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Caroline\Downloads\"/>
    </mc:Choice>
  </mc:AlternateContent>
  <xr:revisionPtr revIDLastSave="0" documentId="13_ncr:1_{67E26214-5941-4E03-AB4B-374651679EF2}" xr6:coauthVersionLast="47" xr6:coauthVersionMax="47" xr10:uidLastSave="{00000000-0000-0000-0000-000000000000}"/>
  <bookViews>
    <workbookView xWindow="-110" yWindow="-110" windowWidth="19420" windowHeight="10420" firstSheet="3" activeTab="3" xr2:uid="{00000000-000D-0000-FFFF-FFFF00000000}"/>
  </bookViews>
  <sheets>
    <sheet name="Mozambique Raw Database, 2020" sheetId="3" state="hidden" r:id="rId1"/>
    <sheet name="HV Trfrs" sheetId="1" state="hidden" r:id="rId2"/>
    <sheet name="MV Trfrs, Reactors &amp; Caps" sheetId="2" state="hidden" r:id="rId3"/>
    <sheet name="Inputs and Results" sheetId="12" r:id="rId4"/>
    <sheet name="Stock Scalar" sheetId="8" r:id="rId5"/>
    <sheet name="Inventory" sheetId="6" state="hidden" r:id="rId6"/>
    <sheet name="Percent Needing Replacement" sheetId="4" state="hidden" r:id="rId7"/>
    <sheet name="Mozambique Scalar" sheetId="7" state="hidden" r:id="rId8"/>
    <sheet name="Timed Replacement of PCB Units" sheetId="9" state="hidden" r:id="rId9"/>
    <sheet name="CO2 inputs" sheetId="11" state="hidden" r:id="rId10"/>
    <sheet name="Results" sheetId="10" state="hidden" r:id="rId11"/>
  </sheets>
  <externalReferences>
    <externalReference r:id="rId12"/>
    <externalReference r:id="rId13"/>
  </externalReferences>
  <definedNames>
    <definedName name="_xlnm._FilterDatabase" localSheetId="1" hidden="1">'HV Trfrs'!$A$1:$AG$202</definedName>
    <definedName name="_xlnm._FilterDatabase" localSheetId="2" hidden="1">'MV Trfrs, Reactors &amp; Caps'!$A$1:$AG$6691</definedName>
    <definedName name="Afactor_Table">'[1](1)'!$A$31:$G$129</definedName>
    <definedName name="Bfactor_table">'[1](3)'!$A$35:$G$133</definedName>
    <definedName name="C.Factor">#REF!</definedName>
    <definedName name="CO2EmissionRates">'CO2 inputs'!$N$7:$S$241</definedName>
    <definedName name="_xlnm.Print_Area" localSheetId="2">'MV Trfrs, Reactors &amp; Caps'!#REF!</definedName>
    <definedName name="StockScalar">'Stock Scalar'!$AG$2:$AH$13</definedName>
    <definedName name="Total_Electricity_by_Country">[2]EIA2014_edit!$C$6:$CQ$191</definedName>
  </definedNames>
  <calcPr calcId="191029"/>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 i="12" l="1"/>
  <c r="F19" i="12"/>
  <c r="F20" i="12"/>
  <c r="F21" i="12"/>
  <c r="F22" i="12"/>
  <c r="F23" i="12"/>
  <c r="F24" i="12"/>
  <c r="F25" i="12"/>
  <c r="F26" i="12"/>
  <c r="F27" i="12"/>
  <c r="F17" i="12"/>
  <c r="N15" i="9"/>
  <c r="K47" i="4"/>
  <c r="K48" i="4"/>
  <c r="K49" i="4"/>
  <c r="K50" i="4"/>
  <c r="K51" i="4"/>
  <c r="K52" i="4"/>
  <c r="K53" i="4"/>
  <c r="K54" i="4"/>
  <c r="K55" i="4"/>
  <c r="K56" i="4"/>
  <c r="K46" i="4"/>
  <c r="L47" i="4"/>
  <c r="L48" i="4"/>
  <c r="L49" i="4"/>
  <c r="L50" i="4"/>
  <c r="L51" i="4"/>
  <c r="L52" i="4"/>
  <c r="L53" i="4"/>
  <c r="L54" i="4"/>
  <c r="L55" i="4"/>
  <c r="L56" i="4"/>
  <c r="L46" i="4"/>
  <c r="B78" i="12"/>
  <c r="B4" i="10"/>
  <c r="O5" i="9"/>
  <c r="A3" i="9"/>
  <c r="E47" i="4"/>
  <c r="F47" i="4"/>
  <c r="G47" i="4"/>
  <c r="H47" i="4"/>
  <c r="I47" i="4"/>
  <c r="J47" i="4"/>
  <c r="E48" i="4"/>
  <c r="F48" i="4"/>
  <c r="G48" i="4"/>
  <c r="H48" i="4"/>
  <c r="I48" i="4"/>
  <c r="J48" i="4"/>
  <c r="E49" i="4"/>
  <c r="F49" i="4"/>
  <c r="G49" i="4"/>
  <c r="H49" i="4"/>
  <c r="I49" i="4"/>
  <c r="J49" i="4"/>
  <c r="E50" i="4"/>
  <c r="F50" i="4"/>
  <c r="G50" i="4"/>
  <c r="H50" i="4"/>
  <c r="I50" i="4"/>
  <c r="J50" i="4"/>
  <c r="E51" i="4"/>
  <c r="F51" i="4"/>
  <c r="G51" i="4"/>
  <c r="H51" i="4"/>
  <c r="I51" i="4"/>
  <c r="J51" i="4"/>
  <c r="E52" i="4"/>
  <c r="F52" i="4"/>
  <c r="G52" i="4"/>
  <c r="H52" i="4"/>
  <c r="I52" i="4"/>
  <c r="J52" i="4"/>
  <c r="E53" i="4"/>
  <c r="F53" i="4"/>
  <c r="G53" i="4"/>
  <c r="H53" i="4"/>
  <c r="I53" i="4"/>
  <c r="J53" i="4"/>
  <c r="E54" i="4"/>
  <c r="F54" i="4"/>
  <c r="G54" i="4"/>
  <c r="H54" i="4"/>
  <c r="I54" i="4"/>
  <c r="J54" i="4"/>
  <c r="E55" i="4"/>
  <c r="F55" i="4"/>
  <c r="G55" i="4"/>
  <c r="H55" i="4"/>
  <c r="I55" i="4"/>
  <c r="J55" i="4"/>
  <c r="E56" i="4"/>
  <c r="F56" i="4"/>
  <c r="G56" i="4"/>
  <c r="H56" i="4"/>
  <c r="I56" i="4"/>
  <c r="J56" i="4"/>
  <c r="J46" i="4"/>
  <c r="I46" i="4"/>
  <c r="H46" i="4"/>
  <c r="G46" i="4"/>
  <c r="F46" i="4"/>
  <c r="E46" i="4"/>
  <c r="I25" i="4"/>
  <c r="J25" i="4"/>
  <c r="I26" i="4"/>
  <c r="J26" i="4"/>
  <c r="H26" i="4"/>
  <c r="H25" i="4"/>
  <c r="B53" i="6"/>
  <c r="B54" i="6" s="1"/>
  <c r="AL151" i="6"/>
  <c r="W26" i="11"/>
  <c r="W27" i="11"/>
  <c r="W28" i="11"/>
  <c r="W29" i="11"/>
  <c r="W30" i="11"/>
  <c r="W31" i="11"/>
  <c r="W32" i="11"/>
  <c r="W33" i="11"/>
  <c r="W34" i="11"/>
  <c r="W35" i="11"/>
  <c r="W36" i="11"/>
  <c r="W25" i="11"/>
  <c r="V18" i="11"/>
  <c r="V10" i="11"/>
  <c r="V11" i="11"/>
  <c r="V12" i="11"/>
  <c r="V13" i="11"/>
  <c r="V14" i="11"/>
  <c r="V15" i="11"/>
  <c r="V16" i="11"/>
  <c r="V17" i="11"/>
  <c r="V19" i="11"/>
  <c r="V20" i="11"/>
  <c r="V9" i="11"/>
  <c r="G57" i="6" l="1"/>
  <c r="S57" i="6"/>
  <c r="AE57" i="6"/>
  <c r="H58" i="6"/>
  <c r="T58" i="6"/>
  <c r="AF58" i="6"/>
  <c r="I59" i="6"/>
  <c r="U59" i="6"/>
  <c r="AG59" i="6"/>
  <c r="J60" i="6"/>
  <c r="V60" i="6"/>
  <c r="AH60" i="6"/>
  <c r="K61" i="6"/>
  <c r="W61" i="6"/>
  <c r="AI61" i="6"/>
  <c r="L62" i="6"/>
  <c r="X62" i="6"/>
  <c r="AJ62" i="6"/>
  <c r="M63" i="6"/>
  <c r="Y63" i="6"/>
  <c r="AK63" i="6"/>
  <c r="N64" i="6"/>
  <c r="Z64" i="6"/>
  <c r="C65" i="6"/>
  <c r="O65" i="6"/>
  <c r="AA65" i="6"/>
  <c r="D66" i="6"/>
  <c r="P66" i="6"/>
  <c r="AB66" i="6"/>
  <c r="E67" i="6"/>
  <c r="Q67" i="6"/>
  <c r="AC67" i="6"/>
  <c r="F68" i="6"/>
  <c r="R68" i="6"/>
  <c r="AD68" i="6"/>
  <c r="G69" i="6"/>
  <c r="S69" i="6"/>
  <c r="AE69" i="6"/>
  <c r="H70" i="6"/>
  <c r="T70" i="6"/>
  <c r="AF70" i="6"/>
  <c r="I71" i="6"/>
  <c r="U71" i="6"/>
  <c r="AG71" i="6"/>
  <c r="J72" i="6"/>
  <c r="V72" i="6"/>
  <c r="AH72" i="6"/>
  <c r="K73" i="6"/>
  <c r="W73" i="6"/>
  <c r="AI73" i="6"/>
  <c r="L74" i="6"/>
  <c r="X74" i="6"/>
  <c r="AJ74" i="6"/>
  <c r="M75" i="6"/>
  <c r="Y75" i="6"/>
  <c r="AK75" i="6"/>
  <c r="N76" i="6"/>
  <c r="Z76" i="6"/>
  <c r="C77" i="6"/>
  <c r="O77" i="6"/>
  <c r="AA77" i="6"/>
  <c r="D78" i="6"/>
  <c r="P78" i="6"/>
  <c r="AB78" i="6"/>
  <c r="E79" i="6"/>
  <c r="Q79" i="6"/>
  <c r="AC79" i="6"/>
  <c r="F80" i="6"/>
  <c r="R80" i="6"/>
  <c r="AD80" i="6"/>
  <c r="G81" i="6"/>
  <c r="S81" i="6"/>
  <c r="AE81" i="6"/>
  <c r="H82" i="6"/>
  <c r="T82" i="6"/>
  <c r="AF82" i="6"/>
  <c r="I83" i="6"/>
  <c r="H57" i="6"/>
  <c r="T57" i="6"/>
  <c r="AF57" i="6"/>
  <c r="I58" i="6"/>
  <c r="U58" i="6"/>
  <c r="AG58" i="6"/>
  <c r="J59" i="6"/>
  <c r="V59" i="6"/>
  <c r="AH59" i="6"/>
  <c r="K60" i="6"/>
  <c r="W60" i="6"/>
  <c r="AI60" i="6"/>
  <c r="L61" i="6"/>
  <c r="X61" i="6"/>
  <c r="AJ61" i="6"/>
  <c r="M62" i="6"/>
  <c r="Y62" i="6"/>
  <c r="AK62" i="6"/>
  <c r="N63" i="6"/>
  <c r="Z63" i="6"/>
  <c r="C64" i="6"/>
  <c r="O64" i="6"/>
  <c r="AA64" i="6"/>
  <c r="D65" i="6"/>
  <c r="P65" i="6"/>
  <c r="AB65" i="6"/>
  <c r="E66" i="6"/>
  <c r="Q66" i="6"/>
  <c r="AC66" i="6"/>
  <c r="F67" i="6"/>
  <c r="R67" i="6"/>
  <c r="AD67" i="6"/>
  <c r="G68" i="6"/>
  <c r="S68" i="6"/>
  <c r="AE68" i="6"/>
  <c r="H69" i="6"/>
  <c r="T69" i="6"/>
  <c r="AF69" i="6"/>
  <c r="I70" i="6"/>
  <c r="U70" i="6"/>
  <c r="AG70" i="6"/>
  <c r="J71" i="6"/>
  <c r="V71" i="6"/>
  <c r="AH71" i="6"/>
  <c r="K72" i="6"/>
  <c r="W72" i="6"/>
  <c r="AI72" i="6"/>
  <c r="L73" i="6"/>
  <c r="X73" i="6"/>
  <c r="AJ73" i="6"/>
  <c r="M74" i="6"/>
  <c r="Y74" i="6"/>
  <c r="AK74" i="6"/>
  <c r="N75" i="6"/>
  <c r="Z75" i="6"/>
  <c r="C76" i="6"/>
  <c r="O76" i="6"/>
  <c r="AA76" i="6"/>
  <c r="D77" i="6"/>
  <c r="P77" i="6"/>
  <c r="AB77" i="6"/>
  <c r="E78" i="6"/>
  <c r="Q78" i="6"/>
  <c r="AC78" i="6"/>
  <c r="F79" i="6"/>
  <c r="R79" i="6"/>
  <c r="AD79" i="6"/>
  <c r="G80" i="6"/>
  <c r="S80" i="6"/>
  <c r="AE80" i="6"/>
  <c r="H81" i="6"/>
  <c r="T81" i="6"/>
  <c r="AF81" i="6"/>
  <c r="I82" i="6"/>
  <c r="U82" i="6"/>
  <c r="AG82" i="6"/>
  <c r="J83" i="6"/>
  <c r="I57" i="6"/>
  <c r="U57" i="6"/>
  <c r="AG57" i="6"/>
  <c r="J58" i="6"/>
  <c r="V58" i="6"/>
  <c r="AH58" i="6"/>
  <c r="K59" i="6"/>
  <c r="W59" i="6"/>
  <c r="AI59" i="6"/>
  <c r="L60" i="6"/>
  <c r="X60" i="6"/>
  <c r="AJ60" i="6"/>
  <c r="M61" i="6"/>
  <c r="Y61" i="6"/>
  <c r="AK61" i="6"/>
  <c r="N62" i="6"/>
  <c r="Z62" i="6"/>
  <c r="C63" i="6"/>
  <c r="O63" i="6"/>
  <c r="AA63" i="6"/>
  <c r="D64" i="6"/>
  <c r="P64" i="6"/>
  <c r="AB64" i="6"/>
  <c r="E65" i="6"/>
  <c r="Q65" i="6"/>
  <c r="AC65" i="6"/>
  <c r="F66" i="6"/>
  <c r="R66" i="6"/>
  <c r="AD66" i="6"/>
  <c r="G67" i="6"/>
  <c r="S67" i="6"/>
  <c r="AE67" i="6"/>
  <c r="H68" i="6"/>
  <c r="T68" i="6"/>
  <c r="AF68" i="6"/>
  <c r="I69" i="6"/>
  <c r="U69" i="6"/>
  <c r="AG69" i="6"/>
  <c r="J70" i="6"/>
  <c r="V70" i="6"/>
  <c r="AH70" i="6"/>
  <c r="K71" i="6"/>
  <c r="W71" i="6"/>
  <c r="AI71" i="6"/>
  <c r="L72" i="6"/>
  <c r="X72" i="6"/>
  <c r="AJ72" i="6"/>
  <c r="M73" i="6"/>
  <c r="Y73" i="6"/>
  <c r="AK73" i="6"/>
  <c r="N74" i="6"/>
  <c r="Z74" i="6"/>
  <c r="C75" i="6"/>
  <c r="O75" i="6"/>
  <c r="AA75" i="6"/>
  <c r="D76" i="6"/>
  <c r="P76" i="6"/>
  <c r="AB76" i="6"/>
  <c r="E77" i="6"/>
  <c r="Q77" i="6"/>
  <c r="AC77" i="6"/>
  <c r="F78" i="6"/>
  <c r="R78" i="6"/>
  <c r="AD78" i="6"/>
  <c r="G79" i="6"/>
  <c r="S79" i="6"/>
  <c r="AE79" i="6"/>
  <c r="H80" i="6"/>
  <c r="T80" i="6"/>
  <c r="AF80" i="6"/>
  <c r="I81" i="6"/>
  <c r="U81" i="6"/>
  <c r="AG81" i="6"/>
  <c r="J82" i="6"/>
  <c r="V82" i="6"/>
  <c r="AH82" i="6"/>
  <c r="K83" i="6"/>
  <c r="J57" i="6"/>
  <c r="V57" i="6"/>
  <c r="AH57" i="6"/>
  <c r="K58" i="6"/>
  <c r="W58" i="6"/>
  <c r="AI58" i="6"/>
  <c r="L59" i="6"/>
  <c r="X59" i="6"/>
  <c r="AJ59" i="6"/>
  <c r="M60" i="6"/>
  <c r="Y60" i="6"/>
  <c r="AK60" i="6"/>
  <c r="N61" i="6"/>
  <c r="Z61" i="6"/>
  <c r="C62" i="6"/>
  <c r="O62" i="6"/>
  <c r="AA62" i="6"/>
  <c r="D63" i="6"/>
  <c r="P63" i="6"/>
  <c r="AB63" i="6"/>
  <c r="E64" i="6"/>
  <c r="Q64" i="6"/>
  <c r="AC64" i="6"/>
  <c r="F65" i="6"/>
  <c r="R65" i="6"/>
  <c r="AD65" i="6"/>
  <c r="G66" i="6"/>
  <c r="S66" i="6"/>
  <c r="AE66" i="6"/>
  <c r="H67" i="6"/>
  <c r="T67" i="6"/>
  <c r="AF67" i="6"/>
  <c r="I68" i="6"/>
  <c r="U68" i="6"/>
  <c r="AG68" i="6"/>
  <c r="J69" i="6"/>
  <c r="V69" i="6"/>
  <c r="AH69" i="6"/>
  <c r="K70" i="6"/>
  <c r="W70" i="6"/>
  <c r="AI70" i="6"/>
  <c r="L71" i="6"/>
  <c r="X71" i="6"/>
  <c r="AJ71" i="6"/>
  <c r="M72" i="6"/>
  <c r="Y72" i="6"/>
  <c r="AK72" i="6"/>
  <c r="N73" i="6"/>
  <c r="Z73" i="6"/>
  <c r="C74" i="6"/>
  <c r="O74" i="6"/>
  <c r="AA74" i="6"/>
  <c r="D75" i="6"/>
  <c r="P75" i="6"/>
  <c r="AB75" i="6"/>
  <c r="E76" i="6"/>
  <c r="Q76" i="6"/>
  <c r="AC76" i="6"/>
  <c r="F77" i="6"/>
  <c r="R77" i="6"/>
  <c r="AD77" i="6"/>
  <c r="G78" i="6"/>
  <c r="S78" i="6"/>
  <c r="AE78" i="6"/>
  <c r="H79" i="6"/>
  <c r="T79" i="6"/>
  <c r="AF79" i="6"/>
  <c r="K57" i="6"/>
  <c r="W57" i="6"/>
  <c r="AI57" i="6"/>
  <c r="L58" i="6"/>
  <c r="X58" i="6"/>
  <c r="AJ58" i="6"/>
  <c r="M59" i="6"/>
  <c r="Y59" i="6"/>
  <c r="AK59" i="6"/>
  <c r="N60" i="6"/>
  <c r="Z60" i="6"/>
  <c r="C61" i="6"/>
  <c r="O61" i="6"/>
  <c r="AA61" i="6"/>
  <c r="D62" i="6"/>
  <c r="P62" i="6"/>
  <c r="AB62" i="6"/>
  <c r="E63" i="6"/>
  <c r="Q63" i="6"/>
  <c r="AC63" i="6"/>
  <c r="F64" i="6"/>
  <c r="R64" i="6"/>
  <c r="AD64" i="6"/>
  <c r="G65" i="6"/>
  <c r="S65" i="6"/>
  <c r="AE65" i="6"/>
  <c r="H66" i="6"/>
  <c r="T66" i="6"/>
  <c r="AF66" i="6"/>
  <c r="I67" i="6"/>
  <c r="U67" i="6"/>
  <c r="AG67" i="6"/>
  <c r="J68" i="6"/>
  <c r="V68" i="6"/>
  <c r="AH68" i="6"/>
  <c r="K69" i="6"/>
  <c r="W69" i="6"/>
  <c r="AI69" i="6"/>
  <c r="L70" i="6"/>
  <c r="X70" i="6"/>
  <c r="AJ70" i="6"/>
  <c r="M71" i="6"/>
  <c r="Y71" i="6"/>
  <c r="AK71" i="6"/>
  <c r="N72" i="6"/>
  <c r="Z72" i="6"/>
  <c r="C73" i="6"/>
  <c r="O73" i="6"/>
  <c r="AA73" i="6"/>
  <c r="D74" i="6"/>
  <c r="P74" i="6"/>
  <c r="AB74" i="6"/>
  <c r="E75" i="6"/>
  <c r="Q75" i="6"/>
  <c r="AC75" i="6"/>
  <c r="F76" i="6"/>
  <c r="R76" i="6"/>
  <c r="AD76" i="6"/>
  <c r="G77" i="6"/>
  <c r="S77" i="6"/>
  <c r="AE77" i="6"/>
  <c r="H78" i="6"/>
  <c r="T78" i="6"/>
  <c r="AF78" i="6"/>
  <c r="I79" i="6"/>
  <c r="U79" i="6"/>
  <c r="L57" i="6"/>
  <c r="X57" i="6"/>
  <c r="AJ57" i="6"/>
  <c r="M58" i="6"/>
  <c r="Y58" i="6"/>
  <c r="AK58" i="6"/>
  <c r="N59" i="6"/>
  <c r="Z59" i="6"/>
  <c r="C60" i="6"/>
  <c r="O60" i="6"/>
  <c r="AA60" i="6"/>
  <c r="D61" i="6"/>
  <c r="P61" i="6"/>
  <c r="AB61" i="6"/>
  <c r="E62" i="6"/>
  <c r="Q62" i="6"/>
  <c r="AC62" i="6"/>
  <c r="F63" i="6"/>
  <c r="R63" i="6"/>
  <c r="AD63" i="6"/>
  <c r="G64" i="6"/>
  <c r="S64" i="6"/>
  <c r="AE64" i="6"/>
  <c r="H65" i="6"/>
  <c r="T65" i="6"/>
  <c r="AF65" i="6"/>
  <c r="I66" i="6"/>
  <c r="U66" i="6"/>
  <c r="AG66" i="6"/>
  <c r="J67" i="6"/>
  <c r="V67" i="6"/>
  <c r="AH67" i="6"/>
  <c r="K68" i="6"/>
  <c r="W68" i="6"/>
  <c r="AI68" i="6"/>
  <c r="L69" i="6"/>
  <c r="X69" i="6"/>
  <c r="AJ69" i="6"/>
  <c r="M70" i="6"/>
  <c r="Y70" i="6"/>
  <c r="AK70" i="6"/>
  <c r="N71" i="6"/>
  <c r="Z71" i="6"/>
  <c r="C72" i="6"/>
  <c r="O72" i="6"/>
  <c r="AA72" i="6"/>
  <c r="D73" i="6"/>
  <c r="P73" i="6"/>
  <c r="AB73" i="6"/>
  <c r="E74" i="6"/>
  <c r="Q74" i="6"/>
  <c r="AC74" i="6"/>
  <c r="F75" i="6"/>
  <c r="R75" i="6"/>
  <c r="AD75" i="6"/>
  <c r="G76" i="6"/>
  <c r="S76" i="6"/>
  <c r="AE76" i="6"/>
  <c r="H77" i="6"/>
  <c r="T77" i="6"/>
  <c r="AF77" i="6"/>
  <c r="I78" i="6"/>
  <c r="U78" i="6"/>
  <c r="AG78" i="6"/>
  <c r="N57" i="6"/>
  <c r="Z57" i="6"/>
  <c r="C58" i="6"/>
  <c r="O58" i="6"/>
  <c r="AA58" i="6"/>
  <c r="D59" i="6"/>
  <c r="P59" i="6"/>
  <c r="AB59" i="6"/>
  <c r="E60" i="6"/>
  <c r="Q60" i="6"/>
  <c r="AC60" i="6"/>
  <c r="F61" i="6"/>
  <c r="R61" i="6"/>
  <c r="AD61" i="6"/>
  <c r="G62" i="6"/>
  <c r="S62" i="6"/>
  <c r="AE62" i="6"/>
  <c r="H63" i="6"/>
  <c r="T63" i="6"/>
  <c r="AF63" i="6"/>
  <c r="I64" i="6"/>
  <c r="U64" i="6"/>
  <c r="AG64" i="6"/>
  <c r="J65" i="6"/>
  <c r="V65" i="6"/>
  <c r="AH65" i="6"/>
  <c r="K66" i="6"/>
  <c r="W66" i="6"/>
  <c r="AI66" i="6"/>
  <c r="L67" i="6"/>
  <c r="X67" i="6"/>
  <c r="AJ67" i="6"/>
  <c r="M68" i="6"/>
  <c r="Y68" i="6"/>
  <c r="AK68" i="6"/>
  <c r="N69" i="6"/>
  <c r="Z69" i="6"/>
  <c r="C70" i="6"/>
  <c r="O70" i="6"/>
  <c r="AA70" i="6"/>
  <c r="D71" i="6"/>
  <c r="P71" i="6"/>
  <c r="AB71" i="6"/>
  <c r="E72" i="6"/>
  <c r="Q72" i="6"/>
  <c r="AC72" i="6"/>
  <c r="F73" i="6"/>
  <c r="R73" i="6"/>
  <c r="AD73" i="6"/>
  <c r="G74" i="6"/>
  <c r="S74" i="6"/>
  <c r="AE74" i="6"/>
  <c r="H75" i="6"/>
  <c r="T75" i="6"/>
  <c r="AF75" i="6"/>
  <c r="I76" i="6"/>
  <c r="U76" i="6"/>
  <c r="AG76" i="6"/>
  <c r="J77" i="6"/>
  <c r="V77" i="6"/>
  <c r="AH77" i="6"/>
  <c r="K78" i="6"/>
  <c r="W78" i="6"/>
  <c r="AI78" i="6"/>
  <c r="L79" i="6"/>
  <c r="X79" i="6"/>
  <c r="AJ79" i="6"/>
  <c r="M80" i="6"/>
  <c r="C57" i="6"/>
  <c r="O57" i="6"/>
  <c r="AA57" i="6"/>
  <c r="D58" i="6"/>
  <c r="P58" i="6"/>
  <c r="AB58" i="6"/>
  <c r="E59" i="6"/>
  <c r="Q59" i="6"/>
  <c r="AC59" i="6"/>
  <c r="F60" i="6"/>
  <c r="R60" i="6"/>
  <c r="AD60" i="6"/>
  <c r="G61" i="6"/>
  <c r="S61" i="6"/>
  <c r="AE61" i="6"/>
  <c r="H62" i="6"/>
  <c r="T62" i="6"/>
  <c r="AF62" i="6"/>
  <c r="I63" i="6"/>
  <c r="U63" i="6"/>
  <c r="AG63" i="6"/>
  <c r="J64" i="6"/>
  <c r="V64" i="6"/>
  <c r="AH64" i="6"/>
  <c r="K65" i="6"/>
  <c r="W65" i="6"/>
  <c r="AI65" i="6"/>
  <c r="L66" i="6"/>
  <c r="X66" i="6"/>
  <c r="AJ66" i="6"/>
  <c r="M67" i="6"/>
  <c r="Y67" i="6"/>
  <c r="AK67" i="6"/>
  <c r="N68" i="6"/>
  <c r="Z68" i="6"/>
  <c r="C69" i="6"/>
  <c r="O69" i="6"/>
  <c r="AA69" i="6"/>
  <c r="D70" i="6"/>
  <c r="P70" i="6"/>
  <c r="AB70" i="6"/>
  <c r="E71" i="6"/>
  <c r="Q71" i="6"/>
  <c r="AC71" i="6"/>
  <c r="F72" i="6"/>
  <c r="R72" i="6"/>
  <c r="AD72" i="6"/>
  <c r="G73" i="6"/>
  <c r="S73" i="6"/>
  <c r="AE73" i="6"/>
  <c r="H74" i="6"/>
  <c r="T74" i="6"/>
  <c r="AF74" i="6"/>
  <c r="I75" i="6"/>
  <c r="U75" i="6"/>
  <c r="AG75" i="6"/>
  <c r="J76" i="6"/>
  <c r="V76" i="6"/>
  <c r="AH76" i="6"/>
  <c r="K77" i="6"/>
  <c r="W77" i="6"/>
  <c r="AI77" i="6"/>
  <c r="L78" i="6"/>
  <c r="X78" i="6"/>
  <c r="AJ78" i="6"/>
  <c r="M79" i="6"/>
  <c r="Y79" i="6"/>
  <c r="AK79" i="6"/>
  <c r="N80" i="6"/>
  <c r="Z80" i="6"/>
  <c r="C81" i="6"/>
  <c r="O81" i="6"/>
  <c r="AA81" i="6"/>
  <c r="D82" i="6"/>
  <c r="P82" i="6"/>
  <c r="D57" i="6"/>
  <c r="P57" i="6"/>
  <c r="AB57" i="6"/>
  <c r="E58" i="6"/>
  <c r="Q58" i="6"/>
  <c r="AC58" i="6"/>
  <c r="F59" i="6"/>
  <c r="R59" i="6"/>
  <c r="AD59" i="6"/>
  <c r="G60" i="6"/>
  <c r="S60" i="6"/>
  <c r="AE60" i="6"/>
  <c r="H61" i="6"/>
  <c r="T61" i="6"/>
  <c r="AF61" i="6"/>
  <c r="I62" i="6"/>
  <c r="U62" i="6"/>
  <c r="AG62" i="6"/>
  <c r="J63" i="6"/>
  <c r="V63" i="6"/>
  <c r="AH63" i="6"/>
  <c r="K64" i="6"/>
  <c r="W64" i="6"/>
  <c r="AI64" i="6"/>
  <c r="L65" i="6"/>
  <c r="X65" i="6"/>
  <c r="AJ65" i="6"/>
  <c r="M66" i="6"/>
  <c r="Y66" i="6"/>
  <c r="AK66" i="6"/>
  <c r="N67" i="6"/>
  <c r="Z67" i="6"/>
  <c r="C68" i="6"/>
  <c r="O68" i="6"/>
  <c r="AA68" i="6"/>
  <c r="D69" i="6"/>
  <c r="P69" i="6"/>
  <c r="AB69" i="6"/>
  <c r="E70" i="6"/>
  <c r="Q70" i="6"/>
  <c r="AC70" i="6"/>
  <c r="F71" i="6"/>
  <c r="R71" i="6"/>
  <c r="AD71" i="6"/>
  <c r="G72" i="6"/>
  <c r="S72" i="6"/>
  <c r="AE72" i="6"/>
  <c r="H73" i="6"/>
  <c r="T73" i="6"/>
  <c r="AF73" i="6"/>
  <c r="I74" i="6"/>
  <c r="U74" i="6"/>
  <c r="AG74" i="6"/>
  <c r="J75" i="6"/>
  <c r="V75" i="6"/>
  <c r="AH75" i="6"/>
  <c r="K76" i="6"/>
  <c r="W76" i="6"/>
  <c r="AI76" i="6"/>
  <c r="L77" i="6"/>
  <c r="X77" i="6"/>
  <c r="Q57" i="6"/>
  <c r="AD58" i="6"/>
  <c r="H60" i="6"/>
  <c r="U61" i="6"/>
  <c r="AH62" i="6"/>
  <c r="L64" i="6"/>
  <c r="Y65" i="6"/>
  <c r="C67" i="6"/>
  <c r="P68" i="6"/>
  <c r="AC69" i="6"/>
  <c r="G71" i="6"/>
  <c r="T72" i="6"/>
  <c r="AG73" i="6"/>
  <c r="K75" i="6"/>
  <c r="X76" i="6"/>
  <c r="AJ77" i="6"/>
  <c r="AK78" i="6"/>
  <c r="AB79" i="6"/>
  <c r="P80" i="6"/>
  <c r="AI80" i="6"/>
  <c r="Q81" i="6"/>
  <c r="AJ81" i="6"/>
  <c r="R82" i="6"/>
  <c r="AJ82" i="6"/>
  <c r="P83" i="6"/>
  <c r="AB83" i="6"/>
  <c r="E84" i="6"/>
  <c r="Q84" i="6"/>
  <c r="AC84" i="6"/>
  <c r="F85" i="6"/>
  <c r="R85" i="6"/>
  <c r="AD85" i="6"/>
  <c r="G86" i="6"/>
  <c r="S86" i="6"/>
  <c r="AE86" i="6"/>
  <c r="H87" i="6"/>
  <c r="T87" i="6"/>
  <c r="AF87" i="6"/>
  <c r="I88" i="6"/>
  <c r="U88" i="6"/>
  <c r="AG88" i="6"/>
  <c r="J89" i="6"/>
  <c r="V89" i="6"/>
  <c r="AH89" i="6"/>
  <c r="K90" i="6"/>
  <c r="W90" i="6"/>
  <c r="AI90" i="6"/>
  <c r="L91" i="6"/>
  <c r="X91" i="6"/>
  <c r="AJ91" i="6"/>
  <c r="M92" i="6"/>
  <c r="Y92" i="6"/>
  <c r="AK92" i="6"/>
  <c r="N93" i="6"/>
  <c r="Z93" i="6"/>
  <c r="C94" i="6"/>
  <c r="O94" i="6"/>
  <c r="AA94" i="6"/>
  <c r="D95" i="6"/>
  <c r="P95" i="6"/>
  <c r="AB95" i="6"/>
  <c r="E96" i="6"/>
  <c r="Q96" i="6"/>
  <c r="AC96" i="6"/>
  <c r="F97" i="6"/>
  <c r="R97" i="6"/>
  <c r="AD97" i="6"/>
  <c r="G98" i="6"/>
  <c r="S98" i="6"/>
  <c r="AE98" i="6"/>
  <c r="H99" i="6"/>
  <c r="T99" i="6"/>
  <c r="AF99" i="6"/>
  <c r="I100" i="6"/>
  <c r="U100" i="6"/>
  <c r="AG100" i="6"/>
  <c r="B65" i="6"/>
  <c r="B77" i="6"/>
  <c r="B89" i="6"/>
  <c r="B57" i="6"/>
  <c r="R57" i="6"/>
  <c r="AE58" i="6"/>
  <c r="I60" i="6"/>
  <c r="V61" i="6"/>
  <c r="AI62" i="6"/>
  <c r="M64" i="6"/>
  <c r="Z65" i="6"/>
  <c r="D67" i="6"/>
  <c r="Q68" i="6"/>
  <c r="AD69" i="6"/>
  <c r="H71" i="6"/>
  <c r="U72" i="6"/>
  <c r="AH73" i="6"/>
  <c r="L75" i="6"/>
  <c r="Y76" i="6"/>
  <c r="AK77" i="6"/>
  <c r="C79" i="6"/>
  <c r="AG79" i="6"/>
  <c r="Q80" i="6"/>
  <c r="AJ80" i="6"/>
  <c r="R81" i="6"/>
  <c r="AK81" i="6"/>
  <c r="S82" i="6"/>
  <c r="AK82" i="6"/>
  <c r="Q83" i="6"/>
  <c r="AC83" i="6"/>
  <c r="F84" i="6"/>
  <c r="R84" i="6"/>
  <c r="AD84" i="6"/>
  <c r="G85" i="6"/>
  <c r="S85" i="6"/>
  <c r="AE85" i="6"/>
  <c r="H86" i="6"/>
  <c r="T86" i="6"/>
  <c r="AF86" i="6"/>
  <c r="I87" i="6"/>
  <c r="U87" i="6"/>
  <c r="AG87" i="6"/>
  <c r="J88" i="6"/>
  <c r="V88" i="6"/>
  <c r="AH88" i="6"/>
  <c r="K89" i="6"/>
  <c r="W89" i="6"/>
  <c r="AI89" i="6"/>
  <c r="L90" i="6"/>
  <c r="X90" i="6"/>
  <c r="AJ90" i="6"/>
  <c r="M91" i="6"/>
  <c r="Y91" i="6"/>
  <c r="AK91" i="6"/>
  <c r="N92" i="6"/>
  <c r="Z92" i="6"/>
  <c r="C93" i="6"/>
  <c r="O93" i="6"/>
  <c r="AA93" i="6"/>
  <c r="D94" i="6"/>
  <c r="P94" i="6"/>
  <c r="AB94" i="6"/>
  <c r="E95" i="6"/>
  <c r="Q95" i="6"/>
  <c r="AC95" i="6"/>
  <c r="F96" i="6"/>
  <c r="R96" i="6"/>
  <c r="AD96" i="6"/>
  <c r="G97" i="6"/>
  <c r="S97" i="6"/>
  <c r="AE97" i="6"/>
  <c r="H98" i="6"/>
  <c r="T98" i="6"/>
  <c r="AF98" i="6"/>
  <c r="I99" i="6"/>
  <c r="U99" i="6"/>
  <c r="AG99" i="6"/>
  <c r="J100" i="6"/>
  <c r="V100" i="6"/>
  <c r="AH100" i="6"/>
  <c r="B66" i="6"/>
  <c r="B78" i="6"/>
  <c r="B90" i="6"/>
  <c r="Y57" i="6"/>
  <c r="C59" i="6"/>
  <c r="P60" i="6"/>
  <c r="AC61" i="6"/>
  <c r="G63" i="6"/>
  <c r="T64" i="6"/>
  <c r="AG65" i="6"/>
  <c r="K67" i="6"/>
  <c r="X68" i="6"/>
  <c r="AK69" i="6"/>
  <c r="O71" i="6"/>
  <c r="AB72" i="6"/>
  <c r="F74" i="6"/>
  <c r="S75" i="6"/>
  <c r="AF76" i="6"/>
  <c r="C78" i="6"/>
  <c r="D79" i="6"/>
  <c r="AH79" i="6"/>
  <c r="U80" i="6"/>
  <c r="AK80" i="6"/>
  <c r="V81" i="6"/>
  <c r="C82" i="6"/>
  <c r="W82" i="6"/>
  <c r="C83" i="6"/>
  <c r="R83" i="6"/>
  <c r="AD83" i="6"/>
  <c r="G84" i="6"/>
  <c r="S84" i="6"/>
  <c r="AE84" i="6"/>
  <c r="H85" i="6"/>
  <c r="T85" i="6"/>
  <c r="AF85" i="6"/>
  <c r="I86" i="6"/>
  <c r="U86" i="6"/>
  <c r="AG86" i="6"/>
  <c r="J87" i="6"/>
  <c r="V87" i="6"/>
  <c r="AH87" i="6"/>
  <c r="K88" i="6"/>
  <c r="W88" i="6"/>
  <c r="AI88" i="6"/>
  <c r="L89" i="6"/>
  <c r="X89" i="6"/>
  <c r="AJ89" i="6"/>
  <c r="M90" i="6"/>
  <c r="Y90" i="6"/>
  <c r="AK90" i="6"/>
  <c r="N91" i="6"/>
  <c r="Z91" i="6"/>
  <c r="C92" i="6"/>
  <c r="O92" i="6"/>
  <c r="AA92" i="6"/>
  <c r="D93" i="6"/>
  <c r="P93" i="6"/>
  <c r="AB93" i="6"/>
  <c r="E94" i="6"/>
  <c r="Q94" i="6"/>
  <c r="AC94" i="6"/>
  <c r="F95" i="6"/>
  <c r="R95" i="6"/>
  <c r="AD95" i="6"/>
  <c r="G96" i="6"/>
  <c r="S96" i="6"/>
  <c r="AE96" i="6"/>
  <c r="H97" i="6"/>
  <c r="T97" i="6"/>
  <c r="AF97" i="6"/>
  <c r="I98" i="6"/>
  <c r="U98" i="6"/>
  <c r="AG98" i="6"/>
  <c r="J99" i="6"/>
  <c r="V99" i="6"/>
  <c r="AH99" i="6"/>
  <c r="K100" i="6"/>
  <c r="W100" i="6"/>
  <c r="AI100" i="6"/>
  <c r="B67" i="6"/>
  <c r="B79" i="6"/>
  <c r="B91" i="6"/>
  <c r="B83" i="6"/>
  <c r="AC57" i="6"/>
  <c r="G59" i="6"/>
  <c r="T60" i="6"/>
  <c r="AG61" i="6"/>
  <c r="K63" i="6"/>
  <c r="X64" i="6"/>
  <c r="AK65" i="6"/>
  <c r="O67" i="6"/>
  <c r="AB68" i="6"/>
  <c r="F70" i="6"/>
  <c r="S71" i="6"/>
  <c r="AF72" i="6"/>
  <c r="J74" i="6"/>
  <c r="W75" i="6"/>
  <c r="AJ76" i="6"/>
  <c r="J78" i="6"/>
  <c r="J79" i="6"/>
  <c r="AI79" i="6"/>
  <c r="V80" i="6"/>
  <c r="D81" i="6"/>
  <c r="W81" i="6"/>
  <c r="E82" i="6"/>
  <c r="X82" i="6"/>
  <c r="D83" i="6"/>
  <c r="S83" i="6"/>
  <c r="AE83" i="6"/>
  <c r="H84" i="6"/>
  <c r="T84" i="6"/>
  <c r="AF84" i="6"/>
  <c r="I85" i="6"/>
  <c r="U85" i="6"/>
  <c r="AG85" i="6"/>
  <c r="J86" i="6"/>
  <c r="V86" i="6"/>
  <c r="AH86" i="6"/>
  <c r="K87" i="6"/>
  <c r="W87" i="6"/>
  <c r="AI87" i="6"/>
  <c r="L88" i="6"/>
  <c r="X88" i="6"/>
  <c r="AJ88" i="6"/>
  <c r="M89" i="6"/>
  <c r="Y89" i="6"/>
  <c r="AK89" i="6"/>
  <c r="N90" i="6"/>
  <c r="Z90" i="6"/>
  <c r="C91" i="6"/>
  <c r="O91" i="6"/>
  <c r="AA91" i="6"/>
  <c r="D92" i="6"/>
  <c r="P92" i="6"/>
  <c r="AB92" i="6"/>
  <c r="E93" i="6"/>
  <c r="Q93" i="6"/>
  <c r="AC93" i="6"/>
  <c r="F94" i="6"/>
  <c r="R94" i="6"/>
  <c r="AD94" i="6"/>
  <c r="G95" i="6"/>
  <c r="S95" i="6"/>
  <c r="AE95" i="6"/>
  <c r="H96" i="6"/>
  <c r="T96" i="6"/>
  <c r="AF96" i="6"/>
  <c r="I97" i="6"/>
  <c r="U97" i="6"/>
  <c r="AG97" i="6"/>
  <c r="J98" i="6"/>
  <c r="V98" i="6"/>
  <c r="AH98" i="6"/>
  <c r="K99" i="6"/>
  <c r="W99" i="6"/>
  <c r="AI99" i="6"/>
  <c r="L100" i="6"/>
  <c r="X100" i="6"/>
  <c r="AJ100" i="6"/>
  <c r="B68" i="6"/>
  <c r="B80" i="6"/>
  <c r="AD57" i="6"/>
  <c r="H59" i="6"/>
  <c r="U60" i="6"/>
  <c r="AH61" i="6"/>
  <c r="L63" i="6"/>
  <c r="Y64" i="6"/>
  <c r="C66" i="6"/>
  <c r="P67" i="6"/>
  <c r="AC68" i="6"/>
  <c r="G70" i="6"/>
  <c r="T71" i="6"/>
  <c r="AG72" i="6"/>
  <c r="K74" i="6"/>
  <c r="X75" i="6"/>
  <c r="AK76" i="6"/>
  <c r="M78" i="6"/>
  <c r="K79" i="6"/>
  <c r="C80" i="6"/>
  <c r="W80" i="6"/>
  <c r="E81" i="6"/>
  <c r="X81" i="6"/>
  <c r="F82" i="6"/>
  <c r="Y82" i="6"/>
  <c r="E83" i="6"/>
  <c r="T83" i="6"/>
  <c r="AF83" i="6"/>
  <c r="I84" i="6"/>
  <c r="U84" i="6"/>
  <c r="AG84" i="6"/>
  <c r="J85" i="6"/>
  <c r="V85" i="6"/>
  <c r="AH85" i="6"/>
  <c r="K86" i="6"/>
  <c r="W86" i="6"/>
  <c r="AI86" i="6"/>
  <c r="L87" i="6"/>
  <c r="X87" i="6"/>
  <c r="AJ87" i="6"/>
  <c r="M88" i="6"/>
  <c r="Y88" i="6"/>
  <c r="AK88" i="6"/>
  <c r="N89" i="6"/>
  <c r="Z89" i="6"/>
  <c r="C90" i="6"/>
  <c r="O90" i="6"/>
  <c r="AA90" i="6"/>
  <c r="D91" i="6"/>
  <c r="P91" i="6"/>
  <c r="AB91" i="6"/>
  <c r="E92" i="6"/>
  <c r="Q92" i="6"/>
  <c r="AC92" i="6"/>
  <c r="F93" i="6"/>
  <c r="R93" i="6"/>
  <c r="AD93" i="6"/>
  <c r="G94" i="6"/>
  <c r="S94" i="6"/>
  <c r="AE94" i="6"/>
  <c r="H95" i="6"/>
  <c r="T95" i="6"/>
  <c r="AF95" i="6"/>
  <c r="I96" i="6"/>
  <c r="U96" i="6"/>
  <c r="AG96" i="6"/>
  <c r="J97" i="6"/>
  <c r="V97" i="6"/>
  <c r="AH97" i="6"/>
  <c r="K98" i="6"/>
  <c r="W98" i="6"/>
  <c r="AI98" i="6"/>
  <c r="L99" i="6"/>
  <c r="X99" i="6"/>
  <c r="AJ99" i="6"/>
  <c r="M100" i="6"/>
  <c r="Y100" i="6"/>
  <c r="AK100" i="6"/>
  <c r="B69" i="6"/>
  <c r="B81" i="6"/>
  <c r="B93" i="6"/>
  <c r="AK57" i="6"/>
  <c r="O59" i="6"/>
  <c r="AB60" i="6"/>
  <c r="F62" i="6"/>
  <c r="S63" i="6"/>
  <c r="AF64" i="6"/>
  <c r="J66" i="6"/>
  <c r="W67" i="6"/>
  <c r="AJ68" i="6"/>
  <c r="N70" i="6"/>
  <c r="AA71" i="6"/>
  <c r="E73" i="6"/>
  <c r="R74" i="6"/>
  <c r="AE75" i="6"/>
  <c r="I77" i="6"/>
  <c r="N78" i="6"/>
  <c r="N79" i="6"/>
  <c r="D80" i="6"/>
  <c r="X80" i="6"/>
  <c r="F81" i="6"/>
  <c r="Y81" i="6"/>
  <c r="G82" i="6"/>
  <c r="Z82" i="6"/>
  <c r="F83" i="6"/>
  <c r="U83" i="6"/>
  <c r="AG83" i="6"/>
  <c r="J84" i="6"/>
  <c r="V84" i="6"/>
  <c r="AH84" i="6"/>
  <c r="K85" i="6"/>
  <c r="W85" i="6"/>
  <c r="AI85" i="6"/>
  <c r="L86" i="6"/>
  <c r="X86" i="6"/>
  <c r="AJ86" i="6"/>
  <c r="M87" i="6"/>
  <c r="Y87" i="6"/>
  <c r="AK87" i="6"/>
  <c r="N88" i="6"/>
  <c r="Z88" i="6"/>
  <c r="C89" i="6"/>
  <c r="O89" i="6"/>
  <c r="AA89" i="6"/>
  <c r="D90" i="6"/>
  <c r="P90" i="6"/>
  <c r="AB90" i="6"/>
  <c r="E91" i="6"/>
  <c r="Q91" i="6"/>
  <c r="AC91" i="6"/>
  <c r="F92" i="6"/>
  <c r="R92" i="6"/>
  <c r="AD92" i="6"/>
  <c r="G93" i="6"/>
  <c r="S93" i="6"/>
  <c r="AE93" i="6"/>
  <c r="H94" i="6"/>
  <c r="T94" i="6"/>
  <c r="AF94" i="6"/>
  <c r="I95" i="6"/>
  <c r="U95" i="6"/>
  <c r="AG95" i="6"/>
  <c r="J96" i="6"/>
  <c r="V96" i="6"/>
  <c r="AH96" i="6"/>
  <c r="K97" i="6"/>
  <c r="W97" i="6"/>
  <c r="AI97" i="6"/>
  <c r="L98" i="6"/>
  <c r="X98" i="6"/>
  <c r="AJ98" i="6"/>
  <c r="M99" i="6"/>
  <c r="Y99" i="6"/>
  <c r="AK99" i="6"/>
  <c r="N100" i="6"/>
  <c r="Z100" i="6"/>
  <c r="B58" i="6"/>
  <c r="B70" i="6"/>
  <c r="B82" i="6"/>
  <c r="B94" i="6"/>
  <c r="AA100" i="6"/>
  <c r="N58" i="6"/>
  <c r="V66" i="6"/>
  <c r="F58" i="6"/>
  <c r="S59" i="6"/>
  <c r="AF60" i="6"/>
  <c r="J62" i="6"/>
  <c r="W63" i="6"/>
  <c r="AJ64" i="6"/>
  <c r="N66" i="6"/>
  <c r="AA67" i="6"/>
  <c r="E69" i="6"/>
  <c r="R70" i="6"/>
  <c r="AE71" i="6"/>
  <c r="I73" i="6"/>
  <c r="V74" i="6"/>
  <c r="AI75" i="6"/>
  <c r="M77" i="6"/>
  <c r="O78" i="6"/>
  <c r="O79" i="6"/>
  <c r="E80" i="6"/>
  <c r="Y80" i="6"/>
  <c r="J81" i="6"/>
  <c r="Z81" i="6"/>
  <c r="K82" i="6"/>
  <c r="AA82" i="6"/>
  <c r="G83" i="6"/>
  <c r="V83" i="6"/>
  <c r="AH83" i="6"/>
  <c r="K84" i="6"/>
  <c r="W84" i="6"/>
  <c r="AI84" i="6"/>
  <c r="L85" i="6"/>
  <c r="X85" i="6"/>
  <c r="AJ85" i="6"/>
  <c r="M86" i="6"/>
  <c r="Y86" i="6"/>
  <c r="AK86" i="6"/>
  <c r="N87" i="6"/>
  <c r="Z87" i="6"/>
  <c r="C88" i="6"/>
  <c r="O88" i="6"/>
  <c r="AA88" i="6"/>
  <c r="D89" i="6"/>
  <c r="P89" i="6"/>
  <c r="AB89" i="6"/>
  <c r="E90" i="6"/>
  <c r="Q90" i="6"/>
  <c r="AC90" i="6"/>
  <c r="F91" i="6"/>
  <c r="R91" i="6"/>
  <c r="AD91" i="6"/>
  <c r="G92" i="6"/>
  <c r="S92" i="6"/>
  <c r="AE92" i="6"/>
  <c r="H93" i="6"/>
  <c r="T93" i="6"/>
  <c r="AF93" i="6"/>
  <c r="I94" i="6"/>
  <c r="U94" i="6"/>
  <c r="AG94" i="6"/>
  <c r="J95" i="6"/>
  <c r="V95" i="6"/>
  <c r="AH95" i="6"/>
  <c r="K96" i="6"/>
  <c r="W96" i="6"/>
  <c r="AI96" i="6"/>
  <c r="L97" i="6"/>
  <c r="X97" i="6"/>
  <c r="AJ97" i="6"/>
  <c r="M98" i="6"/>
  <c r="Y98" i="6"/>
  <c r="AK98" i="6"/>
  <c r="N99" i="6"/>
  <c r="Z99" i="6"/>
  <c r="C100" i="6"/>
  <c r="O100" i="6"/>
  <c r="B59" i="6"/>
  <c r="B71" i="6"/>
  <c r="B95" i="6"/>
  <c r="G58" i="6"/>
  <c r="T59" i="6"/>
  <c r="AG60" i="6"/>
  <c r="K62" i="6"/>
  <c r="X63" i="6"/>
  <c r="AK64" i="6"/>
  <c r="O66" i="6"/>
  <c r="AB67" i="6"/>
  <c r="F69" i="6"/>
  <c r="S70" i="6"/>
  <c r="AF71" i="6"/>
  <c r="J73" i="6"/>
  <c r="W74" i="6"/>
  <c r="AJ75" i="6"/>
  <c r="N77" i="6"/>
  <c r="V78" i="6"/>
  <c r="P79" i="6"/>
  <c r="I80" i="6"/>
  <c r="AA80" i="6"/>
  <c r="K81" i="6"/>
  <c r="AB81" i="6"/>
  <c r="L82" i="6"/>
  <c r="AB82" i="6"/>
  <c r="H83" i="6"/>
  <c r="W83" i="6"/>
  <c r="AI83" i="6"/>
  <c r="L84" i="6"/>
  <c r="X84" i="6"/>
  <c r="AJ84" i="6"/>
  <c r="M85" i="6"/>
  <c r="Y85" i="6"/>
  <c r="AK85" i="6"/>
  <c r="N86" i="6"/>
  <c r="Z86" i="6"/>
  <c r="C87" i="6"/>
  <c r="O87" i="6"/>
  <c r="AA87" i="6"/>
  <c r="D88" i="6"/>
  <c r="P88" i="6"/>
  <c r="AB88" i="6"/>
  <c r="E89" i="6"/>
  <c r="Q89" i="6"/>
  <c r="AC89" i="6"/>
  <c r="F90" i="6"/>
  <c r="R90" i="6"/>
  <c r="AD90" i="6"/>
  <c r="G91" i="6"/>
  <c r="S91" i="6"/>
  <c r="AE91" i="6"/>
  <c r="H92" i="6"/>
  <c r="T92" i="6"/>
  <c r="AF92" i="6"/>
  <c r="I93" i="6"/>
  <c r="U93" i="6"/>
  <c r="AG93" i="6"/>
  <c r="J94" i="6"/>
  <c r="V94" i="6"/>
  <c r="AH94" i="6"/>
  <c r="K95" i="6"/>
  <c r="W95" i="6"/>
  <c r="AI95" i="6"/>
  <c r="L96" i="6"/>
  <c r="X96" i="6"/>
  <c r="AJ96" i="6"/>
  <c r="M97" i="6"/>
  <c r="Y97" i="6"/>
  <c r="AK97" i="6"/>
  <c r="N98" i="6"/>
  <c r="Z98" i="6"/>
  <c r="C99" i="6"/>
  <c r="O99" i="6"/>
  <c r="AA99" i="6"/>
  <c r="D100" i="6"/>
  <c r="P100" i="6"/>
  <c r="AB100" i="6"/>
  <c r="B60" i="6"/>
  <c r="B72" i="6"/>
  <c r="B84" i="6"/>
  <c r="B96" i="6"/>
  <c r="E57" i="6"/>
  <c r="R58" i="6"/>
  <c r="AE59" i="6"/>
  <c r="I61" i="6"/>
  <c r="V62" i="6"/>
  <c r="AI63" i="6"/>
  <c r="M65" i="6"/>
  <c r="Z66" i="6"/>
  <c r="D68" i="6"/>
  <c r="Q69" i="6"/>
  <c r="AD70" i="6"/>
  <c r="H72" i="6"/>
  <c r="U73" i="6"/>
  <c r="AH74" i="6"/>
  <c r="L76" i="6"/>
  <c r="Y77" i="6"/>
  <c r="Z78" i="6"/>
  <c r="W79" i="6"/>
  <c r="K80" i="6"/>
  <c r="AC80" i="6"/>
  <c r="M81" i="6"/>
  <c r="AD81" i="6"/>
  <c r="N82" i="6"/>
  <c r="AD82" i="6"/>
  <c r="M83" i="6"/>
  <c r="Y83" i="6"/>
  <c r="AK83" i="6"/>
  <c r="N84" i="6"/>
  <c r="Z84" i="6"/>
  <c r="C85" i="6"/>
  <c r="O85" i="6"/>
  <c r="AA85" i="6"/>
  <c r="D86" i="6"/>
  <c r="P86" i="6"/>
  <c r="AB86" i="6"/>
  <c r="E87" i="6"/>
  <c r="Q87" i="6"/>
  <c r="AC87" i="6"/>
  <c r="F88" i="6"/>
  <c r="R88" i="6"/>
  <c r="AD88" i="6"/>
  <c r="M57" i="6"/>
  <c r="Z58" i="6"/>
  <c r="D60" i="6"/>
  <c r="Q61" i="6"/>
  <c r="AD62" i="6"/>
  <c r="H64" i="6"/>
  <c r="U65" i="6"/>
  <c r="AH66" i="6"/>
  <c r="L68" i="6"/>
  <c r="Y69" i="6"/>
  <c r="C71" i="6"/>
  <c r="P72" i="6"/>
  <c r="AC73" i="6"/>
  <c r="G75" i="6"/>
  <c r="T76" i="6"/>
  <c r="AG77" i="6"/>
  <c r="AH78" i="6"/>
  <c r="AA79" i="6"/>
  <c r="O80" i="6"/>
  <c r="AH80" i="6"/>
  <c r="P81" i="6"/>
  <c r="AI81" i="6"/>
  <c r="Q82" i="6"/>
  <c r="AI82" i="6"/>
  <c r="O83" i="6"/>
  <c r="AA83" i="6"/>
  <c r="D84" i="6"/>
  <c r="P84" i="6"/>
  <c r="AB84" i="6"/>
  <c r="E85" i="6"/>
  <c r="Q85" i="6"/>
  <c r="AC85" i="6"/>
  <c r="F86" i="6"/>
  <c r="R86" i="6"/>
  <c r="AD86" i="6"/>
  <c r="G87" i="6"/>
  <c r="S87" i="6"/>
  <c r="AE87" i="6"/>
  <c r="H88" i="6"/>
  <c r="T88" i="6"/>
  <c r="AF88" i="6"/>
  <c r="I89" i="6"/>
  <c r="U89" i="6"/>
  <c r="AG89" i="6"/>
  <c r="J90" i="6"/>
  <c r="V90" i="6"/>
  <c r="AH90" i="6"/>
  <c r="K91" i="6"/>
  <c r="W91" i="6"/>
  <c r="AI91" i="6"/>
  <c r="L92" i="6"/>
  <c r="X92" i="6"/>
  <c r="AJ92" i="6"/>
  <c r="M93" i="6"/>
  <c r="Y93" i="6"/>
  <c r="AK93" i="6"/>
  <c r="N94" i="6"/>
  <c r="Z94" i="6"/>
  <c r="C95" i="6"/>
  <c r="O95" i="6"/>
  <c r="AA95" i="6"/>
  <c r="D96" i="6"/>
  <c r="P96" i="6"/>
  <c r="AB96" i="6"/>
  <c r="E97" i="6"/>
  <c r="Q97" i="6"/>
  <c r="AC97" i="6"/>
  <c r="F98" i="6"/>
  <c r="R98" i="6"/>
  <c r="AD98" i="6"/>
  <c r="G99" i="6"/>
  <c r="S99" i="6"/>
  <c r="AE99" i="6"/>
  <c r="H100" i="6"/>
  <c r="T100" i="6"/>
  <c r="AF100" i="6"/>
  <c r="B64" i="6"/>
  <c r="B76" i="6"/>
  <c r="B88" i="6"/>
  <c r="B100" i="6"/>
  <c r="B92" i="6"/>
  <c r="N65" i="6"/>
  <c r="AD74" i="6"/>
  <c r="AB80" i="6"/>
  <c r="X83" i="6"/>
  <c r="Z85" i="6"/>
  <c r="AB87" i="6"/>
  <c r="S89" i="6"/>
  <c r="AF90" i="6"/>
  <c r="J92" i="6"/>
  <c r="W93" i="6"/>
  <c r="AJ94" i="6"/>
  <c r="N96" i="6"/>
  <c r="AA97" i="6"/>
  <c r="E99" i="6"/>
  <c r="R100" i="6"/>
  <c r="B86" i="6"/>
  <c r="M95" i="6"/>
  <c r="Q99" i="6"/>
  <c r="AD100" i="6"/>
  <c r="AA96" i="6"/>
  <c r="AE100" i="6"/>
  <c r="B63" i="6"/>
  <c r="AJ95" i="6"/>
  <c r="G89" i="6"/>
  <c r="L83" i="6"/>
  <c r="L93" i="6"/>
  <c r="L80" i="6"/>
  <c r="AI94" i="6"/>
  <c r="D99" i="6"/>
  <c r="F57" i="6"/>
  <c r="AA66" i="6"/>
  <c r="AI74" i="6"/>
  <c r="AG80" i="6"/>
  <c r="Z83" i="6"/>
  <c r="AB85" i="6"/>
  <c r="AD87" i="6"/>
  <c r="T89" i="6"/>
  <c r="AG90" i="6"/>
  <c r="K92" i="6"/>
  <c r="X93" i="6"/>
  <c r="AK94" i="6"/>
  <c r="O96" i="6"/>
  <c r="AB97" i="6"/>
  <c r="F99" i="6"/>
  <c r="S100" i="6"/>
  <c r="B87" i="6"/>
  <c r="Z96" i="6"/>
  <c r="B98" i="6"/>
  <c r="E98" i="6"/>
  <c r="B99" i="6"/>
  <c r="B61" i="6"/>
  <c r="AI92" i="6"/>
  <c r="B73" i="6"/>
  <c r="AE82" i="6"/>
  <c r="O97" i="6"/>
  <c r="Q73" i="6"/>
  <c r="H89" i="6"/>
  <c r="Y94" i="6"/>
  <c r="V73" i="6"/>
  <c r="AE90" i="6"/>
  <c r="M96" i="6"/>
  <c r="S58" i="6"/>
  <c r="AI67" i="6"/>
  <c r="H76" i="6"/>
  <c r="L81" i="6"/>
  <c r="AJ83" i="6"/>
  <c r="C86" i="6"/>
  <c r="E88" i="6"/>
  <c r="AD89" i="6"/>
  <c r="H91" i="6"/>
  <c r="U92" i="6"/>
  <c r="AH93" i="6"/>
  <c r="L95" i="6"/>
  <c r="Y96" i="6"/>
  <c r="C98" i="6"/>
  <c r="P99" i="6"/>
  <c r="AC100" i="6"/>
  <c r="B97" i="6"/>
  <c r="V91" i="6"/>
  <c r="K93" i="6"/>
  <c r="F100" i="6"/>
  <c r="AA59" i="6"/>
  <c r="E68" i="6"/>
  <c r="M76" i="6"/>
  <c r="N81" i="6"/>
  <c r="C84" i="6"/>
  <c r="E86" i="6"/>
  <c r="G88" i="6"/>
  <c r="AE89" i="6"/>
  <c r="I91" i="6"/>
  <c r="V92" i="6"/>
  <c r="AI93" i="6"/>
  <c r="D98" i="6"/>
  <c r="AB99" i="6"/>
  <c r="D97" i="6"/>
  <c r="AA98" i="6"/>
  <c r="AG91" i="6"/>
  <c r="U90" i="6"/>
  <c r="P97" i="6"/>
  <c r="P85" i="6"/>
  <c r="AF59" i="6"/>
  <c r="M69" i="6"/>
  <c r="U77" i="6"/>
  <c r="AC81" i="6"/>
  <c r="M84" i="6"/>
  <c r="O86" i="6"/>
  <c r="Q88" i="6"/>
  <c r="AF89" i="6"/>
  <c r="J91" i="6"/>
  <c r="W92" i="6"/>
  <c r="AJ93" i="6"/>
  <c r="N95" i="6"/>
  <c r="R99" i="6"/>
  <c r="Z95" i="6"/>
  <c r="W94" i="6"/>
  <c r="T90" i="6"/>
  <c r="B74" i="6"/>
  <c r="N85" i="6"/>
  <c r="G100" i="6"/>
  <c r="R87" i="6"/>
  <c r="B85" i="6"/>
  <c r="E61" i="6"/>
  <c r="R69" i="6"/>
  <c r="Z77" i="6"/>
  <c r="AH81" i="6"/>
  <c r="O84" i="6"/>
  <c r="Q86" i="6"/>
  <c r="S88" i="6"/>
  <c r="G90" i="6"/>
  <c r="T91" i="6"/>
  <c r="AG92" i="6"/>
  <c r="K94" i="6"/>
  <c r="X95" i="6"/>
  <c r="AK96" i="6"/>
  <c r="O98" i="6"/>
  <c r="M94" i="6"/>
  <c r="J61" i="6"/>
  <c r="Z70" i="6"/>
  <c r="Y78" i="6"/>
  <c r="M82" i="6"/>
  <c r="Y84" i="6"/>
  <c r="AA86" i="6"/>
  <c r="AC88" i="6"/>
  <c r="H90" i="6"/>
  <c r="U91" i="6"/>
  <c r="AH92" i="6"/>
  <c r="L94" i="6"/>
  <c r="Y95" i="6"/>
  <c r="C97" i="6"/>
  <c r="P98" i="6"/>
  <c r="AC99" i="6"/>
  <c r="B62" i="6"/>
  <c r="AA78" i="6"/>
  <c r="AC86" i="6"/>
  <c r="I90" i="6"/>
  <c r="Q98" i="6"/>
  <c r="N97" i="6"/>
  <c r="F87" i="6"/>
  <c r="J80" i="6"/>
  <c r="AH91" i="6"/>
  <c r="B75" i="6"/>
  <c r="N83" i="6"/>
  <c r="V93" i="6"/>
  <c r="Z97" i="6"/>
  <c r="R62" i="6"/>
  <c r="AE70" i="6"/>
  <c r="O82" i="6"/>
  <c r="AA84" i="6"/>
  <c r="AE88" i="6"/>
  <c r="AD99" i="6"/>
  <c r="AK95" i="6"/>
  <c r="AJ63" i="6"/>
  <c r="AC98" i="6"/>
  <c r="R89" i="6"/>
  <c r="W62" i="6"/>
  <c r="D72" i="6"/>
  <c r="V79" i="6"/>
  <c r="AC82" i="6"/>
  <c r="AK84" i="6"/>
  <c r="D87" i="6"/>
  <c r="F89" i="6"/>
  <c r="S90" i="6"/>
  <c r="AF91" i="6"/>
  <c r="J93" i="6"/>
  <c r="E100" i="6"/>
  <c r="X94" i="6"/>
  <c r="AB98" i="6"/>
  <c r="P87" i="6"/>
  <c r="C96" i="6"/>
  <c r="I65" i="6"/>
  <c r="I92" i="6"/>
  <c r="Q100" i="6"/>
  <c r="AE63" i="6"/>
  <c r="I72" i="6"/>
  <c r="Z79" i="6"/>
  <c r="D85" i="6"/>
  <c r="C2" i="11"/>
  <c r="AL80" i="6" l="1"/>
  <c r="AL92" i="6"/>
  <c r="AL69" i="6"/>
  <c r="AL68" i="6"/>
  <c r="M101" i="6"/>
  <c r="AL85" i="6"/>
  <c r="Y101" i="6"/>
  <c r="AL78" i="6"/>
  <c r="AL74" i="6"/>
  <c r="W101" i="6"/>
  <c r="U101" i="6"/>
  <c r="AL88" i="6"/>
  <c r="AL82" i="6"/>
  <c r="AK101" i="6"/>
  <c r="AL66" i="6"/>
  <c r="Q101" i="6"/>
  <c r="P101" i="6"/>
  <c r="N101" i="6"/>
  <c r="AL77" i="6"/>
  <c r="AL73" i="6"/>
  <c r="AL99" i="6"/>
  <c r="AL90" i="6"/>
  <c r="AL89" i="6"/>
  <c r="AC101" i="6"/>
  <c r="D101" i="6"/>
  <c r="AL60" i="6"/>
  <c r="AF101" i="6"/>
  <c r="I101" i="6"/>
  <c r="AL65" i="6"/>
  <c r="E101" i="6"/>
  <c r="AL100" i="6"/>
  <c r="AL81" i="6"/>
  <c r="AL83" i="6"/>
  <c r="AA101" i="6"/>
  <c r="AJ101" i="6"/>
  <c r="AL72" i="6"/>
  <c r="AL64" i="6"/>
  <c r="T101" i="6"/>
  <c r="AL71" i="6"/>
  <c r="AB101" i="6"/>
  <c r="Z101" i="6"/>
  <c r="AL87" i="6"/>
  <c r="AL96" i="6"/>
  <c r="O101" i="6"/>
  <c r="X101" i="6"/>
  <c r="AL76" i="6"/>
  <c r="AH101" i="6"/>
  <c r="H101" i="6"/>
  <c r="AL95" i="6"/>
  <c r="AL98" i="6"/>
  <c r="AL84" i="6"/>
  <c r="R101" i="6"/>
  <c r="C101" i="6"/>
  <c r="L101" i="6"/>
  <c r="AL59" i="6"/>
  <c r="V101" i="6"/>
  <c r="AL93" i="6"/>
  <c r="AL57" i="6"/>
  <c r="CD57" i="6" s="1"/>
  <c r="B101" i="6"/>
  <c r="AL67" i="6"/>
  <c r="AL63" i="6"/>
  <c r="J101" i="6"/>
  <c r="AL86" i="6"/>
  <c r="AL94" i="6"/>
  <c r="AL79" i="6"/>
  <c r="AL75" i="6"/>
  <c r="AE101" i="6"/>
  <c r="AD101" i="6"/>
  <c r="AL58" i="6"/>
  <c r="CD58" i="6" s="1"/>
  <c r="S101" i="6"/>
  <c r="K101" i="6"/>
  <c r="AL61" i="6"/>
  <c r="AL91" i="6"/>
  <c r="F101" i="6"/>
  <c r="AL97" i="6"/>
  <c r="AL70" i="6"/>
  <c r="AL62" i="6"/>
  <c r="AI101" i="6"/>
  <c r="AG101" i="6"/>
  <c r="G101" i="6"/>
  <c r="N12" i="9"/>
  <c r="H7" i="9"/>
  <c r="H8" i="9"/>
  <c r="H9" i="9"/>
  <c r="H10" i="9"/>
  <c r="H11" i="9"/>
  <c r="H12" i="9"/>
  <c r="H13" i="9"/>
  <c r="H14" i="9"/>
  <c r="H15" i="9"/>
  <c r="H16" i="9"/>
  <c r="H6" i="9"/>
  <c r="O13" i="4"/>
  <c r="P13" i="4"/>
  <c r="N13" i="4"/>
  <c r="M50" i="4"/>
  <c r="M65" i="12" s="1"/>
  <c r="N50" i="4"/>
  <c r="N65" i="12" s="1"/>
  <c r="M51" i="4"/>
  <c r="M66" i="12" s="1"/>
  <c r="N51" i="4"/>
  <c r="N66" i="12" s="1"/>
  <c r="M52" i="4"/>
  <c r="M67" i="12" s="1"/>
  <c r="N52" i="4"/>
  <c r="N67" i="12" s="1"/>
  <c r="M53" i="4"/>
  <c r="M68" i="12" s="1"/>
  <c r="N53" i="4"/>
  <c r="N68" i="12" s="1"/>
  <c r="M54" i="4"/>
  <c r="M69" i="12" s="1"/>
  <c r="N54" i="4"/>
  <c r="M55" i="4"/>
  <c r="M70" i="12" s="1"/>
  <c r="N55" i="4"/>
  <c r="N70" i="12" s="1"/>
  <c r="M56" i="4"/>
  <c r="N56" i="4"/>
  <c r="N71" i="12" s="1"/>
  <c r="M46" i="4"/>
  <c r="M61" i="12" s="1"/>
  <c r="N46" i="4"/>
  <c r="N61" i="12" s="1"/>
  <c r="M47" i="4"/>
  <c r="M62" i="12" s="1"/>
  <c r="N47" i="4"/>
  <c r="N62" i="12" s="1"/>
  <c r="M48" i="4"/>
  <c r="M63" i="12" s="1"/>
  <c r="N48" i="4"/>
  <c r="N63" i="12" s="1"/>
  <c r="N49" i="4"/>
  <c r="N64" i="12" s="1"/>
  <c r="M49" i="4"/>
  <c r="M64" i="12" s="1"/>
  <c r="O54" i="4" l="1"/>
  <c r="J14" i="9" s="1"/>
  <c r="N69" i="12"/>
  <c r="O56" i="4"/>
  <c r="J16" i="9" s="1"/>
  <c r="M71" i="12"/>
  <c r="O49" i="4"/>
  <c r="O64" i="12" s="1"/>
  <c r="O53" i="4"/>
  <c r="O52" i="4"/>
  <c r="J12" i="9" s="1"/>
  <c r="O51" i="4"/>
  <c r="O66" i="12" s="1"/>
  <c r="CD72" i="6"/>
  <c r="CE72" i="6" s="1"/>
  <c r="CD93" i="6"/>
  <c r="CE93" i="6" s="1"/>
  <c r="CD74" i="6"/>
  <c r="CE74" i="6" s="1"/>
  <c r="CD67" i="6"/>
  <c r="CE67" i="6" s="1"/>
  <c r="CD89" i="6"/>
  <c r="CE89" i="6" s="1"/>
  <c r="CD83" i="6"/>
  <c r="CE83" i="6" s="1"/>
  <c r="CD99" i="6"/>
  <c r="CE99" i="6" s="1"/>
  <c r="CD81" i="6"/>
  <c r="CE81" i="6" s="1"/>
  <c r="CD73" i="6"/>
  <c r="CE73" i="6" s="1"/>
  <c r="CD78" i="6"/>
  <c r="CE78" i="6" s="1"/>
  <c r="CD59" i="6"/>
  <c r="CE59" i="6" s="1"/>
  <c r="CD77" i="6"/>
  <c r="CE77" i="6" s="1"/>
  <c r="CD75" i="6"/>
  <c r="CE75" i="6" s="1"/>
  <c r="CD87" i="6"/>
  <c r="CE87" i="6" s="1"/>
  <c r="CD85" i="6"/>
  <c r="CE85" i="6" s="1"/>
  <c r="CD61" i="6"/>
  <c r="CE61" i="6" s="1"/>
  <c r="CD90" i="6"/>
  <c r="CE90" i="6" s="1"/>
  <c r="CD76" i="6"/>
  <c r="CE76" i="6" s="1"/>
  <c r="CD96" i="6"/>
  <c r="CE96" i="6" s="1"/>
  <c r="CD70" i="6"/>
  <c r="CE70" i="6" s="1"/>
  <c r="CD94" i="6"/>
  <c r="CE94" i="6" s="1"/>
  <c r="CD68" i="6"/>
  <c r="CE68" i="6" s="1"/>
  <c r="CD97" i="6"/>
  <c r="CE97" i="6" s="1"/>
  <c r="CD86" i="6"/>
  <c r="CE86" i="6" s="1"/>
  <c r="CD84" i="6"/>
  <c r="CE84" i="6" s="1"/>
  <c r="CD71" i="6"/>
  <c r="CE71" i="6" s="1"/>
  <c r="CD66" i="6"/>
  <c r="CE66" i="6" s="1"/>
  <c r="CD69" i="6"/>
  <c r="CE69" i="6" s="1"/>
  <c r="CD100" i="6"/>
  <c r="CE100" i="6" s="1"/>
  <c r="CD62" i="6"/>
  <c r="CE62" i="6" s="1"/>
  <c r="CD98" i="6"/>
  <c r="CE98" i="6" s="1"/>
  <c r="CD60" i="6"/>
  <c r="CE60" i="6" s="1"/>
  <c r="CD92" i="6"/>
  <c r="CE92" i="6" s="1"/>
  <c r="CD88" i="6"/>
  <c r="CE88" i="6" s="1"/>
  <c r="CD79" i="6"/>
  <c r="CE79" i="6" s="1"/>
  <c r="CD65" i="6"/>
  <c r="CE65" i="6" s="1"/>
  <c r="CD91" i="6"/>
  <c r="CE91" i="6" s="1"/>
  <c r="CD63" i="6"/>
  <c r="CE63" i="6" s="1"/>
  <c r="CD95" i="6"/>
  <c r="CE95" i="6" s="1"/>
  <c r="CD64" i="6"/>
  <c r="CE64" i="6" s="1"/>
  <c r="CD82" i="6"/>
  <c r="CE82" i="6" s="1"/>
  <c r="CD80" i="6"/>
  <c r="CE80" i="6" s="1"/>
  <c r="CE58" i="6"/>
  <c r="O46" i="4"/>
  <c r="O50" i="4"/>
  <c r="O47" i="4"/>
  <c r="O62" i="12" s="1"/>
  <c r="O48" i="4"/>
  <c r="O63" i="12" s="1"/>
  <c r="O55" i="4"/>
  <c r="O70" i="12" s="1"/>
  <c r="P51" i="4" l="1"/>
  <c r="P66" i="12" s="1"/>
  <c r="J11" i="9"/>
  <c r="J9" i="9"/>
  <c r="P53" i="4"/>
  <c r="P68" i="12" s="1"/>
  <c r="O68" i="12"/>
  <c r="J10" i="9"/>
  <c r="O65" i="12"/>
  <c r="P46" i="4"/>
  <c r="P61" i="12" s="1"/>
  <c r="O61" i="12"/>
  <c r="P56" i="4"/>
  <c r="P71" i="12" s="1"/>
  <c r="O71" i="12"/>
  <c r="P52" i="4"/>
  <c r="P67" i="12" s="1"/>
  <c r="O67" i="12"/>
  <c r="J13" i="9"/>
  <c r="P49" i="4"/>
  <c r="P64" i="12" s="1"/>
  <c r="P54" i="4"/>
  <c r="P69" i="12" s="1"/>
  <c r="O69" i="12"/>
  <c r="P50" i="4"/>
  <c r="P65" i="12" s="1"/>
  <c r="CU97" i="6"/>
  <c r="E27" i="12" s="1"/>
  <c r="CU89" i="6"/>
  <c r="E19" i="12" s="1"/>
  <c r="CU93" i="6"/>
  <c r="E23" i="12" s="1"/>
  <c r="CU90" i="6"/>
  <c r="E20" i="12" s="1"/>
  <c r="CU88" i="6"/>
  <c r="E18" i="12" s="1"/>
  <c r="CU91" i="6"/>
  <c r="E21" i="12" s="1"/>
  <c r="CU96" i="6"/>
  <c r="E26" i="12" s="1"/>
  <c r="CU94" i="6"/>
  <c r="E24" i="12" s="1"/>
  <c r="CU95" i="6"/>
  <c r="E25" i="12" s="1"/>
  <c r="CU92" i="6"/>
  <c r="E22" i="12" s="1"/>
  <c r="J6" i="9"/>
  <c r="P48" i="4"/>
  <c r="P63" i="12" s="1"/>
  <c r="J8" i="9"/>
  <c r="P47" i="4"/>
  <c r="P62" i="12" s="1"/>
  <c r="J7" i="9"/>
  <c r="P55" i="4"/>
  <c r="P70" i="12" s="1"/>
  <c r="J15" i="9"/>
  <c r="CV94" i="6" l="1"/>
  <c r="G38" i="4"/>
  <c r="C49" i="12" s="1"/>
  <c r="CV96" i="6"/>
  <c r="G40" i="4"/>
  <c r="C51" i="12" s="1"/>
  <c r="CV92" i="6"/>
  <c r="G36" i="4"/>
  <c r="C47" i="12" s="1"/>
  <c r="CV88" i="6"/>
  <c r="G32" i="4"/>
  <c r="C43" i="12" s="1"/>
  <c r="CV90" i="6"/>
  <c r="G34" i="4"/>
  <c r="C45" i="12" s="1"/>
  <c r="CV93" i="6"/>
  <c r="G37" i="4"/>
  <c r="C48" i="12" s="1"/>
  <c r="CV89" i="6"/>
  <c r="G33" i="4"/>
  <c r="C44" i="12" s="1"/>
  <c r="CV95" i="6"/>
  <c r="G39" i="4"/>
  <c r="C50" i="12" s="1"/>
  <c r="CV97" i="6"/>
  <c r="G41" i="4"/>
  <c r="C52" i="12" s="1"/>
  <c r="CV91" i="6" l="1"/>
  <c r="G35" i="4"/>
  <c r="C46" i="12" s="1"/>
  <c r="J37" i="4" l="1"/>
  <c r="J38" i="4"/>
  <c r="J39" i="4"/>
  <c r="J40" i="4"/>
  <c r="J41" i="4"/>
  <c r="I32" i="4"/>
  <c r="I33" i="4"/>
  <c r="I34" i="4"/>
  <c r="I35" i="4"/>
  <c r="I36" i="4"/>
  <c r="I37" i="4"/>
  <c r="I38" i="4"/>
  <c r="I39" i="4"/>
  <c r="I40" i="4"/>
  <c r="I41" i="4"/>
  <c r="I31" i="4"/>
  <c r="H32" i="4"/>
  <c r="H33" i="4"/>
  <c r="H34" i="4"/>
  <c r="H35" i="4"/>
  <c r="H36" i="4"/>
  <c r="H37" i="4"/>
  <c r="H38" i="4"/>
  <c r="H39" i="4"/>
  <c r="H40" i="4"/>
  <c r="H41" i="4"/>
  <c r="H31" i="4"/>
  <c r="L36" i="4" l="1"/>
  <c r="K36" i="4" s="1"/>
  <c r="L39" i="4"/>
  <c r="D50" i="12" s="1"/>
  <c r="L34" i="4"/>
  <c r="L40" i="4"/>
  <c r="L33" i="4"/>
  <c r="L35" i="4"/>
  <c r="L32" i="4"/>
  <c r="L41" i="4"/>
  <c r="L38" i="4"/>
  <c r="L37" i="4"/>
  <c r="C13" i="4"/>
  <c r="E15" i="9" s="1"/>
  <c r="C14" i="4"/>
  <c r="E16" i="9" s="1"/>
  <c r="C12" i="4"/>
  <c r="E14" i="9" s="1"/>
  <c r="C11" i="4"/>
  <c r="E13" i="9" s="1"/>
  <c r="C10" i="4"/>
  <c r="E12" i="9" s="1"/>
  <c r="C9" i="4"/>
  <c r="E11" i="9" s="1"/>
  <c r="C8" i="4"/>
  <c r="E10" i="9" s="1"/>
  <c r="C7" i="4"/>
  <c r="E9" i="9" s="1"/>
  <c r="C6" i="4"/>
  <c r="E8" i="9" s="1"/>
  <c r="C5" i="4"/>
  <c r="E7" i="9" s="1"/>
  <c r="AH3" i="8"/>
  <c r="AH4" i="8"/>
  <c r="AH5" i="8"/>
  <c r="AH6" i="8"/>
  <c r="AH7" i="8"/>
  <c r="AH8" i="8"/>
  <c r="AH9" i="8"/>
  <c r="AH10" i="8"/>
  <c r="AH11" i="8"/>
  <c r="AH12" i="8"/>
  <c r="AH13" i="8"/>
  <c r="AH2" i="8"/>
  <c r="C2" i="8"/>
  <c r="D2" i="8"/>
  <c r="E2" i="8"/>
  <c r="F2" i="8"/>
  <c r="G2" i="8"/>
  <c r="H2" i="8"/>
  <c r="I2" i="8"/>
  <c r="J2" i="8"/>
  <c r="K2" i="8"/>
  <c r="L2" i="8"/>
  <c r="M2" i="8"/>
  <c r="N2" i="8"/>
  <c r="O2" i="8"/>
  <c r="P2" i="8"/>
  <c r="Q2" i="8"/>
  <c r="R2" i="8"/>
  <c r="S2" i="8"/>
  <c r="T2" i="8"/>
  <c r="U2" i="8"/>
  <c r="V2" i="8"/>
  <c r="W2" i="8"/>
  <c r="X2" i="8"/>
  <c r="Y2" i="8"/>
  <c r="Z2" i="8"/>
  <c r="AA2" i="8"/>
  <c r="AB2" i="8"/>
  <c r="AC2" i="8"/>
  <c r="AD2" i="8"/>
  <c r="AE2" i="8"/>
  <c r="AF2" i="8"/>
  <c r="C3" i="8"/>
  <c r="D3" i="8"/>
  <c r="E3" i="8"/>
  <c r="F3" i="8"/>
  <c r="G3" i="8"/>
  <c r="H3" i="8"/>
  <c r="I3" i="8"/>
  <c r="J3" i="8"/>
  <c r="K3" i="8"/>
  <c r="L3" i="8"/>
  <c r="M3" i="8"/>
  <c r="N3" i="8"/>
  <c r="O3" i="8"/>
  <c r="P3" i="8"/>
  <c r="Q3" i="8"/>
  <c r="R3" i="8"/>
  <c r="S3" i="8"/>
  <c r="T3" i="8"/>
  <c r="U3" i="8"/>
  <c r="V3" i="8"/>
  <c r="W3" i="8"/>
  <c r="X3" i="8"/>
  <c r="Y3" i="8"/>
  <c r="Z3" i="8"/>
  <c r="AA3" i="8"/>
  <c r="AB3" i="8"/>
  <c r="AC3" i="8"/>
  <c r="AD3" i="8"/>
  <c r="AE3" i="8"/>
  <c r="AF3" i="8"/>
  <c r="C4" i="8"/>
  <c r="D4" i="8"/>
  <c r="E4" i="8"/>
  <c r="F4" i="8"/>
  <c r="G4" i="8"/>
  <c r="H4" i="8"/>
  <c r="I4" i="8"/>
  <c r="J4" i="8"/>
  <c r="K4" i="8"/>
  <c r="L4" i="8"/>
  <c r="M4" i="8"/>
  <c r="N4" i="8"/>
  <c r="O4" i="8"/>
  <c r="P4" i="8"/>
  <c r="Q4" i="8"/>
  <c r="R4" i="8"/>
  <c r="S4" i="8"/>
  <c r="T4" i="8"/>
  <c r="U4" i="8"/>
  <c r="V4" i="8"/>
  <c r="W4" i="8"/>
  <c r="X4" i="8"/>
  <c r="Y4" i="8"/>
  <c r="Z4" i="8"/>
  <c r="AA4" i="8"/>
  <c r="AB4" i="8"/>
  <c r="AC4" i="8"/>
  <c r="AD4" i="8"/>
  <c r="AE4" i="8"/>
  <c r="AF4" i="8"/>
  <c r="C5" i="8"/>
  <c r="D5" i="8"/>
  <c r="E5" i="8"/>
  <c r="F5" i="8"/>
  <c r="G5" i="8"/>
  <c r="H5" i="8"/>
  <c r="I5" i="8"/>
  <c r="J5" i="8"/>
  <c r="K5" i="8"/>
  <c r="L5" i="8"/>
  <c r="M5" i="8"/>
  <c r="N5" i="8"/>
  <c r="O5" i="8"/>
  <c r="P5" i="8"/>
  <c r="Q5" i="8"/>
  <c r="R5" i="8"/>
  <c r="S5" i="8"/>
  <c r="T5" i="8"/>
  <c r="U5" i="8"/>
  <c r="V5" i="8"/>
  <c r="W5" i="8"/>
  <c r="X5" i="8"/>
  <c r="Y5" i="8"/>
  <c r="Z5" i="8"/>
  <c r="AA5" i="8"/>
  <c r="AB5" i="8"/>
  <c r="AC5" i="8"/>
  <c r="AD5" i="8"/>
  <c r="AE5" i="8"/>
  <c r="AF5" i="8"/>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C7" i="8"/>
  <c r="D7" i="8"/>
  <c r="E7" i="8"/>
  <c r="F7" i="8"/>
  <c r="G7" i="8"/>
  <c r="H7" i="8"/>
  <c r="I7" i="8"/>
  <c r="J7" i="8"/>
  <c r="K7" i="8"/>
  <c r="L7" i="8"/>
  <c r="M7" i="8"/>
  <c r="N7" i="8"/>
  <c r="O7" i="8"/>
  <c r="P7" i="8"/>
  <c r="Q7" i="8"/>
  <c r="R7" i="8"/>
  <c r="S7" i="8"/>
  <c r="T7" i="8"/>
  <c r="U7" i="8"/>
  <c r="V7" i="8"/>
  <c r="W7" i="8"/>
  <c r="X7" i="8"/>
  <c r="Y7" i="8"/>
  <c r="Z7" i="8"/>
  <c r="AA7" i="8"/>
  <c r="AB7" i="8"/>
  <c r="AC7" i="8"/>
  <c r="AD7" i="8"/>
  <c r="AE7" i="8"/>
  <c r="AF7"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C9" i="8"/>
  <c r="D9" i="8"/>
  <c r="E9" i="8"/>
  <c r="F9" i="8"/>
  <c r="G9" i="8"/>
  <c r="H9" i="8"/>
  <c r="I9" i="8"/>
  <c r="J9" i="8"/>
  <c r="K9" i="8"/>
  <c r="L9" i="8"/>
  <c r="M9" i="8"/>
  <c r="N9" i="8"/>
  <c r="O9" i="8"/>
  <c r="P9" i="8"/>
  <c r="Q9" i="8"/>
  <c r="R9" i="8"/>
  <c r="S9" i="8"/>
  <c r="T9" i="8"/>
  <c r="U9" i="8"/>
  <c r="V9" i="8"/>
  <c r="W9" i="8"/>
  <c r="X9" i="8"/>
  <c r="Y9" i="8"/>
  <c r="Z9" i="8"/>
  <c r="AA9" i="8"/>
  <c r="AB9" i="8"/>
  <c r="AC9" i="8"/>
  <c r="AD9" i="8"/>
  <c r="AE9" i="8"/>
  <c r="AF9" i="8"/>
  <c r="C10" i="8"/>
  <c r="D10" i="8"/>
  <c r="E10" i="8"/>
  <c r="F10" i="8"/>
  <c r="G10" i="8"/>
  <c r="H10" i="8"/>
  <c r="I10" i="8"/>
  <c r="J10" i="8"/>
  <c r="K10" i="8"/>
  <c r="L10" i="8"/>
  <c r="M10" i="8"/>
  <c r="N10" i="8"/>
  <c r="O10" i="8"/>
  <c r="P10" i="8"/>
  <c r="Q10" i="8"/>
  <c r="R10" i="8"/>
  <c r="S10" i="8"/>
  <c r="T10" i="8"/>
  <c r="U10" i="8"/>
  <c r="V10" i="8"/>
  <c r="W10" i="8"/>
  <c r="X10" i="8"/>
  <c r="Y10" i="8"/>
  <c r="Z10" i="8"/>
  <c r="AA10" i="8"/>
  <c r="AB10" i="8"/>
  <c r="AC10" i="8"/>
  <c r="AD10" i="8"/>
  <c r="AE10" i="8"/>
  <c r="AF10" i="8"/>
  <c r="C11" i="8"/>
  <c r="D11" i="8"/>
  <c r="E11" i="8"/>
  <c r="F11" i="8"/>
  <c r="G11" i="8"/>
  <c r="H11" i="8"/>
  <c r="I11" i="8"/>
  <c r="J11" i="8"/>
  <c r="K11" i="8"/>
  <c r="L11" i="8"/>
  <c r="M11" i="8"/>
  <c r="N11" i="8"/>
  <c r="O11" i="8"/>
  <c r="P11" i="8"/>
  <c r="Q11" i="8"/>
  <c r="R11" i="8"/>
  <c r="S11" i="8"/>
  <c r="T11" i="8"/>
  <c r="U11" i="8"/>
  <c r="V11" i="8"/>
  <c r="W11" i="8"/>
  <c r="X11" i="8"/>
  <c r="Y11" i="8"/>
  <c r="Z11" i="8"/>
  <c r="AA11" i="8"/>
  <c r="AB11" i="8"/>
  <c r="AC11" i="8"/>
  <c r="AD11" i="8"/>
  <c r="AE11" i="8"/>
  <c r="AF11" i="8"/>
  <c r="C12" i="8"/>
  <c r="D12" i="8"/>
  <c r="E12" i="8"/>
  <c r="F12" i="8"/>
  <c r="G12" i="8"/>
  <c r="H12" i="8"/>
  <c r="I12" i="8"/>
  <c r="J12" i="8"/>
  <c r="K12" i="8"/>
  <c r="L12" i="8"/>
  <c r="M12" i="8"/>
  <c r="N12" i="8"/>
  <c r="O12" i="8"/>
  <c r="P12" i="8"/>
  <c r="Q12" i="8"/>
  <c r="R12" i="8"/>
  <c r="S12" i="8"/>
  <c r="T12" i="8"/>
  <c r="U12" i="8"/>
  <c r="V12" i="8"/>
  <c r="W12" i="8"/>
  <c r="X12" i="8"/>
  <c r="Y12" i="8"/>
  <c r="Z12" i="8"/>
  <c r="AA12" i="8"/>
  <c r="AB12" i="8"/>
  <c r="AC12" i="8"/>
  <c r="AD12" i="8"/>
  <c r="AE12" i="8"/>
  <c r="AF12" i="8"/>
  <c r="C13" i="8"/>
  <c r="D13" i="8"/>
  <c r="E13" i="8"/>
  <c r="F13" i="8"/>
  <c r="G13" i="8"/>
  <c r="H13" i="8"/>
  <c r="I13" i="8"/>
  <c r="J13" i="8"/>
  <c r="K13" i="8"/>
  <c r="L13" i="8"/>
  <c r="M13" i="8"/>
  <c r="N13" i="8"/>
  <c r="O13" i="8"/>
  <c r="P13" i="8"/>
  <c r="Q13" i="8"/>
  <c r="R13" i="8"/>
  <c r="S13" i="8"/>
  <c r="T13" i="8"/>
  <c r="U13" i="8"/>
  <c r="V13" i="8"/>
  <c r="W13" i="8"/>
  <c r="X13" i="8"/>
  <c r="Y13" i="8"/>
  <c r="Z13" i="8"/>
  <c r="AA13" i="8"/>
  <c r="AB13" i="8"/>
  <c r="AC13" i="8"/>
  <c r="AD13" i="8"/>
  <c r="AE13" i="8"/>
  <c r="AF13" i="8"/>
  <c r="B13" i="8"/>
  <c r="B12" i="8"/>
  <c r="B11" i="8"/>
  <c r="B10" i="8"/>
  <c r="B9" i="8"/>
  <c r="B8" i="8"/>
  <c r="B7" i="8"/>
  <c r="B6" i="8"/>
  <c r="B5" i="8"/>
  <c r="B4" i="8"/>
  <c r="B3" i="8"/>
  <c r="B2" i="8"/>
  <c r="M39" i="4" l="1"/>
  <c r="E50" i="12" s="1"/>
  <c r="D47" i="12"/>
  <c r="F11" i="9"/>
  <c r="G11" i="9" s="1"/>
  <c r="M36" i="4"/>
  <c r="E47" i="12" s="1"/>
  <c r="F13" i="9"/>
  <c r="I13" i="9" s="1"/>
  <c r="D49" i="12"/>
  <c r="M32" i="4"/>
  <c r="E43" i="12" s="1"/>
  <c r="D43" i="12"/>
  <c r="K35" i="4"/>
  <c r="D46" i="12"/>
  <c r="K33" i="4"/>
  <c r="D44" i="12"/>
  <c r="K40" i="4"/>
  <c r="D51" i="12"/>
  <c r="K34" i="4"/>
  <c r="D45" i="12"/>
  <c r="F16" i="9"/>
  <c r="K16" i="9" s="1"/>
  <c r="D52" i="12"/>
  <c r="M34" i="4"/>
  <c r="E45" i="12" s="1"/>
  <c r="F12" i="9"/>
  <c r="K12" i="9" s="1"/>
  <c r="D48" i="12"/>
  <c r="F9" i="9"/>
  <c r="L9" i="9" s="1"/>
  <c r="M35" i="4"/>
  <c r="E46" i="12" s="1"/>
  <c r="F10" i="9"/>
  <c r="L10" i="9" s="1"/>
  <c r="M33" i="4"/>
  <c r="E44" i="12" s="1"/>
  <c r="F14" i="9"/>
  <c r="G14" i="9" s="1"/>
  <c r="K39" i="4"/>
  <c r="F8" i="9"/>
  <c r="G8" i="9" s="1"/>
  <c r="F15" i="9"/>
  <c r="G15" i="9" s="1"/>
  <c r="M40" i="4"/>
  <c r="E51" i="12" s="1"/>
  <c r="K32" i="4"/>
  <c r="M38" i="4"/>
  <c r="E49" i="12" s="1"/>
  <c r="F7" i="9"/>
  <c r="G7" i="9" s="1"/>
  <c r="K38" i="4"/>
  <c r="M41" i="4"/>
  <c r="E52" i="12" s="1"/>
  <c r="K41" i="4"/>
  <c r="M37" i="4"/>
  <c r="E48" i="12" s="1"/>
  <c r="K37" i="4"/>
  <c r="C4" i="7" a="1"/>
  <c r="C4" i="7" s="1"/>
  <c r="C45" i="7" s="1"/>
  <c r="M4" i="7"/>
  <c r="M45" i="7" s="1"/>
  <c r="N4" i="7"/>
  <c r="N45" i="7" s="1"/>
  <c r="C5" i="7" a="1"/>
  <c r="J5" i="7" s="1"/>
  <c r="J46" i="7" s="1"/>
  <c r="I5" i="7"/>
  <c r="I46" i="7" s="1"/>
  <c r="N5" i="7"/>
  <c r="N46" i="7" s="1"/>
  <c r="R6" i="7" a="1"/>
  <c r="R6" i="7" s="1"/>
  <c r="U6" i="7"/>
  <c r="C7" i="7" a="1"/>
  <c r="C7" i="7" s="1"/>
  <c r="C48" i="7" s="1"/>
  <c r="C8" i="7" a="1"/>
  <c r="K8" i="7" s="1"/>
  <c r="K49" i="7" s="1"/>
  <c r="C8" i="7"/>
  <c r="J8" i="7"/>
  <c r="J49" i="7" s="1"/>
  <c r="N8" i="7"/>
  <c r="N49" i="7" s="1"/>
  <c r="O8" i="7"/>
  <c r="C9" i="7" a="1"/>
  <c r="H9" i="7" s="1"/>
  <c r="H50" i="7" s="1"/>
  <c r="F9" i="7"/>
  <c r="F50" i="7" s="1"/>
  <c r="G9" i="7"/>
  <c r="G50" i="7" s="1"/>
  <c r="J9" i="7"/>
  <c r="J50" i="7" s="1"/>
  <c r="K9" i="7"/>
  <c r="K50" i="7" s="1"/>
  <c r="N9" i="7"/>
  <c r="R10" i="7" a="1"/>
  <c r="R10" i="7" s="1"/>
  <c r="R11" i="7" a="1"/>
  <c r="R11" i="7" s="1"/>
  <c r="T11" i="7"/>
  <c r="T52" i="7" s="1"/>
  <c r="C12" i="7" a="1"/>
  <c r="C12" i="7" s="1"/>
  <c r="C53" i="7" s="1"/>
  <c r="C13" i="7" a="1"/>
  <c r="K13" i="7" s="1"/>
  <c r="K54" i="7" s="1"/>
  <c r="C14" i="7" a="1"/>
  <c r="H14" i="7" s="1"/>
  <c r="H55" i="7" s="1"/>
  <c r="F14" i="7"/>
  <c r="F55" i="7" s="1"/>
  <c r="G14" i="7"/>
  <c r="G55" i="7" s="1"/>
  <c r="J14" i="7"/>
  <c r="J55" i="7" s="1"/>
  <c r="K14" i="7"/>
  <c r="K55" i="7" s="1"/>
  <c r="N14" i="7"/>
  <c r="N55" i="7" s="1"/>
  <c r="C15" i="7" a="1"/>
  <c r="C15" i="7" s="1"/>
  <c r="C56" i="7" s="1"/>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C24" i="7"/>
  <c r="D24" i="7"/>
  <c r="E24" i="7"/>
  <c r="F24" i="7"/>
  <c r="G24" i="7"/>
  <c r="H24" i="7"/>
  <c r="I24" i="7"/>
  <c r="J24" i="7"/>
  <c r="K24" i="7"/>
  <c r="L24" i="7"/>
  <c r="M24" i="7"/>
  <c r="N24" i="7"/>
  <c r="O24" i="7"/>
  <c r="P24" i="7"/>
  <c r="Q24" i="7"/>
  <c r="R24" i="7"/>
  <c r="R45" i="7" s="1"/>
  <c r="S24" i="7"/>
  <c r="S46" i="7" s="1"/>
  <c r="T24" i="7"/>
  <c r="T56" i="7" s="1"/>
  <c r="U24" i="7"/>
  <c r="U48" i="7" s="1"/>
  <c r="V24" i="7"/>
  <c r="V45" i="7" s="1"/>
  <c r="W24" i="7"/>
  <c r="W46" i="7" s="1"/>
  <c r="X24" i="7"/>
  <c r="Y24" i="7"/>
  <c r="Y48" i="7" s="1"/>
  <c r="Z24" i="7"/>
  <c r="Z45" i="7" s="1"/>
  <c r="AA24" i="7"/>
  <c r="AA48" i="7" s="1"/>
  <c r="AB24" i="7"/>
  <c r="S45" i="7"/>
  <c r="T45" i="7"/>
  <c r="W45" i="7"/>
  <c r="X45" i="7"/>
  <c r="AA45" i="7"/>
  <c r="AB45" i="7"/>
  <c r="T46" i="7"/>
  <c r="X46" i="7"/>
  <c r="Y46" i="7"/>
  <c r="Z46" i="7"/>
  <c r="AA46" i="7"/>
  <c r="AB46" i="7"/>
  <c r="U47" i="7"/>
  <c r="AB47" i="7"/>
  <c r="R48" i="7"/>
  <c r="S48" i="7"/>
  <c r="T48" i="7"/>
  <c r="V48" i="7"/>
  <c r="W48" i="7"/>
  <c r="X48" i="7"/>
  <c r="Z48" i="7"/>
  <c r="AB48" i="7"/>
  <c r="C49" i="7"/>
  <c r="O49" i="7"/>
  <c r="S49" i="7"/>
  <c r="T49" i="7"/>
  <c r="W49" i="7"/>
  <c r="X49" i="7"/>
  <c r="Z49" i="7"/>
  <c r="AA49" i="7"/>
  <c r="AB49" i="7"/>
  <c r="N50" i="7"/>
  <c r="T50" i="7"/>
  <c r="X50" i="7"/>
  <c r="Y50" i="7"/>
  <c r="Z50" i="7"/>
  <c r="AA50" i="7"/>
  <c r="AB50" i="7"/>
  <c r="AB52" i="7"/>
  <c r="R53" i="7"/>
  <c r="S53" i="7"/>
  <c r="T53" i="7"/>
  <c r="V53" i="7"/>
  <c r="W53" i="7"/>
  <c r="X53" i="7"/>
  <c r="Z53" i="7"/>
  <c r="AB53" i="7"/>
  <c r="S54" i="7"/>
  <c r="T54" i="7"/>
  <c r="W54" i="7"/>
  <c r="X54" i="7"/>
  <c r="Z54" i="7"/>
  <c r="AA54" i="7"/>
  <c r="AB54" i="7"/>
  <c r="T55" i="7"/>
  <c r="X55" i="7"/>
  <c r="Y55" i="7"/>
  <c r="Z55" i="7"/>
  <c r="AA55" i="7"/>
  <c r="AB55" i="7"/>
  <c r="S56" i="7"/>
  <c r="U56" i="7"/>
  <c r="V56" i="7"/>
  <c r="W56" i="7"/>
  <c r="X56" i="7"/>
  <c r="Y56" i="7"/>
  <c r="Z56" i="7"/>
  <c r="AA56" i="7"/>
  <c r="AB56" i="7"/>
  <c r="AL101"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BO58" i="6"/>
  <c r="BP58" i="6"/>
  <c r="BQ58" i="6"/>
  <c r="BR58" i="6"/>
  <c r="BS58" i="6"/>
  <c r="BT58" i="6"/>
  <c r="BU58" i="6"/>
  <c r="BV58" i="6"/>
  <c r="BW58" i="6"/>
  <c r="BX58" i="6"/>
  <c r="BY58"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BO59" i="6"/>
  <c r="BP59" i="6"/>
  <c r="BQ59" i="6"/>
  <c r="BR59" i="6"/>
  <c r="BS59" i="6"/>
  <c r="BT59" i="6"/>
  <c r="BU59" i="6"/>
  <c r="BV59" i="6"/>
  <c r="BW59" i="6"/>
  <c r="BX59" i="6"/>
  <c r="BY59"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BO60" i="6"/>
  <c r="BP60" i="6"/>
  <c r="BQ60" i="6"/>
  <c r="BR60" i="6"/>
  <c r="BS60" i="6"/>
  <c r="BT60" i="6"/>
  <c r="BU60" i="6"/>
  <c r="BV60" i="6"/>
  <c r="BW60" i="6"/>
  <c r="BX60" i="6"/>
  <c r="BY60"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BO61" i="6"/>
  <c r="BP61" i="6"/>
  <c r="BQ61" i="6"/>
  <c r="BR61" i="6"/>
  <c r="BS61" i="6"/>
  <c r="BT61" i="6"/>
  <c r="BU61" i="6"/>
  <c r="BV61" i="6"/>
  <c r="BW61" i="6"/>
  <c r="BX61" i="6"/>
  <c r="BY61"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BO62" i="6"/>
  <c r="BP62" i="6"/>
  <c r="BQ62" i="6"/>
  <c r="BR62" i="6"/>
  <c r="BS62" i="6"/>
  <c r="BT62" i="6"/>
  <c r="BU62" i="6"/>
  <c r="BV62" i="6"/>
  <c r="BW62" i="6"/>
  <c r="BX62" i="6"/>
  <c r="BY62"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BO63" i="6"/>
  <c r="BP63" i="6"/>
  <c r="BQ63" i="6"/>
  <c r="BR63" i="6"/>
  <c r="BS63" i="6"/>
  <c r="BT63" i="6"/>
  <c r="BU63" i="6"/>
  <c r="BV63" i="6"/>
  <c r="BW63" i="6"/>
  <c r="BX63" i="6"/>
  <c r="BY63"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BO64" i="6"/>
  <c r="BP64" i="6"/>
  <c r="BQ64" i="6"/>
  <c r="BR64" i="6"/>
  <c r="BS64" i="6"/>
  <c r="BT64" i="6"/>
  <c r="BU64" i="6"/>
  <c r="BV64" i="6"/>
  <c r="BW64" i="6"/>
  <c r="BX64" i="6"/>
  <c r="BY64"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BO65" i="6"/>
  <c r="BP65" i="6"/>
  <c r="BQ65" i="6"/>
  <c r="BR65" i="6"/>
  <c r="BS65" i="6"/>
  <c r="BT65" i="6"/>
  <c r="BU65" i="6"/>
  <c r="BV65" i="6"/>
  <c r="BW65" i="6"/>
  <c r="BX65" i="6"/>
  <c r="BY65"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BO66" i="6"/>
  <c r="BP66" i="6"/>
  <c r="BQ66" i="6"/>
  <c r="BR66" i="6"/>
  <c r="BS66" i="6"/>
  <c r="BT66" i="6"/>
  <c r="BU66" i="6"/>
  <c r="BV66" i="6"/>
  <c r="BW66" i="6"/>
  <c r="BX66" i="6"/>
  <c r="BY66"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BO67" i="6"/>
  <c r="BP67" i="6"/>
  <c r="BQ67" i="6"/>
  <c r="BR67" i="6"/>
  <c r="BS67" i="6"/>
  <c r="BT67" i="6"/>
  <c r="BU67" i="6"/>
  <c r="BV67" i="6"/>
  <c r="BW67" i="6"/>
  <c r="BX67" i="6"/>
  <c r="BY67"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BO68" i="6"/>
  <c r="BP68" i="6"/>
  <c r="BQ68" i="6"/>
  <c r="BR68" i="6"/>
  <c r="BS68" i="6"/>
  <c r="BT68" i="6"/>
  <c r="BU68" i="6"/>
  <c r="BV68" i="6"/>
  <c r="BW68" i="6"/>
  <c r="BX68" i="6"/>
  <c r="BY68" i="6"/>
  <c r="AP69" i="6"/>
  <c r="AQ69" i="6"/>
  <c r="AR69" i="6"/>
  <c r="AS69" i="6"/>
  <c r="AT69" i="6"/>
  <c r="AU69" i="6"/>
  <c r="AV69" i="6"/>
  <c r="AW69" i="6"/>
  <c r="AX69" i="6"/>
  <c r="AY69" i="6"/>
  <c r="AZ69" i="6"/>
  <c r="BA69" i="6"/>
  <c r="BB69" i="6"/>
  <c r="BC69" i="6"/>
  <c r="BD69" i="6"/>
  <c r="BE69" i="6"/>
  <c r="BF69" i="6"/>
  <c r="BG69" i="6"/>
  <c r="BH69" i="6"/>
  <c r="BI69" i="6"/>
  <c r="BJ69" i="6"/>
  <c r="BK69" i="6"/>
  <c r="BL69" i="6"/>
  <c r="BM69" i="6"/>
  <c r="BN69" i="6"/>
  <c r="BO69" i="6"/>
  <c r="BP69" i="6"/>
  <c r="BQ69" i="6"/>
  <c r="BR69" i="6"/>
  <c r="BS69" i="6"/>
  <c r="BT69" i="6"/>
  <c r="BU69" i="6"/>
  <c r="BV69" i="6"/>
  <c r="BW69" i="6"/>
  <c r="BX69" i="6"/>
  <c r="BY69"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BO70" i="6"/>
  <c r="BP70" i="6"/>
  <c r="BQ70" i="6"/>
  <c r="BR70" i="6"/>
  <c r="BS70" i="6"/>
  <c r="BT70" i="6"/>
  <c r="BU70" i="6"/>
  <c r="BV70" i="6"/>
  <c r="BW70" i="6"/>
  <c r="BX70" i="6"/>
  <c r="BY70" i="6"/>
  <c r="AP71" i="6"/>
  <c r="AQ71" i="6"/>
  <c r="AR71" i="6"/>
  <c r="AS71" i="6"/>
  <c r="AT71" i="6"/>
  <c r="AU71" i="6"/>
  <c r="AV71" i="6"/>
  <c r="AW71" i="6"/>
  <c r="AX71" i="6"/>
  <c r="AY71" i="6"/>
  <c r="AZ71" i="6"/>
  <c r="BA71" i="6"/>
  <c r="BB71" i="6"/>
  <c r="BC71" i="6"/>
  <c r="BD71" i="6"/>
  <c r="BE71" i="6"/>
  <c r="BF71" i="6"/>
  <c r="BG71" i="6"/>
  <c r="BH71" i="6"/>
  <c r="BI71" i="6"/>
  <c r="BJ71" i="6"/>
  <c r="BK71" i="6"/>
  <c r="BL71" i="6"/>
  <c r="BM71" i="6"/>
  <c r="BN71" i="6"/>
  <c r="BO71" i="6"/>
  <c r="BP71" i="6"/>
  <c r="BQ71" i="6"/>
  <c r="BR71" i="6"/>
  <c r="BS71" i="6"/>
  <c r="BT71" i="6"/>
  <c r="BU71" i="6"/>
  <c r="BV71" i="6"/>
  <c r="BW71" i="6"/>
  <c r="BX71" i="6"/>
  <c r="BY71" i="6"/>
  <c r="AP72" i="6"/>
  <c r="AQ72" i="6"/>
  <c r="AR72" i="6"/>
  <c r="AS72" i="6"/>
  <c r="AT72" i="6"/>
  <c r="AU72" i="6"/>
  <c r="AV72" i="6"/>
  <c r="AW72" i="6"/>
  <c r="AX72" i="6"/>
  <c r="AY72" i="6"/>
  <c r="AZ72" i="6"/>
  <c r="BA72" i="6"/>
  <c r="BB72" i="6"/>
  <c r="BC72" i="6"/>
  <c r="BD72" i="6"/>
  <c r="BE72" i="6"/>
  <c r="BF72" i="6"/>
  <c r="BG72" i="6"/>
  <c r="BH72" i="6"/>
  <c r="BI72" i="6"/>
  <c r="BJ72" i="6"/>
  <c r="BK72" i="6"/>
  <c r="BL72" i="6"/>
  <c r="BM72" i="6"/>
  <c r="BN72" i="6"/>
  <c r="BO72" i="6"/>
  <c r="BP72" i="6"/>
  <c r="BQ72" i="6"/>
  <c r="BR72" i="6"/>
  <c r="BS72" i="6"/>
  <c r="BT72" i="6"/>
  <c r="BU72" i="6"/>
  <c r="BV72" i="6"/>
  <c r="BW72" i="6"/>
  <c r="BX72" i="6"/>
  <c r="BY72" i="6"/>
  <c r="AP73" i="6"/>
  <c r="AQ73" i="6"/>
  <c r="AR73" i="6"/>
  <c r="AS73" i="6"/>
  <c r="AT73" i="6"/>
  <c r="AU73" i="6"/>
  <c r="AV73" i="6"/>
  <c r="AW73" i="6"/>
  <c r="AX73" i="6"/>
  <c r="AY73" i="6"/>
  <c r="AZ73" i="6"/>
  <c r="BA73" i="6"/>
  <c r="BB73" i="6"/>
  <c r="BC73" i="6"/>
  <c r="BD73" i="6"/>
  <c r="BE73" i="6"/>
  <c r="BF73" i="6"/>
  <c r="BG73" i="6"/>
  <c r="BH73" i="6"/>
  <c r="BI73" i="6"/>
  <c r="BJ73" i="6"/>
  <c r="BK73" i="6"/>
  <c r="BL73" i="6"/>
  <c r="BM73" i="6"/>
  <c r="BN73" i="6"/>
  <c r="BO73" i="6"/>
  <c r="BP73" i="6"/>
  <c r="BQ73" i="6"/>
  <c r="BR73" i="6"/>
  <c r="BS73" i="6"/>
  <c r="BT73" i="6"/>
  <c r="BU73" i="6"/>
  <c r="BV73" i="6"/>
  <c r="BW73" i="6"/>
  <c r="BX73" i="6"/>
  <c r="BY73" i="6"/>
  <c r="AP74" i="6"/>
  <c r="AQ74" i="6"/>
  <c r="AR74" i="6"/>
  <c r="AS74" i="6"/>
  <c r="AT74" i="6"/>
  <c r="AU74" i="6"/>
  <c r="AV74" i="6"/>
  <c r="AW74" i="6"/>
  <c r="AX74" i="6"/>
  <c r="AY74" i="6"/>
  <c r="AZ74" i="6"/>
  <c r="BA74" i="6"/>
  <c r="BB74" i="6"/>
  <c r="BC74" i="6"/>
  <c r="BD74" i="6"/>
  <c r="BE74" i="6"/>
  <c r="BF74" i="6"/>
  <c r="BG74" i="6"/>
  <c r="BH74" i="6"/>
  <c r="BI74" i="6"/>
  <c r="BJ74" i="6"/>
  <c r="BK74" i="6"/>
  <c r="BL74" i="6"/>
  <c r="BM74" i="6"/>
  <c r="BN74" i="6"/>
  <c r="BO74" i="6"/>
  <c r="BP74" i="6"/>
  <c r="BQ74" i="6"/>
  <c r="BR74" i="6"/>
  <c r="BS74" i="6"/>
  <c r="BT74" i="6"/>
  <c r="BU74" i="6"/>
  <c r="BV74" i="6"/>
  <c r="BW74" i="6"/>
  <c r="BX74" i="6"/>
  <c r="BY74"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BO75" i="6"/>
  <c r="BP75" i="6"/>
  <c r="BQ75" i="6"/>
  <c r="BR75" i="6"/>
  <c r="BS75" i="6"/>
  <c r="BT75" i="6"/>
  <c r="BU75" i="6"/>
  <c r="BV75" i="6"/>
  <c r="BW75" i="6"/>
  <c r="BX75" i="6"/>
  <c r="BY75"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BO76" i="6"/>
  <c r="BP76" i="6"/>
  <c r="BQ76" i="6"/>
  <c r="BR76" i="6"/>
  <c r="BS76" i="6"/>
  <c r="BT76" i="6"/>
  <c r="BU76" i="6"/>
  <c r="BV76" i="6"/>
  <c r="BW76" i="6"/>
  <c r="BX76" i="6"/>
  <c r="BY76"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BO77" i="6"/>
  <c r="BP77" i="6"/>
  <c r="BQ77" i="6"/>
  <c r="BR77" i="6"/>
  <c r="BS77" i="6"/>
  <c r="BT77" i="6"/>
  <c r="BU77" i="6"/>
  <c r="BV77" i="6"/>
  <c r="BW77" i="6"/>
  <c r="BX77" i="6"/>
  <c r="BY77"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BO78" i="6"/>
  <c r="BP78" i="6"/>
  <c r="BQ78" i="6"/>
  <c r="BR78" i="6"/>
  <c r="BS78" i="6"/>
  <c r="BT78" i="6"/>
  <c r="BU78" i="6"/>
  <c r="BV78" i="6"/>
  <c r="BW78" i="6"/>
  <c r="BX78" i="6"/>
  <c r="BY78"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BO79" i="6"/>
  <c r="BP79" i="6"/>
  <c r="BQ79" i="6"/>
  <c r="BR79" i="6"/>
  <c r="BS79" i="6"/>
  <c r="BT79" i="6"/>
  <c r="BU79" i="6"/>
  <c r="BV79" i="6"/>
  <c r="BW79" i="6"/>
  <c r="BX79" i="6"/>
  <c r="BY79"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BO80" i="6"/>
  <c r="BP80" i="6"/>
  <c r="BQ80" i="6"/>
  <c r="BR80" i="6"/>
  <c r="BS80" i="6"/>
  <c r="BT80" i="6"/>
  <c r="BU80" i="6"/>
  <c r="BV80" i="6"/>
  <c r="BW80" i="6"/>
  <c r="BX80" i="6"/>
  <c r="BY80"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BO81" i="6"/>
  <c r="BP81" i="6"/>
  <c r="BQ81" i="6"/>
  <c r="BR81" i="6"/>
  <c r="BS81" i="6"/>
  <c r="BT81" i="6"/>
  <c r="BU81" i="6"/>
  <c r="BV81" i="6"/>
  <c r="BW81" i="6"/>
  <c r="BX81" i="6"/>
  <c r="BY81"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BO82" i="6"/>
  <c r="BP82" i="6"/>
  <c r="BQ82" i="6"/>
  <c r="BR82" i="6"/>
  <c r="BS82" i="6"/>
  <c r="BT82" i="6"/>
  <c r="BU82" i="6"/>
  <c r="BV82" i="6"/>
  <c r="BW82" i="6"/>
  <c r="BX82" i="6"/>
  <c r="BY82"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BO83" i="6"/>
  <c r="BP83" i="6"/>
  <c r="BQ83" i="6"/>
  <c r="BR83" i="6"/>
  <c r="BS83" i="6"/>
  <c r="BT83" i="6"/>
  <c r="BU83" i="6"/>
  <c r="BV83" i="6"/>
  <c r="BW83" i="6"/>
  <c r="BX83" i="6"/>
  <c r="BY83"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BO84" i="6"/>
  <c r="BP84" i="6"/>
  <c r="BQ84" i="6"/>
  <c r="BR84" i="6"/>
  <c r="BS84" i="6"/>
  <c r="BT84" i="6"/>
  <c r="BU84" i="6"/>
  <c r="BV84" i="6"/>
  <c r="BW84" i="6"/>
  <c r="BX84" i="6"/>
  <c r="BY84"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BO85" i="6"/>
  <c r="BP85" i="6"/>
  <c r="BQ85" i="6"/>
  <c r="BR85" i="6"/>
  <c r="BS85" i="6"/>
  <c r="BT85" i="6"/>
  <c r="BU85" i="6"/>
  <c r="BV85" i="6"/>
  <c r="BW85" i="6"/>
  <c r="BX85" i="6"/>
  <c r="BY85"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BO86" i="6"/>
  <c r="BP86" i="6"/>
  <c r="BQ86" i="6"/>
  <c r="BR86" i="6"/>
  <c r="BS86" i="6"/>
  <c r="BT86" i="6"/>
  <c r="BU86" i="6"/>
  <c r="BV86" i="6"/>
  <c r="BW86" i="6"/>
  <c r="BX86" i="6"/>
  <c r="BY86"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BO87" i="6"/>
  <c r="BP87" i="6"/>
  <c r="BQ87" i="6"/>
  <c r="BR87" i="6"/>
  <c r="BS87" i="6"/>
  <c r="BT87" i="6"/>
  <c r="BU87" i="6"/>
  <c r="BV87" i="6"/>
  <c r="BW87" i="6"/>
  <c r="BX87" i="6"/>
  <c r="BY87"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BO88" i="6"/>
  <c r="BP88" i="6"/>
  <c r="BQ88" i="6"/>
  <c r="BR88" i="6"/>
  <c r="BS88" i="6"/>
  <c r="BT88" i="6"/>
  <c r="BU88" i="6"/>
  <c r="BV88" i="6"/>
  <c r="BW88" i="6"/>
  <c r="BX88" i="6"/>
  <c r="BY88"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BO89" i="6"/>
  <c r="BP89" i="6"/>
  <c r="BQ89" i="6"/>
  <c r="BR89" i="6"/>
  <c r="BS89" i="6"/>
  <c r="BT89" i="6"/>
  <c r="BU89" i="6"/>
  <c r="BV89" i="6"/>
  <c r="BW89" i="6"/>
  <c r="BX89" i="6"/>
  <c r="BY89"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BO90" i="6"/>
  <c r="BP90" i="6"/>
  <c r="BQ90" i="6"/>
  <c r="BR90" i="6"/>
  <c r="BS90" i="6"/>
  <c r="BT90" i="6"/>
  <c r="BU90" i="6"/>
  <c r="BV90" i="6"/>
  <c r="BW90" i="6"/>
  <c r="BX90" i="6"/>
  <c r="BY90"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BO91" i="6"/>
  <c r="BP91" i="6"/>
  <c r="BQ91" i="6"/>
  <c r="BR91" i="6"/>
  <c r="BS91" i="6"/>
  <c r="BT91" i="6"/>
  <c r="BU91" i="6"/>
  <c r="BV91" i="6"/>
  <c r="BW91" i="6"/>
  <c r="BX91" i="6"/>
  <c r="BY91"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BO92" i="6"/>
  <c r="BP92" i="6"/>
  <c r="BQ92" i="6"/>
  <c r="BR92" i="6"/>
  <c r="BS92" i="6"/>
  <c r="BT92" i="6"/>
  <c r="BU92" i="6"/>
  <c r="BV92" i="6"/>
  <c r="BW92" i="6"/>
  <c r="BX92" i="6"/>
  <c r="BY92"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BQ93" i="6"/>
  <c r="BR93" i="6"/>
  <c r="BS93" i="6"/>
  <c r="BT93" i="6"/>
  <c r="BU93" i="6"/>
  <c r="BV93" i="6"/>
  <c r="BW93" i="6"/>
  <c r="BX93" i="6"/>
  <c r="BY93"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BQ94" i="6"/>
  <c r="BR94" i="6"/>
  <c r="BS94" i="6"/>
  <c r="BT94" i="6"/>
  <c r="BU94" i="6"/>
  <c r="BV94" i="6"/>
  <c r="BW94" i="6"/>
  <c r="BX94" i="6"/>
  <c r="BY94"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AP96" i="6"/>
  <c r="AQ96" i="6"/>
  <c r="AR96" i="6"/>
  <c r="AS96" i="6"/>
  <c r="AT96" i="6"/>
  <c r="AU96" i="6"/>
  <c r="AV96" i="6"/>
  <c r="AW96" i="6"/>
  <c r="AX96" i="6"/>
  <c r="AY96" i="6"/>
  <c r="AZ96" i="6"/>
  <c r="BA96" i="6"/>
  <c r="BB96" i="6"/>
  <c r="BC96" i="6"/>
  <c r="BD96" i="6"/>
  <c r="BE96" i="6"/>
  <c r="BF96" i="6"/>
  <c r="BG96" i="6"/>
  <c r="BH96" i="6"/>
  <c r="BI96" i="6"/>
  <c r="BJ96" i="6"/>
  <c r="BK96" i="6"/>
  <c r="BL96" i="6"/>
  <c r="BM96" i="6"/>
  <c r="BN96" i="6"/>
  <c r="BO96" i="6"/>
  <c r="BP96" i="6"/>
  <c r="BQ96" i="6"/>
  <c r="BR96" i="6"/>
  <c r="BS96" i="6"/>
  <c r="BT96" i="6"/>
  <c r="BU96" i="6"/>
  <c r="BV96" i="6"/>
  <c r="BW96" i="6"/>
  <c r="BX96" i="6"/>
  <c r="BY96"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BO97" i="6"/>
  <c r="BP97" i="6"/>
  <c r="BQ97" i="6"/>
  <c r="BR97" i="6"/>
  <c r="BS97" i="6"/>
  <c r="BT97" i="6"/>
  <c r="BU97" i="6"/>
  <c r="BV97" i="6"/>
  <c r="BW97" i="6"/>
  <c r="BX97" i="6"/>
  <c r="BY97"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BO98" i="6"/>
  <c r="BP98" i="6"/>
  <c r="BQ98" i="6"/>
  <c r="BR98" i="6"/>
  <c r="BS98" i="6"/>
  <c r="BT98" i="6"/>
  <c r="BU98" i="6"/>
  <c r="BV98" i="6"/>
  <c r="BW98" i="6"/>
  <c r="BX98" i="6"/>
  <c r="BY98"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BO99" i="6"/>
  <c r="BP99" i="6"/>
  <c r="BQ99" i="6"/>
  <c r="BR99" i="6"/>
  <c r="BS99" i="6"/>
  <c r="BT99" i="6"/>
  <c r="BU99" i="6"/>
  <c r="BV99" i="6"/>
  <c r="BW99" i="6"/>
  <c r="BX99" i="6"/>
  <c r="BY99"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BO100" i="6"/>
  <c r="BP100" i="6"/>
  <c r="BQ100" i="6"/>
  <c r="BR100" i="6"/>
  <c r="BS100" i="6"/>
  <c r="BT100" i="6"/>
  <c r="BU100" i="6"/>
  <c r="BV100" i="6"/>
  <c r="BW100" i="6"/>
  <c r="BX100" i="6"/>
  <c r="BY100" i="6"/>
  <c r="AV57" i="6"/>
  <c r="AW57" i="6"/>
  <c r="AX57" i="6"/>
  <c r="AY57" i="6"/>
  <c r="AZ57" i="6"/>
  <c r="BA57" i="6"/>
  <c r="BB57" i="6"/>
  <c r="BC57" i="6"/>
  <c r="BD57" i="6"/>
  <c r="BE57" i="6"/>
  <c r="BF57" i="6"/>
  <c r="BG57" i="6"/>
  <c r="BH57" i="6"/>
  <c r="BI57" i="6"/>
  <c r="BJ57" i="6"/>
  <c r="BK57" i="6"/>
  <c r="BL57" i="6"/>
  <c r="BM57" i="6"/>
  <c r="BN57" i="6"/>
  <c r="BO57" i="6"/>
  <c r="BP57" i="6"/>
  <c r="BQ57" i="6"/>
  <c r="BR57" i="6"/>
  <c r="BS57" i="6"/>
  <c r="BT57" i="6"/>
  <c r="BU57" i="6"/>
  <c r="BV57" i="6"/>
  <c r="BW57" i="6"/>
  <c r="BX57" i="6"/>
  <c r="BY57" i="6"/>
  <c r="AQ57" i="6"/>
  <c r="AR57" i="6"/>
  <c r="AS57" i="6"/>
  <c r="AT57" i="6"/>
  <c r="AU57" i="6"/>
  <c r="AP57" i="6"/>
  <c r="K13" i="9" l="1"/>
  <c r="L11" i="9"/>
  <c r="K11" i="9"/>
  <c r="I11" i="9"/>
  <c r="L12" i="9"/>
  <c r="G9" i="9"/>
  <c r="I9" i="9"/>
  <c r="G12" i="9"/>
  <c r="K9" i="9"/>
  <c r="L14" i="9"/>
  <c r="I12" i="9"/>
  <c r="I10" i="9"/>
  <c r="L13" i="9"/>
  <c r="G16" i="9"/>
  <c r="G13" i="9"/>
  <c r="L16" i="9"/>
  <c r="I16" i="9"/>
  <c r="K10" i="9"/>
  <c r="G10" i="9"/>
  <c r="I14" i="9"/>
  <c r="AT101" i="6"/>
  <c r="K8" i="9"/>
  <c r="I8" i="9"/>
  <c r="L8" i="9"/>
  <c r="K14" i="9"/>
  <c r="K15" i="9"/>
  <c r="L7" i="9"/>
  <c r="BR101" i="6"/>
  <c r="AQ101" i="6"/>
  <c r="BF101" i="6"/>
  <c r="AS101" i="6"/>
  <c r="BP101" i="6"/>
  <c r="BD101" i="6"/>
  <c r="BK101" i="6"/>
  <c r="BW101" i="6"/>
  <c r="AY101" i="6"/>
  <c r="BY101" i="6"/>
  <c r="BA101" i="6"/>
  <c r="BM101" i="6"/>
  <c r="BN101" i="6"/>
  <c r="BB101" i="6"/>
  <c r="BU101" i="6"/>
  <c r="BI101" i="6"/>
  <c r="AW101" i="6"/>
  <c r="BX101" i="6"/>
  <c r="BL101" i="6"/>
  <c r="AZ101" i="6"/>
  <c r="BZ61" i="6"/>
  <c r="BZ60" i="6"/>
  <c r="BZ59" i="6"/>
  <c r="BV101" i="6"/>
  <c r="AX101" i="6"/>
  <c r="BZ58" i="6"/>
  <c r="BJ101" i="6"/>
  <c r="BZ97" i="6"/>
  <c r="BZ96" i="6"/>
  <c r="BZ95" i="6"/>
  <c r="BZ92" i="6"/>
  <c r="BZ91" i="6"/>
  <c r="BZ85" i="6"/>
  <c r="BZ84" i="6"/>
  <c r="BZ83" i="6"/>
  <c r="BZ82" i="6"/>
  <c r="BZ80" i="6"/>
  <c r="BZ79" i="6"/>
  <c r="BZ72" i="6"/>
  <c r="BZ71" i="6"/>
  <c r="BZ70" i="6"/>
  <c r="BZ68" i="6"/>
  <c r="BZ67" i="6"/>
  <c r="BT101" i="6"/>
  <c r="BH101" i="6"/>
  <c r="AV101" i="6"/>
  <c r="BZ90" i="6"/>
  <c r="BZ88" i="6"/>
  <c r="BZ73" i="6"/>
  <c r="BZ64" i="6"/>
  <c r="BG101" i="6"/>
  <c r="BS101" i="6"/>
  <c r="AU101" i="6"/>
  <c r="BQ101" i="6"/>
  <c r="BE101" i="6"/>
  <c r="AR101" i="6"/>
  <c r="BO101" i="6"/>
  <c r="BC101" i="6"/>
  <c r="BZ86" i="6"/>
  <c r="BZ77" i="6"/>
  <c r="BZ65" i="6"/>
  <c r="BZ62" i="6"/>
  <c r="BZ93" i="6"/>
  <c r="BZ74" i="6"/>
  <c r="BZ87" i="6"/>
  <c r="BZ81" i="6"/>
  <c r="BZ98" i="6"/>
  <c r="BZ89" i="6"/>
  <c r="BZ76" i="6"/>
  <c r="BZ66" i="6"/>
  <c r="BZ69" i="6"/>
  <c r="BZ78" i="6"/>
  <c r="BZ75" i="6"/>
  <c r="BZ99" i="6"/>
  <c r="BZ94" i="6"/>
  <c r="BZ100" i="6"/>
  <c r="BZ63" i="6"/>
  <c r="AP101" i="6"/>
  <c r="BZ57" i="6"/>
  <c r="I15" i="9"/>
  <c r="L15" i="9"/>
  <c r="K7" i="9"/>
  <c r="I7" i="9"/>
  <c r="R52" i="7"/>
  <c r="R47" i="7"/>
  <c r="J13" i="7"/>
  <c r="J54" i="7" s="1"/>
  <c r="N12" i="7"/>
  <c r="N53" i="7" s="1"/>
  <c r="W55" i="7"/>
  <c r="W50" i="7"/>
  <c r="M15" i="7"/>
  <c r="M56" i="7" s="1"/>
  <c r="Q14" i="7"/>
  <c r="Q55" i="7" s="1"/>
  <c r="E14" i="7"/>
  <c r="E55" i="7" s="1"/>
  <c r="I13" i="7"/>
  <c r="I54" i="7" s="1"/>
  <c r="M12" i="7"/>
  <c r="M53" i="7" s="1"/>
  <c r="AA11" i="7"/>
  <c r="AA52" i="7" s="1"/>
  <c r="Q9" i="7"/>
  <c r="Q50" i="7" s="1"/>
  <c r="E9" i="7"/>
  <c r="E50" i="7" s="1"/>
  <c r="I8" i="7"/>
  <c r="I49" i="7" s="1"/>
  <c r="M7" i="7"/>
  <c r="M48" i="7" s="1"/>
  <c r="AA6" i="7"/>
  <c r="AA47" i="7" s="1"/>
  <c r="H5" i="7"/>
  <c r="H46" i="7" s="1"/>
  <c r="L4" i="7"/>
  <c r="L45" i="7" s="1"/>
  <c r="V55" i="7"/>
  <c r="Y54" i="7"/>
  <c r="V50" i="7"/>
  <c r="Y49" i="7"/>
  <c r="V46" i="7"/>
  <c r="Y45" i="7"/>
  <c r="L15" i="7"/>
  <c r="L56" i="7" s="1"/>
  <c r="P14" i="7"/>
  <c r="P55" i="7" s="1"/>
  <c r="D14" i="7"/>
  <c r="D55" i="7" s="1"/>
  <c r="H13" i="7"/>
  <c r="H54" i="7" s="1"/>
  <c r="L12" i="7"/>
  <c r="L53" i="7" s="1"/>
  <c r="Z11" i="7"/>
  <c r="Z52" i="7" s="1"/>
  <c r="P9" i="7"/>
  <c r="P50" i="7" s="1"/>
  <c r="D9" i="7"/>
  <c r="D50" i="7" s="1"/>
  <c r="H8" i="7"/>
  <c r="H49" i="7" s="1"/>
  <c r="L7" i="7"/>
  <c r="L48" i="7" s="1"/>
  <c r="Z6" i="7"/>
  <c r="Z47" i="7" s="1"/>
  <c r="G5" i="7"/>
  <c r="G46" i="7" s="1"/>
  <c r="K4" i="7"/>
  <c r="K45" i="7" s="1"/>
  <c r="N7" i="7"/>
  <c r="N48" i="7" s="1"/>
  <c r="R56" i="7"/>
  <c r="U55" i="7"/>
  <c r="AA53" i="7"/>
  <c r="U50" i="7"/>
  <c r="U46" i="7"/>
  <c r="K15" i="7"/>
  <c r="K56" i="7" s="1"/>
  <c r="O14" i="7"/>
  <c r="O55" i="7" s="1"/>
  <c r="C14" i="7"/>
  <c r="C55" i="7" s="1"/>
  <c r="G13" i="7"/>
  <c r="G54" i="7" s="1"/>
  <c r="K12" i="7"/>
  <c r="K53" i="7" s="1"/>
  <c r="Y11" i="7"/>
  <c r="Y52" i="7" s="1"/>
  <c r="O9" i="7"/>
  <c r="O50" i="7" s="1"/>
  <c r="C9" i="7"/>
  <c r="C50" i="7" s="1"/>
  <c r="AC50" i="7" s="1"/>
  <c r="G8" i="7"/>
  <c r="G49" i="7" s="1"/>
  <c r="K7" i="7"/>
  <c r="K48" i="7" s="1"/>
  <c r="Y6" i="7"/>
  <c r="Y47" i="7" s="1"/>
  <c r="F5" i="7"/>
  <c r="F46" i="7" s="1"/>
  <c r="J4" i="7"/>
  <c r="J45" i="7" s="1"/>
  <c r="N15" i="7"/>
  <c r="N56" i="7" s="1"/>
  <c r="J15" i="7"/>
  <c r="J56" i="7" s="1"/>
  <c r="F13" i="7"/>
  <c r="F54" i="7" s="1"/>
  <c r="J12" i="7"/>
  <c r="J53" i="7" s="1"/>
  <c r="X11" i="7"/>
  <c r="X52" i="7" s="1"/>
  <c r="U10" i="7"/>
  <c r="F8" i="7"/>
  <c r="F49" i="7" s="1"/>
  <c r="J7" i="7"/>
  <c r="J48" i="7" s="1"/>
  <c r="X6" i="7"/>
  <c r="X47" i="7" s="1"/>
  <c r="Q5" i="7"/>
  <c r="Q46" i="7" s="1"/>
  <c r="E5" i="7"/>
  <c r="E46" i="7" s="1"/>
  <c r="I4" i="7"/>
  <c r="I45" i="7" s="1"/>
  <c r="S55" i="7"/>
  <c r="V54" i="7"/>
  <c r="Y53" i="7"/>
  <c r="S50" i="7"/>
  <c r="V49" i="7"/>
  <c r="I15" i="7"/>
  <c r="I56" i="7" s="1"/>
  <c r="M14" i="7"/>
  <c r="M55" i="7" s="1"/>
  <c r="Q13" i="7"/>
  <c r="Q54" i="7" s="1"/>
  <c r="E13" i="7"/>
  <c r="E54" i="7" s="1"/>
  <c r="I12" i="7"/>
  <c r="I53" i="7" s="1"/>
  <c r="W11" i="7"/>
  <c r="W52" i="7" s="1"/>
  <c r="T10" i="7"/>
  <c r="M9" i="7"/>
  <c r="M50" i="7" s="1"/>
  <c r="Q8" i="7"/>
  <c r="Q49" i="7" s="1"/>
  <c r="E8" i="7"/>
  <c r="E49" i="7" s="1"/>
  <c r="I7" i="7"/>
  <c r="I48" i="7" s="1"/>
  <c r="W6" i="7"/>
  <c r="W47" i="7" s="1"/>
  <c r="P5" i="7"/>
  <c r="P46" i="7" s="1"/>
  <c r="D5" i="7"/>
  <c r="D46" i="7" s="1"/>
  <c r="H4" i="7"/>
  <c r="H45" i="7" s="1"/>
  <c r="R55" i="7"/>
  <c r="U54" i="7"/>
  <c r="R50" i="7"/>
  <c r="U49" i="7"/>
  <c r="R46" i="7"/>
  <c r="U45" i="7"/>
  <c r="H15" i="7"/>
  <c r="H56" i="7" s="1"/>
  <c r="L14" i="7"/>
  <c r="L55" i="7" s="1"/>
  <c r="P13" i="7"/>
  <c r="P54" i="7" s="1"/>
  <c r="D13" i="7"/>
  <c r="D54" i="7" s="1"/>
  <c r="H12" i="7"/>
  <c r="H53" i="7" s="1"/>
  <c r="V11" i="7"/>
  <c r="V52" i="7" s="1"/>
  <c r="S10" i="7"/>
  <c r="C10" i="7" s="1" a="1"/>
  <c r="L9" i="7"/>
  <c r="L50" i="7" s="1"/>
  <c r="P8" i="7"/>
  <c r="P49" i="7" s="1"/>
  <c r="D8" i="7"/>
  <c r="D49" i="7" s="1"/>
  <c r="AC49" i="7" s="1"/>
  <c r="H7" i="7"/>
  <c r="H48" i="7" s="1"/>
  <c r="V6" i="7"/>
  <c r="V47" i="7" s="1"/>
  <c r="O5" i="7"/>
  <c r="O46" i="7" s="1"/>
  <c r="C5" i="7"/>
  <c r="C46" i="7" s="1"/>
  <c r="G4" i="7"/>
  <c r="G45" i="7" s="1"/>
  <c r="G15" i="7"/>
  <c r="G56" i="7" s="1"/>
  <c r="O13" i="7"/>
  <c r="O54" i="7" s="1"/>
  <c r="C13" i="7"/>
  <c r="C54" i="7" s="1"/>
  <c r="G12" i="7"/>
  <c r="G53" i="7" s="1"/>
  <c r="U11" i="7"/>
  <c r="U52" i="7" s="1"/>
  <c r="G7" i="7"/>
  <c r="G48" i="7" s="1"/>
  <c r="F4" i="7"/>
  <c r="F45" i="7" s="1"/>
  <c r="F12" i="7"/>
  <c r="F53" i="7" s="1"/>
  <c r="F7" i="7"/>
  <c r="F48" i="7" s="1"/>
  <c r="T6" i="7"/>
  <c r="T47" i="7" s="1"/>
  <c r="M5" i="7"/>
  <c r="M46" i="7" s="1"/>
  <c r="Q4" i="7"/>
  <c r="Q45" i="7" s="1"/>
  <c r="E4" i="7"/>
  <c r="E45" i="7" s="1"/>
  <c r="R54" i="7"/>
  <c r="U53" i="7"/>
  <c r="R49" i="7"/>
  <c r="Q15" i="7"/>
  <c r="Q56" i="7" s="1"/>
  <c r="E15" i="7"/>
  <c r="E56" i="7" s="1"/>
  <c r="AC56" i="7" s="1"/>
  <c r="I14" i="7"/>
  <c r="I55" i="7" s="1"/>
  <c r="M13" i="7"/>
  <c r="M54" i="7" s="1"/>
  <c r="Q12" i="7"/>
  <c r="Q53" i="7" s="1"/>
  <c r="E12" i="7"/>
  <c r="E53" i="7" s="1"/>
  <c r="S11" i="7"/>
  <c r="S52" i="7" s="1"/>
  <c r="I9" i="7"/>
  <c r="I50" i="7" s="1"/>
  <c r="M8" i="7"/>
  <c r="M49" i="7" s="1"/>
  <c r="Q7" i="7"/>
  <c r="Q48" i="7" s="1"/>
  <c r="E7" i="7"/>
  <c r="E48" i="7" s="1"/>
  <c r="S6" i="7"/>
  <c r="S47" i="7" s="1"/>
  <c r="L5" i="7"/>
  <c r="L46" i="7" s="1"/>
  <c r="P4" i="7"/>
  <c r="P45" i="7" s="1"/>
  <c r="D4" i="7"/>
  <c r="D45" i="7" s="1"/>
  <c r="AC45" i="7" s="1"/>
  <c r="F15" i="7"/>
  <c r="F56" i="7" s="1"/>
  <c r="N13" i="7"/>
  <c r="N54" i="7" s="1"/>
  <c r="P15" i="7"/>
  <c r="P56" i="7" s="1"/>
  <c r="D15" i="7"/>
  <c r="D56" i="7" s="1"/>
  <c r="L13" i="7"/>
  <c r="L54" i="7" s="1"/>
  <c r="P12" i="7"/>
  <c r="P53" i="7" s="1"/>
  <c r="D12" i="7"/>
  <c r="D53" i="7" s="1"/>
  <c r="AC53" i="7" s="1"/>
  <c r="L8" i="7"/>
  <c r="L49" i="7" s="1"/>
  <c r="P7" i="7"/>
  <c r="P48" i="7" s="1"/>
  <c r="D7" i="7"/>
  <c r="D48" i="7" s="1"/>
  <c r="AC48" i="7" s="1"/>
  <c r="K5" i="7"/>
  <c r="K46" i="7" s="1"/>
  <c r="O4" i="7"/>
  <c r="O45" i="7" s="1"/>
  <c r="O15" i="7"/>
  <c r="O56" i="7" s="1"/>
  <c r="O12" i="7"/>
  <c r="O53" i="7" s="1"/>
  <c r="O7" i="7"/>
  <c r="O48" i="7" s="1"/>
  <c r="D36" i="4"/>
  <c r="D31" i="4"/>
  <c r="D38" i="4"/>
  <c r="D39" i="4"/>
  <c r="D37" i="4"/>
  <c r="D32" i="4"/>
  <c r="D35" i="4"/>
  <c r="D33" i="4"/>
  <c r="D34" i="4"/>
  <c r="D40" i="4"/>
  <c r="A34" i="4"/>
  <c r="B34" i="4"/>
  <c r="C34" i="4"/>
  <c r="F34" i="4"/>
  <c r="A36" i="4"/>
  <c r="B36" i="4"/>
  <c r="C36" i="4"/>
  <c r="F36" i="4"/>
  <c r="A31" i="4"/>
  <c r="B31" i="4"/>
  <c r="C31" i="4"/>
  <c r="F31" i="4"/>
  <c r="A38" i="4"/>
  <c r="B38" i="4"/>
  <c r="C38" i="4"/>
  <c r="F38" i="4"/>
  <c r="A39" i="4"/>
  <c r="B39" i="4"/>
  <c r="F39" i="4"/>
  <c r="A37" i="4"/>
  <c r="B37" i="4"/>
  <c r="F37" i="4"/>
  <c r="A32" i="4"/>
  <c r="B32" i="4"/>
  <c r="C32" i="4"/>
  <c r="F32" i="4"/>
  <c r="A35" i="4"/>
  <c r="B35" i="4"/>
  <c r="C35" i="4"/>
  <c r="F35" i="4"/>
  <c r="A33" i="4"/>
  <c r="B33" i="4"/>
  <c r="C33" i="4"/>
  <c r="F33" i="4"/>
  <c r="A40" i="4"/>
  <c r="B40" i="4"/>
  <c r="C40" i="4"/>
  <c r="F40" i="4"/>
  <c r="A41" i="4"/>
  <c r="B41" i="4"/>
  <c r="C41" i="4"/>
  <c r="F41" i="4"/>
  <c r="P158" i="3"/>
  <c r="P159" i="3"/>
  <c r="P186" i="3"/>
  <c r="P370" i="3"/>
  <c r="P371" i="3"/>
  <c r="P187" i="3"/>
  <c r="P188" i="3"/>
  <c r="P372" i="3"/>
  <c r="P189" i="3"/>
  <c r="P190" i="3"/>
  <c r="P191" i="3"/>
  <c r="P192" i="3"/>
  <c r="P193" i="3"/>
  <c r="P194" i="3"/>
  <c r="P78" i="3"/>
  <c r="P195" i="3"/>
  <c r="P160" i="3"/>
  <c r="P79" i="3"/>
  <c r="P80" i="3"/>
  <c r="P81" i="3"/>
  <c r="P82" i="3"/>
  <c r="P196" i="3"/>
  <c r="P197" i="3"/>
  <c r="P198" i="3"/>
  <c r="P199" i="3"/>
  <c r="P200" i="3"/>
  <c r="P201" i="3"/>
  <c r="P202" i="3"/>
  <c r="P203" i="3"/>
  <c r="P83" i="3"/>
  <c r="P84" i="3"/>
  <c r="P85" i="3"/>
  <c r="P86" i="3"/>
  <c r="P204" i="3"/>
  <c r="P205" i="3"/>
  <c r="P206" i="3"/>
  <c r="P87" i="3"/>
  <c r="P207" i="3"/>
  <c r="P208" i="3"/>
  <c r="P209" i="3"/>
  <c r="P210" i="3"/>
  <c r="P211" i="3"/>
  <c r="P161" i="3"/>
  <c r="P212" i="3"/>
  <c r="P213" i="3"/>
  <c r="P214" i="3"/>
  <c r="P162" i="3"/>
  <c r="P163" i="3"/>
  <c r="P164" i="3"/>
  <c r="P215" i="3"/>
  <c r="P216" i="3"/>
  <c r="P217" i="3"/>
  <c r="P218" i="3"/>
  <c r="P219" i="3"/>
  <c r="P220" i="3"/>
  <c r="P221" i="3"/>
  <c r="P88" i="3"/>
  <c r="P89" i="3"/>
  <c r="P222" i="3"/>
  <c r="P223" i="3"/>
  <c r="P224" i="3"/>
  <c r="P225" i="3"/>
  <c r="P226" i="3"/>
  <c r="P227" i="3"/>
  <c r="P373" i="3"/>
  <c r="P374" i="3"/>
  <c r="P375" i="3"/>
  <c r="P376" i="3"/>
  <c r="P377" i="3"/>
  <c r="P444" i="3"/>
  <c r="P90" i="3"/>
  <c r="P91" i="3"/>
  <c r="P92" i="3"/>
  <c r="P93" i="3"/>
  <c r="P94" i="3"/>
  <c r="P95" i="3"/>
  <c r="P228" i="3"/>
  <c r="P229" i="3"/>
  <c r="P230" i="3"/>
  <c r="P231" i="3"/>
  <c r="P232" i="3"/>
  <c r="P233" i="3"/>
  <c r="P234" i="3"/>
  <c r="P235" i="3"/>
  <c r="P236" i="3"/>
  <c r="P237" i="3"/>
  <c r="P238" i="3"/>
  <c r="P239" i="3"/>
  <c r="P240" i="3"/>
  <c r="P241" i="3"/>
  <c r="P242" i="3"/>
  <c r="P243" i="3"/>
  <c r="P244" i="3"/>
  <c r="P245" i="3"/>
  <c r="P378" i="3"/>
  <c r="P379" i="3"/>
  <c r="P380" i="3"/>
  <c r="P96"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81" i="3"/>
  <c r="P382" i="3"/>
  <c r="P383" i="3"/>
  <c r="P384" i="3"/>
  <c r="P385" i="3"/>
  <c r="P165" i="3"/>
  <c r="P166" i="3"/>
  <c r="P167" i="3"/>
  <c r="P97" i="3"/>
  <c r="P98" i="3"/>
  <c r="P99" i="3"/>
  <c r="P100" i="3"/>
  <c r="P101" i="3"/>
  <c r="P102" i="3"/>
  <c r="P103" i="3"/>
  <c r="P104" i="3"/>
  <c r="P105" i="3"/>
  <c r="P106" i="3"/>
  <c r="P107" i="3"/>
  <c r="P108" i="3"/>
  <c r="P109" i="3"/>
  <c r="P110" i="3"/>
  <c r="P111" i="3"/>
  <c r="P112" i="3"/>
  <c r="P303" i="3"/>
  <c r="P304" i="3"/>
  <c r="P305" i="3"/>
  <c r="P306" i="3"/>
  <c r="P307" i="3"/>
  <c r="P308" i="3"/>
  <c r="P309" i="3"/>
  <c r="P310" i="3"/>
  <c r="P311" i="3"/>
  <c r="P312" i="3"/>
  <c r="P386" i="3"/>
  <c r="P387" i="3"/>
  <c r="P388" i="3"/>
  <c r="P113" i="3"/>
  <c r="P114" i="3"/>
  <c r="P115" i="3"/>
  <c r="P116" i="3"/>
  <c r="P389" i="3"/>
  <c r="P390" i="3"/>
  <c r="P391" i="3"/>
  <c r="P117" i="3"/>
  <c r="P313" i="3"/>
  <c r="P314" i="3"/>
  <c r="P315" i="3"/>
  <c r="P118" i="3"/>
  <c r="P316" i="3"/>
  <c r="P317" i="3"/>
  <c r="P392" i="3"/>
  <c r="P393" i="3"/>
  <c r="P394" i="3"/>
  <c r="P168" i="3"/>
  <c r="P169" i="3"/>
  <c r="P119" i="3"/>
  <c r="P120" i="3"/>
  <c r="P318" i="3"/>
  <c r="P395" i="3"/>
  <c r="P396" i="3"/>
  <c r="P397" i="3"/>
  <c r="P398" i="3"/>
  <c r="P319" i="3"/>
  <c r="P320" i="3"/>
  <c r="P321" i="3"/>
  <c r="P322" i="3"/>
  <c r="P323" i="3"/>
  <c r="P324" i="3"/>
  <c r="P399" i="3"/>
  <c r="P400" i="3"/>
  <c r="P401" i="3"/>
  <c r="P402" i="3"/>
  <c r="P403" i="3"/>
  <c r="P404" i="3"/>
  <c r="P405" i="3"/>
  <c r="P170" i="3"/>
  <c r="P171" i="3"/>
  <c r="P121" i="3"/>
  <c r="P325" i="3"/>
  <c r="P326" i="3"/>
  <c r="P327" i="3"/>
  <c r="P328" i="3"/>
  <c r="P329" i="3"/>
  <c r="P330" i="3"/>
  <c r="P331" i="3"/>
  <c r="P332" i="3"/>
  <c r="P333" i="3"/>
  <c r="P334" i="3"/>
  <c r="P335" i="3"/>
  <c r="P336" i="3"/>
  <c r="P337" i="3"/>
  <c r="P406" i="3"/>
  <c r="P407" i="3"/>
  <c r="P122" i="3"/>
  <c r="P123" i="3"/>
  <c r="P124" i="3"/>
  <c r="P125" i="3"/>
  <c r="P126" i="3"/>
  <c r="P127" i="3"/>
  <c r="P128" i="3"/>
  <c r="P129" i="3"/>
  <c r="P130" i="3"/>
  <c r="P131" i="3"/>
  <c r="P132" i="3"/>
  <c r="P338" i="3"/>
  <c r="P408" i="3"/>
  <c r="P409" i="3"/>
  <c r="P172" i="3"/>
  <c r="P72" i="3"/>
  <c r="P73" i="3"/>
  <c r="P133" i="3"/>
  <c r="P339" i="3"/>
  <c r="P340" i="3"/>
  <c r="P341" i="3"/>
  <c r="P342" i="3"/>
  <c r="P410" i="3"/>
  <c r="P411" i="3"/>
  <c r="P412" i="3"/>
  <c r="P173" i="3"/>
  <c r="P174" i="3"/>
  <c r="P175" i="3"/>
  <c r="P176" i="3"/>
  <c r="P177" i="3"/>
  <c r="P178" i="3"/>
  <c r="P179" i="3"/>
  <c r="P154" i="3"/>
  <c r="P155" i="3"/>
  <c r="P156" i="3"/>
  <c r="P343" i="3"/>
  <c r="P344" i="3"/>
  <c r="P345" i="3"/>
  <c r="P346" i="3"/>
  <c r="P347" i="3"/>
  <c r="P348" i="3"/>
  <c r="P413" i="3"/>
  <c r="P414" i="3"/>
  <c r="P415" i="3"/>
  <c r="P349" i="3"/>
  <c r="P416" i="3"/>
  <c r="P74" i="3"/>
  <c r="P75" i="3"/>
  <c r="P76" i="3"/>
  <c r="P77" i="3"/>
  <c r="P134" i="3"/>
  <c r="P135" i="3"/>
  <c r="P136" i="3"/>
  <c r="P137" i="3"/>
  <c r="P138" i="3"/>
  <c r="P139" i="3"/>
  <c r="P140" i="3"/>
  <c r="P350" i="3"/>
  <c r="P351" i="3"/>
  <c r="P352" i="3"/>
  <c r="P353" i="3"/>
  <c r="P354" i="3"/>
  <c r="P355" i="3"/>
  <c r="P356" i="3"/>
  <c r="P417" i="3"/>
  <c r="P418" i="3"/>
  <c r="P419" i="3"/>
  <c r="P420" i="3"/>
  <c r="P421" i="3"/>
  <c r="P422" i="3"/>
  <c r="P423" i="3"/>
  <c r="P424" i="3"/>
  <c r="P425" i="3"/>
  <c r="P426" i="3"/>
  <c r="P445" i="3"/>
  <c r="P180" i="3"/>
  <c r="P357" i="3"/>
  <c r="P427" i="3"/>
  <c r="P428" i="3"/>
  <c r="P429" i="3"/>
  <c r="P71" i="3"/>
  <c r="P141" i="3"/>
  <c r="P358" i="3"/>
  <c r="P359" i="3"/>
  <c r="P360" i="3"/>
  <c r="P361" i="3"/>
  <c r="P362" i="3"/>
  <c r="P430" i="3"/>
  <c r="P431" i="3"/>
  <c r="P446" i="3"/>
  <c r="P181" i="3"/>
  <c r="P182" i="3"/>
  <c r="P363" i="3"/>
  <c r="P364" i="3"/>
  <c r="P432" i="3"/>
  <c r="P433" i="3"/>
  <c r="P183" i="3"/>
  <c r="P184" i="3"/>
  <c r="P142" i="3"/>
  <c r="P143" i="3"/>
  <c r="P144" i="3"/>
  <c r="P145" i="3"/>
  <c r="P146" i="3"/>
  <c r="P147" i="3"/>
  <c r="P434" i="3"/>
  <c r="P435" i="3"/>
  <c r="P436" i="3"/>
  <c r="P437" i="3"/>
  <c r="P438" i="3"/>
  <c r="P185" i="3"/>
  <c r="P148" i="3"/>
  <c r="P149" i="3"/>
  <c r="P150" i="3"/>
  <c r="P151" i="3"/>
  <c r="P152" i="3"/>
  <c r="P153" i="3"/>
  <c r="P365" i="3"/>
  <c r="P366" i="3"/>
  <c r="P367" i="3"/>
  <c r="P368" i="3"/>
  <c r="P369" i="3"/>
  <c r="P439" i="3"/>
  <c r="P440" i="3"/>
  <c r="P441" i="3"/>
  <c r="P442" i="3"/>
  <c r="P443" i="3"/>
  <c r="P157" i="3"/>
  <c r="AD443" i="3"/>
  <c r="Z443" i="3"/>
  <c r="AC443" i="3" s="1"/>
  <c r="Y443" i="3"/>
  <c r="E443" i="3"/>
  <c r="AD442" i="3"/>
  <c r="Z442" i="3"/>
  <c r="AC442" i="3" s="1"/>
  <c r="Y442" i="3"/>
  <c r="E442" i="3"/>
  <c r="AD441" i="3"/>
  <c r="Z441" i="3"/>
  <c r="AC441" i="3" s="1"/>
  <c r="AE441" i="3" s="1"/>
  <c r="Y441" i="3"/>
  <c r="E441" i="3"/>
  <c r="AD440" i="3"/>
  <c r="Z440" i="3"/>
  <c r="AC440" i="3" s="1"/>
  <c r="Y440" i="3"/>
  <c r="E440" i="3"/>
  <c r="AD439" i="3"/>
  <c r="Z439" i="3"/>
  <c r="Y439" i="3"/>
  <c r="E439" i="3"/>
  <c r="AD369" i="3"/>
  <c r="Z369" i="3"/>
  <c r="Y369" i="3"/>
  <c r="E369" i="3"/>
  <c r="AD368" i="3"/>
  <c r="Z368" i="3"/>
  <c r="Y368" i="3"/>
  <c r="E368" i="3"/>
  <c r="AD367" i="3"/>
  <c r="Z367" i="3"/>
  <c r="Y367" i="3"/>
  <c r="E367" i="3"/>
  <c r="AD366" i="3"/>
  <c r="Z366" i="3"/>
  <c r="Y366" i="3"/>
  <c r="E366" i="3"/>
  <c r="AD365" i="3"/>
  <c r="Z365" i="3"/>
  <c r="Y365" i="3"/>
  <c r="E365" i="3"/>
  <c r="AD153" i="3"/>
  <c r="Z153" i="3"/>
  <c r="Y153" i="3"/>
  <c r="E153" i="3"/>
  <c r="AD152" i="3"/>
  <c r="Z152" i="3"/>
  <c r="Y152" i="3"/>
  <c r="E152" i="3"/>
  <c r="AD151" i="3"/>
  <c r="Z151" i="3"/>
  <c r="Y151" i="3"/>
  <c r="E151" i="3"/>
  <c r="AD150" i="3"/>
  <c r="Z150" i="3"/>
  <c r="Y150" i="3"/>
  <c r="E150" i="3"/>
  <c r="AD149" i="3"/>
  <c r="Z149" i="3"/>
  <c r="Y149" i="3"/>
  <c r="E149" i="3"/>
  <c r="AD148" i="3"/>
  <c r="Z148" i="3"/>
  <c r="Y148" i="3"/>
  <c r="E148" i="3"/>
  <c r="AD185" i="3"/>
  <c r="Z185" i="3"/>
  <c r="Y185" i="3"/>
  <c r="E185" i="3"/>
  <c r="AD438" i="3"/>
  <c r="Z438" i="3"/>
  <c r="Y438" i="3"/>
  <c r="E438" i="3"/>
  <c r="AD437" i="3"/>
  <c r="Z437" i="3"/>
  <c r="AA437" i="3" s="1"/>
  <c r="Y437" i="3"/>
  <c r="E437" i="3"/>
  <c r="AD436" i="3"/>
  <c r="Z436" i="3"/>
  <c r="AA436" i="3" s="1"/>
  <c r="Y436" i="3"/>
  <c r="E436" i="3"/>
  <c r="AD435" i="3"/>
  <c r="Z435" i="3"/>
  <c r="AA435" i="3" s="1"/>
  <c r="Y435" i="3"/>
  <c r="E435" i="3"/>
  <c r="AD434" i="3"/>
  <c r="Z434" i="3"/>
  <c r="AA434" i="3" s="1"/>
  <c r="Y434" i="3"/>
  <c r="E434" i="3"/>
  <c r="AD147" i="3"/>
  <c r="Z147" i="3"/>
  <c r="AA147" i="3" s="1"/>
  <c r="Y147" i="3"/>
  <c r="E147" i="3"/>
  <c r="AD146" i="3"/>
  <c r="Z146" i="3"/>
  <c r="AA146" i="3" s="1"/>
  <c r="Y146" i="3"/>
  <c r="E146" i="3"/>
  <c r="AD145" i="3"/>
  <c r="Z145" i="3"/>
  <c r="AA145" i="3" s="1"/>
  <c r="Y145" i="3"/>
  <c r="E145" i="3"/>
  <c r="AD144" i="3"/>
  <c r="Z144" i="3"/>
  <c r="Y144" i="3"/>
  <c r="E144" i="3"/>
  <c r="AD143" i="3"/>
  <c r="Z143" i="3"/>
  <c r="Y143" i="3"/>
  <c r="E143" i="3"/>
  <c r="AD142" i="3"/>
  <c r="Z142" i="3"/>
  <c r="AA142" i="3" s="1"/>
  <c r="Y142" i="3"/>
  <c r="E142" i="3"/>
  <c r="AD184" i="3"/>
  <c r="Z184" i="3"/>
  <c r="Y184" i="3"/>
  <c r="E184" i="3"/>
  <c r="AD183" i="3"/>
  <c r="Z183" i="3"/>
  <c r="Y183" i="3"/>
  <c r="E183" i="3"/>
  <c r="AD433" i="3"/>
  <c r="Z433" i="3"/>
  <c r="Y433" i="3"/>
  <c r="E433" i="3"/>
  <c r="AD432" i="3"/>
  <c r="Z432" i="3"/>
  <c r="AA432" i="3" s="1"/>
  <c r="Y432" i="3"/>
  <c r="E432" i="3"/>
  <c r="AD364" i="3"/>
  <c r="Z364" i="3"/>
  <c r="Y364" i="3"/>
  <c r="E364" i="3"/>
  <c r="AD363" i="3"/>
  <c r="Z363" i="3"/>
  <c r="Y363" i="3"/>
  <c r="E363" i="3"/>
  <c r="AD182" i="3"/>
  <c r="Z182" i="3"/>
  <c r="Y182" i="3"/>
  <c r="E182" i="3"/>
  <c r="AD181" i="3"/>
  <c r="Z181" i="3"/>
  <c r="Y181" i="3"/>
  <c r="E181" i="3"/>
  <c r="AD446" i="3"/>
  <c r="Z446" i="3"/>
  <c r="Y446" i="3"/>
  <c r="E446" i="3"/>
  <c r="AD431" i="3"/>
  <c r="Z431" i="3"/>
  <c r="Y431" i="3"/>
  <c r="E431" i="3"/>
  <c r="AD430" i="3"/>
  <c r="Z430" i="3"/>
  <c r="Y430" i="3"/>
  <c r="E430" i="3"/>
  <c r="AD362" i="3"/>
  <c r="Z362" i="3"/>
  <c r="Y362" i="3"/>
  <c r="E362" i="3"/>
  <c r="AD361" i="3"/>
  <c r="Z361" i="3"/>
  <c r="Y361" i="3"/>
  <c r="E361" i="3"/>
  <c r="AD360" i="3"/>
  <c r="Z360" i="3"/>
  <c r="AA360" i="3" s="1"/>
  <c r="Y360" i="3"/>
  <c r="E360" i="3"/>
  <c r="AD359" i="3"/>
  <c r="Z359" i="3"/>
  <c r="Y359" i="3"/>
  <c r="E359" i="3"/>
  <c r="AD358" i="3"/>
  <c r="Z358" i="3"/>
  <c r="Y358" i="3"/>
  <c r="E358" i="3"/>
  <c r="AD141" i="3"/>
  <c r="Z141" i="3"/>
  <c r="Y141" i="3"/>
  <c r="E141" i="3"/>
  <c r="AD71" i="3"/>
  <c r="Z71" i="3"/>
  <c r="AA71" i="3" s="1"/>
  <c r="Y71" i="3"/>
  <c r="E71" i="3"/>
  <c r="AD429" i="3"/>
  <c r="Z429" i="3"/>
  <c r="Y429" i="3"/>
  <c r="E429" i="3"/>
  <c r="AD428" i="3"/>
  <c r="Z428" i="3"/>
  <c r="Y428" i="3"/>
  <c r="E428" i="3"/>
  <c r="AD427" i="3"/>
  <c r="Z427" i="3"/>
  <c r="AA427" i="3" s="1"/>
  <c r="Y427" i="3"/>
  <c r="E427" i="3"/>
  <c r="AD357" i="3"/>
  <c r="Z357" i="3"/>
  <c r="AA357" i="3" s="1"/>
  <c r="Y357" i="3"/>
  <c r="E357" i="3"/>
  <c r="AD180" i="3"/>
  <c r="Z180" i="3"/>
  <c r="Y180" i="3"/>
  <c r="E180" i="3"/>
  <c r="AD445" i="3"/>
  <c r="Z445" i="3"/>
  <c r="Y445" i="3"/>
  <c r="E445" i="3"/>
  <c r="AD426" i="3"/>
  <c r="Z426" i="3"/>
  <c r="AA426" i="3" s="1"/>
  <c r="Y426" i="3"/>
  <c r="E426" i="3"/>
  <c r="AD425" i="3"/>
  <c r="Z425" i="3"/>
  <c r="AA425" i="3" s="1"/>
  <c r="Y425" i="3"/>
  <c r="E425" i="3"/>
  <c r="AD424" i="3"/>
  <c r="Z424" i="3"/>
  <c r="Y424" i="3"/>
  <c r="E424" i="3"/>
  <c r="AD423" i="3"/>
  <c r="Z423" i="3"/>
  <c r="Y423" i="3"/>
  <c r="E423" i="3"/>
  <c r="AD422" i="3"/>
  <c r="Z422" i="3"/>
  <c r="AA422" i="3" s="1"/>
  <c r="Y422" i="3"/>
  <c r="E422" i="3"/>
  <c r="AD421" i="3"/>
  <c r="Z421" i="3"/>
  <c r="AA421" i="3" s="1"/>
  <c r="Y421" i="3"/>
  <c r="E421" i="3"/>
  <c r="AD420" i="3"/>
  <c r="Z420" i="3"/>
  <c r="Y420" i="3"/>
  <c r="E420" i="3"/>
  <c r="AD419" i="3"/>
  <c r="Z419" i="3"/>
  <c r="Y419" i="3"/>
  <c r="E419" i="3"/>
  <c r="AD418" i="3"/>
  <c r="Z418" i="3"/>
  <c r="AA418" i="3" s="1"/>
  <c r="Y418" i="3"/>
  <c r="E418" i="3"/>
  <c r="AD417" i="3"/>
  <c r="Z417" i="3"/>
  <c r="AA417" i="3" s="1"/>
  <c r="Y417" i="3"/>
  <c r="E417" i="3"/>
  <c r="AD356" i="3"/>
  <c r="Z356" i="3"/>
  <c r="Y356" i="3"/>
  <c r="E356" i="3"/>
  <c r="AD355" i="3"/>
  <c r="Z355" i="3"/>
  <c r="Y355" i="3"/>
  <c r="E355" i="3"/>
  <c r="AD354" i="3"/>
  <c r="Z354" i="3"/>
  <c r="Y354" i="3"/>
  <c r="E354" i="3"/>
  <c r="AD353" i="3"/>
  <c r="Z353" i="3"/>
  <c r="AA353" i="3" s="1"/>
  <c r="Y353" i="3"/>
  <c r="E353" i="3"/>
  <c r="AD352" i="3"/>
  <c r="Z352" i="3"/>
  <c r="Y352" i="3"/>
  <c r="E352" i="3"/>
  <c r="AD351" i="3"/>
  <c r="Z351" i="3"/>
  <c r="Y351" i="3"/>
  <c r="E351" i="3"/>
  <c r="AD350" i="3"/>
  <c r="Z350" i="3"/>
  <c r="AA350" i="3" s="1"/>
  <c r="Y350" i="3"/>
  <c r="E350" i="3"/>
  <c r="AD140" i="3"/>
  <c r="Z140" i="3"/>
  <c r="AA140" i="3" s="1"/>
  <c r="Y140" i="3"/>
  <c r="E140" i="3"/>
  <c r="AD139" i="3"/>
  <c r="Z139" i="3"/>
  <c r="Y139" i="3"/>
  <c r="E139" i="3"/>
  <c r="AD138" i="3"/>
  <c r="Z138" i="3"/>
  <c r="Y138" i="3"/>
  <c r="E138" i="3"/>
  <c r="AD137" i="3"/>
  <c r="Z137" i="3"/>
  <c r="Y137" i="3"/>
  <c r="E137" i="3"/>
  <c r="AD136" i="3"/>
  <c r="Z136" i="3"/>
  <c r="Y136" i="3"/>
  <c r="E136" i="3"/>
  <c r="AD135" i="3"/>
  <c r="Z135" i="3"/>
  <c r="Y135" i="3"/>
  <c r="E135" i="3"/>
  <c r="AD134" i="3"/>
  <c r="Z134" i="3"/>
  <c r="Y134" i="3"/>
  <c r="E134" i="3"/>
  <c r="AD77" i="3"/>
  <c r="Z77" i="3"/>
  <c r="AA77" i="3" s="1"/>
  <c r="Y77" i="3"/>
  <c r="E77" i="3"/>
  <c r="AD76" i="3"/>
  <c r="Z76" i="3"/>
  <c r="Y76" i="3"/>
  <c r="E76" i="3"/>
  <c r="AD75" i="3"/>
  <c r="Z75" i="3"/>
  <c r="Y75" i="3"/>
  <c r="E75" i="3"/>
  <c r="AD74" i="3"/>
  <c r="Z74" i="3"/>
  <c r="Y74" i="3"/>
  <c r="E74" i="3"/>
  <c r="AD416" i="3"/>
  <c r="Z416" i="3"/>
  <c r="AA416" i="3" s="1"/>
  <c r="Y416" i="3"/>
  <c r="E416" i="3"/>
  <c r="AD349" i="3"/>
  <c r="Z349" i="3"/>
  <c r="AA349" i="3" s="1"/>
  <c r="Y349" i="3"/>
  <c r="E349" i="3"/>
  <c r="AD415" i="3"/>
  <c r="Z415" i="3"/>
  <c r="Y415" i="3"/>
  <c r="E415" i="3"/>
  <c r="AD414" i="3"/>
  <c r="Z414" i="3"/>
  <c r="Y414" i="3"/>
  <c r="E414" i="3"/>
  <c r="AD413" i="3"/>
  <c r="Z413" i="3"/>
  <c r="AC413" i="3" s="1"/>
  <c r="Y413" i="3"/>
  <c r="E413" i="3"/>
  <c r="AD348" i="3"/>
  <c r="Z348" i="3"/>
  <c r="AC348" i="3" s="1"/>
  <c r="Y348" i="3"/>
  <c r="E348" i="3"/>
  <c r="AD347" i="3"/>
  <c r="Z347" i="3"/>
  <c r="AC347" i="3" s="1"/>
  <c r="Y347" i="3"/>
  <c r="V347" i="3" s="1"/>
  <c r="E347" i="3"/>
  <c r="AD346" i="3"/>
  <c r="Z346" i="3"/>
  <c r="AC346" i="3" s="1"/>
  <c r="Y346" i="3"/>
  <c r="E346" i="3"/>
  <c r="AD345" i="3"/>
  <c r="Z345" i="3"/>
  <c r="AA345" i="3" s="1"/>
  <c r="Y345" i="3"/>
  <c r="E345" i="3"/>
  <c r="AD344" i="3"/>
  <c r="Z344" i="3"/>
  <c r="AC344" i="3" s="1"/>
  <c r="AE344" i="3" s="1"/>
  <c r="Y344" i="3"/>
  <c r="E344" i="3"/>
  <c r="AD343" i="3"/>
  <c r="Z343" i="3"/>
  <c r="Y343" i="3"/>
  <c r="E343" i="3"/>
  <c r="AD156" i="3"/>
  <c r="Z156" i="3"/>
  <c r="AC156" i="3" s="1"/>
  <c r="Y156" i="3"/>
  <c r="E156" i="3"/>
  <c r="AD155" i="3"/>
  <c r="Z155" i="3"/>
  <c r="AA155" i="3" s="1"/>
  <c r="Y155" i="3"/>
  <c r="E155" i="3"/>
  <c r="AD154" i="3"/>
  <c r="Z154" i="3"/>
  <c r="AC154" i="3" s="1"/>
  <c r="Y154" i="3"/>
  <c r="E154" i="3"/>
  <c r="AD179" i="3"/>
  <c r="Z179" i="3"/>
  <c r="AC179" i="3" s="1"/>
  <c r="Y179" i="3"/>
  <c r="E179" i="3"/>
  <c r="AD178" i="3"/>
  <c r="Z178" i="3"/>
  <c r="AC178" i="3" s="1"/>
  <c r="Y178" i="3"/>
  <c r="E178" i="3"/>
  <c r="AD177" i="3"/>
  <c r="Z177" i="3"/>
  <c r="AA177" i="3" s="1"/>
  <c r="Y177" i="3"/>
  <c r="E177" i="3"/>
  <c r="AD176" i="3"/>
  <c r="Z176" i="3"/>
  <c r="AC176" i="3" s="1"/>
  <c r="Y176" i="3"/>
  <c r="E176" i="3"/>
  <c r="AD175" i="3"/>
  <c r="Z175" i="3"/>
  <c r="AC175" i="3" s="1"/>
  <c r="Y175" i="3"/>
  <c r="E175" i="3"/>
  <c r="AD174" i="3"/>
  <c r="Z174" i="3"/>
  <c r="AA174" i="3" s="1"/>
  <c r="Y174" i="3"/>
  <c r="E174" i="3"/>
  <c r="AD173" i="3"/>
  <c r="Z173" i="3"/>
  <c r="AA173" i="3" s="1"/>
  <c r="Y173" i="3"/>
  <c r="E173" i="3"/>
  <c r="AD412" i="3"/>
  <c r="Z412" i="3"/>
  <c r="AA412" i="3" s="1"/>
  <c r="Y412" i="3"/>
  <c r="E412" i="3"/>
  <c r="AD411" i="3"/>
  <c r="Z411" i="3"/>
  <c r="AA411" i="3" s="1"/>
  <c r="Y411" i="3"/>
  <c r="E411" i="3"/>
  <c r="AD410" i="3"/>
  <c r="Z410" i="3"/>
  <c r="Y410" i="3"/>
  <c r="E410" i="3"/>
  <c r="AD342" i="3"/>
  <c r="Z342" i="3"/>
  <c r="AC342" i="3" s="1"/>
  <c r="Y342" i="3"/>
  <c r="E342" i="3"/>
  <c r="AD341" i="3"/>
  <c r="Z341" i="3"/>
  <c r="AC341" i="3" s="1"/>
  <c r="Y341" i="3"/>
  <c r="E341" i="3"/>
  <c r="AD340" i="3"/>
  <c r="Z340" i="3"/>
  <c r="AC340" i="3" s="1"/>
  <c r="Y340" i="3"/>
  <c r="E340" i="3"/>
  <c r="AD339" i="3"/>
  <c r="Z339" i="3"/>
  <c r="AA339" i="3" s="1"/>
  <c r="Y339" i="3"/>
  <c r="E339" i="3"/>
  <c r="AD133" i="3"/>
  <c r="Z133" i="3"/>
  <c r="AA133" i="3" s="1"/>
  <c r="Y133" i="3"/>
  <c r="E133" i="3"/>
  <c r="AD73" i="3"/>
  <c r="Z73" i="3"/>
  <c r="Y73" i="3"/>
  <c r="E73" i="3"/>
  <c r="AD72" i="3"/>
  <c r="Z72" i="3"/>
  <c r="AC72" i="3" s="1"/>
  <c r="Y72" i="3"/>
  <c r="E72" i="3"/>
  <c r="AD172" i="3"/>
  <c r="Z172" i="3"/>
  <c r="AC172" i="3" s="1"/>
  <c r="Y172" i="3"/>
  <c r="E172" i="3"/>
  <c r="AD409" i="3"/>
  <c r="Z409" i="3"/>
  <c r="AC409" i="3" s="1"/>
  <c r="Y409" i="3"/>
  <c r="E409" i="3"/>
  <c r="AD408" i="3"/>
  <c r="Z408" i="3"/>
  <c r="AA408" i="3" s="1"/>
  <c r="Y408" i="3"/>
  <c r="E408" i="3"/>
  <c r="AD338" i="3"/>
  <c r="Z338" i="3"/>
  <c r="Y338" i="3"/>
  <c r="E338" i="3"/>
  <c r="AD132" i="3"/>
  <c r="Z132" i="3"/>
  <c r="AC132" i="3" s="1"/>
  <c r="AE132" i="3" s="1"/>
  <c r="Y132" i="3"/>
  <c r="E132" i="3"/>
  <c r="AD131" i="3"/>
  <c r="Z131" i="3"/>
  <c r="AC131" i="3" s="1"/>
  <c r="Y131" i="3"/>
  <c r="E131" i="3"/>
  <c r="AD130" i="3"/>
  <c r="Z130" i="3"/>
  <c r="AC130" i="3" s="1"/>
  <c r="Y130" i="3"/>
  <c r="E130" i="3"/>
  <c r="AD129" i="3"/>
  <c r="Z129" i="3"/>
  <c r="AC129" i="3" s="1"/>
  <c r="AE129" i="3" s="1"/>
  <c r="Y129" i="3"/>
  <c r="E129" i="3"/>
  <c r="AD128" i="3"/>
  <c r="Z128" i="3"/>
  <c r="AC128" i="3" s="1"/>
  <c r="Y128" i="3"/>
  <c r="E128" i="3"/>
  <c r="AD127" i="3"/>
  <c r="Z127" i="3"/>
  <c r="AC127" i="3" s="1"/>
  <c r="Y127" i="3"/>
  <c r="E127" i="3"/>
  <c r="AD126" i="3"/>
  <c r="Z126" i="3"/>
  <c r="AC126" i="3" s="1"/>
  <c r="Y126" i="3"/>
  <c r="E126" i="3"/>
  <c r="AD125" i="3"/>
  <c r="Z125" i="3"/>
  <c r="AC125" i="3" s="1"/>
  <c r="Y125" i="3"/>
  <c r="E125" i="3"/>
  <c r="AD124" i="3"/>
  <c r="Z124" i="3"/>
  <c r="AC124" i="3" s="1"/>
  <c r="Y124" i="3"/>
  <c r="E124" i="3"/>
  <c r="AD123" i="3"/>
  <c r="Z123" i="3"/>
  <c r="AC123" i="3" s="1"/>
  <c r="Y123" i="3"/>
  <c r="E123" i="3"/>
  <c r="AD122" i="3"/>
  <c r="Z122" i="3"/>
  <c r="AC122" i="3" s="1"/>
  <c r="Y122" i="3"/>
  <c r="E122" i="3"/>
  <c r="AD407" i="3"/>
  <c r="Z407" i="3"/>
  <c r="AC407" i="3" s="1"/>
  <c r="Y407" i="3"/>
  <c r="E407" i="3"/>
  <c r="AD406" i="3"/>
  <c r="Z406" i="3"/>
  <c r="AC406" i="3" s="1"/>
  <c r="Y406" i="3"/>
  <c r="E406" i="3"/>
  <c r="AD337" i="3"/>
  <c r="Z337" i="3"/>
  <c r="AC337" i="3" s="1"/>
  <c r="Y337" i="3"/>
  <c r="E337" i="3"/>
  <c r="AD336" i="3"/>
  <c r="Z336" i="3"/>
  <c r="AC336" i="3" s="1"/>
  <c r="Y336" i="3"/>
  <c r="E336" i="3"/>
  <c r="AD335" i="3"/>
  <c r="Z335" i="3"/>
  <c r="AC335" i="3" s="1"/>
  <c r="Y335" i="3"/>
  <c r="E335" i="3"/>
  <c r="AD334" i="3"/>
  <c r="Z334" i="3"/>
  <c r="AC334" i="3" s="1"/>
  <c r="Y334" i="3"/>
  <c r="E334" i="3"/>
  <c r="AD333" i="3"/>
  <c r="Z333" i="3"/>
  <c r="AC333" i="3" s="1"/>
  <c r="Y333" i="3"/>
  <c r="E333" i="3"/>
  <c r="AD332" i="3"/>
  <c r="Z332" i="3"/>
  <c r="AC332" i="3" s="1"/>
  <c r="Y332" i="3"/>
  <c r="E332" i="3"/>
  <c r="AD331" i="3"/>
  <c r="Z331" i="3"/>
  <c r="AC331" i="3" s="1"/>
  <c r="Y331" i="3"/>
  <c r="E331" i="3"/>
  <c r="AD330" i="3"/>
  <c r="Z330" i="3"/>
  <c r="AC330" i="3" s="1"/>
  <c r="Y330" i="3"/>
  <c r="E330" i="3"/>
  <c r="AD329" i="3"/>
  <c r="Z329" i="3"/>
  <c r="AC329" i="3" s="1"/>
  <c r="Y329" i="3"/>
  <c r="E329" i="3"/>
  <c r="AD328" i="3"/>
  <c r="Z328" i="3"/>
  <c r="AC328" i="3" s="1"/>
  <c r="Y328" i="3"/>
  <c r="E328" i="3"/>
  <c r="AD327" i="3"/>
  <c r="Z327" i="3"/>
  <c r="AC327" i="3" s="1"/>
  <c r="Y327" i="3"/>
  <c r="E327" i="3"/>
  <c r="AD326" i="3"/>
  <c r="Z326" i="3"/>
  <c r="AC326" i="3" s="1"/>
  <c r="Y326" i="3"/>
  <c r="E326" i="3"/>
  <c r="AD325" i="3"/>
  <c r="Z325" i="3"/>
  <c r="AC325" i="3" s="1"/>
  <c r="Y325" i="3"/>
  <c r="E325" i="3"/>
  <c r="AD121" i="3"/>
  <c r="Z121" i="3"/>
  <c r="AC121" i="3" s="1"/>
  <c r="Y121" i="3"/>
  <c r="E121" i="3"/>
  <c r="AD171" i="3"/>
  <c r="Z171" i="3"/>
  <c r="Y171" i="3"/>
  <c r="E171" i="3"/>
  <c r="AD170" i="3"/>
  <c r="Z170" i="3"/>
  <c r="AC170" i="3" s="1"/>
  <c r="AE170" i="3" s="1"/>
  <c r="Y170" i="3"/>
  <c r="E170" i="3"/>
  <c r="AD405" i="3"/>
  <c r="Z405" i="3"/>
  <c r="AC405" i="3" s="1"/>
  <c r="AE405" i="3" s="1"/>
  <c r="Y405" i="3"/>
  <c r="E405" i="3"/>
  <c r="AD404" i="3"/>
  <c r="Z404" i="3"/>
  <c r="AC404" i="3" s="1"/>
  <c r="Y404" i="3"/>
  <c r="E404" i="3"/>
  <c r="AD403" i="3"/>
  <c r="Z403" i="3"/>
  <c r="AC403" i="3" s="1"/>
  <c r="AE403" i="3" s="1"/>
  <c r="Y403" i="3"/>
  <c r="E403" i="3"/>
  <c r="AD402" i="3"/>
  <c r="Z402" i="3"/>
  <c r="AC402" i="3" s="1"/>
  <c r="AE402" i="3" s="1"/>
  <c r="Y402" i="3"/>
  <c r="E402" i="3"/>
  <c r="AD401" i="3"/>
  <c r="Z401" i="3"/>
  <c r="AC401" i="3" s="1"/>
  <c r="AE401" i="3" s="1"/>
  <c r="Y401" i="3"/>
  <c r="E401" i="3"/>
  <c r="AD400" i="3"/>
  <c r="Z400" i="3"/>
  <c r="AC400" i="3" s="1"/>
  <c r="Y400" i="3"/>
  <c r="E400" i="3"/>
  <c r="AD399" i="3"/>
  <c r="Z399" i="3"/>
  <c r="AC399" i="3" s="1"/>
  <c r="AE399" i="3" s="1"/>
  <c r="Y399" i="3"/>
  <c r="E399" i="3"/>
  <c r="AD324" i="3"/>
  <c r="Z324" i="3"/>
  <c r="AC324" i="3" s="1"/>
  <c r="Y324" i="3"/>
  <c r="E324" i="3"/>
  <c r="AD323" i="3"/>
  <c r="Z323" i="3"/>
  <c r="AC323" i="3" s="1"/>
  <c r="AE323" i="3" s="1"/>
  <c r="Y323" i="3"/>
  <c r="E323" i="3"/>
  <c r="AD322" i="3"/>
  <c r="Z322" i="3"/>
  <c r="AC322" i="3" s="1"/>
  <c r="Y322" i="3"/>
  <c r="E322" i="3"/>
  <c r="AD321" i="3"/>
  <c r="Z321" i="3"/>
  <c r="AC321" i="3" s="1"/>
  <c r="Y321" i="3"/>
  <c r="E321" i="3"/>
  <c r="AD320" i="3"/>
  <c r="Z320" i="3"/>
  <c r="AC320" i="3" s="1"/>
  <c r="AE320" i="3" s="1"/>
  <c r="Y320" i="3"/>
  <c r="E320" i="3"/>
  <c r="AD319" i="3"/>
  <c r="Z319" i="3"/>
  <c r="AC319" i="3" s="1"/>
  <c r="Y319" i="3"/>
  <c r="E319" i="3"/>
  <c r="AD398" i="3"/>
  <c r="AA398" i="3"/>
  <c r="Z398" i="3"/>
  <c r="AC398" i="3" s="1"/>
  <c r="Y398" i="3"/>
  <c r="E398" i="3"/>
  <c r="AD397" i="3"/>
  <c r="Z397" i="3"/>
  <c r="AC397" i="3" s="1"/>
  <c r="Y397" i="3"/>
  <c r="E397" i="3"/>
  <c r="AD396" i="3"/>
  <c r="Z396" i="3"/>
  <c r="Y396" i="3"/>
  <c r="E396" i="3"/>
  <c r="AD395" i="3"/>
  <c r="Z395" i="3"/>
  <c r="AC395" i="3" s="1"/>
  <c r="Y395" i="3"/>
  <c r="E395" i="3"/>
  <c r="AD318" i="3"/>
  <c r="Z318" i="3"/>
  <c r="Y318" i="3"/>
  <c r="E318" i="3"/>
  <c r="AD120" i="3"/>
  <c r="Z120" i="3"/>
  <c r="AC120" i="3" s="1"/>
  <c r="Y120" i="3"/>
  <c r="E120" i="3"/>
  <c r="AD119" i="3"/>
  <c r="Z119" i="3"/>
  <c r="AC119" i="3" s="1"/>
  <c r="Y119" i="3"/>
  <c r="E119" i="3"/>
  <c r="AD169" i="3"/>
  <c r="Z169" i="3"/>
  <c r="AC169" i="3" s="1"/>
  <c r="Y169" i="3"/>
  <c r="E169" i="3"/>
  <c r="AD168" i="3"/>
  <c r="Z168" i="3"/>
  <c r="AC168" i="3" s="1"/>
  <c r="Y168" i="3"/>
  <c r="E168" i="3"/>
  <c r="AD394" i="3"/>
  <c r="Z394" i="3"/>
  <c r="AC394" i="3" s="1"/>
  <c r="Y394" i="3"/>
  <c r="E394" i="3"/>
  <c r="AD393" i="3"/>
  <c r="Z393" i="3"/>
  <c r="AC393" i="3" s="1"/>
  <c r="Y393" i="3"/>
  <c r="E393" i="3"/>
  <c r="AD392" i="3"/>
  <c r="Z392" i="3"/>
  <c r="AC392" i="3" s="1"/>
  <c r="Y392" i="3"/>
  <c r="E392" i="3"/>
  <c r="AD317" i="3"/>
  <c r="Z317" i="3"/>
  <c r="AA317" i="3" s="1"/>
  <c r="Y317" i="3"/>
  <c r="E317" i="3"/>
  <c r="AD316" i="3"/>
  <c r="Z316" i="3"/>
  <c r="AA316" i="3" s="1"/>
  <c r="Y316" i="3"/>
  <c r="E316" i="3"/>
  <c r="AD118" i="3"/>
  <c r="Z118" i="3"/>
  <c r="AC118" i="3" s="1"/>
  <c r="Y118" i="3"/>
  <c r="E118" i="3"/>
  <c r="AD315" i="3"/>
  <c r="Z315" i="3"/>
  <c r="AC315" i="3" s="1"/>
  <c r="Y315" i="3"/>
  <c r="E315" i="3"/>
  <c r="AD314" i="3"/>
  <c r="Z314" i="3"/>
  <c r="Y314" i="3"/>
  <c r="E314" i="3"/>
  <c r="AD313" i="3"/>
  <c r="Z313" i="3"/>
  <c r="AC313" i="3" s="1"/>
  <c r="Y313" i="3"/>
  <c r="E313" i="3"/>
  <c r="AD117" i="3"/>
  <c r="Z117" i="3"/>
  <c r="AC117" i="3" s="1"/>
  <c r="Y117" i="3"/>
  <c r="E117" i="3"/>
  <c r="AD391" i="3"/>
  <c r="Z391" i="3"/>
  <c r="AC391" i="3" s="1"/>
  <c r="Y391" i="3"/>
  <c r="E391" i="3"/>
  <c r="AD390" i="3"/>
  <c r="Z390" i="3"/>
  <c r="AC390" i="3" s="1"/>
  <c r="Y390" i="3"/>
  <c r="E390" i="3"/>
  <c r="AD389" i="3"/>
  <c r="Z389" i="3"/>
  <c r="Y389" i="3"/>
  <c r="E389" i="3"/>
  <c r="AD116" i="3"/>
  <c r="Z116" i="3"/>
  <c r="AC116" i="3" s="1"/>
  <c r="Y116" i="3"/>
  <c r="E116" i="3"/>
  <c r="AD115" i="3"/>
  <c r="Z115" i="3"/>
  <c r="AC115" i="3" s="1"/>
  <c r="Y115" i="3"/>
  <c r="E115" i="3"/>
  <c r="AD114" i="3"/>
  <c r="Z114" i="3"/>
  <c r="AC114" i="3" s="1"/>
  <c r="Y114" i="3"/>
  <c r="E114" i="3"/>
  <c r="AD113" i="3"/>
  <c r="Z113" i="3"/>
  <c r="AC113" i="3" s="1"/>
  <c r="Y113" i="3"/>
  <c r="E113" i="3"/>
  <c r="AD388" i="3"/>
  <c r="Z388" i="3"/>
  <c r="AC388" i="3" s="1"/>
  <c r="Y388" i="3"/>
  <c r="E388" i="3"/>
  <c r="AD387" i="3"/>
  <c r="Z387" i="3"/>
  <c r="Y387" i="3"/>
  <c r="E387" i="3"/>
  <c r="AD386" i="3"/>
  <c r="Z386" i="3"/>
  <c r="AC386" i="3" s="1"/>
  <c r="Y386" i="3"/>
  <c r="E386" i="3"/>
  <c r="AD312" i="3"/>
  <c r="Z312" i="3"/>
  <c r="AC312" i="3" s="1"/>
  <c r="Y312" i="3"/>
  <c r="E312" i="3"/>
  <c r="AD311" i="3"/>
  <c r="Z311" i="3"/>
  <c r="AC311" i="3" s="1"/>
  <c r="Y311" i="3"/>
  <c r="E311" i="3"/>
  <c r="AD310" i="3"/>
  <c r="Z310" i="3"/>
  <c r="AC310" i="3" s="1"/>
  <c r="Y310" i="3"/>
  <c r="E310" i="3"/>
  <c r="AD309" i="3"/>
  <c r="Z309" i="3"/>
  <c r="AC309" i="3" s="1"/>
  <c r="Y309" i="3"/>
  <c r="E309" i="3"/>
  <c r="AD308" i="3"/>
  <c r="Z308" i="3"/>
  <c r="AC308" i="3" s="1"/>
  <c r="Y308" i="3"/>
  <c r="E308" i="3"/>
  <c r="AD307" i="3"/>
  <c r="Z307" i="3"/>
  <c r="AC307" i="3" s="1"/>
  <c r="Y307" i="3"/>
  <c r="E307" i="3"/>
  <c r="AD306" i="3"/>
  <c r="Z306" i="3"/>
  <c r="AC306" i="3" s="1"/>
  <c r="Y306" i="3"/>
  <c r="E306" i="3"/>
  <c r="AD305" i="3"/>
  <c r="Z305" i="3"/>
  <c r="AC305" i="3" s="1"/>
  <c r="Y305" i="3"/>
  <c r="E305" i="3"/>
  <c r="AD304" i="3"/>
  <c r="Z304" i="3"/>
  <c r="AC304" i="3" s="1"/>
  <c r="Y304" i="3"/>
  <c r="E304" i="3"/>
  <c r="AD303" i="3"/>
  <c r="Z303" i="3"/>
  <c r="AC303" i="3" s="1"/>
  <c r="Y303" i="3"/>
  <c r="E303" i="3"/>
  <c r="AD112" i="3"/>
  <c r="Z112" i="3"/>
  <c r="AC112" i="3" s="1"/>
  <c r="Y112" i="3"/>
  <c r="E112" i="3"/>
  <c r="AD111" i="3"/>
  <c r="Z111" i="3"/>
  <c r="AC111" i="3" s="1"/>
  <c r="Y111" i="3"/>
  <c r="E111" i="3"/>
  <c r="AD110" i="3"/>
  <c r="Z110" i="3"/>
  <c r="AC110" i="3" s="1"/>
  <c r="AE110" i="3" s="1"/>
  <c r="Y110" i="3"/>
  <c r="E110" i="3"/>
  <c r="AD109" i="3"/>
  <c r="Z109" i="3"/>
  <c r="AC109" i="3" s="1"/>
  <c r="Y109" i="3"/>
  <c r="E109" i="3"/>
  <c r="AD108" i="3"/>
  <c r="AA108" i="3"/>
  <c r="Z108" i="3"/>
  <c r="AC108" i="3" s="1"/>
  <c r="Y108" i="3"/>
  <c r="E108" i="3"/>
  <c r="AD107" i="3"/>
  <c r="Z107" i="3"/>
  <c r="AC107" i="3" s="1"/>
  <c r="Y107" i="3"/>
  <c r="E107" i="3"/>
  <c r="AD106" i="3"/>
  <c r="Z106" i="3"/>
  <c r="AC106" i="3" s="1"/>
  <c r="Y106" i="3"/>
  <c r="E106" i="3"/>
  <c r="AD105" i="3"/>
  <c r="Z105" i="3"/>
  <c r="AC105" i="3" s="1"/>
  <c r="Y105" i="3"/>
  <c r="E105" i="3"/>
  <c r="AD104" i="3"/>
  <c r="Z104" i="3"/>
  <c r="AC104" i="3" s="1"/>
  <c r="Y104" i="3"/>
  <c r="E104" i="3"/>
  <c r="AD103" i="3"/>
  <c r="Z103" i="3"/>
  <c r="AC103" i="3" s="1"/>
  <c r="Y103" i="3"/>
  <c r="E103" i="3"/>
  <c r="AD102" i="3"/>
  <c r="Z102" i="3"/>
  <c r="AC102" i="3" s="1"/>
  <c r="Y102" i="3"/>
  <c r="E102" i="3"/>
  <c r="AD101" i="3"/>
  <c r="Z101" i="3"/>
  <c r="Y101" i="3"/>
  <c r="E101" i="3"/>
  <c r="AD100" i="3"/>
  <c r="Z100" i="3"/>
  <c r="AC100" i="3" s="1"/>
  <c r="Y100" i="3"/>
  <c r="E100" i="3"/>
  <c r="AD99" i="3"/>
  <c r="AA99" i="3"/>
  <c r="Z99" i="3"/>
  <c r="AC99" i="3" s="1"/>
  <c r="Y99" i="3"/>
  <c r="E99" i="3"/>
  <c r="AD98" i="3"/>
  <c r="Z98" i="3"/>
  <c r="AC98" i="3" s="1"/>
  <c r="Y98" i="3"/>
  <c r="E98" i="3"/>
  <c r="AD97" i="3"/>
  <c r="Z97" i="3"/>
  <c r="AC97" i="3" s="1"/>
  <c r="Y97" i="3"/>
  <c r="E97" i="3"/>
  <c r="AD167" i="3"/>
  <c r="Z167" i="3"/>
  <c r="AC167" i="3" s="1"/>
  <c r="Y167" i="3"/>
  <c r="E167" i="3"/>
  <c r="AD166" i="3"/>
  <c r="Z166" i="3"/>
  <c r="AC166" i="3" s="1"/>
  <c r="Y166" i="3"/>
  <c r="E166" i="3"/>
  <c r="AD165" i="3"/>
  <c r="Z165" i="3"/>
  <c r="AC165" i="3" s="1"/>
  <c r="Y165" i="3"/>
  <c r="E165" i="3"/>
  <c r="AD385" i="3"/>
  <c r="Z385" i="3"/>
  <c r="AC385" i="3" s="1"/>
  <c r="Y385" i="3"/>
  <c r="E385" i="3"/>
  <c r="AD384" i="3"/>
  <c r="Z384" i="3"/>
  <c r="AC384" i="3" s="1"/>
  <c r="Y384" i="3"/>
  <c r="E384" i="3"/>
  <c r="AD383" i="3"/>
  <c r="Z383" i="3"/>
  <c r="AC383" i="3" s="1"/>
  <c r="Y383" i="3"/>
  <c r="E383" i="3"/>
  <c r="AD382" i="3"/>
  <c r="Z382" i="3"/>
  <c r="AC382" i="3" s="1"/>
  <c r="Y382" i="3"/>
  <c r="E382" i="3"/>
  <c r="AD381" i="3"/>
  <c r="Z381" i="3"/>
  <c r="AC381" i="3" s="1"/>
  <c r="Y381" i="3"/>
  <c r="E381" i="3"/>
  <c r="AD302" i="3"/>
  <c r="Z302" i="3"/>
  <c r="AC302" i="3" s="1"/>
  <c r="Y302" i="3"/>
  <c r="E302" i="3"/>
  <c r="AD301" i="3"/>
  <c r="Z301" i="3"/>
  <c r="AC301" i="3" s="1"/>
  <c r="Y301" i="3"/>
  <c r="E301" i="3"/>
  <c r="AD300" i="3"/>
  <c r="Z300" i="3"/>
  <c r="AC300" i="3" s="1"/>
  <c r="AE300" i="3" s="1"/>
  <c r="Y300" i="3"/>
  <c r="E300" i="3"/>
  <c r="AD299" i="3"/>
  <c r="AA299" i="3"/>
  <c r="Z299" i="3"/>
  <c r="AC299" i="3" s="1"/>
  <c r="Y299" i="3"/>
  <c r="E299" i="3"/>
  <c r="AD298" i="3"/>
  <c r="Z298" i="3"/>
  <c r="AC298" i="3" s="1"/>
  <c r="Y298" i="3"/>
  <c r="E298" i="3"/>
  <c r="AD297" i="3"/>
  <c r="Z297" i="3"/>
  <c r="Y297" i="3"/>
  <c r="E297" i="3"/>
  <c r="AD296" i="3"/>
  <c r="Z296" i="3"/>
  <c r="AC296" i="3" s="1"/>
  <c r="Y296" i="3"/>
  <c r="E296" i="3"/>
  <c r="AD295" i="3"/>
  <c r="Z295" i="3"/>
  <c r="AC295" i="3" s="1"/>
  <c r="Y295" i="3"/>
  <c r="E295" i="3"/>
  <c r="AD294" i="3"/>
  <c r="Z294" i="3"/>
  <c r="AC294" i="3" s="1"/>
  <c r="Y294" i="3"/>
  <c r="E294" i="3"/>
  <c r="AD293" i="3"/>
  <c r="Z293" i="3"/>
  <c r="AC293" i="3" s="1"/>
  <c r="Y293" i="3"/>
  <c r="E293" i="3"/>
  <c r="AD292" i="3"/>
  <c r="Z292" i="3"/>
  <c r="AC292" i="3" s="1"/>
  <c r="Y292" i="3"/>
  <c r="E292" i="3"/>
  <c r="AD291" i="3"/>
  <c r="Z291" i="3"/>
  <c r="AC291" i="3" s="1"/>
  <c r="Y291" i="3"/>
  <c r="E291" i="3"/>
  <c r="AD290" i="3"/>
  <c r="Z290" i="3"/>
  <c r="AC290" i="3" s="1"/>
  <c r="Y290" i="3"/>
  <c r="E290" i="3"/>
  <c r="AD289" i="3"/>
  <c r="Z289" i="3"/>
  <c r="AC289" i="3" s="1"/>
  <c r="Y289" i="3"/>
  <c r="E289" i="3"/>
  <c r="AD288" i="3"/>
  <c r="Z288" i="3"/>
  <c r="AC288" i="3" s="1"/>
  <c r="Y288" i="3"/>
  <c r="E288" i="3"/>
  <c r="AD287" i="3"/>
  <c r="Z287" i="3"/>
  <c r="AC287" i="3" s="1"/>
  <c r="AE287" i="3" s="1"/>
  <c r="Y287" i="3"/>
  <c r="E287" i="3"/>
  <c r="AD286" i="3"/>
  <c r="Z286" i="3"/>
  <c r="AC286" i="3" s="1"/>
  <c r="Y286" i="3"/>
  <c r="E286" i="3"/>
  <c r="AD285" i="3"/>
  <c r="Z285" i="3"/>
  <c r="AC285" i="3" s="1"/>
  <c r="Y285" i="3"/>
  <c r="E285" i="3"/>
  <c r="AD284" i="3"/>
  <c r="Z284" i="3"/>
  <c r="AC284" i="3" s="1"/>
  <c r="AE284" i="3" s="1"/>
  <c r="Y284" i="3"/>
  <c r="E284" i="3"/>
  <c r="AD283" i="3"/>
  <c r="Z283" i="3"/>
  <c r="AC283" i="3" s="1"/>
  <c r="Y283" i="3"/>
  <c r="E283" i="3"/>
  <c r="AD282" i="3"/>
  <c r="Z282" i="3"/>
  <c r="AC282" i="3" s="1"/>
  <c r="Y282" i="3"/>
  <c r="E282" i="3"/>
  <c r="AD281" i="3"/>
  <c r="Z281" i="3"/>
  <c r="Y281" i="3"/>
  <c r="V281" i="3" s="1"/>
  <c r="W281" i="3" s="1"/>
  <c r="X281" i="3" s="1"/>
  <c r="AB281" i="3" s="1"/>
  <c r="E281" i="3"/>
  <c r="AD280" i="3"/>
  <c r="Z280" i="3"/>
  <c r="AC280" i="3" s="1"/>
  <c r="Y280" i="3"/>
  <c r="E280" i="3"/>
  <c r="AD279" i="3"/>
  <c r="AC279" i="3"/>
  <c r="AA279" i="3"/>
  <c r="Z279" i="3"/>
  <c r="Y279" i="3"/>
  <c r="E279" i="3"/>
  <c r="AD278" i="3"/>
  <c r="Z278" i="3"/>
  <c r="AC278" i="3" s="1"/>
  <c r="Y278" i="3"/>
  <c r="V278" i="3" s="1"/>
  <c r="E278" i="3"/>
  <c r="AD277" i="3"/>
  <c r="Z277" i="3"/>
  <c r="Y277" i="3"/>
  <c r="E277" i="3"/>
  <c r="AD276" i="3"/>
  <c r="Z276" i="3"/>
  <c r="AA276" i="3" s="1"/>
  <c r="Y276" i="3"/>
  <c r="E276" i="3"/>
  <c r="AD275" i="3"/>
  <c r="Z275" i="3"/>
  <c r="AC275" i="3" s="1"/>
  <c r="Y275" i="3"/>
  <c r="E275" i="3"/>
  <c r="AD274" i="3"/>
  <c r="Z274" i="3"/>
  <c r="AC274" i="3" s="1"/>
  <c r="Y274" i="3"/>
  <c r="E274" i="3"/>
  <c r="AD273" i="3"/>
  <c r="Z273" i="3"/>
  <c r="AC273" i="3" s="1"/>
  <c r="Y273" i="3"/>
  <c r="E273" i="3"/>
  <c r="AD272" i="3"/>
  <c r="Z272" i="3"/>
  <c r="Y272" i="3"/>
  <c r="V272" i="3" s="1"/>
  <c r="W272" i="3" s="1"/>
  <c r="X272" i="3" s="1"/>
  <c r="E272" i="3"/>
  <c r="AD271" i="3"/>
  <c r="Z271" i="3"/>
  <c r="AA271" i="3" s="1"/>
  <c r="Y271" i="3"/>
  <c r="E271" i="3"/>
  <c r="AD270" i="3"/>
  <c r="Z270" i="3"/>
  <c r="AC270" i="3" s="1"/>
  <c r="Y270" i="3"/>
  <c r="E270" i="3"/>
  <c r="AD269" i="3"/>
  <c r="Z269" i="3"/>
  <c r="AC269" i="3" s="1"/>
  <c r="Y269" i="3"/>
  <c r="E269" i="3"/>
  <c r="AD268" i="3"/>
  <c r="Z268" i="3"/>
  <c r="AC268" i="3" s="1"/>
  <c r="Y268" i="3"/>
  <c r="E268" i="3"/>
  <c r="AD267" i="3"/>
  <c r="Z267" i="3"/>
  <c r="AC267" i="3" s="1"/>
  <c r="Y267" i="3"/>
  <c r="E267" i="3"/>
  <c r="AD266" i="3"/>
  <c r="Z266" i="3"/>
  <c r="Y266" i="3"/>
  <c r="E266" i="3"/>
  <c r="AD265" i="3"/>
  <c r="Z265" i="3"/>
  <c r="AA265" i="3" s="1"/>
  <c r="Y265" i="3"/>
  <c r="V265" i="3" s="1"/>
  <c r="E265" i="3"/>
  <c r="AD264" i="3"/>
  <c r="Z264" i="3"/>
  <c r="AC264" i="3" s="1"/>
  <c r="Y264" i="3"/>
  <c r="E264" i="3"/>
  <c r="AD263" i="3"/>
  <c r="Z263" i="3"/>
  <c r="AC263" i="3" s="1"/>
  <c r="Y263" i="3"/>
  <c r="E263" i="3"/>
  <c r="AD262" i="3"/>
  <c r="Z262" i="3"/>
  <c r="AC262" i="3" s="1"/>
  <c r="AE262" i="3" s="1"/>
  <c r="Y262" i="3"/>
  <c r="E262" i="3"/>
  <c r="AD261" i="3"/>
  <c r="Z261" i="3"/>
  <c r="AC261" i="3" s="1"/>
  <c r="Y261" i="3"/>
  <c r="E261" i="3"/>
  <c r="AD260" i="3"/>
  <c r="Z260" i="3"/>
  <c r="AC260" i="3" s="1"/>
  <c r="Y260" i="3"/>
  <c r="E260" i="3"/>
  <c r="AD259" i="3"/>
  <c r="Z259" i="3"/>
  <c r="AC259" i="3" s="1"/>
  <c r="Y259" i="3"/>
  <c r="E259" i="3"/>
  <c r="AD258" i="3"/>
  <c r="Z258" i="3"/>
  <c r="AC258" i="3" s="1"/>
  <c r="Y258" i="3"/>
  <c r="E258" i="3"/>
  <c r="AD257" i="3"/>
  <c r="Z257" i="3"/>
  <c r="AC257" i="3" s="1"/>
  <c r="AE257" i="3" s="1"/>
  <c r="Y257" i="3"/>
  <c r="E257" i="3"/>
  <c r="AD256" i="3"/>
  <c r="Z256" i="3"/>
  <c r="AC256" i="3" s="1"/>
  <c r="Y256" i="3"/>
  <c r="E256" i="3"/>
  <c r="AD255" i="3"/>
  <c r="Z255" i="3"/>
  <c r="AC255" i="3" s="1"/>
  <c r="AE255" i="3" s="1"/>
  <c r="Y255" i="3"/>
  <c r="E255" i="3"/>
  <c r="AD254" i="3"/>
  <c r="Z254" i="3"/>
  <c r="AC254" i="3" s="1"/>
  <c r="AE254" i="3" s="1"/>
  <c r="Y254" i="3"/>
  <c r="E254" i="3"/>
  <c r="AD253" i="3"/>
  <c r="Z253" i="3"/>
  <c r="AC253" i="3" s="1"/>
  <c r="Y253" i="3"/>
  <c r="E253" i="3"/>
  <c r="AD252" i="3"/>
  <c r="Z252" i="3"/>
  <c r="AC252" i="3" s="1"/>
  <c r="Y252" i="3"/>
  <c r="E252" i="3"/>
  <c r="AD251" i="3"/>
  <c r="Z251" i="3"/>
  <c r="AC251" i="3" s="1"/>
  <c r="Y251" i="3"/>
  <c r="E251" i="3"/>
  <c r="AD250" i="3"/>
  <c r="AA250" i="3"/>
  <c r="Z250" i="3"/>
  <c r="AC250" i="3" s="1"/>
  <c r="Y250" i="3"/>
  <c r="V250" i="3" s="1"/>
  <c r="W250" i="3" s="1"/>
  <c r="X250" i="3" s="1"/>
  <c r="E250" i="3"/>
  <c r="AD249" i="3"/>
  <c r="Z249" i="3"/>
  <c r="AC249" i="3" s="1"/>
  <c r="Y249" i="3"/>
  <c r="E249" i="3"/>
  <c r="AD248" i="3"/>
  <c r="Z248" i="3"/>
  <c r="AC248" i="3" s="1"/>
  <c r="Y248" i="3"/>
  <c r="E248" i="3"/>
  <c r="AD247" i="3"/>
  <c r="Z247" i="3"/>
  <c r="AC247" i="3" s="1"/>
  <c r="Y247" i="3"/>
  <c r="E247" i="3"/>
  <c r="AD246" i="3"/>
  <c r="Z246" i="3"/>
  <c r="AC246" i="3" s="1"/>
  <c r="Y246" i="3"/>
  <c r="E246" i="3"/>
  <c r="AD96" i="3"/>
  <c r="Z96" i="3"/>
  <c r="AC96" i="3" s="1"/>
  <c r="Y96" i="3"/>
  <c r="E96" i="3"/>
  <c r="AD380" i="3"/>
  <c r="Z380" i="3"/>
  <c r="AC380" i="3" s="1"/>
  <c r="E380" i="3"/>
  <c r="AD379" i="3"/>
  <c r="Z379" i="3"/>
  <c r="V379" i="3" s="1"/>
  <c r="E379" i="3"/>
  <c r="AD378" i="3"/>
  <c r="Z378" i="3"/>
  <c r="AC378" i="3" s="1"/>
  <c r="AE378" i="3" s="1"/>
  <c r="E378" i="3"/>
  <c r="AD245" i="3"/>
  <c r="Z245" i="3"/>
  <c r="AC245" i="3" s="1"/>
  <c r="E245" i="3"/>
  <c r="AD244" i="3"/>
  <c r="Z244" i="3"/>
  <c r="AC244" i="3" s="1"/>
  <c r="E244" i="3"/>
  <c r="AD243" i="3"/>
  <c r="Z243" i="3"/>
  <c r="V243" i="3" s="1"/>
  <c r="E243" i="3"/>
  <c r="AD242" i="3"/>
  <c r="Z242" i="3"/>
  <c r="AC242" i="3" s="1"/>
  <c r="E242" i="3"/>
  <c r="AD241" i="3"/>
  <c r="Z241" i="3"/>
  <c r="V241" i="3" s="1"/>
  <c r="E241" i="3"/>
  <c r="AD240" i="3"/>
  <c r="Z240" i="3"/>
  <c r="AA240" i="3" s="1"/>
  <c r="E240" i="3"/>
  <c r="AD239" i="3"/>
  <c r="Z239" i="3"/>
  <c r="E239" i="3"/>
  <c r="AD238" i="3"/>
  <c r="Z238" i="3"/>
  <c r="AC238" i="3" s="1"/>
  <c r="AE238" i="3" s="1"/>
  <c r="E238" i="3"/>
  <c r="AD237" i="3"/>
  <c r="Z237" i="3"/>
  <c r="AA237" i="3" s="1"/>
  <c r="E237" i="3"/>
  <c r="AD236" i="3"/>
  <c r="Z236" i="3"/>
  <c r="AC236" i="3" s="1"/>
  <c r="E236" i="3"/>
  <c r="AD235" i="3"/>
  <c r="Z235" i="3"/>
  <c r="V235" i="3" s="1"/>
  <c r="E235" i="3"/>
  <c r="AD234" i="3"/>
  <c r="Z234" i="3"/>
  <c r="AC234" i="3" s="1"/>
  <c r="E234" i="3"/>
  <c r="AD233" i="3"/>
  <c r="Z233" i="3"/>
  <c r="E233" i="3"/>
  <c r="AD232" i="3"/>
  <c r="Z232" i="3"/>
  <c r="AC232" i="3" s="1"/>
  <c r="E232" i="3"/>
  <c r="AD231" i="3"/>
  <c r="Z231" i="3"/>
  <c r="V231" i="3" s="1"/>
  <c r="W231" i="3" s="1"/>
  <c r="X231" i="3" s="1"/>
  <c r="E231" i="3"/>
  <c r="AD230" i="3"/>
  <c r="Z230" i="3"/>
  <c r="AA230" i="3" s="1"/>
  <c r="E230" i="3"/>
  <c r="AD229" i="3"/>
  <c r="Z229" i="3"/>
  <c r="V229" i="3" s="1"/>
  <c r="E229" i="3"/>
  <c r="AD228" i="3"/>
  <c r="Z228" i="3"/>
  <c r="E228" i="3"/>
  <c r="AD95" i="3"/>
  <c r="Z95" i="3"/>
  <c r="E95" i="3"/>
  <c r="AD94" i="3"/>
  <c r="Z94" i="3"/>
  <c r="AC94" i="3" s="1"/>
  <c r="E94" i="3"/>
  <c r="AD93" i="3"/>
  <c r="Z93" i="3"/>
  <c r="AA93" i="3" s="1"/>
  <c r="E93" i="3"/>
  <c r="AD92" i="3"/>
  <c r="Z92" i="3"/>
  <c r="AC92" i="3" s="1"/>
  <c r="E92" i="3"/>
  <c r="AD91" i="3"/>
  <c r="Z91" i="3"/>
  <c r="E91" i="3"/>
  <c r="AD90" i="3"/>
  <c r="AA90" i="3"/>
  <c r="Z90" i="3"/>
  <c r="AC90" i="3" s="1"/>
  <c r="E90" i="3"/>
  <c r="AD444" i="3"/>
  <c r="Z444" i="3"/>
  <c r="E444" i="3"/>
  <c r="AD377" i="3"/>
  <c r="Z377" i="3"/>
  <c r="AC377" i="3" s="1"/>
  <c r="E377" i="3"/>
  <c r="AD376" i="3"/>
  <c r="Z376" i="3"/>
  <c r="V376" i="3" s="1"/>
  <c r="W376" i="3" s="1"/>
  <c r="X376" i="3" s="1"/>
  <c r="AB376" i="3" s="1"/>
  <c r="E376" i="3"/>
  <c r="AD375" i="3"/>
  <c r="Z375" i="3"/>
  <c r="AC375" i="3" s="1"/>
  <c r="E375" i="3"/>
  <c r="AD374" i="3"/>
  <c r="Z374" i="3"/>
  <c r="V374" i="3" s="1"/>
  <c r="E374" i="3"/>
  <c r="AD373" i="3"/>
  <c r="Z373" i="3"/>
  <c r="AA373" i="3" s="1"/>
  <c r="E373" i="3"/>
  <c r="AD227" i="3"/>
  <c r="Z227" i="3"/>
  <c r="V227" i="3" s="1"/>
  <c r="W227" i="3" s="1"/>
  <c r="X227" i="3" s="1"/>
  <c r="E227" i="3"/>
  <c r="AD226" i="3"/>
  <c r="Z226" i="3"/>
  <c r="AC226" i="3" s="1"/>
  <c r="E226" i="3"/>
  <c r="AD225" i="3"/>
  <c r="Z225" i="3"/>
  <c r="AA225" i="3" s="1"/>
  <c r="E225" i="3"/>
  <c r="AD224" i="3"/>
  <c r="Z224" i="3"/>
  <c r="AC224" i="3" s="1"/>
  <c r="E224" i="3"/>
  <c r="AD223" i="3"/>
  <c r="Z223" i="3"/>
  <c r="AA223" i="3" s="1"/>
  <c r="E223" i="3"/>
  <c r="AD222" i="3"/>
  <c r="Z222" i="3"/>
  <c r="AC222" i="3" s="1"/>
  <c r="E222" i="3"/>
  <c r="AD89" i="3"/>
  <c r="Z89" i="3"/>
  <c r="V89" i="3" s="1"/>
  <c r="W89" i="3" s="1"/>
  <c r="X89" i="3" s="1"/>
  <c r="E89" i="3"/>
  <c r="AD88" i="3"/>
  <c r="Z88" i="3"/>
  <c r="AA88" i="3" s="1"/>
  <c r="E88" i="3"/>
  <c r="AD221" i="3"/>
  <c r="Z221" i="3"/>
  <c r="V221" i="3" s="1"/>
  <c r="E221" i="3"/>
  <c r="AD220" i="3"/>
  <c r="Z220" i="3"/>
  <c r="AC220" i="3" s="1"/>
  <c r="E220" i="3"/>
  <c r="AD219" i="3"/>
  <c r="Z219" i="3"/>
  <c r="AA219" i="3" s="1"/>
  <c r="E219" i="3"/>
  <c r="AD218" i="3"/>
  <c r="Z218" i="3"/>
  <c r="V218" i="3" s="1"/>
  <c r="E218" i="3"/>
  <c r="AD217" i="3"/>
  <c r="Z217" i="3"/>
  <c r="AA217" i="3" s="1"/>
  <c r="E217" i="3"/>
  <c r="AD216" i="3"/>
  <c r="Z216" i="3"/>
  <c r="AC216" i="3" s="1"/>
  <c r="E216" i="3"/>
  <c r="AD215" i="3"/>
  <c r="Z215" i="3"/>
  <c r="AA215" i="3" s="1"/>
  <c r="E215" i="3"/>
  <c r="AD164" i="3"/>
  <c r="Z164" i="3"/>
  <c r="AC164" i="3" s="1"/>
  <c r="V164" i="3"/>
  <c r="W164" i="3" s="1"/>
  <c r="X164" i="3" s="1"/>
  <c r="AB164" i="3" s="1"/>
  <c r="E164" i="3"/>
  <c r="AD163" i="3"/>
  <c r="Z163" i="3"/>
  <c r="AA163" i="3" s="1"/>
  <c r="E163" i="3"/>
  <c r="AD162" i="3"/>
  <c r="Z162" i="3"/>
  <c r="AA162" i="3" s="1"/>
  <c r="E162" i="3"/>
  <c r="AD214" i="3"/>
  <c r="Z214" i="3"/>
  <c r="V214" i="3" s="1"/>
  <c r="E214" i="3"/>
  <c r="AD213" i="3"/>
  <c r="Z213" i="3"/>
  <c r="AC213" i="3" s="1"/>
  <c r="AE213" i="3" s="1"/>
  <c r="E213" i="3"/>
  <c r="AD212" i="3"/>
  <c r="Z212" i="3"/>
  <c r="V212" i="3" s="1"/>
  <c r="W212" i="3" s="1"/>
  <c r="X212" i="3" s="1"/>
  <c r="E212" i="3"/>
  <c r="AD161" i="3"/>
  <c r="Z161" i="3"/>
  <c r="V161" i="3" s="1"/>
  <c r="E161" i="3"/>
  <c r="AD211" i="3"/>
  <c r="Z211" i="3"/>
  <c r="AC211" i="3" s="1"/>
  <c r="E211" i="3"/>
  <c r="AD210" i="3"/>
  <c r="Z210" i="3"/>
  <c r="AA210" i="3" s="1"/>
  <c r="E210" i="3"/>
  <c r="AD209" i="3"/>
  <c r="Z209" i="3"/>
  <c r="AC209" i="3" s="1"/>
  <c r="E209" i="3"/>
  <c r="AD208" i="3"/>
  <c r="Z208" i="3"/>
  <c r="AC208" i="3" s="1"/>
  <c r="E208" i="3"/>
  <c r="AD207" i="3"/>
  <c r="Z207" i="3"/>
  <c r="AA207" i="3" s="1"/>
  <c r="E207" i="3"/>
  <c r="AD87" i="3"/>
  <c r="Z87" i="3"/>
  <c r="AC87" i="3" s="1"/>
  <c r="AE87" i="3" s="1"/>
  <c r="E87" i="3"/>
  <c r="AD206" i="3"/>
  <c r="Z206" i="3"/>
  <c r="AA206" i="3" s="1"/>
  <c r="E206" i="3"/>
  <c r="AD205" i="3"/>
  <c r="Z205" i="3"/>
  <c r="AA205" i="3" s="1"/>
  <c r="E205" i="3"/>
  <c r="AD204" i="3"/>
  <c r="Z204" i="3"/>
  <c r="V204" i="3" s="1"/>
  <c r="E204" i="3"/>
  <c r="AD86" i="3"/>
  <c r="Z86" i="3"/>
  <c r="AC86" i="3" s="1"/>
  <c r="AE86" i="3" s="1"/>
  <c r="E86" i="3"/>
  <c r="AD85" i="3"/>
  <c r="Z85" i="3"/>
  <c r="V85" i="3" s="1"/>
  <c r="W85" i="3" s="1"/>
  <c r="X85" i="3" s="1"/>
  <c r="AB85" i="3" s="1"/>
  <c r="E85" i="3"/>
  <c r="AD84" i="3"/>
  <c r="Z84" i="3"/>
  <c r="AA84" i="3" s="1"/>
  <c r="E84" i="3"/>
  <c r="AD83" i="3"/>
  <c r="Z83" i="3"/>
  <c r="AA83" i="3" s="1"/>
  <c r="E83" i="3"/>
  <c r="AD203" i="3"/>
  <c r="Z203" i="3"/>
  <c r="AC203" i="3" s="1"/>
  <c r="E203" i="3"/>
  <c r="AD202" i="3"/>
  <c r="Z202" i="3"/>
  <c r="V202" i="3" s="1"/>
  <c r="AD201" i="3"/>
  <c r="Z201" i="3"/>
  <c r="AC201" i="3" s="1"/>
  <c r="E201" i="3"/>
  <c r="D201" i="3"/>
  <c r="D202" i="3" s="1"/>
  <c r="E202" i="3" s="1"/>
  <c r="AD200" i="3"/>
  <c r="Z200" i="3"/>
  <c r="V200" i="3" s="1"/>
  <c r="E200" i="3"/>
  <c r="AD199" i="3"/>
  <c r="Z199" i="3"/>
  <c r="AC199" i="3" s="1"/>
  <c r="V199" i="3"/>
  <c r="W199" i="3" s="1"/>
  <c r="X199" i="3" s="1"/>
  <c r="AB199" i="3" s="1"/>
  <c r="E199" i="3"/>
  <c r="AD198" i="3"/>
  <c r="Z198" i="3"/>
  <c r="AA198" i="3" s="1"/>
  <c r="E198" i="3"/>
  <c r="AD197" i="3"/>
  <c r="Z197" i="3"/>
  <c r="AC197" i="3" s="1"/>
  <c r="E197" i="3"/>
  <c r="AD196" i="3"/>
  <c r="Z196" i="3"/>
  <c r="AA196" i="3" s="1"/>
  <c r="E196" i="3"/>
  <c r="AD82" i="3"/>
  <c r="Z82" i="3"/>
  <c r="AC82" i="3" s="1"/>
  <c r="AE82" i="3" s="1"/>
  <c r="E82" i="3"/>
  <c r="AD81" i="3"/>
  <c r="Z81" i="3"/>
  <c r="V81" i="3" s="1"/>
  <c r="W81" i="3" s="1"/>
  <c r="X81" i="3" s="1"/>
  <c r="E81" i="3"/>
  <c r="AD80" i="3"/>
  <c r="AC80" i="3"/>
  <c r="Z80" i="3"/>
  <c r="AA80" i="3" s="1"/>
  <c r="V80" i="3"/>
  <c r="W80" i="3" s="1"/>
  <c r="X80" i="3" s="1"/>
  <c r="E80" i="3"/>
  <c r="AD79" i="3"/>
  <c r="Z79" i="3"/>
  <c r="V79" i="3" s="1"/>
  <c r="E79" i="3"/>
  <c r="AD160" i="3"/>
  <c r="Z160" i="3"/>
  <c r="AA160" i="3" s="1"/>
  <c r="E160" i="3"/>
  <c r="AD195" i="3"/>
  <c r="Z195" i="3"/>
  <c r="AC195" i="3" s="1"/>
  <c r="E195" i="3"/>
  <c r="AD78" i="3"/>
  <c r="Z78" i="3"/>
  <c r="AC78" i="3" s="1"/>
  <c r="AE78" i="3" s="1"/>
  <c r="E78" i="3"/>
  <c r="AD194" i="3"/>
  <c r="Z194" i="3"/>
  <c r="AA194" i="3" s="1"/>
  <c r="E194" i="3"/>
  <c r="AD193" i="3"/>
  <c r="Z193" i="3"/>
  <c r="AC193" i="3" s="1"/>
  <c r="E193" i="3"/>
  <c r="AD192" i="3"/>
  <c r="Z192" i="3"/>
  <c r="AA192" i="3" s="1"/>
  <c r="E192" i="3"/>
  <c r="AD191" i="3"/>
  <c r="Z191" i="3"/>
  <c r="AC191" i="3" s="1"/>
  <c r="E191" i="3"/>
  <c r="AD190" i="3"/>
  <c r="Z190" i="3"/>
  <c r="AA190" i="3" s="1"/>
  <c r="V190" i="3"/>
  <c r="W190" i="3" s="1"/>
  <c r="X190" i="3" s="1"/>
  <c r="E190" i="3"/>
  <c r="AD189" i="3"/>
  <c r="Z189" i="3"/>
  <c r="AA189" i="3" s="1"/>
  <c r="E189" i="3"/>
  <c r="AD372" i="3"/>
  <c r="Z372" i="3"/>
  <c r="V372" i="3" s="1"/>
  <c r="E372" i="3"/>
  <c r="AD188" i="3"/>
  <c r="Z188" i="3"/>
  <c r="AC188" i="3" s="1"/>
  <c r="E188" i="3"/>
  <c r="AD187" i="3"/>
  <c r="Z187" i="3"/>
  <c r="V187" i="3" s="1"/>
  <c r="W187" i="3" s="1"/>
  <c r="X187" i="3" s="1"/>
  <c r="AB187" i="3" s="1"/>
  <c r="E187" i="3"/>
  <c r="AD371" i="3"/>
  <c r="Z371" i="3"/>
  <c r="V371" i="3" s="1"/>
  <c r="E371" i="3"/>
  <c r="AD370" i="3"/>
  <c r="Z370" i="3"/>
  <c r="AA370" i="3" s="1"/>
  <c r="I370" i="3"/>
  <c r="E370" i="3"/>
  <c r="AD186" i="3"/>
  <c r="Z186" i="3"/>
  <c r="AC186" i="3" s="1"/>
  <c r="V186" i="3"/>
  <c r="E186" i="3"/>
  <c r="AD159" i="3"/>
  <c r="Z159" i="3"/>
  <c r="AC159" i="3" s="1"/>
  <c r="I159" i="3"/>
  <c r="E159" i="3"/>
  <c r="AD158" i="3"/>
  <c r="Z158" i="3"/>
  <c r="AA158" i="3" s="1"/>
  <c r="I158" i="3"/>
  <c r="E158" i="3"/>
  <c r="AD157" i="3"/>
  <c r="Z157" i="3"/>
  <c r="AC157" i="3" s="1"/>
  <c r="AE157" i="3" s="1"/>
  <c r="I157" i="3"/>
  <c r="E157" i="3"/>
  <c r="AD59" i="3"/>
  <c r="Z59" i="3"/>
  <c r="Y59" i="3"/>
  <c r="P59" i="3"/>
  <c r="D59" i="3"/>
  <c r="AD61" i="3"/>
  <c r="Z61" i="3"/>
  <c r="AA61" i="3" s="1"/>
  <c r="Y61" i="3"/>
  <c r="W61" i="3" s="1"/>
  <c r="P61" i="3"/>
  <c r="D61" i="3"/>
  <c r="AD15" i="3"/>
  <c r="Z15" i="3"/>
  <c r="AA15" i="3" s="1"/>
  <c r="P15" i="3"/>
  <c r="D15" i="3"/>
  <c r="AD58" i="3"/>
  <c r="Z58" i="3"/>
  <c r="AC58" i="3" s="1"/>
  <c r="Y58" i="3"/>
  <c r="P58" i="3"/>
  <c r="D58" i="3"/>
  <c r="AD68" i="3"/>
  <c r="Z68" i="3"/>
  <c r="AA68" i="3" s="1"/>
  <c r="Y68" i="3"/>
  <c r="P68" i="3"/>
  <c r="D68" i="3"/>
  <c r="AD29" i="3"/>
  <c r="Z29" i="3"/>
  <c r="AC29" i="3" s="1"/>
  <c r="Y29" i="3"/>
  <c r="P29" i="3"/>
  <c r="D29" i="3"/>
  <c r="AD67" i="3"/>
  <c r="Z67" i="3"/>
  <c r="AC67" i="3" s="1"/>
  <c r="Y67" i="3"/>
  <c r="P67" i="3"/>
  <c r="D67" i="3"/>
  <c r="AD19" i="3"/>
  <c r="Z19" i="3"/>
  <c r="AA19" i="3" s="1"/>
  <c r="Y19" i="3"/>
  <c r="P19" i="3"/>
  <c r="D19" i="3"/>
  <c r="AD57" i="3"/>
  <c r="Z57" i="3"/>
  <c r="AA57" i="3" s="1"/>
  <c r="Y57" i="3"/>
  <c r="P57" i="3"/>
  <c r="D57" i="3"/>
  <c r="AD56" i="3"/>
  <c r="Z56" i="3"/>
  <c r="Y56" i="3"/>
  <c r="P56" i="3"/>
  <c r="D56" i="3"/>
  <c r="AD46" i="3"/>
  <c r="Z46" i="3"/>
  <c r="AC46" i="3" s="1"/>
  <c r="Y46" i="3"/>
  <c r="P46" i="3"/>
  <c r="D46" i="3"/>
  <c r="AD45" i="3"/>
  <c r="Z45" i="3"/>
  <c r="AA45" i="3" s="1"/>
  <c r="Y45" i="3"/>
  <c r="P45" i="3"/>
  <c r="D45" i="3"/>
  <c r="AD44" i="3"/>
  <c r="Z44" i="3"/>
  <c r="AC44" i="3" s="1"/>
  <c r="Y44" i="3"/>
  <c r="P44" i="3"/>
  <c r="D44" i="3"/>
  <c r="AD63" i="3"/>
  <c r="Z63" i="3"/>
  <c r="AA63" i="3" s="1"/>
  <c r="Y63" i="3"/>
  <c r="P63" i="3"/>
  <c r="D63" i="3"/>
  <c r="AD55" i="3"/>
  <c r="AA55" i="3"/>
  <c r="Z55" i="3"/>
  <c r="AC55" i="3" s="1"/>
  <c r="Y55" i="3"/>
  <c r="P55" i="3"/>
  <c r="D55" i="3"/>
  <c r="AD43" i="3"/>
  <c r="AC43" i="3"/>
  <c r="Z43" i="3"/>
  <c r="AA43" i="3" s="1"/>
  <c r="Y43" i="3"/>
  <c r="W43" i="3" s="1"/>
  <c r="X43" i="3" s="1"/>
  <c r="P43" i="3"/>
  <c r="D43" i="3"/>
  <c r="AD54" i="3"/>
  <c r="Z54" i="3"/>
  <c r="AA54" i="3" s="1"/>
  <c r="Y54" i="3"/>
  <c r="P54" i="3"/>
  <c r="D54" i="3"/>
  <c r="AD37" i="3"/>
  <c r="Z37" i="3"/>
  <c r="AA37" i="3" s="1"/>
  <c r="Y37" i="3"/>
  <c r="W37" i="3" s="1"/>
  <c r="P37" i="3"/>
  <c r="D37" i="3"/>
  <c r="AD36" i="3"/>
  <c r="Z36" i="3"/>
  <c r="Y36" i="3"/>
  <c r="P36" i="3"/>
  <c r="D36" i="3"/>
  <c r="AD35" i="3"/>
  <c r="Z35" i="3"/>
  <c r="AC35" i="3" s="1"/>
  <c r="Y35" i="3"/>
  <c r="P35" i="3"/>
  <c r="D35" i="3"/>
  <c r="AD34" i="3"/>
  <c r="Z34" i="3"/>
  <c r="AC34" i="3" s="1"/>
  <c r="AE34" i="3" s="1"/>
  <c r="Y34" i="3"/>
  <c r="P34" i="3"/>
  <c r="D34" i="3"/>
  <c r="AD42" i="3"/>
  <c r="Z42" i="3"/>
  <c r="AA42" i="3" s="1"/>
  <c r="Y42" i="3"/>
  <c r="P42" i="3"/>
  <c r="D42" i="3"/>
  <c r="AD53" i="3"/>
  <c r="AC53" i="3"/>
  <c r="Z53" i="3"/>
  <c r="AA53" i="3" s="1"/>
  <c r="Y53" i="3"/>
  <c r="W53" i="3" s="1"/>
  <c r="X53" i="3" s="1"/>
  <c r="P53" i="3"/>
  <c r="D53" i="3"/>
  <c r="AD66" i="3"/>
  <c r="Z66" i="3"/>
  <c r="AA66" i="3" s="1"/>
  <c r="Y66" i="3"/>
  <c r="P66" i="3"/>
  <c r="D66" i="3"/>
  <c r="AD65" i="3"/>
  <c r="Z65" i="3"/>
  <c r="AA65" i="3" s="1"/>
  <c r="Y65" i="3"/>
  <c r="P65" i="3"/>
  <c r="D65" i="3"/>
  <c r="AD52" i="3"/>
  <c r="Z52" i="3"/>
  <c r="AC52" i="3" s="1"/>
  <c r="Y52" i="3"/>
  <c r="P52" i="3"/>
  <c r="D52" i="3"/>
  <c r="AD51" i="3"/>
  <c r="Z51" i="3"/>
  <c r="AC51" i="3" s="1"/>
  <c r="Y51" i="3"/>
  <c r="P51" i="3"/>
  <c r="D51" i="3"/>
  <c r="AD41" i="3"/>
  <c r="Z41" i="3"/>
  <c r="AC41" i="3" s="1"/>
  <c r="Y41" i="3"/>
  <c r="P41" i="3"/>
  <c r="D41" i="3"/>
  <c r="AD60" i="3"/>
  <c r="Z60" i="3"/>
  <c r="AC60" i="3" s="1"/>
  <c r="Y60" i="3"/>
  <c r="P60" i="3"/>
  <c r="D60" i="3"/>
  <c r="AD27" i="3"/>
  <c r="Z27" i="3"/>
  <c r="AA27" i="3" s="1"/>
  <c r="Y27" i="3"/>
  <c r="P27" i="3"/>
  <c r="D27" i="3"/>
  <c r="AD64" i="3"/>
  <c r="Z64" i="3"/>
  <c r="AA64" i="3" s="1"/>
  <c r="Y64" i="3"/>
  <c r="P64" i="3"/>
  <c r="D64" i="3"/>
  <c r="AD40" i="3"/>
  <c r="AA40" i="3"/>
  <c r="Z40" i="3"/>
  <c r="Y40" i="3"/>
  <c r="P40" i="3"/>
  <c r="D40" i="3"/>
  <c r="AD14" i="3"/>
  <c r="Z14" i="3"/>
  <c r="AA14" i="3" s="1"/>
  <c r="P14" i="3"/>
  <c r="D14" i="3"/>
  <c r="AD13" i="3"/>
  <c r="Z13" i="3"/>
  <c r="AA13" i="3" s="1"/>
  <c r="P13" i="3"/>
  <c r="D13" i="3"/>
  <c r="AD25" i="3"/>
  <c r="Z25" i="3"/>
  <c r="AA25" i="3" s="1"/>
  <c r="Y25" i="3"/>
  <c r="P25" i="3"/>
  <c r="D25" i="3"/>
  <c r="AD12" i="3"/>
  <c r="AE12" i="3" s="1"/>
  <c r="AA12" i="3"/>
  <c r="Z12" i="3"/>
  <c r="AC12" i="3" s="1"/>
  <c r="P12" i="3"/>
  <c r="D12" i="3"/>
  <c r="AD10" i="3"/>
  <c r="Z10" i="3"/>
  <c r="AC10" i="3" s="1"/>
  <c r="AE10" i="3" s="1"/>
  <c r="P10" i="3"/>
  <c r="D10" i="3"/>
  <c r="AD26" i="3"/>
  <c r="Z26" i="3"/>
  <c r="AC26" i="3" s="1"/>
  <c r="Y26" i="3"/>
  <c r="P26" i="3"/>
  <c r="D26" i="3"/>
  <c r="AD24" i="3"/>
  <c r="Z24" i="3"/>
  <c r="AC24" i="3" s="1"/>
  <c r="Y24" i="3"/>
  <c r="P24" i="3"/>
  <c r="D24" i="3"/>
  <c r="AD23" i="3"/>
  <c r="Z23" i="3"/>
  <c r="AC23" i="3" s="1"/>
  <c r="Y23" i="3"/>
  <c r="P23" i="3"/>
  <c r="D23" i="3"/>
  <c r="AD22" i="3"/>
  <c r="Z22" i="3"/>
  <c r="AC22" i="3" s="1"/>
  <c r="AE22" i="3" s="1"/>
  <c r="Y22" i="3"/>
  <c r="P22" i="3"/>
  <c r="D22" i="3"/>
  <c r="AD21" i="3"/>
  <c r="Z21" i="3"/>
  <c r="AC21" i="3" s="1"/>
  <c r="Y21" i="3"/>
  <c r="P21" i="3"/>
  <c r="D21" i="3"/>
  <c r="AD20" i="3"/>
  <c r="AC20" i="3"/>
  <c r="AE20" i="3" s="1"/>
  <c r="Z20" i="3"/>
  <c r="AA20" i="3" s="1"/>
  <c r="Y20" i="3"/>
  <c r="W20" i="3" s="1"/>
  <c r="P20" i="3"/>
  <c r="D20" i="3"/>
  <c r="AD16" i="3"/>
  <c r="Z16" i="3"/>
  <c r="AA16" i="3" s="1"/>
  <c r="P16" i="3"/>
  <c r="D16" i="3"/>
  <c r="AD11" i="3"/>
  <c r="Z11" i="3"/>
  <c r="AC11" i="3" s="1"/>
  <c r="W11" i="3"/>
  <c r="P11" i="3"/>
  <c r="D11" i="3"/>
  <c r="AD17" i="3"/>
  <c r="Z17" i="3"/>
  <c r="AC17" i="3" s="1"/>
  <c r="P17" i="3"/>
  <c r="D17" i="3"/>
  <c r="AD50" i="3"/>
  <c r="Z50" i="3"/>
  <c r="AA50" i="3" s="1"/>
  <c r="Y50" i="3"/>
  <c r="P50" i="3"/>
  <c r="D50" i="3"/>
  <c r="AD62" i="3"/>
  <c r="Z62" i="3"/>
  <c r="AC62" i="3" s="1"/>
  <c r="Y62" i="3"/>
  <c r="P62" i="3"/>
  <c r="D62" i="3"/>
  <c r="AD49" i="3"/>
  <c r="Z49" i="3"/>
  <c r="AA49" i="3" s="1"/>
  <c r="Y49" i="3"/>
  <c r="P49" i="3"/>
  <c r="D49" i="3"/>
  <c r="AD39" i="3"/>
  <c r="Z39" i="3"/>
  <c r="AC39" i="3" s="1"/>
  <c r="AE39" i="3" s="1"/>
  <c r="Y39" i="3"/>
  <c r="P39" i="3"/>
  <c r="D39" i="3"/>
  <c r="AD48" i="3"/>
  <c r="Z48" i="3"/>
  <c r="AA48" i="3" s="1"/>
  <c r="Y48" i="3"/>
  <c r="P48" i="3"/>
  <c r="D48" i="3"/>
  <c r="AD33" i="3"/>
  <c r="Z33" i="3"/>
  <c r="AA33" i="3" s="1"/>
  <c r="Y33" i="3"/>
  <c r="P33" i="3"/>
  <c r="D33" i="3"/>
  <c r="AD32" i="3"/>
  <c r="Z32" i="3"/>
  <c r="Y32" i="3"/>
  <c r="P32" i="3"/>
  <c r="D32" i="3"/>
  <c r="AD31" i="3"/>
  <c r="Z31" i="3"/>
  <c r="AA31" i="3" s="1"/>
  <c r="Y31" i="3"/>
  <c r="P31" i="3"/>
  <c r="D31" i="3"/>
  <c r="AD30" i="3"/>
  <c r="Z30" i="3"/>
  <c r="AC30" i="3" s="1"/>
  <c r="AE30" i="3" s="1"/>
  <c r="Y30" i="3"/>
  <c r="P30" i="3"/>
  <c r="D30" i="3"/>
  <c r="AD38" i="3"/>
  <c r="Z38" i="3"/>
  <c r="AC38" i="3" s="1"/>
  <c r="Y38" i="3"/>
  <c r="P38" i="3"/>
  <c r="D38" i="3"/>
  <c r="AD47" i="3"/>
  <c r="Z47" i="3"/>
  <c r="AA47" i="3" s="1"/>
  <c r="Y47" i="3"/>
  <c r="P47" i="3"/>
  <c r="D47" i="3"/>
  <c r="AD18" i="3"/>
  <c r="Z18" i="3"/>
  <c r="AC18" i="3" s="1"/>
  <c r="AE18" i="3" s="1"/>
  <c r="Y18" i="3"/>
  <c r="P18" i="3"/>
  <c r="D18" i="3"/>
  <c r="AD28" i="3"/>
  <c r="Z28" i="3"/>
  <c r="AC28" i="3" s="1"/>
  <c r="Y28" i="3"/>
  <c r="P28" i="3"/>
  <c r="D28" i="3"/>
  <c r="AD8" i="3"/>
  <c r="Z8" i="3"/>
  <c r="AC8" i="3" s="1"/>
  <c r="Y8" i="3"/>
  <c r="P8" i="3"/>
  <c r="D8" i="3"/>
  <c r="AD5" i="3"/>
  <c r="Z5" i="3"/>
  <c r="AA5" i="3" s="1"/>
  <c r="Y5" i="3"/>
  <c r="P5" i="3"/>
  <c r="D5" i="3"/>
  <c r="AD7" i="3"/>
  <c r="Z7" i="3"/>
  <c r="AC7" i="3" s="1"/>
  <c r="AE7" i="3" s="1"/>
  <c r="Y7" i="3"/>
  <c r="P7" i="3"/>
  <c r="D7" i="3"/>
  <c r="AD4" i="3"/>
  <c r="Z4" i="3"/>
  <c r="Y4" i="3"/>
  <c r="P4" i="3"/>
  <c r="D4" i="3"/>
  <c r="AD6" i="3"/>
  <c r="Z6" i="3"/>
  <c r="AA6" i="3" s="1"/>
  <c r="Y6" i="3"/>
  <c r="W6" i="3"/>
  <c r="X6" i="3" s="1"/>
  <c r="P6" i="3"/>
  <c r="D6" i="3"/>
  <c r="AD9" i="3"/>
  <c r="Z9" i="3"/>
  <c r="AC9" i="3" s="1"/>
  <c r="Y9" i="3"/>
  <c r="P9" i="3"/>
  <c r="D9" i="3"/>
  <c r="AD3" i="3"/>
  <c r="Z3" i="3"/>
  <c r="AA3" i="3" s="1"/>
  <c r="Y3" i="3"/>
  <c r="P3" i="3"/>
  <c r="D3" i="3"/>
  <c r="AD2" i="3"/>
  <c r="Z2" i="3"/>
  <c r="AA2" i="3" s="1"/>
  <c r="Y2" i="3"/>
  <c r="P2" i="3"/>
  <c r="D2" i="3"/>
  <c r="E332" i="2"/>
  <c r="Z332" i="2"/>
  <c r="V332" i="2" s="1"/>
  <c r="AA332" i="2"/>
  <c r="AB332" i="2" s="1"/>
  <c r="AD332" i="2"/>
  <c r="E539" i="2"/>
  <c r="Z539" i="2"/>
  <c r="V539" i="2" s="1"/>
  <c r="AA539" i="2"/>
  <c r="AB539" i="2" s="1"/>
  <c r="AD539" i="2"/>
  <c r="E2166" i="2"/>
  <c r="Z2166" i="2"/>
  <c r="AA2166" i="2"/>
  <c r="AB2166" i="2" s="1"/>
  <c r="AD2166" i="2"/>
  <c r="E2581" i="2"/>
  <c r="Z2581" i="2"/>
  <c r="V2581" i="2" s="1"/>
  <c r="AA2581" i="2"/>
  <c r="AB2581" i="2" s="1"/>
  <c r="AD2581" i="2"/>
  <c r="E4169" i="2"/>
  <c r="Z4169" i="2"/>
  <c r="V4169" i="2" s="1"/>
  <c r="AA4169" i="2"/>
  <c r="AB4169" i="2" s="1"/>
  <c r="AD4169" i="2"/>
  <c r="E4170" i="2"/>
  <c r="Z4170" i="2"/>
  <c r="AA4170" i="2"/>
  <c r="AB4170" i="2" s="1"/>
  <c r="AD4170" i="2"/>
  <c r="E4635" i="2"/>
  <c r="Z4635" i="2"/>
  <c r="V4635" i="2" s="1"/>
  <c r="AA4635" i="2"/>
  <c r="AB4635" i="2" s="1"/>
  <c r="AD4635" i="2"/>
  <c r="E4636" i="2"/>
  <c r="Z4636" i="2"/>
  <c r="V4636" i="2" s="1"/>
  <c r="AA4636" i="2"/>
  <c r="AB4636" i="2" s="1"/>
  <c r="AD4636" i="2"/>
  <c r="E4637" i="2"/>
  <c r="Z4637" i="2"/>
  <c r="AA4637" i="2"/>
  <c r="AB4637" i="2" s="1"/>
  <c r="AD4637" i="2"/>
  <c r="E4638" i="2"/>
  <c r="Z4638" i="2"/>
  <c r="V4638" i="2" s="1"/>
  <c r="AA4638" i="2"/>
  <c r="AB4638" i="2" s="1"/>
  <c r="AD4638" i="2"/>
  <c r="E4639" i="2"/>
  <c r="Z4639" i="2"/>
  <c r="V4639" i="2" s="1"/>
  <c r="AA4639" i="2"/>
  <c r="AB4639" i="2" s="1"/>
  <c r="AD4639" i="2"/>
  <c r="E4640" i="2"/>
  <c r="Z4640" i="2"/>
  <c r="AA4640" i="2"/>
  <c r="AB4640" i="2" s="1"/>
  <c r="AD4640" i="2"/>
  <c r="E5019" i="2"/>
  <c r="Z5019" i="2"/>
  <c r="V5019" i="2" s="1"/>
  <c r="AA5019" i="2"/>
  <c r="AB5019" i="2" s="1"/>
  <c r="AD5019" i="2"/>
  <c r="E5020" i="2"/>
  <c r="Z5020" i="2"/>
  <c r="V5020" i="2" s="1"/>
  <c r="AA5020" i="2"/>
  <c r="AB5020" i="2" s="1"/>
  <c r="AD5020" i="2"/>
  <c r="E3871" i="2"/>
  <c r="Z3871" i="2"/>
  <c r="AA3871" i="2"/>
  <c r="AB3871" i="2" s="1"/>
  <c r="AD3871" i="2"/>
  <c r="E5021" i="2"/>
  <c r="Z5021" i="2"/>
  <c r="V5021" i="2" s="1"/>
  <c r="AA5021" i="2"/>
  <c r="AB5021" i="2" s="1"/>
  <c r="AD5021" i="2"/>
  <c r="E5022" i="2"/>
  <c r="Z5022" i="2"/>
  <c r="V5022" i="2" s="1"/>
  <c r="AA5022" i="2"/>
  <c r="AB5022" i="2" s="1"/>
  <c r="AD5022" i="2"/>
  <c r="E1332" i="2"/>
  <c r="Z1332" i="2"/>
  <c r="AA1332" i="2"/>
  <c r="AB1332" i="2" s="1"/>
  <c r="AD1332" i="2"/>
  <c r="E1333" i="2"/>
  <c r="Z1333" i="2"/>
  <c r="V1333" i="2" s="1"/>
  <c r="AA1333" i="2"/>
  <c r="AB1333" i="2" s="1"/>
  <c r="AD1333" i="2"/>
  <c r="E2582" i="2"/>
  <c r="Z2582" i="2"/>
  <c r="V2582" i="2" s="1"/>
  <c r="AA2582" i="2"/>
  <c r="AB2582" i="2" s="1"/>
  <c r="AD2582" i="2"/>
  <c r="E2583" i="2"/>
  <c r="Z2583" i="2"/>
  <c r="AA2583" i="2"/>
  <c r="AB2583" i="2" s="1"/>
  <c r="AD2583" i="2"/>
  <c r="E5023" i="2"/>
  <c r="Z5023" i="2"/>
  <c r="V5023" i="2" s="1"/>
  <c r="AA5023" i="2"/>
  <c r="AB5023" i="2" s="1"/>
  <c r="AD5023" i="2"/>
  <c r="E5024" i="2"/>
  <c r="Z5024" i="2"/>
  <c r="V5024" i="2" s="1"/>
  <c r="AA5024" i="2"/>
  <c r="AB5024" i="2" s="1"/>
  <c r="AD5024" i="2"/>
  <c r="E267" i="2"/>
  <c r="Z267" i="2"/>
  <c r="AA267" i="2"/>
  <c r="AB267" i="2" s="1"/>
  <c r="AD267" i="2"/>
  <c r="E268" i="2"/>
  <c r="Z268" i="2"/>
  <c r="V268" i="2" s="1"/>
  <c r="AA268" i="2"/>
  <c r="AB268" i="2" s="1"/>
  <c r="AD268" i="2"/>
  <c r="E298" i="2"/>
  <c r="Z298" i="2"/>
  <c r="V298" i="2" s="1"/>
  <c r="AA298" i="2"/>
  <c r="AB298" i="2" s="1"/>
  <c r="AD298" i="2"/>
  <c r="E299" i="2"/>
  <c r="Z299" i="2"/>
  <c r="AA299" i="2"/>
  <c r="AB299" i="2" s="1"/>
  <c r="AD299" i="2"/>
  <c r="E300" i="2"/>
  <c r="Z300" i="2"/>
  <c r="V300" i="2" s="1"/>
  <c r="AA300" i="2"/>
  <c r="AB300" i="2" s="1"/>
  <c r="AD300" i="2"/>
  <c r="E301" i="2"/>
  <c r="Z301" i="2"/>
  <c r="AA301" i="2"/>
  <c r="AC301" i="2" s="1"/>
  <c r="AB301" i="2"/>
  <c r="AD301" i="2"/>
  <c r="E20" i="2"/>
  <c r="AA20" i="2"/>
  <c r="V20" i="2" s="1"/>
  <c r="AD20" i="2"/>
  <c r="E17" i="2"/>
  <c r="AA17" i="2"/>
  <c r="V17" i="2" s="1"/>
  <c r="AD17" i="2"/>
  <c r="E21" i="2"/>
  <c r="AA21" i="2"/>
  <c r="AD21" i="2"/>
  <c r="E22" i="2"/>
  <c r="AA22" i="2"/>
  <c r="AB22" i="2" s="1"/>
  <c r="AD22" i="2"/>
  <c r="E23" i="2"/>
  <c r="AA23" i="2"/>
  <c r="V23" i="2" s="1"/>
  <c r="W23" i="2" s="1"/>
  <c r="X23" i="2" s="1"/>
  <c r="AD23" i="2"/>
  <c r="E32" i="2"/>
  <c r="AA32" i="2"/>
  <c r="V32" i="2" s="1"/>
  <c r="AD32" i="2"/>
  <c r="E33" i="2"/>
  <c r="AA33" i="2"/>
  <c r="AD33" i="2"/>
  <c r="E34" i="2"/>
  <c r="V34" i="2"/>
  <c r="AA34" i="2"/>
  <c r="AB34" i="2"/>
  <c r="AC34" i="2"/>
  <c r="AE34" i="2" s="1"/>
  <c r="AD34" i="2"/>
  <c r="E35" i="2"/>
  <c r="AA35" i="2"/>
  <c r="AD35" i="2"/>
  <c r="E39" i="2"/>
  <c r="AA39" i="2"/>
  <c r="V39" i="2" s="1"/>
  <c r="AD39" i="2"/>
  <c r="E59" i="2"/>
  <c r="AA59" i="2"/>
  <c r="AD59" i="2"/>
  <c r="E60" i="2"/>
  <c r="AA60" i="2"/>
  <c r="AD60" i="2"/>
  <c r="E73" i="2"/>
  <c r="AA73" i="2"/>
  <c r="V73" i="2" s="1"/>
  <c r="W73" i="2" s="1"/>
  <c r="X73" i="2" s="1"/>
  <c r="AD73" i="2"/>
  <c r="E74" i="2"/>
  <c r="AA74" i="2"/>
  <c r="V74" i="2" s="1"/>
  <c r="AD74" i="2"/>
  <c r="E75" i="2"/>
  <c r="AA75" i="2"/>
  <c r="AD75" i="2"/>
  <c r="E76" i="2"/>
  <c r="AA76" i="2"/>
  <c r="V76" i="2" s="1"/>
  <c r="AD76" i="2"/>
  <c r="E77" i="2"/>
  <c r="V77" i="2"/>
  <c r="AA77" i="2"/>
  <c r="AD77" i="2"/>
  <c r="E100" i="2"/>
  <c r="Z100" i="2"/>
  <c r="AA100" i="2"/>
  <c r="AD100" i="2"/>
  <c r="E166" i="2"/>
  <c r="Z166" i="2"/>
  <c r="V166" i="2" s="1"/>
  <c r="AA166" i="2"/>
  <c r="AB166" i="2" s="1"/>
  <c r="AD166" i="2"/>
  <c r="E167" i="2"/>
  <c r="Z167" i="2"/>
  <c r="AA167" i="2"/>
  <c r="AB167" i="2" s="1"/>
  <c r="AC167" i="2"/>
  <c r="AD167" i="2"/>
  <c r="E168" i="2"/>
  <c r="Z168" i="2"/>
  <c r="V168" i="2" s="1"/>
  <c r="AA168" i="2"/>
  <c r="AB168" i="2" s="1"/>
  <c r="AD168" i="2"/>
  <c r="E169" i="2"/>
  <c r="Z169" i="2"/>
  <c r="AA169" i="2"/>
  <c r="AB169" i="2" s="1"/>
  <c r="AC169" i="2"/>
  <c r="AD169" i="2"/>
  <c r="E170" i="2"/>
  <c r="Z170" i="2"/>
  <c r="V170" i="2" s="1"/>
  <c r="AA170" i="2"/>
  <c r="AB170" i="2" s="1"/>
  <c r="AD170" i="2"/>
  <c r="E171" i="2"/>
  <c r="Z171" i="2"/>
  <c r="AA171" i="2"/>
  <c r="AB171" i="2" s="1"/>
  <c r="AD171" i="2"/>
  <c r="E172" i="2"/>
  <c r="Z172" i="2"/>
  <c r="V172" i="2" s="1"/>
  <c r="AA172" i="2"/>
  <c r="AB172" i="2" s="1"/>
  <c r="AD172" i="2"/>
  <c r="E173" i="2"/>
  <c r="Z173" i="2"/>
  <c r="AA173" i="2"/>
  <c r="AD173" i="2"/>
  <c r="E174" i="2"/>
  <c r="Z174" i="2"/>
  <c r="V174" i="2" s="1"/>
  <c r="AA174" i="2"/>
  <c r="AB174" i="2" s="1"/>
  <c r="AD174" i="2"/>
  <c r="E175" i="2"/>
  <c r="Z175" i="2"/>
  <c r="AA175" i="2"/>
  <c r="AB175" i="2" s="1"/>
  <c r="AC175" i="2"/>
  <c r="AD175" i="2"/>
  <c r="E176" i="2"/>
  <c r="Z176" i="2"/>
  <c r="V176" i="2" s="1"/>
  <c r="AA176" i="2"/>
  <c r="AB176" i="2" s="1"/>
  <c r="AD176" i="2"/>
  <c r="E177" i="2"/>
  <c r="Z177" i="2"/>
  <c r="AA177" i="2"/>
  <c r="AB177" i="2" s="1"/>
  <c r="AC177" i="2"/>
  <c r="AD177" i="2"/>
  <c r="E178" i="2"/>
  <c r="Z178" i="2"/>
  <c r="V178" i="2" s="1"/>
  <c r="AA178" i="2"/>
  <c r="AB178" i="2" s="1"/>
  <c r="AD178" i="2"/>
  <c r="E179" i="2"/>
  <c r="Z179" i="2"/>
  <c r="AA179" i="2"/>
  <c r="AB179" i="2" s="1"/>
  <c r="AD179" i="2"/>
  <c r="E180" i="2"/>
  <c r="Z180" i="2"/>
  <c r="V180" i="2" s="1"/>
  <c r="AA180" i="2"/>
  <c r="AB180" i="2" s="1"/>
  <c r="AD180" i="2"/>
  <c r="E181" i="2"/>
  <c r="Z181" i="2"/>
  <c r="AA181" i="2"/>
  <c r="AD181" i="2"/>
  <c r="E195" i="2"/>
  <c r="Z195" i="2"/>
  <c r="V195" i="2" s="1"/>
  <c r="AA195" i="2"/>
  <c r="AB195" i="2" s="1"/>
  <c r="AD195" i="2"/>
  <c r="E196" i="2"/>
  <c r="Z196" i="2"/>
  <c r="AA196" i="2"/>
  <c r="AB196" i="2" s="1"/>
  <c r="AC196" i="2"/>
  <c r="AD196" i="2"/>
  <c r="E197" i="2"/>
  <c r="Z197" i="2"/>
  <c r="V197" i="2" s="1"/>
  <c r="AA197" i="2"/>
  <c r="AB197" i="2" s="1"/>
  <c r="AD197" i="2"/>
  <c r="E198" i="2"/>
  <c r="Z198" i="2"/>
  <c r="AA198" i="2"/>
  <c r="AB198" i="2" s="1"/>
  <c r="AC198" i="2"/>
  <c r="AD198" i="2"/>
  <c r="E202" i="2"/>
  <c r="Z202" i="2"/>
  <c r="V202" i="2" s="1"/>
  <c r="AA202" i="2"/>
  <c r="AB202" i="2" s="1"/>
  <c r="AD202" i="2"/>
  <c r="E206" i="2"/>
  <c r="Z206" i="2"/>
  <c r="AA206" i="2"/>
  <c r="AB206" i="2" s="1"/>
  <c r="AD206" i="2"/>
  <c r="E214" i="2"/>
  <c r="Z214" i="2"/>
  <c r="V214" i="2" s="1"/>
  <c r="W214" i="2" s="1"/>
  <c r="X214" i="2" s="1"/>
  <c r="AA214" i="2"/>
  <c r="AB214" i="2" s="1"/>
  <c r="AD214" i="2"/>
  <c r="E215" i="2"/>
  <c r="Z215" i="2"/>
  <c r="AA215" i="2"/>
  <c r="AD215" i="2"/>
  <c r="E236" i="2"/>
  <c r="Z236" i="2"/>
  <c r="V236" i="2" s="1"/>
  <c r="AA236" i="2"/>
  <c r="AB236" i="2" s="1"/>
  <c r="AD236" i="2"/>
  <c r="E252" i="2"/>
  <c r="Z252" i="2"/>
  <c r="AA252" i="2"/>
  <c r="AB252" i="2" s="1"/>
  <c r="AC252" i="2"/>
  <c r="AD252" i="2"/>
  <c r="E253" i="2"/>
  <c r="Z253" i="2"/>
  <c r="V253" i="2" s="1"/>
  <c r="AA253" i="2"/>
  <c r="AB253" i="2" s="1"/>
  <c r="AD253" i="2"/>
  <c r="E254" i="2"/>
  <c r="Z254" i="2"/>
  <c r="AA254" i="2"/>
  <c r="AB254" i="2" s="1"/>
  <c r="AC254" i="2"/>
  <c r="AD254" i="2"/>
  <c r="E255" i="2"/>
  <c r="Z255" i="2"/>
  <c r="V255" i="2" s="1"/>
  <c r="AA255" i="2"/>
  <c r="AB255" i="2" s="1"/>
  <c r="AD255" i="2"/>
  <c r="E256" i="2"/>
  <c r="Z256" i="2"/>
  <c r="AA256" i="2"/>
  <c r="AB256" i="2" s="1"/>
  <c r="AD256" i="2"/>
  <c r="E257" i="2"/>
  <c r="Z257" i="2"/>
  <c r="V257" i="2" s="1"/>
  <c r="AA257" i="2"/>
  <c r="AB257" i="2" s="1"/>
  <c r="AD257" i="2"/>
  <c r="E258" i="2"/>
  <c r="Z258" i="2"/>
  <c r="AA258" i="2"/>
  <c r="AD258" i="2"/>
  <c r="E259" i="2"/>
  <c r="Z259" i="2"/>
  <c r="V259" i="2" s="1"/>
  <c r="AA259" i="2"/>
  <c r="AB259" i="2" s="1"/>
  <c r="AD259" i="2"/>
  <c r="E260" i="2"/>
  <c r="Z260" i="2"/>
  <c r="AA260" i="2"/>
  <c r="AB260" i="2" s="1"/>
  <c r="AC260" i="2"/>
  <c r="AD260" i="2"/>
  <c r="E261" i="2"/>
  <c r="Z261" i="2"/>
  <c r="V261" i="2" s="1"/>
  <c r="AA261" i="2"/>
  <c r="AB261" i="2" s="1"/>
  <c r="AD261" i="2"/>
  <c r="E262" i="2"/>
  <c r="Z262" i="2"/>
  <c r="AA262" i="2"/>
  <c r="AB262" i="2" s="1"/>
  <c r="AC262" i="2"/>
  <c r="AD262" i="2"/>
  <c r="E269" i="2"/>
  <c r="Z269" i="2"/>
  <c r="V269" i="2" s="1"/>
  <c r="AA269" i="2"/>
  <c r="AB269" i="2" s="1"/>
  <c r="AD269" i="2"/>
  <c r="E302" i="2"/>
  <c r="Z302" i="2"/>
  <c r="AA302" i="2"/>
  <c r="AB302" i="2" s="1"/>
  <c r="AD302" i="2"/>
  <c r="E303" i="2"/>
  <c r="Z303" i="2"/>
  <c r="V303" i="2" s="1"/>
  <c r="AA303" i="2"/>
  <c r="AB303" i="2" s="1"/>
  <c r="AD303" i="2"/>
  <c r="E304" i="2"/>
  <c r="Z304" i="2"/>
  <c r="AA304" i="2"/>
  <c r="AD304" i="2"/>
  <c r="E305" i="2"/>
  <c r="Z305" i="2"/>
  <c r="V305" i="2" s="1"/>
  <c r="AA305" i="2"/>
  <c r="AB305" i="2" s="1"/>
  <c r="AD305" i="2"/>
  <c r="E306" i="2"/>
  <c r="Z306" i="2"/>
  <c r="AA306" i="2"/>
  <c r="AC306" i="2" s="1"/>
  <c r="AB306" i="2"/>
  <c r="AD306" i="2"/>
  <c r="E307" i="2"/>
  <c r="Z307" i="2"/>
  <c r="AA307" i="2"/>
  <c r="AC307" i="2" s="1"/>
  <c r="AE307" i="2" s="1"/>
  <c r="AD307" i="2"/>
  <c r="E308" i="2"/>
  <c r="Z308" i="2"/>
  <c r="AA308" i="2"/>
  <c r="AD308" i="2"/>
  <c r="E333" i="2"/>
  <c r="Z333" i="2"/>
  <c r="AA333" i="2"/>
  <c r="AD333" i="2"/>
  <c r="E350" i="2"/>
  <c r="Z350" i="2"/>
  <c r="AA350" i="2"/>
  <c r="AB350" i="2" s="1"/>
  <c r="AD350" i="2"/>
  <c r="E351" i="2"/>
  <c r="Z351" i="2"/>
  <c r="AA351" i="2"/>
  <c r="AB351" i="2" s="1"/>
  <c r="AD351" i="2"/>
  <c r="E352" i="2"/>
  <c r="Z352" i="2"/>
  <c r="AA352" i="2"/>
  <c r="AB352" i="2" s="1"/>
  <c r="AD352" i="2"/>
  <c r="E353" i="2"/>
  <c r="Z353" i="2"/>
  <c r="V353" i="2" s="1"/>
  <c r="AA353" i="2"/>
  <c r="AB353" i="2" s="1"/>
  <c r="AD353" i="2"/>
  <c r="E354" i="2"/>
  <c r="Z354" i="2"/>
  <c r="AA354" i="2"/>
  <c r="AD354" i="2"/>
  <c r="E355" i="2"/>
  <c r="Z355" i="2"/>
  <c r="AA355" i="2"/>
  <c r="AB355" i="2" s="1"/>
  <c r="AD355" i="2"/>
  <c r="E362" i="2"/>
  <c r="Z362" i="2"/>
  <c r="AA362" i="2"/>
  <c r="AB362" i="2" s="1"/>
  <c r="AD362" i="2"/>
  <c r="E363" i="2"/>
  <c r="Z363" i="2"/>
  <c r="V363" i="2" s="1"/>
  <c r="AA363" i="2"/>
  <c r="AB363" i="2" s="1"/>
  <c r="AD363" i="2"/>
  <c r="E364" i="2"/>
  <c r="V364" i="2"/>
  <c r="Z364" i="2"/>
  <c r="AA364" i="2"/>
  <c r="AB364" i="2" s="1"/>
  <c r="AD364" i="2"/>
  <c r="E365" i="2"/>
  <c r="Z365" i="2"/>
  <c r="AA365" i="2"/>
  <c r="AB365" i="2" s="1"/>
  <c r="AD365" i="2"/>
  <c r="E366" i="2"/>
  <c r="Z366" i="2"/>
  <c r="AA366" i="2"/>
  <c r="AB366" i="2" s="1"/>
  <c r="AD366" i="2"/>
  <c r="E367" i="2"/>
  <c r="Z367" i="2"/>
  <c r="AA367" i="2"/>
  <c r="AB367" i="2" s="1"/>
  <c r="AC367" i="2"/>
  <c r="AE367" i="2" s="1"/>
  <c r="AD367" i="2"/>
  <c r="E404" i="2"/>
  <c r="Z404" i="2"/>
  <c r="AA404" i="2"/>
  <c r="AD404" i="2"/>
  <c r="E405" i="2"/>
  <c r="Z405" i="2"/>
  <c r="V405" i="2" s="1"/>
  <c r="AA405" i="2"/>
  <c r="AB405" i="2" s="1"/>
  <c r="AC405" i="2"/>
  <c r="AE405" i="2" s="1"/>
  <c r="AD405" i="2"/>
  <c r="E471" i="2"/>
  <c r="Z471" i="2"/>
  <c r="V471" i="2" s="1"/>
  <c r="AA471" i="2"/>
  <c r="AB471" i="2" s="1"/>
  <c r="AC471" i="2"/>
  <c r="AD471" i="2"/>
  <c r="E472" i="2"/>
  <c r="Z472" i="2"/>
  <c r="V472" i="2" s="1"/>
  <c r="AA472" i="2"/>
  <c r="AB472" i="2" s="1"/>
  <c r="AD472" i="2"/>
  <c r="E473" i="2"/>
  <c r="Z473" i="2"/>
  <c r="AA473" i="2"/>
  <c r="AB473" i="2" s="1"/>
  <c r="AD473" i="2"/>
  <c r="E474" i="2"/>
  <c r="Z474" i="2"/>
  <c r="AA474" i="2"/>
  <c r="AB474" i="2" s="1"/>
  <c r="AD474" i="2"/>
  <c r="E475" i="2"/>
  <c r="Z475" i="2"/>
  <c r="AA475" i="2"/>
  <c r="AB475" i="2" s="1"/>
  <c r="AC475" i="2"/>
  <c r="AD475" i="2"/>
  <c r="E476" i="2"/>
  <c r="Z476" i="2"/>
  <c r="V476" i="2" s="1"/>
  <c r="AA476" i="2"/>
  <c r="AB476" i="2"/>
  <c r="AC476" i="2"/>
  <c r="AE476" i="2" s="1"/>
  <c r="AD476" i="2"/>
  <c r="E477" i="2"/>
  <c r="Z477" i="2"/>
  <c r="V477" i="2" s="1"/>
  <c r="AA477" i="2"/>
  <c r="AB477" i="2" s="1"/>
  <c r="AC477" i="2"/>
  <c r="AD477" i="2"/>
  <c r="E478" i="2"/>
  <c r="Z478" i="2"/>
  <c r="V478" i="2" s="1"/>
  <c r="AA478" i="2"/>
  <c r="AB478" i="2" s="1"/>
  <c r="AC478" i="2"/>
  <c r="AE478" i="2" s="1"/>
  <c r="AD478" i="2"/>
  <c r="E488" i="2"/>
  <c r="Z488" i="2"/>
  <c r="AA488" i="2"/>
  <c r="AB488" i="2" s="1"/>
  <c r="AD488" i="2"/>
  <c r="E489" i="2"/>
  <c r="Z489" i="2"/>
  <c r="AA489" i="2"/>
  <c r="AD489" i="2"/>
  <c r="E490" i="2"/>
  <c r="Z490" i="2"/>
  <c r="V490" i="2" s="1"/>
  <c r="AA490" i="2"/>
  <c r="AB490" i="2" s="1"/>
  <c r="AC490" i="2"/>
  <c r="AD490" i="2"/>
  <c r="E491" i="2"/>
  <c r="Z491" i="2"/>
  <c r="V491" i="2" s="1"/>
  <c r="AA491" i="2"/>
  <c r="AB491" i="2"/>
  <c r="AC491" i="2"/>
  <c r="AE491" i="2" s="1"/>
  <c r="AD491" i="2"/>
  <c r="E540" i="2"/>
  <c r="Z540" i="2"/>
  <c r="V540" i="2" s="1"/>
  <c r="AA540" i="2"/>
  <c r="AB540" i="2" s="1"/>
  <c r="AD540" i="2"/>
  <c r="E541" i="2"/>
  <c r="Z541" i="2"/>
  <c r="AA541" i="2"/>
  <c r="AB541" i="2" s="1"/>
  <c r="AC541" i="2"/>
  <c r="AE541" i="2" s="1"/>
  <c r="AD541" i="2"/>
  <c r="E542" i="2"/>
  <c r="Z542" i="2"/>
  <c r="V542" i="2" s="1"/>
  <c r="AA542" i="2"/>
  <c r="AB542" i="2" s="1"/>
  <c r="AD542" i="2"/>
  <c r="E543" i="2"/>
  <c r="Z543" i="2"/>
  <c r="AA543" i="2"/>
  <c r="AC543" i="2" s="1"/>
  <c r="AB543" i="2"/>
  <c r="AD543" i="2"/>
  <c r="E544" i="2"/>
  <c r="Z544" i="2"/>
  <c r="AA544" i="2"/>
  <c r="AB544" i="2" s="1"/>
  <c r="AD544" i="2"/>
  <c r="E545" i="2"/>
  <c r="Z545" i="2"/>
  <c r="V545" i="2" s="1"/>
  <c r="AA545" i="2"/>
  <c r="AB545" i="2"/>
  <c r="AC545" i="2"/>
  <c r="AE545" i="2" s="1"/>
  <c r="AD545" i="2"/>
  <c r="E546" i="2"/>
  <c r="Z546" i="2"/>
  <c r="V546" i="2" s="1"/>
  <c r="AA546" i="2"/>
  <c r="AB546" i="2" s="1"/>
  <c r="AC546" i="2"/>
  <c r="AD546" i="2"/>
  <c r="E547" i="2"/>
  <c r="Z547" i="2"/>
  <c r="AA547" i="2"/>
  <c r="AB547" i="2" s="1"/>
  <c r="AD547" i="2"/>
  <c r="E548" i="2"/>
  <c r="Z548" i="2"/>
  <c r="V548" i="2" s="1"/>
  <c r="AA548" i="2"/>
  <c r="AB548" i="2" s="1"/>
  <c r="AD548" i="2"/>
  <c r="E549" i="2"/>
  <c r="Z549" i="2"/>
  <c r="V549" i="2" s="1"/>
  <c r="AA549" i="2"/>
  <c r="AB549" i="2"/>
  <c r="AC549" i="2"/>
  <c r="AD549" i="2"/>
  <c r="E550" i="2"/>
  <c r="Z550" i="2"/>
  <c r="AA550" i="2"/>
  <c r="AD550" i="2"/>
  <c r="E551" i="2"/>
  <c r="Z551" i="2"/>
  <c r="V551" i="2" s="1"/>
  <c r="AA551" i="2"/>
  <c r="AB551" i="2" s="1"/>
  <c r="AC551" i="2"/>
  <c r="AE551" i="2" s="1"/>
  <c r="AD551" i="2"/>
  <c r="E552" i="2"/>
  <c r="Z552" i="2"/>
  <c r="V552" i="2" s="1"/>
  <c r="AA552" i="2"/>
  <c r="AB552" i="2" s="1"/>
  <c r="AC552" i="2"/>
  <c r="AD552" i="2"/>
  <c r="E568" i="2"/>
  <c r="Z568" i="2"/>
  <c r="V568" i="2" s="1"/>
  <c r="AA568" i="2"/>
  <c r="AB568" i="2" s="1"/>
  <c r="AD568" i="2"/>
  <c r="E569" i="2"/>
  <c r="Z569" i="2"/>
  <c r="AA569" i="2"/>
  <c r="AB569" i="2" s="1"/>
  <c r="AD569" i="2"/>
  <c r="E570" i="2"/>
  <c r="Z570" i="2"/>
  <c r="AA570" i="2"/>
  <c r="AB570" i="2" s="1"/>
  <c r="AD570" i="2"/>
  <c r="E571" i="2"/>
  <c r="Z571" i="2"/>
  <c r="AA571" i="2"/>
  <c r="AB571" i="2" s="1"/>
  <c r="AC571" i="2"/>
  <c r="AD571" i="2"/>
  <c r="E572" i="2"/>
  <c r="Z572" i="2"/>
  <c r="V572" i="2" s="1"/>
  <c r="AA572" i="2"/>
  <c r="AB572" i="2"/>
  <c r="AC572" i="2"/>
  <c r="AE572" i="2" s="1"/>
  <c r="AD572" i="2"/>
  <c r="E573" i="2"/>
  <c r="Z573" i="2"/>
  <c r="V573" i="2" s="1"/>
  <c r="AA573" i="2"/>
  <c r="AB573" i="2" s="1"/>
  <c r="AC573" i="2"/>
  <c r="AD573" i="2"/>
  <c r="E592" i="2"/>
  <c r="Z592" i="2"/>
  <c r="V592" i="2" s="1"/>
  <c r="AA592" i="2"/>
  <c r="AB592" i="2" s="1"/>
  <c r="AC592" i="2"/>
  <c r="AE592" i="2" s="1"/>
  <c r="AD592" i="2"/>
  <c r="E593" i="2"/>
  <c r="Z593" i="2"/>
  <c r="AA593" i="2"/>
  <c r="AB593" i="2" s="1"/>
  <c r="AD593" i="2"/>
  <c r="E640" i="2"/>
  <c r="Z640" i="2"/>
  <c r="AA640" i="2"/>
  <c r="AD640" i="2"/>
  <c r="E641" i="2"/>
  <c r="Z641" i="2"/>
  <c r="V641" i="2" s="1"/>
  <c r="AA641" i="2"/>
  <c r="AB641" i="2" s="1"/>
  <c r="AC641" i="2"/>
  <c r="AD641" i="2"/>
  <c r="E642" i="2"/>
  <c r="Z642" i="2"/>
  <c r="V642" i="2" s="1"/>
  <c r="AA642" i="2"/>
  <c r="AB642" i="2"/>
  <c r="AC642" i="2"/>
  <c r="AE642" i="2" s="1"/>
  <c r="AD642" i="2"/>
  <c r="E643" i="2"/>
  <c r="Z643" i="2"/>
  <c r="V643" i="2" s="1"/>
  <c r="AA643" i="2"/>
  <c r="AB643" i="2" s="1"/>
  <c r="AD643" i="2"/>
  <c r="E644" i="2"/>
  <c r="Z644" i="2"/>
  <c r="AA644" i="2"/>
  <c r="AB644" i="2" s="1"/>
  <c r="AC644" i="2"/>
  <c r="AE644" i="2" s="1"/>
  <c r="AD644" i="2"/>
  <c r="E645" i="2"/>
  <c r="Z645" i="2"/>
  <c r="V645" i="2" s="1"/>
  <c r="AA645" i="2"/>
  <c r="AB645" i="2" s="1"/>
  <c r="AD645" i="2"/>
  <c r="E646" i="2"/>
  <c r="Z646" i="2"/>
  <c r="AA646" i="2"/>
  <c r="AC646" i="2" s="1"/>
  <c r="AB646" i="2"/>
  <c r="AD646" i="2"/>
  <c r="E647" i="2"/>
  <c r="Z647" i="2"/>
  <c r="AA647" i="2"/>
  <c r="AB647" i="2" s="1"/>
  <c r="AD647" i="2"/>
  <c r="E648" i="2"/>
  <c r="Z648" i="2"/>
  <c r="V648" i="2" s="1"/>
  <c r="AA648" i="2"/>
  <c r="AB648" i="2"/>
  <c r="AC648" i="2"/>
  <c r="AE648" i="2" s="1"/>
  <c r="AD648" i="2"/>
  <c r="E649" i="2"/>
  <c r="Z649" i="2"/>
  <c r="V649" i="2" s="1"/>
  <c r="AA649" i="2"/>
  <c r="AB649" i="2" s="1"/>
  <c r="AC649" i="2"/>
  <c r="AD649" i="2"/>
  <c r="E650" i="2"/>
  <c r="Z650" i="2"/>
  <c r="AA650" i="2"/>
  <c r="AB650" i="2" s="1"/>
  <c r="AD650" i="2"/>
  <c r="E651" i="2"/>
  <c r="Z651" i="2"/>
  <c r="V651" i="2" s="1"/>
  <c r="AA651" i="2"/>
  <c r="AB651" i="2" s="1"/>
  <c r="AD651" i="2"/>
  <c r="E652" i="2"/>
  <c r="Z652" i="2"/>
  <c r="V652" i="2" s="1"/>
  <c r="AA652" i="2"/>
  <c r="AB652" i="2"/>
  <c r="AC652" i="2"/>
  <c r="AD652" i="2"/>
  <c r="E653" i="2"/>
  <c r="Z653" i="2"/>
  <c r="AA653" i="2"/>
  <c r="AD653" i="2"/>
  <c r="E654" i="2"/>
  <c r="Z654" i="2"/>
  <c r="V654" i="2" s="1"/>
  <c r="AA654" i="2"/>
  <c r="AB654" i="2" s="1"/>
  <c r="AC654" i="2"/>
  <c r="AE654" i="2" s="1"/>
  <c r="AD654" i="2"/>
  <c r="E655" i="2"/>
  <c r="Z655" i="2"/>
  <c r="V655" i="2" s="1"/>
  <c r="AA655" i="2"/>
  <c r="AB655" i="2" s="1"/>
  <c r="AC655" i="2"/>
  <c r="AD655" i="2"/>
  <c r="E656" i="2"/>
  <c r="Z656" i="2"/>
  <c r="V656" i="2" s="1"/>
  <c r="AA656" i="2"/>
  <c r="AB656" i="2" s="1"/>
  <c r="AD656" i="2"/>
  <c r="E657" i="2"/>
  <c r="Z657" i="2"/>
  <c r="AA657" i="2"/>
  <c r="AB657" i="2" s="1"/>
  <c r="AD657" i="2"/>
  <c r="E658" i="2"/>
  <c r="Z658" i="2"/>
  <c r="AA658" i="2"/>
  <c r="AB658" i="2" s="1"/>
  <c r="AD658" i="2"/>
  <c r="E659" i="2"/>
  <c r="Z659" i="2"/>
  <c r="AA659" i="2"/>
  <c r="AB659" i="2" s="1"/>
  <c r="AC659" i="2"/>
  <c r="AD659" i="2"/>
  <c r="E660" i="2"/>
  <c r="Z660" i="2"/>
  <c r="V660" i="2" s="1"/>
  <c r="AA660" i="2"/>
  <c r="AB660" i="2"/>
  <c r="AC660" i="2"/>
  <c r="AE660" i="2" s="1"/>
  <c r="AD660" i="2"/>
  <c r="E661" i="2"/>
  <c r="Z661" i="2"/>
  <c r="V661" i="2" s="1"/>
  <c r="AA661" i="2"/>
  <c r="AB661" i="2" s="1"/>
  <c r="AC661" i="2"/>
  <c r="AD661" i="2"/>
  <c r="E662" i="2"/>
  <c r="Z662" i="2"/>
  <c r="V662" i="2" s="1"/>
  <c r="AA662" i="2"/>
  <c r="AB662" i="2" s="1"/>
  <c r="AC662" i="2"/>
  <c r="AE662" i="2" s="1"/>
  <c r="AD662" i="2"/>
  <c r="E663" i="2"/>
  <c r="Z663" i="2"/>
  <c r="AA663" i="2"/>
  <c r="AB663" i="2" s="1"/>
  <c r="AD663" i="2"/>
  <c r="E664" i="2"/>
  <c r="Z664" i="2"/>
  <c r="AA664" i="2"/>
  <c r="AD664" i="2"/>
  <c r="E665" i="2"/>
  <c r="Z665" i="2"/>
  <c r="V665" i="2" s="1"/>
  <c r="AA665" i="2"/>
  <c r="AB665" i="2" s="1"/>
  <c r="AC665" i="2"/>
  <c r="AD665" i="2"/>
  <c r="E666" i="2"/>
  <c r="Z666" i="2"/>
  <c r="V666" i="2" s="1"/>
  <c r="AA666" i="2"/>
  <c r="AB666" i="2"/>
  <c r="AC666" i="2"/>
  <c r="AE666" i="2" s="1"/>
  <c r="AD666" i="2"/>
  <c r="E754" i="2"/>
  <c r="Z754" i="2"/>
  <c r="V754" i="2" s="1"/>
  <c r="AA754" i="2"/>
  <c r="AB754" i="2" s="1"/>
  <c r="AD754" i="2"/>
  <c r="E755" i="2"/>
  <c r="Z755" i="2"/>
  <c r="AA755" i="2"/>
  <c r="AB755" i="2" s="1"/>
  <c r="AC755" i="2"/>
  <c r="AE755" i="2" s="1"/>
  <c r="AD755" i="2"/>
  <c r="E756" i="2"/>
  <c r="Z756" i="2"/>
  <c r="V756" i="2" s="1"/>
  <c r="AA756" i="2"/>
  <c r="AB756" i="2" s="1"/>
  <c r="AD756" i="2"/>
  <c r="E757" i="2"/>
  <c r="Z757" i="2"/>
  <c r="AA757" i="2"/>
  <c r="AC757" i="2" s="1"/>
  <c r="AB757" i="2"/>
  <c r="AD757" i="2"/>
  <c r="E758" i="2"/>
  <c r="Z758" i="2"/>
  <c r="AA758" i="2"/>
  <c r="AB758" i="2" s="1"/>
  <c r="AD758" i="2"/>
  <c r="E759" i="2"/>
  <c r="Z759" i="2"/>
  <c r="V759" i="2" s="1"/>
  <c r="AA759" i="2"/>
  <c r="AB759" i="2"/>
  <c r="AC759" i="2"/>
  <c r="AE759" i="2" s="1"/>
  <c r="AD759" i="2"/>
  <c r="E760" i="2"/>
  <c r="Z760" i="2"/>
  <c r="V760" i="2" s="1"/>
  <c r="AA760" i="2"/>
  <c r="AB760" i="2" s="1"/>
  <c r="AC760" i="2"/>
  <c r="AD760" i="2"/>
  <c r="E879" i="2"/>
  <c r="Z879" i="2"/>
  <c r="AA879" i="2"/>
  <c r="AB879" i="2" s="1"/>
  <c r="AD879" i="2"/>
  <c r="E880" i="2"/>
  <c r="Z880" i="2"/>
  <c r="V880" i="2" s="1"/>
  <c r="AA880" i="2"/>
  <c r="AB880" i="2" s="1"/>
  <c r="AD880" i="2"/>
  <c r="E881" i="2"/>
  <c r="Z881" i="2"/>
  <c r="V881" i="2" s="1"/>
  <c r="AA881" i="2"/>
  <c r="AB881" i="2"/>
  <c r="AC881" i="2"/>
  <c r="AD881" i="2"/>
  <c r="E882" i="2"/>
  <c r="Z882" i="2"/>
  <c r="AA882" i="2"/>
  <c r="AD882" i="2"/>
  <c r="E883" i="2"/>
  <c r="Z883" i="2"/>
  <c r="V883" i="2" s="1"/>
  <c r="AA883" i="2"/>
  <c r="AB883" i="2" s="1"/>
  <c r="AC883" i="2"/>
  <c r="AE883" i="2" s="1"/>
  <c r="AD883" i="2"/>
  <c r="E884" i="2"/>
  <c r="Z884" i="2"/>
  <c r="V884" i="2" s="1"/>
  <c r="W884" i="2" s="1"/>
  <c r="X884" i="2" s="1"/>
  <c r="AA884" i="2"/>
  <c r="AB884" i="2" s="1"/>
  <c r="AC884" i="2"/>
  <c r="AD884" i="2"/>
  <c r="E885" i="2"/>
  <c r="Z885" i="2"/>
  <c r="AA885" i="2"/>
  <c r="AB885" i="2" s="1"/>
  <c r="AD885" i="2"/>
  <c r="E886" i="2"/>
  <c r="Z886" i="2"/>
  <c r="AA886" i="2"/>
  <c r="AB886" i="2" s="1"/>
  <c r="AC886" i="2"/>
  <c r="AD886" i="2"/>
  <c r="E887" i="2"/>
  <c r="Z887" i="2"/>
  <c r="AA887" i="2"/>
  <c r="AD887" i="2"/>
  <c r="E1236" i="2"/>
  <c r="Z1236" i="2"/>
  <c r="AA1236" i="2"/>
  <c r="AD1236" i="2"/>
  <c r="E1237" i="2"/>
  <c r="Z1237" i="2"/>
  <c r="AA1237" i="2"/>
  <c r="V1237" i="2" s="1"/>
  <c r="AD1237" i="2"/>
  <c r="E1238" i="2"/>
  <c r="Z1238" i="2"/>
  <c r="AA1238" i="2"/>
  <c r="AD1238" i="2"/>
  <c r="E1239" i="2"/>
  <c r="Z1239" i="2"/>
  <c r="AA1239" i="2"/>
  <c r="AD1239" i="2"/>
  <c r="E1240" i="2"/>
  <c r="Z1240" i="2"/>
  <c r="AA1240" i="2"/>
  <c r="V1240" i="2" s="1"/>
  <c r="AD1240" i="2"/>
  <c r="E1241" i="2"/>
  <c r="Z1241" i="2"/>
  <c r="AA1241" i="2"/>
  <c r="AD1241" i="2"/>
  <c r="E1242" i="2"/>
  <c r="Z1242" i="2"/>
  <c r="AA1242" i="2"/>
  <c r="AD1242" i="2"/>
  <c r="E1334" i="2"/>
  <c r="Z1334" i="2"/>
  <c r="AA1334" i="2"/>
  <c r="V1334" i="2" s="1"/>
  <c r="AD1334" i="2"/>
  <c r="E1335" i="2"/>
  <c r="Z1335" i="2"/>
  <c r="AA1335" i="2"/>
  <c r="AD1335" i="2"/>
  <c r="E1336" i="2"/>
  <c r="Z1336" i="2"/>
  <c r="AA1336" i="2"/>
  <c r="AD1336" i="2"/>
  <c r="E1337" i="2"/>
  <c r="Z1337" i="2"/>
  <c r="AA1337" i="2"/>
  <c r="V1337" i="2" s="1"/>
  <c r="AD1337" i="2"/>
  <c r="E1338" i="2"/>
  <c r="Z1338" i="2"/>
  <c r="AA1338" i="2"/>
  <c r="AB1338" i="2" s="1"/>
  <c r="AD1338" i="2"/>
  <c r="E1339" i="2"/>
  <c r="Z1339" i="2"/>
  <c r="V1339" i="2" s="1"/>
  <c r="AA1339" i="2"/>
  <c r="AB1339" i="2" s="1"/>
  <c r="AD1339" i="2"/>
  <c r="E1340" i="2"/>
  <c r="Z1340" i="2"/>
  <c r="AA1340" i="2"/>
  <c r="AB1340" i="2" s="1"/>
  <c r="AD1340" i="2"/>
  <c r="E1341" i="2"/>
  <c r="Z1341" i="2"/>
  <c r="AA1341" i="2"/>
  <c r="AB1341" i="2" s="1"/>
  <c r="AD1341" i="2"/>
  <c r="E1342" i="2"/>
  <c r="Z1342" i="2"/>
  <c r="V1342" i="2" s="1"/>
  <c r="AA1342" i="2"/>
  <c r="AB1342" i="2" s="1"/>
  <c r="AD1342" i="2"/>
  <c r="E1343" i="2"/>
  <c r="Z1343" i="2"/>
  <c r="AA1343" i="2"/>
  <c r="AB1343" i="2" s="1"/>
  <c r="AD1343" i="2"/>
  <c r="E1344" i="2"/>
  <c r="Z1344" i="2"/>
  <c r="AA1344" i="2"/>
  <c r="AB1344" i="2" s="1"/>
  <c r="AD1344" i="2"/>
  <c r="E1345" i="2"/>
  <c r="Z1345" i="2"/>
  <c r="V1345" i="2" s="1"/>
  <c r="AA1345" i="2"/>
  <c r="AB1345" i="2" s="1"/>
  <c r="AD1345" i="2"/>
  <c r="E1346" i="2"/>
  <c r="Z1346" i="2"/>
  <c r="AA1346" i="2"/>
  <c r="AB1346" i="2" s="1"/>
  <c r="AD1346" i="2"/>
  <c r="E1347" i="2"/>
  <c r="Z1347" i="2"/>
  <c r="AA1347" i="2"/>
  <c r="AB1347" i="2" s="1"/>
  <c r="AD1347" i="2"/>
  <c r="E1348" i="2"/>
  <c r="Z1348" i="2"/>
  <c r="V1348" i="2" s="1"/>
  <c r="AA1348" i="2"/>
  <c r="AB1348" i="2" s="1"/>
  <c r="AD1348" i="2"/>
  <c r="E1349" i="2"/>
  <c r="Z1349" i="2"/>
  <c r="AA1349" i="2"/>
  <c r="AB1349" i="2" s="1"/>
  <c r="AD1349" i="2"/>
  <c r="E1766" i="2"/>
  <c r="Z1766" i="2"/>
  <c r="AA1766" i="2"/>
  <c r="AB1766" i="2" s="1"/>
  <c r="AD1766" i="2"/>
  <c r="E1767" i="2"/>
  <c r="Z1767" i="2"/>
  <c r="V1767" i="2" s="1"/>
  <c r="AA1767" i="2"/>
  <c r="AB1767" i="2" s="1"/>
  <c r="AD1767" i="2"/>
  <c r="E1768" i="2"/>
  <c r="Z1768" i="2"/>
  <c r="AA1768" i="2"/>
  <c r="AB1768" i="2" s="1"/>
  <c r="AD1768" i="2"/>
  <c r="E2167" i="2"/>
  <c r="Z2167" i="2"/>
  <c r="AA2167" i="2"/>
  <c r="AB2167" i="2" s="1"/>
  <c r="AD2167" i="2"/>
  <c r="E2168" i="2"/>
  <c r="Z2168" i="2"/>
  <c r="V2168" i="2" s="1"/>
  <c r="AA2168" i="2"/>
  <c r="AB2168" i="2" s="1"/>
  <c r="AD2168" i="2"/>
  <c r="E2169" i="2"/>
  <c r="Z2169" i="2"/>
  <c r="AA2169" i="2"/>
  <c r="AB2169" i="2" s="1"/>
  <c r="AD2169" i="2"/>
  <c r="E2170" i="2"/>
  <c r="Z2170" i="2"/>
  <c r="AA2170" i="2"/>
  <c r="AB2170" i="2" s="1"/>
  <c r="AD2170" i="2"/>
  <c r="E2171" i="2"/>
  <c r="V2171" i="2"/>
  <c r="Z2171" i="2"/>
  <c r="AA2171" i="2"/>
  <c r="AD2171" i="2"/>
  <c r="E2172" i="2"/>
  <c r="Z2172" i="2"/>
  <c r="V2172" i="2" s="1"/>
  <c r="AA2172" i="2"/>
  <c r="AD2172" i="2"/>
  <c r="E2173" i="2"/>
  <c r="Z2173" i="2"/>
  <c r="AA2173" i="2"/>
  <c r="AD2173" i="2"/>
  <c r="E2174" i="2"/>
  <c r="Z2174" i="2"/>
  <c r="AA2174" i="2"/>
  <c r="AD2174" i="2"/>
  <c r="E2175" i="2"/>
  <c r="Z2175" i="2"/>
  <c r="V2175" i="2" s="1"/>
  <c r="AA2175" i="2"/>
  <c r="AD2175" i="2"/>
  <c r="E2176" i="2"/>
  <c r="Z2176" i="2"/>
  <c r="AA2176" i="2"/>
  <c r="AD2176" i="2"/>
  <c r="E2177" i="2"/>
  <c r="Z2177" i="2"/>
  <c r="AA2177" i="2"/>
  <c r="AD2177" i="2"/>
  <c r="E2178" i="2"/>
  <c r="Z2178" i="2"/>
  <c r="V2178" i="2" s="1"/>
  <c r="AA2178" i="2"/>
  <c r="AD2178" i="2"/>
  <c r="E2179" i="2"/>
  <c r="Z2179" i="2"/>
  <c r="AA2179" i="2"/>
  <c r="AD2179" i="2"/>
  <c r="E2180" i="2"/>
  <c r="Z2180" i="2"/>
  <c r="AA2180" i="2"/>
  <c r="AD2180" i="2"/>
  <c r="E2181" i="2"/>
  <c r="Z2181" i="2"/>
  <c r="V2181" i="2" s="1"/>
  <c r="AA2181" i="2"/>
  <c r="AD2181" i="2"/>
  <c r="E2182" i="2"/>
  <c r="Z2182" i="2"/>
  <c r="AA2182" i="2"/>
  <c r="AD2182" i="2"/>
  <c r="E2183" i="2"/>
  <c r="Z2183" i="2"/>
  <c r="AA2183" i="2"/>
  <c r="AD2183" i="2"/>
  <c r="E2184" i="2"/>
  <c r="Z2184" i="2"/>
  <c r="V2184" i="2" s="1"/>
  <c r="AA2184" i="2"/>
  <c r="AD2184" i="2"/>
  <c r="E2185" i="2"/>
  <c r="Z2185" i="2"/>
  <c r="AA2185" i="2"/>
  <c r="AD2185" i="2"/>
  <c r="E2313" i="2"/>
  <c r="Z2313" i="2"/>
  <c r="V2313" i="2" s="1"/>
  <c r="AA2313" i="2"/>
  <c r="AB2313" i="2" s="1"/>
  <c r="AD2313" i="2"/>
  <c r="E2314" i="2"/>
  <c r="Z2314" i="2"/>
  <c r="AA2314" i="2"/>
  <c r="AB2314" i="2" s="1"/>
  <c r="AD2314" i="2"/>
  <c r="E2315" i="2"/>
  <c r="Z2315" i="2"/>
  <c r="AA2315" i="2"/>
  <c r="AD2315" i="2"/>
  <c r="E2316" i="2"/>
  <c r="Z2316" i="2"/>
  <c r="V2316" i="2" s="1"/>
  <c r="AA2316" i="2"/>
  <c r="AB2316" i="2" s="1"/>
  <c r="AD2316" i="2"/>
  <c r="E2317" i="2"/>
  <c r="Z2317" i="2"/>
  <c r="AA2317" i="2"/>
  <c r="AB2317" i="2" s="1"/>
  <c r="AD2317" i="2"/>
  <c r="E2318" i="2"/>
  <c r="Z2318" i="2"/>
  <c r="AA2318" i="2"/>
  <c r="AC2318" i="2" s="1"/>
  <c r="AB2318" i="2"/>
  <c r="AD2318" i="2"/>
  <c r="E2319" i="2"/>
  <c r="Z2319" i="2"/>
  <c r="V2319" i="2" s="1"/>
  <c r="AA2319" i="2"/>
  <c r="AC2319" i="2" s="1"/>
  <c r="AB2319" i="2"/>
  <c r="AD2319" i="2"/>
  <c r="E2320" i="2"/>
  <c r="Z2320" i="2"/>
  <c r="V2320" i="2" s="1"/>
  <c r="AA2320" i="2"/>
  <c r="AC2320" i="2" s="1"/>
  <c r="AB2320" i="2"/>
  <c r="AD2320" i="2"/>
  <c r="E2321" i="2"/>
  <c r="Z2321" i="2"/>
  <c r="AA2321" i="2"/>
  <c r="AC2321" i="2" s="1"/>
  <c r="AD2321" i="2"/>
  <c r="E2322" i="2"/>
  <c r="Z2322" i="2"/>
  <c r="AA2322" i="2"/>
  <c r="AD2322" i="2"/>
  <c r="E2323" i="2"/>
  <c r="Z2323" i="2"/>
  <c r="AA2323" i="2"/>
  <c r="AC2323" i="2" s="1"/>
  <c r="AE2323" i="2" s="1"/>
  <c r="AD2323" i="2"/>
  <c r="E2324" i="2"/>
  <c r="Z2324" i="2"/>
  <c r="AA2324" i="2"/>
  <c r="AD2324" i="2"/>
  <c r="E2325" i="2"/>
  <c r="Z2325" i="2"/>
  <c r="AA2325" i="2"/>
  <c r="AC2325" i="2" s="1"/>
  <c r="AD2325" i="2"/>
  <c r="E2326" i="2"/>
  <c r="Z2326" i="2"/>
  <c r="V2326" i="2" s="1"/>
  <c r="AA2326" i="2"/>
  <c r="AC2326" i="2" s="1"/>
  <c r="AD2326" i="2"/>
  <c r="E2327" i="2"/>
  <c r="Z2327" i="2"/>
  <c r="AA2327" i="2"/>
  <c r="AC2327" i="2" s="1"/>
  <c r="AE2327" i="2" s="1"/>
  <c r="AD2327" i="2"/>
  <c r="E2328" i="2"/>
  <c r="Z2328" i="2"/>
  <c r="V2328" i="2" s="1"/>
  <c r="AA2328" i="2"/>
  <c r="AC2328" i="2" s="1"/>
  <c r="AD2328" i="2"/>
  <c r="E2329" i="2"/>
  <c r="Z2329" i="2"/>
  <c r="AA2329" i="2"/>
  <c r="AC2329" i="2" s="1"/>
  <c r="AB2329" i="2"/>
  <c r="AD2329" i="2"/>
  <c r="E2330" i="2"/>
  <c r="Z2330" i="2"/>
  <c r="AA2330" i="2"/>
  <c r="AC2330" i="2" s="1"/>
  <c r="AB2330" i="2"/>
  <c r="AD2330" i="2"/>
  <c r="E2331" i="2"/>
  <c r="Z2331" i="2"/>
  <c r="AA2331" i="2"/>
  <c r="AC2331" i="2" s="1"/>
  <c r="AD2331" i="2"/>
  <c r="E2332" i="2"/>
  <c r="Z2332" i="2"/>
  <c r="AA2332" i="2"/>
  <c r="AD2332" i="2"/>
  <c r="E2333" i="2"/>
  <c r="Z2333" i="2"/>
  <c r="AA2333" i="2"/>
  <c r="AC2333" i="2" s="1"/>
  <c r="AD2333" i="2"/>
  <c r="E2334" i="2"/>
  <c r="Z2334" i="2"/>
  <c r="AA2334" i="2"/>
  <c r="AC2334" i="2" s="1"/>
  <c r="AD2334" i="2"/>
  <c r="E2335" i="2"/>
  <c r="Z2335" i="2"/>
  <c r="AA2335" i="2"/>
  <c r="AC2335" i="2" s="1"/>
  <c r="AD2335" i="2"/>
  <c r="E2336" i="2"/>
  <c r="Z2336" i="2"/>
  <c r="AA2336" i="2"/>
  <c r="AD2336" i="2"/>
  <c r="E2337" i="2"/>
  <c r="Z2337" i="2"/>
  <c r="AA2337" i="2"/>
  <c r="AC2337" i="2" s="1"/>
  <c r="AB2337" i="2"/>
  <c r="AD2337" i="2"/>
  <c r="E2338" i="2"/>
  <c r="Z2338" i="2"/>
  <c r="V2338" i="2" s="1"/>
  <c r="AA2338" i="2"/>
  <c r="AC2338" i="2" s="1"/>
  <c r="AD2338" i="2"/>
  <c r="E2339" i="2"/>
  <c r="Z2339" i="2"/>
  <c r="V2339" i="2" s="1"/>
  <c r="AA2339" i="2"/>
  <c r="AD2339" i="2"/>
  <c r="E2584" i="2"/>
  <c r="Z2584" i="2"/>
  <c r="AA2584" i="2"/>
  <c r="AC2584" i="2" s="1"/>
  <c r="AD2584" i="2"/>
  <c r="E2585" i="2"/>
  <c r="Z2585" i="2"/>
  <c r="AA2585" i="2"/>
  <c r="AC2585" i="2" s="1"/>
  <c r="AD2585" i="2"/>
  <c r="E2586" i="2"/>
  <c r="Z2586" i="2"/>
  <c r="AA2586" i="2"/>
  <c r="AC2586" i="2" s="1"/>
  <c r="AB2586" i="2"/>
  <c r="AD2586" i="2"/>
  <c r="E2587" i="2"/>
  <c r="Z2587" i="2"/>
  <c r="V2587" i="2" s="1"/>
  <c r="AA2587" i="2"/>
  <c r="AC2587" i="2" s="1"/>
  <c r="AD2587" i="2"/>
  <c r="E2588" i="2"/>
  <c r="Z2588" i="2"/>
  <c r="V2588" i="2" s="1"/>
  <c r="AA2588" i="2"/>
  <c r="AC2588" i="2" s="1"/>
  <c r="AD2588" i="2"/>
  <c r="E2589" i="2"/>
  <c r="Z2589" i="2"/>
  <c r="AA2589" i="2"/>
  <c r="AC2589" i="2" s="1"/>
  <c r="AE2589" i="2" s="1"/>
  <c r="AD2589" i="2"/>
  <c r="E2590" i="2"/>
  <c r="Z2590" i="2"/>
  <c r="AA2590" i="2"/>
  <c r="AC2590" i="2" s="1"/>
  <c r="AD2590" i="2"/>
  <c r="E2591" i="2"/>
  <c r="Z2591" i="2"/>
  <c r="AA2591" i="2"/>
  <c r="AD2591" i="2"/>
  <c r="E2592" i="2"/>
  <c r="Z2592" i="2"/>
  <c r="AA2592" i="2"/>
  <c r="AC2592" i="2" s="1"/>
  <c r="AD2592" i="2"/>
  <c r="E2593" i="2"/>
  <c r="Z2593" i="2"/>
  <c r="AA2593" i="2"/>
  <c r="AC2593" i="2" s="1"/>
  <c r="AD2593" i="2"/>
  <c r="E2594" i="2"/>
  <c r="Z2594" i="2"/>
  <c r="V2594" i="2" s="1"/>
  <c r="AA2594" i="2"/>
  <c r="AC2594" i="2" s="1"/>
  <c r="AB2594" i="2"/>
  <c r="AD2594" i="2"/>
  <c r="E2595" i="2"/>
  <c r="Z2595" i="2"/>
  <c r="V2595" i="2" s="1"/>
  <c r="W2595" i="2" s="1"/>
  <c r="X2595" i="2" s="1"/>
  <c r="AA2595" i="2"/>
  <c r="AC2595" i="2" s="1"/>
  <c r="AD2595" i="2"/>
  <c r="E2596" i="2"/>
  <c r="Z2596" i="2"/>
  <c r="V2596" i="2" s="1"/>
  <c r="W2596" i="2" s="1"/>
  <c r="X2596" i="2" s="1"/>
  <c r="AA2596" i="2"/>
  <c r="AC2596" i="2" s="1"/>
  <c r="AD2596" i="2"/>
  <c r="E2597" i="2"/>
  <c r="Z2597" i="2"/>
  <c r="V2597" i="2" s="1"/>
  <c r="AA2597" i="2"/>
  <c r="AD2597" i="2"/>
  <c r="E2598" i="2"/>
  <c r="Z2598" i="2"/>
  <c r="V2598" i="2" s="1"/>
  <c r="AA2598" i="2"/>
  <c r="AC2598" i="2" s="1"/>
  <c r="AD2598" i="2"/>
  <c r="E2599" i="2"/>
  <c r="Z2599" i="2"/>
  <c r="AA2599" i="2"/>
  <c r="AC2599" i="2" s="1"/>
  <c r="AB2599" i="2"/>
  <c r="AD2599" i="2"/>
  <c r="E2600" i="2"/>
  <c r="Z2600" i="2"/>
  <c r="AA2600" i="2"/>
  <c r="AD2600" i="2"/>
  <c r="E2601" i="2"/>
  <c r="Z2601" i="2"/>
  <c r="AA2601" i="2"/>
  <c r="AC2601" i="2" s="1"/>
  <c r="AD2601" i="2"/>
  <c r="E2602" i="2"/>
  <c r="Z2602" i="2"/>
  <c r="V2602" i="2" s="1"/>
  <c r="AA2602" i="2"/>
  <c r="AC2602" i="2" s="1"/>
  <c r="AB2602" i="2"/>
  <c r="AD2602" i="2"/>
  <c r="E2603" i="2"/>
  <c r="Z2603" i="2"/>
  <c r="V2603" i="2" s="1"/>
  <c r="W2603" i="2" s="1"/>
  <c r="X2603" i="2" s="1"/>
  <c r="AA2603" i="2"/>
  <c r="AC2603" i="2" s="1"/>
  <c r="AD2603" i="2"/>
  <c r="E2604" i="2"/>
  <c r="W2604" i="2"/>
  <c r="X2604" i="2" s="1"/>
  <c r="Z2604" i="2"/>
  <c r="V2604" i="2" s="1"/>
  <c r="AA2604" i="2"/>
  <c r="AC2604" i="2" s="1"/>
  <c r="AD2604" i="2"/>
  <c r="E2605" i="2"/>
  <c r="Z2605" i="2"/>
  <c r="AA2605" i="2"/>
  <c r="AD2605" i="2"/>
  <c r="E2606" i="2"/>
  <c r="Z2606" i="2"/>
  <c r="V2606" i="2" s="1"/>
  <c r="AA2606" i="2"/>
  <c r="AC2606" i="2" s="1"/>
  <c r="AD2606" i="2"/>
  <c r="E2607" i="2"/>
  <c r="Z2607" i="2"/>
  <c r="AA2607" i="2"/>
  <c r="AD2607" i="2"/>
  <c r="E2608" i="2"/>
  <c r="Z2608" i="2"/>
  <c r="AA2608" i="2"/>
  <c r="AC2608" i="2" s="1"/>
  <c r="AE2608" i="2" s="1"/>
  <c r="AD2608" i="2"/>
  <c r="E2609" i="2"/>
  <c r="Z2609" i="2"/>
  <c r="V2609" i="2" s="1"/>
  <c r="AA2609" i="2"/>
  <c r="AC2609" i="2" s="1"/>
  <c r="AD2609" i="2"/>
  <c r="AE2609" i="2" s="1"/>
  <c r="E2610" i="2"/>
  <c r="Z2610" i="2"/>
  <c r="V2610" i="2" s="1"/>
  <c r="W2610" i="2" s="1"/>
  <c r="X2610" i="2" s="1"/>
  <c r="AA2610" i="2"/>
  <c r="AC2610" i="2" s="1"/>
  <c r="AD2610" i="2"/>
  <c r="E2611" i="2"/>
  <c r="Z2611" i="2"/>
  <c r="AA2611" i="2"/>
  <c r="AC2611" i="2" s="1"/>
  <c r="AD2611" i="2"/>
  <c r="E2612" i="2"/>
  <c r="Z2612" i="2"/>
  <c r="AA2612" i="2"/>
  <c r="AC2612" i="2" s="1"/>
  <c r="AE2612" i="2" s="1"/>
  <c r="AD2612" i="2"/>
  <c r="E2613" i="2"/>
  <c r="Z2613" i="2"/>
  <c r="V2613" i="2" s="1"/>
  <c r="AA2613" i="2"/>
  <c r="AC2613" i="2" s="1"/>
  <c r="AD2613" i="2"/>
  <c r="E2614" i="2"/>
  <c r="Z2614" i="2"/>
  <c r="AA2614" i="2"/>
  <c r="AC2614" i="2" s="1"/>
  <c r="AD2614" i="2"/>
  <c r="E2615" i="2"/>
  <c r="Z2615" i="2"/>
  <c r="AA2615" i="2"/>
  <c r="AC2615" i="2" s="1"/>
  <c r="AE2615" i="2" s="1"/>
  <c r="AD2615" i="2"/>
  <c r="E2616" i="2"/>
  <c r="Z2616" i="2"/>
  <c r="V2616" i="2" s="1"/>
  <c r="AA2616" i="2"/>
  <c r="AC2616" i="2" s="1"/>
  <c r="AD2616" i="2"/>
  <c r="E2617" i="2"/>
  <c r="Z2617" i="2"/>
  <c r="AA2617" i="2"/>
  <c r="AC2617" i="2" s="1"/>
  <c r="AD2617" i="2"/>
  <c r="E2871" i="2"/>
  <c r="Z2871" i="2"/>
  <c r="AA2871" i="2"/>
  <c r="AC2871" i="2" s="1"/>
  <c r="AE2871" i="2" s="1"/>
  <c r="AD2871" i="2"/>
  <c r="E2872" i="2"/>
  <c r="Z2872" i="2"/>
  <c r="V2872" i="2" s="1"/>
  <c r="AA2872" i="2"/>
  <c r="AC2872" i="2" s="1"/>
  <c r="AD2872" i="2"/>
  <c r="E2873" i="2"/>
  <c r="Z2873" i="2"/>
  <c r="AA2873" i="2"/>
  <c r="AC2873" i="2" s="1"/>
  <c r="AD2873" i="2"/>
  <c r="E2874" i="2"/>
  <c r="Z2874" i="2"/>
  <c r="AA2874" i="2"/>
  <c r="AC2874" i="2" s="1"/>
  <c r="AE2874" i="2" s="1"/>
  <c r="AD2874" i="2"/>
  <c r="E2875" i="2"/>
  <c r="Z2875" i="2"/>
  <c r="V2875" i="2" s="1"/>
  <c r="AA2875" i="2"/>
  <c r="AC2875" i="2" s="1"/>
  <c r="AD2875" i="2"/>
  <c r="E2876" i="2"/>
  <c r="Z2876" i="2"/>
  <c r="AA2876" i="2"/>
  <c r="AC2876" i="2" s="1"/>
  <c r="AD2876" i="2"/>
  <c r="E2877" i="2"/>
  <c r="Z2877" i="2"/>
  <c r="AA2877" i="2"/>
  <c r="AC2877" i="2" s="1"/>
  <c r="AE2877" i="2" s="1"/>
  <c r="AD2877" i="2"/>
  <c r="E2878" i="2"/>
  <c r="Z2878" i="2"/>
  <c r="V2878" i="2" s="1"/>
  <c r="AA2878" i="2"/>
  <c r="AC2878" i="2" s="1"/>
  <c r="AD2878" i="2"/>
  <c r="E2879" i="2"/>
  <c r="Z2879" i="2"/>
  <c r="AA2879" i="2"/>
  <c r="AC2879" i="2" s="1"/>
  <c r="AD2879" i="2"/>
  <c r="E2880" i="2"/>
  <c r="Z2880" i="2"/>
  <c r="AA2880" i="2"/>
  <c r="AC2880" i="2" s="1"/>
  <c r="AE2880" i="2" s="1"/>
  <c r="AD2880" i="2"/>
  <c r="E2881" i="2"/>
  <c r="Z2881" i="2"/>
  <c r="AA2881" i="2"/>
  <c r="AD2881" i="2"/>
  <c r="E2882" i="2"/>
  <c r="Z2882" i="2"/>
  <c r="AA2882" i="2"/>
  <c r="AD2882" i="2"/>
  <c r="E2883" i="2"/>
  <c r="Z2883" i="2"/>
  <c r="AA2883" i="2"/>
  <c r="AD2883" i="2"/>
  <c r="E2884" i="2"/>
  <c r="V2884" i="2"/>
  <c r="Z2884" i="2"/>
  <c r="AA2884" i="2"/>
  <c r="AD2884" i="2"/>
  <c r="E2885" i="2"/>
  <c r="Z2885" i="2"/>
  <c r="V2885" i="2" s="1"/>
  <c r="AA2885" i="2"/>
  <c r="AD2885" i="2"/>
  <c r="E2886" i="2"/>
  <c r="Z2886" i="2"/>
  <c r="AA2886" i="2"/>
  <c r="AD2886" i="2"/>
  <c r="E2887" i="2"/>
  <c r="Z2887" i="2"/>
  <c r="V2887" i="2" s="1"/>
  <c r="AA2887" i="2"/>
  <c r="AD2887" i="2"/>
  <c r="E2888" i="2"/>
  <c r="V2888" i="2"/>
  <c r="Z2888" i="2"/>
  <c r="AA2888" i="2"/>
  <c r="AD2888" i="2"/>
  <c r="E2889" i="2"/>
  <c r="Z2889" i="2"/>
  <c r="V2889" i="2" s="1"/>
  <c r="AA2889" i="2"/>
  <c r="AD2889" i="2"/>
  <c r="E2890" i="2"/>
  <c r="Z2890" i="2"/>
  <c r="AA2890" i="2"/>
  <c r="AD2890" i="2"/>
  <c r="E2891" i="2"/>
  <c r="Z2891" i="2"/>
  <c r="AA2891" i="2"/>
  <c r="AD2891" i="2"/>
  <c r="E2892" i="2"/>
  <c r="Z2892" i="2"/>
  <c r="AA2892" i="2"/>
  <c r="V2892" i="2" s="1"/>
  <c r="AD2892" i="2"/>
  <c r="E2893" i="2"/>
  <c r="Z2893" i="2"/>
  <c r="AA2893" i="2"/>
  <c r="AD2893" i="2"/>
  <c r="E2894" i="2"/>
  <c r="Z2894" i="2"/>
  <c r="AA2894" i="2"/>
  <c r="AD2894" i="2"/>
  <c r="E2895" i="2"/>
  <c r="Z2895" i="2"/>
  <c r="AA2895" i="2"/>
  <c r="AD2895" i="2"/>
  <c r="E3237" i="2"/>
  <c r="Z3237" i="2"/>
  <c r="AA3237" i="2"/>
  <c r="AD3237" i="2"/>
  <c r="E3238" i="2"/>
  <c r="Z3238" i="2"/>
  <c r="AA3238" i="2"/>
  <c r="AD3238" i="2"/>
  <c r="E3239" i="2"/>
  <c r="Z3239" i="2"/>
  <c r="AA3239" i="2"/>
  <c r="AD3239" i="2"/>
  <c r="E3240" i="2"/>
  <c r="Z3240" i="2"/>
  <c r="AA3240" i="2"/>
  <c r="AD3240" i="2"/>
  <c r="E3241" i="2"/>
  <c r="Z3241" i="2"/>
  <c r="AA3241" i="2"/>
  <c r="AD3241" i="2"/>
  <c r="E3242" i="2"/>
  <c r="Z3242" i="2"/>
  <c r="AA3242" i="2"/>
  <c r="AD3242" i="2"/>
  <c r="E3243" i="2"/>
  <c r="Z3243" i="2"/>
  <c r="AA3243" i="2"/>
  <c r="AD3243" i="2"/>
  <c r="E3244" i="2"/>
  <c r="Z3244" i="2"/>
  <c r="AA3244" i="2"/>
  <c r="AD3244" i="2"/>
  <c r="E3245" i="2"/>
  <c r="Z3245" i="2"/>
  <c r="AA3245" i="2"/>
  <c r="AD3245" i="2"/>
  <c r="E3246" i="2"/>
  <c r="Z3246" i="2"/>
  <c r="AA3246" i="2"/>
  <c r="AD3246" i="2"/>
  <c r="E3247" i="2"/>
  <c r="Z3247" i="2"/>
  <c r="AA3247" i="2"/>
  <c r="AD3247" i="2"/>
  <c r="E3248" i="2"/>
  <c r="Z3248" i="2"/>
  <c r="AA3248" i="2"/>
  <c r="AD3248" i="2"/>
  <c r="E3249" i="2"/>
  <c r="Z3249" i="2"/>
  <c r="AA3249" i="2"/>
  <c r="AD3249" i="2"/>
  <c r="E3250" i="2"/>
  <c r="Z3250" i="2"/>
  <c r="AA3250" i="2"/>
  <c r="AD3250" i="2"/>
  <c r="E3251" i="2"/>
  <c r="Z3251" i="2"/>
  <c r="V3251" i="2" s="1"/>
  <c r="AA3251" i="2"/>
  <c r="AC3251" i="2" s="1"/>
  <c r="AB3251" i="2"/>
  <c r="AD3251" i="2"/>
  <c r="AE3251" i="2" s="1"/>
  <c r="E3252" i="2"/>
  <c r="Z3252" i="2"/>
  <c r="V3252" i="2" s="1"/>
  <c r="AA3252" i="2"/>
  <c r="AD3252" i="2"/>
  <c r="E3253" i="2"/>
  <c r="Z3253" i="2"/>
  <c r="AA3253" i="2"/>
  <c r="AD3253" i="2"/>
  <c r="E3254" i="2"/>
  <c r="Z3254" i="2"/>
  <c r="AA3254" i="2"/>
  <c r="AD3254" i="2"/>
  <c r="E3255" i="2"/>
  <c r="Z3255" i="2"/>
  <c r="V3255" i="2" s="1"/>
  <c r="AA3255" i="2"/>
  <c r="AD3255" i="2"/>
  <c r="E3256" i="2"/>
  <c r="Z3256" i="2"/>
  <c r="AA3256" i="2"/>
  <c r="AD3256" i="2"/>
  <c r="E3257" i="2"/>
  <c r="Z3257" i="2"/>
  <c r="AA3257" i="2"/>
  <c r="AD3257" i="2"/>
  <c r="E3258" i="2"/>
  <c r="Z3258" i="2"/>
  <c r="V3258" i="2" s="1"/>
  <c r="AA3258" i="2"/>
  <c r="AD3258" i="2"/>
  <c r="E3259" i="2"/>
  <c r="Z3259" i="2"/>
  <c r="AA3259" i="2"/>
  <c r="AD3259" i="2"/>
  <c r="E3260" i="2"/>
  <c r="Z3260" i="2"/>
  <c r="AA3260" i="2"/>
  <c r="AD3260" i="2"/>
  <c r="E3261" i="2"/>
  <c r="Z3261" i="2"/>
  <c r="V3261" i="2" s="1"/>
  <c r="AA3261" i="2"/>
  <c r="AD3261" i="2"/>
  <c r="E3262" i="2"/>
  <c r="Z3262" i="2"/>
  <c r="AA3262" i="2"/>
  <c r="AD3262" i="2"/>
  <c r="E3263" i="2"/>
  <c r="Z3263" i="2"/>
  <c r="AA3263" i="2"/>
  <c r="AD3263" i="2"/>
  <c r="E3264" i="2"/>
  <c r="Z3264" i="2"/>
  <c r="V3264" i="2" s="1"/>
  <c r="AA3264" i="2"/>
  <c r="AD3264" i="2"/>
  <c r="E3265" i="2"/>
  <c r="Z3265" i="2"/>
  <c r="AA3265" i="2"/>
  <c r="AD3265" i="2"/>
  <c r="E3266" i="2"/>
  <c r="Z3266" i="2"/>
  <c r="AA3266" i="2"/>
  <c r="AD3266" i="2"/>
  <c r="E3529" i="2"/>
  <c r="Z3529" i="2"/>
  <c r="V3529" i="2" s="1"/>
  <c r="AA3529" i="2"/>
  <c r="AD3529" i="2"/>
  <c r="E3530" i="2"/>
  <c r="Z3530" i="2"/>
  <c r="AA3530" i="2"/>
  <c r="AD3530" i="2"/>
  <c r="E3531" i="2"/>
  <c r="Z3531" i="2"/>
  <c r="AA3531" i="2"/>
  <c r="AD3531" i="2"/>
  <c r="E3532" i="2"/>
  <c r="Z3532" i="2"/>
  <c r="V3532" i="2" s="1"/>
  <c r="AA3532" i="2"/>
  <c r="AD3532" i="2"/>
  <c r="E3533" i="2"/>
  <c r="Z3533" i="2"/>
  <c r="AA3533" i="2"/>
  <c r="AD3533" i="2"/>
  <c r="E3534" i="2"/>
  <c r="Z3534" i="2"/>
  <c r="AA3534" i="2"/>
  <c r="AD3534" i="2"/>
  <c r="E3535" i="2"/>
  <c r="Z3535" i="2"/>
  <c r="V3535" i="2" s="1"/>
  <c r="AA3535" i="2"/>
  <c r="AD3535" i="2"/>
  <c r="E3536" i="2"/>
  <c r="Z3536" i="2"/>
  <c r="AA3536" i="2"/>
  <c r="AD3536" i="2"/>
  <c r="E3537" i="2"/>
  <c r="Z3537" i="2"/>
  <c r="AA3537" i="2"/>
  <c r="AD3537" i="2"/>
  <c r="E3538" i="2"/>
  <c r="Z3538" i="2"/>
  <c r="V3538" i="2" s="1"/>
  <c r="AA3538" i="2"/>
  <c r="AD3538" i="2"/>
  <c r="E3539" i="2"/>
  <c r="Z3539" i="2"/>
  <c r="AA3539" i="2"/>
  <c r="AD3539" i="2"/>
  <c r="E3540" i="2"/>
  <c r="Z3540" i="2"/>
  <c r="AA3540" i="2"/>
  <c r="AD3540" i="2"/>
  <c r="E3541" i="2"/>
  <c r="Z3541" i="2"/>
  <c r="V3541" i="2" s="1"/>
  <c r="AA3541" i="2"/>
  <c r="AD3541" i="2"/>
  <c r="E3542" i="2"/>
  <c r="Z3542" i="2"/>
  <c r="AA3542" i="2"/>
  <c r="AD3542" i="2"/>
  <c r="E3543" i="2"/>
  <c r="Z3543" i="2"/>
  <c r="AA3543" i="2"/>
  <c r="AD3543" i="2"/>
  <c r="E3544" i="2"/>
  <c r="Z3544" i="2"/>
  <c r="V3544" i="2" s="1"/>
  <c r="AA3544" i="2"/>
  <c r="AD3544" i="2"/>
  <c r="E3545" i="2"/>
  <c r="Z3545" i="2"/>
  <c r="AA3545" i="2"/>
  <c r="AD3545" i="2"/>
  <c r="E3872" i="2"/>
  <c r="Z3872" i="2"/>
  <c r="AA3872" i="2"/>
  <c r="AD3872" i="2"/>
  <c r="E3873" i="2"/>
  <c r="Z3873" i="2"/>
  <c r="V3873" i="2" s="1"/>
  <c r="AA3873" i="2"/>
  <c r="AD3873" i="2"/>
  <c r="E3874" i="2"/>
  <c r="Z3874" i="2"/>
  <c r="AA3874" i="2"/>
  <c r="AD3874" i="2"/>
  <c r="E3875" i="2"/>
  <c r="Z3875" i="2"/>
  <c r="AA3875" i="2"/>
  <c r="AD3875" i="2"/>
  <c r="E3876" i="2"/>
  <c r="Z3876" i="2"/>
  <c r="V3876" i="2" s="1"/>
  <c r="AA3876" i="2"/>
  <c r="AD3876" i="2"/>
  <c r="E3877" i="2"/>
  <c r="Z3877" i="2"/>
  <c r="AA3877" i="2"/>
  <c r="AD3877" i="2"/>
  <c r="E3878" i="2"/>
  <c r="Z3878" i="2"/>
  <c r="AA3878" i="2"/>
  <c r="AD3878" i="2"/>
  <c r="E3879" i="2"/>
  <c r="Z3879" i="2"/>
  <c r="V3879" i="2" s="1"/>
  <c r="AA3879" i="2"/>
  <c r="AD3879" i="2"/>
  <c r="E3880" i="2"/>
  <c r="Z3880" i="2"/>
  <c r="AA3880" i="2"/>
  <c r="AD3880" i="2"/>
  <c r="E3881" i="2"/>
  <c r="Z3881" i="2"/>
  <c r="AA3881" i="2"/>
  <c r="AD3881" i="2"/>
  <c r="E3882" i="2"/>
  <c r="Z3882" i="2"/>
  <c r="V3882" i="2" s="1"/>
  <c r="AA3882" i="2"/>
  <c r="AD3882" i="2"/>
  <c r="E3883" i="2"/>
  <c r="Z3883" i="2"/>
  <c r="AA3883" i="2"/>
  <c r="AD3883" i="2"/>
  <c r="E3884" i="2"/>
  <c r="Z3884" i="2"/>
  <c r="AA3884" i="2"/>
  <c r="AD3884" i="2"/>
  <c r="E3885" i="2"/>
  <c r="Z3885" i="2"/>
  <c r="V3885" i="2" s="1"/>
  <c r="AA3885" i="2"/>
  <c r="AD3885" i="2"/>
  <c r="E3886" i="2"/>
  <c r="Z3886" i="2"/>
  <c r="AA3886" i="2"/>
  <c r="AD3886" i="2"/>
  <c r="E3887" i="2"/>
  <c r="Z3887" i="2"/>
  <c r="AA3887" i="2"/>
  <c r="AD3887" i="2"/>
  <c r="E3888" i="2"/>
  <c r="Z3888" i="2"/>
  <c r="V3888" i="2" s="1"/>
  <c r="AA3888" i="2"/>
  <c r="AD3888" i="2"/>
  <c r="E4171" i="2"/>
  <c r="Z4171" i="2"/>
  <c r="AA4171" i="2"/>
  <c r="AD4171" i="2"/>
  <c r="E4172" i="2"/>
  <c r="Z4172" i="2"/>
  <c r="AA4172" i="2"/>
  <c r="AD4172" i="2"/>
  <c r="E4173" i="2"/>
  <c r="Z4173" i="2"/>
  <c r="V4173" i="2" s="1"/>
  <c r="AA4173" i="2"/>
  <c r="AD4173" i="2"/>
  <c r="E4174" i="2"/>
  <c r="Z4174" i="2"/>
  <c r="AA4174" i="2"/>
  <c r="AD4174" i="2"/>
  <c r="E4175" i="2"/>
  <c r="Z4175" i="2"/>
  <c r="AA4175" i="2"/>
  <c r="AD4175" i="2"/>
  <c r="E4176" i="2"/>
  <c r="Z4176" i="2"/>
  <c r="V4176" i="2" s="1"/>
  <c r="AA4176" i="2"/>
  <c r="AD4176" i="2"/>
  <c r="E4177" i="2"/>
  <c r="Z4177" i="2"/>
  <c r="AA4177" i="2"/>
  <c r="AD4177" i="2"/>
  <c r="E4178" i="2"/>
  <c r="Z4178" i="2"/>
  <c r="AA4178" i="2"/>
  <c r="AD4178" i="2"/>
  <c r="E4179" i="2"/>
  <c r="Z4179" i="2"/>
  <c r="V4179" i="2" s="1"/>
  <c r="AA4179" i="2"/>
  <c r="AD4179" i="2"/>
  <c r="E4180" i="2"/>
  <c r="Z4180" i="2"/>
  <c r="AA4180" i="2"/>
  <c r="AD4180" i="2"/>
  <c r="E4181" i="2"/>
  <c r="Z4181" i="2"/>
  <c r="AA4181" i="2"/>
  <c r="AD4181" i="2"/>
  <c r="E4182" i="2"/>
  <c r="Z4182" i="2"/>
  <c r="V4182" i="2" s="1"/>
  <c r="AA4182" i="2"/>
  <c r="AD4182" i="2"/>
  <c r="E4183" i="2"/>
  <c r="Z4183" i="2"/>
  <c r="AA4183" i="2"/>
  <c r="AD4183" i="2"/>
  <c r="E4184" i="2"/>
  <c r="Z4184" i="2"/>
  <c r="AA4184" i="2"/>
  <c r="AD4184" i="2"/>
  <c r="E4185" i="2"/>
  <c r="Z4185" i="2"/>
  <c r="V4185" i="2" s="1"/>
  <c r="AA4185" i="2"/>
  <c r="AD4185" i="2"/>
  <c r="E4186" i="2"/>
  <c r="Z4186" i="2"/>
  <c r="AA4186" i="2"/>
  <c r="AD4186" i="2"/>
  <c r="E4187" i="2"/>
  <c r="Z4187" i="2"/>
  <c r="AA4187" i="2"/>
  <c r="AD4187" i="2"/>
  <c r="E4188" i="2"/>
  <c r="Z4188" i="2"/>
  <c r="V4188" i="2" s="1"/>
  <c r="AA4188" i="2"/>
  <c r="AD4188" i="2"/>
  <c r="E4189" i="2"/>
  <c r="Z4189" i="2"/>
  <c r="AA4189" i="2"/>
  <c r="AD4189" i="2"/>
  <c r="E4190" i="2"/>
  <c r="Z4190" i="2"/>
  <c r="AA4190" i="2"/>
  <c r="AD4190" i="2"/>
  <c r="E4191" i="2"/>
  <c r="Z4191" i="2"/>
  <c r="V4191" i="2" s="1"/>
  <c r="AA4191" i="2"/>
  <c r="AD4191" i="2"/>
  <c r="E4192" i="2"/>
  <c r="Z4192" i="2"/>
  <c r="AA4192" i="2"/>
  <c r="AD4192" i="2"/>
  <c r="E4193" i="2"/>
  <c r="Z4193" i="2"/>
  <c r="AA4193" i="2"/>
  <c r="AD4193" i="2"/>
  <c r="E4194" i="2"/>
  <c r="Z4194" i="2"/>
  <c r="V4194" i="2" s="1"/>
  <c r="AA4194" i="2"/>
  <c r="AD4194" i="2"/>
  <c r="E4195" i="2"/>
  <c r="Z4195" i="2"/>
  <c r="AA4195" i="2"/>
  <c r="AD4195" i="2"/>
  <c r="E4196" i="2"/>
  <c r="Z4196" i="2"/>
  <c r="AA4196" i="2"/>
  <c r="AD4196" i="2"/>
  <c r="E4197" i="2"/>
  <c r="Z4197" i="2"/>
  <c r="V4197" i="2" s="1"/>
  <c r="AA4197" i="2"/>
  <c r="AD4197" i="2"/>
  <c r="E4198" i="2"/>
  <c r="Z4198" i="2"/>
  <c r="AA4198" i="2"/>
  <c r="AD4198" i="2"/>
  <c r="E4199" i="2"/>
  <c r="Z4199" i="2"/>
  <c r="AA4199" i="2"/>
  <c r="AD4199" i="2"/>
  <c r="E4200" i="2"/>
  <c r="Z4200" i="2"/>
  <c r="V4200" i="2" s="1"/>
  <c r="AA4200" i="2"/>
  <c r="AD4200" i="2"/>
  <c r="E4201" i="2"/>
  <c r="Z4201" i="2"/>
  <c r="AA4201" i="2"/>
  <c r="AD4201" i="2"/>
  <c r="E4202" i="2"/>
  <c r="Z4202" i="2"/>
  <c r="AA4202" i="2"/>
  <c r="AD4202" i="2"/>
  <c r="E4203" i="2"/>
  <c r="Z4203" i="2"/>
  <c r="V4203" i="2" s="1"/>
  <c r="AA4203" i="2"/>
  <c r="AD4203" i="2"/>
  <c r="E4204" i="2"/>
  <c r="Z4204" i="2"/>
  <c r="AA4204" i="2"/>
  <c r="AD4204" i="2"/>
  <c r="E4205" i="2"/>
  <c r="Z4205" i="2"/>
  <c r="AA4205" i="2"/>
  <c r="AD4205" i="2"/>
  <c r="E4641" i="2"/>
  <c r="Z4641" i="2"/>
  <c r="V4641" i="2" s="1"/>
  <c r="AA4641" i="2"/>
  <c r="AD4641" i="2"/>
  <c r="E4642" i="2"/>
  <c r="Z4642" i="2"/>
  <c r="AA4642" i="2"/>
  <c r="AD4642" i="2"/>
  <c r="E4643" i="2"/>
  <c r="Z4643" i="2"/>
  <c r="AA4643" i="2"/>
  <c r="AD4643" i="2"/>
  <c r="E4644" i="2"/>
  <c r="Z4644" i="2"/>
  <c r="V4644" i="2" s="1"/>
  <c r="AA4644" i="2"/>
  <c r="AD4644" i="2"/>
  <c r="E4645" i="2"/>
  <c r="Z4645" i="2"/>
  <c r="AA4645" i="2"/>
  <c r="AD4645" i="2"/>
  <c r="E4646" i="2"/>
  <c r="Z4646" i="2"/>
  <c r="AA4646" i="2"/>
  <c r="AD4646" i="2"/>
  <c r="E4647" i="2"/>
  <c r="Z4647" i="2"/>
  <c r="V4647" i="2" s="1"/>
  <c r="AA4647" i="2"/>
  <c r="AD4647" i="2"/>
  <c r="E4648" i="2"/>
  <c r="Z4648" i="2"/>
  <c r="AA4648" i="2"/>
  <c r="AD4648" i="2"/>
  <c r="E4649" i="2"/>
  <c r="Z4649" i="2"/>
  <c r="AA4649" i="2"/>
  <c r="AD4649" i="2"/>
  <c r="E4650" i="2"/>
  <c r="Z4650" i="2"/>
  <c r="AA4650" i="2"/>
  <c r="AB4650" i="2" s="1"/>
  <c r="AD4650" i="2"/>
  <c r="E4651" i="2"/>
  <c r="Z4651" i="2"/>
  <c r="AA4651" i="2"/>
  <c r="AB4651" i="2" s="1"/>
  <c r="AD4651" i="2"/>
  <c r="E4652" i="2"/>
  <c r="Z4652" i="2"/>
  <c r="AA4652" i="2"/>
  <c r="AB4652" i="2" s="1"/>
  <c r="AD4652" i="2"/>
  <c r="E4653" i="2"/>
  <c r="Z4653" i="2"/>
  <c r="V4653" i="2" s="1"/>
  <c r="AA4653" i="2"/>
  <c r="AB4653" i="2" s="1"/>
  <c r="AD4653" i="2"/>
  <c r="E4654" i="2"/>
  <c r="Z4654" i="2"/>
  <c r="AA4654" i="2"/>
  <c r="AB4654" i="2" s="1"/>
  <c r="AD4654" i="2"/>
  <c r="E4655" i="2"/>
  <c r="Z4655" i="2"/>
  <c r="AA4655" i="2"/>
  <c r="AB4655" i="2" s="1"/>
  <c r="AD4655" i="2"/>
  <c r="E5025" i="2"/>
  <c r="Z5025" i="2"/>
  <c r="AA5025" i="2"/>
  <c r="AB5025" i="2" s="1"/>
  <c r="AD5025" i="2"/>
  <c r="E5026" i="2"/>
  <c r="Z5026" i="2"/>
  <c r="AA5026" i="2"/>
  <c r="AB5026" i="2" s="1"/>
  <c r="AD5026" i="2"/>
  <c r="E5027" i="2"/>
  <c r="Z5027" i="2"/>
  <c r="AA5027" i="2"/>
  <c r="AB5027" i="2" s="1"/>
  <c r="AD5027" i="2"/>
  <c r="E5028" i="2"/>
  <c r="Z5028" i="2"/>
  <c r="AA5028" i="2"/>
  <c r="AD5028" i="2"/>
  <c r="E5029" i="2"/>
  <c r="Z5029" i="2"/>
  <c r="AA5029" i="2"/>
  <c r="AC5029" i="2" s="1"/>
  <c r="AD5029" i="2"/>
  <c r="E5030" i="2"/>
  <c r="Z5030" i="2"/>
  <c r="AA5030" i="2"/>
  <c r="AC5030" i="2" s="1"/>
  <c r="AD5030" i="2"/>
  <c r="E5031" i="2"/>
  <c r="Z5031" i="2"/>
  <c r="AA5031" i="2"/>
  <c r="AC5031" i="2" s="1"/>
  <c r="AD5031" i="2"/>
  <c r="E5032" i="2"/>
  <c r="Z5032" i="2"/>
  <c r="AA5032" i="2"/>
  <c r="AC5032" i="2" s="1"/>
  <c r="AD5032" i="2"/>
  <c r="E5033" i="2"/>
  <c r="Z5033" i="2"/>
  <c r="AA5033" i="2"/>
  <c r="AD5033" i="2"/>
  <c r="E5034" i="2"/>
  <c r="Z5034" i="2"/>
  <c r="AA5034" i="2"/>
  <c r="AD5034" i="2"/>
  <c r="E5035" i="2"/>
  <c r="Z5035" i="2"/>
  <c r="V5035" i="2" s="1"/>
  <c r="AA5035" i="2"/>
  <c r="AC5035" i="2" s="1"/>
  <c r="AE5035" i="2" s="1"/>
  <c r="AB5035" i="2"/>
  <c r="AD5035" i="2"/>
  <c r="E5036" i="2"/>
  <c r="Z5036" i="2"/>
  <c r="AA5036" i="2"/>
  <c r="AC5036" i="2" s="1"/>
  <c r="AE5036" i="2" s="1"/>
  <c r="AD5036" i="2"/>
  <c r="E5037" i="2"/>
  <c r="Z5037" i="2"/>
  <c r="V5037" i="2" s="1"/>
  <c r="AA5037" i="2"/>
  <c r="AC5037" i="2" s="1"/>
  <c r="AD5037" i="2"/>
  <c r="E5038" i="2"/>
  <c r="Z5038" i="2"/>
  <c r="V5038" i="2" s="1"/>
  <c r="AA5038" i="2"/>
  <c r="AC5038" i="2" s="1"/>
  <c r="AD5038" i="2"/>
  <c r="E5039" i="2"/>
  <c r="Z5039" i="2"/>
  <c r="AA5039" i="2"/>
  <c r="AC5039" i="2" s="1"/>
  <c r="AB5039" i="2"/>
  <c r="AD5039" i="2"/>
  <c r="E5040" i="2"/>
  <c r="Z5040" i="2"/>
  <c r="AA5040" i="2"/>
  <c r="AC5040" i="2" s="1"/>
  <c r="AD5040" i="2"/>
  <c r="E5041" i="2"/>
  <c r="Z5041" i="2"/>
  <c r="AA5041" i="2"/>
  <c r="AC5041" i="2" s="1"/>
  <c r="AD5041" i="2"/>
  <c r="E5042" i="2"/>
  <c r="Z5042" i="2"/>
  <c r="AA5042" i="2"/>
  <c r="AC5042" i="2" s="1"/>
  <c r="AE5042" i="2" s="1"/>
  <c r="AD5042" i="2"/>
  <c r="E5043" i="2"/>
  <c r="Z5043" i="2"/>
  <c r="V5043" i="2" s="1"/>
  <c r="AA5043" i="2"/>
  <c r="AC5043" i="2" s="1"/>
  <c r="AB5043" i="2"/>
  <c r="AD5043" i="2"/>
  <c r="E5044" i="2"/>
  <c r="Z5044" i="2"/>
  <c r="AA5044" i="2"/>
  <c r="AC5044" i="2" s="1"/>
  <c r="AE5044" i="2" s="1"/>
  <c r="AD5044" i="2"/>
  <c r="E5045" i="2"/>
  <c r="Z5045" i="2"/>
  <c r="V5045" i="2" s="1"/>
  <c r="AA5045" i="2"/>
  <c r="AC5045" i="2" s="1"/>
  <c r="AB5045" i="2"/>
  <c r="AD5045" i="2"/>
  <c r="E5046" i="2"/>
  <c r="Z5046" i="2"/>
  <c r="V5046" i="2" s="1"/>
  <c r="AA5046" i="2"/>
  <c r="AC5046" i="2" s="1"/>
  <c r="AD5046" i="2"/>
  <c r="E5047" i="2"/>
  <c r="Z5047" i="2"/>
  <c r="V5047" i="2" s="1"/>
  <c r="AA5047" i="2"/>
  <c r="AC5047" i="2" s="1"/>
  <c r="AE5047" i="2" s="1"/>
  <c r="AB5047" i="2"/>
  <c r="AD5047" i="2"/>
  <c r="E5048" i="2"/>
  <c r="Z5048" i="2"/>
  <c r="AA5048" i="2"/>
  <c r="AC5048" i="2" s="1"/>
  <c r="AD5048" i="2"/>
  <c r="E5049" i="2"/>
  <c r="Z5049" i="2"/>
  <c r="AA5049" i="2"/>
  <c r="AC5049" i="2" s="1"/>
  <c r="AE5049" i="2" s="1"/>
  <c r="AD5049" i="2"/>
  <c r="E5050" i="2"/>
  <c r="Z5050" i="2"/>
  <c r="AA5050" i="2"/>
  <c r="AD5050" i="2"/>
  <c r="E5576" i="2"/>
  <c r="Z5576" i="2"/>
  <c r="AA5576" i="2"/>
  <c r="AD5576" i="2"/>
  <c r="E5577" i="2"/>
  <c r="Z5577" i="2"/>
  <c r="AA5577" i="2"/>
  <c r="AC5577" i="2" s="1"/>
  <c r="AD5577" i="2"/>
  <c r="E5578" i="2"/>
  <c r="Z5578" i="2"/>
  <c r="AA5578" i="2"/>
  <c r="AC5578" i="2" s="1"/>
  <c r="AD5578" i="2"/>
  <c r="E6076" i="2"/>
  <c r="Z6076" i="2"/>
  <c r="AA6076" i="2"/>
  <c r="AC6076" i="2" s="1"/>
  <c r="AE6076" i="2" s="1"/>
  <c r="AD6076" i="2"/>
  <c r="E6077" i="2"/>
  <c r="Z6077" i="2"/>
  <c r="V6077" i="2" s="1"/>
  <c r="AA6077" i="2"/>
  <c r="AC6077" i="2" s="1"/>
  <c r="AD6077" i="2"/>
  <c r="E6078" i="2"/>
  <c r="Z6078" i="2"/>
  <c r="AA6078" i="2"/>
  <c r="AC6078" i="2" s="1"/>
  <c r="AE6078" i="2" s="1"/>
  <c r="AD6078" i="2"/>
  <c r="E78" i="2"/>
  <c r="AA78" i="2"/>
  <c r="V78" i="2" s="1"/>
  <c r="AD78" i="2"/>
  <c r="E284" i="2"/>
  <c r="Z284" i="2"/>
  <c r="AA284" i="2"/>
  <c r="AB284" i="2" s="1"/>
  <c r="AD284" i="2"/>
  <c r="E285" i="2"/>
  <c r="Z285" i="2"/>
  <c r="AA285" i="2"/>
  <c r="AB285" i="2" s="1"/>
  <c r="AD285" i="2"/>
  <c r="E286" i="2"/>
  <c r="Z286" i="2"/>
  <c r="AA286" i="2"/>
  <c r="AB286" i="2" s="1"/>
  <c r="AD286" i="2"/>
  <c r="E667" i="2"/>
  <c r="Z667" i="2"/>
  <c r="AA667" i="2"/>
  <c r="AB667" i="2" s="1"/>
  <c r="AD667" i="2"/>
  <c r="E668" i="2"/>
  <c r="Z668" i="2"/>
  <c r="AA668" i="2"/>
  <c r="AB668" i="2" s="1"/>
  <c r="AD668" i="2"/>
  <c r="E669" i="2"/>
  <c r="Z669" i="2"/>
  <c r="AA669" i="2"/>
  <c r="AB669" i="2" s="1"/>
  <c r="AD669" i="2"/>
  <c r="E670" i="2"/>
  <c r="Z670" i="2"/>
  <c r="AA670" i="2"/>
  <c r="AB670" i="2" s="1"/>
  <c r="AD670" i="2"/>
  <c r="E671" i="2"/>
  <c r="Z671" i="2"/>
  <c r="AA671" i="2"/>
  <c r="AB671" i="2" s="1"/>
  <c r="AD671" i="2"/>
  <c r="E672" i="2"/>
  <c r="Z672" i="2"/>
  <c r="AA672" i="2"/>
  <c r="AB672" i="2" s="1"/>
  <c r="AD672" i="2"/>
  <c r="E673" i="2"/>
  <c r="Z673" i="2"/>
  <c r="AA673" i="2"/>
  <c r="AD673" i="2"/>
  <c r="E674" i="2"/>
  <c r="Z674" i="2"/>
  <c r="AA674" i="2"/>
  <c r="AB674" i="2" s="1"/>
  <c r="AD674" i="2"/>
  <c r="E675" i="2"/>
  <c r="Z675" i="2"/>
  <c r="AA675" i="2"/>
  <c r="AB675" i="2" s="1"/>
  <c r="AD675" i="2"/>
  <c r="E676" i="2"/>
  <c r="Z676" i="2"/>
  <c r="AA676" i="2"/>
  <c r="AB676" i="2" s="1"/>
  <c r="AD676" i="2"/>
  <c r="E1878" i="2"/>
  <c r="Z1878" i="2"/>
  <c r="AA1878" i="2"/>
  <c r="AB1878" i="2" s="1"/>
  <c r="AD1878" i="2"/>
  <c r="E1879" i="2"/>
  <c r="Z1879" i="2"/>
  <c r="AA1879" i="2"/>
  <c r="AB1879" i="2" s="1"/>
  <c r="AC1879" i="2"/>
  <c r="AE1879" i="2" s="1"/>
  <c r="AD1879" i="2"/>
  <c r="E3889" i="2"/>
  <c r="Z3889" i="2"/>
  <c r="AA3889" i="2"/>
  <c r="AB3889" i="2" s="1"/>
  <c r="AD3889" i="2"/>
  <c r="E24" i="2"/>
  <c r="AA24" i="2"/>
  <c r="V24" i="2" s="1"/>
  <c r="W24" i="2" s="1"/>
  <c r="X24" i="2" s="1"/>
  <c r="AD24" i="2"/>
  <c r="E5" i="2"/>
  <c r="AA5" i="2"/>
  <c r="V5" i="2" s="1"/>
  <c r="AD5" i="2"/>
  <c r="E8" i="2"/>
  <c r="AA8" i="2"/>
  <c r="AC8" i="2" s="1"/>
  <c r="AD8" i="2"/>
  <c r="E9" i="2"/>
  <c r="AA9" i="2"/>
  <c r="AD9" i="2"/>
  <c r="E11" i="2"/>
  <c r="AA11" i="2"/>
  <c r="V11" i="2" s="1"/>
  <c r="W11" i="2" s="1"/>
  <c r="X11" i="2" s="1"/>
  <c r="AD11" i="2"/>
  <c r="E12" i="2"/>
  <c r="AA12" i="2"/>
  <c r="V12" i="2" s="1"/>
  <c r="AD12" i="2"/>
  <c r="E13" i="2"/>
  <c r="AA13" i="2"/>
  <c r="AC13" i="2" s="1"/>
  <c r="AE13" i="2" s="1"/>
  <c r="AD13" i="2"/>
  <c r="E14" i="2"/>
  <c r="AA14" i="2"/>
  <c r="V14" i="2" s="1"/>
  <c r="AD14" i="2"/>
  <c r="E15" i="2"/>
  <c r="AA15" i="2"/>
  <c r="V15" i="2" s="1"/>
  <c r="W15" i="2" s="1"/>
  <c r="X15" i="2" s="1"/>
  <c r="AD15" i="2"/>
  <c r="E16" i="2"/>
  <c r="AA16" i="2"/>
  <c r="V16" i="2" s="1"/>
  <c r="AD16" i="2"/>
  <c r="E18" i="2"/>
  <c r="AA18" i="2"/>
  <c r="AC18" i="2" s="1"/>
  <c r="AE18" i="2" s="1"/>
  <c r="AD18" i="2"/>
  <c r="E25" i="2"/>
  <c r="AA25" i="2"/>
  <c r="AD25" i="2"/>
  <c r="E26" i="2"/>
  <c r="AA26" i="2"/>
  <c r="V26" i="2" s="1"/>
  <c r="W26" i="2" s="1"/>
  <c r="X26" i="2" s="1"/>
  <c r="AB26" i="2"/>
  <c r="AD26" i="2"/>
  <c r="E27" i="2"/>
  <c r="AA27" i="2"/>
  <c r="V27" i="2" s="1"/>
  <c r="AD27" i="2"/>
  <c r="E28" i="2"/>
  <c r="AA28" i="2"/>
  <c r="AC28" i="2" s="1"/>
  <c r="AE28" i="2" s="1"/>
  <c r="AD28" i="2"/>
  <c r="D29" i="2"/>
  <c r="E29" i="2" s="1"/>
  <c r="V29" i="2"/>
  <c r="W29" i="2" s="1"/>
  <c r="X29" i="2" s="1"/>
  <c r="AA29" i="2"/>
  <c r="AC29" i="2" s="1"/>
  <c r="AD29" i="2"/>
  <c r="AA30" i="2"/>
  <c r="AD30" i="2"/>
  <c r="E31" i="2"/>
  <c r="AA31" i="2"/>
  <c r="V31" i="2" s="1"/>
  <c r="AC31" i="2"/>
  <c r="AD31" i="2"/>
  <c r="E36" i="2"/>
  <c r="AA36" i="2"/>
  <c r="AB36" i="2" s="1"/>
  <c r="AD36" i="2"/>
  <c r="E37" i="2"/>
  <c r="AA37" i="2"/>
  <c r="V37" i="2" s="1"/>
  <c r="AD37" i="2"/>
  <c r="E38" i="2"/>
  <c r="AA38" i="2"/>
  <c r="AC38" i="2" s="1"/>
  <c r="AE38" i="2" s="1"/>
  <c r="AD38" i="2"/>
  <c r="E40" i="2"/>
  <c r="AA40" i="2"/>
  <c r="V40" i="2" s="1"/>
  <c r="AD40" i="2"/>
  <c r="E41" i="2"/>
  <c r="V41" i="2"/>
  <c r="W41" i="2" s="1"/>
  <c r="X41" i="2" s="1"/>
  <c r="AA41" i="2"/>
  <c r="AB41" i="2" s="1"/>
  <c r="AD41" i="2"/>
  <c r="E42" i="2"/>
  <c r="AA42" i="2"/>
  <c r="V42" i="2" s="1"/>
  <c r="AD42" i="2"/>
  <c r="E43" i="2"/>
  <c r="AA43" i="2"/>
  <c r="AD43" i="2"/>
  <c r="E44" i="2"/>
  <c r="AA44" i="2"/>
  <c r="V44" i="2" s="1"/>
  <c r="AD44" i="2"/>
  <c r="E46" i="2"/>
  <c r="AA46" i="2"/>
  <c r="AB46" i="2" s="1"/>
  <c r="AD46" i="2"/>
  <c r="E47" i="2"/>
  <c r="AA47" i="2"/>
  <c r="V47" i="2" s="1"/>
  <c r="AD47" i="2"/>
  <c r="E48" i="2"/>
  <c r="AA48" i="2"/>
  <c r="AC48" i="2" s="1"/>
  <c r="AE48" i="2" s="1"/>
  <c r="AD48" i="2"/>
  <c r="E52" i="2"/>
  <c r="AA52" i="2"/>
  <c r="V52" i="2" s="1"/>
  <c r="AD52" i="2"/>
  <c r="E53" i="2"/>
  <c r="V53" i="2"/>
  <c r="W53" i="2" s="1"/>
  <c r="X53" i="2" s="1"/>
  <c r="AA53" i="2"/>
  <c r="AB53" i="2" s="1"/>
  <c r="AD53" i="2"/>
  <c r="E54" i="2"/>
  <c r="AA54" i="2"/>
  <c r="V54" i="2" s="1"/>
  <c r="AD54" i="2"/>
  <c r="E55" i="2"/>
  <c r="AA55" i="2"/>
  <c r="AD55" i="2"/>
  <c r="E56" i="2"/>
  <c r="AA56" i="2"/>
  <c r="V56" i="2" s="1"/>
  <c r="AC56" i="2"/>
  <c r="AD56" i="2"/>
  <c r="E57" i="2"/>
  <c r="V57" i="2"/>
  <c r="W57" i="2" s="1"/>
  <c r="X57" i="2" s="1"/>
  <c r="AA57" i="2"/>
  <c r="AB57" i="2" s="1"/>
  <c r="AD57" i="2"/>
  <c r="E58" i="2"/>
  <c r="AA58" i="2"/>
  <c r="V58" i="2" s="1"/>
  <c r="AD58" i="2"/>
  <c r="E61" i="2"/>
  <c r="AA61" i="2"/>
  <c r="AC61" i="2" s="1"/>
  <c r="AE61" i="2" s="1"/>
  <c r="AD61" i="2"/>
  <c r="E62" i="2"/>
  <c r="AA62" i="2"/>
  <c r="V62" i="2" s="1"/>
  <c r="AD62" i="2"/>
  <c r="E63" i="2"/>
  <c r="V63" i="2"/>
  <c r="W63" i="2" s="1"/>
  <c r="X63" i="2" s="1"/>
  <c r="AA63" i="2"/>
  <c r="AB63" i="2" s="1"/>
  <c r="AD63" i="2"/>
  <c r="E64" i="2"/>
  <c r="AA64" i="2"/>
  <c r="V64" i="2" s="1"/>
  <c r="AD64" i="2"/>
  <c r="E65" i="2"/>
  <c r="AA65" i="2"/>
  <c r="AD65" i="2"/>
  <c r="E66" i="2"/>
  <c r="AA66" i="2"/>
  <c r="V66" i="2" s="1"/>
  <c r="AC66" i="2"/>
  <c r="AD66" i="2"/>
  <c r="E79" i="2"/>
  <c r="V79" i="2"/>
  <c r="W79" i="2" s="1"/>
  <c r="X79" i="2" s="1"/>
  <c r="AA79" i="2"/>
  <c r="AB79" i="2" s="1"/>
  <c r="AD79" i="2"/>
  <c r="E80" i="2"/>
  <c r="AA80" i="2"/>
  <c r="V80" i="2" s="1"/>
  <c r="AD80" i="2"/>
  <c r="E81" i="2"/>
  <c r="AA81" i="2"/>
  <c r="AC81" i="2" s="1"/>
  <c r="AE81" i="2" s="1"/>
  <c r="AD81" i="2"/>
  <c r="E82" i="2"/>
  <c r="AA82" i="2"/>
  <c r="V82" i="2" s="1"/>
  <c r="AD82" i="2"/>
  <c r="E83" i="2"/>
  <c r="V83" i="2"/>
  <c r="W83" i="2" s="1"/>
  <c r="X83" i="2" s="1"/>
  <c r="AA83" i="2"/>
  <c r="AB83" i="2" s="1"/>
  <c r="AD83" i="2"/>
  <c r="E84" i="2"/>
  <c r="AA84" i="2"/>
  <c r="V84" i="2" s="1"/>
  <c r="AD84" i="2"/>
  <c r="E85" i="2"/>
  <c r="AA85" i="2"/>
  <c r="AD85" i="2"/>
  <c r="E86" i="2"/>
  <c r="AA86" i="2"/>
  <c r="V86" i="2" s="1"/>
  <c r="AC86" i="2"/>
  <c r="AD86" i="2"/>
  <c r="E87" i="2"/>
  <c r="AA87" i="2"/>
  <c r="AB87" i="2" s="1"/>
  <c r="AD87" i="2"/>
  <c r="E88" i="2"/>
  <c r="AA88" i="2"/>
  <c r="V88" i="2" s="1"/>
  <c r="AD88" i="2"/>
  <c r="E89" i="2"/>
  <c r="AA89" i="2"/>
  <c r="AC89" i="2" s="1"/>
  <c r="AE89" i="2" s="1"/>
  <c r="AD89" i="2"/>
  <c r="E90" i="2"/>
  <c r="AA90" i="2"/>
  <c r="V90" i="2" s="1"/>
  <c r="AD90" i="2"/>
  <c r="E91" i="2"/>
  <c r="V91" i="2"/>
  <c r="W91" i="2" s="1"/>
  <c r="X91" i="2" s="1"/>
  <c r="AA91" i="2"/>
  <c r="AB91" i="2" s="1"/>
  <c r="AD91" i="2"/>
  <c r="E92" i="2"/>
  <c r="AA92" i="2"/>
  <c r="V92" i="2" s="1"/>
  <c r="AD92" i="2"/>
  <c r="E93" i="2"/>
  <c r="AA93" i="2"/>
  <c r="AD93" i="2"/>
  <c r="E94" i="2"/>
  <c r="AA94" i="2"/>
  <c r="V94" i="2" s="1"/>
  <c r="W94" i="2" s="1"/>
  <c r="X94" i="2" s="1"/>
  <c r="AD94" i="2"/>
  <c r="E95" i="2"/>
  <c r="AA95" i="2"/>
  <c r="AD95" i="2"/>
  <c r="E96" i="2"/>
  <c r="AA96" i="2"/>
  <c r="AD96" i="2"/>
  <c r="E101" i="2"/>
  <c r="Z101" i="2"/>
  <c r="AA101" i="2"/>
  <c r="AD101" i="2"/>
  <c r="E102" i="2"/>
  <c r="V102" i="2"/>
  <c r="Z102" i="2"/>
  <c r="AA102" i="2"/>
  <c r="AD102" i="2"/>
  <c r="E103" i="2"/>
  <c r="Z103" i="2"/>
  <c r="AA103" i="2"/>
  <c r="AD103" i="2"/>
  <c r="E104" i="2"/>
  <c r="V104" i="2"/>
  <c r="Z104" i="2"/>
  <c r="AA104" i="2"/>
  <c r="AD104" i="2"/>
  <c r="E105" i="2"/>
  <c r="Z105" i="2"/>
  <c r="AA105" i="2"/>
  <c r="AD105" i="2"/>
  <c r="E106" i="2"/>
  <c r="Z106" i="2"/>
  <c r="AA106" i="2"/>
  <c r="V106" i="2" s="1"/>
  <c r="AD106" i="2"/>
  <c r="E107" i="2"/>
  <c r="Z107" i="2"/>
  <c r="AA107" i="2"/>
  <c r="V107" i="2" s="1"/>
  <c r="AD107" i="2"/>
  <c r="E108" i="2"/>
  <c r="Z108" i="2"/>
  <c r="AA108" i="2"/>
  <c r="V108" i="2" s="1"/>
  <c r="AD108" i="2"/>
  <c r="E109" i="2"/>
  <c r="Z109" i="2"/>
  <c r="AA109" i="2"/>
  <c r="AD109" i="2"/>
  <c r="E110" i="2"/>
  <c r="V110" i="2"/>
  <c r="Z110" i="2"/>
  <c r="AA110" i="2"/>
  <c r="AD110" i="2"/>
  <c r="E111" i="2"/>
  <c r="Z111" i="2"/>
  <c r="AA111" i="2"/>
  <c r="AD111" i="2"/>
  <c r="E112" i="2"/>
  <c r="V112" i="2"/>
  <c r="Z112" i="2"/>
  <c r="AA112" i="2"/>
  <c r="AD112" i="2"/>
  <c r="E113" i="2"/>
  <c r="Z113" i="2"/>
  <c r="AA113" i="2"/>
  <c r="AD113" i="2"/>
  <c r="E114" i="2"/>
  <c r="Z114" i="2"/>
  <c r="AA114" i="2"/>
  <c r="V114" i="2" s="1"/>
  <c r="AD114" i="2"/>
  <c r="E115" i="2"/>
  <c r="Z115" i="2"/>
  <c r="AA115" i="2"/>
  <c r="V115" i="2" s="1"/>
  <c r="AD115" i="2"/>
  <c r="E116" i="2"/>
  <c r="Z116" i="2"/>
  <c r="AA116" i="2"/>
  <c r="V116" i="2" s="1"/>
  <c r="AD116" i="2"/>
  <c r="E117" i="2"/>
  <c r="Z117" i="2"/>
  <c r="AA117" i="2"/>
  <c r="AD117" i="2"/>
  <c r="E118" i="2"/>
  <c r="V118" i="2"/>
  <c r="Z118" i="2"/>
  <c r="AA118" i="2"/>
  <c r="AD118" i="2"/>
  <c r="E119" i="2"/>
  <c r="Z119" i="2"/>
  <c r="AA119" i="2"/>
  <c r="AD119" i="2"/>
  <c r="E120" i="2"/>
  <c r="V120" i="2"/>
  <c r="Z120" i="2"/>
  <c r="AA120" i="2"/>
  <c r="AD120" i="2"/>
  <c r="E121" i="2"/>
  <c r="Z121" i="2"/>
  <c r="AA121" i="2"/>
  <c r="AD121" i="2"/>
  <c r="E122" i="2"/>
  <c r="Z122" i="2"/>
  <c r="AA122" i="2"/>
  <c r="V122" i="2" s="1"/>
  <c r="AD122" i="2"/>
  <c r="E123" i="2"/>
  <c r="Z123" i="2"/>
  <c r="AA123" i="2"/>
  <c r="AB123" i="2" s="1"/>
  <c r="AD123" i="2"/>
  <c r="E124" i="2"/>
  <c r="Z124" i="2"/>
  <c r="AA124" i="2"/>
  <c r="AD124" i="2"/>
  <c r="E125" i="2"/>
  <c r="Z125" i="2"/>
  <c r="AA125" i="2"/>
  <c r="AD125" i="2"/>
  <c r="E126" i="2"/>
  <c r="Z126" i="2"/>
  <c r="AA126" i="2"/>
  <c r="AB126" i="2" s="1"/>
  <c r="AD126" i="2"/>
  <c r="E127" i="2"/>
  <c r="Z127" i="2"/>
  <c r="AA127" i="2"/>
  <c r="AB127" i="2" s="1"/>
  <c r="AD127" i="2"/>
  <c r="E128" i="2"/>
  <c r="V128" i="2"/>
  <c r="Z128" i="2"/>
  <c r="AA128" i="2"/>
  <c r="AB128" i="2" s="1"/>
  <c r="AD128" i="2"/>
  <c r="E129" i="2"/>
  <c r="Z129" i="2"/>
  <c r="AA129" i="2"/>
  <c r="AB129" i="2" s="1"/>
  <c r="AD129" i="2"/>
  <c r="E130" i="2"/>
  <c r="Z130" i="2"/>
  <c r="AA130" i="2"/>
  <c r="AB130" i="2" s="1"/>
  <c r="AD130" i="2"/>
  <c r="E131" i="2"/>
  <c r="Z131" i="2"/>
  <c r="AA131" i="2"/>
  <c r="AB131" i="2" s="1"/>
  <c r="AD131" i="2"/>
  <c r="E132" i="2"/>
  <c r="Z132" i="2"/>
  <c r="V132" i="2" s="1"/>
  <c r="AA132" i="2"/>
  <c r="AB132" i="2" s="1"/>
  <c r="AC132" i="2"/>
  <c r="AE132" i="2" s="1"/>
  <c r="AD132" i="2"/>
  <c r="E133" i="2"/>
  <c r="Z133" i="2"/>
  <c r="V133" i="2" s="1"/>
  <c r="AA133" i="2"/>
  <c r="AB133" i="2" s="1"/>
  <c r="AD133" i="2"/>
  <c r="E134" i="2"/>
  <c r="Z134" i="2"/>
  <c r="AA134" i="2"/>
  <c r="AB134" i="2" s="1"/>
  <c r="AD134" i="2"/>
  <c r="E135" i="2"/>
  <c r="Z135" i="2"/>
  <c r="AA135" i="2"/>
  <c r="AB135" i="2" s="1"/>
  <c r="AD135" i="2"/>
  <c r="E136" i="2"/>
  <c r="V136" i="2"/>
  <c r="Z136" i="2"/>
  <c r="AA136" i="2"/>
  <c r="AB136" i="2" s="1"/>
  <c r="AD136" i="2"/>
  <c r="E137" i="2"/>
  <c r="Z137" i="2"/>
  <c r="V137" i="2" s="1"/>
  <c r="AA137" i="2"/>
  <c r="AB137" i="2" s="1"/>
  <c r="AD137" i="2"/>
  <c r="E138" i="2"/>
  <c r="Z138" i="2"/>
  <c r="AA138" i="2"/>
  <c r="AB138" i="2" s="1"/>
  <c r="AD138" i="2"/>
  <c r="E139" i="2"/>
  <c r="Z139" i="2"/>
  <c r="AA139" i="2"/>
  <c r="AB139" i="2" s="1"/>
  <c r="AD139" i="2"/>
  <c r="E140" i="2"/>
  <c r="Z140" i="2"/>
  <c r="AA140" i="2"/>
  <c r="AB140" i="2" s="1"/>
  <c r="AD140" i="2"/>
  <c r="E141" i="2"/>
  <c r="Z141" i="2"/>
  <c r="AA141" i="2"/>
  <c r="AD141" i="2"/>
  <c r="E142" i="2"/>
  <c r="Z142" i="2"/>
  <c r="AA142" i="2"/>
  <c r="AB142" i="2" s="1"/>
  <c r="AD142" i="2"/>
  <c r="E143" i="2"/>
  <c r="Z143" i="2"/>
  <c r="V143" i="2" s="1"/>
  <c r="AA143" i="2"/>
  <c r="AB143" i="2" s="1"/>
  <c r="AD143" i="2"/>
  <c r="E144" i="2"/>
  <c r="Z144" i="2"/>
  <c r="AA144" i="2"/>
  <c r="AB144" i="2" s="1"/>
  <c r="AD144" i="2"/>
  <c r="E145" i="2"/>
  <c r="Z145" i="2"/>
  <c r="V145" i="2" s="1"/>
  <c r="AA145" i="2"/>
  <c r="AB145" i="2" s="1"/>
  <c r="AD145" i="2"/>
  <c r="E146" i="2"/>
  <c r="Z146" i="2"/>
  <c r="AA146" i="2"/>
  <c r="AB146" i="2" s="1"/>
  <c r="AD146" i="2"/>
  <c r="E147" i="2"/>
  <c r="Z147" i="2"/>
  <c r="V147" i="2" s="1"/>
  <c r="AA147" i="2"/>
  <c r="AB147" i="2" s="1"/>
  <c r="AD147" i="2"/>
  <c r="E148" i="2"/>
  <c r="Z148" i="2"/>
  <c r="AA148" i="2"/>
  <c r="AB148" i="2" s="1"/>
  <c r="AD148" i="2"/>
  <c r="E149" i="2"/>
  <c r="V149" i="2"/>
  <c r="Z149" i="2"/>
  <c r="AA149" i="2"/>
  <c r="AB149" i="2" s="1"/>
  <c r="AD149" i="2"/>
  <c r="E150" i="2"/>
  <c r="Z150" i="2"/>
  <c r="AA150" i="2"/>
  <c r="AB150" i="2" s="1"/>
  <c r="AD150" i="2"/>
  <c r="E151" i="2"/>
  <c r="Z151" i="2"/>
  <c r="AA151" i="2"/>
  <c r="AB151" i="2" s="1"/>
  <c r="AD151" i="2"/>
  <c r="E152" i="2"/>
  <c r="Z152" i="2"/>
  <c r="V152" i="2" s="1"/>
  <c r="AA152" i="2"/>
  <c r="AB152" i="2" s="1"/>
  <c r="AD152" i="2"/>
  <c r="E153" i="2"/>
  <c r="Z153" i="2"/>
  <c r="V153" i="2" s="1"/>
  <c r="AA153" i="2"/>
  <c r="AB153" i="2" s="1"/>
  <c r="AD153" i="2"/>
  <c r="E154" i="2"/>
  <c r="Z154" i="2"/>
  <c r="AA154" i="2"/>
  <c r="AB154" i="2" s="1"/>
  <c r="AD154" i="2"/>
  <c r="E155" i="2"/>
  <c r="Z155" i="2"/>
  <c r="AA155" i="2"/>
  <c r="AB155" i="2" s="1"/>
  <c r="AD155" i="2"/>
  <c r="E156" i="2"/>
  <c r="Z156" i="2"/>
  <c r="V156" i="2" s="1"/>
  <c r="AA156" i="2"/>
  <c r="AB156" i="2" s="1"/>
  <c r="AD156" i="2"/>
  <c r="E157" i="2"/>
  <c r="Z157" i="2"/>
  <c r="V157" i="2" s="1"/>
  <c r="AA157" i="2"/>
  <c r="AB157" i="2" s="1"/>
  <c r="AC157" i="2"/>
  <c r="AD157" i="2"/>
  <c r="E182" i="2"/>
  <c r="Z182" i="2"/>
  <c r="AA182" i="2"/>
  <c r="AB182" i="2" s="1"/>
  <c r="AD182" i="2"/>
  <c r="E183" i="2"/>
  <c r="Z183" i="2"/>
  <c r="V183" i="2" s="1"/>
  <c r="AA183" i="2"/>
  <c r="AB183" i="2" s="1"/>
  <c r="AD183" i="2"/>
  <c r="E184" i="2"/>
  <c r="Z184" i="2"/>
  <c r="AA184" i="2"/>
  <c r="AD184" i="2"/>
  <c r="E185" i="2"/>
  <c r="V185" i="2"/>
  <c r="Z185" i="2"/>
  <c r="AA185" i="2"/>
  <c r="AB185" i="2" s="1"/>
  <c r="AC185" i="2"/>
  <c r="AE185" i="2" s="1"/>
  <c r="AD185" i="2"/>
  <c r="E186" i="2"/>
  <c r="Z186" i="2"/>
  <c r="AA186" i="2"/>
  <c r="AB186" i="2" s="1"/>
  <c r="AD186" i="2"/>
  <c r="E187" i="2"/>
  <c r="Z187" i="2"/>
  <c r="AA187" i="2"/>
  <c r="AB187" i="2" s="1"/>
  <c r="AD187" i="2"/>
  <c r="E188" i="2"/>
  <c r="Z188" i="2"/>
  <c r="AA188" i="2"/>
  <c r="AD188" i="2"/>
  <c r="E189" i="2"/>
  <c r="Z189" i="2"/>
  <c r="V189" i="2" s="1"/>
  <c r="AA189" i="2"/>
  <c r="AB189" i="2" s="1"/>
  <c r="AD189" i="2"/>
  <c r="E190" i="2"/>
  <c r="Z190" i="2"/>
  <c r="AA190" i="2"/>
  <c r="AB190" i="2" s="1"/>
  <c r="AD190" i="2"/>
  <c r="E191" i="2"/>
  <c r="Z191" i="2"/>
  <c r="AA191" i="2"/>
  <c r="AB191" i="2" s="1"/>
  <c r="AD191" i="2"/>
  <c r="E203" i="2"/>
  <c r="Z203" i="2"/>
  <c r="V203" i="2" s="1"/>
  <c r="AA203" i="2"/>
  <c r="AB203" i="2" s="1"/>
  <c r="AC203" i="2"/>
  <c r="AD203" i="2"/>
  <c r="E204" i="2"/>
  <c r="Z204" i="2"/>
  <c r="V204" i="2" s="1"/>
  <c r="AA204" i="2"/>
  <c r="AB204" i="2" s="1"/>
  <c r="AD204" i="2"/>
  <c r="E205" i="2"/>
  <c r="Z205" i="2"/>
  <c r="AA205" i="2"/>
  <c r="AB205" i="2" s="1"/>
  <c r="AD205" i="2"/>
  <c r="E207" i="2"/>
  <c r="Z207" i="2"/>
  <c r="V207" i="2" s="1"/>
  <c r="AA207" i="2"/>
  <c r="AB207" i="2" s="1"/>
  <c r="AD207" i="2"/>
  <c r="E208" i="2"/>
  <c r="Z208" i="2"/>
  <c r="AA208" i="2"/>
  <c r="AD208" i="2"/>
  <c r="E216" i="2"/>
  <c r="Z216" i="2"/>
  <c r="V216" i="2" s="1"/>
  <c r="AA216" i="2"/>
  <c r="AB216" i="2" s="1"/>
  <c r="AD216" i="2"/>
  <c r="E221" i="2"/>
  <c r="Z221" i="2"/>
  <c r="AA221" i="2"/>
  <c r="AB221" i="2" s="1"/>
  <c r="AD221" i="2"/>
  <c r="E222" i="2"/>
  <c r="Z222" i="2"/>
  <c r="AA222" i="2"/>
  <c r="AB222" i="2" s="1"/>
  <c r="AD222" i="2"/>
  <c r="E223" i="2"/>
  <c r="Z223" i="2"/>
  <c r="AA223" i="2"/>
  <c r="AB223" i="2" s="1"/>
  <c r="AD223" i="2"/>
  <c r="E224" i="2"/>
  <c r="Z224" i="2"/>
  <c r="V224" i="2" s="1"/>
  <c r="AA224" i="2"/>
  <c r="AB224" i="2" s="1"/>
  <c r="AD224" i="2"/>
  <c r="E225" i="2"/>
  <c r="Z225" i="2"/>
  <c r="AA225" i="2"/>
  <c r="AB225" i="2" s="1"/>
  <c r="AD225" i="2"/>
  <c r="E226" i="2"/>
  <c r="Z226" i="2"/>
  <c r="AA226" i="2"/>
  <c r="AB226" i="2" s="1"/>
  <c r="AD226" i="2"/>
  <c r="E237" i="2"/>
  <c r="Z237" i="2"/>
  <c r="V237" i="2" s="1"/>
  <c r="AA237" i="2"/>
  <c r="AB237" i="2" s="1"/>
  <c r="AC237" i="2"/>
  <c r="AD237" i="2"/>
  <c r="E238" i="2"/>
  <c r="Z238" i="2"/>
  <c r="V238" i="2" s="1"/>
  <c r="AA238" i="2"/>
  <c r="AB238" i="2" s="1"/>
  <c r="AD238" i="2"/>
  <c r="E239" i="2"/>
  <c r="Z239" i="2"/>
  <c r="AA239" i="2"/>
  <c r="AB239" i="2" s="1"/>
  <c r="AD239" i="2"/>
  <c r="E240" i="2"/>
  <c r="Z240" i="2"/>
  <c r="V240" i="2" s="1"/>
  <c r="AA240" i="2"/>
  <c r="AB240" i="2" s="1"/>
  <c r="AD240" i="2"/>
  <c r="E241" i="2"/>
  <c r="Z241" i="2"/>
  <c r="V241" i="2" s="1"/>
  <c r="AA241" i="2"/>
  <c r="AB241" i="2" s="1"/>
  <c r="AD241" i="2"/>
  <c r="E242" i="2"/>
  <c r="V242" i="2"/>
  <c r="Z242" i="2"/>
  <c r="AA242" i="2"/>
  <c r="AB242" i="2" s="1"/>
  <c r="AC242" i="2"/>
  <c r="AE242" i="2" s="1"/>
  <c r="AD242" i="2"/>
  <c r="E243" i="2"/>
  <c r="Z243" i="2"/>
  <c r="AA243" i="2"/>
  <c r="AB243" i="2" s="1"/>
  <c r="AD243" i="2"/>
  <c r="E244" i="2"/>
  <c r="Z244" i="2"/>
  <c r="AA244" i="2"/>
  <c r="AB244" i="2" s="1"/>
  <c r="AD244" i="2"/>
  <c r="E245" i="2"/>
  <c r="Z245" i="2"/>
  <c r="AA245" i="2"/>
  <c r="AB245" i="2" s="1"/>
  <c r="AD245" i="2"/>
  <c r="E246" i="2"/>
  <c r="Z246" i="2"/>
  <c r="AA246" i="2"/>
  <c r="AD246" i="2"/>
  <c r="E247" i="2"/>
  <c r="Z247" i="2"/>
  <c r="AA247" i="2"/>
  <c r="AB247" i="2" s="1"/>
  <c r="AD247" i="2"/>
  <c r="E248" i="2"/>
  <c r="Z248" i="2"/>
  <c r="AA248" i="2"/>
  <c r="AB248" i="2" s="1"/>
  <c r="AD248" i="2"/>
  <c r="E249" i="2"/>
  <c r="Z249" i="2"/>
  <c r="AA249" i="2"/>
  <c r="AB249" i="2" s="1"/>
  <c r="AD249" i="2"/>
  <c r="E263" i="2"/>
  <c r="Z263" i="2"/>
  <c r="AA263" i="2"/>
  <c r="AD263" i="2"/>
  <c r="E270" i="2"/>
  <c r="Z270" i="2"/>
  <c r="AA270" i="2"/>
  <c r="AB270" i="2" s="1"/>
  <c r="AD270" i="2"/>
  <c r="E271" i="2"/>
  <c r="Z271" i="2"/>
  <c r="V271" i="2" s="1"/>
  <c r="AA271" i="2"/>
  <c r="AB271" i="2" s="1"/>
  <c r="AD271" i="2"/>
  <c r="E272" i="2"/>
  <c r="Z272" i="2"/>
  <c r="AA272" i="2"/>
  <c r="AB272" i="2" s="1"/>
  <c r="AD272" i="2"/>
  <c r="E273" i="2"/>
  <c r="V273" i="2"/>
  <c r="Z273" i="2"/>
  <c r="AA273" i="2"/>
  <c r="AD273" i="2"/>
  <c r="E287" i="2"/>
  <c r="Z287" i="2"/>
  <c r="AA287" i="2"/>
  <c r="AB287" i="2" s="1"/>
  <c r="AD287" i="2"/>
  <c r="E288" i="2"/>
  <c r="Z288" i="2"/>
  <c r="AA288" i="2"/>
  <c r="AB288" i="2" s="1"/>
  <c r="AD288" i="2"/>
  <c r="E289" i="2"/>
  <c r="Z289" i="2"/>
  <c r="V289" i="2" s="1"/>
  <c r="AA289" i="2"/>
  <c r="AB289" i="2" s="1"/>
  <c r="AD289" i="2"/>
  <c r="E290" i="2"/>
  <c r="Z290" i="2"/>
  <c r="AA290" i="2"/>
  <c r="AB290" i="2" s="1"/>
  <c r="AD290" i="2"/>
  <c r="E291" i="2"/>
  <c r="Z291" i="2"/>
  <c r="AA291" i="2"/>
  <c r="AB291" i="2" s="1"/>
  <c r="AD291" i="2"/>
  <c r="E292" i="2"/>
  <c r="Z292" i="2"/>
  <c r="AA292" i="2"/>
  <c r="AB292" i="2" s="1"/>
  <c r="AD292" i="2"/>
  <c r="E296" i="2"/>
  <c r="Z296" i="2"/>
  <c r="AA296" i="2"/>
  <c r="AB296" i="2" s="1"/>
  <c r="AC296" i="2"/>
  <c r="AD296" i="2"/>
  <c r="AE296" i="2" s="1"/>
  <c r="E309" i="2"/>
  <c r="Z309" i="2"/>
  <c r="V309" i="2" s="1"/>
  <c r="AA309" i="2"/>
  <c r="AB309" i="2" s="1"/>
  <c r="AD309" i="2"/>
  <c r="E310" i="2"/>
  <c r="Z310" i="2"/>
  <c r="AA310" i="2"/>
  <c r="AB310" i="2" s="1"/>
  <c r="AD310" i="2"/>
  <c r="E311" i="2"/>
  <c r="Z311" i="2"/>
  <c r="V311" i="2" s="1"/>
  <c r="AA311" i="2"/>
  <c r="AB311" i="2" s="1"/>
  <c r="AD311" i="2"/>
  <c r="E312" i="2"/>
  <c r="Z312" i="2"/>
  <c r="AA312" i="2"/>
  <c r="AB312" i="2" s="1"/>
  <c r="AD312" i="2"/>
  <c r="E313" i="2"/>
  <c r="Z313" i="2"/>
  <c r="V313" i="2" s="1"/>
  <c r="AA313" i="2"/>
  <c r="AB313" i="2" s="1"/>
  <c r="AC313" i="2"/>
  <c r="AE313" i="2" s="1"/>
  <c r="AD313" i="2"/>
  <c r="E314" i="2"/>
  <c r="Z314" i="2"/>
  <c r="AA314" i="2"/>
  <c r="AB314" i="2" s="1"/>
  <c r="AD314" i="2"/>
  <c r="E315" i="2"/>
  <c r="Z315" i="2"/>
  <c r="AA315" i="2"/>
  <c r="AB315" i="2" s="1"/>
  <c r="AD315" i="2"/>
  <c r="E328" i="2"/>
  <c r="Z328" i="2"/>
  <c r="AA328" i="2"/>
  <c r="AD328" i="2"/>
  <c r="E334" i="2"/>
  <c r="Z334" i="2"/>
  <c r="V334" i="2" s="1"/>
  <c r="AA334" i="2"/>
  <c r="AB334" i="2" s="1"/>
  <c r="AD334" i="2"/>
  <c r="E335" i="2"/>
  <c r="Z335" i="2"/>
  <c r="AA335" i="2"/>
  <c r="AB335" i="2" s="1"/>
  <c r="AD335" i="2"/>
  <c r="E336" i="2"/>
  <c r="Z336" i="2"/>
  <c r="AA336" i="2"/>
  <c r="AB336" i="2" s="1"/>
  <c r="AD336" i="2"/>
  <c r="E337" i="2"/>
  <c r="Z337" i="2"/>
  <c r="V337" i="2" s="1"/>
  <c r="AA337" i="2"/>
  <c r="AB337" i="2" s="1"/>
  <c r="AD337" i="2"/>
  <c r="E338" i="2"/>
  <c r="Z338" i="2"/>
  <c r="V338" i="2" s="1"/>
  <c r="W338" i="2" s="1"/>
  <c r="X338" i="2" s="1"/>
  <c r="AA338" i="2"/>
  <c r="AB338" i="2" s="1"/>
  <c r="AC338" i="2"/>
  <c r="AE338" i="2" s="1"/>
  <c r="AD338" i="2"/>
  <c r="E344" i="2"/>
  <c r="Z344" i="2"/>
  <c r="AA344" i="2"/>
  <c r="AB344" i="2" s="1"/>
  <c r="AD344" i="2"/>
  <c r="E345" i="2"/>
  <c r="Z345" i="2"/>
  <c r="AA345" i="2"/>
  <c r="AB345" i="2" s="1"/>
  <c r="AC345" i="2"/>
  <c r="AE345" i="2" s="1"/>
  <c r="AD345" i="2"/>
  <c r="E368" i="2"/>
  <c r="Z368" i="2"/>
  <c r="AA368" i="2"/>
  <c r="AB368" i="2" s="1"/>
  <c r="AD368" i="2"/>
  <c r="E369" i="2"/>
  <c r="Z369" i="2"/>
  <c r="AA369" i="2"/>
  <c r="AB369" i="2" s="1"/>
  <c r="AD369" i="2"/>
  <c r="E370" i="2"/>
  <c r="Z370" i="2"/>
  <c r="AA370" i="2"/>
  <c r="AB370" i="2" s="1"/>
  <c r="AD370" i="2"/>
  <c r="E371" i="2"/>
  <c r="Z371" i="2"/>
  <c r="AA371" i="2"/>
  <c r="AD371" i="2"/>
  <c r="E372" i="2"/>
  <c r="Z372" i="2"/>
  <c r="AA372" i="2"/>
  <c r="AB372" i="2" s="1"/>
  <c r="AD372" i="2"/>
  <c r="E378" i="2"/>
  <c r="Z378" i="2"/>
  <c r="AA378" i="2"/>
  <c r="AB378" i="2" s="1"/>
  <c r="AD378" i="2"/>
  <c r="E379" i="2"/>
  <c r="Z379" i="2"/>
  <c r="AA379" i="2"/>
  <c r="AB379" i="2" s="1"/>
  <c r="AD379" i="2"/>
  <c r="E380" i="2"/>
  <c r="Z380" i="2"/>
  <c r="AA380" i="2"/>
  <c r="AB380" i="2" s="1"/>
  <c r="AC380" i="2"/>
  <c r="AD380" i="2"/>
  <c r="E381" i="2"/>
  <c r="Z381" i="2"/>
  <c r="AA381" i="2"/>
  <c r="AB381" i="2" s="1"/>
  <c r="AD381" i="2"/>
  <c r="E388" i="2"/>
  <c r="Z388" i="2"/>
  <c r="V388" i="2" s="1"/>
  <c r="AA388" i="2"/>
  <c r="AB388" i="2" s="1"/>
  <c r="AC388" i="2"/>
  <c r="AD388" i="2"/>
  <c r="E389" i="2"/>
  <c r="Z389" i="2"/>
  <c r="AA389" i="2"/>
  <c r="AB389" i="2" s="1"/>
  <c r="AD389" i="2"/>
  <c r="E390" i="2"/>
  <c r="Z390" i="2"/>
  <c r="AA390" i="2"/>
  <c r="AB390" i="2" s="1"/>
  <c r="AD390" i="2"/>
  <c r="E391" i="2"/>
  <c r="Z391" i="2"/>
  <c r="V391" i="2" s="1"/>
  <c r="AA391" i="2"/>
  <c r="AB391" i="2" s="1"/>
  <c r="AD391" i="2"/>
  <c r="E392" i="2"/>
  <c r="Z392" i="2"/>
  <c r="AA392" i="2"/>
  <c r="AC392" i="2" s="1"/>
  <c r="AD392" i="2"/>
  <c r="E479" i="2"/>
  <c r="Z479" i="2"/>
  <c r="AA479" i="2"/>
  <c r="AD479" i="2"/>
  <c r="E480" i="2"/>
  <c r="Z480" i="2"/>
  <c r="V480" i="2" s="1"/>
  <c r="AA480" i="2"/>
  <c r="AB480" i="2" s="1"/>
  <c r="AC480" i="2"/>
  <c r="AD480" i="2"/>
  <c r="E481" i="2"/>
  <c r="Z481" i="2"/>
  <c r="AA481" i="2"/>
  <c r="AD481" i="2"/>
  <c r="E492" i="2"/>
  <c r="Z492" i="2"/>
  <c r="AA492" i="2"/>
  <c r="AB492" i="2" s="1"/>
  <c r="AC492" i="2"/>
  <c r="AE492" i="2" s="1"/>
  <c r="AD492" i="2"/>
  <c r="E493" i="2"/>
  <c r="Z493" i="2"/>
  <c r="AA493" i="2"/>
  <c r="AB493" i="2" s="1"/>
  <c r="AD493" i="2"/>
  <c r="E494" i="2"/>
  <c r="Z494" i="2"/>
  <c r="V494" i="2" s="1"/>
  <c r="AA494" i="2"/>
  <c r="AB494" i="2" s="1"/>
  <c r="AD494" i="2"/>
  <c r="E495" i="2"/>
  <c r="Z495" i="2"/>
  <c r="AA495" i="2"/>
  <c r="AB495" i="2" s="1"/>
  <c r="AD495" i="2"/>
  <c r="E496" i="2"/>
  <c r="Z496" i="2"/>
  <c r="V496" i="2" s="1"/>
  <c r="AA496" i="2"/>
  <c r="AB496" i="2" s="1"/>
  <c r="AD496" i="2"/>
  <c r="E497" i="2"/>
  <c r="Z497" i="2"/>
  <c r="AA497" i="2"/>
  <c r="AD497" i="2"/>
  <c r="E498" i="2"/>
  <c r="Z498" i="2"/>
  <c r="V498" i="2" s="1"/>
  <c r="AA498" i="2"/>
  <c r="AB498" i="2" s="1"/>
  <c r="AC498" i="2"/>
  <c r="AD498" i="2"/>
  <c r="E499" i="2"/>
  <c r="Z499" i="2"/>
  <c r="AA499" i="2"/>
  <c r="AB499" i="2" s="1"/>
  <c r="AC499" i="2"/>
  <c r="AE499" i="2" s="1"/>
  <c r="AD499" i="2"/>
  <c r="E500" i="2"/>
  <c r="Z500" i="2"/>
  <c r="V500" i="2" s="1"/>
  <c r="AA500" i="2"/>
  <c r="AB500" i="2" s="1"/>
  <c r="AD500" i="2"/>
  <c r="E501" i="2"/>
  <c r="Z501" i="2"/>
  <c r="V501" i="2" s="1"/>
  <c r="AA501" i="2"/>
  <c r="AB501" i="2" s="1"/>
  <c r="AD501" i="2"/>
  <c r="E502" i="2"/>
  <c r="Z502" i="2"/>
  <c r="AA502" i="2"/>
  <c r="AD502" i="2"/>
  <c r="E503" i="2"/>
  <c r="Z503" i="2"/>
  <c r="AA503" i="2"/>
  <c r="AD503" i="2"/>
  <c r="E504" i="2"/>
  <c r="Z504" i="2"/>
  <c r="V504" i="2" s="1"/>
  <c r="AA504" i="2"/>
  <c r="AB504" i="2" s="1"/>
  <c r="AC504" i="2"/>
  <c r="AD504" i="2"/>
  <c r="E553" i="2"/>
  <c r="Z553" i="2"/>
  <c r="AA553" i="2"/>
  <c r="AD553" i="2"/>
  <c r="E554" i="2"/>
  <c r="Z554" i="2"/>
  <c r="AA554" i="2"/>
  <c r="AB554" i="2" s="1"/>
  <c r="AC554" i="2"/>
  <c r="AE554" i="2" s="1"/>
  <c r="AD554" i="2"/>
  <c r="E555" i="2"/>
  <c r="Z555" i="2"/>
  <c r="V555" i="2" s="1"/>
  <c r="AA555" i="2"/>
  <c r="AB555" i="2" s="1"/>
  <c r="AC555" i="2"/>
  <c r="AE555" i="2" s="1"/>
  <c r="AG555" i="2" s="1"/>
  <c r="AD555" i="2"/>
  <c r="E574" i="2"/>
  <c r="Z574" i="2"/>
  <c r="V574" i="2" s="1"/>
  <c r="AA574" i="2"/>
  <c r="AB574" i="2" s="1"/>
  <c r="AD574" i="2"/>
  <c r="E575" i="2"/>
  <c r="Z575" i="2"/>
  <c r="AA575" i="2"/>
  <c r="AD575" i="2"/>
  <c r="E576" i="2"/>
  <c r="Z576" i="2"/>
  <c r="AA576" i="2"/>
  <c r="AD576" i="2"/>
  <c r="E577" i="2"/>
  <c r="Z577" i="2"/>
  <c r="V577" i="2" s="1"/>
  <c r="AA577" i="2"/>
  <c r="AB577" i="2" s="1"/>
  <c r="AC577" i="2"/>
  <c r="AD577" i="2"/>
  <c r="E578" i="2"/>
  <c r="Z578" i="2"/>
  <c r="AA578" i="2"/>
  <c r="AD578" i="2"/>
  <c r="E579" i="2"/>
  <c r="Z579" i="2"/>
  <c r="AA579" i="2"/>
  <c r="AB579" i="2" s="1"/>
  <c r="AC579" i="2"/>
  <c r="AD579" i="2"/>
  <c r="E580" i="2"/>
  <c r="Z580" i="2"/>
  <c r="AA580" i="2"/>
  <c r="AB580" i="2" s="1"/>
  <c r="AD580" i="2"/>
  <c r="E581" i="2"/>
  <c r="Z581" i="2"/>
  <c r="V581" i="2" s="1"/>
  <c r="AA581" i="2"/>
  <c r="AB581" i="2" s="1"/>
  <c r="AD581" i="2"/>
  <c r="E582" i="2"/>
  <c r="Z582" i="2"/>
  <c r="AA582" i="2"/>
  <c r="AB582" i="2" s="1"/>
  <c r="AD582" i="2"/>
  <c r="E583" i="2"/>
  <c r="Z583" i="2"/>
  <c r="AA583" i="2"/>
  <c r="AB583" i="2" s="1"/>
  <c r="AD583" i="2"/>
  <c r="E594" i="2"/>
  <c r="Z594" i="2"/>
  <c r="V594" i="2" s="1"/>
  <c r="AA594" i="2"/>
  <c r="AB594" i="2" s="1"/>
  <c r="AC594" i="2"/>
  <c r="AD594" i="2"/>
  <c r="E595" i="2"/>
  <c r="Z595" i="2"/>
  <c r="AA595" i="2"/>
  <c r="AB595" i="2" s="1"/>
  <c r="AD595" i="2"/>
  <c r="E596" i="2"/>
  <c r="Z596" i="2"/>
  <c r="V596" i="2" s="1"/>
  <c r="AA596" i="2"/>
  <c r="AB596" i="2" s="1"/>
  <c r="AC596" i="2"/>
  <c r="AD596" i="2"/>
  <c r="E597" i="2"/>
  <c r="Z597" i="2"/>
  <c r="AA597" i="2"/>
  <c r="AB597" i="2" s="1"/>
  <c r="AD597" i="2"/>
  <c r="E598" i="2"/>
  <c r="Z598" i="2"/>
  <c r="V598" i="2" s="1"/>
  <c r="AA598" i="2"/>
  <c r="AB598" i="2" s="1"/>
  <c r="AC598" i="2"/>
  <c r="AD598" i="2"/>
  <c r="E599" i="2"/>
  <c r="Z599" i="2"/>
  <c r="AA599" i="2"/>
  <c r="AB599" i="2" s="1"/>
  <c r="AD599" i="2"/>
  <c r="E600" i="2"/>
  <c r="Z600" i="2"/>
  <c r="AA600" i="2"/>
  <c r="AD600" i="2"/>
  <c r="E601" i="2"/>
  <c r="Z601" i="2"/>
  <c r="AA601" i="2"/>
  <c r="AB601" i="2" s="1"/>
  <c r="AD601" i="2"/>
  <c r="E602" i="2"/>
  <c r="Z602" i="2"/>
  <c r="V602" i="2" s="1"/>
  <c r="AA602" i="2"/>
  <c r="AB602" i="2" s="1"/>
  <c r="AC602" i="2"/>
  <c r="AD602" i="2"/>
  <c r="E603" i="2"/>
  <c r="Z603" i="2"/>
  <c r="AA603" i="2"/>
  <c r="AD603" i="2"/>
  <c r="E604" i="2"/>
  <c r="Z604" i="2"/>
  <c r="AA604" i="2"/>
  <c r="AB604" i="2" s="1"/>
  <c r="AC604" i="2"/>
  <c r="AD604" i="2"/>
  <c r="E605" i="2"/>
  <c r="Z605" i="2"/>
  <c r="AA605" i="2"/>
  <c r="AC605" i="2" s="1"/>
  <c r="AB605" i="2"/>
  <c r="AD605" i="2"/>
  <c r="E606" i="2"/>
  <c r="Z606" i="2"/>
  <c r="V606" i="2" s="1"/>
  <c r="AA606" i="2"/>
  <c r="AB606" i="2" s="1"/>
  <c r="AD606" i="2"/>
  <c r="E607" i="2"/>
  <c r="Z607" i="2"/>
  <c r="AA607" i="2"/>
  <c r="AB607" i="2" s="1"/>
  <c r="AC607" i="2"/>
  <c r="AD607" i="2"/>
  <c r="E608" i="2"/>
  <c r="Z608" i="2"/>
  <c r="AA608" i="2"/>
  <c r="AB608" i="2" s="1"/>
  <c r="AD608" i="2"/>
  <c r="E609" i="2"/>
  <c r="Z609" i="2"/>
  <c r="AA609" i="2"/>
  <c r="AB609" i="2" s="1"/>
  <c r="AD609" i="2"/>
  <c r="E610" i="2"/>
  <c r="Z610" i="2"/>
  <c r="AA610" i="2"/>
  <c r="AB610" i="2" s="1"/>
  <c r="AC610" i="2"/>
  <c r="AE610" i="2" s="1"/>
  <c r="AD610" i="2"/>
  <c r="E611" i="2"/>
  <c r="Z611" i="2"/>
  <c r="AA611" i="2"/>
  <c r="AB611" i="2" s="1"/>
  <c r="AD611" i="2"/>
  <c r="E612" i="2"/>
  <c r="Z612" i="2"/>
  <c r="AA612" i="2"/>
  <c r="AB612" i="2" s="1"/>
  <c r="AC612" i="2"/>
  <c r="AD612" i="2"/>
  <c r="E613" i="2"/>
  <c r="Z613" i="2"/>
  <c r="AA613" i="2"/>
  <c r="AB613" i="2" s="1"/>
  <c r="AC613" i="2"/>
  <c r="AD613" i="2"/>
  <c r="E614" i="2"/>
  <c r="Z614" i="2"/>
  <c r="AA614" i="2"/>
  <c r="AB614" i="2" s="1"/>
  <c r="AD614" i="2"/>
  <c r="E615" i="2"/>
  <c r="Z615" i="2"/>
  <c r="AA615" i="2"/>
  <c r="AB615" i="2" s="1"/>
  <c r="AD615" i="2"/>
  <c r="E616" i="2"/>
  <c r="Z616" i="2"/>
  <c r="AA616" i="2"/>
  <c r="AB616" i="2" s="1"/>
  <c r="AD616" i="2"/>
  <c r="E617" i="2"/>
  <c r="Z617" i="2"/>
  <c r="AA617" i="2"/>
  <c r="AD617" i="2"/>
  <c r="E618" i="2"/>
  <c r="Z618" i="2"/>
  <c r="AA618" i="2"/>
  <c r="AD618" i="2"/>
  <c r="E619" i="2"/>
  <c r="Z619" i="2"/>
  <c r="AA619" i="2"/>
  <c r="AB619" i="2" s="1"/>
  <c r="AD619" i="2"/>
  <c r="E620" i="2"/>
  <c r="Z620" i="2"/>
  <c r="AA620" i="2"/>
  <c r="AB620" i="2" s="1"/>
  <c r="AD620" i="2"/>
  <c r="E621" i="2"/>
  <c r="Z621" i="2"/>
  <c r="AA621" i="2"/>
  <c r="AD621" i="2"/>
  <c r="E622" i="2"/>
  <c r="Z622" i="2"/>
  <c r="AA622" i="2"/>
  <c r="AC622" i="2" s="1"/>
  <c r="AE622" i="2" s="1"/>
  <c r="AD622" i="2"/>
  <c r="E623" i="2"/>
  <c r="Z623" i="2"/>
  <c r="AA623" i="2"/>
  <c r="AB623" i="2" s="1"/>
  <c r="AC623" i="2"/>
  <c r="AD623" i="2"/>
  <c r="E624" i="2"/>
  <c r="Z624" i="2"/>
  <c r="V624" i="2" s="1"/>
  <c r="AA624" i="2"/>
  <c r="AB624" i="2" s="1"/>
  <c r="AC624" i="2"/>
  <c r="AD624" i="2"/>
  <c r="E625" i="2"/>
  <c r="Z625" i="2"/>
  <c r="AA625" i="2"/>
  <c r="AD625" i="2"/>
  <c r="E677" i="2"/>
  <c r="Z677" i="2"/>
  <c r="AA677" i="2"/>
  <c r="AB677" i="2" s="1"/>
  <c r="AC677" i="2"/>
  <c r="AE677" i="2" s="1"/>
  <c r="AD677" i="2"/>
  <c r="E678" i="2"/>
  <c r="Z678" i="2"/>
  <c r="V678" i="2" s="1"/>
  <c r="AA678" i="2"/>
  <c r="AB678" i="2" s="1"/>
  <c r="AD678" i="2"/>
  <c r="E679" i="2"/>
  <c r="Z679" i="2"/>
  <c r="V679" i="2" s="1"/>
  <c r="AA679" i="2"/>
  <c r="AD679" i="2"/>
  <c r="E680" i="2"/>
  <c r="Z680" i="2"/>
  <c r="AA680" i="2"/>
  <c r="AB680" i="2" s="1"/>
  <c r="AD680" i="2"/>
  <c r="E681" i="2"/>
  <c r="Z681" i="2"/>
  <c r="AA681" i="2"/>
  <c r="AB681" i="2" s="1"/>
  <c r="AD681" i="2"/>
  <c r="E682" i="2"/>
  <c r="Z682" i="2"/>
  <c r="AA682" i="2"/>
  <c r="AB682" i="2"/>
  <c r="AD682" i="2"/>
  <c r="E683" i="2"/>
  <c r="Z683" i="2"/>
  <c r="AA683" i="2"/>
  <c r="AB683" i="2"/>
  <c r="AC683" i="2"/>
  <c r="AD683" i="2"/>
  <c r="E684" i="2"/>
  <c r="Z684" i="2"/>
  <c r="AA684" i="2"/>
  <c r="V684" i="2" s="1"/>
  <c r="AD684" i="2"/>
  <c r="E685" i="2"/>
  <c r="Z685" i="2"/>
  <c r="AA685" i="2"/>
  <c r="V685" i="2" s="1"/>
  <c r="AB685" i="2"/>
  <c r="AD685" i="2"/>
  <c r="E686" i="2"/>
  <c r="Z686" i="2"/>
  <c r="AA686" i="2"/>
  <c r="AB686" i="2" s="1"/>
  <c r="AD686" i="2"/>
  <c r="E687" i="2"/>
  <c r="Z687" i="2"/>
  <c r="AA687" i="2"/>
  <c r="AB687" i="2"/>
  <c r="AC687" i="2"/>
  <c r="AD687" i="2"/>
  <c r="E688" i="2"/>
  <c r="Z688" i="2"/>
  <c r="AA688" i="2"/>
  <c r="AB688" i="2" s="1"/>
  <c r="AD688" i="2"/>
  <c r="E689" i="2"/>
  <c r="Z689" i="2"/>
  <c r="AA689" i="2"/>
  <c r="AB689" i="2" s="1"/>
  <c r="AD689" i="2"/>
  <c r="E690" i="2"/>
  <c r="Z690" i="2"/>
  <c r="AA690" i="2"/>
  <c r="AB690" i="2" s="1"/>
  <c r="AD690" i="2"/>
  <c r="E691" i="2"/>
  <c r="Z691" i="2"/>
  <c r="AA691" i="2"/>
  <c r="AB691" i="2" s="1"/>
  <c r="AD691" i="2"/>
  <c r="E761" i="2"/>
  <c r="Z761" i="2"/>
  <c r="AA761" i="2"/>
  <c r="AB761" i="2" s="1"/>
  <c r="AD761" i="2"/>
  <c r="E762" i="2"/>
  <c r="Z762" i="2"/>
  <c r="AA762" i="2"/>
  <c r="AB762" i="2" s="1"/>
  <c r="AD762" i="2"/>
  <c r="E763" i="2"/>
  <c r="Z763" i="2"/>
  <c r="AA763" i="2"/>
  <c r="AB763" i="2" s="1"/>
  <c r="AD763" i="2"/>
  <c r="E764" i="2"/>
  <c r="Z764" i="2"/>
  <c r="AA764" i="2"/>
  <c r="AB764" i="2" s="1"/>
  <c r="AD764" i="2"/>
  <c r="E765" i="2"/>
  <c r="Z765" i="2"/>
  <c r="AA765" i="2"/>
  <c r="AB765" i="2" s="1"/>
  <c r="AD765" i="2"/>
  <c r="E766" i="2"/>
  <c r="Z766" i="2"/>
  <c r="AA766" i="2"/>
  <c r="AB766" i="2" s="1"/>
  <c r="AD766" i="2"/>
  <c r="E767" i="2"/>
  <c r="Z767" i="2"/>
  <c r="AA767" i="2"/>
  <c r="AB767" i="2" s="1"/>
  <c r="AD767" i="2"/>
  <c r="E768" i="2"/>
  <c r="Z768" i="2"/>
  <c r="AA768" i="2"/>
  <c r="AB768" i="2" s="1"/>
  <c r="AD768" i="2"/>
  <c r="E769" i="2"/>
  <c r="Z769" i="2"/>
  <c r="AA769" i="2"/>
  <c r="AB769" i="2" s="1"/>
  <c r="AD769" i="2"/>
  <c r="E770" i="2"/>
  <c r="Z770" i="2"/>
  <c r="AA770" i="2"/>
  <c r="AB770" i="2" s="1"/>
  <c r="AD770" i="2"/>
  <c r="E771" i="2"/>
  <c r="Z771" i="2"/>
  <c r="AA771" i="2"/>
  <c r="AB771" i="2" s="1"/>
  <c r="AD771" i="2"/>
  <c r="E772" i="2"/>
  <c r="Z772" i="2"/>
  <c r="AA772" i="2"/>
  <c r="AB772" i="2" s="1"/>
  <c r="AD772" i="2"/>
  <c r="E773" i="2"/>
  <c r="Z773" i="2"/>
  <c r="AA773" i="2"/>
  <c r="AB773" i="2" s="1"/>
  <c r="AD773" i="2"/>
  <c r="E774" i="2"/>
  <c r="Z774" i="2"/>
  <c r="AA774" i="2"/>
  <c r="AB774" i="2" s="1"/>
  <c r="AD774" i="2"/>
  <c r="E775" i="2"/>
  <c r="Z775" i="2"/>
  <c r="AA775" i="2"/>
  <c r="AB775" i="2" s="1"/>
  <c r="AD775" i="2"/>
  <c r="E776" i="2"/>
  <c r="Z776" i="2"/>
  <c r="AA776" i="2"/>
  <c r="AB776" i="2" s="1"/>
  <c r="AD776" i="2"/>
  <c r="E777" i="2"/>
  <c r="Z777" i="2"/>
  <c r="AA777" i="2"/>
  <c r="AB777" i="2" s="1"/>
  <c r="AD777" i="2"/>
  <c r="E778" i="2"/>
  <c r="Z778" i="2"/>
  <c r="AA778" i="2"/>
  <c r="AB778" i="2" s="1"/>
  <c r="AD778" i="2"/>
  <c r="E779" i="2"/>
  <c r="Z779" i="2"/>
  <c r="AA779" i="2"/>
  <c r="AB779" i="2" s="1"/>
  <c r="AD779" i="2"/>
  <c r="E780" i="2"/>
  <c r="Z780" i="2"/>
  <c r="AA780" i="2"/>
  <c r="AB780" i="2" s="1"/>
  <c r="AD780" i="2"/>
  <c r="E781" i="2"/>
  <c r="Z781" i="2"/>
  <c r="AA781" i="2"/>
  <c r="AB781" i="2" s="1"/>
  <c r="AD781" i="2"/>
  <c r="E782" i="2"/>
  <c r="Z782" i="2"/>
  <c r="AA782" i="2"/>
  <c r="AB782" i="2" s="1"/>
  <c r="AD782" i="2"/>
  <c r="E783" i="2"/>
  <c r="Z783" i="2"/>
  <c r="AA783" i="2"/>
  <c r="AB783" i="2" s="1"/>
  <c r="AD783" i="2"/>
  <c r="E784" i="2"/>
  <c r="Z784" i="2"/>
  <c r="AA784" i="2"/>
  <c r="AB784" i="2" s="1"/>
  <c r="AD784" i="2"/>
  <c r="E785" i="2"/>
  <c r="Z785" i="2"/>
  <c r="AA785" i="2"/>
  <c r="AB785" i="2" s="1"/>
  <c r="AD785" i="2"/>
  <c r="E786" i="2"/>
  <c r="Z786" i="2"/>
  <c r="AA786" i="2"/>
  <c r="AB786" i="2" s="1"/>
  <c r="AD786" i="2"/>
  <c r="E787" i="2"/>
  <c r="Z787" i="2"/>
  <c r="AA787" i="2"/>
  <c r="AB787" i="2" s="1"/>
  <c r="AD787" i="2"/>
  <c r="E788" i="2"/>
  <c r="Z788" i="2"/>
  <c r="AA788" i="2"/>
  <c r="AB788" i="2" s="1"/>
  <c r="AD788" i="2"/>
  <c r="E789" i="2"/>
  <c r="Z789" i="2"/>
  <c r="AA789" i="2"/>
  <c r="AB789" i="2" s="1"/>
  <c r="AD789" i="2"/>
  <c r="E790" i="2"/>
  <c r="Z790" i="2"/>
  <c r="AA790" i="2"/>
  <c r="AB790" i="2" s="1"/>
  <c r="AD790" i="2"/>
  <c r="E791" i="2"/>
  <c r="Z791" i="2"/>
  <c r="AA791" i="2"/>
  <c r="AB791" i="2" s="1"/>
  <c r="AD791" i="2"/>
  <c r="E792" i="2"/>
  <c r="Z792" i="2"/>
  <c r="AA792" i="2"/>
  <c r="AB792" i="2" s="1"/>
  <c r="AD792" i="2"/>
  <c r="E793" i="2"/>
  <c r="Z793" i="2"/>
  <c r="AA793" i="2"/>
  <c r="AB793" i="2" s="1"/>
  <c r="AD793" i="2"/>
  <c r="E794" i="2"/>
  <c r="Z794" i="2"/>
  <c r="AA794" i="2"/>
  <c r="AB794" i="2" s="1"/>
  <c r="AD794" i="2"/>
  <c r="E795" i="2"/>
  <c r="Z795" i="2"/>
  <c r="AA795" i="2"/>
  <c r="AB795" i="2" s="1"/>
  <c r="AD795" i="2"/>
  <c r="E796" i="2"/>
  <c r="Z796" i="2"/>
  <c r="AA796" i="2"/>
  <c r="AB796" i="2" s="1"/>
  <c r="AD796" i="2"/>
  <c r="E797" i="2"/>
  <c r="Z797" i="2"/>
  <c r="AA797" i="2"/>
  <c r="AB797" i="2" s="1"/>
  <c r="AD797" i="2"/>
  <c r="E798" i="2"/>
  <c r="Z798" i="2"/>
  <c r="AA798" i="2"/>
  <c r="AB798" i="2" s="1"/>
  <c r="AD798" i="2"/>
  <c r="E799" i="2"/>
  <c r="Z799" i="2"/>
  <c r="AA799" i="2"/>
  <c r="AB799" i="2" s="1"/>
  <c r="AD799" i="2"/>
  <c r="E800" i="2"/>
  <c r="Z800" i="2"/>
  <c r="AA800" i="2"/>
  <c r="AB800" i="2" s="1"/>
  <c r="AD800" i="2"/>
  <c r="E801" i="2"/>
  <c r="Z801" i="2"/>
  <c r="AA801" i="2"/>
  <c r="AB801" i="2" s="1"/>
  <c r="AD801" i="2"/>
  <c r="E802" i="2"/>
  <c r="Z802" i="2"/>
  <c r="AA802" i="2"/>
  <c r="AB802" i="2" s="1"/>
  <c r="AD802" i="2"/>
  <c r="E803" i="2"/>
  <c r="Z803" i="2"/>
  <c r="AA803" i="2"/>
  <c r="AB803" i="2" s="1"/>
  <c r="AD803" i="2"/>
  <c r="E804" i="2"/>
  <c r="Z804" i="2"/>
  <c r="AA804" i="2"/>
  <c r="AB804" i="2" s="1"/>
  <c r="AD804" i="2"/>
  <c r="E805" i="2"/>
  <c r="Z805" i="2"/>
  <c r="AA805" i="2"/>
  <c r="AB805" i="2" s="1"/>
  <c r="AD805" i="2"/>
  <c r="E806" i="2"/>
  <c r="Z806" i="2"/>
  <c r="AA806" i="2"/>
  <c r="AB806" i="2" s="1"/>
  <c r="AD806" i="2"/>
  <c r="E807" i="2"/>
  <c r="Z807" i="2"/>
  <c r="AA807" i="2"/>
  <c r="AB807" i="2" s="1"/>
  <c r="AD807" i="2"/>
  <c r="E808" i="2"/>
  <c r="Z808" i="2"/>
  <c r="AA808" i="2"/>
  <c r="AB808" i="2" s="1"/>
  <c r="AD808" i="2"/>
  <c r="E809" i="2"/>
  <c r="Z809" i="2"/>
  <c r="AA809" i="2"/>
  <c r="AB809" i="2" s="1"/>
  <c r="AD809" i="2"/>
  <c r="E810" i="2"/>
  <c r="Z810" i="2"/>
  <c r="AA810" i="2"/>
  <c r="AB810" i="2" s="1"/>
  <c r="AD810" i="2"/>
  <c r="E811" i="2"/>
  <c r="Z811" i="2"/>
  <c r="AA811" i="2"/>
  <c r="AB811" i="2" s="1"/>
  <c r="AD811" i="2"/>
  <c r="E812" i="2"/>
  <c r="Z812" i="2"/>
  <c r="AA812" i="2"/>
  <c r="AB812" i="2" s="1"/>
  <c r="AD812" i="2"/>
  <c r="E813" i="2"/>
  <c r="Z813" i="2"/>
  <c r="AA813" i="2"/>
  <c r="AB813" i="2" s="1"/>
  <c r="AD813" i="2"/>
  <c r="E814" i="2"/>
  <c r="Z814" i="2"/>
  <c r="AA814" i="2"/>
  <c r="AB814" i="2" s="1"/>
  <c r="AD814" i="2"/>
  <c r="E815" i="2"/>
  <c r="Z815" i="2"/>
  <c r="AA815" i="2"/>
  <c r="AB815" i="2" s="1"/>
  <c r="AD815" i="2"/>
  <c r="E816" i="2"/>
  <c r="Z816" i="2"/>
  <c r="AA816" i="2"/>
  <c r="AB816" i="2" s="1"/>
  <c r="AD816" i="2"/>
  <c r="E817" i="2"/>
  <c r="Z817" i="2"/>
  <c r="AA817" i="2"/>
  <c r="AB817" i="2" s="1"/>
  <c r="AD817" i="2"/>
  <c r="E818" i="2"/>
  <c r="Z818" i="2"/>
  <c r="AA818" i="2"/>
  <c r="AB818" i="2" s="1"/>
  <c r="AD818" i="2"/>
  <c r="E819" i="2"/>
  <c r="Z819" i="2"/>
  <c r="AA819" i="2"/>
  <c r="AB819" i="2" s="1"/>
  <c r="AD819" i="2"/>
  <c r="E820" i="2"/>
  <c r="Z820" i="2"/>
  <c r="AA820" i="2"/>
  <c r="AB820" i="2" s="1"/>
  <c r="AD820" i="2"/>
  <c r="E821" i="2"/>
  <c r="Z821" i="2"/>
  <c r="AA821" i="2"/>
  <c r="AB821" i="2" s="1"/>
  <c r="AD821" i="2"/>
  <c r="E822" i="2"/>
  <c r="Z822" i="2"/>
  <c r="AA822" i="2"/>
  <c r="AB822" i="2" s="1"/>
  <c r="AD822" i="2"/>
  <c r="E823" i="2"/>
  <c r="Z823" i="2"/>
  <c r="AA823" i="2"/>
  <c r="AB823" i="2" s="1"/>
  <c r="AD823" i="2"/>
  <c r="E824" i="2"/>
  <c r="Z824" i="2"/>
  <c r="AA824" i="2"/>
  <c r="AB824" i="2" s="1"/>
  <c r="AD824" i="2"/>
  <c r="E825" i="2"/>
  <c r="Z825" i="2"/>
  <c r="AA825" i="2"/>
  <c r="AB825" i="2" s="1"/>
  <c r="AD825" i="2"/>
  <c r="E826" i="2"/>
  <c r="Z826" i="2"/>
  <c r="AA826" i="2"/>
  <c r="AB826" i="2" s="1"/>
  <c r="AD826" i="2"/>
  <c r="E827" i="2"/>
  <c r="Z827" i="2"/>
  <c r="AA827" i="2"/>
  <c r="AB827" i="2" s="1"/>
  <c r="AD827" i="2"/>
  <c r="E828" i="2"/>
  <c r="Z828" i="2"/>
  <c r="AA828" i="2"/>
  <c r="AB828" i="2" s="1"/>
  <c r="AD828" i="2"/>
  <c r="E829" i="2"/>
  <c r="Z829" i="2"/>
  <c r="AA829" i="2"/>
  <c r="AB829" i="2" s="1"/>
  <c r="AD829" i="2"/>
  <c r="E830" i="2"/>
  <c r="Z830" i="2"/>
  <c r="AA830" i="2"/>
  <c r="AB830" i="2" s="1"/>
  <c r="AD830" i="2"/>
  <c r="E831" i="2"/>
  <c r="Z831" i="2"/>
  <c r="AA831" i="2"/>
  <c r="AB831" i="2" s="1"/>
  <c r="AD831" i="2"/>
  <c r="E832" i="2"/>
  <c r="Z832" i="2"/>
  <c r="AA832" i="2"/>
  <c r="AB832" i="2" s="1"/>
  <c r="AD832" i="2"/>
  <c r="E833" i="2"/>
  <c r="Z833" i="2"/>
  <c r="AA833" i="2"/>
  <c r="AB833" i="2" s="1"/>
  <c r="AD833" i="2"/>
  <c r="E834" i="2"/>
  <c r="Z834" i="2"/>
  <c r="AA834" i="2"/>
  <c r="AB834" i="2" s="1"/>
  <c r="AD834" i="2"/>
  <c r="E835" i="2"/>
  <c r="Z835" i="2"/>
  <c r="AA835" i="2"/>
  <c r="AB835" i="2" s="1"/>
  <c r="AD835" i="2"/>
  <c r="E836" i="2"/>
  <c r="Z836" i="2"/>
  <c r="AA836" i="2"/>
  <c r="AB836" i="2" s="1"/>
  <c r="AD836" i="2"/>
  <c r="E837" i="2"/>
  <c r="Z837" i="2"/>
  <c r="AA837" i="2"/>
  <c r="AB837" i="2" s="1"/>
  <c r="AD837" i="2"/>
  <c r="E888" i="2"/>
  <c r="Z888" i="2"/>
  <c r="AA888" i="2"/>
  <c r="AB888" i="2" s="1"/>
  <c r="AD888" i="2"/>
  <c r="E889" i="2"/>
  <c r="Z889" i="2"/>
  <c r="AA889" i="2"/>
  <c r="AB889" i="2" s="1"/>
  <c r="AD889" i="2"/>
  <c r="E890" i="2"/>
  <c r="Z890" i="2"/>
  <c r="AA890" i="2"/>
  <c r="AB890" i="2" s="1"/>
  <c r="AD890" i="2"/>
  <c r="E891" i="2"/>
  <c r="Z891" i="2"/>
  <c r="AA891" i="2"/>
  <c r="AB891" i="2" s="1"/>
  <c r="AD891" i="2"/>
  <c r="E892" i="2"/>
  <c r="Z892" i="2"/>
  <c r="AA892" i="2"/>
  <c r="AB892" i="2" s="1"/>
  <c r="AD892" i="2"/>
  <c r="E893" i="2"/>
  <c r="Z893" i="2"/>
  <c r="AA893" i="2"/>
  <c r="AB893" i="2" s="1"/>
  <c r="AD893" i="2"/>
  <c r="E894" i="2"/>
  <c r="Z894" i="2"/>
  <c r="AA894" i="2"/>
  <c r="AB894" i="2" s="1"/>
  <c r="AD894" i="2"/>
  <c r="E895" i="2"/>
  <c r="Z895" i="2"/>
  <c r="AA895" i="2"/>
  <c r="AB895" i="2" s="1"/>
  <c r="AD895" i="2"/>
  <c r="E896" i="2"/>
  <c r="Z896" i="2"/>
  <c r="AA896" i="2"/>
  <c r="AB896" i="2" s="1"/>
  <c r="AD896" i="2"/>
  <c r="E897" i="2"/>
  <c r="Z897" i="2"/>
  <c r="AA897" i="2"/>
  <c r="AB897" i="2" s="1"/>
  <c r="AD897" i="2"/>
  <c r="D898" i="2"/>
  <c r="Z898" i="2"/>
  <c r="AA898" i="2"/>
  <c r="AC898" i="2" s="1"/>
  <c r="AE898" i="2" s="1"/>
  <c r="AD898" i="2"/>
  <c r="W899" i="2"/>
  <c r="X899" i="2" s="1"/>
  <c r="Z899" i="2"/>
  <c r="V899" i="2" s="1"/>
  <c r="AA899" i="2"/>
  <c r="AD899" i="2"/>
  <c r="E900" i="2"/>
  <c r="Z900" i="2"/>
  <c r="AA900" i="2"/>
  <c r="AD900" i="2"/>
  <c r="E901" i="2"/>
  <c r="Z901" i="2"/>
  <c r="AA901" i="2"/>
  <c r="AD901" i="2"/>
  <c r="E902" i="2"/>
  <c r="Z902" i="2"/>
  <c r="AA902" i="2"/>
  <c r="AD902" i="2"/>
  <c r="E903" i="2"/>
  <c r="Z903" i="2"/>
  <c r="AA903" i="2"/>
  <c r="AD903" i="2"/>
  <c r="E904" i="2"/>
  <c r="Z904" i="2"/>
  <c r="AA904" i="2"/>
  <c r="AD904" i="2"/>
  <c r="E905" i="2"/>
  <c r="Z905" i="2"/>
  <c r="AA905" i="2"/>
  <c r="AD905" i="2"/>
  <c r="E906" i="2"/>
  <c r="Z906" i="2"/>
  <c r="AA906" i="2"/>
  <c r="AD906" i="2"/>
  <c r="E907" i="2"/>
  <c r="Z907" i="2"/>
  <c r="AA907" i="2"/>
  <c r="AD907" i="2"/>
  <c r="E908" i="2"/>
  <c r="Z908" i="2"/>
  <c r="AA908" i="2"/>
  <c r="AC908" i="2" s="1"/>
  <c r="AD908" i="2"/>
  <c r="D909" i="2"/>
  <c r="E909" i="2" s="1"/>
  <c r="Z909" i="2"/>
  <c r="AA909" i="2"/>
  <c r="AD909" i="2"/>
  <c r="Z910" i="2"/>
  <c r="AA910" i="2"/>
  <c r="AB910" i="2" s="1"/>
  <c r="AD910" i="2"/>
  <c r="E911" i="2"/>
  <c r="Z911" i="2"/>
  <c r="AA911" i="2"/>
  <c r="AD911" i="2"/>
  <c r="E912" i="2"/>
  <c r="Z912" i="2"/>
  <c r="AA912" i="2"/>
  <c r="AB912" i="2" s="1"/>
  <c r="AD912" i="2"/>
  <c r="E1243" i="2"/>
  <c r="Z1243" i="2"/>
  <c r="AA1243" i="2"/>
  <c r="AD1243" i="2"/>
  <c r="E1244" i="2"/>
  <c r="Z1244" i="2"/>
  <c r="AA1244" i="2"/>
  <c r="AB1244" i="2" s="1"/>
  <c r="AD1244" i="2"/>
  <c r="E1245" i="2"/>
  <c r="Z1245" i="2"/>
  <c r="AA1245" i="2"/>
  <c r="AD1245" i="2"/>
  <c r="E1246" i="2"/>
  <c r="Z1246" i="2"/>
  <c r="AA1246" i="2"/>
  <c r="AB1246" i="2" s="1"/>
  <c r="AD1246" i="2"/>
  <c r="E1247" i="2"/>
  <c r="Z1247" i="2"/>
  <c r="AA1247" i="2"/>
  <c r="AD1247" i="2"/>
  <c r="E1248" i="2"/>
  <c r="Z1248" i="2"/>
  <c r="AA1248" i="2"/>
  <c r="AB1248" i="2" s="1"/>
  <c r="AD1248" i="2"/>
  <c r="E1249" i="2"/>
  <c r="Z1249" i="2"/>
  <c r="AA1249" i="2"/>
  <c r="AD1249" i="2"/>
  <c r="E1250" i="2"/>
  <c r="Z1250" i="2"/>
  <c r="AA1250" i="2"/>
  <c r="AB1250" i="2" s="1"/>
  <c r="AD1250" i="2"/>
  <c r="E1251" i="2"/>
  <c r="Z1251" i="2"/>
  <c r="AA1251" i="2"/>
  <c r="AD1251" i="2"/>
  <c r="E1252" i="2"/>
  <c r="Z1252" i="2"/>
  <c r="AA1252" i="2"/>
  <c r="AB1252" i="2" s="1"/>
  <c r="AD1252" i="2"/>
  <c r="E1253" i="2"/>
  <c r="Z1253" i="2"/>
  <c r="AA1253" i="2"/>
  <c r="AD1253" i="2"/>
  <c r="E1254" i="2"/>
  <c r="Z1254" i="2"/>
  <c r="AA1254" i="2"/>
  <c r="AB1254" i="2" s="1"/>
  <c r="AD1254" i="2"/>
  <c r="E1255" i="2"/>
  <c r="Z1255" i="2"/>
  <c r="AA1255" i="2"/>
  <c r="AD1255" i="2"/>
  <c r="E1256" i="2"/>
  <c r="Z1256" i="2"/>
  <c r="AA1256" i="2"/>
  <c r="AB1256" i="2" s="1"/>
  <c r="AD1256" i="2"/>
  <c r="E1257" i="2"/>
  <c r="Z1257" i="2"/>
  <c r="AA1257" i="2"/>
  <c r="AD1257" i="2"/>
  <c r="E1258" i="2"/>
  <c r="Z1258" i="2"/>
  <c r="AA1258" i="2"/>
  <c r="AB1258" i="2" s="1"/>
  <c r="AD1258" i="2"/>
  <c r="E1259" i="2"/>
  <c r="Z1259" i="2"/>
  <c r="AA1259" i="2"/>
  <c r="AD1259" i="2"/>
  <c r="E1260" i="2"/>
  <c r="Z1260" i="2"/>
  <c r="AA1260" i="2"/>
  <c r="AB1260" i="2" s="1"/>
  <c r="AD1260" i="2"/>
  <c r="E1261" i="2"/>
  <c r="Z1261" i="2"/>
  <c r="AA1261" i="2"/>
  <c r="AD1261" i="2"/>
  <c r="E1262" i="2"/>
  <c r="Z1262" i="2"/>
  <c r="AA1262" i="2"/>
  <c r="AB1262" i="2" s="1"/>
  <c r="AD1262" i="2"/>
  <c r="E1263" i="2"/>
  <c r="Z1263" i="2"/>
  <c r="AA1263" i="2"/>
  <c r="AD1263" i="2"/>
  <c r="E1264" i="2"/>
  <c r="Z1264" i="2"/>
  <c r="AA1264" i="2"/>
  <c r="AB1264" i="2" s="1"/>
  <c r="AD1264" i="2"/>
  <c r="E1265" i="2"/>
  <c r="Z1265" i="2"/>
  <c r="AA1265" i="2"/>
  <c r="AD1265" i="2"/>
  <c r="E1266" i="2"/>
  <c r="Z1266" i="2"/>
  <c r="AA1266" i="2"/>
  <c r="AB1266" i="2" s="1"/>
  <c r="AD1266" i="2"/>
  <c r="E1267" i="2"/>
  <c r="Z1267" i="2"/>
  <c r="AA1267" i="2"/>
  <c r="AD1267" i="2"/>
  <c r="E1268" i="2"/>
  <c r="Z1268" i="2"/>
  <c r="AA1268" i="2"/>
  <c r="AB1268" i="2" s="1"/>
  <c r="AD1268" i="2"/>
  <c r="E1269" i="2"/>
  <c r="Z1269" i="2"/>
  <c r="AA1269" i="2"/>
  <c r="AD1269" i="2"/>
  <c r="E1270" i="2"/>
  <c r="Z1270" i="2"/>
  <c r="AA1270" i="2"/>
  <c r="AB1270" i="2" s="1"/>
  <c r="AD1270" i="2"/>
  <c r="E1271" i="2"/>
  <c r="Z1271" i="2"/>
  <c r="AA1271" i="2"/>
  <c r="AD1271" i="2"/>
  <c r="E1272" i="2"/>
  <c r="Z1272" i="2"/>
  <c r="AA1272" i="2"/>
  <c r="AD1272" i="2"/>
  <c r="E1273" i="2"/>
  <c r="Z1273" i="2"/>
  <c r="AA1273" i="2"/>
  <c r="AD1273" i="2"/>
  <c r="E1274" i="2"/>
  <c r="Z1274" i="2"/>
  <c r="AA1274" i="2"/>
  <c r="AD1274" i="2"/>
  <c r="E1275" i="2"/>
  <c r="Z1275" i="2"/>
  <c r="AA1275" i="2"/>
  <c r="AD1275" i="2"/>
  <c r="E1276" i="2"/>
  <c r="Z1276" i="2"/>
  <c r="AA1276" i="2"/>
  <c r="AD1276" i="2"/>
  <c r="E1277" i="2"/>
  <c r="Z1277" i="2"/>
  <c r="AA1277" i="2"/>
  <c r="AD1277" i="2"/>
  <c r="E1278" i="2"/>
  <c r="Z1278" i="2"/>
  <c r="AA1278" i="2"/>
  <c r="AD1278" i="2"/>
  <c r="E1279" i="2"/>
  <c r="Z1279" i="2"/>
  <c r="AA1279" i="2"/>
  <c r="AD1279" i="2"/>
  <c r="E1280" i="2"/>
  <c r="Z1280" i="2"/>
  <c r="AA1280" i="2"/>
  <c r="AC1280" i="2" s="1"/>
  <c r="AB1280" i="2"/>
  <c r="AD1280" i="2"/>
  <c r="E1281" i="2"/>
  <c r="Z1281" i="2"/>
  <c r="AA1281" i="2"/>
  <c r="AB1281" i="2" s="1"/>
  <c r="AC1281" i="2"/>
  <c r="AD1281" i="2"/>
  <c r="E1282" i="2"/>
  <c r="Z1282" i="2"/>
  <c r="AA1282" i="2"/>
  <c r="AB1282" i="2" s="1"/>
  <c r="AD1282" i="2"/>
  <c r="E1283" i="2"/>
  <c r="Z1283" i="2"/>
  <c r="AA1283" i="2"/>
  <c r="AD1283" i="2"/>
  <c r="E1284" i="2"/>
  <c r="Z1284" i="2"/>
  <c r="AA1284" i="2"/>
  <c r="AC1284" i="2" s="1"/>
  <c r="AB1284" i="2"/>
  <c r="AD1284" i="2"/>
  <c r="E1285" i="2"/>
  <c r="Z1285" i="2"/>
  <c r="AA1285" i="2"/>
  <c r="AD1285" i="2"/>
  <c r="E1286" i="2"/>
  <c r="Z1286" i="2"/>
  <c r="AA1286" i="2"/>
  <c r="AD1286" i="2"/>
  <c r="E1287" i="2"/>
  <c r="Z1287" i="2"/>
  <c r="V1287" i="2" s="1"/>
  <c r="W1287" i="2" s="1"/>
  <c r="X1287" i="2" s="1"/>
  <c r="AA1287" i="2"/>
  <c r="AC1287" i="2" s="1"/>
  <c r="AB1287" i="2"/>
  <c r="AD1287" i="2"/>
  <c r="E1288" i="2"/>
  <c r="Z1288" i="2"/>
  <c r="V1288" i="2" s="1"/>
  <c r="W1288" i="2" s="1"/>
  <c r="X1288" i="2" s="1"/>
  <c r="AA1288" i="2"/>
  <c r="AC1288" i="2" s="1"/>
  <c r="AB1288" i="2"/>
  <c r="AD1288" i="2"/>
  <c r="E1289" i="2"/>
  <c r="Z1289" i="2"/>
  <c r="AA1289" i="2"/>
  <c r="AC1289" i="2" s="1"/>
  <c r="AB1289" i="2"/>
  <c r="AD1289" i="2"/>
  <c r="E1290" i="2"/>
  <c r="Z1290" i="2"/>
  <c r="AA1290" i="2"/>
  <c r="AC1290" i="2" s="1"/>
  <c r="AB1290" i="2"/>
  <c r="AD1290" i="2"/>
  <c r="E1291" i="2"/>
  <c r="Z1291" i="2"/>
  <c r="AA1291" i="2"/>
  <c r="AB1291" i="2" s="1"/>
  <c r="AD1291" i="2"/>
  <c r="E1292" i="2"/>
  <c r="Z1292" i="2"/>
  <c r="AA1292" i="2"/>
  <c r="AB1292" i="2" s="1"/>
  <c r="AD1292" i="2"/>
  <c r="E1293" i="2"/>
  <c r="Z1293" i="2"/>
  <c r="AA1293" i="2"/>
  <c r="AB1293" i="2" s="1"/>
  <c r="AD1293" i="2"/>
  <c r="E1294" i="2"/>
  <c r="Z1294" i="2"/>
  <c r="AA1294" i="2"/>
  <c r="AD1294" i="2"/>
  <c r="E1295" i="2"/>
  <c r="Z1295" i="2"/>
  <c r="V1295" i="2" s="1"/>
  <c r="W1295" i="2" s="1"/>
  <c r="X1295" i="2" s="1"/>
  <c r="AA1295" i="2"/>
  <c r="AC1295" i="2" s="1"/>
  <c r="AB1295" i="2"/>
  <c r="AD1295" i="2"/>
  <c r="E1296" i="2"/>
  <c r="Z1296" i="2"/>
  <c r="AA1296" i="2"/>
  <c r="AC1296" i="2" s="1"/>
  <c r="AD1296" i="2"/>
  <c r="E1297" i="2"/>
  <c r="Z1297" i="2"/>
  <c r="AA1297" i="2"/>
  <c r="AD1297" i="2"/>
  <c r="E1298" i="2"/>
  <c r="Z1298" i="2"/>
  <c r="AA1298" i="2"/>
  <c r="AD1298" i="2"/>
  <c r="E1299" i="2"/>
  <c r="Z1299" i="2"/>
  <c r="AA1299" i="2"/>
  <c r="AB1299" i="2" s="1"/>
  <c r="AC1299" i="2"/>
  <c r="AD1299" i="2"/>
  <c r="E1300" i="2"/>
  <c r="Z1300" i="2"/>
  <c r="V1300" i="2" s="1"/>
  <c r="W1300" i="2" s="1"/>
  <c r="X1300" i="2" s="1"/>
  <c r="AA1300" i="2"/>
  <c r="AB1300" i="2" s="1"/>
  <c r="AC1300" i="2"/>
  <c r="AD1300" i="2"/>
  <c r="E1301" i="2"/>
  <c r="Z1301" i="2"/>
  <c r="AA1301" i="2"/>
  <c r="AB1301" i="2" s="1"/>
  <c r="AD1301" i="2"/>
  <c r="E1302" i="2"/>
  <c r="Z1302" i="2"/>
  <c r="AA1302" i="2"/>
  <c r="AB1302" i="2" s="1"/>
  <c r="AC1302" i="2"/>
  <c r="AD1302" i="2"/>
  <c r="E1350" i="2"/>
  <c r="Z1350" i="2"/>
  <c r="AA1350" i="2"/>
  <c r="AB1350" i="2" s="1"/>
  <c r="AD1350" i="2"/>
  <c r="E1351" i="2"/>
  <c r="Z1351" i="2"/>
  <c r="AA1351" i="2"/>
  <c r="AB1351" i="2" s="1"/>
  <c r="AD1351" i="2"/>
  <c r="E1352" i="2"/>
  <c r="Z1352" i="2"/>
  <c r="AA1352" i="2"/>
  <c r="AB1352" i="2" s="1"/>
  <c r="AC1352" i="2"/>
  <c r="AD1352" i="2"/>
  <c r="E1353" i="2"/>
  <c r="Z1353" i="2"/>
  <c r="AA1353" i="2"/>
  <c r="AB1353" i="2" s="1"/>
  <c r="AD1353" i="2"/>
  <c r="E1354" i="2"/>
  <c r="Z1354" i="2"/>
  <c r="AA1354" i="2"/>
  <c r="AD1354" i="2"/>
  <c r="E1355" i="2"/>
  <c r="Z1355" i="2"/>
  <c r="AA1355" i="2"/>
  <c r="AC1355" i="2" s="1"/>
  <c r="AD1355" i="2"/>
  <c r="E1356" i="2"/>
  <c r="Z1356" i="2"/>
  <c r="AA1356" i="2"/>
  <c r="AD1356" i="2"/>
  <c r="E1357" i="2"/>
  <c r="Z1357" i="2"/>
  <c r="AA1357" i="2"/>
  <c r="AD1357" i="2"/>
  <c r="E1358" i="2"/>
  <c r="Z1358" i="2"/>
  <c r="AA1358" i="2"/>
  <c r="AD1358" i="2"/>
  <c r="E1359" i="2"/>
  <c r="Z1359" i="2"/>
  <c r="AA1359" i="2"/>
  <c r="AB1359" i="2" s="1"/>
  <c r="AD1359" i="2"/>
  <c r="E1360" i="2"/>
  <c r="Z1360" i="2"/>
  <c r="AA1360" i="2"/>
  <c r="AD1360" i="2"/>
  <c r="E1361" i="2"/>
  <c r="Z1361" i="2"/>
  <c r="AA1361" i="2"/>
  <c r="AB1361" i="2" s="1"/>
  <c r="AD1361" i="2"/>
  <c r="E1362" i="2"/>
  <c r="Z1362" i="2"/>
  <c r="AA1362" i="2"/>
  <c r="AD1362" i="2"/>
  <c r="E1363" i="2"/>
  <c r="Z1363" i="2"/>
  <c r="AA1363" i="2"/>
  <c r="AD1363" i="2"/>
  <c r="E1364" i="2"/>
  <c r="Z1364" i="2"/>
  <c r="AA1364" i="2"/>
  <c r="AC1364" i="2" s="1"/>
  <c r="AB1364" i="2"/>
  <c r="AD1364" i="2"/>
  <c r="E1365" i="2"/>
  <c r="Z1365" i="2"/>
  <c r="AA1365" i="2"/>
  <c r="AB1365" i="2" s="1"/>
  <c r="AC1365" i="2"/>
  <c r="AD1365" i="2"/>
  <c r="E1366" i="2"/>
  <c r="Z1366" i="2"/>
  <c r="AA1366" i="2"/>
  <c r="AD1366" i="2"/>
  <c r="E1367" i="2"/>
  <c r="Z1367" i="2"/>
  <c r="AA1367" i="2"/>
  <c r="AC1367" i="2" s="1"/>
  <c r="AD1367" i="2"/>
  <c r="E1368" i="2"/>
  <c r="Z1368" i="2"/>
  <c r="AA1368" i="2"/>
  <c r="AD1368" i="2"/>
  <c r="E1369" i="2"/>
  <c r="Z1369" i="2"/>
  <c r="AA1369" i="2"/>
  <c r="AD1369" i="2"/>
  <c r="E1370" i="2"/>
  <c r="Z1370" i="2"/>
  <c r="AA1370" i="2"/>
  <c r="AB1370" i="2"/>
  <c r="AC1370" i="2"/>
  <c r="AD1370" i="2"/>
  <c r="E1371" i="2"/>
  <c r="Z1371" i="2"/>
  <c r="AA1371" i="2"/>
  <c r="AB1371" i="2" s="1"/>
  <c r="AC1371" i="2"/>
  <c r="AD1371" i="2"/>
  <c r="E1372" i="2"/>
  <c r="Z1372" i="2"/>
  <c r="AA1372" i="2"/>
  <c r="AB1372" i="2"/>
  <c r="AC1372" i="2"/>
  <c r="AD1372" i="2"/>
  <c r="E1373" i="2"/>
  <c r="Z1373" i="2"/>
  <c r="AA1373" i="2"/>
  <c r="AB1373" i="2" s="1"/>
  <c r="AD1373" i="2"/>
  <c r="E1374" i="2"/>
  <c r="Z1374" i="2"/>
  <c r="AA1374" i="2"/>
  <c r="AB1374" i="2" s="1"/>
  <c r="AC1374" i="2"/>
  <c r="AD1374" i="2"/>
  <c r="E1375" i="2"/>
  <c r="Z1375" i="2"/>
  <c r="AA1375" i="2"/>
  <c r="AD1375" i="2"/>
  <c r="E1376" i="2"/>
  <c r="Z1376" i="2"/>
  <c r="V1376" i="2" s="1"/>
  <c r="W1376" i="2" s="1"/>
  <c r="X1376" i="2" s="1"/>
  <c r="AA1376" i="2"/>
  <c r="AB1376" i="2" s="1"/>
  <c r="AC1376" i="2"/>
  <c r="AD1376" i="2"/>
  <c r="E1377" i="2"/>
  <c r="Z1377" i="2"/>
  <c r="AA1377" i="2"/>
  <c r="AD1377" i="2"/>
  <c r="E1378" i="2"/>
  <c r="Z1378" i="2"/>
  <c r="V1378" i="2" s="1"/>
  <c r="W1378" i="2" s="1"/>
  <c r="X1378" i="2" s="1"/>
  <c r="AA1378" i="2"/>
  <c r="AC1378" i="2" s="1"/>
  <c r="AB1378" i="2"/>
  <c r="AD1378" i="2"/>
  <c r="E1379" i="2"/>
  <c r="Z1379" i="2"/>
  <c r="AA1379" i="2"/>
  <c r="AD1379" i="2"/>
  <c r="E1380" i="2"/>
  <c r="Z1380" i="2"/>
  <c r="V1380" i="2" s="1"/>
  <c r="W1380" i="2" s="1"/>
  <c r="X1380" i="2" s="1"/>
  <c r="AA1380" i="2"/>
  <c r="AD1380" i="2"/>
  <c r="E1381" i="2"/>
  <c r="Z1381" i="2"/>
  <c r="V1381" i="2" s="1"/>
  <c r="W1381" i="2" s="1"/>
  <c r="X1381" i="2" s="1"/>
  <c r="AA1381" i="2"/>
  <c r="AD1381" i="2"/>
  <c r="E1382" i="2"/>
  <c r="Z1382" i="2"/>
  <c r="AA1382" i="2"/>
  <c r="AB1382" i="2" s="1"/>
  <c r="AD1382" i="2"/>
  <c r="E1383" i="2"/>
  <c r="Z1383" i="2"/>
  <c r="V1383" i="2" s="1"/>
  <c r="W1383" i="2" s="1"/>
  <c r="X1383" i="2" s="1"/>
  <c r="AA1383" i="2"/>
  <c r="AB1383" i="2"/>
  <c r="AC1383" i="2"/>
  <c r="AD1383" i="2"/>
  <c r="E1384" i="2"/>
  <c r="Z1384" i="2"/>
  <c r="AA1384" i="2"/>
  <c r="AB1384" i="2" s="1"/>
  <c r="AD1384" i="2"/>
  <c r="E1385" i="2"/>
  <c r="Z1385" i="2"/>
  <c r="AA1385" i="2"/>
  <c r="AB1385" i="2"/>
  <c r="AC1385" i="2"/>
  <c r="AD1385" i="2"/>
  <c r="E1386" i="2"/>
  <c r="Z1386" i="2"/>
  <c r="AA1386" i="2"/>
  <c r="AB1386" i="2" s="1"/>
  <c r="AD1386" i="2"/>
  <c r="E1387" i="2"/>
  <c r="Z1387" i="2"/>
  <c r="AA1387" i="2"/>
  <c r="AB1387" i="2" s="1"/>
  <c r="AD1387" i="2"/>
  <c r="E1388" i="2"/>
  <c r="Z1388" i="2"/>
  <c r="AA1388" i="2"/>
  <c r="AB1388" i="2" s="1"/>
  <c r="AD1388" i="2"/>
  <c r="E1769" i="2"/>
  <c r="Z1769" i="2"/>
  <c r="AA1769" i="2"/>
  <c r="AC1769" i="2" s="1"/>
  <c r="AD1769" i="2"/>
  <c r="E1770" i="2"/>
  <c r="Z1770" i="2"/>
  <c r="V1770" i="2" s="1"/>
  <c r="W1770" i="2" s="1"/>
  <c r="X1770" i="2" s="1"/>
  <c r="AA1770" i="2"/>
  <c r="AC1770" i="2" s="1"/>
  <c r="AD1770" i="2"/>
  <c r="E1771" i="2"/>
  <c r="Z1771" i="2"/>
  <c r="AA1771" i="2"/>
  <c r="AC1771" i="2" s="1"/>
  <c r="AD1771" i="2"/>
  <c r="E1772" i="2"/>
  <c r="Z1772" i="2"/>
  <c r="V1772" i="2" s="1"/>
  <c r="W1772" i="2" s="1"/>
  <c r="X1772" i="2" s="1"/>
  <c r="AA1772" i="2"/>
  <c r="AB1772" i="2" s="1"/>
  <c r="AD1772" i="2"/>
  <c r="E1773" i="2"/>
  <c r="Z1773" i="2"/>
  <c r="AA1773" i="2"/>
  <c r="AB1773" i="2" s="1"/>
  <c r="AC1773" i="2"/>
  <c r="AD1773" i="2"/>
  <c r="E1774" i="2"/>
  <c r="Z1774" i="2"/>
  <c r="AA1774" i="2"/>
  <c r="AB1774" i="2" s="1"/>
  <c r="AD1774" i="2"/>
  <c r="E1775" i="2"/>
  <c r="Z1775" i="2"/>
  <c r="AA1775" i="2"/>
  <c r="AB1775" i="2" s="1"/>
  <c r="AD1775" i="2"/>
  <c r="E1776" i="2"/>
  <c r="Z1776" i="2"/>
  <c r="AA1776" i="2"/>
  <c r="AB1776" i="2" s="1"/>
  <c r="AD1776" i="2"/>
  <c r="E1777" i="2"/>
  <c r="Z1777" i="2"/>
  <c r="V1777" i="2" s="1"/>
  <c r="AA1777" i="2"/>
  <c r="AB1777" i="2" s="1"/>
  <c r="AD1777" i="2"/>
  <c r="E1778" i="2"/>
  <c r="Z1778" i="2"/>
  <c r="AA1778" i="2"/>
  <c r="AB1778" i="2" s="1"/>
  <c r="AC1778" i="2"/>
  <c r="AE1778" i="2" s="1"/>
  <c r="AD1778" i="2"/>
  <c r="E1779" i="2"/>
  <c r="Z1779" i="2"/>
  <c r="AA1779" i="2"/>
  <c r="AD1779" i="2"/>
  <c r="E1780" i="2"/>
  <c r="Z1780" i="2"/>
  <c r="AA1780" i="2"/>
  <c r="AD1780" i="2"/>
  <c r="E1781" i="2"/>
  <c r="Z1781" i="2"/>
  <c r="AA1781" i="2"/>
  <c r="AB1781" i="2" s="1"/>
  <c r="AD1781" i="2"/>
  <c r="E1782" i="2"/>
  <c r="Z1782" i="2"/>
  <c r="AA1782" i="2"/>
  <c r="AD1782" i="2"/>
  <c r="E1783" i="2"/>
  <c r="Z1783" i="2"/>
  <c r="AA1783" i="2"/>
  <c r="AC1783" i="2" s="1"/>
  <c r="AB1783" i="2"/>
  <c r="AD1783" i="2"/>
  <c r="E1784" i="2"/>
  <c r="Z1784" i="2"/>
  <c r="AA1784" i="2"/>
  <c r="AD1784" i="2"/>
  <c r="E1785" i="2"/>
  <c r="Z1785" i="2"/>
  <c r="AA1785" i="2"/>
  <c r="AD1785" i="2"/>
  <c r="E1786" i="2"/>
  <c r="Z1786" i="2"/>
  <c r="AA1786" i="2"/>
  <c r="AC1786" i="2" s="1"/>
  <c r="AD1786" i="2"/>
  <c r="E1787" i="2"/>
  <c r="Z1787" i="2"/>
  <c r="V1787" i="2" s="1"/>
  <c r="AA1787" i="2"/>
  <c r="AC1787" i="2" s="1"/>
  <c r="AB1787" i="2"/>
  <c r="AD1787" i="2"/>
  <c r="E1788" i="2"/>
  <c r="Z1788" i="2"/>
  <c r="AA1788" i="2"/>
  <c r="AD1788" i="2"/>
  <c r="E1789" i="2"/>
  <c r="Z1789" i="2"/>
  <c r="V1789" i="2" s="1"/>
  <c r="AA1789" i="2"/>
  <c r="AB1789" i="2" s="1"/>
  <c r="AD1789" i="2"/>
  <c r="E1790" i="2"/>
  <c r="Z1790" i="2"/>
  <c r="AA1790" i="2"/>
  <c r="AD1790" i="2"/>
  <c r="E1791" i="2"/>
  <c r="Z1791" i="2"/>
  <c r="AA1791" i="2"/>
  <c r="AC1791" i="2" s="1"/>
  <c r="AE1791" i="2" s="1"/>
  <c r="AD1791" i="2"/>
  <c r="E1792" i="2"/>
  <c r="Z1792" i="2"/>
  <c r="V1792" i="2" s="1"/>
  <c r="AA1792" i="2"/>
  <c r="AC1792" i="2" s="1"/>
  <c r="AB1792" i="2"/>
  <c r="AD1792" i="2"/>
  <c r="E1793" i="2"/>
  <c r="Z1793" i="2"/>
  <c r="AA1793" i="2"/>
  <c r="AD1793" i="2"/>
  <c r="E1794" i="2"/>
  <c r="Z1794" i="2"/>
  <c r="AA1794" i="2"/>
  <c r="AB1794" i="2" s="1"/>
  <c r="AD1794" i="2"/>
  <c r="E1795" i="2"/>
  <c r="Z1795" i="2"/>
  <c r="AA1795" i="2"/>
  <c r="AC1795" i="2" s="1"/>
  <c r="AE1795" i="2" s="1"/>
  <c r="AB1795" i="2"/>
  <c r="AD1795" i="2"/>
  <c r="E1796" i="2"/>
  <c r="Z1796" i="2"/>
  <c r="AA1796" i="2"/>
  <c r="AC1796" i="2" s="1"/>
  <c r="AE1796" i="2" s="1"/>
  <c r="AD1796" i="2"/>
  <c r="E1797" i="2"/>
  <c r="Z1797" i="2"/>
  <c r="V1797" i="2" s="1"/>
  <c r="AA1797" i="2"/>
  <c r="AC1797" i="2" s="1"/>
  <c r="AB1797" i="2"/>
  <c r="AD1797" i="2"/>
  <c r="E1798" i="2"/>
  <c r="Z1798" i="2"/>
  <c r="V1798" i="2" s="1"/>
  <c r="AA1798" i="2"/>
  <c r="AD1798" i="2"/>
  <c r="E1799" i="2"/>
  <c r="Z1799" i="2"/>
  <c r="V1799" i="2" s="1"/>
  <c r="AA1799" i="2"/>
  <c r="AC1799" i="2" s="1"/>
  <c r="AB1799" i="2"/>
  <c r="AD1799" i="2"/>
  <c r="E1800" i="2"/>
  <c r="Z1800" i="2"/>
  <c r="AA1800" i="2"/>
  <c r="AD1800" i="2"/>
  <c r="E1801" i="2"/>
  <c r="Z1801" i="2"/>
  <c r="AA1801" i="2"/>
  <c r="AC1801" i="2" s="1"/>
  <c r="AE1801" i="2" s="1"/>
  <c r="AD1801" i="2"/>
  <c r="E1802" i="2"/>
  <c r="Z1802" i="2"/>
  <c r="AA1802" i="2"/>
  <c r="AC1802" i="2" s="1"/>
  <c r="AD1802" i="2"/>
  <c r="E1803" i="2"/>
  <c r="Z1803" i="2"/>
  <c r="AA1803" i="2"/>
  <c r="AC1803" i="2" s="1"/>
  <c r="AB1803" i="2"/>
  <c r="AD1803" i="2"/>
  <c r="E1804" i="2"/>
  <c r="Z1804" i="2"/>
  <c r="AA1804" i="2"/>
  <c r="AC1804" i="2" s="1"/>
  <c r="AD1804" i="2"/>
  <c r="E1805" i="2"/>
  <c r="Z1805" i="2"/>
  <c r="AA1805" i="2"/>
  <c r="AC1805" i="2" s="1"/>
  <c r="AD1805" i="2"/>
  <c r="E1806" i="2"/>
  <c r="Z1806" i="2"/>
  <c r="AA1806" i="2"/>
  <c r="AC1806" i="2" s="1"/>
  <c r="AD1806" i="2"/>
  <c r="E1807" i="2"/>
  <c r="Z1807" i="2"/>
  <c r="AA1807" i="2"/>
  <c r="AC1807" i="2" s="1"/>
  <c r="AE1807" i="2" s="1"/>
  <c r="AD1807" i="2"/>
  <c r="E1808" i="2"/>
  <c r="Z1808" i="2"/>
  <c r="AA1808" i="2"/>
  <c r="AD1808" i="2"/>
  <c r="E1809" i="2"/>
  <c r="Z1809" i="2"/>
  <c r="AA1809" i="2"/>
  <c r="AD1809" i="2"/>
  <c r="E1810" i="2"/>
  <c r="Z1810" i="2"/>
  <c r="AA1810" i="2"/>
  <c r="AB1810" i="2" s="1"/>
  <c r="AD1810" i="2"/>
  <c r="E1811" i="2"/>
  <c r="Z1811" i="2"/>
  <c r="AA1811" i="2"/>
  <c r="AB1811" i="2" s="1"/>
  <c r="AC1811" i="2"/>
  <c r="AD1811" i="2"/>
  <c r="E1812" i="2"/>
  <c r="Z1812" i="2"/>
  <c r="AA1812" i="2"/>
  <c r="AC1812" i="2" s="1"/>
  <c r="AD1812" i="2"/>
  <c r="E1813" i="2"/>
  <c r="Z1813" i="2"/>
  <c r="V1813" i="2" s="1"/>
  <c r="AA1813" i="2"/>
  <c r="AC1813" i="2" s="1"/>
  <c r="AB1813" i="2"/>
  <c r="AD1813" i="2"/>
  <c r="E1814" i="2"/>
  <c r="Z1814" i="2"/>
  <c r="AA1814" i="2"/>
  <c r="AD1814" i="2"/>
  <c r="E1815" i="2"/>
  <c r="Z1815" i="2"/>
  <c r="V1815" i="2" s="1"/>
  <c r="AA1815" i="2"/>
  <c r="AC1815" i="2" s="1"/>
  <c r="AE1815" i="2" s="1"/>
  <c r="AD1815" i="2"/>
  <c r="E1816" i="2"/>
  <c r="Z1816" i="2"/>
  <c r="AA1816" i="2"/>
  <c r="AC1816" i="2" s="1"/>
  <c r="AB1816" i="2"/>
  <c r="AD1816" i="2"/>
  <c r="E1817" i="2"/>
  <c r="Z1817" i="2"/>
  <c r="AA1817" i="2"/>
  <c r="AC1817" i="2" s="1"/>
  <c r="AD1817" i="2"/>
  <c r="E1818" i="2"/>
  <c r="Z1818" i="2"/>
  <c r="AA1818" i="2"/>
  <c r="AC1818" i="2" s="1"/>
  <c r="AD1818" i="2"/>
  <c r="E1819" i="2"/>
  <c r="Z1819" i="2"/>
  <c r="AA1819" i="2"/>
  <c r="AC1819" i="2" s="1"/>
  <c r="AD1819" i="2"/>
  <c r="E1820" i="2"/>
  <c r="Z1820" i="2"/>
  <c r="V1820" i="2" s="1"/>
  <c r="AA1820" i="2"/>
  <c r="AC1820" i="2" s="1"/>
  <c r="AD1820" i="2"/>
  <c r="E1821" i="2"/>
  <c r="Z1821" i="2"/>
  <c r="AA1821" i="2"/>
  <c r="AC1821" i="2" s="1"/>
  <c r="AE1821" i="2" s="1"/>
  <c r="AB1821" i="2"/>
  <c r="AD1821" i="2"/>
  <c r="E1822" i="2"/>
  <c r="Z1822" i="2"/>
  <c r="AA1822" i="2"/>
  <c r="AD1822" i="2"/>
  <c r="E1823" i="2"/>
  <c r="Z1823" i="2"/>
  <c r="AA1823" i="2"/>
  <c r="AD1823" i="2"/>
  <c r="E1824" i="2"/>
  <c r="Z1824" i="2"/>
  <c r="AA1824" i="2"/>
  <c r="AC1824" i="2" s="1"/>
  <c r="AD1824" i="2"/>
  <c r="E1825" i="2"/>
  <c r="Z1825" i="2"/>
  <c r="AA1825" i="2"/>
  <c r="AC1825" i="2" s="1"/>
  <c r="AD1825" i="2"/>
  <c r="E1826" i="2"/>
  <c r="Z1826" i="2"/>
  <c r="AA1826" i="2"/>
  <c r="AD1826" i="2"/>
  <c r="E1827" i="2"/>
  <c r="Z1827" i="2"/>
  <c r="V1827" i="2" s="1"/>
  <c r="AA1827" i="2"/>
  <c r="AC1827" i="2" s="1"/>
  <c r="AD1827" i="2"/>
  <c r="E1828" i="2"/>
  <c r="Z1828" i="2"/>
  <c r="V1828" i="2" s="1"/>
  <c r="AA1828" i="2"/>
  <c r="AC1828" i="2" s="1"/>
  <c r="AB1828" i="2"/>
  <c r="AD1828" i="2"/>
  <c r="E1829" i="2"/>
  <c r="Z1829" i="2"/>
  <c r="V1829" i="2" s="1"/>
  <c r="AA1829" i="2"/>
  <c r="AC1829" i="2" s="1"/>
  <c r="AB1829" i="2"/>
  <c r="AD1829" i="2"/>
  <c r="E1830" i="2"/>
  <c r="Z1830" i="2"/>
  <c r="AA1830" i="2"/>
  <c r="AC1830" i="2" s="1"/>
  <c r="AB1830" i="2"/>
  <c r="AD1830" i="2"/>
  <c r="E1831" i="2"/>
  <c r="Z1831" i="2"/>
  <c r="V1831" i="2" s="1"/>
  <c r="AA1831" i="2"/>
  <c r="AC1831" i="2" s="1"/>
  <c r="AB1831" i="2"/>
  <c r="AD1831" i="2"/>
  <c r="E1832" i="2"/>
  <c r="Z1832" i="2"/>
  <c r="V1832" i="2" s="1"/>
  <c r="AA1832" i="2"/>
  <c r="AC1832" i="2" s="1"/>
  <c r="AD1832" i="2"/>
  <c r="E1833" i="2"/>
  <c r="Z1833" i="2"/>
  <c r="AA1833" i="2"/>
  <c r="AC1833" i="2" s="1"/>
  <c r="AB1833" i="2"/>
  <c r="AD1833" i="2"/>
  <c r="E1834" i="2"/>
  <c r="Z1834" i="2"/>
  <c r="AA1834" i="2"/>
  <c r="AC1834" i="2" s="1"/>
  <c r="AB1834" i="2"/>
  <c r="AD1834" i="2"/>
  <c r="E1835" i="2"/>
  <c r="Z1835" i="2"/>
  <c r="AA1835" i="2"/>
  <c r="AD1835" i="2"/>
  <c r="E1836" i="2"/>
  <c r="Z1836" i="2"/>
  <c r="AA1836" i="2"/>
  <c r="AC1836" i="2" s="1"/>
  <c r="AD1836" i="2"/>
  <c r="E1837" i="2"/>
  <c r="Z1837" i="2"/>
  <c r="AA1837" i="2"/>
  <c r="AC1837" i="2" s="1"/>
  <c r="AB1837" i="2"/>
  <c r="AD1837" i="2"/>
  <c r="E1838" i="2"/>
  <c r="Z1838" i="2"/>
  <c r="AA1838" i="2"/>
  <c r="AD1838" i="2"/>
  <c r="E1839" i="2"/>
  <c r="Z1839" i="2"/>
  <c r="V1839" i="2" s="1"/>
  <c r="AA1839" i="2"/>
  <c r="AD1839" i="2"/>
  <c r="E1840" i="2"/>
  <c r="Z1840" i="2"/>
  <c r="AA1840" i="2"/>
  <c r="AC1840" i="2" s="1"/>
  <c r="AD1840" i="2"/>
  <c r="E1841" i="2"/>
  <c r="Z1841" i="2"/>
  <c r="V1841" i="2" s="1"/>
  <c r="AA1841" i="2"/>
  <c r="AC1841" i="2" s="1"/>
  <c r="AB1841" i="2"/>
  <c r="AD1841" i="2"/>
  <c r="E1880" i="2"/>
  <c r="Z1880" i="2"/>
  <c r="AA1880" i="2"/>
  <c r="AC1880" i="2" s="1"/>
  <c r="AB1880" i="2"/>
  <c r="AD1880" i="2"/>
  <c r="E1881" i="2"/>
  <c r="Z1881" i="2"/>
  <c r="V1881" i="2" s="1"/>
  <c r="AA1881" i="2"/>
  <c r="AC1881" i="2" s="1"/>
  <c r="AB1881" i="2"/>
  <c r="AD1881" i="2"/>
  <c r="E1882" i="2"/>
  <c r="Z1882" i="2"/>
  <c r="V1882" i="2" s="1"/>
  <c r="AA1882" i="2"/>
  <c r="AC1882" i="2" s="1"/>
  <c r="AD1882" i="2"/>
  <c r="E1883" i="2"/>
  <c r="Z1883" i="2"/>
  <c r="AA1883" i="2"/>
  <c r="AC1883" i="2" s="1"/>
  <c r="AE1883" i="2" s="1"/>
  <c r="AD1883" i="2"/>
  <c r="E1884" i="2"/>
  <c r="Z1884" i="2"/>
  <c r="AA1884" i="2"/>
  <c r="AD1884" i="2"/>
  <c r="E1885" i="2"/>
  <c r="Z1885" i="2"/>
  <c r="AA1885" i="2"/>
  <c r="AD1885" i="2"/>
  <c r="E1886" i="2"/>
  <c r="Z1886" i="2"/>
  <c r="AA1886" i="2"/>
  <c r="AC1886" i="2" s="1"/>
  <c r="AD1886" i="2"/>
  <c r="E1887" i="2"/>
  <c r="Z1887" i="2"/>
  <c r="AA1887" i="2"/>
  <c r="AC1887" i="2" s="1"/>
  <c r="AD1887" i="2"/>
  <c r="E1888" i="2"/>
  <c r="Z1888" i="2"/>
  <c r="AA1888" i="2"/>
  <c r="AD1888" i="2"/>
  <c r="E1889" i="2"/>
  <c r="Z1889" i="2"/>
  <c r="V1889" i="2" s="1"/>
  <c r="AA1889" i="2"/>
  <c r="AD1889" i="2"/>
  <c r="E1890" i="2"/>
  <c r="Z1890" i="2"/>
  <c r="V1890" i="2" s="1"/>
  <c r="AA1890" i="2"/>
  <c r="AC1890" i="2" s="1"/>
  <c r="AB1890" i="2"/>
  <c r="AD1890" i="2"/>
  <c r="E1891" i="2"/>
  <c r="Z1891" i="2"/>
  <c r="V1891" i="2" s="1"/>
  <c r="AA1891" i="2"/>
  <c r="AC1891" i="2" s="1"/>
  <c r="AB1891" i="2"/>
  <c r="AD1891" i="2"/>
  <c r="E1892" i="2"/>
  <c r="Z1892" i="2"/>
  <c r="AA1892" i="2"/>
  <c r="AC1892" i="2" s="1"/>
  <c r="AB1892" i="2"/>
  <c r="AD1892" i="2"/>
  <c r="E1893" i="2"/>
  <c r="Z1893" i="2"/>
  <c r="V1893" i="2" s="1"/>
  <c r="AA1893" i="2"/>
  <c r="AC1893" i="2" s="1"/>
  <c r="AB1893" i="2"/>
  <c r="AD1893" i="2"/>
  <c r="E1894" i="2"/>
  <c r="Z1894" i="2"/>
  <c r="V1894" i="2" s="1"/>
  <c r="AA1894" i="2"/>
  <c r="AC1894" i="2" s="1"/>
  <c r="AD1894" i="2"/>
  <c r="E1895" i="2"/>
  <c r="Z1895" i="2"/>
  <c r="V1895" i="2" s="1"/>
  <c r="AA1895" i="2"/>
  <c r="AC1895" i="2" s="1"/>
  <c r="AD1895" i="2"/>
  <c r="E1896" i="2"/>
  <c r="Z1896" i="2"/>
  <c r="AA1896" i="2"/>
  <c r="AC1896" i="2" s="1"/>
  <c r="AD1896" i="2"/>
  <c r="E1897" i="2"/>
  <c r="Z1897" i="2"/>
  <c r="AA1897" i="2"/>
  <c r="AD1897" i="2"/>
  <c r="E1898" i="2"/>
  <c r="Z1898" i="2"/>
  <c r="AA1898" i="2"/>
  <c r="AD1898" i="2"/>
  <c r="E1899" i="2"/>
  <c r="Z1899" i="2"/>
  <c r="AA1899" i="2"/>
  <c r="AC1899" i="2" s="1"/>
  <c r="AD1899" i="2"/>
  <c r="E1900" i="2"/>
  <c r="Z1900" i="2"/>
  <c r="AA1900" i="2"/>
  <c r="AD1900" i="2"/>
  <c r="E1901" i="2"/>
  <c r="Z1901" i="2"/>
  <c r="AA1901" i="2"/>
  <c r="AD1901" i="2"/>
  <c r="E1902" i="2"/>
  <c r="Z1902" i="2"/>
  <c r="V1902" i="2" s="1"/>
  <c r="AA1902" i="2"/>
  <c r="AC1902" i="2" s="1"/>
  <c r="AB1902" i="2"/>
  <c r="AD1902" i="2"/>
  <c r="E1903" i="2"/>
  <c r="Z1903" i="2"/>
  <c r="V1903" i="2" s="1"/>
  <c r="AA1903" i="2"/>
  <c r="AC1903" i="2" s="1"/>
  <c r="AB1903" i="2"/>
  <c r="AD1903" i="2"/>
  <c r="E1904" i="2"/>
  <c r="Z1904" i="2"/>
  <c r="AA1904" i="2"/>
  <c r="AC1904" i="2" s="1"/>
  <c r="AB1904" i="2"/>
  <c r="AD1904" i="2"/>
  <c r="E1905" i="2"/>
  <c r="Z1905" i="2"/>
  <c r="V1905" i="2" s="1"/>
  <c r="AA1905" i="2"/>
  <c r="AC1905" i="2" s="1"/>
  <c r="AB1905" i="2"/>
  <c r="AD1905" i="2"/>
  <c r="E1906" i="2"/>
  <c r="Z1906" i="2"/>
  <c r="AA1906" i="2"/>
  <c r="AC1906" i="2" s="1"/>
  <c r="AD1906" i="2"/>
  <c r="E1907" i="2"/>
  <c r="Z1907" i="2"/>
  <c r="V1907" i="2" s="1"/>
  <c r="AA1907" i="2"/>
  <c r="AC1907" i="2" s="1"/>
  <c r="AB1907" i="2"/>
  <c r="AD1907" i="2"/>
  <c r="E1908" i="2"/>
  <c r="Z1908" i="2"/>
  <c r="AA1908" i="2"/>
  <c r="AC1908" i="2" s="1"/>
  <c r="AD1908" i="2"/>
  <c r="E1909" i="2"/>
  <c r="Z1909" i="2"/>
  <c r="AA1909" i="2"/>
  <c r="AC1909" i="2" s="1"/>
  <c r="AD1909" i="2"/>
  <c r="E1910" i="2"/>
  <c r="Z1910" i="2"/>
  <c r="AA1910" i="2"/>
  <c r="AD1910" i="2"/>
  <c r="E1911" i="2"/>
  <c r="Z1911" i="2"/>
  <c r="V1911" i="2" s="1"/>
  <c r="AA1911" i="2"/>
  <c r="AC1911" i="2" s="1"/>
  <c r="AB1911" i="2"/>
  <c r="AD1911" i="2"/>
  <c r="E1912" i="2"/>
  <c r="Z1912" i="2"/>
  <c r="V1912" i="2" s="1"/>
  <c r="AA1912" i="2"/>
  <c r="AD1912" i="2"/>
  <c r="E1913" i="2"/>
  <c r="Z1913" i="2"/>
  <c r="V1913" i="2" s="1"/>
  <c r="AA1913" i="2"/>
  <c r="AD1913" i="2"/>
  <c r="E1914" i="2"/>
  <c r="Z1914" i="2"/>
  <c r="AA1914" i="2"/>
  <c r="AC1914" i="2" s="1"/>
  <c r="AD1914" i="2"/>
  <c r="E1915" i="2"/>
  <c r="Z1915" i="2"/>
  <c r="AA1915" i="2"/>
  <c r="AC1915" i="2" s="1"/>
  <c r="AD1915" i="2"/>
  <c r="E1916" i="2"/>
  <c r="Z1916" i="2"/>
  <c r="AA1916" i="2"/>
  <c r="AC1916" i="2" s="1"/>
  <c r="AD1916" i="2"/>
  <c r="E1917" i="2"/>
  <c r="Z1917" i="2"/>
  <c r="AA1917" i="2"/>
  <c r="AC1917" i="2" s="1"/>
  <c r="AD1917" i="2"/>
  <c r="E1918" i="2"/>
  <c r="Z1918" i="2"/>
  <c r="V1918" i="2" s="1"/>
  <c r="AA1918" i="2"/>
  <c r="AC1918" i="2" s="1"/>
  <c r="AD1918" i="2"/>
  <c r="E1919" i="2"/>
  <c r="Z1919" i="2"/>
  <c r="AA1919" i="2"/>
  <c r="AC1919" i="2" s="1"/>
  <c r="AE1919" i="2" s="1"/>
  <c r="AD1919" i="2"/>
  <c r="E1920" i="2"/>
  <c r="Z1920" i="2"/>
  <c r="AA1920" i="2"/>
  <c r="AC1920" i="2" s="1"/>
  <c r="AD1920" i="2"/>
  <c r="E1921" i="2"/>
  <c r="Z1921" i="2"/>
  <c r="AA1921" i="2"/>
  <c r="AC1921" i="2" s="1"/>
  <c r="AD1921" i="2"/>
  <c r="E1922" i="2"/>
  <c r="Z1922" i="2"/>
  <c r="AA1922" i="2"/>
  <c r="AD1922" i="2"/>
  <c r="E1923" i="2"/>
  <c r="Z1923" i="2"/>
  <c r="AA1923" i="2"/>
  <c r="AC1923" i="2" s="1"/>
  <c r="AD1923" i="2"/>
  <c r="E1924" i="2"/>
  <c r="Z1924" i="2"/>
  <c r="AA1924" i="2"/>
  <c r="AD1924" i="2"/>
  <c r="E1925" i="2"/>
  <c r="Z1925" i="2"/>
  <c r="V1925" i="2" s="1"/>
  <c r="AA1925" i="2"/>
  <c r="AD1925" i="2"/>
  <c r="E1926" i="2"/>
  <c r="Z1926" i="2"/>
  <c r="V1926" i="2" s="1"/>
  <c r="AA1926" i="2"/>
  <c r="AC1926" i="2" s="1"/>
  <c r="AE1926" i="2" s="1"/>
  <c r="AD1926" i="2"/>
  <c r="E1927" i="2"/>
  <c r="Z1927" i="2"/>
  <c r="AA1927" i="2"/>
  <c r="AC1927" i="2" s="1"/>
  <c r="AD1927" i="2"/>
  <c r="E1928" i="2"/>
  <c r="Z1928" i="2"/>
  <c r="AA1928" i="2"/>
  <c r="AC1928" i="2" s="1"/>
  <c r="AD1928" i="2"/>
  <c r="E1929" i="2"/>
  <c r="Z1929" i="2"/>
  <c r="AA1929" i="2"/>
  <c r="AC1929" i="2" s="1"/>
  <c r="AD1929" i="2"/>
  <c r="E2186" i="2"/>
  <c r="Z2186" i="2"/>
  <c r="AA2186" i="2"/>
  <c r="AC2186" i="2" s="1"/>
  <c r="AD2186" i="2"/>
  <c r="E2187" i="2"/>
  <c r="Z2187" i="2"/>
  <c r="AA2187" i="2"/>
  <c r="AC2187" i="2" s="1"/>
  <c r="AE2187" i="2" s="1"/>
  <c r="AD2187" i="2"/>
  <c r="E2188" i="2"/>
  <c r="Z2188" i="2"/>
  <c r="AA2188" i="2"/>
  <c r="AC2188" i="2" s="1"/>
  <c r="AB2188" i="2"/>
  <c r="AD2188" i="2"/>
  <c r="E2189" i="2"/>
  <c r="Z2189" i="2"/>
  <c r="AA2189" i="2"/>
  <c r="AD2189" i="2"/>
  <c r="E2190" i="2"/>
  <c r="Z2190" i="2"/>
  <c r="AA2190" i="2"/>
  <c r="AD2190" i="2"/>
  <c r="E2191" i="2"/>
  <c r="Z2191" i="2"/>
  <c r="AA2191" i="2"/>
  <c r="AC2191" i="2" s="1"/>
  <c r="AD2191" i="2"/>
  <c r="E2192" i="2"/>
  <c r="Z2192" i="2"/>
  <c r="AA2192" i="2"/>
  <c r="AD2192" i="2"/>
  <c r="E2193" i="2"/>
  <c r="Z2193" i="2"/>
  <c r="AA2193" i="2"/>
  <c r="AD2193" i="2"/>
  <c r="E2194" i="2"/>
  <c r="Z2194" i="2"/>
  <c r="V2194" i="2" s="1"/>
  <c r="AA2194" i="2"/>
  <c r="AC2194" i="2" s="1"/>
  <c r="AD2194" i="2"/>
  <c r="E2195" i="2"/>
  <c r="Z2195" i="2"/>
  <c r="V2195" i="2" s="1"/>
  <c r="AA2195" i="2"/>
  <c r="AC2195" i="2" s="1"/>
  <c r="AB2195" i="2"/>
  <c r="AD2195" i="2"/>
  <c r="E2196" i="2"/>
  <c r="Z2196" i="2"/>
  <c r="AA2196" i="2"/>
  <c r="AC2196" i="2" s="1"/>
  <c r="AB2196" i="2"/>
  <c r="AD2196" i="2"/>
  <c r="E2197" i="2"/>
  <c r="Z2197" i="2"/>
  <c r="V2197" i="2" s="1"/>
  <c r="AA2197" i="2"/>
  <c r="AC2197" i="2" s="1"/>
  <c r="AB2197" i="2"/>
  <c r="AD2197" i="2"/>
  <c r="E2198" i="2"/>
  <c r="Z2198" i="2"/>
  <c r="V2198" i="2" s="1"/>
  <c r="AA2198" i="2"/>
  <c r="AC2198" i="2" s="1"/>
  <c r="AD2198" i="2"/>
  <c r="E2199" i="2"/>
  <c r="Z2199" i="2"/>
  <c r="V2199" i="2" s="1"/>
  <c r="AA2199" i="2"/>
  <c r="AC2199" i="2" s="1"/>
  <c r="AD2199" i="2"/>
  <c r="E2200" i="2"/>
  <c r="Z2200" i="2"/>
  <c r="AA2200" i="2"/>
  <c r="AC2200" i="2" s="1"/>
  <c r="AD2200" i="2"/>
  <c r="E2201" i="2"/>
  <c r="Z2201" i="2"/>
  <c r="AA2201" i="2"/>
  <c r="AC2201" i="2" s="1"/>
  <c r="AD2201" i="2"/>
  <c r="E2202" i="2"/>
  <c r="Z2202" i="2"/>
  <c r="AA2202" i="2"/>
  <c r="AD2202" i="2"/>
  <c r="E2203" i="2"/>
  <c r="Z2203" i="2"/>
  <c r="V2203" i="2" s="1"/>
  <c r="AA2203" i="2"/>
  <c r="AC2203" i="2" s="1"/>
  <c r="AB2203" i="2"/>
  <c r="AD2203" i="2"/>
  <c r="E2204" i="2"/>
  <c r="Z2204" i="2"/>
  <c r="V2204" i="2" s="1"/>
  <c r="AA2204" i="2"/>
  <c r="AD2204" i="2"/>
  <c r="E2205" i="2"/>
  <c r="Z2205" i="2"/>
  <c r="AA2205" i="2"/>
  <c r="AC2205" i="2" s="1"/>
  <c r="AD2205" i="2"/>
  <c r="E2206" i="2"/>
  <c r="Z2206" i="2"/>
  <c r="AA2206" i="2"/>
  <c r="AC2206" i="2" s="1"/>
  <c r="AE2206" i="2" s="1"/>
  <c r="AD2206" i="2"/>
  <c r="E2207" i="2"/>
  <c r="Z2207" i="2"/>
  <c r="AA2207" i="2"/>
  <c r="AC2207" i="2" s="1"/>
  <c r="AD2207" i="2"/>
  <c r="E2340" i="2"/>
  <c r="Z2340" i="2"/>
  <c r="AA2340" i="2"/>
  <c r="AC2340" i="2" s="1"/>
  <c r="AE2340" i="2" s="1"/>
  <c r="AB2340" i="2"/>
  <c r="AD2340" i="2"/>
  <c r="E2341" i="2"/>
  <c r="Z2341" i="2"/>
  <c r="AA2341" i="2"/>
  <c r="AC2341" i="2" s="1"/>
  <c r="AD2341" i="2"/>
  <c r="E2342" i="2"/>
  <c r="Z2342" i="2"/>
  <c r="AA2342" i="2"/>
  <c r="AC2342" i="2" s="1"/>
  <c r="AD2342" i="2"/>
  <c r="E2343" i="2"/>
  <c r="Z2343" i="2"/>
  <c r="V2343" i="2" s="1"/>
  <c r="AA2343" i="2"/>
  <c r="AC2343" i="2" s="1"/>
  <c r="AB2343" i="2"/>
  <c r="AD2343" i="2"/>
  <c r="E2344" i="2"/>
  <c r="Z2344" i="2"/>
  <c r="AA2344" i="2"/>
  <c r="AC2344" i="2" s="1"/>
  <c r="AB2344" i="2"/>
  <c r="AD2344" i="2"/>
  <c r="E2345" i="2"/>
  <c r="Z2345" i="2"/>
  <c r="AA2345" i="2"/>
  <c r="AD2345" i="2"/>
  <c r="E2346" i="2"/>
  <c r="Z2346" i="2"/>
  <c r="V2346" i="2" s="1"/>
  <c r="AA2346" i="2"/>
  <c r="AC2346" i="2" s="1"/>
  <c r="AD2346" i="2"/>
  <c r="E2347" i="2"/>
  <c r="Z2347" i="2"/>
  <c r="AA2347" i="2"/>
  <c r="AD2347" i="2"/>
  <c r="E2348" i="2"/>
  <c r="Z2348" i="2"/>
  <c r="AA2348" i="2"/>
  <c r="AD2348" i="2"/>
  <c r="E2349" i="2"/>
  <c r="Z2349" i="2"/>
  <c r="V2349" i="2" s="1"/>
  <c r="W2349" i="2" s="1"/>
  <c r="X2349" i="2" s="1"/>
  <c r="AA2349" i="2"/>
  <c r="AC2349" i="2" s="1"/>
  <c r="AB2349" i="2"/>
  <c r="AD2349" i="2"/>
  <c r="E2350" i="2"/>
  <c r="Z2350" i="2"/>
  <c r="AA2350" i="2"/>
  <c r="AC2350" i="2" s="1"/>
  <c r="AE2350" i="2" s="1"/>
  <c r="AD2350" i="2"/>
  <c r="E2351" i="2"/>
  <c r="Z2351" i="2"/>
  <c r="V2351" i="2" s="1"/>
  <c r="AA2351" i="2"/>
  <c r="AC2351" i="2" s="1"/>
  <c r="AB2351" i="2"/>
  <c r="AD2351" i="2"/>
  <c r="E2352" i="2"/>
  <c r="Z2352" i="2"/>
  <c r="V2352" i="2" s="1"/>
  <c r="W2352" i="2" s="1"/>
  <c r="X2352" i="2" s="1"/>
  <c r="AA2352" i="2"/>
  <c r="AC2352" i="2" s="1"/>
  <c r="AB2352" i="2"/>
  <c r="AD2352" i="2"/>
  <c r="E2353" i="2"/>
  <c r="Z2353" i="2"/>
  <c r="AA2353" i="2"/>
  <c r="AD2353" i="2"/>
  <c r="E2354" i="2"/>
  <c r="Z2354" i="2"/>
  <c r="V2354" i="2" s="1"/>
  <c r="AA2354" i="2"/>
  <c r="AC2354" i="2" s="1"/>
  <c r="AD2354" i="2"/>
  <c r="E2355" i="2"/>
  <c r="Z2355" i="2"/>
  <c r="V2355" i="2" s="1"/>
  <c r="AA2355" i="2"/>
  <c r="AD2355" i="2"/>
  <c r="E2356" i="2"/>
  <c r="Z2356" i="2"/>
  <c r="AA2356" i="2"/>
  <c r="AD2356" i="2"/>
  <c r="E2357" i="2"/>
  <c r="Z2357" i="2"/>
  <c r="AA2357" i="2"/>
  <c r="AC2357" i="2" s="1"/>
  <c r="AB2357" i="2"/>
  <c r="AD2357" i="2"/>
  <c r="E2358" i="2"/>
  <c r="Z2358" i="2"/>
  <c r="AA2358" i="2"/>
  <c r="AD2358" i="2"/>
  <c r="E2359" i="2"/>
  <c r="Z2359" i="2"/>
  <c r="V2359" i="2" s="1"/>
  <c r="AA2359" i="2"/>
  <c r="AC2359" i="2" s="1"/>
  <c r="AB2359" i="2"/>
  <c r="AD2359" i="2"/>
  <c r="E2360" i="2"/>
  <c r="Z2360" i="2"/>
  <c r="V2360" i="2" s="1"/>
  <c r="W2360" i="2" s="1"/>
  <c r="X2360" i="2" s="1"/>
  <c r="AA2360" i="2"/>
  <c r="AC2360" i="2" s="1"/>
  <c r="AB2360" i="2"/>
  <c r="AD2360" i="2"/>
  <c r="E2361" i="2"/>
  <c r="Z2361" i="2"/>
  <c r="AA2361" i="2"/>
  <c r="AD2361" i="2"/>
  <c r="E2362" i="2"/>
  <c r="Z2362" i="2"/>
  <c r="V2362" i="2" s="1"/>
  <c r="AA2362" i="2"/>
  <c r="AC2362" i="2" s="1"/>
  <c r="AD2362" i="2"/>
  <c r="E2363" i="2"/>
  <c r="Z2363" i="2"/>
  <c r="AA2363" i="2"/>
  <c r="AD2363" i="2"/>
  <c r="E2364" i="2"/>
  <c r="Z2364" i="2"/>
  <c r="AA2364" i="2"/>
  <c r="AD2364" i="2"/>
  <c r="E2365" i="2"/>
  <c r="Z2365" i="2"/>
  <c r="V2365" i="2" s="1"/>
  <c r="W2365" i="2" s="1"/>
  <c r="X2365" i="2" s="1"/>
  <c r="AA2365" i="2"/>
  <c r="AC2365" i="2" s="1"/>
  <c r="AD2365" i="2"/>
  <c r="E2366" i="2"/>
  <c r="Z2366" i="2"/>
  <c r="AA2366" i="2"/>
  <c r="AC2366" i="2" s="1"/>
  <c r="AE2366" i="2" s="1"/>
  <c r="AB2366" i="2"/>
  <c r="AD2366" i="2"/>
  <c r="E2367" i="2"/>
  <c r="Z2367" i="2"/>
  <c r="AA2367" i="2"/>
  <c r="AC2367" i="2" s="1"/>
  <c r="AB2367" i="2"/>
  <c r="AD2367" i="2"/>
  <c r="E2368" i="2"/>
  <c r="Z2368" i="2"/>
  <c r="V2368" i="2" s="1"/>
  <c r="W2368" i="2" s="1"/>
  <c r="X2368" i="2" s="1"/>
  <c r="AA2368" i="2"/>
  <c r="AC2368" i="2" s="1"/>
  <c r="AB2368" i="2"/>
  <c r="AD2368" i="2"/>
  <c r="E2369" i="2"/>
  <c r="Z2369" i="2"/>
  <c r="AA2369" i="2"/>
  <c r="AC2369" i="2" s="1"/>
  <c r="AB2369" i="2"/>
  <c r="AD2369" i="2"/>
  <c r="E2370" i="2"/>
  <c r="Z2370" i="2"/>
  <c r="V2370" i="2" s="1"/>
  <c r="AA2370" i="2"/>
  <c r="AC2370" i="2" s="1"/>
  <c r="AB2370" i="2"/>
  <c r="AD2370" i="2"/>
  <c r="E2371" i="2"/>
  <c r="Z2371" i="2"/>
  <c r="AA2371" i="2"/>
  <c r="AD2371" i="2"/>
  <c r="E2372" i="2"/>
  <c r="Z2372" i="2"/>
  <c r="AA2372" i="2"/>
  <c r="AD2372" i="2"/>
  <c r="E2373" i="2"/>
  <c r="Z2373" i="2"/>
  <c r="V2373" i="2" s="1"/>
  <c r="W2373" i="2" s="1"/>
  <c r="X2373" i="2" s="1"/>
  <c r="AA2373" i="2"/>
  <c r="AC2373" i="2" s="1"/>
  <c r="AB2373" i="2"/>
  <c r="AD2373" i="2"/>
  <c r="E2618" i="2"/>
  <c r="Z2618" i="2"/>
  <c r="AA2618" i="2"/>
  <c r="AB2618" i="2" s="1"/>
  <c r="AC2618" i="2"/>
  <c r="AE2618" i="2" s="1"/>
  <c r="AD2618" i="2"/>
  <c r="E2619" i="2"/>
  <c r="Z2619" i="2"/>
  <c r="AA2619" i="2"/>
  <c r="AD2619" i="2"/>
  <c r="E2620" i="2"/>
  <c r="Z2620" i="2"/>
  <c r="AA2620" i="2"/>
  <c r="AB2620" i="2" s="1"/>
  <c r="AC2620" i="2"/>
  <c r="AE2620" i="2" s="1"/>
  <c r="AD2620" i="2"/>
  <c r="E2621" i="2"/>
  <c r="Z2621" i="2"/>
  <c r="V2621" i="2" s="1"/>
  <c r="AA2621" i="2"/>
  <c r="AB2621" i="2" s="1"/>
  <c r="AC2621" i="2"/>
  <c r="AD2621" i="2"/>
  <c r="E2622" i="2"/>
  <c r="Z2622" i="2"/>
  <c r="AA2622" i="2"/>
  <c r="AB2622" i="2" s="1"/>
  <c r="AD2622" i="2"/>
  <c r="E2623" i="2"/>
  <c r="Z2623" i="2"/>
  <c r="AA2623" i="2"/>
  <c r="AB2623" i="2" s="1"/>
  <c r="AD2623" i="2"/>
  <c r="E2624" i="2"/>
  <c r="Z2624" i="2"/>
  <c r="AA2624" i="2"/>
  <c r="AB2624" i="2" s="1"/>
  <c r="AD2624" i="2"/>
  <c r="E2625" i="2"/>
  <c r="Z2625" i="2"/>
  <c r="AA2625" i="2"/>
  <c r="AB2625" i="2" s="1"/>
  <c r="AC2625" i="2"/>
  <c r="AD2625" i="2"/>
  <c r="E2626" i="2"/>
  <c r="Z2626" i="2"/>
  <c r="AA2626" i="2"/>
  <c r="AB2626" i="2" s="1"/>
  <c r="AC2626" i="2"/>
  <c r="AE2626" i="2" s="1"/>
  <c r="AD2626" i="2"/>
  <c r="E2627" i="2"/>
  <c r="Z2627" i="2"/>
  <c r="V2627" i="2" s="1"/>
  <c r="AA2627" i="2"/>
  <c r="AB2627" i="2" s="1"/>
  <c r="AC2627" i="2"/>
  <c r="AD2627" i="2"/>
  <c r="E2628" i="2"/>
  <c r="Z2628" i="2"/>
  <c r="V2628" i="2" s="1"/>
  <c r="AA2628" i="2"/>
  <c r="AB2628" i="2" s="1"/>
  <c r="AD2628" i="2"/>
  <c r="E2629" i="2"/>
  <c r="Z2629" i="2"/>
  <c r="V2629" i="2" s="1"/>
  <c r="AA2629" i="2"/>
  <c r="AB2629" i="2" s="1"/>
  <c r="AC2629" i="2"/>
  <c r="AE2629" i="2" s="1"/>
  <c r="AD2629" i="2"/>
  <c r="E2630" i="2"/>
  <c r="Z2630" i="2"/>
  <c r="AA2630" i="2"/>
  <c r="AB2630" i="2" s="1"/>
  <c r="AC2630" i="2"/>
  <c r="AE2630" i="2" s="1"/>
  <c r="AD2630" i="2"/>
  <c r="E2631" i="2"/>
  <c r="Z2631" i="2"/>
  <c r="AA2631" i="2"/>
  <c r="AD2631" i="2"/>
  <c r="E2632" i="2"/>
  <c r="Z2632" i="2"/>
  <c r="AA2632" i="2"/>
  <c r="AB2632" i="2" s="1"/>
  <c r="AD2632" i="2"/>
  <c r="E2633" i="2"/>
  <c r="Z2633" i="2"/>
  <c r="V2633" i="2" s="1"/>
  <c r="AA2633" i="2"/>
  <c r="AB2633" i="2" s="1"/>
  <c r="AD2633" i="2"/>
  <c r="E2634" i="2"/>
  <c r="Z2634" i="2"/>
  <c r="AA2634" i="2"/>
  <c r="AB2634" i="2" s="1"/>
  <c r="AD2634" i="2"/>
  <c r="E2635" i="2"/>
  <c r="Z2635" i="2"/>
  <c r="AA2635" i="2"/>
  <c r="AB2635" i="2" s="1"/>
  <c r="AD2635" i="2"/>
  <c r="E2636" i="2"/>
  <c r="Z2636" i="2"/>
  <c r="V2636" i="2" s="1"/>
  <c r="AA2636" i="2"/>
  <c r="AB2636" i="2" s="1"/>
  <c r="AD2636" i="2"/>
  <c r="E2637" i="2"/>
  <c r="Z2637" i="2"/>
  <c r="AA2637" i="2"/>
  <c r="AB2637" i="2" s="1"/>
  <c r="AC2637" i="2"/>
  <c r="AD2637" i="2"/>
  <c r="E2638" i="2"/>
  <c r="Z2638" i="2"/>
  <c r="AA2638" i="2"/>
  <c r="AB2638" i="2" s="1"/>
  <c r="AC2638" i="2"/>
  <c r="AE2638" i="2" s="1"/>
  <c r="AD2638" i="2"/>
  <c r="E2639" i="2"/>
  <c r="Z2639" i="2"/>
  <c r="V2639" i="2" s="1"/>
  <c r="AA2639" i="2"/>
  <c r="AB2639" i="2" s="1"/>
  <c r="AC2639" i="2"/>
  <c r="AD2639" i="2"/>
  <c r="E2640" i="2"/>
  <c r="Z2640" i="2"/>
  <c r="V2640" i="2" s="1"/>
  <c r="AA2640" i="2"/>
  <c r="AB2640" i="2" s="1"/>
  <c r="AD2640" i="2"/>
  <c r="E2641" i="2"/>
  <c r="Z2641" i="2"/>
  <c r="V2641" i="2" s="1"/>
  <c r="AA2641" i="2"/>
  <c r="AB2641" i="2" s="1"/>
  <c r="AD2641" i="2"/>
  <c r="E2642" i="2"/>
  <c r="Z2642" i="2"/>
  <c r="AA2642" i="2"/>
  <c r="AD2642" i="2"/>
  <c r="E2643" i="2"/>
  <c r="Z2643" i="2"/>
  <c r="AA2643" i="2"/>
  <c r="AB2643" i="2" s="1"/>
  <c r="AD2643" i="2"/>
  <c r="E2644" i="2"/>
  <c r="Z2644" i="2"/>
  <c r="V2644" i="2" s="1"/>
  <c r="AA2644" i="2"/>
  <c r="AB2644" i="2" s="1"/>
  <c r="AD2644" i="2"/>
  <c r="E2645" i="2"/>
  <c r="Z2645" i="2"/>
  <c r="V2645" i="2" s="1"/>
  <c r="AA2645" i="2"/>
  <c r="AB2645" i="2" s="1"/>
  <c r="AD2645" i="2"/>
  <c r="E2646" i="2"/>
  <c r="Z2646" i="2"/>
  <c r="AA2646" i="2"/>
  <c r="AB2646" i="2" s="1"/>
  <c r="AD2646" i="2"/>
  <c r="E2647" i="2"/>
  <c r="Z2647" i="2"/>
  <c r="V2647" i="2" s="1"/>
  <c r="AA2647" i="2"/>
  <c r="AB2647" i="2" s="1"/>
  <c r="AC2647" i="2"/>
  <c r="AE2647" i="2" s="1"/>
  <c r="AD2647" i="2"/>
  <c r="E2648" i="2"/>
  <c r="Z2648" i="2"/>
  <c r="AA2648" i="2"/>
  <c r="AD2648" i="2"/>
  <c r="E2649" i="2"/>
  <c r="Z2649" i="2"/>
  <c r="V2649" i="2" s="1"/>
  <c r="AA2649" i="2"/>
  <c r="AC2649" i="2" s="1"/>
  <c r="AD2649" i="2"/>
  <c r="E2650" i="2"/>
  <c r="Z2650" i="2"/>
  <c r="V2650" i="2" s="1"/>
  <c r="AA2650" i="2"/>
  <c r="AC2650" i="2" s="1"/>
  <c r="AE2650" i="2" s="1"/>
  <c r="AD2650" i="2"/>
  <c r="E2651" i="2"/>
  <c r="Z2651" i="2"/>
  <c r="AA2651" i="2"/>
  <c r="AC2651" i="2" s="1"/>
  <c r="AE2651" i="2" s="1"/>
  <c r="AD2651" i="2"/>
  <c r="E2652" i="2"/>
  <c r="Z2652" i="2"/>
  <c r="AA2652" i="2"/>
  <c r="AC2652" i="2" s="1"/>
  <c r="AE2652" i="2" s="1"/>
  <c r="AB2652" i="2"/>
  <c r="AD2652" i="2"/>
  <c r="E2653" i="2"/>
  <c r="Z2653" i="2"/>
  <c r="AA2653" i="2"/>
  <c r="AD2653" i="2"/>
  <c r="E2654" i="2"/>
  <c r="Z2654" i="2"/>
  <c r="AA2654" i="2"/>
  <c r="AC2654" i="2" s="1"/>
  <c r="AD2654" i="2"/>
  <c r="E2655" i="2"/>
  <c r="Z2655" i="2"/>
  <c r="V2655" i="2" s="1"/>
  <c r="AA2655" i="2"/>
  <c r="AC2655" i="2" s="1"/>
  <c r="AB2655" i="2"/>
  <c r="AD2655" i="2"/>
  <c r="E2656" i="2"/>
  <c r="Z2656" i="2"/>
  <c r="V2656" i="2" s="1"/>
  <c r="AA2656" i="2"/>
  <c r="AC2656" i="2" s="1"/>
  <c r="AD2656" i="2"/>
  <c r="E2657" i="2"/>
  <c r="Z2657" i="2"/>
  <c r="AA2657" i="2"/>
  <c r="AC2657" i="2" s="1"/>
  <c r="AE2657" i="2" s="1"/>
  <c r="AD2657" i="2"/>
  <c r="E2658" i="2"/>
  <c r="Z2658" i="2"/>
  <c r="AA2658" i="2"/>
  <c r="AC2658" i="2" s="1"/>
  <c r="AE2658" i="2" s="1"/>
  <c r="AD2658" i="2"/>
  <c r="E2659" i="2"/>
  <c r="Z2659" i="2"/>
  <c r="AA2659" i="2"/>
  <c r="AC2659" i="2" s="1"/>
  <c r="AD2659" i="2"/>
  <c r="E2660" i="2"/>
  <c r="Z2660" i="2"/>
  <c r="AA2660" i="2"/>
  <c r="AC2660" i="2" s="1"/>
  <c r="AD2660" i="2"/>
  <c r="E2661" i="2"/>
  <c r="Z2661" i="2"/>
  <c r="AA2661" i="2"/>
  <c r="AC2661" i="2" s="1"/>
  <c r="AD2661" i="2"/>
  <c r="E2662" i="2"/>
  <c r="Z2662" i="2"/>
  <c r="V2662" i="2" s="1"/>
  <c r="AA2662" i="2"/>
  <c r="AC2662" i="2" s="1"/>
  <c r="AE2662" i="2" s="1"/>
  <c r="AD2662" i="2"/>
  <c r="E2663" i="2"/>
  <c r="Z2663" i="2"/>
  <c r="AA2663" i="2"/>
  <c r="AC2663" i="2" s="1"/>
  <c r="AE2663" i="2" s="1"/>
  <c r="AD2663" i="2"/>
  <c r="E2664" i="2"/>
  <c r="Z2664" i="2"/>
  <c r="AA2664" i="2"/>
  <c r="AB2664" i="2" s="1"/>
  <c r="AC2664" i="2"/>
  <c r="AE2664" i="2" s="1"/>
  <c r="AD2664" i="2"/>
  <c r="E2665" i="2"/>
  <c r="Z2665" i="2"/>
  <c r="AA2665" i="2"/>
  <c r="AD2665" i="2"/>
  <c r="E2666" i="2"/>
  <c r="Z2666" i="2"/>
  <c r="AA2666" i="2"/>
  <c r="AB2666" i="2" s="1"/>
  <c r="AD2666" i="2"/>
  <c r="E2667" i="2"/>
  <c r="Z2667" i="2"/>
  <c r="AA2667" i="2"/>
  <c r="AB2667" i="2" s="1"/>
  <c r="AD2667" i="2"/>
  <c r="E2668" i="2"/>
  <c r="Z2668" i="2"/>
  <c r="V2668" i="2" s="1"/>
  <c r="AA2668" i="2"/>
  <c r="AB2668" i="2"/>
  <c r="AC2668" i="2"/>
  <c r="AD2668" i="2"/>
  <c r="E2669" i="2"/>
  <c r="Z2669" i="2"/>
  <c r="AA2669" i="2"/>
  <c r="AB2669" i="2" s="1"/>
  <c r="AD2669" i="2"/>
  <c r="E2670" i="2"/>
  <c r="Z2670" i="2"/>
  <c r="V2670" i="2" s="1"/>
  <c r="AA2670" i="2"/>
  <c r="AB2670" i="2"/>
  <c r="AC2670" i="2"/>
  <c r="AD2670" i="2"/>
  <c r="E2671" i="2"/>
  <c r="Z2671" i="2"/>
  <c r="AA2671" i="2"/>
  <c r="AB2671" i="2" s="1"/>
  <c r="AD2671" i="2"/>
  <c r="E2896" i="2"/>
  <c r="Z2896" i="2"/>
  <c r="AA2896" i="2"/>
  <c r="AD2896" i="2"/>
  <c r="E2897" i="2"/>
  <c r="Z2897" i="2"/>
  <c r="AA2897" i="2"/>
  <c r="AB2897" i="2" s="1"/>
  <c r="AC2897" i="2"/>
  <c r="AE2897" i="2" s="1"/>
  <c r="AD2897" i="2"/>
  <c r="E2898" i="2"/>
  <c r="Z2898" i="2"/>
  <c r="AA2898" i="2"/>
  <c r="AB2898" i="2" s="1"/>
  <c r="AD2898" i="2"/>
  <c r="E2899" i="2"/>
  <c r="Z2899" i="2"/>
  <c r="AA2899" i="2"/>
  <c r="AB2899" i="2" s="1"/>
  <c r="AD2899" i="2"/>
  <c r="E2900" i="2"/>
  <c r="Z2900" i="2"/>
  <c r="AA2900" i="2"/>
  <c r="AB2900" i="2" s="1"/>
  <c r="AD2900" i="2"/>
  <c r="E2901" i="2"/>
  <c r="Z2901" i="2"/>
  <c r="V2901" i="2" s="1"/>
  <c r="AA2901" i="2"/>
  <c r="AB2901" i="2" s="1"/>
  <c r="AC2901" i="2"/>
  <c r="AE2901" i="2" s="1"/>
  <c r="AD2901" i="2"/>
  <c r="E2902" i="2"/>
  <c r="Z2902" i="2"/>
  <c r="AA2902" i="2"/>
  <c r="AD2902" i="2"/>
  <c r="E2903" i="2"/>
  <c r="Z2903" i="2"/>
  <c r="AA2903" i="2"/>
  <c r="AB2903" i="2" s="1"/>
  <c r="AD2903" i="2"/>
  <c r="E2904" i="2"/>
  <c r="Z2904" i="2"/>
  <c r="V2904" i="2" s="1"/>
  <c r="AA2904" i="2"/>
  <c r="AB2904" i="2" s="1"/>
  <c r="AC2904" i="2"/>
  <c r="AD2904" i="2"/>
  <c r="E2905" i="2"/>
  <c r="Z2905" i="2"/>
  <c r="V2905" i="2" s="1"/>
  <c r="AA2905" i="2"/>
  <c r="AB2905" i="2" s="1"/>
  <c r="AD2905" i="2"/>
  <c r="E2906" i="2"/>
  <c r="Z2906" i="2"/>
  <c r="AA2906" i="2"/>
  <c r="AB2906" i="2" s="1"/>
  <c r="AD2906" i="2"/>
  <c r="E2907" i="2"/>
  <c r="Z2907" i="2"/>
  <c r="AA2907" i="2"/>
  <c r="AB2907" i="2" s="1"/>
  <c r="AD2907" i="2"/>
  <c r="E2908" i="2"/>
  <c r="Z2908" i="2"/>
  <c r="AA2908" i="2"/>
  <c r="AD2908" i="2"/>
  <c r="E2909" i="2"/>
  <c r="Z2909" i="2"/>
  <c r="V2909" i="2" s="1"/>
  <c r="AA2909" i="2"/>
  <c r="AB2909" i="2" s="1"/>
  <c r="AC2909" i="2"/>
  <c r="AE2909" i="2" s="1"/>
  <c r="AD2909" i="2"/>
  <c r="E2910" i="2"/>
  <c r="Z2910" i="2"/>
  <c r="V2910" i="2" s="1"/>
  <c r="AA2910" i="2"/>
  <c r="AB2910" i="2" s="1"/>
  <c r="AD2910" i="2"/>
  <c r="E2911" i="2"/>
  <c r="Z2911" i="2"/>
  <c r="V2911" i="2" s="1"/>
  <c r="AA2911" i="2"/>
  <c r="AB2911" i="2" s="1"/>
  <c r="AD2911" i="2"/>
  <c r="E2912" i="2"/>
  <c r="Z2912" i="2"/>
  <c r="AA2912" i="2"/>
  <c r="AB2912" i="2" s="1"/>
  <c r="AD2912" i="2"/>
  <c r="E2913" i="2"/>
  <c r="Z2913" i="2"/>
  <c r="V2913" i="2" s="1"/>
  <c r="AA2913" i="2"/>
  <c r="AB2913" i="2" s="1"/>
  <c r="AD2913" i="2"/>
  <c r="E2914" i="2"/>
  <c r="Z2914" i="2"/>
  <c r="V2914" i="2" s="1"/>
  <c r="AA2914" i="2"/>
  <c r="AB2914" i="2" s="1"/>
  <c r="AD2914" i="2"/>
  <c r="E2915" i="2"/>
  <c r="Z2915" i="2"/>
  <c r="AA2915" i="2"/>
  <c r="AB2915" i="2" s="1"/>
  <c r="AD2915" i="2"/>
  <c r="E2916" i="2"/>
  <c r="Z2916" i="2"/>
  <c r="V2916" i="2" s="1"/>
  <c r="AA2916" i="2"/>
  <c r="AB2916" i="2" s="1"/>
  <c r="AD2916" i="2"/>
  <c r="E2917" i="2"/>
  <c r="Z2917" i="2"/>
  <c r="AA2917" i="2"/>
  <c r="AB2917" i="2" s="1"/>
  <c r="AD2917" i="2"/>
  <c r="E2918" i="2"/>
  <c r="Z2918" i="2"/>
  <c r="AA2918" i="2"/>
  <c r="AB2918" i="2" s="1"/>
  <c r="AD2918" i="2"/>
  <c r="E2919" i="2"/>
  <c r="Z2919" i="2"/>
  <c r="AA2919" i="2"/>
  <c r="AB2919" i="2" s="1"/>
  <c r="AD2919" i="2"/>
  <c r="E2920" i="2"/>
  <c r="Z2920" i="2"/>
  <c r="AA2920" i="2"/>
  <c r="AD2920" i="2"/>
  <c r="E2921" i="2"/>
  <c r="Z2921" i="2"/>
  <c r="AA2921" i="2"/>
  <c r="AB2921" i="2" s="1"/>
  <c r="AD2921" i="2"/>
  <c r="E2922" i="2"/>
  <c r="Z2922" i="2"/>
  <c r="V2922" i="2" s="1"/>
  <c r="AA2922" i="2"/>
  <c r="AB2922" i="2" s="1"/>
  <c r="AD2922" i="2"/>
  <c r="E2923" i="2"/>
  <c r="Z2923" i="2"/>
  <c r="AA2923" i="2"/>
  <c r="AB2923" i="2" s="1"/>
  <c r="AD2923" i="2"/>
  <c r="E2924" i="2"/>
  <c r="Z2924" i="2"/>
  <c r="AA2924" i="2"/>
  <c r="AD2924" i="2"/>
  <c r="E2925" i="2"/>
  <c r="Z2925" i="2"/>
  <c r="AA2925" i="2"/>
  <c r="AB2925" i="2" s="1"/>
  <c r="AD2925" i="2"/>
  <c r="E2926" i="2"/>
  <c r="Z2926" i="2"/>
  <c r="AA2926" i="2"/>
  <c r="AD2926" i="2"/>
  <c r="E2927" i="2"/>
  <c r="Z2927" i="2"/>
  <c r="V2927" i="2" s="1"/>
  <c r="AA2927" i="2"/>
  <c r="AB2927" i="2" s="1"/>
  <c r="AD2927" i="2"/>
  <c r="E2928" i="2"/>
  <c r="Z2928" i="2"/>
  <c r="AA2928" i="2"/>
  <c r="AB2928" i="2" s="1"/>
  <c r="AD2928" i="2"/>
  <c r="E2929" i="2"/>
  <c r="Z2929" i="2"/>
  <c r="AA2929" i="2"/>
  <c r="AD2929" i="2"/>
  <c r="E2930" i="2"/>
  <c r="Z2930" i="2"/>
  <c r="AA2930" i="2"/>
  <c r="AB2930" i="2" s="1"/>
  <c r="AD2930" i="2"/>
  <c r="E2931" i="2"/>
  <c r="Z2931" i="2"/>
  <c r="AA2931" i="2"/>
  <c r="AB2931" i="2" s="1"/>
  <c r="AD2931" i="2"/>
  <c r="E2932" i="2"/>
  <c r="Z2932" i="2"/>
  <c r="V2932" i="2" s="1"/>
  <c r="AA2932" i="2"/>
  <c r="AD2932" i="2"/>
  <c r="E2933" i="2"/>
  <c r="Z2933" i="2"/>
  <c r="AA2933" i="2"/>
  <c r="AB2933" i="2" s="1"/>
  <c r="AD2933" i="2"/>
  <c r="E2934" i="2"/>
  <c r="Z2934" i="2"/>
  <c r="AA2934" i="2"/>
  <c r="AD2934" i="2"/>
  <c r="E2935" i="2"/>
  <c r="Z2935" i="2"/>
  <c r="AA2935" i="2"/>
  <c r="AB2935" i="2" s="1"/>
  <c r="AC2935" i="2"/>
  <c r="AD2935" i="2"/>
  <c r="E2936" i="2"/>
  <c r="Z2936" i="2"/>
  <c r="AA2936" i="2"/>
  <c r="AB2936" i="2" s="1"/>
  <c r="AC2936" i="2"/>
  <c r="AD2936" i="2"/>
  <c r="E2937" i="2"/>
  <c r="Z2937" i="2"/>
  <c r="AA2937" i="2"/>
  <c r="AB2937" i="2" s="1"/>
  <c r="AD2937" i="2"/>
  <c r="E2938" i="2"/>
  <c r="Z2938" i="2"/>
  <c r="AA2938" i="2"/>
  <c r="AD2938" i="2"/>
  <c r="E2939" i="2"/>
  <c r="Z2939" i="2"/>
  <c r="AA2939" i="2"/>
  <c r="AD2939" i="2"/>
  <c r="E2940" i="2"/>
  <c r="Z2940" i="2"/>
  <c r="AA2940" i="2"/>
  <c r="AB2940" i="2" s="1"/>
  <c r="AD2940" i="2"/>
  <c r="E2941" i="2"/>
  <c r="Z2941" i="2"/>
  <c r="V2941" i="2" s="1"/>
  <c r="AA2941" i="2"/>
  <c r="AB2941" i="2" s="1"/>
  <c r="AD2941" i="2"/>
  <c r="E2942" i="2"/>
  <c r="Z2942" i="2"/>
  <c r="AA2942" i="2"/>
  <c r="AB2942" i="2" s="1"/>
  <c r="AD2942" i="2"/>
  <c r="E2943" i="2"/>
  <c r="Z2943" i="2"/>
  <c r="AA2943" i="2"/>
  <c r="AB2943" i="2" s="1"/>
  <c r="AD2943" i="2"/>
  <c r="E2944" i="2"/>
  <c r="Z2944" i="2"/>
  <c r="AA2944" i="2"/>
  <c r="AB2944" i="2" s="1"/>
  <c r="AD2944" i="2"/>
  <c r="E2945" i="2"/>
  <c r="Z2945" i="2"/>
  <c r="AA2945" i="2"/>
  <c r="AB2945" i="2" s="1"/>
  <c r="AD2945" i="2"/>
  <c r="E2946" i="2"/>
  <c r="Z2946" i="2"/>
  <c r="AA2946" i="2"/>
  <c r="AB2946" i="2" s="1"/>
  <c r="AD2946" i="2"/>
  <c r="E2947" i="2"/>
  <c r="Z2947" i="2"/>
  <c r="AA2947" i="2"/>
  <c r="AB2947" i="2" s="1"/>
  <c r="AD2947" i="2"/>
  <c r="E2948" i="2"/>
  <c r="Z2948" i="2"/>
  <c r="AA2948" i="2"/>
  <c r="AB2948" i="2" s="1"/>
  <c r="AD2948" i="2"/>
  <c r="E2949" i="2"/>
  <c r="Z2949" i="2"/>
  <c r="V2949" i="2" s="1"/>
  <c r="AA2949" i="2"/>
  <c r="AB2949" i="2" s="1"/>
  <c r="AD2949" i="2"/>
  <c r="E2950" i="2"/>
  <c r="Z2950" i="2"/>
  <c r="AA2950" i="2"/>
  <c r="AB2950" i="2" s="1"/>
  <c r="AC2950" i="2"/>
  <c r="AE2950" i="2" s="1"/>
  <c r="AD2950" i="2"/>
  <c r="E2951" i="2"/>
  <c r="Z2951" i="2"/>
  <c r="AA2951" i="2"/>
  <c r="AD2951" i="2"/>
  <c r="E2952" i="2"/>
  <c r="Z2952" i="2"/>
  <c r="AA2952" i="2"/>
  <c r="AB2952" i="2" s="1"/>
  <c r="AD2952" i="2"/>
  <c r="E3267" i="2"/>
  <c r="Z3267" i="2"/>
  <c r="V3267" i="2" s="1"/>
  <c r="AA3267" i="2"/>
  <c r="AB3267" i="2" s="1"/>
  <c r="AD3267" i="2"/>
  <c r="E3268" i="2"/>
  <c r="Z3268" i="2"/>
  <c r="V3268" i="2" s="1"/>
  <c r="AA3268" i="2"/>
  <c r="AB3268" i="2" s="1"/>
  <c r="AD3268" i="2"/>
  <c r="E3269" i="2"/>
  <c r="Z3269" i="2"/>
  <c r="AA3269" i="2"/>
  <c r="AB3269" i="2" s="1"/>
  <c r="AD3269" i="2"/>
  <c r="E3270" i="2"/>
  <c r="Z3270" i="2"/>
  <c r="V3270" i="2" s="1"/>
  <c r="AA3270" i="2"/>
  <c r="AB3270" i="2" s="1"/>
  <c r="AD3270" i="2"/>
  <c r="E3271" i="2"/>
  <c r="Z3271" i="2"/>
  <c r="AA3271" i="2"/>
  <c r="AB3271" i="2" s="1"/>
  <c r="AD3271" i="2"/>
  <c r="E3272" i="2"/>
  <c r="Z3272" i="2"/>
  <c r="AA3272" i="2"/>
  <c r="AD3272" i="2"/>
  <c r="E3273" i="2"/>
  <c r="Z3273" i="2"/>
  <c r="AA3273" i="2"/>
  <c r="AB3273" i="2"/>
  <c r="AC3273" i="2"/>
  <c r="AE3273" i="2" s="1"/>
  <c r="AD3273" i="2"/>
  <c r="E3274" i="2"/>
  <c r="Z3274" i="2"/>
  <c r="AA3274" i="2"/>
  <c r="AD3274" i="2"/>
  <c r="E3275" i="2"/>
  <c r="Z3275" i="2"/>
  <c r="AA3275" i="2"/>
  <c r="AB3275" i="2" s="1"/>
  <c r="AC3275" i="2"/>
  <c r="AD3275" i="2"/>
  <c r="E3276" i="2"/>
  <c r="Z3276" i="2"/>
  <c r="V3276" i="2" s="1"/>
  <c r="AA3276" i="2"/>
  <c r="AB3276" i="2" s="1"/>
  <c r="AC3276" i="2"/>
  <c r="AD3276" i="2"/>
  <c r="E3277" i="2"/>
  <c r="Z3277" i="2"/>
  <c r="AA3277" i="2"/>
  <c r="AB3277" i="2" s="1"/>
  <c r="AD3277" i="2"/>
  <c r="E3278" i="2"/>
  <c r="Z3278" i="2"/>
  <c r="AA3278" i="2"/>
  <c r="AB3278" i="2" s="1"/>
  <c r="AD3278" i="2"/>
  <c r="E3279" i="2"/>
  <c r="Z3279" i="2"/>
  <c r="AA3279" i="2"/>
  <c r="AB3279" i="2" s="1"/>
  <c r="AD3279" i="2"/>
  <c r="E3280" i="2"/>
  <c r="Z3280" i="2"/>
  <c r="AA3280" i="2"/>
  <c r="AB3280" i="2" s="1"/>
  <c r="AD3280" i="2"/>
  <c r="E3281" i="2"/>
  <c r="Z3281" i="2"/>
  <c r="AA3281" i="2"/>
  <c r="AB3281" i="2" s="1"/>
  <c r="AD3281" i="2"/>
  <c r="E3282" i="2"/>
  <c r="Z3282" i="2"/>
  <c r="AA3282" i="2"/>
  <c r="AB3282" i="2" s="1"/>
  <c r="AD3282" i="2"/>
  <c r="E3283" i="2"/>
  <c r="Z3283" i="2"/>
  <c r="AA3283" i="2"/>
  <c r="AB3283" i="2" s="1"/>
  <c r="AD3283" i="2"/>
  <c r="E3284" i="2"/>
  <c r="Z3284" i="2"/>
  <c r="V3284" i="2" s="1"/>
  <c r="AA3284" i="2"/>
  <c r="AB3284" i="2" s="1"/>
  <c r="AD3284" i="2"/>
  <c r="E3285" i="2"/>
  <c r="Z3285" i="2"/>
  <c r="AA3285" i="2"/>
  <c r="AB3285" i="2" s="1"/>
  <c r="AC3285" i="2"/>
  <c r="AE3285" i="2" s="1"/>
  <c r="AD3285" i="2"/>
  <c r="E3286" i="2"/>
  <c r="Z3286" i="2"/>
  <c r="AA3286" i="2"/>
  <c r="AD3286" i="2"/>
  <c r="E3287" i="2"/>
  <c r="Z3287" i="2"/>
  <c r="AA3287" i="2"/>
  <c r="AB3287" i="2" s="1"/>
  <c r="AD3287" i="2"/>
  <c r="E3288" i="2"/>
  <c r="Z3288" i="2"/>
  <c r="V3288" i="2" s="1"/>
  <c r="AA3288" i="2"/>
  <c r="AB3288" i="2" s="1"/>
  <c r="AD3288" i="2"/>
  <c r="E3289" i="2"/>
  <c r="Z3289" i="2"/>
  <c r="V3289" i="2" s="1"/>
  <c r="AA3289" i="2"/>
  <c r="AB3289" i="2" s="1"/>
  <c r="AD3289" i="2"/>
  <c r="E3290" i="2"/>
  <c r="Z3290" i="2"/>
  <c r="AA3290" i="2"/>
  <c r="AB3290" i="2" s="1"/>
  <c r="AD3290" i="2"/>
  <c r="E3291" i="2"/>
  <c r="Z3291" i="2"/>
  <c r="V3291" i="2" s="1"/>
  <c r="AA3291" i="2"/>
  <c r="AB3291" i="2" s="1"/>
  <c r="AD3291" i="2"/>
  <c r="E3292" i="2"/>
  <c r="Z3292" i="2"/>
  <c r="AA3292" i="2"/>
  <c r="AB3292" i="2" s="1"/>
  <c r="AD3292" i="2"/>
  <c r="E3293" i="2"/>
  <c r="Z3293" i="2"/>
  <c r="AA3293" i="2"/>
  <c r="AB3293" i="2" s="1"/>
  <c r="AC3293" i="2"/>
  <c r="AE3293" i="2" s="1"/>
  <c r="AD3293" i="2"/>
  <c r="E3294" i="2"/>
  <c r="Z3294" i="2"/>
  <c r="V3294" i="2" s="1"/>
  <c r="AA3294" i="2"/>
  <c r="AB3294" i="2" s="1"/>
  <c r="AC3294" i="2"/>
  <c r="AD3294" i="2"/>
  <c r="E3295" i="2"/>
  <c r="Z3295" i="2"/>
  <c r="V3295" i="2" s="1"/>
  <c r="AA3295" i="2"/>
  <c r="AB3295" i="2" s="1"/>
  <c r="AD3295" i="2"/>
  <c r="E3296" i="2"/>
  <c r="Z3296" i="2"/>
  <c r="V3296" i="2" s="1"/>
  <c r="AA3296" i="2"/>
  <c r="AB3296" i="2" s="1"/>
  <c r="AD3296" i="2"/>
  <c r="E3297" i="2"/>
  <c r="Z3297" i="2"/>
  <c r="AA3297" i="2"/>
  <c r="AB3297" i="2" s="1"/>
  <c r="AD3297" i="2"/>
  <c r="E3298" i="2"/>
  <c r="Z3298" i="2"/>
  <c r="AA3298" i="2"/>
  <c r="AD3298" i="2"/>
  <c r="E3299" i="2"/>
  <c r="Z3299" i="2"/>
  <c r="AA3299" i="2"/>
  <c r="AB3299" i="2" s="1"/>
  <c r="AC3299" i="2"/>
  <c r="AD3299" i="2"/>
  <c r="E3300" i="2"/>
  <c r="Z3300" i="2"/>
  <c r="V3300" i="2" s="1"/>
  <c r="AA3300" i="2"/>
  <c r="AB3300" i="2" s="1"/>
  <c r="AC3300" i="2"/>
  <c r="AD3300" i="2"/>
  <c r="E3301" i="2"/>
  <c r="Z3301" i="2"/>
  <c r="AA3301" i="2"/>
  <c r="AB3301" i="2" s="1"/>
  <c r="AD3301" i="2"/>
  <c r="E3302" i="2"/>
  <c r="Z3302" i="2"/>
  <c r="AA3302" i="2"/>
  <c r="AB3302" i="2" s="1"/>
  <c r="AD3302" i="2"/>
  <c r="E3303" i="2"/>
  <c r="Z3303" i="2"/>
  <c r="AA3303" i="2"/>
  <c r="AB3303" i="2" s="1"/>
  <c r="AD3303" i="2"/>
  <c r="E3304" i="2"/>
  <c r="Z3304" i="2"/>
  <c r="AA3304" i="2"/>
  <c r="AB3304" i="2" s="1"/>
  <c r="AD3304" i="2"/>
  <c r="E3305" i="2"/>
  <c r="Z3305" i="2"/>
  <c r="AA3305" i="2"/>
  <c r="AB3305" i="2" s="1"/>
  <c r="AD3305" i="2"/>
  <c r="E3306" i="2"/>
  <c r="Z3306" i="2"/>
  <c r="AA3306" i="2"/>
  <c r="AB3306" i="2" s="1"/>
  <c r="AD3306" i="2"/>
  <c r="E3307" i="2"/>
  <c r="Z3307" i="2"/>
  <c r="AA3307" i="2"/>
  <c r="AB3307" i="2" s="1"/>
  <c r="AD3307" i="2"/>
  <c r="E3308" i="2"/>
  <c r="Z3308" i="2"/>
  <c r="V3308" i="2" s="1"/>
  <c r="AA3308" i="2"/>
  <c r="AB3308" i="2" s="1"/>
  <c r="AD3308" i="2"/>
  <c r="E3309" i="2"/>
  <c r="Z3309" i="2"/>
  <c r="AA3309" i="2"/>
  <c r="AB3309" i="2" s="1"/>
  <c r="AC3309" i="2"/>
  <c r="AE3309" i="2" s="1"/>
  <c r="AD3309" i="2"/>
  <c r="E3310" i="2"/>
  <c r="Z3310" i="2"/>
  <c r="AA3310" i="2"/>
  <c r="AD3310" i="2"/>
  <c r="E3311" i="2"/>
  <c r="Z3311" i="2"/>
  <c r="AA3311" i="2"/>
  <c r="AB3311" i="2" s="1"/>
  <c r="AC3311" i="2"/>
  <c r="AE3311" i="2" s="1"/>
  <c r="AD3311" i="2"/>
  <c r="E3312" i="2"/>
  <c r="Z3312" i="2"/>
  <c r="AA3312" i="2"/>
  <c r="AD3312" i="2"/>
  <c r="E3313" i="2"/>
  <c r="Z3313" i="2"/>
  <c r="AA3313" i="2"/>
  <c r="AB3313" i="2" s="1"/>
  <c r="AD3313" i="2"/>
  <c r="E3314" i="2"/>
  <c r="Z3314" i="2"/>
  <c r="AA3314" i="2"/>
  <c r="AD3314" i="2"/>
  <c r="E3315" i="2"/>
  <c r="Z3315" i="2"/>
  <c r="AA3315" i="2"/>
  <c r="AB3315" i="2"/>
  <c r="AC3315" i="2"/>
  <c r="AE3315" i="2" s="1"/>
  <c r="AD3315" i="2"/>
  <c r="E3316" i="2"/>
  <c r="Z3316" i="2"/>
  <c r="AA3316" i="2"/>
  <c r="AD3316" i="2"/>
  <c r="E3317" i="2"/>
  <c r="Z3317" i="2"/>
  <c r="AA3317" i="2"/>
  <c r="AB3317" i="2"/>
  <c r="AC3317" i="2"/>
  <c r="AD3317" i="2"/>
  <c r="E3318" i="2"/>
  <c r="Z3318" i="2"/>
  <c r="AA3318" i="2"/>
  <c r="AD3318" i="2"/>
  <c r="E3319" i="2"/>
  <c r="Z3319" i="2"/>
  <c r="AA3319" i="2"/>
  <c r="AB3319" i="2" s="1"/>
  <c r="AD3319" i="2"/>
  <c r="E3320" i="2"/>
  <c r="Z3320" i="2"/>
  <c r="AA3320" i="2"/>
  <c r="AB3320" i="2" s="1"/>
  <c r="AD3320" i="2"/>
  <c r="E3321" i="2"/>
  <c r="Z3321" i="2"/>
  <c r="AA3321" i="2"/>
  <c r="AB3321" i="2" s="1"/>
  <c r="AD3321" i="2"/>
  <c r="E3322" i="2"/>
  <c r="Z3322" i="2"/>
  <c r="AA3322" i="2"/>
  <c r="AB3322" i="2" s="1"/>
  <c r="AD3322" i="2"/>
  <c r="E3323" i="2"/>
  <c r="Z3323" i="2"/>
  <c r="V3323" i="2" s="1"/>
  <c r="AA3323" i="2"/>
  <c r="AB3323" i="2" s="1"/>
  <c r="AD3323" i="2"/>
  <c r="E3324" i="2"/>
  <c r="Z3324" i="2"/>
  <c r="AA3324" i="2"/>
  <c r="AC3324" i="2" s="1"/>
  <c r="AD3324" i="2"/>
  <c r="E3325" i="2"/>
  <c r="Z3325" i="2"/>
  <c r="AA3325" i="2"/>
  <c r="AB3325" i="2" s="1"/>
  <c r="AD3325" i="2"/>
  <c r="E3326" i="2"/>
  <c r="Z3326" i="2"/>
  <c r="AA3326" i="2"/>
  <c r="AC3326" i="2" s="1"/>
  <c r="AB3326" i="2"/>
  <c r="AD3326" i="2"/>
  <c r="E3327" i="2"/>
  <c r="Z3327" i="2"/>
  <c r="AA3327" i="2"/>
  <c r="AB3327" i="2" s="1"/>
  <c r="AD3327" i="2"/>
  <c r="E3328" i="2"/>
  <c r="Z3328" i="2"/>
  <c r="AA3328" i="2"/>
  <c r="AB3328" i="2" s="1"/>
  <c r="AC3328" i="2"/>
  <c r="AE3328" i="2" s="1"/>
  <c r="AD3328" i="2"/>
  <c r="E3329" i="2"/>
  <c r="Z3329" i="2"/>
  <c r="AA3329" i="2"/>
  <c r="AD3329" i="2"/>
  <c r="E3330" i="2"/>
  <c r="Z3330" i="2"/>
  <c r="AA3330" i="2"/>
  <c r="AB3330" i="2" s="1"/>
  <c r="AC3330" i="2"/>
  <c r="AD3330" i="2"/>
  <c r="E3331" i="2"/>
  <c r="Z3331" i="2"/>
  <c r="V3331" i="2" s="1"/>
  <c r="AA3331" i="2"/>
  <c r="AB3331" i="2" s="1"/>
  <c r="AD3331" i="2"/>
  <c r="E3332" i="2"/>
  <c r="Z3332" i="2"/>
  <c r="V3332" i="2" s="1"/>
  <c r="AA3332" i="2"/>
  <c r="AB3332" i="2" s="1"/>
  <c r="AD3332" i="2"/>
  <c r="E3333" i="2"/>
  <c r="Z3333" i="2"/>
  <c r="AA3333" i="2"/>
  <c r="AB3333" i="2" s="1"/>
  <c r="AD3333" i="2"/>
  <c r="E3334" i="2"/>
  <c r="Z3334" i="2"/>
  <c r="V3334" i="2" s="1"/>
  <c r="AA3334" i="2"/>
  <c r="AB3334" i="2" s="1"/>
  <c r="AD3334" i="2"/>
  <c r="E3335" i="2"/>
  <c r="Z3335" i="2"/>
  <c r="AA3335" i="2"/>
  <c r="AB3335" i="2" s="1"/>
  <c r="AC3335" i="2"/>
  <c r="AD3335" i="2"/>
  <c r="E3336" i="2"/>
  <c r="Z3336" i="2"/>
  <c r="AA3336" i="2"/>
  <c r="AB3336" i="2" s="1"/>
  <c r="AC3336" i="2"/>
  <c r="AE3336" i="2" s="1"/>
  <c r="AD3336" i="2"/>
  <c r="E3546" i="2"/>
  <c r="Z3546" i="2"/>
  <c r="V3546" i="2" s="1"/>
  <c r="AA3546" i="2"/>
  <c r="AB3546" i="2" s="1"/>
  <c r="AC3546" i="2"/>
  <c r="AD3546" i="2"/>
  <c r="E3547" i="2"/>
  <c r="Z3547" i="2"/>
  <c r="AA3547" i="2"/>
  <c r="AB3547" i="2" s="1"/>
  <c r="AD3547" i="2"/>
  <c r="E3548" i="2"/>
  <c r="Z3548" i="2"/>
  <c r="V3548" i="2" s="1"/>
  <c r="AA3548" i="2"/>
  <c r="AB3548" i="2" s="1"/>
  <c r="AD3548" i="2"/>
  <c r="E3549" i="2"/>
  <c r="Z3549" i="2"/>
  <c r="AA3549" i="2"/>
  <c r="AB3549" i="2" s="1"/>
  <c r="AD3549" i="2"/>
  <c r="E3550" i="2"/>
  <c r="Z3550" i="2"/>
  <c r="AA3550" i="2"/>
  <c r="AD3550" i="2"/>
  <c r="E3551" i="2"/>
  <c r="Z3551" i="2"/>
  <c r="AA3551" i="2"/>
  <c r="AB3551" i="2" s="1"/>
  <c r="AC3551" i="2"/>
  <c r="AD3551" i="2"/>
  <c r="E3552" i="2"/>
  <c r="Z3552" i="2"/>
  <c r="AA3552" i="2"/>
  <c r="AB3552" i="2" s="1"/>
  <c r="AD3552" i="2"/>
  <c r="E3553" i="2"/>
  <c r="Z3553" i="2"/>
  <c r="AA3553" i="2"/>
  <c r="AB3553" i="2" s="1"/>
  <c r="AD3553" i="2"/>
  <c r="E3554" i="2"/>
  <c r="Z3554" i="2"/>
  <c r="AA3554" i="2"/>
  <c r="AB3554" i="2" s="1"/>
  <c r="AD3554" i="2"/>
  <c r="E3555" i="2"/>
  <c r="Z3555" i="2"/>
  <c r="V3555" i="2" s="1"/>
  <c r="AA3555" i="2"/>
  <c r="AB3555" i="2" s="1"/>
  <c r="AD3555" i="2"/>
  <c r="E3556" i="2"/>
  <c r="Z3556" i="2"/>
  <c r="AA3556" i="2"/>
  <c r="AB3556" i="2" s="1"/>
  <c r="AD3556" i="2"/>
  <c r="E3557" i="2"/>
  <c r="Z3557" i="2"/>
  <c r="V3557" i="2" s="1"/>
  <c r="AA3557" i="2"/>
  <c r="AB3557" i="2" s="1"/>
  <c r="AD3557" i="2"/>
  <c r="E3558" i="2"/>
  <c r="Z3558" i="2"/>
  <c r="AA3558" i="2"/>
  <c r="AB3558" i="2" s="1"/>
  <c r="AC3558" i="2"/>
  <c r="AD3558" i="2"/>
  <c r="E3559" i="2"/>
  <c r="Z3559" i="2"/>
  <c r="AA3559" i="2"/>
  <c r="AD3559" i="2"/>
  <c r="E3560" i="2"/>
  <c r="Z3560" i="2"/>
  <c r="AA3560" i="2"/>
  <c r="AB3560" i="2" s="1"/>
  <c r="AD3560" i="2"/>
  <c r="E3561" i="2"/>
  <c r="Z3561" i="2"/>
  <c r="AA3561" i="2"/>
  <c r="AB3561" i="2" s="1"/>
  <c r="AC3561" i="2"/>
  <c r="AD3561" i="2"/>
  <c r="E3562" i="2"/>
  <c r="Z3562" i="2"/>
  <c r="AA3562" i="2"/>
  <c r="AB3562" i="2" s="1"/>
  <c r="AD3562" i="2"/>
  <c r="E3563" i="2"/>
  <c r="Z3563" i="2"/>
  <c r="AA3563" i="2"/>
  <c r="AB3563" i="2" s="1"/>
  <c r="AD3563" i="2"/>
  <c r="E3564" i="2"/>
  <c r="Z3564" i="2"/>
  <c r="AA3564" i="2"/>
  <c r="AB3564" i="2" s="1"/>
  <c r="AD3564" i="2"/>
  <c r="E3565" i="2"/>
  <c r="Z3565" i="2"/>
  <c r="AA3565" i="2"/>
  <c r="AB3565" i="2" s="1"/>
  <c r="AD3565" i="2"/>
  <c r="E3566" i="2"/>
  <c r="Z3566" i="2"/>
  <c r="AA3566" i="2"/>
  <c r="AB3566" i="2" s="1"/>
  <c r="AC3566" i="2"/>
  <c r="AD3566" i="2"/>
  <c r="E3567" i="2"/>
  <c r="Z3567" i="2"/>
  <c r="V3567" i="2" s="1"/>
  <c r="AA3567" i="2"/>
  <c r="AB3567" i="2" s="1"/>
  <c r="AD3567" i="2"/>
  <c r="E3568" i="2"/>
  <c r="Z3568" i="2"/>
  <c r="AA3568" i="2"/>
  <c r="AB3568" i="2" s="1"/>
  <c r="AD3568" i="2"/>
  <c r="E3569" i="2"/>
  <c r="Z3569" i="2"/>
  <c r="V3569" i="2" s="1"/>
  <c r="AA3569" i="2"/>
  <c r="AB3569" i="2" s="1"/>
  <c r="AD3569" i="2"/>
  <c r="E3570" i="2"/>
  <c r="Z3570" i="2"/>
  <c r="AA3570" i="2"/>
  <c r="AB3570" i="2" s="1"/>
  <c r="AD3570" i="2"/>
  <c r="E3571" i="2"/>
  <c r="Z3571" i="2"/>
  <c r="V3571" i="2" s="1"/>
  <c r="AA3571" i="2"/>
  <c r="AB3571" i="2" s="1"/>
  <c r="AD3571" i="2"/>
  <c r="E3572" i="2"/>
  <c r="Z3572" i="2"/>
  <c r="AA3572" i="2"/>
  <c r="AB3572" i="2" s="1"/>
  <c r="AD3572" i="2"/>
  <c r="E3573" i="2"/>
  <c r="Z3573" i="2"/>
  <c r="V3573" i="2" s="1"/>
  <c r="AA3573" i="2"/>
  <c r="AB3573" i="2" s="1"/>
  <c r="AD3573" i="2"/>
  <c r="E3574" i="2"/>
  <c r="Z3574" i="2"/>
  <c r="AA3574" i="2"/>
  <c r="AB3574" i="2" s="1"/>
  <c r="AD3574" i="2"/>
  <c r="E3575" i="2"/>
  <c r="Z3575" i="2"/>
  <c r="V3575" i="2" s="1"/>
  <c r="AA3575" i="2"/>
  <c r="AB3575" i="2" s="1"/>
  <c r="AD3575" i="2"/>
  <c r="E3576" i="2"/>
  <c r="Z3576" i="2"/>
  <c r="V3576" i="2" s="1"/>
  <c r="AA3576" i="2"/>
  <c r="AB3576" i="2" s="1"/>
  <c r="AD3576" i="2"/>
  <c r="E3577" i="2"/>
  <c r="Z3577" i="2"/>
  <c r="AA3577" i="2"/>
  <c r="AB3577" i="2" s="1"/>
  <c r="AD3577" i="2"/>
  <c r="E3578" i="2"/>
  <c r="Z3578" i="2"/>
  <c r="AA3578" i="2"/>
  <c r="AB3578" i="2" s="1"/>
  <c r="AC3578" i="2"/>
  <c r="AE3578" i="2" s="1"/>
  <c r="AD3578" i="2"/>
  <c r="E3579" i="2"/>
  <c r="Z3579" i="2"/>
  <c r="AA3579" i="2"/>
  <c r="AD3579" i="2"/>
  <c r="E3580" i="2"/>
  <c r="Z3580" i="2"/>
  <c r="AA3580" i="2"/>
  <c r="AB3580" i="2"/>
  <c r="AC3580" i="2"/>
  <c r="AE3580" i="2" s="1"/>
  <c r="AD3580" i="2"/>
  <c r="E3581" i="2"/>
  <c r="Z3581" i="2"/>
  <c r="AA3581" i="2"/>
  <c r="AD3581" i="2"/>
  <c r="E3582" i="2"/>
  <c r="Z3582" i="2"/>
  <c r="AA3582" i="2"/>
  <c r="AB3582" i="2"/>
  <c r="AC3582" i="2"/>
  <c r="AD3582" i="2"/>
  <c r="E3583" i="2"/>
  <c r="Z3583" i="2"/>
  <c r="AA3583" i="2"/>
  <c r="AD3583" i="2"/>
  <c r="E3584" i="2"/>
  <c r="Z3584" i="2"/>
  <c r="AA3584" i="2"/>
  <c r="AB3584" i="2" s="1"/>
  <c r="AD3584" i="2"/>
  <c r="E3585" i="2"/>
  <c r="Z3585" i="2"/>
  <c r="V3585" i="2" s="1"/>
  <c r="AA3585" i="2"/>
  <c r="AB3585" i="2" s="1"/>
  <c r="AD3585" i="2"/>
  <c r="E3586" i="2"/>
  <c r="Z3586" i="2"/>
  <c r="V3586" i="2" s="1"/>
  <c r="AA3586" i="2"/>
  <c r="AB3586" i="2" s="1"/>
  <c r="AC3586" i="2"/>
  <c r="AD3586" i="2"/>
  <c r="E3587" i="2"/>
  <c r="Z3587" i="2"/>
  <c r="AA3587" i="2"/>
  <c r="AB3587" i="2" s="1"/>
  <c r="AD3587" i="2"/>
  <c r="E3588" i="2"/>
  <c r="Z3588" i="2"/>
  <c r="AA3588" i="2"/>
  <c r="AB3588" i="2" s="1"/>
  <c r="AD3588" i="2"/>
  <c r="E3890" i="2"/>
  <c r="Z3890" i="2"/>
  <c r="AA3890" i="2"/>
  <c r="AB3890" i="2" s="1"/>
  <c r="AD3890" i="2"/>
  <c r="E3891" i="2"/>
  <c r="Z3891" i="2"/>
  <c r="AA3891" i="2"/>
  <c r="AD3891" i="2"/>
  <c r="E3892" i="2"/>
  <c r="Z3892" i="2"/>
  <c r="AA3892" i="2"/>
  <c r="AB3892" i="2" s="1"/>
  <c r="AC3892" i="2"/>
  <c r="AD3892" i="2"/>
  <c r="E3893" i="2"/>
  <c r="Z3893" i="2"/>
  <c r="AA3893" i="2"/>
  <c r="AB3893" i="2" s="1"/>
  <c r="AD3893" i="2"/>
  <c r="E3894" i="2"/>
  <c r="Z3894" i="2"/>
  <c r="V3894" i="2" s="1"/>
  <c r="AA3894" i="2"/>
  <c r="AB3894" i="2" s="1"/>
  <c r="AD3894" i="2"/>
  <c r="E3895" i="2"/>
  <c r="Z3895" i="2"/>
  <c r="AA3895" i="2"/>
  <c r="AB3895" i="2" s="1"/>
  <c r="AD3895" i="2"/>
  <c r="E3896" i="2"/>
  <c r="Z3896" i="2"/>
  <c r="AA3896" i="2"/>
  <c r="AB3896" i="2" s="1"/>
  <c r="AC3896" i="2"/>
  <c r="AD3896" i="2"/>
  <c r="E3897" i="2"/>
  <c r="Z3897" i="2"/>
  <c r="AA3897" i="2"/>
  <c r="AC3897" i="2" s="1"/>
  <c r="AE3897" i="2" s="1"/>
  <c r="AB3897" i="2"/>
  <c r="AD3897" i="2"/>
  <c r="E3898" i="2"/>
  <c r="Z3898" i="2"/>
  <c r="AA3898" i="2"/>
  <c r="AD3898" i="2"/>
  <c r="E3899" i="2"/>
  <c r="Z3899" i="2"/>
  <c r="AA3899" i="2"/>
  <c r="AB3899" i="2" s="1"/>
  <c r="AD3899" i="2"/>
  <c r="E3900" i="2"/>
  <c r="Z3900" i="2"/>
  <c r="AA3900" i="2"/>
  <c r="AD3900" i="2"/>
  <c r="E3901" i="2"/>
  <c r="Z3901" i="2"/>
  <c r="AA3901" i="2"/>
  <c r="AB3901" i="2"/>
  <c r="AC3901" i="2"/>
  <c r="AE3901" i="2" s="1"/>
  <c r="AD3901" i="2"/>
  <c r="E3902" i="2"/>
  <c r="Z3902" i="2"/>
  <c r="AA3902" i="2"/>
  <c r="AD3902" i="2"/>
  <c r="E3903" i="2"/>
  <c r="Z3903" i="2"/>
  <c r="AA3903" i="2"/>
  <c r="AB3903" i="2"/>
  <c r="AC3903" i="2"/>
  <c r="AD3903" i="2"/>
  <c r="E3904" i="2"/>
  <c r="Z3904" i="2"/>
  <c r="AA3904" i="2"/>
  <c r="AD3904" i="2"/>
  <c r="E3905" i="2"/>
  <c r="Z3905" i="2"/>
  <c r="V3905" i="2" s="1"/>
  <c r="AA3905" i="2"/>
  <c r="AB3905" i="2" s="1"/>
  <c r="AC3905" i="2"/>
  <c r="AD3905" i="2"/>
  <c r="E3906" i="2"/>
  <c r="Z3906" i="2"/>
  <c r="AA3906" i="2"/>
  <c r="AB3906" i="2" s="1"/>
  <c r="AD3906" i="2"/>
  <c r="E3907" i="2"/>
  <c r="Z3907" i="2"/>
  <c r="AA3907" i="2"/>
  <c r="AB3907" i="2" s="1"/>
  <c r="AD3907" i="2"/>
  <c r="E3908" i="2"/>
  <c r="Z3908" i="2"/>
  <c r="AA3908" i="2"/>
  <c r="AB3908" i="2" s="1"/>
  <c r="AD3908" i="2"/>
  <c r="E3909" i="2"/>
  <c r="Z3909" i="2"/>
  <c r="AA3909" i="2"/>
  <c r="AB3909" i="2" s="1"/>
  <c r="AD3909" i="2"/>
  <c r="E3910" i="2"/>
  <c r="Z3910" i="2"/>
  <c r="AA3910" i="2"/>
  <c r="AB3910" i="2" s="1"/>
  <c r="AD3910" i="2"/>
  <c r="E3911" i="2"/>
  <c r="Z3911" i="2"/>
  <c r="AA3911" i="2"/>
  <c r="AB3911" i="2" s="1"/>
  <c r="AD3911" i="2"/>
  <c r="E3912" i="2"/>
  <c r="Z3912" i="2"/>
  <c r="AA3912" i="2"/>
  <c r="AB3912" i="2" s="1"/>
  <c r="AD3912" i="2"/>
  <c r="E3913" i="2"/>
  <c r="Z3913" i="2"/>
  <c r="AA3913" i="2"/>
  <c r="AB3913" i="2" s="1"/>
  <c r="AD3913" i="2"/>
  <c r="E3914" i="2"/>
  <c r="Z3914" i="2"/>
  <c r="AA3914" i="2"/>
  <c r="AB3914" i="2" s="1"/>
  <c r="AD3914" i="2"/>
  <c r="E3915" i="2"/>
  <c r="Z3915" i="2"/>
  <c r="AA3915" i="2"/>
  <c r="AB3915" i="2" s="1"/>
  <c r="AD3915" i="2"/>
  <c r="E3916" i="2"/>
  <c r="Z3916" i="2"/>
  <c r="AA3916" i="2"/>
  <c r="AB3916" i="2" s="1"/>
  <c r="AD3916" i="2"/>
  <c r="E3917" i="2"/>
  <c r="Z3917" i="2"/>
  <c r="AA3917" i="2"/>
  <c r="AB3917" i="2" s="1"/>
  <c r="AD3917" i="2"/>
  <c r="E3918" i="2"/>
  <c r="Z3918" i="2"/>
  <c r="AA3918" i="2"/>
  <c r="AB3918" i="2" s="1"/>
  <c r="AD3918" i="2"/>
  <c r="E3919" i="2"/>
  <c r="Z3919" i="2"/>
  <c r="AA3919" i="2"/>
  <c r="AB3919" i="2" s="1"/>
  <c r="AD3919" i="2"/>
  <c r="E3920" i="2"/>
  <c r="Z3920" i="2"/>
  <c r="AA3920" i="2"/>
  <c r="AB3920" i="2" s="1"/>
  <c r="AD3920" i="2"/>
  <c r="E3921" i="2"/>
  <c r="Z3921" i="2"/>
  <c r="AA3921" i="2"/>
  <c r="AB3921" i="2" s="1"/>
  <c r="AD3921" i="2"/>
  <c r="E3922" i="2"/>
  <c r="Z3922" i="2"/>
  <c r="AA3922" i="2"/>
  <c r="AB3922" i="2" s="1"/>
  <c r="AD3922" i="2"/>
  <c r="E3923" i="2"/>
  <c r="Z3923" i="2"/>
  <c r="AA3923" i="2"/>
  <c r="AB3923" i="2" s="1"/>
  <c r="AD3923" i="2"/>
  <c r="E3924" i="2"/>
  <c r="Z3924" i="2"/>
  <c r="AA3924" i="2"/>
  <c r="AB3924" i="2" s="1"/>
  <c r="AD3924" i="2"/>
  <c r="E3925" i="2"/>
  <c r="Z3925" i="2"/>
  <c r="AA3925" i="2"/>
  <c r="AB3925" i="2" s="1"/>
  <c r="AD3925" i="2"/>
  <c r="E3926" i="2"/>
  <c r="Z3926" i="2"/>
  <c r="V3926" i="2" s="1"/>
  <c r="AA3926" i="2"/>
  <c r="AB3926" i="2" s="1"/>
  <c r="AD3926" i="2"/>
  <c r="E3927" i="2"/>
  <c r="Z3927" i="2"/>
  <c r="AA3927" i="2"/>
  <c r="AB3927" i="2" s="1"/>
  <c r="AD3927" i="2"/>
  <c r="E3928" i="2"/>
  <c r="Z3928" i="2"/>
  <c r="AA3928" i="2"/>
  <c r="AB3928" i="2" s="1"/>
  <c r="AD3928" i="2"/>
  <c r="E3929" i="2"/>
  <c r="Z3929" i="2"/>
  <c r="V3929" i="2" s="1"/>
  <c r="AA3929" i="2"/>
  <c r="AB3929" i="2" s="1"/>
  <c r="AC3929" i="2"/>
  <c r="AD3929" i="2"/>
  <c r="E3930" i="2"/>
  <c r="Z3930" i="2"/>
  <c r="AA3930" i="2"/>
  <c r="AB3930" i="2" s="1"/>
  <c r="AD3930" i="2"/>
  <c r="E3931" i="2"/>
  <c r="Z3931" i="2"/>
  <c r="V3931" i="2" s="1"/>
  <c r="AA3931" i="2"/>
  <c r="AB3931" i="2" s="1"/>
  <c r="AC3931" i="2"/>
  <c r="AE3931" i="2" s="1"/>
  <c r="AD3931" i="2"/>
  <c r="E3932" i="2"/>
  <c r="Z3932" i="2"/>
  <c r="AA3932" i="2"/>
  <c r="AB3932" i="2" s="1"/>
  <c r="AD3932" i="2"/>
  <c r="E3933" i="2"/>
  <c r="Z3933" i="2"/>
  <c r="AA3933" i="2"/>
  <c r="AB3933" i="2" s="1"/>
  <c r="AD3933" i="2"/>
  <c r="E3934" i="2"/>
  <c r="Z3934" i="2"/>
  <c r="AA3934" i="2"/>
  <c r="AB3934" i="2" s="1"/>
  <c r="AD3934" i="2"/>
  <c r="E3935" i="2"/>
  <c r="Z3935" i="2"/>
  <c r="AA3935" i="2"/>
  <c r="AB3935" i="2" s="1"/>
  <c r="AC3935" i="2"/>
  <c r="AD3935" i="2"/>
  <c r="E3936" i="2"/>
  <c r="Z3936" i="2"/>
  <c r="AA3936" i="2"/>
  <c r="AD3936" i="2"/>
  <c r="E3937" i="2"/>
  <c r="Z3937" i="2"/>
  <c r="AA3937" i="2"/>
  <c r="AB3937" i="2"/>
  <c r="AC3937" i="2"/>
  <c r="AD3937" i="2"/>
  <c r="E3938" i="2"/>
  <c r="Z3938" i="2"/>
  <c r="AA3938" i="2"/>
  <c r="AD3938" i="2"/>
  <c r="E3939" i="2"/>
  <c r="Z3939" i="2"/>
  <c r="V3939" i="2" s="1"/>
  <c r="AA3939" i="2"/>
  <c r="AB3939" i="2" s="1"/>
  <c r="AC3939" i="2"/>
  <c r="AD3939" i="2"/>
  <c r="E3940" i="2"/>
  <c r="Z3940" i="2"/>
  <c r="AA3940" i="2"/>
  <c r="AB3940" i="2" s="1"/>
  <c r="AD3940" i="2"/>
  <c r="E3941" i="2"/>
  <c r="Z3941" i="2"/>
  <c r="AA3941" i="2"/>
  <c r="AB3941" i="2" s="1"/>
  <c r="AD3941" i="2"/>
  <c r="E3942" i="2"/>
  <c r="Z3942" i="2"/>
  <c r="AA3942" i="2"/>
  <c r="AB3942" i="2" s="1"/>
  <c r="AD3942" i="2"/>
  <c r="E3943" i="2"/>
  <c r="Z3943" i="2"/>
  <c r="AA3943" i="2"/>
  <c r="AB3943" i="2" s="1"/>
  <c r="AC3943" i="2"/>
  <c r="AD3943" i="2"/>
  <c r="E3944" i="2"/>
  <c r="Z3944" i="2"/>
  <c r="AA3944" i="2"/>
  <c r="AB3944" i="2"/>
  <c r="AC3944" i="2"/>
  <c r="AD3944" i="2"/>
  <c r="E3945" i="2"/>
  <c r="Z3945" i="2"/>
  <c r="AA3945" i="2"/>
  <c r="AD3945" i="2"/>
  <c r="E3946" i="2"/>
  <c r="Z3946" i="2"/>
  <c r="V3946" i="2" s="1"/>
  <c r="AA3946" i="2"/>
  <c r="AB3946" i="2" s="1"/>
  <c r="AD3946" i="2"/>
  <c r="E3947" i="2"/>
  <c r="Z3947" i="2"/>
  <c r="V3947" i="2" s="1"/>
  <c r="AA3947" i="2"/>
  <c r="AB3947" i="2"/>
  <c r="AC3947" i="2"/>
  <c r="AD3947" i="2"/>
  <c r="E3948" i="2"/>
  <c r="Z3948" i="2"/>
  <c r="V3948" i="2" s="1"/>
  <c r="AA3948" i="2"/>
  <c r="AB3948" i="2" s="1"/>
  <c r="AD3948" i="2"/>
  <c r="E3949" i="2"/>
  <c r="Z3949" i="2"/>
  <c r="AA3949" i="2"/>
  <c r="AB3949" i="2" s="1"/>
  <c r="AD3949" i="2"/>
  <c r="E3950" i="2"/>
  <c r="Z3950" i="2"/>
  <c r="AA3950" i="2"/>
  <c r="AB3950" i="2" s="1"/>
  <c r="AD3950" i="2"/>
  <c r="E3951" i="2"/>
  <c r="Z3951" i="2"/>
  <c r="AA3951" i="2"/>
  <c r="AB3951" i="2" s="1"/>
  <c r="AD3951" i="2"/>
  <c r="E3952" i="2"/>
  <c r="Z3952" i="2"/>
  <c r="AA3952" i="2"/>
  <c r="AB3952" i="2" s="1"/>
  <c r="AD3952" i="2"/>
  <c r="E3953" i="2"/>
  <c r="Z3953" i="2"/>
  <c r="AA3953" i="2"/>
  <c r="AB3953" i="2" s="1"/>
  <c r="AC3953" i="2"/>
  <c r="AD3953" i="2"/>
  <c r="E3954" i="2"/>
  <c r="Z3954" i="2"/>
  <c r="AA3954" i="2"/>
  <c r="AD3954" i="2"/>
  <c r="E3955" i="2"/>
  <c r="Z3955" i="2"/>
  <c r="V3955" i="2" s="1"/>
  <c r="AA3955" i="2"/>
  <c r="AB3955" i="2" s="1"/>
  <c r="AC3955" i="2"/>
  <c r="AD3955" i="2"/>
  <c r="E3956" i="2"/>
  <c r="Z3956" i="2"/>
  <c r="AA3956" i="2"/>
  <c r="AB3956" i="2" s="1"/>
  <c r="AD3956" i="2"/>
  <c r="E3957" i="2"/>
  <c r="Z3957" i="2"/>
  <c r="AA3957" i="2"/>
  <c r="AB3957" i="2" s="1"/>
  <c r="AD3957" i="2"/>
  <c r="E3958" i="2"/>
  <c r="Z3958" i="2"/>
  <c r="AA3958" i="2"/>
  <c r="AB3958" i="2" s="1"/>
  <c r="AD3958" i="2"/>
  <c r="E3959" i="2"/>
  <c r="Z3959" i="2"/>
  <c r="AA3959" i="2"/>
  <c r="AB3959" i="2" s="1"/>
  <c r="AD3959" i="2"/>
  <c r="E3960" i="2"/>
  <c r="Z3960" i="2"/>
  <c r="AA3960" i="2"/>
  <c r="AB3960" i="2" s="1"/>
  <c r="AD3960" i="2"/>
  <c r="E3961" i="2"/>
  <c r="Z3961" i="2"/>
  <c r="AA3961" i="2"/>
  <c r="AD3961" i="2"/>
  <c r="E3962" i="2"/>
  <c r="Z3962" i="2"/>
  <c r="AA3962" i="2"/>
  <c r="AD3962" i="2"/>
  <c r="E3963" i="2"/>
  <c r="Z3963" i="2"/>
  <c r="AA3963" i="2"/>
  <c r="AD3963" i="2"/>
  <c r="E3964" i="2"/>
  <c r="Z3964" i="2"/>
  <c r="V3964" i="2" s="1"/>
  <c r="AA3964" i="2"/>
  <c r="AD3964" i="2"/>
  <c r="E3965" i="2"/>
  <c r="Z3965" i="2"/>
  <c r="V3965" i="2" s="1"/>
  <c r="AA3965" i="2"/>
  <c r="AD3965" i="2"/>
  <c r="E3966" i="2"/>
  <c r="V3966" i="2"/>
  <c r="Z3966" i="2"/>
  <c r="AA3966" i="2"/>
  <c r="AD3966" i="2"/>
  <c r="E3967" i="2"/>
  <c r="Z3967" i="2"/>
  <c r="AA3967" i="2"/>
  <c r="AD3967" i="2"/>
  <c r="E3968" i="2"/>
  <c r="Z3968" i="2"/>
  <c r="V3968" i="2" s="1"/>
  <c r="AA3968" i="2"/>
  <c r="AD3968" i="2"/>
  <c r="E3969" i="2"/>
  <c r="Z3969" i="2"/>
  <c r="V3969" i="2" s="1"/>
  <c r="AA3969" i="2"/>
  <c r="AD3969" i="2"/>
  <c r="E3970" i="2"/>
  <c r="Z3970" i="2"/>
  <c r="V3970" i="2" s="1"/>
  <c r="AA3970" i="2"/>
  <c r="AD3970" i="2"/>
  <c r="E3971" i="2"/>
  <c r="Z3971" i="2"/>
  <c r="AA3971" i="2"/>
  <c r="AD3971" i="2"/>
  <c r="E4206" i="2"/>
  <c r="Z4206" i="2"/>
  <c r="AA4206" i="2"/>
  <c r="V4206" i="2" s="1"/>
  <c r="AD4206" i="2"/>
  <c r="E4207" i="2"/>
  <c r="Z4207" i="2"/>
  <c r="V4207" i="2" s="1"/>
  <c r="AA4207" i="2"/>
  <c r="AD4207" i="2"/>
  <c r="E4208" i="2"/>
  <c r="Z4208" i="2"/>
  <c r="V4208" i="2" s="1"/>
  <c r="AA4208" i="2"/>
  <c r="AD4208" i="2"/>
  <c r="E4209" i="2"/>
  <c r="Z4209" i="2"/>
  <c r="AA4209" i="2"/>
  <c r="AD4209" i="2"/>
  <c r="E4210" i="2"/>
  <c r="Z4210" i="2"/>
  <c r="AA4210" i="2"/>
  <c r="V4210" i="2" s="1"/>
  <c r="AD4210" i="2"/>
  <c r="E4211" i="2"/>
  <c r="Z4211" i="2"/>
  <c r="AA4211" i="2"/>
  <c r="AD4211" i="2"/>
  <c r="E4212" i="2"/>
  <c r="Z4212" i="2"/>
  <c r="AA4212" i="2"/>
  <c r="AD4212" i="2"/>
  <c r="E4213" i="2"/>
  <c r="Z4213" i="2"/>
  <c r="AA4213" i="2"/>
  <c r="AD4213" i="2"/>
  <c r="E4214" i="2"/>
  <c r="Z4214" i="2"/>
  <c r="V4214" i="2" s="1"/>
  <c r="AA4214" i="2"/>
  <c r="AD4214" i="2"/>
  <c r="E4215" i="2"/>
  <c r="Z4215" i="2"/>
  <c r="V4215" i="2" s="1"/>
  <c r="AA4215" i="2"/>
  <c r="AD4215" i="2"/>
  <c r="E4216" i="2"/>
  <c r="Z4216" i="2"/>
  <c r="AA4216" i="2"/>
  <c r="V4216" i="2" s="1"/>
  <c r="AD4216" i="2"/>
  <c r="E4217" i="2"/>
  <c r="Z4217" i="2"/>
  <c r="AA4217" i="2"/>
  <c r="AD4217" i="2"/>
  <c r="E4218" i="2"/>
  <c r="V4218" i="2"/>
  <c r="Z4218" i="2"/>
  <c r="AA4218" i="2"/>
  <c r="AD4218" i="2"/>
  <c r="E4219" i="2"/>
  <c r="Z4219" i="2"/>
  <c r="V4219" i="2" s="1"/>
  <c r="AA4219" i="2"/>
  <c r="AD4219" i="2"/>
  <c r="E4220" i="2"/>
  <c r="Z4220" i="2"/>
  <c r="AA4220" i="2"/>
  <c r="AD4220" i="2"/>
  <c r="E4221" i="2"/>
  <c r="Z4221" i="2"/>
  <c r="AA4221" i="2"/>
  <c r="AD4221" i="2"/>
  <c r="E4222" i="2"/>
  <c r="V4222" i="2"/>
  <c r="Z4222" i="2"/>
  <c r="AA4222" i="2"/>
  <c r="AD4222" i="2"/>
  <c r="E4223" i="2"/>
  <c r="Z4223" i="2"/>
  <c r="AA4223" i="2"/>
  <c r="AD4223" i="2"/>
  <c r="E4224" i="2"/>
  <c r="Z4224" i="2"/>
  <c r="V4224" i="2" s="1"/>
  <c r="AA4224" i="2"/>
  <c r="AD4224" i="2"/>
  <c r="E4225" i="2"/>
  <c r="Z4225" i="2"/>
  <c r="AA4225" i="2"/>
  <c r="AD4225" i="2"/>
  <c r="E4226" i="2"/>
  <c r="V4226" i="2"/>
  <c r="Z4226" i="2"/>
  <c r="AA4226" i="2"/>
  <c r="AD4226" i="2"/>
  <c r="E4227" i="2"/>
  <c r="Z4227" i="2"/>
  <c r="AA4227" i="2"/>
  <c r="AD4227" i="2"/>
  <c r="E4228" i="2"/>
  <c r="Z4228" i="2"/>
  <c r="AA4228" i="2"/>
  <c r="AD4228" i="2"/>
  <c r="E4229" i="2"/>
  <c r="Z4229" i="2"/>
  <c r="AA4229" i="2"/>
  <c r="AD4229" i="2"/>
  <c r="E4230" i="2"/>
  <c r="Z4230" i="2"/>
  <c r="V4230" i="2" s="1"/>
  <c r="AA4230" i="2"/>
  <c r="AD4230" i="2"/>
  <c r="E4231" i="2"/>
  <c r="Z4231" i="2"/>
  <c r="AA4231" i="2"/>
  <c r="AD4231" i="2"/>
  <c r="E4232" i="2"/>
  <c r="Z4232" i="2"/>
  <c r="AA4232" i="2"/>
  <c r="V4232" i="2" s="1"/>
  <c r="AD4232" i="2"/>
  <c r="E4233" i="2"/>
  <c r="Z4233" i="2"/>
  <c r="AA4233" i="2"/>
  <c r="AD4233" i="2"/>
  <c r="E4234" i="2"/>
  <c r="Z4234" i="2"/>
  <c r="V4234" i="2" s="1"/>
  <c r="AA4234" i="2"/>
  <c r="AD4234" i="2"/>
  <c r="E4235" i="2"/>
  <c r="Z4235" i="2"/>
  <c r="V4235" i="2" s="1"/>
  <c r="AA4235" i="2"/>
  <c r="AD4235" i="2"/>
  <c r="E4236" i="2"/>
  <c r="Z4236" i="2"/>
  <c r="V4236" i="2" s="1"/>
  <c r="AA4236" i="2"/>
  <c r="AD4236" i="2"/>
  <c r="E4237" i="2"/>
  <c r="Z4237" i="2"/>
  <c r="AA4237" i="2"/>
  <c r="AD4237" i="2"/>
  <c r="E4238" i="2"/>
  <c r="Z4238" i="2"/>
  <c r="AA4238" i="2"/>
  <c r="V4238" i="2" s="1"/>
  <c r="AD4238" i="2"/>
  <c r="E4239" i="2"/>
  <c r="Z4239" i="2"/>
  <c r="AA4239" i="2"/>
  <c r="AD4239" i="2"/>
  <c r="E4240" i="2"/>
  <c r="V4240" i="2"/>
  <c r="Z4240" i="2"/>
  <c r="AA4240" i="2"/>
  <c r="AD4240" i="2"/>
  <c r="E4241" i="2"/>
  <c r="Z4241" i="2"/>
  <c r="AA4241" i="2"/>
  <c r="AD4241" i="2"/>
  <c r="E4242" i="2"/>
  <c r="Z4242" i="2"/>
  <c r="V4242" i="2" s="1"/>
  <c r="AA4242" i="2"/>
  <c r="AD4242" i="2"/>
  <c r="E4243" i="2"/>
  <c r="Z4243" i="2"/>
  <c r="AA4243" i="2"/>
  <c r="AD4243" i="2"/>
  <c r="E4244" i="2"/>
  <c r="Z4244" i="2"/>
  <c r="AA4244" i="2"/>
  <c r="AD4244" i="2"/>
  <c r="E4245" i="2"/>
  <c r="Z4245" i="2"/>
  <c r="AA4245" i="2"/>
  <c r="AD4245" i="2"/>
  <c r="E4246" i="2"/>
  <c r="Z4246" i="2"/>
  <c r="V4246" i="2" s="1"/>
  <c r="AA4246" i="2"/>
  <c r="AD4246" i="2"/>
  <c r="E4247" i="2"/>
  <c r="Z4247" i="2"/>
  <c r="V4247" i="2" s="1"/>
  <c r="AA4247" i="2"/>
  <c r="AD4247" i="2"/>
  <c r="E4248" i="2"/>
  <c r="V4248" i="2"/>
  <c r="Z4248" i="2"/>
  <c r="AA4248" i="2"/>
  <c r="AD4248" i="2"/>
  <c r="E4249" i="2"/>
  <c r="Z4249" i="2"/>
  <c r="AA4249" i="2"/>
  <c r="AD4249" i="2"/>
  <c r="E4250" i="2"/>
  <c r="Z4250" i="2"/>
  <c r="V4250" i="2" s="1"/>
  <c r="AA4250" i="2"/>
  <c r="AD4250" i="2"/>
  <c r="E4251" i="2"/>
  <c r="Z4251" i="2"/>
  <c r="V4251" i="2" s="1"/>
  <c r="AA4251" i="2"/>
  <c r="AD4251" i="2"/>
  <c r="E4252" i="2"/>
  <c r="Z4252" i="2"/>
  <c r="AA4252" i="2"/>
  <c r="AD4252" i="2"/>
  <c r="E4253" i="2"/>
  <c r="Z4253" i="2"/>
  <c r="AA4253" i="2"/>
  <c r="AD4253" i="2"/>
  <c r="E4254" i="2"/>
  <c r="Z4254" i="2"/>
  <c r="AA4254" i="2"/>
  <c r="V4254" i="2" s="1"/>
  <c r="AD4254" i="2"/>
  <c r="E4255" i="2"/>
  <c r="Z4255" i="2"/>
  <c r="AA4255" i="2"/>
  <c r="AD4255" i="2"/>
  <c r="E4256" i="2"/>
  <c r="Z4256" i="2"/>
  <c r="V4256" i="2" s="1"/>
  <c r="AA4256" i="2"/>
  <c r="AD4256" i="2"/>
  <c r="E4257" i="2"/>
  <c r="Z4257" i="2"/>
  <c r="V4257" i="2" s="1"/>
  <c r="AA4257" i="2"/>
  <c r="AD4257" i="2"/>
  <c r="E4258" i="2"/>
  <c r="Z4258" i="2"/>
  <c r="AA4258" i="2"/>
  <c r="V4258" i="2" s="1"/>
  <c r="AD4258" i="2"/>
  <c r="E4259" i="2"/>
  <c r="Z4259" i="2"/>
  <c r="V4259" i="2" s="1"/>
  <c r="AA4259" i="2"/>
  <c r="AD4259" i="2"/>
  <c r="E4260" i="2"/>
  <c r="Z4260" i="2"/>
  <c r="AA4260" i="2"/>
  <c r="AD4260" i="2"/>
  <c r="E4261" i="2"/>
  <c r="Z4261" i="2"/>
  <c r="AA4261" i="2"/>
  <c r="AD4261" i="2"/>
  <c r="E4262" i="2"/>
  <c r="V4262" i="2"/>
  <c r="Z4262" i="2"/>
  <c r="AA4262" i="2"/>
  <c r="AD4262" i="2"/>
  <c r="E4263" i="2"/>
  <c r="Z4263" i="2"/>
  <c r="V4263" i="2" s="1"/>
  <c r="AA4263" i="2"/>
  <c r="AD4263" i="2"/>
  <c r="E4264" i="2"/>
  <c r="Z4264" i="2"/>
  <c r="AA4264" i="2"/>
  <c r="V4264" i="2" s="1"/>
  <c r="AD4264" i="2"/>
  <c r="E4265" i="2"/>
  <c r="Z4265" i="2"/>
  <c r="V4265" i="2" s="1"/>
  <c r="AA4265" i="2"/>
  <c r="AD4265" i="2"/>
  <c r="E4266" i="2"/>
  <c r="V4266" i="2"/>
  <c r="Z4266" i="2"/>
  <c r="AA4266" i="2"/>
  <c r="AD4266" i="2"/>
  <c r="E4267" i="2"/>
  <c r="Z4267" i="2"/>
  <c r="AA4267" i="2"/>
  <c r="AD4267" i="2"/>
  <c r="E4268" i="2"/>
  <c r="Z4268" i="2"/>
  <c r="AA4268" i="2"/>
  <c r="AD4268" i="2"/>
  <c r="E4269" i="2"/>
  <c r="Z4269" i="2"/>
  <c r="AA4269" i="2"/>
  <c r="AD4269" i="2"/>
  <c r="E4270" i="2"/>
  <c r="Z4270" i="2"/>
  <c r="AA4270" i="2"/>
  <c r="AD4270" i="2"/>
  <c r="E4271" i="2"/>
  <c r="Z4271" i="2"/>
  <c r="AA4271" i="2"/>
  <c r="AD4271" i="2"/>
  <c r="E4272" i="2"/>
  <c r="Z4272" i="2"/>
  <c r="V4272" i="2" s="1"/>
  <c r="AA4272" i="2"/>
  <c r="AD4272" i="2"/>
  <c r="E4273" i="2"/>
  <c r="Z4273" i="2"/>
  <c r="V4273" i="2" s="1"/>
  <c r="AA4273" i="2"/>
  <c r="AD4273" i="2"/>
  <c r="E4274" i="2"/>
  <c r="Z4274" i="2"/>
  <c r="AA4274" i="2"/>
  <c r="V4274" i="2" s="1"/>
  <c r="AD4274" i="2"/>
  <c r="E4275" i="2"/>
  <c r="Z4275" i="2"/>
  <c r="AA4275" i="2"/>
  <c r="AD4275" i="2"/>
  <c r="E4276" i="2"/>
  <c r="Z4276" i="2"/>
  <c r="V4276" i="2" s="1"/>
  <c r="AA4276" i="2"/>
  <c r="AD4276" i="2"/>
  <c r="E4277" i="2"/>
  <c r="Z4277" i="2"/>
  <c r="AA4277" i="2"/>
  <c r="AD4277" i="2"/>
  <c r="E4278" i="2"/>
  <c r="Z4278" i="2"/>
  <c r="AA4278" i="2"/>
  <c r="AC4278" i="2" s="1"/>
  <c r="AD4278" i="2"/>
  <c r="E4279" i="2"/>
  <c r="Z4279" i="2"/>
  <c r="AA4279" i="2"/>
  <c r="AC4279" i="2" s="1"/>
  <c r="AE4279" i="2" s="1"/>
  <c r="AD4279" i="2"/>
  <c r="E4280" i="2"/>
  <c r="Z4280" i="2"/>
  <c r="AA4280" i="2"/>
  <c r="AC4280" i="2" s="1"/>
  <c r="AD4280" i="2"/>
  <c r="E4281" i="2"/>
  <c r="Z4281" i="2"/>
  <c r="AA4281" i="2"/>
  <c r="AC4281" i="2" s="1"/>
  <c r="AB4281" i="2"/>
  <c r="AD4281" i="2"/>
  <c r="AE4281" i="2" s="1"/>
  <c r="E4282" i="2"/>
  <c r="Z4282" i="2"/>
  <c r="AA4282" i="2"/>
  <c r="AC4282" i="2" s="1"/>
  <c r="AD4282" i="2"/>
  <c r="E4283" i="2"/>
  <c r="Z4283" i="2"/>
  <c r="V4283" i="2" s="1"/>
  <c r="AA4283" i="2"/>
  <c r="AC4283" i="2" s="1"/>
  <c r="AD4283" i="2"/>
  <c r="E4284" i="2"/>
  <c r="Z4284" i="2"/>
  <c r="AA4284" i="2"/>
  <c r="AC4284" i="2" s="1"/>
  <c r="AD4284" i="2"/>
  <c r="E4285" i="2"/>
  <c r="Z4285" i="2"/>
  <c r="V4285" i="2" s="1"/>
  <c r="W4285" i="2" s="1"/>
  <c r="X4285" i="2" s="1"/>
  <c r="AA4285" i="2"/>
  <c r="AC4285" i="2" s="1"/>
  <c r="AE4285" i="2" s="1"/>
  <c r="AB4285" i="2"/>
  <c r="AD4285" i="2"/>
  <c r="E4286" i="2"/>
  <c r="Z4286" i="2"/>
  <c r="AA4286" i="2"/>
  <c r="AB4286" i="2" s="1"/>
  <c r="AC4286" i="2"/>
  <c r="AD4286" i="2"/>
  <c r="E4287" i="2"/>
  <c r="Z4287" i="2"/>
  <c r="V4287" i="2" s="1"/>
  <c r="AA4287" i="2"/>
  <c r="AC4287" i="2" s="1"/>
  <c r="AD4287" i="2"/>
  <c r="E4288" i="2"/>
  <c r="Z4288" i="2"/>
  <c r="AA4288" i="2"/>
  <c r="AB4288" i="2"/>
  <c r="AC4288" i="2"/>
  <c r="AD4288" i="2"/>
  <c r="E4289" i="2"/>
  <c r="Z4289" i="2"/>
  <c r="V4289" i="2" s="1"/>
  <c r="AA4289" i="2"/>
  <c r="AC4289" i="2" s="1"/>
  <c r="AE4289" i="2" s="1"/>
  <c r="AD4289" i="2"/>
  <c r="E4290" i="2"/>
  <c r="Z4290" i="2"/>
  <c r="AA4290" i="2"/>
  <c r="AB4290" i="2" s="1"/>
  <c r="AD4290" i="2"/>
  <c r="E4291" i="2"/>
  <c r="Z4291" i="2"/>
  <c r="AA4291" i="2"/>
  <c r="AC4291" i="2" s="1"/>
  <c r="AE4291" i="2" s="1"/>
  <c r="AD4291" i="2"/>
  <c r="E4292" i="2"/>
  <c r="Z4292" i="2"/>
  <c r="AA4292" i="2"/>
  <c r="AB4292" i="2"/>
  <c r="AC4292" i="2"/>
  <c r="AD4292" i="2"/>
  <c r="E4293" i="2"/>
  <c r="Z4293" i="2"/>
  <c r="AA4293" i="2"/>
  <c r="AC4293" i="2" s="1"/>
  <c r="AE4293" i="2" s="1"/>
  <c r="AB4293" i="2"/>
  <c r="AD4293" i="2"/>
  <c r="E4656" i="2"/>
  <c r="Z4656" i="2"/>
  <c r="AA4656" i="2"/>
  <c r="AB4656" i="2" s="1"/>
  <c r="AC4656" i="2"/>
  <c r="AE4656" i="2" s="1"/>
  <c r="AD4656" i="2"/>
  <c r="E4657" i="2"/>
  <c r="Z4657" i="2"/>
  <c r="AA4657" i="2"/>
  <c r="AC4657" i="2" s="1"/>
  <c r="AB4657" i="2"/>
  <c r="AD4657" i="2"/>
  <c r="E4658" i="2"/>
  <c r="Z4658" i="2"/>
  <c r="AA4658" i="2"/>
  <c r="AC4658" i="2" s="1"/>
  <c r="AE4658" i="2" s="1"/>
  <c r="AB4658" i="2"/>
  <c r="AD4658" i="2"/>
  <c r="E4659" i="2"/>
  <c r="Z4659" i="2"/>
  <c r="V4659" i="2" s="1"/>
  <c r="AA4659" i="2"/>
  <c r="AC4659" i="2" s="1"/>
  <c r="AB4659" i="2"/>
  <c r="AD4659" i="2"/>
  <c r="E4660" i="2"/>
  <c r="Z4660" i="2"/>
  <c r="AA4660" i="2"/>
  <c r="AB4660" i="2" s="1"/>
  <c r="AC4660" i="2"/>
  <c r="AE4660" i="2" s="1"/>
  <c r="AD4660" i="2"/>
  <c r="E4661" i="2"/>
  <c r="Z4661" i="2"/>
  <c r="AA4661" i="2"/>
  <c r="AC4661" i="2" s="1"/>
  <c r="AD4661" i="2"/>
  <c r="E4662" i="2"/>
  <c r="Z4662" i="2"/>
  <c r="AA4662" i="2"/>
  <c r="AB4662" i="2" s="1"/>
  <c r="AD4662" i="2"/>
  <c r="E4663" i="2"/>
  <c r="Z4663" i="2"/>
  <c r="V4663" i="2" s="1"/>
  <c r="AA4663" i="2"/>
  <c r="AC4663" i="2" s="1"/>
  <c r="AB4663" i="2"/>
  <c r="AD4663" i="2"/>
  <c r="E4664" i="2"/>
  <c r="Z4664" i="2"/>
  <c r="AA4664" i="2"/>
  <c r="AB4664" i="2" s="1"/>
  <c r="AD4664" i="2"/>
  <c r="E4665" i="2"/>
  <c r="Z4665" i="2"/>
  <c r="AA4665" i="2"/>
  <c r="AC4665" i="2" s="1"/>
  <c r="AE4665" i="2" s="1"/>
  <c r="AD4665" i="2"/>
  <c r="E4666" i="2"/>
  <c r="Z4666" i="2"/>
  <c r="AA4666" i="2"/>
  <c r="AC4666" i="2" s="1"/>
  <c r="AE4666" i="2" s="1"/>
  <c r="AB4666" i="2"/>
  <c r="AD4666" i="2"/>
  <c r="E4667" i="2"/>
  <c r="Z4667" i="2"/>
  <c r="V4667" i="2" s="1"/>
  <c r="AA4667" i="2"/>
  <c r="AC4667" i="2" s="1"/>
  <c r="AB4667" i="2"/>
  <c r="AD4667" i="2"/>
  <c r="E4668" i="2"/>
  <c r="Z4668" i="2"/>
  <c r="AA4668" i="2"/>
  <c r="AB4668" i="2"/>
  <c r="AC4668" i="2"/>
  <c r="AE4668" i="2" s="1"/>
  <c r="AD4668" i="2"/>
  <c r="E4669" i="2"/>
  <c r="Z4669" i="2"/>
  <c r="AA4669" i="2"/>
  <c r="AC4669" i="2" s="1"/>
  <c r="AD4669" i="2"/>
  <c r="E4670" i="2"/>
  <c r="Z4670" i="2"/>
  <c r="AA4670" i="2"/>
  <c r="AB4670" i="2"/>
  <c r="AC4670" i="2"/>
  <c r="AD4670" i="2"/>
  <c r="E4671" i="2"/>
  <c r="Z4671" i="2"/>
  <c r="V4671" i="2" s="1"/>
  <c r="AA4671" i="2"/>
  <c r="AC4671" i="2" s="1"/>
  <c r="AE4671" i="2" s="1"/>
  <c r="AB4671" i="2"/>
  <c r="AD4671" i="2"/>
  <c r="E4672" i="2"/>
  <c r="Z4672" i="2"/>
  <c r="AA4672" i="2"/>
  <c r="AB4672" i="2" s="1"/>
  <c r="AC4672" i="2"/>
  <c r="AD4672" i="2"/>
  <c r="E4673" i="2"/>
  <c r="Z4673" i="2"/>
  <c r="V4673" i="2" s="1"/>
  <c r="AA4673" i="2"/>
  <c r="AC4673" i="2" s="1"/>
  <c r="AD4673" i="2"/>
  <c r="E4674" i="2"/>
  <c r="Z4674" i="2"/>
  <c r="AA4674" i="2"/>
  <c r="AB4674" i="2"/>
  <c r="AC4674" i="2"/>
  <c r="AD4674" i="2"/>
  <c r="E4675" i="2"/>
  <c r="Z4675" i="2"/>
  <c r="V4675" i="2" s="1"/>
  <c r="AA4675" i="2"/>
  <c r="AC4675" i="2" s="1"/>
  <c r="AE4675" i="2" s="1"/>
  <c r="AD4675" i="2"/>
  <c r="E4676" i="2"/>
  <c r="Z4676" i="2"/>
  <c r="AA4676" i="2"/>
  <c r="AB4676" i="2" s="1"/>
  <c r="AD4676" i="2"/>
  <c r="E4677" i="2"/>
  <c r="Z4677" i="2"/>
  <c r="AA4677" i="2"/>
  <c r="AC4677" i="2" s="1"/>
  <c r="AE4677" i="2" s="1"/>
  <c r="AD4677" i="2"/>
  <c r="E4678" i="2"/>
  <c r="Z4678" i="2"/>
  <c r="AA4678" i="2"/>
  <c r="AB4678" i="2"/>
  <c r="AC4678" i="2"/>
  <c r="AD4678" i="2"/>
  <c r="E4679" i="2"/>
  <c r="Z4679" i="2"/>
  <c r="AA4679" i="2"/>
  <c r="AC4679" i="2" s="1"/>
  <c r="AE4679" i="2" s="1"/>
  <c r="AB4679" i="2"/>
  <c r="AD4679" i="2"/>
  <c r="E4680" i="2"/>
  <c r="Z4680" i="2"/>
  <c r="AA4680" i="2"/>
  <c r="AB4680" i="2" s="1"/>
  <c r="AC4680" i="2"/>
  <c r="AE4680" i="2" s="1"/>
  <c r="AD4680" i="2"/>
  <c r="E4681" i="2"/>
  <c r="Z4681" i="2"/>
  <c r="AA4681" i="2"/>
  <c r="AC4681" i="2" s="1"/>
  <c r="AB4681" i="2"/>
  <c r="AD4681" i="2"/>
  <c r="E4682" i="2"/>
  <c r="Z4682" i="2"/>
  <c r="AA4682" i="2"/>
  <c r="AC4682" i="2" s="1"/>
  <c r="AE4682" i="2" s="1"/>
  <c r="AB4682" i="2"/>
  <c r="AD4682" i="2"/>
  <c r="E4683" i="2"/>
  <c r="Z4683" i="2"/>
  <c r="V4683" i="2" s="1"/>
  <c r="AA4683" i="2"/>
  <c r="AC4683" i="2" s="1"/>
  <c r="AB4683" i="2"/>
  <c r="AD4683" i="2"/>
  <c r="E4684" i="2"/>
  <c r="Z4684" i="2"/>
  <c r="AA4684" i="2"/>
  <c r="AB4684" i="2" s="1"/>
  <c r="AC4684" i="2"/>
  <c r="AE4684" i="2" s="1"/>
  <c r="AD4684" i="2"/>
  <c r="E4685" i="2"/>
  <c r="Z4685" i="2"/>
  <c r="AA4685" i="2"/>
  <c r="AC4685" i="2" s="1"/>
  <c r="AD4685" i="2"/>
  <c r="E4686" i="2"/>
  <c r="Z4686" i="2"/>
  <c r="AA4686" i="2"/>
  <c r="AB4686" i="2" s="1"/>
  <c r="AD4686" i="2"/>
  <c r="E4687" i="2"/>
  <c r="Z4687" i="2"/>
  <c r="AA4687" i="2"/>
  <c r="AD4687" i="2"/>
  <c r="E4688" i="2"/>
  <c r="Z4688" i="2"/>
  <c r="AA4688" i="2"/>
  <c r="AC4688" i="2" s="1"/>
  <c r="AE4688" i="2" s="1"/>
  <c r="AB4688" i="2"/>
  <c r="AD4688" i="2"/>
  <c r="E4689" i="2"/>
  <c r="Z4689" i="2"/>
  <c r="AA4689" i="2"/>
  <c r="AC4689" i="2" s="1"/>
  <c r="AB4689" i="2"/>
  <c r="AD4689" i="2"/>
  <c r="E4690" i="2"/>
  <c r="Z4690" i="2"/>
  <c r="AA4690" i="2"/>
  <c r="AB4690" i="2" s="1"/>
  <c r="AC4690" i="2"/>
  <c r="AD4690" i="2"/>
  <c r="E4691" i="2"/>
  <c r="Z4691" i="2"/>
  <c r="V4691" i="2" s="1"/>
  <c r="AA4691" i="2"/>
  <c r="AC4691" i="2" s="1"/>
  <c r="AE4691" i="2" s="1"/>
  <c r="AB4691" i="2"/>
  <c r="AD4691" i="2"/>
  <c r="E4692" i="2"/>
  <c r="Z4692" i="2"/>
  <c r="AA4692" i="2"/>
  <c r="AB4692" i="2" s="1"/>
  <c r="AC4692" i="2"/>
  <c r="AD4692" i="2"/>
  <c r="E4693" i="2"/>
  <c r="Z4693" i="2"/>
  <c r="AA4693" i="2"/>
  <c r="AD4693" i="2"/>
  <c r="E4694" i="2"/>
  <c r="Z4694" i="2"/>
  <c r="AA4694" i="2"/>
  <c r="AB4694" i="2" s="1"/>
  <c r="AD4694" i="2"/>
  <c r="E4695" i="2"/>
  <c r="Z4695" i="2"/>
  <c r="AA4695" i="2"/>
  <c r="AC4695" i="2" s="1"/>
  <c r="AE4695" i="2" s="1"/>
  <c r="AB4695" i="2"/>
  <c r="AD4695" i="2"/>
  <c r="E4696" i="2"/>
  <c r="Z4696" i="2"/>
  <c r="AA4696" i="2"/>
  <c r="AB4696" i="2" s="1"/>
  <c r="AD4696" i="2"/>
  <c r="E4697" i="2"/>
  <c r="Z4697" i="2"/>
  <c r="AA4697" i="2"/>
  <c r="AD4697" i="2"/>
  <c r="E4698" i="2"/>
  <c r="Z4698" i="2"/>
  <c r="AA4698" i="2"/>
  <c r="AD4698" i="2"/>
  <c r="E4699" i="2"/>
  <c r="Z4699" i="2"/>
  <c r="AA4699" i="2"/>
  <c r="AC4699" i="2" s="1"/>
  <c r="AD4699" i="2"/>
  <c r="E4700" i="2"/>
  <c r="Z4700" i="2"/>
  <c r="AA4700" i="2"/>
  <c r="AC4700" i="2" s="1"/>
  <c r="AB4700" i="2"/>
  <c r="AD4700" i="2"/>
  <c r="E4701" i="2"/>
  <c r="Z4701" i="2"/>
  <c r="AA4701" i="2"/>
  <c r="AC4701" i="2" s="1"/>
  <c r="AD4701" i="2"/>
  <c r="E4702" i="2"/>
  <c r="Z4702" i="2"/>
  <c r="V4702" i="2" s="1"/>
  <c r="AA4702" i="2"/>
  <c r="AB4702" i="2"/>
  <c r="AC4702" i="2"/>
  <c r="AD4702" i="2"/>
  <c r="E4703" i="2"/>
  <c r="Z4703" i="2"/>
  <c r="AA4703" i="2"/>
  <c r="AD4703" i="2"/>
  <c r="E4704" i="2"/>
  <c r="Z4704" i="2"/>
  <c r="AA4704" i="2"/>
  <c r="AD4704" i="2"/>
  <c r="E4705" i="2"/>
  <c r="Z4705" i="2"/>
  <c r="V4705" i="2" s="1"/>
  <c r="AA4705" i="2"/>
  <c r="AC4705" i="2" s="1"/>
  <c r="AB4705" i="2"/>
  <c r="AD4705" i="2"/>
  <c r="E4706" i="2"/>
  <c r="Z4706" i="2"/>
  <c r="AA4706" i="2"/>
  <c r="AC4706" i="2" s="1"/>
  <c r="AD4706" i="2"/>
  <c r="E4707" i="2"/>
  <c r="Z4707" i="2"/>
  <c r="V4707" i="2" s="1"/>
  <c r="AA4707" i="2"/>
  <c r="AC4707" i="2" s="1"/>
  <c r="AD4707" i="2"/>
  <c r="E4708" i="2"/>
  <c r="Z4708" i="2"/>
  <c r="AA4708" i="2"/>
  <c r="AB4708" i="2" s="1"/>
  <c r="AC4708" i="2"/>
  <c r="AE4708" i="2" s="1"/>
  <c r="AD4708" i="2"/>
  <c r="E4709" i="2"/>
  <c r="Z4709" i="2"/>
  <c r="AA4709" i="2"/>
  <c r="AB4709" i="2" s="1"/>
  <c r="AD4709" i="2"/>
  <c r="E4710" i="2"/>
  <c r="Z4710" i="2"/>
  <c r="AA4710" i="2"/>
  <c r="AB4710" i="2" s="1"/>
  <c r="AD4710" i="2"/>
  <c r="E4711" i="2"/>
  <c r="Z4711" i="2"/>
  <c r="AA4711" i="2"/>
  <c r="AB4711" i="2" s="1"/>
  <c r="AD4711" i="2"/>
  <c r="E4712" i="2"/>
  <c r="Z4712" i="2"/>
  <c r="AA4712" i="2"/>
  <c r="AB4712" i="2" s="1"/>
  <c r="AD4712" i="2"/>
  <c r="E4713" i="2"/>
  <c r="Z4713" i="2"/>
  <c r="AA4713" i="2"/>
  <c r="AD4713" i="2"/>
  <c r="E5051" i="2"/>
  <c r="Z5051" i="2"/>
  <c r="AA5051" i="2"/>
  <c r="AB5051" i="2" s="1"/>
  <c r="AD5051" i="2"/>
  <c r="E5052" i="2"/>
  <c r="Z5052" i="2"/>
  <c r="AA5052" i="2"/>
  <c r="AD5052" i="2"/>
  <c r="E5053" i="2"/>
  <c r="Z5053" i="2"/>
  <c r="AA5053" i="2"/>
  <c r="AB5053" i="2" s="1"/>
  <c r="AD5053" i="2"/>
  <c r="E5054" i="2"/>
  <c r="Z5054" i="2"/>
  <c r="V5054" i="2" s="1"/>
  <c r="AA5054" i="2"/>
  <c r="AD5054" i="2"/>
  <c r="E5055" i="2"/>
  <c r="Z5055" i="2"/>
  <c r="V5055" i="2" s="1"/>
  <c r="AA5055" i="2"/>
  <c r="AB5055" i="2" s="1"/>
  <c r="AD5055" i="2"/>
  <c r="E5056" i="2"/>
  <c r="Z5056" i="2"/>
  <c r="V5056" i="2" s="1"/>
  <c r="AA5056" i="2"/>
  <c r="AD5056" i="2"/>
  <c r="E5057" i="2"/>
  <c r="Z5057" i="2"/>
  <c r="AA5057" i="2"/>
  <c r="AB5057" i="2" s="1"/>
  <c r="AD5057" i="2"/>
  <c r="E5058" i="2"/>
  <c r="Z5058" i="2"/>
  <c r="V5058" i="2" s="1"/>
  <c r="AA5058" i="2"/>
  <c r="AD5058" i="2"/>
  <c r="E5059" i="2"/>
  <c r="Z5059" i="2"/>
  <c r="AA5059" i="2"/>
  <c r="AB5059" i="2" s="1"/>
  <c r="AD5059" i="2"/>
  <c r="E5060" i="2"/>
  <c r="Z5060" i="2"/>
  <c r="AA5060" i="2"/>
  <c r="AD5060" i="2"/>
  <c r="E5061" i="2"/>
  <c r="Z5061" i="2"/>
  <c r="AA5061" i="2"/>
  <c r="AB5061" i="2" s="1"/>
  <c r="AC5061" i="2"/>
  <c r="AE5061" i="2" s="1"/>
  <c r="AD5061" i="2"/>
  <c r="E5062" i="2"/>
  <c r="Z5062" i="2"/>
  <c r="AA5062" i="2"/>
  <c r="AD5062" i="2"/>
  <c r="E5063" i="2"/>
  <c r="Z5063" i="2"/>
  <c r="AA5063" i="2"/>
  <c r="AB5063" i="2" s="1"/>
  <c r="AD5063" i="2"/>
  <c r="E5064" i="2"/>
  <c r="Z5064" i="2"/>
  <c r="AA5064" i="2"/>
  <c r="AD5064" i="2"/>
  <c r="E5065" i="2"/>
  <c r="Z5065" i="2"/>
  <c r="AA5065" i="2"/>
  <c r="AB5065" i="2" s="1"/>
  <c r="AD5065" i="2"/>
  <c r="E5066" i="2"/>
  <c r="Z5066" i="2"/>
  <c r="AA5066" i="2"/>
  <c r="AD5066" i="2"/>
  <c r="E5067" i="2"/>
  <c r="Z5067" i="2"/>
  <c r="AA5067" i="2"/>
  <c r="AB5067" i="2" s="1"/>
  <c r="AD5067" i="2"/>
  <c r="E5068" i="2"/>
  <c r="Z5068" i="2"/>
  <c r="AA5068" i="2"/>
  <c r="AD5068" i="2"/>
  <c r="E5069" i="2"/>
  <c r="Z5069" i="2"/>
  <c r="AA5069" i="2"/>
  <c r="AB5069" i="2" s="1"/>
  <c r="AD5069" i="2"/>
  <c r="E5070" i="2"/>
  <c r="Z5070" i="2"/>
  <c r="V5070" i="2" s="1"/>
  <c r="AA5070" i="2"/>
  <c r="AD5070" i="2"/>
  <c r="E5071" i="2"/>
  <c r="Z5071" i="2"/>
  <c r="AA5071" i="2"/>
  <c r="AB5071" i="2" s="1"/>
  <c r="AD5071" i="2"/>
  <c r="E5072" i="2"/>
  <c r="Z5072" i="2"/>
  <c r="V5072" i="2" s="1"/>
  <c r="AA5072" i="2"/>
  <c r="AD5072" i="2"/>
  <c r="E5073" i="2"/>
  <c r="Z5073" i="2"/>
  <c r="AA5073" i="2"/>
  <c r="AB5073" i="2" s="1"/>
  <c r="AD5073" i="2"/>
  <c r="E5074" i="2"/>
  <c r="Z5074" i="2"/>
  <c r="AA5074" i="2"/>
  <c r="AD5074" i="2"/>
  <c r="E5075" i="2"/>
  <c r="Z5075" i="2"/>
  <c r="AA5075" i="2"/>
  <c r="AB5075" i="2" s="1"/>
  <c r="AD5075" i="2"/>
  <c r="E5076" i="2"/>
  <c r="Z5076" i="2"/>
  <c r="AA5076" i="2"/>
  <c r="AD5076" i="2"/>
  <c r="E5077" i="2"/>
  <c r="Z5077" i="2"/>
  <c r="AA5077" i="2"/>
  <c r="AB5077" i="2" s="1"/>
  <c r="AC5077" i="2"/>
  <c r="AE5077" i="2" s="1"/>
  <c r="AD5077" i="2"/>
  <c r="E5078" i="2"/>
  <c r="Z5078" i="2"/>
  <c r="AA5078" i="2"/>
  <c r="AD5078" i="2"/>
  <c r="E5079" i="2"/>
  <c r="Z5079" i="2"/>
  <c r="AA5079" i="2"/>
  <c r="AB5079" i="2" s="1"/>
  <c r="AD5079" i="2"/>
  <c r="E5080" i="2"/>
  <c r="Z5080" i="2"/>
  <c r="AA5080" i="2"/>
  <c r="AD5080" i="2"/>
  <c r="E5081" i="2"/>
  <c r="Z5081" i="2"/>
  <c r="AA5081" i="2"/>
  <c r="AB5081" i="2" s="1"/>
  <c r="AD5081" i="2"/>
  <c r="E5082" i="2"/>
  <c r="Z5082" i="2"/>
  <c r="AA5082" i="2"/>
  <c r="AD5082" i="2"/>
  <c r="E5083" i="2"/>
  <c r="Z5083" i="2"/>
  <c r="AA5083" i="2"/>
  <c r="AB5083" i="2" s="1"/>
  <c r="AD5083" i="2"/>
  <c r="E5084" i="2"/>
  <c r="Z5084" i="2"/>
  <c r="AA5084" i="2"/>
  <c r="AD5084" i="2"/>
  <c r="E5085" i="2"/>
  <c r="Z5085" i="2"/>
  <c r="AA5085" i="2"/>
  <c r="AB5085" i="2" s="1"/>
  <c r="AD5085" i="2"/>
  <c r="E5086" i="2"/>
  <c r="Z5086" i="2"/>
  <c r="V5086" i="2" s="1"/>
  <c r="AA5086" i="2"/>
  <c r="AD5086" i="2"/>
  <c r="E5087" i="2"/>
  <c r="Z5087" i="2"/>
  <c r="V5087" i="2" s="1"/>
  <c r="AA5087" i="2"/>
  <c r="AB5087" i="2" s="1"/>
  <c r="AD5087" i="2"/>
  <c r="E5088" i="2"/>
  <c r="Z5088" i="2"/>
  <c r="V5088" i="2" s="1"/>
  <c r="AA5088" i="2"/>
  <c r="AD5088" i="2"/>
  <c r="E5089" i="2"/>
  <c r="Z5089" i="2"/>
  <c r="AA5089" i="2"/>
  <c r="AB5089" i="2" s="1"/>
  <c r="AD5089" i="2"/>
  <c r="E5090" i="2"/>
  <c r="Z5090" i="2"/>
  <c r="V5090" i="2" s="1"/>
  <c r="AA5090" i="2"/>
  <c r="AD5090" i="2"/>
  <c r="E5091" i="2"/>
  <c r="Z5091" i="2"/>
  <c r="AA5091" i="2"/>
  <c r="AB5091" i="2" s="1"/>
  <c r="AD5091" i="2"/>
  <c r="E5092" i="2"/>
  <c r="Z5092" i="2"/>
  <c r="AA5092" i="2"/>
  <c r="AD5092" i="2"/>
  <c r="E5093" i="2"/>
  <c r="Z5093" i="2"/>
  <c r="AA5093" i="2"/>
  <c r="AB5093" i="2" s="1"/>
  <c r="AC5093" i="2"/>
  <c r="AE5093" i="2" s="1"/>
  <c r="AD5093" i="2"/>
  <c r="E5094" i="2"/>
  <c r="Z5094" i="2"/>
  <c r="AA5094" i="2"/>
  <c r="AD5094" i="2"/>
  <c r="E5095" i="2"/>
  <c r="Z5095" i="2"/>
  <c r="AA5095" i="2"/>
  <c r="AB5095" i="2" s="1"/>
  <c r="AD5095" i="2"/>
  <c r="E5096" i="2"/>
  <c r="Z5096" i="2"/>
  <c r="AA5096" i="2"/>
  <c r="AD5096" i="2"/>
  <c r="E5097" i="2"/>
  <c r="Z5097" i="2"/>
  <c r="AA5097" i="2"/>
  <c r="AB5097" i="2" s="1"/>
  <c r="AD5097" i="2"/>
  <c r="E5098" i="2"/>
  <c r="Z5098" i="2"/>
  <c r="AA5098" i="2"/>
  <c r="AD5098" i="2"/>
  <c r="E5099" i="2"/>
  <c r="Z5099" i="2"/>
  <c r="AA5099" i="2"/>
  <c r="AB5099" i="2" s="1"/>
  <c r="AD5099" i="2"/>
  <c r="E5100" i="2"/>
  <c r="Z5100" i="2"/>
  <c r="AA5100" i="2"/>
  <c r="AD5100" i="2"/>
  <c r="E5101" i="2"/>
  <c r="Z5101" i="2"/>
  <c r="AA5101" i="2"/>
  <c r="AB5101" i="2" s="1"/>
  <c r="AD5101" i="2"/>
  <c r="E5102" i="2"/>
  <c r="Z5102" i="2"/>
  <c r="V5102" i="2" s="1"/>
  <c r="AA5102" i="2"/>
  <c r="AD5102" i="2"/>
  <c r="E5103" i="2"/>
  <c r="Z5103" i="2"/>
  <c r="AA5103" i="2"/>
  <c r="AB5103" i="2" s="1"/>
  <c r="AD5103" i="2"/>
  <c r="E5104" i="2"/>
  <c r="Z5104" i="2"/>
  <c r="V5104" i="2" s="1"/>
  <c r="AA5104" i="2"/>
  <c r="AD5104" i="2"/>
  <c r="E5105" i="2"/>
  <c r="Z5105" i="2"/>
  <c r="AA5105" i="2"/>
  <c r="AB5105" i="2" s="1"/>
  <c r="AD5105" i="2"/>
  <c r="E5106" i="2"/>
  <c r="Z5106" i="2"/>
  <c r="AA5106" i="2"/>
  <c r="AD5106" i="2"/>
  <c r="E5107" i="2"/>
  <c r="Z5107" i="2"/>
  <c r="AA5107" i="2"/>
  <c r="AB5107" i="2" s="1"/>
  <c r="AD5107" i="2"/>
  <c r="E5108" i="2"/>
  <c r="Z5108" i="2"/>
  <c r="AA5108" i="2"/>
  <c r="AD5108" i="2"/>
  <c r="E5109" i="2"/>
  <c r="Z5109" i="2"/>
  <c r="AA5109" i="2"/>
  <c r="AB5109" i="2" s="1"/>
  <c r="AC5109" i="2"/>
  <c r="AD5109" i="2"/>
  <c r="E5110" i="2"/>
  <c r="Z5110" i="2"/>
  <c r="AA5110" i="2"/>
  <c r="AD5110" i="2"/>
  <c r="E5111" i="2"/>
  <c r="Z5111" i="2"/>
  <c r="AA5111" i="2"/>
  <c r="AB5111" i="2" s="1"/>
  <c r="AD5111" i="2"/>
  <c r="E5112" i="2"/>
  <c r="Z5112" i="2"/>
  <c r="AA5112" i="2"/>
  <c r="AD5112" i="2"/>
  <c r="E5113" i="2"/>
  <c r="Z5113" i="2"/>
  <c r="AA5113" i="2"/>
  <c r="AB5113" i="2" s="1"/>
  <c r="AD5113" i="2"/>
  <c r="E5114" i="2"/>
  <c r="Z5114" i="2"/>
  <c r="AA5114" i="2"/>
  <c r="AD5114" i="2"/>
  <c r="E5115" i="2"/>
  <c r="Z5115" i="2"/>
  <c r="AA5115" i="2"/>
  <c r="AB5115" i="2" s="1"/>
  <c r="AD5115" i="2"/>
  <c r="E5116" i="2"/>
  <c r="Z5116" i="2"/>
  <c r="AA5116" i="2"/>
  <c r="AD5116" i="2"/>
  <c r="E5117" i="2"/>
  <c r="Z5117" i="2"/>
  <c r="AA5117" i="2"/>
  <c r="AB5117" i="2" s="1"/>
  <c r="AD5117" i="2"/>
  <c r="E5118" i="2"/>
  <c r="Z5118" i="2"/>
  <c r="V5118" i="2" s="1"/>
  <c r="AA5118" i="2"/>
  <c r="AD5118" i="2"/>
  <c r="E5119" i="2"/>
  <c r="Z5119" i="2"/>
  <c r="AA5119" i="2"/>
  <c r="AB5119" i="2" s="1"/>
  <c r="AD5119" i="2"/>
  <c r="E5120" i="2"/>
  <c r="Z5120" i="2"/>
  <c r="V5120" i="2" s="1"/>
  <c r="AA5120" i="2"/>
  <c r="AD5120" i="2"/>
  <c r="E5121" i="2"/>
  <c r="Z5121" i="2"/>
  <c r="AA5121" i="2"/>
  <c r="AB5121" i="2" s="1"/>
  <c r="AD5121" i="2"/>
  <c r="E5122" i="2"/>
  <c r="Z5122" i="2"/>
  <c r="V5122" i="2" s="1"/>
  <c r="AA5122" i="2"/>
  <c r="AD5122" i="2"/>
  <c r="E5123" i="2"/>
  <c r="Z5123" i="2"/>
  <c r="AA5123" i="2"/>
  <c r="AB5123" i="2" s="1"/>
  <c r="AD5123" i="2"/>
  <c r="E5124" i="2"/>
  <c r="Z5124" i="2"/>
  <c r="AA5124" i="2"/>
  <c r="AD5124" i="2"/>
  <c r="E5125" i="2"/>
  <c r="Z5125" i="2"/>
  <c r="AA5125" i="2"/>
  <c r="AB5125" i="2" s="1"/>
  <c r="AC5125" i="2"/>
  <c r="AD5125" i="2"/>
  <c r="E5126" i="2"/>
  <c r="Z5126" i="2"/>
  <c r="AA5126" i="2"/>
  <c r="AD5126" i="2"/>
  <c r="E5127" i="2"/>
  <c r="Z5127" i="2"/>
  <c r="AA5127" i="2"/>
  <c r="AB5127" i="2" s="1"/>
  <c r="AD5127" i="2"/>
  <c r="E5128" i="2"/>
  <c r="Z5128" i="2"/>
  <c r="AA5128" i="2"/>
  <c r="AD5128" i="2"/>
  <c r="E5579" i="2"/>
  <c r="Z5579" i="2"/>
  <c r="AA5579" i="2"/>
  <c r="AB5579" i="2" s="1"/>
  <c r="AD5579" i="2"/>
  <c r="E5580" i="2"/>
  <c r="Z5580" i="2"/>
  <c r="AA5580" i="2"/>
  <c r="AD5580" i="2"/>
  <c r="E5581" i="2"/>
  <c r="Z5581" i="2"/>
  <c r="AA5581" i="2"/>
  <c r="AB5581" i="2" s="1"/>
  <c r="AD5581" i="2"/>
  <c r="E5582" i="2"/>
  <c r="Z5582" i="2"/>
  <c r="AA5582" i="2"/>
  <c r="AD5582" i="2"/>
  <c r="E5583" i="2"/>
  <c r="Z5583" i="2"/>
  <c r="AA5583" i="2"/>
  <c r="AB5583" i="2" s="1"/>
  <c r="AD5583" i="2"/>
  <c r="E5584" i="2"/>
  <c r="Z5584" i="2"/>
  <c r="V5584" i="2" s="1"/>
  <c r="AA5584" i="2"/>
  <c r="AD5584" i="2"/>
  <c r="E5585" i="2"/>
  <c r="Z5585" i="2"/>
  <c r="AA5585" i="2"/>
  <c r="AB5585" i="2" s="1"/>
  <c r="AD5585" i="2"/>
  <c r="E5586" i="2"/>
  <c r="Z5586" i="2"/>
  <c r="V5586" i="2" s="1"/>
  <c r="AA5586" i="2"/>
  <c r="AD5586" i="2"/>
  <c r="E5587" i="2"/>
  <c r="Z5587" i="2"/>
  <c r="AA5587" i="2"/>
  <c r="AB5587" i="2" s="1"/>
  <c r="AD5587" i="2"/>
  <c r="E5588" i="2"/>
  <c r="Z5588" i="2"/>
  <c r="AA5588" i="2"/>
  <c r="AD5588" i="2"/>
  <c r="E5589" i="2"/>
  <c r="Z5589" i="2"/>
  <c r="AA5589" i="2"/>
  <c r="AB5589" i="2" s="1"/>
  <c r="AD5589" i="2"/>
  <c r="E5590" i="2"/>
  <c r="Z5590" i="2"/>
  <c r="AA5590" i="2"/>
  <c r="AD5590" i="2"/>
  <c r="E5591" i="2"/>
  <c r="Z5591" i="2"/>
  <c r="AA5591" i="2"/>
  <c r="AB5591" i="2" s="1"/>
  <c r="AC5591" i="2"/>
  <c r="AD5591" i="2"/>
  <c r="E5592" i="2"/>
  <c r="Z5592" i="2"/>
  <c r="AA5592" i="2"/>
  <c r="AD5592" i="2"/>
  <c r="E5593" i="2"/>
  <c r="Z5593" i="2"/>
  <c r="AA5593" i="2"/>
  <c r="AB5593" i="2" s="1"/>
  <c r="AD5593" i="2"/>
  <c r="E5594" i="2"/>
  <c r="Z5594" i="2"/>
  <c r="AA5594" i="2"/>
  <c r="AD5594" i="2"/>
  <c r="E5595" i="2"/>
  <c r="Z5595" i="2"/>
  <c r="AA5595" i="2"/>
  <c r="AB5595" i="2" s="1"/>
  <c r="AD5595" i="2"/>
  <c r="E5596" i="2"/>
  <c r="Z5596" i="2"/>
  <c r="AA5596" i="2"/>
  <c r="AD5596" i="2"/>
  <c r="E5597" i="2"/>
  <c r="Z5597" i="2"/>
  <c r="AA5597" i="2"/>
  <c r="AB5597" i="2" s="1"/>
  <c r="AD5597" i="2"/>
  <c r="E5598" i="2"/>
  <c r="Z5598" i="2"/>
  <c r="AA5598" i="2"/>
  <c r="AD5598" i="2"/>
  <c r="E5599" i="2"/>
  <c r="Z5599" i="2"/>
  <c r="AA5599" i="2"/>
  <c r="AB5599" i="2" s="1"/>
  <c r="AD5599" i="2"/>
  <c r="E5600" i="2"/>
  <c r="Z5600" i="2"/>
  <c r="V5600" i="2" s="1"/>
  <c r="AA5600" i="2"/>
  <c r="AD5600" i="2"/>
  <c r="E5601" i="2"/>
  <c r="Z5601" i="2"/>
  <c r="AA5601" i="2"/>
  <c r="AB5601" i="2" s="1"/>
  <c r="AD5601" i="2"/>
  <c r="E5602" i="2"/>
  <c r="Z5602" i="2"/>
  <c r="V5602" i="2" s="1"/>
  <c r="AA5602" i="2"/>
  <c r="AD5602" i="2"/>
  <c r="E5603" i="2"/>
  <c r="Z5603" i="2"/>
  <c r="AA5603" i="2"/>
  <c r="AB5603" i="2" s="1"/>
  <c r="AD5603" i="2"/>
  <c r="E5604" i="2"/>
  <c r="Z5604" i="2"/>
  <c r="V5604" i="2" s="1"/>
  <c r="AA5604" i="2"/>
  <c r="AD5604" i="2"/>
  <c r="E5605" i="2"/>
  <c r="Z5605" i="2"/>
  <c r="AA5605" i="2"/>
  <c r="AB5605" i="2" s="1"/>
  <c r="AD5605" i="2"/>
  <c r="E5606" i="2"/>
  <c r="Z5606" i="2"/>
  <c r="AA5606" i="2"/>
  <c r="AD5606" i="2"/>
  <c r="E5607" i="2"/>
  <c r="Z5607" i="2"/>
  <c r="AA5607" i="2"/>
  <c r="AB5607" i="2" s="1"/>
  <c r="AC5607" i="2"/>
  <c r="AD5607" i="2"/>
  <c r="E5608" i="2"/>
  <c r="Z5608" i="2"/>
  <c r="AA5608" i="2"/>
  <c r="AD5608" i="2"/>
  <c r="E5609" i="2"/>
  <c r="Z5609" i="2"/>
  <c r="AA5609" i="2"/>
  <c r="AB5609" i="2" s="1"/>
  <c r="AD5609" i="2"/>
  <c r="E5610" i="2"/>
  <c r="Z5610" i="2"/>
  <c r="AA5610" i="2"/>
  <c r="AD5610" i="2"/>
  <c r="E5611" i="2"/>
  <c r="Z5611" i="2"/>
  <c r="AA5611" i="2"/>
  <c r="AB5611" i="2" s="1"/>
  <c r="AD5611" i="2"/>
  <c r="E5612" i="2"/>
  <c r="Z5612" i="2"/>
  <c r="AA5612" i="2"/>
  <c r="AD5612" i="2"/>
  <c r="E5613" i="2"/>
  <c r="Z5613" i="2"/>
  <c r="AA5613" i="2"/>
  <c r="AB5613" i="2" s="1"/>
  <c r="AD5613" i="2"/>
  <c r="E5614" i="2"/>
  <c r="Z5614" i="2"/>
  <c r="AA5614" i="2"/>
  <c r="AD5614" i="2"/>
  <c r="E5615" i="2"/>
  <c r="Z5615" i="2"/>
  <c r="AA5615" i="2"/>
  <c r="AB5615" i="2" s="1"/>
  <c r="AD5615" i="2"/>
  <c r="E5616" i="2"/>
  <c r="Z5616" i="2"/>
  <c r="V5616" i="2" s="1"/>
  <c r="AA5616" i="2"/>
  <c r="AD5616" i="2"/>
  <c r="E5617" i="2"/>
  <c r="Z5617" i="2"/>
  <c r="AA5617" i="2"/>
  <c r="AB5617" i="2" s="1"/>
  <c r="AD5617" i="2"/>
  <c r="E5618" i="2"/>
  <c r="Z5618" i="2"/>
  <c r="V5618" i="2" s="1"/>
  <c r="AA5618" i="2"/>
  <c r="AD5618" i="2"/>
  <c r="E5619" i="2"/>
  <c r="Z5619" i="2"/>
  <c r="AA5619" i="2"/>
  <c r="AB5619" i="2" s="1"/>
  <c r="AD5619" i="2"/>
  <c r="E5620" i="2"/>
  <c r="Z5620" i="2"/>
  <c r="AA5620" i="2"/>
  <c r="AD5620" i="2"/>
  <c r="E5621" i="2"/>
  <c r="Z5621" i="2"/>
  <c r="AA5621" i="2"/>
  <c r="AB5621" i="2" s="1"/>
  <c r="AD5621" i="2"/>
  <c r="E5622" i="2"/>
  <c r="Z5622" i="2"/>
  <c r="AA5622" i="2"/>
  <c r="AD5622" i="2"/>
  <c r="E5623" i="2"/>
  <c r="Z5623" i="2"/>
  <c r="AA5623" i="2"/>
  <c r="AB5623" i="2" s="1"/>
  <c r="AC5623" i="2"/>
  <c r="AD5623" i="2"/>
  <c r="E5624" i="2"/>
  <c r="Z5624" i="2"/>
  <c r="AA5624" i="2"/>
  <c r="AD5624" i="2"/>
  <c r="E5625" i="2"/>
  <c r="Z5625" i="2"/>
  <c r="AA5625" i="2"/>
  <c r="AB5625" i="2" s="1"/>
  <c r="AD5625" i="2"/>
  <c r="E5626" i="2"/>
  <c r="Z5626" i="2"/>
  <c r="AA5626" i="2"/>
  <c r="AD5626" i="2"/>
  <c r="E5627" i="2"/>
  <c r="Z5627" i="2"/>
  <c r="AA5627" i="2"/>
  <c r="AB5627" i="2" s="1"/>
  <c r="AD5627" i="2"/>
  <c r="E5628" i="2"/>
  <c r="Z5628" i="2"/>
  <c r="AA5628" i="2"/>
  <c r="AD5628" i="2"/>
  <c r="E5629" i="2"/>
  <c r="Z5629" i="2"/>
  <c r="AA5629" i="2"/>
  <c r="AB5629" i="2" s="1"/>
  <c r="AD5629" i="2"/>
  <c r="E5630" i="2"/>
  <c r="Z5630" i="2"/>
  <c r="AA5630" i="2"/>
  <c r="AD5630" i="2"/>
  <c r="E5631" i="2"/>
  <c r="Z5631" i="2"/>
  <c r="AA5631" i="2"/>
  <c r="AB5631" i="2" s="1"/>
  <c r="AD5631" i="2"/>
  <c r="E5632" i="2"/>
  <c r="Z5632" i="2"/>
  <c r="V5632" i="2" s="1"/>
  <c r="AA5632" i="2"/>
  <c r="AD5632" i="2"/>
  <c r="E5633" i="2"/>
  <c r="Z5633" i="2"/>
  <c r="AA5633" i="2"/>
  <c r="AB5633" i="2" s="1"/>
  <c r="AD5633" i="2"/>
  <c r="E5634" i="2"/>
  <c r="Z5634" i="2"/>
  <c r="V5634" i="2" s="1"/>
  <c r="AA5634" i="2"/>
  <c r="AD5634" i="2"/>
  <c r="E5635" i="2"/>
  <c r="Z5635" i="2"/>
  <c r="AA5635" i="2"/>
  <c r="AB5635" i="2" s="1"/>
  <c r="AD5635" i="2"/>
  <c r="E5636" i="2"/>
  <c r="Z5636" i="2"/>
  <c r="V5636" i="2" s="1"/>
  <c r="AA5636" i="2"/>
  <c r="AD5636" i="2"/>
  <c r="E5637" i="2"/>
  <c r="Z5637" i="2"/>
  <c r="AA5637" i="2"/>
  <c r="AD5637" i="2"/>
  <c r="E5638" i="2"/>
  <c r="Z5638" i="2"/>
  <c r="AA5638" i="2"/>
  <c r="AD5638" i="2"/>
  <c r="E5639" i="2"/>
  <c r="Z5639" i="2"/>
  <c r="AA5639" i="2"/>
  <c r="AB5639" i="2" s="1"/>
  <c r="AC5639" i="2"/>
  <c r="AE5639" i="2" s="1"/>
  <c r="AD5639" i="2"/>
  <c r="E5640" i="2"/>
  <c r="Z5640" i="2"/>
  <c r="AA5640" i="2"/>
  <c r="AD5640" i="2"/>
  <c r="E5641" i="2"/>
  <c r="Z5641" i="2"/>
  <c r="AA5641" i="2"/>
  <c r="AD5641" i="2"/>
  <c r="E5642" i="2"/>
  <c r="Z5642" i="2"/>
  <c r="AA5642" i="2"/>
  <c r="AD5642" i="2"/>
  <c r="E5643" i="2"/>
  <c r="Z5643" i="2"/>
  <c r="AA5643" i="2"/>
  <c r="AB5643" i="2" s="1"/>
  <c r="AD5643" i="2"/>
  <c r="E5644" i="2"/>
  <c r="Z5644" i="2"/>
  <c r="AA5644" i="2"/>
  <c r="AD5644" i="2"/>
  <c r="E5645" i="2"/>
  <c r="Z5645" i="2"/>
  <c r="AA5645" i="2"/>
  <c r="AD5645" i="2"/>
  <c r="E5646" i="2"/>
  <c r="Z5646" i="2"/>
  <c r="AA5646" i="2"/>
  <c r="AD5646" i="2"/>
  <c r="E5647" i="2"/>
  <c r="Z5647" i="2"/>
  <c r="AA5647" i="2"/>
  <c r="AB5647" i="2" s="1"/>
  <c r="AC5647" i="2"/>
  <c r="AE5647" i="2" s="1"/>
  <c r="AD5647" i="2"/>
  <c r="E5648" i="2"/>
  <c r="Z5648" i="2"/>
  <c r="AA5648" i="2"/>
  <c r="AD5648" i="2"/>
  <c r="E5649" i="2"/>
  <c r="Z5649" i="2"/>
  <c r="AA5649" i="2"/>
  <c r="AD5649" i="2"/>
  <c r="E5650" i="2"/>
  <c r="Z5650" i="2"/>
  <c r="AA5650" i="2"/>
  <c r="AD5650" i="2"/>
  <c r="E5651" i="2"/>
  <c r="Z5651" i="2"/>
  <c r="AA5651" i="2"/>
  <c r="AB5651" i="2" s="1"/>
  <c r="AD5651" i="2"/>
  <c r="E5652" i="2"/>
  <c r="Z5652" i="2"/>
  <c r="AA5652" i="2"/>
  <c r="AD5652" i="2"/>
  <c r="E5653" i="2"/>
  <c r="Z5653" i="2"/>
  <c r="AA5653" i="2"/>
  <c r="AB5653" i="2" s="1"/>
  <c r="AD5653" i="2"/>
  <c r="E5654" i="2"/>
  <c r="Z5654" i="2"/>
  <c r="AA5654" i="2"/>
  <c r="AB5654" i="2" s="1"/>
  <c r="AC5654" i="2"/>
  <c r="AD5654" i="2"/>
  <c r="E5655" i="2"/>
  <c r="Z5655" i="2"/>
  <c r="AA5655" i="2"/>
  <c r="AB5655" i="2" s="1"/>
  <c r="AD5655" i="2"/>
  <c r="E5656" i="2"/>
  <c r="Z5656" i="2"/>
  <c r="V5656" i="2" s="1"/>
  <c r="AA5656" i="2"/>
  <c r="AB5656" i="2"/>
  <c r="AC5656" i="2"/>
  <c r="AD5656" i="2"/>
  <c r="E5657" i="2"/>
  <c r="Z5657" i="2"/>
  <c r="AA5657" i="2"/>
  <c r="AB5657" i="2" s="1"/>
  <c r="AC5657" i="2"/>
  <c r="AD5657" i="2"/>
  <c r="E5658" i="2"/>
  <c r="Z5658" i="2"/>
  <c r="AA5658" i="2"/>
  <c r="AD5658" i="2"/>
  <c r="E5659" i="2"/>
  <c r="Z5659" i="2"/>
  <c r="AA5659" i="2"/>
  <c r="AD5659" i="2"/>
  <c r="E5660" i="2"/>
  <c r="Z5660" i="2"/>
  <c r="AA5660" i="2"/>
  <c r="AB5660" i="2" s="1"/>
  <c r="AC5660" i="2"/>
  <c r="AE5660" i="2" s="1"/>
  <c r="AD5660" i="2"/>
  <c r="E5661" i="2"/>
  <c r="Z5661" i="2"/>
  <c r="AA5661" i="2"/>
  <c r="AB5661" i="2" s="1"/>
  <c r="AC5661" i="2"/>
  <c r="AD5661" i="2"/>
  <c r="E5662" i="2"/>
  <c r="Z5662" i="2"/>
  <c r="V5662" i="2" s="1"/>
  <c r="AA5662" i="2"/>
  <c r="AB5662" i="2"/>
  <c r="AC5662" i="2"/>
  <c r="AD5662" i="2"/>
  <c r="E5663" i="2"/>
  <c r="Z5663" i="2"/>
  <c r="AA5663" i="2"/>
  <c r="AB5663" i="2" s="1"/>
  <c r="AD5663" i="2"/>
  <c r="E5664" i="2"/>
  <c r="Z5664" i="2"/>
  <c r="V5664" i="2" s="1"/>
  <c r="AA5664" i="2"/>
  <c r="AC5664" i="2" s="1"/>
  <c r="AE5664" i="2" s="1"/>
  <c r="AB5664" i="2"/>
  <c r="AD5664" i="2"/>
  <c r="E5665" i="2"/>
  <c r="Z5665" i="2"/>
  <c r="AA5665" i="2"/>
  <c r="AB5665" i="2" s="1"/>
  <c r="AD5665" i="2"/>
  <c r="E5666" i="2"/>
  <c r="Z5666" i="2"/>
  <c r="AA5666" i="2"/>
  <c r="AC5666" i="2" s="1"/>
  <c r="AB5666" i="2"/>
  <c r="AD5666" i="2"/>
  <c r="E5667" i="2"/>
  <c r="Z5667" i="2"/>
  <c r="AA5667" i="2"/>
  <c r="AB5667" i="2" s="1"/>
  <c r="AD5667" i="2"/>
  <c r="E5668" i="2"/>
  <c r="Z5668" i="2"/>
  <c r="V5668" i="2" s="1"/>
  <c r="AA5668" i="2"/>
  <c r="AB5668" i="2"/>
  <c r="AC5668" i="2"/>
  <c r="AD5668" i="2"/>
  <c r="E5669" i="2"/>
  <c r="Z5669" i="2"/>
  <c r="AA5669" i="2"/>
  <c r="AB5669" i="2" s="1"/>
  <c r="AD5669" i="2"/>
  <c r="E5670" i="2"/>
  <c r="Z5670" i="2"/>
  <c r="V5670" i="2" s="1"/>
  <c r="AA5670" i="2"/>
  <c r="AB5670" i="2"/>
  <c r="AC5670" i="2"/>
  <c r="AD5670" i="2"/>
  <c r="E5671" i="2"/>
  <c r="Z5671" i="2"/>
  <c r="AA5671" i="2"/>
  <c r="AB5671" i="2" s="1"/>
  <c r="AC5671" i="2"/>
  <c r="AE5671" i="2" s="1"/>
  <c r="AD5671" i="2"/>
  <c r="E5672" i="2"/>
  <c r="Z5672" i="2"/>
  <c r="AA5672" i="2"/>
  <c r="AD5672" i="2"/>
  <c r="E5673" i="2"/>
  <c r="Z5673" i="2"/>
  <c r="AA5673" i="2"/>
  <c r="AB5673" i="2" s="1"/>
  <c r="AD5673" i="2"/>
  <c r="E5674" i="2"/>
  <c r="Z5674" i="2"/>
  <c r="AA5674" i="2"/>
  <c r="AB5674" i="2" s="1"/>
  <c r="AC5674" i="2"/>
  <c r="AE5674" i="2" s="1"/>
  <c r="AD5674" i="2"/>
  <c r="E5675" i="2"/>
  <c r="Z5675" i="2"/>
  <c r="AA5675" i="2"/>
  <c r="AB5675" i="2" s="1"/>
  <c r="AC5675" i="2"/>
  <c r="AD5675" i="2"/>
  <c r="E5676" i="2"/>
  <c r="Z5676" i="2"/>
  <c r="V5676" i="2" s="1"/>
  <c r="AA5676" i="2"/>
  <c r="AB5676" i="2"/>
  <c r="AC5676" i="2"/>
  <c r="AD5676" i="2"/>
  <c r="E5677" i="2"/>
  <c r="Z5677" i="2"/>
  <c r="AA5677" i="2"/>
  <c r="AB5677" i="2" s="1"/>
  <c r="AD5677" i="2"/>
  <c r="E5678" i="2"/>
  <c r="Z5678" i="2"/>
  <c r="V5678" i="2" s="1"/>
  <c r="AA5678" i="2"/>
  <c r="AC5678" i="2" s="1"/>
  <c r="AE5678" i="2" s="1"/>
  <c r="AB5678" i="2"/>
  <c r="AD5678" i="2"/>
  <c r="E5679" i="2"/>
  <c r="Z5679" i="2"/>
  <c r="AA5679" i="2"/>
  <c r="AB5679" i="2" s="1"/>
  <c r="AC5679" i="2"/>
  <c r="AE5679" i="2" s="1"/>
  <c r="AD5679" i="2"/>
  <c r="E5680" i="2"/>
  <c r="Z5680" i="2"/>
  <c r="V5680" i="2" s="1"/>
  <c r="AA5680" i="2"/>
  <c r="AD5680" i="2"/>
  <c r="E5681" i="2"/>
  <c r="Z5681" i="2"/>
  <c r="AA5681" i="2"/>
  <c r="AB5681" i="2" s="1"/>
  <c r="AD5681" i="2"/>
  <c r="E5682" i="2"/>
  <c r="Z5682" i="2"/>
  <c r="AA5682" i="2"/>
  <c r="AB5682" i="2"/>
  <c r="AC5682" i="2"/>
  <c r="AE5682" i="2" s="1"/>
  <c r="AD5682" i="2"/>
  <c r="E5683" i="2"/>
  <c r="Z5683" i="2"/>
  <c r="AA5683" i="2"/>
  <c r="AD5683" i="2"/>
  <c r="E5684" i="2"/>
  <c r="Z5684" i="2"/>
  <c r="AA5684" i="2"/>
  <c r="AB5684" i="2" s="1"/>
  <c r="AD5684" i="2"/>
  <c r="E5685" i="2"/>
  <c r="Z5685" i="2"/>
  <c r="AA5685" i="2"/>
  <c r="AB5685" i="2" s="1"/>
  <c r="AD5685" i="2"/>
  <c r="E5686" i="2"/>
  <c r="Z5686" i="2"/>
  <c r="V5686" i="2" s="1"/>
  <c r="AA5686" i="2"/>
  <c r="AB5686" i="2"/>
  <c r="AC5686" i="2"/>
  <c r="AD5686" i="2"/>
  <c r="E5687" i="2"/>
  <c r="Z5687" i="2"/>
  <c r="AA5687" i="2"/>
  <c r="AB5687" i="2" s="1"/>
  <c r="AD5687" i="2"/>
  <c r="E5688" i="2"/>
  <c r="Z5688" i="2"/>
  <c r="V5688" i="2" s="1"/>
  <c r="AA5688" i="2"/>
  <c r="AB5688" i="2"/>
  <c r="AC5688" i="2"/>
  <c r="AD5688" i="2"/>
  <c r="E5689" i="2"/>
  <c r="Z5689" i="2"/>
  <c r="AA5689" i="2"/>
  <c r="AB5689" i="2" s="1"/>
  <c r="AD5689" i="2"/>
  <c r="E5690" i="2"/>
  <c r="Z5690" i="2"/>
  <c r="V5690" i="2" s="1"/>
  <c r="AA5690" i="2"/>
  <c r="AB5690" i="2"/>
  <c r="AC5690" i="2"/>
  <c r="AD5690" i="2"/>
  <c r="E5691" i="2"/>
  <c r="Z5691" i="2"/>
  <c r="AA5691" i="2"/>
  <c r="AB5691" i="2" s="1"/>
  <c r="AD5691" i="2"/>
  <c r="E5692" i="2"/>
  <c r="Z5692" i="2"/>
  <c r="V5692" i="2" s="1"/>
  <c r="AA5692" i="2"/>
  <c r="AC5692" i="2" s="1"/>
  <c r="AE5692" i="2" s="1"/>
  <c r="AB5692" i="2"/>
  <c r="AD5692" i="2"/>
  <c r="E5693" i="2"/>
  <c r="Z5693" i="2"/>
  <c r="AA5693" i="2"/>
  <c r="AB5693" i="2" s="1"/>
  <c r="AD5693" i="2"/>
  <c r="E5694" i="2"/>
  <c r="Z5694" i="2"/>
  <c r="AA5694" i="2"/>
  <c r="AC5694" i="2" s="1"/>
  <c r="AD5694" i="2"/>
  <c r="E5695" i="2"/>
  <c r="Z5695" i="2"/>
  <c r="AA5695" i="2"/>
  <c r="AB5695" i="2" s="1"/>
  <c r="AC5695" i="2"/>
  <c r="AE5695" i="2" s="1"/>
  <c r="AD5695" i="2"/>
  <c r="E5696" i="2"/>
  <c r="Z5696" i="2"/>
  <c r="AA5696" i="2"/>
  <c r="AB5696" i="2"/>
  <c r="AC5696" i="2"/>
  <c r="AE5696" i="2" s="1"/>
  <c r="AD5696" i="2"/>
  <c r="E5697" i="2"/>
  <c r="Z5697" i="2"/>
  <c r="AA5697" i="2"/>
  <c r="AB5697" i="2" s="1"/>
  <c r="AD5697" i="2"/>
  <c r="E5698" i="2"/>
  <c r="Z5698" i="2"/>
  <c r="AA5698" i="2"/>
  <c r="AB5698" i="2" s="1"/>
  <c r="AD5698" i="2"/>
  <c r="E5699" i="2"/>
  <c r="Z5699" i="2"/>
  <c r="AA5699" i="2"/>
  <c r="AB5699" i="2" s="1"/>
  <c r="AD5699" i="2"/>
  <c r="E5700" i="2"/>
  <c r="Z5700" i="2"/>
  <c r="V5700" i="2" s="1"/>
  <c r="AA5700" i="2"/>
  <c r="AB5700" i="2"/>
  <c r="AC5700" i="2"/>
  <c r="AD5700" i="2"/>
  <c r="E5701" i="2"/>
  <c r="Z5701" i="2"/>
  <c r="AA5701" i="2"/>
  <c r="AB5701" i="2" s="1"/>
  <c r="AD5701" i="2"/>
  <c r="E5702" i="2"/>
  <c r="Z5702" i="2"/>
  <c r="V5702" i="2" s="1"/>
  <c r="AA5702" i="2"/>
  <c r="AB5702" i="2"/>
  <c r="AC5702" i="2"/>
  <c r="AD5702" i="2"/>
  <c r="E5703" i="2"/>
  <c r="Z5703" i="2"/>
  <c r="AA5703" i="2"/>
  <c r="AB5703" i="2" s="1"/>
  <c r="AC5703" i="2"/>
  <c r="AE5703" i="2" s="1"/>
  <c r="AD5703" i="2"/>
  <c r="E5704" i="2"/>
  <c r="Z5704" i="2"/>
  <c r="AA5704" i="2"/>
  <c r="AB5704" i="2" s="1"/>
  <c r="AC5704" i="2"/>
  <c r="AE5704" i="2" s="1"/>
  <c r="AD5704" i="2"/>
  <c r="E5705" i="2"/>
  <c r="Z5705" i="2"/>
  <c r="AA5705" i="2"/>
  <c r="AB5705" i="2" s="1"/>
  <c r="AD5705" i="2"/>
  <c r="E5706" i="2"/>
  <c r="Z5706" i="2"/>
  <c r="AA5706" i="2"/>
  <c r="AB5706" i="2" s="1"/>
  <c r="AD5706" i="2"/>
  <c r="E5707" i="2"/>
  <c r="Z5707" i="2"/>
  <c r="AA5707" i="2"/>
  <c r="AD5707" i="2"/>
  <c r="E5708" i="2"/>
  <c r="Z5708" i="2"/>
  <c r="AA5708" i="2"/>
  <c r="AD5708" i="2"/>
  <c r="E5709" i="2"/>
  <c r="Z5709" i="2"/>
  <c r="AA5709" i="2"/>
  <c r="AD5709" i="2"/>
  <c r="E5710" i="2"/>
  <c r="Z5710" i="2"/>
  <c r="AA5710" i="2"/>
  <c r="AC5710" i="2" s="1"/>
  <c r="AD5710" i="2"/>
  <c r="E5711" i="2"/>
  <c r="Z5711" i="2"/>
  <c r="AA5711" i="2"/>
  <c r="AB5711" i="2" s="1"/>
  <c r="AD5711" i="2"/>
  <c r="E5712" i="2"/>
  <c r="Z5712" i="2"/>
  <c r="V5712" i="2" s="1"/>
  <c r="AA5712" i="2"/>
  <c r="AB5712" i="2"/>
  <c r="AC5712" i="2"/>
  <c r="AD5712" i="2"/>
  <c r="E5713" i="2"/>
  <c r="Z5713" i="2"/>
  <c r="AA5713" i="2"/>
  <c r="AB5713" i="2" s="1"/>
  <c r="AD5713" i="2"/>
  <c r="E5714" i="2"/>
  <c r="Z5714" i="2"/>
  <c r="V5714" i="2" s="1"/>
  <c r="AA5714" i="2"/>
  <c r="AB5714" i="2"/>
  <c r="AC5714" i="2"/>
  <c r="AD5714" i="2"/>
  <c r="E5715" i="2"/>
  <c r="Z5715" i="2"/>
  <c r="AA5715" i="2"/>
  <c r="AB5715" i="2" s="1"/>
  <c r="AD5715" i="2"/>
  <c r="E5716" i="2"/>
  <c r="Z5716" i="2"/>
  <c r="V5716" i="2" s="1"/>
  <c r="AA5716" i="2"/>
  <c r="AB5716" i="2"/>
  <c r="AC5716" i="2"/>
  <c r="AD5716" i="2"/>
  <c r="E5717" i="2"/>
  <c r="Z5717" i="2"/>
  <c r="AA5717" i="2"/>
  <c r="AB5717" i="2" s="1"/>
  <c r="AD5717" i="2"/>
  <c r="E5718" i="2"/>
  <c r="Z5718" i="2"/>
  <c r="V5718" i="2" s="1"/>
  <c r="AA5718" i="2"/>
  <c r="AC5718" i="2" s="1"/>
  <c r="AB5718" i="2"/>
  <c r="AD5718" i="2"/>
  <c r="E5719" i="2"/>
  <c r="Z5719" i="2"/>
  <c r="AA5719" i="2"/>
  <c r="AB5719" i="2" s="1"/>
  <c r="AD5719" i="2"/>
  <c r="E5720" i="2"/>
  <c r="Z5720" i="2"/>
  <c r="AA5720" i="2"/>
  <c r="AB5720" i="2" s="1"/>
  <c r="AC5720" i="2"/>
  <c r="AE5720" i="2" s="1"/>
  <c r="AD5720" i="2"/>
  <c r="E5721" i="2"/>
  <c r="Z5721" i="2"/>
  <c r="AA5721" i="2"/>
  <c r="AB5721" i="2" s="1"/>
  <c r="AD5721" i="2"/>
  <c r="E5722" i="2"/>
  <c r="Z5722" i="2"/>
  <c r="AA5722" i="2"/>
  <c r="AD5722" i="2"/>
  <c r="E5723" i="2"/>
  <c r="Z5723" i="2"/>
  <c r="AA5723" i="2"/>
  <c r="AD5723" i="2"/>
  <c r="E5724" i="2"/>
  <c r="Z5724" i="2"/>
  <c r="AA5724" i="2"/>
  <c r="AC5724" i="2" s="1"/>
  <c r="AB5724" i="2"/>
  <c r="AD5724" i="2"/>
  <c r="E5725" i="2"/>
  <c r="Z5725" i="2"/>
  <c r="AA5725" i="2"/>
  <c r="AB5725" i="2" s="1"/>
  <c r="AD5725" i="2"/>
  <c r="E5726" i="2"/>
  <c r="Z5726" i="2"/>
  <c r="V5726" i="2" s="1"/>
  <c r="AA5726" i="2"/>
  <c r="AB5726" i="2" s="1"/>
  <c r="AC5726" i="2"/>
  <c r="AD5726" i="2"/>
  <c r="E5727" i="2"/>
  <c r="Z5727" i="2"/>
  <c r="AA5727" i="2"/>
  <c r="AB5727" i="2" s="1"/>
  <c r="AC5727" i="2"/>
  <c r="AE5727" i="2" s="1"/>
  <c r="AD5727" i="2"/>
  <c r="E5728" i="2"/>
  <c r="Z5728" i="2"/>
  <c r="AA5728" i="2"/>
  <c r="AB5728" i="2" s="1"/>
  <c r="AD5728" i="2"/>
  <c r="E5729" i="2"/>
  <c r="Z5729" i="2"/>
  <c r="AA5729" i="2"/>
  <c r="AB5729" i="2" s="1"/>
  <c r="AD5729" i="2"/>
  <c r="E5730" i="2"/>
  <c r="Z5730" i="2"/>
  <c r="AA5730" i="2"/>
  <c r="AD5730" i="2"/>
  <c r="E5731" i="2"/>
  <c r="Z5731" i="2"/>
  <c r="AA5731" i="2"/>
  <c r="AD5731" i="2"/>
  <c r="E5732" i="2"/>
  <c r="Z5732" i="2"/>
  <c r="AA5732" i="2"/>
  <c r="AB5732" i="2" s="1"/>
  <c r="AC5732" i="2"/>
  <c r="AE5732" i="2" s="1"/>
  <c r="AD5732" i="2"/>
  <c r="E5733" i="2"/>
  <c r="Z5733" i="2"/>
  <c r="AA5733" i="2"/>
  <c r="AB5733" i="2" s="1"/>
  <c r="AC5733" i="2"/>
  <c r="AE5733" i="2" s="1"/>
  <c r="AD5733" i="2"/>
  <c r="E5734" i="2"/>
  <c r="Z5734" i="2"/>
  <c r="V5734" i="2" s="1"/>
  <c r="AA5734" i="2"/>
  <c r="AB5734" i="2"/>
  <c r="AC5734" i="2"/>
  <c r="AD5734" i="2"/>
  <c r="E5735" i="2"/>
  <c r="Z5735" i="2"/>
  <c r="AA5735" i="2"/>
  <c r="AB5735" i="2" s="1"/>
  <c r="AD5735" i="2"/>
  <c r="E5736" i="2"/>
  <c r="Z5736" i="2"/>
  <c r="V5736" i="2" s="1"/>
  <c r="AA5736" i="2"/>
  <c r="AC5736" i="2" s="1"/>
  <c r="AE5736" i="2" s="1"/>
  <c r="AB5736" i="2"/>
  <c r="AD5736" i="2"/>
  <c r="E5737" i="2"/>
  <c r="Z5737" i="2"/>
  <c r="AA5737" i="2"/>
  <c r="AB5737" i="2" s="1"/>
  <c r="AD5737" i="2"/>
  <c r="E5738" i="2"/>
  <c r="Z5738" i="2"/>
  <c r="AA5738" i="2"/>
  <c r="AC5738" i="2" s="1"/>
  <c r="AD5738" i="2"/>
  <c r="E5739" i="2"/>
  <c r="Z5739" i="2"/>
  <c r="AA5739" i="2"/>
  <c r="AB5739" i="2" s="1"/>
  <c r="AD5739" i="2"/>
  <c r="E5740" i="2"/>
  <c r="Z5740" i="2"/>
  <c r="V5740" i="2" s="1"/>
  <c r="AA5740" i="2"/>
  <c r="AB5740" i="2"/>
  <c r="AC5740" i="2"/>
  <c r="AD5740" i="2"/>
  <c r="E5741" i="2"/>
  <c r="Z5741" i="2"/>
  <c r="AA5741" i="2"/>
  <c r="AB5741" i="2" s="1"/>
  <c r="AD5741" i="2"/>
  <c r="E5742" i="2"/>
  <c r="Z5742" i="2"/>
  <c r="V5742" i="2" s="1"/>
  <c r="AA5742" i="2"/>
  <c r="AB5742" i="2"/>
  <c r="AC5742" i="2"/>
  <c r="AD5742" i="2"/>
  <c r="E5743" i="2"/>
  <c r="Z5743" i="2"/>
  <c r="AA5743" i="2"/>
  <c r="AB5743" i="2" s="1"/>
  <c r="AC5743" i="2"/>
  <c r="AE5743" i="2" s="1"/>
  <c r="AD5743" i="2"/>
  <c r="E5744" i="2"/>
  <c r="Z5744" i="2"/>
  <c r="AA5744" i="2"/>
  <c r="AB5744" i="2" s="1"/>
  <c r="AC5744" i="2"/>
  <c r="AE5744" i="2" s="1"/>
  <c r="AD5744" i="2"/>
  <c r="E5745" i="2"/>
  <c r="Z5745" i="2"/>
  <c r="AA5745" i="2"/>
  <c r="AB5745" i="2" s="1"/>
  <c r="AD5745" i="2"/>
  <c r="E5746" i="2"/>
  <c r="Z5746" i="2"/>
  <c r="AA5746" i="2"/>
  <c r="AB5746" i="2" s="1"/>
  <c r="AD5746" i="2"/>
  <c r="E5747" i="2"/>
  <c r="Z5747" i="2"/>
  <c r="AA5747" i="2"/>
  <c r="AB5747" i="2" s="1"/>
  <c r="AC5747" i="2"/>
  <c r="AD5747" i="2"/>
  <c r="E5748" i="2"/>
  <c r="Z5748" i="2"/>
  <c r="V5748" i="2" s="1"/>
  <c r="AA5748" i="2"/>
  <c r="AB5748" i="2"/>
  <c r="AC5748" i="2"/>
  <c r="AD5748" i="2"/>
  <c r="E5749" i="2"/>
  <c r="Z5749" i="2"/>
  <c r="AA5749" i="2"/>
  <c r="AB5749" i="2" s="1"/>
  <c r="AD5749" i="2"/>
  <c r="E5750" i="2"/>
  <c r="Z5750" i="2"/>
  <c r="V5750" i="2" s="1"/>
  <c r="AA5750" i="2"/>
  <c r="AC5750" i="2" s="1"/>
  <c r="AE5750" i="2" s="1"/>
  <c r="AB5750" i="2"/>
  <c r="AD5750" i="2"/>
  <c r="E5751" i="2"/>
  <c r="Z5751" i="2"/>
  <c r="AA5751" i="2"/>
  <c r="AB5751" i="2" s="1"/>
  <c r="AC5751" i="2"/>
  <c r="AE5751" i="2" s="1"/>
  <c r="AD5751" i="2"/>
  <c r="E5752" i="2"/>
  <c r="Z5752" i="2"/>
  <c r="AA5752" i="2"/>
  <c r="AB5752" i="2" s="1"/>
  <c r="AC5752" i="2"/>
  <c r="AE5752" i="2" s="1"/>
  <c r="AD5752" i="2"/>
  <c r="E5753" i="2"/>
  <c r="Z5753" i="2"/>
  <c r="AA5753" i="2"/>
  <c r="AB5753" i="2" s="1"/>
  <c r="AD5753" i="2"/>
  <c r="E5754" i="2"/>
  <c r="Z5754" i="2"/>
  <c r="V5754" i="2" s="1"/>
  <c r="AA5754" i="2"/>
  <c r="AB5754" i="2"/>
  <c r="AC5754" i="2"/>
  <c r="AE5754" i="2" s="1"/>
  <c r="AD5754" i="2"/>
  <c r="E5755" i="2"/>
  <c r="Z5755" i="2"/>
  <c r="AA5755" i="2"/>
  <c r="AD5755" i="2"/>
  <c r="E5756" i="2"/>
  <c r="Z5756" i="2"/>
  <c r="AA5756" i="2"/>
  <c r="AB5756" i="2"/>
  <c r="AC5756" i="2"/>
  <c r="AD5756" i="2"/>
  <c r="E5757" i="2"/>
  <c r="Z5757" i="2"/>
  <c r="AA5757" i="2"/>
  <c r="AD5757" i="2"/>
  <c r="E5758" i="2"/>
  <c r="Z5758" i="2"/>
  <c r="V5758" i="2" s="1"/>
  <c r="AA5758" i="2"/>
  <c r="AB5758" i="2"/>
  <c r="AC5758" i="2"/>
  <c r="AD5758" i="2"/>
  <c r="E5759" i="2"/>
  <c r="Z5759" i="2"/>
  <c r="AA5759" i="2"/>
  <c r="AB5759" i="2" s="1"/>
  <c r="AD5759" i="2"/>
  <c r="E5760" i="2"/>
  <c r="Z5760" i="2"/>
  <c r="V5760" i="2" s="1"/>
  <c r="AA5760" i="2"/>
  <c r="AB5760" i="2"/>
  <c r="AC5760" i="2"/>
  <c r="AD5760" i="2"/>
  <c r="E5761" i="2"/>
  <c r="Z5761" i="2"/>
  <c r="AA5761" i="2"/>
  <c r="AB5761" i="2" s="1"/>
  <c r="AD5761" i="2"/>
  <c r="E5762" i="2"/>
  <c r="Z5762" i="2"/>
  <c r="V5762" i="2" s="1"/>
  <c r="AA5762" i="2"/>
  <c r="AB5762" i="2"/>
  <c r="AC5762" i="2"/>
  <c r="AD5762" i="2"/>
  <c r="E5763" i="2"/>
  <c r="Z5763" i="2"/>
  <c r="V5763" i="2" s="1"/>
  <c r="AA5763" i="2"/>
  <c r="AB5763" i="2" s="1"/>
  <c r="AD5763" i="2"/>
  <c r="E5764" i="2"/>
  <c r="Z5764" i="2"/>
  <c r="V5764" i="2" s="1"/>
  <c r="AA5764" i="2"/>
  <c r="AC5764" i="2" s="1"/>
  <c r="AB5764" i="2"/>
  <c r="AD5764" i="2"/>
  <c r="E5765" i="2"/>
  <c r="Z5765" i="2"/>
  <c r="AA5765" i="2"/>
  <c r="AB5765" i="2" s="1"/>
  <c r="AD5765" i="2"/>
  <c r="E5766" i="2"/>
  <c r="Z5766" i="2"/>
  <c r="AA5766" i="2"/>
  <c r="AC5766" i="2" s="1"/>
  <c r="AD5766" i="2"/>
  <c r="E5767" i="2"/>
  <c r="Z5767" i="2"/>
  <c r="V5767" i="2" s="1"/>
  <c r="AA5767" i="2"/>
  <c r="AB5767" i="2" s="1"/>
  <c r="AC5767" i="2"/>
  <c r="AE5767" i="2" s="1"/>
  <c r="AD5767" i="2"/>
  <c r="E5768" i="2"/>
  <c r="Z5768" i="2"/>
  <c r="AA5768" i="2"/>
  <c r="AB5768" i="2" s="1"/>
  <c r="AC5768" i="2"/>
  <c r="AE5768" i="2" s="1"/>
  <c r="AD5768" i="2"/>
  <c r="E5769" i="2"/>
  <c r="Z5769" i="2"/>
  <c r="AA5769" i="2"/>
  <c r="AB5769" i="2" s="1"/>
  <c r="AD5769" i="2"/>
  <c r="E5770" i="2"/>
  <c r="Z5770" i="2"/>
  <c r="AA5770" i="2"/>
  <c r="AB5770" i="2" s="1"/>
  <c r="AC5770" i="2"/>
  <c r="AE5770" i="2" s="1"/>
  <c r="AD5770" i="2"/>
  <c r="E5771" i="2"/>
  <c r="Z5771" i="2"/>
  <c r="AA5771" i="2"/>
  <c r="AD5771" i="2"/>
  <c r="E5772" i="2"/>
  <c r="Z5772" i="2"/>
  <c r="V5772" i="2" s="1"/>
  <c r="AA5772" i="2"/>
  <c r="AB5772" i="2"/>
  <c r="AC5772" i="2"/>
  <c r="AE5772" i="2" s="1"/>
  <c r="AD5772" i="2"/>
  <c r="E5773" i="2"/>
  <c r="Z5773" i="2"/>
  <c r="AA5773" i="2"/>
  <c r="AB5773" i="2" s="1"/>
  <c r="AD5773" i="2"/>
  <c r="E5774" i="2"/>
  <c r="Z5774" i="2"/>
  <c r="V5774" i="2" s="1"/>
  <c r="W5774" i="2" s="1"/>
  <c r="X5774" i="2" s="1"/>
  <c r="AA5774" i="2"/>
  <c r="AB5774" i="2"/>
  <c r="AC5774" i="2"/>
  <c r="AD5774" i="2"/>
  <c r="E5775" i="2"/>
  <c r="Z5775" i="2"/>
  <c r="AA5775" i="2"/>
  <c r="AB5775" i="2" s="1"/>
  <c r="AD5775" i="2"/>
  <c r="E5776" i="2"/>
  <c r="Z5776" i="2"/>
  <c r="V5776" i="2" s="1"/>
  <c r="W5776" i="2" s="1"/>
  <c r="X5776" i="2" s="1"/>
  <c r="AA5776" i="2"/>
  <c r="AB5776" i="2" s="1"/>
  <c r="AC5776" i="2"/>
  <c r="AE5776" i="2" s="1"/>
  <c r="AD5776" i="2"/>
  <c r="E5777" i="2"/>
  <c r="Z5777" i="2"/>
  <c r="AA5777" i="2"/>
  <c r="AB5777" i="2" s="1"/>
  <c r="AD5777" i="2"/>
  <c r="E5778" i="2"/>
  <c r="Z5778" i="2"/>
  <c r="AA5778" i="2"/>
  <c r="AB5778" i="2" s="1"/>
  <c r="AD5778" i="2"/>
  <c r="E5779" i="2"/>
  <c r="Z5779" i="2"/>
  <c r="AA5779" i="2"/>
  <c r="AB5779" i="2" s="1"/>
  <c r="AD5779" i="2"/>
  <c r="E5780" i="2"/>
  <c r="Z5780" i="2"/>
  <c r="AA5780" i="2"/>
  <c r="AB5780" i="2" s="1"/>
  <c r="AD5780" i="2"/>
  <c r="E5781" i="2"/>
  <c r="Z5781" i="2"/>
  <c r="AA5781" i="2"/>
  <c r="AB5781" i="2" s="1"/>
  <c r="AD5781" i="2"/>
  <c r="E5782" i="2"/>
  <c r="Z5782" i="2"/>
  <c r="AA5782" i="2"/>
  <c r="AB5782" i="2" s="1"/>
  <c r="AD5782" i="2"/>
  <c r="E5783" i="2"/>
  <c r="Z5783" i="2"/>
  <c r="V5783" i="2" s="1"/>
  <c r="AA5783" i="2"/>
  <c r="AB5783" i="2" s="1"/>
  <c r="AC5783" i="2"/>
  <c r="AE5783" i="2" s="1"/>
  <c r="AD5783" i="2"/>
  <c r="E5784" i="2"/>
  <c r="Z5784" i="2"/>
  <c r="AA5784" i="2"/>
  <c r="AB5784" i="2" s="1"/>
  <c r="AD5784" i="2"/>
  <c r="E5785" i="2"/>
  <c r="Z5785" i="2"/>
  <c r="AA5785" i="2"/>
  <c r="AB5785" i="2" s="1"/>
  <c r="AD5785" i="2"/>
  <c r="E5786" i="2"/>
  <c r="Z5786" i="2"/>
  <c r="V5786" i="2" s="1"/>
  <c r="W5786" i="2" s="1"/>
  <c r="X5786" i="2" s="1"/>
  <c r="AA5786" i="2"/>
  <c r="AB5786" i="2"/>
  <c r="AC5786" i="2"/>
  <c r="AD5786" i="2"/>
  <c r="E5787" i="2"/>
  <c r="Z5787" i="2"/>
  <c r="AA5787" i="2"/>
  <c r="AB5787" i="2" s="1"/>
  <c r="AD5787" i="2"/>
  <c r="E6079" i="2"/>
  <c r="Z6079" i="2"/>
  <c r="V6079" i="2" s="1"/>
  <c r="W6079" i="2" s="1"/>
  <c r="X6079" i="2" s="1"/>
  <c r="AA6079" i="2"/>
  <c r="AB6079" i="2" s="1"/>
  <c r="AD6079" i="2"/>
  <c r="E6080" i="2"/>
  <c r="Z6080" i="2"/>
  <c r="AA6080" i="2"/>
  <c r="AB6080" i="2" s="1"/>
  <c r="AD6080" i="2"/>
  <c r="E6081" i="2"/>
  <c r="Z6081" i="2"/>
  <c r="AA6081" i="2"/>
  <c r="AB6081" i="2" s="1"/>
  <c r="AD6081" i="2"/>
  <c r="E6082" i="2"/>
  <c r="Z6082" i="2"/>
  <c r="V6082" i="2" s="1"/>
  <c r="AA6082" i="2"/>
  <c r="AB6082" i="2" s="1"/>
  <c r="AD6082" i="2"/>
  <c r="E6083" i="2"/>
  <c r="Z6083" i="2"/>
  <c r="AA6083" i="2"/>
  <c r="AB6083" i="2" s="1"/>
  <c r="AD6083" i="2"/>
  <c r="E6084" i="2"/>
  <c r="Z6084" i="2"/>
  <c r="AA6084" i="2"/>
  <c r="AB6084" i="2" s="1"/>
  <c r="AD6084" i="2"/>
  <c r="E6085" i="2"/>
  <c r="Z6085" i="2"/>
  <c r="AA6085" i="2"/>
  <c r="AB6085" i="2" s="1"/>
  <c r="AD6085" i="2"/>
  <c r="E6086" i="2"/>
  <c r="Z6086" i="2"/>
  <c r="AA6086" i="2"/>
  <c r="AB6086" i="2" s="1"/>
  <c r="AD6086" i="2"/>
  <c r="E6087" i="2"/>
  <c r="Z6087" i="2"/>
  <c r="V6087" i="2" s="1"/>
  <c r="W6087" i="2" s="1"/>
  <c r="X6087" i="2" s="1"/>
  <c r="AA6087" i="2"/>
  <c r="AB6087" i="2" s="1"/>
  <c r="AD6087" i="2"/>
  <c r="E6088" i="2"/>
  <c r="Z6088" i="2"/>
  <c r="AA6088" i="2"/>
  <c r="AB6088" i="2" s="1"/>
  <c r="AD6088" i="2"/>
  <c r="E6089" i="2"/>
  <c r="Z6089" i="2"/>
  <c r="AA6089" i="2"/>
  <c r="AB6089" i="2" s="1"/>
  <c r="AD6089" i="2"/>
  <c r="E6090" i="2"/>
  <c r="Z6090" i="2"/>
  <c r="AA6090" i="2"/>
  <c r="AB6090" i="2" s="1"/>
  <c r="AD6090" i="2"/>
  <c r="E6091" i="2"/>
  <c r="Z6091" i="2"/>
  <c r="V6091" i="2" s="1"/>
  <c r="W6091" i="2" s="1"/>
  <c r="X6091" i="2" s="1"/>
  <c r="AA6091" i="2"/>
  <c r="AC6091" i="2" s="1"/>
  <c r="AB6091" i="2"/>
  <c r="AD6091" i="2"/>
  <c r="E6092" i="2"/>
  <c r="Z6092" i="2"/>
  <c r="V6092" i="2" s="1"/>
  <c r="W6092" i="2" s="1"/>
  <c r="X6092" i="2" s="1"/>
  <c r="AA6092" i="2"/>
  <c r="AB6092" i="2" s="1"/>
  <c r="AD6092" i="2"/>
  <c r="E6093" i="2"/>
  <c r="Z6093" i="2"/>
  <c r="AA6093" i="2"/>
  <c r="AB6093" i="2" s="1"/>
  <c r="AD6093" i="2"/>
  <c r="E6094" i="2"/>
  <c r="Z6094" i="2"/>
  <c r="AA6094" i="2"/>
  <c r="AC6094" i="2" s="1"/>
  <c r="AE6094" i="2" s="1"/>
  <c r="AB6094" i="2"/>
  <c r="AD6094" i="2"/>
  <c r="E6095" i="2"/>
  <c r="Z6095" i="2"/>
  <c r="V6095" i="2" s="1"/>
  <c r="W6095" i="2" s="1"/>
  <c r="X6095" i="2" s="1"/>
  <c r="AA6095" i="2"/>
  <c r="AB6095" i="2" s="1"/>
  <c r="AD6095" i="2"/>
  <c r="E6096" i="2"/>
  <c r="Z6096" i="2"/>
  <c r="V6096" i="2" s="1"/>
  <c r="W6096" i="2" s="1"/>
  <c r="X6096" i="2" s="1"/>
  <c r="AA6096" i="2"/>
  <c r="AC6096" i="2" s="1"/>
  <c r="AB6096" i="2"/>
  <c r="AD6096" i="2"/>
  <c r="E6097" i="2"/>
  <c r="W6097" i="2"/>
  <c r="X6097" i="2" s="1"/>
  <c r="Z6097" i="2"/>
  <c r="V6097" i="2" s="1"/>
  <c r="AA6097" i="2"/>
  <c r="AC6097" i="2" s="1"/>
  <c r="AE6097" i="2" s="1"/>
  <c r="AB6097" i="2"/>
  <c r="AD6097" i="2"/>
  <c r="E6098" i="2"/>
  <c r="Z6098" i="2"/>
  <c r="AA6098" i="2"/>
  <c r="AB6098" i="2" s="1"/>
  <c r="AD6098" i="2"/>
  <c r="E6099" i="2"/>
  <c r="Z6099" i="2"/>
  <c r="V6099" i="2" s="1"/>
  <c r="W6099" i="2" s="1"/>
  <c r="X6099" i="2" s="1"/>
  <c r="AA6099" i="2"/>
  <c r="AC6099" i="2" s="1"/>
  <c r="AE6099" i="2" s="1"/>
  <c r="AB6099" i="2"/>
  <c r="AD6099" i="2"/>
  <c r="E6100" i="2"/>
  <c r="Z6100" i="2"/>
  <c r="AA6100" i="2"/>
  <c r="AB6100" i="2" s="1"/>
  <c r="AD6100" i="2"/>
  <c r="E6101" i="2"/>
  <c r="Z6101" i="2"/>
  <c r="AA6101" i="2"/>
  <c r="AB6101" i="2" s="1"/>
  <c r="AC6101" i="2"/>
  <c r="AD6101" i="2"/>
  <c r="E6102" i="2"/>
  <c r="Z6102" i="2"/>
  <c r="V6102" i="2" s="1"/>
  <c r="W6102" i="2" s="1"/>
  <c r="X6102" i="2" s="1"/>
  <c r="AA6102" i="2"/>
  <c r="AC6102" i="2" s="1"/>
  <c r="AB6102" i="2"/>
  <c r="AD6102" i="2"/>
  <c r="E6103" i="2"/>
  <c r="Z6103" i="2"/>
  <c r="AA6103" i="2"/>
  <c r="AB6103" i="2" s="1"/>
  <c r="AD6103" i="2"/>
  <c r="E6104" i="2"/>
  <c r="Z6104" i="2"/>
  <c r="V6104" i="2" s="1"/>
  <c r="W6104" i="2" s="1"/>
  <c r="X6104" i="2" s="1"/>
  <c r="AA6104" i="2"/>
  <c r="AD6104" i="2"/>
  <c r="E6105" i="2"/>
  <c r="Z6105" i="2"/>
  <c r="V6105" i="2" s="1"/>
  <c r="W6105" i="2" s="1"/>
  <c r="X6105" i="2" s="1"/>
  <c r="AA6105" i="2"/>
  <c r="AB6105" i="2"/>
  <c r="AC6105" i="2"/>
  <c r="AD6105" i="2"/>
  <c r="E6106" i="2"/>
  <c r="Z6106" i="2"/>
  <c r="AA6106" i="2"/>
  <c r="AD6106" i="2"/>
  <c r="E6107" i="2"/>
  <c r="Z6107" i="2"/>
  <c r="AA6107" i="2"/>
  <c r="AC6107" i="2" s="1"/>
  <c r="AD6107" i="2"/>
  <c r="E6108" i="2"/>
  <c r="Z6108" i="2"/>
  <c r="V6108" i="2" s="1"/>
  <c r="W6108" i="2" s="1"/>
  <c r="X6108" i="2" s="1"/>
  <c r="AA6108" i="2"/>
  <c r="AB6108" i="2" s="1"/>
  <c r="AD6108" i="2"/>
  <c r="E6109" i="2"/>
  <c r="Z6109" i="2"/>
  <c r="AA6109" i="2"/>
  <c r="AB6109" i="2" s="1"/>
  <c r="AC6109" i="2"/>
  <c r="AE6109" i="2" s="1"/>
  <c r="AD6109" i="2"/>
  <c r="E6110" i="2"/>
  <c r="Z6110" i="2"/>
  <c r="AA6110" i="2"/>
  <c r="AC6110" i="2" s="1"/>
  <c r="AE6110" i="2" s="1"/>
  <c r="AD6110" i="2"/>
  <c r="E6111" i="2"/>
  <c r="Z6111" i="2"/>
  <c r="AA6111" i="2"/>
  <c r="AB6111" i="2" s="1"/>
  <c r="AD6111" i="2"/>
  <c r="E6112" i="2"/>
  <c r="Z6112" i="2"/>
  <c r="AA6112" i="2"/>
  <c r="AC6112" i="2" s="1"/>
  <c r="AD6112" i="2"/>
  <c r="E6113" i="2"/>
  <c r="Z6113" i="2"/>
  <c r="AA6113" i="2"/>
  <c r="AB6113" i="2" s="1"/>
  <c r="AC6113" i="2"/>
  <c r="AE6113" i="2" s="1"/>
  <c r="AD6113" i="2"/>
  <c r="E6114" i="2"/>
  <c r="Z6114" i="2"/>
  <c r="AA6114" i="2"/>
  <c r="AB6114" i="2" s="1"/>
  <c r="AC6114" i="2"/>
  <c r="AE6114" i="2" s="1"/>
  <c r="AD6114" i="2"/>
  <c r="E6115" i="2"/>
  <c r="Z6115" i="2"/>
  <c r="AA6115" i="2"/>
  <c r="AC6115" i="2" s="1"/>
  <c r="AE6115" i="2" s="1"/>
  <c r="AD6115" i="2"/>
  <c r="E6116" i="2"/>
  <c r="Z6116" i="2"/>
  <c r="AA6116" i="2"/>
  <c r="AB6116" i="2" s="1"/>
  <c r="AD6116" i="2"/>
  <c r="E6117" i="2"/>
  <c r="Z6117" i="2"/>
  <c r="AA6117" i="2"/>
  <c r="AB6117" i="2" s="1"/>
  <c r="AC6117" i="2"/>
  <c r="AE6117" i="2" s="1"/>
  <c r="AD6117" i="2"/>
  <c r="E6118" i="2"/>
  <c r="Z6118" i="2"/>
  <c r="V6118" i="2" s="1"/>
  <c r="W6118" i="2" s="1"/>
  <c r="X6118" i="2" s="1"/>
  <c r="AA6118" i="2"/>
  <c r="AB6118" i="2"/>
  <c r="AC6118" i="2"/>
  <c r="AD6118" i="2"/>
  <c r="E6119" i="2"/>
  <c r="Z6119" i="2"/>
  <c r="AA6119" i="2"/>
  <c r="AB6119" i="2" s="1"/>
  <c r="AD6119" i="2"/>
  <c r="E6120" i="2"/>
  <c r="Z6120" i="2"/>
  <c r="AA6120" i="2"/>
  <c r="AC6120" i="2" s="1"/>
  <c r="AE6120" i="2" s="1"/>
  <c r="AD6120" i="2"/>
  <c r="E6121" i="2"/>
  <c r="Z6121" i="2"/>
  <c r="AA6121" i="2"/>
  <c r="AB6121" i="2" s="1"/>
  <c r="AD6121" i="2"/>
  <c r="E6122" i="2"/>
  <c r="Z6122" i="2"/>
  <c r="AA6122" i="2"/>
  <c r="AB6122" i="2" s="1"/>
  <c r="AC6122" i="2"/>
  <c r="AE6122" i="2" s="1"/>
  <c r="AD6122" i="2"/>
  <c r="E6123" i="2"/>
  <c r="Z6123" i="2"/>
  <c r="V6123" i="2" s="1"/>
  <c r="W6123" i="2" s="1"/>
  <c r="X6123" i="2" s="1"/>
  <c r="AA6123" i="2"/>
  <c r="AC6123" i="2" s="1"/>
  <c r="AE6123" i="2" s="1"/>
  <c r="AB6123" i="2"/>
  <c r="AD6123" i="2"/>
  <c r="E6124" i="2"/>
  <c r="Z6124" i="2"/>
  <c r="V6124" i="2" s="1"/>
  <c r="W6124" i="2" s="1"/>
  <c r="X6124" i="2" s="1"/>
  <c r="AA6124" i="2"/>
  <c r="AB6124" i="2" s="1"/>
  <c r="AD6124" i="2"/>
  <c r="E6125" i="2"/>
  <c r="Z6125" i="2"/>
  <c r="AA6125" i="2"/>
  <c r="AB6125" i="2" s="1"/>
  <c r="AC6125" i="2"/>
  <c r="AD6125" i="2"/>
  <c r="E6126" i="2"/>
  <c r="Z6126" i="2"/>
  <c r="V6126" i="2" s="1"/>
  <c r="W6126" i="2" s="1"/>
  <c r="X6126" i="2" s="1"/>
  <c r="AA6126" i="2"/>
  <c r="AB6126" i="2" s="1"/>
  <c r="AC6126" i="2"/>
  <c r="AE6126" i="2" s="1"/>
  <c r="AF6126" i="2" s="1"/>
  <c r="AD6126" i="2"/>
  <c r="E6127" i="2"/>
  <c r="Z6127" i="2"/>
  <c r="AA6127" i="2"/>
  <c r="AC6127" i="2" s="1"/>
  <c r="AD6127" i="2"/>
  <c r="E6128" i="2"/>
  <c r="Z6128" i="2"/>
  <c r="AA6128" i="2"/>
  <c r="AC6128" i="2" s="1"/>
  <c r="AE6128" i="2" s="1"/>
  <c r="AD6128" i="2"/>
  <c r="E6129" i="2"/>
  <c r="Z6129" i="2"/>
  <c r="AA6129" i="2"/>
  <c r="AB6129" i="2" s="1"/>
  <c r="AC6129" i="2"/>
  <c r="AD6129" i="2"/>
  <c r="E6130" i="2"/>
  <c r="Z6130" i="2"/>
  <c r="AA6130" i="2"/>
  <c r="AB6130" i="2" s="1"/>
  <c r="AD6130" i="2"/>
  <c r="E6131" i="2"/>
  <c r="Z6131" i="2"/>
  <c r="V6131" i="2" s="1"/>
  <c r="W6131" i="2" s="1"/>
  <c r="X6131" i="2" s="1"/>
  <c r="AA6131" i="2"/>
  <c r="AC6131" i="2" s="1"/>
  <c r="AB6131" i="2"/>
  <c r="AD6131" i="2"/>
  <c r="E6132" i="2"/>
  <c r="Z6132" i="2"/>
  <c r="V6132" i="2" s="1"/>
  <c r="W6132" i="2" s="1"/>
  <c r="X6132" i="2" s="1"/>
  <c r="AA6132" i="2"/>
  <c r="AC6132" i="2" s="1"/>
  <c r="AE6132" i="2" s="1"/>
  <c r="AB6132" i="2"/>
  <c r="AD6132" i="2"/>
  <c r="E6133" i="2"/>
  <c r="Z6133" i="2"/>
  <c r="AA6133" i="2"/>
  <c r="AB6133" i="2" s="1"/>
  <c r="AC6133" i="2"/>
  <c r="AE6133" i="2" s="1"/>
  <c r="AD6133" i="2"/>
  <c r="E6134" i="2"/>
  <c r="Z6134" i="2"/>
  <c r="AA6134" i="2"/>
  <c r="AB6134" i="2"/>
  <c r="AC6134" i="2"/>
  <c r="AD6134" i="2"/>
  <c r="E6135" i="2"/>
  <c r="Z6135" i="2"/>
  <c r="AA6135" i="2"/>
  <c r="AC6135" i="2" s="1"/>
  <c r="AD6135" i="2"/>
  <c r="E6136" i="2"/>
  <c r="Z6136" i="2"/>
  <c r="AA6136" i="2"/>
  <c r="AC6136" i="2" s="1"/>
  <c r="AE6136" i="2" s="1"/>
  <c r="AD6136" i="2"/>
  <c r="E6137" i="2"/>
  <c r="Z6137" i="2"/>
  <c r="AA6137" i="2"/>
  <c r="AC6137" i="2" s="1"/>
  <c r="AD6137" i="2"/>
  <c r="E6138" i="2"/>
  <c r="Z6138" i="2"/>
  <c r="AA6138" i="2"/>
  <c r="AC6138" i="2" s="1"/>
  <c r="AD6138" i="2"/>
  <c r="E6139" i="2"/>
  <c r="Z6139" i="2"/>
  <c r="AA6139" i="2"/>
  <c r="AC6139" i="2" s="1"/>
  <c r="AE6139" i="2" s="1"/>
  <c r="AD6139" i="2"/>
  <c r="E6140" i="2"/>
  <c r="Z6140" i="2"/>
  <c r="AA6140" i="2"/>
  <c r="AC6140" i="2" s="1"/>
  <c r="AD6140" i="2"/>
  <c r="E6141" i="2"/>
  <c r="Z6141" i="2"/>
  <c r="AA6141" i="2"/>
  <c r="AC6141" i="2" s="1"/>
  <c r="AD6141" i="2"/>
  <c r="E6142" i="2"/>
  <c r="Z6142" i="2"/>
  <c r="AA6142" i="2"/>
  <c r="AC6142" i="2" s="1"/>
  <c r="AE6142" i="2" s="1"/>
  <c r="AD6142" i="2"/>
  <c r="E6143" i="2"/>
  <c r="Z6143" i="2"/>
  <c r="AA6143" i="2"/>
  <c r="AC6143" i="2" s="1"/>
  <c r="AD6143" i="2"/>
  <c r="E6144" i="2"/>
  <c r="Z6144" i="2"/>
  <c r="AA6144" i="2"/>
  <c r="AC6144" i="2" s="1"/>
  <c r="AD6144" i="2"/>
  <c r="E6145" i="2"/>
  <c r="Z6145" i="2"/>
  <c r="AA6145" i="2"/>
  <c r="AC6145" i="2" s="1"/>
  <c r="AE6145" i="2" s="1"/>
  <c r="AD6145" i="2"/>
  <c r="E6146" i="2"/>
  <c r="Z6146" i="2"/>
  <c r="AA6146" i="2"/>
  <c r="AC6146" i="2" s="1"/>
  <c r="AD6146" i="2"/>
  <c r="E6147" i="2"/>
  <c r="Z6147" i="2"/>
  <c r="AA6147" i="2"/>
  <c r="AC6147" i="2" s="1"/>
  <c r="AD6147" i="2"/>
  <c r="E6148" i="2"/>
  <c r="Z6148" i="2"/>
  <c r="AA6148" i="2"/>
  <c r="AC6148" i="2" s="1"/>
  <c r="AE6148" i="2" s="1"/>
  <c r="AD6148" i="2"/>
  <c r="E6149" i="2"/>
  <c r="Z6149" i="2"/>
  <c r="AA6149" i="2"/>
  <c r="AC6149" i="2" s="1"/>
  <c r="AD6149" i="2"/>
  <c r="E6150" i="2"/>
  <c r="Z6150" i="2"/>
  <c r="AA6150" i="2"/>
  <c r="AC6150" i="2" s="1"/>
  <c r="AD6150" i="2"/>
  <c r="E6151" i="2"/>
  <c r="Z6151" i="2"/>
  <c r="AA6151" i="2"/>
  <c r="AC6151" i="2" s="1"/>
  <c r="AE6151" i="2" s="1"/>
  <c r="AD6151" i="2"/>
  <c r="E6152" i="2"/>
  <c r="Z6152" i="2"/>
  <c r="AA6152" i="2"/>
  <c r="AC6152" i="2" s="1"/>
  <c r="AD6152" i="2"/>
  <c r="E6153" i="2"/>
  <c r="Z6153" i="2"/>
  <c r="AA6153" i="2"/>
  <c r="AC6153" i="2" s="1"/>
  <c r="AD6153" i="2"/>
  <c r="E6154" i="2"/>
  <c r="Z6154" i="2"/>
  <c r="AA6154" i="2"/>
  <c r="AC6154" i="2" s="1"/>
  <c r="AE6154" i="2" s="1"/>
  <c r="AD6154" i="2"/>
  <c r="E6155" i="2"/>
  <c r="Z6155" i="2"/>
  <c r="AA6155" i="2"/>
  <c r="AC6155" i="2" s="1"/>
  <c r="AD6155" i="2"/>
  <c r="E6156" i="2"/>
  <c r="Z6156" i="2"/>
  <c r="AA6156" i="2"/>
  <c r="AC6156" i="2" s="1"/>
  <c r="AD6156" i="2"/>
  <c r="E6157" i="2"/>
  <c r="Z6157" i="2"/>
  <c r="AA6157" i="2"/>
  <c r="AC6157" i="2" s="1"/>
  <c r="AE6157" i="2" s="1"/>
  <c r="AD6157" i="2"/>
  <c r="E6158" i="2"/>
  <c r="Z6158" i="2"/>
  <c r="AA6158" i="2"/>
  <c r="AC6158" i="2" s="1"/>
  <c r="AD6158" i="2"/>
  <c r="E6159" i="2"/>
  <c r="Z6159" i="2"/>
  <c r="AA6159" i="2"/>
  <c r="AC6159" i="2" s="1"/>
  <c r="AD6159" i="2"/>
  <c r="E6160" i="2"/>
  <c r="Z6160" i="2"/>
  <c r="AA6160" i="2"/>
  <c r="AC6160" i="2" s="1"/>
  <c r="AE6160" i="2" s="1"/>
  <c r="AD6160" i="2"/>
  <c r="E6161" i="2"/>
  <c r="Z6161" i="2"/>
  <c r="AA6161" i="2"/>
  <c r="AC6161" i="2" s="1"/>
  <c r="AD6161" i="2"/>
  <c r="E6162" i="2"/>
  <c r="Z6162" i="2"/>
  <c r="AA6162" i="2"/>
  <c r="AC6162" i="2" s="1"/>
  <c r="AD6162" i="2"/>
  <c r="E6163" i="2"/>
  <c r="Z6163" i="2"/>
  <c r="AA6163" i="2"/>
  <c r="AC6163" i="2" s="1"/>
  <c r="AE6163" i="2" s="1"/>
  <c r="AD6163" i="2"/>
  <c r="E6164" i="2"/>
  <c r="Z6164" i="2"/>
  <c r="AA6164" i="2"/>
  <c r="AC6164" i="2" s="1"/>
  <c r="AD6164" i="2"/>
  <c r="E6165" i="2"/>
  <c r="Z6165" i="2"/>
  <c r="AA6165" i="2"/>
  <c r="AC6165" i="2" s="1"/>
  <c r="AD6165" i="2"/>
  <c r="E6166" i="2"/>
  <c r="Z6166" i="2"/>
  <c r="AA6166" i="2"/>
  <c r="AC6166" i="2" s="1"/>
  <c r="AE6166" i="2" s="1"/>
  <c r="AD6166" i="2"/>
  <c r="E6167" i="2"/>
  <c r="Z6167" i="2"/>
  <c r="AA6167" i="2"/>
  <c r="AC6167" i="2" s="1"/>
  <c r="AD6167" i="2"/>
  <c r="E6168" i="2"/>
  <c r="Z6168" i="2"/>
  <c r="AA6168" i="2"/>
  <c r="AC6168" i="2" s="1"/>
  <c r="AD6168" i="2"/>
  <c r="E6169" i="2"/>
  <c r="Z6169" i="2"/>
  <c r="AA6169" i="2"/>
  <c r="AC6169" i="2" s="1"/>
  <c r="AE6169" i="2" s="1"/>
  <c r="AD6169" i="2"/>
  <c r="E6170" i="2"/>
  <c r="Z6170" i="2"/>
  <c r="AA6170" i="2"/>
  <c r="AC6170" i="2" s="1"/>
  <c r="AD6170" i="2"/>
  <c r="E6171" i="2"/>
  <c r="Z6171" i="2"/>
  <c r="AA6171" i="2"/>
  <c r="AC6171" i="2" s="1"/>
  <c r="AD6171" i="2"/>
  <c r="E6172" i="2"/>
  <c r="Z6172" i="2"/>
  <c r="AA6172" i="2"/>
  <c r="AC6172" i="2" s="1"/>
  <c r="AE6172" i="2" s="1"/>
  <c r="AD6172" i="2"/>
  <c r="E6173" i="2"/>
  <c r="Z6173" i="2"/>
  <c r="AA6173" i="2"/>
  <c r="AC6173" i="2" s="1"/>
  <c r="AD6173" i="2"/>
  <c r="E6174" i="2"/>
  <c r="Z6174" i="2"/>
  <c r="AA6174" i="2"/>
  <c r="AC6174" i="2" s="1"/>
  <c r="AD6174" i="2"/>
  <c r="E6175" i="2"/>
  <c r="Z6175" i="2"/>
  <c r="AA6175" i="2"/>
  <c r="AC6175" i="2" s="1"/>
  <c r="AE6175" i="2" s="1"/>
  <c r="AD6175" i="2"/>
  <c r="E6176" i="2"/>
  <c r="Z6176" i="2"/>
  <c r="AA6176" i="2"/>
  <c r="AC6176" i="2" s="1"/>
  <c r="AD6176" i="2"/>
  <c r="E6177" i="2"/>
  <c r="Z6177" i="2"/>
  <c r="AA6177" i="2"/>
  <c r="AC6177" i="2" s="1"/>
  <c r="AD6177" i="2"/>
  <c r="E6178" i="2"/>
  <c r="Z6178" i="2"/>
  <c r="AA6178" i="2"/>
  <c r="AC6178" i="2" s="1"/>
  <c r="AE6178" i="2" s="1"/>
  <c r="AD6178" i="2"/>
  <c r="E6179" i="2"/>
  <c r="Z6179" i="2"/>
  <c r="AA6179" i="2"/>
  <c r="AC6179" i="2" s="1"/>
  <c r="AD6179" i="2"/>
  <c r="E6180" i="2"/>
  <c r="Z6180" i="2"/>
  <c r="AA6180" i="2"/>
  <c r="AC6180" i="2" s="1"/>
  <c r="AD6180" i="2"/>
  <c r="E6181" i="2"/>
  <c r="Z6181" i="2"/>
  <c r="AA6181" i="2"/>
  <c r="AC6181" i="2" s="1"/>
  <c r="AE6181" i="2" s="1"/>
  <c r="AD6181" i="2"/>
  <c r="E6182" i="2"/>
  <c r="Z6182" i="2"/>
  <c r="AA6182" i="2"/>
  <c r="AC6182" i="2" s="1"/>
  <c r="AD6182" i="2"/>
  <c r="E6183" i="2"/>
  <c r="Z6183" i="2"/>
  <c r="AA6183" i="2"/>
  <c r="AC6183" i="2" s="1"/>
  <c r="AD6183" i="2"/>
  <c r="E6184" i="2"/>
  <c r="Z6184" i="2"/>
  <c r="AA6184" i="2"/>
  <c r="AC6184" i="2" s="1"/>
  <c r="AE6184" i="2" s="1"/>
  <c r="AD6184" i="2"/>
  <c r="E6185" i="2"/>
  <c r="Z6185" i="2"/>
  <c r="AA6185" i="2"/>
  <c r="AC6185" i="2" s="1"/>
  <c r="AD6185" i="2"/>
  <c r="E6186" i="2"/>
  <c r="Z6186" i="2"/>
  <c r="AA6186" i="2"/>
  <c r="AC6186" i="2" s="1"/>
  <c r="AD6186" i="2"/>
  <c r="E6187" i="2"/>
  <c r="Z6187" i="2"/>
  <c r="AA6187" i="2"/>
  <c r="AC6187" i="2" s="1"/>
  <c r="AE6187" i="2" s="1"/>
  <c r="AD6187" i="2"/>
  <c r="E6188" i="2"/>
  <c r="Z6188" i="2"/>
  <c r="V6188" i="2" s="1"/>
  <c r="AA6188" i="2"/>
  <c r="AC6188" i="2" s="1"/>
  <c r="AD6188" i="2"/>
  <c r="E6189" i="2"/>
  <c r="Z6189" i="2"/>
  <c r="AA6189" i="2"/>
  <c r="AC6189" i="2" s="1"/>
  <c r="AD6189" i="2"/>
  <c r="E6190" i="2"/>
  <c r="Z6190" i="2"/>
  <c r="AA6190" i="2"/>
  <c r="AC6190" i="2" s="1"/>
  <c r="AE6190" i="2" s="1"/>
  <c r="AD6190" i="2"/>
  <c r="E6191" i="2"/>
  <c r="Z6191" i="2"/>
  <c r="V6191" i="2" s="1"/>
  <c r="AA6191" i="2"/>
  <c r="AC6191" i="2" s="1"/>
  <c r="AD6191" i="2"/>
  <c r="E6192" i="2"/>
  <c r="Z6192" i="2"/>
  <c r="AA6192" i="2"/>
  <c r="AC6192" i="2" s="1"/>
  <c r="AD6192" i="2"/>
  <c r="E6193" i="2"/>
  <c r="Z6193" i="2"/>
  <c r="AA6193" i="2"/>
  <c r="AC6193" i="2" s="1"/>
  <c r="AE6193" i="2" s="1"/>
  <c r="AD6193" i="2"/>
  <c r="E6194" i="2"/>
  <c r="Z6194" i="2"/>
  <c r="V6194" i="2" s="1"/>
  <c r="AA6194" i="2"/>
  <c r="AC6194" i="2" s="1"/>
  <c r="AD6194" i="2"/>
  <c r="E6195" i="2"/>
  <c r="Z6195" i="2"/>
  <c r="AA6195" i="2"/>
  <c r="AC6195" i="2" s="1"/>
  <c r="AD6195" i="2"/>
  <c r="E6196" i="2"/>
  <c r="Z6196" i="2"/>
  <c r="AA6196" i="2"/>
  <c r="AC6196" i="2" s="1"/>
  <c r="AE6196" i="2" s="1"/>
  <c r="AD6196" i="2"/>
  <c r="E6197" i="2"/>
  <c r="Z6197" i="2"/>
  <c r="V6197" i="2" s="1"/>
  <c r="AA6197" i="2"/>
  <c r="AC6197" i="2" s="1"/>
  <c r="AD6197" i="2"/>
  <c r="E6198" i="2"/>
  <c r="Z6198" i="2"/>
  <c r="AA6198" i="2"/>
  <c r="AC6198" i="2" s="1"/>
  <c r="AD6198" i="2"/>
  <c r="E6199" i="2"/>
  <c r="Z6199" i="2"/>
  <c r="AA6199" i="2"/>
  <c r="AC6199" i="2" s="1"/>
  <c r="AE6199" i="2" s="1"/>
  <c r="AD6199" i="2"/>
  <c r="E6200" i="2"/>
  <c r="Z6200" i="2"/>
  <c r="V6200" i="2" s="1"/>
  <c r="AA6200" i="2"/>
  <c r="AC6200" i="2" s="1"/>
  <c r="AD6200" i="2"/>
  <c r="E6201" i="2"/>
  <c r="Z6201" i="2"/>
  <c r="AA6201" i="2"/>
  <c r="AC6201" i="2" s="1"/>
  <c r="AD6201" i="2"/>
  <c r="E6202" i="2"/>
  <c r="Z6202" i="2"/>
  <c r="AA6202" i="2"/>
  <c r="AC6202" i="2" s="1"/>
  <c r="AE6202" i="2" s="1"/>
  <c r="AD6202" i="2"/>
  <c r="E6203" i="2"/>
  <c r="Z6203" i="2"/>
  <c r="V6203" i="2" s="1"/>
  <c r="AA6203" i="2"/>
  <c r="AC6203" i="2" s="1"/>
  <c r="AD6203" i="2"/>
  <c r="E6204" i="2"/>
  <c r="Z6204" i="2"/>
  <c r="AA6204" i="2"/>
  <c r="AC6204" i="2" s="1"/>
  <c r="AD6204" i="2"/>
  <c r="E6205" i="2"/>
  <c r="Z6205" i="2"/>
  <c r="AA6205" i="2"/>
  <c r="AC6205" i="2" s="1"/>
  <c r="AE6205" i="2" s="1"/>
  <c r="AD6205" i="2"/>
  <c r="E6206" i="2"/>
  <c r="Z6206" i="2"/>
  <c r="V6206" i="2" s="1"/>
  <c r="AA6206" i="2"/>
  <c r="AC6206" i="2" s="1"/>
  <c r="AD6206" i="2"/>
  <c r="E6207" i="2"/>
  <c r="Z6207" i="2"/>
  <c r="AA6207" i="2"/>
  <c r="AC6207" i="2" s="1"/>
  <c r="AD6207" i="2"/>
  <c r="E6208" i="2"/>
  <c r="Z6208" i="2"/>
  <c r="AA6208" i="2"/>
  <c r="AC6208" i="2" s="1"/>
  <c r="AE6208" i="2" s="1"/>
  <c r="AD6208" i="2"/>
  <c r="E6209" i="2"/>
  <c r="Z6209" i="2"/>
  <c r="V6209" i="2" s="1"/>
  <c r="AA6209" i="2"/>
  <c r="AC6209" i="2" s="1"/>
  <c r="AD6209" i="2"/>
  <c r="E6210" i="2"/>
  <c r="Z6210" i="2"/>
  <c r="AA6210" i="2"/>
  <c r="AC6210" i="2" s="1"/>
  <c r="AD6210" i="2"/>
  <c r="E6211" i="2"/>
  <c r="Z6211" i="2"/>
  <c r="AA6211" i="2"/>
  <c r="AC6211" i="2" s="1"/>
  <c r="AE6211" i="2" s="1"/>
  <c r="AD6211" i="2"/>
  <c r="E6212" i="2"/>
  <c r="Z6212" i="2"/>
  <c r="V6212" i="2" s="1"/>
  <c r="AA6212" i="2"/>
  <c r="AC6212" i="2" s="1"/>
  <c r="AD6212" i="2"/>
  <c r="E6213" i="2"/>
  <c r="Z6213" i="2"/>
  <c r="AA6213" i="2"/>
  <c r="AC6213" i="2" s="1"/>
  <c r="AD6213" i="2"/>
  <c r="E6214" i="2"/>
  <c r="Z6214" i="2"/>
  <c r="AA6214" i="2"/>
  <c r="AC6214" i="2" s="1"/>
  <c r="AE6214" i="2" s="1"/>
  <c r="AD6214" i="2"/>
  <c r="E6215" i="2"/>
  <c r="Z6215" i="2"/>
  <c r="V6215" i="2" s="1"/>
  <c r="AA6215" i="2"/>
  <c r="AC6215" i="2" s="1"/>
  <c r="AD6215" i="2"/>
  <c r="E6216" i="2"/>
  <c r="Z6216" i="2"/>
  <c r="AA6216" i="2"/>
  <c r="AC6216" i="2" s="1"/>
  <c r="AD6216" i="2"/>
  <c r="E6217" i="2"/>
  <c r="Z6217" i="2"/>
  <c r="AA6217" i="2"/>
  <c r="AC6217" i="2" s="1"/>
  <c r="AE6217" i="2" s="1"/>
  <c r="AD6217" i="2"/>
  <c r="E6218" i="2"/>
  <c r="Z6218" i="2"/>
  <c r="V6218" i="2" s="1"/>
  <c r="AA6218" i="2"/>
  <c r="AC6218" i="2" s="1"/>
  <c r="AD6218" i="2"/>
  <c r="E6219" i="2"/>
  <c r="Z6219" i="2"/>
  <c r="AA6219" i="2"/>
  <c r="AC6219" i="2" s="1"/>
  <c r="AD6219" i="2"/>
  <c r="E6220" i="2"/>
  <c r="Z6220" i="2"/>
  <c r="AA6220" i="2"/>
  <c r="AC6220" i="2" s="1"/>
  <c r="AE6220" i="2" s="1"/>
  <c r="AD6220" i="2"/>
  <c r="E6221" i="2"/>
  <c r="Z6221" i="2"/>
  <c r="V6221" i="2" s="1"/>
  <c r="AA6221" i="2"/>
  <c r="AC6221" i="2" s="1"/>
  <c r="AD6221" i="2"/>
  <c r="E6222" i="2"/>
  <c r="Z6222" i="2"/>
  <c r="AA6222" i="2"/>
  <c r="AC6222" i="2" s="1"/>
  <c r="AD6222" i="2"/>
  <c r="E6223" i="2"/>
  <c r="Z6223" i="2"/>
  <c r="AA6223" i="2"/>
  <c r="AC6223" i="2" s="1"/>
  <c r="AE6223" i="2" s="1"/>
  <c r="AD6223" i="2"/>
  <c r="E6224" i="2"/>
  <c r="Z6224" i="2"/>
  <c r="V6224" i="2" s="1"/>
  <c r="AA6224" i="2"/>
  <c r="AC6224" i="2" s="1"/>
  <c r="AD6224" i="2"/>
  <c r="E6225" i="2"/>
  <c r="Z6225" i="2"/>
  <c r="AA6225" i="2"/>
  <c r="AC6225" i="2" s="1"/>
  <c r="AD6225" i="2"/>
  <c r="E6226" i="2"/>
  <c r="Z6226" i="2"/>
  <c r="AA6226" i="2"/>
  <c r="AC6226" i="2" s="1"/>
  <c r="AE6226" i="2" s="1"/>
  <c r="AD6226" i="2"/>
  <c r="E6227" i="2"/>
  <c r="Z6227" i="2"/>
  <c r="V6227" i="2" s="1"/>
  <c r="AA6227" i="2"/>
  <c r="AC6227" i="2" s="1"/>
  <c r="AD6227" i="2"/>
  <c r="E6228" i="2"/>
  <c r="Z6228" i="2"/>
  <c r="AA6228" i="2"/>
  <c r="AC6228" i="2" s="1"/>
  <c r="AD6228" i="2"/>
  <c r="E6229" i="2"/>
  <c r="Z6229" i="2"/>
  <c r="AA6229" i="2"/>
  <c r="AC6229" i="2" s="1"/>
  <c r="AE6229" i="2" s="1"/>
  <c r="AD6229" i="2"/>
  <c r="E6230" i="2"/>
  <c r="Z6230" i="2"/>
  <c r="V6230" i="2" s="1"/>
  <c r="AA6230" i="2"/>
  <c r="AC6230" i="2" s="1"/>
  <c r="AD6230" i="2"/>
  <c r="E6231" i="2"/>
  <c r="Z6231" i="2"/>
  <c r="AA6231" i="2"/>
  <c r="AC6231" i="2" s="1"/>
  <c r="AD6231" i="2"/>
  <c r="E6232" i="2"/>
  <c r="Z6232" i="2"/>
  <c r="AA6232" i="2"/>
  <c r="AC6232" i="2" s="1"/>
  <c r="AE6232" i="2" s="1"/>
  <c r="AD6232" i="2"/>
  <c r="E6233" i="2"/>
  <c r="Z6233" i="2"/>
  <c r="V6233" i="2" s="1"/>
  <c r="AA6233" i="2"/>
  <c r="AC6233" i="2" s="1"/>
  <c r="AD6233" i="2"/>
  <c r="E6234" i="2"/>
  <c r="Z6234" i="2"/>
  <c r="AA6234" i="2"/>
  <c r="AC6234" i="2" s="1"/>
  <c r="AD6234" i="2"/>
  <c r="E3337" i="2"/>
  <c r="Z3337" i="2"/>
  <c r="AA3337" i="2"/>
  <c r="AC3337" i="2" s="1"/>
  <c r="AE3337" i="2" s="1"/>
  <c r="AD3337" i="2"/>
  <c r="E3338" i="2"/>
  <c r="Z3338" i="2"/>
  <c r="V3338" i="2" s="1"/>
  <c r="AA3338" i="2"/>
  <c r="AC3338" i="2" s="1"/>
  <c r="AD3338" i="2"/>
  <c r="E3339" i="2"/>
  <c r="Z3339" i="2"/>
  <c r="AA3339" i="2"/>
  <c r="AC3339" i="2" s="1"/>
  <c r="AD3339" i="2"/>
  <c r="E6235" i="2"/>
  <c r="Z6235" i="2"/>
  <c r="AA6235" i="2"/>
  <c r="AC6235" i="2" s="1"/>
  <c r="AE6235" i="2" s="1"/>
  <c r="AD6235" i="2"/>
  <c r="E2" i="2"/>
  <c r="H2" i="2"/>
  <c r="AA2" i="2"/>
  <c r="AC2" i="2" s="1"/>
  <c r="AD2" i="2"/>
  <c r="E3" i="2"/>
  <c r="H3" i="2"/>
  <c r="AA3" i="2"/>
  <c r="AC3" i="2" s="1"/>
  <c r="AD3" i="2"/>
  <c r="E4" i="2"/>
  <c r="H4" i="2"/>
  <c r="AA4" i="2"/>
  <c r="AC4" i="2" s="1"/>
  <c r="AE4" i="2" s="1"/>
  <c r="AD4" i="2"/>
  <c r="E6" i="2"/>
  <c r="H6" i="2"/>
  <c r="AA6" i="2"/>
  <c r="AC6" i="2" s="1"/>
  <c r="AD6" i="2"/>
  <c r="E7" i="2"/>
  <c r="AA7" i="2"/>
  <c r="V7" i="2" s="1"/>
  <c r="AD7" i="2"/>
  <c r="E10" i="2"/>
  <c r="V10" i="2"/>
  <c r="W10" i="2" s="1"/>
  <c r="X10" i="2" s="1"/>
  <c r="AA10" i="2"/>
  <c r="AB10" i="2" s="1"/>
  <c r="AD10" i="2"/>
  <c r="E67" i="2"/>
  <c r="AA67" i="2"/>
  <c r="V67" i="2" s="1"/>
  <c r="W67" i="2" s="1"/>
  <c r="X67" i="2" s="1"/>
  <c r="AD67" i="2"/>
  <c r="E68" i="2"/>
  <c r="AA68" i="2"/>
  <c r="AC68" i="2" s="1"/>
  <c r="AE68" i="2" s="1"/>
  <c r="AD68" i="2"/>
  <c r="E69" i="2"/>
  <c r="AA69" i="2"/>
  <c r="V69" i="2" s="1"/>
  <c r="AD69" i="2"/>
  <c r="E70" i="2"/>
  <c r="AA70" i="2"/>
  <c r="AB70" i="2" s="1"/>
  <c r="AD70" i="2"/>
  <c r="E71" i="2"/>
  <c r="V71" i="2"/>
  <c r="W71" i="2" s="1"/>
  <c r="X71" i="2" s="1"/>
  <c r="AA71" i="2"/>
  <c r="AB71" i="2" s="1"/>
  <c r="AD71" i="2"/>
  <c r="E97" i="2"/>
  <c r="AA97" i="2"/>
  <c r="AC97" i="2" s="1"/>
  <c r="AD97" i="2"/>
  <c r="E98" i="2"/>
  <c r="AA98" i="2"/>
  <c r="V98" i="2" s="1"/>
  <c r="AD98" i="2"/>
  <c r="E158" i="2"/>
  <c r="Z158" i="2"/>
  <c r="AA158" i="2"/>
  <c r="AD158" i="2"/>
  <c r="E159" i="2"/>
  <c r="Z159" i="2"/>
  <c r="AA159" i="2"/>
  <c r="V159" i="2" s="1"/>
  <c r="AD159" i="2"/>
  <c r="E160" i="2"/>
  <c r="Z160" i="2"/>
  <c r="AA160" i="2"/>
  <c r="V160" i="2" s="1"/>
  <c r="AD160" i="2"/>
  <c r="E161" i="2"/>
  <c r="Z161" i="2"/>
  <c r="AA161" i="2"/>
  <c r="AD161" i="2"/>
  <c r="E192" i="2"/>
  <c r="Z192" i="2"/>
  <c r="AA192" i="2"/>
  <c r="AD192" i="2"/>
  <c r="E193" i="2"/>
  <c r="Z193" i="2"/>
  <c r="AA193" i="2"/>
  <c r="AD193" i="2"/>
  <c r="E194" i="2"/>
  <c r="Z194" i="2"/>
  <c r="AA194" i="2"/>
  <c r="AD194" i="2"/>
  <c r="E199" i="2"/>
  <c r="Z199" i="2"/>
  <c r="AA199" i="2"/>
  <c r="AD199" i="2"/>
  <c r="E200" i="2"/>
  <c r="Z200" i="2"/>
  <c r="AA200" i="2"/>
  <c r="AD200" i="2"/>
  <c r="E209" i="2"/>
  <c r="Z209" i="2"/>
  <c r="AA209" i="2"/>
  <c r="AD209" i="2"/>
  <c r="E210" i="2"/>
  <c r="Z210" i="2"/>
  <c r="AA210" i="2"/>
  <c r="V210" i="2" s="1"/>
  <c r="AD210" i="2"/>
  <c r="E211" i="2"/>
  <c r="Z211" i="2"/>
  <c r="AA211" i="2"/>
  <c r="V211" i="2" s="1"/>
  <c r="AD211" i="2"/>
  <c r="E217" i="2"/>
  <c r="Z217" i="2"/>
  <c r="AA217" i="2"/>
  <c r="AD217" i="2"/>
  <c r="E218" i="2"/>
  <c r="Z218" i="2"/>
  <c r="AA218" i="2"/>
  <c r="AD218" i="2"/>
  <c r="E219" i="2"/>
  <c r="Z219" i="2"/>
  <c r="AA219" i="2"/>
  <c r="AD219" i="2"/>
  <c r="E220" i="2"/>
  <c r="Z220" i="2"/>
  <c r="V220" i="2" s="1"/>
  <c r="AA220" i="2"/>
  <c r="AD220" i="2"/>
  <c r="E227" i="2"/>
  <c r="Z227" i="2"/>
  <c r="AA227" i="2"/>
  <c r="AD227" i="2"/>
  <c r="E228" i="2"/>
  <c r="Z228" i="2"/>
  <c r="AA228" i="2"/>
  <c r="V228" i="2" s="1"/>
  <c r="AD228" i="2"/>
  <c r="E229" i="2"/>
  <c r="Z229" i="2"/>
  <c r="AA229" i="2"/>
  <c r="AD229" i="2"/>
  <c r="E230" i="2"/>
  <c r="Z230" i="2"/>
  <c r="AA230" i="2"/>
  <c r="V230" i="2" s="1"/>
  <c r="AD230" i="2"/>
  <c r="E231" i="2"/>
  <c r="Z231" i="2"/>
  <c r="AA231" i="2"/>
  <c r="AD231" i="2"/>
  <c r="E250" i="2"/>
  <c r="Z250" i="2"/>
  <c r="AA250" i="2"/>
  <c r="AD250" i="2"/>
  <c r="E251" i="2"/>
  <c r="Z251" i="2"/>
  <c r="AA251" i="2"/>
  <c r="AD251" i="2"/>
  <c r="E264" i="2"/>
  <c r="Z264" i="2"/>
  <c r="AA264" i="2"/>
  <c r="AD264" i="2"/>
  <c r="E265" i="2"/>
  <c r="Z265" i="2"/>
  <c r="AA265" i="2"/>
  <c r="AD265" i="2"/>
  <c r="E274" i="2"/>
  <c r="Z274" i="2"/>
  <c r="AA274" i="2"/>
  <c r="V274" i="2" s="1"/>
  <c r="AD274" i="2"/>
  <c r="E275" i="2"/>
  <c r="Z275" i="2"/>
  <c r="AA275" i="2"/>
  <c r="V275" i="2" s="1"/>
  <c r="AD275" i="2"/>
  <c r="E276" i="2"/>
  <c r="Z276" i="2"/>
  <c r="AA276" i="2"/>
  <c r="AD276" i="2"/>
  <c r="E293" i="2"/>
  <c r="Z293" i="2"/>
  <c r="AA293" i="2"/>
  <c r="AD293" i="2"/>
  <c r="E294" i="2"/>
  <c r="Z294" i="2"/>
  <c r="AA294" i="2"/>
  <c r="AD294" i="2"/>
  <c r="E295" i="2"/>
  <c r="Z295" i="2"/>
  <c r="AA295" i="2"/>
  <c r="AD295" i="2"/>
  <c r="E297" i="2"/>
  <c r="Z297" i="2"/>
  <c r="AA297" i="2"/>
  <c r="AD297" i="2"/>
  <c r="E316" i="2"/>
  <c r="Z316" i="2"/>
  <c r="AA316" i="2"/>
  <c r="AD316" i="2"/>
  <c r="E317" i="2"/>
  <c r="Z317" i="2"/>
  <c r="AA317" i="2"/>
  <c r="AD317" i="2"/>
  <c r="E318" i="2"/>
  <c r="Z318" i="2"/>
  <c r="AA318" i="2"/>
  <c r="V318" i="2" s="1"/>
  <c r="AD318" i="2"/>
  <c r="E319" i="2"/>
  <c r="Z319" i="2"/>
  <c r="AA319" i="2"/>
  <c r="V319" i="2" s="1"/>
  <c r="AD319" i="2"/>
  <c r="E320" i="2"/>
  <c r="Z320" i="2"/>
  <c r="AA320" i="2"/>
  <c r="AD320" i="2"/>
  <c r="E321" i="2"/>
  <c r="Z321" i="2"/>
  <c r="AA321" i="2"/>
  <c r="AD321" i="2"/>
  <c r="E322" i="2"/>
  <c r="Z322" i="2"/>
  <c r="AA322" i="2"/>
  <c r="AD322" i="2"/>
  <c r="E329" i="2"/>
  <c r="Z329" i="2"/>
  <c r="V329" i="2" s="1"/>
  <c r="AA329" i="2"/>
  <c r="AD329" i="2"/>
  <c r="E330" i="2"/>
  <c r="Z330" i="2"/>
  <c r="AA330" i="2"/>
  <c r="AD330" i="2"/>
  <c r="E339" i="2"/>
  <c r="Z339" i="2"/>
  <c r="AA339" i="2"/>
  <c r="V339" i="2" s="1"/>
  <c r="AD339" i="2"/>
  <c r="E340" i="2"/>
  <c r="Z340" i="2"/>
  <c r="AA340" i="2"/>
  <c r="AD340" i="2"/>
  <c r="E346" i="2"/>
  <c r="Z346" i="2"/>
  <c r="AA346" i="2"/>
  <c r="V346" i="2" s="1"/>
  <c r="AD346" i="2"/>
  <c r="E347" i="2"/>
  <c r="Z347" i="2"/>
  <c r="AA347" i="2"/>
  <c r="AD347" i="2"/>
  <c r="E356" i="2"/>
  <c r="Z356" i="2"/>
  <c r="AA356" i="2"/>
  <c r="AD356" i="2"/>
  <c r="E357" i="2"/>
  <c r="Z357" i="2"/>
  <c r="AA357" i="2"/>
  <c r="AD357" i="2"/>
  <c r="E358" i="2"/>
  <c r="Z358" i="2"/>
  <c r="AA358" i="2"/>
  <c r="AD358" i="2"/>
  <c r="E359" i="2"/>
  <c r="Z359" i="2"/>
  <c r="AA359" i="2"/>
  <c r="AD359" i="2"/>
  <c r="E373" i="2"/>
  <c r="Z373" i="2"/>
  <c r="AA373" i="2"/>
  <c r="V373" i="2" s="1"/>
  <c r="AD373" i="2"/>
  <c r="E374" i="2"/>
  <c r="Z374" i="2"/>
  <c r="AA374" i="2"/>
  <c r="V374" i="2" s="1"/>
  <c r="AD374" i="2"/>
  <c r="E375" i="2"/>
  <c r="Z375" i="2"/>
  <c r="AA375" i="2"/>
  <c r="AD375" i="2"/>
  <c r="E376" i="2"/>
  <c r="Z376" i="2"/>
  <c r="AA376" i="2"/>
  <c r="AD376" i="2"/>
  <c r="E377" i="2"/>
  <c r="Z377" i="2"/>
  <c r="AA377" i="2"/>
  <c r="AD377" i="2"/>
  <c r="E382" i="2"/>
  <c r="Z382" i="2"/>
  <c r="AA382" i="2"/>
  <c r="AD382" i="2"/>
  <c r="E383" i="2"/>
  <c r="Z383" i="2"/>
  <c r="AA383" i="2"/>
  <c r="AD383" i="2"/>
  <c r="E384" i="2"/>
  <c r="Z384" i="2"/>
  <c r="AA384" i="2"/>
  <c r="AD384" i="2"/>
  <c r="E385" i="2"/>
  <c r="Z385" i="2"/>
  <c r="AA385" i="2"/>
  <c r="AD385" i="2"/>
  <c r="E386" i="2"/>
  <c r="Z386" i="2"/>
  <c r="AA386" i="2"/>
  <c r="V386" i="2" s="1"/>
  <c r="AD386" i="2"/>
  <c r="E393" i="2"/>
  <c r="Z393" i="2"/>
  <c r="AA393" i="2"/>
  <c r="V393" i="2" s="1"/>
  <c r="AD393" i="2"/>
  <c r="E394" i="2"/>
  <c r="Z394" i="2"/>
  <c r="AA394" i="2"/>
  <c r="AD394" i="2"/>
  <c r="E395" i="2"/>
  <c r="Z395" i="2"/>
  <c r="AA395" i="2"/>
  <c r="AD395" i="2"/>
  <c r="E396" i="2"/>
  <c r="Z396" i="2"/>
  <c r="AA396" i="2"/>
  <c r="AD396" i="2"/>
  <c r="E397" i="2"/>
  <c r="Z397" i="2"/>
  <c r="V397" i="2" s="1"/>
  <c r="AA397" i="2"/>
  <c r="AD397" i="2"/>
  <c r="E398" i="2"/>
  <c r="Z398" i="2"/>
  <c r="AA398" i="2"/>
  <c r="AD398" i="2"/>
  <c r="E399" i="2"/>
  <c r="H399" i="2"/>
  <c r="Z399" i="2"/>
  <c r="AA399" i="2"/>
  <c r="AD399" i="2"/>
  <c r="E400" i="2"/>
  <c r="Z400" i="2"/>
  <c r="AA400" i="2"/>
  <c r="AB400" i="2" s="1"/>
  <c r="AC400" i="2"/>
  <c r="AE400" i="2" s="1"/>
  <c r="AD400" i="2"/>
  <c r="E401" i="2"/>
  <c r="Z401" i="2"/>
  <c r="AA401" i="2"/>
  <c r="AB401" i="2" s="1"/>
  <c r="AD401" i="2"/>
  <c r="E406" i="2"/>
  <c r="Z406" i="2"/>
  <c r="AA406" i="2"/>
  <c r="AB406" i="2" s="1"/>
  <c r="AC406" i="2"/>
  <c r="AD406" i="2"/>
  <c r="E407" i="2"/>
  <c r="Z407" i="2"/>
  <c r="V407" i="2" s="1"/>
  <c r="AA407" i="2"/>
  <c r="AB407" i="2" s="1"/>
  <c r="AC407" i="2"/>
  <c r="AD407" i="2"/>
  <c r="E408" i="2"/>
  <c r="Z408" i="2"/>
  <c r="AA408" i="2"/>
  <c r="AB408" i="2" s="1"/>
  <c r="AD408" i="2"/>
  <c r="E409" i="2"/>
  <c r="Z409" i="2"/>
  <c r="AA409" i="2"/>
  <c r="AD409" i="2"/>
  <c r="E410" i="2"/>
  <c r="Z410" i="2"/>
  <c r="V410" i="2" s="1"/>
  <c r="AA410" i="2"/>
  <c r="AB410" i="2" s="1"/>
  <c r="AC410" i="2"/>
  <c r="AE410" i="2" s="1"/>
  <c r="AD410" i="2"/>
  <c r="E411" i="2"/>
  <c r="Z411" i="2"/>
  <c r="AA411" i="2"/>
  <c r="AB411" i="2" s="1"/>
  <c r="AC411" i="2"/>
  <c r="AD411" i="2"/>
  <c r="E412" i="2"/>
  <c r="Z412" i="2"/>
  <c r="AA412" i="2"/>
  <c r="AD412" i="2"/>
  <c r="E413" i="2"/>
  <c r="Z413" i="2"/>
  <c r="AA413" i="2"/>
  <c r="AB413" i="2" s="1"/>
  <c r="AD413" i="2"/>
  <c r="E414" i="2"/>
  <c r="Z414" i="2"/>
  <c r="AA414" i="2"/>
  <c r="AB414" i="2" s="1"/>
  <c r="AD414" i="2"/>
  <c r="E415" i="2"/>
  <c r="Z415" i="2"/>
  <c r="AA415" i="2"/>
  <c r="AD415" i="2"/>
  <c r="E416" i="2"/>
  <c r="Z416" i="2"/>
  <c r="AA416" i="2"/>
  <c r="AB416" i="2" s="1"/>
  <c r="AC416" i="2"/>
  <c r="AE416" i="2" s="1"/>
  <c r="AD416" i="2"/>
  <c r="E417" i="2"/>
  <c r="Z417" i="2"/>
  <c r="V417" i="2" s="1"/>
  <c r="AA417" i="2"/>
  <c r="AB417" i="2" s="1"/>
  <c r="AD417" i="2"/>
  <c r="E418" i="2"/>
  <c r="Z418" i="2"/>
  <c r="AA418" i="2"/>
  <c r="AB418" i="2" s="1"/>
  <c r="AD418" i="2"/>
  <c r="E419" i="2"/>
  <c r="Z419" i="2"/>
  <c r="V419" i="2" s="1"/>
  <c r="AA419" i="2"/>
  <c r="AB419" i="2" s="1"/>
  <c r="AC419" i="2"/>
  <c r="AD419" i="2"/>
  <c r="E420" i="2"/>
  <c r="Z420" i="2"/>
  <c r="AA420" i="2"/>
  <c r="AB420" i="2" s="1"/>
  <c r="AD420" i="2"/>
  <c r="E421" i="2"/>
  <c r="Z421" i="2"/>
  <c r="AA421" i="2"/>
  <c r="AD421" i="2"/>
  <c r="E422" i="2"/>
  <c r="Z422" i="2"/>
  <c r="AA422" i="2"/>
  <c r="AB422" i="2" s="1"/>
  <c r="AD422" i="2"/>
  <c r="E423" i="2"/>
  <c r="Z423" i="2"/>
  <c r="AA423" i="2"/>
  <c r="AB423" i="2" s="1"/>
  <c r="AD423" i="2"/>
  <c r="E424" i="2"/>
  <c r="Z424" i="2"/>
  <c r="AA424" i="2"/>
  <c r="AD424" i="2"/>
  <c r="E425" i="2"/>
  <c r="Z425" i="2"/>
  <c r="AA425" i="2"/>
  <c r="AB425" i="2" s="1"/>
  <c r="AD425" i="2"/>
  <c r="E426" i="2"/>
  <c r="Z426" i="2"/>
  <c r="V426" i="2" s="1"/>
  <c r="AA426" i="2"/>
  <c r="AB426" i="2" s="1"/>
  <c r="AD426" i="2"/>
  <c r="E427" i="2"/>
  <c r="Z427" i="2"/>
  <c r="AA427" i="2"/>
  <c r="AD427" i="2"/>
  <c r="E428" i="2"/>
  <c r="Z428" i="2"/>
  <c r="AA428" i="2"/>
  <c r="AB428" i="2" s="1"/>
  <c r="AC428" i="2"/>
  <c r="AE428" i="2" s="1"/>
  <c r="AD428" i="2"/>
  <c r="E429" i="2"/>
  <c r="Z429" i="2"/>
  <c r="AA429" i="2"/>
  <c r="AB429" i="2" s="1"/>
  <c r="AD429" i="2"/>
  <c r="E430" i="2"/>
  <c r="Z430" i="2"/>
  <c r="AA430" i="2"/>
  <c r="AB430" i="2" s="1"/>
  <c r="AC430" i="2"/>
  <c r="AD430" i="2"/>
  <c r="E431" i="2"/>
  <c r="Z431" i="2"/>
  <c r="V431" i="2" s="1"/>
  <c r="AA431" i="2"/>
  <c r="AB431" i="2" s="1"/>
  <c r="AC431" i="2"/>
  <c r="AD431" i="2"/>
  <c r="E432" i="2"/>
  <c r="Z432" i="2"/>
  <c r="AA432" i="2"/>
  <c r="AB432" i="2" s="1"/>
  <c r="AD432" i="2"/>
  <c r="E433" i="2"/>
  <c r="Z433" i="2"/>
  <c r="AA433" i="2"/>
  <c r="AD433" i="2"/>
  <c r="E434" i="2"/>
  <c r="Z434" i="2"/>
  <c r="V434" i="2" s="1"/>
  <c r="AA434" i="2"/>
  <c r="AB434" i="2" s="1"/>
  <c r="AC434" i="2"/>
  <c r="AE434" i="2" s="1"/>
  <c r="AD434" i="2"/>
  <c r="E435" i="2"/>
  <c r="Z435" i="2"/>
  <c r="AA435" i="2"/>
  <c r="AB435" i="2" s="1"/>
  <c r="AC435" i="2"/>
  <c r="AD435" i="2"/>
  <c r="E436" i="2"/>
  <c r="Z436" i="2"/>
  <c r="AA436" i="2"/>
  <c r="AD436" i="2"/>
  <c r="E437" i="2"/>
  <c r="Z437" i="2"/>
  <c r="AA437" i="2"/>
  <c r="AB437" i="2" s="1"/>
  <c r="AD437" i="2"/>
  <c r="E438" i="2"/>
  <c r="Z438" i="2"/>
  <c r="AA438" i="2"/>
  <c r="AB438" i="2" s="1"/>
  <c r="AD438" i="2"/>
  <c r="E439" i="2"/>
  <c r="Z439" i="2"/>
  <c r="AA439" i="2"/>
  <c r="AD439" i="2"/>
  <c r="E440" i="2"/>
  <c r="Z440" i="2"/>
  <c r="AA440" i="2"/>
  <c r="AB440" i="2" s="1"/>
  <c r="AC440" i="2"/>
  <c r="AE440" i="2" s="1"/>
  <c r="AD440" i="2"/>
  <c r="E441" i="2"/>
  <c r="Z441" i="2"/>
  <c r="V441" i="2" s="1"/>
  <c r="AA441" i="2"/>
  <c r="AB441" i="2" s="1"/>
  <c r="AD441" i="2"/>
  <c r="E442" i="2"/>
  <c r="Z442" i="2"/>
  <c r="AA442" i="2"/>
  <c r="AB442" i="2" s="1"/>
  <c r="AD442" i="2"/>
  <c r="E443" i="2"/>
  <c r="Z443" i="2"/>
  <c r="V443" i="2" s="1"/>
  <c r="AA443" i="2"/>
  <c r="AB443" i="2" s="1"/>
  <c r="AC443" i="2"/>
  <c r="AD443" i="2"/>
  <c r="E444" i="2"/>
  <c r="Z444" i="2"/>
  <c r="AA444" i="2"/>
  <c r="AB444" i="2" s="1"/>
  <c r="AD444" i="2"/>
  <c r="E445" i="2"/>
  <c r="Z445" i="2"/>
  <c r="AA445" i="2"/>
  <c r="AD445" i="2"/>
  <c r="E446" i="2"/>
  <c r="Z446" i="2"/>
  <c r="AA446" i="2"/>
  <c r="AB446" i="2" s="1"/>
  <c r="AD446" i="2"/>
  <c r="E447" i="2"/>
  <c r="Z447" i="2"/>
  <c r="AA447" i="2"/>
  <c r="AB447" i="2" s="1"/>
  <c r="AD447" i="2"/>
  <c r="E448" i="2"/>
  <c r="Z448" i="2"/>
  <c r="AA448" i="2"/>
  <c r="AD448" i="2"/>
  <c r="E449" i="2"/>
  <c r="Z449" i="2"/>
  <c r="AA449" i="2"/>
  <c r="AB449" i="2" s="1"/>
  <c r="AD449" i="2"/>
  <c r="E450" i="2"/>
  <c r="Z450" i="2"/>
  <c r="V450" i="2" s="1"/>
  <c r="AA450" i="2"/>
  <c r="AB450" i="2" s="1"/>
  <c r="AD450" i="2"/>
  <c r="E451" i="2"/>
  <c r="Z451" i="2"/>
  <c r="AA451" i="2"/>
  <c r="AD451" i="2"/>
  <c r="E452" i="2"/>
  <c r="Z452" i="2"/>
  <c r="AA452" i="2"/>
  <c r="AB452" i="2" s="1"/>
  <c r="AD452" i="2"/>
  <c r="E453" i="2"/>
  <c r="Z453" i="2"/>
  <c r="V453" i="2" s="1"/>
  <c r="AA453" i="2"/>
  <c r="AB453" i="2" s="1"/>
  <c r="AD453" i="2"/>
  <c r="E454" i="2"/>
  <c r="Z454" i="2"/>
  <c r="V454" i="2" s="1"/>
  <c r="AA454" i="2"/>
  <c r="AB454" i="2" s="1"/>
  <c r="AC454" i="2"/>
  <c r="AD454" i="2"/>
  <c r="E455" i="2"/>
  <c r="Z455" i="2"/>
  <c r="AA455" i="2"/>
  <c r="AB455" i="2" s="1"/>
  <c r="AD455" i="2"/>
  <c r="E456" i="2"/>
  <c r="Z456" i="2"/>
  <c r="V456" i="2" s="1"/>
  <c r="AA456" i="2"/>
  <c r="AB456" i="2" s="1"/>
  <c r="AC456" i="2"/>
  <c r="AE456" i="2" s="1"/>
  <c r="AD456" i="2"/>
  <c r="E457" i="2"/>
  <c r="Z457" i="2"/>
  <c r="AA457" i="2"/>
  <c r="AD457" i="2"/>
  <c r="E458" i="2"/>
  <c r="Z458" i="2"/>
  <c r="AA458" i="2"/>
  <c r="AB458" i="2" s="1"/>
  <c r="AD458" i="2"/>
  <c r="E459" i="2"/>
  <c r="Z459" i="2"/>
  <c r="AA459" i="2"/>
  <c r="AB459" i="2" s="1"/>
  <c r="AD459" i="2"/>
  <c r="E460" i="2"/>
  <c r="Z460" i="2"/>
  <c r="AA460" i="2"/>
  <c r="AB460" i="2" s="1"/>
  <c r="AD460" i="2"/>
  <c r="E461" i="2"/>
  <c r="Z461" i="2"/>
  <c r="V461" i="2" s="1"/>
  <c r="AA461" i="2"/>
  <c r="AB461" i="2" s="1"/>
  <c r="AC461" i="2"/>
  <c r="AD461" i="2"/>
  <c r="E462" i="2"/>
  <c r="Z462" i="2"/>
  <c r="AA462" i="2"/>
  <c r="AB462" i="2" s="1"/>
  <c r="AC462" i="2"/>
  <c r="AE462" i="2" s="1"/>
  <c r="AD462" i="2"/>
  <c r="E463" i="2"/>
  <c r="Z463" i="2"/>
  <c r="AA463" i="2"/>
  <c r="AD463" i="2"/>
  <c r="E464" i="2"/>
  <c r="Z464" i="2"/>
  <c r="V464" i="2" s="1"/>
  <c r="AA464" i="2"/>
  <c r="AB464" i="2" s="1"/>
  <c r="AD464" i="2"/>
  <c r="E465" i="2"/>
  <c r="Z465" i="2"/>
  <c r="AA465" i="2"/>
  <c r="AD465" i="2"/>
  <c r="E466" i="2"/>
  <c r="Z466" i="2"/>
  <c r="AA466" i="2"/>
  <c r="AB466" i="2" s="1"/>
  <c r="AD466" i="2"/>
  <c r="E467" i="2"/>
  <c r="Z467" i="2"/>
  <c r="V467" i="2" s="1"/>
  <c r="AA467" i="2"/>
  <c r="AB467" i="2" s="1"/>
  <c r="AD467" i="2"/>
  <c r="E468" i="2"/>
  <c r="Z468" i="2"/>
  <c r="V468" i="2" s="1"/>
  <c r="AA468" i="2"/>
  <c r="AB468" i="2" s="1"/>
  <c r="AC468" i="2"/>
  <c r="AD468" i="2"/>
  <c r="E469" i="2"/>
  <c r="Z469" i="2"/>
  <c r="AA469" i="2"/>
  <c r="AB469" i="2" s="1"/>
  <c r="AD469" i="2"/>
  <c r="E470" i="2"/>
  <c r="Z470" i="2"/>
  <c r="V470" i="2" s="1"/>
  <c r="AA470" i="2"/>
  <c r="AB470" i="2" s="1"/>
  <c r="AC470" i="2"/>
  <c r="AD470" i="2"/>
  <c r="E482" i="2"/>
  <c r="Z482" i="2"/>
  <c r="AA482" i="2"/>
  <c r="AB482" i="2" s="1"/>
  <c r="AD482" i="2"/>
  <c r="E483" i="2"/>
  <c r="Z483" i="2"/>
  <c r="AA483" i="2"/>
  <c r="AD483" i="2"/>
  <c r="E484" i="2"/>
  <c r="Z484" i="2"/>
  <c r="AA484" i="2"/>
  <c r="AB484" i="2" s="1"/>
  <c r="AD484" i="2"/>
  <c r="E505" i="2"/>
  <c r="Z505" i="2"/>
  <c r="AA505" i="2"/>
  <c r="AD505" i="2"/>
  <c r="E506" i="2"/>
  <c r="Z506" i="2"/>
  <c r="AA506" i="2"/>
  <c r="AB506" i="2" s="1"/>
  <c r="AD506" i="2"/>
  <c r="E507" i="2"/>
  <c r="Z507" i="2"/>
  <c r="V507" i="2" s="1"/>
  <c r="AA507" i="2"/>
  <c r="AB507" i="2" s="1"/>
  <c r="AD507" i="2"/>
  <c r="E508" i="2"/>
  <c r="Z508" i="2"/>
  <c r="AA508" i="2"/>
  <c r="AB508" i="2" s="1"/>
  <c r="AD508" i="2"/>
  <c r="E509" i="2"/>
  <c r="Z509" i="2"/>
  <c r="AA509" i="2"/>
  <c r="AB509" i="2" s="1"/>
  <c r="AD509" i="2"/>
  <c r="E510" i="2"/>
  <c r="Z510" i="2"/>
  <c r="AA510" i="2"/>
  <c r="AB510" i="2" s="1"/>
  <c r="AD510" i="2"/>
  <c r="E511" i="2"/>
  <c r="Z511" i="2"/>
  <c r="V511" i="2" s="1"/>
  <c r="AA511" i="2"/>
  <c r="AD511" i="2"/>
  <c r="E512" i="2"/>
  <c r="Z512" i="2"/>
  <c r="V512" i="2" s="1"/>
  <c r="AA512" i="2"/>
  <c r="AB512" i="2" s="1"/>
  <c r="AD512" i="2"/>
  <c r="E513" i="2"/>
  <c r="Z513" i="2"/>
  <c r="AA513" i="2"/>
  <c r="AB513" i="2" s="1"/>
  <c r="AD513" i="2"/>
  <c r="E514" i="2"/>
  <c r="Z514" i="2"/>
  <c r="V514" i="2" s="1"/>
  <c r="AA514" i="2"/>
  <c r="AB514" i="2" s="1"/>
  <c r="AD514" i="2"/>
  <c r="E515" i="2"/>
  <c r="Z515" i="2"/>
  <c r="AA515" i="2"/>
  <c r="AB515" i="2" s="1"/>
  <c r="AC515" i="2"/>
  <c r="AE515" i="2" s="1"/>
  <c r="AD515" i="2"/>
  <c r="E516" i="2"/>
  <c r="Z516" i="2"/>
  <c r="V516" i="2" s="1"/>
  <c r="AA516" i="2"/>
  <c r="AB516" i="2" s="1"/>
  <c r="AD516" i="2"/>
  <c r="E517" i="2"/>
  <c r="Z517" i="2"/>
  <c r="AA517" i="2"/>
  <c r="AB517" i="2" s="1"/>
  <c r="AC517" i="2"/>
  <c r="AE517" i="2" s="1"/>
  <c r="AD517" i="2"/>
  <c r="E518" i="2"/>
  <c r="Z518" i="2"/>
  <c r="AA518" i="2"/>
  <c r="AB518" i="2" s="1"/>
  <c r="AD518" i="2"/>
  <c r="E519" i="2"/>
  <c r="Z519" i="2"/>
  <c r="V519" i="2" s="1"/>
  <c r="AA519" i="2"/>
  <c r="AB519" i="2" s="1"/>
  <c r="AC519" i="2"/>
  <c r="AE519" i="2" s="1"/>
  <c r="AD519" i="2"/>
  <c r="E520" i="2"/>
  <c r="Z520" i="2"/>
  <c r="AA520" i="2"/>
  <c r="AB520" i="2" s="1"/>
  <c r="AD520" i="2"/>
  <c r="E521" i="2"/>
  <c r="Z521" i="2"/>
  <c r="AA521" i="2"/>
  <c r="AB521" i="2" s="1"/>
  <c r="AD521" i="2"/>
  <c r="E522" i="2"/>
  <c r="V522" i="2"/>
  <c r="Z522" i="2"/>
  <c r="AA522" i="2"/>
  <c r="AB522" i="2" s="1"/>
  <c r="AD522" i="2"/>
  <c r="E523" i="2"/>
  <c r="Z523" i="2"/>
  <c r="AA523" i="2"/>
  <c r="V523" i="2" s="1"/>
  <c r="AD523" i="2"/>
  <c r="E524" i="2"/>
  <c r="Z524" i="2"/>
  <c r="V524" i="2" s="1"/>
  <c r="AA524" i="2"/>
  <c r="AB524" i="2" s="1"/>
  <c r="AD524" i="2"/>
  <c r="E525" i="2"/>
  <c r="Z525" i="2"/>
  <c r="V525" i="2" s="1"/>
  <c r="AA525" i="2"/>
  <c r="AB525" i="2" s="1"/>
  <c r="AC525" i="2"/>
  <c r="AD525" i="2"/>
  <c r="E526" i="2"/>
  <c r="Z526" i="2"/>
  <c r="AA526" i="2"/>
  <c r="AD526" i="2"/>
  <c r="E527" i="2"/>
  <c r="Z527" i="2"/>
  <c r="AA527" i="2"/>
  <c r="AD527" i="2"/>
  <c r="E528" i="2"/>
  <c r="Z528" i="2"/>
  <c r="AA528" i="2"/>
  <c r="AB528" i="2" s="1"/>
  <c r="AD528" i="2"/>
  <c r="E529" i="2"/>
  <c r="Z529" i="2"/>
  <c r="AA529" i="2"/>
  <c r="AD529" i="2"/>
  <c r="E530" i="2"/>
  <c r="Z530" i="2"/>
  <c r="V530" i="2" s="1"/>
  <c r="AA530" i="2"/>
  <c r="AB530" i="2" s="1"/>
  <c r="AC530" i="2"/>
  <c r="AE530" i="2" s="1"/>
  <c r="AD530" i="2"/>
  <c r="E531" i="2"/>
  <c r="Z531" i="2"/>
  <c r="V531" i="2" s="1"/>
  <c r="AA531" i="2"/>
  <c r="AB531" i="2" s="1"/>
  <c r="AD531" i="2"/>
  <c r="E532" i="2"/>
  <c r="Z532" i="2"/>
  <c r="AA532" i="2"/>
  <c r="AB532" i="2" s="1"/>
  <c r="AD532" i="2"/>
  <c r="E533" i="2"/>
  <c r="H533" i="2"/>
  <c r="Z533" i="2"/>
  <c r="V533" i="2" s="1"/>
  <c r="W533" i="2" s="1"/>
  <c r="X533" i="2" s="1"/>
  <c r="AA533" i="2"/>
  <c r="AB533" i="2" s="1"/>
  <c r="AC533" i="2"/>
  <c r="AD533" i="2"/>
  <c r="E534" i="2"/>
  <c r="Z534" i="2"/>
  <c r="AA534" i="2"/>
  <c r="AB534" i="2" s="1"/>
  <c r="AD534" i="2"/>
  <c r="E556" i="2"/>
  <c r="Z556" i="2"/>
  <c r="AA556" i="2"/>
  <c r="AB556" i="2" s="1"/>
  <c r="AD556" i="2"/>
  <c r="E557" i="2"/>
  <c r="Z557" i="2"/>
  <c r="V557" i="2" s="1"/>
  <c r="W557" i="2" s="1"/>
  <c r="X557" i="2" s="1"/>
  <c r="AA557" i="2"/>
  <c r="AD557" i="2"/>
  <c r="E558" i="2"/>
  <c r="Z558" i="2"/>
  <c r="AA558" i="2"/>
  <c r="AD558" i="2"/>
  <c r="E559" i="2"/>
  <c r="Z559" i="2"/>
  <c r="V559" i="2" s="1"/>
  <c r="W559" i="2" s="1"/>
  <c r="X559" i="2" s="1"/>
  <c r="AA559" i="2"/>
  <c r="AB559" i="2"/>
  <c r="AC559" i="2"/>
  <c r="AD559" i="2"/>
  <c r="E560" i="2"/>
  <c r="Z560" i="2"/>
  <c r="AA560" i="2"/>
  <c r="AC560" i="2" s="1"/>
  <c r="AE560" i="2" s="1"/>
  <c r="AB560" i="2"/>
  <c r="AD560" i="2"/>
  <c r="E561" i="2"/>
  <c r="Z561" i="2"/>
  <c r="V561" i="2" s="1"/>
  <c r="W561" i="2" s="1"/>
  <c r="X561" i="2" s="1"/>
  <c r="AA561" i="2"/>
  <c r="AB561" i="2" s="1"/>
  <c r="AC561" i="2"/>
  <c r="AD561" i="2"/>
  <c r="E562" i="2"/>
  <c r="Z562" i="2"/>
  <c r="AA562" i="2"/>
  <c r="AD562" i="2"/>
  <c r="E563" i="2"/>
  <c r="Z563" i="2"/>
  <c r="AA563" i="2"/>
  <c r="AB563" i="2" s="1"/>
  <c r="AD563" i="2"/>
  <c r="E564" i="2"/>
  <c r="Z564" i="2"/>
  <c r="V564" i="2" s="1"/>
  <c r="W564" i="2" s="1"/>
  <c r="X564" i="2" s="1"/>
  <c r="AA564" i="2"/>
  <c r="AB564" i="2" s="1"/>
  <c r="AC564" i="2"/>
  <c r="AE564" i="2" s="1"/>
  <c r="AD564" i="2"/>
  <c r="E565" i="2"/>
  <c r="Z565" i="2"/>
  <c r="AA565" i="2"/>
  <c r="AD565" i="2"/>
  <c r="E566" i="2"/>
  <c r="Z566" i="2"/>
  <c r="AA566" i="2"/>
  <c r="AB566" i="2" s="1"/>
  <c r="AC566" i="2"/>
  <c r="AE566" i="2" s="1"/>
  <c r="AD566" i="2"/>
  <c r="E567" i="2"/>
  <c r="Z567" i="2"/>
  <c r="AA567" i="2"/>
  <c r="AC567" i="2" s="1"/>
  <c r="AB567" i="2"/>
  <c r="AD567" i="2"/>
  <c r="E584" i="2"/>
  <c r="Z584" i="2"/>
  <c r="AA584" i="2"/>
  <c r="AB584" i="2" s="1"/>
  <c r="AD584" i="2"/>
  <c r="E585" i="2"/>
  <c r="Z585" i="2"/>
  <c r="AA585" i="2"/>
  <c r="AD585" i="2"/>
  <c r="E586" i="2"/>
  <c r="Z586" i="2"/>
  <c r="AA586" i="2"/>
  <c r="AD586" i="2"/>
  <c r="E587" i="2"/>
  <c r="Z587" i="2"/>
  <c r="V587" i="2" s="1"/>
  <c r="W587" i="2" s="1"/>
  <c r="X587" i="2" s="1"/>
  <c r="AA587" i="2"/>
  <c r="AB587" i="2"/>
  <c r="AC587" i="2"/>
  <c r="AD587" i="2"/>
  <c r="E588" i="2"/>
  <c r="Z588" i="2"/>
  <c r="AA588" i="2"/>
  <c r="AC588" i="2" s="1"/>
  <c r="AE588" i="2" s="1"/>
  <c r="AB588" i="2"/>
  <c r="AD588" i="2"/>
  <c r="E589" i="2"/>
  <c r="Z589" i="2"/>
  <c r="AA589" i="2"/>
  <c r="AB589" i="2" s="1"/>
  <c r="AD589" i="2"/>
  <c r="E590" i="2"/>
  <c r="Z590" i="2"/>
  <c r="V590" i="2" s="1"/>
  <c r="W590" i="2" s="1"/>
  <c r="X590" i="2" s="1"/>
  <c r="AA590" i="2"/>
  <c r="AD590" i="2"/>
  <c r="E626" i="2"/>
  <c r="Z626" i="2"/>
  <c r="AA626" i="2"/>
  <c r="AB626" i="2" s="1"/>
  <c r="AD626" i="2"/>
  <c r="E627" i="2"/>
  <c r="Z627" i="2"/>
  <c r="AA627" i="2"/>
  <c r="AB627" i="2" s="1"/>
  <c r="AD627" i="2"/>
  <c r="E628" i="2"/>
  <c r="Z628" i="2"/>
  <c r="AA628" i="2"/>
  <c r="AD628" i="2"/>
  <c r="E629" i="2"/>
  <c r="Z629" i="2"/>
  <c r="AA629" i="2"/>
  <c r="AB629" i="2" s="1"/>
  <c r="AD629" i="2"/>
  <c r="E630" i="2"/>
  <c r="Z630" i="2"/>
  <c r="AA630" i="2"/>
  <c r="AC630" i="2" s="1"/>
  <c r="AB630" i="2"/>
  <c r="AD630" i="2"/>
  <c r="E631" i="2"/>
  <c r="Z631" i="2"/>
  <c r="AA631" i="2"/>
  <c r="AB631" i="2" s="1"/>
  <c r="AD631" i="2"/>
  <c r="E632" i="2"/>
  <c r="Z632" i="2"/>
  <c r="AA632" i="2"/>
  <c r="AD632" i="2"/>
  <c r="E633" i="2"/>
  <c r="Z633" i="2"/>
  <c r="AA633" i="2"/>
  <c r="AD633" i="2"/>
  <c r="E634" i="2"/>
  <c r="Z634" i="2"/>
  <c r="V634" i="2" s="1"/>
  <c r="W634" i="2" s="1"/>
  <c r="X634" i="2" s="1"/>
  <c r="AA634" i="2"/>
  <c r="AC634" i="2" s="1"/>
  <c r="AB634" i="2"/>
  <c r="AD634" i="2"/>
  <c r="E635" i="2"/>
  <c r="Z635" i="2"/>
  <c r="AA635" i="2"/>
  <c r="AC635" i="2" s="1"/>
  <c r="AE635" i="2" s="1"/>
  <c r="AB635" i="2"/>
  <c r="AD635" i="2"/>
  <c r="E692" i="2"/>
  <c r="Z692" i="2"/>
  <c r="V692" i="2" s="1"/>
  <c r="W692" i="2" s="1"/>
  <c r="X692" i="2" s="1"/>
  <c r="AA692" i="2"/>
  <c r="AC692" i="2" s="1"/>
  <c r="AB692" i="2"/>
  <c r="AD692" i="2"/>
  <c r="E693" i="2"/>
  <c r="Z693" i="2"/>
  <c r="AA693" i="2"/>
  <c r="AD693" i="2"/>
  <c r="E694" i="2"/>
  <c r="Z694" i="2"/>
  <c r="V694" i="2" s="1"/>
  <c r="W694" i="2" s="1"/>
  <c r="X694" i="2" s="1"/>
  <c r="AA694" i="2"/>
  <c r="AB694" i="2"/>
  <c r="AC694" i="2"/>
  <c r="AD694" i="2"/>
  <c r="E695" i="2"/>
  <c r="Z695" i="2"/>
  <c r="AA695" i="2"/>
  <c r="AC695" i="2" s="1"/>
  <c r="AE695" i="2" s="1"/>
  <c r="AB695" i="2"/>
  <c r="AD695" i="2"/>
  <c r="E696" i="2"/>
  <c r="Z696" i="2"/>
  <c r="V696" i="2" s="1"/>
  <c r="W696" i="2" s="1"/>
  <c r="X696" i="2" s="1"/>
  <c r="AA696" i="2"/>
  <c r="AD696" i="2"/>
  <c r="E697" i="2"/>
  <c r="Z697" i="2"/>
  <c r="AA697" i="2"/>
  <c r="AB697" i="2" s="1"/>
  <c r="AD697" i="2"/>
  <c r="E698" i="2"/>
  <c r="Z698" i="2"/>
  <c r="AA698" i="2"/>
  <c r="AC698" i="2" s="1"/>
  <c r="AB698" i="2"/>
  <c r="AD698" i="2"/>
  <c r="E699" i="2"/>
  <c r="Z699" i="2"/>
  <c r="AA699" i="2"/>
  <c r="AB699" i="2" s="1"/>
  <c r="AD699" i="2"/>
  <c r="E700" i="2"/>
  <c r="Z700" i="2"/>
  <c r="AA700" i="2"/>
  <c r="AD700" i="2"/>
  <c r="E701" i="2"/>
  <c r="Z701" i="2"/>
  <c r="AA701" i="2"/>
  <c r="AB701" i="2" s="1"/>
  <c r="AD701" i="2"/>
  <c r="E702" i="2"/>
  <c r="Z702" i="2"/>
  <c r="V702" i="2" s="1"/>
  <c r="W702" i="2" s="1"/>
  <c r="X702" i="2" s="1"/>
  <c r="AA702" i="2"/>
  <c r="AB702" i="2"/>
  <c r="AC702" i="2"/>
  <c r="AD702" i="2"/>
  <c r="E703" i="2"/>
  <c r="Z703" i="2"/>
  <c r="AA703" i="2"/>
  <c r="AC703" i="2" s="1"/>
  <c r="AE703" i="2" s="1"/>
  <c r="AB703" i="2"/>
  <c r="AD703" i="2"/>
  <c r="E704" i="2"/>
  <c r="Z704" i="2"/>
  <c r="AA704" i="2"/>
  <c r="AC704" i="2" s="1"/>
  <c r="AD704" i="2"/>
  <c r="E705" i="2"/>
  <c r="Z705" i="2"/>
  <c r="AA705" i="2"/>
  <c r="AD705" i="2"/>
  <c r="E706" i="2"/>
  <c r="Z706" i="2"/>
  <c r="V706" i="2" s="1"/>
  <c r="W706" i="2" s="1"/>
  <c r="X706" i="2" s="1"/>
  <c r="AA706" i="2"/>
  <c r="AB706" i="2"/>
  <c r="AC706" i="2"/>
  <c r="AD706" i="2"/>
  <c r="E707" i="2"/>
  <c r="Z707" i="2"/>
  <c r="AA707" i="2"/>
  <c r="AC707" i="2" s="1"/>
  <c r="AB707" i="2"/>
  <c r="AD707" i="2"/>
  <c r="E708" i="2"/>
  <c r="Z708" i="2"/>
  <c r="AA708" i="2"/>
  <c r="AB708" i="2" s="1"/>
  <c r="AD708" i="2"/>
  <c r="E709" i="2"/>
  <c r="Z709" i="2"/>
  <c r="AA709" i="2"/>
  <c r="AB709" i="2" s="1"/>
  <c r="AD709" i="2"/>
  <c r="E710" i="2"/>
  <c r="Z710" i="2"/>
  <c r="AA710" i="2"/>
  <c r="AC710" i="2" s="1"/>
  <c r="AD710" i="2"/>
  <c r="E711" i="2"/>
  <c r="Z711" i="2"/>
  <c r="AA711" i="2"/>
  <c r="AB711" i="2" s="1"/>
  <c r="AD711" i="2"/>
  <c r="E712" i="2"/>
  <c r="Z712" i="2"/>
  <c r="AA712" i="2"/>
  <c r="AB712" i="2" s="1"/>
  <c r="AD712" i="2"/>
  <c r="E713" i="2"/>
  <c r="Z713" i="2"/>
  <c r="AA713" i="2"/>
  <c r="AC713" i="2" s="1"/>
  <c r="AD713" i="2"/>
  <c r="E714" i="2"/>
  <c r="Z714" i="2"/>
  <c r="AA714" i="2"/>
  <c r="AC714" i="2" s="1"/>
  <c r="AB714" i="2"/>
  <c r="AD714" i="2"/>
  <c r="E715" i="2"/>
  <c r="W715" i="2"/>
  <c r="X715" i="2" s="1"/>
  <c r="Z715" i="2"/>
  <c r="V715" i="2" s="1"/>
  <c r="AA715" i="2"/>
  <c r="AB715" i="2"/>
  <c r="AC715" i="2"/>
  <c r="AD715" i="2"/>
  <c r="E716" i="2"/>
  <c r="Z716" i="2"/>
  <c r="V716" i="2" s="1"/>
  <c r="W716" i="2" s="1"/>
  <c r="X716" i="2" s="1"/>
  <c r="AA716" i="2"/>
  <c r="AB716" i="2" s="1"/>
  <c r="AC716" i="2"/>
  <c r="AE716" i="2" s="1"/>
  <c r="AD716" i="2"/>
  <c r="E717" i="2"/>
  <c r="Z717" i="2"/>
  <c r="AA717" i="2"/>
  <c r="AB717" i="2" s="1"/>
  <c r="AD717" i="2"/>
  <c r="E718" i="2"/>
  <c r="Z718" i="2"/>
  <c r="AA718" i="2"/>
  <c r="AC718" i="2" s="1"/>
  <c r="AD718" i="2"/>
  <c r="E719" i="2"/>
  <c r="Z719" i="2"/>
  <c r="AA719" i="2"/>
  <c r="AB719" i="2" s="1"/>
  <c r="AD719" i="2"/>
  <c r="E720" i="2"/>
  <c r="Z720" i="2"/>
  <c r="V720" i="2" s="1"/>
  <c r="W720" i="2" s="1"/>
  <c r="X720" i="2" s="1"/>
  <c r="AA720" i="2"/>
  <c r="AB720" i="2"/>
  <c r="AC720" i="2"/>
  <c r="AE720" i="2" s="1"/>
  <c r="AF720" i="2" s="1"/>
  <c r="AD720" i="2"/>
  <c r="E721" i="2"/>
  <c r="Z721" i="2"/>
  <c r="V721" i="2" s="1"/>
  <c r="W721" i="2" s="1"/>
  <c r="X721" i="2" s="1"/>
  <c r="AA721" i="2"/>
  <c r="AC721" i="2" s="1"/>
  <c r="AE721" i="2" s="1"/>
  <c r="AB721" i="2"/>
  <c r="AD721" i="2"/>
  <c r="E722" i="2"/>
  <c r="Z722" i="2"/>
  <c r="AA722" i="2"/>
  <c r="AB722" i="2" s="1"/>
  <c r="AC722" i="2"/>
  <c r="AD722" i="2"/>
  <c r="E723" i="2"/>
  <c r="Z723" i="2"/>
  <c r="AA723" i="2"/>
  <c r="AB723" i="2" s="1"/>
  <c r="AC723" i="2"/>
  <c r="AE723" i="2" s="1"/>
  <c r="AD723" i="2"/>
  <c r="E724" i="2"/>
  <c r="Z724" i="2"/>
  <c r="AA724" i="2"/>
  <c r="AB724" i="2" s="1"/>
  <c r="AC724" i="2"/>
  <c r="AD724" i="2"/>
  <c r="E725" i="2"/>
  <c r="Z725" i="2"/>
  <c r="V725" i="2" s="1"/>
  <c r="W725" i="2" s="1"/>
  <c r="X725" i="2" s="1"/>
  <c r="AA725" i="2"/>
  <c r="AC725" i="2" s="1"/>
  <c r="AE725" i="2" s="1"/>
  <c r="AB725" i="2"/>
  <c r="AD725" i="2"/>
  <c r="E726" i="2"/>
  <c r="Z726" i="2"/>
  <c r="AA726" i="2"/>
  <c r="AC726" i="2" s="1"/>
  <c r="AD726" i="2"/>
  <c r="E727" i="2"/>
  <c r="Z727" i="2"/>
  <c r="AA727" i="2"/>
  <c r="AB727" i="2" s="1"/>
  <c r="AD727" i="2"/>
  <c r="E728" i="2"/>
  <c r="Z728" i="2"/>
  <c r="AA728" i="2"/>
  <c r="AC728" i="2" s="1"/>
  <c r="AE728" i="2" s="1"/>
  <c r="AD728" i="2"/>
  <c r="E729" i="2"/>
  <c r="Z729" i="2"/>
  <c r="AA729" i="2"/>
  <c r="AC729" i="2" s="1"/>
  <c r="AE729" i="2" s="1"/>
  <c r="AB729" i="2"/>
  <c r="AD729" i="2"/>
  <c r="E730" i="2"/>
  <c r="Z730" i="2"/>
  <c r="AA730" i="2"/>
  <c r="AC730" i="2" s="1"/>
  <c r="AE730" i="2" s="1"/>
  <c r="AD730" i="2"/>
  <c r="E731" i="2"/>
  <c r="Z731" i="2"/>
  <c r="V731" i="2" s="1"/>
  <c r="W731" i="2" s="1"/>
  <c r="X731" i="2" s="1"/>
  <c r="AA731" i="2"/>
  <c r="AB731" i="2"/>
  <c r="AC731" i="2"/>
  <c r="AD731" i="2"/>
  <c r="E732" i="2"/>
  <c r="Z732" i="2"/>
  <c r="AA732" i="2"/>
  <c r="AB732" i="2" s="1"/>
  <c r="AD732" i="2"/>
  <c r="E733" i="2"/>
  <c r="Z733" i="2"/>
  <c r="AA733" i="2"/>
  <c r="AB733" i="2" s="1"/>
  <c r="AD733" i="2"/>
  <c r="E734" i="2"/>
  <c r="Z734" i="2"/>
  <c r="AA734" i="2"/>
  <c r="AB734" i="2" s="1"/>
  <c r="AD734" i="2"/>
  <c r="E735" i="2"/>
  <c r="Z735" i="2"/>
  <c r="V735" i="2" s="1"/>
  <c r="W735" i="2" s="1"/>
  <c r="X735" i="2" s="1"/>
  <c r="AA735" i="2"/>
  <c r="AB735" i="2" s="1"/>
  <c r="AC735" i="2"/>
  <c r="AD735" i="2"/>
  <c r="E736" i="2"/>
  <c r="Z736" i="2"/>
  <c r="AA736" i="2"/>
  <c r="AB736" i="2" s="1"/>
  <c r="AD736" i="2"/>
  <c r="E737" i="2"/>
  <c r="Z737" i="2"/>
  <c r="AA737" i="2"/>
  <c r="AB737" i="2" s="1"/>
  <c r="AD737" i="2"/>
  <c r="E738" i="2"/>
  <c r="Z738" i="2"/>
  <c r="V738" i="2" s="1"/>
  <c r="AA738" i="2"/>
  <c r="AB738" i="2"/>
  <c r="AC738" i="2"/>
  <c r="AD738" i="2"/>
  <c r="E739" i="2"/>
  <c r="Z739" i="2"/>
  <c r="AA739" i="2"/>
  <c r="AB739" i="2" s="1"/>
  <c r="AC739" i="2"/>
  <c r="AD739" i="2"/>
  <c r="E740" i="2"/>
  <c r="Z740" i="2"/>
  <c r="AA740" i="2"/>
  <c r="AB740" i="2" s="1"/>
  <c r="AD740" i="2"/>
  <c r="E741" i="2"/>
  <c r="Z741" i="2"/>
  <c r="V741" i="2" s="1"/>
  <c r="W741" i="2" s="1"/>
  <c r="X741" i="2" s="1"/>
  <c r="AA741" i="2"/>
  <c r="AC741" i="2" s="1"/>
  <c r="AB741" i="2"/>
  <c r="AD741" i="2"/>
  <c r="E742" i="2"/>
  <c r="Z742" i="2"/>
  <c r="AA742" i="2"/>
  <c r="AC742" i="2" s="1"/>
  <c r="AB742" i="2"/>
  <c r="AD742" i="2"/>
  <c r="E743" i="2"/>
  <c r="Z743" i="2"/>
  <c r="V743" i="2" s="1"/>
  <c r="W743" i="2" s="1"/>
  <c r="X743" i="2" s="1"/>
  <c r="AA743" i="2"/>
  <c r="AB743" i="2" s="1"/>
  <c r="AC743" i="2"/>
  <c r="AE743" i="2" s="1"/>
  <c r="AD743" i="2"/>
  <c r="E744" i="2"/>
  <c r="Z744" i="2"/>
  <c r="V744" i="2" s="1"/>
  <c r="W744" i="2" s="1"/>
  <c r="X744" i="2" s="1"/>
  <c r="AA744" i="2"/>
  <c r="AB744" i="2"/>
  <c r="AC744" i="2"/>
  <c r="AD744" i="2"/>
  <c r="E745" i="2"/>
  <c r="Z745" i="2"/>
  <c r="AA745" i="2"/>
  <c r="AB745" i="2" s="1"/>
  <c r="AD745" i="2"/>
  <c r="E838" i="2"/>
  <c r="Z838" i="2"/>
  <c r="AA838" i="2"/>
  <c r="AC838" i="2" s="1"/>
  <c r="AB838" i="2"/>
  <c r="AD838" i="2"/>
  <c r="E839" i="2"/>
  <c r="Z839" i="2"/>
  <c r="AA839" i="2"/>
  <c r="AB839" i="2" s="1"/>
  <c r="AC839" i="2"/>
  <c r="AD839" i="2"/>
  <c r="E840" i="2"/>
  <c r="Z840" i="2"/>
  <c r="AA840" i="2"/>
  <c r="AB840" i="2" s="1"/>
  <c r="AC840" i="2"/>
  <c r="AE840" i="2" s="1"/>
  <c r="AD840" i="2"/>
  <c r="E841" i="2"/>
  <c r="Z841" i="2"/>
  <c r="AA841" i="2"/>
  <c r="AB841" i="2" s="1"/>
  <c r="AC841" i="2"/>
  <c r="AE841" i="2" s="1"/>
  <c r="AD841" i="2"/>
  <c r="E842" i="2"/>
  <c r="Z842" i="2"/>
  <c r="AA842" i="2"/>
  <c r="AB842" i="2" s="1"/>
  <c r="AD842" i="2"/>
  <c r="E843" i="2"/>
  <c r="Z843" i="2"/>
  <c r="V843" i="2" s="1"/>
  <c r="W843" i="2" s="1"/>
  <c r="X843" i="2" s="1"/>
  <c r="AA843" i="2"/>
  <c r="AB843" i="2" s="1"/>
  <c r="AC843" i="2"/>
  <c r="AD843" i="2"/>
  <c r="E844" i="2"/>
  <c r="Z844" i="2"/>
  <c r="V844" i="2" s="1"/>
  <c r="W844" i="2" s="1"/>
  <c r="X844" i="2" s="1"/>
  <c r="AA844" i="2"/>
  <c r="AC844" i="2" s="1"/>
  <c r="AB844" i="2"/>
  <c r="AD844" i="2"/>
  <c r="D845" i="2"/>
  <c r="E845" i="2" s="1"/>
  <c r="Z845" i="2"/>
  <c r="AA845" i="2"/>
  <c r="AC845" i="2" s="1"/>
  <c r="AD845" i="2"/>
  <c r="E846" i="2"/>
  <c r="F846" i="2"/>
  <c r="Z846" i="2"/>
  <c r="AA846" i="2"/>
  <c r="AC846" i="2" s="1"/>
  <c r="AD846" i="2"/>
  <c r="E847" i="2"/>
  <c r="Z847" i="2"/>
  <c r="AA847" i="2"/>
  <c r="AC847" i="2" s="1"/>
  <c r="AD847" i="2"/>
  <c r="E848" i="2"/>
  <c r="Z848" i="2"/>
  <c r="AA848" i="2"/>
  <c r="AC848" i="2" s="1"/>
  <c r="AB848" i="2"/>
  <c r="AD848" i="2"/>
  <c r="E849" i="2"/>
  <c r="Z849" i="2"/>
  <c r="AA849" i="2"/>
  <c r="AC849" i="2" s="1"/>
  <c r="AE849" i="2" s="1"/>
  <c r="AD849" i="2"/>
  <c r="E850" i="2"/>
  <c r="Z850" i="2"/>
  <c r="V850" i="2" s="1"/>
  <c r="AA850" i="2"/>
  <c r="AD850" i="2"/>
  <c r="E851" i="2"/>
  <c r="Z851" i="2"/>
  <c r="AA851" i="2"/>
  <c r="AC851" i="2" s="1"/>
  <c r="AD851" i="2"/>
  <c r="E852" i="2"/>
  <c r="Z852" i="2"/>
  <c r="V852" i="2" s="1"/>
  <c r="AA852" i="2"/>
  <c r="AC852" i="2" s="1"/>
  <c r="AB852" i="2"/>
  <c r="AD852" i="2"/>
  <c r="E853" i="2"/>
  <c r="Z853" i="2"/>
  <c r="AA853" i="2"/>
  <c r="AC853" i="2" s="1"/>
  <c r="AD853" i="2"/>
  <c r="E854" i="2"/>
  <c r="Z854" i="2"/>
  <c r="AA854" i="2"/>
  <c r="AC854" i="2" s="1"/>
  <c r="AD854" i="2"/>
  <c r="E855" i="2"/>
  <c r="Z855" i="2"/>
  <c r="AA855" i="2"/>
  <c r="AC855" i="2" s="1"/>
  <c r="AD855" i="2"/>
  <c r="E856" i="2"/>
  <c r="Z856" i="2"/>
  <c r="AA856" i="2"/>
  <c r="AD856" i="2"/>
  <c r="E857" i="2"/>
  <c r="Z857" i="2"/>
  <c r="AA857" i="2"/>
  <c r="AC857" i="2" s="1"/>
  <c r="AD857" i="2"/>
  <c r="E858" i="2"/>
  <c r="Z858" i="2"/>
  <c r="AA858" i="2"/>
  <c r="AC858" i="2" s="1"/>
  <c r="AD858" i="2"/>
  <c r="E859" i="2"/>
  <c r="Z859" i="2"/>
  <c r="AA859" i="2"/>
  <c r="AC859" i="2" s="1"/>
  <c r="AD859" i="2"/>
  <c r="E860" i="2"/>
  <c r="Z860" i="2"/>
  <c r="AA860" i="2"/>
  <c r="AC860" i="2" s="1"/>
  <c r="AD860" i="2"/>
  <c r="E861" i="2"/>
  <c r="Z861" i="2"/>
  <c r="AA861" i="2"/>
  <c r="AC861" i="2" s="1"/>
  <c r="AD861" i="2"/>
  <c r="E862" i="2"/>
  <c r="Z862" i="2"/>
  <c r="AA862" i="2"/>
  <c r="AC862" i="2" s="1"/>
  <c r="AE862" i="2" s="1"/>
  <c r="AB862" i="2"/>
  <c r="AD862" i="2"/>
  <c r="E863" i="2"/>
  <c r="Z863" i="2"/>
  <c r="AA863" i="2"/>
  <c r="AC863" i="2" s="1"/>
  <c r="AD863" i="2"/>
  <c r="E864" i="2"/>
  <c r="Z864" i="2"/>
  <c r="AA864" i="2"/>
  <c r="AC864" i="2" s="1"/>
  <c r="AE864" i="2" s="1"/>
  <c r="AB864" i="2"/>
  <c r="AD864" i="2"/>
  <c r="E865" i="2"/>
  <c r="Z865" i="2"/>
  <c r="AA865" i="2"/>
  <c r="AC865" i="2" s="1"/>
  <c r="AE865" i="2" s="1"/>
  <c r="AD865" i="2"/>
  <c r="E866" i="2"/>
  <c r="Z866" i="2"/>
  <c r="AA866" i="2"/>
  <c r="AD866" i="2"/>
  <c r="E867" i="2"/>
  <c r="Z867" i="2"/>
  <c r="AA867" i="2"/>
  <c r="AC867" i="2" s="1"/>
  <c r="AD867" i="2"/>
  <c r="E868" i="2"/>
  <c r="Z868" i="2"/>
  <c r="AA868" i="2"/>
  <c r="AC868" i="2" s="1"/>
  <c r="AD868" i="2"/>
  <c r="E869" i="2"/>
  <c r="Z869" i="2"/>
  <c r="AA869" i="2"/>
  <c r="AC869" i="2" s="1"/>
  <c r="AD869" i="2"/>
  <c r="E870" i="2"/>
  <c r="Z870" i="2"/>
  <c r="AA870" i="2"/>
  <c r="AC870" i="2" s="1"/>
  <c r="AD870" i="2"/>
  <c r="E871" i="2"/>
  <c r="Z871" i="2"/>
  <c r="V871" i="2" s="1"/>
  <c r="AA871" i="2"/>
  <c r="AC871" i="2" s="1"/>
  <c r="AD871" i="2"/>
  <c r="E872" i="2"/>
  <c r="Z872" i="2"/>
  <c r="AA872" i="2"/>
  <c r="AC872" i="2" s="1"/>
  <c r="AD872" i="2"/>
  <c r="E873" i="2"/>
  <c r="Z873" i="2"/>
  <c r="AA873" i="2"/>
  <c r="AC873" i="2" s="1"/>
  <c r="AD873" i="2"/>
  <c r="E874" i="2"/>
  <c r="Z874" i="2"/>
  <c r="AA874" i="2"/>
  <c r="AC874" i="2" s="1"/>
  <c r="AB874" i="2"/>
  <c r="AD874" i="2"/>
  <c r="AE874" i="2"/>
  <c r="E875" i="2"/>
  <c r="Z875" i="2"/>
  <c r="AA875" i="2"/>
  <c r="AC875" i="2" s="1"/>
  <c r="AD875" i="2"/>
  <c r="E876" i="2"/>
  <c r="Z876" i="2"/>
  <c r="AA876" i="2"/>
  <c r="AC876" i="2" s="1"/>
  <c r="AE876" i="2" s="1"/>
  <c r="AD876" i="2"/>
  <c r="D877" i="2"/>
  <c r="E877" i="2" s="1"/>
  <c r="Z877" i="2"/>
  <c r="V877" i="2" s="1"/>
  <c r="AA877" i="2"/>
  <c r="AB877" i="2" s="1"/>
  <c r="AC877" i="2"/>
  <c r="AD877" i="2"/>
  <c r="E913" i="2"/>
  <c r="Z913" i="2"/>
  <c r="AA913" i="2"/>
  <c r="AB913" i="2" s="1"/>
  <c r="AD913" i="2"/>
  <c r="E914" i="2"/>
  <c r="Z914" i="2"/>
  <c r="AA914" i="2"/>
  <c r="AD914" i="2"/>
  <c r="E915" i="2"/>
  <c r="Z915" i="2"/>
  <c r="AA915" i="2"/>
  <c r="AB915" i="2" s="1"/>
  <c r="AD915" i="2"/>
  <c r="E916" i="2"/>
  <c r="Z916" i="2"/>
  <c r="AA916" i="2"/>
  <c r="AB916" i="2" s="1"/>
  <c r="AD916" i="2"/>
  <c r="E917" i="2"/>
  <c r="Z917" i="2"/>
  <c r="AA917" i="2"/>
  <c r="AB917" i="2" s="1"/>
  <c r="AD917" i="2"/>
  <c r="E918" i="2"/>
  <c r="Z918" i="2"/>
  <c r="AA918" i="2"/>
  <c r="AB918" i="2" s="1"/>
  <c r="AD918" i="2"/>
  <c r="E919" i="2"/>
  <c r="Z919" i="2"/>
  <c r="AA919" i="2"/>
  <c r="AB919" i="2" s="1"/>
  <c r="AD919" i="2"/>
  <c r="E920" i="2"/>
  <c r="Z920" i="2"/>
  <c r="V920" i="2" s="1"/>
  <c r="AA920" i="2"/>
  <c r="AB920" i="2" s="1"/>
  <c r="AC920" i="2"/>
  <c r="AE920" i="2" s="1"/>
  <c r="AD920" i="2"/>
  <c r="E921" i="2"/>
  <c r="Z921" i="2"/>
  <c r="AA921" i="2"/>
  <c r="AB921" i="2" s="1"/>
  <c r="AD921" i="2"/>
  <c r="E922" i="2"/>
  <c r="Z922" i="2"/>
  <c r="AA922" i="2"/>
  <c r="AB922" i="2" s="1"/>
  <c r="AD922" i="2"/>
  <c r="E923" i="2"/>
  <c r="Z923" i="2"/>
  <c r="AA923" i="2"/>
  <c r="AB923" i="2" s="1"/>
  <c r="AD923" i="2"/>
  <c r="E924" i="2"/>
  <c r="Z924" i="2"/>
  <c r="V924" i="2" s="1"/>
  <c r="AA924" i="2"/>
  <c r="AB924" i="2" s="1"/>
  <c r="AD924" i="2"/>
  <c r="E925" i="2"/>
  <c r="Z925" i="2"/>
  <c r="AA925" i="2"/>
  <c r="AB925" i="2" s="1"/>
  <c r="AD925" i="2"/>
  <c r="E926" i="2"/>
  <c r="Z926" i="2"/>
  <c r="AA926" i="2"/>
  <c r="AD926" i="2"/>
  <c r="E927" i="2"/>
  <c r="Z927" i="2"/>
  <c r="AA927" i="2"/>
  <c r="AB927" i="2" s="1"/>
  <c r="AD927" i="2"/>
  <c r="E928" i="2"/>
  <c r="Z928" i="2"/>
  <c r="V928" i="2" s="1"/>
  <c r="AA928" i="2"/>
  <c r="AB928" i="2" s="1"/>
  <c r="AC928" i="2"/>
  <c r="AE928" i="2" s="1"/>
  <c r="AD928" i="2"/>
  <c r="E929" i="2"/>
  <c r="Z929" i="2"/>
  <c r="AA929" i="2"/>
  <c r="AB929" i="2" s="1"/>
  <c r="AD929" i="2"/>
  <c r="E930" i="2"/>
  <c r="Z930" i="2"/>
  <c r="AA930" i="2"/>
  <c r="AB930" i="2" s="1"/>
  <c r="AD930" i="2"/>
  <c r="E931" i="2"/>
  <c r="Z931" i="2"/>
  <c r="AA931" i="2"/>
  <c r="AB931" i="2" s="1"/>
  <c r="AD931" i="2"/>
  <c r="E932" i="2"/>
  <c r="Z932" i="2"/>
  <c r="V932" i="2" s="1"/>
  <c r="AA932" i="2"/>
  <c r="AB932" i="2" s="1"/>
  <c r="AC932" i="2"/>
  <c r="AD932" i="2"/>
  <c r="E933" i="2"/>
  <c r="Z933" i="2"/>
  <c r="AA933" i="2"/>
  <c r="AB933" i="2" s="1"/>
  <c r="AD933" i="2"/>
  <c r="E934" i="2"/>
  <c r="Z934" i="2"/>
  <c r="AA934" i="2"/>
  <c r="AB934" i="2" s="1"/>
  <c r="AC934" i="2"/>
  <c r="AD934" i="2"/>
  <c r="E935" i="2"/>
  <c r="Z935" i="2"/>
  <c r="AA935" i="2"/>
  <c r="AB935" i="2" s="1"/>
  <c r="AD935" i="2"/>
  <c r="E936" i="2"/>
  <c r="Z936" i="2"/>
  <c r="V936" i="2" s="1"/>
  <c r="AA936" i="2"/>
  <c r="AB936" i="2" s="1"/>
  <c r="AC936" i="2"/>
  <c r="AD936" i="2"/>
  <c r="E937" i="2"/>
  <c r="Z937" i="2"/>
  <c r="V937" i="2" s="1"/>
  <c r="AA937" i="2"/>
  <c r="AB937" i="2" s="1"/>
  <c r="AD937" i="2"/>
  <c r="E938" i="2"/>
  <c r="Z938" i="2"/>
  <c r="AA938" i="2"/>
  <c r="AB938" i="2" s="1"/>
  <c r="AD938" i="2"/>
  <c r="E939" i="2"/>
  <c r="Z939" i="2"/>
  <c r="V939" i="2" s="1"/>
  <c r="AA939" i="2"/>
  <c r="AB939" i="2" s="1"/>
  <c r="AD939" i="2"/>
  <c r="E940" i="2"/>
  <c r="Z940" i="2"/>
  <c r="AA940" i="2"/>
  <c r="AB940" i="2" s="1"/>
  <c r="AD940" i="2"/>
  <c r="E941" i="2"/>
  <c r="Z941" i="2"/>
  <c r="V941" i="2" s="1"/>
  <c r="AA941" i="2"/>
  <c r="AB941" i="2" s="1"/>
  <c r="AD941" i="2"/>
  <c r="E942" i="2"/>
  <c r="Z942" i="2"/>
  <c r="AA942" i="2"/>
  <c r="AB942" i="2" s="1"/>
  <c r="AD942" i="2"/>
  <c r="E943" i="2"/>
  <c r="Z943" i="2"/>
  <c r="AA943" i="2"/>
  <c r="AB943" i="2" s="1"/>
  <c r="AD943" i="2"/>
  <c r="E944" i="2"/>
  <c r="Z944" i="2"/>
  <c r="AA944" i="2"/>
  <c r="AD944" i="2"/>
  <c r="E945" i="2"/>
  <c r="Z945" i="2"/>
  <c r="AA945" i="2"/>
  <c r="AB945" i="2" s="1"/>
  <c r="AD945" i="2"/>
  <c r="E946" i="2"/>
  <c r="Z946" i="2"/>
  <c r="AA946" i="2"/>
  <c r="AB946" i="2" s="1"/>
  <c r="AD946" i="2"/>
  <c r="E947" i="2"/>
  <c r="Z947" i="2"/>
  <c r="AA947" i="2"/>
  <c r="AB947" i="2" s="1"/>
  <c r="AC947" i="2"/>
  <c r="AD947" i="2"/>
  <c r="E948" i="2"/>
  <c r="V948" i="2"/>
  <c r="Z948" i="2"/>
  <c r="AA948" i="2"/>
  <c r="AB948" i="2" s="1"/>
  <c r="AD948" i="2"/>
  <c r="E949" i="2"/>
  <c r="Z949" i="2"/>
  <c r="AA949" i="2"/>
  <c r="AB949" i="2" s="1"/>
  <c r="AD949" i="2"/>
  <c r="E950" i="2"/>
  <c r="Z950" i="2"/>
  <c r="AA950" i="2"/>
  <c r="AB950" i="2" s="1"/>
  <c r="AC950" i="2"/>
  <c r="AE950" i="2" s="1"/>
  <c r="AD950" i="2"/>
  <c r="E951" i="2"/>
  <c r="Z951" i="2"/>
  <c r="V951" i="2" s="1"/>
  <c r="AA951" i="2"/>
  <c r="AB951" i="2" s="1"/>
  <c r="AC951" i="2"/>
  <c r="AD951" i="2"/>
  <c r="E952" i="2"/>
  <c r="V952" i="2"/>
  <c r="W952" i="2" s="1"/>
  <c r="X952" i="2" s="1"/>
  <c r="Z952" i="2"/>
  <c r="AA952" i="2"/>
  <c r="AC952" i="2" s="1"/>
  <c r="AD952" i="2"/>
  <c r="E953" i="2"/>
  <c r="Z953" i="2"/>
  <c r="AA953" i="2"/>
  <c r="AC953" i="2" s="1"/>
  <c r="AD953" i="2"/>
  <c r="E954" i="2"/>
  <c r="Z954" i="2"/>
  <c r="AA954" i="2"/>
  <c r="AC954" i="2" s="1"/>
  <c r="AD954" i="2"/>
  <c r="E955" i="2"/>
  <c r="Z955" i="2"/>
  <c r="AA955" i="2"/>
  <c r="AC955" i="2" s="1"/>
  <c r="AE955" i="2" s="1"/>
  <c r="AB955" i="2"/>
  <c r="AD955" i="2"/>
  <c r="E956" i="2"/>
  <c r="Z956" i="2"/>
  <c r="AA956" i="2"/>
  <c r="AC956" i="2" s="1"/>
  <c r="AD956" i="2"/>
  <c r="E957" i="2"/>
  <c r="Z957" i="2"/>
  <c r="AA957" i="2"/>
  <c r="AC957" i="2" s="1"/>
  <c r="AD957" i="2"/>
  <c r="E958" i="2"/>
  <c r="Z958" i="2"/>
  <c r="AA958" i="2"/>
  <c r="AC958" i="2" s="1"/>
  <c r="AD958" i="2"/>
  <c r="E959" i="2"/>
  <c r="Z959" i="2"/>
  <c r="AA959" i="2"/>
  <c r="AC959" i="2" s="1"/>
  <c r="AB959" i="2"/>
  <c r="AD959" i="2"/>
  <c r="E960" i="2"/>
  <c r="Z960" i="2"/>
  <c r="AA960" i="2"/>
  <c r="AD960" i="2"/>
  <c r="E961" i="2"/>
  <c r="Z961" i="2"/>
  <c r="AA961" i="2"/>
  <c r="AC961" i="2" s="1"/>
  <c r="AE961" i="2" s="1"/>
  <c r="AD961" i="2"/>
  <c r="E962" i="2"/>
  <c r="Z962" i="2"/>
  <c r="AA962" i="2"/>
  <c r="AC962" i="2" s="1"/>
  <c r="AD962" i="2"/>
  <c r="E963" i="2"/>
  <c r="Z963" i="2"/>
  <c r="AA963" i="2"/>
  <c r="AC963" i="2" s="1"/>
  <c r="AD963" i="2"/>
  <c r="E964" i="2"/>
  <c r="Z964" i="2"/>
  <c r="AA964" i="2"/>
  <c r="AC964" i="2" s="1"/>
  <c r="AD964" i="2"/>
  <c r="E965" i="2"/>
  <c r="Z965" i="2"/>
  <c r="V965" i="2" s="1"/>
  <c r="AA965" i="2"/>
  <c r="AC965" i="2" s="1"/>
  <c r="AD965" i="2"/>
  <c r="E966" i="2"/>
  <c r="Z966" i="2"/>
  <c r="AA966" i="2"/>
  <c r="AD966" i="2"/>
  <c r="E967" i="2"/>
  <c r="Z967" i="2"/>
  <c r="AA967" i="2"/>
  <c r="AC967" i="2" s="1"/>
  <c r="AB967" i="2"/>
  <c r="AD967" i="2"/>
  <c r="E968" i="2"/>
  <c r="Z968" i="2"/>
  <c r="AA968" i="2"/>
  <c r="AC968" i="2" s="1"/>
  <c r="AD968" i="2"/>
  <c r="E969" i="2"/>
  <c r="Z969" i="2"/>
  <c r="V969" i="2" s="1"/>
  <c r="AA969" i="2"/>
  <c r="AC969" i="2" s="1"/>
  <c r="AB969" i="2"/>
  <c r="AD969" i="2"/>
  <c r="E970" i="2"/>
  <c r="Z970" i="2"/>
  <c r="V970" i="2" s="1"/>
  <c r="AA970" i="2"/>
  <c r="AC970" i="2" s="1"/>
  <c r="AD970" i="2"/>
  <c r="E971" i="2"/>
  <c r="Z971" i="2"/>
  <c r="V971" i="2" s="1"/>
  <c r="AA971" i="2"/>
  <c r="AC971" i="2" s="1"/>
  <c r="AB971" i="2"/>
  <c r="AD971" i="2"/>
  <c r="E972" i="2"/>
  <c r="Z972" i="2"/>
  <c r="AA972" i="2"/>
  <c r="AD972" i="2"/>
  <c r="E973" i="2"/>
  <c r="Z973" i="2"/>
  <c r="AA973" i="2"/>
  <c r="AC973" i="2" s="1"/>
  <c r="AE973" i="2" s="1"/>
  <c r="AD973" i="2"/>
  <c r="E974" i="2"/>
  <c r="Z974" i="2"/>
  <c r="AA974" i="2"/>
  <c r="AC974" i="2" s="1"/>
  <c r="AB974" i="2"/>
  <c r="AD974" i="2"/>
  <c r="E975" i="2"/>
  <c r="Z975" i="2"/>
  <c r="AA975" i="2"/>
  <c r="AC975" i="2" s="1"/>
  <c r="AD975" i="2"/>
  <c r="E976" i="2"/>
  <c r="Z976" i="2"/>
  <c r="AA976" i="2"/>
  <c r="AC976" i="2" s="1"/>
  <c r="AD976" i="2"/>
  <c r="E977" i="2"/>
  <c r="Z977" i="2"/>
  <c r="V977" i="2" s="1"/>
  <c r="AA977" i="2"/>
  <c r="AC977" i="2" s="1"/>
  <c r="AD977" i="2"/>
  <c r="E978" i="2"/>
  <c r="Z978" i="2"/>
  <c r="AA978" i="2"/>
  <c r="AD978" i="2"/>
  <c r="E979" i="2"/>
  <c r="Z979" i="2"/>
  <c r="AA979" i="2"/>
  <c r="AC979" i="2" s="1"/>
  <c r="AE979" i="2" s="1"/>
  <c r="AB979" i="2"/>
  <c r="AD979" i="2"/>
  <c r="E980" i="2"/>
  <c r="Z980" i="2"/>
  <c r="AA980" i="2"/>
  <c r="AC980" i="2" s="1"/>
  <c r="AB980" i="2"/>
  <c r="AD980" i="2"/>
  <c r="E981" i="2"/>
  <c r="Z981" i="2"/>
  <c r="V981" i="2" s="1"/>
  <c r="AA981" i="2"/>
  <c r="AC981" i="2" s="1"/>
  <c r="AB981" i="2"/>
  <c r="AD981" i="2"/>
  <c r="E982" i="2"/>
  <c r="Z982" i="2"/>
  <c r="AA982" i="2"/>
  <c r="AC982" i="2" s="1"/>
  <c r="AD982" i="2"/>
  <c r="E983" i="2"/>
  <c r="Z983" i="2"/>
  <c r="V983" i="2" s="1"/>
  <c r="AA983" i="2"/>
  <c r="AC983" i="2" s="1"/>
  <c r="AB983" i="2"/>
  <c r="AD983" i="2"/>
  <c r="E984" i="2"/>
  <c r="Z984" i="2"/>
  <c r="AA984" i="2"/>
  <c r="AD984" i="2"/>
  <c r="E985" i="2"/>
  <c r="Z985" i="2"/>
  <c r="AA985" i="2"/>
  <c r="AC985" i="2" s="1"/>
  <c r="AE985" i="2" s="1"/>
  <c r="AB985" i="2"/>
  <c r="AD985" i="2"/>
  <c r="E986" i="2"/>
  <c r="Z986" i="2"/>
  <c r="AA986" i="2"/>
  <c r="AC986" i="2" s="1"/>
  <c r="AB986" i="2"/>
  <c r="AD986" i="2"/>
  <c r="E987" i="2"/>
  <c r="Z987" i="2"/>
  <c r="AA987" i="2"/>
  <c r="AC987" i="2" s="1"/>
  <c r="AD987" i="2"/>
  <c r="E988" i="2"/>
  <c r="Z988" i="2"/>
  <c r="AA988" i="2"/>
  <c r="AC988" i="2" s="1"/>
  <c r="AD988" i="2"/>
  <c r="E989" i="2"/>
  <c r="Z989" i="2"/>
  <c r="V989" i="2" s="1"/>
  <c r="AA989" i="2"/>
  <c r="AC989" i="2" s="1"/>
  <c r="AD989" i="2"/>
  <c r="E990" i="2"/>
  <c r="Z990" i="2"/>
  <c r="AA990" i="2"/>
  <c r="AD990" i="2"/>
  <c r="E991" i="2"/>
  <c r="Z991" i="2"/>
  <c r="AA991" i="2"/>
  <c r="AC991" i="2" s="1"/>
  <c r="AE991" i="2" s="1"/>
  <c r="AB991" i="2"/>
  <c r="AD991" i="2"/>
  <c r="E992" i="2"/>
  <c r="Z992" i="2"/>
  <c r="AA992" i="2"/>
  <c r="AC992" i="2" s="1"/>
  <c r="AD992" i="2"/>
  <c r="D993" i="2"/>
  <c r="E993" i="2" s="1"/>
  <c r="Z993" i="2"/>
  <c r="AA993" i="2"/>
  <c r="AD993" i="2"/>
  <c r="Z994" i="2"/>
  <c r="AA994" i="2"/>
  <c r="AD994" i="2"/>
  <c r="Z995" i="2"/>
  <c r="AA995" i="2"/>
  <c r="AC995" i="2"/>
  <c r="AE995" i="2" s="1"/>
  <c r="AD995" i="2"/>
  <c r="Z996" i="2"/>
  <c r="V996" i="2" s="1"/>
  <c r="AA996" i="2"/>
  <c r="AC996" i="2" s="1"/>
  <c r="AB996" i="2"/>
  <c r="AD996" i="2"/>
  <c r="Z997" i="2"/>
  <c r="AA997" i="2"/>
  <c r="AD997" i="2"/>
  <c r="Z998" i="2"/>
  <c r="AA998" i="2"/>
  <c r="AB998" i="2" s="1"/>
  <c r="AC998" i="2"/>
  <c r="AE998" i="2" s="1"/>
  <c r="AD998" i="2"/>
  <c r="Z999" i="2"/>
  <c r="AA999" i="2"/>
  <c r="AC999" i="2"/>
  <c r="AD999" i="2"/>
  <c r="Z1000" i="2"/>
  <c r="V1000" i="2" s="1"/>
  <c r="AA1000" i="2"/>
  <c r="AC1000" i="2" s="1"/>
  <c r="AD1000" i="2"/>
  <c r="Z1001" i="2"/>
  <c r="AA1001" i="2"/>
  <c r="V1001" i="2" s="1"/>
  <c r="AD1001" i="2"/>
  <c r="Z1002" i="2"/>
  <c r="AA1002" i="2"/>
  <c r="AB1002" i="2" s="1"/>
  <c r="AD1002" i="2"/>
  <c r="Z1003" i="2"/>
  <c r="AA1003" i="2"/>
  <c r="AC1003" i="2" s="1"/>
  <c r="AD1003" i="2"/>
  <c r="Z1004" i="2"/>
  <c r="AA1004" i="2"/>
  <c r="AC1004" i="2" s="1"/>
  <c r="AE1004" i="2" s="1"/>
  <c r="AB1004" i="2"/>
  <c r="AD1004" i="2"/>
  <c r="Z1005" i="2"/>
  <c r="AA1005" i="2"/>
  <c r="AD1005" i="2"/>
  <c r="Z1006" i="2"/>
  <c r="AA1006" i="2"/>
  <c r="AD1006" i="2"/>
  <c r="Z1007" i="2"/>
  <c r="AA1007" i="2"/>
  <c r="V1007" i="2" s="1"/>
  <c r="AD1007" i="2"/>
  <c r="Z1008" i="2"/>
  <c r="V1008" i="2" s="1"/>
  <c r="AA1008" i="2"/>
  <c r="AC1008" i="2" s="1"/>
  <c r="AB1008" i="2"/>
  <c r="AD1008" i="2"/>
  <c r="Z1009" i="2"/>
  <c r="AA1009" i="2"/>
  <c r="AD1009" i="2"/>
  <c r="Z1010" i="2"/>
  <c r="AA1010" i="2"/>
  <c r="AC1010" i="2" s="1"/>
  <c r="AE1010" i="2" s="1"/>
  <c r="AB1010" i="2"/>
  <c r="AD1010" i="2"/>
  <c r="Z1011" i="2"/>
  <c r="AA1011" i="2"/>
  <c r="AC1011" i="2"/>
  <c r="AD1011" i="2"/>
  <c r="Z1012" i="2"/>
  <c r="V1012" i="2" s="1"/>
  <c r="AA1012" i="2"/>
  <c r="AC1012" i="2" s="1"/>
  <c r="AD1012" i="2"/>
  <c r="Z1013" i="2"/>
  <c r="AA1013" i="2"/>
  <c r="V1013" i="2" s="1"/>
  <c r="AD1013" i="2"/>
  <c r="Z1014" i="2"/>
  <c r="AA1014" i="2"/>
  <c r="AB1014" i="2" s="1"/>
  <c r="AD1014" i="2"/>
  <c r="Z1015" i="2"/>
  <c r="AA1015" i="2"/>
  <c r="AC1015" i="2" s="1"/>
  <c r="AE1015" i="2" s="1"/>
  <c r="AD1015" i="2"/>
  <c r="Z1016" i="2"/>
  <c r="AA1016" i="2"/>
  <c r="AC1016" i="2" s="1"/>
  <c r="AB1016" i="2"/>
  <c r="AD1016" i="2"/>
  <c r="Z1017" i="2"/>
  <c r="AA1017" i="2"/>
  <c r="AD1017" i="2"/>
  <c r="Z1018" i="2"/>
  <c r="AA1018" i="2"/>
  <c r="AD1018" i="2"/>
  <c r="Z1019" i="2"/>
  <c r="AA1019" i="2"/>
  <c r="AC1019" i="2"/>
  <c r="AE1019" i="2" s="1"/>
  <c r="AD1019" i="2"/>
  <c r="Z1020" i="2"/>
  <c r="V1020" i="2" s="1"/>
  <c r="AA1020" i="2"/>
  <c r="AC1020" i="2" s="1"/>
  <c r="AB1020" i="2"/>
  <c r="AD1020" i="2"/>
  <c r="Z1021" i="2"/>
  <c r="AA1021" i="2"/>
  <c r="AD1021" i="2"/>
  <c r="Z1022" i="2"/>
  <c r="AA1022" i="2"/>
  <c r="AB1022" i="2" s="1"/>
  <c r="AC1022" i="2"/>
  <c r="AE1022" i="2" s="1"/>
  <c r="AD1022" i="2"/>
  <c r="Z1023" i="2"/>
  <c r="AA1023" i="2"/>
  <c r="AC1023" i="2"/>
  <c r="AD1023" i="2"/>
  <c r="Z1024" i="2"/>
  <c r="V1024" i="2" s="1"/>
  <c r="AA1024" i="2"/>
  <c r="AC1024" i="2" s="1"/>
  <c r="AD1024" i="2"/>
  <c r="Z1025" i="2"/>
  <c r="AA1025" i="2"/>
  <c r="V1025" i="2" s="1"/>
  <c r="AD1025" i="2"/>
  <c r="Z1026" i="2"/>
  <c r="AA1026" i="2"/>
  <c r="AB1026" i="2" s="1"/>
  <c r="AD1026" i="2"/>
  <c r="Z1027" i="2"/>
  <c r="AA1027" i="2"/>
  <c r="AC1027" i="2" s="1"/>
  <c r="AD1027" i="2"/>
  <c r="Z1028" i="2"/>
  <c r="AA1028" i="2"/>
  <c r="AC1028" i="2" s="1"/>
  <c r="AE1028" i="2" s="1"/>
  <c r="AB1028" i="2"/>
  <c r="AD1028" i="2"/>
  <c r="Z1029" i="2"/>
  <c r="AA1029" i="2"/>
  <c r="AD1029" i="2"/>
  <c r="Z1030" i="2"/>
  <c r="AA1030" i="2"/>
  <c r="AD1030" i="2"/>
  <c r="Z1031" i="2"/>
  <c r="AA1031" i="2"/>
  <c r="V1031" i="2" s="1"/>
  <c r="AD1031" i="2"/>
  <c r="Z1032" i="2"/>
  <c r="V1032" i="2" s="1"/>
  <c r="AA1032" i="2"/>
  <c r="AC1032" i="2" s="1"/>
  <c r="AB1032" i="2"/>
  <c r="AD1032" i="2"/>
  <c r="Z1033" i="2"/>
  <c r="AA1033" i="2"/>
  <c r="AD1033" i="2"/>
  <c r="Z1034" i="2"/>
  <c r="AA1034" i="2"/>
  <c r="AC1034" i="2" s="1"/>
  <c r="AE1034" i="2" s="1"/>
  <c r="AB1034" i="2"/>
  <c r="AD1034" i="2"/>
  <c r="Z1035" i="2"/>
  <c r="AA1035" i="2"/>
  <c r="AC1035" i="2"/>
  <c r="AD1035" i="2"/>
  <c r="Z1036" i="2"/>
  <c r="V1036" i="2" s="1"/>
  <c r="AA1036" i="2"/>
  <c r="AC1036" i="2" s="1"/>
  <c r="AD1036" i="2"/>
  <c r="Z1037" i="2"/>
  <c r="AA1037" i="2"/>
  <c r="V1037" i="2" s="1"/>
  <c r="AD1037" i="2"/>
  <c r="Z1038" i="2"/>
  <c r="AA1038" i="2"/>
  <c r="AB1038" i="2" s="1"/>
  <c r="AD1038" i="2"/>
  <c r="Z1039" i="2"/>
  <c r="AA1039" i="2"/>
  <c r="AC1039" i="2" s="1"/>
  <c r="AE1039" i="2" s="1"/>
  <c r="AD1039" i="2"/>
  <c r="E1040" i="2"/>
  <c r="Z1040" i="2"/>
  <c r="AA1040" i="2"/>
  <c r="AD1040" i="2"/>
  <c r="E1041" i="2"/>
  <c r="Z1041" i="2"/>
  <c r="AA1041" i="2"/>
  <c r="AC1041" i="2" s="1"/>
  <c r="AE1041" i="2" s="1"/>
  <c r="AD1041" i="2"/>
  <c r="E1042" i="2"/>
  <c r="Z1042" i="2"/>
  <c r="AA1042" i="2"/>
  <c r="AC1042" i="2"/>
  <c r="AD1042" i="2"/>
  <c r="E1043" i="2"/>
  <c r="Z1043" i="2"/>
  <c r="AA1043" i="2"/>
  <c r="AC1043" i="2"/>
  <c r="AD1043" i="2"/>
  <c r="E1044" i="2"/>
  <c r="Z1044" i="2"/>
  <c r="AA1044" i="2"/>
  <c r="AC1044" i="2"/>
  <c r="AD1044" i="2"/>
  <c r="E1045" i="2"/>
  <c r="Z1045" i="2"/>
  <c r="AA1045" i="2"/>
  <c r="AC1045" i="2" s="1"/>
  <c r="AE1045" i="2" s="1"/>
  <c r="AD1045" i="2"/>
  <c r="E1046" i="2"/>
  <c r="Z1046" i="2"/>
  <c r="AA1046" i="2"/>
  <c r="AD1046" i="2"/>
  <c r="E1047" i="2"/>
  <c r="Z1047" i="2"/>
  <c r="AA1047" i="2"/>
  <c r="AC1047" i="2"/>
  <c r="AE1047" i="2" s="1"/>
  <c r="AD1047" i="2"/>
  <c r="E1048" i="2"/>
  <c r="Z1048" i="2"/>
  <c r="AA1048" i="2"/>
  <c r="V1048" i="2" s="1"/>
  <c r="AC1048" i="2"/>
  <c r="AD1048" i="2"/>
  <c r="E1049" i="2"/>
  <c r="Z1049" i="2"/>
  <c r="AA1049" i="2"/>
  <c r="AC1049" i="2"/>
  <c r="AD1049" i="2"/>
  <c r="E1050" i="2"/>
  <c r="Z1050" i="2"/>
  <c r="AA1050" i="2"/>
  <c r="V1050" i="2" s="1"/>
  <c r="AD1050" i="2"/>
  <c r="E1051" i="2"/>
  <c r="Z1051" i="2"/>
  <c r="AA1051" i="2"/>
  <c r="AC1051" i="2" s="1"/>
  <c r="AD1051" i="2"/>
  <c r="E1052" i="2"/>
  <c r="Z1052" i="2"/>
  <c r="AA1052" i="2"/>
  <c r="AD1052" i="2"/>
  <c r="E1053" i="2"/>
  <c r="Z1053" i="2"/>
  <c r="AA1053" i="2"/>
  <c r="V1053" i="2" s="1"/>
  <c r="AD1053" i="2"/>
  <c r="E1054" i="2"/>
  <c r="Z1054" i="2"/>
  <c r="AA1054" i="2"/>
  <c r="V1054" i="2" s="1"/>
  <c r="AC1054" i="2"/>
  <c r="AD1054" i="2"/>
  <c r="E1055" i="2"/>
  <c r="Z1055" i="2"/>
  <c r="AA1055" i="2"/>
  <c r="AC1055" i="2" s="1"/>
  <c r="AD1055" i="2"/>
  <c r="E1056" i="2"/>
  <c r="Z1056" i="2"/>
  <c r="AA1056" i="2"/>
  <c r="AC1056" i="2" s="1"/>
  <c r="AD1056" i="2"/>
  <c r="E1057" i="2"/>
  <c r="Z1057" i="2"/>
  <c r="AA1057" i="2"/>
  <c r="AC1057" i="2" s="1"/>
  <c r="AE1057" i="2" s="1"/>
  <c r="AD1057" i="2"/>
  <c r="E1058" i="2"/>
  <c r="Z1058" i="2"/>
  <c r="AA1058" i="2"/>
  <c r="AD1058" i="2"/>
  <c r="E1059" i="2"/>
  <c r="Z1059" i="2"/>
  <c r="AA1059" i="2"/>
  <c r="V1059" i="2" s="1"/>
  <c r="AC1059" i="2"/>
  <c r="AE1059" i="2" s="1"/>
  <c r="AD1059" i="2"/>
  <c r="E1060" i="2"/>
  <c r="Z1060" i="2"/>
  <c r="AA1060" i="2"/>
  <c r="V1060" i="2" s="1"/>
  <c r="AD1060" i="2"/>
  <c r="E1061" i="2"/>
  <c r="Z1061" i="2"/>
  <c r="AA1061" i="2"/>
  <c r="V1061" i="2" s="1"/>
  <c r="AD1061" i="2"/>
  <c r="E1062" i="2"/>
  <c r="Z1062" i="2"/>
  <c r="AA1062" i="2"/>
  <c r="V1062" i="2" s="1"/>
  <c r="AD1062" i="2"/>
  <c r="E1063" i="2"/>
  <c r="Z1063" i="2"/>
  <c r="AA1063" i="2"/>
  <c r="AC1063" i="2" s="1"/>
  <c r="AE1063" i="2" s="1"/>
  <c r="AD1063" i="2"/>
  <c r="E1064" i="2"/>
  <c r="Z1064" i="2"/>
  <c r="AA1064" i="2"/>
  <c r="AD1064" i="2"/>
  <c r="E1065" i="2"/>
  <c r="Z1065" i="2"/>
  <c r="AA1065" i="2"/>
  <c r="V1065" i="2" s="1"/>
  <c r="AD1065" i="2"/>
  <c r="E1066" i="2"/>
  <c r="Z1066" i="2"/>
  <c r="AA1066" i="2"/>
  <c r="AC1066" i="2"/>
  <c r="AD1066" i="2"/>
  <c r="E1067" i="2"/>
  <c r="Z1067" i="2"/>
  <c r="AA1067" i="2"/>
  <c r="AC1067" i="2" s="1"/>
  <c r="AD1067" i="2"/>
  <c r="E1068" i="2"/>
  <c r="Z1068" i="2"/>
  <c r="AA1068" i="2"/>
  <c r="AC1068" i="2"/>
  <c r="AD1068" i="2"/>
  <c r="E1069" i="2"/>
  <c r="Z1069" i="2"/>
  <c r="AA1069" i="2"/>
  <c r="AC1069" i="2" s="1"/>
  <c r="AE1069" i="2" s="1"/>
  <c r="AD1069" i="2"/>
  <c r="E1070" i="2"/>
  <c r="Z1070" i="2"/>
  <c r="AA1070" i="2"/>
  <c r="AD1070" i="2"/>
  <c r="E1071" i="2"/>
  <c r="Z1071" i="2"/>
  <c r="AA1071" i="2"/>
  <c r="AC1071" i="2"/>
  <c r="AD1071" i="2"/>
  <c r="E1072" i="2"/>
  <c r="Z1072" i="2"/>
  <c r="AA1072" i="2"/>
  <c r="V1072" i="2" s="1"/>
  <c r="AD1072" i="2"/>
  <c r="E1073" i="2"/>
  <c r="Z1073" i="2"/>
  <c r="AA1073" i="2"/>
  <c r="AC1073" i="2"/>
  <c r="AD1073" i="2"/>
  <c r="E1074" i="2"/>
  <c r="Z1074" i="2"/>
  <c r="AA1074" i="2"/>
  <c r="AD1074" i="2"/>
  <c r="E1075" i="2"/>
  <c r="Z1075" i="2"/>
  <c r="AA1075" i="2"/>
  <c r="AC1075" i="2" s="1"/>
  <c r="AE1075" i="2" s="1"/>
  <c r="AD1075" i="2"/>
  <c r="E1076" i="2"/>
  <c r="Z1076" i="2"/>
  <c r="AA1076" i="2"/>
  <c r="AD1076" i="2"/>
  <c r="E1077" i="2"/>
  <c r="Z1077" i="2"/>
  <c r="AA1077" i="2"/>
  <c r="AC1077" i="2" s="1"/>
  <c r="AE1077" i="2" s="1"/>
  <c r="AD1077" i="2"/>
  <c r="E1078" i="2"/>
  <c r="Z1078" i="2"/>
  <c r="AA1078" i="2"/>
  <c r="AC1078" i="2"/>
  <c r="AD1078" i="2"/>
  <c r="E1079" i="2"/>
  <c r="Z1079" i="2"/>
  <c r="AA1079" i="2"/>
  <c r="AC1079" i="2"/>
  <c r="AD1079" i="2"/>
  <c r="E1080" i="2"/>
  <c r="Z1080" i="2"/>
  <c r="AA1080" i="2"/>
  <c r="AC1080" i="2"/>
  <c r="AD1080" i="2"/>
  <c r="E1081" i="2"/>
  <c r="Z1081" i="2"/>
  <c r="AA1081" i="2"/>
  <c r="AC1081" i="2" s="1"/>
  <c r="AE1081" i="2" s="1"/>
  <c r="AD1081" i="2"/>
  <c r="E1082" i="2"/>
  <c r="Z1082" i="2"/>
  <c r="AA1082" i="2"/>
  <c r="AD1082" i="2"/>
  <c r="E1083" i="2"/>
  <c r="Z1083" i="2"/>
  <c r="AA1083" i="2"/>
  <c r="AC1083" i="2"/>
  <c r="AE1083" i="2" s="1"/>
  <c r="AD1083" i="2"/>
  <c r="E1084" i="2"/>
  <c r="Z1084" i="2"/>
  <c r="AA1084" i="2"/>
  <c r="V1084" i="2" s="1"/>
  <c r="AC1084" i="2"/>
  <c r="AD1084" i="2"/>
  <c r="E1085" i="2"/>
  <c r="Z1085" i="2"/>
  <c r="AA1085" i="2"/>
  <c r="AC1085" i="2"/>
  <c r="AD1085" i="2"/>
  <c r="E1086" i="2"/>
  <c r="Z1086" i="2"/>
  <c r="AA1086" i="2"/>
  <c r="V1086" i="2" s="1"/>
  <c r="AD1086" i="2"/>
  <c r="E1087" i="2"/>
  <c r="Z1087" i="2"/>
  <c r="AA1087" i="2"/>
  <c r="AC1087" i="2" s="1"/>
  <c r="AD1087" i="2"/>
  <c r="E1088" i="2"/>
  <c r="Z1088" i="2"/>
  <c r="AA1088" i="2"/>
  <c r="AD1088" i="2"/>
  <c r="E1089" i="2"/>
  <c r="Z1089" i="2"/>
  <c r="AA1089" i="2"/>
  <c r="V1089" i="2" s="1"/>
  <c r="AD1089" i="2"/>
  <c r="E1090" i="2"/>
  <c r="Z1090" i="2"/>
  <c r="AA1090" i="2"/>
  <c r="V1090" i="2" s="1"/>
  <c r="AC1090" i="2"/>
  <c r="AD1090" i="2"/>
  <c r="E1091" i="2"/>
  <c r="Z1091" i="2"/>
  <c r="AA1091" i="2"/>
  <c r="AC1091" i="2" s="1"/>
  <c r="AD1091" i="2"/>
  <c r="E1092" i="2"/>
  <c r="Z1092" i="2"/>
  <c r="AA1092" i="2"/>
  <c r="AC1092" i="2" s="1"/>
  <c r="AD1092" i="2"/>
  <c r="E1093" i="2"/>
  <c r="Z1093" i="2"/>
  <c r="AA1093" i="2"/>
  <c r="AC1093" i="2" s="1"/>
  <c r="AE1093" i="2" s="1"/>
  <c r="AD1093" i="2"/>
  <c r="E1094" i="2"/>
  <c r="Z1094" i="2"/>
  <c r="AA1094" i="2"/>
  <c r="AD1094" i="2"/>
  <c r="E1095" i="2"/>
  <c r="Z1095" i="2"/>
  <c r="AA1095" i="2"/>
  <c r="V1095" i="2" s="1"/>
  <c r="AC1095" i="2"/>
  <c r="AE1095" i="2" s="1"/>
  <c r="AD1095" i="2"/>
  <c r="E1096" i="2"/>
  <c r="Z1096" i="2"/>
  <c r="AA1096" i="2"/>
  <c r="V1096" i="2" s="1"/>
  <c r="AD1096" i="2"/>
  <c r="E1097" i="2"/>
  <c r="Z1097" i="2"/>
  <c r="AA1097" i="2"/>
  <c r="V1097" i="2" s="1"/>
  <c r="AD1097" i="2"/>
  <c r="E1098" i="2"/>
  <c r="Z1098" i="2"/>
  <c r="AA1098" i="2"/>
  <c r="V1098" i="2" s="1"/>
  <c r="AD1098" i="2"/>
  <c r="E1099" i="2"/>
  <c r="Z1099" i="2"/>
  <c r="AA1099" i="2"/>
  <c r="AC1099" i="2" s="1"/>
  <c r="AE1099" i="2" s="1"/>
  <c r="AD1099" i="2"/>
  <c r="E1100" i="2"/>
  <c r="Z1100" i="2"/>
  <c r="AA1100" i="2"/>
  <c r="AD1100" i="2"/>
  <c r="E1101" i="2"/>
  <c r="Z1101" i="2"/>
  <c r="AA1101" i="2"/>
  <c r="V1101" i="2" s="1"/>
  <c r="AD1101" i="2"/>
  <c r="E1102" i="2"/>
  <c r="Z1102" i="2"/>
  <c r="AA1102" i="2"/>
  <c r="AC1102" i="2"/>
  <c r="AD1102" i="2"/>
  <c r="E1103" i="2"/>
  <c r="Z1103" i="2"/>
  <c r="AA1103" i="2"/>
  <c r="AC1103" i="2" s="1"/>
  <c r="AD1103" i="2"/>
  <c r="E1104" i="2"/>
  <c r="Z1104" i="2"/>
  <c r="AA1104" i="2"/>
  <c r="AC1104" i="2" s="1"/>
  <c r="AD1104" i="2"/>
  <c r="E1105" i="2"/>
  <c r="Z1105" i="2"/>
  <c r="AA1105" i="2"/>
  <c r="AC1105" i="2" s="1"/>
  <c r="AE1105" i="2" s="1"/>
  <c r="AD1105" i="2"/>
  <c r="E1106" i="2"/>
  <c r="Z1106" i="2"/>
  <c r="AA1106" i="2"/>
  <c r="AD1106" i="2"/>
  <c r="E1107" i="2"/>
  <c r="Z1107" i="2"/>
  <c r="AA1107" i="2"/>
  <c r="V1107" i="2" s="1"/>
  <c r="AD1107" i="2"/>
  <c r="E1108" i="2"/>
  <c r="Z1108" i="2"/>
  <c r="AA1108" i="2"/>
  <c r="AC1108" i="2"/>
  <c r="AD1108" i="2"/>
  <c r="E1109" i="2"/>
  <c r="Z1109" i="2"/>
  <c r="AA1109" i="2"/>
  <c r="V1109" i="2" s="1"/>
  <c r="AD1109" i="2"/>
  <c r="E1110" i="2"/>
  <c r="Z1110" i="2"/>
  <c r="AA1110" i="2"/>
  <c r="V1110" i="2" s="1"/>
  <c r="AD1110" i="2"/>
  <c r="E1111" i="2"/>
  <c r="Z1111" i="2"/>
  <c r="V1111" i="2" s="1"/>
  <c r="AA1111" i="2"/>
  <c r="AB1111" i="2" s="1"/>
  <c r="AD1111" i="2"/>
  <c r="E1112" i="2"/>
  <c r="Z1112" i="2"/>
  <c r="AA1112" i="2"/>
  <c r="AD1112" i="2"/>
  <c r="E1113" i="2"/>
  <c r="Z1113" i="2"/>
  <c r="AA1113" i="2"/>
  <c r="AB1113" i="2" s="1"/>
  <c r="AD1113" i="2"/>
  <c r="E1114" i="2"/>
  <c r="Z1114" i="2"/>
  <c r="AA1114" i="2"/>
  <c r="AB1114" i="2" s="1"/>
  <c r="AD1114" i="2"/>
  <c r="E1115" i="2"/>
  <c r="Z1115" i="2"/>
  <c r="V1115" i="2" s="1"/>
  <c r="AA1115" i="2"/>
  <c r="AB1115" i="2" s="1"/>
  <c r="AC1115" i="2"/>
  <c r="AD1115" i="2"/>
  <c r="E1116" i="2"/>
  <c r="Z1116" i="2"/>
  <c r="AA1116" i="2"/>
  <c r="AB1116" i="2" s="1"/>
  <c r="AD1116" i="2"/>
  <c r="E1117" i="2"/>
  <c r="Z1117" i="2"/>
  <c r="AA1117" i="2"/>
  <c r="AB1117" i="2" s="1"/>
  <c r="AD1117" i="2"/>
  <c r="E1118" i="2"/>
  <c r="Z1118" i="2"/>
  <c r="AA1118" i="2"/>
  <c r="AD1118" i="2"/>
  <c r="E1119" i="2"/>
  <c r="Z1119" i="2"/>
  <c r="AA1119" i="2"/>
  <c r="AB1119" i="2" s="1"/>
  <c r="AC1119" i="2"/>
  <c r="AE1119" i="2" s="1"/>
  <c r="AD1119" i="2"/>
  <c r="E1120" i="2"/>
  <c r="Z1120" i="2"/>
  <c r="AA1120" i="2"/>
  <c r="AB1120" i="2" s="1"/>
  <c r="AD1120" i="2"/>
  <c r="E1121" i="2"/>
  <c r="Z1121" i="2"/>
  <c r="AA1121" i="2"/>
  <c r="AB1121" i="2" s="1"/>
  <c r="AC1121" i="2"/>
  <c r="AD1121" i="2"/>
  <c r="E1122" i="2"/>
  <c r="Z1122" i="2"/>
  <c r="AA1122" i="2"/>
  <c r="AB1122" i="2" s="1"/>
  <c r="AD1122" i="2"/>
  <c r="E1123" i="2"/>
  <c r="Z1123" i="2"/>
  <c r="AA1123" i="2"/>
  <c r="AB1123" i="2" s="1"/>
  <c r="AD1123" i="2"/>
  <c r="E1124" i="2"/>
  <c r="Z1124" i="2"/>
  <c r="AA1124" i="2"/>
  <c r="AD1124" i="2"/>
  <c r="E1125" i="2"/>
  <c r="Z1125" i="2"/>
  <c r="AA1125" i="2"/>
  <c r="AB1125" i="2" s="1"/>
  <c r="AD1125" i="2"/>
  <c r="E1126" i="2"/>
  <c r="Z1126" i="2"/>
  <c r="AA1126" i="2"/>
  <c r="AB1126" i="2" s="1"/>
  <c r="AD1126" i="2"/>
  <c r="E1127" i="2"/>
  <c r="Z1127" i="2"/>
  <c r="AA1127" i="2"/>
  <c r="AB1127" i="2" s="1"/>
  <c r="AD1127" i="2"/>
  <c r="E1128" i="2"/>
  <c r="Z1128" i="2"/>
  <c r="V1128" i="2" s="1"/>
  <c r="AA1128" i="2"/>
  <c r="AB1128" i="2" s="1"/>
  <c r="AD1128" i="2"/>
  <c r="E1129" i="2"/>
  <c r="Z1129" i="2"/>
  <c r="V1129" i="2" s="1"/>
  <c r="AA1129" i="2"/>
  <c r="AB1129" i="2" s="1"/>
  <c r="AC1129" i="2"/>
  <c r="AE1129" i="2" s="1"/>
  <c r="AD1129" i="2"/>
  <c r="E1130" i="2"/>
  <c r="Z1130" i="2"/>
  <c r="AA1130" i="2"/>
  <c r="AD1130" i="2"/>
  <c r="E1131" i="2"/>
  <c r="Z1131" i="2"/>
  <c r="AA1131" i="2"/>
  <c r="AB1131" i="2" s="1"/>
  <c r="AC1131" i="2"/>
  <c r="AE1131" i="2" s="1"/>
  <c r="AD1131" i="2"/>
  <c r="E1132" i="2"/>
  <c r="Z1132" i="2"/>
  <c r="AA1132" i="2"/>
  <c r="AB1132" i="2" s="1"/>
  <c r="AC1132" i="2"/>
  <c r="AD1132" i="2"/>
  <c r="E1133" i="2"/>
  <c r="Z1133" i="2"/>
  <c r="AA1133" i="2"/>
  <c r="AB1133" i="2" s="1"/>
  <c r="AD1133" i="2"/>
  <c r="E1134" i="2"/>
  <c r="Z1134" i="2"/>
  <c r="AA1134" i="2"/>
  <c r="AB1134" i="2" s="1"/>
  <c r="AD1134" i="2"/>
  <c r="E1135" i="2"/>
  <c r="Z1135" i="2"/>
  <c r="V1135" i="2" s="1"/>
  <c r="AA1135" i="2"/>
  <c r="AB1135" i="2" s="1"/>
  <c r="AD1135" i="2"/>
  <c r="E1136" i="2"/>
  <c r="Z1136" i="2"/>
  <c r="AA1136" i="2"/>
  <c r="AD1136" i="2"/>
  <c r="E1137" i="2"/>
  <c r="Z1137" i="2"/>
  <c r="AA1137" i="2"/>
  <c r="AB1137" i="2" s="1"/>
  <c r="AC1137" i="2"/>
  <c r="AE1137" i="2" s="1"/>
  <c r="AD1137" i="2"/>
  <c r="E1138" i="2"/>
  <c r="Z1138" i="2"/>
  <c r="AA1138" i="2"/>
  <c r="AB1138" i="2" s="1"/>
  <c r="AD1138" i="2"/>
  <c r="E1139" i="2"/>
  <c r="Z1139" i="2"/>
  <c r="AA1139" i="2"/>
  <c r="AB1139" i="2" s="1"/>
  <c r="AD1139" i="2"/>
  <c r="E1140" i="2"/>
  <c r="Z1140" i="2"/>
  <c r="AA1140" i="2"/>
  <c r="AB1140" i="2" s="1"/>
  <c r="AD1140" i="2"/>
  <c r="E1141" i="2"/>
  <c r="Z1141" i="2"/>
  <c r="AA1141" i="2"/>
  <c r="AB1141" i="2" s="1"/>
  <c r="AD1141" i="2"/>
  <c r="E1142" i="2"/>
  <c r="Z1142" i="2"/>
  <c r="AA1142" i="2"/>
  <c r="AD1142" i="2"/>
  <c r="E1143" i="2"/>
  <c r="Z1143" i="2"/>
  <c r="AA1143" i="2"/>
  <c r="AB1143" i="2" s="1"/>
  <c r="AC1143" i="2"/>
  <c r="AE1143" i="2" s="1"/>
  <c r="AD1143" i="2"/>
  <c r="E1144" i="2"/>
  <c r="Z1144" i="2"/>
  <c r="AA1144" i="2"/>
  <c r="AB1144" i="2" s="1"/>
  <c r="AC1144" i="2"/>
  <c r="AD1144" i="2"/>
  <c r="E1145" i="2"/>
  <c r="Z1145" i="2"/>
  <c r="V1145" i="2" s="1"/>
  <c r="AA1145" i="2"/>
  <c r="AB1145" i="2" s="1"/>
  <c r="AC1145" i="2"/>
  <c r="AD1145" i="2"/>
  <c r="E1146" i="2"/>
  <c r="Z1146" i="2"/>
  <c r="AA1146" i="2"/>
  <c r="AB1146" i="2" s="1"/>
  <c r="AD1146" i="2"/>
  <c r="E1147" i="2"/>
  <c r="Z1147" i="2"/>
  <c r="V1147" i="2" s="1"/>
  <c r="AA1147" i="2"/>
  <c r="AB1147" i="2" s="1"/>
  <c r="AD1147" i="2"/>
  <c r="E1148" i="2"/>
  <c r="Z1148" i="2"/>
  <c r="AA1148" i="2"/>
  <c r="AD1148" i="2"/>
  <c r="E1149" i="2"/>
  <c r="Z1149" i="2"/>
  <c r="AA1149" i="2"/>
  <c r="AB1149" i="2" s="1"/>
  <c r="AD1149" i="2"/>
  <c r="E1150" i="2"/>
  <c r="Z1150" i="2"/>
  <c r="AA1150" i="2"/>
  <c r="AB1150" i="2" s="1"/>
  <c r="AC1150" i="2"/>
  <c r="AD1150" i="2"/>
  <c r="E1151" i="2"/>
  <c r="Z1151" i="2"/>
  <c r="AA1151" i="2"/>
  <c r="AB1151" i="2" s="1"/>
  <c r="AD1151" i="2"/>
  <c r="E1152" i="2"/>
  <c r="Z1152" i="2"/>
  <c r="AA1152" i="2"/>
  <c r="AB1152" i="2" s="1"/>
  <c r="AD1152" i="2"/>
  <c r="E1153" i="2"/>
  <c r="Z1153" i="2"/>
  <c r="V1153" i="2" s="1"/>
  <c r="AA1153" i="2"/>
  <c r="AB1153" i="2" s="1"/>
  <c r="AC1153" i="2"/>
  <c r="AE1153" i="2" s="1"/>
  <c r="AD1153" i="2"/>
  <c r="E1154" i="2"/>
  <c r="Z1154" i="2"/>
  <c r="AA1154" i="2"/>
  <c r="AD1154" i="2"/>
  <c r="E1155" i="2"/>
  <c r="Z1155" i="2"/>
  <c r="AA1155" i="2"/>
  <c r="AB1155" i="2" s="1"/>
  <c r="AC1155" i="2"/>
  <c r="AD1155" i="2"/>
  <c r="E1156" i="2"/>
  <c r="Z1156" i="2"/>
  <c r="AA1156" i="2"/>
  <c r="AB1156" i="2" s="1"/>
  <c r="AC1156" i="2"/>
  <c r="AD1156" i="2"/>
  <c r="E1157" i="2"/>
  <c r="Z1157" i="2"/>
  <c r="AA1157" i="2"/>
  <c r="AB1157" i="2" s="1"/>
  <c r="AC1157" i="2"/>
  <c r="AD1157" i="2"/>
  <c r="E1158" i="2"/>
  <c r="Z1158" i="2"/>
  <c r="AA1158" i="2"/>
  <c r="AB1158" i="2" s="1"/>
  <c r="AD1158" i="2"/>
  <c r="E1159" i="2"/>
  <c r="Z1159" i="2"/>
  <c r="V1159" i="2" s="1"/>
  <c r="AA1159" i="2"/>
  <c r="AB1159" i="2" s="1"/>
  <c r="AD1159" i="2"/>
  <c r="E1160" i="2"/>
  <c r="Z1160" i="2"/>
  <c r="AA1160" i="2"/>
  <c r="AD1160" i="2"/>
  <c r="E1161" i="2"/>
  <c r="Z1161" i="2"/>
  <c r="AA1161" i="2"/>
  <c r="AB1161" i="2" s="1"/>
  <c r="AC1161" i="2"/>
  <c r="AE1161" i="2" s="1"/>
  <c r="AD1161" i="2"/>
  <c r="E1162" i="2"/>
  <c r="Z1162" i="2"/>
  <c r="AA1162" i="2"/>
  <c r="AB1162" i="2" s="1"/>
  <c r="AD1162" i="2"/>
  <c r="E1163" i="2"/>
  <c r="Z1163" i="2"/>
  <c r="AA1163" i="2"/>
  <c r="AB1163" i="2" s="1"/>
  <c r="AC1163" i="2"/>
  <c r="AD1163" i="2"/>
  <c r="E1164" i="2"/>
  <c r="Z1164" i="2"/>
  <c r="AA1164" i="2"/>
  <c r="AB1164" i="2" s="1"/>
  <c r="AD1164" i="2"/>
  <c r="D1165" i="2"/>
  <c r="E1165" i="2" s="1"/>
  <c r="Z1165" i="2"/>
  <c r="AA1165" i="2"/>
  <c r="AC1165" i="2" s="1"/>
  <c r="AE1165" i="2" s="1"/>
  <c r="AB1165" i="2"/>
  <c r="AD1165" i="2"/>
  <c r="Z1166" i="2"/>
  <c r="AA1166" i="2"/>
  <c r="V1166" i="2" s="1"/>
  <c r="AD1166" i="2"/>
  <c r="Z1167" i="2"/>
  <c r="V1167" i="2" s="1"/>
  <c r="AA1167" i="2"/>
  <c r="AB1167" i="2" s="1"/>
  <c r="AD1167" i="2"/>
  <c r="Z1168" i="2"/>
  <c r="AA1168" i="2"/>
  <c r="AD1168" i="2"/>
  <c r="Z1169" i="2"/>
  <c r="AA1169" i="2"/>
  <c r="AB1169" i="2" s="1"/>
  <c r="AD1169" i="2"/>
  <c r="Z1170" i="2"/>
  <c r="AA1170" i="2"/>
  <c r="AD1170" i="2"/>
  <c r="Z1171" i="2"/>
  <c r="AA1171" i="2"/>
  <c r="AB1171" i="2" s="1"/>
  <c r="AD1171" i="2"/>
  <c r="Z1172" i="2"/>
  <c r="AA1172" i="2"/>
  <c r="AB1172" i="2" s="1"/>
  <c r="AC1172" i="2"/>
  <c r="AD1172" i="2"/>
  <c r="Z1173" i="2"/>
  <c r="AA1173" i="2"/>
  <c r="AB1173" i="2" s="1"/>
  <c r="AD1173" i="2"/>
  <c r="Z1174" i="2"/>
  <c r="AA1174" i="2"/>
  <c r="AD1174" i="2"/>
  <c r="Z1175" i="2"/>
  <c r="AA1175" i="2"/>
  <c r="AB1175" i="2" s="1"/>
  <c r="AD1175" i="2"/>
  <c r="Z1176" i="2"/>
  <c r="AA1176" i="2"/>
  <c r="AD1176" i="2"/>
  <c r="Z1177" i="2"/>
  <c r="AA1177" i="2"/>
  <c r="AB1177" i="2" s="1"/>
  <c r="AC1177" i="2"/>
  <c r="AE1177" i="2" s="1"/>
  <c r="AD1177" i="2"/>
  <c r="Z1178" i="2"/>
  <c r="AA1178" i="2"/>
  <c r="AD1178" i="2"/>
  <c r="Z1179" i="2"/>
  <c r="AA1179" i="2"/>
  <c r="AB1179" i="2" s="1"/>
  <c r="AD1179" i="2"/>
  <c r="Z1180" i="2"/>
  <c r="AA1180" i="2"/>
  <c r="AB1180" i="2" s="1"/>
  <c r="AC1180" i="2"/>
  <c r="AD1180" i="2"/>
  <c r="Z1181" i="2"/>
  <c r="V1181" i="2" s="1"/>
  <c r="AA1181" i="2"/>
  <c r="AC1181" i="2" s="1"/>
  <c r="AE1181" i="2" s="1"/>
  <c r="AB1181" i="2"/>
  <c r="AD1181" i="2"/>
  <c r="Z1182" i="2"/>
  <c r="AA1182" i="2"/>
  <c r="AD1182" i="2"/>
  <c r="Z1183" i="2"/>
  <c r="V1183" i="2" s="1"/>
  <c r="AA1183" i="2"/>
  <c r="AB1183" i="2" s="1"/>
  <c r="AD1183" i="2"/>
  <c r="Z1184" i="2"/>
  <c r="AA1184" i="2"/>
  <c r="AD1184" i="2"/>
  <c r="Z1185" i="2"/>
  <c r="AA1185" i="2"/>
  <c r="AC1185" i="2" s="1"/>
  <c r="AE1185" i="2" s="1"/>
  <c r="AD1185" i="2"/>
  <c r="Z1186" i="2"/>
  <c r="AA1186" i="2"/>
  <c r="AD1186" i="2"/>
  <c r="Z1187" i="2"/>
  <c r="AA1187" i="2"/>
  <c r="AB1187" i="2" s="1"/>
  <c r="AD1187" i="2"/>
  <c r="Z1188" i="2"/>
  <c r="V1188" i="2" s="1"/>
  <c r="AA1188" i="2"/>
  <c r="AB1188" i="2" s="1"/>
  <c r="AC1188" i="2"/>
  <c r="AD1188" i="2"/>
  <c r="Z1189" i="2"/>
  <c r="V1189" i="2" s="1"/>
  <c r="AA1189" i="2"/>
  <c r="AB1189" i="2" s="1"/>
  <c r="AD1189" i="2"/>
  <c r="Z1190" i="2"/>
  <c r="AA1190" i="2"/>
  <c r="AD1190" i="2"/>
  <c r="Z1191" i="2"/>
  <c r="V1191" i="2" s="1"/>
  <c r="AA1191" i="2"/>
  <c r="AB1191" i="2" s="1"/>
  <c r="AD1191" i="2"/>
  <c r="Z1192" i="2"/>
  <c r="AA1192" i="2"/>
  <c r="AD1192" i="2"/>
  <c r="Z1193" i="2"/>
  <c r="AA1193" i="2"/>
  <c r="AB1193" i="2"/>
  <c r="AC1193" i="2"/>
  <c r="AE1193" i="2" s="1"/>
  <c r="AD1193" i="2"/>
  <c r="Z1194" i="2"/>
  <c r="AA1194" i="2"/>
  <c r="AD1194" i="2"/>
  <c r="Z1195" i="2"/>
  <c r="AA1195" i="2"/>
  <c r="AB1195" i="2" s="1"/>
  <c r="AD1195" i="2"/>
  <c r="Z1196" i="2"/>
  <c r="AA1196" i="2"/>
  <c r="AB1196" i="2" s="1"/>
  <c r="AD1196" i="2"/>
  <c r="Z1197" i="2"/>
  <c r="V1197" i="2" s="1"/>
  <c r="AA1197" i="2"/>
  <c r="AB1197" i="2"/>
  <c r="AC1197" i="2"/>
  <c r="AD1197" i="2"/>
  <c r="Z1198" i="2"/>
  <c r="AA1198" i="2"/>
  <c r="AD1198" i="2"/>
  <c r="Z1199" i="2"/>
  <c r="AA1199" i="2"/>
  <c r="AB1199" i="2" s="1"/>
  <c r="AD1199" i="2"/>
  <c r="Z1200" i="2"/>
  <c r="AA1200" i="2"/>
  <c r="AD1200" i="2"/>
  <c r="Z1201" i="2"/>
  <c r="AA1201" i="2"/>
  <c r="AB1201" i="2" s="1"/>
  <c r="AC1201" i="2"/>
  <c r="AE1201" i="2" s="1"/>
  <c r="AD1201" i="2"/>
  <c r="Z1202" i="2"/>
  <c r="AA1202" i="2"/>
  <c r="AD1202" i="2"/>
  <c r="Z1203" i="2"/>
  <c r="AA1203" i="2"/>
  <c r="AB1203" i="2" s="1"/>
  <c r="AD1203" i="2"/>
  <c r="Z1204" i="2"/>
  <c r="AA1204" i="2"/>
  <c r="AB1204" i="2" s="1"/>
  <c r="AC1204" i="2"/>
  <c r="AD1204" i="2"/>
  <c r="Z1205" i="2"/>
  <c r="V1205" i="2" s="1"/>
  <c r="AA1205" i="2"/>
  <c r="AB1205" i="2" s="1"/>
  <c r="AD1205" i="2"/>
  <c r="Z1206" i="2"/>
  <c r="AA1206" i="2"/>
  <c r="V1206" i="2" s="1"/>
  <c r="AD1206" i="2"/>
  <c r="Z1207" i="2"/>
  <c r="AA1207" i="2"/>
  <c r="AB1207" i="2" s="1"/>
  <c r="AD1207" i="2"/>
  <c r="Z1208" i="2"/>
  <c r="AA1208" i="2"/>
  <c r="AD1208" i="2"/>
  <c r="Z1209" i="2"/>
  <c r="AA1209" i="2"/>
  <c r="AC1209" i="2" s="1"/>
  <c r="AE1209" i="2" s="1"/>
  <c r="AB1209" i="2"/>
  <c r="AD1209" i="2"/>
  <c r="Z1210" i="2"/>
  <c r="AA1210" i="2"/>
  <c r="AD1210" i="2"/>
  <c r="Z1211" i="2"/>
  <c r="AA1211" i="2"/>
  <c r="AB1211" i="2" s="1"/>
  <c r="AD1211" i="2"/>
  <c r="E1212" i="2"/>
  <c r="Z1212" i="2"/>
  <c r="AA1212" i="2"/>
  <c r="AB1212" i="2" s="1"/>
  <c r="AD1212" i="2"/>
  <c r="E1213" i="2"/>
  <c r="Z1213" i="2"/>
  <c r="AA1213" i="2"/>
  <c r="AB1213" i="2" s="1"/>
  <c r="AD1213" i="2"/>
  <c r="E1214" i="2"/>
  <c r="Z1214" i="2"/>
  <c r="AA1214" i="2"/>
  <c r="AB1214" i="2" s="1"/>
  <c r="AD1214" i="2"/>
  <c r="E1303" i="2"/>
  <c r="Z1303" i="2"/>
  <c r="AA1303" i="2"/>
  <c r="AB1303" i="2" s="1"/>
  <c r="AD1303" i="2"/>
  <c r="E1304" i="2"/>
  <c r="Z1304" i="2"/>
  <c r="AA1304" i="2"/>
  <c r="AB1304" i="2" s="1"/>
  <c r="AD1304" i="2"/>
  <c r="E1305" i="2"/>
  <c r="Z1305" i="2"/>
  <c r="AA1305" i="2"/>
  <c r="AB1305" i="2" s="1"/>
  <c r="AD1305" i="2"/>
  <c r="E1306" i="2"/>
  <c r="Z1306" i="2"/>
  <c r="AA1306" i="2"/>
  <c r="AB1306" i="2" s="1"/>
  <c r="AD1306" i="2"/>
  <c r="E1307" i="2"/>
  <c r="Z1307" i="2"/>
  <c r="AA1307" i="2"/>
  <c r="AB1307" i="2" s="1"/>
  <c r="AD1307" i="2"/>
  <c r="E1308" i="2"/>
  <c r="Z1308" i="2"/>
  <c r="AA1308" i="2"/>
  <c r="AB1308" i="2" s="1"/>
  <c r="AD1308" i="2"/>
  <c r="E1309" i="2"/>
  <c r="Z1309" i="2"/>
  <c r="AA1309" i="2"/>
  <c r="AB1309" i="2" s="1"/>
  <c r="AD1309" i="2"/>
  <c r="E1310" i="2"/>
  <c r="Z1310" i="2"/>
  <c r="AA1310" i="2"/>
  <c r="AB1310" i="2" s="1"/>
  <c r="AD1310" i="2"/>
  <c r="E1311" i="2"/>
  <c r="Z1311" i="2"/>
  <c r="AA1311" i="2"/>
  <c r="AB1311" i="2" s="1"/>
  <c r="AD1311" i="2"/>
  <c r="E1312" i="2"/>
  <c r="Z1312" i="2"/>
  <c r="AA1312" i="2"/>
  <c r="AB1312" i="2" s="1"/>
  <c r="AD1312" i="2"/>
  <c r="E1313" i="2"/>
  <c r="Z1313" i="2"/>
  <c r="AA1313" i="2"/>
  <c r="AB1313" i="2" s="1"/>
  <c r="AD1313" i="2"/>
  <c r="E1314" i="2"/>
  <c r="Z1314" i="2"/>
  <c r="AA1314" i="2"/>
  <c r="AB1314" i="2" s="1"/>
  <c r="AD1314" i="2"/>
  <c r="E1315" i="2"/>
  <c r="Z1315" i="2"/>
  <c r="AA1315" i="2"/>
  <c r="AB1315" i="2" s="1"/>
  <c r="AD1315" i="2"/>
  <c r="E1316" i="2"/>
  <c r="Z1316" i="2"/>
  <c r="AA1316" i="2"/>
  <c r="AB1316" i="2" s="1"/>
  <c r="AD1316" i="2"/>
  <c r="E1317" i="2"/>
  <c r="Z1317" i="2"/>
  <c r="AA1317" i="2"/>
  <c r="AB1317" i="2" s="1"/>
  <c r="AD1317" i="2"/>
  <c r="E1318" i="2"/>
  <c r="Z1318" i="2"/>
  <c r="AA1318" i="2"/>
  <c r="AB1318" i="2" s="1"/>
  <c r="AD1318" i="2"/>
  <c r="E1319" i="2"/>
  <c r="Z1319" i="2"/>
  <c r="AA1319" i="2"/>
  <c r="AB1319" i="2" s="1"/>
  <c r="AD1319" i="2"/>
  <c r="E1320" i="2"/>
  <c r="Z1320" i="2"/>
  <c r="AA1320" i="2"/>
  <c r="AB1320" i="2" s="1"/>
  <c r="AD1320" i="2"/>
  <c r="E1321" i="2"/>
  <c r="Z1321" i="2"/>
  <c r="AA1321" i="2"/>
  <c r="AB1321" i="2" s="1"/>
  <c r="AD1321" i="2"/>
  <c r="E1322" i="2"/>
  <c r="Z1322" i="2"/>
  <c r="AA1322" i="2"/>
  <c r="AB1322" i="2" s="1"/>
  <c r="AD1322" i="2"/>
  <c r="E1389" i="2"/>
  <c r="Z1389" i="2"/>
  <c r="AA1389" i="2"/>
  <c r="AB1389" i="2" s="1"/>
  <c r="AD1389" i="2"/>
  <c r="E1390" i="2"/>
  <c r="Z1390" i="2"/>
  <c r="AA1390" i="2"/>
  <c r="AB1390" i="2" s="1"/>
  <c r="AD1390" i="2"/>
  <c r="E1391" i="2"/>
  <c r="Z1391" i="2"/>
  <c r="AA1391" i="2"/>
  <c r="AB1391" i="2" s="1"/>
  <c r="AD1391" i="2"/>
  <c r="E1392" i="2"/>
  <c r="Z1392" i="2"/>
  <c r="AA1392" i="2"/>
  <c r="AB1392" i="2" s="1"/>
  <c r="AD1392" i="2"/>
  <c r="E1393" i="2"/>
  <c r="Z1393" i="2"/>
  <c r="AA1393" i="2"/>
  <c r="AB1393" i="2" s="1"/>
  <c r="AD1393" i="2"/>
  <c r="E1394" i="2"/>
  <c r="Z1394" i="2"/>
  <c r="AA1394" i="2"/>
  <c r="AB1394" i="2" s="1"/>
  <c r="AD1394" i="2"/>
  <c r="E1395" i="2"/>
  <c r="Z1395" i="2"/>
  <c r="AA1395" i="2"/>
  <c r="AB1395" i="2" s="1"/>
  <c r="AD1395" i="2"/>
  <c r="E1396" i="2"/>
  <c r="Z1396" i="2"/>
  <c r="AA1396" i="2"/>
  <c r="AB1396" i="2" s="1"/>
  <c r="AD1396" i="2"/>
  <c r="E1397" i="2"/>
  <c r="Z1397" i="2"/>
  <c r="AA1397" i="2"/>
  <c r="AB1397" i="2" s="1"/>
  <c r="AD1397" i="2"/>
  <c r="E1398" i="2"/>
  <c r="Z1398" i="2"/>
  <c r="AA1398" i="2"/>
  <c r="AB1398" i="2" s="1"/>
  <c r="AD1398" i="2"/>
  <c r="E1399" i="2"/>
  <c r="Z1399" i="2"/>
  <c r="AA1399" i="2"/>
  <c r="AB1399" i="2" s="1"/>
  <c r="AD1399" i="2"/>
  <c r="E1400" i="2"/>
  <c r="Z1400" i="2"/>
  <c r="AA1400" i="2"/>
  <c r="AB1400" i="2" s="1"/>
  <c r="AD1400" i="2"/>
  <c r="E1401" i="2"/>
  <c r="Z1401" i="2"/>
  <c r="AA1401" i="2"/>
  <c r="AB1401" i="2" s="1"/>
  <c r="AD1401" i="2"/>
  <c r="E1402" i="2"/>
  <c r="Z1402" i="2"/>
  <c r="AA1402" i="2"/>
  <c r="AB1402" i="2" s="1"/>
  <c r="AD1402" i="2"/>
  <c r="E1403" i="2"/>
  <c r="Z1403" i="2"/>
  <c r="AA1403" i="2"/>
  <c r="AB1403" i="2" s="1"/>
  <c r="AD1403" i="2"/>
  <c r="E1404" i="2"/>
  <c r="Z1404" i="2"/>
  <c r="AA1404" i="2"/>
  <c r="AB1404" i="2" s="1"/>
  <c r="AD1404" i="2"/>
  <c r="E1405" i="2"/>
  <c r="Z1405" i="2"/>
  <c r="AA1405" i="2"/>
  <c r="AB1405" i="2" s="1"/>
  <c r="AD1405" i="2"/>
  <c r="E1406" i="2"/>
  <c r="Z1406" i="2"/>
  <c r="AA1406" i="2"/>
  <c r="AB1406" i="2" s="1"/>
  <c r="AD1406" i="2"/>
  <c r="E1407" i="2"/>
  <c r="Z1407" i="2"/>
  <c r="AA1407" i="2"/>
  <c r="AB1407" i="2" s="1"/>
  <c r="AD1407" i="2"/>
  <c r="E1408" i="2"/>
  <c r="Z1408" i="2"/>
  <c r="AA1408" i="2"/>
  <c r="AB1408" i="2" s="1"/>
  <c r="AD1408" i="2"/>
  <c r="E1409" i="2"/>
  <c r="Z1409" i="2"/>
  <c r="AA1409" i="2"/>
  <c r="AB1409" i="2" s="1"/>
  <c r="AD1409" i="2"/>
  <c r="E1410" i="2"/>
  <c r="Z1410" i="2"/>
  <c r="AA1410" i="2"/>
  <c r="AB1410" i="2" s="1"/>
  <c r="AD1410" i="2"/>
  <c r="E1411" i="2"/>
  <c r="Z1411" i="2"/>
  <c r="AA1411" i="2"/>
  <c r="AB1411" i="2" s="1"/>
  <c r="AD1411" i="2"/>
  <c r="E1412" i="2"/>
  <c r="Z1412" i="2"/>
  <c r="AA1412" i="2"/>
  <c r="AB1412" i="2" s="1"/>
  <c r="AD1412" i="2"/>
  <c r="E1413" i="2"/>
  <c r="Z1413" i="2"/>
  <c r="AA1413" i="2"/>
  <c r="AB1413" i="2" s="1"/>
  <c r="AD1413" i="2"/>
  <c r="E1414" i="2"/>
  <c r="Z1414" i="2"/>
  <c r="AA1414" i="2"/>
  <c r="AB1414" i="2" s="1"/>
  <c r="AD1414" i="2"/>
  <c r="E1415" i="2"/>
  <c r="Z1415" i="2"/>
  <c r="AA1415" i="2"/>
  <c r="AB1415" i="2" s="1"/>
  <c r="AD1415" i="2"/>
  <c r="E1416" i="2"/>
  <c r="Z1416" i="2"/>
  <c r="AA1416" i="2"/>
  <c r="AB1416" i="2" s="1"/>
  <c r="AD1416" i="2"/>
  <c r="E1417" i="2"/>
  <c r="Z1417" i="2"/>
  <c r="AA1417" i="2"/>
  <c r="AB1417" i="2" s="1"/>
  <c r="AD1417" i="2"/>
  <c r="E1418" i="2"/>
  <c r="Z1418" i="2"/>
  <c r="AA1418" i="2"/>
  <c r="AB1418" i="2" s="1"/>
  <c r="AD1418" i="2"/>
  <c r="E1419" i="2"/>
  <c r="Z1419" i="2"/>
  <c r="AA1419" i="2"/>
  <c r="AB1419" i="2" s="1"/>
  <c r="AD1419" i="2"/>
  <c r="E1420" i="2"/>
  <c r="Z1420" i="2"/>
  <c r="AA1420" i="2"/>
  <c r="AB1420" i="2" s="1"/>
  <c r="AD1420" i="2"/>
  <c r="E1421" i="2"/>
  <c r="Z1421" i="2"/>
  <c r="AA1421" i="2"/>
  <c r="AB1421" i="2" s="1"/>
  <c r="AD1421" i="2"/>
  <c r="E1422" i="2"/>
  <c r="Z1422" i="2"/>
  <c r="AA1422" i="2"/>
  <c r="AB1422" i="2" s="1"/>
  <c r="AD1422" i="2"/>
  <c r="E1423" i="2"/>
  <c r="Z1423" i="2"/>
  <c r="AA1423" i="2"/>
  <c r="AB1423" i="2" s="1"/>
  <c r="AD1423" i="2"/>
  <c r="E1424" i="2"/>
  <c r="Z1424" i="2"/>
  <c r="AA1424" i="2"/>
  <c r="AB1424" i="2" s="1"/>
  <c r="AD1424" i="2"/>
  <c r="E1425" i="2"/>
  <c r="Z1425" i="2"/>
  <c r="AA1425" i="2"/>
  <c r="AB1425" i="2" s="1"/>
  <c r="AD1425" i="2"/>
  <c r="E1426" i="2"/>
  <c r="Z1426" i="2"/>
  <c r="AA1426" i="2"/>
  <c r="AB1426" i="2" s="1"/>
  <c r="AD1426" i="2"/>
  <c r="E1427" i="2"/>
  <c r="Z1427" i="2"/>
  <c r="AA1427" i="2"/>
  <c r="AB1427" i="2" s="1"/>
  <c r="AD1427" i="2"/>
  <c r="E1428" i="2"/>
  <c r="Z1428" i="2"/>
  <c r="AA1428" i="2"/>
  <c r="AB1428" i="2" s="1"/>
  <c r="AD1428" i="2"/>
  <c r="E1429" i="2"/>
  <c r="Z1429" i="2"/>
  <c r="AA1429" i="2"/>
  <c r="AB1429" i="2" s="1"/>
  <c r="AD1429" i="2"/>
  <c r="E1430" i="2"/>
  <c r="Z1430" i="2"/>
  <c r="AA1430" i="2"/>
  <c r="AB1430" i="2" s="1"/>
  <c r="AD1430" i="2"/>
  <c r="E1431" i="2"/>
  <c r="Z1431" i="2"/>
  <c r="AA1431" i="2"/>
  <c r="AB1431" i="2" s="1"/>
  <c r="AD1431" i="2"/>
  <c r="E1432" i="2"/>
  <c r="Z1432" i="2"/>
  <c r="AA1432" i="2"/>
  <c r="AB1432" i="2" s="1"/>
  <c r="AD1432" i="2"/>
  <c r="E1433" i="2"/>
  <c r="Z1433" i="2"/>
  <c r="AA1433" i="2"/>
  <c r="AB1433" i="2" s="1"/>
  <c r="AD1433" i="2"/>
  <c r="E1434" i="2"/>
  <c r="Z1434" i="2"/>
  <c r="AA1434" i="2"/>
  <c r="AB1434" i="2" s="1"/>
  <c r="AD1434" i="2"/>
  <c r="E1435" i="2"/>
  <c r="Z1435" i="2"/>
  <c r="AA1435" i="2"/>
  <c r="AB1435" i="2" s="1"/>
  <c r="AD1435" i="2"/>
  <c r="E1436" i="2"/>
  <c r="Z1436" i="2"/>
  <c r="AA1436" i="2"/>
  <c r="AB1436" i="2" s="1"/>
  <c r="AD1436" i="2"/>
  <c r="E1437" i="2"/>
  <c r="Z1437" i="2"/>
  <c r="AA1437" i="2"/>
  <c r="AB1437" i="2" s="1"/>
  <c r="AD1437" i="2"/>
  <c r="E1438" i="2"/>
  <c r="Z1438" i="2"/>
  <c r="AA1438" i="2"/>
  <c r="AB1438" i="2" s="1"/>
  <c r="AD1438" i="2"/>
  <c r="E1439" i="2"/>
  <c r="Z1439" i="2"/>
  <c r="AA1439" i="2"/>
  <c r="AB1439" i="2" s="1"/>
  <c r="AD1439" i="2"/>
  <c r="E1440" i="2"/>
  <c r="Z1440" i="2"/>
  <c r="AA1440" i="2"/>
  <c r="AB1440" i="2" s="1"/>
  <c r="AD1440" i="2"/>
  <c r="E1441" i="2"/>
  <c r="Z1441" i="2"/>
  <c r="AA1441" i="2"/>
  <c r="AB1441" i="2" s="1"/>
  <c r="AD1441" i="2"/>
  <c r="E1442" i="2"/>
  <c r="Z1442" i="2"/>
  <c r="AA1442" i="2"/>
  <c r="AB1442" i="2" s="1"/>
  <c r="AD1442" i="2"/>
  <c r="E1443" i="2"/>
  <c r="Z1443" i="2"/>
  <c r="AA1443" i="2"/>
  <c r="AB1443" i="2" s="1"/>
  <c r="AD1443" i="2"/>
  <c r="E1444" i="2"/>
  <c r="Z1444" i="2"/>
  <c r="AA1444" i="2"/>
  <c r="AB1444" i="2" s="1"/>
  <c r="AD1444" i="2"/>
  <c r="E1445" i="2"/>
  <c r="Z1445" i="2"/>
  <c r="AA1445" i="2"/>
  <c r="AB1445" i="2" s="1"/>
  <c r="AD1445" i="2"/>
  <c r="E1446" i="2"/>
  <c r="Z1446" i="2"/>
  <c r="AA1446" i="2"/>
  <c r="AB1446" i="2" s="1"/>
  <c r="AD1446" i="2"/>
  <c r="E1447" i="2"/>
  <c r="Z1447" i="2"/>
  <c r="AA1447" i="2"/>
  <c r="AB1447" i="2" s="1"/>
  <c r="AD1447" i="2"/>
  <c r="E1448" i="2"/>
  <c r="Z1448" i="2"/>
  <c r="AA1448" i="2"/>
  <c r="AB1448" i="2" s="1"/>
  <c r="AD1448" i="2"/>
  <c r="E1449" i="2"/>
  <c r="Z1449" i="2"/>
  <c r="AA1449" i="2"/>
  <c r="AB1449" i="2" s="1"/>
  <c r="AD1449" i="2"/>
  <c r="E1450" i="2"/>
  <c r="Z1450" i="2"/>
  <c r="AA1450" i="2"/>
  <c r="AB1450" i="2" s="1"/>
  <c r="AD1450" i="2"/>
  <c r="E1451" i="2"/>
  <c r="Z1451" i="2"/>
  <c r="AA1451" i="2"/>
  <c r="AB1451" i="2" s="1"/>
  <c r="AD1451" i="2"/>
  <c r="E1452" i="2"/>
  <c r="Z1452" i="2"/>
  <c r="AA1452" i="2"/>
  <c r="AB1452" i="2" s="1"/>
  <c r="AD1452" i="2"/>
  <c r="E1453" i="2"/>
  <c r="Z1453" i="2"/>
  <c r="AA1453" i="2"/>
  <c r="AB1453" i="2" s="1"/>
  <c r="AD1453" i="2"/>
  <c r="E1454" i="2"/>
  <c r="Z1454" i="2"/>
  <c r="AA1454" i="2"/>
  <c r="AB1454" i="2" s="1"/>
  <c r="AD1454" i="2"/>
  <c r="E1455" i="2"/>
  <c r="Z1455" i="2"/>
  <c r="AA1455" i="2"/>
  <c r="AB1455" i="2" s="1"/>
  <c r="AD1455" i="2"/>
  <c r="E1456" i="2"/>
  <c r="Z1456" i="2"/>
  <c r="AA1456" i="2"/>
  <c r="AB1456" i="2" s="1"/>
  <c r="AD1456" i="2"/>
  <c r="E1457" i="2"/>
  <c r="Z1457" i="2"/>
  <c r="AA1457" i="2"/>
  <c r="AB1457" i="2" s="1"/>
  <c r="AD1457" i="2"/>
  <c r="E1458" i="2"/>
  <c r="Z1458" i="2"/>
  <c r="AA1458" i="2"/>
  <c r="AB1458" i="2" s="1"/>
  <c r="AD1458" i="2"/>
  <c r="E1459" i="2"/>
  <c r="Z1459" i="2"/>
  <c r="AA1459" i="2"/>
  <c r="AB1459" i="2" s="1"/>
  <c r="AD1459" i="2"/>
  <c r="E1460" i="2"/>
  <c r="Z1460" i="2"/>
  <c r="AA1460" i="2"/>
  <c r="AB1460" i="2" s="1"/>
  <c r="AD1460" i="2"/>
  <c r="E1461" i="2"/>
  <c r="Z1461" i="2"/>
  <c r="AA1461" i="2"/>
  <c r="AB1461" i="2" s="1"/>
  <c r="AD1461" i="2"/>
  <c r="E1462" i="2"/>
  <c r="Z1462" i="2"/>
  <c r="AA1462" i="2"/>
  <c r="AB1462" i="2" s="1"/>
  <c r="AD1462" i="2"/>
  <c r="E1463" i="2"/>
  <c r="Z1463" i="2"/>
  <c r="AA1463" i="2"/>
  <c r="AB1463" i="2" s="1"/>
  <c r="AD1463" i="2"/>
  <c r="E1464" i="2"/>
  <c r="Z1464" i="2"/>
  <c r="AA1464" i="2"/>
  <c r="AB1464" i="2" s="1"/>
  <c r="AD1464" i="2"/>
  <c r="E1465" i="2"/>
  <c r="Z1465" i="2"/>
  <c r="AA1465" i="2"/>
  <c r="AB1465" i="2" s="1"/>
  <c r="AD1465" i="2"/>
  <c r="E1466" i="2"/>
  <c r="Z1466" i="2"/>
  <c r="AA1466" i="2"/>
  <c r="AB1466" i="2" s="1"/>
  <c r="AD1466" i="2"/>
  <c r="E1467" i="2"/>
  <c r="Z1467" i="2"/>
  <c r="AA1467" i="2"/>
  <c r="AB1467" i="2" s="1"/>
  <c r="AD1467" i="2"/>
  <c r="E1468" i="2"/>
  <c r="Z1468" i="2"/>
  <c r="AA1468" i="2"/>
  <c r="AB1468" i="2" s="1"/>
  <c r="AD1468" i="2"/>
  <c r="E1469" i="2"/>
  <c r="Z1469" i="2"/>
  <c r="AA1469" i="2"/>
  <c r="AB1469" i="2" s="1"/>
  <c r="AD1469" i="2"/>
  <c r="E1470" i="2"/>
  <c r="Z1470" i="2"/>
  <c r="AA1470" i="2"/>
  <c r="AB1470" i="2" s="1"/>
  <c r="AD1470" i="2"/>
  <c r="E1471" i="2"/>
  <c r="Z1471" i="2"/>
  <c r="AA1471" i="2"/>
  <c r="AB1471" i="2" s="1"/>
  <c r="AD1471" i="2"/>
  <c r="E1472" i="2"/>
  <c r="Z1472" i="2"/>
  <c r="AA1472" i="2"/>
  <c r="AB1472" i="2" s="1"/>
  <c r="AD1472" i="2"/>
  <c r="E1473" i="2"/>
  <c r="Z1473" i="2"/>
  <c r="AA1473" i="2"/>
  <c r="AB1473" i="2" s="1"/>
  <c r="AD1473" i="2"/>
  <c r="E1474" i="2"/>
  <c r="Z1474" i="2"/>
  <c r="AA1474" i="2"/>
  <c r="AB1474" i="2" s="1"/>
  <c r="AD1474" i="2"/>
  <c r="E1475" i="2"/>
  <c r="Z1475" i="2"/>
  <c r="AA1475" i="2"/>
  <c r="AB1475" i="2" s="1"/>
  <c r="AD1475" i="2"/>
  <c r="E1476" i="2"/>
  <c r="Z1476" i="2"/>
  <c r="AA1476" i="2"/>
  <c r="AB1476" i="2" s="1"/>
  <c r="AD1476" i="2"/>
  <c r="E1477" i="2"/>
  <c r="Z1477" i="2"/>
  <c r="AA1477" i="2"/>
  <c r="AB1477" i="2" s="1"/>
  <c r="AD1477" i="2"/>
  <c r="E1478" i="2"/>
  <c r="Z1478" i="2"/>
  <c r="AA1478" i="2"/>
  <c r="AB1478" i="2" s="1"/>
  <c r="AD1478" i="2"/>
  <c r="E1479" i="2"/>
  <c r="Z1479" i="2"/>
  <c r="AA1479" i="2"/>
  <c r="AB1479" i="2" s="1"/>
  <c r="AD1479" i="2"/>
  <c r="E1480" i="2"/>
  <c r="Z1480" i="2"/>
  <c r="AA1480" i="2"/>
  <c r="AB1480" i="2" s="1"/>
  <c r="AD1480" i="2"/>
  <c r="E1481" i="2"/>
  <c r="Z1481" i="2"/>
  <c r="AA1481" i="2"/>
  <c r="AB1481" i="2" s="1"/>
  <c r="AD1481" i="2"/>
  <c r="E1482" i="2"/>
  <c r="Z1482" i="2"/>
  <c r="AA1482" i="2"/>
  <c r="AB1482" i="2" s="1"/>
  <c r="AD1482" i="2"/>
  <c r="E1483" i="2"/>
  <c r="Z1483" i="2"/>
  <c r="AA1483" i="2"/>
  <c r="AB1483" i="2" s="1"/>
  <c r="AD1483" i="2"/>
  <c r="E1484" i="2"/>
  <c r="Z1484" i="2"/>
  <c r="AA1484" i="2"/>
  <c r="AB1484" i="2" s="1"/>
  <c r="AD1484" i="2"/>
  <c r="E1485" i="2"/>
  <c r="Z1485" i="2"/>
  <c r="AA1485" i="2"/>
  <c r="AB1485" i="2" s="1"/>
  <c r="AD1485" i="2"/>
  <c r="E1486" i="2"/>
  <c r="Z1486" i="2"/>
  <c r="AA1486" i="2"/>
  <c r="AB1486" i="2" s="1"/>
  <c r="AD1486" i="2"/>
  <c r="E1487" i="2"/>
  <c r="Z1487" i="2"/>
  <c r="AA1487" i="2"/>
  <c r="AB1487" i="2" s="1"/>
  <c r="AD1487" i="2"/>
  <c r="E1488" i="2"/>
  <c r="Z1488" i="2"/>
  <c r="AA1488" i="2"/>
  <c r="AB1488" i="2" s="1"/>
  <c r="AD1488" i="2"/>
  <c r="E1489" i="2"/>
  <c r="Z1489" i="2"/>
  <c r="AA1489" i="2"/>
  <c r="AB1489" i="2" s="1"/>
  <c r="AD1489" i="2"/>
  <c r="E1490" i="2"/>
  <c r="Z1490" i="2"/>
  <c r="AA1490" i="2"/>
  <c r="AB1490" i="2" s="1"/>
  <c r="AD1490" i="2"/>
  <c r="E1491" i="2"/>
  <c r="Z1491" i="2"/>
  <c r="AA1491" i="2"/>
  <c r="AB1491" i="2" s="1"/>
  <c r="AD1491" i="2"/>
  <c r="E1492" i="2"/>
  <c r="Z1492" i="2"/>
  <c r="AA1492" i="2"/>
  <c r="AB1492" i="2" s="1"/>
  <c r="AD1492" i="2"/>
  <c r="E1493" i="2"/>
  <c r="Z1493" i="2"/>
  <c r="AA1493" i="2"/>
  <c r="AB1493" i="2" s="1"/>
  <c r="AD1493" i="2"/>
  <c r="E1494" i="2"/>
  <c r="Z1494" i="2"/>
  <c r="AA1494" i="2"/>
  <c r="AB1494" i="2" s="1"/>
  <c r="AD1494" i="2"/>
  <c r="E1495" i="2"/>
  <c r="Z1495" i="2"/>
  <c r="AA1495" i="2"/>
  <c r="AB1495" i="2" s="1"/>
  <c r="AD1495" i="2"/>
  <c r="E1496" i="2"/>
  <c r="Z1496" i="2"/>
  <c r="AA1496" i="2"/>
  <c r="AD1496" i="2"/>
  <c r="E1497" i="2"/>
  <c r="Z1497" i="2"/>
  <c r="V1497" i="2" s="1"/>
  <c r="AA1497" i="2"/>
  <c r="AD1497" i="2"/>
  <c r="E1498" i="2"/>
  <c r="Z1498" i="2"/>
  <c r="AA1498" i="2"/>
  <c r="AD1498" i="2"/>
  <c r="E1499" i="2"/>
  <c r="Z1499" i="2"/>
  <c r="AA1499" i="2"/>
  <c r="V1499" i="2" s="1"/>
  <c r="AD1499" i="2"/>
  <c r="E1500" i="2"/>
  <c r="Z1500" i="2"/>
  <c r="AA1500" i="2"/>
  <c r="AD1500" i="2"/>
  <c r="E1501" i="2"/>
  <c r="Z1501" i="2"/>
  <c r="V1501" i="2" s="1"/>
  <c r="AA1501" i="2"/>
  <c r="AD1501" i="2"/>
  <c r="E1502" i="2"/>
  <c r="Z1502" i="2"/>
  <c r="AA1502" i="2"/>
  <c r="AD1502" i="2"/>
  <c r="E1503" i="2"/>
  <c r="V1503" i="2"/>
  <c r="Z1503" i="2"/>
  <c r="AA1503" i="2"/>
  <c r="AD1503" i="2"/>
  <c r="E1504" i="2"/>
  <c r="Z1504" i="2"/>
  <c r="AA1504" i="2"/>
  <c r="V1504" i="2" s="1"/>
  <c r="AD1504" i="2"/>
  <c r="E1505" i="2"/>
  <c r="Z1505" i="2"/>
  <c r="AA1505" i="2"/>
  <c r="AD1505" i="2"/>
  <c r="E1506" i="2"/>
  <c r="Z1506" i="2"/>
  <c r="AA1506" i="2"/>
  <c r="AD1506" i="2"/>
  <c r="E1507" i="2"/>
  <c r="Z1507" i="2"/>
  <c r="AA1507" i="2"/>
  <c r="V1507" i="2" s="1"/>
  <c r="AD1507" i="2"/>
  <c r="E1508" i="2"/>
  <c r="Z1508" i="2"/>
  <c r="AA1508" i="2"/>
  <c r="V1508" i="2" s="1"/>
  <c r="AD1508" i="2"/>
  <c r="E1509" i="2"/>
  <c r="Z1509" i="2"/>
  <c r="V1509" i="2" s="1"/>
  <c r="AA1509" i="2"/>
  <c r="AD1509" i="2"/>
  <c r="E1510" i="2"/>
  <c r="Z1510" i="2"/>
  <c r="AA1510" i="2"/>
  <c r="AD1510" i="2"/>
  <c r="E1511" i="2"/>
  <c r="Z1511" i="2"/>
  <c r="AA1511" i="2"/>
  <c r="AD1511" i="2"/>
  <c r="E1512" i="2"/>
  <c r="Z1512" i="2"/>
  <c r="AA1512" i="2"/>
  <c r="V1512" i="2" s="1"/>
  <c r="AD1512" i="2"/>
  <c r="E1513" i="2"/>
  <c r="Z1513" i="2"/>
  <c r="V1513" i="2" s="1"/>
  <c r="AA1513" i="2"/>
  <c r="AD1513" i="2"/>
  <c r="E1514" i="2"/>
  <c r="Z1514" i="2"/>
  <c r="AA1514" i="2"/>
  <c r="V1514" i="2" s="1"/>
  <c r="AD1514" i="2"/>
  <c r="E1515" i="2"/>
  <c r="Z1515" i="2"/>
  <c r="AA1515" i="2"/>
  <c r="V1515" i="2" s="1"/>
  <c r="AD1515" i="2"/>
  <c r="E1516" i="2"/>
  <c r="Z1516" i="2"/>
  <c r="AA1516" i="2"/>
  <c r="AD1516" i="2"/>
  <c r="E1517" i="2"/>
  <c r="Z1517" i="2"/>
  <c r="AA1517" i="2"/>
  <c r="AD1517" i="2"/>
  <c r="E1518" i="2"/>
  <c r="Z1518" i="2"/>
  <c r="AA1518" i="2"/>
  <c r="V1518" i="2" s="1"/>
  <c r="AD1518" i="2"/>
  <c r="E1519" i="2"/>
  <c r="V1519" i="2"/>
  <c r="Z1519" i="2"/>
  <c r="AA1519" i="2"/>
  <c r="AD1519" i="2"/>
  <c r="E1520" i="2"/>
  <c r="Z1520" i="2"/>
  <c r="AA1520" i="2"/>
  <c r="AD1520" i="2"/>
  <c r="E1521" i="2"/>
  <c r="Z1521" i="2"/>
  <c r="V1521" i="2" s="1"/>
  <c r="AA1521" i="2"/>
  <c r="AD1521" i="2"/>
  <c r="E1522" i="2"/>
  <c r="Z1522" i="2"/>
  <c r="AA1522" i="2"/>
  <c r="AD1522" i="2"/>
  <c r="E1523" i="2"/>
  <c r="Z1523" i="2"/>
  <c r="AA1523" i="2"/>
  <c r="AD1523" i="2"/>
  <c r="E1524" i="2"/>
  <c r="Z1524" i="2"/>
  <c r="AA1524" i="2"/>
  <c r="AD1524" i="2"/>
  <c r="E1525" i="2"/>
  <c r="Z1525" i="2"/>
  <c r="V1525" i="2" s="1"/>
  <c r="AA1525" i="2"/>
  <c r="AD1525" i="2"/>
  <c r="E1526" i="2"/>
  <c r="Z1526" i="2"/>
  <c r="AA1526" i="2"/>
  <c r="AD1526" i="2"/>
  <c r="E1527" i="2"/>
  <c r="V1527" i="2"/>
  <c r="Z1527" i="2"/>
  <c r="AA1527" i="2"/>
  <c r="AD1527" i="2"/>
  <c r="E1528" i="2"/>
  <c r="Z1528" i="2"/>
  <c r="AA1528" i="2"/>
  <c r="V1528" i="2" s="1"/>
  <c r="AD1528" i="2"/>
  <c r="E1529" i="2"/>
  <c r="V1529" i="2"/>
  <c r="Z1529" i="2"/>
  <c r="AA1529" i="2"/>
  <c r="AD1529" i="2"/>
  <c r="E1530" i="2"/>
  <c r="Z1530" i="2"/>
  <c r="AA1530" i="2"/>
  <c r="V1530" i="2" s="1"/>
  <c r="AD1530" i="2"/>
  <c r="E1531" i="2"/>
  <c r="Z1531" i="2"/>
  <c r="AA1531" i="2"/>
  <c r="V1531" i="2" s="1"/>
  <c r="AD1531" i="2"/>
  <c r="E1532" i="2"/>
  <c r="Z1532" i="2"/>
  <c r="AA1532" i="2"/>
  <c r="AD1532" i="2"/>
  <c r="E1533" i="2"/>
  <c r="Z1533" i="2"/>
  <c r="AA1533" i="2"/>
  <c r="AD1533" i="2"/>
  <c r="E1534" i="2"/>
  <c r="Z1534" i="2"/>
  <c r="AA1534" i="2"/>
  <c r="AD1534" i="2"/>
  <c r="E1535" i="2"/>
  <c r="Z1535" i="2"/>
  <c r="AA1535" i="2"/>
  <c r="V1535" i="2" s="1"/>
  <c r="AD1535" i="2"/>
  <c r="E1536" i="2"/>
  <c r="Z1536" i="2"/>
  <c r="AA1536" i="2"/>
  <c r="AD1536" i="2"/>
  <c r="E1537" i="2"/>
  <c r="Z1537" i="2"/>
  <c r="AA1537" i="2"/>
  <c r="AD1537" i="2"/>
  <c r="E1538" i="2"/>
  <c r="Z1538" i="2"/>
  <c r="AA1538" i="2"/>
  <c r="V1538" i="2" s="1"/>
  <c r="AD1538" i="2"/>
  <c r="E1539" i="2"/>
  <c r="Z1539" i="2"/>
  <c r="AA1539" i="2"/>
  <c r="AD1539" i="2"/>
  <c r="E1540" i="2"/>
  <c r="Z1540" i="2"/>
  <c r="AA1540" i="2"/>
  <c r="V1540" i="2" s="1"/>
  <c r="AD1540" i="2"/>
  <c r="E1541" i="2"/>
  <c r="Z1541" i="2"/>
  <c r="AA1541" i="2"/>
  <c r="AD1541" i="2"/>
  <c r="E1542" i="2"/>
  <c r="Z1542" i="2"/>
  <c r="AA1542" i="2"/>
  <c r="AD1542" i="2"/>
  <c r="E1543" i="2"/>
  <c r="Z1543" i="2"/>
  <c r="V1543" i="2" s="1"/>
  <c r="AA1543" i="2"/>
  <c r="AD1543" i="2"/>
  <c r="E1544" i="2"/>
  <c r="Z1544" i="2"/>
  <c r="AA1544" i="2"/>
  <c r="AD1544" i="2"/>
  <c r="E1545" i="2"/>
  <c r="Z1545" i="2"/>
  <c r="V1545" i="2" s="1"/>
  <c r="AA1545" i="2"/>
  <c r="AD1545" i="2"/>
  <c r="E1546" i="2"/>
  <c r="Z1546" i="2"/>
  <c r="AA1546" i="2"/>
  <c r="AD1546" i="2"/>
  <c r="E1547" i="2"/>
  <c r="Z1547" i="2"/>
  <c r="AA1547" i="2"/>
  <c r="AD1547" i="2"/>
  <c r="E1548" i="2"/>
  <c r="Z1548" i="2"/>
  <c r="AA1548" i="2"/>
  <c r="AD1548" i="2"/>
  <c r="E1549" i="2"/>
  <c r="Z1549" i="2"/>
  <c r="V1549" i="2" s="1"/>
  <c r="AA1549" i="2"/>
  <c r="AD1549" i="2"/>
  <c r="E1550" i="2"/>
  <c r="Z1550" i="2"/>
  <c r="AA1550" i="2"/>
  <c r="AD1550" i="2"/>
  <c r="E1551" i="2"/>
  <c r="Z1551" i="2"/>
  <c r="AA1551" i="2"/>
  <c r="V1551" i="2" s="1"/>
  <c r="AD1551" i="2"/>
  <c r="E1552" i="2"/>
  <c r="Z1552" i="2"/>
  <c r="AA1552" i="2"/>
  <c r="AD1552" i="2"/>
  <c r="E1553" i="2"/>
  <c r="Z1553" i="2"/>
  <c r="V1553" i="2" s="1"/>
  <c r="AA1553" i="2"/>
  <c r="AD1553" i="2"/>
  <c r="E1554" i="2"/>
  <c r="Z1554" i="2"/>
  <c r="AA1554" i="2"/>
  <c r="V1554" i="2" s="1"/>
  <c r="AD1554" i="2"/>
  <c r="E1555" i="2"/>
  <c r="Z1555" i="2"/>
  <c r="AA1555" i="2"/>
  <c r="AD1555" i="2"/>
  <c r="E1556" i="2"/>
  <c r="Z1556" i="2"/>
  <c r="AA1556" i="2"/>
  <c r="AD1556" i="2"/>
  <c r="E1557" i="2"/>
  <c r="Z1557" i="2"/>
  <c r="AA1557" i="2"/>
  <c r="AD1557" i="2"/>
  <c r="E1558" i="2"/>
  <c r="Z1558" i="2"/>
  <c r="AA1558" i="2"/>
  <c r="AD1558" i="2"/>
  <c r="E1559" i="2"/>
  <c r="Z1559" i="2"/>
  <c r="AA1559" i="2"/>
  <c r="V1559" i="2" s="1"/>
  <c r="AD1559" i="2"/>
  <c r="E1560" i="2"/>
  <c r="Z1560" i="2"/>
  <c r="AA1560" i="2"/>
  <c r="V1560" i="2" s="1"/>
  <c r="AD1560" i="2"/>
  <c r="E1561" i="2"/>
  <c r="Z1561" i="2"/>
  <c r="V1561" i="2" s="1"/>
  <c r="AA1561" i="2"/>
  <c r="AD1561" i="2"/>
  <c r="E1562" i="2"/>
  <c r="Z1562" i="2"/>
  <c r="AA1562" i="2"/>
  <c r="V1562" i="2" s="1"/>
  <c r="AD1562" i="2"/>
  <c r="E1563" i="2"/>
  <c r="Z1563" i="2"/>
  <c r="AA1563" i="2"/>
  <c r="AB1563" i="2" s="1"/>
  <c r="AC1563" i="2"/>
  <c r="AE1563" i="2" s="1"/>
  <c r="AD1563" i="2"/>
  <c r="E1564" i="2"/>
  <c r="Z1564" i="2"/>
  <c r="AA1564" i="2"/>
  <c r="AD1564" i="2"/>
  <c r="E1565" i="2"/>
  <c r="Z1565" i="2"/>
  <c r="V1565" i="2" s="1"/>
  <c r="AA1565" i="2"/>
  <c r="AB1565" i="2" s="1"/>
  <c r="AC1565" i="2"/>
  <c r="AD1565" i="2"/>
  <c r="E1566" i="2"/>
  <c r="Z1566" i="2"/>
  <c r="V1566" i="2" s="1"/>
  <c r="AA1566" i="2"/>
  <c r="AD1566" i="2"/>
  <c r="E1567" i="2"/>
  <c r="Z1567" i="2"/>
  <c r="AA1567" i="2"/>
  <c r="AB1567" i="2" s="1"/>
  <c r="AD1567" i="2"/>
  <c r="E1568" i="2"/>
  <c r="Z1568" i="2"/>
  <c r="AA1568" i="2"/>
  <c r="AB1568" i="2" s="1"/>
  <c r="AC1568" i="2"/>
  <c r="AD1568" i="2"/>
  <c r="E1569" i="2"/>
  <c r="Z1569" i="2"/>
  <c r="V1569" i="2" s="1"/>
  <c r="AA1569" i="2"/>
  <c r="AB1569" i="2" s="1"/>
  <c r="AC1569" i="2"/>
  <c r="AD1569" i="2"/>
  <c r="E1570" i="2"/>
  <c r="Z1570" i="2"/>
  <c r="AA1570" i="2"/>
  <c r="AB1570" i="2" s="1"/>
  <c r="AD1570" i="2"/>
  <c r="E1571" i="2"/>
  <c r="Z1571" i="2"/>
  <c r="AA1571" i="2"/>
  <c r="AD1571" i="2"/>
  <c r="E1572" i="2"/>
  <c r="Z1572" i="2"/>
  <c r="AA1572" i="2"/>
  <c r="AD1572" i="2"/>
  <c r="E1573" i="2"/>
  <c r="Z1573" i="2"/>
  <c r="AA1573" i="2"/>
  <c r="AD1573" i="2"/>
  <c r="E1574" i="2"/>
  <c r="Z1574" i="2"/>
  <c r="AA1574" i="2"/>
  <c r="AB1574" i="2" s="1"/>
  <c r="AD1574" i="2"/>
  <c r="E1575" i="2"/>
  <c r="Z1575" i="2"/>
  <c r="V1575" i="2" s="1"/>
  <c r="AA1575" i="2"/>
  <c r="AB1575" i="2" s="1"/>
  <c r="AC1575" i="2"/>
  <c r="AD1575" i="2"/>
  <c r="E1576" i="2"/>
  <c r="Z1576" i="2"/>
  <c r="AA1576" i="2"/>
  <c r="AD1576" i="2"/>
  <c r="E1577" i="2"/>
  <c r="Z1577" i="2"/>
  <c r="V1577" i="2" s="1"/>
  <c r="AA1577" i="2"/>
  <c r="AB1577" i="2" s="1"/>
  <c r="AC1577" i="2"/>
  <c r="AE1577" i="2" s="1"/>
  <c r="AD1577" i="2"/>
  <c r="E1578" i="2"/>
  <c r="Z1578" i="2"/>
  <c r="AA1578" i="2"/>
  <c r="AD1578" i="2"/>
  <c r="E1579" i="2"/>
  <c r="Z1579" i="2"/>
  <c r="AA1579" i="2"/>
  <c r="AD1579" i="2"/>
  <c r="E1580" i="2"/>
  <c r="Z1580" i="2"/>
  <c r="AA1580" i="2"/>
  <c r="AB1580" i="2" s="1"/>
  <c r="AD1580" i="2"/>
  <c r="E1581" i="2"/>
  <c r="Z1581" i="2"/>
  <c r="V1581" i="2" s="1"/>
  <c r="AA1581" i="2"/>
  <c r="AB1581" i="2" s="1"/>
  <c r="AC1581" i="2"/>
  <c r="AD1581" i="2"/>
  <c r="E1582" i="2"/>
  <c r="Z1582" i="2"/>
  <c r="AA1582" i="2"/>
  <c r="AB1582" i="2" s="1"/>
  <c r="AD1582" i="2"/>
  <c r="E1583" i="2"/>
  <c r="Z1583" i="2"/>
  <c r="V1583" i="2" s="1"/>
  <c r="AA1583" i="2"/>
  <c r="AB1583" i="2" s="1"/>
  <c r="AC1583" i="2"/>
  <c r="AE1583" i="2" s="1"/>
  <c r="AD1583" i="2"/>
  <c r="E1584" i="2"/>
  <c r="Z1584" i="2"/>
  <c r="AA1584" i="2"/>
  <c r="AD1584" i="2"/>
  <c r="E1585" i="2"/>
  <c r="Z1585" i="2"/>
  <c r="V1585" i="2" s="1"/>
  <c r="AA1585" i="2"/>
  <c r="AB1585" i="2" s="1"/>
  <c r="AC1585" i="2"/>
  <c r="AE1585" i="2" s="1"/>
  <c r="AD1585" i="2"/>
  <c r="E1586" i="2"/>
  <c r="Z1586" i="2"/>
  <c r="AA1586" i="2"/>
  <c r="AB1586" i="2" s="1"/>
  <c r="AC1586" i="2"/>
  <c r="AD1586" i="2"/>
  <c r="E1587" i="2"/>
  <c r="Z1587" i="2"/>
  <c r="V1587" i="2" s="1"/>
  <c r="AA1587" i="2"/>
  <c r="AB1587" i="2" s="1"/>
  <c r="AD1587" i="2"/>
  <c r="E1588" i="2"/>
  <c r="Z1588" i="2"/>
  <c r="AA1588" i="2"/>
  <c r="AD1588" i="2"/>
  <c r="E1589" i="2"/>
  <c r="Z1589" i="2"/>
  <c r="AA1589" i="2"/>
  <c r="AB1589" i="2" s="1"/>
  <c r="AC1589" i="2"/>
  <c r="AD1589" i="2"/>
  <c r="E1590" i="2"/>
  <c r="Z1590" i="2"/>
  <c r="V1590" i="2" s="1"/>
  <c r="AA1590" i="2"/>
  <c r="AB1590" i="2" s="1"/>
  <c r="AC1590" i="2"/>
  <c r="AE1590" i="2" s="1"/>
  <c r="AD1590" i="2"/>
  <c r="E1591" i="2"/>
  <c r="Z1591" i="2"/>
  <c r="AA1591" i="2"/>
  <c r="AB1591" i="2" s="1"/>
  <c r="AD1591" i="2"/>
  <c r="E1592" i="2"/>
  <c r="Z1592" i="2"/>
  <c r="AA1592" i="2"/>
  <c r="AD1592" i="2"/>
  <c r="E1593" i="2"/>
  <c r="Z1593" i="2"/>
  <c r="V1593" i="2" s="1"/>
  <c r="AA1593" i="2"/>
  <c r="AB1593" i="2" s="1"/>
  <c r="AD1593" i="2"/>
  <c r="E1594" i="2"/>
  <c r="Z1594" i="2"/>
  <c r="AA1594" i="2"/>
  <c r="AB1594" i="2" s="1"/>
  <c r="AC1594" i="2"/>
  <c r="AD1594" i="2"/>
  <c r="E1595" i="2"/>
  <c r="Z1595" i="2"/>
  <c r="AA1595" i="2"/>
  <c r="AD1595" i="2"/>
  <c r="E1596" i="2"/>
  <c r="Z1596" i="2"/>
  <c r="AA1596" i="2"/>
  <c r="AB1596" i="2" s="1"/>
  <c r="AD1596" i="2"/>
  <c r="E1597" i="2"/>
  <c r="Z1597" i="2"/>
  <c r="AA1597" i="2"/>
  <c r="AD1597" i="2"/>
  <c r="E1598" i="2"/>
  <c r="Z1598" i="2"/>
  <c r="AA1598" i="2"/>
  <c r="AD1598" i="2"/>
  <c r="E1599" i="2"/>
  <c r="Z1599" i="2"/>
  <c r="AA1599" i="2"/>
  <c r="AD1599" i="2"/>
  <c r="E1600" i="2"/>
  <c r="Z1600" i="2"/>
  <c r="AA1600" i="2"/>
  <c r="AB1600" i="2" s="1"/>
  <c r="AD1600" i="2"/>
  <c r="E1601" i="2"/>
  <c r="Z1601" i="2"/>
  <c r="AA1601" i="2"/>
  <c r="AD1601" i="2"/>
  <c r="E1602" i="2"/>
  <c r="Z1602" i="2"/>
  <c r="AA1602" i="2"/>
  <c r="AB1602" i="2" s="1"/>
  <c r="AC1602" i="2"/>
  <c r="AD1602" i="2"/>
  <c r="E1603" i="2"/>
  <c r="Z1603" i="2"/>
  <c r="AA1603" i="2"/>
  <c r="AD1603" i="2"/>
  <c r="E1604" i="2"/>
  <c r="Z1604" i="2"/>
  <c r="AA1604" i="2"/>
  <c r="AB1604" i="2" s="1"/>
  <c r="AC1604" i="2"/>
  <c r="AD1604" i="2"/>
  <c r="E1605" i="2"/>
  <c r="Z1605" i="2"/>
  <c r="AA1605" i="2"/>
  <c r="AD1605" i="2"/>
  <c r="E1606" i="2"/>
  <c r="Z1606" i="2"/>
  <c r="AA1606" i="2"/>
  <c r="AB1606" i="2" s="1"/>
  <c r="AC1606" i="2"/>
  <c r="AD1606" i="2"/>
  <c r="E1607" i="2"/>
  <c r="Z1607" i="2"/>
  <c r="AA1607" i="2"/>
  <c r="AD1607" i="2"/>
  <c r="E1608" i="2"/>
  <c r="Z1608" i="2"/>
  <c r="AA1608" i="2"/>
  <c r="AD1608" i="2"/>
  <c r="E1609" i="2"/>
  <c r="Z1609" i="2"/>
  <c r="AA1609" i="2"/>
  <c r="AD1609" i="2"/>
  <c r="E1610" i="2"/>
  <c r="Z1610" i="2"/>
  <c r="V1610" i="2" s="1"/>
  <c r="AA1610" i="2"/>
  <c r="AC1610" i="2" s="1"/>
  <c r="AB1610" i="2"/>
  <c r="AD1610" i="2"/>
  <c r="E1611" i="2"/>
  <c r="Z1611" i="2"/>
  <c r="AA1611" i="2"/>
  <c r="AC1611" i="2" s="1"/>
  <c r="AE1611" i="2" s="1"/>
  <c r="AD1611" i="2"/>
  <c r="E1612" i="2"/>
  <c r="Z1612" i="2"/>
  <c r="AA1612" i="2"/>
  <c r="AC1612" i="2" s="1"/>
  <c r="AE1612" i="2" s="1"/>
  <c r="AB1612" i="2"/>
  <c r="AD1612" i="2"/>
  <c r="E1613" i="2"/>
  <c r="Z1613" i="2"/>
  <c r="AA1613" i="2"/>
  <c r="AC1613" i="2" s="1"/>
  <c r="AD1613" i="2"/>
  <c r="E1614" i="2"/>
  <c r="Z1614" i="2"/>
  <c r="AA1614" i="2"/>
  <c r="AD1614" i="2"/>
  <c r="E1615" i="2"/>
  <c r="Z1615" i="2"/>
  <c r="AA1615" i="2"/>
  <c r="AC1615" i="2" s="1"/>
  <c r="AE1615" i="2" s="1"/>
  <c r="AD1615" i="2"/>
  <c r="E1616" i="2"/>
  <c r="Z1616" i="2"/>
  <c r="AA1616" i="2"/>
  <c r="AC1616" i="2" s="1"/>
  <c r="AB1616" i="2"/>
  <c r="AD1616" i="2"/>
  <c r="E1617" i="2"/>
  <c r="Z1617" i="2"/>
  <c r="AA1617" i="2"/>
  <c r="AC1617" i="2" s="1"/>
  <c r="AE1617" i="2" s="1"/>
  <c r="AD1617" i="2"/>
  <c r="E1618" i="2"/>
  <c r="Z1618" i="2"/>
  <c r="V1618" i="2" s="1"/>
  <c r="AA1618" i="2"/>
  <c r="AC1618" i="2" s="1"/>
  <c r="AB1618" i="2"/>
  <c r="AD1618" i="2"/>
  <c r="E1619" i="2"/>
  <c r="Z1619" i="2"/>
  <c r="V1619" i="2" s="1"/>
  <c r="AA1619" i="2"/>
  <c r="AC1619" i="2" s="1"/>
  <c r="AB1619" i="2"/>
  <c r="AD1619" i="2"/>
  <c r="E1620" i="2"/>
  <c r="Z1620" i="2"/>
  <c r="V1620" i="2" s="1"/>
  <c r="AA1620" i="2"/>
  <c r="AC1620" i="2" s="1"/>
  <c r="AB1620" i="2"/>
  <c r="AD1620" i="2"/>
  <c r="E1621" i="2"/>
  <c r="Z1621" i="2"/>
  <c r="AA1621" i="2"/>
  <c r="AC1621" i="2" s="1"/>
  <c r="AE1621" i="2" s="1"/>
  <c r="AD1621" i="2"/>
  <c r="E1622" i="2"/>
  <c r="Z1622" i="2"/>
  <c r="AA1622" i="2"/>
  <c r="AD1622" i="2"/>
  <c r="E1623" i="2"/>
  <c r="Z1623" i="2"/>
  <c r="AA1623" i="2"/>
  <c r="AC1623" i="2" s="1"/>
  <c r="AD1623" i="2"/>
  <c r="E1624" i="2"/>
  <c r="Z1624" i="2"/>
  <c r="AA1624" i="2"/>
  <c r="AC1624" i="2" s="1"/>
  <c r="AE1624" i="2" s="1"/>
  <c r="AB1624" i="2"/>
  <c r="AD1624" i="2"/>
  <c r="E1625" i="2"/>
  <c r="Z1625" i="2"/>
  <c r="AA1625" i="2"/>
  <c r="AC1625" i="2" s="1"/>
  <c r="AD1625" i="2"/>
  <c r="E1626" i="2"/>
  <c r="Z1626" i="2"/>
  <c r="AA1626" i="2"/>
  <c r="AD1626" i="2"/>
  <c r="E1627" i="2"/>
  <c r="Z1627" i="2"/>
  <c r="AA1627" i="2"/>
  <c r="AC1627" i="2" s="1"/>
  <c r="AE1627" i="2" s="1"/>
  <c r="AD1627" i="2"/>
  <c r="E1628" i="2"/>
  <c r="Z1628" i="2"/>
  <c r="V1628" i="2" s="1"/>
  <c r="AA1628" i="2"/>
  <c r="AC1628" i="2" s="1"/>
  <c r="AB1628" i="2"/>
  <c r="AD1628" i="2"/>
  <c r="E1629" i="2"/>
  <c r="Z1629" i="2"/>
  <c r="AA1629" i="2"/>
  <c r="AC1629" i="2" s="1"/>
  <c r="AD1629" i="2"/>
  <c r="E1630" i="2"/>
  <c r="Z1630" i="2"/>
  <c r="V1630" i="2" s="1"/>
  <c r="AA1630" i="2"/>
  <c r="AC1630" i="2" s="1"/>
  <c r="AB1630" i="2"/>
  <c r="AD1630" i="2"/>
  <c r="E1631" i="2"/>
  <c r="Z1631" i="2"/>
  <c r="V1631" i="2" s="1"/>
  <c r="AA1631" i="2"/>
  <c r="AC1631" i="2" s="1"/>
  <c r="AB1631" i="2"/>
  <c r="AD1631" i="2"/>
  <c r="E1632" i="2"/>
  <c r="Z1632" i="2"/>
  <c r="V1632" i="2" s="1"/>
  <c r="AA1632" i="2"/>
  <c r="AC1632" i="2" s="1"/>
  <c r="AB1632" i="2"/>
  <c r="AD1632" i="2"/>
  <c r="E1633" i="2"/>
  <c r="Z1633" i="2"/>
  <c r="AA1633" i="2"/>
  <c r="AC1633" i="2" s="1"/>
  <c r="AE1633" i="2" s="1"/>
  <c r="AB1633" i="2"/>
  <c r="AD1633" i="2"/>
  <c r="E1634" i="2"/>
  <c r="Z1634" i="2"/>
  <c r="AA1634" i="2"/>
  <c r="AC1634" i="2" s="1"/>
  <c r="AE1634" i="2" s="1"/>
  <c r="AB1634" i="2"/>
  <c r="AD1634" i="2"/>
  <c r="E1635" i="2"/>
  <c r="Z1635" i="2"/>
  <c r="AA1635" i="2"/>
  <c r="AC1635" i="2" s="1"/>
  <c r="AD1635" i="2"/>
  <c r="E1636" i="2"/>
  <c r="Z1636" i="2"/>
  <c r="AA1636" i="2"/>
  <c r="AB1636" i="2" s="1"/>
  <c r="AC1636" i="2"/>
  <c r="AD1636" i="2"/>
  <c r="E1637" i="2"/>
  <c r="Z1637" i="2"/>
  <c r="AA1637" i="2"/>
  <c r="AB1637" i="2" s="1"/>
  <c r="AD1637" i="2"/>
  <c r="E1638" i="2"/>
  <c r="Z1638" i="2"/>
  <c r="AA1638" i="2"/>
  <c r="AD1638" i="2"/>
  <c r="E1639" i="2"/>
  <c r="Z1639" i="2"/>
  <c r="AA1639" i="2"/>
  <c r="AB1639" i="2" s="1"/>
  <c r="AD1639" i="2"/>
  <c r="E1640" i="2"/>
  <c r="Z1640" i="2"/>
  <c r="V1640" i="2" s="1"/>
  <c r="AA1640" i="2"/>
  <c r="AB1640" i="2" s="1"/>
  <c r="AC1640" i="2"/>
  <c r="AD1640" i="2"/>
  <c r="E1641" i="2"/>
  <c r="Z1641" i="2"/>
  <c r="AA1641" i="2"/>
  <c r="AB1641" i="2" s="1"/>
  <c r="AD1641" i="2"/>
  <c r="E1642" i="2"/>
  <c r="Z1642" i="2"/>
  <c r="AA1642" i="2"/>
  <c r="AB1642" i="2" s="1"/>
  <c r="AC1642" i="2"/>
  <c r="AD1642" i="2"/>
  <c r="E1643" i="2"/>
  <c r="Z1643" i="2"/>
  <c r="V1643" i="2" s="1"/>
  <c r="AA1643" i="2"/>
  <c r="AB1643" i="2" s="1"/>
  <c r="AC1643" i="2"/>
  <c r="AD1643" i="2"/>
  <c r="E1644" i="2"/>
  <c r="Z1644" i="2"/>
  <c r="V1644" i="2" s="1"/>
  <c r="AA1644" i="2"/>
  <c r="AB1644" i="2" s="1"/>
  <c r="AD1644" i="2"/>
  <c r="E1645" i="2"/>
  <c r="Z1645" i="2"/>
  <c r="AA1645" i="2"/>
  <c r="AC1645" i="2" s="1"/>
  <c r="AE1645" i="2" s="1"/>
  <c r="AD1645" i="2"/>
  <c r="E1646" i="2"/>
  <c r="Z1646" i="2"/>
  <c r="AA1646" i="2"/>
  <c r="AB1646" i="2" s="1"/>
  <c r="AD1646" i="2"/>
  <c r="E1647" i="2"/>
  <c r="Z1647" i="2"/>
  <c r="AA1647" i="2"/>
  <c r="AB1647" i="2"/>
  <c r="AC1647" i="2"/>
  <c r="AE1647" i="2" s="1"/>
  <c r="AD1647" i="2"/>
  <c r="E1648" i="2"/>
  <c r="Z1648" i="2"/>
  <c r="AA1648" i="2"/>
  <c r="AD1648" i="2"/>
  <c r="E1649" i="2"/>
  <c r="Z1649" i="2"/>
  <c r="AA1649" i="2"/>
  <c r="AB1649" i="2" s="1"/>
  <c r="AD1649" i="2"/>
  <c r="E1650" i="2"/>
  <c r="Z1650" i="2"/>
  <c r="AA1650" i="2"/>
  <c r="AB1650" i="2" s="1"/>
  <c r="AC1650" i="2"/>
  <c r="AE1650" i="2" s="1"/>
  <c r="AD1650" i="2"/>
  <c r="E1651" i="2"/>
  <c r="Z1651" i="2"/>
  <c r="AA1651" i="2"/>
  <c r="AB1651" i="2" s="1"/>
  <c r="AD1651" i="2"/>
  <c r="E1652" i="2"/>
  <c r="Z1652" i="2"/>
  <c r="AA1652" i="2"/>
  <c r="AD1652" i="2"/>
  <c r="E1653" i="2"/>
  <c r="Z1653" i="2"/>
  <c r="AA1653" i="2"/>
  <c r="AB1653" i="2" s="1"/>
  <c r="AD1653" i="2"/>
  <c r="E1654" i="2"/>
  <c r="Z1654" i="2"/>
  <c r="V1654" i="2" s="1"/>
  <c r="AA1654" i="2"/>
  <c r="AB1654" i="2" s="1"/>
  <c r="AC1654" i="2"/>
  <c r="AD1654" i="2"/>
  <c r="E1655" i="2"/>
  <c r="Z1655" i="2"/>
  <c r="AA1655" i="2"/>
  <c r="AB1655" i="2" s="1"/>
  <c r="AD1655" i="2"/>
  <c r="E1656" i="2"/>
  <c r="Z1656" i="2"/>
  <c r="V1656" i="2" s="1"/>
  <c r="AA1656" i="2"/>
  <c r="AB1656" i="2" s="1"/>
  <c r="AC1656" i="2"/>
  <c r="AE1656" i="2" s="1"/>
  <c r="AD1656" i="2"/>
  <c r="E1657" i="2"/>
  <c r="Z1657" i="2"/>
  <c r="V1657" i="2" s="1"/>
  <c r="AA1657" i="2"/>
  <c r="AB1657" i="2" s="1"/>
  <c r="AD1657" i="2"/>
  <c r="E1658" i="2"/>
  <c r="Z1658" i="2"/>
  <c r="V1658" i="2" s="1"/>
  <c r="AA1658" i="2"/>
  <c r="AB1658" i="2" s="1"/>
  <c r="AC1658" i="2"/>
  <c r="AE1658" i="2" s="1"/>
  <c r="AD1658" i="2"/>
  <c r="E1659" i="2"/>
  <c r="Z1659" i="2"/>
  <c r="AA1659" i="2"/>
  <c r="AB1659" i="2" s="1"/>
  <c r="AC1659" i="2"/>
  <c r="AE1659" i="2" s="1"/>
  <c r="AD1659" i="2"/>
  <c r="E1660" i="2"/>
  <c r="Z1660" i="2"/>
  <c r="AA1660" i="2"/>
  <c r="AB1660" i="2" s="1"/>
  <c r="AD1660" i="2"/>
  <c r="E1661" i="2"/>
  <c r="Z1661" i="2"/>
  <c r="AA1661" i="2"/>
  <c r="AB1661" i="2" s="1"/>
  <c r="AD1661" i="2"/>
  <c r="E1662" i="2"/>
  <c r="Z1662" i="2"/>
  <c r="AA1662" i="2"/>
  <c r="AB1662" i="2" s="1"/>
  <c r="AD1662" i="2"/>
  <c r="E1663" i="2"/>
  <c r="Z1663" i="2"/>
  <c r="AA1663" i="2"/>
  <c r="AB1663" i="2" s="1"/>
  <c r="AD1663" i="2"/>
  <c r="E1664" i="2"/>
  <c r="Z1664" i="2"/>
  <c r="AA1664" i="2"/>
  <c r="AD1664" i="2"/>
  <c r="E1665" i="2"/>
  <c r="Z1665" i="2"/>
  <c r="AA1665" i="2"/>
  <c r="AB1665" i="2" s="1"/>
  <c r="AD1665" i="2"/>
  <c r="E1666" i="2"/>
  <c r="Z1666" i="2"/>
  <c r="V1666" i="2" s="1"/>
  <c r="AA1666" i="2"/>
  <c r="AB1666" i="2" s="1"/>
  <c r="AC1666" i="2"/>
  <c r="AD1666" i="2"/>
  <c r="E1667" i="2"/>
  <c r="Z1667" i="2"/>
  <c r="AA1667" i="2"/>
  <c r="AB1667" i="2" s="1"/>
  <c r="AD1667" i="2"/>
  <c r="E1668" i="2"/>
  <c r="Z1668" i="2"/>
  <c r="AA1668" i="2"/>
  <c r="AB1668" i="2" s="1"/>
  <c r="AC1668" i="2"/>
  <c r="AD1668" i="2"/>
  <c r="E1669" i="2"/>
  <c r="Z1669" i="2"/>
  <c r="V1669" i="2" s="1"/>
  <c r="AA1669" i="2"/>
  <c r="AB1669" i="2" s="1"/>
  <c r="AC1669" i="2"/>
  <c r="AD1669" i="2"/>
  <c r="E1670" i="2"/>
  <c r="Z1670" i="2"/>
  <c r="V1670" i="2" s="1"/>
  <c r="AA1670" i="2"/>
  <c r="AB1670" i="2" s="1"/>
  <c r="AD1670" i="2"/>
  <c r="E1671" i="2"/>
  <c r="Z1671" i="2"/>
  <c r="AA1671" i="2"/>
  <c r="AB1671" i="2" s="1"/>
  <c r="AD1671" i="2"/>
  <c r="E1672" i="2"/>
  <c r="Z1672" i="2"/>
  <c r="V1672" i="2" s="1"/>
  <c r="AA1672" i="2"/>
  <c r="AB1672" i="2" s="1"/>
  <c r="AC1672" i="2"/>
  <c r="AE1672" i="2" s="1"/>
  <c r="AD1672" i="2"/>
  <c r="E1673" i="2"/>
  <c r="Z1673" i="2"/>
  <c r="AA1673" i="2"/>
  <c r="AB1673" i="2" s="1"/>
  <c r="AD1673" i="2"/>
  <c r="E1674" i="2"/>
  <c r="Z1674" i="2"/>
  <c r="AA1674" i="2"/>
  <c r="AB1674" i="2" s="1"/>
  <c r="AC1674" i="2"/>
  <c r="AE1674" i="2" s="1"/>
  <c r="AD1674" i="2"/>
  <c r="E1675" i="2"/>
  <c r="Z1675" i="2"/>
  <c r="AA1675" i="2"/>
  <c r="AB1675" i="2" s="1"/>
  <c r="AD1675" i="2"/>
  <c r="E1676" i="2"/>
  <c r="Z1676" i="2"/>
  <c r="AA1676" i="2"/>
  <c r="AD1676" i="2"/>
  <c r="E1677" i="2"/>
  <c r="Z1677" i="2"/>
  <c r="AA1677" i="2"/>
  <c r="AB1677" i="2" s="1"/>
  <c r="AD1677" i="2"/>
  <c r="E1678" i="2"/>
  <c r="Z1678" i="2"/>
  <c r="V1678" i="2" s="1"/>
  <c r="AA1678" i="2"/>
  <c r="AB1678" i="2" s="1"/>
  <c r="AD1678" i="2"/>
  <c r="E1679" i="2"/>
  <c r="Z1679" i="2"/>
  <c r="AA1679" i="2"/>
  <c r="AB1679" i="2" s="1"/>
  <c r="AD1679" i="2"/>
  <c r="E1680" i="2"/>
  <c r="Z1680" i="2"/>
  <c r="V1680" i="2" s="1"/>
  <c r="AA1680" i="2"/>
  <c r="AB1680" i="2" s="1"/>
  <c r="AD1680" i="2"/>
  <c r="E1681" i="2"/>
  <c r="Z1681" i="2"/>
  <c r="AA1681" i="2"/>
  <c r="AB1681" i="2" s="1"/>
  <c r="AC1681" i="2"/>
  <c r="AD1681" i="2"/>
  <c r="E1682" i="2"/>
  <c r="Z1682" i="2"/>
  <c r="V1682" i="2" s="1"/>
  <c r="AA1682" i="2"/>
  <c r="AB1682" i="2" s="1"/>
  <c r="AC1682" i="2"/>
  <c r="AE1682" i="2" s="1"/>
  <c r="AD1682" i="2"/>
  <c r="E1683" i="2"/>
  <c r="Z1683" i="2"/>
  <c r="AA1683" i="2"/>
  <c r="AB1683" i="2" s="1"/>
  <c r="AD1683" i="2"/>
  <c r="E1684" i="2"/>
  <c r="Z1684" i="2"/>
  <c r="V1684" i="2" s="1"/>
  <c r="AA1684" i="2"/>
  <c r="AB1684" i="2" s="1"/>
  <c r="AD1684" i="2"/>
  <c r="E1685" i="2"/>
  <c r="Z1685" i="2"/>
  <c r="AA1685" i="2"/>
  <c r="AB1685" i="2" s="1"/>
  <c r="AD1685" i="2"/>
  <c r="E1686" i="2"/>
  <c r="Z1686" i="2"/>
  <c r="AA1686" i="2"/>
  <c r="AB1686" i="2" s="1"/>
  <c r="AC1686" i="2"/>
  <c r="AE1686" i="2" s="1"/>
  <c r="AD1686" i="2"/>
  <c r="E1687" i="2"/>
  <c r="Z1687" i="2"/>
  <c r="AA1687" i="2"/>
  <c r="AB1687" i="2" s="1"/>
  <c r="AD1687" i="2"/>
  <c r="E1688" i="2"/>
  <c r="Z1688" i="2"/>
  <c r="AA1688" i="2"/>
  <c r="AD1688" i="2"/>
  <c r="E1689" i="2"/>
  <c r="Z1689" i="2"/>
  <c r="AA1689" i="2"/>
  <c r="AB1689" i="2" s="1"/>
  <c r="AD1689" i="2"/>
  <c r="E1690" i="2"/>
  <c r="Z1690" i="2"/>
  <c r="V1690" i="2" s="1"/>
  <c r="AA1690" i="2"/>
  <c r="AB1690" i="2" s="1"/>
  <c r="AC1690" i="2"/>
  <c r="AD1690" i="2"/>
  <c r="E1691" i="2"/>
  <c r="Z1691" i="2"/>
  <c r="AA1691" i="2"/>
  <c r="AB1691" i="2" s="1"/>
  <c r="AD1691" i="2"/>
  <c r="E1692" i="2"/>
  <c r="Z1692" i="2"/>
  <c r="V1692" i="2" s="1"/>
  <c r="AA1692" i="2"/>
  <c r="AD1692" i="2"/>
  <c r="E1693" i="2"/>
  <c r="Z1693" i="2"/>
  <c r="V1693" i="2" s="1"/>
  <c r="AA1693" i="2"/>
  <c r="AB1693" i="2" s="1"/>
  <c r="AD1693" i="2"/>
  <c r="E1694" i="2"/>
  <c r="Z1694" i="2"/>
  <c r="AA1694" i="2"/>
  <c r="AB1694" i="2" s="1"/>
  <c r="AC1694" i="2"/>
  <c r="AD1694" i="2"/>
  <c r="E1695" i="2"/>
  <c r="Z1695" i="2"/>
  <c r="AA1695" i="2"/>
  <c r="AB1695" i="2" s="1"/>
  <c r="AC1695" i="2"/>
  <c r="AE1695" i="2" s="1"/>
  <c r="AD1695" i="2"/>
  <c r="E1696" i="2"/>
  <c r="Z1696" i="2"/>
  <c r="V1696" i="2" s="1"/>
  <c r="AA1696" i="2"/>
  <c r="AB1696" i="2" s="1"/>
  <c r="AD1696" i="2"/>
  <c r="E1697" i="2"/>
  <c r="Z1697" i="2"/>
  <c r="AA1697" i="2"/>
  <c r="AB1697" i="2" s="1"/>
  <c r="AD1697" i="2"/>
  <c r="E1698" i="2"/>
  <c r="Z1698" i="2"/>
  <c r="AA1698" i="2"/>
  <c r="AB1698" i="2" s="1"/>
  <c r="AD1698" i="2"/>
  <c r="E1699" i="2"/>
  <c r="Z1699" i="2"/>
  <c r="AA1699" i="2"/>
  <c r="AB1699" i="2" s="1"/>
  <c r="AD1699" i="2"/>
  <c r="E1700" i="2"/>
  <c r="Z1700" i="2"/>
  <c r="AA1700" i="2"/>
  <c r="AD1700" i="2"/>
  <c r="E1701" i="2"/>
  <c r="Z1701" i="2"/>
  <c r="AA1701" i="2"/>
  <c r="AB1701" i="2" s="1"/>
  <c r="AD1701" i="2"/>
  <c r="E1702" i="2"/>
  <c r="Z1702" i="2"/>
  <c r="AA1702" i="2"/>
  <c r="AB1702" i="2" s="1"/>
  <c r="AC1702" i="2"/>
  <c r="AD1702" i="2"/>
  <c r="E1703" i="2"/>
  <c r="Z1703" i="2"/>
  <c r="AA1703" i="2"/>
  <c r="AB1703" i="2" s="1"/>
  <c r="AD1703" i="2"/>
  <c r="E1704" i="2"/>
  <c r="Z1704" i="2"/>
  <c r="AA1704" i="2"/>
  <c r="AD1704" i="2"/>
  <c r="E1705" i="2"/>
  <c r="Z1705" i="2"/>
  <c r="V1705" i="2" s="1"/>
  <c r="AA1705" i="2"/>
  <c r="AD1705" i="2"/>
  <c r="E1706" i="2"/>
  <c r="Z1706" i="2"/>
  <c r="V1706" i="2" s="1"/>
  <c r="AA1706" i="2"/>
  <c r="AB1706" i="2" s="1"/>
  <c r="AD1706" i="2"/>
  <c r="E1707" i="2"/>
  <c r="Z1707" i="2"/>
  <c r="AA1707" i="2"/>
  <c r="AB1707" i="2" s="1"/>
  <c r="AC1707" i="2"/>
  <c r="AE1707" i="2" s="1"/>
  <c r="AD1707" i="2"/>
  <c r="E1708" i="2"/>
  <c r="Z1708" i="2"/>
  <c r="V1708" i="2" s="1"/>
  <c r="AA1708" i="2"/>
  <c r="AB1708" i="2" s="1"/>
  <c r="AC1708" i="2"/>
  <c r="AE1708" i="2" s="1"/>
  <c r="AD1708" i="2"/>
  <c r="E1709" i="2"/>
  <c r="Z1709" i="2"/>
  <c r="AA1709" i="2"/>
  <c r="AB1709" i="2" s="1"/>
  <c r="AD1709" i="2"/>
  <c r="E1710" i="2"/>
  <c r="Z1710" i="2"/>
  <c r="AA1710" i="2"/>
  <c r="AD1710" i="2"/>
  <c r="E1711" i="2"/>
  <c r="Z1711" i="2"/>
  <c r="AA1711" i="2"/>
  <c r="AB1711" i="2" s="1"/>
  <c r="AD1711" i="2"/>
  <c r="E1712" i="2"/>
  <c r="Z1712" i="2"/>
  <c r="AA1712" i="2"/>
  <c r="AD1712" i="2"/>
  <c r="E1713" i="2"/>
  <c r="Z1713" i="2"/>
  <c r="AA1713" i="2"/>
  <c r="AB1713" i="2" s="1"/>
  <c r="AD1713" i="2"/>
  <c r="E1714" i="2"/>
  <c r="Z1714" i="2"/>
  <c r="V1714" i="2" s="1"/>
  <c r="AA1714" i="2"/>
  <c r="AB1714" i="2" s="1"/>
  <c r="AD1714" i="2"/>
  <c r="E1715" i="2"/>
  <c r="Z1715" i="2"/>
  <c r="AA1715" i="2"/>
  <c r="AB1715" i="2" s="1"/>
  <c r="AD1715" i="2"/>
  <c r="E1716" i="2"/>
  <c r="Z1716" i="2"/>
  <c r="V1716" i="2" s="1"/>
  <c r="AA1716" i="2"/>
  <c r="AB1716" i="2" s="1"/>
  <c r="AD1716" i="2"/>
  <c r="E1717" i="2"/>
  <c r="Z1717" i="2"/>
  <c r="AA1717" i="2"/>
  <c r="AD1717" i="2"/>
  <c r="E1718" i="2"/>
  <c r="Z1718" i="2"/>
  <c r="V1718" i="2" s="1"/>
  <c r="AA1718" i="2"/>
  <c r="AD1718" i="2"/>
  <c r="E1719" i="2"/>
  <c r="Z1719" i="2"/>
  <c r="AA1719" i="2"/>
  <c r="AB1719" i="2" s="1"/>
  <c r="AD1719" i="2"/>
  <c r="E1720" i="2"/>
  <c r="Z1720" i="2"/>
  <c r="AA1720" i="2"/>
  <c r="AB1720" i="2" s="1"/>
  <c r="AC1720" i="2"/>
  <c r="AD1720" i="2"/>
  <c r="E1721" i="2"/>
  <c r="Z1721" i="2"/>
  <c r="AA1721" i="2"/>
  <c r="AB1721" i="2" s="1"/>
  <c r="AD1721" i="2"/>
  <c r="E1722" i="2"/>
  <c r="Z1722" i="2"/>
  <c r="AA1722" i="2"/>
  <c r="AD1722" i="2"/>
  <c r="E1723" i="2"/>
  <c r="Z1723" i="2"/>
  <c r="AA1723" i="2"/>
  <c r="AB1723" i="2" s="1"/>
  <c r="AD1723" i="2"/>
  <c r="E1724" i="2"/>
  <c r="Z1724" i="2"/>
  <c r="AA1724" i="2"/>
  <c r="AD1724" i="2"/>
  <c r="E1725" i="2"/>
  <c r="Z1725" i="2"/>
  <c r="AA1725" i="2"/>
  <c r="AB1725" i="2" s="1"/>
  <c r="AD1725" i="2"/>
  <c r="E1726" i="2"/>
  <c r="Z1726" i="2"/>
  <c r="AA1726" i="2"/>
  <c r="AD1726" i="2"/>
  <c r="E1727" i="2"/>
  <c r="Z1727" i="2"/>
  <c r="AA1727" i="2"/>
  <c r="AB1727" i="2" s="1"/>
  <c r="AD1727" i="2"/>
  <c r="E1728" i="2"/>
  <c r="Z1728" i="2"/>
  <c r="V1728" i="2" s="1"/>
  <c r="AA1728" i="2"/>
  <c r="AB1728" i="2" s="1"/>
  <c r="AC1728" i="2"/>
  <c r="AE1728" i="2" s="1"/>
  <c r="AD1728" i="2"/>
  <c r="E1729" i="2"/>
  <c r="Z1729" i="2"/>
  <c r="V1729" i="2" s="1"/>
  <c r="AA1729" i="2"/>
  <c r="AB1729" i="2" s="1"/>
  <c r="AD1729" i="2"/>
  <c r="E1730" i="2"/>
  <c r="Z1730" i="2"/>
  <c r="AA1730" i="2"/>
  <c r="AD1730" i="2"/>
  <c r="E1731" i="2"/>
  <c r="Z1731" i="2"/>
  <c r="AA1731" i="2"/>
  <c r="AD1731" i="2"/>
  <c r="E1732" i="2"/>
  <c r="Z1732" i="2"/>
  <c r="AA1732" i="2"/>
  <c r="AD1732" i="2"/>
  <c r="E1733" i="2"/>
  <c r="Z1733" i="2"/>
  <c r="AA1733" i="2"/>
  <c r="AB1733" i="2" s="1"/>
  <c r="AD1733" i="2"/>
  <c r="E1734" i="2"/>
  <c r="Z1734" i="2"/>
  <c r="AA1734" i="2"/>
  <c r="AB1734" i="2" s="1"/>
  <c r="AD1734" i="2"/>
  <c r="E1735" i="2"/>
  <c r="Z1735" i="2"/>
  <c r="AA1735" i="2"/>
  <c r="AB1735" i="2" s="1"/>
  <c r="AD1735" i="2"/>
  <c r="E1736" i="2"/>
  <c r="Z1736" i="2"/>
  <c r="AA1736" i="2"/>
  <c r="AD1736" i="2"/>
  <c r="E1737" i="2"/>
  <c r="Z1737" i="2"/>
  <c r="AA1737" i="2"/>
  <c r="AB1737" i="2" s="1"/>
  <c r="AD1737" i="2"/>
  <c r="E1738" i="2"/>
  <c r="Z1738" i="2"/>
  <c r="AA1738" i="2"/>
  <c r="AD1738" i="2"/>
  <c r="E1739" i="2"/>
  <c r="Z1739" i="2"/>
  <c r="AA1739" i="2"/>
  <c r="AB1739" i="2" s="1"/>
  <c r="AD1739" i="2"/>
  <c r="E1740" i="2"/>
  <c r="Z1740" i="2"/>
  <c r="AA1740" i="2"/>
  <c r="AB1740" i="2" s="1"/>
  <c r="AD1740" i="2"/>
  <c r="E1741" i="2"/>
  <c r="Z1741" i="2"/>
  <c r="V1741" i="2" s="1"/>
  <c r="AA1741" i="2"/>
  <c r="AB1741" i="2" s="1"/>
  <c r="AC1741" i="2"/>
  <c r="AD1741" i="2"/>
  <c r="E1742" i="2"/>
  <c r="Z1742" i="2"/>
  <c r="V1742" i="2" s="1"/>
  <c r="AA1742" i="2"/>
  <c r="AB1742" i="2" s="1"/>
  <c r="AD1742" i="2"/>
  <c r="E1743" i="2"/>
  <c r="Z1743" i="2"/>
  <c r="AA1743" i="2"/>
  <c r="AD1743" i="2"/>
  <c r="E1744" i="2"/>
  <c r="H1744" i="2"/>
  <c r="Z1744" i="2"/>
  <c r="AA1744" i="2"/>
  <c r="AB1744" i="2" s="1"/>
  <c r="AD1744" i="2"/>
  <c r="E1745" i="2"/>
  <c r="Z1745" i="2"/>
  <c r="AA1745" i="2"/>
  <c r="AD1745" i="2"/>
  <c r="E1746" i="2"/>
  <c r="Z1746" i="2"/>
  <c r="AA1746" i="2"/>
  <c r="AB1746" i="2" s="1"/>
  <c r="AD1746" i="2"/>
  <c r="E1747" i="2"/>
  <c r="Z1747" i="2"/>
  <c r="AA1747" i="2"/>
  <c r="AC1747" i="2" s="1"/>
  <c r="AD1747" i="2"/>
  <c r="E1842" i="2"/>
  <c r="Z1842" i="2"/>
  <c r="AA1842" i="2"/>
  <c r="AB1842" i="2" s="1"/>
  <c r="AD1842" i="2"/>
  <c r="E1843" i="2"/>
  <c r="Z1843" i="2"/>
  <c r="AA1843" i="2"/>
  <c r="AC1843" i="2" s="1"/>
  <c r="AE1843" i="2" s="1"/>
  <c r="AB1843" i="2"/>
  <c r="AD1843" i="2"/>
  <c r="E1844" i="2"/>
  <c r="Z1844" i="2"/>
  <c r="AA1844" i="2"/>
  <c r="AB1844" i="2" s="1"/>
  <c r="AD1844" i="2"/>
  <c r="E1845" i="2"/>
  <c r="Z1845" i="2"/>
  <c r="AA1845" i="2"/>
  <c r="AC1845" i="2" s="1"/>
  <c r="AD1845" i="2"/>
  <c r="E1846" i="2"/>
  <c r="Z1846" i="2"/>
  <c r="AA1846" i="2"/>
  <c r="AB1846" i="2" s="1"/>
  <c r="AD1846" i="2"/>
  <c r="E1847" i="2"/>
  <c r="Z1847" i="2"/>
  <c r="AA1847" i="2"/>
  <c r="AD1847" i="2"/>
  <c r="E1848" i="2"/>
  <c r="Z1848" i="2"/>
  <c r="AA1848" i="2"/>
  <c r="AB1848" i="2" s="1"/>
  <c r="AD1848" i="2"/>
  <c r="E1849" i="2"/>
  <c r="Z1849" i="2"/>
  <c r="AA1849" i="2"/>
  <c r="AC1849" i="2" s="1"/>
  <c r="AD1849" i="2"/>
  <c r="E1850" i="2"/>
  <c r="Z1850" i="2"/>
  <c r="AA1850" i="2"/>
  <c r="AB1850" i="2" s="1"/>
  <c r="AD1850" i="2"/>
  <c r="E1851" i="2"/>
  <c r="Z1851" i="2"/>
  <c r="AA1851" i="2"/>
  <c r="AC1851" i="2" s="1"/>
  <c r="AE1851" i="2" s="1"/>
  <c r="AD1851" i="2"/>
  <c r="E1852" i="2"/>
  <c r="Z1852" i="2"/>
  <c r="AA1852" i="2"/>
  <c r="AB1852" i="2" s="1"/>
  <c r="AD1852" i="2"/>
  <c r="E1853" i="2"/>
  <c r="Z1853" i="2"/>
  <c r="AA1853" i="2"/>
  <c r="AC1853" i="2" s="1"/>
  <c r="AD1853" i="2"/>
  <c r="E1854" i="2"/>
  <c r="Z1854" i="2"/>
  <c r="AA1854" i="2"/>
  <c r="AB1854" i="2" s="1"/>
  <c r="AD1854" i="2"/>
  <c r="E1855" i="2"/>
  <c r="Z1855" i="2"/>
  <c r="AA1855" i="2"/>
  <c r="AC1855" i="2" s="1"/>
  <c r="AD1855" i="2"/>
  <c r="E1856" i="2"/>
  <c r="Z1856" i="2"/>
  <c r="AA1856" i="2"/>
  <c r="AB1856" i="2" s="1"/>
  <c r="AD1856" i="2"/>
  <c r="E1857" i="2"/>
  <c r="Z1857" i="2"/>
  <c r="AA1857" i="2"/>
  <c r="AC1857" i="2" s="1"/>
  <c r="AD1857" i="2"/>
  <c r="E1858" i="2"/>
  <c r="Z1858" i="2"/>
  <c r="AA1858" i="2"/>
  <c r="AB1858" i="2" s="1"/>
  <c r="AD1858" i="2"/>
  <c r="E1859" i="2"/>
  <c r="Z1859" i="2"/>
  <c r="AA1859" i="2"/>
  <c r="AC1859" i="2" s="1"/>
  <c r="AE1859" i="2" s="1"/>
  <c r="AB1859" i="2"/>
  <c r="AD1859" i="2"/>
  <c r="E1860" i="2"/>
  <c r="Z1860" i="2"/>
  <c r="AA1860" i="2"/>
  <c r="AB1860" i="2" s="1"/>
  <c r="AD1860" i="2"/>
  <c r="E1861" i="2"/>
  <c r="Z1861" i="2"/>
  <c r="AA1861" i="2"/>
  <c r="AC1861" i="2" s="1"/>
  <c r="AD1861" i="2"/>
  <c r="E1862" i="2"/>
  <c r="Z1862" i="2"/>
  <c r="AA1862" i="2"/>
  <c r="AB1862" i="2" s="1"/>
  <c r="AD1862" i="2"/>
  <c r="E1863" i="2"/>
  <c r="Z1863" i="2"/>
  <c r="AA1863" i="2"/>
  <c r="AC1863" i="2" s="1"/>
  <c r="AE1863" i="2" s="1"/>
  <c r="AB1863" i="2"/>
  <c r="AD1863" i="2"/>
  <c r="E1864" i="2"/>
  <c r="Z1864" i="2"/>
  <c r="AA1864" i="2"/>
  <c r="AB1864" i="2" s="1"/>
  <c r="AD1864" i="2"/>
  <c r="E1865" i="2"/>
  <c r="Z1865" i="2"/>
  <c r="AA1865" i="2"/>
  <c r="AC1865" i="2" s="1"/>
  <c r="AD1865" i="2"/>
  <c r="E1866" i="2"/>
  <c r="Z1866" i="2"/>
  <c r="AA1866" i="2"/>
  <c r="AB1866" i="2" s="1"/>
  <c r="AD1866" i="2"/>
  <c r="E1867" i="2"/>
  <c r="Z1867" i="2"/>
  <c r="AA1867" i="2"/>
  <c r="AC1867" i="2" s="1"/>
  <c r="AE1867" i="2" s="1"/>
  <c r="AD1867" i="2"/>
  <c r="E1868" i="2"/>
  <c r="Z1868" i="2"/>
  <c r="AA1868" i="2"/>
  <c r="AB1868" i="2" s="1"/>
  <c r="AD1868" i="2"/>
  <c r="E1869" i="2"/>
  <c r="Z1869" i="2"/>
  <c r="AA1869" i="2"/>
  <c r="AC1869" i="2" s="1"/>
  <c r="AD1869" i="2"/>
  <c r="E1870" i="2"/>
  <c r="Z1870" i="2"/>
  <c r="AA1870" i="2"/>
  <c r="AB1870" i="2" s="1"/>
  <c r="AD1870" i="2"/>
  <c r="E1871" i="2"/>
  <c r="Z1871" i="2"/>
  <c r="AA1871" i="2"/>
  <c r="AC1871" i="2" s="1"/>
  <c r="AB1871" i="2"/>
  <c r="AD1871" i="2"/>
  <c r="E1872" i="2"/>
  <c r="H1872" i="2"/>
  <c r="Z1872" i="2"/>
  <c r="AA1872" i="2"/>
  <c r="AB1872" i="2"/>
  <c r="AD1872" i="2"/>
  <c r="E1873" i="2"/>
  <c r="Z1873" i="2"/>
  <c r="AA1873" i="2"/>
  <c r="V1873" i="2" s="1"/>
  <c r="AD1873" i="2"/>
  <c r="E1930" i="2"/>
  <c r="Z1930" i="2"/>
  <c r="AA1930" i="2"/>
  <c r="AB1930" i="2"/>
  <c r="AD1930" i="2"/>
  <c r="E1931" i="2"/>
  <c r="Z1931" i="2"/>
  <c r="AA1931" i="2"/>
  <c r="V1931" i="2" s="1"/>
  <c r="AD1931" i="2"/>
  <c r="E1932" i="2"/>
  <c r="Z1932" i="2"/>
  <c r="AA1932" i="2"/>
  <c r="V1932" i="2" s="1"/>
  <c r="AB1932" i="2"/>
  <c r="AD1932" i="2"/>
  <c r="E1933" i="2"/>
  <c r="Z1933" i="2"/>
  <c r="AA1933" i="2"/>
  <c r="V1933" i="2" s="1"/>
  <c r="AD1933" i="2"/>
  <c r="E1934" i="2"/>
  <c r="Z1934" i="2"/>
  <c r="AA1934" i="2"/>
  <c r="AD1934" i="2"/>
  <c r="E1935" i="2"/>
  <c r="Z1935" i="2"/>
  <c r="AA1935" i="2"/>
  <c r="V1935" i="2" s="1"/>
  <c r="AD1935" i="2"/>
  <c r="E1936" i="2"/>
  <c r="Z1936" i="2"/>
  <c r="AA1936" i="2"/>
  <c r="AB1936" i="2"/>
  <c r="AD1936" i="2"/>
  <c r="E1937" i="2"/>
  <c r="Z1937" i="2"/>
  <c r="AA1937" i="2"/>
  <c r="V1937" i="2" s="1"/>
  <c r="AD1937" i="2"/>
  <c r="E1938" i="2"/>
  <c r="Z1938" i="2"/>
  <c r="AA1938" i="2"/>
  <c r="AB1938" i="2" s="1"/>
  <c r="AD1938" i="2"/>
  <c r="E1939" i="2"/>
  <c r="Z1939" i="2"/>
  <c r="AA1939" i="2"/>
  <c r="AB1939" i="2"/>
  <c r="AD1939" i="2"/>
  <c r="E1940" i="2"/>
  <c r="Z1940" i="2"/>
  <c r="AA1940" i="2"/>
  <c r="AB1940" i="2"/>
  <c r="AD1940" i="2"/>
  <c r="E1941" i="2"/>
  <c r="Z1941" i="2"/>
  <c r="AA1941" i="2"/>
  <c r="V1941" i="2" s="1"/>
  <c r="AB1941" i="2"/>
  <c r="AD1941" i="2"/>
  <c r="E1942" i="2"/>
  <c r="Z1942" i="2"/>
  <c r="AA1942" i="2"/>
  <c r="AB1942" i="2" s="1"/>
  <c r="AD1942" i="2"/>
  <c r="E1943" i="2"/>
  <c r="Z1943" i="2"/>
  <c r="AA1943" i="2"/>
  <c r="AD1943" i="2"/>
  <c r="E1944" i="2"/>
  <c r="Z1944" i="2"/>
  <c r="AA1944" i="2"/>
  <c r="AB1944" i="2"/>
  <c r="AD1944" i="2"/>
  <c r="E1945" i="2"/>
  <c r="Z1945" i="2"/>
  <c r="AA1945" i="2"/>
  <c r="AD1945" i="2"/>
  <c r="E1946" i="2"/>
  <c r="Z1946" i="2"/>
  <c r="AA1946" i="2"/>
  <c r="AD1946" i="2"/>
  <c r="E1947" i="2"/>
  <c r="Z1947" i="2"/>
  <c r="AA1947" i="2"/>
  <c r="AD1947" i="2"/>
  <c r="E1948" i="2"/>
  <c r="Z1948" i="2"/>
  <c r="AA1948" i="2"/>
  <c r="AB1948" i="2"/>
  <c r="AD1948" i="2"/>
  <c r="E1949" i="2"/>
  <c r="Z1949" i="2"/>
  <c r="AA1949" i="2"/>
  <c r="V1949" i="2" s="1"/>
  <c r="AD1949" i="2"/>
  <c r="E1950" i="2"/>
  <c r="Z1950" i="2"/>
  <c r="AA1950" i="2"/>
  <c r="AB1950" i="2"/>
  <c r="AD1950" i="2"/>
  <c r="E1951" i="2"/>
  <c r="Z1951" i="2"/>
  <c r="AA1951" i="2"/>
  <c r="AB1951" i="2" s="1"/>
  <c r="AD1951" i="2"/>
  <c r="E1952" i="2"/>
  <c r="Z1952" i="2"/>
  <c r="AA1952" i="2"/>
  <c r="AB1952" i="2"/>
  <c r="AD1952" i="2"/>
  <c r="E1953" i="2"/>
  <c r="Z1953" i="2"/>
  <c r="AA1953" i="2"/>
  <c r="AB1953" i="2" s="1"/>
  <c r="AD1953" i="2"/>
  <c r="E1954" i="2"/>
  <c r="Z1954" i="2"/>
  <c r="AA1954" i="2"/>
  <c r="AB1954" i="2"/>
  <c r="AD1954" i="2"/>
  <c r="E1955" i="2"/>
  <c r="Z1955" i="2"/>
  <c r="AA1955" i="2"/>
  <c r="V1955" i="2" s="1"/>
  <c r="AD1955" i="2"/>
  <c r="E1956" i="2"/>
  <c r="Z1956" i="2"/>
  <c r="AA1956" i="2"/>
  <c r="AD1956" i="2"/>
  <c r="E1957" i="2"/>
  <c r="Z1957" i="2"/>
  <c r="AA1957" i="2"/>
  <c r="V1957" i="2" s="1"/>
  <c r="AD1957" i="2"/>
  <c r="E1958" i="2"/>
  <c r="Z1958" i="2"/>
  <c r="AA1958" i="2"/>
  <c r="AD1958" i="2"/>
  <c r="E1959" i="2"/>
  <c r="Z1959" i="2"/>
  <c r="AA1959" i="2"/>
  <c r="AD1959" i="2"/>
  <c r="E1960" i="2"/>
  <c r="Z1960" i="2"/>
  <c r="AA1960" i="2"/>
  <c r="AB1960" i="2"/>
  <c r="AD1960" i="2"/>
  <c r="E1961" i="2"/>
  <c r="Z1961" i="2"/>
  <c r="AA1961" i="2"/>
  <c r="V1961" i="2" s="1"/>
  <c r="AD1961" i="2"/>
  <c r="E1962" i="2"/>
  <c r="Z1962" i="2"/>
  <c r="AA1962" i="2"/>
  <c r="AB1962" i="2" s="1"/>
  <c r="AD1962" i="2"/>
  <c r="E1963" i="2"/>
  <c r="Z1963" i="2"/>
  <c r="AA1963" i="2"/>
  <c r="AB1963" i="2"/>
  <c r="AD1963" i="2"/>
  <c r="E1964" i="2"/>
  <c r="Z1964" i="2"/>
  <c r="AA1964" i="2"/>
  <c r="AB1964" i="2" s="1"/>
  <c r="AD1964" i="2"/>
  <c r="E1965" i="2"/>
  <c r="Z1965" i="2"/>
  <c r="AA1965" i="2"/>
  <c r="AB1965" i="2"/>
  <c r="AD1965" i="2"/>
  <c r="E1966" i="2"/>
  <c r="Z1966" i="2"/>
  <c r="AA1966" i="2"/>
  <c r="AB1966" i="2"/>
  <c r="AD1966" i="2"/>
  <c r="E1967" i="2"/>
  <c r="Z1967" i="2"/>
  <c r="AA1967" i="2"/>
  <c r="AD1967" i="2"/>
  <c r="E1968" i="2"/>
  <c r="Z1968" i="2"/>
  <c r="AA1968" i="2"/>
  <c r="AB1968" i="2"/>
  <c r="AD1968" i="2"/>
  <c r="E1969" i="2"/>
  <c r="Z1969" i="2"/>
  <c r="AA1969" i="2"/>
  <c r="AD1969" i="2"/>
  <c r="E1970" i="2"/>
  <c r="Z1970" i="2"/>
  <c r="AA1970" i="2"/>
  <c r="AD1970" i="2"/>
  <c r="E1971" i="2"/>
  <c r="Z1971" i="2"/>
  <c r="AA1971" i="2"/>
  <c r="V1971" i="2" s="1"/>
  <c r="AD1971" i="2"/>
  <c r="E1972" i="2"/>
  <c r="Z1972" i="2"/>
  <c r="AA1972" i="2"/>
  <c r="AB1972" i="2" s="1"/>
  <c r="AD1972" i="2"/>
  <c r="E1973" i="2"/>
  <c r="Z1973" i="2"/>
  <c r="AA1973" i="2"/>
  <c r="AD1973" i="2"/>
  <c r="E1974" i="2"/>
  <c r="Z1974" i="2"/>
  <c r="AA1974" i="2"/>
  <c r="AB1974" i="2" s="1"/>
  <c r="AD1974" i="2"/>
  <c r="E1975" i="2"/>
  <c r="Z1975" i="2"/>
  <c r="AA1975" i="2"/>
  <c r="AB1975" i="2"/>
  <c r="AD1975" i="2"/>
  <c r="E1976" i="2"/>
  <c r="Z1976" i="2"/>
  <c r="AA1976" i="2"/>
  <c r="AB1976" i="2"/>
  <c r="AD1976" i="2"/>
  <c r="E1977" i="2"/>
  <c r="Z1977" i="2"/>
  <c r="AA1977" i="2"/>
  <c r="AD1977" i="2"/>
  <c r="E1978" i="2"/>
  <c r="Z1978" i="2"/>
  <c r="AA1978" i="2"/>
  <c r="AB1978" i="2" s="1"/>
  <c r="AD1978" i="2"/>
  <c r="E1979" i="2"/>
  <c r="Z1979" i="2"/>
  <c r="AA1979" i="2"/>
  <c r="V1979" i="2" s="1"/>
  <c r="AD1979" i="2"/>
  <c r="E1980" i="2"/>
  <c r="Z1980" i="2"/>
  <c r="AA1980" i="2"/>
  <c r="V1980" i="2" s="1"/>
  <c r="AD1980" i="2"/>
  <c r="E1981" i="2"/>
  <c r="Z1981" i="2"/>
  <c r="AA1981" i="2"/>
  <c r="AD1981" i="2"/>
  <c r="E1982" i="2"/>
  <c r="Z1982" i="2"/>
  <c r="AA1982" i="2"/>
  <c r="AD1982" i="2"/>
  <c r="E1983" i="2"/>
  <c r="Z1983" i="2"/>
  <c r="AA1983" i="2"/>
  <c r="AD1983" i="2"/>
  <c r="E1984" i="2"/>
  <c r="Z1984" i="2"/>
  <c r="AA1984" i="2"/>
  <c r="AB1984" i="2"/>
  <c r="AD1984" i="2"/>
  <c r="E1985" i="2"/>
  <c r="Z1985" i="2"/>
  <c r="AA1985" i="2"/>
  <c r="AD1985" i="2"/>
  <c r="E1986" i="2"/>
  <c r="Z1986" i="2"/>
  <c r="AA1986" i="2"/>
  <c r="AB1986" i="2" s="1"/>
  <c r="AD1986" i="2"/>
  <c r="E1987" i="2"/>
  <c r="Z1987" i="2"/>
  <c r="AA1987" i="2"/>
  <c r="AB1987" i="2"/>
  <c r="AD1987" i="2"/>
  <c r="E1988" i="2"/>
  <c r="Z1988" i="2"/>
  <c r="AA1988" i="2"/>
  <c r="AB1988" i="2" s="1"/>
  <c r="AD1988" i="2"/>
  <c r="E1989" i="2"/>
  <c r="Z1989" i="2"/>
  <c r="AA1989" i="2"/>
  <c r="AB1989" i="2"/>
  <c r="AD1989" i="2"/>
  <c r="E1990" i="2"/>
  <c r="Z1990" i="2"/>
  <c r="AA1990" i="2"/>
  <c r="AB1990" i="2" s="1"/>
  <c r="AD1990" i="2"/>
  <c r="E1991" i="2"/>
  <c r="Z1991" i="2"/>
  <c r="AA1991" i="2"/>
  <c r="V1991" i="2" s="1"/>
  <c r="AD1991" i="2"/>
  <c r="E1992" i="2"/>
  <c r="Z1992" i="2"/>
  <c r="AA1992" i="2"/>
  <c r="V1992" i="2" s="1"/>
  <c r="AB1992" i="2"/>
  <c r="AD1992" i="2"/>
  <c r="E1993" i="2"/>
  <c r="Z1993" i="2"/>
  <c r="AA1993" i="2"/>
  <c r="V1993" i="2" s="1"/>
  <c r="AD1993" i="2"/>
  <c r="E1994" i="2"/>
  <c r="Z1994" i="2"/>
  <c r="AA1994" i="2"/>
  <c r="AD1994" i="2"/>
  <c r="E1995" i="2"/>
  <c r="Z1995" i="2"/>
  <c r="AA1995" i="2"/>
  <c r="V1995" i="2" s="1"/>
  <c r="AD1995" i="2"/>
  <c r="E1996" i="2"/>
  <c r="Z1996" i="2"/>
  <c r="AA1996" i="2"/>
  <c r="AB1996" i="2" s="1"/>
  <c r="AD1996" i="2"/>
  <c r="E1997" i="2"/>
  <c r="Z1997" i="2"/>
  <c r="AA1997" i="2"/>
  <c r="AD1997" i="2"/>
  <c r="E1998" i="2"/>
  <c r="Z1998" i="2"/>
  <c r="AA1998" i="2"/>
  <c r="AB1998" i="2" s="1"/>
  <c r="AD1998" i="2"/>
  <c r="E1999" i="2"/>
  <c r="Z1999" i="2"/>
  <c r="AA1999" i="2"/>
  <c r="AB1999" i="2" s="1"/>
  <c r="AD1999" i="2"/>
  <c r="E2000" i="2"/>
  <c r="Z2000" i="2"/>
  <c r="AA2000" i="2"/>
  <c r="AB2000" i="2"/>
  <c r="AD2000" i="2"/>
  <c r="E2001" i="2"/>
  <c r="Z2001" i="2"/>
  <c r="AA2001" i="2"/>
  <c r="V2001" i="2" s="1"/>
  <c r="AB2001" i="2"/>
  <c r="AD2001" i="2"/>
  <c r="E2002" i="2"/>
  <c r="Z2002" i="2"/>
  <c r="AA2002" i="2"/>
  <c r="AB2002" i="2"/>
  <c r="AD2002" i="2"/>
  <c r="E2003" i="2"/>
  <c r="Z2003" i="2"/>
  <c r="AA2003" i="2"/>
  <c r="AD2003" i="2"/>
  <c r="E2004" i="2"/>
  <c r="Z2004" i="2"/>
  <c r="AA2004" i="2"/>
  <c r="AB2004" i="2" s="1"/>
  <c r="AD2004" i="2"/>
  <c r="E2005" i="2"/>
  <c r="Z2005" i="2"/>
  <c r="AA2005" i="2"/>
  <c r="AD2005" i="2"/>
  <c r="E2006" i="2"/>
  <c r="Z2006" i="2"/>
  <c r="AA2006" i="2"/>
  <c r="AD2006" i="2"/>
  <c r="E2007" i="2"/>
  <c r="Z2007" i="2"/>
  <c r="AA2007" i="2"/>
  <c r="AD2007" i="2"/>
  <c r="E2008" i="2"/>
  <c r="Z2008" i="2"/>
  <c r="AA2008" i="2"/>
  <c r="AB2008" i="2"/>
  <c r="AD2008" i="2"/>
  <c r="E2009" i="2"/>
  <c r="Z2009" i="2"/>
  <c r="AA2009" i="2"/>
  <c r="V2009" i="2" s="1"/>
  <c r="AD2009" i="2"/>
  <c r="E2010" i="2"/>
  <c r="Z2010" i="2"/>
  <c r="AA2010" i="2"/>
  <c r="AB2010" i="2" s="1"/>
  <c r="AD2010" i="2"/>
  <c r="E2011" i="2"/>
  <c r="Z2011" i="2"/>
  <c r="AA2011" i="2"/>
  <c r="AB2011" i="2"/>
  <c r="AD2011" i="2"/>
  <c r="E2012" i="2"/>
  <c r="Z2012" i="2"/>
  <c r="AA2012" i="2"/>
  <c r="AB2012" i="2"/>
  <c r="AD2012" i="2"/>
  <c r="E2013" i="2"/>
  <c r="Z2013" i="2"/>
  <c r="AA2013" i="2"/>
  <c r="AB2013" i="2" s="1"/>
  <c r="AD2013" i="2"/>
  <c r="E2014" i="2"/>
  <c r="Z2014" i="2"/>
  <c r="AA2014" i="2"/>
  <c r="AB2014" i="2"/>
  <c r="AD2014" i="2"/>
  <c r="E2015" i="2"/>
  <c r="Z2015" i="2"/>
  <c r="AA2015" i="2"/>
  <c r="AD2015" i="2"/>
  <c r="E2016" i="2"/>
  <c r="Z2016" i="2"/>
  <c r="AA2016" i="2"/>
  <c r="V2016" i="2" s="1"/>
  <c r="AB2016" i="2"/>
  <c r="AD2016" i="2"/>
  <c r="E2017" i="2"/>
  <c r="Z2017" i="2"/>
  <c r="AA2017" i="2"/>
  <c r="AD2017" i="2"/>
  <c r="E2018" i="2"/>
  <c r="Z2018" i="2"/>
  <c r="AA2018" i="2"/>
  <c r="AD2018" i="2"/>
  <c r="E2019" i="2"/>
  <c r="Z2019" i="2"/>
  <c r="AA2019" i="2"/>
  <c r="V2019" i="2" s="1"/>
  <c r="AD2019" i="2"/>
  <c r="E2020" i="2"/>
  <c r="Z2020" i="2"/>
  <c r="AA2020" i="2"/>
  <c r="AB2020" i="2"/>
  <c r="AD2020" i="2"/>
  <c r="E2021" i="2"/>
  <c r="Z2021" i="2"/>
  <c r="AA2021" i="2"/>
  <c r="AD2021" i="2"/>
  <c r="E2022" i="2"/>
  <c r="Z2022" i="2"/>
  <c r="AA2022" i="2"/>
  <c r="AB2022" i="2"/>
  <c r="AD2022" i="2"/>
  <c r="E2023" i="2"/>
  <c r="Z2023" i="2"/>
  <c r="AA2023" i="2"/>
  <c r="AB2023" i="2" s="1"/>
  <c r="AD2023" i="2"/>
  <c r="E2024" i="2"/>
  <c r="Z2024" i="2"/>
  <c r="AA2024" i="2"/>
  <c r="AB2024" i="2"/>
  <c r="AD2024" i="2"/>
  <c r="E2025" i="2"/>
  <c r="Z2025" i="2"/>
  <c r="AA2025" i="2"/>
  <c r="AB2025" i="2"/>
  <c r="AD2025" i="2"/>
  <c r="E2026" i="2"/>
  <c r="Z2026" i="2"/>
  <c r="AA2026" i="2"/>
  <c r="AB2026" i="2" s="1"/>
  <c r="AD2026" i="2"/>
  <c r="E2027" i="2"/>
  <c r="Z2027" i="2"/>
  <c r="AA2027" i="2"/>
  <c r="V2027" i="2" s="1"/>
  <c r="AD2027" i="2"/>
  <c r="E2028" i="2"/>
  <c r="Z2028" i="2"/>
  <c r="AA2028" i="2"/>
  <c r="AB2028" i="2" s="1"/>
  <c r="AD2028" i="2"/>
  <c r="E2029" i="2"/>
  <c r="Z2029" i="2"/>
  <c r="AA2029" i="2"/>
  <c r="AD2029" i="2"/>
  <c r="E2030" i="2"/>
  <c r="Z2030" i="2"/>
  <c r="AA2030" i="2"/>
  <c r="AD2030" i="2"/>
  <c r="E2031" i="2"/>
  <c r="Z2031" i="2"/>
  <c r="AA2031" i="2"/>
  <c r="AD2031" i="2"/>
  <c r="E2032" i="2"/>
  <c r="Z2032" i="2"/>
  <c r="AA2032" i="2"/>
  <c r="AB2032" i="2"/>
  <c r="AD2032" i="2"/>
  <c r="E2033" i="2"/>
  <c r="Z2033" i="2"/>
  <c r="AA2033" i="2"/>
  <c r="V2033" i="2" s="1"/>
  <c r="AD2033" i="2"/>
  <c r="E2034" i="2"/>
  <c r="Z2034" i="2"/>
  <c r="AA2034" i="2"/>
  <c r="AB2034" i="2"/>
  <c r="AD2034" i="2"/>
  <c r="E2035" i="2"/>
  <c r="Z2035" i="2"/>
  <c r="AA2035" i="2"/>
  <c r="AB2035" i="2"/>
  <c r="AD2035" i="2"/>
  <c r="E2036" i="2"/>
  <c r="Z2036" i="2"/>
  <c r="AA2036" i="2"/>
  <c r="AB2036" i="2" s="1"/>
  <c r="AD2036" i="2"/>
  <c r="E2037" i="2"/>
  <c r="Z2037" i="2"/>
  <c r="AA2037" i="2"/>
  <c r="AB2037" i="2"/>
  <c r="AD2037" i="2"/>
  <c r="E2038" i="2"/>
  <c r="Z2038" i="2"/>
  <c r="AA2038" i="2"/>
  <c r="AB2038" i="2" s="1"/>
  <c r="AD2038" i="2"/>
  <c r="E2039" i="2"/>
  <c r="Z2039" i="2"/>
  <c r="AA2039" i="2"/>
  <c r="V2039" i="2" s="1"/>
  <c r="AD2039" i="2"/>
  <c r="E2040" i="2"/>
  <c r="Z2040" i="2"/>
  <c r="AA2040" i="2"/>
  <c r="V2040" i="2" s="1"/>
  <c r="AB2040" i="2"/>
  <c r="AD2040" i="2"/>
  <c r="E2041" i="2"/>
  <c r="Z2041" i="2"/>
  <c r="AA2041" i="2"/>
  <c r="AD2041" i="2"/>
  <c r="E2042" i="2"/>
  <c r="Z2042" i="2"/>
  <c r="AA2042" i="2"/>
  <c r="AD2042" i="2"/>
  <c r="E2043" i="2"/>
  <c r="Z2043" i="2"/>
  <c r="AA2043" i="2"/>
  <c r="V2043" i="2" s="1"/>
  <c r="AD2043" i="2"/>
  <c r="E2044" i="2"/>
  <c r="Z2044" i="2"/>
  <c r="AA2044" i="2"/>
  <c r="AB2044" i="2" s="1"/>
  <c r="AD2044" i="2"/>
  <c r="E2045" i="2"/>
  <c r="Z2045" i="2"/>
  <c r="AA2045" i="2"/>
  <c r="AD2045" i="2"/>
  <c r="E2046" i="2"/>
  <c r="Z2046" i="2"/>
  <c r="AA2046" i="2"/>
  <c r="AB2046" i="2"/>
  <c r="AD2046" i="2"/>
  <c r="E2047" i="2"/>
  <c r="Z2047" i="2"/>
  <c r="AA2047" i="2"/>
  <c r="AB2047" i="2"/>
  <c r="AD2047" i="2"/>
  <c r="E2048" i="2"/>
  <c r="Z2048" i="2"/>
  <c r="AA2048" i="2"/>
  <c r="AB2048" i="2"/>
  <c r="AD2048" i="2"/>
  <c r="E2049" i="2"/>
  <c r="Z2049" i="2"/>
  <c r="AA2049" i="2"/>
  <c r="V2049" i="2" s="1"/>
  <c r="AD2049" i="2"/>
  <c r="E2050" i="2"/>
  <c r="Z2050" i="2"/>
  <c r="AA2050" i="2"/>
  <c r="AB2050" i="2"/>
  <c r="AD2050" i="2"/>
  <c r="E2051" i="2"/>
  <c r="Z2051" i="2"/>
  <c r="AA2051" i="2"/>
  <c r="AD2051" i="2"/>
  <c r="E2052" i="2"/>
  <c r="Z2052" i="2"/>
  <c r="AA2052" i="2"/>
  <c r="V2052" i="2" s="1"/>
  <c r="AB2052" i="2"/>
  <c r="AD2052" i="2"/>
  <c r="E2053" i="2"/>
  <c r="Z2053" i="2"/>
  <c r="AA2053" i="2"/>
  <c r="V2053" i="2" s="1"/>
  <c r="AD2053" i="2"/>
  <c r="E2054" i="2"/>
  <c r="Z2054" i="2"/>
  <c r="AA2054" i="2"/>
  <c r="AD2054" i="2"/>
  <c r="E2055" i="2"/>
  <c r="Z2055" i="2"/>
  <c r="AA2055" i="2"/>
  <c r="V2055" i="2" s="1"/>
  <c r="AD2055" i="2"/>
  <c r="E2056" i="2"/>
  <c r="Z2056" i="2"/>
  <c r="AA2056" i="2"/>
  <c r="AB2056" i="2"/>
  <c r="AD2056" i="2"/>
  <c r="E2057" i="2"/>
  <c r="Z2057" i="2"/>
  <c r="AA2057" i="2"/>
  <c r="V2057" i="2" s="1"/>
  <c r="AD2057" i="2"/>
  <c r="E2058" i="2"/>
  <c r="Z2058" i="2"/>
  <c r="AA2058" i="2"/>
  <c r="AB2058" i="2" s="1"/>
  <c r="AD2058" i="2"/>
  <c r="E2059" i="2"/>
  <c r="Z2059" i="2"/>
  <c r="AA2059" i="2"/>
  <c r="AB2059" i="2"/>
  <c r="AD2059" i="2"/>
  <c r="E2060" i="2"/>
  <c r="Z2060" i="2"/>
  <c r="AA2060" i="2"/>
  <c r="AB2060" i="2"/>
  <c r="AD2060" i="2"/>
  <c r="E2061" i="2"/>
  <c r="Z2061" i="2"/>
  <c r="AA2061" i="2"/>
  <c r="V2061" i="2" s="1"/>
  <c r="AD2061" i="2"/>
  <c r="E2062" i="2"/>
  <c r="Z2062" i="2"/>
  <c r="AA2062" i="2"/>
  <c r="AB2062" i="2"/>
  <c r="AD2062" i="2"/>
  <c r="E2063" i="2"/>
  <c r="Z2063" i="2"/>
  <c r="AA2063" i="2"/>
  <c r="AD2063" i="2"/>
  <c r="E2064" i="2"/>
  <c r="Z2064" i="2"/>
  <c r="AA2064" i="2"/>
  <c r="V2064" i="2" s="1"/>
  <c r="AD2064" i="2"/>
  <c r="E2065" i="2"/>
  <c r="Z2065" i="2"/>
  <c r="AA2065" i="2"/>
  <c r="AD2065" i="2"/>
  <c r="E2066" i="2"/>
  <c r="Z2066" i="2"/>
  <c r="AA2066" i="2"/>
  <c r="AD2066" i="2"/>
  <c r="E2067" i="2"/>
  <c r="Z2067" i="2"/>
  <c r="AA2067" i="2"/>
  <c r="AD2067" i="2"/>
  <c r="E2068" i="2"/>
  <c r="Z2068" i="2"/>
  <c r="AA2068" i="2"/>
  <c r="AB2068" i="2"/>
  <c r="AD2068" i="2"/>
  <c r="E2069" i="2"/>
  <c r="Z2069" i="2"/>
  <c r="AA2069" i="2"/>
  <c r="V2069" i="2" s="1"/>
  <c r="AD2069" i="2"/>
  <c r="E2070" i="2"/>
  <c r="Z2070" i="2"/>
  <c r="AA2070" i="2"/>
  <c r="AB2070" i="2" s="1"/>
  <c r="AD2070" i="2"/>
  <c r="E2071" i="2"/>
  <c r="Z2071" i="2"/>
  <c r="AA2071" i="2"/>
  <c r="AB2071" i="2" s="1"/>
  <c r="AD2071" i="2"/>
  <c r="E2072" i="2"/>
  <c r="Z2072" i="2"/>
  <c r="AA2072" i="2"/>
  <c r="AB2072" i="2" s="1"/>
  <c r="AD2072" i="2"/>
  <c r="E2073" i="2"/>
  <c r="Z2073" i="2"/>
  <c r="AA2073" i="2"/>
  <c r="AB2073" i="2"/>
  <c r="AD2073" i="2"/>
  <c r="E2074" i="2"/>
  <c r="Z2074" i="2"/>
  <c r="AA2074" i="2"/>
  <c r="AB2074" i="2"/>
  <c r="AD2074" i="2"/>
  <c r="E2075" i="2"/>
  <c r="Z2075" i="2"/>
  <c r="AA2075" i="2"/>
  <c r="AD2075" i="2"/>
  <c r="E2076" i="2"/>
  <c r="Z2076" i="2"/>
  <c r="AA2076" i="2"/>
  <c r="V2076" i="2" s="1"/>
  <c r="AD2076" i="2"/>
  <c r="E2077" i="2"/>
  <c r="Z2077" i="2"/>
  <c r="AA2077" i="2"/>
  <c r="V2077" i="2" s="1"/>
  <c r="AD2077" i="2"/>
  <c r="E2078" i="2"/>
  <c r="Z2078" i="2"/>
  <c r="AA2078" i="2"/>
  <c r="AD2078" i="2"/>
  <c r="E2079" i="2"/>
  <c r="Z2079" i="2"/>
  <c r="AA2079" i="2"/>
  <c r="AD2079" i="2"/>
  <c r="E2080" i="2"/>
  <c r="Z2080" i="2"/>
  <c r="AA2080" i="2"/>
  <c r="AB2080" i="2" s="1"/>
  <c r="AD2080" i="2"/>
  <c r="E2081" i="2"/>
  <c r="Z2081" i="2"/>
  <c r="AA2081" i="2"/>
  <c r="AD2081" i="2"/>
  <c r="E2082" i="2"/>
  <c r="Z2082" i="2"/>
  <c r="AA2082" i="2"/>
  <c r="AB2082" i="2"/>
  <c r="AD2082" i="2"/>
  <c r="E2083" i="2"/>
  <c r="Z2083" i="2"/>
  <c r="AA2083" i="2"/>
  <c r="AB2083" i="2" s="1"/>
  <c r="AD2083" i="2"/>
  <c r="E2084" i="2"/>
  <c r="Z2084" i="2"/>
  <c r="AA2084" i="2"/>
  <c r="AB2084" i="2" s="1"/>
  <c r="AD2084" i="2"/>
  <c r="E2085" i="2"/>
  <c r="Z2085" i="2"/>
  <c r="AA2085" i="2"/>
  <c r="V2085" i="2" s="1"/>
  <c r="AD2085" i="2"/>
  <c r="E2086" i="2"/>
  <c r="Z2086" i="2"/>
  <c r="AA2086" i="2"/>
  <c r="AB2086" i="2" s="1"/>
  <c r="AD2086" i="2"/>
  <c r="E2087" i="2"/>
  <c r="Z2087" i="2"/>
  <c r="AA2087" i="2"/>
  <c r="AD2087" i="2"/>
  <c r="E2088" i="2"/>
  <c r="Z2088" i="2"/>
  <c r="AA2088" i="2"/>
  <c r="AB2088" i="2"/>
  <c r="AD2088" i="2"/>
  <c r="E2089" i="2"/>
  <c r="Z2089" i="2"/>
  <c r="AA2089" i="2"/>
  <c r="V2089" i="2" s="1"/>
  <c r="AD2089" i="2"/>
  <c r="E2090" i="2"/>
  <c r="Z2090" i="2"/>
  <c r="AA2090" i="2"/>
  <c r="AD2090" i="2"/>
  <c r="E2091" i="2"/>
  <c r="Z2091" i="2"/>
  <c r="AA2091" i="2"/>
  <c r="V2091" i="2" s="1"/>
  <c r="AD2091" i="2"/>
  <c r="E2092" i="2"/>
  <c r="Z2092" i="2"/>
  <c r="AA2092" i="2"/>
  <c r="AB2092" i="2"/>
  <c r="AD2092" i="2"/>
  <c r="E2093" i="2"/>
  <c r="Z2093" i="2"/>
  <c r="AA2093" i="2"/>
  <c r="V2093" i="2" s="1"/>
  <c r="AD2093" i="2"/>
  <c r="E2094" i="2"/>
  <c r="Z2094" i="2"/>
  <c r="AA2094" i="2"/>
  <c r="AB2094" i="2"/>
  <c r="AD2094" i="2"/>
  <c r="E2095" i="2"/>
  <c r="Z2095" i="2"/>
  <c r="AA2095" i="2"/>
  <c r="AB2095" i="2" s="1"/>
  <c r="AD2095" i="2"/>
  <c r="E2096" i="2"/>
  <c r="Z2096" i="2"/>
  <c r="AA2096" i="2"/>
  <c r="AB2096" i="2"/>
  <c r="AD2096" i="2"/>
  <c r="E2097" i="2"/>
  <c r="Z2097" i="2"/>
  <c r="AA2097" i="2"/>
  <c r="V2097" i="2" s="1"/>
  <c r="AB2097" i="2"/>
  <c r="AD2097" i="2"/>
  <c r="E2098" i="2"/>
  <c r="Z2098" i="2"/>
  <c r="AA2098" i="2"/>
  <c r="AB2098" i="2"/>
  <c r="AD2098" i="2"/>
  <c r="E2099" i="2"/>
  <c r="Z2099" i="2"/>
  <c r="AA2099" i="2"/>
  <c r="AD2099" i="2"/>
  <c r="E2100" i="2"/>
  <c r="Z2100" i="2"/>
  <c r="AA2100" i="2"/>
  <c r="AB2100" i="2" s="1"/>
  <c r="AD2100" i="2"/>
  <c r="E2101" i="2"/>
  <c r="Z2101" i="2"/>
  <c r="AA2101" i="2"/>
  <c r="AD2101" i="2"/>
  <c r="E2102" i="2"/>
  <c r="Z2102" i="2"/>
  <c r="AA2102" i="2"/>
  <c r="AD2102" i="2"/>
  <c r="E2103" i="2"/>
  <c r="Z2103" i="2"/>
  <c r="AA2103" i="2"/>
  <c r="AD2103" i="2"/>
  <c r="E2104" i="2"/>
  <c r="Z2104" i="2"/>
  <c r="AA2104" i="2"/>
  <c r="AB2104" i="2"/>
  <c r="AD2104" i="2"/>
  <c r="E2105" i="2"/>
  <c r="Z2105" i="2"/>
  <c r="AA2105" i="2"/>
  <c r="V2105" i="2" s="1"/>
  <c r="AD2105" i="2"/>
  <c r="E2106" i="2"/>
  <c r="Z2106" i="2"/>
  <c r="AA2106" i="2"/>
  <c r="AB2106" i="2"/>
  <c r="AD2106" i="2"/>
  <c r="E2107" i="2"/>
  <c r="Z2107" i="2"/>
  <c r="AA2107" i="2"/>
  <c r="AB2107" i="2"/>
  <c r="AD2107" i="2"/>
  <c r="E2108" i="2"/>
  <c r="Z2108" i="2"/>
  <c r="AA2108" i="2"/>
  <c r="AB2108" i="2" s="1"/>
  <c r="AD2108" i="2"/>
  <c r="E2109" i="2"/>
  <c r="Z2109" i="2"/>
  <c r="AA2109" i="2"/>
  <c r="AB2109" i="2"/>
  <c r="AD2109" i="2"/>
  <c r="E2110" i="2"/>
  <c r="Z2110" i="2"/>
  <c r="AA2110" i="2"/>
  <c r="AB2110" i="2" s="1"/>
  <c r="AD2110" i="2"/>
  <c r="E2111" i="2"/>
  <c r="Z2111" i="2"/>
  <c r="AA2111" i="2"/>
  <c r="AD2111" i="2"/>
  <c r="E2112" i="2"/>
  <c r="Z2112" i="2"/>
  <c r="AA2112" i="2"/>
  <c r="AB2112" i="2"/>
  <c r="AD2112" i="2"/>
  <c r="E2113" i="2"/>
  <c r="Z2113" i="2"/>
  <c r="AA2113" i="2"/>
  <c r="AD2113" i="2"/>
  <c r="E2114" i="2"/>
  <c r="Z2114" i="2"/>
  <c r="AA2114" i="2"/>
  <c r="AD2114" i="2"/>
  <c r="E2115" i="2"/>
  <c r="Z2115" i="2"/>
  <c r="AA2115" i="2"/>
  <c r="V2115" i="2" s="1"/>
  <c r="AD2115" i="2"/>
  <c r="E2116" i="2"/>
  <c r="Z2116" i="2"/>
  <c r="AA2116" i="2"/>
  <c r="AB2116" i="2" s="1"/>
  <c r="AD2116" i="2"/>
  <c r="E2117" i="2"/>
  <c r="Z2117" i="2"/>
  <c r="AA2117" i="2"/>
  <c r="AD2117" i="2"/>
  <c r="E2118" i="2"/>
  <c r="Z2118" i="2"/>
  <c r="AA2118" i="2"/>
  <c r="AB2118" i="2"/>
  <c r="AD2118" i="2"/>
  <c r="E2119" i="2"/>
  <c r="Z2119" i="2"/>
  <c r="AA2119" i="2"/>
  <c r="AB2119" i="2"/>
  <c r="AD2119" i="2"/>
  <c r="E2120" i="2"/>
  <c r="Z2120" i="2"/>
  <c r="AA2120" i="2"/>
  <c r="AB2120" i="2"/>
  <c r="AD2120" i="2"/>
  <c r="E2121" i="2"/>
  <c r="Z2121" i="2"/>
  <c r="AA2121" i="2"/>
  <c r="AB2121" i="2" s="1"/>
  <c r="AD2121" i="2"/>
  <c r="E2122" i="2"/>
  <c r="Z2122" i="2"/>
  <c r="AA2122" i="2"/>
  <c r="AB2122" i="2" s="1"/>
  <c r="AD2122" i="2"/>
  <c r="E2123" i="2"/>
  <c r="Z2123" i="2"/>
  <c r="AA2123" i="2"/>
  <c r="AD2123" i="2"/>
  <c r="E2124" i="2"/>
  <c r="Z2124" i="2"/>
  <c r="AA2124" i="2"/>
  <c r="V2124" i="2" s="1"/>
  <c r="AB2124" i="2"/>
  <c r="AD2124" i="2"/>
  <c r="E2125" i="2"/>
  <c r="Z2125" i="2"/>
  <c r="AA2125" i="2"/>
  <c r="AD2125" i="2"/>
  <c r="E2126" i="2"/>
  <c r="Z2126" i="2"/>
  <c r="AA2126" i="2"/>
  <c r="AD2126" i="2"/>
  <c r="E2127" i="2"/>
  <c r="Z2127" i="2"/>
  <c r="AA2127" i="2"/>
  <c r="V2127" i="2" s="1"/>
  <c r="AD2127" i="2"/>
  <c r="E2128" i="2"/>
  <c r="Z2128" i="2"/>
  <c r="AA2128" i="2"/>
  <c r="AB2128" i="2"/>
  <c r="AD2128" i="2"/>
  <c r="E2129" i="2"/>
  <c r="Z2129" i="2"/>
  <c r="AA2129" i="2"/>
  <c r="AD2129" i="2"/>
  <c r="E2130" i="2"/>
  <c r="Z2130" i="2"/>
  <c r="AA2130" i="2"/>
  <c r="AB2130" i="2" s="1"/>
  <c r="AD2130" i="2"/>
  <c r="E2131" i="2"/>
  <c r="Z2131" i="2"/>
  <c r="AA2131" i="2"/>
  <c r="AB2131" i="2"/>
  <c r="AD2131" i="2"/>
  <c r="E2132" i="2"/>
  <c r="Z2132" i="2"/>
  <c r="AA2132" i="2"/>
  <c r="AB2132" i="2"/>
  <c r="AD2132" i="2"/>
  <c r="E2133" i="2"/>
  <c r="Z2133" i="2"/>
  <c r="AA2133" i="2"/>
  <c r="AD2133" i="2"/>
  <c r="E2134" i="2"/>
  <c r="Z2134" i="2"/>
  <c r="AA2134" i="2"/>
  <c r="AB2134" i="2" s="1"/>
  <c r="AD2134" i="2"/>
  <c r="E2135" i="2"/>
  <c r="Z2135" i="2"/>
  <c r="AA2135" i="2"/>
  <c r="AD2135" i="2"/>
  <c r="E2136" i="2"/>
  <c r="Z2136" i="2"/>
  <c r="AA2136" i="2"/>
  <c r="V2136" i="2" s="1"/>
  <c r="AD2136" i="2"/>
  <c r="E2137" i="2"/>
  <c r="Z2137" i="2"/>
  <c r="AA2137" i="2"/>
  <c r="AD2137" i="2"/>
  <c r="E2138" i="2"/>
  <c r="Z2138" i="2"/>
  <c r="AA2138" i="2"/>
  <c r="AD2138" i="2"/>
  <c r="E2139" i="2"/>
  <c r="Z2139" i="2"/>
  <c r="AA2139" i="2"/>
  <c r="AD2139" i="2"/>
  <c r="E2140" i="2"/>
  <c r="Z2140" i="2"/>
  <c r="AA2140" i="2"/>
  <c r="AB2140" i="2" s="1"/>
  <c r="AD2140" i="2"/>
  <c r="E2141" i="2"/>
  <c r="Z2141" i="2"/>
  <c r="AA2141" i="2"/>
  <c r="AD2141" i="2"/>
  <c r="E2142" i="2"/>
  <c r="Z2142" i="2"/>
  <c r="AA2142" i="2"/>
  <c r="V2142" i="2" s="1"/>
  <c r="AD2142" i="2"/>
  <c r="E2143" i="2"/>
  <c r="Z2143" i="2"/>
  <c r="AA2143" i="2"/>
  <c r="AB2143" i="2"/>
  <c r="AD2143" i="2"/>
  <c r="E2144" i="2"/>
  <c r="Z2144" i="2"/>
  <c r="AA2144" i="2"/>
  <c r="AB2144" i="2" s="1"/>
  <c r="AD2144" i="2"/>
  <c r="E2145" i="2"/>
  <c r="Z2145" i="2"/>
  <c r="AA2145" i="2"/>
  <c r="AD2145" i="2"/>
  <c r="E2146" i="2"/>
  <c r="Z2146" i="2"/>
  <c r="AA2146" i="2"/>
  <c r="AB2146" i="2" s="1"/>
  <c r="AD2146" i="2"/>
  <c r="E2147" i="2"/>
  <c r="Z2147" i="2"/>
  <c r="AA2147" i="2"/>
  <c r="AD2147" i="2"/>
  <c r="E2148" i="2"/>
  <c r="Z2148" i="2"/>
  <c r="AA2148" i="2"/>
  <c r="AB2148" i="2"/>
  <c r="AD2148" i="2"/>
  <c r="E2149" i="2"/>
  <c r="Z2149" i="2"/>
  <c r="AA2149" i="2"/>
  <c r="AD2149" i="2"/>
  <c r="E2150" i="2"/>
  <c r="Z2150" i="2"/>
  <c r="AA2150" i="2"/>
  <c r="AD2150" i="2"/>
  <c r="E2151" i="2"/>
  <c r="Z2151" i="2"/>
  <c r="AA2151" i="2"/>
  <c r="V2151" i="2" s="1"/>
  <c r="AD2151" i="2"/>
  <c r="E2152" i="2"/>
  <c r="Z2152" i="2"/>
  <c r="AA2152" i="2"/>
  <c r="AB2152" i="2" s="1"/>
  <c r="AD2152" i="2"/>
  <c r="E2153" i="2"/>
  <c r="Z2153" i="2"/>
  <c r="AA2153" i="2"/>
  <c r="AD2153" i="2"/>
  <c r="E2154" i="2"/>
  <c r="Z2154" i="2"/>
  <c r="AA2154" i="2"/>
  <c r="V2154" i="2" s="1"/>
  <c r="AB2154" i="2"/>
  <c r="AD2154" i="2"/>
  <c r="E2155" i="2"/>
  <c r="Z2155" i="2"/>
  <c r="AA2155" i="2"/>
  <c r="AB2155" i="2" s="1"/>
  <c r="AD2155" i="2"/>
  <c r="E2156" i="2"/>
  <c r="Z2156" i="2"/>
  <c r="AA2156" i="2"/>
  <c r="AB2156" i="2" s="1"/>
  <c r="AD2156" i="2"/>
  <c r="E2157" i="2"/>
  <c r="Z2157" i="2"/>
  <c r="AA2157" i="2"/>
  <c r="V2157" i="2" s="1"/>
  <c r="AD2157" i="2"/>
  <c r="E2158" i="2"/>
  <c r="Z2158" i="2"/>
  <c r="AA2158" i="2"/>
  <c r="AB2158" i="2"/>
  <c r="AD2158" i="2"/>
  <c r="E2159" i="2"/>
  <c r="Z2159" i="2"/>
  <c r="AA2159" i="2"/>
  <c r="AD2159" i="2"/>
  <c r="E2160" i="2"/>
  <c r="Z2160" i="2"/>
  <c r="AA2160" i="2"/>
  <c r="V2160" i="2" s="1"/>
  <c r="AD2160" i="2"/>
  <c r="E2161" i="2"/>
  <c r="Z2161" i="2"/>
  <c r="AA2161" i="2"/>
  <c r="AD2161" i="2"/>
  <c r="E2208" i="2"/>
  <c r="Z2208" i="2"/>
  <c r="AA2208" i="2"/>
  <c r="AD2208" i="2"/>
  <c r="E2209" i="2"/>
  <c r="Z2209" i="2"/>
  <c r="AA2209" i="2"/>
  <c r="AC2209" i="2" s="1"/>
  <c r="AD2209" i="2"/>
  <c r="E2210" i="2"/>
  <c r="Z2210" i="2"/>
  <c r="V2210" i="2" s="1"/>
  <c r="AA2210" i="2"/>
  <c r="AC2210" i="2" s="1"/>
  <c r="AD2210" i="2"/>
  <c r="E2211" i="2"/>
  <c r="Z2211" i="2"/>
  <c r="AA2211" i="2"/>
  <c r="AC2211" i="2" s="1"/>
  <c r="AE2211" i="2" s="1"/>
  <c r="AD2211" i="2"/>
  <c r="E2212" i="2"/>
  <c r="Z2212" i="2"/>
  <c r="AA2212" i="2"/>
  <c r="AC2212" i="2" s="1"/>
  <c r="AD2212" i="2"/>
  <c r="E2213" i="2"/>
  <c r="Z2213" i="2"/>
  <c r="V2213" i="2" s="1"/>
  <c r="AA2213" i="2"/>
  <c r="AC2213" i="2" s="1"/>
  <c r="AB2213" i="2"/>
  <c r="AD2213" i="2"/>
  <c r="E2214" i="2"/>
  <c r="Z2214" i="2"/>
  <c r="AA2214" i="2"/>
  <c r="AC2214" i="2" s="1"/>
  <c r="AD2214" i="2"/>
  <c r="E2215" i="2"/>
  <c r="Z2215" i="2"/>
  <c r="AA2215" i="2"/>
  <c r="AC2215" i="2" s="1"/>
  <c r="AE2215" i="2" s="1"/>
  <c r="AD2215" i="2"/>
  <c r="E2216" i="2"/>
  <c r="Z2216" i="2"/>
  <c r="AA2216" i="2"/>
  <c r="AC2216" i="2" s="1"/>
  <c r="AB2216" i="2"/>
  <c r="AD2216" i="2"/>
  <c r="E2217" i="2"/>
  <c r="Z2217" i="2"/>
  <c r="AA2217" i="2"/>
  <c r="AD2217" i="2"/>
  <c r="E2218" i="2"/>
  <c r="Z2218" i="2"/>
  <c r="AA2218" i="2"/>
  <c r="AC2218" i="2" s="1"/>
  <c r="AE2218" i="2" s="1"/>
  <c r="AD2218" i="2"/>
  <c r="E2219" i="2"/>
  <c r="Z2219" i="2"/>
  <c r="AA2219" i="2"/>
  <c r="AC2219" i="2" s="1"/>
  <c r="AD2219" i="2"/>
  <c r="E2220" i="2"/>
  <c r="Z2220" i="2"/>
  <c r="AA2220" i="2"/>
  <c r="AD2220" i="2"/>
  <c r="E2221" i="2"/>
  <c r="Z2221" i="2"/>
  <c r="AA2221" i="2"/>
  <c r="AC2221" i="2" s="1"/>
  <c r="AE2221" i="2" s="1"/>
  <c r="AD2221" i="2"/>
  <c r="E2222" i="2"/>
  <c r="Z2222" i="2"/>
  <c r="V2222" i="2" s="1"/>
  <c r="AA2222" i="2"/>
  <c r="AC2222" i="2" s="1"/>
  <c r="AB2222" i="2"/>
  <c r="AD2222" i="2"/>
  <c r="E2223" i="2"/>
  <c r="Z2223" i="2"/>
  <c r="AA2223" i="2"/>
  <c r="AC2223" i="2" s="1"/>
  <c r="AE2223" i="2" s="1"/>
  <c r="AD2223" i="2"/>
  <c r="E2224" i="2"/>
  <c r="Z2224" i="2"/>
  <c r="AA2224" i="2"/>
  <c r="AC2224" i="2" s="1"/>
  <c r="AB2224" i="2"/>
  <c r="AD2224" i="2"/>
  <c r="E2225" i="2"/>
  <c r="Z2225" i="2"/>
  <c r="V2225" i="2" s="1"/>
  <c r="AA2225" i="2"/>
  <c r="AC2225" i="2" s="1"/>
  <c r="AD2225" i="2"/>
  <c r="E2226" i="2"/>
  <c r="Z2226" i="2"/>
  <c r="V2226" i="2" s="1"/>
  <c r="AA2226" i="2"/>
  <c r="AC2226" i="2" s="1"/>
  <c r="AD2226" i="2"/>
  <c r="E2227" i="2"/>
  <c r="Z2227" i="2"/>
  <c r="AA2227" i="2"/>
  <c r="AC2227" i="2" s="1"/>
  <c r="AB2227" i="2"/>
  <c r="AD2227" i="2"/>
  <c r="E2228" i="2"/>
  <c r="Z2228" i="2"/>
  <c r="V2228" i="2" s="1"/>
  <c r="AA2228" i="2"/>
  <c r="AC2228" i="2" s="1"/>
  <c r="AD2228" i="2"/>
  <c r="E2229" i="2"/>
  <c r="Z2229" i="2"/>
  <c r="AA2229" i="2"/>
  <c r="AD2229" i="2"/>
  <c r="E2230" i="2"/>
  <c r="Z2230" i="2"/>
  <c r="AA2230" i="2"/>
  <c r="AC2230" i="2" s="1"/>
  <c r="AE2230" i="2" s="1"/>
  <c r="AB2230" i="2"/>
  <c r="AD2230" i="2"/>
  <c r="E2231" i="2"/>
  <c r="Z2231" i="2"/>
  <c r="AA2231" i="2"/>
  <c r="AC2231" i="2" s="1"/>
  <c r="AD2231" i="2"/>
  <c r="E2232" i="2"/>
  <c r="Z2232" i="2"/>
  <c r="AA2232" i="2"/>
  <c r="AD2232" i="2"/>
  <c r="E2233" i="2"/>
  <c r="Z2233" i="2"/>
  <c r="AA2233" i="2"/>
  <c r="AC2233" i="2" s="1"/>
  <c r="AD2233" i="2"/>
  <c r="E2234" i="2"/>
  <c r="Z2234" i="2"/>
  <c r="V2234" i="2" s="1"/>
  <c r="AA2234" i="2"/>
  <c r="AC2234" i="2" s="1"/>
  <c r="AD2234" i="2"/>
  <c r="E2235" i="2"/>
  <c r="Z2235" i="2"/>
  <c r="AA2235" i="2"/>
  <c r="AC2235" i="2" s="1"/>
  <c r="AE2235" i="2" s="1"/>
  <c r="AD2235" i="2"/>
  <c r="E2236" i="2"/>
  <c r="Z2236" i="2"/>
  <c r="AA2236" i="2"/>
  <c r="AC2236" i="2" s="1"/>
  <c r="AD2236" i="2"/>
  <c r="E2237" i="2"/>
  <c r="Z2237" i="2"/>
  <c r="V2237" i="2" s="1"/>
  <c r="AA2237" i="2"/>
  <c r="AC2237" i="2" s="1"/>
  <c r="AD2237" i="2"/>
  <c r="E2238" i="2"/>
  <c r="Z2238" i="2"/>
  <c r="V2238" i="2" s="1"/>
  <c r="AA2238" i="2"/>
  <c r="AC2238" i="2" s="1"/>
  <c r="AD2238" i="2"/>
  <c r="E2239" i="2"/>
  <c r="Z2239" i="2"/>
  <c r="AA2239" i="2"/>
  <c r="AC2239" i="2" s="1"/>
  <c r="AB2239" i="2"/>
  <c r="AD2239" i="2"/>
  <c r="E2240" i="2"/>
  <c r="Z2240" i="2"/>
  <c r="V2240" i="2" s="1"/>
  <c r="AA2240" i="2"/>
  <c r="AC2240" i="2" s="1"/>
  <c r="AB2240" i="2"/>
  <c r="AD2240" i="2"/>
  <c r="E2241" i="2"/>
  <c r="Z2241" i="2"/>
  <c r="AA2241" i="2"/>
  <c r="AD2241" i="2"/>
  <c r="E2242" i="2"/>
  <c r="Z2242" i="2"/>
  <c r="AA2242" i="2"/>
  <c r="AC2242" i="2" s="1"/>
  <c r="AE2242" i="2" s="1"/>
  <c r="AD2242" i="2"/>
  <c r="E2243" i="2"/>
  <c r="Z2243" i="2"/>
  <c r="AA2243" i="2"/>
  <c r="AC2243" i="2" s="1"/>
  <c r="AD2243" i="2"/>
  <c r="E2244" i="2"/>
  <c r="Z2244" i="2"/>
  <c r="AA2244" i="2"/>
  <c r="AD2244" i="2"/>
  <c r="E2245" i="2"/>
  <c r="Z2245" i="2"/>
  <c r="AA2245" i="2"/>
  <c r="AC2245" i="2" s="1"/>
  <c r="AE2245" i="2" s="1"/>
  <c r="AD2245" i="2"/>
  <c r="E2246" i="2"/>
  <c r="Z2246" i="2"/>
  <c r="V2246" i="2" s="1"/>
  <c r="AA2246" i="2"/>
  <c r="AC2246" i="2" s="1"/>
  <c r="AD2246" i="2"/>
  <c r="E2247" i="2"/>
  <c r="Z2247" i="2"/>
  <c r="AA2247" i="2"/>
  <c r="AD2247" i="2"/>
  <c r="E2248" i="2"/>
  <c r="Z2248" i="2"/>
  <c r="AA2248" i="2"/>
  <c r="AC2248" i="2" s="1"/>
  <c r="AB2248" i="2"/>
  <c r="AD2248" i="2"/>
  <c r="E2249" i="2"/>
  <c r="Z2249" i="2"/>
  <c r="V2249" i="2" s="1"/>
  <c r="AA2249" i="2"/>
  <c r="AC2249" i="2" s="1"/>
  <c r="AD2249" i="2"/>
  <c r="E2250" i="2"/>
  <c r="Z2250" i="2"/>
  <c r="V2250" i="2" s="1"/>
  <c r="AA2250" i="2"/>
  <c r="AC2250" i="2" s="1"/>
  <c r="AE2250" i="2" s="1"/>
  <c r="AD2250" i="2"/>
  <c r="E2251" i="2"/>
  <c r="Z2251" i="2"/>
  <c r="AA2251" i="2"/>
  <c r="AC2251" i="2" s="1"/>
  <c r="AB2251" i="2"/>
  <c r="AD2251" i="2"/>
  <c r="E2252" i="2"/>
  <c r="Z2252" i="2"/>
  <c r="V2252" i="2" s="1"/>
  <c r="AA2252" i="2"/>
  <c r="AC2252" i="2" s="1"/>
  <c r="AD2252" i="2"/>
  <c r="E2253" i="2"/>
  <c r="Z2253" i="2"/>
  <c r="AA2253" i="2"/>
  <c r="AD2253" i="2"/>
  <c r="E2254" i="2"/>
  <c r="Z2254" i="2"/>
  <c r="AA2254" i="2"/>
  <c r="AC2254" i="2" s="1"/>
  <c r="AE2254" i="2" s="1"/>
  <c r="AD2254" i="2"/>
  <c r="E2255" i="2"/>
  <c r="Z2255" i="2"/>
  <c r="AA2255" i="2"/>
  <c r="AC2255" i="2" s="1"/>
  <c r="AD2255" i="2"/>
  <c r="E2256" i="2"/>
  <c r="Z2256" i="2"/>
  <c r="AA2256" i="2"/>
  <c r="AD2256" i="2"/>
  <c r="E2257" i="2"/>
  <c r="Z2257" i="2"/>
  <c r="AA2257" i="2"/>
  <c r="AC2257" i="2" s="1"/>
  <c r="AD2257" i="2"/>
  <c r="E2258" i="2"/>
  <c r="Z2258" i="2"/>
  <c r="V2258" i="2" s="1"/>
  <c r="AA2258" i="2"/>
  <c r="AC2258" i="2" s="1"/>
  <c r="AD2258" i="2"/>
  <c r="E2259" i="2"/>
  <c r="Z2259" i="2"/>
  <c r="AA2259" i="2"/>
  <c r="AD2259" i="2"/>
  <c r="E2260" i="2"/>
  <c r="Z2260" i="2"/>
  <c r="AA2260" i="2"/>
  <c r="AC2260" i="2" s="1"/>
  <c r="AD2260" i="2"/>
  <c r="E2261" i="2"/>
  <c r="Z2261" i="2"/>
  <c r="V2261" i="2" s="1"/>
  <c r="AA2261" i="2"/>
  <c r="AC2261" i="2" s="1"/>
  <c r="AD2261" i="2"/>
  <c r="E2262" i="2"/>
  <c r="Z2262" i="2"/>
  <c r="V2262" i="2" s="1"/>
  <c r="AA2262" i="2"/>
  <c r="AC2262" i="2" s="1"/>
  <c r="AE2262" i="2" s="1"/>
  <c r="AD2262" i="2"/>
  <c r="E2263" i="2"/>
  <c r="Z2263" i="2"/>
  <c r="AA2263" i="2"/>
  <c r="AC2263" i="2" s="1"/>
  <c r="AB2263" i="2"/>
  <c r="AD2263" i="2"/>
  <c r="E2264" i="2"/>
  <c r="Z2264" i="2"/>
  <c r="V2264" i="2" s="1"/>
  <c r="AA2264" i="2"/>
  <c r="AC2264" i="2" s="1"/>
  <c r="AB2264" i="2"/>
  <c r="AD2264" i="2"/>
  <c r="E2265" i="2"/>
  <c r="Z2265" i="2"/>
  <c r="AA2265" i="2"/>
  <c r="AD2265" i="2"/>
  <c r="E2266" i="2"/>
  <c r="Z2266" i="2"/>
  <c r="V2266" i="2" s="1"/>
  <c r="AA2266" i="2"/>
  <c r="AC2266" i="2" s="1"/>
  <c r="AE2266" i="2" s="1"/>
  <c r="AD2266" i="2"/>
  <c r="E2267" i="2"/>
  <c r="Z2267" i="2"/>
  <c r="AA2267" i="2"/>
  <c r="AC2267" i="2" s="1"/>
  <c r="AD2267" i="2"/>
  <c r="E2268" i="2"/>
  <c r="Z2268" i="2"/>
  <c r="AA2268" i="2"/>
  <c r="AD2268" i="2"/>
  <c r="E2269" i="2"/>
  <c r="Z2269" i="2"/>
  <c r="AA2269" i="2"/>
  <c r="AD2269" i="2"/>
  <c r="E2270" i="2"/>
  <c r="Z2270" i="2"/>
  <c r="V2270" i="2" s="1"/>
  <c r="AA2270" i="2"/>
  <c r="AC2270" i="2" s="1"/>
  <c r="AD2270" i="2"/>
  <c r="E2271" i="2"/>
  <c r="Z2271" i="2"/>
  <c r="AA2271" i="2"/>
  <c r="AD2271" i="2"/>
  <c r="E2272" i="2"/>
  <c r="Z2272" i="2"/>
  <c r="AA2272" i="2"/>
  <c r="AC2272" i="2" s="1"/>
  <c r="AB2272" i="2"/>
  <c r="AD2272" i="2"/>
  <c r="E2273" i="2"/>
  <c r="Z2273" i="2"/>
  <c r="V2273" i="2" s="1"/>
  <c r="AA2273" i="2"/>
  <c r="AC2273" i="2" s="1"/>
  <c r="AD2273" i="2"/>
  <c r="E2274" i="2"/>
  <c r="Z2274" i="2"/>
  <c r="AA2274" i="2"/>
  <c r="AC2274" i="2" s="1"/>
  <c r="AE2274" i="2" s="1"/>
  <c r="AD2274" i="2"/>
  <c r="E2275" i="2"/>
  <c r="Z2275" i="2"/>
  <c r="AA2275" i="2"/>
  <c r="AC2275" i="2" s="1"/>
  <c r="AB2275" i="2"/>
  <c r="AD2275" i="2"/>
  <c r="E2276" i="2"/>
  <c r="Z2276" i="2"/>
  <c r="V2276" i="2" s="1"/>
  <c r="AA2276" i="2"/>
  <c r="AC2276" i="2" s="1"/>
  <c r="AD2276" i="2"/>
  <c r="E2277" i="2"/>
  <c r="Z2277" i="2"/>
  <c r="AA2277" i="2"/>
  <c r="AD2277" i="2"/>
  <c r="E2278" i="2"/>
  <c r="Z2278" i="2"/>
  <c r="V2278" i="2" s="1"/>
  <c r="AA2278" i="2"/>
  <c r="AC2278" i="2" s="1"/>
  <c r="AE2278" i="2" s="1"/>
  <c r="AD2278" i="2"/>
  <c r="E2279" i="2"/>
  <c r="Z2279" i="2"/>
  <c r="AA2279" i="2"/>
  <c r="AC2279" i="2" s="1"/>
  <c r="AB2279" i="2"/>
  <c r="AD2279" i="2"/>
  <c r="E2280" i="2"/>
  <c r="Z2280" i="2"/>
  <c r="AA2280" i="2"/>
  <c r="AD2280" i="2"/>
  <c r="E2281" i="2"/>
  <c r="Z2281" i="2"/>
  <c r="AA2281" i="2"/>
  <c r="AD2281" i="2"/>
  <c r="E2282" i="2"/>
  <c r="Z2282" i="2"/>
  <c r="AA2282" i="2"/>
  <c r="AC2282" i="2" s="1"/>
  <c r="AD2282" i="2"/>
  <c r="E2283" i="2"/>
  <c r="Z2283" i="2"/>
  <c r="AA2283" i="2"/>
  <c r="AD2283" i="2"/>
  <c r="E2284" i="2"/>
  <c r="Z2284" i="2"/>
  <c r="AA2284" i="2"/>
  <c r="AC2284" i="2" s="1"/>
  <c r="AD2284" i="2"/>
  <c r="E2285" i="2"/>
  <c r="Z2285" i="2"/>
  <c r="V2285" i="2" s="1"/>
  <c r="AA2285" i="2"/>
  <c r="AC2285" i="2" s="1"/>
  <c r="AD2285" i="2"/>
  <c r="E2286" i="2"/>
  <c r="Z2286" i="2"/>
  <c r="V2286" i="2" s="1"/>
  <c r="AA2286" i="2"/>
  <c r="AC2286" i="2" s="1"/>
  <c r="AE2286" i="2" s="1"/>
  <c r="AD2286" i="2"/>
  <c r="E2287" i="2"/>
  <c r="Z2287" i="2"/>
  <c r="AA2287" i="2"/>
  <c r="AC2287" i="2" s="1"/>
  <c r="AB2287" i="2"/>
  <c r="AD2287" i="2"/>
  <c r="E2288" i="2"/>
  <c r="Z2288" i="2"/>
  <c r="V2288" i="2" s="1"/>
  <c r="AA2288" i="2"/>
  <c r="AC2288" i="2" s="1"/>
  <c r="AB2288" i="2"/>
  <c r="AD2288" i="2"/>
  <c r="E2289" i="2"/>
  <c r="Z2289" i="2"/>
  <c r="AA2289" i="2"/>
  <c r="AD2289" i="2"/>
  <c r="E2290" i="2"/>
  <c r="Z2290" i="2"/>
  <c r="AA2290" i="2"/>
  <c r="AC2290" i="2" s="1"/>
  <c r="AE2290" i="2" s="1"/>
  <c r="AD2290" i="2"/>
  <c r="E2291" i="2"/>
  <c r="Z2291" i="2"/>
  <c r="AA2291" i="2"/>
  <c r="AC2291" i="2" s="1"/>
  <c r="AD2291" i="2"/>
  <c r="E2292" i="2"/>
  <c r="Z2292" i="2"/>
  <c r="V2292" i="2" s="1"/>
  <c r="AA2292" i="2"/>
  <c r="AD2292" i="2"/>
  <c r="E2293" i="2"/>
  <c r="Z2293" i="2"/>
  <c r="AA2293" i="2"/>
  <c r="AD2293" i="2"/>
  <c r="E2294" i="2"/>
  <c r="Z2294" i="2"/>
  <c r="AA2294" i="2"/>
  <c r="AC2294" i="2" s="1"/>
  <c r="AD2294" i="2"/>
  <c r="E2295" i="2"/>
  <c r="Z2295" i="2"/>
  <c r="AA2295" i="2"/>
  <c r="AD2295" i="2"/>
  <c r="E2296" i="2"/>
  <c r="Z2296" i="2"/>
  <c r="AA2296" i="2"/>
  <c r="AC2296" i="2" s="1"/>
  <c r="AB2296" i="2"/>
  <c r="AD2296" i="2"/>
  <c r="E2297" i="2"/>
  <c r="Z2297" i="2"/>
  <c r="V2297" i="2" s="1"/>
  <c r="AA2297" i="2"/>
  <c r="AC2297" i="2" s="1"/>
  <c r="AD2297" i="2"/>
  <c r="E2298" i="2"/>
  <c r="Z2298" i="2"/>
  <c r="AA2298" i="2"/>
  <c r="AC2298" i="2" s="1"/>
  <c r="AD2298" i="2"/>
  <c r="E2299" i="2"/>
  <c r="Z2299" i="2"/>
  <c r="AA2299" i="2"/>
  <c r="AC2299" i="2" s="1"/>
  <c r="AB2299" i="2"/>
  <c r="AD2299" i="2"/>
  <c r="E2300" i="2"/>
  <c r="Z2300" i="2"/>
  <c r="V2300" i="2" s="1"/>
  <c r="AA2300" i="2"/>
  <c r="AC2300" i="2" s="1"/>
  <c r="AD2300" i="2"/>
  <c r="E2301" i="2"/>
  <c r="Z2301" i="2"/>
  <c r="AA2301" i="2"/>
  <c r="AD2301" i="2"/>
  <c r="E2302" i="2"/>
  <c r="Z2302" i="2"/>
  <c r="AA2302" i="2"/>
  <c r="AC2302" i="2" s="1"/>
  <c r="AE2302" i="2" s="1"/>
  <c r="AD2302" i="2"/>
  <c r="E2303" i="2"/>
  <c r="Z2303" i="2"/>
  <c r="V2303" i="2" s="1"/>
  <c r="AA2303" i="2"/>
  <c r="AC2303" i="2" s="1"/>
  <c r="AD2303" i="2"/>
  <c r="E2304" i="2"/>
  <c r="Z2304" i="2"/>
  <c r="V2304" i="2" s="1"/>
  <c r="AA2304" i="2"/>
  <c r="AD2304" i="2"/>
  <c r="E2305" i="2"/>
  <c r="Z2305" i="2"/>
  <c r="AA2305" i="2"/>
  <c r="AD2305" i="2"/>
  <c r="E2306" i="2"/>
  <c r="Z2306" i="2"/>
  <c r="V2306" i="2" s="1"/>
  <c r="AA2306" i="2"/>
  <c r="AC2306" i="2" s="1"/>
  <c r="AB2306" i="2"/>
  <c r="AD2306" i="2"/>
  <c r="E2374" i="2"/>
  <c r="Z2374" i="2"/>
  <c r="AA2374" i="2"/>
  <c r="AD2374" i="2"/>
  <c r="E2375" i="2"/>
  <c r="Z2375" i="2"/>
  <c r="V2375" i="2" s="1"/>
  <c r="AA2375" i="2"/>
  <c r="AC2375" i="2" s="1"/>
  <c r="AB2375" i="2"/>
  <c r="AD2375" i="2"/>
  <c r="E2376" i="2"/>
  <c r="Z2376" i="2"/>
  <c r="AA2376" i="2"/>
  <c r="AC2376" i="2" s="1"/>
  <c r="AD2376" i="2"/>
  <c r="E2377" i="2"/>
  <c r="Z2377" i="2"/>
  <c r="AA2377" i="2"/>
  <c r="AC2377" i="2" s="1"/>
  <c r="AD2377" i="2"/>
  <c r="E2378" i="2"/>
  <c r="Z2378" i="2"/>
  <c r="AA2378" i="2"/>
  <c r="AC2378" i="2" s="1"/>
  <c r="AD2378" i="2"/>
  <c r="E2379" i="2"/>
  <c r="Z2379" i="2"/>
  <c r="AA2379" i="2"/>
  <c r="AC2379" i="2" s="1"/>
  <c r="AD2379" i="2"/>
  <c r="E2380" i="2"/>
  <c r="Z2380" i="2"/>
  <c r="AA2380" i="2"/>
  <c r="AD2380" i="2"/>
  <c r="E2381" i="2"/>
  <c r="Z2381" i="2"/>
  <c r="AA2381" i="2"/>
  <c r="AC2381" i="2" s="1"/>
  <c r="AD2381" i="2"/>
  <c r="E2382" i="2"/>
  <c r="Z2382" i="2"/>
  <c r="V2382" i="2" s="1"/>
  <c r="AA2382" i="2"/>
  <c r="AC2382" i="2" s="1"/>
  <c r="AD2382" i="2"/>
  <c r="E2383" i="2"/>
  <c r="Z2383" i="2"/>
  <c r="AA2383" i="2"/>
  <c r="AD2383" i="2"/>
  <c r="E2384" i="2"/>
  <c r="Z2384" i="2"/>
  <c r="AA2384" i="2"/>
  <c r="AD2384" i="2"/>
  <c r="E2385" i="2"/>
  <c r="Z2385" i="2"/>
  <c r="V2385" i="2" s="1"/>
  <c r="AA2385" i="2"/>
  <c r="AC2385" i="2" s="1"/>
  <c r="AD2385" i="2"/>
  <c r="E2386" i="2"/>
  <c r="Z2386" i="2"/>
  <c r="AA2386" i="2"/>
  <c r="AD2386" i="2"/>
  <c r="E2387" i="2"/>
  <c r="Z2387" i="2"/>
  <c r="AA2387" i="2"/>
  <c r="AC2387" i="2" s="1"/>
  <c r="AB2387" i="2"/>
  <c r="AD2387" i="2"/>
  <c r="E2388" i="2"/>
  <c r="Z2388" i="2"/>
  <c r="AA2388" i="2"/>
  <c r="AC2388" i="2" s="1"/>
  <c r="AD2388" i="2"/>
  <c r="E2389" i="2"/>
  <c r="Z2389" i="2"/>
  <c r="AA2389" i="2"/>
  <c r="AC2389" i="2" s="1"/>
  <c r="AE2389" i="2" s="1"/>
  <c r="AD2389" i="2"/>
  <c r="E2390" i="2"/>
  <c r="Z2390" i="2"/>
  <c r="AA2390" i="2"/>
  <c r="AC2390" i="2" s="1"/>
  <c r="AD2390" i="2"/>
  <c r="E2391" i="2"/>
  <c r="Z2391" i="2"/>
  <c r="AA2391" i="2"/>
  <c r="AC2391" i="2" s="1"/>
  <c r="AB2391" i="2"/>
  <c r="AD2391" i="2"/>
  <c r="E2392" i="2"/>
  <c r="Z2392" i="2"/>
  <c r="AA2392" i="2"/>
  <c r="AD2392" i="2"/>
  <c r="E2393" i="2"/>
  <c r="Z2393" i="2"/>
  <c r="AA2393" i="2"/>
  <c r="AC2393" i="2" s="1"/>
  <c r="AE2393" i="2" s="1"/>
  <c r="AD2393" i="2"/>
  <c r="E2394" i="2"/>
  <c r="Z2394" i="2"/>
  <c r="V2394" i="2" s="1"/>
  <c r="AA2394" i="2"/>
  <c r="AC2394" i="2" s="1"/>
  <c r="AD2394" i="2"/>
  <c r="E2395" i="2"/>
  <c r="Z2395" i="2"/>
  <c r="V2395" i="2" s="1"/>
  <c r="AA2395" i="2"/>
  <c r="AD2395" i="2"/>
  <c r="E2396" i="2"/>
  <c r="Z2396" i="2"/>
  <c r="AA2396" i="2"/>
  <c r="AD2396" i="2"/>
  <c r="E2397" i="2"/>
  <c r="Z2397" i="2"/>
  <c r="V2397" i="2" s="1"/>
  <c r="AA2397" i="2"/>
  <c r="AC2397" i="2" s="1"/>
  <c r="AD2397" i="2"/>
  <c r="E2398" i="2"/>
  <c r="Z2398" i="2"/>
  <c r="AA2398" i="2"/>
  <c r="AD2398" i="2"/>
  <c r="E2399" i="2"/>
  <c r="Z2399" i="2"/>
  <c r="V2399" i="2" s="1"/>
  <c r="AA2399" i="2"/>
  <c r="AC2399" i="2" s="1"/>
  <c r="AB2399" i="2"/>
  <c r="AD2399" i="2"/>
  <c r="E2400" i="2"/>
  <c r="Z2400" i="2"/>
  <c r="AA2400" i="2"/>
  <c r="AC2400" i="2" s="1"/>
  <c r="AD2400" i="2"/>
  <c r="E2401" i="2"/>
  <c r="Z2401" i="2"/>
  <c r="AA2401" i="2"/>
  <c r="AC2401" i="2" s="1"/>
  <c r="AE2401" i="2" s="1"/>
  <c r="AD2401" i="2"/>
  <c r="E2402" i="2"/>
  <c r="Z2402" i="2"/>
  <c r="AA2402" i="2"/>
  <c r="AC2402" i="2" s="1"/>
  <c r="AB2402" i="2"/>
  <c r="AD2402" i="2"/>
  <c r="E2403" i="2"/>
  <c r="Z2403" i="2"/>
  <c r="AA2403" i="2"/>
  <c r="AD2403" i="2"/>
  <c r="E2404" i="2"/>
  <c r="Z2404" i="2"/>
  <c r="V2404" i="2" s="1"/>
  <c r="W2404" i="2" s="1"/>
  <c r="X2404" i="2" s="1"/>
  <c r="AA2404" i="2"/>
  <c r="AC2404" i="2" s="1"/>
  <c r="AD2404" i="2"/>
  <c r="E2405" i="2"/>
  <c r="Z2405" i="2"/>
  <c r="AA2405" i="2"/>
  <c r="AD2405" i="2"/>
  <c r="E2406" i="2"/>
  <c r="Z2406" i="2"/>
  <c r="AA2406" i="2"/>
  <c r="AC2406" i="2" s="1"/>
  <c r="AB2406" i="2"/>
  <c r="AD2406" i="2"/>
  <c r="E2407" i="2"/>
  <c r="Z2407" i="2"/>
  <c r="AA2407" i="2"/>
  <c r="AC2407" i="2" s="1"/>
  <c r="AB2407" i="2"/>
  <c r="AD2407" i="2"/>
  <c r="E2408" i="2"/>
  <c r="Z2408" i="2"/>
  <c r="AA2408" i="2"/>
  <c r="AC2408" i="2" s="1"/>
  <c r="AD2408" i="2"/>
  <c r="E2409" i="2"/>
  <c r="Z2409" i="2"/>
  <c r="AA2409" i="2"/>
  <c r="AD2409" i="2"/>
  <c r="E2410" i="2"/>
  <c r="Z2410" i="2"/>
  <c r="AA2410" i="2"/>
  <c r="AD2410" i="2"/>
  <c r="E2411" i="2"/>
  <c r="Z2411" i="2"/>
  <c r="AA2411" i="2"/>
  <c r="AC2411" i="2" s="1"/>
  <c r="AD2411" i="2"/>
  <c r="E2412" i="2"/>
  <c r="Z2412" i="2"/>
  <c r="V2412" i="2" s="1"/>
  <c r="W2412" i="2" s="1"/>
  <c r="X2412" i="2" s="1"/>
  <c r="AA2412" i="2"/>
  <c r="AC2412" i="2" s="1"/>
  <c r="AB2412" i="2"/>
  <c r="AD2412" i="2"/>
  <c r="E2413" i="2"/>
  <c r="Z2413" i="2"/>
  <c r="AA2413" i="2"/>
  <c r="AD2413" i="2"/>
  <c r="E2414" i="2"/>
  <c r="Z2414" i="2"/>
  <c r="AA2414" i="2"/>
  <c r="AC2414" i="2" s="1"/>
  <c r="AE2414" i="2" s="1"/>
  <c r="AB2414" i="2"/>
  <c r="AD2414" i="2"/>
  <c r="E2415" i="2"/>
  <c r="Z2415" i="2"/>
  <c r="AA2415" i="2"/>
  <c r="AC2415" i="2" s="1"/>
  <c r="AB2415" i="2"/>
  <c r="AD2415" i="2"/>
  <c r="E2416" i="2"/>
  <c r="Z2416" i="2"/>
  <c r="V2416" i="2" s="1"/>
  <c r="W2416" i="2" s="1"/>
  <c r="X2416" i="2" s="1"/>
  <c r="AA2416" i="2"/>
  <c r="AC2416" i="2" s="1"/>
  <c r="AD2416" i="2"/>
  <c r="E2417" i="2"/>
  <c r="Z2417" i="2"/>
  <c r="V2417" i="2" s="1"/>
  <c r="AA2417" i="2"/>
  <c r="AC2417" i="2" s="1"/>
  <c r="AE2417" i="2" s="1"/>
  <c r="AD2417" i="2"/>
  <c r="E2418" i="2"/>
  <c r="Z2418" i="2"/>
  <c r="AA2418" i="2"/>
  <c r="AC2418" i="2" s="1"/>
  <c r="AE2418" i="2" s="1"/>
  <c r="AD2418" i="2"/>
  <c r="E2419" i="2"/>
  <c r="Z2419" i="2"/>
  <c r="AA2419" i="2"/>
  <c r="AD2419" i="2"/>
  <c r="E2420" i="2"/>
  <c r="Z2420" i="2"/>
  <c r="V2420" i="2" s="1"/>
  <c r="W2420" i="2" s="1"/>
  <c r="X2420" i="2" s="1"/>
  <c r="AA2420" i="2"/>
  <c r="AC2420" i="2" s="1"/>
  <c r="AD2420" i="2"/>
  <c r="E2421" i="2"/>
  <c r="Z2421" i="2"/>
  <c r="AA2421" i="2"/>
  <c r="AD2421" i="2"/>
  <c r="E2422" i="2"/>
  <c r="Z2422" i="2"/>
  <c r="AA2422" i="2"/>
  <c r="AC2422" i="2" s="1"/>
  <c r="AB2422" i="2"/>
  <c r="AD2422" i="2"/>
  <c r="E2423" i="2"/>
  <c r="Z2423" i="2"/>
  <c r="AA2423" i="2"/>
  <c r="AC2423" i="2" s="1"/>
  <c r="AB2423" i="2"/>
  <c r="AD2423" i="2"/>
  <c r="E2424" i="2"/>
  <c r="Z2424" i="2"/>
  <c r="V2424" i="2" s="1"/>
  <c r="W2424" i="2" s="1"/>
  <c r="X2424" i="2" s="1"/>
  <c r="AA2424" i="2"/>
  <c r="AC2424" i="2" s="1"/>
  <c r="AD2424" i="2"/>
  <c r="E2425" i="2"/>
  <c r="Z2425" i="2"/>
  <c r="AA2425" i="2"/>
  <c r="AD2425" i="2"/>
  <c r="E2426" i="2"/>
  <c r="Z2426" i="2"/>
  <c r="AA2426" i="2"/>
  <c r="AD2426" i="2"/>
  <c r="E2427" i="2"/>
  <c r="Z2427" i="2"/>
  <c r="AA2427" i="2"/>
  <c r="AD2427" i="2"/>
  <c r="E2428" i="2"/>
  <c r="Z2428" i="2"/>
  <c r="V2428" i="2" s="1"/>
  <c r="W2428" i="2" s="1"/>
  <c r="X2428" i="2" s="1"/>
  <c r="AA2428" i="2"/>
  <c r="AC2428" i="2" s="1"/>
  <c r="AD2428" i="2"/>
  <c r="E2429" i="2"/>
  <c r="Z2429" i="2"/>
  <c r="AA2429" i="2"/>
  <c r="AD2429" i="2"/>
  <c r="E2430" i="2"/>
  <c r="Z2430" i="2"/>
  <c r="AA2430" i="2"/>
  <c r="AC2430" i="2" s="1"/>
  <c r="AE2430" i="2" s="1"/>
  <c r="AB2430" i="2"/>
  <c r="AD2430" i="2"/>
  <c r="E2431" i="2"/>
  <c r="Z2431" i="2"/>
  <c r="AA2431" i="2"/>
  <c r="AC2431" i="2" s="1"/>
  <c r="AB2431" i="2"/>
  <c r="AD2431" i="2"/>
  <c r="E2432" i="2"/>
  <c r="Z2432" i="2"/>
  <c r="V2432" i="2" s="1"/>
  <c r="W2432" i="2" s="1"/>
  <c r="X2432" i="2" s="1"/>
  <c r="AA2432" i="2"/>
  <c r="AC2432" i="2" s="1"/>
  <c r="AD2432" i="2"/>
  <c r="E2433" i="2"/>
  <c r="Z2433" i="2"/>
  <c r="V2433" i="2" s="1"/>
  <c r="AA2433" i="2"/>
  <c r="AC2433" i="2" s="1"/>
  <c r="AE2433" i="2" s="1"/>
  <c r="AD2433" i="2"/>
  <c r="E2434" i="2"/>
  <c r="Z2434" i="2"/>
  <c r="AA2434" i="2"/>
  <c r="AC2434" i="2" s="1"/>
  <c r="AD2434" i="2"/>
  <c r="E2435" i="2"/>
  <c r="Z2435" i="2"/>
  <c r="AA2435" i="2"/>
  <c r="AD2435" i="2"/>
  <c r="E2436" i="2"/>
  <c r="Z2436" i="2"/>
  <c r="V2436" i="2" s="1"/>
  <c r="W2436" i="2" s="1"/>
  <c r="X2436" i="2" s="1"/>
  <c r="AA2436" i="2"/>
  <c r="AC2436" i="2" s="1"/>
  <c r="AB2436" i="2"/>
  <c r="AD2436" i="2"/>
  <c r="E2437" i="2"/>
  <c r="Z2437" i="2"/>
  <c r="AA2437" i="2"/>
  <c r="AD2437" i="2"/>
  <c r="E2438" i="2"/>
  <c r="Z2438" i="2"/>
  <c r="AA2438" i="2"/>
  <c r="AC2438" i="2" s="1"/>
  <c r="AD2438" i="2"/>
  <c r="E2439" i="2"/>
  <c r="Z2439" i="2"/>
  <c r="AA2439" i="2"/>
  <c r="AC2439" i="2" s="1"/>
  <c r="AD2439" i="2"/>
  <c r="E2440" i="2"/>
  <c r="Z2440" i="2"/>
  <c r="V2440" i="2" s="1"/>
  <c r="W2440" i="2" s="1"/>
  <c r="X2440" i="2" s="1"/>
  <c r="AA2440" i="2"/>
  <c r="AC2440" i="2" s="1"/>
  <c r="AB2440" i="2"/>
  <c r="AD2440" i="2"/>
  <c r="E2441" i="2"/>
  <c r="Z2441" i="2"/>
  <c r="AA2441" i="2"/>
  <c r="AD2441" i="2"/>
  <c r="E2442" i="2"/>
  <c r="Z2442" i="2"/>
  <c r="AA2442" i="2"/>
  <c r="AD2442" i="2"/>
  <c r="E2443" i="2"/>
  <c r="Z2443" i="2"/>
  <c r="AA2443" i="2"/>
  <c r="AC2443" i="2" s="1"/>
  <c r="AD2443" i="2"/>
  <c r="E2444" i="2"/>
  <c r="Z2444" i="2"/>
  <c r="V2444" i="2" s="1"/>
  <c r="W2444" i="2" s="1"/>
  <c r="X2444" i="2" s="1"/>
  <c r="AA2444" i="2"/>
  <c r="AC2444" i="2" s="1"/>
  <c r="AB2444" i="2"/>
  <c r="AD2444" i="2"/>
  <c r="E2445" i="2"/>
  <c r="Z2445" i="2"/>
  <c r="AA2445" i="2"/>
  <c r="AD2445" i="2"/>
  <c r="E2446" i="2"/>
  <c r="Z2446" i="2"/>
  <c r="AA2446" i="2"/>
  <c r="AC2446" i="2" s="1"/>
  <c r="AE2446" i="2" s="1"/>
  <c r="AD2446" i="2"/>
  <c r="E2447" i="2"/>
  <c r="Z2447" i="2"/>
  <c r="AA2447" i="2"/>
  <c r="AC2447" i="2" s="1"/>
  <c r="AD2447" i="2"/>
  <c r="E2448" i="2"/>
  <c r="Z2448" i="2"/>
  <c r="V2448" i="2" s="1"/>
  <c r="W2448" i="2" s="1"/>
  <c r="X2448" i="2" s="1"/>
  <c r="AA2448" i="2"/>
  <c r="AC2448" i="2" s="1"/>
  <c r="AB2448" i="2"/>
  <c r="AD2448" i="2"/>
  <c r="E2449" i="2"/>
  <c r="Z2449" i="2"/>
  <c r="V2449" i="2" s="1"/>
  <c r="AA2449" i="2"/>
  <c r="AC2449" i="2" s="1"/>
  <c r="AD2449" i="2"/>
  <c r="E2450" i="2"/>
  <c r="Z2450" i="2"/>
  <c r="AA2450" i="2"/>
  <c r="AC2450" i="2" s="1"/>
  <c r="AB2450" i="2"/>
  <c r="AD2450" i="2"/>
  <c r="E2451" i="2"/>
  <c r="Z2451" i="2"/>
  <c r="AA2451" i="2"/>
  <c r="AD2451" i="2"/>
  <c r="E2452" i="2"/>
  <c r="Z2452" i="2"/>
  <c r="AA2452" i="2"/>
  <c r="AC2452" i="2" s="1"/>
  <c r="AB2452" i="2"/>
  <c r="AD2452" i="2"/>
  <c r="E2453" i="2"/>
  <c r="Z2453" i="2"/>
  <c r="AA2453" i="2"/>
  <c r="AD2453" i="2"/>
  <c r="E2454" i="2"/>
  <c r="Z2454" i="2"/>
  <c r="AA2454" i="2"/>
  <c r="AC2454" i="2" s="1"/>
  <c r="AD2454" i="2"/>
  <c r="E2455" i="2"/>
  <c r="Z2455" i="2"/>
  <c r="AA2455" i="2"/>
  <c r="AC2455" i="2" s="1"/>
  <c r="AD2455" i="2"/>
  <c r="E2456" i="2"/>
  <c r="Z2456" i="2"/>
  <c r="AA2456" i="2"/>
  <c r="AC2456" i="2" s="1"/>
  <c r="AB2456" i="2"/>
  <c r="AD2456" i="2"/>
  <c r="E2457" i="2"/>
  <c r="Z2457" i="2"/>
  <c r="AA2457" i="2"/>
  <c r="AD2457" i="2"/>
  <c r="E2458" i="2"/>
  <c r="Z2458" i="2"/>
  <c r="AA2458" i="2"/>
  <c r="AD2458" i="2"/>
  <c r="E2459" i="2"/>
  <c r="Z2459" i="2"/>
  <c r="AA2459" i="2"/>
  <c r="AC2459" i="2" s="1"/>
  <c r="AD2459" i="2"/>
  <c r="E2460" i="2"/>
  <c r="Z2460" i="2"/>
  <c r="AA2460" i="2"/>
  <c r="AC2460" i="2" s="1"/>
  <c r="AB2460" i="2"/>
  <c r="AD2460" i="2"/>
  <c r="E2461" i="2"/>
  <c r="Z2461" i="2"/>
  <c r="AA2461" i="2"/>
  <c r="AD2461" i="2"/>
  <c r="E2462" i="2"/>
  <c r="Z2462" i="2"/>
  <c r="AA2462" i="2"/>
  <c r="AC2462" i="2" s="1"/>
  <c r="AE2462" i="2" s="1"/>
  <c r="AD2462" i="2"/>
  <c r="E2463" i="2"/>
  <c r="Z2463" i="2"/>
  <c r="AA2463" i="2"/>
  <c r="AC2463" i="2" s="1"/>
  <c r="AD2463" i="2"/>
  <c r="E2464" i="2"/>
  <c r="Z2464" i="2"/>
  <c r="AA2464" i="2"/>
  <c r="AC2464" i="2" s="1"/>
  <c r="AB2464" i="2"/>
  <c r="AD2464" i="2"/>
  <c r="E2465" i="2"/>
  <c r="Z2465" i="2"/>
  <c r="AA2465" i="2"/>
  <c r="AC2465" i="2" s="1"/>
  <c r="AD2465" i="2"/>
  <c r="E2466" i="2"/>
  <c r="Z2466" i="2"/>
  <c r="AA2466" i="2"/>
  <c r="AC2466" i="2" s="1"/>
  <c r="AE2466" i="2" s="1"/>
  <c r="AB2466" i="2"/>
  <c r="AD2466" i="2"/>
  <c r="E2467" i="2"/>
  <c r="V2467" i="2"/>
  <c r="W2467" i="2" s="1"/>
  <c r="X2467" i="2" s="1"/>
  <c r="Z2467" i="2"/>
  <c r="AA2467" i="2"/>
  <c r="AD2467" i="2"/>
  <c r="E2468" i="2"/>
  <c r="Z2468" i="2"/>
  <c r="V2468" i="2" s="1"/>
  <c r="AA2468" i="2"/>
  <c r="AC2468" i="2" s="1"/>
  <c r="AD2468" i="2"/>
  <c r="E2469" i="2"/>
  <c r="Z2469" i="2"/>
  <c r="AA2469" i="2"/>
  <c r="AC2469" i="2" s="1"/>
  <c r="AB2469" i="2"/>
  <c r="AD2469" i="2"/>
  <c r="AE2469" i="2" s="1"/>
  <c r="E2470" i="2"/>
  <c r="Z2470" i="2"/>
  <c r="AA2470" i="2"/>
  <c r="AC2470" i="2" s="1"/>
  <c r="AB2470" i="2"/>
  <c r="AD2470" i="2"/>
  <c r="E2471" i="2"/>
  <c r="Z2471" i="2"/>
  <c r="AA2471" i="2"/>
  <c r="AC2471" i="2" s="1"/>
  <c r="AD2471" i="2"/>
  <c r="E2472" i="2"/>
  <c r="Z2472" i="2"/>
  <c r="AA2472" i="2"/>
  <c r="AC2472" i="2" s="1"/>
  <c r="AE2472" i="2" s="1"/>
  <c r="AD2472" i="2"/>
  <c r="E2473" i="2"/>
  <c r="Z2473" i="2"/>
  <c r="V2473" i="2" s="1"/>
  <c r="AA2473" i="2"/>
  <c r="AC2473" i="2" s="1"/>
  <c r="AE2473" i="2" s="1"/>
  <c r="AD2473" i="2"/>
  <c r="E2474" i="2"/>
  <c r="Z2474" i="2"/>
  <c r="AA2474" i="2"/>
  <c r="AD2474" i="2"/>
  <c r="E2475" i="2"/>
  <c r="Z2475" i="2"/>
  <c r="AA2475" i="2"/>
  <c r="AD2475" i="2"/>
  <c r="E2476" i="2"/>
  <c r="Z2476" i="2"/>
  <c r="AA2476" i="2"/>
  <c r="AC2476" i="2" s="1"/>
  <c r="AD2476" i="2"/>
  <c r="E2477" i="2"/>
  <c r="Z2477" i="2"/>
  <c r="AA2477" i="2"/>
  <c r="AD2477" i="2"/>
  <c r="E2478" i="2"/>
  <c r="Z2478" i="2"/>
  <c r="AA2478" i="2"/>
  <c r="AC2478" i="2" s="1"/>
  <c r="AB2478" i="2"/>
  <c r="AD2478" i="2"/>
  <c r="E2479" i="2"/>
  <c r="Z2479" i="2"/>
  <c r="V2479" i="2" s="1"/>
  <c r="W2479" i="2" s="1"/>
  <c r="X2479" i="2" s="1"/>
  <c r="AA2479" i="2"/>
  <c r="AC2479" i="2" s="1"/>
  <c r="AB2479" i="2"/>
  <c r="AD2479" i="2"/>
  <c r="E2480" i="2"/>
  <c r="Z2480" i="2"/>
  <c r="V2480" i="2" s="1"/>
  <c r="AA2480" i="2"/>
  <c r="AC2480" i="2" s="1"/>
  <c r="AD2480" i="2"/>
  <c r="E2481" i="2"/>
  <c r="Z2481" i="2"/>
  <c r="AA2481" i="2"/>
  <c r="AC2481" i="2" s="1"/>
  <c r="AB2481" i="2"/>
  <c r="AD2481" i="2"/>
  <c r="E2482" i="2"/>
  <c r="Z2482" i="2"/>
  <c r="AA2482" i="2"/>
  <c r="AC2482" i="2" s="1"/>
  <c r="AD2482" i="2"/>
  <c r="E2483" i="2"/>
  <c r="Z2483" i="2"/>
  <c r="V2483" i="2" s="1"/>
  <c r="W2483" i="2" s="1"/>
  <c r="X2483" i="2" s="1"/>
  <c r="AA2483" i="2"/>
  <c r="AC2483" i="2" s="1"/>
  <c r="AD2483" i="2"/>
  <c r="E2484" i="2"/>
  <c r="Z2484" i="2"/>
  <c r="AA2484" i="2"/>
  <c r="AC2484" i="2" s="1"/>
  <c r="AD2484" i="2"/>
  <c r="E2485" i="2"/>
  <c r="Z2485" i="2"/>
  <c r="AA2485" i="2"/>
  <c r="AC2485" i="2" s="1"/>
  <c r="AB2485" i="2"/>
  <c r="AD2485" i="2"/>
  <c r="E2486" i="2"/>
  <c r="Z2486" i="2"/>
  <c r="V2486" i="2" s="1"/>
  <c r="W2486" i="2" s="1"/>
  <c r="X2486" i="2" s="1"/>
  <c r="AA2486" i="2"/>
  <c r="AC2486" i="2" s="1"/>
  <c r="AD2486" i="2"/>
  <c r="E2487" i="2"/>
  <c r="Z2487" i="2"/>
  <c r="AA2487" i="2"/>
  <c r="AD2487" i="2"/>
  <c r="E2488" i="2"/>
  <c r="Z2488" i="2"/>
  <c r="AA2488" i="2"/>
  <c r="AC2488" i="2" s="1"/>
  <c r="AD2488" i="2"/>
  <c r="E2489" i="2"/>
  <c r="Z2489" i="2"/>
  <c r="AA2489" i="2"/>
  <c r="AD2489" i="2"/>
  <c r="E2490" i="2"/>
  <c r="Z2490" i="2"/>
  <c r="AA2490" i="2"/>
  <c r="AD2490" i="2"/>
  <c r="E2491" i="2"/>
  <c r="Z2491" i="2"/>
  <c r="AA2491" i="2"/>
  <c r="AC2491" i="2" s="1"/>
  <c r="AB2491" i="2"/>
  <c r="AD2491" i="2"/>
  <c r="E2492" i="2"/>
  <c r="Z2492" i="2"/>
  <c r="AA2492" i="2"/>
  <c r="AC2492" i="2" s="1"/>
  <c r="AD2492" i="2"/>
  <c r="E2493" i="2"/>
  <c r="Z2493" i="2"/>
  <c r="AA2493" i="2"/>
  <c r="AC2493" i="2" s="1"/>
  <c r="AD2493" i="2"/>
  <c r="E2494" i="2"/>
  <c r="Z2494" i="2"/>
  <c r="V2494" i="2" s="1"/>
  <c r="W2494" i="2" s="1"/>
  <c r="X2494" i="2" s="1"/>
  <c r="AA2494" i="2"/>
  <c r="AD2494" i="2"/>
  <c r="E2495" i="2"/>
  <c r="Z2495" i="2"/>
  <c r="AA2495" i="2"/>
  <c r="AD2495" i="2"/>
  <c r="E2496" i="2"/>
  <c r="Z2496" i="2"/>
  <c r="AA2496" i="2"/>
  <c r="AC2496" i="2" s="1"/>
  <c r="AD2496" i="2"/>
  <c r="E2497" i="2"/>
  <c r="Z2497" i="2"/>
  <c r="V2497" i="2" s="1"/>
  <c r="AA2497" i="2"/>
  <c r="AC2497" i="2" s="1"/>
  <c r="AE2497" i="2" s="1"/>
  <c r="AD2497" i="2"/>
  <c r="E2498" i="2"/>
  <c r="Z2498" i="2"/>
  <c r="V2498" i="2" s="1"/>
  <c r="W2498" i="2" s="1"/>
  <c r="X2498" i="2" s="1"/>
  <c r="AA2498" i="2"/>
  <c r="AC2498" i="2" s="1"/>
  <c r="AE2498" i="2" s="1"/>
  <c r="AD2498" i="2"/>
  <c r="E2499" i="2"/>
  <c r="V2499" i="2"/>
  <c r="W2499" i="2" s="1"/>
  <c r="X2499" i="2" s="1"/>
  <c r="Z2499" i="2"/>
  <c r="AA2499" i="2"/>
  <c r="AC2499" i="2" s="1"/>
  <c r="AB2499" i="2"/>
  <c r="AD2499" i="2"/>
  <c r="E2500" i="2"/>
  <c r="Z2500" i="2"/>
  <c r="AA2500" i="2"/>
  <c r="AC2500" i="2" s="1"/>
  <c r="AD2500" i="2"/>
  <c r="E2501" i="2"/>
  <c r="Z2501" i="2"/>
  <c r="AA2501" i="2"/>
  <c r="AD2501" i="2"/>
  <c r="E2502" i="2"/>
  <c r="Z2502" i="2"/>
  <c r="AA2502" i="2"/>
  <c r="AC2502" i="2" s="1"/>
  <c r="AD2502" i="2"/>
  <c r="E2503" i="2"/>
  <c r="V2503" i="2"/>
  <c r="W2503" i="2" s="1"/>
  <c r="X2503" i="2" s="1"/>
  <c r="Z2503" i="2"/>
  <c r="AA2503" i="2"/>
  <c r="AC2503" i="2" s="1"/>
  <c r="AB2503" i="2"/>
  <c r="AD2503" i="2"/>
  <c r="E2504" i="2"/>
  <c r="Z2504" i="2"/>
  <c r="V2504" i="2" s="1"/>
  <c r="AA2504" i="2"/>
  <c r="AC2504" i="2" s="1"/>
  <c r="AD2504" i="2"/>
  <c r="E2505" i="2"/>
  <c r="Z2505" i="2"/>
  <c r="AA2505" i="2"/>
  <c r="AC2505" i="2" s="1"/>
  <c r="AE2505" i="2" s="1"/>
  <c r="AD2505" i="2"/>
  <c r="E2506" i="2"/>
  <c r="Z2506" i="2"/>
  <c r="AA2506" i="2"/>
  <c r="AD2506" i="2"/>
  <c r="E2507" i="2"/>
  <c r="Z2507" i="2"/>
  <c r="AA2507" i="2"/>
  <c r="AC2507" i="2" s="1"/>
  <c r="AE2507" i="2" s="1"/>
  <c r="AD2507" i="2"/>
  <c r="E2508" i="2"/>
  <c r="Z2508" i="2"/>
  <c r="AA2508" i="2"/>
  <c r="AC2508" i="2" s="1"/>
  <c r="AE2508" i="2" s="1"/>
  <c r="AD2508" i="2"/>
  <c r="E2509" i="2"/>
  <c r="Z2509" i="2"/>
  <c r="AA2509" i="2"/>
  <c r="AD2509" i="2"/>
  <c r="E2510" i="2"/>
  <c r="Z2510" i="2"/>
  <c r="AA2510" i="2"/>
  <c r="AC2510" i="2" s="1"/>
  <c r="AE2510" i="2" s="1"/>
  <c r="AD2510" i="2"/>
  <c r="E2511" i="2"/>
  <c r="Z2511" i="2"/>
  <c r="AA2511" i="2"/>
  <c r="AD2511" i="2"/>
  <c r="E2512" i="2"/>
  <c r="Z2512" i="2"/>
  <c r="AA2512" i="2"/>
  <c r="AC2512" i="2" s="1"/>
  <c r="AD2512" i="2"/>
  <c r="E2513" i="2"/>
  <c r="Z2513" i="2"/>
  <c r="AA2513" i="2"/>
  <c r="AC2513" i="2" s="1"/>
  <c r="AD2513" i="2"/>
  <c r="AE2513" i="2"/>
  <c r="E2514" i="2"/>
  <c r="Z2514" i="2"/>
  <c r="AA2514" i="2"/>
  <c r="AC2514" i="2" s="1"/>
  <c r="AB2514" i="2"/>
  <c r="AD2514" i="2"/>
  <c r="E2515" i="2"/>
  <c r="Z2515" i="2"/>
  <c r="V2515" i="2" s="1"/>
  <c r="W2515" i="2" s="1"/>
  <c r="X2515" i="2" s="1"/>
  <c r="AA2515" i="2"/>
  <c r="AC2515" i="2" s="1"/>
  <c r="AB2515" i="2"/>
  <c r="AD2515" i="2"/>
  <c r="E2516" i="2"/>
  <c r="Z2516" i="2"/>
  <c r="AA2516" i="2"/>
  <c r="AC2516" i="2" s="1"/>
  <c r="AE2516" i="2" s="1"/>
  <c r="AD2516" i="2"/>
  <c r="E2517" i="2"/>
  <c r="Z2517" i="2"/>
  <c r="AA2517" i="2"/>
  <c r="AC2517" i="2" s="1"/>
  <c r="AD2517" i="2"/>
  <c r="E2518" i="2"/>
  <c r="Z2518" i="2"/>
  <c r="AA2518" i="2"/>
  <c r="AD2518" i="2"/>
  <c r="E2519" i="2"/>
  <c r="Z2519" i="2"/>
  <c r="V2519" i="2" s="1"/>
  <c r="W2519" i="2" s="1"/>
  <c r="X2519" i="2" s="1"/>
  <c r="AA2519" i="2"/>
  <c r="AD2519" i="2"/>
  <c r="E2520" i="2"/>
  <c r="Z2520" i="2"/>
  <c r="AA2520" i="2"/>
  <c r="AC2520" i="2" s="1"/>
  <c r="AD2520" i="2"/>
  <c r="E2521" i="2"/>
  <c r="Z2521" i="2"/>
  <c r="AA2521" i="2"/>
  <c r="AD2521" i="2"/>
  <c r="E2522" i="2"/>
  <c r="V2522" i="2"/>
  <c r="W2522" i="2" s="1"/>
  <c r="X2522" i="2" s="1"/>
  <c r="Z2522" i="2"/>
  <c r="AA2522" i="2"/>
  <c r="AC2522" i="2" s="1"/>
  <c r="AB2522" i="2"/>
  <c r="AD2522" i="2"/>
  <c r="E2523" i="2"/>
  <c r="V2523" i="2"/>
  <c r="W2523" i="2" s="1"/>
  <c r="X2523" i="2" s="1"/>
  <c r="Z2523" i="2"/>
  <c r="AA2523" i="2"/>
  <c r="AC2523" i="2" s="1"/>
  <c r="AD2523" i="2"/>
  <c r="E2524" i="2"/>
  <c r="Z2524" i="2"/>
  <c r="V2524" i="2" s="1"/>
  <c r="AA2524" i="2"/>
  <c r="AC2524" i="2" s="1"/>
  <c r="AD2524" i="2"/>
  <c r="E2525" i="2"/>
  <c r="Z2525" i="2"/>
  <c r="AA2525" i="2"/>
  <c r="AC2525" i="2" s="1"/>
  <c r="AE2525" i="2" s="1"/>
  <c r="AD2525" i="2"/>
  <c r="E2526" i="2"/>
  <c r="Z2526" i="2"/>
  <c r="V2526" i="2" s="1"/>
  <c r="W2526" i="2" s="1"/>
  <c r="X2526" i="2" s="1"/>
  <c r="AA2526" i="2"/>
  <c r="AC2526" i="2" s="1"/>
  <c r="AD2526" i="2"/>
  <c r="E2527" i="2"/>
  <c r="V2527" i="2"/>
  <c r="W2527" i="2" s="1"/>
  <c r="X2527" i="2" s="1"/>
  <c r="Z2527" i="2"/>
  <c r="AA2527" i="2"/>
  <c r="AC2527" i="2" s="1"/>
  <c r="AB2527" i="2"/>
  <c r="AD2527" i="2"/>
  <c r="E2528" i="2"/>
  <c r="Z2528" i="2"/>
  <c r="V2528" i="2" s="1"/>
  <c r="AA2528" i="2"/>
  <c r="AC2528" i="2" s="1"/>
  <c r="AD2528" i="2"/>
  <c r="E2529" i="2"/>
  <c r="Z2529" i="2"/>
  <c r="AA2529" i="2"/>
  <c r="AC2529" i="2" s="1"/>
  <c r="AE2529" i="2" s="1"/>
  <c r="AD2529" i="2"/>
  <c r="E2530" i="2"/>
  <c r="Z2530" i="2"/>
  <c r="V2530" i="2" s="1"/>
  <c r="W2530" i="2" s="1"/>
  <c r="X2530" i="2" s="1"/>
  <c r="AA2530" i="2"/>
  <c r="AC2530" i="2" s="1"/>
  <c r="AE2530" i="2" s="1"/>
  <c r="AD2530" i="2"/>
  <c r="E2531" i="2"/>
  <c r="Z2531" i="2"/>
  <c r="AA2531" i="2"/>
  <c r="AD2531" i="2"/>
  <c r="E2532" i="2"/>
  <c r="Z2532" i="2"/>
  <c r="AA2532" i="2"/>
  <c r="AC2532" i="2" s="1"/>
  <c r="AE2532" i="2" s="1"/>
  <c r="AD2532" i="2"/>
  <c r="E2533" i="2"/>
  <c r="Z2533" i="2"/>
  <c r="AA2533" i="2"/>
  <c r="AD2533" i="2"/>
  <c r="E2534" i="2"/>
  <c r="Z2534" i="2"/>
  <c r="AA2534" i="2"/>
  <c r="AD2534" i="2"/>
  <c r="E2535" i="2"/>
  <c r="Z2535" i="2"/>
  <c r="AA2535" i="2"/>
  <c r="AC2535" i="2" s="1"/>
  <c r="AE2535" i="2" s="1"/>
  <c r="AD2535" i="2"/>
  <c r="E2536" i="2"/>
  <c r="Z2536" i="2"/>
  <c r="V2536" i="2" s="1"/>
  <c r="AA2536" i="2"/>
  <c r="AC2536" i="2" s="1"/>
  <c r="AD2536" i="2"/>
  <c r="E2537" i="2"/>
  <c r="Z2537" i="2"/>
  <c r="V2537" i="2" s="1"/>
  <c r="AA2537" i="2"/>
  <c r="AC2537" i="2" s="1"/>
  <c r="AB2537" i="2"/>
  <c r="AD2537" i="2"/>
  <c r="AE2537" i="2" s="1"/>
  <c r="E2538" i="2"/>
  <c r="Z2538" i="2"/>
  <c r="AA2538" i="2"/>
  <c r="AC2538" i="2" s="1"/>
  <c r="AB2538" i="2"/>
  <c r="AD2538" i="2"/>
  <c r="E2539" i="2"/>
  <c r="Z2539" i="2"/>
  <c r="V2539" i="2" s="1"/>
  <c r="W2539" i="2" s="1"/>
  <c r="X2539" i="2" s="1"/>
  <c r="AA2539" i="2"/>
  <c r="AC2539" i="2" s="1"/>
  <c r="AD2539" i="2"/>
  <c r="E2540" i="2"/>
  <c r="Z2540" i="2"/>
  <c r="AA2540" i="2"/>
  <c r="AC2540" i="2" s="1"/>
  <c r="AE2540" i="2" s="1"/>
  <c r="AD2540" i="2"/>
  <c r="E2541" i="2"/>
  <c r="Z2541" i="2"/>
  <c r="V2541" i="2" s="1"/>
  <c r="AA2541" i="2"/>
  <c r="AC2541" i="2" s="1"/>
  <c r="AE2541" i="2" s="1"/>
  <c r="AD2541" i="2"/>
  <c r="E2542" i="2"/>
  <c r="Z2542" i="2"/>
  <c r="AA2542" i="2"/>
  <c r="AD2542" i="2"/>
  <c r="E2543" i="2"/>
  <c r="Z2543" i="2"/>
  <c r="AA2543" i="2"/>
  <c r="AD2543" i="2"/>
  <c r="E2544" i="2"/>
  <c r="Z2544" i="2"/>
  <c r="AA2544" i="2"/>
  <c r="AC2544" i="2" s="1"/>
  <c r="AD2544" i="2"/>
  <c r="E2545" i="2"/>
  <c r="Z2545" i="2"/>
  <c r="V2545" i="2" s="1"/>
  <c r="AA2545" i="2"/>
  <c r="AC2545" i="2" s="1"/>
  <c r="AD2545" i="2"/>
  <c r="AE2545" i="2"/>
  <c r="E2546" i="2"/>
  <c r="Z2546" i="2"/>
  <c r="AA2546" i="2"/>
  <c r="AC2546" i="2" s="1"/>
  <c r="AB2546" i="2"/>
  <c r="AD2546" i="2"/>
  <c r="E2547" i="2"/>
  <c r="V2547" i="2"/>
  <c r="W2547" i="2" s="1"/>
  <c r="X2547" i="2" s="1"/>
  <c r="Z2547" i="2"/>
  <c r="AA2547" i="2"/>
  <c r="AC2547" i="2" s="1"/>
  <c r="AB2547" i="2"/>
  <c r="AD2547" i="2"/>
  <c r="E2548" i="2"/>
  <c r="Z2548" i="2"/>
  <c r="V2548" i="2" s="1"/>
  <c r="AA2548" i="2"/>
  <c r="AC2548" i="2" s="1"/>
  <c r="AD2548" i="2"/>
  <c r="E2549" i="2"/>
  <c r="Z2549" i="2"/>
  <c r="AA2549" i="2"/>
  <c r="AD2549" i="2"/>
  <c r="E2550" i="2"/>
  <c r="Z2550" i="2"/>
  <c r="AA2550" i="2"/>
  <c r="AC2550" i="2" s="1"/>
  <c r="AD2550" i="2"/>
  <c r="E2551" i="2"/>
  <c r="Z2551" i="2"/>
  <c r="V2551" i="2" s="1"/>
  <c r="W2551" i="2" s="1"/>
  <c r="X2551" i="2" s="1"/>
  <c r="AA2551" i="2"/>
  <c r="AC2551" i="2" s="1"/>
  <c r="AD2551" i="2"/>
  <c r="E2552" i="2"/>
  <c r="Z2552" i="2"/>
  <c r="AA2552" i="2"/>
  <c r="AC2552" i="2" s="1"/>
  <c r="AD2552" i="2"/>
  <c r="E2553" i="2"/>
  <c r="Z2553" i="2"/>
  <c r="V2553" i="2" s="1"/>
  <c r="AA2553" i="2"/>
  <c r="AC2553" i="2" s="1"/>
  <c r="AB2553" i="2"/>
  <c r="AD2553" i="2"/>
  <c r="E2554" i="2"/>
  <c r="Z2554" i="2"/>
  <c r="AA2554" i="2"/>
  <c r="V2554" i="2" s="1"/>
  <c r="W2554" i="2" s="1"/>
  <c r="X2554" i="2" s="1"/>
  <c r="AD2554" i="2"/>
  <c r="E2555" i="2"/>
  <c r="Z2555" i="2"/>
  <c r="AA2555" i="2"/>
  <c r="AC2555" i="2" s="1"/>
  <c r="AE2555" i="2" s="1"/>
  <c r="AD2555" i="2"/>
  <c r="E2556" i="2"/>
  <c r="Z2556" i="2"/>
  <c r="AA2556" i="2"/>
  <c r="AC2556" i="2" s="1"/>
  <c r="AD2556" i="2"/>
  <c r="E2557" i="2"/>
  <c r="Z2557" i="2"/>
  <c r="AA2557" i="2"/>
  <c r="AD2557" i="2"/>
  <c r="E2558" i="2"/>
  <c r="Z2558" i="2"/>
  <c r="AA2558" i="2"/>
  <c r="AC2558" i="2" s="1"/>
  <c r="AE2558" i="2" s="1"/>
  <c r="AD2558" i="2"/>
  <c r="E2559" i="2"/>
  <c r="Z2559" i="2"/>
  <c r="AA2559" i="2"/>
  <c r="AD2559" i="2"/>
  <c r="E2560" i="2"/>
  <c r="Z2560" i="2"/>
  <c r="AA2560" i="2"/>
  <c r="AC2560" i="2" s="1"/>
  <c r="AD2560" i="2"/>
  <c r="E2561" i="2"/>
  <c r="Z2561" i="2"/>
  <c r="AA2561" i="2"/>
  <c r="AC2561" i="2" s="1"/>
  <c r="AE2561" i="2" s="1"/>
  <c r="AD2561" i="2"/>
  <c r="E2562" i="2"/>
  <c r="Z2562" i="2"/>
  <c r="V2562" i="2" s="1"/>
  <c r="W2562" i="2" s="1"/>
  <c r="X2562" i="2" s="1"/>
  <c r="AA2562" i="2"/>
  <c r="AC2562" i="2" s="1"/>
  <c r="AD2562" i="2"/>
  <c r="E2563" i="2"/>
  <c r="Z2563" i="2"/>
  <c r="AA2563" i="2"/>
  <c r="AC2563" i="2" s="1"/>
  <c r="AB2563" i="2"/>
  <c r="AD2563" i="2"/>
  <c r="E2564" i="2"/>
  <c r="Z2564" i="2"/>
  <c r="AA2564" i="2"/>
  <c r="AC2564" i="2" s="1"/>
  <c r="AD2564" i="2"/>
  <c r="E2565" i="2"/>
  <c r="Z2565" i="2"/>
  <c r="AA2565" i="2"/>
  <c r="AC2565" i="2" s="1"/>
  <c r="AD2565" i="2"/>
  <c r="E2566" i="2"/>
  <c r="H2566" i="2"/>
  <c r="Z2566" i="2"/>
  <c r="AA2566" i="2"/>
  <c r="AD2566" i="2"/>
  <c r="E2567" i="2"/>
  <c r="Z2567" i="2"/>
  <c r="AA2567" i="2"/>
  <c r="AB2567" i="2" s="1"/>
  <c r="AD2567" i="2"/>
  <c r="E2568" i="2"/>
  <c r="Z2568" i="2"/>
  <c r="AA2568" i="2"/>
  <c r="AD2568" i="2"/>
  <c r="E2569" i="2"/>
  <c r="Z2569" i="2"/>
  <c r="V2569" i="2" s="1"/>
  <c r="AA2569" i="2"/>
  <c r="AB2569" i="2" s="1"/>
  <c r="AD2569" i="2"/>
  <c r="E2672" i="2"/>
  <c r="Z2672" i="2"/>
  <c r="AA2672" i="2"/>
  <c r="AB2672" i="2" s="1"/>
  <c r="AD2672" i="2"/>
  <c r="E2673" i="2"/>
  <c r="Z2673" i="2"/>
  <c r="AA2673" i="2"/>
  <c r="AB2673" i="2" s="1"/>
  <c r="AD2673" i="2"/>
  <c r="E2674" i="2"/>
  <c r="Z2674" i="2"/>
  <c r="AA2674" i="2"/>
  <c r="AB2674" i="2" s="1"/>
  <c r="AC2674" i="2"/>
  <c r="AE2674" i="2" s="1"/>
  <c r="AD2674" i="2"/>
  <c r="E2675" i="2"/>
  <c r="Z2675" i="2"/>
  <c r="AA2675" i="2"/>
  <c r="AB2675" i="2" s="1"/>
  <c r="AD2675" i="2"/>
  <c r="E2676" i="2"/>
  <c r="Z2676" i="2"/>
  <c r="AA2676" i="2"/>
  <c r="AB2676" i="2" s="1"/>
  <c r="AD2676" i="2"/>
  <c r="E2677" i="2"/>
  <c r="Z2677" i="2"/>
  <c r="V2677" i="2" s="1"/>
  <c r="AA2677" i="2"/>
  <c r="AB2677" i="2" s="1"/>
  <c r="AD2677" i="2"/>
  <c r="E2678" i="2"/>
  <c r="Z2678" i="2"/>
  <c r="AA2678" i="2"/>
  <c r="AD2678" i="2"/>
  <c r="E2679" i="2"/>
  <c r="Z2679" i="2"/>
  <c r="V2679" i="2" s="1"/>
  <c r="AA2679" i="2"/>
  <c r="AB2679" i="2" s="1"/>
  <c r="AC2679" i="2"/>
  <c r="AD2679" i="2"/>
  <c r="E2680" i="2"/>
  <c r="Z2680" i="2"/>
  <c r="AA2680" i="2"/>
  <c r="AD2680" i="2"/>
  <c r="E2681" i="2"/>
  <c r="Z2681" i="2"/>
  <c r="AA2681" i="2"/>
  <c r="AB2681" i="2" s="1"/>
  <c r="AD2681" i="2"/>
  <c r="E2682" i="2"/>
  <c r="Z2682" i="2"/>
  <c r="AA2682" i="2"/>
  <c r="AB2682" i="2" s="1"/>
  <c r="AC2682" i="2"/>
  <c r="AE2682" i="2" s="1"/>
  <c r="AD2682" i="2"/>
  <c r="E2683" i="2"/>
  <c r="Z2683" i="2"/>
  <c r="V2683" i="2" s="1"/>
  <c r="AA2683" i="2"/>
  <c r="AB2683" i="2" s="1"/>
  <c r="AD2683" i="2"/>
  <c r="E2684" i="2"/>
  <c r="Z2684" i="2"/>
  <c r="V2684" i="2" s="1"/>
  <c r="AA2684" i="2"/>
  <c r="AB2684" i="2" s="1"/>
  <c r="AD2684" i="2"/>
  <c r="E2685" i="2"/>
  <c r="Z2685" i="2"/>
  <c r="AA2685" i="2"/>
  <c r="AB2685" i="2" s="1"/>
  <c r="AD2685" i="2"/>
  <c r="E2686" i="2"/>
  <c r="Z2686" i="2"/>
  <c r="AA2686" i="2"/>
  <c r="AB2686" i="2" s="1"/>
  <c r="AD2686" i="2"/>
  <c r="E2687" i="2"/>
  <c r="V2687" i="2"/>
  <c r="Z2687" i="2"/>
  <c r="AA2687" i="2"/>
  <c r="AB2687" i="2" s="1"/>
  <c r="AC2687" i="2"/>
  <c r="AD2687" i="2"/>
  <c r="E2688" i="2"/>
  <c r="Z2688" i="2"/>
  <c r="AA2688" i="2"/>
  <c r="AB2688" i="2" s="1"/>
  <c r="AD2688" i="2"/>
  <c r="E2689" i="2"/>
  <c r="Z2689" i="2"/>
  <c r="V2689" i="2" s="1"/>
  <c r="AA2689" i="2"/>
  <c r="AB2689" i="2" s="1"/>
  <c r="AD2689" i="2"/>
  <c r="E2690" i="2"/>
  <c r="Z2690" i="2"/>
  <c r="AA2690" i="2"/>
  <c r="AB2690" i="2" s="1"/>
  <c r="AD2690" i="2"/>
  <c r="E2691" i="2"/>
  <c r="Z2691" i="2"/>
  <c r="AA2691" i="2"/>
  <c r="AD2691" i="2"/>
  <c r="E2692" i="2"/>
  <c r="V2692" i="2"/>
  <c r="Z2692" i="2"/>
  <c r="AA2692" i="2"/>
  <c r="AB2692" i="2" s="1"/>
  <c r="AC2692" i="2"/>
  <c r="AD2692" i="2"/>
  <c r="E2693" i="2"/>
  <c r="Z2693" i="2"/>
  <c r="V2693" i="2" s="1"/>
  <c r="AA2693" i="2"/>
  <c r="AB2693" i="2" s="1"/>
  <c r="AD2693" i="2"/>
  <c r="E2694" i="2"/>
  <c r="Z2694" i="2"/>
  <c r="AA2694" i="2"/>
  <c r="AB2694" i="2" s="1"/>
  <c r="AC2694" i="2"/>
  <c r="AE2694" i="2" s="1"/>
  <c r="AD2694" i="2"/>
  <c r="E2695" i="2"/>
  <c r="Z2695" i="2"/>
  <c r="AA2695" i="2"/>
  <c r="AB2695" i="2" s="1"/>
  <c r="AD2695" i="2"/>
  <c r="E2696" i="2"/>
  <c r="Z2696" i="2"/>
  <c r="AA2696" i="2"/>
  <c r="AB2696" i="2" s="1"/>
  <c r="AD2696" i="2"/>
  <c r="E2697" i="2"/>
  <c r="Z2697" i="2"/>
  <c r="AA2697" i="2"/>
  <c r="AB2697" i="2" s="1"/>
  <c r="AD2697" i="2"/>
  <c r="E2698" i="2"/>
  <c r="Z2698" i="2"/>
  <c r="AA2698" i="2"/>
  <c r="AB2698" i="2" s="1"/>
  <c r="AD2698" i="2"/>
  <c r="E2699" i="2"/>
  <c r="Z2699" i="2"/>
  <c r="AA2699" i="2"/>
  <c r="AB2699" i="2" s="1"/>
  <c r="AD2699" i="2"/>
  <c r="E2700" i="2"/>
  <c r="V2700" i="2"/>
  <c r="Z2700" i="2"/>
  <c r="AA2700" i="2"/>
  <c r="AB2700" i="2" s="1"/>
  <c r="AD2700" i="2"/>
  <c r="E2701" i="2"/>
  <c r="Z2701" i="2"/>
  <c r="AA2701" i="2"/>
  <c r="AB2701" i="2" s="1"/>
  <c r="AD2701" i="2"/>
  <c r="E2702" i="2"/>
  <c r="Z2702" i="2"/>
  <c r="AA2702" i="2"/>
  <c r="AB2702" i="2" s="1"/>
  <c r="AC2702" i="2"/>
  <c r="AE2702" i="2" s="1"/>
  <c r="AD2702" i="2"/>
  <c r="E2703" i="2"/>
  <c r="Z2703" i="2"/>
  <c r="V2703" i="2" s="1"/>
  <c r="AA2703" i="2"/>
  <c r="AB2703" i="2" s="1"/>
  <c r="AD2703" i="2"/>
  <c r="E2704" i="2"/>
  <c r="Z2704" i="2"/>
  <c r="AA2704" i="2"/>
  <c r="AD2704" i="2"/>
  <c r="E2705" i="2"/>
  <c r="Z2705" i="2"/>
  <c r="V2705" i="2" s="1"/>
  <c r="AA2705" i="2"/>
  <c r="AB2705" i="2" s="1"/>
  <c r="AD2705" i="2"/>
  <c r="E2706" i="2"/>
  <c r="Z2706" i="2"/>
  <c r="AA2706" i="2"/>
  <c r="AB2706" i="2" s="1"/>
  <c r="AD2706" i="2"/>
  <c r="E2707" i="2"/>
  <c r="Z2707" i="2"/>
  <c r="AA2707" i="2"/>
  <c r="AB2707" i="2" s="1"/>
  <c r="AD2707" i="2"/>
  <c r="E2708" i="2"/>
  <c r="Z2708" i="2"/>
  <c r="AA2708" i="2"/>
  <c r="AB2708" i="2" s="1"/>
  <c r="AD2708" i="2"/>
  <c r="E2709" i="2"/>
  <c r="Z2709" i="2"/>
  <c r="AA2709" i="2"/>
  <c r="AB2709" i="2" s="1"/>
  <c r="AD2709" i="2"/>
  <c r="E2710" i="2"/>
  <c r="Z2710" i="2"/>
  <c r="AA2710" i="2"/>
  <c r="AB2710" i="2" s="1"/>
  <c r="AD2710" i="2"/>
  <c r="E2711" i="2"/>
  <c r="Z2711" i="2"/>
  <c r="V2711" i="2" s="1"/>
  <c r="AA2711" i="2"/>
  <c r="AB2711" i="2" s="1"/>
  <c r="AD2711" i="2"/>
  <c r="E2712" i="2"/>
  <c r="Z2712" i="2"/>
  <c r="V2712" i="2" s="1"/>
  <c r="AA2712" i="2"/>
  <c r="AB2712" i="2" s="1"/>
  <c r="AC2712" i="2"/>
  <c r="AD2712" i="2"/>
  <c r="E2713" i="2"/>
  <c r="Z2713" i="2"/>
  <c r="V2713" i="2" s="1"/>
  <c r="AA2713" i="2"/>
  <c r="AB2713" i="2" s="1"/>
  <c r="AD2713" i="2"/>
  <c r="E2714" i="2"/>
  <c r="Z2714" i="2"/>
  <c r="V2714" i="2" s="1"/>
  <c r="AA2714" i="2"/>
  <c r="AB2714" i="2" s="1"/>
  <c r="AD2714" i="2"/>
  <c r="E2715" i="2"/>
  <c r="Z2715" i="2"/>
  <c r="AA2715" i="2"/>
  <c r="AD2715" i="2"/>
  <c r="E2716" i="2"/>
  <c r="Z2716" i="2"/>
  <c r="AA2716" i="2"/>
  <c r="AB2716" i="2" s="1"/>
  <c r="AC2716" i="2"/>
  <c r="AE2716" i="2" s="1"/>
  <c r="AD2716" i="2"/>
  <c r="E2717" i="2"/>
  <c r="Z2717" i="2"/>
  <c r="V2717" i="2" s="1"/>
  <c r="AA2717" i="2"/>
  <c r="AB2717" i="2" s="1"/>
  <c r="AD2717" i="2"/>
  <c r="E2718" i="2"/>
  <c r="Z2718" i="2"/>
  <c r="AA2718" i="2"/>
  <c r="AB2718" i="2" s="1"/>
  <c r="AD2718" i="2"/>
  <c r="E2719" i="2"/>
  <c r="Z2719" i="2"/>
  <c r="V2719" i="2" s="1"/>
  <c r="AA2719" i="2"/>
  <c r="AB2719" i="2" s="1"/>
  <c r="AD2719" i="2"/>
  <c r="E2720" i="2"/>
  <c r="Z2720" i="2"/>
  <c r="V2720" i="2" s="1"/>
  <c r="AA2720" i="2"/>
  <c r="AB2720" i="2" s="1"/>
  <c r="AD2720" i="2"/>
  <c r="E2721" i="2"/>
  <c r="Z2721" i="2"/>
  <c r="AA2721" i="2"/>
  <c r="AB2721" i="2" s="1"/>
  <c r="AD2721" i="2"/>
  <c r="E2722" i="2"/>
  <c r="Z2722" i="2"/>
  <c r="V2722" i="2" s="1"/>
  <c r="AA2722" i="2"/>
  <c r="AB2722" i="2" s="1"/>
  <c r="AD2722" i="2"/>
  <c r="E2723" i="2"/>
  <c r="Z2723" i="2"/>
  <c r="V2723" i="2" s="1"/>
  <c r="AA2723" i="2"/>
  <c r="AB2723" i="2" s="1"/>
  <c r="AC2723" i="2"/>
  <c r="AD2723" i="2"/>
  <c r="E2724" i="2"/>
  <c r="Z2724" i="2"/>
  <c r="AA2724" i="2"/>
  <c r="AB2724" i="2" s="1"/>
  <c r="AC2724" i="2"/>
  <c r="AD2724" i="2"/>
  <c r="E2725" i="2"/>
  <c r="Z2725" i="2"/>
  <c r="AA2725" i="2"/>
  <c r="AB2725" i="2" s="1"/>
  <c r="AD2725" i="2"/>
  <c r="E2726" i="2"/>
  <c r="Z2726" i="2"/>
  <c r="V2726" i="2" s="1"/>
  <c r="AA2726" i="2"/>
  <c r="AB2726" i="2" s="1"/>
  <c r="AD2726" i="2"/>
  <c r="E2727" i="2"/>
  <c r="V2727" i="2"/>
  <c r="Z2727" i="2"/>
  <c r="AA2727" i="2"/>
  <c r="AB2727" i="2" s="1"/>
  <c r="AC2727" i="2"/>
  <c r="AE2727" i="2" s="1"/>
  <c r="AD2727" i="2"/>
  <c r="E2728" i="2"/>
  <c r="Z2728" i="2"/>
  <c r="AA2728" i="2"/>
  <c r="AD2728" i="2"/>
  <c r="E2729" i="2"/>
  <c r="Z2729" i="2"/>
  <c r="AA2729" i="2"/>
  <c r="AB2729" i="2" s="1"/>
  <c r="AD2729" i="2"/>
  <c r="E2730" i="2"/>
  <c r="Z2730" i="2"/>
  <c r="AA2730" i="2"/>
  <c r="AB2730" i="2" s="1"/>
  <c r="AD2730" i="2"/>
  <c r="E2731" i="2"/>
  <c r="Z2731" i="2"/>
  <c r="V2731" i="2" s="1"/>
  <c r="AA2731" i="2"/>
  <c r="AB2731" i="2" s="1"/>
  <c r="AD2731" i="2"/>
  <c r="E2732" i="2"/>
  <c r="Z2732" i="2"/>
  <c r="V2732" i="2" s="1"/>
  <c r="AA2732" i="2"/>
  <c r="AB2732" i="2" s="1"/>
  <c r="AD2732" i="2"/>
  <c r="E2733" i="2"/>
  <c r="Z2733" i="2"/>
  <c r="AA2733" i="2"/>
  <c r="AB2733" i="2" s="1"/>
  <c r="AD2733" i="2"/>
  <c r="E2734" i="2"/>
  <c r="Z2734" i="2"/>
  <c r="AA2734" i="2"/>
  <c r="AB2734" i="2" s="1"/>
  <c r="AD2734" i="2"/>
  <c r="E2735" i="2"/>
  <c r="V2735" i="2"/>
  <c r="Z2735" i="2"/>
  <c r="AA2735" i="2"/>
  <c r="AB2735" i="2" s="1"/>
  <c r="AD2735" i="2"/>
  <c r="E2736" i="2"/>
  <c r="Z2736" i="2"/>
  <c r="V2736" i="2" s="1"/>
  <c r="AA2736" i="2"/>
  <c r="AB2736" i="2" s="1"/>
  <c r="AD2736" i="2"/>
  <c r="E2737" i="2"/>
  <c r="Z2737" i="2"/>
  <c r="V2737" i="2" s="1"/>
  <c r="AA2737" i="2"/>
  <c r="AB2737" i="2" s="1"/>
  <c r="AD2737" i="2"/>
  <c r="E2738" i="2"/>
  <c r="Z2738" i="2"/>
  <c r="AA2738" i="2"/>
  <c r="AD2738" i="2"/>
  <c r="E2739" i="2"/>
  <c r="Z2739" i="2"/>
  <c r="AA2739" i="2"/>
  <c r="AD2739" i="2"/>
  <c r="E2740" i="2"/>
  <c r="V2740" i="2"/>
  <c r="AG2740" i="2" s="1"/>
  <c r="Z2740" i="2"/>
  <c r="AA2740" i="2"/>
  <c r="AB2740" i="2" s="1"/>
  <c r="AC2740" i="2"/>
  <c r="AE2740" i="2" s="1"/>
  <c r="AD2740" i="2"/>
  <c r="E2741" i="2"/>
  <c r="Z2741" i="2"/>
  <c r="AA2741" i="2"/>
  <c r="AB2741" i="2" s="1"/>
  <c r="AD2741" i="2"/>
  <c r="E2742" i="2"/>
  <c r="Z2742" i="2"/>
  <c r="AA2742" i="2"/>
  <c r="AB2742" i="2" s="1"/>
  <c r="AC2742" i="2"/>
  <c r="AE2742" i="2" s="1"/>
  <c r="AD2742" i="2"/>
  <c r="E2743" i="2"/>
  <c r="Z2743" i="2"/>
  <c r="V2743" i="2" s="1"/>
  <c r="AA2743" i="2"/>
  <c r="AB2743" i="2" s="1"/>
  <c r="AD2743" i="2"/>
  <c r="E2744" i="2"/>
  <c r="Z2744" i="2"/>
  <c r="AA2744" i="2"/>
  <c r="AB2744" i="2" s="1"/>
  <c r="AD2744" i="2"/>
  <c r="E2745" i="2"/>
  <c r="Z2745" i="2"/>
  <c r="AA2745" i="2"/>
  <c r="AB2745" i="2" s="1"/>
  <c r="AD2745" i="2"/>
  <c r="E2746" i="2"/>
  <c r="Z2746" i="2"/>
  <c r="V2746" i="2" s="1"/>
  <c r="AA2746" i="2"/>
  <c r="AB2746" i="2" s="1"/>
  <c r="AD2746" i="2"/>
  <c r="E2747" i="2"/>
  <c r="Z2747" i="2"/>
  <c r="V2747" i="2" s="1"/>
  <c r="AA2747" i="2"/>
  <c r="AB2747" i="2" s="1"/>
  <c r="AD2747" i="2"/>
  <c r="E2748" i="2"/>
  <c r="V2748" i="2"/>
  <c r="Z2748" i="2"/>
  <c r="AA2748" i="2"/>
  <c r="AB2748" i="2" s="1"/>
  <c r="AC2748" i="2"/>
  <c r="AD2748" i="2"/>
  <c r="E2749" i="2"/>
  <c r="Z2749" i="2"/>
  <c r="AA2749" i="2"/>
  <c r="AB2749" i="2" s="1"/>
  <c r="AD2749" i="2"/>
  <c r="E2750" i="2"/>
  <c r="Z2750" i="2"/>
  <c r="AA2750" i="2"/>
  <c r="AB2750" i="2" s="1"/>
  <c r="AC2750" i="2"/>
  <c r="AE2750" i="2" s="1"/>
  <c r="AD2750" i="2"/>
  <c r="E2751" i="2"/>
  <c r="V2751" i="2"/>
  <c r="Z2751" i="2"/>
  <c r="AA2751" i="2"/>
  <c r="AB2751" i="2" s="1"/>
  <c r="AC2751" i="2"/>
  <c r="AD2751" i="2"/>
  <c r="E2752" i="2"/>
  <c r="Z2752" i="2"/>
  <c r="AA2752" i="2"/>
  <c r="AD2752" i="2"/>
  <c r="E2753" i="2"/>
  <c r="Z2753" i="2"/>
  <c r="AA2753" i="2"/>
  <c r="AB2753" i="2" s="1"/>
  <c r="AD2753" i="2"/>
  <c r="E2754" i="2"/>
  <c r="Z2754" i="2"/>
  <c r="AA2754" i="2"/>
  <c r="AB2754" i="2" s="1"/>
  <c r="AC2754" i="2"/>
  <c r="AE2754" i="2" s="1"/>
  <c r="AD2754" i="2"/>
  <c r="E2755" i="2"/>
  <c r="Z2755" i="2"/>
  <c r="AA2755" i="2"/>
  <c r="AB2755" i="2" s="1"/>
  <c r="AD2755" i="2"/>
  <c r="E2756" i="2"/>
  <c r="Z2756" i="2"/>
  <c r="V2756" i="2" s="1"/>
  <c r="AA2756" i="2"/>
  <c r="AB2756" i="2" s="1"/>
  <c r="AD2756" i="2"/>
  <c r="E2757" i="2"/>
  <c r="Z2757" i="2"/>
  <c r="AA2757" i="2"/>
  <c r="AB2757" i="2" s="1"/>
  <c r="AD2757" i="2"/>
  <c r="E2758" i="2"/>
  <c r="Z2758" i="2"/>
  <c r="AA2758" i="2"/>
  <c r="AB2758" i="2" s="1"/>
  <c r="AD2758" i="2"/>
  <c r="E2759" i="2"/>
  <c r="V2759" i="2"/>
  <c r="Z2759" i="2"/>
  <c r="AA2759" i="2"/>
  <c r="AB2759" i="2" s="1"/>
  <c r="AC2759" i="2"/>
  <c r="AD2759" i="2"/>
  <c r="E2760" i="2"/>
  <c r="Z2760" i="2"/>
  <c r="AA2760" i="2"/>
  <c r="AB2760" i="2" s="1"/>
  <c r="AC2760" i="2"/>
  <c r="AD2760" i="2"/>
  <c r="E2761" i="2"/>
  <c r="Z2761" i="2"/>
  <c r="AA2761" i="2"/>
  <c r="AB2761" i="2" s="1"/>
  <c r="AD2761" i="2"/>
  <c r="E2762" i="2"/>
  <c r="Z2762" i="2"/>
  <c r="AA2762" i="2"/>
  <c r="AD2762" i="2"/>
  <c r="E2763" i="2"/>
  <c r="Z2763" i="2"/>
  <c r="AA2763" i="2"/>
  <c r="AD2763" i="2"/>
  <c r="E2764" i="2"/>
  <c r="Z2764" i="2"/>
  <c r="V2764" i="2" s="1"/>
  <c r="AA2764" i="2"/>
  <c r="AB2764" i="2" s="1"/>
  <c r="AD2764" i="2"/>
  <c r="E2765" i="2"/>
  <c r="Z2765" i="2"/>
  <c r="V2765" i="2" s="1"/>
  <c r="AA2765" i="2"/>
  <c r="AB2765" i="2" s="1"/>
  <c r="AD2765" i="2"/>
  <c r="E2766" i="2"/>
  <c r="Z2766" i="2"/>
  <c r="AA2766" i="2"/>
  <c r="AB2766" i="2" s="1"/>
  <c r="AD2766" i="2"/>
  <c r="E2767" i="2"/>
  <c r="Z2767" i="2"/>
  <c r="AA2767" i="2"/>
  <c r="AB2767" i="2" s="1"/>
  <c r="AD2767" i="2"/>
  <c r="E2768" i="2"/>
  <c r="Z2768" i="2"/>
  <c r="V2768" i="2" s="1"/>
  <c r="AA2768" i="2"/>
  <c r="AB2768" i="2" s="1"/>
  <c r="AC2768" i="2"/>
  <c r="AD2768" i="2"/>
  <c r="E2769" i="2"/>
  <c r="Z2769" i="2"/>
  <c r="AA2769" i="2"/>
  <c r="AB2769" i="2" s="1"/>
  <c r="AD2769" i="2"/>
  <c r="E2770" i="2"/>
  <c r="Z2770" i="2"/>
  <c r="AA2770" i="2"/>
  <c r="AB2770" i="2" s="1"/>
  <c r="AD2770" i="2"/>
  <c r="E2771" i="2"/>
  <c r="Z2771" i="2"/>
  <c r="AA2771" i="2"/>
  <c r="AB2771" i="2" s="1"/>
  <c r="AC2771" i="2"/>
  <c r="AE2771" i="2" s="1"/>
  <c r="AD2771" i="2"/>
  <c r="E2772" i="2"/>
  <c r="V2772" i="2"/>
  <c r="Z2772" i="2"/>
  <c r="AA2772" i="2"/>
  <c r="AB2772" i="2" s="1"/>
  <c r="AC2772" i="2"/>
  <c r="AD2772" i="2"/>
  <c r="E2773" i="2"/>
  <c r="Z2773" i="2"/>
  <c r="AA2773" i="2"/>
  <c r="AB2773" i="2" s="1"/>
  <c r="AD2773" i="2"/>
  <c r="E2774" i="2"/>
  <c r="Z2774" i="2"/>
  <c r="V2774" i="2" s="1"/>
  <c r="AA2774" i="2"/>
  <c r="AB2774" i="2" s="1"/>
  <c r="AC2774" i="2"/>
  <c r="AE2774" i="2" s="1"/>
  <c r="AD2774" i="2"/>
  <c r="E2775" i="2"/>
  <c r="Z2775" i="2"/>
  <c r="V2775" i="2" s="1"/>
  <c r="AA2775" i="2"/>
  <c r="AB2775" i="2" s="1"/>
  <c r="AD2775" i="2"/>
  <c r="E2776" i="2"/>
  <c r="Z2776" i="2"/>
  <c r="AA2776" i="2"/>
  <c r="AD2776" i="2"/>
  <c r="E2777" i="2"/>
  <c r="Z2777" i="2"/>
  <c r="V2777" i="2" s="1"/>
  <c r="AA2777" i="2"/>
  <c r="AB2777" i="2" s="1"/>
  <c r="AD2777" i="2"/>
  <c r="E2778" i="2"/>
  <c r="Z2778" i="2"/>
  <c r="AA2778" i="2"/>
  <c r="AD2778" i="2"/>
  <c r="E2779" i="2"/>
  <c r="Z2779" i="2"/>
  <c r="V2779" i="2" s="1"/>
  <c r="AA2779" i="2"/>
  <c r="AB2779" i="2" s="1"/>
  <c r="AD2779" i="2"/>
  <c r="E2780" i="2"/>
  <c r="Z2780" i="2"/>
  <c r="AA2780" i="2"/>
  <c r="AB2780" i="2" s="1"/>
  <c r="AD2780" i="2"/>
  <c r="E2781" i="2"/>
  <c r="Z2781" i="2"/>
  <c r="AA2781" i="2"/>
  <c r="AB2781" i="2" s="1"/>
  <c r="AD2781" i="2"/>
  <c r="E2782" i="2"/>
  <c r="Z2782" i="2"/>
  <c r="AA2782" i="2"/>
  <c r="AB2782" i="2" s="1"/>
  <c r="AD2782" i="2"/>
  <c r="E2783" i="2"/>
  <c r="Z2783" i="2"/>
  <c r="V2783" i="2" s="1"/>
  <c r="AA2783" i="2"/>
  <c r="AB2783" i="2" s="1"/>
  <c r="AD2783" i="2"/>
  <c r="E2784" i="2"/>
  <c r="Z2784" i="2"/>
  <c r="AA2784" i="2"/>
  <c r="AD2784" i="2"/>
  <c r="E2785" i="2"/>
  <c r="Z2785" i="2"/>
  <c r="V2785" i="2" s="1"/>
  <c r="AA2785" i="2"/>
  <c r="AB2785" i="2" s="1"/>
  <c r="AD2785" i="2"/>
  <c r="E2786" i="2"/>
  <c r="Z2786" i="2"/>
  <c r="V2786" i="2" s="1"/>
  <c r="AA2786" i="2"/>
  <c r="AD2786" i="2"/>
  <c r="E2787" i="2"/>
  <c r="Z2787" i="2"/>
  <c r="AA2787" i="2"/>
  <c r="AD2787" i="2"/>
  <c r="E2788" i="2"/>
  <c r="Z2788" i="2"/>
  <c r="V2788" i="2" s="1"/>
  <c r="AA2788" i="2"/>
  <c r="AB2788" i="2" s="1"/>
  <c r="AC2788" i="2"/>
  <c r="AD2788" i="2"/>
  <c r="E2789" i="2"/>
  <c r="Z2789" i="2"/>
  <c r="AA2789" i="2"/>
  <c r="AB2789" i="2" s="1"/>
  <c r="AD2789" i="2"/>
  <c r="E2790" i="2"/>
  <c r="Z2790" i="2"/>
  <c r="AA2790" i="2"/>
  <c r="AB2790" i="2" s="1"/>
  <c r="AC2790" i="2"/>
  <c r="AD2790" i="2"/>
  <c r="E2791" i="2"/>
  <c r="Z2791" i="2"/>
  <c r="AA2791" i="2"/>
  <c r="AB2791" i="2" s="1"/>
  <c r="AD2791" i="2"/>
  <c r="E2792" i="2"/>
  <c r="Z2792" i="2"/>
  <c r="AA2792" i="2"/>
  <c r="AD2792" i="2"/>
  <c r="E2793" i="2"/>
  <c r="Z2793" i="2"/>
  <c r="AA2793" i="2"/>
  <c r="AB2793" i="2" s="1"/>
  <c r="AD2793" i="2"/>
  <c r="E2794" i="2"/>
  <c r="Z2794" i="2"/>
  <c r="AA2794" i="2"/>
  <c r="AB2794" i="2" s="1"/>
  <c r="AD2794" i="2"/>
  <c r="E2795" i="2"/>
  <c r="Z2795" i="2"/>
  <c r="AA2795" i="2"/>
  <c r="AB2795" i="2" s="1"/>
  <c r="AC2795" i="2"/>
  <c r="AE2795" i="2" s="1"/>
  <c r="AD2795" i="2"/>
  <c r="E2796" i="2"/>
  <c r="V2796" i="2"/>
  <c r="Z2796" i="2"/>
  <c r="AA2796" i="2"/>
  <c r="AB2796" i="2" s="1"/>
  <c r="AC2796" i="2"/>
  <c r="AD2796" i="2"/>
  <c r="E2797" i="2"/>
  <c r="Z2797" i="2"/>
  <c r="AA2797" i="2"/>
  <c r="AB2797" i="2" s="1"/>
  <c r="AD2797" i="2"/>
  <c r="E2798" i="2"/>
  <c r="Z2798" i="2"/>
  <c r="V2798" i="2" s="1"/>
  <c r="AA2798" i="2"/>
  <c r="AB2798" i="2" s="1"/>
  <c r="AC2798" i="2"/>
  <c r="AE2798" i="2" s="1"/>
  <c r="AD2798" i="2"/>
  <c r="E2799" i="2"/>
  <c r="Z2799" i="2"/>
  <c r="V2799" i="2" s="1"/>
  <c r="AA2799" i="2"/>
  <c r="AB2799" i="2" s="1"/>
  <c r="AD2799" i="2"/>
  <c r="E2800" i="2"/>
  <c r="Z2800" i="2"/>
  <c r="AA2800" i="2"/>
  <c r="AD2800" i="2"/>
  <c r="E2801" i="2"/>
  <c r="Z2801" i="2"/>
  <c r="V2801" i="2" s="1"/>
  <c r="AA2801" i="2"/>
  <c r="AB2801" i="2" s="1"/>
  <c r="AD2801" i="2"/>
  <c r="E2802" i="2"/>
  <c r="Z2802" i="2"/>
  <c r="AA2802" i="2"/>
  <c r="AD2802" i="2"/>
  <c r="E2803" i="2"/>
  <c r="Z2803" i="2"/>
  <c r="AA2803" i="2"/>
  <c r="AB2803" i="2" s="1"/>
  <c r="AD2803" i="2"/>
  <c r="E2804" i="2"/>
  <c r="Z2804" i="2"/>
  <c r="V2804" i="2" s="1"/>
  <c r="AA2804" i="2"/>
  <c r="AB2804" i="2" s="1"/>
  <c r="AD2804" i="2"/>
  <c r="E2805" i="2"/>
  <c r="Z2805" i="2"/>
  <c r="AA2805" i="2"/>
  <c r="AB2805" i="2" s="1"/>
  <c r="AD2805" i="2"/>
  <c r="E2806" i="2"/>
  <c r="Z2806" i="2"/>
  <c r="AA2806" i="2"/>
  <c r="AB2806" i="2" s="1"/>
  <c r="AD2806" i="2"/>
  <c r="E2807" i="2"/>
  <c r="V2807" i="2"/>
  <c r="Z2807" i="2"/>
  <c r="AA2807" i="2"/>
  <c r="AB2807" i="2" s="1"/>
  <c r="AC2807" i="2"/>
  <c r="AE2807" i="2" s="1"/>
  <c r="AD2807" i="2"/>
  <c r="E2808" i="2"/>
  <c r="Z2808" i="2"/>
  <c r="AA2808" i="2"/>
  <c r="AB2808" i="2" s="1"/>
  <c r="AC2808" i="2"/>
  <c r="AE2808" i="2" s="1"/>
  <c r="AD2808" i="2"/>
  <c r="E2809" i="2"/>
  <c r="Z2809" i="2"/>
  <c r="V2809" i="2" s="1"/>
  <c r="AA2809" i="2"/>
  <c r="AB2809" i="2" s="1"/>
  <c r="AD2809" i="2"/>
  <c r="E2810" i="2"/>
  <c r="Z2810" i="2"/>
  <c r="V2810" i="2" s="1"/>
  <c r="AA2810" i="2"/>
  <c r="AD2810" i="2"/>
  <c r="E2811" i="2"/>
  <c r="Z2811" i="2"/>
  <c r="AA2811" i="2"/>
  <c r="AD2811" i="2"/>
  <c r="E2812" i="2"/>
  <c r="Z2812" i="2"/>
  <c r="V2812" i="2" s="1"/>
  <c r="AA2812" i="2"/>
  <c r="AB2812" i="2" s="1"/>
  <c r="AD2812" i="2"/>
  <c r="E2813" i="2"/>
  <c r="Z2813" i="2"/>
  <c r="V2813" i="2" s="1"/>
  <c r="AA2813" i="2"/>
  <c r="AB2813" i="2" s="1"/>
  <c r="AD2813" i="2"/>
  <c r="E2814" i="2"/>
  <c r="Z2814" i="2"/>
  <c r="AA2814" i="2"/>
  <c r="AB2814" i="2" s="1"/>
  <c r="AD2814" i="2"/>
  <c r="E2815" i="2"/>
  <c r="Z2815" i="2"/>
  <c r="V2815" i="2" s="1"/>
  <c r="AA2815" i="2"/>
  <c r="AB2815" i="2" s="1"/>
  <c r="AD2815" i="2"/>
  <c r="E2816" i="2"/>
  <c r="Z2816" i="2"/>
  <c r="V2816" i="2" s="1"/>
  <c r="AA2816" i="2"/>
  <c r="AB2816" i="2" s="1"/>
  <c r="AD2816" i="2"/>
  <c r="E2817" i="2"/>
  <c r="Z2817" i="2"/>
  <c r="AA2817" i="2"/>
  <c r="AB2817" i="2" s="1"/>
  <c r="AD2817" i="2"/>
  <c r="E2818" i="2"/>
  <c r="Z2818" i="2"/>
  <c r="AA2818" i="2"/>
  <c r="AB2818" i="2" s="1"/>
  <c r="AD2818" i="2"/>
  <c r="E2819" i="2"/>
  <c r="Z2819" i="2"/>
  <c r="V2819" i="2" s="1"/>
  <c r="AA2819" i="2"/>
  <c r="AB2819" i="2" s="1"/>
  <c r="AC2819" i="2"/>
  <c r="AD2819" i="2"/>
  <c r="E2820" i="2"/>
  <c r="Z2820" i="2"/>
  <c r="V2820" i="2" s="1"/>
  <c r="AA2820" i="2"/>
  <c r="AB2820" i="2" s="1"/>
  <c r="AD2820" i="2"/>
  <c r="E2821" i="2"/>
  <c r="Z2821" i="2"/>
  <c r="AA2821" i="2"/>
  <c r="AB2821" i="2" s="1"/>
  <c r="AD2821" i="2"/>
  <c r="E2822" i="2"/>
  <c r="Z2822" i="2"/>
  <c r="V2822" i="2" s="1"/>
  <c r="AA2822" i="2"/>
  <c r="AB2822" i="2" s="1"/>
  <c r="AD2822" i="2"/>
  <c r="E2823" i="2"/>
  <c r="Z2823" i="2"/>
  <c r="AA2823" i="2"/>
  <c r="AB2823" i="2" s="1"/>
  <c r="AC2823" i="2"/>
  <c r="AE2823" i="2" s="1"/>
  <c r="AD2823" i="2"/>
  <c r="E2824" i="2"/>
  <c r="Z2824" i="2"/>
  <c r="AA2824" i="2"/>
  <c r="AD2824" i="2"/>
  <c r="E2825" i="2"/>
  <c r="Z2825" i="2"/>
  <c r="V2825" i="2" s="1"/>
  <c r="AA2825" i="2"/>
  <c r="AB2825" i="2" s="1"/>
  <c r="AD2825" i="2"/>
  <c r="E2826" i="2"/>
  <c r="Z2826" i="2"/>
  <c r="AA2826" i="2"/>
  <c r="AB2826" i="2" s="1"/>
  <c r="AD2826" i="2"/>
  <c r="E2827" i="2"/>
  <c r="Z2827" i="2"/>
  <c r="AA2827" i="2"/>
  <c r="AD2827" i="2"/>
  <c r="E2828" i="2"/>
  <c r="Z2828" i="2"/>
  <c r="V2828" i="2" s="1"/>
  <c r="AA2828" i="2"/>
  <c r="AD2828" i="2"/>
  <c r="E2829" i="2"/>
  <c r="Z2829" i="2"/>
  <c r="AA2829" i="2"/>
  <c r="AB2829" i="2" s="1"/>
  <c r="AD2829" i="2"/>
  <c r="E2830" i="2"/>
  <c r="Z2830" i="2"/>
  <c r="AA2830" i="2"/>
  <c r="AB2830" i="2" s="1"/>
  <c r="AD2830" i="2"/>
  <c r="E2831" i="2"/>
  <c r="V2831" i="2"/>
  <c r="Z2831" i="2"/>
  <c r="AA2831" i="2"/>
  <c r="AB2831" i="2" s="1"/>
  <c r="AC2831" i="2"/>
  <c r="AE2831" i="2" s="1"/>
  <c r="AD2831" i="2"/>
  <c r="E2832" i="2"/>
  <c r="Z2832" i="2"/>
  <c r="AA2832" i="2"/>
  <c r="AB2832" i="2" s="1"/>
  <c r="AC2832" i="2"/>
  <c r="AE2832" i="2" s="1"/>
  <c r="AD2832" i="2"/>
  <c r="E2833" i="2"/>
  <c r="Z2833" i="2"/>
  <c r="V2833" i="2" s="1"/>
  <c r="AA2833" i="2"/>
  <c r="AB2833" i="2" s="1"/>
  <c r="AD2833" i="2"/>
  <c r="E2834" i="2"/>
  <c r="Z2834" i="2"/>
  <c r="V2834" i="2" s="1"/>
  <c r="AA2834" i="2"/>
  <c r="AD2834" i="2"/>
  <c r="E2835" i="2"/>
  <c r="Z2835" i="2"/>
  <c r="V2835" i="2" s="1"/>
  <c r="AA2835" i="2"/>
  <c r="AD2835" i="2"/>
  <c r="E2836" i="2"/>
  <c r="Z2836" i="2"/>
  <c r="V2836" i="2" s="1"/>
  <c r="AA2836" i="2"/>
  <c r="AB2836" i="2" s="1"/>
  <c r="AC2836" i="2"/>
  <c r="AD2836" i="2"/>
  <c r="E2837" i="2"/>
  <c r="Z2837" i="2"/>
  <c r="V2837" i="2" s="1"/>
  <c r="AA2837" i="2"/>
  <c r="AB2837" i="2" s="1"/>
  <c r="AD2837" i="2"/>
  <c r="E2838" i="2"/>
  <c r="Z2838" i="2"/>
  <c r="AA2838" i="2"/>
  <c r="AB2838" i="2" s="1"/>
  <c r="AD2838" i="2"/>
  <c r="E2839" i="2"/>
  <c r="Z2839" i="2"/>
  <c r="AA2839" i="2"/>
  <c r="AD2839" i="2"/>
  <c r="E2840" i="2"/>
  <c r="Z2840" i="2"/>
  <c r="AA2840" i="2"/>
  <c r="AD2840" i="2"/>
  <c r="E2841" i="2"/>
  <c r="H2841" i="2"/>
  <c r="Z2841" i="2"/>
  <c r="AA2841" i="2"/>
  <c r="AB2841" i="2" s="1"/>
  <c r="AD2841" i="2"/>
  <c r="E2842" i="2"/>
  <c r="H2842" i="2"/>
  <c r="Z2842" i="2"/>
  <c r="AA2842" i="2"/>
  <c r="AD2842" i="2"/>
  <c r="E2843" i="2"/>
  <c r="H2843" i="2"/>
  <c r="Z2843" i="2"/>
  <c r="AA2843" i="2"/>
  <c r="AD2843" i="2"/>
  <c r="E2844" i="2"/>
  <c r="H2844" i="2"/>
  <c r="Z2844" i="2"/>
  <c r="AA2844" i="2"/>
  <c r="AB2844" i="2" s="1"/>
  <c r="AD2844" i="2"/>
  <c r="E2845" i="2"/>
  <c r="Z2845" i="2"/>
  <c r="AA2845" i="2"/>
  <c r="AB2845" i="2" s="1"/>
  <c r="AD2845" i="2"/>
  <c r="E2846" i="2"/>
  <c r="H2846" i="2"/>
  <c r="Z2846" i="2"/>
  <c r="AA2846" i="2"/>
  <c r="AB2846" i="2"/>
  <c r="AC2846" i="2"/>
  <c r="AE2846" i="2" s="1"/>
  <c r="AD2846" i="2"/>
  <c r="E2847" i="2"/>
  <c r="H2847" i="2"/>
  <c r="Z2847" i="2"/>
  <c r="AA2847" i="2"/>
  <c r="AD2847" i="2"/>
  <c r="E2848" i="2"/>
  <c r="Z2848" i="2"/>
  <c r="AA2848" i="2"/>
  <c r="AB2848" i="2"/>
  <c r="AD2848" i="2"/>
  <c r="E2849" i="2"/>
  <c r="Z2849" i="2"/>
  <c r="AA2849" i="2"/>
  <c r="V2849" i="2" s="1"/>
  <c r="AB2849" i="2"/>
  <c r="AD2849" i="2"/>
  <c r="E2850" i="2"/>
  <c r="Z2850" i="2"/>
  <c r="AA2850" i="2"/>
  <c r="AB2850" i="2" s="1"/>
  <c r="AD2850" i="2"/>
  <c r="E2851" i="2"/>
  <c r="Z2851" i="2"/>
  <c r="AA2851" i="2"/>
  <c r="AC2851" i="2" s="1"/>
  <c r="AE2851" i="2" s="1"/>
  <c r="AD2851" i="2"/>
  <c r="E2852" i="2"/>
  <c r="Z2852" i="2"/>
  <c r="AA2852" i="2"/>
  <c r="AB2852" i="2" s="1"/>
  <c r="AD2852" i="2"/>
  <c r="E2953" i="2"/>
  <c r="Z2953" i="2"/>
  <c r="AA2953" i="2"/>
  <c r="V2953" i="2" s="1"/>
  <c r="AB2953" i="2"/>
  <c r="AC2953" i="2"/>
  <c r="AE2953" i="2" s="1"/>
  <c r="AD2953" i="2"/>
  <c r="E2954" i="2"/>
  <c r="Z2954" i="2"/>
  <c r="AA2954" i="2"/>
  <c r="AB2954" i="2" s="1"/>
  <c r="AD2954" i="2"/>
  <c r="E2955" i="2"/>
  <c r="Z2955" i="2"/>
  <c r="AA2955" i="2"/>
  <c r="AB2955" i="2"/>
  <c r="AC2955" i="2"/>
  <c r="AE2955" i="2" s="1"/>
  <c r="AD2955" i="2"/>
  <c r="E2956" i="2"/>
  <c r="Z2956" i="2"/>
  <c r="AA2956" i="2"/>
  <c r="AB2956" i="2" s="1"/>
  <c r="AD2956" i="2"/>
  <c r="E2957" i="2"/>
  <c r="Z2957" i="2"/>
  <c r="AA2957" i="2"/>
  <c r="AD2957" i="2"/>
  <c r="E2958" i="2"/>
  <c r="Z2958" i="2"/>
  <c r="AA2958" i="2"/>
  <c r="AB2958" i="2" s="1"/>
  <c r="AD2958" i="2"/>
  <c r="E2959" i="2"/>
  <c r="Z2959" i="2"/>
  <c r="AA2959" i="2"/>
  <c r="AD2959" i="2"/>
  <c r="E2960" i="2"/>
  <c r="Z2960" i="2"/>
  <c r="AA2960" i="2"/>
  <c r="AB2960" i="2" s="1"/>
  <c r="AD2960" i="2"/>
  <c r="E2961" i="2"/>
  <c r="Z2961" i="2"/>
  <c r="AA2961" i="2"/>
  <c r="AB2961" i="2"/>
  <c r="AC2961" i="2"/>
  <c r="AD2961" i="2"/>
  <c r="E2962" i="2"/>
  <c r="Z2962" i="2"/>
  <c r="AA2962" i="2"/>
  <c r="AB2962" i="2" s="1"/>
  <c r="AD2962" i="2"/>
  <c r="E2963" i="2"/>
  <c r="Z2963" i="2"/>
  <c r="AA2963" i="2"/>
  <c r="AB2963" i="2" s="1"/>
  <c r="AD2963" i="2"/>
  <c r="E2964" i="2"/>
  <c r="Z2964" i="2"/>
  <c r="AA2964" i="2"/>
  <c r="AB2964" i="2" s="1"/>
  <c r="AD2964" i="2"/>
  <c r="E2965" i="2"/>
  <c r="Z2965" i="2"/>
  <c r="AA2965" i="2"/>
  <c r="V2965" i="2" s="1"/>
  <c r="AB2965" i="2"/>
  <c r="AD2965" i="2"/>
  <c r="E2966" i="2"/>
  <c r="Z2966" i="2"/>
  <c r="AA2966" i="2"/>
  <c r="AB2966" i="2" s="1"/>
  <c r="AD2966" i="2"/>
  <c r="E2967" i="2"/>
  <c r="Z2967" i="2"/>
  <c r="AA2967" i="2"/>
  <c r="AD2967" i="2"/>
  <c r="E2968" i="2"/>
  <c r="Z2968" i="2"/>
  <c r="AA2968" i="2"/>
  <c r="AB2968" i="2"/>
  <c r="AD2968" i="2"/>
  <c r="E2969" i="2"/>
  <c r="Z2969" i="2"/>
  <c r="AA2969" i="2"/>
  <c r="AB2969" i="2"/>
  <c r="AD2969" i="2"/>
  <c r="E2970" i="2"/>
  <c r="Z2970" i="2"/>
  <c r="AA2970" i="2"/>
  <c r="AD2970" i="2"/>
  <c r="E2971" i="2"/>
  <c r="Z2971" i="2"/>
  <c r="AA2971" i="2"/>
  <c r="V2971" i="2" s="1"/>
  <c r="AD2971" i="2"/>
  <c r="E2972" i="2"/>
  <c r="Z2972" i="2"/>
  <c r="AA2972" i="2"/>
  <c r="AB2972" i="2" s="1"/>
  <c r="AD2972" i="2"/>
  <c r="E2973" i="2"/>
  <c r="Z2973" i="2"/>
  <c r="AA2973" i="2"/>
  <c r="AB2973" i="2" s="1"/>
  <c r="AD2973" i="2"/>
  <c r="E2974" i="2"/>
  <c r="Z2974" i="2"/>
  <c r="AA2974" i="2"/>
  <c r="AB2974" i="2" s="1"/>
  <c r="AD2974" i="2"/>
  <c r="E2975" i="2"/>
  <c r="Z2975" i="2"/>
  <c r="AA2975" i="2"/>
  <c r="V2975" i="2" s="1"/>
  <c r="AC2975" i="2"/>
  <c r="AE2975" i="2" s="1"/>
  <c r="AD2975" i="2"/>
  <c r="E2976" i="2"/>
  <c r="Z2976" i="2"/>
  <c r="AA2976" i="2"/>
  <c r="AB2976" i="2"/>
  <c r="AD2976" i="2"/>
  <c r="E2977" i="2"/>
  <c r="Z2977" i="2"/>
  <c r="AA2977" i="2"/>
  <c r="AB2977" i="2" s="1"/>
  <c r="AD2977" i="2"/>
  <c r="E2978" i="2"/>
  <c r="Z2978" i="2"/>
  <c r="AA2978" i="2"/>
  <c r="AB2978" i="2"/>
  <c r="AD2978" i="2"/>
  <c r="E2979" i="2"/>
  <c r="Z2979" i="2"/>
  <c r="AA2979" i="2"/>
  <c r="V2979" i="2" s="1"/>
  <c r="AD2979" i="2"/>
  <c r="E2980" i="2"/>
  <c r="Z2980" i="2"/>
  <c r="AA2980" i="2"/>
  <c r="AB2980" i="2" s="1"/>
  <c r="AD2980" i="2"/>
  <c r="E2981" i="2"/>
  <c r="Z2981" i="2"/>
  <c r="AA2981" i="2"/>
  <c r="AD2981" i="2"/>
  <c r="E2982" i="2"/>
  <c r="Z2982" i="2"/>
  <c r="AA2982" i="2"/>
  <c r="AB2982" i="2"/>
  <c r="AD2982" i="2"/>
  <c r="E2983" i="2"/>
  <c r="Z2983" i="2"/>
  <c r="AA2983" i="2"/>
  <c r="AB2983" i="2"/>
  <c r="AD2983" i="2"/>
  <c r="E2984" i="2"/>
  <c r="Z2984" i="2"/>
  <c r="AA2984" i="2"/>
  <c r="AB2984" i="2" s="1"/>
  <c r="AD2984" i="2"/>
  <c r="E2985" i="2"/>
  <c r="Z2985" i="2"/>
  <c r="AA2985" i="2"/>
  <c r="V2985" i="2" s="1"/>
  <c r="AD2985" i="2"/>
  <c r="E2986" i="2"/>
  <c r="Z2986" i="2"/>
  <c r="AA2986" i="2"/>
  <c r="AB2986" i="2" s="1"/>
  <c r="AD2986" i="2"/>
  <c r="E2987" i="2"/>
  <c r="Z2987" i="2"/>
  <c r="AA2987" i="2"/>
  <c r="V2987" i="2" s="1"/>
  <c r="AB2987" i="2"/>
  <c r="AD2987" i="2"/>
  <c r="E2988" i="2"/>
  <c r="Z2988" i="2"/>
  <c r="AA2988" i="2"/>
  <c r="AB2988" i="2" s="1"/>
  <c r="AD2988" i="2"/>
  <c r="E2989" i="2"/>
  <c r="Z2989" i="2"/>
  <c r="AA2989" i="2"/>
  <c r="AB2989" i="2" s="1"/>
  <c r="AD2989" i="2"/>
  <c r="E2990" i="2"/>
  <c r="Z2990" i="2"/>
  <c r="AA2990" i="2"/>
  <c r="AB2990" i="2"/>
  <c r="AD2990" i="2"/>
  <c r="E2991" i="2"/>
  <c r="Z2991" i="2"/>
  <c r="AA2991" i="2"/>
  <c r="V2991" i="2" s="1"/>
  <c r="AD2991" i="2"/>
  <c r="E2992" i="2"/>
  <c r="Z2992" i="2"/>
  <c r="AA2992" i="2"/>
  <c r="AB2992" i="2" s="1"/>
  <c r="AD2992" i="2"/>
  <c r="E2993" i="2"/>
  <c r="Z2993" i="2"/>
  <c r="AA2993" i="2"/>
  <c r="V2993" i="2" s="1"/>
  <c r="AD2993" i="2"/>
  <c r="E2994" i="2"/>
  <c r="Z2994" i="2"/>
  <c r="AA2994" i="2"/>
  <c r="AD2994" i="2"/>
  <c r="E2995" i="2"/>
  <c r="Z2995" i="2"/>
  <c r="AA2995" i="2"/>
  <c r="AD2995" i="2"/>
  <c r="E2996" i="2"/>
  <c r="Z2996" i="2"/>
  <c r="AA2996" i="2"/>
  <c r="AB2996" i="2" s="1"/>
  <c r="AD2996" i="2"/>
  <c r="E2997" i="2"/>
  <c r="Z2997" i="2"/>
  <c r="AA2997" i="2"/>
  <c r="AB2997" i="2"/>
  <c r="AD2997" i="2"/>
  <c r="E2998" i="2"/>
  <c r="Z2998" i="2"/>
  <c r="AA2998" i="2"/>
  <c r="AB2998" i="2"/>
  <c r="AD2998" i="2"/>
  <c r="E2999" i="2"/>
  <c r="Z2999" i="2"/>
  <c r="AA2999" i="2"/>
  <c r="V2999" i="2" s="1"/>
  <c r="AD2999" i="2"/>
  <c r="E3000" i="2"/>
  <c r="Z3000" i="2"/>
  <c r="AA3000" i="2"/>
  <c r="AB3000" i="2" s="1"/>
  <c r="AD3000" i="2"/>
  <c r="E3001" i="2"/>
  <c r="Z3001" i="2"/>
  <c r="AA3001" i="2"/>
  <c r="AB3001" i="2" s="1"/>
  <c r="AC3001" i="2"/>
  <c r="AE3001" i="2" s="1"/>
  <c r="AD3001" i="2"/>
  <c r="E3002" i="2"/>
  <c r="Z3002" i="2"/>
  <c r="AA3002" i="2"/>
  <c r="AB3002" i="2" s="1"/>
  <c r="AD3002" i="2"/>
  <c r="E3003" i="2"/>
  <c r="Z3003" i="2"/>
  <c r="AA3003" i="2"/>
  <c r="AD3003" i="2"/>
  <c r="E3004" i="2"/>
  <c r="Z3004" i="2"/>
  <c r="AA3004" i="2"/>
  <c r="AB3004" i="2" s="1"/>
  <c r="AC3004" i="2"/>
  <c r="AD3004" i="2"/>
  <c r="E3005" i="2"/>
  <c r="Z3005" i="2"/>
  <c r="AA3005" i="2"/>
  <c r="AB3005" i="2" s="1"/>
  <c r="AC3005" i="2"/>
  <c r="AD3005" i="2"/>
  <c r="E3006" i="2"/>
  <c r="Z3006" i="2"/>
  <c r="AA3006" i="2"/>
  <c r="AB3006" i="2" s="1"/>
  <c r="AD3006" i="2"/>
  <c r="E3007" i="2"/>
  <c r="Z3007" i="2"/>
  <c r="AA3007" i="2"/>
  <c r="AB3007" i="2" s="1"/>
  <c r="AD3007" i="2"/>
  <c r="E3008" i="2"/>
  <c r="Z3008" i="2"/>
  <c r="AA3008" i="2"/>
  <c r="AB3008" i="2" s="1"/>
  <c r="AD3008" i="2"/>
  <c r="E3009" i="2"/>
  <c r="Z3009" i="2"/>
  <c r="AA3009" i="2"/>
  <c r="AB3009" i="2" s="1"/>
  <c r="AC3009" i="2"/>
  <c r="AE3009" i="2" s="1"/>
  <c r="AD3009" i="2"/>
  <c r="E3010" i="2"/>
  <c r="Z3010" i="2"/>
  <c r="AA3010" i="2"/>
  <c r="AB3010" i="2" s="1"/>
  <c r="AC3010" i="2"/>
  <c r="AD3010" i="2"/>
  <c r="E3011" i="2"/>
  <c r="Z3011" i="2"/>
  <c r="AA3011" i="2"/>
  <c r="AB3011" i="2" s="1"/>
  <c r="AD3011" i="2"/>
  <c r="E3012" i="2"/>
  <c r="Z3012" i="2"/>
  <c r="AA3012" i="2"/>
  <c r="AB3012" i="2" s="1"/>
  <c r="AC3012" i="2"/>
  <c r="AD3012" i="2"/>
  <c r="E3013" i="2"/>
  <c r="Z3013" i="2"/>
  <c r="AA3013" i="2"/>
  <c r="AB3013" i="2" s="1"/>
  <c r="AC3013" i="2"/>
  <c r="AE3013" i="2" s="1"/>
  <c r="AD3013" i="2"/>
  <c r="E3014" i="2"/>
  <c r="Z3014" i="2"/>
  <c r="AA3014" i="2"/>
  <c r="AB3014" i="2" s="1"/>
  <c r="AD3014" i="2"/>
  <c r="E3015" i="2"/>
  <c r="Z3015" i="2"/>
  <c r="AA3015" i="2"/>
  <c r="AD3015" i="2"/>
  <c r="E3016" i="2"/>
  <c r="Z3016" i="2"/>
  <c r="AA3016" i="2"/>
  <c r="AB3016" i="2" s="1"/>
  <c r="AC3016" i="2"/>
  <c r="AD3016" i="2"/>
  <c r="E3017" i="2"/>
  <c r="Z3017" i="2"/>
  <c r="AA3017" i="2"/>
  <c r="AB3017" i="2" s="1"/>
  <c r="AC3017" i="2"/>
  <c r="AD3017" i="2"/>
  <c r="E3018" i="2"/>
  <c r="Z3018" i="2"/>
  <c r="AA3018" i="2"/>
  <c r="AD3018" i="2"/>
  <c r="E3019" i="2"/>
  <c r="Z3019" i="2"/>
  <c r="AA3019" i="2"/>
  <c r="AB3019" i="2" s="1"/>
  <c r="AD3019" i="2"/>
  <c r="E3020" i="2"/>
  <c r="Z3020" i="2"/>
  <c r="AA3020" i="2"/>
  <c r="AB3020" i="2" s="1"/>
  <c r="AD3020" i="2"/>
  <c r="E3021" i="2"/>
  <c r="Z3021" i="2"/>
  <c r="AA3021" i="2"/>
  <c r="AB3021" i="2" s="1"/>
  <c r="AC3021" i="2"/>
  <c r="AE3021" i="2" s="1"/>
  <c r="AD3021" i="2"/>
  <c r="E3022" i="2"/>
  <c r="Z3022" i="2"/>
  <c r="AA3022" i="2"/>
  <c r="AB3022" i="2" s="1"/>
  <c r="AC3022" i="2"/>
  <c r="AD3022" i="2"/>
  <c r="E3023" i="2"/>
  <c r="Z3023" i="2"/>
  <c r="AA3023" i="2"/>
  <c r="AB3023" i="2" s="1"/>
  <c r="AD3023" i="2"/>
  <c r="E3024" i="2"/>
  <c r="Z3024" i="2"/>
  <c r="AA3024" i="2"/>
  <c r="AB3024" i="2" s="1"/>
  <c r="AD3024" i="2"/>
  <c r="E3025" i="2"/>
  <c r="Z3025" i="2"/>
  <c r="AA3025" i="2"/>
  <c r="AB3025" i="2" s="1"/>
  <c r="AC3025" i="2"/>
  <c r="AE3025" i="2" s="1"/>
  <c r="AD3025" i="2"/>
  <c r="E3026" i="2"/>
  <c r="Z3026" i="2"/>
  <c r="AA3026" i="2"/>
  <c r="AD3026" i="2"/>
  <c r="E3027" i="2"/>
  <c r="Z3027" i="2"/>
  <c r="AA3027" i="2"/>
  <c r="AB3027" i="2" s="1"/>
  <c r="AC3027" i="2"/>
  <c r="AE3027" i="2" s="1"/>
  <c r="AD3027" i="2"/>
  <c r="E3028" i="2"/>
  <c r="Z3028" i="2"/>
  <c r="AA3028" i="2"/>
  <c r="AB3028" i="2" s="1"/>
  <c r="AC3028" i="2"/>
  <c r="AD3028" i="2"/>
  <c r="E3029" i="2"/>
  <c r="Z3029" i="2"/>
  <c r="AA3029" i="2"/>
  <c r="AB3029" i="2" s="1"/>
  <c r="AC3029" i="2"/>
  <c r="AD3029" i="2"/>
  <c r="E3030" i="2"/>
  <c r="Z3030" i="2"/>
  <c r="AA3030" i="2"/>
  <c r="AD3030" i="2"/>
  <c r="E3031" i="2"/>
  <c r="Z3031" i="2"/>
  <c r="AA3031" i="2"/>
  <c r="AB3031" i="2" s="1"/>
  <c r="AD3031" i="2"/>
  <c r="E3032" i="2"/>
  <c r="Z3032" i="2"/>
  <c r="AA3032" i="2"/>
  <c r="AD3032" i="2"/>
  <c r="E3033" i="2"/>
  <c r="Z3033" i="2"/>
  <c r="AA3033" i="2"/>
  <c r="AB3033" i="2" s="1"/>
  <c r="AC3033" i="2"/>
  <c r="AE3033" i="2" s="1"/>
  <c r="AD3033" i="2"/>
  <c r="E3034" i="2"/>
  <c r="Z3034" i="2"/>
  <c r="AA3034" i="2"/>
  <c r="AB3034" i="2" s="1"/>
  <c r="AC3034" i="2"/>
  <c r="AD3034" i="2"/>
  <c r="E3035" i="2"/>
  <c r="Z3035" i="2"/>
  <c r="AA3035" i="2"/>
  <c r="AD3035" i="2"/>
  <c r="E3036" i="2"/>
  <c r="Z3036" i="2"/>
  <c r="AA3036" i="2"/>
  <c r="AB3036" i="2" s="1"/>
  <c r="AD3036" i="2"/>
  <c r="E3037" i="2"/>
  <c r="Z3037" i="2"/>
  <c r="AA3037" i="2"/>
  <c r="AB3037" i="2" s="1"/>
  <c r="AC3037" i="2"/>
  <c r="AE3037" i="2" s="1"/>
  <c r="AD3037" i="2"/>
  <c r="E3038" i="2"/>
  <c r="Z3038" i="2"/>
  <c r="AA3038" i="2"/>
  <c r="AD3038" i="2"/>
  <c r="E3039" i="2"/>
  <c r="Z3039" i="2"/>
  <c r="AA3039" i="2"/>
  <c r="AB3039" i="2" s="1"/>
  <c r="AC3039" i="2"/>
  <c r="AE3039" i="2" s="1"/>
  <c r="AD3039" i="2"/>
  <c r="E3040" i="2"/>
  <c r="Z3040" i="2"/>
  <c r="AA3040" i="2"/>
  <c r="AB3040" i="2" s="1"/>
  <c r="AC3040" i="2"/>
  <c r="AD3040" i="2"/>
  <c r="E3041" i="2"/>
  <c r="Z3041" i="2"/>
  <c r="AA3041" i="2"/>
  <c r="AB3041" i="2" s="1"/>
  <c r="AC3041" i="2"/>
  <c r="AD3041" i="2"/>
  <c r="E3042" i="2"/>
  <c r="Z3042" i="2"/>
  <c r="AA3042" i="2"/>
  <c r="AB3042" i="2" s="1"/>
  <c r="AC3042" i="2"/>
  <c r="AD3042" i="2"/>
  <c r="E3043" i="2"/>
  <c r="Z3043" i="2"/>
  <c r="AA3043" i="2"/>
  <c r="AB3043" i="2" s="1"/>
  <c r="AD3043" i="2"/>
  <c r="E3044" i="2"/>
  <c r="Z3044" i="2"/>
  <c r="AA3044" i="2"/>
  <c r="AB3044" i="2" s="1"/>
  <c r="AC3044" i="2"/>
  <c r="AD3044" i="2"/>
  <c r="E3045" i="2"/>
  <c r="Z3045" i="2"/>
  <c r="AA3045" i="2"/>
  <c r="AB3045" i="2" s="1"/>
  <c r="AC3045" i="2"/>
  <c r="AD3045" i="2"/>
  <c r="E3046" i="2"/>
  <c r="Z3046" i="2"/>
  <c r="AA3046" i="2"/>
  <c r="AB3046" i="2" s="1"/>
  <c r="AC3046" i="2"/>
  <c r="AD3046" i="2"/>
  <c r="E3047" i="2"/>
  <c r="Z3047" i="2"/>
  <c r="AA3047" i="2"/>
  <c r="AD3047" i="2"/>
  <c r="E3048" i="2"/>
  <c r="Z3048" i="2"/>
  <c r="AA3048" i="2"/>
  <c r="AB3048" i="2" s="1"/>
  <c r="AD3048" i="2"/>
  <c r="E3049" i="2"/>
  <c r="Z3049" i="2"/>
  <c r="AA3049" i="2"/>
  <c r="AB3049" i="2" s="1"/>
  <c r="AC3049" i="2"/>
  <c r="AD3049" i="2"/>
  <c r="E3050" i="2"/>
  <c r="Z3050" i="2"/>
  <c r="AA3050" i="2"/>
  <c r="AB3050" i="2" s="1"/>
  <c r="AD3050" i="2"/>
  <c r="E3051" i="2"/>
  <c r="Z3051" i="2"/>
  <c r="AA3051" i="2"/>
  <c r="AB3051" i="2" s="1"/>
  <c r="AD3051" i="2"/>
  <c r="E3052" i="2"/>
  <c r="Z3052" i="2"/>
  <c r="AA3052" i="2"/>
  <c r="AB3052" i="2" s="1"/>
  <c r="AC3052" i="2"/>
  <c r="AD3052" i="2"/>
  <c r="E3053" i="2"/>
  <c r="Z3053" i="2"/>
  <c r="AA3053" i="2"/>
  <c r="AB3053" i="2" s="1"/>
  <c r="AC3053" i="2"/>
  <c r="AD3053" i="2"/>
  <c r="E3054" i="2"/>
  <c r="Z3054" i="2"/>
  <c r="AA3054" i="2"/>
  <c r="AB3054" i="2" s="1"/>
  <c r="AC3054" i="2"/>
  <c r="AD3054" i="2"/>
  <c r="E3055" i="2"/>
  <c r="Z3055" i="2"/>
  <c r="AA3055" i="2"/>
  <c r="AD3055" i="2"/>
  <c r="E3056" i="2"/>
  <c r="Z3056" i="2"/>
  <c r="AA3056" i="2"/>
  <c r="AB3056" i="2" s="1"/>
  <c r="AC3056" i="2"/>
  <c r="AD3056" i="2"/>
  <c r="E3057" i="2"/>
  <c r="Z3057" i="2"/>
  <c r="AA3057" i="2"/>
  <c r="AB3057" i="2" s="1"/>
  <c r="AC3057" i="2"/>
  <c r="AE3057" i="2" s="1"/>
  <c r="AD3057" i="2"/>
  <c r="E3058" i="2"/>
  <c r="Z3058" i="2"/>
  <c r="AA3058" i="2"/>
  <c r="AB3058" i="2" s="1"/>
  <c r="AC3058" i="2"/>
  <c r="AD3058" i="2"/>
  <c r="E3059" i="2"/>
  <c r="Z3059" i="2"/>
  <c r="AA3059" i="2"/>
  <c r="AD3059" i="2"/>
  <c r="E3060" i="2"/>
  <c r="Z3060" i="2"/>
  <c r="AA3060" i="2"/>
  <c r="AB3060" i="2" s="1"/>
  <c r="AD3060" i="2"/>
  <c r="E3061" i="2"/>
  <c r="Z3061" i="2"/>
  <c r="AA3061" i="2"/>
  <c r="AB3061" i="2" s="1"/>
  <c r="AD3061" i="2"/>
  <c r="E3062" i="2"/>
  <c r="Z3062" i="2"/>
  <c r="AA3062" i="2"/>
  <c r="AB3062" i="2" s="1"/>
  <c r="AC3062" i="2"/>
  <c r="AD3062" i="2"/>
  <c r="E3063" i="2"/>
  <c r="Z3063" i="2"/>
  <c r="AA3063" i="2"/>
  <c r="AB3063" i="2" s="1"/>
  <c r="AD3063" i="2"/>
  <c r="E3064" i="2"/>
  <c r="Z3064" i="2"/>
  <c r="AA3064" i="2"/>
  <c r="AB3064" i="2" s="1"/>
  <c r="AC3064" i="2"/>
  <c r="AD3064" i="2"/>
  <c r="E3065" i="2"/>
  <c r="Z3065" i="2"/>
  <c r="AA3065" i="2"/>
  <c r="AB3065" i="2" s="1"/>
  <c r="AC3065" i="2"/>
  <c r="AD3065" i="2"/>
  <c r="E3066" i="2"/>
  <c r="Z3066" i="2"/>
  <c r="AA3066" i="2"/>
  <c r="AB3066" i="2" s="1"/>
  <c r="AD3066" i="2"/>
  <c r="E3067" i="2"/>
  <c r="Z3067" i="2"/>
  <c r="AA3067" i="2"/>
  <c r="AD3067" i="2"/>
  <c r="E3068" i="2"/>
  <c r="Z3068" i="2"/>
  <c r="AA3068" i="2"/>
  <c r="AB3068" i="2" s="1"/>
  <c r="AC3068" i="2"/>
  <c r="AD3068" i="2"/>
  <c r="E3069" i="2"/>
  <c r="Z3069" i="2"/>
  <c r="AA3069" i="2"/>
  <c r="AB3069" i="2" s="1"/>
  <c r="AC3069" i="2"/>
  <c r="AE3069" i="2" s="1"/>
  <c r="AD3069" i="2"/>
  <c r="E3070" i="2"/>
  <c r="Z3070" i="2"/>
  <c r="AA3070" i="2"/>
  <c r="AB3070" i="2" s="1"/>
  <c r="AC3070" i="2"/>
  <c r="AD3070" i="2"/>
  <c r="E3071" i="2"/>
  <c r="Z3071" i="2"/>
  <c r="AA3071" i="2"/>
  <c r="AD3071" i="2"/>
  <c r="E3072" i="2"/>
  <c r="Z3072" i="2"/>
  <c r="AA3072" i="2"/>
  <c r="AB3072" i="2" s="1"/>
  <c r="AD3072" i="2"/>
  <c r="E3073" i="2"/>
  <c r="Z3073" i="2"/>
  <c r="AA3073" i="2"/>
  <c r="AB3073" i="2" s="1"/>
  <c r="AC3073" i="2"/>
  <c r="AD3073" i="2"/>
  <c r="E3074" i="2"/>
  <c r="Z3074" i="2"/>
  <c r="AA3074" i="2"/>
  <c r="AB3074" i="2" s="1"/>
  <c r="AC3074" i="2"/>
  <c r="AD3074" i="2"/>
  <c r="E3075" i="2"/>
  <c r="Z3075" i="2"/>
  <c r="AA3075" i="2"/>
  <c r="AB3075" i="2" s="1"/>
  <c r="AD3075" i="2"/>
  <c r="E3076" i="2"/>
  <c r="Z3076" i="2"/>
  <c r="AA3076" i="2"/>
  <c r="AB3076" i="2" s="1"/>
  <c r="AC3076" i="2"/>
  <c r="AD3076" i="2"/>
  <c r="E3077" i="2"/>
  <c r="Z3077" i="2"/>
  <c r="AA3077" i="2"/>
  <c r="AB3077" i="2" s="1"/>
  <c r="AC3077" i="2"/>
  <c r="AD3077" i="2"/>
  <c r="E3078" i="2"/>
  <c r="Z3078" i="2"/>
  <c r="AA3078" i="2"/>
  <c r="AB3078" i="2" s="1"/>
  <c r="AD3078" i="2"/>
  <c r="E3079" i="2"/>
  <c r="Z3079" i="2"/>
  <c r="AA3079" i="2"/>
  <c r="AD3079" i="2"/>
  <c r="E3080" i="2"/>
  <c r="Z3080" i="2"/>
  <c r="AA3080" i="2"/>
  <c r="AB3080" i="2" s="1"/>
  <c r="AD3080" i="2"/>
  <c r="E3081" i="2"/>
  <c r="Z3081" i="2"/>
  <c r="AA3081" i="2"/>
  <c r="AB3081" i="2" s="1"/>
  <c r="AD3081" i="2"/>
  <c r="E3082" i="2"/>
  <c r="Z3082" i="2"/>
  <c r="AA3082" i="2"/>
  <c r="AB3082" i="2" s="1"/>
  <c r="AC3082" i="2"/>
  <c r="AD3082" i="2"/>
  <c r="E3083" i="2"/>
  <c r="Z3083" i="2"/>
  <c r="AA3083" i="2"/>
  <c r="AD3083" i="2"/>
  <c r="E3084" i="2"/>
  <c r="Z3084" i="2"/>
  <c r="AA3084" i="2"/>
  <c r="AB3084" i="2" s="1"/>
  <c r="AD3084" i="2"/>
  <c r="E3085" i="2"/>
  <c r="Z3085" i="2"/>
  <c r="AA3085" i="2"/>
  <c r="AB3085" i="2" s="1"/>
  <c r="AC3085" i="2"/>
  <c r="AE3085" i="2" s="1"/>
  <c r="AD3085" i="2"/>
  <c r="E3086" i="2"/>
  <c r="Z3086" i="2"/>
  <c r="AA3086" i="2"/>
  <c r="AB3086" i="2" s="1"/>
  <c r="AD3086" i="2"/>
  <c r="E3087" i="2"/>
  <c r="Z3087" i="2"/>
  <c r="AA3087" i="2"/>
  <c r="AB3087" i="2" s="1"/>
  <c r="AD3087" i="2"/>
  <c r="E3088" i="2"/>
  <c r="Z3088" i="2"/>
  <c r="AA3088" i="2"/>
  <c r="AB3088" i="2" s="1"/>
  <c r="AC3088" i="2"/>
  <c r="AD3088" i="2"/>
  <c r="E3089" i="2"/>
  <c r="Z3089" i="2"/>
  <c r="AA3089" i="2"/>
  <c r="AB3089" i="2" s="1"/>
  <c r="AC3089" i="2"/>
  <c r="AD3089" i="2"/>
  <c r="E3090" i="2"/>
  <c r="Z3090" i="2"/>
  <c r="AA3090" i="2"/>
  <c r="AB3090" i="2" s="1"/>
  <c r="AD3090" i="2"/>
  <c r="E3091" i="2"/>
  <c r="Z3091" i="2"/>
  <c r="AA3091" i="2"/>
  <c r="AD3091" i="2"/>
  <c r="E3092" i="2"/>
  <c r="Z3092" i="2"/>
  <c r="AA3092" i="2"/>
  <c r="AB3092" i="2" s="1"/>
  <c r="AD3092" i="2"/>
  <c r="E3093" i="2"/>
  <c r="Z3093" i="2"/>
  <c r="AA3093" i="2"/>
  <c r="AB3093" i="2" s="1"/>
  <c r="AC3093" i="2"/>
  <c r="AE3093" i="2" s="1"/>
  <c r="AD3093" i="2"/>
  <c r="E3094" i="2"/>
  <c r="Z3094" i="2"/>
  <c r="AA3094" i="2"/>
  <c r="AB3094" i="2" s="1"/>
  <c r="AC3094" i="2"/>
  <c r="AD3094" i="2"/>
  <c r="E3095" i="2"/>
  <c r="Z3095" i="2"/>
  <c r="AA3095" i="2"/>
  <c r="AD3095" i="2"/>
  <c r="E3096" i="2"/>
  <c r="Z3096" i="2"/>
  <c r="V3096" i="2" s="1"/>
  <c r="AA3096" i="2"/>
  <c r="AB3096" i="2" s="1"/>
  <c r="AD3096" i="2"/>
  <c r="E3097" i="2"/>
  <c r="Z3097" i="2"/>
  <c r="AA3097" i="2"/>
  <c r="AB3097" i="2" s="1"/>
  <c r="AC3097" i="2"/>
  <c r="AD3097" i="2"/>
  <c r="E3098" i="2"/>
  <c r="Z3098" i="2"/>
  <c r="V3098" i="2" s="1"/>
  <c r="AA3098" i="2"/>
  <c r="AB3098" i="2" s="1"/>
  <c r="AD3098" i="2"/>
  <c r="E3099" i="2"/>
  <c r="Z3099" i="2"/>
  <c r="AA3099" i="2"/>
  <c r="AB3099" i="2" s="1"/>
  <c r="AD3099" i="2"/>
  <c r="E3100" i="2"/>
  <c r="Z3100" i="2"/>
  <c r="V3100" i="2" s="1"/>
  <c r="AA3100" i="2"/>
  <c r="AB3100" i="2" s="1"/>
  <c r="AC3100" i="2"/>
  <c r="AD3100" i="2"/>
  <c r="E3101" i="2"/>
  <c r="Z3101" i="2"/>
  <c r="AA3101" i="2"/>
  <c r="AB3101" i="2" s="1"/>
  <c r="AC3101" i="2"/>
  <c r="AD3101" i="2"/>
  <c r="E3102" i="2"/>
  <c r="Z3102" i="2"/>
  <c r="AA3102" i="2"/>
  <c r="AB3102" i="2" s="1"/>
  <c r="AC3102" i="2"/>
  <c r="AD3102" i="2"/>
  <c r="E3103" i="2"/>
  <c r="Z3103" i="2"/>
  <c r="AA3103" i="2"/>
  <c r="AD3103" i="2"/>
  <c r="E3104" i="2"/>
  <c r="Z3104" i="2"/>
  <c r="V3104" i="2" s="1"/>
  <c r="AA3104" i="2"/>
  <c r="AB3104" i="2" s="1"/>
  <c r="AD3104" i="2"/>
  <c r="E3105" i="2"/>
  <c r="Z3105" i="2"/>
  <c r="AA3105" i="2"/>
  <c r="AB3105" i="2" s="1"/>
  <c r="AC3105" i="2"/>
  <c r="AE3105" i="2" s="1"/>
  <c r="AD3105" i="2"/>
  <c r="E3106" i="2"/>
  <c r="Z3106" i="2"/>
  <c r="AA3106" i="2"/>
  <c r="AB3106" i="2" s="1"/>
  <c r="AC3106" i="2"/>
  <c r="AD3106" i="2"/>
  <c r="E3107" i="2"/>
  <c r="Z3107" i="2"/>
  <c r="AA3107" i="2"/>
  <c r="AD3107" i="2"/>
  <c r="E3108" i="2"/>
  <c r="Z3108" i="2"/>
  <c r="V3108" i="2" s="1"/>
  <c r="AA3108" i="2"/>
  <c r="AB3108" i="2" s="1"/>
  <c r="AD3108" i="2"/>
  <c r="E3109" i="2"/>
  <c r="Z3109" i="2"/>
  <c r="AA3109" i="2"/>
  <c r="AB3109" i="2" s="1"/>
  <c r="AD3109" i="2"/>
  <c r="E3110" i="2"/>
  <c r="Z3110" i="2"/>
  <c r="V3110" i="2" s="1"/>
  <c r="AA3110" i="2"/>
  <c r="AB3110" i="2" s="1"/>
  <c r="AC3110" i="2"/>
  <c r="AD3110" i="2"/>
  <c r="E3111" i="2"/>
  <c r="Z3111" i="2"/>
  <c r="AA3111" i="2"/>
  <c r="AB3111" i="2" s="1"/>
  <c r="AD3111" i="2"/>
  <c r="E3112" i="2"/>
  <c r="Z3112" i="2"/>
  <c r="V3112" i="2" s="1"/>
  <c r="AA3112" i="2"/>
  <c r="AB3112" i="2" s="1"/>
  <c r="AC3112" i="2"/>
  <c r="AD3112" i="2"/>
  <c r="E3113" i="2"/>
  <c r="Z3113" i="2"/>
  <c r="AA3113" i="2"/>
  <c r="AB3113" i="2" s="1"/>
  <c r="AC3113" i="2"/>
  <c r="AD3113" i="2"/>
  <c r="E3114" i="2"/>
  <c r="Z3114" i="2"/>
  <c r="V3114" i="2" s="1"/>
  <c r="AA3114" i="2"/>
  <c r="AB3114" i="2" s="1"/>
  <c r="AD3114" i="2"/>
  <c r="E3115" i="2"/>
  <c r="Z3115" i="2"/>
  <c r="AA3115" i="2"/>
  <c r="AD3115" i="2"/>
  <c r="E3116" i="2"/>
  <c r="Z3116" i="2"/>
  <c r="AA3116" i="2"/>
  <c r="AB3116" i="2" s="1"/>
  <c r="AD3116" i="2"/>
  <c r="E3117" i="2"/>
  <c r="Z3117" i="2"/>
  <c r="AA3117" i="2"/>
  <c r="AB3117" i="2" s="1"/>
  <c r="AC3117" i="2"/>
  <c r="AE3117" i="2" s="1"/>
  <c r="AD3117" i="2"/>
  <c r="E3118" i="2"/>
  <c r="Z3118" i="2"/>
  <c r="AA3118" i="2"/>
  <c r="AB3118" i="2" s="1"/>
  <c r="AC3118" i="2"/>
  <c r="AD3118" i="2"/>
  <c r="E3119" i="2"/>
  <c r="Z3119" i="2"/>
  <c r="AA3119" i="2"/>
  <c r="AD3119" i="2"/>
  <c r="E3120" i="2"/>
  <c r="Z3120" i="2"/>
  <c r="V3120" i="2" s="1"/>
  <c r="AA3120" i="2"/>
  <c r="AB3120" i="2" s="1"/>
  <c r="AD3120" i="2"/>
  <c r="E3121" i="2"/>
  <c r="Z3121" i="2"/>
  <c r="AA3121" i="2"/>
  <c r="AB3121" i="2" s="1"/>
  <c r="AC3121" i="2"/>
  <c r="AE3121" i="2" s="1"/>
  <c r="AD3121" i="2"/>
  <c r="E3122" i="2"/>
  <c r="Z3122" i="2"/>
  <c r="V3122" i="2" s="1"/>
  <c r="AA3122" i="2"/>
  <c r="AB3122" i="2" s="1"/>
  <c r="AC3122" i="2"/>
  <c r="AD3122" i="2"/>
  <c r="E3123" i="2"/>
  <c r="Z3123" i="2"/>
  <c r="AA3123" i="2"/>
  <c r="AB3123" i="2" s="1"/>
  <c r="AD3123" i="2"/>
  <c r="E3124" i="2"/>
  <c r="Z3124" i="2"/>
  <c r="V3124" i="2" s="1"/>
  <c r="AA3124" i="2"/>
  <c r="AB3124" i="2" s="1"/>
  <c r="AC3124" i="2"/>
  <c r="AD3124" i="2"/>
  <c r="E3125" i="2"/>
  <c r="Z3125" i="2"/>
  <c r="AA3125" i="2"/>
  <c r="AB3125" i="2" s="1"/>
  <c r="AC3125" i="2"/>
  <c r="AD3125" i="2"/>
  <c r="E3126" i="2"/>
  <c r="Z3126" i="2"/>
  <c r="AA3126" i="2"/>
  <c r="AB3126" i="2" s="1"/>
  <c r="AD3126" i="2"/>
  <c r="E3127" i="2"/>
  <c r="Z3127" i="2"/>
  <c r="AA3127" i="2"/>
  <c r="AD3127" i="2"/>
  <c r="E3128" i="2"/>
  <c r="Z3128" i="2"/>
  <c r="AA3128" i="2"/>
  <c r="AB3128" i="2" s="1"/>
  <c r="AD3128" i="2"/>
  <c r="E3129" i="2"/>
  <c r="Z3129" i="2"/>
  <c r="AA3129" i="2"/>
  <c r="AB3129" i="2" s="1"/>
  <c r="AD3129" i="2"/>
  <c r="E3130" i="2"/>
  <c r="Z3130" i="2"/>
  <c r="AA3130" i="2"/>
  <c r="AB3130" i="2" s="1"/>
  <c r="AC3130" i="2"/>
  <c r="AD3130" i="2"/>
  <c r="E3131" i="2"/>
  <c r="Z3131" i="2"/>
  <c r="AA3131" i="2"/>
  <c r="AD3131" i="2"/>
  <c r="E3132" i="2"/>
  <c r="Z3132" i="2"/>
  <c r="V3132" i="2" s="1"/>
  <c r="AA3132" i="2"/>
  <c r="AB3132" i="2" s="1"/>
  <c r="AD3132" i="2"/>
  <c r="E3133" i="2"/>
  <c r="Z3133" i="2"/>
  <c r="AA3133" i="2"/>
  <c r="AB3133" i="2" s="1"/>
  <c r="AC3133" i="2"/>
  <c r="AE3133" i="2" s="1"/>
  <c r="AD3133" i="2"/>
  <c r="E3134" i="2"/>
  <c r="Z3134" i="2"/>
  <c r="V3134" i="2" s="1"/>
  <c r="AA3134" i="2"/>
  <c r="AB3134" i="2" s="1"/>
  <c r="AD3134" i="2"/>
  <c r="E3135" i="2"/>
  <c r="Z3135" i="2"/>
  <c r="AA3135" i="2"/>
  <c r="AB3135" i="2" s="1"/>
  <c r="AD3135" i="2"/>
  <c r="E3136" i="2"/>
  <c r="Z3136" i="2"/>
  <c r="V3136" i="2" s="1"/>
  <c r="AA3136" i="2"/>
  <c r="AB3136" i="2" s="1"/>
  <c r="AC3136" i="2"/>
  <c r="AD3136" i="2"/>
  <c r="E3137" i="2"/>
  <c r="Z3137" i="2"/>
  <c r="AA3137" i="2"/>
  <c r="AB3137" i="2" s="1"/>
  <c r="AC3137" i="2"/>
  <c r="AD3137" i="2"/>
  <c r="E3138" i="2"/>
  <c r="Z3138" i="2"/>
  <c r="AA3138" i="2"/>
  <c r="AB3138" i="2" s="1"/>
  <c r="AD3138" i="2"/>
  <c r="E3139" i="2"/>
  <c r="Z3139" i="2"/>
  <c r="AA3139" i="2"/>
  <c r="AD3139" i="2"/>
  <c r="E3140" i="2"/>
  <c r="Z3140" i="2"/>
  <c r="AA3140" i="2"/>
  <c r="AB3140" i="2" s="1"/>
  <c r="AD3140" i="2"/>
  <c r="E3141" i="2"/>
  <c r="Z3141" i="2"/>
  <c r="AA3141" i="2"/>
  <c r="AB3141" i="2" s="1"/>
  <c r="AC3141" i="2"/>
  <c r="AE3141" i="2" s="1"/>
  <c r="AD3141" i="2"/>
  <c r="E3142" i="2"/>
  <c r="Z3142" i="2"/>
  <c r="AA3142" i="2"/>
  <c r="AB3142" i="2" s="1"/>
  <c r="AC3142" i="2"/>
  <c r="AD3142" i="2"/>
  <c r="E3143" i="2"/>
  <c r="Z3143" i="2"/>
  <c r="AA3143" i="2"/>
  <c r="AB3143" i="2" s="1"/>
  <c r="AD3143" i="2"/>
  <c r="E3144" i="2"/>
  <c r="Z3144" i="2"/>
  <c r="V3144" i="2" s="1"/>
  <c r="AA3144" i="2"/>
  <c r="AB3144" i="2" s="1"/>
  <c r="AD3144" i="2"/>
  <c r="E3145" i="2"/>
  <c r="Z3145" i="2"/>
  <c r="AA3145" i="2"/>
  <c r="AB3145" i="2" s="1"/>
  <c r="AD3145" i="2"/>
  <c r="E3146" i="2"/>
  <c r="Z3146" i="2"/>
  <c r="V3146" i="2" s="1"/>
  <c r="AA3146" i="2"/>
  <c r="AB3146" i="2" s="1"/>
  <c r="AC3146" i="2"/>
  <c r="AD3146" i="2"/>
  <c r="E3147" i="2"/>
  <c r="Z3147" i="2"/>
  <c r="AA3147" i="2"/>
  <c r="AB3147" i="2" s="1"/>
  <c r="AC3147" i="2"/>
  <c r="AD3147" i="2"/>
  <c r="E3148" i="2"/>
  <c r="Z3148" i="2"/>
  <c r="AA3148" i="2"/>
  <c r="AB3148" i="2" s="1"/>
  <c r="AD3148" i="2"/>
  <c r="E3149" i="2"/>
  <c r="Z3149" i="2"/>
  <c r="AA3149" i="2"/>
  <c r="AB3149" i="2" s="1"/>
  <c r="AC3149" i="2"/>
  <c r="AD3149" i="2"/>
  <c r="E3150" i="2"/>
  <c r="Z3150" i="2"/>
  <c r="V3150" i="2" s="1"/>
  <c r="AA3150" i="2"/>
  <c r="AB3150" i="2" s="1"/>
  <c r="AC3150" i="2"/>
  <c r="AD3150" i="2"/>
  <c r="E3151" i="2"/>
  <c r="Z3151" i="2"/>
  <c r="AA3151" i="2"/>
  <c r="AD3151" i="2"/>
  <c r="E3152" i="2"/>
  <c r="Z3152" i="2"/>
  <c r="V3152" i="2" s="1"/>
  <c r="AA3152" i="2"/>
  <c r="AB3152" i="2" s="1"/>
  <c r="AC3152" i="2"/>
  <c r="AD3152" i="2"/>
  <c r="E3153" i="2"/>
  <c r="Z3153" i="2"/>
  <c r="AA3153" i="2"/>
  <c r="AB3153" i="2" s="1"/>
  <c r="AD3153" i="2"/>
  <c r="E3154" i="2"/>
  <c r="Z3154" i="2"/>
  <c r="AA3154" i="2"/>
  <c r="AB3154" i="2" s="1"/>
  <c r="AD3154" i="2"/>
  <c r="E3155" i="2"/>
  <c r="Z3155" i="2"/>
  <c r="AA3155" i="2"/>
  <c r="AB3155" i="2" s="1"/>
  <c r="AD3155" i="2"/>
  <c r="E3156" i="2"/>
  <c r="Z3156" i="2"/>
  <c r="V3156" i="2" s="1"/>
  <c r="AA3156" i="2"/>
  <c r="AB3156" i="2" s="1"/>
  <c r="AD3156" i="2"/>
  <c r="E3157" i="2"/>
  <c r="Z3157" i="2"/>
  <c r="AA3157" i="2"/>
  <c r="AB3157" i="2" s="1"/>
  <c r="AC3157" i="2"/>
  <c r="AD3157" i="2"/>
  <c r="E3158" i="2"/>
  <c r="Z3158" i="2"/>
  <c r="AA3158" i="2"/>
  <c r="AB3158" i="2" s="1"/>
  <c r="AD3158" i="2"/>
  <c r="E3159" i="2"/>
  <c r="Z3159" i="2"/>
  <c r="AA3159" i="2"/>
  <c r="AB3159" i="2" s="1"/>
  <c r="AD3159" i="2"/>
  <c r="E3160" i="2"/>
  <c r="Z3160" i="2"/>
  <c r="V3160" i="2" s="1"/>
  <c r="AA3160" i="2"/>
  <c r="AB3160" i="2" s="1"/>
  <c r="AD3160" i="2"/>
  <c r="E3161" i="2"/>
  <c r="Z3161" i="2"/>
  <c r="AA3161" i="2"/>
  <c r="AB3161" i="2" s="1"/>
  <c r="AC3161" i="2"/>
  <c r="AD3161" i="2"/>
  <c r="E3162" i="2"/>
  <c r="Z3162" i="2"/>
  <c r="AA3162" i="2"/>
  <c r="AB3162" i="2" s="1"/>
  <c r="AC3162" i="2"/>
  <c r="AD3162" i="2"/>
  <c r="E3163" i="2"/>
  <c r="Z3163" i="2"/>
  <c r="AA3163" i="2"/>
  <c r="AD3163" i="2"/>
  <c r="E3164" i="2"/>
  <c r="Z3164" i="2"/>
  <c r="AA3164" i="2"/>
  <c r="AB3164" i="2" s="1"/>
  <c r="AD3164" i="2"/>
  <c r="E3165" i="2"/>
  <c r="Z3165" i="2"/>
  <c r="AA3165" i="2"/>
  <c r="AB3165" i="2" s="1"/>
  <c r="AD3165" i="2"/>
  <c r="E3166" i="2"/>
  <c r="Z3166" i="2"/>
  <c r="AA3166" i="2"/>
  <c r="AB3166" i="2" s="1"/>
  <c r="AD3166" i="2"/>
  <c r="E3167" i="2"/>
  <c r="Z3167" i="2"/>
  <c r="AA3167" i="2"/>
  <c r="AB3167" i="2" s="1"/>
  <c r="AC3167" i="2"/>
  <c r="AE3167" i="2" s="1"/>
  <c r="AD3167" i="2"/>
  <c r="E3168" i="2"/>
  <c r="Z3168" i="2"/>
  <c r="V3168" i="2" s="1"/>
  <c r="AA3168" i="2"/>
  <c r="AB3168" i="2" s="1"/>
  <c r="AC3168" i="2"/>
  <c r="AD3168" i="2"/>
  <c r="E3169" i="2"/>
  <c r="Z3169" i="2"/>
  <c r="AA3169" i="2"/>
  <c r="AB3169" i="2" s="1"/>
  <c r="AD3169" i="2"/>
  <c r="E3170" i="2"/>
  <c r="Z3170" i="2"/>
  <c r="V3170" i="2" s="1"/>
  <c r="AA3170" i="2"/>
  <c r="AD3170" i="2"/>
  <c r="E3171" i="2"/>
  <c r="Z3171" i="2"/>
  <c r="AA3171" i="2"/>
  <c r="AB3171" i="2" s="1"/>
  <c r="AD3171" i="2"/>
  <c r="E3172" i="2"/>
  <c r="Z3172" i="2"/>
  <c r="AA3172" i="2"/>
  <c r="AB3172" i="2" s="1"/>
  <c r="AC3172" i="2"/>
  <c r="AE3172" i="2" s="1"/>
  <c r="AD3172" i="2"/>
  <c r="E3173" i="2"/>
  <c r="Z3173" i="2"/>
  <c r="AA3173" i="2"/>
  <c r="AB3173" i="2" s="1"/>
  <c r="AD3173" i="2"/>
  <c r="E3174" i="2"/>
  <c r="Z3174" i="2"/>
  <c r="V3174" i="2" s="1"/>
  <c r="AA3174" i="2"/>
  <c r="AB3174" i="2" s="1"/>
  <c r="AD3174" i="2"/>
  <c r="E3175" i="2"/>
  <c r="Z3175" i="2"/>
  <c r="AA3175" i="2"/>
  <c r="AB3175" i="2" s="1"/>
  <c r="AD3175" i="2"/>
  <c r="E3176" i="2"/>
  <c r="Z3176" i="2"/>
  <c r="AA3176" i="2"/>
  <c r="AB3176" i="2" s="1"/>
  <c r="AD3176" i="2"/>
  <c r="E3177" i="2"/>
  <c r="Z3177" i="2"/>
  <c r="AA3177" i="2"/>
  <c r="AB3177" i="2" s="1"/>
  <c r="AC3177" i="2"/>
  <c r="AE3177" i="2" s="1"/>
  <c r="AD3177" i="2"/>
  <c r="E3178" i="2"/>
  <c r="Z3178" i="2"/>
  <c r="V3178" i="2" s="1"/>
  <c r="AA3178" i="2"/>
  <c r="AB3178" i="2" s="1"/>
  <c r="AD3178" i="2"/>
  <c r="E3179" i="2"/>
  <c r="Z3179" i="2"/>
  <c r="AA3179" i="2"/>
  <c r="AB3179" i="2" s="1"/>
  <c r="AD3179" i="2"/>
  <c r="E3180" i="2"/>
  <c r="Z3180" i="2"/>
  <c r="V3180" i="2" s="1"/>
  <c r="AA3180" i="2"/>
  <c r="AB3180" i="2" s="1"/>
  <c r="AC3180" i="2"/>
  <c r="AE3180" i="2" s="1"/>
  <c r="AD3180" i="2"/>
  <c r="E3181" i="2"/>
  <c r="Z3181" i="2"/>
  <c r="AA3181" i="2"/>
  <c r="AB3181" i="2" s="1"/>
  <c r="AC3181" i="2"/>
  <c r="AE3181" i="2" s="1"/>
  <c r="AD3181" i="2"/>
  <c r="E3182" i="2"/>
  <c r="Z3182" i="2"/>
  <c r="AA3182" i="2"/>
  <c r="AD3182" i="2"/>
  <c r="E3183" i="2"/>
  <c r="Z3183" i="2"/>
  <c r="AA3183" i="2"/>
  <c r="AB3183" i="2" s="1"/>
  <c r="AD3183" i="2"/>
  <c r="E3184" i="2"/>
  <c r="Z3184" i="2"/>
  <c r="V3184" i="2" s="1"/>
  <c r="AA3184" i="2"/>
  <c r="AB3184" i="2" s="1"/>
  <c r="AD3184" i="2"/>
  <c r="E3185" i="2"/>
  <c r="Z3185" i="2"/>
  <c r="AA3185" i="2"/>
  <c r="AB3185" i="2" s="1"/>
  <c r="AC3185" i="2"/>
  <c r="AE3185" i="2" s="1"/>
  <c r="AD3185" i="2"/>
  <c r="E3186" i="2"/>
  <c r="Z3186" i="2"/>
  <c r="V3186" i="2" s="1"/>
  <c r="AA3186" i="2"/>
  <c r="AB3186" i="2" s="1"/>
  <c r="AD3186" i="2"/>
  <c r="E3187" i="2"/>
  <c r="Z3187" i="2"/>
  <c r="AA3187" i="2"/>
  <c r="AB3187" i="2" s="1"/>
  <c r="AD3187" i="2"/>
  <c r="E3188" i="2"/>
  <c r="Z3188" i="2"/>
  <c r="V3188" i="2" s="1"/>
  <c r="AA3188" i="2"/>
  <c r="AB3188" i="2" s="1"/>
  <c r="AD3188" i="2"/>
  <c r="E3189" i="2"/>
  <c r="Z3189" i="2"/>
  <c r="AA3189" i="2"/>
  <c r="AB3189" i="2" s="1"/>
  <c r="AC3189" i="2"/>
  <c r="AE3189" i="2" s="1"/>
  <c r="AD3189" i="2"/>
  <c r="E3190" i="2"/>
  <c r="Z3190" i="2"/>
  <c r="AA3190" i="2"/>
  <c r="AB3190" i="2" s="1"/>
  <c r="AC3190" i="2"/>
  <c r="AE3190" i="2" s="1"/>
  <c r="AD3190" i="2"/>
  <c r="E3191" i="2"/>
  <c r="Z3191" i="2"/>
  <c r="AA3191" i="2"/>
  <c r="AB3191" i="2" s="1"/>
  <c r="AD3191" i="2"/>
  <c r="E3192" i="2"/>
  <c r="Z3192" i="2"/>
  <c r="V3192" i="2" s="1"/>
  <c r="AA3192" i="2"/>
  <c r="AB3192" i="2" s="1"/>
  <c r="AC3192" i="2"/>
  <c r="AD3192" i="2"/>
  <c r="E3193" i="2"/>
  <c r="Z3193" i="2"/>
  <c r="AA3193" i="2"/>
  <c r="AB3193" i="2" s="1"/>
  <c r="AC3193" i="2"/>
  <c r="AE3193" i="2" s="1"/>
  <c r="AD3193" i="2"/>
  <c r="E3194" i="2"/>
  <c r="Z3194" i="2"/>
  <c r="AA3194" i="2"/>
  <c r="AD3194" i="2"/>
  <c r="E3195" i="2"/>
  <c r="Z3195" i="2"/>
  <c r="AA3195" i="2"/>
  <c r="AB3195" i="2" s="1"/>
  <c r="AC3195" i="2"/>
  <c r="AE3195" i="2" s="1"/>
  <c r="AD3195" i="2"/>
  <c r="E3196" i="2"/>
  <c r="Z3196" i="2"/>
  <c r="V3196" i="2" s="1"/>
  <c r="AA3196" i="2"/>
  <c r="AB3196" i="2" s="1"/>
  <c r="AD3196" i="2"/>
  <c r="E3197" i="2"/>
  <c r="Z3197" i="2"/>
  <c r="AA3197" i="2"/>
  <c r="AB3197" i="2" s="1"/>
  <c r="AD3197" i="2"/>
  <c r="E3198" i="2"/>
  <c r="Z3198" i="2"/>
  <c r="V3198" i="2" s="1"/>
  <c r="AA3198" i="2"/>
  <c r="AB3198" i="2" s="1"/>
  <c r="AC3198" i="2"/>
  <c r="AE3198" i="2" s="1"/>
  <c r="AD3198" i="2"/>
  <c r="E3199" i="2"/>
  <c r="Z3199" i="2"/>
  <c r="AA3199" i="2"/>
  <c r="AB3199" i="2" s="1"/>
  <c r="AC3199" i="2"/>
  <c r="AD3199" i="2"/>
  <c r="E3200" i="2"/>
  <c r="Z3200" i="2"/>
  <c r="AA3200" i="2"/>
  <c r="AB3200" i="2" s="1"/>
  <c r="AD3200" i="2"/>
  <c r="E3340" i="2"/>
  <c r="Z3340" i="2"/>
  <c r="AA3340" i="2"/>
  <c r="AB3340" i="2" s="1"/>
  <c r="AD3340" i="2"/>
  <c r="E3341" i="2"/>
  <c r="Z3341" i="2"/>
  <c r="V3341" i="2" s="1"/>
  <c r="AA3341" i="2"/>
  <c r="AB3341" i="2" s="1"/>
  <c r="AC3341" i="2"/>
  <c r="AD3341" i="2"/>
  <c r="E3342" i="2"/>
  <c r="Z3342" i="2"/>
  <c r="AA3342" i="2"/>
  <c r="AB3342" i="2" s="1"/>
  <c r="AD3342" i="2"/>
  <c r="E3343" i="2"/>
  <c r="Z3343" i="2"/>
  <c r="AA3343" i="2"/>
  <c r="AB3343" i="2" s="1"/>
  <c r="AC3343" i="2"/>
  <c r="AE3343" i="2" s="1"/>
  <c r="AD3343" i="2"/>
  <c r="E3344" i="2"/>
  <c r="Z3344" i="2"/>
  <c r="AA3344" i="2"/>
  <c r="AB3344" i="2" s="1"/>
  <c r="AD3344" i="2"/>
  <c r="E3345" i="2"/>
  <c r="Z3345" i="2"/>
  <c r="V3345" i="2" s="1"/>
  <c r="AA3345" i="2"/>
  <c r="AB3345" i="2" s="1"/>
  <c r="AC3345" i="2"/>
  <c r="AD3345" i="2"/>
  <c r="E3346" i="2"/>
  <c r="Z3346" i="2"/>
  <c r="AA3346" i="2"/>
  <c r="AB3346" i="2" s="1"/>
  <c r="AC3346" i="2"/>
  <c r="AE3346" i="2" s="1"/>
  <c r="AD3346" i="2"/>
  <c r="E3347" i="2"/>
  <c r="Z3347" i="2"/>
  <c r="V3347" i="2" s="1"/>
  <c r="AA3347" i="2"/>
  <c r="AB3347" i="2" s="1"/>
  <c r="AC3347" i="2"/>
  <c r="AE3347" i="2" s="1"/>
  <c r="AD3347" i="2"/>
  <c r="E3348" i="2"/>
  <c r="Z3348" i="2"/>
  <c r="AA3348" i="2"/>
  <c r="AB3348" i="2" s="1"/>
  <c r="AD3348" i="2"/>
  <c r="E3349" i="2"/>
  <c r="Z3349" i="2"/>
  <c r="V3349" i="2" s="1"/>
  <c r="AA3349" i="2"/>
  <c r="AB3349" i="2" s="1"/>
  <c r="AC3349" i="2"/>
  <c r="AE3349" i="2" s="1"/>
  <c r="AD3349" i="2"/>
  <c r="E3350" i="2"/>
  <c r="Z3350" i="2"/>
  <c r="AA3350" i="2"/>
  <c r="AB3350" i="2" s="1"/>
  <c r="AC3350" i="2"/>
  <c r="AD3350" i="2"/>
  <c r="E3351" i="2"/>
  <c r="Z3351" i="2"/>
  <c r="AA3351" i="2"/>
  <c r="AB3351" i="2" s="1"/>
  <c r="AD3351" i="2"/>
  <c r="E3352" i="2"/>
  <c r="Z3352" i="2"/>
  <c r="AA3352" i="2"/>
  <c r="AB3352" i="2" s="1"/>
  <c r="AD3352" i="2"/>
  <c r="E3353" i="2"/>
  <c r="Z3353" i="2"/>
  <c r="V3353" i="2" s="1"/>
  <c r="AA3353" i="2"/>
  <c r="AB3353" i="2" s="1"/>
  <c r="AC3353" i="2"/>
  <c r="AD3353" i="2"/>
  <c r="E3354" i="2"/>
  <c r="Z3354" i="2"/>
  <c r="AA3354" i="2"/>
  <c r="AB3354" i="2" s="1"/>
  <c r="AD3354" i="2"/>
  <c r="E3355" i="2"/>
  <c r="Z3355" i="2"/>
  <c r="AA3355" i="2"/>
  <c r="AB3355" i="2" s="1"/>
  <c r="AC3355" i="2"/>
  <c r="AE3355" i="2" s="1"/>
  <c r="AD3355" i="2"/>
  <c r="E3356" i="2"/>
  <c r="Z3356" i="2"/>
  <c r="AA3356" i="2"/>
  <c r="AB3356" i="2" s="1"/>
  <c r="AD3356" i="2"/>
  <c r="E3357" i="2"/>
  <c r="Z3357" i="2"/>
  <c r="V3357" i="2" s="1"/>
  <c r="AA3357" i="2"/>
  <c r="AB3357" i="2" s="1"/>
  <c r="AD3357" i="2"/>
  <c r="E3358" i="2"/>
  <c r="Z3358" i="2"/>
  <c r="AA3358" i="2"/>
  <c r="AB3358" i="2" s="1"/>
  <c r="AC3358" i="2"/>
  <c r="AE3358" i="2" s="1"/>
  <c r="AD3358" i="2"/>
  <c r="E3359" i="2"/>
  <c r="Z3359" i="2"/>
  <c r="V3359" i="2" s="1"/>
  <c r="AA3359" i="2"/>
  <c r="AB3359" i="2" s="1"/>
  <c r="AC3359" i="2"/>
  <c r="AE3359" i="2" s="1"/>
  <c r="AD3359" i="2"/>
  <c r="E3360" i="2"/>
  <c r="Z3360" i="2"/>
  <c r="AA3360" i="2"/>
  <c r="AB3360" i="2" s="1"/>
  <c r="AD3360" i="2"/>
  <c r="E3361" i="2"/>
  <c r="Z3361" i="2"/>
  <c r="V3361" i="2" s="1"/>
  <c r="AA3361" i="2"/>
  <c r="AB3361" i="2" s="1"/>
  <c r="AC3361" i="2"/>
  <c r="AE3361" i="2" s="1"/>
  <c r="AD3361" i="2"/>
  <c r="E3362" i="2"/>
  <c r="Z3362" i="2"/>
  <c r="AA3362" i="2"/>
  <c r="AB3362" i="2" s="1"/>
  <c r="AC3362" i="2"/>
  <c r="AD3362" i="2"/>
  <c r="E3363" i="2"/>
  <c r="Z3363" i="2"/>
  <c r="AA3363" i="2"/>
  <c r="AB3363" i="2" s="1"/>
  <c r="AD3363" i="2"/>
  <c r="E3364" i="2"/>
  <c r="Z3364" i="2"/>
  <c r="AA3364" i="2"/>
  <c r="AB3364" i="2" s="1"/>
  <c r="AD3364" i="2"/>
  <c r="E3365" i="2"/>
  <c r="Z3365" i="2"/>
  <c r="V3365" i="2" s="1"/>
  <c r="AA3365" i="2"/>
  <c r="AB3365" i="2" s="1"/>
  <c r="AC3365" i="2"/>
  <c r="AD3365" i="2"/>
  <c r="E3366" i="2"/>
  <c r="Z3366" i="2"/>
  <c r="AA3366" i="2"/>
  <c r="AB3366" i="2" s="1"/>
  <c r="AD3366" i="2"/>
  <c r="E3367" i="2"/>
  <c r="Z3367" i="2"/>
  <c r="AA3367" i="2"/>
  <c r="AB3367" i="2" s="1"/>
  <c r="AC3367" i="2"/>
  <c r="AE3367" i="2" s="1"/>
  <c r="AD3367" i="2"/>
  <c r="E3368" i="2"/>
  <c r="Z3368" i="2"/>
  <c r="AA3368" i="2"/>
  <c r="AB3368" i="2" s="1"/>
  <c r="AD3368" i="2"/>
  <c r="E3369" i="2"/>
  <c r="Z3369" i="2"/>
  <c r="V3369" i="2" s="1"/>
  <c r="AA3369" i="2"/>
  <c r="AB3369" i="2" s="1"/>
  <c r="AC3369" i="2"/>
  <c r="AD3369" i="2"/>
  <c r="E3370" i="2"/>
  <c r="Z3370" i="2"/>
  <c r="AA3370" i="2"/>
  <c r="AB3370" i="2" s="1"/>
  <c r="AC3370" i="2"/>
  <c r="AE3370" i="2" s="1"/>
  <c r="AD3370" i="2"/>
  <c r="E3371" i="2"/>
  <c r="Z3371" i="2"/>
  <c r="V3371" i="2" s="1"/>
  <c r="AA3371" i="2"/>
  <c r="AB3371" i="2" s="1"/>
  <c r="AC3371" i="2"/>
  <c r="AE3371" i="2" s="1"/>
  <c r="AD3371" i="2"/>
  <c r="E3372" i="2"/>
  <c r="Z3372" i="2"/>
  <c r="AA3372" i="2"/>
  <c r="AB3372" i="2" s="1"/>
  <c r="AD3372" i="2"/>
  <c r="E3373" i="2"/>
  <c r="Z3373" i="2"/>
  <c r="V3373" i="2" s="1"/>
  <c r="AA3373" i="2"/>
  <c r="AB3373" i="2" s="1"/>
  <c r="AD3373" i="2"/>
  <c r="E3374" i="2"/>
  <c r="Z3374" i="2"/>
  <c r="AA3374" i="2"/>
  <c r="AB3374" i="2" s="1"/>
  <c r="AC3374" i="2"/>
  <c r="AD3374" i="2"/>
  <c r="E3375" i="2"/>
  <c r="Z3375" i="2"/>
  <c r="AA3375" i="2"/>
  <c r="AB3375" i="2" s="1"/>
  <c r="AC3375" i="2"/>
  <c r="AE3375" i="2" s="1"/>
  <c r="AD3375" i="2"/>
  <c r="E3376" i="2"/>
  <c r="Z3376" i="2"/>
  <c r="AA3376" i="2"/>
  <c r="AD3376" i="2"/>
  <c r="E3377" i="2"/>
  <c r="Z3377" i="2"/>
  <c r="AA3377" i="2"/>
  <c r="AB3377" i="2" s="1"/>
  <c r="AC3377" i="2"/>
  <c r="AE3377" i="2" s="1"/>
  <c r="AD3377" i="2"/>
  <c r="E3378" i="2"/>
  <c r="Z3378" i="2"/>
  <c r="AA3378" i="2"/>
  <c r="AB3378" i="2" s="1"/>
  <c r="AD3378" i="2"/>
  <c r="E3379" i="2"/>
  <c r="Z3379" i="2"/>
  <c r="AA3379" i="2"/>
  <c r="AB3379" i="2" s="1"/>
  <c r="AD3379" i="2"/>
  <c r="E3380" i="2"/>
  <c r="Z3380" i="2"/>
  <c r="AA3380" i="2"/>
  <c r="AB3380" i="2" s="1"/>
  <c r="AD3380" i="2"/>
  <c r="E3381" i="2"/>
  <c r="Z3381" i="2"/>
  <c r="V3381" i="2" s="1"/>
  <c r="AA3381" i="2"/>
  <c r="AB3381" i="2" s="1"/>
  <c r="AC3381" i="2"/>
  <c r="AD3381" i="2"/>
  <c r="E3382" i="2"/>
  <c r="Z3382" i="2"/>
  <c r="AA3382" i="2"/>
  <c r="AB3382" i="2" s="1"/>
  <c r="AD3382" i="2"/>
  <c r="D3383" i="2"/>
  <c r="E3383" i="2" s="1"/>
  <c r="Z3383" i="2"/>
  <c r="AA3383" i="2"/>
  <c r="AB3383" i="2" s="1"/>
  <c r="AD3383" i="2"/>
  <c r="Z3384" i="2"/>
  <c r="AA3384" i="2"/>
  <c r="AC3384" i="2" s="1"/>
  <c r="AB3384" i="2"/>
  <c r="AD3384" i="2"/>
  <c r="Z3385" i="2"/>
  <c r="AA3385" i="2"/>
  <c r="AD3385" i="2"/>
  <c r="E3386" i="2"/>
  <c r="Z3386" i="2"/>
  <c r="AA3386" i="2"/>
  <c r="AD3386" i="2"/>
  <c r="E3387" i="2"/>
  <c r="Z3387" i="2"/>
  <c r="AA3387" i="2"/>
  <c r="AD3387" i="2"/>
  <c r="E3388" i="2"/>
  <c r="Z3388" i="2"/>
  <c r="AA3388" i="2"/>
  <c r="AD3388" i="2"/>
  <c r="E3389" i="2"/>
  <c r="Z3389" i="2"/>
  <c r="AA3389" i="2"/>
  <c r="AD3389" i="2"/>
  <c r="E3390" i="2"/>
  <c r="Z3390" i="2"/>
  <c r="AA3390" i="2"/>
  <c r="AD3390" i="2"/>
  <c r="E3391" i="2"/>
  <c r="Z3391" i="2"/>
  <c r="AA3391" i="2"/>
  <c r="AD3391" i="2"/>
  <c r="E3392" i="2"/>
  <c r="Z3392" i="2"/>
  <c r="AA3392" i="2"/>
  <c r="AD3392" i="2"/>
  <c r="E3393" i="2"/>
  <c r="Z3393" i="2"/>
  <c r="AA3393" i="2"/>
  <c r="AD3393" i="2"/>
  <c r="E3394" i="2"/>
  <c r="Z3394" i="2"/>
  <c r="AA3394" i="2"/>
  <c r="AD3394" i="2"/>
  <c r="E3395" i="2"/>
  <c r="Z3395" i="2"/>
  <c r="AA3395" i="2"/>
  <c r="AD3395" i="2"/>
  <c r="E3396" i="2"/>
  <c r="Z3396" i="2"/>
  <c r="AA3396" i="2"/>
  <c r="AD3396" i="2"/>
  <c r="E3397" i="2"/>
  <c r="Z3397" i="2"/>
  <c r="AA3397" i="2"/>
  <c r="AD3397" i="2"/>
  <c r="E3398" i="2"/>
  <c r="Z3398" i="2"/>
  <c r="AA3398" i="2"/>
  <c r="AD3398" i="2"/>
  <c r="E3399" i="2"/>
  <c r="Z3399" i="2"/>
  <c r="AA3399" i="2"/>
  <c r="AD3399" i="2"/>
  <c r="E3400" i="2"/>
  <c r="Z3400" i="2"/>
  <c r="AA3400" i="2"/>
  <c r="AD3400" i="2"/>
  <c r="E3401" i="2"/>
  <c r="Z3401" i="2"/>
  <c r="AA3401" i="2"/>
  <c r="AD3401" i="2"/>
  <c r="E3402" i="2"/>
  <c r="Z3402" i="2"/>
  <c r="AA3402" i="2"/>
  <c r="AD3402" i="2"/>
  <c r="E3403" i="2"/>
  <c r="Z3403" i="2"/>
  <c r="AA3403" i="2"/>
  <c r="AD3403" i="2"/>
  <c r="E3404" i="2"/>
  <c r="Z3404" i="2"/>
  <c r="AA3404" i="2"/>
  <c r="AD3404" i="2"/>
  <c r="E3405" i="2"/>
  <c r="Z3405" i="2"/>
  <c r="AA3405" i="2"/>
  <c r="AD3405" i="2"/>
  <c r="E3406" i="2"/>
  <c r="Z3406" i="2"/>
  <c r="AA3406" i="2"/>
  <c r="AD3406" i="2"/>
  <c r="E3407" i="2"/>
  <c r="Z3407" i="2"/>
  <c r="AA3407" i="2"/>
  <c r="AD3407" i="2"/>
  <c r="E3408" i="2"/>
  <c r="Z3408" i="2"/>
  <c r="AA3408" i="2"/>
  <c r="AD3408" i="2"/>
  <c r="E3409" i="2"/>
  <c r="Z3409" i="2"/>
  <c r="AA3409" i="2"/>
  <c r="AD3409" i="2"/>
  <c r="E3410" i="2"/>
  <c r="Z3410" i="2"/>
  <c r="AA3410" i="2"/>
  <c r="AD3410" i="2"/>
  <c r="E3411" i="2"/>
  <c r="Z3411" i="2"/>
  <c r="AA3411" i="2"/>
  <c r="AD3411" i="2"/>
  <c r="E3412" i="2"/>
  <c r="Z3412" i="2"/>
  <c r="AA3412" i="2"/>
  <c r="AD3412" i="2"/>
  <c r="E3413" i="2"/>
  <c r="Z3413" i="2"/>
  <c r="AA3413" i="2"/>
  <c r="AD3413" i="2"/>
  <c r="E3414" i="2"/>
  <c r="Z3414" i="2"/>
  <c r="AA3414" i="2"/>
  <c r="AD3414" i="2"/>
  <c r="E3415" i="2"/>
  <c r="Z3415" i="2"/>
  <c r="AA3415" i="2"/>
  <c r="AD3415" i="2"/>
  <c r="E3416" i="2"/>
  <c r="Z3416" i="2"/>
  <c r="AA3416" i="2"/>
  <c r="AD3416" i="2"/>
  <c r="E3417" i="2"/>
  <c r="Z3417" i="2"/>
  <c r="AA3417" i="2"/>
  <c r="AD3417" i="2"/>
  <c r="E3418" i="2"/>
  <c r="Z3418" i="2"/>
  <c r="AA3418" i="2"/>
  <c r="AD3418" i="2"/>
  <c r="E3419" i="2"/>
  <c r="Z3419" i="2"/>
  <c r="AA3419" i="2"/>
  <c r="AD3419" i="2"/>
  <c r="E3420" i="2"/>
  <c r="Z3420" i="2"/>
  <c r="AA3420" i="2"/>
  <c r="AD3420" i="2"/>
  <c r="E3421" i="2"/>
  <c r="Z3421" i="2"/>
  <c r="AA3421" i="2"/>
  <c r="AD3421" i="2"/>
  <c r="E3422" i="2"/>
  <c r="Z3422" i="2"/>
  <c r="AA3422" i="2"/>
  <c r="AD3422" i="2"/>
  <c r="E3423" i="2"/>
  <c r="Z3423" i="2"/>
  <c r="AA3423" i="2"/>
  <c r="AD3423" i="2"/>
  <c r="E3424" i="2"/>
  <c r="Z3424" i="2"/>
  <c r="AA3424" i="2"/>
  <c r="AD3424" i="2"/>
  <c r="E3425" i="2"/>
  <c r="Z3425" i="2"/>
  <c r="AA3425" i="2"/>
  <c r="AD3425" i="2"/>
  <c r="E3426" i="2"/>
  <c r="Z3426" i="2"/>
  <c r="AA3426" i="2"/>
  <c r="AD3426" i="2"/>
  <c r="E3427" i="2"/>
  <c r="Z3427" i="2"/>
  <c r="AA3427" i="2"/>
  <c r="AD3427" i="2"/>
  <c r="E3428" i="2"/>
  <c r="Z3428" i="2"/>
  <c r="AA3428" i="2"/>
  <c r="AD3428" i="2"/>
  <c r="E3429" i="2"/>
  <c r="Z3429" i="2"/>
  <c r="AA3429" i="2"/>
  <c r="AD3429" i="2"/>
  <c r="E3430" i="2"/>
  <c r="Z3430" i="2"/>
  <c r="AA3430" i="2"/>
  <c r="AD3430" i="2"/>
  <c r="E3431" i="2"/>
  <c r="Z3431" i="2"/>
  <c r="AA3431" i="2"/>
  <c r="AD3431" i="2"/>
  <c r="E3432" i="2"/>
  <c r="Z3432" i="2"/>
  <c r="AA3432" i="2"/>
  <c r="AD3432" i="2"/>
  <c r="E3433" i="2"/>
  <c r="Z3433" i="2"/>
  <c r="AA3433" i="2"/>
  <c r="AD3433" i="2"/>
  <c r="E3434" i="2"/>
  <c r="Z3434" i="2"/>
  <c r="AA3434" i="2"/>
  <c r="AD3434" i="2"/>
  <c r="E3435" i="2"/>
  <c r="Z3435" i="2"/>
  <c r="AA3435" i="2"/>
  <c r="AD3435" i="2"/>
  <c r="E3436" i="2"/>
  <c r="Z3436" i="2"/>
  <c r="AA3436" i="2"/>
  <c r="AD3436" i="2"/>
  <c r="E3437" i="2"/>
  <c r="Z3437" i="2"/>
  <c r="AA3437" i="2"/>
  <c r="AD3437" i="2"/>
  <c r="E3438" i="2"/>
  <c r="Z3438" i="2"/>
  <c r="AA3438" i="2"/>
  <c r="AD3438" i="2"/>
  <c r="E3439" i="2"/>
  <c r="Z3439" i="2"/>
  <c r="AA3439" i="2"/>
  <c r="AD3439" i="2"/>
  <c r="E3440" i="2"/>
  <c r="Z3440" i="2"/>
  <c r="AA3440" i="2"/>
  <c r="AD3440" i="2"/>
  <c r="E3441" i="2"/>
  <c r="Z3441" i="2"/>
  <c r="AA3441" i="2"/>
  <c r="AD3441" i="2"/>
  <c r="E3442" i="2"/>
  <c r="Z3442" i="2"/>
  <c r="AA3442" i="2"/>
  <c r="AD3442" i="2"/>
  <c r="E3443" i="2"/>
  <c r="Z3443" i="2"/>
  <c r="V3443" i="2" s="1"/>
  <c r="AA3443" i="2"/>
  <c r="AB3443" i="2" s="1"/>
  <c r="AD3443" i="2"/>
  <c r="E3444" i="2"/>
  <c r="Z3444" i="2"/>
  <c r="AA3444" i="2"/>
  <c r="AB3444" i="2" s="1"/>
  <c r="AD3444" i="2"/>
  <c r="E3445" i="2"/>
  <c r="Z3445" i="2"/>
  <c r="AA3445" i="2"/>
  <c r="AB3445" i="2" s="1"/>
  <c r="AD3445" i="2"/>
  <c r="E3446" i="2"/>
  <c r="Z3446" i="2"/>
  <c r="V3446" i="2" s="1"/>
  <c r="AA3446" i="2"/>
  <c r="AB3446" i="2" s="1"/>
  <c r="AD3446" i="2"/>
  <c r="E3447" i="2"/>
  <c r="Z3447" i="2"/>
  <c r="AA3447" i="2"/>
  <c r="AB3447" i="2" s="1"/>
  <c r="AD3447" i="2"/>
  <c r="E3448" i="2"/>
  <c r="Z3448" i="2"/>
  <c r="AA3448" i="2"/>
  <c r="AB3448" i="2" s="1"/>
  <c r="AD3448" i="2"/>
  <c r="E3449" i="2"/>
  <c r="Z3449" i="2"/>
  <c r="V3449" i="2" s="1"/>
  <c r="AA3449" i="2"/>
  <c r="AB3449" i="2" s="1"/>
  <c r="AD3449" i="2"/>
  <c r="E3450" i="2"/>
  <c r="Z3450" i="2"/>
  <c r="AA3450" i="2"/>
  <c r="AB3450" i="2" s="1"/>
  <c r="AD3450" i="2"/>
  <c r="E3451" i="2"/>
  <c r="Z3451" i="2"/>
  <c r="AA3451" i="2"/>
  <c r="AB3451" i="2" s="1"/>
  <c r="AD3451" i="2"/>
  <c r="E3452" i="2"/>
  <c r="Z3452" i="2"/>
  <c r="V3452" i="2" s="1"/>
  <c r="AA3452" i="2"/>
  <c r="AB3452" i="2" s="1"/>
  <c r="AD3452" i="2"/>
  <c r="E3453" i="2"/>
  <c r="Z3453" i="2"/>
  <c r="AA3453" i="2"/>
  <c r="AB3453" i="2" s="1"/>
  <c r="AD3453" i="2"/>
  <c r="E3454" i="2"/>
  <c r="Z3454" i="2"/>
  <c r="AA3454" i="2"/>
  <c r="AB3454" i="2" s="1"/>
  <c r="AD3454" i="2"/>
  <c r="E3455" i="2"/>
  <c r="Z3455" i="2"/>
  <c r="V3455" i="2" s="1"/>
  <c r="AA3455" i="2"/>
  <c r="AB3455" i="2" s="1"/>
  <c r="AD3455" i="2"/>
  <c r="E3456" i="2"/>
  <c r="Z3456" i="2"/>
  <c r="AA3456" i="2"/>
  <c r="AB3456" i="2" s="1"/>
  <c r="AD3456" i="2"/>
  <c r="E3457" i="2"/>
  <c r="Z3457" i="2"/>
  <c r="AA3457" i="2"/>
  <c r="AB3457" i="2" s="1"/>
  <c r="AD3457" i="2"/>
  <c r="E3458" i="2"/>
  <c r="Z3458" i="2"/>
  <c r="V3458" i="2" s="1"/>
  <c r="AA3458" i="2"/>
  <c r="AB3458" i="2" s="1"/>
  <c r="AD3458" i="2"/>
  <c r="E3459" i="2"/>
  <c r="Z3459" i="2"/>
  <c r="AA3459" i="2"/>
  <c r="AB3459" i="2" s="1"/>
  <c r="AD3459" i="2"/>
  <c r="E3460" i="2"/>
  <c r="Z3460" i="2"/>
  <c r="AA3460" i="2"/>
  <c r="AB3460" i="2" s="1"/>
  <c r="AD3460" i="2"/>
  <c r="E3461" i="2"/>
  <c r="Z3461" i="2"/>
  <c r="V3461" i="2" s="1"/>
  <c r="AA3461" i="2"/>
  <c r="AB3461" i="2" s="1"/>
  <c r="AD3461" i="2"/>
  <c r="E3462" i="2"/>
  <c r="Z3462" i="2"/>
  <c r="AA3462" i="2"/>
  <c r="AB3462" i="2" s="1"/>
  <c r="AD3462" i="2"/>
  <c r="E3463" i="2"/>
  <c r="Z3463" i="2"/>
  <c r="AA3463" i="2"/>
  <c r="AB3463" i="2" s="1"/>
  <c r="AD3463" i="2"/>
  <c r="E3464" i="2"/>
  <c r="Z3464" i="2"/>
  <c r="V3464" i="2" s="1"/>
  <c r="AA3464" i="2"/>
  <c r="AB3464" i="2" s="1"/>
  <c r="AD3464" i="2"/>
  <c r="E3465" i="2"/>
  <c r="Z3465" i="2"/>
  <c r="AA3465" i="2"/>
  <c r="AB3465" i="2" s="1"/>
  <c r="AD3465" i="2"/>
  <c r="E3466" i="2"/>
  <c r="Z3466" i="2"/>
  <c r="AA3466" i="2"/>
  <c r="AB3466" i="2" s="1"/>
  <c r="AD3466" i="2"/>
  <c r="E3467" i="2"/>
  <c r="Z3467" i="2"/>
  <c r="V3467" i="2" s="1"/>
  <c r="AA3467" i="2"/>
  <c r="AB3467" i="2" s="1"/>
  <c r="AD3467" i="2"/>
  <c r="E3468" i="2"/>
  <c r="Z3468" i="2"/>
  <c r="AA3468" i="2"/>
  <c r="AB3468" i="2" s="1"/>
  <c r="AD3468" i="2"/>
  <c r="E3469" i="2"/>
  <c r="Z3469" i="2"/>
  <c r="AA3469" i="2"/>
  <c r="AB3469" i="2" s="1"/>
  <c r="AD3469" i="2"/>
  <c r="E3470" i="2"/>
  <c r="Z3470" i="2"/>
  <c r="V3470" i="2" s="1"/>
  <c r="AA3470" i="2"/>
  <c r="AB3470" i="2" s="1"/>
  <c r="AD3470" i="2"/>
  <c r="E3471" i="2"/>
  <c r="Z3471" i="2"/>
  <c r="AA3471" i="2"/>
  <c r="AB3471" i="2" s="1"/>
  <c r="AD3471" i="2"/>
  <c r="E3472" i="2"/>
  <c r="Z3472" i="2"/>
  <c r="AA3472" i="2"/>
  <c r="AB3472" i="2" s="1"/>
  <c r="AD3472" i="2"/>
  <c r="E3473" i="2"/>
  <c r="Z3473" i="2"/>
  <c r="AA3473" i="2"/>
  <c r="AB3473" i="2" s="1"/>
  <c r="AD3473" i="2"/>
  <c r="E3474" i="2"/>
  <c r="Z3474" i="2"/>
  <c r="AA3474" i="2"/>
  <c r="AB3474" i="2" s="1"/>
  <c r="AD3474" i="2"/>
  <c r="E3475" i="2"/>
  <c r="Z3475" i="2"/>
  <c r="AA3475" i="2"/>
  <c r="AB3475" i="2" s="1"/>
  <c r="AD3475" i="2"/>
  <c r="E3476" i="2"/>
  <c r="Z3476" i="2"/>
  <c r="AA3476" i="2"/>
  <c r="AB3476" i="2" s="1"/>
  <c r="AD3476" i="2"/>
  <c r="E3477" i="2"/>
  <c r="Z3477" i="2"/>
  <c r="AA3477" i="2"/>
  <c r="AB3477" i="2" s="1"/>
  <c r="AD3477" i="2"/>
  <c r="E3478" i="2"/>
  <c r="Z3478" i="2"/>
  <c r="AA3478" i="2"/>
  <c r="AB3478" i="2" s="1"/>
  <c r="AD3478" i="2"/>
  <c r="E3479" i="2"/>
  <c r="Z3479" i="2"/>
  <c r="AA3479" i="2"/>
  <c r="AB3479" i="2" s="1"/>
  <c r="AD3479" i="2"/>
  <c r="E3480" i="2"/>
  <c r="Z3480" i="2"/>
  <c r="AA3480" i="2"/>
  <c r="AB3480" i="2" s="1"/>
  <c r="AD3480" i="2"/>
  <c r="E3481" i="2"/>
  <c r="Z3481" i="2"/>
  <c r="AA3481" i="2"/>
  <c r="AB3481" i="2" s="1"/>
  <c r="AD3481" i="2"/>
  <c r="E3482" i="2"/>
  <c r="Z3482" i="2"/>
  <c r="AA3482" i="2"/>
  <c r="AB3482" i="2" s="1"/>
  <c r="AD3482" i="2"/>
  <c r="E3483" i="2"/>
  <c r="Z3483" i="2"/>
  <c r="AA3483" i="2"/>
  <c r="AB3483" i="2" s="1"/>
  <c r="AD3483" i="2"/>
  <c r="E3484" i="2"/>
  <c r="Z3484" i="2"/>
  <c r="AA3484" i="2"/>
  <c r="AB3484" i="2" s="1"/>
  <c r="AD3484" i="2"/>
  <c r="E3485" i="2"/>
  <c r="Z3485" i="2"/>
  <c r="AA3485" i="2"/>
  <c r="AB3485" i="2" s="1"/>
  <c r="AD3485" i="2"/>
  <c r="E3486" i="2"/>
  <c r="Z3486" i="2"/>
  <c r="AA3486" i="2"/>
  <c r="AB3486" i="2" s="1"/>
  <c r="AD3486" i="2"/>
  <c r="E3487" i="2"/>
  <c r="Z3487" i="2"/>
  <c r="AA3487" i="2"/>
  <c r="AB3487" i="2" s="1"/>
  <c r="AD3487" i="2"/>
  <c r="E3488" i="2"/>
  <c r="Z3488" i="2"/>
  <c r="AA3488" i="2"/>
  <c r="AB3488" i="2" s="1"/>
  <c r="AD3488" i="2"/>
  <c r="E3489" i="2"/>
  <c r="Z3489" i="2"/>
  <c r="AA3489" i="2"/>
  <c r="AB3489" i="2" s="1"/>
  <c r="AD3489" i="2"/>
  <c r="E3490" i="2"/>
  <c r="Z3490" i="2"/>
  <c r="AA3490" i="2"/>
  <c r="AB3490" i="2" s="1"/>
  <c r="AD3490" i="2"/>
  <c r="E3491" i="2"/>
  <c r="Z3491" i="2"/>
  <c r="AA3491" i="2"/>
  <c r="AB3491" i="2" s="1"/>
  <c r="AD3491" i="2"/>
  <c r="E3492" i="2"/>
  <c r="Z3492" i="2"/>
  <c r="AA3492" i="2"/>
  <c r="AB3492" i="2" s="1"/>
  <c r="AD3492" i="2"/>
  <c r="E3493" i="2"/>
  <c r="Z3493" i="2"/>
  <c r="AA3493" i="2"/>
  <c r="AB3493" i="2" s="1"/>
  <c r="AD3493" i="2"/>
  <c r="E3494" i="2"/>
  <c r="Z3494" i="2"/>
  <c r="AA3494" i="2"/>
  <c r="AB3494" i="2" s="1"/>
  <c r="AD3494" i="2"/>
  <c r="E3495" i="2"/>
  <c r="Z3495" i="2"/>
  <c r="AA3495" i="2"/>
  <c r="AB3495" i="2" s="1"/>
  <c r="AD3495" i="2"/>
  <c r="E3496" i="2"/>
  <c r="Z3496" i="2"/>
  <c r="AA3496" i="2"/>
  <c r="AB3496" i="2" s="1"/>
  <c r="AD3496" i="2"/>
  <c r="E3497" i="2"/>
  <c r="Z3497" i="2"/>
  <c r="AA3497" i="2"/>
  <c r="AB3497" i="2" s="1"/>
  <c r="AD3497" i="2"/>
  <c r="E3498" i="2"/>
  <c r="Z3498" i="2"/>
  <c r="AA3498" i="2"/>
  <c r="AB3498" i="2" s="1"/>
  <c r="AD3498" i="2"/>
  <c r="E3499" i="2"/>
  <c r="Z3499" i="2"/>
  <c r="AA3499" i="2"/>
  <c r="AB3499" i="2" s="1"/>
  <c r="AD3499" i="2"/>
  <c r="E3500" i="2"/>
  <c r="Z3500" i="2"/>
  <c r="AA3500" i="2"/>
  <c r="AB3500" i="2" s="1"/>
  <c r="AD3500" i="2"/>
  <c r="E3501" i="2"/>
  <c r="Z3501" i="2"/>
  <c r="AA3501" i="2"/>
  <c r="AB3501" i="2" s="1"/>
  <c r="AD3501" i="2"/>
  <c r="E3502" i="2"/>
  <c r="Z3502" i="2"/>
  <c r="AA3502" i="2"/>
  <c r="AB3502" i="2" s="1"/>
  <c r="AD3502" i="2"/>
  <c r="E3503" i="2"/>
  <c r="Z3503" i="2"/>
  <c r="AA3503" i="2"/>
  <c r="AB3503" i="2" s="1"/>
  <c r="AD3503" i="2"/>
  <c r="D3504" i="2"/>
  <c r="E3504" i="2" s="1"/>
  <c r="Z3504" i="2"/>
  <c r="AA3504" i="2"/>
  <c r="AB3504" i="2"/>
  <c r="AC3504" i="2"/>
  <c r="AE3504" i="2" s="1"/>
  <c r="AD3504" i="2"/>
  <c r="Z3505" i="2"/>
  <c r="AA3505" i="2"/>
  <c r="AB3505" i="2"/>
  <c r="AC3505" i="2"/>
  <c r="AD3505" i="2"/>
  <c r="Z3506" i="2"/>
  <c r="AA3506" i="2"/>
  <c r="V3506" i="2" s="1"/>
  <c r="AD3506" i="2"/>
  <c r="E3507" i="2"/>
  <c r="Z3507" i="2"/>
  <c r="AA3507" i="2"/>
  <c r="V3507" i="2" s="1"/>
  <c r="AD3507" i="2"/>
  <c r="E3508" i="2"/>
  <c r="Z3508" i="2"/>
  <c r="AA3508" i="2"/>
  <c r="V3508" i="2" s="1"/>
  <c r="AD3508" i="2"/>
  <c r="E3509" i="2"/>
  <c r="Z3509" i="2"/>
  <c r="AA3509" i="2"/>
  <c r="V3509" i="2" s="1"/>
  <c r="AD3509" i="2"/>
  <c r="E3510" i="2"/>
  <c r="Z3510" i="2"/>
  <c r="AA3510" i="2"/>
  <c r="V3510" i="2" s="1"/>
  <c r="AD3510" i="2"/>
  <c r="E3511" i="2"/>
  <c r="Z3511" i="2"/>
  <c r="AA3511" i="2"/>
  <c r="V3511" i="2" s="1"/>
  <c r="AD3511" i="2"/>
  <c r="E3589" i="2"/>
  <c r="Z3589" i="2"/>
  <c r="AA3589" i="2"/>
  <c r="V3589" i="2" s="1"/>
  <c r="AD3589" i="2"/>
  <c r="E3590" i="2"/>
  <c r="Z3590" i="2"/>
  <c r="AA3590" i="2"/>
  <c r="V3590" i="2" s="1"/>
  <c r="AD3590" i="2"/>
  <c r="E3591" i="2"/>
  <c r="Z3591" i="2"/>
  <c r="AA3591" i="2"/>
  <c r="V3591" i="2" s="1"/>
  <c r="AD3591" i="2"/>
  <c r="E3592" i="2"/>
  <c r="Z3592" i="2"/>
  <c r="AA3592" i="2"/>
  <c r="V3592" i="2" s="1"/>
  <c r="AD3592" i="2"/>
  <c r="E3593" i="2"/>
  <c r="Z3593" i="2"/>
  <c r="AA3593" i="2"/>
  <c r="V3593" i="2" s="1"/>
  <c r="AD3593" i="2"/>
  <c r="E3594" i="2"/>
  <c r="Z3594" i="2"/>
  <c r="AA3594" i="2"/>
  <c r="V3594" i="2" s="1"/>
  <c r="AD3594" i="2"/>
  <c r="E3595" i="2"/>
  <c r="Z3595" i="2"/>
  <c r="AA3595" i="2"/>
  <c r="V3595" i="2" s="1"/>
  <c r="AD3595" i="2"/>
  <c r="E3596" i="2"/>
  <c r="Z3596" i="2"/>
  <c r="AA3596" i="2"/>
  <c r="V3596" i="2" s="1"/>
  <c r="AD3596" i="2"/>
  <c r="E3597" i="2"/>
  <c r="Z3597" i="2"/>
  <c r="AA3597" i="2"/>
  <c r="V3597" i="2" s="1"/>
  <c r="AD3597" i="2"/>
  <c r="E3598" i="2"/>
  <c r="Z3598" i="2"/>
  <c r="AA3598" i="2"/>
  <c r="V3598" i="2" s="1"/>
  <c r="AD3598" i="2"/>
  <c r="E3599" i="2"/>
  <c r="Z3599" i="2"/>
  <c r="AA3599" i="2"/>
  <c r="V3599" i="2" s="1"/>
  <c r="AD3599" i="2"/>
  <c r="E3600" i="2"/>
  <c r="Z3600" i="2"/>
  <c r="AA3600" i="2"/>
  <c r="V3600" i="2" s="1"/>
  <c r="AD3600" i="2"/>
  <c r="E3601" i="2"/>
  <c r="Z3601" i="2"/>
  <c r="AA3601" i="2"/>
  <c r="V3601" i="2" s="1"/>
  <c r="AD3601" i="2"/>
  <c r="D3602" i="2"/>
  <c r="E3602" i="2" s="1"/>
  <c r="Z3602" i="2"/>
  <c r="AA3602" i="2"/>
  <c r="AB3602" i="2" s="1"/>
  <c r="AD3602" i="2"/>
  <c r="E3603" i="2"/>
  <c r="Z3603" i="2"/>
  <c r="AA3603" i="2"/>
  <c r="AB3603" i="2" s="1"/>
  <c r="AD3603" i="2"/>
  <c r="E3604" i="2"/>
  <c r="Z3604" i="2"/>
  <c r="AA3604" i="2"/>
  <c r="AB3604" i="2" s="1"/>
  <c r="AD3604" i="2"/>
  <c r="E3605" i="2"/>
  <c r="Z3605" i="2"/>
  <c r="AA3605" i="2"/>
  <c r="AB3605" i="2" s="1"/>
  <c r="AD3605" i="2"/>
  <c r="E3606" i="2"/>
  <c r="Z3606" i="2"/>
  <c r="AA3606" i="2"/>
  <c r="AB3606" i="2" s="1"/>
  <c r="AD3606" i="2"/>
  <c r="E3607" i="2"/>
  <c r="Z3607" i="2"/>
  <c r="AA3607" i="2"/>
  <c r="AB3607" i="2" s="1"/>
  <c r="AD3607" i="2"/>
  <c r="E3608" i="2"/>
  <c r="Z3608" i="2"/>
  <c r="AA3608" i="2"/>
  <c r="AB3608" i="2" s="1"/>
  <c r="AD3608" i="2"/>
  <c r="E3609" i="2"/>
  <c r="Z3609" i="2"/>
  <c r="AA3609" i="2"/>
  <c r="AB3609" i="2" s="1"/>
  <c r="AD3609" i="2"/>
  <c r="E3610" i="2"/>
  <c r="Z3610" i="2"/>
  <c r="AA3610" i="2"/>
  <c r="AB3610" i="2" s="1"/>
  <c r="AD3610" i="2"/>
  <c r="E3611" i="2"/>
  <c r="Z3611" i="2"/>
  <c r="AA3611" i="2"/>
  <c r="AB3611" i="2" s="1"/>
  <c r="AD3611" i="2"/>
  <c r="E3612" i="2"/>
  <c r="Z3612" i="2"/>
  <c r="AA3612" i="2"/>
  <c r="AB3612" i="2" s="1"/>
  <c r="AD3612" i="2"/>
  <c r="E3613" i="2"/>
  <c r="Z3613" i="2"/>
  <c r="AA3613" i="2"/>
  <c r="AB3613" i="2" s="1"/>
  <c r="AD3613" i="2"/>
  <c r="E3614" i="2"/>
  <c r="Z3614" i="2"/>
  <c r="AA3614" i="2"/>
  <c r="AB3614" i="2" s="1"/>
  <c r="AD3614" i="2"/>
  <c r="E3615" i="2"/>
  <c r="Z3615" i="2"/>
  <c r="AA3615" i="2"/>
  <c r="AB3615" i="2" s="1"/>
  <c r="AD3615" i="2"/>
  <c r="E3616" i="2"/>
  <c r="Z3616" i="2"/>
  <c r="AA3616" i="2"/>
  <c r="AB3616" i="2" s="1"/>
  <c r="AD3616" i="2"/>
  <c r="E3617" i="2"/>
  <c r="Z3617" i="2"/>
  <c r="AA3617" i="2"/>
  <c r="AB3617" i="2" s="1"/>
  <c r="AD3617" i="2"/>
  <c r="E3618" i="2"/>
  <c r="Z3618" i="2"/>
  <c r="AA3618" i="2"/>
  <c r="AB3618" i="2" s="1"/>
  <c r="AD3618" i="2"/>
  <c r="E3619" i="2"/>
  <c r="Z3619" i="2"/>
  <c r="AA3619" i="2"/>
  <c r="AB3619" i="2" s="1"/>
  <c r="AD3619" i="2"/>
  <c r="E3620" i="2"/>
  <c r="Z3620" i="2"/>
  <c r="AA3620" i="2"/>
  <c r="AB3620" i="2" s="1"/>
  <c r="AD3620" i="2"/>
  <c r="E3621" i="2"/>
  <c r="Z3621" i="2"/>
  <c r="AA3621" i="2"/>
  <c r="AB3621" i="2" s="1"/>
  <c r="AD3621" i="2"/>
  <c r="E3622" i="2"/>
  <c r="Z3622" i="2"/>
  <c r="AA3622" i="2"/>
  <c r="AB3622" i="2" s="1"/>
  <c r="AD3622" i="2"/>
  <c r="E3623" i="2"/>
  <c r="Z3623" i="2"/>
  <c r="AA3623" i="2"/>
  <c r="AB3623" i="2" s="1"/>
  <c r="AD3623" i="2"/>
  <c r="E3624" i="2"/>
  <c r="Z3624" i="2"/>
  <c r="AA3624" i="2"/>
  <c r="AB3624" i="2" s="1"/>
  <c r="AD3624" i="2"/>
  <c r="E3625" i="2"/>
  <c r="Z3625" i="2"/>
  <c r="AA3625" i="2"/>
  <c r="AB3625" i="2" s="1"/>
  <c r="AD3625" i="2"/>
  <c r="E3626" i="2"/>
  <c r="Z3626" i="2"/>
  <c r="AA3626" i="2"/>
  <c r="AB3626" i="2" s="1"/>
  <c r="AD3626" i="2"/>
  <c r="E3627" i="2"/>
  <c r="Z3627" i="2"/>
  <c r="AA3627" i="2"/>
  <c r="AB3627" i="2" s="1"/>
  <c r="AD3627" i="2"/>
  <c r="E3628" i="2"/>
  <c r="Z3628" i="2"/>
  <c r="AA3628" i="2"/>
  <c r="AB3628" i="2" s="1"/>
  <c r="AD3628" i="2"/>
  <c r="E3629" i="2"/>
  <c r="Z3629" i="2"/>
  <c r="AA3629" i="2"/>
  <c r="AB3629" i="2" s="1"/>
  <c r="AD3629" i="2"/>
  <c r="E3630" i="2"/>
  <c r="Z3630" i="2"/>
  <c r="AA3630" i="2"/>
  <c r="AB3630" i="2" s="1"/>
  <c r="AD3630" i="2"/>
  <c r="E3631" i="2"/>
  <c r="Z3631" i="2"/>
  <c r="AA3631" i="2"/>
  <c r="AB3631" i="2" s="1"/>
  <c r="AD3631" i="2"/>
  <c r="E3632" i="2"/>
  <c r="Z3632" i="2"/>
  <c r="AA3632" i="2"/>
  <c r="AB3632" i="2" s="1"/>
  <c r="AD3632" i="2"/>
  <c r="E3633" i="2"/>
  <c r="Z3633" i="2"/>
  <c r="AA3633" i="2"/>
  <c r="AB3633" i="2" s="1"/>
  <c r="AD3633" i="2"/>
  <c r="E3634" i="2"/>
  <c r="Z3634" i="2"/>
  <c r="AA3634" i="2"/>
  <c r="AB3634" i="2" s="1"/>
  <c r="AD3634" i="2"/>
  <c r="E3635" i="2"/>
  <c r="Z3635" i="2"/>
  <c r="AA3635" i="2"/>
  <c r="AB3635" i="2" s="1"/>
  <c r="AD3635" i="2"/>
  <c r="E3636" i="2"/>
  <c r="Z3636" i="2"/>
  <c r="AA3636" i="2"/>
  <c r="AB3636" i="2" s="1"/>
  <c r="AD3636" i="2"/>
  <c r="E3637" i="2"/>
  <c r="Z3637" i="2"/>
  <c r="AA3637" i="2"/>
  <c r="AB3637" i="2" s="1"/>
  <c r="AD3637" i="2"/>
  <c r="E3638" i="2"/>
  <c r="Z3638" i="2"/>
  <c r="AA3638" i="2"/>
  <c r="AB3638" i="2" s="1"/>
  <c r="AD3638" i="2"/>
  <c r="E3639" i="2"/>
  <c r="Z3639" i="2"/>
  <c r="AA3639" i="2"/>
  <c r="AB3639" i="2" s="1"/>
  <c r="AD3639" i="2"/>
  <c r="E3640" i="2"/>
  <c r="Z3640" i="2"/>
  <c r="AA3640" i="2"/>
  <c r="AB3640" i="2" s="1"/>
  <c r="AD3640" i="2"/>
  <c r="E3641" i="2"/>
  <c r="Z3641" i="2"/>
  <c r="AA3641" i="2"/>
  <c r="AB3641" i="2" s="1"/>
  <c r="AD3641" i="2"/>
  <c r="E3642" i="2"/>
  <c r="Z3642" i="2"/>
  <c r="AA3642" i="2"/>
  <c r="AB3642" i="2" s="1"/>
  <c r="AD3642" i="2"/>
  <c r="E3643" i="2"/>
  <c r="Z3643" i="2"/>
  <c r="AA3643" i="2"/>
  <c r="AB3643" i="2" s="1"/>
  <c r="AD3643" i="2"/>
  <c r="E3644" i="2"/>
  <c r="Z3644" i="2"/>
  <c r="AA3644" i="2"/>
  <c r="AB3644" i="2" s="1"/>
  <c r="AD3644" i="2"/>
  <c r="E3645" i="2"/>
  <c r="Z3645" i="2"/>
  <c r="AA3645" i="2"/>
  <c r="AB3645" i="2" s="1"/>
  <c r="AD3645" i="2"/>
  <c r="E3646" i="2"/>
  <c r="Z3646" i="2"/>
  <c r="AA3646" i="2"/>
  <c r="AB3646" i="2" s="1"/>
  <c r="AD3646" i="2"/>
  <c r="E3647" i="2"/>
  <c r="Z3647" i="2"/>
  <c r="AA3647" i="2"/>
  <c r="AB3647" i="2" s="1"/>
  <c r="AD3647" i="2"/>
  <c r="E3648" i="2"/>
  <c r="Z3648" i="2"/>
  <c r="AA3648" i="2"/>
  <c r="AB3648" i="2" s="1"/>
  <c r="AD3648" i="2"/>
  <c r="E3649" i="2"/>
  <c r="Z3649" i="2"/>
  <c r="AA3649" i="2"/>
  <c r="AB3649" i="2" s="1"/>
  <c r="AD3649" i="2"/>
  <c r="E3650" i="2"/>
  <c r="Z3650" i="2"/>
  <c r="AA3650" i="2"/>
  <c r="AB3650" i="2" s="1"/>
  <c r="AD3650" i="2"/>
  <c r="E3651" i="2"/>
  <c r="Z3651" i="2"/>
  <c r="AA3651" i="2"/>
  <c r="AB3651" i="2" s="1"/>
  <c r="AD3651" i="2"/>
  <c r="E3652" i="2"/>
  <c r="Z3652" i="2"/>
  <c r="AA3652" i="2"/>
  <c r="AB3652" i="2" s="1"/>
  <c r="AD3652" i="2"/>
  <c r="E3653" i="2"/>
  <c r="Z3653" i="2"/>
  <c r="AA3653" i="2"/>
  <c r="AB3653" i="2" s="1"/>
  <c r="AD3653" i="2"/>
  <c r="E3654" i="2"/>
  <c r="Z3654" i="2"/>
  <c r="AA3654" i="2"/>
  <c r="AB3654" i="2" s="1"/>
  <c r="AD3654" i="2"/>
  <c r="E3655" i="2"/>
  <c r="Z3655" i="2"/>
  <c r="AA3655" i="2"/>
  <c r="AB3655" i="2" s="1"/>
  <c r="AD3655" i="2"/>
  <c r="E3656" i="2"/>
  <c r="Z3656" i="2"/>
  <c r="AA3656" i="2"/>
  <c r="AB3656" i="2" s="1"/>
  <c r="AD3656" i="2"/>
  <c r="E3657" i="2"/>
  <c r="Z3657" i="2"/>
  <c r="AA3657" i="2"/>
  <c r="AB3657" i="2" s="1"/>
  <c r="AD3657" i="2"/>
  <c r="E3658" i="2"/>
  <c r="Z3658" i="2"/>
  <c r="AA3658" i="2"/>
  <c r="AB3658" i="2" s="1"/>
  <c r="AD3658" i="2"/>
  <c r="E3659" i="2"/>
  <c r="Z3659" i="2"/>
  <c r="AA3659" i="2"/>
  <c r="AB3659" i="2" s="1"/>
  <c r="AD3659" i="2"/>
  <c r="E3660" i="2"/>
  <c r="Z3660" i="2"/>
  <c r="AA3660" i="2"/>
  <c r="AB3660" i="2" s="1"/>
  <c r="AD3660" i="2"/>
  <c r="E3661" i="2"/>
  <c r="Z3661" i="2"/>
  <c r="AA3661" i="2"/>
  <c r="AB3661" i="2" s="1"/>
  <c r="AD3661" i="2"/>
  <c r="E3662" i="2"/>
  <c r="Z3662" i="2"/>
  <c r="AA3662" i="2"/>
  <c r="AB3662" i="2" s="1"/>
  <c r="AD3662" i="2"/>
  <c r="E3663" i="2"/>
  <c r="Z3663" i="2"/>
  <c r="AA3663" i="2"/>
  <c r="AB3663" i="2" s="1"/>
  <c r="AD3663" i="2"/>
  <c r="E3664" i="2"/>
  <c r="Z3664" i="2"/>
  <c r="AA3664" i="2"/>
  <c r="AB3664" i="2" s="1"/>
  <c r="AD3664" i="2"/>
  <c r="E3665" i="2"/>
  <c r="Z3665" i="2"/>
  <c r="AA3665" i="2"/>
  <c r="AB3665" i="2" s="1"/>
  <c r="AD3665" i="2"/>
  <c r="E3666" i="2"/>
  <c r="Z3666" i="2"/>
  <c r="AA3666" i="2"/>
  <c r="AB3666" i="2" s="1"/>
  <c r="AD3666" i="2"/>
  <c r="E3667" i="2"/>
  <c r="Z3667" i="2"/>
  <c r="AA3667" i="2"/>
  <c r="AB3667" i="2" s="1"/>
  <c r="AD3667" i="2"/>
  <c r="E3668" i="2"/>
  <c r="Z3668" i="2"/>
  <c r="AA3668" i="2"/>
  <c r="AB3668" i="2" s="1"/>
  <c r="AD3668" i="2"/>
  <c r="E3669" i="2"/>
  <c r="Z3669" i="2"/>
  <c r="AA3669" i="2"/>
  <c r="AB3669" i="2" s="1"/>
  <c r="AD3669" i="2"/>
  <c r="E3670" i="2"/>
  <c r="Z3670" i="2"/>
  <c r="AA3670" i="2"/>
  <c r="AB3670" i="2" s="1"/>
  <c r="AD3670" i="2"/>
  <c r="E3671" i="2"/>
  <c r="Z3671" i="2"/>
  <c r="AA3671" i="2"/>
  <c r="AB3671" i="2" s="1"/>
  <c r="AD3671" i="2"/>
  <c r="E3672" i="2"/>
  <c r="Z3672" i="2"/>
  <c r="AA3672" i="2"/>
  <c r="AB3672" i="2" s="1"/>
  <c r="AD3672" i="2"/>
  <c r="E3673" i="2"/>
  <c r="Z3673" i="2"/>
  <c r="AA3673" i="2"/>
  <c r="AB3673" i="2" s="1"/>
  <c r="AD3673" i="2"/>
  <c r="E3674" i="2"/>
  <c r="Z3674" i="2"/>
  <c r="AA3674" i="2"/>
  <c r="AB3674" i="2" s="1"/>
  <c r="AD3674" i="2"/>
  <c r="E3675" i="2"/>
  <c r="Z3675" i="2"/>
  <c r="AA3675" i="2"/>
  <c r="AB3675" i="2" s="1"/>
  <c r="AD3675" i="2"/>
  <c r="E3676" i="2"/>
  <c r="Z3676" i="2"/>
  <c r="AA3676" i="2"/>
  <c r="AB3676" i="2" s="1"/>
  <c r="AD3676" i="2"/>
  <c r="E3677" i="2"/>
  <c r="Z3677" i="2"/>
  <c r="AA3677" i="2"/>
  <c r="AB3677" i="2" s="1"/>
  <c r="AD3677" i="2"/>
  <c r="E3678" i="2"/>
  <c r="Z3678" i="2"/>
  <c r="AA3678" i="2"/>
  <c r="AB3678" i="2" s="1"/>
  <c r="AD3678" i="2"/>
  <c r="E3679" i="2"/>
  <c r="Z3679" i="2"/>
  <c r="AA3679" i="2"/>
  <c r="AB3679" i="2" s="1"/>
  <c r="AD3679" i="2"/>
  <c r="E3680" i="2"/>
  <c r="Z3680" i="2"/>
  <c r="AA3680" i="2"/>
  <c r="AB3680" i="2" s="1"/>
  <c r="AD3680" i="2"/>
  <c r="E3681" i="2"/>
  <c r="Z3681" i="2"/>
  <c r="AA3681" i="2"/>
  <c r="AB3681" i="2" s="1"/>
  <c r="AD3681" i="2"/>
  <c r="E3682" i="2"/>
  <c r="Z3682" i="2"/>
  <c r="AA3682" i="2"/>
  <c r="AB3682" i="2" s="1"/>
  <c r="AD3682" i="2"/>
  <c r="E3683" i="2"/>
  <c r="Z3683" i="2"/>
  <c r="AA3683" i="2"/>
  <c r="AB3683" i="2" s="1"/>
  <c r="AD3683" i="2"/>
  <c r="E3684" i="2"/>
  <c r="Z3684" i="2"/>
  <c r="AA3684" i="2"/>
  <c r="AB3684" i="2" s="1"/>
  <c r="AD3684" i="2"/>
  <c r="E3685" i="2"/>
  <c r="Z3685" i="2"/>
  <c r="AA3685" i="2"/>
  <c r="AB3685" i="2" s="1"/>
  <c r="AD3685" i="2"/>
  <c r="E3686" i="2"/>
  <c r="Z3686" i="2"/>
  <c r="AA3686" i="2"/>
  <c r="AB3686" i="2" s="1"/>
  <c r="AD3686" i="2"/>
  <c r="E3687" i="2"/>
  <c r="Z3687" i="2"/>
  <c r="AA3687" i="2"/>
  <c r="AB3687" i="2" s="1"/>
  <c r="AD3687" i="2"/>
  <c r="E3688" i="2"/>
  <c r="Z3688" i="2"/>
  <c r="AA3688" i="2"/>
  <c r="AB3688" i="2" s="1"/>
  <c r="AD3688" i="2"/>
  <c r="E3689" i="2"/>
  <c r="Z3689" i="2"/>
  <c r="AA3689" i="2"/>
  <c r="AB3689" i="2" s="1"/>
  <c r="AD3689" i="2"/>
  <c r="E3690" i="2"/>
  <c r="Z3690" i="2"/>
  <c r="AA3690" i="2"/>
  <c r="AB3690" i="2" s="1"/>
  <c r="AD3690" i="2"/>
  <c r="E3691" i="2"/>
  <c r="Z3691" i="2"/>
  <c r="AA3691" i="2"/>
  <c r="AB3691" i="2" s="1"/>
  <c r="AD3691" i="2"/>
  <c r="E3692" i="2"/>
  <c r="Z3692" i="2"/>
  <c r="AA3692" i="2"/>
  <c r="AB3692" i="2" s="1"/>
  <c r="AD3692" i="2"/>
  <c r="E3693" i="2"/>
  <c r="Z3693" i="2"/>
  <c r="AA3693" i="2"/>
  <c r="AB3693" i="2" s="1"/>
  <c r="AD3693" i="2"/>
  <c r="E3694" i="2"/>
  <c r="Z3694" i="2"/>
  <c r="AA3694" i="2"/>
  <c r="AB3694" i="2" s="1"/>
  <c r="AD3694" i="2"/>
  <c r="E3695" i="2"/>
  <c r="Z3695" i="2"/>
  <c r="AA3695" i="2"/>
  <c r="AB3695" i="2" s="1"/>
  <c r="AD3695" i="2"/>
  <c r="E3696" i="2"/>
  <c r="Z3696" i="2"/>
  <c r="AA3696" i="2"/>
  <c r="AB3696" i="2" s="1"/>
  <c r="AD3696" i="2"/>
  <c r="E3697" i="2"/>
  <c r="Z3697" i="2"/>
  <c r="AA3697" i="2"/>
  <c r="AB3697" i="2" s="1"/>
  <c r="AD3697" i="2"/>
  <c r="E3698" i="2"/>
  <c r="Z3698" i="2"/>
  <c r="AA3698" i="2"/>
  <c r="AB3698" i="2" s="1"/>
  <c r="AD3698" i="2"/>
  <c r="E3699" i="2"/>
  <c r="Z3699" i="2"/>
  <c r="AA3699" i="2"/>
  <c r="AB3699" i="2" s="1"/>
  <c r="AD3699" i="2"/>
  <c r="E3700" i="2"/>
  <c r="Z3700" i="2"/>
  <c r="AA3700" i="2"/>
  <c r="AB3700" i="2" s="1"/>
  <c r="AD3700" i="2"/>
  <c r="E3701" i="2"/>
  <c r="Z3701" i="2"/>
  <c r="AA3701" i="2"/>
  <c r="AB3701" i="2" s="1"/>
  <c r="AD3701" i="2"/>
  <c r="E3702" i="2"/>
  <c r="Z3702" i="2"/>
  <c r="AA3702" i="2"/>
  <c r="AB3702" i="2" s="1"/>
  <c r="AD3702" i="2"/>
  <c r="E3703" i="2"/>
  <c r="Z3703" i="2"/>
  <c r="AA3703" i="2"/>
  <c r="AB3703" i="2" s="1"/>
  <c r="AD3703" i="2"/>
  <c r="E3704" i="2"/>
  <c r="Z3704" i="2"/>
  <c r="AA3704" i="2"/>
  <c r="AB3704" i="2" s="1"/>
  <c r="AD3704" i="2"/>
  <c r="E3705" i="2"/>
  <c r="Z3705" i="2"/>
  <c r="AA3705" i="2"/>
  <c r="AB3705" i="2" s="1"/>
  <c r="AD3705" i="2"/>
  <c r="E3706" i="2"/>
  <c r="Z3706" i="2"/>
  <c r="AA3706" i="2"/>
  <c r="AB3706" i="2" s="1"/>
  <c r="AD3706" i="2"/>
  <c r="E3707" i="2"/>
  <c r="Z3707" i="2"/>
  <c r="AA3707" i="2"/>
  <c r="AB3707" i="2" s="1"/>
  <c r="AD3707" i="2"/>
  <c r="E3708" i="2"/>
  <c r="Z3708" i="2"/>
  <c r="AA3708" i="2"/>
  <c r="AB3708" i="2" s="1"/>
  <c r="AD3708" i="2"/>
  <c r="E3709" i="2"/>
  <c r="Z3709" i="2"/>
  <c r="AA3709" i="2"/>
  <c r="AB3709" i="2" s="1"/>
  <c r="AD3709" i="2"/>
  <c r="E3710" i="2"/>
  <c r="Z3710" i="2"/>
  <c r="AA3710" i="2"/>
  <c r="AB3710" i="2" s="1"/>
  <c r="AD3710" i="2"/>
  <c r="E3711" i="2"/>
  <c r="Z3711" i="2"/>
  <c r="AA3711" i="2"/>
  <c r="AB3711" i="2" s="1"/>
  <c r="AD3711" i="2"/>
  <c r="E3712" i="2"/>
  <c r="Z3712" i="2"/>
  <c r="AA3712" i="2"/>
  <c r="AB3712" i="2" s="1"/>
  <c r="AD3712" i="2"/>
  <c r="E3713" i="2"/>
  <c r="Z3713" i="2"/>
  <c r="AA3713" i="2"/>
  <c r="AB3713" i="2" s="1"/>
  <c r="AD3713" i="2"/>
  <c r="E3714" i="2"/>
  <c r="Z3714" i="2"/>
  <c r="AA3714" i="2"/>
  <c r="AB3714" i="2" s="1"/>
  <c r="AD3714" i="2"/>
  <c r="E3715" i="2"/>
  <c r="Z3715" i="2"/>
  <c r="AA3715" i="2"/>
  <c r="AB3715" i="2" s="1"/>
  <c r="AD3715" i="2"/>
  <c r="E3716" i="2"/>
  <c r="Z3716" i="2"/>
  <c r="AA3716" i="2"/>
  <c r="AB3716" i="2" s="1"/>
  <c r="AD3716" i="2"/>
  <c r="E3717" i="2"/>
  <c r="Z3717" i="2"/>
  <c r="AA3717" i="2"/>
  <c r="AB3717" i="2" s="1"/>
  <c r="AD3717" i="2"/>
  <c r="E3718" i="2"/>
  <c r="Z3718" i="2"/>
  <c r="AA3718" i="2"/>
  <c r="AB3718" i="2" s="1"/>
  <c r="AD3718" i="2"/>
  <c r="E3719" i="2"/>
  <c r="Z3719" i="2"/>
  <c r="AA3719" i="2"/>
  <c r="AB3719" i="2" s="1"/>
  <c r="AD3719" i="2"/>
  <c r="E3720" i="2"/>
  <c r="Z3720" i="2"/>
  <c r="AA3720" i="2"/>
  <c r="AB3720" i="2" s="1"/>
  <c r="AD3720" i="2"/>
  <c r="E3721" i="2"/>
  <c r="Z3721" i="2"/>
  <c r="AA3721" i="2"/>
  <c r="AB3721" i="2" s="1"/>
  <c r="AD3721" i="2"/>
  <c r="E3722" i="2"/>
  <c r="Z3722" i="2"/>
  <c r="AA3722" i="2"/>
  <c r="AB3722" i="2" s="1"/>
  <c r="AD3722" i="2"/>
  <c r="E3723" i="2"/>
  <c r="Z3723" i="2"/>
  <c r="AA3723" i="2"/>
  <c r="AB3723" i="2" s="1"/>
  <c r="AD3723" i="2"/>
  <c r="E3724" i="2"/>
  <c r="Z3724" i="2"/>
  <c r="AA3724" i="2"/>
  <c r="AB3724" i="2" s="1"/>
  <c r="AD3724" i="2"/>
  <c r="E3725" i="2"/>
  <c r="Z3725" i="2"/>
  <c r="AA3725" i="2"/>
  <c r="AB3725" i="2" s="1"/>
  <c r="AD3725" i="2"/>
  <c r="E3726" i="2"/>
  <c r="Z3726" i="2"/>
  <c r="AA3726" i="2"/>
  <c r="AB3726" i="2" s="1"/>
  <c r="AD3726" i="2"/>
  <c r="E3727" i="2"/>
  <c r="Z3727" i="2"/>
  <c r="AA3727" i="2"/>
  <c r="AB3727" i="2" s="1"/>
  <c r="AD3727" i="2"/>
  <c r="E3728" i="2"/>
  <c r="Z3728" i="2"/>
  <c r="AA3728" i="2"/>
  <c r="AB3728" i="2" s="1"/>
  <c r="AD3728" i="2"/>
  <c r="E3729" i="2"/>
  <c r="Z3729" i="2"/>
  <c r="AA3729" i="2"/>
  <c r="AB3729" i="2" s="1"/>
  <c r="AD3729" i="2"/>
  <c r="E3730" i="2"/>
  <c r="Z3730" i="2"/>
  <c r="AA3730" i="2"/>
  <c r="AB3730" i="2" s="1"/>
  <c r="AD3730" i="2"/>
  <c r="E3731" i="2"/>
  <c r="Z3731" i="2"/>
  <c r="AA3731" i="2"/>
  <c r="AB3731" i="2" s="1"/>
  <c r="AD3731" i="2"/>
  <c r="E3732" i="2"/>
  <c r="Z3732" i="2"/>
  <c r="AA3732" i="2"/>
  <c r="AB3732" i="2" s="1"/>
  <c r="AD3732" i="2"/>
  <c r="E3733" i="2"/>
  <c r="Z3733" i="2"/>
  <c r="AA3733" i="2"/>
  <c r="AB3733" i="2" s="1"/>
  <c r="AD3733" i="2"/>
  <c r="E3734" i="2"/>
  <c r="Z3734" i="2"/>
  <c r="AA3734" i="2"/>
  <c r="AB3734" i="2" s="1"/>
  <c r="AD3734" i="2"/>
  <c r="E3735" i="2"/>
  <c r="Z3735" i="2"/>
  <c r="AA3735" i="2"/>
  <c r="AB3735" i="2" s="1"/>
  <c r="AD3735" i="2"/>
  <c r="E3736" i="2"/>
  <c r="Z3736" i="2"/>
  <c r="AA3736" i="2"/>
  <c r="AB3736" i="2" s="1"/>
  <c r="AD3736" i="2"/>
  <c r="E3737" i="2"/>
  <c r="Z3737" i="2"/>
  <c r="AA3737" i="2"/>
  <c r="AB3737" i="2" s="1"/>
  <c r="AD3737" i="2"/>
  <c r="E3738" i="2"/>
  <c r="Z3738" i="2"/>
  <c r="AA3738" i="2"/>
  <c r="AB3738" i="2" s="1"/>
  <c r="AD3738" i="2"/>
  <c r="E3739" i="2"/>
  <c r="Z3739" i="2"/>
  <c r="AA3739" i="2"/>
  <c r="AB3739" i="2" s="1"/>
  <c r="AD3739" i="2"/>
  <c r="E3740" i="2"/>
  <c r="Z3740" i="2"/>
  <c r="AA3740" i="2"/>
  <c r="AB3740" i="2" s="1"/>
  <c r="AD3740" i="2"/>
  <c r="E3741" i="2"/>
  <c r="Z3741" i="2"/>
  <c r="AA3741" i="2"/>
  <c r="AB3741" i="2" s="1"/>
  <c r="AD3741" i="2"/>
  <c r="E3742" i="2"/>
  <c r="Z3742" i="2"/>
  <c r="AA3742" i="2"/>
  <c r="AB3742" i="2" s="1"/>
  <c r="AD3742" i="2"/>
  <c r="E3743" i="2"/>
  <c r="Z3743" i="2"/>
  <c r="AA3743" i="2"/>
  <c r="AB3743" i="2" s="1"/>
  <c r="AD3743" i="2"/>
  <c r="E3744" i="2"/>
  <c r="Z3744" i="2"/>
  <c r="AA3744" i="2"/>
  <c r="AB3744" i="2" s="1"/>
  <c r="AD3744" i="2"/>
  <c r="E3745" i="2"/>
  <c r="Z3745" i="2"/>
  <c r="AA3745" i="2"/>
  <c r="AB3745" i="2" s="1"/>
  <c r="AD3745" i="2"/>
  <c r="E3746" i="2"/>
  <c r="Z3746" i="2"/>
  <c r="AA3746" i="2"/>
  <c r="AB3746" i="2" s="1"/>
  <c r="AD3746" i="2"/>
  <c r="E3747" i="2"/>
  <c r="Z3747" i="2"/>
  <c r="AA3747" i="2"/>
  <c r="AB3747" i="2" s="1"/>
  <c r="AD3747" i="2"/>
  <c r="E3748" i="2"/>
  <c r="Z3748" i="2"/>
  <c r="AA3748" i="2"/>
  <c r="AB3748" i="2" s="1"/>
  <c r="AD3748" i="2"/>
  <c r="E3749" i="2"/>
  <c r="Z3749" i="2"/>
  <c r="AA3749" i="2"/>
  <c r="AB3749" i="2" s="1"/>
  <c r="AD3749" i="2"/>
  <c r="E3750" i="2"/>
  <c r="Z3750" i="2"/>
  <c r="AA3750" i="2"/>
  <c r="AB3750" i="2" s="1"/>
  <c r="AD3750" i="2"/>
  <c r="E3751" i="2"/>
  <c r="Z3751" i="2"/>
  <c r="AA3751" i="2"/>
  <c r="AB3751" i="2" s="1"/>
  <c r="AD3751" i="2"/>
  <c r="E3752" i="2"/>
  <c r="Z3752" i="2"/>
  <c r="AA3752" i="2"/>
  <c r="AB3752" i="2" s="1"/>
  <c r="AD3752" i="2"/>
  <c r="E3753" i="2"/>
  <c r="Z3753" i="2"/>
  <c r="AA3753" i="2"/>
  <c r="AB3753" i="2" s="1"/>
  <c r="AD3753" i="2"/>
  <c r="E3754" i="2"/>
  <c r="Z3754" i="2"/>
  <c r="AA3754" i="2"/>
  <c r="AB3754" i="2" s="1"/>
  <c r="AD3754" i="2"/>
  <c r="E3755" i="2"/>
  <c r="Z3755" i="2"/>
  <c r="AA3755" i="2"/>
  <c r="AB3755" i="2" s="1"/>
  <c r="AD3755" i="2"/>
  <c r="E3756" i="2"/>
  <c r="Z3756" i="2"/>
  <c r="AA3756" i="2"/>
  <c r="AB3756" i="2" s="1"/>
  <c r="AD3756" i="2"/>
  <c r="E3757" i="2"/>
  <c r="Z3757" i="2"/>
  <c r="AA3757" i="2"/>
  <c r="AB3757" i="2" s="1"/>
  <c r="AD3757" i="2"/>
  <c r="E3758" i="2"/>
  <c r="Z3758" i="2"/>
  <c r="AA3758" i="2"/>
  <c r="AB3758" i="2" s="1"/>
  <c r="AD3758" i="2"/>
  <c r="E3759" i="2"/>
  <c r="Z3759" i="2"/>
  <c r="AA3759" i="2"/>
  <c r="AB3759" i="2" s="1"/>
  <c r="AD3759" i="2"/>
  <c r="E3760" i="2"/>
  <c r="Z3760" i="2"/>
  <c r="AA3760" i="2"/>
  <c r="AB3760" i="2" s="1"/>
  <c r="AD3760" i="2"/>
  <c r="E3761" i="2"/>
  <c r="Z3761" i="2"/>
  <c r="AA3761" i="2"/>
  <c r="AB3761" i="2" s="1"/>
  <c r="AD3761" i="2"/>
  <c r="E3762" i="2"/>
  <c r="Z3762" i="2"/>
  <c r="AA3762" i="2"/>
  <c r="AB3762" i="2" s="1"/>
  <c r="AD3762" i="2"/>
  <c r="E3763" i="2"/>
  <c r="Z3763" i="2"/>
  <c r="AA3763" i="2"/>
  <c r="AB3763" i="2" s="1"/>
  <c r="AD3763" i="2"/>
  <c r="E3764" i="2"/>
  <c r="Z3764" i="2"/>
  <c r="AA3764" i="2"/>
  <c r="AB3764" i="2" s="1"/>
  <c r="AD3764" i="2"/>
  <c r="E3765" i="2"/>
  <c r="Z3765" i="2"/>
  <c r="AA3765" i="2"/>
  <c r="AB3765" i="2" s="1"/>
  <c r="AD3765" i="2"/>
  <c r="E3766" i="2"/>
  <c r="Z3766" i="2"/>
  <c r="AA3766" i="2"/>
  <c r="AB3766" i="2" s="1"/>
  <c r="AD3766" i="2"/>
  <c r="E3767" i="2"/>
  <c r="Z3767" i="2"/>
  <c r="AA3767" i="2"/>
  <c r="AB3767" i="2" s="1"/>
  <c r="AD3767" i="2"/>
  <c r="E3768" i="2"/>
  <c r="Z3768" i="2"/>
  <c r="AA3768" i="2"/>
  <c r="AB3768" i="2" s="1"/>
  <c r="AD3768" i="2"/>
  <c r="E3769" i="2"/>
  <c r="Z3769" i="2"/>
  <c r="AA3769" i="2"/>
  <c r="AB3769" i="2" s="1"/>
  <c r="AD3769" i="2"/>
  <c r="E3770" i="2"/>
  <c r="Z3770" i="2"/>
  <c r="AA3770" i="2"/>
  <c r="AB3770" i="2" s="1"/>
  <c r="AD3770" i="2"/>
  <c r="E3771" i="2"/>
  <c r="Z3771" i="2"/>
  <c r="AA3771" i="2"/>
  <c r="AB3771" i="2" s="1"/>
  <c r="AD3771" i="2"/>
  <c r="E3772" i="2"/>
  <c r="Z3772" i="2"/>
  <c r="AA3772" i="2"/>
  <c r="AB3772" i="2" s="1"/>
  <c r="AD3772" i="2"/>
  <c r="E3773" i="2"/>
  <c r="Z3773" i="2"/>
  <c r="AA3773" i="2"/>
  <c r="AB3773" i="2" s="1"/>
  <c r="AD3773" i="2"/>
  <c r="E3774" i="2"/>
  <c r="Z3774" i="2"/>
  <c r="AA3774" i="2"/>
  <c r="AB3774" i="2" s="1"/>
  <c r="AD3774" i="2"/>
  <c r="E3775" i="2"/>
  <c r="Z3775" i="2"/>
  <c r="AA3775" i="2"/>
  <c r="AB3775" i="2" s="1"/>
  <c r="AD3775" i="2"/>
  <c r="E3776" i="2"/>
  <c r="Z3776" i="2"/>
  <c r="AA3776" i="2"/>
  <c r="AB3776" i="2" s="1"/>
  <c r="AD3776" i="2"/>
  <c r="E3777" i="2"/>
  <c r="Z3777" i="2"/>
  <c r="AA3777" i="2"/>
  <c r="AB3777" i="2" s="1"/>
  <c r="AD3777" i="2"/>
  <c r="E3778" i="2"/>
  <c r="Z3778" i="2"/>
  <c r="AA3778" i="2"/>
  <c r="AB3778" i="2" s="1"/>
  <c r="AD3778" i="2"/>
  <c r="E3779" i="2"/>
  <c r="Z3779" i="2"/>
  <c r="AA3779" i="2"/>
  <c r="AB3779" i="2" s="1"/>
  <c r="AD3779" i="2"/>
  <c r="E3780" i="2"/>
  <c r="Z3780" i="2"/>
  <c r="AA3780" i="2"/>
  <c r="AB3780" i="2" s="1"/>
  <c r="AD3780" i="2"/>
  <c r="E3781" i="2"/>
  <c r="Z3781" i="2"/>
  <c r="AA3781" i="2"/>
  <c r="AB3781" i="2" s="1"/>
  <c r="AD3781" i="2"/>
  <c r="E3782" i="2"/>
  <c r="Z3782" i="2"/>
  <c r="AA3782" i="2"/>
  <c r="AB3782" i="2" s="1"/>
  <c r="AD3782" i="2"/>
  <c r="E3783" i="2"/>
  <c r="Z3783" i="2"/>
  <c r="AA3783" i="2"/>
  <c r="AB3783" i="2" s="1"/>
  <c r="AD3783" i="2"/>
  <c r="E3784" i="2"/>
  <c r="Z3784" i="2"/>
  <c r="AA3784" i="2"/>
  <c r="AB3784" i="2" s="1"/>
  <c r="AD3784" i="2"/>
  <c r="E3785" i="2"/>
  <c r="Z3785" i="2"/>
  <c r="AA3785" i="2"/>
  <c r="AB3785" i="2" s="1"/>
  <c r="AD3785" i="2"/>
  <c r="E3786" i="2"/>
  <c r="Z3786" i="2"/>
  <c r="AA3786" i="2"/>
  <c r="AB3786" i="2" s="1"/>
  <c r="AD3786" i="2"/>
  <c r="E3787" i="2"/>
  <c r="Z3787" i="2"/>
  <c r="AA3787" i="2"/>
  <c r="AB3787" i="2" s="1"/>
  <c r="AD3787" i="2"/>
  <c r="E3788" i="2"/>
  <c r="Z3788" i="2"/>
  <c r="AA3788" i="2"/>
  <c r="AB3788" i="2" s="1"/>
  <c r="AD3788" i="2"/>
  <c r="E3789" i="2"/>
  <c r="Z3789" i="2"/>
  <c r="AA3789" i="2"/>
  <c r="AB3789" i="2" s="1"/>
  <c r="AD3789" i="2"/>
  <c r="E3790" i="2"/>
  <c r="Z3790" i="2"/>
  <c r="AA3790" i="2"/>
  <c r="AB3790" i="2" s="1"/>
  <c r="AD3790" i="2"/>
  <c r="E3791" i="2"/>
  <c r="Z3791" i="2"/>
  <c r="AA3791" i="2"/>
  <c r="AB3791" i="2" s="1"/>
  <c r="AD3791" i="2"/>
  <c r="E3792" i="2"/>
  <c r="Z3792" i="2"/>
  <c r="AA3792" i="2"/>
  <c r="AB3792" i="2" s="1"/>
  <c r="AD3792" i="2"/>
  <c r="E3793" i="2"/>
  <c r="Z3793" i="2"/>
  <c r="AA3793" i="2"/>
  <c r="AB3793" i="2" s="1"/>
  <c r="AD3793" i="2"/>
  <c r="E3794" i="2"/>
  <c r="Z3794" i="2"/>
  <c r="AA3794" i="2"/>
  <c r="AB3794" i="2" s="1"/>
  <c r="AD3794" i="2"/>
  <c r="E3795" i="2"/>
  <c r="Z3795" i="2"/>
  <c r="AA3795" i="2"/>
  <c r="AB3795" i="2" s="1"/>
  <c r="AD3795" i="2"/>
  <c r="E3796" i="2"/>
  <c r="Z3796" i="2"/>
  <c r="AA3796" i="2"/>
  <c r="AB3796" i="2" s="1"/>
  <c r="AD3796" i="2"/>
  <c r="E3797" i="2"/>
  <c r="Z3797" i="2"/>
  <c r="AA3797" i="2"/>
  <c r="AB3797" i="2" s="1"/>
  <c r="AD3797" i="2"/>
  <c r="E3798" i="2"/>
  <c r="Z3798" i="2"/>
  <c r="AA3798" i="2"/>
  <c r="AB3798" i="2" s="1"/>
  <c r="AD3798" i="2"/>
  <c r="E3799" i="2"/>
  <c r="Z3799" i="2"/>
  <c r="AA3799" i="2"/>
  <c r="AB3799" i="2" s="1"/>
  <c r="AD3799" i="2"/>
  <c r="E3800" i="2"/>
  <c r="Z3800" i="2"/>
  <c r="AA3800" i="2"/>
  <c r="AB3800" i="2" s="1"/>
  <c r="AD3800" i="2"/>
  <c r="E3801" i="2"/>
  <c r="Z3801" i="2"/>
  <c r="AA3801" i="2"/>
  <c r="AB3801" i="2" s="1"/>
  <c r="AD3801" i="2"/>
  <c r="E3802" i="2"/>
  <c r="Z3802" i="2"/>
  <c r="AA3802" i="2"/>
  <c r="AB3802" i="2" s="1"/>
  <c r="AD3802" i="2"/>
  <c r="E3803" i="2"/>
  <c r="Z3803" i="2"/>
  <c r="AA3803" i="2"/>
  <c r="AB3803" i="2" s="1"/>
  <c r="AD3803" i="2"/>
  <c r="E3804" i="2"/>
  <c r="Z3804" i="2"/>
  <c r="AA3804" i="2"/>
  <c r="AB3804" i="2" s="1"/>
  <c r="AD3804" i="2"/>
  <c r="E3805" i="2"/>
  <c r="Z3805" i="2"/>
  <c r="AA3805" i="2"/>
  <c r="AB3805" i="2" s="1"/>
  <c r="AD3805" i="2"/>
  <c r="E3806" i="2"/>
  <c r="Z3806" i="2"/>
  <c r="AA3806" i="2"/>
  <c r="AB3806" i="2" s="1"/>
  <c r="AD3806" i="2"/>
  <c r="E3807" i="2"/>
  <c r="Z3807" i="2"/>
  <c r="AA3807" i="2"/>
  <c r="AB3807" i="2" s="1"/>
  <c r="AD3807" i="2"/>
  <c r="E3808" i="2"/>
  <c r="Z3808" i="2"/>
  <c r="AA3808" i="2"/>
  <c r="AB3808" i="2" s="1"/>
  <c r="AD3808" i="2"/>
  <c r="E3809" i="2"/>
  <c r="Z3809" i="2"/>
  <c r="AA3809" i="2"/>
  <c r="AB3809" i="2" s="1"/>
  <c r="AD3809" i="2"/>
  <c r="E3810" i="2"/>
  <c r="Z3810" i="2"/>
  <c r="AA3810" i="2"/>
  <c r="AB3810" i="2" s="1"/>
  <c r="AD3810" i="2"/>
  <c r="E3811" i="2"/>
  <c r="Z3811" i="2"/>
  <c r="AA3811" i="2"/>
  <c r="AB3811" i="2" s="1"/>
  <c r="AD3811" i="2"/>
  <c r="E3812" i="2"/>
  <c r="Z3812" i="2"/>
  <c r="AA3812" i="2"/>
  <c r="AB3812" i="2" s="1"/>
  <c r="AD3812" i="2"/>
  <c r="E3813" i="2"/>
  <c r="Z3813" i="2"/>
  <c r="AA3813" i="2"/>
  <c r="AB3813" i="2" s="1"/>
  <c r="AD3813" i="2"/>
  <c r="E3814" i="2"/>
  <c r="Z3814" i="2"/>
  <c r="AA3814" i="2"/>
  <c r="AB3814" i="2" s="1"/>
  <c r="AD3814" i="2"/>
  <c r="E3815" i="2"/>
  <c r="Z3815" i="2"/>
  <c r="AA3815" i="2"/>
  <c r="AB3815" i="2" s="1"/>
  <c r="AD3815" i="2"/>
  <c r="E3816" i="2"/>
  <c r="Z3816" i="2"/>
  <c r="AA3816" i="2"/>
  <c r="AB3816" i="2" s="1"/>
  <c r="AD3816" i="2"/>
  <c r="E3817" i="2"/>
  <c r="Z3817" i="2"/>
  <c r="AA3817" i="2"/>
  <c r="AB3817" i="2" s="1"/>
  <c r="AD3817" i="2"/>
  <c r="E3818" i="2"/>
  <c r="Z3818" i="2"/>
  <c r="AA3818" i="2"/>
  <c r="AB3818" i="2" s="1"/>
  <c r="AD3818" i="2"/>
  <c r="E3819" i="2"/>
  <c r="Z3819" i="2"/>
  <c r="AA3819" i="2"/>
  <c r="AB3819" i="2" s="1"/>
  <c r="AD3819" i="2"/>
  <c r="E3820" i="2"/>
  <c r="Z3820" i="2"/>
  <c r="AA3820" i="2"/>
  <c r="AB3820" i="2" s="1"/>
  <c r="AD3820" i="2"/>
  <c r="E3821" i="2"/>
  <c r="Z3821" i="2"/>
  <c r="AA3821" i="2"/>
  <c r="AB3821" i="2" s="1"/>
  <c r="AD3821" i="2"/>
  <c r="E3822" i="2"/>
  <c r="Z3822" i="2"/>
  <c r="AA3822" i="2"/>
  <c r="AB3822" i="2" s="1"/>
  <c r="AD3822" i="2"/>
  <c r="E3823" i="2"/>
  <c r="Z3823" i="2"/>
  <c r="AA3823" i="2"/>
  <c r="AB3823" i="2" s="1"/>
  <c r="AD3823" i="2"/>
  <c r="E3824" i="2"/>
  <c r="Z3824" i="2"/>
  <c r="AA3824" i="2"/>
  <c r="AB3824" i="2" s="1"/>
  <c r="AD3824" i="2"/>
  <c r="E3825" i="2"/>
  <c r="Z3825" i="2"/>
  <c r="AA3825" i="2"/>
  <c r="AB3825" i="2" s="1"/>
  <c r="AD3825" i="2"/>
  <c r="E3826" i="2"/>
  <c r="Z3826" i="2"/>
  <c r="AA3826" i="2"/>
  <c r="AB3826" i="2" s="1"/>
  <c r="AD3826" i="2"/>
  <c r="E3827" i="2"/>
  <c r="Z3827" i="2"/>
  <c r="AA3827" i="2"/>
  <c r="AB3827" i="2" s="1"/>
  <c r="AD3827" i="2"/>
  <c r="E3828" i="2"/>
  <c r="Z3828" i="2"/>
  <c r="AA3828" i="2"/>
  <c r="AB3828" i="2" s="1"/>
  <c r="AD3828" i="2"/>
  <c r="E3829" i="2"/>
  <c r="Z3829" i="2"/>
  <c r="AA3829" i="2"/>
  <c r="AB3829" i="2" s="1"/>
  <c r="AD3829" i="2"/>
  <c r="E3830" i="2"/>
  <c r="Z3830" i="2"/>
  <c r="AA3830" i="2"/>
  <c r="AB3830" i="2" s="1"/>
  <c r="AD3830" i="2"/>
  <c r="E3831" i="2"/>
  <c r="Z3831" i="2"/>
  <c r="AA3831" i="2"/>
  <c r="AB3831" i="2" s="1"/>
  <c r="AD3831" i="2"/>
  <c r="D3832" i="2"/>
  <c r="E3832" i="2" s="1"/>
  <c r="Z3832" i="2"/>
  <c r="AA3832" i="2"/>
  <c r="AD3832" i="2"/>
  <c r="E3833" i="2"/>
  <c r="Z3833" i="2"/>
  <c r="AA3833" i="2"/>
  <c r="AB3833" i="2" s="1"/>
  <c r="AD3833" i="2"/>
  <c r="E3834" i="2"/>
  <c r="Z3834" i="2"/>
  <c r="V3834" i="2" s="1"/>
  <c r="AA3834" i="2"/>
  <c r="AB3834" i="2" s="1"/>
  <c r="AC3834" i="2"/>
  <c r="AD3834" i="2"/>
  <c r="E3835" i="2"/>
  <c r="H3835" i="2"/>
  <c r="Z3835" i="2"/>
  <c r="AA3835" i="2"/>
  <c r="AB3835" i="2" s="1"/>
  <c r="AD3835" i="2"/>
  <c r="E3836" i="2"/>
  <c r="Z3836" i="2"/>
  <c r="AA3836" i="2"/>
  <c r="AD3836" i="2"/>
  <c r="E3837" i="2"/>
  <c r="Z3837" i="2"/>
  <c r="AA3837" i="2"/>
  <c r="AC3837" i="2"/>
  <c r="AE3837" i="2" s="1"/>
  <c r="AD3837" i="2"/>
  <c r="E3838" i="2"/>
  <c r="Z3838" i="2"/>
  <c r="AA3838" i="2"/>
  <c r="AB3838" i="2" s="1"/>
  <c r="AC3838" i="2"/>
  <c r="AE3838" i="2" s="1"/>
  <c r="AD3838" i="2"/>
  <c r="E3839" i="2"/>
  <c r="Z3839" i="2"/>
  <c r="AA3839" i="2"/>
  <c r="AD3839" i="2"/>
  <c r="E3972" i="2"/>
  <c r="Z3972" i="2"/>
  <c r="AA3972" i="2"/>
  <c r="AD3972" i="2"/>
  <c r="E3973" i="2"/>
  <c r="Z3973" i="2"/>
  <c r="AA3973" i="2"/>
  <c r="AB3973" i="2" s="1"/>
  <c r="AD3973" i="2"/>
  <c r="E3974" i="2"/>
  <c r="Z3974" i="2"/>
  <c r="AA3974" i="2"/>
  <c r="AB3974" i="2" s="1"/>
  <c r="AD3974" i="2"/>
  <c r="E3975" i="2"/>
  <c r="Z3975" i="2"/>
  <c r="AA3975" i="2"/>
  <c r="V3975" i="2" s="1"/>
  <c r="AD3975" i="2"/>
  <c r="E3976" i="2"/>
  <c r="Z3976" i="2"/>
  <c r="AA3976" i="2"/>
  <c r="AD3976" i="2"/>
  <c r="E3977" i="2"/>
  <c r="Z3977" i="2"/>
  <c r="AA3977" i="2"/>
  <c r="AB3977" i="2" s="1"/>
  <c r="AD3977" i="2"/>
  <c r="E3978" i="2"/>
  <c r="Z3978" i="2"/>
  <c r="AA3978" i="2"/>
  <c r="AB3978" i="2" s="1"/>
  <c r="AD3978" i="2"/>
  <c r="E3979" i="2"/>
  <c r="Z3979" i="2"/>
  <c r="AA3979" i="2"/>
  <c r="AB3979" i="2" s="1"/>
  <c r="AD3979" i="2"/>
  <c r="D3980" i="2"/>
  <c r="E3980" i="2"/>
  <c r="Z3980" i="2"/>
  <c r="AA3980" i="2"/>
  <c r="V3980" i="2" s="1"/>
  <c r="AD3980" i="2"/>
  <c r="E3981" i="2"/>
  <c r="Z3981" i="2"/>
  <c r="V3981" i="2" s="1"/>
  <c r="AA3981" i="2"/>
  <c r="AD3981" i="2"/>
  <c r="E3982" i="2"/>
  <c r="Z3982" i="2"/>
  <c r="AA3982" i="2"/>
  <c r="AD3982" i="2"/>
  <c r="E3983" i="2"/>
  <c r="V3983" i="2"/>
  <c r="Z3983" i="2"/>
  <c r="AA3983" i="2"/>
  <c r="AD3983" i="2"/>
  <c r="E3984" i="2"/>
  <c r="Z3984" i="2"/>
  <c r="AA3984" i="2"/>
  <c r="AD3984" i="2"/>
  <c r="E3985" i="2"/>
  <c r="Z3985" i="2"/>
  <c r="AA3985" i="2"/>
  <c r="AD3985" i="2"/>
  <c r="E3986" i="2"/>
  <c r="Z3986" i="2"/>
  <c r="AA3986" i="2"/>
  <c r="V3986" i="2" s="1"/>
  <c r="AD3986" i="2"/>
  <c r="E3987" i="2"/>
  <c r="Z3987" i="2"/>
  <c r="AA3987" i="2"/>
  <c r="AD3987" i="2"/>
  <c r="E3988" i="2"/>
  <c r="Z3988" i="2"/>
  <c r="AA3988" i="2"/>
  <c r="V3988" i="2" s="1"/>
  <c r="AD3988" i="2"/>
  <c r="E3989" i="2"/>
  <c r="Z3989" i="2"/>
  <c r="AA3989" i="2"/>
  <c r="AD3989" i="2"/>
  <c r="E3990" i="2"/>
  <c r="Z3990" i="2"/>
  <c r="AA3990" i="2"/>
  <c r="AD3990" i="2"/>
  <c r="E3991" i="2"/>
  <c r="Z3991" i="2"/>
  <c r="V3991" i="2" s="1"/>
  <c r="AA3991" i="2"/>
  <c r="AD3991" i="2"/>
  <c r="E3992" i="2"/>
  <c r="Z3992" i="2"/>
  <c r="AA3992" i="2"/>
  <c r="AD3992" i="2"/>
  <c r="E3993" i="2"/>
  <c r="Z3993" i="2"/>
  <c r="AA3993" i="2"/>
  <c r="AD3993" i="2"/>
  <c r="E3994" i="2"/>
  <c r="Z3994" i="2"/>
  <c r="AA3994" i="2"/>
  <c r="AD3994" i="2"/>
  <c r="E3995" i="2"/>
  <c r="Z3995" i="2"/>
  <c r="AA3995" i="2"/>
  <c r="AD3995" i="2"/>
  <c r="E3996" i="2"/>
  <c r="Z3996" i="2"/>
  <c r="AA3996" i="2"/>
  <c r="V3996" i="2" s="1"/>
  <c r="AD3996" i="2"/>
  <c r="E3997" i="2"/>
  <c r="V3997" i="2"/>
  <c r="Z3997" i="2"/>
  <c r="AA3997" i="2"/>
  <c r="AD3997" i="2"/>
  <c r="E3998" i="2"/>
  <c r="Z3998" i="2"/>
  <c r="AA3998" i="2"/>
  <c r="AD3998" i="2"/>
  <c r="E3999" i="2"/>
  <c r="V3999" i="2"/>
  <c r="Z3999" i="2"/>
  <c r="AA3999" i="2"/>
  <c r="AD3999" i="2"/>
  <c r="E4000" i="2"/>
  <c r="Z4000" i="2"/>
  <c r="AA4000" i="2"/>
  <c r="V4000" i="2" s="1"/>
  <c r="AD4000" i="2"/>
  <c r="E4001" i="2"/>
  <c r="Z4001" i="2"/>
  <c r="V4001" i="2" s="1"/>
  <c r="AA4001" i="2"/>
  <c r="AD4001" i="2"/>
  <c r="E4002" i="2"/>
  <c r="Z4002" i="2"/>
  <c r="AA4002" i="2"/>
  <c r="V4002" i="2" s="1"/>
  <c r="AD4002" i="2"/>
  <c r="E4003" i="2"/>
  <c r="Z4003" i="2"/>
  <c r="AA4003" i="2"/>
  <c r="V4003" i="2" s="1"/>
  <c r="AD4003" i="2"/>
  <c r="E4004" i="2"/>
  <c r="Z4004" i="2"/>
  <c r="AA4004" i="2"/>
  <c r="AD4004" i="2"/>
  <c r="E4005" i="2"/>
  <c r="Z4005" i="2"/>
  <c r="V4005" i="2" s="1"/>
  <c r="AA4005" i="2"/>
  <c r="AD4005" i="2"/>
  <c r="E4006" i="2"/>
  <c r="Z4006" i="2"/>
  <c r="AA4006" i="2"/>
  <c r="AD4006" i="2"/>
  <c r="E4007" i="2"/>
  <c r="Z4007" i="2"/>
  <c r="AA4007" i="2"/>
  <c r="AD4007" i="2"/>
  <c r="E4008" i="2"/>
  <c r="Z4008" i="2"/>
  <c r="AA4008" i="2"/>
  <c r="AD4008" i="2"/>
  <c r="E4009" i="2"/>
  <c r="Z4009" i="2"/>
  <c r="V4009" i="2" s="1"/>
  <c r="AA4009" i="2"/>
  <c r="AD4009" i="2"/>
  <c r="E4010" i="2"/>
  <c r="Z4010" i="2"/>
  <c r="AA4010" i="2"/>
  <c r="V4010" i="2" s="1"/>
  <c r="AD4010" i="2"/>
  <c r="E4011" i="2"/>
  <c r="Z4011" i="2"/>
  <c r="AA4011" i="2"/>
  <c r="AD4011" i="2"/>
  <c r="E4012" i="2"/>
  <c r="Z4012" i="2"/>
  <c r="AA4012" i="2"/>
  <c r="AD4012" i="2"/>
  <c r="E4013" i="2"/>
  <c r="Z4013" i="2"/>
  <c r="V4013" i="2" s="1"/>
  <c r="AA4013" i="2"/>
  <c r="AD4013" i="2"/>
  <c r="E4014" i="2"/>
  <c r="Z4014" i="2"/>
  <c r="AA4014" i="2"/>
  <c r="AD4014" i="2"/>
  <c r="E4015" i="2"/>
  <c r="V4015" i="2"/>
  <c r="Z4015" i="2"/>
  <c r="AA4015" i="2"/>
  <c r="AD4015" i="2"/>
  <c r="E4016" i="2"/>
  <c r="Z4016" i="2"/>
  <c r="AA4016" i="2"/>
  <c r="V4016" i="2" s="1"/>
  <c r="AD4016" i="2"/>
  <c r="E4017" i="2"/>
  <c r="Z4017" i="2"/>
  <c r="AA4017" i="2"/>
  <c r="AD4017" i="2"/>
  <c r="E4018" i="2"/>
  <c r="Z4018" i="2"/>
  <c r="AA4018" i="2"/>
  <c r="AD4018" i="2"/>
  <c r="E4019" i="2"/>
  <c r="Z4019" i="2"/>
  <c r="AA4019" i="2"/>
  <c r="V4019" i="2" s="1"/>
  <c r="AD4019" i="2"/>
  <c r="E4020" i="2"/>
  <c r="Z4020" i="2"/>
  <c r="AA4020" i="2"/>
  <c r="AD4020" i="2"/>
  <c r="E4021" i="2"/>
  <c r="Z4021" i="2"/>
  <c r="V4021" i="2" s="1"/>
  <c r="AA4021" i="2"/>
  <c r="AD4021" i="2"/>
  <c r="E4022" i="2"/>
  <c r="Z4022" i="2"/>
  <c r="AA4022" i="2"/>
  <c r="AD4022" i="2"/>
  <c r="E4023" i="2"/>
  <c r="Z4023" i="2"/>
  <c r="AA4023" i="2"/>
  <c r="AD4023" i="2"/>
  <c r="E4024" i="2"/>
  <c r="Z4024" i="2"/>
  <c r="AA4024" i="2"/>
  <c r="V4024" i="2" s="1"/>
  <c r="AD4024" i="2"/>
  <c r="E4025" i="2"/>
  <c r="Z4025" i="2"/>
  <c r="AA4025" i="2"/>
  <c r="AD4025" i="2"/>
  <c r="E4026" i="2"/>
  <c r="Z4026" i="2"/>
  <c r="AA4026" i="2"/>
  <c r="V4026" i="2" s="1"/>
  <c r="AD4026" i="2"/>
  <c r="E4027" i="2"/>
  <c r="Z4027" i="2"/>
  <c r="AA4027" i="2"/>
  <c r="V4027" i="2" s="1"/>
  <c r="AD4027" i="2"/>
  <c r="E4028" i="2"/>
  <c r="Z4028" i="2"/>
  <c r="AA4028" i="2"/>
  <c r="AD4028" i="2"/>
  <c r="E4029" i="2"/>
  <c r="Z4029" i="2"/>
  <c r="AA4029" i="2"/>
  <c r="AD4029" i="2"/>
  <c r="E4030" i="2"/>
  <c r="Z4030" i="2"/>
  <c r="AA4030" i="2"/>
  <c r="AD4030" i="2"/>
  <c r="E4031" i="2"/>
  <c r="Z4031" i="2"/>
  <c r="V4031" i="2" s="1"/>
  <c r="AA4031" i="2"/>
  <c r="AD4031" i="2"/>
  <c r="E4032" i="2"/>
  <c r="Z4032" i="2"/>
  <c r="AA4032" i="2"/>
  <c r="AD4032" i="2"/>
  <c r="E4033" i="2"/>
  <c r="Z4033" i="2"/>
  <c r="AA4033" i="2"/>
  <c r="AD4033" i="2"/>
  <c r="E4034" i="2"/>
  <c r="Z4034" i="2"/>
  <c r="AA4034" i="2"/>
  <c r="V4034" i="2" s="1"/>
  <c r="AD4034" i="2"/>
  <c r="E4035" i="2"/>
  <c r="Z4035" i="2"/>
  <c r="AA4035" i="2"/>
  <c r="AD4035" i="2"/>
  <c r="E4036" i="2"/>
  <c r="Z4036" i="2"/>
  <c r="AA4036" i="2"/>
  <c r="AD4036" i="2"/>
  <c r="E4037" i="2"/>
  <c r="Z4037" i="2"/>
  <c r="AA4037" i="2"/>
  <c r="AD4037" i="2"/>
  <c r="E4038" i="2"/>
  <c r="Z4038" i="2"/>
  <c r="AA4038" i="2"/>
  <c r="AD4038" i="2"/>
  <c r="E4039" i="2"/>
  <c r="Z4039" i="2"/>
  <c r="V4039" i="2" s="1"/>
  <c r="AA4039" i="2"/>
  <c r="AD4039" i="2"/>
  <c r="E4040" i="2"/>
  <c r="Z4040" i="2"/>
  <c r="AA4040" i="2"/>
  <c r="V4040" i="2" s="1"/>
  <c r="AD4040" i="2"/>
  <c r="E4041" i="2"/>
  <c r="Z4041" i="2"/>
  <c r="V4041" i="2" s="1"/>
  <c r="AA4041" i="2"/>
  <c r="AD4041" i="2"/>
  <c r="E4042" i="2"/>
  <c r="Z4042" i="2"/>
  <c r="AA4042" i="2"/>
  <c r="AD4042" i="2"/>
  <c r="E4043" i="2"/>
  <c r="Z4043" i="2"/>
  <c r="AA4043" i="2"/>
  <c r="V4043" i="2" s="1"/>
  <c r="AD4043" i="2"/>
  <c r="E4044" i="2"/>
  <c r="Z4044" i="2"/>
  <c r="AA4044" i="2"/>
  <c r="AD4044" i="2"/>
  <c r="E4045" i="2"/>
  <c r="Z4045" i="2"/>
  <c r="V4045" i="2" s="1"/>
  <c r="AA4045" i="2"/>
  <c r="AD4045" i="2"/>
  <c r="E4046" i="2"/>
  <c r="Z4046" i="2"/>
  <c r="AA4046" i="2"/>
  <c r="AD4046" i="2"/>
  <c r="E4047" i="2"/>
  <c r="V4047" i="2"/>
  <c r="Z4047" i="2"/>
  <c r="AA4047" i="2"/>
  <c r="AD4047" i="2"/>
  <c r="E4048" i="2"/>
  <c r="Z4048" i="2"/>
  <c r="AA4048" i="2"/>
  <c r="V4048" i="2" s="1"/>
  <c r="AD4048" i="2"/>
  <c r="E4049" i="2"/>
  <c r="Z4049" i="2"/>
  <c r="AA4049" i="2"/>
  <c r="AD4049" i="2"/>
  <c r="E4050" i="2"/>
  <c r="Z4050" i="2"/>
  <c r="AA4050" i="2"/>
  <c r="AD4050" i="2"/>
  <c r="E4051" i="2"/>
  <c r="Z4051" i="2"/>
  <c r="AA4051" i="2"/>
  <c r="AD4051" i="2"/>
  <c r="E4052" i="2"/>
  <c r="Z4052" i="2"/>
  <c r="AA4052" i="2"/>
  <c r="AD4052" i="2"/>
  <c r="E4053" i="2"/>
  <c r="Z4053" i="2"/>
  <c r="V4053" i="2" s="1"/>
  <c r="AA4053" i="2"/>
  <c r="AD4053" i="2"/>
  <c r="E4054" i="2"/>
  <c r="Z4054" i="2"/>
  <c r="AA4054" i="2"/>
  <c r="AD4054" i="2"/>
  <c r="E4055" i="2"/>
  <c r="Z4055" i="2"/>
  <c r="V4055" i="2" s="1"/>
  <c r="AA4055" i="2"/>
  <c r="AD4055" i="2"/>
  <c r="E4056" i="2"/>
  <c r="Z4056" i="2"/>
  <c r="AA4056" i="2"/>
  <c r="V4056" i="2" s="1"/>
  <c r="AD4056" i="2"/>
  <c r="E4057" i="2"/>
  <c r="Z4057" i="2"/>
  <c r="AA4057" i="2"/>
  <c r="AD4057" i="2"/>
  <c r="E4058" i="2"/>
  <c r="Z4058" i="2"/>
  <c r="AA4058" i="2"/>
  <c r="AD4058" i="2"/>
  <c r="E4059" i="2"/>
  <c r="Z4059" i="2"/>
  <c r="AA4059" i="2"/>
  <c r="AD4059" i="2"/>
  <c r="E4060" i="2"/>
  <c r="Z4060" i="2"/>
  <c r="AA4060" i="2"/>
  <c r="AD4060" i="2"/>
  <c r="E4061" i="2"/>
  <c r="Z4061" i="2"/>
  <c r="AA4061" i="2"/>
  <c r="AD4061" i="2"/>
  <c r="E4062" i="2"/>
  <c r="Z4062" i="2"/>
  <c r="AA4062" i="2"/>
  <c r="AD4062" i="2"/>
  <c r="E4063" i="2"/>
  <c r="Z4063" i="2"/>
  <c r="AA4063" i="2"/>
  <c r="AD4063" i="2"/>
  <c r="E4064" i="2"/>
  <c r="Z4064" i="2"/>
  <c r="AA4064" i="2"/>
  <c r="AD4064" i="2"/>
  <c r="E4065" i="2"/>
  <c r="Z4065" i="2"/>
  <c r="AA4065" i="2"/>
  <c r="AD4065" i="2"/>
  <c r="E4066" i="2"/>
  <c r="Z4066" i="2"/>
  <c r="AA4066" i="2"/>
  <c r="AD4066" i="2"/>
  <c r="E4067" i="2"/>
  <c r="Z4067" i="2"/>
  <c r="AA4067" i="2"/>
  <c r="AD4067" i="2"/>
  <c r="E4068" i="2"/>
  <c r="Z4068" i="2"/>
  <c r="AA4068" i="2"/>
  <c r="AD4068" i="2"/>
  <c r="E4069" i="2"/>
  <c r="Z4069" i="2"/>
  <c r="AA4069" i="2"/>
  <c r="AD4069" i="2"/>
  <c r="E4070" i="2"/>
  <c r="Z4070" i="2"/>
  <c r="AA4070" i="2"/>
  <c r="AD4070" i="2"/>
  <c r="E4071" i="2"/>
  <c r="Z4071" i="2"/>
  <c r="AA4071" i="2"/>
  <c r="AD4071" i="2"/>
  <c r="E4072" i="2"/>
  <c r="Z4072" i="2"/>
  <c r="AA4072" i="2"/>
  <c r="AD4072" i="2"/>
  <c r="E4073" i="2"/>
  <c r="Z4073" i="2"/>
  <c r="AA4073" i="2"/>
  <c r="AD4073" i="2"/>
  <c r="E4074" i="2"/>
  <c r="Z4074" i="2"/>
  <c r="AA4074" i="2"/>
  <c r="AD4074" i="2"/>
  <c r="E4075" i="2"/>
  <c r="Z4075" i="2"/>
  <c r="AA4075" i="2"/>
  <c r="AD4075" i="2"/>
  <c r="E4076" i="2"/>
  <c r="Z4076" i="2"/>
  <c r="AA4076" i="2"/>
  <c r="AD4076" i="2"/>
  <c r="E4077" i="2"/>
  <c r="Z4077" i="2"/>
  <c r="AA4077" i="2"/>
  <c r="AD4077" i="2"/>
  <c r="E4078" i="2"/>
  <c r="Z4078" i="2"/>
  <c r="AA4078" i="2"/>
  <c r="AD4078" i="2"/>
  <c r="E4079" i="2"/>
  <c r="Z4079" i="2"/>
  <c r="AA4079" i="2"/>
  <c r="AD4079" i="2"/>
  <c r="E4080" i="2"/>
  <c r="Z4080" i="2"/>
  <c r="AA4080" i="2"/>
  <c r="AD4080" i="2"/>
  <c r="E4081" i="2"/>
  <c r="Z4081" i="2"/>
  <c r="AA4081" i="2"/>
  <c r="AD4081" i="2"/>
  <c r="E4082" i="2"/>
  <c r="Z4082" i="2"/>
  <c r="AA4082" i="2"/>
  <c r="AD4082" i="2"/>
  <c r="E4083" i="2"/>
  <c r="Z4083" i="2"/>
  <c r="AA4083" i="2"/>
  <c r="AD4083" i="2"/>
  <c r="E4084" i="2"/>
  <c r="Z4084" i="2"/>
  <c r="AA4084" i="2"/>
  <c r="AD4084" i="2"/>
  <c r="E4085" i="2"/>
  <c r="Z4085" i="2"/>
  <c r="AA4085" i="2"/>
  <c r="AD4085" i="2"/>
  <c r="E4086" i="2"/>
  <c r="Z4086" i="2"/>
  <c r="AA4086" i="2"/>
  <c r="AD4086" i="2"/>
  <c r="E4087" i="2"/>
  <c r="Z4087" i="2"/>
  <c r="AA4087" i="2"/>
  <c r="AD4087" i="2"/>
  <c r="E4088" i="2"/>
  <c r="Z4088" i="2"/>
  <c r="AA4088" i="2"/>
  <c r="AD4088" i="2"/>
  <c r="E4089" i="2"/>
  <c r="Z4089" i="2"/>
  <c r="AA4089" i="2"/>
  <c r="AD4089" i="2"/>
  <c r="E4090" i="2"/>
  <c r="Z4090" i="2"/>
  <c r="AA4090" i="2"/>
  <c r="AD4090" i="2"/>
  <c r="E4091" i="2"/>
  <c r="Z4091" i="2"/>
  <c r="AA4091" i="2"/>
  <c r="AD4091" i="2"/>
  <c r="E4092" i="2"/>
  <c r="Z4092" i="2"/>
  <c r="AA4092" i="2"/>
  <c r="AD4092" i="2"/>
  <c r="E4093" i="2"/>
  <c r="Z4093" i="2"/>
  <c r="AA4093" i="2"/>
  <c r="AD4093" i="2"/>
  <c r="E4094" i="2"/>
  <c r="Z4094" i="2"/>
  <c r="AA4094" i="2"/>
  <c r="AD4094" i="2"/>
  <c r="E4095" i="2"/>
  <c r="Z4095" i="2"/>
  <c r="AA4095" i="2"/>
  <c r="AD4095" i="2"/>
  <c r="E4096" i="2"/>
  <c r="Z4096" i="2"/>
  <c r="AA4096" i="2"/>
  <c r="AD4096" i="2"/>
  <c r="E4097" i="2"/>
  <c r="Z4097" i="2"/>
  <c r="AA4097" i="2"/>
  <c r="AD4097" i="2"/>
  <c r="E4098" i="2"/>
  <c r="Z4098" i="2"/>
  <c r="AA4098" i="2"/>
  <c r="AD4098" i="2"/>
  <c r="E4099" i="2"/>
  <c r="Z4099" i="2"/>
  <c r="AA4099" i="2"/>
  <c r="AD4099" i="2"/>
  <c r="E4100" i="2"/>
  <c r="Z4100" i="2"/>
  <c r="AA4100" i="2"/>
  <c r="AD4100" i="2"/>
  <c r="E4101" i="2"/>
  <c r="Z4101" i="2"/>
  <c r="AA4101" i="2"/>
  <c r="AD4101" i="2"/>
  <c r="E4102" i="2"/>
  <c r="Z4102" i="2"/>
  <c r="AA4102" i="2"/>
  <c r="AD4102" i="2"/>
  <c r="E4103" i="2"/>
  <c r="Z4103" i="2"/>
  <c r="AA4103" i="2"/>
  <c r="AD4103" i="2"/>
  <c r="E4104" i="2"/>
  <c r="Z4104" i="2"/>
  <c r="AA4104" i="2"/>
  <c r="AD4104" i="2"/>
  <c r="E4105" i="2"/>
  <c r="Z4105" i="2"/>
  <c r="AA4105" i="2"/>
  <c r="AD4105" i="2"/>
  <c r="E4106" i="2"/>
  <c r="Z4106" i="2"/>
  <c r="AA4106" i="2"/>
  <c r="AD4106" i="2"/>
  <c r="E4107" i="2"/>
  <c r="Z4107" i="2"/>
  <c r="AA4107" i="2"/>
  <c r="AD4107" i="2"/>
  <c r="E4108" i="2"/>
  <c r="Z4108" i="2"/>
  <c r="AA4108" i="2"/>
  <c r="AC4108" i="2" s="1"/>
  <c r="AB4108" i="2"/>
  <c r="AD4108" i="2"/>
  <c r="AE4108" i="2" s="1"/>
  <c r="E4109" i="2"/>
  <c r="Z4109" i="2"/>
  <c r="AA4109" i="2"/>
  <c r="AC4109" i="2" s="1"/>
  <c r="AD4109" i="2"/>
  <c r="E4110" i="2"/>
  <c r="Z4110" i="2"/>
  <c r="V4110" i="2" s="1"/>
  <c r="AA4110" i="2"/>
  <c r="AC4110" i="2" s="1"/>
  <c r="AD4110" i="2"/>
  <c r="AE4110" i="2" s="1"/>
  <c r="E4111" i="2"/>
  <c r="Z4111" i="2"/>
  <c r="AA4111" i="2"/>
  <c r="AD4111" i="2"/>
  <c r="E4112" i="2"/>
  <c r="Z4112" i="2"/>
  <c r="AA4112" i="2"/>
  <c r="AD4112" i="2"/>
  <c r="E4113" i="2"/>
  <c r="Z4113" i="2"/>
  <c r="AA4113" i="2"/>
  <c r="AC4113" i="2" s="1"/>
  <c r="AD4113" i="2"/>
  <c r="E4114" i="2"/>
  <c r="Z4114" i="2"/>
  <c r="AA4114" i="2"/>
  <c r="AC4114" i="2" s="1"/>
  <c r="AE4114" i="2" s="1"/>
  <c r="AD4114" i="2"/>
  <c r="E4115" i="2"/>
  <c r="Z4115" i="2"/>
  <c r="AA4115" i="2"/>
  <c r="AD4115" i="2"/>
  <c r="E4116" i="2"/>
  <c r="Z4116" i="2"/>
  <c r="AA4116" i="2"/>
  <c r="AC4116" i="2" s="1"/>
  <c r="AB4116" i="2"/>
  <c r="AD4116" i="2"/>
  <c r="AE4116" i="2"/>
  <c r="E4117" i="2"/>
  <c r="Z4117" i="2"/>
  <c r="AA4117" i="2"/>
  <c r="AC4117" i="2" s="1"/>
  <c r="AD4117" i="2"/>
  <c r="E4118" i="2"/>
  <c r="Z4118" i="2"/>
  <c r="V4118" i="2" s="1"/>
  <c r="AA4118" i="2"/>
  <c r="AC4118" i="2" s="1"/>
  <c r="AD4118" i="2"/>
  <c r="AE4118" i="2"/>
  <c r="E4119" i="2"/>
  <c r="Z4119" i="2"/>
  <c r="AA4119" i="2"/>
  <c r="AD4119" i="2"/>
  <c r="E4120" i="2"/>
  <c r="Z4120" i="2"/>
  <c r="AA4120" i="2"/>
  <c r="AC4120" i="2" s="1"/>
  <c r="AE4120" i="2" s="1"/>
  <c r="AB4120" i="2"/>
  <c r="AD4120" i="2"/>
  <c r="E4121" i="2"/>
  <c r="Z4121" i="2"/>
  <c r="AA4121" i="2"/>
  <c r="AC4121" i="2" s="1"/>
  <c r="AD4121" i="2"/>
  <c r="E4122" i="2"/>
  <c r="Z4122" i="2"/>
  <c r="AA4122" i="2"/>
  <c r="AC4122" i="2" s="1"/>
  <c r="AE4122" i="2" s="1"/>
  <c r="AD4122" i="2"/>
  <c r="E4123" i="2"/>
  <c r="Z4123" i="2"/>
  <c r="AA4123" i="2"/>
  <c r="AD4123" i="2"/>
  <c r="E4124" i="2"/>
  <c r="Z4124" i="2"/>
  <c r="AA4124" i="2"/>
  <c r="AC4124" i="2" s="1"/>
  <c r="AE4124" i="2" s="1"/>
  <c r="AD4124" i="2"/>
  <c r="E4125" i="2"/>
  <c r="Z4125" i="2"/>
  <c r="AA4125" i="2"/>
  <c r="AC4125" i="2" s="1"/>
  <c r="AD4125" i="2"/>
  <c r="E4126" i="2"/>
  <c r="Z4126" i="2"/>
  <c r="AA4126" i="2"/>
  <c r="AC4126" i="2" s="1"/>
  <c r="AE4126" i="2" s="1"/>
  <c r="AD4126" i="2"/>
  <c r="E4127" i="2"/>
  <c r="Z4127" i="2"/>
  <c r="AA4127" i="2"/>
  <c r="AD4127" i="2"/>
  <c r="E4128" i="2"/>
  <c r="Z4128" i="2"/>
  <c r="AA4128" i="2"/>
  <c r="AC4128" i="2" s="1"/>
  <c r="AB4128" i="2"/>
  <c r="AD4128" i="2"/>
  <c r="E4129" i="2"/>
  <c r="Z4129" i="2"/>
  <c r="V4129" i="2" s="1"/>
  <c r="AA4129" i="2"/>
  <c r="AC4129" i="2" s="1"/>
  <c r="AD4129" i="2"/>
  <c r="E4130" i="2"/>
  <c r="V4130" i="2"/>
  <c r="Z4130" i="2"/>
  <c r="AA4130" i="2"/>
  <c r="AC4130" i="2" s="1"/>
  <c r="AB4130" i="2"/>
  <c r="AD4130" i="2"/>
  <c r="E4131" i="2"/>
  <c r="Z4131" i="2"/>
  <c r="AA4131" i="2"/>
  <c r="AD4131" i="2"/>
  <c r="E4132" i="2"/>
  <c r="Z4132" i="2"/>
  <c r="AA4132" i="2"/>
  <c r="AD4132" i="2"/>
  <c r="E4133" i="2"/>
  <c r="Z4133" i="2"/>
  <c r="AA4133" i="2"/>
  <c r="AC4133" i="2" s="1"/>
  <c r="AD4133" i="2"/>
  <c r="E4134" i="2"/>
  <c r="Z4134" i="2"/>
  <c r="AA4134" i="2"/>
  <c r="AD4134" i="2"/>
  <c r="E4135" i="2"/>
  <c r="Z4135" i="2"/>
  <c r="AA4135" i="2"/>
  <c r="AD4135" i="2"/>
  <c r="E4136" i="2"/>
  <c r="Z4136" i="2"/>
  <c r="AA4136" i="2"/>
  <c r="AC4136" i="2" s="1"/>
  <c r="AB4136" i="2"/>
  <c r="AD4136" i="2"/>
  <c r="E4137" i="2"/>
  <c r="Z4137" i="2"/>
  <c r="AA4137" i="2"/>
  <c r="AC4137" i="2" s="1"/>
  <c r="AD4137" i="2"/>
  <c r="E4138" i="2"/>
  <c r="H4138" i="2"/>
  <c r="Z4138" i="2"/>
  <c r="AA4138" i="2"/>
  <c r="AD4138" i="2"/>
  <c r="E4139" i="2"/>
  <c r="H4139" i="2"/>
  <c r="Z4139" i="2"/>
  <c r="AA4139" i="2"/>
  <c r="AC4139" i="2" s="1"/>
  <c r="AE4139" i="2" s="1"/>
  <c r="AD4139" i="2"/>
  <c r="E4140" i="2"/>
  <c r="Z4140" i="2"/>
  <c r="AA4140" i="2"/>
  <c r="AC4140" i="2" s="1"/>
  <c r="AE4140" i="2" s="1"/>
  <c r="AB4140" i="2"/>
  <c r="AD4140" i="2"/>
  <c r="E4141" i="2"/>
  <c r="Z4141" i="2"/>
  <c r="AA4141" i="2"/>
  <c r="AC4141" i="2" s="1"/>
  <c r="AB4141" i="2"/>
  <c r="AD4141" i="2"/>
  <c r="E4142" i="2"/>
  <c r="Z4142" i="2"/>
  <c r="AA4142" i="2"/>
  <c r="AC4142" i="2" s="1"/>
  <c r="AB4142" i="2"/>
  <c r="AD4142" i="2"/>
  <c r="E4143" i="2"/>
  <c r="Z4143" i="2"/>
  <c r="AA4143" i="2"/>
  <c r="AC4143" i="2" s="1"/>
  <c r="AB4143" i="2"/>
  <c r="AD4143" i="2"/>
  <c r="D4144" i="2"/>
  <c r="E4144" i="2" s="1"/>
  <c r="Z4144" i="2"/>
  <c r="AA4144" i="2"/>
  <c r="AB4144" i="2"/>
  <c r="AD4144" i="2"/>
  <c r="E4145" i="2"/>
  <c r="Z4145" i="2"/>
  <c r="AA4145" i="2"/>
  <c r="V4145" i="2" s="1"/>
  <c r="AD4145" i="2"/>
  <c r="E4146" i="2"/>
  <c r="Z4146" i="2"/>
  <c r="AA4146" i="2"/>
  <c r="V4146" i="2" s="1"/>
  <c r="AB4146" i="2"/>
  <c r="AD4146" i="2"/>
  <c r="E4147" i="2"/>
  <c r="Z4147" i="2"/>
  <c r="AA4147" i="2"/>
  <c r="V4147" i="2" s="1"/>
  <c r="AD4147" i="2"/>
  <c r="E4294" i="2"/>
  <c r="Z4294" i="2"/>
  <c r="AA4294" i="2"/>
  <c r="AB4294" i="2" s="1"/>
  <c r="AD4294" i="2"/>
  <c r="E4295" i="2"/>
  <c r="Z4295" i="2"/>
  <c r="AA4295" i="2"/>
  <c r="V4295" i="2" s="1"/>
  <c r="AD4295" i="2"/>
  <c r="E4296" i="2"/>
  <c r="Z4296" i="2"/>
  <c r="AA4296" i="2"/>
  <c r="AB4296" i="2"/>
  <c r="AD4296" i="2"/>
  <c r="E4297" i="2"/>
  <c r="Z4297" i="2"/>
  <c r="AA4297" i="2"/>
  <c r="V4297" i="2" s="1"/>
  <c r="AD4297" i="2"/>
  <c r="E4298" i="2"/>
  <c r="Z4298" i="2"/>
  <c r="AA4298" i="2"/>
  <c r="AB4298" i="2" s="1"/>
  <c r="AD4298" i="2"/>
  <c r="E4299" i="2"/>
  <c r="Z4299" i="2"/>
  <c r="AA4299" i="2"/>
  <c r="AB4299" i="2"/>
  <c r="AD4299" i="2"/>
  <c r="E4300" i="2"/>
  <c r="Z4300" i="2"/>
  <c r="AA4300" i="2"/>
  <c r="V4300" i="2" s="1"/>
  <c r="AD4300" i="2"/>
  <c r="E4301" i="2"/>
  <c r="Z4301" i="2"/>
  <c r="AA4301" i="2"/>
  <c r="AD4301" i="2"/>
  <c r="E4302" i="2"/>
  <c r="Z4302" i="2"/>
  <c r="AA4302" i="2"/>
  <c r="AB4302" i="2"/>
  <c r="AD4302" i="2"/>
  <c r="E4303" i="2"/>
  <c r="Z4303" i="2"/>
  <c r="AA4303" i="2"/>
  <c r="V4303" i="2" s="1"/>
  <c r="AD4303" i="2"/>
  <c r="E4304" i="2"/>
  <c r="Z4304" i="2"/>
  <c r="AA4304" i="2"/>
  <c r="AB4304" i="2"/>
  <c r="AD4304" i="2"/>
  <c r="E4305" i="2"/>
  <c r="Z4305" i="2"/>
  <c r="AA4305" i="2"/>
  <c r="V4305" i="2" s="1"/>
  <c r="AD4305" i="2"/>
  <c r="E4306" i="2"/>
  <c r="Z4306" i="2"/>
  <c r="AA4306" i="2"/>
  <c r="AB4306" i="2" s="1"/>
  <c r="AD4306" i="2"/>
  <c r="E4307" i="2"/>
  <c r="Z4307" i="2"/>
  <c r="AA4307" i="2"/>
  <c r="V4307" i="2" s="1"/>
  <c r="AB4307" i="2"/>
  <c r="AD4307" i="2"/>
  <c r="E4308" i="2"/>
  <c r="Z4308" i="2"/>
  <c r="AA4308" i="2"/>
  <c r="AB4308" i="2"/>
  <c r="AD4308" i="2"/>
  <c r="E4309" i="2"/>
  <c r="Z4309" i="2"/>
  <c r="AA4309" i="2"/>
  <c r="V4309" i="2" s="1"/>
  <c r="AD4309" i="2"/>
  <c r="E4310" i="2"/>
  <c r="Z4310" i="2"/>
  <c r="AA4310" i="2"/>
  <c r="AB4310" i="2"/>
  <c r="AD4310" i="2"/>
  <c r="E4311" i="2"/>
  <c r="Z4311" i="2"/>
  <c r="AA4311" i="2"/>
  <c r="AB4311" i="2"/>
  <c r="AD4311" i="2"/>
  <c r="E4312" i="2"/>
  <c r="Z4312" i="2"/>
  <c r="AA4312" i="2"/>
  <c r="V4312" i="2" s="1"/>
  <c r="AB4312" i="2"/>
  <c r="AD4312" i="2"/>
  <c r="E4313" i="2"/>
  <c r="Z4313" i="2"/>
  <c r="AA4313" i="2"/>
  <c r="AD4313" i="2"/>
  <c r="E4314" i="2"/>
  <c r="Z4314" i="2"/>
  <c r="AA4314" i="2"/>
  <c r="AB4314" i="2"/>
  <c r="AD4314" i="2"/>
  <c r="E4315" i="2"/>
  <c r="Z4315" i="2"/>
  <c r="AA4315" i="2"/>
  <c r="V4315" i="2" s="1"/>
  <c r="AB4315" i="2"/>
  <c r="AD4315" i="2"/>
  <c r="E4316" i="2"/>
  <c r="Z4316" i="2"/>
  <c r="AA4316" i="2"/>
  <c r="AB4316" i="2"/>
  <c r="AD4316" i="2"/>
  <c r="E4317" i="2"/>
  <c r="Z4317" i="2"/>
  <c r="AA4317" i="2"/>
  <c r="V4317" i="2" s="1"/>
  <c r="AD4317" i="2"/>
  <c r="E4318" i="2"/>
  <c r="Z4318" i="2"/>
  <c r="AA4318" i="2"/>
  <c r="AB4318" i="2" s="1"/>
  <c r="AD4318" i="2"/>
  <c r="E4319" i="2"/>
  <c r="Z4319" i="2"/>
  <c r="AA4319" i="2"/>
  <c r="V4319" i="2" s="1"/>
  <c r="AD4319" i="2"/>
  <c r="E4320" i="2"/>
  <c r="Z4320" i="2"/>
  <c r="AA4320" i="2"/>
  <c r="V4320" i="2" s="1"/>
  <c r="AB4320" i="2"/>
  <c r="AD4320" i="2"/>
  <c r="E4321" i="2"/>
  <c r="Z4321" i="2"/>
  <c r="AA4321" i="2"/>
  <c r="V4321" i="2" s="1"/>
  <c r="AD4321" i="2"/>
  <c r="E4322" i="2"/>
  <c r="Z4322" i="2"/>
  <c r="AA4322" i="2"/>
  <c r="AB4322" i="2" s="1"/>
  <c r="AD4322" i="2"/>
  <c r="E4323" i="2"/>
  <c r="Z4323" i="2"/>
  <c r="AA4323" i="2"/>
  <c r="AB4323" i="2"/>
  <c r="AD4323" i="2"/>
  <c r="E4324" i="2"/>
  <c r="Z4324" i="2"/>
  <c r="AA4324" i="2"/>
  <c r="V4324" i="2" s="1"/>
  <c r="AD4324" i="2"/>
  <c r="E4325" i="2"/>
  <c r="Z4325" i="2"/>
  <c r="AA4325" i="2"/>
  <c r="AD4325" i="2"/>
  <c r="E4326" i="2"/>
  <c r="Z4326" i="2"/>
  <c r="AA4326" i="2"/>
  <c r="AB4326" i="2"/>
  <c r="AD4326" i="2"/>
  <c r="E4327" i="2"/>
  <c r="Z4327" i="2"/>
  <c r="AA4327" i="2"/>
  <c r="V4327" i="2" s="1"/>
  <c r="AD4327" i="2"/>
  <c r="E4328" i="2"/>
  <c r="Z4328" i="2"/>
  <c r="AA4328" i="2"/>
  <c r="V4328" i="2" s="1"/>
  <c r="AB4328" i="2"/>
  <c r="AD4328" i="2"/>
  <c r="E4329" i="2"/>
  <c r="Z4329" i="2"/>
  <c r="AA4329" i="2"/>
  <c r="V4329" i="2" s="1"/>
  <c r="AD4329" i="2"/>
  <c r="E4330" i="2"/>
  <c r="Z4330" i="2"/>
  <c r="AA4330" i="2"/>
  <c r="AB4330" i="2" s="1"/>
  <c r="AD4330" i="2"/>
  <c r="E4331" i="2"/>
  <c r="Z4331" i="2"/>
  <c r="AA4331" i="2"/>
  <c r="V4331" i="2" s="1"/>
  <c r="AD4331" i="2"/>
  <c r="E4332" i="2"/>
  <c r="Z4332" i="2"/>
  <c r="AA4332" i="2"/>
  <c r="AB4332" i="2"/>
  <c r="AD4332" i="2"/>
  <c r="E4333" i="2"/>
  <c r="Z4333" i="2"/>
  <c r="AA4333" i="2"/>
  <c r="V4333" i="2" s="1"/>
  <c r="AD4333" i="2"/>
  <c r="E4334" i="2"/>
  <c r="Z4334" i="2"/>
  <c r="AA4334" i="2"/>
  <c r="AB4334" i="2" s="1"/>
  <c r="AD4334" i="2"/>
  <c r="E4335" i="2"/>
  <c r="Z4335" i="2"/>
  <c r="AA4335" i="2"/>
  <c r="AB4335" i="2"/>
  <c r="AD4335" i="2"/>
  <c r="E4336" i="2"/>
  <c r="Z4336" i="2"/>
  <c r="AA4336" i="2"/>
  <c r="V4336" i="2" s="1"/>
  <c r="AD4336" i="2"/>
  <c r="E4337" i="2"/>
  <c r="Z4337" i="2"/>
  <c r="AA4337" i="2"/>
  <c r="AD4337" i="2"/>
  <c r="E4338" i="2"/>
  <c r="Z4338" i="2"/>
  <c r="AA4338" i="2"/>
  <c r="AB4338" i="2"/>
  <c r="AD4338" i="2"/>
  <c r="E4339" i="2"/>
  <c r="Z4339" i="2"/>
  <c r="AA4339" i="2"/>
  <c r="V4339" i="2" s="1"/>
  <c r="AD4339" i="2"/>
  <c r="E4340" i="2"/>
  <c r="Z4340" i="2"/>
  <c r="AA4340" i="2"/>
  <c r="AB4340" i="2"/>
  <c r="AD4340" i="2"/>
  <c r="E4341" i="2"/>
  <c r="Z4341" i="2"/>
  <c r="AA4341" i="2"/>
  <c r="V4341" i="2" s="1"/>
  <c r="AD4341" i="2"/>
  <c r="E4342" i="2"/>
  <c r="Z4342" i="2"/>
  <c r="AA4342" i="2"/>
  <c r="AB4342" i="2" s="1"/>
  <c r="AD4342" i="2"/>
  <c r="E4343" i="2"/>
  <c r="Z4343" i="2"/>
  <c r="AA4343" i="2"/>
  <c r="V4343" i="2" s="1"/>
  <c r="AD4343" i="2"/>
  <c r="E4344" i="2"/>
  <c r="Z4344" i="2"/>
  <c r="AA4344" i="2"/>
  <c r="V4344" i="2" s="1"/>
  <c r="AD4344" i="2"/>
  <c r="E4345" i="2"/>
  <c r="Z4345" i="2"/>
  <c r="AA4345" i="2"/>
  <c r="AD4345" i="2"/>
  <c r="E4346" i="2"/>
  <c r="Z4346" i="2"/>
  <c r="AA4346" i="2"/>
  <c r="AB4346" i="2"/>
  <c r="AD4346" i="2"/>
  <c r="E4347" i="2"/>
  <c r="Z4347" i="2"/>
  <c r="AA4347" i="2"/>
  <c r="AB4347" i="2" s="1"/>
  <c r="AD4347" i="2"/>
  <c r="E4348" i="2"/>
  <c r="Z4348" i="2"/>
  <c r="AA4348" i="2"/>
  <c r="AB4348" i="2"/>
  <c r="AD4348" i="2"/>
  <c r="E4349" i="2"/>
  <c r="Z4349" i="2"/>
  <c r="AA4349" i="2"/>
  <c r="AD4349" i="2"/>
  <c r="E4350" i="2"/>
  <c r="Z4350" i="2"/>
  <c r="AA4350" i="2"/>
  <c r="AB4350" i="2" s="1"/>
  <c r="AD4350" i="2"/>
  <c r="E4351" i="2"/>
  <c r="Z4351" i="2"/>
  <c r="AA4351" i="2"/>
  <c r="V4351" i="2" s="1"/>
  <c r="AB4351" i="2"/>
  <c r="AD4351" i="2"/>
  <c r="E4352" i="2"/>
  <c r="Z4352" i="2"/>
  <c r="AA4352" i="2"/>
  <c r="V4352" i="2" s="1"/>
  <c r="AD4352" i="2"/>
  <c r="E4353" i="2"/>
  <c r="Z4353" i="2"/>
  <c r="AA4353" i="2"/>
  <c r="AD4353" i="2"/>
  <c r="E4354" i="2"/>
  <c r="Z4354" i="2"/>
  <c r="AA4354" i="2"/>
  <c r="AB4354" i="2" s="1"/>
  <c r="AD4354" i="2"/>
  <c r="E4355" i="2"/>
  <c r="Z4355" i="2"/>
  <c r="AA4355" i="2"/>
  <c r="AD4355" i="2"/>
  <c r="D4356" i="2"/>
  <c r="D4357" i="2" s="1"/>
  <c r="E4356" i="2"/>
  <c r="Z4356" i="2"/>
  <c r="AA4356" i="2"/>
  <c r="AD4356" i="2"/>
  <c r="Z4357" i="2"/>
  <c r="AA4357" i="2"/>
  <c r="AB4357" i="2" s="1"/>
  <c r="AD4357" i="2"/>
  <c r="Z4358" i="2"/>
  <c r="AA4358" i="2"/>
  <c r="AD4358" i="2"/>
  <c r="E4359" i="2"/>
  <c r="Z4359" i="2"/>
  <c r="AA4359" i="2"/>
  <c r="AC4359" i="2" s="1"/>
  <c r="AB4359" i="2"/>
  <c r="AD4359" i="2"/>
  <c r="E4360" i="2"/>
  <c r="Z4360" i="2"/>
  <c r="AA4360" i="2"/>
  <c r="AB4360" i="2" s="1"/>
  <c r="AD4360" i="2"/>
  <c r="E4361" i="2"/>
  <c r="Z4361" i="2"/>
  <c r="AA4361" i="2"/>
  <c r="AB4361" i="2" s="1"/>
  <c r="AC4361" i="2"/>
  <c r="AD4361" i="2"/>
  <c r="E4362" i="2"/>
  <c r="Z4362" i="2"/>
  <c r="AA4362" i="2"/>
  <c r="AB4362" i="2" s="1"/>
  <c r="AD4362" i="2"/>
  <c r="E4363" i="2"/>
  <c r="Z4363" i="2"/>
  <c r="AA4363" i="2"/>
  <c r="AB4363" i="2" s="1"/>
  <c r="AD4363" i="2"/>
  <c r="E4364" i="2"/>
  <c r="Z4364" i="2"/>
  <c r="AA4364" i="2"/>
  <c r="AC4364" i="2" s="1"/>
  <c r="AD4364" i="2"/>
  <c r="E4365" i="2"/>
  <c r="Z4365" i="2"/>
  <c r="AA4365" i="2"/>
  <c r="AB4365" i="2" s="1"/>
  <c r="AD4365" i="2"/>
  <c r="E4366" i="2"/>
  <c r="Z4366" i="2"/>
  <c r="AA4366" i="2"/>
  <c r="AB4366" i="2" s="1"/>
  <c r="AD4366" i="2"/>
  <c r="E4367" i="2"/>
  <c r="Z4367" i="2"/>
  <c r="AA4367" i="2"/>
  <c r="AC4367" i="2" s="1"/>
  <c r="AD4367" i="2"/>
  <c r="E4368" i="2"/>
  <c r="Z4368" i="2"/>
  <c r="V4368" i="2" s="1"/>
  <c r="AA4368" i="2"/>
  <c r="AB4368" i="2"/>
  <c r="AC4368" i="2"/>
  <c r="AD4368" i="2"/>
  <c r="E4369" i="2"/>
  <c r="Z4369" i="2"/>
  <c r="AA4369" i="2"/>
  <c r="AD4369" i="2"/>
  <c r="E4370" i="2"/>
  <c r="Z4370" i="2"/>
  <c r="AA4370" i="2"/>
  <c r="AB4370" i="2" s="1"/>
  <c r="AD4370" i="2"/>
  <c r="E4371" i="2"/>
  <c r="Z4371" i="2"/>
  <c r="AA4371" i="2"/>
  <c r="AB4371" i="2" s="1"/>
  <c r="AC4371" i="2"/>
  <c r="AD4371" i="2"/>
  <c r="E4372" i="2"/>
  <c r="Z4372" i="2"/>
  <c r="V4372" i="2" s="1"/>
  <c r="AA4372" i="2"/>
  <c r="AC4372" i="2" s="1"/>
  <c r="AB4372" i="2"/>
  <c r="AD4372" i="2"/>
  <c r="E4373" i="2"/>
  <c r="Z4373" i="2"/>
  <c r="AA4373" i="2"/>
  <c r="AB4373" i="2"/>
  <c r="AC4373" i="2"/>
  <c r="AD4373" i="2"/>
  <c r="E4374" i="2"/>
  <c r="Z4374" i="2"/>
  <c r="AA4374" i="2"/>
  <c r="AB4374" i="2" s="1"/>
  <c r="AC4374" i="2"/>
  <c r="AD4374" i="2"/>
  <c r="E4375" i="2"/>
  <c r="Z4375" i="2"/>
  <c r="AA4375" i="2"/>
  <c r="AC4375" i="2" s="1"/>
  <c r="AB4375" i="2"/>
  <c r="AD4375" i="2"/>
  <c r="E4376" i="2"/>
  <c r="Z4376" i="2"/>
  <c r="V4376" i="2" s="1"/>
  <c r="AA4376" i="2"/>
  <c r="AC4376" i="2" s="1"/>
  <c r="AB4376" i="2"/>
  <c r="AD4376" i="2"/>
  <c r="E4377" i="2"/>
  <c r="Z4377" i="2"/>
  <c r="AA4377" i="2"/>
  <c r="AB4377" i="2" s="1"/>
  <c r="AD4377" i="2"/>
  <c r="E4378" i="2"/>
  <c r="Z4378" i="2"/>
  <c r="AA4378" i="2"/>
  <c r="AB4378" i="2" s="1"/>
  <c r="AC4378" i="2"/>
  <c r="AD4378" i="2"/>
  <c r="E4379" i="2"/>
  <c r="Z4379" i="2"/>
  <c r="AA4379" i="2"/>
  <c r="AB4379" i="2" s="1"/>
  <c r="AD4379" i="2"/>
  <c r="E4380" i="2"/>
  <c r="Z4380" i="2"/>
  <c r="AA4380" i="2"/>
  <c r="AC4380" i="2" s="1"/>
  <c r="AB4380" i="2"/>
  <c r="AD4380" i="2"/>
  <c r="E4381" i="2"/>
  <c r="Z4381" i="2"/>
  <c r="AA4381" i="2"/>
  <c r="AB4381" i="2" s="1"/>
  <c r="AC4381" i="2"/>
  <c r="AD4381" i="2"/>
  <c r="E4382" i="2"/>
  <c r="Z4382" i="2"/>
  <c r="AA4382" i="2"/>
  <c r="AD4382" i="2"/>
  <c r="E4383" i="2"/>
  <c r="Z4383" i="2"/>
  <c r="AA4383" i="2"/>
  <c r="AC4383" i="2" s="1"/>
  <c r="AD4383" i="2"/>
  <c r="E4384" i="2"/>
  <c r="Z4384" i="2"/>
  <c r="V4384" i="2" s="1"/>
  <c r="AA4384" i="2"/>
  <c r="AB4384" i="2" s="1"/>
  <c r="AC4384" i="2"/>
  <c r="AD4384" i="2"/>
  <c r="E4385" i="2"/>
  <c r="Z4385" i="2"/>
  <c r="AA4385" i="2"/>
  <c r="AB4385" i="2" s="1"/>
  <c r="AC4385" i="2"/>
  <c r="AD4385" i="2"/>
  <c r="E4386" i="2"/>
  <c r="Z4386" i="2"/>
  <c r="V4386" i="2" s="1"/>
  <c r="AA4386" i="2"/>
  <c r="AB4386" i="2"/>
  <c r="AC4386" i="2"/>
  <c r="AD4386" i="2"/>
  <c r="E4387" i="2"/>
  <c r="Z4387" i="2"/>
  <c r="AA4387" i="2"/>
  <c r="AB4387" i="2"/>
  <c r="AC4387" i="2"/>
  <c r="AD4387" i="2"/>
  <c r="E4388" i="2"/>
  <c r="Z4388" i="2"/>
  <c r="AA4388" i="2"/>
  <c r="AC4388" i="2" s="1"/>
  <c r="AB4388" i="2"/>
  <c r="AD4388" i="2"/>
  <c r="E4389" i="2"/>
  <c r="Z4389" i="2"/>
  <c r="AA4389" i="2"/>
  <c r="AB4389" i="2" s="1"/>
  <c r="AC4389" i="2"/>
  <c r="AD4389" i="2"/>
  <c r="E4390" i="2"/>
  <c r="Z4390" i="2"/>
  <c r="AA4390" i="2"/>
  <c r="AB4390" i="2" s="1"/>
  <c r="AD4390" i="2"/>
  <c r="E4391" i="2"/>
  <c r="Z4391" i="2"/>
  <c r="V4391" i="2" s="1"/>
  <c r="W4391" i="2" s="1"/>
  <c r="X4391" i="2" s="1"/>
  <c r="AA4391" i="2"/>
  <c r="AC4391" i="2" s="1"/>
  <c r="AB4391" i="2"/>
  <c r="AD4391" i="2"/>
  <c r="E4392" i="2"/>
  <c r="Z4392" i="2"/>
  <c r="AA4392" i="2"/>
  <c r="AB4392" i="2"/>
  <c r="AC4392" i="2"/>
  <c r="AD4392" i="2"/>
  <c r="E4393" i="2"/>
  <c r="Z4393" i="2"/>
  <c r="AA4393" i="2"/>
  <c r="AD4393" i="2"/>
  <c r="E4394" i="2"/>
  <c r="Z4394" i="2"/>
  <c r="AA4394" i="2"/>
  <c r="AB4394" i="2" s="1"/>
  <c r="AC4394" i="2"/>
  <c r="AD4394" i="2"/>
  <c r="E4395" i="2"/>
  <c r="Z4395" i="2"/>
  <c r="V4395" i="2" s="1"/>
  <c r="W4395" i="2" s="1"/>
  <c r="X4395" i="2" s="1"/>
  <c r="AA4395" i="2"/>
  <c r="AB4395" i="2" s="1"/>
  <c r="AC4395" i="2"/>
  <c r="AD4395" i="2"/>
  <c r="E4396" i="2"/>
  <c r="Z4396" i="2"/>
  <c r="AA4396" i="2"/>
  <c r="AC4396" i="2" s="1"/>
  <c r="AD4396" i="2"/>
  <c r="E4397" i="2"/>
  <c r="Z4397" i="2"/>
  <c r="AA4397" i="2"/>
  <c r="AB4397" i="2" s="1"/>
  <c r="AD4397" i="2"/>
  <c r="E4398" i="2"/>
  <c r="Z4398" i="2"/>
  <c r="AA4398" i="2"/>
  <c r="AB4398" i="2" s="1"/>
  <c r="AD4398" i="2"/>
  <c r="E4399" i="2"/>
  <c r="Z4399" i="2"/>
  <c r="AA4399" i="2"/>
  <c r="AC4399" i="2" s="1"/>
  <c r="AB4399" i="2"/>
  <c r="AD4399" i="2"/>
  <c r="E4400" i="2"/>
  <c r="Z4400" i="2"/>
  <c r="AA4400" i="2"/>
  <c r="AB4400" i="2" s="1"/>
  <c r="AD4400" i="2"/>
  <c r="E4401" i="2"/>
  <c r="Z4401" i="2"/>
  <c r="AA4401" i="2"/>
  <c r="AB4401" i="2" s="1"/>
  <c r="AD4401" i="2"/>
  <c r="E4402" i="2"/>
  <c r="Z4402" i="2"/>
  <c r="AA4402" i="2"/>
  <c r="AB4402" i="2" s="1"/>
  <c r="AD4402" i="2"/>
  <c r="E4403" i="2"/>
  <c r="Z4403" i="2"/>
  <c r="V4403" i="2" s="1"/>
  <c r="W4403" i="2" s="1"/>
  <c r="X4403" i="2" s="1"/>
  <c r="AA4403" i="2"/>
  <c r="AB4403" i="2"/>
  <c r="AC4403" i="2"/>
  <c r="AD4403" i="2"/>
  <c r="E4404" i="2"/>
  <c r="Z4404" i="2"/>
  <c r="V4404" i="2" s="1"/>
  <c r="AA4404" i="2"/>
  <c r="AC4404" i="2" s="1"/>
  <c r="AB4404" i="2"/>
  <c r="AD4404" i="2"/>
  <c r="E4405" i="2"/>
  <c r="Z4405" i="2"/>
  <c r="AA4405" i="2"/>
  <c r="AB4405" i="2" s="1"/>
  <c r="AD4405" i="2"/>
  <c r="E4406" i="2"/>
  <c r="Z4406" i="2"/>
  <c r="AA4406" i="2"/>
  <c r="AD4406" i="2"/>
  <c r="E4407" i="2"/>
  <c r="Z4407" i="2"/>
  <c r="V4407" i="2" s="1"/>
  <c r="W4407" i="2" s="1"/>
  <c r="X4407" i="2" s="1"/>
  <c r="AA4407" i="2"/>
  <c r="AC4407" i="2" s="1"/>
  <c r="AB4407" i="2"/>
  <c r="AD4407" i="2"/>
  <c r="E4408" i="2"/>
  <c r="Z4408" i="2"/>
  <c r="AA4408" i="2"/>
  <c r="AB4408" i="2" s="1"/>
  <c r="AC4408" i="2"/>
  <c r="AD4408" i="2"/>
  <c r="E4409" i="2"/>
  <c r="Z4409" i="2"/>
  <c r="AA4409" i="2"/>
  <c r="AB4409" i="2" s="1"/>
  <c r="AC4409" i="2"/>
  <c r="AD4409" i="2"/>
  <c r="E4410" i="2"/>
  <c r="Z4410" i="2"/>
  <c r="AA4410" i="2"/>
  <c r="AB4410" i="2" s="1"/>
  <c r="AD4410" i="2"/>
  <c r="E4411" i="2"/>
  <c r="Z4411" i="2"/>
  <c r="AA4411" i="2"/>
  <c r="AB4411" i="2" s="1"/>
  <c r="AD4411" i="2"/>
  <c r="E4412" i="2"/>
  <c r="Z4412" i="2"/>
  <c r="AA4412" i="2"/>
  <c r="AC4412" i="2" s="1"/>
  <c r="AD4412" i="2"/>
  <c r="E4413" i="2"/>
  <c r="Z4413" i="2"/>
  <c r="AA4413" i="2"/>
  <c r="AD4413" i="2"/>
  <c r="E4414" i="2"/>
  <c r="Z4414" i="2"/>
  <c r="AA4414" i="2"/>
  <c r="V4414" i="2" s="1"/>
  <c r="AD4414" i="2"/>
  <c r="E4415" i="2"/>
  <c r="Z4415" i="2"/>
  <c r="AA4415" i="2"/>
  <c r="V4415" i="2" s="1"/>
  <c r="AD4415" i="2"/>
  <c r="E4416" i="2"/>
  <c r="Z4416" i="2"/>
  <c r="AA4416" i="2"/>
  <c r="AD4416" i="2"/>
  <c r="E4417" i="2"/>
  <c r="Z4417" i="2"/>
  <c r="AA4417" i="2"/>
  <c r="V4417" i="2" s="1"/>
  <c r="AD4417" i="2"/>
  <c r="E4418" i="2"/>
  <c r="Z4418" i="2"/>
  <c r="AA4418" i="2"/>
  <c r="V4418" i="2" s="1"/>
  <c r="AD4418" i="2"/>
  <c r="E4419" i="2"/>
  <c r="Z4419" i="2"/>
  <c r="AA4419" i="2"/>
  <c r="V4419" i="2" s="1"/>
  <c r="AD4419" i="2"/>
  <c r="E4420" i="2"/>
  <c r="Z4420" i="2"/>
  <c r="AA4420" i="2"/>
  <c r="AD4420" i="2"/>
  <c r="E4421" i="2"/>
  <c r="Z4421" i="2"/>
  <c r="AA4421" i="2"/>
  <c r="AD4421" i="2"/>
  <c r="E4422" i="2"/>
  <c r="Z4422" i="2"/>
  <c r="V4422" i="2" s="1"/>
  <c r="AA4422" i="2"/>
  <c r="AD4422" i="2"/>
  <c r="E4423" i="2"/>
  <c r="Z4423" i="2"/>
  <c r="AA4423" i="2"/>
  <c r="AD4423" i="2"/>
  <c r="E4424" i="2"/>
  <c r="Z4424" i="2"/>
  <c r="AA4424" i="2"/>
  <c r="AD4424" i="2"/>
  <c r="E4425" i="2"/>
  <c r="Z4425" i="2"/>
  <c r="AA4425" i="2"/>
  <c r="AD4425" i="2"/>
  <c r="E4426" i="2"/>
  <c r="Z4426" i="2"/>
  <c r="AA4426" i="2"/>
  <c r="AD4426" i="2"/>
  <c r="E4427" i="2"/>
  <c r="Z4427" i="2"/>
  <c r="AA4427" i="2"/>
  <c r="V4427" i="2" s="1"/>
  <c r="AD4427" i="2"/>
  <c r="E4428" i="2"/>
  <c r="Z4428" i="2"/>
  <c r="V4428" i="2" s="1"/>
  <c r="AA4428" i="2"/>
  <c r="AD4428" i="2"/>
  <c r="E4429" i="2"/>
  <c r="Z4429" i="2"/>
  <c r="AA4429" i="2"/>
  <c r="AD4429" i="2"/>
  <c r="E4430" i="2"/>
  <c r="Z4430" i="2"/>
  <c r="V4430" i="2" s="1"/>
  <c r="AA4430" i="2"/>
  <c r="AD4430" i="2"/>
  <c r="E4431" i="2"/>
  <c r="Z4431" i="2"/>
  <c r="AA4431" i="2"/>
  <c r="V4431" i="2" s="1"/>
  <c r="AD4431" i="2"/>
  <c r="E4432" i="2"/>
  <c r="Z4432" i="2"/>
  <c r="AA4432" i="2"/>
  <c r="AD4432" i="2"/>
  <c r="E4433" i="2"/>
  <c r="Z4433" i="2"/>
  <c r="AA4433" i="2"/>
  <c r="V4433" i="2" s="1"/>
  <c r="AD4433" i="2"/>
  <c r="E4434" i="2"/>
  <c r="Z4434" i="2"/>
  <c r="AA4434" i="2"/>
  <c r="V4434" i="2" s="1"/>
  <c r="AD4434" i="2"/>
  <c r="E4435" i="2"/>
  <c r="Z4435" i="2"/>
  <c r="AA4435" i="2"/>
  <c r="V4435" i="2" s="1"/>
  <c r="AD4435" i="2"/>
  <c r="E4436" i="2"/>
  <c r="Z4436" i="2"/>
  <c r="AA4436" i="2"/>
  <c r="AD4436" i="2"/>
  <c r="E4437" i="2"/>
  <c r="Z4437" i="2"/>
  <c r="AA4437" i="2"/>
  <c r="AD4437" i="2"/>
  <c r="E4438" i="2"/>
  <c r="Z4438" i="2"/>
  <c r="V4438" i="2" s="1"/>
  <c r="AA4438" i="2"/>
  <c r="AD4438" i="2"/>
  <c r="E4439" i="2"/>
  <c r="Z4439" i="2"/>
  <c r="AA4439" i="2"/>
  <c r="V4439" i="2" s="1"/>
  <c r="AD4439" i="2"/>
  <c r="E4440" i="2"/>
  <c r="Z4440" i="2"/>
  <c r="V4440" i="2" s="1"/>
  <c r="AA4440" i="2"/>
  <c r="AD4440" i="2"/>
  <c r="E4441" i="2"/>
  <c r="Z4441" i="2"/>
  <c r="AA4441" i="2"/>
  <c r="AD4441" i="2"/>
  <c r="E4442" i="2"/>
  <c r="Z4442" i="2"/>
  <c r="AA4442" i="2"/>
  <c r="V4442" i="2" s="1"/>
  <c r="AD4442" i="2"/>
  <c r="E4443" i="2"/>
  <c r="Z4443" i="2"/>
  <c r="AA4443" i="2"/>
  <c r="AD4443" i="2"/>
  <c r="E4444" i="2"/>
  <c r="Z4444" i="2"/>
  <c r="V4444" i="2" s="1"/>
  <c r="AA4444" i="2"/>
  <c r="AD4444" i="2"/>
  <c r="E4445" i="2"/>
  <c r="Z4445" i="2"/>
  <c r="AA4445" i="2"/>
  <c r="AD4445" i="2"/>
  <c r="E4446" i="2"/>
  <c r="Z4446" i="2"/>
  <c r="AA4446" i="2"/>
  <c r="V4446" i="2" s="1"/>
  <c r="AD4446" i="2"/>
  <c r="E4447" i="2"/>
  <c r="Z4447" i="2"/>
  <c r="AA4447" i="2"/>
  <c r="V4447" i="2" s="1"/>
  <c r="AD4447" i="2"/>
  <c r="E4448" i="2"/>
  <c r="Z4448" i="2"/>
  <c r="AA4448" i="2"/>
  <c r="AD4448" i="2"/>
  <c r="E4449" i="2"/>
  <c r="Z4449" i="2"/>
  <c r="AA4449" i="2"/>
  <c r="V4449" i="2" s="1"/>
  <c r="AD4449" i="2"/>
  <c r="E4450" i="2"/>
  <c r="Z4450" i="2"/>
  <c r="AA4450" i="2"/>
  <c r="V4450" i="2" s="1"/>
  <c r="AD4450" i="2"/>
  <c r="E4451" i="2"/>
  <c r="Z4451" i="2"/>
  <c r="AA4451" i="2"/>
  <c r="V4451" i="2" s="1"/>
  <c r="AD4451" i="2"/>
  <c r="E4452" i="2"/>
  <c r="Z4452" i="2"/>
  <c r="AA4452" i="2"/>
  <c r="AD4452" i="2"/>
  <c r="E4453" i="2"/>
  <c r="Z4453" i="2"/>
  <c r="AA4453" i="2"/>
  <c r="AD4453" i="2"/>
  <c r="E4454" i="2"/>
  <c r="Z4454" i="2"/>
  <c r="V4454" i="2" s="1"/>
  <c r="AA4454" i="2"/>
  <c r="AD4454" i="2"/>
  <c r="E4455" i="2"/>
  <c r="Z4455" i="2"/>
  <c r="AA4455" i="2"/>
  <c r="AD4455" i="2"/>
  <c r="E4456" i="2"/>
  <c r="Z4456" i="2"/>
  <c r="AA4456" i="2"/>
  <c r="AD4456" i="2"/>
  <c r="E4457" i="2"/>
  <c r="Z4457" i="2"/>
  <c r="AA4457" i="2"/>
  <c r="AD4457" i="2"/>
  <c r="E4458" i="2"/>
  <c r="Z4458" i="2"/>
  <c r="AA4458" i="2"/>
  <c r="AD4458" i="2"/>
  <c r="E4459" i="2"/>
  <c r="Z4459" i="2"/>
  <c r="AA4459" i="2"/>
  <c r="V4459" i="2" s="1"/>
  <c r="AD4459" i="2"/>
  <c r="E4460" i="2"/>
  <c r="Z4460" i="2"/>
  <c r="V4460" i="2" s="1"/>
  <c r="AA4460" i="2"/>
  <c r="AD4460" i="2"/>
  <c r="E4461" i="2"/>
  <c r="Z4461" i="2"/>
  <c r="AA4461" i="2"/>
  <c r="AD4461" i="2"/>
  <c r="E4462" i="2"/>
  <c r="Z4462" i="2"/>
  <c r="V4462" i="2" s="1"/>
  <c r="AA4462" i="2"/>
  <c r="AD4462" i="2"/>
  <c r="E4463" i="2"/>
  <c r="Z4463" i="2"/>
  <c r="AA4463" i="2"/>
  <c r="V4463" i="2" s="1"/>
  <c r="AD4463" i="2"/>
  <c r="E4464" i="2"/>
  <c r="Z4464" i="2"/>
  <c r="AA4464" i="2"/>
  <c r="AD4464" i="2"/>
  <c r="E4465" i="2"/>
  <c r="Z4465" i="2"/>
  <c r="AA4465" i="2"/>
  <c r="V4465" i="2" s="1"/>
  <c r="AD4465" i="2"/>
  <c r="E4466" i="2"/>
  <c r="Z4466" i="2"/>
  <c r="AA4466" i="2"/>
  <c r="V4466" i="2" s="1"/>
  <c r="AD4466" i="2"/>
  <c r="E4467" i="2"/>
  <c r="Z4467" i="2"/>
  <c r="AA4467" i="2"/>
  <c r="V4467" i="2" s="1"/>
  <c r="AD4467" i="2"/>
  <c r="E4468" i="2"/>
  <c r="Z4468" i="2"/>
  <c r="AA4468" i="2"/>
  <c r="AD4468" i="2"/>
  <c r="E4469" i="2"/>
  <c r="Z4469" i="2"/>
  <c r="AA4469" i="2"/>
  <c r="AD4469" i="2"/>
  <c r="E4470" i="2"/>
  <c r="Z4470" i="2"/>
  <c r="V4470" i="2" s="1"/>
  <c r="AA4470" i="2"/>
  <c r="AD4470" i="2"/>
  <c r="E4471" i="2"/>
  <c r="Z4471" i="2"/>
  <c r="AA4471" i="2"/>
  <c r="V4471" i="2" s="1"/>
  <c r="AD4471" i="2"/>
  <c r="E4472" i="2"/>
  <c r="Z4472" i="2"/>
  <c r="V4472" i="2" s="1"/>
  <c r="AA4472" i="2"/>
  <c r="AD4472" i="2"/>
  <c r="E4473" i="2"/>
  <c r="Z4473" i="2"/>
  <c r="AA4473" i="2"/>
  <c r="AD4473" i="2"/>
  <c r="E4474" i="2"/>
  <c r="Z4474" i="2"/>
  <c r="AA4474" i="2"/>
  <c r="V4474" i="2" s="1"/>
  <c r="AD4474" i="2"/>
  <c r="E4475" i="2"/>
  <c r="Z4475" i="2"/>
  <c r="AA4475" i="2"/>
  <c r="AD4475" i="2"/>
  <c r="E4476" i="2"/>
  <c r="Z4476" i="2"/>
  <c r="V4476" i="2" s="1"/>
  <c r="AA4476" i="2"/>
  <c r="AD4476" i="2"/>
  <c r="E4477" i="2"/>
  <c r="Z4477" i="2"/>
  <c r="AA4477" i="2"/>
  <c r="AD4477" i="2"/>
  <c r="E4478" i="2"/>
  <c r="Z4478" i="2"/>
  <c r="AA4478" i="2"/>
  <c r="V4478" i="2" s="1"/>
  <c r="AD4478" i="2"/>
  <c r="E4479" i="2"/>
  <c r="Z4479" i="2"/>
  <c r="AA4479" i="2"/>
  <c r="V4479" i="2" s="1"/>
  <c r="AD4479" i="2"/>
  <c r="E4480" i="2"/>
  <c r="Z4480" i="2"/>
  <c r="AA4480" i="2"/>
  <c r="AD4480" i="2"/>
  <c r="E4481" i="2"/>
  <c r="Z4481" i="2"/>
  <c r="AA4481" i="2"/>
  <c r="V4481" i="2" s="1"/>
  <c r="AD4481" i="2"/>
  <c r="E4482" i="2"/>
  <c r="Z4482" i="2"/>
  <c r="AA4482" i="2"/>
  <c r="V4482" i="2" s="1"/>
  <c r="AD4482" i="2"/>
  <c r="E4483" i="2"/>
  <c r="Z4483" i="2"/>
  <c r="AA4483" i="2"/>
  <c r="V4483" i="2" s="1"/>
  <c r="AD4483" i="2"/>
  <c r="E4484" i="2"/>
  <c r="Z4484" i="2"/>
  <c r="AA4484" i="2"/>
  <c r="AD4484" i="2"/>
  <c r="E4485" i="2"/>
  <c r="Z4485" i="2"/>
  <c r="AA4485" i="2"/>
  <c r="AD4485" i="2"/>
  <c r="E4486" i="2"/>
  <c r="Z4486" i="2"/>
  <c r="V4486" i="2" s="1"/>
  <c r="AA4486" i="2"/>
  <c r="AD4486" i="2"/>
  <c r="E4487" i="2"/>
  <c r="Z4487" i="2"/>
  <c r="AA4487" i="2"/>
  <c r="AD4487" i="2"/>
  <c r="E4488" i="2"/>
  <c r="Z4488" i="2"/>
  <c r="AA4488" i="2"/>
  <c r="AD4488" i="2"/>
  <c r="E4489" i="2"/>
  <c r="Z4489" i="2"/>
  <c r="AA4489" i="2"/>
  <c r="AD4489" i="2"/>
  <c r="E4490" i="2"/>
  <c r="Z4490" i="2"/>
  <c r="AA4490" i="2"/>
  <c r="AD4490" i="2"/>
  <c r="E4491" i="2"/>
  <c r="Z4491" i="2"/>
  <c r="AA4491" i="2"/>
  <c r="V4491" i="2" s="1"/>
  <c r="AD4491" i="2"/>
  <c r="E4492" i="2"/>
  <c r="Z4492" i="2"/>
  <c r="V4492" i="2" s="1"/>
  <c r="AA4492" i="2"/>
  <c r="AD4492" i="2"/>
  <c r="E4493" i="2"/>
  <c r="Z4493" i="2"/>
  <c r="AA4493" i="2"/>
  <c r="AD4493" i="2"/>
  <c r="E4494" i="2"/>
  <c r="Z4494" i="2"/>
  <c r="V4494" i="2" s="1"/>
  <c r="AA4494" i="2"/>
  <c r="AD4494" i="2"/>
  <c r="E4495" i="2"/>
  <c r="Z4495" i="2"/>
  <c r="AA4495" i="2"/>
  <c r="V4495" i="2" s="1"/>
  <c r="AD4495" i="2"/>
  <c r="E4496" i="2"/>
  <c r="Z4496" i="2"/>
  <c r="AA4496" i="2"/>
  <c r="AD4496" i="2"/>
  <c r="E4497" i="2"/>
  <c r="Z4497" i="2"/>
  <c r="AA4497" i="2"/>
  <c r="V4497" i="2" s="1"/>
  <c r="AD4497" i="2"/>
  <c r="E4498" i="2"/>
  <c r="Z4498" i="2"/>
  <c r="AA4498" i="2"/>
  <c r="V4498" i="2" s="1"/>
  <c r="AD4498" i="2"/>
  <c r="E4499" i="2"/>
  <c r="Z4499" i="2"/>
  <c r="AA4499" i="2"/>
  <c r="V4499" i="2" s="1"/>
  <c r="AD4499" i="2"/>
  <c r="E4500" i="2"/>
  <c r="Z4500" i="2"/>
  <c r="AA4500" i="2"/>
  <c r="AD4500" i="2"/>
  <c r="E4501" i="2"/>
  <c r="Z4501" i="2"/>
  <c r="AA4501" i="2"/>
  <c r="AD4501" i="2"/>
  <c r="E4502" i="2"/>
  <c r="Z4502" i="2"/>
  <c r="V4502" i="2" s="1"/>
  <c r="AA4502" i="2"/>
  <c r="AD4502" i="2"/>
  <c r="E4503" i="2"/>
  <c r="Z4503" i="2"/>
  <c r="AA4503" i="2"/>
  <c r="V4503" i="2" s="1"/>
  <c r="AD4503" i="2"/>
  <c r="E4504" i="2"/>
  <c r="Z4504" i="2"/>
  <c r="V4504" i="2" s="1"/>
  <c r="AA4504" i="2"/>
  <c r="AD4504" i="2"/>
  <c r="E4505" i="2"/>
  <c r="Z4505" i="2"/>
  <c r="AA4505" i="2"/>
  <c r="AD4505" i="2"/>
  <c r="E4506" i="2"/>
  <c r="Z4506" i="2"/>
  <c r="AA4506" i="2"/>
  <c r="V4506" i="2" s="1"/>
  <c r="AD4506" i="2"/>
  <c r="E4507" i="2"/>
  <c r="Z4507" i="2"/>
  <c r="AA4507" i="2"/>
  <c r="AD4507" i="2"/>
  <c r="E4508" i="2"/>
  <c r="Z4508" i="2"/>
  <c r="V4508" i="2" s="1"/>
  <c r="AA4508" i="2"/>
  <c r="AD4508" i="2"/>
  <c r="E4509" i="2"/>
  <c r="Z4509" i="2"/>
  <c r="AA4509" i="2"/>
  <c r="AD4509" i="2"/>
  <c r="E4510" i="2"/>
  <c r="Z4510" i="2"/>
  <c r="AA4510" i="2"/>
  <c r="V4510" i="2" s="1"/>
  <c r="AD4510" i="2"/>
  <c r="E4511" i="2"/>
  <c r="Z4511" i="2"/>
  <c r="AA4511" i="2"/>
  <c r="AD4511" i="2"/>
  <c r="E4512" i="2"/>
  <c r="Z4512" i="2"/>
  <c r="AA4512" i="2"/>
  <c r="AD4512" i="2"/>
  <c r="E4513" i="2"/>
  <c r="Z4513" i="2"/>
  <c r="AA4513" i="2"/>
  <c r="V4513" i="2" s="1"/>
  <c r="AD4513" i="2"/>
  <c r="E4514" i="2"/>
  <c r="Z4514" i="2"/>
  <c r="AA4514" i="2"/>
  <c r="AD4514" i="2"/>
  <c r="E4515" i="2"/>
  <c r="Z4515" i="2"/>
  <c r="AA4515" i="2"/>
  <c r="V4515" i="2" s="1"/>
  <c r="AD4515" i="2"/>
  <c r="E4516" i="2"/>
  <c r="Z4516" i="2"/>
  <c r="AA4516" i="2"/>
  <c r="AD4516" i="2"/>
  <c r="E4517" i="2"/>
  <c r="Z4517" i="2"/>
  <c r="AA4517" i="2"/>
  <c r="AD4517" i="2"/>
  <c r="E4518" i="2"/>
  <c r="Z4518" i="2"/>
  <c r="V4518" i="2" s="1"/>
  <c r="AA4518" i="2"/>
  <c r="AD4518" i="2"/>
  <c r="E4519" i="2"/>
  <c r="Z4519" i="2"/>
  <c r="AA4519" i="2"/>
  <c r="AD4519" i="2"/>
  <c r="E4520" i="2"/>
  <c r="Z4520" i="2"/>
  <c r="AA4520" i="2"/>
  <c r="AD4520" i="2"/>
  <c r="E4521" i="2"/>
  <c r="Z4521" i="2"/>
  <c r="AA4521" i="2"/>
  <c r="AD4521" i="2"/>
  <c r="E4522" i="2"/>
  <c r="Z4522" i="2"/>
  <c r="AA4522" i="2"/>
  <c r="AD4522" i="2"/>
  <c r="E4523" i="2"/>
  <c r="Z4523" i="2"/>
  <c r="AA4523" i="2"/>
  <c r="V4523" i="2" s="1"/>
  <c r="AD4523" i="2"/>
  <c r="E4524" i="2"/>
  <c r="Z4524" i="2"/>
  <c r="V4524" i="2" s="1"/>
  <c r="AA4524" i="2"/>
  <c r="AD4524" i="2"/>
  <c r="E4525" i="2"/>
  <c r="Z4525" i="2"/>
  <c r="AA4525" i="2"/>
  <c r="AD4525" i="2"/>
  <c r="E4526" i="2"/>
  <c r="Z4526" i="2"/>
  <c r="V4526" i="2" s="1"/>
  <c r="AA4526" i="2"/>
  <c r="AD4526" i="2"/>
  <c r="E4527" i="2"/>
  <c r="Z4527" i="2"/>
  <c r="AA4527" i="2"/>
  <c r="V4527" i="2" s="1"/>
  <c r="AD4527" i="2"/>
  <c r="E4528" i="2"/>
  <c r="Z4528" i="2"/>
  <c r="AA4528" i="2"/>
  <c r="AD4528" i="2"/>
  <c r="E4529" i="2"/>
  <c r="Z4529" i="2"/>
  <c r="AA4529" i="2"/>
  <c r="V4529" i="2" s="1"/>
  <c r="AD4529" i="2"/>
  <c r="E4530" i="2"/>
  <c r="Z4530" i="2"/>
  <c r="AA4530" i="2"/>
  <c r="V4530" i="2" s="1"/>
  <c r="AD4530" i="2"/>
  <c r="E4531" i="2"/>
  <c r="Z4531" i="2"/>
  <c r="AA4531" i="2"/>
  <c r="V4531" i="2" s="1"/>
  <c r="AD4531" i="2"/>
  <c r="E4532" i="2"/>
  <c r="Z4532" i="2"/>
  <c r="AA4532" i="2"/>
  <c r="AD4532" i="2"/>
  <c r="E4533" i="2"/>
  <c r="Z4533" i="2"/>
  <c r="AA4533" i="2"/>
  <c r="AD4533" i="2"/>
  <c r="E4534" i="2"/>
  <c r="Z4534" i="2"/>
  <c r="V4534" i="2" s="1"/>
  <c r="AA4534" i="2"/>
  <c r="AD4534" i="2"/>
  <c r="E4535" i="2"/>
  <c r="Z4535" i="2"/>
  <c r="AA4535" i="2"/>
  <c r="V4535" i="2" s="1"/>
  <c r="AD4535" i="2"/>
  <c r="E4536" i="2"/>
  <c r="Z4536" i="2"/>
  <c r="V4536" i="2" s="1"/>
  <c r="AA4536" i="2"/>
  <c r="AD4536" i="2"/>
  <c r="E4537" i="2"/>
  <c r="Z4537" i="2"/>
  <c r="AA4537" i="2"/>
  <c r="AD4537" i="2"/>
  <c r="E4538" i="2"/>
  <c r="Z4538" i="2"/>
  <c r="AA4538" i="2"/>
  <c r="V4538" i="2" s="1"/>
  <c r="AD4538" i="2"/>
  <c r="E4539" i="2"/>
  <c r="Z4539" i="2"/>
  <c r="AA4539" i="2"/>
  <c r="AD4539" i="2"/>
  <c r="E4540" i="2"/>
  <c r="Z4540" i="2"/>
  <c r="V4540" i="2" s="1"/>
  <c r="AA4540" i="2"/>
  <c r="AD4540" i="2"/>
  <c r="E4541" i="2"/>
  <c r="Z4541" i="2"/>
  <c r="AA4541" i="2"/>
  <c r="AD4541" i="2"/>
  <c r="E4542" i="2"/>
  <c r="Z4542" i="2"/>
  <c r="AA4542" i="2"/>
  <c r="V4542" i="2" s="1"/>
  <c r="AD4542" i="2"/>
  <c r="E4543" i="2"/>
  <c r="Z4543" i="2"/>
  <c r="AA4543" i="2"/>
  <c r="V4543" i="2" s="1"/>
  <c r="AD4543" i="2"/>
  <c r="E4544" i="2"/>
  <c r="Z4544" i="2"/>
  <c r="AA4544" i="2"/>
  <c r="AD4544" i="2"/>
  <c r="E4545" i="2"/>
  <c r="Z4545" i="2"/>
  <c r="AA4545" i="2"/>
  <c r="V4545" i="2" s="1"/>
  <c r="AD4545" i="2"/>
  <c r="E4546" i="2"/>
  <c r="Z4546" i="2"/>
  <c r="AA4546" i="2"/>
  <c r="AD4546" i="2"/>
  <c r="E4547" i="2"/>
  <c r="Z4547" i="2"/>
  <c r="AA4547" i="2"/>
  <c r="V4547" i="2" s="1"/>
  <c r="AD4547" i="2"/>
  <c r="E4548" i="2"/>
  <c r="Z4548" i="2"/>
  <c r="AA4548" i="2"/>
  <c r="AD4548" i="2"/>
  <c r="E4549" i="2"/>
  <c r="Z4549" i="2"/>
  <c r="AA4549" i="2"/>
  <c r="AD4549" i="2"/>
  <c r="E4550" i="2"/>
  <c r="Z4550" i="2"/>
  <c r="V4550" i="2" s="1"/>
  <c r="AA4550" i="2"/>
  <c r="AD4550" i="2"/>
  <c r="E4551" i="2"/>
  <c r="Z4551" i="2"/>
  <c r="AA4551" i="2"/>
  <c r="AD4551" i="2"/>
  <c r="E4552" i="2"/>
  <c r="Z4552" i="2"/>
  <c r="AA4552" i="2"/>
  <c r="AD4552" i="2"/>
  <c r="E4553" i="2"/>
  <c r="Z4553" i="2"/>
  <c r="AA4553" i="2"/>
  <c r="AD4553" i="2"/>
  <c r="E4554" i="2"/>
  <c r="Z4554" i="2"/>
  <c r="AA4554" i="2"/>
  <c r="AD4554" i="2"/>
  <c r="E4555" i="2"/>
  <c r="Z4555" i="2"/>
  <c r="AA4555" i="2"/>
  <c r="V4555" i="2" s="1"/>
  <c r="AD4555" i="2"/>
  <c r="E4556" i="2"/>
  <c r="Z4556" i="2"/>
  <c r="V4556" i="2" s="1"/>
  <c r="AA4556" i="2"/>
  <c r="AD4556" i="2"/>
  <c r="E4557" i="2"/>
  <c r="Z4557" i="2"/>
  <c r="V4557" i="2" s="1"/>
  <c r="AA4557" i="2"/>
  <c r="AD4557" i="2"/>
  <c r="E4558" i="2"/>
  <c r="Z4558" i="2"/>
  <c r="V4558" i="2" s="1"/>
  <c r="AA4558" i="2"/>
  <c r="AD4558" i="2"/>
  <c r="E4559" i="2"/>
  <c r="Z4559" i="2"/>
  <c r="AA4559" i="2"/>
  <c r="AD4559" i="2"/>
  <c r="E4560" i="2"/>
  <c r="Z4560" i="2"/>
  <c r="AA4560" i="2"/>
  <c r="AD4560" i="2"/>
  <c r="E4561" i="2"/>
  <c r="Z4561" i="2"/>
  <c r="AA4561" i="2"/>
  <c r="AD4561" i="2"/>
  <c r="E4562" i="2"/>
  <c r="Z4562" i="2"/>
  <c r="AA4562" i="2"/>
  <c r="AD4562" i="2"/>
  <c r="E4563" i="2"/>
  <c r="Z4563" i="2"/>
  <c r="AA4563" i="2"/>
  <c r="AD4563" i="2"/>
  <c r="E4564" i="2"/>
  <c r="Z4564" i="2"/>
  <c r="AA4564" i="2"/>
  <c r="AD4564" i="2"/>
  <c r="E4565" i="2"/>
  <c r="Z4565" i="2"/>
  <c r="V4565" i="2" s="1"/>
  <c r="AA4565" i="2"/>
  <c r="AD4565" i="2"/>
  <c r="E4566" i="2"/>
  <c r="Z4566" i="2"/>
  <c r="V4566" i="2" s="1"/>
  <c r="AA4566" i="2"/>
  <c r="AD4566" i="2"/>
  <c r="E4567" i="2"/>
  <c r="Z4567" i="2"/>
  <c r="AA4567" i="2"/>
  <c r="AD4567" i="2"/>
  <c r="E4568" i="2"/>
  <c r="Z4568" i="2"/>
  <c r="V4568" i="2" s="1"/>
  <c r="AA4568" i="2"/>
  <c r="AD4568" i="2"/>
  <c r="E4569" i="2"/>
  <c r="Z4569" i="2"/>
  <c r="AA4569" i="2"/>
  <c r="AD4569" i="2"/>
  <c r="E4570" i="2"/>
  <c r="Z4570" i="2"/>
  <c r="AA4570" i="2"/>
  <c r="V4570" i="2" s="1"/>
  <c r="AD4570" i="2"/>
  <c r="E4571" i="2"/>
  <c r="Z4571" i="2"/>
  <c r="AA4571" i="2"/>
  <c r="AD4571" i="2"/>
  <c r="E4572" i="2"/>
  <c r="Z4572" i="2"/>
  <c r="AA4572" i="2"/>
  <c r="AB4572" i="2" s="1"/>
  <c r="AD4572" i="2"/>
  <c r="E4573" i="2"/>
  <c r="Z4573" i="2"/>
  <c r="AA4573" i="2"/>
  <c r="AB4573" i="2" s="1"/>
  <c r="AD4573" i="2"/>
  <c r="E4574" i="2"/>
  <c r="Z4574" i="2"/>
  <c r="AA4574" i="2"/>
  <c r="AB4574" i="2" s="1"/>
  <c r="AD4574" i="2"/>
  <c r="E4575" i="2"/>
  <c r="Z4575" i="2"/>
  <c r="AA4575" i="2"/>
  <c r="AB4575" i="2" s="1"/>
  <c r="AD4575" i="2"/>
  <c r="E4576" i="2"/>
  <c r="Z4576" i="2"/>
  <c r="V4576" i="2" s="1"/>
  <c r="AA4576" i="2"/>
  <c r="AB4576" i="2" s="1"/>
  <c r="AD4576" i="2"/>
  <c r="E4577" i="2"/>
  <c r="Z4577" i="2"/>
  <c r="AA4577" i="2"/>
  <c r="AB4577" i="2" s="1"/>
  <c r="AC4577" i="2"/>
  <c r="AD4577" i="2"/>
  <c r="E4578" i="2"/>
  <c r="Z4578" i="2"/>
  <c r="AA4578" i="2"/>
  <c r="AB4578" i="2" s="1"/>
  <c r="AC4578" i="2"/>
  <c r="AD4578" i="2"/>
  <c r="E4579" i="2"/>
  <c r="Z4579" i="2"/>
  <c r="AA4579" i="2"/>
  <c r="AB4579" i="2" s="1"/>
  <c r="AD4579" i="2"/>
  <c r="E4580" i="2"/>
  <c r="Z4580" i="2"/>
  <c r="AA4580" i="2"/>
  <c r="AB4580" i="2" s="1"/>
  <c r="AD4580" i="2"/>
  <c r="E4581" i="2"/>
  <c r="Z4581" i="2"/>
  <c r="AA4581" i="2"/>
  <c r="AB4581" i="2" s="1"/>
  <c r="AC4581" i="2"/>
  <c r="AD4581" i="2"/>
  <c r="E4582" i="2"/>
  <c r="Z4582" i="2"/>
  <c r="AA4582" i="2"/>
  <c r="AB4582" i="2" s="1"/>
  <c r="AD4582" i="2"/>
  <c r="E4583" i="2"/>
  <c r="Z4583" i="2"/>
  <c r="AA4583" i="2"/>
  <c r="AB4583" i="2" s="1"/>
  <c r="AD4583" i="2"/>
  <c r="E4584" i="2"/>
  <c r="Z4584" i="2"/>
  <c r="AA4584" i="2"/>
  <c r="AB4584" i="2" s="1"/>
  <c r="AD4584" i="2"/>
  <c r="E4585" i="2"/>
  <c r="Z4585" i="2"/>
  <c r="AA4585" i="2"/>
  <c r="AB4585" i="2" s="1"/>
  <c r="AD4585" i="2"/>
  <c r="E4586" i="2"/>
  <c r="Z4586" i="2"/>
  <c r="AA4586" i="2"/>
  <c r="AB4586" i="2" s="1"/>
  <c r="AD4586" i="2"/>
  <c r="E4587" i="2"/>
  <c r="Z4587" i="2"/>
  <c r="AA4587" i="2"/>
  <c r="AB4587" i="2" s="1"/>
  <c r="AD4587" i="2"/>
  <c r="E4588" i="2"/>
  <c r="Z4588" i="2"/>
  <c r="AA4588" i="2"/>
  <c r="AB4588" i="2" s="1"/>
  <c r="AD4588" i="2"/>
  <c r="E4589" i="2"/>
  <c r="Z4589" i="2"/>
  <c r="AA4589" i="2"/>
  <c r="AD4589" i="2"/>
  <c r="E4590" i="2"/>
  <c r="V4590" i="2"/>
  <c r="Z4590" i="2"/>
  <c r="AA4590" i="2"/>
  <c r="AB4590" i="2" s="1"/>
  <c r="AD4590" i="2"/>
  <c r="E4591" i="2"/>
  <c r="Z4591" i="2"/>
  <c r="AA4591" i="2"/>
  <c r="AB4591" i="2" s="1"/>
  <c r="AD4591" i="2"/>
  <c r="E4592" i="2"/>
  <c r="Z4592" i="2"/>
  <c r="AA4592" i="2"/>
  <c r="AB4592" i="2" s="1"/>
  <c r="AD4592" i="2"/>
  <c r="D4593" i="2"/>
  <c r="E4593" i="2" s="1"/>
  <c r="Z4593" i="2"/>
  <c r="V4593" i="2" s="1"/>
  <c r="W4593" i="2" s="1"/>
  <c r="X4593" i="2" s="1"/>
  <c r="AA4593" i="2"/>
  <c r="AB4593" i="2"/>
  <c r="AC4593" i="2"/>
  <c r="AD4593" i="2"/>
  <c r="Z4594" i="2"/>
  <c r="AA4594" i="2"/>
  <c r="V4594" i="2" s="1"/>
  <c r="AD4594" i="2"/>
  <c r="Z4595" i="2"/>
  <c r="AA4595" i="2"/>
  <c r="AC4595" i="2" s="1"/>
  <c r="AE4595" i="2" s="1"/>
  <c r="AD4595" i="2"/>
  <c r="E4596" i="2"/>
  <c r="Z4596" i="2"/>
  <c r="V4596" i="2" s="1"/>
  <c r="AA4596" i="2"/>
  <c r="AC4596" i="2" s="1"/>
  <c r="AB4596" i="2"/>
  <c r="AD4596" i="2"/>
  <c r="E4597" i="2"/>
  <c r="Z4597" i="2"/>
  <c r="AA4597" i="2"/>
  <c r="AC4597" i="2" s="1"/>
  <c r="AD4597" i="2"/>
  <c r="E4598" i="2"/>
  <c r="Z4598" i="2"/>
  <c r="AA4598" i="2"/>
  <c r="AC4598" i="2" s="1"/>
  <c r="AE4598" i="2" s="1"/>
  <c r="AD4598" i="2"/>
  <c r="E4599" i="2"/>
  <c r="Z4599" i="2"/>
  <c r="AA4599" i="2"/>
  <c r="AC4599" i="2" s="1"/>
  <c r="AD4599" i="2"/>
  <c r="E4600" i="2"/>
  <c r="H4600" i="2"/>
  <c r="Z4600" i="2"/>
  <c r="AA4600" i="2"/>
  <c r="AD4600" i="2"/>
  <c r="E4601" i="2"/>
  <c r="Z4601" i="2"/>
  <c r="AA4601" i="2"/>
  <c r="AB4601" i="2" s="1"/>
  <c r="AD4601" i="2"/>
  <c r="E4602" i="2"/>
  <c r="Z4602" i="2"/>
  <c r="V4602" i="2" s="1"/>
  <c r="AA4602" i="2"/>
  <c r="AB4602" i="2" s="1"/>
  <c r="AD4602" i="2"/>
  <c r="E4603" i="2"/>
  <c r="Z4603" i="2"/>
  <c r="AA4603" i="2"/>
  <c r="AB4603" i="2" s="1"/>
  <c r="AD4603" i="2"/>
  <c r="E4604" i="2"/>
  <c r="Z4604" i="2"/>
  <c r="V4604" i="2" s="1"/>
  <c r="AA4604" i="2"/>
  <c r="AB4604" i="2" s="1"/>
  <c r="AC4604" i="2"/>
  <c r="AE4604" i="2" s="1"/>
  <c r="AD4604" i="2"/>
  <c r="E4605" i="2"/>
  <c r="Z4605" i="2"/>
  <c r="AA4605" i="2"/>
  <c r="AB4605" i="2" s="1"/>
  <c r="AD4605" i="2"/>
  <c r="E4606" i="2"/>
  <c r="Z4606" i="2"/>
  <c r="AA4606" i="2"/>
  <c r="AB4606" i="2" s="1"/>
  <c r="AD4606" i="2"/>
  <c r="E4607" i="2"/>
  <c r="Z4607" i="2"/>
  <c r="AA4607" i="2"/>
  <c r="AB4607" i="2" s="1"/>
  <c r="AD4607" i="2"/>
  <c r="E4608" i="2"/>
  <c r="Z4608" i="2"/>
  <c r="V4608" i="2" s="1"/>
  <c r="AA4608" i="2"/>
  <c r="AB4608" i="2" s="1"/>
  <c r="AC4608" i="2"/>
  <c r="AD4608" i="2"/>
  <c r="E4609" i="2"/>
  <c r="Z4609" i="2"/>
  <c r="AA4609" i="2"/>
  <c r="AB4609" i="2" s="1"/>
  <c r="AD4609" i="2"/>
  <c r="E4610" i="2"/>
  <c r="Z4610" i="2"/>
  <c r="AA4610" i="2"/>
  <c r="AB4610" i="2" s="1"/>
  <c r="AD4610" i="2"/>
  <c r="E4714" i="2"/>
  <c r="Z4714" i="2"/>
  <c r="AA4714" i="2"/>
  <c r="AB4714" i="2" s="1"/>
  <c r="AC4714" i="2"/>
  <c r="AD4714" i="2"/>
  <c r="E4715" i="2"/>
  <c r="Z4715" i="2"/>
  <c r="V4715" i="2" s="1"/>
  <c r="AA4715" i="2"/>
  <c r="AB4715" i="2" s="1"/>
  <c r="AC4715" i="2"/>
  <c r="AE4715" i="2" s="1"/>
  <c r="AD4715" i="2"/>
  <c r="E4716" i="2"/>
  <c r="Z4716" i="2"/>
  <c r="AA4716" i="2"/>
  <c r="AB4716" i="2" s="1"/>
  <c r="AD4716" i="2"/>
  <c r="E4717" i="2"/>
  <c r="Z4717" i="2"/>
  <c r="AA4717" i="2"/>
  <c r="AB4717" i="2" s="1"/>
  <c r="AD4717" i="2"/>
  <c r="E4718" i="2"/>
  <c r="Z4718" i="2"/>
  <c r="AA4718" i="2"/>
  <c r="AB4718" i="2" s="1"/>
  <c r="AD4718" i="2"/>
  <c r="E4719" i="2"/>
  <c r="Z4719" i="2"/>
  <c r="AA4719" i="2"/>
  <c r="AB4719" i="2" s="1"/>
  <c r="AD4719" i="2"/>
  <c r="E4720" i="2"/>
  <c r="Z4720" i="2"/>
  <c r="AA4720" i="2"/>
  <c r="AB4720" i="2" s="1"/>
  <c r="AD4720" i="2"/>
  <c r="E4721" i="2"/>
  <c r="Z4721" i="2"/>
  <c r="AA4721" i="2"/>
  <c r="AB4721" i="2" s="1"/>
  <c r="AD4721" i="2"/>
  <c r="E4722" i="2"/>
  <c r="Z4722" i="2"/>
  <c r="V4722" i="2" s="1"/>
  <c r="AA4722" i="2"/>
  <c r="AB4722" i="2" s="1"/>
  <c r="AC4722" i="2"/>
  <c r="AD4722" i="2"/>
  <c r="E4723" i="2"/>
  <c r="Z4723" i="2"/>
  <c r="AA4723" i="2"/>
  <c r="AB4723" i="2" s="1"/>
  <c r="AC4723" i="2"/>
  <c r="AE4723" i="2" s="1"/>
  <c r="AD4723" i="2"/>
  <c r="E4724" i="2"/>
  <c r="Z4724" i="2"/>
  <c r="AA4724" i="2"/>
  <c r="AB4724" i="2" s="1"/>
  <c r="AD4724" i="2"/>
  <c r="E4725" i="2"/>
  <c r="Z4725" i="2"/>
  <c r="AA4725" i="2"/>
  <c r="AB4725" i="2" s="1"/>
  <c r="AD4725" i="2"/>
  <c r="E4726" i="2"/>
  <c r="Z4726" i="2"/>
  <c r="AA4726" i="2"/>
  <c r="AD4726" i="2"/>
  <c r="E4727" i="2"/>
  <c r="Z4727" i="2"/>
  <c r="V4727" i="2" s="1"/>
  <c r="AA4727" i="2"/>
  <c r="AB4727" i="2" s="1"/>
  <c r="AD4727" i="2"/>
  <c r="E4728" i="2"/>
  <c r="Z4728" i="2"/>
  <c r="AA4728" i="2"/>
  <c r="AB4728" i="2" s="1"/>
  <c r="AD4728" i="2"/>
  <c r="E4729" i="2"/>
  <c r="Z4729" i="2"/>
  <c r="AA4729" i="2"/>
  <c r="AB4729" i="2" s="1"/>
  <c r="AD4729" i="2"/>
  <c r="E4730" i="2"/>
  <c r="Z4730" i="2"/>
  <c r="V4730" i="2" s="1"/>
  <c r="AA4730" i="2"/>
  <c r="AB4730" i="2" s="1"/>
  <c r="AC4730" i="2"/>
  <c r="AD4730" i="2"/>
  <c r="E4731" i="2"/>
  <c r="Z4731" i="2"/>
  <c r="AA4731" i="2"/>
  <c r="AB4731" i="2" s="1"/>
  <c r="AD4731" i="2"/>
  <c r="E4732" i="2"/>
  <c r="Z4732" i="2"/>
  <c r="AA4732" i="2"/>
  <c r="AB4732" i="2" s="1"/>
  <c r="AD4732" i="2"/>
  <c r="E4733" i="2"/>
  <c r="Z4733" i="2"/>
  <c r="AA4733" i="2"/>
  <c r="AB4733" i="2" s="1"/>
  <c r="AD4733" i="2"/>
  <c r="E4734" i="2"/>
  <c r="Z4734" i="2"/>
  <c r="AA4734" i="2"/>
  <c r="AB4734" i="2" s="1"/>
  <c r="AD4734" i="2"/>
  <c r="E4735" i="2"/>
  <c r="Z4735" i="2"/>
  <c r="AA4735" i="2"/>
  <c r="AB4735" i="2" s="1"/>
  <c r="AD4735" i="2"/>
  <c r="E4736" i="2"/>
  <c r="Z4736" i="2"/>
  <c r="AA4736" i="2"/>
  <c r="AB4736" i="2" s="1"/>
  <c r="AD4736" i="2"/>
  <c r="E4737" i="2"/>
  <c r="Z4737" i="2"/>
  <c r="V4737" i="2" s="1"/>
  <c r="AA4737" i="2"/>
  <c r="AB4737" i="2" s="1"/>
  <c r="AD4737" i="2"/>
  <c r="E4738" i="2"/>
  <c r="Z4738" i="2"/>
  <c r="V4738" i="2" s="1"/>
  <c r="AA4738" i="2"/>
  <c r="AB4738" i="2" s="1"/>
  <c r="AC4738" i="2"/>
  <c r="AD4738" i="2"/>
  <c r="E4739" i="2"/>
  <c r="Z4739" i="2"/>
  <c r="AA4739" i="2"/>
  <c r="AB4739" i="2" s="1"/>
  <c r="AC4739" i="2"/>
  <c r="AD4739" i="2"/>
  <c r="E4740" i="2"/>
  <c r="Z4740" i="2"/>
  <c r="AA4740" i="2"/>
  <c r="AB4740" i="2" s="1"/>
  <c r="AD4740" i="2"/>
  <c r="E4741" i="2"/>
  <c r="Z4741" i="2"/>
  <c r="AA4741" i="2"/>
  <c r="AB4741" i="2" s="1"/>
  <c r="AD4741" i="2"/>
  <c r="E4742" i="2"/>
  <c r="Z4742" i="2"/>
  <c r="AA4742" i="2"/>
  <c r="AB4742" i="2" s="1"/>
  <c r="AD4742" i="2"/>
  <c r="E4743" i="2"/>
  <c r="Z4743" i="2"/>
  <c r="AA4743" i="2"/>
  <c r="AC4743" i="2" s="1"/>
  <c r="AD4743" i="2"/>
  <c r="E4744" i="2"/>
  <c r="Z4744" i="2"/>
  <c r="AA4744" i="2"/>
  <c r="AB4744" i="2" s="1"/>
  <c r="AD4744" i="2"/>
  <c r="E4745" i="2"/>
  <c r="Z4745" i="2"/>
  <c r="AA4745" i="2"/>
  <c r="AB4745" i="2" s="1"/>
  <c r="AD4745" i="2"/>
  <c r="E4746" i="2"/>
  <c r="Z4746" i="2"/>
  <c r="V4746" i="2" s="1"/>
  <c r="AA4746" i="2"/>
  <c r="AB4746" i="2" s="1"/>
  <c r="AC4746" i="2"/>
  <c r="AD4746" i="2"/>
  <c r="E4747" i="2"/>
  <c r="Z4747" i="2"/>
  <c r="V4747" i="2" s="1"/>
  <c r="AA4747" i="2"/>
  <c r="AB4747" i="2" s="1"/>
  <c r="AC4747" i="2"/>
  <c r="AD4747" i="2"/>
  <c r="E4748" i="2"/>
  <c r="Z4748" i="2"/>
  <c r="AA4748" i="2"/>
  <c r="AB4748" i="2" s="1"/>
  <c r="AD4748" i="2"/>
  <c r="E4749" i="2"/>
  <c r="Z4749" i="2"/>
  <c r="V4749" i="2" s="1"/>
  <c r="AA4749" i="2"/>
  <c r="AB4749" i="2" s="1"/>
  <c r="AD4749" i="2"/>
  <c r="E4750" i="2"/>
  <c r="Z4750" i="2"/>
  <c r="AA4750" i="2"/>
  <c r="AB4750" i="2" s="1"/>
  <c r="AD4750" i="2"/>
  <c r="E4751" i="2"/>
  <c r="Z4751" i="2"/>
  <c r="V4751" i="2" s="1"/>
  <c r="AA4751" i="2"/>
  <c r="AD4751" i="2"/>
  <c r="E4752" i="2"/>
  <c r="Z4752" i="2"/>
  <c r="AA4752" i="2"/>
  <c r="AB4752" i="2" s="1"/>
  <c r="AD4752" i="2"/>
  <c r="E4753" i="2"/>
  <c r="Z4753" i="2"/>
  <c r="AA4753" i="2"/>
  <c r="AB4753" i="2" s="1"/>
  <c r="AD4753" i="2"/>
  <c r="E4754" i="2"/>
  <c r="Z4754" i="2"/>
  <c r="V4754" i="2" s="1"/>
  <c r="AA4754" i="2"/>
  <c r="AB4754" i="2" s="1"/>
  <c r="AD4754" i="2"/>
  <c r="E4755" i="2"/>
  <c r="Z4755" i="2"/>
  <c r="V4755" i="2" s="1"/>
  <c r="AA4755" i="2"/>
  <c r="AB4755" i="2" s="1"/>
  <c r="AC4755" i="2"/>
  <c r="AE4755" i="2" s="1"/>
  <c r="AD4755" i="2"/>
  <c r="E4756" i="2"/>
  <c r="Z4756" i="2"/>
  <c r="AA4756" i="2"/>
  <c r="AB4756" i="2" s="1"/>
  <c r="AD4756" i="2"/>
  <c r="E4757" i="2"/>
  <c r="Z4757" i="2"/>
  <c r="AA4757" i="2"/>
  <c r="AB4757" i="2" s="1"/>
  <c r="AD4757" i="2"/>
  <c r="E4758" i="2"/>
  <c r="Z4758" i="2"/>
  <c r="AA4758" i="2"/>
  <c r="AB4758" i="2" s="1"/>
  <c r="AD4758" i="2"/>
  <c r="E4759" i="2"/>
  <c r="Z4759" i="2"/>
  <c r="V4759" i="2" s="1"/>
  <c r="AA4759" i="2"/>
  <c r="AB4759" i="2" s="1"/>
  <c r="AC4759" i="2"/>
  <c r="AD4759" i="2"/>
  <c r="E4760" i="2"/>
  <c r="Z4760" i="2"/>
  <c r="AA4760" i="2"/>
  <c r="AB4760" i="2" s="1"/>
  <c r="AD4760" i="2"/>
  <c r="E4761" i="2"/>
  <c r="Z4761" i="2"/>
  <c r="AA4761" i="2"/>
  <c r="AB4761" i="2" s="1"/>
  <c r="AD4761" i="2"/>
  <c r="E4762" i="2"/>
  <c r="Z4762" i="2"/>
  <c r="AA4762" i="2"/>
  <c r="AB4762" i="2" s="1"/>
  <c r="AD4762" i="2"/>
  <c r="E4763" i="2"/>
  <c r="Z4763" i="2"/>
  <c r="V4763" i="2" s="1"/>
  <c r="AA4763" i="2"/>
  <c r="AB4763" i="2" s="1"/>
  <c r="AC4763" i="2"/>
  <c r="AE4763" i="2" s="1"/>
  <c r="AD4763" i="2"/>
  <c r="E4764" i="2"/>
  <c r="Z4764" i="2"/>
  <c r="AA4764" i="2"/>
  <c r="AB4764" i="2" s="1"/>
  <c r="AD4764" i="2"/>
  <c r="E4765" i="2"/>
  <c r="Z4765" i="2"/>
  <c r="AA4765" i="2"/>
  <c r="AB4765" i="2" s="1"/>
  <c r="AD4765" i="2"/>
  <c r="E4766" i="2"/>
  <c r="Z4766" i="2"/>
  <c r="AA4766" i="2"/>
  <c r="AD4766" i="2"/>
  <c r="E4767" i="2"/>
  <c r="Z4767" i="2"/>
  <c r="AA4767" i="2"/>
  <c r="AB4767" i="2" s="1"/>
  <c r="AD4767" i="2"/>
  <c r="E4768" i="2"/>
  <c r="Z4768" i="2"/>
  <c r="AA4768" i="2"/>
  <c r="AB4768" i="2" s="1"/>
  <c r="AD4768" i="2"/>
  <c r="E4769" i="2"/>
  <c r="Z4769" i="2"/>
  <c r="AA4769" i="2"/>
  <c r="AB4769" i="2" s="1"/>
  <c r="AD4769" i="2"/>
  <c r="E4770" i="2"/>
  <c r="Z4770" i="2"/>
  <c r="AA4770" i="2"/>
  <c r="AB4770" i="2" s="1"/>
  <c r="AC4770" i="2"/>
  <c r="AD4770" i="2"/>
  <c r="E4771" i="2"/>
  <c r="Z4771" i="2"/>
  <c r="V4771" i="2" s="1"/>
  <c r="AA4771" i="2"/>
  <c r="AB4771" i="2" s="1"/>
  <c r="AC4771" i="2"/>
  <c r="AE4771" i="2" s="1"/>
  <c r="AD4771" i="2"/>
  <c r="E4772" i="2"/>
  <c r="Z4772" i="2"/>
  <c r="AA4772" i="2"/>
  <c r="AB4772" i="2" s="1"/>
  <c r="AD4772" i="2"/>
  <c r="E4773" i="2"/>
  <c r="Z4773" i="2"/>
  <c r="AA4773" i="2"/>
  <c r="AB4773" i="2" s="1"/>
  <c r="AD4773" i="2"/>
  <c r="E4774" i="2"/>
  <c r="Z4774" i="2"/>
  <c r="AA4774" i="2"/>
  <c r="AD4774" i="2"/>
  <c r="E4775" i="2"/>
  <c r="Z4775" i="2"/>
  <c r="V4775" i="2" s="1"/>
  <c r="AA4775" i="2"/>
  <c r="AB4775" i="2" s="1"/>
  <c r="AD4775" i="2"/>
  <c r="E4776" i="2"/>
  <c r="Z4776" i="2"/>
  <c r="AA4776" i="2"/>
  <c r="AB4776" i="2" s="1"/>
  <c r="AD4776" i="2"/>
  <c r="E4777" i="2"/>
  <c r="Z4777" i="2"/>
  <c r="AA4777" i="2"/>
  <c r="AB4777" i="2" s="1"/>
  <c r="AD4777" i="2"/>
  <c r="E4778" i="2"/>
  <c r="Z4778" i="2"/>
  <c r="AA4778" i="2"/>
  <c r="AB4778" i="2" s="1"/>
  <c r="AC4778" i="2"/>
  <c r="AD4778" i="2"/>
  <c r="E4779" i="2"/>
  <c r="Z4779" i="2"/>
  <c r="AA4779" i="2"/>
  <c r="AB4779" i="2" s="1"/>
  <c r="AD4779" i="2"/>
  <c r="E4780" i="2"/>
  <c r="Z4780" i="2"/>
  <c r="AA4780" i="2"/>
  <c r="AB4780" i="2" s="1"/>
  <c r="AD4780" i="2"/>
  <c r="E4781" i="2"/>
  <c r="Z4781" i="2"/>
  <c r="AA4781" i="2"/>
  <c r="AB4781" i="2" s="1"/>
  <c r="AD4781" i="2"/>
  <c r="E4782" i="2"/>
  <c r="Z4782" i="2"/>
  <c r="AA4782" i="2"/>
  <c r="AB4782" i="2" s="1"/>
  <c r="AD4782" i="2"/>
  <c r="E4783" i="2"/>
  <c r="Z4783" i="2"/>
  <c r="AA4783" i="2"/>
  <c r="AB4783" i="2" s="1"/>
  <c r="AD4783" i="2"/>
  <c r="E4784" i="2"/>
  <c r="Z4784" i="2"/>
  <c r="AA4784" i="2"/>
  <c r="AB4784" i="2" s="1"/>
  <c r="AD4784" i="2"/>
  <c r="E4785" i="2"/>
  <c r="Z4785" i="2"/>
  <c r="V4785" i="2" s="1"/>
  <c r="AA4785" i="2"/>
  <c r="AB4785" i="2" s="1"/>
  <c r="AD4785" i="2"/>
  <c r="E4786" i="2"/>
  <c r="Z4786" i="2"/>
  <c r="V4786" i="2" s="1"/>
  <c r="AA4786" i="2"/>
  <c r="AB4786" i="2" s="1"/>
  <c r="AC4786" i="2"/>
  <c r="AD4786" i="2"/>
  <c r="AE4786" i="2" s="1"/>
  <c r="E4787" i="2"/>
  <c r="Z4787" i="2"/>
  <c r="AA4787" i="2"/>
  <c r="AB4787" i="2" s="1"/>
  <c r="AD4787" i="2"/>
  <c r="E4788" i="2"/>
  <c r="Z4788" i="2"/>
  <c r="AA4788" i="2"/>
  <c r="AB4788" i="2" s="1"/>
  <c r="AD4788" i="2"/>
  <c r="E4789" i="2"/>
  <c r="Z4789" i="2"/>
  <c r="AA4789" i="2"/>
  <c r="AB4789" i="2" s="1"/>
  <c r="AD4789" i="2"/>
  <c r="E4790" i="2"/>
  <c r="Z4790" i="2"/>
  <c r="AA4790" i="2"/>
  <c r="AB4790" i="2" s="1"/>
  <c r="AD4790" i="2"/>
  <c r="E4791" i="2"/>
  <c r="Z4791" i="2"/>
  <c r="AA4791" i="2"/>
  <c r="AC4791" i="2"/>
  <c r="AE4791" i="2" s="1"/>
  <c r="AD4791" i="2"/>
  <c r="E4792" i="2"/>
  <c r="Z4792" i="2"/>
  <c r="AA4792" i="2"/>
  <c r="AB4792" i="2" s="1"/>
  <c r="AD4792" i="2"/>
  <c r="E4793" i="2"/>
  <c r="Z4793" i="2"/>
  <c r="V4793" i="2" s="1"/>
  <c r="AA4793" i="2"/>
  <c r="AB4793" i="2" s="1"/>
  <c r="AD4793" i="2"/>
  <c r="E4794" i="2"/>
  <c r="Z4794" i="2"/>
  <c r="AA4794" i="2"/>
  <c r="AB4794" i="2" s="1"/>
  <c r="AD4794" i="2"/>
  <c r="E4795" i="2"/>
  <c r="Z4795" i="2"/>
  <c r="AA4795" i="2"/>
  <c r="AB4795" i="2" s="1"/>
  <c r="AC4795" i="2"/>
  <c r="AD4795" i="2"/>
  <c r="E4796" i="2"/>
  <c r="Z4796" i="2"/>
  <c r="AA4796" i="2"/>
  <c r="AB4796" i="2" s="1"/>
  <c r="AD4796" i="2"/>
  <c r="E4797" i="2"/>
  <c r="Z4797" i="2"/>
  <c r="V4797" i="2" s="1"/>
  <c r="AA4797" i="2"/>
  <c r="AB4797" i="2" s="1"/>
  <c r="AD4797" i="2"/>
  <c r="E4798" i="2"/>
  <c r="Z4798" i="2"/>
  <c r="AA4798" i="2"/>
  <c r="AB4798" i="2" s="1"/>
  <c r="AD4798" i="2"/>
  <c r="E4799" i="2"/>
  <c r="Z4799" i="2"/>
  <c r="V4799" i="2" s="1"/>
  <c r="AA4799" i="2"/>
  <c r="AD4799" i="2"/>
  <c r="E4800" i="2"/>
  <c r="Z4800" i="2"/>
  <c r="AA4800" i="2"/>
  <c r="AB4800" i="2" s="1"/>
  <c r="AD4800" i="2"/>
  <c r="E4801" i="2"/>
  <c r="Z4801" i="2"/>
  <c r="AA4801" i="2"/>
  <c r="AB4801" i="2" s="1"/>
  <c r="AD4801" i="2"/>
  <c r="E4802" i="2"/>
  <c r="Z4802" i="2"/>
  <c r="V4802" i="2" s="1"/>
  <c r="AA4802" i="2"/>
  <c r="AB4802" i="2" s="1"/>
  <c r="AD4802" i="2"/>
  <c r="E4803" i="2"/>
  <c r="Z4803" i="2"/>
  <c r="V4803" i="2" s="1"/>
  <c r="AA4803" i="2"/>
  <c r="AB4803" i="2" s="1"/>
  <c r="AD4803" i="2"/>
  <c r="E4804" i="2"/>
  <c r="Z4804" i="2"/>
  <c r="AA4804" i="2"/>
  <c r="AB4804" i="2" s="1"/>
  <c r="AD4804" i="2"/>
  <c r="E4805" i="2"/>
  <c r="Z4805" i="2"/>
  <c r="AA4805" i="2"/>
  <c r="AB4805" i="2" s="1"/>
  <c r="AD4805" i="2"/>
  <c r="E4806" i="2"/>
  <c r="Z4806" i="2"/>
  <c r="AA4806" i="2"/>
  <c r="AB4806" i="2" s="1"/>
  <c r="AD4806" i="2"/>
  <c r="E4807" i="2"/>
  <c r="Z4807" i="2"/>
  <c r="V4807" i="2" s="1"/>
  <c r="AA4807" i="2"/>
  <c r="AB4807" i="2" s="1"/>
  <c r="AD4807" i="2"/>
  <c r="E4808" i="2"/>
  <c r="Z4808" i="2"/>
  <c r="AA4808" i="2"/>
  <c r="AB4808" i="2" s="1"/>
  <c r="AD4808" i="2"/>
  <c r="E4809" i="2"/>
  <c r="Z4809" i="2"/>
  <c r="AA4809" i="2"/>
  <c r="AB4809" i="2" s="1"/>
  <c r="AD4809" i="2"/>
  <c r="E4810" i="2"/>
  <c r="Z4810" i="2"/>
  <c r="AA4810" i="2"/>
  <c r="AB4810" i="2" s="1"/>
  <c r="AD4810" i="2"/>
  <c r="E4811" i="2"/>
  <c r="Z4811" i="2"/>
  <c r="V4811" i="2" s="1"/>
  <c r="W4811" i="2" s="1"/>
  <c r="X4811" i="2" s="1"/>
  <c r="AA4811" i="2"/>
  <c r="AB4811" i="2"/>
  <c r="AC4811" i="2"/>
  <c r="AD4811" i="2"/>
  <c r="E4812" i="2"/>
  <c r="Z4812" i="2"/>
  <c r="AA4812" i="2"/>
  <c r="AB4812" i="2" s="1"/>
  <c r="AD4812" i="2"/>
  <c r="E4813" i="2"/>
  <c r="Z4813" i="2"/>
  <c r="AA4813" i="2"/>
  <c r="AB4813" i="2" s="1"/>
  <c r="AD4813" i="2"/>
  <c r="E4814" i="2"/>
  <c r="Z4814" i="2"/>
  <c r="AA4814" i="2"/>
  <c r="V4814" i="2" s="1"/>
  <c r="AD4814" i="2"/>
  <c r="E4815" i="2"/>
  <c r="Z4815" i="2"/>
  <c r="AA4815" i="2"/>
  <c r="AC4815" i="2" s="1"/>
  <c r="AB4815" i="2"/>
  <c r="AD4815" i="2"/>
  <c r="E4816" i="2"/>
  <c r="Z4816" i="2"/>
  <c r="AA4816" i="2"/>
  <c r="V4816" i="2" s="1"/>
  <c r="AB4816" i="2"/>
  <c r="AD4816" i="2"/>
  <c r="E4817" i="2"/>
  <c r="Z4817" i="2"/>
  <c r="AA4817" i="2"/>
  <c r="AB4817" i="2" s="1"/>
  <c r="AD4817" i="2"/>
  <c r="E4818" i="2"/>
  <c r="Z4818" i="2"/>
  <c r="AA4818" i="2"/>
  <c r="V4818" i="2" s="1"/>
  <c r="AB4818" i="2"/>
  <c r="AD4818" i="2"/>
  <c r="E4819" i="2"/>
  <c r="Z4819" i="2"/>
  <c r="AA4819" i="2"/>
  <c r="AB4819" i="2"/>
  <c r="AC4819" i="2"/>
  <c r="AD4819" i="2"/>
  <c r="E4820" i="2"/>
  <c r="Z4820" i="2"/>
  <c r="AA4820" i="2"/>
  <c r="V4820" i="2" s="1"/>
  <c r="AB4820" i="2"/>
  <c r="AD4820" i="2"/>
  <c r="E4821" i="2"/>
  <c r="Z4821" i="2"/>
  <c r="AA4821" i="2"/>
  <c r="AB4821" i="2" s="1"/>
  <c r="AC4821" i="2"/>
  <c r="AE4821" i="2" s="1"/>
  <c r="AD4821" i="2"/>
  <c r="E4822" i="2"/>
  <c r="Z4822" i="2"/>
  <c r="AA4822" i="2"/>
  <c r="AC4822" i="2" s="1"/>
  <c r="AB4822" i="2"/>
  <c r="AD4822" i="2"/>
  <c r="E4823" i="2"/>
  <c r="Z4823" i="2"/>
  <c r="AA4823" i="2"/>
  <c r="AC4823" i="2" s="1"/>
  <c r="AD4823" i="2"/>
  <c r="E4824" i="2"/>
  <c r="Z4824" i="2"/>
  <c r="AA4824" i="2"/>
  <c r="AC4824" i="2" s="1"/>
  <c r="AD4824" i="2"/>
  <c r="E4825" i="2"/>
  <c r="Z4825" i="2"/>
  <c r="AA4825" i="2"/>
  <c r="AC4825" i="2" s="1"/>
  <c r="AD4825" i="2"/>
  <c r="E4826" i="2"/>
  <c r="Z4826" i="2"/>
  <c r="AA4826" i="2"/>
  <c r="AC4826" i="2" s="1"/>
  <c r="AE4826" i="2" s="1"/>
  <c r="AD4826" i="2"/>
  <c r="E4827" i="2"/>
  <c r="Z4827" i="2"/>
  <c r="AA4827" i="2"/>
  <c r="AC4827" i="2" s="1"/>
  <c r="AE4827" i="2" s="1"/>
  <c r="AD4827" i="2"/>
  <c r="E4828" i="2"/>
  <c r="Z4828" i="2"/>
  <c r="AA4828" i="2"/>
  <c r="AC4828" i="2" s="1"/>
  <c r="AB4828" i="2"/>
  <c r="AD4828" i="2"/>
  <c r="E4829" i="2"/>
  <c r="Z4829" i="2"/>
  <c r="AA4829" i="2"/>
  <c r="AC4829" i="2" s="1"/>
  <c r="AB4829" i="2"/>
  <c r="AD4829" i="2"/>
  <c r="E4830" i="2"/>
  <c r="Z4830" i="2"/>
  <c r="AA4830" i="2"/>
  <c r="AC4830" i="2" s="1"/>
  <c r="AB4830" i="2"/>
  <c r="AD4830" i="2"/>
  <c r="E4831" i="2"/>
  <c r="Z4831" i="2"/>
  <c r="AA4831" i="2"/>
  <c r="AD4831" i="2"/>
  <c r="E4832" i="2"/>
  <c r="Z4832" i="2"/>
  <c r="AA4832" i="2"/>
  <c r="AC4832" i="2" s="1"/>
  <c r="AB4832" i="2"/>
  <c r="AD4832" i="2"/>
  <c r="E4833" i="2"/>
  <c r="Z4833" i="2"/>
  <c r="AA4833" i="2"/>
  <c r="AC4833" i="2" s="1"/>
  <c r="AB4833" i="2"/>
  <c r="AD4833" i="2"/>
  <c r="E4834" i="2"/>
  <c r="Z4834" i="2"/>
  <c r="AA4834" i="2"/>
  <c r="AC4834" i="2" s="1"/>
  <c r="AB4834" i="2"/>
  <c r="AD4834" i="2"/>
  <c r="E4835" i="2"/>
  <c r="Z4835" i="2"/>
  <c r="AA4835" i="2"/>
  <c r="AC4835" i="2" s="1"/>
  <c r="AD4835" i="2"/>
  <c r="E4836" i="2"/>
  <c r="Z4836" i="2"/>
  <c r="AA4836" i="2"/>
  <c r="AC4836" i="2" s="1"/>
  <c r="AD4836" i="2"/>
  <c r="E4837" i="2"/>
  <c r="Z4837" i="2"/>
  <c r="AA4837" i="2"/>
  <c r="AC4837" i="2" s="1"/>
  <c r="AD4837" i="2"/>
  <c r="E4838" i="2"/>
  <c r="Z4838" i="2"/>
  <c r="AA4838" i="2"/>
  <c r="AC4838" i="2" s="1"/>
  <c r="AD4838" i="2"/>
  <c r="E4839" i="2"/>
  <c r="Z4839" i="2"/>
  <c r="AA4839" i="2"/>
  <c r="AC4839" i="2" s="1"/>
  <c r="AE4839" i="2" s="1"/>
  <c r="AD4839" i="2"/>
  <c r="E4840" i="2"/>
  <c r="Z4840" i="2"/>
  <c r="AA4840" i="2"/>
  <c r="AC4840" i="2" s="1"/>
  <c r="AD4840" i="2"/>
  <c r="E4841" i="2"/>
  <c r="Z4841" i="2"/>
  <c r="AA4841" i="2"/>
  <c r="AC4841" i="2" s="1"/>
  <c r="AB4841" i="2"/>
  <c r="AD4841" i="2"/>
  <c r="E4842" i="2"/>
  <c r="Z4842" i="2"/>
  <c r="AA4842" i="2"/>
  <c r="AC4842" i="2" s="1"/>
  <c r="AD4842" i="2"/>
  <c r="E4843" i="2"/>
  <c r="Z4843" i="2"/>
  <c r="AA4843" i="2"/>
  <c r="AD4843" i="2"/>
  <c r="E4844" i="2"/>
  <c r="Z4844" i="2"/>
  <c r="AA4844" i="2"/>
  <c r="AC4844" i="2" s="1"/>
  <c r="AB4844" i="2"/>
  <c r="AD4844" i="2"/>
  <c r="E4845" i="2"/>
  <c r="Z4845" i="2"/>
  <c r="AA4845" i="2"/>
  <c r="AC4845" i="2" s="1"/>
  <c r="AD4845" i="2"/>
  <c r="E4846" i="2"/>
  <c r="Z4846" i="2"/>
  <c r="AA4846" i="2"/>
  <c r="AC4846" i="2" s="1"/>
  <c r="AB4846" i="2"/>
  <c r="AD4846" i="2"/>
  <c r="E4847" i="2"/>
  <c r="Z4847" i="2"/>
  <c r="AA4847" i="2"/>
  <c r="AC4847" i="2" s="1"/>
  <c r="AD4847" i="2"/>
  <c r="E4848" i="2"/>
  <c r="Z4848" i="2"/>
  <c r="AA4848" i="2"/>
  <c r="AC4848" i="2" s="1"/>
  <c r="AD4848" i="2"/>
  <c r="E4849" i="2"/>
  <c r="Z4849" i="2"/>
  <c r="AA4849" i="2"/>
  <c r="AC4849" i="2" s="1"/>
  <c r="AD4849" i="2"/>
  <c r="E4850" i="2"/>
  <c r="Z4850" i="2"/>
  <c r="AA4850" i="2"/>
  <c r="AC4850" i="2" s="1"/>
  <c r="AD4850" i="2"/>
  <c r="E4851" i="2"/>
  <c r="Z4851" i="2"/>
  <c r="AA4851" i="2"/>
  <c r="AC4851" i="2" s="1"/>
  <c r="AE4851" i="2" s="1"/>
  <c r="AD4851" i="2"/>
  <c r="E4852" i="2"/>
  <c r="Z4852" i="2"/>
  <c r="AA4852" i="2"/>
  <c r="AC4852" i="2" s="1"/>
  <c r="AB4852" i="2"/>
  <c r="AD4852" i="2"/>
  <c r="E4853" i="2"/>
  <c r="Z4853" i="2"/>
  <c r="AA4853" i="2"/>
  <c r="AC4853" i="2" s="1"/>
  <c r="AD4853" i="2"/>
  <c r="E4854" i="2"/>
  <c r="Z4854" i="2"/>
  <c r="AA4854" i="2"/>
  <c r="AC4854" i="2" s="1"/>
  <c r="AB4854" i="2"/>
  <c r="AD4854" i="2"/>
  <c r="E4855" i="2"/>
  <c r="Z4855" i="2"/>
  <c r="AA4855" i="2"/>
  <c r="AD4855" i="2"/>
  <c r="E4856" i="2"/>
  <c r="Z4856" i="2"/>
  <c r="AA4856" i="2"/>
  <c r="AB4856" i="2" s="1"/>
  <c r="AD4856" i="2"/>
  <c r="E4857" i="2"/>
  <c r="Z4857" i="2"/>
  <c r="AA4857" i="2"/>
  <c r="AC4857" i="2" s="1"/>
  <c r="AE4857" i="2" s="1"/>
  <c r="AD4857" i="2"/>
  <c r="E4858" i="2"/>
  <c r="Z4858" i="2"/>
  <c r="V4858" i="2" s="1"/>
  <c r="AA4858" i="2"/>
  <c r="AC4858" i="2" s="1"/>
  <c r="AB4858" i="2"/>
  <c r="AD4858" i="2"/>
  <c r="E4859" i="2"/>
  <c r="Z4859" i="2"/>
  <c r="AA4859" i="2"/>
  <c r="AC4859" i="2" s="1"/>
  <c r="AE4859" i="2" s="1"/>
  <c r="AB4859" i="2"/>
  <c r="AD4859" i="2"/>
  <c r="E4860" i="2"/>
  <c r="Z4860" i="2"/>
  <c r="AA4860" i="2"/>
  <c r="AB4860" i="2" s="1"/>
  <c r="AD4860" i="2"/>
  <c r="E4861" i="2"/>
  <c r="Z4861" i="2"/>
  <c r="AA4861" i="2"/>
  <c r="AC4861" i="2" s="1"/>
  <c r="AD4861" i="2"/>
  <c r="E4862" i="2"/>
  <c r="Z4862" i="2"/>
  <c r="AA4862" i="2"/>
  <c r="AB4862" i="2" s="1"/>
  <c r="AC4862" i="2"/>
  <c r="AD4862" i="2"/>
  <c r="E4863" i="2"/>
  <c r="Z4863" i="2"/>
  <c r="AA4863" i="2"/>
  <c r="AC4863" i="2" s="1"/>
  <c r="AB4863" i="2"/>
  <c r="AD4863" i="2"/>
  <c r="E4864" i="2"/>
  <c r="Z4864" i="2"/>
  <c r="V4864" i="2" s="1"/>
  <c r="AA4864" i="2"/>
  <c r="AC4864" i="2" s="1"/>
  <c r="AB4864" i="2"/>
  <c r="AD4864" i="2"/>
  <c r="E4865" i="2"/>
  <c r="Z4865" i="2"/>
  <c r="V4865" i="2" s="1"/>
  <c r="AA4865" i="2"/>
  <c r="AC4865" i="2" s="1"/>
  <c r="AE4865" i="2" s="1"/>
  <c r="AD4865" i="2"/>
  <c r="E4866" i="2"/>
  <c r="Z4866" i="2"/>
  <c r="AA4866" i="2"/>
  <c r="AC4866" i="2" s="1"/>
  <c r="AB4866" i="2"/>
  <c r="AD4866" i="2"/>
  <c r="E4867" i="2"/>
  <c r="Z4867" i="2"/>
  <c r="AA4867" i="2"/>
  <c r="AC4867" i="2" s="1"/>
  <c r="AD4867" i="2"/>
  <c r="E4868" i="2"/>
  <c r="Z4868" i="2"/>
  <c r="AA4868" i="2"/>
  <c r="AB4868" i="2"/>
  <c r="AC4868" i="2"/>
  <c r="AD4868" i="2"/>
  <c r="E4869" i="2"/>
  <c r="Z4869" i="2"/>
  <c r="AA4869" i="2"/>
  <c r="AC4869" i="2" s="1"/>
  <c r="AB4869" i="2"/>
  <c r="AD4869" i="2"/>
  <c r="E4870" i="2"/>
  <c r="Z4870" i="2"/>
  <c r="V4870" i="2" s="1"/>
  <c r="AA4870" i="2"/>
  <c r="AB4870" i="2"/>
  <c r="AC4870" i="2"/>
  <c r="AD4870" i="2"/>
  <c r="E4871" i="2"/>
  <c r="Z4871" i="2"/>
  <c r="AA4871" i="2"/>
  <c r="AC4871" i="2" s="1"/>
  <c r="AD4871" i="2"/>
  <c r="E4872" i="2"/>
  <c r="Z4872" i="2"/>
  <c r="V4872" i="2" s="1"/>
  <c r="AA4872" i="2"/>
  <c r="AB4872" i="2" s="1"/>
  <c r="AC4872" i="2"/>
  <c r="AD4872" i="2"/>
  <c r="E4873" i="2"/>
  <c r="Z4873" i="2"/>
  <c r="V4873" i="2" s="1"/>
  <c r="AA4873" i="2"/>
  <c r="AC4873" i="2" s="1"/>
  <c r="AE4873" i="2" s="1"/>
  <c r="AB4873" i="2"/>
  <c r="AD4873" i="2"/>
  <c r="E4874" i="2"/>
  <c r="Z4874" i="2"/>
  <c r="AA4874" i="2"/>
  <c r="AB4874" i="2" s="1"/>
  <c r="AD4874" i="2"/>
  <c r="E4875" i="2"/>
  <c r="Z4875" i="2"/>
  <c r="AA4875" i="2"/>
  <c r="AC4875" i="2" s="1"/>
  <c r="AE4875" i="2" s="1"/>
  <c r="AD4875" i="2"/>
  <c r="E4876" i="2"/>
  <c r="Z4876" i="2"/>
  <c r="AA4876" i="2"/>
  <c r="AB4876" i="2" s="1"/>
  <c r="AD4876" i="2"/>
  <c r="E4877" i="2"/>
  <c r="Z4877" i="2"/>
  <c r="AA4877" i="2"/>
  <c r="AC4877" i="2" s="1"/>
  <c r="AB4877" i="2"/>
  <c r="AD4877" i="2"/>
  <c r="E4878" i="2"/>
  <c r="Z4878" i="2"/>
  <c r="V4878" i="2" s="1"/>
  <c r="AA4878" i="2"/>
  <c r="AB4878" i="2"/>
  <c r="AC4878" i="2"/>
  <c r="AD4878" i="2"/>
  <c r="E4879" i="2"/>
  <c r="Z4879" i="2"/>
  <c r="AA4879" i="2"/>
  <c r="AD4879" i="2"/>
  <c r="E4880" i="2"/>
  <c r="Z4880" i="2"/>
  <c r="V4880" i="2" s="1"/>
  <c r="AA4880" i="2"/>
  <c r="AC4880" i="2" s="1"/>
  <c r="AB4880" i="2"/>
  <c r="AD4880" i="2"/>
  <c r="E4881" i="2"/>
  <c r="Z4881" i="2"/>
  <c r="AA4881" i="2"/>
  <c r="AC4881" i="2" s="1"/>
  <c r="AE4881" i="2" s="1"/>
  <c r="AD4881" i="2"/>
  <c r="E4882" i="2"/>
  <c r="Z4882" i="2"/>
  <c r="AA4882" i="2"/>
  <c r="AB4882" i="2" s="1"/>
  <c r="AD4882" i="2"/>
  <c r="E4883" i="2"/>
  <c r="Z4883" i="2"/>
  <c r="AA4883" i="2"/>
  <c r="AC4883" i="2" s="1"/>
  <c r="AE4883" i="2" s="1"/>
  <c r="AD4883" i="2"/>
  <c r="E4884" i="2"/>
  <c r="Z4884" i="2"/>
  <c r="AA4884" i="2"/>
  <c r="AC4884" i="2" s="1"/>
  <c r="AB4884" i="2"/>
  <c r="AD4884" i="2"/>
  <c r="E4885" i="2"/>
  <c r="Z4885" i="2"/>
  <c r="AA4885" i="2"/>
  <c r="AC4885" i="2" s="1"/>
  <c r="AD4885" i="2"/>
  <c r="E4886" i="2"/>
  <c r="Z4886" i="2"/>
  <c r="AA4886" i="2"/>
  <c r="AB4886" i="2"/>
  <c r="AC4886" i="2"/>
  <c r="AD4886" i="2"/>
  <c r="E4887" i="2"/>
  <c r="Z4887" i="2"/>
  <c r="V4887" i="2" s="1"/>
  <c r="AA4887" i="2"/>
  <c r="AC4887" i="2" s="1"/>
  <c r="AB4887" i="2"/>
  <c r="AD4887" i="2"/>
  <c r="E4888" i="2"/>
  <c r="Z4888" i="2"/>
  <c r="V4888" i="2" s="1"/>
  <c r="AA4888" i="2"/>
  <c r="AB4888" i="2"/>
  <c r="AC4888" i="2"/>
  <c r="AD4888" i="2"/>
  <c r="E4889" i="2"/>
  <c r="Z4889" i="2"/>
  <c r="V4889" i="2" s="1"/>
  <c r="AA4889" i="2"/>
  <c r="AC4889" i="2" s="1"/>
  <c r="AE4889" i="2" s="1"/>
  <c r="AD4889" i="2"/>
  <c r="E4890" i="2"/>
  <c r="Z4890" i="2"/>
  <c r="AA4890" i="2"/>
  <c r="AB4890" i="2" s="1"/>
  <c r="AD4890" i="2"/>
  <c r="E4891" i="2"/>
  <c r="Z4891" i="2"/>
  <c r="AA4891" i="2"/>
  <c r="AC4891" i="2" s="1"/>
  <c r="AE4891" i="2" s="1"/>
  <c r="AD4891" i="2"/>
  <c r="E4892" i="2"/>
  <c r="Z4892" i="2"/>
  <c r="AA4892" i="2"/>
  <c r="AD4892" i="2"/>
  <c r="E4893" i="2"/>
  <c r="Z4893" i="2"/>
  <c r="V4893" i="2" s="1"/>
  <c r="AA4893" i="2"/>
  <c r="AC4893" i="2" s="1"/>
  <c r="AB4893" i="2"/>
  <c r="AD4893" i="2"/>
  <c r="E4894" i="2"/>
  <c r="Z4894" i="2"/>
  <c r="V4894" i="2" s="1"/>
  <c r="AA4894" i="2"/>
  <c r="AC4894" i="2" s="1"/>
  <c r="AB4894" i="2"/>
  <c r="AD4894" i="2"/>
  <c r="E4895" i="2"/>
  <c r="Z4895" i="2"/>
  <c r="AA4895" i="2"/>
  <c r="AC4895" i="2" s="1"/>
  <c r="AE4895" i="2" s="1"/>
  <c r="AD4895" i="2"/>
  <c r="E4896" i="2"/>
  <c r="Z4896" i="2"/>
  <c r="AA4896" i="2"/>
  <c r="AD4896" i="2"/>
  <c r="E4897" i="2"/>
  <c r="Z4897" i="2"/>
  <c r="V4897" i="2" s="1"/>
  <c r="AA4897" i="2"/>
  <c r="AC4897" i="2" s="1"/>
  <c r="AB4897" i="2"/>
  <c r="AD4897" i="2"/>
  <c r="E4898" i="2"/>
  <c r="Z4898" i="2"/>
  <c r="AA4898" i="2"/>
  <c r="AC4898" i="2" s="1"/>
  <c r="AB4898" i="2"/>
  <c r="AD4898" i="2"/>
  <c r="E4899" i="2"/>
  <c r="Z4899" i="2"/>
  <c r="AA4899" i="2"/>
  <c r="AC4899" i="2" s="1"/>
  <c r="AE4899" i="2" s="1"/>
  <c r="AD4899" i="2"/>
  <c r="E4900" i="2"/>
  <c r="Z4900" i="2"/>
  <c r="AA4900" i="2"/>
  <c r="AC4900" i="2" s="1"/>
  <c r="AD4900" i="2"/>
  <c r="E4901" i="2"/>
  <c r="Z4901" i="2"/>
  <c r="AA4901" i="2"/>
  <c r="AC4901" i="2" s="1"/>
  <c r="AD4901" i="2"/>
  <c r="E4902" i="2"/>
  <c r="Z4902" i="2"/>
  <c r="AA4902" i="2"/>
  <c r="AC4902" i="2" s="1"/>
  <c r="AE4902" i="2" s="1"/>
  <c r="AD4902" i="2"/>
  <c r="E4903" i="2"/>
  <c r="Z4903" i="2"/>
  <c r="AA4903" i="2"/>
  <c r="AC4903" i="2" s="1"/>
  <c r="AE4903" i="2" s="1"/>
  <c r="AD4903" i="2"/>
  <c r="E4904" i="2"/>
  <c r="Z4904" i="2"/>
  <c r="AA4904" i="2"/>
  <c r="AD4904" i="2"/>
  <c r="E4905" i="2"/>
  <c r="Z4905" i="2"/>
  <c r="V4905" i="2" s="1"/>
  <c r="AA4905" i="2"/>
  <c r="AC4905" i="2" s="1"/>
  <c r="AB4905" i="2"/>
  <c r="AD4905" i="2"/>
  <c r="E4906" i="2"/>
  <c r="Z4906" i="2"/>
  <c r="V4906" i="2" s="1"/>
  <c r="AA4906" i="2"/>
  <c r="AC4906" i="2" s="1"/>
  <c r="AB4906" i="2"/>
  <c r="AD4906" i="2"/>
  <c r="E4907" i="2"/>
  <c r="Z4907" i="2"/>
  <c r="V4907" i="2" s="1"/>
  <c r="AA4907" i="2"/>
  <c r="AC4907" i="2" s="1"/>
  <c r="AE4907" i="2" s="1"/>
  <c r="AD4907" i="2"/>
  <c r="E4908" i="2"/>
  <c r="Z4908" i="2"/>
  <c r="AA4908" i="2"/>
  <c r="AD4908" i="2"/>
  <c r="E4909" i="2"/>
  <c r="Z4909" i="2"/>
  <c r="AA4909" i="2"/>
  <c r="AC4909" i="2" s="1"/>
  <c r="AB4909" i="2"/>
  <c r="AD4909" i="2"/>
  <c r="E4910" i="2"/>
  <c r="Z4910" i="2"/>
  <c r="AA4910" i="2"/>
  <c r="AC4910" i="2" s="1"/>
  <c r="AB4910" i="2"/>
  <c r="AD4910" i="2"/>
  <c r="E4911" i="2"/>
  <c r="Z4911" i="2"/>
  <c r="AA4911" i="2"/>
  <c r="AC4911" i="2" s="1"/>
  <c r="AD4911" i="2"/>
  <c r="E4912" i="2"/>
  <c r="Z4912" i="2"/>
  <c r="AA4912" i="2"/>
  <c r="AC4912" i="2" s="1"/>
  <c r="AD4912" i="2"/>
  <c r="E4913" i="2"/>
  <c r="Z4913" i="2"/>
  <c r="V4913" i="2" s="1"/>
  <c r="AA4913" i="2"/>
  <c r="AC4913" i="2" s="1"/>
  <c r="AD4913" i="2"/>
  <c r="E4914" i="2"/>
  <c r="Z4914" i="2"/>
  <c r="AA4914" i="2"/>
  <c r="AC4914" i="2" s="1"/>
  <c r="AD4914" i="2"/>
  <c r="E4915" i="2"/>
  <c r="Z4915" i="2"/>
  <c r="V4915" i="2" s="1"/>
  <c r="AA4915" i="2"/>
  <c r="AC4915" i="2" s="1"/>
  <c r="AE4915" i="2" s="1"/>
  <c r="AD4915" i="2"/>
  <c r="E4916" i="2"/>
  <c r="Z4916" i="2"/>
  <c r="AA4916" i="2"/>
  <c r="AD4916" i="2"/>
  <c r="E4917" i="2"/>
  <c r="Z4917" i="2"/>
  <c r="AA4917" i="2"/>
  <c r="AC4917" i="2" s="1"/>
  <c r="AB4917" i="2"/>
  <c r="AD4917" i="2"/>
  <c r="E4918" i="2"/>
  <c r="Z4918" i="2"/>
  <c r="V4918" i="2" s="1"/>
  <c r="AA4918" i="2"/>
  <c r="AC4918" i="2" s="1"/>
  <c r="AB4918" i="2"/>
  <c r="AD4918" i="2"/>
  <c r="E4919" i="2"/>
  <c r="Z4919" i="2"/>
  <c r="AA4919" i="2"/>
  <c r="AC4919" i="2" s="1"/>
  <c r="AD4919" i="2"/>
  <c r="E4920" i="2"/>
  <c r="Z4920" i="2"/>
  <c r="V4920" i="2" s="1"/>
  <c r="AA4920" i="2"/>
  <c r="AD4920" i="2"/>
  <c r="E4921" i="2"/>
  <c r="Z4921" i="2"/>
  <c r="V4921" i="2" s="1"/>
  <c r="AA4921" i="2"/>
  <c r="AC4921" i="2" s="1"/>
  <c r="AB4921" i="2"/>
  <c r="AD4921" i="2"/>
  <c r="E4922" i="2"/>
  <c r="Z4922" i="2"/>
  <c r="AA4922" i="2"/>
  <c r="AC4922" i="2" s="1"/>
  <c r="AB4922" i="2"/>
  <c r="AD4922" i="2"/>
  <c r="E4923" i="2"/>
  <c r="Z4923" i="2"/>
  <c r="AA4923" i="2"/>
  <c r="AC4923" i="2" s="1"/>
  <c r="AB4923" i="2"/>
  <c r="AD4923" i="2"/>
  <c r="E4924" i="2"/>
  <c r="Z4924" i="2"/>
  <c r="AA4924" i="2"/>
  <c r="AC4924" i="2" s="1"/>
  <c r="AD4924" i="2"/>
  <c r="E4925" i="2"/>
  <c r="Z4925" i="2"/>
  <c r="AA4925" i="2"/>
  <c r="AC4925" i="2" s="1"/>
  <c r="AD4925" i="2"/>
  <c r="E4926" i="2"/>
  <c r="Z4926" i="2"/>
  <c r="AA4926" i="2"/>
  <c r="AD4926" i="2"/>
  <c r="E4927" i="2"/>
  <c r="Z4927" i="2"/>
  <c r="AA4927" i="2"/>
  <c r="AC4927" i="2" s="1"/>
  <c r="AD4927" i="2"/>
  <c r="E4928" i="2"/>
  <c r="Z4928" i="2"/>
  <c r="AA4928" i="2"/>
  <c r="AD4928" i="2"/>
  <c r="E4929" i="2"/>
  <c r="Z4929" i="2"/>
  <c r="V4929" i="2" s="1"/>
  <c r="AA4929" i="2"/>
  <c r="AC4929" i="2" s="1"/>
  <c r="AB4929" i="2"/>
  <c r="AD4929" i="2"/>
  <c r="E4930" i="2"/>
  <c r="Z4930" i="2"/>
  <c r="AA4930" i="2"/>
  <c r="AC4930" i="2" s="1"/>
  <c r="AB4930" i="2"/>
  <c r="AD4930" i="2"/>
  <c r="E4931" i="2"/>
  <c r="Z4931" i="2"/>
  <c r="V4931" i="2" s="1"/>
  <c r="AA4931" i="2"/>
  <c r="AC4931" i="2" s="1"/>
  <c r="AB4931" i="2"/>
  <c r="AD4931" i="2"/>
  <c r="E4932" i="2"/>
  <c r="Z4932" i="2"/>
  <c r="AA4932" i="2"/>
  <c r="AD4932" i="2"/>
  <c r="E4933" i="2"/>
  <c r="Z4933" i="2"/>
  <c r="AA4933" i="2"/>
  <c r="AC4933" i="2" s="1"/>
  <c r="AD4933" i="2"/>
  <c r="E4934" i="2"/>
  <c r="Z4934" i="2"/>
  <c r="AA4934" i="2"/>
  <c r="AD4934" i="2"/>
  <c r="E4935" i="2"/>
  <c r="Z4935" i="2"/>
  <c r="AA4935" i="2"/>
  <c r="AC4935" i="2" s="1"/>
  <c r="AB4935" i="2"/>
  <c r="AD4935" i="2"/>
  <c r="E4936" i="2"/>
  <c r="Z4936" i="2"/>
  <c r="AA4936" i="2"/>
  <c r="AC4936" i="2" s="1"/>
  <c r="AD4936" i="2"/>
  <c r="E4937" i="2"/>
  <c r="Z4937" i="2"/>
  <c r="AA4937" i="2"/>
  <c r="AC4937" i="2" s="1"/>
  <c r="AD4937" i="2"/>
  <c r="E4938" i="2"/>
  <c r="Z4938" i="2"/>
  <c r="AA4938" i="2"/>
  <c r="AD4938" i="2"/>
  <c r="E4939" i="2"/>
  <c r="Z4939" i="2"/>
  <c r="V4939" i="2" s="1"/>
  <c r="AA4939" i="2"/>
  <c r="AC4939" i="2" s="1"/>
  <c r="AD4939" i="2"/>
  <c r="E4940" i="2"/>
  <c r="Z4940" i="2"/>
  <c r="V4940" i="2" s="1"/>
  <c r="AA4940" i="2"/>
  <c r="AD4940" i="2"/>
  <c r="E4941" i="2"/>
  <c r="Z4941" i="2"/>
  <c r="AA4941" i="2"/>
  <c r="AC4941" i="2" s="1"/>
  <c r="AB4941" i="2"/>
  <c r="AD4941" i="2"/>
  <c r="E4942" i="2"/>
  <c r="Z4942" i="2"/>
  <c r="AA4942" i="2"/>
  <c r="AC4942" i="2" s="1"/>
  <c r="AD4942" i="2"/>
  <c r="E4943" i="2"/>
  <c r="Z4943" i="2"/>
  <c r="V4943" i="2" s="1"/>
  <c r="AA4943" i="2"/>
  <c r="AC4943" i="2" s="1"/>
  <c r="AB4943" i="2"/>
  <c r="AD4943" i="2"/>
  <c r="E4944" i="2"/>
  <c r="Z4944" i="2"/>
  <c r="V4944" i="2" s="1"/>
  <c r="AA4944" i="2"/>
  <c r="AD4944" i="2"/>
  <c r="E4945" i="2"/>
  <c r="Z4945" i="2"/>
  <c r="AA4945" i="2"/>
  <c r="AC4945" i="2" s="1"/>
  <c r="AD4945" i="2"/>
  <c r="E4946" i="2"/>
  <c r="Z4946" i="2"/>
  <c r="AA4946" i="2"/>
  <c r="AC4946" i="2" s="1"/>
  <c r="AD4946" i="2"/>
  <c r="E4947" i="2"/>
  <c r="Z4947" i="2"/>
  <c r="AA4947" i="2"/>
  <c r="AD4947" i="2"/>
  <c r="E4948" i="2"/>
  <c r="Z4948" i="2"/>
  <c r="AA4948" i="2"/>
  <c r="AD4948" i="2"/>
  <c r="E4949" i="2"/>
  <c r="Z4949" i="2"/>
  <c r="AA4949" i="2"/>
  <c r="AC4949" i="2" s="1"/>
  <c r="AD4949" i="2"/>
  <c r="E4950" i="2"/>
  <c r="Z4950" i="2"/>
  <c r="AA4950" i="2"/>
  <c r="AD4950" i="2"/>
  <c r="E4951" i="2"/>
  <c r="Z4951" i="2"/>
  <c r="AA4951" i="2"/>
  <c r="AC4951" i="2" s="1"/>
  <c r="AD4951" i="2"/>
  <c r="E4952" i="2"/>
  <c r="Z4952" i="2"/>
  <c r="AA4952" i="2"/>
  <c r="AD4952" i="2"/>
  <c r="E4953" i="2"/>
  <c r="Z4953" i="2"/>
  <c r="AA4953" i="2"/>
  <c r="AC4953" i="2" s="1"/>
  <c r="AD4953" i="2"/>
  <c r="E4954" i="2"/>
  <c r="Z4954" i="2"/>
  <c r="AA4954" i="2"/>
  <c r="AC4954" i="2" s="1"/>
  <c r="AB4954" i="2"/>
  <c r="AD4954" i="2"/>
  <c r="E4955" i="2"/>
  <c r="Z4955" i="2"/>
  <c r="V4955" i="2" s="1"/>
  <c r="AA4955" i="2"/>
  <c r="AC4955" i="2" s="1"/>
  <c r="AD4955" i="2"/>
  <c r="E4956" i="2"/>
  <c r="Z4956" i="2"/>
  <c r="AA4956" i="2"/>
  <c r="AD4956" i="2"/>
  <c r="E4957" i="2"/>
  <c r="Z4957" i="2"/>
  <c r="AA4957" i="2"/>
  <c r="AC4957" i="2" s="1"/>
  <c r="AB4957" i="2"/>
  <c r="AD4957" i="2"/>
  <c r="E4958" i="2"/>
  <c r="Z4958" i="2"/>
  <c r="AA4958" i="2"/>
  <c r="AC4958" i="2" s="1"/>
  <c r="AE4958" i="2" s="1"/>
  <c r="AD4958" i="2"/>
  <c r="E4959" i="2"/>
  <c r="Z4959" i="2"/>
  <c r="AA4959" i="2"/>
  <c r="AC4959" i="2" s="1"/>
  <c r="AD4959" i="2"/>
  <c r="E4960" i="2"/>
  <c r="Z4960" i="2"/>
  <c r="AA4960" i="2"/>
  <c r="AD4960" i="2"/>
  <c r="E4961" i="2"/>
  <c r="Z4961" i="2"/>
  <c r="AA4961" i="2"/>
  <c r="AC4961" i="2" s="1"/>
  <c r="AD4961" i="2"/>
  <c r="E4962" i="2"/>
  <c r="Z4962" i="2"/>
  <c r="AA4962" i="2"/>
  <c r="AD4962" i="2"/>
  <c r="E4963" i="2"/>
  <c r="Z4963" i="2"/>
  <c r="AA4963" i="2"/>
  <c r="AD4963" i="2"/>
  <c r="E4964" i="2"/>
  <c r="Z4964" i="2"/>
  <c r="AA4964" i="2"/>
  <c r="AD4964" i="2"/>
  <c r="E4965" i="2"/>
  <c r="Z4965" i="2"/>
  <c r="V4965" i="2" s="1"/>
  <c r="AA4965" i="2"/>
  <c r="AC4965" i="2" s="1"/>
  <c r="AB4965" i="2"/>
  <c r="AD4965" i="2"/>
  <c r="E4966" i="2"/>
  <c r="Z4966" i="2"/>
  <c r="V4966" i="2" s="1"/>
  <c r="AA4966" i="2"/>
  <c r="AC4966" i="2" s="1"/>
  <c r="AB4966" i="2"/>
  <c r="AD4966" i="2"/>
  <c r="E4967" i="2"/>
  <c r="Z4967" i="2"/>
  <c r="AA4967" i="2"/>
  <c r="AC4967" i="2" s="1"/>
  <c r="AE4967" i="2" s="1"/>
  <c r="AD4967" i="2"/>
  <c r="E4968" i="2"/>
  <c r="Z4968" i="2"/>
  <c r="AA4968" i="2"/>
  <c r="AD4968" i="2"/>
  <c r="E4969" i="2"/>
  <c r="Z4969" i="2"/>
  <c r="V4969" i="2" s="1"/>
  <c r="AA4969" i="2"/>
  <c r="AC4969" i="2" s="1"/>
  <c r="AB4969" i="2"/>
  <c r="AD4969" i="2"/>
  <c r="E4970" i="2"/>
  <c r="Z4970" i="2"/>
  <c r="AA4970" i="2"/>
  <c r="AC4970" i="2" s="1"/>
  <c r="AD4970" i="2"/>
  <c r="E4971" i="2"/>
  <c r="Z4971" i="2"/>
  <c r="AA4971" i="2"/>
  <c r="AC4971" i="2" s="1"/>
  <c r="AE4971" i="2" s="1"/>
  <c r="AD4971" i="2"/>
  <c r="E4972" i="2"/>
  <c r="Z4972" i="2"/>
  <c r="AA4972" i="2"/>
  <c r="AD4972" i="2"/>
  <c r="E4973" i="2"/>
  <c r="Z4973" i="2"/>
  <c r="V4973" i="2" s="1"/>
  <c r="AA4973" i="2"/>
  <c r="AC4973" i="2" s="1"/>
  <c r="AD4973" i="2"/>
  <c r="E4974" i="2"/>
  <c r="Z4974" i="2"/>
  <c r="AA4974" i="2"/>
  <c r="AD4974" i="2"/>
  <c r="E4975" i="2"/>
  <c r="Z4975" i="2"/>
  <c r="AA4975" i="2"/>
  <c r="AC4975" i="2" s="1"/>
  <c r="AE4975" i="2" s="1"/>
  <c r="AD4975" i="2"/>
  <c r="E4976" i="2"/>
  <c r="Z4976" i="2"/>
  <c r="AA4976" i="2"/>
  <c r="AD4976" i="2"/>
  <c r="E4977" i="2"/>
  <c r="Z4977" i="2"/>
  <c r="AA4977" i="2"/>
  <c r="AC4977" i="2" s="1"/>
  <c r="AD4977" i="2"/>
  <c r="E4978" i="2"/>
  <c r="Z4978" i="2"/>
  <c r="V4978" i="2" s="1"/>
  <c r="AA4978" i="2"/>
  <c r="AC4978" i="2" s="1"/>
  <c r="AB4978" i="2"/>
  <c r="AD4978" i="2"/>
  <c r="E4979" i="2"/>
  <c r="Z4979" i="2"/>
  <c r="AA4979" i="2"/>
  <c r="AC4979" i="2" s="1"/>
  <c r="AB4979" i="2"/>
  <c r="AD4979" i="2"/>
  <c r="E4980" i="2"/>
  <c r="Z4980" i="2"/>
  <c r="V4980" i="2" s="1"/>
  <c r="AA4980" i="2"/>
  <c r="AD4980" i="2"/>
  <c r="E4981" i="2"/>
  <c r="Z4981" i="2"/>
  <c r="V4981" i="2" s="1"/>
  <c r="AA4981" i="2"/>
  <c r="AC4981" i="2" s="1"/>
  <c r="AB4981" i="2"/>
  <c r="AD4981" i="2"/>
  <c r="E4982" i="2"/>
  <c r="Z4982" i="2"/>
  <c r="AA4982" i="2"/>
  <c r="AC4982" i="2" s="1"/>
  <c r="AD4982" i="2"/>
  <c r="E4983" i="2"/>
  <c r="Z4983" i="2"/>
  <c r="AA4983" i="2"/>
  <c r="AC4983" i="2" s="1"/>
  <c r="AD4983" i="2"/>
  <c r="E4984" i="2"/>
  <c r="Z4984" i="2"/>
  <c r="AA4984" i="2"/>
  <c r="AD4984" i="2"/>
  <c r="E4985" i="2"/>
  <c r="Z4985" i="2"/>
  <c r="V4985" i="2" s="1"/>
  <c r="AA4985" i="2"/>
  <c r="AC4985" i="2" s="1"/>
  <c r="AD4985" i="2"/>
  <c r="E4986" i="2"/>
  <c r="H4986" i="2"/>
  <c r="Z4986" i="2"/>
  <c r="AA4986" i="2"/>
  <c r="AB4986" i="2" s="1"/>
  <c r="AD4986" i="2"/>
  <c r="E4987" i="2"/>
  <c r="H4987" i="2"/>
  <c r="Z4987" i="2"/>
  <c r="AA4987" i="2"/>
  <c r="AD4987" i="2"/>
  <c r="E4988" i="2"/>
  <c r="Z4988" i="2"/>
  <c r="AA4988" i="2"/>
  <c r="AB4988" i="2" s="1"/>
  <c r="AC4988" i="2"/>
  <c r="AE4988" i="2" s="1"/>
  <c r="AD4988" i="2"/>
  <c r="E4989" i="2"/>
  <c r="H4989" i="2"/>
  <c r="Z4989" i="2"/>
  <c r="AA4989" i="2"/>
  <c r="AC4989" i="2" s="1"/>
  <c r="AD4989" i="2"/>
  <c r="E4990" i="2"/>
  <c r="Z4990" i="2"/>
  <c r="AA4990" i="2"/>
  <c r="AD4990" i="2"/>
  <c r="E4991" i="2"/>
  <c r="Z4991" i="2"/>
  <c r="AA4991" i="2"/>
  <c r="AC4991" i="2"/>
  <c r="AE4991" i="2" s="1"/>
  <c r="AD4991" i="2"/>
  <c r="E4992" i="2"/>
  <c r="Z4992" i="2"/>
  <c r="AA4992" i="2"/>
  <c r="AD4992" i="2"/>
  <c r="E4993" i="2"/>
  <c r="Z4993" i="2"/>
  <c r="AA4993" i="2"/>
  <c r="AC4993" i="2" s="1"/>
  <c r="AD4993" i="2"/>
  <c r="E4994" i="2"/>
  <c r="Z4994" i="2"/>
  <c r="AA4994" i="2"/>
  <c r="AC4994" i="2"/>
  <c r="AD4994" i="2"/>
  <c r="E5129" i="2"/>
  <c r="Z5129" i="2"/>
  <c r="AA5129" i="2"/>
  <c r="AC5129" i="2" s="1"/>
  <c r="AE5129" i="2" s="1"/>
  <c r="AD5129" i="2"/>
  <c r="E5130" i="2"/>
  <c r="Z5130" i="2"/>
  <c r="AA5130" i="2"/>
  <c r="AD5130" i="2"/>
  <c r="E5131" i="2"/>
  <c r="Z5131" i="2"/>
  <c r="AA5131" i="2"/>
  <c r="AC5131" i="2"/>
  <c r="AD5131" i="2"/>
  <c r="E5132" i="2"/>
  <c r="Z5132" i="2"/>
  <c r="AA5132" i="2"/>
  <c r="V5132" i="2" s="1"/>
  <c r="AD5132" i="2"/>
  <c r="E5133" i="2"/>
  <c r="Z5133" i="2"/>
  <c r="AA5133" i="2"/>
  <c r="AD5133" i="2"/>
  <c r="E5134" i="2"/>
  <c r="Z5134" i="2"/>
  <c r="AA5134" i="2"/>
  <c r="AD5134" i="2"/>
  <c r="E5135" i="2"/>
  <c r="Z5135" i="2"/>
  <c r="AA5135" i="2"/>
  <c r="AC5135" i="2" s="1"/>
  <c r="AE5135" i="2" s="1"/>
  <c r="AD5135" i="2"/>
  <c r="E5136" i="2"/>
  <c r="Z5136" i="2"/>
  <c r="AA5136" i="2"/>
  <c r="AD5136" i="2"/>
  <c r="E5137" i="2"/>
  <c r="Z5137" i="2"/>
  <c r="AA5137" i="2"/>
  <c r="V5137" i="2" s="1"/>
  <c r="AC5137" i="2"/>
  <c r="AD5137" i="2"/>
  <c r="E5138" i="2"/>
  <c r="Z5138" i="2"/>
  <c r="AA5138" i="2"/>
  <c r="AD5138" i="2"/>
  <c r="E5139" i="2"/>
  <c r="Z5139" i="2"/>
  <c r="AA5139" i="2"/>
  <c r="AC5139" i="2"/>
  <c r="AD5139" i="2"/>
  <c r="E5140" i="2"/>
  <c r="Z5140" i="2"/>
  <c r="AA5140" i="2"/>
  <c r="AC5140" i="2" s="1"/>
  <c r="AD5140" i="2"/>
  <c r="E5141" i="2"/>
  <c r="Z5141" i="2"/>
  <c r="AA5141" i="2"/>
  <c r="AC5141" i="2"/>
  <c r="AE5141" i="2" s="1"/>
  <c r="AD5141" i="2"/>
  <c r="E5142" i="2"/>
  <c r="Z5142" i="2"/>
  <c r="AA5142" i="2"/>
  <c r="AD5142" i="2"/>
  <c r="E5143" i="2"/>
  <c r="Z5143" i="2"/>
  <c r="AA5143" i="2"/>
  <c r="AC5143" i="2" s="1"/>
  <c r="AE5143" i="2" s="1"/>
  <c r="AD5143" i="2"/>
  <c r="E5144" i="2"/>
  <c r="Z5144" i="2"/>
  <c r="AA5144" i="2"/>
  <c r="AD5144" i="2"/>
  <c r="E5145" i="2"/>
  <c r="Z5145" i="2"/>
  <c r="AA5145" i="2"/>
  <c r="V5145" i="2" s="1"/>
  <c r="AD5145" i="2"/>
  <c r="E5146" i="2"/>
  <c r="Z5146" i="2"/>
  <c r="AA5146" i="2"/>
  <c r="AD5146" i="2"/>
  <c r="E5147" i="2"/>
  <c r="Z5147" i="2"/>
  <c r="AA5147" i="2"/>
  <c r="AC5147" i="2" s="1"/>
  <c r="AD5147" i="2"/>
  <c r="E5148" i="2"/>
  <c r="Z5148" i="2"/>
  <c r="AA5148" i="2"/>
  <c r="AD5148" i="2"/>
  <c r="E5149" i="2"/>
  <c r="Z5149" i="2"/>
  <c r="AA5149" i="2"/>
  <c r="AD5149" i="2"/>
  <c r="E5150" i="2"/>
  <c r="Z5150" i="2"/>
  <c r="AA5150" i="2"/>
  <c r="AD5150" i="2"/>
  <c r="E5151" i="2"/>
  <c r="Z5151" i="2"/>
  <c r="AA5151" i="2"/>
  <c r="AC5151" i="2"/>
  <c r="AD5151" i="2"/>
  <c r="E5152" i="2"/>
  <c r="Z5152" i="2"/>
  <c r="AA5152" i="2"/>
  <c r="AC5152" i="2" s="1"/>
  <c r="AD5152" i="2"/>
  <c r="E5153" i="2"/>
  <c r="Z5153" i="2"/>
  <c r="AA5153" i="2"/>
  <c r="AC5153" i="2"/>
  <c r="AD5153" i="2"/>
  <c r="E5154" i="2"/>
  <c r="Z5154" i="2"/>
  <c r="AA5154" i="2"/>
  <c r="AD5154" i="2"/>
  <c r="E5155" i="2"/>
  <c r="Z5155" i="2"/>
  <c r="AA5155" i="2"/>
  <c r="AC5155" i="2" s="1"/>
  <c r="AE5155" i="2" s="1"/>
  <c r="AD5155" i="2"/>
  <c r="E5156" i="2"/>
  <c r="Z5156" i="2"/>
  <c r="AA5156" i="2"/>
  <c r="V5156" i="2" s="1"/>
  <c r="AD5156" i="2"/>
  <c r="E5157" i="2"/>
  <c r="Z5157" i="2"/>
  <c r="AA5157" i="2"/>
  <c r="AD5157" i="2"/>
  <c r="E5158" i="2"/>
  <c r="Z5158" i="2"/>
  <c r="AA5158" i="2"/>
  <c r="AD5158" i="2"/>
  <c r="E5159" i="2"/>
  <c r="Z5159" i="2"/>
  <c r="AA5159" i="2"/>
  <c r="AC5159" i="2" s="1"/>
  <c r="AD5159" i="2"/>
  <c r="E5160" i="2"/>
  <c r="Z5160" i="2"/>
  <c r="AA5160" i="2"/>
  <c r="AD5160" i="2"/>
  <c r="E5161" i="2"/>
  <c r="Z5161" i="2"/>
  <c r="AA5161" i="2"/>
  <c r="AC5161" i="2" s="1"/>
  <c r="AE5161" i="2" s="1"/>
  <c r="AD5161" i="2"/>
  <c r="E5162" i="2"/>
  <c r="Z5162" i="2"/>
  <c r="AA5162" i="2"/>
  <c r="AD5162" i="2"/>
  <c r="E5163" i="2"/>
  <c r="Z5163" i="2"/>
  <c r="AA5163" i="2"/>
  <c r="AC5163" i="2"/>
  <c r="AD5163" i="2"/>
  <c r="E5164" i="2"/>
  <c r="Z5164" i="2"/>
  <c r="AA5164" i="2"/>
  <c r="AC5164" i="2"/>
  <c r="AD5164" i="2"/>
  <c r="E5165" i="2"/>
  <c r="Z5165" i="2"/>
  <c r="AA5165" i="2"/>
  <c r="AC5165" i="2" s="1"/>
  <c r="AE5165" i="2" s="1"/>
  <c r="AD5165" i="2"/>
  <c r="E5166" i="2"/>
  <c r="Z5166" i="2"/>
  <c r="AA5166" i="2"/>
  <c r="AD5166" i="2"/>
  <c r="E5167" i="2"/>
  <c r="Z5167" i="2"/>
  <c r="AA5167" i="2"/>
  <c r="AC5167" i="2"/>
  <c r="AD5167" i="2"/>
  <c r="E5168" i="2"/>
  <c r="Z5168" i="2"/>
  <c r="AA5168" i="2"/>
  <c r="AC5168" i="2"/>
  <c r="AD5168" i="2"/>
  <c r="E5169" i="2"/>
  <c r="Z5169" i="2"/>
  <c r="AA5169" i="2"/>
  <c r="V5169" i="2" s="1"/>
  <c r="AD5169" i="2"/>
  <c r="E5170" i="2"/>
  <c r="Z5170" i="2"/>
  <c r="AA5170" i="2"/>
  <c r="AD5170" i="2"/>
  <c r="E5171" i="2"/>
  <c r="Z5171" i="2"/>
  <c r="AA5171" i="2"/>
  <c r="AC5171" i="2" s="1"/>
  <c r="AE5171" i="2" s="1"/>
  <c r="AD5171" i="2"/>
  <c r="E5172" i="2"/>
  <c r="Z5172" i="2"/>
  <c r="AA5172" i="2"/>
  <c r="AD5172" i="2"/>
  <c r="E5173" i="2"/>
  <c r="Z5173" i="2"/>
  <c r="AA5173" i="2"/>
  <c r="V5173" i="2" s="1"/>
  <c r="AD5173" i="2"/>
  <c r="E5174" i="2"/>
  <c r="Z5174" i="2"/>
  <c r="AA5174" i="2"/>
  <c r="AD5174" i="2"/>
  <c r="E5175" i="2"/>
  <c r="Z5175" i="2"/>
  <c r="AA5175" i="2"/>
  <c r="AC5175" i="2"/>
  <c r="AD5175" i="2"/>
  <c r="E5176" i="2"/>
  <c r="Z5176" i="2"/>
  <c r="AA5176" i="2"/>
  <c r="AC5176" i="2" s="1"/>
  <c r="AD5176" i="2"/>
  <c r="E5177" i="2"/>
  <c r="Z5177" i="2"/>
  <c r="AA5177" i="2"/>
  <c r="V5177" i="2" s="1"/>
  <c r="AD5177" i="2"/>
  <c r="E5178" i="2"/>
  <c r="Z5178" i="2"/>
  <c r="AA5178" i="2"/>
  <c r="AD5178" i="2"/>
  <c r="E5179" i="2"/>
  <c r="Z5179" i="2"/>
  <c r="AA5179" i="2"/>
  <c r="AC5179" i="2" s="1"/>
  <c r="AE5179" i="2" s="1"/>
  <c r="AD5179" i="2"/>
  <c r="E5180" i="2"/>
  <c r="Z5180" i="2"/>
  <c r="AA5180" i="2"/>
  <c r="AC5180" i="2"/>
  <c r="AD5180" i="2"/>
  <c r="E5181" i="2"/>
  <c r="Z5181" i="2"/>
  <c r="AA5181" i="2"/>
  <c r="V5181" i="2" s="1"/>
  <c r="AD5181" i="2"/>
  <c r="E5182" i="2"/>
  <c r="Z5182" i="2"/>
  <c r="AA5182" i="2"/>
  <c r="AD5182" i="2"/>
  <c r="E5183" i="2"/>
  <c r="Z5183" i="2"/>
  <c r="AA5183" i="2"/>
  <c r="AC5183" i="2" s="1"/>
  <c r="AD5183" i="2"/>
  <c r="E5184" i="2"/>
  <c r="Z5184" i="2"/>
  <c r="AA5184" i="2"/>
  <c r="AD5184" i="2"/>
  <c r="E5185" i="2"/>
  <c r="Z5185" i="2"/>
  <c r="AA5185" i="2"/>
  <c r="AC5185" i="2"/>
  <c r="AE5185" i="2" s="1"/>
  <c r="AD5185" i="2"/>
  <c r="E5186" i="2"/>
  <c r="Z5186" i="2"/>
  <c r="AA5186" i="2"/>
  <c r="AD5186" i="2"/>
  <c r="E5187" i="2"/>
  <c r="Z5187" i="2"/>
  <c r="AA5187" i="2"/>
  <c r="AC5187" i="2" s="1"/>
  <c r="AE5187" i="2" s="1"/>
  <c r="AD5187" i="2"/>
  <c r="E5188" i="2"/>
  <c r="Z5188" i="2"/>
  <c r="AA5188" i="2"/>
  <c r="AC5188" i="2"/>
  <c r="AE5188" i="2" s="1"/>
  <c r="AD5188" i="2"/>
  <c r="E5189" i="2"/>
  <c r="Z5189" i="2"/>
  <c r="AA5189" i="2"/>
  <c r="V5189" i="2" s="1"/>
  <c r="AD5189" i="2"/>
  <c r="E5190" i="2"/>
  <c r="Z5190" i="2"/>
  <c r="AA5190" i="2"/>
  <c r="AD5190" i="2"/>
  <c r="E5191" i="2"/>
  <c r="Z5191" i="2"/>
  <c r="AA5191" i="2"/>
  <c r="AC5191" i="2" s="1"/>
  <c r="AD5191" i="2"/>
  <c r="E5192" i="2"/>
  <c r="Z5192" i="2"/>
  <c r="AA5192" i="2"/>
  <c r="AC5192" i="2" s="1"/>
  <c r="AE5192" i="2" s="1"/>
  <c r="AD5192" i="2"/>
  <c r="E5193" i="2"/>
  <c r="Z5193" i="2"/>
  <c r="AA5193" i="2"/>
  <c r="AC5193" i="2" s="1"/>
  <c r="AE5193" i="2" s="1"/>
  <c r="AD5193" i="2"/>
  <c r="E5194" i="2"/>
  <c r="Z5194" i="2"/>
  <c r="AA5194" i="2"/>
  <c r="V5194" i="2" s="1"/>
  <c r="AD5194" i="2"/>
  <c r="E5195" i="2"/>
  <c r="Z5195" i="2"/>
  <c r="AA5195" i="2"/>
  <c r="AC5195" i="2"/>
  <c r="AE5195" i="2" s="1"/>
  <c r="AD5195" i="2"/>
  <c r="E5196" i="2"/>
  <c r="Z5196" i="2"/>
  <c r="AA5196" i="2"/>
  <c r="V5196" i="2" s="1"/>
  <c r="AC5196" i="2"/>
  <c r="AD5196" i="2"/>
  <c r="E5197" i="2"/>
  <c r="Z5197" i="2"/>
  <c r="AA5197" i="2"/>
  <c r="AD5197" i="2"/>
  <c r="E5198" i="2"/>
  <c r="Z5198" i="2"/>
  <c r="AA5198" i="2"/>
  <c r="AD5198" i="2"/>
  <c r="E5199" i="2"/>
  <c r="Z5199" i="2"/>
  <c r="AA5199" i="2"/>
  <c r="AC5199" i="2" s="1"/>
  <c r="AD5199" i="2"/>
  <c r="E5200" i="2"/>
  <c r="Z5200" i="2"/>
  <c r="AA5200" i="2"/>
  <c r="AD5200" i="2"/>
  <c r="E5201" i="2"/>
  <c r="Z5201" i="2"/>
  <c r="AA5201" i="2"/>
  <c r="AC5201" i="2"/>
  <c r="AE5201" i="2" s="1"/>
  <c r="AD5201" i="2"/>
  <c r="E5202" i="2"/>
  <c r="Z5202" i="2"/>
  <c r="AA5202" i="2"/>
  <c r="AC5202" i="2"/>
  <c r="AD5202" i="2"/>
  <c r="E5203" i="2"/>
  <c r="Z5203" i="2"/>
  <c r="AA5203" i="2"/>
  <c r="AC5203" i="2"/>
  <c r="AD5203" i="2"/>
  <c r="E5204" i="2"/>
  <c r="Z5204" i="2"/>
  <c r="AA5204" i="2"/>
  <c r="AC5204" i="2" s="1"/>
  <c r="AE5204" i="2" s="1"/>
  <c r="AD5204" i="2"/>
  <c r="E5205" i="2"/>
  <c r="Z5205" i="2"/>
  <c r="AA5205" i="2"/>
  <c r="AC5205" i="2" s="1"/>
  <c r="AE5205" i="2" s="1"/>
  <c r="AD5205" i="2"/>
  <c r="E5206" i="2"/>
  <c r="Z5206" i="2"/>
  <c r="AA5206" i="2"/>
  <c r="V5206" i="2" s="1"/>
  <c r="AD5206" i="2"/>
  <c r="E5207" i="2"/>
  <c r="Z5207" i="2"/>
  <c r="AA5207" i="2"/>
  <c r="V5207" i="2" s="1"/>
  <c r="AC5207" i="2"/>
  <c r="AD5207" i="2"/>
  <c r="E5208" i="2"/>
  <c r="Z5208" i="2"/>
  <c r="AA5208" i="2"/>
  <c r="AC5208" i="2"/>
  <c r="AD5208" i="2"/>
  <c r="E5209" i="2"/>
  <c r="Z5209" i="2"/>
  <c r="AA5209" i="2"/>
  <c r="V5209" i="2" s="1"/>
  <c r="AD5209" i="2"/>
  <c r="E5210" i="2"/>
  <c r="Z5210" i="2"/>
  <c r="AA5210" i="2"/>
  <c r="V5210" i="2" s="1"/>
  <c r="AD5210" i="2"/>
  <c r="E5211" i="2"/>
  <c r="Z5211" i="2"/>
  <c r="AA5211" i="2"/>
  <c r="AC5211" i="2" s="1"/>
  <c r="AE5211" i="2" s="1"/>
  <c r="AD5211" i="2"/>
  <c r="E5212" i="2"/>
  <c r="Z5212" i="2"/>
  <c r="AA5212" i="2"/>
  <c r="AD5212" i="2"/>
  <c r="E5213" i="2"/>
  <c r="Z5213" i="2"/>
  <c r="AA5213" i="2"/>
  <c r="AD5213" i="2"/>
  <c r="E5214" i="2"/>
  <c r="Z5214" i="2"/>
  <c r="AA5214" i="2"/>
  <c r="AC5214" i="2"/>
  <c r="AD5214" i="2"/>
  <c r="E5215" i="2"/>
  <c r="Z5215" i="2"/>
  <c r="AA5215" i="2"/>
  <c r="AC5215" i="2"/>
  <c r="AD5215" i="2"/>
  <c r="E5216" i="2"/>
  <c r="Z5216" i="2"/>
  <c r="AA5216" i="2"/>
  <c r="AC5216" i="2"/>
  <c r="AE5216" i="2" s="1"/>
  <c r="AD5216" i="2"/>
  <c r="E5217" i="2"/>
  <c r="Z5217" i="2"/>
  <c r="AA5217" i="2"/>
  <c r="AC5217" i="2" s="1"/>
  <c r="AE5217" i="2" s="1"/>
  <c r="AD5217" i="2"/>
  <c r="E5218" i="2"/>
  <c r="Z5218" i="2"/>
  <c r="AA5218" i="2"/>
  <c r="AD5218" i="2"/>
  <c r="E5219" i="2"/>
  <c r="Z5219" i="2"/>
  <c r="AA5219" i="2"/>
  <c r="AC5219" i="2"/>
  <c r="AE5219" i="2" s="1"/>
  <c r="AD5219" i="2"/>
  <c r="E5220" i="2"/>
  <c r="Z5220" i="2"/>
  <c r="AA5220" i="2"/>
  <c r="V5220" i="2" s="1"/>
  <c r="AC5220" i="2"/>
  <c r="AD5220" i="2"/>
  <c r="E5221" i="2"/>
  <c r="Z5221" i="2"/>
  <c r="AA5221" i="2"/>
  <c r="AD5221" i="2"/>
  <c r="E5222" i="2"/>
  <c r="Z5222" i="2"/>
  <c r="AA5222" i="2"/>
  <c r="AD5222" i="2"/>
  <c r="E5223" i="2"/>
  <c r="Z5223" i="2"/>
  <c r="AA5223" i="2"/>
  <c r="AC5223" i="2" s="1"/>
  <c r="AD5223" i="2"/>
  <c r="E5224" i="2"/>
  <c r="Z5224" i="2"/>
  <c r="AA5224" i="2"/>
  <c r="AD5224" i="2"/>
  <c r="E5225" i="2"/>
  <c r="Z5225" i="2"/>
  <c r="AA5225" i="2"/>
  <c r="AC5225" i="2"/>
  <c r="AE5225" i="2" s="1"/>
  <c r="AD5225" i="2"/>
  <c r="E5226" i="2"/>
  <c r="Z5226" i="2"/>
  <c r="AA5226" i="2"/>
  <c r="AC5226" i="2" s="1"/>
  <c r="AD5226" i="2"/>
  <c r="E5227" i="2"/>
  <c r="Z5227" i="2"/>
  <c r="AA5227" i="2"/>
  <c r="AC5227" i="2"/>
  <c r="AD5227" i="2"/>
  <c r="E5228" i="2"/>
  <c r="Z5228" i="2"/>
  <c r="AA5228" i="2"/>
  <c r="AC5228" i="2"/>
  <c r="AD5228" i="2"/>
  <c r="E5229" i="2"/>
  <c r="Z5229" i="2"/>
  <c r="AA5229" i="2"/>
  <c r="AC5229" i="2"/>
  <c r="AE5229" i="2" s="1"/>
  <c r="AD5229" i="2"/>
  <c r="E5230" i="2"/>
  <c r="Z5230" i="2"/>
  <c r="AA5230" i="2"/>
  <c r="V5230" i="2" s="1"/>
  <c r="AD5230" i="2"/>
  <c r="E5231" i="2"/>
  <c r="Z5231" i="2"/>
  <c r="AA5231" i="2"/>
  <c r="AD5231" i="2"/>
  <c r="E5232" i="2"/>
  <c r="Z5232" i="2"/>
  <c r="AA5232" i="2"/>
  <c r="AC5232" i="2"/>
  <c r="AD5232" i="2"/>
  <c r="E5233" i="2"/>
  <c r="Z5233" i="2"/>
  <c r="AA5233" i="2"/>
  <c r="V5233" i="2" s="1"/>
  <c r="AD5233" i="2"/>
  <c r="E5234" i="2"/>
  <c r="Z5234" i="2"/>
  <c r="AA5234" i="2"/>
  <c r="AB5234" i="2" s="1"/>
  <c r="AD5234" i="2"/>
  <c r="E5235" i="2"/>
  <c r="Z5235" i="2"/>
  <c r="AA5235" i="2"/>
  <c r="AB5235" i="2" s="1"/>
  <c r="AD5235" i="2"/>
  <c r="E5236" i="2"/>
  <c r="Z5236" i="2"/>
  <c r="AA5236" i="2"/>
  <c r="AD5236" i="2"/>
  <c r="E5237" i="2"/>
  <c r="Z5237" i="2"/>
  <c r="AA5237" i="2"/>
  <c r="AB5237" i="2" s="1"/>
  <c r="AD5237" i="2"/>
  <c r="E5238" i="2"/>
  <c r="Z5238" i="2"/>
  <c r="V5238" i="2" s="1"/>
  <c r="AA5238" i="2"/>
  <c r="AB5238" i="2" s="1"/>
  <c r="AC5238" i="2"/>
  <c r="AD5238" i="2"/>
  <c r="E5239" i="2"/>
  <c r="Z5239" i="2"/>
  <c r="AA5239" i="2"/>
  <c r="AD5239" i="2"/>
  <c r="E5240" i="2"/>
  <c r="Z5240" i="2"/>
  <c r="V5240" i="2" s="1"/>
  <c r="AA5240" i="2"/>
  <c r="AB5240" i="2" s="1"/>
  <c r="AC5240" i="2"/>
  <c r="AE5240" i="2" s="1"/>
  <c r="AD5240" i="2"/>
  <c r="E5241" i="2"/>
  <c r="Z5241" i="2"/>
  <c r="AA5241" i="2"/>
  <c r="AB5241" i="2" s="1"/>
  <c r="AC5241" i="2"/>
  <c r="AD5241" i="2"/>
  <c r="E5242" i="2"/>
  <c r="Z5242" i="2"/>
  <c r="AA5242" i="2"/>
  <c r="AB5242" i="2" s="1"/>
  <c r="AD5242" i="2"/>
  <c r="E5243" i="2"/>
  <c r="Z5243" i="2"/>
  <c r="AA5243" i="2"/>
  <c r="AB5243" i="2" s="1"/>
  <c r="AC5243" i="2"/>
  <c r="AE5243" i="2" s="1"/>
  <c r="AD5243" i="2"/>
  <c r="E5244" i="2"/>
  <c r="Z5244" i="2"/>
  <c r="AA5244" i="2"/>
  <c r="AD5244" i="2"/>
  <c r="E5245" i="2"/>
  <c r="Z5245" i="2"/>
  <c r="AA5245" i="2"/>
  <c r="AB5245" i="2" s="1"/>
  <c r="AD5245" i="2"/>
  <c r="E5246" i="2"/>
  <c r="Z5246" i="2"/>
  <c r="AA5246" i="2"/>
  <c r="AB5246" i="2" s="1"/>
  <c r="AD5246" i="2"/>
  <c r="E5247" i="2"/>
  <c r="Z5247" i="2"/>
  <c r="V5247" i="2" s="1"/>
  <c r="AA5247" i="2"/>
  <c r="AB5247" i="2" s="1"/>
  <c r="AD5247" i="2"/>
  <c r="E5248" i="2"/>
  <c r="Z5248" i="2"/>
  <c r="AA5248" i="2"/>
  <c r="AD5248" i="2"/>
  <c r="E5249" i="2"/>
  <c r="Z5249" i="2"/>
  <c r="AA5249" i="2"/>
  <c r="AB5249" i="2" s="1"/>
  <c r="AC5249" i="2"/>
  <c r="AD5249" i="2"/>
  <c r="E5250" i="2"/>
  <c r="Z5250" i="2"/>
  <c r="V5250" i="2" s="1"/>
  <c r="AA5250" i="2"/>
  <c r="AB5250" i="2" s="1"/>
  <c r="AD5250" i="2"/>
  <c r="E5251" i="2"/>
  <c r="Z5251" i="2"/>
  <c r="V5251" i="2" s="1"/>
  <c r="AA5251" i="2"/>
  <c r="AB5251" i="2" s="1"/>
  <c r="AC5251" i="2"/>
  <c r="AD5251" i="2"/>
  <c r="E5252" i="2"/>
  <c r="Z5252" i="2"/>
  <c r="AA5252" i="2"/>
  <c r="AD5252" i="2"/>
  <c r="E5253" i="2"/>
  <c r="Z5253" i="2"/>
  <c r="AA5253" i="2"/>
  <c r="AB5253" i="2" s="1"/>
  <c r="AD5253" i="2"/>
  <c r="E5254" i="2"/>
  <c r="Z5254" i="2"/>
  <c r="AA5254" i="2"/>
  <c r="AB5254" i="2" s="1"/>
  <c r="AD5254" i="2"/>
  <c r="E5255" i="2"/>
  <c r="Z5255" i="2"/>
  <c r="AA5255" i="2"/>
  <c r="AB5255" i="2" s="1"/>
  <c r="AD5255" i="2"/>
  <c r="E5256" i="2"/>
  <c r="Z5256" i="2"/>
  <c r="AA5256" i="2"/>
  <c r="AB5256" i="2" s="1"/>
  <c r="AC5256" i="2"/>
  <c r="AD5256" i="2"/>
  <c r="E5257" i="2"/>
  <c r="Z5257" i="2"/>
  <c r="AA5257" i="2"/>
  <c r="AB5257" i="2" s="1"/>
  <c r="AD5257" i="2"/>
  <c r="E5258" i="2"/>
  <c r="Z5258" i="2"/>
  <c r="AA5258" i="2"/>
  <c r="AB5258" i="2" s="1"/>
  <c r="AD5258" i="2"/>
  <c r="E5259" i="2"/>
  <c r="Z5259" i="2"/>
  <c r="AA5259" i="2"/>
  <c r="AB5259" i="2" s="1"/>
  <c r="AD5259" i="2"/>
  <c r="E5260" i="2"/>
  <c r="Z5260" i="2"/>
  <c r="AA5260" i="2"/>
  <c r="AD5260" i="2"/>
  <c r="E5261" i="2"/>
  <c r="Z5261" i="2"/>
  <c r="AA5261" i="2"/>
  <c r="AB5261" i="2" s="1"/>
  <c r="AC5261" i="2"/>
  <c r="AE5261" i="2" s="1"/>
  <c r="AD5261" i="2"/>
  <c r="E5262" i="2"/>
  <c r="Z5262" i="2"/>
  <c r="V5262" i="2" s="1"/>
  <c r="AA5262" i="2"/>
  <c r="AB5262" i="2" s="1"/>
  <c r="AC5262" i="2"/>
  <c r="AD5262" i="2"/>
  <c r="E5263" i="2"/>
  <c r="Z5263" i="2"/>
  <c r="V5263" i="2" s="1"/>
  <c r="AA5263" i="2"/>
  <c r="AB5263" i="2" s="1"/>
  <c r="AD5263" i="2"/>
  <c r="E5264" i="2"/>
  <c r="Z5264" i="2"/>
  <c r="V5264" i="2" s="1"/>
  <c r="AA5264" i="2"/>
  <c r="AB5264" i="2" s="1"/>
  <c r="AC5264" i="2"/>
  <c r="AE5264" i="2" s="1"/>
  <c r="AD5264" i="2"/>
  <c r="E5265" i="2"/>
  <c r="Z5265" i="2"/>
  <c r="AA5265" i="2"/>
  <c r="AD5265" i="2"/>
  <c r="E5266" i="2"/>
  <c r="Z5266" i="2"/>
  <c r="AA5266" i="2"/>
  <c r="AB5266" i="2" s="1"/>
  <c r="AD5266" i="2"/>
  <c r="E5267" i="2"/>
  <c r="Z5267" i="2"/>
  <c r="AA5267" i="2"/>
  <c r="AB5267" i="2" s="1"/>
  <c r="AC5267" i="2"/>
  <c r="AD5267" i="2"/>
  <c r="E5268" i="2"/>
  <c r="Z5268" i="2"/>
  <c r="AA5268" i="2"/>
  <c r="AB5268" i="2" s="1"/>
  <c r="AD5268" i="2"/>
  <c r="E5269" i="2"/>
  <c r="Z5269" i="2"/>
  <c r="AA5269" i="2"/>
  <c r="AB5269" i="2" s="1"/>
  <c r="AD5269" i="2"/>
  <c r="E5270" i="2"/>
  <c r="Z5270" i="2"/>
  <c r="AA5270" i="2"/>
  <c r="AB5270" i="2" s="1"/>
  <c r="AD5270" i="2"/>
  <c r="E5271" i="2"/>
  <c r="Z5271" i="2"/>
  <c r="V5271" i="2" s="1"/>
  <c r="AA5271" i="2"/>
  <c r="AB5271" i="2" s="1"/>
  <c r="AD5271" i="2"/>
  <c r="E5272" i="2"/>
  <c r="Z5272" i="2"/>
  <c r="AA5272" i="2"/>
  <c r="AD5272" i="2"/>
  <c r="E5273" i="2"/>
  <c r="Z5273" i="2"/>
  <c r="AA5273" i="2"/>
  <c r="AB5273" i="2" s="1"/>
  <c r="AD5273" i="2"/>
  <c r="E5274" i="2"/>
  <c r="Z5274" i="2"/>
  <c r="V5274" i="2" s="1"/>
  <c r="AA5274" i="2"/>
  <c r="AB5274" i="2" s="1"/>
  <c r="AC5274" i="2"/>
  <c r="AD5274" i="2"/>
  <c r="E5275" i="2"/>
  <c r="Z5275" i="2"/>
  <c r="V5275" i="2" s="1"/>
  <c r="AA5275" i="2"/>
  <c r="AB5275" i="2" s="1"/>
  <c r="AD5275" i="2"/>
  <c r="E5276" i="2"/>
  <c r="Z5276" i="2"/>
  <c r="V5276" i="2" s="1"/>
  <c r="AA5276" i="2"/>
  <c r="AB5276" i="2" s="1"/>
  <c r="AD5276" i="2"/>
  <c r="E5277" i="2"/>
  <c r="Z5277" i="2"/>
  <c r="V5277" i="2" s="1"/>
  <c r="AA5277" i="2"/>
  <c r="AB5277" i="2" s="1"/>
  <c r="AD5277" i="2"/>
  <c r="E5278" i="2"/>
  <c r="Z5278" i="2"/>
  <c r="AA5278" i="2"/>
  <c r="AB5278" i="2" s="1"/>
  <c r="AD5278" i="2"/>
  <c r="E5279" i="2"/>
  <c r="Z5279" i="2"/>
  <c r="AA5279" i="2"/>
  <c r="AB5279" i="2" s="1"/>
  <c r="AC5279" i="2"/>
  <c r="AD5279" i="2"/>
  <c r="E5280" i="2"/>
  <c r="Z5280" i="2"/>
  <c r="AA5280" i="2"/>
  <c r="AB5280" i="2" s="1"/>
  <c r="AD5280" i="2"/>
  <c r="E5281" i="2"/>
  <c r="Z5281" i="2"/>
  <c r="AA5281" i="2"/>
  <c r="AB5281" i="2" s="1"/>
  <c r="AD5281" i="2"/>
  <c r="E5282" i="2"/>
  <c r="Z5282" i="2"/>
  <c r="AA5282" i="2"/>
  <c r="AB5282" i="2" s="1"/>
  <c r="AD5282" i="2"/>
  <c r="E5283" i="2"/>
  <c r="Z5283" i="2"/>
  <c r="V5283" i="2" s="1"/>
  <c r="AA5283" i="2"/>
  <c r="AB5283" i="2" s="1"/>
  <c r="AD5283" i="2"/>
  <c r="E5284" i="2"/>
  <c r="Z5284" i="2"/>
  <c r="AA5284" i="2"/>
  <c r="AD5284" i="2"/>
  <c r="E5285" i="2"/>
  <c r="Z5285" i="2"/>
  <c r="AA5285" i="2"/>
  <c r="AB5285" i="2" s="1"/>
  <c r="AD5285" i="2"/>
  <c r="E5286" i="2"/>
  <c r="Z5286" i="2"/>
  <c r="V5286" i="2" s="1"/>
  <c r="AA5286" i="2"/>
  <c r="AB5286" i="2" s="1"/>
  <c r="AC5286" i="2"/>
  <c r="AD5286" i="2"/>
  <c r="E5287" i="2"/>
  <c r="Z5287" i="2"/>
  <c r="V5287" i="2" s="1"/>
  <c r="AA5287" i="2"/>
  <c r="AB5287" i="2" s="1"/>
  <c r="AD5287" i="2"/>
  <c r="E5288" i="2"/>
  <c r="Z5288" i="2"/>
  <c r="V5288" i="2" s="1"/>
  <c r="AA5288" i="2"/>
  <c r="AB5288" i="2" s="1"/>
  <c r="AD5288" i="2"/>
  <c r="E5289" i="2"/>
  <c r="Z5289" i="2"/>
  <c r="AA5289" i="2"/>
  <c r="AD5289" i="2"/>
  <c r="E5290" i="2"/>
  <c r="Z5290" i="2"/>
  <c r="AA5290" i="2"/>
  <c r="AB5290" i="2" s="1"/>
  <c r="AD5290" i="2"/>
  <c r="E5291" i="2"/>
  <c r="Z5291" i="2"/>
  <c r="AA5291" i="2"/>
  <c r="AB5291" i="2" s="1"/>
  <c r="AC5291" i="2"/>
  <c r="AD5291" i="2"/>
  <c r="E5292" i="2"/>
  <c r="Z5292" i="2"/>
  <c r="AA5292" i="2"/>
  <c r="AB5292" i="2" s="1"/>
  <c r="AD5292" i="2"/>
  <c r="E5293" i="2"/>
  <c r="Z5293" i="2"/>
  <c r="AA5293" i="2"/>
  <c r="AB5293" i="2" s="1"/>
  <c r="AD5293" i="2"/>
  <c r="E5294" i="2"/>
  <c r="Z5294" i="2"/>
  <c r="AA5294" i="2"/>
  <c r="AB5294" i="2" s="1"/>
  <c r="AD5294" i="2"/>
  <c r="E5295" i="2"/>
  <c r="Z5295" i="2"/>
  <c r="V5295" i="2" s="1"/>
  <c r="AA5295" i="2"/>
  <c r="AB5295" i="2" s="1"/>
  <c r="AD5295" i="2"/>
  <c r="E5296" i="2"/>
  <c r="Z5296" i="2"/>
  <c r="AA5296" i="2"/>
  <c r="AD5296" i="2"/>
  <c r="E5297" i="2"/>
  <c r="Z5297" i="2"/>
  <c r="AA5297" i="2"/>
  <c r="AB5297" i="2" s="1"/>
  <c r="AD5297" i="2"/>
  <c r="E5298" i="2"/>
  <c r="Z5298" i="2"/>
  <c r="V5298" i="2" s="1"/>
  <c r="AA5298" i="2"/>
  <c r="AB5298" i="2" s="1"/>
  <c r="AC5298" i="2"/>
  <c r="AD5298" i="2"/>
  <c r="E5299" i="2"/>
  <c r="Z5299" i="2"/>
  <c r="V5299" i="2" s="1"/>
  <c r="AA5299" i="2"/>
  <c r="AB5299" i="2" s="1"/>
  <c r="AC5299" i="2"/>
  <c r="AD5299" i="2"/>
  <c r="E5300" i="2"/>
  <c r="Z5300" i="2"/>
  <c r="V5300" i="2" s="1"/>
  <c r="AA5300" i="2"/>
  <c r="AB5300" i="2" s="1"/>
  <c r="AD5300" i="2"/>
  <c r="E5301" i="2"/>
  <c r="Z5301" i="2"/>
  <c r="V5301" i="2" s="1"/>
  <c r="AA5301" i="2"/>
  <c r="AB5301" i="2" s="1"/>
  <c r="AD5301" i="2"/>
  <c r="E5302" i="2"/>
  <c r="Z5302" i="2"/>
  <c r="AA5302" i="2"/>
  <c r="AB5302" i="2" s="1"/>
  <c r="AD5302" i="2"/>
  <c r="E5303" i="2"/>
  <c r="Z5303" i="2"/>
  <c r="AA5303" i="2"/>
  <c r="AB5303" i="2" s="1"/>
  <c r="AC5303" i="2"/>
  <c r="AD5303" i="2"/>
  <c r="E5304" i="2"/>
  <c r="Z5304" i="2"/>
  <c r="AA5304" i="2"/>
  <c r="AB5304" i="2" s="1"/>
  <c r="AC5304" i="2"/>
  <c r="AD5304" i="2"/>
  <c r="E5305" i="2"/>
  <c r="Z5305" i="2"/>
  <c r="AA5305" i="2"/>
  <c r="AB5305" i="2" s="1"/>
  <c r="AD5305" i="2"/>
  <c r="E5306" i="2"/>
  <c r="Z5306" i="2"/>
  <c r="AA5306" i="2"/>
  <c r="AB5306" i="2" s="1"/>
  <c r="AD5306" i="2"/>
  <c r="E5307" i="2"/>
  <c r="Z5307" i="2"/>
  <c r="AA5307" i="2"/>
  <c r="AB5307" i="2" s="1"/>
  <c r="AD5307" i="2"/>
  <c r="E5308" i="2"/>
  <c r="Z5308" i="2"/>
  <c r="AA5308" i="2"/>
  <c r="AD5308" i="2"/>
  <c r="E5309" i="2"/>
  <c r="Z5309" i="2"/>
  <c r="AA5309" i="2"/>
  <c r="AB5309" i="2" s="1"/>
  <c r="AD5309" i="2"/>
  <c r="E5310" i="2"/>
  <c r="Z5310" i="2"/>
  <c r="V5310" i="2" s="1"/>
  <c r="AA5310" i="2"/>
  <c r="AB5310" i="2" s="1"/>
  <c r="AC5310" i="2"/>
  <c r="AD5310" i="2"/>
  <c r="E5311" i="2"/>
  <c r="Z5311" i="2"/>
  <c r="V5311" i="2" s="1"/>
  <c r="AA5311" i="2"/>
  <c r="AB5311" i="2" s="1"/>
  <c r="AD5311" i="2"/>
  <c r="E5312" i="2"/>
  <c r="Z5312" i="2"/>
  <c r="V5312" i="2" s="1"/>
  <c r="AA5312" i="2"/>
  <c r="AB5312" i="2" s="1"/>
  <c r="AD5312" i="2"/>
  <c r="E5313" i="2"/>
  <c r="Z5313" i="2"/>
  <c r="AA5313" i="2"/>
  <c r="AD5313" i="2"/>
  <c r="E5314" i="2"/>
  <c r="Z5314" i="2"/>
  <c r="AA5314" i="2"/>
  <c r="AB5314" i="2" s="1"/>
  <c r="AD5314" i="2"/>
  <c r="E5315" i="2"/>
  <c r="Z5315" i="2"/>
  <c r="AA5315" i="2"/>
  <c r="AB5315" i="2" s="1"/>
  <c r="AC5315" i="2"/>
  <c r="AD5315" i="2"/>
  <c r="E5316" i="2"/>
  <c r="Z5316" i="2"/>
  <c r="AA5316" i="2"/>
  <c r="AB5316" i="2" s="1"/>
  <c r="AD5316" i="2"/>
  <c r="E5317" i="2"/>
  <c r="Z5317" i="2"/>
  <c r="AA5317" i="2"/>
  <c r="AB5317" i="2" s="1"/>
  <c r="AD5317" i="2"/>
  <c r="E5318" i="2"/>
  <c r="Z5318" i="2"/>
  <c r="AA5318" i="2"/>
  <c r="AB5318" i="2" s="1"/>
  <c r="AD5318" i="2"/>
  <c r="E5319" i="2"/>
  <c r="Z5319" i="2"/>
  <c r="V5319" i="2" s="1"/>
  <c r="AA5319" i="2"/>
  <c r="AB5319" i="2" s="1"/>
  <c r="AD5319" i="2"/>
  <c r="E5320" i="2"/>
  <c r="Z5320" i="2"/>
  <c r="AA5320" i="2"/>
  <c r="AD5320" i="2"/>
  <c r="E5321" i="2"/>
  <c r="Z5321" i="2"/>
  <c r="AA5321" i="2"/>
  <c r="AB5321" i="2" s="1"/>
  <c r="AD5321" i="2"/>
  <c r="E5322" i="2"/>
  <c r="Z5322" i="2"/>
  <c r="V5322" i="2" s="1"/>
  <c r="AA5322" i="2"/>
  <c r="AB5322" i="2" s="1"/>
  <c r="AC5322" i="2"/>
  <c r="AD5322" i="2"/>
  <c r="E5323" i="2"/>
  <c r="Z5323" i="2"/>
  <c r="V5323" i="2" s="1"/>
  <c r="AA5323" i="2"/>
  <c r="AB5323" i="2" s="1"/>
  <c r="AC5323" i="2"/>
  <c r="AD5323" i="2"/>
  <c r="E5324" i="2"/>
  <c r="Z5324" i="2"/>
  <c r="V5324" i="2" s="1"/>
  <c r="AA5324" i="2"/>
  <c r="AB5324" i="2" s="1"/>
  <c r="AD5324" i="2"/>
  <c r="E5325" i="2"/>
  <c r="Z5325" i="2"/>
  <c r="V5325" i="2" s="1"/>
  <c r="AA5325" i="2"/>
  <c r="AB5325" i="2" s="1"/>
  <c r="AD5325" i="2"/>
  <c r="E5326" i="2"/>
  <c r="Z5326" i="2"/>
  <c r="AA5326" i="2"/>
  <c r="AB5326" i="2" s="1"/>
  <c r="AD5326" i="2"/>
  <c r="E5327" i="2"/>
  <c r="Z5327" i="2"/>
  <c r="AA5327" i="2"/>
  <c r="AB5327" i="2" s="1"/>
  <c r="AC5327" i="2"/>
  <c r="AD5327" i="2"/>
  <c r="E5328" i="2"/>
  <c r="Z5328" i="2"/>
  <c r="AA5328" i="2"/>
  <c r="AB5328" i="2" s="1"/>
  <c r="AC5328" i="2"/>
  <c r="AD5328" i="2"/>
  <c r="E5329" i="2"/>
  <c r="Z5329" i="2"/>
  <c r="AA5329" i="2"/>
  <c r="AB5329" i="2" s="1"/>
  <c r="AD5329" i="2"/>
  <c r="E5330" i="2"/>
  <c r="Z5330" i="2"/>
  <c r="AA5330" i="2"/>
  <c r="AB5330" i="2" s="1"/>
  <c r="AD5330" i="2"/>
  <c r="E5331" i="2"/>
  <c r="Z5331" i="2"/>
  <c r="AA5331" i="2"/>
  <c r="AB5331" i="2" s="1"/>
  <c r="AD5331" i="2"/>
  <c r="E5332" i="2"/>
  <c r="Z5332" i="2"/>
  <c r="AA5332" i="2"/>
  <c r="AD5332" i="2"/>
  <c r="E5333" i="2"/>
  <c r="Z5333" i="2"/>
  <c r="AA5333" i="2"/>
  <c r="AB5333" i="2" s="1"/>
  <c r="AD5333" i="2"/>
  <c r="E5334" i="2"/>
  <c r="Z5334" i="2"/>
  <c r="AA5334" i="2"/>
  <c r="AB5334" i="2" s="1"/>
  <c r="AC5334" i="2"/>
  <c r="AD5334" i="2"/>
  <c r="E5335" i="2"/>
  <c r="Z5335" i="2"/>
  <c r="V5335" i="2" s="1"/>
  <c r="AA5335" i="2"/>
  <c r="AB5335" i="2" s="1"/>
  <c r="AD5335" i="2"/>
  <c r="E5336" i="2"/>
  <c r="Z5336" i="2"/>
  <c r="V5336" i="2" s="1"/>
  <c r="AA5336" i="2"/>
  <c r="AB5336" i="2" s="1"/>
  <c r="AC5336" i="2"/>
  <c r="AE5336" i="2" s="1"/>
  <c r="AD5336" i="2"/>
  <c r="E5337" i="2"/>
  <c r="Z5337" i="2"/>
  <c r="V5337" i="2" s="1"/>
  <c r="AA5337" i="2"/>
  <c r="AD5337" i="2"/>
  <c r="E5338" i="2"/>
  <c r="Z5338" i="2"/>
  <c r="AA5338" i="2"/>
  <c r="AB5338" i="2" s="1"/>
  <c r="AD5338" i="2"/>
  <c r="E5339" i="2"/>
  <c r="Z5339" i="2"/>
  <c r="AA5339" i="2"/>
  <c r="AB5339" i="2" s="1"/>
  <c r="AC5339" i="2"/>
  <c r="AD5339" i="2"/>
  <c r="E5340" i="2"/>
  <c r="Z5340" i="2"/>
  <c r="AA5340" i="2"/>
  <c r="AB5340" i="2" s="1"/>
  <c r="AD5340" i="2"/>
  <c r="E5341" i="2"/>
  <c r="Z5341" i="2"/>
  <c r="AA5341" i="2"/>
  <c r="AB5341" i="2" s="1"/>
  <c r="AD5341" i="2"/>
  <c r="E5342" i="2"/>
  <c r="Z5342" i="2"/>
  <c r="AA5342" i="2"/>
  <c r="AB5342" i="2" s="1"/>
  <c r="AD5342" i="2"/>
  <c r="E5343" i="2"/>
  <c r="Z5343" i="2"/>
  <c r="V5343" i="2" s="1"/>
  <c r="AA5343" i="2"/>
  <c r="AB5343" i="2" s="1"/>
  <c r="AD5343" i="2"/>
  <c r="E5344" i="2"/>
  <c r="Z5344" i="2"/>
  <c r="AA5344" i="2"/>
  <c r="AD5344" i="2"/>
  <c r="E5345" i="2"/>
  <c r="Z5345" i="2"/>
  <c r="AA5345" i="2"/>
  <c r="AB5345" i="2" s="1"/>
  <c r="AD5345" i="2"/>
  <c r="E5346" i="2"/>
  <c r="Z5346" i="2"/>
  <c r="V5346" i="2" s="1"/>
  <c r="AA5346" i="2"/>
  <c r="AB5346" i="2" s="1"/>
  <c r="AC5346" i="2"/>
  <c r="AD5346" i="2"/>
  <c r="E5347" i="2"/>
  <c r="Z5347" i="2"/>
  <c r="AA5347" i="2"/>
  <c r="AB5347" i="2" s="1"/>
  <c r="AD5347" i="2"/>
  <c r="E5348" i="2"/>
  <c r="Z5348" i="2"/>
  <c r="V5348" i="2" s="1"/>
  <c r="AA5348" i="2"/>
  <c r="AD5348" i="2"/>
  <c r="E5349" i="2"/>
  <c r="Z5349" i="2"/>
  <c r="AA5349" i="2"/>
  <c r="AB5349" i="2" s="1"/>
  <c r="AD5349" i="2"/>
  <c r="E5350" i="2"/>
  <c r="Z5350" i="2"/>
  <c r="AA5350" i="2"/>
  <c r="AB5350" i="2" s="1"/>
  <c r="AD5350" i="2"/>
  <c r="E5351" i="2"/>
  <c r="Z5351" i="2"/>
  <c r="AA5351" i="2"/>
  <c r="AB5351" i="2" s="1"/>
  <c r="AD5351" i="2"/>
  <c r="E5352" i="2"/>
  <c r="Z5352" i="2"/>
  <c r="AA5352" i="2"/>
  <c r="AB5352" i="2" s="1"/>
  <c r="AC5352" i="2"/>
  <c r="AE5352" i="2" s="1"/>
  <c r="AD5352" i="2"/>
  <c r="E5353" i="2"/>
  <c r="Z5353" i="2"/>
  <c r="AA5353" i="2"/>
  <c r="AB5353" i="2" s="1"/>
  <c r="AD5353" i="2"/>
  <c r="E5354" i="2"/>
  <c r="Z5354" i="2"/>
  <c r="AA5354" i="2"/>
  <c r="AB5354" i="2" s="1"/>
  <c r="AD5354" i="2"/>
  <c r="E5355" i="2"/>
  <c r="Z5355" i="2"/>
  <c r="AA5355" i="2"/>
  <c r="AB5355" i="2" s="1"/>
  <c r="AD5355" i="2"/>
  <c r="E5356" i="2"/>
  <c r="Z5356" i="2"/>
  <c r="AA5356" i="2"/>
  <c r="AD5356" i="2"/>
  <c r="E5357" i="2"/>
  <c r="Z5357" i="2"/>
  <c r="AA5357" i="2"/>
  <c r="AB5357" i="2" s="1"/>
  <c r="AD5357" i="2"/>
  <c r="E5358" i="2"/>
  <c r="Z5358" i="2"/>
  <c r="AA5358" i="2"/>
  <c r="AB5358" i="2" s="1"/>
  <c r="AD5358" i="2"/>
  <c r="E5359" i="2"/>
  <c r="Z5359" i="2"/>
  <c r="V5359" i="2" s="1"/>
  <c r="AA5359" i="2"/>
  <c r="AB5359" i="2" s="1"/>
  <c r="AD5359" i="2"/>
  <c r="E5360" i="2"/>
  <c r="Z5360" i="2"/>
  <c r="AA5360" i="2"/>
  <c r="AB5360" i="2" s="1"/>
  <c r="AD5360" i="2"/>
  <c r="E5361" i="2"/>
  <c r="Z5361" i="2"/>
  <c r="AA5361" i="2"/>
  <c r="AB5361" i="2" s="1"/>
  <c r="AC5361" i="2"/>
  <c r="AD5361" i="2"/>
  <c r="E5362" i="2"/>
  <c r="Z5362" i="2"/>
  <c r="V5362" i="2" s="1"/>
  <c r="AA5362" i="2"/>
  <c r="AB5362" i="2" s="1"/>
  <c r="AD5362" i="2"/>
  <c r="E5363" i="2"/>
  <c r="Z5363" i="2"/>
  <c r="AA5363" i="2"/>
  <c r="AB5363" i="2" s="1"/>
  <c r="AC5363" i="2"/>
  <c r="AE5363" i="2" s="1"/>
  <c r="AD5363" i="2"/>
  <c r="E5364" i="2"/>
  <c r="Z5364" i="2"/>
  <c r="AA5364" i="2"/>
  <c r="AD5364" i="2"/>
  <c r="E5365" i="2"/>
  <c r="Z5365" i="2"/>
  <c r="AA5365" i="2"/>
  <c r="AB5365" i="2" s="1"/>
  <c r="AD5365" i="2"/>
  <c r="E5366" i="2"/>
  <c r="Z5366" i="2"/>
  <c r="AA5366" i="2"/>
  <c r="AB5366" i="2" s="1"/>
  <c r="AD5366" i="2"/>
  <c r="E5367" i="2"/>
  <c r="Z5367" i="2"/>
  <c r="V5367" i="2" s="1"/>
  <c r="AA5367" i="2"/>
  <c r="AB5367" i="2" s="1"/>
  <c r="AD5367" i="2"/>
  <c r="E5368" i="2"/>
  <c r="Z5368" i="2"/>
  <c r="AA5368" i="2"/>
  <c r="AD5368" i="2"/>
  <c r="E5369" i="2"/>
  <c r="Z5369" i="2"/>
  <c r="AA5369" i="2"/>
  <c r="AB5369" i="2" s="1"/>
  <c r="AD5369" i="2"/>
  <c r="E5370" i="2"/>
  <c r="Z5370" i="2"/>
  <c r="V5370" i="2" s="1"/>
  <c r="AA5370" i="2"/>
  <c r="AB5370" i="2" s="1"/>
  <c r="AD5370" i="2"/>
  <c r="E5371" i="2"/>
  <c r="Z5371" i="2"/>
  <c r="V5371" i="2" s="1"/>
  <c r="AA5371" i="2"/>
  <c r="AB5371" i="2" s="1"/>
  <c r="AD5371" i="2"/>
  <c r="E5372" i="2"/>
  <c r="Z5372" i="2"/>
  <c r="AA5372" i="2"/>
  <c r="AB5372" i="2" s="1"/>
  <c r="AC5372" i="2"/>
  <c r="AD5372" i="2"/>
  <c r="E5373" i="2"/>
  <c r="Z5373" i="2"/>
  <c r="V5373" i="2" s="1"/>
  <c r="AA5373" i="2"/>
  <c r="AB5373" i="2" s="1"/>
  <c r="AC5373" i="2"/>
  <c r="AD5373" i="2"/>
  <c r="E5374" i="2"/>
  <c r="Z5374" i="2"/>
  <c r="AA5374" i="2"/>
  <c r="AB5374" i="2" s="1"/>
  <c r="AD5374" i="2"/>
  <c r="E5375" i="2"/>
  <c r="Z5375" i="2"/>
  <c r="AA5375" i="2"/>
  <c r="AD5375" i="2"/>
  <c r="E5376" i="2"/>
  <c r="Z5376" i="2"/>
  <c r="AA5376" i="2"/>
  <c r="AB5376" i="2" s="1"/>
  <c r="AD5376" i="2"/>
  <c r="E5377" i="2"/>
  <c r="Z5377" i="2"/>
  <c r="AA5377" i="2"/>
  <c r="AB5377" i="2" s="1"/>
  <c r="AD5377" i="2"/>
  <c r="E5378" i="2"/>
  <c r="Z5378" i="2"/>
  <c r="AA5378" i="2"/>
  <c r="AB5378" i="2" s="1"/>
  <c r="AD5378" i="2"/>
  <c r="E5379" i="2"/>
  <c r="Z5379" i="2"/>
  <c r="V5379" i="2" s="1"/>
  <c r="AA5379" i="2"/>
  <c r="AB5379" i="2" s="1"/>
  <c r="AD5379" i="2"/>
  <c r="E5380" i="2"/>
  <c r="Z5380" i="2"/>
  <c r="AA5380" i="2"/>
  <c r="AD5380" i="2"/>
  <c r="E5381" i="2"/>
  <c r="Z5381" i="2"/>
  <c r="AA5381" i="2"/>
  <c r="AB5381" i="2" s="1"/>
  <c r="AD5381" i="2"/>
  <c r="E5382" i="2"/>
  <c r="Z5382" i="2"/>
  <c r="V5382" i="2" s="1"/>
  <c r="AA5382" i="2"/>
  <c r="AB5382" i="2" s="1"/>
  <c r="AD5382" i="2"/>
  <c r="E5383" i="2"/>
  <c r="Z5383" i="2"/>
  <c r="AA5383" i="2"/>
  <c r="AB5383" i="2" s="1"/>
  <c r="AD5383" i="2"/>
  <c r="E5384" i="2"/>
  <c r="Z5384" i="2"/>
  <c r="V5384" i="2" s="1"/>
  <c r="AA5384" i="2"/>
  <c r="AB5384" i="2" s="1"/>
  <c r="AC5384" i="2"/>
  <c r="AD5384" i="2"/>
  <c r="E5385" i="2"/>
  <c r="Z5385" i="2"/>
  <c r="AA5385" i="2"/>
  <c r="AD5385" i="2"/>
  <c r="E5386" i="2"/>
  <c r="Z5386" i="2"/>
  <c r="V5386" i="2" s="1"/>
  <c r="AA5386" i="2"/>
  <c r="AB5386" i="2" s="1"/>
  <c r="AD5386" i="2"/>
  <c r="E5387" i="2"/>
  <c r="Z5387" i="2"/>
  <c r="AA5387" i="2"/>
  <c r="AB5387" i="2" s="1"/>
  <c r="AD5387" i="2"/>
  <c r="E5388" i="2"/>
  <c r="Z5388" i="2"/>
  <c r="AA5388" i="2"/>
  <c r="AB5388" i="2" s="1"/>
  <c r="AC5388" i="2"/>
  <c r="AE5388" i="2" s="1"/>
  <c r="AD5388" i="2"/>
  <c r="E5389" i="2"/>
  <c r="Z5389" i="2"/>
  <c r="AA5389" i="2"/>
  <c r="AB5389" i="2" s="1"/>
  <c r="AD5389" i="2"/>
  <c r="E5390" i="2"/>
  <c r="Z5390" i="2"/>
  <c r="AA5390" i="2"/>
  <c r="AB5390" i="2" s="1"/>
  <c r="AD5390" i="2"/>
  <c r="E5391" i="2"/>
  <c r="Z5391" i="2"/>
  <c r="AA5391" i="2"/>
  <c r="AB5391" i="2" s="1"/>
  <c r="AD5391" i="2"/>
  <c r="E5392" i="2"/>
  <c r="Z5392" i="2"/>
  <c r="AA5392" i="2"/>
  <c r="AD5392" i="2"/>
  <c r="E5393" i="2"/>
  <c r="Z5393" i="2"/>
  <c r="AA5393" i="2"/>
  <c r="AB5393" i="2" s="1"/>
  <c r="AD5393" i="2"/>
  <c r="E5394" i="2"/>
  <c r="Z5394" i="2"/>
  <c r="AA5394" i="2"/>
  <c r="AB5394" i="2" s="1"/>
  <c r="AD5394" i="2"/>
  <c r="E5395" i="2"/>
  <c r="Z5395" i="2"/>
  <c r="AA5395" i="2"/>
  <c r="AB5395" i="2" s="1"/>
  <c r="AD5395" i="2"/>
  <c r="E5396" i="2"/>
  <c r="Z5396" i="2"/>
  <c r="AA5396" i="2"/>
  <c r="AD5396" i="2"/>
  <c r="E5397" i="2"/>
  <c r="Z5397" i="2"/>
  <c r="V5397" i="2" s="1"/>
  <c r="AA5397" i="2"/>
  <c r="AB5397" i="2" s="1"/>
  <c r="AD5397" i="2"/>
  <c r="E5398" i="2"/>
  <c r="Z5398" i="2"/>
  <c r="V5398" i="2" s="1"/>
  <c r="AA5398" i="2"/>
  <c r="AB5398" i="2" s="1"/>
  <c r="AD5398" i="2"/>
  <c r="E5399" i="2"/>
  <c r="Z5399" i="2"/>
  <c r="AA5399" i="2"/>
  <c r="AB5399" i="2" s="1"/>
  <c r="AD5399" i="2"/>
  <c r="E5400" i="2"/>
  <c r="Z5400" i="2"/>
  <c r="AA5400" i="2"/>
  <c r="AB5400" i="2" s="1"/>
  <c r="AC5400" i="2"/>
  <c r="AD5400" i="2"/>
  <c r="E5401" i="2"/>
  <c r="Z5401" i="2"/>
  <c r="AA5401" i="2"/>
  <c r="AB5401" i="2" s="1"/>
  <c r="AD5401" i="2"/>
  <c r="E5402" i="2"/>
  <c r="Z5402" i="2"/>
  <c r="AA5402" i="2"/>
  <c r="AB5402" i="2" s="1"/>
  <c r="AD5402" i="2"/>
  <c r="E5403" i="2"/>
  <c r="Z5403" i="2"/>
  <c r="AA5403" i="2"/>
  <c r="AB5403" i="2" s="1"/>
  <c r="AD5403" i="2"/>
  <c r="E5404" i="2"/>
  <c r="Z5404" i="2"/>
  <c r="AA5404" i="2"/>
  <c r="AD5404" i="2"/>
  <c r="E5405" i="2"/>
  <c r="Z5405" i="2"/>
  <c r="AA5405" i="2"/>
  <c r="AB5405" i="2" s="1"/>
  <c r="AD5405" i="2"/>
  <c r="E5406" i="2"/>
  <c r="Z5406" i="2"/>
  <c r="AA5406" i="2"/>
  <c r="AB5406" i="2" s="1"/>
  <c r="AC5406" i="2"/>
  <c r="AD5406" i="2"/>
  <c r="E5407" i="2"/>
  <c r="Z5407" i="2"/>
  <c r="V5407" i="2" s="1"/>
  <c r="AA5407" i="2"/>
  <c r="AB5407" i="2" s="1"/>
  <c r="AD5407" i="2"/>
  <c r="E5408" i="2"/>
  <c r="Z5408" i="2"/>
  <c r="V5408" i="2" s="1"/>
  <c r="AA5408" i="2"/>
  <c r="AB5408" i="2" s="1"/>
  <c r="AD5408" i="2"/>
  <c r="E5409" i="2"/>
  <c r="Z5409" i="2"/>
  <c r="V5409" i="2" s="1"/>
  <c r="AA5409" i="2"/>
  <c r="AB5409" i="2" s="1"/>
  <c r="AD5409" i="2"/>
  <c r="E5410" i="2"/>
  <c r="Z5410" i="2"/>
  <c r="AA5410" i="2"/>
  <c r="AB5410" i="2" s="1"/>
  <c r="AD5410" i="2"/>
  <c r="E5411" i="2"/>
  <c r="Z5411" i="2"/>
  <c r="AA5411" i="2"/>
  <c r="AB5411" i="2" s="1"/>
  <c r="AC5411" i="2"/>
  <c r="AD5411" i="2"/>
  <c r="E5412" i="2"/>
  <c r="Z5412" i="2"/>
  <c r="AA5412" i="2"/>
  <c r="AD5412" i="2"/>
  <c r="E5413" i="2"/>
  <c r="Z5413" i="2"/>
  <c r="AA5413" i="2"/>
  <c r="AB5413" i="2" s="1"/>
  <c r="AD5413" i="2"/>
  <c r="E5414" i="2"/>
  <c r="Z5414" i="2"/>
  <c r="AA5414" i="2"/>
  <c r="AB5414" i="2" s="1"/>
  <c r="AD5414" i="2"/>
  <c r="E5415" i="2"/>
  <c r="Z5415" i="2"/>
  <c r="V5415" i="2" s="1"/>
  <c r="AA5415" i="2"/>
  <c r="AB5415" i="2" s="1"/>
  <c r="AD5415" i="2"/>
  <c r="E5416" i="2"/>
  <c r="Z5416" i="2"/>
  <c r="AA5416" i="2"/>
  <c r="AD5416" i="2"/>
  <c r="E5417" i="2"/>
  <c r="Z5417" i="2"/>
  <c r="AA5417" i="2"/>
  <c r="AB5417" i="2" s="1"/>
  <c r="AD5417" i="2"/>
  <c r="E5418" i="2"/>
  <c r="Z5418" i="2"/>
  <c r="V5418" i="2" s="1"/>
  <c r="AA5418" i="2"/>
  <c r="AB5418" i="2" s="1"/>
  <c r="AC5418" i="2"/>
  <c r="AD5418" i="2"/>
  <c r="E5419" i="2"/>
  <c r="Z5419" i="2"/>
  <c r="V5419" i="2" s="1"/>
  <c r="AA5419" i="2"/>
  <c r="AB5419" i="2" s="1"/>
  <c r="AD5419" i="2"/>
  <c r="E5420" i="2"/>
  <c r="Z5420" i="2"/>
  <c r="V5420" i="2" s="1"/>
  <c r="AA5420" i="2"/>
  <c r="AB5420" i="2" s="1"/>
  <c r="AD5420" i="2"/>
  <c r="E5421" i="2"/>
  <c r="Z5421" i="2"/>
  <c r="AA5421" i="2"/>
  <c r="AB5421" i="2" s="1"/>
  <c r="AD5421" i="2"/>
  <c r="E5422" i="2"/>
  <c r="Z5422" i="2"/>
  <c r="AA5422" i="2"/>
  <c r="AB5422" i="2" s="1"/>
  <c r="AD5422" i="2"/>
  <c r="E5423" i="2"/>
  <c r="Z5423" i="2"/>
  <c r="AA5423" i="2"/>
  <c r="AD5423" i="2"/>
  <c r="E5424" i="2"/>
  <c r="Z5424" i="2"/>
  <c r="AA5424" i="2"/>
  <c r="AB5424" i="2" s="1"/>
  <c r="AC5424" i="2"/>
  <c r="AE5424" i="2" s="1"/>
  <c r="AD5424" i="2"/>
  <c r="E5425" i="2"/>
  <c r="Z5425" i="2"/>
  <c r="AA5425" i="2"/>
  <c r="AB5425" i="2" s="1"/>
  <c r="AD5425" i="2"/>
  <c r="E5426" i="2"/>
  <c r="Z5426" i="2"/>
  <c r="AA5426" i="2"/>
  <c r="AB5426" i="2" s="1"/>
  <c r="AD5426" i="2"/>
  <c r="E5427" i="2"/>
  <c r="Z5427" i="2"/>
  <c r="AA5427" i="2"/>
  <c r="AB5427" i="2" s="1"/>
  <c r="AD5427" i="2"/>
  <c r="E5428" i="2"/>
  <c r="Z5428" i="2"/>
  <c r="AA5428" i="2"/>
  <c r="AD5428" i="2"/>
  <c r="E5429" i="2"/>
  <c r="Z5429" i="2"/>
  <c r="AA5429" i="2"/>
  <c r="AB5429" i="2" s="1"/>
  <c r="AD5429" i="2"/>
  <c r="E5430" i="2"/>
  <c r="Z5430" i="2"/>
  <c r="AA5430" i="2"/>
  <c r="AD5430" i="2"/>
  <c r="E5431" i="2"/>
  <c r="Z5431" i="2"/>
  <c r="V5431" i="2" s="1"/>
  <c r="AA5431" i="2"/>
  <c r="AB5431" i="2" s="1"/>
  <c r="AD5431" i="2"/>
  <c r="E5432" i="2"/>
  <c r="Z5432" i="2"/>
  <c r="AA5432" i="2"/>
  <c r="AB5432" i="2" s="1"/>
  <c r="AD5432" i="2"/>
  <c r="E5433" i="2"/>
  <c r="Z5433" i="2"/>
  <c r="AA5433" i="2"/>
  <c r="AB5433" i="2" s="1"/>
  <c r="AC5433" i="2"/>
  <c r="AE5433" i="2" s="1"/>
  <c r="AD5433" i="2"/>
  <c r="E5434" i="2"/>
  <c r="Z5434" i="2"/>
  <c r="V5434" i="2" s="1"/>
  <c r="AA5434" i="2"/>
  <c r="AB5434" i="2" s="1"/>
  <c r="AD5434" i="2"/>
  <c r="E5435" i="2"/>
  <c r="Z5435" i="2"/>
  <c r="AA5435" i="2"/>
  <c r="AB5435" i="2" s="1"/>
  <c r="AD5435" i="2"/>
  <c r="E5436" i="2"/>
  <c r="Z5436" i="2"/>
  <c r="AA5436" i="2"/>
  <c r="AB5436" i="2" s="1"/>
  <c r="AD5436" i="2"/>
  <c r="E5437" i="2"/>
  <c r="Z5437" i="2"/>
  <c r="AA5437" i="2"/>
  <c r="AB5437" i="2" s="1"/>
  <c r="AD5437" i="2"/>
  <c r="E5438" i="2"/>
  <c r="Z5438" i="2"/>
  <c r="AA5438" i="2"/>
  <c r="AB5438" i="2" s="1"/>
  <c r="AD5438" i="2"/>
  <c r="E5439" i="2"/>
  <c r="Z5439" i="2"/>
  <c r="V5439" i="2" s="1"/>
  <c r="AA5439" i="2"/>
  <c r="AB5439" i="2" s="1"/>
  <c r="AD5439" i="2"/>
  <c r="E5440" i="2"/>
  <c r="Z5440" i="2"/>
  <c r="AA5440" i="2"/>
  <c r="AD5440" i="2"/>
  <c r="E5441" i="2"/>
  <c r="Z5441" i="2"/>
  <c r="AA5441" i="2"/>
  <c r="AB5441" i="2" s="1"/>
  <c r="AD5441" i="2"/>
  <c r="E5442" i="2"/>
  <c r="Z5442" i="2"/>
  <c r="V5442" i="2" s="1"/>
  <c r="AA5442" i="2"/>
  <c r="AB5442" i="2" s="1"/>
  <c r="AC5442" i="2"/>
  <c r="AD5442" i="2"/>
  <c r="E5443" i="2"/>
  <c r="Z5443" i="2"/>
  <c r="AA5443" i="2"/>
  <c r="AB5443" i="2" s="1"/>
  <c r="AD5443" i="2"/>
  <c r="E5444" i="2"/>
  <c r="Z5444" i="2"/>
  <c r="AA5444" i="2"/>
  <c r="AB5444" i="2" s="1"/>
  <c r="AC5444" i="2"/>
  <c r="AE5444" i="2" s="1"/>
  <c r="AD5444" i="2"/>
  <c r="E5445" i="2"/>
  <c r="Z5445" i="2"/>
  <c r="V5445" i="2" s="1"/>
  <c r="AA5445" i="2"/>
  <c r="AB5445" i="2" s="1"/>
  <c r="AC5445" i="2"/>
  <c r="AE5445" i="2" s="1"/>
  <c r="AD5445" i="2"/>
  <c r="E5446" i="2"/>
  <c r="Z5446" i="2"/>
  <c r="AA5446" i="2"/>
  <c r="AB5446" i="2" s="1"/>
  <c r="AD5446" i="2"/>
  <c r="E5447" i="2"/>
  <c r="Z5447" i="2"/>
  <c r="AA5447" i="2"/>
  <c r="AB5447" i="2" s="1"/>
  <c r="AD5447" i="2"/>
  <c r="E5448" i="2"/>
  <c r="Z5448" i="2"/>
  <c r="AA5448" i="2"/>
  <c r="AB5448" i="2" s="1"/>
  <c r="AD5448" i="2"/>
  <c r="E5449" i="2"/>
  <c r="Z5449" i="2"/>
  <c r="AA5449" i="2"/>
  <c r="AB5449" i="2" s="1"/>
  <c r="AD5449" i="2"/>
  <c r="E5450" i="2"/>
  <c r="Z5450" i="2"/>
  <c r="AA5450" i="2"/>
  <c r="AB5450" i="2" s="1"/>
  <c r="AD5450" i="2"/>
  <c r="E5451" i="2"/>
  <c r="Z5451" i="2"/>
  <c r="V5451" i="2" s="1"/>
  <c r="AA5451" i="2"/>
  <c r="AB5451" i="2" s="1"/>
  <c r="AD5451" i="2"/>
  <c r="E5452" i="2"/>
  <c r="Z5452" i="2"/>
  <c r="AA5452" i="2"/>
  <c r="AD5452" i="2"/>
  <c r="E5453" i="2"/>
  <c r="Z5453" i="2"/>
  <c r="AA5453" i="2"/>
  <c r="AB5453" i="2" s="1"/>
  <c r="AD5453" i="2"/>
  <c r="E5454" i="2"/>
  <c r="Z5454" i="2"/>
  <c r="V5454" i="2" s="1"/>
  <c r="AA5454" i="2"/>
  <c r="AB5454" i="2" s="1"/>
  <c r="AC5454" i="2"/>
  <c r="AD5454" i="2"/>
  <c r="E5455" i="2"/>
  <c r="Z5455" i="2"/>
  <c r="AA5455" i="2"/>
  <c r="AB5455" i="2" s="1"/>
  <c r="AD5455" i="2"/>
  <c r="E5456" i="2"/>
  <c r="Z5456" i="2"/>
  <c r="V5456" i="2" s="1"/>
  <c r="AA5456" i="2"/>
  <c r="AB5456" i="2" s="1"/>
  <c r="AC5456" i="2"/>
  <c r="AD5456" i="2"/>
  <c r="E5457" i="2"/>
  <c r="Z5457" i="2"/>
  <c r="V5457" i="2" s="1"/>
  <c r="AA5457" i="2"/>
  <c r="AD5457" i="2"/>
  <c r="E5458" i="2"/>
  <c r="Z5458" i="2"/>
  <c r="V5458" i="2" s="1"/>
  <c r="AA5458" i="2"/>
  <c r="AB5458" i="2" s="1"/>
  <c r="AD5458" i="2"/>
  <c r="E5459" i="2"/>
  <c r="Z5459" i="2"/>
  <c r="AA5459" i="2"/>
  <c r="AB5459" i="2" s="1"/>
  <c r="AC5459" i="2"/>
  <c r="AE5459" i="2" s="1"/>
  <c r="AD5459" i="2"/>
  <c r="E5460" i="2"/>
  <c r="Z5460" i="2"/>
  <c r="AA5460" i="2"/>
  <c r="AB5460" i="2" s="1"/>
  <c r="AC5460" i="2"/>
  <c r="AE5460" i="2" s="1"/>
  <c r="AD5460" i="2"/>
  <c r="E5461" i="2"/>
  <c r="Z5461" i="2"/>
  <c r="AA5461" i="2"/>
  <c r="AB5461" i="2" s="1"/>
  <c r="AD5461" i="2"/>
  <c r="E5462" i="2"/>
  <c r="Z5462" i="2"/>
  <c r="AA5462" i="2"/>
  <c r="AB5462" i="2" s="1"/>
  <c r="AD5462" i="2"/>
  <c r="E5463" i="2"/>
  <c r="Z5463" i="2"/>
  <c r="AA5463" i="2"/>
  <c r="AB5463" i="2" s="1"/>
  <c r="AD5463" i="2"/>
  <c r="E5464" i="2"/>
  <c r="Z5464" i="2"/>
  <c r="AA5464" i="2"/>
  <c r="AD5464" i="2"/>
  <c r="E5465" i="2"/>
  <c r="Z5465" i="2"/>
  <c r="AA5465" i="2"/>
  <c r="AB5465" i="2" s="1"/>
  <c r="AD5465" i="2"/>
  <c r="E5466" i="2"/>
  <c r="Z5466" i="2"/>
  <c r="AA5466" i="2"/>
  <c r="AD5466" i="2"/>
  <c r="E5467" i="2"/>
  <c r="Z5467" i="2"/>
  <c r="AA5467" i="2"/>
  <c r="AB5467" i="2" s="1"/>
  <c r="AD5467" i="2"/>
  <c r="E5468" i="2"/>
  <c r="Z5468" i="2"/>
  <c r="V5468" i="2" s="1"/>
  <c r="AA5468" i="2"/>
  <c r="AD5468" i="2"/>
  <c r="E5469" i="2"/>
  <c r="Z5469" i="2"/>
  <c r="V5469" i="2" s="1"/>
  <c r="AA5469" i="2"/>
  <c r="AB5469" i="2" s="1"/>
  <c r="AC5469" i="2"/>
  <c r="AE5469" i="2" s="1"/>
  <c r="AD5469" i="2"/>
  <c r="E5470" i="2"/>
  <c r="Z5470" i="2"/>
  <c r="V5470" i="2" s="1"/>
  <c r="AA5470" i="2"/>
  <c r="AB5470" i="2" s="1"/>
  <c r="AD5470" i="2"/>
  <c r="E5471" i="2"/>
  <c r="Z5471" i="2"/>
  <c r="AA5471" i="2"/>
  <c r="AB5471" i="2" s="1"/>
  <c r="AC5471" i="2"/>
  <c r="AE5471" i="2" s="1"/>
  <c r="AD5471" i="2"/>
  <c r="E5472" i="2"/>
  <c r="Z5472" i="2"/>
  <c r="AA5472" i="2"/>
  <c r="AB5472" i="2" s="1"/>
  <c r="AC5472" i="2"/>
  <c r="AD5472" i="2"/>
  <c r="E5473" i="2"/>
  <c r="Z5473" i="2"/>
  <c r="AA5473" i="2"/>
  <c r="AB5473" i="2" s="1"/>
  <c r="AD5473" i="2"/>
  <c r="E5474" i="2"/>
  <c r="Z5474" i="2"/>
  <c r="AA5474" i="2"/>
  <c r="AB5474" i="2" s="1"/>
  <c r="AD5474" i="2"/>
  <c r="E5475" i="2"/>
  <c r="Z5475" i="2"/>
  <c r="AA5475" i="2"/>
  <c r="AB5475" i="2" s="1"/>
  <c r="AD5475" i="2"/>
  <c r="E5476" i="2"/>
  <c r="Z5476" i="2"/>
  <c r="AA5476" i="2"/>
  <c r="AD5476" i="2"/>
  <c r="E5477" i="2"/>
  <c r="Z5477" i="2"/>
  <c r="AA5477" i="2"/>
  <c r="AB5477" i="2" s="1"/>
  <c r="AD5477" i="2"/>
  <c r="E5478" i="2"/>
  <c r="Z5478" i="2"/>
  <c r="AA5478" i="2"/>
  <c r="AB5478" i="2" s="1"/>
  <c r="AC5478" i="2"/>
  <c r="AD5478" i="2"/>
  <c r="E5479" i="2"/>
  <c r="Z5479" i="2"/>
  <c r="V5479" i="2" s="1"/>
  <c r="AA5479" i="2"/>
  <c r="AB5479" i="2" s="1"/>
  <c r="AD5479" i="2"/>
  <c r="E5480" i="2"/>
  <c r="Z5480" i="2"/>
  <c r="V5480" i="2" s="1"/>
  <c r="AA5480" i="2"/>
  <c r="AB5480" i="2" s="1"/>
  <c r="AC5480" i="2"/>
  <c r="AE5480" i="2" s="1"/>
  <c r="AD5480" i="2"/>
  <c r="E5481" i="2"/>
  <c r="Z5481" i="2"/>
  <c r="AA5481" i="2"/>
  <c r="AB5481" i="2" s="1"/>
  <c r="AD5481" i="2"/>
  <c r="E5482" i="2"/>
  <c r="Z5482" i="2"/>
  <c r="AA5482" i="2"/>
  <c r="AB5482" i="2" s="1"/>
  <c r="AD5482" i="2"/>
  <c r="E5483" i="2"/>
  <c r="Z5483" i="2"/>
  <c r="AA5483" i="2"/>
  <c r="AB5483" i="2" s="1"/>
  <c r="AD5483" i="2"/>
  <c r="E5484" i="2"/>
  <c r="Z5484" i="2"/>
  <c r="AA5484" i="2"/>
  <c r="AB5484" i="2" s="1"/>
  <c r="AC5484" i="2"/>
  <c r="AE5484" i="2" s="1"/>
  <c r="AD5484" i="2"/>
  <c r="E5485" i="2"/>
  <c r="Z5485" i="2"/>
  <c r="AA5485" i="2"/>
  <c r="AB5485" i="2" s="1"/>
  <c r="AD5485" i="2"/>
  <c r="E5486" i="2"/>
  <c r="Z5486" i="2"/>
  <c r="AA5486" i="2"/>
  <c r="AB5486" i="2" s="1"/>
  <c r="AD5486" i="2"/>
  <c r="E5487" i="2"/>
  <c r="Z5487" i="2"/>
  <c r="AA5487" i="2"/>
  <c r="AB5487" i="2" s="1"/>
  <c r="AD5487" i="2"/>
  <c r="E5488" i="2"/>
  <c r="Z5488" i="2"/>
  <c r="AA5488" i="2"/>
  <c r="AD5488" i="2"/>
  <c r="E5489" i="2"/>
  <c r="Z5489" i="2"/>
  <c r="AA5489" i="2"/>
  <c r="AB5489" i="2" s="1"/>
  <c r="AD5489" i="2"/>
  <c r="E5490" i="2"/>
  <c r="Z5490" i="2"/>
  <c r="AA5490" i="2"/>
  <c r="AD5490" i="2"/>
  <c r="E5491" i="2"/>
  <c r="Z5491" i="2"/>
  <c r="V5491" i="2" s="1"/>
  <c r="AA5491" i="2"/>
  <c r="AB5491" i="2" s="1"/>
  <c r="AC5491" i="2"/>
  <c r="AD5491" i="2"/>
  <c r="E5492" i="2"/>
  <c r="Z5492" i="2"/>
  <c r="AA5492" i="2"/>
  <c r="AB5492" i="2" s="1"/>
  <c r="AC5492" i="2"/>
  <c r="AE5492" i="2" s="1"/>
  <c r="AD5492" i="2"/>
  <c r="E5493" i="2"/>
  <c r="Z5493" i="2"/>
  <c r="AA5493" i="2"/>
  <c r="AD5493" i="2"/>
  <c r="E5494" i="2"/>
  <c r="Z5494" i="2"/>
  <c r="AA5494" i="2"/>
  <c r="AB5494" i="2" s="1"/>
  <c r="AD5494" i="2"/>
  <c r="E5495" i="2"/>
  <c r="Z5495" i="2"/>
  <c r="AA5495" i="2"/>
  <c r="AD5495" i="2"/>
  <c r="E5496" i="2"/>
  <c r="Z5496" i="2"/>
  <c r="AA5496" i="2"/>
  <c r="AB5496" i="2" s="1"/>
  <c r="AD5496" i="2"/>
  <c r="E5497" i="2"/>
  <c r="Z5497" i="2"/>
  <c r="AA5497" i="2"/>
  <c r="AB5497" i="2" s="1"/>
  <c r="AD5497" i="2"/>
  <c r="E5498" i="2"/>
  <c r="Z5498" i="2"/>
  <c r="AA5498" i="2"/>
  <c r="AB5498" i="2" s="1"/>
  <c r="AD5498" i="2"/>
  <c r="E5499" i="2"/>
  <c r="Z5499" i="2"/>
  <c r="V5499" i="2" s="1"/>
  <c r="AA5499" i="2"/>
  <c r="AB5499" i="2" s="1"/>
  <c r="AD5499" i="2"/>
  <c r="E5500" i="2"/>
  <c r="Z5500" i="2"/>
  <c r="AA5500" i="2"/>
  <c r="AD5500" i="2"/>
  <c r="E5501" i="2"/>
  <c r="Z5501" i="2"/>
  <c r="AA5501" i="2"/>
  <c r="AB5501" i="2" s="1"/>
  <c r="AD5501" i="2"/>
  <c r="E5502" i="2"/>
  <c r="Z5502" i="2"/>
  <c r="V5502" i="2" s="1"/>
  <c r="AA5502" i="2"/>
  <c r="AB5502" i="2" s="1"/>
  <c r="AC5502" i="2"/>
  <c r="AE5502" i="2" s="1"/>
  <c r="AD5502" i="2"/>
  <c r="E5503" i="2"/>
  <c r="Z5503" i="2"/>
  <c r="V5503" i="2" s="1"/>
  <c r="AA5503" i="2"/>
  <c r="AB5503" i="2" s="1"/>
  <c r="AD5503" i="2"/>
  <c r="E5504" i="2"/>
  <c r="Z5504" i="2"/>
  <c r="AA5504" i="2"/>
  <c r="AB5504" i="2" s="1"/>
  <c r="AC5504" i="2"/>
  <c r="AE5504" i="2" s="1"/>
  <c r="AD5504" i="2"/>
  <c r="E5505" i="2"/>
  <c r="Z5505" i="2"/>
  <c r="V5505" i="2" s="1"/>
  <c r="AA5505" i="2"/>
  <c r="AB5505" i="2" s="1"/>
  <c r="AC5505" i="2"/>
  <c r="AD5505" i="2"/>
  <c r="E5506" i="2"/>
  <c r="Z5506" i="2"/>
  <c r="AA5506" i="2"/>
  <c r="AB5506" i="2" s="1"/>
  <c r="AD5506" i="2"/>
  <c r="E5507" i="2"/>
  <c r="Z5507" i="2"/>
  <c r="AA5507" i="2"/>
  <c r="AB5507" i="2" s="1"/>
  <c r="AD5507" i="2"/>
  <c r="E5508" i="2"/>
  <c r="Z5508" i="2"/>
  <c r="V5508" i="2" s="1"/>
  <c r="AA5508" i="2"/>
  <c r="AB5508" i="2" s="1"/>
  <c r="AC5508" i="2"/>
  <c r="AE5508" i="2" s="1"/>
  <c r="AD5508" i="2"/>
  <c r="E5509" i="2"/>
  <c r="Z5509" i="2"/>
  <c r="AA5509" i="2"/>
  <c r="AB5509" i="2" s="1"/>
  <c r="AD5509" i="2"/>
  <c r="E5510" i="2"/>
  <c r="Z5510" i="2"/>
  <c r="AA5510" i="2"/>
  <c r="AB5510" i="2" s="1"/>
  <c r="AD5510" i="2"/>
  <c r="E5511" i="2"/>
  <c r="Z5511" i="2"/>
  <c r="AA5511" i="2"/>
  <c r="AB5511" i="2" s="1"/>
  <c r="AD5511" i="2"/>
  <c r="E5512" i="2"/>
  <c r="Z5512" i="2"/>
  <c r="AA5512" i="2"/>
  <c r="AD5512" i="2"/>
  <c r="E5513" i="2"/>
  <c r="Z5513" i="2"/>
  <c r="AA5513" i="2"/>
  <c r="AB5513" i="2" s="1"/>
  <c r="AD5513" i="2"/>
  <c r="E5514" i="2"/>
  <c r="Z5514" i="2"/>
  <c r="AA5514" i="2"/>
  <c r="AB5514" i="2" s="1"/>
  <c r="AD5514" i="2"/>
  <c r="E5515" i="2"/>
  <c r="Z5515" i="2"/>
  <c r="AA5515" i="2"/>
  <c r="AB5515" i="2" s="1"/>
  <c r="AD5515" i="2"/>
  <c r="E5516" i="2"/>
  <c r="Z5516" i="2"/>
  <c r="V5516" i="2" s="1"/>
  <c r="AA5516" i="2"/>
  <c r="AB5516" i="2" s="1"/>
  <c r="AC5516" i="2"/>
  <c r="AE5516" i="2" s="1"/>
  <c r="AD5516" i="2"/>
  <c r="E5517" i="2"/>
  <c r="Z5517" i="2"/>
  <c r="AA5517" i="2"/>
  <c r="AD5517" i="2"/>
  <c r="E5518" i="2"/>
  <c r="Z5518" i="2"/>
  <c r="V5518" i="2" s="1"/>
  <c r="AA5518" i="2"/>
  <c r="AB5518" i="2" s="1"/>
  <c r="AD5518" i="2"/>
  <c r="E5519" i="2"/>
  <c r="Z5519" i="2"/>
  <c r="AA5519" i="2"/>
  <c r="AB5519" i="2" s="1"/>
  <c r="AD5519" i="2"/>
  <c r="E5520" i="2"/>
  <c r="Z5520" i="2"/>
  <c r="AA5520" i="2"/>
  <c r="AB5520" i="2" s="1"/>
  <c r="AC5520" i="2"/>
  <c r="AE5520" i="2" s="1"/>
  <c r="AD5520" i="2"/>
  <c r="E5521" i="2"/>
  <c r="Z5521" i="2"/>
  <c r="AA5521" i="2"/>
  <c r="AB5521" i="2" s="1"/>
  <c r="AD5521" i="2"/>
  <c r="E5522" i="2"/>
  <c r="Z5522" i="2"/>
  <c r="AA5522" i="2"/>
  <c r="AB5522" i="2" s="1"/>
  <c r="AD5522" i="2"/>
  <c r="E5523" i="2"/>
  <c r="Z5523" i="2"/>
  <c r="AA5523" i="2"/>
  <c r="AB5523" i="2" s="1"/>
  <c r="AD5523" i="2"/>
  <c r="E5524" i="2"/>
  <c r="Z5524" i="2"/>
  <c r="V5524" i="2" s="1"/>
  <c r="AA5524" i="2"/>
  <c r="AD5524" i="2"/>
  <c r="E5525" i="2"/>
  <c r="Z5525" i="2"/>
  <c r="AA5525" i="2"/>
  <c r="AB5525" i="2" s="1"/>
  <c r="AD5525" i="2"/>
  <c r="E5526" i="2"/>
  <c r="Z5526" i="2"/>
  <c r="AA5526" i="2"/>
  <c r="AB5526" i="2" s="1"/>
  <c r="AD5526" i="2"/>
  <c r="E5527" i="2"/>
  <c r="Z5527" i="2"/>
  <c r="AA5527" i="2"/>
  <c r="AB5527" i="2" s="1"/>
  <c r="AD5527" i="2"/>
  <c r="E5528" i="2"/>
  <c r="Z5528" i="2"/>
  <c r="V5528" i="2" s="1"/>
  <c r="AA5528" i="2"/>
  <c r="AD5528" i="2"/>
  <c r="E5529" i="2"/>
  <c r="Z5529" i="2"/>
  <c r="V5529" i="2" s="1"/>
  <c r="AA5529" i="2"/>
  <c r="AB5529" i="2" s="1"/>
  <c r="AC5529" i="2"/>
  <c r="AE5529" i="2" s="1"/>
  <c r="AD5529" i="2"/>
  <c r="E5530" i="2"/>
  <c r="Z5530" i="2"/>
  <c r="AA5530" i="2"/>
  <c r="AB5530" i="2" s="1"/>
  <c r="AD5530" i="2"/>
  <c r="E5531" i="2"/>
  <c r="Z5531" i="2"/>
  <c r="AA5531" i="2"/>
  <c r="AB5531" i="2" s="1"/>
  <c r="AC5531" i="2"/>
  <c r="AD5531" i="2"/>
  <c r="E5532" i="2"/>
  <c r="Z5532" i="2"/>
  <c r="AA5532" i="2"/>
  <c r="AB5532" i="2" s="1"/>
  <c r="AC5532" i="2"/>
  <c r="AE5532" i="2" s="1"/>
  <c r="AD5532" i="2"/>
  <c r="E5533" i="2"/>
  <c r="Z5533" i="2"/>
  <c r="AA5533" i="2"/>
  <c r="AB5533" i="2" s="1"/>
  <c r="AD5533" i="2"/>
  <c r="E5534" i="2"/>
  <c r="Z5534" i="2"/>
  <c r="AA5534" i="2"/>
  <c r="AB5534" i="2" s="1"/>
  <c r="AD5534" i="2"/>
  <c r="E5535" i="2"/>
  <c r="Z5535" i="2"/>
  <c r="AA5535" i="2"/>
  <c r="AB5535" i="2" s="1"/>
  <c r="AD5535" i="2"/>
  <c r="E5536" i="2"/>
  <c r="Z5536" i="2"/>
  <c r="AA5536" i="2"/>
  <c r="AD5536" i="2"/>
  <c r="E5537" i="2"/>
  <c r="H5537" i="2"/>
  <c r="Z5537" i="2"/>
  <c r="V5537" i="2" s="1"/>
  <c r="AA5537" i="2"/>
  <c r="AB5537" i="2" s="1"/>
  <c r="AD5537" i="2"/>
  <c r="E5538" i="2"/>
  <c r="H5538" i="2"/>
  <c r="Z5538" i="2"/>
  <c r="AA5538" i="2"/>
  <c r="AB5538" i="2" s="1"/>
  <c r="AD5538" i="2"/>
  <c r="E5539" i="2"/>
  <c r="Z5539" i="2"/>
  <c r="AA5539" i="2"/>
  <c r="AB5539" i="2" s="1"/>
  <c r="AD5539" i="2"/>
  <c r="E5540" i="2"/>
  <c r="Z5540" i="2"/>
  <c r="AA5540" i="2"/>
  <c r="AB5540" i="2" s="1"/>
  <c r="AD5540" i="2"/>
  <c r="E5541" i="2"/>
  <c r="Z5541" i="2"/>
  <c r="AA5541" i="2"/>
  <c r="AB5541" i="2" s="1"/>
  <c r="AD5541" i="2"/>
  <c r="E5542" i="2"/>
  <c r="Z5542" i="2"/>
  <c r="AA5542" i="2"/>
  <c r="AB5542" i="2" s="1"/>
  <c r="AD5542" i="2"/>
  <c r="E5543" i="2"/>
  <c r="Z5543" i="2"/>
  <c r="AA5543" i="2"/>
  <c r="AB5543" i="2" s="1"/>
  <c r="AD5543" i="2"/>
  <c r="E5544" i="2"/>
  <c r="Z5544" i="2"/>
  <c r="AA5544" i="2"/>
  <c r="AB5544" i="2" s="1"/>
  <c r="AD5544" i="2"/>
  <c r="E5545" i="2"/>
  <c r="Z5545" i="2"/>
  <c r="AA5545" i="2"/>
  <c r="AB5545" i="2" s="1"/>
  <c r="AD5545" i="2"/>
  <c r="E5788" i="2"/>
  <c r="Z5788" i="2"/>
  <c r="AA5788" i="2"/>
  <c r="AB5788" i="2" s="1"/>
  <c r="AD5788" i="2"/>
  <c r="E5789" i="2"/>
  <c r="Z5789" i="2"/>
  <c r="AA5789" i="2"/>
  <c r="AB5789" i="2" s="1"/>
  <c r="AD5789" i="2"/>
  <c r="E5790" i="2"/>
  <c r="Z5790" i="2"/>
  <c r="AA5790" i="2"/>
  <c r="AB5790" i="2" s="1"/>
  <c r="AD5790" i="2"/>
  <c r="E5791" i="2"/>
  <c r="Z5791" i="2"/>
  <c r="AA5791" i="2"/>
  <c r="AB5791" i="2" s="1"/>
  <c r="AD5791" i="2"/>
  <c r="E5792" i="2"/>
  <c r="Z5792" i="2"/>
  <c r="AA5792" i="2"/>
  <c r="AB5792" i="2" s="1"/>
  <c r="AD5792" i="2"/>
  <c r="E5793" i="2"/>
  <c r="Z5793" i="2"/>
  <c r="AA5793" i="2"/>
  <c r="AB5793" i="2" s="1"/>
  <c r="AD5793" i="2"/>
  <c r="E5794" i="2"/>
  <c r="Z5794" i="2"/>
  <c r="AA5794" i="2"/>
  <c r="AB5794" i="2" s="1"/>
  <c r="AD5794" i="2"/>
  <c r="E5795" i="2"/>
  <c r="Z5795" i="2"/>
  <c r="AA5795" i="2"/>
  <c r="AB5795" i="2" s="1"/>
  <c r="AD5795" i="2"/>
  <c r="E5796" i="2"/>
  <c r="Z5796" i="2"/>
  <c r="AA5796" i="2"/>
  <c r="AB5796" i="2" s="1"/>
  <c r="AD5796" i="2"/>
  <c r="E5797" i="2"/>
  <c r="Z5797" i="2"/>
  <c r="AA5797" i="2"/>
  <c r="AB5797" i="2" s="1"/>
  <c r="AD5797" i="2"/>
  <c r="E5798" i="2"/>
  <c r="Z5798" i="2"/>
  <c r="AA5798" i="2"/>
  <c r="AB5798" i="2" s="1"/>
  <c r="AD5798" i="2"/>
  <c r="E5799" i="2"/>
  <c r="Z5799" i="2"/>
  <c r="AA5799" i="2"/>
  <c r="AB5799" i="2" s="1"/>
  <c r="AD5799" i="2"/>
  <c r="E5800" i="2"/>
  <c r="Z5800" i="2"/>
  <c r="AA5800" i="2"/>
  <c r="AB5800" i="2" s="1"/>
  <c r="AD5800" i="2"/>
  <c r="E5801" i="2"/>
  <c r="Z5801" i="2"/>
  <c r="AA5801" i="2"/>
  <c r="AB5801" i="2" s="1"/>
  <c r="AD5801" i="2"/>
  <c r="E5802" i="2"/>
  <c r="Z5802" i="2"/>
  <c r="AA5802" i="2"/>
  <c r="AB5802" i="2" s="1"/>
  <c r="AD5802" i="2"/>
  <c r="E5803" i="2"/>
  <c r="Z5803" i="2"/>
  <c r="AA5803" i="2"/>
  <c r="AB5803" i="2" s="1"/>
  <c r="AD5803" i="2"/>
  <c r="E5804" i="2"/>
  <c r="Z5804" i="2"/>
  <c r="AA5804" i="2"/>
  <c r="AB5804" i="2" s="1"/>
  <c r="AD5804" i="2"/>
  <c r="E5805" i="2"/>
  <c r="Z5805" i="2"/>
  <c r="AA5805" i="2"/>
  <c r="AB5805" i="2" s="1"/>
  <c r="AD5805" i="2"/>
  <c r="E5806" i="2"/>
  <c r="Z5806" i="2"/>
  <c r="AA5806" i="2"/>
  <c r="AB5806" i="2" s="1"/>
  <c r="AD5806" i="2"/>
  <c r="E5807" i="2"/>
  <c r="Z5807" i="2"/>
  <c r="AA5807" i="2"/>
  <c r="AB5807" i="2" s="1"/>
  <c r="AD5807" i="2"/>
  <c r="E5808" i="2"/>
  <c r="Z5808" i="2"/>
  <c r="AA5808" i="2"/>
  <c r="AB5808" i="2" s="1"/>
  <c r="AD5808" i="2"/>
  <c r="E5809" i="2"/>
  <c r="Z5809" i="2"/>
  <c r="AA5809" i="2"/>
  <c r="AB5809" i="2" s="1"/>
  <c r="AD5809" i="2"/>
  <c r="E5810" i="2"/>
  <c r="Z5810" i="2"/>
  <c r="AA5810" i="2"/>
  <c r="AB5810" i="2" s="1"/>
  <c r="AD5810" i="2"/>
  <c r="E5811" i="2"/>
  <c r="Z5811" i="2"/>
  <c r="AA5811" i="2"/>
  <c r="AB5811" i="2" s="1"/>
  <c r="AD5811" i="2"/>
  <c r="E5812" i="2"/>
  <c r="Z5812" i="2"/>
  <c r="AA5812" i="2"/>
  <c r="AB5812" i="2" s="1"/>
  <c r="AD5812" i="2"/>
  <c r="E5813" i="2"/>
  <c r="Z5813" i="2"/>
  <c r="AA5813" i="2"/>
  <c r="AB5813" i="2" s="1"/>
  <c r="AD5813" i="2"/>
  <c r="E5814" i="2"/>
  <c r="Z5814" i="2"/>
  <c r="AA5814" i="2"/>
  <c r="AB5814" i="2" s="1"/>
  <c r="AD5814" i="2"/>
  <c r="E5815" i="2"/>
  <c r="Z5815" i="2"/>
  <c r="AA5815" i="2"/>
  <c r="AB5815" i="2" s="1"/>
  <c r="AD5815" i="2"/>
  <c r="E5816" i="2"/>
  <c r="Z5816" i="2"/>
  <c r="AA5816" i="2"/>
  <c r="AB5816" i="2" s="1"/>
  <c r="AD5816" i="2"/>
  <c r="E5817" i="2"/>
  <c r="Z5817" i="2"/>
  <c r="AA5817" i="2"/>
  <c r="AB5817" i="2" s="1"/>
  <c r="AD5817" i="2"/>
  <c r="E5818" i="2"/>
  <c r="Z5818" i="2"/>
  <c r="AA5818" i="2"/>
  <c r="AB5818" i="2" s="1"/>
  <c r="AD5818" i="2"/>
  <c r="E5819" i="2"/>
  <c r="Z5819" i="2"/>
  <c r="AA5819" i="2"/>
  <c r="AB5819" i="2" s="1"/>
  <c r="AD5819" i="2"/>
  <c r="E5820" i="2"/>
  <c r="Z5820" i="2"/>
  <c r="AA5820" i="2"/>
  <c r="AB5820" i="2" s="1"/>
  <c r="AD5820" i="2"/>
  <c r="E5821" i="2"/>
  <c r="Z5821" i="2"/>
  <c r="AA5821" i="2"/>
  <c r="AB5821" i="2" s="1"/>
  <c r="AD5821" i="2"/>
  <c r="E5822" i="2"/>
  <c r="Z5822" i="2"/>
  <c r="AA5822" i="2"/>
  <c r="AB5822" i="2" s="1"/>
  <c r="AD5822" i="2"/>
  <c r="E5823" i="2"/>
  <c r="Z5823" i="2"/>
  <c r="AA5823" i="2"/>
  <c r="AB5823" i="2" s="1"/>
  <c r="AD5823" i="2"/>
  <c r="E5824" i="2"/>
  <c r="Z5824" i="2"/>
  <c r="AA5824" i="2"/>
  <c r="AB5824" i="2" s="1"/>
  <c r="AD5824" i="2"/>
  <c r="E5825" i="2"/>
  <c r="Z5825" i="2"/>
  <c r="AA5825" i="2"/>
  <c r="AB5825" i="2" s="1"/>
  <c r="AD5825" i="2"/>
  <c r="E5826" i="2"/>
  <c r="Z5826" i="2"/>
  <c r="AA5826" i="2"/>
  <c r="AB5826" i="2" s="1"/>
  <c r="AD5826" i="2"/>
  <c r="E5827" i="2"/>
  <c r="Z5827" i="2"/>
  <c r="AA5827" i="2"/>
  <c r="AB5827" i="2" s="1"/>
  <c r="AD5827" i="2"/>
  <c r="E5828" i="2"/>
  <c r="Z5828" i="2"/>
  <c r="AA5828" i="2"/>
  <c r="AB5828" i="2" s="1"/>
  <c r="AD5828" i="2"/>
  <c r="E5829" i="2"/>
  <c r="Z5829" i="2"/>
  <c r="AA5829" i="2"/>
  <c r="AB5829" i="2" s="1"/>
  <c r="AD5829" i="2"/>
  <c r="E5830" i="2"/>
  <c r="Z5830" i="2"/>
  <c r="AA5830" i="2"/>
  <c r="AB5830" i="2" s="1"/>
  <c r="AD5830" i="2"/>
  <c r="E5831" i="2"/>
  <c r="Z5831" i="2"/>
  <c r="AA5831" i="2"/>
  <c r="AB5831" i="2" s="1"/>
  <c r="AD5831" i="2"/>
  <c r="E5832" i="2"/>
  <c r="Z5832" i="2"/>
  <c r="AA5832" i="2"/>
  <c r="AB5832" i="2" s="1"/>
  <c r="AD5832" i="2"/>
  <c r="E5833" i="2"/>
  <c r="Z5833" i="2"/>
  <c r="AA5833" i="2"/>
  <c r="AB5833" i="2" s="1"/>
  <c r="AD5833" i="2"/>
  <c r="E5834" i="2"/>
  <c r="Z5834" i="2"/>
  <c r="AA5834" i="2"/>
  <c r="AB5834" i="2" s="1"/>
  <c r="AD5834" i="2"/>
  <c r="E5835" i="2"/>
  <c r="Z5835" i="2"/>
  <c r="AA5835" i="2"/>
  <c r="AB5835" i="2" s="1"/>
  <c r="AD5835" i="2"/>
  <c r="E5836" i="2"/>
  <c r="Z5836" i="2"/>
  <c r="AA5836" i="2"/>
  <c r="AB5836" i="2" s="1"/>
  <c r="AD5836" i="2"/>
  <c r="E5837" i="2"/>
  <c r="Z5837" i="2"/>
  <c r="AA5837" i="2"/>
  <c r="AB5837" i="2" s="1"/>
  <c r="AD5837" i="2"/>
  <c r="E5838" i="2"/>
  <c r="Z5838" i="2"/>
  <c r="AA5838" i="2"/>
  <c r="AB5838" i="2" s="1"/>
  <c r="AD5838" i="2"/>
  <c r="E5839" i="2"/>
  <c r="Z5839" i="2"/>
  <c r="AA5839" i="2"/>
  <c r="AB5839" i="2" s="1"/>
  <c r="AD5839" i="2"/>
  <c r="E5840" i="2"/>
  <c r="Z5840" i="2"/>
  <c r="AA5840" i="2"/>
  <c r="AB5840" i="2" s="1"/>
  <c r="AD5840" i="2"/>
  <c r="E5841" i="2"/>
  <c r="Z5841" i="2"/>
  <c r="AA5841" i="2"/>
  <c r="AB5841" i="2" s="1"/>
  <c r="AD5841" i="2"/>
  <c r="E5842" i="2"/>
  <c r="Z5842" i="2"/>
  <c r="AA5842" i="2"/>
  <c r="AB5842" i="2" s="1"/>
  <c r="AD5842" i="2"/>
  <c r="E5843" i="2"/>
  <c r="Z5843" i="2"/>
  <c r="AA5843" i="2"/>
  <c r="AB5843" i="2" s="1"/>
  <c r="AD5843" i="2"/>
  <c r="E5844" i="2"/>
  <c r="Z5844" i="2"/>
  <c r="AA5844" i="2"/>
  <c r="AB5844" i="2" s="1"/>
  <c r="AD5844" i="2"/>
  <c r="E5845" i="2"/>
  <c r="Z5845" i="2"/>
  <c r="AA5845" i="2"/>
  <c r="AB5845" i="2" s="1"/>
  <c r="AD5845" i="2"/>
  <c r="E5846" i="2"/>
  <c r="Z5846" i="2"/>
  <c r="AA5846" i="2"/>
  <c r="AB5846" i="2" s="1"/>
  <c r="AD5846" i="2"/>
  <c r="E5847" i="2"/>
  <c r="Z5847" i="2"/>
  <c r="AA5847" i="2"/>
  <c r="AB5847" i="2" s="1"/>
  <c r="AD5847" i="2"/>
  <c r="E5848" i="2"/>
  <c r="Z5848" i="2"/>
  <c r="AA5848" i="2"/>
  <c r="AB5848" i="2" s="1"/>
  <c r="AD5848" i="2"/>
  <c r="E5849" i="2"/>
  <c r="Z5849" i="2"/>
  <c r="AA5849" i="2"/>
  <c r="AB5849" i="2" s="1"/>
  <c r="AD5849" i="2"/>
  <c r="E5850" i="2"/>
  <c r="Z5850" i="2"/>
  <c r="AA5850" i="2"/>
  <c r="AB5850" i="2" s="1"/>
  <c r="AD5850" i="2"/>
  <c r="E5851" i="2"/>
  <c r="Z5851" i="2"/>
  <c r="AA5851" i="2"/>
  <c r="AB5851" i="2" s="1"/>
  <c r="AD5851" i="2"/>
  <c r="E5852" i="2"/>
  <c r="Z5852" i="2"/>
  <c r="AA5852" i="2"/>
  <c r="AB5852" i="2" s="1"/>
  <c r="AD5852" i="2"/>
  <c r="E5853" i="2"/>
  <c r="Z5853" i="2"/>
  <c r="AA5853" i="2"/>
  <c r="AB5853" i="2" s="1"/>
  <c r="AD5853" i="2"/>
  <c r="E5854" i="2"/>
  <c r="Z5854" i="2"/>
  <c r="AA5854" i="2"/>
  <c r="AB5854" i="2" s="1"/>
  <c r="AD5854" i="2"/>
  <c r="E5855" i="2"/>
  <c r="Z5855" i="2"/>
  <c r="AA5855" i="2"/>
  <c r="AB5855" i="2" s="1"/>
  <c r="AD5855" i="2"/>
  <c r="E5856" i="2"/>
  <c r="Z5856" i="2"/>
  <c r="AA5856" i="2"/>
  <c r="AB5856" i="2" s="1"/>
  <c r="AD5856" i="2"/>
  <c r="E5857" i="2"/>
  <c r="Z5857" i="2"/>
  <c r="AA5857" i="2"/>
  <c r="AB5857" i="2" s="1"/>
  <c r="AD5857" i="2"/>
  <c r="E5858" i="2"/>
  <c r="Z5858" i="2"/>
  <c r="AA5858" i="2"/>
  <c r="AB5858" i="2" s="1"/>
  <c r="AD5858" i="2"/>
  <c r="E5859" i="2"/>
  <c r="Z5859" i="2"/>
  <c r="AA5859" i="2"/>
  <c r="AB5859" i="2" s="1"/>
  <c r="AD5859" i="2"/>
  <c r="E5860" i="2"/>
  <c r="Z5860" i="2"/>
  <c r="AA5860" i="2"/>
  <c r="AB5860" i="2" s="1"/>
  <c r="AD5860" i="2"/>
  <c r="E5861" i="2"/>
  <c r="Z5861" i="2"/>
  <c r="AA5861" i="2"/>
  <c r="AB5861" i="2" s="1"/>
  <c r="AD5861" i="2"/>
  <c r="E5862" i="2"/>
  <c r="Z5862" i="2"/>
  <c r="AA5862" i="2"/>
  <c r="AB5862" i="2" s="1"/>
  <c r="AD5862" i="2"/>
  <c r="E5863" i="2"/>
  <c r="Z5863" i="2"/>
  <c r="AA5863" i="2"/>
  <c r="AB5863" i="2" s="1"/>
  <c r="AD5863" i="2"/>
  <c r="E5864" i="2"/>
  <c r="Z5864" i="2"/>
  <c r="AA5864" i="2"/>
  <c r="AB5864" i="2" s="1"/>
  <c r="AD5864" i="2"/>
  <c r="E5865" i="2"/>
  <c r="Z5865" i="2"/>
  <c r="AA5865" i="2"/>
  <c r="AB5865" i="2" s="1"/>
  <c r="AD5865" i="2"/>
  <c r="E5866" i="2"/>
  <c r="Z5866" i="2"/>
  <c r="AA5866" i="2"/>
  <c r="AB5866" i="2" s="1"/>
  <c r="AD5866" i="2"/>
  <c r="E5867" i="2"/>
  <c r="Z5867" i="2"/>
  <c r="AA5867" i="2"/>
  <c r="AB5867" i="2" s="1"/>
  <c r="AD5867" i="2"/>
  <c r="E5868" i="2"/>
  <c r="Z5868" i="2"/>
  <c r="AA5868" i="2"/>
  <c r="AB5868" i="2" s="1"/>
  <c r="AD5868" i="2"/>
  <c r="E5869" i="2"/>
  <c r="Z5869" i="2"/>
  <c r="AA5869" i="2"/>
  <c r="AB5869" i="2" s="1"/>
  <c r="AD5869" i="2"/>
  <c r="E5870" i="2"/>
  <c r="Z5870" i="2"/>
  <c r="AA5870" i="2"/>
  <c r="AB5870" i="2" s="1"/>
  <c r="AD5870" i="2"/>
  <c r="E5871" i="2"/>
  <c r="Z5871" i="2"/>
  <c r="AA5871" i="2"/>
  <c r="AB5871" i="2" s="1"/>
  <c r="AD5871" i="2"/>
  <c r="E5872" i="2"/>
  <c r="Z5872" i="2"/>
  <c r="AA5872" i="2"/>
  <c r="AB5872" i="2" s="1"/>
  <c r="AD5872" i="2"/>
  <c r="E5873" i="2"/>
  <c r="Z5873" i="2"/>
  <c r="AA5873" i="2"/>
  <c r="AB5873" i="2" s="1"/>
  <c r="AD5873" i="2"/>
  <c r="E5874" i="2"/>
  <c r="Z5874" i="2"/>
  <c r="AA5874" i="2"/>
  <c r="AB5874" i="2" s="1"/>
  <c r="AD5874" i="2"/>
  <c r="E5875" i="2"/>
  <c r="Z5875" i="2"/>
  <c r="AA5875" i="2"/>
  <c r="AB5875" i="2" s="1"/>
  <c r="AD5875" i="2"/>
  <c r="D5876" i="2"/>
  <c r="D5877" i="2" s="1"/>
  <c r="E5877" i="2" s="1"/>
  <c r="Z5876" i="2"/>
  <c r="AA5876" i="2"/>
  <c r="AB5876" i="2" s="1"/>
  <c r="AD5876" i="2"/>
  <c r="Z5877" i="2"/>
  <c r="V5877" i="2" s="1"/>
  <c r="AA5877" i="2"/>
  <c r="AC5877" i="2" s="1"/>
  <c r="AB5877" i="2"/>
  <c r="AD5877" i="2"/>
  <c r="E5878" i="2"/>
  <c r="Z5878" i="2"/>
  <c r="AA5878" i="2"/>
  <c r="AD5878" i="2"/>
  <c r="E5879" i="2"/>
  <c r="Z5879" i="2"/>
  <c r="AA5879" i="2"/>
  <c r="AC5879" i="2" s="1"/>
  <c r="AD5879" i="2"/>
  <c r="E5880" i="2"/>
  <c r="Z5880" i="2"/>
  <c r="AA5880" i="2"/>
  <c r="AD5880" i="2"/>
  <c r="E5881" i="2"/>
  <c r="Z5881" i="2"/>
  <c r="V5881" i="2" s="1"/>
  <c r="AA5881" i="2"/>
  <c r="AC5881" i="2" s="1"/>
  <c r="AB5881" i="2"/>
  <c r="AD5881" i="2"/>
  <c r="E5882" i="2"/>
  <c r="Z5882" i="2"/>
  <c r="AA5882" i="2"/>
  <c r="AD5882" i="2"/>
  <c r="E5883" i="2"/>
  <c r="Z5883" i="2"/>
  <c r="AA5883" i="2"/>
  <c r="AD5883" i="2"/>
  <c r="E5884" i="2"/>
  <c r="Z5884" i="2"/>
  <c r="AA5884" i="2"/>
  <c r="AD5884" i="2"/>
  <c r="E5885" i="2"/>
  <c r="Z5885" i="2"/>
  <c r="V5885" i="2" s="1"/>
  <c r="AA5885" i="2"/>
  <c r="AC5885" i="2" s="1"/>
  <c r="AB5885" i="2"/>
  <c r="AD5885" i="2"/>
  <c r="E5886" i="2"/>
  <c r="Z5886" i="2"/>
  <c r="AA5886" i="2"/>
  <c r="AD5886" i="2"/>
  <c r="E5887" i="2"/>
  <c r="Z5887" i="2"/>
  <c r="V5887" i="2" s="1"/>
  <c r="AA5887" i="2"/>
  <c r="AC5887" i="2" s="1"/>
  <c r="AE5887" i="2" s="1"/>
  <c r="AB5887" i="2"/>
  <c r="AD5887" i="2"/>
  <c r="E5888" i="2"/>
  <c r="Z5888" i="2"/>
  <c r="AA5888" i="2"/>
  <c r="AD5888" i="2"/>
  <c r="E5889" i="2"/>
  <c r="Z5889" i="2"/>
  <c r="V5889" i="2" s="1"/>
  <c r="AA5889" i="2"/>
  <c r="AC5889" i="2" s="1"/>
  <c r="AB5889" i="2"/>
  <c r="AD5889" i="2"/>
  <c r="E5890" i="2"/>
  <c r="Z5890" i="2"/>
  <c r="AA5890" i="2"/>
  <c r="AD5890" i="2"/>
  <c r="E5891" i="2"/>
  <c r="Z5891" i="2"/>
  <c r="V5891" i="2" s="1"/>
  <c r="AA5891" i="2"/>
  <c r="AD5891" i="2"/>
  <c r="E5892" i="2"/>
  <c r="Z5892" i="2"/>
  <c r="V5892" i="2" s="1"/>
  <c r="AA5892" i="2"/>
  <c r="AD5892" i="2"/>
  <c r="E5893" i="2"/>
  <c r="Z5893" i="2"/>
  <c r="V5893" i="2" s="1"/>
  <c r="AA5893" i="2"/>
  <c r="AC5893" i="2" s="1"/>
  <c r="AB5893" i="2"/>
  <c r="AD5893" i="2"/>
  <c r="E5894" i="2"/>
  <c r="Z5894" i="2"/>
  <c r="AA5894" i="2"/>
  <c r="AD5894" i="2"/>
  <c r="E5895" i="2"/>
  <c r="Z5895" i="2"/>
  <c r="AA5895" i="2"/>
  <c r="AC5895" i="2" s="1"/>
  <c r="AE5895" i="2" s="1"/>
  <c r="AD5895" i="2"/>
  <c r="E5896" i="2"/>
  <c r="Z5896" i="2"/>
  <c r="AA5896" i="2"/>
  <c r="AD5896" i="2"/>
  <c r="E5897" i="2"/>
  <c r="Z5897" i="2"/>
  <c r="V5897" i="2" s="1"/>
  <c r="AA5897" i="2"/>
  <c r="AC5897" i="2" s="1"/>
  <c r="AB5897" i="2"/>
  <c r="AD5897" i="2"/>
  <c r="E5898" i="2"/>
  <c r="Z5898" i="2"/>
  <c r="AA5898" i="2"/>
  <c r="AD5898" i="2"/>
  <c r="E5899" i="2"/>
  <c r="Z5899" i="2"/>
  <c r="AA5899" i="2"/>
  <c r="AD5899" i="2"/>
  <c r="E5900" i="2"/>
  <c r="Z5900" i="2"/>
  <c r="AA5900" i="2"/>
  <c r="AD5900" i="2"/>
  <c r="E5901" i="2"/>
  <c r="Z5901" i="2"/>
  <c r="V5901" i="2" s="1"/>
  <c r="AA5901" i="2"/>
  <c r="AC5901" i="2" s="1"/>
  <c r="AB5901" i="2"/>
  <c r="AD5901" i="2"/>
  <c r="E5902" i="2"/>
  <c r="Z5902" i="2"/>
  <c r="AA5902" i="2"/>
  <c r="AD5902" i="2"/>
  <c r="E5903" i="2"/>
  <c r="Z5903" i="2"/>
  <c r="V5903" i="2" s="1"/>
  <c r="AA5903" i="2"/>
  <c r="AC5903" i="2" s="1"/>
  <c r="AB5903" i="2"/>
  <c r="AD5903" i="2"/>
  <c r="E5904" i="2"/>
  <c r="Z5904" i="2"/>
  <c r="AA5904" i="2"/>
  <c r="AD5904" i="2"/>
  <c r="E5905" i="2"/>
  <c r="Z5905" i="2"/>
  <c r="V5905" i="2" s="1"/>
  <c r="AA5905" i="2"/>
  <c r="AC5905" i="2" s="1"/>
  <c r="AB5905" i="2"/>
  <c r="AD5905" i="2"/>
  <c r="E5906" i="2"/>
  <c r="Z5906" i="2"/>
  <c r="AA5906" i="2"/>
  <c r="AD5906" i="2"/>
  <c r="E5907" i="2"/>
  <c r="Z5907" i="2"/>
  <c r="V5907" i="2" s="1"/>
  <c r="AA5907" i="2"/>
  <c r="AD5907" i="2"/>
  <c r="E5908" i="2"/>
  <c r="Z5908" i="2"/>
  <c r="V5908" i="2" s="1"/>
  <c r="AA5908" i="2"/>
  <c r="AD5908" i="2"/>
  <c r="E5909" i="2"/>
  <c r="Z5909" i="2"/>
  <c r="V5909" i="2" s="1"/>
  <c r="AA5909" i="2"/>
  <c r="AC5909" i="2" s="1"/>
  <c r="AB5909" i="2"/>
  <c r="AD5909" i="2"/>
  <c r="E5910" i="2"/>
  <c r="Z5910" i="2"/>
  <c r="AA5910" i="2"/>
  <c r="AD5910" i="2"/>
  <c r="E5911" i="2"/>
  <c r="Z5911" i="2"/>
  <c r="AA5911" i="2"/>
  <c r="AC5911" i="2" s="1"/>
  <c r="AD5911" i="2"/>
  <c r="E5912" i="2"/>
  <c r="Z5912" i="2"/>
  <c r="AA5912" i="2"/>
  <c r="AD5912" i="2"/>
  <c r="E5913" i="2"/>
  <c r="Z5913" i="2"/>
  <c r="V5913" i="2" s="1"/>
  <c r="AA5913" i="2"/>
  <c r="AC5913" i="2" s="1"/>
  <c r="AB5913" i="2"/>
  <c r="AD5913" i="2"/>
  <c r="E5914" i="2"/>
  <c r="Z5914" i="2"/>
  <c r="AA5914" i="2"/>
  <c r="AD5914" i="2"/>
  <c r="E5915" i="2"/>
  <c r="Z5915" i="2"/>
  <c r="AA5915" i="2"/>
  <c r="AD5915" i="2"/>
  <c r="E5916" i="2"/>
  <c r="Z5916" i="2"/>
  <c r="AA5916" i="2"/>
  <c r="AD5916" i="2"/>
  <c r="E5917" i="2"/>
  <c r="Z5917" i="2"/>
  <c r="V5917" i="2" s="1"/>
  <c r="AA5917" i="2"/>
  <c r="AC5917" i="2" s="1"/>
  <c r="AB5917" i="2"/>
  <c r="AD5917" i="2"/>
  <c r="E5918" i="2"/>
  <c r="Z5918" i="2"/>
  <c r="AA5918" i="2"/>
  <c r="AD5918" i="2"/>
  <c r="E5919" i="2"/>
  <c r="Z5919" i="2"/>
  <c r="V5919" i="2" s="1"/>
  <c r="AA5919" i="2"/>
  <c r="AC5919" i="2" s="1"/>
  <c r="AE5919" i="2" s="1"/>
  <c r="AB5919" i="2"/>
  <c r="AD5919" i="2"/>
  <c r="E5920" i="2"/>
  <c r="Z5920" i="2"/>
  <c r="AA5920" i="2"/>
  <c r="AD5920" i="2"/>
  <c r="E5921" i="2"/>
  <c r="Z5921" i="2"/>
  <c r="AA5921" i="2"/>
  <c r="AC5921" i="2" s="1"/>
  <c r="AD5921" i="2"/>
  <c r="E5922" i="2"/>
  <c r="Z5922" i="2"/>
  <c r="AA5922" i="2"/>
  <c r="AD5922" i="2"/>
  <c r="E5923" i="2"/>
  <c r="Z5923" i="2"/>
  <c r="V5923" i="2" s="1"/>
  <c r="AA5923" i="2"/>
  <c r="AD5923" i="2"/>
  <c r="E5924" i="2"/>
  <c r="Z5924" i="2"/>
  <c r="V5924" i="2" s="1"/>
  <c r="AA5924" i="2"/>
  <c r="AD5924" i="2"/>
  <c r="E5925" i="2"/>
  <c r="Z5925" i="2"/>
  <c r="V5925" i="2" s="1"/>
  <c r="AA5925" i="2"/>
  <c r="AC5925" i="2" s="1"/>
  <c r="AB5925" i="2"/>
  <c r="AD5925" i="2"/>
  <c r="E5926" i="2"/>
  <c r="Z5926" i="2"/>
  <c r="AA5926" i="2"/>
  <c r="AD5926" i="2"/>
  <c r="E5927" i="2"/>
  <c r="Z5927" i="2"/>
  <c r="AA5927" i="2"/>
  <c r="AC5927" i="2" s="1"/>
  <c r="AE5927" i="2" s="1"/>
  <c r="AD5927" i="2"/>
  <c r="E5928" i="2"/>
  <c r="Z5928" i="2"/>
  <c r="AA5928" i="2"/>
  <c r="AD5928" i="2"/>
  <c r="E5929" i="2"/>
  <c r="Z5929" i="2"/>
  <c r="V5929" i="2" s="1"/>
  <c r="AA5929" i="2"/>
  <c r="AC5929" i="2" s="1"/>
  <c r="AB5929" i="2"/>
  <c r="AD5929" i="2"/>
  <c r="E5930" i="2"/>
  <c r="Z5930" i="2"/>
  <c r="AA5930" i="2"/>
  <c r="AD5930" i="2"/>
  <c r="E5931" i="2"/>
  <c r="Z5931" i="2"/>
  <c r="AA5931" i="2"/>
  <c r="AD5931" i="2"/>
  <c r="E5932" i="2"/>
  <c r="Z5932" i="2"/>
  <c r="AA5932" i="2"/>
  <c r="AD5932" i="2"/>
  <c r="E5933" i="2"/>
  <c r="Z5933" i="2"/>
  <c r="V5933" i="2" s="1"/>
  <c r="AA5933" i="2"/>
  <c r="AC5933" i="2" s="1"/>
  <c r="AB5933" i="2"/>
  <c r="AD5933" i="2"/>
  <c r="E5934" i="2"/>
  <c r="Z5934" i="2"/>
  <c r="V5934" i="2" s="1"/>
  <c r="AA5934" i="2"/>
  <c r="AD5934" i="2"/>
  <c r="E5935" i="2"/>
  <c r="Z5935" i="2"/>
  <c r="V5935" i="2" s="1"/>
  <c r="AA5935" i="2"/>
  <c r="AC5935" i="2" s="1"/>
  <c r="AE5935" i="2" s="1"/>
  <c r="AB5935" i="2"/>
  <c r="AD5935" i="2"/>
  <c r="E5936" i="2"/>
  <c r="Z5936" i="2"/>
  <c r="AA5936" i="2"/>
  <c r="AD5936" i="2"/>
  <c r="E5937" i="2"/>
  <c r="Z5937" i="2"/>
  <c r="AA5937" i="2"/>
  <c r="AC5937" i="2" s="1"/>
  <c r="AE5937" i="2" s="1"/>
  <c r="AD5937" i="2"/>
  <c r="E5938" i="2"/>
  <c r="Z5938" i="2"/>
  <c r="AA5938" i="2"/>
  <c r="AD5938" i="2"/>
  <c r="E5939" i="2"/>
  <c r="Z5939" i="2"/>
  <c r="V5939" i="2" s="1"/>
  <c r="AA5939" i="2"/>
  <c r="AC5939" i="2" s="1"/>
  <c r="AE5939" i="2" s="1"/>
  <c r="AB5939" i="2"/>
  <c r="AD5939" i="2"/>
  <c r="E5940" i="2"/>
  <c r="Z5940" i="2"/>
  <c r="AA5940" i="2"/>
  <c r="AD5940" i="2"/>
  <c r="E5941" i="2"/>
  <c r="Z5941" i="2"/>
  <c r="AA5941" i="2"/>
  <c r="AC5941" i="2" s="1"/>
  <c r="AD5941" i="2"/>
  <c r="E5942" i="2"/>
  <c r="Z5942" i="2"/>
  <c r="V5942" i="2" s="1"/>
  <c r="AA5942" i="2"/>
  <c r="AD5942" i="2"/>
  <c r="E5943" i="2"/>
  <c r="Z5943" i="2"/>
  <c r="AA5943" i="2"/>
  <c r="AD5943" i="2"/>
  <c r="E5944" i="2"/>
  <c r="Z5944" i="2"/>
  <c r="V5944" i="2" s="1"/>
  <c r="AA5944" i="2"/>
  <c r="AB5944" i="2" s="1"/>
  <c r="AC5944" i="2"/>
  <c r="AE5944" i="2" s="1"/>
  <c r="AD5944" i="2"/>
  <c r="E5945" i="2"/>
  <c r="Z5945" i="2"/>
  <c r="AA5945" i="2"/>
  <c r="AB5945" i="2" s="1"/>
  <c r="AD5945" i="2"/>
  <c r="E5946" i="2"/>
  <c r="Z5946" i="2"/>
  <c r="V5946" i="2" s="1"/>
  <c r="AA5946" i="2"/>
  <c r="AB5946" i="2" s="1"/>
  <c r="AC5946" i="2"/>
  <c r="AE5946" i="2" s="1"/>
  <c r="AD5946" i="2"/>
  <c r="E5947" i="2"/>
  <c r="Z5947" i="2"/>
  <c r="AA5947" i="2"/>
  <c r="AB5947" i="2" s="1"/>
  <c r="AD5947" i="2"/>
  <c r="E5948" i="2"/>
  <c r="Z5948" i="2"/>
  <c r="V5948" i="2" s="1"/>
  <c r="AA5948" i="2"/>
  <c r="AB5948" i="2" s="1"/>
  <c r="AC5948" i="2"/>
  <c r="AE5948" i="2" s="1"/>
  <c r="AD5948" i="2"/>
  <c r="E5949" i="2"/>
  <c r="Z5949" i="2"/>
  <c r="AA5949" i="2"/>
  <c r="AB5949" i="2" s="1"/>
  <c r="AD5949" i="2"/>
  <c r="E5950" i="2"/>
  <c r="Z5950" i="2"/>
  <c r="AA5950" i="2"/>
  <c r="AB5950" i="2" s="1"/>
  <c r="AD5950" i="2"/>
  <c r="E5951" i="2"/>
  <c r="Z5951" i="2"/>
  <c r="AA5951" i="2"/>
  <c r="AD5951" i="2"/>
  <c r="E5952" i="2"/>
  <c r="Z5952" i="2"/>
  <c r="AA5952" i="2"/>
  <c r="AB5952" i="2" s="1"/>
  <c r="AC5952" i="2"/>
  <c r="AD5952" i="2"/>
  <c r="E5953" i="2"/>
  <c r="Z5953" i="2"/>
  <c r="AA5953" i="2"/>
  <c r="AB5953" i="2" s="1"/>
  <c r="AD5953" i="2"/>
  <c r="E5954" i="2"/>
  <c r="Z5954" i="2"/>
  <c r="AA5954" i="2"/>
  <c r="AD5954" i="2"/>
  <c r="E5955" i="2"/>
  <c r="Z5955" i="2"/>
  <c r="AA5955" i="2"/>
  <c r="AD5955" i="2"/>
  <c r="E5956" i="2"/>
  <c r="Z5956" i="2"/>
  <c r="AA5956" i="2"/>
  <c r="AB5956" i="2" s="1"/>
  <c r="AD5956" i="2"/>
  <c r="E5957" i="2"/>
  <c r="Z5957" i="2"/>
  <c r="AA5957" i="2"/>
  <c r="AB5957" i="2" s="1"/>
  <c r="AC5957" i="2"/>
  <c r="AD5957" i="2"/>
  <c r="E5958" i="2"/>
  <c r="Z5958" i="2"/>
  <c r="AA5958" i="2"/>
  <c r="AB5958" i="2" s="1"/>
  <c r="AD5958" i="2"/>
  <c r="E5959" i="2"/>
  <c r="Z5959" i="2"/>
  <c r="V5959" i="2" s="1"/>
  <c r="AA5959" i="2"/>
  <c r="AB5959" i="2" s="1"/>
  <c r="AC5959" i="2"/>
  <c r="AD5959" i="2"/>
  <c r="E5960" i="2"/>
  <c r="Z5960" i="2"/>
  <c r="AA5960" i="2"/>
  <c r="AB5960" i="2" s="1"/>
  <c r="AD5960" i="2"/>
  <c r="E5961" i="2"/>
  <c r="Z5961" i="2"/>
  <c r="AA5961" i="2"/>
  <c r="AB5961" i="2" s="1"/>
  <c r="AC5961" i="2"/>
  <c r="AE5961" i="2" s="1"/>
  <c r="AD5961" i="2"/>
  <c r="E5962" i="2"/>
  <c r="Z5962" i="2"/>
  <c r="AA5962" i="2"/>
  <c r="AB5962" i="2" s="1"/>
  <c r="AD5962" i="2"/>
  <c r="E5963" i="2"/>
  <c r="Z5963" i="2"/>
  <c r="AA5963" i="2"/>
  <c r="AD5963" i="2"/>
  <c r="E5964" i="2"/>
  <c r="Z5964" i="2"/>
  <c r="AA5964" i="2"/>
  <c r="AB5964" i="2" s="1"/>
  <c r="AC5964" i="2"/>
  <c r="AD5964" i="2"/>
  <c r="E5965" i="2"/>
  <c r="Z5965" i="2"/>
  <c r="AA5965" i="2"/>
  <c r="AD5965" i="2"/>
  <c r="E5966" i="2"/>
  <c r="Z5966" i="2"/>
  <c r="AA5966" i="2"/>
  <c r="AD5966" i="2"/>
  <c r="E5967" i="2"/>
  <c r="Z5967" i="2"/>
  <c r="AA5967" i="2"/>
  <c r="AD5967" i="2"/>
  <c r="E5968" i="2"/>
  <c r="Z5968" i="2"/>
  <c r="AA5968" i="2"/>
  <c r="AB5968" i="2" s="1"/>
  <c r="AD5968" i="2"/>
  <c r="E5969" i="2"/>
  <c r="Z5969" i="2"/>
  <c r="AA5969" i="2"/>
  <c r="AB5969" i="2" s="1"/>
  <c r="AC5969" i="2"/>
  <c r="AD5969" i="2"/>
  <c r="E5970" i="2"/>
  <c r="Z5970" i="2"/>
  <c r="AA5970" i="2"/>
  <c r="AB5970" i="2" s="1"/>
  <c r="AD5970" i="2"/>
  <c r="E5971" i="2"/>
  <c r="Z5971" i="2"/>
  <c r="V5971" i="2" s="1"/>
  <c r="AA5971" i="2"/>
  <c r="AB5971" i="2" s="1"/>
  <c r="AC5971" i="2"/>
  <c r="AD5971" i="2"/>
  <c r="E5972" i="2"/>
  <c r="Z5972" i="2"/>
  <c r="AA5972" i="2"/>
  <c r="AC5972" i="2" s="1"/>
  <c r="AD5972" i="2"/>
  <c r="E5973" i="2"/>
  <c r="Z5973" i="2"/>
  <c r="AA5973" i="2"/>
  <c r="AD5973" i="2"/>
  <c r="E5974" i="2"/>
  <c r="Z5974" i="2"/>
  <c r="AA5974" i="2"/>
  <c r="AC5974" i="2" s="1"/>
  <c r="AB5974" i="2"/>
  <c r="AD5974" i="2"/>
  <c r="E5975" i="2"/>
  <c r="Z5975" i="2"/>
  <c r="AA5975" i="2"/>
  <c r="AD5975" i="2"/>
  <c r="E5976" i="2"/>
  <c r="Z5976" i="2"/>
  <c r="AA5976" i="2"/>
  <c r="AC5976" i="2" s="1"/>
  <c r="AD5976" i="2"/>
  <c r="E5977" i="2"/>
  <c r="Z5977" i="2"/>
  <c r="AA5977" i="2"/>
  <c r="AD5977" i="2"/>
  <c r="E5978" i="2"/>
  <c r="Z5978" i="2"/>
  <c r="V5978" i="2" s="1"/>
  <c r="AA5978" i="2"/>
  <c r="AB5978" i="2" s="1"/>
  <c r="AC5978" i="2"/>
  <c r="AE5978" i="2" s="1"/>
  <c r="AD5978" i="2"/>
  <c r="E5979" i="2"/>
  <c r="Z5979" i="2"/>
  <c r="AA5979" i="2"/>
  <c r="AD5979" i="2"/>
  <c r="E5980" i="2"/>
  <c r="Z5980" i="2"/>
  <c r="AA5980" i="2"/>
  <c r="AB5980" i="2" s="1"/>
  <c r="AC5980" i="2"/>
  <c r="AD5980" i="2"/>
  <c r="E5981" i="2"/>
  <c r="Z5981" i="2"/>
  <c r="AA5981" i="2"/>
  <c r="AB5981" i="2" s="1"/>
  <c r="AD5981" i="2"/>
  <c r="E5982" i="2"/>
  <c r="Z5982" i="2"/>
  <c r="AA5982" i="2"/>
  <c r="AB5982" i="2" s="1"/>
  <c r="AC5982" i="2"/>
  <c r="AE5982" i="2" s="1"/>
  <c r="AD5982" i="2"/>
  <c r="E5983" i="2"/>
  <c r="Z5983" i="2"/>
  <c r="AA5983" i="2"/>
  <c r="AB5983" i="2" s="1"/>
  <c r="AD5983" i="2"/>
  <c r="E5984" i="2"/>
  <c r="Z5984" i="2"/>
  <c r="AA5984" i="2"/>
  <c r="AB5984" i="2" s="1"/>
  <c r="AC5984" i="2"/>
  <c r="AE5984" i="2" s="1"/>
  <c r="AD5984" i="2"/>
  <c r="E5985" i="2"/>
  <c r="Z5985" i="2"/>
  <c r="AA5985" i="2"/>
  <c r="AB5985" i="2" s="1"/>
  <c r="AD5985" i="2"/>
  <c r="E5986" i="2"/>
  <c r="Z5986" i="2"/>
  <c r="AA5986" i="2"/>
  <c r="AB5986" i="2" s="1"/>
  <c r="AD5986" i="2"/>
  <c r="E5987" i="2"/>
  <c r="Z5987" i="2"/>
  <c r="AA5987" i="2"/>
  <c r="AB5987" i="2" s="1"/>
  <c r="AD5987" i="2"/>
  <c r="E5988" i="2"/>
  <c r="Z5988" i="2"/>
  <c r="AA5988" i="2"/>
  <c r="AB5988" i="2" s="1"/>
  <c r="AC5988" i="2"/>
  <c r="AD5988" i="2"/>
  <c r="E5989" i="2"/>
  <c r="Z5989" i="2"/>
  <c r="AA5989" i="2"/>
  <c r="AC5989" i="2" s="1"/>
  <c r="AD5989" i="2"/>
  <c r="E5990" i="2"/>
  <c r="Z5990" i="2"/>
  <c r="AA5990" i="2"/>
  <c r="AB5990" i="2"/>
  <c r="AC5990" i="2"/>
  <c r="AD5990" i="2"/>
  <c r="E5991" i="2"/>
  <c r="Z5991" i="2"/>
  <c r="AA5991" i="2"/>
  <c r="AB5991" i="2" s="1"/>
  <c r="AD5991" i="2"/>
  <c r="E5992" i="2"/>
  <c r="Z5992" i="2"/>
  <c r="V5992" i="2" s="1"/>
  <c r="AA5992" i="2"/>
  <c r="AB5992" i="2"/>
  <c r="AC5992" i="2"/>
  <c r="AD5992" i="2"/>
  <c r="E5993" i="2"/>
  <c r="Z5993" i="2"/>
  <c r="V5993" i="2" s="1"/>
  <c r="AA5993" i="2"/>
  <c r="AD5993" i="2"/>
  <c r="E5994" i="2"/>
  <c r="Z5994" i="2"/>
  <c r="AA5994" i="2"/>
  <c r="AD5994" i="2"/>
  <c r="E5995" i="2"/>
  <c r="Z5995" i="2"/>
  <c r="AA5995" i="2"/>
  <c r="AB5995" i="2" s="1"/>
  <c r="AD5995" i="2"/>
  <c r="E5996" i="2"/>
  <c r="Z5996" i="2"/>
  <c r="V5996" i="2" s="1"/>
  <c r="AA5996" i="2"/>
  <c r="AB5996" i="2" s="1"/>
  <c r="AC5996" i="2"/>
  <c r="AE5996" i="2" s="1"/>
  <c r="AD5996" i="2"/>
  <c r="E5997" i="2"/>
  <c r="Z5997" i="2"/>
  <c r="AA5997" i="2"/>
  <c r="AB5997" i="2" s="1"/>
  <c r="AD5997" i="2"/>
  <c r="E5998" i="2"/>
  <c r="Z5998" i="2"/>
  <c r="V5998" i="2" s="1"/>
  <c r="AA5998" i="2"/>
  <c r="AB5998" i="2" s="1"/>
  <c r="AC5998" i="2"/>
  <c r="AE5998" i="2" s="1"/>
  <c r="AD5998" i="2"/>
  <c r="E5999" i="2"/>
  <c r="Z5999" i="2"/>
  <c r="AA5999" i="2"/>
  <c r="AB5999" i="2" s="1"/>
  <c r="AD5999" i="2"/>
  <c r="E6000" i="2"/>
  <c r="Z6000" i="2"/>
  <c r="AA6000" i="2"/>
  <c r="AB6000" i="2" s="1"/>
  <c r="AC6000" i="2"/>
  <c r="AE6000" i="2" s="1"/>
  <c r="AD6000" i="2"/>
  <c r="E6001" i="2"/>
  <c r="Z6001" i="2"/>
  <c r="AA6001" i="2"/>
  <c r="AB6001" i="2" s="1"/>
  <c r="AD6001" i="2"/>
  <c r="E6002" i="2"/>
  <c r="Z6002" i="2"/>
  <c r="AA6002" i="2"/>
  <c r="AB6002" i="2" s="1"/>
  <c r="AD6002" i="2"/>
  <c r="E6003" i="2"/>
  <c r="Z6003" i="2"/>
  <c r="AA6003" i="2"/>
  <c r="AD6003" i="2"/>
  <c r="E6004" i="2"/>
  <c r="Z6004" i="2"/>
  <c r="AA6004" i="2"/>
  <c r="AB6004" i="2" s="1"/>
  <c r="AC6004" i="2"/>
  <c r="AD6004" i="2"/>
  <c r="E6005" i="2"/>
  <c r="Z6005" i="2"/>
  <c r="AA6005" i="2"/>
  <c r="AD6005" i="2"/>
  <c r="E6006" i="2"/>
  <c r="Z6006" i="2"/>
  <c r="AA6006" i="2"/>
  <c r="AD6006" i="2"/>
  <c r="E6007" i="2"/>
  <c r="Z6007" i="2"/>
  <c r="AA6007" i="2"/>
  <c r="AD6007" i="2"/>
  <c r="E6008" i="2"/>
  <c r="Z6008" i="2"/>
  <c r="AA6008" i="2"/>
  <c r="AB6008" i="2" s="1"/>
  <c r="AC6008" i="2"/>
  <c r="AD6008" i="2"/>
  <c r="E6009" i="2"/>
  <c r="Z6009" i="2"/>
  <c r="AA6009" i="2"/>
  <c r="AB6009" i="2" s="1"/>
  <c r="AC6009" i="2"/>
  <c r="AD6009" i="2"/>
  <c r="E6010" i="2"/>
  <c r="Z6010" i="2"/>
  <c r="AA6010" i="2"/>
  <c r="AB6010" i="2" s="1"/>
  <c r="AD6010" i="2"/>
  <c r="E6011" i="2"/>
  <c r="Z6011" i="2"/>
  <c r="V6011" i="2" s="1"/>
  <c r="AA6011" i="2"/>
  <c r="AB6011" i="2" s="1"/>
  <c r="AC6011" i="2"/>
  <c r="AD6011" i="2"/>
  <c r="E6012" i="2"/>
  <c r="Z6012" i="2"/>
  <c r="AA6012" i="2"/>
  <c r="AB6012" i="2" s="1"/>
  <c r="AD6012" i="2"/>
  <c r="E6013" i="2"/>
  <c r="Z6013" i="2"/>
  <c r="AA6013" i="2"/>
  <c r="AB6013" i="2" s="1"/>
  <c r="AD6013" i="2"/>
  <c r="E6014" i="2"/>
  <c r="Z6014" i="2"/>
  <c r="AA6014" i="2"/>
  <c r="AB6014" i="2"/>
  <c r="AC6014" i="2"/>
  <c r="AD6014" i="2"/>
  <c r="E6015" i="2"/>
  <c r="Z6015" i="2"/>
  <c r="V6015" i="2" s="1"/>
  <c r="AA6015" i="2"/>
  <c r="AB6015" i="2"/>
  <c r="AC6015" i="2"/>
  <c r="AD6015" i="2"/>
  <c r="E6016" i="2"/>
  <c r="Z6016" i="2"/>
  <c r="AA6016" i="2"/>
  <c r="AB6016" i="2"/>
  <c r="AC6016" i="2"/>
  <c r="AD6016" i="2"/>
  <c r="E6017" i="2"/>
  <c r="Z6017" i="2"/>
  <c r="V6017" i="2" s="1"/>
  <c r="AA6017" i="2"/>
  <c r="AB6017" i="2"/>
  <c r="AC6017" i="2"/>
  <c r="AD6017" i="2"/>
  <c r="E6018" i="2"/>
  <c r="Z6018" i="2"/>
  <c r="AA6018" i="2"/>
  <c r="AB6018" i="2" s="1"/>
  <c r="AC6018" i="2"/>
  <c r="AE6018" i="2" s="1"/>
  <c r="AD6018" i="2"/>
  <c r="E6019" i="2"/>
  <c r="Z6019" i="2"/>
  <c r="AA6019" i="2"/>
  <c r="AD6019" i="2"/>
  <c r="E6020" i="2"/>
  <c r="Z6020" i="2"/>
  <c r="AA6020" i="2"/>
  <c r="AB6020" i="2" s="1"/>
  <c r="AD6020" i="2"/>
  <c r="E6021" i="2"/>
  <c r="Z6021" i="2"/>
  <c r="AA6021" i="2"/>
  <c r="AD6021" i="2"/>
  <c r="E6022" i="2"/>
  <c r="Z6022" i="2"/>
  <c r="AA6022" i="2"/>
  <c r="AD6022" i="2"/>
  <c r="E6023" i="2"/>
  <c r="Z6023" i="2"/>
  <c r="AA6023" i="2"/>
  <c r="AB6023" i="2" s="1"/>
  <c r="AD6023" i="2"/>
  <c r="E6024" i="2"/>
  <c r="Z6024" i="2"/>
  <c r="V6024" i="2" s="1"/>
  <c r="AA6024" i="2"/>
  <c r="AB6024" i="2" s="1"/>
  <c r="AC6024" i="2"/>
  <c r="AD6024" i="2"/>
  <c r="E6025" i="2"/>
  <c r="Z6025" i="2"/>
  <c r="AA6025" i="2"/>
  <c r="AB6025" i="2" s="1"/>
  <c r="AC6025" i="2"/>
  <c r="AD6025" i="2"/>
  <c r="E6026" i="2"/>
  <c r="Z6026" i="2"/>
  <c r="V6026" i="2" s="1"/>
  <c r="AA6026" i="2"/>
  <c r="AB6026" i="2" s="1"/>
  <c r="AC6026" i="2"/>
  <c r="AE6026" i="2" s="1"/>
  <c r="AD6026" i="2"/>
  <c r="E6027" i="2"/>
  <c r="Z6027" i="2"/>
  <c r="AA6027" i="2"/>
  <c r="AB6027" i="2" s="1"/>
  <c r="AD6027" i="2"/>
  <c r="E6028" i="2"/>
  <c r="Z6028" i="2"/>
  <c r="AA6028" i="2"/>
  <c r="AB6028" i="2" s="1"/>
  <c r="AD6028" i="2"/>
  <c r="E6029" i="2"/>
  <c r="Z6029" i="2"/>
  <c r="AA6029" i="2"/>
  <c r="AB6029" i="2" s="1"/>
  <c r="AC6029" i="2"/>
  <c r="AE6029" i="2" s="1"/>
  <c r="AD6029" i="2"/>
  <c r="E6030" i="2"/>
  <c r="Z6030" i="2"/>
  <c r="AA6030" i="2"/>
  <c r="AB6030" i="2" s="1"/>
  <c r="AC6030" i="2"/>
  <c r="AD6030" i="2"/>
  <c r="E6031" i="2"/>
  <c r="H6031" i="2"/>
  <c r="Z6031" i="2"/>
  <c r="AA6031" i="2"/>
  <c r="AC6031" i="2" s="1"/>
  <c r="AE6031" i="2" s="1"/>
  <c r="AD6031" i="2"/>
  <c r="E6032" i="2"/>
  <c r="H6032" i="2"/>
  <c r="Z6032" i="2"/>
  <c r="AA6032" i="2"/>
  <c r="AB6032" i="2" s="1"/>
  <c r="AD6032" i="2"/>
  <c r="E6033" i="2"/>
  <c r="Z6033" i="2"/>
  <c r="AA6033" i="2"/>
  <c r="AB6033" i="2" s="1"/>
  <c r="AD6033" i="2"/>
  <c r="E6034" i="2"/>
  <c r="Z6034" i="2"/>
  <c r="AA6034" i="2"/>
  <c r="AB6034" i="2" s="1"/>
  <c r="AD6034" i="2"/>
  <c r="E6035" i="2"/>
  <c r="Z6035" i="2"/>
  <c r="AA6035" i="2"/>
  <c r="AB6035" i="2" s="1"/>
  <c r="AD6035" i="2"/>
  <c r="E6036" i="2"/>
  <c r="Z6036" i="2"/>
  <c r="AA6036" i="2"/>
  <c r="AB6036" i="2" s="1"/>
  <c r="AD6036" i="2"/>
  <c r="E6037" i="2"/>
  <c r="Z6037" i="2"/>
  <c r="AA6037" i="2"/>
  <c r="AB6037" i="2" s="1"/>
  <c r="AD6037" i="2"/>
  <c r="E6038" i="2"/>
  <c r="Z6038" i="2"/>
  <c r="AA6038" i="2"/>
  <c r="AB6038" i="2" s="1"/>
  <c r="AD6038" i="2"/>
  <c r="E6039" i="2"/>
  <c r="Z6039" i="2"/>
  <c r="AA6039" i="2"/>
  <c r="AB6039" i="2" s="1"/>
  <c r="AD6039" i="2"/>
  <c r="D6040" i="2"/>
  <c r="E6040" i="2"/>
  <c r="Z6040" i="2"/>
  <c r="AA6040" i="2"/>
  <c r="AB6040" i="2" s="1"/>
  <c r="AD6040" i="2"/>
  <c r="D6041" i="2"/>
  <c r="E6041" i="2" s="1"/>
  <c r="Z6041" i="2"/>
  <c r="AA6041" i="2"/>
  <c r="AC6041" i="2" s="1"/>
  <c r="AE6041" i="2" s="1"/>
  <c r="AD6041" i="2"/>
  <c r="E6042" i="2"/>
  <c r="Z6042" i="2"/>
  <c r="AA6042" i="2"/>
  <c r="AD6042" i="2"/>
  <c r="E6043" i="2"/>
  <c r="Z6043" i="2"/>
  <c r="AA6043" i="2"/>
  <c r="AC6043" i="2" s="1"/>
  <c r="AE6043" i="2" s="1"/>
  <c r="AD6043" i="2"/>
  <c r="E6044" i="2"/>
  <c r="Z6044" i="2"/>
  <c r="V6044" i="2" s="1"/>
  <c r="AA6044" i="2"/>
  <c r="AD6044" i="2"/>
  <c r="E6045" i="2"/>
  <c r="Z6045" i="2"/>
  <c r="AA6045" i="2"/>
  <c r="AC6045" i="2" s="1"/>
  <c r="AD6045" i="2"/>
  <c r="E6046" i="2"/>
  <c r="Z6046" i="2"/>
  <c r="V6046" i="2" s="1"/>
  <c r="AA6046" i="2"/>
  <c r="AD6046" i="2"/>
  <c r="E6047" i="2"/>
  <c r="Z6047" i="2"/>
  <c r="AA6047" i="2"/>
  <c r="AD6047" i="2"/>
  <c r="E6048" i="2"/>
  <c r="Z6048" i="2"/>
  <c r="AA6048" i="2"/>
  <c r="AD6048" i="2"/>
  <c r="E6049" i="2"/>
  <c r="Z6049" i="2"/>
  <c r="AA6049" i="2"/>
  <c r="AC6049" i="2" s="1"/>
  <c r="AD6049" i="2"/>
  <c r="E6050" i="2"/>
  <c r="Z6050" i="2"/>
  <c r="AA6050" i="2"/>
  <c r="AD6050" i="2"/>
  <c r="E6051" i="2"/>
  <c r="Z6051" i="2"/>
  <c r="V6051" i="2" s="1"/>
  <c r="AA6051" i="2"/>
  <c r="AC6051" i="2" s="1"/>
  <c r="AD6051" i="2"/>
  <c r="E6052" i="2"/>
  <c r="Z6052" i="2"/>
  <c r="V6052" i="2" s="1"/>
  <c r="AA6052" i="2"/>
  <c r="AD6052" i="2"/>
  <c r="E6053" i="2"/>
  <c r="Z6053" i="2"/>
  <c r="AA6053" i="2"/>
  <c r="AC6053" i="2" s="1"/>
  <c r="AD6053" i="2"/>
  <c r="E6054" i="2"/>
  <c r="Z6054" i="2"/>
  <c r="V6054" i="2" s="1"/>
  <c r="AA6054" i="2"/>
  <c r="AD6054" i="2"/>
  <c r="E6055" i="2"/>
  <c r="Z6055" i="2"/>
  <c r="AA6055" i="2"/>
  <c r="AD6055" i="2"/>
  <c r="E6236" i="2"/>
  <c r="Z6236" i="2"/>
  <c r="AA6236" i="2"/>
  <c r="AD6236" i="2"/>
  <c r="E6237" i="2"/>
  <c r="Z6237" i="2"/>
  <c r="AA6237" i="2"/>
  <c r="AC6237" i="2" s="1"/>
  <c r="AD6237" i="2"/>
  <c r="E6238" i="2"/>
  <c r="Z6238" i="2"/>
  <c r="AA6238" i="2"/>
  <c r="AD6238" i="2"/>
  <c r="E6239" i="2"/>
  <c r="Z6239" i="2"/>
  <c r="V6239" i="2" s="1"/>
  <c r="AA6239" i="2"/>
  <c r="AC6239" i="2" s="1"/>
  <c r="AD6239" i="2"/>
  <c r="E6240" i="2"/>
  <c r="Z6240" i="2"/>
  <c r="V6240" i="2" s="1"/>
  <c r="AA6240" i="2"/>
  <c r="AD6240" i="2"/>
  <c r="E6241" i="2"/>
  <c r="Z6241" i="2"/>
  <c r="AA6241" i="2"/>
  <c r="AC6241" i="2" s="1"/>
  <c r="AD6241" i="2"/>
  <c r="E6242" i="2"/>
  <c r="Z6242" i="2"/>
  <c r="V6242" i="2" s="1"/>
  <c r="AA6242" i="2"/>
  <c r="AD6242" i="2"/>
  <c r="E6243" i="2"/>
  <c r="Z6243" i="2"/>
  <c r="AA6243" i="2"/>
  <c r="AD6243" i="2"/>
  <c r="E6244" i="2"/>
  <c r="Z6244" i="2"/>
  <c r="AA6244" i="2"/>
  <c r="AD6244" i="2"/>
  <c r="E6245" i="2"/>
  <c r="Z6245" i="2"/>
  <c r="AA6245" i="2"/>
  <c r="AD6245" i="2"/>
  <c r="E6246" i="2"/>
  <c r="Z6246" i="2"/>
  <c r="AA6246" i="2"/>
  <c r="AD6246" i="2"/>
  <c r="E6247" i="2"/>
  <c r="Z6247" i="2"/>
  <c r="AA6247" i="2"/>
  <c r="AC6247" i="2" s="1"/>
  <c r="AE6247" i="2" s="1"/>
  <c r="AD6247" i="2"/>
  <c r="E6248" i="2"/>
  <c r="Z6248" i="2"/>
  <c r="V6248" i="2" s="1"/>
  <c r="AA6248" i="2"/>
  <c r="AD6248" i="2"/>
  <c r="E6249" i="2"/>
  <c r="Z6249" i="2"/>
  <c r="AA6249" i="2"/>
  <c r="AC6249" i="2" s="1"/>
  <c r="AD6249" i="2"/>
  <c r="E6250" i="2"/>
  <c r="Z6250" i="2"/>
  <c r="V6250" i="2" s="1"/>
  <c r="AA6250" i="2"/>
  <c r="AD6250" i="2"/>
  <c r="E6251" i="2"/>
  <c r="Z6251" i="2"/>
  <c r="AA6251" i="2"/>
  <c r="AD6251" i="2"/>
  <c r="E6252" i="2"/>
  <c r="Z6252" i="2"/>
  <c r="AA6252" i="2"/>
  <c r="AD6252" i="2"/>
  <c r="E6253" i="2"/>
  <c r="Z6253" i="2"/>
  <c r="AA6253" i="2"/>
  <c r="AD6253" i="2"/>
  <c r="E6254" i="2"/>
  <c r="Z6254" i="2"/>
  <c r="AA6254" i="2"/>
  <c r="AD6254" i="2"/>
  <c r="E6255" i="2"/>
  <c r="Z6255" i="2"/>
  <c r="AA6255" i="2"/>
  <c r="AC6255" i="2" s="1"/>
  <c r="AD6255" i="2"/>
  <c r="E6256" i="2"/>
  <c r="Z6256" i="2"/>
  <c r="V6256" i="2" s="1"/>
  <c r="AA6256" i="2"/>
  <c r="AD6256" i="2"/>
  <c r="E6257" i="2"/>
  <c r="Z6257" i="2"/>
  <c r="AA6257" i="2"/>
  <c r="AC6257" i="2" s="1"/>
  <c r="AD6257" i="2"/>
  <c r="E6258" i="2"/>
  <c r="Z6258" i="2"/>
  <c r="V6258" i="2" s="1"/>
  <c r="AA6258" i="2"/>
  <c r="AD6258" i="2"/>
  <c r="E6259" i="2"/>
  <c r="Z6259" i="2"/>
  <c r="AA6259" i="2"/>
  <c r="AD6259" i="2"/>
  <c r="E6260" i="2"/>
  <c r="Z6260" i="2"/>
  <c r="AA6260" i="2"/>
  <c r="AD6260" i="2"/>
  <c r="E6261" i="2"/>
  <c r="Z6261" i="2"/>
  <c r="AA6261" i="2"/>
  <c r="AD6261" i="2"/>
  <c r="E6262" i="2"/>
  <c r="Z6262" i="2"/>
  <c r="AA6262" i="2"/>
  <c r="AD6262" i="2"/>
  <c r="E6263" i="2"/>
  <c r="Z6263" i="2"/>
  <c r="AA6263" i="2"/>
  <c r="AB6263" i="2" s="1"/>
  <c r="AD6263" i="2"/>
  <c r="E6264" i="2"/>
  <c r="Z6264" i="2"/>
  <c r="AA6264" i="2"/>
  <c r="AD6264" i="2"/>
  <c r="E6265" i="2"/>
  <c r="Z6265" i="2"/>
  <c r="V6265" i="2" s="1"/>
  <c r="AA6265" i="2"/>
  <c r="AB6265" i="2" s="1"/>
  <c r="AD6265" i="2"/>
  <c r="D6266" i="2"/>
  <c r="E6266" i="2" s="1"/>
  <c r="Z6266" i="2"/>
  <c r="AA6266" i="2"/>
  <c r="AC6266" i="2" s="1"/>
  <c r="AE6266" i="2" s="1"/>
  <c r="AD6266" i="2"/>
  <c r="Z6267" i="2"/>
  <c r="AA6267" i="2"/>
  <c r="AD6267" i="2"/>
  <c r="Z6268" i="2"/>
  <c r="AA6268" i="2"/>
  <c r="AB6268" i="2" s="1"/>
  <c r="AD6268" i="2"/>
  <c r="Z6269" i="2"/>
  <c r="AA6269" i="2"/>
  <c r="AB6269" i="2" s="1"/>
  <c r="AC6269" i="2"/>
  <c r="AE6269" i="2" s="1"/>
  <c r="AD6269" i="2"/>
  <c r="Z6270" i="2"/>
  <c r="AA6270" i="2"/>
  <c r="AC6270" i="2" s="1"/>
  <c r="AB6270" i="2"/>
  <c r="AD6270" i="2"/>
  <c r="E6271" i="2"/>
  <c r="Z6271" i="2"/>
  <c r="AA6271" i="2"/>
  <c r="AB6271" i="2" s="1"/>
  <c r="AD6271" i="2"/>
  <c r="E6272" i="2"/>
  <c r="Z6272" i="2"/>
  <c r="AA6272" i="2"/>
  <c r="AB6272" i="2"/>
  <c r="AC6272" i="2"/>
  <c r="AD6272" i="2"/>
  <c r="E6273" i="2"/>
  <c r="Z6273" i="2"/>
  <c r="AA6273" i="2"/>
  <c r="AB6273" i="2" s="1"/>
  <c r="AD6273" i="2"/>
  <c r="E6274" i="2"/>
  <c r="Z6274" i="2"/>
  <c r="AA6274" i="2"/>
  <c r="AC6274" i="2" s="1"/>
  <c r="AB6274" i="2"/>
  <c r="AD6274" i="2"/>
  <c r="E6275" i="2"/>
  <c r="Z6275" i="2"/>
  <c r="AA6275" i="2"/>
  <c r="AB6275" i="2" s="1"/>
  <c r="AD6275" i="2"/>
  <c r="E6276" i="2"/>
  <c r="Z6276" i="2"/>
  <c r="V6276" i="2" s="1"/>
  <c r="AA6276" i="2"/>
  <c r="AB6276" i="2" s="1"/>
  <c r="AC6276" i="2"/>
  <c r="AD6276" i="2"/>
  <c r="E6277" i="2"/>
  <c r="Z6277" i="2"/>
  <c r="AA6277" i="2"/>
  <c r="AB6277" i="2" s="1"/>
  <c r="AD6277" i="2"/>
  <c r="E6278" i="2"/>
  <c r="Z6278" i="2"/>
  <c r="V6278" i="2" s="1"/>
  <c r="AA6278" i="2"/>
  <c r="AB6278" i="2"/>
  <c r="AC6278" i="2"/>
  <c r="AD6278" i="2"/>
  <c r="E6279" i="2"/>
  <c r="Z6279" i="2"/>
  <c r="AA6279" i="2"/>
  <c r="AB6279" i="2" s="1"/>
  <c r="AD6279" i="2"/>
  <c r="E6280" i="2"/>
  <c r="Z6280" i="2"/>
  <c r="V6280" i="2" s="1"/>
  <c r="AA6280" i="2"/>
  <c r="AB6280" i="2"/>
  <c r="AC6280" i="2"/>
  <c r="AD6280" i="2"/>
  <c r="E6281" i="2"/>
  <c r="Z6281" i="2"/>
  <c r="AA6281" i="2"/>
  <c r="AB6281" i="2" s="1"/>
  <c r="AD6281" i="2"/>
  <c r="E6282" i="2"/>
  <c r="Z6282" i="2"/>
  <c r="V6282" i="2" s="1"/>
  <c r="AA6282" i="2"/>
  <c r="AC6282" i="2" s="1"/>
  <c r="AB6282" i="2"/>
  <c r="AD6282" i="2"/>
  <c r="E6283" i="2"/>
  <c r="Z6283" i="2"/>
  <c r="AA6283" i="2"/>
  <c r="AB6283" i="2" s="1"/>
  <c r="AD6283" i="2"/>
  <c r="E6284" i="2"/>
  <c r="Z6284" i="2"/>
  <c r="V6284" i="2" s="1"/>
  <c r="AA6284" i="2"/>
  <c r="AB6284" i="2"/>
  <c r="AC6284" i="2"/>
  <c r="AD6284" i="2"/>
  <c r="E6285" i="2"/>
  <c r="Z6285" i="2"/>
  <c r="AA6285" i="2"/>
  <c r="AB6285" i="2" s="1"/>
  <c r="AD6285" i="2"/>
  <c r="E6286" i="2"/>
  <c r="Z6286" i="2"/>
  <c r="AA6286" i="2"/>
  <c r="AD6286" i="2"/>
  <c r="E6287" i="2"/>
  <c r="Z6287" i="2"/>
  <c r="AA6287" i="2"/>
  <c r="AB6287" i="2" s="1"/>
  <c r="AD6287" i="2"/>
  <c r="E6288" i="2"/>
  <c r="Z6288" i="2"/>
  <c r="AA6288" i="2"/>
  <c r="AD6288" i="2"/>
  <c r="E6289" i="2"/>
  <c r="Z6289" i="2"/>
  <c r="AA6289" i="2"/>
  <c r="AB6289" i="2" s="1"/>
  <c r="AD6289" i="2"/>
  <c r="E6290" i="2"/>
  <c r="Z6290" i="2"/>
  <c r="AA6290" i="2"/>
  <c r="AD6290" i="2"/>
  <c r="E6291" i="2"/>
  <c r="Z6291" i="2"/>
  <c r="AA6291" i="2"/>
  <c r="AB6291" i="2" s="1"/>
  <c r="AD6291" i="2"/>
  <c r="E6292" i="2"/>
  <c r="Z6292" i="2"/>
  <c r="AA6292" i="2"/>
  <c r="AD6292" i="2"/>
  <c r="E6293" i="2"/>
  <c r="Z6293" i="2"/>
  <c r="AA6293" i="2"/>
  <c r="AB6293" i="2" s="1"/>
  <c r="AD6293" i="2"/>
  <c r="E6294" i="2"/>
  <c r="Z6294" i="2"/>
  <c r="AA6294" i="2"/>
  <c r="AD6294" i="2"/>
  <c r="E6295" i="2"/>
  <c r="Z6295" i="2"/>
  <c r="AA6295" i="2"/>
  <c r="AB6295" i="2" s="1"/>
  <c r="AD6295" i="2"/>
  <c r="E6296" i="2"/>
  <c r="Z6296" i="2"/>
  <c r="AA6296" i="2"/>
  <c r="AD6296" i="2"/>
  <c r="E6297" i="2"/>
  <c r="Z6297" i="2"/>
  <c r="AA6297" i="2"/>
  <c r="AB6297" i="2" s="1"/>
  <c r="AD6297" i="2"/>
  <c r="E6298" i="2"/>
  <c r="Z6298" i="2"/>
  <c r="AA6298" i="2"/>
  <c r="AD6298" i="2"/>
  <c r="E6299" i="2"/>
  <c r="Z6299" i="2"/>
  <c r="AA6299" i="2"/>
  <c r="AB6299" i="2" s="1"/>
  <c r="AD6299" i="2"/>
  <c r="E6300" i="2"/>
  <c r="Z6300" i="2"/>
  <c r="AA6300" i="2"/>
  <c r="AD6300" i="2"/>
  <c r="E6301" i="2"/>
  <c r="Z6301" i="2"/>
  <c r="AA6301" i="2"/>
  <c r="AB6301" i="2" s="1"/>
  <c r="AD6301" i="2"/>
  <c r="E6302" i="2"/>
  <c r="Z6302" i="2"/>
  <c r="AA6302" i="2"/>
  <c r="AD6302" i="2"/>
  <c r="E6303" i="2"/>
  <c r="Z6303" i="2"/>
  <c r="AA6303" i="2"/>
  <c r="AB6303" i="2" s="1"/>
  <c r="AD6303" i="2"/>
  <c r="E6304" i="2"/>
  <c r="Z6304" i="2"/>
  <c r="AA6304" i="2"/>
  <c r="AD6304" i="2"/>
  <c r="E6305" i="2"/>
  <c r="Z6305" i="2"/>
  <c r="AA6305" i="2"/>
  <c r="AB6305" i="2" s="1"/>
  <c r="AD6305" i="2"/>
  <c r="E6306" i="2"/>
  <c r="Z6306" i="2"/>
  <c r="AA6306" i="2"/>
  <c r="AD6306" i="2"/>
  <c r="E6307" i="2"/>
  <c r="Z6307" i="2"/>
  <c r="AA6307" i="2"/>
  <c r="AB6307" i="2" s="1"/>
  <c r="AD6307" i="2"/>
  <c r="E6308" i="2"/>
  <c r="Z6308" i="2"/>
  <c r="AA6308" i="2"/>
  <c r="AD6308" i="2"/>
  <c r="E6309" i="2"/>
  <c r="Z6309" i="2"/>
  <c r="AA6309" i="2"/>
  <c r="AB6309" i="2" s="1"/>
  <c r="AD6309" i="2"/>
  <c r="E6310" i="2"/>
  <c r="Z6310" i="2"/>
  <c r="AA6310" i="2"/>
  <c r="AD6310" i="2"/>
  <c r="E6311" i="2"/>
  <c r="Z6311" i="2"/>
  <c r="AA6311" i="2"/>
  <c r="AB6311" i="2" s="1"/>
  <c r="AD6311" i="2"/>
  <c r="E6312" i="2"/>
  <c r="Z6312" i="2"/>
  <c r="AA6312" i="2"/>
  <c r="AD6312" i="2"/>
  <c r="E6313" i="2"/>
  <c r="Z6313" i="2"/>
  <c r="AA6313" i="2"/>
  <c r="AB6313" i="2" s="1"/>
  <c r="AD6313" i="2"/>
  <c r="E6314" i="2"/>
  <c r="Z6314" i="2"/>
  <c r="AA6314" i="2"/>
  <c r="AD6314" i="2"/>
  <c r="E6315" i="2"/>
  <c r="Z6315" i="2"/>
  <c r="AA6315" i="2"/>
  <c r="AB6315" i="2" s="1"/>
  <c r="AD6315" i="2"/>
  <c r="E6316" i="2"/>
  <c r="Z6316" i="2"/>
  <c r="AA6316" i="2"/>
  <c r="AD6316" i="2"/>
  <c r="E6317" i="2"/>
  <c r="Z6317" i="2"/>
  <c r="AA6317" i="2"/>
  <c r="AB6317" i="2" s="1"/>
  <c r="AD6317" i="2"/>
  <c r="E6318" i="2"/>
  <c r="Z6318" i="2"/>
  <c r="AA6318" i="2"/>
  <c r="AD6318" i="2"/>
  <c r="E6319" i="2"/>
  <c r="Z6319" i="2"/>
  <c r="AA6319" i="2"/>
  <c r="AB6319" i="2" s="1"/>
  <c r="AD6319" i="2"/>
  <c r="E6320" i="2"/>
  <c r="Z6320" i="2"/>
  <c r="AA6320" i="2"/>
  <c r="AD6320" i="2"/>
  <c r="E6321" i="2"/>
  <c r="Z6321" i="2"/>
  <c r="AA6321" i="2"/>
  <c r="AB6321" i="2" s="1"/>
  <c r="AD6321" i="2"/>
  <c r="E6322" i="2"/>
  <c r="Z6322" i="2"/>
  <c r="AA6322" i="2"/>
  <c r="AD6322" i="2"/>
  <c r="E6323" i="2"/>
  <c r="Z6323" i="2"/>
  <c r="AA6323" i="2"/>
  <c r="AB6323" i="2" s="1"/>
  <c r="AD6323" i="2"/>
  <c r="E6324" i="2"/>
  <c r="Z6324" i="2"/>
  <c r="AA6324" i="2"/>
  <c r="AD6324" i="2"/>
  <c r="E6325" i="2"/>
  <c r="Z6325" i="2"/>
  <c r="AA6325" i="2"/>
  <c r="AB6325" i="2" s="1"/>
  <c r="AD6325" i="2"/>
  <c r="E6326" i="2"/>
  <c r="Z6326" i="2"/>
  <c r="AA6326" i="2"/>
  <c r="AD6326" i="2"/>
  <c r="E6327" i="2"/>
  <c r="Z6327" i="2"/>
  <c r="AA6327" i="2"/>
  <c r="AB6327" i="2" s="1"/>
  <c r="AD6327" i="2"/>
  <c r="E6328" i="2"/>
  <c r="Z6328" i="2"/>
  <c r="AA6328" i="2"/>
  <c r="AD6328" i="2"/>
  <c r="E6329" i="2"/>
  <c r="Z6329" i="2"/>
  <c r="AA6329" i="2"/>
  <c r="AB6329" i="2" s="1"/>
  <c r="AD6329" i="2"/>
  <c r="E6330" i="2"/>
  <c r="Z6330" i="2"/>
  <c r="AA6330" i="2"/>
  <c r="AD6330" i="2"/>
  <c r="E6331" i="2"/>
  <c r="Z6331" i="2"/>
  <c r="AA6331" i="2"/>
  <c r="AB6331" i="2" s="1"/>
  <c r="AD6331" i="2"/>
  <c r="E6332" i="2"/>
  <c r="Z6332" i="2"/>
  <c r="AA6332" i="2"/>
  <c r="AD6332" i="2"/>
  <c r="E6333" i="2"/>
  <c r="Z6333" i="2"/>
  <c r="AA6333" i="2"/>
  <c r="AB6333" i="2" s="1"/>
  <c r="AD6333" i="2"/>
  <c r="E6334" i="2"/>
  <c r="Z6334" i="2"/>
  <c r="AA6334" i="2"/>
  <c r="AD6334" i="2"/>
  <c r="E6335" i="2"/>
  <c r="Z6335" i="2"/>
  <c r="AA6335" i="2"/>
  <c r="AB6335" i="2" s="1"/>
  <c r="AD6335" i="2"/>
  <c r="E6336" i="2"/>
  <c r="Z6336" i="2"/>
  <c r="AA6336" i="2"/>
  <c r="AD6336" i="2"/>
  <c r="E6337" i="2"/>
  <c r="Z6337" i="2"/>
  <c r="AA6337" i="2"/>
  <c r="AB6337" i="2" s="1"/>
  <c r="AD6337" i="2"/>
  <c r="E6338" i="2"/>
  <c r="Z6338" i="2"/>
  <c r="AA6338" i="2"/>
  <c r="AD6338" i="2"/>
  <c r="E6339" i="2"/>
  <c r="Z6339" i="2"/>
  <c r="AA6339" i="2"/>
  <c r="AB6339" i="2" s="1"/>
  <c r="AD6339" i="2"/>
  <c r="E6340" i="2"/>
  <c r="Z6340" i="2"/>
  <c r="AA6340" i="2"/>
  <c r="AD6340" i="2"/>
  <c r="E6341" i="2"/>
  <c r="Z6341" i="2"/>
  <c r="AA6341" i="2"/>
  <c r="AB6341" i="2" s="1"/>
  <c r="AD6341" i="2"/>
  <c r="E6342" i="2"/>
  <c r="Z6342" i="2"/>
  <c r="AA6342" i="2"/>
  <c r="AD6342" i="2"/>
  <c r="E6343" i="2"/>
  <c r="Z6343" i="2"/>
  <c r="AA6343" i="2"/>
  <c r="AB6343" i="2" s="1"/>
  <c r="AD6343" i="2"/>
  <c r="E6344" i="2"/>
  <c r="Z6344" i="2"/>
  <c r="AA6344" i="2"/>
  <c r="AD6344" i="2"/>
  <c r="E6345" i="2"/>
  <c r="Z6345" i="2"/>
  <c r="AA6345" i="2"/>
  <c r="AB6345" i="2" s="1"/>
  <c r="AD6345" i="2"/>
  <c r="E6346" i="2"/>
  <c r="Z6346" i="2"/>
  <c r="AA6346" i="2"/>
  <c r="AD6346" i="2"/>
  <c r="E6347" i="2"/>
  <c r="Z6347" i="2"/>
  <c r="AA6347" i="2"/>
  <c r="AB6347" i="2" s="1"/>
  <c r="AD6347" i="2"/>
  <c r="E6348" i="2"/>
  <c r="Z6348" i="2"/>
  <c r="AA6348" i="2"/>
  <c r="AD6348" i="2"/>
  <c r="E6349" i="2"/>
  <c r="Z6349" i="2"/>
  <c r="AA6349" i="2"/>
  <c r="AB6349" i="2" s="1"/>
  <c r="AD6349" i="2"/>
  <c r="E6350" i="2"/>
  <c r="Z6350" i="2"/>
  <c r="V6350" i="2" s="1"/>
  <c r="AA6350" i="2"/>
  <c r="AD6350" i="2"/>
  <c r="E6351" i="2"/>
  <c r="Z6351" i="2"/>
  <c r="AA6351" i="2"/>
  <c r="AB6351" i="2" s="1"/>
  <c r="AD6351" i="2"/>
  <c r="E6352" i="2"/>
  <c r="Z6352" i="2"/>
  <c r="AA6352" i="2"/>
  <c r="AD6352" i="2"/>
  <c r="E6353" i="2"/>
  <c r="Z6353" i="2"/>
  <c r="AA6353" i="2"/>
  <c r="AB6353" i="2" s="1"/>
  <c r="AD6353" i="2"/>
  <c r="E6354" i="2"/>
  <c r="Z6354" i="2"/>
  <c r="AA6354" i="2"/>
  <c r="AD6354" i="2"/>
  <c r="E6355" i="2"/>
  <c r="Z6355" i="2"/>
  <c r="AA6355" i="2"/>
  <c r="AB6355" i="2" s="1"/>
  <c r="AD6355" i="2"/>
  <c r="E6356" i="2"/>
  <c r="Z6356" i="2"/>
  <c r="V6356" i="2" s="1"/>
  <c r="AA6356" i="2"/>
  <c r="AD6356" i="2"/>
  <c r="E6357" i="2"/>
  <c r="Z6357" i="2"/>
  <c r="AA6357" i="2"/>
  <c r="AB6357" i="2" s="1"/>
  <c r="AD6357" i="2"/>
  <c r="E6358" i="2"/>
  <c r="Z6358" i="2"/>
  <c r="AA6358" i="2"/>
  <c r="AD6358" i="2"/>
  <c r="E6359" i="2"/>
  <c r="Z6359" i="2"/>
  <c r="AA6359" i="2"/>
  <c r="AB6359" i="2" s="1"/>
  <c r="AD6359" i="2"/>
  <c r="E6360" i="2"/>
  <c r="Z6360" i="2"/>
  <c r="AA6360" i="2"/>
  <c r="AD6360" i="2"/>
  <c r="E6361" i="2"/>
  <c r="Z6361" i="2"/>
  <c r="AA6361" i="2"/>
  <c r="AB6361" i="2" s="1"/>
  <c r="AD6361" i="2"/>
  <c r="E6362" i="2"/>
  <c r="Z6362" i="2"/>
  <c r="V6362" i="2" s="1"/>
  <c r="AA6362" i="2"/>
  <c r="AD6362" i="2"/>
  <c r="E6363" i="2"/>
  <c r="Z6363" i="2"/>
  <c r="AA6363" i="2"/>
  <c r="AB6363" i="2" s="1"/>
  <c r="AD6363" i="2"/>
  <c r="E6364" i="2"/>
  <c r="Z6364" i="2"/>
  <c r="AA6364" i="2"/>
  <c r="AD6364" i="2"/>
  <c r="E6365" i="2"/>
  <c r="Z6365" i="2"/>
  <c r="AA6365" i="2"/>
  <c r="AB6365" i="2" s="1"/>
  <c r="AD6365" i="2"/>
  <c r="E6366" i="2"/>
  <c r="Z6366" i="2"/>
  <c r="AA6366" i="2"/>
  <c r="AD6366" i="2"/>
  <c r="E6367" i="2"/>
  <c r="Z6367" i="2"/>
  <c r="AA6367" i="2"/>
  <c r="AB6367" i="2" s="1"/>
  <c r="AD6367" i="2"/>
  <c r="E6368" i="2"/>
  <c r="Z6368" i="2"/>
  <c r="V6368" i="2" s="1"/>
  <c r="AA6368" i="2"/>
  <c r="AD6368" i="2"/>
  <c r="E6369" i="2"/>
  <c r="Z6369" i="2"/>
  <c r="AA6369" i="2"/>
  <c r="AB6369" i="2" s="1"/>
  <c r="AD6369" i="2"/>
  <c r="E6370" i="2"/>
  <c r="Z6370" i="2"/>
  <c r="AA6370" i="2"/>
  <c r="AD6370" i="2"/>
  <c r="E6371" i="2"/>
  <c r="Z6371" i="2"/>
  <c r="V6371" i="2" s="1"/>
  <c r="AA6371" i="2"/>
  <c r="AB6371" i="2" s="1"/>
  <c r="AD6371" i="2"/>
  <c r="E6372" i="2"/>
  <c r="Z6372" i="2"/>
  <c r="AA6372" i="2"/>
  <c r="AD6372" i="2"/>
  <c r="E6373" i="2"/>
  <c r="Z6373" i="2"/>
  <c r="AA6373" i="2"/>
  <c r="AB6373" i="2" s="1"/>
  <c r="AD6373" i="2"/>
  <c r="E6374" i="2"/>
  <c r="Z6374" i="2"/>
  <c r="V6374" i="2" s="1"/>
  <c r="AA6374" i="2"/>
  <c r="AD6374" i="2"/>
  <c r="E6375" i="2"/>
  <c r="Z6375" i="2"/>
  <c r="V6375" i="2" s="1"/>
  <c r="AA6375" i="2"/>
  <c r="AB6375" i="2" s="1"/>
  <c r="AD6375" i="2"/>
  <c r="E6376" i="2"/>
  <c r="Z6376" i="2"/>
  <c r="AA6376" i="2"/>
  <c r="AD6376" i="2"/>
  <c r="E6377" i="2"/>
  <c r="Z6377" i="2"/>
  <c r="V6377" i="2" s="1"/>
  <c r="AA6377" i="2"/>
  <c r="AB6377" i="2" s="1"/>
  <c r="AD6377" i="2"/>
  <c r="E6378" i="2"/>
  <c r="Z6378" i="2"/>
  <c r="AA6378" i="2"/>
  <c r="AD6378" i="2"/>
  <c r="E6379" i="2"/>
  <c r="Z6379" i="2"/>
  <c r="AA6379" i="2"/>
  <c r="AB6379" i="2" s="1"/>
  <c r="AD6379" i="2"/>
  <c r="E6380" i="2"/>
  <c r="Z6380" i="2"/>
  <c r="V6380" i="2" s="1"/>
  <c r="AA6380" i="2"/>
  <c r="AD6380" i="2"/>
  <c r="E6381" i="2"/>
  <c r="Z6381" i="2"/>
  <c r="V6381" i="2" s="1"/>
  <c r="AA6381" i="2"/>
  <c r="AB6381" i="2" s="1"/>
  <c r="AD6381" i="2"/>
  <c r="E6382" i="2"/>
  <c r="Z6382" i="2"/>
  <c r="AA6382" i="2"/>
  <c r="AD6382" i="2"/>
  <c r="E6383" i="2"/>
  <c r="Z6383" i="2"/>
  <c r="V6383" i="2" s="1"/>
  <c r="AA6383" i="2"/>
  <c r="AB6383" i="2" s="1"/>
  <c r="AD6383" i="2"/>
  <c r="E6384" i="2"/>
  <c r="Z6384" i="2"/>
  <c r="AA6384" i="2"/>
  <c r="AD6384" i="2"/>
  <c r="E6385" i="2"/>
  <c r="Z6385" i="2"/>
  <c r="AA6385" i="2"/>
  <c r="AB6385" i="2" s="1"/>
  <c r="AD6385" i="2"/>
  <c r="E6386" i="2"/>
  <c r="Z6386" i="2"/>
  <c r="V6386" i="2" s="1"/>
  <c r="AA6386" i="2"/>
  <c r="AD6386" i="2"/>
  <c r="E6387" i="2"/>
  <c r="Z6387" i="2"/>
  <c r="V6387" i="2" s="1"/>
  <c r="AA6387" i="2"/>
  <c r="AB6387" i="2" s="1"/>
  <c r="AD6387" i="2"/>
  <c r="E6388" i="2"/>
  <c r="Z6388" i="2"/>
  <c r="AA6388" i="2"/>
  <c r="AD6388" i="2"/>
  <c r="E6389" i="2"/>
  <c r="Z6389" i="2"/>
  <c r="V6389" i="2" s="1"/>
  <c r="AA6389" i="2"/>
  <c r="AB6389" i="2" s="1"/>
  <c r="AD6389" i="2"/>
  <c r="E6390" i="2"/>
  <c r="Z6390" i="2"/>
  <c r="V6390" i="2" s="1"/>
  <c r="AA6390" i="2"/>
  <c r="AD6390" i="2"/>
  <c r="E6391" i="2"/>
  <c r="Z6391" i="2"/>
  <c r="V6391" i="2" s="1"/>
  <c r="AA6391" i="2"/>
  <c r="AB6391" i="2" s="1"/>
  <c r="AD6391" i="2"/>
  <c r="E6392" i="2"/>
  <c r="Z6392" i="2"/>
  <c r="V6392" i="2" s="1"/>
  <c r="AA6392" i="2"/>
  <c r="AD6392" i="2"/>
  <c r="E6393" i="2"/>
  <c r="Z6393" i="2"/>
  <c r="V6393" i="2" s="1"/>
  <c r="AA6393" i="2"/>
  <c r="AB6393" i="2" s="1"/>
  <c r="AD6393" i="2"/>
  <c r="E6394" i="2"/>
  <c r="Z6394" i="2"/>
  <c r="V6394" i="2" s="1"/>
  <c r="AA6394" i="2"/>
  <c r="AD6394" i="2"/>
  <c r="E6395" i="2"/>
  <c r="Z6395" i="2"/>
  <c r="V6395" i="2" s="1"/>
  <c r="AA6395" i="2"/>
  <c r="AB6395" i="2" s="1"/>
  <c r="AD6395" i="2"/>
  <c r="E6396" i="2"/>
  <c r="Z6396" i="2"/>
  <c r="V6396" i="2" s="1"/>
  <c r="AA6396" i="2"/>
  <c r="AD6396" i="2"/>
  <c r="E6397" i="2"/>
  <c r="Z6397" i="2"/>
  <c r="V6397" i="2" s="1"/>
  <c r="AA6397" i="2"/>
  <c r="AD6397" i="2"/>
  <c r="E6398" i="2"/>
  <c r="Z6398" i="2"/>
  <c r="V6398" i="2" s="1"/>
  <c r="AA6398" i="2"/>
  <c r="AD6398" i="2"/>
  <c r="E6399" i="2"/>
  <c r="Z6399" i="2"/>
  <c r="V6399" i="2" s="1"/>
  <c r="AA6399" i="2"/>
  <c r="AD6399" i="2"/>
  <c r="E6400" i="2"/>
  <c r="Z6400" i="2"/>
  <c r="V6400" i="2" s="1"/>
  <c r="AA6400" i="2"/>
  <c r="AD6400" i="2"/>
  <c r="E6401" i="2"/>
  <c r="Z6401" i="2"/>
  <c r="V6401" i="2" s="1"/>
  <c r="AA6401" i="2"/>
  <c r="AD6401" i="2"/>
  <c r="E6402" i="2"/>
  <c r="Z6402" i="2"/>
  <c r="V6402" i="2" s="1"/>
  <c r="AA6402" i="2"/>
  <c r="AD6402" i="2"/>
  <c r="E6403" i="2"/>
  <c r="Z6403" i="2"/>
  <c r="V6403" i="2" s="1"/>
  <c r="AA6403" i="2"/>
  <c r="AD6403" i="2"/>
  <c r="E6404" i="2"/>
  <c r="Z6404" i="2"/>
  <c r="V6404" i="2" s="1"/>
  <c r="AA6404" i="2"/>
  <c r="AD6404" i="2"/>
  <c r="E6405" i="2"/>
  <c r="Z6405" i="2"/>
  <c r="V6405" i="2" s="1"/>
  <c r="AA6405" i="2"/>
  <c r="AD6405" i="2"/>
  <c r="E6406" i="2"/>
  <c r="Z6406" i="2"/>
  <c r="V6406" i="2" s="1"/>
  <c r="AA6406" i="2"/>
  <c r="AD6406" i="2"/>
  <c r="E6407" i="2"/>
  <c r="Z6407" i="2"/>
  <c r="V6407" i="2" s="1"/>
  <c r="AA6407" i="2"/>
  <c r="AD6407" i="2"/>
  <c r="E6408" i="2"/>
  <c r="Z6408" i="2"/>
  <c r="V6408" i="2" s="1"/>
  <c r="AA6408" i="2"/>
  <c r="AD6408" i="2"/>
  <c r="E6409" i="2"/>
  <c r="Z6409" i="2"/>
  <c r="V6409" i="2" s="1"/>
  <c r="AA6409" i="2"/>
  <c r="AD6409" i="2"/>
  <c r="E6410" i="2"/>
  <c r="Z6410" i="2"/>
  <c r="V6410" i="2" s="1"/>
  <c r="AA6410" i="2"/>
  <c r="AD6410" i="2"/>
  <c r="E6411" i="2"/>
  <c r="Z6411" i="2"/>
  <c r="V6411" i="2" s="1"/>
  <c r="AA6411" i="2"/>
  <c r="AD6411" i="2"/>
  <c r="E6412" i="2"/>
  <c r="Z6412" i="2"/>
  <c r="V6412" i="2" s="1"/>
  <c r="AA6412" i="2"/>
  <c r="AD6412" i="2"/>
  <c r="E6413" i="2"/>
  <c r="Z6413" i="2"/>
  <c r="V6413" i="2" s="1"/>
  <c r="AA6413" i="2"/>
  <c r="AD6413" i="2"/>
  <c r="E6414" i="2"/>
  <c r="Z6414" i="2"/>
  <c r="V6414" i="2" s="1"/>
  <c r="AA6414" i="2"/>
  <c r="AD6414" i="2"/>
  <c r="E6415" i="2"/>
  <c r="Z6415" i="2"/>
  <c r="V6415" i="2" s="1"/>
  <c r="AA6415" i="2"/>
  <c r="AD6415" i="2"/>
  <c r="E6416" i="2"/>
  <c r="Z6416" i="2"/>
  <c r="V6416" i="2" s="1"/>
  <c r="AA6416" i="2"/>
  <c r="AD6416" i="2"/>
  <c r="E6417" i="2"/>
  <c r="Z6417" i="2"/>
  <c r="V6417" i="2" s="1"/>
  <c r="AA6417" i="2"/>
  <c r="AD6417" i="2"/>
  <c r="E6418" i="2"/>
  <c r="Z6418" i="2"/>
  <c r="V6418" i="2" s="1"/>
  <c r="AA6418" i="2"/>
  <c r="AD6418" i="2"/>
  <c r="E6419" i="2"/>
  <c r="Z6419" i="2"/>
  <c r="V6419" i="2" s="1"/>
  <c r="AA6419" i="2"/>
  <c r="AD6419" i="2"/>
  <c r="E6420" i="2"/>
  <c r="Z6420" i="2"/>
  <c r="V6420" i="2" s="1"/>
  <c r="AA6420" i="2"/>
  <c r="AD6420" i="2"/>
  <c r="E6421" i="2"/>
  <c r="Z6421" i="2"/>
  <c r="V6421" i="2" s="1"/>
  <c r="AA6421" i="2"/>
  <c r="AD6421" i="2"/>
  <c r="E6422" i="2"/>
  <c r="Z6422" i="2"/>
  <c r="V6422" i="2" s="1"/>
  <c r="AA6422" i="2"/>
  <c r="AD6422" i="2"/>
  <c r="E6423" i="2"/>
  <c r="Z6423" i="2"/>
  <c r="V6423" i="2" s="1"/>
  <c r="AA6423" i="2"/>
  <c r="AD6423" i="2"/>
  <c r="E6424" i="2"/>
  <c r="Z6424" i="2"/>
  <c r="V6424" i="2" s="1"/>
  <c r="AA6424" i="2"/>
  <c r="AD6424" i="2"/>
  <c r="E6425" i="2"/>
  <c r="Z6425" i="2"/>
  <c r="V6425" i="2" s="1"/>
  <c r="AA6425" i="2"/>
  <c r="AD6425" i="2"/>
  <c r="E6426" i="2"/>
  <c r="Z6426" i="2"/>
  <c r="V6426" i="2" s="1"/>
  <c r="AA6426" i="2"/>
  <c r="AD6426" i="2"/>
  <c r="E6427" i="2"/>
  <c r="Z6427" i="2"/>
  <c r="V6427" i="2" s="1"/>
  <c r="AA6427" i="2"/>
  <c r="AD6427" i="2"/>
  <c r="E6428" i="2"/>
  <c r="Z6428" i="2"/>
  <c r="V6428" i="2" s="1"/>
  <c r="AA6428" i="2"/>
  <c r="AD6428" i="2"/>
  <c r="E6429" i="2"/>
  <c r="Z6429" i="2"/>
  <c r="V6429" i="2" s="1"/>
  <c r="AA6429" i="2"/>
  <c r="AD6429" i="2"/>
  <c r="E6430" i="2"/>
  <c r="Z6430" i="2"/>
  <c r="V6430" i="2" s="1"/>
  <c r="AA6430" i="2"/>
  <c r="AD6430" i="2"/>
  <c r="E6431" i="2"/>
  <c r="Z6431" i="2"/>
  <c r="V6431" i="2" s="1"/>
  <c r="AA6431" i="2"/>
  <c r="AD6431" i="2"/>
  <c r="E6432" i="2"/>
  <c r="Z6432" i="2"/>
  <c r="V6432" i="2" s="1"/>
  <c r="AA6432" i="2"/>
  <c r="AD6432" i="2"/>
  <c r="E6433" i="2"/>
  <c r="Z6433" i="2"/>
  <c r="V6433" i="2" s="1"/>
  <c r="AA6433" i="2"/>
  <c r="AD6433" i="2"/>
  <c r="E6434" i="2"/>
  <c r="Z6434" i="2"/>
  <c r="V6434" i="2" s="1"/>
  <c r="AA6434" i="2"/>
  <c r="AD6434" i="2"/>
  <c r="E6435" i="2"/>
  <c r="Z6435" i="2"/>
  <c r="V6435" i="2" s="1"/>
  <c r="AA6435" i="2"/>
  <c r="AD6435" i="2"/>
  <c r="E6436" i="2"/>
  <c r="Z6436" i="2"/>
  <c r="V6436" i="2" s="1"/>
  <c r="AA6436" i="2"/>
  <c r="AD6436" i="2"/>
  <c r="E6437" i="2"/>
  <c r="Z6437" i="2"/>
  <c r="V6437" i="2" s="1"/>
  <c r="AA6437" i="2"/>
  <c r="AD6437" i="2"/>
  <c r="E6438" i="2"/>
  <c r="Z6438" i="2"/>
  <c r="V6438" i="2" s="1"/>
  <c r="AA6438" i="2"/>
  <c r="AD6438" i="2"/>
  <c r="E6439" i="2"/>
  <c r="Z6439" i="2"/>
  <c r="V6439" i="2" s="1"/>
  <c r="AA6439" i="2"/>
  <c r="AD6439" i="2"/>
  <c r="E6440" i="2"/>
  <c r="Z6440" i="2"/>
  <c r="V6440" i="2" s="1"/>
  <c r="AA6440" i="2"/>
  <c r="AD6440" i="2"/>
  <c r="E6441" i="2"/>
  <c r="Z6441" i="2"/>
  <c r="V6441" i="2" s="1"/>
  <c r="AA6441" i="2"/>
  <c r="AD6441" i="2"/>
  <c r="E6442" i="2"/>
  <c r="Z6442" i="2"/>
  <c r="V6442" i="2" s="1"/>
  <c r="AA6442" i="2"/>
  <c r="AD6442" i="2"/>
  <c r="E6443" i="2"/>
  <c r="Z6443" i="2"/>
  <c r="V6443" i="2" s="1"/>
  <c r="AA6443" i="2"/>
  <c r="AD6443" i="2"/>
  <c r="E6444" i="2"/>
  <c r="Z6444" i="2"/>
  <c r="V6444" i="2" s="1"/>
  <c r="AA6444" i="2"/>
  <c r="AD6444" i="2"/>
  <c r="E6445" i="2"/>
  <c r="Z6445" i="2"/>
  <c r="V6445" i="2" s="1"/>
  <c r="AA6445" i="2"/>
  <c r="AD6445" i="2"/>
  <c r="E6446" i="2"/>
  <c r="Z6446" i="2"/>
  <c r="V6446" i="2" s="1"/>
  <c r="AA6446" i="2"/>
  <c r="AD6446" i="2"/>
  <c r="E6447" i="2"/>
  <c r="Z6447" i="2"/>
  <c r="V6447" i="2" s="1"/>
  <c r="AA6447" i="2"/>
  <c r="AD6447" i="2"/>
  <c r="E6448" i="2"/>
  <c r="Z6448" i="2"/>
  <c r="V6448" i="2" s="1"/>
  <c r="AA6448" i="2"/>
  <c r="AD6448" i="2"/>
  <c r="E6449" i="2"/>
  <c r="Z6449" i="2"/>
  <c r="V6449" i="2" s="1"/>
  <c r="AA6449" i="2"/>
  <c r="AD6449" i="2"/>
  <c r="E6450" i="2"/>
  <c r="Z6450" i="2"/>
  <c r="V6450" i="2" s="1"/>
  <c r="AA6450" i="2"/>
  <c r="AD6450" i="2"/>
  <c r="E6451" i="2"/>
  <c r="Z6451" i="2"/>
  <c r="V6451" i="2" s="1"/>
  <c r="AA6451" i="2"/>
  <c r="AD6451" i="2"/>
  <c r="E6452" i="2"/>
  <c r="Z6452" i="2"/>
  <c r="V6452" i="2" s="1"/>
  <c r="AA6452" i="2"/>
  <c r="AD6452" i="2"/>
  <c r="E6453" i="2"/>
  <c r="Z6453" i="2"/>
  <c r="V6453" i="2" s="1"/>
  <c r="AA6453" i="2"/>
  <c r="AD6453" i="2"/>
  <c r="E6454" i="2"/>
  <c r="Z6454" i="2"/>
  <c r="V6454" i="2" s="1"/>
  <c r="AA6454" i="2"/>
  <c r="AD6454" i="2"/>
  <c r="E6455" i="2"/>
  <c r="Z6455" i="2"/>
  <c r="V6455" i="2" s="1"/>
  <c r="AA6455" i="2"/>
  <c r="AD6455" i="2"/>
  <c r="E6456" i="2"/>
  <c r="Z6456" i="2"/>
  <c r="V6456" i="2" s="1"/>
  <c r="AA6456" i="2"/>
  <c r="AD6456" i="2"/>
  <c r="E6457" i="2"/>
  <c r="Z6457" i="2"/>
  <c r="V6457" i="2" s="1"/>
  <c r="AA6457" i="2"/>
  <c r="AD6457" i="2"/>
  <c r="E6458" i="2"/>
  <c r="Z6458" i="2"/>
  <c r="V6458" i="2" s="1"/>
  <c r="AA6458" i="2"/>
  <c r="AD6458" i="2"/>
  <c r="E6459" i="2"/>
  <c r="Z6459" i="2"/>
  <c r="V6459" i="2" s="1"/>
  <c r="AA6459" i="2"/>
  <c r="AD6459" i="2"/>
  <c r="E6460" i="2"/>
  <c r="Z6460" i="2"/>
  <c r="V6460" i="2" s="1"/>
  <c r="AA6460" i="2"/>
  <c r="AD6460" i="2"/>
  <c r="E6461" i="2"/>
  <c r="Z6461" i="2"/>
  <c r="V6461" i="2" s="1"/>
  <c r="AA6461" i="2"/>
  <c r="AD6461" i="2"/>
  <c r="E6462" i="2"/>
  <c r="Z6462" i="2"/>
  <c r="V6462" i="2" s="1"/>
  <c r="AA6462" i="2"/>
  <c r="AD6462" i="2"/>
  <c r="E6463" i="2"/>
  <c r="Z6463" i="2"/>
  <c r="V6463" i="2" s="1"/>
  <c r="AA6463" i="2"/>
  <c r="AD6463" i="2"/>
  <c r="E6464" i="2"/>
  <c r="Z6464" i="2"/>
  <c r="V6464" i="2" s="1"/>
  <c r="AA6464" i="2"/>
  <c r="AD6464" i="2"/>
  <c r="E6465" i="2"/>
  <c r="Z6465" i="2"/>
  <c r="V6465" i="2" s="1"/>
  <c r="AA6465" i="2"/>
  <c r="AD6465" i="2"/>
  <c r="E6466" i="2"/>
  <c r="Z6466" i="2"/>
  <c r="V6466" i="2" s="1"/>
  <c r="AA6466" i="2"/>
  <c r="AD6466" i="2"/>
  <c r="E6467" i="2"/>
  <c r="Z6467" i="2"/>
  <c r="V6467" i="2" s="1"/>
  <c r="AA6467" i="2"/>
  <c r="AD6467" i="2"/>
  <c r="E6468" i="2"/>
  <c r="Z6468" i="2"/>
  <c r="V6468" i="2" s="1"/>
  <c r="AA6468" i="2"/>
  <c r="AD6468" i="2"/>
  <c r="E6469" i="2"/>
  <c r="Z6469" i="2"/>
  <c r="V6469" i="2" s="1"/>
  <c r="AA6469" i="2"/>
  <c r="AD6469" i="2"/>
  <c r="E6470" i="2"/>
  <c r="Z6470" i="2"/>
  <c r="V6470" i="2" s="1"/>
  <c r="AA6470" i="2"/>
  <c r="AD6470" i="2"/>
  <c r="E6471" i="2"/>
  <c r="Z6471" i="2"/>
  <c r="V6471" i="2" s="1"/>
  <c r="AA6471" i="2"/>
  <c r="AD6471" i="2"/>
  <c r="E6472" i="2"/>
  <c r="Z6472" i="2"/>
  <c r="V6472" i="2" s="1"/>
  <c r="AA6472" i="2"/>
  <c r="AD6472" i="2"/>
  <c r="E6473" i="2"/>
  <c r="Z6473" i="2"/>
  <c r="V6473" i="2" s="1"/>
  <c r="AA6473" i="2"/>
  <c r="AD6473" i="2"/>
  <c r="E6474" i="2"/>
  <c r="Z6474" i="2"/>
  <c r="V6474" i="2" s="1"/>
  <c r="AA6474" i="2"/>
  <c r="AD6474" i="2"/>
  <c r="E6475" i="2"/>
  <c r="Z6475" i="2"/>
  <c r="V6475" i="2" s="1"/>
  <c r="AA6475" i="2"/>
  <c r="AD6475" i="2"/>
  <c r="E6476" i="2"/>
  <c r="Z6476" i="2"/>
  <c r="V6476" i="2" s="1"/>
  <c r="AA6476" i="2"/>
  <c r="AD6476" i="2"/>
  <c r="E6477" i="2"/>
  <c r="Z6477" i="2"/>
  <c r="V6477" i="2" s="1"/>
  <c r="AA6477" i="2"/>
  <c r="AD6477" i="2"/>
  <c r="E6478" i="2"/>
  <c r="Z6478" i="2"/>
  <c r="V6478" i="2" s="1"/>
  <c r="AA6478" i="2"/>
  <c r="AD6478" i="2"/>
  <c r="E6479" i="2"/>
  <c r="Z6479" i="2"/>
  <c r="V6479" i="2" s="1"/>
  <c r="AA6479" i="2"/>
  <c r="AD6479" i="2"/>
  <c r="E6480" i="2"/>
  <c r="Z6480" i="2"/>
  <c r="V6480" i="2" s="1"/>
  <c r="AA6480" i="2"/>
  <c r="AD6480" i="2"/>
  <c r="E6481" i="2"/>
  <c r="Z6481" i="2"/>
  <c r="V6481" i="2" s="1"/>
  <c r="AA6481" i="2"/>
  <c r="AD6481" i="2"/>
  <c r="E6482" i="2"/>
  <c r="Z6482" i="2"/>
  <c r="V6482" i="2" s="1"/>
  <c r="AA6482" i="2"/>
  <c r="AD6482" i="2"/>
  <c r="E6483" i="2"/>
  <c r="Z6483" i="2"/>
  <c r="V6483" i="2" s="1"/>
  <c r="AA6483" i="2"/>
  <c r="AD6483" i="2"/>
  <c r="E6484" i="2"/>
  <c r="Z6484" i="2"/>
  <c r="V6484" i="2" s="1"/>
  <c r="AA6484" i="2"/>
  <c r="AD6484" i="2"/>
  <c r="E6485" i="2"/>
  <c r="Z6485" i="2"/>
  <c r="V6485" i="2" s="1"/>
  <c r="AA6485" i="2"/>
  <c r="AD6485" i="2"/>
  <c r="E6486" i="2"/>
  <c r="Z6486" i="2"/>
  <c r="V6486" i="2" s="1"/>
  <c r="AA6486" i="2"/>
  <c r="AD6486" i="2"/>
  <c r="E6487" i="2"/>
  <c r="Z6487" i="2"/>
  <c r="V6487" i="2" s="1"/>
  <c r="AA6487" i="2"/>
  <c r="AD6487" i="2"/>
  <c r="E6488" i="2"/>
  <c r="Z6488" i="2"/>
  <c r="V6488" i="2" s="1"/>
  <c r="AA6488" i="2"/>
  <c r="AD6488" i="2"/>
  <c r="E6489" i="2"/>
  <c r="Z6489" i="2"/>
  <c r="V6489" i="2" s="1"/>
  <c r="AA6489" i="2"/>
  <c r="AD6489" i="2"/>
  <c r="E6490" i="2"/>
  <c r="Z6490" i="2"/>
  <c r="V6490" i="2" s="1"/>
  <c r="AA6490" i="2"/>
  <c r="AD6490" i="2"/>
  <c r="E6491" i="2"/>
  <c r="Z6491" i="2"/>
  <c r="V6491" i="2" s="1"/>
  <c r="AA6491" i="2"/>
  <c r="AD6491" i="2"/>
  <c r="E6492" i="2"/>
  <c r="Z6492" i="2"/>
  <c r="V6492" i="2" s="1"/>
  <c r="AA6492" i="2"/>
  <c r="AD6492" i="2"/>
  <c r="E6493" i="2"/>
  <c r="Z6493" i="2"/>
  <c r="V6493" i="2" s="1"/>
  <c r="AA6493" i="2"/>
  <c r="AD6493" i="2"/>
  <c r="E6494" i="2"/>
  <c r="Z6494" i="2"/>
  <c r="V6494" i="2" s="1"/>
  <c r="AA6494" i="2"/>
  <c r="AD6494" i="2"/>
  <c r="E6495" i="2"/>
  <c r="Z6495" i="2"/>
  <c r="V6495" i="2" s="1"/>
  <c r="AA6495" i="2"/>
  <c r="AD6495" i="2"/>
  <c r="E6496" i="2"/>
  <c r="Z6496" i="2"/>
  <c r="V6496" i="2" s="1"/>
  <c r="AA6496" i="2"/>
  <c r="AD6496" i="2"/>
  <c r="E6497" i="2"/>
  <c r="Z6497" i="2"/>
  <c r="V6497" i="2" s="1"/>
  <c r="AA6497" i="2"/>
  <c r="AD6497" i="2"/>
  <c r="E6498" i="2"/>
  <c r="Z6498" i="2"/>
  <c r="V6498" i="2" s="1"/>
  <c r="AA6498" i="2"/>
  <c r="AD6498" i="2"/>
  <c r="E6499" i="2"/>
  <c r="Z6499" i="2"/>
  <c r="V6499" i="2" s="1"/>
  <c r="AA6499" i="2"/>
  <c r="AD6499" i="2"/>
  <c r="E6500" i="2"/>
  <c r="Z6500" i="2"/>
  <c r="V6500" i="2" s="1"/>
  <c r="AA6500" i="2"/>
  <c r="AD6500" i="2"/>
  <c r="E6501" i="2"/>
  <c r="Z6501" i="2"/>
  <c r="V6501" i="2" s="1"/>
  <c r="AA6501" i="2"/>
  <c r="AD6501" i="2"/>
  <c r="E6502" i="2"/>
  <c r="Z6502" i="2"/>
  <c r="V6502" i="2" s="1"/>
  <c r="AA6502" i="2"/>
  <c r="AD6502" i="2"/>
  <c r="E6503" i="2"/>
  <c r="Z6503" i="2"/>
  <c r="V6503" i="2" s="1"/>
  <c r="AA6503" i="2"/>
  <c r="AD6503" i="2"/>
  <c r="E6504" i="2"/>
  <c r="Z6504" i="2"/>
  <c r="V6504" i="2" s="1"/>
  <c r="AA6504" i="2"/>
  <c r="AD6504" i="2"/>
  <c r="E6505" i="2"/>
  <c r="Z6505" i="2"/>
  <c r="V6505" i="2" s="1"/>
  <c r="AA6505" i="2"/>
  <c r="AD6505" i="2"/>
  <c r="E6506" i="2"/>
  <c r="Z6506" i="2"/>
  <c r="V6506" i="2" s="1"/>
  <c r="AA6506" i="2"/>
  <c r="AD6506" i="2"/>
  <c r="E6507" i="2"/>
  <c r="Z6507" i="2"/>
  <c r="V6507" i="2" s="1"/>
  <c r="AA6507" i="2"/>
  <c r="AD6507" i="2"/>
  <c r="E6508" i="2"/>
  <c r="Z6508" i="2"/>
  <c r="V6508" i="2" s="1"/>
  <c r="AA6508" i="2"/>
  <c r="AD6508" i="2"/>
  <c r="E6509" i="2"/>
  <c r="Z6509" i="2"/>
  <c r="V6509" i="2" s="1"/>
  <c r="AA6509" i="2"/>
  <c r="AD6509" i="2"/>
  <c r="E6510" i="2"/>
  <c r="Z6510" i="2"/>
  <c r="V6510" i="2" s="1"/>
  <c r="AA6510" i="2"/>
  <c r="AD6510" i="2"/>
  <c r="E6511" i="2"/>
  <c r="Z6511" i="2"/>
  <c r="V6511" i="2" s="1"/>
  <c r="AA6511" i="2"/>
  <c r="AD6511" i="2"/>
  <c r="E6512" i="2"/>
  <c r="Z6512" i="2"/>
  <c r="V6512" i="2" s="1"/>
  <c r="AA6512" i="2"/>
  <c r="AD6512" i="2"/>
  <c r="E6513" i="2"/>
  <c r="Z6513" i="2"/>
  <c r="V6513" i="2" s="1"/>
  <c r="AA6513" i="2"/>
  <c r="AD6513" i="2"/>
  <c r="E6514" i="2"/>
  <c r="Z6514" i="2"/>
  <c r="V6514" i="2" s="1"/>
  <c r="AA6514" i="2"/>
  <c r="AD6514" i="2"/>
  <c r="E6515" i="2"/>
  <c r="Z6515" i="2"/>
  <c r="V6515" i="2" s="1"/>
  <c r="AA6515" i="2"/>
  <c r="AD6515" i="2"/>
  <c r="E6516" i="2"/>
  <c r="Z6516" i="2"/>
  <c r="V6516" i="2" s="1"/>
  <c r="AA6516" i="2"/>
  <c r="AD6516" i="2"/>
  <c r="E6517" i="2"/>
  <c r="Z6517" i="2"/>
  <c r="V6517" i="2" s="1"/>
  <c r="AA6517" i="2"/>
  <c r="AD6517" i="2"/>
  <c r="E6518" i="2"/>
  <c r="Z6518" i="2"/>
  <c r="V6518" i="2" s="1"/>
  <c r="AA6518" i="2"/>
  <c r="AD6518" i="2"/>
  <c r="E6519" i="2"/>
  <c r="Z6519" i="2"/>
  <c r="V6519" i="2" s="1"/>
  <c r="AA6519" i="2"/>
  <c r="AD6519" i="2"/>
  <c r="E6520" i="2"/>
  <c r="Z6520" i="2"/>
  <c r="V6520" i="2" s="1"/>
  <c r="AA6520" i="2"/>
  <c r="AD6520" i="2"/>
  <c r="E6521" i="2"/>
  <c r="Z6521" i="2"/>
  <c r="V6521" i="2" s="1"/>
  <c r="AA6521" i="2"/>
  <c r="AD6521" i="2"/>
  <c r="E6522" i="2"/>
  <c r="Z6522" i="2"/>
  <c r="V6522" i="2" s="1"/>
  <c r="AA6522" i="2"/>
  <c r="AD6522" i="2"/>
  <c r="E6523" i="2"/>
  <c r="Z6523" i="2"/>
  <c r="V6523" i="2" s="1"/>
  <c r="AA6523" i="2"/>
  <c r="AD6523" i="2"/>
  <c r="E6524" i="2"/>
  <c r="Z6524" i="2"/>
  <c r="V6524" i="2" s="1"/>
  <c r="AA6524" i="2"/>
  <c r="AD6524" i="2"/>
  <c r="E6525" i="2"/>
  <c r="Z6525" i="2"/>
  <c r="V6525" i="2" s="1"/>
  <c r="AA6525" i="2"/>
  <c r="AD6525" i="2"/>
  <c r="E6526" i="2"/>
  <c r="Z6526" i="2"/>
  <c r="V6526" i="2" s="1"/>
  <c r="AA6526" i="2"/>
  <c r="AD6526" i="2"/>
  <c r="E6527" i="2"/>
  <c r="Z6527" i="2"/>
  <c r="V6527" i="2" s="1"/>
  <c r="AA6527" i="2"/>
  <c r="AD6527" i="2"/>
  <c r="E6528" i="2"/>
  <c r="Z6528" i="2"/>
  <c r="V6528" i="2" s="1"/>
  <c r="AA6528" i="2"/>
  <c r="AD6528" i="2"/>
  <c r="E6529" i="2"/>
  <c r="Z6529" i="2"/>
  <c r="V6529" i="2" s="1"/>
  <c r="AA6529" i="2"/>
  <c r="AD6529" i="2"/>
  <c r="E6530" i="2"/>
  <c r="Z6530" i="2"/>
  <c r="V6530" i="2" s="1"/>
  <c r="AA6530" i="2"/>
  <c r="AD6530" i="2"/>
  <c r="E6531" i="2"/>
  <c r="Z6531" i="2"/>
  <c r="V6531" i="2" s="1"/>
  <c r="AA6531" i="2"/>
  <c r="AD6531" i="2"/>
  <c r="E6532" i="2"/>
  <c r="Z6532" i="2"/>
  <c r="V6532" i="2" s="1"/>
  <c r="AA6532" i="2"/>
  <c r="AD6532" i="2"/>
  <c r="E6533" i="2"/>
  <c r="Z6533" i="2"/>
  <c r="V6533" i="2" s="1"/>
  <c r="AA6533" i="2"/>
  <c r="AD6533" i="2"/>
  <c r="E6534" i="2"/>
  <c r="Z6534" i="2"/>
  <c r="V6534" i="2" s="1"/>
  <c r="AA6534" i="2"/>
  <c r="AD6534" i="2"/>
  <c r="E6535" i="2"/>
  <c r="Z6535" i="2"/>
  <c r="V6535" i="2" s="1"/>
  <c r="AA6535" i="2"/>
  <c r="AD6535" i="2"/>
  <c r="E6536" i="2"/>
  <c r="Z6536" i="2"/>
  <c r="V6536" i="2" s="1"/>
  <c r="AA6536" i="2"/>
  <c r="AD6536" i="2"/>
  <c r="E6537" i="2"/>
  <c r="Z6537" i="2"/>
  <c r="V6537" i="2" s="1"/>
  <c r="AA6537" i="2"/>
  <c r="AD6537" i="2"/>
  <c r="E6538" i="2"/>
  <c r="Z6538" i="2"/>
  <c r="V6538" i="2" s="1"/>
  <c r="AA6538" i="2"/>
  <c r="AD6538" i="2"/>
  <c r="E6539" i="2"/>
  <c r="Z6539" i="2"/>
  <c r="V6539" i="2" s="1"/>
  <c r="AA6539" i="2"/>
  <c r="AD6539" i="2"/>
  <c r="E6540" i="2"/>
  <c r="Z6540" i="2"/>
  <c r="V6540" i="2" s="1"/>
  <c r="AA6540" i="2"/>
  <c r="AB6540" i="2" s="1"/>
  <c r="AD6540" i="2"/>
  <c r="E6541" i="2"/>
  <c r="Z6541" i="2"/>
  <c r="AA6541" i="2"/>
  <c r="AD6541" i="2"/>
  <c r="E6542" i="2"/>
  <c r="Z6542" i="2"/>
  <c r="V6542" i="2" s="1"/>
  <c r="AA6542" i="2"/>
  <c r="AB6542" i="2" s="1"/>
  <c r="AC6542" i="2"/>
  <c r="AD6542" i="2"/>
  <c r="E6543" i="2"/>
  <c r="Z6543" i="2"/>
  <c r="AA6543" i="2"/>
  <c r="AD6543" i="2"/>
  <c r="E6544" i="2"/>
  <c r="Z6544" i="2"/>
  <c r="AA6544" i="2"/>
  <c r="AD6544" i="2"/>
  <c r="E6545" i="2"/>
  <c r="Z6545" i="2"/>
  <c r="AA6545" i="2"/>
  <c r="AD6545" i="2"/>
  <c r="E6546" i="2"/>
  <c r="Z6546" i="2"/>
  <c r="AA6546" i="2"/>
  <c r="AB6546" i="2" s="1"/>
  <c r="AD6546" i="2"/>
  <c r="E6547" i="2"/>
  <c r="Z6547" i="2"/>
  <c r="AA6547" i="2"/>
  <c r="AC6547" i="2" s="1"/>
  <c r="AD6547" i="2"/>
  <c r="E6548" i="2"/>
  <c r="Z6548" i="2"/>
  <c r="AA6548" i="2"/>
  <c r="AB6548" i="2" s="1"/>
  <c r="AC6548" i="2"/>
  <c r="AD6548" i="2"/>
  <c r="E6549" i="2"/>
  <c r="Z6549" i="2"/>
  <c r="AA6549" i="2"/>
  <c r="AD6549" i="2"/>
  <c r="E6550" i="2"/>
  <c r="Z6550" i="2"/>
  <c r="AA6550" i="2"/>
  <c r="AB6550" i="2" s="1"/>
  <c r="AD6550" i="2"/>
  <c r="E6551" i="2"/>
  <c r="Z6551" i="2"/>
  <c r="AA6551" i="2"/>
  <c r="AC6551" i="2" s="1"/>
  <c r="AD6551" i="2"/>
  <c r="E6552" i="2"/>
  <c r="Z6552" i="2"/>
  <c r="V6552" i="2" s="1"/>
  <c r="AA6552" i="2"/>
  <c r="AB6552" i="2" s="1"/>
  <c r="AD6552" i="2"/>
  <c r="E6553" i="2"/>
  <c r="Z6553" i="2"/>
  <c r="AA6553" i="2"/>
  <c r="AC6553" i="2" s="1"/>
  <c r="AD6553" i="2"/>
  <c r="E6554" i="2"/>
  <c r="Z6554" i="2"/>
  <c r="V6554" i="2" s="1"/>
  <c r="AA6554" i="2"/>
  <c r="AB6554" i="2" s="1"/>
  <c r="AD6554" i="2"/>
  <c r="E6555" i="2"/>
  <c r="Z6555" i="2"/>
  <c r="V6555" i="2" s="1"/>
  <c r="AA6555" i="2"/>
  <c r="AC6555" i="2" s="1"/>
  <c r="AD6555" i="2"/>
  <c r="E6556" i="2"/>
  <c r="Z6556" i="2"/>
  <c r="AA6556" i="2"/>
  <c r="AB6556" i="2" s="1"/>
  <c r="AC6556" i="2"/>
  <c r="AD6556" i="2"/>
  <c r="E6557" i="2"/>
  <c r="Z6557" i="2"/>
  <c r="AA6557" i="2"/>
  <c r="AC6557" i="2" s="1"/>
  <c r="AD6557" i="2"/>
  <c r="E6558" i="2"/>
  <c r="Z6558" i="2"/>
  <c r="AA6558" i="2"/>
  <c r="AB6558" i="2" s="1"/>
  <c r="AD6558" i="2"/>
  <c r="E6559" i="2"/>
  <c r="Z6559" i="2"/>
  <c r="AA6559" i="2"/>
  <c r="AC6559" i="2" s="1"/>
  <c r="AD6559" i="2"/>
  <c r="E6560" i="2"/>
  <c r="Z6560" i="2"/>
  <c r="AA6560" i="2"/>
  <c r="AB6560" i="2" s="1"/>
  <c r="AC6560" i="2"/>
  <c r="AD6560" i="2"/>
  <c r="E6561" i="2"/>
  <c r="Z6561" i="2"/>
  <c r="AA6561" i="2"/>
  <c r="AD6561" i="2"/>
  <c r="E6562" i="2"/>
  <c r="Z6562" i="2"/>
  <c r="AA6562" i="2"/>
  <c r="AB6562" i="2" s="1"/>
  <c r="AD6562" i="2"/>
  <c r="E6563" i="2"/>
  <c r="Z6563" i="2"/>
  <c r="AA6563" i="2"/>
  <c r="AC6563" i="2" s="1"/>
  <c r="AD6563" i="2"/>
  <c r="E6564" i="2"/>
  <c r="Z6564" i="2"/>
  <c r="V6564" i="2" s="1"/>
  <c r="AA6564" i="2"/>
  <c r="AB6564" i="2" s="1"/>
  <c r="AD6564" i="2"/>
  <c r="E6565" i="2"/>
  <c r="Z6565" i="2"/>
  <c r="AA6565" i="2"/>
  <c r="AC6565" i="2" s="1"/>
  <c r="AD6565" i="2"/>
  <c r="E6566" i="2"/>
  <c r="Z6566" i="2"/>
  <c r="V6566" i="2" s="1"/>
  <c r="AA6566" i="2"/>
  <c r="AB6566" i="2" s="1"/>
  <c r="AD6566" i="2"/>
  <c r="E6567" i="2"/>
  <c r="Z6567" i="2"/>
  <c r="V6567" i="2" s="1"/>
  <c r="AA6567" i="2"/>
  <c r="AC6567" i="2" s="1"/>
  <c r="AD6567" i="2"/>
  <c r="E6568" i="2"/>
  <c r="Z6568" i="2"/>
  <c r="AA6568" i="2"/>
  <c r="AB6568" i="2" s="1"/>
  <c r="AC6568" i="2"/>
  <c r="AD6568" i="2"/>
  <c r="E6569" i="2"/>
  <c r="Z6569" i="2"/>
  <c r="AA6569" i="2"/>
  <c r="AC6569" i="2" s="1"/>
  <c r="AD6569" i="2"/>
  <c r="E6570" i="2"/>
  <c r="Z6570" i="2"/>
  <c r="V6570" i="2" s="1"/>
  <c r="AA6570" i="2"/>
  <c r="AB6570" i="2" s="1"/>
  <c r="AD6570" i="2"/>
  <c r="E6571" i="2"/>
  <c r="Z6571" i="2"/>
  <c r="AA6571" i="2"/>
  <c r="AB6571" i="2"/>
  <c r="AC6571" i="2"/>
  <c r="AD6571" i="2"/>
  <c r="E6572" i="2"/>
  <c r="Z6572" i="2"/>
  <c r="V6572" i="2" s="1"/>
  <c r="AA6572" i="2"/>
  <c r="AB6572" i="2" s="1"/>
  <c r="AD6572" i="2"/>
  <c r="E6573" i="2"/>
  <c r="Z6573" i="2"/>
  <c r="V6573" i="2" s="1"/>
  <c r="AA6573" i="2"/>
  <c r="AB6573" i="2" s="1"/>
  <c r="AD6573" i="2"/>
  <c r="E6574" i="2"/>
  <c r="Z6574" i="2"/>
  <c r="AA6574" i="2"/>
  <c r="AB6574" i="2" s="1"/>
  <c r="AD6574" i="2"/>
  <c r="E6575" i="2"/>
  <c r="Z6575" i="2"/>
  <c r="AA6575" i="2"/>
  <c r="AB6575" i="2"/>
  <c r="AC6575" i="2"/>
  <c r="AD6575" i="2"/>
  <c r="E6576" i="2"/>
  <c r="Z6576" i="2"/>
  <c r="V6576" i="2" s="1"/>
  <c r="AA6576" i="2"/>
  <c r="AB6576" i="2" s="1"/>
  <c r="AD6576" i="2"/>
  <c r="E6577" i="2"/>
  <c r="Z6577" i="2"/>
  <c r="V6577" i="2" s="1"/>
  <c r="AA6577" i="2"/>
  <c r="AB6577" i="2" s="1"/>
  <c r="AD6577" i="2"/>
  <c r="E6578" i="2"/>
  <c r="Z6578" i="2"/>
  <c r="AA6578" i="2"/>
  <c r="AB6578" i="2" s="1"/>
  <c r="AD6578" i="2"/>
  <c r="E6579" i="2"/>
  <c r="Z6579" i="2"/>
  <c r="AA6579" i="2"/>
  <c r="AB6579" i="2"/>
  <c r="AC6579" i="2"/>
  <c r="AD6579" i="2"/>
  <c r="E6580" i="2"/>
  <c r="Z6580" i="2"/>
  <c r="V6580" i="2" s="1"/>
  <c r="AA6580" i="2"/>
  <c r="AB6580" i="2" s="1"/>
  <c r="AD6580" i="2"/>
  <c r="E6581" i="2"/>
  <c r="Z6581" i="2"/>
  <c r="V6581" i="2" s="1"/>
  <c r="AA6581" i="2"/>
  <c r="AB6581" i="2" s="1"/>
  <c r="AC6581" i="2"/>
  <c r="AD6581" i="2"/>
  <c r="E6582" i="2"/>
  <c r="Z6582" i="2"/>
  <c r="AA6582" i="2"/>
  <c r="AB6582" i="2" s="1"/>
  <c r="AD6582" i="2"/>
  <c r="E6583" i="2"/>
  <c r="Z6583" i="2"/>
  <c r="AA6583" i="2"/>
  <c r="AB6583" i="2"/>
  <c r="AC6583" i="2"/>
  <c r="AD6583" i="2"/>
  <c r="E6584" i="2"/>
  <c r="Z6584" i="2"/>
  <c r="V6584" i="2" s="1"/>
  <c r="AA6584" i="2"/>
  <c r="AB6584" i="2" s="1"/>
  <c r="AD6584" i="2"/>
  <c r="E6585" i="2"/>
  <c r="Z6585" i="2"/>
  <c r="V6585" i="2" s="1"/>
  <c r="AA6585" i="2"/>
  <c r="AB6585" i="2" s="1"/>
  <c r="AD6585" i="2"/>
  <c r="E6586" i="2"/>
  <c r="Z6586" i="2"/>
  <c r="AA6586" i="2"/>
  <c r="AB6586" i="2" s="1"/>
  <c r="AD6586" i="2"/>
  <c r="E6587" i="2"/>
  <c r="Z6587" i="2"/>
  <c r="AA6587" i="2"/>
  <c r="AB6587" i="2"/>
  <c r="AC6587" i="2"/>
  <c r="AD6587" i="2"/>
  <c r="E6588" i="2"/>
  <c r="Z6588" i="2"/>
  <c r="V6588" i="2" s="1"/>
  <c r="AA6588" i="2"/>
  <c r="AB6588" i="2" s="1"/>
  <c r="AD6588" i="2"/>
  <c r="E6589" i="2"/>
  <c r="Z6589" i="2"/>
  <c r="V6589" i="2" s="1"/>
  <c r="AA6589" i="2"/>
  <c r="AB6589" i="2" s="1"/>
  <c r="AD6589" i="2"/>
  <c r="E6590" i="2"/>
  <c r="Z6590" i="2"/>
  <c r="AA6590" i="2"/>
  <c r="AB6590" i="2" s="1"/>
  <c r="AD6590" i="2"/>
  <c r="E6591" i="2"/>
  <c r="Z6591" i="2"/>
  <c r="AA6591" i="2"/>
  <c r="AB6591" i="2"/>
  <c r="AC6591" i="2"/>
  <c r="AD6591" i="2"/>
  <c r="E6592" i="2"/>
  <c r="Z6592" i="2"/>
  <c r="V6592" i="2" s="1"/>
  <c r="AA6592" i="2"/>
  <c r="AB6592" i="2" s="1"/>
  <c r="AD6592" i="2"/>
  <c r="E6593" i="2"/>
  <c r="Z6593" i="2"/>
  <c r="V6593" i="2" s="1"/>
  <c r="AA6593" i="2"/>
  <c r="AB6593" i="2" s="1"/>
  <c r="AC6593" i="2"/>
  <c r="AD6593" i="2"/>
  <c r="E6594" i="2"/>
  <c r="Z6594" i="2"/>
  <c r="AA6594" i="2"/>
  <c r="AB6594" i="2" s="1"/>
  <c r="AD6594" i="2"/>
  <c r="E6595" i="2"/>
  <c r="Z6595" i="2"/>
  <c r="AA6595" i="2"/>
  <c r="AB6595" i="2"/>
  <c r="AC6595" i="2"/>
  <c r="AD6595" i="2"/>
  <c r="E6596" i="2"/>
  <c r="Z6596" i="2"/>
  <c r="V6596" i="2" s="1"/>
  <c r="AA6596" i="2"/>
  <c r="AB6596" i="2" s="1"/>
  <c r="AD6596" i="2"/>
  <c r="E6597" i="2"/>
  <c r="Z6597" i="2"/>
  <c r="V6597" i="2" s="1"/>
  <c r="AA6597" i="2"/>
  <c r="AB6597" i="2" s="1"/>
  <c r="AD6597" i="2"/>
  <c r="E6598" i="2"/>
  <c r="Z6598" i="2"/>
  <c r="AA6598" i="2"/>
  <c r="AB6598" i="2" s="1"/>
  <c r="AD6598" i="2"/>
  <c r="E6599" i="2"/>
  <c r="Z6599" i="2"/>
  <c r="AA6599" i="2"/>
  <c r="AB6599" i="2"/>
  <c r="AC6599" i="2"/>
  <c r="AD6599" i="2"/>
  <c r="E6600" i="2"/>
  <c r="Z6600" i="2"/>
  <c r="V6600" i="2" s="1"/>
  <c r="AA6600" i="2"/>
  <c r="AB6600" i="2" s="1"/>
  <c r="AD6600" i="2"/>
  <c r="E6601" i="2"/>
  <c r="Z6601" i="2"/>
  <c r="V6601" i="2" s="1"/>
  <c r="AA6601" i="2"/>
  <c r="AB6601" i="2" s="1"/>
  <c r="AD6601" i="2"/>
  <c r="E6602" i="2"/>
  <c r="Z6602" i="2"/>
  <c r="AA6602" i="2"/>
  <c r="AB6602" i="2" s="1"/>
  <c r="AD6602" i="2"/>
  <c r="E6603" i="2"/>
  <c r="Z6603" i="2"/>
  <c r="AA6603" i="2"/>
  <c r="AB6603" i="2"/>
  <c r="AC6603" i="2"/>
  <c r="AD6603" i="2"/>
  <c r="E6604" i="2"/>
  <c r="Z6604" i="2"/>
  <c r="V6604" i="2" s="1"/>
  <c r="AA6604" i="2"/>
  <c r="AB6604" i="2" s="1"/>
  <c r="AD6604" i="2"/>
  <c r="E6605" i="2"/>
  <c r="Z6605" i="2"/>
  <c r="V6605" i="2" s="1"/>
  <c r="AA6605" i="2"/>
  <c r="AB6605" i="2" s="1"/>
  <c r="AC6605" i="2"/>
  <c r="AD6605" i="2"/>
  <c r="E6606" i="2"/>
  <c r="Z6606" i="2"/>
  <c r="AA6606" i="2"/>
  <c r="AB6606" i="2" s="1"/>
  <c r="AD6606" i="2"/>
  <c r="E6607" i="2"/>
  <c r="Z6607" i="2"/>
  <c r="AA6607" i="2"/>
  <c r="AB6607" i="2"/>
  <c r="AC6607" i="2"/>
  <c r="AD6607" i="2"/>
  <c r="E6608" i="2"/>
  <c r="Z6608" i="2"/>
  <c r="V6608" i="2" s="1"/>
  <c r="AA6608" i="2"/>
  <c r="AB6608" i="2" s="1"/>
  <c r="AD6608" i="2"/>
  <c r="E6609" i="2"/>
  <c r="Z6609" i="2"/>
  <c r="V6609" i="2" s="1"/>
  <c r="AA6609" i="2"/>
  <c r="AB6609" i="2" s="1"/>
  <c r="AD6609" i="2"/>
  <c r="E6610" i="2"/>
  <c r="Z6610" i="2"/>
  <c r="AA6610" i="2"/>
  <c r="AB6610" i="2" s="1"/>
  <c r="AD6610" i="2"/>
  <c r="E6611" i="2"/>
  <c r="Z6611" i="2"/>
  <c r="AA6611" i="2"/>
  <c r="AB6611" i="2"/>
  <c r="AC6611" i="2"/>
  <c r="AD6611" i="2"/>
  <c r="E6612" i="2"/>
  <c r="Z6612" i="2"/>
  <c r="V6612" i="2" s="1"/>
  <c r="AA6612" i="2"/>
  <c r="AB6612" i="2" s="1"/>
  <c r="AD6612" i="2"/>
  <c r="E6613" i="2"/>
  <c r="Z6613" i="2"/>
  <c r="V6613" i="2" s="1"/>
  <c r="AA6613" i="2"/>
  <c r="AB6613" i="2" s="1"/>
  <c r="AD6613" i="2"/>
  <c r="E6614" i="2"/>
  <c r="Z6614" i="2"/>
  <c r="AA6614" i="2"/>
  <c r="AB6614" i="2" s="1"/>
  <c r="AD6614" i="2"/>
  <c r="E6615" i="2"/>
  <c r="Z6615" i="2"/>
  <c r="AA6615" i="2"/>
  <c r="AB6615" i="2"/>
  <c r="AC6615" i="2"/>
  <c r="AD6615" i="2"/>
  <c r="E6616" i="2"/>
  <c r="Z6616" i="2"/>
  <c r="V6616" i="2" s="1"/>
  <c r="AA6616" i="2"/>
  <c r="AB6616" i="2" s="1"/>
  <c r="AD6616" i="2"/>
  <c r="E6617" i="2"/>
  <c r="Z6617" i="2"/>
  <c r="V6617" i="2" s="1"/>
  <c r="AA6617" i="2"/>
  <c r="AB6617" i="2" s="1"/>
  <c r="AC6617" i="2"/>
  <c r="AD6617" i="2"/>
  <c r="E6618" i="2"/>
  <c r="Z6618" i="2"/>
  <c r="AA6618" i="2"/>
  <c r="AB6618" i="2" s="1"/>
  <c r="AD6618" i="2"/>
  <c r="E6619" i="2"/>
  <c r="Z6619" i="2"/>
  <c r="AA6619" i="2"/>
  <c r="AB6619" i="2"/>
  <c r="AC6619" i="2"/>
  <c r="AD6619" i="2"/>
  <c r="D6620" i="2"/>
  <c r="Z6620" i="2"/>
  <c r="AA6620" i="2"/>
  <c r="AB6620" i="2" s="1"/>
  <c r="AD6620" i="2"/>
  <c r="Z6621" i="2"/>
  <c r="AA6621" i="2"/>
  <c r="AC6621" i="2" s="1"/>
  <c r="AD6621" i="2"/>
  <c r="Z6622" i="2"/>
  <c r="AA6622" i="2"/>
  <c r="AB6622" i="2" s="1"/>
  <c r="AD6622" i="2"/>
  <c r="Z6623" i="2"/>
  <c r="V6623" i="2" s="1"/>
  <c r="W6623" i="2" s="1"/>
  <c r="X6623" i="2" s="1"/>
  <c r="AA6623" i="2"/>
  <c r="AB6623" i="2" s="1"/>
  <c r="AD6623" i="2"/>
  <c r="V6624" i="2"/>
  <c r="Z6624" i="2"/>
  <c r="AA6624" i="2"/>
  <c r="AB6624" i="2" s="1"/>
  <c r="AC6624" i="2"/>
  <c r="AD6624" i="2"/>
  <c r="E6625" i="2"/>
  <c r="Z6625" i="2"/>
  <c r="AA6625" i="2"/>
  <c r="AB6625" i="2" s="1"/>
  <c r="AD6625" i="2"/>
  <c r="E6626" i="2"/>
  <c r="Z6626" i="2"/>
  <c r="AA6626" i="2"/>
  <c r="AB6626" i="2" s="1"/>
  <c r="AD6626" i="2"/>
  <c r="E6627" i="2"/>
  <c r="Z6627" i="2"/>
  <c r="AA6627" i="2"/>
  <c r="AB6627" i="2" s="1"/>
  <c r="AD6627" i="2"/>
  <c r="E6628" i="2"/>
  <c r="Z6628" i="2"/>
  <c r="AA6628" i="2"/>
  <c r="AD6628" i="2"/>
  <c r="E6629" i="2"/>
  <c r="Z6629" i="2"/>
  <c r="AA6629" i="2"/>
  <c r="AB6629" i="2" s="1"/>
  <c r="AD6629" i="2"/>
  <c r="E6630" i="2"/>
  <c r="Z6630" i="2"/>
  <c r="V6630" i="2" s="1"/>
  <c r="AA6630" i="2"/>
  <c r="AB6630" i="2" s="1"/>
  <c r="AD6630" i="2"/>
  <c r="E6631" i="2"/>
  <c r="Z6631" i="2"/>
  <c r="AA6631" i="2"/>
  <c r="AB6631" i="2" s="1"/>
  <c r="AD6631" i="2"/>
  <c r="E6632" i="2"/>
  <c r="Z6632" i="2"/>
  <c r="V6632" i="2" s="1"/>
  <c r="AA6632" i="2"/>
  <c r="AB6632" i="2" s="1"/>
  <c r="AD6632" i="2"/>
  <c r="E6633" i="2"/>
  <c r="Z6633" i="2"/>
  <c r="AA6633" i="2"/>
  <c r="AB6633" i="2" s="1"/>
  <c r="AD6633" i="2"/>
  <c r="E6634" i="2"/>
  <c r="V6634" i="2"/>
  <c r="Z6634" i="2"/>
  <c r="AA6634" i="2"/>
  <c r="AB6634" i="2" s="1"/>
  <c r="AC6634" i="2"/>
  <c r="AD6634" i="2"/>
  <c r="E6635" i="2"/>
  <c r="Z6635" i="2"/>
  <c r="AA6635" i="2"/>
  <c r="AB6635" i="2" s="1"/>
  <c r="AD6635" i="2"/>
  <c r="E6636" i="2"/>
  <c r="H6636" i="2"/>
  <c r="Z6636" i="2"/>
  <c r="AA6636" i="2"/>
  <c r="AC6636" i="2" s="1"/>
  <c r="AD6636" i="2"/>
  <c r="E6637" i="2"/>
  <c r="Z6637" i="2"/>
  <c r="V6637" i="2" s="1"/>
  <c r="W6637" i="2" s="1"/>
  <c r="X6637" i="2" s="1"/>
  <c r="AA6637" i="2"/>
  <c r="AC6637" i="2" s="1"/>
  <c r="AD6637" i="2"/>
  <c r="E6638" i="2"/>
  <c r="H6638" i="2"/>
  <c r="Z6638" i="2"/>
  <c r="V6638" i="2" s="1"/>
  <c r="AA6638" i="2"/>
  <c r="AB6638" i="2" s="1"/>
  <c r="AD6638" i="2"/>
  <c r="E6639" i="2"/>
  <c r="Z6639" i="2"/>
  <c r="AA6639" i="2"/>
  <c r="AB6639" i="2" s="1"/>
  <c r="AD6639" i="2"/>
  <c r="E6640" i="2"/>
  <c r="V6640" i="2"/>
  <c r="Z6640" i="2"/>
  <c r="AA6640" i="2"/>
  <c r="AB6640" i="2" s="1"/>
  <c r="AC6640" i="2"/>
  <c r="AD6640" i="2"/>
  <c r="E6641" i="2"/>
  <c r="Z6641" i="2"/>
  <c r="AA6641" i="2"/>
  <c r="AB6641" i="2" s="1"/>
  <c r="AD6641" i="2"/>
  <c r="E6642" i="2"/>
  <c r="Z6642" i="2"/>
  <c r="AA6642" i="2"/>
  <c r="AB6642" i="2" s="1"/>
  <c r="AD6642" i="2"/>
  <c r="E6643" i="2"/>
  <c r="Z6643" i="2"/>
  <c r="AA6643" i="2"/>
  <c r="AB6643" i="2" s="1"/>
  <c r="AD6643" i="2"/>
  <c r="E6644" i="2"/>
  <c r="Z6644" i="2"/>
  <c r="V6644" i="2" s="1"/>
  <c r="AA6644" i="2"/>
  <c r="AB6644" i="2" s="1"/>
  <c r="AD6644" i="2"/>
  <c r="E6645" i="2"/>
  <c r="Z6645" i="2"/>
  <c r="AA6645" i="2"/>
  <c r="AB6645" i="2" s="1"/>
  <c r="AD6645" i="2"/>
  <c r="E99" i="2"/>
  <c r="V99" i="2"/>
  <c r="AA99" i="2"/>
  <c r="AC99" i="2" s="1"/>
  <c r="AD99" i="2"/>
  <c r="E162" i="2"/>
  <c r="Z162" i="2"/>
  <c r="V162" i="2" s="1"/>
  <c r="AA162" i="2"/>
  <c r="AC162" i="2" s="1"/>
  <c r="AB162" i="2"/>
  <c r="AD162" i="2"/>
  <c r="E201" i="2"/>
  <c r="Z201" i="2"/>
  <c r="AA201" i="2"/>
  <c r="AD201" i="2"/>
  <c r="E232" i="2"/>
  <c r="Z232" i="2"/>
  <c r="AA232" i="2"/>
  <c r="AC232" i="2" s="1"/>
  <c r="AD232" i="2"/>
  <c r="E233" i="2"/>
  <c r="Z233" i="2"/>
  <c r="AA233" i="2"/>
  <c r="AD233" i="2"/>
  <c r="E323" i="2"/>
  <c r="Z323" i="2"/>
  <c r="AA323" i="2"/>
  <c r="AC323" i="2" s="1"/>
  <c r="AD323" i="2"/>
  <c r="E324" i="2"/>
  <c r="Z324" i="2"/>
  <c r="AA324" i="2"/>
  <c r="AC324" i="2" s="1"/>
  <c r="AD324" i="2"/>
  <c r="E325" i="2"/>
  <c r="Z325" i="2"/>
  <c r="AA325" i="2"/>
  <c r="AC325" i="2" s="1"/>
  <c r="AE325" i="2" s="1"/>
  <c r="AD325" i="2"/>
  <c r="E331" i="2"/>
  <c r="Z331" i="2"/>
  <c r="AA331" i="2"/>
  <c r="AC331" i="2" s="1"/>
  <c r="AD331" i="2"/>
  <c r="E360" i="2"/>
  <c r="Z360" i="2"/>
  <c r="AA360" i="2"/>
  <c r="AC360" i="2" s="1"/>
  <c r="AD360" i="2"/>
  <c r="E387" i="2"/>
  <c r="Z387" i="2"/>
  <c r="AA387" i="2"/>
  <c r="AC387" i="2" s="1"/>
  <c r="AB387" i="2"/>
  <c r="AD387" i="2"/>
  <c r="E402" i="2"/>
  <c r="Z402" i="2"/>
  <c r="AA402" i="2"/>
  <c r="AC402" i="2" s="1"/>
  <c r="AD402" i="2"/>
  <c r="E403" i="2"/>
  <c r="W403" i="2"/>
  <c r="X403" i="2" s="1"/>
  <c r="Z403" i="2"/>
  <c r="V403" i="2" s="1"/>
  <c r="AA403" i="2"/>
  <c r="AC403" i="2" s="1"/>
  <c r="AB403" i="2"/>
  <c r="AD403" i="2"/>
  <c r="E591" i="2"/>
  <c r="Z591" i="2"/>
  <c r="AA591" i="2"/>
  <c r="AC591" i="2" s="1"/>
  <c r="AB591" i="2"/>
  <c r="AD591" i="2"/>
  <c r="E636" i="2"/>
  <c r="Z636" i="2"/>
  <c r="AA636" i="2"/>
  <c r="AC636" i="2" s="1"/>
  <c r="AE636" i="2" s="1"/>
  <c r="AD636" i="2"/>
  <c r="E637" i="2"/>
  <c r="Z637" i="2"/>
  <c r="AA637" i="2"/>
  <c r="AC637" i="2" s="1"/>
  <c r="AD637" i="2"/>
  <c r="E746" i="2"/>
  <c r="Z746" i="2"/>
  <c r="AA746" i="2"/>
  <c r="AC746" i="2" s="1"/>
  <c r="AD746" i="2"/>
  <c r="E747" i="2"/>
  <c r="Z747" i="2"/>
  <c r="AA747" i="2"/>
  <c r="AC747" i="2" s="1"/>
  <c r="AD747" i="2"/>
  <c r="E748" i="2"/>
  <c r="Z748" i="2"/>
  <c r="AA748" i="2"/>
  <c r="AC748" i="2" s="1"/>
  <c r="AE748" i="2" s="1"/>
  <c r="AD748" i="2"/>
  <c r="E749" i="2"/>
  <c r="Z749" i="2"/>
  <c r="AA749" i="2"/>
  <c r="AC749" i="2" s="1"/>
  <c r="AE749" i="2" s="1"/>
  <c r="AD749" i="2"/>
  <c r="E750" i="2"/>
  <c r="Z750" i="2"/>
  <c r="AA750" i="2"/>
  <c r="AC750" i="2" s="1"/>
  <c r="AD750" i="2"/>
  <c r="E751" i="2"/>
  <c r="Z751" i="2"/>
  <c r="AA751" i="2"/>
  <c r="AC751" i="2" s="1"/>
  <c r="AD751" i="2"/>
  <c r="E752" i="2"/>
  <c r="Z752" i="2"/>
  <c r="AA752" i="2"/>
  <c r="AC752" i="2" s="1"/>
  <c r="AD752" i="2"/>
  <c r="E753" i="2"/>
  <c r="Z753" i="2"/>
  <c r="AA753" i="2"/>
  <c r="AD753" i="2"/>
  <c r="E1215" i="2"/>
  <c r="Z1215" i="2"/>
  <c r="AA1215" i="2"/>
  <c r="AC1215" i="2" s="1"/>
  <c r="AD1215" i="2"/>
  <c r="E1216" i="2"/>
  <c r="Z1216" i="2"/>
  <c r="AA1216" i="2"/>
  <c r="AD1216" i="2"/>
  <c r="E1217" i="2"/>
  <c r="W1217" i="2"/>
  <c r="X1217" i="2" s="1"/>
  <c r="Z1217" i="2"/>
  <c r="V1217" i="2" s="1"/>
  <c r="AA1217" i="2"/>
  <c r="AC1217" i="2" s="1"/>
  <c r="AB1217" i="2"/>
  <c r="AD1217" i="2"/>
  <c r="E1218" i="2"/>
  <c r="Z1218" i="2"/>
  <c r="AA1218" i="2"/>
  <c r="AC1218" i="2" s="1"/>
  <c r="AD1218" i="2"/>
  <c r="E1219" i="2"/>
  <c r="W1219" i="2"/>
  <c r="X1219" i="2" s="1"/>
  <c r="Z1219" i="2"/>
  <c r="V1219" i="2" s="1"/>
  <c r="AA1219" i="2"/>
  <c r="AC1219" i="2" s="1"/>
  <c r="AD1219" i="2"/>
  <c r="E1220" i="2"/>
  <c r="Z1220" i="2"/>
  <c r="AA1220" i="2"/>
  <c r="AC1220" i="2" s="1"/>
  <c r="AB1220" i="2"/>
  <c r="AD1220" i="2"/>
  <c r="E1221" i="2"/>
  <c r="Z1221" i="2"/>
  <c r="AA1221" i="2"/>
  <c r="AC1221" i="2" s="1"/>
  <c r="AE1221" i="2" s="1"/>
  <c r="AD1221" i="2"/>
  <c r="E1222" i="2"/>
  <c r="Z1222" i="2"/>
  <c r="AA1222" i="2"/>
  <c r="AC1222" i="2" s="1"/>
  <c r="AD1222" i="2"/>
  <c r="E1223" i="2"/>
  <c r="Z1223" i="2"/>
  <c r="V1223" i="2" s="1"/>
  <c r="W1223" i="2" s="1"/>
  <c r="X1223" i="2" s="1"/>
  <c r="AA1223" i="2"/>
  <c r="AC1223" i="2" s="1"/>
  <c r="AD1223" i="2"/>
  <c r="E1224" i="2"/>
  <c r="Z1224" i="2"/>
  <c r="V1224" i="2" s="1"/>
  <c r="AA1224" i="2"/>
  <c r="AC1224" i="2" s="1"/>
  <c r="AD1224" i="2"/>
  <c r="E1225" i="2"/>
  <c r="Z1225" i="2"/>
  <c r="AA1225" i="2"/>
  <c r="AC1225" i="2" s="1"/>
  <c r="AE1225" i="2" s="1"/>
  <c r="AD1225" i="2"/>
  <c r="E1226" i="2"/>
  <c r="Z1226" i="2"/>
  <c r="V1226" i="2" s="1"/>
  <c r="AA1226" i="2"/>
  <c r="AC1226" i="2" s="1"/>
  <c r="AD1226" i="2"/>
  <c r="E1227" i="2"/>
  <c r="Z1227" i="2"/>
  <c r="AA1227" i="2"/>
  <c r="AC1227" i="2" s="1"/>
  <c r="AD1227" i="2"/>
  <c r="E1748" i="2"/>
  <c r="Z1748" i="2"/>
  <c r="V1748" i="2" s="1"/>
  <c r="AA1748" i="2"/>
  <c r="AC1748" i="2" s="1"/>
  <c r="AD1748" i="2"/>
  <c r="E1749" i="2"/>
  <c r="Z1749" i="2"/>
  <c r="AA1749" i="2"/>
  <c r="AC1749" i="2" s="1"/>
  <c r="AD1749" i="2"/>
  <c r="E1750" i="2"/>
  <c r="Z1750" i="2"/>
  <c r="AA1750" i="2"/>
  <c r="AC1750" i="2" s="1"/>
  <c r="AE1750" i="2" s="1"/>
  <c r="AD1750" i="2"/>
  <c r="E1751" i="2"/>
  <c r="W1751" i="2"/>
  <c r="X1751" i="2" s="1"/>
  <c r="Z1751" i="2"/>
  <c r="V1751" i="2" s="1"/>
  <c r="AA1751" i="2"/>
  <c r="AC1751" i="2" s="1"/>
  <c r="AB1751" i="2"/>
  <c r="AD1751" i="2"/>
  <c r="E1752" i="2"/>
  <c r="Z1752" i="2"/>
  <c r="AA1752" i="2"/>
  <c r="AC1752" i="2" s="1"/>
  <c r="AD1752" i="2"/>
  <c r="E1753" i="2"/>
  <c r="Z1753" i="2"/>
  <c r="AA1753" i="2"/>
  <c r="AC1753" i="2" s="1"/>
  <c r="AD1753" i="2"/>
  <c r="E1754" i="2"/>
  <c r="Z1754" i="2"/>
  <c r="AA1754" i="2"/>
  <c r="AC1754" i="2" s="1"/>
  <c r="AD1754" i="2"/>
  <c r="E1755" i="2"/>
  <c r="W1755" i="2"/>
  <c r="X1755" i="2" s="1"/>
  <c r="Z1755" i="2"/>
  <c r="V1755" i="2" s="1"/>
  <c r="AA1755" i="2"/>
  <c r="AC1755" i="2" s="1"/>
  <c r="AD1755" i="2"/>
  <c r="E1756" i="2"/>
  <c r="Z1756" i="2"/>
  <c r="AA1756" i="2"/>
  <c r="AC1756" i="2" s="1"/>
  <c r="AB1756" i="2"/>
  <c r="AD1756" i="2"/>
  <c r="E1757" i="2"/>
  <c r="Z1757" i="2"/>
  <c r="AA1757" i="2"/>
  <c r="AC1757" i="2" s="1"/>
  <c r="AD1757" i="2"/>
  <c r="E1874" i="2"/>
  <c r="Z1874" i="2"/>
  <c r="V1874" i="2" s="1"/>
  <c r="AA1874" i="2"/>
  <c r="AC1874" i="2" s="1"/>
  <c r="AB1874" i="2"/>
  <c r="AD1874" i="2"/>
  <c r="E2162" i="2"/>
  <c r="Z2162" i="2"/>
  <c r="AA2162" i="2"/>
  <c r="AC2162" i="2" s="1"/>
  <c r="AD2162" i="2"/>
  <c r="E2163" i="2"/>
  <c r="Z2163" i="2"/>
  <c r="AA2163" i="2"/>
  <c r="AC2163" i="2" s="1"/>
  <c r="AD2163" i="2"/>
  <c r="E2164" i="2"/>
  <c r="Z2164" i="2"/>
  <c r="AA2164" i="2"/>
  <c r="AD2164" i="2"/>
  <c r="E2165" i="2"/>
  <c r="Z2165" i="2"/>
  <c r="V2165" i="2" s="1"/>
  <c r="AG2165" i="2" s="1"/>
  <c r="AA2165" i="2"/>
  <c r="AC2165" i="2" s="1"/>
  <c r="AE2165" i="2" s="1"/>
  <c r="AD2165" i="2"/>
  <c r="E2307" i="2"/>
  <c r="Z2307" i="2"/>
  <c r="AA2307" i="2"/>
  <c r="AD2307" i="2"/>
  <c r="E2308" i="2"/>
  <c r="Z2308" i="2"/>
  <c r="V2308" i="2" s="1"/>
  <c r="AA2308" i="2"/>
  <c r="AC2308" i="2" s="1"/>
  <c r="AD2308" i="2"/>
  <c r="E2570" i="2"/>
  <c r="Z2570" i="2"/>
  <c r="AA2570" i="2"/>
  <c r="AC2570" i="2" s="1"/>
  <c r="AB2570" i="2"/>
  <c r="AD2570" i="2"/>
  <c r="E2571" i="2"/>
  <c r="Z2571" i="2"/>
  <c r="AA2571" i="2"/>
  <c r="AC2571" i="2" s="1"/>
  <c r="AD2571" i="2"/>
  <c r="E2572" i="2"/>
  <c r="Z2572" i="2"/>
  <c r="AA2572" i="2"/>
  <c r="AC2572" i="2" s="1"/>
  <c r="AB2572" i="2"/>
  <c r="AD2572" i="2"/>
  <c r="E2573" i="2"/>
  <c r="Z2573" i="2"/>
  <c r="AA2573" i="2"/>
  <c r="AC2573" i="2" s="1"/>
  <c r="AD2573" i="2"/>
  <c r="E2574" i="2"/>
  <c r="Z2574" i="2"/>
  <c r="V2574" i="2" s="1"/>
  <c r="W2574" i="2" s="1"/>
  <c r="X2574" i="2" s="1"/>
  <c r="AA2574" i="2"/>
  <c r="AC2574" i="2" s="1"/>
  <c r="AD2574" i="2"/>
  <c r="E2575" i="2"/>
  <c r="Z2575" i="2"/>
  <c r="V2575" i="2" s="1"/>
  <c r="AA2575" i="2"/>
  <c r="AC2575" i="2" s="1"/>
  <c r="AD2575" i="2"/>
  <c r="E2576" i="2"/>
  <c r="Z2576" i="2"/>
  <c r="AA2576" i="2"/>
  <c r="AC2576" i="2" s="1"/>
  <c r="AD2576" i="2"/>
  <c r="E2577" i="2"/>
  <c r="Z2577" i="2"/>
  <c r="V2577" i="2" s="1"/>
  <c r="AA2577" i="2"/>
  <c r="AC2577" i="2" s="1"/>
  <c r="AD2577" i="2"/>
  <c r="E2578" i="2"/>
  <c r="Z2578" i="2"/>
  <c r="V2578" i="2" s="1"/>
  <c r="W2578" i="2" s="1"/>
  <c r="X2578" i="2" s="1"/>
  <c r="AA2578" i="2"/>
  <c r="AC2578" i="2" s="1"/>
  <c r="AE2578" i="2" s="1"/>
  <c r="AD2578" i="2"/>
  <c r="E2579" i="2"/>
  <c r="Z2579" i="2"/>
  <c r="V2579" i="2" s="1"/>
  <c r="AA2579" i="2"/>
  <c r="AC2579" i="2" s="1"/>
  <c r="AD2579" i="2"/>
  <c r="E2853" i="2"/>
  <c r="Z2853" i="2"/>
  <c r="V2853" i="2" s="1"/>
  <c r="W2853" i="2" s="1"/>
  <c r="X2853" i="2" s="1"/>
  <c r="AA2853" i="2"/>
  <c r="AC2853" i="2" s="1"/>
  <c r="AD2853" i="2"/>
  <c r="E2854" i="2"/>
  <c r="Z2854" i="2"/>
  <c r="V2854" i="2" s="1"/>
  <c r="AA2854" i="2"/>
  <c r="AC2854" i="2" s="1"/>
  <c r="AD2854" i="2"/>
  <c r="E2855" i="2"/>
  <c r="Z2855" i="2"/>
  <c r="AA2855" i="2"/>
  <c r="AC2855" i="2" s="1"/>
  <c r="AD2855" i="2"/>
  <c r="E2856" i="2"/>
  <c r="Z2856" i="2"/>
  <c r="V2856" i="2" s="1"/>
  <c r="AA2856" i="2"/>
  <c r="AC2856" i="2" s="1"/>
  <c r="AE2856" i="2" s="1"/>
  <c r="AD2856" i="2"/>
  <c r="E2857" i="2"/>
  <c r="Z2857" i="2"/>
  <c r="AA2857" i="2"/>
  <c r="AC2857" i="2" s="1"/>
  <c r="AD2857" i="2"/>
  <c r="E2858" i="2"/>
  <c r="Z2858" i="2"/>
  <c r="V2858" i="2" s="1"/>
  <c r="AA2858" i="2"/>
  <c r="AC2858" i="2" s="1"/>
  <c r="AD2858" i="2"/>
  <c r="E2859" i="2"/>
  <c r="Z2859" i="2"/>
  <c r="AA2859" i="2"/>
  <c r="AC2859" i="2" s="1"/>
  <c r="AD2859" i="2"/>
  <c r="E2860" i="2"/>
  <c r="Z2860" i="2"/>
  <c r="AA2860" i="2"/>
  <c r="AD2860" i="2"/>
  <c r="E2861" i="2"/>
  <c r="Z2861" i="2"/>
  <c r="AA2861" i="2"/>
  <c r="AC2861" i="2" s="1"/>
  <c r="AB2861" i="2"/>
  <c r="AD2861" i="2"/>
  <c r="E2862" i="2"/>
  <c r="Z2862" i="2"/>
  <c r="AA2862" i="2"/>
  <c r="AD2862" i="2"/>
  <c r="E2863" i="2"/>
  <c r="Z2863" i="2"/>
  <c r="V2863" i="2" s="1"/>
  <c r="W2863" i="2" s="1"/>
  <c r="X2863" i="2" s="1"/>
  <c r="AA2863" i="2"/>
  <c r="AC2863" i="2" s="1"/>
  <c r="AD2863" i="2"/>
  <c r="E2864" i="2"/>
  <c r="Z2864" i="2"/>
  <c r="AA2864" i="2"/>
  <c r="AC2864" i="2" s="1"/>
  <c r="AD2864" i="2"/>
  <c r="E2865" i="2"/>
  <c r="Z2865" i="2"/>
  <c r="AA2865" i="2"/>
  <c r="AC2865" i="2" s="1"/>
  <c r="AD2865" i="2"/>
  <c r="E3201" i="2"/>
  <c r="Z3201" i="2"/>
  <c r="AA3201" i="2"/>
  <c r="AC3201" i="2" s="1"/>
  <c r="AD3201" i="2"/>
  <c r="E3202" i="2"/>
  <c r="Z3202" i="2"/>
  <c r="V3202" i="2" s="1"/>
  <c r="W3202" i="2" s="1"/>
  <c r="X3202" i="2" s="1"/>
  <c r="AA3202" i="2"/>
  <c r="AC3202" i="2" s="1"/>
  <c r="AE3202" i="2" s="1"/>
  <c r="AD3202" i="2"/>
  <c r="E3203" i="2"/>
  <c r="Z3203" i="2"/>
  <c r="V3203" i="2" s="1"/>
  <c r="AA3203" i="2"/>
  <c r="AC3203" i="2" s="1"/>
  <c r="AB3203" i="2"/>
  <c r="AD3203" i="2"/>
  <c r="E3204" i="2"/>
  <c r="Z3204" i="2"/>
  <c r="V3204" i="2" s="1"/>
  <c r="W3204" i="2" s="1"/>
  <c r="X3204" i="2" s="1"/>
  <c r="AA3204" i="2"/>
  <c r="AC3204" i="2" s="1"/>
  <c r="AD3204" i="2"/>
  <c r="E3205" i="2"/>
  <c r="Z3205" i="2"/>
  <c r="V3205" i="2" s="1"/>
  <c r="AA3205" i="2"/>
  <c r="AC3205" i="2" s="1"/>
  <c r="AB3205" i="2"/>
  <c r="AD3205" i="2"/>
  <c r="E3206" i="2"/>
  <c r="Z3206" i="2"/>
  <c r="AA3206" i="2"/>
  <c r="AC3206" i="2" s="1"/>
  <c r="AE3206" i="2" s="1"/>
  <c r="AD3206" i="2"/>
  <c r="E3207" i="2"/>
  <c r="Z3207" i="2"/>
  <c r="AA3207" i="2"/>
  <c r="AC3207" i="2" s="1"/>
  <c r="AE3207" i="2" s="1"/>
  <c r="AD3207" i="2"/>
  <c r="E3208" i="2"/>
  <c r="Z3208" i="2"/>
  <c r="AA3208" i="2"/>
  <c r="AC3208" i="2" s="1"/>
  <c r="AD3208" i="2"/>
  <c r="E3209" i="2"/>
  <c r="Z3209" i="2"/>
  <c r="V3209" i="2" s="1"/>
  <c r="AA3209" i="2"/>
  <c r="AC3209" i="2" s="1"/>
  <c r="AD3209" i="2"/>
  <c r="E3210" i="2"/>
  <c r="W3210" i="2"/>
  <c r="X3210" i="2" s="1"/>
  <c r="Z3210" i="2"/>
  <c r="V3210" i="2" s="1"/>
  <c r="AA3210" i="2"/>
  <c r="AC3210" i="2" s="1"/>
  <c r="AD3210" i="2"/>
  <c r="E3211" i="2"/>
  <c r="Z3211" i="2"/>
  <c r="AA3211" i="2"/>
  <c r="AC3211" i="2" s="1"/>
  <c r="AD3211" i="2"/>
  <c r="E3212" i="2"/>
  <c r="Z3212" i="2"/>
  <c r="AA3212" i="2"/>
  <c r="AC3212" i="2" s="1"/>
  <c r="AD3212" i="2"/>
  <c r="E3213" i="2"/>
  <c r="Z3213" i="2"/>
  <c r="AA3213" i="2"/>
  <c r="AC3213" i="2" s="1"/>
  <c r="AD3213" i="2"/>
  <c r="E3214" i="2"/>
  <c r="W3214" i="2"/>
  <c r="X3214" i="2" s="1"/>
  <c r="Z3214" i="2"/>
  <c r="V3214" i="2" s="1"/>
  <c r="AA3214" i="2"/>
  <c r="AC3214" i="2" s="1"/>
  <c r="AD3214" i="2"/>
  <c r="E3215" i="2"/>
  <c r="Z3215" i="2"/>
  <c r="AA3215" i="2"/>
  <c r="AC3215" i="2" s="1"/>
  <c r="AD3215" i="2"/>
  <c r="E3216" i="2"/>
  <c r="Z3216" i="2"/>
  <c r="AA3216" i="2"/>
  <c r="AC3216" i="2" s="1"/>
  <c r="AD3216" i="2"/>
  <c r="E3217" i="2"/>
  <c r="Z3217" i="2"/>
  <c r="AA3217" i="2"/>
  <c r="AC3217" i="2" s="1"/>
  <c r="AD3217" i="2"/>
  <c r="E3218" i="2"/>
  <c r="Z3218" i="2"/>
  <c r="V3218" i="2" s="1"/>
  <c r="W3218" i="2" s="1"/>
  <c r="X3218" i="2" s="1"/>
  <c r="AA3218" i="2"/>
  <c r="AC3218" i="2" s="1"/>
  <c r="AE3218" i="2" s="1"/>
  <c r="AD3218" i="2"/>
  <c r="E3219" i="2"/>
  <c r="Z3219" i="2"/>
  <c r="V3219" i="2" s="1"/>
  <c r="AA3219" i="2"/>
  <c r="AC3219" i="2" s="1"/>
  <c r="AD3219" i="2"/>
  <c r="E3220" i="2"/>
  <c r="Z3220" i="2"/>
  <c r="V3220" i="2" s="1"/>
  <c r="W3220" i="2" s="1"/>
  <c r="X3220" i="2" s="1"/>
  <c r="AA3220" i="2"/>
  <c r="AC3220" i="2" s="1"/>
  <c r="AD3220" i="2"/>
  <c r="E3221" i="2"/>
  <c r="Z3221" i="2"/>
  <c r="V3221" i="2" s="1"/>
  <c r="AA3221" i="2"/>
  <c r="AC3221" i="2" s="1"/>
  <c r="AB3221" i="2"/>
  <c r="AD3221" i="2"/>
  <c r="E3222" i="2"/>
  <c r="Z3222" i="2"/>
  <c r="AA3222" i="2"/>
  <c r="AD3222" i="2"/>
  <c r="E3223" i="2"/>
  <c r="Z3223" i="2"/>
  <c r="V3223" i="2" s="1"/>
  <c r="AA3223" i="2"/>
  <c r="AC3223" i="2" s="1"/>
  <c r="AD3223" i="2"/>
  <c r="E3224" i="2"/>
  <c r="Z3224" i="2"/>
  <c r="AA3224" i="2"/>
  <c r="AD3224" i="2"/>
  <c r="E3225" i="2"/>
  <c r="Z3225" i="2"/>
  <c r="AA3225" i="2"/>
  <c r="AC3225" i="2" s="1"/>
  <c r="AD3225" i="2"/>
  <c r="E3226" i="2"/>
  <c r="Z3226" i="2"/>
  <c r="AA3226" i="2"/>
  <c r="AC3226" i="2" s="1"/>
  <c r="AD3226" i="2"/>
  <c r="E3227" i="2"/>
  <c r="Z3227" i="2"/>
  <c r="AA3227" i="2"/>
  <c r="AC3227" i="2" s="1"/>
  <c r="AE3227" i="2" s="1"/>
  <c r="AD3227" i="2"/>
  <c r="E3228" i="2"/>
  <c r="Z3228" i="2"/>
  <c r="AA3228" i="2"/>
  <c r="AC3228" i="2" s="1"/>
  <c r="AD3228" i="2"/>
  <c r="E3229" i="2"/>
  <c r="Z3229" i="2"/>
  <c r="AA3229" i="2"/>
  <c r="AC3229" i="2" s="1"/>
  <c r="AD3229" i="2"/>
  <c r="E3230" i="2"/>
  <c r="W3230" i="2"/>
  <c r="X3230" i="2" s="1"/>
  <c r="Z3230" i="2"/>
  <c r="V3230" i="2" s="1"/>
  <c r="AA3230" i="2"/>
  <c r="AC3230" i="2" s="1"/>
  <c r="AB3230" i="2"/>
  <c r="AD3230" i="2"/>
  <c r="E3231" i="2"/>
  <c r="Z3231" i="2"/>
  <c r="AA3231" i="2"/>
  <c r="AC3231" i="2" s="1"/>
  <c r="AD3231" i="2"/>
  <c r="E3232" i="2"/>
  <c r="W3232" i="2"/>
  <c r="X3232" i="2" s="1"/>
  <c r="Z3232" i="2"/>
  <c r="V3232" i="2" s="1"/>
  <c r="AA3232" i="2"/>
  <c r="AC3232" i="2" s="1"/>
  <c r="AD3232" i="2"/>
  <c r="E3233" i="2"/>
  <c r="Z3233" i="2"/>
  <c r="V3233" i="2" s="1"/>
  <c r="AA3233" i="2"/>
  <c r="AC3233" i="2" s="1"/>
  <c r="AB3233" i="2"/>
  <c r="AD3233" i="2"/>
  <c r="E3234" i="2"/>
  <c r="Z3234" i="2"/>
  <c r="AA3234" i="2"/>
  <c r="AC3234" i="2" s="1"/>
  <c r="AE3234" i="2" s="1"/>
  <c r="AD3234" i="2"/>
  <c r="E3512" i="2"/>
  <c r="Z3512" i="2"/>
  <c r="AA3512" i="2"/>
  <c r="AC3512" i="2" s="1"/>
  <c r="AD3512" i="2"/>
  <c r="E3513" i="2"/>
  <c r="Z3513" i="2"/>
  <c r="AA3513" i="2"/>
  <c r="AC3513" i="2" s="1"/>
  <c r="AD3513" i="2"/>
  <c r="E3514" i="2"/>
  <c r="Z3514" i="2"/>
  <c r="AA3514" i="2"/>
  <c r="AC3514" i="2" s="1"/>
  <c r="AD3514" i="2"/>
  <c r="E3515" i="2"/>
  <c r="Z3515" i="2"/>
  <c r="AA3515" i="2"/>
  <c r="AC3515" i="2" s="1"/>
  <c r="AD3515" i="2"/>
  <c r="E3516" i="2"/>
  <c r="Z3516" i="2"/>
  <c r="AA3516" i="2"/>
  <c r="AC3516" i="2" s="1"/>
  <c r="AE3516" i="2" s="1"/>
  <c r="AD3516" i="2"/>
  <c r="E3517" i="2"/>
  <c r="Z3517" i="2"/>
  <c r="AA3517" i="2"/>
  <c r="AC3517" i="2" s="1"/>
  <c r="AD3517" i="2"/>
  <c r="E3518" i="2"/>
  <c r="Z3518" i="2"/>
  <c r="AA3518" i="2"/>
  <c r="AC3518" i="2" s="1"/>
  <c r="AD3518" i="2"/>
  <c r="E3519" i="2"/>
  <c r="Z3519" i="2"/>
  <c r="AA3519" i="2"/>
  <c r="AC3519" i="2" s="1"/>
  <c r="AD3519" i="2"/>
  <c r="E3520" i="2"/>
  <c r="Z3520" i="2"/>
  <c r="AA3520" i="2"/>
  <c r="AD3520" i="2"/>
  <c r="E3521" i="2"/>
  <c r="Z3521" i="2"/>
  <c r="AA3521" i="2"/>
  <c r="AC3521" i="2" s="1"/>
  <c r="AD3521" i="2"/>
  <c r="E3522" i="2"/>
  <c r="Z3522" i="2"/>
  <c r="AA3522" i="2"/>
  <c r="AD3522" i="2"/>
  <c r="E3523" i="2"/>
  <c r="W3523" i="2"/>
  <c r="X3523" i="2" s="1"/>
  <c r="Z3523" i="2"/>
  <c r="V3523" i="2" s="1"/>
  <c r="AA3523" i="2"/>
  <c r="AC3523" i="2" s="1"/>
  <c r="AB3523" i="2"/>
  <c r="AD3523" i="2"/>
  <c r="E3524" i="2"/>
  <c r="Z3524" i="2"/>
  <c r="AA3524" i="2"/>
  <c r="AC3524" i="2" s="1"/>
  <c r="AD3524" i="2"/>
  <c r="E3525" i="2"/>
  <c r="Z3525" i="2"/>
  <c r="V3525" i="2" s="1"/>
  <c r="W3525" i="2" s="1"/>
  <c r="X3525" i="2" s="1"/>
  <c r="AA3525" i="2"/>
  <c r="AC3525" i="2" s="1"/>
  <c r="AD3525" i="2"/>
  <c r="E3526" i="2"/>
  <c r="Z3526" i="2"/>
  <c r="AA3526" i="2"/>
  <c r="AC3526" i="2" s="1"/>
  <c r="AD3526" i="2"/>
  <c r="E3840" i="2"/>
  <c r="Z3840" i="2"/>
  <c r="AA3840" i="2"/>
  <c r="AC3840" i="2" s="1"/>
  <c r="AD3840" i="2"/>
  <c r="E3841" i="2"/>
  <c r="Z3841" i="2"/>
  <c r="V3841" i="2" s="1"/>
  <c r="W3841" i="2" s="1"/>
  <c r="X3841" i="2" s="1"/>
  <c r="AA3841" i="2"/>
  <c r="AC3841" i="2" s="1"/>
  <c r="AD3841" i="2"/>
  <c r="E3842" i="2"/>
  <c r="Z3842" i="2"/>
  <c r="AA3842" i="2"/>
  <c r="AC3842" i="2" s="1"/>
  <c r="AD3842" i="2"/>
  <c r="E3843" i="2"/>
  <c r="Z3843" i="2"/>
  <c r="AA3843" i="2"/>
  <c r="AC3843" i="2" s="1"/>
  <c r="AD3843" i="2"/>
  <c r="E3844" i="2"/>
  <c r="Z3844" i="2"/>
  <c r="AA3844" i="2"/>
  <c r="AC3844" i="2" s="1"/>
  <c r="AD3844" i="2"/>
  <c r="E3845" i="2"/>
  <c r="Z3845" i="2"/>
  <c r="AA3845" i="2"/>
  <c r="AC3845" i="2" s="1"/>
  <c r="AD3845" i="2"/>
  <c r="E3846" i="2"/>
  <c r="Z3846" i="2"/>
  <c r="V3846" i="2" s="1"/>
  <c r="W3846" i="2" s="1"/>
  <c r="X3846" i="2" s="1"/>
  <c r="AA3846" i="2"/>
  <c r="AC3846" i="2" s="1"/>
  <c r="AD3846" i="2"/>
  <c r="E3847" i="2"/>
  <c r="Z3847" i="2"/>
  <c r="AA3847" i="2"/>
  <c r="AC3847" i="2" s="1"/>
  <c r="AE3847" i="2" s="1"/>
  <c r="AD3847" i="2"/>
  <c r="E3848" i="2"/>
  <c r="Z3848" i="2"/>
  <c r="AA3848" i="2"/>
  <c r="AC3848" i="2" s="1"/>
  <c r="AB3848" i="2"/>
  <c r="AD3848" i="2"/>
  <c r="E3849" i="2"/>
  <c r="Z3849" i="2"/>
  <c r="AA3849" i="2"/>
  <c r="AC3849" i="2" s="1"/>
  <c r="AD3849" i="2"/>
  <c r="E3850" i="2"/>
  <c r="Z3850" i="2"/>
  <c r="V3850" i="2" s="1"/>
  <c r="W3850" i="2" s="1"/>
  <c r="X3850" i="2" s="1"/>
  <c r="AA3850" i="2"/>
  <c r="AC3850" i="2" s="1"/>
  <c r="AD3850" i="2"/>
  <c r="E3851" i="2"/>
  <c r="Z3851" i="2"/>
  <c r="AA3851" i="2"/>
  <c r="AC3851" i="2" s="1"/>
  <c r="AD3851" i="2"/>
  <c r="E3852" i="2"/>
  <c r="W3852" i="2"/>
  <c r="X3852" i="2" s="1"/>
  <c r="Z3852" i="2"/>
  <c r="V3852" i="2" s="1"/>
  <c r="AA3852" i="2"/>
  <c r="AC3852" i="2" s="1"/>
  <c r="AD3852" i="2"/>
  <c r="E3853" i="2"/>
  <c r="Z3853" i="2"/>
  <c r="AA3853" i="2"/>
  <c r="AC3853" i="2" s="1"/>
  <c r="AB3853" i="2"/>
  <c r="AD3853" i="2"/>
  <c r="E3854" i="2"/>
  <c r="Z3854" i="2"/>
  <c r="AA3854" i="2"/>
  <c r="AC3854" i="2" s="1"/>
  <c r="AD3854" i="2"/>
  <c r="E3855" i="2"/>
  <c r="Z3855" i="2"/>
  <c r="AA3855" i="2"/>
  <c r="AC3855" i="2" s="1"/>
  <c r="AD3855" i="2"/>
  <c r="E3856" i="2"/>
  <c r="Z3856" i="2"/>
  <c r="V3856" i="2" s="1"/>
  <c r="W3856" i="2" s="1"/>
  <c r="X3856" i="2" s="1"/>
  <c r="AA3856" i="2"/>
  <c r="AC3856" i="2" s="1"/>
  <c r="AE3856" i="2" s="1"/>
  <c r="AD3856" i="2"/>
  <c r="E3857" i="2"/>
  <c r="Z3857" i="2"/>
  <c r="AA3857" i="2"/>
  <c r="AC3857" i="2" s="1"/>
  <c r="AD3857" i="2"/>
  <c r="E3858" i="2"/>
  <c r="Z3858" i="2"/>
  <c r="AA3858" i="2"/>
  <c r="AD3858" i="2"/>
  <c r="E3859" i="2"/>
  <c r="Z3859" i="2"/>
  <c r="V3859" i="2" s="1"/>
  <c r="AA3859" i="2"/>
  <c r="AC3859" i="2" s="1"/>
  <c r="AD3859" i="2"/>
  <c r="E3860" i="2"/>
  <c r="Z3860" i="2"/>
  <c r="AA3860" i="2"/>
  <c r="AC3860" i="2" s="1"/>
  <c r="AD3860" i="2"/>
  <c r="E3861" i="2"/>
  <c r="Z3861" i="2"/>
  <c r="AA3861" i="2"/>
  <c r="AC3861" i="2" s="1"/>
  <c r="AD3861" i="2"/>
  <c r="E3862" i="2"/>
  <c r="Z3862" i="2"/>
  <c r="AA3862" i="2"/>
  <c r="AC3862" i="2" s="1"/>
  <c r="AB3862" i="2"/>
  <c r="AD3862" i="2"/>
  <c r="E3863" i="2"/>
  <c r="Z3863" i="2"/>
  <c r="V3863" i="2" s="1"/>
  <c r="AA3863" i="2"/>
  <c r="AC3863" i="2" s="1"/>
  <c r="AD3863" i="2"/>
  <c r="E3864" i="2"/>
  <c r="Z3864" i="2"/>
  <c r="V3864" i="2" s="1"/>
  <c r="W3864" i="2" s="1"/>
  <c r="X3864" i="2" s="1"/>
  <c r="AA3864" i="2"/>
  <c r="AC3864" i="2" s="1"/>
  <c r="AE3864" i="2" s="1"/>
  <c r="AD3864" i="2"/>
  <c r="E3865" i="2"/>
  <c r="Z3865" i="2"/>
  <c r="V3865" i="2" s="1"/>
  <c r="W3865" i="2" s="1"/>
  <c r="X3865" i="2" s="1"/>
  <c r="AA3865" i="2"/>
  <c r="AC3865" i="2" s="1"/>
  <c r="AD3865" i="2"/>
  <c r="E4148" i="2"/>
  <c r="Z4148" i="2"/>
  <c r="AA4148" i="2"/>
  <c r="AC4148" i="2" s="1"/>
  <c r="AD4148" i="2"/>
  <c r="E4149" i="2"/>
  <c r="Z4149" i="2"/>
  <c r="V4149" i="2" s="1"/>
  <c r="AA4149" i="2"/>
  <c r="AC4149" i="2" s="1"/>
  <c r="AD4149" i="2"/>
  <c r="E4150" i="2"/>
  <c r="Z4150" i="2"/>
  <c r="AA4150" i="2"/>
  <c r="AC4150" i="2" s="1"/>
  <c r="AD4150" i="2"/>
  <c r="E4151" i="2"/>
  <c r="Z4151" i="2"/>
  <c r="AA4151" i="2"/>
  <c r="AD4151" i="2"/>
  <c r="E4152" i="2"/>
  <c r="Z4152" i="2"/>
  <c r="AA4152" i="2"/>
  <c r="AC4152" i="2" s="1"/>
  <c r="AB4152" i="2"/>
  <c r="AD4152" i="2"/>
  <c r="E4153" i="2"/>
  <c r="Z4153" i="2"/>
  <c r="AA4153" i="2"/>
  <c r="AC4153" i="2" s="1"/>
  <c r="AD4153" i="2"/>
  <c r="E4154" i="2"/>
  <c r="W4154" i="2"/>
  <c r="X4154" i="2" s="1"/>
  <c r="Z4154" i="2"/>
  <c r="V4154" i="2" s="1"/>
  <c r="AA4154" i="2"/>
  <c r="AC4154" i="2" s="1"/>
  <c r="AB4154" i="2"/>
  <c r="AD4154" i="2"/>
  <c r="E4155" i="2"/>
  <c r="Z4155" i="2"/>
  <c r="AA4155" i="2"/>
  <c r="AC4155" i="2" s="1"/>
  <c r="AD4155" i="2"/>
  <c r="E4156" i="2"/>
  <c r="Z4156" i="2"/>
  <c r="V4156" i="2" s="1"/>
  <c r="W4156" i="2" s="1"/>
  <c r="X4156" i="2" s="1"/>
  <c r="AA4156" i="2"/>
  <c r="AC4156" i="2" s="1"/>
  <c r="AD4156" i="2"/>
  <c r="E4157" i="2"/>
  <c r="Z4157" i="2"/>
  <c r="AA4157" i="2"/>
  <c r="AC4157" i="2" s="1"/>
  <c r="AB4157" i="2"/>
  <c r="AD4157" i="2"/>
  <c r="E4158" i="2"/>
  <c r="Z4158" i="2"/>
  <c r="AA4158" i="2"/>
  <c r="AC4158" i="2" s="1"/>
  <c r="AD4158" i="2"/>
  <c r="E4159" i="2"/>
  <c r="Z4159" i="2"/>
  <c r="V4159" i="2" s="1"/>
  <c r="W4159" i="2" s="1"/>
  <c r="X4159" i="2" s="1"/>
  <c r="AA4159" i="2"/>
  <c r="AC4159" i="2" s="1"/>
  <c r="AD4159" i="2"/>
  <c r="E4160" i="2"/>
  <c r="Z4160" i="2"/>
  <c r="V4160" i="2" s="1"/>
  <c r="W4160" i="2" s="1"/>
  <c r="X4160" i="2" s="1"/>
  <c r="AA4160" i="2"/>
  <c r="AC4160" i="2" s="1"/>
  <c r="AB4160" i="2"/>
  <c r="AD4160" i="2"/>
  <c r="E4161" i="2"/>
  <c r="Z4161" i="2"/>
  <c r="AA4161" i="2"/>
  <c r="AC4161" i="2" s="1"/>
  <c r="AD4161" i="2"/>
  <c r="E4162" i="2"/>
  <c r="Z4162" i="2"/>
  <c r="AA4162" i="2"/>
  <c r="AC4162" i="2" s="1"/>
  <c r="AD4162" i="2"/>
  <c r="E4163" i="2"/>
  <c r="Z4163" i="2"/>
  <c r="AA4163" i="2"/>
  <c r="AC4163" i="2" s="1"/>
  <c r="AB4163" i="2"/>
  <c r="AD4163" i="2"/>
  <c r="E4611" i="2"/>
  <c r="W4611" i="2"/>
  <c r="X4611" i="2" s="1"/>
  <c r="Z4611" i="2"/>
  <c r="V4611" i="2" s="1"/>
  <c r="AA4611" i="2"/>
  <c r="AC4611" i="2" s="1"/>
  <c r="AD4611" i="2"/>
  <c r="E4612" i="2"/>
  <c r="Z4612" i="2"/>
  <c r="AA4612" i="2"/>
  <c r="AC4612" i="2" s="1"/>
  <c r="AB4612" i="2"/>
  <c r="AD4612" i="2"/>
  <c r="E4613" i="2"/>
  <c r="Z4613" i="2"/>
  <c r="V4613" i="2" s="1"/>
  <c r="W4613" i="2" s="1"/>
  <c r="X4613" i="2" s="1"/>
  <c r="AA4613" i="2"/>
  <c r="AC4613" i="2" s="1"/>
  <c r="AD4613" i="2"/>
  <c r="E4614" i="2"/>
  <c r="Z4614" i="2"/>
  <c r="AA4614" i="2"/>
  <c r="AC4614" i="2" s="1"/>
  <c r="AB4614" i="2"/>
  <c r="AD4614" i="2"/>
  <c r="E4615" i="2"/>
  <c r="Z4615" i="2"/>
  <c r="AA4615" i="2"/>
  <c r="AC4615" i="2" s="1"/>
  <c r="AD4615" i="2"/>
  <c r="E4616" i="2"/>
  <c r="Z4616" i="2"/>
  <c r="V4616" i="2" s="1"/>
  <c r="AA4616" i="2"/>
  <c r="AC4616" i="2" s="1"/>
  <c r="AB4616" i="2"/>
  <c r="AD4616" i="2"/>
  <c r="E4617" i="2"/>
  <c r="Z4617" i="2"/>
  <c r="V4617" i="2" s="1"/>
  <c r="W4617" i="2" s="1"/>
  <c r="X4617" i="2" s="1"/>
  <c r="AA4617" i="2"/>
  <c r="AC4617" i="2" s="1"/>
  <c r="AD4617" i="2"/>
  <c r="E4618" i="2"/>
  <c r="Z4618" i="2"/>
  <c r="V4618" i="2" s="1"/>
  <c r="W4618" i="2" s="1"/>
  <c r="X4618" i="2" s="1"/>
  <c r="AA4618" i="2"/>
  <c r="AC4618" i="2" s="1"/>
  <c r="AB4618" i="2"/>
  <c r="AD4618" i="2"/>
  <c r="E4619" i="2"/>
  <c r="Z4619" i="2"/>
  <c r="AA4619" i="2"/>
  <c r="AD4619" i="2"/>
  <c r="E4620" i="2"/>
  <c r="Z4620" i="2"/>
  <c r="AA4620" i="2"/>
  <c r="AC4620" i="2" s="1"/>
  <c r="AD4620" i="2"/>
  <c r="E4621" i="2"/>
  <c r="Z4621" i="2"/>
  <c r="AA4621" i="2"/>
  <c r="AD4621" i="2"/>
  <c r="E4622" i="2"/>
  <c r="Z4622" i="2"/>
  <c r="AA4622" i="2"/>
  <c r="AC4622" i="2" s="1"/>
  <c r="AD4622" i="2"/>
  <c r="E4623" i="2"/>
  <c r="Z4623" i="2"/>
  <c r="AA4623" i="2"/>
  <c r="AC4623" i="2" s="1"/>
  <c r="AD4623" i="2"/>
  <c r="E4624" i="2"/>
  <c r="Z4624" i="2"/>
  <c r="AA4624" i="2"/>
  <c r="AC4624" i="2" s="1"/>
  <c r="AD4624" i="2"/>
  <c r="E4625" i="2"/>
  <c r="Z4625" i="2"/>
  <c r="V4625" i="2" s="1"/>
  <c r="W4625" i="2" s="1"/>
  <c r="X4625" i="2" s="1"/>
  <c r="AA4625" i="2"/>
  <c r="AC4625" i="2" s="1"/>
  <c r="AB4625" i="2"/>
  <c r="AD4625" i="2"/>
  <c r="E4626" i="2"/>
  <c r="Z4626" i="2"/>
  <c r="V4626" i="2" s="1"/>
  <c r="AA4626" i="2"/>
  <c r="AC4626" i="2" s="1"/>
  <c r="AB4626" i="2"/>
  <c r="AD4626" i="2"/>
  <c r="E4627" i="2"/>
  <c r="Z4627" i="2"/>
  <c r="AA4627" i="2"/>
  <c r="AC4627" i="2" s="1"/>
  <c r="AD4627" i="2"/>
  <c r="E4628" i="2"/>
  <c r="Z4628" i="2"/>
  <c r="V4628" i="2" s="1"/>
  <c r="AA4628" i="2"/>
  <c r="AC4628" i="2" s="1"/>
  <c r="AD4628" i="2"/>
  <c r="E4995" i="2"/>
  <c r="Z4995" i="2"/>
  <c r="AA4995" i="2"/>
  <c r="AC4995" i="2" s="1"/>
  <c r="AE4995" i="2" s="1"/>
  <c r="AD4995" i="2"/>
  <c r="E4996" i="2"/>
  <c r="Z4996" i="2"/>
  <c r="AA4996" i="2"/>
  <c r="AC4996" i="2" s="1"/>
  <c r="AD4996" i="2"/>
  <c r="E4997" i="2"/>
  <c r="Z4997" i="2"/>
  <c r="AA4997" i="2"/>
  <c r="AC4997" i="2" s="1"/>
  <c r="AD4997" i="2"/>
  <c r="E4998" i="2"/>
  <c r="Z4998" i="2"/>
  <c r="AA4998" i="2"/>
  <c r="AC4998" i="2" s="1"/>
  <c r="AD4998" i="2"/>
  <c r="E4999" i="2"/>
  <c r="Z4999" i="2"/>
  <c r="AA4999" i="2"/>
  <c r="AC4999" i="2" s="1"/>
  <c r="AD4999" i="2"/>
  <c r="E5000" i="2"/>
  <c r="Z5000" i="2"/>
  <c r="AA5000" i="2"/>
  <c r="AD5000" i="2"/>
  <c r="E5001" i="2"/>
  <c r="Z5001" i="2"/>
  <c r="AA5001" i="2"/>
  <c r="AC5001" i="2" s="1"/>
  <c r="AB5001" i="2"/>
  <c r="AD5001" i="2"/>
  <c r="E5002" i="2"/>
  <c r="Z5002" i="2"/>
  <c r="AA5002" i="2"/>
  <c r="AD5002" i="2"/>
  <c r="E5003" i="2"/>
  <c r="Z5003" i="2"/>
  <c r="AA5003" i="2"/>
  <c r="AC5003" i="2" s="1"/>
  <c r="AB5003" i="2"/>
  <c r="AD5003" i="2"/>
  <c r="E5004" i="2"/>
  <c r="Z5004" i="2"/>
  <c r="AA5004" i="2"/>
  <c r="AC5004" i="2" s="1"/>
  <c r="AD5004" i="2"/>
  <c r="E5005" i="2"/>
  <c r="Z5005" i="2"/>
  <c r="V5005" i="2" s="1"/>
  <c r="W5005" i="2" s="1"/>
  <c r="X5005" i="2" s="1"/>
  <c r="AA5005" i="2"/>
  <c r="AC5005" i="2" s="1"/>
  <c r="AB5005" i="2"/>
  <c r="AD5005" i="2"/>
  <c r="E5006" i="2"/>
  <c r="Z5006" i="2"/>
  <c r="AA5006" i="2"/>
  <c r="AC5006" i="2" s="1"/>
  <c r="AB5006" i="2"/>
  <c r="AD5006" i="2"/>
  <c r="E5007" i="2"/>
  <c r="Z5007" i="2"/>
  <c r="V5007" i="2" s="1"/>
  <c r="W5007" i="2" s="1"/>
  <c r="X5007" i="2" s="1"/>
  <c r="AA5007" i="2"/>
  <c r="AC5007" i="2" s="1"/>
  <c r="AD5007" i="2"/>
  <c r="E5008" i="2"/>
  <c r="Z5008" i="2"/>
  <c r="AA5008" i="2"/>
  <c r="AC5008" i="2" s="1"/>
  <c r="AD5008" i="2"/>
  <c r="E5009" i="2"/>
  <c r="Z5009" i="2"/>
  <c r="AA5009" i="2"/>
  <c r="AC5009" i="2" s="1"/>
  <c r="AD5009" i="2"/>
  <c r="E5010" i="2"/>
  <c r="Z5010" i="2"/>
  <c r="AA5010" i="2"/>
  <c r="AC5010" i="2" s="1"/>
  <c r="AD5010" i="2"/>
  <c r="E5011" i="2"/>
  <c r="Z5011" i="2"/>
  <c r="AA5011" i="2"/>
  <c r="AD5011" i="2"/>
  <c r="E5012" i="2"/>
  <c r="Z5012" i="2"/>
  <c r="AA5012" i="2"/>
  <c r="AC5012" i="2" s="1"/>
  <c r="AD5012" i="2"/>
  <c r="E5013" i="2"/>
  <c r="Z5013" i="2"/>
  <c r="AA5013" i="2"/>
  <c r="AC5013" i="2" s="1"/>
  <c r="AD5013" i="2"/>
  <c r="E5546" i="2"/>
  <c r="Z5546" i="2"/>
  <c r="AA5546" i="2"/>
  <c r="AC5546" i="2" s="1"/>
  <c r="AD5546" i="2"/>
  <c r="E5547" i="2"/>
  <c r="Z5547" i="2"/>
  <c r="V5547" i="2" s="1"/>
  <c r="W5547" i="2" s="1"/>
  <c r="X5547" i="2" s="1"/>
  <c r="AA5547" i="2"/>
  <c r="AC5547" i="2" s="1"/>
  <c r="AD5547" i="2"/>
  <c r="E5548" i="2"/>
  <c r="Z5548" i="2"/>
  <c r="AA5548" i="2"/>
  <c r="AD5548" i="2"/>
  <c r="E5549" i="2"/>
  <c r="Z5549" i="2"/>
  <c r="V5549" i="2" s="1"/>
  <c r="W5549" i="2" s="1"/>
  <c r="X5549" i="2" s="1"/>
  <c r="AA5549" i="2"/>
  <c r="AC5549" i="2" s="1"/>
  <c r="AD5549" i="2"/>
  <c r="E5550" i="2"/>
  <c r="Z5550" i="2"/>
  <c r="AA5550" i="2"/>
  <c r="AC5550" i="2" s="1"/>
  <c r="AB5550" i="2"/>
  <c r="AD5550" i="2"/>
  <c r="E5551" i="2"/>
  <c r="Z5551" i="2"/>
  <c r="AA5551" i="2"/>
  <c r="AD5551" i="2"/>
  <c r="E5552" i="2"/>
  <c r="Z5552" i="2"/>
  <c r="V5552" i="2" s="1"/>
  <c r="AA5552" i="2"/>
  <c r="AC5552" i="2" s="1"/>
  <c r="AD5552" i="2"/>
  <c r="E5553" i="2"/>
  <c r="Z5553" i="2"/>
  <c r="AA5553" i="2"/>
  <c r="AD5553" i="2"/>
  <c r="E5554" i="2"/>
  <c r="Z5554" i="2"/>
  <c r="V5554" i="2" s="1"/>
  <c r="AA5554" i="2"/>
  <c r="AC5554" i="2" s="1"/>
  <c r="AD5554" i="2"/>
  <c r="E5555" i="2"/>
  <c r="Z5555" i="2"/>
  <c r="AA5555" i="2"/>
  <c r="AC5555" i="2" s="1"/>
  <c r="AD5555" i="2"/>
  <c r="E5556" i="2"/>
  <c r="Z5556" i="2"/>
  <c r="AA5556" i="2"/>
  <c r="AC5556" i="2" s="1"/>
  <c r="AE5556" i="2" s="1"/>
  <c r="AD5556" i="2"/>
  <c r="E5557" i="2"/>
  <c r="Z5557" i="2"/>
  <c r="AA5557" i="2"/>
  <c r="AD5557" i="2"/>
  <c r="E5558" i="2"/>
  <c r="Z5558" i="2"/>
  <c r="AA5558" i="2"/>
  <c r="AC5558" i="2" s="1"/>
  <c r="AD5558" i="2"/>
  <c r="E5559" i="2"/>
  <c r="Z5559" i="2"/>
  <c r="AA5559" i="2"/>
  <c r="AC5559" i="2" s="1"/>
  <c r="AD5559" i="2"/>
  <c r="E5560" i="2"/>
  <c r="Z5560" i="2"/>
  <c r="AA5560" i="2"/>
  <c r="AC5560" i="2" s="1"/>
  <c r="AD5560" i="2"/>
  <c r="E5561" i="2"/>
  <c r="Z5561" i="2"/>
  <c r="V5561" i="2" s="1"/>
  <c r="W5561" i="2" s="1"/>
  <c r="X5561" i="2" s="1"/>
  <c r="AA5561" i="2"/>
  <c r="AC5561" i="2" s="1"/>
  <c r="AB5561" i="2"/>
  <c r="AD5561" i="2"/>
  <c r="E5562" i="2"/>
  <c r="Z5562" i="2"/>
  <c r="V5562" i="2" s="1"/>
  <c r="AA5562" i="2"/>
  <c r="AC5562" i="2" s="1"/>
  <c r="AB5562" i="2"/>
  <c r="AD5562" i="2"/>
  <c r="E5563" i="2"/>
  <c r="Z5563" i="2"/>
  <c r="V5563" i="2" s="1"/>
  <c r="W5563" i="2" s="1"/>
  <c r="X5563" i="2" s="1"/>
  <c r="AA5563" i="2"/>
  <c r="AC5563" i="2" s="1"/>
  <c r="AD5563" i="2"/>
  <c r="E5564" i="2"/>
  <c r="Z5564" i="2"/>
  <c r="V5564" i="2" s="1"/>
  <c r="AA5564" i="2"/>
  <c r="AC5564" i="2" s="1"/>
  <c r="AD5564" i="2"/>
  <c r="E6056" i="2"/>
  <c r="Z6056" i="2"/>
  <c r="AA6056" i="2"/>
  <c r="AC6056" i="2" s="1"/>
  <c r="AD6056" i="2"/>
  <c r="E6057" i="2"/>
  <c r="Z6057" i="2"/>
  <c r="V6057" i="2" s="1"/>
  <c r="AA6057" i="2"/>
  <c r="AC6057" i="2" s="1"/>
  <c r="AD6057" i="2"/>
  <c r="E6058" i="2"/>
  <c r="Z6058" i="2"/>
  <c r="AA6058" i="2"/>
  <c r="AC6058" i="2" s="1"/>
  <c r="AD6058" i="2"/>
  <c r="E6059" i="2"/>
  <c r="Z6059" i="2"/>
  <c r="AA6059" i="2"/>
  <c r="AC6059" i="2" s="1"/>
  <c r="AD6059" i="2"/>
  <c r="E6060" i="2"/>
  <c r="Z6060" i="2"/>
  <c r="AA6060" i="2"/>
  <c r="AC6060" i="2" s="1"/>
  <c r="AB6060" i="2"/>
  <c r="AD6060" i="2"/>
  <c r="E6061" i="2"/>
  <c r="Z6061" i="2"/>
  <c r="AA6061" i="2"/>
  <c r="AD6061" i="2"/>
  <c r="E6062" i="2"/>
  <c r="Z6062" i="2"/>
  <c r="AA6062" i="2"/>
  <c r="AC6062" i="2" s="1"/>
  <c r="AB6062" i="2"/>
  <c r="AD6062" i="2"/>
  <c r="E6063" i="2"/>
  <c r="Z6063" i="2"/>
  <c r="AA6063" i="2"/>
  <c r="AC6063" i="2" s="1"/>
  <c r="AD6063" i="2"/>
  <c r="E6064" i="2"/>
  <c r="Z6064" i="2"/>
  <c r="AA6064" i="2"/>
  <c r="AC6064" i="2" s="1"/>
  <c r="AD6064" i="2"/>
  <c r="E6065" i="2"/>
  <c r="Z6065" i="2"/>
  <c r="V6065" i="2" s="1"/>
  <c r="AA6065" i="2"/>
  <c r="AC6065" i="2" s="1"/>
  <c r="AB6065" i="2"/>
  <c r="AD6065" i="2"/>
  <c r="E6066" i="2"/>
  <c r="Z6066" i="2"/>
  <c r="AA6066" i="2"/>
  <c r="AC6066" i="2" s="1"/>
  <c r="AE6066" i="2" s="1"/>
  <c r="AD6066" i="2"/>
  <c r="E6067" i="2"/>
  <c r="Z6067" i="2"/>
  <c r="V6067" i="2" s="1"/>
  <c r="AA6067" i="2"/>
  <c r="AC6067" i="2" s="1"/>
  <c r="AD6067" i="2"/>
  <c r="E6068" i="2"/>
  <c r="Z6068" i="2"/>
  <c r="AA6068" i="2"/>
  <c r="AC6068" i="2" s="1"/>
  <c r="AD6068" i="2"/>
  <c r="E6069" i="2"/>
  <c r="Z6069" i="2"/>
  <c r="V6069" i="2" s="1"/>
  <c r="AA6069" i="2"/>
  <c r="AC6069" i="2" s="1"/>
  <c r="AD6069" i="2"/>
  <c r="E6646" i="2"/>
  <c r="Z6646" i="2"/>
  <c r="AA6646" i="2"/>
  <c r="AC6646" i="2" s="1"/>
  <c r="AD6646" i="2"/>
  <c r="E6647" i="2"/>
  <c r="Z6647" i="2"/>
  <c r="AA6647" i="2"/>
  <c r="AC6647" i="2" s="1"/>
  <c r="AD6647" i="2"/>
  <c r="E6648" i="2"/>
  <c r="Z6648" i="2"/>
  <c r="V6648" i="2" s="1"/>
  <c r="W6648" i="2" s="1"/>
  <c r="X6648" i="2" s="1"/>
  <c r="AA6648" i="2"/>
  <c r="AC6648" i="2" s="1"/>
  <c r="AD6648" i="2"/>
  <c r="E6649" i="2"/>
  <c r="Z6649" i="2"/>
  <c r="AA6649" i="2"/>
  <c r="AD6649" i="2"/>
  <c r="E6650" i="2"/>
  <c r="Z6650" i="2"/>
  <c r="V6650" i="2" s="1"/>
  <c r="W6650" i="2" s="1"/>
  <c r="X6650" i="2" s="1"/>
  <c r="AA6650" i="2"/>
  <c r="AC6650" i="2" s="1"/>
  <c r="AE6650" i="2" s="1"/>
  <c r="AD6650" i="2"/>
  <c r="E6651" i="2"/>
  <c r="Z6651" i="2"/>
  <c r="AA6651" i="2"/>
  <c r="AC6651" i="2" s="1"/>
  <c r="AB6651" i="2"/>
  <c r="AD6651" i="2"/>
  <c r="E6652" i="2"/>
  <c r="Z6652" i="2"/>
  <c r="AA6652" i="2"/>
  <c r="AD6652" i="2"/>
  <c r="E6653" i="2"/>
  <c r="Z6653" i="2"/>
  <c r="V6653" i="2" s="1"/>
  <c r="AA6653" i="2"/>
  <c r="AC6653" i="2" s="1"/>
  <c r="AD6653" i="2"/>
  <c r="E6654" i="2"/>
  <c r="Z6654" i="2"/>
  <c r="AA6654" i="2"/>
  <c r="AC6654" i="2" s="1"/>
  <c r="AD6654" i="2"/>
  <c r="E6655" i="2"/>
  <c r="Z6655" i="2"/>
  <c r="AA6655" i="2"/>
  <c r="AC6655" i="2" s="1"/>
  <c r="AD6655" i="2"/>
  <c r="E6656" i="2"/>
  <c r="Z6656" i="2"/>
  <c r="V6656" i="2" s="1"/>
  <c r="W6656" i="2" s="1"/>
  <c r="X6656" i="2" s="1"/>
  <c r="AA6656" i="2"/>
  <c r="AC6656" i="2" s="1"/>
  <c r="AB6656" i="2"/>
  <c r="AD6656" i="2"/>
  <c r="E6657" i="2"/>
  <c r="Z6657" i="2"/>
  <c r="V6657" i="2" s="1"/>
  <c r="AA6657" i="2"/>
  <c r="AC6657" i="2" s="1"/>
  <c r="AB6657" i="2"/>
  <c r="AD6657" i="2"/>
  <c r="E6658" i="2"/>
  <c r="Z6658" i="2"/>
  <c r="V6658" i="2" s="1"/>
  <c r="W6658" i="2" s="1"/>
  <c r="X6658" i="2" s="1"/>
  <c r="AA6658" i="2"/>
  <c r="AC6658" i="2" s="1"/>
  <c r="AD6658" i="2"/>
  <c r="E6659" i="2"/>
  <c r="Z6659" i="2"/>
  <c r="AA6659" i="2"/>
  <c r="AC6659" i="2" s="1"/>
  <c r="AD6659" i="2"/>
  <c r="E6660" i="2"/>
  <c r="Z6660" i="2"/>
  <c r="AA6660" i="2"/>
  <c r="AC6660" i="2" s="1"/>
  <c r="AD6660" i="2"/>
  <c r="E6661" i="2"/>
  <c r="Z6661" i="2"/>
  <c r="V6661" i="2" s="1"/>
  <c r="AA6661" i="2"/>
  <c r="AC6661" i="2" s="1"/>
  <c r="AD6661" i="2"/>
  <c r="E6662" i="2"/>
  <c r="Z6662" i="2"/>
  <c r="AA6662" i="2"/>
  <c r="AC6662" i="2" s="1"/>
  <c r="AD6662" i="2"/>
  <c r="E6663" i="2"/>
  <c r="Z6663" i="2"/>
  <c r="AA6663" i="2"/>
  <c r="AD6663" i="2"/>
  <c r="E6664" i="2"/>
  <c r="Z6664" i="2"/>
  <c r="AA6664" i="2"/>
  <c r="AC6664" i="2" s="1"/>
  <c r="AD6664" i="2"/>
  <c r="E6665" i="2"/>
  <c r="Z6665" i="2"/>
  <c r="AA6665" i="2"/>
  <c r="AD6665" i="2"/>
  <c r="E6666" i="2"/>
  <c r="Z6666" i="2"/>
  <c r="V6666" i="2" s="1"/>
  <c r="W6666" i="2" s="1"/>
  <c r="X6666" i="2" s="1"/>
  <c r="AA6666" i="2"/>
  <c r="AC6666" i="2" s="1"/>
  <c r="AD6666" i="2"/>
  <c r="E6667" i="2"/>
  <c r="Z6667" i="2"/>
  <c r="AA6667" i="2"/>
  <c r="AC6667" i="2" s="1"/>
  <c r="AD6667" i="2"/>
  <c r="E6668" i="2"/>
  <c r="Z6668" i="2"/>
  <c r="AA6668" i="2"/>
  <c r="AD6668" i="2"/>
  <c r="E6669" i="2"/>
  <c r="Z6669" i="2"/>
  <c r="AA6669" i="2"/>
  <c r="AC6669" i="2" s="1"/>
  <c r="AB6669" i="2"/>
  <c r="AD6669" i="2"/>
  <c r="E6670" i="2"/>
  <c r="Z6670" i="2"/>
  <c r="AA6670" i="2"/>
  <c r="AC6670" i="2" s="1"/>
  <c r="AE6670" i="2" s="1"/>
  <c r="AD6670" i="2"/>
  <c r="E6671" i="2"/>
  <c r="Z6671" i="2"/>
  <c r="V6671" i="2" s="1"/>
  <c r="W6671" i="2" s="1"/>
  <c r="X6671" i="2" s="1"/>
  <c r="AA6671" i="2"/>
  <c r="AC6671" i="2" s="1"/>
  <c r="AB6671" i="2"/>
  <c r="AD6671" i="2"/>
  <c r="E6672" i="2"/>
  <c r="Z6672" i="2"/>
  <c r="AA6672" i="2"/>
  <c r="AC6672" i="2" s="1"/>
  <c r="AD6672" i="2"/>
  <c r="E6673" i="2"/>
  <c r="Z6673" i="2"/>
  <c r="V6673" i="2" s="1"/>
  <c r="AA6673" i="2"/>
  <c r="AC6673" i="2" s="1"/>
  <c r="AD6673" i="2"/>
  <c r="E6674" i="2"/>
  <c r="Z6674" i="2"/>
  <c r="V6674" i="2" s="1"/>
  <c r="W6674" i="2" s="1"/>
  <c r="X6674" i="2" s="1"/>
  <c r="AA6674" i="2"/>
  <c r="AC6674" i="2" s="1"/>
  <c r="AB6674" i="2"/>
  <c r="AD6674" i="2"/>
  <c r="E6675" i="2"/>
  <c r="Z6675" i="2"/>
  <c r="AA6675" i="2"/>
  <c r="AC6675" i="2" s="1"/>
  <c r="AD6675" i="2"/>
  <c r="E6676" i="2"/>
  <c r="Z6676" i="2"/>
  <c r="V6676" i="2" s="1"/>
  <c r="W6676" i="2" s="1"/>
  <c r="X6676" i="2" s="1"/>
  <c r="AA6676" i="2"/>
  <c r="AC6676" i="2" s="1"/>
  <c r="AD6676" i="2"/>
  <c r="E6677" i="2"/>
  <c r="Z6677" i="2"/>
  <c r="AA6677" i="2"/>
  <c r="AC6677" i="2" s="1"/>
  <c r="AD6677" i="2"/>
  <c r="E6678" i="2"/>
  <c r="Z6678" i="2"/>
  <c r="V6678" i="2" s="1"/>
  <c r="W6678" i="2" s="1"/>
  <c r="X6678" i="2" s="1"/>
  <c r="AA6678" i="2"/>
  <c r="AC6678" i="2" s="1"/>
  <c r="AD6678" i="2"/>
  <c r="E6679" i="2"/>
  <c r="Z6679" i="2"/>
  <c r="AA6679" i="2"/>
  <c r="AC6679" i="2" s="1"/>
  <c r="AD6679" i="2"/>
  <c r="E6680" i="2"/>
  <c r="Z6680" i="2"/>
  <c r="AA6680" i="2"/>
  <c r="AD6680" i="2"/>
  <c r="E6681" i="2"/>
  <c r="Z6681" i="2"/>
  <c r="AA6681" i="2"/>
  <c r="AC6681" i="2" s="1"/>
  <c r="AD6681" i="2"/>
  <c r="E6682" i="2"/>
  <c r="Z6682" i="2"/>
  <c r="AA6682" i="2"/>
  <c r="AC6682" i="2" s="1"/>
  <c r="AB6682" i="2"/>
  <c r="AD6682" i="2"/>
  <c r="E72" i="2"/>
  <c r="AA72" i="2"/>
  <c r="AC72" i="2" s="1"/>
  <c r="AD72" i="2"/>
  <c r="E326" i="2"/>
  <c r="Z326" i="2"/>
  <c r="AA326" i="2"/>
  <c r="AB326" i="2" s="1"/>
  <c r="AD326" i="2"/>
  <c r="E341" i="2"/>
  <c r="Z341" i="2"/>
  <c r="AA341" i="2"/>
  <c r="AB341" i="2" s="1"/>
  <c r="AD341" i="2"/>
  <c r="E4164" i="2"/>
  <c r="Z4164" i="2"/>
  <c r="V4164" i="2" s="1"/>
  <c r="AA4164" i="2"/>
  <c r="AB4164" i="2" s="1"/>
  <c r="AC4164" i="2"/>
  <c r="AD4164" i="2"/>
  <c r="E4165" i="2"/>
  <c r="Z4165" i="2"/>
  <c r="AA4165" i="2"/>
  <c r="AB4165" i="2" s="1"/>
  <c r="AD4165" i="2"/>
  <c r="E5565" i="2"/>
  <c r="Z5565" i="2"/>
  <c r="AA5565" i="2"/>
  <c r="AB5565" i="2" s="1"/>
  <c r="AD5565" i="2"/>
  <c r="E5566" i="2"/>
  <c r="Z5566" i="2"/>
  <c r="AA5566" i="2"/>
  <c r="AB5566" i="2" s="1"/>
  <c r="AD5566" i="2"/>
  <c r="E6683" i="2"/>
  <c r="V6683" i="2"/>
  <c r="Z6683" i="2"/>
  <c r="AA6683" i="2"/>
  <c r="AB6683" i="2" s="1"/>
  <c r="AD6683" i="2"/>
  <c r="E6684" i="2"/>
  <c r="Z6684" i="2"/>
  <c r="AA6684" i="2"/>
  <c r="AB6684" i="2" s="1"/>
  <c r="AD6684" i="2"/>
  <c r="E6685" i="2"/>
  <c r="Z6685" i="2"/>
  <c r="AA6685" i="2"/>
  <c r="AB6685" i="2" s="1"/>
  <c r="AD6685" i="2"/>
  <c r="E6686" i="2"/>
  <c r="Z6686" i="2"/>
  <c r="AA6686" i="2"/>
  <c r="AB6686" i="2" s="1"/>
  <c r="AD6686" i="2"/>
  <c r="E6687" i="2"/>
  <c r="Z6687" i="2"/>
  <c r="AA6687" i="2"/>
  <c r="AD6687" i="2"/>
  <c r="E19" i="2"/>
  <c r="AA19" i="2"/>
  <c r="AD19" i="2"/>
  <c r="E45" i="2"/>
  <c r="AA45" i="2"/>
  <c r="AC45" i="2" s="1"/>
  <c r="AD45" i="2"/>
  <c r="E49" i="2"/>
  <c r="AA49" i="2"/>
  <c r="AC49" i="2" s="1"/>
  <c r="AD49" i="2"/>
  <c r="E50" i="2"/>
  <c r="AA50" i="2"/>
  <c r="AC50" i="2" s="1"/>
  <c r="AD50" i="2"/>
  <c r="E51" i="2"/>
  <c r="AA51" i="2"/>
  <c r="V51" i="2" s="1"/>
  <c r="AB51" i="2"/>
  <c r="AC51" i="2"/>
  <c r="AD51" i="2"/>
  <c r="E163" i="2"/>
  <c r="Z163" i="2"/>
  <c r="AA163" i="2"/>
  <c r="AC163" i="2" s="1"/>
  <c r="AE163" i="2" s="1"/>
  <c r="AD163" i="2"/>
  <c r="E164" i="2"/>
  <c r="Z164" i="2"/>
  <c r="AA164" i="2"/>
  <c r="AC164" i="2" s="1"/>
  <c r="AE164" i="2" s="1"/>
  <c r="AD164" i="2"/>
  <c r="E165" i="2"/>
  <c r="Z165" i="2"/>
  <c r="AA165" i="2"/>
  <c r="AB165" i="2" s="1"/>
  <c r="AD165" i="2"/>
  <c r="E212" i="2"/>
  <c r="Z212" i="2"/>
  <c r="AA212" i="2"/>
  <c r="AC212" i="2" s="1"/>
  <c r="AE212" i="2" s="1"/>
  <c r="AD212" i="2"/>
  <c r="E213" i="2"/>
  <c r="Z213" i="2"/>
  <c r="AA213" i="2"/>
  <c r="AB213" i="2" s="1"/>
  <c r="AC213" i="2"/>
  <c r="AE213" i="2" s="1"/>
  <c r="AD213" i="2"/>
  <c r="E234" i="2"/>
  <c r="Z234" i="2"/>
  <c r="V234" i="2" s="1"/>
  <c r="W234" i="2" s="1"/>
  <c r="X234" i="2" s="1"/>
  <c r="AA234" i="2"/>
  <c r="AB234" i="2" s="1"/>
  <c r="AD234" i="2"/>
  <c r="E235" i="2"/>
  <c r="Z235" i="2"/>
  <c r="AA235" i="2"/>
  <c r="AD235" i="2"/>
  <c r="E266" i="2"/>
  <c r="Z266" i="2"/>
  <c r="AA266" i="2"/>
  <c r="AC266" i="2" s="1"/>
  <c r="AE266" i="2" s="1"/>
  <c r="AD266" i="2"/>
  <c r="E277" i="2"/>
  <c r="Z277" i="2"/>
  <c r="V277" i="2" s="1"/>
  <c r="W277" i="2" s="1"/>
  <c r="X277" i="2" s="1"/>
  <c r="AA277" i="2"/>
  <c r="AB277" i="2" s="1"/>
  <c r="AC277" i="2"/>
  <c r="AE277" i="2" s="1"/>
  <c r="AF277" i="2" s="1"/>
  <c r="AD277" i="2"/>
  <c r="E278" i="2"/>
  <c r="Z278" i="2"/>
  <c r="AA278" i="2"/>
  <c r="AB278" i="2" s="1"/>
  <c r="AD278" i="2"/>
  <c r="E279" i="2"/>
  <c r="Z279" i="2"/>
  <c r="AA279" i="2"/>
  <c r="AB279" i="2" s="1"/>
  <c r="AD279" i="2"/>
  <c r="E280" i="2"/>
  <c r="Z280" i="2"/>
  <c r="AA280" i="2"/>
  <c r="AD280" i="2"/>
  <c r="E281" i="2"/>
  <c r="Z281" i="2"/>
  <c r="AA281" i="2"/>
  <c r="AC281" i="2" s="1"/>
  <c r="AE281" i="2" s="1"/>
  <c r="AD281" i="2"/>
  <c r="E282" i="2"/>
  <c r="Z282" i="2"/>
  <c r="V282" i="2" s="1"/>
  <c r="W282" i="2" s="1"/>
  <c r="X282" i="2" s="1"/>
  <c r="AA282" i="2"/>
  <c r="AC282" i="2" s="1"/>
  <c r="AD282" i="2"/>
  <c r="E283" i="2"/>
  <c r="Z283" i="2"/>
  <c r="AA283" i="2"/>
  <c r="AB283" i="2" s="1"/>
  <c r="AD283" i="2"/>
  <c r="E327" i="2"/>
  <c r="Z327" i="2"/>
  <c r="AA327" i="2"/>
  <c r="AB327" i="2" s="1"/>
  <c r="AC327" i="2"/>
  <c r="AE327" i="2" s="1"/>
  <c r="AD327" i="2"/>
  <c r="E342" i="2"/>
  <c r="Z342" i="2"/>
  <c r="V342" i="2" s="1"/>
  <c r="W342" i="2" s="1"/>
  <c r="X342" i="2" s="1"/>
  <c r="AA342" i="2"/>
  <c r="AD342" i="2"/>
  <c r="E343" i="2"/>
  <c r="Z343" i="2"/>
  <c r="V343" i="2" s="1"/>
  <c r="W343" i="2" s="1"/>
  <c r="X343" i="2" s="1"/>
  <c r="AA343" i="2"/>
  <c r="AB343" i="2" s="1"/>
  <c r="AD343" i="2"/>
  <c r="E348" i="2"/>
  <c r="Z348" i="2"/>
  <c r="AA348" i="2"/>
  <c r="AD348" i="2"/>
  <c r="E349" i="2"/>
  <c r="Z349" i="2"/>
  <c r="AA349" i="2"/>
  <c r="AC349" i="2" s="1"/>
  <c r="AE349" i="2" s="1"/>
  <c r="AD349" i="2"/>
  <c r="E361" i="2"/>
  <c r="Z361" i="2"/>
  <c r="AA361" i="2"/>
  <c r="AD361" i="2"/>
  <c r="E485" i="2"/>
  <c r="Z485" i="2"/>
  <c r="AA485" i="2"/>
  <c r="AB485" i="2" s="1"/>
  <c r="AD485" i="2"/>
  <c r="E486" i="2"/>
  <c r="Z486" i="2"/>
  <c r="AA486" i="2"/>
  <c r="AB486" i="2" s="1"/>
  <c r="AD486" i="2"/>
  <c r="E487" i="2"/>
  <c r="Z487" i="2"/>
  <c r="AA487" i="2"/>
  <c r="AB487" i="2"/>
  <c r="AC487" i="2"/>
  <c r="AE487" i="2" s="1"/>
  <c r="AD487" i="2"/>
  <c r="E535" i="2"/>
  <c r="Z535" i="2"/>
  <c r="AA535" i="2"/>
  <c r="AB535" i="2" s="1"/>
  <c r="AD535" i="2"/>
  <c r="E536" i="2"/>
  <c r="Z536" i="2"/>
  <c r="AA536" i="2"/>
  <c r="AC536" i="2" s="1"/>
  <c r="AD536" i="2"/>
  <c r="E537" i="2"/>
  <c r="Z537" i="2"/>
  <c r="AA537" i="2"/>
  <c r="AB537" i="2" s="1"/>
  <c r="AD537" i="2"/>
  <c r="E538" i="2"/>
  <c r="Z538" i="2"/>
  <c r="AA538" i="2"/>
  <c r="AB538" i="2" s="1"/>
  <c r="AD538" i="2"/>
  <c r="E638" i="2"/>
  <c r="Z638" i="2"/>
  <c r="AA638" i="2"/>
  <c r="AC638" i="2" s="1"/>
  <c r="AE638" i="2" s="1"/>
  <c r="AD638" i="2"/>
  <c r="E639" i="2"/>
  <c r="Z639" i="2"/>
  <c r="AA639" i="2"/>
  <c r="AB639" i="2" s="1"/>
  <c r="AD639" i="2"/>
  <c r="E878" i="2"/>
  <c r="Z878" i="2"/>
  <c r="AA878" i="2"/>
  <c r="AD878" i="2"/>
  <c r="E1228" i="2"/>
  <c r="Z1228" i="2"/>
  <c r="AA1228" i="2"/>
  <c r="AB1228" i="2"/>
  <c r="AC1228" i="2"/>
  <c r="AD1228" i="2"/>
  <c r="E1229" i="2"/>
  <c r="Z1229" i="2"/>
  <c r="AA1229" i="2"/>
  <c r="AB1229" i="2" s="1"/>
  <c r="AC1229" i="2"/>
  <c r="AE1229" i="2" s="1"/>
  <c r="AD1229" i="2"/>
  <c r="E1230" i="2"/>
  <c r="Z1230" i="2"/>
  <c r="AA1230" i="2"/>
  <c r="AB1230" i="2" s="1"/>
  <c r="AD1230" i="2"/>
  <c r="E1231" i="2"/>
  <c r="Z1231" i="2"/>
  <c r="AA1231" i="2"/>
  <c r="AB1231" i="2" s="1"/>
  <c r="AD1231" i="2"/>
  <c r="E1232" i="2"/>
  <c r="Z1232" i="2"/>
  <c r="AA1232" i="2"/>
  <c r="AD1232" i="2"/>
  <c r="E1233" i="2"/>
  <c r="Z1233" i="2"/>
  <c r="V1233" i="2" s="1"/>
  <c r="W1233" i="2" s="1"/>
  <c r="X1233" i="2" s="1"/>
  <c r="AA1233" i="2"/>
  <c r="AB1233" i="2" s="1"/>
  <c r="AD1233" i="2"/>
  <c r="E1234" i="2"/>
  <c r="Z1234" i="2"/>
  <c r="V1234" i="2" s="1"/>
  <c r="W1234" i="2" s="1"/>
  <c r="X1234" i="2" s="1"/>
  <c r="AA1234" i="2"/>
  <c r="AC1234" i="2" s="1"/>
  <c r="AD1234" i="2"/>
  <c r="E1235" i="2"/>
  <c r="Z1235" i="2"/>
  <c r="AA1235" i="2"/>
  <c r="AD1235" i="2"/>
  <c r="E1323" i="2"/>
  <c r="Z1323" i="2"/>
  <c r="AA1323" i="2"/>
  <c r="AB1323" i="2" s="1"/>
  <c r="AC1323" i="2"/>
  <c r="AE1323" i="2" s="1"/>
  <c r="AD1323" i="2"/>
  <c r="E1324" i="2"/>
  <c r="Z1324" i="2"/>
  <c r="AA1324" i="2"/>
  <c r="AB1324" i="2"/>
  <c r="AC1324" i="2"/>
  <c r="AD1324" i="2"/>
  <c r="E1325" i="2"/>
  <c r="Z1325" i="2"/>
  <c r="V1325" i="2" s="1"/>
  <c r="W1325" i="2" s="1"/>
  <c r="X1325" i="2" s="1"/>
  <c r="AA1325" i="2"/>
  <c r="AB1325" i="2" s="1"/>
  <c r="AD1325" i="2"/>
  <c r="E1326" i="2"/>
  <c r="Z1326" i="2"/>
  <c r="AA1326" i="2"/>
  <c r="AD1326" i="2"/>
  <c r="E1327" i="2"/>
  <c r="Z1327" i="2"/>
  <c r="AA1327" i="2"/>
  <c r="AB1327" i="2"/>
  <c r="AC1327" i="2"/>
  <c r="AE1327" i="2" s="1"/>
  <c r="AD1327" i="2"/>
  <c r="E1328" i="2"/>
  <c r="Z1328" i="2"/>
  <c r="V1328" i="2" s="1"/>
  <c r="W1328" i="2" s="1"/>
  <c r="X1328" i="2" s="1"/>
  <c r="AA1328" i="2"/>
  <c r="AB1328" i="2" s="1"/>
  <c r="AC1328" i="2"/>
  <c r="AE1328" i="2" s="1"/>
  <c r="AD1328" i="2"/>
  <c r="E1329" i="2"/>
  <c r="Z1329" i="2"/>
  <c r="AA1329" i="2"/>
  <c r="AB1329" i="2" s="1"/>
  <c r="AD1329" i="2"/>
  <c r="E1330" i="2"/>
  <c r="Z1330" i="2"/>
  <c r="AA1330" i="2"/>
  <c r="AD1330" i="2"/>
  <c r="E1331" i="2"/>
  <c r="Z1331" i="2"/>
  <c r="AA1331" i="2"/>
  <c r="AC1331" i="2" s="1"/>
  <c r="AE1331" i="2" s="1"/>
  <c r="AD1331" i="2"/>
  <c r="E1758" i="2"/>
  <c r="Z1758" i="2"/>
  <c r="AA1758" i="2"/>
  <c r="AD1758" i="2"/>
  <c r="E1759" i="2"/>
  <c r="Z1759" i="2"/>
  <c r="AA1759" i="2"/>
  <c r="AC1759" i="2" s="1"/>
  <c r="AE1759" i="2" s="1"/>
  <c r="AD1759" i="2"/>
  <c r="E1760" i="2"/>
  <c r="Z1760" i="2"/>
  <c r="AA1760" i="2"/>
  <c r="AD1760" i="2"/>
  <c r="E1761" i="2"/>
  <c r="Z1761" i="2"/>
  <c r="AA1761" i="2"/>
  <c r="AB1761" i="2"/>
  <c r="AC1761" i="2"/>
  <c r="AE1761" i="2" s="1"/>
  <c r="AD1761" i="2"/>
  <c r="E1762" i="2"/>
  <c r="Z1762" i="2"/>
  <c r="AA1762" i="2"/>
  <c r="AB1762" i="2" s="1"/>
  <c r="AD1762" i="2"/>
  <c r="E1763" i="2"/>
  <c r="Z1763" i="2"/>
  <c r="AA1763" i="2"/>
  <c r="AB1763" i="2" s="1"/>
  <c r="AD1763" i="2"/>
  <c r="E1764" i="2"/>
  <c r="Z1764" i="2"/>
  <c r="AA1764" i="2"/>
  <c r="AD1764" i="2"/>
  <c r="E1765" i="2"/>
  <c r="Z1765" i="2"/>
  <c r="AA1765" i="2"/>
  <c r="AB1765" i="2"/>
  <c r="AC1765" i="2"/>
  <c r="AE1765" i="2" s="1"/>
  <c r="AD1765" i="2"/>
  <c r="E1875" i="2"/>
  <c r="Z1875" i="2"/>
  <c r="AA1875" i="2"/>
  <c r="AD1875" i="2"/>
  <c r="E1876" i="2"/>
  <c r="Z1876" i="2"/>
  <c r="V1876" i="2" s="1"/>
  <c r="W1876" i="2" s="1"/>
  <c r="X1876" i="2" s="1"/>
  <c r="AA1876" i="2"/>
  <c r="AB1876" i="2" s="1"/>
  <c r="AD1876" i="2"/>
  <c r="E1877" i="2"/>
  <c r="Z1877" i="2"/>
  <c r="AA1877" i="2"/>
  <c r="AD1877" i="2"/>
  <c r="E2309" i="2"/>
  <c r="Z2309" i="2"/>
  <c r="AA2309" i="2"/>
  <c r="AB2309" i="2"/>
  <c r="AC2309" i="2"/>
  <c r="AE2309" i="2" s="1"/>
  <c r="AD2309" i="2"/>
  <c r="E2310" i="2"/>
  <c r="Z2310" i="2"/>
  <c r="AA2310" i="2"/>
  <c r="AB2310" i="2" s="1"/>
  <c r="AD2310" i="2"/>
  <c r="E2311" i="2"/>
  <c r="Z2311" i="2"/>
  <c r="AA2311" i="2"/>
  <c r="AC2311" i="2" s="1"/>
  <c r="AD2311" i="2"/>
  <c r="E2312" i="2"/>
  <c r="Z2312" i="2"/>
  <c r="AA2312" i="2"/>
  <c r="AD2312" i="2"/>
  <c r="E2580" i="2"/>
  <c r="Z2580" i="2"/>
  <c r="AA2580" i="2"/>
  <c r="AB2580" i="2" s="1"/>
  <c r="AC2580" i="2"/>
  <c r="AE2580" i="2" s="1"/>
  <c r="AD2580" i="2"/>
  <c r="E2866" i="2"/>
  <c r="Z2866" i="2"/>
  <c r="V2866" i="2" s="1"/>
  <c r="W2866" i="2" s="1"/>
  <c r="X2866" i="2" s="1"/>
  <c r="AA2866" i="2"/>
  <c r="AB2866" i="2" s="1"/>
  <c r="AD2866" i="2"/>
  <c r="E2867" i="2"/>
  <c r="Z2867" i="2"/>
  <c r="V2867" i="2" s="1"/>
  <c r="W2867" i="2" s="1"/>
  <c r="X2867" i="2" s="1"/>
  <c r="AA2867" i="2"/>
  <c r="AB2867" i="2" s="1"/>
  <c r="AD2867" i="2"/>
  <c r="E2868" i="2"/>
  <c r="Z2868" i="2"/>
  <c r="AA2868" i="2"/>
  <c r="AC2868" i="2" s="1"/>
  <c r="AD2868" i="2"/>
  <c r="E2869" i="2"/>
  <c r="Z2869" i="2"/>
  <c r="AA2869" i="2"/>
  <c r="AB2869" i="2" s="1"/>
  <c r="AC2869" i="2"/>
  <c r="AE2869" i="2" s="1"/>
  <c r="AD2869" i="2"/>
  <c r="E2870" i="2"/>
  <c r="Z2870" i="2"/>
  <c r="AA2870" i="2"/>
  <c r="AB2870" i="2" s="1"/>
  <c r="AC2870" i="2"/>
  <c r="AD2870" i="2"/>
  <c r="E3235" i="2"/>
  <c r="Z3235" i="2"/>
  <c r="V3235" i="2" s="1"/>
  <c r="W3235" i="2" s="1"/>
  <c r="X3235" i="2" s="1"/>
  <c r="AA3235" i="2"/>
  <c r="AD3235" i="2"/>
  <c r="E3236" i="2"/>
  <c r="Z3236" i="2"/>
  <c r="AA3236" i="2"/>
  <c r="AD3236" i="2"/>
  <c r="E3527" i="2"/>
  <c r="Z3527" i="2"/>
  <c r="AA3527" i="2"/>
  <c r="AB3527" i="2"/>
  <c r="AC3527" i="2"/>
  <c r="AE3527" i="2" s="1"/>
  <c r="AD3527" i="2"/>
  <c r="E3528" i="2"/>
  <c r="Z3528" i="2"/>
  <c r="V3528" i="2" s="1"/>
  <c r="W3528" i="2" s="1"/>
  <c r="X3528" i="2" s="1"/>
  <c r="AA3528" i="2"/>
  <c r="AB3528" i="2" s="1"/>
  <c r="AC3528" i="2"/>
  <c r="AE3528" i="2" s="1"/>
  <c r="AD3528" i="2"/>
  <c r="E3866" i="2"/>
  <c r="Z3866" i="2"/>
  <c r="V3866" i="2" s="1"/>
  <c r="W3866" i="2" s="1"/>
  <c r="X3866" i="2" s="1"/>
  <c r="AA3866" i="2"/>
  <c r="AD3866" i="2"/>
  <c r="E3867" i="2"/>
  <c r="Z3867" i="2"/>
  <c r="AA3867" i="2"/>
  <c r="AD3867" i="2"/>
  <c r="E3868" i="2"/>
  <c r="Z3868" i="2"/>
  <c r="AA3868" i="2"/>
  <c r="AD3868" i="2"/>
  <c r="E3869" i="2"/>
  <c r="Z3869" i="2"/>
  <c r="AA3869" i="2"/>
  <c r="AB3869" i="2" s="1"/>
  <c r="AC3869" i="2"/>
  <c r="AD3869" i="2"/>
  <c r="E3870" i="2"/>
  <c r="Z3870" i="2"/>
  <c r="V3870" i="2" s="1"/>
  <c r="W3870" i="2" s="1"/>
  <c r="X3870" i="2" s="1"/>
  <c r="AA3870" i="2"/>
  <c r="AB3870" i="2" s="1"/>
  <c r="AD3870" i="2"/>
  <c r="E4166" i="2"/>
  <c r="Z4166" i="2"/>
  <c r="AA4166" i="2"/>
  <c r="AC4166" i="2" s="1"/>
  <c r="AD4166" i="2"/>
  <c r="E4167" i="2"/>
  <c r="Z4167" i="2"/>
  <c r="AA4167" i="2"/>
  <c r="AC4167" i="2" s="1"/>
  <c r="AE4167" i="2" s="1"/>
  <c r="AD4167" i="2"/>
  <c r="E4168" i="2"/>
  <c r="Z4168" i="2"/>
  <c r="AA4168" i="2"/>
  <c r="AB4168" i="2" s="1"/>
  <c r="AC4168" i="2"/>
  <c r="AE4168" i="2" s="1"/>
  <c r="AD4168" i="2"/>
  <c r="E4629" i="2"/>
  <c r="Z4629" i="2"/>
  <c r="V4629" i="2" s="1"/>
  <c r="W4629" i="2" s="1"/>
  <c r="X4629" i="2" s="1"/>
  <c r="AA4629" i="2"/>
  <c r="AB4629" i="2" s="1"/>
  <c r="AC4629" i="2"/>
  <c r="AD4629" i="2"/>
  <c r="E4630" i="2"/>
  <c r="Z4630" i="2"/>
  <c r="AA4630" i="2"/>
  <c r="AD4630" i="2"/>
  <c r="E4631" i="2"/>
  <c r="Z4631" i="2"/>
  <c r="AA4631" i="2"/>
  <c r="AB4631" i="2"/>
  <c r="AC4631" i="2"/>
  <c r="AE4631" i="2" s="1"/>
  <c r="AD4631" i="2"/>
  <c r="E4632" i="2"/>
  <c r="Z4632" i="2"/>
  <c r="AA4632" i="2"/>
  <c r="AD4632" i="2"/>
  <c r="E4633" i="2"/>
  <c r="Z4633" i="2"/>
  <c r="AA4633" i="2"/>
  <c r="AD4633" i="2"/>
  <c r="E4634" i="2"/>
  <c r="Z4634" i="2"/>
  <c r="AA4634" i="2"/>
  <c r="AD4634" i="2"/>
  <c r="E5014" i="2"/>
  <c r="Z5014" i="2"/>
  <c r="AA5014" i="2"/>
  <c r="AB5014" i="2"/>
  <c r="AC5014" i="2"/>
  <c r="AD5014" i="2"/>
  <c r="E5015" i="2"/>
  <c r="Z5015" i="2"/>
  <c r="AA5015" i="2"/>
  <c r="AC5015" i="2" s="1"/>
  <c r="AB5015" i="2"/>
  <c r="AD5015" i="2"/>
  <c r="E5016" i="2"/>
  <c r="Z5016" i="2"/>
  <c r="AA5016" i="2"/>
  <c r="AB5016" i="2" s="1"/>
  <c r="AD5016" i="2"/>
  <c r="E5017" i="2"/>
  <c r="Z5017" i="2"/>
  <c r="AA5017" i="2"/>
  <c r="AC5017" i="2" s="1"/>
  <c r="AE5017" i="2" s="1"/>
  <c r="AD5017" i="2"/>
  <c r="E5018" i="2"/>
  <c r="Z5018" i="2"/>
  <c r="AA5018" i="2"/>
  <c r="AC5018" i="2" s="1"/>
  <c r="AE5018" i="2" s="1"/>
  <c r="AB5018" i="2"/>
  <c r="AD5018" i="2"/>
  <c r="E5567" i="2"/>
  <c r="Z5567" i="2"/>
  <c r="AA5567" i="2"/>
  <c r="AB5567" i="2" s="1"/>
  <c r="AD5567" i="2"/>
  <c r="E5568" i="2"/>
  <c r="Z5568" i="2"/>
  <c r="AA5568" i="2"/>
  <c r="AD5568" i="2"/>
  <c r="E5569" i="2"/>
  <c r="Z5569" i="2"/>
  <c r="AA5569" i="2"/>
  <c r="AD5569" i="2"/>
  <c r="E5570" i="2"/>
  <c r="Z5570" i="2"/>
  <c r="AA5570" i="2"/>
  <c r="AB5570" i="2" s="1"/>
  <c r="AC5570" i="2"/>
  <c r="AD5570" i="2"/>
  <c r="E5571" i="2"/>
  <c r="Z5571" i="2"/>
  <c r="AA5571" i="2"/>
  <c r="AB5571" i="2" s="1"/>
  <c r="AC5571" i="2"/>
  <c r="AE5571" i="2" s="1"/>
  <c r="AD5571" i="2"/>
  <c r="E5572" i="2"/>
  <c r="Z5572" i="2"/>
  <c r="AA5572" i="2"/>
  <c r="AD5572" i="2"/>
  <c r="E5573" i="2"/>
  <c r="Z5573" i="2"/>
  <c r="AA5573" i="2"/>
  <c r="AD5573" i="2"/>
  <c r="E5574" i="2"/>
  <c r="Z5574" i="2"/>
  <c r="AA5574" i="2"/>
  <c r="AB5574" i="2" s="1"/>
  <c r="AD5574" i="2"/>
  <c r="E5575" i="2"/>
  <c r="Z5575" i="2"/>
  <c r="AA5575" i="2"/>
  <c r="AB5575" i="2" s="1"/>
  <c r="AC5575" i="2"/>
  <c r="AE5575" i="2" s="1"/>
  <c r="AD5575" i="2"/>
  <c r="E6070" i="2"/>
  <c r="Z6070" i="2"/>
  <c r="AA6070" i="2"/>
  <c r="AB6070" i="2" s="1"/>
  <c r="AD6070" i="2"/>
  <c r="E6071" i="2"/>
  <c r="Z6071" i="2"/>
  <c r="AA6071" i="2"/>
  <c r="AC6071" i="2" s="1"/>
  <c r="AD6071" i="2"/>
  <c r="E6072" i="2"/>
  <c r="Z6072" i="2"/>
  <c r="AA6072" i="2"/>
  <c r="AD6072" i="2"/>
  <c r="E6073" i="2"/>
  <c r="Z6073" i="2"/>
  <c r="AA6073" i="2"/>
  <c r="AB6073" i="2" s="1"/>
  <c r="AC6073" i="2"/>
  <c r="AE6073" i="2" s="1"/>
  <c r="AD6073" i="2"/>
  <c r="E6074" i="2"/>
  <c r="Z6074" i="2"/>
  <c r="V6074" i="2" s="1"/>
  <c r="W6074" i="2" s="1"/>
  <c r="X6074" i="2" s="1"/>
  <c r="AA6074" i="2"/>
  <c r="AB6074" i="2" s="1"/>
  <c r="AC6074" i="2"/>
  <c r="AD6074" i="2"/>
  <c r="E6075" i="2"/>
  <c r="Z6075" i="2"/>
  <c r="AA6075" i="2"/>
  <c r="AD6075" i="2"/>
  <c r="E6688" i="2"/>
  <c r="Z6688" i="2"/>
  <c r="AA6688" i="2"/>
  <c r="AB6688" i="2"/>
  <c r="AC6688" i="2"/>
  <c r="AE6688" i="2" s="1"/>
  <c r="AD6688" i="2"/>
  <c r="E6689" i="2"/>
  <c r="Z6689" i="2"/>
  <c r="AA6689" i="2"/>
  <c r="AB6689" i="2" s="1"/>
  <c r="AC6689" i="2"/>
  <c r="AD6689" i="2"/>
  <c r="E6690" i="2"/>
  <c r="Z6690" i="2"/>
  <c r="V6690" i="2" s="1"/>
  <c r="W6690" i="2" s="1"/>
  <c r="X6690" i="2" s="1"/>
  <c r="AA6690" i="2"/>
  <c r="AD6690" i="2"/>
  <c r="T6691" i="2"/>
  <c r="D2" i="1"/>
  <c r="P2" i="1"/>
  <c r="Y2" i="1"/>
  <c r="Z2" i="1"/>
  <c r="W2" i="1" s="1"/>
  <c r="X2" i="1" s="1"/>
  <c r="AA2" i="1"/>
  <c r="AC2" i="1"/>
  <c r="AE2" i="1" s="1"/>
  <c r="AD2" i="1"/>
  <c r="D3" i="1"/>
  <c r="P3" i="1"/>
  <c r="Y3" i="1"/>
  <c r="Z3" i="1"/>
  <c r="AD3" i="1"/>
  <c r="D4" i="1"/>
  <c r="P4" i="1"/>
  <c r="Y4" i="1"/>
  <c r="W4" i="1" s="1"/>
  <c r="X4" i="1" s="1"/>
  <c r="Z4" i="1"/>
  <c r="AD4" i="1"/>
  <c r="D5" i="1"/>
  <c r="P5" i="1"/>
  <c r="Y5" i="1"/>
  <c r="Z5" i="1"/>
  <c r="AD5" i="1"/>
  <c r="D6" i="1"/>
  <c r="P6" i="1"/>
  <c r="Y6" i="1"/>
  <c r="W6" i="1" s="1"/>
  <c r="X6" i="1" s="1"/>
  <c r="AB6" i="1" s="1"/>
  <c r="Z6" i="1"/>
  <c r="AA6" i="1" s="1"/>
  <c r="AC6" i="1"/>
  <c r="AE6" i="1" s="1"/>
  <c r="AF6" i="1" s="1"/>
  <c r="AD6" i="1"/>
  <c r="D7" i="1"/>
  <c r="P7" i="1"/>
  <c r="Y7" i="1"/>
  <c r="Z7" i="1"/>
  <c r="AA7" i="1" s="1"/>
  <c r="AD7" i="1"/>
  <c r="D8" i="1"/>
  <c r="P8" i="1"/>
  <c r="Y8" i="1"/>
  <c r="Z8" i="1"/>
  <c r="AA8" i="1" s="1"/>
  <c r="AD8" i="1"/>
  <c r="D9" i="1"/>
  <c r="P9" i="1"/>
  <c r="Y9" i="1"/>
  <c r="Z9" i="1"/>
  <c r="AD9" i="1"/>
  <c r="D10" i="1"/>
  <c r="P10" i="1"/>
  <c r="Y10" i="1"/>
  <c r="W10" i="1" s="1"/>
  <c r="Z10" i="1"/>
  <c r="AA10" i="1"/>
  <c r="AC10" i="1"/>
  <c r="AE10" i="1" s="1"/>
  <c r="AD10" i="1"/>
  <c r="D11" i="1"/>
  <c r="P11" i="1"/>
  <c r="Y11" i="1"/>
  <c r="Z11" i="1"/>
  <c r="AC11" i="1" s="1"/>
  <c r="AD11" i="1"/>
  <c r="AE11" i="1"/>
  <c r="D12" i="1"/>
  <c r="P12" i="1"/>
  <c r="Y12" i="1"/>
  <c r="Z12" i="1"/>
  <c r="AA12" i="1" s="1"/>
  <c r="AD12" i="1"/>
  <c r="D13" i="1"/>
  <c r="P13" i="1"/>
  <c r="Y13" i="1"/>
  <c r="Z13" i="1"/>
  <c r="AD13" i="1"/>
  <c r="D14" i="1"/>
  <c r="P14" i="1"/>
  <c r="Y14" i="1"/>
  <c r="W14" i="1" s="1"/>
  <c r="Z14" i="1"/>
  <c r="AA14" i="1"/>
  <c r="AC14" i="1"/>
  <c r="AD14" i="1"/>
  <c r="D15" i="1"/>
  <c r="P15" i="1"/>
  <c r="Y15" i="1"/>
  <c r="Z15" i="1"/>
  <c r="AC15" i="1" s="1"/>
  <c r="AD15" i="1"/>
  <c r="AE15" i="1"/>
  <c r="D16" i="1"/>
  <c r="P16" i="1"/>
  <c r="Y16" i="1"/>
  <c r="Z16" i="1"/>
  <c r="AA16" i="1" s="1"/>
  <c r="AD16" i="1"/>
  <c r="D17" i="1"/>
  <c r="P17" i="1"/>
  <c r="Y17" i="1"/>
  <c r="Z17" i="1"/>
  <c r="AD17" i="1"/>
  <c r="D18" i="1"/>
  <c r="P18" i="1"/>
  <c r="Y18" i="1"/>
  <c r="W18" i="1" s="1"/>
  <c r="Z18" i="1"/>
  <c r="AA18" i="1" s="1"/>
  <c r="AC18" i="1"/>
  <c r="AE18" i="1" s="1"/>
  <c r="AD18" i="1"/>
  <c r="D19" i="1"/>
  <c r="P19" i="1"/>
  <c r="Y19" i="1"/>
  <c r="Z19" i="1"/>
  <c r="AC19" i="1" s="1"/>
  <c r="AD19" i="1"/>
  <c r="AE19" i="1"/>
  <c r="D20" i="1"/>
  <c r="P20" i="1"/>
  <c r="Y20" i="1"/>
  <c r="Z20" i="1"/>
  <c r="AA20" i="1" s="1"/>
  <c r="AD20" i="1"/>
  <c r="D21" i="1"/>
  <c r="P21" i="1"/>
  <c r="Y21" i="1"/>
  <c r="Z21" i="1"/>
  <c r="AD21" i="1"/>
  <c r="D22" i="1"/>
  <c r="P22" i="1"/>
  <c r="Y22" i="1"/>
  <c r="W22" i="1" s="1"/>
  <c r="Z22" i="1"/>
  <c r="AA22" i="1" s="1"/>
  <c r="AC22" i="1"/>
  <c r="AD22" i="1"/>
  <c r="D23" i="1"/>
  <c r="P23" i="1"/>
  <c r="Y23" i="1"/>
  <c r="Z23" i="1"/>
  <c r="AC23" i="1" s="1"/>
  <c r="AD23" i="1"/>
  <c r="AE23" i="1"/>
  <c r="D24" i="1"/>
  <c r="P24" i="1"/>
  <c r="Y24" i="1"/>
  <c r="Z24" i="1"/>
  <c r="AA24" i="1" s="1"/>
  <c r="AD24" i="1"/>
  <c r="D25" i="1"/>
  <c r="P25" i="1"/>
  <c r="Y25" i="1"/>
  <c r="Z25" i="1"/>
  <c r="AD25" i="1"/>
  <c r="D26" i="1"/>
  <c r="P26" i="1"/>
  <c r="Y26" i="1"/>
  <c r="W26" i="1" s="1"/>
  <c r="Z26" i="1"/>
  <c r="AA26" i="1"/>
  <c r="AC26" i="1"/>
  <c r="AE26" i="1" s="1"/>
  <c r="AD26" i="1"/>
  <c r="D27" i="1"/>
  <c r="P27" i="1"/>
  <c r="Y27" i="1"/>
  <c r="Z27" i="1"/>
  <c r="AC27" i="1" s="1"/>
  <c r="AD27" i="1"/>
  <c r="AE27" i="1"/>
  <c r="D28" i="1"/>
  <c r="P28" i="1"/>
  <c r="Y28" i="1"/>
  <c r="Z28" i="1"/>
  <c r="AA28" i="1" s="1"/>
  <c r="AD28" i="1"/>
  <c r="D29" i="1"/>
  <c r="P29" i="1"/>
  <c r="Y29" i="1"/>
  <c r="Z29" i="1"/>
  <c r="AD29" i="1"/>
  <c r="D30" i="1"/>
  <c r="P30" i="1"/>
  <c r="Y30" i="1"/>
  <c r="W30" i="1" s="1"/>
  <c r="Z30" i="1"/>
  <c r="AA30" i="1"/>
  <c r="AC30" i="1"/>
  <c r="AE30" i="1" s="1"/>
  <c r="AD30" i="1"/>
  <c r="D31" i="1"/>
  <c r="P31" i="1"/>
  <c r="Y31" i="1"/>
  <c r="Z31" i="1"/>
  <c r="AC31" i="1" s="1"/>
  <c r="AD31" i="1"/>
  <c r="AE31" i="1"/>
  <c r="D32" i="1"/>
  <c r="P32" i="1"/>
  <c r="Y32" i="1"/>
  <c r="Z32" i="1"/>
  <c r="AA32" i="1" s="1"/>
  <c r="AD32" i="1"/>
  <c r="D33" i="1"/>
  <c r="P33" i="1"/>
  <c r="Y33" i="1"/>
  <c r="Z33" i="1"/>
  <c r="AD33" i="1"/>
  <c r="D34" i="1"/>
  <c r="P34" i="1"/>
  <c r="Y34" i="1"/>
  <c r="W34" i="1" s="1"/>
  <c r="Z34" i="1"/>
  <c r="AA34" i="1"/>
  <c r="AC34" i="1"/>
  <c r="AD34" i="1"/>
  <c r="D35" i="1"/>
  <c r="P35" i="1"/>
  <c r="Y35" i="1"/>
  <c r="Z35" i="1"/>
  <c r="AC35" i="1" s="1"/>
  <c r="AD35" i="1"/>
  <c r="AE35" i="1"/>
  <c r="D36" i="1"/>
  <c r="P36" i="1"/>
  <c r="Y36" i="1"/>
  <c r="Z36" i="1"/>
  <c r="AA36" i="1" s="1"/>
  <c r="AD36" i="1"/>
  <c r="D37" i="1"/>
  <c r="P37" i="1"/>
  <c r="Y37" i="1"/>
  <c r="Z37" i="1"/>
  <c r="AD37" i="1"/>
  <c r="D38" i="1"/>
  <c r="P38" i="1"/>
  <c r="Y38" i="1"/>
  <c r="W38" i="1" s="1"/>
  <c r="Z38" i="1"/>
  <c r="AA38" i="1"/>
  <c r="AC38" i="1"/>
  <c r="AE38" i="1" s="1"/>
  <c r="AD38" i="1"/>
  <c r="D39" i="1"/>
  <c r="P39" i="1"/>
  <c r="Y39" i="1"/>
  <c r="Z39" i="1"/>
  <c r="AC39" i="1" s="1"/>
  <c r="AD39" i="1"/>
  <c r="AE39" i="1"/>
  <c r="D40" i="1"/>
  <c r="P40" i="1"/>
  <c r="Y40" i="1"/>
  <c r="Z40" i="1"/>
  <c r="AA40" i="1" s="1"/>
  <c r="AD40" i="1"/>
  <c r="D41" i="1"/>
  <c r="P41" i="1"/>
  <c r="Y41" i="1"/>
  <c r="Z41" i="1"/>
  <c r="AD41" i="1"/>
  <c r="D42" i="1"/>
  <c r="P42" i="1"/>
  <c r="Y42" i="1"/>
  <c r="W42" i="1" s="1"/>
  <c r="Z42" i="1"/>
  <c r="AA42" i="1"/>
  <c r="AC42" i="1"/>
  <c r="AD42" i="1"/>
  <c r="D43" i="1"/>
  <c r="P43" i="1"/>
  <c r="Y43" i="1"/>
  <c r="Z43" i="1"/>
  <c r="AC43" i="1" s="1"/>
  <c r="AD43" i="1"/>
  <c r="AE43" i="1"/>
  <c r="D44" i="1"/>
  <c r="P44" i="1"/>
  <c r="Y44" i="1"/>
  <c r="Z44" i="1"/>
  <c r="AA44" i="1" s="1"/>
  <c r="AD44" i="1"/>
  <c r="D45" i="1"/>
  <c r="P45" i="1"/>
  <c r="Y45" i="1"/>
  <c r="Z45" i="1"/>
  <c r="AD45" i="1"/>
  <c r="D46" i="1"/>
  <c r="P46" i="1"/>
  <c r="Y46" i="1"/>
  <c r="W46" i="1" s="1"/>
  <c r="Z46" i="1"/>
  <c r="AA46" i="1" s="1"/>
  <c r="AC46" i="1"/>
  <c r="AE46" i="1" s="1"/>
  <c r="AD46" i="1"/>
  <c r="D47" i="1"/>
  <c r="P47" i="1"/>
  <c r="Y47" i="1"/>
  <c r="Z47" i="1"/>
  <c r="AC47" i="1" s="1"/>
  <c r="AD47" i="1"/>
  <c r="AE47" i="1"/>
  <c r="D48" i="1"/>
  <c r="P48" i="1"/>
  <c r="Y48" i="1"/>
  <c r="Z48" i="1"/>
  <c r="AA48" i="1" s="1"/>
  <c r="AD48" i="1"/>
  <c r="D49" i="1"/>
  <c r="P49" i="1"/>
  <c r="Y49" i="1"/>
  <c r="Z49" i="1"/>
  <c r="AD49" i="1"/>
  <c r="D50" i="1"/>
  <c r="P50" i="1"/>
  <c r="Y50" i="1"/>
  <c r="W50" i="1" s="1"/>
  <c r="Z50" i="1"/>
  <c r="AA50" i="1" s="1"/>
  <c r="AC50" i="1"/>
  <c r="AD50" i="1"/>
  <c r="D51" i="1"/>
  <c r="P51" i="1"/>
  <c r="Y51" i="1"/>
  <c r="Z51" i="1"/>
  <c r="AC51" i="1" s="1"/>
  <c r="AD51" i="1"/>
  <c r="AE51" i="1"/>
  <c r="D52" i="1"/>
  <c r="P52" i="1"/>
  <c r="Y52" i="1"/>
  <c r="Z52" i="1"/>
  <c r="AA52" i="1" s="1"/>
  <c r="AD52" i="1"/>
  <c r="D53" i="1"/>
  <c r="P53" i="1"/>
  <c r="Y53" i="1"/>
  <c r="Z53" i="1"/>
  <c r="AD53" i="1"/>
  <c r="D54" i="1"/>
  <c r="P54" i="1"/>
  <c r="Y54" i="1"/>
  <c r="W54" i="1" s="1"/>
  <c r="Z54" i="1"/>
  <c r="AA54" i="1" s="1"/>
  <c r="AC54" i="1"/>
  <c r="AD54" i="1"/>
  <c r="D55" i="1"/>
  <c r="P55" i="1"/>
  <c r="Y55" i="1"/>
  <c r="Z55" i="1"/>
  <c r="AC55" i="1" s="1"/>
  <c r="AD55" i="1"/>
  <c r="AE55" i="1"/>
  <c r="D56" i="1"/>
  <c r="P56" i="1"/>
  <c r="Y56" i="1"/>
  <c r="Z56" i="1"/>
  <c r="AA56" i="1" s="1"/>
  <c r="AD56" i="1"/>
  <c r="D57" i="1"/>
  <c r="P57" i="1"/>
  <c r="Y57" i="1"/>
  <c r="Z57" i="1"/>
  <c r="AD57" i="1"/>
  <c r="D58" i="1"/>
  <c r="P58" i="1"/>
  <c r="Y58" i="1"/>
  <c r="W58" i="1" s="1"/>
  <c r="Z58" i="1"/>
  <c r="AA58" i="1" s="1"/>
  <c r="AC58" i="1"/>
  <c r="AE58" i="1" s="1"/>
  <c r="AD58" i="1"/>
  <c r="D59" i="1"/>
  <c r="P59" i="1"/>
  <c r="Y59" i="1"/>
  <c r="Z59" i="1"/>
  <c r="AC59" i="1" s="1"/>
  <c r="AD59" i="1"/>
  <c r="AE59" i="1"/>
  <c r="D60" i="1"/>
  <c r="P60" i="1"/>
  <c r="Y60" i="1"/>
  <c r="Z60" i="1"/>
  <c r="AA60" i="1" s="1"/>
  <c r="AD60" i="1"/>
  <c r="D61" i="1"/>
  <c r="P61" i="1"/>
  <c r="Y61" i="1"/>
  <c r="Z61" i="1"/>
  <c r="AA61" i="1" s="1"/>
  <c r="AC61" i="1"/>
  <c r="AE61" i="1" s="1"/>
  <c r="AD61" i="1"/>
  <c r="D62" i="1"/>
  <c r="P62" i="1"/>
  <c r="Y62" i="1"/>
  <c r="W62" i="1" s="1"/>
  <c r="Z62" i="1"/>
  <c r="AA62" i="1"/>
  <c r="AC62" i="1"/>
  <c r="AE62" i="1" s="1"/>
  <c r="AD62" i="1"/>
  <c r="D63" i="1"/>
  <c r="P63" i="1"/>
  <c r="Y63" i="1"/>
  <c r="Z63" i="1"/>
  <c r="AC63" i="1" s="1"/>
  <c r="AE63" i="1" s="1"/>
  <c r="AD63" i="1"/>
  <c r="D64" i="1"/>
  <c r="P64" i="1"/>
  <c r="Y64" i="1"/>
  <c r="Z64" i="1"/>
  <c r="AA64" i="1" s="1"/>
  <c r="AD64" i="1"/>
  <c r="D65" i="1"/>
  <c r="P65" i="1"/>
  <c r="Y65" i="1"/>
  <c r="Z65" i="1"/>
  <c r="AA65" i="1" s="1"/>
  <c r="AC65" i="1"/>
  <c r="AE65" i="1" s="1"/>
  <c r="AD65" i="1"/>
  <c r="D66" i="1"/>
  <c r="P66" i="1"/>
  <c r="Y66" i="1"/>
  <c r="W66" i="1" s="1"/>
  <c r="Z66" i="1"/>
  <c r="AA66" i="1"/>
  <c r="AC66" i="1"/>
  <c r="AE66" i="1" s="1"/>
  <c r="AD66" i="1"/>
  <c r="D67" i="1"/>
  <c r="P67" i="1"/>
  <c r="Y67" i="1"/>
  <c r="Z67" i="1"/>
  <c r="AC67" i="1" s="1"/>
  <c r="AE67" i="1" s="1"/>
  <c r="AD67" i="1"/>
  <c r="D68" i="1"/>
  <c r="P68" i="1"/>
  <c r="Y68" i="1"/>
  <c r="Z68" i="1"/>
  <c r="AA68" i="1" s="1"/>
  <c r="AD68" i="1"/>
  <c r="D69" i="1"/>
  <c r="P69" i="1"/>
  <c r="Y69" i="1"/>
  <c r="Z69" i="1"/>
  <c r="AA69" i="1" s="1"/>
  <c r="AC69" i="1"/>
  <c r="AE69" i="1" s="1"/>
  <c r="AD69" i="1"/>
  <c r="D70" i="1"/>
  <c r="P70" i="1"/>
  <c r="Y70" i="1"/>
  <c r="W70" i="1" s="1"/>
  <c r="Z70" i="1"/>
  <c r="AA70" i="1"/>
  <c r="AC70" i="1"/>
  <c r="AE70" i="1" s="1"/>
  <c r="AD70" i="1"/>
  <c r="D71" i="1"/>
  <c r="P71" i="1"/>
  <c r="W71" i="1"/>
  <c r="X71" i="1"/>
  <c r="Z71" i="1"/>
  <c r="AA71" i="1"/>
  <c r="AC71" i="1"/>
  <c r="AE71" i="1" s="1"/>
  <c r="AD71" i="1"/>
  <c r="D72" i="1"/>
  <c r="P72" i="1"/>
  <c r="Z72" i="1"/>
  <c r="AA72" i="1" s="1"/>
  <c r="AD72" i="1"/>
  <c r="D73" i="1"/>
  <c r="P73" i="1"/>
  <c r="Y73" i="1"/>
  <c r="Z73" i="1"/>
  <c r="AC73" i="1" s="1"/>
  <c r="AE73" i="1" s="1"/>
  <c r="AD73" i="1"/>
  <c r="D74" i="1"/>
  <c r="P74" i="1"/>
  <c r="W74" i="1"/>
  <c r="Z74" i="1"/>
  <c r="AC74" i="1" s="1"/>
  <c r="AA74" i="1"/>
  <c r="AD74" i="1"/>
  <c r="AE74" i="1" s="1"/>
  <c r="D75" i="1"/>
  <c r="P75" i="1"/>
  <c r="Y75" i="1"/>
  <c r="W75" i="1" s="1"/>
  <c r="Z75" i="1"/>
  <c r="AD75" i="1"/>
  <c r="D76" i="1"/>
  <c r="P76" i="1"/>
  <c r="Y76" i="1"/>
  <c r="Z76" i="1"/>
  <c r="AA76" i="1" s="1"/>
  <c r="AD76" i="1"/>
  <c r="D77" i="1"/>
  <c r="P77" i="1"/>
  <c r="AB77" i="1" s="1"/>
  <c r="W77" i="1"/>
  <c r="X77" i="1"/>
  <c r="Y77" i="1"/>
  <c r="Z77" i="1"/>
  <c r="AA77" i="1"/>
  <c r="AC77" i="1"/>
  <c r="AD77" i="1"/>
  <c r="AE77" i="1"/>
  <c r="AF77" i="1" s="1"/>
  <c r="D78" i="1"/>
  <c r="P78" i="1"/>
  <c r="Y78" i="1"/>
  <c r="W78" i="1" s="1"/>
  <c r="Z78" i="1"/>
  <c r="AC78" i="1" s="1"/>
  <c r="AD78" i="1"/>
  <c r="AE78" i="1" s="1"/>
  <c r="D79" i="1"/>
  <c r="P79" i="1"/>
  <c r="Y79" i="1"/>
  <c r="Z79" i="1"/>
  <c r="AC79" i="1" s="1"/>
  <c r="AE79" i="1" s="1"/>
  <c r="AD79" i="1"/>
  <c r="D80" i="1"/>
  <c r="P80" i="1"/>
  <c r="Y80" i="1"/>
  <c r="W80" i="1" s="1"/>
  <c r="X80" i="1" s="1"/>
  <c r="Z80" i="1"/>
  <c r="AA80" i="1" s="1"/>
  <c r="AD80" i="1"/>
  <c r="D81" i="1"/>
  <c r="P81" i="1"/>
  <c r="AB81" i="1" s="1"/>
  <c r="X81" i="1"/>
  <c r="Y81" i="1"/>
  <c r="W81" i="1" s="1"/>
  <c r="Z81" i="1"/>
  <c r="AA81" i="1"/>
  <c r="AC81" i="1"/>
  <c r="AE81" i="1" s="1"/>
  <c r="AF81" i="1" s="1"/>
  <c r="AD81" i="1"/>
  <c r="D82" i="1"/>
  <c r="P82" i="1"/>
  <c r="Y82" i="1"/>
  <c r="W82" i="1" s="1"/>
  <c r="Z82" i="1"/>
  <c r="AD82" i="1"/>
  <c r="D83" i="1"/>
  <c r="P83" i="1"/>
  <c r="Y83" i="1"/>
  <c r="W83" i="1" s="1"/>
  <c r="Z83" i="1"/>
  <c r="AA83" i="1"/>
  <c r="AC83" i="1"/>
  <c r="AE83" i="1" s="1"/>
  <c r="AF83" i="1" s="1"/>
  <c r="AD83" i="1"/>
  <c r="D84" i="1"/>
  <c r="P84" i="1"/>
  <c r="Z84" i="1"/>
  <c r="AD84" i="1"/>
  <c r="D85" i="1"/>
  <c r="P85" i="1"/>
  <c r="X85" i="1"/>
  <c r="Z85" i="1"/>
  <c r="W85" i="1" s="1"/>
  <c r="AA85" i="1"/>
  <c r="AD85" i="1"/>
  <c r="D86" i="1"/>
  <c r="P86" i="1"/>
  <c r="Y86" i="1"/>
  <c r="Z86" i="1"/>
  <c r="AD86" i="1"/>
  <c r="D87" i="1"/>
  <c r="P87" i="1"/>
  <c r="Z87" i="1"/>
  <c r="AA87" i="1" s="1"/>
  <c r="AD87" i="1"/>
  <c r="D88" i="1"/>
  <c r="P88" i="1"/>
  <c r="W88" i="1"/>
  <c r="X88" i="1" s="1"/>
  <c r="AB88" i="1" s="1"/>
  <c r="Z88" i="1"/>
  <c r="AA88" i="1" s="1"/>
  <c r="AD88" i="1"/>
  <c r="D89" i="1"/>
  <c r="P89" i="1"/>
  <c r="Y89" i="1"/>
  <c r="W89" i="1" s="1"/>
  <c r="Z89" i="1"/>
  <c r="AA89" i="1" s="1"/>
  <c r="AC89" i="1"/>
  <c r="AD89" i="1"/>
  <c r="D90" i="1"/>
  <c r="P90" i="1"/>
  <c r="W90" i="1"/>
  <c r="X90" i="1" s="1"/>
  <c r="AB90" i="1" s="1"/>
  <c r="Y90" i="1"/>
  <c r="Z90" i="1"/>
  <c r="AC90" i="1" s="1"/>
  <c r="AA90" i="1"/>
  <c r="AD90" i="1"/>
  <c r="AE90" i="1" s="1"/>
  <c r="AF90" i="1" s="1"/>
  <c r="D91" i="1"/>
  <c r="P91" i="1"/>
  <c r="Y91" i="1"/>
  <c r="Z91" i="1"/>
  <c r="AC91" i="1" s="1"/>
  <c r="AA91" i="1"/>
  <c r="AD91" i="1"/>
  <c r="D92" i="1"/>
  <c r="P92" i="1"/>
  <c r="Y92" i="1"/>
  <c r="W92" i="1" s="1"/>
  <c r="Z92" i="1"/>
  <c r="AA92" i="1" s="1"/>
  <c r="AC92" i="1"/>
  <c r="AD92" i="1"/>
  <c r="D93" i="1"/>
  <c r="P93" i="1"/>
  <c r="Y93" i="1"/>
  <c r="W93" i="1" s="1"/>
  <c r="Z93" i="1"/>
  <c r="AA93" i="1"/>
  <c r="AC93" i="1"/>
  <c r="AE93" i="1" s="1"/>
  <c r="AD93" i="1"/>
  <c r="D94" i="1"/>
  <c r="P94" i="1"/>
  <c r="Y94" i="1"/>
  <c r="W94" i="1" s="1"/>
  <c r="X94" i="1" s="1"/>
  <c r="AB94" i="1" s="1"/>
  <c r="Z94" i="1"/>
  <c r="AC94" i="1" s="1"/>
  <c r="AD94" i="1"/>
  <c r="D95" i="1"/>
  <c r="P95" i="1"/>
  <c r="Y95" i="1"/>
  <c r="Z95" i="1"/>
  <c r="AC95" i="1" s="1"/>
  <c r="AE95" i="1" s="1"/>
  <c r="AD95" i="1"/>
  <c r="D96" i="1"/>
  <c r="P96" i="1"/>
  <c r="Y96" i="1"/>
  <c r="Z96" i="1"/>
  <c r="AA96" i="1" s="1"/>
  <c r="AD96" i="1"/>
  <c r="D97" i="1"/>
  <c r="P97" i="1"/>
  <c r="Y97" i="1"/>
  <c r="Z97" i="1"/>
  <c r="AA97" i="1" s="1"/>
  <c r="AD97" i="1"/>
  <c r="D98" i="1"/>
  <c r="P98" i="1"/>
  <c r="W98" i="1"/>
  <c r="X98" i="1" s="1"/>
  <c r="AB98" i="1" s="1"/>
  <c r="Y98" i="1"/>
  <c r="Z98" i="1"/>
  <c r="AC98" i="1" s="1"/>
  <c r="AD98" i="1"/>
  <c r="D99" i="1"/>
  <c r="P99" i="1"/>
  <c r="Y99" i="1"/>
  <c r="Z99" i="1"/>
  <c r="AC99" i="1" s="1"/>
  <c r="AE99" i="1" s="1"/>
  <c r="AD99" i="1"/>
  <c r="D100" i="1"/>
  <c r="P100" i="1"/>
  <c r="Y100" i="1"/>
  <c r="W100" i="1" s="1"/>
  <c r="Z100" i="1"/>
  <c r="AA100" i="1" s="1"/>
  <c r="AD100" i="1"/>
  <c r="D101" i="1"/>
  <c r="P101" i="1"/>
  <c r="Y101" i="1"/>
  <c r="Z101" i="1"/>
  <c r="AA101" i="1" s="1"/>
  <c r="AD101" i="1"/>
  <c r="D102" i="1"/>
  <c r="P102" i="1"/>
  <c r="W102" i="1"/>
  <c r="X102" i="1" s="1"/>
  <c r="Y102" i="1"/>
  <c r="Z102" i="1"/>
  <c r="AC102" i="1" s="1"/>
  <c r="AA102" i="1"/>
  <c r="AD102" i="1"/>
  <c r="AE102" i="1" s="1"/>
  <c r="AF102" i="1" s="1"/>
  <c r="D103" i="1"/>
  <c r="P103" i="1"/>
  <c r="Y103" i="1"/>
  <c r="W103" i="1" s="1"/>
  <c r="Z103" i="1"/>
  <c r="AC103" i="1" s="1"/>
  <c r="AA103" i="1"/>
  <c r="AD103" i="1"/>
  <c r="D104" i="1"/>
  <c r="P104" i="1"/>
  <c r="Y104" i="1"/>
  <c r="W104" i="1" s="1"/>
  <c r="Z104" i="1"/>
  <c r="AA104" i="1" s="1"/>
  <c r="AC104" i="1"/>
  <c r="AD104" i="1"/>
  <c r="D105" i="1"/>
  <c r="P105" i="1"/>
  <c r="Y105" i="1"/>
  <c r="W105" i="1" s="1"/>
  <c r="Z105" i="1"/>
  <c r="AA105" i="1"/>
  <c r="AC105" i="1"/>
  <c r="AE105" i="1" s="1"/>
  <c r="AF105" i="1" s="1"/>
  <c r="AD105" i="1"/>
  <c r="D106" i="1"/>
  <c r="P106" i="1"/>
  <c r="Y106" i="1"/>
  <c r="W106" i="1" s="1"/>
  <c r="X106" i="1" s="1"/>
  <c r="AB106" i="1" s="1"/>
  <c r="Z106" i="1"/>
  <c r="AC106" i="1" s="1"/>
  <c r="AD106" i="1"/>
  <c r="D107" i="1"/>
  <c r="P107" i="1"/>
  <c r="Y107" i="1"/>
  <c r="Z107" i="1"/>
  <c r="AC107" i="1" s="1"/>
  <c r="AE107" i="1" s="1"/>
  <c r="AD107" i="1"/>
  <c r="D108" i="1"/>
  <c r="P108" i="1"/>
  <c r="Y108" i="1"/>
  <c r="W108" i="1" s="1"/>
  <c r="Z108" i="1"/>
  <c r="AA108" i="1" s="1"/>
  <c r="AD108" i="1"/>
  <c r="D109" i="1"/>
  <c r="P109" i="1"/>
  <c r="Y109" i="1"/>
  <c r="Z109" i="1"/>
  <c r="AA109" i="1" s="1"/>
  <c r="AD109" i="1"/>
  <c r="D110" i="1"/>
  <c r="P110" i="1"/>
  <c r="W110" i="1"/>
  <c r="X110" i="1" s="1"/>
  <c r="AB110" i="1" s="1"/>
  <c r="Y110" i="1"/>
  <c r="Z110" i="1"/>
  <c r="AC110" i="1" s="1"/>
  <c r="AD110" i="1"/>
  <c r="D111" i="1"/>
  <c r="P111" i="1"/>
  <c r="Y111" i="1"/>
  <c r="W111" i="1" s="1"/>
  <c r="Z111" i="1"/>
  <c r="AC111" i="1" s="1"/>
  <c r="AE111" i="1" s="1"/>
  <c r="AD111" i="1"/>
  <c r="D112" i="1"/>
  <c r="P112" i="1"/>
  <c r="Y112" i="1"/>
  <c r="Z112" i="1"/>
  <c r="AA112" i="1" s="1"/>
  <c r="AD112" i="1"/>
  <c r="D113" i="1"/>
  <c r="P113" i="1"/>
  <c r="Y113" i="1"/>
  <c r="W113" i="1" s="1"/>
  <c r="Z113" i="1"/>
  <c r="AA113" i="1" s="1"/>
  <c r="AD113" i="1"/>
  <c r="D114" i="1"/>
  <c r="P114" i="1"/>
  <c r="W114" i="1"/>
  <c r="X114" i="1" s="1"/>
  <c r="AB114" i="1" s="1"/>
  <c r="Y114" i="1"/>
  <c r="Z114" i="1"/>
  <c r="AC114" i="1" s="1"/>
  <c r="AA114" i="1"/>
  <c r="AD114" i="1"/>
  <c r="AE114" i="1" s="1"/>
  <c r="AF114" i="1" s="1"/>
  <c r="D115" i="1"/>
  <c r="P115" i="1"/>
  <c r="Y115" i="1"/>
  <c r="W115" i="1" s="1"/>
  <c r="Z115" i="1"/>
  <c r="AC115" i="1" s="1"/>
  <c r="AA115" i="1"/>
  <c r="AD115" i="1"/>
  <c r="D116" i="1"/>
  <c r="P116" i="1"/>
  <c r="Y116" i="1"/>
  <c r="W116" i="1" s="1"/>
  <c r="Z116" i="1"/>
  <c r="AA116" i="1" s="1"/>
  <c r="AC116" i="1"/>
  <c r="AD116" i="1"/>
  <c r="D117" i="1"/>
  <c r="P117" i="1"/>
  <c r="Y117" i="1"/>
  <c r="W117" i="1" s="1"/>
  <c r="Z117" i="1"/>
  <c r="AA117" i="1"/>
  <c r="AC117" i="1"/>
  <c r="AE117" i="1" s="1"/>
  <c r="AD117" i="1"/>
  <c r="D118" i="1"/>
  <c r="P118" i="1"/>
  <c r="Y118" i="1"/>
  <c r="W118" i="1" s="1"/>
  <c r="X118" i="1" s="1"/>
  <c r="AB118" i="1" s="1"/>
  <c r="Z118" i="1"/>
  <c r="AC118" i="1" s="1"/>
  <c r="AD118" i="1"/>
  <c r="D119" i="1"/>
  <c r="P119" i="1"/>
  <c r="Y119" i="1"/>
  <c r="Z119" i="1"/>
  <c r="AC119" i="1" s="1"/>
  <c r="AE119" i="1" s="1"/>
  <c r="AD119" i="1"/>
  <c r="D120" i="1"/>
  <c r="P120" i="1"/>
  <c r="Y120" i="1"/>
  <c r="Z120" i="1"/>
  <c r="AA120" i="1" s="1"/>
  <c r="AD120" i="1"/>
  <c r="D121" i="1"/>
  <c r="P121" i="1"/>
  <c r="Y121" i="1"/>
  <c r="Z121" i="1"/>
  <c r="AA121" i="1" s="1"/>
  <c r="AD121" i="1"/>
  <c r="D122" i="1"/>
  <c r="P122" i="1"/>
  <c r="W122" i="1"/>
  <c r="X122" i="1" s="1"/>
  <c r="AB122" i="1" s="1"/>
  <c r="Y122" i="1"/>
  <c r="Z122" i="1"/>
  <c r="AC122" i="1" s="1"/>
  <c r="AD122" i="1"/>
  <c r="D123" i="1"/>
  <c r="P123" i="1"/>
  <c r="Y123" i="1"/>
  <c r="Z123" i="1"/>
  <c r="AC123" i="1" s="1"/>
  <c r="AE123" i="1" s="1"/>
  <c r="AD123" i="1"/>
  <c r="D124" i="1"/>
  <c r="P124" i="1"/>
  <c r="Y124" i="1"/>
  <c r="W124" i="1" s="1"/>
  <c r="Z124" i="1"/>
  <c r="AA124" i="1" s="1"/>
  <c r="AD124" i="1"/>
  <c r="D125" i="1"/>
  <c r="P125" i="1"/>
  <c r="Y125" i="1"/>
  <c r="Z125" i="1"/>
  <c r="AA125" i="1" s="1"/>
  <c r="AD125" i="1"/>
  <c r="D126" i="1"/>
  <c r="P126" i="1"/>
  <c r="W126" i="1"/>
  <c r="X126" i="1" s="1"/>
  <c r="Y126" i="1"/>
  <c r="Z126" i="1"/>
  <c r="AC126" i="1" s="1"/>
  <c r="AA126" i="1"/>
  <c r="AD126" i="1"/>
  <c r="AE126" i="1" s="1"/>
  <c r="AF126" i="1" s="1"/>
  <c r="D127" i="1"/>
  <c r="P127" i="1"/>
  <c r="Y127" i="1"/>
  <c r="W127" i="1" s="1"/>
  <c r="Z127" i="1"/>
  <c r="AC127" i="1" s="1"/>
  <c r="AA127" i="1"/>
  <c r="AD127" i="1"/>
  <c r="D128" i="1"/>
  <c r="P128" i="1"/>
  <c r="Y128" i="1"/>
  <c r="W128" i="1" s="1"/>
  <c r="Z128" i="1"/>
  <c r="AA128" i="1" s="1"/>
  <c r="AC128" i="1"/>
  <c r="AD128" i="1"/>
  <c r="D129" i="1"/>
  <c r="P129" i="1"/>
  <c r="Y129" i="1"/>
  <c r="W129" i="1" s="1"/>
  <c r="Z129" i="1"/>
  <c r="AA129" i="1"/>
  <c r="AC129" i="1"/>
  <c r="AE129" i="1" s="1"/>
  <c r="AF129" i="1" s="1"/>
  <c r="AD129" i="1"/>
  <c r="D130" i="1"/>
  <c r="P130" i="1"/>
  <c r="Y130" i="1"/>
  <c r="W130" i="1" s="1"/>
  <c r="X130" i="1" s="1"/>
  <c r="AB130" i="1" s="1"/>
  <c r="Z130" i="1"/>
  <c r="AC130" i="1" s="1"/>
  <c r="AD130" i="1"/>
  <c r="D131" i="1"/>
  <c r="P131" i="1"/>
  <c r="Y131" i="1"/>
  <c r="Z131" i="1"/>
  <c r="AC131" i="1" s="1"/>
  <c r="AE131" i="1" s="1"/>
  <c r="AD131" i="1"/>
  <c r="D132" i="1"/>
  <c r="P132" i="1"/>
  <c r="Y132" i="1"/>
  <c r="W132" i="1" s="1"/>
  <c r="Z132" i="1"/>
  <c r="AA132" i="1" s="1"/>
  <c r="AD132" i="1"/>
  <c r="D133" i="1"/>
  <c r="P133" i="1"/>
  <c r="Y133" i="1"/>
  <c r="Z133" i="1"/>
  <c r="AA133" i="1" s="1"/>
  <c r="AD133" i="1"/>
  <c r="D134" i="1"/>
  <c r="P134" i="1"/>
  <c r="W134" i="1"/>
  <c r="X134" i="1" s="1"/>
  <c r="AB134" i="1" s="1"/>
  <c r="Y134" i="1"/>
  <c r="Z134" i="1"/>
  <c r="AC134" i="1" s="1"/>
  <c r="AD134" i="1"/>
  <c r="D135" i="1"/>
  <c r="P135" i="1"/>
  <c r="Y135" i="1"/>
  <c r="W135" i="1" s="1"/>
  <c r="Z135" i="1"/>
  <c r="AC135" i="1" s="1"/>
  <c r="AE135" i="1" s="1"/>
  <c r="AD135" i="1"/>
  <c r="D136" i="1"/>
  <c r="P136" i="1"/>
  <c r="Y136" i="1"/>
  <c r="Z136" i="1"/>
  <c r="AA136" i="1" s="1"/>
  <c r="AD136" i="1"/>
  <c r="D137" i="1"/>
  <c r="P137" i="1"/>
  <c r="Y137" i="1"/>
  <c r="W137" i="1" s="1"/>
  <c r="Z137" i="1"/>
  <c r="AA137" i="1" s="1"/>
  <c r="AD137" i="1"/>
  <c r="D138" i="1"/>
  <c r="P138" i="1"/>
  <c r="W138" i="1"/>
  <c r="X138" i="1" s="1"/>
  <c r="AB138" i="1" s="1"/>
  <c r="Y138" i="1"/>
  <c r="Z138" i="1"/>
  <c r="AC138" i="1" s="1"/>
  <c r="AA138" i="1"/>
  <c r="AD138" i="1"/>
  <c r="AE138" i="1" s="1"/>
  <c r="AF138" i="1" s="1"/>
  <c r="D139" i="1"/>
  <c r="P139" i="1"/>
  <c r="Y139" i="1"/>
  <c r="W139" i="1" s="1"/>
  <c r="Z139" i="1"/>
  <c r="AC139" i="1" s="1"/>
  <c r="AA139" i="1"/>
  <c r="AD139" i="1"/>
  <c r="D140" i="1"/>
  <c r="P140" i="1"/>
  <c r="Y140" i="1"/>
  <c r="W140" i="1" s="1"/>
  <c r="Z140" i="1"/>
  <c r="AA140" i="1" s="1"/>
  <c r="AC140" i="1"/>
  <c r="AD140" i="1"/>
  <c r="D141" i="1"/>
  <c r="P141" i="1"/>
  <c r="Y141" i="1"/>
  <c r="W141" i="1" s="1"/>
  <c r="Z141" i="1"/>
  <c r="AA141" i="1"/>
  <c r="AC141" i="1"/>
  <c r="AE141" i="1" s="1"/>
  <c r="AF141" i="1" s="1"/>
  <c r="AD141" i="1"/>
  <c r="D142" i="1"/>
  <c r="P142" i="1"/>
  <c r="Y142" i="1"/>
  <c r="W142" i="1" s="1"/>
  <c r="X142" i="1" s="1"/>
  <c r="AB142" i="1" s="1"/>
  <c r="Z142" i="1"/>
  <c r="AC142" i="1" s="1"/>
  <c r="AD142" i="1"/>
  <c r="D143" i="1"/>
  <c r="P143" i="1"/>
  <c r="Y143" i="1"/>
  <c r="W143" i="1" s="1"/>
  <c r="Z143" i="1"/>
  <c r="AC143" i="1" s="1"/>
  <c r="AE143" i="1" s="1"/>
  <c r="AD143" i="1"/>
  <c r="D144" i="1"/>
  <c r="P144" i="1"/>
  <c r="Y144" i="1"/>
  <c r="Z144" i="1"/>
  <c r="AA144" i="1" s="1"/>
  <c r="AD144" i="1"/>
  <c r="D145" i="1"/>
  <c r="P145" i="1"/>
  <c r="Y145" i="1"/>
  <c r="Z145" i="1"/>
  <c r="AA145" i="1" s="1"/>
  <c r="AD145" i="1"/>
  <c r="D146" i="1"/>
  <c r="P146" i="1"/>
  <c r="W146" i="1"/>
  <c r="X146" i="1" s="1"/>
  <c r="AB146" i="1" s="1"/>
  <c r="Y146" i="1"/>
  <c r="Z146" i="1"/>
  <c r="AC146" i="1" s="1"/>
  <c r="AD146" i="1"/>
  <c r="D147" i="1"/>
  <c r="P147" i="1"/>
  <c r="Y147" i="1"/>
  <c r="Z147" i="1"/>
  <c r="AC147" i="1" s="1"/>
  <c r="AE147" i="1" s="1"/>
  <c r="AD147" i="1"/>
  <c r="D148" i="1"/>
  <c r="P148" i="1"/>
  <c r="Y148" i="1"/>
  <c r="W148" i="1" s="1"/>
  <c r="Z148" i="1"/>
  <c r="AA148" i="1" s="1"/>
  <c r="AD148" i="1"/>
  <c r="D149" i="1"/>
  <c r="P149" i="1"/>
  <c r="Y149" i="1"/>
  <c r="Z149" i="1"/>
  <c r="AA149" i="1" s="1"/>
  <c r="AD149" i="1"/>
  <c r="D150" i="1"/>
  <c r="P150" i="1"/>
  <c r="W150" i="1"/>
  <c r="X150" i="1" s="1"/>
  <c r="Y150" i="1"/>
  <c r="Z150" i="1"/>
  <c r="AC150" i="1" s="1"/>
  <c r="AA150" i="1"/>
  <c r="AD150" i="1"/>
  <c r="AE150" i="1" s="1"/>
  <c r="AF150" i="1" s="1"/>
  <c r="D151" i="1"/>
  <c r="P151" i="1"/>
  <c r="Y151" i="1"/>
  <c r="W151" i="1" s="1"/>
  <c r="Z151" i="1"/>
  <c r="AC151" i="1" s="1"/>
  <c r="AA151" i="1"/>
  <c r="AD151" i="1"/>
  <c r="D152" i="1"/>
  <c r="P152" i="1"/>
  <c r="Y152" i="1"/>
  <c r="W152" i="1" s="1"/>
  <c r="Z152" i="1"/>
  <c r="AA152" i="1" s="1"/>
  <c r="AC152" i="1"/>
  <c r="AD152" i="1"/>
  <c r="D153" i="1"/>
  <c r="P153" i="1"/>
  <c r="Y153" i="1"/>
  <c r="W153" i="1" s="1"/>
  <c r="Z153" i="1"/>
  <c r="AA153" i="1"/>
  <c r="AC153" i="1"/>
  <c r="AE153" i="1" s="1"/>
  <c r="AF153" i="1" s="1"/>
  <c r="AD153" i="1"/>
  <c r="D154" i="1"/>
  <c r="P154" i="1"/>
  <c r="Y154" i="1"/>
  <c r="W154" i="1" s="1"/>
  <c r="X154" i="1" s="1"/>
  <c r="AB154" i="1" s="1"/>
  <c r="Z154" i="1"/>
  <c r="AC154" i="1" s="1"/>
  <c r="AD154" i="1"/>
  <c r="D155" i="1"/>
  <c r="P155" i="1"/>
  <c r="Y155" i="1"/>
  <c r="Z155" i="1"/>
  <c r="AC155" i="1" s="1"/>
  <c r="AE155" i="1" s="1"/>
  <c r="AD155" i="1"/>
  <c r="D156" i="1"/>
  <c r="P156" i="1"/>
  <c r="Y156" i="1"/>
  <c r="Z156" i="1"/>
  <c r="AA156" i="1" s="1"/>
  <c r="AD156" i="1"/>
  <c r="D157" i="1"/>
  <c r="P157" i="1"/>
  <c r="Y157" i="1"/>
  <c r="Z157" i="1"/>
  <c r="AA157" i="1" s="1"/>
  <c r="AD157" i="1"/>
  <c r="D158" i="1"/>
  <c r="P158" i="1"/>
  <c r="W158" i="1"/>
  <c r="X158" i="1" s="1"/>
  <c r="AB158" i="1" s="1"/>
  <c r="Y158" i="1"/>
  <c r="Z158" i="1"/>
  <c r="AC158" i="1" s="1"/>
  <c r="AD158" i="1"/>
  <c r="D159" i="1"/>
  <c r="P159" i="1"/>
  <c r="Y159" i="1"/>
  <c r="W159" i="1" s="1"/>
  <c r="Z159" i="1"/>
  <c r="AC159" i="1" s="1"/>
  <c r="AE159" i="1" s="1"/>
  <c r="AD159" i="1"/>
  <c r="D160" i="1"/>
  <c r="P160" i="1"/>
  <c r="Y160" i="1"/>
  <c r="Z160" i="1"/>
  <c r="AA160" i="1" s="1"/>
  <c r="AD160" i="1"/>
  <c r="D161" i="1"/>
  <c r="P161" i="1"/>
  <c r="Y161" i="1"/>
  <c r="W161" i="1" s="1"/>
  <c r="Z161" i="1"/>
  <c r="AA161" i="1" s="1"/>
  <c r="AD161" i="1"/>
  <c r="D162" i="1"/>
  <c r="P162" i="1"/>
  <c r="W162" i="1"/>
  <c r="X162" i="1" s="1"/>
  <c r="AB162" i="1" s="1"/>
  <c r="Y162" i="1"/>
  <c r="Z162" i="1"/>
  <c r="AC162" i="1" s="1"/>
  <c r="AA162" i="1"/>
  <c r="AD162" i="1"/>
  <c r="AE162" i="1" s="1"/>
  <c r="AF162" i="1" s="1"/>
  <c r="D163" i="1"/>
  <c r="P163" i="1"/>
  <c r="Y163" i="1"/>
  <c r="W163" i="1" s="1"/>
  <c r="Z163" i="1"/>
  <c r="AC163" i="1" s="1"/>
  <c r="AA163" i="1"/>
  <c r="AD163" i="1"/>
  <c r="D164" i="1"/>
  <c r="P164" i="1"/>
  <c r="Y164" i="1"/>
  <c r="W164" i="1" s="1"/>
  <c r="Z164" i="1"/>
  <c r="AA164" i="1" s="1"/>
  <c r="AC164" i="1"/>
  <c r="AD164" i="1"/>
  <c r="D165" i="1"/>
  <c r="P165" i="1"/>
  <c r="Y165" i="1"/>
  <c r="W165" i="1" s="1"/>
  <c r="Z165" i="1"/>
  <c r="AA165" i="1"/>
  <c r="AC165" i="1"/>
  <c r="AE165" i="1" s="1"/>
  <c r="AF165" i="1" s="1"/>
  <c r="AD165" i="1"/>
  <c r="D166" i="1"/>
  <c r="P166" i="1"/>
  <c r="Y166" i="1"/>
  <c r="W166" i="1" s="1"/>
  <c r="X166" i="1" s="1"/>
  <c r="AB166" i="1" s="1"/>
  <c r="Z166" i="1"/>
  <c r="AC166" i="1" s="1"/>
  <c r="AD166" i="1"/>
  <c r="D167" i="1"/>
  <c r="P167" i="1"/>
  <c r="Y167" i="1"/>
  <c r="Z167" i="1"/>
  <c r="AC167" i="1" s="1"/>
  <c r="AE167" i="1" s="1"/>
  <c r="AD167" i="1"/>
  <c r="D168" i="1"/>
  <c r="P168" i="1"/>
  <c r="Y168" i="1"/>
  <c r="Z168" i="1"/>
  <c r="AA168" i="1" s="1"/>
  <c r="AD168" i="1"/>
  <c r="D169" i="1"/>
  <c r="P169" i="1"/>
  <c r="Y169" i="1"/>
  <c r="Z169" i="1"/>
  <c r="AA169" i="1" s="1"/>
  <c r="AD169" i="1"/>
  <c r="D170" i="1"/>
  <c r="P170" i="1"/>
  <c r="W170" i="1"/>
  <c r="X170" i="1" s="1"/>
  <c r="AB170" i="1" s="1"/>
  <c r="Y170" i="1"/>
  <c r="Z170" i="1"/>
  <c r="AC170" i="1" s="1"/>
  <c r="AA170" i="1"/>
  <c r="AD170" i="1"/>
  <c r="D171" i="1"/>
  <c r="P171" i="1"/>
  <c r="Y171" i="1"/>
  <c r="Z171" i="1"/>
  <c r="AC171" i="1" s="1"/>
  <c r="AE171" i="1" s="1"/>
  <c r="AD171" i="1"/>
  <c r="D172" i="1"/>
  <c r="P172" i="1"/>
  <c r="Y172" i="1"/>
  <c r="W172" i="1" s="1"/>
  <c r="Z172" i="1"/>
  <c r="AA172" i="1" s="1"/>
  <c r="AC172" i="1"/>
  <c r="AD172" i="1"/>
  <c r="D173" i="1"/>
  <c r="P173" i="1"/>
  <c r="Y173" i="1"/>
  <c r="Z173" i="1"/>
  <c r="AA173" i="1" s="1"/>
  <c r="AD173" i="1"/>
  <c r="D174" i="1"/>
  <c r="P174" i="1"/>
  <c r="Y174" i="1"/>
  <c r="W174" i="1" s="1"/>
  <c r="X174" i="1" s="1"/>
  <c r="AB174" i="1" s="1"/>
  <c r="Z174" i="1"/>
  <c r="AC174" i="1" s="1"/>
  <c r="AA174" i="1"/>
  <c r="AD174" i="1"/>
  <c r="AE174" i="1" s="1"/>
  <c r="D175" i="1"/>
  <c r="P175" i="1"/>
  <c r="Y175" i="1"/>
  <c r="W175" i="1" s="1"/>
  <c r="Z175" i="1"/>
  <c r="AC175" i="1" s="1"/>
  <c r="AA175" i="1"/>
  <c r="AD175" i="1"/>
  <c r="D176" i="1"/>
  <c r="P176" i="1"/>
  <c r="Y176" i="1"/>
  <c r="W176" i="1" s="1"/>
  <c r="Z176" i="1"/>
  <c r="AA176" i="1" s="1"/>
  <c r="AC176" i="1"/>
  <c r="AD176" i="1"/>
  <c r="D177" i="1"/>
  <c r="P177" i="1"/>
  <c r="Y177" i="1"/>
  <c r="W177" i="1" s="1"/>
  <c r="Z177" i="1"/>
  <c r="AA177" i="1"/>
  <c r="AC177" i="1"/>
  <c r="AE177" i="1" s="1"/>
  <c r="AF177" i="1" s="1"/>
  <c r="AD177" i="1"/>
  <c r="D178" i="1"/>
  <c r="P178" i="1"/>
  <c r="Y178" i="1"/>
  <c r="W178" i="1" s="1"/>
  <c r="X178" i="1" s="1"/>
  <c r="AB178" i="1" s="1"/>
  <c r="Z178" i="1"/>
  <c r="AC178" i="1" s="1"/>
  <c r="AD178" i="1"/>
  <c r="D179" i="1"/>
  <c r="P179" i="1"/>
  <c r="Y179" i="1"/>
  <c r="Z179" i="1"/>
  <c r="AC179" i="1" s="1"/>
  <c r="AE179" i="1" s="1"/>
  <c r="AD179" i="1"/>
  <c r="D180" i="1"/>
  <c r="P180" i="1"/>
  <c r="Y180" i="1"/>
  <c r="Z180" i="1"/>
  <c r="AA180" i="1" s="1"/>
  <c r="AD180" i="1"/>
  <c r="D181" i="1"/>
  <c r="P181" i="1"/>
  <c r="Y181" i="1"/>
  <c r="Z181" i="1"/>
  <c r="AA181" i="1" s="1"/>
  <c r="AD181" i="1"/>
  <c r="D182" i="1"/>
  <c r="P182" i="1"/>
  <c r="W182" i="1"/>
  <c r="X182" i="1" s="1"/>
  <c r="AB182" i="1" s="1"/>
  <c r="Y182" i="1"/>
  <c r="Z182" i="1"/>
  <c r="AC182" i="1" s="1"/>
  <c r="AA182" i="1"/>
  <c r="AD182" i="1"/>
  <c r="D183" i="1"/>
  <c r="P183" i="1"/>
  <c r="Y183" i="1"/>
  <c r="W183" i="1" s="1"/>
  <c r="Z183" i="1"/>
  <c r="AC183" i="1" s="1"/>
  <c r="AE183" i="1" s="1"/>
  <c r="AA183" i="1"/>
  <c r="AD183" i="1"/>
  <c r="D184" i="1"/>
  <c r="P184" i="1"/>
  <c r="Y184" i="1"/>
  <c r="Z184" i="1"/>
  <c r="AA184" i="1" s="1"/>
  <c r="AC184" i="1"/>
  <c r="AD184" i="1"/>
  <c r="D185" i="1"/>
  <c r="P185" i="1"/>
  <c r="Y185" i="1"/>
  <c r="W185" i="1" s="1"/>
  <c r="Z185" i="1"/>
  <c r="AC185" i="1" s="1"/>
  <c r="AE185" i="1" s="1"/>
  <c r="AF185" i="1" s="1"/>
  <c r="AA185" i="1"/>
  <c r="AD185" i="1"/>
  <c r="D186" i="1"/>
  <c r="P186" i="1"/>
  <c r="Z186" i="1"/>
  <c r="W186" i="1" s="1"/>
  <c r="X186" i="1" s="1"/>
  <c r="AB186" i="1" s="1"/>
  <c r="AC186" i="1"/>
  <c r="AD186" i="1"/>
  <c r="D187" i="1"/>
  <c r="P187" i="1"/>
  <c r="Y187" i="1"/>
  <c r="Z187" i="1"/>
  <c r="AC187" i="1" s="1"/>
  <c r="AA187" i="1"/>
  <c r="AD187" i="1"/>
  <c r="D188" i="1"/>
  <c r="P188" i="1"/>
  <c r="Y188" i="1"/>
  <c r="Z188" i="1"/>
  <c r="AC188" i="1" s="1"/>
  <c r="AE188" i="1" s="1"/>
  <c r="AA188" i="1"/>
  <c r="AD188" i="1"/>
  <c r="D189" i="1"/>
  <c r="P189" i="1"/>
  <c r="Y189" i="1"/>
  <c r="Z189" i="1"/>
  <c r="AA189" i="1" s="1"/>
  <c r="AC189" i="1"/>
  <c r="AD189" i="1"/>
  <c r="D190" i="1"/>
  <c r="P190" i="1"/>
  <c r="Y190" i="1"/>
  <c r="Z190" i="1"/>
  <c r="AC190" i="1" s="1"/>
  <c r="AE190" i="1" s="1"/>
  <c r="AA190" i="1"/>
  <c r="AD190" i="1"/>
  <c r="D191" i="1"/>
  <c r="P191" i="1"/>
  <c r="Y191" i="1"/>
  <c r="W191" i="1" s="1"/>
  <c r="X191" i="1" s="1"/>
  <c r="AB191" i="1" s="1"/>
  <c r="Z191" i="1"/>
  <c r="AC191" i="1" s="1"/>
  <c r="AA191" i="1"/>
  <c r="AD191" i="1"/>
  <c r="AE191" i="1" s="1"/>
  <c r="D192" i="1"/>
  <c r="P192" i="1"/>
  <c r="Y192" i="1"/>
  <c r="W192" i="1" s="1"/>
  <c r="Z192" i="1"/>
  <c r="AC192" i="1" s="1"/>
  <c r="AE192" i="1" s="1"/>
  <c r="AD192" i="1"/>
  <c r="D193" i="1"/>
  <c r="P193" i="1"/>
  <c r="Y193" i="1"/>
  <c r="W193" i="1" s="1"/>
  <c r="Z193" i="1"/>
  <c r="AA193" i="1" s="1"/>
  <c r="AC193" i="1"/>
  <c r="AD193" i="1"/>
  <c r="D194" i="1"/>
  <c r="P194" i="1"/>
  <c r="Y194" i="1"/>
  <c r="W194" i="1" s="1"/>
  <c r="Z194" i="1"/>
  <c r="AC194" i="1" s="1"/>
  <c r="AE194" i="1" s="1"/>
  <c r="AD194" i="1"/>
  <c r="D195" i="1"/>
  <c r="P195" i="1"/>
  <c r="Y195" i="1"/>
  <c r="W195" i="1" s="1"/>
  <c r="X195" i="1" s="1"/>
  <c r="AB195" i="1" s="1"/>
  <c r="Z195" i="1"/>
  <c r="AC195" i="1" s="1"/>
  <c r="AD195" i="1"/>
  <c r="AE195" i="1" s="1"/>
  <c r="D196" i="1"/>
  <c r="P196" i="1"/>
  <c r="Y196" i="1"/>
  <c r="Z196" i="1"/>
  <c r="AC196" i="1" s="1"/>
  <c r="AD196" i="1"/>
  <c r="D197" i="1"/>
  <c r="P197" i="1"/>
  <c r="Y197" i="1"/>
  <c r="Z197" i="1"/>
  <c r="AA197" i="1" s="1"/>
  <c r="AD197" i="1"/>
  <c r="D198" i="1"/>
  <c r="P198" i="1"/>
  <c r="Y198" i="1"/>
  <c r="Z198" i="1"/>
  <c r="AA198" i="1" s="1"/>
  <c r="AC198" i="1"/>
  <c r="AD198" i="1"/>
  <c r="D199" i="1"/>
  <c r="P199" i="1"/>
  <c r="Y199" i="1"/>
  <c r="Z199" i="1"/>
  <c r="AC199" i="1" s="1"/>
  <c r="AA199" i="1"/>
  <c r="AD199" i="1"/>
  <c r="D200" i="1"/>
  <c r="P200" i="1"/>
  <c r="Y200" i="1"/>
  <c r="Z200" i="1"/>
  <c r="AC200" i="1" s="1"/>
  <c r="AE200" i="1" s="1"/>
  <c r="AA200" i="1"/>
  <c r="AD200" i="1"/>
  <c r="D201" i="1"/>
  <c r="P201" i="1"/>
  <c r="Y201" i="1"/>
  <c r="Z201" i="1"/>
  <c r="AA201" i="1" s="1"/>
  <c r="AC201" i="1"/>
  <c r="AD201" i="1"/>
  <c r="O202" i="1"/>
  <c r="BZ101" i="6" l="1"/>
  <c r="C10" i="7"/>
  <c r="O10" i="7"/>
  <c r="D10" i="7"/>
  <c r="P10" i="7"/>
  <c r="E10" i="7"/>
  <c r="Q10" i="7"/>
  <c r="F10" i="7"/>
  <c r="G10" i="7"/>
  <c r="H10" i="7"/>
  <c r="I10" i="7"/>
  <c r="J10" i="7"/>
  <c r="K10" i="7"/>
  <c r="N10" i="7"/>
  <c r="L10" i="7"/>
  <c r="M10" i="7"/>
  <c r="AC46" i="7"/>
  <c r="AC55" i="7"/>
  <c r="C6" i="7" a="1"/>
  <c r="C11" i="7" a="1"/>
  <c r="AC54" i="7"/>
  <c r="AC227" i="3"/>
  <c r="AE227" i="3" s="1"/>
  <c r="AG227" i="3" s="1"/>
  <c r="AA238" i="3"/>
  <c r="AA254" i="3"/>
  <c r="AE332" i="3"/>
  <c r="AA335" i="3"/>
  <c r="AA176" i="3"/>
  <c r="AE186" i="3"/>
  <c r="V330" i="3"/>
  <c r="W330" i="3" s="1"/>
  <c r="X330" i="3" s="1"/>
  <c r="AB231" i="3"/>
  <c r="AE380" i="3"/>
  <c r="AC276" i="3"/>
  <c r="AA293" i="3"/>
  <c r="AE307" i="3"/>
  <c r="AC316" i="3"/>
  <c r="AE316" i="3" s="1"/>
  <c r="AE375" i="3"/>
  <c r="AE245" i="3"/>
  <c r="AC265" i="3"/>
  <c r="AE265" i="3" s="1"/>
  <c r="AG265" i="3" s="1"/>
  <c r="AA282" i="3"/>
  <c r="AE285" i="3"/>
  <c r="AE288" i="3"/>
  <c r="AE291" i="3"/>
  <c r="V230" i="3"/>
  <c r="AE115" i="3"/>
  <c r="AE90" i="3"/>
  <c r="AA97" i="3"/>
  <c r="V94" i="3"/>
  <c r="V217" i="3"/>
  <c r="W217" i="3" s="1"/>
  <c r="X217" i="3" s="1"/>
  <c r="AB217" i="3" s="1"/>
  <c r="AA246" i="3"/>
  <c r="AE100" i="3"/>
  <c r="V325" i="3"/>
  <c r="V174" i="3"/>
  <c r="AB330" i="3"/>
  <c r="AB80" i="3"/>
  <c r="AC158" i="3"/>
  <c r="AE158" i="3" s="1"/>
  <c r="AC217" i="3"/>
  <c r="AE217" i="3" s="1"/>
  <c r="AA229" i="3"/>
  <c r="AE236" i="3"/>
  <c r="AE381" i="3"/>
  <c r="AE117" i="3"/>
  <c r="AE315" i="3"/>
  <c r="AE331" i="3"/>
  <c r="V337" i="3"/>
  <c r="V128" i="3"/>
  <c r="V346" i="3"/>
  <c r="AC221" i="3"/>
  <c r="AC229" i="3"/>
  <c r="AE229" i="3" s="1"/>
  <c r="AG229" i="3" s="1"/>
  <c r="AB250" i="3"/>
  <c r="AE154" i="3"/>
  <c r="AE443" i="3"/>
  <c r="AE247" i="3"/>
  <c r="V267" i="3"/>
  <c r="W267" i="3" s="1"/>
  <c r="X267" i="3" s="1"/>
  <c r="AB267" i="3" s="1"/>
  <c r="AE295" i="3"/>
  <c r="AC317" i="3"/>
  <c r="AE317" i="3" s="1"/>
  <c r="AE131" i="3"/>
  <c r="V84" i="3"/>
  <c r="V224" i="3"/>
  <c r="AA167" i="3"/>
  <c r="AA110" i="3"/>
  <c r="AE303" i="3"/>
  <c r="AG303" i="3" s="1"/>
  <c r="AE312" i="3"/>
  <c r="AE390" i="3"/>
  <c r="AE313" i="3"/>
  <c r="AF313" i="3" s="1"/>
  <c r="AA175" i="3"/>
  <c r="AA273" i="3"/>
  <c r="V279" i="3"/>
  <c r="V105" i="3"/>
  <c r="W105" i="3" s="1"/>
  <c r="X105" i="3" s="1"/>
  <c r="AB105" i="3" s="1"/>
  <c r="AE175" i="3"/>
  <c r="AE377" i="3"/>
  <c r="AC230" i="3"/>
  <c r="AE230" i="3" s="1"/>
  <c r="AE276" i="3"/>
  <c r="AE296" i="3"/>
  <c r="AE392" i="3"/>
  <c r="AE168" i="3"/>
  <c r="AE120" i="3"/>
  <c r="V322" i="3"/>
  <c r="W322" i="3" s="1"/>
  <c r="X322" i="3" s="1"/>
  <c r="AB322" i="3" s="1"/>
  <c r="V402" i="3"/>
  <c r="W402" i="3" s="1"/>
  <c r="X402" i="3" s="1"/>
  <c r="AB402" i="3" s="1"/>
  <c r="AA251" i="3"/>
  <c r="V263" i="3"/>
  <c r="AE279" i="3"/>
  <c r="AF279" i="3" s="1"/>
  <c r="AE310" i="3"/>
  <c r="AE386" i="3"/>
  <c r="AA327" i="3"/>
  <c r="AE330" i="3"/>
  <c r="AF330" i="3" s="1"/>
  <c r="AA186" i="3"/>
  <c r="AA85" i="3"/>
  <c r="AE246" i="3"/>
  <c r="AG246" i="3" s="1"/>
  <c r="W12" i="3"/>
  <c r="X12" i="3" s="1"/>
  <c r="AC57" i="3"/>
  <c r="AA8" i="3"/>
  <c r="W44" i="3"/>
  <c r="X44" i="3" s="1"/>
  <c r="AB44" i="3" s="1"/>
  <c r="AC3" i="3"/>
  <c r="AE3" i="3" s="1"/>
  <c r="AC14" i="3"/>
  <c r="AE28" i="3"/>
  <c r="W38" i="3"/>
  <c r="X38" i="3" s="1"/>
  <c r="AB38" i="3" s="1"/>
  <c r="AA10" i="3"/>
  <c r="AA41" i="3"/>
  <c r="W34" i="3"/>
  <c r="X34" i="3" s="1"/>
  <c r="AB34" i="3" s="1"/>
  <c r="W17" i="3"/>
  <c r="AE234" i="3"/>
  <c r="AE290" i="3"/>
  <c r="AC101" i="3"/>
  <c r="AE101" i="3" s="1"/>
  <c r="AG101" i="3" s="1"/>
  <c r="AA101" i="3"/>
  <c r="AB101" i="3"/>
  <c r="AE195" i="3"/>
  <c r="AE222" i="3"/>
  <c r="AA234" i="3"/>
  <c r="AA290" i="3"/>
  <c r="V324" i="3"/>
  <c r="W324" i="3" s="1"/>
  <c r="X324" i="3" s="1"/>
  <c r="AB324" i="3" s="1"/>
  <c r="AC343" i="3"/>
  <c r="AE343" i="3" s="1"/>
  <c r="AA343" i="3"/>
  <c r="AE193" i="3"/>
  <c r="AE164" i="3"/>
  <c r="AF164" i="3" s="1"/>
  <c r="AE226" i="3"/>
  <c r="V378" i="3"/>
  <c r="W378" i="3" s="1"/>
  <c r="X378" i="3" s="1"/>
  <c r="AB378" i="3" s="1"/>
  <c r="AE261" i="3"/>
  <c r="AE264" i="3"/>
  <c r="AE269" i="3"/>
  <c r="AA324" i="3"/>
  <c r="AC171" i="3"/>
  <c r="AE171" i="3" s="1"/>
  <c r="AA171" i="3"/>
  <c r="AC277" i="3"/>
  <c r="AE277" i="3" s="1"/>
  <c r="AA277" i="3"/>
  <c r="AB212" i="3"/>
  <c r="AB81" i="3"/>
  <c r="AA266" i="3"/>
  <c r="AC266" i="3"/>
  <c r="AE211" i="3"/>
  <c r="AA96" i="3"/>
  <c r="AC272" i="3"/>
  <c r="AA272" i="3"/>
  <c r="AA302" i="3"/>
  <c r="V188" i="3"/>
  <c r="W188" i="3" s="1"/>
  <c r="X188" i="3" s="1"/>
  <c r="AB188" i="3" s="1"/>
  <c r="V205" i="3"/>
  <c r="W205" i="3" s="1"/>
  <c r="X205" i="3" s="1"/>
  <c r="AB205" i="3" s="1"/>
  <c r="AE232" i="3"/>
  <c r="AE259" i="3"/>
  <c r="AE275" i="3"/>
  <c r="AC297" i="3"/>
  <c r="AA297" i="3"/>
  <c r="AC314" i="3"/>
  <c r="AE314" i="3" s="1"/>
  <c r="AA314" i="3"/>
  <c r="AB272" i="3"/>
  <c r="V191" i="3"/>
  <c r="W191" i="3" s="1"/>
  <c r="X191" i="3" s="1"/>
  <c r="AB191" i="3" s="1"/>
  <c r="AC205" i="3"/>
  <c r="AE205" i="3" s="1"/>
  <c r="V219" i="3"/>
  <c r="AC376" i="3"/>
  <c r="AE376" i="3" s="1"/>
  <c r="V244" i="3"/>
  <c r="AC379" i="3"/>
  <c r="AE379" i="3" s="1"/>
  <c r="V254" i="3"/>
  <c r="W254" i="3" s="1"/>
  <c r="X254" i="3" s="1"/>
  <c r="AB254" i="3" s="1"/>
  <c r="AE278" i="3"/>
  <c r="AE286" i="3"/>
  <c r="AB227" i="3"/>
  <c r="AE191" i="3"/>
  <c r="V78" i="3"/>
  <c r="V203" i="3"/>
  <c r="AF203" i="3" s="1"/>
  <c r="V249" i="3"/>
  <c r="AF249" i="3" s="1"/>
  <c r="V268" i="3"/>
  <c r="W268" i="3" s="1"/>
  <c r="X268" i="3" s="1"/>
  <c r="AB268" i="3" s="1"/>
  <c r="V295" i="3"/>
  <c r="AF295" i="3" s="1"/>
  <c r="AE159" i="3"/>
  <c r="AE209" i="3"/>
  <c r="V225" i="3"/>
  <c r="V377" i="3"/>
  <c r="V380" i="3"/>
  <c r="W380" i="3" s="1"/>
  <c r="X380" i="3" s="1"/>
  <c r="AB380" i="3" s="1"/>
  <c r="AA260" i="3"/>
  <c r="AE263" i="3"/>
  <c r="AA268" i="3"/>
  <c r="V271" i="3"/>
  <c r="W271" i="3" s="1"/>
  <c r="X271" i="3" s="1"/>
  <c r="AB271" i="3" s="1"/>
  <c r="AC281" i="3"/>
  <c r="AE281" i="3" s="1"/>
  <c r="AF281" i="3" s="1"/>
  <c r="AA281" i="3"/>
  <c r="V101" i="3"/>
  <c r="W101" i="3" s="1"/>
  <c r="X101" i="3" s="1"/>
  <c r="AA308" i="3"/>
  <c r="AC387" i="3"/>
  <c r="AA387" i="3"/>
  <c r="AC389" i="3"/>
  <c r="AE389" i="3" s="1"/>
  <c r="AG389" i="3" s="1"/>
  <c r="AA389" i="3"/>
  <c r="AA338" i="3"/>
  <c r="AC338" i="3"/>
  <c r="AE338" i="3" s="1"/>
  <c r="V274" i="3"/>
  <c r="AA381" i="3"/>
  <c r="V106" i="3"/>
  <c r="W106" i="3" s="1"/>
  <c r="X106" i="3" s="1"/>
  <c r="AB106" i="3" s="1"/>
  <c r="AA304" i="3"/>
  <c r="V307" i="3"/>
  <c r="W307" i="3" s="1"/>
  <c r="X307" i="3" s="1"/>
  <c r="AB307" i="3" s="1"/>
  <c r="V115" i="3"/>
  <c r="AF115" i="3" s="1"/>
  <c r="V315" i="3"/>
  <c r="AE397" i="3"/>
  <c r="AE121" i="3"/>
  <c r="AA332" i="3"/>
  <c r="AE335" i="3"/>
  <c r="V406" i="3"/>
  <c r="W406" i="3" s="1"/>
  <c r="X406" i="3" s="1"/>
  <c r="AB406" i="3" s="1"/>
  <c r="V123" i="3"/>
  <c r="V129" i="3"/>
  <c r="W129" i="3" s="1"/>
  <c r="X129" i="3" s="1"/>
  <c r="AB129" i="3" s="1"/>
  <c r="AE72" i="3"/>
  <c r="AA346" i="3"/>
  <c r="V359" i="3"/>
  <c r="W359" i="3" s="1"/>
  <c r="X359" i="3" s="1"/>
  <c r="AB359" i="3" s="1"/>
  <c r="V362" i="3"/>
  <c r="V363" i="3"/>
  <c r="V433" i="3"/>
  <c r="V142" i="3"/>
  <c r="V434" i="3"/>
  <c r="W434" i="3" s="1"/>
  <c r="X434" i="3" s="1"/>
  <c r="AB434" i="3" s="1"/>
  <c r="V437" i="3"/>
  <c r="V151" i="3"/>
  <c r="W151" i="3" s="1"/>
  <c r="X151" i="3" s="1"/>
  <c r="AB151" i="3" s="1"/>
  <c r="V365" i="3"/>
  <c r="V440" i="3"/>
  <c r="AG440" i="3" s="1"/>
  <c r="AB99" i="3"/>
  <c r="AB89" i="3"/>
  <c r="AB190" i="3"/>
  <c r="AE327" i="3"/>
  <c r="AE440" i="3"/>
  <c r="AA307" i="3"/>
  <c r="AA115" i="3"/>
  <c r="V403" i="3"/>
  <c r="V344" i="3"/>
  <c r="V275" i="3"/>
  <c r="AG275" i="3" s="1"/>
  <c r="V288" i="3"/>
  <c r="W288" i="3" s="1"/>
  <c r="X288" i="3" s="1"/>
  <c r="AB288" i="3" s="1"/>
  <c r="AE382" i="3"/>
  <c r="AE385" i="3"/>
  <c r="AE305" i="3"/>
  <c r="AG305" i="3" s="1"/>
  <c r="V118" i="3"/>
  <c r="AE325" i="3"/>
  <c r="AE333" i="3"/>
  <c r="V336" i="3"/>
  <c r="W336" i="3" s="1"/>
  <c r="X336" i="3" s="1"/>
  <c r="AB336" i="3" s="1"/>
  <c r="AE409" i="3"/>
  <c r="AE340" i="3"/>
  <c r="V410" i="3"/>
  <c r="W410" i="3" s="1"/>
  <c r="X410" i="3" s="1"/>
  <c r="AB410" i="3" s="1"/>
  <c r="AE347" i="3"/>
  <c r="V419" i="3"/>
  <c r="V425" i="3"/>
  <c r="W425" i="3" s="1"/>
  <c r="X425" i="3" s="1"/>
  <c r="AB425" i="3" s="1"/>
  <c r="V180" i="3"/>
  <c r="V428" i="3"/>
  <c r="W428" i="3" s="1"/>
  <c r="X428" i="3" s="1"/>
  <c r="AB428" i="3" s="1"/>
  <c r="V360" i="3"/>
  <c r="W360" i="3" s="1"/>
  <c r="X360" i="3" s="1"/>
  <c r="AB360" i="3" s="1"/>
  <c r="V430" i="3"/>
  <c r="V146" i="3"/>
  <c r="W146" i="3" s="1"/>
  <c r="X146" i="3" s="1"/>
  <c r="AB146" i="3" s="1"/>
  <c r="V441" i="3"/>
  <c r="V302" i="3"/>
  <c r="V99" i="3"/>
  <c r="W99" i="3" s="1"/>
  <c r="X99" i="3" s="1"/>
  <c r="AE107" i="3"/>
  <c r="AF107" i="3" s="1"/>
  <c r="V308" i="3"/>
  <c r="V116" i="3"/>
  <c r="V328" i="3"/>
  <c r="W328" i="3" s="1"/>
  <c r="X328" i="3" s="1"/>
  <c r="AB328" i="3" s="1"/>
  <c r="AE336" i="3"/>
  <c r="AE407" i="3"/>
  <c r="AE124" i="3"/>
  <c r="AE176" i="3"/>
  <c r="AF176" i="3" s="1"/>
  <c r="V404" i="3"/>
  <c r="W404" i="3" s="1"/>
  <c r="X404" i="3" s="1"/>
  <c r="AB404" i="3" s="1"/>
  <c r="V171" i="3"/>
  <c r="AE130" i="3"/>
  <c r="V345" i="3"/>
  <c r="AE302" i="3"/>
  <c r="AE165" i="3"/>
  <c r="AE99" i="3"/>
  <c r="AE404" i="3"/>
  <c r="AG404" i="3" s="1"/>
  <c r="AA102" i="3"/>
  <c r="AE105" i="3"/>
  <c r="AE108" i="3"/>
  <c r="AA306" i="3"/>
  <c r="AA114" i="3"/>
  <c r="V389" i="3"/>
  <c r="AE319" i="3"/>
  <c r="AE322" i="3"/>
  <c r="AF322" i="3" s="1"/>
  <c r="AA326" i="3"/>
  <c r="AE337" i="3"/>
  <c r="AE122" i="3"/>
  <c r="AE125" i="3"/>
  <c r="V177" i="3"/>
  <c r="AA348" i="3"/>
  <c r="AE442" i="3"/>
  <c r="AA7" i="3"/>
  <c r="AB53" i="3"/>
  <c r="AB43" i="3"/>
  <c r="AC45" i="3"/>
  <c r="AE45" i="3" s="1"/>
  <c r="AF45" i="3" s="1"/>
  <c r="AE62" i="3"/>
  <c r="AE43" i="3"/>
  <c r="AF43" i="3" s="1"/>
  <c r="W35" i="3"/>
  <c r="W46" i="3"/>
  <c r="AA46" i="3"/>
  <c r="AE9" i="3"/>
  <c r="AC50" i="3"/>
  <c r="AE50" i="3" s="1"/>
  <c r="AF50" i="3" s="1"/>
  <c r="AF12" i="3"/>
  <c r="W29" i="3"/>
  <c r="AC2" i="3"/>
  <c r="AC49" i="3"/>
  <c r="AE49" i="3" s="1"/>
  <c r="AE21" i="3"/>
  <c r="W25" i="3"/>
  <c r="AE52" i="3"/>
  <c r="W45" i="3"/>
  <c r="X45" i="3" s="1"/>
  <c r="AB45" i="3" s="1"/>
  <c r="AE282" i="3"/>
  <c r="AE104" i="3"/>
  <c r="AG104" i="3" s="1"/>
  <c r="AE113" i="3"/>
  <c r="AE391" i="3"/>
  <c r="AE326" i="3"/>
  <c r="AE309" i="3"/>
  <c r="AE123" i="3"/>
  <c r="AA243" i="3"/>
  <c r="V96" i="3"/>
  <c r="W96" i="3" s="1"/>
  <c r="X96" i="3" s="1"/>
  <c r="AB96" i="3" s="1"/>
  <c r="AA252" i="3"/>
  <c r="AA284" i="3"/>
  <c r="AE167" i="3"/>
  <c r="AG167" i="3" s="1"/>
  <c r="V104" i="3"/>
  <c r="W104" i="3" s="1"/>
  <c r="X104" i="3" s="1"/>
  <c r="AB104" i="3" s="1"/>
  <c r="AE304" i="3"/>
  <c r="AE393" i="3"/>
  <c r="AA169" i="3"/>
  <c r="AA319" i="3"/>
  <c r="AE324" i="3"/>
  <c r="AA401" i="3"/>
  <c r="AA126" i="3"/>
  <c r="AC353" i="3"/>
  <c r="AE353" i="3" s="1"/>
  <c r="V158" i="3"/>
  <c r="W158" i="3" s="1"/>
  <c r="X158" i="3" s="1"/>
  <c r="AB158" i="3" s="1"/>
  <c r="AC189" i="3"/>
  <c r="AE189" i="3" s="1"/>
  <c r="AA199" i="3"/>
  <c r="V220" i="3"/>
  <c r="AA224" i="3"/>
  <c r="AA227" i="3"/>
  <c r="V92" i="3"/>
  <c r="W92" i="3" s="1"/>
  <c r="X92" i="3" s="1"/>
  <c r="AB92" i="3" s="1"/>
  <c r="AC243" i="3"/>
  <c r="AE243" i="3" s="1"/>
  <c r="V258" i="3"/>
  <c r="AA275" i="3"/>
  <c r="V293" i="3"/>
  <c r="W293" i="3" s="1"/>
  <c r="X293" i="3" s="1"/>
  <c r="AB293" i="3" s="1"/>
  <c r="V381" i="3"/>
  <c r="W381" i="3" s="1"/>
  <c r="X381" i="3" s="1"/>
  <c r="AB381" i="3" s="1"/>
  <c r="V310" i="3"/>
  <c r="W310" i="3" s="1"/>
  <c r="X310" i="3" s="1"/>
  <c r="AB310" i="3" s="1"/>
  <c r="V386" i="3"/>
  <c r="AG386" i="3" s="1"/>
  <c r="V390" i="3"/>
  <c r="AG390" i="3" s="1"/>
  <c r="V313" i="3"/>
  <c r="AA315" i="3"/>
  <c r="V317" i="3"/>
  <c r="W317" i="3" s="1"/>
  <c r="X317" i="3" s="1"/>
  <c r="AB317" i="3" s="1"/>
  <c r="AE169" i="3"/>
  <c r="V397" i="3"/>
  <c r="W397" i="3" s="1"/>
  <c r="X397" i="3" s="1"/>
  <c r="AB397" i="3" s="1"/>
  <c r="V326" i="3"/>
  <c r="W326" i="3" s="1"/>
  <c r="X326" i="3" s="1"/>
  <c r="AB326" i="3" s="1"/>
  <c r="V124" i="3"/>
  <c r="W124" i="3" s="1"/>
  <c r="X124" i="3" s="1"/>
  <c r="AB124" i="3" s="1"/>
  <c r="AE126" i="3"/>
  <c r="V343" i="3"/>
  <c r="W343" i="3" s="1"/>
  <c r="X343" i="3" s="1"/>
  <c r="AB343" i="3" s="1"/>
  <c r="V348" i="3"/>
  <c r="W348" i="3" s="1"/>
  <c r="X348" i="3" s="1"/>
  <c r="AB348" i="3" s="1"/>
  <c r="V90" i="3"/>
  <c r="V234" i="3"/>
  <c r="W234" i="3" s="1"/>
  <c r="X234" i="3" s="1"/>
  <c r="AB234" i="3" s="1"/>
  <c r="V248" i="3"/>
  <c r="W248" i="3" s="1"/>
  <c r="X248" i="3" s="1"/>
  <c r="AB248" i="3" s="1"/>
  <c r="V261" i="3"/>
  <c r="AG261" i="3" s="1"/>
  <c r="V266" i="3"/>
  <c r="AF266" i="3" s="1"/>
  <c r="V273" i="3"/>
  <c r="V298" i="3"/>
  <c r="W298" i="3" s="1"/>
  <c r="X298" i="3" s="1"/>
  <c r="AB298" i="3" s="1"/>
  <c r="V384" i="3"/>
  <c r="W384" i="3" s="1"/>
  <c r="X384" i="3" s="1"/>
  <c r="AB384" i="3" s="1"/>
  <c r="V102" i="3"/>
  <c r="W102" i="3" s="1"/>
  <c r="X102" i="3" s="1"/>
  <c r="AB102" i="3" s="1"/>
  <c r="V110" i="3"/>
  <c r="W110" i="3" s="1"/>
  <c r="X110" i="3" s="1"/>
  <c r="AB110" i="3" s="1"/>
  <c r="V113" i="3"/>
  <c r="W113" i="3" s="1"/>
  <c r="X113" i="3" s="1"/>
  <c r="AB113" i="3" s="1"/>
  <c r="V394" i="3"/>
  <c r="W394" i="3" s="1"/>
  <c r="X394" i="3" s="1"/>
  <c r="AB394" i="3" s="1"/>
  <c r="V334" i="3"/>
  <c r="V415" i="3"/>
  <c r="W415" i="3" s="1"/>
  <c r="X415" i="3" s="1"/>
  <c r="AB415" i="3" s="1"/>
  <c r="V136" i="3"/>
  <c r="W136" i="3" s="1"/>
  <c r="X136" i="3" s="1"/>
  <c r="AB136" i="3" s="1"/>
  <c r="V197" i="3"/>
  <c r="W197" i="3" s="1"/>
  <c r="X197" i="3" s="1"/>
  <c r="AB197" i="3" s="1"/>
  <c r="V215" i="3"/>
  <c r="W215" i="3" s="1"/>
  <c r="X215" i="3" s="1"/>
  <c r="AB215" i="3" s="1"/>
  <c r="AG379" i="3"/>
  <c r="V253" i="3"/>
  <c r="AG253" i="3" s="1"/>
  <c r="V285" i="3"/>
  <c r="W285" i="3" s="1"/>
  <c r="X285" i="3" s="1"/>
  <c r="AB285" i="3" s="1"/>
  <c r="V301" i="3"/>
  <c r="W301" i="3" s="1"/>
  <c r="X301" i="3" s="1"/>
  <c r="AB301" i="3" s="1"/>
  <c r="V119" i="3"/>
  <c r="W119" i="3" s="1"/>
  <c r="X119" i="3" s="1"/>
  <c r="AB119" i="3" s="1"/>
  <c r="V320" i="3"/>
  <c r="W320" i="3" s="1"/>
  <c r="X320" i="3" s="1"/>
  <c r="AB320" i="3" s="1"/>
  <c r="V329" i="3"/>
  <c r="W329" i="3" s="1"/>
  <c r="X329" i="3" s="1"/>
  <c r="AB329" i="3" s="1"/>
  <c r="V127" i="3"/>
  <c r="AF127" i="3" s="1"/>
  <c r="V420" i="3"/>
  <c r="W420" i="3" s="1"/>
  <c r="X420" i="3" s="1"/>
  <c r="AB420" i="3" s="1"/>
  <c r="V357" i="3"/>
  <c r="V358" i="3"/>
  <c r="V432" i="3"/>
  <c r="W432" i="3" s="1"/>
  <c r="X432" i="3" s="1"/>
  <c r="AB432" i="3" s="1"/>
  <c r="V147" i="3"/>
  <c r="V185" i="3"/>
  <c r="W185" i="3" s="1"/>
  <c r="X185" i="3" s="1"/>
  <c r="AB185" i="3" s="1"/>
  <c r="V150" i="3"/>
  <c r="W150" i="3" s="1"/>
  <c r="X150" i="3" s="1"/>
  <c r="AB150" i="3" s="1"/>
  <c r="V367" i="3"/>
  <c r="W367" i="3" s="1"/>
  <c r="X367" i="3" s="1"/>
  <c r="AB367" i="3" s="1"/>
  <c r="V442" i="3"/>
  <c r="AG442" i="3" s="1"/>
  <c r="AA197" i="3"/>
  <c r="V86" i="3"/>
  <c r="W86" i="3" s="1"/>
  <c r="X86" i="3" s="1"/>
  <c r="AB86" i="3" s="1"/>
  <c r="V206" i="3"/>
  <c r="W206" i="3" s="1"/>
  <c r="X206" i="3" s="1"/>
  <c r="AB206" i="3" s="1"/>
  <c r="AC162" i="3"/>
  <c r="AE162" i="3" s="1"/>
  <c r="AA222" i="3"/>
  <c r="V246" i="3"/>
  <c r="W246" i="3" s="1"/>
  <c r="X246" i="3" s="1"/>
  <c r="AB246" i="3" s="1"/>
  <c r="V251" i="3"/>
  <c r="W251" i="3" s="1"/>
  <c r="X251" i="3" s="1"/>
  <c r="AB251" i="3" s="1"/>
  <c r="AA253" i="3"/>
  <c r="V256" i="3"/>
  <c r="W256" i="3" s="1"/>
  <c r="X256" i="3" s="1"/>
  <c r="AB256" i="3" s="1"/>
  <c r="V259" i="3"/>
  <c r="W259" i="3" s="1"/>
  <c r="X259" i="3" s="1"/>
  <c r="AB259" i="3" s="1"/>
  <c r="AC271" i="3"/>
  <c r="AE271" i="3" s="1"/>
  <c r="AE273" i="3"/>
  <c r="V276" i="3"/>
  <c r="AA301" i="3"/>
  <c r="AA384" i="3"/>
  <c r="AE102" i="3"/>
  <c r="V311" i="3"/>
  <c r="V387" i="3"/>
  <c r="V314" i="3"/>
  <c r="W314" i="3" s="1"/>
  <c r="X314" i="3" s="1"/>
  <c r="AB314" i="3" s="1"/>
  <c r="V398" i="3"/>
  <c r="W398" i="3" s="1"/>
  <c r="X398" i="3" s="1"/>
  <c r="AB398" i="3" s="1"/>
  <c r="V121" i="3"/>
  <c r="W121" i="3" s="1"/>
  <c r="X121" i="3" s="1"/>
  <c r="AB121" i="3" s="1"/>
  <c r="AA329" i="3"/>
  <c r="V332" i="3"/>
  <c r="W332" i="3" s="1"/>
  <c r="X332" i="3" s="1"/>
  <c r="AB332" i="3" s="1"/>
  <c r="AA127" i="3"/>
  <c r="V130" i="3"/>
  <c r="W130" i="3" s="1"/>
  <c r="X130" i="3" s="1"/>
  <c r="AB130" i="3" s="1"/>
  <c r="AC173" i="3"/>
  <c r="AE173" i="3" s="1"/>
  <c r="V242" i="3"/>
  <c r="V283" i="3"/>
  <c r="W283" i="3" s="1"/>
  <c r="X283" i="3" s="1"/>
  <c r="AB283" i="3" s="1"/>
  <c r="V299" i="3"/>
  <c r="W299" i="3" s="1"/>
  <c r="X299" i="3" s="1"/>
  <c r="AB299" i="3" s="1"/>
  <c r="AE301" i="3"/>
  <c r="AE384" i="3"/>
  <c r="AG384" i="3" s="1"/>
  <c r="V306" i="3"/>
  <c r="V400" i="3"/>
  <c r="V327" i="3"/>
  <c r="W327" i="3" s="1"/>
  <c r="X327" i="3" s="1"/>
  <c r="AB327" i="3" s="1"/>
  <c r="AE329" i="3"/>
  <c r="V335" i="3"/>
  <c r="W335" i="3" s="1"/>
  <c r="X335" i="3" s="1"/>
  <c r="AB335" i="3" s="1"/>
  <c r="AE127" i="3"/>
  <c r="AG127" i="3" s="1"/>
  <c r="V349" i="3"/>
  <c r="V294" i="3"/>
  <c r="W294" i="3" s="1"/>
  <c r="X294" i="3" s="1"/>
  <c r="AB294" i="3" s="1"/>
  <c r="V103" i="3"/>
  <c r="V111" i="3"/>
  <c r="W111" i="3" s="1"/>
  <c r="X111" i="3" s="1"/>
  <c r="AB111" i="3" s="1"/>
  <c r="V120" i="3"/>
  <c r="V321" i="3"/>
  <c r="W321" i="3" s="1"/>
  <c r="X321" i="3" s="1"/>
  <c r="AB321" i="3" s="1"/>
  <c r="V133" i="3"/>
  <c r="W133" i="3" s="1"/>
  <c r="X133" i="3" s="1"/>
  <c r="AB133" i="3" s="1"/>
  <c r="V341" i="3"/>
  <c r="V179" i="3"/>
  <c r="W179" i="3" s="1"/>
  <c r="X179" i="3" s="1"/>
  <c r="AB179" i="3" s="1"/>
  <c r="V355" i="3"/>
  <c r="W355" i="3" s="1"/>
  <c r="X355" i="3" s="1"/>
  <c r="AB355" i="3" s="1"/>
  <c r="V421" i="3"/>
  <c r="W421" i="3" s="1"/>
  <c r="X421" i="3" s="1"/>
  <c r="AB421" i="3" s="1"/>
  <c r="V445" i="3"/>
  <c r="W445" i="3" s="1"/>
  <c r="X445" i="3" s="1"/>
  <c r="AB445" i="3" s="1"/>
  <c r="AC194" i="3"/>
  <c r="AE194" i="3" s="1"/>
  <c r="AA216" i="3"/>
  <c r="AA242" i="3"/>
  <c r="V443" i="3"/>
  <c r="AC372" i="3"/>
  <c r="AE372" i="3" s="1"/>
  <c r="AG372" i="3" s="1"/>
  <c r="AA380" i="3"/>
  <c r="V257" i="3"/>
  <c r="W257" i="3" s="1"/>
  <c r="X257" i="3" s="1"/>
  <c r="AB257" i="3" s="1"/>
  <c r="V260" i="3"/>
  <c r="W260" i="3" s="1"/>
  <c r="X260" i="3" s="1"/>
  <c r="AB260" i="3" s="1"/>
  <c r="AA267" i="3"/>
  <c r="AE274" i="3"/>
  <c r="AF274" i="3" s="1"/>
  <c r="V292" i="3"/>
  <c r="W292" i="3" s="1"/>
  <c r="X292" i="3" s="1"/>
  <c r="AB292" i="3" s="1"/>
  <c r="AA294" i="3"/>
  <c r="V167" i="3"/>
  <c r="W167" i="3" s="1"/>
  <c r="X167" i="3" s="1"/>
  <c r="AB167" i="3" s="1"/>
  <c r="AA103" i="3"/>
  <c r="AA111" i="3"/>
  <c r="AE306" i="3"/>
  <c r="V309" i="3"/>
  <c r="AA120" i="3"/>
  <c r="AA321" i="3"/>
  <c r="V126" i="3"/>
  <c r="W126" i="3" s="1"/>
  <c r="X126" i="3" s="1"/>
  <c r="AB126" i="3" s="1"/>
  <c r="AA179" i="3"/>
  <c r="AA191" i="3"/>
  <c r="AC219" i="3"/>
  <c r="AE219" i="3" s="1"/>
  <c r="AG219" i="3" s="1"/>
  <c r="V252" i="3"/>
  <c r="W252" i="3" s="1"/>
  <c r="X252" i="3" s="1"/>
  <c r="AB252" i="3" s="1"/>
  <c r="AE267" i="3"/>
  <c r="V270" i="3"/>
  <c r="W270" i="3" s="1"/>
  <c r="X270" i="3" s="1"/>
  <c r="AB270" i="3" s="1"/>
  <c r="V284" i="3"/>
  <c r="W284" i="3" s="1"/>
  <c r="X284" i="3" s="1"/>
  <c r="AB284" i="3" s="1"/>
  <c r="AE294" i="3"/>
  <c r="V383" i="3"/>
  <c r="W383" i="3" s="1"/>
  <c r="X383" i="3" s="1"/>
  <c r="AB383" i="3" s="1"/>
  <c r="V393" i="3"/>
  <c r="W393" i="3" s="1"/>
  <c r="X393" i="3" s="1"/>
  <c r="AB393" i="3" s="1"/>
  <c r="V169" i="3"/>
  <c r="V319" i="3"/>
  <c r="W319" i="3" s="1"/>
  <c r="X319" i="3" s="1"/>
  <c r="AB319" i="3" s="1"/>
  <c r="AE321" i="3"/>
  <c r="V401" i="3"/>
  <c r="AE406" i="3"/>
  <c r="AG406" i="3" s="1"/>
  <c r="AA123" i="3"/>
  <c r="AC174" i="3"/>
  <c r="V414" i="3"/>
  <c r="AG307" i="3"/>
  <c r="AG115" i="3"/>
  <c r="AA202" i="3"/>
  <c r="AA161" i="3"/>
  <c r="AA214" i="3"/>
  <c r="AC163" i="3"/>
  <c r="AE163" i="3" s="1"/>
  <c r="AA255" i="3"/>
  <c r="AE266" i="3"/>
  <c r="AA287" i="3"/>
  <c r="AA289" i="3"/>
  <c r="AA291" i="3"/>
  <c r="AA165" i="3"/>
  <c r="AA107" i="3"/>
  <c r="AA109" i="3"/>
  <c r="AA312" i="3"/>
  <c r="AA117" i="3"/>
  <c r="AA168" i="3"/>
  <c r="AA405" i="3"/>
  <c r="AA407" i="3"/>
  <c r="AA72" i="3"/>
  <c r="AC410" i="3"/>
  <c r="AE410" i="3" s="1"/>
  <c r="AF410" i="3" s="1"/>
  <c r="AE174" i="3"/>
  <c r="AA79" i="3"/>
  <c r="V82" i="3"/>
  <c r="W82" i="3" s="1"/>
  <c r="X82" i="3" s="1"/>
  <c r="AB82" i="3" s="1"/>
  <c r="AE197" i="3"/>
  <c r="AC202" i="3"/>
  <c r="AE202" i="3" s="1"/>
  <c r="AG202" i="3" s="1"/>
  <c r="W84" i="3"/>
  <c r="X84" i="3" s="1"/>
  <c r="AB84" i="3" s="1"/>
  <c r="AA86" i="3"/>
  <c r="AC214" i="3"/>
  <c r="AE214" i="3" s="1"/>
  <c r="AF214" i="3" s="1"/>
  <c r="AE216" i="3"/>
  <c r="AA89" i="3"/>
  <c r="AA231" i="3"/>
  <c r="V236" i="3"/>
  <c r="W236" i="3" s="1"/>
  <c r="X236" i="3" s="1"/>
  <c r="AB236" i="3" s="1"/>
  <c r="V238" i="3"/>
  <c r="AG238" i="3" s="1"/>
  <c r="AA378" i="3"/>
  <c r="AA257" i="3"/>
  <c r="AA259" i="3"/>
  <c r="AA278" i="3"/>
  <c r="V280" i="3"/>
  <c r="AA285" i="3"/>
  <c r="AE289" i="3"/>
  <c r="AE103" i="3"/>
  <c r="AA105" i="3"/>
  <c r="AE109" i="3"/>
  <c r="V304" i="3"/>
  <c r="AG304" i="3" s="1"/>
  <c r="AE308" i="3"/>
  <c r="AG308" i="3" s="1"/>
  <c r="AA310" i="3"/>
  <c r="V114" i="3"/>
  <c r="W114" i="3" s="1"/>
  <c r="X114" i="3" s="1"/>
  <c r="AB114" i="3" s="1"/>
  <c r="AA116" i="3"/>
  <c r="AA390" i="3"/>
  <c r="AA118" i="3"/>
  <c r="AA395" i="3"/>
  <c r="AE328" i="3"/>
  <c r="AE128" i="3"/>
  <c r="AG128" i="3" s="1"/>
  <c r="AE179" i="3"/>
  <c r="AF344" i="3"/>
  <c r="AC416" i="3"/>
  <c r="AE416" i="3" s="1"/>
  <c r="AC418" i="3"/>
  <c r="AE418" i="3" s="1"/>
  <c r="AE221" i="3"/>
  <c r="AG221" i="3" s="1"/>
  <c r="V226" i="3"/>
  <c r="W226" i="3" s="1"/>
  <c r="X226" i="3" s="1"/>
  <c r="AB226" i="3" s="1"/>
  <c r="AC231" i="3"/>
  <c r="AE231" i="3" s="1"/>
  <c r="AG231" i="3" s="1"/>
  <c r="AA261" i="3"/>
  <c r="V269" i="3"/>
  <c r="AF269" i="3" s="1"/>
  <c r="AE280" i="3"/>
  <c r="V282" i="3"/>
  <c r="AG282" i="3" s="1"/>
  <c r="AE293" i="3"/>
  <c r="AA295" i="3"/>
  <c r="AE299" i="3"/>
  <c r="V97" i="3"/>
  <c r="W97" i="3" s="1"/>
  <c r="X97" i="3" s="1"/>
  <c r="AB97" i="3" s="1"/>
  <c r="V112" i="3"/>
  <c r="W112" i="3" s="1"/>
  <c r="X112" i="3" s="1"/>
  <c r="AB112" i="3" s="1"/>
  <c r="V388" i="3"/>
  <c r="W388" i="3" s="1"/>
  <c r="X388" i="3" s="1"/>
  <c r="AB388" i="3" s="1"/>
  <c r="AE114" i="3"/>
  <c r="AE116" i="3"/>
  <c r="AG116" i="3" s="1"/>
  <c r="AA393" i="3"/>
  <c r="AE395" i="3"/>
  <c r="V399" i="3"/>
  <c r="W399" i="3" s="1"/>
  <c r="X399" i="3" s="1"/>
  <c r="AB399" i="3" s="1"/>
  <c r="AA328" i="3"/>
  <c r="V333" i="3"/>
  <c r="W333" i="3" s="1"/>
  <c r="X333" i="3" s="1"/>
  <c r="AB333" i="3" s="1"/>
  <c r="AA128" i="3"/>
  <c r="AA341" i="3"/>
  <c r="V175" i="3"/>
  <c r="W175" i="3" s="1"/>
  <c r="X175" i="3" s="1"/>
  <c r="AB175" i="3" s="1"/>
  <c r="AE156" i="3"/>
  <c r="V135" i="3"/>
  <c r="AA82" i="3"/>
  <c r="AA200" i="3"/>
  <c r="AC84" i="3"/>
  <c r="AE84" i="3" s="1"/>
  <c r="AF84" i="3" s="1"/>
  <c r="AE92" i="3"/>
  <c r="AA236" i="3"/>
  <c r="AE248" i="3"/>
  <c r="AG248" i="3" s="1"/>
  <c r="AA263" i="3"/>
  <c r="AA280" i="3"/>
  <c r="V290" i="3"/>
  <c r="V297" i="3"/>
  <c r="W297" i="3" s="1"/>
  <c r="X297" i="3" s="1"/>
  <c r="AB297" i="3" s="1"/>
  <c r="V385" i="3"/>
  <c r="W385" i="3" s="1"/>
  <c r="X385" i="3" s="1"/>
  <c r="AB385" i="3" s="1"/>
  <c r="V166" i="3"/>
  <c r="W166" i="3" s="1"/>
  <c r="X166" i="3" s="1"/>
  <c r="AB166" i="3" s="1"/>
  <c r="AE97" i="3"/>
  <c r="AE118" i="3"/>
  <c r="AG118" i="3" s="1"/>
  <c r="V172" i="3"/>
  <c r="W172" i="3" s="1"/>
  <c r="X172" i="3" s="1"/>
  <c r="AB172" i="3" s="1"/>
  <c r="V339" i="3"/>
  <c r="W339" i="3" s="1"/>
  <c r="X339" i="3" s="1"/>
  <c r="AB339" i="3" s="1"/>
  <c r="V154" i="3"/>
  <c r="AF154" i="3" s="1"/>
  <c r="V413" i="3"/>
  <c r="W413" i="3" s="1"/>
  <c r="X413" i="3" s="1"/>
  <c r="AB413" i="3" s="1"/>
  <c r="V356" i="3"/>
  <c r="AC434" i="3"/>
  <c r="AE434" i="3" s="1"/>
  <c r="V370" i="3"/>
  <c r="AA187" i="3"/>
  <c r="AC207" i="3"/>
  <c r="AE207" i="3" s="1"/>
  <c r="AC210" i="3"/>
  <c r="AE210" i="3" s="1"/>
  <c r="V162" i="3"/>
  <c r="W162" i="3" s="1"/>
  <c r="X162" i="3" s="1"/>
  <c r="AB162" i="3" s="1"/>
  <c r="V222" i="3"/>
  <c r="W222" i="3" s="1"/>
  <c r="X222" i="3" s="1"/>
  <c r="AB222" i="3" s="1"/>
  <c r="AE224" i="3"/>
  <c r="AG224" i="3" s="1"/>
  <c r="AA376" i="3"/>
  <c r="AA92" i="3"/>
  <c r="AA94" i="3"/>
  <c r="AF378" i="3"/>
  <c r="AA248" i="3"/>
  <c r="AE250" i="3"/>
  <c r="AG250" i="3" s="1"/>
  <c r="AE252" i="3"/>
  <c r="AA269" i="3"/>
  <c r="V277" i="3"/>
  <c r="V286" i="3"/>
  <c r="AE297" i="3"/>
  <c r="AE383" i="3"/>
  <c r="AE166" i="3"/>
  <c r="V108" i="3"/>
  <c r="AF108" i="3" s="1"/>
  <c r="AA112" i="3"/>
  <c r="AA388" i="3"/>
  <c r="AG315" i="3"/>
  <c r="AE398" i="3"/>
  <c r="AF398" i="3" s="1"/>
  <c r="V323" i="3"/>
  <c r="AG323" i="3" s="1"/>
  <c r="AA399" i="3"/>
  <c r="V170" i="3"/>
  <c r="W170" i="3" s="1"/>
  <c r="X170" i="3" s="1"/>
  <c r="AB170" i="3" s="1"/>
  <c r="V331" i="3"/>
  <c r="AF331" i="3" s="1"/>
  <c r="AA333" i="3"/>
  <c r="V122" i="3"/>
  <c r="AE341" i="3"/>
  <c r="V148" i="3"/>
  <c r="W148" i="3" s="1"/>
  <c r="X148" i="3" s="1"/>
  <c r="AB148" i="3" s="1"/>
  <c r="AC187" i="3"/>
  <c r="AE187" i="3" s="1"/>
  <c r="AF187" i="3" s="1"/>
  <c r="V189" i="3"/>
  <c r="W189" i="3" s="1"/>
  <c r="X189" i="3" s="1"/>
  <c r="AB189" i="3" s="1"/>
  <c r="V194" i="3"/>
  <c r="W194" i="3" s="1"/>
  <c r="X194" i="3" s="1"/>
  <c r="AB194" i="3" s="1"/>
  <c r="AE203" i="3"/>
  <c r="AC212" i="3"/>
  <c r="AE212" i="3" s="1"/>
  <c r="AF212" i="3" s="1"/>
  <c r="AA164" i="3"/>
  <c r="V88" i="3"/>
  <c r="W88" i="3" s="1"/>
  <c r="X88" i="3" s="1"/>
  <c r="AB88" i="3" s="1"/>
  <c r="V232" i="3"/>
  <c r="AF232" i="3" s="1"/>
  <c r="AE244" i="3"/>
  <c r="AF244" i="3" s="1"/>
  <c r="AG378" i="3"/>
  <c r="V247" i="3"/>
  <c r="W247" i="3" s="1"/>
  <c r="X247" i="3" s="1"/>
  <c r="AB247" i="3" s="1"/>
  <c r="V262" i="3"/>
  <c r="W262" i="3" s="1"/>
  <c r="X262" i="3" s="1"/>
  <c r="AB262" i="3" s="1"/>
  <c r="AG288" i="3"/>
  <c r="V296" i="3"/>
  <c r="W296" i="3" s="1"/>
  <c r="X296" i="3" s="1"/>
  <c r="AB296" i="3" s="1"/>
  <c r="AA383" i="3"/>
  <c r="AA385" i="3"/>
  <c r="AA166" i="3"/>
  <c r="AE112" i="3"/>
  <c r="AA386" i="3"/>
  <c r="V391" i="3"/>
  <c r="W391" i="3" s="1"/>
  <c r="X391" i="3" s="1"/>
  <c r="AB391" i="3" s="1"/>
  <c r="AA313" i="3"/>
  <c r="V316" i="3"/>
  <c r="AG316" i="3" s="1"/>
  <c r="AA172" i="3"/>
  <c r="V73" i="3"/>
  <c r="W73" i="3" s="1"/>
  <c r="X73" i="3" s="1"/>
  <c r="AB73" i="3" s="1"/>
  <c r="AC339" i="3"/>
  <c r="AE339" i="3" s="1"/>
  <c r="AA154" i="3"/>
  <c r="AA347" i="3"/>
  <c r="AA413" i="3"/>
  <c r="V160" i="3"/>
  <c r="W160" i="3" s="1"/>
  <c r="X160" i="3" s="1"/>
  <c r="AB160" i="3" s="1"/>
  <c r="V87" i="3"/>
  <c r="V237" i="3"/>
  <c r="W237" i="3" s="1"/>
  <c r="X237" i="3" s="1"/>
  <c r="AB237" i="3" s="1"/>
  <c r="AE256" i="3"/>
  <c r="AE258" i="3"/>
  <c r="AG258" i="3" s="1"/>
  <c r="V264" i="3"/>
  <c r="AF264" i="3" s="1"/>
  <c r="AA286" i="3"/>
  <c r="AA288" i="3"/>
  <c r="AE292" i="3"/>
  <c r="V300" i="3"/>
  <c r="W300" i="3" s="1"/>
  <c r="X300" i="3" s="1"/>
  <c r="AB300" i="3" s="1"/>
  <c r="AE106" i="3"/>
  <c r="AF106" i="3" s="1"/>
  <c r="AE311" i="3"/>
  <c r="AF311" i="3" s="1"/>
  <c r="AE388" i="3"/>
  <c r="AF388" i="3" s="1"/>
  <c r="AE394" i="3"/>
  <c r="AA170" i="3"/>
  <c r="AA122" i="3"/>
  <c r="AC73" i="3"/>
  <c r="AE73" i="3" s="1"/>
  <c r="AE178" i="3"/>
  <c r="AC77" i="3"/>
  <c r="AE77" i="3" s="1"/>
  <c r="V351" i="3"/>
  <c r="W351" i="3" s="1"/>
  <c r="X351" i="3" s="1"/>
  <c r="AB351" i="3" s="1"/>
  <c r="V438" i="3"/>
  <c r="W438" i="3" s="1"/>
  <c r="X438" i="3" s="1"/>
  <c r="AB438" i="3" s="1"/>
  <c r="AC370" i="3"/>
  <c r="AE370" i="3" s="1"/>
  <c r="AE80" i="3"/>
  <c r="AG80" i="3" s="1"/>
  <c r="V196" i="3"/>
  <c r="W196" i="3" s="1"/>
  <c r="X196" i="3" s="1"/>
  <c r="AB196" i="3" s="1"/>
  <c r="AE201" i="3"/>
  <c r="V208" i="3"/>
  <c r="W208" i="3" s="1"/>
  <c r="X208" i="3" s="1"/>
  <c r="AB208" i="3" s="1"/>
  <c r="V211" i="3"/>
  <c r="AG211" i="3" s="1"/>
  <c r="AC88" i="3"/>
  <c r="AE88" i="3" s="1"/>
  <c r="V375" i="3"/>
  <c r="AF375" i="3" s="1"/>
  <c r="V93" i="3"/>
  <c r="W93" i="3" s="1"/>
  <c r="X93" i="3" s="1"/>
  <c r="AB93" i="3" s="1"/>
  <c r="AE96" i="3"/>
  <c r="AA256" i="3"/>
  <c r="AA258" i="3"/>
  <c r="AE260" i="3"/>
  <c r="AA292" i="3"/>
  <c r="V382" i="3"/>
  <c r="V98" i="3"/>
  <c r="W98" i="3" s="1"/>
  <c r="X98" i="3" s="1"/>
  <c r="AB98" i="3" s="1"/>
  <c r="V100" i="3"/>
  <c r="W100" i="3" s="1"/>
  <c r="X100" i="3" s="1"/>
  <c r="AB100" i="3" s="1"/>
  <c r="AA104" i="3"/>
  <c r="AA106" i="3"/>
  <c r="V303" i="3"/>
  <c r="W303" i="3" s="1"/>
  <c r="X303" i="3" s="1"/>
  <c r="AB303" i="3" s="1"/>
  <c r="V305" i="3"/>
  <c r="AA309" i="3"/>
  <c r="AA311" i="3"/>
  <c r="AA391" i="3"/>
  <c r="V392" i="3"/>
  <c r="AA394" i="3"/>
  <c r="AA404" i="3"/>
  <c r="AA406" i="3"/>
  <c r="AA129" i="3"/>
  <c r="V408" i="3"/>
  <c r="W408" i="3" s="1"/>
  <c r="X408" i="3" s="1"/>
  <c r="AB408" i="3" s="1"/>
  <c r="AE172" i="3"/>
  <c r="AG172" i="3" s="1"/>
  <c r="AE342" i="3"/>
  <c r="V176" i="3"/>
  <c r="W176" i="3" s="1"/>
  <c r="X176" i="3" s="1"/>
  <c r="AB176" i="3" s="1"/>
  <c r="AE413" i="3"/>
  <c r="AC349" i="3"/>
  <c r="AE349" i="3" s="1"/>
  <c r="V125" i="3"/>
  <c r="V412" i="3"/>
  <c r="W412" i="3" s="1"/>
  <c r="X412" i="3" s="1"/>
  <c r="AB412" i="3" s="1"/>
  <c r="V75" i="3"/>
  <c r="V149" i="3"/>
  <c r="W149" i="3" s="1"/>
  <c r="X149" i="3" s="1"/>
  <c r="AB149" i="3" s="1"/>
  <c r="AG186" i="3"/>
  <c r="V192" i="3"/>
  <c r="W192" i="3" s="1"/>
  <c r="X192" i="3" s="1"/>
  <c r="AB192" i="3" s="1"/>
  <c r="AC160" i="3"/>
  <c r="AE160" i="3" s="1"/>
  <c r="AC83" i="3"/>
  <c r="AE83" i="3" s="1"/>
  <c r="AA87" i="3"/>
  <c r="AA208" i="3"/>
  <c r="AA375" i="3"/>
  <c r="AC235" i="3"/>
  <c r="AE235" i="3" s="1"/>
  <c r="AG235" i="3" s="1"/>
  <c r="AC237" i="3"/>
  <c r="AE237" i="3" s="1"/>
  <c r="AA247" i="3"/>
  <c r="AE249" i="3"/>
  <c r="AG249" i="3" s="1"/>
  <c r="V255" i="3"/>
  <c r="AF255" i="3" s="1"/>
  <c r="AA262" i="3"/>
  <c r="AA264" i="3"/>
  <c r="AE270" i="3"/>
  <c r="AF276" i="3"/>
  <c r="AE283" i="3"/>
  <c r="V289" i="3"/>
  <c r="V291" i="3"/>
  <c r="AG291" i="3" s="1"/>
  <c r="AA296" i="3"/>
  <c r="AE298" i="3"/>
  <c r="AA300" i="3"/>
  <c r="AA382" i="3"/>
  <c r="AA98" i="3"/>
  <c r="AA100" i="3"/>
  <c r="AA303" i="3"/>
  <c r="AA305" i="3"/>
  <c r="AA392" i="3"/>
  <c r="AE119" i="3"/>
  <c r="AG119" i="3" s="1"/>
  <c r="AE400" i="3"/>
  <c r="AE334" i="3"/>
  <c r="AG334" i="3" s="1"/>
  <c r="AE188" i="3"/>
  <c r="AE220" i="3"/>
  <c r="V223" i="3"/>
  <c r="W223" i="3" s="1"/>
  <c r="X223" i="3" s="1"/>
  <c r="AB223" i="3" s="1"/>
  <c r="AC225" i="3"/>
  <c r="AE225" i="3" s="1"/>
  <c r="AG225" i="3" s="1"/>
  <c r="AC93" i="3"/>
  <c r="AE93" i="3" s="1"/>
  <c r="AG93" i="3" s="1"/>
  <c r="AA249" i="3"/>
  <c r="AE251" i="3"/>
  <c r="AE253" i="3"/>
  <c r="AE268" i="3"/>
  <c r="AA270" i="3"/>
  <c r="AE272" i="3"/>
  <c r="AG272" i="3" s="1"/>
  <c r="AA274" i="3"/>
  <c r="AA283" i="3"/>
  <c r="V287" i="3"/>
  <c r="W287" i="3" s="1"/>
  <c r="X287" i="3" s="1"/>
  <c r="AB287" i="3" s="1"/>
  <c r="AA298" i="3"/>
  <c r="V165" i="3"/>
  <c r="W165" i="3" s="1"/>
  <c r="X165" i="3" s="1"/>
  <c r="AB165" i="3" s="1"/>
  <c r="AE98" i="3"/>
  <c r="AF98" i="3" s="1"/>
  <c r="V107" i="3"/>
  <c r="W107" i="3" s="1"/>
  <c r="X107" i="3" s="1"/>
  <c r="AB107" i="3" s="1"/>
  <c r="V109" i="3"/>
  <c r="W109" i="3" s="1"/>
  <c r="X109" i="3" s="1"/>
  <c r="AB109" i="3" s="1"/>
  <c r="AE111" i="3"/>
  <c r="V312" i="3"/>
  <c r="AF312" i="3" s="1"/>
  <c r="AE387" i="3"/>
  <c r="AG387" i="3" s="1"/>
  <c r="AA113" i="3"/>
  <c r="V117" i="3"/>
  <c r="AG117" i="3" s="1"/>
  <c r="V168" i="3"/>
  <c r="AA119" i="3"/>
  <c r="AA400" i="3"/>
  <c r="V405" i="3"/>
  <c r="W405" i="3" s="1"/>
  <c r="X405" i="3" s="1"/>
  <c r="AB405" i="3" s="1"/>
  <c r="AA334" i="3"/>
  <c r="V407" i="3"/>
  <c r="W407" i="3" s="1"/>
  <c r="X407" i="3" s="1"/>
  <c r="AB407" i="3" s="1"/>
  <c r="V132" i="3"/>
  <c r="W132" i="3" s="1"/>
  <c r="X132" i="3" s="1"/>
  <c r="AB132" i="3" s="1"/>
  <c r="V72" i="3"/>
  <c r="AC155" i="3"/>
  <c r="AE155" i="3" s="1"/>
  <c r="AE348" i="3"/>
  <c r="V352" i="3"/>
  <c r="W352" i="3" s="1"/>
  <c r="X352" i="3" s="1"/>
  <c r="AB352" i="3" s="1"/>
  <c r="AC357" i="3"/>
  <c r="AE357" i="3" s="1"/>
  <c r="V436" i="3"/>
  <c r="W436" i="3" s="1"/>
  <c r="X436" i="3" s="1"/>
  <c r="AB436" i="3" s="1"/>
  <c r="V152" i="3"/>
  <c r="W152" i="3" s="1"/>
  <c r="X152" i="3" s="1"/>
  <c r="AB152" i="3" s="1"/>
  <c r="V369" i="3"/>
  <c r="W7" i="3"/>
  <c r="X7" i="3" s="1"/>
  <c r="AB7" i="3" s="1"/>
  <c r="AE38" i="3"/>
  <c r="AG38" i="3" s="1"/>
  <c r="AC33" i="3"/>
  <c r="AE33" i="3" s="1"/>
  <c r="AA39" i="3"/>
  <c r="AA21" i="3"/>
  <c r="AA51" i="3"/>
  <c r="AC65" i="3"/>
  <c r="AE8" i="3"/>
  <c r="AA38" i="3"/>
  <c r="AC31" i="3"/>
  <c r="AE31" i="3" s="1"/>
  <c r="AE14" i="3"/>
  <c r="AA34" i="3"/>
  <c r="AA58" i="3"/>
  <c r="AA29" i="3"/>
  <c r="AC6" i="3"/>
  <c r="AE6" i="3" s="1"/>
  <c r="AF6" i="3" s="1"/>
  <c r="W42" i="3"/>
  <c r="W50" i="3"/>
  <c r="AC25" i="3"/>
  <c r="W27" i="3"/>
  <c r="X27" i="3" s="1"/>
  <c r="AB27" i="3" s="1"/>
  <c r="W66" i="3"/>
  <c r="W9" i="3"/>
  <c r="W28" i="3"/>
  <c r="AF28" i="3" s="1"/>
  <c r="AC47" i="3"/>
  <c r="AE47" i="3" s="1"/>
  <c r="W30" i="3"/>
  <c r="AF30" i="3" s="1"/>
  <c r="W32" i="3"/>
  <c r="X32" i="3" s="1"/>
  <c r="AB32" i="3" s="1"/>
  <c r="AC48" i="3"/>
  <c r="AE48" i="3" s="1"/>
  <c r="W40" i="3"/>
  <c r="X40" i="3" s="1"/>
  <c r="AC27" i="3"/>
  <c r="AE27" i="3" s="1"/>
  <c r="AE41" i="3"/>
  <c r="AC42" i="3"/>
  <c r="AE42" i="3" s="1"/>
  <c r="W26" i="3"/>
  <c r="X26" i="3" s="1"/>
  <c r="AB26" i="3" s="1"/>
  <c r="W54" i="3"/>
  <c r="W57" i="3"/>
  <c r="X57" i="3" s="1"/>
  <c r="AB57" i="3" s="1"/>
  <c r="W21" i="3"/>
  <c r="X21" i="3" s="1"/>
  <c r="AB21" i="3" s="1"/>
  <c r="AA26" i="3"/>
  <c r="W65" i="3"/>
  <c r="X65" i="3" s="1"/>
  <c r="W55" i="3"/>
  <c r="AC16" i="3"/>
  <c r="AE16" i="3" s="1"/>
  <c r="AE23" i="3"/>
  <c r="AE26" i="3"/>
  <c r="W60" i="3"/>
  <c r="W51" i="3"/>
  <c r="W36" i="3"/>
  <c r="X36" i="3" s="1"/>
  <c r="AB36" i="3" s="1"/>
  <c r="AC54" i="3"/>
  <c r="AE54" i="3" s="1"/>
  <c r="AE44" i="3"/>
  <c r="AF44" i="3" s="1"/>
  <c r="W371" i="3"/>
  <c r="X371" i="3" s="1"/>
  <c r="AB371" i="3" s="1"/>
  <c r="AF78" i="3"/>
  <c r="W161" i="3"/>
  <c r="X161" i="3" s="1"/>
  <c r="AB161" i="3" s="1"/>
  <c r="W218" i="3"/>
  <c r="X218" i="3" s="1"/>
  <c r="AB218" i="3" s="1"/>
  <c r="AF372" i="3"/>
  <c r="W200" i="3"/>
  <c r="X200" i="3" s="1"/>
  <c r="AB200" i="3" s="1"/>
  <c r="W186" i="3"/>
  <c r="X186" i="3" s="1"/>
  <c r="AB186" i="3" s="1"/>
  <c r="AA371" i="3"/>
  <c r="AC190" i="3"/>
  <c r="AE190" i="3" s="1"/>
  <c r="AF190" i="3" s="1"/>
  <c r="AA81" i="3"/>
  <c r="V198" i="3"/>
  <c r="AC200" i="3"/>
  <c r="AE200" i="3" s="1"/>
  <c r="AF200" i="3" s="1"/>
  <c r="V83" i="3"/>
  <c r="AC85" i="3"/>
  <c r="AE85" i="3" s="1"/>
  <c r="AF85" i="3" s="1"/>
  <c r="V210" i="3"/>
  <c r="AC161" i="3"/>
  <c r="AE161" i="3" s="1"/>
  <c r="AG161" i="3" s="1"/>
  <c r="AA218" i="3"/>
  <c r="AC89" i="3"/>
  <c r="AE89" i="3" s="1"/>
  <c r="AF89" i="3" s="1"/>
  <c r="W225" i="3"/>
  <c r="X225" i="3" s="1"/>
  <c r="AB225" i="3" s="1"/>
  <c r="W94" i="3"/>
  <c r="X94" i="3" s="1"/>
  <c r="AB94" i="3" s="1"/>
  <c r="W235" i="3"/>
  <c r="X235" i="3" s="1"/>
  <c r="AB235" i="3" s="1"/>
  <c r="W241" i="3"/>
  <c r="X241" i="3" s="1"/>
  <c r="AB241" i="3" s="1"/>
  <c r="AG264" i="3"/>
  <c r="AC371" i="3"/>
  <c r="AE371" i="3" s="1"/>
  <c r="AG371" i="3" s="1"/>
  <c r="AA78" i="3"/>
  <c r="AC81" i="3"/>
  <c r="AE81" i="3" s="1"/>
  <c r="AG81" i="3" s="1"/>
  <c r="AE199" i="3"/>
  <c r="AG199" i="3" s="1"/>
  <c r="AA211" i="3"/>
  <c r="W214" i="3"/>
  <c r="X214" i="3" s="1"/>
  <c r="AB214" i="3" s="1"/>
  <c r="AG164" i="3"/>
  <c r="V216" i="3"/>
  <c r="AC218" i="3"/>
  <c r="AE218" i="3" s="1"/>
  <c r="AF218" i="3" s="1"/>
  <c r="W221" i="3"/>
  <c r="X221" i="3" s="1"/>
  <c r="AB221" i="3" s="1"/>
  <c r="AA226" i="3"/>
  <c r="AA241" i="3"/>
  <c r="W379" i="3"/>
  <c r="X379" i="3" s="1"/>
  <c r="AB379" i="3" s="1"/>
  <c r="AF379" i="3"/>
  <c r="AG293" i="3"/>
  <c r="V159" i="3"/>
  <c r="W372" i="3"/>
  <c r="X372" i="3" s="1"/>
  <c r="AB372" i="3" s="1"/>
  <c r="V193" i="3"/>
  <c r="W79" i="3"/>
  <c r="X79" i="3" s="1"/>
  <c r="AB79" i="3" s="1"/>
  <c r="AF82" i="3"/>
  <c r="AC206" i="3"/>
  <c r="AE206" i="3" s="1"/>
  <c r="AF206" i="3" s="1"/>
  <c r="V209" i="3"/>
  <c r="W224" i="3"/>
  <c r="X224" i="3" s="1"/>
  <c r="AB224" i="3" s="1"/>
  <c r="AE94" i="3"/>
  <c r="AF94" i="3" s="1"/>
  <c r="AF230" i="3"/>
  <c r="W230" i="3"/>
  <c r="X230" i="3" s="1"/>
  <c r="AB230" i="3" s="1"/>
  <c r="AG230" i="3"/>
  <c r="AC241" i="3"/>
  <c r="AE241" i="3" s="1"/>
  <c r="AG241" i="3" s="1"/>
  <c r="AG254" i="3"/>
  <c r="AF254" i="3"/>
  <c r="AG203" i="3"/>
  <c r="V213" i="3"/>
  <c r="AC444" i="3"/>
  <c r="AE444" i="3" s="1"/>
  <c r="AA444" i="3"/>
  <c r="V444" i="3"/>
  <c r="AC228" i="3"/>
  <c r="AE228" i="3" s="1"/>
  <c r="V228" i="3"/>
  <c r="AC239" i="3"/>
  <c r="AE239" i="3" s="1"/>
  <c r="AA239" i="3"/>
  <c r="V239" i="3"/>
  <c r="AF261" i="3"/>
  <c r="AG278" i="3"/>
  <c r="W278" i="3"/>
  <c r="X278" i="3" s="1"/>
  <c r="AB278" i="3" s="1"/>
  <c r="AA372" i="3"/>
  <c r="AC198" i="3"/>
  <c r="AE198" i="3" s="1"/>
  <c r="W204" i="3"/>
  <c r="X204" i="3" s="1"/>
  <c r="AB204" i="3" s="1"/>
  <c r="W220" i="3"/>
  <c r="X220" i="3" s="1"/>
  <c r="AB220" i="3" s="1"/>
  <c r="AA221" i="3"/>
  <c r="AC373" i="3"/>
  <c r="AE373" i="3" s="1"/>
  <c r="V373" i="3"/>
  <c r="AG375" i="3"/>
  <c r="AA228" i="3"/>
  <c r="W249" i="3"/>
  <c r="X249" i="3" s="1"/>
  <c r="AB249" i="3" s="1"/>
  <c r="W261" i="3"/>
  <c r="X261" i="3" s="1"/>
  <c r="AB261" i="3" s="1"/>
  <c r="AG302" i="3"/>
  <c r="W242" i="3"/>
  <c r="X242" i="3" s="1"/>
  <c r="AB242" i="3" s="1"/>
  <c r="AG263" i="3"/>
  <c r="AF263" i="3"/>
  <c r="V157" i="3"/>
  <c r="AA159" i="3"/>
  <c r="AF189" i="3"/>
  <c r="AA193" i="3"/>
  <c r="V195" i="3"/>
  <c r="AC79" i="3"/>
  <c r="AE79" i="3" s="1"/>
  <c r="AF79" i="3" s="1"/>
  <c r="V201" i="3"/>
  <c r="W202" i="3"/>
  <c r="X202" i="3" s="1"/>
  <c r="AB202" i="3" s="1"/>
  <c r="AA204" i="3"/>
  <c r="AA209" i="3"/>
  <c r="AA213" i="3"/>
  <c r="W219" i="3"/>
  <c r="X219" i="3" s="1"/>
  <c r="AB219" i="3" s="1"/>
  <c r="AF88" i="3"/>
  <c r="AF225" i="3"/>
  <c r="V91" i="3"/>
  <c r="AA91" i="3"/>
  <c r="W263" i="3"/>
  <c r="X263" i="3" s="1"/>
  <c r="AB263" i="3" s="1"/>
  <c r="AG285" i="3"/>
  <c r="AF285" i="3"/>
  <c r="AA188" i="3"/>
  <c r="AA203" i="3"/>
  <c r="AC204" i="3"/>
  <c r="AE204" i="3" s="1"/>
  <c r="AG204" i="3" s="1"/>
  <c r="V207" i="3"/>
  <c r="AC215" i="3"/>
  <c r="AE215" i="3" s="1"/>
  <c r="AG215" i="3" s="1"/>
  <c r="AA220" i="3"/>
  <c r="AC223" i="3"/>
  <c r="AE223" i="3" s="1"/>
  <c r="AG377" i="3"/>
  <c r="W377" i="3"/>
  <c r="X377" i="3" s="1"/>
  <c r="AB377" i="3" s="1"/>
  <c r="AC91" i="3"/>
  <c r="AE91" i="3" s="1"/>
  <c r="AF253" i="3"/>
  <c r="W258" i="3"/>
  <c r="X258" i="3" s="1"/>
  <c r="AB258" i="3" s="1"/>
  <c r="AG277" i="3"/>
  <c r="W277" i="3"/>
  <c r="X277" i="3" s="1"/>
  <c r="AB277" i="3" s="1"/>
  <c r="AC192" i="3"/>
  <c r="AE192" i="3" s="1"/>
  <c r="AC196" i="3"/>
  <c r="AE196" i="3" s="1"/>
  <c r="AE208" i="3"/>
  <c r="AA212" i="3"/>
  <c r="V163" i="3"/>
  <c r="AF227" i="3"/>
  <c r="W229" i="3"/>
  <c r="X229" i="3" s="1"/>
  <c r="AB229" i="3" s="1"/>
  <c r="AF229" i="3"/>
  <c r="AC240" i="3"/>
  <c r="AE240" i="3" s="1"/>
  <c r="V240" i="3"/>
  <c r="AE242" i="3"/>
  <c r="AF242" i="3" s="1"/>
  <c r="W253" i="3"/>
  <c r="X253" i="3" s="1"/>
  <c r="AB253" i="3" s="1"/>
  <c r="W265" i="3"/>
  <c r="X265" i="3" s="1"/>
  <c r="AB265" i="3" s="1"/>
  <c r="W295" i="3"/>
  <c r="X295" i="3" s="1"/>
  <c r="AB295" i="3" s="1"/>
  <c r="AG295" i="3"/>
  <c r="AG78" i="3"/>
  <c r="W374" i="3"/>
  <c r="X374" i="3" s="1"/>
  <c r="AB374" i="3" s="1"/>
  <c r="AC95" i="3"/>
  <c r="AE95" i="3" s="1"/>
  <c r="AA95" i="3"/>
  <c r="V95" i="3"/>
  <c r="AG274" i="3"/>
  <c r="W274" i="3"/>
  <c r="X274" i="3" s="1"/>
  <c r="AB274" i="3" s="1"/>
  <c r="AF278" i="3"/>
  <c r="W282" i="3"/>
  <c r="X282" i="3" s="1"/>
  <c r="AB282" i="3" s="1"/>
  <c r="AA157" i="3"/>
  <c r="W78" i="3"/>
  <c r="X78" i="3" s="1"/>
  <c r="AB78" i="3" s="1"/>
  <c r="AA195" i="3"/>
  <c r="AA201" i="3"/>
  <c r="AG84" i="3"/>
  <c r="AA374" i="3"/>
  <c r="AC233" i="3"/>
  <c r="AE233" i="3" s="1"/>
  <c r="AA233" i="3"/>
  <c r="V233" i="3"/>
  <c r="AF250" i="3"/>
  <c r="AF186" i="3"/>
  <c r="AF194" i="3"/>
  <c r="AC374" i="3"/>
  <c r="AE374" i="3" s="1"/>
  <c r="AG374" i="3" s="1"/>
  <c r="AG92" i="3"/>
  <c r="AF92" i="3"/>
  <c r="AG243" i="3"/>
  <c r="AF243" i="3"/>
  <c r="W243" i="3"/>
  <c r="X243" i="3" s="1"/>
  <c r="AB243" i="3" s="1"/>
  <c r="AG96" i="3"/>
  <c r="AF96" i="3"/>
  <c r="AF257" i="3"/>
  <c r="AG267" i="3"/>
  <c r="AF267" i="3"/>
  <c r="AG276" i="3"/>
  <c r="W276" i="3"/>
  <c r="X276" i="3" s="1"/>
  <c r="AB276" i="3" s="1"/>
  <c r="AG279" i="3"/>
  <c r="W279" i="3"/>
  <c r="X279" i="3" s="1"/>
  <c r="AB279" i="3" s="1"/>
  <c r="AG290" i="3"/>
  <c r="AF290" i="3"/>
  <c r="W290" i="3"/>
  <c r="X290" i="3" s="1"/>
  <c r="AB290" i="3" s="1"/>
  <c r="V245" i="3"/>
  <c r="AF288" i="3"/>
  <c r="AF166" i="3"/>
  <c r="AF110" i="3"/>
  <c r="W116" i="3"/>
  <c r="X116" i="3" s="1"/>
  <c r="AB116" i="3" s="1"/>
  <c r="W103" i="3"/>
  <c r="X103" i="3" s="1"/>
  <c r="AB103" i="3" s="1"/>
  <c r="AF391" i="3"/>
  <c r="AF314" i="3"/>
  <c r="W403" i="3"/>
  <c r="X403" i="3" s="1"/>
  <c r="AB403" i="3" s="1"/>
  <c r="AG403" i="3"/>
  <c r="AF403" i="3"/>
  <c r="W337" i="3"/>
  <c r="X337" i="3" s="1"/>
  <c r="AB337" i="3" s="1"/>
  <c r="AG337" i="3"/>
  <c r="AF337" i="3"/>
  <c r="W128" i="3"/>
  <c r="X128" i="3" s="1"/>
  <c r="AB128" i="3" s="1"/>
  <c r="AF128" i="3"/>
  <c r="AA235" i="3"/>
  <c r="W244" i="3"/>
  <c r="X244" i="3" s="1"/>
  <c r="AB244" i="3" s="1"/>
  <c r="AA379" i="3"/>
  <c r="W275" i="3"/>
  <c r="X275" i="3" s="1"/>
  <c r="AB275" i="3" s="1"/>
  <c r="W401" i="3"/>
  <c r="X401" i="3" s="1"/>
  <c r="AB401" i="3" s="1"/>
  <c r="AG401" i="3"/>
  <c r="AF401" i="3"/>
  <c r="W306" i="3"/>
  <c r="X306" i="3" s="1"/>
  <c r="AB306" i="3" s="1"/>
  <c r="W309" i="3"/>
  <c r="X309" i="3" s="1"/>
  <c r="AB309" i="3" s="1"/>
  <c r="AF309" i="3"/>
  <c r="AG333" i="3"/>
  <c r="AF333" i="3"/>
  <c r="AA245" i="3"/>
  <c r="W273" i="3"/>
  <c r="X273" i="3" s="1"/>
  <c r="AB273" i="3" s="1"/>
  <c r="AF385" i="3"/>
  <c r="AF99" i="3"/>
  <c r="AF105" i="3"/>
  <c r="W115" i="3"/>
  <c r="X115" i="3" s="1"/>
  <c r="AB115" i="3" s="1"/>
  <c r="AG339" i="3"/>
  <c r="AA377" i="3"/>
  <c r="AA232" i="3"/>
  <c r="AA244" i="3"/>
  <c r="W313" i="3"/>
  <c r="X313" i="3" s="1"/>
  <c r="AB313" i="3" s="1"/>
  <c r="V318" i="3"/>
  <c r="AC396" i="3"/>
  <c r="AE396" i="3" s="1"/>
  <c r="AA396" i="3"/>
  <c r="V396" i="3"/>
  <c r="W323" i="3"/>
  <c r="X323" i="3" s="1"/>
  <c r="AB323" i="3" s="1"/>
  <c r="AG331" i="3"/>
  <c r="W122" i="3"/>
  <c r="X122" i="3" s="1"/>
  <c r="AB122" i="3" s="1"/>
  <c r="AF122" i="3"/>
  <c r="AF384" i="3"/>
  <c r="AF104" i="3"/>
  <c r="W169" i="3"/>
  <c r="X169" i="3" s="1"/>
  <c r="AB169" i="3" s="1"/>
  <c r="AF169" i="3"/>
  <c r="AC318" i="3"/>
  <c r="AE318" i="3" s="1"/>
  <c r="AA318" i="3"/>
  <c r="AG129" i="3"/>
  <c r="AF129" i="3"/>
  <c r="AG98" i="3"/>
  <c r="W305" i="3"/>
  <c r="X305" i="3" s="1"/>
  <c r="AB305" i="3" s="1"/>
  <c r="AF305" i="3"/>
  <c r="W308" i="3"/>
  <c r="X308" i="3" s="1"/>
  <c r="AB308" i="3" s="1"/>
  <c r="W311" i="3"/>
  <c r="X311" i="3" s="1"/>
  <c r="AB311" i="3" s="1"/>
  <c r="W387" i="3"/>
  <c r="X387" i="3" s="1"/>
  <c r="AB387" i="3" s="1"/>
  <c r="AF387" i="3"/>
  <c r="W118" i="3"/>
  <c r="X118" i="3" s="1"/>
  <c r="AB118" i="3" s="1"/>
  <c r="AG317" i="3"/>
  <c r="W127" i="3"/>
  <c r="X127" i="3" s="1"/>
  <c r="AB127" i="3" s="1"/>
  <c r="AG306" i="3"/>
  <c r="AG309" i="3"/>
  <c r="W389" i="3"/>
  <c r="X389" i="3" s="1"/>
  <c r="AB389" i="3" s="1"/>
  <c r="AF389" i="3"/>
  <c r="W117" i="3"/>
  <c r="X117" i="3" s="1"/>
  <c r="AB117" i="3" s="1"/>
  <c r="AF397" i="3"/>
  <c r="W400" i="3"/>
  <c r="X400" i="3" s="1"/>
  <c r="AB400" i="3" s="1"/>
  <c r="W325" i="3"/>
  <c r="X325" i="3" s="1"/>
  <c r="AB325" i="3" s="1"/>
  <c r="AG325" i="3"/>
  <c r="AF325" i="3"/>
  <c r="W334" i="3"/>
  <c r="X334" i="3" s="1"/>
  <c r="AB334" i="3" s="1"/>
  <c r="W315" i="3"/>
  <c r="X315" i="3" s="1"/>
  <c r="AB315" i="3" s="1"/>
  <c r="AF315" i="3"/>
  <c r="W120" i="3"/>
  <c r="X120" i="3" s="1"/>
  <c r="AB120" i="3" s="1"/>
  <c r="W171" i="3"/>
  <c r="X171" i="3" s="1"/>
  <c r="AB171" i="3" s="1"/>
  <c r="W123" i="3"/>
  <c r="X123" i="3" s="1"/>
  <c r="AB123" i="3" s="1"/>
  <c r="AG123" i="3"/>
  <c r="AF123" i="3"/>
  <c r="W346" i="3"/>
  <c r="X346" i="3" s="1"/>
  <c r="AB346" i="3" s="1"/>
  <c r="AF307" i="3"/>
  <c r="W386" i="3"/>
  <c r="X386" i="3" s="1"/>
  <c r="AB386" i="3" s="1"/>
  <c r="AF386" i="3"/>
  <c r="AG169" i="3"/>
  <c r="AF407" i="3"/>
  <c r="AA342" i="3"/>
  <c r="V155" i="3"/>
  <c r="AA344" i="3"/>
  <c r="W75" i="3"/>
  <c r="X75" i="3" s="1"/>
  <c r="AB75" i="3" s="1"/>
  <c r="AA135" i="3"/>
  <c r="AC135" i="3"/>
  <c r="AE135" i="3" s="1"/>
  <c r="AG135" i="3" s="1"/>
  <c r="V131" i="3"/>
  <c r="V409" i="3"/>
  <c r="V411" i="3"/>
  <c r="V178" i="3"/>
  <c r="AA354" i="3"/>
  <c r="AC354" i="3"/>
  <c r="AE354" i="3" s="1"/>
  <c r="W419" i="3"/>
  <c r="X419" i="3" s="1"/>
  <c r="AB419" i="3" s="1"/>
  <c r="AA132" i="3"/>
  <c r="AC133" i="3"/>
  <c r="AE133" i="3" s="1"/>
  <c r="AF133" i="3" s="1"/>
  <c r="AC412" i="3"/>
  <c r="AE412" i="3" s="1"/>
  <c r="AE346" i="3"/>
  <c r="AF346" i="3" s="1"/>
  <c r="AC140" i="3"/>
  <c r="AE140" i="3" s="1"/>
  <c r="AA446" i="3"/>
  <c r="AC446" i="3"/>
  <c r="AE446" i="3" s="1"/>
  <c r="AG174" i="3"/>
  <c r="AF174" i="3"/>
  <c r="AA131" i="3"/>
  <c r="AA409" i="3"/>
  <c r="V340" i="3"/>
  <c r="W174" i="3"/>
  <c r="X174" i="3" s="1"/>
  <c r="AB174" i="3" s="1"/>
  <c r="AA178" i="3"/>
  <c r="AG154" i="3"/>
  <c r="AA136" i="3"/>
  <c r="AC136" i="3"/>
  <c r="AE136" i="3" s="1"/>
  <c r="V395" i="3"/>
  <c r="AA397" i="3"/>
  <c r="AA323" i="3"/>
  <c r="AA403" i="3"/>
  <c r="AA325" i="3"/>
  <c r="AA331" i="3"/>
  <c r="AA337" i="3"/>
  <c r="AA125" i="3"/>
  <c r="AA73" i="3"/>
  <c r="AC411" i="3"/>
  <c r="AE411" i="3" s="1"/>
  <c r="W177" i="3"/>
  <c r="X177" i="3" s="1"/>
  <c r="AB177" i="3" s="1"/>
  <c r="W345" i="3"/>
  <c r="X345" i="3" s="1"/>
  <c r="AB345" i="3" s="1"/>
  <c r="W349" i="3"/>
  <c r="X349" i="3" s="1"/>
  <c r="AB349" i="3" s="1"/>
  <c r="AF349" i="3"/>
  <c r="V76" i="3"/>
  <c r="W430" i="3"/>
  <c r="X430" i="3" s="1"/>
  <c r="AB430" i="3" s="1"/>
  <c r="AF324" i="3"/>
  <c r="AF326" i="3"/>
  <c r="AF126" i="3"/>
  <c r="W414" i="3"/>
  <c r="X414" i="3" s="1"/>
  <c r="AB414" i="3" s="1"/>
  <c r="AA76" i="3"/>
  <c r="AC76" i="3"/>
  <c r="AE76" i="3" s="1"/>
  <c r="AG398" i="3"/>
  <c r="AA322" i="3"/>
  <c r="AG324" i="3"/>
  <c r="AA402" i="3"/>
  <c r="AA121" i="3"/>
  <c r="AG326" i="3"/>
  <c r="AA330" i="3"/>
  <c r="AA336" i="3"/>
  <c r="AA124" i="3"/>
  <c r="AG126" i="3"/>
  <c r="AA130" i="3"/>
  <c r="V338" i="3"/>
  <c r="AA340" i="3"/>
  <c r="AG410" i="3"/>
  <c r="V173" i="3"/>
  <c r="V156" i="3"/>
  <c r="W347" i="3"/>
  <c r="X347" i="3" s="1"/>
  <c r="AB347" i="3" s="1"/>
  <c r="AG347" i="3"/>
  <c r="AF347" i="3"/>
  <c r="AA414" i="3"/>
  <c r="AC414" i="3"/>
  <c r="AE414" i="3" s="1"/>
  <c r="AG414" i="3" s="1"/>
  <c r="AA74" i="3"/>
  <c r="AC74" i="3"/>
  <c r="AE74" i="3" s="1"/>
  <c r="AC408" i="3"/>
  <c r="AE408" i="3" s="1"/>
  <c r="AA410" i="3"/>
  <c r="AC177" i="3"/>
  <c r="AE177" i="3" s="1"/>
  <c r="AF177" i="3" s="1"/>
  <c r="AC345" i="3"/>
  <c r="AE345" i="3" s="1"/>
  <c r="AG345" i="3" s="1"/>
  <c r="AA137" i="3"/>
  <c r="AC137" i="3"/>
  <c r="AE137" i="3" s="1"/>
  <c r="AG176" i="3"/>
  <c r="AA139" i="3"/>
  <c r="AC139" i="3"/>
  <c r="AE139" i="3" s="1"/>
  <c r="AF402" i="3"/>
  <c r="AF336" i="3"/>
  <c r="V342" i="3"/>
  <c r="AA156" i="3"/>
  <c r="W344" i="3"/>
  <c r="X344" i="3" s="1"/>
  <c r="AB344" i="3" s="1"/>
  <c r="AG344" i="3"/>
  <c r="AA182" i="3"/>
  <c r="AC182" i="3"/>
  <c r="AE182" i="3" s="1"/>
  <c r="AA320" i="3"/>
  <c r="AG322" i="3"/>
  <c r="AG402" i="3"/>
  <c r="AG121" i="3"/>
  <c r="AG336" i="3"/>
  <c r="W135" i="3"/>
  <c r="X135" i="3" s="1"/>
  <c r="AB135" i="3" s="1"/>
  <c r="AA424" i="3"/>
  <c r="AC424" i="3"/>
  <c r="AE424" i="3" s="1"/>
  <c r="AA144" i="3"/>
  <c r="AC144" i="3"/>
  <c r="AE144" i="3" s="1"/>
  <c r="AG441" i="3"/>
  <c r="AF441" i="3"/>
  <c r="W441" i="3"/>
  <c r="X441" i="3" s="1"/>
  <c r="AB441" i="3" s="1"/>
  <c r="AA415" i="3"/>
  <c r="AC415" i="3"/>
  <c r="AE415" i="3" s="1"/>
  <c r="AA351" i="3"/>
  <c r="AC351" i="3"/>
  <c r="AE351" i="3" s="1"/>
  <c r="AG351" i="3" s="1"/>
  <c r="W356" i="3"/>
  <c r="X356" i="3" s="1"/>
  <c r="AB356" i="3" s="1"/>
  <c r="AA359" i="3"/>
  <c r="AC359" i="3"/>
  <c r="AE359" i="3" s="1"/>
  <c r="AF359" i="3" s="1"/>
  <c r="AA361" i="3"/>
  <c r="AC361" i="3"/>
  <c r="AE361" i="3" s="1"/>
  <c r="AA430" i="3"/>
  <c r="AC430" i="3"/>
  <c r="AE430" i="3" s="1"/>
  <c r="AG430" i="3" s="1"/>
  <c r="V134" i="3"/>
  <c r="V353" i="3"/>
  <c r="AA356" i="3"/>
  <c r="AC356" i="3"/>
  <c r="AE356" i="3" s="1"/>
  <c r="AF356" i="3" s="1"/>
  <c r="AC421" i="3"/>
  <c r="AE421" i="3" s="1"/>
  <c r="AC426" i="3"/>
  <c r="AE426" i="3" s="1"/>
  <c r="AA428" i="3"/>
  <c r="AC428" i="3"/>
  <c r="AE428" i="3" s="1"/>
  <c r="V183" i="3"/>
  <c r="W142" i="3"/>
  <c r="X142" i="3" s="1"/>
  <c r="AB142" i="3" s="1"/>
  <c r="AA134" i="3"/>
  <c r="AC134" i="3"/>
  <c r="AE134" i="3" s="1"/>
  <c r="V139" i="3"/>
  <c r="V423" i="3"/>
  <c r="V71" i="3"/>
  <c r="AA183" i="3"/>
  <c r="AC183" i="3"/>
  <c r="AE183" i="3" s="1"/>
  <c r="W147" i="3"/>
  <c r="X147" i="3" s="1"/>
  <c r="AB147" i="3" s="1"/>
  <c r="AA423" i="3"/>
  <c r="AC423" i="3"/>
  <c r="AE423" i="3" s="1"/>
  <c r="W180" i="3"/>
  <c r="X180" i="3" s="1"/>
  <c r="AB180" i="3" s="1"/>
  <c r="W363" i="3"/>
  <c r="X363" i="3" s="1"/>
  <c r="AB363" i="3" s="1"/>
  <c r="AA180" i="3"/>
  <c r="AC180" i="3"/>
  <c r="AE180" i="3" s="1"/>
  <c r="AG180" i="3" s="1"/>
  <c r="AC71" i="3"/>
  <c r="AE71" i="3" s="1"/>
  <c r="W358" i="3"/>
  <c r="X358" i="3" s="1"/>
  <c r="AB358" i="3" s="1"/>
  <c r="V431" i="3"/>
  <c r="V181" i="3"/>
  <c r="AA363" i="3"/>
  <c r="AC363" i="3"/>
  <c r="AE363" i="3" s="1"/>
  <c r="AF363" i="3" s="1"/>
  <c r="AA75" i="3"/>
  <c r="AC75" i="3"/>
  <c r="AE75" i="3" s="1"/>
  <c r="AG75" i="3" s="1"/>
  <c r="AC350" i="3"/>
  <c r="AE350" i="3" s="1"/>
  <c r="AA355" i="3"/>
  <c r="AC355" i="3"/>
  <c r="AE355" i="3" s="1"/>
  <c r="AG355" i="3" s="1"/>
  <c r="AA358" i="3"/>
  <c r="AC358" i="3"/>
  <c r="AE358" i="3" s="1"/>
  <c r="AF358" i="3" s="1"/>
  <c r="W362" i="3"/>
  <c r="X362" i="3" s="1"/>
  <c r="AB362" i="3" s="1"/>
  <c r="AA431" i="3"/>
  <c r="AC431" i="3"/>
  <c r="AE431" i="3" s="1"/>
  <c r="AA181" i="3"/>
  <c r="AC181" i="3"/>
  <c r="AE181" i="3" s="1"/>
  <c r="V138" i="3"/>
  <c r="V417" i="3"/>
  <c r="AA420" i="3"/>
  <c r="AC420" i="3"/>
  <c r="AE420" i="3" s="1"/>
  <c r="AC425" i="3"/>
  <c r="AE425" i="3" s="1"/>
  <c r="AC427" i="3"/>
  <c r="AE427" i="3" s="1"/>
  <c r="AC360" i="3"/>
  <c r="AE360" i="3" s="1"/>
  <c r="AA362" i="3"/>
  <c r="AC362" i="3"/>
  <c r="AE362" i="3" s="1"/>
  <c r="AG362" i="3" s="1"/>
  <c r="V143" i="3"/>
  <c r="AA138" i="3"/>
  <c r="AC138" i="3"/>
  <c r="AE138" i="3" s="1"/>
  <c r="AA143" i="3"/>
  <c r="AC143" i="3"/>
  <c r="AE143" i="3" s="1"/>
  <c r="V74" i="3"/>
  <c r="V140" i="3"/>
  <c r="AA352" i="3"/>
  <c r="AC352" i="3"/>
  <c r="AE352" i="3" s="1"/>
  <c r="AC417" i="3"/>
  <c r="AE417" i="3" s="1"/>
  <c r="AC422" i="3"/>
  <c r="AE422" i="3" s="1"/>
  <c r="AA445" i="3"/>
  <c r="AC445" i="3"/>
  <c r="AE445" i="3" s="1"/>
  <c r="AF445" i="3" s="1"/>
  <c r="V429" i="3"/>
  <c r="AA184" i="3"/>
  <c r="AC184" i="3"/>
  <c r="AE184" i="3" s="1"/>
  <c r="W437" i="3"/>
  <c r="X437" i="3" s="1"/>
  <c r="AB437" i="3" s="1"/>
  <c r="W357" i="3"/>
  <c r="X357" i="3" s="1"/>
  <c r="AB357" i="3" s="1"/>
  <c r="AF357" i="3"/>
  <c r="AA429" i="3"/>
  <c r="AC429" i="3"/>
  <c r="AE429" i="3" s="1"/>
  <c r="W433" i="3"/>
  <c r="X433" i="3" s="1"/>
  <c r="AB433" i="3" s="1"/>
  <c r="AA419" i="3"/>
  <c r="AC419" i="3"/>
  <c r="AE419" i="3" s="1"/>
  <c r="AG419" i="3" s="1"/>
  <c r="V424" i="3"/>
  <c r="AA141" i="3"/>
  <c r="AC141" i="3"/>
  <c r="AE141" i="3" s="1"/>
  <c r="V182" i="3"/>
  <c r="AA364" i="3"/>
  <c r="AC364" i="3"/>
  <c r="AE364" i="3" s="1"/>
  <c r="AA433" i="3"/>
  <c r="AC433" i="3"/>
  <c r="AE433" i="3" s="1"/>
  <c r="AF433" i="3" s="1"/>
  <c r="AC147" i="3"/>
  <c r="AE147" i="3" s="1"/>
  <c r="AG147" i="3" s="1"/>
  <c r="AC437" i="3"/>
  <c r="AE437" i="3" s="1"/>
  <c r="AG437" i="3" s="1"/>
  <c r="AC148" i="3"/>
  <c r="AE148" i="3" s="1"/>
  <c r="AA148" i="3"/>
  <c r="AC151" i="3"/>
  <c r="AE151" i="3" s="1"/>
  <c r="AA151" i="3"/>
  <c r="V439" i="3"/>
  <c r="V153" i="3"/>
  <c r="V366" i="3"/>
  <c r="V368" i="3"/>
  <c r="AC439" i="3"/>
  <c r="AE439" i="3" s="1"/>
  <c r="AA439" i="3"/>
  <c r="AC153" i="3"/>
  <c r="AE153" i="3" s="1"/>
  <c r="AA153" i="3"/>
  <c r="AC366" i="3"/>
  <c r="AE366" i="3" s="1"/>
  <c r="AA366" i="3"/>
  <c r="AC368" i="3"/>
  <c r="AE368" i="3" s="1"/>
  <c r="AA368" i="3"/>
  <c r="AC432" i="3"/>
  <c r="AE432" i="3" s="1"/>
  <c r="AC142" i="3"/>
  <c r="AE142" i="3" s="1"/>
  <c r="AG142" i="3" s="1"/>
  <c r="AC146" i="3"/>
  <c r="AE146" i="3" s="1"/>
  <c r="AG146" i="3" s="1"/>
  <c r="AC436" i="3"/>
  <c r="AE436" i="3" s="1"/>
  <c r="AG436" i="3" s="1"/>
  <c r="AF442" i="3"/>
  <c r="W442" i="3"/>
  <c r="X442" i="3" s="1"/>
  <c r="AB442" i="3" s="1"/>
  <c r="V416" i="3"/>
  <c r="V77" i="3"/>
  <c r="V137" i="3"/>
  <c r="V350" i="3"/>
  <c r="V354" i="3"/>
  <c r="V418" i="3"/>
  <c r="V422" i="3"/>
  <c r="V426" i="3"/>
  <c r="V427" i="3"/>
  <c r="V141" i="3"/>
  <c r="V361" i="3"/>
  <c r="V446" i="3"/>
  <c r="V364" i="3"/>
  <c r="V184" i="3"/>
  <c r="V145" i="3"/>
  <c r="V435" i="3"/>
  <c r="AC185" i="3"/>
  <c r="AE185" i="3" s="1"/>
  <c r="AA185" i="3"/>
  <c r="AC150" i="3"/>
  <c r="AE150" i="3" s="1"/>
  <c r="AA150" i="3"/>
  <c r="W440" i="3"/>
  <c r="X440" i="3" s="1"/>
  <c r="AB440" i="3" s="1"/>
  <c r="AC145" i="3"/>
  <c r="AE145" i="3" s="1"/>
  <c r="AC435" i="3"/>
  <c r="AE435" i="3" s="1"/>
  <c r="V144" i="3"/>
  <c r="AC152" i="3"/>
  <c r="AE152" i="3" s="1"/>
  <c r="AF152" i="3" s="1"/>
  <c r="AA152" i="3"/>
  <c r="W365" i="3"/>
  <c r="X365" i="3" s="1"/>
  <c r="AB365" i="3" s="1"/>
  <c r="W369" i="3"/>
  <c r="X369" i="3" s="1"/>
  <c r="AB369" i="3" s="1"/>
  <c r="AC438" i="3"/>
  <c r="AE438" i="3" s="1"/>
  <c r="AG438" i="3" s="1"/>
  <c r="AA438" i="3"/>
  <c r="AC149" i="3"/>
  <c r="AE149" i="3" s="1"/>
  <c r="AF149" i="3" s="1"/>
  <c r="AA149" i="3"/>
  <c r="AC365" i="3"/>
  <c r="AE365" i="3" s="1"/>
  <c r="AG365" i="3" s="1"/>
  <c r="AA365" i="3"/>
  <c r="AC367" i="3"/>
  <c r="AE367" i="3" s="1"/>
  <c r="AA367" i="3"/>
  <c r="AC369" i="3"/>
  <c r="AE369" i="3" s="1"/>
  <c r="AG369" i="3" s="1"/>
  <c r="AA369" i="3"/>
  <c r="AG443" i="3"/>
  <c r="AF443" i="3"/>
  <c r="W443" i="3"/>
  <c r="X443" i="3" s="1"/>
  <c r="AB443" i="3" s="1"/>
  <c r="AA440" i="3"/>
  <c r="AA441" i="3"/>
  <c r="AA442" i="3"/>
  <c r="AA443" i="3"/>
  <c r="V5575" i="2"/>
  <c r="W5575" i="2" s="1"/>
  <c r="X5575" i="2" s="1"/>
  <c r="AC5567" i="2"/>
  <c r="AE5567" i="2" s="1"/>
  <c r="AE5014" i="2"/>
  <c r="AF5014" i="2" s="1"/>
  <c r="V1329" i="2"/>
  <c r="W1329" i="2" s="1"/>
  <c r="X1329" i="2" s="1"/>
  <c r="AE536" i="2"/>
  <c r="AC4621" i="2"/>
  <c r="AB4621" i="2"/>
  <c r="AB1232" i="2"/>
  <c r="AC1232" i="2"/>
  <c r="AE1232" i="2" s="1"/>
  <c r="V5572" i="2"/>
  <c r="W5572" i="2" s="1"/>
  <c r="X5572" i="2" s="1"/>
  <c r="V5567" i="2"/>
  <c r="W5567" i="2" s="1"/>
  <c r="X5567" i="2" s="1"/>
  <c r="AC2866" i="2"/>
  <c r="AE2866" i="2" s="1"/>
  <c r="AF2866" i="2" s="1"/>
  <c r="AC1876" i="2"/>
  <c r="AC1762" i="2"/>
  <c r="AE1762" i="2" s="1"/>
  <c r="AC538" i="2"/>
  <c r="AE538" i="2" s="1"/>
  <c r="AB280" i="2"/>
  <c r="AC280" i="2"/>
  <c r="AE280" i="2" s="1"/>
  <c r="AF212" i="2"/>
  <c r="AC5574" i="2"/>
  <c r="AE5574" i="2" s="1"/>
  <c r="AB4632" i="2"/>
  <c r="AC4632" i="2"/>
  <c r="AE4632" i="2" s="1"/>
  <c r="AB3235" i="2"/>
  <c r="AC3235" i="2"/>
  <c r="AB163" i="2"/>
  <c r="AB4167" i="2"/>
  <c r="AC535" i="2"/>
  <c r="AE535" i="2" s="1"/>
  <c r="AB342" i="2"/>
  <c r="AC342" i="2"/>
  <c r="AE342" i="2" s="1"/>
  <c r="AF342" i="2" s="1"/>
  <c r="AC6668" i="2"/>
  <c r="AB6668" i="2"/>
  <c r="AE2868" i="2"/>
  <c r="AC1233" i="2"/>
  <c r="AE1233" i="2" s="1"/>
  <c r="AF1233" i="2" s="1"/>
  <c r="V639" i="2"/>
  <c r="W639" i="2" s="1"/>
  <c r="X639" i="2" s="1"/>
  <c r="AC5011" i="2"/>
  <c r="AB5011" i="2"/>
  <c r="V6073" i="2"/>
  <c r="W6073" i="2" s="1"/>
  <c r="X6073" i="2" s="1"/>
  <c r="V6070" i="2"/>
  <c r="W6070" i="2" s="1"/>
  <c r="X6070" i="2" s="1"/>
  <c r="AE5015" i="2"/>
  <c r="AF5015" i="2" s="1"/>
  <c r="V3869" i="2"/>
  <c r="W3869" i="2" s="1"/>
  <c r="X3869" i="2" s="1"/>
  <c r="AE2870" i="2"/>
  <c r="AB1875" i="2"/>
  <c r="AC1875" i="2"/>
  <c r="AE1875" i="2" s="1"/>
  <c r="AE1228" i="2"/>
  <c r="AB266" i="2"/>
  <c r="AB5568" i="2"/>
  <c r="AC5568" i="2"/>
  <c r="AF327" i="2"/>
  <c r="AE6689" i="2"/>
  <c r="V5568" i="2"/>
  <c r="W5568" i="2" s="1"/>
  <c r="X5568" i="2" s="1"/>
  <c r="AE4166" i="2"/>
  <c r="AC5557" i="2"/>
  <c r="AB5557" i="2"/>
  <c r="AB6072" i="2"/>
  <c r="AC6072" i="2"/>
  <c r="AE6072" i="2" s="1"/>
  <c r="AC2310" i="2"/>
  <c r="AE2310" i="2" s="1"/>
  <c r="AB1758" i="2"/>
  <c r="AC1758" i="2"/>
  <c r="AE1758" i="2" s="1"/>
  <c r="AF1758" i="2" s="1"/>
  <c r="AB19" i="2"/>
  <c r="AC19" i="2"/>
  <c r="AC5548" i="2"/>
  <c r="AB5548" i="2"/>
  <c r="AE5570" i="2"/>
  <c r="AC3868" i="2"/>
  <c r="AE3868" i="2" s="1"/>
  <c r="AB3868" i="2"/>
  <c r="AF3528" i="2"/>
  <c r="V1758" i="2"/>
  <c r="W1758" i="2" s="1"/>
  <c r="X1758" i="2" s="1"/>
  <c r="AE1324" i="2"/>
  <c r="AB361" i="2"/>
  <c r="AC361" i="2"/>
  <c r="AE361" i="2" s="1"/>
  <c r="V19" i="2"/>
  <c r="V6685" i="2"/>
  <c r="AC6649" i="2"/>
  <c r="AB6649" i="2"/>
  <c r="V5571" i="2"/>
  <c r="W5571" i="2" s="1"/>
  <c r="X5571" i="2" s="1"/>
  <c r="V5014" i="2"/>
  <c r="W5014" i="2" s="1"/>
  <c r="X5014" i="2" s="1"/>
  <c r="V2870" i="2"/>
  <c r="W2870" i="2" s="1"/>
  <c r="X2870" i="2" s="1"/>
  <c r="V2311" i="2"/>
  <c r="W2311" i="2" s="1"/>
  <c r="X2311" i="2" s="1"/>
  <c r="AB1331" i="2"/>
  <c r="V1324" i="2"/>
  <c r="W1324" i="2" s="1"/>
  <c r="X1324" i="2" s="1"/>
  <c r="V1230" i="2"/>
  <c r="W1230" i="2" s="1"/>
  <c r="X1230" i="2" s="1"/>
  <c r="AB638" i="2"/>
  <c r="AB349" i="2"/>
  <c r="AB281" i="2"/>
  <c r="AB212" i="2"/>
  <c r="AC6683" i="2"/>
  <c r="AE6683" i="2" s="1"/>
  <c r="AB6679" i="2"/>
  <c r="AB6664" i="2"/>
  <c r="V6651" i="2"/>
  <c r="W6651" i="2" s="1"/>
  <c r="X6651" i="2" s="1"/>
  <c r="AE6067" i="2"/>
  <c r="AF6067" i="2" s="1"/>
  <c r="V6062" i="2"/>
  <c r="W6062" i="2" s="1"/>
  <c r="X6062" i="2" s="1"/>
  <c r="AB5560" i="2"/>
  <c r="AB5555" i="2"/>
  <c r="V5550" i="2"/>
  <c r="V5003" i="2"/>
  <c r="W5003" i="2" s="1"/>
  <c r="X5003" i="2" s="1"/>
  <c r="AB4624" i="2"/>
  <c r="V4162" i="2"/>
  <c r="W4162" i="2" s="1"/>
  <c r="X4162" i="2" s="1"/>
  <c r="V4157" i="2"/>
  <c r="V3857" i="2"/>
  <c r="W3857" i="2" s="1"/>
  <c r="X3857" i="2" s="1"/>
  <c r="AE3844" i="2"/>
  <c r="V3526" i="2"/>
  <c r="AE3515" i="2"/>
  <c r="AE6255" i="2"/>
  <c r="AE6237" i="2"/>
  <c r="AE6051" i="2"/>
  <c r="AB6031" i="2"/>
  <c r="V6012" i="2"/>
  <c r="V5999" i="2"/>
  <c r="AC5991" i="2"/>
  <c r="AE5991" i="2" s="1"/>
  <c r="AB5989" i="2"/>
  <c r="AC5970" i="2"/>
  <c r="AE5970" i="2" s="1"/>
  <c r="V5968" i="2"/>
  <c r="AC5962" i="2"/>
  <c r="AE5962" i="2" s="1"/>
  <c r="V5960" i="2"/>
  <c r="V5947" i="2"/>
  <c r="V5931" i="2"/>
  <c r="AB5895" i="2"/>
  <c r="V5879" i="2"/>
  <c r="V5530" i="2"/>
  <c r="AB5457" i="2"/>
  <c r="AC5457" i="2"/>
  <c r="AE5457" i="2" s="1"/>
  <c r="V5446" i="2"/>
  <c r="AC5432" i="2"/>
  <c r="AE5432" i="2" s="1"/>
  <c r="V5421" i="2"/>
  <c r="AB5412" i="2"/>
  <c r="AC5412" i="2"/>
  <c r="AE5412" i="2" s="1"/>
  <c r="AE5372" i="2"/>
  <c r="AB5239" i="2"/>
  <c r="AC5239" i="2"/>
  <c r="AG6067" i="2"/>
  <c r="V4152" i="2"/>
  <c r="W4152" i="2" s="1"/>
  <c r="X4152" i="2" s="1"/>
  <c r="V3862" i="2"/>
  <c r="W3862" i="2" s="1"/>
  <c r="X3862" i="2" s="1"/>
  <c r="V3854" i="2"/>
  <c r="W3854" i="2" s="1"/>
  <c r="X3854" i="2" s="1"/>
  <c r="AB3841" i="2"/>
  <c r="V3518" i="2"/>
  <c r="V3512" i="2"/>
  <c r="AB3232" i="2"/>
  <c r="V3225" i="2"/>
  <c r="V3212" i="2"/>
  <c r="W3212" i="2" s="1"/>
  <c r="X3212" i="2" s="1"/>
  <c r="V3207" i="2"/>
  <c r="AB2864" i="2"/>
  <c r="AB2859" i="2"/>
  <c r="AB2575" i="2"/>
  <c r="AF2165" i="2"/>
  <c r="V2163" i="2"/>
  <c r="AE1757" i="2"/>
  <c r="V1222" i="2"/>
  <c r="AB1219" i="2"/>
  <c r="V751" i="2"/>
  <c r="V637" i="2"/>
  <c r="V323" i="2"/>
  <c r="AE6624" i="2"/>
  <c r="V6621" i="2"/>
  <c r="W6621" i="2" s="1"/>
  <c r="X6621" i="2" s="1"/>
  <c r="AC6613" i="2"/>
  <c r="AC6601" i="2"/>
  <c r="AC6589" i="2"/>
  <c r="AC6577" i="2"/>
  <c r="V6562" i="2"/>
  <c r="V6551" i="2"/>
  <c r="AB5493" i="2"/>
  <c r="AC5493" i="2"/>
  <c r="AE5493" i="2" s="1"/>
  <c r="AB5244" i="2"/>
  <c r="AC5244" i="2"/>
  <c r="AF1328" i="2"/>
  <c r="V4632" i="2"/>
  <c r="W4632" i="2" s="1"/>
  <c r="X4632" i="2" s="1"/>
  <c r="V1875" i="2"/>
  <c r="W1875" i="2" s="1"/>
  <c r="X1875" i="2" s="1"/>
  <c r="V1759" i="2"/>
  <c r="W1759" i="2" s="1"/>
  <c r="X1759" i="2" s="1"/>
  <c r="AE1234" i="2"/>
  <c r="V638" i="2"/>
  <c r="W638" i="2" s="1"/>
  <c r="X638" i="2" s="1"/>
  <c r="V485" i="2"/>
  <c r="W485" i="2" s="1"/>
  <c r="X485" i="2" s="1"/>
  <c r="V281" i="2"/>
  <c r="W281" i="2" s="1"/>
  <c r="X281" i="2" s="1"/>
  <c r="V212" i="2"/>
  <c r="W212" i="2" s="1"/>
  <c r="X212" i="2" s="1"/>
  <c r="V6679" i="2"/>
  <c r="W6679" i="2" s="1"/>
  <c r="X6679" i="2" s="1"/>
  <c r="AB6666" i="2"/>
  <c r="AE6658" i="2"/>
  <c r="V6064" i="2"/>
  <c r="W6064" i="2" s="1"/>
  <c r="X6064" i="2" s="1"/>
  <c r="V6059" i="2"/>
  <c r="W6059" i="2" s="1"/>
  <c r="X6059" i="2" s="1"/>
  <c r="V6056" i="2"/>
  <c r="W6056" i="2" s="1"/>
  <c r="X6056" i="2" s="1"/>
  <c r="V5560" i="2"/>
  <c r="AE5552" i="2"/>
  <c r="AF5552" i="2" s="1"/>
  <c r="V5010" i="2"/>
  <c r="AE5007" i="2"/>
  <c r="AB4628" i="2"/>
  <c r="V4624" i="2"/>
  <c r="AB3851" i="2"/>
  <c r="AB3846" i="2"/>
  <c r="AB3219" i="2"/>
  <c r="AB3201" i="2"/>
  <c r="AB2577" i="2"/>
  <c r="V1757" i="2"/>
  <c r="W1757" i="2" s="1"/>
  <c r="X1757" i="2" s="1"/>
  <c r="AB1224" i="2"/>
  <c r="V387" i="2"/>
  <c r="W387" i="2" s="1"/>
  <c r="X387" i="2" s="1"/>
  <c r="V6618" i="2"/>
  <c r="V6611" i="2"/>
  <c r="V6606" i="2"/>
  <c r="V6599" i="2"/>
  <c r="V6594" i="2"/>
  <c r="V6587" i="2"/>
  <c r="V6582" i="2"/>
  <c r="V6575" i="2"/>
  <c r="AC6564" i="2"/>
  <c r="V6559" i="2"/>
  <c r="V6548" i="2"/>
  <c r="V6545" i="2"/>
  <c r="V6031" i="2"/>
  <c r="V5991" i="2"/>
  <c r="V5989" i="2"/>
  <c r="AC5986" i="2"/>
  <c r="V5975" i="2"/>
  <c r="AB5972" i="2"/>
  <c r="V5970" i="2"/>
  <c r="AB5941" i="2"/>
  <c r="AB5911" i="2"/>
  <c r="AE5903" i="2"/>
  <c r="V5895" i="2"/>
  <c r="V5884" i="2"/>
  <c r="AB5468" i="2"/>
  <c r="AC5468" i="2"/>
  <c r="AE5468" i="2" s="1"/>
  <c r="AC5448" i="2"/>
  <c r="AE5448" i="2" s="1"/>
  <c r="V5443" i="2"/>
  <c r="V5432" i="2"/>
  <c r="AB5423" i="2"/>
  <c r="AC5423" i="2"/>
  <c r="AE5423" i="2" s="1"/>
  <c r="AB5337" i="2"/>
  <c r="AC5337" i="2"/>
  <c r="AE5337" i="2" s="1"/>
  <c r="AG5552" i="2"/>
  <c r="AB1754" i="2"/>
  <c r="AB1749" i="2"/>
  <c r="AE5911" i="2"/>
  <c r="AB5490" i="2"/>
  <c r="AC5490" i="2"/>
  <c r="AB5289" i="2"/>
  <c r="AC5289" i="2"/>
  <c r="AE5289" i="2" s="1"/>
  <c r="AB5252" i="2"/>
  <c r="AC5252" i="2"/>
  <c r="AE5252" i="2" s="1"/>
  <c r="V6266" i="2"/>
  <c r="W6266" i="2" s="1"/>
  <c r="X6266" i="2" s="1"/>
  <c r="AE6239" i="2"/>
  <c r="AC6023" i="2"/>
  <c r="AE6023" i="2" s="1"/>
  <c r="V6006" i="2"/>
  <c r="V5972" i="2"/>
  <c r="V5954" i="2"/>
  <c r="V5941" i="2"/>
  <c r="AB5927" i="2"/>
  <c r="V5911" i="2"/>
  <c r="V5900" i="2"/>
  <c r="AC5526" i="2"/>
  <c r="V5490" i="2"/>
  <c r="V5487" i="2"/>
  <c r="AC5481" i="2"/>
  <c r="AE5481" i="2" s="1"/>
  <c r="AE5456" i="2"/>
  <c r="AC5394" i="2"/>
  <c r="AB5348" i="2"/>
  <c r="AC5348" i="2"/>
  <c r="AE5348" i="2" s="1"/>
  <c r="V5289" i="2"/>
  <c r="AE6071" i="2"/>
  <c r="V5015" i="2"/>
  <c r="W5015" i="2" s="1"/>
  <c r="X5015" i="2" s="1"/>
  <c r="V2310" i="2"/>
  <c r="W2310" i="2" s="1"/>
  <c r="X2310" i="2" s="1"/>
  <c r="V1763" i="2"/>
  <c r="W1763" i="2" s="1"/>
  <c r="X1763" i="2" s="1"/>
  <c r="V1229" i="2"/>
  <c r="W1229" i="2" s="1"/>
  <c r="X1229" i="2" s="1"/>
  <c r="V536" i="2"/>
  <c r="W536" i="2" s="1"/>
  <c r="X536" i="2" s="1"/>
  <c r="V278" i="2"/>
  <c r="W278" i="2" s="1"/>
  <c r="X278" i="2" s="1"/>
  <c r="V163" i="2"/>
  <c r="W163" i="2" s="1"/>
  <c r="X163" i="2" s="1"/>
  <c r="AB49" i="2"/>
  <c r="AE4164" i="2"/>
  <c r="V326" i="2"/>
  <c r="V6681" i="2"/>
  <c r="AE6678" i="2"/>
  <c r="V6668" i="2"/>
  <c r="W6668" i="2" s="1"/>
  <c r="X6668" i="2" s="1"/>
  <c r="AB6063" i="2"/>
  <c r="AE6058" i="2"/>
  <c r="AB5559" i="2"/>
  <c r="AB5546" i="2"/>
  <c r="AB5004" i="2"/>
  <c r="AB4999" i="2"/>
  <c r="AB4623" i="2"/>
  <c r="AE3843" i="2"/>
  <c r="V3514" i="2"/>
  <c r="V3234" i="2"/>
  <c r="W3234" i="2" s="1"/>
  <c r="X3234" i="2" s="1"/>
  <c r="V3216" i="2"/>
  <c r="W3216" i="2" s="1"/>
  <c r="X3216" i="2" s="1"/>
  <c r="AE3211" i="2"/>
  <c r="V2162" i="2"/>
  <c r="W2162" i="2" s="1"/>
  <c r="X2162" i="2" s="1"/>
  <c r="V1749" i="2"/>
  <c r="W1749" i="2" s="1"/>
  <c r="X1749" i="2" s="1"/>
  <c r="V1221" i="2"/>
  <c r="W1221" i="2" s="1"/>
  <c r="X1221" i="2" s="1"/>
  <c r="V747" i="2"/>
  <c r="V636" i="2"/>
  <c r="W636" i="2" s="1"/>
  <c r="X636" i="2" s="1"/>
  <c r="V6642" i="2"/>
  <c r="AE6634" i="2"/>
  <c r="V6550" i="2"/>
  <c r="AG6269" i="2"/>
  <c r="AC5883" i="2"/>
  <c r="AE5883" i="2" s="1"/>
  <c r="AB5883" i="2"/>
  <c r="AE4158" i="2"/>
  <c r="AB4153" i="2"/>
  <c r="AB3863" i="2"/>
  <c r="V3848" i="2"/>
  <c r="W3848" i="2" s="1"/>
  <c r="X3848" i="2" s="1"/>
  <c r="V3843" i="2"/>
  <c r="AE3840" i="2"/>
  <c r="AB2863" i="2"/>
  <c r="AE2855" i="2"/>
  <c r="AB2574" i="2"/>
  <c r="AE1226" i="2"/>
  <c r="AF1226" i="2" s="1"/>
  <c r="AC6644" i="2"/>
  <c r="AE6644" i="2" s="1"/>
  <c r="V6626" i="2"/>
  <c r="V6615" i="2"/>
  <c r="V6610" i="2"/>
  <c r="V6603" i="2"/>
  <c r="V6598" i="2"/>
  <c r="V6591" i="2"/>
  <c r="V6586" i="2"/>
  <c r="V6579" i="2"/>
  <c r="V6574" i="2"/>
  <c r="V6558" i="2"/>
  <c r="AC6552" i="2"/>
  <c r="V6547" i="2"/>
  <c r="AE6017" i="2"/>
  <c r="AE6015" i="2"/>
  <c r="AC5956" i="2"/>
  <c r="V5927" i="2"/>
  <c r="AB5921" i="2"/>
  <c r="V5916" i="2"/>
  <c r="AC5891" i="2"/>
  <c r="AE5891" i="2" s="1"/>
  <c r="AB5891" i="2"/>
  <c r="V5883" i="2"/>
  <c r="AE5531" i="2"/>
  <c r="V5481" i="2"/>
  <c r="AB5385" i="2"/>
  <c r="AC5385" i="2"/>
  <c r="AE5385" i="2" s="1"/>
  <c r="E4357" i="2"/>
  <c r="D4358" i="2"/>
  <c r="E4358" i="2" s="1"/>
  <c r="V361" i="2"/>
  <c r="W361" i="2" s="1"/>
  <c r="X361" i="2" s="1"/>
  <c r="AE282" i="2"/>
  <c r="AF282" i="2" s="1"/>
  <c r="V213" i="2"/>
  <c r="W213" i="2" s="1"/>
  <c r="X213" i="2" s="1"/>
  <c r="V49" i="2"/>
  <c r="V6670" i="2"/>
  <c r="W6670" i="2" s="1"/>
  <c r="X6670" i="2" s="1"/>
  <c r="V5559" i="2"/>
  <c r="W5559" i="2" s="1"/>
  <c r="X5559" i="2" s="1"/>
  <c r="V4996" i="2"/>
  <c r="W4996" i="2" s="1"/>
  <c r="X4996" i="2" s="1"/>
  <c r="AB4627" i="2"/>
  <c r="V4623" i="2"/>
  <c r="W4623" i="2" s="1"/>
  <c r="X4623" i="2" s="1"/>
  <c r="V4615" i="2"/>
  <c r="W4615" i="2" s="1"/>
  <c r="X4615" i="2" s="1"/>
  <c r="AB4155" i="2"/>
  <c r="AB3855" i="2"/>
  <c r="V3840" i="2"/>
  <c r="W3840" i="2" s="1"/>
  <c r="X3840" i="2" s="1"/>
  <c r="AB3524" i="2"/>
  <c r="AB3519" i="2"/>
  <c r="AB3231" i="2"/>
  <c r="AB3226" i="2"/>
  <c r="AB2865" i="2"/>
  <c r="AB2576" i="2"/>
  <c r="AG1226" i="2"/>
  <c r="AB1218" i="2"/>
  <c r="AB752" i="2"/>
  <c r="AB402" i="2"/>
  <c r="AB324" i="2"/>
  <c r="AB6636" i="2"/>
  <c r="AB6563" i="2"/>
  <c r="V6388" i="2"/>
  <c r="V6385" i="2"/>
  <c r="V6382" i="2"/>
  <c r="V6379" i="2"/>
  <c r="V6373" i="2"/>
  <c r="V6274" i="2"/>
  <c r="V6269" i="2"/>
  <c r="AC6265" i="2"/>
  <c r="V6000" i="2"/>
  <c r="AC5985" i="2"/>
  <c r="AE5985" i="2" s="1"/>
  <c r="AC5983" i="2"/>
  <c r="AE5983" i="2" s="1"/>
  <c r="AC5981" i="2"/>
  <c r="AE5981" i="2" s="1"/>
  <c r="V5974" i="2"/>
  <c r="AE5921" i="2"/>
  <c r="AC5899" i="2"/>
  <c r="AE5899" i="2" s="1"/>
  <c r="AB5899" i="2"/>
  <c r="AB5517" i="2"/>
  <c r="AC5517" i="2"/>
  <c r="AE5517" i="2" s="1"/>
  <c r="V5506" i="2"/>
  <c r="V5492" i="2"/>
  <c r="AE5472" i="2"/>
  <c r="AC5399" i="2"/>
  <c r="AE5399" i="2" s="1"/>
  <c r="AB5265" i="2"/>
  <c r="AC5265" i="2"/>
  <c r="AE5265" i="2" s="1"/>
  <c r="V5213" i="2"/>
  <c r="AC5213" i="2"/>
  <c r="AE5213" i="2" s="1"/>
  <c r="AE6049" i="2"/>
  <c r="AB6043" i="2"/>
  <c r="AC6027" i="2"/>
  <c r="AE6027" i="2" s="1"/>
  <c r="V6025" i="2"/>
  <c r="AC6010" i="2"/>
  <c r="AE6010" i="2" s="1"/>
  <c r="V6008" i="2"/>
  <c r="V6005" i="2"/>
  <c r="AC6002" i="2"/>
  <c r="AE6002" i="2" s="1"/>
  <c r="AC5997" i="2"/>
  <c r="AB5976" i="2"/>
  <c r="AC5958" i="2"/>
  <c r="AE5958" i="2" s="1"/>
  <c r="V5956" i="2"/>
  <c r="AC5950" i="2"/>
  <c r="AE5950" i="2" s="1"/>
  <c r="AC5945" i="2"/>
  <c r="V5940" i="2"/>
  <c r="AB5937" i="2"/>
  <c r="V5932" i="2"/>
  <c r="AE5929" i="2"/>
  <c r="V5921" i="2"/>
  <c r="AC5907" i="2"/>
  <c r="AE5907" i="2" s="1"/>
  <c r="AB5907" i="2"/>
  <c r="V5899" i="2"/>
  <c r="AB5528" i="2"/>
  <c r="AC5528" i="2"/>
  <c r="AE5528" i="2" s="1"/>
  <c r="V5517" i="2"/>
  <c r="AC5514" i="2"/>
  <c r="AE5514" i="2" s="1"/>
  <c r="AB5396" i="2"/>
  <c r="AC5396" i="2"/>
  <c r="AE5396" i="2" s="1"/>
  <c r="AE51" i="2"/>
  <c r="AB6677" i="2"/>
  <c r="AB6667" i="2"/>
  <c r="AB6662" i="2"/>
  <c r="AB6654" i="2"/>
  <c r="AB6646" i="2"/>
  <c r="AE5563" i="2"/>
  <c r="V5011" i="2"/>
  <c r="W5011" i="2" s="1"/>
  <c r="X5011" i="2" s="1"/>
  <c r="AB5008" i="2"/>
  <c r="V4627" i="2"/>
  <c r="W4627" i="2" s="1"/>
  <c r="X4627" i="2" s="1"/>
  <c r="V4620" i="2"/>
  <c r="AE4617" i="2"/>
  <c r="AB4150" i="2"/>
  <c r="AB3860" i="2"/>
  <c r="V3855" i="2"/>
  <c r="V3845" i="2"/>
  <c r="W3845" i="2" s="1"/>
  <c r="X3845" i="2" s="1"/>
  <c r="V3516" i="2"/>
  <c r="V3513" i="2"/>
  <c r="W3513" i="2" s="1"/>
  <c r="X3513" i="2" s="1"/>
  <c r="V3231" i="2"/>
  <c r="AE3223" i="2"/>
  <c r="AF3223" i="2" s="1"/>
  <c r="AB3215" i="2"/>
  <c r="AB3210" i="2"/>
  <c r="V2865" i="2"/>
  <c r="W2865" i="2" s="1"/>
  <c r="X2865" i="2" s="1"/>
  <c r="V2576" i="2"/>
  <c r="W2576" i="2" s="1"/>
  <c r="X2576" i="2" s="1"/>
  <c r="AE2571" i="2"/>
  <c r="V1753" i="2"/>
  <c r="W1753" i="2" s="1"/>
  <c r="X1753" i="2" s="1"/>
  <c r="V749" i="2"/>
  <c r="V746" i="2"/>
  <c r="W746" i="2" s="1"/>
  <c r="X746" i="2" s="1"/>
  <c r="V402" i="2"/>
  <c r="AE232" i="2"/>
  <c r="V6636" i="2"/>
  <c r="AC6609" i="2"/>
  <c r="AC6597" i="2"/>
  <c r="AC6585" i="2"/>
  <c r="AC6573" i="2"/>
  <c r="V6563" i="2"/>
  <c r="AC5915" i="2"/>
  <c r="AE5915" i="2" s="1"/>
  <c r="AB5915" i="2"/>
  <c r="AB5430" i="2"/>
  <c r="AC5430" i="2"/>
  <c r="AB5364" i="2"/>
  <c r="AC5364" i="2"/>
  <c r="AE5364" i="2" s="1"/>
  <c r="AB5313" i="2"/>
  <c r="AC5313" i="2"/>
  <c r="AE5313" i="2" s="1"/>
  <c r="AB3857" i="2"/>
  <c r="AB3526" i="2"/>
  <c r="AB3521" i="2"/>
  <c r="AB3228" i="2"/>
  <c r="AB1215" i="2"/>
  <c r="V591" i="2"/>
  <c r="AB331" i="2"/>
  <c r="V232" i="2"/>
  <c r="V6619" i="2"/>
  <c r="V6614" i="2"/>
  <c r="V6607" i="2"/>
  <c r="V6602" i="2"/>
  <c r="V6595" i="2"/>
  <c r="V6590" i="2"/>
  <c r="V6583" i="2"/>
  <c r="V6578" i="2"/>
  <c r="V6571" i="2"/>
  <c r="V6560" i="2"/>
  <c r="V6546" i="2"/>
  <c r="V6268" i="2"/>
  <c r="V6043" i="2"/>
  <c r="V6027" i="2"/>
  <c r="V6022" i="2"/>
  <c r="AC6012" i="2"/>
  <c r="AE6012" i="2" s="1"/>
  <c r="V6010" i="2"/>
  <c r="AC5999" i="2"/>
  <c r="V5985" i="2"/>
  <c r="V5983" i="2"/>
  <c r="V5981" i="2"/>
  <c r="V5976" i="2"/>
  <c r="AC5968" i="2"/>
  <c r="AE5968" i="2" s="1"/>
  <c r="AC5960" i="2"/>
  <c r="AE5960" i="2" s="1"/>
  <c r="V5958" i="2"/>
  <c r="AC5947" i="2"/>
  <c r="V5937" i="2"/>
  <c r="AC5923" i="2"/>
  <c r="AE5923" i="2" s="1"/>
  <c r="AB5923" i="2"/>
  <c r="V5915" i="2"/>
  <c r="AB5879" i="2"/>
  <c r="V5536" i="2"/>
  <c r="AC5519" i="2"/>
  <c r="AE5519" i="2" s="1"/>
  <c r="V5514" i="2"/>
  <c r="V5511" i="2"/>
  <c r="AE5505" i="2"/>
  <c r="V5500" i="2"/>
  <c r="AB5466" i="2"/>
  <c r="AC5466" i="2"/>
  <c r="AC5435" i="2"/>
  <c r="AE5435" i="2" s="1"/>
  <c r="V5430" i="2"/>
  <c r="V5427" i="2"/>
  <c r="AC5421" i="2"/>
  <c r="AE5421" i="2" s="1"/>
  <c r="V5410" i="2"/>
  <c r="AE5361" i="2"/>
  <c r="V5313" i="2"/>
  <c r="V5231" i="2"/>
  <c r="AC5231" i="2"/>
  <c r="AE5231" i="2" s="1"/>
  <c r="V6689" i="2"/>
  <c r="W6689" i="2" s="1"/>
  <c r="X6689" i="2" s="1"/>
  <c r="V5016" i="2"/>
  <c r="W5016" i="2" s="1"/>
  <c r="X5016" i="2" s="1"/>
  <c r="V4168" i="2"/>
  <c r="W4168" i="2" s="1"/>
  <c r="X4168" i="2" s="1"/>
  <c r="V1762" i="2"/>
  <c r="W1762" i="2" s="1"/>
  <c r="X1762" i="2" s="1"/>
  <c r="V535" i="2"/>
  <c r="W535" i="2" s="1"/>
  <c r="X535" i="2" s="1"/>
  <c r="V327" i="2"/>
  <c r="W327" i="2" s="1"/>
  <c r="X327" i="2" s="1"/>
  <c r="V164" i="2"/>
  <c r="W164" i="2" s="1"/>
  <c r="X164" i="2" s="1"/>
  <c r="V5565" i="2"/>
  <c r="V6659" i="2"/>
  <c r="W6659" i="2" s="1"/>
  <c r="X6659" i="2" s="1"/>
  <c r="V6646" i="2"/>
  <c r="W6646" i="2" s="1"/>
  <c r="X6646" i="2" s="1"/>
  <c r="V5013" i="2"/>
  <c r="W5013" i="2" s="1"/>
  <c r="X5013" i="2" s="1"/>
  <c r="V5008" i="2"/>
  <c r="W5008" i="2" s="1"/>
  <c r="X5008" i="2" s="1"/>
  <c r="V4998" i="2"/>
  <c r="V4995" i="2"/>
  <c r="W4995" i="2" s="1"/>
  <c r="X4995" i="2" s="1"/>
  <c r="AB3217" i="2"/>
  <c r="AB3212" i="2"/>
  <c r="AB2163" i="2"/>
  <c r="AB1222" i="2"/>
  <c r="AE6640" i="2"/>
  <c r="AC6630" i="2"/>
  <c r="AE6630" i="2" s="1"/>
  <c r="AB6551" i="2"/>
  <c r="AC5931" i="2"/>
  <c r="AE5931" i="2" s="1"/>
  <c r="AB5931" i="2"/>
  <c r="AE5879" i="2"/>
  <c r="AB5375" i="2"/>
  <c r="AC5375" i="2"/>
  <c r="AE5375" i="2" s="1"/>
  <c r="V5334" i="2"/>
  <c r="V5331" i="2"/>
  <c r="AC5312" i="2"/>
  <c r="AE5312" i="2" s="1"/>
  <c r="V5307" i="2"/>
  <c r="AC5288" i="2"/>
  <c r="AE5288" i="2" s="1"/>
  <c r="AE5180" i="2"/>
  <c r="V5175" i="2"/>
  <c r="AE4959" i="2"/>
  <c r="V4954" i="2"/>
  <c r="AB4951" i="2"/>
  <c r="AE4927" i="2"/>
  <c r="AE4919" i="2"/>
  <c r="AE4911" i="2"/>
  <c r="AC4890" i="2"/>
  <c r="V4886" i="2"/>
  <c r="AB4881" i="2"/>
  <c r="AC4874" i="2"/>
  <c r="V4868" i="2"/>
  <c r="AE4863" i="2"/>
  <c r="AC4856" i="2"/>
  <c r="V4854" i="2"/>
  <c r="AE4838" i="2"/>
  <c r="AE4830" i="2"/>
  <c r="AE4822" i="2"/>
  <c r="AC4813" i="2"/>
  <c r="AE4813" i="2" s="1"/>
  <c r="AC4803" i="2"/>
  <c r="AE4803" i="2" s="1"/>
  <c r="V4778" i="2"/>
  <c r="V4753" i="2"/>
  <c r="V4589" i="2"/>
  <c r="V4552" i="2"/>
  <c r="V4546" i="2"/>
  <c r="V4520" i="2"/>
  <c r="V4514" i="2"/>
  <c r="V4511" i="2"/>
  <c r="V4488" i="2"/>
  <c r="V4456" i="2"/>
  <c r="V4424" i="2"/>
  <c r="AC4410" i="2"/>
  <c r="V4387" i="2"/>
  <c r="W4387" i="2" s="1"/>
  <c r="X4387" i="2" s="1"/>
  <c r="V4373" i="2"/>
  <c r="W4373" i="2" s="1"/>
  <c r="X4373" i="2" s="1"/>
  <c r="AC4363" i="2"/>
  <c r="V4359" i="2"/>
  <c r="W4359" i="2" s="1"/>
  <c r="X4359" i="2" s="1"/>
  <c r="AE4143" i="2"/>
  <c r="AE4130" i="2"/>
  <c r="AE4125" i="2"/>
  <c r="AB4118" i="2"/>
  <c r="V4116" i="2"/>
  <c r="AB4110" i="2"/>
  <c r="V4108" i="2"/>
  <c r="V4105" i="2"/>
  <c r="V4102" i="2"/>
  <c r="V4099" i="2"/>
  <c r="V4096" i="2"/>
  <c r="V4093" i="2"/>
  <c r="V4090" i="2"/>
  <c r="V4087" i="2"/>
  <c r="V4084" i="2"/>
  <c r="V4081" i="2"/>
  <c r="V4078" i="2"/>
  <c r="V4075" i="2"/>
  <c r="V4072" i="2"/>
  <c r="V4069" i="2"/>
  <c r="V4007" i="2"/>
  <c r="AC3973" i="2"/>
  <c r="AE3973" i="2" s="1"/>
  <c r="V5926" i="2"/>
  <c r="V5918" i="2"/>
  <c r="V5910" i="2"/>
  <c r="V5902" i="2"/>
  <c r="V5894" i="2"/>
  <c r="V5886" i="2"/>
  <c r="V5878" i="2"/>
  <c r="AC5507" i="2"/>
  <c r="AE5507" i="2" s="1"/>
  <c r="AC5496" i="2"/>
  <c r="AE5496" i="2" s="1"/>
  <c r="AC5447" i="2"/>
  <c r="AE5447" i="2" s="1"/>
  <c r="AC5436" i="2"/>
  <c r="AE5436" i="2" s="1"/>
  <c r="AC5420" i="2"/>
  <c r="AE5420" i="2" s="1"/>
  <c r="AC5409" i="2"/>
  <c r="AE5409" i="2" s="1"/>
  <c r="V5396" i="2"/>
  <c r="V5385" i="2"/>
  <c r="AC5382" i="2"/>
  <c r="V5374" i="2"/>
  <c r="V5358" i="2"/>
  <c r="V5355" i="2"/>
  <c r="V5347" i="2"/>
  <c r="AC5325" i="2"/>
  <c r="AE5325" i="2" s="1"/>
  <c r="AC5301" i="2"/>
  <c r="AE5301" i="2" s="1"/>
  <c r="AC5277" i="2"/>
  <c r="AE5277" i="2" s="1"/>
  <c r="V5259" i="2"/>
  <c r="V5225" i="2"/>
  <c r="V5222" i="2"/>
  <c r="V5188" i="2"/>
  <c r="V5180" i="2"/>
  <c r="V5144" i="2"/>
  <c r="AB4967" i="2"/>
  <c r="AE4951" i="2"/>
  <c r="AB4945" i="2"/>
  <c r="V4932" i="2"/>
  <c r="V4927" i="2"/>
  <c r="V4919" i="2"/>
  <c r="AB4903" i="2"/>
  <c r="AB4895" i="2"/>
  <c r="AB4883" i="2"/>
  <c r="V4863" i="2"/>
  <c r="AE4738" i="2"/>
  <c r="V4719" i="2"/>
  <c r="AE4599" i="2"/>
  <c r="AE4596" i="2"/>
  <c r="D4594" i="2"/>
  <c r="V4537" i="2"/>
  <c r="V4505" i="2"/>
  <c r="V4473" i="2"/>
  <c r="V4441" i="2"/>
  <c r="AB4412" i="2"/>
  <c r="V4408" i="2"/>
  <c r="AC4405" i="2"/>
  <c r="AC4398" i="2"/>
  <c r="AB4396" i="2"/>
  <c r="V4353" i="2"/>
  <c r="V4340" i="2"/>
  <c r="AB4327" i="2"/>
  <c r="V4304" i="2"/>
  <c r="AB4145" i="2"/>
  <c r="V4042" i="2"/>
  <c r="V3995" i="2"/>
  <c r="V3992" i="2"/>
  <c r="AC3978" i="2"/>
  <c r="AC5387" i="2"/>
  <c r="AE5387" i="2" s="1"/>
  <c r="AC5376" i="2"/>
  <c r="AE5376" i="2" s="1"/>
  <c r="AC5360" i="2"/>
  <c r="AE5360" i="2" s="1"/>
  <c r="AC5349" i="2"/>
  <c r="AE5349" i="2" s="1"/>
  <c r="AC5253" i="2"/>
  <c r="AE5253" i="2" s="1"/>
  <c r="AC4876" i="2"/>
  <c r="AC4860" i="2"/>
  <c r="AC4817" i="2"/>
  <c r="AC4400" i="2"/>
  <c r="AC4379" i="2"/>
  <c r="AC4370" i="2"/>
  <c r="AC4365" i="2"/>
  <c r="V5235" i="2"/>
  <c r="V5232" i="2"/>
  <c r="V5219" i="2"/>
  <c r="V5201" i="2"/>
  <c r="V5198" i="2"/>
  <c r="V5185" i="2"/>
  <c r="V5182" i="2"/>
  <c r="AE4983" i="2"/>
  <c r="V4967" i="2"/>
  <c r="AB4953" i="2"/>
  <c r="V4945" i="2"/>
  <c r="AB4942" i="2"/>
  <c r="V4937" i="2"/>
  <c r="V4908" i="2"/>
  <c r="V4903" i="2"/>
  <c r="V4895" i="2"/>
  <c r="V4890" i="2"/>
  <c r="AE4885" i="2"/>
  <c r="V4883" i="2"/>
  <c r="V4874" i="2"/>
  <c r="AE4867" i="2"/>
  <c r="V4856" i="2"/>
  <c r="AB4853" i="2"/>
  <c r="V4848" i="2"/>
  <c r="AB4845" i="2"/>
  <c r="AB4840" i="2"/>
  <c r="V4769" i="2"/>
  <c r="V4610" i="2"/>
  <c r="V4599" i="2"/>
  <c r="AE4593" i="2"/>
  <c r="AF4593" i="2" s="1"/>
  <c r="AC4585" i="2"/>
  <c r="AC4574" i="2"/>
  <c r="V4560" i="2"/>
  <c r="V4554" i="2"/>
  <c r="V4551" i="2"/>
  <c r="V4528" i="2"/>
  <c r="V4522" i="2"/>
  <c r="V4519" i="2"/>
  <c r="V4496" i="2"/>
  <c r="V4490" i="2"/>
  <c r="V4487" i="2"/>
  <c r="V4464" i="2"/>
  <c r="V4458" i="2"/>
  <c r="V4455" i="2"/>
  <c r="V4432" i="2"/>
  <c r="V4426" i="2"/>
  <c r="V4423" i="2"/>
  <c r="V4410" i="2"/>
  <c r="V4396" i="2"/>
  <c r="V4363" i="2"/>
  <c r="W4363" i="2" s="1"/>
  <c r="X4363" i="2" s="1"/>
  <c r="V4345" i="2"/>
  <c r="V4332" i="2"/>
  <c r="AB4324" i="2"/>
  <c r="AB4319" i="2"/>
  <c r="V4296" i="2"/>
  <c r="AB4122" i="2"/>
  <c r="V4012" i="2"/>
  <c r="V3989" i="2"/>
  <c r="AC3835" i="2"/>
  <c r="AE3835" i="2" s="1"/>
  <c r="V3830" i="2"/>
  <c r="V3827" i="2"/>
  <c r="V3824" i="2"/>
  <c r="V3821" i="2"/>
  <c r="V3818" i="2"/>
  <c r="V5526" i="2"/>
  <c r="V5523" i="2"/>
  <c r="V5515" i="2"/>
  <c r="V5493" i="2"/>
  <c r="V5482" i="2"/>
  <c r="V5466" i="2"/>
  <c r="V5463" i="2"/>
  <c r="V5455" i="2"/>
  <c r="AE5411" i="2"/>
  <c r="AE5400" i="2"/>
  <c r="AE5384" i="2"/>
  <c r="AE5373" i="2"/>
  <c r="V5360" i="2"/>
  <c r="V5349" i="2"/>
  <c r="V5338" i="2"/>
  <c r="AE5327" i="2"/>
  <c r="V5314" i="2"/>
  <c r="AE5303" i="2"/>
  <c r="V5290" i="2"/>
  <c r="AE5279" i="2"/>
  <c r="V5253" i="2"/>
  <c r="AE4782" i="2"/>
  <c r="AE5917" i="2"/>
  <c r="AE5909" i="2"/>
  <c r="AE5901" i="2"/>
  <c r="AE5893" i="2"/>
  <c r="AE5885" i="2"/>
  <c r="AE5877" i="2"/>
  <c r="V5512" i="2"/>
  <c r="V5504" i="2"/>
  <c r="V5452" i="2"/>
  <c r="V5444" i="2"/>
  <c r="V5433" i="2"/>
  <c r="V5422" i="2"/>
  <c r="V5406" i="2"/>
  <c r="V5403" i="2"/>
  <c r="V5395" i="2"/>
  <c r="AC5351" i="2"/>
  <c r="AE5351" i="2" s="1"/>
  <c r="AC5340" i="2"/>
  <c r="AE5340" i="2" s="1"/>
  <c r="AC5335" i="2"/>
  <c r="AC5316" i="2"/>
  <c r="AE5316" i="2" s="1"/>
  <c r="AC5311" i="2"/>
  <c r="AC5292" i="2"/>
  <c r="AE5292" i="2" s="1"/>
  <c r="AC5287" i="2"/>
  <c r="AC5268" i="2"/>
  <c r="AC5263" i="2"/>
  <c r="AC5255" i="2"/>
  <c r="AE5255" i="2" s="1"/>
  <c r="AC5250" i="2"/>
  <c r="AC5237" i="2"/>
  <c r="AE5237" i="2" s="1"/>
  <c r="V5221" i="2"/>
  <c r="V5208" i="2"/>
  <c r="V5195" i="2"/>
  <c r="V5168" i="2"/>
  <c r="V5157" i="2"/>
  <c r="V4975" i="2"/>
  <c r="V4961" i="2"/>
  <c r="AB4955" i="2"/>
  <c r="V4953" i="2"/>
  <c r="V4942" i="2"/>
  <c r="AB4939" i="2"/>
  <c r="AE4931" i="2"/>
  <c r="AE4923" i="2"/>
  <c r="AE4887" i="2"/>
  <c r="V4876" i="2"/>
  <c r="AB4871" i="2"/>
  <c r="AE4869" i="2"/>
  <c r="V4860" i="2"/>
  <c r="V4853" i="2"/>
  <c r="AB4850" i="2"/>
  <c r="AB4842" i="2"/>
  <c r="AE4834" i="2"/>
  <c r="AC4810" i="2"/>
  <c r="AC4782" i="2"/>
  <c r="AE4743" i="2"/>
  <c r="V4721" i="2"/>
  <c r="V4585" i="2"/>
  <c r="V4582" i="2"/>
  <c r="V4548" i="2"/>
  <c r="V4539" i="2"/>
  <c r="V4516" i="2"/>
  <c r="V4507" i="2"/>
  <c r="V4484" i="2"/>
  <c r="V4475" i="2"/>
  <c r="V4452" i="2"/>
  <c r="V4443" i="2"/>
  <c r="V4420" i="2"/>
  <c r="AC4402" i="2"/>
  <c r="V4400" i="2"/>
  <c r="V4379" i="2"/>
  <c r="W4379" i="2" s="1"/>
  <c r="X4379" i="2" s="1"/>
  <c r="AB4367" i="2"/>
  <c r="AC4360" i="2"/>
  <c r="V4355" i="2"/>
  <c r="AB4352" i="2"/>
  <c r="AB4339" i="2"/>
  <c r="V4316" i="2"/>
  <c r="AB4303" i="2"/>
  <c r="AE4142" i="2"/>
  <c r="AB4124" i="2"/>
  <c r="V4122" i="2"/>
  <c r="AE4117" i="2"/>
  <c r="V4035" i="2"/>
  <c r="V4032" i="2"/>
  <c r="V3994" i="2"/>
  <c r="V3972" i="2"/>
  <c r="AC5408" i="2"/>
  <c r="AE5408" i="2" s="1"/>
  <c r="AC5397" i="2"/>
  <c r="AE5397" i="2" s="1"/>
  <c r="AC5370" i="2"/>
  <c r="AC5324" i="2"/>
  <c r="AE5324" i="2" s="1"/>
  <c r="AC5300" i="2"/>
  <c r="AE5300" i="2" s="1"/>
  <c r="AC5276" i="2"/>
  <c r="AE5276" i="2" s="1"/>
  <c r="AE4955" i="2"/>
  <c r="AE4939" i="2"/>
  <c r="AB4915" i="2"/>
  <c r="AB4907" i="2"/>
  <c r="AB4899" i="2"/>
  <c r="AC4882" i="2"/>
  <c r="AE4871" i="2"/>
  <c r="AE4850" i="2"/>
  <c r="AE4842" i="2"/>
  <c r="AB4826" i="2"/>
  <c r="AC4807" i="2"/>
  <c r="V4574" i="2"/>
  <c r="V4562" i="2"/>
  <c r="AC4411" i="2"/>
  <c r="AC4397" i="2"/>
  <c r="AC4362" i="2"/>
  <c r="AC3974" i="2"/>
  <c r="AB3832" i="2"/>
  <c r="AC3832" i="2"/>
  <c r="V5218" i="2"/>
  <c r="V5197" i="2"/>
  <c r="V5184" i="2"/>
  <c r="AC5181" i="2"/>
  <c r="AE5181" i="2" s="1"/>
  <c r="AB4982" i="2"/>
  <c r="AB4977" i="2"/>
  <c r="AB4933" i="2"/>
  <c r="V4862" i="2"/>
  <c r="AB4857" i="2"/>
  <c r="V4855" i="2"/>
  <c r="V4850" i="2"/>
  <c r="AB4814" i="2"/>
  <c r="V4812" i="2"/>
  <c r="AC4787" i="2"/>
  <c r="AE4787" i="2" s="1"/>
  <c r="V4782" i="2"/>
  <c r="V4779" i="2"/>
  <c r="AC4762" i="2"/>
  <c r="AC4734" i="2"/>
  <c r="AE4734" i="2" s="1"/>
  <c r="V4553" i="2"/>
  <c r="V4521" i="2"/>
  <c r="V4489" i="2"/>
  <c r="V4457" i="2"/>
  <c r="V4425" i="2"/>
  <c r="AB4383" i="2"/>
  <c r="V4367" i="2"/>
  <c r="W4367" i="2" s="1"/>
  <c r="X4367" i="2" s="1"/>
  <c r="AB4364" i="2"/>
  <c r="V4360" i="2"/>
  <c r="AC4357" i="2"/>
  <c r="AE4357" i="2" s="1"/>
  <c r="AB4344" i="2"/>
  <c r="AB4336" i="2"/>
  <c r="AB4331" i="2"/>
  <c r="V4308" i="2"/>
  <c r="AB4300" i="2"/>
  <c r="AB4295" i="2"/>
  <c r="AB4139" i="2"/>
  <c r="V4137" i="2"/>
  <c r="W4137" i="2" s="1"/>
  <c r="X4137" i="2" s="1"/>
  <c r="AB4126" i="2"/>
  <c r="V4124" i="2"/>
  <c r="AB4114" i="2"/>
  <c r="V4109" i="2"/>
  <c r="W4109" i="2" s="1"/>
  <c r="X4109" i="2" s="1"/>
  <c r="V4029" i="2"/>
  <c r="V4023" i="2"/>
  <c r="V4011" i="2"/>
  <c r="V4008" i="2"/>
  <c r="V3832" i="2"/>
  <c r="V3829" i="2"/>
  <c r="V3826" i="2"/>
  <c r="V3823" i="2"/>
  <c r="V3820" i="2"/>
  <c r="V3817" i="2"/>
  <c r="V5265" i="2"/>
  <c r="V5252" i="2"/>
  <c r="AE5241" i="2"/>
  <c r="V5239" i="2"/>
  <c r="AE5228" i="2"/>
  <c r="AE5223" i="2"/>
  <c r="AE5207" i="2"/>
  <c r="AE5167" i="2"/>
  <c r="AE5137" i="2"/>
  <c r="V4977" i="2"/>
  <c r="V4952" i="2"/>
  <c r="AE4946" i="2"/>
  <c r="V4933" i="2"/>
  <c r="V4925" i="2"/>
  <c r="V4882" i="2"/>
  <c r="AE4795" i="2"/>
  <c r="AE4739" i="2"/>
  <c r="V4734" i="2"/>
  <c r="V4731" i="2"/>
  <c r="V4595" i="2"/>
  <c r="V4584" i="2"/>
  <c r="AE4578" i="2"/>
  <c r="V4544" i="2"/>
  <c r="V4512" i="2"/>
  <c r="V4480" i="2"/>
  <c r="V4448" i="2"/>
  <c r="V4416" i="2"/>
  <c r="V4411" i="2"/>
  <c r="W4411" i="2" s="1"/>
  <c r="X4411" i="2" s="1"/>
  <c r="V4397" i="2"/>
  <c r="W4397" i="2" s="1"/>
  <c r="X4397" i="2" s="1"/>
  <c r="V4383" i="2"/>
  <c r="W4383" i="2" s="1"/>
  <c r="X4383" i="2" s="1"/>
  <c r="V4362" i="2"/>
  <c r="V4357" i="2"/>
  <c r="V4126" i="2"/>
  <c r="V4121" i="2"/>
  <c r="W4121" i="2" s="1"/>
  <c r="X4121" i="2" s="1"/>
  <c r="V4114" i="2"/>
  <c r="V4049" i="2"/>
  <c r="V5394" i="2"/>
  <c r="V5391" i="2"/>
  <c r="V5383" i="2"/>
  <c r="AE5339" i="2"/>
  <c r="V5326" i="2"/>
  <c r="AE5315" i="2"/>
  <c r="V5302" i="2"/>
  <c r="AE5291" i="2"/>
  <c r="AE5267" i="2"/>
  <c r="AE5249" i="2"/>
  <c r="AE5153" i="2"/>
  <c r="AE5131" i="2"/>
  <c r="AE4979" i="2"/>
  <c r="V4957" i="2"/>
  <c r="V4949" i="2"/>
  <c r="V4941" i="2"/>
  <c r="V4884" i="2"/>
  <c r="AE4877" i="2"/>
  <c r="V4866" i="2"/>
  <c r="AE4861" i="2"/>
  <c r="V4859" i="2"/>
  <c r="V4852" i="2"/>
  <c r="AE4849" i="2"/>
  <c r="AE4833" i="2"/>
  <c r="V4801" i="2"/>
  <c r="V4745" i="2"/>
  <c r="V4603" i="2"/>
  <c r="V4600" i="2"/>
  <c r="AE4141" i="2"/>
  <c r="AE4128" i="2"/>
  <c r="V4037" i="2"/>
  <c r="AC3976" i="2"/>
  <c r="AE3976" i="2" s="1"/>
  <c r="AB3976" i="2"/>
  <c r="AE5913" i="2"/>
  <c r="AE5905" i="2"/>
  <c r="AE5897" i="2"/>
  <c r="AE5889" i="2"/>
  <c r="AE5881" i="2"/>
  <c r="V5535" i="2"/>
  <c r="V5527" i="2"/>
  <c r="V5494" i="2"/>
  <c r="V5478" i="2"/>
  <c r="V5475" i="2"/>
  <c r="V5467" i="2"/>
  <c r="V5388" i="2"/>
  <c r="V5372" i="2"/>
  <c r="V5361" i="2"/>
  <c r="AC5358" i="2"/>
  <c r="V5350" i="2"/>
  <c r="AE5328" i="2"/>
  <c r="AE5304" i="2"/>
  <c r="AC5280" i="2"/>
  <c r="AE5280" i="2" s="1"/>
  <c r="AC5275" i="2"/>
  <c r="V5241" i="2"/>
  <c r="AE5199" i="2"/>
  <c r="AE5183" i="2"/>
  <c r="AE5175" i="2"/>
  <c r="AE4989" i="2"/>
  <c r="V4979" i="2"/>
  <c r="AE4943" i="2"/>
  <c r="AE4935" i="2"/>
  <c r="V4930" i="2"/>
  <c r="AB4927" i="2"/>
  <c r="AB4919" i="2"/>
  <c r="V4917" i="2"/>
  <c r="AE4914" i="2"/>
  <c r="AB4911" i="2"/>
  <c r="V4909" i="2"/>
  <c r="V4901" i="2"/>
  <c r="V4877" i="2"/>
  <c r="AE4854" i="2"/>
  <c r="AE4846" i="2"/>
  <c r="AE4811" i="2"/>
  <c r="AF4811" i="2" s="1"/>
  <c r="V4809" i="2"/>
  <c r="V4795" i="2"/>
  <c r="V4770" i="2"/>
  <c r="V4767" i="2"/>
  <c r="AE4747" i="2"/>
  <c r="V4578" i="2"/>
  <c r="V4564" i="2"/>
  <c r="V4532" i="2"/>
  <c r="V4500" i="2"/>
  <c r="V4468" i="2"/>
  <c r="V4436" i="2"/>
  <c r="V4392" i="2"/>
  <c r="V4380" i="2"/>
  <c r="V4371" i="2"/>
  <c r="W4371" i="2" s="1"/>
  <c r="X4371" i="2" s="1"/>
  <c r="V4025" i="2"/>
  <c r="V3836" i="2"/>
  <c r="AB3836" i="2"/>
  <c r="V4033" i="2"/>
  <c r="V3993" i="2"/>
  <c r="AC3979" i="2"/>
  <c r="AE3979" i="2" s="1"/>
  <c r="AC3977" i="2"/>
  <c r="AE3977" i="2" s="1"/>
  <c r="V3831" i="2"/>
  <c r="V3828" i="2"/>
  <c r="V3825" i="2"/>
  <c r="V3822" i="2"/>
  <c r="V3819" i="2"/>
  <c r="V3816" i="2"/>
  <c r="V3813" i="2"/>
  <c r="V3810" i="2"/>
  <c r="V3807" i="2"/>
  <c r="V3804" i="2"/>
  <c r="V3801" i="2"/>
  <c r="V3798" i="2"/>
  <c r="V3795" i="2"/>
  <c r="V3792" i="2"/>
  <c r="V3789" i="2"/>
  <c r="V3786" i="2"/>
  <c r="V3783" i="2"/>
  <c r="V3780" i="2"/>
  <c r="V3777" i="2"/>
  <c r="V3774" i="2"/>
  <c r="V3771" i="2"/>
  <c r="V3768" i="2"/>
  <c r="V3765" i="2"/>
  <c r="V3762" i="2"/>
  <c r="V3759" i="2"/>
  <c r="V3756" i="2"/>
  <c r="V3753" i="2"/>
  <c r="V3750" i="2"/>
  <c r="V3747" i="2"/>
  <c r="V3744" i="2"/>
  <c r="V3741" i="2"/>
  <c r="V3738" i="2"/>
  <c r="V3735" i="2"/>
  <c r="V3732" i="2"/>
  <c r="V3729" i="2"/>
  <c r="V3726" i="2"/>
  <c r="V3723" i="2"/>
  <c r="V3720" i="2"/>
  <c r="V3717" i="2"/>
  <c r="V3714" i="2"/>
  <c r="V3711" i="2"/>
  <c r="V3708" i="2"/>
  <c r="V3705" i="2"/>
  <c r="V3702" i="2"/>
  <c r="V3699" i="2"/>
  <c r="V3696" i="2"/>
  <c r="V3693" i="2"/>
  <c r="V3690" i="2"/>
  <c r="V3687" i="2"/>
  <c r="V3684" i="2"/>
  <c r="V3681" i="2"/>
  <c r="V3678" i="2"/>
  <c r="V3675" i="2"/>
  <c r="V3672" i="2"/>
  <c r="V3669" i="2"/>
  <c r="V3666" i="2"/>
  <c r="V3663" i="2"/>
  <c r="V3660" i="2"/>
  <c r="V3657" i="2"/>
  <c r="V3654" i="2"/>
  <c r="V3651" i="2"/>
  <c r="V3648" i="2"/>
  <c r="V3645" i="2"/>
  <c r="V3642" i="2"/>
  <c r="V3639" i="2"/>
  <c r="V3636" i="2"/>
  <c r="V3633" i="2"/>
  <c r="V3630" i="2"/>
  <c r="V3627" i="2"/>
  <c r="V3624" i="2"/>
  <c r="V3621" i="2"/>
  <c r="V3618" i="2"/>
  <c r="V3615" i="2"/>
  <c r="V3612" i="2"/>
  <c r="V3609" i="2"/>
  <c r="V3606" i="2"/>
  <c r="V3603" i="2"/>
  <c r="V3377" i="2"/>
  <c r="AE3374" i="2"/>
  <c r="V3367" i="2"/>
  <c r="AC3357" i="2"/>
  <c r="V3355" i="2"/>
  <c r="V3343" i="2"/>
  <c r="AB3194" i="2"/>
  <c r="AC3194" i="2"/>
  <c r="AC3184" i="2"/>
  <c r="AE3184" i="2" s="1"/>
  <c r="AC3179" i="2"/>
  <c r="AE3179" i="2" s="1"/>
  <c r="AC3174" i="2"/>
  <c r="AE3174" i="2" s="1"/>
  <c r="V3172" i="2"/>
  <c r="AC3169" i="2"/>
  <c r="AE3169" i="2" s="1"/>
  <c r="V3162" i="2"/>
  <c r="AC3114" i="2"/>
  <c r="AC3104" i="2"/>
  <c r="AC3099" i="2"/>
  <c r="AE3099" i="2" s="1"/>
  <c r="AC3066" i="2"/>
  <c r="AC3051" i="2"/>
  <c r="AE3051" i="2" s="1"/>
  <c r="V4050" i="2"/>
  <c r="V4018" i="2"/>
  <c r="V4004" i="2"/>
  <c r="V3987" i="2"/>
  <c r="V3984" i="2"/>
  <c r="V3442" i="2"/>
  <c r="V3439" i="2"/>
  <c r="V3436" i="2"/>
  <c r="V3433" i="2"/>
  <c r="V3430" i="2"/>
  <c r="V3427" i="2"/>
  <c r="V3424" i="2"/>
  <c r="V3421" i="2"/>
  <c r="V3418" i="2"/>
  <c r="V3415" i="2"/>
  <c r="V3412" i="2"/>
  <c r="V3409" i="2"/>
  <c r="V3406" i="2"/>
  <c r="V3403" i="2"/>
  <c r="V3400" i="2"/>
  <c r="V3397" i="2"/>
  <c r="V3394" i="2"/>
  <c r="V3391" i="2"/>
  <c r="V3388" i="2"/>
  <c r="V3385" i="2"/>
  <c r="AC3379" i="2"/>
  <c r="AE3379" i="2" s="1"/>
  <c r="AC3364" i="2"/>
  <c r="AE3364" i="2" s="1"/>
  <c r="AC3352" i="2"/>
  <c r="AE3352" i="2" s="1"/>
  <c r="AC3340" i="2"/>
  <c r="AE3340" i="2" s="1"/>
  <c r="V3194" i="2"/>
  <c r="AC3164" i="2"/>
  <c r="AC3159" i="2"/>
  <c r="AE3159" i="2" s="1"/>
  <c r="AC3154" i="2"/>
  <c r="AE3149" i="2"/>
  <c r="AC3129" i="2"/>
  <c r="AE3129" i="2" s="1"/>
  <c r="AB3119" i="2"/>
  <c r="AC3119" i="2"/>
  <c r="AE3119" i="2" s="1"/>
  <c r="AC3109" i="2"/>
  <c r="AE3109" i="2" s="1"/>
  <c r="AC3081" i="2"/>
  <c r="AE3081" i="2" s="1"/>
  <c r="AB3071" i="2"/>
  <c r="AC3071" i="2"/>
  <c r="AE3071" i="2" s="1"/>
  <c r="AC3061" i="2"/>
  <c r="AE3061" i="2" s="1"/>
  <c r="AB3030" i="2"/>
  <c r="AC3030" i="2"/>
  <c r="V3977" i="2"/>
  <c r="AC3196" i="2"/>
  <c r="AE3196" i="2" s="1"/>
  <c r="AC3191" i="2"/>
  <c r="AE3191" i="2" s="1"/>
  <c r="AC3186" i="2"/>
  <c r="AE3186" i="2" s="1"/>
  <c r="AB3139" i="2"/>
  <c r="AC3139" i="2"/>
  <c r="AE3139" i="2" s="1"/>
  <c r="AC3134" i="2"/>
  <c r="AB3091" i="2"/>
  <c r="AC3091" i="2"/>
  <c r="AE3091" i="2" s="1"/>
  <c r="AC3086" i="2"/>
  <c r="AB3038" i="2"/>
  <c r="AC3038" i="2"/>
  <c r="V2959" i="2"/>
  <c r="AB2959" i="2"/>
  <c r="V3379" i="2"/>
  <c r="AC3366" i="2"/>
  <c r="AE3366" i="2" s="1"/>
  <c r="AC3354" i="2"/>
  <c r="AE3354" i="2" s="1"/>
  <c r="AC3342" i="2"/>
  <c r="AE3342" i="2" s="1"/>
  <c r="AC3176" i="2"/>
  <c r="AE3176" i="2" s="1"/>
  <c r="AC3171" i="2"/>
  <c r="AE3171" i="2" s="1"/>
  <c r="AC3166" i="2"/>
  <c r="V3164" i="2"/>
  <c r="AE3161" i="2"/>
  <c r="AC3126" i="2"/>
  <c r="AC3116" i="2"/>
  <c r="AC3111" i="2"/>
  <c r="AE3111" i="2" s="1"/>
  <c r="AC3078" i="2"/>
  <c r="AC3063" i="2"/>
  <c r="AE3063" i="2" s="1"/>
  <c r="AB3035" i="2"/>
  <c r="AC3035" i="2"/>
  <c r="AE3035" i="2" s="1"/>
  <c r="AB3003" i="2"/>
  <c r="AC3003" i="2"/>
  <c r="AE3003" i="2" s="1"/>
  <c r="V3815" i="2"/>
  <c r="V3812" i="2"/>
  <c r="V3809" i="2"/>
  <c r="V3806" i="2"/>
  <c r="V3803" i="2"/>
  <c r="V3800" i="2"/>
  <c r="V3797" i="2"/>
  <c r="V3794" i="2"/>
  <c r="V3791" i="2"/>
  <c r="V3788" i="2"/>
  <c r="V3785" i="2"/>
  <c r="V3782" i="2"/>
  <c r="V3779" i="2"/>
  <c r="V3776" i="2"/>
  <c r="V3773" i="2"/>
  <c r="V3770" i="2"/>
  <c r="V3767" i="2"/>
  <c r="V3764" i="2"/>
  <c r="V3761" i="2"/>
  <c r="V3758" i="2"/>
  <c r="V3755" i="2"/>
  <c r="V3752" i="2"/>
  <c r="V3749" i="2"/>
  <c r="V3746" i="2"/>
  <c r="V3743" i="2"/>
  <c r="V3740" i="2"/>
  <c r="V3737" i="2"/>
  <c r="V3734" i="2"/>
  <c r="V3731" i="2"/>
  <c r="V3728" i="2"/>
  <c r="V3725" i="2"/>
  <c r="V3722" i="2"/>
  <c r="V3719" i="2"/>
  <c r="V3716" i="2"/>
  <c r="V3713" i="2"/>
  <c r="V3710" i="2"/>
  <c r="V3707" i="2"/>
  <c r="V3704" i="2"/>
  <c r="V3701" i="2"/>
  <c r="V3698" i="2"/>
  <c r="V3695" i="2"/>
  <c r="V3692" i="2"/>
  <c r="V3689" i="2"/>
  <c r="V3686" i="2"/>
  <c r="V3683" i="2"/>
  <c r="V3680" i="2"/>
  <c r="V3677" i="2"/>
  <c r="V3674" i="2"/>
  <c r="V3671" i="2"/>
  <c r="V3668" i="2"/>
  <c r="V3665" i="2"/>
  <c r="V3662" i="2"/>
  <c r="V3659" i="2"/>
  <c r="V3656" i="2"/>
  <c r="V3653" i="2"/>
  <c r="V3650" i="2"/>
  <c r="V3647" i="2"/>
  <c r="V3644" i="2"/>
  <c r="V3641" i="2"/>
  <c r="V3638" i="2"/>
  <c r="V3635" i="2"/>
  <c r="V3632" i="2"/>
  <c r="V3629" i="2"/>
  <c r="V3626" i="2"/>
  <c r="V3623" i="2"/>
  <c r="V3620" i="2"/>
  <c r="V3617" i="2"/>
  <c r="V3614" i="2"/>
  <c r="V3611" i="2"/>
  <c r="V3608" i="2"/>
  <c r="V3605" i="2"/>
  <c r="V3602" i="2"/>
  <c r="AB3151" i="2"/>
  <c r="AC3151" i="2"/>
  <c r="AE3151" i="2" s="1"/>
  <c r="AB3131" i="2"/>
  <c r="AC3131" i="2"/>
  <c r="AE3131" i="2" s="1"/>
  <c r="AB3083" i="2"/>
  <c r="AC3083" i="2"/>
  <c r="AE3083" i="2" s="1"/>
  <c r="AE3073" i="2"/>
  <c r="AE3045" i="2"/>
  <c r="AB2827" i="2"/>
  <c r="AC2827" i="2"/>
  <c r="AE2827" i="2" s="1"/>
  <c r="V3441" i="2"/>
  <c r="V3438" i="2"/>
  <c r="V3435" i="2"/>
  <c r="V3432" i="2"/>
  <c r="V3429" i="2"/>
  <c r="V3426" i="2"/>
  <c r="V3423" i="2"/>
  <c r="V3420" i="2"/>
  <c r="V3417" i="2"/>
  <c r="V3414" i="2"/>
  <c r="V3411" i="2"/>
  <c r="V3408" i="2"/>
  <c r="V3405" i="2"/>
  <c r="V3402" i="2"/>
  <c r="V3399" i="2"/>
  <c r="V3396" i="2"/>
  <c r="V3393" i="2"/>
  <c r="V3390" i="2"/>
  <c r="V3387" i="2"/>
  <c r="AC3373" i="2"/>
  <c r="AE3373" i="2" s="1"/>
  <c r="AC3368" i="2"/>
  <c r="AE3368" i="2" s="1"/>
  <c r="AC3356" i="2"/>
  <c r="AE3356" i="2" s="1"/>
  <c r="AC3344" i="2"/>
  <c r="AE3344" i="2" s="1"/>
  <c r="AC3188" i="2"/>
  <c r="AE3188" i="2" s="1"/>
  <c r="AC3183" i="2"/>
  <c r="AE3183" i="2" s="1"/>
  <c r="AC3178" i="2"/>
  <c r="AE3178" i="2" s="1"/>
  <c r="V3176" i="2"/>
  <c r="AC3173" i="2"/>
  <c r="AE3173" i="2" s="1"/>
  <c r="AE3168" i="2"/>
  <c r="V3126" i="2"/>
  <c r="V3116" i="2"/>
  <c r="AB3103" i="2"/>
  <c r="AC3103" i="2"/>
  <c r="AE3103" i="2" s="1"/>
  <c r="AC3098" i="2"/>
  <c r="AB3055" i="2"/>
  <c r="AC3055" i="2"/>
  <c r="AE3055" i="2" s="1"/>
  <c r="AC3050" i="2"/>
  <c r="AB3032" i="2"/>
  <c r="AC3032" i="2"/>
  <c r="V2824" i="2"/>
  <c r="V4017" i="2"/>
  <c r="V3837" i="2"/>
  <c r="AF3837" i="2" s="1"/>
  <c r="AC3363" i="2"/>
  <c r="AE3363" i="2" s="1"/>
  <c r="AC3351" i="2"/>
  <c r="AE3351" i="2" s="1"/>
  <c r="AC3200" i="2"/>
  <c r="AE3200" i="2" s="1"/>
  <c r="AB3163" i="2"/>
  <c r="AC3163" i="2"/>
  <c r="AE3163" i="2" s="1"/>
  <c r="AC3158" i="2"/>
  <c r="AC3153" i="2"/>
  <c r="AE3153" i="2" s="1"/>
  <c r="AC3148" i="2"/>
  <c r="AC3143" i="2"/>
  <c r="AE3143" i="2" s="1"/>
  <c r="AC3138" i="2"/>
  <c r="AC3128" i="2"/>
  <c r="AC3123" i="2"/>
  <c r="AE3123" i="2" s="1"/>
  <c r="AC3090" i="2"/>
  <c r="AC3080" i="2"/>
  <c r="AC3075" i="2"/>
  <c r="AE3075" i="2" s="1"/>
  <c r="AB3095" i="2"/>
  <c r="AC3095" i="2"/>
  <c r="AE3095" i="2" s="1"/>
  <c r="AB3047" i="2"/>
  <c r="AC3047" i="2"/>
  <c r="AE3047" i="2" s="1"/>
  <c r="AB3018" i="2"/>
  <c r="AC3018" i="2"/>
  <c r="AB2784" i="2"/>
  <c r="AC2784" i="2"/>
  <c r="AE2784" i="2" s="1"/>
  <c r="V3814" i="2"/>
  <c r="V3811" i="2"/>
  <c r="V3808" i="2"/>
  <c r="V3805" i="2"/>
  <c r="V3802" i="2"/>
  <c r="V3799" i="2"/>
  <c r="V3796" i="2"/>
  <c r="V3793" i="2"/>
  <c r="V3790" i="2"/>
  <c r="V3787" i="2"/>
  <c r="V3784" i="2"/>
  <c r="V3781" i="2"/>
  <c r="V3778" i="2"/>
  <c r="V3775" i="2"/>
  <c r="V3772" i="2"/>
  <c r="V3769" i="2"/>
  <c r="V3766" i="2"/>
  <c r="V3763" i="2"/>
  <c r="V3760" i="2"/>
  <c r="V3757" i="2"/>
  <c r="V3754" i="2"/>
  <c r="V3751" i="2"/>
  <c r="V3748" i="2"/>
  <c r="V3745" i="2"/>
  <c r="V3742" i="2"/>
  <c r="V3739" i="2"/>
  <c r="V3736" i="2"/>
  <c r="V3733" i="2"/>
  <c r="V3730" i="2"/>
  <c r="V3727" i="2"/>
  <c r="V3724" i="2"/>
  <c r="V3721" i="2"/>
  <c r="V3718" i="2"/>
  <c r="V3715" i="2"/>
  <c r="V3712" i="2"/>
  <c r="V3709" i="2"/>
  <c r="V3706" i="2"/>
  <c r="V3703" i="2"/>
  <c r="V3700" i="2"/>
  <c r="V3697" i="2"/>
  <c r="V3694" i="2"/>
  <c r="V3691" i="2"/>
  <c r="V3688" i="2"/>
  <c r="V3685" i="2"/>
  <c r="V3682" i="2"/>
  <c r="V3679" i="2"/>
  <c r="V3676" i="2"/>
  <c r="V3673" i="2"/>
  <c r="V3670" i="2"/>
  <c r="V3667" i="2"/>
  <c r="V3664" i="2"/>
  <c r="V3661" i="2"/>
  <c r="V3658" i="2"/>
  <c r="V3655" i="2"/>
  <c r="V3652" i="2"/>
  <c r="V3649" i="2"/>
  <c r="V3646" i="2"/>
  <c r="V3643" i="2"/>
  <c r="V3640" i="2"/>
  <c r="V3637" i="2"/>
  <c r="V3634" i="2"/>
  <c r="V3631" i="2"/>
  <c r="V3628" i="2"/>
  <c r="V3625" i="2"/>
  <c r="V3622" i="2"/>
  <c r="V3619" i="2"/>
  <c r="V3616" i="2"/>
  <c r="V3613" i="2"/>
  <c r="V3610" i="2"/>
  <c r="V3607" i="2"/>
  <c r="V3604" i="2"/>
  <c r="AE3365" i="2"/>
  <c r="V3363" i="2"/>
  <c r="AE3353" i="2"/>
  <c r="V3351" i="2"/>
  <c r="AE3341" i="2"/>
  <c r="V3200" i="2"/>
  <c r="AB3170" i="2"/>
  <c r="AC3170" i="2"/>
  <c r="AC3165" i="2"/>
  <c r="AE3165" i="2" s="1"/>
  <c r="AC3160" i="2"/>
  <c r="V3158" i="2"/>
  <c r="AC3155" i="2"/>
  <c r="AE3155" i="2" s="1"/>
  <c r="V3148" i="2"/>
  <c r="V3138" i="2"/>
  <c r="V3128" i="2"/>
  <c r="AB3115" i="2"/>
  <c r="AC3115" i="2"/>
  <c r="AE3115" i="2" s="1"/>
  <c r="AB3067" i="2"/>
  <c r="AC3067" i="2"/>
  <c r="AE3067" i="2" s="1"/>
  <c r="AB3026" i="2"/>
  <c r="AC3026" i="2"/>
  <c r="V3375" i="2"/>
  <c r="AC3360" i="2"/>
  <c r="AE3360" i="2" s="1"/>
  <c r="AC3348" i="2"/>
  <c r="AE3348" i="2" s="1"/>
  <c r="AC3197" i="2"/>
  <c r="AE3197" i="2" s="1"/>
  <c r="AE3192" i="2"/>
  <c r="V3190" i="2"/>
  <c r="AC3145" i="2"/>
  <c r="AE3145" i="2" s="1"/>
  <c r="AC3140" i="2"/>
  <c r="AC3135" i="2"/>
  <c r="AE3135" i="2" s="1"/>
  <c r="AC3092" i="2"/>
  <c r="AC3087" i="2"/>
  <c r="AE3087" i="2" s="1"/>
  <c r="AB3015" i="2"/>
  <c r="AC3015" i="2"/>
  <c r="AE3015" i="2" s="1"/>
  <c r="AG2764" i="2"/>
  <c r="V3985" i="2"/>
  <c r="AB3182" i="2"/>
  <c r="AC3182" i="2"/>
  <c r="AB3107" i="2"/>
  <c r="AC3107" i="2"/>
  <c r="AE3107" i="2" s="1"/>
  <c r="AE3097" i="2"/>
  <c r="AB3059" i="2"/>
  <c r="AC3059" i="2"/>
  <c r="AE3059" i="2" s="1"/>
  <c r="AE3049" i="2"/>
  <c r="AE3362" i="2"/>
  <c r="AE3350" i="2"/>
  <c r="AE3199" i="2"/>
  <c r="V3182" i="2"/>
  <c r="AE3157" i="2"/>
  <c r="AE3147" i="2"/>
  <c r="V3140" i="2"/>
  <c r="AE3137" i="2"/>
  <c r="AB3127" i="2"/>
  <c r="AC3127" i="2"/>
  <c r="AE3127" i="2" s="1"/>
  <c r="V3102" i="2"/>
  <c r="V3092" i="2"/>
  <c r="AB3079" i="2"/>
  <c r="AC3079" i="2"/>
  <c r="AE3079" i="2" s="1"/>
  <c r="AC3187" i="2"/>
  <c r="AE3187" i="2" s="1"/>
  <c r="AC3175" i="2"/>
  <c r="AE3175" i="2" s="1"/>
  <c r="V3166" i="2"/>
  <c r="AC3156" i="2"/>
  <c r="V3154" i="2"/>
  <c r="AC3144" i="2"/>
  <c r="V3142" i="2"/>
  <c r="AC3132" i="2"/>
  <c r="V3130" i="2"/>
  <c r="AC3120" i="2"/>
  <c r="V3118" i="2"/>
  <c r="AC3108" i="2"/>
  <c r="V3106" i="2"/>
  <c r="AC3096" i="2"/>
  <c r="V3094" i="2"/>
  <c r="AC3084" i="2"/>
  <c r="AC3072" i="2"/>
  <c r="AC3060" i="2"/>
  <c r="AC3048" i="2"/>
  <c r="AC3036" i="2"/>
  <c r="AC3024" i="2"/>
  <c r="AC3000" i="2"/>
  <c r="V2983" i="2"/>
  <c r="AC2963" i="2"/>
  <c r="AE2963" i="2" s="1"/>
  <c r="V2832" i="2"/>
  <c r="AC2816" i="2"/>
  <c r="AE2816" i="2" s="1"/>
  <c r="V2808" i="2"/>
  <c r="V2795" i="2"/>
  <c r="V2771" i="2"/>
  <c r="V2750" i="2"/>
  <c r="AC2731" i="2"/>
  <c r="AE2731" i="2" s="1"/>
  <c r="V2729" i="2"/>
  <c r="V2708" i="2"/>
  <c r="AC2700" i="2"/>
  <c r="V2698" i="2"/>
  <c r="V2695" i="2"/>
  <c r="AE2692" i="2"/>
  <c r="AC2676" i="2"/>
  <c r="AE2676" i="2" s="1"/>
  <c r="AC2569" i="2"/>
  <c r="V2538" i="2"/>
  <c r="W2538" i="2" s="1"/>
  <c r="X2538" i="2" s="1"/>
  <c r="AE2485" i="2"/>
  <c r="V2470" i="2"/>
  <c r="W2470" i="2" s="1"/>
  <c r="X2470" i="2" s="1"/>
  <c r="V2465" i="2"/>
  <c r="V2460" i="2"/>
  <c r="W2460" i="2" s="1"/>
  <c r="X2460" i="2" s="1"/>
  <c r="V2457" i="2"/>
  <c r="V2452" i="2"/>
  <c r="W2452" i="2" s="1"/>
  <c r="X2452" i="2" s="1"/>
  <c r="AE2449" i="2"/>
  <c r="AB2428" i="2"/>
  <c r="AB2420" i="2"/>
  <c r="V2391" i="2"/>
  <c r="V2388" i="2"/>
  <c r="AB2385" i="2"/>
  <c r="V2377" i="2"/>
  <c r="V2216" i="2"/>
  <c r="AB1855" i="2"/>
  <c r="AB1718" i="2"/>
  <c r="AC1718" i="2"/>
  <c r="AE1718" i="2" s="1"/>
  <c r="AB1648" i="2"/>
  <c r="AC1648" i="2"/>
  <c r="AE1648" i="2" s="1"/>
  <c r="V1511" i="2"/>
  <c r="AC3043" i="2"/>
  <c r="AE3043" i="2" s="1"/>
  <c r="AC3031" i="2"/>
  <c r="AE3031" i="2" s="1"/>
  <c r="AC3019" i="2"/>
  <c r="AE3019" i="2" s="1"/>
  <c r="AC3007" i="2"/>
  <c r="AE3007" i="2" s="1"/>
  <c r="AC2985" i="2"/>
  <c r="AE2985" i="2" s="1"/>
  <c r="V2961" i="2"/>
  <c r="AC2799" i="2"/>
  <c r="AE2799" i="2" s="1"/>
  <c r="V2789" i="2"/>
  <c r="AC2775" i="2"/>
  <c r="AE2775" i="2" s="1"/>
  <c r="V2760" i="2"/>
  <c r="AC2747" i="2"/>
  <c r="AC2736" i="2"/>
  <c r="AC2726" i="2"/>
  <c r="AE2726" i="2" s="1"/>
  <c r="V2724" i="2"/>
  <c r="AC2718" i="2"/>
  <c r="AE2718" i="2" s="1"/>
  <c r="V2716" i="2"/>
  <c r="AG2716" i="2" s="1"/>
  <c r="AE2553" i="2"/>
  <c r="V2546" i="2"/>
  <c r="W2546" i="2" s="1"/>
  <c r="X2546" i="2" s="1"/>
  <c r="V2514" i="2"/>
  <c r="W2514" i="2" s="1"/>
  <c r="X2514" i="2" s="1"/>
  <c r="AB2498" i="2"/>
  <c r="AE2493" i="2"/>
  <c r="V2485" i="2"/>
  <c r="V2478" i="2"/>
  <c r="W2478" i="2" s="1"/>
  <c r="X2478" i="2" s="1"/>
  <c r="AB2462" i="2"/>
  <c r="AB2454" i="2"/>
  <c r="AB2404" i="2"/>
  <c r="AB2393" i="2"/>
  <c r="AB2218" i="2"/>
  <c r="V2148" i="2"/>
  <c r="V2137" i="2"/>
  <c r="V2103" i="2"/>
  <c r="V2045" i="2"/>
  <c r="V2037" i="2"/>
  <c r="V2029" i="2"/>
  <c r="V2005" i="2"/>
  <c r="V1965" i="2"/>
  <c r="AE1855" i="2"/>
  <c r="AB1692" i="2"/>
  <c r="AC1692" i="2"/>
  <c r="AE1692" i="2" s="1"/>
  <c r="AB1621" i="2"/>
  <c r="AC3014" i="2"/>
  <c r="AC3002" i="2"/>
  <c r="V2995" i="2"/>
  <c r="AC2987" i="2"/>
  <c r="AE2987" i="2" s="1"/>
  <c r="AB2985" i="2"/>
  <c r="V2973" i="2"/>
  <c r="AC2965" i="2"/>
  <c r="AE2965" i="2" s="1"/>
  <c r="V2963" i="2"/>
  <c r="V2851" i="2"/>
  <c r="AC2844" i="2"/>
  <c r="AE2844" i="2" s="1"/>
  <c r="AC2783" i="2"/>
  <c r="AB2561" i="2"/>
  <c r="AB2550" i="2"/>
  <c r="AB2529" i="2"/>
  <c r="AB2505" i="2"/>
  <c r="AB2482" i="2"/>
  <c r="AB2446" i="2"/>
  <c r="AB2438" i="2"/>
  <c r="AB2379" i="2"/>
  <c r="AB2290" i="2"/>
  <c r="AB2282" i="2"/>
  <c r="AB2266" i="2"/>
  <c r="AB2258" i="2"/>
  <c r="AB2242" i="2"/>
  <c r="AB2234" i="2"/>
  <c r="AB2210" i="2"/>
  <c r="V2145" i="2"/>
  <c r="V2129" i="2"/>
  <c r="V2121" i="2"/>
  <c r="V2113" i="2"/>
  <c r="V2100" i="2"/>
  <c r="V2079" i="2"/>
  <c r="AB2076" i="2"/>
  <c r="V2021" i="2"/>
  <c r="V2013" i="2"/>
  <c r="V1973" i="2"/>
  <c r="AB1738" i="2"/>
  <c r="AC1738" i="2"/>
  <c r="AB1732" i="2"/>
  <c r="AC1732" i="2"/>
  <c r="AE1732" i="2" s="1"/>
  <c r="AG2692" i="2"/>
  <c r="AB2255" i="2"/>
  <c r="AB2231" i="2"/>
  <c r="V2161" i="2"/>
  <c r="V2153" i="2"/>
  <c r="AB2142" i="2"/>
  <c r="V1967" i="2"/>
  <c r="V1732" i="2"/>
  <c r="AB1726" i="2"/>
  <c r="AC1726" i="2"/>
  <c r="AE1720" i="2"/>
  <c r="AE1642" i="2"/>
  <c r="AE1629" i="2"/>
  <c r="AC2989" i="2"/>
  <c r="AE2989" i="2" s="1"/>
  <c r="AC2977" i="2"/>
  <c r="AE2977" i="2" s="1"/>
  <c r="V2844" i="2"/>
  <c r="AE2836" i="2"/>
  <c r="V2794" i="2"/>
  <c r="V2791" i="2"/>
  <c r="AE2788" i="2"/>
  <c r="V2770" i="2"/>
  <c r="AE2751" i="2"/>
  <c r="V2741" i="2"/>
  <c r="V2707" i="2"/>
  <c r="V2681" i="2"/>
  <c r="V2673" i="2"/>
  <c r="V2555" i="2"/>
  <c r="W2555" i="2" s="1"/>
  <c r="X2555" i="2" s="1"/>
  <c r="V2550" i="2"/>
  <c r="W2550" i="2" s="1"/>
  <c r="X2550" i="2" s="1"/>
  <c r="V2529" i="2"/>
  <c r="V2505" i="2"/>
  <c r="V2500" i="2"/>
  <c r="V2487" i="2"/>
  <c r="W2487" i="2" s="1"/>
  <c r="X2487" i="2" s="1"/>
  <c r="AE2484" i="2"/>
  <c r="V2482" i="2"/>
  <c r="W2482" i="2" s="1"/>
  <c r="X2482" i="2" s="1"/>
  <c r="V2401" i="2"/>
  <c r="V2379" i="2"/>
  <c r="V2376" i="2"/>
  <c r="AE2298" i="2"/>
  <c r="V2290" i="2"/>
  <c r="V2282" i="2"/>
  <c r="V2274" i="2"/>
  <c r="AB1743" i="2"/>
  <c r="AC1743" i="2"/>
  <c r="AE1743" i="2" s="1"/>
  <c r="V1726" i="2"/>
  <c r="AB1717" i="2"/>
  <c r="AC1717" i="2"/>
  <c r="AE1694" i="2"/>
  <c r="AB1571" i="2"/>
  <c r="AC1571" i="2"/>
  <c r="AE1571" i="2" s="1"/>
  <c r="AC3023" i="2"/>
  <c r="AE3023" i="2" s="1"/>
  <c r="AC3011" i="2"/>
  <c r="AE3011" i="2" s="1"/>
  <c r="V2997" i="2"/>
  <c r="AC2979" i="2"/>
  <c r="AE2979" i="2" s="1"/>
  <c r="V2967" i="2"/>
  <c r="V2955" i="2"/>
  <c r="V2846" i="2"/>
  <c r="W2846" i="2" s="1"/>
  <c r="X2846" i="2" s="1"/>
  <c r="V2839" i="2"/>
  <c r="V2823" i="2"/>
  <c r="AC2820" i="2"/>
  <c r="V2818" i="2"/>
  <c r="AC2812" i="2"/>
  <c r="AE2812" i="2" s="1"/>
  <c r="AG2812" i="2" s="1"/>
  <c r="V2780" i="2"/>
  <c r="V2767" i="2"/>
  <c r="AC2764" i="2"/>
  <c r="AE2764" i="2" s="1"/>
  <c r="V2702" i="2"/>
  <c r="AC2675" i="2"/>
  <c r="AE2675" i="2" s="1"/>
  <c r="AE2565" i="2"/>
  <c r="V2563" i="2"/>
  <c r="W2563" i="2" s="1"/>
  <c r="X2563" i="2" s="1"/>
  <c r="AE2552" i="2"/>
  <c r="V2542" i="2"/>
  <c r="W2542" i="2" s="1"/>
  <c r="X2542" i="2" s="1"/>
  <c r="AB2539" i="2"/>
  <c r="AB2523" i="2"/>
  <c r="AB2513" i="2"/>
  <c r="AB2502" i="2"/>
  <c r="V2484" i="2"/>
  <c r="AE2479" i="2"/>
  <c r="AB2471" i="2"/>
  <c r="V2464" i="2"/>
  <c r="W2464" i="2" s="1"/>
  <c r="X2464" i="2" s="1"/>
  <c r="V2456" i="2"/>
  <c r="W2456" i="2" s="1"/>
  <c r="X2456" i="2" s="1"/>
  <c r="AB2432" i="2"/>
  <c r="AB2424" i="2"/>
  <c r="AB2416" i="2"/>
  <c r="AB2411" i="2"/>
  <c r="V2387" i="2"/>
  <c r="AB2381" i="2"/>
  <c r="V2298" i="2"/>
  <c r="AB2284" i="2"/>
  <c r="V2279" i="2"/>
  <c r="AB2276" i="2"/>
  <c r="AE2263" i="2"/>
  <c r="AB2260" i="2"/>
  <c r="V2255" i="2"/>
  <c r="AB2252" i="2"/>
  <c r="AE2239" i="2"/>
  <c r="AB2236" i="2"/>
  <c r="AB2228" i="2"/>
  <c r="AB2212" i="2"/>
  <c r="V2139" i="2"/>
  <c r="AB2136" i="2"/>
  <c r="V2081" i="2"/>
  <c r="V2073" i="2"/>
  <c r="V2065" i="2"/>
  <c r="AB2049" i="2"/>
  <c r="V2031" i="2"/>
  <c r="V2007" i="2"/>
  <c r="V1983" i="2"/>
  <c r="AB1980" i="2"/>
  <c r="V1945" i="2"/>
  <c r="AB1873" i="2"/>
  <c r="AE1871" i="2"/>
  <c r="AB1851" i="2"/>
  <c r="AC1740" i="2"/>
  <c r="AE1740" i="2" s="1"/>
  <c r="AC3006" i="2"/>
  <c r="AC2999" i="2"/>
  <c r="AE2999" i="2" s="1"/>
  <c r="V2989" i="2"/>
  <c r="AB2979" i="2"/>
  <c r="V2977" i="2"/>
  <c r="AC2841" i="2"/>
  <c r="AG2836" i="2"/>
  <c r="AG2788" i="2"/>
  <c r="AC2735" i="2"/>
  <c r="AC2730" i="2"/>
  <c r="AE2730" i="2" s="1"/>
  <c r="AC2699" i="2"/>
  <c r="AC2688" i="2"/>
  <c r="AB2565" i="2"/>
  <c r="AE2523" i="2"/>
  <c r="AB2408" i="2"/>
  <c r="AE2381" i="2"/>
  <c r="AB2300" i="2"/>
  <c r="V2041" i="2"/>
  <c r="V2028" i="2"/>
  <c r="V2004" i="2"/>
  <c r="V1953" i="2"/>
  <c r="AB1731" i="2"/>
  <c r="AC1731" i="2"/>
  <c r="AE1731" i="2" s="1"/>
  <c r="AB1705" i="2"/>
  <c r="AC1705" i="2"/>
  <c r="AC1660" i="2"/>
  <c r="AE1660" i="2" s="1"/>
  <c r="AB1579" i="2"/>
  <c r="AC1579" i="2"/>
  <c r="AE1579" i="2" s="1"/>
  <c r="AE2528" i="2"/>
  <c r="V2507" i="2"/>
  <c r="W2507" i="2" s="1"/>
  <c r="X2507" i="2" s="1"/>
  <c r="AE2504" i="2"/>
  <c r="V2502" i="2"/>
  <c r="W2502" i="2" s="1"/>
  <c r="X2502" i="2" s="1"/>
  <c r="V2492" i="2"/>
  <c r="AE2486" i="2"/>
  <c r="V2471" i="2"/>
  <c r="W2471" i="2" s="1"/>
  <c r="X2471" i="2" s="1"/>
  <c r="AE2257" i="2"/>
  <c r="AE2233" i="2"/>
  <c r="AB2214" i="2"/>
  <c r="V2212" i="2"/>
  <c r="AE2209" i="2"/>
  <c r="AB2160" i="2"/>
  <c r="V2133" i="2"/>
  <c r="V2125" i="2"/>
  <c r="V2112" i="2"/>
  <c r="V2017" i="2"/>
  <c r="AC1745" i="2"/>
  <c r="AE1745" i="2" s="1"/>
  <c r="AB1745" i="2"/>
  <c r="AB1722" i="2"/>
  <c r="AC1722" i="2"/>
  <c r="AE1722" i="2" s="1"/>
  <c r="AB1598" i="2"/>
  <c r="AC1598" i="2"/>
  <c r="AC3020" i="2"/>
  <c r="AC3008" i="2"/>
  <c r="V2969" i="2"/>
  <c r="V2841" i="2"/>
  <c r="AC2822" i="2"/>
  <c r="AE2822" i="2" s="1"/>
  <c r="AC2779" i="2"/>
  <c r="AE2779" i="2" s="1"/>
  <c r="AC2766" i="2"/>
  <c r="AE2766" i="2" s="1"/>
  <c r="V2761" i="2"/>
  <c r="AC2706" i="2"/>
  <c r="AE2706" i="2" s="1"/>
  <c r="V2699" i="2"/>
  <c r="V2696" i="2"/>
  <c r="V2688" i="2"/>
  <c r="V2565" i="2"/>
  <c r="AB2562" i="2"/>
  <c r="V2560" i="2"/>
  <c r="AB2483" i="2"/>
  <c r="AE2481" i="2"/>
  <c r="AB2473" i="2"/>
  <c r="AB2463" i="2"/>
  <c r="AB2455" i="2"/>
  <c r="AE2450" i="2"/>
  <c r="AB2434" i="2"/>
  <c r="V2408" i="2"/>
  <c r="W2408" i="2" s="1"/>
  <c r="X2408" i="2" s="1"/>
  <c r="V2400" i="2"/>
  <c r="W2400" i="2" s="1"/>
  <c r="X2400" i="2" s="1"/>
  <c r="AB2397" i="2"/>
  <c r="V2389" i="2"/>
  <c r="AB2278" i="2"/>
  <c r="AB2270" i="2"/>
  <c r="AB2254" i="2"/>
  <c r="AB2246" i="2"/>
  <c r="V2149" i="2"/>
  <c r="V2141" i="2"/>
  <c r="V2025" i="2"/>
  <c r="AB1710" i="2"/>
  <c r="AC1710" i="2"/>
  <c r="AE1710" i="2" s="1"/>
  <c r="AE1668" i="2"/>
  <c r="AC1609" i="2"/>
  <c r="AE1609" i="2" s="1"/>
  <c r="AB1609" i="2"/>
  <c r="AB1592" i="2"/>
  <c r="AC1592" i="2"/>
  <c r="AE1592" i="2" s="1"/>
  <c r="V2847" i="2"/>
  <c r="AC2711" i="2"/>
  <c r="AC2703" i="2"/>
  <c r="AE2703" i="2" s="1"/>
  <c r="V2672" i="2"/>
  <c r="AB2517" i="2"/>
  <c r="AB2447" i="2"/>
  <c r="AB2439" i="2"/>
  <c r="AE2434" i="2"/>
  <c r="AB2302" i="2"/>
  <c r="AB2294" i="2"/>
  <c r="AB2267" i="2"/>
  <c r="AB2243" i="2"/>
  <c r="V2214" i="2"/>
  <c r="AB2157" i="2"/>
  <c r="V2117" i="2"/>
  <c r="V2109" i="2"/>
  <c r="V2101" i="2"/>
  <c r="V2088" i="2"/>
  <c r="V2067" i="2"/>
  <c r="AB2064" i="2"/>
  <c r="V1947" i="2"/>
  <c r="AB1867" i="2"/>
  <c r="AC1622" i="2"/>
  <c r="AE1622" i="2" s="1"/>
  <c r="AB1622" i="2"/>
  <c r="AC1847" i="2"/>
  <c r="AE1847" i="2" s="1"/>
  <c r="AB1847" i="2"/>
  <c r="AB1730" i="2"/>
  <c r="AC1730" i="2"/>
  <c r="AE1730" i="2" s="1"/>
  <c r="AB1704" i="2"/>
  <c r="AC1704" i="2"/>
  <c r="AE1704" i="2" s="1"/>
  <c r="AE3125" i="2"/>
  <c r="AE3113" i="2"/>
  <c r="AE3101" i="2"/>
  <c r="AE3089" i="2"/>
  <c r="AE3077" i="2"/>
  <c r="AE3065" i="2"/>
  <c r="AE3053" i="2"/>
  <c r="AE3041" i="2"/>
  <c r="AE3029" i="2"/>
  <c r="AE3017" i="2"/>
  <c r="AE3005" i="2"/>
  <c r="AE2961" i="2"/>
  <c r="V2845" i="2"/>
  <c r="AE2819" i="2"/>
  <c r="V2784" i="2"/>
  <c r="AE2768" i="2"/>
  <c r="AG2768" i="2" s="1"/>
  <c r="V2690" i="2"/>
  <c r="AE2679" i="2"/>
  <c r="AE2564" i="2"/>
  <c r="AE2556" i="2"/>
  <c r="AE2546" i="2"/>
  <c r="V2517" i="2"/>
  <c r="V2512" i="2"/>
  <c r="V2506" i="2"/>
  <c r="W2506" i="2" s="1"/>
  <c r="X2506" i="2" s="1"/>
  <c r="AE2491" i="2"/>
  <c r="AE2488" i="2"/>
  <c r="AE2465" i="2"/>
  <c r="AE2402" i="2"/>
  <c r="AE2377" i="2"/>
  <c r="V2294" i="2"/>
  <c r="V2291" i="2"/>
  <c r="AE2275" i="2"/>
  <c r="V2267" i="2"/>
  <c r="AE2251" i="2"/>
  <c r="V2243" i="2"/>
  <c r="AE2227" i="2"/>
  <c r="V2003" i="2"/>
  <c r="V1985" i="2"/>
  <c r="V1977" i="2"/>
  <c r="V1969" i="2"/>
  <c r="V1956" i="2"/>
  <c r="AE1869" i="2"/>
  <c r="AE1861" i="2"/>
  <c r="AE1853" i="2"/>
  <c r="AE1845" i="2"/>
  <c r="AC1596" i="2"/>
  <c r="V1539" i="2"/>
  <c r="V1536" i="2"/>
  <c r="V1516" i="2"/>
  <c r="V1199" i="2"/>
  <c r="V1196" i="2"/>
  <c r="AB1185" i="2"/>
  <c r="V1175" i="2"/>
  <c r="AC1151" i="2"/>
  <c r="V1141" i="2"/>
  <c r="AC1138" i="2"/>
  <c r="V1133" i="2"/>
  <c r="AC1125" i="2"/>
  <c r="AE1125" i="2" s="1"/>
  <c r="AC1117" i="2"/>
  <c r="AE1117" i="2" s="1"/>
  <c r="AC1109" i="2"/>
  <c r="AE1104" i="2"/>
  <c r="AC1096" i="2"/>
  <c r="V1073" i="2"/>
  <c r="AC1060" i="2"/>
  <c r="AE1036" i="2"/>
  <c r="AE1016" i="2"/>
  <c r="AE1012" i="2"/>
  <c r="AB992" i="2"/>
  <c r="V982" i="2"/>
  <c r="AB961" i="2"/>
  <c r="AB956" i="2"/>
  <c r="V944" i="2"/>
  <c r="V866" i="2"/>
  <c r="AE741" i="2"/>
  <c r="AF741" i="2" s="1"/>
  <c r="V739" i="2"/>
  <c r="W739" i="2" s="1"/>
  <c r="X739" i="2" s="1"/>
  <c r="AC732" i="2"/>
  <c r="AE732" i="2" s="1"/>
  <c r="AB730" i="2"/>
  <c r="AB728" i="2"/>
  <c r="V722" i="2"/>
  <c r="V713" i="2"/>
  <c r="W713" i="2" s="1"/>
  <c r="X713" i="2" s="1"/>
  <c r="AC563" i="2"/>
  <c r="V432" i="2"/>
  <c r="V408" i="2"/>
  <c r="V377" i="2"/>
  <c r="V358" i="2"/>
  <c r="V294" i="2"/>
  <c r="V264" i="2"/>
  <c r="V193" i="2"/>
  <c r="V70" i="2"/>
  <c r="W70" i="2" s="1"/>
  <c r="X70" i="2" s="1"/>
  <c r="V6235" i="2"/>
  <c r="V3337" i="2"/>
  <c r="V6232" i="2"/>
  <c r="V6229" i="2"/>
  <c r="V6226" i="2"/>
  <c r="V6223" i="2"/>
  <c r="V6220" i="2"/>
  <c r="V6217" i="2"/>
  <c r="V6214" i="2"/>
  <c r="V6211" i="2"/>
  <c r="V6208" i="2"/>
  <c r="V6205" i="2"/>
  <c r="V6202" i="2"/>
  <c r="V6199" i="2"/>
  <c r="V6196" i="2"/>
  <c r="V6193" i="2"/>
  <c r="V6190" i="2"/>
  <c r="AE6131" i="2"/>
  <c r="AF6131" i="2" s="1"/>
  <c r="V6129" i="2"/>
  <c r="W6129" i="2" s="1"/>
  <c r="X6129" i="2" s="1"/>
  <c r="V6127" i="2"/>
  <c r="W6127" i="2" s="1"/>
  <c r="X6127" i="2" s="1"/>
  <c r="V6120" i="2"/>
  <c r="W6120" i="2" s="1"/>
  <c r="X6120" i="2" s="1"/>
  <c r="V6115" i="2"/>
  <c r="W6115" i="2" s="1"/>
  <c r="X6115" i="2" s="1"/>
  <c r="AB6110" i="2"/>
  <c r="AE6105" i="2"/>
  <c r="AF6105" i="2" s="1"/>
  <c r="V6103" i="2"/>
  <c r="W6103" i="2" s="1"/>
  <c r="X6103" i="2" s="1"/>
  <c r="V6086" i="2"/>
  <c r="AC5781" i="2"/>
  <c r="AB5766" i="2"/>
  <c r="AE5756" i="2"/>
  <c r="AE5726" i="2"/>
  <c r="V5708" i="2"/>
  <c r="AB5672" i="2"/>
  <c r="AC5672" i="2"/>
  <c r="AE5672" i="2" s="1"/>
  <c r="V1738" i="2"/>
  <c r="V1730" i="2"/>
  <c r="AC1719" i="2"/>
  <c r="AE1719" i="2" s="1"/>
  <c r="V1717" i="2"/>
  <c r="AC1714" i="2"/>
  <c r="AC1706" i="2"/>
  <c r="AE1706" i="2" s="1"/>
  <c r="V1704" i="2"/>
  <c r="AC1698" i="2"/>
  <c r="AE1698" i="2" s="1"/>
  <c r="AC1693" i="2"/>
  <c r="AC1680" i="2"/>
  <c r="AE1680" i="2" s="1"/>
  <c r="AC1593" i="2"/>
  <c r="AC1567" i="2"/>
  <c r="AE1567" i="2" s="1"/>
  <c r="V1556" i="2"/>
  <c r="V1533" i="2"/>
  <c r="V1498" i="2"/>
  <c r="V1198" i="2"/>
  <c r="V1174" i="2"/>
  <c r="V1164" i="2"/>
  <c r="V1151" i="2"/>
  <c r="AC1127" i="2"/>
  <c r="V1117" i="2"/>
  <c r="AC1114" i="2"/>
  <c r="AC1101" i="2"/>
  <c r="AE1101" i="2" s="1"/>
  <c r="V1083" i="2"/>
  <c r="V1078" i="2"/>
  <c r="AC1065" i="2"/>
  <c r="AE1065" i="2" s="1"/>
  <c r="V1047" i="2"/>
  <c r="V1042" i="2"/>
  <c r="V1019" i="2"/>
  <c r="V995" i="2"/>
  <c r="AE989" i="2"/>
  <c r="AE976" i="2"/>
  <c r="AB963" i="2"/>
  <c r="AB958" i="2"/>
  <c r="AE953" i="2"/>
  <c r="AC948" i="2"/>
  <c r="AC946" i="2"/>
  <c r="AE946" i="2" s="1"/>
  <c r="AC922" i="2"/>
  <c r="AE922" i="2" s="1"/>
  <c r="AB868" i="2"/>
  <c r="AE860" i="2"/>
  <c r="AB854" i="2"/>
  <c r="AE846" i="2"/>
  <c r="V732" i="2"/>
  <c r="W732" i="2" s="1"/>
  <c r="X732" i="2" s="1"/>
  <c r="V730" i="2"/>
  <c r="V728" i="2"/>
  <c r="W728" i="2" s="1"/>
  <c r="X728" i="2" s="1"/>
  <c r="AB710" i="2"/>
  <c r="V506" i="2"/>
  <c r="AC458" i="2"/>
  <c r="AE458" i="2" s="1"/>
  <c r="AC447" i="2"/>
  <c r="AC442" i="2"/>
  <c r="V429" i="2"/>
  <c r="AC423" i="2"/>
  <c r="AC418" i="2"/>
  <c r="V401" i="2"/>
  <c r="AE97" i="2"/>
  <c r="AB6112" i="2"/>
  <c r="V6110" i="2"/>
  <c r="W6110" i="2" s="1"/>
  <c r="X6110" i="2" s="1"/>
  <c r="AB6107" i="2"/>
  <c r="V5766" i="2"/>
  <c r="AC5746" i="2"/>
  <c r="AE5746" i="2" s="1"/>
  <c r="AB5723" i="2"/>
  <c r="AC5723" i="2"/>
  <c r="AE5723" i="2" s="1"/>
  <c r="AB5710" i="2"/>
  <c r="V1547" i="2"/>
  <c r="V1544" i="2"/>
  <c r="V1524" i="2"/>
  <c r="AE854" i="2"/>
  <c r="AC736" i="2"/>
  <c r="AC712" i="2"/>
  <c r="AE712" i="2" s="1"/>
  <c r="AE710" i="2"/>
  <c r="AC534" i="2"/>
  <c r="AE6112" i="2"/>
  <c r="AE6107" i="2"/>
  <c r="AF6107" i="2" s="1"/>
  <c r="V1140" i="2"/>
  <c r="V1127" i="2"/>
  <c r="V1085" i="2"/>
  <c r="AC1072" i="2"/>
  <c r="V1049" i="2"/>
  <c r="AB973" i="2"/>
  <c r="AB968" i="2"/>
  <c r="V946" i="2"/>
  <c r="V943" i="2"/>
  <c r="AC940" i="2"/>
  <c r="V938" i="2"/>
  <c r="AC935" i="2"/>
  <c r="AC924" i="2"/>
  <c r="AC916" i="2"/>
  <c r="AE916" i="2" s="1"/>
  <c r="AE848" i="2"/>
  <c r="V839" i="2"/>
  <c r="W839" i="2" s="1"/>
  <c r="X839" i="2" s="1"/>
  <c r="AC740" i="2"/>
  <c r="AF725" i="2"/>
  <c r="V723" i="2"/>
  <c r="W723" i="2" s="1"/>
  <c r="X723" i="2" s="1"/>
  <c r="V710" i="2"/>
  <c r="V532" i="2"/>
  <c r="AC521" i="2"/>
  <c r="AE521" i="2" s="1"/>
  <c r="V508" i="2"/>
  <c r="V458" i="2"/>
  <c r="AC455" i="2"/>
  <c r="AC444" i="2"/>
  <c r="AE444" i="2" s="1"/>
  <c r="V442" i="2"/>
  <c r="AC420" i="2"/>
  <c r="AE420" i="2" s="1"/>
  <c r="V418" i="2"/>
  <c r="V395" i="2"/>
  <c r="V383" i="2"/>
  <c r="V321" i="2"/>
  <c r="V297" i="2"/>
  <c r="V218" i="2"/>
  <c r="V199" i="2"/>
  <c r="V3339" i="2"/>
  <c r="V6234" i="2"/>
  <c r="V6231" i="2"/>
  <c r="V6228" i="2"/>
  <c r="V6225" i="2"/>
  <c r="V6222" i="2"/>
  <c r="V6219" i="2"/>
  <c r="V6216" i="2"/>
  <c r="V6213" i="2"/>
  <c r="V6210" i="2"/>
  <c r="V6207" i="2"/>
  <c r="V6204" i="2"/>
  <c r="V6201" i="2"/>
  <c r="V6198" i="2"/>
  <c r="V6195" i="2"/>
  <c r="V6192" i="2"/>
  <c r="V6189" i="2"/>
  <c r="AC6130" i="2"/>
  <c r="AE6130" i="2" s="1"/>
  <c r="AC6121" i="2"/>
  <c r="AE6121" i="2" s="1"/>
  <c r="V6119" i="2"/>
  <c r="W6119" i="2" s="1"/>
  <c r="X6119" i="2" s="1"/>
  <c r="V6112" i="2"/>
  <c r="W6112" i="2" s="1"/>
  <c r="X6112" i="2" s="1"/>
  <c r="V6107" i="2"/>
  <c r="W6107" i="2" s="1"/>
  <c r="X6107" i="2" s="1"/>
  <c r="AF6097" i="2"/>
  <c r="AC6079" i="2"/>
  <c r="AE6079" i="2" s="1"/>
  <c r="AF6079" i="2" s="1"/>
  <c r="V5768" i="2"/>
  <c r="AE5712" i="2"/>
  <c r="AB5694" i="2"/>
  <c r="AB5645" i="2"/>
  <c r="AC5645" i="2"/>
  <c r="AE5645" i="2" s="1"/>
  <c r="V2015" i="2"/>
  <c r="V1997" i="2"/>
  <c r="V1989" i="2"/>
  <c r="V1981" i="2"/>
  <c r="V1968" i="2"/>
  <c r="AB1865" i="2"/>
  <c r="AB1857" i="2"/>
  <c r="AB1849" i="2"/>
  <c r="AB1747" i="2"/>
  <c r="AC1742" i="2"/>
  <c r="AE1742" i="2" s="1"/>
  <c r="V1740" i="2"/>
  <c r="AC1734" i="2"/>
  <c r="AE1734" i="2" s="1"/>
  <c r="AC1729" i="2"/>
  <c r="AC1716" i="2"/>
  <c r="AE1716" i="2" s="1"/>
  <c r="V1648" i="2"/>
  <c r="V1622" i="2"/>
  <c r="V1541" i="2"/>
  <c r="V1532" i="2"/>
  <c r="V1506" i="2"/>
  <c r="AF564" i="2"/>
  <c r="AC71" i="2"/>
  <c r="AE71" i="2" s="1"/>
  <c r="AB6128" i="2"/>
  <c r="AE6102" i="2"/>
  <c r="AF6102" i="2" s="1"/>
  <c r="AC5780" i="2"/>
  <c r="AE5780" i="2" s="1"/>
  <c r="AF5772" i="2"/>
  <c r="AB5738" i="2"/>
  <c r="AE1865" i="2"/>
  <c r="AE1857" i="2"/>
  <c r="AE1849" i="2"/>
  <c r="AE1747" i="2"/>
  <c r="AC1684" i="2"/>
  <c r="AE1684" i="2" s="1"/>
  <c r="AC1671" i="2"/>
  <c r="AE1671" i="2" s="1"/>
  <c r="AB1645" i="2"/>
  <c r="AC1587" i="2"/>
  <c r="AE1587" i="2" s="1"/>
  <c r="AC1574" i="2"/>
  <c r="V1555" i="2"/>
  <c r="V1552" i="2"/>
  <c r="V1500" i="2"/>
  <c r="V1173" i="2"/>
  <c r="AC1169" i="2"/>
  <c r="AE1169" i="2" s="1"/>
  <c r="AE1155" i="2"/>
  <c r="V1116" i="2"/>
  <c r="V1108" i="2"/>
  <c r="AE1024" i="2"/>
  <c r="AE1000" i="2"/>
  <c r="AE988" i="2"/>
  <c r="AB975" i="2"/>
  <c r="AB970" i="2"/>
  <c r="AE965" i="2"/>
  <c r="AE952" i="2"/>
  <c r="AE932" i="2"/>
  <c r="V916" i="2"/>
  <c r="AE870" i="2"/>
  <c r="AE859" i="2"/>
  <c r="AE843" i="2"/>
  <c r="V740" i="2"/>
  <c r="W740" i="2" s="1"/>
  <c r="X740" i="2" s="1"/>
  <c r="V736" i="2"/>
  <c r="W736" i="2" s="1"/>
  <c r="X736" i="2" s="1"/>
  <c r="AC733" i="2"/>
  <c r="AE733" i="2" s="1"/>
  <c r="V727" i="2"/>
  <c r="W727" i="2" s="1"/>
  <c r="X727" i="2" s="1"/>
  <c r="AE718" i="2"/>
  <c r="V712" i="2"/>
  <c r="W712" i="2" s="1"/>
  <c r="X712" i="2" s="1"/>
  <c r="AC627" i="2"/>
  <c r="AE627" i="2" s="1"/>
  <c r="V526" i="2"/>
  <c r="V521" i="2"/>
  <c r="V482" i="2"/>
  <c r="V455" i="2"/>
  <c r="V444" i="2"/>
  <c r="V420" i="2"/>
  <c r="AC6089" i="2"/>
  <c r="AE6089" i="2" s="1"/>
  <c r="AB5722" i="2"/>
  <c r="AC5722" i="2"/>
  <c r="AE5722" i="2" s="1"/>
  <c r="V1944" i="2"/>
  <c r="V1546" i="2"/>
  <c r="V1526" i="2"/>
  <c r="V1523" i="2"/>
  <c r="V1520" i="2"/>
  <c r="V1204" i="2"/>
  <c r="V1190" i="2"/>
  <c r="V1180" i="2"/>
  <c r="V1163" i="2"/>
  <c r="AC1139" i="2"/>
  <c r="AC1126" i="2"/>
  <c r="AC1113" i="2"/>
  <c r="AE1113" i="2" s="1"/>
  <c r="AC1097" i="2"/>
  <c r="AE1087" i="2"/>
  <c r="V1077" i="2"/>
  <c r="V1074" i="2"/>
  <c r="AC1061" i="2"/>
  <c r="AE1051" i="2"/>
  <c r="V1041" i="2"/>
  <c r="AC1031" i="2"/>
  <c r="AE1031" i="2" s="1"/>
  <c r="AC1007" i="2"/>
  <c r="AE1007" i="2" s="1"/>
  <c r="AB962" i="2"/>
  <c r="AB957" i="2"/>
  <c r="V950" i="2"/>
  <c r="AC942" i="2"/>
  <c r="AE942" i="2" s="1"/>
  <c r="V940" i="2"/>
  <c r="AE867" i="2"/>
  <c r="V862" i="2"/>
  <c r="V859" i="2"/>
  <c r="V848" i="2"/>
  <c r="AB845" i="2"/>
  <c r="AE742" i="2"/>
  <c r="V729" i="2"/>
  <c r="W729" i="2" s="1"/>
  <c r="X729" i="2" s="1"/>
  <c r="V714" i="2"/>
  <c r="AC709" i="2"/>
  <c r="AE709" i="2" s="1"/>
  <c r="V707" i="2"/>
  <c r="W707" i="2" s="1"/>
  <c r="X707" i="2" s="1"/>
  <c r="V700" i="2"/>
  <c r="W700" i="2" s="1"/>
  <c r="X700" i="2" s="1"/>
  <c r="V695" i="2"/>
  <c r="W695" i="2" s="1"/>
  <c r="X695" i="2" s="1"/>
  <c r="V513" i="2"/>
  <c r="AC507" i="2"/>
  <c r="AE507" i="2" s="1"/>
  <c r="AG507" i="2" s="1"/>
  <c r="V460" i="2"/>
  <c r="AC446" i="2"/>
  <c r="AE446" i="2" s="1"/>
  <c r="AC422" i="2"/>
  <c r="AE422" i="2" s="1"/>
  <c r="V385" i="2"/>
  <c r="V375" i="2"/>
  <c r="V340" i="2"/>
  <c r="V317" i="2"/>
  <c r="V276" i="2"/>
  <c r="V229" i="2"/>
  <c r="V209" i="2"/>
  <c r="V161" i="2"/>
  <c r="AE6134" i="2"/>
  <c r="AF6132" i="2"/>
  <c r="V6128" i="2"/>
  <c r="W6128" i="2" s="1"/>
  <c r="X6128" i="2" s="1"/>
  <c r="AF6123" i="2"/>
  <c r="V6121" i="2"/>
  <c r="W6121" i="2" s="1"/>
  <c r="X6121" i="2" s="1"/>
  <c r="AC6104" i="2"/>
  <c r="AE6104" i="2" s="1"/>
  <c r="AB6104" i="2"/>
  <c r="AF6099" i="2"/>
  <c r="AC6084" i="2"/>
  <c r="AE6084" i="2" s="1"/>
  <c r="V5780" i="2"/>
  <c r="W5780" i="2" s="1"/>
  <c r="X5780" i="2" s="1"/>
  <c r="AE5740" i="2"/>
  <c r="AB5730" i="2"/>
  <c r="AC5730" i="2"/>
  <c r="AE5730" i="2" s="1"/>
  <c r="V5722" i="2"/>
  <c r="AB5709" i="2"/>
  <c r="AC5709" i="2"/>
  <c r="AE5709" i="2" s="1"/>
  <c r="AB5658" i="2"/>
  <c r="AC5658" i="2"/>
  <c r="AE5658" i="2" s="1"/>
  <c r="AG462" i="2"/>
  <c r="AB6106" i="2"/>
  <c r="AC6106" i="2"/>
  <c r="AE6106" i="2" s="1"/>
  <c r="AB5757" i="2"/>
  <c r="AC5757" i="2"/>
  <c r="AE5757" i="2" s="1"/>
  <c r="AE1613" i="2"/>
  <c r="V1597" i="2"/>
  <c r="AE1594" i="2"/>
  <c r="AE1589" i="2"/>
  <c r="V1571" i="2"/>
  <c r="V1537" i="2"/>
  <c r="V1517" i="2"/>
  <c r="V1207" i="2"/>
  <c r="V1152" i="2"/>
  <c r="V1139" i="2"/>
  <c r="AE1071" i="2"/>
  <c r="AE1027" i="2"/>
  <c r="AE1003" i="2"/>
  <c r="AE934" i="2"/>
  <c r="AE739" i="2"/>
  <c r="AF739" i="2" s="1"/>
  <c r="AE735" i="2"/>
  <c r="AF735" i="2" s="1"/>
  <c r="V733" i="2"/>
  <c r="W733" i="2" s="1"/>
  <c r="X733" i="2" s="1"/>
  <c r="V709" i="2"/>
  <c r="W709" i="2" s="1"/>
  <c r="X709" i="2" s="1"/>
  <c r="V632" i="2"/>
  <c r="W632" i="2" s="1"/>
  <c r="X632" i="2" s="1"/>
  <c r="V627" i="2"/>
  <c r="W627" i="2" s="1"/>
  <c r="X627" i="2" s="1"/>
  <c r="AE533" i="2"/>
  <c r="AE525" i="2"/>
  <c r="AE470" i="2"/>
  <c r="V446" i="2"/>
  <c r="V438" i="2"/>
  <c r="V422" i="2"/>
  <c r="V414" i="2"/>
  <c r="AE6129" i="2"/>
  <c r="AF6129" i="2" s="1"/>
  <c r="AE6125" i="2"/>
  <c r="AE6101" i="2"/>
  <c r="V6089" i="2"/>
  <c r="W6089" i="2" s="1"/>
  <c r="X6089" i="2" s="1"/>
  <c r="V6084" i="2"/>
  <c r="W6084" i="2" s="1"/>
  <c r="X6084" i="2" s="1"/>
  <c r="AE5747" i="2"/>
  <c r="V1660" i="2"/>
  <c r="V1634" i="2"/>
  <c r="V1616" i="2"/>
  <c r="V1605" i="2"/>
  <c r="AE1602" i="2"/>
  <c r="V1563" i="2"/>
  <c r="V1505" i="2"/>
  <c r="AC1196" i="2"/>
  <c r="V1182" i="2"/>
  <c r="V1172" i="2"/>
  <c r="V1165" i="2"/>
  <c r="AC1162" i="2"/>
  <c r="V1157" i="2"/>
  <c r="AC1149" i="2"/>
  <c r="AE1149" i="2" s="1"/>
  <c r="AC1141" i="2"/>
  <c r="AE1141" i="2" s="1"/>
  <c r="AC1133" i="2"/>
  <c r="V1123" i="2"/>
  <c r="AC1120" i="2"/>
  <c r="AC1107" i="2"/>
  <c r="AE1107" i="2" s="1"/>
  <c r="V1102" i="2"/>
  <c r="AC1089" i="2"/>
  <c r="AE1089" i="2" s="1"/>
  <c r="V1071" i="2"/>
  <c r="V1066" i="2"/>
  <c r="AC1053" i="2"/>
  <c r="AE1053" i="2" s="1"/>
  <c r="AB987" i="2"/>
  <c r="AB982" i="2"/>
  <c r="AE977" i="2"/>
  <c r="AE967" i="2"/>
  <c r="AE964" i="2"/>
  <c r="AE954" i="2"/>
  <c r="V947" i="2"/>
  <c r="AE872" i="2"/>
  <c r="AE869" i="2"/>
  <c r="V864" i="2"/>
  <c r="AE858" i="2"/>
  <c r="AE855" i="2"/>
  <c r="V840" i="2"/>
  <c r="W840" i="2" s="1"/>
  <c r="X840" i="2" s="1"/>
  <c r="V838" i="2"/>
  <c r="AB726" i="2"/>
  <c r="V724" i="2"/>
  <c r="W724" i="2" s="1"/>
  <c r="X724" i="2" s="1"/>
  <c r="AC717" i="2"/>
  <c r="AE717" i="2" s="1"/>
  <c r="AB713" i="2"/>
  <c r="AB704" i="2"/>
  <c r="V566" i="2"/>
  <c r="W566" i="2" s="1"/>
  <c r="X566" i="2" s="1"/>
  <c r="AC556" i="2"/>
  <c r="AE556" i="2" s="1"/>
  <c r="AC522" i="2"/>
  <c r="AE522" i="2" s="1"/>
  <c r="V462" i="2"/>
  <c r="AC432" i="2"/>
  <c r="AE432" i="2" s="1"/>
  <c r="V430" i="2"/>
  <c r="AC408" i="2"/>
  <c r="AE408" i="2" s="1"/>
  <c r="V406" i="2"/>
  <c r="V6134" i="2"/>
  <c r="W6134" i="2" s="1"/>
  <c r="X6134" i="2" s="1"/>
  <c r="AB6127" i="2"/>
  <c r="AB6120" i="2"/>
  <c r="AB6115" i="2"/>
  <c r="V6113" i="2"/>
  <c r="W6113" i="2" s="1"/>
  <c r="X6113" i="2" s="1"/>
  <c r="AE6096" i="2"/>
  <c r="V6094" i="2"/>
  <c r="AE6091" i="2"/>
  <c r="AF6091" i="2" s="1"/>
  <c r="AC6086" i="2"/>
  <c r="AE6086" i="2" s="1"/>
  <c r="AE5764" i="2"/>
  <c r="V5752" i="2"/>
  <c r="AB5680" i="2"/>
  <c r="AC5680" i="2"/>
  <c r="AE5680" i="2" s="1"/>
  <c r="AE5675" i="2"/>
  <c r="AB1977" i="2"/>
  <c r="V1959" i="2"/>
  <c r="AB1956" i="2"/>
  <c r="V1943" i="2"/>
  <c r="AB1869" i="2"/>
  <c r="AB1861" i="2"/>
  <c r="AB1853" i="2"/>
  <c r="AB1845" i="2"/>
  <c r="V1720" i="2"/>
  <c r="V1702" i="2"/>
  <c r="AC1696" i="2"/>
  <c r="AE1696" i="2" s="1"/>
  <c r="V1694" i="2"/>
  <c r="AC1683" i="2"/>
  <c r="AE1683" i="2" s="1"/>
  <c r="V1681" i="2"/>
  <c r="AC1678" i="2"/>
  <c r="AC1670" i="2"/>
  <c r="AE1670" i="2" s="1"/>
  <c r="V1668" i="2"/>
  <c r="AC1662" i="2"/>
  <c r="AE1662" i="2" s="1"/>
  <c r="AC1657" i="2"/>
  <c r="V1647" i="2"/>
  <c r="AC1644" i="2"/>
  <c r="AE1644" i="2" s="1"/>
  <c r="V1642" i="2"/>
  <c r="AE1636" i="2"/>
  <c r="AE1610" i="2"/>
  <c r="V1589" i="2"/>
  <c r="AE1565" i="2"/>
  <c r="V1557" i="2"/>
  <c r="V1548" i="2"/>
  <c r="V1522" i="2"/>
  <c r="AF743" i="2"/>
  <c r="AE726" i="2"/>
  <c r="AE713" i="2"/>
  <c r="V515" i="2"/>
  <c r="AE6127" i="2"/>
  <c r="AF6127" i="2" s="1"/>
  <c r="AF6115" i="2"/>
  <c r="AC5771" i="2"/>
  <c r="AE5771" i="2" s="1"/>
  <c r="AB5771" i="2"/>
  <c r="AB5708" i="2"/>
  <c r="AC5708" i="2"/>
  <c r="AE5708" i="2" s="1"/>
  <c r="AE6118" i="2"/>
  <c r="AF6118" i="2" s="1"/>
  <c r="V6116" i="2"/>
  <c r="W6116" i="2" s="1"/>
  <c r="X6116" i="2" s="1"/>
  <c r="V6100" i="2"/>
  <c r="W6100" i="2" s="1"/>
  <c r="X6100" i="2" s="1"/>
  <c r="AE5786" i="2"/>
  <c r="AF5786" i="2" s="1"/>
  <c r="V5784" i="2"/>
  <c r="W5784" i="2" s="1"/>
  <c r="X5784" i="2" s="1"/>
  <c r="V5744" i="2"/>
  <c r="V5730" i="2"/>
  <c r="V5672" i="2"/>
  <c r="V5658" i="2"/>
  <c r="AC5653" i="2"/>
  <c r="AE5653" i="2" s="1"/>
  <c r="V5642" i="2"/>
  <c r="V5610" i="2"/>
  <c r="V5128" i="2"/>
  <c r="V5096" i="2"/>
  <c r="V5064" i="2"/>
  <c r="AB4699" i="2"/>
  <c r="V4694" i="2"/>
  <c r="AE4689" i="2"/>
  <c r="AB4669" i="2"/>
  <c r="AE4667" i="2"/>
  <c r="V4665" i="2"/>
  <c r="V4280" i="2"/>
  <c r="V4260" i="2"/>
  <c r="V4227" i="2"/>
  <c r="V3960" i="2"/>
  <c r="V3949" i="2"/>
  <c r="AE3944" i="2"/>
  <c r="V3574" i="2"/>
  <c r="V3572" i="2"/>
  <c r="V3570" i="2"/>
  <c r="V3568" i="2"/>
  <c r="AC3560" i="2"/>
  <c r="V3552" i="2"/>
  <c r="AC3549" i="2"/>
  <c r="AE3549" i="2" s="1"/>
  <c r="V3327" i="2"/>
  <c r="AB3324" i="2"/>
  <c r="AC3306" i="2"/>
  <c r="V3301" i="2"/>
  <c r="AC3282" i="2"/>
  <c r="V3277" i="2"/>
  <c r="AC2947" i="2"/>
  <c r="V2937" i="2"/>
  <c r="V2921" i="2"/>
  <c r="AC2918" i="2"/>
  <c r="AE2918" i="2" s="1"/>
  <c r="V2907" i="2"/>
  <c r="V2899" i="2"/>
  <c r="AB2660" i="2"/>
  <c r="V2658" i="2"/>
  <c r="V2624" i="2"/>
  <c r="AE2367" i="2"/>
  <c r="AE2351" i="2"/>
  <c r="V2187" i="2"/>
  <c r="AB1928" i="2"/>
  <c r="V1923" i="2"/>
  <c r="AB1920" i="2"/>
  <c r="AB1915" i="2"/>
  <c r="AE1907" i="2"/>
  <c r="AB1899" i="2"/>
  <c r="V1837" i="2"/>
  <c r="AB1818" i="2"/>
  <c r="V1816" i="2"/>
  <c r="AB1805" i="2"/>
  <c r="V1803" i="2"/>
  <c r="AC1775" i="2"/>
  <c r="AE1775" i="2" s="1"/>
  <c r="V1773" i="2"/>
  <c r="AC1354" i="2"/>
  <c r="AB1354" i="2"/>
  <c r="AB1278" i="2"/>
  <c r="AC1278" i="2"/>
  <c r="AB1275" i="2"/>
  <c r="AC1275" i="2"/>
  <c r="AB1272" i="2"/>
  <c r="AC1272" i="2"/>
  <c r="AB1269" i="2"/>
  <c r="AC1269" i="2"/>
  <c r="AB1263" i="2"/>
  <c r="AC1263" i="2"/>
  <c r="AB1257" i="2"/>
  <c r="AC1257" i="2"/>
  <c r="AB1251" i="2"/>
  <c r="AC1251" i="2"/>
  <c r="AB1245" i="2"/>
  <c r="AC1245" i="2"/>
  <c r="AC906" i="2"/>
  <c r="AE906" i="2" s="1"/>
  <c r="AB906" i="2"/>
  <c r="AB653" i="2"/>
  <c r="AC653" i="2"/>
  <c r="AC5706" i="2"/>
  <c r="AE5706" i="2" s="1"/>
  <c r="AE4699" i="2"/>
  <c r="AE4669" i="2"/>
  <c r="AB1362" i="2"/>
  <c r="AC1362" i="2"/>
  <c r="AC1283" i="2"/>
  <c r="AB1283" i="2"/>
  <c r="AB184" i="2"/>
  <c r="AC184" i="2"/>
  <c r="AB304" i="2"/>
  <c r="AC304" i="2"/>
  <c r="V6111" i="2"/>
  <c r="W6111" i="2" s="1"/>
  <c r="X6111" i="2" s="1"/>
  <c r="V5779" i="2"/>
  <c r="W5779" i="2" s="1"/>
  <c r="X5779" i="2" s="1"/>
  <c r="V5746" i="2"/>
  <c r="V5732" i="2"/>
  <c r="V5704" i="2"/>
  <c r="AC5699" i="2"/>
  <c r="AE5699" i="2" s="1"/>
  <c r="AC5685" i="2"/>
  <c r="AE5685" i="2" s="1"/>
  <c r="V5674" i="2"/>
  <c r="V5660" i="2"/>
  <c r="AC5655" i="2"/>
  <c r="AE5655" i="2" s="1"/>
  <c r="V5650" i="2"/>
  <c r="V5624" i="2"/>
  <c r="AC5615" i="2"/>
  <c r="V5592" i="2"/>
  <c r="AC5583" i="2"/>
  <c r="V5110" i="2"/>
  <c r="AC5101" i="2"/>
  <c r="V5078" i="2"/>
  <c r="AC5069" i="2"/>
  <c r="AE5069" i="2" s="1"/>
  <c r="V4709" i="2"/>
  <c r="AB4706" i="2"/>
  <c r="AB4701" i="2"/>
  <c r="V4696" i="2"/>
  <c r="AC4686" i="2"/>
  <c r="AE4686" i="2" s="1"/>
  <c r="AB4673" i="2"/>
  <c r="V4669" i="2"/>
  <c r="AC4662" i="2"/>
  <c r="AE4662" i="2" s="1"/>
  <c r="AB4287" i="2"/>
  <c r="V4271" i="2"/>
  <c r="V4243" i="2"/>
  <c r="V3957" i="2"/>
  <c r="AC3946" i="2"/>
  <c r="AC3925" i="2"/>
  <c r="AC3565" i="2"/>
  <c r="V3321" i="2"/>
  <c r="V3306" i="2"/>
  <c r="AC3287" i="2"/>
  <c r="V3282" i="2"/>
  <c r="AC2952" i="2"/>
  <c r="V2947" i="2"/>
  <c r="AC2931" i="2"/>
  <c r="V2926" i="2"/>
  <c r="AC2923" i="2"/>
  <c r="V2915" i="2"/>
  <c r="V2912" i="2"/>
  <c r="V2896" i="2"/>
  <c r="AB2649" i="2"/>
  <c r="AC2644" i="2"/>
  <c r="V2192" i="2"/>
  <c r="AB1917" i="2"/>
  <c r="V1915" i="2"/>
  <c r="V1899" i="2"/>
  <c r="AC1810" i="2"/>
  <c r="AE1810" i="2" s="1"/>
  <c r="V1805" i="2"/>
  <c r="AE1783" i="2"/>
  <c r="AC1387" i="2"/>
  <c r="AC1359" i="2"/>
  <c r="V1283" i="2"/>
  <c r="W1283" i="2" s="1"/>
  <c r="X1283" i="2" s="1"/>
  <c r="AB371" i="2"/>
  <c r="AC371" i="2"/>
  <c r="AE371" i="2" s="1"/>
  <c r="AB640" i="2"/>
  <c r="AC640" i="2"/>
  <c r="AE640" i="2" s="1"/>
  <c r="AE4706" i="2"/>
  <c r="AE4701" i="2"/>
  <c r="AB4675" i="2"/>
  <c r="AE4673" i="2"/>
  <c r="AC4664" i="2"/>
  <c r="AE4664" i="2" s="1"/>
  <c r="AB4289" i="2"/>
  <c r="AE4287" i="2"/>
  <c r="V3962" i="2"/>
  <c r="AC3959" i="2"/>
  <c r="AC3948" i="2"/>
  <c r="AC3573" i="2"/>
  <c r="AC3571" i="2"/>
  <c r="AC3569" i="2"/>
  <c r="AC3567" i="2"/>
  <c r="AC3313" i="2"/>
  <c r="AE3313" i="2" s="1"/>
  <c r="AC3271" i="2"/>
  <c r="AE3271" i="2" s="1"/>
  <c r="AC2898" i="2"/>
  <c r="AE2898" i="2" s="1"/>
  <c r="AB1807" i="2"/>
  <c r="AB1802" i="2"/>
  <c r="AC1301" i="2"/>
  <c r="AG498" i="2"/>
  <c r="AE543" i="2"/>
  <c r="AB100" i="2"/>
  <c r="AC100" i="2"/>
  <c r="AE301" i="2"/>
  <c r="V5781" i="2"/>
  <c r="W5781" i="2" s="1"/>
  <c r="X5781" i="2" s="1"/>
  <c r="V5771" i="2"/>
  <c r="V5720" i="2"/>
  <c r="V5706" i="2"/>
  <c r="V5644" i="2"/>
  <c r="V5612" i="2"/>
  <c r="V5580" i="2"/>
  <c r="V5098" i="2"/>
  <c r="V5095" i="2"/>
  <c r="V5066" i="2"/>
  <c r="V5063" i="2"/>
  <c r="V4706" i="2"/>
  <c r="V4701" i="2"/>
  <c r="AB4677" i="2"/>
  <c r="AB4291" i="2"/>
  <c r="V3941" i="2"/>
  <c r="V3933" i="2"/>
  <c r="AC3930" i="2"/>
  <c r="V3925" i="2"/>
  <c r="V3922" i="2"/>
  <c r="V3919" i="2"/>
  <c r="V3916" i="2"/>
  <c r="V3913" i="2"/>
  <c r="V3910" i="2"/>
  <c r="V3907" i="2"/>
  <c r="AC3899" i="2"/>
  <c r="AE3899" i="2" s="1"/>
  <c r="AC3585" i="2"/>
  <c r="AE3585" i="2" s="1"/>
  <c r="AC3575" i="2"/>
  <c r="V3562" i="2"/>
  <c r="AC3331" i="2"/>
  <c r="V3303" i="2"/>
  <c r="AC3292" i="2"/>
  <c r="V3279" i="2"/>
  <c r="V2944" i="2"/>
  <c r="AC2941" i="2"/>
  <c r="V2931" i="2"/>
  <c r="AC2928" i="2"/>
  <c r="AC2903" i="2"/>
  <c r="AE2903" i="2" s="1"/>
  <c r="AC2669" i="2"/>
  <c r="AC2667" i="2"/>
  <c r="AB2654" i="2"/>
  <c r="AC2646" i="2"/>
  <c r="AE2646" i="2" s="1"/>
  <c r="AC2641" i="2"/>
  <c r="AE2641" i="2" s="1"/>
  <c r="AC2633" i="2"/>
  <c r="AB2342" i="2"/>
  <c r="V2205" i="2"/>
  <c r="AB2199" i="2"/>
  <c r="AB2194" i="2"/>
  <c r="V2186" i="2"/>
  <c r="V1917" i="2"/>
  <c r="AC1382" i="2"/>
  <c r="AB1277" i="2"/>
  <c r="AC1277" i="2"/>
  <c r="AB1274" i="2"/>
  <c r="AC1274" i="2"/>
  <c r="AB1271" i="2"/>
  <c r="AC1271" i="2"/>
  <c r="AB1265" i="2"/>
  <c r="AC1265" i="2"/>
  <c r="AB1259" i="2"/>
  <c r="AC1259" i="2"/>
  <c r="AB1253" i="2"/>
  <c r="AC1253" i="2"/>
  <c r="AB1247" i="2"/>
  <c r="AC1247" i="2"/>
  <c r="AB911" i="2"/>
  <c r="AC911" i="2"/>
  <c r="AC5576" i="2"/>
  <c r="AE5576" i="2" s="1"/>
  <c r="AB5576" i="2"/>
  <c r="AB333" i="2"/>
  <c r="AC333" i="2"/>
  <c r="AE333" i="2" s="1"/>
  <c r="AC3320" i="2"/>
  <c r="AC3305" i="2"/>
  <c r="AE3305" i="2" s="1"/>
  <c r="AC3297" i="2"/>
  <c r="AE3297" i="2" s="1"/>
  <c r="AC3281" i="2"/>
  <c r="AE3281" i="2" s="1"/>
  <c r="AC2946" i="2"/>
  <c r="AE2946" i="2" s="1"/>
  <c r="AC2933" i="2"/>
  <c r="AC2925" i="2"/>
  <c r="AC2671" i="2"/>
  <c r="AB2659" i="2"/>
  <c r="AE2199" i="2"/>
  <c r="AB2191" i="2"/>
  <c r="AB1927" i="2"/>
  <c r="AB1919" i="2"/>
  <c r="AB1914" i="2"/>
  <c r="V1906" i="2"/>
  <c r="AE1895" i="2"/>
  <c r="AB1887" i="2"/>
  <c r="AE1833" i="2"/>
  <c r="AB1825" i="2"/>
  <c r="AB1817" i="2"/>
  <c r="AB1804" i="2"/>
  <c r="V1802" i="2"/>
  <c r="AC1774" i="2"/>
  <c r="AE1774" i="2" s="1"/>
  <c r="AB1769" i="2"/>
  <c r="V1387" i="2"/>
  <c r="W1387" i="2" s="1"/>
  <c r="X1387" i="2" s="1"/>
  <c r="AC1361" i="2"/>
  <c r="AC1350" i="2"/>
  <c r="AC1282" i="2"/>
  <c r="AE757" i="2"/>
  <c r="AB550" i="2"/>
  <c r="AC550" i="2"/>
  <c r="AB173" i="2"/>
  <c r="AC173" i="2"/>
  <c r="AE5668" i="2"/>
  <c r="AE5661" i="2"/>
  <c r="V5652" i="2"/>
  <c r="V5626" i="2"/>
  <c r="V5594" i="2"/>
  <c r="V5112" i="2"/>
  <c r="V5080" i="2"/>
  <c r="V4711" i="2"/>
  <c r="AE4690" i="2"/>
  <c r="V4677" i="2"/>
  <c r="AE4670" i="2"/>
  <c r="V4291" i="2"/>
  <c r="V4270" i="2"/>
  <c r="V4267" i="2"/>
  <c r="V4223" i="2"/>
  <c r="V4212" i="2"/>
  <c r="V3959" i="2"/>
  <c r="V3956" i="2"/>
  <c r="AE3953" i="2"/>
  <c r="AE3943" i="2"/>
  <c r="AE3935" i="2"/>
  <c r="AB124" i="2"/>
  <c r="AC124" i="2"/>
  <c r="AE124" i="2" s="1"/>
  <c r="V124" i="2"/>
  <c r="AC2332" i="2"/>
  <c r="AB2332" i="2"/>
  <c r="V5738" i="2"/>
  <c r="AC5728" i="2"/>
  <c r="AE5728" i="2" s="1"/>
  <c r="V5724" i="2"/>
  <c r="AC5719" i="2"/>
  <c r="AE5719" i="2" s="1"/>
  <c r="V5710" i="2"/>
  <c r="AC5698" i="2"/>
  <c r="AE5698" i="2" s="1"/>
  <c r="V5694" i="2"/>
  <c r="AC5684" i="2"/>
  <c r="AE5684" i="2" s="1"/>
  <c r="V5666" i="2"/>
  <c r="AE5654" i="2"/>
  <c r="V5620" i="2"/>
  <c r="V5588" i="2"/>
  <c r="V5106" i="2"/>
  <c r="V5074" i="2"/>
  <c r="V5071" i="2"/>
  <c r="V4695" i="2"/>
  <c r="AE4692" i="2"/>
  <c r="V4688" i="2"/>
  <c r="AE4681" i="2"/>
  <c r="V4679" i="2"/>
  <c r="AE4672" i="2"/>
  <c r="AE4657" i="2"/>
  <c r="V4293" i="2"/>
  <c r="AE4286" i="2"/>
  <c r="AE4278" i="2"/>
  <c r="V4231" i="2"/>
  <c r="V4220" i="2"/>
  <c r="V3927" i="2"/>
  <c r="AE3582" i="2"/>
  <c r="V3553" i="2"/>
  <c r="V3320" i="2"/>
  <c r="AE3317" i="2"/>
  <c r="AC2943" i="2"/>
  <c r="AC2930" i="2"/>
  <c r="V2925" i="2"/>
  <c r="AC2919" i="2"/>
  <c r="V2671" i="2"/>
  <c r="V2669" i="2"/>
  <c r="AB2661" i="2"/>
  <c r="AE2656" i="2"/>
  <c r="V2651" i="2"/>
  <c r="AC2643" i="2"/>
  <c r="AE2643" i="2" s="1"/>
  <c r="V2191" i="2"/>
  <c r="AB1929" i="2"/>
  <c r="V1927" i="2"/>
  <c r="AB1921" i="2"/>
  <c r="AB1916" i="2"/>
  <c r="V1887" i="2"/>
  <c r="V1825" i="2"/>
  <c r="AB1819" i="2"/>
  <c r="V1817" i="2"/>
  <c r="V1782" i="2"/>
  <c r="AC1776" i="2"/>
  <c r="AE1776" i="2" s="1"/>
  <c r="V1774" i="2"/>
  <c r="AB1771" i="2"/>
  <c r="V1382" i="2"/>
  <c r="W1382" i="2" s="1"/>
  <c r="X1382" i="2" s="1"/>
  <c r="AB1358" i="2"/>
  <c r="AC1358" i="2"/>
  <c r="AC1292" i="2"/>
  <c r="AB263" i="2"/>
  <c r="AC263" i="2"/>
  <c r="AE263" i="2" s="1"/>
  <c r="AB882" i="2"/>
  <c r="AC882" i="2"/>
  <c r="AB489" i="2"/>
  <c r="AC489" i="2"/>
  <c r="AE489" i="2" s="1"/>
  <c r="AB181" i="2"/>
  <c r="AC181" i="2"/>
  <c r="V5696" i="2"/>
  <c r="V5682" i="2"/>
  <c r="AE5656" i="2"/>
  <c r="V5640" i="2"/>
  <c r="AC5631" i="2"/>
  <c r="V5608" i="2"/>
  <c r="AC5599" i="2"/>
  <c r="V5126" i="2"/>
  <c r="AC5117" i="2"/>
  <c r="V5094" i="2"/>
  <c r="AC5085" i="2"/>
  <c r="AE5085" i="2" s="1"/>
  <c r="V5062" i="2"/>
  <c r="AC5053" i="2"/>
  <c r="AE5053" i="2" s="1"/>
  <c r="AE4705" i="2"/>
  <c r="AE4702" i="2"/>
  <c r="AE4700" i="2"/>
  <c r="AB4685" i="2"/>
  <c r="AE4683" i="2"/>
  <c r="V4681" i="2"/>
  <c r="AE4674" i="2"/>
  <c r="AB4661" i="2"/>
  <c r="AE4659" i="2"/>
  <c r="V4657" i="2"/>
  <c r="AE4288" i="2"/>
  <c r="V4281" i="2"/>
  <c r="W4281" i="2" s="1"/>
  <c r="X4281" i="2" s="1"/>
  <c r="V4275" i="2"/>
  <c r="V4239" i="2"/>
  <c r="V4228" i="2"/>
  <c r="V3950" i="2"/>
  <c r="V3943" i="2"/>
  <c r="V3940" i="2"/>
  <c r="AE3937" i="2"/>
  <c r="V3932" i="2"/>
  <c r="V3906" i="2"/>
  <c r="AE3903" i="2"/>
  <c r="AE3896" i="2"/>
  <c r="V3587" i="2"/>
  <c r="V3564" i="2"/>
  <c r="AB1279" i="2"/>
  <c r="AC1279" i="2"/>
  <c r="AB1276" i="2"/>
  <c r="AC1276" i="2"/>
  <c r="AB1273" i="2"/>
  <c r="AC1273" i="2"/>
  <c r="AB1267" i="2"/>
  <c r="AC1267" i="2"/>
  <c r="AB1261" i="2"/>
  <c r="AC1261" i="2"/>
  <c r="AB1255" i="2"/>
  <c r="AC1255" i="2"/>
  <c r="AB1249" i="2"/>
  <c r="AC1249" i="2"/>
  <c r="AB1243" i="2"/>
  <c r="AC1243" i="2"/>
  <c r="AB502" i="2"/>
  <c r="AC502" i="2"/>
  <c r="AE502" i="2" s="1"/>
  <c r="AB354" i="2"/>
  <c r="AC354" i="2"/>
  <c r="AE354" i="2" s="1"/>
  <c r="AE4685" i="2"/>
  <c r="AC4676" i="2"/>
  <c r="AE4676" i="2" s="1"/>
  <c r="AE4661" i="2"/>
  <c r="AC4290" i="2"/>
  <c r="AE4290" i="2" s="1"/>
  <c r="AE3929" i="2"/>
  <c r="AC3584" i="2"/>
  <c r="AC3574" i="2"/>
  <c r="AE3574" i="2" s="1"/>
  <c r="AC3572" i="2"/>
  <c r="AE3572" i="2" s="1"/>
  <c r="AC3570" i="2"/>
  <c r="AE3570" i="2" s="1"/>
  <c r="AC3568" i="2"/>
  <c r="AE3568" i="2" s="1"/>
  <c r="AE3566" i="2"/>
  <c r="V3561" i="2"/>
  <c r="AE3558" i="2"/>
  <c r="V3325" i="2"/>
  <c r="V3307" i="2"/>
  <c r="AC3288" i="2"/>
  <c r="V3283" i="2"/>
  <c r="AC3267" i="2"/>
  <c r="V2948" i="2"/>
  <c r="V2943" i="2"/>
  <c r="AC2940" i="2"/>
  <c r="V2919" i="2"/>
  <c r="AC2666" i="2"/>
  <c r="V2661" i="2"/>
  <c r="AC2645" i="2"/>
  <c r="AC2632" i="2"/>
  <c r="AE2632" i="2" s="1"/>
  <c r="AB2362" i="2"/>
  <c r="AB2354" i="2"/>
  <c r="AB2346" i="2"/>
  <c r="AE2198" i="2"/>
  <c r="V1929" i="2"/>
  <c r="V1900" i="2"/>
  <c r="AB1840" i="2"/>
  <c r="V1819" i="2"/>
  <c r="V1806" i="2"/>
  <c r="V1801" i="2"/>
  <c r="V1790" i="2"/>
  <c r="V1776" i="2"/>
  <c r="AC1373" i="2"/>
  <c r="AB1363" i="2"/>
  <c r="AC1363" i="2"/>
  <c r="AB664" i="2"/>
  <c r="AC664" i="2"/>
  <c r="AE664" i="2" s="1"/>
  <c r="AB215" i="2"/>
  <c r="AC215" i="2"/>
  <c r="AE5774" i="2"/>
  <c r="AF5774" i="2" s="1"/>
  <c r="V5770" i="2"/>
  <c r="AE5760" i="2"/>
  <c r="V5756" i="2"/>
  <c r="V5728" i="2"/>
  <c r="AE5716" i="2"/>
  <c r="AE5702" i="2"/>
  <c r="V5698" i="2"/>
  <c r="AE5688" i="2"/>
  <c r="V5684" i="2"/>
  <c r="V5648" i="2"/>
  <c r="V5628" i="2"/>
  <c r="V5596" i="2"/>
  <c r="V5114" i="2"/>
  <c r="V5082" i="2"/>
  <c r="V5079" i="2"/>
  <c r="V4713" i="2"/>
  <c r="V4710" i="2"/>
  <c r="AE4707" i="2"/>
  <c r="V4697" i="2"/>
  <c r="AC4694" i="2"/>
  <c r="AE4694" i="2" s="1"/>
  <c r="V4692" i="2"/>
  <c r="V4685" i="2"/>
  <c r="AE4678" i="2"/>
  <c r="AB4665" i="2"/>
  <c r="AE4663" i="2"/>
  <c r="V4661" i="2"/>
  <c r="AE4292" i="2"/>
  <c r="AE4283" i="2"/>
  <c r="AE4280" i="2"/>
  <c r="V4255" i="2"/>
  <c r="V4211" i="2"/>
  <c r="V3896" i="2"/>
  <c r="V3893" i="2"/>
  <c r="AC3890" i="2"/>
  <c r="AE3890" i="2" s="1"/>
  <c r="AC3552" i="2"/>
  <c r="V3547" i="2"/>
  <c r="AC3319" i="2"/>
  <c r="AC3304" i="2"/>
  <c r="AC3280" i="2"/>
  <c r="AC2945" i="2"/>
  <c r="AC2937" i="2"/>
  <c r="AC2907" i="2"/>
  <c r="AE2907" i="2" s="1"/>
  <c r="AC2899" i="2"/>
  <c r="AB2658" i="2"/>
  <c r="AB2206" i="2"/>
  <c r="AB1923" i="2"/>
  <c r="AB1360" i="2"/>
  <c r="AC1360" i="2"/>
  <c r="AE646" i="2"/>
  <c r="AB404" i="2"/>
  <c r="AC404" i="2"/>
  <c r="V404" i="2"/>
  <c r="W404" i="2" s="1"/>
  <c r="X404" i="2" s="1"/>
  <c r="V1840" i="2"/>
  <c r="V1388" i="2"/>
  <c r="W1388" i="2" s="1"/>
  <c r="X1388" i="2" s="1"/>
  <c r="AB1294" i="2"/>
  <c r="AC1294" i="2"/>
  <c r="AB258" i="2"/>
  <c r="AC258" i="2"/>
  <c r="V1356" i="2"/>
  <c r="W1356" i="2" s="1"/>
  <c r="X1356" i="2" s="1"/>
  <c r="AC1270" i="2"/>
  <c r="AC1268" i="2"/>
  <c r="AC1266" i="2"/>
  <c r="AC1264" i="2"/>
  <c r="AC1262" i="2"/>
  <c r="AC1260" i="2"/>
  <c r="AC1258" i="2"/>
  <c r="AC1256" i="2"/>
  <c r="AC1254" i="2"/>
  <c r="AC1252" i="2"/>
  <c r="AC1250" i="2"/>
  <c r="AC1248" i="2"/>
  <c r="AC1246" i="2"/>
  <c r="AC1244" i="2"/>
  <c r="AC912" i="2"/>
  <c r="AC910" i="2"/>
  <c r="V336" i="2"/>
  <c r="V263" i="2"/>
  <c r="AC140" i="2"/>
  <c r="AE140" i="2" s="1"/>
  <c r="AE8" i="2"/>
  <c r="AC668" i="2"/>
  <c r="AE668" i="2" s="1"/>
  <c r="AE5048" i="2"/>
  <c r="AE5040" i="2"/>
  <c r="AE5032" i="2"/>
  <c r="AB5029" i="2"/>
  <c r="V2882" i="2"/>
  <c r="V2879" i="2"/>
  <c r="V2876" i="2"/>
  <c r="V2873" i="2"/>
  <c r="V2617" i="2"/>
  <c r="V2614" i="2"/>
  <c r="AB2592" i="2"/>
  <c r="AB2584" i="2"/>
  <c r="V2332" i="2"/>
  <c r="V2327" i="2"/>
  <c r="AC2313" i="2"/>
  <c r="V882" i="2"/>
  <c r="V664" i="2"/>
  <c r="AC657" i="2"/>
  <c r="V653" i="2"/>
  <c r="V640" i="2"/>
  <c r="AC569" i="2"/>
  <c r="V550" i="2"/>
  <c r="V489" i="2"/>
  <c r="AC473" i="2"/>
  <c r="V354" i="2"/>
  <c r="V333" i="2"/>
  <c r="V1370" i="2"/>
  <c r="W1370" i="2" s="1"/>
  <c r="X1370" i="2" s="1"/>
  <c r="V896" i="2"/>
  <c r="V893" i="2"/>
  <c r="V890" i="2"/>
  <c r="V837" i="2"/>
  <c r="V831" i="2"/>
  <c r="V825" i="2"/>
  <c r="V819" i="2"/>
  <c r="V813" i="2"/>
  <c r="V807" i="2"/>
  <c r="V801" i="2"/>
  <c r="V795" i="2"/>
  <c r="V789" i="2"/>
  <c r="V783" i="2"/>
  <c r="V777" i="2"/>
  <c r="V771" i="2"/>
  <c r="V765" i="2"/>
  <c r="V690" i="2"/>
  <c r="AE623" i="2"/>
  <c r="AE612" i="2"/>
  <c r="V605" i="2"/>
  <c r="AE5029" i="2"/>
  <c r="AE2584" i="2"/>
  <c r="V607" i="2"/>
  <c r="AC597" i="2"/>
  <c r="AC595" i="2"/>
  <c r="AC583" i="2"/>
  <c r="AC496" i="2"/>
  <c r="AB392" i="2"/>
  <c r="V296" i="2"/>
  <c r="V290" i="2"/>
  <c r="AC241" i="2"/>
  <c r="V223" i="2"/>
  <c r="V151" i="2"/>
  <c r="AC145" i="2"/>
  <c r="AE145" i="2" s="1"/>
  <c r="V129" i="2"/>
  <c r="V46" i="2"/>
  <c r="W46" i="2" s="1"/>
  <c r="X46" i="2" s="1"/>
  <c r="AB29" i="2"/>
  <c r="AC15" i="2"/>
  <c r="AB5037" i="2"/>
  <c r="V2890" i="2"/>
  <c r="V2592" i="2"/>
  <c r="W2592" i="2" s="1"/>
  <c r="X2592" i="2" s="1"/>
  <c r="V2584" i="2"/>
  <c r="V886" i="2"/>
  <c r="AC879" i="2"/>
  <c r="AE879" i="2" s="1"/>
  <c r="V755" i="2"/>
  <c r="V657" i="2"/>
  <c r="AC650" i="2"/>
  <c r="AE650" i="2" s="1"/>
  <c r="V644" i="2"/>
  <c r="V569" i="2"/>
  <c r="AC547" i="2"/>
  <c r="AE547" i="2" s="1"/>
  <c r="V541" i="2"/>
  <c r="V473" i="2"/>
  <c r="V1358" i="2"/>
  <c r="W1358" i="2" s="1"/>
  <c r="X1358" i="2" s="1"/>
  <c r="V1294" i="2"/>
  <c r="W1294" i="2" s="1"/>
  <c r="X1294" i="2" s="1"/>
  <c r="V1276" i="2"/>
  <c r="W1276" i="2" s="1"/>
  <c r="X1276" i="2" s="1"/>
  <c r="V1274" i="2"/>
  <c r="V1272" i="2"/>
  <c r="V1270" i="2"/>
  <c r="V1268" i="2"/>
  <c r="V1266" i="2"/>
  <c r="V1264" i="2"/>
  <c r="V1262" i="2"/>
  <c r="V1260" i="2"/>
  <c r="V1258" i="2"/>
  <c r="V1256" i="2"/>
  <c r="V1254" i="2"/>
  <c r="V1252" i="2"/>
  <c r="V1250" i="2"/>
  <c r="V1248" i="2"/>
  <c r="V1246" i="2"/>
  <c r="V1244" i="2"/>
  <c r="V912" i="2"/>
  <c r="V910" i="2"/>
  <c r="V907" i="2"/>
  <c r="W907" i="2" s="1"/>
  <c r="X907" i="2" s="1"/>
  <c r="AC620" i="2"/>
  <c r="AC599" i="2"/>
  <c r="AE392" i="2"/>
  <c r="AC389" i="2"/>
  <c r="AC249" i="2"/>
  <c r="V140" i="2"/>
  <c r="AE29" i="2"/>
  <c r="AB15" i="2"/>
  <c r="V5578" i="2"/>
  <c r="AE5037" i="2"/>
  <c r="V4654" i="2"/>
  <c r="AB2331" i="2"/>
  <c r="V2329" i="2"/>
  <c r="V2183" i="2"/>
  <c r="V2180" i="2"/>
  <c r="V2177" i="2"/>
  <c r="V2174" i="2"/>
  <c r="AE881" i="2"/>
  <c r="V757" i="2"/>
  <c r="AC663" i="2"/>
  <c r="V659" i="2"/>
  <c r="AE652" i="2"/>
  <c r="V646" i="2"/>
  <c r="AC593" i="2"/>
  <c r="V571" i="2"/>
  <c r="V543" i="2"/>
  <c r="AC488" i="2"/>
  <c r="V475" i="2"/>
  <c r="V362" i="2"/>
  <c r="AC350" i="2"/>
  <c r="V1299" i="2"/>
  <c r="W1299" i="2" s="1"/>
  <c r="X1299" i="2" s="1"/>
  <c r="V1296" i="2"/>
  <c r="W1296" i="2" s="1"/>
  <c r="X1296" i="2" s="1"/>
  <c r="V909" i="2"/>
  <c r="V901" i="2"/>
  <c r="W901" i="2" s="1"/>
  <c r="X901" i="2" s="1"/>
  <c r="V895" i="2"/>
  <c r="V892" i="2"/>
  <c r="V889" i="2"/>
  <c r="V833" i="2"/>
  <c r="V827" i="2"/>
  <c r="V821" i="2"/>
  <c r="V815" i="2"/>
  <c r="V809" i="2"/>
  <c r="V803" i="2"/>
  <c r="V797" i="2"/>
  <c r="V791" i="2"/>
  <c r="V785" i="2"/>
  <c r="V779" i="2"/>
  <c r="V773" i="2"/>
  <c r="V767" i="2"/>
  <c r="V761" i="2"/>
  <c r="V620" i="2"/>
  <c r="V609" i="2"/>
  <c r="AC606" i="2"/>
  <c r="V599" i="2"/>
  <c r="V597" i="2"/>
  <c r="V595" i="2"/>
  <c r="V583" i="2"/>
  <c r="V580" i="2"/>
  <c r="AE498" i="2"/>
  <c r="V493" i="2"/>
  <c r="V389" i="2"/>
  <c r="AE380" i="2"/>
  <c r="AC312" i="2"/>
  <c r="V249" i="2"/>
  <c r="V191" i="2"/>
  <c r="AC94" i="2"/>
  <c r="AE94" i="2" s="1"/>
  <c r="AG94" i="2" s="1"/>
  <c r="V87" i="2"/>
  <c r="W87" i="2" s="1"/>
  <c r="X87" i="2" s="1"/>
  <c r="AC44" i="2"/>
  <c r="V36" i="2"/>
  <c r="W36" i="2" s="1"/>
  <c r="X36" i="2" s="1"/>
  <c r="AB11" i="2"/>
  <c r="AB6077" i="2"/>
  <c r="AE5039" i="2"/>
  <c r="AC4651" i="2"/>
  <c r="AE4651" i="2" s="1"/>
  <c r="V3248" i="2"/>
  <c r="V3245" i="2"/>
  <c r="V3242" i="2"/>
  <c r="V3239" i="2"/>
  <c r="V2895" i="2"/>
  <c r="AE2599" i="2"/>
  <c r="V2331" i="2"/>
  <c r="AC885" i="2"/>
  <c r="V879" i="2"/>
  <c r="AC754" i="2"/>
  <c r="V663" i="2"/>
  <c r="AC656" i="2"/>
  <c r="AE656" i="2" s="1"/>
  <c r="V650" i="2"/>
  <c r="AC643" i="2"/>
  <c r="V593" i="2"/>
  <c r="AC568" i="2"/>
  <c r="AE568" i="2" s="1"/>
  <c r="V547" i="2"/>
  <c r="AC540" i="2"/>
  <c r="V488" i="2"/>
  <c r="AC472" i="2"/>
  <c r="AE472" i="2" s="1"/>
  <c r="AB622" i="2"/>
  <c r="AC611" i="2"/>
  <c r="AE611" i="2" s="1"/>
  <c r="AC601" i="2"/>
  <c r="AE601" i="2" s="1"/>
  <c r="AC574" i="2"/>
  <c r="AC337" i="2"/>
  <c r="AE337" i="2" s="1"/>
  <c r="AC309" i="2"/>
  <c r="AC204" i="2"/>
  <c r="AE204" i="2" s="1"/>
  <c r="AG204" i="2" s="1"/>
  <c r="AC24" i="2"/>
  <c r="AC672" i="2"/>
  <c r="AE672" i="2" s="1"/>
  <c r="AC4653" i="2"/>
  <c r="AB2328" i="2"/>
  <c r="AC756" i="2"/>
  <c r="AC658" i="2"/>
  <c r="AE658" i="2" s="1"/>
  <c r="AC645" i="2"/>
  <c r="AC570" i="2"/>
  <c r="AE570" i="2" s="1"/>
  <c r="AC542" i="2"/>
  <c r="AC474" i="2"/>
  <c r="AE474" i="2" s="1"/>
  <c r="V1371" i="2"/>
  <c r="W1371" i="2" s="1"/>
  <c r="X1371" i="2" s="1"/>
  <c r="V1352" i="2"/>
  <c r="W1352" i="2" s="1"/>
  <c r="X1352" i="2" s="1"/>
  <c r="AC495" i="2"/>
  <c r="AE495" i="2" s="1"/>
  <c r="AC369" i="2"/>
  <c r="AE369" i="2" s="1"/>
  <c r="AE237" i="2"/>
  <c r="AC144" i="2"/>
  <c r="AB24" i="2"/>
  <c r="AC669" i="2"/>
  <c r="AB5049" i="2"/>
  <c r="AB2601" i="2"/>
  <c r="AB2593" i="2"/>
  <c r="AB2585" i="2"/>
  <c r="AB2325" i="2"/>
  <c r="AC2317" i="2"/>
  <c r="AE2317" i="2" s="1"/>
  <c r="V1335" i="2"/>
  <c r="V1241" i="2"/>
  <c r="V1238" i="2"/>
  <c r="V887" i="2"/>
  <c r="AC758" i="2"/>
  <c r="AC647" i="2"/>
  <c r="AC544" i="2"/>
  <c r="AB307" i="2"/>
  <c r="AC302" i="2"/>
  <c r="AC256" i="2"/>
  <c r="AC206" i="2"/>
  <c r="AC179" i="2"/>
  <c r="AC171" i="2"/>
  <c r="AC23" i="2"/>
  <c r="V1359" i="2"/>
  <c r="W1359" i="2" s="1"/>
  <c r="X1359" i="2" s="1"/>
  <c r="V1286" i="2"/>
  <c r="W1286" i="2" s="1"/>
  <c r="X1286" i="2" s="1"/>
  <c r="V1275" i="2"/>
  <c r="V1273" i="2"/>
  <c r="V1271" i="2"/>
  <c r="V1269" i="2"/>
  <c r="V1267" i="2"/>
  <c r="V1265" i="2"/>
  <c r="V1263" i="2"/>
  <c r="V1261" i="2"/>
  <c r="V1259" i="2"/>
  <c r="V1257" i="2"/>
  <c r="V1255" i="2"/>
  <c r="V1253" i="2"/>
  <c r="V1251" i="2"/>
  <c r="V1249" i="2"/>
  <c r="V1247" i="2"/>
  <c r="V1245" i="2"/>
  <c r="V1243" i="2"/>
  <c r="V911" i="2"/>
  <c r="AB908" i="2"/>
  <c r="V897" i="2"/>
  <c r="V894" i="2"/>
  <c r="V891" i="2"/>
  <c r="V835" i="2"/>
  <c r="V829" i="2"/>
  <c r="V823" i="2"/>
  <c r="V817" i="2"/>
  <c r="V811" i="2"/>
  <c r="V805" i="2"/>
  <c r="V799" i="2"/>
  <c r="V793" i="2"/>
  <c r="V787" i="2"/>
  <c r="V781" i="2"/>
  <c r="V775" i="2"/>
  <c r="V769" i="2"/>
  <c r="V763" i="2"/>
  <c r="V248" i="2"/>
  <c r="V144" i="2"/>
  <c r="AC674" i="2"/>
  <c r="AE674" i="2" s="1"/>
  <c r="AC286" i="2"/>
  <c r="AE286" i="2" s="1"/>
  <c r="V5049" i="2"/>
  <c r="AB5046" i="2"/>
  <c r="V5041" i="2"/>
  <c r="AB5038" i="2"/>
  <c r="V5033" i="2"/>
  <c r="AC4655" i="2"/>
  <c r="AE4655" i="2" s="1"/>
  <c r="V3250" i="2"/>
  <c r="V3247" i="2"/>
  <c r="V3244" i="2"/>
  <c r="V3241" i="2"/>
  <c r="V3238" i="2"/>
  <c r="V2894" i="2"/>
  <c r="AE2606" i="2"/>
  <c r="AB2598" i="2"/>
  <c r="AB2587" i="2"/>
  <c r="V2585" i="2"/>
  <c r="V2317" i="2"/>
  <c r="AC880" i="2"/>
  <c r="V758" i="2"/>
  <c r="V658" i="2"/>
  <c r="AC651" i="2"/>
  <c r="V647" i="2"/>
  <c r="V570" i="2"/>
  <c r="AC548" i="2"/>
  <c r="V544" i="2"/>
  <c r="V474" i="2"/>
  <c r="AE908" i="2"/>
  <c r="AC685" i="2"/>
  <c r="V683" i="2"/>
  <c r="V613" i="2"/>
  <c r="V119" i="2"/>
  <c r="V111" i="2"/>
  <c r="V103" i="2"/>
  <c r="V2891" i="2"/>
  <c r="AE2598" i="2"/>
  <c r="X9" i="3"/>
  <c r="AB9" i="3" s="1"/>
  <c r="X54" i="3"/>
  <c r="AB54" i="3" s="1"/>
  <c r="AF54" i="3"/>
  <c r="AG20" i="3"/>
  <c r="W3" i="3"/>
  <c r="AG3" i="3" s="1"/>
  <c r="W31" i="3"/>
  <c r="W33" i="3"/>
  <c r="AA23" i="3"/>
  <c r="AC40" i="3"/>
  <c r="AE40" i="3" s="1"/>
  <c r="AG40" i="3" s="1"/>
  <c r="W19" i="3"/>
  <c r="X19" i="3" s="1"/>
  <c r="AB19" i="3" s="1"/>
  <c r="W67" i="3"/>
  <c r="X67" i="3" s="1"/>
  <c r="AB67" i="3" s="1"/>
  <c r="AC15" i="3"/>
  <c r="AE15" i="3" s="1"/>
  <c r="AF15" i="3" s="1"/>
  <c r="W8" i="3"/>
  <c r="AF8" i="3" s="1"/>
  <c r="AE2" i="3"/>
  <c r="W39" i="3"/>
  <c r="X39" i="3" s="1"/>
  <c r="AB39" i="3" s="1"/>
  <c r="W62" i="3"/>
  <c r="AF62" i="3" s="1"/>
  <c r="AE11" i="3"/>
  <c r="AF11" i="3" s="1"/>
  <c r="W13" i="3"/>
  <c r="X13" i="3" s="1"/>
  <c r="AB13" i="3" s="1"/>
  <c r="AE60" i="3"/>
  <c r="AF60" i="3" s="1"/>
  <c r="W52" i="3"/>
  <c r="AG52" i="3" s="1"/>
  <c r="AE53" i="3"/>
  <c r="AF53" i="3" s="1"/>
  <c r="W63" i="3"/>
  <c r="AA44" i="3"/>
  <c r="AC19" i="3"/>
  <c r="AE19" i="3" s="1"/>
  <c r="AF19" i="3" s="1"/>
  <c r="AA67" i="3"/>
  <c r="AF3" i="3"/>
  <c r="AF31" i="3"/>
  <c r="AA9" i="3"/>
  <c r="W18" i="3"/>
  <c r="AF18" i="3" s="1"/>
  <c r="W47" i="3"/>
  <c r="X47" i="3" s="1"/>
  <c r="AB47" i="3" s="1"/>
  <c r="W48" i="3"/>
  <c r="X48" i="3" s="1"/>
  <c r="AB48" i="3" s="1"/>
  <c r="AA62" i="3"/>
  <c r="W16" i="3"/>
  <c r="AA52" i="3"/>
  <c r="AE35" i="3"/>
  <c r="AG35" i="3" s="1"/>
  <c r="AC63" i="3"/>
  <c r="AE63" i="3" s="1"/>
  <c r="W58" i="3"/>
  <c r="X58" i="3" s="1"/>
  <c r="AB58" i="3" s="1"/>
  <c r="W22" i="3"/>
  <c r="X22" i="3" s="1"/>
  <c r="AB22" i="3" s="1"/>
  <c r="W24" i="3"/>
  <c r="W64" i="3"/>
  <c r="X64" i="3" s="1"/>
  <c r="AB64" i="3" s="1"/>
  <c r="AC66" i="3"/>
  <c r="AE66" i="3" s="1"/>
  <c r="AF66" i="3" s="1"/>
  <c r="AA35" i="3"/>
  <c r="AC37" i="3"/>
  <c r="AE37" i="3" s="1"/>
  <c r="AF37" i="3" s="1"/>
  <c r="W68" i="3"/>
  <c r="AG68" i="3" s="1"/>
  <c r="AE58" i="3"/>
  <c r="AE24" i="3"/>
  <c r="AB40" i="3"/>
  <c r="AA18" i="3"/>
  <c r="AA30" i="3"/>
  <c r="AA24" i="3"/>
  <c r="AC68" i="3"/>
  <c r="AE68" i="3" s="1"/>
  <c r="AB6" i="3"/>
  <c r="AC5" i="3"/>
  <c r="AE5" i="3" s="1"/>
  <c r="AE17" i="3"/>
  <c r="AF17" i="3" s="1"/>
  <c r="AB12" i="3"/>
  <c r="AE51" i="3"/>
  <c r="AG51" i="3" s="1"/>
  <c r="AE55" i="3"/>
  <c r="AF55" i="3" s="1"/>
  <c r="W15" i="3"/>
  <c r="X15" i="3" s="1"/>
  <c r="AB15" i="3" s="1"/>
  <c r="W23" i="3"/>
  <c r="X23" i="3" s="1"/>
  <c r="AB23" i="3" s="1"/>
  <c r="AE25" i="3"/>
  <c r="AF25" i="3" s="1"/>
  <c r="AE57" i="3"/>
  <c r="AF57" i="3" s="1"/>
  <c r="X31" i="3"/>
  <c r="AB31" i="3" s="1"/>
  <c r="AG31" i="3"/>
  <c r="X33" i="3"/>
  <c r="AB33" i="3" s="1"/>
  <c r="X8" i="3"/>
  <c r="AB8" i="3" s="1"/>
  <c r="AG11" i="3"/>
  <c r="AG26" i="3"/>
  <c r="X62" i="3"/>
  <c r="AB62" i="3" s="1"/>
  <c r="AG62" i="3"/>
  <c r="X66" i="3"/>
  <c r="AB66" i="3" s="1"/>
  <c r="AG27" i="3"/>
  <c r="AF27" i="3"/>
  <c r="W4" i="3"/>
  <c r="AC4" i="3"/>
  <c r="AE4" i="3" s="1"/>
  <c r="AA4" i="3"/>
  <c r="AF39" i="3"/>
  <c r="X3" i="3"/>
  <c r="AB3" i="3" s="1"/>
  <c r="X50" i="3"/>
  <c r="AB50" i="3" s="1"/>
  <c r="X51" i="3"/>
  <c r="AB51" i="3" s="1"/>
  <c r="AG7" i="3"/>
  <c r="AF7" i="3"/>
  <c r="AA32" i="3"/>
  <c r="X60" i="3"/>
  <c r="AB60" i="3" s="1"/>
  <c r="AG60" i="3"/>
  <c r="X42" i="3"/>
  <c r="AB42" i="3" s="1"/>
  <c r="AG42" i="3"/>
  <c r="AC36" i="3"/>
  <c r="AE36" i="3" s="1"/>
  <c r="AA36" i="3"/>
  <c r="AG58" i="3"/>
  <c r="AC32" i="3"/>
  <c r="AE32" i="3" s="1"/>
  <c r="X17" i="3"/>
  <c r="AB17" i="3" s="1"/>
  <c r="X11" i="3"/>
  <c r="AB11" i="3" s="1"/>
  <c r="X20" i="3"/>
  <c r="AB20" i="3" s="1"/>
  <c r="X25" i="3"/>
  <c r="AB25" i="3" s="1"/>
  <c r="AC13" i="3"/>
  <c r="AE13" i="3" s="1"/>
  <c r="AB65" i="3"/>
  <c r="AF58" i="3"/>
  <c r="AA22" i="3"/>
  <c r="X61" i="3"/>
  <c r="AB61" i="3" s="1"/>
  <c r="AA28" i="3"/>
  <c r="AA17" i="3"/>
  <c r="AA11" i="3"/>
  <c r="AG12" i="3"/>
  <c r="AA60" i="3"/>
  <c r="X35" i="3"/>
  <c r="AB35" i="3" s="1"/>
  <c r="X63" i="3"/>
  <c r="AB63" i="3" s="1"/>
  <c r="W59" i="3"/>
  <c r="AC59" i="3"/>
  <c r="AE59" i="3" s="1"/>
  <c r="AA59" i="3"/>
  <c r="W2" i="3"/>
  <c r="W5" i="3"/>
  <c r="W49" i="3"/>
  <c r="X37" i="3"/>
  <c r="AB37" i="3" s="1"/>
  <c r="AG37" i="3"/>
  <c r="AC64" i="3"/>
  <c r="AE64" i="3" s="1"/>
  <c r="AF63" i="3"/>
  <c r="W10" i="3"/>
  <c r="AF10" i="3" s="1"/>
  <c r="AE65" i="3"/>
  <c r="AF42" i="3"/>
  <c r="X46" i="3"/>
  <c r="AB46" i="3" s="1"/>
  <c r="AE67" i="3"/>
  <c r="X29" i="3"/>
  <c r="AB29" i="3" s="1"/>
  <c r="W14" i="3"/>
  <c r="AF14" i="3" s="1"/>
  <c r="AE46" i="3"/>
  <c r="AF46" i="3" s="1"/>
  <c r="W56" i="3"/>
  <c r="AC56" i="3"/>
  <c r="AE56" i="3" s="1"/>
  <c r="AF56" i="3" s="1"/>
  <c r="AA56" i="3"/>
  <c r="AE29" i="3"/>
  <c r="AF29" i="3" s="1"/>
  <c r="W41" i="3"/>
  <c r="AF41" i="3" s="1"/>
  <c r="AF20" i="3"/>
  <c r="X55" i="3"/>
  <c r="AB55" i="3" s="1"/>
  <c r="AG54" i="3"/>
  <c r="AC61" i="3"/>
  <c r="AE61" i="3" s="1"/>
  <c r="AF61" i="3" s="1"/>
  <c r="AG43" i="3"/>
  <c r="AG45" i="3"/>
  <c r="W133" i="1"/>
  <c r="W198" i="1"/>
  <c r="W196" i="1"/>
  <c r="AA194" i="1"/>
  <c r="AA192" i="1"/>
  <c r="AF183" i="1"/>
  <c r="AC181" i="1"/>
  <c r="AE181" i="1" s="1"/>
  <c r="AE166" i="1"/>
  <c r="AF166" i="1" s="1"/>
  <c r="AF159" i="1"/>
  <c r="AC157" i="1"/>
  <c r="AE157" i="1" s="1"/>
  <c r="AB150" i="1"/>
  <c r="AE142" i="1"/>
  <c r="AF135" i="1"/>
  <c r="AC133" i="1"/>
  <c r="AE133" i="1" s="1"/>
  <c r="AF133" i="1" s="1"/>
  <c r="AB126" i="1"/>
  <c r="AE118" i="1"/>
  <c r="AF118" i="1" s="1"/>
  <c r="AC109" i="1"/>
  <c r="AE109" i="1" s="1"/>
  <c r="AB102" i="1"/>
  <c r="AE94" i="1"/>
  <c r="AF94" i="1" s="1"/>
  <c r="AC82" i="1"/>
  <c r="AA82" i="1"/>
  <c r="AA53" i="1"/>
  <c r="AC53" i="1"/>
  <c r="AE53" i="1" s="1"/>
  <c r="AE42" i="1"/>
  <c r="AF5567" i="2"/>
  <c r="AB5017" i="2"/>
  <c r="AB1326" i="2"/>
  <c r="AC1326" i="2"/>
  <c r="AE1326" i="2" s="1"/>
  <c r="AC5000" i="2"/>
  <c r="AE5000" i="2" s="1"/>
  <c r="AB5000" i="2"/>
  <c r="AC3222" i="2"/>
  <c r="AE3222" i="2" s="1"/>
  <c r="AB3222" i="2"/>
  <c r="AC201" i="2"/>
  <c r="AE201" i="2" s="1"/>
  <c r="AB201" i="2"/>
  <c r="W131" i="1"/>
  <c r="AE199" i="1"/>
  <c r="AF199" i="1" s="1"/>
  <c r="AA179" i="1"/>
  <c r="AC168" i="1"/>
  <c r="AA166" i="1"/>
  <c r="AA155" i="1"/>
  <c r="AC144" i="1"/>
  <c r="AA142" i="1"/>
  <c r="AA131" i="1"/>
  <c r="AC120" i="1"/>
  <c r="AA118" i="1"/>
  <c r="AA107" i="1"/>
  <c r="AC96" i="1"/>
  <c r="AE96" i="1" s="1"/>
  <c r="AF96" i="1" s="1"/>
  <c r="AA94" i="1"/>
  <c r="W84" i="1"/>
  <c r="X84" i="1" s="1"/>
  <c r="AC84" i="1"/>
  <c r="AE84" i="1" s="1"/>
  <c r="AF84" i="1" s="1"/>
  <c r="AF78" i="1"/>
  <c r="AC75" i="1"/>
  <c r="AE75" i="1" s="1"/>
  <c r="AA75" i="1"/>
  <c r="AA21" i="1"/>
  <c r="AC21" i="1"/>
  <c r="AE21" i="1" s="1"/>
  <c r="AC4" i="1"/>
  <c r="AE4" i="1" s="1"/>
  <c r="AF4" i="1" s="1"/>
  <c r="AA4" i="1"/>
  <c r="AB2" i="1"/>
  <c r="AE3869" i="2"/>
  <c r="AF3869" i="2" s="1"/>
  <c r="AF1234" i="2"/>
  <c r="W181" i="1"/>
  <c r="AB5569" i="2"/>
  <c r="AC5569" i="2"/>
  <c r="AE5569" i="2" s="1"/>
  <c r="AC6061" i="2"/>
  <c r="AB6061" i="2"/>
  <c r="AC5002" i="2"/>
  <c r="AB5002" i="2"/>
  <c r="AC3224" i="2"/>
  <c r="AB3224" i="2"/>
  <c r="AC233" i="2"/>
  <c r="AE233" i="2" s="1"/>
  <c r="AB233" i="2"/>
  <c r="AC6561" i="2"/>
  <c r="AB6561" i="2"/>
  <c r="V5149" i="2"/>
  <c r="AC5149" i="2"/>
  <c r="AE5149" i="2" s="1"/>
  <c r="W120" i="1"/>
  <c r="W107" i="1"/>
  <c r="AF107" i="1" s="1"/>
  <c r="W201" i="1"/>
  <c r="AC197" i="1"/>
  <c r="AA195" i="1"/>
  <c r="W190" i="1"/>
  <c r="W188" i="1"/>
  <c r="AA186" i="1"/>
  <c r="AE182" i="1"/>
  <c r="AF182" i="1" s="1"/>
  <c r="AE175" i="1"/>
  <c r="AF175" i="1" s="1"/>
  <c r="AC173" i="1"/>
  <c r="AE173" i="1" s="1"/>
  <c r="AF173" i="1" s="1"/>
  <c r="AE158" i="1"/>
  <c r="AF158" i="1" s="1"/>
  <c r="AE151" i="1"/>
  <c r="AF151" i="1" s="1"/>
  <c r="AC149" i="1"/>
  <c r="AE149" i="1" s="1"/>
  <c r="AF149" i="1" s="1"/>
  <c r="AE134" i="1"/>
  <c r="AF134" i="1" s="1"/>
  <c r="AE127" i="1"/>
  <c r="AF127" i="1" s="1"/>
  <c r="AC125" i="1"/>
  <c r="AE125" i="1" s="1"/>
  <c r="AE110" i="1"/>
  <c r="AF110" i="1" s="1"/>
  <c r="AE103" i="1"/>
  <c r="AC101" i="1"/>
  <c r="AE101" i="1" s="1"/>
  <c r="AC88" i="1"/>
  <c r="AG77" i="1"/>
  <c r="AE50" i="1"/>
  <c r="AA29" i="1"/>
  <c r="AC29" i="1"/>
  <c r="AE29" i="1" s="1"/>
  <c r="V4633" i="2"/>
  <c r="W4633" i="2" s="1"/>
  <c r="X4633" i="2" s="1"/>
  <c r="AF4168" i="2"/>
  <c r="AB4166" i="2"/>
  <c r="AB1330" i="2"/>
  <c r="AC1330" i="2"/>
  <c r="AE1330" i="2" s="1"/>
  <c r="AB348" i="2"/>
  <c r="AC348" i="2"/>
  <c r="AE348" i="2" s="1"/>
  <c r="AF348" i="2" s="1"/>
  <c r="AC6663" i="2"/>
  <c r="AE6663" i="2" s="1"/>
  <c r="AB6663" i="2"/>
  <c r="AC4151" i="2"/>
  <c r="AB4151" i="2"/>
  <c r="AB6544" i="2"/>
  <c r="AC6544" i="2"/>
  <c r="AB1877" i="2"/>
  <c r="AC1877" i="2"/>
  <c r="AE1877" i="2" s="1"/>
  <c r="AB878" i="2"/>
  <c r="AC878" i="2"/>
  <c r="AE878" i="2" s="1"/>
  <c r="V1106" i="2"/>
  <c r="AC1106" i="2"/>
  <c r="AE1106" i="2" s="1"/>
  <c r="W157" i="1"/>
  <c r="W199" i="1"/>
  <c r="X199" i="1" s="1"/>
  <c r="AB199" i="1" s="1"/>
  <c r="AF191" i="1"/>
  <c r="AA171" i="1"/>
  <c r="AC160" i="1"/>
  <c r="AA158" i="1"/>
  <c r="AA147" i="1"/>
  <c r="AC136" i="1"/>
  <c r="AE136" i="1" s="1"/>
  <c r="AF136" i="1" s="1"/>
  <c r="AA134" i="1"/>
  <c r="AA123" i="1"/>
  <c r="AC112" i="1"/>
  <c r="AA110" i="1"/>
  <c r="AA99" i="1"/>
  <c r="AF74" i="1"/>
  <c r="AC72" i="1"/>
  <c r="AE72" i="1" s="1"/>
  <c r="AA33" i="1"/>
  <c r="AC33" i="1"/>
  <c r="AE33" i="1" s="1"/>
  <c r="AC6652" i="2"/>
  <c r="AE6652" i="2" s="1"/>
  <c r="AB6652" i="2"/>
  <c r="AC5551" i="2"/>
  <c r="AE5551" i="2" s="1"/>
  <c r="AB5551" i="2"/>
  <c r="AC3858" i="2"/>
  <c r="AB3858" i="2"/>
  <c r="AC3522" i="2"/>
  <c r="AB3522" i="2"/>
  <c r="AC1216" i="2"/>
  <c r="AB1216" i="2"/>
  <c r="AA86" i="1"/>
  <c r="AC86" i="1"/>
  <c r="AE86" i="1" s="1"/>
  <c r="AF86" i="1" s="1"/>
  <c r="AC3520" i="2"/>
  <c r="AE3520" i="2" s="1"/>
  <c r="AB3520" i="2"/>
  <c r="V5224" i="2"/>
  <c r="AC5224" i="2"/>
  <c r="AE5224" i="2" s="1"/>
  <c r="AB1664" i="2"/>
  <c r="AC1664" i="2"/>
  <c r="AE1664" i="2" s="1"/>
  <c r="AB1601" i="2"/>
  <c r="AC1601" i="2"/>
  <c r="AE1601" i="2" s="1"/>
  <c r="AB1148" i="2"/>
  <c r="AC1148" i="2"/>
  <c r="AE1148" i="2" s="1"/>
  <c r="AF195" i="1"/>
  <c r="W179" i="1"/>
  <c r="W155" i="1"/>
  <c r="W197" i="1"/>
  <c r="AE178" i="1"/>
  <c r="AF178" i="1" s="1"/>
  <c r="AC169" i="1"/>
  <c r="AE169" i="1" s="1"/>
  <c r="AF169" i="1" s="1"/>
  <c r="AE154" i="1"/>
  <c r="AF154" i="1" s="1"/>
  <c r="AC145" i="1"/>
  <c r="AE145" i="1" s="1"/>
  <c r="AF145" i="1" s="1"/>
  <c r="AE130" i="1"/>
  <c r="AF130" i="1" s="1"/>
  <c r="AC121" i="1"/>
  <c r="AE121" i="1" s="1"/>
  <c r="AE106" i="1"/>
  <c r="AC97" i="1"/>
  <c r="AE97" i="1" s="1"/>
  <c r="AF97" i="1" s="1"/>
  <c r="AE54" i="1"/>
  <c r="AA37" i="1"/>
  <c r="AC37" i="1"/>
  <c r="AE37" i="1" s="1"/>
  <c r="AB2312" i="2"/>
  <c r="AC2312" i="2"/>
  <c r="AE2312" i="2" s="1"/>
  <c r="AB6687" i="2"/>
  <c r="AC6687" i="2"/>
  <c r="AE6687" i="2" s="1"/>
  <c r="AC2164" i="2"/>
  <c r="AE2164" i="2" s="1"/>
  <c r="AB2164" i="2"/>
  <c r="V2970" i="2"/>
  <c r="AC2970" i="2"/>
  <c r="AE2970" i="2" s="1"/>
  <c r="AB2970" i="2"/>
  <c r="AE187" i="1"/>
  <c r="AF187" i="1" s="1"/>
  <c r="W184" i="1"/>
  <c r="AC180" i="1"/>
  <c r="AA178" i="1"/>
  <c r="W173" i="1"/>
  <c r="W171" i="1"/>
  <c r="AF171" i="1" s="1"/>
  <c r="AA167" i="1"/>
  <c r="W160" i="1"/>
  <c r="AC156" i="1"/>
  <c r="AE156" i="1" s="1"/>
  <c r="AF156" i="1" s="1"/>
  <c r="AA154" i="1"/>
  <c r="W149" i="1"/>
  <c r="W147" i="1"/>
  <c r="AF147" i="1" s="1"/>
  <c r="AA143" i="1"/>
  <c r="W136" i="1"/>
  <c r="AC132" i="1"/>
  <c r="AA130" i="1"/>
  <c r="W125" i="1"/>
  <c r="W123" i="1"/>
  <c r="AF123" i="1" s="1"/>
  <c r="AA119" i="1"/>
  <c r="W112" i="1"/>
  <c r="AC108" i="1"/>
  <c r="AE108" i="1" s="1"/>
  <c r="AF108" i="1" s="1"/>
  <c r="AA106" i="1"/>
  <c r="W101" i="1"/>
  <c r="W99" i="1"/>
  <c r="AF99" i="1" s="1"/>
  <c r="AA95" i="1"/>
  <c r="AA41" i="1"/>
  <c r="AC41" i="1"/>
  <c r="AE41" i="1" s="1"/>
  <c r="AE22" i="1"/>
  <c r="AC6690" i="2"/>
  <c r="AE6690" i="2" s="1"/>
  <c r="AF6690" i="2" s="1"/>
  <c r="AB6690" i="2"/>
  <c r="AB5573" i="2"/>
  <c r="AC5573" i="2"/>
  <c r="AE5573" i="2" s="1"/>
  <c r="AB4630" i="2"/>
  <c r="AC4630" i="2"/>
  <c r="AE4630" i="2" s="1"/>
  <c r="AC3866" i="2"/>
  <c r="AE3866" i="2" s="1"/>
  <c r="AF3866" i="2" s="1"/>
  <c r="AB3866" i="2"/>
  <c r="AB235" i="2"/>
  <c r="AC235" i="2"/>
  <c r="AE235" i="2" s="1"/>
  <c r="V6687" i="2"/>
  <c r="AG6687" i="2" s="1"/>
  <c r="AC6680" i="2"/>
  <c r="AB6680" i="2"/>
  <c r="AC6665" i="2"/>
  <c r="AB6665" i="2"/>
  <c r="AC6549" i="2"/>
  <c r="AB6549" i="2"/>
  <c r="AB1638" i="2"/>
  <c r="AC1638" i="2"/>
  <c r="AE1638" i="2" s="1"/>
  <c r="V1088" i="2"/>
  <c r="AC1088" i="2"/>
  <c r="AE1088" i="2" s="1"/>
  <c r="W86" i="1"/>
  <c r="AF167" i="1"/>
  <c r="AF143" i="1"/>
  <c r="AA79" i="1"/>
  <c r="W72" i="1"/>
  <c r="X72" i="1" s="1"/>
  <c r="AA45" i="1"/>
  <c r="AC45" i="1"/>
  <c r="AE45" i="1" s="1"/>
  <c r="AF6073" i="2"/>
  <c r="AB6071" i="2"/>
  <c r="AF2870" i="2"/>
  <c r="AB2868" i="2"/>
  <c r="AB1760" i="2"/>
  <c r="AC1760" i="2"/>
  <c r="AE1760" i="2" s="1"/>
  <c r="AF1760" i="2" s="1"/>
  <c r="AC5553" i="2"/>
  <c r="AB5553" i="2"/>
  <c r="AG3516" i="2"/>
  <c r="AF3516" i="2"/>
  <c r="AC2860" i="2"/>
  <c r="AE2860" i="2" s="1"/>
  <c r="AB2860" i="2"/>
  <c r="AG749" i="2"/>
  <c r="AF749" i="2"/>
  <c r="AB6628" i="2"/>
  <c r="AC6628" i="2"/>
  <c r="AE6628" i="2" s="1"/>
  <c r="AG2856" i="2"/>
  <c r="AF2856" i="2"/>
  <c r="AC753" i="2"/>
  <c r="AE753" i="2" s="1"/>
  <c r="AB753" i="2"/>
  <c r="AB5392" i="2"/>
  <c r="AC5392" i="2"/>
  <c r="AE5392" i="2" s="1"/>
  <c r="V1958" i="2"/>
  <c r="AB1958" i="2"/>
  <c r="V1052" i="2"/>
  <c r="AC1052" i="2"/>
  <c r="AE1052" i="2" s="1"/>
  <c r="AA6691" i="2"/>
  <c r="AB6691" i="2" s="1"/>
  <c r="W144" i="1"/>
  <c r="W96" i="1"/>
  <c r="AB3867" i="2"/>
  <c r="AC3867" i="2"/>
  <c r="AE3867" i="2" s="1"/>
  <c r="AF174" i="1"/>
  <c r="W169" i="1"/>
  <c r="W156" i="1"/>
  <c r="W145" i="1"/>
  <c r="W121" i="1"/>
  <c r="W119" i="1"/>
  <c r="W97" i="1"/>
  <c r="W95" i="1"/>
  <c r="AA9" i="1"/>
  <c r="AC9" i="1"/>
  <c r="AE9" i="1" s="1"/>
  <c r="AB1235" i="2"/>
  <c r="AC1235" i="2"/>
  <c r="AE1235" i="2" s="1"/>
  <c r="AF164" i="2"/>
  <c r="AC2307" i="2"/>
  <c r="AE2307" i="2" s="1"/>
  <c r="AB2307" i="2"/>
  <c r="V6628" i="2"/>
  <c r="AC4947" i="2"/>
  <c r="AE4947" i="2" s="1"/>
  <c r="AB4947" i="2"/>
  <c r="AA25" i="1"/>
  <c r="AC25" i="1"/>
  <c r="AE25" i="1" s="1"/>
  <c r="AC4633" i="2"/>
  <c r="AE4633" i="2" s="1"/>
  <c r="AB4633" i="2"/>
  <c r="W180" i="1"/>
  <c r="W167" i="1"/>
  <c r="W200" i="1"/>
  <c r="AA196" i="1"/>
  <c r="W189" i="1"/>
  <c r="AE170" i="1"/>
  <c r="AF170" i="1" s="1"/>
  <c r="AE163" i="1"/>
  <c r="AF163" i="1" s="1"/>
  <c r="AC161" i="1"/>
  <c r="AE161" i="1" s="1"/>
  <c r="AF161" i="1" s="1"/>
  <c r="AE146" i="1"/>
  <c r="AF146" i="1" s="1"/>
  <c r="AE139" i="1"/>
  <c r="AF139" i="1" s="1"/>
  <c r="AC137" i="1"/>
  <c r="AE137" i="1" s="1"/>
  <c r="AF137" i="1" s="1"/>
  <c r="AE122" i="1"/>
  <c r="AF122" i="1" s="1"/>
  <c r="AE115" i="1"/>
  <c r="AF115" i="1" s="1"/>
  <c r="AC113" i="1"/>
  <c r="AE113" i="1" s="1"/>
  <c r="AF113" i="1" s="1"/>
  <c r="AE98" i="1"/>
  <c r="AE91" i="1"/>
  <c r="AE89" i="1"/>
  <c r="AG81" i="1"/>
  <c r="AA49" i="1"/>
  <c r="AC49" i="1"/>
  <c r="AE49" i="1" s="1"/>
  <c r="AE34" i="1"/>
  <c r="AA13" i="1"/>
  <c r="AC13" i="1"/>
  <c r="AE13" i="1" s="1"/>
  <c r="AE2311" i="2"/>
  <c r="AF2311" i="2" s="1"/>
  <c r="AF155" i="1"/>
  <c r="AA57" i="1"/>
  <c r="AC57" i="1"/>
  <c r="AE57" i="1" s="1"/>
  <c r="V5146" i="2"/>
  <c r="AC5146" i="2"/>
  <c r="AE5146" i="2" s="1"/>
  <c r="AE186" i="1"/>
  <c r="AF186" i="1" s="1"/>
  <c r="W168" i="1"/>
  <c r="W109" i="1"/>
  <c r="AE14" i="1"/>
  <c r="AE198" i="1"/>
  <c r="AE196" i="1"/>
  <c r="W187" i="1"/>
  <c r="X187" i="1" s="1"/>
  <c r="AB187" i="1" s="1"/>
  <c r="AA159" i="1"/>
  <c r="AC148" i="1"/>
  <c r="AA146" i="1"/>
  <c r="AA135" i="1"/>
  <c r="AC124" i="1"/>
  <c r="AA122" i="1"/>
  <c r="AA111" i="1"/>
  <c r="AC100" i="1"/>
  <c r="AA98" i="1"/>
  <c r="AE82" i="1"/>
  <c r="AF82" i="1" s="1"/>
  <c r="AA17" i="1"/>
  <c r="AC17" i="1"/>
  <c r="AE17" i="1" s="1"/>
  <c r="AF2" i="1"/>
  <c r="AB6075" i="2"/>
  <c r="AC6075" i="2"/>
  <c r="AE6075" i="2" s="1"/>
  <c r="AC5572" i="2"/>
  <c r="AE5572" i="2" s="1"/>
  <c r="AB5572" i="2"/>
  <c r="AB4634" i="2"/>
  <c r="AC4634" i="2"/>
  <c r="AE4634" i="2" s="1"/>
  <c r="AB3236" i="2"/>
  <c r="AC3236" i="2"/>
  <c r="AE3236" i="2" s="1"/>
  <c r="AB1764" i="2"/>
  <c r="AC1764" i="2"/>
  <c r="AE1764" i="2" s="1"/>
  <c r="AC4619" i="2"/>
  <c r="AB4619" i="2"/>
  <c r="AC2862" i="2"/>
  <c r="AB2862" i="2"/>
  <c r="AB80" i="1"/>
  <c r="V5574" i="2"/>
  <c r="W5574" i="2" s="1"/>
  <c r="X5574" i="2" s="1"/>
  <c r="V3868" i="2"/>
  <c r="W3868" i="2" s="1"/>
  <c r="X3868" i="2" s="1"/>
  <c r="V2580" i="2"/>
  <c r="W2580" i="2" s="1"/>
  <c r="X2580" i="2" s="1"/>
  <c r="AB2311" i="2"/>
  <c r="V1761" i="2"/>
  <c r="W1761" i="2" s="1"/>
  <c r="X1761" i="2" s="1"/>
  <c r="AB1759" i="2"/>
  <c r="V1323" i="2"/>
  <c r="W1323" i="2" s="1"/>
  <c r="X1323" i="2" s="1"/>
  <c r="AB1234" i="2"/>
  <c r="V538" i="2"/>
  <c r="W538" i="2" s="1"/>
  <c r="X538" i="2" s="1"/>
  <c r="AB536" i="2"/>
  <c r="AB282" i="2"/>
  <c r="AB164" i="2"/>
  <c r="AB6678" i="2"/>
  <c r="AB6661" i="2"/>
  <c r="AB6650" i="2"/>
  <c r="AB6059" i="2"/>
  <c r="AE5564" i="2"/>
  <c r="AG5564" i="2" s="1"/>
  <c r="AB5549" i="2"/>
  <c r="AE5547" i="2"/>
  <c r="AF5547" i="2" s="1"/>
  <c r="AB4998" i="2"/>
  <c r="AB4617" i="2"/>
  <c r="AB4615" i="2"/>
  <c r="AE4613" i="2"/>
  <c r="AF4613" i="2" s="1"/>
  <c r="AE4162" i="2"/>
  <c r="AF4162" i="2" s="1"/>
  <c r="AB4149" i="2"/>
  <c r="AB3856" i="2"/>
  <c r="AB3854" i="2"/>
  <c r="AE3852" i="2"/>
  <c r="AF3852" i="2" s="1"/>
  <c r="AB3518" i="2"/>
  <c r="AB3516" i="2"/>
  <c r="AE3512" i="2"/>
  <c r="AB3220" i="2"/>
  <c r="AB3218" i="2"/>
  <c r="AE3214" i="2"/>
  <c r="AF3214" i="2" s="1"/>
  <c r="AB2858" i="2"/>
  <c r="AB2856" i="2"/>
  <c r="AE2579" i="2"/>
  <c r="AB2162" i="2"/>
  <c r="AB1757" i="2"/>
  <c r="AE1753" i="2"/>
  <c r="AF1753" i="2" s="1"/>
  <c r="AB751" i="2"/>
  <c r="AB749" i="2"/>
  <c r="AE637" i="2"/>
  <c r="AB99" i="2"/>
  <c r="AB6637" i="2"/>
  <c r="AC6626" i="2"/>
  <c r="AE6626" i="2" s="1"/>
  <c r="AG6626" i="2" s="1"/>
  <c r="AB6621" i="2"/>
  <c r="AC6566" i="2"/>
  <c r="AC6554" i="2"/>
  <c r="AB6539" i="2"/>
  <c r="AC6539" i="2"/>
  <c r="AB6536" i="2"/>
  <c r="AC6536" i="2"/>
  <c r="AB6533" i="2"/>
  <c r="AC6533" i="2"/>
  <c r="AB6530" i="2"/>
  <c r="AC6530" i="2"/>
  <c r="AB6527" i="2"/>
  <c r="AC6527" i="2"/>
  <c r="AB6524" i="2"/>
  <c r="AC6524" i="2"/>
  <c r="AB6521" i="2"/>
  <c r="AC6521" i="2"/>
  <c r="AB6518" i="2"/>
  <c r="AC6518" i="2"/>
  <c r="AB6515" i="2"/>
  <c r="AC6515" i="2"/>
  <c r="AB6512" i="2"/>
  <c r="AC6512" i="2"/>
  <c r="AB6509" i="2"/>
  <c r="AC6509" i="2"/>
  <c r="AB6506" i="2"/>
  <c r="AC6506" i="2"/>
  <c r="AB6503" i="2"/>
  <c r="AC6503" i="2"/>
  <c r="AB6500" i="2"/>
  <c r="AC6500" i="2"/>
  <c r="AB6497" i="2"/>
  <c r="AC6497" i="2"/>
  <c r="AB6494" i="2"/>
  <c r="AC6494" i="2"/>
  <c r="AB6491" i="2"/>
  <c r="AC6491" i="2"/>
  <c r="AB6488" i="2"/>
  <c r="AC6488" i="2"/>
  <c r="AB6485" i="2"/>
  <c r="AC6485" i="2"/>
  <c r="AB6482" i="2"/>
  <c r="AC6482" i="2"/>
  <c r="AB6479" i="2"/>
  <c r="AC6479" i="2"/>
  <c r="AB6476" i="2"/>
  <c r="AC6476" i="2"/>
  <c r="AB6473" i="2"/>
  <c r="AC6473" i="2"/>
  <c r="AB6470" i="2"/>
  <c r="AC6470" i="2"/>
  <c r="AB6467" i="2"/>
  <c r="AC6467" i="2"/>
  <c r="AB6464" i="2"/>
  <c r="AC6464" i="2"/>
  <c r="AB6461" i="2"/>
  <c r="AC6461" i="2"/>
  <c r="AB6458" i="2"/>
  <c r="AC6458" i="2"/>
  <c r="AB6455" i="2"/>
  <c r="AC6455" i="2"/>
  <c r="AB6452" i="2"/>
  <c r="AC6452" i="2"/>
  <c r="AE6452" i="2" s="1"/>
  <c r="AG6452" i="2" s="1"/>
  <c r="AB6449" i="2"/>
  <c r="AC6449" i="2"/>
  <c r="AE6449" i="2" s="1"/>
  <c r="AB6446" i="2"/>
  <c r="AC6446" i="2"/>
  <c r="AE6446" i="2" s="1"/>
  <c r="AB6443" i="2"/>
  <c r="AC6443" i="2"/>
  <c r="AE6443" i="2" s="1"/>
  <c r="AG6443" i="2" s="1"/>
  <c r="AB6440" i="2"/>
  <c r="AC6440" i="2"/>
  <c r="AE6440" i="2" s="1"/>
  <c r="AB6437" i="2"/>
  <c r="AC6437" i="2"/>
  <c r="AE6437" i="2" s="1"/>
  <c r="AG6437" i="2" s="1"/>
  <c r="AB6434" i="2"/>
  <c r="AC6434" i="2"/>
  <c r="AE6434" i="2" s="1"/>
  <c r="AG6434" i="2" s="1"/>
  <c r="AB6431" i="2"/>
  <c r="AC6431" i="2"/>
  <c r="AE6431" i="2" s="1"/>
  <c r="AG6431" i="2" s="1"/>
  <c r="AB6428" i="2"/>
  <c r="AC6428" i="2"/>
  <c r="AE6428" i="2" s="1"/>
  <c r="AF6428" i="2" s="1"/>
  <c r="AB6425" i="2"/>
  <c r="AC6425" i="2"/>
  <c r="AE6425" i="2" s="1"/>
  <c r="AG6425" i="2" s="1"/>
  <c r="AB6422" i="2"/>
  <c r="AC6422" i="2"/>
  <c r="AE6422" i="2" s="1"/>
  <c r="AB6419" i="2"/>
  <c r="AC6419" i="2"/>
  <c r="AE6419" i="2" s="1"/>
  <c r="AB6416" i="2"/>
  <c r="AC6416" i="2"/>
  <c r="AE6416" i="2" s="1"/>
  <c r="AG6416" i="2" s="1"/>
  <c r="AB6413" i="2"/>
  <c r="AC6413" i="2"/>
  <c r="AE6413" i="2" s="1"/>
  <c r="AG6413" i="2" s="1"/>
  <c r="AB6410" i="2"/>
  <c r="AC6410" i="2"/>
  <c r="AE6410" i="2" s="1"/>
  <c r="AB6407" i="2"/>
  <c r="AC6407" i="2"/>
  <c r="AE6407" i="2" s="1"/>
  <c r="AG6407" i="2" s="1"/>
  <c r="AB6404" i="2"/>
  <c r="AC6404" i="2"/>
  <c r="AE6404" i="2" s="1"/>
  <c r="AB6401" i="2"/>
  <c r="AC6401" i="2"/>
  <c r="AE6401" i="2" s="1"/>
  <c r="AG6401" i="2" s="1"/>
  <c r="AB6398" i="2"/>
  <c r="AC6398" i="2"/>
  <c r="AE6398" i="2" s="1"/>
  <c r="AG6398" i="2" s="1"/>
  <c r="AB6392" i="2"/>
  <c r="AC6392" i="2"/>
  <c r="AE6392" i="2" s="1"/>
  <c r="AB6386" i="2"/>
  <c r="AC6386" i="2"/>
  <c r="AE6386" i="2" s="1"/>
  <c r="AB6380" i="2"/>
  <c r="AC6380" i="2"/>
  <c r="AE6380" i="2" s="1"/>
  <c r="AG6380" i="2" s="1"/>
  <c r="AB6374" i="2"/>
  <c r="AC6374" i="2"/>
  <c r="AE6374" i="2" s="1"/>
  <c r="AB6368" i="2"/>
  <c r="AC6368" i="2"/>
  <c r="AE6368" i="2" s="1"/>
  <c r="AB6362" i="2"/>
  <c r="AC6362" i="2"/>
  <c r="AE6362" i="2" s="1"/>
  <c r="AG6362" i="2" s="1"/>
  <c r="AB6356" i="2"/>
  <c r="AC6356" i="2"/>
  <c r="AE6356" i="2" s="1"/>
  <c r="AB6350" i="2"/>
  <c r="AC6350" i="2"/>
  <c r="AE6350" i="2" s="1"/>
  <c r="AB6344" i="2"/>
  <c r="AC6344" i="2"/>
  <c r="AE6344" i="2" s="1"/>
  <c r="AB6338" i="2"/>
  <c r="AC6338" i="2"/>
  <c r="AE6338" i="2" s="1"/>
  <c r="AB6332" i="2"/>
  <c r="AC6332" i="2"/>
  <c r="AE6332" i="2" s="1"/>
  <c r="AB6326" i="2"/>
  <c r="AC6326" i="2"/>
  <c r="AE6326" i="2" s="1"/>
  <c r="AB6320" i="2"/>
  <c r="AC6320" i="2"/>
  <c r="AE6320" i="2" s="1"/>
  <c r="AB6314" i="2"/>
  <c r="AC6314" i="2"/>
  <c r="AE6314" i="2" s="1"/>
  <c r="AB6308" i="2"/>
  <c r="AC6308" i="2"/>
  <c r="AE6308" i="2" s="1"/>
  <c r="AB6302" i="2"/>
  <c r="AC6302" i="2"/>
  <c r="AE6302" i="2" s="1"/>
  <c r="AB6296" i="2"/>
  <c r="AC6296" i="2"/>
  <c r="AE6296" i="2" s="1"/>
  <c r="AB6290" i="2"/>
  <c r="AC6290" i="2"/>
  <c r="AE6290" i="2" s="1"/>
  <c r="AB6021" i="2"/>
  <c r="AC6021" i="2"/>
  <c r="AE6021" i="2" s="1"/>
  <c r="AF2309" i="2"/>
  <c r="AF1331" i="2"/>
  <c r="AG6683" i="2"/>
  <c r="AF6678" i="2"/>
  <c r="AF6650" i="2"/>
  <c r="AF4617" i="2"/>
  <c r="AF3856" i="2"/>
  <c r="AF3218" i="2"/>
  <c r="AG2579" i="2"/>
  <c r="AF1757" i="2"/>
  <c r="AG637" i="2"/>
  <c r="AG6644" i="2"/>
  <c r="AG6449" i="2"/>
  <c r="AG6440" i="2"/>
  <c r="AG6422" i="2"/>
  <c r="AG6419" i="2"/>
  <c r="AG6404" i="2"/>
  <c r="AG6392" i="2"/>
  <c r="AG6374" i="2"/>
  <c r="AG6368" i="2"/>
  <c r="AG6356" i="2"/>
  <c r="AE6074" i="2"/>
  <c r="AF6074" i="2" s="1"/>
  <c r="V6071" i="2"/>
  <c r="AE5568" i="2"/>
  <c r="AF5568" i="2" s="1"/>
  <c r="V5017" i="2"/>
  <c r="W5017" i="2" s="1"/>
  <c r="X5017" i="2" s="1"/>
  <c r="AE4629" i="2"/>
  <c r="AF4629" i="2" s="1"/>
  <c r="V4166" i="2"/>
  <c r="W4166" i="2" s="1"/>
  <c r="X4166" i="2" s="1"/>
  <c r="AE3235" i="2"/>
  <c r="AF3235" i="2" s="1"/>
  <c r="V2868" i="2"/>
  <c r="W2868" i="2" s="1"/>
  <c r="X2868" i="2" s="1"/>
  <c r="AE1876" i="2"/>
  <c r="AF1876" i="2" s="1"/>
  <c r="V1764" i="2"/>
  <c r="W1764" i="2" s="1"/>
  <c r="X1764" i="2" s="1"/>
  <c r="AC1329" i="2"/>
  <c r="AE1329" i="2" s="1"/>
  <c r="AF1329" i="2" s="1"/>
  <c r="V1326" i="2"/>
  <c r="W1326" i="2" s="1"/>
  <c r="X1326" i="2" s="1"/>
  <c r="AC1230" i="2"/>
  <c r="AE1230" i="2" s="1"/>
  <c r="AF1230" i="2" s="1"/>
  <c r="V878" i="2"/>
  <c r="AC485" i="2"/>
  <c r="AE485" i="2" s="1"/>
  <c r="AF485" i="2" s="1"/>
  <c r="V348" i="2"/>
  <c r="W348" i="2" s="1"/>
  <c r="X348" i="2" s="1"/>
  <c r="AC278" i="2"/>
  <c r="AE278" i="2" s="1"/>
  <c r="AF278" i="2" s="1"/>
  <c r="V235" i="2"/>
  <c r="W235" i="2" s="1"/>
  <c r="X235" i="2" s="1"/>
  <c r="AE45" i="2"/>
  <c r="AE6682" i="2"/>
  <c r="V6680" i="2"/>
  <c r="W6680" i="2" s="1"/>
  <c r="X6680" i="2" s="1"/>
  <c r="AE6667" i="2"/>
  <c r="V6665" i="2"/>
  <c r="V6663" i="2"/>
  <c r="AE6654" i="2"/>
  <c r="V6652" i="2"/>
  <c r="W6652" i="2" s="1"/>
  <c r="X6652" i="2" s="1"/>
  <c r="V6061" i="2"/>
  <c r="AE5555" i="2"/>
  <c r="V5553" i="2"/>
  <c r="W5553" i="2" s="1"/>
  <c r="X5553" i="2" s="1"/>
  <c r="V5551" i="2"/>
  <c r="W5551" i="2" s="1"/>
  <c r="X5551" i="2" s="1"/>
  <c r="AE5004" i="2"/>
  <c r="V5002" i="2"/>
  <c r="V5000" i="2"/>
  <c r="AE4621" i="2"/>
  <c r="V4619" i="2"/>
  <c r="W4619" i="2" s="1"/>
  <c r="X4619" i="2" s="1"/>
  <c r="AE4153" i="2"/>
  <c r="V4151" i="2"/>
  <c r="W4151" i="2" s="1"/>
  <c r="X4151" i="2" s="1"/>
  <c r="AE3860" i="2"/>
  <c r="V3858" i="2"/>
  <c r="W3858" i="2" s="1"/>
  <c r="X3858" i="2" s="1"/>
  <c r="V3522" i="2"/>
  <c r="V3520" i="2"/>
  <c r="AE3226" i="2"/>
  <c r="V3224" i="2"/>
  <c r="W3224" i="2" s="1"/>
  <c r="X3224" i="2" s="1"/>
  <c r="V3222" i="2"/>
  <c r="W3222" i="2" s="1"/>
  <c r="X3222" i="2" s="1"/>
  <c r="AE2864" i="2"/>
  <c r="V2862" i="2"/>
  <c r="V2860" i="2"/>
  <c r="AE2570" i="2"/>
  <c r="V2307" i="2"/>
  <c r="W2307" i="2" s="1"/>
  <c r="X2307" i="2" s="1"/>
  <c r="V2164" i="2"/>
  <c r="AE1218" i="2"/>
  <c r="V1216" i="2"/>
  <c r="V753" i="2"/>
  <c r="AE324" i="2"/>
  <c r="V233" i="2"/>
  <c r="W233" i="2" s="1"/>
  <c r="X233" i="2" s="1"/>
  <c r="V201" i="2"/>
  <c r="W201" i="2" s="1"/>
  <c r="X201" i="2" s="1"/>
  <c r="AC6623" i="2"/>
  <c r="AE6623" i="2" s="1"/>
  <c r="AF6623" i="2" s="1"/>
  <c r="AC6618" i="2"/>
  <c r="AC6616" i="2"/>
  <c r="AC6614" i="2"/>
  <c r="AC6612" i="2"/>
  <c r="AC6610" i="2"/>
  <c r="AE6610" i="2" s="1"/>
  <c r="AG6610" i="2" s="1"/>
  <c r="AC6608" i="2"/>
  <c r="AC6606" i="2"/>
  <c r="AC6604" i="2"/>
  <c r="AC6602" i="2"/>
  <c r="AC6600" i="2"/>
  <c r="AC6598" i="2"/>
  <c r="AC6596" i="2"/>
  <c r="AC6594" i="2"/>
  <c r="AC6592" i="2"/>
  <c r="AC6590" i="2"/>
  <c r="AC6588" i="2"/>
  <c r="AC6586" i="2"/>
  <c r="AE6586" i="2" s="1"/>
  <c r="AG6586" i="2" s="1"/>
  <c r="AC6584" i="2"/>
  <c r="AC6582" i="2"/>
  <c r="AC6580" i="2"/>
  <c r="AC6578" i="2"/>
  <c r="AC6576" i="2"/>
  <c r="AC6574" i="2"/>
  <c r="AC6572" i="2"/>
  <c r="AC6570" i="2"/>
  <c r="V6561" i="2"/>
  <c r="V6549" i="2"/>
  <c r="V6544" i="2"/>
  <c r="AB6541" i="2"/>
  <c r="AC6541" i="2"/>
  <c r="AC6251" i="2"/>
  <c r="AE6251" i="2" s="1"/>
  <c r="AB6251" i="2"/>
  <c r="AC6245" i="2"/>
  <c r="AE6245" i="2" s="1"/>
  <c r="AB6245" i="2"/>
  <c r="AC6047" i="2"/>
  <c r="AE6047" i="2" s="1"/>
  <c r="AB6047" i="2"/>
  <c r="AB5495" i="2"/>
  <c r="AC5495" i="2"/>
  <c r="AE5495" i="2" s="1"/>
  <c r="V6688" i="2"/>
  <c r="W6688" i="2" s="1"/>
  <c r="X6688" i="2" s="1"/>
  <c r="V5570" i="2"/>
  <c r="W5570" i="2" s="1"/>
  <c r="X5570" i="2" s="1"/>
  <c r="V4631" i="2"/>
  <c r="AF4631" i="2" s="1"/>
  <c r="V3527" i="2"/>
  <c r="V2309" i="2"/>
  <c r="W2309" i="2" s="1"/>
  <c r="X2309" i="2" s="1"/>
  <c r="V1331" i="2"/>
  <c r="W1331" i="2" s="1"/>
  <c r="X1331" i="2" s="1"/>
  <c r="V1232" i="2"/>
  <c r="W1232" i="2" s="1"/>
  <c r="X1232" i="2" s="1"/>
  <c r="AC537" i="2"/>
  <c r="AE537" i="2" s="1"/>
  <c r="V487" i="2"/>
  <c r="W487" i="2" s="1"/>
  <c r="X487" i="2" s="1"/>
  <c r="AC283" i="2"/>
  <c r="AE283" i="2" s="1"/>
  <c r="AF283" i="2" s="1"/>
  <c r="V280" i="2"/>
  <c r="W280" i="2" s="1"/>
  <c r="X280" i="2" s="1"/>
  <c r="AC165" i="2"/>
  <c r="AE165" i="2" s="1"/>
  <c r="V6682" i="2"/>
  <c r="W6682" i="2" s="1"/>
  <c r="X6682" i="2" s="1"/>
  <c r="AB6673" i="2"/>
  <c r="V6669" i="2"/>
  <c r="V6667" i="2"/>
  <c r="AB6658" i="2"/>
  <c r="V6654" i="2"/>
  <c r="W6654" i="2" s="1"/>
  <c r="X6654" i="2" s="1"/>
  <c r="AB6069" i="2"/>
  <c r="AB6067" i="2"/>
  <c r="V6063" i="2"/>
  <c r="W6063" i="2" s="1"/>
  <c r="X6063" i="2" s="1"/>
  <c r="AB6056" i="2"/>
  <c r="AB5563" i="2"/>
  <c r="AE5559" i="2"/>
  <c r="AF5559" i="2" s="1"/>
  <c r="V5557" i="2"/>
  <c r="W5557" i="2" s="1"/>
  <c r="X5557" i="2" s="1"/>
  <c r="V5555" i="2"/>
  <c r="W5555" i="2" s="1"/>
  <c r="X5555" i="2" s="1"/>
  <c r="AB5010" i="2"/>
  <c r="V5006" i="2"/>
  <c r="W5006" i="2" s="1"/>
  <c r="X5006" i="2" s="1"/>
  <c r="V5004" i="2"/>
  <c r="AB4995" i="2"/>
  <c r="AE4625" i="2"/>
  <c r="AF4625" i="2" s="1"/>
  <c r="V4621" i="2"/>
  <c r="W4621" i="2" s="1"/>
  <c r="X4621" i="2" s="1"/>
  <c r="AB4159" i="2"/>
  <c r="V4155" i="2"/>
  <c r="W4155" i="2" s="1"/>
  <c r="X4155" i="2" s="1"/>
  <c r="V4153" i="2"/>
  <c r="AB3864" i="2"/>
  <c r="V3860" i="2"/>
  <c r="W3860" i="2" s="1"/>
  <c r="X3860" i="2" s="1"/>
  <c r="AB3845" i="2"/>
  <c r="AB3843" i="2"/>
  <c r="AE3526" i="2"/>
  <c r="AF3526" i="2" s="1"/>
  <c r="V3524" i="2"/>
  <c r="W3524" i="2" s="1"/>
  <c r="X3524" i="2" s="1"/>
  <c r="AB3513" i="2"/>
  <c r="AB3234" i="2"/>
  <c r="AE3230" i="2"/>
  <c r="AF3230" i="2" s="1"/>
  <c r="V3228" i="2"/>
  <c r="W3228" i="2" s="1"/>
  <c r="X3228" i="2" s="1"/>
  <c r="V3226" i="2"/>
  <c r="W3226" i="2" s="1"/>
  <c r="X3226" i="2" s="1"/>
  <c r="AB3209" i="2"/>
  <c r="AB3207" i="2"/>
  <c r="AE3203" i="2"/>
  <c r="AF3203" i="2" s="1"/>
  <c r="V3201" i="2"/>
  <c r="V2864" i="2"/>
  <c r="AB2853" i="2"/>
  <c r="AB2578" i="2"/>
  <c r="AE2574" i="2"/>
  <c r="AF2574" i="2" s="1"/>
  <c r="V2572" i="2"/>
  <c r="W2572" i="2" s="1"/>
  <c r="X2572" i="2" s="1"/>
  <c r="V2570" i="2"/>
  <c r="W2570" i="2" s="1"/>
  <c r="X2570" i="2" s="1"/>
  <c r="AB1748" i="2"/>
  <c r="AB1226" i="2"/>
  <c r="AE1222" i="2"/>
  <c r="AF1222" i="2" s="1"/>
  <c r="V1220" i="2"/>
  <c r="V1218" i="2"/>
  <c r="AB746" i="2"/>
  <c r="AB636" i="2"/>
  <c r="AE387" i="2"/>
  <c r="V331" i="2"/>
  <c r="W331" i="2" s="1"/>
  <c r="X331" i="2" s="1"/>
  <c r="V324" i="2"/>
  <c r="W324" i="2" s="1"/>
  <c r="X324" i="2" s="1"/>
  <c r="AC6632" i="2"/>
  <c r="AE6632" i="2" s="1"/>
  <c r="V6568" i="2"/>
  <c r="AC6558" i="2"/>
  <c r="V6556" i="2"/>
  <c r="AC6546" i="2"/>
  <c r="V6541" i="2"/>
  <c r="AB6538" i="2"/>
  <c r="AC6538" i="2"/>
  <c r="AB6535" i="2"/>
  <c r="AC6535" i="2"/>
  <c r="AB6532" i="2"/>
  <c r="AC6532" i="2"/>
  <c r="AB6529" i="2"/>
  <c r="AC6529" i="2"/>
  <c r="AB6526" i="2"/>
  <c r="AC6526" i="2"/>
  <c r="AB6523" i="2"/>
  <c r="AC6523" i="2"/>
  <c r="AB6520" i="2"/>
  <c r="AC6520" i="2"/>
  <c r="AB6517" i="2"/>
  <c r="AC6517" i="2"/>
  <c r="AB6514" i="2"/>
  <c r="AC6514" i="2"/>
  <c r="AB6511" i="2"/>
  <c r="AC6511" i="2"/>
  <c r="AB6508" i="2"/>
  <c r="AC6508" i="2"/>
  <c r="AB6505" i="2"/>
  <c r="AC6505" i="2"/>
  <c r="AB6502" i="2"/>
  <c r="AC6502" i="2"/>
  <c r="AB6499" i="2"/>
  <c r="AC6499" i="2"/>
  <c r="AB6496" i="2"/>
  <c r="AC6496" i="2"/>
  <c r="AB6493" i="2"/>
  <c r="AC6493" i="2"/>
  <c r="AB6490" i="2"/>
  <c r="AC6490" i="2"/>
  <c r="AB6487" i="2"/>
  <c r="AC6487" i="2"/>
  <c r="AB6484" i="2"/>
  <c r="AC6484" i="2"/>
  <c r="AB6481" i="2"/>
  <c r="AC6481" i="2"/>
  <c r="AB6478" i="2"/>
  <c r="AC6478" i="2"/>
  <c r="AB6475" i="2"/>
  <c r="AC6475" i="2"/>
  <c r="AB6472" i="2"/>
  <c r="AC6472" i="2"/>
  <c r="AB6469" i="2"/>
  <c r="AC6469" i="2"/>
  <c r="AB6466" i="2"/>
  <c r="AC6466" i="2"/>
  <c r="AB6463" i="2"/>
  <c r="AC6463" i="2"/>
  <c r="AB6460" i="2"/>
  <c r="AC6460" i="2"/>
  <c r="AB6457" i="2"/>
  <c r="AC6457" i="2"/>
  <c r="AB6454" i="2"/>
  <c r="AC6454" i="2"/>
  <c r="AB6451" i="2"/>
  <c r="AC6451" i="2"/>
  <c r="AE6451" i="2" s="1"/>
  <c r="AG6451" i="2" s="1"/>
  <c r="AB6448" i="2"/>
  <c r="AC6448" i="2"/>
  <c r="AE6448" i="2" s="1"/>
  <c r="AG6448" i="2" s="1"/>
  <c r="AB6445" i="2"/>
  <c r="AC6445" i="2"/>
  <c r="AE6445" i="2" s="1"/>
  <c r="AB6442" i="2"/>
  <c r="AC6442" i="2"/>
  <c r="AE6442" i="2" s="1"/>
  <c r="AG6442" i="2" s="1"/>
  <c r="AB6439" i="2"/>
  <c r="AC6439" i="2"/>
  <c r="AE6439" i="2" s="1"/>
  <c r="AG6439" i="2" s="1"/>
  <c r="AB6436" i="2"/>
  <c r="AC6436" i="2"/>
  <c r="AE6436" i="2" s="1"/>
  <c r="AG6436" i="2" s="1"/>
  <c r="AB6433" i="2"/>
  <c r="AC6433" i="2"/>
  <c r="AE6433" i="2" s="1"/>
  <c r="AG6433" i="2" s="1"/>
  <c r="AB6430" i="2"/>
  <c r="AC6430" i="2"/>
  <c r="AE6430" i="2" s="1"/>
  <c r="AG6430" i="2" s="1"/>
  <c r="AB6427" i="2"/>
  <c r="AC6427" i="2"/>
  <c r="AE6427" i="2" s="1"/>
  <c r="AB6424" i="2"/>
  <c r="AC6424" i="2"/>
  <c r="AE6424" i="2" s="1"/>
  <c r="AG6424" i="2" s="1"/>
  <c r="AB6421" i="2"/>
  <c r="AC6421" i="2"/>
  <c r="AE6421" i="2" s="1"/>
  <c r="AB6418" i="2"/>
  <c r="AC6418" i="2"/>
  <c r="AE6418" i="2" s="1"/>
  <c r="AG6418" i="2" s="1"/>
  <c r="AB6415" i="2"/>
  <c r="AC6415" i="2"/>
  <c r="AE6415" i="2" s="1"/>
  <c r="AG6415" i="2" s="1"/>
  <c r="AB6412" i="2"/>
  <c r="AC6412" i="2"/>
  <c r="AE6412" i="2" s="1"/>
  <c r="AG6412" i="2" s="1"/>
  <c r="AB6409" i="2"/>
  <c r="AC6409" i="2"/>
  <c r="AE6409" i="2" s="1"/>
  <c r="AB6406" i="2"/>
  <c r="AC6406" i="2"/>
  <c r="AE6406" i="2" s="1"/>
  <c r="AG6406" i="2" s="1"/>
  <c r="AB6403" i="2"/>
  <c r="AC6403" i="2"/>
  <c r="AE6403" i="2" s="1"/>
  <c r="AB6400" i="2"/>
  <c r="AC6400" i="2"/>
  <c r="AE6400" i="2" s="1"/>
  <c r="AG6400" i="2" s="1"/>
  <c r="AB6397" i="2"/>
  <c r="AC6397" i="2"/>
  <c r="AE6397" i="2" s="1"/>
  <c r="AB6394" i="2"/>
  <c r="AC6394" i="2"/>
  <c r="AE6394" i="2" s="1"/>
  <c r="AG6394" i="2" s="1"/>
  <c r="AB6388" i="2"/>
  <c r="AC6388" i="2"/>
  <c r="AE6388" i="2" s="1"/>
  <c r="AB6382" i="2"/>
  <c r="AC6382" i="2"/>
  <c r="AE6382" i="2" s="1"/>
  <c r="AG6382" i="2" s="1"/>
  <c r="AB6376" i="2"/>
  <c r="AC6376" i="2"/>
  <c r="AE6376" i="2" s="1"/>
  <c r="AB6370" i="2"/>
  <c r="AC6370" i="2"/>
  <c r="AE6370" i="2" s="1"/>
  <c r="AB6364" i="2"/>
  <c r="AC6364" i="2"/>
  <c r="AE6364" i="2" s="1"/>
  <c r="AB6358" i="2"/>
  <c r="AC6358" i="2"/>
  <c r="AE6358" i="2" s="1"/>
  <c r="AB6352" i="2"/>
  <c r="AC6352" i="2"/>
  <c r="AE6352" i="2" s="1"/>
  <c r="AB6346" i="2"/>
  <c r="AC6346" i="2"/>
  <c r="AE6346" i="2" s="1"/>
  <c r="AB6340" i="2"/>
  <c r="AC6340" i="2"/>
  <c r="AE6340" i="2" s="1"/>
  <c r="AB6334" i="2"/>
  <c r="AC6334" i="2"/>
  <c r="AE6334" i="2" s="1"/>
  <c r="AB6328" i="2"/>
  <c r="AC6328" i="2"/>
  <c r="AE6328" i="2" s="1"/>
  <c r="AB6322" i="2"/>
  <c r="AC6322" i="2"/>
  <c r="AE6322" i="2" s="1"/>
  <c r="AB6316" i="2"/>
  <c r="AC6316" i="2"/>
  <c r="AE6316" i="2" s="1"/>
  <c r="AB6310" i="2"/>
  <c r="AC6310" i="2"/>
  <c r="AE6310" i="2" s="1"/>
  <c r="AB6304" i="2"/>
  <c r="AC6304" i="2"/>
  <c r="AE6304" i="2" s="1"/>
  <c r="AB6298" i="2"/>
  <c r="AC6298" i="2"/>
  <c r="AE6298" i="2" s="1"/>
  <c r="AB6292" i="2"/>
  <c r="AC6292" i="2"/>
  <c r="AE6292" i="2" s="1"/>
  <c r="AB6286" i="2"/>
  <c r="AC6286" i="2"/>
  <c r="AE6286" i="2" s="1"/>
  <c r="AC326" i="2"/>
  <c r="AE326" i="2" s="1"/>
  <c r="AB6675" i="2"/>
  <c r="AB6660" i="2"/>
  <c r="AF6658" i="2"/>
  <c r="AB6647" i="2"/>
  <c r="AB6058" i="2"/>
  <c r="AF5563" i="2"/>
  <c r="AB5012" i="2"/>
  <c r="AB4997" i="2"/>
  <c r="AF4995" i="2"/>
  <c r="AB4161" i="2"/>
  <c r="AB4148" i="2"/>
  <c r="AF3864" i="2"/>
  <c r="AB3849" i="2"/>
  <c r="AB3847" i="2"/>
  <c r="AB3517" i="2"/>
  <c r="AB3515" i="2"/>
  <c r="AF3234" i="2"/>
  <c r="AB3213" i="2"/>
  <c r="AB3211" i="2"/>
  <c r="AG3203" i="2"/>
  <c r="AB2857" i="2"/>
  <c r="AB2855" i="2"/>
  <c r="AF2578" i="2"/>
  <c r="AB1752" i="2"/>
  <c r="AB1750" i="2"/>
  <c r="AG1222" i="2"/>
  <c r="AB750" i="2"/>
  <c r="AB748" i="2"/>
  <c r="AF636" i="2"/>
  <c r="AC6638" i="2"/>
  <c r="AE6638" i="2" s="1"/>
  <c r="AB6565" i="2"/>
  <c r="AB6553" i="2"/>
  <c r="AG6421" i="2"/>
  <c r="AG6403" i="2"/>
  <c r="AG6397" i="2"/>
  <c r="V6376" i="2"/>
  <c r="V6370" i="2"/>
  <c r="V6364" i="2"/>
  <c r="V6358" i="2"/>
  <c r="V6352" i="2"/>
  <c r="AB5943" i="2"/>
  <c r="AC5943" i="2"/>
  <c r="AE5943" i="2" s="1"/>
  <c r="AF6058" i="2"/>
  <c r="AB6543" i="2"/>
  <c r="AC6543" i="2"/>
  <c r="AB5979" i="2"/>
  <c r="AC5979" i="2"/>
  <c r="AE5979" i="2" s="1"/>
  <c r="AB5966" i="2"/>
  <c r="AC5966" i="2"/>
  <c r="AE5966" i="2" s="1"/>
  <c r="W79" i="1"/>
  <c r="W76" i="1"/>
  <c r="X76" i="1" s="1"/>
  <c r="AB76" i="1" s="1"/>
  <c r="AB71" i="1"/>
  <c r="AC6070" i="2"/>
  <c r="AE6070" i="2" s="1"/>
  <c r="AF6070" i="2" s="1"/>
  <c r="V5573" i="2"/>
  <c r="W5573" i="2" s="1"/>
  <c r="X5573" i="2" s="1"/>
  <c r="AC5016" i="2"/>
  <c r="AE5016" i="2" s="1"/>
  <c r="AF5016" i="2" s="1"/>
  <c r="V4634" i="2"/>
  <c r="W4634" i="2" s="1"/>
  <c r="X4634" i="2" s="1"/>
  <c r="AC3870" i="2"/>
  <c r="AE3870" i="2" s="1"/>
  <c r="AF3870" i="2" s="1"/>
  <c r="V3867" i="2"/>
  <c r="W3867" i="2" s="1"/>
  <c r="X3867" i="2" s="1"/>
  <c r="AC2867" i="2"/>
  <c r="AE2867" i="2" s="1"/>
  <c r="AF2867" i="2" s="1"/>
  <c r="V2312" i="2"/>
  <c r="AC1763" i="2"/>
  <c r="AE1763" i="2" s="1"/>
  <c r="V1760" i="2"/>
  <c r="W1760" i="2" s="1"/>
  <c r="X1760" i="2" s="1"/>
  <c r="AC1325" i="2"/>
  <c r="AE1325" i="2" s="1"/>
  <c r="AF1325" i="2" s="1"/>
  <c r="V1235" i="2"/>
  <c r="W1235" i="2" s="1"/>
  <c r="X1235" i="2" s="1"/>
  <c r="AC639" i="2"/>
  <c r="AE639" i="2" s="1"/>
  <c r="AF639" i="2" s="1"/>
  <c r="V537" i="2"/>
  <c r="W537" i="2" s="1"/>
  <c r="X537" i="2" s="1"/>
  <c r="AC343" i="2"/>
  <c r="AE343" i="2" s="1"/>
  <c r="AF343" i="2" s="1"/>
  <c r="V283" i="2"/>
  <c r="W283" i="2" s="1"/>
  <c r="X283" i="2" s="1"/>
  <c r="AC234" i="2"/>
  <c r="AE234" i="2" s="1"/>
  <c r="AF234" i="2" s="1"/>
  <c r="V165" i="2"/>
  <c r="W165" i="2" s="1"/>
  <c r="X165" i="2" s="1"/>
  <c r="AE50" i="2"/>
  <c r="V6675" i="2"/>
  <c r="AE6662" i="2"/>
  <c r="AF6662" i="2" s="1"/>
  <c r="V6660" i="2"/>
  <c r="W6660" i="2" s="1"/>
  <c r="X6660" i="2" s="1"/>
  <c r="V6647" i="2"/>
  <c r="W6647" i="2" s="1"/>
  <c r="X6647" i="2" s="1"/>
  <c r="V6058" i="2"/>
  <c r="W6058" i="2" s="1"/>
  <c r="X6058" i="2" s="1"/>
  <c r="AE5546" i="2"/>
  <c r="V5012" i="2"/>
  <c r="W5012" i="2" s="1"/>
  <c r="X5012" i="2" s="1"/>
  <c r="AE4999" i="2"/>
  <c r="V4997" i="2"/>
  <c r="W4997" i="2" s="1"/>
  <c r="X4997" i="2" s="1"/>
  <c r="AE4612" i="2"/>
  <c r="AE4163" i="2"/>
  <c r="V4161" i="2"/>
  <c r="AE4150" i="2"/>
  <c r="V4148" i="2"/>
  <c r="W4148" i="2" s="1"/>
  <c r="X4148" i="2" s="1"/>
  <c r="AE3851" i="2"/>
  <c r="V3849" i="2"/>
  <c r="W3849" i="2" s="1"/>
  <c r="X3849" i="2" s="1"/>
  <c r="V3847" i="2"/>
  <c r="AE3519" i="2"/>
  <c r="V3517" i="2"/>
  <c r="W3517" i="2" s="1"/>
  <c r="X3517" i="2" s="1"/>
  <c r="V3515" i="2"/>
  <c r="W3515" i="2" s="1"/>
  <c r="X3515" i="2" s="1"/>
  <c r="AE3215" i="2"/>
  <c r="V3213" i="2"/>
  <c r="V3211" i="2"/>
  <c r="AE2859" i="2"/>
  <c r="V2857" i="2"/>
  <c r="W2857" i="2" s="1"/>
  <c r="X2857" i="2" s="1"/>
  <c r="V2855" i="2"/>
  <c r="AE1754" i="2"/>
  <c r="V1752" i="2"/>
  <c r="V1750" i="2"/>
  <c r="AE752" i="2"/>
  <c r="V750" i="2"/>
  <c r="W750" i="2" s="1"/>
  <c r="X750" i="2" s="1"/>
  <c r="V748" i="2"/>
  <c r="W748" i="2" s="1"/>
  <c r="X748" i="2" s="1"/>
  <c r="AB6567" i="2"/>
  <c r="V6565" i="2"/>
  <c r="AB6555" i="2"/>
  <c r="V6553" i="2"/>
  <c r="V6543" i="2"/>
  <c r="AC6540" i="2"/>
  <c r="AE6540" i="2" s="1"/>
  <c r="AF6540" i="2" s="1"/>
  <c r="AC6259" i="2"/>
  <c r="AE6259" i="2" s="1"/>
  <c r="AB6259" i="2"/>
  <c r="AC6253" i="2"/>
  <c r="AE6253" i="2" s="1"/>
  <c r="AB6253" i="2"/>
  <c r="AC6055" i="2"/>
  <c r="AE6055" i="2" s="1"/>
  <c r="AB6055" i="2"/>
  <c r="V6072" i="2"/>
  <c r="W6072" i="2" s="1"/>
  <c r="X6072" i="2" s="1"/>
  <c r="V5018" i="2"/>
  <c r="W5018" i="2" s="1"/>
  <c r="X5018" i="2" s="1"/>
  <c r="V4167" i="2"/>
  <c r="W4167" i="2" s="1"/>
  <c r="X4167" i="2" s="1"/>
  <c r="V2869" i="2"/>
  <c r="W2869" i="2" s="1"/>
  <c r="X2869" i="2" s="1"/>
  <c r="V1765" i="2"/>
  <c r="V1327" i="2"/>
  <c r="AC1231" i="2"/>
  <c r="AE1231" i="2" s="1"/>
  <c r="V1228" i="2"/>
  <c r="W1228" i="2" s="1"/>
  <c r="X1228" i="2" s="1"/>
  <c r="AC486" i="2"/>
  <c r="AE486" i="2" s="1"/>
  <c r="V349" i="2"/>
  <c r="W349" i="2" s="1"/>
  <c r="X349" i="2" s="1"/>
  <c r="AC279" i="2"/>
  <c r="AE279" i="2" s="1"/>
  <c r="V266" i="2"/>
  <c r="W266" i="2" s="1"/>
  <c r="X266" i="2" s="1"/>
  <c r="AC5565" i="2"/>
  <c r="AE5565" i="2" s="1"/>
  <c r="AB6681" i="2"/>
  <c r="V6677" i="2"/>
  <c r="AB6670" i="2"/>
  <c r="AE6666" i="2"/>
  <c r="V6664" i="2"/>
  <c r="W6664" i="2" s="1"/>
  <c r="X6664" i="2" s="1"/>
  <c r="V6662" i="2"/>
  <c r="W6662" i="2" s="1"/>
  <c r="X6662" i="2" s="1"/>
  <c r="AB6653" i="2"/>
  <c r="V6649" i="2"/>
  <c r="AB6064" i="2"/>
  <c r="AE6062" i="2"/>
  <c r="AF6062" i="2" s="1"/>
  <c r="V6060" i="2"/>
  <c r="W6060" i="2" s="1"/>
  <c r="X6060" i="2" s="1"/>
  <c r="AB5554" i="2"/>
  <c r="AB5552" i="2"/>
  <c r="V5548" i="2"/>
  <c r="W5548" i="2" s="1"/>
  <c r="X5548" i="2" s="1"/>
  <c r="V5546" i="2"/>
  <c r="AB5007" i="2"/>
  <c r="AE5003" i="2"/>
  <c r="AF5003" i="2" s="1"/>
  <c r="V5001" i="2"/>
  <c r="W5001" i="2" s="1"/>
  <c r="X5001" i="2" s="1"/>
  <c r="V4999" i="2"/>
  <c r="W4999" i="2" s="1"/>
  <c r="X4999" i="2" s="1"/>
  <c r="AB4620" i="2"/>
  <c r="AE4616" i="2"/>
  <c r="AF4616" i="2" s="1"/>
  <c r="V4614" i="2"/>
  <c r="W4614" i="2" s="1"/>
  <c r="X4614" i="2" s="1"/>
  <c r="V4612" i="2"/>
  <c r="V4163" i="2"/>
  <c r="AB4156" i="2"/>
  <c r="AE4154" i="2"/>
  <c r="AF4154" i="2" s="1"/>
  <c r="V4150" i="2"/>
  <c r="W4150" i="2" s="1"/>
  <c r="X4150" i="2" s="1"/>
  <c r="AB3859" i="2"/>
  <c r="AE3855" i="2"/>
  <c r="AF3855" i="2" s="1"/>
  <c r="V3853" i="2"/>
  <c r="W3853" i="2" s="1"/>
  <c r="X3853" i="2" s="1"/>
  <c r="V3851" i="2"/>
  <c r="AB3840" i="2"/>
  <c r="AB3525" i="2"/>
  <c r="AE3523" i="2"/>
  <c r="AF3523" i="2" s="1"/>
  <c r="V3521" i="2"/>
  <c r="W3521" i="2" s="1"/>
  <c r="X3521" i="2" s="1"/>
  <c r="V3519" i="2"/>
  <c r="W3519" i="2" s="1"/>
  <c r="X3519" i="2" s="1"/>
  <c r="AB3225" i="2"/>
  <c r="AB3223" i="2"/>
  <c r="AE3219" i="2"/>
  <c r="AF3219" i="2" s="1"/>
  <c r="V3217" i="2"/>
  <c r="V3215" i="2"/>
  <c r="AB3204" i="2"/>
  <c r="AB3202" i="2"/>
  <c r="AE2863" i="2"/>
  <c r="AF2863" i="2" s="1"/>
  <c r="V2861" i="2"/>
  <c r="W2861" i="2" s="1"/>
  <c r="X2861" i="2" s="1"/>
  <c r="V2859" i="2"/>
  <c r="W2859" i="2" s="1"/>
  <c r="X2859" i="2" s="1"/>
  <c r="AB2308" i="2"/>
  <c r="AB2165" i="2"/>
  <c r="AE1874" i="2"/>
  <c r="AF1874" i="2" s="1"/>
  <c r="V1756" i="2"/>
  <c r="V1754" i="2"/>
  <c r="AB1223" i="2"/>
  <c r="AB1221" i="2"/>
  <c r="AE1217" i="2"/>
  <c r="AF1217" i="2" s="1"/>
  <c r="V1215" i="2"/>
  <c r="W1215" i="2" s="1"/>
  <c r="X1215" i="2" s="1"/>
  <c r="V752" i="2"/>
  <c r="W752" i="2" s="1"/>
  <c r="X752" i="2" s="1"/>
  <c r="AB323" i="2"/>
  <c r="AB232" i="2"/>
  <c r="AC6642" i="2"/>
  <c r="AE6642" i="2" s="1"/>
  <c r="AE6636" i="2"/>
  <c r="AF6636" i="2" s="1"/>
  <c r="AC6562" i="2"/>
  <c r="AC6550" i="2"/>
  <c r="AB6537" i="2"/>
  <c r="AC6537" i="2"/>
  <c r="AB6534" i="2"/>
  <c r="AC6534" i="2"/>
  <c r="AB6531" i="2"/>
  <c r="AC6531" i="2"/>
  <c r="AB6528" i="2"/>
  <c r="AC6528" i="2"/>
  <c r="AE6528" i="2" s="1"/>
  <c r="AF6528" i="2" s="1"/>
  <c r="AB6525" i="2"/>
  <c r="AC6525" i="2"/>
  <c r="AB6522" i="2"/>
  <c r="AC6522" i="2"/>
  <c r="AB6519" i="2"/>
  <c r="AC6519" i="2"/>
  <c r="AB6516" i="2"/>
  <c r="AC6516" i="2"/>
  <c r="AB6513" i="2"/>
  <c r="AC6513" i="2"/>
  <c r="AB6510" i="2"/>
  <c r="AC6510" i="2"/>
  <c r="AE6510" i="2" s="1"/>
  <c r="AG6510" i="2" s="1"/>
  <c r="AB6507" i="2"/>
  <c r="AC6507" i="2"/>
  <c r="AB6504" i="2"/>
  <c r="AC6504" i="2"/>
  <c r="AB6501" i="2"/>
  <c r="AC6501" i="2"/>
  <c r="AB6498" i="2"/>
  <c r="AC6498" i="2"/>
  <c r="AB6495" i="2"/>
  <c r="AC6495" i="2"/>
  <c r="AB6492" i="2"/>
  <c r="AC6492" i="2"/>
  <c r="AE6492" i="2" s="1"/>
  <c r="AF6492" i="2" s="1"/>
  <c r="AB6489" i="2"/>
  <c r="AC6489" i="2"/>
  <c r="AB6486" i="2"/>
  <c r="AC6486" i="2"/>
  <c r="AB6483" i="2"/>
  <c r="AC6483" i="2"/>
  <c r="AB6480" i="2"/>
  <c r="AC6480" i="2"/>
  <c r="AB6477" i="2"/>
  <c r="AC6477" i="2"/>
  <c r="AB6474" i="2"/>
  <c r="AC6474" i="2"/>
  <c r="AE6474" i="2" s="1"/>
  <c r="AG6474" i="2" s="1"/>
  <c r="AB6471" i="2"/>
  <c r="AC6471" i="2"/>
  <c r="AB6468" i="2"/>
  <c r="AC6468" i="2"/>
  <c r="AB6465" i="2"/>
  <c r="AC6465" i="2"/>
  <c r="AB6462" i="2"/>
  <c r="AC6462" i="2"/>
  <c r="AB6459" i="2"/>
  <c r="AC6459" i="2"/>
  <c r="AB6456" i="2"/>
  <c r="AC6456" i="2"/>
  <c r="AE6456" i="2" s="1"/>
  <c r="AF6456" i="2" s="1"/>
  <c r="AB6453" i="2"/>
  <c r="AC6453" i="2"/>
  <c r="AE6453" i="2" s="1"/>
  <c r="AB6450" i="2"/>
  <c r="AC6450" i="2"/>
  <c r="AE6450" i="2" s="1"/>
  <c r="AG6450" i="2" s="1"/>
  <c r="AB6447" i="2"/>
  <c r="AC6447" i="2"/>
  <c r="AE6447" i="2" s="1"/>
  <c r="AB6444" i="2"/>
  <c r="AC6444" i="2"/>
  <c r="AE6444" i="2" s="1"/>
  <c r="AB6441" i="2"/>
  <c r="AC6441" i="2"/>
  <c r="AE6441" i="2" s="1"/>
  <c r="AG6441" i="2" s="1"/>
  <c r="AB6438" i="2"/>
  <c r="AC6438" i="2"/>
  <c r="AE6438" i="2" s="1"/>
  <c r="AG6438" i="2" s="1"/>
  <c r="AB6435" i="2"/>
  <c r="AC6435" i="2"/>
  <c r="AE6435" i="2" s="1"/>
  <c r="AB6432" i="2"/>
  <c r="AC6432" i="2"/>
  <c r="AE6432" i="2" s="1"/>
  <c r="AG6432" i="2" s="1"/>
  <c r="AB6429" i="2"/>
  <c r="AC6429" i="2"/>
  <c r="AE6429" i="2" s="1"/>
  <c r="AB6426" i="2"/>
  <c r="AC6426" i="2"/>
  <c r="AE6426" i="2" s="1"/>
  <c r="AB6423" i="2"/>
  <c r="AC6423" i="2"/>
  <c r="AE6423" i="2" s="1"/>
  <c r="AG6423" i="2" s="1"/>
  <c r="AB6420" i="2"/>
  <c r="AC6420" i="2"/>
  <c r="AE6420" i="2" s="1"/>
  <c r="AB6417" i="2"/>
  <c r="AC6417" i="2"/>
  <c r="AE6417" i="2" s="1"/>
  <c r="AG6417" i="2" s="1"/>
  <c r="AB6414" i="2"/>
  <c r="AC6414" i="2"/>
  <c r="AE6414" i="2" s="1"/>
  <c r="AG6414" i="2" s="1"/>
  <c r="AB6411" i="2"/>
  <c r="AC6411" i="2"/>
  <c r="AE6411" i="2" s="1"/>
  <c r="AG6411" i="2" s="1"/>
  <c r="AB6408" i="2"/>
  <c r="AC6408" i="2"/>
  <c r="AE6408" i="2" s="1"/>
  <c r="AB6405" i="2"/>
  <c r="AC6405" i="2"/>
  <c r="AE6405" i="2" s="1"/>
  <c r="AG6405" i="2" s="1"/>
  <c r="AB6402" i="2"/>
  <c r="AC6402" i="2"/>
  <c r="AE6402" i="2" s="1"/>
  <c r="AG6402" i="2" s="1"/>
  <c r="AB6399" i="2"/>
  <c r="AC6399" i="2"/>
  <c r="AE6399" i="2" s="1"/>
  <c r="AG6399" i="2" s="1"/>
  <c r="AB6396" i="2"/>
  <c r="AC6396" i="2"/>
  <c r="AE6396" i="2" s="1"/>
  <c r="AG6396" i="2" s="1"/>
  <c r="AB6390" i="2"/>
  <c r="AC6390" i="2"/>
  <c r="AE6390" i="2" s="1"/>
  <c r="AB6384" i="2"/>
  <c r="AC6384" i="2"/>
  <c r="AE6384" i="2" s="1"/>
  <c r="AB6378" i="2"/>
  <c r="AC6378" i="2"/>
  <c r="AE6378" i="2" s="1"/>
  <c r="AB6372" i="2"/>
  <c r="AC6372" i="2"/>
  <c r="AE6372" i="2" s="1"/>
  <c r="AF6372" i="2" s="1"/>
  <c r="AB6366" i="2"/>
  <c r="AC6366" i="2"/>
  <c r="AE6366" i="2" s="1"/>
  <c r="AB6360" i="2"/>
  <c r="AC6360" i="2"/>
  <c r="AE6360" i="2" s="1"/>
  <c r="AB6354" i="2"/>
  <c r="AC6354" i="2"/>
  <c r="AE6354" i="2" s="1"/>
  <c r="AB6348" i="2"/>
  <c r="AC6348" i="2"/>
  <c r="AE6348" i="2" s="1"/>
  <c r="AB6342" i="2"/>
  <c r="AC6342" i="2"/>
  <c r="AE6342" i="2" s="1"/>
  <c r="AB6336" i="2"/>
  <c r="AC6336" i="2"/>
  <c r="AE6336" i="2" s="1"/>
  <c r="AB6330" i="2"/>
  <c r="AC6330" i="2"/>
  <c r="AE6330" i="2" s="1"/>
  <c r="AB6324" i="2"/>
  <c r="AC6324" i="2"/>
  <c r="AE6324" i="2" s="1"/>
  <c r="AB6318" i="2"/>
  <c r="AC6318" i="2"/>
  <c r="AE6318" i="2" s="1"/>
  <c r="AB6312" i="2"/>
  <c r="AC6312" i="2"/>
  <c r="AE6312" i="2" s="1"/>
  <c r="AB6306" i="2"/>
  <c r="AC6306" i="2"/>
  <c r="AE6306" i="2" s="1"/>
  <c r="AB6300" i="2"/>
  <c r="AC6300" i="2"/>
  <c r="AE6300" i="2" s="1"/>
  <c r="AF6300" i="2" s="1"/>
  <c r="AB6294" i="2"/>
  <c r="AC6294" i="2"/>
  <c r="AE6294" i="2" s="1"/>
  <c r="AB6288" i="2"/>
  <c r="AC6288" i="2"/>
  <c r="AE6288" i="2" s="1"/>
  <c r="AF5574" i="2"/>
  <c r="AF2580" i="2"/>
  <c r="AF538" i="2"/>
  <c r="AB6672" i="2"/>
  <c r="AF6670" i="2"/>
  <c r="AB6655" i="2"/>
  <c r="AB6068" i="2"/>
  <c r="AB6066" i="2"/>
  <c r="AF5564" i="2"/>
  <c r="AB5558" i="2"/>
  <c r="AB5556" i="2"/>
  <c r="AB5009" i="2"/>
  <c r="AF5007" i="2"/>
  <c r="AB4622" i="2"/>
  <c r="AG4616" i="2"/>
  <c r="AB4158" i="2"/>
  <c r="AB3861" i="2"/>
  <c r="AG3855" i="2"/>
  <c r="AB3844" i="2"/>
  <c r="AB3842" i="2"/>
  <c r="AF3840" i="2"/>
  <c r="AB3229" i="2"/>
  <c r="AB3227" i="2"/>
  <c r="AB3208" i="2"/>
  <c r="AB3206" i="2"/>
  <c r="AF3202" i="2"/>
  <c r="AF2579" i="2"/>
  <c r="AB2573" i="2"/>
  <c r="AB2571" i="2"/>
  <c r="AG1874" i="2"/>
  <c r="AB1227" i="2"/>
  <c r="AB1225" i="2"/>
  <c r="AF1221" i="2"/>
  <c r="AF637" i="2"/>
  <c r="AB360" i="2"/>
  <c r="AB325" i="2"/>
  <c r="AG6634" i="2"/>
  <c r="AB6569" i="2"/>
  <c r="AB6557" i="2"/>
  <c r="AB6545" i="2"/>
  <c r="AC6545" i="2"/>
  <c r="AG6453" i="2"/>
  <c r="AG6447" i="2"/>
  <c r="AG6444" i="2"/>
  <c r="AG6435" i="2"/>
  <c r="AG6429" i="2"/>
  <c r="AG6426" i="2"/>
  <c r="AG6408" i="2"/>
  <c r="AG6390" i="2"/>
  <c r="V6384" i="2"/>
  <c r="AG6384" i="2" s="1"/>
  <c r="V6378" i="2"/>
  <c r="V6372" i="2"/>
  <c r="V6366" i="2"/>
  <c r="AG6366" i="2" s="1"/>
  <c r="V6360" i="2"/>
  <c r="V6354" i="2"/>
  <c r="AG6354" i="2" s="1"/>
  <c r="V6348" i="2"/>
  <c r="AG4164" i="2"/>
  <c r="AF6066" i="2"/>
  <c r="AG6640" i="2"/>
  <c r="AB6264" i="2"/>
  <c r="AC6264" i="2"/>
  <c r="AE6264" i="2" s="1"/>
  <c r="AB6007" i="2"/>
  <c r="AC6007" i="2"/>
  <c r="AE6007" i="2" s="1"/>
  <c r="W91" i="1"/>
  <c r="AA78" i="1"/>
  <c r="AB72" i="1"/>
  <c r="V6075" i="2"/>
  <c r="W6075" i="2" s="1"/>
  <c r="X6075" i="2" s="1"/>
  <c r="V5569" i="2"/>
  <c r="W5569" i="2" s="1"/>
  <c r="X5569" i="2" s="1"/>
  <c r="V4630" i="2"/>
  <c r="W4630" i="2" s="1"/>
  <c r="X4630" i="2" s="1"/>
  <c r="V3236" i="2"/>
  <c r="W3236" i="2" s="1"/>
  <c r="X3236" i="2" s="1"/>
  <c r="V1877" i="2"/>
  <c r="W1877" i="2" s="1"/>
  <c r="X1877" i="2" s="1"/>
  <c r="V1330" i="2"/>
  <c r="W1330" i="2" s="1"/>
  <c r="X1330" i="2" s="1"/>
  <c r="V1231" i="2"/>
  <c r="W1231" i="2" s="1"/>
  <c r="X1231" i="2" s="1"/>
  <c r="V486" i="2"/>
  <c r="W486" i="2" s="1"/>
  <c r="X486" i="2" s="1"/>
  <c r="V279" i="2"/>
  <c r="W279" i="2" s="1"/>
  <c r="X279" i="2" s="1"/>
  <c r="AE49" i="2"/>
  <c r="AF49" i="2" s="1"/>
  <c r="AC6685" i="2"/>
  <c r="AE6685" i="2" s="1"/>
  <c r="AE72" i="2"/>
  <c r="AB6676" i="2"/>
  <c r="AE6674" i="2"/>
  <c r="AF6674" i="2" s="1"/>
  <c r="V6672" i="2"/>
  <c r="W6672" i="2" s="1"/>
  <c r="X6672" i="2" s="1"/>
  <c r="AB6659" i="2"/>
  <c r="V6655" i="2"/>
  <c r="W6655" i="2" s="1"/>
  <c r="X6655" i="2" s="1"/>
  <c r="AB6648" i="2"/>
  <c r="AE6646" i="2"/>
  <c r="AF6646" i="2" s="1"/>
  <c r="V6068" i="2"/>
  <c r="W6068" i="2" s="1"/>
  <c r="X6068" i="2" s="1"/>
  <c r="V6066" i="2"/>
  <c r="W6066" i="2" s="1"/>
  <c r="X6066" i="2" s="1"/>
  <c r="AB6057" i="2"/>
  <c r="AB5564" i="2"/>
  <c r="AE5560" i="2"/>
  <c r="V5558" i="2"/>
  <c r="V5556" i="2"/>
  <c r="AB5547" i="2"/>
  <c r="AB5013" i="2"/>
  <c r="AE5011" i="2"/>
  <c r="AF5011" i="2" s="1"/>
  <c r="V5009" i="2"/>
  <c r="W5009" i="2" s="1"/>
  <c r="X5009" i="2" s="1"/>
  <c r="AB4996" i="2"/>
  <c r="AE4626" i="2"/>
  <c r="AF4626" i="2" s="1"/>
  <c r="AE4624" i="2"/>
  <c r="AF4624" i="2" s="1"/>
  <c r="V4622" i="2"/>
  <c r="W4622" i="2" s="1"/>
  <c r="X4622" i="2" s="1"/>
  <c r="AB4613" i="2"/>
  <c r="AB4611" i="2"/>
  <c r="AB4162" i="2"/>
  <c r="V4158" i="2"/>
  <c r="W4158" i="2" s="1"/>
  <c r="X4158" i="2" s="1"/>
  <c r="AB3865" i="2"/>
  <c r="V3861" i="2"/>
  <c r="W3861" i="2" s="1"/>
  <c r="X3861" i="2" s="1"/>
  <c r="AB3852" i="2"/>
  <c r="AB3850" i="2"/>
  <c r="AE3848" i="2"/>
  <c r="AF3848" i="2" s="1"/>
  <c r="V3844" i="2"/>
  <c r="W3844" i="2" s="1"/>
  <c r="X3844" i="2" s="1"/>
  <c r="V3842" i="2"/>
  <c r="W3842" i="2" s="1"/>
  <c r="X3842" i="2" s="1"/>
  <c r="AB3514" i="2"/>
  <c r="AB3512" i="2"/>
  <c r="AE3231" i="2"/>
  <c r="AG3231" i="2" s="1"/>
  <c r="V3229" i="2"/>
  <c r="V3227" i="2"/>
  <c r="AB3216" i="2"/>
  <c r="AB3214" i="2"/>
  <c r="AE3210" i="2"/>
  <c r="AF3210" i="2" s="1"/>
  <c r="V3208" i="2"/>
  <c r="W3208" i="2" s="1"/>
  <c r="X3208" i="2" s="1"/>
  <c r="V3206" i="2"/>
  <c r="W3206" i="2" s="1"/>
  <c r="X3206" i="2" s="1"/>
  <c r="AB2854" i="2"/>
  <c r="AB2579" i="2"/>
  <c r="AE2575" i="2"/>
  <c r="AG2575" i="2" s="1"/>
  <c r="V2573" i="2"/>
  <c r="V2571" i="2"/>
  <c r="AB1755" i="2"/>
  <c r="AB1753" i="2"/>
  <c r="AE1749" i="2"/>
  <c r="AF1749" i="2" s="1"/>
  <c r="V1227" i="2"/>
  <c r="W1227" i="2" s="1"/>
  <c r="X1227" i="2" s="1"/>
  <c r="V1225" i="2"/>
  <c r="W1225" i="2" s="1"/>
  <c r="X1225" i="2" s="1"/>
  <c r="AB747" i="2"/>
  <c r="AB637" i="2"/>
  <c r="AE402" i="2"/>
  <c r="AF402" i="2" s="1"/>
  <c r="V360" i="2"/>
  <c r="V325" i="2"/>
  <c r="V6569" i="2"/>
  <c r="AB6559" i="2"/>
  <c r="V6557" i="2"/>
  <c r="W6557" i="2" s="1"/>
  <c r="X6557" i="2" s="1"/>
  <c r="AB6547" i="2"/>
  <c r="AC6261" i="2"/>
  <c r="AE6261" i="2" s="1"/>
  <c r="AB6261" i="2"/>
  <c r="AC6243" i="2"/>
  <c r="AE6243" i="2" s="1"/>
  <c r="AB6243" i="2"/>
  <c r="AE6284" i="2"/>
  <c r="AG6284" i="2" s="1"/>
  <c r="AE6282" i="2"/>
  <c r="AE6280" i="2"/>
  <c r="AG6280" i="2" s="1"/>
  <c r="AE6278" i="2"/>
  <c r="AE6276" i="2"/>
  <c r="AE6274" i="2"/>
  <c r="AE6272" i="2"/>
  <c r="AE6270" i="2"/>
  <c r="AB6262" i="2"/>
  <c r="AC6262" i="2"/>
  <c r="AE6262" i="2" s="1"/>
  <c r="V6257" i="2"/>
  <c r="AB6254" i="2"/>
  <c r="AC6254" i="2"/>
  <c r="AE6254" i="2" s="1"/>
  <c r="V6249" i="2"/>
  <c r="AB6246" i="2"/>
  <c r="AC6246" i="2"/>
  <c r="AE6246" i="2" s="1"/>
  <c r="V6241" i="2"/>
  <c r="AB6238" i="2"/>
  <c r="AC6238" i="2"/>
  <c r="AE6238" i="2" s="1"/>
  <c r="V6053" i="2"/>
  <c r="AB6050" i="2"/>
  <c r="AC6050" i="2"/>
  <c r="AE6050" i="2" s="1"/>
  <c r="V6045" i="2"/>
  <c r="AB6042" i="2"/>
  <c r="AC6042" i="2"/>
  <c r="AE6042" i="2" s="1"/>
  <c r="AE6024" i="2"/>
  <c r="V5977" i="2"/>
  <c r="AB5938" i="2"/>
  <c r="AC5938" i="2"/>
  <c r="AE5938" i="2" s="1"/>
  <c r="AB5930" i="2"/>
  <c r="AC5930" i="2"/>
  <c r="AE5930" i="2" s="1"/>
  <c r="AB5922" i="2"/>
  <c r="AC5922" i="2"/>
  <c r="AE5922" i="2" s="1"/>
  <c r="AB5914" i="2"/>
  <c r="AC5914" i="2"/>
  <c r="AE5914" i="2" s="1"/>
  <c r="AB5906" i="2"/>
  <c r="AC5906" i="2"/>
  <c r="AE5906" i="2" s="1"/>
  <c r="AB5898" i="2"/>
  <c r="AC5898" i="2"/>
  <c r="AE5898" i="2" s="1"/>
  <c r="AB5890" i="2"/>
  <c r="AC5890" i="2"/>
  <c r="AE5890" i="2" s="1"/>
  <c r="AB5882" i="2"/>
  <c r="AC5882" i="2"/>
  <c r="AE5882" i="2" s="1"/>
  <c r="AB5368" i="2"/>
  <c r="AC5368" i="2"/>
  <c r="AE5368" i="2" s="1"/>
  <c r="AB5248" i="2"/>
  <c r="AC5248" i="2"/>
  <c r="AE5248" i="2" s="1"/>
  <c r="AC4934" i="2"/>
  <c r="AE4934" i="2" s="1"/>
  <c r="AB4934" i="2"/>
  <c r="V6267" i="2"/>
  <c r="V6262" i="2"/>
  <c r="V6254" i="2"/>
  <c r="V6246" i="2"/>
  <c r="V6238" i="2"/>
  <c r="V6050" i="2"/>
  <c r="V6042" i="2"/>
  <c r="AE6016" i="2"/>
  <c r="AE6014" i="2"/>
  <c r="AE5974" i="2"/>
  <c r="AE5956" i="2"/>
  <c r="V5938" i="2"/>
  <c r="V5930" i="2"/>
  <c r="V5922" i="2"/>
  <c r="V5914" i="2"/>
  <c r="V5906" i="2"/>
  <c r="V5898" i="2"/>
  <c r="W5898" i="2" s="1"/>
  <c r="X5898" i="2" s="1"/>
  <c r="V5890" i="2"/>
  <c r="W5890" i="2" s="1"/>
  <c r="X5890" i="2" s="1"/>
  <c r="V5882" i="2"/>
  <c r="AB5536" i="2"/>
  <c r="AC5536" i="2"/>
  <c r="AE5536" i="2" s="1"/>
  <c r="AE5490" i="2"/>
  <c r="AB5452" i="2"/>
  <c r="AC5452" i="2"/>
  <c r="AE5452" i="2" s="1"/>
  <c r="V6346" i="2"/>
  <c r="V6344" i="2"/>
  <c r="V6342" i="2"/>
  <c r="AG6342" i="2" s="1"/>
  <c r="V6340" i="2"/>
  <c r="V6338" i="2"/>
  <c r="V6336" i="2"/>
  <c r="V6334" i="2"/>
  <c r="V6332" i="2"/>
  <c r="AG6332" i="2" s="1"/>
  <c r="V6330" i="2"/>
  <c r="AG6330" i="2" s="1"/>
  <c r="V6328" i="2"/>
  <c r="V6326" i="2"/>
  <c r="AG6326" i="2" s="1"/>
  <c r="V6324" i="2"/>
  <c r="AG6324" i="2" s="1"/>
  <c r="V6322" i="2"/>
  <c r="AG6322" i="2" s="1"/>
  <c r="V6320" i="2"/>
  <c r="AG6320" i="2" s="1"/>
  <c r="V6318" i="2"/>
  <c r="AG6318" i="2" s="1"/>
  <c r="V6316" i="2"/>
  <c r="V6314" i="2"/>
  <c r="V6312" i="2"/>
  <c r="V6310" i="2"/>
  <c r="V6308" i="2"/>
  <c r="AG6308" i="2" s="1"/>
  <c r="V6306" i="2"/>
  <c r="AG6306" i="2" s="1"/>
  <c r="V6304" i="2"/>
  <c r="AG6304" i="2" s="1"/>
  <c r="V6302" i="2"/>
  <c r="AG6302" i="2" s="1"/>
  <c r="V6300" i="2"/>
  <c r="V6298" i="2"/>
  <c r="V6296" i="2"/>
  <c r="AG6296" i="2" s="1"/>
  <c r="V6294" i="2"/>
  <c r="AG6294" i="2" s="1"/>
  <c r="V6292" i="2"/>
  <c r="V6290" i="2"/>
  <c r="V6288" i="2"/>
  <c r="V6286" i="2"/>
  <c r="AG6282" i="2"/>
  <c r="AG6278" i="2"/>
  <c r="AG6276" i="2"/>
  <c r="AB6266" i="2"/>
  <c r="V6264" i="2"/>
  <c r="V6259" i="2"/>
  <c r="AB6256" i="2"/>
  <c r="AC6256" i="2"/>
  <c r="AE6256" i="2" s="1"/>
  <c r="V6251" i="2"/>
  <c r="AB6248" i="2"/>
  <c r="AC6248" i="2"/>
  <c r="AE6248" i="2" s="1"/>
  <c r="V6243" i="2"/>
  <c r="AB6240" i="2"/>
  <c r="AC6240" i="2"/>
  <c r="AE6240" i="2" s="1"/>
  <c r="V6055" i="2"/>
  <c r="AB6052" i="2"/>
  <c r="AC6052" i="2"/>
  <c r="AE6052" i="2" s="1"/>
  <c r="V6047" i="2"/>
  <c r="AB6044" i="2"/>
  <c r="AC6044" i="2"/>
  <c r="AE6044" i="2" s="1"/>
  <c r="AG6044" i="2" s="1"/>
  <c r="V6021" i="2"/>
  <c r="AB5994" i="2"/>
  <c r="AC5994" i="2"/>
  <c r="AE5994" i="2" s="1"/>
  <c r="AC5987" i="2"/>
  <c r="AE5987" i="2" s="1"/>
  <c r="V5966" i="2"/>
  <c r="AB5963" i="2"/>
  <c r="AC5963" i="2"/>
  <c r="AE5963" i="2" s="1"/>
  <c r="AB5940" i="2"/>
  <c r="AC5940" i="2"/>
  <c r="AE5940" i="2" s="1"/>
  <c r="AB5932" i="2"/>
  <c r="AC5932" i="2"/>
  <c r="AE5932" i="2" s="1"/>
  <c r="AB5924" i="2"/>
  <c r="AC5924" i="2"/>
  <c r="AE5924" i="2" s="1"/>
  <c r="AB5916" i="2"/>
  <c r="AC5916" i="2"/>
  <c r="AE5916" i="2" s="1"/>
  <c r="AB5908" i="2"/>
  <c r="AC5908" i="2"/>
  <c r="AE5908" i="2" s="1"/>
  <c r="AB5900" i="2"/>
  <c r="AC5900" i="2"/>
  <c r="AE5900" i="2" s="1"/>
  <c r="AB5892" i="2"/>
  <c r="AC5892" i="2"/>
  <c r="AE5892" i="2" s="1"/>
  <c r="AB5884" i="2"/>
  <c r="AC5884" i="2"/>
  <c r="AE5884" i="2" s="1"/>
  <c r="AB5476" i="2"/>
  <c r="AC5476" i="2"/>
  <c r="AE5476" i="2" s="1"/>
  <c r="V5154" i="2"/>
  <c r="AC5154" i="2"/>
  <c r="AE5154" i="2" s="1"/>
  <c r="AB6237" i="2"/>
  <c r="AB6049" i="2"/>
  <c r="AB6041" i="2"/>
  <c r="AC6028" i="2"/>
  <c r="AE6028" i="2" s="1"/>
  <c r="AC6001" i="2"/>
  <c r="AE6001" i="2" s="1"/>
  <c r="V5994" i="2"/>
  <c r="AE5976" i="2"/>
  <c r="E5876" i="2"/>
  <c r="AB5500" i="2"/>
  <c r="AC5500" i="2"/>
  <c r="AE5500" i="2" s="1"/>
  <c r="V5476" i="2"/>
  <c r="AE5454" i="2"/>
  <c r="AB5416" i="2"/>
  <c r="AC5416" i="2"/>
  <c r="AE5416" i="2" s="1"/>
  <c r="AB5332" i="2"/>
  <c r="AC5332" i="2"/>
  <c r="AE5332" i="2" s="1"/>
  <c r="AB5308" i="2"/>
  <c r="AC5308" i="2"/>
  <c r="AE5308" i="2" s="1"/>
  <c r="AB5284" i="2"/>
  <c r="AC5284" i="2"/>
  <c r="AE5284" i="2" s="1"/>
  <c r="V5200" i="2"/>
  <c r="AC5200" i="2"/>
  <c r="AE5200" i="2" s="1"/>
  <c r="AC4134" i="2"/>
  <c r="AE4134" i="2" s="1"/>
  <c r="AB4134" i="2"/>
  <c r="AB5973" i="2"/>
  <c r="AC5973" i="2"/>
  <c r="AE5973" i="2" s="1"/>
  <c r="AB5356" i="2"/>
  <c r="AC5356" i="2"/>
  <c r="AE5356" i="2" s="1"/>
  <c r="AB5260" i="2"/>
  <c r="AC5260" i="2"/>
  <c r="AE5260" i="2" s="1"/>
  <c r="AC4963" i="2"/>
  <c r="AE4963" i="2" s="1"/>
  <c r="AB4963" i="2"/>
  <c r="AC4960" i="2"/>
  <c r="AE4960" i="2" s="1"/>
  <c r="AB4960" i="2"/>
  <c r="V4349" i="2"/>
  <c r="AB4349" i="2"/>
  <c r="AC6395" i="2"/>
  <c r="AE6395" i="2" s="1"/>
  <c r="AG6395" i="2" s="1"/>
  <c r="AC6393" i="2"/>
  <c r="AE6393" i="2" s="1"/>
  <c r="AG6393" i="2" s="1"/>
  <c r="AC6391" i="2"/>
  <c r="AE6391" i="2" s="1"/>
  <c r="AG6391" i="2" s="1"/>
  <c r="AC6389" i="2"/>
  <c r="AE6389" i="2" s="1"/>
  <c r="AG6389" i="2" s="1"/>
  <c r="AC6387" i="2"/>
  <c r="AE6387" i="2" s="1"/>
  <c r="AG6387" i="2" s="1"/>
  <c r="AC6385" i="2"/>
  <c r="AE6385" i="2" s="1"/>
  <c r="AG6385" i="2" s="1"/>
  <c r="AC6383" i="2"/>
  <c r="AE6383" i="2" s="1"/>
  <c r="AG6383" i="2" s="1"/>
  <c r="AC6381" i="2"/>
  <c r="AE6381" i="2" s="1"/>
  <c r="AC6379" i="2"/>
  <c r="AE6379" i="2" s="1"/>
  <c r="AC6377" i="2"/>
  <c r="AE6377" i="2" s="1"/>
  <c r="AC6375" i="2"/>
  <c r="AE6375" i="2" s="1"/>
  <c r="AG6375" i="2" s="1"/>
  <c r="AC6373" i="2"/>
  <c r="AE6373" i="2" s="1"/>
  <c r="AG6373" i="2" s="1"/>
  <c r="AC6371" i="2"/>
  <c r="AE6371" i="2" s="1"/>
  <c r="AG6371" i="2" s="1"/>
  <c r="AC6369" i="2"/>
  <c r="AE6369" i="2" s="1"/>
  <c r="AC6367" i="2"/>
  <c r="AE6367" i="2" s="1"/>
  <c r="AC6365" i="2"/>
  <c r="AE6365" i="2" s="1"/>
  <c r="AC6363" i="2"/>
  <c r="AE6363" i="2" s="1"/>
  <c r="AC6361" i="2"/>
  <c r="AE6361" i="2" s="1"/>
  <c r="AC6359" i="2"/>
  <c r="AE6359" i="2" s="1"/>
  <c r="AC6357" i="2"/>
  <c r="AE6357" i="2" s="1"/>
  <c r="AC6355" i="2"/>
  <c r="AE6355" i="2" s="1"/>
  <c r="AC6353" i="2"/>
  <c r="AE6353" i="2" s="1"/>
  <c r="AC6351" i="2"/>
  <c r="AE6351" i="2" s="1"/>
  <c r="AC6349" i="2"/>
  <c r="AE6349" i="2" s="1"/>
  <c r="AC6347" i="2"/>
  <c r="AE6347" i="2" s="1"/>
  <c r="AC6345" i="2"/>
  <c r="AE6345" i="2" s="1"/>
  <c r="AC6343" i="2"/>
  <c r="AE6343" i="2" s="1"/>
  <c r="AC6341" i="2"/>
  <c r="AE6341" i="2" s="1"/>
  <c r="AC6339" i="2"/>
  <c r="AE6339" i="2" s="1"/>
  <c r="AC6337" i="2"/>
  <c r="AE6337" i="2" s="1"/>
  <c r="AC6335" i="2"/>
  <c r="AE6335" i="2" s="1"/>
  <c r="AC6333" i="2"/>
  <c r="AE6333" i="2" s="1"/>
  <c r="AF6333" i="2" s="1"/>
  <c r="AC6331" i="2"/>
  <c r="AE6331" i="2" s="1"/>
  <c r="AC6329" i="2"/>
  <c r="AE6329" i="2" s="1"/>
  <c r="AC6327" i="2"/>
  <c r="AE6327" i="2" s="1"/>
  <c r="AC6325" i="2"/>
  <c r="AE6325" i="2" s="1"/>
  <c r="AC6323" i="2"/>
  <c r="AE6323" i="2" s="1"/>
  <c r="AC6321" i="2"/>
  <c r="AE6321" i="2" s="1"/>
  <c r="AC6319" i="2"/>
  <c r="AE6319" i="2" s="1"/>
  <c r="AC6317" i="2"/>
  <c r="AE6317" i="2" s="1"/>
  <c r="AC6315" i="2"/>
  <c r="AE6315" i="2" s="1"/>
  <c r="AC6313" i="2"/>
  <c r="AE6313" i="2" s="1"/>
  <c r="AC6311" i="2"/>
  <c r="AE6311" i="2" s="1"/>
  <c r="AC6309" i="2"/>
  <c r="AE6309" i="2" s="1"/>
  <c r="AC6307" i="2"/>
  <c r="AE6307" i="2" s="1"/>
  <c r="AC6305" i="2"/>
  <c r="AE6305" i="2" s="1"/>
  <c r="AC6303" i="2"/>
  <c r="AE6303" i="2" s="1"/>
  <c r="AC6301" i="2"/>
  <c r="AE6301" i="2" s="1"/>
  <c r="AC6299" i="2"/>
  <c r="AE6299" i="2" s="1"/>
  <c r="AC6297" i="2"/>
  <c r="AE6297" i="2" s="1"/>
  <c r="AC6295" i="2"/>
  <c r="AE6295" i="2" s="1"/>
  <c r="AC6293" i="2"/>
  <c r="AE6293" i="2" s="1"/>
  <c r="AC6291" i="2"/>
  <c r="AE6291" i="2" s="1"/>
  <c r="AC6289" i="2"/>
  <c r="AE6289" i="2" s="1"/>
  <c r="AC6287" i="2"/>
  <c r="AE6287" i="2" s="1"/>
  <c r="AC6285" i="2"/>
  <c r="AE6285" i="2" s="1"/>
  <c r="AC6283" i="2"/>
  <c r="AE6283" i="2" s="1"/>
  <c r="AC6281" i="2"/>
  <c r="AE6281" i="2" s="1"/>
  <c r="AC6279" i="2"/>
  <c r="AE6279" i="2" s="1"/>
  <c r="AC6277" i="2"/>
  <c r="AE6277" i="2" s="1"/>
  <c r="AC6275" i="2"/>
  <c r="AE6275" i="2" s="1"/>
  <c r="AC6273" i="2"/>
  <c r="AE6273" i="2" s="1"/>
  <c r="AC6271" i="2"/>
  <c r="AE6271" i="2" s="1"/>
  <c r="V6261" i="2"/>
  <c r="AB6258" i="2"/>
  <c r="AC6258" i="2"/>
  <c r="AE6258" i="2" s="1"/>
  <c r="V6253" i="2"/>
  <c r="AB6250" i="2"/>
  <c r="AC6250" i="2"/>
  <c r="AE6250" i="2" s="1"/>
  <c r="V6245" i="2"/>
  <c r="AB6242" i="2"/>
  <c r="AC6242" i="2"/>
  <c r="AE6242" i="2" s="1"/>
  <c r="V6237" i="2"/>
  <c r="AB6054" i="2"/>
  <c r="AC6054" i="2"/>
  <c r="AE6054" i="2" s="1"/>
  <c r="V6049" i="2"/>
  <c r="AB6046" i="2"/>
  <c r="AC6046" i="2"/>
  <c r="AE6046" i="2" s="1"/>
  <c r="V6041" i="2"/>
  <c r="AE6030" i="2"/>
  <c r="V6028" i="2"/>
  <c r="AB6006" i="2"/>
  <c r="AC6006" i="2"/>
  <c r="AE6006" i="2" s="1"/>
  <c r="V5973" i="2"/>
  <c r="AB5965" i="2"/>
  <c r="AC5965" i="2"/>
  <c r="AE5965" i="2" s="1"/>
  <c r="AB5955" i="2"/>
  <c r="AC5955" i="2"/>
  <c r="AE5955" i="2" s="1"/>
  <c r="AB5942" i="2"/>
  <c r="AC5942" i="2"/>
  <c r="AE5942" i="2" s="1"/>
  <c r="AB5934" i="2"/>
  <c r="AC5934" i="2"/>
  <c r="AE5934" i="2" s="1"/>
  <c r="AB5926" i="2"/>
  <c r="AC5926" i="2"/>
  <c r="AE5926" i="2" s="1"/>
  <c r="AB5918" i="2"/>
  <c r="AC5918" i="2"/>
  <c r="AE5918" i="2" s="1"/>
  <c r="AB5910" i="2"/>
  <c r="AC5910" i="2"/>
  <c r="AE5910" i="2" s="1"/>
  <c r="AB5902" i="2"/>
  <c r="AC5902" i="2"/>
  <c r="AE5902" i="2" s="1"/>
  <c r="AB5894" i="2"/>
  <c r="AC5894" i="2"/>
  <c r="AE5894" i="2" s="1"/>
  <c r="AB5886" i="2"/>
  <c r="AC5886" i="2"/>
  <c r="AE5886" i="2" s="1"/>
  <c r="AB5878" i="2"/>
  <c r="AC5878" i="2"/>
  <c r="AE5878" i="2" s="1"/>
  <c r="AB5524" i="2"/>
  <c r="AC5524" i="2"/>
  <c r="AE5524" i="2" s="1"/>
  <c r="AE5478" i="2"/>
  <c r="AB5440" i="2"/>
  <c r="AC5440" i="2"/>
  <c r="AE5440" i="2" s="1"/>
  <c r="V5162" i="2"/>
  <c r="AC5162" i="2"/>
  <c r="AE5162" i="2" s="1"/>
  <c r="AC4968" i="2"/>
  <c r="AE4968" i="2" s="1"/>
  <c r="AB4968" i="2"/>
  <c r="AC6263" i="2"/>
  <c r="AE6263" i="2" s="1"/>
  <c r="AB6255" i="2"/>
  <c r="AB6247" i="2"/>
  <c r="AB6239" i="2"/>
  <c r="AB6051" i="2"/>
  <c r="AC6013" i="2"/>
  <c r="AE6013" i="2" s="1"/>
  <c r="AB6003" i="2"/>
  <c r="AC6003" i="2"/>
  <c r="AE6003" i="2" s="1"/>
  <c r="AB5993" i="2"/>
  <c r="AC5993" i="2"/>
  <c r="AE5993" i="2" s="1"/>
  <c r="AC5483" i="2"/>
  <c r="AE5483" i="2" s="1"/>
  <c r="AB5380" i="2"/>
  <c r="AC5380" i="2"/>
  <c r="AE5380" i="2" s="1"/>
  <c r="AB5236" i="2"/>
  <c r="AC5236" i="2"/>
  <c r="AE5236" i="2" s="1"/>
  <c r="AE6008" i="2"/>
  <c r="AE5986" i="2"/>
  <c r="AB5975" i="2"/>
  <c r="AC5975" i="2"/>
  <c r="AE5975" i="2" s="1"/>
  <c r="AC5949" i="2"/>
  <c r="AE5949" i="2" s="1"/>
  <c r="AB5464" i="2"/>
  <c r="AC5464" i="2"/>
  <c r="AE5464" i="2" s="1"/>
  <c r="AC4879" i="2"/>
  <c r="AE4879" i="2" s="1"/>
  <c r="AB4879" i="2"/>
  <c r="AG6377" i="2"/>
  <c r="V6369" i="2"/>
  <c r="AG6369" i="2" s="1"/>
  <c r="V6367" i="2"/>
  <c r="V6365" i="2"/>
  <c r="V6363" i="2"/>
  <c r="V6361" i="2"/>
  <c r="V6359" i="2"/>
  <c r="AG6359" i="2" s="1"/>
  <c r="V6357" i="2"/>
  <c r="V6355" i="2"/>
  <c r="V6353" i="2"/>
  <c r="AG6353" i="2" s="1"/>
  <c r="V6351" i="2"/>
  <c r="V6349" i="2"/>
  <c r="V6347" i="2"/>
  <c r="V6345" i="2"/>
  <c r="AG6345" i="2" s="1"/>
  <c r="V6343" i="2"/>
  <c r="V6341" i="2"/>
  <c r="V6339" i="2"/>
  <c r="V6337" i="2"/>
  <c r="V6335" i="2"/>
  <c r="AG6335" i="2" s="1"/>
  <c r="V6333" i="2"/>
  <c r="V6331" i="2"/>
  <c r="V6329" i="2"/>
  <c r="AG6329" i="2" s="1"/>
  <c r="V6327" i="2"/>
  <c r="V6325" i="2"/>
  <c r="V6323" i="2"/>
  <c r="V6321" i="2"/>
  <c r="AG6321" i="2" s="1"/>
  <c r="V6319" i="2"/>
  <c r="V6317" i="2"/>
  <c r="AE6265" i="2"/>
  <c r="AG6265" i="2" s="1"/>
  <c r="V6263" i="2"/>
  <c r="AB6260" i="2"/>
  <c r="AC6260" i="2"/>
  <c r="AE6260" i="2" s="1"/>
  <c r="V6255" i="2"/>
  <c r="AB6252" i="2"/>
  <c r="AC6252" i="2"/>
  <c r="AE6252" i="2" s="1"/>
  <c r="AF6252" i="2" s="1"/>
  <c r="V6247" i="2"/>
  <c r="AB6244" i="2"/>
  <c r="AC6244" i="2"/>
  <c r="AE6244" i="2" s="1"/>
  <c r="AB6236" i="2"/>
  <c r="AC6236" i="2"/>
  <c r="AE6236" i="2" s="1"/>
  <c r="AB6048" i="2"/>
  <c r="AC6048" i="2"/>
  <c r="AE6048" i="2" s="1"/>
  <c r="AB5936" i="2"/>
  <c r="AC5936" i="2"/>
  <c r="AE5936" i="2" s="1"/>
  <c r="AB5928" i="2"/>
  <c r="AC5928" i="2"/>
  <c r="AE5928" i="2" s="1"/>
  <c r="AB5920" i="2"/>
  <c r="AC5920" i="2"/>
  <c r="AE5920" i="2" s="1"/>
  <c r="AB5912" i="2"/>
  <c r="AC5912" i="2"/>
  <c r="AE5912" i="2" s="1"/>
  <c r="AB5904" i="2"/>
  <c r="AC5904" i="2"/>
  <c r="AE5904" i="2" s="1"/>
  <c r="AB5896" i="2"/>
  <c r="AC5896" i="2"/>
  <c r="AE5896" i="2" s="1"/>
  <c r="AB5888" i="2"/>
  <c r="AC5888" i="2"/>
  <c r="AE5888" i="2" s="1"/>
  <c r="AB5880" i="2"/>
  <c r="AC5880" i="2"/>
  <c r="AE5880" i="2" s="1"/>
  <c r="AE5526" i="2"/>
  <c r="V5464" i="2"/>
  <c r="AB5404" i="2"/>
  <c r="AC5404" i="2"/>
  <c r="AE5404" i="2" s="1"/>
  <c r="V5212" i="2"/>
  <c r="AC5212" i="2"/>
  <c r="AE5212" i="2" s="1"/>
  <c r="AC4976" i="2"/>
  <c r="AE4976" i="2" s="1"/>
  <c r="AB4976" i="2"/>
  <c r="V6260" i="2"/>
  <c r="AB6257" i="2"/>
  <c r="V6252" i="2"/>
  <c r="AB6249" i="2"/>
  <c r="V6244" i="2"/>
  <c r="AB6241" i="2"/>
  <c r="V6236" i="2"/>
  <c r="AB6053" i="2"/>
  <c r="V6048" i="2"/>
  <c r="AB6045" i="2"/>
  <c r="AB6022" i="2"/>
  <c r="AC6022" i="2"/>
  <c r="AE6022" i="2" s="1"/>
  <c r="AB6019" i="2"/>
  <c r="AC6019" i="2"/>
  <c r="AE6019" i="2" s="1"/>
  <c r="AB6005" i="2"/>
  <c r="AC6005" i="2"/>
  <c r="AE6005" i="2" s="1"/>
  <c r="AG6005" i="2" s="1"/>
  <c r="AC5995" i="2"/>
  <c r="AE5995" i="2" s="1"/>
  <c r="AE5972" i="2"/>
  <c r="AB5967" i="2"/>
  <c r="AC5967" i="2"/>
  <c r="AE5967" i="2" s="1"/>
  <c r="AB5954" i="2"/>
  <c r="AC5954" i="2"/>
  <c r="AE5954" i="2" s="1"/>
  <c r="V5936" i="2"/>
  <c r="V5928" i="2"/>
  <c r="V5920" i="2"/>
  <c r="V5912" i="2"/>
  <c r="V5904" i="2"/>
  <c r="V5896" i="2"/>
  <c r="V5888" i="2"/>
  <c r="V5880" i="2"/>
  <c r="AB5488" i="2"/>
  <c r="AC5488" i="2"/>
  <c r="AE5488" i="2" s="1"/>
  <c r="AB5344" i="2"/>
  <c r="AC5344" i="2"/>
  <c r="AE5344" i="2" s="1"/>
  <c r="AB5320" i="2"/>
  <c r="AC5320" i="2"/>
  <c r="AE5320" i="2" s="1"/>
  <c r="AB5296" i="2"/>
  <c r="AC5296" i="2"/>
  <c r="AE5296" i="2" s="1"/>
  <c r="AB5272" i="2"/>
  <c r="AC5272" i="2"/>
  <c r="AE5272" i="2" s="1"/>
  <c r="AE6257" i="2"/>
  <c r="AE6249" i="2"/>
  <c r="AE6241" i="2"/>
  <c r="AE6053" i="2"/>
  <c r="AE6045" i="2"/>
  <c r="AB5977" i="2"/>
  <c r="AC5977" i="2"/>
  <c r="AE5977" i="2" s="1"/>
  <c r="AB5951" i="2"/>
  <c r="AC5951" i="2"/>
  <c r="AE5951" i="2" s="1"/>
  <c r="AE5941" i="2"/>
  <c r="AE5933" i="2"/>
  <c r="AE5925" i="2"/>
  <c r="AG5925" i="2" s="1"/>
  <c r="AB5512" i="2"/>
  <c r="AC5512" i="2"/>
  <c r="AE5512" i="2" s="1"/>
  <c r="V5488" i="2"/>
  <c r="AE5466" i="2"/>
  <c r="AB5428" i="2"/>
  <c r="AC5428" i="2"/>
  <c r="AE5428" i="2" s="1"/>
  <c r="V5133" i="2"/>
  <c r="AC5133" i="2"/>
  <c r="AE5133" i="2" s="1"/>
  <c r="AB4766" i="2"/>
  <c r="AC4766" i="2"/>
  <c r="AE4766" i="2" s="1"/>
  <c r="V6272" i="2"/>
  <c r="V6270" i="2"/>
  <c r="AE6011" i="2"/>
  <c r="V6009" i="2"/>
  <c r="AE5999" i="2"/>
  <c r="V5997" i="2"/>
  <c r="V5988" i="2"/>
  <c r="AE5971" i="2"/>
  <c r="V5969" i="2"/>
  <c r="AE5959" i="2"/>
  <c r="V5957" i="2"/>
  <c r="AE5947" i="2"/>
  <c r="V5945" i="2"/>
  <c r="V5178" i="2"/>
  <c r="AC5178" i="2"/>
  <c r="AE5178" i="2" s="1"/>
  <c r="V5170" i="2"/>
  <c r="AC5170" i="2"/>
  <c r="AE5170" i="2" s="1"/>
  <c r="AC4984" i="2"/>
  <c r="AE4984" i="2" s="1"/>
  <c r="AB4984" i="2"/>
  <c r="V6040" i="2"/>
  <c r="V6020" i="2"/>
  <c r="V6004" i="2"/>
  <c r="V5990" i="2"/>
  <c r="V5964" i="2"/>
  <c r="V5952" i="2"/>
  <c r="V5876" i="2"/>
  <c r="V5534" i="2"/>
  <c r="V5522" i="2"/>
  <c r="V5510" i="2"/>
  <c r="V5498" i="2"/>
  <c r="V5486" i="2"/>
  <c r="V5474" i="2"/>
  <c r="V5462" i="2"/>
  <c r="V5450" i="2"/>
  <c r="V5438" i="2"/>
  <c r="V5426" i="2"/>
  <c r="V5414" i="2"/>
  <c r="V5402" i="2"/>
  <c r="V5390" i="2"/>
  <c r="V5378" i="2"/>
  <c r="V5366" i="2"/>
  <c r="V5354" i="2"/>
  <c r="V5342" i="2"/>
  <c r="V5330" i="2"/>
  <c r="V5318" i="2"/>
  <c r="V5306" i="2"/>
  <c r="V5294" i="2"/>
  <c r="V5282" i="2"/>
  <c r="V5270" i="2"/>
  <c r="V5258" i="2"/>
  <c r="V5246" i="2"/>
  <c r="V5234" i="2"/>
  <c r="V5229" i="2"/>
  <c r="V5217" i="2"/>
  <c r="V5205" i="2"/>
  <c r="V5193" i="2"/>
  <c r="V5136" i="2"/>
  <c r="AC5136" i="2"/>
  <c r="AE5136" i="2" s="1"/>
  <c r="AE4994" i="2"/>
  <c r="AC4950" i="2"/>
  <c r="AE4950" i="2" s="1"/>
  <c r="AB4950" i="2"/>
  <c r="AC4916" i="2"/>
  <c r="AE4916" i="2" s="1"/>
  <c r="AB4916" i="2"/>
  <c r="AC4908" i="2"/>
  <c r="AE4908" i="2" s="1"/>
  <c r="AB4908" i="2"/>
  <c r="V4875" i="2"/>
  <c r="AC4855" i="2"/>
  <c r="AE4855" i="2" s="1"/>
  <c r="AB4855" i="2"/>
  <c r="AB4799" i="2"/>
  <c r="AC4799" i="2"/>
  <c r="AE4799" i="2" s="1"/>
  <c r="V4794" i="2"/>
  <c r="AB4791" i="2"/>
  <c r="V4791" i="2"/>
  <c r="V4761" i="2"/>
  <c r="AB4600" i="2"/>
  <c r="AC4600" i="2"/>
  <c r="AE4600" i="2" s="1"/>
  <c r="AE4581" i="2"/>
  <c r="AB4369" i="2"/>
  <c r="AC4369" i="2"/>
  <c r="V4313" i="2"/>
  <c r="AB4313" i="2"/>
  <c r="AE5442" i="2"/>
  <c r="V5440" i="2"/>
  <c r="AE5430" i="2"/>
  <c r="V5428" i="2"/>
  <c r="AE5418" i="2"/>
  <c r="V5416" i="2"/>
  <c r="AE5406" i="2"/>
  <c r="V5404" i="2"/>
  <c r="AE5394" i="2"/>
  <c r="V5392" i="2"/>
  <c r="AE5382" i="2"/>
  <c r="V5380" i="2"/>
  <c r="AE5370" i="2"/>
  <c r="V5368" i="2"/>
  <c r="AF5368" i="2" s="1"/>
  <c r="AE5358" i="2"/>
  <c r="V5356" i="2"/>
  <c r="AE5346" i="2"/>
  <c r="V5344" i="2"/>
  <c r="AE5334" i="2"/>
  <c r="V5332" i="2"/>
  <c r="AE5322" i="2"/>
  <c r="V5320" i="2"/>
  <c r="AE5310" i="2"/>
  <c r="V5308" i="2"/>
  <c r="AE5298" i="2"/>
  <c r="V5296" i="2"/>
  <c r="AE5286" i="2"/>
  <c r="V5284" i="2"/>
  <c r="AE5274" i="2"/>
  <c r="V5272" i="2"/>
  <c r="AE5262" i="2"/>
  <c r="V5260" i="2"/>
  <c r="AE5250" i="2"/>
  <c r="V5248" i="2"/>
  <c r="AE5238" i="2"/>
  <c r="V5236" i="2"/>
  <c r="AE5226" i="2"/>
  <c r="AE5214" i="2"/>
  <c r="AE5202" i="2"/>
  <c r="V5190" i="2"/>
  <c r="AC5190" i="2"/>
  <c r="AE5190" i="2" s="1"/>
  <c r="AE5159" i="2"/>
  <c r="V4976" i="2"/>
  <c r="V4968" i="2"/>
  <c r="V4963" i="2"/>
  <c r="AC4926" i="2"/>
  <c r="AE4926" i="2" s="1"/>
  <c r="AB4926" i="2"/>
  <c r="AC4892" i="2"/>
  <c r="AE4892" i="2" s="1"/>
  <c r="AB4892" i="2"/>
  <c r="V4879" i="2"/>
  <c r="AF4879" i="2" s="1"/>
  <c r="AC4831" i="2"/>
  <c r="AE4831" i="2" s="1"/>
  <c r="AB4831" i="2"/>
  <c r="AB4774" i="2"/>
  <c r="AC4774" i="2"/>
  <c r="AB4406" i="2"/>
  <c r="AC4406" i="2"/>
  <c r="V4134" i="2"/>
  <c r="AB3376" i="2"/>
  <c r="AC3376" i="2"/>
  <c r="AE3376" i="2" s="1"/>
  <c r="V6029" i="2"/>
  <c r="V6013" i="2"/>
  <c r="V6001" i="2"/>
  <c r="AE5989" i="2"/>
  <c r="V5979" i="2"/>
  <c r="V5961" i="2"/>
  <c r="V5949" i="2"/>
  <c r="AC5533" i="2"/>
  <c r="AE5533" i="2" s="1"/>
  <c r="V5531" i="2"/>
  <c r="AC5521" i="2"/>
  <c r="AE5521" i="2" s="1"/>
  <c r="V5519" i="2"/>
  <c r="AC5509" i="2"/>
  <c r="AE5509" i="2" s="1"/>
  <c r="V5507" i="2"/>
  <c r="AC5497" i="2"/>
  <c r="AE5497" i="2" s="1"/>
  <c r="V5495" i="2"/>
  <c r="W5495" i="2" s="1"/>
  <c r="X5495" i="2" s="1"/>
  <c r="AC5485" i="2"/>
  <c r="AE5485" i="2" s="1"/>
  <c r="V5483" i="2"/>
  <c r="AC5473" i="2"/>
  <c r="AE5473" i="2" s="1"/>
  <c r="V5471" i="2"/>
  <c r="AC5461" i="2"/>
  <c r="AE5461" i="2" s="1"/>
  <c r="V5459" i="2"/>
  <c r="AC5449" i="2"/>
  <c r="AE5449" i="2" s="1"/>
  <c r="V5447" i="2"/>
  <c r="AC5437" i="2"/>
  <c r="AE5437" i="2" s="1"/>
  <c r="V5435" i="2"/>
  <c r="AC5425" i="2"/>
  <c r="AE5425" i="2" s="1"/>
  <c r="V5423" i="2"/>
  <c r="AC5413" i="2"/>
  <c r="AE5413" i="2" s="1"/>
  <c r="V5411" i="2"/>
  <c r="AC5401" i="2"/>
  <c r="AE5401" i="2" s="1"/>
  <c r="V5399" i="2"/>
  <c r="AC5389" i="2"/>
  <c r="AE5389" i="2" s="1"/>
  <c r="V5387" i="2"/>
  <c r="AC5377" i="2"/>
  <c r="AE5377" i="2" s="1"/>
  <c r="V5375" i="2"/>
  <c r="AC5365" i="2"/>
  <c r="AE5365" i="2" s="1"/>
  <c r="V5363" i="2"/>
  <c r="AC5353" i="2"/>
  <c r="AE5353" i="2" s="1"/>
  <c r="V5351" i="2"/>
  <c r="W5351" i="2" s="1"/>
  <c r="X5351" i="2" s="1"/>
  <c r="AC5341" i="2"/>
  <c r="AE5341" i="2" s="1"/>
  <c r="V5339" i="2"/>
  <c r="AC5329" i="2"/>
  <c r="AE5329" i="2" s="1"/>
  <c r="V5327" i="2"/>
  <c r="AC5317" i="2"/>
  <c r="AE5317" i="2" s="1"/>
  <c r="V5315" i="2"/>
  <c r="AC5305" i="2"/>
  <c r="AE5305" i="2" s="1"/>
  <c r="V5303" i="2"/>
  <c r="AC5293" i="2"/>
  <c r="AE5293" i="2" s="1"/>
  <c r="V5291" i="2"/>
  <c r="AC5281" i="2"/>
  <c r="AE5281" i="2" s="1"/>
  <c r="V5279" i="2"/>
  <c r="AC5269" i="2"/>
  <c r="AE5269" i="2" s="1"/>
  <c r="V5267" i="2"/>
  <c r="AC5257" i="2"/>
  <c r="AE5257" i="2" s="1"/>
  <c r="V5255" i="2"/>
  <c r="AC5245" i="2"/>
  <c r="AE5245" i="2" s="1"/>
  <c r="V5243" i="2"/>
  <c r="AC5233" i="2"/>
  <c r="AE5233" i="2" s="1"/>
  <c r="V5226" i="2"/>
  <c r="AC5221" i="2"/>
  <c r="AE5221" i="2" s="1"/>
  <c r="V5214" i="2"/>
  <c r="AC5209" i="2"/>
  <c r="AE5209" i="2" s="1"/>
  <c r="V5202" i="2"/>
  <c r="AF5202" i="2" s="1"/>
  <c r="AC5197" i="2"/>
  <c r="AE5197" i="2" s="1"/>
  <c r="AC5182" i="2"/>
  <c r="AE5182" i="2" s="1"/>
  <c r="AC5177" i="2"/>
  <c r="AE5177" i="2" s="1"/>
  <c r="V5172" i="2"/>
  <c r="AC5172" i="2"/>
  <c r="AE5172" i="2" s="1"/>
  <c r="AC5169" i="2"/>
  <c r="AE5169" i="2" s="1"/>
  <c r="AE5164" i="2"/>
  <c r="AC5156" i="2"/>
  <c r="AE5156" i="2" s="1"/>
  <c r="AE5151" i="2"/>
  <c r="V5138" i="2"/>
  <c r="AC5138" i="2"/>
  <c r="AE5138" i="2" s="1"/>
  <c r="V5130" i="2"/>
  <c r="AC5130" i="2"/>
  <c r="AE5130" i="2" s="1"/>
  <c r="V4991" i="2"/>
  <c r="AB4983" i="2"/>
  <c r="AB4970" i="2"/>
  <c r="AC4952" i="2"/>
  <c r="AE4952" i="2" s="1"/>
  <c r="AB4952" i="2"/>
  <c r="AC4944" i="2"/>
  <c r="AE4944" i="2" s="1"/>
  <c r="AB4944" i="2"/>
  <c r="AE4910" i="2"/>
  <c r="AB4885" i="2"/>
  <c r="V4881" i="2"/>
  <c r="AB4861" i="2"/>
  <c r="V4857" i="2"/>
  <c r="V4774" i="2"/>
  <c r="V4741" i="2"/>
  <c r="AB4589" i="2"/>
  <c r="AC4589" i="2"/>
  <c r="AC4586" i="2"/>
  <c r="AE4586" i="2" s="1"/>
  <c r="AE4970" i="2"/>
  <c r="V4325" i="2"/>
  <c r="AB4325" i="2"/>
  <c r="V6315" i="2"/>
  <c r="V6313" i="2"/>
  <c r="V6311" i="2"/>
  <c r="AG6311" i="2" s="1"/>
  <c r="V6309" i="2"/>
  <c r="V6307" i="2"/>
  <c r="V6305" i="2"/>
  <c r="AG6305" i="2" s="1"/>
  <c r="V6303" i="2"/>
  <c r="V6301" i="2"/>
  <c r="AG6301" i="2" s="1"/>
  <c r="V6299" i="2"/>
  <c r="AG6299" i="2" s="1"/>
  <c r="V6297" i="2"/>
  <c r="V6295" i="2"/>
  <c r="V6293" i="2"/>
  <c r="AG6293" i="2" s="1"/>
  <c r="V6291" i="2"/>
  <c r="V6289" i="2"/>
  <c r="V6287" i="2"/>
  <c r="AG6287" i="2" s="1"/>
  <c r="V6285" i="2"/>
  <c r="V6283" i="2"/>
  <c r="V6281" i="2"/>
  <c r="AG6281" i="2" s="1"/>
  <c r="V6279" i="2"/>
  <c r="V6277" i="2"/>
  <c r="AG6277" i="2" s="1"/>
  <c r="V6275" i="2"/>
  <c r="AG6275" i="2" s="1"/>
  <c r="V6273" i="2"/>
  <c r="V6271" i="2"/>
  <c r="V6019" i="2"/>
  <c r="V6003" i="2"/>
  <c r="V5987" i="2"/>
  <c r="V5963" i="2"/>
  <c r="AC5953" i="2"/>
  <c r="AE5953" i="2" s="1"/>
  <c r="V5951" i="2"/>
  <c r="AC5537" i="2"/>
  <c r="AE5537" i="2" s="1"/>
  <c r="AC5535" i="2"/>
  <c r="AE5535" i="2" s="1"/>
  <c r="V5533" i="2"/>
  <c r="AC5523" i="2"/>
  <c r="AE5523" i="2" s="1"/>
  <c r="V5521" i="2"/>
  <c r="AC5511" i="2"/>
  <c r="AE5511" i="2" s="1"/>
  <c r="V5509" i="2"/>
  <c r="AC5499" i="2"/>
  <c r="AE5499" i="2" s="1"/>
  <c r="V5497" i="2"/>
  <c r="AC5487" i="2"/>
  <c r="AE5487" i="2" s="1"/>
  <c r="V5485" i="2"/>
  <c r="AC5475" i="2"/>
  <c r="AE5475" i="2" s="1"/>
  <c r="V5473" i="2"/>
  <c r="AC5463" i="2"/>
  <c r="AE5463" i="2" s="1"/>
  <c r="V5461" i="2"/>
  <c r="AC5451" i="2"/>
  <c r="AE5451" i="2" s="1"/>
  <c r="V5449" i="2"/>
  <c r="AC5439" i="2"/>
  <c r="AE5439" i="2" s="1"/>
  <c r="V5437" i="2"/>
  <c r="AC5427" i="2"/>
  <c r="AE5427" i="2" s="1"/>
  <c r="AG5427" i="2" s="1"/>
  <c r="V5425" i="2"/>
  <c r="AC5415" i="2"/>
  <c r="AE5415" i="2" s="1"/>
  <c r="V5413" i="2"/>
  <c r="AC5403" i="2"/>
  <c r="AE5403" i="2" s="1"/>
  <c r="V5401" i="2"/>
  <c r="AC5391" i="2"/>
  <c r="AE5391" i="2" s="1"/>
  <c r="V5389" i="2"/>
  <c r="AC5379" i="2"/>
  <c r="AE5379" i="2" s="1"/>
  <c r="V5377" i="2"/>
  <c r="AC5367" i="2"/>
  <c r="AE5367" i="2" s="1"/>
  <c r="V5365" i="2"/>
  <c r="AC5355" i="2"/>
  <c r="AE5355" i="2" s="1"/>
  <c r="V5353" i="2"/>
  <c r="AC5343" i="2"/>
  <c r="AE5343" i="2" s="1"/>
  <c r="V5341" i="2"/>
  <c r="AC5331" i="2"/>
  <c r="AE5331" i="2" s="1"/>
  <c r="V5329" i="2"/>
  <c r="AC5319" i="2"/>
  <c r="AE5319" i="2" s="1"/>
  <c r="V5317" i="2"/>
  <c r="AC5307" i="2"/>
  <c r="AE5307" i="2" s="1"/>
  <c r="V5305" i="2"/>
  <c r="AC5295" i="2"/>
  <c r="AE5295" i="2" s="1"/>
  <c r="V5293" i="2"/>
  <c r="AC5283" i="2"/>
  <c r="AE5283" i="2" s="1"/>
  <c r="AG5283" i="2" s="1"/>
  <c r="V5281" i="2"/>
  <c r="AC5271" i="2"/>
  <c r="AE5271" i="2" s="1"/>
  <c r="V5269" i="2"/>
  <c r="AC5259" i="2"/>
  <c r="AE5259" i="2" s="1"/>
  <c r="V5257" i="2"/>
  <c r="AC5247" i="2"/>
  <c r="AE5247" i="2" s="1"/>
  <c r="V5245" i="2"/>
  <c r="AC5235" i="2"/>
  <c r="AE5235" i="2" s="1"/>
  <c r="V5228" i="2"/>
  <c r="V5216" i="2"/>
  <c r="V5204" i="2"/>
  <c r="V5192" i="2"/>
  <c r="V5187" i="2"/>
  <c r="V5148" i="2"/>
  <c r="AC5148" i="2"/>
  <c r="AE5148" i="2" s="1"/>
  <c r="AC5145" i="2"/>
  <c r="AE5145" i="2" s="1"/>
  <c r="AE5140" i="2"/>
  <c r="AC5132" i="2"/>
  <c r="AE5132" i="2" s="1"/>
  <c r="AE4993" i="2"/>
  <c r="AB4975" i="2"/>
  <c r="AC4962" i="2"/>
  <c r="AE4962" i="2" s="1"/>
  <c r="AB4962" i="2"/>
  <c r="AB4959" i="2"/>
  <c r="AB4946" i="2"/>
  <c r="AC4928" i="2"/>
  <c r="AE4928" i="2" s="1"/>
  <c r="AB4928" i="2"/>
  <c r="AC4920" i="2"/>
  <c r="AE4920" i="2" s="1"/>
  <c r="AB4920" i="2"/>
  <c r="AB4889" i="2"/>
  <c r="V4885" i="2"/>
  <c r="AB4865" i="2"/>
  <c r="V4861" i="2"/>
  <c r="V4586" i="2"/>
  <c r="AB4382" i="2"/>
  <c r="AC4382" i="2"/>
  <c r="AC4356" i="2"/>
  <c r="AE4356" i="2" s="1"/>
  <c r="AB4356" i="2"/>
  <c r="AE4136" i="2"/>
  <c r="V3839" i="2"/>
  <c r="AB3839" i="2"/>
  <c r="AC3839" i="2"/>
  <c r="AE3839" i="2" s="1"/>
  <c r="AC5530" i="2"/>
  <c r="AE5530" i="2" s="1"/>
  <c r="AC5518" i="2"/>
  <c r="AE5518" i="2" s="1"/>
  <c r="AC5506" i="2"/>
  <c r="AE5506" i="2" s="1"/>
  <c r="AC5494" i="2"/>
  <c r="AE5494" i="2" s="1"/>
  <c r="AC5482" i="2"/>
  <c r="AE5482" i="2" s="1"/>
  <c r="AF5482" i="2" s="1"/>
  <c r="AC5470" i="2"/>
  <c r="AE5470" i="2" s="1"/>
  <c r="AC5458" i="2"/>
  <c r="AE5458" i="2" s="1"/>
  <c r="AC5446" i="2"/>
  <c r="AE5446" i="2" s="1"/>
  <c r="AC5434" i="2"/>
  <c r="AE5434" i="2" s="1"/>
  <c r="AC5422" i="2"/>
  <c r="AE5422" i="2" s="1"/>
  <c r="AC5410" i="2"/>
  <c r="AE5410" i="2" s="1"/>
  <c r="AC5398" i="2"/>
  <c r="AE5398" i="2" s="1"/>
  <c r="AC5386" i="2"/>
  <c r="AE5386" i="2" s="1"/>
  <c r="AC5374" i="2"/>
  <c r="AE5374" i="2" s="1"/>
  <c r="AC5362" i="2"/>
  <c r="AE5362" i="2" s="1"/>
  <c r="AC5350" i="2"/>
  <c r="AE5350" i="2" s="1"/>
  <c r="AC5338" i="2"/>
  <c r="AE5338" i="2" s="1"/>
  <c r="AF5338" i="2" s="1"/>
  <c r="AC5326" i="2"/>
  <c r="AE5326" i="2" s="1"/>
  <c r="AC5314" i="2"/>
  <c r="AE5314" i="2" s="1"/>
  <c r="AC5302" i="2"/>
  <c r="AE5302" i="2" s="1"/>
  <c r="AC5290" i="2"/>
  <c r="AE5290" i="2" s="1"/>
  <c r="AC5278" i="2"/>
  <c r="AE5278" i="2" s="1"/>
  <c r="AC5266" i="2"/>
  <c r="AE5266" i="2" s="1"/>
  <c r="AC5254" i="2"/>
  <c r="AE5254" i="2" s="1"/>
  <c r="AC5242" i="2"/>
  <c r="AE5242" i="2" s="1"/>
  <c r="AC5230" i="2"/>
  <c r="AE5230" i="2" s="1"/>
  <c r="V5223" i="2"/>
  <c r="AC5218" i="2"/>
  <c r="AE5218" i="2" s="1"/>
  <c r="V5211" i="2"/>
  <c r="W5211" i="2" s="1"/>
  <c r="X5211" i="2" s="1"/>
  <c r="AC5206" i="2"/>
  <c r="AE5206" i="2" s="1"/>
  <c r="V5199" i="2"/>
  <c r="AC5194" i="2"/>
  <c r="AE5194" i="2" s="1"/>
  <c r="AC5189" i="2"/>
  <c r="AE5189" i="2" s="1"/>
  <c r="AC5184" i="2"/>
  <c r="AE5184" i="2" s="1"/>
  <c r="V5174" i="2"/>
  <c r="AC5174" i="2"/>
  <c r="AE5174" i="2" s="1"/>
  <c r="V5166" i="2"/>
  <c r="AC5166" i="2"/>
  <c r="AE5166" i="2" s="1"/>
  <c r="V5161" i="2"/>
  <c r="V5158" i="2"/>
  <c r="AC5158" i="2"/>
  <c r="AE5158" i="2" s="1"/>
  <c r="AC4980" i="2"/>
  <c r="AE4980" i="2" s="1"/>
  <c r="AF4980" i="2" s="1"/>
  <c r="AB4980" i="2"/>
  <c r="AC4972" i="2"/>
  <c r="AE4972" i="2" s="1"/>
  <c r="AB4972" i="2"/>
  <c r="AB4891" i="2"/>
  <c r="AB4867" i="2"/>
  <c r="AB4838" i="2"/>
  <c r="AB4751" i="2"/>
  <c r="AC4751" i="2"/>
  <c r="AE4751" i="2" s="1"/>
  <c r="AB4743" i="2"/>
  <c r="V4743" i="2"/>
  <c r="AC4718" i="2"/>
  <c r="AE4718" i="2" s="1"/>
  <c r="AF4718" i="2" s="1"/>
  <c r="AE5980" i="2"/>
  <c r="V5965" i="2"/>
  <c r="V5953" i="2"/>
  <c r="AC5525" i="2"/>
  <c r="AE5525" i="2" s="1"/>
  <c r="AC5513" i="2"/>
  <c r="AE5513" i="2" s="1"/>
  <c r="AC5501" i="2"/>
  <c r="AE5501" i="2" s="1"/>
  <c r="AC5489" i="2"/>
  <c r="AE5489" i="2" s="1"/>
  <c r="AC5477" i="2"/>
  <c r="AE5477" i="2" s="1"/>
  <c r="AC5465" i="2"/>
  <c r="AE5465" i="2" s="1"/>
  <c r="AC5453" i="2"/>
  <c r="AE5453" i="2" s="1"/>
  <c r="AC5441" i="2"/>
  <c r="AE5441" i="2" s="1"/>
  <c r="AC5429" i="2"/>
  <c r="AE5429" i="2" s="1"/>
  <c r="AC5417" i="2"/>
  <c r="AE5417" i="2" s="1"/>
  <c r="AC5405" i="2"/>
  <c r="AE5405" i="2" s="1"/>
  <c r="AC5393" i="2"/>
  <c r="AE5393" i="2" s="1"/>
  <c r="AC5381" i="2"/>
  <c r="AE5381" i="2" s="1"/>
  <c r="AC5369" i="2"/>
  <c r="AE5369" i="2" s="1"/>
  <c r="AC5357" i="2"/>
  <c r="AE5357" i="2" s="1"/>
  <c r="AC5345" i="2"/>
  <c r="AE5345" i="2" s="1"/>
  <c r="AC5333" i="2"/>
  <c r="AE5333" i="2" s="1"/>
  <c r="AC5321" i="2"/>
  <c r="AE5321" i="2" s="1"/>
  <c r="AC5309" i="2"/>
  <c r="AE5309" i="2" s="1"/>
  <c r="AC5297" i="2"/>
  <c r="AE5297" i="2" s="1"/>
  <c r="AC5285" i="2"/>
  <c r="AE5285" i="2" s="1"/>
  <c r="AC5273" i="2"/>
  <c r="AE5273" i="2" s="1"/>
  <c r="V4990" i="2"/>
  <c r="AC4990" i="2"/>
  <c r="AE4990" i="2" s="1"/>
  <c r="AC4938" i="2"/>
  <c r="AE4938" i="2" s="1"/>
  <c r="AB4938" i="2"/>
  <c r="AC4904" i="2"/>
  <c r="AE4904" i="2" s="1"/>
  <c r="AB4904" i="2"/>
  <c r="AC4896" i="2"/>
  <c r="AE4896" i="2" s="1"/>
  <c r="AB4896" i="2"/>
  <c r="AC4843" i="2"/>
  <c r="AE4843" i="2" s="1"/>
  <c r="AB4843" i="2"/>
  <c r="V4051" i="2"/>
  <c r="V5278" i="2"/>
  <c r="AE5268" i="2"/>
  <c r="V5266" i="2"/>
  <c r="AE5256" i="2"/>
  <c r="V5254" i="2"/>
  <c r="AE5244" i="2"/>
  <c r="V5242" i="2"/>
  <c r="AE5232" i="2"/>
  <c r="AE5220" i="2"/>
  <c r="AE5208" i="2"/>
  <c r="AE5196" i="2"/>
  <c r="AE5176" i="2"/>
  <c r="AE5168" i="2"/>
  <c r="AE5163" i="2"/>
  <c r="V5150" i="2"/>
  <c r="AC5150" i="2"/>
  <c r="AE5150" i="2" s="1"/>
  <c r="V5142" i="2"/>
  <c r="AC5142" i="2"/>
  <c r="AE5142" i="2" s="1"/>
  <c r="V5134" i="2"/>
  <c r="AC5134" i="2"/>
  <c r="AE5134" i="2" s="1"/>
  <c r="AC4964" i="2"/>
  <c r="AE4964" i="2" s="1"/>
  <c r="AB4964" i="2"/>
  <c r="AC4956" i="2"/>
  <c r="AE4956" i="2" s="1"/>
  <c r="AB4956" i="2"/>
  <c r="AC4948" i="2"/>
  <c r="AE4948" i="2" s="1"/>
  <c r="AB4948" i="2"/>
  <c r="AE4922" i="2"/>
  <c r="V4896" i="2"/>
  <c r="V4891" i="2"/>
  <c r="V4867" i="2"/>
  <c r="AE4815" i="2"/>
  <c r="AB4726" i="2"/>
  <c r="AC4726" i="2"/>
  <c r="AB4358" i="2"/>
  <c r="AC4358" i="2"/>
  <c r="V4337" i="2"/>
  <c r="AB4337" i="2"/>
  <c r="V4301" i="2"/>
  <c r="AB4301" i="2"/>
  <c r="AE6025" i="2"/>
  <c r="V6023" i="2"/>
  <c r="AE6009" i="2"/>
  <c r="V6007" i="2"/>
  <c r="AE5997" i="2"/>
  <c r="V5995" i="2"/>
  <c r="AE5990" i="2"/>
  <c r="AE5988" i="2"/>
  <c r="AE5969" i="2"/>
  <c r="V5967" i="2"/>
  <c r="AE5957" i="2"/>
  <c r="V5955" i="2"/>
  <c r="AE5945" i="2"/>
  <c r="V5943" i="2"/>
  <c r="AC5527" i="2"/>
  <c r="AE5527" i="2" s="1"/>
  <c r="V5525" i="2"/>
  <c r="AC5515" i="2"/>
  <c r="AE5515" i="2" s="1"/>
  <c r="V5513" i="2"/>
  <c r="AC5503" i="2"/>
  <c r="AE5503" i="2" s="1"/>
  <c r="V5501" i="2"/>
  <c r="AE5491" i="2"/>
  <c r="V5489" i="2"/>
  <c r="AC5479" i="2"/>
  <c r="AE5479" i="2" s="1"/>
  <c r="V5477" i="2"/>
  <c r="AC5467" i="2"/>
  <c r="AE5467" i="2" s="1"/>
  <c r="V5465" i="2"/>
  <c r="AC5455" i="2"/>
  <c r="AE5455" i="2" s="1"/>
  <c r="V5453" i="2"/>
  <c r="AC5443" i="2"/>
  <c r="AE5443" i="2" s="1"/>
  <c r="V5441" i="2"/>
  <c r="AC5431" i="2"/>
  <c r="AE5431" i="2" s="1"/>
  <c r="V5429" i="2"/>
  <c r="AC5419" i="2"/>
  <c r="AE5419" i="2" s="1"/>
  <c r="V5417" i="2"/>
  <c r="AC5407" i="2"/>
  <c r="AE5407" i="2" s="1"/>
  <c r="V5405" i="2"/>
  <c r="AC5395" i="2"/>
  <c r="AE5395" i="2" s="1"/>
  <c r="V5393" i="2"/>
  <c r="AC5383" i="2"/>
  <c r="AE5383" i="2" s="1"/>
  <c r="V5381" i="2"/>
  <c r="AC5371" i="2"/>
  <c r="AE5371" i="2" s="1"/>
  <c r="V5369" i="2"/>
  <c r="AC5359" i="2"/>
  <c r="AE5359" i="2" s="1"/>
  <c r="V5357" i="2"/>
  <c r="AC5347" i="2"/>
  <c r="AE5347" i="2" s="1"/>
  <c r="V5345" i="2"/>
  <c r="AE5335" i="2"/>
  <c r="V5333" i="2"/>
  <c r="AE5323" i="2"/>
  <c r="V5321" i="2"/>
  <c r="AE5311" i="2"/>
  <c r="V5309" i="2"/>
  <c r="AE5299" i="2"/>
  <c r="V5297" i="2"/>
  <c r="AE5287" i="2"/>
  <c r="V5285" i="2"/>
  <c r="AE5275" i="2"/>
  <c r="V5273" i="2"/>
  <c r="AE5263" i="2"/>
  <c r="V5261" i="2"/>
  <c r="AE5251" i="2"/>
  <c r="V5249" i="2"/>
  <c r="AE5239" i="2"/>
  <c r="V5237" i="2"/>
  <c r="AE5227" i="2"/>
  <c r="AE5215" i="2"/>
  <c r="AE5203" i="2"/>
  <c r="AE5191" i="2"/>
  <c r="V5186" i="2"/>
  <c r="AC5186" i="2"/>
  <c r="AE5186" i="2" s="1"/>
  <c r="AE5147" i="2"/>
  <c r="AB4987" i="2"/>
  <c r="AC4987" i="2"/>
  <c r="AE4987" i="2" s="1"/>
  <c r="AE4982" i="2"/>
  <c r="V4964" i="2"/>
  <c r="V4956" i="2"/>
  <c r="V4951" i="2"/>
  <c r="V4869" i="2"/>
  <c r="AE4817" i="2"/>
  <c r="V4789" i="2"/>
  <c r="V4726" i="2"/>
  <c r="AB4393" i="2"/>
  <c r="AC4393" i="2"/>
  <c r="AC4132" i="2"/>
  <c r="AE4132" i="2" s="1"/>
  <c r="AB4132" i="2"/>
  <c r="V6030" i="2"/>
  <c r="AC6020" i="2"/>
  <c r="AE6020" i="2" s="1"/>
  <c r="V6018" i="2"/>
  <c r="V6016" i="2"/>
  <c r="V6014" i="2"/>
  <c r="AE6004" i="2"/>
  <c r="V6002" i="2"/>
  <c r="AE5992" i="2"/>
  <c r="V5986" i="2"/>
  <c r="V5984" i="2"/>
  <c r="V5982" i="2"/>
  <c r="V5980" i="2"/>
  <c r="AE5964" i="2"/>
  <c r="V5962" i="2"/>
  <c r="AE5952" i="2"/>
  <c r="V5950" i="2"/>
  <c r="AC5534" i="2"/>
  <c r="AE5534" i="2" s="1"/>
  <c r="V5532" i="2"/>
  <c r="AC5522" i="2"/>
  <c r="AE5522" i="2" s="1"/>
  <c r="V5520" i="2"/>
  <c r="AC5510" i="2"/>
  <c r="AE5510" i="2" s="1"/>
  <c r="AC5498" i="2"/>
  <c r="AE5498" i="2" s="1"/>
  <c r="V5496" i="2"/>
  <c r="AC5486" i="2"/>
  <c r="AE5486" i="2" s="1"/>
  <c r="V5484" i="2"/>
  <c r="AC5474" i="2"/>
  <c r="AE5474" i="2" s="1"/>
  <c r="V5472" i="2"/>
  <c r="AC5462" i="2"/>
  <c r="AE5462" i="2" s="1"/>
  <c r="V5460" i="2"/>
  <c r="AC5450" i="2"/>
  <c r="AE5450" i="2" s="1"/>
  <c r="V5448" i="2"/>
  <c r="AC5438" i="2"/>
  <c r="AE5438" i="2" s="1"/>
  <c r="V5436" i="2"/>
  <c r="AC5426" i="2"/>
  <c r="AE5426" i="2" s="1"/>
  <c r="V5424" i="2"/>
  <c r="AC5414" i="2"/>
  <c r="AE5414" i="2" s="1"/>
  <c r="V5412" i="2"/>
  <c r="AC5402" i="2"/>
  <c r="AE5402" i="2" s="1"/>
  <c r="AF5402" i="2" s="1"/>
  <c r="V5400" i="2"/>
  <c r="AC5390" i="2"/>
  <c r="AE5390" i="2" s="1"/>
  <c r="AC5378" i="2"/>
  <c r="AE5378" i="2" s="1"/>
  <c r="V5376" i="2"/>
  <c r="AC5366" i="2"/>
  <c r="AE5366" i="2" s="1"/>
  <c r="V5364" i="2"/>
  <c r="AC5354" i="2"/>
  <c r="AE5354" i="2" s="1"/>
  <c r="V5352" i="2"/>
  <c r="AC5342" i="2"/>
  <c r="AE5342" i="2" s="1"/>
  <c r="V5340" i="2"/>
  <c r="AC5330" i="2"/>
  <c r="AE5330" i="2" s="1"/>
  <c r="V5328" i="2"/>
  <c r="AC5318" i="2"/>
  <c r="AE5318" i="2" s="1"/>
  <c r="V5316" i="2"/>
  <c r="AC5306" i="2"/>
  <c r="AE5306" i="2" s="1"/>
  <c r="V5304" i="2"/>
  <c r="AC5294" i="2"/>
  <c r="AE5294" i="2" s="1"/>
  <c r="V5292" i="2"/>
  <c r="AC5282" i="2"/>
  <c r="AE5282" i="2" s="1"/>
  <c r="V5280" i="2"/>
  <c r="AC5270" i="2"/>
  <c r="AE5270" i="2" s="1"/>
  <c r="V5268" i="2"/>
  <c r="AC5258" i="2"/>
  <c r="AE5258" i="2" s="1"/>
  <c r="V5256" i="2"/>
  <c r="AC5246" i="2"/>
  <c r="AE5246" i="2" s="1"/>
  <c r="V5244" i="2"/>
  <c r="AC5234" i="2"/>
  <c r="AE5234" i="2" s="1"/>
  <c r="V5227" i="2"/>
  <c r="AC5222" i="2"/>
  <c r="AE5222" i="2" s="1"/>
  <c r="V5215" i="2"/>
  <c r="AC5210" i="2"/>
  <c r="AE5210" i="2" s="1"/>
  <c r="V5203" i="2"/>
  <c r="AC5198" i="2"/>
  <c r="AE5198" i="2" s="1"/>
  <c r="AC5173" i="2"/>
  <c r="AE5173" i="2" s="1"/>
  <c r="V5160" i="2"/>
  <c r="AC5160" i="2"/>
  <c r="AE5160" i="2" s="1"/>
  <c r="AC5157" i="2"/>
  <c r="AE5157" i="2" s="1"/>
  <c r="AE5152" i="2"/>
  <c r="AC5144" i="2"/>
  <c r="AE5144" i="2" s="1"/>
  <c r="AE5139" i="2"/>
  <c r="V4992" i="2"/>
  <c r="AC4992" i="2"/>
  <c r="AE4992" i="2" s="1"/>
  <c r="V4987" i="2"/>
  <c r="AC4974" i="2"/>
  <c r="AE4974" i="2" s="1"/>
  <c r="AB4974" i="2"/>
  <c r="AB4971" i="2"/>
  <c r="AB4958" i="2"/>
  <c r="AC4940" i="2"/>
  <c r="AE4940" i="2" s="1"/>
  <c r="AB4940" i="2"/>
  <c r="AC4932" i="2"/>
  <c r="AE4932" i="2" s="1"/>
  <c r="AB4932" i="2"/>
  <c r="AE4898" i="2"/>
  <c r="AB4875" i="2"/>
  <c r="V4871" i="2"/>
  <c r="AE4845" i="2"/>
  <c r="AE4819" i="2"/>
  <c r="AC4794" i="2"/>
  <c r="AE4794" i="2" s="1"/>
  <c r="AF4794" i="2" s="1"/>
  <c r="V4723" i="2"/>
  <c r="AC4112" i="2"/>
  <c r="AE4112" i="2" s="1"/>
  <c r="AF4112" i="2" s="1"/>
  <c r="AB4112" i="2"/>
  <c r="V5176" i="2"/>
  <c r="V5164" i="2"/>
  <c r="V5152" i="2"/>
  <c r="V5140" i="2"/>
  <c r="V4994" i="2"/>
  <c r="AB4985" i="2"/>
  <c r="V4983" i="2"/>
  <c r="AE4978" i="2"/>
  <c r="AB4973" i="2"/>
  <c r="V4971" i="2"/>
  <c r="AE4966" i="2"/>
  <c r="AG4966" i="2" s="1"/>
  <c r="AB4961" i="2"/>
  <c r="V4959" i="2"/>
  <c r="AE4954" i="2"/>
  <c r="AB4949" i="2"/>
  <c r="V4947" i="2"/>
  <c r="AE4942" i="2"/>
  <c r="AB4937" i="2"/>
  <c r="V4935" i="2"/>
  <c r="AE4930" i="2"/>
  <c r="AB4925" i="2"/>
  <c r="V4923" i="2"/>
  <c r="AE4918" i="2"/>
  <c r="AG4918" i="2" s="1"/>
  <c r="AB4913" i="2"/>
  <c r="V4911" i="2"/>
  <c r="AE4906" i="2"/>
  <c r="AB4901" i="2"/>
  <c r="V4899" i="2"/>
  <c r="AE4894" i="2"/>
  <c r="AE4853" i="2"/>
  <c r="AB4848" i="2"/>
  <c r="V4846" i="2"/>
  <c r="AE4841" i="2"/>
  <c r="AB4836" i="2"/>
  <c r="AE4829" i="2"/>
  <c r="AB4824" i="2"/>
  <c r="V4810" i="2"/>
  <c r="AC4802" i="2"/>
  <c r="AE4802" i="2" s="1"/>
  <c r="AC4779" i="2"/>
  <c r="AE4779" i="2" s="1"/>
  <c r="V4777" i="2"/>
  <c r="AE4774" i="2"/>
  <c r="V4762" i="2"/>
  <c r="AC4754" i="2"/>
  <c r="AE4754" i="2" s="1"/>
  <c r="AG4754" i="2" s="1"/>
  <c r="AC4731" i="2"/>
  <c r="AE4731" i="2" s="1"/>
  <c r="V4729" i="2"/>
  <c r="AE4726" i="2"/>
  <c r="V4714" i="2"/>
  <c r="AC4603" i="2"/>
  <c r="V4592" i="2"/>
  <c r="AE4589" i="2"/>
  <c r="V4577" i="2"/>
  <c r="V4569" i="2"/>
  <c r="V4561" i="2"/>
  <c r="V4412" i="2"/>
  <c r="V4399" i="2"/>
  <c r="W4399" i="2" s="1"/>
  <c r="X4399" i="2" s="1"/>
  <c r="V4388" i="2"/>
  <c r="V4375" i="2"/>
  <c r="W4375" i="2" s="1"/>
  <c r="X4375" i="2" s="1"/>
  <c r="V4364" i="2"/>
  <c r="W4364" i="2" s="1"/>
  <c r="X4364" i="2" s="1"/>
  <c r="V4347" i="2"/>
  <c r="V4335" i="2"/>
  <c r="V4323" i="2"/>
  <c r="V4311" i="2"/>
  <c r="V4299" i="2"/>
  <c r="V4142" i="2"/>
  <c r="AG4142" i="2" s="1"/>
  <c r="V4139" i="2"/>
  <c r="W4139" i="2" s="1"/>
  <c r="X4139" i="2" s="1"/>
  <c r="V4128" i="2"/>
  <c r="V3973" i="2"/>
  <c r="AF3973" i="2" s="1"/>
  <c r="AE3384" i="2"/>
  <c r="AE3381" i="2"/>
  <c r="AE3369" i="2"/>
  <c r="AG3369" i="2" s="1"/>
  <c r="AE3357" i="2"/>
  <c r="AE3345" i="2"/>
  <c r="AE3194" i="2"/>
  <c r="AE3182" i="2"/>
  <c r="AE3170" i="2"/>
  <c r="V2842" i="2"/>
  <c r="AB2842" i="2"/>
  <c r="AC2842" i="2"/>
  <c r="AE2842" i="2" s="1"/>
  <c r="AB2802" i="2"/>
  <c r="AC2802" i="2"/>
  <c r="AE2802" i="2" s="1"/>
  <c r="V5183" i="2"/>
  <c r="V5171" i="2"/>
  <c r="V5159" i="2"/>
  <c r="V5147" i="2"/>
  <c r="V5135" i="2"/>
  <c r="V4989" i="2"/>
  <c r="AE4985" i="2"/>
  <c r="AE4973" i="2"/>
  <c r="AE4961" i="2"/>
  <c r="AE4949" i="2"/>
  <c r="AE4937" i="2"/>
  <c r="AE4925" i="2"/>
  <c r="AE4913" i="2"/>
  <c r="AE4901" i="2"/>
  <c r="AE4848" i="2"/>
  <c r="AG4848" i="2" s="1"/>
  <c r="AE4836" i="2"/>
  <c r="AE4824" i="2"/>
  <c r="V4787" i="2"/>
  <c r="AE4746" i="2"/>
  <c r="V4739" i="2"/>
  <c r="AG4593" i="2"/>
  <c r="V4354" i="2"/>
  <c r="V4342" i="2"/>
  <c r="V4330" i="2"/>
  <c r="V4318" i="2"/>
  <c r="W4318" i="2" s="1"/>
  <c r="X4318" i="2" s="1"/>
  <c r="V4306" i="2"/>
  <c r="V4294" i="2"/>
  <c r="V4066" i="2"/>
  <c r="V4063" i="2"/>
  <c r="V4060" i="2"/>
  <c r="V4057" i="2"/>
  <c r="V4054" i="2"/>
  <c r="V4046" i="2"/>
  <c r="V4038" i="2"/>
  <c r="V4030" i="2"/>
  <c r="V4022" i="2"/>
  <c r="V4014" i="2"/>
  <c r="W4014" i="2" s="1"/>
  <c r="X4014" i="2" s="1"/>
  <c r="V4006" i="2"/>
  <c r="W4006" i="2" s="1"/>
  <c r="X4006" i="2" s="1"/>
  <c r="V3998" i="2"/>
  <c r="V3990" i="2"/>
  <c r="V3982" i="2"/>
  <c r="V3978" i="2"/>
  <c r="V3504" i="2"/>
  <c r="V3501" i="2"/>
  <c r="V3498" i="2"/>
  <c r="V3495" i="2"/>
  <c r="V3492" i="2"/>
  <c r="V3489" i="2"/>
  <c r="V3486" i="2"/>
  <c r="W3486" i="2" s="1"/>
  <c r="X3486" i="2" s="1"/>
  <c r="V3483" i="2"/>
  <c r="W3483" i="2" s="1"/>
  <c r="X3483" i="2" s="1"/>
  <c r="V3480" i="2"/>
  <c r="V3477" i="2"/>
  <c r="V3474" i="2"/>
  <c r="V3471" i="2"/>
  <c r="V3468" i="2"/>
  <c r="V3465" i="2"/>
  <c r="V3462" i="2"/>
  <c r="V3459" i="2"/>
  <c r="V3456" i="2"/>
  <c r="V3453" i="2"/>
  <c r="V3450" i="2"/>
  <c r="W3450" i="2" s="1"/>
  <c r="X3450" i="2" s="1"/>
  <c r="V3447" i="2"/>
  <c r="W3447" i="2" s="1"/>
  <c r="X3447" i="2" s="1"/>
  <c r="V3444" i="2"/>
  <c r="V3384" i="2"/>
  <c r="AE3158" i="2"/>
  <c r="V4571" i="2"/>
  <c r="V4563" i="2"/>
  <c r="V4406" i="2"/>
  <c r="V4393" i="2"/>
  <c r="W4393" i="2" s="1"/>
  <c r="X4393" i="2" s="1"/>
  <c r="V4382" i="2"/>
  <c r="V4369" i="2"/>
  <c r="W4369" i="2" s="1"/>
  <c r="X4369" i="2" s="1"/>
  <c r="V4358" i="2"/>
  <c r="V4356" i="2"/>
  <c r="V4132" i="2"/>
  <c r="W4132" i="2" s="1"/>
  <c r="X4132" i="2" s="1"/>
  <c r="V4125" i="2"/>
  <c r="W4125" i="2" s="1"/>
  <c r="X4125" i="2" s="1"/>
  <c r="V4112" i="2"/>
  <c r="V3976" i="2"/>
  <c r="AF3976" i="2" s="1"/>
  <c r="AE3974" i="2"/>
  <c r="AB3837" i="2"/>
  <c r="AC3378" i="2"/>
  <c r="AE3378" i="2" s="1"/>
  <c r="AE3160" i="2"/>
  <c r="V4143" i="2"/>
  <c r="W4143" i="2" s="1"/>
  <c r="X4143" i="2" s="1"/>
  <c r="V4140" i="2"/>
  <c r="AB2738" i="2"/>
  <c r="AC2738" i="2"/>
  <c r="AE2738" i="2" s="1"/>
  <c r="AB2704" i="2"/>
  <c r="V2704" i="2"/>
  <c r="AC2704" i="2"/>
  <c r="AE2704" i="2" s="1"/>
  <c r="AC2534" i="2"/>
  <c r="AE2534" i="2" s="1"/>
  <c r="AB2534" i="2"/>
  <c r="V2534" i="2"/>
  <c r="W2534" i="2" s="1"/>
  <c r="X2534" i="2" s="1"/>
  <c r="V5163" i="2"/>
  <c r="V5151" i="2"/>
  <c r="V5139" i="2"/>
  <c r="V4993" i="2"/>
  <c r="V4982" i="2"/>
  <c r="AE4977" i="2"/>
  <c r="V4970" i="2"/>
  <c r="AE4965" i="2"/>
  <c r="V4958" i="2"/>
  <c r="AE4953" i="2"/>
  <c r="V4946" i="2"/>
  <c r="AE4941" i="2"/>
  <c r="AB4936" i="2"/>
  <c r="V4934" i="2"/>
  <c r="AE4929" i="2"/>
  <c r="AB4924" i="2"/>
  <c r="V4922" i="2"/>
  <c r="AE4917" i="2"/>
  <c r="AB4912" i="2"/>
  <c r="V4910" i="2"/>
  <c r="AE4905" i="2"/>
  <c r="AB4900" i="2"/>
  <c r="V4898" i="2"/>
  <c r="AE4893" i="2"/>
  <c r="AE4852" i="2"/>
  <c r="AB4847" i="2"/>
  <c r="AE4840" i="2"/>
  <c r="AB4835" i="2"/>
  <c r="AE4828" i="2"/>
  <c r="AB4823" i="2"/>
  <c r="V4821" i="2"/>
  <c r="V4819" i="2"/>
  <c r="V4817" i="2"/>
  <c r="V4815" i="2"/>
  <c r="V4813" i="2"/>
  <c r="AC4806" i="2"/>
  <c r="AE4806" i="2" s="1"/>
  <c r="AC4783" i="2"/>
  <c r="AE4783" i="2" s="1"/>
  <c r="V4781" i="2"/>
  <c r="AE4778" i="2"/>
  <c r="V4766" i="2"/>
  <c r="AC4758" i="2"/>
  <c r="AE4758" i="2" s="1"/>
  <c r="AC4735" i="2"/>
  <c r="AE4735" i="2" s="1"/>
  <c r="V4733" i="2"/>
  <c r="AE4730" i="2"/>
  <c r="V4718" i="2"/>
  <c r="AC4607" i="2"/>
  <c r="AE4607" i="2" s="1"/>
  <c r="AB4597" i="2"/>
  <c r="V4581" i="2"/>
  <c r="AC4573" i="2"/>
  <c r="AE4573" i="2" s="1"/>
  <c r="V4549" i="2"/>
  <c r="V4541" i="2"/>
  <c r="V4533" i="2"/>
  <c r="V4525" i="2"/>
  <c r="V4517" i="2"/>
  <c r="W4517" i="2" s="1"/>
  <c r="X4517" i="2" s="1"/>
  <c r="V4509" i="2"/>
  <c r="W4509" i="2" s="1"/>
  <c r="X4509" i="2" s="1"/>
  <c r="V4501" i="2"/>
  <c r="V4493" i="2"/>
  <c r="V4485" i="2"/>
  <c r="V4477" i="2"/>
  <c r="V4469" i="2"/>
  <c r="V4461" i="2"/>
  <c r="V4453" i="2"/>
  <c r="V4445" i="2"/>
  <c r="V4437" i="2"/>
  <c r="V4429" i="2"/>
  <c r="V4421" i="2"/>
  <c r="W4421" i="2" s="1"/>
  <c r="X4421" i="2" s="1"/>
  <c r="V4413" i="2"/>
  <c r="W4413" i="2" s="1"/>
  <c r="X4413" i="2" s="1"/>
  <c r="V4402" i="2"/>
  <c r="V4389" i="2"/>
  <c r="W4389" i="2" s="1"/>
  <c r="X4389" i="2" s="1"/>
  <c r="V4378" i="2"/>
  <c r="V4365" i="2"/>
  <c r="W4365" i="2" s="1"/>
  <c r="X4365" i="2" s="1"/>
  <c r="AB4353" i="2"/>
  <c r="V4346" i="2"/>
  <c r="AB4341" i="2"/>
  <c r="V4334" i="2"/>
  <c r="AB4329" i="2"/>
  <c r="V4322" i="2"/>
  <c r="AB4317" i="2"/>
  <c r="V4310" i="2"/>
  <c r="W4310" i="2" s="1"/>
  <c r="X4310" i="2" s="1"/>
  <c r="AB4305" i="2"/>
  <c r="V4298" i="2"/>
  <c r="AB4147" i="2"/>
  <c r="V4136" i="2"/>
  <c r="AE4129" i="2"/>
  <c r="AE4109" i="2"/>
  <c r="V4107" i="2"/>
  <c r="V4104" i="2"/>
  <c r="V4101" i="2"/>
  <c r="V4098" i="2"/>
  <c r="V4095" i="2"/>
  <c r="W4095" i="2" s="1"/>
  <c r="X4095" i="2" s="1"/>
  <c r="V4092" i="2"/>
  <c r="V4089" i="2"/>
  <c r="V4086" i="2"/>
  <c r="V4083" i="2"/>
  <c r="V4080" i="2"/>
  <c r="V4077" i="2"/>
  <c r="V4074" i="2"/>
  <c r="V4071" i="2"/>
  <c r="V4068" i="2"/>
  <c r="V4065" i="2"/>
  <c r="V4062" i="2"/>
  <c r="V4059" i="2"/>
  <c r="W4059" i="2" s="1"/>
  <c r="X4059" i="2" s="1"/>
  <c r="V3974" i="2"/>
  <c r="AC3972" i="2"/>
  <c r="AE3972" i="2" s="1"/>
  <c r="AF3972" i="2" s="1"/>
  <c r="AC3833" i="2"/>
  <c r="AE3833" i="2" s="1"/>
  <c r="AE3505" i="2"/>
  <c r="V3503" i="2"/>
  <c r="V3500" i="2"/>
  <c r="V3497" i="2"/>
  <c r="V3494" i="2"/>
  <c r="V3491" i="2"/>
  <c r="V3488" i="2"/>
  <c r="V3485" i="2"/>
  <c r="V3482" i="2"/>
  <c r="W3482" i="2" s="1"/>
  <c r="X3482" i="2" s="1"/>
  <c r="V3479" i="2"/>
  <c r="V3476" i="2"/>
  <c r="V3473" i="2"/>
  <c r="AC3380" i="2"/>
  <c r="AE3380" i="2" s="1"/>
  <c r="V3378" i="2"/>
  <c r="AE3162" i="2"/>
  <c r="V2994" i="2"/>
  <c r="AC2994" i="2"/>
  <c r="AE2994" i="2" s="1"/>
  <c r="AB2994" i="2"/>
  <c r="AE4936" i="2"/>
  <c r="AE4924" i="2"/>
  <c r="AE4912" i="2"/>
  <c r="AE4900" i="2"/>
  <c r="AE4847" i="2"/>
  <c r="AE4835" i="2"/>
  <c r="AE4823" i="2"/>
  <c r="AE4750" i="2"/>
  <c r="AE4597" i="2"/>
  <c r="V3979" i="2"/>
  <c r="AF3979" i="2" s="1"/>
  <c r="AB3972" i="2"/>
  <c r="V3835" i="2"/>
  <c r="AF3835" i="2" s="1"/>
  <c r="V2957" i="2"/>
  <c r="AB2957" i="2"/>
  <c r="AC2957" i="2"/>
  <c r="AE2957" i="2" s="1"/>
  <c r="V5165" i="2"/>
  <c r="V5153" i="2"/>
  <c r="V5141" i="2"/>
  <c r="V5129" i="2"/>
  <c r="V4984" i="2"/>
  <c r="V4972" i="2"/>
  <c r="V4960" i="2"/>
  <c r="V4948" i="2"/>
  <c r="V4936" i="2"/>
  <c r="V4924" i="2"/>
  <c r="AB4914" i="2"/>
  <c r="V4912" i="2"/>
  <c r="AB4902" i="2"/>
  <c r="V4900" i="2"/>
  <c r="AE4890" i="2"/>
  <c r="AE4888" i="2"/>
  <c r="AE4886" i="2"/>
  <c r="AE4884" i="2"/>
  <c r="AE4882" i="2"/>
  <c r="AE4880" i="2"/>
  <c r="AE4878" i="2"/>
  <c r="AE4876" i="2"/>
  <c r="AE4874" i="2"/>
  <c r="AE4872" i="2"/>
  <c r="AE4870" i="2"/>
  <c r="AE4868" i="2"/>
  <c r="AE4866" i="2"/>
  <c r="AE4864" i="2"/>
  <c r="AE4862" i="2"/>
  <c r="AE4860" i="2"/>
  <c r="AE4858" i="2"/>
  <c r="AE4856" i="2"/>
  <c r="AB4849" i="2"/>
  <c r="V4847" i="2"/>
  <c r="AB4837" i="2"/>
  <c r="AB4825" i="2"/>
  <c r="V4806" i="2"/>
  <c r="AC4798" i="2"/>
  <c r="AE4798" i="2" s="1"/>
  <c r="AC4775" i="2"/>
  <c r="AE4775" i="2" s="1"/>
  <c r="V4773" i="2"/>
  <c r="AE4770" i="2"/>
  <c r="V4758" i="2"/>
  <c r="AC4750" i="2"/>
  <c r="AC4727" i="2"/>
  <c r="AE4727" i="2" s="1"/>
  <c r="V4725" i="2"/>
  <c r="AE4722" i="2"/>
  <c r="V4607" i="2"/>
  <c r="AC4590" i="2"/>
  <c r="AE4590" i="2" s="1"/>
  <c r="V4588" i="2"/>
  <c r="AE4585" i="2"/>
  <c r="V4573" i="2"/>
  <c r="V4409" i="2"/>
  <c r="W4409" i="2" s="1"/>
  <c r="X4409" i="2" s="1"/>
  <c r="V4398" i="2"/>
  <c r="V4385" i="2"/>
  <c r="W4385" i="2" s="1"/>
  <c r="X4385" i="2" s="1"/>
  <c r="V4374" i="2"/>
  <c r="V4361" i="2"/>
  <c r="W4361" i="2" s="1"/>
  <c r="X4361" i="2" s="1"/>
  <c r="AB4355" i="2"/>
  <c r="V4348" i="2"/>
  <c r="AB4343" i="2"/>
  <c r="AE4133" i="2"/>
  <c r="V3505" i="2"/>
  <c r="AC3382" i="2"/>
  <c r="AE3382" i="2" s="1"/>
  <c r="V3380" i="2"/>
  <c r="AE3164" i="2"/>
  <c r="AE4837" i="2"/>
  <c r="AE4825" i="2"/>
  <c r="V4783" i="2"/>
  <c r="V4735" i="2"/>
  <c r="V4597" i="2"/>
  <c r="AC4594" i="2"/>
  <c r="AE4594" i="2" s="1"/>
  <c r="AG4594" i="2" s="1"/>
  <c r="AC4401" i="2"/>
  <c r="AC4390" i="2"/>
  <c r="AC4377" i="2"/>
  <c r="AC4366" i="2"/>
  <c r="V4141" i="2"/>
  <c r="W4141" i="2" s="1"/>
  <c r="X4141" i="2" s="1"/>
  <c r="V4133" i="2"/>
  <c r="W4133" i="2" s="1"/>
  <c r="X4133" i="2" s="1"/>
  <c r="V4120" i="2"/>
  <c r="AE4113" i="2"/>
  <c r="AC3975" i="2"/>
  <c r="AE3975" i="2" s="1"/>
  <c r="AF3975" i="2" s="1"/>
  <c r="V3833" i="2"/>
  <c r="V2981" i="2"/>
  <c r="W2981" i="2" s="1"/>
  <c r="X2981" i="2" s="1"/>
  <c r="AB2981" i="2"/>
  <c r="AC2981" i="2"/>
  <c r="AE2981" i="2" s="1"/>
  <c r="AB2776" i="2"/>
  <c r="V2776" i="2"/>
  <c r="AC2776" i="2"/>
  <c r="AE2776" i="2" s="1"/>
  <c r="V5191" i="2"/>
  <c r="V5179" i="2"/>
  <c r="V5167" i="2"/>
  <c r="V5155" i="2"/>
  <c r="V5143" i="2"/>
  <c r="V5131" i="2"/>
  <c r="V4988" i="2"/>
  <c r="AE4981" i="2"/>
  <c r="V4974" i="2"/>
  <c r="AE4969" i="2"/>
  <c r="V4962" i="2"/>
  <c r="AE4957" i="2"/>
  <c r="V4950" i="2"/>
  <c r="AE4945" i="2"/>
  <c r="V4938" i="2"/>
  <c r="AE4933" i="2"/>
  <c r="V4926" i="2"/>
  <c r="AE4921" i="2"/>
  <c r="V4914" i="2"/>
  <c r="AE4909" i="2"/>
  <c r="AG4909" i="2" s="1"/>
  <c r="V4902" i="2"/>
  <c r="AE4897" i="2"/>
  <c r="AB4851" i="2"/>
  <c r="V4849" i="2"/>
  <c r="AE4844" i="2"/>
  <c r="AB4839" i="2"/>
  <c r="AE4832" i="2"/>
  <c r="AB4827" i="2"/>
  <c r="AC4820" i="2"/>
  <c r="AE4820" i="2" s="1"/>
  <c r="AC4818" i="2"/>
  <c r="AE4818" i="2" s="1"/>
  <c r="AC4816" i="2"/>
  <c r="AE4816" i="2" s="1"/>
  <c r="AF4816" i="2" s="1"/>
  <c r="AC4814" i="2"/>
  <c r="AE4814" i="2" s="1"/>
  <c r="AC4812" i="2"/>
  <c r="AE4812" i="2" s="1"/>
  <c r="AE4810" i="2"/>
  <c r="V4798" i="2"/>
  <c r="AC4790" i="2"/>
  <c r="AE4790" i="2" s="1"/>
  <c r="AC4767" i="2"/>
  <c r="AE4767" i="2" s="1"/>
  <c r="V4765" i="2"/>
  <c r="AE4762" i="2"/>
  <c r="V4750" i="2"/>
  <c r="AC4742" i="2"/>
  <c r="AE4742" i="2" s="1"/>
  <c r="AC4719" i="2"/>
  <c r="AE4719" i="2" s="1"/>
  <c r="V4717" i="2"/>
  <c r="W4717" i="2" s="1"/>
  <c r="X4717" i="2" s="1"/>
  <c r="AE4714" i="2"/>
  <c r="AB4594" i="2"/>
  <c r="AC4582" i="2"/>
  <c r="AE4582" i="2" s="1"/>
  <c r="V4580" i="2"/>
  <c r="AE4577" i="2"/>
  <c r="V4567" i="2"/>
  <c r="V4559" i="2"/>
  <c r="V4405" i="2"/>
  <c r="W4405" i="2" s="1"/>
  <c r="X4405" i="2" s="1"/>
  <c r="V4394" i="2"/>
  <c r="V4381" i="2"/>
  <c r="W4381" i="2" s="1"/>
  <c r="X4381" i="2" s="1"/>
  <c r="V4370" i="2"/>
  <c r="V4350" i="2"/>
  <c r="W4350" i="2" s="1"/>
  <c r="X4350" i="2" s="1"/>
  <c r="AB4345" i="2"/>
  <c r="V4338" i="2"/>
  <c r="AB4333" i="2"/>
  <c r="V4326" i="2"/>
  <c r="AB4321" i="2"/>
  <c r="V4314" i="2"/>
  <c r="AB4309" i="2"/>
  <c r="V4302" i="2"/>
  <c r="AB4297" i="2"/>
  <c r="V4144" i="2"/>
  <c r="V4113" i="2"/>
  <c r="V4106" i="2"/>
  <c r="W4106" i="2" s="1"/>
  <c r="X4106" i="2" s="1"/>
  <c r="V4103" i="2"/>
  <c r="W4103" i="2" s="1"/>
  <c r="X4103" i="2" s="1"/>
  <c r="V4100" i="2"/>
  <c r="V4097" i="2"/>
  <c r="V4094" i="2"/>
  <c r="V4091" i="2"/>
  <c r="V4088" i="2"/>
  <c r="V4085" i="2"/>
  <c r="V4082" i="2"/>
  <c r="V4079" i="2"/>
  <c r="V4076" i="2"/>
  <c r="V4073" i="2"/>
  <c r="V4070" i="2"/>
  <c r="W4070" i="2" s="1"/>
  <c r="X4070" i="2" s="1"/>
  <c r="V4067" i="2"/>
  <c r="W4067" i="2" s="1"/>
  <c r="X4067" i="2" s="1"/>
  <c r="V4064" i="2"/>
  <c r="V4061" i="2"/>
  <c r="V4058" i="2"/>
  <c r="AB3975" i="2"/>
  <c r="V3838" i="2"/>
  <c r="AF3838" i="2" s="1"/>
  <c r="AC3836" i="2"/>
  <c r="AE3836" i="2" s="1"/>
  <c r="AF3836" i="2" s="1"/>
  <c r="V3502" i="2"/>
  <c r="V3499" i="2"/>
  <c r="V3496" i="2"/>
  <c r="V3493" i="2"/>
  <c r="V3490" i="2"/>
  <c r="W3490" i="2" s="1"/>
  <c r="X3490" i="2" s="1"/>
  <c r="V3487" i="2"/>
  <c r="V3484" i="2"/>
  <c r="V3481" i="2"/>
  <c r="V3478" i="2"/>
  <c r="V3475" i="2"/>
  <c r="V3472" i="2"/>
  <c r="V3469" i="2"/>
  <c r="V3466" i="2"/>
  <c r="V3463" i="2"/>
  <c r="V3460" i="2"/>
  <c r="V3457" i="2"/>
  <c r="V3454" i="2"/>
  <c r="W3454" i="2" s="1"/>
  <c r="X3454" i="2" s="1"/>
  <c r="V3451" i="2"/>
  <c r="V3448" i="2"/>
  <c r="V3445" i="2"/>
  <c r="V3382" i="2"/>
  <c r="AC3372" i="2"/>
  <c r="AE3372" i="2" s="1"/>
  <c r="AE3166" i="2"/>
  <c r="AE3154" i="2"/>
  <c r="V4052" i="2"/>
  <c r="V4044" i="2"/>
  <c r="V4036" i="2"/>
  <c r="V4028" i="2"/>
  <c r="V4020" i="2"/>
  <c r="W4020" i="2" s="1"/>
  <c r="X4020" i="2" s="1"/>
  <c r="AB2792" i="2"/>
  <c r="AC2792" i="2"/>
  <c r="AE2792" i="2" s="1"/>
  <c r="V4928" i="2"/>
  <c r="W4928" i="2" s="1"/>
  <c r="X4928" i="2" s="1"/>
  <c r="V4916" i="2"/>
  <c r="V4904" i="2"/>
  <c r="V4892" i="2"/>
  <c r="V4851" i="2"/>
  <c r="AE4807" i="2"/>
  <c r="V4805" i="2"/>
  <c r="V4790" i="2"/>
  <c r="AE4759" i="2"/>
  <c r="AG4759" i="2" s="1"/>
  <c r="V4757" i="2"/>
  <c r="V4742" i="2"/>
  <c r="W4742" i="2" s="1"/>
  <c r="X4742" i="2" s="1"/>
  <c r="AE4608" i="2"/>
  <c r="V4606" i="2"/>
  <c r="AE4603" i="2"/>
  <c r="AE4574" i="2"/>
  <c r="V4572" i="2"/>
  <c r="V4401" i="2"/>
  <c r="W4401" i="2" s="1"/>
  <c r="X4401" i="2" s="1"/>
  <c r="V4390" i="2"/>
  <c r="V4377" i="2"/>
  <c r="W4377" i="2" s="1"/>
  <c r="X4377" i="2" s="1"/>
  <c r="V4366" i="2"/>
  <c r="V4117" i="2"/>
  <c r="AE3978" i="2"/>
  <c r="AE3834" i="2"/>
  <c r="AG3834" i="2" s="1"/>
  <c r="AE3832" i="2"/>
  <c r="AG3832" i="2" s="1"/>
  <c r="AE3156" i="2"/>
  <c r="AB2840" i="2"/>
  <c r="AC2840" i="2"/>
  <c r="AE2840" i="2" s="1"/>
  <c r="V3376" i="2"/>
  <c r="V3374" i="2"/>
  <c r="V3372" i="2"/>
  <c r="V3370" i="2"/>
  <c r="V3368" i="2"/>
  <c r="W3368" i="2" s="1"/>
  <c r="X3368" i="2" s="1"/>
  <c r="V3366" i="2"/>
  <c r="V3364" i="2"/>
  <c r="V3362" i="2"/>
  <c r="V3360" i="2"/>
  <c r="V3358" i="2"/>
  <c r="V3356" i="2"/>
  <c r="V3354" i="2"/>
  <c r="V3352" i="2"/>
  <c r="V3350" i="2"/>
  <c r="V3348" i="2"/>
  <c r="V3346" i="2"/>
  <c r="V3344" i="2"/>
  <c r="W3344" i="2" s="1"/>
  <c r="X3344" i="2" s="1"/>
  <c r="V3342" i="2"/>
  <c r="V3340" i="2"/>
  <c r="V3199" i="2"/>
  <c r="V3197" i="2"/>
  <c r="V3195" i="2"/>
  <c r="V3193" i="2"/>
  <c r="V3191" i="2"/>
  <c r="V3189" i="2"/>
  <c r="V3187" i="2"/>
  <c r="V3185" i="2"/>
  <c r="V3183" i="2"/>
  <c r="V3181" i="2"/>
  <c r="W3181" i="2" s="1"/>
  <c r="X3181" i="2" s="1"/>
  <c r="V3179" i="2"/>
  <c r="V3177" i="2"/>
  <c r="V3175" i="2"/>
  <c r="V3173" i="2"/>
  <c r="V3171" i="2"/>
  <c r="V3169" i="2"/>
  <c r="V3167" i="2"/>
  <c r="V3165" i="2"/>
  <c r="V3163" i="2"/>
  <c r="V3161" i="2"/>
  <c r="V3159" i="2"/>
  <c r="V3157" i="2"/>
  <c r="W3157" i="2" s="1"/>
  <c r="X3157" i="2" s="1"/>
  <c r="V3155" i="2"/>
  <c r="V3153" i="2"/>
  <c r="V3151" i="2"/>
  <c r="V3149" i="2"/>
  <c r="V3147" i="2"/>
  <c r="V3145" i="2"/>
  <c r="V3143" i="2"/>
  <c r="V3141" i="2"/>
  <c r="V3139" i="2"/>
  <c r="V3137" i="2"/>
  <c r="V3135" i="2"/>
  <c r="V3133" i="2"/>
  <c r="W3133" i="2" s="1"/>
  <c r="X3133" i="2" s="1"/>
  <c r="V3131" i="2"/>
  <c r="V3129" i="2"/>
  <c r="V3127" i="2"/>
  <c r="V3125" i="2"/>
  <c r="V3123" i="2"/>
  <c r="V3121" i="2"/>
  <c r="V3119" i="2"/>
  <c r="V3117" i="2"/>
  <c r="V3115" i="2"/>
  <c r="V3113" i="2"/>
  <c r="V3111" i="2"/>
  <c r="V3109" i="2"/>
  <c r="W3109" i="2" s="1"/>
  <c r="X3109" i="2" s="1"/>
  <c r="V3107" i="2"/>
  <c r="V3105" i="2"/>
  <c r="V3103" i="2"/>
  <c r="V3101" i="2"/>
  <c r="V3099" i="2"/>
  <c r="V3097" i="2"/>
  <c r="V3095" i="2"/>
  <c r="V3093" i="2"/>
  <c r="V3091" i="2"/>
  <c r="V3089" i="2"/>
  <c r="V3087" i="2"/>
  <c r="V3085" i="2"/>
  <c r="W3085" i="2" s="1"/>
  <c r="X3085" i="2" s="1"/>
  <c r="V3083" i="2"/>
  <c r="V3081" i="2"/>
  <c r="V3079" i="2"/>
  <c r="V3077" i="2"/>
  <c r="V3075" i="2"/>
  <c r="V3073" i="2"/>
  <c r="V3071" i="2"/>
  <c r="V3069" i="2"/>
  <c r="V3067" i="2"/>
  <c r="V3065" i="2"/>
  <c r="V3063" i="2"/>
  <c r="V3061" i="2"/>
  <c r="W3061" i="2" s="1"/>
  <c r="X3061" i="2" s="1"/>
  <c r="V2990" i="2"/>
  <c r="AC2990" i="2"/>
  <c r="AE2990" i="2" s="1"/>
  <c r="V2966" i="2"/>
  <c r="AC2966" i="2"/>
  <c r="AE2966" i="2" s="1"/>
  <c r="V2744" i="2"/>
  <c r="AG2736" i="2"/>
  <c r="AB2728" i="2"/>
  <c r="V2728" i="2"/>
  <c r="AC2728" i="2"/>
  <c r="AE2728" i="2" s="1"/>
  <c r="V2992" i="2"/>
  <c r="AC2992" i="2"/>
  <c r="AE2992" i="2" s="1"/>
  <c r="AC2983" i="2"/>
  <c r="AE2983" i="2" s="1"/>
  <c r="V2968" i="2"/>
  <c r="AC2968" i="2"/>
  <c r="AE2968" i="2" s="1"/>
  <c r="AC2959" i="2"/>
  <c r="AE2959" i="2" s="1"/>
  <c r="AB2835" i="2"/>
  <c r="AC2835" i="2"/>
  <c r="AE2835" i="2" s="1"/>
  <c r="AE2820" i="2"/>
  <c r="AG2820" i="2" s="1"/>
  <c r="AB2810" i="2"/>
  <c r="AC2810" i="2"/>
  <c r="AE2810" i="2" s="1"/>
  <c r="AB2787" i="2"/>
  <c r="V2787" i="2"/>
  <c r="AC2787" i="2"/>
  <c r="AE2787" i="2" s="1"/>
  <c r="AB2715" i="2"/>
  <c r="V2715" i="2"/>
  <c r="AC2715" i="2"/>
  <c r="AE2715" i="2" s="1"/>
  <c r="AB2678" i="2"/>
  <c r="AC2678" i="2"/>
  <c r="AE2678" i="2" s="1"/>
  <c r="AE3152" i="2"/>
  <c r="AE3150" i="2"/>
  <c r="AE3148" i="2"/>
  <c r="AE3146" i="2"/>
  <c r="AE3144" i="2"/>
  <c r="AE3142" i="2"/>
  <c r="AG3142" i="2" s="1"/>
  <c r="AE3140" i="2"/>
  <c r="AE3138" i="2"/>
  <c r="AE3136" i="2"/>
  <c r="AE3134" i="2"/>
  <c r="AE3132" i="2"/>
  <c r="AE3130" i="2"/>
  <c r="AE3128" i="2"/>
  <c r="AE3126" i="2"/>
  <c r="AE3124" i="2"/>
  <c r="AE3122" i="2"/>
  <c r="AE3120" i="2"/>
  <c r="AE3118" i="2"/>
  <c r="AG3118" i="2" s="1"/>
  <c r="AE3116" i="2"/>
  <c r="AE3114" i="2"/>
  <c r="AE3112" i="2"/>
  <c r="AE3110" i="2"/>
  <c r="AE3108" i="2"/>
  <c r="AE3106" i="2"/>
  <c r="AE3104" i="2"/>
  <c r="AE3102" i="2"/>
  <c r="AE3100" i="2"/>
  <c r="AE3098" i="2"/>
  <c r="AE3096" i="2"/>
  <c r="AE3094" i="2"/>
  <c r="AG3094" i="2" s="1"/>
  <c r="AE3092" i="2"/>
  <c r="AE3090" i="2"/>
  <c r="AE3088" i="2"/>
  <c r="AE3086" i="2"/>
  <c r="AE3084" i="2"/>
  <c r="AE3082" i="2"/>
  <c r="AE3080" i="2"/>
  <c r="AE3078" i="2"/>
  <c r="AE3076" i="2"/>
  <c r="AE3074" i="2"/>
  <c r="AE3072" i="2"/>
  <c r="AE3070" i="2"/>
  <c r="AE3068" i="2"/>
  <c r="AE3066" i="2"/>
  <c r="AE3064" i="2"/>
  <c r="AE3062" i="2"/>
  <c r="AE3060" i="2"/>
  <c r="AE3058" i="2"/>
  <c r="AE3056" i="2"/>
  <c r="AE3054" i="2"/>
  <c r="AE3052" i="2"/>
  <c r="AE3050" i="2"/>
  <c r="AE3048" i="2"/>
  <c r="AE3046" i="2"/>
  <c r="AE3044" i="2"/>
  <c r="AE3042" i="2"/>
  <c r="AE3040" i="2"/>
  <c r="AE3038" i="2"/>
  <c r="AE3036" i="2"/>
  <c r="AE3034" i="2"/>
  <c r="AE3032" i="2"/>
  <c r="AE3030" i="2"/>
  <c r="AE3028" i="2"/>
  <c r="AE3026" i="2"/>
  <c r="AE3024" i="2"/>
  <c r="AE3022" i="2"/>
  <c r="AE3020" i="2"/>
  <c r="AE3018" i="2"/>
  <c r="AE3016" i="2"/>
  <c r="AE3014" i="2"/>
  <c r="AE3012" i="2"/>
  <c r="AE3010" i="2"/>
  <c r="AE3008" i="2"/>
  <c r="AE3006" i="2"/>
  <c r="AE3004" i="2"/>
  <c r="AE3002" i="2"/>
  <c r="AE3000" i="2"/>
  <c r="V2996" i="2"/>
  <c r="AC2996" i="2"/>
  <c r="AE2996" i="2" s="1"/>
  <c r="V2972" i="2"/>
  <c r="AC2972" i="2"/>
  <c r="AE2972" i="2" s="1"/>
  <c r="V2848" i="2"/>
  <c r="AC2848" i="2"/>
  <c r="AE2848" i="2" s="1"/>
  <c r="V2840" i="2"/>
  <c r="AG2840" i="2" s="1"/>
  <c r="V2792" i="2"/>
  <c r="V2738" i="2"/>
  <c r="AB2691" i="2"/>
  <c r="V2691" i="2"/>
  <c r="AC2691" i="2"/>
  <c r="AE2691" i="2" s="1"/>
  <c r="AC3383" i="2"/>
  <c r="AE3383" i="2" s="1"/>
  <c r="V2998" i="2"/>
  <c r="AC2998" i="2"/>
  <c r="AE2998" i="2" s="1"/>
  <c r="V2974" i="2"/>
  <c r="AC2974" i="2"/>
  <c r="AE2974" i="2" s="1"/>
  <c r="V2850" i="2"/>
  <c r="AC2850" i="2"/>
  <c r="AE2850" i="2" s="1"/>
  <c r="AG2844" i="2"/>
  <c r="AG2832" i="2"/>
  <c r="V2827" i="2"/>
  <c r="W2827" i="2" s="1"/>
  <c r="X2827" i="2" s="1"/>
  <c r="AC2755" i="2"/>
  <c r="AE2755" i="2" s="1"/>
  <c r="V2753" i="2"/>
  <c r="AB2680" i="2"/>
  <c r="V2680" i="2"/>
  <c r="AC2680" i="2"/>
  <c r="AE2680" i="2" s="1"/>
  <c r="AC2427" i="2"/>
  <c r="AB2427" i="2"/>
  <c r="V2102" i="2"/>
  <c r="AB2102" i="2"/>
  <c r="V3440" i="2"/>
  <c r="V3437" i="2"/>
  <c r="W3437" i="2" s="1"/>
  <c r="X3437" i="2" s="1"/>
  <c r="V3434" i="2"/>
  <c r="W3434" i="2" s="1"/>
  <c r="X3434" i="2" s="1"/>
  <c r="V3431" i="2"/>
  <c r="V3428" i="2"/>
  <c r="V3425" i="2"/>
  <c r="V3422" i="2"/>
  <c r="V3419" i="2"/>
  <c r="V3416" i="2"/>
  <c r="V3413" i="2"/>
  <c r="V3410" i="2"/>
  <c r="V3407" i="2"/>
  <c r="V3404" i="2"/>
  <c r="V3401" i="2"/>
  <c r="W3401" i="2" s="1"/>
  <c r="X3401" i="2" s="1"/>
  <c r="V3398" i="2"/>
  <c r="W3398" i="2" s="1"/>
  <c r="X3398" i="2" s="1"/>
  <c r="V3395" i="2"/>
  <c r="V3392" i="2"/>
  <c r="V3389" i="2"/>
  <c r="V3386" i="2"/>
  <c r="AC2991" i="2"/>
  <c r="AE2991" i="2" s="1"/>
  <c r="V2976" i="2"/>
  <c r="AC2976" i="2"/>
  <c r="AE2976" i="2" s="1"/>
  <c r="AC2967" i="2"/>
  <c r="AE2967" i="2" s="1"/>
  <c r="V2852" i="2"/>
  <c r="AC2852" i="2"/>
  <c r="AE2852" i="2" s="1"/>
  <c r="AB2824" i="2"/>
  <c r="AC2824" i="2"/>
  <c r="AE2824" i="2" s="1"/>
  <c r="AB2786" i="2"/>
  <c r="AC2786" i="2"/>
  <c r="AE2786" i="2" s="1"/>
  <c r="AB2763" i="2"/>
  <c r="V2763" i="2"/>
  <c r="AC2763" i="2"/>
  <c r="AE2763" i="2" s="1"/>
  <c r="V3090" i="2"/>
  <c r="V3088" i="2"/>
  <c r="V3086" i="2"/>
  <c r="V3084" i="2"/>
  <c r="V3082" i="2"/>
  <c r="V3080" i="2"/>
  <c r="V3078" i="2"/>
  <c r="V3076" i="2"/>
  <c r="V3074" i="2"/>
  <c r="V3072" i="2"/>
  <c r="V3070" i="2"/>
  <c r="V3068" i="2"/>
  <c r="V3066" i="2"/>
  <c r="V3064" i="2"/>
  <c r="V3062" i="2"/>
  <c r="V3060" i="2"/>
  <c r="AC2993" i="2"/>
  <c r="AE2993" i="2" s="1"/>
  <c r="AB2991" i="2"/>
  <c r="V2978" i="2"/>
  <c r="AC2978" i="2"/>
  <c r="AE2978" i="2" s="1"/>
  <c r="AC2969" i="2"/>
  <c r="AE2969" i="2" s="1"/>
  <c r="AB2967" i="2"/>
  <c r="V2954" i="2"/>
  <c r="AC2954" i="2"/>
  <c r="AE2954" i="2" s="1"/>
  <c r="AB2839" i="2"/>
  <c r="AC2839" i="2"/>
  <c r="AE2839" i="2" s="1"/>
  <c r="AG2839" i="2" s="1"/>
  <c r="AB2834" i="2"/>
  <c r="AC2834" i="2"/>
  <c r="AE2834" i="2" s="1"/>
  <c r="AC2814" i="2"/>
  <c r="AE2814" i="2" s="1"/>
  <c r="AB2778" i="2"/>
  <c r="AC2778" i="2"/>
  <c r="AE2778" i="2" s="1"/>
  <c r="V2755" i="2"/>
  <c r="AC2437" i="2"/>
  <c r="AE2437" i="2" s="1"/>
  <c r="AB2437" i="2"/>
  <c r="AC2995" i="2"/>
  <c r="AE2995" i="2" s="1"/>
  <c r="AB2993" i="2"/>
  <c r="V2980" i="2"/>
  <c r="AF2980" i="2" s="1"/>
  <c r="AC2980" i="2"/>
  <c r="AE2980" i="2" s="1"/>
  <c r="AC2971" i="2"/>
  <c r="AE2971" i="2" s="1"/>
  <c r="V2956" i="2"/>
  <c r="AC2956" i="2"/>
  <c r="AE2956" i="2" s="1"/>
  <c r="AC2847" i="2"/>
  <c r="AE2847" i="2" s="1"/>
  <c r="AB2752" i="2"/>
  <c r="V2752" i="2"/>
  <c r="AC2752" i="2"/>
  <c r="AE2752" i="2" s="1"/>
  <c r="AC2442" i="2"/>
  <c r="AE2442" i="2" s="1"/>
  <c r="AB2442" i="2"/>
  <c r="AC2997" i="2"/>
  <c r="AE2997" i="2" s="1"/>
  <c r="AB2995" i="2"/>
  <c r="V2982" i="2"/>
  <c r="AC2982" i="2"/>
  <c r="AE2982" i="2" s="1"/>
  <c r="AC2973" i="2"/>
  <c r="AE2973" i="2" s="1"/>
  <c r="AB2971" i="2"/>
  <c r="V2958" i="2"/>
  <c r="AC2958" i="2"/>
  <c r="AE2958" i="2" s="1"/>
  <c r="AC2849" i="2"/>
  <c r="AE2849" i="2" s="1"/>
  <c r="AB2847" i="2"/>
  <c r="AC2826" i="2"/>
  <c r="AE2826" i="2" s="1"/>
  <c r="AC2803" i="2"/>
  <c r="AE2803" i="2" s="1"/>
  <c r="AC2383" i="2"/>
  <c r="AB2383" i="2"/>
  <c r="V2984" i="2"/>
  <c r="AC2984" i="2"/>
  <c r="AE2984" i="2" s="1"/>
  <c r="V2960" i="2"/>
  <c r="AC2960" i="2"/>
  <c r="AE2960" i="2" s="1"/>
  <c r="AC2843" i="2"/>
  <c r="AE2843" i="2" s="1"/>
  <c r="AB2843" i="2"/>
  <c r="AB2811" i="2"/>
  <c r="V2811" i="2"/>
  <c r="AC2811" i="2"/>
  <c r="AE2811" i="2" s="1"/>
  <c r="AF2811" i="2" s="1"/>
  <c r="AB2762" i="2"/>
  <c r="AC2762" i="2"/>
  <c r="AE2762" i="2" s="1"/>
  <c r="AB2999" i="2"/>
  <c r="V2986" i="2"/>
  <c r="AC2986" i="2"/>
  <c r="AE2986" i="2" s="1"/>
  <c r="AB2975" i="2"/>
  <c r="V2962" i="2"/>
  <c r="AC2962" i="2"/>
  <c r="AE2962" i="2" s="1"/>
  <c r="AB2851" i="2"/>
  <c r="AC2838" i="2"/>
  <c r="AE2838" i="2" s="1"/>
  <c r="AB2828" i="2"/>
  <c r="AC2828" i="2"/>
  <c r="AE2828" i="2" s="1"/>
  <c r="AG2828" i="2" s="1"/>
  <c r="V2803" i="2"/>
  <c r="AB2800" i="2"/>
  <c r="V2800" i="2"/>
  <c r="AC2800" i="2"/>
  <c r="AE2800" i="2" s="1"/>
  <c r="AE2790" i="2"/>
  <c r="V2762" i="2"/>
  <c r="AC2744" i="2"/>
  <c r="AE2744" i="2" s="1"/>
  <c r="AB2739" i="2"/>
  <c r="V2739" i="2"/>
  <c r="AC2739" i="2"/>
  <c r="AE2739" i="2" s="1"/>
  <c r="V2988" i="2"/>
  <c r="AC2988" i="2"/>
  <c r="AE2988" i="2" s="1"/>
  <c r="V2964" i="2"/>
  <c r="AC2964" i="2"/>
  <c r="AE2964" i="2" s="1"/>
  <c r="AG2816" i="2"/>
  <c r="AG2808" i="2"/>
  <c r="V3059" i="2"/>
  <c r="V3057" i="2"/>
  <c r="V3055" i="2"/>
  <c r="V3053" i="2"/>
  <c r="W3053" i="2" s="1"/>
  <c r="X3053" i="2" s="1"/>
  <c r="V3051" i="2"/>
  <c r="V3049" i="2"/>
  <c r="V3047" i="2"/>
  <c r="V3045" i="2"/>
  <c r="V3043" i="2"/>
  <c r="V3041" i="2"/>
  <c r="V3039" i="2"/>
  <c r="V3037" i="2"/>
  <c r="V3035" i="2"/>
  <c r="V3033" i="2"/>
  <c r="V3031" i="2"/>
  <c r="V3029" i="2"/>
  <c r="W3029" i="2" s="1"/>
  <c r="X3029" i="2" s="1"/>
  <c r="V3027" i="2"/>
  <c r="V3025" i="2"/>
  <c r="V3023" i="2"/>
  <c r="V3021" i="2"/>
  <c r="V3019" i="2"/>
  <c r="V3017" i="2"/>
  <c r="V3015" i="2"/>
  <c r="V3013" i="2"/>
  <c r="V3011" i="2"/>
  <c r="V3009" i="2"/>
  <c r="V3007" i="2"/>
  <c r="V3005" i="2"/>
  <c r="W3005" i="2" s="1"/>
  <c r="X3005" i="2" s="1"/>
  <c r="V3003" i="2"/>
  <c r="V3001" i="2"/>
  <c r="V2838" i="2"/>
  <c r="V2829" i="2"/>
  <c r="AC2818" i="2"/>
  <c r="AE2818" i="2" s="1"/>
  <c r="V2814" i="2"/>
  <c r="V2805" i="2"/>
  <c r="AC2794" i="2"/>
  <c r="AE2794" i="2" s="1"/>
  <c r="V2790" i="2"/>
  <c r="V2781" i="2"/>
  <c r="AC2770" i="2"/>
  <c r="AE2770" i="2" s="1"/>
  <c r="V2766" i="2"/>
  <c r="V2757" i="2"/>
  <c r="AC2746" i="2"/>
  <c r="AE2746" i="2" s="1"/>
  <c r="V2742" i="2"/>
  <c r="V2733" i="2"/>
  <c r="AC2722" i="2"/>
  <c r="AE2722" i="2" s="1"/>
  <c r="V2718" i="2"/>
  <c r="V2709" i="2"/>
  <c r="AC2698" i="2"/>
  <c r="AE2698" i="2" s="1"/>
  <c r="V2694" i="2"/>
  <c r="V2685" i="2"/>
  <c r="V2674" i="2"/>
  <c r="AC2557" i="2"/>
  <c r="AE2557" i="2" s="1"/>
  <c r="AF2557" i="2" s="1"/>
  <c r="AB2557" i="2"/>
  <c r="AC2554" i="2"/>
  <c r="AE2554" i="2" s="1"/>
  <c r="AB2554" i="2"/>
  <c r="AE2517" i="2"/>
  <c r="V2495" i="2"/>
  <c r="W2495" i="2" s="1"/>
  <c r="X2495" i="2" s="1"/>
  <c r="AC2487" i="2"/>
  <c r="AE2487" i="2" s="1"/>
  <c r="AB2487" i="2"/>
  <c r="AC2475" i="2"/>
  <c r="AE2475" i="2" s="1"/>
  <c r="AB2475" i="2"/>
  <c r="V2425" i="2"/>
  <c r="AC2410" i="2"/>
  <c r="AE2410" i="2" s="1"/>
  <c r="AB2410" i="2"/>
  <c r="AC2405" i="2"/>
  <c r="AE2405" i="2" s="1"/>
  <c r="AB2405" i="2"/>
  <c r="AB2378" i="2"/>
  <c r="AC2292" i="2"/>
  <c r="AB2292" i="2"/>
  <c r="V2268" i="2"/>
  <c r="V2244" i="2"/>
  <c r="V2220" i="2"/>
  <c r="AC2217" i="2"/>
  <c r="AE2217" i="2" s="1"/>
  <c r="AB2217" i="2"/>
  <c r="V2147" i="2"/>
  <c r="W2147" i="2" s="1"/>
  <c r="X2147" i="2" s="1"/>
  <c r="AB2147" i="2"/>
  <c r="V2126" i="2"/>
  <c r="AB2126" i="2"/>
  <c r="V2063" i="2"/>
  <c r="AB2063" i="2"/>
  <c r="V1982" i="2"/>
  <c r="AB1982" i="2"/>
  <c r="AB1688" i="2"/>
  <c r="AC1688" i="2"/>
  <c r="AE1688" i="2" s="1"/>
  <c r="V2676" i="2"/>
  <c r="AG2676" i="2" s="1"/>
  <c r="AC2559" i="2"/>
  <c r="AE2559" i="2" s="1"/>
  <c r="AB2559" i="2"/>
  <c r="AC2549" i="2"/>
  <c r="AE2549" i="2" s="1"/>
  <c r="AB2549" i="2"/>
  <c r="V2475" i="2"/>
  <c r="W2475" i="2" s="1"/>
  <c r="X2475" i="2" s="1"/>
  <c r="AC2467" i="2"/>
  <c r="AE2467" i="2" s="1"/>
  <c r="AB2467" i="2"/>
  <c r="AC2457" i="2"/>
  <c r="AE2457" i="2" s="1"/>
  <c r="AF2457" i="2" s="1"/>
  <c r="AB2457" i="2"/>
  <c r="AC2386" i="2"/>
  <c r="AB2386" i="2"/>
  <c r="AC2289" i="2"/>
  <c r="AE2289" i="2" s="1"/>
  <c r="AB2289" i="2"/>
  <c r="AC2281" i="2"/>
  <c r="AE2281" i="2" s="1"/>
  <c r="AB2281" i="2"/>
  <c r="AC2265" i="2"/>
  <c r="AE2265" i="2" s="1"/>
  <c r="AB2265" i="2"/>
  <c r="AC2241" i="2"/>
  <c r="AE2241" i="2" s="1"/>
  <c r="AB2241" i="2"/>
  <c r="V2123" i="2"/>
  <c r="AB2123" i="2"/>
  <c r="V2042" i="2"/>
  <c r="AB2042" i="2"/>
  <c r="V2843" i="2"/>
  <c r="AC2815" i="2"/>
  <c r="AE2815" i="2" s="1"/>
  <c r="AC2804" i="2"/>
  <c r="AE2804" i="2" s="1"/>
  <c r="AC2791" i="2"/>
  <c r="AE2791" i="2" s="1"/>
  <c r="AC2780" i="2"/>
  <c r="AE2780" i="2" s="1"/>
  <c r="AG2780" i="2" s="1"/>
  <c r="AC2767" i="2"/>
  <c r="AE2767" i="2" s="1"/>
  <c r="AC2756" i="2"/>
  <c r="AE2756" i="2" s="1"/>
  <c r="AG2756" i="2" s="1"/>
  <c r="AC2743" i="2"/>
  <c r="AE2743" i="2" s="1"/>
  <c r="AC2732" i="2"/>
  <c r="AE2732" i="2" s="1"/>
  <c r="AG2732" i="2" s="1"/>
  <c r="AC2719" i="2"/>
  <c r="AE2719" i="2" s="1"/>
  <c r="AC2708" i="2"/>
  <c r="AE2708" i="2" s="1"/>
  <c r="AG2708" i="2" s="1"/>
  <c r="AC2695" i="2"/>
  <c r="AE2695" i="2" s="1"/>
  <c r="AC2684" i="2"/>
  <c r="AE2684" i="2" s="1"/>
  <c r="AG2684" i="2" s="1"/>
  <c r="V2678" i="2"/>
  <c r="AB2566" i="2"/>
  <c r="V2566" i="2"/>
  <c r="AC2566" i="2"/>
  <c r="AE2566" i="2" s="1"/>
  <c r="V2559" i="2"/>
  <c r="W2559" i="2" s="1"/>
  <c r="X2559" i="2" s="1"/>
  <c r="AC2519" i="2"/>
  <c r="AE2519" i="2" s="1"/>
  <c r="AB2519" i="2"/>
  <c r="AC2509" i="2"/>
  <c r="AE2509" i="2" s="1"/>
  <c r="AB2509" i="2"/>
  <c r="AC2506" i="2"/>
  <c r="AE2506" i="2" s="1"/>
  <c r="AB2506" i="2"/>
  <c r="AC2494" i="2"/>
  <c r="AE2494" i="2" s="1"/>
  <c r="AB2494" i="2"/>
  <c r="AB2459" i="2"/>
  <c r="V2383" i="2"/>
  <c r="AC2380" i="2"/>
  <c r="AE2380" i="2" s="1"/>
  <c r="AB2380" i="2"/>
  <c r="AC2305" i="2"/>
  <c r="AE2305" i="2" s="1"/>
  <c r="AB2305" i="2"/>
  <c r="AB2133" i="2"/>
  <c r="V2099" i="2"/>
  <c r="AB2099" i="2"/>
  <c r="V2018" i="2"/>
  <c r="AB2018" i="2"/>
  <c r="AB1724" i="2"/>
  <c r="AC1724" i="2"/>
  <c r="AE1724" i="2" s="1"/>
  <c r="AC2531" i="2"/>
  <c r="AE2531" i="2" s="1"/>
  <c r="AB2531" i="2"/>
  <c r="AC2511" i="2"/>
  <c r="AE2511" i="2" s="1"/>
  <c r="AB2511" i="2"/>
  <c r="AC2489" i="2"/>
  <c r="AE2489" i="2" s="1"/>
  <c r="AB2489" i="2"/>
  <c r="AC2477" i="2"/>
  <c r="AE2477" i="2" s="1"/>
  <c r="AB2477" i="2"/>
  <c r="AC2474" i="2"/>
  <c r="AE2474" i="2" s="1"/>
  <c r="V2474" i="2"/>
  <c r="AB2474" i="2"/>
  <c r="AC2429" i="2"/>
  <c r="AE2429" i="2" s="1"/>
  <c r="AB2429" i="2"/>
  <c r="AC2419" i="2"/>
  <c r="AB2419" i="2"/>
  <c r="AC2409" i="2"/>
  <c r="AE2409" i="2" s="1"/>
  <c r="AB2409" i="2"/>
  <c r="AC2283" i="2"/>
  <c r="AB2283" i="2"/>
  <c r="AC2259" i="2"/>
  <c r="AE2259" i="2" s="1"/>
  <c r="AB2259" i="2"/>
  <c r="V2078" i="2"/>
  <c r="AB2078" i="2"/>
  <c r="V1934" i="2"/>
  <c r="AB1934" i="2"/>
  <c r="AC1614" i="2"/>
  <c r="AE1614" i="2" s="1"/>
  <c r="AB1614" i="2"/>
  <c r="AE2760" i="2"/>
  <c r="AG2760" i="2" s="1"/>
  <c r="AE2747" i="2"/>
  <c r="AE2736" i="2"/>
  <c r="AE2723" i="2"/>
  <c r="AE2712" i="2"/>
  <c r="AG2712" i="2" s="1"/>
  <c r="AE2699" i="2"/>
  <c r="AE2688" i="2"/>
  <c r="AG2688" i="2" s="1"/>
  <c r="V2531" i="2"/>
  <c r="AC2501" i="2"/>
  <c r="AE2501" i="2" s="1"/>
  <c r="AB2501" i="2"/>
  <c r="V2477" i="2"/>
  <c r="V2409" i="2"/>
  <c r="AC2396" i="2"/>
  <c r="AE2396" i="2" s="1"/>
  <c r="AB2396" i="2"/>
  <c r="AC2280" i="2"/>
  <c r="AE2280" i="2" s="1"/>
  <c r="AB2280" i="2"/>
  <c r="AC2256" i="2"/>
  <c r="AE2256" i="2" s="1"/>
  <c r="AB2256" i="2"/>
  <c r="AC2232" i="2"/>
  <c r="AE2232" i="2" s="1"/>
  <c r="AB2232" i="2"/>
  <c r="V2138" i="2"/>
  <c r="AB2138" i="2"/>
  <c r="V2075" i="2"/>
  <c r="AB2075" i="2"/>
  <c r="V1994" i="2"/>
  <c r="AB1994" i="2"/>
  <c r="AB1700" i="2"/>
  <c r="AC1700" i="2"/>
  <c r="AE1700" i="2" s="1"/>
  <c r="V3058" i="2"/>
  <c r="V3056" i="2"/>
  <c r="V3054" i="2"/>
  <c r="V3052" i="2"/>
  <c r="V3050" i="2"/>
  <c r="V3048" i="2"/>
  <c r="V3046" i="2"/>
  <c r="V3044" i="2"/>
  <c r="V3042" i="2"/>
  <c r="V3040" i="2"/>
  <c r="V3038" i="2"/>
  <c r="V3036" i="2"/>
  <c r="V3034" i="2"/>
  <c r="V3032" i="2"/>
  <c r="V3030" i="2"/>
  <c r="V3028" i="2"/>
  <c r="V3026" i="2"/>
  <c r="V3024" i="2"/>
  <c r="V3022" i="2"/>
  <c r="V3020" i="2"/>
  <c r="V3018" i="2"/>
  <c r="V3016" i="2"/>
  <c r="V3014" i="2"/>
  <c r="V3012" i="2"/>
  <c r="V3010" i="2"/>
  <c r="V3008" i="2"/>
  <c r="V3006" i="2"/>
  <c r="V3004" i="2"/>
  <c r="V3002" i="2"/>
  <c r="V3000" i="2"/>
  <c r="AC2830" i="2"/>
  <c r="AE2830" i="2" s="1"/>
  <c r="V2826" i="2"/>
  <c r="V2817" i="2"/>
  <c r="AC2806" i="2"/>
  <c r="AE2806" i="2" s="1"/>
  <c r="V2802" i="2"/>
  <c r="V2793" i="2"/>
  <c r="AC2782" i="2"/>
  <c r="AE2782" i="2" s="1"/>
  <c r="V2778" i="2"/>
  <c r="V2769" i="2"/>
  <c r="W2769" i="2" s="1"/>
  <c r="X2769" i="2" s="1"/>
  <c r="AC2758" i="2"/>
  <c r="AE2758" i="2" s="1"/>
  <c r="V2754" i="2"/>
  <c r="V2745" i="2"/>
  <c r="AC2734" i="2"/>
  <c r="AE2734" i="2" s="1"/>
  <c r="V2730" i="2"/>
  <c r="V2721" i="2"/>
  <c r="AC2710" i="2"/>
  <c r="AE2710" i="2" s="1"/>
  <c r="V2706" i="2"/>
  <c r="V2697" i="2"/>
  <c r="AC2686" i="2"/>
  <c r="AE2686" i="2" s="1"/>
  <c r="V2682" i="2"/>
  <c r="AG2682" i="2" s="1"/>
  <c r="AB2558" i="2"/>
  <c r="V2511" i="2"/>
  <c r="W2511" i="2" s="1"/>
  <c r="X2511" i="2" s="1"/>
  <c r="AC2461" i="2"/>
  <c r="AE2461" i="2" s="1"/>
  <c r="AB2461" i="2"/>
  <c r="AC2451" i="2"/>
  <c r="AB2451" i="2"/>
  <c r="AC2441" i="2"/>
  <c r="AE2441" i="2" s="1"/>
  <c r="AB2441" i="2"/>
  <c r="AC2374" i="2"/>
  <c r="AB2374" i="2"/>
  <c r="V2280" i="2"/>
  <c r="V2256" i="2"/>
  <c r="V2232" i="2"/>
  <c r="AC2208" i="2"/>
  <c r="AE2208" i="2" s="1"/>
  <c r="AB2208" i="2"/>
  <c r="V2135" i="2"/>
  <c r="AB2135" i="2"/>
  <c r="V2054" i="2"/>
  <c r="AB2054" i="2"/>
  <c r="V2675" i="2"/>
  <c r="AB2568" i="2"/>
  <c r="AC2568" i="2"/>
  <c r="AE2568" i="2" s="1"/>
  <c r="AC2543" i="2"/>
  <c r="AE2543" i="2" s="1"/>
  <c r="V2543" i="2"/>
  <c r="AB2543" i="2"/>
  <c r="AC2521" i="2"/>
  <c r="AE2521" i="2" s="1"/>
  <c r="AB2521" i="2"/>
  <c r="AC2518" i="2"/>
  <c r="AE2518" i="2" s="1"/>
  <c r="V2518" i="2"/>
  <c r="W2518" i="2" s="1"/>
  <c r="X2518" i="2" s="1"/>
  <c r="AB2518" i="2"/>
  <c r="V2491" i="2"/>
  <c r="W2491" i="2" s="1"/>
  <c r="X2491" i="2" s="1"/>
  <c r="V2441" i="2"/>
  <c r="AC2426" i="2"/>
  <c r="AE2426" i="2" s="1"/>
  <c r="AB2426" i="2"/>
  <c r="AC2421" i="2"/>
  <c r="AE2421" i="2" s="1"/>
  <c r="AB2421" i="2"/>
  <c r="AB2390" i="2"/>
  <c r="AC2304" i="2"/>
  <c r="AB2304" i="2"/>
  <c r="AC2277" i="2"/>
  <c r="AE2277" i="2" s="1"/>
  <c r="AB2277" i="2"/>
  <c r="AC2269" i="2"/>
  <c r="AE2269" i="2" s="1"/>
  <c r="AB2269" i="2"/>
  <c r="AC2253" i="2"/>
  <c r="AE2253" i="2" s="1"/>
  <c r="AB2253" i="2"/>
  <c r="AC2229" i="2"/>
  <c r="AE2229" i="2" s="1"/>
  <c r="AB2229" i="2"/>
  <c r="V2208" i="2"/>
  <c r="AF2208" i="2" s="1"/>
  <c r="V2159" i="2"/>
  <c r="AB2159" i="2"/>
  <c r="V2114" i="2"/>
  <c r="AB2114" i="2"/>
  <c r="AB2085" i="2"/>
  <c r="V2051" i="2"/>
  <c r="AB2051" i="2"/>
  <c r="V1970" i="2"/>
  <c r="AB1970" i="2"/>
  <c r="AB1676" i="2"/>
  <c r="AC1676" i="2"/>
  <c r="AE1676" i="2" s="1"/>
  <c r="V2830" i="2"/>
  <c r="V2821" i="2"/>
  <c r="V2806" i="2"/>
  <c r="V2797" i="2"/>
  <c r="V2782" i="2"/>
  <c r="V2773" i="2"/>
  <c r="V2758" i="2"/>
  <c r="V2749" i="2"/>
  <c r="V2734" i="2"/>
  <c r="V2725" i="2"/>
  <c r="AC2714" i="2"/>
  <c r="AE2714" i="2" s="1"/>
  <c r="V2710" i="2"/>
  <c r="V2701" i="2"/>
  <c r="W2701" i="2" s="1"/>
  <c r="X2701" i="2" s="1"/>
  <c r="AC2690" i="2"/>
  <c r="AE2690" i="2" s="1"/>
  <c r="V2686" i="2"/>
  <c r="V2568" i="2"/>
  <c r="V2558" i="2"/>
  <c r="W2558" i="2" s="1"/>
  <c r="X2558" i="2" s="1"/>
  <c r="AB2535" i="2"/>
  <c r="AC2533" i="2"/>
  <c r="AE2533" i="2" s="1"/>
  <c r="AB2533" i="2"/>
  <c r="V2521" i="2"/>
  <c r="AB2443" i="2"/>
  <c r="AC2398" i="2"/>
  <c r="AB2398" i="2"/>
  <c r="AC2301" i="2"/>
  <c r="AE2301" i="2" s="1"/>
  <c r="AB2301" i="2"/>
  <c r="AC2293" i="2"/>
  <c r="AE2293" i="2" s="1"/>
  <c r="AB2293" i="2"/>
  <c r="V2111" i="2"/>
  <c r="AB2111" i="2"/>
  <c r="V2030" i="2"/>
  <c r="AB2030" i="2"/>
  <c r="AB1736" i="2"/>
  <c r="AC1736" i="2"/>
  <c r="AE1736" i="2" s="1"/>
  <c r="AC2720" i="2"/>
  <c r="AE2720" i="2" s="1"/>
  <c r="AG2720" i="2" s="1"/>
  <c r="AC2707" i="2"/>
  <c r="AE2707" i="2" s="1"/>
  <c r="AC2696" i="2"/>
  <c r="AE2696" i="2" s="1"/>
  <c r="AC2683" i="2"/>
  <c r="AE2683" i="2" s="1"/>
  <c r="AB2525" i="2"/>
  <c r="AB2510" i="2"/>
  <c r="AC2458" i="2"/>
  <c r="AE2458" i="2" s="1"/>
  <c r="AB2458" i="2"/>
  <c r="AC2453" i="2"/>
  <c r="AE2453" i="2" s="1"/>
  <c r="AB2453" i="2"/>
  <c r="AB2418" i="2"/>
  <c r="AC2413" i="2"/>
  <c r="AE2413" i="2" s="1"/>
  <c r="AB2413" i="2"/>
  <c r="AC2403" i="2"/>
  <c r="AB2403" i="2"/>
  <c r="AC2395" i="2"/>
  <c r="AB2395" i="2"/>
  <c r="AB2215" i="2"/>
  <c r="AB2145" i="2"/>
  <c r="V2090" i="2"/>
  <c r="AB2090" i="2"/>
  <c r="AB2061" i="2"/>
  <c r="V1946" i="2"/>
  <c r="AB1946" i="2"/>
  <c r="AB1652" i="2"/>
  <c r="AC1652" i="2"/>
  <c r="AE1652" i="2" s="1"/>
  <c r="AC1626" i="2"/>
  <c r="AE1626" i="2" s="1"/>
  <c r="AB1626" i="2"/>
  <c r="AC2490" i="2"/>
  <c r="AE2490" i="2" s="1"/>
  <c r="AB2490" i="2"/>
  <c r="V2490" i="2"/>
  <c r="W2490" i="2" s="1"/>
  <c r="X2490" i="2" s="1"/>
  <c r="AF2418" i="2"/>
  <c r="AC2392" i="2"/>
  <c r="AE2392" i="2" s="1"/>
  <c r="AB2392" i="2"/>
  <c r="AC2384" i="2"/>
  <c r="AE2384" i="2" s="1"/>
  <c r="AB2384" i="2"/>
  <c r="AC2271" i="2"/>
  <c r="AE2271" i="2" s="1"/>
  <c r="AB2271" i="2"/>
  <c r="AC2247" i="2"/>
  <c r="AE2247" i="2" s="1"/>
  <c r="AB2247" i="2"/>
  <c r="V2087" i="2"/>
  <c r="AB2087" i="2"/>
  <c r="V2006" i="2"/>
  <c r="AB2006" i="2"/>
  <c r="AB1712" i="2"/>
  <c r="AC1712" i="2"/>
  <c r="AE1712" i="2" s="1"/>
  <c r="AB1573" i="2"/>
  <c r="AC1573" i="2"/>
  <c r="AE1573" i="2" s="1"/>
  <c r="AE2796" i="2"/>
  <c r="AG2796" i="2" s="1"/>
  <c r="AE2783" i="2"/>
  <c r="AG2783" i="2" s="1"/>
  <c r="AE2772" i="2"/>
  <c r="AG2772" i="2" s="1"/>
  <c r="AE2759" i="2"/>
  <c r="AE2748" i="2"/>
  <c r="AG2748" i="2" s="1"/>
  <c r="AE2735" i="2"/>
  <c r="AE2724" i="2"/>
  <c r="AG2724" i="2" s="1"/>
  <c r="AE2711" i="2"/>
  <c r="AE2700" i="2"/>
  <c r="AG2700" i="2" s="1"/>
  <c r="AE2687" i="2"/>
  <c r="V2552" i="2"/>
  <c r="AC2542" i="2"/>
  <c r="AE2542" i="2" s="1"/>
  <c r="AB2542" i="2"/>
  <c r="V2535" i="2"/>
  <c r="W2535" i="2" s="1"/>
  <c r="X2535" i="2" s="1"/>
  <c r="V2510" i="2"/>
  <c r="W2510" i="2" s="1"/>
  <c r="X2510" i="2" s="1"/>
  <c r="AC2495" i="2"/>
  <c r="AE2495" i="2" s="1"/>
  <c r="AB2495" i="2"/>
  <c r="AC2445" i="2"/>
  <c r="AE2445" i="2" s="1"/>
  <c r="AB2445" i="2"/>
  <c r="AC2435" i="2"/>
  <c r="AB2435" i="2"/>
  <c r="AC2425" i="2"/>
  <c r="AE2425" i="2" s="1"/>
  <c r="AB2425" i="2"/>
  <c r="AC2295" i="2"/>
  <c r="AB2295" i="2"/>
  <c r="AC2268" i="2"/>
  <c r="AE2268" i="2" s="1"/>
  <c r="AB2268" i="2"/>
  <c r="AC2244" i="2"/>
  <c r="AE2244" i="2" s="1"/>
  <c r="AB2244" i="2"/>
  <c r="AC2220" i="2"/>
  <c r="AE2220" i="2" s="1"/>
  <c r="AB2220" i="2"/>
  <c r="V2150" i="2"/>
  <c r="AB2150" i="2"/>
  <c r="V2066" i="2"/>
  <c r="AB2066" i="2"/>
  <c r="AB1578" i="2"/>
  <c r="AC1578" i="2"/>
  <c r="AE1578" i="2" s="1"/>
  <c r="AE2569" i="2"/>
  <c r="V2557" i="2"/>
  <c r="AE2544" i="2"/>
  <c r="V2540" i="2"/>
  <c r="V2509" i="2"/>
  <c r="AE2496" i="2"/>
  <c r="V2453" i="2"/>
  <c r="V2437" i="2"/>
  <c r="V2421" i="2"/>
  <c r="AF2414" i="2"/>
  <c r="V2405" i="2"/>
  <c r="AB2400" i="2"/>
  <c r="V2398" i="2"/>
  <c r="AB2388" i="2"/>
  <c r="V2386" i="2"/>
  <c r="AB2376" i="2"/>
  <c r="V2374" i="2"/>
  <c r="AB2297" i="2"/>
  <c r="V2295" i="2"/>
  <c r="AB2285" i="2"/>
  <c r="V2283" i="2"/>
  <c r="W2283" i="2" s="1"/>
  <c r="X2283" i="2" s="1"/>
  <c r="AB2273" i="2"/>
  <c r="V2271" i="2"/>
  <c r="AB2261" i="2"/>
  <c r="V2259" i="2"/>
  <c r="AB2249" i="2"/>
  <c r="V2247" i="2"/>
  <c r="AB2237" i="2"/>
  <c r="V2235" i="2"/>
  <c r="AB2225" i="2"/>
  <c r="V2223" i="2"/>
  <c r="V2211" i="2"/>
  <c r="AE1741" i="2"/>
  <c r="V1739" i="2"/>
  <c r="AE1729" i="2"/>
  <c r="V1727" i="2"/>
  <c r="AE1717" i="2"/>
  <c r="V1715" i="2"/>
  <c r="AE1705" i="2"/>
  <c r="V1703" i="2"/>
  <c r="AE1693" i="2"/>
  <c r="V1691" i="2"/>
  <c r="AE1681" i="2"/>
  <c r="V1679" i="2"/>
  <c r="AE1669" i="2"/>
  <c r="AG1669" i="2" s="1"/>
  <c r="V1667" i="2"/>
  <c r="AE1657" i="2"/>
  <c r="V1655" i="2"/>
  <c r="AE1643" i="2"/>
  <c r="V1641" i="2"/>
  <c r="V1629" i="2"/>
  <c r="V1617" i="2"/>
  <c r="V1607" i="2"/>
  <c r="AE1604" i="2"/>
  <c r="V1599" i="2"/>
  <c r="AE1596" i="2"/>
  <c r="AC1591" i="2"/>
  <c r="AE1591" i="2" s="1"/>
  <c r="AE1568" i="2"/>
  <c r="AB1192" i="2"/>
  <c r="AC1192" i="2"/>
  <c r="AE1192" i="2" s="1"/>
  <c r="AB1130" i="2"/>
  <c r="AC1130" i="2"/>
  <c r="AE1130" i="2" s="1"/>
  <c r="AC984" i="2"/>
  <c r="AE984" i="2" s="1"/>
  <c r="AB984" i="2"/>
  <c r="AB914" i="2"/>
  <c r="AC914" i="2"/>
  <c r="AE914" i="2" s="1"/>
  <c r="V2567" i="2"/>
  <c r="V2561" i="2"/>
  <c r="AE2550" i="2"/>
  <c r="AE2548" i="2"/>
  <c r="AF2548" i="2" s="1"/>
  <c r="V2544" i="2"/>
  <c r="AE2527" i="2"/>
  <c r="V2513" i="2"/>
  <c r="AE2502" i="2"/>
  <c r="AE2500" i="2"/>
  <c r="V2496" i="2"/>
  <c r="AE2483" i="2"/>
  <c r="V2469" i="2"/>
  <c r="V2462" i="2"/>
  <c r="AF2462" i="2" s="1"/>
  <c r="V2455" i="2"/>
  <c r="W2455" i="2" s="1"/>
  <c r="X2455" i="2" s="1"/>
  <c r="V2446" i="2"/>
  <c r="V2439" i="2"/>
  <c r="V2430" i="2"/>
  <c r="AF2430" i="2" s="1"/>
  <c r="V2423" i="2"/>
  <c r="W2423" i="2" s="1"/>
  <c r="X2423" i="2" s="1"/>
  <c r="V2414" i="2"/>
  <c r="V2407" i="2"/>
  <c r="W2407" i="2" s="1"/>
  <c r="X2407" i="2" s="1"/>
  <c r="V2393" i="2"/>
  <c r="AE2388" i="2"/>
  <c r="V2381" i="2"/>
  <c r="AE2376" i="2"/>
  <c r="V2302" i="2"/>
  <c r="AE2297" i="2"/>
  <c r="AE2285" i="2"/>
  <c r="AF2285" i="2" s="1"/>
  <c r="AE2273" i="2"/>
  <c r="AE2261" i="2"/>
  <c r="V2254" i="2"/>
  <c r="AE2249" i="2"/>
  <c r="V2242" i="2"/>
  <c r="AE2237" i="2"/>
  <c r="V2230" i="2"/>
  <c r="AE2225" i="2"/>
  <c r="V2218" i="2"/>
  <c r="AE2213" i="2"/>
  <c r="V2155" i="2"/>
  <c r="V2143" i="2"/>
  <c r="W2143" i="2" s="1"/>
  <c r="X2143" i="2" s="1"/>
  <c r="V2131" i="2"/>
  <c r="W2131" i="2" s="1"/>
  <c r="X2131" i="2" s="1"/>
  <c r="V2119" i="2"/>
  <c r="V2107" i="2"/>
  <c r="V2095" i="2"/>
  <c r="V2083" i="2"/>
  <c r="V2071" i="2"/>
  <c r="V2059" i="2"/>
  <c r="V2047" i="2"/>
  <c r="V2035" i="2"/>
  <c r="V2023" i="2"/>
  <c r="V2011" i="2"/>
  <c r="V1999" i="2"/>
  <c r="W1999" i="2" s="1"/>
  <c r="X1999" i="2" s="1"/>
  <c r="V1987" i="2"/>
  <c r="W1987" i="2" s="1"/>
  <c r="X1987" i="2" s="1"/>
  <c r="V1975" i="2"/>
  <c r="V1963" i="2"/>
  <c r="V1951" i="2"/>
  <c r="V1939" i="2"/>
  <c r="V1734" i="2"/>
  <c r="V1722" i="2"/>
  <c r="V1710" i="2"/>
  <c r="V1698" i="2"/>
  <c r="V1686" i="2"/>
  <c r="V1674" i="2"/>
  <c r="V1662" i="2"/>
  <c r="W1662" i="2" s="1"/>
  <c r="X1662" i="2" s="1"/>
  <c r="V1650" i="2"/>
  <c r="W1650" i="2" s="1"/>
  <c r="X1650" i="2" s="1"/>
  <c r="V1636" i="2"/>
  <c r="AE1631" i="2"/>
  <c r="V1624" i="2"/>
  <c r="AE1619" i="2"/>
  <c r="V1612" i="2"/>
  <c r="V1070" i="2"/>
  <c r="AC1070" i="2"/>
  <c r="AE1070" i="2" s="1"/>
  <c r="AC966" i="2"/>
  <c r="AE966" i="2" s="1"/>
  <c r="AB966" i="2"/>
  <c r="AE1738" i="2"/>
  <c r="V1736" i="2"/>
  <c r="AE1726" i="2"/>
  <c r="V1724" i="2"/>
  <c r="AE1714" i="2"/>
  <c r="V1712" i="2"/>
  <c r="AE1702" i="2"/>
  <c r="V1700" i="2"/>
  <c r="AE1690" i="2"/>
  <c r="V1688" i="2"/>
  <c r="AE1678" i="2"/>
  <c r="V1676" i="2"/>
  <c r="AE1666" i="2"/>
  <c r="V1664" i="2"/>
  <c r="AG1664" i="2" s="1"/>
  <c r="AE1654" i="2"/>
  <c r="V1652" i="2"/>
  <c r="AE1640" i="2"/>
  <c r="V1638" i="2"/>
  <c r="V1626" i="2"/>
  <c r="V1614" i="2"/>
  <c r="AE1606" i="2"/>
  <c r="V1601" i="2"/>
  <c r="AE1598" i="2"/>
  <c r="AB1588" i="2"/>
  <c r="AC1588" i="2"/>
  <c r="AE1588" i="2" s="1"/>
  <c r="V1578" i="2"/>
  <c r="AE1575" i="2"/>
  <c r="AG1575" i="2" s="1"/>
  <c r="V1573" i="2"/>
  <c r="AB1184" i="2"/>
  <c r="AC1184" i="2"/>
  <c r="AE1184" i="2" s="1"/>
  <c r="AE2562" i="2"/>
  <c r="AE2560" i="2"/>
  <c r="V2556" i="2"/>
  <c r="AE2539" i="2"/>
  <c r="V2525" i="2"/>
  <c r="AE2514" i="2"/>
  <c r="AE2512" i="2"/>
  <c r="AG2512" i="2" s="1"/>
  <c r="V2508" i="2"/>
  <c r="V2481" i="2"/>
  <c r="AE2470" i="2"/>
  <c r="AE2468" i="2"/>
  <c r="V2466" i="2"/>
  <c r="AF2466" i="2" s="1"/>
  <c r="V2459" i="2"/>
  <c r="W2459" i="2" s="1"/>
  <c r="X2459" i="2" s="1"/>
  <c r="V2450" i="2"/>
  <c r="AF2450" i="2" s="1"/>
  <c r="V2443" i="2"/>
  <c r="W2443" i="2" s="1"/>
  <c r="X2443" i="2" s="1"/>
  <c r="V2434" i="2"/>
  <c r="AF2434" i="2" s="1"/>
  <c r="V2427" i="2"/>
  <c r="W2427" i="2" s="1"/>
  <c r="X2427" i="2" s="1"/>
  <c r="V2418" i="2"/>
  <c r="V2411" i="2"/>
  <c r="V2402" i="2"/>
  <c r="AE2397" i="2"/>
  <c r="V2390" i="2"/>
  <c r="AE2385" i="2"/>
  <c r="V2378" i="2"/>
  <c r="AE2306" i="2"/>
  <c r="V2299" i="2"/>
  <c r="AE2294" i="2"/>
  <c r="V2287" i="2"/>
  <c r="AE2282" i="2"/>
  <c r="V2275" i="2"/>
  <c r="AE2270" i="2"/>
  <c r="AF2270" i="2" s="1"/>
  <c r="V2263" i="2"/>
  <c r="W2263" i="2" s="1"/>
  <c r="X2263" i="2" s="1"/>
  <c r="AE2258" i="2"/>
  <c r="V2251" i="2"/>
  <c r="AE2246" i="2"/>
  <c r="V2239" i="2"/>
  <c r="AE2234" i="2"/>
  <c r="V2227" i="2"/>
  <c r="AE2222" i="2"/>
  <c r="V2215" i="2"/>
  <c r="AE2210" i="2"/>
  <c r="V2152" i="2"/>
  <c r="V2140" i="2"/>
  <c r="V2128" i="2"/>
  <c r="V2116" i="2"/>
  <c r="V2104" i="2"/>
  <c r="V2092" i="2"/>
  <c r="V2080" i="2"/>
  <c r="V2068" i="2"/>
  <c r="V2056" i="2"/>
  <c r="V2044" i="2"/>
  <c r="AB2039" i="2"/>
  <c r="V2032" i="2"/>
  <c r="AB2027" i="2"/>
  <c r="V2020" i="2"/>
  <c r="W2020" i="2" s="1"/>
  <c r="X2020" i="2" s="1"/>
  <c r="AB2015" i="2"/>
  <c r="V2008" i="2"/>
  <c r="AB2003" i="2"/>
  <c r="V1996" i="2"/>
  <c r="AB1991" i="2"/>
  <c r="V1984" i="2"/>
  <c r="AB1979" i="2"/>
  <c r="V1972" i="2"/>
  <c r="AB1967" i="2"/>
  <c r="V1960" i="2"/>
  <c r="AB1955" i="2"/>
  <c r="V1948" i="2"/>
  <c r="AB1943" i="2"/>
  <c r="V1936" i="2"/>
  <c r="AB1931" i="2"/>
  <c r="V1871" i="2"/>
  <c r="V1869" i="2"/>
  <c r="V1867" i="2"/>
  <c r="V1865" i="2"/>
  <c r="V1863" i="2"/>
  <c r="V1861" i="2"/>
  <c r="V1859" i="2"/>
  <c r="V1857" i="2"/>
  <c r="V1855" i="2"/>
  <c r="V1853" i="2"/>
  <c r="V1851" i="2"/>
  <c r="V1849" i="2"/>
  <c r="V1847" i="2"/>
  <c r="V1845" i="2"/>
  <c r="V1843" i="2"/>
  <c r="V1747" i="2"/>
  <c r="V1745" i="2"/>
  <c r="V1743" i="2"/>
  <c r="AC1733" i="2"/>
  <c r="AE1733" i="2" s="1"/>
  <c r="V1731" i="2"/>
  <c r="AC1721" i="2"/>
  <c r="AE1721" i="2" s="1"/>
  <c r="V1719" i="2"/>
  <c r="AF1719" i="2" s="1"/>
  <c r="AC1709" i="2"/>
  <c r="AE1709" i="2" s="1"/>
  <c r="V1707" i="2"/>
  <c r="AC1697" i="2"/>
  <c r="AE1697" i="2" s="1"/>
  <c r="V1695" i="2"/>
  <c r="AC1685" i="2"/>
  <c r="AE1685" i="2" s="1"/>
  <c r="V1683" i="2"/>
  <c r="AC1673" i="2"/>
  <c r="AE1673" i="2" s="1"/>
  <c r="V1671" i="2"/>
  <c r="AC1661" i="2"/>
  <c r="AE1661" i="2" s="1"/>
  <c r="V1659" i="2"/>
  <c r="AC1649" i="2"/>
  <c r="AE1649" i="2" s="1"/>
  <c r="V1645" i="2"/>
  <c r="AB1635" i="2"/>
  <c r="V1633" i="2"/>
  <c r="AE1628" i="2"/>
  <c r="AB1623" i="2"/>
  <c r="V1621" i="2"/>
  <c r="AE1616" i="2"/>
  <c r="AB1611" i="2"/>
  <c r="V1609" i="2"/>
  <c r="V1588" i="2"/>
  <c r="AC1580" i="2"/>
  <c r="AE1580" i="2" s="1"/>
  <c r="V1534" i="2"/>
  <c r="W1534" i="2" s="1"/>
  <c r="X1534" i="2" s="1"/>
  <c r="AB1208" i="2"/>
  <c r="AC1208" i="2"/>
  <c r="AE1208" i="2" s="1"/>
  <c r="AB1124" i="2"/>
  <c r="AC1124" i="2"/>
  <c r="AE1124" i="2" s="1"/>
  <c r="AB1018" i="2"/>
  <c r="AC1018" i="2"/>
  <c r="AE1018" i="2" s="1"/>
  <c r="AB994" i="2"/>
  <c r="AC994" i="2"/>
  <c r="AE994" i="2" s="1"/>
  <c r="AC960" i="2"/>
  <c r="AE960" i="2" s="1"/>
  <c r="AB960" i="2"/>
  <c r="AE1635" i="2"/>
  <c r="AE1623" i="2"/>
  <c r="AB1603" i="2"/>
  <c r="AC1603" i="2"/>
  <c r="AE1603" i="2" s="1"/>
  <c r="AB1595" i="2"/>
  <c r="AC1595" i="2"/>
  <c r="AE1595" i="2" s="1"/>
  <c r="AB1142" i="2"/>
  <c r="AC1142" i="2"/>
  <c r="AE1142" i="2" s="1"/>
  <c r="V1082" i="2"/>
  <c r="AC1082" i="2"/>
  <c r="AE1082" i="2" s="1"/>
  <c r="V1046" i="2"/>
  <c r="AC1046" i="2"/>
  <c r="AE1046" i="2" s="1"/>
  <c r="AC978" i="2"/>
  <c r="AE978" i="2" s="1"/>
  <c r="AB978" i="2"/>
  <c r="AC2672" i="2"/>
  <c r="AE2672" i="2" s="1"/>
  <c r="V2564" i="2"/>
  <c r="AB2551" i="2"/>
  <c r="AE2547" i="2"/>
  <c r="AB2541" i="2"/>
  <c r="V2533" i="2"/>
  <c r="AB2526" i="2"/>
  <c r="AE2522" i="2"/>
  <c r="AE2520" i="2"/>
  <c r="V2516" i="2"/>
  <c r="AE2499" i="2"/>
  <c r="V2489" i="2"/>
  <c r="W2489" i="2" s="1"/>
  <c r="X2489" i="2" s="1"/>
  <c r="AE2478" i="2"/>
  <c r="AE2476" i="2"/>
  <c r="V2472" i="2"/>
  <c r="V2461" i="2"/>
  <c r="AE2454" i="2"/>
  <c r="V2445" i="2"/>
  <c r="AE2438" i="2"/>
  <c r="V2429" i="2"/>
  <c r="AE2422" i="2"/>
  <c r="AF2422" i="2" s="1"/>
  <c r="V2413" i="2"/>
  <c r="AE2406" i="2"/>
  <c r="AB2394" i="2"/>
  <c r="V2392" i="2"/>
  <c r="AG2392" i="2" s="1"/>
  <c r="AB2382" i="2"/>
  <c r="V2380" i="2"/>
  <c r="AB2303" i="2"/>
  <c r="V2301" i="2"/>
  <c r="AB2291" i="2"/>
  <c r="V2289" i="2"/>
  <c r="V2277" i="2"/>
  <c r="AE2272" i="2"/>
  <c r="V2265" i="2"/>
  <c r="AE2260" i="2"/>
  <c r="V2253" i="2"/>
  <c r="AE2248" i="2"/>
  <c r="AF2248" i="2" s="1"/>
  <c r="V2241" i="2"/>
  <c r="AE2236" i="2"/>
  <c r="V2229" i="2"/>
  <c r="AE2224" i="2"/>
  <c r="AB2219" i="2"/>
  <c r="V2217" i="2"/>
  <c r="AE2212" i="2"/>
  <c r="AB2161" i="2"/>
  <c r="AB2149" i="2"/>
  <c r="AB2137" i="2"/>
  <c r="V2130" i="2"/>
  <c r="AB2125" i="2"/>
  <c r="V2118" i="2"/>
  <c r="AB2113" i="2"/>
  <c r="V2106" i="2"/>
  <c r="AB2101" i="2"/>
  <c r="V2094" i="2"/>
  <c r="AB2089" i="2"/>
  <c r="V2082" i="2"/>
  <c r="AB2077" i="2"/>
  <c r="V2070" i="2"/>
  <c r="AB2065" i="2"/>
  <c r="V2058" i="2"/>
  <c r="AB2053" i="2"/>
  <c r="V2046" i="2"/>
  <c r="AB2041" i="2"/>
  <c r="V2034" i="2"/>
  <c r="AB2029" i="2"/>
  <c r="V2022" i="2"/>
  <c r="AB2017" i="2"/>
  <c r="V2010" i="2"/>
  <c r="AB2005" i="2"/>
  <c r="V1998" i="2"/>
  <c r="AB1993" i="2"/>
  <c r="V1986" i="2"/>
  <c r="AB1981" i="2"/>
  <c r="V1974" i="2"/>
  <c r="AB1969" i="2"/>
  <c r="V1962" i="2"/>
  <c r="AB1957" i="2"/>
  <c r="V1950" i="2"/>
  <c r="AB1945" i="2"/>
  <c r="V1938" i="2"/>
  <c r="AB1933" i="2"/>
  <c r="AC1735" i="2"/>
  <c r="AE1735" i="2" s="1"/>
  <c r="V1733" i="2"/>
  <c r="AC1723" i="2"/>
  <c r="AE1723" i="2" s="1"/>
  <c r="V1721" i="2"/>
  <c r="AC1711" i="2"/>
  <c r="AE1711" i="2" s="1"/>
  <c r="V1709" i="2"/>
  <c r="AC1699" i="2"/>
  <c r="AE1699" i="2" s="1"/>
  <c r="V1697" i="2"/>
  <c r="AC1687" i="2"/>
  <c r="AE1687" i="2" s="1"/>
  <c r="V1685" i="2"/>
  <c r="AC1675" i="2"/>
  <c r="AE1675" i="2" s="1"/>
  <c r="V1673" i="2"/>
  <c r="AC1663" i="2"/>
  <c r="AE1663" i="2" s="1"/>
  <c r="V1661" i="2"/>
  <c r="AC1651" i="2"/>
  <c r="AE1651" i="2" s="1"/>
  <c r="V1649" i="2"/>
  <c r="AG1649" i="2" s="1"/>
  <c r="AC1637" i="2"/>
  <c r="AE1637" i="2" s="1"/>
  <c r="V1635" i="2"/>
  <c r="AE1630" i="2"/>
  <c r="AB1625" i="2"/>
  <c r="V1623" i="2"/>
  <c r="AE1618" i="2"/>
  <c r="AB1613" i="2"/>
  <c r="V1611" i="2"/>
  <c r="V1603" i="2"/>
  <c r="AC1600" i="2"/>
  <c r="AE1600" i="2" s="1"/>
  <c r="V1595" i="2"/>
  <c r="AB1572" i="2"/>
  <c r="AC1572" i="2"/>
  <c r="AE1572" i="2" s="1"/>
  <c r="V1542" i="2"/>
  <c r="V1494" i="2"/>
  <c r="V1491" i="2"/>
  <c r="V1488" i="2"/>
  <c r="V1485" i="2"/>
  <c r="V1482" i="2"/>
  <c r="V1479" i="2"/>
  <c r="V1100" i="2"/>
  <c r="AC1100" i="2"/>
  <c r="AE1100" i="2" s="1"/>
  <c r="V1064" i="2"/>
  <c r="AC1064" i="2"/>
  <c r="AE1064" i="2" s="1"/>
  <c r="AB2555" i="2"/>
  <c r="AE2551" i="2"/>
  <c r="AB2545" i="2"/>
  <c r="AB2530" i="2"/>
  <c r="AE2526" i="2"/>
  <c r="AE2524" i="2"/>
  <c r="V2520" i="2"/>
  <c r="AB2507" i="2"/>
  <c r="AE2503" i="2"/>
  <c r="AB2497" i="2"/>
  <c r="V2493" i="2"/>
  <c r="AG2493" i="2" s="1"/>
  <c r="AB2486" i="2"/>
  <c r="AE2482" i="2"/>
  <c r="AE2480" i="2"/>
  <c r="V2476" i="2"/>
  <c r="AB2465" i="2"/>
  <c r="V2463" i="2"/>
  <c r="W2463" i="2" s="1"/>
  <c r="X2463" i="2" s="1"/>
  <c r="V2454" i="2"/>
  <c r="AB2449" i="2"/>
  <c r="V2447" i="2"/>
  <c r="W2447" i="2" s="1"/>
  <c r="X2447" i="2" s="1"/>
  <c r="V2438" i="2"/>
  <c r="AB2433" i="2"/>
  <c r="V2431" i="2"/>
  <c r="W2431" i="2" s="1"/>
  <c r="X2431" i="2" s="1"/>
  <c r="V2422" i="2"/>
  <c r="AB2417" i="2"/>
  <c r="V2415" i="2"/>
  <c r="W2415" i="2" s="1"/>
  <c r="X2415" i="2" s="1"/>
  <c r="V2406" i="2"/>
  <c r="AB2401" i="2"/>
  <c r="AB2389" i="2"/>
  <c r="AB2377" i="2"/>
  <c r="AB2298" i="2"/>
  <c r="V2296" i="2"/>
  <c r="AB2286" i="2"/>
  <c r="V2284" i="2"/>
  <c r="AE2279" i="2"/>
  <c r="AB2274" i="2"/>
  <c r="V2272" i="2"/>
  <c r="AE2267" i="2"/>
  <c r="AB2262" i="2"/>
  <c r="V2260" i="2"/>
  <c r="AE2255" i="2"/>
  <c r="AB2250" i="2"/>
  <c r="V2248" i="2"/>
  <c r="AE2243" i="2"/>
  <c r="AB2238" i="2"/>
  <c r="V2236" i="2"/>
  <c r="AE2231" i="2"/>
  <c r="AB2226" i="2"/>
  <c r="V2224" i="2"/>
  <c r="AE2219" i="2"/>
  <c r="AC1870" i="2"/>
  <c r="AE1870" i="2" s="1"/>
  <c r="AC1868" i="2"/>
  <c r="AE1868" i="2" s="1"/>
  <c r="AC1866" i="2"/>
  <c r="AE1866" i="2" s="1"/>
  <c r="AC1864" i="2"/>
  <c r="AE1864" i="2" s="1"/>
  <c r="AC1862" i="2"/>
  <c r="AE1862" i="2" s="1"/>
  <c r="AC1860" i="2"/>
  <c r="AE1860" i="2" s="1"/>
  <c r="AC1858" i="2"/>
  <c r="AE1858" i="2" s="1"/>
  <c r="AC1856" i="2"/>
  <c r="AE1856" i="2" s="1"/>
  <c r="AF1856" i="2" s="1"/>
  <c r="AC1854" i="2"/>
  <c r="AE1854" i="2" s="1"/>
  <c r="AC1852" i="2"/>
  <c r="AE1852" i="2" s="1"/>
  <c r="AC1850" i="2"/>
  <c r="AE1850" i="2" s="1"/>
  <c r="AC1848" i="2"/>
  <c r="AE1848" i="2" s="1"/>
  <c r="AC1846" i="2"/>
  <c r="AE1846" i="2" s="1"/>
  <c r="AC1844" i="2"/>
  <c r="AE1844" i="2" s="1"/>
  <c r="AC1842" i="2"/>
  <c r="AE1842" i="2" s="1"/>
  <c r="AC1746" i="2"/>
  <c r="AE1746" i="2" s="1"/>
  <c r="AC1744" i="2"/>
  <c r="AE1744" i="2" s="1"/>
  <c r="AE1625" i="2"/>
  <c r="AB1608" i="2"/>
  <c r="AC1608" i="2"/>
  <c r="AE1608" i="2" s="1"/>
  <c r="AF1608" i="2" s="1"/>
  <c r="AB1564" i="2"/>
  <c r="AC1564" i="2"/>
  <c r="AE1564" i="2" s="1"/>
  <c r="AB1200" i="2"/>
  <c r="AC1200" i="2"/>
  <c r="AE1200" i="2" s="1"/>
  <c r="AB1176" i="2"/>
  <c r="AC1176" i="2"/>
  <c r="AE1176" i="2" s="1"/>
  <c r="AB1160" i="2"/>
  <c r="AC1160" i="2"/>
  <c r="AE1160" i="2" s="1"/>
  <c r="AB1118" i="2"/>
  <c r="AC1118" i="2"/>
  <c r="AE1118" i="2" s="1"/>
  <c r="AB926" i="2"/>
  <c r="AC926" i="2"/>
  <c r="AE926" i="2" s="1"/>
  <c r="AF2465" i="2"/>
  <c r="AF2449" i="2"/>
  <c r="AF2433" i="2"/>
  <c r="AF2417" i="2"/>
  <c r="AF2401" i="2"/>
  <c r="AB2257" i="2"/>
  <c r="AB2245" i="2"/>
  <c r="AE2238" i="2"/>
  <c r="AB2233" i="2"/>
  <c r="V2231" i="2"/>
  <c r="AE2226" i="2"/>
  <c r="AB2221" i="2"/>
  <c r="V2219" i="2"/>
  <c r="W2219" i="2" s="1"/>
  <c r="X2219" i="2" s="1"/>
  <c r="AE2214" i="2"/>
  <c r="AB2209" i="2"/>
  <c r="V2156" i="2"/>
  <c r="AB2151" i="2"/>
  <c r="V2144" i="2"/>
  <c r="AB2139" i="2"/>
  <c r="V2132" i="2"/>
  <c r="AB2127" i="2"/>
  <c r="V2120" i="2"/>
  <c r="AB2115" i="2"/>
  <c r="V2108" i="2"/>
  <c r="W2108" i="2" s="1"/>
  <c r="X2108" i="2" s="1"/>
  <c r="AB2103" i="2"/>
  <c r="V2096" i="2"/>
  <c r="AB2091" i="2"/>
  <c r="V2084" i="2"/>
  <c r="AB2079" i="2"/>
  <c r="V2072" i="2"/>
  <c r="AB2067" i="2"/>
  <c r="V2060" i="2"/>
  <c r="AB2055" i="2"/>
  <c r="V2048" i="2"/>
  <c r="AB2043" i="2"/>
  <c r="V2036" i="2"/>
  <c r="AB2031" i="2"/>
  <c r="V2024" i="2"/>
  <c r="AB2019" i="2"/>
  <c r="V2012" i="2"/>
  <c r="AB2007" i="2"/>
  <c r="V2000" i="2"/>
  <c r="AB1995" i="2"/>
  <c r="V1988" i="2"/>
  <c r="AB1983" i="2"/>
  <c r="V1976" i="2"/>
  <c r="AB1971" i="2"/>
  <c r="V1964" i="2"/>
  <c r="W1964" i="2" s="1"/>
  <c r="X1964" i="2" s="1"/>
  <c r="AB1959" i="2"/>
  <c r="V1952" i="2"/>
  <c r="AB1947" i="2"/>
  <c r="V1940" i="2"/>
  <c r="AB1935" i="2"/>
  <c r="V1872" i="2"/>
  <c r="AC1737" i="2"/>
  <c r="AE1737" i="2" s="1"/>
  <c r="V1735" i="2"/>
  <c r="AC1725" i="2"/>
  <c r="AE1725" i="2" s="1"/>
  <c r="V1723" i="2"/>
  <c r="AC1713" i="2"/>
  <c r="AE1713" i="2" s="1"/>
  <c r="V1711" i="2"/>
  <c r="AG1711" i="2" s="1"/>
  <c r="AC1701" i="2"/>
  <c r="AE1701" i="2" s="1"/>
  <c r="AG1701" i="2" s="1"/>
  <c r="V1699" i="2"/>
  <c r="AC1689" i="2"/>
  <c r="AE1689" i="2" s="1"/>
  <c r="V1687" i="2"/>
  <c r="AC1677" i="2"/>
  <c r="AE1677" i="2" s="1"/>
  <c r="V1675" i="2"/>
  <c r="AC1665" i="2"/>
  <c r="AE1665" i="2" s="1"/>
  <c r="V1663" i="2"/>
  <c r="AC1653" i="2"/>
  <c r="AE1653" i="2" s="1"/>
  <c r="V1651" i="2"/>
  <c r="AC1646" i="2"/>
  <c r="AE1646" i="2" s="1"/>
  <c r="AC1639" i="2"/>
  <c r="AE1639" i="2" s="1"/>
  <c r="AG1639" i="2" s="1"/>
  <c r="V1637" i="2"/>
  <c r="AF1637" i="2" s="1"/>
  <c r="AE1632" i="2"/>
  <c r="AB1627" i="2"/>
  <c r="V1625" i="2"/>
  <c r="AE1620" i="2"/>
  <c r="AB1615" i="2"/>
  <c r="V1613" i="2"/>
  <c r="V1608" i="2"/>
  <c r="AB1605" i="2"/>
  <c r="AC1605" i="2"/>
  <c r="AE1605" i="2" s="1"/>
  <c r="AB1597" i="2"/>
  <c r="AC1597" i="2"/>
  <c r="AE1597" i="2" s="1"/>
  <c r="V1550" i="2"/>
  <c r="W1550" i="2" s="1"/>
  <c r="X1550" i="2" s="1"/>
  <c r="V1502" i="2"/>
  <c r="AC972" i="2"/>
  <c r="AE972" i="2" s="1"/>
  <c r="AB972" i="2"/>
  <c r="AB1136" i="2"/>
  <c r="AC1136" i="2"/>
  <c r="AE1136" i="2" s="1"/>
  <c r="V1094" i="2"/>
  <c r="AC1094" i="2"/>
  <c r="AE1094" i="2" s="1"/>
  <c r="V1058" i="2"/>
  <c r="AC1058" i="2"/>
  <c r="AE1058" i="2" s="1"/>
  <c r="AC990" i="2"/>
  <c r="AE990" i="2" s="1"/>
  <c r="AB990" i="2"/>
  <c r="AE2563" i="2"/>
  <c r="AG2563" i="2" s="1"/>
  <c r="V2549" i="2"/>
  <c r="AE2538" i="2"/>
  <c r="AE2536" i="2"/>
  <c r="V2532" i="2"/>
  <c r="AE2515" i="2"/>
  <c r="V2501" i="2"/>
  <c r="AE2492" i="2"/>
  <c r="V2488" i="2"/>
  <c r="AE2471" i="2"/>
  <c r="V2458" i="2"/>
  <c r="V2451" i="2"/>
  <c r="W2451" i="2" s="1"/>
  <c r="X2451" i="2" s="1"/>
  <c r="V2442" i="2"/>
  <c r="V2435" i="2"/>
  <c r="W2435" i="2" s="1"/>
  <c r="X2435" i="2" s="1"/>
  <c r="V2426" i="2"/>
  <c r="V2419" i="2"/>
  <c r="W2419" i="2" s="1"/>
  <c r="X2419" i="2" s="1"/>
  <c r="V2410" i="2"/>
  <c r="V2403" i="2"/>
  <c r="W2403" i="2" s="1"/>
  <c r="X2403" i="2" s="1"/>
  <c r="V2396" i="2"/>
  <c r="V2384" i="2"/>
  <c r="V2305" i="2"/>
  <c r="V2293" i="2"/>
  <c r="V2281" i="2"/>
  <c r="AE2276" i="2"/>
  <c r="AF2276" i="2" s="1"/>
  <c r="V2269" i="2"/>
  <c r="AE2264" i="2"/>
  <c r="V2257" i="2"/>
  <c r="AE2252" i="2"/>
  <c r="V2245" i="2"/>
  <c r="AE2240" i="2"/>
  <c r="AB2235" i="2"/>
  <c r="V2233" i="2"/>
  <c r="AE2228" i="2"/>
  <c r="AB2223" i="2"/>
  <c r="V2221" i="2"/>
  <c r="AE2216" i="2"/>
  <c r="AF2216" i="2" s="1"/>
  <c r="AB2211" i="2"/>
  <c r="V2209" i="2"/>
  <c r="V2158" i="2"/>
  <c r="AB2153" i="2"/>
  <c r="V2146" i="2"/>
  <c r="AB2141" i="2"/>
  <c r="V2134" i="2"/>
  <c r="AB2129" i="2"/>
  <c r="V2122" i="2"/>
  <c r="AB2117" i="2"/>
  <c r="V2110" i="2"/>
  <c r="AB2105" i="2"/>
  <c r="V2098" i="2"/>
  <c r="W2098" i="2" s="1"/>
  <c r="X2098" i="2" s="1"/>
  <c r="AB2093" i="2"/>
  <c r="V2086" i="2"/>
  <c r="AB2081" i="2"/>
  <c r="V2074" i="2"/>
  <c r="AB2069" i="2"/>
  <c r="V2062" i="2"/>
  <c r="AB2057" i="2"/>
  <c r="V2050" i="2"/>
  <c r="AB2045" i="2"/>
  <c r="V2038" i="2"/>
  <c r="AB2033" i="2"/>
  <c r="V2026" i="2"/>
  <c r="W2026" i="2" s="1"/>
  <c r="X2026" i="2" s="1"/>
  <c r="AB2021" i="2"/>
  <c r="V2014" i="2"/>
  <c r="AB2009" i="2"/>
  <c r="V2002" i="2"/>
  <c r="AB1997" i="2"/>
  <c r="V1990" i="2"/>
  <c r="AB1985" i="2"/>
  <c r="V1978" i="2"/>
  <c r="AB1973" i="2"/>
  <c r="V1966" i="2"/>
  <c r="AB1961" i="2"/>
  <c r="V1954" i="2"/>
  <c r="W1954" i="2" s="1"/>
  <c r="X1954" i="2" s="1"/>
  <c r="AB1949" i="2"/>
  <c r="V1942" i="2"/>
  <c r="AB1937" i="2"/>
  <c r="V1930" i="2"/>
  <c r="V1870" i="2"/>
  <c r="V1868" i="2"/>
  <c r="V1866" i="2"/>
  <c r="V1864" i="2"/>
  <c r="V1862" i="2"/>
  <c r="V1860" i="2"/>
  <c r="V1858" i="2"/>
  <c r="V1856" i="2"/>
  <c r="V1854" i="2"/>
  <c r="V1852" i="2"/>
  <c r="V1850" i="2"/>
  <c r="V1848" i="2"/>
  <c r="V1846" i="2"/>
  <c r="V1844" i="2"/>
  <c r="V1842" i="2"/>
  <c r="V1746" i="2"/>
  <c r="V1744" i="2"/>
  <c r="AC1739" i="2"/>
  <c r="AE1739" i="2" s="1"/>
  <c r="V1737" i="2"/>
  <c r="AC1727" i="2"/>
  <c r="AE1727" i="2" s="1"/>
  <c r="AF1727" i="2" s="1"/>
  <c r="V1725" i="2"/>
  <c r="AC1715" i="2"/>
  <c r="AE1715" i="2" s="1"/>
  <c r="V1713" i="2"/>
  <c r="AC1703" i="2"/>
  <c r="AE1703" i="2" s="1"/>
  <c r="V1701" i="2"/>
  <c r="AC1691" i="2"/>
  <c r="AE1691" i="2" s="1"/>
  <c r="V1689" i="2"/>
  <c r="AC1679" i="2"/>
  <c r="AE1679" i="2" s="1"/>
  <c r="V1677" i="2"/>
  <c r="AC1667" i="2"/>
  <c r="AE1667" i="2" s="1"/>
  <c r="V1665" i="2"/>
  <c r="AG1665" i="2" s="1"/>
  <c r="AC1655" i="2"/>
  <c r="AE1655" i="2" s="1"/>
  <c r="AF1655" i="2" s="1"/>
  <c r="V1653" i="2"/>
  <c r="V1646" i="2"/>
  <c r="AC1641" i="2"/>
  <c r="AE1641" i="2" s="1"/>
  <c r="V1639" i="2"/>
  <c r="AB1629" i="2"/>
  <c r="V1627" i="2"/>
  <c r="AB1617" i="2"/>
  <c r="V1615" i="2"/>
  <c r="AB1584" i="2"/>
  <c r="AC1584" i="2"/>
  <c r="AE1584" i="2" s="1"/>
  <c r="AB1566" i="2"/>
  <c r="AC1566" i="2"/>
  <c r="AE1566" i="2" s="1"/>
  <c r="AF1566" i="2" s="1"/>
  <c r="V1558" i="2"/>
  <c r="V1510" i="2"/>
  <c r="AB1168" i="2"/>
  <c r="AC1168" i="2"/>
  <c r="AE1168" i="2" s="1"/>
  <c r="AB1154" i="2"/>
  <c r="AC1154" i="2"/>
  <c r="AE1154" i="2" s="1"/>
  <c r="V1076" i="2"/>
  <c r="AC1076" i="2"/>
  <c r="AE1076" i="2" s="1"/>
  <c r="V1040" i="2"/>
  <c r="AC1040" i="2"/>
  <c r="AE1040" i="2" s="1"/>
  <c r="AB1030" i="2"/>
  <c r="AC1030" i="2"/>
  <c r="AE1030" i="2" s="1"/>
  <c r="AB1006" i="2"/>
  <c r="AC1006" i="2"/>
  <c r="AE1006" i="2" s="1"/>
  <c r="AB944" i="2"/>
  <c r="AC944" i="2"/>
  <c r="AE944" i="2" s="1"/>
  <c r="AB1607" i="2"/>
  <c r="AC1607" i="2"/>
  <c r="AE1607" i="2" s="1"/>
  <c r="AB1599" i="2"/>
  <c r="AC1599" i="2"/>
  <c r="AE1599" i="2" s="1"/>
  <c r="AB1576" i="2"/>
  <c r="AC1576" i="2"/>
  <c r="AE1576" i="2" s="1"/>
  <c r="AB1112" i="2"/>
  <c r="AC1112" i="2"/>
  <c r="AE1112" i="2" s="1"/>
  <c r="AF952" i="2"/>
  <c r="V874" i="2"/>
  <c r="AG874" i="2" s="1"/>
  <c r="AG862" i="2"/>
  <c r="AF843" i="2"/>
  <c r="AC737" i="2"/>
  <c r="AE737" i="2" s="1"/>
  <c r="AC697" i="2"/>
  <c r="AE697" i="2" s="1"/>
  <c r="AB693" i="2"/>
  <c r="AC693" i="2"/>
  <c r="AE693" i="2" s="1"/>
  <c r="AF693" i="2" s="1"/>
  <c r="AB633" i="2"/>
  <c r="AC633" i="2"/>
  <c r="AE633" i="2" s="1"/>
  <c r="AC629" i="2"/>
  <c r="AE629" i="2" s="1"/>
  <c r="AF629" i="2" s="1"/>
  <c r="AB565" i="2"/>
  <c r="AC565" i="2"/>
  <c r="AF533" i="2"/>
  <c r="AB505" i="2"/>
  <c r="AC505" i="2"/>
  <c r="AE505" i="2" s="1"/>
  <c r="AB463" i="2"/>
  <c r="AC463" i="2"/>
  <c r="AE463" i="2" s="1"/>
  <c r="W5783" i="2"/>
  <c r="X5783" i="2" s="1"/>
  <c r="AF5783" i="2"/>
  <c r="AB5731" i="2"/>
  <c r="AC5731" i="2"/>
  <c r="AE5731" i="2" s="1"/>
  <c r="AB5659" i="2"/>
  <c r="AC5659" i="2"/>
  <c r="AE5659" i="2" s="1"/>
  <c r="AB5649" i="2"/>
  <c r="AC5649" i="2"/>
  <c r="AE5649" i="2" s="1"/>
  <c r="AB4698" i="2"/>
  <c r="AC4698" i="2"/>
  <c r="AE4698" i="2" s="1"/>
  <c r="AB3559" i="2"/>
  <c r="AC3559" i="2"/>
  <c r="AC2363" i="2"/>
  <c r="AE2363" i="2" s="1"/>
  <c r="AB2363" i="2"/>
  <c r="AC1785" i="2"/>
  <c r="AE1785" i="2" s="1"/>
  <c r="AB1785" i="2"/>
  <c r="AB1377" i="2"/>
  <c r="AC1377" i="2"/>
  <c r="V1606" i="2"/>
  <c r="V1604" i="2"/>
  <c r="V1602" i="2"/>
  <c r="V1600" i="2"/>
  <c r="V1598" i="2"/>
  <c r="V1596" i="2"/>
  <c r="V1594" i="2"/>
  <c r="AF1594" i="2" s="1"/>
  <c r="V1582" i="2"/>
  <c r="V1570" i="2"/>
  <c r="V1493" i="2"/>
  <c r="V1490" i="2"/>
  <c r="V1487" i="2"/>
  <c r="V1484" i="2"/>
  <c r="V1481" i="2"/>
  <c r="V1478" i="2"/>
  <c r="V1475" i="2"/>
  <c r="V1472" i="2"/>
  <c r="V1469" i="2"/>
  <c r="V1466" i="2"/>
  <c r="V1463" i="2"/>
  <c r="V1460" i="2"/>
  <c r="V1457" i="2"/>
  <c r="V1454" i="2"/>
  <c r="V1451" i="2"/>
  <c r="V1448" i="2"/>
  <c r="V1445" i="2"/>
  <c r="V1442" i="2"/>
  <c r="V1439" i="2"/>
  <c r="V1436" i="2"/>
  <c r="V1433" i="2"/>
  <c r="V1430" i="2"/>
  <c r="V1427" i="2"/>
  <c r="V1424" i="2"/>
  <c r="V1421" i="2"/>
  <c r="V1418" i="2"/>
  <c r="V1415" i="2"/>
  <c r="V1412" i="2"/>
  <c r="V1409" i="2"/>
  <c r="V1406" i="2"/>
  <c r="V1403" i="2"/>
  <c r="V1400" i="2"/>
  <c r="V1397" i="2"/>
  <c r="V1394" i="2"/>
  <c r="V1391" i="2"/>
  <c r="V1322" i="2"/>
  <c r="V1319" i="2"/>
  <c r="V1316" i="2"/>
  <c r="V1313" i="2"/>
  <c r="V1310" i="2"/>
  <c r="V1307" i="2"/>
  <c r="V1304" i="2"/>
  <c r="V1213" i="2"/>
  <c r="V1158" i="2"/>
  <c r="V1146" i="2"/>
  <c r="V1134" i="2"/>
  <c r="V1122" i="2"/>
  <c r="V1105" i="2"/>
  <c r="V1093" i="2"/>
  <c r="V1081" i="2"/>
  <c r="V1069" i="2"/>
  <c r="V1057" i="2"/>
  <c r="V1045" i="2"/>
  <c r="V1038" i="2"/>
  <c r="V1026" i="2"/>
  <c r="V1014" i="2"/>
  <c r="V1002" i="2"/>
  <c r="V988" i="2"/>
  <c r="AE983" i="2"/>
  <c r="AG983" i="2" s="1"/>
  <c r="V976" i="2"/>
  <c r="AE971" i="2"/>
  <c r="V964" i="2"/>
  <c r="AE959" i="2"/>
  <c r="AB954" i="2"/>
  <c r="AC943" i="2"/>
  <c r="AE943" i="2" s="1"/>
  <c r="V930" i="2"/>
  <c r="V925" i="2"/>
  <c r="V918" i="2"/>
  <c r="V913" i="2"/>
  <c r="V876" i="2"/>
  <c r="AE871" i="2"/>
  <c r="AE852" i="2"/>
  <c r="AE847" i="2"/>
  <c r="AE744" i="2"/>
  <c r="AF744" i="2" s="1"/>
  <c r="V734" i="2"/>
  <c r="AF721" i="2"/>
  <c r="AC719" i="2"/>
  <c r="AE719" i="2" s="1"/>
  <c r="V701" i="2"/>
  <c r="W701" i="2" s="1"/>
  <c r="X701" i="2" s="1"/>
  <c r="V699" i="2"/>
  <c r="W699" i="2" s="1"/>
  <c r="X699" i="2" s="1"/>
  <c r="V693" i="2"/>
  <c r="W693" i="2" s="1"/>
  <c r="X693" i="2" s="1"/>
  <c r="V633" i="2"/>
  <c r="W633" i="2" s="1"/>
  <c r="X633" i="2" s="1"/>
  <c r="V631" i="2"/>
  <c r="W631" i="2" s="1"/>
  <c r="X631" i="2" s="1"/>
  <c r="AE468" i="2"/>
  <c r="AG468" i="2" s="1"/>
  <c r="AC866" i="2"/>
  <c r="AE866" i="2" s="1"/>
  <c r="AG866" i="2" s="1"/>
  <c r="AB866" i="2"/>
  <c r="W838" i="2"/>
  <c r="X838" i="2" s="1"/>
  <c r="AF717" i="2"/>
  <c r="W714" i="2"/>
  <c r="X714" i="2" s="1"/>
  <c r="AB585" i="2"/>
  <c r="AC585" i="2"/>
  <c r="AB439" i="2"/>
  <c r="AC439" i="2"/>
  <c r="AB436" i="2"/>
  <c r="AC436" i="2"/>
  <c r="AE436" i="2" s="1"/>
  <c r="AB415" i="2"/>
  <c r="AC415" i="2"/>
  <c r="AB412" i="2"/>
  <c r="AC412" i="2"/>
  <c r="AE412" i="2" s="1"/>
  <c r="AE1586" i="2"/>
  <c r="V1584" i="2"/>
  <c r="AE1574" i="2"/>
  <c r="V1572" i="2"/>
  <c r="V1203" i="2"/>
  <c r="V1200" i="2"/>
  <c r="V1187" i="2"/>
  <c r="V1184" i="2"/>
  <c r="V1171" i="2"/>
  <c r="V1168" i="2"/>
  <c r="AE1162" i="2"/>
  <c r="V1160" i="2"/>
  <c r="AE1150" i="2"/>
  <c r="V1148" i="2"/>
  <c r="AE1138" i="2"/>
  <c r="V1136" i="2"/>
  <c r="AE1126" i="2"/>
  <c r="V1124" i="2"/>
  <c r="AE1114" i="2"/>
  <c r="V1112" i="2"/>
  <c r="AE1102" i="2"/>
  <c r="AE1090" i="2"/>
  <c r="AE1078" i="2"/>
  <c r="AE1066" i="2"/>
  <c r="AE1054" i="2"/>
  <c r="AE1042" i="2"/>
  <c r="V990" i="2"/>
  <c r="V978" i="2"/>
  <c r="V966" i="2"/>
  <c r="AE947" i="2"/>
  <c r="AE936" i="2"/>
  <c r="AE873" i="2"/>
  <c r="AE861" i="2"/>
  <c r="AE839" i="2"/>
  <c r="AF839" i="2" s="1"/>
  <c r="AF740" i="2"/>
  <c r="V737" i="2"/>
  <c r="W737" i="2" s="1"/>
  <c r="X737" i="2" s="1"/>
  <c r="V719" i="2"/>
  <c r="W719" i="2" s="1"/>
  <c r="X719" i="2" s="1"/>
  <c r="AE715" i="2"/>
  <c r="AF715" i="2" s="1"/>
  <c r="AC708" i="2"/>
  <c r="AE708" i="2" s="1"/>
  <c r="V697" i="2"/>
  <c r="W697" i="2" s="1"/>
  <c r="X697" i="2" s="1"/>
  <c r="V629" i="2"/>
  <c r="W629" i="2" s="1"/>
  <c r="X629" i="2" s="1"/>
  <c r="AC589" i="2"/>
  <c r="V585" i="2"/>
  <c r="W585" i="2" s="1"/>
  <c r="X585" i="2" s="1"/>
  <c r="AB558" i="2"/>
  <c r="AC558" i="2"/>
  <c r="AE558" i="2" s="1"/>
  <c r="AC452" i="2"/>
  <c r="AE452" i="2" s="1"/>
  <c r="AE1593" i="2"/>
  <c r="V1591" i="2"/>
  <c r="AE1581" i="2"/>
  <c r="V1579" i="2"/>
  <c r="AE1569" i="2"/>
  <c r="V1567" i="2"/>
  <c r="AE1196" i="2"/>
  <c r="AE1180" i="2"/>
  <c r="AE1157" i="2"/>
  <c r="V1155" i="2"/>
  <c r="AE1145" i="2"/>
  <c r="V1143" i="2"/>
  <c r="AE1133" i="2"/>
  <c r="V1131" i="2"/>
  <c r="AE1121" i="2"/>
  <c r="V1119" i="2"/>
  <c r="AE1109" i="2"/>
  <c r="AE1097" i="2"/>
  <c r="AE1085" i="2"/>
  <c r="AE1073" i="2"/>
  <c r="AE1061" i="2"/>
  <c r="AE1049" i="2"/>
  <c r="V1028" i="2"/>
  <c r="V1016" i="2"/>
  <c r="V1004" i="2"/>
  <c r="AE992" i="2"/>
  <c r="V985" i="2"/>
  <c r="AE980" i="2"/>
  <c r="V973" i="2"/>
  <c r="AE968" i="2"/>
  <c r="V961" i="2"/>
  <c r="AE956" i="2"/>
  <c r="V945" i="2"/>
  <c r="AE924" i="2"/>
  <c r="AE877" i="2"/>
  <c r="AE875" i="2"/>
  <c r="AF733" i="2"/>
  <c r="W730" i="2"/>
  <c r="X730" i="2" s="1"/>
  <c r="AF730" i="2"/>
  <c r="AB465" i="2"/>
  <c r="AC465" i="2"/>
  <c r="AB457" i="2"/>
  <c r="AC457" i="2"/>
  <c r="AB433" i="2"/>
  <c r="AC433" i="2"/>
  <c r="AE433" i="2" s="1"/>
  <c r="AB409" i="2"/>
  <c r="AC409" i="2"/>
  <c r="AE409" i="2" s="1"/>
  <c r="W6086" i="2"/>
  <c r="X6086" i="2" s="1"/>
  <c r="AF6086" i="2"/>
  <c r="AB5707" i="2"/>
  <c r="AC5707" i="2"/>
  <c r="AE5707" i="2" s="1"/>
  <c r="V1586" i="2"/>
  <c r="V1574" i="2"/>
  <c r="V1495" i="2"/>
  <c r="V1492" i="2"/>
  <c r="V1489" i="2"/>
  <c r="V1486" i="2"/>
  <c r="V1483" i="2"/>
  <c r="V1480" i="2"/>
  <c r="V1477" i="2"/>
  <c r="V1474" i="2"/>
  <c r="V1471" i="2"/>
  <c r="V1468" i="2"/>
  <c r="V1465" i="2"/>
  <c r="V1462" i="2"/>
  <c r="V1459" i="2"/>
  <c r="V1456" i="2"/>
  <c r="V1453" i="2"/>
  <c r="V1450" i="2"/>
  <c r="V1447" i="2"/>
  <c r="V1444" i="2"/>
  <c r="V1441" i="2"/>
  <c r="V1438" i="2"/>
  <c r="V1435" i="2"/>
  <c r="V1432" i="2"/>
  <c r="V1429" i="2"/>
  <c r="V1426" i="2"/>
  <c r="V1423" i="2"/>
  <c r="V1420" i="2"/>
  <c r="V1417" i="2"/>
  <c r="V1414" i="2"/>
  <c r="V1411" i="2"/>
  <c r="V1408" i="2"/>
  <c r="V1405" i="2"/>
  <c r="V1402" i="2"/>
  <c r="V1399" i="2"/>
  <c r="V1396" i="2"/>
  <c r="V1393" i="2"/>
  <c r="V1390" i="2"/>
  <c r="V1321" i="2"/>
  <c r="V1318" i="2"/>
  <c r="V1315" i="2"/>
  <c r="V1312" i="2"/>
  <c r="V1309" i="2"/>
  <c r="V1306" i="2"/>
  <c r="V1303" i="2"/>
  <c r="V1212" i="2"/>
  <c r="V1209" i="2"/>
  <c r="AC1205" i="2"/>
  <c r="AE1205" i="2" s="1"/>
  <c r="V1202" i="2"/>
  <c r="V1193" i="2"/>
  <c r="AC1189" i="2"/>
  <c r="AE1189" i="2" s="1"/>
  <c r="V1186" i="2"/>
  <c r="V1177" i="2"/>
  <c r="AC1173" i="2"/>
  <c r="AE1173" i="2" s="1"/>
  <c r="V1170" i="2"/>
  <c r="AC1164" i="2"/>
  <c r="AE1164" i="2" s="1"/>
  <c r="V1162" i="2"/>
  <c r="AC1152" i="2"/>
  <c r="AE1152" i="2" s="1"/>
  <c r="V1150" i="2"/>
  <c r="AC1140" i="2"/>
  <c r="AE1140" i="2" s="1"/>
  <c r="V1138" i="2"/>
  <c r="AC1128" i="2"/>
  <c r="AE1128" i="2" s="1"/>
  <c r="AF1128" i="2" s="1"/>
  <c r="V1126" i="2"/>
  <c r="AC1116" i="2"/>
  <c r="AE1116" i="2" s="1"/>
  <c r="V1114" i="2"/>
  <c r="AE1092" i="2"/>
  <c r="AE1080" i="2"/>
  <c r="AE1068" i="2"/>
  <c r="AE1056" i="2"/>
  <c r="AE1044" i="2"/>
  <c r="V1034" i="2"/>
  <c r="V1022" i="2"/>
  <c r="V1010" i="2"/>
  <c r="V998" i="2"/>
  <c r="V992" i="2"/>
  <c r="AE987" i="2"/>
  <c r="V980" i="2"/>
  <c r="AE975" i="2"/>
  <c r="V968" i="2"/>
  <c r="AE963" i="2"/>
  <c r="AE951" i="2"/>
  <c r="AE940" i="2"/>
  <c r="AG940" i="2" s="1"/>
  <c r="V934" i="2"/>
  <c r="V929" i="2"/>
  <c r="V922" i="2"/>
  <c r="V917" i="2"/>
  <c r="V875" i="2"/>
  <c r="AE868" i="2"/>
  <c r="AE863" i="2"/>
  <c r="AC856" i="2"/>
  <c r="AE856" i="2" s="1"/>
  <c r="AB856" i="2"/>
  <c r="V854" i="2"/>
  <c r="AG854" i="2" s="1"/>
  <c r="AE851" i="2"/>
  <c r="V841" i="2"/>
  <c r="W841" i="2" s="1"/>
  <c r="X841" i="2" s="1"/>
  <c r="AC745" i="2"/>
  <c r="AE745" i="2" s="1"/>
  <c r="AE740" i="2"/>
  <c r="AE731" i="2"/>
  <c r="AF731" i="2" s="1"/>
  <c r="AE724" i="2"/>
  <c r="AF724" i="2" s="1"/>
  <c r="V717" i="2"/>
  <c r="W717" i="2" s="1"/>
  <c r="X717" i="2" s="1"/>
  <c r="V708" i="2"/>
  <c r="V589" i="2"/>
  <c r="W589" i="2" s="1"/>
  <c r="X589" i="2" s="1"/>
  <c r="AB562" i="2"/>
  <c r="AC562" i="2"/>
  <c r="AE562" i="2" s="1"/>
  <c r="AF562" i="2" s="1"/>
  <c r="AB527" i="2"/>
  <c r="V527" i="2"/>
  <c r="AC527" i="2"/>
  <c r="AE527" i="2" s="1"/>
  <c r="AG515" i="2"/>
  <c r="V457" i="2"/>
  <c r="AC1159" i="2"/>
  <c r="AE1159" i="2" s="1"/>
  <c r="AC1147" i="2"/>
  <c r="AE1147" i="2" s="1"/>
  <c r="AC1135" i="2"/>
  <c r="AE1135" i="2" s="1"/>
  <c r="AC1123" i="2"/>
  <c r="AE1123" i="2" s="1"/>
  <c r="V1121" i="2"/>
  <c r="AC1111" i="2"/>
  <c r="AE1111" i="2" s="1"/>
  <c r="V1104" i="2"/>
  <c r="V1092" i="2"/>
  <c r="V1080" i="2"/>
  <c r="V1068" i="2"/>
  <c r="V1056" i="2"/>
  <c r="V1044" i="2"/>
  <c r="AB1036" i="2"/>
  <c r="AB1024" i="2"/>
  <c r="AB1012" i="2"/>
  <c r="AB1000" i="2"/>
  <c r="AB989" i="2"/>
  <c r="V987" i="2"/>
  <c r="AE982" i="2"/>
  <c r="AB977" i="2"/>
  <c r="V975" i="2"/>
  <c r="AE970" i="2"/>
  <c r="AB965" i="2"/>
  <c r="V963" i="2"/>
  <c r="AE958" i="2"/>
  <c r="AB953" i="2"/>
  <c r="V949" i="2"/>
  <c r="AC938" i="2"/>
  <c r="AE938" i="2" s="1"/>
  <c r="AB870" i="2"/>
  <c r="V868" i="2"/>
  <c r="AB858" i="2"/>
  <c r="V856" i="2"/>
  <c r="V851" i="2"/>
  <c r="AB846" i="2"/>
  <c r="AE844" i="2"/>
  <c r="AF844" i="2" s="1"/>
  <c r="V742" i="2"/>
  <c r="AE738" i="2"/>
  <c r="V726" i="2"/>
  <c r="AE722" i="2"/>
  <c r="AF722" i="2" s="1"/>
  <c r="AF713" i="2"/>
  <c r="AC711" i="2"/>
  <c r="AE711" i="2" s="1"/>
  <c r="V704" i="2"/>
  <c r="W704" i="2" s="1"/>
  <c r="X704" i="2" s="1"/>
  <c r="AB700" i="2"/>
  <c r="AC700" i="2"/>
  <c r="AB696" i="2"/>
  <c r="AC696" i="2"/>
  <c r="AB632" i="2"/>
  <c r="AC632" i="2"/>
  <c r="AB628" i="2"/>
  <c r="AC628" i="2"/>
  <c r="AC626" i="2"/>
  <c r="AC584" i="2"/>
  <c r="AE584" i="2" s="1"/>
  <c r="V562" i="2"/>
  <c r="W562" i="2" s="1"/>
  <c r="X562" i="2" s="1"/>
  <c r="AC459" i="2"/>
  <c r="AE459" i="2" s="1"/>
  <c r="AG459" i="2" s="1"/>
  <c r="V356" i="2"/>
  <c r="V250" i="2"/>
  <c r="V1576" i="2"/>
  <c r="V1564" i="2"/>
  <c r="V1099" i="2"/>
  <c r="V1087" i="2"/>
  <c r="V1075" i="2"/>
  <c r="V1063" i="2"/>
  <c r="V1051" i="2"/>
  <c r="V1039" i="2"/>
  <c r="V1033" i="2"/>
  <c r="V1027" i="2"/>
  <c r="V1021" i="2"/>
  <c r="V1015" i="2"/>
  <c r="V1009" i="2"/>
  <c r="V1003" i="2"/>
  <c r="V997" i="2"/>
  <c r="AB872" i="2"/>
  <c r="AB860" i="2"/>
  <c r="AE853" i="2"/>
  <c r="V846" i="2"/>
  <c r="AG846" i="2" s="1"/>
  <c r="AC842" i="2"/>
  <c r="AE842" i="2" s="1"/>
  <c r="AF840" i="2"/>
  <c r="V745" i="2"/>
  <c r="W745" i="2" s="1"/>
  <c r="X745" i="2" s="1"/>
  <c r="AE736" i="2"/>
  <c r="AF736" i="2" s="1"/>
  <c r="AF729" i="2"/>
  <c r="AC727" i="2"/>
  <c r="AE727" i="2" s="1"/>
  <c r="AF727" i="2" s="1"/>
  <c r="AF716" i="2"/>
  <c r="V711" i="2"/>
  <c r="W711" i="2" s="1"/>
  <c r="X711" i="2" s="1"/>
  <c r="AE707" i="2"/>
  <c r="AF707" i="2" s="1"/>
  <c r="AF588" i="2"/>
  <c r="AB557" i="2"/>
  <c r="AC557" i="2"/>
  <c r="AB511" i="2"/>
  <c r="AC511" i="2"/>
  <c r="AE511" i="2" s="1"/>
  <c r="AB483" i="2"/>
  <c r="V483" i="2"/>
  <c r="AG483" i="2" s="1"/>
  <c r="AC483" i="2"/>
  <c r="AE483" i="2" s="1"/>
  <c r="AB451" i="2"/>
  <c r="AC451" i="2"/>
  <c r="AB448" i="2"/>
  <c r="AC448" i="2"/>
  <c r="AE448" i="2" s="1"/>
  <c r="AB427" i="2"/>
  <c r="AC427" i="2"/>
  <c r="AB424" i="2"/>
  <c r="AC424" i="2"/>
  <c r="AE424" i="2" s="1"/>
  <c r="AB399" i="2"/>
  <c r="AC399" i="2"/>
  <c r="AB5755" i="2"/>
  <c r="AC5755" i="2"/>
  <c r="AE5755" i="2" s="1"/>
  <c r="AB5683" i="2"/>
  <c r="AC5683" i="2"/>
  <c r="AE5683" i="2" s="1"/>
  <c r="V1476" i="2"/>
  <c r="V1473" i="2"/>
  <c r="V1470" i="2"/>
  <c r="V1467" i="2"/>
  <c r="V1464" i="2"/>
  <c r="V1461" i="2"/>
  <c r="V1458" i="2"/>
  <c r="V1455" i="2"/>
  <c r="V1452" i="2"/>
  <c r="V1449" i="2"/>
  <c r="V1446" i="2"/>
  <c r="V1443" i="2"/>
  <c r="V1440" i="2"/>
  <c r="V1437" i="2"/>
  <c r="V1434" i="2"/>
  <c r="V1431" i="2"/>
  <c r="V1428" i="2"/>
  <c r="V1425" i="2"/>
  <c r="V1422" i="2"/>
  <c r="V1419" i="2"/>
  <c r="V1416" i="2"/>
  <c r="V1413" i="2"/>
  <c r="V1410" i="2"/>
  <c r="V1407" i="2"/>
  <c r="V1404" i="2"/>
  <c r="V1401" i="2"/>
  <c r="V1398" i="2"/>
  <c r="V1395" i="2"/>
  <c r="V1392" i="2"/>
  <c r="V1389" i="2"/>
  <c r="V1320" i="2"/>
  <c r="V1317" i="2"/>
  <c r="V1314" i="2"/>
  <c r="V1311" i="2"/>
  <c r="V1308" i="2"/>
  <c r="V1305" i="2"/>
  <c r="V1214" i="2"/>
  <c r="V1211" i="2"/>
  <c r="V1208" i="2"/>
  <c r="V1195" i="2"/>
  <c r="V1192" i="2"/>
  <c r="V1179" i="2"/>
  <c r="V1176" i="2"/>
  <c r="AE1156" i="2"/>
  <c r="V1154" i="2"/>
  <c r="AE1144" i="2"/>
  <c r="V1142" i="2"/>
  <c r="AE1132" i="2"/>
  <c r="V1130" i="2"/>
  <c r="AE1120" i="2"/>
  <c r="V1118" i="2"/>
  <c r="AE1108" i="2"/>
  <c r="AE1096" i="2"/>
  <c r="AE1084" i="2"/>
  <c r="AE1072" i="2"/>
  <c r="AE1060" i="2"/>
  <c r="AE1048" i="2"/>
  <c r="V1030" i="2"/>
  <c r="V1018" i="2"/>
  <c r="V1006" i="2"/>
  <c r="V994" i="2"/>
  <c r="V984" i="2"/>
  <c r="V972" i="2"/>
  <c r="V960" i="2"/>
  <c r="AE948" i="2"/>
  <c r="AG948" i="2" s="1"/>
  <c r="AE935" i="2"/>
  <c r="V933" i="2"/>
  <c r="V926" i="2"/>
  <c r="V921" i="2"/>
  <c r="V914" i="2"/>
  <c r="V870" i="2"/>
  <c r="AG870" i="2" s="1"/>
  <c r="V858" i="2"/>
  <c r="AG858" i="2" s="1"/>
  <c r="W738" i="2"/>
  <c r="X738" i="2" s="1"/>
  <c r="AF738" i="2"/>
  <c r="W722" i="2"/>
  <c r="X722" i="2" s="1"/>
  <c r="AB718" i="2"/>
  <c r="AB586" i="2"/>
  <c r="AC586" i="2"/>
  <c r="AE586" i="2" s="1"/>
  <c r="AB529" i="2"/>
  <c r="AC529" i="2"/>
  <c r="AE529" i="2" s="1"/>
  <c r="AB526" i="2"/>
  <c r="AC526" i="2"/>
  <c r="AE526" i="2" s="1"/>
  <c r="AE1204" i="2"/>
  <c r="AE1188" i="2"/>
  <c r="AE1172" i="2"/>
  <c r="AE1163" i="2"/>
  <c r="V1161" i="2"/>
  <c r="AE1151" i="2"/>
  <c r="V1149" i="2"/>
  <c r="AE1139" i="2"/>
  <c r="V1137" i="2"/>
  <c r="AE1127" i="2"/>
  <c r="V1125" i="2"/>
  <c r="AE1115" i="2"/>
  <c r="V1113" i="2"/>
  <c r="AE1103" i="2"/>
  <c r="AE1091" i="2"/>
  <c r="AE1079" i="2"/>
  <c r="AE1067" i="2"/>
  <c r="AE1055" i="2"/>
  <c r="AE1043" i="2"/>
  <c r="AC1038" i="2"/>
  <c r="AE1038" i="2" s="1"/>
  <c r="AE1035" i="2"/>
  <c r="AC1026" i="2"/>
  <c r="AE1026" i="2" s="1"/>
  <c r="AE1023" i="2"/>
  <c r="AC1014" i="2"/>
  <c r="AE1014" i="2" s="1"/>
  <c r="AE1011" i="2"/>
  <c r="AC1002" i="2"/>
  <c r="AE1002" i="2" s="1"/>
  <c r="AE999" i="2"/>
  <c r="V991" i="2"/>
  <c r="AE986" i="2"/>
  <c r="V979" i="2"/>
  <c r="AE974" i="2"/>
  <c r="V967" i="2"/>
  <c r="AE962" i="2"/>
  <c r="V942" i="2"/>
  <c r="V872" i="2"/>
  <c r="V867" i="2"/>
  <c r="V860" i="2"/>
  <c r="V855" i="2"/>
  <c r="AC850" i="2"/>
  <c r="AE850" i="2" s="1"/>
  <c r="AG850" i="2" s="1"/>
  <c r="AB850" i="2"/>
  <c r="AC734" i="2"/>
  <c r="AE734" i="2" s="1"/>
  <c r="AF732" i="2"/>
  <c r="AB705" i="2"/>
  <c r="AC705" i="2"/>
  <c r="AE705" i="2" s="1"/>
  <c r="AC699" i="2"/>
  <c r="AE699" i="2" s="1"/>
  <c r="AC631" i="2"/>
  <c r="AE631" i="2" s="1"/>
  <c r="AG519" i="2"/>
  <c r="AB445" i="2"/>
  <c r="AC445" i="2"/>
  <c r="AE445" i="2" s="1"/>
  <c r="AB421" i="2"/>
  <c r="AC421" i="2"/>
  <c r="AE421" i="2" s="1"/>
  <c r="V1592" i="2"/>
  <c r="AC1582" i="2"/>
  <c r="AE1582" i="2" s="1"/>
  <c r="V1580" i="2"/>
  <c r="AC1570" i="2"/>
  <c r="AE1570" i="2" s="1"/>
  <c r="V1568" i="2"/>
  <c r="V1210" i="2"/>
  <c r="V1201" i="2"/>
  <c r="AE1197" i="2"/>
  <c r="V1194" i="2"/>
  <c r="V1185" i="2"/>
  <c r="V1178" i="2"/>
  <c r="V1169" i="2"/>
  <c r="AC1158" i="2"/>
  <c r="AE1158" i="2" s="1"/>
  <c r="V1156" i="2"/>
  <c r="AC1146" i="2"/>
  <c r="AE1146" i="2" s="1"/>
  <c r="V1144" i="2"/>
  <c r="AC1134" i="2"/>
  <c r="AE1134" i="2" s="1"/>
  <c r="V1132" i="2"/>
  <c r="AC1122" i="2"/>
  <c r="AE1122" i="2" s="1"/>
  <c r="V1120" i="2"/>
  <c r="AC1110" i="2"/>
  <c r="AE1110" i="2" s="1"/>
  <c r="V1103" i="2"/>
  <c r="AC1098" i="2"/>
  <c r="AE1098" i="2" s="1"/>
  <c r="V1091" i="2"/>
  <c r="AC1086" i="2"/>
  <c r="AE1086" i="2" s="1"/>
  <c r="V1079" i="2"/>
  <c r="AC1074" i="2"/>
  <c r="AE1074" i="2" s="1"/>
  <c r="V1067" i="2"/>
  <c r="AC1062" i="2"/>
  <c r="AE1062" i="2" s="1"/>
  <c r="V1055" i="2"/>
  <c r="AC1050" i="2"/>
  <c r="AE1050" i="2" s="1"/>
  <c r="V1043" i="2"/>
  <c r="V1035" i="2"/>
  <c r="AE1032" i="2"/>
  <c r="V1029" i="2"/>
  <c r="V1023" i="2"/>
  <c r="AE1020" i="2"/>
  <c r="V1017" i="2"/>
  <c r="V1011" i="2"/>
  <c r="AE1008" i="2"/>
  <c r="V1005" i="2"/>
  <c r="V999" i="2"/>
  <c r="AE996" i="2"/>
  <c r="V993" i="2"/>
  <c r="AB988" i="2"/>
  <c r="V986" i="2"/>
  <c r="AE981" i="2"/>
  <c r="AB976" i="2"/>
  <c r="V974" i="2"/>
  <c r="AE969" i="2"/>
  <c r="AB964" i="2"/>
  <c r="V962" i="2"/>
  <c r="AE957" i="2"/>
  <c r="AB952" i="2"/>
  <c r="AC939" i="2"/>
  <c r="AE939" i="2" s="1"/>
  <c r="AC930" i="2"/>
  <c r="AE930" i="2" s="1"/>
  <c r="AC918" i="2"/>
  <c r="AE918" i="2" s="1"/>
  <c r="AB876" i="2"/>
  <c r="V842" i="2"/>
  <c r="AE838" i="2"/>
  <c r="AF838" i="2" s="1"/>
  <c r="V718" i="2"/>
  <c r="AE714" i="2"/>
  <c r="AF714" i="2" s="1"/>
  <c r="V705" i="2"/>
  <c r="W705" i="2" s="1"/>
  <c r="X705" i="2" s="1"/>
  <c r="AC701" i="2"/>
  <c r="AE701" i="2" s="1"/>
  <c r="AB590" i="2"/>
  <c r="AC590" i="2"/>
  <c r="AE590" i="2" s="1"/>
  <c r="AF590" i="2" s="1"/>
  <c r="AB523" i="2"/>
  <c r="AC523" i="2"/>
  <c r="AE523" i="2" s="1"/>
  <c r="AC466" i="2"/>
  <c r="AE466" i="2" s="1"/>
  <c r="AC93" i="2"/>
  <c r="AE93" i="2" s="1"/>
  <c r="AF93" i="2" s="1"/>
  <c r="AB93" i="2"/>
  <c r="V93" i="2"/>
  <c r="W93" i="2" s="1"/>
  <c r="X93" i="2" s="1"/>
  <c r="AC43" i="2"/>
  <c r="AE43" i="2" s="1"/>
  <c r="AF43" i="2" s="1"/>
  <c r="AB43" i="2"/>
  <c r="V43" i="2"/>
  <c r="W43" i="2" s="1"/>
  <c r="X43" i="2" s="1"/>
  <c r="V9" i="2"/>
  <c r="AC9" i="2"/>
  <c r="AE9" i="2" s="1"/>
  <c r="AE857" i="2"/>
  <c r="V529" i="2"/>
  <c r="V520" i="2"/>
  <c r="V510" i="2"/>
  <c r="W510" i="2" s="1"/>
  <c r="X510" i="2" s="1"/>
  <c r="V505" i="2"/>
  <c r="AC464" i="2"/>
  <c r="AE464" i="2" s="1"/>
  <c r="AG464" i="2" s="1"/>
  <c r="AC450" i="2"/>
  <c r="AE450" i="2" s="1"/>
  <c r="V448" i="2"/>
  <c r="AC438" i="2"/>
  <c r="AE438" i="2" s="1"/>
  <c r="V436" i="2"/>
  <c r="AC426" i="2"/>
  <c r="AE426" i="2" s="1"/>
  <c r="V424" i="2"/>
  <c r="AC414" i="2"/>
  <c r="AE414" i="2" s="1"/>
  <c r="V412" i="2"/>
  <c r="V158" i="2"/>
  <c r="AC10" i="2"/>
  <c r="AE10" i="2" s="1"/>
  <c r="AF10" i="2" s="1"/>
  <c r="AC6087" i="2"/>
  <c r="AE6087" i="2" s="1"/>
  <c r="AF6087" i="2" s="1"/>
  <c r="AC6082" i="2"/>
  <c r="AE6082" i="2" s="1"/>
  <c r="AF6082" i="2" s="1"/>
  <c r="AC5784" i="2"/>
  <c r="AE5784" i="2" s="1"/>
  <c r="AF5784" i="2" s="1"/>
  <c r="AC5779" i="2"/>
  <c r="AE5779" i="2" s="1"/>
  <c r="AF5779" i="2" s="1"/>
  <c r="AC5759" i="2"/>
  <c r="AE5759" i="2" s="1"/>
  <c r="AE5748" i="2"/>
  <c r="AC5735" i="2"/>
  <c r="AE5735" i="2" s="1"/>
  <c r="AE5724" i="2"/>
  <c r="AC5711" i="2"/>
  <c r="AE5711" i="2" s="1"/>
  <c r="AE5700" i="2"/>
  <c r="AC5687" i="2"/>
  <c r="AE5687" i="2" s="1"/>
  <c r="AE5676" i="2"/>
  <c r="AF5676" i="2" s="1"/>
  <c r="AC5663" i="2"/>
  <c r="AE5663" i="2" s="1"/>
  <c r="V398" i="2"/>
  <c r="V384" i="2"/>
  <c r="V359" i="2"/>
  <c r="V330" i="2"/>
  <c r="V316" i="2"/>
  <c r="V265" i="2"/>
  <c r="V227" i="2"/>
  <c r="V200" i="2"/>
  <c r="AC6124" i="2"/>
  <c r="AE6124" i="2" s="1"/>
  <c r="AF6124" i="2" s="1"/>
  <c r="AC6119" i="2"/>
  <c r="AE6119" i="2" s="1"/>
  <c r="AF6119" i="2" s="1"/>
  <c r="AC6116" i="2"/>
  <c r="AE6116" i="2" s="1"/>
  <c r="AF6116" i="2" s="1"/>
  <c r="AC6111" i="2"/>
  <c r="AE6111" i="2" s="1"/>
  <c r="AF6111" i="2" s="1"/>
  <c r="AC6108" i="2"/>
  <c r="AE6108" i="2" s="1"/>
  <c r="AF6108" i="2" s="1"/>
  <c r="AC6103" i="2"/>
  <c r="AE6103" i="2" s="1"/>
  <c r="AF6103" i="2" s="1"/>
  <c r="AC6100" i="2"/>
  <c r="AE6100" i="2" s="1"/>
  <c r="AF6100" i="2" s="1"/>
  <c r="AC6095" i="2"/>
  <c r="AE6095" i="2" s="1"/>
  <c r="AF6095" i="2" s="1"/>
  <c r="AC6092" i="2"/>
  <c r="AE6092" i="2" s="1"/>
  <c r="AF6092" i="2" s="1"/>
  <c r="AC5761" i="2"/>
  <c r="AE5761" i="2" s="1"/>
  <c r="AC5737" i="2"/>
  <c r="AE5737" i="2" s="1"/>
  <c r="AC5713" i="2"/>
  <c r="AE5713" i="2" s="1"/>
  <c r="AC5689" i="2"/>
  <c r="AE5689" i="2" s="1"/>
  <c r="AC5665" i="2"/>
  <c r="AE5665" i="2" s="1"/>
  <c r="AC6085" i="2"/>
  <c r="AE6085" i="2" s="1"/>
  <c r="AF6085" i="2" s="1"/>
  <c r="AC6080" i="2"/>
  <c r="AE6080" i="2" s="1"/>
  <c r="AC5782" i="2"/>
  <c r="AE5782" i="2" s="1"/>
  <c r="AC5763" i="2"/>
  <c r="AE5763" i="2" s="1"/>
  <c r="AC5739" i="2"/>
  <c r="AE5739" i="2" s="1"/>
  <c r="AC5715" i="2"/>
  <c r="AE5715" i="2" s="1"/>
  <c r="AC5691" i="2"/>
  <c r="AE5691" i="2" s="1"/>
  <c r="AC5667" i="2"/>
  <c r="AE5667" i="2" s="1"/>
  <c r="AB5637" i="2"/>
  <c r="AC5637" i="2"/>
  <c r="AE5637" i="2" s="1"/>
  <c r="V445" i="2"/>
  <c r="V433" i="2"/>
  <c r="V421" i="2"/>
  <c r="AG421" i="2" s="1"/>
  <c r="V409" i="2"/>
  <c r="W6082" i="2"/>
  <c r="X6082" i="2" s="1"/>
  <c r="AC5777" i="2"/>
  <c r="AE5777" i="2" s="1"/>
  <c r="AC5765" i="2"/>
  <c r="AE5765" i="2" s="1"/>
  <c r="AC5741" i="2"/>
  <c r="AE5741" i="2" s="1"/>
  <c r="AC5717" i="2"/>
  <c r="AE5717" i="2" s="1"/>
  <c r="AC5693" i="2"/>
  <c r="AE5693" i="2" s="1"/>
  <c r="AC5669" i="2"/>
  <c r="AE5669" i="2" s="1"/>
  <c r="V528" i="2"/>
  <c r="V517" i="2"/>
  <c r="V509" i="2"/>
  <c r="W509" i="2" s="1"/>
  <c r="X509" i="2" s="1"/>
  <c r="V466" i="2"/>
  <c r="V459" i="2"/>
  <c r="AE454" i="2"/>
  <c r="V452" i="2"/>
  <c r="AE442" i="2"/>
  <c r="V440" i="2"/>
  <c r="AE430" i="2"/>
  <c r="V428" i="2"/>
  <c r="AE418" i="2"/>
  <c r="V416" i="2"/>
  <c r="AE406" i="2"/>
  <c r="V400" i="2"/>
  <c r="AG400" i="2" s="1"/>
  <c r="AF6133" i="2"/>
  <c r="AF6117" i="2"/>
  <c r="AC6098" i="2"/>
  <c r="AE6098" i="2" s="1"/>
  <c r="AC6093" i="2"/>
  <c r="AE6093" i="2" s="1"/>
  <c r="AC6090" i="2"/>
  <c r="AE6090" i="2" s="1"/>
  <c r="AC6083" i="2"/>
  <c r="AE6083" i="2" s="1"/>
  <c r="AC5787" i="2"/>
  <c r="AE5787" i="2" s="1"/>
  <c r="AF5780" i="2"/>
  <c r="AC5775" i="2"/>
  <c r="AE5775" i="2" s="1"/>
  <c r="AC5773" i="2"/>
  <c r="AE5773" i="2" s="1"/>
  <c r="AF5773" i="2" s="1"/>
  <c r="V863" i="2"/>
  <c r="V847" i="2"/>
  <c r="AE845" i="2"/>
  <c r="V703" i="2"/>
  <c r="W703" i="2" s="1"/>
  <c r="X703" i="2" s="1"/>
  <c r="V698" i="2"/>
  <c r="W698" i="2" s="1"/>
  <c r="X698" i="2" s="1"/>
  <c r="V635" i="2"/>
  <c r="W635" i="2" s="1"/>
  <c r="X635" i="2" s="1"/>
  <c r="V630" i="2"/>
  <c r="W630" i="2" s="1"/>
  <c r="X630" i="2" s="1"/>
  <c r="V588" i="2"/>
  <c r="W588" i="2" s="1"/>
  <c r="X588" i="2" s="1"/>
  <c r="V567" i="2"/>
  <c r="W567" i="2" s="1"/>
  <c r="X567" i="2" s="1"/>
  <c r="V560" i="2"/>
  <c r="W560" i="2" s="1"/>
  <c r="X560" i="2" s="1"/>
  <c r="V534" i="2"/>
  <c r="W534" i="2" s="1"/>
  <c r="X534" i="2" s="1"/>
  <c r="AC449" i="2"/>
  <c r="AE449" i="2" s="1"/>
  <c r="V447" i="2"/>
  <c r="AC437" i="2"/>
  <c r="AE437" i="2" s="1"/>
  <c r="V435" i="2"/>
  <c r="AC425" i="2"/>
  <c r="AE425" i="2" s="1"/>
  <c r="V423" i="2"/>
  <c r="AC413" i="2"/>
  <c r="AE413" i="2" s="1"/>
  <c r="V411" i="2"/>
  <c r="AC70" i="2"/>
  <c r="AE70" i="2" s="1"/>
  <c r="AF70" i="2" s="1"/>
  <c r="AC67" i="2"/>
  <c r="AE67" i="2" s="1"/>
  <c r="AE3" i="2"/>
  <c r="AE3339" i="2"/>
  <c r="AE6234" i="2"/>
  <c r="AE6231" i="2"/>
  <c r="AE6228" i="2"/>
  <c r="AE6225" i="2"/>
  <c r="AE6222" i="2"/>
  <c r="AE6219" i="2"/>
  <c r="AE6216" i="2"/>
  <c r="AE6213" i="2"/>
  <c r="AE6210" i="2"/>
  <c r="AE6207" i="2"/>
  <c r="AE6204" i="2"/>
  <c r="AE6201" i="2"/>
  <c r="AE6198" i="2"/>
  <c r="AE6195" i="2"/>
  <c r="AE6192" i="2"/>
  <c r="AE6189" i="2"/>
  <c r="AE6186" i="2"/>
  <c r="AE6183" i="2"/>
  <c r="AE6180" i="2"/>
  <c r="AE6177" i="2"/>
  <c r="AE6174" i="2"/>
  <c r="AE6171" i="2"/>
  <c r="AE6168" i="2"/>
  <c r="AE6165" i="2"/>
  <c r="AE6162" i="2"/>
  <c r="AE6159" i="2"/>
  <c r="AE6156" i="2"/>
  <c r="AE6153" i="2"/>
  <c r="AE6150" i="2"/>
  <c r="AE6147" i="2"/>
  <c r="AE6144" i="2"/>
  <c r="AE6141" i="2"/>
  <c r="AE6138" i="2"/>
  <c r="AE6135" i="2"/>
  <c r="AF6128" i="2"/>
  <c r="AF6120" i="2"/>
  <c r="AF6112" i="2"/>
  <c r="AF6104" i="2"/>
  <c r="AF6096" i="2"/>
  <c r="V6085" i="2"/>
  <c r="W6085" i="2" s="1"/>
  <c r="X6085" i="2" s="1"/>
  <c r="V6080" i="2"/>
  <c r="V5782" i="2"/>
  <c r="W5782" i="2" s="1"/>
  <c r="X5782" i="2" s="1"/>
  <c r="V5777" i="2"/>
  <c r="AC5769" i="2"/>
  <c r="AE5769" i="2" s="1"/>
  <c r="V5765" i="2"/>
  <c r="AE5758" i="2"/>
  <c r="AC5745" i="2"/>
  <c r="AE5745" i="2" s="1"/>
  <c r="AE5734" i="2"/>
  <c r="AC5721" i="2"/>
  <c r="AE5721" i="2" s="1"/>
  <c r="AE5710" i="2"/>
  <c r="AC5697" i="2"/>
  <c r="AE5697" i="2" s="1"/>
  <c r="AE5686" i="2"/>
  <c r="AC5673" i="2"/>
  <c r="AE5673" i="2" s="1"/>
  <c r="AE5662" i="2"/>
  <c r="AG456" i="2"/>
  <c r="AB67" i="2"/>
  <c r="AC6088" i="2"/>
  <c r="AE6088" i="2" s="1"/>
  <c r="AC6081" i="2"/>
  <c r="AE6081" i="2" s="1"/>
  <c r="AC5778" i="2"/>
  <c r="AE5778" i="2" s="1"/>
  <c r="V628" i="2"/>
  <c r="W628" i="2" s="1"/>
  <c r="X628" i="2" s="1"/>
  <c r="V586" i="2"/>
  <c r="W586" i="2" s="1"/>
  <c r="X586" i="2" s="1"/>
  <c r="V565" i="2"/>
  <c r="W565" i="2" s="1"/>
  <c r="X565" i="2" s="1"/>
  <c r="V558" i="2"/>
  <c r="W558" i="2" s="1"/>
  <c r="X558" i="2" s="1"/>
  <c r="V463" i="2"/>
  <c r="V449" i="2"/>
  <c r="V437" i="2"/>
  <c r="V425" i="2"/>
  <c r="V413" i="2"/>
  <c r="V394" i="2"/>
  <c r="V376" i="2"/>
  <c r="V347" i="2"/>
  <c r="V320" i="2"/>
  <c r="W320" i="2" s="1"/>
  <c r="X320" i="2" s="1"/>
  <c r="V293" i="2"/>
  <c r="W293" i="2" s="1"/>
  <c r="X293" i="2" s="1"/>
  <c r="V231" i="2"/>
  <c r="V217" i="2"/>
  <c r="V192" i="2"/>
  <c r="V6133" i="2"/>
  <c r="W6133" i="2" s="1"/>
  <c r="X6133" i="2" s="1"/>
  <c r="V6130" i="2"/>
  <c r="V6125" i="2"/>
  <c r="W6125" i="2" s="1"/>
  <c r="X6125" i="2" s="1"/>
  <c r="V6122" i="2"/>
  <c r="V6117" i="2"/>
  <c r="W6117" i="2" s="1"/>
  <c r="X6117" i="2" s="1"/>
  <c r="V6114" i="2"/>
  <c r="V6109" i="2"/>
  <c r="W6109" i="2" s="1"/>
  <c r="X6109" i="2" s="1"/>
  <c r="V6106" i="2"/>
  <c r="V6101" i="2"/>
  <c r="V6098" i="2"/>
  <c r="V6093" i="2"/>
  <c r="W6093" i="2" s="1"/>
  <c r="X6093" i="2" s="1"/>
  <c r="V6090" i="2"/>
  <c r="V6083" i="2"/>
  <c r="W6083" i="2" s="1"/>
  <c r="X6083" i="2" s="1"/>
  <c r="V5787" i="2"/>
  <c r="AC5785" i="2"/>
  <c r="AE5785" i="2" s="1"/>
  <c r="V5775" i="2"/>
  <c r="V5773" i="2"/>
  <c r="W5773" i="2" s="1"/>
  <c r="X5773" i="2" s="1"/>
  <c r="V5769" i="2"/>
  <c r="AE5762" i="2"/>
  <c r="AC5749" i="2"/>
  <c r="AE5749" i="2" s="1"/>
  <c r="AE5738" i="2"/>
  <c r="AC5725" i="2"/>
  <c r="AE5725" i="2" s="1"/>
  <c r="AE5714" i="2"/>
  <c r="AC5701" i="2"/>
  <c r="AE5701" i="2" s="1"/>
  <c r="AE5690" i="2"/>
  <c r="AC5677" i="2"/>
  <c r="AE5677" i="2" s="1"/>
  <c r="AE5666" i="2"/>
  <c r="AF5776" i="2"/>
  <c r="V626" i="2"/>
  <c r="W626" i="2" s="1"/>
  <c r="X626" i="2" s="1"/>
  <c r="V584" i="2"/>
  <c r="W584" i="2" s="1"/>
  <c r="X584" i="2" s="1"/>
  <c r="V563" i="2"/>
  <c r="W563" i="2" s="1"/>
  <c r="X563" i="2" s="1"/>
  <c r="V556" i="2"/>
  <c r="AC531" i="2"/>
  <c r="AE531" i="2" s="1"/>
  <c r="V465" i="2"/>
  <c r="AC460" i="2"/>
  <c r="AE460" i="2" s="1"/>
  <c r="AG460" i="2" s="1"/>
  <c r="AC453" i="2"/>
  <c r="AE453" i="2" s="1"/>
  <c r="V451" i="2"/>
  <c r="AC441" i="2"/>
  <c r="AE441" i="2" s="1"/>
  <c r="V439" i="2"/>
  <c r="AC429" i="2"/>
  <c r="AE429" i="2" s="1"/>
  <c r="V427" i="2"/>
  <c r="AC417" i="2"/>
  <c r="AE417" i="2" s="1"/>
  <c r="V415" i="2"/>
  <c r="AC401" i="2"/>
  <c r="AE401" i="2" s="1"/>
  <c r="V399" i="2"/>
  <c r="AE6" i="2"/>
  <c r="AE2" i="2"/>
  <c r="AE3338" i="2"/>
  <c r="AE6233" i="2"/>
  <c r="AE6230" i="2"/>
  <c r="AE6227" i="2"/>
  <c r="AE6224" i="2"/>
  <c r="AE6221" i="2"/>
  <c r="AE6218" i="2"/>
  <c r="AE6215" i="2"/>
  <c r="AE6212" i="2"/>
  <c r="AE6209" i="2"/>
  <c r="AE6206" i="2"/>
  <c r="AE6203" i="2"/>
  <c r="AE6200" i="2"/>
  <c r="AE6197" i="2"/>
  <c r="AE6194" i="2"/>
  <c r="AE6191" i="2"/>
  <c r="AE6188" i="2"/>
  <c r="AE6185" i="2"/>
  <c r="AE6182" i="2"/>
  <c r="AE6179" i="2"/>
  <c r="AE6176" i="2"/>
  <c r="AE6173" i="2"/>
  <c r="AE6170" i="2"/>
  <c r="AE6167" i="2"/>
  <c r="AE6164" i="2"/>
  <c r="AE6161" i="2"/>
  <c r="AE6158" i="2"/>
  <c r="AE6155" i="2"/>
  <c r="AE6152" i="2"/>
  <c r="AE6149" i="2"/>
  <c r="AE6146" i="2"/>
  <c r="AE6143" i="2"/>
  <c r="AE6140" i="2"/>
  <c r="AE6137" i="2"/>
  <c r="V6088" i="2"/>
  <c r="V6081" i="2"/>
  <c r="W6081" i="2" s="1"/>
  <c r="X6081" i="2" s="1"/>
  <c r="V5785" i="2"/>
  <c r="V5778" i="2"/>
  <c r="W5778" i="2" s="1"/>
  <c r="X5778" i="2" s="1"/>
  <c r="AE5766" i="2"/>
  <c r="AC5753" i="2"/>
  <c r="AE5753" i="2" s="1"/>
  <c r="AE5742" i="2"/>
  <c r="AC5729" i="2"/>
  <c r="AE5729" i="2" s="1"/>
  <c r="AE5718" i="2"/>
  <c r="AC5705" i="2"/>
  <c r="AE5705" i="2" s="1"/>
  <c r="AE5694" i="2"/>
  <c r="AC5681" i="2"/>
  <c r="AE5681" i="2" s="1"/>
  <c r="AE5670" i="2"/>
  <c r="AE5657" i="2"/>
  <c r="AB5641" i="2"/>
  <c r="AC5641" i="2"/>
  <c r="AE5641" i="2" s="1"/>
  <c r="V396" i="2"/>
  <c r="V382" i="2"/>
  <c r="V357" i="2"/>
  <c r="V322" i="2"/>
  <c r="V295" i="2"/>
  <c r="V251" i="2"/>
  <c r="V219" i="2"/>
  <c r="V194" i="2"/>
  <c r="AE5781" i="2"/>
  <c r="AF5781" i="2" s="1"/>
  <c r="V5761" i="2"/>
  <c r="V5759" i="2"/>
  <c r="V5757" i="2"/>
  <c r="V5755" i="2"/>
  <c r="V5753" i="2"/>
  <c r="V5751" i="2"/>
  <c r="V5749" i="2"/>
  <c r="V5747" i="2"/>
  <c r="V5745" i="2"/>
  <c r="V5743" i="2"/>
  <c r="V5741" i="2"/>
  <c r="V5739" i="2"/>
  <c r="V5737" i="2"/>
  <c r="V5735" i="2"/>
  <c r="V5733" i="2"/>
  <c r="V5731" i="2"/>
  <c r="V5729" i="2"/>
  <c r="V5727" i="2"/>
  <c r="V5725" i="2"/>
  <c r="V5723" i="2"/>
  <c r="V5721" i="2"/>
  <c r="V5719" i="2"/>
  <c r="V5717" i="2"/>
  <c r="V5715" i="2"/>
  <c r="V5713" i="2"/>
  <c r="V5711" i="2"/>
  <c r="V5709" i="2"/>
  <c r="V5707" i="2"/>
  <c r="V5705" i="2"/>
  <c r="V5703" i="2"/>
  <c r="V5701" i="2"/>
  <c r="V5699" i="2"/>
  <c r="V5697" i="2"/>
  <c r="V5695" i="2"/>
  <c r="V5693" i="2"/>
  <c r="V5691" i="2"/>
  <c r="V5689" i="2"/>
  <c r="V5687" i="2"/>
  <c r="V5685" i="2"/>
  <c r="V5683" i="2"/>
  <c r="V5681" i="2"/>
  <c r="V5679" i="2"/>
  <c r="V5677" i="2"/>
  <c r="V5675" i="2"/>
  <c r="V5673" i="2"/>
  <c r="V5671" i="2"/>
  <c r="V5669" i="2"/>
  <c r="V5667" i="2"/>
  <c r="V5665" i="2"/>
  <c r="V5663" i="2"/>
  <c r="V5661" i="2"/>
  <c r="V5659" i="2"/>
  <c r="V5657" i="2"/>
  <c r="V5655" i="2"/>
  <c r="AB5652" i="2"/>
  <c r="AC5652" i="2"/>
  <c r="AE5652" i="2" s="1"/>
  <c r="V5647" i="2"/>
  <c r="AB5644" i="2"/>
  <c r="AC5644" i="2"/>
  <c r="AE5644" i="2" s="1"/>
  <c r="V5639" i="2"/>
  <c r="AB5636" i="2"/>
  <c r="AC5636" i="2"/>
  <c r="AE5636" i="2" s="1"/>
  <c r="V5631" i="2"/>
  <c r="AB5628" i="2"/>
  <c r="AC5628" i="2"/>
  <c r="AE5628" i="2" s="1"/>
  <c r="V5623" i="2"/>
  <c r="AB5620" i="2"/>
  <c r="AC5620" i="2"/>
  <c r="AE5620" i="2" s="1"/>
  <c r="V5615" i="2"/>
  <c r="AB5612" i="2"/>
  <c r="AC5612" i="2"/>
  <c r="AE5612" i="2" s="1"/>
  <c r="V5607" i="2"/>
  <c r="AB5604" i="2"/>
  <c r="AC5604" i="2"/>
  <c r="AE5604" i="2" s="1"/>
  <c r="V5599" i="2"/>
  <c r="AB5596" i="2"/>
  <c r="AC5596" i="2"/>
  <c r="AE5596" i="2" s="1"/>
  <c r="V5591" i="2"/>
  <c r="AB5588" i="2"/>
  <c r="AC5588" i="2"/>
  <c r="AE5588" i="2" s="1"/>
  <c r="V5583" i="2"/>
  <c r="AB5580" i="2"/>
  <c r="AC5580" i="2"/>
  <c r="AE5580" i="2" s="1"/>
  <c r="V5125" i="2"/>
  <c r="AB5122" i="2"/>
  <c r="AC5122" i="2"/>
  <c r="AE5122" i="2" s="1"/>
  <c r="V5117" i="2"/>
  <c r="AB5114" i="2"/>
  <c r="AC5114" i="2"/>
  <c r="AE5114" i="2" s="1"/>
  <c r="V5109" i="2"/>
  <c r="AB5106" i="2"/>
  <c r="AC5106" i="2"/>
  <c r="AE5106" i="2" s="1"/>
  <c r="V5101" i="2"/>
  <c r="AB5098" i="2"/>
  <c r="AC5098" i="2"/>
  <c r="V5093" i="2"/>
  <c r="AB5090" i="2"/>
  <c r="AC5090" i="2"/>
  <c r="AE5090" i="2" s="1"/>
  <c r="V5085" i="2"/>
  <c r="AB5082" i="2"/>
  <c r="AC5082" i="2"/>
  <c r="AE5082" i="2" s="1"/>
  <c r="V5077" i="2"/>
  <c r="AB5074" i="2"/>
  <c r="AC5074" i="2"/>
  <c r="AE5074" i="2" s="1"/>
  <c r="V5069" i="2"/>
  <c r="AB5066" i="2"/>
  <c r="AC5066" i="2"/>
  <c r="AE5066" i="2" s="1"/>
  <c r="V5061" i="2"/>
  <c r="AB5058" i="2"/>
  <c r="AC5058" i="2"/>
  <c r="AE5058" i="2" s="1"/>
  <c r="V5053" i="2"/>
  <c r="AB4713" i="2"/>
  <c r="AC4713" i="2"/>
  <c r="AE4713" i="2" s="1"/>
  <c r="V4708" i="2"/>
  <c r="AC5633" i="2"/>
  <c r="AC5625" i="2"/>
  <c r="AC5617" i="2"/>
  <c r="AC5609" i="2"/>
  <c r="AC5601" i="2"/>
  <c r="AC5593" i="2"/>
  <c r="AC5585" i="2"/>
  <c r="AC5127" i="2"/>
  <c r="AC5119" i="2"/>
  <c r="AC5111" i="2"/>
  <c r="AC5103" i="2"/>
  <c r="AC5095" i="2"/>
  <c r="AE5095" i="2" s="1"/>
  <c r="AC5087" i="2"/>
  <c r="AE5087" i="2" s="1"/>
  <c r="AC5079" i="2"/>
  <c r="AE5079" i="2" s="1"/>
  <c r="AC5071" i="2"/>
  <c r="AE5071" i="2" s="1"/>
  <c r="AC5063" i="2"/>
  <c r="AE5063" i="2" s="1"/>
  <c r="AC5055" i="2"/>
  <c r="AE5055" i="2" s="1"/>
  <c r="AC4710" i="2"/>
  <c r="AE4710" i="2" s="1"/>
  <c r="AC4697" i="2"/>
  <c r="AE4697" i="2" s="1"/>
  <c r="AB4697" i="2"/>
  <c r="V5649" i="2"/>
  <c r="AB5646" i="2"/>
  <c r="AC5646" i="2"/>
  <c r="AE5646" i="2" s="1"/>
  <c r="V5641" i="2"/>
  <c r="AB5638" i="2"/>
  <c r="AC5638" i="2"/>
  <c r="AE5638" i="2" s="1"/>
  <c r="V5633" i="2"/>
  <c r="AB5630" i="2"/>
  <c r="AC5630" i="2"/>
  <c r="AE5630" i="2" s="1"/>
  <c r="V5625" i="2"/>
  <c r="AB5622" i="2"/>
  <c r="AC5622" i="2"/>
  <c r="AE5622" i="2" s="1"/>
  <c r="V5617" i="2"/>
  <c r="AB5614" i="2"/>
  <c r="AC5614" i="2"/>
  <c r="AE5614" i="2" s="1"/>
  <c r="V5609" i="2"/>
  <c r="AB5606" i="2"/>
  <c r="AC5606" i="2"/>
  <c r="AE5606" i="2" s="1"/>
  <c r="V5601" i="2"/>
  <c r="AB5598" i="2"/>
  <c r="AC5598" i="2"/>
  <c r="AE5598" i="2" s="1"/>
  <c r="V5593" i="2"/>
  <c r="AB5590" i="2"/>
  <c r="AC5590" i="2"/>
  <c r="AE5590" i="2" s="1"/>
  <c r="V5585" i="2"/>
  <c r="AB5582" i="2"/>
  <c r="AC5582" i="2"/>
  <c r="AE5582" i="2" s="1"/>
  <c r="V5127" i="2"/>
  <c r="AB5124" i="2"/>
  <c r="AC5124" i="2"/>
  <c r="AE5124" i="2" s="1"/>
  <c r="V5119" i="2"/>
  <c r="AB5116" i="2"/>
  <c r="AC5116" i="2"/>
  <c r="AE5116" i="2" s="1"/>
  <c r="V5111" i="2"/>
  <c r="AB5108" i="2"/>
  <c r="AC5108" i="2"/>
  <c r="AE5108" i="2" s="1"/>
  <c r="V5103" i="2"/>
  <c r="AB5100" i="2"/>
  <c r="AC5100" i="2"/>
  <c r="AB5092" i="2"/>
  <c r="AC5092" i="2"/>
  <c r="AE5092" i="2" s="1"/>
  <c r="AB5084" i="2"/>
  <c r="AC5084" i="2"/>
  <c r="AE5084" i="2" s="1"/>
  <c r="AB5076" i="2"/>
  <c r="AC5076" i="2"/>
  <c r="AE5076" i="2" s="1"/>
  <c r="AB5068" i="2"/>
  <c r="AC5068" i="2"/>
  <c r="AE5068" i="2" s="1"/>
  <c r="AB5060" i="2"/>
  <c r="AC5060" i="2"/>
  <c r="AE5060" i="2" s="1"/>
  <c r="AB5052" i="2"/>
  <c r="AC5052" i="2"/>
  <c r="AE5052" i="2" s="1"/>
  <c r="AC4687" i="2"/>
  <c r="AE4687" i="2" s="1"/>
  <c r="AB4687" i="2"/>
  <c r="V5654" i="2"/>
  <c r="AC5651" i="2"/>
  <c r="AE5651" i="2" s="1"/>
  <c r="V5646" i="2"/>
  <c r="AC5643" i="2"/>
  <c r="AE5643" i="2" s="1"/>
  <c r="V5638" i="2"/>
  <c r="AC5635" i="2"/>
  <c r="AE5635" i="2" s="1"/>
  <c r="V5630" i="2"/>
  <c r="AC5627" i="2"/>
  <c r="V5622" i="2"/>
  <c r="AC5619" i="2"/>
  <c r="V5614" i="2"/>
  <c r="AC5611" i="2"/>
  <c r="V5606" i="2"/>
  <c r="AC5603" i="2"/>
  <c r="V5598" i="2"/>
  <c r="AC5595" i="2"/>
  <c r="V5590" i="2"/>
  <c r="AC5587" i="2"/>
  <c r="V5582" i="2"/>
  <c r="AC5579" i="2"/>
  <c r="V5124" i="2"/>
  <c r="AC5121" i="2"/>
  <c r="V5116" i="2"/>
  <c r="AC5113" i="2"/>
  <c r="V5108" i="2"/>
  <c r="AC5105" i="2"/>
  <c r="V5100" i="2"/>
  <c r="AC5097" i="2"/>
  <c r="AE5097" i="2" s="1"/>
  <c r="V5092" i="2"/>
  <c r="AC5089" i="2"/>
  <c r="AE5089" i="2" s="1"/>
  <c r="V5084" i="2"/>
  <c r="AC5081" i="2"/>
  <c r="AE5081" i="2" s="1"/>
  <c r="V5076" i="2"/>
  <c r="AC5073" i="2"/>
  <c r="AE5073" i="2" s="1"/>
  <c r="V5068" i="2"/>
  <c r="AC5065" i="2"/>
  <c r="AE5065" i="2" s="1"/>
  <c r="V5060" i="2"/>
  <c r="AC5057" i="2"/>
  <c r="AE5057" i="2" s="1"/>
  <c r="V5052" i="2"/>
  <c r="AC4712" i="2"/>
  <c r="AE4712" i="2" s="1"/>
  <c r="AB4704" i="2"/>
  <c r="AC4704" i="2"/>
  <c r="AE4704" i="2" s="1"/>
  <c r="V5651" i="2"/>
  <c r="AB5648" i="2"/>
  <c r="AC5648" i="2"/>
  <c r="AE5648" i="2" s="1"/>
  <c r="V5643" i="2"/>
  <c r="AB5640" i="2"/>
  <c r="AC5640" i="2"/>
  <c r="AE5640" i="2" s="1"/>
  <c r="V5635" i="2"/>
  <c r="AB5632" i="2"/>
  <c r="AC5632" i="2"/>
  <c r="AE5632" i="2" s="1"/>
  <c r="V5627" i="2"/>
  <c r="AB5624" i="2"/>
  <c r="AC5624" i="2"/>
  <c r="AE5624" i="2" s="1"/>
  <c r="V5619" i="2"/>
  <c r="AB5616" i="2"/>
  <c r="AC5616" i="2"/>
  <c r="AE5616" i="2" s="1"/>
  <c r="V5611" i="2"/>
  <c r="AB5608" i="2"/>
  <c r="AC5608" i="2"/>
  <c r="AE5608" i="2" s="1"/>
  <c r="V5603" i="2"/>
  <c r="AB5600" i="2"/>
  <c r="AC5600" i="2"/>
  <c r="AE5600" i="2" s="1"/>
  <c r="V5595" i="2"/>
  <c r="AB5592" i="2"/>
  <c r="AC5592" i="2"/>
  <c r="AE5592" i="2" s="1"/>
  <c r="V5587" i="2"/>
  <c r="AB5584" i="2"/>
  <c r="AC5584" i="2"/>
  <c r="AE5584" i="2" s="1"/>
  <c r="V5579" i="2"/>
  <c r="AB5126" i="2"/>
  <c r="AC5126" i="2"/>
  <c r="AE5126" i="2" s="1"/>
  <c r="V5121" i="2"/>
  <c r="AB5118" i="2"/>
  <c r="AC5118" i="2"/>
  <c r="AE5118" i="2" s="1"/>
  <c r="V5113" i="2"/>
  <c r="AB5110" i="2"/>
  <c r="AC5110" i="2"/>
  <c r="AE5110" i="2" s="1"/>
  <c r="V5105" i="2"/>
  <c r="AB5102" i="2"/>
  <c r="AC5102" i="2"/>
  <c r="V5097" i="2"/>
  <c r="AB5094" i="2"/>
  <c r="AC5094" i="2"/>
  <c r="AE5094" i="2" s="1"/>
  <c r="V5089" i="2"/>
  <c r="AB5086" i="2"/>
  <c r="AC5086" i="2"/>
  <c r="AE5086" i="2" s="1"/>
  <c r="V5081" i="2"/>
  <c r="AB5078" i="2"/>
  <c r="AC5078" i="2"/>
  <c r="AE5078" i="2" s="1"/>
  <c r="V5073" i="2"/>
  <c r="AB5070" i="2"/>
  <c r="AC5070" i="2"/>
  <c r="AE5070" i="2" s="1"/>
  <c r="V5065" i="2"/>
  <c r="AB5062" i="2"/>
  <c r="AC5062" i="2"/>
  <c r="AE5062" i="2" s="1"/>
  <c r="V5057" i="2"/>
  <c r="AB5054" i="2"/>
  <c r="AC5054" i="2"/>
  <c r="AE5054" i="2" s="1"/>
  <c r="V4712" i="2"/>
  <c r="AC5629" i="2"/>
  <c r="AC5621" i="2"/>
  <c r="AC5613" i="2"/>
  <c r="AC5605" i="2"/>
  <c r="AC5597" i="2"/>
  <c r="AC5589" i="2"/>
  <c r="AC5581" i="2"/>
  <c r="AC5123" i="2"/>
  <c r="AC5115" i="2"/>
  <c r="AC5107" i="2"/>
  <c r="AC5099" i="2"/>
  <c r="AC5091" i="2"/>
  <c r="AE5091" i="2" s="1"/>
  <c r="AC5083" i="2"/>
  <c r="AE5083" i="2" s="1"/>
  <c r="AC5075" i="2"/>
  <c r="AE5075" i="2" s="1"/>
  <c r="AC5067" i="2"/>
  <c r="AE5067" i="2" s="1"/>
  <c r="AC5059" i="2"/>
  <c r="AE5059" i="2" s="1"/>
  <c r="AC5051" i="2"/>
  <c r="AE5051" i="2" s="1"/>
  <c r="AC4693" i="2"/>
  <c r="AE4693" i="2" s="1"/>
  <c r="AB4693" i="2"/>
  <c r="V5653" i="2"/>
  <c r="AB5650" i="2"/>
  <c r="AC5650" i="2"/>
  <c r="AE5650" i="2" s="1"/>
  <c r="V5645" i="2"/>
  <c r="AB5642" i="2"/>
  <c r="AC5642" i="2"/>
  <c r="AE5642" i="2" s="1"/>
  <c r="V5637" i="2"/>
  <c r="AB5634" i="2"/>
  <c r="AC5634" i="2"/>
  <c r="AE5634" i="2" s="1"/>
  <c r="V5629" i="2"/>
  <c r="AB5626" i="2"/>
  <c r="AC5626" i="2"/>
  <c r="AE5626" i="2" s="1"/>
  <c r="V5621" i="2"/>
  <c r="AB5618" i="2"/>
  <c r="AC5618" i="2"/>
  <c r="AE5618" i="2" s="1"/>
  <c r="V5613" i="2"/>
  <c r="AB5610" i="2"/>
  <c r="AC5610" i="2"/>
  <c r="AE5610" i="2" s="1"/>
  <c r="V5605" i="2"/>
  <c r="AB5602" i="2"/>
  <c r="AC5602" i="2"/>
  <c r="AE5602" i="2" s="1"/>
  <c r="V5597" i="2"/>
  <c r="AB5594" i="2"/>
  <c r="AC5594" i="2"/>
  <c r="AE5594" i="2" s="1"/>
  <c r="V5589" i="2"/>
  <c r="AB5586" i="2"/>
  <c r="AC5586" i="2"/>
  <c r="AE5586" i="2" s="1"/>
  <c r="V5581" i="2"/>
  <c r="AB5128" i="2"/>
  <c r="AC5128" i="2"/>
  <c r="AE5128" i="2" s="1"/>
  <c r="V5123" i="2"/>
  <c r="AB5120" i="2"/>
  <c r="AC5120" i="2"/>
  <c r="AE5120" i="2" s="1"/>
  <c r="V5115" i="2"/>
  <c r="AB5112" i="2"/>
  <c r="AC5112" i="2"/>
  <c r="AE5112" i="2" s="1"/>
  <c r="V5107" i="2"/>
  <c r="AB5104" i="2"/>
  <c r="AC5104" i="2"/>
  <c r="AE5104" i="2" s="1"/>
  <c r="V5099" i="2"/>
  <c r="AB5096" i="2"/>
  <c r="AC5096" i="2"/>
  <c r="AE5096" i="2" s="1"/>
  <c r="V5091" i="2"/>
  <c r="AB5088" i="2"/>
  <c r="AC5088" i="2"/>
  <c r="AE5088" i="2" s="1"/>
  <c r="V5083" i="2"/>
  <c r="AB5080" i="2"/>
  <c r="AC5080" i="2"/>
  <c r="AE5080" i="2" s="1"/>
  <c r="V5075" i="2"/>
  <c r="AB5072" i="2"/>
  <c r="AC5072" i="2"/>
  <c r="AE5072" i="2" s="1"/>
  <c r="V5067" i="2"/>
  <c r="AB5064" i="2"/>
  <c r="AC5064" i="2"/>
  <c r="AE5064" i="2" s="1"/>
  <c r="V5059" i="2"/>
  <c r="AB5056" i="2"/>
  <c r="AC5056" i="2"/>
  <c r="AE5056" i="2" s="1"/>
  <c r="V5051" i="2"/>
  <c r="AC4703" i="2"/>
  <c r="AE4703" i="2" s="1"/>
  <c r="AB4703" i="2"/>
  <c r="AC4711" i="2"/>
  <c r="AE4711" i="2" s="1"/>
  <c r="AC4709" i="2"/>
  <c r="AE4709" i="2" s="1"/>
  <c r="AB4707" i="2"/>
  <c r="V4703" i="2"/>
  <c r="AC4696" i="2"/>
  <c r="AE4696" i="2" s="1"/>
  <c r="V4690" i="2"/>
  <c r="AB3891" i="2"/>
  <c r="AC3891" i="2"/>
  <c r="AB2908" i="2"/>
  <c r="AC2908" i="2"/>
  <c r="AE2908" i="2" s="1"/>
  <c r="AC1884" i="2"/>
  <c r="AB1884" i="2"/>
  <c r="AB3310" i="2"/>
  <c r="AC3310" i="2"/>
  <c r="AE3310" i="2" s="1"/>
  <c r="AB3286" i="2"/>
  <c r="AC3286" i="2"/>
  <c r="AB2951" i="2"/>
  <c r="AC2951" i="2"/>
  <c r="AE2951" i="2" s="1"/>
  <c r="AB2648" i="2"/>
  <c r="AC2648" i="2"/>
  <c r="AE2648" i="2" s="1"/>
  <c r="AB3945" i="2"/>
  <c r="AC3945" i="2"/>
  <c r="AB3550" i="2"/>
  <c r="AC3550" i="2"/>
  <c r="AB3312" i="2"/>
  <c r="AC3312" i="2"/>
  <c r="AE3312" i="2" s="1"/>
  <c r="AC2653" i="2"/>
  <c r="AE2653" i="2" s="1"/>
  <c r="AB2653" i="2"/>
  <c r="AB2619" i="2"/>
  <c r="AC2619" i="2"/>
  <c r="AE2619" i="2" s="1"/>
  <c r="AC1897" i="2"/>
  <c r="AB1897" i="2"/>
  <c r="V4698" i="2"/>
  <c r="V4687" i="2"/>
  <c r="V4244" i="2"/>
  <c r="AB3898" i="2"/>
  <c r="AC3898" i="2"/>
  <c r="AE3898" i="2" s="1"/>
  <c r="AB2924" i="2"/>
  <c r="AC2924" i="2"/>
  <c r="V4700" i="2"/>
  <c r="V4689" i="2"/>
  <c r="V4252" i="2"/>
  <c r="AB3579" i="2"/>
  <c r="AC3579" i="2"/>
  <c r="AE3579" i="2" s="1"/>
  <c r="AB3314" i="2"/>
  <c r="AC3314" i="2"/>
  <c r="AE3314" i="2" s="1"/>
  <c r="AB3272" i="2"/>
  <c r="AC3272" i="2"/>
  <c r="AE3272" i="2" s="1"/>
  <c r="AB3900" i="2"/>
  <c r="AC3900" i="2"/>
  <c r="AE3900" i="2" s="1"/>
  <c r="AB2929" i="2"/>
  <c r="AC2929" i="2"/>
  <c r="V4704" i="2"/>
  <c r="V4693" i="2"/>
  <c r="AF4285" i="2"/>
  <c r="V4268" i="2"/>
  <c r="AB3581" i="2"/>
  <c r="AC3581" i="2"/>
  <c r="AE3581" i="2" s="1"/>
  <c r="AB3316" i="2"/>
  <c r="AC3316" i="2"/>
  <c r="AE3316" i="2" s="1"/>
  <c r="AB3298" i="2"/>
  <c r="AC3298" i="2"/>
  <c r="AB3274" i="2"/>
  <c r="AC3274" i="2"/>
  <c r="AB2934" i="2"/>
  <c r="AC2934" i="2"/>
  <c r="AE2934" i="2" s="1"/>
  <c r="AC2348" i="2"/>
  <c r="AB2348" i="2"/>
  <c r="AB3954" i="2"/>
  <c r="AC3954" i="2"/>
  <c r="AB3936" i="2"/>
  <c r="AC3936" i="2"/>
  <c r="AE3936" i="2" s="1"/>
  <c r="AB3902" i="2"/>
  <c r="AC3902" i="2"/>
  <c r="AE3902" i="2" s="1"/>
  <c r="AB3329" i="2"/>
  <c r="AC3329" i="2"/>
  <c r="AB2939" i="2"/>
  <c r="AC2939" i="2"/>
  <c r="AB2665" i="2"/>
  <c r="AC2665" i="2"/>
  <c r="AE2665" i="2" s="1"/>
  <c r="AB2631" i="2"/>
  <c r="AC2631" i="2"/>
  <c r="AE2631" i="2" s="1"/>
  <c r="AC2353" i="2"/>
  <c r="AB2353" i="2"/>
  <c r="AC2189" i="2"/>
  <c r="AB2189" i="2"/>
  <c r="AB3583" i="2"/>
  <c r="AC3583" i="2"/>
  <c r="AB3318" i="2"/>
  <c r="AC3318" i="2"/>
  <c r="V4699" i="2"/>
  <c r="AB3938" i="2"/>
  <c r="AC3938" i="2"/>
  <c r="AB3904" i="2"/>
  <c r="AC3904" i="2"/>
  <c r="AC2358" i="2"/>
  <c r="AE2358" i="2" s="1"/>
  <c r="AB2358" i="2"/>
  <c r="AE4282" i="2"/>
  <c r="V4277" i="2"/>
  <c r="V4269" i="2"/>
  <c r="V4261" i="2"/>
  <c r="V4253" i="2"/>
  <c r="V4245" i="2"/>
  <c r="V4237" i="2"/>
  <c r="V4229" i="2"/>
  <c r="V4221" i="2"/>
  <c r="V4213" i="2"/>
  <c r="V3971" i="2"/>
  <c r="V3963" i="2"/>
  <c r="AC3960" i="2"/>
  <c r="AE3960" i="2" s="1"/>
  <c r="AG3960" i="2" s="1"/>
  <c r="AC3956" i="2"/>
  <c r="AE3956" i="2" s="1"/>
  <c r="V3954" i="2"/>
  <c r="AC3949" i="2"/>
  <c r="AE3949" i="2" s="1"/>
  <c r="V3945" i="2"/>
  <c r="AC3940" i="2"/>
  <c r="AE3940" i="2" s="1"/>
  <c r="V3938" i="2"/>
  <c r="V3936" i="2"/>
  <c r="AC3926" i="2"/>
  <c r="AE3926" i="2" s="1"/>
  <c r="V3924" i="2"/>
  <c r="V3921" i="2"/>
  <c r="V3918" i="2"/>
  <c r="V3915" i="2"/>
  <c r="V3912" i="2"/>
  <c r="V3909" i="2"/>
  <c r="AC3906" i="2"/>
  <c r="AE3906" i="2" s="1"/>
  <c r="V3904" i="2"/>
  <c r="V3902" i="2"/>
  <c r="V3900" i="2"/>
  <c r="V3898" i="2"/>
  <c r="AC3893" i="2"/>
  <c r="AE3893" i="2" s="1"/>
  <c r="V3891" i="2"/>
  <c r="V3583" i="2"/>
  <c r="V3581" i="2"/>
  <c r="V3579" i="2"/>
  <c r="AE3561" i="2"/>
  <c r="V3559" i="2"/>
  <c r="AE3552" i="2"/>
  <c r="V3550" i="2"/>
  <c r="AE3331" i="2"/>
  <c r="V3329" i="2"/>
  <c r="AE3320" i="2"/>
  <c r="V3318" i="2"/>
  <c r="V3316" i="2"/>
  <c r="V3314" i="2"/>
  <c r="V3312" i="2"/>
  <c r="V3310" i="2"/>
  <c r="AE3300" i="2"/>
  <c r="V3298" i="2"/>
  <c r="AE3288" i="2"/>
  <c r="V3286" i="2"/>
  <c r="AE3276" i="2"/>
  <c r="V3274" i="2"/>
  <c r="V3272" i="2"/>
  <c r="AE3267" i="2"/>
  <c r="V2951" i="2"/>
  <c r="AE2941" i="2"/>
  <c r="V2939" i="2"/>
  <c r="V2934" i="2"/>
  <c r="V2929" i="2"/>
  <c r="AC2914" i="2"/>
  <c r="AC2912" i="2"/>
  <c r="AE2912" i="2" s="1"/>
  <c r="AC2910" i="2"/>
  <c r="AE2910" i="2" s="1"/>
  <c r="V2908" i="2"/>
  <c r="AE2669" i="2"/>
  <c r="AE2667" i="2"/>
  <c r="V2665" i="2"/>
  <c r="AE2660" i="2"/>
  <c r="V2653" i="2"/>
  <c r="V2648" i="2"/>
  <c r="AE2633" i="2"/>
  <c r="V2631" i="2"/>
  <c r="AE2621" i="2"/>
  <c r="V2619" i="2"/>
  <c r="V2363" i="2"/>
  <c r="V2358" i="2"/>
  <c r="V2348" i="2"/>
  <c r="W2348" i="2" s="1"/>
  <c r="X2348" i="2" s="1"/>
  <c r="AC1838" i="2"/>
  <c r="AB1838" i="2"/>
  <c r="AC1822" i="2"/>
  <c r="AB1822" i="2"/>
  <c r="AB1779" i="2"/>
  <c r="AC1779" i="2"/>
  <c r="AE1779" i="2" s="1"/>
  <c r="AC3951" i="2"/>
  <c r="AE3951" i="2" s="1"/>
  <c r="AC3933" i="2"/>
  <c r="AE3933" i="2" s="1"/>
  <c r="AC3587" i="2"/>
  <c r="AE3587" i="2" s="1"/>
  <c r="AC3576" i="2"/>
  <c r="AE3576" i="2" s="1"/>
  <c r="V3566" i="2"/>
  <c r="AC3556" i="2"/>
  <c r="AE3556" i="2" s="1"/>
  <c r="AC3554" i="2"/>
  <c r="AE3554" i="2" s="1"/>
  <c r="AC3547" i="2"/>
  <c r="AE3547" i="2" s="1"/>
  <c r="V3336" i="2"/>
  <c r="AC3307" i="2"/>
  <c r="AE3307" i="2" s="1"/>
  <c r="V3305" i="2"/>
  <c r="AC3295" i="2"/>
  <c r="AE3295" i="2" s="1"/>
  <c r="V3293" i="2"/>
  <c r="AC3283" i="2"/>
  <c r="AE3283" i="2" s="1"/>
  <c r="V3281" i="2"/>
  <c r="AC2948" i="2"/>
  <c r="AE2948" i="2" s="1"/>
  <c r="V2946" i="2"/>
  <c r="AB2926" i="2"/>
  <c r="AC2926" i="2"/>
  <c r="AE2926" i="2" s="1"/>
  <c r="AC2921" i="2"/>
  <c r="AC2916" i="2"/>
  <c r="AC2905" i="2"/>
  <c r="AE2905" i="2" s="1"/>
  <c r="V2903" i="2"/>
  <c r="AC2900" i="2"/>
  <c r="AE2900" i="2" s="1"/>
  <c r="V2898" i="2"/>
  <c r="AE2671" i="2"/>
  <c r="AB2662" i="2"/>
  <c r="V2660" i="2"/>
  <c r="AE2655" i="2"/>
  <c r="AB2650" i="2"/>
  <c r="AE2645" i="2"/>
  <c r="V2643" i="2"/>
  <c r="AC2640" i="2"/>
  <c r="AE2640" i="2" s="1"/>
  <c r="V2638" i="2"/>
  <c r="AC2628" i="2"/>
  <c r="AE2628" i="2" s="1"/>
  <c r="V2626" i="2"/>
  <c r="AB2365" i="2"/>
  <c r="AC2355" i="2"/>
  <c r="AE2355" i="2" s="1"/>
  <c r="AF2355" i="2" s="1"/>
  <c r="AB2355" i="2"/>
  <c r="AB2350" i="2"/>
  <c r="AC2345" i="2"/>
  <c r="AB2345" i="2"/>
  <c r="AC2204" i="2"/>
  <c r="AB2204" i="2"/>
  <c r="AE2194" i="2"/>
  <c r="AC1925" i="2"/>
  <c r="AB1925" i="2"/>
  <c r="AC1912" i="2"/>
  <c r="AB1912" i="2"/>
  <c r="AE1902" i="2"/>
  <c r="AC1889" i="2"/>
  <c r="AB1889" i="2"/>
  <c r="AC1835" i="2"/>
  <c r="AB1835" i="2"/>
  <c r="AC1814" i="2"/>
  <c r="AE1814" i="2" s="1"/>
  <c r="AB1814" i="2"/>
  <c r="AC1809" i="2"/>
  <c r="AE1809" i="2" s="1"/>
  <c r="AB1809" i="2"/>
  <c r="AC1793" i="2"/>
  <c r="AE1793" i="2" s="1"/>
  <c r="AB1793" i="2"/>
  <c r="AC1379" i="2"/>
  <c r="AB1379" i="2"/>
  <c r="AE4284" i="2"/>
  <c r="AC3958" i="2"/>
  <c r="AC3942" i="2"/>
  <c r="AC3928" i="2"/>
  <c r="AC3895" i="2"/>
  <c r="AC3563" i="2"/>
  <c r="AC3333" i="2"/>
  <c r="AC3322" i="2"/>
  <c r="AC3302" i="2"/>
  <c r="AC3290" i="2"/>
  <c r="AC3278" i="2"/>
  <c r="AC3269" i="2"/>
  <c r="AE3269" i="2" s="1"/>
  <c r="AB2657" i="2"/>
  <c r="AC2635" i="2"/>
  <c r="AE2635" i="2" s="1"/>
  <c r="AC2623" i="2"/>
  <c r="AE2623" i="2" s="1"/>
  <c r="AB2201" i="2"/>
  <c r="AC1922" i="2"/>
  <c r="AE1922" i="2" s="1"/>
  <c r="AB1922" i="2"/>
  <c r="AB1909" i="2"/>
  <c r="AC905" i="2"/>
  <c r="AE905" i="2" s="1"/>
  <c r="AB905" i="2"/>
  <c r="AB2938" i="2"/>
  <c r="AC2938" i="2"/>
  <c r="AE2938" i="2" s="1"/>
  <c r="AC2372" i="2"/>
  <c r="AB2372" i="2"/>
  <c r="AB1896" i="2"/>
  <c r="AB1883" i="2"/>
  <c r="AC1784" i="2"/>
  <c r="AE1784" i="2" s="1"/>
  <c r="AB1784" i="2"/>
  <c r="V4284" i="2"/>
  <c r="V4279" i="2"/>
  <c r="V3958" i="2"/>
  <c r="V3951" i="2"/>
  <c r="AE3946" i="2"/>
  <c r="V3942" i="2"/>
  <c r="AE3930" i="2"/>
  <c r="V3928" i="2"/>
  <c r="V3923" i="2"/>
  <c r="V3920" i="2"/>
  <c r="V3917" i="2"/>
  <c r="V3914" i="2"/>
  <c r="V3911" i="2"/>
  <c r="V3908" i="2"/>
  <c r="V3895" i="2"/>
  <c r="AE3584" i="2"/>
  <c r="AE3565" i="2"/>
  <c r="V3563" i="2"/>
  <c r="V3556" i="2"/>
  <c r="V3554" i="2"/>
  <c r="AE3335" i="2"/>
  <c r="V3333" i="2"/>
  <c r="V3322" i="2"/>
  <c r="AE3304" i="2"/>
  <c r="V3302" i="2"/>
  <c r="AE3292" i="2"/>
  <c r="V3290" i="2"/>
  <c r="AE3280" i="2"/>
  <c r="V3278" i="2"/>
  <c r="V3269" i="2"/>
  <c r="AE2945" i="2"/>
  <c r="V2938" i="2"/>
  <c r="AB2902" i="2"/>
  <c r="AC2902" i="2"/>
  <c r="AE2902" i="2" s="1"/>
  <c r="V2657" i="2"/>
  <c r="AB2642" i="2"/>
  <c r="AC2642" i="2"/>
  <c r="AE2642" i="2" s="1"/>
  <c r="AE2637" i="2"/>
  <c r="V2635" i="2"/>
  <c r="AE2625" i="2"/>
  <c r="V2623" i="2"/>
  <c r="V2372" i="2"/>
  <c r="W2372" i="2" s="1"/>
  <c r="X2372" i="2" s="1"/>
  <c r="AC2347" i="2"/>
  <c r="AE2347" i="2" s="1"/>
  <c r="AB2347" i="2"/>
  <c r="V4686" i="2"/>
  <c r="V4684" i="2"/>
  <c r="V4682" i="2"/>
  <c r="V4680" i="2"/>
  <c r="V4678" i="2"/>
  <c r="V4676" i="2"/>
  <c r="V4674" i="2"/>
  <c r="V4672" i="2"/>
  <c r="V4670" i="2"/>
  <c r="V4668" i="2"/>
  <c r="V4666" i="2"/>
  <c r="V4664" i="2"/>
  <c r="V4662" i="2"/>
  <c r="V4660" i="2"/>
  <c r="V4658" i="2"/>
  <c r="V4656" i="2"/>
  <c r="V4292" i="2"/>
  <c r="V4290" i="2"/>
  <c r="V4288" i="2"/>
  <c r="V4286" i="2"/>
  <c r="W3960" i="2"/>
  <c r="X3960" i="2" s="1"/>
  <c r="AE3955" i="2"/>
  <c r="V3953" i="2"/>
  <c r="AE3948" i="2"/>
  <c r="AE3939" i="2"/>
  <c r="V3935" i="2"/>
  <c r="AE3925" i="2"/>
  <c r="AE3905" i="2"/>
  <c r="AE3892" i="2"/>
  <c r="V3890" i="2"/>
  <c r="V3578" i="2"/>
  <c r="AE3573" i="2"/>
  <c r="AE3571" i="2"/>
  <c r="AE3569" i="2"/>
  <c r="AE3567" i="2"/>
  <c r="AE3560" i="2"/>
  <c r="V3558" i="2"/>
  <c r="AE3551" i="2"/>
  <c r="V3549" i="2"/>
  <c r="AE3330" i="2"/>
  <c r="V3328" i="2"/>
  <c r="V3326" i="2"/>
  <c r="V3324" i="2"/>
  <c r="AE3319" i="2"/>
  <c r="V3309" i="2"/>
  <c r="AE3299" i="2"/>
  <c r="V3297" i="2"/>
  <c r="AE3287" i="2"/>
  <c r="V3285" i="2"/>
  <c r="AE3275" i="2"/>
  <c r="AE2952" i="2"/>
  <c r="V2950" i="2"/>
  <c r="V2933" i="2"/>
  <c r="AE2930" i="2"/>
  <c r="V2928" i="2"/>
  <c r="V2923" i="2"/>
  <c r="V2902" i="2"/>
  <c r="AE2666" i="2"/>
  <c r="V2664" i="2"/>
  <c r="AE2659" i="2"/>
  <c r="V2652" i="2"/>
  <c r="V2642" i="2"/>
  <c r="V2630" i="2"/>
  <c r="V2618" i="2"/>
  <c r="V2367" i="2"/>
  <c r="AF2367" i="2" s="1"/>
  <c r="V2357" i="2"/>
  <c r="W2357" i="2" s="1"/>
  <c r="X2357" i="2" s="1"/>
  <c r="V2347" i="2"/>
  <c r="AE2342" i="2"/>
  <c r="V2340" i="2"/>
  <c r="V2206" i="2"/>
  <c r="AF2206" i="2" s="1"/>
  <c r="AC2193" i="2"/>
  <c r="AB2193" i="2"/>
  <c r="AC1924" i="2"/>
  <c r="AB1924" i="2"/>
  <c r="AE1914" i="2"/>
  <c r="AC1901" i="2"/>
  <c r="AB1901" i="2"/>
  <c r="AC1888" i="2"/>
  <c r="AB1888" i="2"/>
  <c r="AC1808" i="2"/>
  <c r="AE1808" i="2" s="1"/>
  <c r="AB1808" i="2"/>
  <c r="AB1369" i="2"/>
  <c r="AC1369" i="2"/>
  <c r="AC1366" i="2"/>
  <c r="AB1366" i="2"/>
  <c r="V4249" i="2"/>
  <c r="V4241" i="2"/>
  <c r="V4233" i="2"/>
  <c r="V4225" i="2"/>
  <c r="V4217" i="2"/>
  <c r="V4209" i="2"/>
  <c r="V3967" i="2"/>
  <c r="V3944" i="2"/>
  <c r="V3937" i="2"/>
  <c r="AC3932" i="2"/>
  <c r="V3930" i="2"/>
  <c r="V3903" i="2"/>
  <c r="V3901" i="2"/>
  <c r="V3899" i="2"/>
  <c r="V3897" i="2"/>
  <c r="V3582" i="2"/>
  <c r="V3580" i="2"/>
  <c r="V3565" i="2"/>
  <c r="V3335" i="2"/>
  <c r="V3317" i="2"/>
  <c r="V3315" i="2"/>
  <c r="V3313" i="2"/>
  <c r="V3311" i="2"/>
  <c r="V3304" i="2"/>
  <c r="V3292" i="2"/>
  <c r="V3280" i="2"/>
  <c r="V3273" i="2"/>
  <c r="V3271" i="2"/>
  <c r="AE2947" i="2"/>
  <c r="V2945" i="2"/>
  <c r="AB2920" i="2"/>
  <c r="AC2920" i="2"/>
  <c r="AC2915" i="2"/>
  <c r="AE2915" i="2" s="1"/>
  <c r="AC2913" i="2"/>
  <c r="AE2913" i="2" s="1"/>
  <c r="AC2911" i="2"/>
  <c r="AE2911" i="2" s="1"/>
  <c r="AE2904" i="2"/>
  <c r="AE2899" i="2"/>
  <c r="V2897" i="2"/>
  <c r="AE2670" i="2"/>
  <c r="AE2668" i="2"/>
  <c r="V2659" i="2"/>
  <c r="AE2654" i="2"/>
  <c r="AE2644" i="2"/>
  <c r="AE2639" i="2"/>
  <c r="V2637" i="2"/>
  <c r="AE2627" i="2"/>
  <c r="V2625" i="2"/>
  <c r="AC2364" i="2"/>
  <c r="AB2364" i="2"/>
  <c r="V2342" i="2"/>
  <c r="V2193" i="2"/>
  <c r="AC2190" i="2"/>
  <c r="AE2190" i="2" s="1"/>
  <c r="AB2190" i="2"/>
  <c r="V1924" i="2"/>
  <c r="V1919" i="2"/>
  <c r="V1914" i="2"/>
  <c r="V1901" i="2"/>
  <c r="AC1898" i="2"/>
  <c r="AE1898" i="2" s="1"/>
  <c r="AB1898" i="2"/>
  <c r="V1888" i="2"/>
  <c r="AC1885" i="2"/>
  <c r="AB1885" i="2"/>
  <c r="AC1800" i="2"/>
  <c r="AE1800" i="2" s="1"/>
  <c r="AB1800" i="2"/>
  <c r="AC3957" i="2"/>
  <c r="AE3957" i="2" s="1"/>
  <c r="AC3950" i="2"/>
  <c r="AE3950" i="2" s="1"/>
  <c r="AC3941" i="2"/>
  <c r="AE3941" i="2" s="1"/>
  <c r="AC3927" i="2"/>
  <c r="AE3927" i="2" s="1"/>
  <c r="AC3907" i="2"/>
  <c r="AE3907" i="2" s="1"/>
  <c r="AC3894" i="2"/>
  <c r="AE3894" i="2" s="1"/>
  <c r="V3892" i="2"/>
  <c r="V3584" i="2"/>
  <c r="AC3562" i="2"/>
  <c r="AE3562" i="2" s="1"/>
  <c r="V3560" i="2"/>
  <c r="AC3555" i="2"/>
  <c r="AE3555" i="2" s="1"/>
  <c r="AC3553" i="2"/>
  <c r="AE3553" i="2" s="1"/>
  <c r="V3551" i="2"/>
  <c r="AC3332" i="2"/>
  <c r="AE3332" i="2" s="1"/>
  <c r="V3330" i="2"/>
  <c r="AC3321" i="2"/>
  <c r="AE3321" i="2" s="1"/>
  <c r="V3319" i="2"/>
  <c r="AC3301" i="2"/>
  <c r="AE3301" i="2" s="1"/>
  <c r="V3299" i="2"/>
  <c r="AC3289" i="2"/>
  <c r="AE3289" i="2" s="1"/>
  <c r="V3287" i="2"/>
  <c r="AC3277" i="2"/>
  <c r="AE3277" i="2" s="1"/>
  <c r="V3275" i="2"/>
  <c r="AC3268" i="2"/>
  <c r="AE3268" i="2" s="1"/>
  <c r="V2952" i="2"/>
  <c r="AC2942" i="2"/>
  <c r="AE2942" i="2" s="1"/>
  <c r="V2940" i="2"/>
  <c r="AE2937" i="2"/>
  <c r="V2935" i="2"/>
  <c r="V2920" i="2"/>
  <c r="V2666" i="2"/>
  <c r="AE2661" i="2"/>
  <c r="AB2656" i="2"/>
  <c r="V2654" i="2"/>
  <c r="AE2649" i="2"/>
  <c r="AC2634" i="2"/>
  <c r="AE2634" i="2" s="1"/>
  <c r="V2632" i="2"/>
  <c r="AC2622" i="2"/>
  <c r="AE2622" i="2" s="1"/>
  <c r="V2620" i="2"/>
  <c r="V2364" i="2"/>
  <c r="W2364" i="2" s="1"/>
  <c r="X2364" i="2" s="1"/>
  <c r="V2344" i="2"/>
  <c r="W2344" i="2" s="1"/>
  <c r="X2344" i="2" s="1"/>
  <c r="AB2200" i="2"/>
  <c r="AB1908" i="2"/>
  <c r="AC1826" i="2"/>
  <c r="AB1826" i="2"/>
  <c r="AC3952" i="2"/>
  <c r="AE3952" i="2" s="1"/>
  <c r="AC3934" i="2"/>
  <c r="AE3934" i="2" s="1"/>
  <c r="AC3588" i="2"/>
  <c r="AE3588" i="2" s="1"/>
  <c r="AC3577" i="2"/>
  <c r="AE3577" i="2" s="1"/>
  <c r="AC3557" i="2"/>
  <c r="AE3557" i="2" s="1"/>
  <c r="AC3548" i="2"/>
  <c r="AE3548" i="2" s="1"/>
  <c r="AC3327" i="2"/>
  <c r="AE3327" i="2" s="1"/>
  <c r="AC3325" i="2"/>
  <c r="AE3325" i="2" s="1"/>
  <c r="AC3323" i="2"/>
  <c r="AE3323" i="2" s="1"/>
  <c r="AC3308" i="2"/>
  <c r="AE3308" i="2" s="1"/>
  <c r="AC3296" i="2"/>
  <c r="AE3296" i="2" s="1"/>
  <c r="AC3284" i="2"/>
  <c r="AE3284" i="2" s="1"/>
  <c r="AC2949" i="2"/>
  <c r="AE2949" i="2" s="1"/>
  <c r="AB2932" i="2"/>
  <c r="AC2932" i="2"/>
  <c r="AC2927" i="2"/>
  <c r="AC2922" i="2"/>
  <c r="AE2922" i="2" s="1"/>
  <c r="AC2917" i="2"/>
  <c r="AC2906" i="2"/>
  <c r="AE2906" i="2" s="1"/>
  <c r="AB2663" i="2"/>
  <c r="AB2651" i="2"/>
  <c r="AC2371" i="2"/>
  <c r="AE2371" i="2" s="1"/>
  <c r="AB2371" i="2"/>
  <c r="AC2361" i="2"/>
  <c r="AB2361" i="2"/>
  <c r="AC2356" i="2"/>
  <c r="AB2356" i="2"/>
  <c r="AB2205" i="2"/>
  <c r="AB2187" i="2"/>
  <c r="AB1926" i="2"/>
  <c r="AB1895" i="2"/>
  <c r="AC1839" i="2"/>
  <c r="AB1839" i="2"/>
  <c r="AC1823" i="2"/>
  <c r="AB1823" i="2"/>
  <c r="AB1780" i="2"/>
  <c r="AC1780" i="2"/>
  <c r="AE1780" i="2" s="1"/>
  <c r="AB1375" i="2"/>
  <c r="AC1375" i="2"/>
  <c r="AC3564" i="2"/>
  <c r="AE3564" i="2" s="1"/>
  <c r="AC3334" i="2"/>
  <c r="AE3334" i="2" s="1"/>
  <c r="AC3303" i="2"/>
  <c r="AE3303" i="2" s="1"/>
  <c r="AC3291" i="2"/>
  <c r="AE3291" i="2" s="1"/>
  <c r="AC3279" i="2"/>
  <c r="AE3279" i="2" s="1"/>
  <c r="AC3270" i="2"/>
  <c r="AE3270" i="2" s="1"/>
  <c r="AC2944" i="2"/>
  <c r="AE2944" i="2" s="1"/>
  <c r="AB2896" i="2"/>
  <c r="AC2896" i="2"/>
  <c r="AE2896" i="2" s="1"/>
  <c r="AC2636" i="2"/>
  <c r="AE2636" i="2" s="1"/>
  <c r="V2634" i="2"/>
  <c r="AC2624" i="2"/>
  <c r="AE2624" i="2" s="1"/>
  <c r="V2622" i="2"/>
  <c r="V2371" i="2"/>
  <c r="V2356" i="2"/>
  <c r="W2356" i="2" s="1"/>
  <c r="X2356" i="2" s="1"/>
  <c r="AF2351" i="2"/>
  <c r="AB2341" i="2"/>
  <c r="AB2207" i="2"/>
  <c r="AC2192" i="2"/>
  <c r="AB2192" i="2"/>
  <c r="AC1913" i="2"/>
  <c r="AB1913" i="2"/>
  <c r="AC1900" i="2"/>
  <c r="AB1900" i="2"/>
  <c r="V3952" i="2"/>
  <c r="V3934" i="2"/>
  <c r="V3588" i="2"/>
  <c r="V3577" i="2"/>
  <c r="V2917" i="2"/>
  <c r="V2663" i="2"/>
  <c r="AC2202" i="2"/>
  <c r="AE2202" i="2" s="1"/>
  <c r="AB2202" i="2"/>
  <c r="AC1910" i="2"/>
  <c r="AE1910" i="2" s="1"/>
  <c r="AB1910" i="2"/>
  <c r="AB1788" i="2"/>
  <c r="AC1788" i="2"/>
  <c r="AE1788" i="2" s="1"/>
  <c r="V2201" i="2"/>
  <c r="V2189" i="2"/>
  <c r="V1921" i="2"/>
  <c r="V1909" i="2"/>
  <c r="V1897" i="2"/>
  <c r="V1885" i="2"/>
  <c r="V1835" i="2"/>
  <c r="V1823" i="2"/>
  <c r="AE1818" i="2"/>
  <c r="V1809" i="2"/>
  <c r="AE1804" i="2"/>
  <c r="V1785" i="2"/>
  <c r="V1780" i="2"/>
  <c r="AB1368" i="2"/>
  <c r="AC1368" i="2"/>
  <c r="V1366" i="2"/>
  <c r="W1366" i="2" s="1"/>
  <c r="X1366" i="2" s="1"/>
  <c r="V905" i="2"/>
  <c r="W905" i="2" s="1"/>
  <c r="X905" i="2" s="1"/>
  <c r="AB576" i="2"/>
  <c r="AC576" i="2"/>
  <c r="AB497" i="2"/>
  <c r="AC497" i="2"/>
  <c r="AB479" i="2"/>
  <c r="AC479" i="2"/>
  <c r="V2942" i="2"/>
  <c r="V2930" i="2"/>
  <c r="V2918" i="2"/>
  <c r="V2900" i="2"/>
  <c r="V2667" i="2"/>
  <c r="V2646" i="2"/>
  <c r="AE2373" i="2"/>
  <c r="AG2373" i="2" s="1"/>
  <c r="V2369" i="2"/>
  <c r="W2369" i="2" s="1"/>
  <c r="X2369" i="2" s="1"/>
  <c r="AE2362" i="2"/>
  <c r="AF2362" i="2" s="1"/>
  <c r="V2353" i="2"/>
  <c r="W2353" i="2" s="1"/>
  <c r="X2353" i="2" s="1"/>
  <c r="AE2346" i="2"/>
  <c r="AF2346" i="2" s="1"/>
  <c r="AE2203" i="2"/>
  <c r="AB2198" i="2"/>
  <c r="V2196" i="2"/>
  <c r="AE2191" i="2"/>
  <c r="AB2186" i="2"/>
  <c r="V1928" i="2"/>
  <c r="AE1923" i="2"/>
  <c r="AB1918" i="2"/>
  <c r="V1916" i="2"/>
  <c r="AE1911" i="2"/>
  <c r="AB1906" i="2"/>
  <c r="V1904" i="2"/>
  <c r="AE1899" i="2"/>
  <c r="AB1894" i="2"/>
  <c r="V1892" i="2"/>
  <c r="AE1887" i="2"/>
  <c r="AB1882" i="2"/>
  <c r="V1880" i="2"/>
  <c r="AE1837" i="2"/>
  <c r="AB1832" i="2"/>
  <c r="V1830" i="2"/>
  <c r="AE1825" i="2"/>
  <c r="AB1820" i="2"/>
  <c r="V1818" i="2"/>
  <c r="AE1813" i="2"/>
  <c r="V1811" i="2"/>
  <c r="AB1806" i="2"/>
  <c r="V1804" i="2"/>
  <c r="AE1799" i="2"/>
  <c r="AC1794" i="2"/>
  <c r="AE1794" i="2" s="1"/>
  <c r="AE1792" i="2"/>
  <c r="AC1782" i="2"/>
  <c r="AE1782" i="2" s="1"/>
  <c r="AB1782" i="2"/>
  <c r="AC1777" i="2"/>
  <c r="AE1777" i="2" s="1"/>
  <c r="V1775" i="2"/>
  <c r="AB1770" i="2"/>
  <c r="AC1388" i="2"/>
  <c r="V1368" i="2"/>
  <c r="W1368" i="2" s="1"/>
  <c r="X1368" i="2" s="1"/>
  <c r="V1364" i="2"/>
  <c r="W1364" i="2" s="1"/>
  <c r="X1364" i="2" s="1"/>
  <c r="AB1296" i="2"/>
  <c r="V1284" i="2"/>
  <c r="W1284" i="2" s="1"/>
  <c r="X1284" i="2" s="1"/>
  <c r="V1282" i="2"/>
  <c r="W1282" i="2" s="1"/>
  <c r="X1282" i="2" s="1"/>
  <c r="AC907" i="2"/>
  <c r="AE907" i="2" s="1"/>
  <c r="AF907" i="2" s="1"/>
  <c r="AB907" i="2"/>
  <c r="AC902" i="2"/>
  <c r="AE902" i="2" s="1"/>
  <c r="AB902" i="2"/>
  <c r="AB600" i="2"/>
  <c r="AC600" i="2"/>
  <c r="AE2186" i="2"/>
  <c r="AE1918" i="2"/>
  <c r="AE1906" i="2"/>
  <c r="AE1894" i="2"/>
  <c r="AE1882" i="2"/>
  <c r="AE1832" i="2"/>
  <c r="AB1827" i="2"/>
  <c r="AE1820" i="2"/>
  <c r="AB1815" i="2"/>
  <c r="AE1806" i="2"/>
  <c r="AB1801" i="2"/>
  <c r="AB1796" i="2"/>
  <c r="AC1789" i="2"/>
  <c r="AE1789" i="2" s="1"/>
  <c r="AC1772" i="2"/>
  <c r="AE1772" i="2" s="1"/>
  <c r="AF1772" i="2" s="1"/>
  <c r="AC1386" i="2"/>
  <c r="AC1384" i="2"/>
  <c r="AB1380" i="2"/>
  <c r="AC1380" i="2"/>
  <c r="AC1353" i="2"/>
  <c r="AC1351" i="2"/>
  <c r="AB1286" i="2"/>
  <c r="AC1286" i="2"/>
  <c r="AC899" i="2"/>
  <c r="AE899" i="2" s="1"/>
  <c r="AF899" i="2" s="1"/>
  <c r="AB899" i="2"/>
  <c r="AB1355" i="2"/>
  <c r="AB1298" i="2"/>
  <c r="AC1298" i="2"/>
  <c r="AC904" i="2"/>
  <c r="AE904" i="2" s="1"/>
  <c r="AB904" i="2"/>
  <c r="V2366" i="2"/>
  <c r="AF2366" i="2" s="1"/>
  <c r="AE2359" i="2"/>
  <c r="AF2359" i="2" s="1"/>
  <c r="V2350" i="2"/>
  <c r="AF2350" i="2" s="1"/>
  <c r="AE2343" i="2"/>
  <c r="AF2343" i="2" s="1"/>
  <c r="V2341" i="2"/>
  <c r="W2341" i="2" s="1"/>
  <c r="X2341" i="2" s="1"/>
  <c r="V2207" i="2"/>
  <c r="W2207" i="2" s="1"/>
  <c r="X2207" i="2" s="1"/>
  <c r="V2200" i="2"/>
  <c r="AE2195" i="2"/>
  <c r="V2188" i="2"/>
  <c r="AE1927" i="2"/>
  <c r="V1920" i="2"/>
  <c r="AE1915" i="2"/>
  <c r="V1908" i="2"/>
  <c r="AE1903" i="2"/>
  <c r="V1896" i="2"/>
  <c r="AE1891" i="2"/>
  <c r="AB1886" i="2"/>
  <c r="V1884" i="2"/>
  <c r="AE1841" i="2"/>
  <c r="AB1836" i="2"/>
  <c r="V1834" i="2"/>
  <c r="AE1829" i="2"/>
  <c r="AB1824" i="2"/>
  <c r="V1822" i="2"/>
  <c r="AE1817" i="2"/>
  <c r="AB1812" i="2"/>
  <c r="V1808" i="2"/>
  <c r="AE1803" i="2"/>
  <c r="AC1798" i="2"/>
  <c r="AE1798" i="2" s="1"/>
  <c r="AB1798" i="2"/>
  <c r="AB1791" i="2"/>
  <c r="AB1786" i="2"/>
  <c r="V1784" i="2"/>
  <c r="AC1781" i="2"/>
  <c r="AE1781" i="2" s="1"/>
  <c r="V1779" i="2"/>
  <c r="V1386" i="2"/>
  <c r="W1386" i="2" s="1"/>
  <c r="X1386" i="2" s="1"/>
  <c r="AB1367" i="2"/>
  <c r="V1355" i="2"/>
  <c r="W1355" i="2" s="1"/>
  <c r="X1355" i="2" s="1"/>
  <c r="V1353" i="2"/>
  <c r="W1353" i="2" s="1"/>
  <c r="X1353" i="2" s="1"/>
  <c r="V1298" i="2"/>
  <c r="W1298" i="2" s="1"/>
  <c r="X1298" i="2" s="1"/>
  <c r="AC901" i="2"/>
  <c r="AE901" i="2" s="1"/>
  <c r="AF901" i="2" s="1"/>
  <c r="AB901" i="2"/>
  <c r="AE1886" i="2"/>
  <c r="AE1836" i="2"/>
  <c r="AE1824" i="2"/>
  <c r="AE1812" i="2"/>
  <c r="AE1786" i="2"/>
  <c r="AB1357" i="2"/>
  <c r="AC1357" i="2"/>
  <c r="AC1293" i="2"/>
  <c r="AC1291" i="2"/>
  <c r="AB1285" i="2"/>
  <c r="AC1285" i="2"/>
  <c r="AB617" i="2"/>
  <c r="AC617" i="2"/>
  <c r="AE617" i="2" s="1"/>
  <c r="V2936" i="2"/>
  <c r="V2924" i="2"/>
  <c r="V2906" i="2"/>
  <c r="AE2370" i="2"/>
  <c r="AF2370" i="2" s="1"/>
  <c r="V2361" i="2"/>
  <c r="W2361" i="2" s="1"/>
  <c r="X2361" i="2" s="1"/>
  <c r="AE2354" i="2"/>
  <c r="AF2354" i="2" s="1"/>
  <c r="V2345" i="2"/>
  <c r="W2345" i="2" s="1"/>
  <c r="X2345" i="2" s="1"/>
  <c r="V2202" i="2"/>
  <c r="V2190" i="2"/>
  <c r="V1922" i="2"/>
  <c r="V1910" i="2"/>
  <c r="V1898" i="2"/>
  <c r="V1886" i="2"/>
  <c r="V1836" i="2"/>
  <c r="V1824" i="2"/>
  <c r="AE1819" i="2"/>
  <c r="V1812" i="2"/>
  <c r="V1810" i="2"/>
  <c r="AE1805" i="2"/>
  <c r="V1791" i="2"/>
  <c r="V1781" i="2"/>
  <c r="V1367" i="2"/>
  <c r="W1367" i="2" s="1"/>
  <c r="X1367" i="2" s="1"/>
  <c r="V1365" i="2"/>
  <c r="W1365" i="2" s="1"/>
  <c r="X1365" i="2" s="1"/>
  <c r="V1357" i="2"/>
  <c r="W1357" i="2" s="1"/>
  <c r="X1357" i="2" s="1"/>
  <c r="V1285" i="2"/>
  <c r="W1285" i="2" s="1"/>
  <c r="X1285" i="2" s="1"/>
  <c r="V1281" i="2"/>
  <c r="W1281" i="2" s="1"/>
  <c r="X1281" i="2" s="1"/>
  <c r="AB1297" i="2"/>
  <c r="AC1297" i="2"/>
  <c r="AC903" i="2"/>
  <c r="AE903" i="2" s="1"/>
  <c r="AB903" i="2"/>
  <c r="V1838" i="2"/>
  <c r="V1826" i="2"/>
  <c r="V1814" i="2"/>
  <c r="V1800" i="2"/>
  <c r="V1793" i="2"/>
  <c r="V1788" i="2"/>
  <c r="AE1773" i="2"/>
  <c r="V1379" i="2"/>
  <c r="W1379" i="2" s="1"/>
  <c r="X1379" i="2" s="1"/>
  <c r="V1377" i="2"/>
  <c r="W1377" i="2" s="1"/>
  <c r="X1377" i="2" s="1"/>
  <c r="V1369" i="2"/>
  <c r="W1369" i="2" s="1"/>
  <c r="X1369" i="2" s="1"/>
  <c r="V1297" i="2"/>
  <c r="W1297" i="2" s="1"/>
  <c r="X1297" i="2" s="1"/>
  <c r="V1293" i="2"/>
  <c r="W1293" i="2" s="1"/>
  <c r="X1293" i="2" s="1"/>
  <c r="V903" i="2"/>
  <c r="W903" i="2" s="1"/>
  <c r="X903" i="2" s="1"/>
  <c r="AE1890" i="2"/>
  <c r="V1883" i="2"/>
  <c r="AE1840" i="2"/>
  <c r="V1833" i="2"/>
  <c r="AE1828" i="2"/>
  <c r="V1821" i="2"/>
  <c r="AE1816" i="2"/>
  <c r="AE1811" i="2"/>
  <c r="V1807" i="2"/>
  <c r="AE1802" i="2"/>
  <c r="AE1797" i="2"/>
  <c r="AC1790" i="2"/>
  <c r="AE1790" i="2" s="1"/>
  <c r="AB1790" i="2"/>
  <c r="V1783" i="2"/>
  <c r="V1778" i="2"/>
  <c r="V1771" i="2"/>
  <c r="W1771" i="2" s="1"/>
  <c r="X1771" i="2" s="1"/>
  <c r="V1769" i="2"/>
  <c r="W1769" i="2" s="1"/>
  <c r="X1769" i="2" s="1"/>
  <c r="AB1381" i="2"/>
  <c r="AC1381" i="2"/>
  <c r="AB1356" i="2"/>
  <c r="AC1356" i="2"/>
  <c r="V1354" i="2"/>
  <c r="W1354" i="2" s="1"/>
  <c r="X1354" i="2" s="1"/>
  <c r="AC900" i="2"/>
  <c r="AE900" i="2" s="1"/>
  <c r="AB900" i="2"/>
  <c r="V1374" i="2"/>
  <c r="W1374" i="2" s="1"/>
  <c r="X1374" i="2" s="1"/>
  <c r="V1363" i="2"/>
  <c r="W1363" i="2" s="1"/>
  <c r="X1363" i="2" s="1"/>
  <c r="V1350" i="2"/>
  <c r="W1350" i="2" s="1"/>
  <c r="X1350" i="2" s="1"/>
  <c r="V1292" i="2"/>
  <c r="W1292" i="2" s="1"/>
  <c r="X1292" i="2" s="1"/>
  <c r="V1279" i="2"/>
  <c r="W1279" i="2" s="1"/>
  <c r="X1279" i="2" s="1"/>
  <c r="AC896" i="2"/>
  <c r="AC894" i="2"/>
  <c r="AC892" i="2"/>
  <c r="AC890" i="2"/>
  <c r="AC888" i="2"/>
  <c r="AE888" i="2" s="1"/>
  <c r="AC836" i="2"/>
  <c r="AE836" i="2" s="1"/>
  <c r="AC834" i="2"/>
  <c r="AE834" i="2" s="1"/>
  <c r="AC832" i="2"/>
  <c r="AE832" i="2" s="1"/>
  <c r="AC830" i="2"/>
  <c r="AE830" i="2" s="1"/>
  <c r="AC828" i="2"/>
  <c r="AE828" i="2" s="1"/>
  <c r="AC826" i="2"/>
  <c r="AE826" i="2" s="1"/>
  <c r="AC824" i="2"/>
  <c r="AE824" i="2" s="1"/>
  <c r="AC822" i="2"/>
  <c r="AE822" i="2" s="1"/>
  <c r="AC820" i="2"/>
  <c r="AE820" i="2" s="1"/>
  <c r="AC818" i="2"/>
  <c r="AE818" i="2" s="1"/>
  <c r="AC816" i="2"/>
  <c r="AE816" i="2" s="1"/>
  <c r="AC814" i="2"/>
  <c r="AE814" i="2" s="1"/>
  <c r="AC812" i="2"/>
  <c r="AE812" i="2" s="1"/>
  <c r="AC810" i="2"/>
  <c r="AE810" i="2" s="1"/>
  <c r="AC808" i="2"/>
  <c r="AE808" i="2" s="1"/>
  <c r="AC806" i="2"/>
  <c r="AE806" i="2" s="1"/>
  <c r="AC804" i="2"/>
  <c r="AE804" i="2" s="1"/>
  <c r="AC802" i="2"/>
  <c r="AE802" i="2" s="1"/>
  <c r="AC800" i="2"/>
  <c r="AE800" i="2" s="1"/>
  <c r="AC798" i="2"/>
  <c r="AE798" i="2" s="1"/>
  <c r="AC796" i="2"/>
  <c r="AE796" i="2" s="1"/>
  <c r="AC794" i="2"/>
  <c r="AE794" i="2" s="1"/>
  <c r="AC792" i="2"/>
  <c r="AE792" i="2" s="1"/>
  <c r="AC790" i="2"/>
  <c r="AE790" i="2" s="1"/>
  <c r="AC788" i="2"/>
  <c r="AE788" i="2" s="1"/>
  <c r="AC786" i="2"/>
  <c r="AE786" i="2" s="1"/>
  <c r="AC784" i="2"/>
  <c r="AE784" i="2" s="1"/>
  <c r="AC782" i="2"/>
  <c r="AE782" i="2" s="1"/>
  <c r="AC780" i="2"/>
  <c r="AE780" i="2" s="1"/>
  <c r="AC778" i="2"/>
  <c r="AE778" i="2" s="1"/>
  <c r="AC776" i="2"/>
  <c r="AE776" i="2" s="1"/>
  <c r="AC774" i="2"/>
  <c r="AE774" i="2" s="1"/>
  <c r="AC772" i="2"/>
  <c r="AE772" i="2" s="1"/>
  <c r="AC770" i="2"/>
  <c r="AE770" i="2" s="1"/>
  <c r="AC768" i="2"/>
  <c r="AE768" i="2" s="1"/>
  <c r="AC766" i="2"/>
  <c r="AE766" i="2" s="1"/>
  <c r="AC764" i="2"/>
  <c r="AE764" i="2" s="1"/>
  <c r="AC762" i="2"/>
  <c r="AE762" i="2" s="1"/>
  <c r="AC691" i="2"/>
  <c r="AE691" i="2" s="1"/>
  <c r="AC689" i="2"/>
  <c r="AE689" i="2" s="1"/>
  <c r="AE687" i="2"/>
  <c r="AE685" i="2"/>
  <c r="AE683" i="2"/>
  <c r="V617" i="2"/>
  <c r="AE607" i="2"/>
  <c r="AG607" i="2" s="1"/>
  <c r="V600" i="2"/>
  <c r="V1796" i="2"/>
  <c r="V1794" i="2"/>
  <c r="AE1787" i="2"/>
  <c r="V1385" i="2"/>
  <c r="W1385" i="2" s="1"/>
  <c r="X1385" i="2" s="1"/>
  <c r="V1372" i="2"/>
  <c r="W1372" i="2" s="1"/>
  <c r="X1372" i="2" s="1"/>
  <c r="V1361" i="2"/>
  <c r="W1361" i="2" s="1"/>
  <c r="X1361" i="2" s="1"/>
  <c r="V1301" i="2"/>
  <c r="W1301" i="2" s="1"/>
  <c r="X1301" i="2" s="1"/>
  <c r="V1290" i="2"/>
  <c r="W1290" i="2" s="1"/>
  <c r="X1290" i="2" s="1"/>
  <c r="V1277" i="2"/>
  <c r="W1277" i="2" s="1"/>
  <c r="X1277" i="2" s="1"/>
  <c r="AC619" i="2"/>
  <c r="AC614" i="2"/>
  <c r="AE614" i="2" s="1"/>
  <c r="AB328" i="2"/>
  <c r="AC328" i="2"/>
  <c r="AE328" i="2" s="1"/>
  <c r="AG149" i="2"/>
  <c r="V898" i="2"/>
  <c r="AG898" i="2" s="1"/>
  <c r="AC609" i="2"/>
  <c r="AE609" i="2" s="1"/>
  <c r="AG609" i="2" s="1"/>
  <c r="AB578" i="2"/>
  <c r="AC578" i="2"/>
  <c r="AB481" i="2"/>
  <c r="AC481" i="2"/>
  <c r="AE481" i="2" s="1"/>
  <c r="AC85" i="2"/>
  <c r="AE85" i="2" s="1"/>
  <c r="AB85" i="2"/>
  <c r="V85" i="2"/>
  <c r="W85" i="2" s="1"/>
  <c r="X85" i="2" s="1"/>
  <c r="AC30" i="2"/>
  <c r="AE30" i="2" s="1"/>
  <c r="AB30" i="2"/>
  <c r="V30" i="2"/>
  <c r="W30" i="2" s="1"/>
  <c r="X30" i="2" s="1"/>
  <c r="AC2600" i="2"/>
  <c r="AB2600" i="2"/>
  <c r="V888" i="2"/>
  <c r="V836" i="2"/>
  <c r="V834" i="2"/>
  <c r="V832" i="2"/>
  <c r="V830" i="2"/>
  <c r="V828" i="2"/>
  <c r="V826" i="2"/>
  <c r="V824" i="2"/>
  <c r="V822" i="2"/>
  <c r="V820" i="2"/>
  <c r="V818" i="2"/>
  <c r="V816" i="2"/>
  <c r="V814" i="2"/>
  <c r="V812" i="2"/>
  <c r="V810" i="2"/>
  <c r="V808" i="2"/>
  <c r="V806" i="2"/>
  <c r="V804" i="2"/>
  <c r="V802" i="2"/>
  <c r="V800" i="2"/>
  <c r="V798" i="2"/>
  <c r="V796" i="2"/>
  <c r="V794" i="2"/>
  <c r="V792" i="2"/>
  <c r="V790" i="2"/>
  <c r="V788" i="2"/>
  <c r="V786" i="2"/>
  <c r="V784" i="2"/>
  <c r="V782" i="2"/>
  <c r="V780" i="2"/>
  <c r="V778" i="2"/>
  <c r="V776" i="2"/>
  <c r="V774" i="2"/>
  <c r="V772" i="2"/>
  <c r="V770" i="2"/>
  <c r="V768" i="2"/>
  <c r="V766" i="2"/>
  <c r="V764" i="2"/>
  <c r="V762" i="2"/>
  <c r="V691" i="2"/>
  <c r="AC680" i="2"/>
  <c r="AC616" i="2"/>
  <c r="AE616" i="2" s="1"/>
  <c r="AB575" i="2"/>
  <c r="AC575" i="2"/>
  <c r="AC378" i="2"/>
  <c r="AE378" i="2" s="1"/>
  <c r="AG338" i="2"/>
  <c r="AB621" i="2"/>
  <c r="AC621" i="2"/>
  <c r="AE621" i="2" s="1"/>
  <c r="AB95" i="2"/>
  <c r="AC95" i="2"/>
  <c r="V95" i="2"/>
  <c r="W95" i="2" s="1"/>
  <c r="X95" i="2" s="1"/>
  <c r="AB673" i="2"/>
  <c r="AC673" i="2"/>
  <c r="AE673" i="2" s="1"/>
  <c r="AB4649" i="2"/>
  <c r="AC4649" i="2"/>
  <c r="AE4649" i="2" s="1"/>
  <c r="V908" i="2"/>
  <c r="V906" i="2"/>
  <c r="V904" i="2"/>
  <c r="V902" i="2"/>
  <c r="V900" i="2"/>
  <c r="V621" i="2"/>
  <c r="AE606" i="2"/>
  <c r="AG606" i="2" s="1"/>
  <c r="AC65" i="2"/>
  <c r="AE65" i="2" s="1"/>
  <c r="AB65" i="2"/>
  <c r="V65" i="2"/>
  <c r="W65" i="2" s="1"/>
  <c r="X65" i="2" s="1"/>
  <c r="AC5050" i="2"/>
  <c r="AE5050" i="2" s="1"/>
  <c r="AB5050" i="2"/>
  <c r="V1375" i="2"/>
  <c r="W1375" i="2" s="1"/>
  <c r="X1375" i="2" s="1"/>
  <c r="V1362" i="2"/>
  <c r="W1362" i="2" s="1"/>
  <c r="X1362" i="2" s="1"/>
  <c r="V1351" i="2"/>
  <c r="W1351" i="2" s="1"/>
  <c r="X1351" i="2" s="1"/>
  <c r="V1291" i="2"/>
  <c r="W1291" i="2" s="1"/>
  <c r="X1291" i="2" s="1"/>
  <c r="V1280" i="2"/>
  <c r="W1280" i="2" s="1"/>
  <c r="X1280" i="2" s="1"/>
  <c r="AC897" i="2"/>
  <c r="AC895" i="2"/>
  <c r="AC893" i="2"/>
  <c r="AC891" i="2"/>
  <c r="AC889" i="2"/>
  <c r="AE889" i="2" s="1"/>
  <c r="AC837" i="2"/>
  <c r="AE837" i="2" s="1"/>
  <c r="AC835" i="2"/>
  <c r="AE835" i="2" s="1"/>
  <c r="AC833" i="2"/>
  <c r="AE833" i="2" s="1"/>
  <c r="AC831" i="2"/>
  <c r="AE831" i="2" s="1"/>
  <c r="AC829" i="2"/>
  <c r="AE829" i="2" s="1"/>
  <c r="AC827" i="2"/>
  <c r="AE827" i="2" s="1"/>
  <c r="AC825" i="2"/>
  <c r="AE825" i="2" s="1"/>
  <c r="AC823" i="2"/>
  <c r="AE823" i="2" s="1"/>
  <c r="AC821" i="2"/>
  <c r="AE821" i="2" s="1"/>
  <c r="AC819" i="2"/>
  <c r="AE819" i="2" s="1"/>
  <c r="AC817" i="2"/>
  <c r="AE817" i="2" s="1"/>
  <c r="AC815" i="2"/>
  <c r="AE815" i="2" s="1"/>
  <c r="AC813" i="2"/>
  <c r="AE813" i="2" s="1"/>
  <c r="AC811" i="2"/>
  <c r="AE811" i="2" s="1"/>
  <c r="AC809" i="2"/>
  <c r="AE809" i="2" s="1"/>
  <c r="AC807" i="2"/>
  <c r="AE807" i="2" s="1"/>
  <c r="AC805" i="2"/>
  <c r="AE805" i="2" s="1"/>
  <c r="AC803" i="2"/>
  <c r="AE803" i="2" s="1"/>
  <c r="AC801" i="2"/>
  <c r="AE801" i="2" s="1"/>
  <c r="AC799" i="2"/>
  <c r="AE799" i="2" s="1"/>
  <c r="AC797" i="2"/>
  <c r="AE797" i="2" s="1"/>
  <c r="AC795" i="2"/>
  <c r="AE795" i="2" s="1"/>
  <c r="AC793" i="2"/>
  <c r="AE793" i="2" s="1"/>
  <c r="AC791" i="2"/>
  <c r="AE791" i="2" s="1"/>
  <c r="AC789" i="2"/>
  <c r="AE789" i="2" s="1"/>
  <c r="AC787" i="2"/>
  <c r="AE787" i="2" s="1"/>
  <c r="AC785" i="2"/>
  <c r="AE785" i="2" s="1"/>
  <c r="AC783" i="2"/>
  <c r="AE783" i="2" s="1"/>
  <c r="AC781" i="2"/>
  <c r="AE781" i="2" s="1"/>
  <c r="AC779" i="2"/>
  <c r="AE779" i="2" s="1"/>
  <c r="AC777" i="2"/>
  <c r="AE777" i="2" s="1"/>
  <c r="AC775" i="2"/>
  <c r="AE775" i="2" s="1"/>
  <c r="AC773" i="2"/>
  <c r="AE773" i="2" s="1"/>
  <c r="AC771" i="2"/>
  <c r="AE771" i="2" s="1"/>
  <c r="AC769" i="2"/>
  <c r="AE769" i="2" s="1"/>
  <c r="AC767" i="2"/>
  <c r="AE767" i="2" s="1"/>
  <c r="AC765" i="2"/>
  <c r="AE765" i="2" s="1"/>
  <c r="AC763" i="2"/>
  <c r="AE763" i="2" s="1"/>
  <c r="AC761" i="2"/>
  <c r="AE761" i="2" s="1"/>
  <c r="AC690" i="2"/>
  <c r="AE690" i="2" s="1"/>
  <c r="AC688" i="2"/>
  <c r="AE688" i="2" s="1"/>
  <c r="AC686" i="2"/>
  <c r="AE686" i="2" s="1"/>
  <c r="AC684" i="2"/>
  <c r="AE684" i="2" s="1"/>
  <c r="AB618" i="2"/>
  <c r="AC618" i="2"/>
  <c r="AE618" i="2" s="1"/>
  <c r="AE613" i="2"/>
  <c r="AG613" i="2" s="1"/>
  <c r="V611" i="2"/>
  <c r="AG611" i="2" s="1"/>
  <c r="AE577" i="2"/>
  <c r="AG577" i="2" s="1"/>
  <c r="AB246" i="2"/>
  <c r="AC246" i="2"/>
  <c r="AE246" i="2" s="1"/>
  <c r="V246" i="2"/>
  <c r="AB188" i="2"/>
  <c r="AC188" i="2"/>
  <c r="AE188" i="2" s="1"/>
  <c r="V1795" i="2"/>
  <c r="V1786" i="2"/>
  <c r="V1384" i="2"/>
  <c r="W1384" i="2" s="1"/>
  <c r="X1384" i="2" s="1"/>
  <c r="V1373" i="2"/>
  <c r="W1373" i="2" s="1"/>
  <c r="X1373" i="2" s="1"/>
  <c r="V1360" i="2"/>
  <c r="W1360" i="2" s="1"/>
  <c r="X1360" i="2" s="1"/>
  <c r="V1302" i="2"/>
  <c r="W1302" i="2" s="1"/>
  <c r="X1302" i="2" s="1"/>
  <c r="V1289" i="2"/>
  <c r="W1289" i="2" s="1"/>
  <c r="X1289" i="2" s="1"/>
  <c r="V1278" i="2"/>
  <c r="W1278" i="2" s="1"/>
  <c r="X1278" i="2" s="1"/>
  <c r="AB684" i="2"/>
  <c r="V682" i="2"/>
  <c r="AC682" i="2"/>
  <c r="AE682" i="2" s="1"/>
  <c r="AF682" i="2" s="1"/>
  <c r="AC608" i="2"/>
  <c r="AE608" i="2" s="1"/>
  <c r="AB503" i="2"/>
  <c r="AC503" i="2"/>
  <c r="AE503" i="2" s="1"/>
  <c r="AB273" i="2"/>
  <c r="AC273" i="2"/>
  <c r="AE273" i="2" s="1"/>
  <c r="AG273" i="2" s="1"/>
  <c r="V25" i="2"/>
  <c r="AC25" i="2"/>
  <c r="AE25" i="2" s="1"/>
  <c r="AC5028" i="2"/>
  <c r="AE5028" i="2" s="1"/>
  <c r="AB5028" i="2"/>
  <c r="AB679" i="2"/>
  <c r="AC679" i="2"/>
  <c r="AC615" i="2"/>
  <c r="AE615" i="2" s="1"/>
  <c r="AG615" i="2" s="1"/>
  <c r="AC582" i="2"/>
  <c r="AB208" i="2"/>
  <c r="AC208" i="2"/>
  <c r="AB125" i="2"/>
  <c r="AC125" i="2"/>
  <c r="AE125" i="2" s="1"/>
  <c r="V125" i="2"/>
  <c r="AC55" i="2"/>
  <c r="AE55" i="2" s="1"/>
  <c r="AF55" i="2" s="1"/>
  <c r="AB55" i="2"/>
  <c r="V55" i="2"/>
  <c r="W55" i="2" s="1"/>
  <c r="X55" i="2" s="1"/>
  <c r="AB625" i="2"/>
  <c r="AC625" i="2"/>
  <c r="AB603" i="2"/>
  <c r="AC603" i="2"/>
  <c r="V615" i="2"/>
  <c r="V603" i="2"/>
  <c r="AB553" i="2"/>
  <c r="AC553" i="2"/>
  <c r="AG334" i="2"/>
  <c r="AB141" i="2"/>
  <c r="AC141" i="2"/>
  <c r="AE141" i="2" s="1"/>
  <c r="V141" i="2"/>
  <c r="AC678" i="2"/>
  <c r="AE678" i="2" s="1"/>
  <c r="AG678" i="2" s="1"/>
  <c r="V625" i="2"/>
  <c r="V618" i="2"/>
  <c r="V616" i="2"/>
  <c r="V614" i="2"/>
  <c r="V612" i="2"/>
  <c r="AG612" i="2" s="1"/>
  <c r="V610" i="2"/>
  <c r="AG610" i="2" s="1"/>
  <c r="V608" i="2"/>
  <c r="AC580" i="2"/>
  <c r="V578" i="2"/>
  <c r="V553" i="2"/>
  <c r="AC500" i="2"/>
  <c r="AC493" i="2"/>
  <c r="V481" i="2"/>
  <c r="AC390" i="2"/>
  <c r="V380" i="2"/>
  <c r="V378" i="2"/>
  <c r="V371" i="2"/>
  <c r="V369" i="2"/>
  <c r="V345" i="2"/>
  <c r="V328" i="2"/>
  <c r="AC238" i="2"/>
  <c r="AE238" i="2" s="1"/>
  <c r="AG238" i="2" s="1"/>
  <c r="V226" i="2"/>
  <c r="V188" i="2"/>
  <c r="AC156" i="2"/>
  <c r="AE156" i="2" s="1"/>
  <c r="AC90" i="2"/>
  <c r="AE90" i="2" s="1"/>
  <c r="AC87" i="2"/>
  <c r="AE87" i="2" s="1"/>
  <c r="AF87" i="2" s="1"/>
  <c r="AC82" i="2"/>
  <c r="AE82" i="2" s="1"/>
  <c r="AC79" i="2"/>
  <c r="AE79" i="2" s="1"/>
  <c r="AF79" i="2" s="1"/>
  <c r="AC62" i="2"/>
  <c r="AE62" i="2" s="1"/>
  <c r="AC57" i="2"/>
  <c r="AE57" i="2" s="1"/>
  <c r="AF57" i="2" s="1"/>
  <c r="AC52" i="2"/>
  <c r="AE52" i="2" s="1"/>
  <c r="AC46" i="2"/>
  <c r="AE46" i="2" s="1"/>
  <c r="AF46" i="2" s="1"/>
  <c r="AC40" i="2"/>
  <c r="AE40" i="2" s="1"/>
  <c r="AC36" i="2"/>
  <c r="AE36" i="2" s="1"/>
  <c r="AF36" i="2" s="1"/>
  <c r="AC675" i="2"/>
  <c r="AE675" i="2" s="1"/>
  <c r="AC78" i="2"/>
  <c r="AE78" i="2" s="1"/>
  <c r="AB5577" i="2"/>
  <c r="V5050" i="2"/>
  <c r="AE5045" i="2"/>
  <c r="AB5040" i="2"/>
  <c r="AB5030" i="2"/>
  <c r="V5028" i="2"/>
  <c r="V4649" i="2"/>
  <c r="V2881" i="2"/>
  <c r="AE2878" i="2"/>
  <c r="AE2875" i="2"/>
  <c r="AE2872" i="2"/>
  <c r="AE2616" i="2"/>
  <c r="AE2613" i="2"/>
  <c r="AB2610" i="2"/>
  <c r="AC2605" i="2"/>
  <c r="AB2605" i="2"/>
  <c r="V689" i="2"/>
  <c r="V687" i="2"/>
  <c r="V601" i="2"/>
  <c r="AG601" i="2" s="1"/>
  <c r="AC290" i="2"/>
  <c r="AE290" i="2" s="1"/>
  <c r="AG290" i="2" s="1"/>
  <c r="V288" i="2"/>
  <c r="AC223" i="2"/>
  <c r="AE223" i="2" s="1"/>
  <c r="AC153" i="2"/>
  <c r="AE153" i="2" s="1"/>
  <c r="AG153" i="2" s="1"/>
  <c r="AC129" i="2"/>
  <c r="AE129" i="2" s="1"/>
  <c r="D30" i="2"/>
  <c r="E30" i="2" s="1"/>
  <c r="AC670" i="2"/>
  <c r="AE670" i="2" s="1"/>
  <c r="AE5577" i="2"/>
  <c r="AE5030" i="2"/>
  <c r="AE2610" i="2"/>
  <c r="AC2597" i="2"/>
  <c r="AB2597" i="2"/>
  <c r="AC2324" i="2"/>
  <c r="AB2324" i="2"/>
  <c r="AC272" i="2"/>
  <c r="AE272" i="2" s="1"/>
  <c r="AC216" i="2"/>
  <c r="AE216" i="2" s="1"/>
  <c r="AE203" i="2"/>
  <c r="AC148" i="2"/>
  <c r="AE148" i="2" s="1"/>
  <c r="AC136" i="2"/>
  <c r="AE136" i="2" s="1"/>
  <c r="V117" i="2"/>
  <c r="V109" i="2"/>
  <c r="V101" i="2"/>
  <c r="AB18" i="2"/>
  <c r="AB8" i="2"/>
  <c r="AC1878" i="2"/>
  <c r="AE1878" i="2" s="1"/>
  <c r="AC285" i="2"/>
  <c r="AE285" i="2" s="1"/>
  <c r="AB6076" i="2"/>
  <c r="V5577" i="2"/>
  <c r="AB5042" i="2"/>
  <c r="V5040" i="2"/>
  <c r="AB5032" i="2"/>
  <c r="V5030" i="2"/>
  <c r="AE4653" i="2"/>
  <c r="AB2334" i="2"/>
  <c r="V575" i="2"/>
  <c r="V390" i="2"/>
  <c r="AC379" i="2"/>
  <c r="AE379" i="2" s="1"/>
  <c r="AC372" i="2"/>
  <c r="AE372" i="2" s="1"/>
  <c r="AC370" i="2"/>
  <c r="AE370" i="2" s="1"/>
  <c r="AC368" i="2"/>
  <c r="AE368" i="2" s="1"/>
  <c r="AC344" i="2"/>
  <c r="AE344" i="2" s="1"/>
  <c r="AF8" i="2"/>
  <c r="AC2607" i="2"/>
  <c r="AE2607" i="2" s="1"/>
  <c r="AB2607" i="2"/>
  <c r="V680" i="2"/>
  <c r="V622" i="2"/>
  <c r="AG622" i="2" s="1"/>
  <c r="V582" i="2"/>
  <c r="V502" i="2"/>
  <c r="AG502" i="2" s="1"/>
  <c r="V495" i="2"/>
  <c r="V392" i="2"/>
  <c r="AC381" i="2"/>
  <c r="AC334" i="2"/>
  <c r="AE334" i="2" s="1"/>
  <c r="V315" i="2"/>
  <c r="AE312" i="2"/>
  <c r="V272" i="2"/>
  <c r="AC245" i="2"/>
  <c r="AE245" i="2" s="1"/>
  <c r="AC189" i="2"/>
  <c r="AE189" i="2" s="1"/>
  <c r="AG189" i="2" s="1"/>
  <c r="V187" i="2"/>
  <c r="AE184" i="2"/>
  <c r="V148" i="2"/>
  <c r="AC133" i="2"/>
  <c r="AE133" i="2" s="1"/>
  <c r="AG133" i="2" s="1"/>
  <c r="AB89" i="2"/>
  <c r="AB81" i="2"/>
  <c r="AB61" i="2"/>
  <c r="AB48" i="2"/>
  <c r="AB38" i="2"/>
  <c r="AF29" i="2"/>
  <c r="AC26" i="2"/>
  <c r="AE26" i="2" s="1"/>
  <c r="AF26" i="2" s="1"/>
  <c r="V18" i="2"/>
  <c r="AC14" i="2"/>
  <c r="AE14" i="2" s="1"/>
  <c r="AC11" i="2"/>
  <c r="AE11" i="2" s="1"/>
  <c r="AF11" i="2" s="1"/>
  <c r="V8" i="2"/>
  <c r="W8" i="2" s="1"/>
  <c r="X8" i="2" s="1"/>
  <c r="AC3889" i="2"/>
  <c r="AE3889" i="2" s="1"/>
  <c r="AC667" i="2"/>
  <c r="AE667" i="2" s="1"/>
  <c r="AB6078" i="2"/>
  <c r="V6076" i="2"/>
  <c r="AB5044" i="2"/>
  <c r="V5042" i="2"/>
  <c r="V4648" i="2"/>
  <c r="V4645" i="2"/>
  <c r="V4642" i="2"/>
  <c r="V4204" i="2"/>
  <c r="V4201" i="2"/>
  <c r="V4198" i="2"/>
  <c r="V4195" i="2"/>
  <c r="V4192" i="2"/>
  <c r="V4189" i="2"/>
  <c r="V4186" i="2"/>
  <c r="V4183" i="2"/>
  <c r="V4180" i="2"/>
  <c r="V4177" i="2"/>
  <c r="V4174" i="2"/>
  <c r="V4171" i="2"/>
  <c r="V3886" i="2"/>
  <c r="V3883" i="2"/>
  <c r="V3880" i="2"/>
  <c r="V3877" i="2"/>
  <c r="V3874" i="2"/>
  <c r="V3545" i="2"/>
  <c r="V3542" i="2"/>
  <c r="V3539" i="2"/>
  <c r="V3536" i="2"/>
  <c r="V3533" i="2"/>
  <c r="V3530" i="2"/>
  <c r="V3265" i="2"/>
  <c r="V3262" i="2"/>
  <c r="V3259" i="2"/>
  <c r="V3256" i="2"/>
  <c r="V3253" i="2"/>
  <c r="V2886" i="2"/>
  <c r="AC2591" i="2"/>
  <c r="AE2591" i="2" s="1"/>
  <c r="AB2591" i="2"/>
  <c r="AB308" i="2"/>
  <c r="AC308" i="2"/>
  <c r="AE308" i="2" s="1"/>
  <c r="AF89" i="2"/>
  <c r="AF81" i="2"/>
  <c r="V2880" i="2"/>
  <c r="V2877" i="2"/>
  <c r="V2874" i="2"/>
  <c r="V2871" i="2"/>
  <c r="V2615" i="2"/>
  <c r="V2599" i="2"/>
  <c r="W2599" i="2" s="1"/>
  <c r="X2599" i="2" s="1"/>
  <c r="AC2339" i="2"/>
  <c r="AB2339" i="2"/>
  <c r="AB2315" i="2"/>
  <c r="AC2315" i="2"/>
  <c r="AE2315" i="2" s="1"/>
  <c r="AB77" i="2"/>
  <c r="AC77" i="2"/>
  <c r="AE77" i="2" s="1"/>
  <c r="AF77" i="2" s="1"/>
  <c r="V497" i="2"/>
  <c r="AE389" i="2"/>
  <c r="V381" i="2"/>
  <c r="V379" i="2"/>
  <c r="V372" i="2"/>
  <c r="V370" i="2"/>
  <c r="V368" i="2"/>
  <c r="V344" i="2"/>
  <c r="AE309" i="2"/>
  <c r="V292" i="2"/>
  <c r="V245" i="2"/>
  <c r="AE157" i="2"/>
  <c r="V155" i="2"/>
  <c r="AC91" i="2"/>
  <c r="AE91" i="2" s="1"/>
  <c r="AF91" i="2" s="1"/>
  <c r="V89" i="2"/>
  <c r="W89" i="2" s="1"/>
  <c r="X89" i="2" s="1"/>
  <c r="AE86" i="2"/>
  <c r="AC83" i="2"/>
  <c r="AE83" i="2" s="1"/>
  <c r="AF83" i="2" s="1"/>
  <c r="V81" i="2"/>
  <c r="W81" i="2" s="1"/>
  <c r="X81" i="2" s="1"/>
  <c r="AE66" i="2"/>
  <c r="AC63" i="2"/>
  <c r="AE63" i="2" s="1"/>
  <c r="AF63" i="2" s="1"/>
  <c r="V61" i="2"/>
  <c r="W61" i="2" s="1"/>
  <c r="X61" i="2" s="1"/>
  <c r="AE56" i="2"/>
  <c r="AC53" i="2"/>
  <c r="AE53" i="2" s="1"/>
  <c r="AF53" i="2" s="1"/>
  <c r="V48" i="2"/>
  <c r="W48" i="2" s="1"/>
  <c r="X48" i="2" s="1"/>
  <c r="AE44" i="2"/>
  <c r="AC41" i="2"/>
  <c r="AE41" i="2" s="1"/>
  <c r="AF41" i="2" s="1"/>
  <c r="V38" i="2"/>
  <c r="W38" i="2" s="1"/>
  <c r="X38" i="2" s="1"/>
  <c r="AE31" i="2"/>
  <c r="AE669" i="2"/>
  <c r="V6078" i="2"/>
  <c r="V5044" i="2"/>
  <c r="AC5034" i="2"/>
  <c r="AE5034" i="2" s="1"/>
  <c r="AB5034" i="2"/>
  <c r="AC2336" i="2"/>
  <c r="AE2336" i="2" s="1"/>
  <c r="AB2336" i="2"/>
  <c r="W77" i="2"/>
  <c r="X77" i="2" s="1"/>
  <c r="AB35" i="2"/>
  <c r="AC35" i="2"/>
  <c r="AE35" i="2" s="1"/>
  <c r="AF35" i="2" s="1"/>
  <c r="V35" i="2"/>
  <c r="W35" i="2" s="1"/>
  <c r="X35" i="2" s="1"/>
  <c r="V688" i="2"/>
  <c r="V686" i="2"/>
  <c r="V677" i="2"/>
  <c r="AG677" i="2" s="1"/>
  <c r="V619" i="2"/>
  <c r="AC581" i="2"/>
  <c r="AE581" i="2" s="1"/>
  <c r="AG581" i="2" s="1"/>
  <c r="V579" i="2"/>
  <c r="V554" i="2"/>
  <c r="AG554" i="2" s="1"/>
  <c r="AC501" i="2"/>
  <c r="V499" i="2"/>
  <c r="AG499" i="2" s="1"/>
  <c r="AC494" i="2"/>
  <c r="V492" i="2"/>
  <c r="AC391" i="2"/>
  <c r="V312" i="2"/>
  <c r="AC289" i="2"/>
  <c r="AE289" i="2" s="1"/>
  <c r="AC224" i="2"/>
  <c r="AE224" i="2" s="1"/>
  <c r="V222" i="2"/>
  <c r="AE208" i="2"/>
  <c r="V184" i="2"/>
  <c r="AC152" i="2"/>
  <c r="AE152" i="2" s="1"/>
  <c r="AC137" i="2"/>
  <c r="AE137" i="2" s="1"/>
  <c r="AC676" i="2"/>
  <c r="AE676" i="2" s="1"/>
  <c r="AC284" i="2"/>
  <c r="AE284" i="2" s="1"/>
  <c r="AB5578" i="2"/>
  <c r="V5576" i="2"/>
  <c r="AE5046" i="2"/>
  <c r="AB5041" i="2"/>
  <c r="V5039" i="2"/>
  <c r="V5034" i="2"/>
  <c r="AB5031" i="2"/>
  <c r="V5029" i="2"/>
  <c r="AC5026" i="2"/>
  <c r="AE5026" i="2" s="1"/>
  <c r="V4655" i="2"/>
  <c r="V4650" i="2"/>
  <c r="AB2606" i="2"/>
  <c r="AE249" i="2"/>
  <c r="AG242" i="2"/>
  <c r="AC149" i="2"/>
  <c r="AE149" i="2" s="1"/>
  <c r="AE144" i="2"/>
  <c r="AC128" i="2"/>
  <c r="AE128" i="2" s="1"/>
  <c r="V121" i="2"/>
  <c r="V113" i="2"/>
  <c r="V105" i="2"/>
  <c r="AB28" i="2"/>
  <c r="AB13" i="2"/>
  <c r="AC671" i="2"/>
  <c r="AE671" i="2" s="1"/>
  <c r="AE5578" i="2"/>
  <c r="AB5048" i="2"/>
  <c r="AE5041" i="2"/>
  <c r="AB5036" i="2"/>
  <c r="AE5031" i="2"/>
  <c r="AF2606" i="2"/>
  <c r="AB2590" i="2"/>
  <c r="AC2322" i="2"/>
  <c r="AB2322" i="2"/>
  <c r="V60" i="2"/>
  <c r="AB60" i="2"/>
  <c r="AC60" i="2"/>
  <c r="AE60" i="2" s="1"/>
  <c r="V623" i="2"/>
  <c r="AG623" i="2" s="1"/>
  <c r="V604" i="2"/>
  <c r="V576" i="2"/>
  <c r="V503" i="2"/>
  <c r="V479" i="2"/>
  <c r="V244" i="2"/>
  <c r="AE241" i="2"/>
  <c r="V208" i="2"/>
  <c r="V28" i="2"/>
  <c r="W28" i="2" s="1"/>
  <c r="X28" i="2" s="1"/>
  <c r="AE15" i="2"/>
  <c r="AF15" i="2" s="1"/>
  <c r="V13" i="2"/>
  <c r="W13" i="2" s="1"/>
  <c r="X13" i="2" s="1"/>
  <c r="AE24" i="2"/>
  <c r="AF24" i="2" s="1"/>
  <c r="AE6077" i="2"/>
  <c r="V5048" i="2"/>
  <c r="AE5043" i="2"/>
  <c r="V5036" i="2"/>
  <c r="AC5033" i="2"/>
  <c r="AE5033" i="2" s="1"/>
  <c r="AB5033" i="2"/>
  <c r="V5026" i="2"/>
  <c r="V3249" i="2"/>
  <c r="V3246" i="2"/>
  <c r="V3243" i="2"/>
  <c r="V3240" i="2"/>
  <c r="V3237" i="2"/>
  <c r="V2893" i="2"/>
  <c r="AE2603" i="2"/>
  <c r="AF2603" i="2" s="1"/>
  <c r="AB2589" i="2"/>
  <c r="AB2333" i="2"/>
  <c r="AB2321" i="2"/>
  <c r="V2170" i="2"/>
  <c r="V2167" i="2"/>
  <c r="V1766" i="2"/>
  <c r="V1347" i="2"/>
  <c r="V1344" i="2"/>
  <c r="V1341" i="2"/>
  <c r="V1338" i="2"/>
  <c r="V885" i="2"/>
  <c r="W885" i="2" s="1"/>
  <c r="X885" i="2" s="1"/>
  <c r="AC364" i="2"/>
  <c r="AE364" i="2" s="1"/>
  <c r="V306" i="2"/>
  <c r="W306" i="2" s="1"/>
  <c r="X306" i="2" s="1"/>
  <c r="V22" i="2"/>
  <c r="W20" i="2"/>
  <c r="X20" i="2" s="1"/>
  <c r="V367" i="2"/>
  <c r="AC76" i="2"/>
  <c r="AE76" i="2" s="1"/>
  <c r="AF76" i="2" s="1"/>
  <c r="AC73" i="2"/>
  <c r="AE73" i="2" s="1"/>
  <c r="AF73" i="2" s="1"/>
  <c r="V2605" i="2"/>
  <c r="AF2598" i="2"/>
  <c r="V2589" i="2"/>
  <c r="AB2335" i="2"/>
  <c r="V2333" i="2"/>
  <c r="AB2323" i="2"/>
  <c r="V2321" i="2"/>
  <c r="AC353" i="2"/>
  <c r="AE353" i="2" s="1"/>
  <c r="V304" i="2"/>
  <c r="V302" i="2"/>
  <c r="V262" i="2"/>
  <c r="V260" i="2"/>
  <c r="V258" i="2"/>
  <c r="V256" i="2"/>
  <c r="V254" i="2"/>
  <c r="V252" i="2"/>
  <c r="V215" i="2"/>
  <c r="V206" i="2"/>
  <c r="V198" i="2"/>
  <c r="V196" i="2"/>
  <c r="V181" i="2"/>
  <c r="V179" i="2"/>
  <c r="V177" i="2"/>
  <c r="V175" i="2"/>
  <c r="V173" i="2"/>
  <c r="V171" i="2"/>
  <c r="V169" i="2"/>
  <c r="V167" i="2"/>
  <c r="V100" i="2"/>
  <c r="AB76" i="2"/>
  <c r="AB73" i="2"/>
  <c r="V299" i="2"/>
  <c r="V267" i="2"/>
  <c r="V2583" i="2"/>
  <c r="V1332" i="2"/>
  <c r="V3871" i="2"/>
  <c r="V4640" i="2"/>
  <c r="V4637" i="2"/>
  <c r="V4170" i="2"/>
  <c r="V2166" i="2"/>
  <c r="V4646" i="2"/>
  <c r="V4643" i="2"/>
  <c r="V4205" i="2"/>
  <c r="V4202" i="2"/>
  <c r="V4199" i="2"/>
  <c r="V4196" i="2"/>
  <c r="V4193" i="2"/>
  <c r="V4190" i="2"/>
  <c r="V4187" i="2"/>
  <c r="V4184" i="2"/>
  <c r="V4181" i="2"/>
  <c r="V4178" i="2"/>
  <c r="V4175" i="2"/>
  <c r="V4172" i="2"/>
  <c r="V3887" i="2"/>
  <c r="V3884" i="2"/>
  <c r="V3881" i="2"/>
  <c r="V3878" i="2"/>
  <c r="V3875" i="2"/>
  <c r="V3872" i="2"/>
  <c r="V3543" i="2"/>
  <c r="V3540" i="2"/>
  <c r="V3537" i="2"/>
  <c r="V3534" i="2"/>
  <c r="V3531" i="2"/>
  <c r="V3266" i="2"/>
  <c r="V3263" i="2"/>
  <c r="V3260" i="2"/>
  <c r="V3257" i="2"/>
  <c r="V3254" i="2"/>
  <c r="V2607" i="2"/>
  <c r="W2607" i="2" s="1"/>
  <c r="X2607" i="2" s="1"/>
  <c r="V2600" i="2"/>
  <c r="W2600" i="2" s="1"/>
  <c r="X2600" i="2" s="1"/>
  <c r="V2591" i="2"/>
  <c r="W2591" i="2" s="1"/>
  <c r="X2591" i="2" s="1"/>
  <c r="V2335" i="2"/>
  <c r="V2323" i="2"/>
  <c r="AE2313" i="2"/>
  <c r="V2169" i="2"/>
  <c r="V1768" i="2"/>
  <c r="V1349" i="2"/>
  <c r="V1346" i="2"/>
  <c r="V1343" i="2"/>
  <c r="V1340" i="2"/>
  <c r="AE882" i="2"/>
  <c r="AE880" i="2"/>
  <c r="AE760" i="2"/>
  <c r="AE758" i="2"/>
  <c r="AE756" i="2"/>
  <c r="AE754" i="2"/>
  <c r="AE665" i="2"/>
  <c r="AE663" i="2"/>
  <c r="AE661" i="2"/>
  <c r="AE659" i="2"/>
  <c r="AE657" i="2"/>
  <c r="AE655" i="2"/>
  <c r="AE653" i="2"/>
  <c r="AE651" i="2"/>
  <c r="AE649" i="2"/>
  <c r="AE647" i="2"/>
  <c r="AE645" i="2"/>
  <c r="AE643" i="2"/>
  <c r="AE641" i="2"/>
  <c r="AE593" i="2"/>
  <c r="AE573" i="2"/>
  <c r="AE571" i="2"/>
  <c r="AE569" i="2"/>
  <c r="AE552" i="2"/>
  <c r="AE550" i="2"/>
  <c r="AE546" i="2"/>
  <c r="AE544" i="2"/>
  <c r="AE542" i="2"/>
  <c r="AE540" i="2"/>
  <c r="AE490" i="2"/>
  <c r="AE488" i="2"/>
  <c r="AE477" i="2"/>
  <c r="AE475" i="2"/>
  <c r="AE473" i="2"/>
  <c r="AE471" i="2"/>
  <c r="AE404" i="2"/>
  <c r="AG404" i="2" s="1"/>
  <c r="AE350" i="2"/>
  <c r="AE23" i="2"/>
  <c r="AG23" i="2" s="1"/>
  <c r="AE2879" i="2"/>
  <c r="AE2876" i="2"/>
  <c r="AE2873" i="2"/>
  <c r="AE2617" i="2"/>
  <c r="AE2614" i="2"/>
  <c r="AE2611" i="2"/>
  <c r="AB2609" i="2"/>
  <c r="AB2604" i="2"/>
  <c r="AE2602" i="2"/>
  <c r="AF2602" i="2" s="1"/>
  <c r="AB2595" i="2"/>
  <c r="V2593" i="2"/>
  <c r="AB2588" i="2"/>
  <c r="V2586" i="2"/>
  <c r="V2330" i="2"/>
  <c r="V2318" i="2"/>
  <c r="V366" i="2"/>
  <c r="V355" i="2"/>
  <c r="V307" i="2"/>
  <c r="W307" i="2" s="1"/>
  <c r="X307" i="2" s="1"/>
  <c r="AC305" i="2"/>
  <c r="AC303" i="2"/>
  <c r="AC269" i="2"/>
  <c r="AC261" i="2"/>
  <c r="AC259" i="2"/>
  <c r="AC257" i="2"/>
  <c r="AC255" i="2"/>
  <c r="AC253" i="2"/>
  <c r="AC236" i="2"/>
  <c r="AC214" i="2"/>
  <c r="AC202" i="2"/>
  <c r="AC197" i="2"/>
  <c r="AC195" i="2"/>
  <c r="AC180" i="2"/>
  <c r="AC178" i="2"/>
  <c r="AC176" i="2"/>
  <c r="AC174" i="2"/>
  <c r="AC172" i="2"/>
  <c r="AC170" i="2"/>
  <c r="AC168" i="2"/>
  <c r="AC166" i="2"/>
  <c r="AE166" i="2" s="1"/>
  <c r="AG166" i="2" s="1"/>
  <c r="V5032" i="2"/>
  <c r="V5027" i="2"/>
  <c r="V4651" i="2"/>
  <c r="AE2595" i="2"/>
  <c r="AF2595" i="2" s="1"/>
  <c r="AE2588" i="2"/>
  <c r="V2337" i="2"/>
  <c r="AE2332" i="2"/>
  <c r="AB2327" i="2"/>
  <c r="V2325" i="2"/>
  <c r="AC363" i="2"/>
  <c r="AE363" i="2" s="1"/>
  <c r="V1336" i="2"/>
  <c r="V1242" i="2"/>
  <c r="V1239" i="2"/>
  <c r="V1236" i="2"/>
  <c r="V2590" i="2"/>
  <c r="AE2585" i="2"/>
  <c r="V2334" i="2"/>
  <c r="V2322" i="2"/>
  <c r="V2315" i="2"/>
  <c r="V365" i="2"/>
  <c r="V308" i="2"/>
  <c r="AE306" i="2"/>
  <c r="AG306" i="2" s="1"/>
  <c r="AC22" i="2"/>
  <c r="AE22" i="2" s="1"/>
  <c r="AF22" i="2" s="1"/>
  <c r="AC20" i="2"/>
  <c r="AE20" i="2" s="1"/>
  <c r="AG20" i="2" s="1"/>
  <c r="AE5038" i="2"/>
  <c r="V5031" i="2"/>
  <c r="V2883" i="2"/>
  <c r="V2608" i="2"/>
  <c r="AB2603" i="2"/>
  <c r="V2601" i="2"/>
  <c r="AB2596" i="2"/>
  <c r="AE2594" i="2"/>
  <c r="AF2594" i="2" s="1"/>
  <c r="AB2338" i="2"/>
  <c r="V2336" i="2"/>
  <c r="AB2326" i="2"/>
  <c r="V2324" i="2"/>
  <c r="AE2319" i="2"/>
  <c r="V2185" i="2"/>
  <c r="V2182" i="2"/>
  <c r="V2179" i="2"/>
  <c r="V2176" i="2"/>
  <c r="V2173" i="2"/>
  <c r="AE100" i="2"/>
  <c r="AF196" i="1"/>
  <c r="AF194" i="1"/>
  <c r="AF188" i="1"/>
  <c r="X181" i="1"/>
  <c r="AB181" i="1" s="1"/>
  <c r="AG181" i="1"/>
  <c r="X179" i="1"/>
  <c r="AB179" i="1" s="1"/>
  <c r="X173" i="1"/>
  <c r="AB173" i="1" s="1"/>
  <c r="AG173" i="1"/>
  <c r="X171" i="1"/>
  <c r="AG171" i="1"/>
  <c r="X165" i="1"/>
  <c r="AB165" i="1" s="1"/>
  <c r="AG165" i="1"/>
  <c r="X163" i="1"/>
  <c r="AB163" i="1" s="1"/>
  <c r="AG163" i="1"/>
  <c r="X157" i="1"/>
  <c r="AB157" i="1" s="1"/>
  <c r="AG157" i="1"/>
  <c r="X155" i="1"/>
  <c r="AB155" i="1" s="1"/>
  <c r="AG155" i="1"/>
  <c r="X149" i="1"/>
  <c r="AB149" i="1" s="1"/>
  <c r="AG149" i="1"/>
  <c r="X147" i="1"/>
  <c r="AG147" i="1"/>
  <c r="X141" i="1"/>
  <c r="AB141" i="1" s="1"/>
  <c r="AG141" i="1"/>
  <c r="X139" i="1"/>
  <c r="AB139" i="1" s="1"/>
  <c r="AG139" i="1"/>
  <c r="X133" i="1"/>
  <c r="AB133" i="1" s="1"/>
  <c r="AG133" i="1"/>
  <c r="X131" i="1"/>
  <c r="AB131" i="1" s="1"/>
  <c r="X125" i="1"/>
  <c r="AB125" i="1" s="1"/>
  <c r="X123" i="1"/>
  <c r="AG123" i="1"/>
  <c r="X117" i="1"/>
  <c r="AB117" i="1" s="1"/>
  <c r="AG117" i="1"/>
  <c r="X115" i="1"/>
  <c r="AG115" i="1"/>
  <c r="X109" i="1"/>
  <c r="AB109" i="1" s="1"/>
  <c r="AG109" i="1"/>
  <c r="X107" i="1"/>
  <c r="AB107" i="1" s="1"/>
  <c r="AG107" i="1"/>
  <c r="X101" i="1"/>
  <c r="AB101" i="1" s="1"/>
  <c r="AG101" i="1"/>
  <c r="X99" i="1"/>
  <c r="AG99" i="1"/>
  <c r="X93" i="1"/>
  <c r="AB93" i="1" s="1"/>
  <c r="AG93" i="1"/>
  <c r="X91" i="1"/>
  <c r="X79" i="1"/>
  <c r="AG79" i="1"/>
  <c r="AF75" i="1"/>
  <c r="X198" i="1"/>
  <c r="AB198" i="1" s="1"/>
  <c r="AG198" i="1"/>
  <c r="X196" i="1"/>
  <c r="AG196" i="1"/>
  <c r="X188" i="1"/>
  <c r="AG188" i="1"/>
  <c r="AF117" i="1"/>
  <c r="AF111" i="1"/>
  <c r="AF109" i="1"/>
  <c r="AF103" i="1"/>
  <c r="AF101" i="1"/>
  <c r="AF95" i="1"/>
  <c r="AF93" i="1"/>
  <c r="X83" i="1"/>
  <c r="AG83" i="1"/>
  <c r="AF79" i="1"/>
  <c r="AF198" i="1"/>
  <c r="AF192" i="1"/>
  <c r="X185" i="1"/>
  <c r="AB185" i="1" s="1"/>
  <c r="AG185" i="1"/>
  <c r="X183" i="1"/>
  <c r="AB183" i="1" s="1"/>
  <c r="AG183" i="1"/>
  <c r="X177" i="1"/>
  <c r="AB177" i="1" s="1"/>
  <c r="AG177" i="1"/>
  <c r="X175" i="1"/>
  <c r="AB175" i="1" s="1"/>
  <c r="AG175" i="1"/>
  <c r="X169" i="1"/>
  <c r="AB169" i="1" s="1"/>
  <c r="AG169" i="1"/>
  <c r="X167" i="1"/>
  <c r="AG167" i="1"/>
  <c r="X161" i="1"/>
  <c r="AB161" i="1" s="1"/>
  <c r="AG161" i="1"/>
  <c r="X159" i="1"/>
  <c r="AG159" i="1"/>
  <c r="X153" i="1"/>
  <c r="AB153" i="1" s="1"/>
  <c r="AG153" i="1"/>
  <c r="X151" i="1"/>
  <c r="AB151" i="1" s="1"/>
  <c r="AG151" i="1"/>
  <c r="X145" i="1"/>
  <c r="AB145" i="1" s="1"/>
  <c r="AG145" i="1"/>
  <c r="X143" i="1"/>
  <c r="AG143" i="1"/>
  <c r="X137" i="1"/>
  <c r="AB137" i="1" s="1"/>
  <c r="AG137" i="1"/>
  <c r="X135" i="1"/>
  <c r="AG135" i="1"/>
  <c r="X129" i="1"/>
  <c r="AB129" i="1" s="1"/>
  <c r="AG129" i="1"/>
  <c r="X127" i="1"/>
  <c r="AB127" i="1" s="1"/>
  <c r="AG127" i="1"/>
  <c r="X113" i="1"/>
  <c r="AB113" i="1" s="1"/>
  <c r="AG113" i="1"/>
  <c r="X111" i="1"/>
  <c r="AG111" i="1"/>
  <c r="X105" i="1"/>
  <c r="AB105" i="1" s="1"/>
  <c r="AG105" i="1"/>
  <c r="X103" i="1"/>
  <c r="AG103" i="1"/>
  <c r="X97" i="1"/>
  <c r="AB97" i="1" s="1"/>
  <c r="AG97" i="1"/>
  <c r="X95" i="1"/>
  <c r="AB95" i="1" s="1"/>
  <c r="AG95" i="1"/>
  <c r="X89" i="1"/>
  <c r="AB89" i="1" s="1"/>
  <c r="AG89" i="1"/>
  <c r="X70" i="1"/>
  <c r="AB70" i="1" s="1"/>
  <c r="AG70" i="1"/>
  <c r="X66" i="1"/>
  <c r="AB66" i="1" s="1"/>
  <c r="AG66" i="1"/>
  <c r="X62" i="1"/>
  <c r="AB62" i="1" s="1"/>
  <c r="AG62" i="1"/>
  <c r="X58" i="1"/>
  <c r="AB58" i="1" s="1"/>
  <c r="AG58" i="1"/>
  <c r="X54" i="1"/>
  <c r="AB54" i="1" s="1"/>
  <c r="AG54" i="1"/>
  <c r="X50" i="1"/>
  <c r="AB50" i="1" s="1"/>
  <c r="AG50" i="1"/>
  <c r="X46" i="1"/>
  <c r="AB46" i="1" s="1"/>
  <c r="AG46" i="1"/>
  <c r="X42" i="1"/>
  <c r="AB42" i="1" s="1"/>
  <c r="X38" i="1"/>
  <c r="AB38" i="1" s="1"/>
  <c r="AG38" i="1"/>
  <c r="X34" i="1"/>
  <c r="AB34" i="1" s="1"/>
  <c r="AG34" i="1"/>
  <c r="X30" i="1"/>
  <c r="AB30" i="1" s="1"/>
  <c r="AG30" i="1"/>
  <c r="X26" i="1"/>
  <c r="AB26" i="1" s="1"/>
  <c r="AG26" i="1"/>
  <c r="X22" i="1"/>
  <c r="AB22" i="1" s="1"/>
  <c r="AG22" i="1"/>
  <c r="X18" i="1"/>
  <c r="AB18" i="1" s="1"/>
  <c r="AG18" i="1"/>
  <c r="X14" i="1"/>
  <c r="AB14" i="1" s="1"/>
  <c r="AG14" i="1"/>
  <c r="X10" i="1"/>
  <c r="AB10" i="1" s="1"/>
  <c r="AG10" i="1"/>
  <c r="X194" i="1"/>
  <c r="AB194" i="1" s="1"/>
  <c r="AG194" i="1"/>
  <c r="X192" i="1"/>
  <c r="AB192" i="1" s="1"/>
  <c r="AG192" i="1"/>
  <c r="AF89" i="1"/>
  <c r="X75" i="1"/>
  <c r="AG75" i="1"/>
  <c r="AF72" i="1"/>
  <c r="AG72" i="1"/>
  <c r="AF71" i="1"/>
  <c r="AG71" i="1"/>
  <c r="AF70" i="1"/>
  <c r="AF66" i="1"/>
  <c r="AF62" i="1"/>
  <c r="AF58" i="1"/>
  <c r="AF54" i="1"/>
  <c r="AF50" i="1"/>
  <c r="AF46" i="1"/>
  <c r="AF38" i="1"/>
  <c r="AF34" i="1"/>
  <c r="AF30" i="1"/>
  <c r="AF26" i="1"/>
  <c r="AF22" i="1"/>
  <c r="AF18" i="1"/>
  <c r="AF14" i="1"/>
  <c r="AF10" i="1"/>
  <c r="AB196" i="1"/>
  <c r="AB188" i="1"/>
  <c r="AB171" i="1"/>
  <c r="AB167" i="1"/>
  <c r="AB159" i="1"/>
  <c r="AB147" i="1"/>
  <c r="AB143" i="1"/>
  <c r="AB135" i="1"/>
  <c r="AB123" i="1"/>
  <c r="AB115" i="1"/>
  <c r="AB111" i="1"/>
  <c r="AB103" i="1"/>
  <c r="AB99" i="1"/>
  <c r="AB91" i="1"/>
  <c r="AB84" i="1"/>
  <c r="AG82" i="1"/>
  <c r="AG78" i="1"/>
  <c r="AC5" i="1"/>
  <c r="AE5" i="1" s="1"/>
  <c r="AA5" i="1"/>
  <c r="AG6690" i="2"/>
  <c r="AG6689" i="2"/>
  <c r="AG6688" i="2"/>
  <c r="AG6074" i="2"/>
  <c r="AG6073" i="2"/>
  <c r="AG6072" i="2"/>
  <c r="AG6070" i="2"/>
  <c r="AG5575" i="2"/>
  <c r="AG5574" i="2"/>
  <c r="AG5573" i="2"/>
  <c r="AG5571" i="2"/>
  <c r="AG5570" i="2"/>
  <c r="AG5569" i="2"/>
  <c r="AG5568" i="2"/>
  <c r="AG5567" i="2"/>
  <c r="AG5018" i="2"/>
  <c r="AG5017" i="2"/>
  <c r="AG5016" i="2"/>
  <c r="AG5015" i="2"/>
  <c r="AG5014" i="2"/>
  <c r="AG4634" i="2"/>
  <c r="AG4633" i="2"/>
  <c r="AG4632" i="2"/>
  <c r="AG4630" i="2"/>
  <c r="AG4629" i="2"/>
  <c r="AG4168" i="2"/>
  <c r="AG4167" i="2"/>
  <c r="AG4166" i="2"/>
  <c r="AG3870" i="2"/>
  <c r="AG3869" i="2"/>
  <c r="AG3868" i="2"/>
  <c r="AG3867" i="2"/>
  <c r="AG3866" i="2"/>
  <c r="AG3528" i="2"/>
  <c r="AG3236" i="2"/>
  <c r="AG3235" i="2"/>
  <c r="AG2870" i="2"/>
  <c r="AG2869" i="2"/>
  <c r="AG2868" i="2"/>
  <c r="AG2867" i="2"/>
  <c r="AG2866" i="2"/>
  <c r="AG2580" i="2"/>
  <c r="AG2311" i="2"/>
  <c r="AG2310" i="2"/>
  <c r="AG2309" i="2"/>
  <c r="AG1877" i="2"/>
  <c r="AG1876" i="2"/>
  <c r="AG1875" i="2"/>
  <c r="AG1764" i="2"/>
  <c r="AG1762" i="2"/>
  <c r="AG1761" i="2"/>
  <c r="AG1760" i="2"/>
  <c r="AG1759" i="2"/>
  <c r="AG1758" i="2"/>
  <c r="AG1331" i="2"/>
  <c r="AG1330" i="2"/>
  <c r="AG1329" i="2"/>
  <c r="AG1328" i="2"/>
  <c r="AG1326" i="2"/>
  <c r="AG1325" i="2"/>
  <c r="AG1324" i="2"/>
  <c r="AG1323" i="2"/>
  <c r="AG1235" i="2"/>
  <c r="AG1234" i="2"/>
  <c r="AG1233" i="2"/>
  <c r="AG1232" i="2"/>
  <c r="AG1231" i="2"/>
  <c r="AG1230" i="2"/>
  <c r="AG1229" i="2"/>
  <c r="AG1228" i="2"/>
  <c r="AG639" i="2"/>
  <c r="AG638" i="2"/>
  <c r="AG538" i="2"/>
  <c r="AG537" i="2"/>
  <c r="AG536" i="2"/>
  <c r="AG535" i="2"/>
  <c r="AG487" i="2"/>
  <c r="AG486" i="2"/>
  <c r="AG485" i="2"/>
  <c r="AG361" i="2"/>
  <c r="AG349" i="2"/>
  <c r="AG348" i="2"/>
  <c r="AG343" i="2"/>
  <c r="AG342" i="2"/>
  <c r="AG327" i="2"/>
  <c r="AG283" i="2"/>
  <c r="AG282" i="2"/>
  <c r="AG281" i="2"/>
  <c r="AG280" i="2"/>
  <c r="AG279" i="2"/>
  <c r="AG278" i="2"/>
  <c r="AG277" i="2"/>
  <c r="AG266" i="2"/>
  <c r="AG235" i="2"/>
  <c r="AG234" i="2"/>
  <c r="AG213" i="2"/>
  <c r="AG212" i="2"/>
  <c r="AG165" i="2"/>
  <c r="AG164" i="2"/>
  <c r="AG163" i="2"/>
  <c r="AC6686" i="2"/>
  <c r="AE6686" i="2" s="1"/>
  <c r="V6686" i="2"/>
  <c r="AC5566" i="2"/>
  <c r="AE5566" i="2" s="1"/>
  <c r="V5566" i="2"/>
  <c r="AC341" i="2"/>
  <c r="AE341" i="2" s="1"/>
  <c r="V341" i="2"/>
  <c r="AE6681" i="2"/>
  <c r="AF6681" i="2" s="1"/>
  <c r="AE6677" i="2"/>
  <c r="AF6677" i="2" s="1"/>
  <c r="AE6673" i="2"/>
  <c r="AF6673" i="2" s="1"/>
  <c r="AE6669" i="2"/>
  <c r="AE6665" i="2"/>
  <c r="AF6665" i="2" s="1"/>
  <c r="W6663" i="2"/>
  <c r="X6663" i="2" s="1"/>
  <c r="AE6661" i="2"/>
  <c r="AE6657" i="2"/>
  <c r="AF6657" i="2" s="1"/>
  <c r="AE6653" i="2"/>
  <c r="AF6653" i="2" s="1"/>
  <c r="AE6649" i="2"/>
  <c r="AF6649" i="2" s="1"/>
  <c r="AE6069" i="2"/>
  <c r="AF6069" i="2" s="1"/>
  <c r="W6067" i="2"/>
  <c r="X6067" i="2" s="1"/>
  <c r="AE6065" i="2"/>
  <c r="AF6065" i="2" s="1"/>
  <c r="AE6061" i="2"/>
  <c r="AE6057" i="2"/>
  <c r="AF6057" i="2" s="1"/>
  <c r="W5564" i="2"/>
  <c r="X5564" i="2" s="1"/>
  <c r="AE5562" i="2"/>
  <c r="AF5562" i="2" s="1"/>
  <c r="W5560" i="2"/>
  <c r="X5560" i="2" s="1"/>
  <c r="AE5558" i="2"/>
  <c r="AF5558" i="2" s="1"/>
  <c r="W5556" i="2"/>
  <c r="X5556" i="2" s="1"/>
  <c r="AE5554" i="2"/>
  <c r="AF5554" i="2" s="1"/>
  <c r="W5552" i="2"/>
  <c r="X5552" i="2" s="1"/>
  <c r="AE5550" i="2"/>
  <c r="AF5550" i="2" s="1"/>
  <c r="AE5010" i="2"/>
  <c r="AF5010" i="2" s="1"/>
  <c r="AE5006" i="2"/>
  <c r="W5004" i="2"/>
  <c r="X5004" i="2" s="1"/>
  <c r="AE5002" i="2"/>
  <c r="AF5002" i="2" s="1"/>
  <c r="W5000" i="2"/>
  <c r="X5000" i="2" s="1"/>
  <c r="AE4998" i="2"/>
  <c r="AF4998" i="2" s="1"/>
  <c r="AE4628" i="2"/>
  <c r="AF4628" i="2" s="1"/>
  <c r="W4626" i="2"/>
  <c r="X4626" i="2" s="1"/>
  <c r="AE4620" i="2"/>
  <c r="W4163" i="2"/>
  <c r="X4163" i="2" s="1"/>
  <c r="AE4161" i="2"/>
  <c r="AF4161" i="2" s="1"/>
  <c r="AE4157" i="2"/>
  <c r="AF4157" i="2" s="1"/>
  <c r="AE4149" i="2"/>
  <c r="AF4149" i="2" s="1"/>
  <c r="AE3863" i="2"/>
  <c r="AF3863" i="2" s="1"/>
  <c r="AE3859" i="2"/>
  <c r="AF3859" i="2" s="1"/>
  <c r="AE3522" i="2"/>
  <c r="AF3522" i="2" s="1"/>
  <c r="W3520" i="2"/>
  <c r="X3520" i="2" s="1"/>
  <c r="AE3518" i="2"/>
  <c r="AF3518" i="2" s="1"/>
  <c r="W3516" i="2"/>
  <c r="X3516" i="2" s="1"/>
  <c r="AE3514" i="2"/>
  <c r="AF3514" i="2" s="1"/>
  <c r="W3512" i="2"/>
  <c r="X3512" i="2" s="1"/>
  <c r="AE3233" i="2"/>
  <c r="AF3233" i="2" s="1"/>
  <c r="W3231" i="2"/>
  <c r="X3231" i="2" s="1"/>
  <c r="AE3229" i="2"/>
  <c r="W3227" i="2"/>
  <c r="X3227" i="2" s="1"/>
  <c r="AE3225" i="2"/>
  <c r="AF3225" i="2" s="1"/>
  <c r="W3223" i="2"/>
  <c r="X3223" i="2" s="1"/>
  <c r="AE3221" i="2"/>
  <c r="AF3221" i="2" s="1"/>
  <c r="W3219" i="2"/>
  <c r="X3219" i="2" s="1"/>
  <c r="AE3217" i="2"/>
  <c r="AF3217" i="2" s="1"/>
  <c r="W3215" i="2"/>
  <c r="X3215" i="2" s="1"/>
  <c r="AE3213" i="2"/>
  <c r="W3211" i="2"/>
  <c r="X3211" i="2" s="1"/>
  <c r="AE3209" i="2"/>
  <c r="AF3209" i="2" s="1"/>
  <c r="W3207" i="2"/>
  <c r="X3207" i="2" s="1"/>
  <c r="AE3205" i="2"/>
  <c r="AF3205" i="2" s="1"/>
  <c r="W3203" i="2"/>
  <c r="X3203" i="2" s="1"/>
  <c r="AE3201" i="2"/>
  <c r="AF3201" i="2" s="1"/>
  <c r="AE2862" i="2"/>
  <c r="AF2862" i="2" s="1"/>
  <c r="W2860" i="2"/>
  <c r="X2860" i="2" s="1"/>
  <c r="AE2858" i="2"/>
  <c r="AF2858" i="2" s="1"/>
  <c r="W2856" i="2"/>
  <c r="X2856" i="2" s="1"/>
  <c r="AE2854" i="2"/>
  <c r="AF2854" i="2" s="1"/>
  <c r="W2579" i="2"/>
  <c r="X2579" i="2" s="1"/>
  <c r="AE2577" i="2"/>
  <c r="AF2577" i="2" s="1"/>
  <c r="W2575" i="2"/>
  <c r="X2575" i="2" s="1"/>
  <c r="AE2573" i="2"/>
  <c r="AF2573" i="2" s="1"/>
  <c r="AE2308" i="2"/>
  <c r="AF2308" i="2" s="1"/>
  <c r="W2165" i="2"/>
  <c r="X2165" i="2" s="1"/>
  <c r="AE2163" i="2"/>
  <c r="AF2163" i="2" s="1"/>
  <c r="W1874" i="2"/>
  <c r="X1874" i="2" s="1"/>
  <c r="AE1756" i="2"/>
  <c r="AF1756" i="2" s="1"/>
  <c r="W1754" i="2"/>
  <c r="X1754" i="2" s="1"/>
  <c r="AE1752" i="2"/>
  <c r="W1750" i="2"/>
  <c r="X1750" i="2" s="1"/>
  <c r="AE1748" i="2"/>
  <c r="AF1748" i="2" s="1"/>
  <c r="W1226" i="2"/>
  <c r="X1226" i="2" s="1"/>
  <c r="AE1224" i="2"/>
  <c r="AF1224" i="2" s="1"/>
  <c r="W1222" i="2"/>
  <c r="X1222" i="2" s="1"/>
  <c r="AE1220" i="2"/>
  <c r="AF1220" i="2" s="1"/>
  <c r="W1218" i="2"/>
  <c r="X1218" i="2" s="1"/>
  <c r="AE1216" i="2"/>
  <c r="AF1216" i="2" s="1"/>
  <c r="W753" i="2"/>
  <c r="X753" i="2" s="1"/>
  <c r="AE751" i="2"/>
  <c r="AF751" i="2" s="1"/>
  <c r="W749" i="2"/>
  <c r="X749" i="2" s="1"/>
  <c r="AE747" i="2"/>
  <c r="AF747" i="2" s="1"/>
  <c r="W637" i="2"/>
  <c r="X637" i="2" s="1"/>
  <c r="AE591" i="2"/>
  <c r="AF591" i="2" s="1"/>
  <c r="W402" i="2"/>
  <c r="X402" i="2" s="1"/>
  <c r="AE360" i="2"/>
  <c r="AF360" i="2" s="1"/>
  <c r="W325" i="2"/>
  <c r="X325" i="2" s="1"/>
  <c r="AE323" i="2"/>
  <c r="AF323" i="2" s="1"/>
  <c r="W232" i="2"/>
  <c r="X232" i="2" s="1"/>
  <c r="AE162" i="2"/>
  <c r="AF162" i="2" s="1"/>
  <c r="AC6643" i="2"/>
  <c r="AE6643" i="2" s="1"/>
  <c r="V6643" i="2"/>
  <c r="AC6639" i="2"/>
  <c r="AE6639" i="2" s="1"/>
  <c r="V6639" i="2"/>
  <c r="W6636" i="2"/>
  <c r="X6636" i="2" s="1"/>
  <c r="AC6633" i="2"/>
  <c r="AE6633" i="2" s="1"/>
  <c r="V6633" i="2"/>
  <c r="AC6629" i="2"/>
  <c r="AE6629" i="2" s="1"/>
  <c r="V6629" i="2"/>
  <c r="AC6625" i="2"/>
  <c r="AE6625" i="2" s="1"/>
  <c r="V6625" i="2"/>
  <c r="AG6623" i="2"/>
  <c r="AF6453" i="2"/>
  <c r="AF6452" i="2"/>
  <c r="AF6451" i="2"/>
  <c r="AF6450" i="2"/>
  <c r="AF6449" i="2"/>
  <c r="AF6448" i="2"/>
  <c r="AF6447" i="2"/>
  <c r="AF6444" i="2"/>
  <c r="AF6443" i="2"/>
  <c r="AF6442" i="2"/>
  <c r="AF6441" i="2"/>
  <c r="AF6440" i="2"/>
  <c r="AF6439" i="2"/>
  <c r="AF6438" i="2"/>
  <c r="AF6437" i="2"/>
  <c r="AF6436" i="2"/>
  <c r="AF6435" i="2"/>
  <c r="AF6434" i="2"/>
  <c r="AF6433" i="2"/>
  <c r="AF6432" i="2"/>
  <c r="AF6431" i="2"/>
  <c r="AF6430" i="2"/>
  <c r="AF6429" i="2"/>
  <c r="AF6426" i="2"/>
  <c r="AF6425" i="2"/>
  <c r="AF6424" i="2"/>
  <c r="AF6423" i="2"/>
  <c r="AF6422" i="2"/>
  <c r="AF6421" i="2"/>
  <c r="AF6419" i="2"/>
  <c r="AF6418" i="2"/>
  <c r="AF6417" i="2"/>
  <c r="AF6416" i="2"/>
  <c r="AF6415" i="2"/>
  <c r="AF6414" i="2"/>
  <c r="AF6413" i="2"/>
  <c r="AF6412" i="2"/>
  <c r="AF6411" i="2"/>
  <c r="AF6408" i="2"/>
  <c r="AF6407" i="2"/>
  <c r="AF6406" i="2"/>
  <c r="AF6405" i="2"/>
  <c r="AF6404" i="2"/>
  <c r="AF6403" i="2"/>
  <c r="AF6402" i="2"/>
  <c r="AF6401" i="2"/>
  <c r="AF6400" i="2"/>
  <c r="AF6399" i="2"/>
  <c r="AF6398" i="2"/>
  <c r="AF6397" i="2"/>
  <c r="AF6396" i="2"/>
  <c r="AF6395" i="2"/>
  <c r="AF6394" i="2"/>
  <c r="AF6393" i="2"/>
  <c r="AF6392" i="2"/>
  <c r="AF6391" i="2"/>
  <c r="AF6390" i="2"/>
  <c r="AF6389" i="2"/>
  <c r="AF6387" i="2"/>
  <c r="AF6385" i="2"/>
  <c r="AF6384" i="2"/>
  <c r="AF6383" i="2"/>
  <c r="AF6382" i="2"/>
  <c r="AF6380" i="2"/>
  <c r="AF6378" i="2"/>
  <c r="AF6377" i="2"/>
  <c r="AF6376" i="2"/>
  <c r="AF6375" i="2"/>
  <c r="AF6374" i="2"/>
  <c r="AF6373" i="2"/>
  <c r="AF6371" i="2"/>
  <c r="AF6370" i="2"/>
  <c r="AF6369" i="2"/>
  <c r="AF6368" i="2"/>
  <c r="AF6367" i="2"/>
  <c r="AF6366" i="2"/>
  <c r="AF6365" i="2"/>
  <c r="AF6364" i="2"/>
  <c r="AF6363" i="2"/>
  <c r="AF6362" i="2"/>
  <c r="AF6361" i="2"/>
  <c r="AF6360" i="2"/>
  <c r="AF6359" i="2"/>
  <c r="AF6358" i="2"/>
  <c r="AF6356" i="2"/>
  <c r="AF6354" i="2"/>
  <c r="AF6353" i="2"/>
  <c r="AF6349" i="2"/>
  <c r="AF6348" i="2"/>
  <c r="AF6347" i="2"/>
  <c r="AF6346" i="2"/>
  <c r="AF6345" i="2"/>
  <c r="AF6344" i="2"/>
  <c r="AF6343" i="2"/>
  <c r="AF6342" i="2"/>
  <c r="AF6341" i="2"/>
  <c r="AF6340" i="2"/>
  <c r="AF6339" i="2"/>
  <c r="AF6337" i="2"/>
  <c r="AF6335" i="2"/>
  <c r="AF6334" i="2"/>
  <c r="AF6332" i="2"/>
  <c r="AF6330" i="2"/>
  <c r="AF6329" i="2"/>
  <c r="AF6328" i="2"/>
  <c r="AF6326" i="2"/>
  <c r="AF6325" i="2"/>
  <c r="AF6324" i="2"/>
  <c r="AF6323" i="2"/>
  <c r="AF6322" i="2"/>
  <c r="AF6321" i="2"/>
  <c r="AF6320" i="2"/>
  <c r="AF6319" i="2"/>
  <c r="AF6318" i="2"/>
  <c r="AF6317" i="2"/>
  <c r="AF6311" i="2"/>
  <c r="AF6310" i="2"/>
  <c r="AF6308" i="2"/>
  <c r="AF6306" i="2"/>
  <c r="AF6305" i="2"/>
  <c r="AF6304" i="2"/>
  <c r="AF6303" i="2"/>
  <c r="AF6302" i="2"/>
  <c r="AF6301" i="2"/>
  <c r="AF6299" i="2"/>
  <c r="AF6298" i="2"/>
  <c r="AF6297" i="2"/>
  <c r="AF6296" i="2"/>
  <c r="AF6295" i="2"/>
  <c r="AF6294" i="2"/>
  <c r="AF6293" i="2"/>
  <c r="AF6292" i="2"/>
  <c r="AF6287" i="2"/>
  <c r="AF6286" i="2"/>
  <c r="AF6284" i="2"/>
  <c r="AF6282" i="2"/>
  <c r="AF6281" i="2"/>
  <c r="AF6280" i="2"/>
  <c r="AF6279" i="2"/>
  <c r="AF6278" i="2"/>
  <c r="AF6277" i="2"/>
  <c r="AF6276" i="2"/>
  <c r="AF6275" i="2"/>
  <c r="AF6273" i="2"/>
  <c r="AF6271" i="2"/>
  <c r="AF6270" i="2"/>
  <c r="W6268" i="2"/>
  <c r="X6268" i="2" s="1"/>
  <c r="AB6267" i="2"/>
  <c r="AC6267" i="2"/>
  <c r="AE6267" i="2" s="1"/>
  <c r="AF6267" i="2" s="1"/>
  <c r="AG6266" i="2"/>
  <c r="W6262" i="2"/>
  <c r="X6262" i="2" s="1"/>
  <c r="AF6262" i="2"/>
  <c r="W6261" i="2"/>
  <c r="X6261" i="2" s="1"/>
  <c r="AF6261" i="2"/>
  <c r="W6260" i="2"/>
  <c r="X6260" i="2" s="1"/>
  <c r="AF6260" i="2"/>
  <c r="W6259" i="2"/>
  <c r="X6259" i="2" s="1"/>
  <c r="AF6259" i="2"/>
  <c r="W6258" i="2"/>
  <c r="X6258" i="2" s="1"/>
  <c r="AF6258" i="2"/>
  <c r="W6257" i="2"/>
  <c r="X6257" i="2" s="1"/>
  <c r="W6256" i="2"/>
  <c r="X6256" i="2" s="1"/>
  <c r="W6255" i="2"/>
  <c r="X6255" i="2" s="1"/>
  <c r="AF6255" i="2"/>
  <c r="W6254" i="2"/>
  <c r="X6254" i="2" s="1"/>
  <c r="AF6254" i="2"/>
  <c r="W6253" i="2"/>
  <c r="X6253" i="2" s="1"/>
  <c r="AF6253" i="2"/>
  <c r="W6252" i="2"/>
  <c r="X6252" i="2" s="1"/>
  <c r="W6250" i="2"/>
  <c r="X6250" i="2" s="1"/>
  <c r="W6249" i="2"/>
  <c r="X6249" i="2" s="1"/>
  <c r="AF6249" i="2"/>
  <c r="W6248" i="2"/>
  <c r="X6248" i="2" s="1"/>
  <c r="AF6248" i="2"/>
  <c r="W6247" i="2"/>
  <c r="X6247" i="2" s="1"/>
  <c r="AF6247" i="2"/>
  <c r="W6246" i="2"/>
  <c r="X6246" i="2" s="1"/>
  <c r="AF6246" i="2"/>
  <c r="W6245" i="2"/>
  <c r="X6245" i="2" s="1"/>
  <c r="AF6245" i="2"/>
  <c r="W6243" i="2"/>
  <c r="X6243" i="2" s="1"/>
  <c r="AF6243" i="2"/>
  <c r="AG6243" i="2"/>
  <c r="W6241" i="2"/>
  <c r="X6241" i="2" s="1"/>
  <c r="AF6241" i="2"/>
  <c r="AG6241" i="2"/>
  <c r="W6239" i="2"/>
  <c r="X6239" i="2" s="1"/>
  <c r="AF6239" i="2"/>
  <c r="AG6239" i="2"/>
  <c r="W6237" i="2"/>
  <c r="X6237" i="2" s="1"/>
  <c r="AF6237" i="2"/>
  <c r="AG6237" i="2"/>
  <c r="W6055" i="2"/>
  <c r="X6055" i="2" s="1"/>
  <c r="AF6055" i="2"/>
  <c r="AG6055" i="2"/>
  <c r="W6053" i="2"/>
  <c r="X6053" i="2" s="1"/>
  <c r="AF6053" i="2"/>
  <c r="AG6053" i="2"/>
  <c r="W6051" i="2"/>
  <c r="X6051" i="2" s="1"/>
  <c r="AF6051" i="2"/>
  <c r="AG6051" i="2"/>
  <c r="W6049" i="2"/>
  <c r="X6049" i="2" s="1"/>
  <c r="AF6049" i="2"/>
  <c r="AG6049" i="2"/>
  <c r="W6047" i="2"/>
  <c r="X6047" i="2" s="1"/>
  <c r="AF6047" i="2"/>
  <c r="AG6047" i="2"/>
  <c r="W6045" i="2"/>
  <c r="X6045" i="2" s="1"/>
  <c r="AF6045" i="2"/>
  <c r="AG6045" i="2"/>
  <c r="W6043" i="2"/>
  <c r="X6043" i="2" s="1"/>
  <c r="AF6043" i="2"/>
  <c r="AG6043" i="2"/>
  <c r="W6041" i="2"/>
  <c r="X6041" i="2" s="1"/>
  <c r="AF6041" i="2"/>
  <c r="AG6041" i="2"/>
  <c r="W6040" i="2"/>
  <c r="X6040" i="2" s="1"/>
  <c r="AG6031" i="2"/>
  <c r="W6031" i="2"/>
  <c r="X6031" i="2" s="1"/>
  <c r="AF6031" i="2"/>
  <c r="W6024" i="2"/>
  <c r="X6024" i="2" s="1"/>
  <c r="AF6024" i="2"/>
  <c r="AG6024" i="2"/>
  <c r="W6020" i="2"/>
  <c r="X6020" i="2" s="1"/>
  <c r="W6017" i="2"/>
  <c r="X6017" i="2" s="1"/>
  <c r="AF6017" i="2"/>
  <c r="AG6017" i="2"/>
  <c r="W6015" i="2"/>
  <c r="X6015" i="2" s="1"/>
  <c r="AF6015" i="2"/>
  <c r="AG6015" i="2"/>
  <c r="W6012" i="2"/>
  <c r="X6012" i="2" s="1"/>
  <c r="AF6012" i="2"/>
  <c r="AG6012" i="2"/>
  <c r="W6008" i="2"/>
  <c r="X6008" i="2" s="1"/>
  <c r="AF6008" i="2"/>
  <c r="AG6008" i="2"/>
  <c r="W6004" i="2"/>
  <c r="X6004" i="2" s="1"/>
  <c r="AF6004" i="2"/>
  <c r="AG6004" i="2"/>
  <c r="W6000" i="2"/>
  <c r="X6000" i="2" s="1"/>
  <c r="AF6000" i="2"/>
  <c r="AG6000" i="2"/>
  <c r="W5996" i="2"/>
  <c r="X5996" i="2" s="1"/>
  <c r="AF5996" i="2"/>
  <c r="AG5996" i="2"/>
  <c r="W5990" i="2"/>
  <c r="X5990" i="2" s="1"/>
  <c r="W5985" i="2"/>
  <c r="X5985" i="2" s="1"/>
  <c r="AF5985" i="2"/>
  <c r="AG5985" i="2"/>
  <c r="W5983" i="2"/>
  <c r="X5983" i="2" s="1"/>
  <c r="AF5983" i="2"/>
  <c r="AG5983" i="2"/>
  <c r="W5981" i="2"/>
  <c r="X5981" i="2" s="1"/>
  <c r="AF5981" i="2"/>
  <c r="AG5981" i="2"/>
  <c r="W5978" i="2"/>
  <c r="X5978" i="2" s="1"/>
  <c r="AF5978" i="2"/>
  <c r="AG5978" i="2"/>
  <c r="W5976" i="2"/>
  <c r="X5976" i="2" s="1"/>
  <c r="AF5976" i="2"/>
  <c r="AG5976" i="2"/>
  <c r="W5974" i="2"/>
  <c r="X5974" i="2" s="1"/>
  <c r="AF5974" i="2"/>
  <c r="AG5974" i="2"/>
  <c r="W5972" i="2"/>
  <c r="X5972" i="2" s="1"/>
  <c r="AF5972" i="2"/>
  <c r="AG5972" i="2"/>
  <c r="W5968" i="2"/>
  <c r="X5968" i="2" s="1"/>
  <c r="AF5968" i="2"/>
  <c r="AG5968" i="2"/>
  <c r="W5960" i="2"/>
  <c r="X5960" i="2" s="1"/>
  <c r="AF5960" i="2"/>
  <c r="AG5960" i="2"/>
  <c r="W5956" i="2"/>
  <c r="X5956" i="2" s="1"/>
  <c r="AF5956" i="2"/>
  <c r="AG5956" i="2"/>
  <c r="W5948" i="2"/>
  <c r="X5948" i="2" s="1"/>
  <c r="AF5948" i="2"/>
  <c r="AG5948" i="2"/>
  <c r="W5944" i="2"/>
  <c r="X5944" i="2" s="1"/>
  <c r="AF5944" i="2"/>
  <c r="AG5944" i="2"/>
  <c r="W5941" i="2"/>
  <c r="X5941" i="2" s="1"/>
  <c r="AF5941" i="2"/>
  <c r="AG5941" i="2"/>
  <c r="W5939" i="2"/>
  <c r="X5939" i="2" s="1"/>
  <c r="AF5939" i="2"/>
  <c r="AG5939" i="2"/>
  <c r="W5937" i="2"/>
  <c r="X5937" i="2" s="1"/>
  <c r="AF5937" i="2"/>
  <c r="AG5937" i="2"/>
  <c r="W5935" i="2"/>
  <c r="X5935" i="2" s="1"/>
  <c r="AF5935" i="2"/>
  <c r="AG5935" i="2"/>
  <c r="W5933" i="2"/>
  <c r="X5933" i="2" s="1"/>
  <c r="AF5933" i="2"/>
  <c r="AG5933" i="2"/>
  <c r="W5931" i="2"/>
  <c r="X5931" i="2" s="1"/>
  <c r="AF5931" i="2"/>
  <c r="AG5931" i="2"/>
  <c r="W5929" i="2"/>
  <c r="X5929" i="2" s="1"/>
  <c r="AF5929" i="2"/>
  <c r="AG5929" i="2"/>
  <c r="W5927" i="2"/>
  <c r="X5927" i="2" s="1"/>
  <c r="AF5927" i="2"/>
  <c r="AG5927" i="2"/>
  <c r="W5925" i="2"/>
  <c r="X5925" i="2" s="1"/>
  <c r="AF5925" i="2"/>
  <c r="W5923" i="2"/>
  <c r="X5923" i="2" s="1"/>
  <c r="AF5923" i="2"/>
  <c r="AG5923" i="2"/>
  <c r="W5921" i="2"/>
  <c r="X5921" i="2" s="1"/>
  <c r="AF5921" i="2"/>
  <c r="AG5921" i="2"/>
  <c r="W5919" i="2"/>
  <c r="X5919" i="2" s="1"/>
  <c r="AF5919" i="2"/>
  <c r="AG5919" i="2"/>
  <c r="W5917" i="2"/>
  <c r="X5917" i="2" s="1"/>
  <c r="AF5917" i="2"/>
  <c r="AG5917" i="2"/>
  <c r="W5915" i="2"/>
  <c r="X5915" i="2" s="1"/>
  <c r="AF5915" i="2"/>
  <c r="AG5915" i="2"/>
  <c r="W5913" i="2"/>
  <c r="X5913" i="2" s="1"/>
  <c r="AF5913" i="2"/>
  <c r="AG5913" i="2"/>
  <c r="W5911" i="2"/>
  <c r="X5911" i="2" s="1"/>
  <c r="AF5911" i="2"/>
  <c r="AG5911" i="2"/>
  <c r="W5909" i="2"/>
  <c r="X5909" i="2" s="1"/>
  <c r="AF5909" i="2"/>
  <c r="AG5909" i="2"/>
  <c r="W5907" i="2"/>
  <c r="X5907" i="2" s="1"/>
  <c r="AF5907" i="2"/>
  <c r="AG5907" i="2"/>
  <c r="W5905" i="2"/>
  <c r="X5905" i="2" s="1"/>
  <c r="AF5905" i="2"/>
  <c r="AG5905" i="2"/>
  <c r="W5903" i="2"/>
  <c r="X5903" i="2" s="1"/>
  <c r="AF5903" i="2"/>
  <c r="AG5903" i="2"/>
  <c r="W5901" i="2"/>
  <c r="X5901" i="2" s="1"/>
  <c r="AF5901" i="2"/>
  <c r="AG5901" i="2"/>
  <c r="W5899" i="2"/>
  <c r="X5899" i="2" s="1"/>
  <c r="AF5899" i="2"/>
  <c r="AG5899" i="2"/>
  <c r="W5897" i="2"/>
  <c r="X5897" i="2" s="1"/>
  <c r="AF5897" i="2"/>
  <c r="AG5897" i="2"/>
  <c r="W5895" i="2"/>
  <c r="X5895" i="2" s="1"/>
  <c r="AF5895" i="2"/>
  <c r="AG5895" i="2"/>
  <c r="W5893" i="2"/>
  <c r="X5893" i="2" s="1"/>
  <c r="AF5893" i="2"/>
  <c r="AG5893" i="2"/>
  <c r="W5891" i="2"/>
  <c r="X5891" i="2" s="1"/>
  <c r="AF5891" i="2"/>
  <c r="AG5891" i="2"/>
  <c r="W5889" i="2"/>
  <c r="X5889" i="2" s="1"/>
  <c r="AF5889" i="2"/>
  <c r="AG5889" i="2"/>
  <c r="W5887" i="2"/>
  <c r="X5887" i="2" s="1"/>
  <c r="AF5887" i="2"/>
  <c r="AG5887" i="2"/>
  <c r="W5885" i="2"/>
  <c r="X5885" i="2" s="1"/>
  <c r="AF5885" i="2"/>
  <c r="AG5885" i="2"/>
  <c r="W5883" i="2"/>
  <c r="X5883" i="2" s="1"/>
  <c r="AF5883" i="2"/>
  <c r="AG5883" i="2"/>
  <c r="W5881" i="2"/>
  <c r="X5881" i="2" s="1"/>
  <c r="AF5881" i="2"/>
  <c r="AG5881" i="2"/>
  <c r="W5879" i="2"/>
  <c r="X5879" i="2" s="1"/>
  <c r="AF5879" i="2"/>
  <c r="AG5879" i="2"/>
  <c r="W5877" i="2"/>
  <c r="X5877" i="2" s="1"/>
  <c r="AF5877" i="2"/>
  <c r="AG5877" i="2"/>
  <c r="W5876" i="2"/>
  <c r="X5876" i="2" s="1"/>
  <c r="AG5537" i="2"/>
  <c r="W5537" i="2"/>
  <c r="X5537" i="2" s="1"/>
  <c r="AF5537" i="2"/>
  <c r="W5534" i="2"/>
  <c r="X5534" i="2" s="1"/>
  <c r="AF5534" i="2"/>
  <c r="AG5534" i="2"/>
  <c r="W5530" i="2"/>
  <c r="X5530" i="2" s="1"/>
  <c r="AF5530" i="2"/>
  <c r="AG5530" i="2"/>
  <c r="W5526" i="2"/>
  <c r="X5526" i="2" s="1"/>
  <c r="W5522" i="2"/>
  <c r="X5522" i="2" s="1"/>
  <c r="AF5522" i="2"/>
  <c r="AG5522" i="2"/>
  <c r="W5518" i="2"/>
  <c r="X5518" i="2" s="1"/>
  <c r="AF5518" i="2"/>
  <c r="AG5518" i="2"/>
  <c r="W5514" i="2"/>
  <c r="X5514" i="2" s="1"/>
  <c r="AF5514" i="2"/>
  <c r="AG5514" i="2"/>
  <c r="W5510" i="2"/>
  <c r="X5510" i="2" s="1"/>
  <c r="AF5510" i="2"/>
  <c r="AG5510" i="2"/>
  <c r="W5506" i="2"/>
  <c r="X5506" i="2" s="1"/>
  <c r="AF5506" i="2"/>
  <c r="AG5506" i="2"/>
  <c r="W5502" i="2"/>
  <c r="X5502" i="2" s="1"/>
  <c r="AF5502" i="2"/>
  <c r="AG5502" i="2"/>
  <c r="W5498" i="2"/>
  <c r="X5498" i="2" s="1"/>
  <c r="AF5498" i="2"/>
  <c r="AG5498" i="2"/>
  <c r="W5494" i="2"/>
  <c r="X5494" i="2" s="1"/>
  <c r="AF5494" i="2"/>
  <c r="AG5494" i="2"/>
  <c r="W5490" i="2"/>
  <c r="X5490" i="2" s="1"/>
  <c r="AF5490" i="2"/>
  <c r="AG5490" i="2"/>
  <c r="W5486" i="2"/>
  <c r="X5486" i="2" s="1"/>
  <c r="AF5486" i="2"/>
  <c r="AG5486" i="2"/>
  <c r="W5482" i="2"/>
  <c r="X5482" i="2" s="1"/>
  <c r="AG5482" i="2"/>
  <c r="W5478" i="2"/>
  <c r="X5478" i="2" s="1"/>
  <c r="AF5478" i="2"/>
  <c r="AG5478" i="2"/>
  <c r="W5474" i="2"/>
  <c r="X5474" i="2" s="1"/>
  <c r="W5470" i="2"/>
  <c r="X5470" i="2" s="1"/>
  <c r="W5466" i="2"/>
  <c r="X5466" i="2" s="1"/>
  <c r="AF5466" i="2"/>
  <c r="AG5466" i="2"/>
  <c r="W5462" i="2"/>
  <c r="X5462" i="2" s="1"/>
  <c r="AF5462" i="2"/>
  <c r="AG5462" i="2"/>
  <c r="W5458" i="2"/>
  <c r="X5458" i="2" s="1"/>
  <c r="AF5458" i="2"/>
  <c r="AG5458" i="2"/>
  <c r="W5454" i="2"/>
  <c r="X5454" i="2" s="1"/>
  <c r="AF5454" i="2"/>
  <c r="AG5454" i="2"/>
  <c r="W5450" i="2"/>
  <c r="X5450" i="2" s="1"/>
  <c r="AF5450" i="2"/>
  <c r="AG5450" i="2"/>
  <c r="W5446" i="2"/>
  <c r="X5446" i="2" s="1"/>
  <c r="AF5446" i="2"/>
  <c r="AG5446" i="2"/>
  <c r="W5442" i="2"/>
  <c r="X5442" i="2" s="1"/>
  <c r="AF5442" i="2"/>
  <c r="AG5442" i="2"/>
  <c r="W5438" i="2"/>
  <c r="X5438" i="2" s="1"/>
  <c r="AF5438" i="2"/>
  <c r="AG5438" i="2"/>
  <c r="W5434" i="2"/>
  <c r="X5434" i="2" s="1"/>
  <c r="AF5434" i="2"/>
  <c r="AG5434" i="2"/>
  <c r="W5430" i="2"/>
  <c r="X5430" i="2" s="1"/>
  <c r="W5422" i="2"/>
  <c r="X5422" i="2" s="1"/>
  <c r="AF5422" i="2"/>
  <c r="AG5422" i="2"/>
  <c r="W5418" i="2"/>
  <c r="X5418" i="2" s="1"/>
  <c r="AF5418" i="2"/>
  <c r="AG5418" i="2"/>
  <c r="W5414" i="2"/>
  <c r="X5414" i="2" s="1"/>
  <c r="W5410" i="2"/>
  <c r="X5410" i="2" s="1"/>
  <c r="AF5410" i="2"/>
  <c r="AG5410" i="2"/>
  <c r="W5406" i="2"/>
  <c r="X5406" i="2" s="1"/>
  <c r="AF5406" i="2"/>
  <c r="AG5406" i="2"/>
  <c r="W5402" i="2"/>
  <c r="X5402" i="2" s="1"/>
  <c r="AG5402" i="2"/>
  <c r="W5398" i="2"/>
  <c r="X5398" i="2" s="1"/>
  <c r="AF5398" i="2"/>
  <c r="AG5398" i="2"/>
  <c r="W5394" i="2"/>
  <c r="X5394" i="2" s="1"/>
  <c r="AF5394" i="2"/>
  <c r="AG5394" i="2"/>
  <c r="W5390" i="2"/>
  <c r="X5390" i="2" s="1"/>
  <c r="AF5390" i="2"/>
  <c r="AG5390" i="2"/>
  <c r="W5386" i="2"/>
  <c r="X5386" i="2" s="1"/>
  <c r="AF5386" i="2"/>
  <c r="AG5386" i="2"/>
  <c r="W5382" i="2"/>
  <c r="X5382" i="2" s="1"/>
  <c r="AF5382" i="2"/>
  <c r="AG5382" i="2"/>
  <c r="W5378" i="2"/>
  <c r="X5378" i="2" s="1"/>
  <c r="AF5378" i="2"/>
  <c r="AG5378" i="2"/>
  <c r="W5374" i="2"/>
  <c r="X5374" i="2" s="1"/>
  <c r="AF5374" i="2"/>
  <c r="AG5374" i="2"/>
  <c r="W5370" i="2"/>
  <c r="X5370" i="2" s="1"/>
  <c r="AF5370" i="2"/>
  <c r="AG5370" i="2"/>
  <c r="W5366" i="2"/>
  <c r="X5366" i="2" s="1"/>
  <c r="AF5366" i="2"/>
  <c r="AG5366" i="2"/>
  <c r="W5362" i="2"/>
  <c r="X5362" i="2" s="1"/>
  <c r="AF5362" i="2"/>
  <c r="AG5362" i="2"/>
  <c r="W5358" i="2"/>
  <c r="X5358" i="2" s="1"/>
  <c r="W5354" i="2"/>
  <c r="X5354" i="2" s="1"/>
  <c r="AF5354" i="2"/>
  <c r="AG5354" i="2"/>
  <c r="W5350" i="2"/>
  <c r="X5350" i="2" s="1"/>
  <c r="AF5350" i="2"/>
  <c r="AG5350" i="2"/>
  <c r="W5346" i="2"/>
  <c r="X5346" i="2" s="1"/>
  <c r="AF5346" i="2"/>
  <c r="AG5346" i="2"/>
  <c r="W5342" i="2"/>
  <c r="X5342" i="2" s="1"/>
  <c r="AF5342" i="2"/>
  <c r="AG5342" i="2"/>
  <c r="W5338" i="2"/>
  <c r="X5338" i="2" s="1"/>
  <c r="AG5338" i="2"/>
  <c r="W5334" i="2"/>
  <c r="X5334" i="2" s="1"/>
  <c r="AF5334" i="2"/>
  <c r="AG5334" i="2"/>
  <c r="W5330" i="2"/>
  <c r="X5330" i="2" s="1"/>
  <c r="AF5330" i="2"/>
  <c r="AG5330" i="2"/>
  <c r="W5326" i="2"/>
  <c r="X5326" i="2" s="1"/>
  <c r="W5322" i="2"/>
  <c r="X5322" i="2" s="1"/>
  <c r="AF5322" i="2"/>
  <c r="AG5322" i="2"/>
  <c r="W5318" i="2"/>
  <c r="X5318" i="2" s="1"/>
  <c r="W5314" i="2"/>
  <c r="X5314" i="2" s="1"/>
  <c r="AF5314" i="2"/>
  <c r="AG5314" i="2"/>
  <c r="W5310" i="2"/>
  <c r="X5310" i="2" s="1"/>
  <c r="AF5310" i="2"/>
  <c r="AG5310" i="2"/>
  <c r="W5306" i="2"/>
  <c r="X5306" i="2" s="1"/>
  <c r="AF5306" i="2"/>
  <c r="AG5306" i="2"/>
  <c r="W5302" i="2"/>
  <c r="X5302" i="2" s="1"/>
  <c r="AF5302" i="2"/>
  <c r="AG5302" i="2"/>
  <c r="W5298" i="2"/>
  <c r="X5298" i="2" s="1"/>
  <c r="AF5298" i="2"/>
  <c r="AG5298" i="2"/>
  <c r="W5294" i="2"/>
  <c r="X5294" i="2" s="1"/>
  <c r="AF5294" i="2"/>
  <c r="AG5294" i="2"/>
  <c r="W5290" i="2"/>
  <c r="X5290" i="2" s="1"/>
  <c r="AF5290" i="2"/>
  <c r="AG5290" i="2"/>
  <c r="W5286" i="2"/>
  <c r="X5286" i="2" s="1"/>
  <c r="W5278" i="2"/>
  <c r="X5278" i="2" s="1"/>
  <c r="AF5278" i="2"/>
  <c r="AG5278" i="2"/>
  <c r="W5274" i="2"/>
  <c r="X5274" i="2" s="1"/>
  <c r="AF5274" i="2"/>
  <c r="AG5274" i="2"/>
  <c r="W5270" i="2"/>
  <c r="X5270" i="2" s="1"/>
  <c r="W5266" i="2"/>
  <c r="X5266" i="2" s="1"/>
  <c r="AF5266" i="2"/>
  <c r="AG5266" i="2"/>
  <c r="W5262" i="2"/>
  <c r="X5262" i="2" s="1"/>
  <c r="AF5262" i="2"/>
  <c r="AG5262" i="2"/>
  <c r="W5258" i="2"/>
  <c r="X5258" i="2" s="1"/>
  <c r="AF5258" i="2"/>
  <c r="AG5258" i="2"/>
  <c r="W5254" i="2"/>
  <c r="X5254" i="2" s="1"/>
  <c r="AF5254" i="2"/>
  <c r="AG5254" i="2"/>
  <c r="W5250" i="2"/>
  <c r="X5250" i="2" s="1"/>
  <c r="AF5250" i="2"/>
  <c r="AG5250" i="2"/>
  <c r="W5246" i="2"/>
  <c r="X5246" i="2" s="1"/>
  <c r="W5242" i="2"/>
  <c r="X5242" i="2" s="1"/>
  <c r="AF5242" i="2"/>
  <c r="AG5242" i="2"/>
  <c r="W5238" i="2"/>
  <c r="X5238" i="2" s="1"/>
  <c r="AF5238" i="2"/>
  <c r="AG5238" i="2"/>
  <c r="W5234" i="2"/>
  <c r="X5234" i="2" s="1"/>
  <c r="AF5234" i="2"/>
  <c r="AG5234" i="2"/>
  <c r="W5233" i="2"/>
  <c r="X5233" i="2" s="1"/>
  <c r="AF5233" i="2"/>
  <c r="AG5233" i="2"/>
  <c r="W5229" i="2"/>
  <c r="X5229" i="2" s="1"/>
  <c r="AF5229" i="2"/>
  <c r="AG5229" i="2"/>
  <c r="W5225" i="2"/>
  <c r="X5225" i="2" s="1"/>
  <c r="AF5225" i="2"/>
  <c r="AG5225" i="2"/>
  <c r="W5221" i="2"/>
  <c r="X5221" i="2" s="1"/>
  <c r="AF5221" i="2"/>
  <c r="AG5221" i="2"/>
  <c r="W5217" i="2"/>
  <c r="X5217" i="2" s="1"/>
  <c r="AF5217" i="2"/>
  <c r="AG5217" i="2"/>
  <c r="W5213" i="2"/>
  <c r="X5213" i="2" s="1"/>
  <c r="AF5213" i="2"/>
  <c r="AG5213" i="2"/>
  <c r="W5209" i="2"/>
  <c r="X5209" i="2" s="1"/>
  <c r="W5205" i="2"/>
  <c r="X5205" i="2" s="1"/>
  <c r="AF5205" i="2"/>
  <c r="AG5205" i="2"/>
  <c r="W5201" i="2"/>
  <c r="X5201" i="2" s="1"/>
  <c r="AF5201" i="2"/>
  <c r="AG5201" i="2"/>
  <c r="W5197" i="2"/>
  <c r="X5197" i="2" s="1"/>
  <c r="AF5197" i="2"/>
  <c r="AG5197" i="2"/>
  <c r="W5193" i="2"/>
  <c r="X5193" i="2" s="1"/>
  <c r="AF5193" i="2"/>
  <c r="AG5193" i="2"/>
  <c r="W5189" i="2"/>
  <c r="X5189" i="2" s="1"/>
  <c r="AF5189" i="2"/>
  <c r="AG5189" i="2"/>
  <c r="W5185" i="2"/>
  <c r="X5185" i="2" s="1"/>
  <c r="AF5185" i="2"/>
  <c r="AG5185" i="2"/>
  <c r="W5181" i="2"/>
  <c r="X5181" i="2" s="1"/>
  <c r="AF5181" i="2"/>
  <c r="AG5181" i="2"/>
  <c r="W5177" i="2"/>
  <c r="X5177" i="2" s="1"/>
  <c r="AF5177" i="2"/>
  <c r="AG5177" i="2"/>
  <c r="W5173" i="2"/>
  <c r="X5173" i="2" s="1"/>
  <c r="AF5173" i="2"/>
  <c r="AG5173" i="2"/>
  <c r="W5169" i="2"/>
  <c r="X5169" i="2" s="1"/>
  <c r="AF5169" i="2"/>
  <c r="AG5169" i="2"/>
  <c r="W5165" i="2"/>
  <c r="X5165" i="2" s="1"/>
  <c r="AF5165" i="2"/>
  <c r="AG5165" i="2"/>
  <c r="W5161" i="2"/>
  <c r="X5161" i="2" s="1"/>
  <c r="AF5161" i="2"/>
  <c r="AG5161" i="2"/>
  <c r="W5157" i="2"/>
  <c r="X5157" i="2" s="1"/>
  <c r="W5153" i="2"/>
  <c r="X5153" i="2" s="1"/>
  <c r="AF5153" i="2"/>
  <c r="AG5153" i="2"/>
  <c r="W5149" i="2"/>
  <c r="X5149" i="2" s="1"/>
  <c r="AF5149" i="2"/>
  <c r="AG5149" i="2"/>
  <c r="W5145" i="2"/>
  <c r="X5145" i="2" s="1"/>
  <c r="AF5145" i="2"/>
  <c r="AG5145" i="2"/>
  <c r="W5141" i="2"/>
  <c r="X5141" i="2" s="1"/>
  <c r="AF5141" i="2"/>
  <c r="AG5141" i="2"/>
  <c r="W5137" i="2"/>
  <c r="X5137" i="2" s="1"/>
  <c r="AF5137" i="2"/>
  <c r="AG5137" i="2"/>
  <c r="W5133" i="2"/>
  <c r="X5133" i="2" s="1"/>
  <c r="AF5133" i="2"/>
  <c r="AG5133" i="2"/>
  <c r="W5129" i="2"/>
  <c r="X5129" i="2" s="1"/>
  <c r="AF5129" i="2"/>
  <c r="AG5129" i="2"/>
  <c r="W4991" i="2"/>
  <c r="X4991" i="2" s="1"/>
  <c r="AF4991" i="2"/>
  <c r="AG4991" i="2"/>
  <c r="W4987" i="2"/>
  <c r="X4987" i="2" s="1"/>
  <c r="AF4987" i="2"/>
  <c r="AG4987" i="2"/>
  <c r="AG4984" i="2"/>
  <c r="W4984" i="2"/>
  <c r="X4984" i="2" s="1"/>
  <c r="AF4984" i="2"/>
  <c r="AG4980" i="2"/>
  <c r="W4980" i="2"/>
  <c r="X4980" i="2" s="1"/>
  <c r="AG4976" i="2"/>
  <c r="W4976" i="2"/>
  <c r="X4976" i="2" s="1"/>
  <c r="AF4976" i="2"/>
  <c r="AG4972" i="2"/>
  <c r="W4972" i="2"/>
  <c r="X4972" i="2" s="1"/>
  <c r="AF4972" i="2"/>
  <c r="AG4968" i="2"/>
  <c r="W4968" i="2"/>
  <c r="X4968" i="2" s="1"/>
  <c r="AF4968" i="2"/>
  <c r="AG4964" i="2"/>
  <c r="W4964" i="2"/>
  <c r="X4964" i="2" s="1"/>
  <c r="W4960" i="2"/>
  <c r="X4960" i="2" s="1"/>
  <c r="AG4956" i="2"/>
  <c r="W4956" i="2"/>
  <c r="X4956" i="2" s="1"/>
  <c r="AF4956" i="2"/>
  <c r="AG4952" i="2"/>
  <c r="W4952" i="2"/>
  <c r="X4952" i="2" s="1"/>
  <c r="AF4952" i="2"/>
  <c r="AG4948" i="2"/>
  <c r="W4948" i="2"/>
  <c r="X4948" i="2" s="1"/>
  <c r="AF4948" i="2"/>
  <c r="AG4944" i="2"/>
  <c r="W4944" i="2"/>
  <c r="X4944" i="2" s="1"/>
  <c r="AF4944" i="2"/>
  <c r="W4940" i="2"/>
  <c r="X4940" i="2" s="1"/>
  <c r="AG4936" i="2"/>
  <c r="W4936" i="2"/>
  <c r="X4936" i="2" s="1"/>
  <c r="AF4936" i="2"/>
  <c r="AG4932" i="2"/>
  <c r="W4932" i="2"/>
  <c r="X4932" i="2" s="1"/>
  <c r="AF4932" i="2"/>
  <c r="AG4924" i="2"/>
  <c r="W4924" i="2"/>
  <c r="X4924" i="2" s="1"/>
  <c r="AF4924" i="2"/>
  <c r="AG4920" i="2"/>
  <c r="W4920" i="2"/>
  <c r="X4920" i="2" s="1"/>
  <c r="AF4920" i="2"/>
  <c r="AG4916" i="2"/>
  <c r="W4916" i="2"/>
  <c r="X4916" i="2" s="1"/>
  <c r="AF4916" i="2"/>
  <c r="AG4908" i="2"/>
  <c r="W4908" i="2"/>
  <c r="X4908" i="2" s="1"/>
  <c r="AF4908" i="2"/>
  <c r="AG4904" i="2"/>
  <c r="W4904" i="2"/>
  <c r="X4904" i="2" s="1"/>
  <c r="AF4904" i="2"/>
  <c r="AG4900" i="2"/>
  <c r="W4900" i="2"/>
  <c r="X4900" i="2" s="1"/>
  <c r="AG4896" i="2"/>
  <c r="W4896" i="2"/>
  <c r="X4896" i="2" s="1"/>
  <c r="AF4896" i="2"/>
  <c r="AG4892" i="2"/>
  <c r="W4892" i="2"/>
  <c r="X4892" i="2" s="1"/>
  <c r="AF4892" i="2"/>
  <c r="AG4855" i="2"/>
  <c r="W4855" i="2"/>
  <c r="X4855" i="2" s="1"/>
  <c r="AF4855" i="2"/>
  <c r="AG4851" i="2"/>
  <c r="W4851" i="2"/>
  <c r="X4851" i="2" s="1"/>
  <c r="AF4851" i="2"/>
  <c r="AG4847" i="2"/>
  <c r="W4847" i="2"/>
  <c r="X4847" i="2" s="1"/>
  <c r="AF4847" i="2"/>
  <c r="AG4820" i="2"/>
  <c r="W4820" i="2"/>
  <c r="X4820" i="2" s="1"/>
  <c r="AF4820" i="2"/>
  <c r="AG4818" i="2"/>
  <c r="W4818" i="2"/>
  <c r="X4818" i="2" s="1"/>
  <c r="AF4818" i="2"/>
  <c r="AG4816" i="2"/>
  <c r="W4816" i="2"/>
  <c r="X4816" i="2" s="1"/>
  <c r="W4814" i="2"/>
  <c r="X4814" i="2" s="1"/>
  <c r="AG4812" i="2"/>
  <c r="W4812" i="2"/>
  <c r="X4812" i="2" s="1"/>
  <c r="AF4812" i="2"/>
  <c r="W4806" i="2"/>
  <c r="X4806" i="2" s="1"/>
  <c r="AG4806" i="2"/>
  <c r="W4805" i="2"/>
  <c r="X4805" i="2" s="1"/>
  <c r="W4790" i="2"/>
  <c r="X4790" i="2" s="1"/>
  <c r="W4789" i="2"/>
  <c r="X4789" i="2" s="1"/>
  <c r="W4774" i="2"/>
  <c r="X4774" i="2" s="1"/>
  <c r="AF4774" i="2"/>
  <c r="AG4774" i="2"/>
  <c r="W4773" i="2"/>
  <c r="X4773" i="2" s="1"/>
  <c r="W4758" i="2"/>
  <c r="X4758" i="2" s="1"/>
  <c r="W4757" i="2"/>
  <c r="X4757" i="2" s="1"/>
  <c r="W4741" i="2"/>
  <c r="X4741" i="2" s="1"/>
  <c r="W4726" i="2"/>
  <c r="X4726" i="2" s="1"/>
  <c r="W4725" i="2"/>
  <c r="X4725" i="2" s="1"/>
  <c r="W4606" i="2"/>
  <c r="X4606" i="2" s="1"/>
  <c r="W4589" i="2"/>
  <c r="X4589" i="2" s="1"/>
  <c r="AF4589" i="2"/>
  <c r="AG4589" i="2"/>
  <c r="W4588" i="2"/>
  <c r="X4588" i="2" s="1"/>
  <c r="W4573" i="2"/>
  <c r="X4573" i="2" s="1"/>
  <c r="W4572" i="2"/>
  <c r="X4572" i="2" s="1"/>
  <c r="W4571" i="2"/>
  <c r="X4571" i="2" s="1"/>
  <c r="W4563" i="2"/>
  <c r="X4563" i="2" s="1"/>
  <c r="W4553" i="2"/>
  <c r="X4553" i="2" s="1"/>
  <c r="W4545" i="2"/>
  <c r="X4545" i="2" s="1"/>
  <c r="W4537" i="2"/>
  <c r="X4537" i="2" s="1"/>
  <c r="W4529" i="2"/>
  <c r="X4529" i="2" s="1"/>
  <c r="W4521" i="2"/>
  <c r="X4521" i="2" s="1"/>
  <c r="W4513" i="2"/>
  <c r="X4513" i="2" s="1"/>
  <c r="W4505" i="2"/>
  <c r="X4505" i="2" s="1"/>
  <c r="W4497" i="2"/>
  <c r="X4497" i="2" s="1"/>
  <c r="W4489" i="2"/>
  <c r="X4489" i="2" s="1"/>
  <c r="W4481" i="2"/>
  <c r="X4481" i="2" s="1"/>
  <c r="W4473" i="2"/>
  <c r="X4473" i="2" s="1"/>
  <c r="W4465" i="2"/>
  <c r="X4465" i="2" s="1"/>
  <c r="W4457" i="2"/>
  <c r="X4457" i="2" s="1"/>
  <c r="W4449" i="2"/>
  <c r="X4449" i="2" s="1"/>
  <c r="W4441" i="2"/>
  <c r="X4441" i="2" s="1"/>
  <c r="W4433" i="2"/>
  <c r="X4433" i="2" s="1"/>
  <c r="W4425" i="2"/>
  <c r="X4425" i="2" s="1"/>
  <c r="W4417" i="2"/>
  <c r="X4417" i="2" s="1"/>
  <c r="AE201" i="1"/>
  <c r="AF201" i="1" s="1"/>
  <c r="X201" i="1"/>
  <c r="AB201" i="1" s="1"/>
  <c r="AE197" i="1"/>
  <c r="AF197" i="1" s="1"/>
  <c r="X197" i="1"/>
  <c r="AB197" i="1" s="1"/>
  <c r="AE193" i="1"/>
  <c r="AF193" i="1" s="1"/>
  <c r="X193" i="1"/>
  <c r="AB193" i="1" s="1"/>
  <c r="AE189" i="1"/>
  <c r="AF189" i="1" s="1"/>
  <c r="X189" i="1"/>
  <c r="AB189" i="1" s="1"/>
  <c r="AG186" i="1"/>
  <c r="AE184" i="1"/>
  <c r="AF184" i="1" s="1"/>
  <c r="X184" i="1"/>
  <c r="AB184" i="1" s="1"/>
  <c r="AE180" i="1"/>
  <c r="AF180" i="1" s="1"/>
  <c r="X180" i="1"/>
  <c r="AB180" i="1" s="1"/>
  <c r="AE176" i="1"/>
  <c r="AF176" i="1" s="1"/>
  <c r="X176" i="1"/>
  <c r="AB176" i="1" s="1"/>
  <c r="AE172" i="1"/>
  <c r="AF172" i="1" s="1"/>
  <c r="X172" i="1"/>
  <c r="AB172" i="1" s="1"/>
  <c r="AE168" i="1"/>
  <c r="AF168" i="1" s="1"/>
  <c r="X168" i="1"/>
  <c r="AB168" i="1" s="1"/>
  <c r="AE164" i="1"/>
  <c r="AF164" i="1" s="1"/>
  <c r="X164" i="1"/>
  <c r="AB164" i="1" s="1"/>
  <c r="AE160" i="1"/>
  <c r="AF160" i="1" s="1"/>
  <c r="X160" i="1"/>
  <c r="AB160" i="1" s="1"/>
  <c r="X156" i="1"/>
  <c r="AB156" i="1" s="1"/>
  <c r="AE152" i="1"/>
  <c r="AF152" i="1" s="1"/>
  <c r="X152" i="1"/>
  <c r="AB152" i="1" s="1"/>
  <c r="AE148" i="1"/>
  <c r="AF148" i="1" s="1"/>
  <c r="X148" i="1"/>
  <c r="AB148" i="1" s="1"/>
  <c r="AE144" i="1"/>
  <c r="AF144" i="1" s="1"/>
  <c r="X144" i="1"/>
  <c r="AB144" i="1" s="1"/>
  <c r="AE140" i="1"/>
  <c r="AF140" i="1" s="1"/>
  <c r="X140" i="1"/>
  <c r="AB140" i="1" s="1"/>
  <c r="X136" i="1"/>
  <c r="AB136" i="1" s="1"/>
  <c r="AE132" i="1"/>
  <c r="AF132" i="1" s="1"/>
  <c r="X132" i="1"/>
  <c r="AB132" i="1" s="1"/>
  <c r="AE128" i="1"/>
  <c r="AF128" i="1" s="1"/>
  <c r="X128" i="1"/>
  <c r="AB128" i="1" s="1"/>
  <c r="AE124" i="1"/>
  <c r="AF124" i="1" s="1"/>
  <c r="X124" i="1"/>
  <c r="AB124" i="1" s="1"/>
  <c r="AE120" i="1"/>
  <c r="AF120" i="1" s="1"/>
  <c r="X120" i="1"/>
  <c r="AB120" i="1" s="1"/>
  <c r="AE116" i="1"/>
  <c r="AF116" i="1" s="1"/>
  <c r="X116" i="1"/>
  <c r="AB116" i="1" s="1"/>
  <c r="AE112" i="1"/>
  <c r="AF112" i="1" s="1"/>
  <c r="X112" i="1"/>
  <c r="AB112" i="1" s="1"/>
  <c r="X108" i="1"/>
  <c r="AB108" i="1" s="1"/>
  <c r="AE104" i="1"/>
  <c r="AF104" i="1" s="1"/>
  <c r="X104" i="1"/>
  <c r="AB104" i="1" s="1"/>
  <c r="AE100" i="1"/>
  <c r="AF100" i="1" s="1"/>
  <c r="X100" i="1"/>
  <c r="AB100" i="1" s="1"/>
  <c r="X96" i="1"/>
  <c r="AB96" i="1" s="1"/>
  <c r="AE92" i="1"/>
  <c r="AF92" i="1" s="1"/>
  <c r="X92" i="1"/>
  <c r="AB92" i="1" s="1"/>
  <c r="AE88" i="1"/>
  <c r="X86" i="1"/>
  <c r="AB86" i="1" s="1"/>
  <c r="AG84" i="1"/>
  <c r="AA84" i="1"/>
  <c r="AA73" i="1"/>
  <c r="W73" i="1"/>
  <c r="AA67" i="1"/>
  <c r="W67" i="1"/>
  <c r="AA63" i="1"/>
  <c r="W63" i="1"/>
  <c r="AA59" i="1"/>
  <c r="W59" i="1"/>
  <c r="AF59" i="1" s="1"/>
  <c r="AA55" i="1"/>
  <c r="W55" i="1"/>
  <c r="AA51" i="1"/>
  <c r="W51" i="1"/>
  <c r="AA47" i="1"/>
  <c r="W47" i="1"/>
  <c r="AA43" i="1"/>
  <c r="W43" i="1"/>
  <c r="AF43" i="1" s="1"/>
  <c r="AA39" i="1"/>
  <c r="W39" i="1"/>
  <c r="AA35" i="1"/>
  <c r="W35" i="1"/>
  <c r="AA31" i="1"/>
  <c r="W31" i="1"/>
  <c r="AA27" i="1"/>
  <c r="W27" i="1"/>
  <c r="AF27" i="1" s="1"/>
  <c r="AA23" i="1"/>
  <c r="W23" i="1"/>
  <c r="AA19" i="1"/>
  <c r="W19" i="1"/>
  <c r="AA15" i="1"/>
  <c r="W15" i="1"/>
  <c r="AA11" i="1"/>
  <c r="W11" i="1"/>
  <c r="AF11" i="1" s="1"/>
  <c r="W5" i="1"/>
  <c r="AG4" i="1"/>
  <c r="AB4" i="1"/>
  <c r="P202" i="1"/>
  <c r="W51" i="2"/>
  <c r="X51" i="2" s="1"/>
  <c r="AG51" i="2"/>
  <c r="V45" i="2"/>
  <c r="AB45" i="2"/>
  <c r="W6685" i="2"/>
  <c r="X6685" i="2" s="1"/>
  <c r="AF6685" i="2"/>
  <c r="W5565" i="2"/>
  <c r="X5565" i="2" s="1"/>
  <c r="AF5565" i="2"/>
  <c r="W326" i="2"/>
  <c r="X326" i="2" s="1"/>
  <c r="AF326" i="2"/>
  <c r="AG6681" i="2"/>
  <c r="AG6677" i="2"/>
  <c r="AG6673" i="2"/>
  <c r="AG6653" i="2"/>
  <c r="AG6065" i="2"/>
  <c r="AG6057" i="2"/>
  <c r="AG5554" i="2"/>
  <c r="AG5006" i="2"/>
  <c r="AG5002" i="2"/>
  <c r="AG4628" i="2"/>
  <c r="AG4157" i="2"/>
  <c r="AG4149" i="2"/>
  <c r="AG3859" i="2"/>
  <c r="AG3522" i="2"/>
  <c r="AG3233" i="2"/>
  <c r="AG3225" i="2"/>
  <c r="AG3221" i="2"/>
  <c r="AG3209" i="2"/>
  <c r="AG3201" i="2"/>
  <c r="AG2862" i="2"/>
  <c r="AG2854" i="2"/>
  <c r="AG2577" i="2"/>
  <c r="AG2573" i="2"/>
  <c r="AG2308" i="2"/>
  <c r="AG2163" i="2"/>
  <c r="AG1748" i="2"/>
  <c r="AG1224" i="2"/>
  <c r="AG1216" i="2"/>
  <c r="AG360" i="2"/>
  <c r="AG323" i="2"/>
  <c r="AG162" i="2"/>
  <c r="W99" i="2"/>
  <c r="X99" i="2" s="1"/>
  <c r="W6642" i="2"/>
  <c r="X6642" i="2" s="1"/>
  <c r="W6638" i="2"/>
  <c r="X6638" i="2" s="1"/>
  <c r="AF6638" i="2"/>
  <c r="W6632" i="2"/>
  <c r="X6632" i="2" s="1"/>
  <c r="AF6632" i="2"/>
  <c r="W6628" i="2"/>
  <c r="X6628" i="2" s="1"/>
  <c r="AF6628" i="2"/>
  <c r="W6624" i="2"/>
  <c r="X6624" i="2" s="1"/>
  <c r="AF6624" i="2"/>
  <c r="W6263" i="2"/>
  <c r="X6263" i="2" s="1"/>
  <c r="W6027" i="2"/>
  <c r="X6027" i="2" s="1"/>
  <c r="AF6027" i="2"/>
  <c r="AG6027" i="2"/>
  <c r="W6023" i="2"/>
  <c r="X6023" i="2" s="1"/>
  <c r="AF6023" i="2"/>
  <c r="AG6023" i="2"/>
  <c r="W6019" i="2"/>
  <c r="X6019" i="2" s="1"/>
  <c r="AF6019" i="2"/>
  <c r="AG6019" i="2"/>
  <c r="W6011" i="2"/>
  <c r="X6011" i="2" s="1"/>
  <c r="AF6011" i="2"/>
  <c r="AG6011" i="2"/>
  <c r="W6007" i="2"/>
  <c r="X6007" i="2" s="1"/>
  <c r="AF6007" i="2"/>
  <c r="AG6007" i="2"/>
  <c r="W5999" i="2"/>
  <c r="X5999" i="2" s="1"/>
  <c r="AF5999" i="2"/>
  <c r="AG5999" i="2"/>
  <c r="W5992" i="2"/>
  <c r="X5992" i="2" s="1"/>
  <c r="AF5992" i="2"/>
  <c r="AG5992" i="2"/>
  <c r="W5971" i="2"/>
  <c r="X5971" i="2" s="1"/>
  <c r="AF5971" i="2"/>
  <c r="AG5971" i="2"/>
  <c r="W5967" i="2"/>
  <c r="X5967" i="2" s="1"/>
  <c r="AF5967" i="2"/>
  <c r="AG5967" i="2"/>
  <c r="W5963" i="2"/>
  <c r="X5963" i="2" s="1"/>
  <c r="AF5963" i="2"/>
  <c r="AG5963" i="2"/>
  <c r="W5959" i="2"/>
  <c r="X5959" i="2" s="1"/>
  <c r="AF5959" i="2"/>
  <c r="AG5959" i="2"/>
  <c r="W5955" i="2"/>
  <c r="X5955" i="2" s="1"/>
  <c r="AF5955" i="2"/>
  <c r="AG5955" i="2"/>
  <c r="W5951" i="2"/>
  <c r="X5951" i="2" s="1"/>
  <c r="AF5951" i="2"/>
  <c r="AG5951" i="2"/>
  <c r="W5947" i="2"/>
  <c r="X5947" i="2" s="1"/>
  <c r="AF5947" i="2"/>
  <c r="AG5947" i="2"/>
  <c r="W5943" i="2"/>
  <c r="X5943" i="2" s="1"/>
  <c r="AF5943" i="2"/>
  <c r="AG5943" i="2"/>
  <c r="W5533" i="2"/>
  <c r="X5533" i="2" s="1"/>
  <c r="AF5533" i="2"/>
  <c r="AG5533" i="2"/>
  <c r="W5529" i="2"/>
  <c r="X5529" i="2" s="1"/>
  <c r="AF5529" i="2"/>
  <c r="AG5529" i="2"/>
  <c r="W5525" i="2"/>
  <c r="X5525" i="2" s="1"/>
  <c r="AF5525" i="2"/>
  <c r="AG5525" i="2"/>
  <c r="W5521" i="2"/>
  <c r="X5521" i="2" s="1"/>
  <c r="AF5521" i="2"/>
  <c r="AG5521" i="2"/>
  <c r="W5517" i="2"/>
  <c r="X5517" i="2" s="1"/>
  <c r="AF5517" i="2"/>
  <c r="AG5517" i="2"/>
  <c r="W5509" i="2"/>
  <c r="X5509" i="2" s="1"/>
  <c r="AF5509" i="2"/>
  <c r="AG5509" i="2"/>
  <c r="W5505" i="2"/>
  <c r="X5505" i="2" s="1"/>
  <c r="AF5505" i="2"/>
  <c r="AG5505" i="2"/>
  <c r="W5501" i="2"/>
  <c r="X5501" i="2" s="1"/>
  <c r="AF5501" i="2"/>
  <c r="AG5501" i="2"/>
  <c r="W5493" i="2"/>
  <c r="X5493" i="2" s="1"/>
  <c r="AF5493" i="2"/>
  <c r="AG5493" i="2"/>
  <c r="W5489" i="2"/>
  <c r="X5489" i="2" s="1"/>
  <c r="AF5489" i="2"/>
  <c r="AG5489" i="2"/>
  <c r="W5485" i="2"/>
  <c r="X5485" i="2" s="1"/>
  <c r="AF5485" i="2"/>
  <c r="AG5485" i="2"/>
  <c r="W5481" i="2"/>
  <c r="X5481" i="2" s="1"/>
  <c r="AF5481" i="2"/>
  <c r="AG5481" i="2"/>
  <c r="W5477" i="2"/>
  <c r="X5477" i="2" s="1"/>
  <c r="AF5477" i="2"/>
  <c r="AG5477" i="2"/>
  <c r="W5473" i="2"/>
  <c r="X5473" i="2" s="1"/>
  <c r="AF5473" i="2"/>
  <c r="AG5473" i="2"/>
  <c r="W5469" i="2"/>
  <c r="X5469" i="2" s="1"/>
  <c r="AF5469" i="2"/>
  <c r="AG5469" i="2"/>
  <c r="W5465" i="2"/>
  <c r="X5465" i="2" s="1"/>
  <c r="AF5465" i="2"/>
  <c r="AG5465" i="2"/>
  <c r="W5461" i="2"/>
  <c r="X5461" i="2" s="1"/>
  <c r="AF5461" i="2"/>
  <c r="AG5461" i="2"/>
  <c r="W5457" i="2"/>
  <c r="X5457" i="2" s="1"/>
  <c r="AF5457" i="2"/>
  <c r="AG5457" i="2"/>
  <c r="W5453" i="2"/>
  <c r="X5453" i="2" s="1"/>
  <c r="AF5453" i="2"/>
  <c r="W5449" i="2"/>
  <c r="X5449" i="2" s="1"/>
  <c r="AF5449" i="2"/>
  <c r="AG5449" i="2"/>
  <c r="W5445" i="2"/>
  <c r="X5445" i="2" s="1"/>
  <c r="AF5445" i="2"/>
  <c r="AG5445" i="2"/>
  <c r="W5437" i="2"/>
  <c r="X5437" i="2" s="1"/>
  <c r="AF5437" i="2"/>
  <c r="AG5437" i="2"/>
  <c r="W5433" i="2"/>
  <c r="X5433" i="2" s="1"/>
  <c r="AF5433" i="2"/>
  <c r="AG5433" i="2"/>
  <c r="W5429" i="2"/>
  <c r="X5429" i="2" s="1"/>
  <c r="AF5429" i="2"/>
  <c r="AG5429" i="2"/>
  <c r="W5421" i="2"/>
  <c r="X5421" i="2" s="1"/>
  <c r="AF5421" i="2"/>
  <c r="AG5421" i="2"/>
  <c r="W5417" i="2"/>
  <c r="X5417" i="2" s="1"/>
  <c r="AF5417" i="2"/>
  <c r="AG5417" i="2"/>
  <c r="W5413" i="2"/>
  <c r="X5413" i="2" s="1"/>
  <c r="AF5413" i="2"/>
  <c r="AG5413" i="2"/>
  <c r="W5409" i="2"/>
  <c r="X5409" i="2" s="1"/>
  <c r="AF5409" i="2"/>
  <c r="AG5409" i="2"/>
  <c r="W5405" i="2"/>
  <c r="X5405" i="2" s="1"/>
  <c r="AF5405" i="2"/>
  <c r="AG5405" i="2"/>
  <c r="W5401" i="2"/>
  <c r="X5401" i="2" s="1"/>
  <c r="AF5401" i="2"/>
  <c r="AG5401" i="2"/>
  <c r="W5397" i="2"/>
  <c r="X5397" i="2" s="1"/>
  <c r="AF5397" i="2"/>
  <c r="AG5397" i="2"/>
  <c r="W5393" i="2"/>
  <c r="X5393" i="2" s="1"/>
  <c r="AF5393" i="2"/>
  <c r="AG5393" i="2"/>
  <c r="W5389" i="2"/>
  <c r="X5389" i="2" s="1"/>
  <c r="AF5389" i="2"/>
  <c r="AG5389" i="2"/>
  <c r="W5385" i="2"/>
  <c r="X5385" i="2" s="1"/>
  <c r="AF5385" i="2"/>
  <c r="AG5385" i="2"/>
  <c r="W5381" i="2"/>
  <c r="X5381" i="2" s="1"/>
  <c r="AF5381" i="2"/>
  <c r="AG5381" i="2"/>
  <c r="W5377" i="2"/>
  <c r="X5377" i="2" s="1"/>
  <c r="AF5377" i="2"/>
  <c r="AG5377" i="2"/>
  <c r="W5373" i="2"/>
  <c r="X5373" i="2" s="1"/>
  <c r="AF5373" i="2"/>
  <c r="AG5373" i="2"/>
  <c r="W5365" i="2"/>
  <c r="X5365" i="2" s="1"/>
  <c r="AF5365" i="2"/>
  <c r="AG5365" i="2"/>
  <c r="W5361" i="2"/>
  <c r="X5361" i="2" s="1"/>
  <c r="AF5361" i="2"/>
  <c r="AG5361" i="2"/>
  <c r="W5357" i="2"/>
  <c r="X5357" i="2" s="1"/>
  <c r="AF5357" i="2"/>
  <c r="AG5357" i="2"/>
  <c r="W5349" i="2"/>
  <c r="X5349" i="2" s="1"/>
  <c r="AF5349" i="2"/>
  <c r="AG5349" i="2"/>
  <c r="W5345" i="2"/>
  <c r="X5345" i="2" s="1"/>
  <c r="AF5345" i="2"/>
  <c r="AG5345" i="2"/>
  <c r="W5341" i="2"/>
  <c r="X5341" i="2" s="1"/>
  <c r="AF5341" i="2"/>
  <c r="AG5341" i="2"/>
  <c r="W5337" i="2"/>
  <c r="X5337" i="2" s="1"/>
  <c r="AF5337" i="2"/>
  <c r="AG5337" i="2"/>
  <c r="W5333" i="2"/>
  <c r="X5333" i="2" s="1"/>
  <c r="AF5333" i="2"/>
  <c r="AG5333" i="2"/>
  <c r="W5329" i="2"/>
  <c r="X5329" i="2" s="1"/>
  <c r="AF5329" i="2"/>
  <c r="AG5329" i="2"/>
  <c r="W5325" i="2"/>
  <c r="X5325" i="2" s="1"/>
  <c r="AF5325" i="2"/>
  <c r="AG5325" i="2"/>
  <c r="W5321" i="2"/>
  <c r="X5321" i="2" s="1"/>
  <c r="AF5321" i="2"/>
  <c r="AG5321" i="2"/>
  <c r="W5317" i="2"/>
  <c r="X5317" i="2" s="1"/>
  <c r="AF5317" i="2"/>
  <c r="AG5317" i="2"/>
  <c r="W5313" i="2"/>
  <c r="X5313" i="2" s="1"/>
  <c r="AF5313" i="2"/>
  <c r="AG5313" i="2"/>
  <c r="W5309" i="2"/>
  <c r="X5309" i="2" s="1"/>
  <c r="AF5309" i="2"/>
  <c r="W5305" i="2"/>
  <c r="X5305" i="2" s="1"/>
  <c r="AF5305" i="2"/>
  <c r="AG5305" i="2"/>
  <c r="W5301" i="2"/>
  <c r="X5301" i="2" s="1"/>
  <c r="AF5301" i="2"/>
  <c r="AG5301" i="2"/>
  <c r="W5293" i="2"/>
  <c r="X5293" i="2" s="1"/>
  <c r="AF5293" i="2"/>
  <c r="AG5293" i="2"/>
  <c r="W5289" i="2"/>
  <c r="X5289" i="2" s="1"/>
  <c r="AF5289" i="2"/>
  <c r="AG5289" i="2"/>
  <c r="W5285" i="2"/>
  <c r="X5285" i="2" s="1"/>
  <c r="AF5285" i="2"/>
  <c r="AG5285" i="2"/>
  <c r="W5277" i="2"/>
  <c r="X5277" i="2" s="1"/>
  <c r="AF5277" i="2"/>
  <c r="AG5277" i="2"/>
  <c r="W5273" i="2"/>
  <c r="X5273" i="2" s="1"/>
  <c r="AF5273" i="2"/>
  <c r="AG5273" i="2"/>
  <c r="W5269" i="2"/>
  <c r="X5269" i="2" s="1"/>
  <c r="AF5269" i="2"/>
  <c r="AG5269" i="2"/>
  <c r="W5265" i="2"/>
  <c r="X5265" i="2" s="1"/>
  <c r="AF5265" i="2"/>
  <c r="AG5265" i="2"/>
  <c r="W5261" i="2"/>
  <c r="X5261" i="2" s="1"/>
  <c r="AF5261" i="2"/>
  <c r="AG5261" i="2"/>
  <c r="W5257" i="2"/>
  <c r="X5257" i="2" s="1"/>
  <c r="AF5257" i="2"/>
  <c r="AG5257" i="2"/>
  <c r="W5253" i="2"/>
  <c r="X5253" i="2" s="1"/>
  <c r="AF5253" i="2"/>
  <c r="AG5253" i="2"/>
  <c r="W5249" i="2"/>
  <c r="X5249" i="2" s="1"/>
  <c r="AF5249" i="2"/>
  <c r="AG5249" i="2"/>
  <c r="W5245" i="2"/>
  <c r="X5245" i="2" s="1"/>
  <c r="AF5245" i="2"/>
  <c r="AG5245" i="2"/>
  <c r="W5241" i="2"/>
  <c r="X5241" i="2" s="1"/>
  <c r="AF5241" i="2"/>
  <c r="AG5241" i="2"/>
  <c r="W5237" i="2"/>
  <c r="X5237" i="2" s="1"/>
  <c r="AF5237" i="2"/>
  <c r="AG5237" i="2"/>
  <c r="W5232" i="2"/>
  <c r="X5232" i="2" s="1"/>
  <c r="AF5232" i="2"/>
  <c r="AG5232" i="2"/>
  <c r="W5228" i="2"/>
  <c r="X5228" i="2" s="1"/>
  <c r="AF5228" i="2"/>
  <c r="AG5228" i="2"/>
  <c r="W5224" i="2"/>
  <c r="X5224" i="2" s="1"/>
  <c r="AF5224" i="2"/>
  <c r="AG5224" i="2"/>
  <c r="W5220" i="2"/>
  <c r="X5220" i="2" s="1"/>
  <c r="W5216" i="2"/>
  <c r="X5216" i="2" s="1"/>
  <c r="AF5216" i="2"/>
  <c r="AG5216" i="2"/>
  <c r="W5212" i="2"/>
  <c r="X5212" i="2" s="1"/>
  <c r="AF5212" i="2"/>
  <c r="AG5212" i="2"/>
  <c r="W5208" i="2"/>
  <c r="X5208" i="2" s="1"/>
  <c r="W5204" i="2"/>
  <c r="X5204" i="2" s="1"/>
  <c r="AF5204" i="2"/>
  <c r="AG5204" i="2"/>
  <c r="W5196" i="2"/>
  <c r="X5196" i="2" s="1"/>
  <c r="AF5196" i="2"/>
  <c r="AG5196" i="2"/>
  <c r="W5188" i="2"/>
  <c r="X5188" i="2" s="1"/>
  <c r="AF5188" i="2"/>
  <c r="AG5188" i="2"/>
  <c r="W5184" i="2"/>
  <c r="X5184" i="2" s="1"/>
  <c r="AF5184" i="2"/>
  <c r="AG5184" i="2"/>
  <c r="W5180" i="2"/>
  <c r="X5180" i="2" s="1"/>
  <c r="AF5180" i="2"/>
  <c r="AG5180" i="2"/>
  <c r="W5176" i="2"/>
  <c r="X5176" i="2" s="1"/>
  <c r="AF5176" i="2"/>
  <c r="AG5176" i="2"/>
  <c r="W5172" i="2"/>
  <c r="X5172" i="2" s="1"/>
  <c r="AF5172" i="2"/>
  <c r="AG5172" i="2"/>
  <c r="W5168" i="2"/>
  <c r="X5168" i="2" s="1"/>
  <c r="AF5168" i="2"/>
  <c r="AG5168" i="2"/>
  <c r="W5164" i="2"/>
  <c r="X5164" i="2" s="1"/>
  <c r="AF5164" i="2"/>
  <c r="AG5164" i="2"/>
  <c r="W5160" i="2"/>
  <c r="X5160" i="2" s="1"/>
  <c r="W5156" i="2"/>
  <c r="X5156" i="2" s="1"/>
  <c r="AF5156" i="2"/>
  <c r="AG5156" i="2"/>
  <c r="W5152" i="2"/>
  <c r="X5152" i="2" s="1"/>
  <c r="AF5152" i="2"/>
  <c r="AG5152" i="2"/>
  <c r="W5148" i="2"/>
  <c r="X5148" i="2" s="1"/>
  <c r="AF5148" i="2"/>
  <c r="AG5148" i="2"/>
  <c r="W5144" i="2"/>
  <c r="X5144" i="2" s="1"/>
  <c r="AF5144" i="2"/>
  <c r="AG5144" i="2"/>
  <c r="W5140" i="2"/>
  <c r="X5140" i="2" s="1"/>
  <c r="AF5140" i="2"/>
  <c r="AG5140" i="2"/>
  <c r="W5136" i="2"/>
  <c r="X5136" i="2" s="1"/>
  <c r="AF5136" i="2"/>
  <c r="AG5136" i="2"/>
  <c r="W5132" i="2"/>
  <c r="X5132" i="2" s="1"/>
  <c r="AF5132" i="2"/>
  <c r="AG5132" i="2"/>
  <c r="W4994" i="2"/>
  <c r="X4994" i="2" s="1"/>
  <c r="AF4994" i="2"/>
  <c r="AG4994" i="2"/>
  <c r="W4990" i="2"/>
  <c r="X4990" i="2" s="1"/>
  <c r="AF4990" i="2"/>
  <c r="AG4990" i="2"/>
  <c r="AG4983" i="2"/>
  <c r="W4983" i="2"/>
  <c r="X4983" i="2" s="1"/>
  <c r="AF4983" i="2"/>
  <c r="AG4979" i="2"/>
  <c r="W4979" i="2"/>
  <c r="X4979" i="2" s="1"/>
  <c r="AF4979" i="2"/>
  <c r="AG4975" i="2"/>
  <c r="W4975" i="2"/>
  <c r="X4975" i="2" s="1"/>
  <c r="AF4975" i="2"/>
  <c r="AG4967" i="2"/>
  <c r="W4967" i="2"/>
  <c r="X4967" i="2" s="1"/>
  <c r="AF4967" i="2"/>
  <c r="AG4963" i="2"/>
  <c r="W4963" i="2"/>
  <c r="X4963" i="2" s="1"/>
  <c r="AF4963" i="2"/>
  <c r="AG4959" i="2"/>
  <c r="W4959" i="2"/>
  <c r="X4959" i="2" s="1"/>
  <c r="AF4959" i="2"/>
  <c r="AG4955" i="2"/>
  <c r="W4955" i="2"/>
  <c r="X4955" i="2" s="1"/>
  <c r="AF4955" i="2"/>
  <c r="AG4951" i="2"/>
  <c r="W4951" i="2"/>
  <c r="X4951" i="2" s="1"/>
  <c r="AF4951" i="2"/>
  <c r="AG4947" i="2"/>
  <c r="W4947" i="2"/>
  <c r="X4947" i="2" s="1"/>
  <c r="AF4947" i="2"/>
  <c r="AG4943" i="2"/>
  <c r="W4943" i="2"/>
  <c r="X4943" i="2" s="1"/>
  <c r="AF4943" i="2"/>
  <c r="AG4939" i="2"/>
  <c r="W4939" i="2"/>
  <c r="X4939" i="2" s="1"/>
  <c r="AF4939" i="2"/>
  <c r="AG4935" i="2"/>
  <c r="W4935" i="2"/>
  <c r="X4935" i="2" s="1"/>
  <c r="AF4935" i="2"/>
  <c r="AG4931" i="2"/>
  <c r="W4931" i="2"/>
  <c r="X4931" i="2" s="1"/>
  <c r="AF4931" i="2"/>
  <c r="AG4927" i="2"/>
  <c r="W4927" i="2"/>
  <c r="X4927" i="2" s="1"/>
  <c r="AF4927" i="2"/>
  <c r="AG4919" i="2"/>
  <c r="W4919" i="2"/>
  <c r="X4919" i="2" s="1"/>
  <c r="AF4919" i="2"/>
  <c r="AG4915" i="2"/>
  <c r="W4915" i="2"/>
  <c r="X4915" i="2" s="1"/>
  <c r="AF4915" i="2"/>
  <c r="AG4911" i="2"/>
  <c r="W4911" i="2"/>
  <c r="X4911" i="2" s="1"/>
  <c r="AF4911" i="2"/>
  <c r="AG4907" i="2"/>
  <c r="W4907" i="2"/>
  <c r="X4907" i="2" s="1"/>
  <c r="AF4907" i="2"/>
  <c r="AG4903" i="2"/>
  <c r="W4903" i="2"/>
  <c r="X4903" i="2" s="1"/>
  <c r="AF4903" i="2"/>
  <c r="AG4899" i="2"/>
  <c r="W4899" i="2"/>
  <c r="X4899" i="2" s="1"/>
  <c r="AF4899" i="2"/>
  <c r="AG4895" i="2"/>
  <c r="W4895" i="2"/>
  <c r="X4895" i="2" s="1"/>
  <c r="AF4895" i="2"/>
  <c r="AG4891" i="2"/>
  <c r="W4891" i="2"/>
  <c r="X4891" i="2" s="1"/>
  <c r="AF4891" i="2"/>
  <c r="AG4889" i="2"/>
  <c r="W4889" i="2"/>
  <c r="X4889" i="2" s="1"/>
  <c r="AF4889" i="2"/>
  <c r="AG4887" i="2"/>
  <c r="W4887" i="2"/>
  <c r="X4887" i="2" s="1"/>
  <c r="AF4887" i="2"/>
  <c r="AG4885" i="2"/>
  <c r="W4885" i="2"/>
  <c r="X4885" i="2" s="1"/>
  <c r="AF4885" i="2"/>
  <c r="AG4883" i="2"/>
  <c r="W4883" i="2"/>
  <c r="X4883" i="2" s="1"/>
  <c r="AF4883" i="2"/>
  <c r="AG4877" i="2"/>
  <c r="W4877" i="2"/>
  <c r="X4877" i="2" s="1"/>
  <c r="AF4877" i="2"/>
  <c r="AG4875" i="2"/>
  <c r="W4875" i="2"/>
  <c r="X4875" i="2" s="1"/>
  <c r="AF4875" i="2"/>
  <c r="AG4873" i="2"/>
  <c r="W4873" i="2"/>
  <c r="X4873" i="2" s="1"/>
  <c r="AF4873" i="2"/>
  <c r="AG4871" i="2"/>
  <c r="W4871" i="2"/>
  <c r="X4871" i="2" s="1"/>
  <c r="AF4871" i="2"/>
  <c r="AG4869" i="2"/>
  <c r="AG4867" i="2"/>
  <c r="W4867" i="2"/>
  <c r="X4867" i="2" s="1"/>
  <c r="AF4867" i="2"/>
  <c r="AG4865" i="2"/>
  <c r="W4865" i="2"/>
  <c r="X4865" i="2" s="1"/>
  <c r="AF4865" i="2"/>
  <c r="AG4863" i="2"/>
  <c r="W4863" i="2"/>
  <c r="X4863" i="2" s="1"/>
  <c r="AF4863" i="2"/>
  <c r="AG4861" i="2"/>
  <c r="W4861" i="2"/>
  <c r="X4861" i="2" s="1"/>
  <c r="AF4861" i="2"/>
  <c r="AG4859" i="2"/>
  <c r="W4859" i="2"/>
  <c r="X4859" i="2" s="1"/>
  <c r="AF4859" i="2"/>
  <c r="AG4857" i="2"/>
  <c r="W4857" i="2"/>
  <c r="X4857" i="2" s="1"/>
  <c r="AF4857" i="2"/>
  <c r="AG4854" i="2"/>
  <c r="W4854" i="2"/>
  <c r="X4854" i="2" s="1"/>
  <c r="AF4854" i="2"/>
  <c r="AG4850" i="2"/>
  <c r="W4850" i="2"/>
  <c r="X4850" i="2" s="1"/>
  <c r="AF4850" i="2"/>
  <c r="AG4846" i="2"/>
  <c r="W4846" i="2"/>
  <c r="X4846" i="2" s="1"/>
  <c r="AF4846" i="2"/>
  <c r="W4810" i="2"/>
  <c r="X4810" i="2" s="1"/>
  <c r="AF4810" i="2"/>
  <c r="AG4810" i="2"/>
  <c r="W4809" i="2"/>
  <c r="X4809" i="2" s="1"/>
  <c r="W4794" i="2"/>
  <c r="X4794" i="2" s="1"/>
  <c r="AG4794" i="2"/>
  <c r="W4793" i="2"/>
  <c r="X4793" i="2" s="1"/>
  <c r="W4778" i="2"/>
  <c r="X4778" i="2" s="1"/>
  <c r="AF4778" i="2"/>
  <c r="AG4778" i="2"/>
  <c r="W4777" i="2"/>
  <c r="X4777" i="2" s="1"/>
  <c r="W4762" i="2"/>
  <c r="X4762" i="2" s="1"/>
  <c r="AF4762" i="2"/>
  <c r="AG4762" i="2"/>
  <c r="W4761" i="2"/>
  <c r="X4761" i="2" s="1"/>
  <c r="W4746" i="2"/>
  <c r="X4746" i="2" s="1"/>
  <c r="AF4746" i="2"/>
  <c r="AG4746" i="2"/>
  <c r="W4745" i="2"/>
  <c r="X4745" i="2" s="1"/>
  <c r="W4730" i="2"/>
  <c r="X4730" i="2" s="1"/>
  <c r="AF4730" i="2"/>
  <c r="AG4730" i="2"/>
  <c r="W4729" i="2"/>
  <c r="X4729" i="2" s="1"/>
  <c r="W4610" i="2"/>
  <c r="X4610" i="2" s="1"/>
  <c r="W4592" i="2"/>
  <c r="X4592" i="2" s="1"/>
  <c r="W4577" i="2"/>
  <c r="X4577" i="2" s="1"/>
  <c r="AF4577" i="2"/>
  <c r="AG4577" i="2"/>
  <c r="W4576" i="2"/>
  <c r="X4576" i="2" s="1"/>
  <c r="W4569" i="2"/>
  <c r="X4569" i="2" s="1"/>
  <c r="W4561" i="2"/>
  <c r="X4561" i="2" s="1"/>
  <c r="W4551" i="2"/>
  <c r="X4551" i="2" s="1"/>
  <c r="W4543" i="2"/>
  <c r="X4543" i="2" s="1"/>
  <c r="W4535" i="2"/>
  <c r="X4535" i="2" s="1"/>
  <c r="W4527" i="2"/>
  <c r="X4527" i="2" s="1"/>
  <c r="W4519" i="2"/>
  <c r="X4519" i="2" s="1"/>
  <c r="W4511" i="2"/>
  <c r="X4511" i="2" s="1"/>
  <c r="W4503" i="2"/>
  <c r="X4503" i="2" s="1"/>
  <c r="W4495" i="2"/>
  <c r="X4495" i="2" s="1"/>
  <c r="W4487" i="2"/>
  <c r="X4487" i="2" s="1"/>
  <c r="W4479" i="2"/>
  <c r="X4479" i="2" s="1"/>
  <c r="W4471" i="2"/>
  <c r="X4471" i="2" s="1"/>
  <c r="W4463" i="2"/>
  <c r="X4463" i="2" s="1"/>
  <c r="W4455" i="2"/>
  <c r="X4455" i="2" s="1"/>
  <c r="W4447" i="2"/>
  <c r="X4447" i="2" s="1"/>
  <c r="W4439" i="2"/>
  <c r="X4439" i="2" s="1"/>
  <c r="W4431" i="2"/>
  <c r="X4431" i="2" s="1"/>
  <c r="W4423" i="2"/>
  <c r="X4423" i="2" s="1"/>
  <c r="W4415" i="2"/>
  <c r="X4415" i="2" s="1"/>
  <c r="Z202" i="1"/>
  <c r="AA202" i="1" s="1"/>
  <c r="AG199" i="1"/>
  <c r="AG195" i="1"/>
  <c r="AG191" i="1"/>
  <c r="AG187" i="1"/>
  <c r="AG182" i="1"/>
  <c r="AG178" i="1"/>
  <c r="AG174" i="1"/>
  <c r="AG170" i="1"/>
  <c r="AG166" i="1"/>
  <c r="AG162" i="1"/>
  <c r="AG158" i="1"/>
  <c r="AG154" i="1"/>
  <c r="AG150" i="1"/>
  <c r="AG146" i="1"/>
  <c r="AG138" i="1"/>
  <c r="AG134" i="1"/>
  <c r="AG130" i="1"/>
  <c r="AG126" i="1"/>
  <c r="AG122" i="1"/>
  <c r="AG118" i="1"/>
  <c r="AG114" i="1"/>
  <c r="AG110" i="1"/>
  <c r="AG102" i="1"/>
  <c r="AG94" i="1"/>
  <c r="AG90" i="1"/>
  <c r="AB83" i="1"/>
  <c r="AB79" i="1"/>
  <c r="AB75" i="1"/>
  <c r="X74" i="1"/>
  <c r="AB74" i="1" s="1"/>
  <c r="AG74" i="1"/>
  <c r="AC68" i="1"/>
  <c r="AE68" i="1" s="1"/>
  <c r="AF68" i="1" s="1"/>
  <c r="W68" i="1"/>
  <c r="AC64" i="1"/>
  <c r="AE64" i="1" s="1"/>
  <c r="W64" i="1"/>
  <c r="AC60" i="1"/>
  <c r="AE60" i="1" s="1"/>
  <c r="AF60" i="1" s="1"/>
  <c r="W60" i="1"/>
  <c r="AC56" i="1"/>
  <c r="AE56" i="1" s="1"/>
  <c r="AF56" i="1" s="1"/>
  <c r="W56" i="1"/>
  <c r="AC52" i="1"/>
  <c r="AE52" i="1" s="1"/>
  <c r="W52" i="1"/>
  <c r="AC48" i="1"/>
  <c r="AE48" i="1" s="1"/>
  <c r="AF48" i="1" s="1"/>
  <c r="W48" i="1"/>
  <c r="AC44" i="1"/>
  <c r="AE44" i="1" s="1"/>
  <c r="AF44" i="1" s="1"/>
  <c r="W44" i="1"/>
  <c r="AC40" i="1"/>
  <c r="AE40" i="1" s="1"/>
  <c r="W40" i="1"/>
  <c r="AC36" i="1"/>
  <c r="AE36" i="1" s="1"/>
  <c r="AF36" i="1" s="1"/>
  <c r="W36" i="1"/>
  <c r="AC32" i="1"/>
  <c r="AE32" i="1" s="1"/>
  <c r="AF32" i="1" s="1"/>
  <c r="W32" i="1"/>
  <c r="AC28" i="1"/>
  <c r="AE28" i="1" s="1"/>
  <c r="W28" i="1"/>
  <c r="AC24" i="1"/>
  <c r="AE24" i="1" s="1"/>
  <c r="AF24" i="1" s="1"/>
  <c r="W24" i="1"/>
  <c r="AC20" i="1"/>
  <c r="AE20" i="1" s="1"/>
  <c r="AF20" i="1" s="1"/>
  <c r="W20" i="1"/>
  <c r="AC16" i="1"/>
  <c r="AE16" i="1" s="1"/>
  <c r="W16" i="1"/>
  <c r="AC12" i="1"/>
  <c r="AE12" i="1" s="1"/>
  <c r="AF12" i="1" s="1"/>
  <c r="W12" i="1"/>
  <c r="AC8" i="1"/>
  <c r="AE8" i="1" s="1"/>
  <c r="AF8" i="1" s="1"/>
  <c r="W8" i="1"/>
  <c r="W7" i="1"/>
  <c r="AC7" i="1"/>
  <c r="AE7" i="1" s="1"/>
  <c r="W3" i="1"/>
  <c r="AA3" i="1"/>
  <c r="AC3" i="1"/>
  <c r="T6697" i="2"/>
  <c r="AE19" i="2"/>
  <c r="AF19" i="2" s="1"/>
  <c r="W19" i="2"/>
  <c r="X19" i="2" s="1"/>
  <c r="AG6685" i="2"/>
  <c r="AC6684" i="2"/>
  <c r="AE6684" i="2" s="1"/>
  <c r="V6684" i="2"/>
  <c r="AG5565" i="2"/>
  <c r="AC4165" i="2"/>
  <c r="AE4165" i="2" s="1"/>
  <c r="V4165" i="2"/>
  <c r="AG326" i="2"/>
  <c r="AG6682" i="2"/>
  <c r="W6681" i="2"/>
  <c r="X6681" i="2" s="1"/>
  <c r="AE6679" i="2"/>
  <c r="AF6679" i="2" s="1"/>
  <c r="AG6678" i="2"/>
  <c r="W6677" i="2"/>
  <c r="X6677" i="2" s="1"/>
  <c r="AE6675" i="2"/>
  <c r="AG6674" i="2"/>
  <c r="W6673" i="2"/>
  <c r="X6673" i="2" s="1"/>
  <c r="AE6671" i="2"/>
  <c r="AF6671" i="2" s="1"/>
  <c r="AG6670" i="2"/>
  <c r="W6665" i="2"/>
  <c r="X6665" i="2" s="1"/>
  <c r="AG6662" i="2"/>
  <c r="W6661" i="2"/>
  <c r="X6661" i="2" s="1"/>
  <c r="AE6659" i="2"/>
  <c r="AF6659" i="2" s="1"/>
  <c r="AG6658" i="2"/>
  <c r="W6657" i="2"/>
  <c r="X6657" i="2" s="1"/>
  <c r="AE6655" i="2"/>
  <c r="AF6655" i="2" s="1"/>
  <c r="AG6654" i="2"/>
  <c r="W6653" i="2"/>
  <c r="X6653" i="2" s="1"/>
  <c r="AE6651" i="2"/>
  <c r="AF6651" i="2" s="1"/>
  <c r="AG6650" i="2"/>
  <c r="W6649" i="2"/>
  <c r="X6649" i="2" s="1"/>
  <c r="AE6647" i="2"/>
  <c r="AF6647" i="2" s="1"/>
  <c r="AG6646" i="2"/>
  <c r="W6069" i="2"/>
  <c r="X6069" i="2" s="1"/>
  <c r="AG6066" i="2"/>
  <c r="W6065" i="2"/>
  <c r="X6065" i="2" s="1"/>
  <c r="AE6063" i="2"/>
  <c r="AF6063" i="2" s="1"/>
  <c r="AG6062" i="2"/>
  <c r="AE6059" i="2"/>
  <c r="AF6059" i="2" s="1"/>
  <c r="AG6058" i="2"/>
  <c r="W6057" i="2"/>
  <c r="X6057" i="2" s="1"/>
  <c r="AG5563" i="2"/>
  <c r="W5562" i="2"/>
  <c r="X5562" i="2" s="1"/>
  <c r="AG5559" i="2"/>
  <c r="W5558" i="2"/>
  <c r="X5558" i="2" s="1"/>
  <c r="AG5555" i="2"/>
  <c r="W5554" i="2"/>
  <c r="X5554" i="2" s="1"/>
  <c r="AG5551" i="2"/>
  <c r="W5550" i="2"/>
  <c r="X5550" i="2" s="1"/>
  <c r="AE5548" i="2"/>
  <c r="AF5548" i="2" s="1"/>
  <c r="AG5547" i="2"/>
  <c r="AE5012" i="2"/>
  <c r="AF5012" i="2" s="1"/>
  <c r="AG5011" i="2"/>
  <c r="W5010" i="2"/>
  <c r="X5010" i="2" s="1"/>
  <c r="AE5008" i="2"/>
  <c r="AG5007" i="2"/>
  <c r="AG5003" i="2"/>
  <c r="W5002" i="2"/>
  <c r="X5002" i="2" s="1"/>
  <c r="AG4999" i="2"/>
  <c r="W4998" i="2"/>
  <c r="X4998" i="2" s="1"/>
  <c r="AE4996" i="2"/>
  <c r="AF4996" i="2" s="1"/>
  <c r="AG4995" i="2"/>
  <c r="W4628" i="2"/>
  <c r="X4628" i="2" s="1"/>
  <c r="AG4625" i="2"/>
  <c r="W4624" i="2"/>
  <c r="X4624" i="2" s="1"/>
  <c r="AE4622" i="2"/>
  <c r="AF4622" i="2" s="1"/>
  <c r="AG4621" i="2"/>
  <c r="W4620" i="2"/>
  <c r="X4620" i="2" s="1"/>
  <c r="AE4618" i="2"/>
  <c r="AG4617" i="2"/>
  <c r="W4616" i="2"/>
  <c r="X4616" i="2" s="1"/>
  <c r="AE4614" i="2"/>
  <c r="AF4614" i="2" s="1"/>
  <c r="AG4613" i="2"/>
  <c r="W4612" i="2"/>
  <c r="X4612" i="2" s="1"/>
  <c r="AG4162" i="2"/>
  <c r="W4161" i="2"/>
  <c r="X4161" i="2" s="1"/>
  <c r="AE4159" i="2"/>
  <c r="AF4159" i="2" s="1"/>
  <c r="AG4158" i="2"/>
  <c r="W4157" i="2"/>
  <c r="X4157" i="2" s="1"/>
  <c r="AE4155" i="2"/>
  <c r="AF4155" i="2" s="1"/>
  <c r="W4153" i="2"/>
  <c r="X4153" i="2" s="1"/>
  <c r="AE4151" i="2"/>
  <c r="AF4151" i="2" s="1"/>
  <c r="W4149" i="2"/>
  <c r="X4149" i="2" s="1"/>
  <c r="AE3865" i="2"/>
  <c r="AF3865" i="2" s="1"/>
  <c r="AG3864" i="2"/>
  <c r="W3863" i="2"/>
  <c r="X3863" i="2" s="1"/>
  <c r="AE3861" i="2"/>
  <c r="AF3861" i="2" s="1"/>
  <c r="AG3860" i="2"/>
  <c r="W3859" i="2"/>
  <c r="X3859" i="2" s="1"/>
  <c r="AE3857" i="2"/>
  <c r="AF3857" i="2" s="1"/>
  <c r="AG3856" i="2"/>
  <c r="W3855" i="2"/>
  <c r="X3855" i="2" s="1"/>
  <c r="AE3853" i="2"/>
  <c r="AF3853" i="2" s="1"/>
  <c r="AG3852" i="2"/>
  <c r="W3851" i="2"/>
  <c r="X3851" i="2" s="1"/>
  <c r="AE3849" i="2"/>
  <c r="AF3849" i="2" s="1"/>
  <c r="AG3848" i="2"/>
  <c r="W3847" i="2"/>
  <c r="X3847" i="2" s="1"/>
  <c r="AE3845" i="2"/>
  <c r="AF3845" i="2" s="1"/>
  <c r="AG3844" i="2"/>
  <c r="W3843" i="2"/>
  <c r="X3843" i="2" s="1"/>
  <c r="AE3841" i="2"/>
  <c r="AF3841" i="2" s="1"/>
  <c r="AG3840" i="2"/>
  <c r="W3526" i="2"/>
  <c r="X3526" i="2" s="1"/>
  <c r="AE3524" i="2"/>
  <c r="AF3524" i="2" s="1"/>
  <c r="AG3523" i="2"/>
  <c r="W3522" i="2"/>
  <c r="X3522" i="2" s="1"/>
  <c r="AG3519" i="2"/>
  <c r="W3518" i="2"/>
  <c r="X3518" i="2" s="1"/>
  <c r="AG3515" i="2"/>
  <c r="W3514" i="2"/>
  <c r="X3514" i="2" s="1"/>
  <c r="AG3234" i="2"/>
  <c r="W3233" i="2"/>
  <c r="X3233" i="2" s="1"/>
  <c r="AG3230" i="2"/>
  <c r="W3229" i="2"/>
  <c r="X3229" i="2" s="1"/>
  <c r="AG3226" i="2"/>
  <c r="W3225" i="2"/>
  <c r="X3225" i="2" s="1"/>
  <c r="AG3222" i="2"/>
  <c r="W3221" i="2"/>
  <c r="X3221" i="2" s="1"/>
  <c r="AG3218" i="2"/>
  <c r="W3217" i="2"/>
  <c r="X3217" i="2" s="1"/>
  <c r="AG3214" i="2"/>
  <c r="W3213" i="2"/>
  <c r="X3213" i="2" s="1"/>
  <c r="AG3210" i="2"/>
  <c r="W3209" i="2"/>
  <c r="X3209" i="2" s="1"/>
  <c r="AG3206" i="2"/>
  <c r="W3205" i="2"/>
  <c r="X3205" i="2" s="1"/>
  <c r="AG3202" i="2"/>
  <c r="W3201" i="2"/>
  <c r="X3201" i="2" s="1"/>
  <c r="AG2863" i="2"/>
  <c r="W2862" i="2"/>
  <c r="X2862" i="2" s="1"/>
  <c r="AG2859" i="2"/>
  <c r="W2858" i="2"/>
  <c r="X2858" i="2" s="1"/>
  <c r="W2854" i="2"/>
  <c r="X2854" i="2" s="1"/>
  <c r="AG2578" i="2"/>
  <c r="W2577" i="2"/>
  <c r="X2577" i="2" s="1"/>
  <c r="AG2574" i="2"/>
  <c r="W2573" i="2"/>
  <c r="X2573" i="2" s="1"/>
  <c r="AG2570" i="2"/>
  <c r="W2308" i="2"/>
  <c r="X2308" i="2" s="1"/>
  <c r="W2163" i="2"/>
  <c r="X2163" i="2" s="1"/>
  <c r="AG1757" i="2"/>
  <c r="W1756" i="2"/>
  <c r="X1756" i="2" s="1"/>
  <c r="AG1753" i="2"/>
  <c r="W1752" i="2"/>
  <c r="X1752" i="2" s="1"/>
  <c r="AG1749" i="2"/>
  <c r="W1748" i="2"/>
  <c r="X1748" i="2" s="1"/>
  <c r="AG1225" i="2"/>
  <c r="W1224" i="2"/>
  <c r="X1224" i="2" s="1"/>
  <c r="AG1221" i="2"/>
  <c r="W1220" i="2"/>
  <c r="X1220" i="2" s="1"/>
  <c r="AG1217" i="2"/>
  <c r="W1216" i="2"/>
  <c r="X1216" i="2" s="1"/>
  <c r="AG752" i="2"/>
  <c r="W751" i="2"/>
  <c r="X751" i="2" s="1"/>
  <c r="AG748" i="2"/>
  <c r="W747" i="2"/>
  <c r="X747" i="2" s="1"/>
  <c r="AG636" i="2"/>
  <c r="W591" i="2"/>
  <c r="X591" i="2" s="1"/>
  <c r="W360" i="2"/>
  <c r="X360" i="2" s="1"/>
  <c r="AG324" i="2"/>
  <c r="W323" i="2"/>
  <c r="X323" i="2" s="1"/>
  <c r="AG201" i="2"/>
  <c r="W162" i="2"/>
  <c r="X162" i="2" s="1"/>
  <c r="AC6645" i="2"/>
  <c r="AE6645" i="2" s="1"/>
  <c r="V6645" i="2"/>
  <c r="AC6641" i="2"/>
  <c r="AE6641" i="2" s="1"/>
  <c r="V6641" i="2"/>
  <c r="AG6638" i="2"/>
  <c r="AC6635" i="2"/>
  <c r="AE6635" i="2" s="1"/>
  <c r="V6635" i="2"/>
  <c r="AG6632" i="2"/>
  <c r="AC6631" i="2"/>
  <c r="AE6631" i="2" s="1"/>
  <c r="V6631" i="2"/>
  <c r="AG6628" i="2"/>
  <c r="AC6627" i="2"/>
  <c r="AE6627" i="2" s="1"/>
  <c r="V6627" i="2"/>
  <c r="AG6624" i="2"/>
  <c r="AC6622" i="2"/>
  <c r="AE6622" i="2" s="1"/>
  <c r="V6622" i="2"/>
  <c r="AC6620" i="2"/>
  <c r="AE6620" i="2" s="1"/>
  <c r="V6620" i="2"/>
  <c r="AE6619" i="2"/>
  <c r="AF6619" i="2" s="1"/>
  <c r="W6619" i="2"/>
  <c r="X6619" i="2" s="1"/>
  <c r="AE6618" i="2"/>
  <c r="AG6618" i="2" s="1"/>
  <c r="W6618" i="2"/>
  <c r="X6618" i="2" s="1"/>
  <c r="AE6617" i="2"/>
  <c r="AF6617" i="2" s="1"/>
  <c r="W6617" i="2"/>
  <c r="X6617" i="2" s="1"/>
  <c r="AE6616" i="2"/>
  <c r="AF6616" i="2" s="1"/>
  <c r="W6616" i="2"/>
  <c r="X6616" i="2" s="1"/>
  <c r="AE6615" i="2"/>
  <c r="AF6615" i="2" s="1"/>
  <c r="W6615" i="2"/>
  <c r="X6615" i="2" s="1"/>
  <c r="AE6614" i="2"/>
  <c r="AG6614" i="2" s="1"/>
  <c r="W6614" i="2"/>
  <c r="X6614" i="2" s="1"/>
  <c r="AE6613" i="2"/>
  <c r="AG6613" i="2" s="1"/>
  <c r="W6613" i="2"/>
  <c r="X6613" i="2" s="1"/>
  <c r="AE6612" i="2"/>
  <c r="AF6612" i="2" s="1"/>
  <c r="W6612" i="2"/>
  <c r="X6612" i="2" s="1"/>
  <c r="AE6611" i="2"/>
  <c r="AF6611" i="2" s="1"/>
  <c r="W6611" i="2"/>
  <c r="X6611" i="2" s="1"/>
  <c r="W6610" i="2"/>
  <c r="X6610" i="2" s="1"/>
  <c r="AE6609" i="2"/>
  <c r="AF6609" i="2" s="1"/>
  <c r="W6609" i="2"/>
  <c r="X6609" i="2" s="1"/>
  <c r="AE6608" i="2"/>
  <c r="AF6608" i="2" s="1"/>
  <c r="W6608" i="2"/>
  <c r="X6608" i="2" s="1"/>
  <c r="AE6607" i="2"/>
  <c r="AF6607" i="2" s="1"/>
  <c r="W6607" i="2"/>
  <c r="X6607" i="2" s="1"/>
  <c r="AE6606" i="2"/>
  <c r="AG6606" i="2" s="1"/>
  <c r="W6606" i="2"/>
  <c r="X6606" i="2" s="1"/>
  <c r="AE6605" i="2"/>
  <c r="AG6605" i="2" s="1"/>
  <c r="W6605" i="2"/>
  <c r="X6605" i="2" s="1"/>
  <c r="AE6604" i="2"/>
  <c r="AF6604" i="2" s="1"/>
  <c r="W6604" i="2"/>
  <c r="X6604" i="2" s="1"/>
  <c r="AE6603" i="2"/>
  <c r="AF6603" i="2" s="1"/>
  <c r="W6603" i="2"/>
  <c r="X6603" i="2" s="1"/>
  <c r="AE6602" i="2"/>
  <c r="AG6602" i="2" s="1"/>
  <c r="W6602" i="2"/>
  <c r="X6602" i="2" s="1"/>
  <c r="AE6601" i="2"/>
  <c r="AF6601" i="2" s="1"/>
  <c r="W6601" i="2"/>
  <c r="X6601" i="2" s="1"/>
  <c r="AE6600" i="2"/>
  <c r="AF6600" i="2" s="1"/>
  <c r="W6600" i="2"/>
  <c r="X6600" i="2" s="1"/>
  <c r="AE6599" i="2"/>
  <c r="AF6599" i="2" s="1"/>
  <c r="W6599" i="2"/>
  <c r="X6599" i="2" s="1"/>
  <c r="AE6598" i="2"/>
  <c r="AG6598" i="2" s="1"/>
  <c r="W6598" i="2"/>
  <c r="X6598" i="2" s="1"/>
  <c r="AE6597" i="2"/>
  <c r="AG6597" i="2" s="1"/>
  <c r="W6597" i="2"/>
  <c r="X6597" i="2" s="1"/>
  <c r="AE6596" i="2"/>
  <c r="AF6596" i="2" s="1"/>
  <c r="W6596" i="2"/>
  <c r="X6596" i="2" s="1"/>
  <c r="AE6595" i="2"/>
  <c r="AF6595" i="2" s="1"/>
  <c r="W6595" i="2"/>
  <c r="X6595" i="2" s="1"/>
  <c r="AE6594" i="2"/>
  <c r="AG6594" i="2" s="1"/>
  <c r="W6594" i="2"/>
  <c r="X6594" i="2" s="1"/>
  <c r="AE6593" i="2"/>
  <c r="AF6593" i="2" s="1"/>
  <c r="W6593" i="2"/>
  <c r="X6593" i="2" s="1"/>
  <c r="AE6592" i="2"/>
  <c r="AF6592" i="2" s="1"/>
  <c r="W6592" i="2"/>
  <c r="X6592" i="2" s="1"/>
  <c r="AE6591" i="2"/>
  <c r="AF6591" i="2" s="1"/>
  <c r="W6591" i="2"/>
  <c r="X6591" i="2" s="1"/>
  <c r="AE6590" i="2"/>
  <c r="AG6590" i="2" s="1"/>
  <c r="W6590" i="2"/>
  <c r="X6590" i="2" s="1"/>
  <c r="AE6589" i="2"/>
  <c r="AG6589" i="2" s="1"/>
  <c r="W6589" i="2"/>
  <c r="X6589" i="2" s="1"/>
  <c r="AE6588" i="2"/>
  <c r="AF6588" i="2" s="1"/>
  <c r="W6588" i="2"/>
  <c r="X6588" i="2" s="1"/>
  <c r="AE6587" i="2"/>
  <c r="AF6587" i="2" s="1"/>
  <c r="W6587" i="2"/>
  <c r="X6587" i="2" s="1"/>
  <c r="W6586" i="2"/>
  <c r="X6586" i="2" s="1"/>
  <c r="AE6585" i="2"/>
  <c r="AF6585" i="2" s="1"/>
  <c r="W6585" i="2"/>
  <c r="X6585" i="2" s="1"/>
  <c r="AE6584" i="2"/>
  <c r="AF6584" i="2" s="1"/>
  <c r="W6584" i="2"/>
  <c r="X6584" i="2" s="1"/>
  <c r="AE6583" i="2"/>
  <c r="AF6583" i="2" s="1"/>
  <c r="W6583" i="2"/>
  <c r="X6583" i="2" s="1"/>
  <c r="AE6582" i="2"/>
  <c r="AG6582" i="2" s="1"/>
  <c r="W6582" i="2"/>
  <c r="X6582" i="2" s="1"/>
  <c r="AE6581" i="2"/>
  <c r="AG6581" i="2" s="1"/>
  <c r="W6581" i="2"/>
  <c r="X6581" i="2" s="1"/>
  <c r="AE6580" i="2"/>
  <c r="AF6580" i="2" s="1"/>
  <c r="W6580" i="2"/>
  <c r="X6580" i="2" s="1"/>
  <c r="AE6579" i="2"/>
  <c r="AF6579" i="2" s="1"/>
  <c r="W6579" i="2"/>
  <c r="X6579" i="2" s="1"/>
  <c r="AE6578" i="2"/>
  <c r="AG6578" i="2" s="1"/>
  <c r="W6578" i="2"/>
  <c r="X6578" i="2" s="1"/>
  <c r="AE6577" i="2"/>
  <c r="AF6577" i="2" s="1"/>
  <c r="W6577" i="2"/>
  <c r="X6577" i="2" s="1"/>
  <c r="AE6576" i="2"/>
  <c r="AF6576" i="2" s="1"/>
  <c r="W6576" i="2"/>
  <c r="X6576" i="2" s="1"/>
  <c r="AE6575" i="2"/>
  <c r="AF6575" i="2" s="1"/>
  <c r="W6575" i="2"/>
  <c r="X6575" i="2" s="1"/>
  <c r="AE6574" i="2"/>
  <c r="AG6574" i="2" s="1"/>
  <c r="W6574" i="2"/>
  <c r="X6574" i="2" s="1"/>
  <c r="AE6573" i="2"/>
  <c r="AG6573" i="2" s="1"/>
  <c r="W6573" i="2"/>
  <c r="X6573" i="2" s="1"/>
  <c r="AE6572" i="2"/>
  <c r="AF6572" i="2" s="1"/>
  <c r="W6572" i="2"/>
  <c r="X6572" i="2" s="1"/>
  <c r="AE6571" i="2"/>
  <c r="AF6571" i="2" s="1"/>
  <c r="W6571" i="2"/>
  <c r="X6571" i="2" s="1"/>
  <c r="AE6570" i="2"/>
  <c r="AG6570" i="2" s="1"/>
  <c r="W6570" i="2"/>
  <c r="X6570" i="2" s="1"/>
  <c r="AE6569" i="2"/>
  <c r="AF6569" i="2" s="1"/>
  <c r="W6569" i="2"/>
  <c r="X6569" i="2" s="1"/>
  <c r="AE6568" i="2"/>
  <c r="AF6568" i="2" s="1"/>
  <c r="W6568" i="2"/>
  <c r="X6568" i="2" s="1"/>
  <c r="AE6567" i="2"/>
  <c r="AF6567" i="2" s="1"/>
  <c r="W6567" i="2"/>
  <c r="X6567" i="2" s="1"/>
  <c r="AE6566" i="2"/>
  <c r="AG6566" i="2" s="1"/>
  <c r="W6566" i="2"/>
  <c r="X6566" i="2" s="1"/>
  <c r="AE6565" i="2"/>
  <c r="AG6565" i="2" s="1"/>
  <c r="W6565" i="2"/>
  <c r="X6565" i="2" s="1"/>
  <c r="AE6564" i="2"/>
  <c r="AF6564" i="2" s="1"/>
  <c r="W6564" i="2"/>
  <c r="X6564" i="2" s="1"/>
  <c r="AE6563" i="2"/>
  <c r="AF6563" i="2" s="1"/>
  <c r="W6563" i="2"/>
  <c r="X6563" i="2" s="1"/>
  <c r="AE6562" i="2"/>
  <c r="AG6562" i="2" s="1"/>
  <c r="W6562" i="2"/>
  <c r="X6562" i="2" s="1"/>
  <c r="AE6561" i="2"/>
  <c r="AF6561" i="2" s="1"/>
  <c r="W6561" i="2"/>
  <c r="X6561" i="2" s="1"/>
  <c r="AE6560" i="2"/>
  <c r="AF6560" i="2" s="1"/>
  <c r="W6560" i="2"/>
  <c r="X6560" i="2" s="1"/>
  <c r="AE6559" i="2"/>
  <c r="AF6559" i="2" s="1"/>
  <c r="W6559" i="2"/>
  <c r="X6559" i="2" s="1"/>
  <c r="AE6558" i="2"/>
  <c r="AG6558" i="2" s="1"/>
  <c r="W6558" i="2"/>
  <c r="X6558" i="2" s="1"/>
  <c r="AE6557" i="2"/>
  <c r="AE6556" i="2"/>
  <c r="AF6556" i="2" s="1"/>
  <c r="W6556" i="2"/>
  <c r="X6556" i="2" s="1"/>
  <c r="AE6555" i="2"/>
  <c r="AF6555" i="2" s="1"/>
  <c r="W6555" i="2"/>
  <c r="X6555" i="2" s="1"/>
  <c r="AE6554" i="2"/>
  <c r="AG6554" i="2" s="1"/>
  <c r="W6554" i="2"/>
  <c r="X6554" i="2" s="1"/>
  <c r="AE6553" i="2"/>
  <c r="AF6553" i="2" s="1"/>
  <c r="W6553" i="2"/>
  <c r="X6553" i="2" s="1"/>
  <c r="AE6552" i="2"/>
  <c r="AF6552" i="2" s="1"/>
  <c r="W6552" i="2"/>
  <c r="X6552" i="2" s="1"/>
  <c r="AE6551" i="2"/>
  <c r="AF6551" i="2" s="1"/>
  <c r="W6551" i="2"/>
  <c r="X6551" i="2" s="1"/>
  <c r="AE6550" i="2"/>
  <c r="AG6550" i="2" s="1"/>
  <c r="W6550" i="2"/>
  <c r="X6550" i="2" s="1"/>
  <c r="AE6549" i="2"/>
  <c r="AG6549" i="2" s="1"/>
  <c r="W6549" i="2"/>
  <c r="X6549" i="2" s="1"/>
  <c r="AE6548" i="2"/>
  <c r="AF6548" i="2" s="1"/>
  <c r="W6548" i="2"/>
  <c r="X6548" i="2" s="1"/>
  <c r="AE6547" i="2"/>
  <c r="AF6547" i="2" s="1"/>
  <c r="W6547" i="2"/>
  <c r="X6547" i="2" s="1"/>
  <c r="AE6546" i="2"/>
  <c r="AG6546" i="2" s="1"/>
  <c r="W6546" i="2"/>
  <c r="X6546" i="2" s="1"/>
  <c r="AE6545" i="2"/>
  <c r="AF6545" i="2" s="1"/>
  <c r="W6545" i="2"/>
  <c r="X6545" i="2" s="1"/>
  <c r="AE6544" i="2"/>
  <c r="AF6544" i="2" s="1"/>
  <c r="W6544" i="2"/>
  <c r="X6544" i="2" s="1"/>
  <c r="AE6543" i="2"/>
  <c r="W6543" i="2"/>
  <c r="X6543" i="2" s="1"/>
  <c r="AE6542" i="2"/>
  <c r="AG6542" i="2" s="1"/>
  <c r="W6542" i="2"/>
  <c r="X6542" i="2" s="1"/>
  <c r="AE6541" i="2"/>
  <c r="AG6541" i="2" s="1"/>
  <c r="W6541" i="2"/>
  <c r="X6541" i="2" s="1"/>
  <c r="W6540" i="2"/>
  <c r="X6540" i="2" s="1"/>
  <c r="AE6539" i="2"/>
  <c r="AF6539" i="2" s="1"/>
  <c r="W6539" i="2"/>
  <c r="X6539" i="2" s="1"/>
  <c r="AE6538" i="2"/>
  <c r="AG6538" i="2" s="1"/>
  <c r="W6538" i="2"/>
  <c r="X6538" i="2" s="1"/>
  <c r="AE6537" i="2"/>
  <c r="AF6537" i="2" s="1"/>
  <c r="W6537" i="2"/>
  <c r="X6537" i="2" s="1"/>
  <c r="AE6536" i="2"/>
  <c r="AF6536" i="2" s="1"/>
  <c r="W6536" i="2"/>
  <c r="X6536" i="2" s="1"/>
  <c r="AE6535" i="2"/>
  <c r="AF6535" i="2" s="1"/>
  <c r="W6535" i="2"/>
  <c r="X6535" i="2" s="1"/>
  <c r="AE6534" i="2"/>
  <c r="AG6534" i="2" s="1"/>
  <c r="W6534" i="2"/>
  <c r="X6534" i="2" s="1"/>
  <c r="AE6533" i="2"/>
  <c r="AG6533" i="2" s="1"/>
  <c r="W6533" i="2"/>
  <c r="X6533" i="2" s="1"/>
  <c r="AE6532" i="2"/>
  <c r="AF6532" i="2" s="1"/>
  <c r="W6532" i="2"/>
  <c r="X6532" i="2" s="1"/>
  <c r="AE6531" i="2"/>
  <c r="AF6531" i="2" s="1"/>
  <c r="W6531" i="2"/>
  <c r="X6531" i="2" s="1"/>
  <c r="AE6530" i="2"/>
  <c r="AG6530" i="2" s="1"/>
  <c r="W6530" i="2"/>
  <c r="X6530" i="2" s="1"/>
  <c r="AE6529" i="2"/>
  <c r="AF6529" i="2" s="1"/>
  <c r="W6529" i="2"/>
  <c r="X6529" i="2" s="1"/>
  <c r="W6528" i="2"/>
  <c r="X6528" i="2" s="1"/>
  <c r="AE6527" i="2"/>
  <c r="AF6527" i="2" s="1"/>
  <c r="W6527" i="2"/>
  <c r="X6527" i="2" s="1"/>
  <c r="AE6526" i="2"/>
  <c r="AG6526" i="2" s="1"/>
  <c r="W6526" i="2"/>
  <c r="X6526" i="2" s="1"/>
  <c r="AE6525" i="2"/>
  <c r="AG6525" i="2" s="1"/>
  <c r="W6525" i="2"/>
  <c r="X6525" i="2" s="1"/>
  <c r="AE6524" i="2"/>
  <c r="AF6524" i="2" s="1"/>
  <c r="W6524" i="2"/>
  <c r="X6524" i="2" s="1"/>
  <c r="AE6523" i="2"/>
  <c r="AF6523" i="2" s="1"/>
  <c r="W6523" i="2"/>
  <c r="X6523" i="2" s="1"/>
  <c r="AE6522" i="2"/>
  <c r="AG6522" i="2" s="1"/>
  <c r="W6522" i="2"/>
  <c r="X6522" i="2" s="1"/>
  <c r="AE6521" i="2"/>
  <c r="AF6521" i="2" s="1"/>
  <c r="W6521" i="2"/>
  <c r="X6521" i="2" s="1"/>
  <c r="AE6520" i="2"/>
  <c r="AF6520" i="2" s="1"/>
  <c r="W6520" i="2"/>
  <c r="X6520" i="2" s="1"/>
  <c r="AE6519" i="2"/>
  <c r="AF6519" i="2" s="1"/>
  <c r="W6519" i="2"/>
  <c r="X6519" i="2" s="1"/>
  <c r="AE6518" i="2"/>
  <c r="AG6518" i="2" s="1"/>
  <c r="W6518" i="2"/>
  <c r="X6518" i="2" s="1"/>
  <c r="AE6517" i="2"/>
  <c r="AG6517" i="2" s="1"/>
  <c r="W6517" i="2"/>
  <c r="X6517" i="2" s="1"/>
  <c r="AE6516" i="2"/>
  <c r="AF6516" i="2" s="1"/>
  <c r="W6516" i="2"/>
  <c r="X6516" i="2" s="1"/>
  <c r="AE6515" i="2"/>
  <c r="AF6515" i="2" s="1"/>
  <c r="W6515" i="2"/>
  <c r="X6515" i="2" s="1"/>
  <c r="AE6514" i="2"/>
  <c r="AG6514" i="2" s="1"/>
  <c r="W6514" i="2"/>
  <c r="X6514" i="2" s="1"/>
  <c r="AE6513" i="2"/>
  <c r="AF6513" i="2" s="1"/>
  <c r="W6513" i="2"/>
  <c r="X6513" i="2" s="1"/>
  <c r="AE6512" i="2"/>
  <c r="AF6512" i="2" s="1"/>
  <c r="W6512" i="2"/>
  <c r="X6512" i="2" s="1"/>
  <c r="AE6511" i="2"/>
  <c r="AF6511" i="2" s="1"/>
  <c r="W6511" i="2"/>
  <c r="X6511" i="2" s="1"/>
  <c r="W6510" i="2"/>
  <c r="X6510" i="2" s="1"/>
  <c r="AE6509" i="2"/>
  <c r="AG6509" i="2" s="1"/>
  <c r="W6509" i="2"/>
  <c r="X6509" i="2" s="1"/>
  <c r="AE6508" i="2"/>
  <c r="AF6508" i="2" s="1"/>
  <c r="W6508" i="2"/>
  <c r="X6508" i="2" s="1"/>
  <c r="AE6507" i="2"/>
  <c r="AF6507" i="2" s="1"/>
  <c r="W6507" i="2"/>
  <c r="X6507" i="2" s="1"/>
  <c r="AE6506" i="2"/>
  <c r="AG6506" i="2" s="1"/>
  <c r="W6506" i="2"/>
  <c r="X6506" i="2" s="1"/>
  <c r="AE6505" i="2"/>
  <c r="AF6505" i="2" s="1"/>
  <c r="W6505" i="2"/>
  <c r="X6505" i="2" s="1"/>
  <c r="AE6504" i="2"/>
  <c r="AF6504" i="2" s="1"/>
  <c r="W6504" i="2"/>
  <c r="X6504" i="2" s="1"/>
  <c r="AE6503" i="2"/>
  <c r="AF6503" i="2" s="1"/>
  <c r="W6503" i="2"/>
  <c r="X6503" i="2" s="1"/>
  <c r="AE6502" i="2"/>
  <c r="AG6502" i="2" s="1"/>
  <c r="W6502" i="2"/>
  <c r="X6502" i="2" s="1"/>
  <c r="AE6501" i="2"/>
  <c r="AG6501" i="2" s="1"/>
  <c r="W6501" i="2"/>
  <c r="X6501" i="2" s="1"/>
  <c r="AE6500" i="2"/>
  <c r="AF6500" i="2" s="1"/>
  <c r="W6500" i="2"/>
  <c r="X6500" i="2" s="1"/>
  <c r="AE6499" i="2"/>
  <c r="AF6499" i="2" s="1"/>
  <c r="W6499" i="2"/>
  <c r="X6499" i="2" s="1"/>
  <c r="AE6498" i="2"/>
  <c r="AG6498" i="2" s="1"/>
  <c r="W6498" i="2"/>
  <c r="X6498" i="2" s="1"/>
  <c r="AE6497" i="2"/>
  <c r="AF6497" i="2" s="1"/>
  <c r="W6497" i="2"/>
  <c r="X6497" i="2" s="1"/>
  <c r="AE6496" i="2"/>
  <c r="AF6496" i="2" s="1"/>
  <c r="W6496" i="2"/>
  <c r="X6496" i="2" s="1"/>
  <c r="AE6495" i="2"/>
  <c r="AF6495" i="2" s="1"/>
  <c r="W6495" i="2"/>
  <c r="X6495" i="2" s="1"/>
  <c r="AE6494" i="2"/>
  <c r="AG6494" i="2" s="1"/>
  <c r="W6494" i="2"/>
  <c r="X6494" i="2" s="1"/>
  <c r="AE6493" i="2"/>
  <c r="AG6493" i="2" s="1"/>
  <c r="W6493" i="2"/>
  <c r="X6493" i="2" s="1"/>
  <c r="W6492" i="2"/>
  <c r="X6492" i="2" s="1"/>
  <c r="AE6491" i="2"/>
  <c r="AF6491" i="2" s="1"/>
  <c r="W6491" i="2"/>
  <c r="X6491" i="2" s="1"/>
  <c r="AE6490" i="2"/>
  <c r="AG6490" i="2" s="1"/>
  <c r="W6490" i="2"/>
  <c r="X6490" i="2" s="1"/>
  <c r="AE6489" i="2"/>
  <c r="AF6489" i="2" s="1"/>
  <c r="W6489" i="2"/>
  <c r="X6489" i="2" s="1"/>
  <c r="AE6488" i="2"/>
  <c r="AF6488" i="2" s="1"/>
  <c r="W6488" i="2"/>
  <c r="X6488" i="2" s="1"/>
  <c r="AE6487" i="2"/>
  <c r="AF6487" i="2" s="1"/>
  <c r="W6487" i="2"/>
  <c r="X6487" i="2" s="1"/>
  <c r="AE6486" i="2"/>
  <c r="AG6486" i="2" s="1"/>
  <c r="W6486" i="2"/>
  <c r="X6486" i="2" s="1"/>
  <c r="AE6485" i="2"/>
  <c r="AG6485" i="2" s="1"/>
  <c r="W6485" i="2"/>
  <c r="X6485" i="2" s="1"/>
  <c r="AE6484" i="2"/>
  <c r="AF6484" i="2" s="1"/>
  <c r="W6484" i="2"/>
  <c r="X6484" i="2" s="1"/>
  <c r="AE6483" i="2"/>
  <c r="AF6483" i="2" s="1"/>
  <c r="W6483" i="2"/>
  <c r="X6483" i="2" s="1"/>
  <c r="AE6482" i="2"/>
  <c r="AG6482" i="2" s="1"/>
  <c r="W6482" i="2"/>
  <c r="X6482" i="2" s="1"/>
  <c r="AE6481" i="2"/>
  <c r="AF6481" i="2" s="1"/>
  <c r="W6481" i="2"/>
  <c r="X6481" i="2" s="1"/>
  <c r="AE6480" i="2"/>
  <c r="AF6480" i="2" s="1"/>
  <c r="W6480" i="2"/>
  <c r="X6480" i="2" s="1"/>
  <c r="AE6479" i="2"/>
  <c r="AF6479" i="2" s="1"/>
  <c r="W6479" i="2"/>
  <c r="X6479" i="2" s="1"/>
  <c r="AE6478" i="2"/>
  <c r="AG6478" i="2" s="1"/>
  <c r="W6478" i="2"/>
  <c r="X6478" i="2" s="1"/>
  <c r="AE6477" i="2"/>
  <c r="AG6477" i="2" s="1"/>
  <c r="W6477" i="2"/>
  <c r="X6477" i="2" s="1"/>
  <c r="AE6476" i="2"/>
  <c r="AF6476" i="2" s="1"/>
  <c r="W6476" i="2"/>
  <c r="X6476" i="2" s="1"/>
  <c r="AE6475" i="2"/>
  <c r="AF6475" i="2" s="1"/>
  <c r="W6475" i="2"/>
  <c r="X6475" i="2" s="1"/>
  <c r="W6474" i="2"/>
  <c r="X6474" i="2" s="1"/>
  <c r="AE6473" i="2"/>
  <c r="AF6473" i="2" s="1"/>
  <c r="W6473" i="2"/>
  <c r="X6473" i="2" s="1"/>
  <c r="AE6472" i="2"/>
  <c r="AF6472" i="2" s="1"/>
  <c r="W6472" i="2"/>
  <c r="X6472" i="2" s="1"/>
  <c r="AE6471" i="2"/>
  <c r="AF6471" i="2" s="1"/>
  <c r="W6471" i="2"/>
  <c r="X6471" i="2" s="1"/>
  <c r="AE6470" i="2"/>
  <c r="AG6470" i="2" s="1"/>
  <c r="W6470" i="2"/>
  <c r="X6470" i="2" s="1"/>
  <c r="AE6469" i="2"/>
  <c r="AG6469" i="2" s="1"/>
  <c r="W6469" i="2"/>
  <c r="X6469" i="2" s="1"/>
  <c r="AE6468" i="2"/>
  <c r="AF6468" i="2" s="1"/>
  <c r="W6468" i="2"/>
  <c r="X6468" i="2" s="1"/>
  <c r="AE6467" i="2"/>
  <c r="AF6467" i="2" s="1"/>
  <c r="W6467" i="2"/>
  <c r="X6467" i="2" s="1"/>
  <c r="AE6466" i="2"/>
  <c r="AG6466" i="2" s="1"/>
  <c r="W6466" i="2"/>
  <c r="X6466" i="2" s="1"/>
  <c r="AE6465" i="2"/>
  <c r="AF6465" i="2" s="1"/>
  <c r="W6465" i="2"/>
  <c r="X6465" i="2" s="1"/>
  <c r="AE6464" i="2"/>
  <c r="AF6464" i="2" s="1"/>
  <c r="W6464" i="2"/>
  <c r="X6464" i="2" s="1"/>
  <c r="AE6463" i="2"/>
  <c r="AF6463" i="2" s="1"/>
  <c r="W6463" i="2"/>
  <c r="X6463" i="2" s="1"/>
  <c r="AE6462" i="2"/>
  <c r="AG6462" i="2" s="1"/>
  <c r="W6462" i="2"/>
  <c r="X6462" i="2" s="1"/>
  <c r="AE6461" i="2"/>
  <c r="AG6461" i="2" s="1"/>
  <c r="W6461" i="2"/>
  <c r="X6461" i="2" s="1"/>
  <c r="AE6460" i="2"/>
  <c r="AF6460" i="2" s="1"/>
  <c r="W6460" i="2"/>
  <c r="X6460" i="2" s="1"/>
  <c r="AE6459" i="2"/>
  <c r="AF6459" i="2" s="1"/>
  <c r="W6459" i="2"/>
  <c r="X6459" i="2" s="1"/>
  <c r="AE6458" i="2"/>
  <c r="AG6458" i="2" s="1"/>
  <c r="W6458" i="2"/>
  <c r="X6458" i="2" s="1"/>
  <c r="AE6457" i="2"/>
  <c r="AF6457" i="2" s="1"/>
  <c r="W6457" i="2"/>
  <c r="X6457" i="2" s="1"/>
  <c r="W6456" i="2"/>
  <c r="X6456" i="2" s="1"/>
  <c r="AE6455" i="2"/>
  <c r="AF6455" i="2" s="1"/>
  <c r="W6455" i="2"/>
  <c r="X6455" i="2" s="1"/>
  <c r="AE6454" i="2"/>
  <c r="AG6454" i="2" s="1"/>
  <c r="W6454" i="2"/>
  <c r="X6454" i="2" s="1"/>
  <c r="W6453" i="2"/>
  <c r="X6453" i="2" s="1"/>
  <c r="W6452" i="2"/>
  <c r="X6452" i="2" s="1"/>
  <c r="W6451" i="2"/>
  <c r="X6451" i="2" s="1"/>
  <c r="W6450" i="2"/>
  <c r="X6450" i="2" s="1"/>
  <c r="W6449" i="2"/>
  <c r="X6449" i="2" s="1"/>
  <c r="W6448" i="2"/>
  <c r="X6448" i="2" s="1"/>
  <c r="W6447" i="2"/>
  <c r="X6447" i="2" s="1"/>
  <c r="W6446" i="2"/>
  <c r="X6446" i="2" s="1"/>
  <c r="W6445" i="2"/>
  <c r="X6445" i="2" s="1"/>
  <c r="W6444" i="2"/>
  <c r="X6444" i="2" s="1"/>
  <c r="W6443" i="2"/>
  <c r="X6443" i="2" s="1"/>
  <c r="W6442" i="2"/>
  <c r="X6442" i="2" s="1"/>
  <c r="W6441" i="2"/>
  <c r="X6441" i="2" s="1"/>
  <c r="W6440" i="2"/>
  <c r="X6440" i="2" s="1"/>
  <c r="W6439" i="2"/>
  <c r="X6439" i="2" s="1"/>
  <c r="W6438" i="2"/>
  <c r="X6438" i="2" s="1"/>
  <c r="W6437" i="2"/>
  <c r="X6437" i="2" s="1"/>
  <c r="W6436" i="2"/>
  <c r="X6436" i="2" s="1"/>
  <c r="W6435" i="2"/>
  <c r="X6435" i="2" s="1"/>
  <c r="W6434" i="2"/>
  <c r="X6434" i="2" s="1"/>
  <c r="W6433" i="2"/>
  <c r="X6433" i="2" s="1"/>
  <c r="W6432" i="2"/>
  <c r="X6432" i="2" s="1"/>
  <c r="W6431" i="2"/>
  <c r="X6431" i="2" s="1"/>
  <c r="W6430" i="2"/>
  <c r="X6430" i="2" s="1"/>
  <c r="W6429" i="2"/>
  <c r="X6429" i="2" s="1"/>
  <c r="W6428" i="2"/>
  <c r="X6428" i="2" s="1"/>
  <c r="W6427" i="2"/>
  <c r="X6427" i="2" s="1"/>
  <c r="W6426" i="2"/>
  <c r="X6426" i="2" s="1"/>
  <c r="W6425" i="2"/>
  <c r="X6425" i="2" s="1"/>
  <c r="W6424" i="2"/>
  <c r="X6424" i="2" s="1"/>
  <c r="W6423" i="2"/>
  <c r="X6423" i="2" s="1"/>
  <c r="W6422" i="2"/>
  <c r="X6422" i="2" s="1"/>
  <c r="W6421" i="2"/>
  <c r="X6421" i="2" s="1"/>
  <c r="W6420" i="2"/>
  <c r="X6420" i="2" s="1"/>
  <c r="W6419" i="2"/>
  <c r="X6419" i="2" s="1"/>
  <c r="W6418" i="2"/>
  <c r="X6418" i="2" s="1"/>
  <c r="W6417" i="2"/>
  <c r="X6417" i="2" s="1"/>
  <c r="W6416" i="2"/>
  <c r="X6416" i="2" s="1"/>
  <c r="W6415" i="2"/>
  <c r="X6415" i="2" s="1"/>
  <c r="W6414" i="2"/>
  <c r="X6414" i="2" s="1"/>
  <c r="W6413" i="2"/>
  <c r="X6413" i="2" s="1"/>
  <c r="W6412" i="2"/>
  <c r="X6412" i="2" s="1"/>
  <c r="W6411" i="2"/>
  <c r="X6411" i="2" s="1"/>
  <c r="W6410" i="2"/>
  <c r="X6410" i="2" s="1"/>
  <c r="W6409" i="2"/>
  <c r="X6409" i="2" s="1"/>
  <c r="W6408" i="2"/>
  <c r="X6408" i="2" s="1"/>
  <c r="W6407" i="2"/>
  <c r="X6407" i="2" s="1"/>
  <c r="W6406" i="2"/>
  <c r="X6406" i="2" s="1"/>
  <c r="W6405" i="2"/>
  <c r="X6405" i="2" s="1"/>
  <c r="W6404" i="2"/>
  <c r="X6404" i="2" s="1"/>
  <c r="W6403" i="2"/>
  <c r="X6403" i="2" s="1"/>
  <c r="W6402" i="2"/>
  <c r="X6402" i="2" s="1"/>
  <c r="W6401" i="2"/>
  <c r="X6401" i="2" s="1"/>
  <c r="W6400" i="2"/>
  <c r="X6400" i="2" s="1"/>
  <c r="W6399" i="2"/>
  <c r="X6399" i="2" s="1"/>
  <c r="W6398" i="2"/>
  <c r="X6398" i="2" s="1"/>
  <c r="W6397" i="2"/>
  <c r="X6397" i="2" s="1"/>
  <c r="W6396" i="2"/>
  <c r="X6396" i="2" s="1"/>
  <c r="W6395" i="2"/>
  <c r="X6395" i="2" s="1"/>
  <c r="W6394" i="2"/>
  <c r="X6394" i="2" s="1"/>
  <c r="W6393" i="2"/>
  <c r="X6393" i="2" s="1"/>
  <c r="W6392" i="2"/>
  <c r="X6392" i="2" s="1"/>
  <c r="W6391" i="2"/>
  <c r="X6391" i="2" s="1"/>
  <c r="W6390" i="2"/>
  <c r="X6390" i="2" s="1"/>
  <c r="W6389" i="2"/>
  <c r="X6389" i="2" s="1"/>
  <c r="W6388" i="2"/>
  <c r="X6388" i="2" s="1"/>
  <c r="W6387" i="2"/>
  <c r="X6387" i="2" s="1"/>
  <c r="W6386" i="2"/>
  <c r="X6386" i="2" s="1"/>
  <c r="W6385" i="2"/>
  <c r="X6385" i="2" s="1"/>
  <c r="W6384" i="2"/>
  <c r="X6384" i="2" s="1"/>
  <c r="W6383" i="2"/>
  <c r="X6383" i="2" s="1"/>
  <c r="W6382" i="2"/>
  <c r="X6382" i="2" s="1"/>
  <c r="W6381" i="2"/>
  <c r="X6381" i="2" s="1"/>
  <c r="W6380" i="2"/>
  <c r="X6380" i="2" s="1"/>
  <c r="W6379" i="2"/>
  <c r="X6379" i="2" s="1"/>
  <c r="W6378" i="2"/>
  <c r="X6378" i="2" s="1"/>
  <c r="W6377" i="2"/>
  <c r="X6377" i="2" s="1"/>
  <c r="W6376" i="2"/>
  <c r="X6376" i="2" s="1"/>
  <c r="W6375" i="2"/>
  <c r="X6375" i="2" s="1"/>
  <c r="W6374" i="2"/>
  <c r="X6374" i="2" s="1"/>
  <c r="W6373" i="2"/>
  <c r="X6373" i="2" s="1"/>
  <c r="W6372" i="2"/>
  <c r="X6372" i="2" s="1"/>
  <c r="W6371" i="2"/>
  <c r="X6371" i="2" s="1"/>
  <c r="W6370" i="2"/>
  <c r="X6370" i="2" s="1"/>
  <c r="W6369" i="2"/>
  <c r="X6369" i="2" s="1"/>
  <c r="W6368" i="2"/>
  <c r="X6368" i="2" s="1"/>
  <c r="W6367" i="2"/>
  <c r="X6367" i="2" s="1"/>
  <c r="W6366" i="2"/>
  <c r="X6366" i="2" s="1"/>
  <c r="W6365" i="2"/>
  <c r="X6365" i="2" s="1"/>
  <c r="W6364" i="2"/>
  <c r="X6364" i="2" s="1"/>
  <c r="W6363" i="2"/>
  <c r="X6363" i="2" s="1"/>
  <c r="W6362" i="2"/>
  <c r="X6362" i="2" s="1"/>
  <c r="W6361" i="2"/>
  <c r="X6361" i="2" s="1"/>
  <c r="W6360" i="2"/>
  <c r="X6360" i="2" s="1"/>
  <c r="W6359" i="2"/>
  <c r="X6359" i="2" s="1"/>
  <c r="W6358" i="2"/>
  <c r="X6358" i="2" s="1"/>
  <c r="W6357" i="2"/>
  <c r="X6357" i="2" s="1"/>
  <c r="W6356" i="2"/>
  <c r="X6356" i="2" s="1"/>
  <c r="W6355" i="2"/>
  <c r="X6355" i="2" s="1"/>
  <c r="W6354" i="2"/>
  <c r="X6354" i="2" s="1"/>
  <c r="W6353" i="2"/>
  <c r="X6353" i="2" s="1"/>
  <c r="W6350" i="2"/>
  <c r="X6350" i="2" s="1"/>
  <c r="W6349" i="2"/>
  <c r="X6349" i="2" s="1"/>
  <c r="W6348" i="2"/>
  <c r="X6348" i="2" s="1"/>
  <c r="W6347" i="2"/>
  <c r="X6347" i="2" s="1"/>
  <c r="W6346" i="2"/>
  <c r="X6346" i="2" s="1"/>
  <c r="W6345" i="2"/>
  <c r="X6345" i="2" s="1"/>
  <c r="W6344" i="2"/>
  <c r="X6344" i="2" s="1"/>
  <c r="W6343" i="2"/>
  <c r="X6343" i="2" s="1"/>
  <c r="W6342" i="2"/>
  <c r="X6342" i="2" s="1"/>
  <c r="W6341" i="2"/>
  <c r="X6341" i="2" s="1"/>
  <c r="W6340" i="2"/>
  <c r="X6340" i="2" s="1"/>
  <c r="W6339" i="2"/>
  <c r="X6339" i="2" s="1"/>
  <c r="W6337" i="2"/>
  <c r="X6337" i="2" s="1"/>
  <c r="W6335" i="2"/>
  <c r="X6335" i="2" s="1"/>
  <c r="W6334" i="2"/>
  <c r="X6334" i="2" s="1"/>
  <c r="W6333" i="2"/>
  <c r="X6333" i="2" s="1"/>
  <c r="W6332" i="2"/>
  <c r="X6332" i="2" s="1"/>
  <c r="W6331" i="2"/>
  <c r="X6331" i="2" s="1"/>
  <c r="W6330" i="2"/>
  <c r="X6330" i="2" s="1"/>
  <c r="W6329" i="2"/>
  <c r="X6329" i="2" s="1"/>
  <c r="W6328" i="2"/>
  <c r="X6328" i="2" s="1"/>
  <c r="W6326" i="2"/>
  <c r="X6326" i="2" s="1"/>
  <c r="W6325" i="2"/>
  <c r="X6325" i="2" s="1"/>
  <c r="W6324" i="2"/>
  <c r="X6324" i="2" s="1"/>
  <c r="W6323" i="2"/>
  <c r="X6323" i="2" s="1"/>
  <c r="W6322" i="2"/>
  <c r="X6322" i="2" s="1"/>
  <c r="W6321" i="2"/>
  <c r="X6321" i="2" s="1"/>
  <c r="W6320" i="2"/>
  <c r="X6320" i="2" s="1"/>
  <c r="W6319" i="2"/>
  <c r="X6319" i="2" s="1"/>
  <c r="W6318" i="2"/>
  <c r="X6318" i="2" s="1"/>
  <c r="W6317" i="2"/>
  <c r="X6317" i="2" s="1"/>
  <c r="W6316" i="2"/>
  <c r="X6316" i="2" s="1"/>
  <c r="W6311" i="2"/>
  <c r="X6311" i="2" s="1"/>
  <c r="W6310" i="2"/>
  <c r="X6310" i="2" s="1"/>
  <c r="W6309" i="2"/>
  <c r="X6309" i="2" s="1"/>
  <c r="W6308" i="2"/>
  <c r="X6308" i="2" s="1"/>
  <c r="W6307" i="2"/>
  <c r="X6307" i="2" s="1"/>
  <c r="W6306" i="2"/>
  <c r="X6306" i="2" s="1"/>
  <c r="W6305" i="2"/>
  <c r="X6305" i="2" s="1"/>
  <c r="W6304" i="2"/>
  <c r="X6304" i="2" s="1"/>
  <c r="W6303" i="2"/>
  <c r="X6303" i="2" s="1"/>
  <c r="W6302" i="2"/>
  <c r="X6302" i="2" s="1"/>
  <c r="W6301" i="2"/>
  <c r="X6301" i="2" s="1"/>
  <c r="W6300" i="2"/>
  <c r="X6300" i="2" s="1"/>
  <c r="W6299" i="2"/>
  <c r="X6299" i="2" s="1"/>
  <c r="W6298" i="2"/>
  <c r="X6298" i="2" s="1"/>
  <c r="W6297" i="2"/>
  <c r="X6297" i="2" s="1"/>
  <c r="W6296" i="2"/>
  <c r="X6296" i="2" s="1"/>
  <c r="W6295" i="2"/>
  <c r="X6295" i="2" s="1"/>
  <c r="W6294" i="2"/>
  <c r="X6294" i="2" s="1"/>
  <c r="W6293" i="2"/>
  <c r="X6293" i="2" s="1"/>
  <c r="W6292" i="2"/>
  <c r="X6292" i="2" s="1"/>
  <c r="W6287" i="2"/>
  <c r="X6287" i="2" s="1"/>
  <c r="W6286" i="2"/>
  <c r="X6286" i="2" s="1"/>
  <c r="W6285" i="2"/>
  <c r="X6285" i="2" s="1"/>
  <c r="W6284" i="2"/>
  <c r="X6284" i="2" s="1"/>
  <c r="W6283" i="2"/>
  <c r="X6283" i="2" s="1"/>
  <c r="W6282" i="2"/>
  <c r="X6282" i="2" s="1"/>
  <c r="W6281" i="2"/>
  <c r="X6281" i="2" s="1"/>
  <c r="W6280" i="2"/>
  <c r="X6280" i="2" s="1"/>
  <c r="W6279" i="2"/>
  <c r="X6279" i="2" s="1"/>
  <c r="W6278" i="2"/>
  <c r="X6278" i="2" s="1"/>
  <c r="W6277" i="2"/>
  <c r="X6277" i="2" s="1"/>
  <c r="W6276" i="2"/>
  <c r="X6276" i="2" s="1"/>
  <c r="W6275" i="2"/>
  <c r="X6275" i="2" s="1"/>
  <c r="W6274" i="2"/>
  <c r="X6274" i="2" s="1"/>
  <c r="W6273" i="2"/>
  <c r="X6273" i="2" s="1"/>
  <c r="W6272" i="2"/>
  <c r="X6272" i="2" s="1"/>
  <c r="W6271" i="2"/>
  <c r="X6271" i="2" s="1"/>
  <c r="W6267" i="2"/>
  <c r="X6267" i="2" s="1"/>
  <c r="W6264" i="2"/>
  <c r="X6264" i="2" s="1"/>
  <c r="AF6264" i="2"/>
  <c r="W6242" i="2"/>
  <c r="X6242" i="2" s="1"/>
  <c r="AF6242" i="2"/>
  <c r="AG6242" i="2"/>
  <c r="W6240" i="2"/>
  <c r="X6240" i="2" s="1"/>
  <c r="AF6240" i="2"/>
  <c r="AG6240" i="2"/>
  <c r="W6236" i="2"/>
  <c r="X6236" i="2" s="1"/>
  <c r="AF6236" i="2"/>
  <c r="AG6236" i="2"/>
  <c r="W6054" i="2"/>
  <c r="X6054" i="2" s="1"/>
  <c r="AF6054" i="2"/>
  <c r="AG6054" i="2"/>
  <c r="W6052" i="2"/>
  <c r="X6052" i="2" s="1"/>
  <c r="AF6052" i="2"/>
  <c r="AG6052" i="2"/>
  <c r="W6048" i="2"/>
  <c r="X6048" i="2" s="1"/>
  <c r="AF6048" i="2"/>
  <c r="AG6048" i="2"/>
  <c r="W6046" i="2"/>
  <c r="X6046" i="2" s="1"/>
  <c r="AF6046" i="2"/>
  <c r="AG6046" i="2"/>
  <c r="W6044" i="2"/>
  <c r="X6044" i="2" s="1"/>
  <c r="AF6044" i="2"/>
  <c r="W6042" i="2"/>
  <c r="X6042" i="2" s="1"/>
  <c r="AF6042" i="2"/>
  <c r="AG6042" i="2"/>
  <c r="W6030" i="2"/>
  <c r="X6030" i="2" s="1"/>
  <c r="W6026" i="2"/>
  <c r="X6026" i="2" s="1"/>
  <c r="AF6026" i="2"/>
  <c r="AG6026" i="2"/>
  <c r="W6022" i="2"/>
  <c r="X6022" i="2" s="1"/>
  <c r="AF6022" i="2"/>
  <c r="AG6022" i="2"/>
  <c r="W6016" i="2"/>
  <c r="X6016" i="2" s="1"/>
  <c r="AF6016" i="2"/>
  <c r="AG6016" i="2"/>
  <c r="W6014" i="2"/>
  <c r="X6014" i="2" s="1"/>
  <c r="AF6014" i="2"/>
  <c r="AG6014" i="2"/>
  <c r="W6010" i="2"/>
  <c r="X6010" i="2" s="1"/>
  <c r="AF6010" i="2"/>
  <c r="AG6010" i="2"/>
  <c r="W6006" i="2"/>
  <c r="X6006" i="2" s="1"/>
  <c r="AF6006" i="2"/>
  <c r="AG6006" i="2"/>
  <c r="W6002" i="2"/>
  <c r="X6002" i="2" s="1"/>
  <c r="AF6002" i="2"/>
  <c r="AG6002" i="2"/>
  <c r="W5998" i="2"/>
  <c r="X5998" i="2" s="1"/>
  <c r="AF5998" i="2"/>
  <c r="AG5998" i="2"/>
  <c r="W5994" i="2"/>
  <c r="X5994" i="2" s="1"/>
  <c r="AF5994" i="2"/>
  <c r="AG5994" i="2"/>
  <c r="W5991" i="2"/>
  <c r="X5991" i="2" s="1"/>
  <c r="AF5991" i="2"/>
  <c r="AG5991" i="2"/>
  <c r="W5989" i="2"/>
  <c r="X5989" i="2" s="1"/>
  <c r="AF5989" i="2"/>
  <c r="AG5989" i="2"/>
  <c r="W5986" i="2"/>
  <c r="X5986" i="2" s="1"/>
  <c r="AF5986" i="2"/>
  <c r="AG5986" i="2"/>
  <c r="W5984" i="2"/>
  <c r="X5984" i="2" s="1"/>
  <c r="AF5984" i="2"/>
  <c r="AG5984" i="2"/>
  <c r="W5982" i="2"/>
  <c r="X5982" i="2" s="1"/>
  <c r="AF5982" i="2"/>
  <c r="AG5982" i="2"/>
  <c r="W5980" i="2"/>
  <c r="X5980" i="2" s="1"/>
  <c r="AF5980" i="2"/>
  <c r="AG5980" i="2"/>
  <c r="W5977" i="2"/>
  <c r="X5977" i="2" s="1"/>
  <c r="AF5977" i="2"/>
  <c r="AG5977" i="2"/>
  <c r="W5975" i="2"/>
  <c r="X5975" i="2" s="1"/>
  <c r="AF5975" i="2"/>
  <c r="AG5975" i="2"/>
  <c r="W5973" i="2"/>
  <c r="X5973" i="2" s="1"/>
  <c r="AF5973" i="2"/>
  <c r="AG5973" i="2"/>
  <c r="W5970" i="2"/>
  <c r="X5970" i="2" s="1"/>
  <c r="AF5970" i="2"/>
  <c r="AG5970" i="2"/>
  <c r="W5966" i="2"/>
  <c r="X5966" i="2" s="1"/>
  <c r="AF5966" i="2"/>
  <c r="AG5966" i="2"/>
  <c r="AF5962" i="2"/>
  <c r="W5958" i="2"/>
  <c r="X5958" i="2" s="1"/>
  <c r="AF5958" i="2"/>
  <c r="AG5958" i="2"/>
  <c r="W5954" i="2"/>
  <c r="X5954" i="2" s="1"/>
  <c r="AF5954" i="2"/>
  <c r="AG5954" i="2"/>
  <c r="W5950" i="2"/>
  <c r="X5950" i="2" s="1"/>
  <c r="AF5950" i="2"/>
  <c r="AG5950" i="2"/>
  <c r="W5946" i="2"/>
  <c r="X5946" i="2" s="1"/>
  <c r="AF5946" i="2"/>
  <c r="AG5946" i="2"/>
  <c r="W5942" i="2"/>
  <c r="X5942" i="2" s="1"/>
  <c r="AF5942" i="2"/>
  <c r="AG5942" i="2"/>
  <c r="W5940" i="2"/>
  <c r="X5940" i="2" s="1"/>
  <c r="AF5940" i="2"/>
  <c r="AG5940" i="2"/>
  <c r="W5938" i="2"/>
  <c r="X5938" i="2" s="1"/>
  <c r="AF5938" i="2"/>
  <c r="AG5938" i="2"/>
  <c r="W5936" i="2"/>
  <c r="X5936" i="2" s="1"/>
  <c r="AF5936" i="2"/>
  <c r="AG5936" i="2"/>
  <c r="W5934" i="2"/>
  <c r="X5934" i="2" s="1"/>
  <c r="W5932" i="2"/>
  <c r="X5932" i="2" s="1"/>
  <c r="AF5932" i="2"/>
  <c r="AG5932" i="2"/>
  <c r="W5930" i="2"/>
  <c r="X5930" i="2" s="1"/>
  <c r="AF5930" i="2"/>
  <c r="AG5930" i="2"/>
  <c r="W5928" i="2"/>
  <c r="X5928" i="2" s="1"/>
  <c r="AF5928" i="2"/>
  <c r="W5926" i="2"/>
  <c r="X5926" i="2" s="1"/>
  <c r="AF5926" i="2"/>
  <c r="AG5926" i="2"/>
  <c r="W5924" i="2"/>
  <c r="X5924" i="2" s="1"/>
  <c r="W5922" i="2"/>
  <c r="X5922" i="2" s="1"/>
  <c r="AF5922" i="2"/>
  <c r="AG5922" i="2"/>
  <c r="W5920" i="2"/>
  <c r="X5920" i="2" s="1"/>
  <c r="AF5920" i="2"/>
  <c r="AG5920" i="2"/>
  <c r="W5918" i="2"/>
  <c r="X5918" i="2" s="1"/>
  <c r="AF5918" i="2"/>
  <c r="AG5918" i="2"/>
  <c r="W5916" i="2"/>
  <c r="X5916" i="2" s="1"/>
  <c r="AF5916" i="2"/>
  <c r="AG5916" i="2"/>
  <c r="W5914" i="2"/>
  <c r="X5914" i="2" s="1"/>
  <c r="AF5914" i="2"/>
  <c r="AG5914" i="2"/>
  <c r="W5912" i="2"/>
  <c r="X5912" i="2" s="1"/>
  <c r="AF5912" i="2"/>
  <c r="AG5912" i="2"/>
  <c r="W5910" i="2"/>
  <c r="X5910" i="2" s="1"/>
  <c r="AF5910" i="2"/>
  <c r="AG5910" i="2"/>
  <c r="W5908" i="2"/>
  <c r="X5908" i="2" s="1"/>
  <c r="AF5908" i="2"/>
  <c r="AG5908" i="2"/>
  <c r="W5906" i="2"/>
  <c r="X5906" i="2" s="1"/>
  <c r="AF5906" i="2"/>
  <c r="AG5906" i="2"/>
  <c r="W5904" i="2"/>
  <c r="X5904" i="2" s="1"/>
  <c r="AF5904" i="2"/>
  <c r="AG5904" i="2"/>
  <c r="W5902" i="2"/>
  <c r="X5902" i="2" s="1"/>
  <c r="AF5902" i="2"/>
  <c r="AG5902" i="2"/>
  <c r="W5900" i="2"/>
  <c r="X5900" i="2" s="1"/>
  <c r="AF5900" i="2"/>
  <c r="AG5900" i="2"/>
  <c r="AF5898" i="2"/>
  <c r="AG5898" i="2"/>
  <c r="AF5896" i="2"/>
  <c r="W5894" i="2"/>
  <c r="X5894" i="2" s="1"/>
  <c r="AF5894" i="2"/>
  <c r="AG5894" i="2"/>
  <c r="W5892" i="2"/>
  <c r="X5892" i="2" s="1"/>
  <c r="AF5892" i="2"/>
  <c r="AG5892" i="2"/>
  <c r="AF5890" i="2"/>
  <c r="AG5890" i="2"/>
  <c r="AF5888" i="2"/>
  <c r="W5886" i="2"/>
  <c r="X5886" i="2" s="1"/>
  <c r="W5884" i="2"/>
  <c r="X5884" i="2" s="1"/>
  <c r="AF5884" i="2"/>
  <c r="AG5884" i="2"/>
  <c r="W5882" i="2"/>
  <c r="X5882" i="2" s="1"/>
  <c r="AF5882" i="2"/>
  <c r="AG5882" i="2"/>
  <c r="W5880" i="2"/>
  <c r="X5880" i="2" s="1"/>
  <c r="AF5880" i="2"/>
  <c r="W5878" i="2"/>
  <c r="X5878" i="2" s="1"/>
  <c r="AF5878" i="2"/>
  <c r="AG5878" i="2"/>
  <c r="W5536" i="2"/>
  <c r="X5536" i="2" s="1"/>
  <c r="AF5536" i="2"/>
  <c r="AG5536" i="2"/>
  <c r="W5532" i="2"/>
  <c r="X5532" i="2" s="1"/>
  <c r="AF5532" i="2"/>
  <c r="AG5532" i="2"/>
  <c r="W5528" i="2"/>
  <c r="X5528" i="2" s="1"/>
  <c r="AF5528" i="2"/>
  <c r="AG5528" i="2"/>
  <c r="W5524" i="2"/>
  <c r="X5524" i="2" s="1"/>
  <c r="AF5524" i="2"/>
  <c r="AG5524" i="2"/>
  <c r="W5520" i="2"/>
  <c r="X5520" i="2" s="1"/>
  <c r="AF5520" i="2"/>
  <c r="AG5520" i="2"/>
  <c r="W5516" i="2"/>
  <c r="X5516" i="2" s="1"/>
  <c r="AF5516" i="2"/>
  <c r="AG5516" i="2"/>
  <c r="W5512" i="2"/>
  <c r="X5512" i="2" s="1"/>
  <c r="AF5512" i="2"/>
  <c r="AG5512" i="2"/>
  <c r="W5508" i="2"/>
  <c r="X5508" i="2" s="1"/>
  <c r="AF5508" i="2"/>
  <c r="AG5508" i="2"/>
  <c r="W5504" i="2"/>
  <c r="X5504" i="2" s="1"/>
  <c r="AF5504" i="2"/>
  <c r="AG5504" i="2"/>
  <c r="W5500" i="2"/>
  <c r="X5500" i="2" s="1"/>
  <c r="AF5500" i="2"/>
  <c r="AG5500" i="2"/>
  <c r="W5496" i="2"/>
  <c r="X5496" i="2" s="1"/>
  <c r="AF5496" i="2"/>
  <c r="AG5496" i="2"/>
  <c r="W5492" i="2"/>
  <c r="X5492" i="2" s="1"/>
  <c r="AF5492" i="2"/>
  <c r="AG5492" i="2"/>
  <c r="W5488" i="2"/>
  <c r="X5488" i="2" s="1"/>
  <c r="AF5488" i="2"/>
  <c r="AG5488" i="2"/>
  <c r="W5484" i="2"/>
  <c r="X5484" i="2" s="1"/>
  <c r="AF5484" i="2"/>
  <c r="AG5484" i="2"/>
  <c r="W5480" i="2"/>
  <c r="X5480" i="2" s="1"/>
  <c r="AF5480" i="2"/>
  <c r="AG5480" i="2"/>
  <c r="W5476" i="2"/>
  <c r="X5476" i="2" s="1"/>
  <c r="W5468" i="2"/>
  <c r="X5468" i="2" s="1"/>
  <c r="AF5468" i="2"/>
  <c r="AG5468" i="2"/>
  <c r="W5464" i="2"/>
  <c r="X5464" i="2" s="1"/>
  <c r="AF5464" i="2"/>
  <c r="AG5464" i="2"/>
  <c r="W5460" i="2"/>
  <c r="X5460" i="2" s="1"/>
  <c r="AF5460" i="2"/>
  <c r="AG5460" i="2"/>
  <c r="W5456" i="2"/>
  <c r="X5456" i="2" s="1"/>
  <c r="AF5456" i="2"/>
  <c r="AG5456" i="2"/>
  <c r="W5452" i="2"/>
  <c r="X5452" i="2" s="1"/>
  <c r="AF5452" i="2"/>
  <c r="AG5452" i="2"/>
  <c r="W5448" i="2"/>
  <c r="X5448" i="2" s="1"/>
  <c r="AF5448" i="2"/>
  <c r="AG5448" i="2"/>
  <c r="W5444" i="2"/>
  <c r="X5444" i="2" s="1"/>
  <c r="AF5444" i="2"/>
  <c r="AG5444" i="2"/>
  <c r="W5436" i="2"/>
  <c r="X5436" i="2" s="1"/>
  <c r="AF5436" i="2"/>
  <c r="AG5436" i="2"/>
  <c r="W5432" i="2"/>
  <c r="X5432" i="2" s="1"/>
  <c r="AF5432" i="2"/>
  <c r="AG5432" i="2"/>
  <c r="W5428" i="2"/>
  <c r="X5428" i="2" s="1"/>
  <c r="AF5428" i="2"/>
  <c r="AG5428" i="2"/>
  <c r="W5424" i="2"/>
  <c r="X5424" i="2" s="1"/>
  <c r="AF5424" i="2"/>
  <c r="AG5424" i="2"/>
  <c r="W5420" i="2"/>
  <c r="X5420" i="2" s="1"/>
  <c r="AF5420" i="2"/>
  <c r="AG5420" i="2"/>
  <c r="W5416" i="2"/>
  <c r="X5416" i="2" s="1"/>
  <c r="AF5416" i="2"/>
  <c r="AG5416" i="2"/>
  <c r="W5412" i="2"/>
  <c r="X5412" i="2" s="1"/>
  <c r="AF5412" i="2"/>
  <c r="AG5412" i="2"/>
  <c r="W5408" i="2"/>
  <c r="X5408" i="2" s="1"/>
  <c r="AF5408" i="2"/>
  <c r="AG5408" i="2"/>
  <c r="W5404" i="2"/>
  <c r="X5404" i="2" s="1"/>
  <c r="AF5404" i="2"/>
  <c r="AG5404" i="2"/>
  <c r="AF5400" i="2"/>
  <c r="W5396" i="2"/>
  <c r="X5396" i="2" s="1"/>
  <c r="AF5396" i="2"/>
  <c r="AG5396" i="2"/>
  <c r="W5392" i="2"/>
  <c r="X5392" i="2" s="1"/>
  <c r="AF5392" i="2"/>
  <c r="AG5392" i="2"/>
  <c r="W5388" i="2"/>
  <c r="X5388" i="2" s="1"/>
  <c r="AF5388" i="2"/>
  <c r="AG5388" i="2"/>
  <c r="W5384" i="2"/>
  <c r="X5384" i="2" s="1"/>
  <c r="AF5384" i="2"/>
  <c r="AG5384" i="2"/>
  <c r="W5380" i="2"/>
  <c r="X5380" i="2" s="1"/>
  <c r="W5376" i="2"/>
  <c r="X5376" i="2" s="1"/>
  <c r="AF5376" i="2"/>
  <c r="AG5376" i="2"/>
  <c r="W5372" i="2"/>
  <c r="X5372" i="2" s="1"/>
  <c r="AF5372" i="2"/>
  <c r="AG5372" i="2"/>
  <c r="W5364" i="2"/>
  <c r="X5364" i="2" s="1"/>
  <c r="AF5364" i="2"/>
  <c r="AG5364" i="2"/>
  <c r="W5360" i="2"/>
  <c r="X5360" i="2" s="1"/>
  <c r="AF5360" i="2"/>
  <c r="AG5360" i="2"/>
  <c r="W5356" i="2"/>
  <c r="X5356" i="2" s="1"/>
  <c r="AF5356" i="2"/>
  <c r="AG5356" i="2"/>
  <c r="W5352" i="2"/>
  <c r="X5352" i="2" s="1"/>
  <c r="AF5352" i="2"/>
  <c r="AG5352" i="2"/>
  <c r="W5348" i="2"/>
  <c r="X5348" i="2" s="1"/>
  <c r="AF5348" i="2"/>
  <c r="AG5348" i="2"/>
  <c r="W5344" i="2"/>
  <c r="X5344" i="2" s="1"/>
  <c r="AF5344" i="2"/>
  <c r="AG5344" i="2"/>
  <c r="W5340" i="2"/>
  <c r="X5340" i="2" s="1"/>
  <c r="AF5340" i="2"/>
  <c r="AG5340" i="2"/>
  <c r="W5336" i="2"/>
  <c r="X5336" i="2" s="1"/>
  <c r="AF5336" i="2"/>
  <c r="AG5336" i="2"/>
  <c r="W5332" i="2"/>
  <c r="X5332" i="2" s="1"/>
  <c r="AF5332" i="2"/>
  <c r="AG5332" i="2"/>
  <c r="W5324" i="2"/>
  <c r="X5324" i="2" s="1"/>
  <c r="AF5324" i="2"/>
  <c r="AG5324" i="2"/>
  <c r="W5320" i="2"/>
  <c r="X5320" i="2" s="1"/>
  <c r="AF5320" i="2"/>
  <c r="AG5320" i="2"/>
  <c r="W5316" i="2"/>
  <c r="X5316" i="2" s="1"/>
  <c r="AF5316" i="2"/>
  <c r="AG5316" i="2"/>
  <c r="W5312" i="2"/>
  <c r="X5312" i="2" s="1"/>
  <c r="AF5312" i="2"/>
  <c r="AG5312" i="2"/>
  <c r="W5308" i="2"/>
  <c r="X5308" i="2" s="1"/>
  <c r="AF5308" i="2"/>
  <c r="AG5308" i="2"/>
  <c r="W5304" i="2"/>
  <c r="X5304" i="2" s="1"/>
  <c r="AF5304" i="2"/>
  <c r="AG5304" i="2"/>
  <c r="W5300" i="2"/>
  <c r="X5300" i="2" s="1"/>
  <c r="AF5300" i="2"/>
  <c r="AG5300" i="2"/>
  <c r="W5292" i="2"/>
  <c r="X5292" i="2" s="1"/>
  <c r="AF5292" i="2"/>
  <c r="AG5292" i="2"/>
  <c r="W5288" i="2"/>
  <c r="X5288" i="2" s="1"/>
  <c r="AF5288" i="2"/>
  <c r="AG5288" i="2"/>
  <c r="W5284" i="2"/>
  <c r="X5284" i="2" s="1"/>
  <c r="AF5284" i="2"/>
  <c r="AG5284" i="2"/>
  <c r="W5280" i="2"/>
  <c r="X5280" i="2" s="1"/>
  <c r="AF5280" i="2"/>
  <c r="AG5280" i="2"/>
  <c r="W5276" i="2"/>
  <c r="X5276" i="2" s="1"/>
  <c r="AF5276" i="2"/>
  <c r="AG5276" i="2"/>
  <c r="W5272" i="2"/>
  <c r="X5272" i="2" s="1"/>
  <c r="AF5272" i="2"/>
  <c r="W5268" i="2"/>
  <c r="X5268" i="2" s="1"/>
  <c r="AF5268" i="2"/>
  <c r="AG5268" i="2"/>
  <c r="W5264" i="2"/>
  <c r="X5264" i="2" s="1"/>
  <c r="AF5264" i="2"/>
  <c r="AG5264" i="2"/>
  <c r="W5260" i="2"/>
  <c r="X5260" i="2" s="1"/>
  <c r="AF5260" i="2"/>
  <c r="AG5260" i="2"/>
  <c r="AF5256" i="2"/>
  <c r="W5252" i="2"/>
  <c r="X5252" i="2" s="1"/>
  <c r="AF5252" i="2"/>
  <c r="AG5252" i="2"/>
  <c r="W5248" i="2"/>
  <c r="X5248" i="2" s="1"/>
  <c r="AF5248" i="2"/>
  <c r="AG5248" i="2"/>
  <c r="W5244" i="2"/>
  <c r="X5244" i="2" s="1"/>
  <c r="AF5244" i="2"/>
  <c r="AG5244" i="2"/>
  <c r="W5240" i="2"/>
  <c r="X5240" i="2" s="1"/>
  <c r="AF5240" i="2"/>
  <c r="AG5240" i="2"/>
  <c r="W5236" i="2"/>
  <c r="X5236" i="2" s="1"/>
  <c r="AF5236" i="2"/>
  <c r="AG5236" i="2"/>
  <c r="W5231" i="2"/>
  <c r="X5231" i="2" s="1"/>
  <c r="AF5231" i="2"/>
  <c r="AG5231" i="2"/>
  <c r="W5227" i="2"/>
  <c r="X5227" i="2" s="1"/>
  <c r="AF5227" i="2"/>
  <c r="AG5227" i="2"/>
  <c r="W5223" i="2"/>
  <c r="X5223" i="2" s="1"/>
  <c r="AF5223" i="2"/>
  <c r="AG5223" i="2"/>
  <c r="W5219" i="2"/>
  <c r="X5219" i="2" s="1"/>
  <c r="AF5219" i="2"/>
  <c r="AG5219" i="2"/>
  <c r="W5215" i="2"/>
  <c r="X5215" i="2" s="1"/>
  <c r="AF5211" i="2"/>
  <c r="AG5211" i="2"/>
  <c r="W5207" i="2"/>
  <c r="X5207" i="2" s="1"/>
  <c r="AF5207" i="2"/>
  <c r="AG5207" i="2"/>
  <c r="W5203" i="2"/>
  <c r="X5203" i="2" s="1"/>
  <c r="W5199" i="2"/>
  <c r="X5199" i="2" s="1"/>
  <c r="AF5199" i="2"/>
  <c r="AG5199" i="2"/>
  <c r="W5195" i="2"/>
  <c r="X5195" i="2" s="1"/>
  <c r="AF5195" i="2"/>
  <c r="AG5195" i="2"/>
  <c r="W5191" i="2"/>
  <c r="X5191" i="2" s="1"/>
  <c r="AF5191" i="2"/>
  <c r="AG5191" i="2"/>
  <c r="W5183" i="2"/>
  <c r="X5183" i="2" s="1"/>
  <c r="AF5183" i="2"/>
  <c r="AG5183" i="2"/>
  <c r="W5179" i="2"/>
  <c r="X5179" i="2" s="1"/>
  <c r="AF5179" i="2"/>
  <c r="AG5179" i="2"/>
  <c r="W5175" i="2"/>
  <c r="X5175" i="2" s="1"/>
  <c r="AF5175" i="2"/>
  <c r="AG5175" i="2"/>
  <c r="W5167" i="2"/>
  <c r="X5167" i="2" s="1"/>
  <c r="AF5167" i="2"/>
  <c r="AG5167" i="2"/>
  <c r="W5163" i="2"/>
  <c r="X5163" i="2" s="1"/>
  <c r="AF5163" i="2"/>
  <c r="AG5163" i="2"/>
  <c r="AF5159" i="2"/>
  <c r="W5155" i="2"/>
  <c r="X5155" i="2" s="1"/>
  <c r="AF5155" i="2"/>
  <c r="AG5155" i="2"/>
  <c r="W5151" i="2"/>
  <c r="X5151" i="2" s="1"/>
  <c r="AF5151" i="2"/>
  <c r="AG5151" i="2"/>
  <c r="W5147" i="2"/>
  <c r="X5147" i="2" s="1"/>
  <c r="AF5147" i="2"/>
  <c r="AG5147" i="2"/>
  <c r="W5143" i="2"/>
  <c r="X5143" i="2" s="1"/>
  <c r="AF5143" i="2"/>
  <c r="AG5143" i="2"/>
  <c r="W5139" i="2"/>
  <c r="X5139" i="2" s="1"/>
  <c r="AF5139" i="2"/>
  <c r="AG5139" i="2"/>
  <c r="W5135" i="2"/>
  <c r="X5135" i="2" s="1"/>
  <c r="AF5135" i="2"/>
  <c r="AG5135" i="2"/>
  <c r="W5131" i="2"/>
  <c r="X5131" i="2" s="1"/>
  <c r="AF5131" i="2"/>
  <c r="AG5131" i="2"/>
  <c r="W4993" i="2"/>
  <c r="X4993" i="2" s="1"/>
  <c r="AF4993" i="2"/>
  <c r="AG4993" i="2"/>
  <c r="W4989" i="2"/>
  <c r="X4989" i="2" s="1"/>
  <c r="AF4989" i="2"/>
  <c r="AG4989" i="2"/>
  <c r="AG4982" i="2"/>
  <c r="W4982" i="2"/>
  <c r="X4982" i="2" s="1"/>
  <c r="AF4982" i="2"/>
  <c r="AG4978" i="2"/>
  <c r="W4978" i="2"/>
  <c r="X4978" i="2" s="1"/>
  <c r="AF4978" i="2"/>
  <c r="AG4974" i="2"/>
  <c r="W4974" i="2"/>
  <c r="X4974" i="2" s="1"/>
  <c r="AF4974" i="2"/>
  <c r="W4966" i="2"/>
  <c r="X4966" i="2" s="1"/>
  <c r="AF4966" i="2"/>
  <c r="AG4962" i="2"/>
  <c r="W4962" i="2"/>
  <c r="X4962" i="2" s="1"/>
  <c r="AF4962" i="2"/>
  <c r="AG4958" i="2"/>
  <c r="W4958" i="2"/>
  <c r="X4958" i="2" s="1"/>
  <c r="AF4958" i="2"/>
  <c r="AG4954" i="2"/>
  <c r="W4954" i="2"/>
  <c r="X4954" i="2" s="1"/>
  <c r="AF4954" i="2"/>
  <c r="W4950" i="2"/>
  <c r="X4950" i="2" s="1"/>
  <c r="AG4946" i="2"/>
  <c r="W4946" i="2"/>
  <c r="X4946" i="2" s="1"/>
  <c r="AF4946" i="2"/>
  <c r="AG4942" i="2"/>
  <c r="W4942" i="2"/>
  <c r="X4942" i="2" s="1"/>
  <c r="AF4942" i="2"/>
  <c r="AG4938" i="2"/>
  <c r="W4938" i="2"/>
  <c r="X4938" i="2" s="1"/>
  <c r="AF4938" i="2"/>
  <c r="AG4934" i="2"/>
  <c r="W4934" i="2"/>
  <c r="X4934" i="2" s="1"/>
  <c r="AF4934" i="2"/>
  <c r="AG4930" i="2"/>
  <c r="W4930" i="2"/>
  <c r="X4930" i="2" s="1"/>
  <c r="AF4930" i="2"/>
  <c r="AG4926" i="2"/>
  <c r="W4926" i="2"/>
  <c r="X4926" i="2" s="1"/>
  <c r="AF4926" i="2"/>
  <c r="AG4922" i="2"/>
  <c r="W4922" i="2"/>
  <c r="X4922" i="2" s="1"/>
  <c r="AF4922" i="2"/>
  <c r="W4918" i="2"/>
  <c r="X4918" i="2" s="1"/>
  <c r="AF4918" i="2"/>
  <c r="W4914" i="2"/>
  <c r="X4914" i="2" s="1"/>
  <c r="AG4910" i="2"/>
  <c r="W4910" i="2"/>
  <c r="X4910" i="2" s="1"/>
  <c r="AF4910" i="2"/>
  <c r="AG4906" i="2"/>
  <c r="W4906" i="2"/>
  <c r="X4906" i="2" s="1"/>
  <c r="AF4906" i="2"/>
  <c r="AG4902" i="2"/>
  <c r="W4902" i="2"/>
  <c r="X4902" i="2" s="1"/>
  <c r="AF4902" i="2"/>
  <c r="AG4898" i="2"/>
  <c r="W4898" i="2"/>
  <c r="X4898" i="2" s="1"/>
  <c r="AF4898" i="2"/>
  <c r="AG4894" i="2"/>
  <c r="W4894" i="2"/>
  <c r="X4894" i="2" s="1"/>
  <c r="AF4894" i="2"/>
  <c r="AG4853" i="2"/>
  <c r="W4853" i="2"/>
  <c r="X4853" i="2" s="1"/>
  <c r="AF4853" i="2"/>
  <c r="AG4849" i="2"/>
  <c r="W4849" i="2"/>
  <c r="X4849" i="2" s="1"/>
  <c r="AF4849" i="2"/>
  <c r="W4821" i="2"/>
  <c r="X4821" i="2" s="1"/>
  <c r="AG4819" i="2"/>
  <c r="W4819" i="2"/>
  <c r="X4819" i="2" s="1"/>
  <c r="AF4819" i="2"/>
  <c r="W4817" i="2"/>
  <c r="X4817" i="2" s="1"/>
  <c r="AG4815" i="2"/>
  <c r="W4815" i="2"/>
  <c r="X4815" i="2" s="1"/>
  <c r="AF4815" i="2"/>
  <c r="AG4813" i="2"/>
  <c r="W4813" i="2"/>
  <c r="X4813" i="2" s="1"/>
  <c r="AF4813" i="2"/>
  <c r="W4798" i="2"/>
  <c r="X4798" i="2" s="1"/>
  <c r="W4797" i="2"/>
  <c r="X4797" i="2" s="1"/>
  <c r="W4782" i="2"/>
  <c r="X4782" i="2" s="1"/>
  <c r="AF4782" i="2"/>
  <c r="AG4782" i="2"/>
  <c r="W4781" i="2"/>
  <c r="X4781" i="2" s="1"/>
  <c r="W4766" i="2"/>
  <c r="X4766" i="2" s="1"/>
  <c r="W4765" i="2"/>
  <c r="X4765" i="2" s="1"/>
  <c r="W4750" i="2"/>
  <c r="X4750" i="2" s="1"/>
  <c r="AF4750" i="2"/>
  <c r="AG4750" i="2"/>
  <c r="W4749" i="2"/>
  <c r="X4749" i="2" s="1"/>
  <c r="W4734" i="2"/>
  <c r="X4734" i="2" s="1"/>
  <c r="W4733" i="2"/>
  <c r="X4733" i="2" s="1"/>
  <c r="W4718" i="2"/>
  <c r="X4718" i="2" s="1"/>
  <c r="AG4718" i="2"/>
  <c r="AG4596" i="2"/>
  <c r="AF4596" i="2"/>
  <c r="W4596" i="2"/>
  <c r="X4596" i="2" s="1"/>
  <c r="W4581" i="2"/>
  <c r="X4581" i="2" s="1"/>
  <c r="AF4581" i="2"/>
  <c r="AG4581" i="2"/>
  <c r="W4580" i="2"/>
  <c r="X4580" i="2" s="1"/>
  <c r="W4567" i="2"/>
  <c r="X4567" i="2" s="1"/>
  <c r="W4559" i="2"/>
  <c r="X4559" i="2" s="1"/>
  <c r="W4549" i="2"/>
  <c r="X4549" i="2" s="1"/>
  <c r="W4541" i="2"/>
  <c r="X4541" i="2" s="1"/>
  <c r="W4533" i="2"/>
  <c r="X4533" i="2" s="1"/>
  <c r="W4525" i="2"/>
  <c r="X4525" i="2" s="1"/>
  <c r="W4501" i="2"/>
  <c r="X4501" i="2" s="1"/>
  <c r="W4493" i="2"/>
  <c r="X4493" i="2" s="1"/>
  <c r="W4485" i="2"/>
  <c r="X4485" i="2" s="1"/>
  <c r="W4477" i="2"/>
  <c r="X4477" i="2" s="1"/>
  <c r="W4469" i="2"/>
  <c r="X4469" i="2" s="1"/>
  <c r="W4461" i="2"/>
  <c r="X4461" i="2" s="1"/>
  <c r="W4453" i="2"/>
  <c r="X4453" i="2" s="1"/>
  <c r="W4445" i="2"/>
  <c r="X4445" i="2" s="1"/>
  <c r="W4437" i="2"/>
  <c r="X4437" i="2" s="1"/>
  <c r="W4429" i="2"/>
  <c r="X4429" i="2" s="1"/>
  <c r="AC87" i="1"/>
  <c r="AE87" i="1" s="1"/>
  <c r="W87" i="1"/>
  <c r="AC85" i="1"/>
  <c r="AE85" i="1" s="1"/>
  <c r="AB85" i="1"/>
  <c r="X82" i="1"/>
  <c r="AB82" i="1" s="1"/>
  <c r="AC80" i="1"/>
  <c r="AE80" i="1" s="1"/>
  <c r="X78" i="1"/>
  <c r="AB78" i="1" s="1"/>
  <c r="AC76" i="1"/>
  <c r="AE76" i="1" s="1"/>
  <c r="W69" i="1"/>
  <c r="W65" i="1"/>
  <c r="AF65" i="1" s="1"/>
  <c r="W61" i="1"/>
  <c r="W57" i="1"/>
  <c r="W53" i="1"/>
  <c r="W49" i="1"/>
  <c r="AF49" i="1" s="1"/>
  <c r="W45" i="1"/>
  <c r="W41" i="1"/>
  <c r="W37" i="1"/>
  <c r="W33" i="1"/>
  <c r="AF33" i="1" s="1"/>
  <c r="W29" i="1"/>
  <c r="W25" i="1"/>
  <c r="W21" i="1"/>
  <c r="W17" i="1"/>
  <c r="AF17" i="1" s="1"/>
  <c r="W13" i="1"/>
  <c r="W9" i="1"/>
  <c r="AG6" i="1"/>
  <c r="AG2" i="1"/>
  <c r="AF51" i="2"/>
  <c r="V50" i="2"/>
  <c r="AB50" i="2"/>
  <c r="W49" i="2"/>
  <c r="X49" i="2" s="1"/>
  <c r="AG49" i="2"/>
  <c r="W6687" i="2"/>
  <c r="X6687" i="2" s="1"/>
  <c r="AF6687" i="2"/>
  <c r="W6683" i="2"/>
  <c r="X6683" i="2" s="1"/>
  <c r="AF6683" i="2"/>
  <c r="W4164" i="2"/>
  <c r="X4164" i="2" s="1"/>
  <c r="AF4164" i="2"/>
  <c r="V72" i="2"/>
  <c r="AB72" i="2"/>
  <c r="AE6680" i="2"/>
  <c r="AF6680" i="2" s="1"/>
  <c r="AG6679" i="2"/>
  <c r="AE6676" i="2"/>
  <c r="AF6676" i="2" s="1"/>
  <c r="AE6672" i="2"/>
  <c r="AF6672" i="2" s="1"/>
  <c r="AE6668" i="2"/>
  <c r="AF6668" i="2" s="1"/>
  <c r="AE6664" i="2"/>
  <c r="AE6660" i="2"/>
  <c r="AF6660" i="2" s="1"/>
  <c r="AE6656" i="2"/>
  <c r="AF6656" i="2" s="1"/>
  <c r="AG6651" i="2"/>
  <c r="AE6648" i="2"/>
  <c r="AF6648" i="2" s="1"/>
  <c r="AG6647" i="2"/>
  <c r="AE6068" i="2"/>
  <c r="AF6068" i="2" s="1"/>
  <c r="AE6064" i="2"/>
  <c r="AF6064" i="2" s="1"/>
  <c r="AE6060" i="2"/>
  <c r="AF6060" i="2" s="1"/>
  <c r="AG6059" i="2"/>
  <c r="AE6056" i="2"/>
  <c r="AF6056" i="2" s="1"/>
  <c r="AE5561" i="2"/>
  <c r="AF5561" i="2" s="1"/>
  <c r="AE5557" i="2"/>
  <c r="AF5557" i="2" s="1"/>
  <c r="AE5553" i="2"/>
  <c r="AF5553" i="2" s="1"/>
  <c r="AE5549" i="2"/>
  <c r="AF5549" i="2" s="1"/>
  <c r="AG5548" i="2"/>
  <c r="AE5013" i="2"/>
  <c r="AF5013" i="2" s="1"/>
  <c r="AG5012" i="2"/>
  <c r="AE5009" i="2"/>
  <c r="AF5009" i="2" s="1"/>
  <c r="AE5005" i="2"/>
  <c r="AF5005" i="2" s="1"/>
  <c r="AE5001" i="2"/>
  <c r="AF5001" i="2" s="1"/>
  <c r="AE4997" i="2"/>
  <c r="AF4997" i="2" s="1"/>
  <c r="AE4627" i="2"/>
  <c r="AF4627" i="2" s="1"/>
  <c r="AE4623" i="2"/>
  <c r="AF4623" i="2" s="1"/>
  <c r="AE4619" i="2"/>
  <c r="AF4619" i="2" s="1"/>
  <c r="AE4615" i="2"/>
  <c r="AF4615" i="2" s="1"/>
  <c r="AG4614" i="2"/>
  <c r="AE4611" i="2"/>
  <c r="AF4611" i="2" s="1"/>
  <c r="AE4160" i="2"/>
  <c r="AF4160" i="2" s="1"/>
  <c r="AG4159" i="2"/>
  <c r="AE4156" i="2"/>
  <c r="AF4156" i="2" s="1"/>
  <c r="AG4155" i="2"/>
  <c r="AE4152" i="2"/>
  <c r="AF4152" i="2" s="1"/>
  <c r="AG4151" i="2"/>
  <c r="AE4148" i="2"/>
  <c r="AF4148" i="2" s="1"/>
  <c r="AE3862" i="2"/>
  <c r="AF3862" i="2" s="1"/>
  <c r="AG3861" i="2"/>
  <c r="AE3858" i="2"/>
  <c r="AG3857" i="2"/>
  <c r="AE3854" i="2"/>
  <c r="AF3854" i="2" s="1"/>
  <c r="AG3853" i="2"/>
  <c r="AE3850" i="2"/>
  <c r="AF3850" i="2" s="1"/>
  <c r="AG3849" i="2"/>
  <c r="AE3846" i="2"/>
  <c r="AF3846" i="2" s="1"/>
  <c r="AG3845" i="2"/>
  <c r="AE3842" i="2"/>
  <c r="AF3842" i="2" s="1"/>
  <c r="AE3525" i="2"/>
  <c r="AF3525" i="2" s="1"/>
  <c r="AG3524" i="2"/>
  <c r="AE3521" i="2"/>
  <c r="AF3521" i="2" s="1"/>
  <c r="AE3517" i="2"/>
  <c r="AF3517" i="2" s="1"/>
  <c r="AE3513" i="2"/>
  <c r="AF3513" i="2" s="1"/>
  <c r="AE3232" i="2"/>
  <c r="AF3232" i="2" s="1"/>
  <c r="AE3228" i="2"/>
  <c r="AF3228" i="2" s="1"/>
  <c r="AE3224" i="2"/>
  <c r="AF3224" i="2" s="1"/>
  <c r="AE3220" i="2"/>
  <c r="AF3220" i="2" s="1"/>
  <c r="AE3216" i="2"/>
  <c r="AF3216" i="2" s="1"/>
  <c r="AE3212" i="2"/>
  <c r="AF3212" i="2" s="1"/>
  <c r="AE3208" i="2"/>
  <c r="AF3208" i="2" s="1"/>
  <c r="AE3204" i="2"/>
  <c r="AF3204" i="2" s="1"/>
  <c r="AE2865" i="2"/>
  <c r="AF2865" i="2" s="1"/>
  <c r="AE2861" i="2"/>
  <c r="AF2861" i="2" s="1"/>
  <c r="AE2857" i="2"/>
  <c r="AE2853" i="2"/>
  <c r="AF2853" i="2" s="1"/>
  <c r="AE2576" i="2"/>
  <c r="AF2576" i="2" s="1"/>
  <c r="AE2572" i="2"/>
  <c r="AF2572" i="2" s="1"/>
  <c r="AE2162" i="2"/>
  <c r="AF2162" i="2" s="1"/>
  <c r="AE1755" i="2"/>
  <c r="AF1755" i="2" s="1"/>
  <c r="AE1751" i="2"/>
  <c r="AF1751" i="2" s="1"/>
  <c r="AE1227" i="2"/>
  <c r="AF1227" i="2" s="1"/>
  <c r="AE1223" i="2"/>
  <c r="AF1223" i="2" s="1"/>
  <c r="AE1219" i="2"/>
  <c r="AF1219" i="2" s="1"/>
  <c r="AE1215" i="2"/>
  <c r="AF1215" i="2" s="1"/>
  <c r="AE750" i="2"/>
  <c r="AF750" i="2" s="1"/>
  <c r="AE746" i="2"/>
  <c r="AF746" i="2" s="1"/>
  <c r="AE403" i="2"/>
  <c r="AF403" i="2" s="1"/>
  <c r="AE331" i="2"/>
  <c r="AF331" i="2" s="1"/>
  <c r="AE99" i="2"/>
  <c r="AG99" i="2" s="1"/>
  <c r="W6644" i="2"/>
  <c r="X6644" i="2" s="1"/>
  <c r="AF6644" i="2"/>
  <c r="W6640" i="2"/>
  <c r="X6640" i="2" s="1"/>
  <c r="AF6640" i="2"/>
  <c r="AE6637" i="2"/>
  <c r="AF6637" i="2" s="1"/>
  <c r="W6634" i="2"/>
  <c r="X6634" i="2" s="1"/>
  <c r="AF6634" i="2"/>
  <c r="W6630" i="2"/>
  <c r="X6630" i="2" s="1"/>
  <c r="W6626" i="2"/>
  <c r="X6626" i="2" s="1"/>
  <c r="AF6626" i="2"/>
  <c r="AE6621" i="2"/>
  <c r="AF6621" i="2" s="1"/>
  <c r="E6620" i="2"/>
  <c r="D6621" i="2"/>
  <c r="W6269" i="2"/>
  <c r="X6269" i="2" s="1"/>
  <c r="AF6269" i="2"/>
  <c r="AF6266" i="2"/>
  <c r="W6265" i="2"/>
  <c r="X6265" i="2" s="1"/>
  <c r="AF6265" i="2"/>
  <c r="AG6261" i="2"/>
  <c r="AG6260" i="2"/>
  <c r="AG6259" i="2"/>
  <c r="AG6258" i="2"/>
  <c r="AG6255" i="2"/>
  <c r="AG6254" i="2"/>
  <c r="AG6253" i="2"/>
  <c r="AG6252" i="2"/>
  <c r="AG6249" i="2"/>
  <c r="AG6248" i="2"/>
  <c r="AG6247" i="2"/>
  <c r="AG6246" i="2"/>
  <c r="AG6245" i="2"/>
  <c r="W6029" i="2"/>
  <c r="X6029" i="2" s="1"/>
  <c r="AF6029" i="2"/>
  <c r="AG6029" i="2"/>
  <c r="W6025" i="2"/>
  <c r="X6025" i="2" s="1"/>
  <c r="AF6025" i="2"/>
  <c r="AG6025" i="2"/>
  <c r="W6009" i="2"/>
  <c r="X6009" i="2" s="1"/>
  <c r="AF6009" i="2"/>
  <c r="AG6009" i="2"/>
  <c r="W6005" i="2"/>
  <c r="X6005" i="2" s="1"/>
  <c r="AF6005" i="2"/>
  <c r="W5997" i="2"/>
  <c r="X5997" i="2" s="1"/>
  <c r="AF5997" i="2"/>
  <c r="AG5997" i="2"/>
  <c r="W5993" i="2"/>
  <c r="X5993" i="2" s="1"/>
  <c r="AF5993" i="2"/>
  <c r="AG5993" i="2"/>
  <c r="W5988" i="2"/>
  <c r="X5988" i="2" s="1"/>
  <c r="AF5988" i="2"/>
  <c r="AG5988" i="2"/>
  <c r="W5979" i="2"/>
  <c r="X5979" i="2" s="1"/>
  <c r="AF5979" i="2"/>
  <c r="AG5979" i="2"/>
  <c r="W5969" i="2"/>
  <c r="X5969" i="2" s="1"/>
  <c r="AF5969" i="2"/>
  <c r="AG5969" i="2"/>
  <c r="W5965" i="2"/>
  <c r="X5965" i="2" s="1"/>
  <c r="AF5965" i="2"/>
  <c r="AG5965" i="2"/>
  <c r="W5961" i="2"/>
  <c r="X5961" i="2" s="1"/>
  <c r="AF5961" i="2"/>
  <c r="AG5961" i="2"/>
  <c r="W5957" i="2"/>
  <c r="X5957" i="2" s="1"/>
  <c r="AF5957" i="2"/>
  <c r="AG5957" i="2"/>
  <c r="W5953" i="2"/>
  <c r="X5953" i="2" s="1"/>
  <c r="AF5953" i="2"/>
  <c r="AG5953" i="2"/>
  <c r="W5949" i="2"/>
  <c r="X5949" i="2" s="1"/>
  <c r="AF5949" i="2"/>
  <c r="AG5949" i="2"/>
  <c r="AF5945" i="2"/>
  <c r="W5535" i="2"/>
  <c r="X5535" i="2" s="1"/>
  <c r="AF5535" i="2"/>
  <c r="AG5535" i="2"/>
  <c r="W5531" i="2"/>
  <c r="X5531" i="2" s="1"/>
  <c r="AF5531" i="2"/>
  <c r="AG5531" i="2"/>
  <c r="W5527" i="2"/>
  <c r="X5527" i="2" s="1"/>
  <c r="AF5527" i="2"/>
  <c r="AG5527" i="2"/>
  <c r="W5523" i="2"/>
  <c r="X5523" i="2" s="1"/>
  <c r="AF5523" i="2"/>
  <c r="AG5523" i="2"/>
  <c r="W5519" i="2"/>
  <c r="X5519" i="2" s="1"/>
  <c r="AF5519" i="2"/>
  <c r="AG5519" i="2"/>
  <c r="W5515" i="2"/>
  <c r="X5515" i="2" s="1"/>
  <c r="AF5515" i="2"/>
  <c r="AG5515" i="2"/>
  <c r="W5511" i="2"/>
  <c r="X5511" i="2" s="1"/>
  <c r="AF5511" i="2"/>
  <c r="AG5511" i="2"/>
  <c r="W5507" i="2"/>
  <c r="X5507" i="2" s="1"/>
  <c r="AF5507" i="2"/>
  <c r="AG5507" i="2"/>
  <c r="W5503" i="2"/>
  <c r="X5503" i="2" s="1"/>
  <c r="W5499" i="2"/>
  <c r="X5499" i="2" s="1"/>
  <c r="W5491" i="2"/>
  <c r="X5491" i="2" s="1"/>
  <c r="AF5491" i="2"/>
  <c r="AG5491" i="2"/>
  <c r="W5487" i="2"/>
  <c r="X5487" i="2" s="1"/>
  <c r="AF5487" i="2"/>
  <c r="AG5487" i="2"/>
  <c r="W5483" i="2"/>
  <c r="X5483" i="2" s="1"/>
  <c r="AF5483" i="2"/>
  <c r="AG5483" i="2"/>
  <c r="W5479" i="2"/>
  <c r="X5479" i="2" s="1"/>
  <c r="AF5479" i="2"/>
  <c r="AG5479" i="2"/>
  <c r="W5475" i="2"/>
  <c r="X5475" i="2" s="1"/>
  <c r="AF5475" i="2"/>
  <c r="AG5475" i="2"/>
  <c r="W5471" i="2"/>
  <c r="X5471" i="2" s="1"/>
  <c r="AF5471" i="2"/>
  <c r="AG5471" i="2"/>
  <c r="W5467" i="2"/>
  <c r="X5467" i="2" s="1"/>
  <c r="AF5467" i="2"/>
  <c r="AG5467" i="2"/>
  <c r="W5463" i="2"/>
  <c r="X5463" i="2" s="1"/>
  <c r="AF5463" i="2"/>
  <c r="AG5463" i="2"/>
  <c r="W5459" i="2"/>
  <c r="X5459" i="2" s="1"/>
  <c r="AF5459" i="2"/>
  <c r="AG5459" i="2"/>
  <c r="W5455" i="2"/>
  <c r="X5455" i="2" s="1"/>
  <c r="AF5455" i="2"/>
  <c r="AG5455" i="2"/>
  <c r="W5451" i="2"/>
  <c r="X5451" i="2" s="1"/>
  <c r="AF5451" i="2"/>
  <c r="AG5451" i="2"/>
  <c r="W5447" i="2"/>
  <c r="X5447" i="2" s="1"/>
  <c r="AF5447" i="2"/>
  <c r="AG5447" i="2"/>
  <c r="W5443" i="2"/>
  <c r="X5443" i="2" s="1"/>
  <c r="AF5443" i="2"/>
  <c r="AG5443" i="2"/>
  <c r="W5439" i="2"/>
  <c r="X5439" i="2" s="1"/>
  <c r="AF5439" i="2"/>
  <c r="AG5439" i="2"/>
  <c r="W5435" i="2"/>
  <c r="X5435" i="2" s="1"/>
  <c r="AF5435" i="2"/>
  <c r="AG5435" i="2"/>
  <c r="W5431" i="2"/>
  <c r="X5431" i="2" s="1"/>
  <c r="AF5431" i="2"/>
  <c r="AG5431" i="2"/>
  <c r="W5427" i="2"/>
  <c r="X5427" i="2" s="1"/>
  <c r="AF5427" i="2"/>
  <c r="W5419" i="2"/>
  <c r="X5419" i="2" s="1"/>
  <c r="AF5419" i="2"/>
  <c r="AG5419" i="2"/>
  <c r="W5415" i="2"/>
  <c r="X5415" i="2" s="1"/>
  <c r="AF5415" i="2"/>
  <c r="AG5415" i="2"/>
  <c r="W5411" i="2"/>
  <c r="X5411" i="2" s="1"/>
  <c r="AF5411" i="2"/>
  <c r="AG5411" i="2"/>
  <c r="W5407" i="2"/>
  <c r="X5407" i="2" s="1"/>
  <c r="AF5407" i="2"/>
  <c r="AG5407" i="2"/>
  <c r="W5403" i="2"/>
  <c r="X5403" i="2" s="1"/>
  <c r="AF5403" i="2"/>
  <c r="AG5403" i="2"/>
  <c r="W5399" i="2"/>
  <c r="X5399" i="2" s="1"/>
  <c r="AF5399" i="2"/>
  <c r="AG5399" i="2"/>
  <c r="W5395" i="2"/>
  <c r="X5395" i="2" s="1"/>
  <c r="AF5395" i="2"/>
  <c r="AG5395" i="2"/>
  <c r="W5391" i="2"/>
  <c r="X5391" i="2" s="1"/>
  <c r="AF5391" i="2"/>
  <c r="AG5391" i="2"/>
  <c r="W5387" i="2"/>
  <c r="X5387" i="2" s="1"/>
  <c r="AF5387" i="2"/>
  <c r="AG5387" i="2"/>
  <c r="W5383" i="2"/>
  <c r="X5383" i="2" s="1"/>
  <c r="AF5383" i="2"/>
  <c r="AG5383" i="2"/>
  <c r="W5379" i="2"/>
  <c r="X5379" i="2" s="1"/>
  <c r="AF5379" i="2"/>
  <c r="AG5379" i="2"/>
  <c r="W5375" i="2"/>
  <c r="X5375" i="2" s="1"/>
  <c r="AF5375" i="2"/>
  <c r="AG5375" i="2"/>
  <c r="W5371" i="2"/>
  <c r="X5371" i="2" s="1"/>
  <c r="AF5371" i="2"/>
  <c r="AG5371" i="2"/>
  <c r="W5367" i="2"/>
  <c r="X5367" i="2" s="1"/>
  <c r="AF5367" i="2"/>
  <c r="AG5367" i="2"/>
  <c r="W5363" i="2"/>
  <c r="X5363" i="2" s="1"/>
  <c r="AF5363" i="2"/>
  <c r="AG5363" i="2"/>
  <c r="W5359" i="2"/>
  <c r="X5359" i="2" s="1"/>
  <c r="W5355" i="2"/>
  <c r="X5355" i="2" s="1"/>
  <c r="AF5351" i="2"/>
  <c r="W5347" i="2"/>
  <c r="X5347" i="2" s="1"/>
  <c r="AF5347" i="2"/>
  <c r="AG5347" i="2"/>
  <c r="W5343" i="2"/>
  <c r="X5343" i="2" s="1"/>
  <c r="AF5343" i="2"/>
  <c r="AG5343" i="2"/>
  <c r="W5339" i="2"/>
  <c r="X5339" i="2" s="1"/>
  <c r="AF5339" i="2"/>
  <c r="AG5339" i="2"/>
  <c r="W5335" i="2"/>
  <c r="X5335" i="2" s="1"/>
  <c r="AF5335" i="2"/>
  <c r="AG5335" i="2"/>
  <c r="W5331" i="2"/>
  <c r="X5331" i="2" s="1"/>
  <c r="AF5331" i="2"/>
  <c r="AG5331" i="2"/>
  <c r="W5327" i="2"/>
  <c r="X5327" i="2" s="1"/>
  <c r="AF5327" i="2"/>
  <c r="AG5327" i="2"/>
  <c r="W5323" i="2"/>
  <c r="X5323" i="2" s="1"/>
  <c r="AF5323" i="2"/>
  <c r="AG5323" i="2"/>
  <c r="W5319" i="2"/>
  <c r="X5319" i="2" s="1"/>
  <c r="AF5319" i="2"/>
  <c r="AG5319" i="2"/>
  <c r="W5315" i="2"/>
  <c r="X5315" i="2" s="1"/>
  <c r="AF5315" i="2"/>
  <c r="AG5315" i="2"/>
  <c r="W5311" i="2"/>
  <c r="X5311" i="2" s="1"/>
  <c r="AF5311" i="2"/>
  <c r="AG5311" i="2"/>
  <c r="W5307" i="2"/>
  <c r="X5307" i="2" s="1"/>
  <c r="AF5307" i="2"/>
  <c r="AG5307" i="2"/>
  <c r="W5303" i="2"/>
  <c r="X5303" i="2" s="1"/>
  <c r="AF5303" i="2"/>
  <c r="AG5303" i="2"/>
  <c r="W5299" i="2"/>
  <c r="X5299" i="2" s="1"/>
  <c r="AF5299" i="2"/>
  <c r="AG5299" i="2"/>
  <c r="W5295" i="2"/>
  <c r="X5295" i="2" s="1"/>
  <c r="AF5295" i="2"/>
  <c r="AG5295" i="2"/>
  <c r="W5291" i="2"/>
  <c r="X5291" i="2" s="1"/>
  <c r="AF5291" i="2"/>
  <c r="AG5291" i="2"/>
  <c r="W5287" i="2"/>
  <c r="X5287" i="2" s="1"/>
  <c r="AF5287" i="2"/>
  <c r="AG5287" i="2"/>
  <c r="W5283" i="2"/>
  <c r="X5283" i="2" s="1"/>
  <c r="AF5283" i="2"/>
  <c r="W5275" i="2"/>
  <c r="X5275" i="2" s="1"/>
  <c r="AF5275" i="2"/>
  <c r="AG5275" i="2"/>
  <c r="W5271" i="2"/>
  <c r="X5271" i="2" s="1"/>
  <c r="AF5271" i="2"/>
  <c r="AG5271" i="2"/>
  <c r="W5267" i="2"/>
  <c r="X5267" i="2" s="1"/>
  <c r="AF5267" i="2"/>
  <c r="AG5267" i="2"/>
  <c r="W5263" i="2"/>
  <c r="X5263" i="2" s="1"/>
  <c r="AF5263" i="2"/>
  <c r="AG5263" i="2"/>
  <c r="W5259" i="2"/>
  <c r="X5259" i="2" s="1"/>
  <c r="AF5259" i="2"/>
  <c r="AG5259" i="2"/>
  <c r="W5255" i="2"/>
  <c r="X5255" i="2" s="1"/>
  <c r="AF5255" i="2"/>
  <c r="AG5255" i="2"/>
  <c r="W5251" i="2"/>
  <c r="X5251" i="2" s="1"/>
  <c r="AF5251" i="2"/>
  <c r="AG5251" i="2"/>
  <c r="W5247" i="2"/>
  <c r="X5247" i="2" s="1"/>
  <c r="AF5247" i="2"/>
  <c r="AG5247" i="2"/>
  <c r="W5243" i="2"/>
  <c r="X5243" i="2" s="1"/>
  <c r="AF5243" i="2"/>
  <c r="AG5243" i="2"/>
  <c r="W5239" i="2"/>
  <c r="X5239" i="2" s="1"/>
  <c r="AF5239" i="2"/>
  <c r="AG5239" i="2"/>
  <c r="W5235" i="2"/>
  <c r="X5235" i="2" s="1"/>
  <c r="AF5235" i="2"/>
  <c r="AG5235" i="2"/>
  <c r="W5230" i="2"/>
  <c r="X5230" i="2" s="1"/>
  <c r="AF5230" i="2"/>
  <c r="AG5230" i="2"/>
  <c r="W5226" i="2"/>
  <c r="X5226" i="2" s="1"/>
  <c r="AF5226" i="2"/>
  <c r="AG5226" i="2"/>
  <c r="W5222" i="2"/>
  <c r="X5222" i="2" s="1"/>
  <c r="AF5222" i="2"/>
  <c r="AG5222" i="2"/>
  <c r="W5218" i="2"/>
  <c r="X5218" i="2" s="1"/>
  <c r="AF5218" i="2"/>
  <c r="AG5218" i="2"/>
  <c r="W5214" i="2"/>
  <c r="X5214" i="2" s="1"/>
  <c r="W5210" i="2"/>
  <c r="X5210" i="2" s="1"/>
  <c r="AF5210" i="2"/>
  <c r="AG5210" i="2"/>
  <c r="W5206" i="2"/>
  <c r="X5206" i="2" s="1"/>
  <c r="AF5206" i="2"/>
  <c r="AG5206" i="2"/>
  <c r="W5198" i="2"/>
  <c r="X5198" i="2" s="1"/>
  <c r="AF5198" i="2"/>
  <c r="AG5198" i="2"/>
  <c r="W5194" i="2"/>
  <c r="X5194" i="2" s="1"/>
  <c r="AF5194" i="2"/>
  <c r="AG5194" i="2"/>
  <c r="W5190" i="2"/>
  <c r="X5190" i="2" s="1"/>
  <c r="AF5190" i="2"/>
  <c r="AG5190" i="2"/>
  <c r="W5186" i="2"/>
  <c r="X5186" i="2" s="1"/>
  <c r="AF5186" i="2"/>
  <c r="AG5186" i="2"/>
  <c r="W5182" i="2"/>
  <c r="X5182" i="2" s="1"/>
  <c r="AF5182" i="2"/>
  <c r="AG5182" i="2"/>
  <c r="W5174" i="2"/>
  <c r="X5174" i="2" s="1"/>
  <c r="AF5174" i="2"/>
  <c r="AG5174" i="2"/>
  <c r="W5170" i="2"/>
  <c r="X5170" i="2" s="1"/>
  <c r="AF5170" i="2"/>
  <c r="AG5170" i="2"/>
  <c r="W5166" i="2"/>
  <c r="X5166" i="2" s="1"/>
  <c r="AF5166" i="2"/>
  <c r="AG5166" i="2"/>
  <c r="W5162" i="2"/>
  <c r="X5162" i="2" s="1"/>
  <c r="AF5162" i="2"/>
  <c r="AG5162" i="2"/>
  <c r="W5158" i="2"/>
  <c r="X5158" i="2" s="1"/>
  <c r="AF5158" i="2"/>
  <c r="AG5158" i="2"/>
  <c r="W5154" i="2"/>
  <c r="X5154" i="2" s="1"/>
  <c r="AF5154" i="2"/>
  <c r="AG5154" i="2"/>
  <c r="W5150" i="2"/>
  <c r="X5150" i="2" s="1"/>
  <c r="AF5150" i="2"/>
  <c r="AG5150" i="2"/>
  <c r="W5142" i="2"/>
  <c r="X5142" i="2" s="1"/>
  <c r="AF5142" i="2"/>
  <c r="AG5142" i="2"/>
  <c r="W5138" i="2"/>
  <c r="X5138" i="2" s="1"/>
  <c r="AF5138" i="2"/>
  <c r="W5134" i="2"/>
  <c r="X5134" i="2" s="1"/>
  <c r="AF5134" i="2"/>
  <c r="AG5134" i="2"/>
  <c r="W4992" i="2"/>
  <c r="X4992" i="2" s="1"/>
  <c r="AF4992" i="2"/>
  <c r="AG4992" i="2"/>
  <c r="AG4985" i="2"/>
  <c r="W4985" i="2"/>
  <c r="X4985" i="2" s="1"/>
  <c r="AF4985" i="2"/>
  <c r="W4981" i="2"/>
  <c r="X4981" i="2" s="1"/>
  <c r="W4977" i="2"/>
  <c r="X4977" i="2" s="1"/>
  <c r="AG4973" i="2"/>
  <c r="W4973" i="2"/>
  <c r="X4973" i="2" s="1"/>
  <c r="AF4973" i="2"/>
  <c r="AG4969" i="2"/>
  <c r="W4969" i="2"/>
  <c r="X4969" i="2" s="1"/>
  <c r="AF4969" i="2"/>
  <c r="AG4965" i="2"/>
  <c r="W4965" i="2"/>
  <c r="X4965" i="2" s="1"/>
  <c r="AF4965" i="2"/>
  <c r="AG4961" i="2"/>
  <c r="W4961" i="2"/>
  <c r="X4961" i="2" s="1"/>
  <c r="AF4961" i="2"/>
  <c r="AG4957" i="2"/>
  <c r="W4957" i="2"/>
  <c r="X4957" i="2" s="1"/>
  <c r="AF4957" i="2"/>
  <c r="AG4953" i="2"/>
  <c r="W4953" i="2"/>
  <c r="X4953" i="2" s="1"/>
  <c r="AF4953" i="2"/>
  <c r="AG4949" i="2"/>
  <c r="W4949" i="2"/>
  <c r="X4949" i="2" s="1"/>
  <c r="AF4949" i="2"/>
  <c r="AG4945" i="2"/>
  <c r="W4945" i="2"/>
  <c r="X4945" i="2" s="1"/>
  <c r="AF4945" i="2"/>
  <c r="AG4941" i="2"/>
  <c r="W4941" i="2"/>
  <c r="X4941" i="2" s="1"/>
  <c r="AF4941" i="2"/>
  <c r="AG4937" i="2"/>
  <c r="W4937" i="2"/>
  <c r="X4937" i="2" s="1"/>
  <c r="AF4937" i="2"/>
  <c r="AG4933" i="2"/>
  <c r="W4933" i="2"/>
  <c r="X4933" i="2" s="1"/>
  <c r="AF4933" i="2"/>
  <c r="AG4929" i="2"/>
  <c r="W4929" i="2"/>
  <c r="X4929" i="2" s="1"/>
  <c r="AF4929" i="2"/>
  <c r="AG4925" i="2"/>
  <c r="W4925" i="2"/>
  <c r="X4925" i="2" s="1"/>
  <c r="AF4925" i="2"/>
  <c r="AG4921" i="2"/>
  <c r="W4921" i="2"/>
  <c r="X4921" i="2" s="1"/>
  <c r="AF4921" i="2"/>
  <c r="W4917" i="2"/>
  <c r="X4917" i="2" s="1"/>
  <c r="AG4913" i="2"/>
  <c r="W4913" i="2"/>
  <c r="X4913" i="2" s="1"/>
  <c r="AF4913" i="2"/>
  <c r="W4909" i="2"/>
  <c r="X4909" i="2" s="1"/>
  <c r="AF4909" i="2"/>
  <c r="AG4905" i="2"/>
  <c r="W4905" i="2"/>
  <c r="X4905" i="2" s="1"/>
  <c r="AF4905" i="2"/>
  <c r="W4901" i="2"/>
  <c r="X4901" i="2" s="1"/>
  <c r="AG4897" i="2"/>
  <c r="W4897" i="2"/>
  <c r="X4897" i="2" s="1"/>
  <c r="AF4897" i="2"/>
  <c r="AG4893" i="2"/>
  <c r="W4893" i="2"/>
  <c r="X4893" i="2" s="1"/>
  <c r="AF4893" i="2"/>
  <c r="AG4890" i="2"/>
  <c r="W4890" i="2"/>
  <c r="X4890" i="2" s="1"/>
  <c r="AF4890" i="2"/>
  <c r="AG4888" i="2"/>
  <c r="W4888" i="2"/>
  <c r="X4888" i="2" s="1"/>
  <c r="AF4888" i="2"/>
  <c r="AG4886" i="2"/>
  <c r="W4886" i="2"/>
  <c r="X4886" i="2" s="1"/>
  <c r="AF4886" i="2"/>
  <c r="AG4884" i="2"/>
  <c r="W4884" i="2"/>
  <c r="X4884" i="2" s="1"/>
  <c r="AF4884" i="2"/>
  <c r="AG4882" i="2"/>
  <c r="W4882" i="2"/>
  <c r="X4882" i="2" s="1"/>
  <c r="AF4882" i="2"/>
  <c r="AG4880" i="2"/>
  <c r="W4880" i="2"/>
  <c r="X4880" i="2" s="1"/>
  <c r="AF4880" i="2"/>
  <c r="AG4878" i="2"/>
  <c r="W4878" i="2"/>
  <c r="X4878" i="2" s="1"/>
  <c r="AF4878" i="2"/>
  <c r="AG4876" i="2"/>
  <c r="W4876" i="2"/>
  <c r="X4876" i="2" s="1"/>
  <c r="AF4876" i="2"/>
  <c r="W4874" i="2"/>
  <c r="X4874" i="2" s="1"/>
  <c r="W4872" i="2"/>
  <c r="X4872" i="2" s="1"/>
  <c r="AG4870" i="2"/>
  <c r="W4870" i="2"/>
  <c r="X4870" i="2" s="1"/>
  <c r="AF4870" i="2"/>
  <c r="AG4868" i="2"/>
  <c r="W4868" i="2"/>
  <c r="X4868" i="2" s="1"/>
  <c r="AF4868" i="2"/>
  <c r="AG4866" i="2"/>
  <c r="W4866" i="2"/>
  <c r="X4866" i="2" s="1"/>
  <c r="AF4866" i="2"/>
  <c r="AG4864" i="2"/>
  <c r="W4864" i="2"/>
  <c r="X4864" i="2" s="1"/>
  <c r="AF4864" i="2"/>
  <c r="AG4862" i="2"/>
  <c r="W4862" i="2"/>
  <c r="X4862" i="2" s="1"/>
  <c r="AF4862" i="2"/>
  <c r="AG4860" i="2"/>
  <c r="W4860" i="2"/>
  <c r="X4860" i="2" s="1"/>
  <c r="AF4860" i="2"/>
  <c r="AG4858" i="2"/>
  <c r="W4858" i="2"/>
  <c r="X4858" i="2" s="1"/>
  <c r="AF4858" i="2"/>
  <c r="AG4856" i="2"/>
  <c r="W4856" i="2"/>
  <c r="X4856" i="2" s="1"/>
  <c r="AF4856" i="2"/>
  <c r="AG4852" i="2"/>
  <c r="W4852" i="2"/>
  <c r="X4852" i="2" s="1"/>
  <c r="AF4852" i="2"/>
  <c r="W4848" i="2"/>
  <c r="X4848" i="2" s="1"/>
  <c r="AF4848" i="2"/>
  <c r="W4802" i="2"/>
  <c r="X4802" i="2" s="1"/>
  <c r="W4801" i="2"/>
  <c r="X4801" i="2" s="1"/>
  <c r="W4786" i="2"/>
  <c r="X4786" i="2" s="1"/>
  <c r="AF4786" i="2"/>
  <c r="AG4786" i="2"/>
  <c r="W4785" i="2"/>
  <c r="X4785" i="2" s="1"/>
  <c r="W4770" i="2"/>
  <c r="X4770" i="2" s="1"/>
  <c r="AF4770" i="2"/>
  <c r="AG4770" i="2"/>
  <c r="W4769" i="2"/>
  <c r="X4769" i="2" s="1"/>
  <c r="W4754" i="2"/>
  <c r="X4754" i="2" s="1"/>
  <c r="AF4754" i="2"/>
  <c r="W4753" i="2"/>
  <c r="X4753" i="2" s="1"/>
  <c r="W4738" i="2"/>
  <c r="X4738" i="2" s="1"/>
  <c r="AF4738" i="2"/>
  <c r="AG4738" i="2"/>
  <c r="W4737" i="2"/>
  <c r="X4737" i="2" s="1"/>
  <c r="W4722" i="2"/>
  <c r="X4722" i="2" s="1"/>
  <c r="AF4722" i="2"/>
  <c r="AG4722" i="2"/>
  <c r="W4721" i="2"/>
  <c r="X4721" i="2" s="1"/>
  <c r="W4603" i="2"/>
  <c r="X4603" i="2" s="1"/>
  <c r="AF4603" i="2"/>
  <c r="AG4603" i="2"/>
  <c r="W4602" i="2"/>
  <c r="X4602" i="2" s="1"/>
  <c r="AG4599" i="2"/>
  <c r="AF4599" i="2"/>
  <c r="W4599" i="2"/>
  <c r="X4599" i="2" s="1"/>
  <c r="AG4595" i="2"/>
  <c r="AF4595" i="2"/>
  <c r="W4595" i="2"/>
  <c r="X4595" i="2" s="1"/>
  <c r="W4594" i="2"/>
  <c r="X4594" i="2" s="1"/>
  <c r="AF4594" i="2"/>
  <c r="W4585" i="2"/>
  <c r="X4585" i="2" s="1"/>
  <c r="AF4585" i="2"/>
  <c r="AG4585" i="2"/>
  <c r="W4584" i="2"/>
  <c r="X4584" i="2" s="1"/>
  <c r="W4565" i="2"/>
  <c r="X4565" i="2" s="1"/>
  <c r="W4557" i="2"/>
  <c r="X4557" i="2" s="1"/>
  <c r="W4555" i="2"/>
  <c r="X4555" i="2" s="1"/>
  <c r="W4547" i="2"/>
  <c r="X4547" i="2" s="1"/>
  <c r="W4539" i="2"/>
  <c r="X4539" i="2" s="1"/>
  <c r="W4531" i="2"/>
  <c r="X4531" i="2" s="1"/>
  <c r="W4523" i="2"/>
  <c r="X4523" i="2" s="1"/>
  <c r="W4515" i="2"/>
  <c r="X4515" i="2" s="1"/>
  <c r="W4507" i="2"/>
  <c r="X4507" i="2" s="1"/>
  <c r="W4499" i="2"/>
  <c r="X4499" i="2" s="1"/>
  <c r="W4491" i="2"/>
  <c r="X4491" i="2" s="1"/>
  <c r="W4483" i="2"/>
  <c r="X4483" i="2" s="1"/>
  <c r="W4475" i="2"/>
  <c r="X4475" i="2" s="1"/>
  <c r="W4467" i="2"/>
  <c r="X4467" i="2" s="1"/>
  <c r="W4459" i="2"/>
  <c r="X4459" i="2" s="1"/>
  <c r="W4451" i="2"/>
  <c r="X4451" i="2" s="1"/>
  <c r="W4443" i="2"/>
  <c r="X4443" i="2" s="1"/>
  <c r="W4435" i="2"/>
  <c r="X4435" i="2" s="1"/>
  <c r="W4427" i="2"/>
  <c r="X4427" i="2" s="1"/>
  <c r="W4419" i="2"/>
  <c r="X4419" i="2" s="1"/>
  <c r="V6039" i="2"/>
  <c r="V6038" i="2"/>
  <c r="V6037" i="2"/>
  <c r="V6036" i="2"/>
  <c r="V6035" i="2"/>
  <c r="V6034" i="2"/>
  <c r="V6033" i="2"/>
  <c r="V6032" i="2"/>
  <c r="V5875" i="2"/>
  <c r="V5874" i="2"/>
  <c r="V5873" i="2"/>
  <c r="V5872" i="2"/>
  <c r="V5871" i="2"/>
  <c r="V5870" i="2"/>
  <c r="V5869" i="2"/>
  <c r="V5868" i="2"/>
  <c r="V5867" i="2"/>
  <c r="V5866" i="2"/>
  <c r="V5865" i="2"/>
  <c r="V5864" i="2"/>
  <c r="V5863" i="2"/>
  <c r="V5862" i="2"/>
  <c r="V5861" i="2"/>
  <c r="V5860" i="2"/>
  <c r="V5859" i="2"/>
  <c r="V5858" i="2"/>
  <c r="V5857" i="2"/>
  <c r="V5856" i="2"/>
  <c r="V5855" i="2"/>
  <c r="V5854" i="2"/>
  <c r="V5853" i="2"/>
  <c r="V5852" i="2"/>
  <c r="V5851" i="2"/>
  <c r="V5850" i="2"/>
  <c r="V5849" i="2"/>
  <c r="V5848" i="2"/>
  <c r="V5847" i="2"/>
  <c r="V5846" i="2"/>
  <c r="V5845" i="2"/>
  <c r="V5844" i="2"/>
  <c r="V5843" i="2"/>
  <c r="V5842" i="2"/>
  <c r="V5841" i="2"/>
  <c r="V5840" i="2"/>
  <c r="V5839" i="2"/>
  <c r="V5838" i="2"/>
  <c r="V5837" i="2"/>
  <c r="V5836" i="2"/>
  <c r="V5835" i="2"/>
  <c r="V5834" i="2"/>
  <c r="V5833" i="2"/>
  <c r="V5832" i="2"/>
  <c r="V5831" i="2"/>
  <c r="V5830" i="2"/>
  <c r="V5829" i="2"/>
  <c r="V5828" i="2"/>
  <c r="V5827" i="2"/>
  <c r="V5826" i="2"/>
  <c r="V5825" i="2"/>
  <c r="V5824" i="2"/>
  <c r="V5823" i="2"/>
  <c r="V5822" i="2"/>
  <c r="V5821" i="2"/>
  <c r="V5820" i="2"/>
  <c r="V5819" i="2"/>
  <c r="V5818" i="2"/>
  <c r="V5817" i="2"/>
  <c r="V5816" i="2"/>
  <c r="V5815" i="2"/>
  <c r="V5814" i="2"/>
  <c r="V5813" i="2"/>
  <c r="V5812" i="2"/>
  <c r="V5811" i="2"/>
  <c r="V5810" i="2"/>
  <c r="V5809" i="2"/>
  <c r="V5808" i="2"/>
  <c r="V5807" i="2"/>
  <c r="V5806" i="2"/>
  <c r="V5805" i="2"/>
  <c r="V5804" i="2"/>
  <c r="V5803" i="2"/>
  <c r="V5802" i="2"/>
  <c r="V5801" i="2"/>
  <c r="V5800" i="2"/>
  <c r="V5799" i="2"/>
  <c r="V5798" i="2"/>
  <c r="V5797" i="2"/>
  <c r="V5796" i="2"/>
  <c r="V5795" i="2"/>
  <c r="V5794" i="2"/>
  <c r="V5793" i="2"/>
  <c r="V5792" i="2"/>
  <c r="V5791" i="2"/>
  <c r="V5790" i="2"/>
  <c r="V5789" i="2"/>
  <c r="V5788" i="2"/>
  <c r="V5545" i="2"/>
  <c r="V5544" i="2"/>
  <c r="V5543" i="2"/>
  <c r="V5542" i="2"/>
  <c r="V5541" i="2"/>
  <c r="V5540" i="2"/>
  <c r="V5539" i="2"/>
  <c r="V5538" i="2"/>
  <c r="V4986" i="2"/>
  <c r="W4807" i="2"/>
  <c r="X4807" i="2" s="1"/>
  <c r="AF4807" i="2"/>
  <c r="W4803" i="2"/>
  <c r="X4803" i="2" s="1"/>
  <c r="AF4803" i="2"/>
  <c r="W4799" i="2"/>
  <c r="X4799" i="2" s="1"/>
  <c r="AF4799" i="2"/>
  <c r="W4795" i="2"/>
  <c r="X4795" i="2" s="1"/>
  <c r="AF4795" i="2"/>
  <c r="W4787" i="2"/>
  <c r="X4787" i="2" s="1"/>
  <c r="AF4787" i="2"/>
  <c r="W4783" i="2"/>
  <c r="X4783" i="2" s="1"/>
  <c r="AF4783" i="2"/>
  <c r="W4779" i="2"/>
  <c r="X4779" i="2" s="1"/>
  <c r="AF4779" i="2"/>
  <c r="W4775" i="2"/>
  <c r="X4775" i="2" s="1"/>
  <c r="AF4775" i="2"/>
  <c r="W4771" i="2"/>
  <c r="X4771" i="2" s="1"/>
  <c r="AF4771" i="2"/>
  <c r="W4767" i="2"/>
  <c r="X4767" i="2" s="1"/>
  <c r="AF4767" i="2"/>
  <c r="W4763" i="2"/>
  <c r="X4763" i="2" s="1"/>
  <c r="AF4763" i="2"/>
  <c r="W4759" i="2"/>
  <c r="X4759" i="2" s="1"/>
  <c r="AF4759" i="2"/>
  <c r="W4755" i="2"/>
  <c r="X4755" i="2" s="1"/>
  <c r="AF4755" i="2"/>
  <c r="W4751" i="2"/>
  <c r="X4751" i="2" s="1"/>
  <c r="AF4751" i="2"/>
  <c r="W4747" i="2"/>
  <c r="X4747" i="2" s="1"/>
  <c r="AF4747" i="2"/>
  <c r="W4739" i="2"/>
  <c r="X4739" i="2" s="1"/>
  <c r="AF4739" i="2"/>
  <c r="W4735" i="2"/>
  <c r="X4735" i="2" s="1"/>
  <c r="AF4735" i="2"/>
  <c r="W4731" i="2"/>
  <c r="X4731" i="2" s="1"/>
  <c r="AF4731" i="2"/>
  <c r="W4727" i="2"/>
  <c r="X4727" i="2" s="1"/>
  <c r="AF4727" i="2"/>
  <c r="W4723" i="2"/>
  <c r="X4723" i="2" s="1"/>
  <c r="AF4723" i="2"/>
  <c r="W4719" i="2"/>
  <c r="X4719" i="2" s="1"/>
  <c r="AF4719" i="2"/>
  <c r="W4715" i="2"/>
  <c r="X4715" i="2" s="1"/>
  <c r="AF4715" i="2"/>
  <c r="W4608" i="2"/>
  <c r="X4608" i="2" s="1"/>
  <c r="AF4608" i="2"/>
  <c r="W4604" i="2"/>
  <c r="X4604" i="2" s="1"/>
  <c r="AF4604" i="2"/>
  <c r="W4600" i="2"/>
  <c r="X4600" i="2" s="1"/>
  <c r="AF4600" i="2"/>
  <c r="W4590" i="2"/>
  <c r="X4590" i="2" s="1"/>
  <c r="W4586" i="2"/>
  <c r="X4586" i="2" s="1"/>
  <c r="AF4586" i="2"/>
  <c r="W4582" i="2"/>
  <c r="X4582" i="2" s="1"/>
  <c r="AF4582" i="2"/>
  <c r="W4578" i="2"/>
  <c r="X4578" i="2" s="1"/>
  <c r="AF4578" i="2"/>
  <c r="W4574" i="2"/>
  <c r="X4574" i="2" s="1"/>
  <c r="AF4574" i="2"/>
  <c r="W4353" i="2"/>
  <c r="X4353" i="2" s="1"/>
  <c r="W4349" i="2"/>
  <c r="X4349" i="2" s="1"/>
  <c r="W4345" i="2"/>
  <c r="X4345" i="2" s="1"/>
  <c r="W4341" i="2"/>
  <c r="X4341" i="2" s="1"/>
  <c r="W4337" i="2"/>
  <c r="X4337" i="2" s="1"/>
  <c r="W4333" i="2"/>
  <c r="X4333" i="2" s="1"/>
  <c r="W4329" i="2"/>
  <c r="X4329" i="2" s="1"/>
  <c r="W4325" i="2"/>
  <c r="X4325" i="2" s="1"/>
  <c r="W4321" i="2"/>
  <c r="X4321" i="2" s="1"/>
  <c r="W4317" i="2"/>
  <c r="X4317" i="2" s="1"/>
  <c r="W4313" i="2"/>
  <c r="X4313" i="2" s="1"/>
  <c r="W4309" i="2"/>
  <c r="X4309" i="2" s="1"/>
  <c r="W4305" i="2"/>
  <c r="X4305" i="2" s="1"/>
  <c r="W4301" i="2"/>
  <c r="X4301" i="2" s="1"/>
  <c r="W4297" i="2"/>
  <c r="X4297" i="2" s="1"/>
  <c r="W4147" i="2"/>
  <c r="X4147" i="2" s="1"/>
  <c r="AB4138" i="2"/>
  <c r="V4138" i="2"/>
  <c r="AC4138" i="2"/>
  <c r="AE4138" i="2" s="1"/>
  <c r="AG4132" i="2"/>
  <c r="AF4132" i="2"/>
  <c r="AC4131" i="2"/>
  <c r="AE4131" i="2" s="1"/>
  <c r="V4131" i="2"/>
  <c r="AB4131" i="2"/>
  <c r="AG4130" i="2"/>
  <c r="W4130" i="2"/>
  <c r="X4130" i="2" s="1"/>
  <c r="AF4130" i="2"/>
  <c r="AG4129" i="2"/>
  <c r="AF4129" i="2"/>
  <c r="AG4116" i="2"/>
  <c r="AF4116" i="2"/>
  <c r="W4116" i="2"/>
  <c r="X4116" i="2" s="1"/>
  <c r="AC4115" i="2"/>
  <c r="AE4115" i="2" s="1"/>
  <c r="V4115" i="2"/>
  <c r="AB4115" i="2"/>
  <c r="AG4114" i="2"/>
  <c r="W4114" i="2"/>
  <c r="X4114" i="2" s="1"/>
  <c r="AF4114" i="2"/>
  <c r="AG4113" i="2"/>
  <c r="AF4113" i="2"/>
  <c r="W4050" i="2"/>
  <c r="X4050" i="2" s="1"/>
  <c r="W4042" i="2"/>
  <c r="X4042" i="2" s="1"/>
  <c r="W4034" i="2"/>
  <c r="X4034" i="2" s="1"/>
  <c r="W4026" i="2"/>
  <c r="X4026" i="2" s="1"/>
  <c r="W4018" i="2"/>
  <c r="X4018" i="2" s="1"/>
  <c r="W4010" i="2"/>
  <c r="X4010" i="2" s="1"/>
  <c r="W4002" i="2"/>
  <c r="X4002" i="2" s="1"/>
  <c r="W3994" i="2"/>
  <c r="X3994" i="2" s="1"/>
  <c r="W3986" i="2"/>
  <c r="X3986" i="2" s="1"/>
  <c r="AG3976" i="2"/>
  <c r="W3976" i="2"/>
  <c r="X3976" i="2" s="1"/>
  <c r="AG3972" i="2"/>
  <c r="W3972" i="2"/>
  <c r="X3972" i="2" s="1"/>
  <c r="AG3836" i="2"/>
  <c r="W3836" i="2"/>
  <c r="X3836" i="2" s="1"/>
  <c r="W3505" i="2"/>
  <c r="X3505" i="2" s="1"/>
  <c r="AF3505" i="2"/>
  <c r="AG3505" i="2"/>
  <c r="AG3382" i="2"/>
  <c r="W3382" i="2"/>
  <c r="X3382" i="2" s="1"/>
  <c r="AF3382" i="2"/>
  <c r="AG3380" i="2"/>
  <c r="W3380" i="2"/>
  <c r="X3380" i="2" s="1"/>
  <c r="AF3380" i="2"/>
  <c r="AG3378" i="2"/>
  <c r="W3378" i="2"/>
  <c r="X3378" i="2" s="1"/>
  <c r="AF3378" i="2"/>
  <c r="AG3376" i="2"/>
  <c r="W3376" i="2"/>
  <c r="X3376" i="2" s="1"/>
  <c r="AF3376" i="2"/>
  <c r="AG3374" i="2"/>
  <c r="W3374" i="2"/>
  <c r="X3374" i="2" s="1"/>
  <c r="AF3374" i="2"/>
  <c r="AG3372" i="2"/>
  <c r="W3372" i="2"/>
  <c r="X3372" i="2" s="1"/>
  <c r="AF3372" i="2"/>
  <c r="AG3370" i="2"/>
  <c r="W3370" i="2"/>
  <c r="X3370" i="2" s="1"/>
  <c r="AF3370" i="2"/>
  <c r="AG3368" i="2"/>
  <c r="AF3368" i="2"/>
  <c r="AG3364" i="2"/>
  <c r="W3364" i="2"/>
  <c r="X3364" i="2" s="1"/>
  <c r="AF3364" i="2"/>
  <c r="AG3362" i="2"/>
  <c r="W3362" i="2"/>
  <c r="X3362" i="2" s="1"/>
  <c r="AF3362" i="2"/>
  <c r="AG3360" i="2"/>
  <c r="W3360" i="2"/>
  <c r="X3360" i="2" s="1"/>
  <c r="AF3360" i="2"/>
  <c r="AG3358" i="2"/>
  <c r="W3358" i="2"/>
  <c r="X3358" i="2" s="1"/>
  <c r="AF3358" i="2"/>
  <c r="AG3356" i="2"/>
  <c r="W3356" i="2"/>
  <c r="X3356" i="2" s="1"/>
  <c r="AF3356" i="2"/>
  <c r="AG3354" i="2"/>
  <c r="W3354" i="2"/>
  <c r="X3354" i="2" s="1"/>
  <c r="AF3354" i="2"/>
  <c r="AG3352" i="2"/>
  <c r="W3352" i="2"/>
  <c r="X3352" i="2" s="1"/>
  <c r="AF3352" i="2"/>
  <c r="AG3350" i="2"/>
  <c r="W3350" i="2"/>
  <c r="X3350" i="2" s="1"/>
  <c r="AF3350" i="2"/>
  <c r="AG3348" i="2"/>
  <c r="W3348" i="2"/>
  <c r="X3348" i="2" s="1"/>
  <c r="AF3348" i="2"/>
  <c r="AG3346" i="2"/>
  <c r="W3346" i="2"/>
  <c r="X3346" i="2" s="1"/>
  <c r="AF3346" i="2"/>
  <c r="AG3344" i="2"/>
  <c r="AF3344" i="2"/>
  <c r="AG3340" i="2"/>
  <c r="W3340" i="2"/>
  <c r="X3340" i="2" s="1"/>
  <c r="AF3340" i="2"/>
  <c r="AG3199" i="2"/>
  <c r="W3199" i="2"/>
  <c r="X3199" i="2" s="1"/>
  <c r="AF3199" i="2"/>
  <c r="AG3197" i="2"/>
  <c r="W3197" i="2"/>
  <c r="X3197" i="2" s="1"/>
  <c r="AF3197" i="2"/>
  <c r="AG3195" i="2"/>
  <c r="W3195" i="2"/>
  <c r="X3195" i="2" s="1"/>
  <c r="AF3195" i="2"/>
  <c r="AG3193" i="2"/>
  <c r="W3193" i="2"/>
  <c r="X3193" i="2" s="1"/>
  <c r="AF3193" i="2"/>
  <c r="AG3191" i="2"/>
  <c r="W3191" i="2"/>
  <c r="X3191" i="2" s="1"/>
  <c r="AF3191" i="2"/>
  <c r="AG3189" i="2"/>
  <c r="W3189" i="2"/>
  <c r="X3189" i="2" s="1"/>
  <c r="AF3189" i="2"/>
  <c r="AG3187" i="2"/>
  <c r="W3187" i="2"/>
  <c r="X3187" i="2" s="1"/>
  <c r="AF3187" i="2"/>
  <c r="AG3185" i="2"/>
  <c r="W3185" i="2"/>
  <c r="X3185" i="2" s="1"/>
  <c r="AF3185" i="2"/>
  <c r="AG3183" i="2"/>
  <c r="W3183" i="2"/>
  <c r="X3183" i="2" s="1"/>
  <c r="AF3183" i="2"/>
  <c r="AG3181" i="2"/>
  <c r="AF3181" i="2"/>
  <c r="AG3177" i="2"/>
  <c r="W3177" i="2"/>
  <c r="X3177" i="2" s="1"/>
  <c r="AF3177" i="2"/>
  <c r="AG3175" i="2"/>
  <c r="W3175" i="2"/>
  <c r="X3175" i="2" s="1"/>
  <c r="AF3175" i="2"/>
  <c r="AG3173" i="2"/>
  <c r="W3173" i="2"/>
  <c r="X3173" i="2" s="1"/>
  <c r="AF3173" i="2"/>
  <c r="AG3171" i="2"/>
  <c r="W3171" i="2"/>
  <c r="X3171" i="2" s="1"/>
  <c r="AF3171" i="2"/>
  <c r="AG3169" i="2"/>
  <c r="W3169" i="2"/>
  <c r="X3169" i="2" s="1"/>
  <c r="AF3169" i="2"/>
  <c r="AG3167" i="2"/>
  <c r="W3167" i="2"/>
  <c r="X3167" i="2" s="1"/>
  <c r="AF3167" i="2"/>
  <c r="AG3165" i="2"/>
  <c r="W3165" i="2"/>
  <c r="X3165" i="2" s="1"/>
  <c r="AF3165" i="2"/>
  <c r="AG3163" i="2"/>
  <c r="W3163" i="2"/>
  <c r="X3163" i="2" s="1"/>
  <c r="AF3163" i="2"/>
  <c r="AG3161" i="2"/>
  <c r="W3161" i="2"/>
  <c r="X3161" i="2" s="1"/>
  <c r="AF3161" i="2"/>
  <c r="AG3159" i="2"/>
  <c r="W3159" i="2"/>
  <c r="X3159" i="2" s="1"/>
  <c r="AF3159" i="2"/>
  <c r="AG3157" i="2"/>
  <c r="AF3157" i="2"/>
  <c r="AG3153" i="2"/>
  <c r="W3153" i="2"/>
  <c r="X3153" i="2" s="1"/>
  <c r="AF3153" i="2"/>
  <c r="AG3151" i="2"/>
  <c r="W3151" i="2"/>
  <c r="X3151" i="2" s="1"/>
  <c r="AF3151" i="2"/>
  <c r="AG3149" i="2"/>
  <c r="W3149" i="2"/>
  <c r="X3149" i="2" s="1"/>
  <c r="AF3149" i="2"/>
  <c r="AG3147" i="2"/>
  <c r="W3147" i="2"/>
  <c r="X3147" i="2" s="1"/>
  <c r="AF3147" i="2"/>
  <c r="AG3145" i="2"/>
  <c r="W3145" i="2"/>
  <c r="X3145" i="2" s="1"/>
  <c r="AF3145" i="2"/>
  <c r="AG3143" i="2"/>
  <c r="W3143" i="2"/>
  <c r="X3143" i="2" s="1"/>
  <c r="AF3143" i="2"/>
  <c r="AG3141" i="2"/>
  <c r="W3141" i="2"/>
  <c r="X3141" i="2" s="1"/>
  <c r="AF3141" i="2"/>
  <c r="AG3139" i="2"/>
  <c r="W3139" i="2"/>
  <c r="X3139" i="2" s="1"/>
  <c r="AF3139" i="2"/>
  <c r="AG3137" i="2"/>
  <c r="W3137" i="2"/>
  <c r="X3137" i="2" s="1"/>
  <c r="AF3137" i="2"/>
  <c r="AG3135" i="2"/>
  <c r="W3135" i="2"/>
  <c r="X3135" i="2" s="1"/>
  <c r="AF3135" i="2"/>
  <c r="AG3133" i="2"/>
  <c r="AF3133" i="2"/>
  <c r="AG3129" i="2"/>
  <c r="W3129" i="2"/>
  <c r="X3129" i="2" s="1"/>
  <c r="AF3129" i="2"/>
  <c r="AG3127" i="2"/>
  <c r="W3127" i="2"/>
  <c r="X3127" i="2" s="1"/>
  <c r="AF3127" i="2"/>
  <c r="AG3125" i="2"/>
  <c r="W3125" i="2"/>
  <c r="X3125" i="2" s="1"/>
  <c r="AF3125" i="2"/>
  <c r="AG3123" i="2"/>
  <c r="W3123" i="2"/>
  <c r="X3123" i="2" s="1"/>
  <c r="AF3123" i="2"/>
  <c r="AG3121" i="2"/>
  <c r="W3121" i="2"/>
  <c r="X3121" i="2" s="1"/>
  <c r="AF3121" i="2"/>
  <c r="AG3119" i="2"/>
  <c r="W3119" i="2"/>
  <c r="X3119" i="2" s="1"/>
  <c r="AF3119" i="2"/>
  <c r="AG3117" i="2"/>
  <c r="W3117" i="2"/>
  <c r="X3117" i="2" s="1"/>
  <c r="AF3117" i="2"/>
  <c r="AG3115" i="2"/>
  <c r="W3115" i="2"/>
  <c r="X3115" i="2" s="1"/>
  <c r="AF3115" i="2"/>
  <c r="AG3113" i="2"/>
  <c r="W3113" i="2"/>
  <c r="X3113" i="2" s="1"/>
  <c r="AF3113" i="2"/>
  <c r="AG3111" i="2"/>
  <c r="W3111" i="2"/>
  <c r="X3111" i="2" s="1"/>
  <c r="AF3111" i="2"/>
  <c r="AG3109" i="2"/>
  <c r="AF3109" i="2"/>
  <c r="AG3105" i="2"/>
  <c r="W3105" i="2"/>
  <c r="X3105" i="2" s="1"/>
  <c r="AF3105" i="2"/>
  <c r="AG3103" i="2"/>
  <c r="W3103" i="2"/>
  <c r="X3103" i="2" s="1"/>
  <c r="AF3103" i="2"/>
  <c r="AG3101" i="2"/>
  <c r="W3101" i="2"/>
  <c r="X3101" i="2" s="1"/>
  <c r="AF3101" i="2"/>
  <c r="AG3099" i="2"/>
  <c r="W3099" i="2"/>
  <c r="X3099" i="2" s="1"/>
  <c r="AF3099" i="2"/>
  <c r="AG3097" i="2"/>
  <c r="W3097" i="2"/>
  <c r="X3097" i="2" s="1"/>
  <c r="AF3097" i="2"/>
  <c r="AG3095" i="2"/>
  <c r="W3095" i="2"/>
  <c r="X3095" i="2" s="1"/>
  <c r="AF3095" i="2"/>
  <c r="AG3093" i="2"/>
  <c r="W3093" i="2"/>
  <c r="X3093" i="2" s="1"/>
  <c r="AF3093" i="2"/>
  <c r="AG3091" i="2"/>
  <c r="W3091" i="2"/>
  <c r="X3091" i="2" s="1"/>
  <c r="AF3091" i="2"/>
  <c r="AG3089" i="2"/>
  <c r="W3089" i="2"/>
  <c r="X3089" i="2" s="1"/>
  <c r="AF3089" i="2"/>
  <c r="AG3087" i="2"/>
  <c r="W3087" i="2"/>
  <c r="X3087" i="2" s="1"/>
  <c r="AF3087" i="2"/>
  <c r="AG3085" i="2"/>
  <c r="AF3085" i="2"/>
  <c r="AG3081" i="2"/>
  <c r="W3081" i="2"/>
  <c r="X3081" i="2" s="1"/>
  <c r="AF3081" i="2"/>
  <c r="AG3079" i="2"/>
  <c r="W3079" i="2"/>
  <c r="X3079" i="2" s="1"/>
  <c r="AF3079" i="2"/>
  <c r="AG3077" i="2"/>
  <c r="W3077" i="2"/>
  <c r="X3077" i="2" s="1"/>
  <c r="AF3077" i="2"/>
  <c r="AG3075" i="2"/>
  <c r="W3075" i="2"/>
  <c r="X3075" i="2" s="1"/>
  <c r="AF3075" i="2"/>
  <c r="AG3073" i="2"/>
  <c r="W3073" i="2"/>
  <c r="X3073" i="2" s="1"/>
  <c r="AF3073" i="2"/>
  <c r="AG3071" i="2"/>
  <c r="W3071" i="2"/>
  <c r="X3071" i="2" s="1"/>
  <c r="AF3071" i="2"/>
  <c r="AG3069" i="2"/>
  <c r="W3069" i="2"/>
  <c r="X3069" i="2" s="1"/>
  <c r="AF3069" i="2"/>
  <c r="AG3067" i="2"/>
  <c r="W3067" i="2"/>
  <c r="X3067" i="2" s="1"/>
  <c r="AF3067" i="2"/>
  <c r="AG3065" i="2"/>
  <c r="W3065" i="2"/>
  <c r="X3065" i="2" s="1"/>
  <c r="AF3065" i="2"/>
  <c r="AG3063" i="2"/>
  <c r="W3063" i="2"/>
  <c r="X3063" i="2" s="1"/>
  <c r="AF3063" i="2"/>
  <c r="AG3061" i="2"/>
  <c r="AF3061" i="2"/>
  <c r="AG3059" i="2"/>
  <c r="W3059" i="2"/>
  <c r="X3059" i="2" s="1"/>
  <c r="AF3059" i="2"/>
  <c r="AG3057" i="2"/>
  <c r="W3057" i="2"/>
  <c r="X3057" i="2" s="1"/>
  <c r="AF3057" i="2"/>
  <c r="AF3055" i="2"/>
  <c r="AG3053" i="2"/>
  <c r="AF3053" i="2"/>
  <c r="AG3051" i="2"/>
  <c r="W3051" i="2"/>
  <c r="X3051" i="2" s="1"/>
  <c r="AF3051" i="2"/>
  <c r="AG3049" i="2"/>
  <c r="W3049" i="2"/>
  <c r="X3049" i="2" s="1"/>
  <c r="AF3049" i="2"/>
  <c r="AG3047" i="2"/>
  <c r="W3047" i="2"/>
  <c r="X3047" i="2" s="1"/>
  <c r="AF3047" i="2"/>
  <c r="AG3045" i="2"/>
  <c r="W3045" i="2"/>
  <c r="X3045" i="2" s="1"/>
  <c r="AF3045" i="2"/>
  <c r="AG3043" i="2"/>
  <c r="W3043" i="2"/>
  <c r="X3043" i="2" s="1"/>
  <c r="AF3043" i="2"/>
  <c r="AG3041" i="2"/>
  <c r="W3041" i="2"/>
  <c r="X3041" i="2" s="1"/>
  <c r="AF3041" i="2"/>
  <c r="AG3039" i="2"/>
  <c r="W3039" i="2"/>
  <c r="X3039" i="2" s="1"/>
  <c r="AF3039" i="2"/>
  <c r="AG3037" i="2"/>
  <c r="W3037" i="2"/>
  <c r="X3037" i="2" s="1"/>
  <c r="AF3037" i="2"/>
  <c r="AG3035" i="2"/>
  <c r="W3035" i="2"/>
  <c r="X3035" i="2" s="1"/>
  <c r="AF3035" i="2"/>
  <c r="AG3033" i="2"/>
  <c r="W3033" i="2"/>
  <c r="X3033" i="2" s="1"/>
  <c r="AF3033" i="2"/>
  <c r="AF3031" i="2"/>
  <c r="AG3029" i="2"/>
  <c r="AF3029" i="2"/>
  <c r="AG3027" i="2"/>
  <c r="W3027" i="2"/>
  <c r="X3027" i="2" s="1"/>
  <c r="AF3027" i="2"/>
  <c r="AG3025" i="2"/>
  <c r="W3025" i="2"/>
  <c r="X3025" i="2" s="1"/>
  <c r="AF3025" i="2"/>
  <c r="AG3023" i="2"/>
  <c r="W3023" i="2"/>
  <c r="X3023" i="2" s="1"/>
  <c r="AF3023" i="2"/>
  <c r="AG3021" i="2"/>
  <c r="W3021" i="2"/>
  <c r="X3021" i="2" s="1"/>
  <c r="AF3021" i="2"/>
  <c r="AG3019" i="2"/>
  <c r="W3019" i="2"/>
  <c r="X3019" i="2" s="1"/>
  <c r="AF3019" i="2"/>
  <c r="AG3017" i="2"/>
  <c r="W3017" i="2"/>
  <c r="X3017" i="2" s="1"/>
  <c r="AF3017" i="2"/>
  <c r="AG3015" i="2"/>
  <c r="W3015" i="2"/>
  <c r="X3015" i="2" s="1"/>
  <c r="AF3015" i="2"/>
  <c r="AG3013" i="2"/>
  <c r="W3013" i="2"/>
  <c r="X3013" i="2" s="1"/>
  <c r="AF3013" i="2"/>
  <c r="AG3011" i="2"/>
  <c r="W3011" i="2"/>
  <c r="X3011" i="2" s="1"/>
  <c r="AF3011" i="2"/>
  <c r="AG3009" i="2"/>
  <c r="W3009" i="2"/>
  <c r="X3009" i="2" s="1"/>
  <c r="AF3009" i="2"/>
  <c r="AF3007" i="2"/>
  <c r="AG3005" i="2"/>
  <c r="AF3005" i="2"/>
  <c r="AG3003" i="2"/>
  <c r="W3003" i="2"/>
  <c r="X3003" i="2" s="1"/>
  <c r="AF3003" i="2"/>
  <c r="AG3001" i="2"/>
  <c r="W3001" i="2"/>
  <c r="X3001" i="2" s="1"/>
  <c r="AF3001" i="2"/>
  <c r="W2838" i="2"/>
  <c r="X2838" i="2" s="1"/>
  <c r="AG2838" i="2"/>
  <c r="W2837" i="2"/>
  <c r="X2837" i="2" s="1"/>
  <c r="AF2830" i="2"/>
  <c r="W2829" i="2"/>
  <c r="X2829" i="2" s="1"/>
  <c r="W2822" i="2"/>
  <c r="X2822" i="2" s="1"/>
  <c r="AF2822" i="2"/>
  <c r="AG2822" i="2"/>
  <c r="W2821" i="2"/>
  <c r="X2821" i="2" s="1"/>
  <c r="W2814" i="2"/>
  <c r="X2814" i="2" s="1"/>
  <c r="AF2814" i="2"/>
  <c r="AG2814" i="2"/>
  <c r="W2813" i="2"/>
  <c r="X2813" i="2" s="1"/>
  <c r="W2806" i="2"/>
  <c r="X2806" i="2" s="1"/>
  <c r="AF2806" i="2"/>
  <c r="AG2806" i="2"/>
  <c r="W2805" i="2"/>
  <c r="X2805" i="2" s="1"/>
  <c r="W2798" i="2"/>
  <c r="X2798" i="2" s="1"/>
  <c r="AF2798" i="2"/>
  <c r="AG2798" i="2"/>
  <c r="W2797" i="2"/>
  <c r="X2797" i="2" s="1"/>
  <c r="W2790" i="2"/>
  <c r="X2790" i="2" s="1"/>
  <c r="AF2790" i="2"/>
  <c r="AG2790" i="2"/>
  <c r="W2789" i="2"/>
  <c r="X2789" i="2" s="1"/>
  <c r="W2782" i="2"/>
  <c r="X2782" i="2" s="1"/>
  <c r="AF2782" i="2"/>
  <c r="AG2782" i="2"/>
  <c r="W2781" i="2"/>
  <c r="X2781" i="2" s="1"/>
  <c r="W2774" i="2"/>
  <c r="X2774" i="2" s="1"/>
  <c r="AF2774" i="2"/>
  <c r="AG2774" i="2"/>
  <c r="W2773" i="2"/>
  <c r="X2773" i="2" s="1"/>
  <c r="AG2766" i="2"/>
  <c r="W2765" i="2"/>
  <c r="X2765" i="2" s="1"/>
  <c r="W2758" i="2"/>
  <c r="X2758" i="2" s="1"/>
  <c r="AF2758" i="2"/>
  <c r="AG2758" i="2"/>
  <c r="W2757" i="2"/>
  <c r="X2757" i="2" s="1"/>
  <c r="W2750" i="2"/>
  <c r="X2750" i="2" s="1"/>
  <c r="AF2750" i="2"/>
  <c r="AG2750" i="2"/>
  <c r="W2749" i="2"/>
  <c r="X2749" i="2" s="1"/>
  <c r="W2742" i="2"/>
  <c r="X2742" i="2" s="1"/>
  <c r="AF2742" i="2"/>
  <c r="AG2742" i="2"/>
  <c r="W2741" i="2"/>
  <c r="X2741" i="2" s="1"/>
  <c r="W2734" i="2"/>
  <c r="X2734" i="2" s="1"/>
  <c r="AF2734" i="2"/>
  <c r="AG2734" i="2"/>
  <c r="W2733" i="2"/>
  <c r="X2733" i="2" s="1"/>
  <c r="W2726" i="2"/>
  <c r="X2726" i="2" s="1"/>
  <c r="AF2726" i="2"/>
  <c r="AG2726" i="2"/>
  <c r="W2725" i="2"/>
  <c r="X2725" i="2" s="1"/>
  <c r="W2718" i="2"/>
  <c r="X2718" i="2" s="1"/>
  <c r="AF2718" i="2"/>
  <c r="AG2718" i="2"/>
  <c r="W2717" i="2"/>
  <c r="X2717" i="2" s="1"/>
  <c r="AF2710" i="2"/>
  <c r="W2709" i="2"/>
  <c r="X2709" i="2" s="1"/>
  <c r="W2702" i="2"/>
  <c r="X2702" i="2" s="1"/>
  <c r="AF2702" i="2"/>
  <c r="AG2702" i="2"/>
  <c r="W2694" i="2"/>
  <c r="X2694" i="2" s="1"/>
  <c r="AF2694" i="2"/>
  <c r="AG2694" i="2"/>
  <c r="W2693" i="2"/>
  <c r="X2693" i="2" s="1"/>
  <c r="W2686" i="2"/>
  <c r="X2686" i="2" s="1"/>
  <c r="AF2686" i="2"/>
  <c r="AG2686" i="2"/>
  <c r="W2685" i="2"/>
  <c r="X2685" i="2" s="1"/>
  <c r="W2677" i="2"/>
  <c r="X2677" i="2" s="1"/>
  <c r="W2568" i="2"/>
  <c r="X2568" i="2" s="1"/>
  <c r="AF2568" i="2"/>
  <c r="AG2568" i="2"/>
  <c r="W2567" i="2"/>
  <c r="X2567" i="2" s="1"/>
  <c r="AG2561" i="2"/>
  <c r="AF2561" i="2"/>
  <c r="W2561" i="2"/>
  <c r="X2561" i="2" s="1"/>
  <c r="AG2560" i="2"/>
  <c r="AF2560" i="2"/>
  <c r="W2560" i="2"/>
  <c r="X2560" i="2" s="1"/>
  <c r="AG2545" i="2"/>
  <c r="AF2545" i="2"/>
  <c r="W2545" i="2"/>
  <c r="X2545" i="2" s="1"/>
  <c r="AG2544" i="2"/>
  <c r="AF2544" i="2"/>
  <c r="W2544" i="2"/>
  <c r="X2544" i="2" s="1"/>
  <c r="AG2529" i="2"/>
  <c r="AF2529" i="2"/>
  <c r="W2529" i="2"/>
  <c r="X2529" i="2" s="1"/>
  <c r="AG2528" i="2"/>
  <c r="AF2528" i="2"/>
  <c r="W2528" i="2"/>
  <c r="X2528" i="2" s="1"/>
  <c r="AG2513" i="2"/>
  <c r="AF2513" i="2"/>
  <c r="W2513" i="2"/>
  <c r="X2513" i="2" s="1"/>
  <c r="AF2512" i="2"/>
  <c r="W2512" i="2"/>
  <c r="X2512" i="2" s="1"/>
  <c r="AG2497" i="2"/>
  <c r="AF2497" i="2"/>
  <c r="W2497" i="2"/>
  <c r="X2497" i="2" s="1"/>
  <c r="AG2496" i="2"/>
  <c r="AF2496" i="2"/>
  <c r="W2496" i="2"/>
  <c r="X2496" i="2" s="1"/>
  <c r="AG2485" i="2"/>
  <c r="AF2485" i="2"/>
  <c r="W2485" i="2"/>
  <c r="X2485" i="2" s="1"/>
  <c r="AG2484" i="2"/>
  <c r="AF2484" i="2"/>
  <c r="W2484" i="2"/>
  <c r="X2484" i="2" s="1"/>
  <c r="AG2469" i="2"/>
  <c r="AF2469" i="2"/>
  <c r="W2469" i="2"/>
  <c r="X2469" i="2" s="1"/>
  <c r="AG2468" i="2"/>
  <c r="AF2468" i="2"/>
  <c r="W2468" i="2"/>
  <c r="X2468" i="2" s="1"/>
  <c r="AC6268" i="2"/>
  <c r="AE6268" i="2" s="1"/>
  <c r="AG6268" i="2" s="1"/>
  <c r="AC6040" i="2"/>
  <c r="AE6040" i="2" s="1"/>
  <c r="AF6040" i="2" s="1"/>
  <c r="AC5876" i="2"/>
  <c r="AE5876" i="2" s="1"/>
  <c r="AF5876" i="2" s="1"/>
  <c r="AB5233" i="2"/>
  <c r="AB5232" i="2"/>
  <c r="AB5231" i="2"/>
  <c r="AB5230" i="2"/>
  <c r="AB5229" i="2"/>
  <c r="AB5228" i="2"/>
  <c r="AB5227" i="2"/>
  <c r="AB5226" i="2"/>
  <c r="AB5225" i="2"/>
  <c r="AB5224" i="2"/>
  <c r="AB5223" i="2"/>
  <c r="AB5222" i="2"/>
  <c r="AB5221" i="2"/>
  <c r="AB5220" i="2"/>
  <c r="AB5219" i="2"/>
  <c r="AB5218" i="2"/>
  <c r="AB5217" i="2"/>
  <c r="AB5216" i="2"/>
  <c r="AB5215" i="2"/>
  <c r="AB5214" i="2"/>
  <c r="AB5213" i="2"/>
  <c r="AB5212" i="2"/>
  <c r="AB5211" i="2"/>
  <c r="AB5210" i="2"/>
  <c r="AB5209" i="2"/>
  <c r="AB5208" i="2"/>
  <c r="AB5207" i="2"/>
  <c r="AB5206" i="2"/>
  <c r="AB5205" i="2"/>
  <c r="AB5204" i="2"/>
  <c r="AB5203" i="2"/>
  <c r="AB5202" i="2"/>
  <c r="AB5201" i="2"/>
  <c r="AB5200" i="2"/>
  <c r="AB5199" i="2"/>
  <c r="AB5198" i="2"/>
  <c r="AB5197" i="2"/>
  <c r="AB5196" i="2"/>
  <c r="AB5195" i="2"/>
  <c r="AB5194" i="2"/>
  <c r="AB5193" i="2"/>
  <c r="AB5192" i="2"/>
  <c r="AB5191" i="2"/>
  <c r="AB5190" i="2"/>
  <c r="AB5189" i="2"/>
  <c r="AB5188" i="2"/>
  <c r="AB5187" i="2"/>
  <c r="AB5186" i="2"/>
  <c r="AB5185" i="2"/>
  <c r="AB5184" i="2"/>
  <c r="AB5183" i="2"/>
  <c r="AB5182" i="2"/>
  <c r="AB5181" i="2"/>
  <c r="AB5180" i="2"/>
  <c r="AB5179" i="2"/>
  <c r="AB5178" i="2"/>
  <c r="AB5177" i="2"/>
  <c r="AB5176" i="2"/>
  <c r="AB5175" i="2"/>
  <c r="AB5174" i="2"/>
  <c r="AB5173" i="2"/>
  <c r="AB5172" i="2"/>
  <c r="AB5171" i="2"/>
  <c r="AB5170" i="2"/>
  <c r="AB5169" i="2"/>
  <c r="AB5168" i="2"/>
  <c r="AB5167" i="2"/>
  <c r="AB5166" i="2"/>
  <c r="AB5165" i="2"/>
  <c r="AB5164" i="2"/>
  <c r="AB5163" i="2"/>
  <c r="AB5162" i="2"/>
  <c r="AB5161" i="2"/>
  <c r="AB5160" i="2"/>
  <c r="AB5159" i="2"/>
  <c r="AB5158" i="2"/>
  <c r="AB5157" i="2"/>
  <c r="AB5156" i="2"/>
  <c r="AB5155" i="2"/>
  <c r="AB5154" i="2"/>
  <c r="AB5153" i="2"/>
  <c r="AB5152" i="2"/>
  <c r="AB5151" i="2"/>
  <c r="AB5150" i="2"/>
  <c r="AB5149" i="2"/>
  <c r="AB5148" i="2"/>
  <c r="AB5147" i="2"/>
  <c r="AB5146" i="2"/>
  <c r="AB5145" i="2"/>
  <c r="AB5144" i="2"/>
  <c r="AB5143" i="2"/>
  <c r="AB5142" i="2"/>
  <c r="AB5141" i="2"/>
  <c r="AB5140" i="2"/>
  <c r="AB5139" i="2"/>
  <c r="AB5138" i="2"/>
  <c r="AB5137" i="2"/>
  <c r="AB5136" i="2"/>
  <c r="AB5135" i="2"/>
  <c r="AB5134" i="2"/>
  <c r="AB5133" i="2"/>
  <c r="AB5132" i="2"/>
  <c r="AB5131" i="2"/>
  <c r="AB5130" i="2"/>
  <c r="AB5129" i="2"/>
  <c r="AB4994" i="2"/>
  <c r="AB4993" i="2"/>
  <c r="AB4992" i="2"/>
  <c r="AB4991" i="2"/>
  <c r="AB4990" i="2"/>
  <c r="AB4989" i="2"/>
  <c r="V4845" i="2"/>
  <c r="V4844" i="2"/>
  <c r="V4843" i="2"/>
  <c r="V4842" i="2"/>
  <c r="V4841" i="2"/>
  <c r="V4840" i="2"/>
  <c r="V4839" i="2"/>
  <c r="V4838" i="2"/>
  <c r="V4837" i="2"/>
  <c r="V4836" i="2"/>
  <c r="V4835" i="2"/>
  <c r="V4834" i="2"/>
  <c r="V4833" i="2"/>
  <c r="V4832" i="2"/>
  <c r="V4831" i="2"/>
  <c r="V4830" i="2"/>
  <c r="V4829" i="2"/>
  <c r="V4828" i="2"/>
  <c r="V4827" i="2"/>
  <c r="V4826" i="2"/>
  <c r="V4825" i="2"/>
  <c r="V4824" i="2"/>
  <c r="V4823" i="2"/>
  <c r="V4822" i="2"/>
  <c r="AG4807" i="2"/>
  <c r="AG4803" i="2"/>
  <c r="AG4799" i="2"/>
  <c r="AG4795" i="2"/>
  <c r="AG4787" i="2"/>
  <c r="AG4783" i="2"/>
  <c r="AG4779" i="2"/>
  <c r="AG4775" i="2"/>
  <c r="AG4771" i="2"/>
  <c r="AG4767" i="2"/>
  <c r="AG4763" i="2"/>
  <c r="AG4755" i="2"/>
  <c r="AG4751" i="2"/>
  <c r="AG4747" i="2"/>
  <c r="AG4739" i="2"/>
  <c r="AG4731" i="2"/>
  <c r="AG4727" i="2"/>
  <c r="AG4723" i="2"/>
  <c r="AG4719" i="2"/>
  <c r="AG4715" i="2"/>
  <c r="AG4608" i="2"/>
  <c r="AG4604" i="2"/>
  <c r="AG4600" i="2"/>
  <c r="AG4586" i="2"/>
  <c r="AG4582" i="2"/>
  <c r="AG4578" i="2"/>
  <c r="AG4574" i="2"/>
  <c r="AB4570" i="2"/>
  <c r="AC4570" i="2"/>
  <c r="AE4570" i="2" s="1"/>
  <c r="AB4568" i="2"/>
  <c r="AC4568" i="2"/>
  <c r="AE4568" i="2" s="1"/>
  <c r="AB4566" i="2"/>
  <c r="AC4566" i="2"/>
  <c r="AE4566" i="2" s="1"/>
  <c r="AG4566" i="2" s="1"/>
  <c r="AB4564" i="2"/>
  <c r="AC4564" i="2"/>
  <c r="AE4564" i="2" s="1"/>
  <c r="AF4564" i="2" s="1"/>
  <c r="AB4562" i="2"/>
  <c r="AC4562" i="2"/>
  <c r="AE4562" i="2" s="1"/>
  <c r="AB4560" i="2"/>
  <c r="AC4560" i="2"/>
  <c r="AE4560" i="2" s="1"/>
  <c r="AF4560" i="2" s="1"/>
  <c r="AB4558" i="2"/>
  <c r="AC4558" i="2"/>
  <c r="AE4558" i="2" s="1"/>
  <c r="AG4558" i="2" s="1"/>
  <c r="AB4556" i="2"/>
  <c r="AC4556" i="2"/>
  <c r="AE4556" i="2" s="1"/>
  <c r="AB4554" i="2"/>
  <c r="AC4554" i="2"/>
  <c r="AE4554" i="2" s="1"/>
  <c r="AF4554" i="2" s="1"/>
  <c r="AB4552" i="2"/>
  <c r="AC4552" i="2"/>
  <c r="AE4552" i="2" s="1"/>
  <c r="AG4552" i="2" s="1"/>
  <c r="AB4550" i="2"/>
  <c r="AC4550" i="2"/>
  <c r="AE4550" i="2" s="1"/>
  <c r="AF4550" i="2" s="1"/>
  <c r="AB4548" i="2"/>
  <c r="AC4548" i="2"/>
  <c r="AE4548" i="2" s="1"/>
  <c r="AG4548" i="2" s="1"/>
  <c r="AB4546" i="2"/>
  <c r="AC4546" i="2"/>
  <c r="AE4546" i="2" s="1"/>
  <c r="AB4544" i="2"/>
  <c r="AC4544" i="2"/>
  <c r="AE4544" i="2" s="1"/>
  <c r="AB4542" i="2"/>
  <c r="AC4542" i="2"/>
  <c r="AE4542" i="2" s="1"/>
  <c r="AG4542" i="2" s="1"/>
  <c r="AB4540" i="2"/>
  <c r="AC4540" i="2"/>
  <c r="AE4540" i="2" s="1"/>
  <c r="AF4540" i="2" s="1"/>
  <c r="AB4538" i="2"/>
  <c r="AC4538" i="2"/>
  <c r="AE4538" i="2" s="1"/>
  <c r="AF4538" i="2" s="1"/>
  <c r="AB4536" i="2"/>
  <c r="AC4536" i="2"/>
  <c r="AE4536" i="2" s="1"/>
  <c r="AF4536" i="2" s="1"/>
  <c r="AB4534" i="2"/>
  <c r="AC4534" i="2"/>
  <c r="AE4534" i="2" s="1"/>
  <c r="AG4534" i="2" s="1"/>
  <c r="AB4532" i="2"/>
  <c r="AC4532" i="2"/>
  <c r="AE4532" i="2" s="1"/>
  <c r="AB4530" i="2"/>
  <c r="AC4530" i="2"/>
  <c r="AE4530" i="2" s="1"/>
  <c r="AB4528" i="2"/>
  <c r="AC4528" i="2"/>
  <c r="AE4528" i="2" s="1"/>
  <c r="AG4528" i="2" s="1"/>
  <c r="AB4526" i="2"/>
  <c r="AC4526" i="2"/>
  <c r="AE4526" i="2" s="1"/>
  <c r="AF4526" i="2" s="1"/>
  <c r="AB4524" i="2"/>
  <c r="AC4524" i="2"/>
  <c r="AE4524" i="2" s="1"/>
  <c r="AG4524" i="2" s="1"/>
  <c r="AB4522" i="2"/>
  <c r="AC4522" i="2"/>
  <c r="AE4522" i="2" s="1"/>
  <c r="AB4520" i="2"/>
  <c r="AC4520" i="2"/>
  <c r="AE4520" i="2" s="1"/>
  <c r="AB4518" i="2"/>
  <c r="AC4518" i="2"/>
  <c r="AE4518" i="2" s="1"/>
  <c r="AG4518" i="2" s="1"/>
  <c r="AB4516" i="2"/>
  <c r="AC4516" i="2"/>
  <c r="AE4516" i="2" s="1"/>
  <c r="AF4516" i="2" s="1"/>
  <c r="AB4514" i="2"/>
  <c r="AC4514" i="2"/>
  <c r="AE4514" i="2" s="1"/>
  <c r="AB4512" i="2"/>
  <c r="AC4512" i="2"/>
  <c r="AE4512" i="2" s="1"/>
  <c r="AF4512" i="2" s="1"/>
  <c r="AB4510" i="2"/>
  <c r="AC4510" i="2"/>
  <c r="AE4510" i="2" s="1"/>
  <c r="AG4510" i="2" s="1"/>
  <c r="AB4508" i="2"/>
  <c r="AC4508" i="2"/>
  <c r="AE4508" i="2" s="1"/>
  <c r="AB4506" i="2"/>
  <c r="AC4506" i="2"/>
  <c r="AE4506" i="2" s="1"/>
  <c r="AF4506" i="2" s="1"/>
  <c r="AB4504" i="2"/>
  <c r="AC4504" i="2"/>
  <c r="AE4504" i="2" s="1"/>
  <c r="AG4504" i="2" s="1"/>
  <c r="AB4502" i="2"/>
  <c r="AC4502" i="2"/>
  <c r="AE4502" i="2" s="1"/>
  <c r="AF4502" i="2" s="1"/>
  <c r="AB4500" i="2"/>
  <c r="AC4500" i="2"/>
  <c r="AE4500" i="2" s="1"/>
  <c r="AG4500" i="2" s="1"/>
  <c r="AB4498" i="2"/>
  <c r="AC4498" i="2"/>
  <c r="AE4498" i="2" s="1"/>
  <c r="AB4496" i="2"/>
  <c r="AC4496" i="2"/>
  <c r="AE4496" i="2" s="1"/>
  <c r="AB4494" i="2"/>
  <c r="AC4494" i="2"/>
  <c r="AE4494" i="2" s="1"/>
  <c r="AG4494" i="2" s="1"/>
  <c r="AB4492" i="2"/>
  <c r="AC4492" i="2"/>
  <c r="AE4492" i="2" s="1"/>
  <c r="AF4492" i="2" s="1"/>
  <c r="AB4490" i="2"/>
  <c r="AC4490" i="2"/>
  <c r="AE4490" i="2" s="1"/>
  <c r="AF4490" i="2" s="1"/>
  <c r="AB4488" i="2"/>
  <c r="AC4488" i="2"/>
  <c r="AE4488" i="2" s="1"/>
  <c r="AF4488" i="2" s="1"/>
  <c r="AB4486" i="2"/>
  <c r="AC4486" i="2"/>
  <c r="AE4486" i="2" s="1"/>
  <c r="AG4486" i="2" s="1"/>
  <c r="AB4484" i="2"/>
  <c r="AC4484" i="2"/>
  <c r="AE4484" i="2" s="1"/>
  <c r="AB4482" i="2"/>
  <c r="AC4482" i="2"/>
  <c r="AE4482" i="2" s="1"/>
  <c r="AB4480" i="2"/>
  <c r="AC4480" i="2"/>
  <c r="AE4480" i="2" s="1"/>
  <c r="AG4480" i="2" s="1"/>
  <c r="AB4478" i="2"/>
  <c r="AC4478" i="2"/>
  <c r="AE4478" i="2" s="1"/>
  <c r="AF4478" i="2" s="1"/>
  <c r="AB4476" i="2"/>
  <c r="AC4476" i="2"/>
  <c r="AE4476" i="2" s="1"/>
  <c r="AG4476" i="2" s="1"/>
  <c r="AB4474" i="2"/>
  <c r="AC4474" i="2"/>
  <c r="AE4474" i="2" s="1"/>
  <c r="AB4472" i="2"/>
  <c r="AC4472" i="2"/>
  <c r="AE4472" i="2" s="1"/>
  <c r="AB4470" i="2"/>
  <c r="AC4470" i="2"/>
  <c r="AE4470" i="2" s="1"/>
  <c r="AG4470" i="2" s="1"/>
  <c r="AB4468" i="2"/>
  <c r="AC4468" i="2"/>
  <c r="AE4468" i="2" s="1"/>
  <c r="AF4468" i="2" s="1"/>
  <c r="AB4466" i="2"/>
  <c r="AC4466" i="2"/>
  <c r="AE4466" i="2" s="1"/>
  <c r="AB4464" i="2"/>
  <c r="AC4464" i="2"/>
  <c r="AE4464" i="2" s="1"/>
  <c r="AF4464" i="2" s="1"/>
  <c r="AB4462" i="2"/>
  <c r="AC4462" i="2"/>
  <c r="AE4462" i="2" s="1"/>
  <c r="AG4462" i="2" s="1"/>
  <c r="AB4460" i="2"/>
  <c r="AC4460" i="2"/>
  <c r="AE4460" i="2" s="1"/>
  <c r="AB4458" i="2"/>
  <c r="AC4458" i="2"/>
  <c r="AE4458" i="2" s="1"/>
  <c r="AF4458" i="2" s="1"/>
  <c r="AB4456" i="2"/>
  <c r="AC4456" i="2"/>
  <c r="AE4456" i="2" s="1"/>
  <c r="AG4456" i="2" s="1"/>
  <c r="AB4454" i="2"/>
  <c r="AC4454" i="2"/>
  <c r="AE4454" i="2" s="1"/>
  <c r="AF4454" i="2" s="1"/>
  <c r="AB4452" i="2"/>
  <c r="AC4452" i="2"/>
  <c r="AE4452" i="2" s="1"/>
  <c r="AG4452" i="2" s="1"/>
  <c r="AB4450" i="2"/>
  <c r="AC4450" i="2"/>
  <c r="AE4450" i="2" s="1"/>
  <c r="AB4448" i="2"/>
  <c r="AC4448" i="2"/>
  <c r="AE4448" i="2" s="1"/>
  <c r="AB4446" i="2"/>
  <c r="AC4446" i="2"/>
  <c r="AE4446" i="2" s="1"/>
  <c r="AG4446" i="2" s="1"/>
  <c r="AB4444" i="2"/>
  <c r="AC4444" i="2"/>
  <c r="AE4444" i="2" s="1"/>
  <c r="AF4444" i="2" s="1"/>
  <c r="AB4442" i="2"/>
  <c r="AC4442" i="2"/>
  <c r="AE4442" i="2" s="1"/>
  <c r="AF4442" i="2" s="1"/>
  <c r="AB4440" i="2"/>
  <c r="AC4440" i="2"/>
  <c r="AE4440" i="2" s="1"/>
  <c r="AF4440" i="2" s="1"/>
  <c r="AB4438" i="2"/>
  <c r="AC4438" i="2"/>
  <c r="AE4438" i="2" s="1"/>
  <c r="AG4438" i="2" s="1"/>
  <c r="AB4436" i="2"/>
  <c r="AC4436" i="2"/>
  <c r="AE4436" i="2" s="1"/>
  <c r="AB4434" i="2"/>
  <c r="AC4434" i="2"/>
  <c r="AE4434" i="2" s="1"/>
  <c r="AB4432" i="2"/>
  <c r="AC4432" i="2"/>
  <c r="AE4432" i="2" s="1"/>
  <c r="AG4432" i="2" s="1"/>
  <c r="AB4430" i="2"/>
  <c r="AC4430" i="2"/>
  <c r="AE4430" i="2" s="1"/>
  <c r="AF4430" i="2" s="1"/>
  <c r="AB4428" i="2"/>
  <c r="AC4428" i="2"/>
  <c r="AE4428" i="2" s="1"/>
  <c r="AG4428" i="2" s="1"/>
  <c r="AB4426" i="2"/>
  <c r="AC4426" i="2"/>
  <c r="AE4426" i="2" s="1"/>
  <c r="AB4424" i="2"/>
  <c r="AC4424" i="2"/>
  <c r="AE4424" i="2" s="1"/>
  <c r="AB4422" i="2"/>
  <c r="AC4422" i="2"/>
  <c r="AE4422" i="2" s="1"/>
  <c r="AG4422" i="2" s="1"/>
  <c r="AB4420" i="2"/>
  <c r="AC4420" i="2"/>
  <c r="AE4420" i="2" s="1"/>
  <c r="AF4420" i="2" s="1"/>
  <c r="AB4418" i="2"/>
  <c r="AC4418" i="2"/>
  <c r="AE4418" i="2" s="1"/>
  <c r="AB4416" i="2"/>
  <c r="AC4416" i="2"/>
  <c r="AE4416" i="2" s="1"/>
  <c r="AF4416" i="2" s="1"/>
  <c r="AB4414" i="2"/>
  <c r="AC4414" i="2"/>
  <c r="AE4414" i="2" s="1"/>
  <c r="AG4414" i="2" s="1"/>
  <c r="W4410" i="2"/>
  <c r="X4410" i="2" s="1"/>
  <c r="W4406" i="2"/>
  <c r="X4406" i="2" s="1"/>
  <c r="W4402" i="2"/>
  <c r="X4402" i="2" s="1"/>
  <c r="W4398" i="2"/>
  <c r="X4398" i="2" s="1"/>
  <c r="W4394" i="2"/>
  <c r="X4394" i="2" s="1"/>
  <c r="W4390" i="2"/>
  <c r="X4390" i="2" s="1"/>
  <c r="W4386" i="2"/>
  <c r="X4386" i="2" s="1"/>
  <c r="W4382" i="2"/>
  <c r="X4382" i="2" s="1"/>
  <c r="W4378" i="2"/>
  <c r="X4378" i="2" s="1"/>
  <c r="W4374" i="2"/>
  <c r="X4374" i="2" s="1"/>
  <c r="W4370" i="2"/>
  <c r="X4370" i="2" s="1"/>
  <c r="W4366" i="2"/>
  <c r="X4366" i="2" s="1"/>
  <c r="W4362" i="2"/>
  <c r="X4362" i="2" s="1"/>
  <c r="W4358" i="2"/>
  <c r="X4358" i="2" s="1"/>
  <c r="AG4356" i="2"/>
  <c r="W4352" i="2"/>
  <c r="X4352" i="2" s="1"/>
  <c r="W4348" i="2"/>
  <c r="X4348" i="2" s="1"/>
  <c r="W4344" i="2"/>
  <c r="X4344" i="2" s="1"/>
  <c r="W4340" i="2"/>
  <c r="X4340" i="2" s="1"/>
  <c r="W4336" i="2"/>
  <c r="X4336" i="2" s="1"/>
  <c r="W4332" i="2"/>
  <c r="X4332" i="2" s="1"/>
  <c r="W4328" i="2"/>
  <c r="X4328" i="2" s="1"/>
  <c r="W4324" i="2"/>
  <c r="X4324" i="2" s="1"/>
  <c r="W4320" i="2"/>
  <c r="X4320" i="2" s="1"/>
  <c r="W4316" i="2"/>
  <c r="X4316" i="2" s="1"/>
  <c r="W4312" i="2"/>
  <c r="X4312" i="2" s="1"/>
  <c r="W4308" i="2"/>
  <c r="X4308" i="2" s="1"/>
  <c r="W4304" i="2"/>
  <c r="X4304" i="2" s="1"/>
  <c r="W4300" i="2"/>
  <c r="X4300" i="2" s="1"/>
  <c r="W4296" i="2"/>
  <c r="X4296" i="2" s="1"/>
  <c r="W4146" i="2"/>
  <c r="X4146" i="2" s="1"/>
  <c r="AE4137" i="2"/>
  <c r="AG4137" i="2" s="1"/>
  <c r="AG4136" i="2"/>
  <c r="AF4136" i="2"/>
  <c r="W4136" i="2"/>
  <c r="X4136" i="2" s="1"/>
  <c r="AC4135" i="2"/>
  <c r="AE4135" i="2" s="1"/>
  <c r="V4135" i="2"/>
  <c r="AB4135" i="2"/>
  <c r="AG4134" i="2"/>
  <c r="W4134" i="2"/>
  <c r="X4134" i="2" s="1"/>
  <c r="AF4134" i="2"/>
  <c r="W4129" i="2"/>
  <c r="X4129" i="2" s="1"/>
  <c r="AE4121" i="2"/>
  <c r="AG4121" i="2" s="1"/>
  <c r="AG4120" i="2"/>
  <c r="AF4120" i="2"/>
  <c r="W4120" i="2"/>
  <c r="X4120" i="2" s="1"/>
  <c r="AC4119" i="2"/>
  <c r="AE4119" i="2" s="1"/>
  <c r="V4119" i="2"/>
  <c r="AB4119" i="2"/>
  <c r="AG4118" i="2"/>
  <c r="W4118" i="2"/>
  <c r="X4118" i="2" s="1"/>
  <c r="AF4118" i="2"/>
  <c r="W4113" i="2"/>
  <c r="X4113" i="2" s="1"/>
  <c r="W4056" i="2"/>
  <c r="X4056" i="2" s="1"/>
  <c r="W4048" i="2"/>
  <c r="X4048" i="2" s="1"/>
  <c r="W4040" i="2"/>
  <c r="X4040" i="2" s="1"/>
  <c r="W4032" i="2"/>
  <c r="X4032" i="2" s="1"/>
  <c r="W4024" i="2"/>
  <c r="X4024" i="2" s="1"/>
  <c r="W4016" i="2"/>
  <c r="X4016" i="2" s="1"/>
  <c r="W4008" i="2"/>
  <c r="X4008" i="2" s="1"/>
  <c r="W4000" i="2"/>
  <c r="X4000" i="2" s="1"/>
  <c r="W3992" i="2"/>
  <c r="X3992" i="2" s="1"/>
  <c r="W3984" i="2"/>
  <c r="X3984" i="2" s="1"/>
  <c r="AG3977" i="2"/>
  <c r="W3977" i="2"/>
  <c r="X3977" i="2" s="1"/>
  <c r="AG3973" i="2"/>
  <c r="W3973" i="2"/>
  <c r="X3973" i="2" s="1"/>
  <c r="AG3837" i="2"/>
  <c r="W3837" i="2"/>
  <c r="X3837" i="2" s="1"/>
  <c r="D6267" i="2"/>
  <c r="AC6039" i="2"/>
  <c r="AE6039" i="2" s="1"/>
  <c r="AC6038" i="2"/>
  <c r="AE6038" i="2" s="1"/>
  <c r="AC6037" i="2"/>
  <c r="AE6037" i="2" s="1"/>
  <c r="AC6036" i="2"/>
  <c r="AE6036" i="2" s="1"/>
  <c r="AC6035" i="2"/>
  <c r="AE6035" i="2" s="1"/>
  <c r="AC6034" i="2"/>
  <c r="AE6034" i="2" s="1"/>
  <c r="AC6033" i="2"/>
  <c r="AE6033" i="2" s="1"/>
  <c r="AC6032" i="2"/>
  <c r="AE6032" i="2" s="1"/>
  <c r="AC5875" i="2"/>
  <c r="AE5875" i="2" s="1"/>
  <c r="AC5874" i="2"/>
  <c r="AE5874" i="2" s="1"/>
  <c r="AC5873" i="2"/>
  <c r="AE5873" i="2" s="1"/>
  <c r="AC5872" i="2"/>
  <c r="AE5872" i="2" s="1"/>
  <c r="AC5871" i="2"/>
  <c r="AE5871" i="2" s="1"/>
  <c r="AC5870" i="2"/>
  <c r="AE5870" i="2" s="1"/>
  <c r="AC5869" i="2"/>
  <c r="AE5869" i="2" s="1"/>
  <c r="AC5868" i="2"/>
  <c r="AE5868" i="2" s="1"/>
  <c r="AC5867" i="2"/>
  <c r="AE5867" i="2" s="1"/>
  <c r="AC5866" i="2"/>
  <c r="AE5866" i="2" s="1"/>
  <c r="AC5865" i="2"/>
  <c r="AE5865" i="2" s="1"/>
  <c r="AC5864" i="2"/>
  <c r="AE5864" i="2" s="1"/>
  <c r="AC5863" i="2"/>
  <c r="AE5863" i="2" s="1"/>
  <c r="AC5862" i="2"/>
  <c r="AE5862" i="2" s="1"/>
  <c r="AC5861" i="2"/>
  <c r="AE5861" i="2" s="1"/>
  <c r="AC5860" i="2"/>
  <c r="AE5860" i="2" s="1"/>
  <c r="AC5859" i="2"/>
  <c r="AE5859" i="2" s="1"/>
  <c r="AC5858" i="2"/>
  <c r="AE5858" i="2" s="1"/>
  <c r="AC5857" i="2"/>
  <c r="AE5857" i="2" s="1"/>
  <c r="AC5856" i="2"/>
  <c r="AE5856" i="2" s="1"/>
  <c r="AC5855" i="2"/>
  <c r="AE5855" i="2" s="1"/>
  <c r="AC5854" i="2"/>
  <c r="AE5854" i="2" s="1"/>
  <c r="AC5853" i="2"/>
  <c r="AE5853" i="2" s="1"/>
  <c r="AC5852" i="2"/>
  <c r="AE5852" i="2" s="1"/>
  <c r="AC5851" i="2"/>
  <c r="AE5851" i="2" s="1"/>
  <c r="AC5850" i="2"/>
  <c r="AE5850" i="2" s="1"/>
  <c r="AC5849" i="2"/>
  <c r="AE5849" i="2" s="1"/>
  <c r="AC5848" i="2"/>
  <c r="AE5848" i="2" s="1"/>
  <c r="AC5847" i="2"/>
  <c r="AE5847" i="2" s="1"/>
  <c r="AC5846" i="2"/>
  <c r="AE5846" i="2" s="1"/>
  <c r="AC5845" i="2"/>
  <c r="AE5845" i="2" s="1"/>
  <c r="AC5844" i="2"/>
  <c r="AE5844" i="2" s="1"/>
  <c r="AC5843" i="2"/>
  <c r="AE5843" i="2" s="1"/>
  <c r="AC5842" i="2"/>
  <c r="AE5842" i="2" s="1"/>
  <c r="AC5841" i="2"/>
  <c r="AE5841" i="2" s="1"/>
  <c r="AC5840" i="2"/>
  <c r="AE5840" i="2" s="1"/>
  <c r="AC5839" i="2"/>
  <c r="AE5839" i="2" s="1"/>
  <c r="AC5838" i="2"/>
  <c r="AE5838" i="2" s="1"/>
  <c r="AC5837" i="2"/>
  <c r="AE5837" i="2" s="1"/>
  <c r="AC5836" i="2"/>
  <c r="AE5836" i="2" s="1"/>
  <c r="AC5835" i="2"/>
  <c r="AE5835" i="2" s="1"/>
  <c r="AC5834" i="2"/>
  <c r="AE5834" i="2" s="1"/>
  <c r="AC5833" i="2"/>
  <c r="AE5833" i="2" s="1"/>
  <c r="AC5832" i="2"/>
  <c r="AE5832" i="2" s="1"/>
  <c r="AC5831" i="2"/>
  <c r="AE5831" i="2" s="1"/>
  <c r="AC5830" i="2"/>
  <c r="AE5830" i="2" s="1"/>
  <c r="AC5829" i="2"/>
  <c r="AE5829" i="2" s="1"/>
  <c r="AC5828" i="2"/>
  <c r="AE5828" i="2" s="1"/>
  <c r="AC5827" i="2"/>
  <c r="AE5827" i="2" s="1"/>
  <c r="AC5826" i="2"/>
  <c r="AE5826" i="2" s="1"/>
  <c r="AC5825" i="2"/>
  <c r="AE5825" i="2" s="1"/>
  <c r="AC5824" i="2"/>
  <c r="AE5824" i="2" s="1"/>
  <c r="AC5823" i="2"/>
  <c r="AE5823" i="2" s="1"/>
  <c r="AC5822" i="2"/>
  <c r="AE5822" i="2" s="1"/>
  <c r="AC5821" i="2"/>
  <c r="AE5821" i="2" s="1"/>
  <c r="AC5820" i="2"/>
  <c r="AE5820" i="2" s="1"/>
  <c r="AC5819" i="2"/>
  <c r="AE5819" i="2" s="1"/>
  <c r="AC5818" i="2"/>
  <c r="AE5818" i="2" s="1"/>
  <c r="AC5817" i="2"/>
  <c r="AE5817" i="2" s="1"/>
  <c r="AC5816" i="2"/>
  <c r="AE5816" i="2" s="1"/>
  <c r="AC5815" i="2"/>
  <c r="AE5815" i="2" s="1"/>
  <c r="AC5814" i="2"/>
  <c r="AE5814" i="2" s="1"/>
  <c r="AC5813" i="2"/>
  <c r="AE5813" i="2" s="1"/>
  <c r="AC5812" i="2"/>
  <c r="AE5812" i="2" s="1"/>
  <c r="AC5811" i="2"/>
  <c r="AE5811" i="2" s="1"/>
  <c r="AC5810" i="2"/>
  <c r="AE5810" i="2" s="1"/>
  <c r="AC5809" i="2"/>
  <c r="AE5809" i="2" s="1"/>
  <c r="AC5808" i="2"/>
  <c r="AE5808" i="2" s="1"/>
  <c r="AC5807" i="2"/>
  <c r="AE5807" i="2" s="1"/>
  <c r="AC5806" i="2"/>
  <c r="AE5806" i="2" s="1"/>
  <c r="AC5805" i="2"/>
  <c r="AE5805" i="2" s="1"/>
  <c r="AC5804" i="2"/>
  <c r="AE5804" i="2" s="1"/>
  <c r="AC5803" i="2"/>
  <c r="AE5803" i="2" s="1"/>
  <c r="AC5802" i="2"/>
  <c r="AE5802" i="2" s="1"/>
  <c r="AC5801" i="2"/>
  <c r="AE5801" i="2" s="1"/>
  <c r="AC5800" i="2"/>
  <c r="AE5800" i="2" s="1"/>
  <c r="AC5799" i="2"/>
  <c r="AE5799" i="2" s="1"/>
  <c r="AC5798" i="2"/>
  <c r="AE5798" i="2" s="1"/>
  <c r="AC5797" i="2"/>
  <c r="AE5797" i="2" s="1"/>
  <c r="AC5796" i="2"/>
  <c r="AE5796" i="2" s="1"/>
  <c r="AC5795" i="2"/>
  <c r="AE5795" i="2" s="1"/>
  <c r="AC5794" i="2"/>
  <c r="AE5794" i="2" s="1"/>
  <c r="AC5793" i="2"/>
  <c r="AE5793" i="2" s="1"/>
  <c r="AC5792" i="2"/>
  <c r="AE5792" i="2" s="1"/>
  <c r="AC5791" i="2"/>
  <c r="AE5791" i="2" s="1"/>
  <c r="AC5790" i="2"/>
  <c r="AE5790" i="2" s="1"/>
  <c r="AC5789" i="2"/>
  <c r="AE5789" i="2" s="1"/>
  <c r="AC5788" i="2"/>
  <c r="AE5788" i="2" s="1"/>
  <c r="AC5545" i="2"/>
  <c r="AE5545" i="2" s="1"/>
  <c r="AC5544" i="2"/>
  <c r="AE5544" i="2" s="1"/>
  <c r="AC5543" i="2"/>
  <c r="AE5543" i="2" s="1"/>
  <c r="AC5542" i="2"/>
  <c r="AE5542" i="2" s="1"/>
  <c r="AC5541" i="2"/>
  <c r="AE5541" i="2" s="1"/>
  <c r="AC5540" i="2"/>
  <c r="AE5540" i="2" s="1"/>
  <c r="AC5539" i="2"/>
  <c r="AE5539" i="2" s="1"/>
  <c r="AC5538" i="2"/>
  <c r="AE5538" i="2" s="1"/>
  <c r="AC4986" i="2"/>
  <c r="AE4986" i="2" s="1"/>
  <c r="AC4809" i="2"/>
  <c r="AE4809" i="2" s="1"/>
  <c r="AF4809" i="2" s="1"/>
  <c r="AC4805" i="2"/>
  <c r="AE4805" i="2" s="1"/>
  <c r="AF4805" i="2" s="1"/>
  <c r="AC4801" i="2"/>
  <c r="AE4801" i="2" s="1"/>
  <c r="AF4801" i="2" s="1"/>
  <c r="AC4797" i="2"/>
  <c r="AE4797" i="2" s="1"/>
  <c r="AF4797" i="2" s="1"/>
  <c r="AC4793" i="2"/>
  <c r="AE4793" i="2" s="1"/>
  <c r="AF4793" i="2" s="1"/>
  <c r="AC4789" i="2"/>
  <c r="AE4789" i="2" s="1"/>
  <c r="AG4789" i="2" s="1"/>
  <c r="AC4785" i="2"/>
  <c r="AE4785" i="2" s="1"/>
  <c r="AG4785" i="2" s="1"/>
  <c r="AC4781" i="2"/>
  <c r="AE4781" i="2" s="1"/>
  <c r="AG4781" i="2" s="1"/>
  <c r="AC4777" i="2"/>
  <c r="AE4777" i="2" s="1"/>
  <c r="AF4777" i="2" s="1"/>
  <c r="AC4773" i="2"/>
  <c r="AE4773" i="2" s="1"/>
  <c r="AF4773" i="2" s="1"/>
  <c r="AC4769" i="2"/>
  <c r="AE4769" i="2" s="1"/>
  <c r="AF4769" i="2" s="1"/>
  <c r="AC4765" i="2"/>
  <c r="AE4765" i="2" s="1"/>
  <c r="AF4765" i="2" s="1"/>
  <c r="AC4761" i="2"/>
  <c r="AE4761" i="2" s="1"/>
  <c r="AF4761" i="2" s="1"/>
  <c r="AC4757" i="2"/>
  <c r="AE4757" i="2" s="1"/>
  <c r="AG4757" i="2" s="1"/>
  <c r="AC4753" i="2"/>
  <c r="AE4753" i="2" s="1"/>
  <c r="AG4753" i="2" s="1"/>
  <c r="AC4749" i="2"/>
  <c r="AE4749" i="2" s="1"/>
  <c r="AG4749" i="2" s="1"/>
  <c r="AC4745" i="2"/>
  <c r="AE4745" i="2" s="1"/>
  <c r="AF4745" i="2" s="1"/>
  <c r="AC4741" i="2"/>
  <c r="AE4741" i="2" s="1"/>
  <c r="AF4741" i="2" s="1"/>
  <c r="AC4737" i="2"/>
  <c r="AE4737" i="2" s="1"/>
  <c r="AF4737" i="2" s="1"/>
  <c r="AC4733" i="2"/>
  <c r="AE4733" i="2" s="1"/>
  <c r="AF4733" i="2" s="1"/>
  <c r="AC4729" i="2"/>
  <c r="AE4729" i="2" s="1"/>
  <c r="AF4729" i="2" s="1"/>
  <c r="AC4725" i="2"/>
  <c r="AE4725" i="2" s="1"/>
  <c r="AG4725" i="2" s="1"/>
  <c r="AC4721" i="2"/>
  <c r="AE4721" i="2" s="1"/>
  <c r="AG4721" i="2" s="1"/>
  <c r="AC4717" i="2"/>
  <c r="AE4717" i="2" s="1"/>
  <c r="AG4717" i="2" s="1"/>
  <c r="AC4610" i="2"/>
  <c r="AE4610" i="2" s="1"/>
  <c r="AF4610" i="2" s="1"/>
  <c r="AC4606" i="2"/>
  <c r="AE4606" i="2" s="1"/>
  <c r="AF4606" i="2" s="1"/>
  <c r="AC4602" i="2"/>
  <c r="AE4602" i="2" s="1"/>
  <c r="AF4602" i="2" s="1"/>
  <c r="AB4599" i="2"/>
  <c r="AB4595" i="2"/>
  <c r="AC4592" i="2"/>
  <c r="AE4592" i="2" s="1"/>
  <c r="AF4592" i="2" s="1"/>
  <c r="AC4588" i="2"/>
  <c r="AE4588" i="2" s="1"/>
  <c r="AG4588" i="2" s="1"/>
  <c r="AC4584" i="2"/>
  <c r="AE4584" i="2" s="1"/>
  <c r="AF4584" i="2" s="1"/>
  <c r="AC4580" i="2"/>
  <c r="AE4580" i="2" s="1"/>
  <c r="AF4580" i="2" s="1"/>
  <c r="AC4576" i="2"/>
  <c r="AE4576" i="2" s="1"/>
  <c r="AG4576" i="2" s="1"/>
  <c r="AC4572" i="2"/>
  <c r="AE4572" i="2" s="1"/>
  <c r="AF4572" i="2" s="1"/>
  <c r="W4355" i="2"/>
  <c r="X4355" i="2" s="1"/>
  <c r="W4351" i="2"/>
  <c r="X4351" i="2" s="1"/>
  <c r="W4347" i="2"/>
  <c r="X4347" i="2" s="1"/>
  <c r="W4343" i="2"/>
  <c r="X4343" i="2" s="1"/>
  <c r="W4339" i="2"/>
  <c r="X4339" i="2" s="1"/>
  <c r="W4335" i="2"/>
  <c r="X4335" i="2" s="1"/>
  <c r="W4331" i="2"/>
  <c r="X4331" i="2" s="1"/>
  <c r="W4327" i="2"/>
  <c r="X4327" i="2" s="1"/>
  <c r="W4323" i="2"/>
  <c r="X4323" i="2" s="1"/>
  <c r="W4319" i="2"/>
  <c r="X4319" i="2" s="1"/>
  <c r="W4315" i="2"/>
  <c r="X4315" i="2" s="1"/>
  <c r="W4311" i="2"/>
  <c r="X4311" i="2" s="1"/>
  <c r="W4307" i="2"/>
  <c r="X4307" i="2" s="1"/>
  <c r="W4303" i="2"/>
  <c r="X4303" i="2" s="1"/>
  <c r="W4299" i="2"/>
  <c r="X4299" i="2" s="1"/>
  <c r="W4295" i="2"/>
  <c r="X4295" i="2" s="1"/>
  <c r="W4145" i="2"/>
  <c r="X4145" i="2" s="1"/>
  <c r="AG4124" i="2"/>
  <c r="AF4124" i="2"/>
  <c r="W4124" i="2"/>
  <c r="X4124" i="2" s="1"/>
  <c r="AC4123" i="2"/>
  <c r="AE4123" i="2" s="1"/>
  <c r="V4123" i="2"/>
  <c r="AB4123" i="2"/>
  <c r="AG4122" i="2"/>
  <c r="W4122" i="2"/>
  <c r="X4122" i="2" s="1"/>
  <c r="AF4122" i="2"/>
  <c r="AF4121" i="2"/>
  <c r="W4108" i="2"/>
  <c r="X4108" i="2" s="1"/>
  <c r="AG4108" i="2"/>
  <c r="AF4108" i="2"/>
  <c r="W4107" i="2"/>
  <c r="X4107" i="2" s="1"/>
  <c r="W4105" i="2"/>
  <c r="X4105" i="2" s="1"/>
  <c r="W4104" i="2"/>
  <c r="X4104" i="2" s="1"/>
  <c r="W4102" i="2"/>
  <c r="X4102" i="2" s="1"/>
  <c r="W4101" i="2"/>
  <c r="X4101" i="2" s="1"/>
  <c r="W4100" i="2"/>
  <c r="X4100" i="2" s="1"/>
  <c r="W4099" i="2"/>
  <c r="X4099" i="2" s="1"/>
  <c r="W4098" i="2"/>
  <c r="X4098" i="2" s="1"/>
  <c r="W4097" i="2"/>
  <c r="X4097" i="2" s="1"/>
  <c r="W4096" i="2"/>
  <c r="X4096" i="2" s="1"/>
  <c r="W4094" i="2"/>
  <c r="X4094" i="2" s="1"/>
  <c r="W4093" i="2"/>
  <c r="X4093" i="2" s="1"/>
  <c r="W4092" i="2"/>
  <c r="X4092" i="2" s="1"/>
  <c r="W4091" i="2"/>
  <c r="X4091" i="2" s="1"/>
  <c r="W4090" i="2"/>
  <c r="X4090" i="2" s="1"/>
  <c r="W4089" i="2"/>
  <c r="X4089" i="2" s="1"/>
  <c r="W4088" i="2"/>
  <c r="X4088" i="2" s="1"/>
  <c r="W4087" i="2"/>
  <c r="X4087" i="2" s="1"/>
  <c r="W4086" i="2"/>
  <c r="X4086" i="2" s="1"/>
  <c r="W4085" i="2"/>
  <c r="X4085" i="2" s="1"/>
  <c r="W4084" i="2"/>
  <c r="X4084" i="2" s="1"/>
  <c r="W4083" i="2"/>
  <c r="X4083" i="2" s="1"/>
  <c r="W4082" i="2"/>
  <c r="X4082" i="2" s="1"/>
  <c r="W4081" i="2"/>
  <c r="X4081" i="2" s="1"/>
  <c r="W4080" i="2"/>
  <c r="X4080" i="2" s="1"/>
  <c r="W4079" i="2"/>
  <c r="X4079" i="2" s="1"/>
  <c r="W4078" i="2"/>
  <c r="X4078" i="2" s="1"/>
  <c r="W4077" i="2"/>
  <c r="X4077" i="2" s="1"/>
  <c r="W4076" i="2"/>
  <c r="X4076" i="2" s="1"/>
  <c r="W4075" i="2"/>
  <c r="X4075" i="2" s="1"/>
  <c r="W4074" i="2"/>
  <c r="X4074" i="2" s="1"/>
  <c r="W4073" i="2"/>
  <c r="X4073" i="2" s="1"/>
  <c r="W4072" i="2"/>
  <c r="X4072" i="2" s="1"/>
  <c r="W4071" i="2"/>
  <c r="X4071" i="2" s="1"/>
  <c r="W4069" i="2"/>
  <c r="X4069" i="2" s="1"/>
  <c r="W4068" i="2"/>
  <c r="X4068" i="2" s="1"/>
  <c r="W4066" i="2"/>
  <c r="X4066" i="2" s="1"/>
  <c r="W4065" i="2"/>
  <c r="X4065" i="2" s="1"/>
  <c r="W4064" i="2"/>
  <c r="X4064" i="2" s="1"/>
  <c r="W4063" i="2"/>
  <c r="X4063" i="2" s="1"/>
  <c r="W4062" i="2"/>
  <c r="X4062" i="2" s="1"/>
  <c r="W4061" i="2"/>
  <c r="X4061" i="2" s="1"/>
  <c r="W4060" i="2"/>
  <c r="X4060" i="2" s="1"/>
  <c r="W4058" i="2"/>
  <c r="X4058" i="2" s="1"/>
  <c r="W4057" i="2"/>
  <c r="X4057" i="2" s="1"/>
  <c r="W4054" i="2"/>
  <c r="X4054" i="2" s="1"/>
  <c r="W4046" i="2"/>
  <c r="X4046" i="2" s="1"/>
  <c r="W4038" i="2"/>
  <c r="X4038" i="2" s="1"/>
  <c r="W4030" i="2"/>
  <c r="X4030" i="2" s="1"/>
  <c r="W4022" i="2"/>
  <c r="X4022" i="2" s="1"/>
  <c r="W3998" i="2"/>
  <c r="X3998" i="2" s="1"/>
  <c r="W3990" i="2"/>
  <c r="X3990" i="2" s="1"/>
  <c r="W3982" i="2"/>
  <c r="X3982" i="2" s="1"/>
  <c r="AG3978" i="2"/>
  <c r="W3978" i="2"/>
  <c r="X3978" i="2" s="1"/>
  <c r="AG3974" i="2"/>
  <c r="AG3838" i="2"/>
  <c r="W3838" i="2"/>
  <c r="X3838" i="2" s="1"/>
  <c r="AG4811" i="2"/>
  <c r="AC4808" i="2"/>
  <c r="AE4808" i="2" s="1"/>
  <c r="V4808" i="2"/>
  <c r="AC4804" i="2"/>
  <c r="AE4804" i="2" s="1"/>
  <c r="V4804" i="2"/>
  <c r="AC4800" i="2"/>
  <c r="AE4800" i="2" s="1"/>
  <c r="V4800" i="2"/>
  <c r="AC4796" i="2"/>
  <c r="AE4796" i="2" s="1"/>
  <c r="V4796" i="2"/>
  <c r="AC4792" i="2"/>
  <c r="AE4792" i="2" s="1"/>
  <c r="V4792" i="2"/>
  <c r="AC4788" i="2"/>
  <c r="AE4788" i="2" s="1"/>
  <c r="V4788" i="2"/>
  <c r="AC4784" i="2"/>
  <c r="AE4784" i="2" s="1"/>
  <c r="V4784" i="2"/>
  <c r="AC4780" i="2"/>
  <c r="AE4780" i="2" s="1"/>
  <c r="V4780" i="2"/>
  <c r="AC4776" i="2"/>
  <c r="AE4776" i="2" s="1"/>
  <c r="V4776" i="2"/>
  <c r="AC4772" i="2"/>
  <c r="AE4772" i="2" s="1"/>
  <c r="V4772" i="2"/>
  <c r="AC4768" i="2"/>
  <c r="AE4768" i="2" s="1"/>
  <c r="V4768" i="2"/>
  <c r="AC4764" i="2"/>
  <c r="AE4764" i="2" s="1"/>
  <c r="V4764" i="2"/>
  <c r="AC4760" i="2"/>
  <c r="AE4760" i="2" s="1"/>
  <c r="V4760" i="2"/>
  <c r="AC4756" i="2"/>
  <c r="AE4756" i="2" s="1"/>
  <c r="V4756" i="2"/>
  <c r="AC4752" i="2"/>
  <c r="AE4752" i="2" s="1"/>
  <c r="V4752" i="2"/>
  <c r="AC4748" i="2"/>
  <c r="AE4748" i="2" s="1"/>
  <c r="V4748" i="2"/>
  <c r="AC4744" i="2"/>
  <c r="AE4744" i="2" s="1"/>
  <c r="V4744" i="2"/>
  <c r="AC4740" i="2"/>
  <c r="AE4740" i="2" s="1"/>
  <c r="V4740" i="2"/>
  <c r="AC4736" i="2"/>
  <c r="AE4736" i="2" s="1"/>
  <c r="V4736" i="2"/>
  <c r="AC4732" i="2"/>
  <c r="AE4732" i="2" s="1"/>
  <c r="V4732" i="2"/>
  <c r="AC4728" i="2"/>
  <c r="AE4728" i="2" s="1"/>
  <c r="V4728" i="2"/>
  <c r="AC4724" i="2"/>
  <c r="AE4724" i="2" s="1"/>
  <c r="V4724" i="2"/>
  <c r="AC4720" i="2"/>
  <c r="AE4720" i="2" s="1"/>
  <c r="V4720" i="2"/>
  <c r="AC4716" i="2"/>
  <c r="AE4716" i="2" s="1"/>
  <c r="V4716" i="2"/>
  <c r="AC4609" i="2"/>
  <c r="AE4609" i="2" s="1"/>
  <c r="V4609" i="2"/>
  <c r="AC4605" i="2"/>
  <c r="AE4605" i="2" s="1"/>
  <c r="V4605" i="2"/>
  <c r="AC4601" i="2"/>
  <c r="AE4601" i="2" s="1"/>
  <c r="V4601" i="2"/>
  <c r="AB4598" i="2"/>
  <c r="V4598" i="2"/>
  <c r="E4594" i="2"/>
  <c r="D4595" i="2"/>
  <c r="E4595" i="2" s="1"/>
  <c r="AC4591" i="2"/>
  <c r="AE4591" i="2" s="1"/>
  <c r="V4591" i="2"/>
  <c r="AC4587" i="2"/>
  <c r="AE4587" i="2" s="1"/>
  <c r="V4587" i="2"/>
  <c r="AC4583" i="2"/>
  <c r="AE4583" i="2" s="1"/>
  <c r="V4583" i="2"/>
  <c r="AC4579" i="2"/>
  <c r="AE4579" i="2" s="1"/>
  <c r="V4579" i="2"/>
  <c r="AC4575" i="2"/>
  <c r="AE4575" i="2" s="1"/>
  <c r="V4575" i="2"/>
  <c r="AB4571" i="2"/>
  <c r="AC4571" i="2"/>
  <c r="AE4571" i="2" s="1"/>
  <c r="AF4571" i="2" s="1"/>
  <c r="W4570" i="2"/>
  <c r="X4570" i="2" s="1"/>
  <c r="AB4569" i="2"/>
  <c r="AC4569" i="2"/>
  <c r="AE4569" i="2" s="1"/>
  <c r="AF4569" i="2" s="1"/>
  <c r="W4568" i="2"/>
  <c r="X4568" i="2" s="1"/>
  <c r="AF4568" i="2"/>
  <c r="AG4568" i="2"/>
  <c r="AB4567" i="2"/>
  <c r="AC4567" i="2"/>
  <c r="AE4567" i="2" s="1"/>
  <c r="AG4567" i="2" s="1"/>
  <c r="W4566" i="2"/>
  <c r="X4566" i="2" s="1"/>
  <c r="AF4566" i="2"/>
  <c r="AB4565" i="2"/>
  <c r="AC4565" i="2"/>
  <c r="AE4565" i="2" s="1"/>
  <c r="AG4565" i="2" s="1"/>
  <c r="W4564" i="2"/>
  <c r="X4564" i="2" s="1"/>
  <c r="AB4563" i="2"/>
  <c r="AC4563" i="2"/>
  <c r="AE4563" i="2" s="1"/>
  <c r="AG4563" i="2" s="1"/>
  <c r="W4562" i="2"/>
  <c r="X4562" i="2" s="1"/>
  <c r="AF4562" i="2"/>
  <c r="AG4562" i="2"/>
  <c r="AB4561" i="2"/>
  <c r="AC4561" i="2"/>
  <c r="AE4561" i="2" s="1"/>
  <c r="AF4561" i="2" s="1"/>
  <c r="W4560" i="2"/>
  <c r="X4560" i="2" s="1"/>
  <c r="AB4559" i="2"/>
  <c r="AC4559" i="2"/>
  <c r="AE4559" i="2" s="1"/>
  <c r="AF4559" i="2" s="1"/>
  <c r="W4558" i="2"/>
  <c r="X4558" i="2" s="1"/>
  <c r="AB4557" i="2"/>
  <c r="AC4557" i="2"/>
  <c r="AE4557" i="2" s="1"/>
  <c r="AF4557" i="2" s="1"/>
  <c r="W4556" i="2"/>
  <c r="X4556" i="2" s="1"/>
  <c r="AF4556" i="2"/>
  <c r="AG4556" i="2"/>
  <c r="AB4555" i="2"/>
  <c r="AC4555" i="2"/>
  <c r="AE4555" i="2" s="1"/>
  <c r="AF4555" i="2" s="1"/>
  <c r="W4554" i="2"/>
  <c r="X4554" i="2" s="1"/>
  <c r="AB4553" i="2"/>
  <c r="AC4553" i="2"/>
  <c r="AE4553" i="2" s="1"/>
  <c r="AF4553" i="2" s="1"/>
  <c r="W4552" i="2"/>
  <c r="X4552" i="2" s="1"/>
  <c r="AF4552" i="2"/>
  <c r="AB4551" i="2"/>
  <c r="AC4551" i="2"/>
  <c r="AE4551" i="2" s="1"/>
  <c r="AF4551" i="2" s="1"/>
  <c r="W4550" i="2"/>
  <c r="X4550" i="2" s="1"/>
  <c r="AG4550" i="2"/>
  <c r="AB4549" i="2"/>
  <c r="AC4549" i="2"/>
  <c r="AE4549" i="2" s="1"/>
  <c r="AF4549" i="2" s="1"/>
  <c r="W4548" i="2"/>
  <c r="X4548" i="2" s="1"/>
  <c r="AB4547" i="2"/>
  <c r="AC4547" i="2"/>
  <c r="AE4547" i="2" s="1"/>
  <c r="AF4547" i="2" s="1"/>
  <c r="W4546" i="2"/>
  <c r="X4546" i="2" s="1"/>
  <c r="AB4545" i="2"/>
  <c r="AC4545" i="2"/>
  <c r="AE4545" i="2" s="1"/>
  <c r="AF4545" i="2" s="1"/>
  <c r="W4544" i="2"/>
  <c r="X4544" i="2" s="1"/>
  <c r="AF4544" i="2"/>
  <c r="AG4544" i="2"/>
  <c r="AB4543" i="2"/>
  <c r="AC4543" i="2"/>
  <c r="AE4543" i="2" s="1"/>
  <c r="AG4543" i="2" s="1"/>
  <c r="W4542" i="2"/>
  <c r="X4542" i="2" s="1"/>
  <c r="AB4541" i="2"/>
  <c r="AC4541" i="2"/>
  <c r="AE4541" i="2" s="1"/>
  <c r="AF4541" i="2" s="1"/>
  <c r="W4540" i="2"/>
  <c r="X4540" i="2" s="1"/>
  <c r="AB4539" i="2"/>
  <c r="AC4539" i="2"/>
  <c r="AE4539" i="2" s="1"/>
  <c r="AG4539" i="2" s="1"/>
  <c r="W4538" i="2"/>
  <c r="X4538" i="2" s="1"/>
  <c r="AB4537" i="2"/>
  <c r="AC4537" i="2"/>
  <c r="AE4537" i="2" s="1"/>
  <c r="AF4537" i="2" s="1"/>
  <c r="W4536" i="2"/>
  <c r="X4536" i="2" s="1"/>
  <c r="AB4535" i="2"/>
  <c r="AC4535" i="2"/>
  <c r="AE4535" i="2" s="1"/>
  <c r="AF4535" i="2" s="1"/>
  <c r="W4534" i="2"/>
  <c r="X4534" i="2" s="1"/>
  <c r="AF4534" i="2"/>
  <c r="AB4533" i="2"/>
  <c r="AC4533" i="2"/>
  <c r="AE4533" i="2" s="1"/>
  <c r="AG4533" i="2" s="1"/>
  <c r="W4532" i="2"/>
  <c r="X4532" i="2" s="1"/>
  <c r="AF4532" i="2"/>
  <c r="AG4532" i="2"/>
  <c r="AB4531" i="2"/>
  <c r="AC4531" i="2"/>
  <c r="AE4531" i="2" s="1"/>
  <c r="AF4531" i="2" s="1"/>
  <c r="W4530" i="2"/>
  <c r="X4530" i="2" s="1"/>
  <c r="AF4530" i="2"/>
  <c r="AG4530" i="2"/>
  <c r="AB4529" i="2"/>
  <c r="AC4529" i="2"/>
  <c r="AE4529" i="2" s="1"/>
  <c r="AG4529" i="2" s="1"/>
  <c r="W4528" i="2"/>
  <c r="X4528" i="2" s="1"/>
  <c r="AF4528" i="2"/>
  <c r="AB4527" i="2"/>
  <c r="AC4527" i="2"/>
  <c r="AE4527" i="2" s="1"/>
  <c r="AF4527" i="2" s="1"/>
  <c r="W4526" i="2"/>
  <c r="X4526" i="2" s="1"/>
  <c r="AG4526" i="2"/>
  <c r="AB4525" i="2"/>
  <c r="AC4525" i="2"/>
  <c r="AE4525" i="2" s="1"/>
  <c r="AF4525" i="2" s="1"/>
  <c r="W4524" i="2"/>
  <c r="X4524" i="2" s="1"/>
  <c r="AF4524" i="2"/>
  <c r="AB4523" i="2"/>
  <c r="AC4523" i="2"/>
  <c r="AE4523" i="2" s="1"/>
  <c r="AF4523" i="2" s="1"/>
  <c r="W4522" i="2"/>
  <c r="X4522" i="2" s="1"/>
  <c r="AB4521" i="2"/>
  <c r="AC4521" i="2"/>
  <c r="AE4521" i="2" s="1"/>
  <c r="AF4521" i="2" s="1"/>
  <c r="W4520" i="2"/>
  <c r="X4520" i="2" s="1"/>
  <c r="AF4520" i="2"/>
  <c r="AG4520" i="2"/>
  <c r="AB4519" i="2"/>
  <c r="AC4519" i="2"/>
  <c r="AE4519" i="2" s="1"/>
  <c r="AF4519" i="2" s="1"/>
  <c r="W4518" i="2"/>
  <c r="X4518" i="2" s="1"/>
  <c r="AF4518" i="2"/>
  <c r="AB4517" i="2"/>
  <c r="AC4517" i="2"/>
  <c r="AE4517" i="2" s="1"/>
  <c r="W4516" i="2"/>
  <c r="X4516" i="2" s="1"/>
  <c r="AB4515" i="2"/>
  <c r="AC4515" i="2"/>
  <c r="AE4515" i="2" s="1"/>
  <c r="AF4515" i="2" s="1"/>
  <c r="W4514" i="2"/>
  <c r="X4514" i="2" s="1"/>
  <c r="AF4514" i="2"/>
  <c r="AG4514" i="2"/>
  <c r="AB4513" i="2"/>
  <c r="AC4513" i="2"/>
  <c r="AE4513" i="2" s="1"/>
  <c r="AF4513" i="2" s="1"/>
  <c r="W4512" i="2"/>
  <c r="X4512" i="2" s="1"/>
  <c r="AB4511" i="2"/>
  <c r="AC4511" i="2"/>
  <c r="AE4511" i="2" s="1"/>
  <c r="AG4511" i="2" s="1"/>
  <c r="W4510" i="2"/>
  <c r="X4510" i="2" s="1"/>
  <c r="AB4509" i="2"/>
  <c r="AC4509" i="2"/>
  <c r="AE4509" i="2" s="1"/>
  <c r="AF4509" i="2" s="1"/>
  <c r="W4508" i="2"/>
  <c r="X4508" i="2" s="1"/>
  <c r="AF4508" i="2"/>
  <c r="AG4508" i="2"/>
  <c r="AB4507" i="2"/>
  <c r="AC4507" i="2"/>
  <c r="AE4507" i="2" s="1"/>
  <c r="AG4507" i="2" s="1"/>
  <c r="W4506" i="2"/>
  <c r="X4506" i="2" s="1"/>
  <c r="AB4505" i="2"/>
  <c r="AC4505" i="2"/>
  <c r="AE4505" i="2" s="1"/>
  <c r="AF4505" i="2" s="1"/>
  <c r="W4504" i="2"/>
  <c r="X4504" i="2" s="1"/>
  <c r="AF4504" i="2"/>
  <c r="AB4503" i="2"/>
  <c r="AC4503" i="2"/>
  <c r="AE4503" i="2" s="1"/>
  <c r="AF4503" i="2" s="1"/>
  <c r="W4502" i="2"/>
  <c r="X4502" i="2" s="1"/>
  <c r="AG4502" i="2"/>
  <c r="AB4501" i="2"/>
  <c r="AC4501" i="2"/>
  <c r="AE4501" i="2" s="1"/>
  <c r="AG4501" i="2" s="1"/>
  <c r="W4500" i="2"/>
  <c r="X4500" i="2" s="1"/>
  <c r="AB4499" i="2"/>
  <c r="AC4499" i="2"/>
  <c r="AE4499" i="2" s="1"/>
  <c r="AF4499" i="2" s="1"/>
  <c r="W4498" i="2"/>
  <c r="X4498" i="2" s="1"/>
  <c r="AB4497" i="2"/>
  <c r="AC4497" i="2"/>
  <c r="AE4497" i="2" s="1"/>
  <c r="AG4497" i="2" s="1"/>
  <c r="W4496" i="2"/>
  <c r="X4496" i="2" s="1"/>
  <c r="AF4496" i="2"/>
  <c r="AG4496" i="2"/>
  <c r="AB4495" i="2"/>
  <c r="AC4495" i="2"/>
  <c r="AE4495" i="2" s="1"/>
  <c r="AF4495" i="2" s="1"/>
  <c r="W4494" i="2"/>
  <c r="X4494" i="2" s="1"/>
  <c r="AB4493" i="2"/>
  <c r="AC4493" i="2"/>
  <c r="AE4493" i="2" s="1"/>
  <c r="AF4493" i="2" s="1"/>
  <c r="W4492" i="2"/>
  <c r="X4492" i="2" s="1"/>
  <c r="AB4491" i="2"/>
  <c r="AC4491" i="2"/>
  <c r="AE4491" i="2" s="1"/>
  <c r="AF4491" i="2" s="1"/>
  <c r="W4490" i="2"/>
  <c r="X4490" i="2" s="1"/>
  <c r="AB4489" i="2"/>
  <c r="AC4489" i="2"/>
  <c r="AE4489" i="2" s="1"/>
  <c r="AF4489" i="2" s="1"/>
  <c r="W4488" i="2"/>
  <c r="X4488" i="2" s="1"/>
  <c r="AB4487" i="2"/>
  <c r="AC4487" i="2"/>
  <c r="AE4487" i="2" s="1"/>
  <c r="AF4487" i="2" s="1"/>
  <c r="W4486" i="2"/>
  <c r="X4486" i="2" s="1"/>
  <c r="AF4486" i="2"/>
  <c r="AB4485" i="2"/>
  <c r="AC4485" i="2"/>
  <c r="AE4485" i="2" s="1"/>
  <c r="AF4485" i="2" s="1"/>
  <c r="W4484" i="2"/>
  <c r="X4484" i="2" s="1"/>
  <c r="AF4484" i="2"/>
  <c r="AG4484" i="2"/>
  <c r="AB4483" i="2"/>
  <c r="AC4483" i="2"/>
  <c r="AE4483" i="2" s="1"/>
  <c r="AF4483" i="2" s="1"/>
  <c r="W4482" i="2"/>
  <c r="X4482" i="2" s="1"/>
  <c r="AF4482" i="2"/>
  <c r="AG4482" i="2"/>
  <c r="AB4481" i="2"/>
  <c r="AC4481" i="2"/>
  <c r="AE4481" i="2" s="1"/>
  <c r="AF4481" i="2" s="1"/>
  <c r="W4480" i="2"/>
  <c r="X4480" i="2" s="1"/>
  <c r="AF4480" i="2"/>
  <c r="AB4479" i="2"/>
  <c r="AC4479" i="2"/>
  <c r="AE4479" i="2" s="1"/>
  <c r="AG4479" i="2" s="1"/>
  <c r="W4478" i="2"/>
  <c r="X4478" i="2" s="1"/>
  <c r="AG4478" i="2"/>
  <c r="AB4477" i="2"/>
  <c r="AC4477" i="2"/>
  <c r="AE4477" i="2" s="1"/>
  <c r="AF4477" i="2" s="1"/>
  <c r="W4476" i="2"/>
  <c r="X4476" i="2" s="1"/>
  <c r="AF4476" i="2"/>
  <c r="AB4475" i="2"/>
  <c r="AC4475" i="2"/>
  <c r="AE4475" i="2" s="1"/>
  <c r="AG4475" i="2" s="1"/>
  <c r="W4474" i="2"/>
  <c r="X4474" i="2" s="1"/>
  <c r="AB4473" i="2"/>
  <c r="AC4473" i="2"/>
  <c r="AE4473" i="2" s="1"/>
  <c r="AF4473" i="2" s="1"/>
  <c r="W4472" i="2"/>
  <c r="X4472" i="2" s="1"/>
  <c r="AF4472" i="2"/>
  <c r="AG4472" i="2"/>
  <c r="AB4471" i="2"/>
  <c r="AC4471" i="2"/>
  <c r="AE4471" i="2" s="1"/>
  <c r="AF4471" i="2" s="1"/>
  <c r="W4470" i="2"/>
  <c r="X4470" i="2" s="1"/>
  <c r="AF4470" i="2"/>
  <c r="AB4469" i="2"/>
  <c r="AC4469" i="2"/>
  <c r="AE4469" i="2" s="1"/>
  <c r="AG4469" i="2" s="1"/>
  <c r="W4468" i="2"/>
  <c r="X4468" i="2" s="1"/>
  <c r="AB4467" i="2"/>
  <c r="AC4467" i="2"/>
  <c r="AE4467" i="2" s="1"/>
  <c r="AF4467" i="2" s="1"/>
  <c r="W4466" i="2"/>
  <c r="X4466" i="2" s="1"/>
  <c r="AF4466" i="2"/>
  <c r="AG4466" i="2"/>
  <c r="AB4465" i="2"/>
  <c r="AC4465" i="2"/>
  <c r="AE4465" i="2" s="1"/>
  <c r="AG4465" i="2" s="1"/>
  <c r="W4464" i="2"/>
  <c r="X4464" i="2" s="1"/>
  <c r="AB4463" i="2"/>
  <c r="AC4463" i="2"/>
  <c r="AE4463" i="2" s="1"/>
  <c r="AF4463" i="2" s="1"/>
  <c r="W4462" i="2"/>
  <c r="X4462" i="2" s="1"/>
  <c r="AB4461" i="2"/>
  <c r="AC4461" i="2"/>
  <c r="AE4461" i="2" s="1"/>
  <c r="AF4461" i="2" s="1"/>
  <c r="W4460" i="2"/>
  <c r="X4460" i="2" s="1"/>
  <c r="AF4460" i="2"/>
  <c r="AG4460" i="2"/>
  <c r="AB4459" i="2"/>
  <c r="AC4459" i="2"/>
  <c r="AE4459" i="2" s="1"/>
  <c r="AF4459" i="2" s="1"/>
  <c r="W4458" i="2"/>
  <c r="X4458" i="2" s="1"/>
  <c r="AB4457" i="2"/>
  <c r="AC4457" i="2"/>
  <c r="AE4457" i="2" s="1"/>
  <c r="AF4457" i="2" s="1"/>
  <c r="W4456" i="2"/>
  <c r="X4456" i="2" s="1"/>
  <c r="AF4456" i="2"/>
  <c r="AB4455" i="2"/>
  <c r="AC4455" i="2"/>
  <c r="AE4455" i="2" s="1"/>
  <c r="AF4455" i="2" s="1"/>
  <c r="W4454" i="2"/>
  <c r="X4454" i="2" s="1"/>
  <c r="AG4454" i="2"/>
  <c r="AB4453" i="2"/>
  <c r="AC4453" i="2"/>
  <c r="AE4453" i="2" s="1"/>
  <c r="AF4453" i="2" s="1"/>
  <c r="W4452" i="2"/>
  <c r="X4452" i="2" s="1"/>
  <c r="AB4451" i="2"/>
  <c r="AC4451" i="2"/>
  <c r="AE4451" i="2" s="1"/>
  <c r="AF4451" i="2" s="1"/>
  <c r="W4450" i="2"/>
  <c r="X4450" i="2" s="1"/>
  <c r="AB4449" i="2"/>
  <c r="AC4449" i="2"/>
  <c r="AE4449" i="2" s="1"/>
  <c r="AF4449" i="2" s="1"/>
  <c r="W4448" i="2"/>
  <c r="X4448" i="2" s="1"/>
  <c r="AF4448" i="2"/>
  <c r="AG4448" i="2"/>
  <c r="AB4447" i="2"/>
  <c r="AC4447" i="2"/>
  <c r="AE4447" i="2" s="1"/>
  <c r="AG4447" i="2" s="1"/>
  <c r="W4446" i="2"/>
  <c r="X4446" i="2" s="1"/>
  <c r="AB4445" i="2"/>
  <c r="AC4445" i="2"/>
  <c r="AE4445" i="2" s="1"/>
  <c r="AF4445" i="2" s="1"/>
  <c r="W4444" i="2"/>
  <c r="X4444" i="2" s="1"/>
  <c r="AB4443" i="2"/>
  <c r="AC4443" i="2"/>
  <c r="AE4443" i="2" s="1"/>
  <c r="AG4443" i="2" s="1"/>
  <c r="W4442" i="2"/>
  <c r="X4442" i="2" s="1"/>
  <c r="AB4441" i="2"/>
  <c r="AC4441" i="2"/>
  <c r="AE4441" i="2" s="1"/>
  <c r="AF4441" i="2" s="1"/>
  <c r="W4440" i="2"/>
  <c r="X4440" i="2" s="1"/>
  <c r="AB4439" i="2"/>
  <c r="AC4439" i="2"/>
  <c r="AE4439" i="2" s="1"/>
  <c r="AF4439" i="2" s="1"/>
  <c r="W4438" i="2"/>
  <c r="X4438" i="2" s="1"/>
  <c r="AF4438" i="2"/>
  <c r="AB4437" i="2"/>
  <c r="AC4437" i="2"/>
  <c r="AE4437" i="2" s="1"/>
  <c r="AG4437" i="2" s="1"/>
  <c r="W4436" i="2"/>
  <c r="X4436" i="2" s="1"/>
  <c r="AF4436" i="2"/>
  <c r="AG4436" i="2"/>
  <c r="AB4435" i="2"/>
  <c r="AC4435" i="2"/>
  <c r="AE4435" i="2" s="1"/>
  <c r="AF4435" i="2" s="1"/>
  <c r="W4434" i="2"/>
  <c r="X4434" i="2" s="1"/>
  <c r="AF4434" i="2"/>
  <c r="AG4434" i="2"/>
  <c r="AB4433" i="2"/>
  <c r="AC4433" i="2"/>
  <c r="AE4433" i="2" s="1"/>
  <c r="AG4433" i="2" s="1"/>
  <c r="W4432" i="2"/>
  <c r="X4432" i="2" s="1"/>
  <c r="AF4432" i="2"/>
  <c r="AB4431" i="2"/>
  <c r="AC4431" i="2"/>
  <c r="AE4431" i="2" s="1"/>
  <c r="AF4431" i="2" s="1"/>
  <c r="W4430" i="2"/>
  <c r="X4430" i="2" s="1"/>
  <c r="AG4430" i="2"/>
  <c r="AB4429" i="2"/>
  <c r="AC4429" i="2"/>
  <c r="AE4429" i="2" s="1"/>
  <c r="AF4429" i="2" s="1"/>
  <c r="W4428" i="2"/>
  <c r="X4428" i="2" s="1"/>
  <c r="AF4428" i="2"/>
  <c r="AB4427" i="2"/>
  <c r="AC4427" i="2"/>
  <c r="AE4427" i="2" s="1"/>
  <c r="AF4427" i="2" s="1"/>
  <c r="W4426" i="2"/>
  <c r="X4426" i="2" s="1"/>
  <c r="AB4425" i="2"/>
  <c r="AC4425" i="2"/>
  <c r="AE4425" i="2" s="1"/>
  <c r="AF4425" i="2" s="1"/>
  <c r="W4424" i="2"/>
  <c r="X4424" i="2" s="1"/>
  <c r="AF4424" i="2"/>
  <c r="AG4424" i="2"/>
  <c r="AB4423" i="2"/>
  <c r="AC4423" i="2"/>
  <c r="AE4423" i="2" s="1"/>
  <c r="AF4423" i="2" s="1"/>
  <c r="W4422" i="2"/>
  <c r="X4422" i="2" s="1"/>
  <c r="AF4422" i="2"/>
  <c r="AB4421" i="2"/>
  <c r="AC4421" i="2"/>
  <c r="AE4421" i="2" s="1"/>
  <c r="W4420" i="2"/>
  <c r="X4420" i="2" s="1"/>
  <c r="AB4419" i="2"/>
  <c r="AC4419" i="2"/>
  <c r="AE4419" i="2" s="1"/>
  <c r="AF4419" i="2" s="1"/>
  <c r="W4418" i="2"/>
  <c r="X4418" i="2" s="1"/>
  <c r="AF4418" i="2"/>
  <c r="AG4418" i="2"/>
  <c r="AB4417" i="2"/>
  <c r="AC4417" i="2"/>
  <c r="AE4417" i="2" s="1"/>
  <c r="AF4417" i="2" s="1"/>
  <c r="W4416" i="2"/>
  <c r="X4416" i="2" s="1"/>
  <c r="AB4415" i="2"/>
  <c r="AC4415" i="2"/>
  <c r="AE4415" i="2" s="1"/>
  <c r="AG4415" i="2" s="1"/>
  <c r="W4414" i="2"/>
  <c r="X4414" i="2" s="1"/>
  <c r="AB4413" i="2"/>
  <c r="AC4413" i="2"/>
  <c r="AE4413" i="2" s="1"/>
  <c r="AF4413" i="2" s="1"/>
  <c r="W4412" i="2"/>
  <c r="X4412" i="2" s="1"/>
  <c r="W4408" i="2"/>
  <c r="X4408" i="2" s="1"/>
  <c r="W4404" i="2"/>
  <c r="X4404" i="2" s="1"/>
  <c r="W4400" i="2"/>
  <c r="X4400" i="2" s="1"/>
  <c r="W4396" i="2"/>
  <c r="X4396" i="2" s="1"/>
  <c r="W4392" i="2"/>
  <c r="X4392" i="2" s="1"/>
  <c r="W4388" i="2"/>
  <c r="X4388" i="2" s="1"/>
  <c r="W4384" i="2"/>
  <c r="X4384" i="2" s="1"/>
  <c r="W4380" i="2"/>
  <c r="X4380" i="2" s="1"/>
  <c r="W4376" i="2"/>
  <c r="X4376" i="2" s="1"/>
  <c r="W4372" i="2"/>
  <c r="X4372" i="2" s="1"/>
  <c r="W4368" i="2"/>
  <c r="X4368" i="2" s="1"/>
  <c r="W4360" i="2"/>
  <c r="X4360" i="2" s="1"/>
  <c r="W4357" i="2"/>
  <c r="X4357" i="2" s="1"/>
  <c r="AF4357" i="2"/>
  <c r="AG4357" i="2"/>
  <c r="W4354" i="2"/>
  <c r="X4354" i="2" s="1"/>
  <c r="W4346" i="2"/>
  <c r="X4346" i="2" s="1"/>
  <c r="W4342" i="2"/>
  <c r="X4342" i="2" s="1"/>
  <c r="W4338" i="2"/>
  <c r="X4338" i="2" s="1"/>
  <c r="W4334" i="2"/>
  <c r="X4334" i="2" s="1"/>
  <c r="W4330" i="2"/>
  <c r="X4330" i="2" s="1"/>
  <c r="W4326" i="2"/>
  <c r="X4326" i="2" s="1"/>
  <c r="W4322" i="2"/>
  <c r="X4322" i="2" s="1"/>
  <c r="W4314" i="2"/>
  <c r="X4314" i="2" s="1"/>
  <c r="W4306" i="2"/>
  <c r="X4306" i="2" s="1"/>
  <c r="W4302" i="2"/>
  <c r="X4302" i="2" s="1"/>
  <c r="W4298" i="2"/>
  <c r="X4298" i="2" s="1"/>
  <c r="W4294" i="2"/>
  <c r="X4294" i="2" s="1"/>
  <c r="W4144" i="2"/>
  <c r="X4144" i="2" s="1"/>
  <c r="AG4128" i="2"/>
  <c r="AF4128" i="2"/>
  <c r="W4128" i="2"/>
  <c r="X4128" i="2" s="1"/>
  <c r="AC4127" i="2"/>
  <c r="AE4127" i="2" s="1"/>
  <c r="V4127" i="2"/>
  <c r="AB4127" i="2"/>
  <c r="AG4126" i="2"/>
  <c r="W4126" i="2"/>
  <c r="X4126" i="2" s="1"/>
  <c r="AF4126" i="2"/>
  <c r="AG4125" i="2"/>
  <c r="AF4125" i="2"/>
  <c r="AG4112" i="2"/>
  <c r="W4112" i="2"/>
  <c r="X4112" i="2" s="1"/>
  <c r="AC4111" i="2"/>
  <c r="AE4111" i="2" s="1"/>
  <c r="V4111" i="2"/>
  <c r="AB4111" i="2"/>
  <c r="AG4110" i="2"/>
  <c r="W4110" i="2"/>
  <c r="X4110" i="2" s="1"/>
  <c r="AF4110" i="2"/>
  <c r="AG4109" i="2"/>
  <c r="AF4109" i="2"/>
  <c r="W4052" i="2"/>
  <c r="X4052" i="2" s="1"/>
  <c r="W4044" i="2"/>
  <c r="X4044" i="2" s="1"/>
  <c r="W4036" i="2"/>
  <c r="X4036" i="2" s="1"/>
  <c r="W4028" i="2"/>
  <c r="X4028" i="2" s="1"/>
  <c r="W4012" i="2"/>
  <c r="X4012" i="2" s="1"/>
  <c r="W4004" i="2"/>
  <c r="X4004" i="2" s="1"/>
  <c r="W3996" i="2"/>
  <c r="X3996" i="2" s="1"/>
  <c r="W3988" i="2"/>
  <c r="X3988" i="2" s="1"/>
  <c r="W3980" i="2"/>
  <c r="X3980" i="2" s="1"/>
  <c r="AG3979" i="2"/>
  <c r="W3979" i="2"/>
  <c r="X3979" i="2" s="1"/>
  <c r="AG3975" i="2"/>
  <c r="W3975" i="2"/>
  <c r="X3975" i="2" s="1"/>
  <c r="AG3839" i="2"/>
  <c r="W3839" i="2"/>
  <c r="X3839" i="2" s="1"/>
  <c r="AG3835" i="2"/>
  <c r="W3835" i="2"/>
  <c r="X3835" i="2" s="1"/>
  <c r="AE4412" i="2"/>
  <c r="AF4412" i="2" s="1"/>
  <c r="AE4410" i="2"/>
  <c r="AG4410" i="2" s="1"/>
  <c r="AE4408" i="2"/>
  <c r="AG4408" i="2" s="1"/>
  <c r="AE4406" i="2"/>
  <c r="AG4406" i="2" s="1"/>
  <c r="AE4404" i="2"/>
  <c r="AG4404" i="2" s="1"/>
  <c r="AE4402" i="2"/>
  <c r="AF4402" i="2" s="1"/>
  <c r="AE4400" i="2"/>
  <c r="AF4400" i="2" s="1"/>
  <c r="AE4398" i="2"/>
  <c r="AF4398" i="2" s="1"/>
  <c r="AE4396" i="2"/>
  <c r="AF4396" i="2" s="1"/>
  <c r="AE4394" i="2"/>
  <c r="AG4394" i="2" s="1"/>
  <c r="AE4392" i="2"/>
  <c r="AG4392" i="2" s="1"/>
  <c r="AE4390" i="2"/>
  <c r="AG4390" i="2" s="1"/>
  <c r="AE4388" i="2"/>
  <c r="AG4388" i="2" s="1"/>
  <c r="AE4386" i="2"/>
  <c r="AF4386" i="2" s="1"/>
  <c r="AE4384" i="2"/>
  <c r="AF4384" i="2" s="1"/>
  <c r="AE4382" i="2"/>
  <c r="AF4382" i="2" s="1"/>
  <c r="AE4380" i="2"/>
  <c r="AF4380" i="2" s="1"/>
  <c r="AE4378" i="2"/>
  <c r="AG4378" i="2" s="1"/>
  <c r="AE4376" i="2"/>
  <c r="AG4376" i="2" s="1"/>
  <c r="AE4374" i="2"/>
  <c r="AG4374" i="2" s="1"/>
  <c r="AE4372" i="2"/>
  <c r="AG4372" i="2" s="1"/>
  <c r="AE4370" i="2"/>
  <c r="AF4370" i="2" s="1"/>
  <c r="AE4368" i="2"/>
  <c r="AF4368" i="2" s="1"/>
  <c r="AE4366" i="2"/>
  <c r="AE4364" i="2"/>
  <c r="AE4362" i="2"/>
  <c r="AG4362" i="2" s="1"/>
  <c r="AE4360" i="2"/>
  <c r="AG4360" i="2" s="1"/>
  <c r="AE4358" i="2"/>
  <c r="AG4358" i="2" s="1"/>
  <c r="AC4355" i="2"/>
  <c r="AE4355" i="2" s="1"/>
  <c r="AF4355" i="2" s="1"/>
  <c r="AC4354" i="2"/>
  <c r="AE4354" i="2" s="1"/>
  <c r="AF4354" i="2" s="1"/>
  <c r="AC4353" i="2"/>
  <c r="AE4353" i="2" s="1"/>
  <c r="AF4353" i="2" s="1"/>
  <c r="AC4352" i="2"/>
  <c r="AE4352" i="2" s="1"/>
  <c r="AF4352" i="2" s="1"/>
  <c r="AC4351" i="2"/>
  <c r="AE4351" i="2" s="1"/>
  <c r="AF4351" i="2" s="1"/>
  <c r="AC4350" i="2"/>
  <c r="AE4350" i="2" s="1"/>
  <c r="AF4350" i="2" s="1"/>
  <c r="AC4349" i="2"/>
  <c r="AE4349" i="2" s="1"/>
  <c r="AF4349" i="2" s="1"/>
  <c r="AC4348" i="2"/>
  <c r="AE4348" i="2" s="1"/>
  <c r="AF4348" i="2" s="1"/>
  <c r="AC4347" i="2"/>
  <c r="AE4347" i="2" s="1"/>
  <c r="AC4346" i="2"/>
  <c r="AE4346" i="2" s="1"/>
  <c r="AF4346" i="2" s="1"/>
  <c r="AC4345" i="2"/>
  <c r="AE4345" i="2" s="1"/>
  <c r="AF4345" i="2" s="1"/>
  <c r="AC4344" i="2"/>
  <c r="AE4344" i="2" s="1"/>
  <c r="AG4344" i="2" s="1"/>
  <c r="AC4343" i="2"/>
  <c r="AE4343" i="2" s="1"/>
  <c r="AG4343" i="2" s="1"/>
  <c r="AC4342" i="2"/>
  <c r="AE4342" i="2" s="1"/>
  <c r="AG4342" i="2" s="1"/>
  <c r="AC4341" i="2"/>
  <c r="AE4341" i="2" s="1"/>
  <c r="AG4341" i="2" s="1"/>
  <c r="AC4340" i="2"/>
  <c r="AE4340" i="2" s="1"/>
  <c r="AF4340" i="2" s="1"/>
  <c r="AC4339" i="2"/>
  <c r="AE4339" i="2" s="1"/>
  <c r="AF4339" i="2" s="1"/>
  <c r="AC4338" i="2"/>
  <c r="AE4338" i="2" s="1"/>
  <c r="AF4338" i="2" s="1"/>
  <c r="AC4337" i="2"/>
  <c r="AE4337" i="2" s="1"/>
  <c r="AF4337" i="2" s="1"/>
  <c r="AC4336" i="2"/>
  <c r="AE4336" i="2" s="1"/>
  <c r="AF4336" i="2" s="1"/>
  <c r="AC4335" i="2"/>
  <c r="AE4335" i="2" s="1"/>
  <c r="AF4335" i="2" s="1"/>
  <c r="AC4334" i="2"/>
  <c r="AE4334" i="2" s="1"/>
  <c r="AF4334" i="2" s="1"/>
  <c r="AC4333" i="2"/>
  <c r="AE4333" i="2" s="1"/>
  <c r="AF4333" i="2" s="1"/>
  <c r="AC4332" i="2"/>
  <c r="AE4332" i="2" s="1"/>
  <c r="AF4332" i="2" s="1"/>
  <c r="AC4331" i="2"/>
  <c r="AE4331" i="2" s="1"/>
  <c r="AF4331" i="2" s="1"/>
  <c r="AC4330" i="2"/>
  <c r="AE4330" i="2" s="1"/>
  <c r="AF4330" i="2" s="1"/>
  <c r="AC4329" i="2"/>
  <c r="AE4329" i="2" s="1"/>
  <c r="AF4329" i="2" s="1"/>
  <c r="AC4328" i="2"/>
  <c r="AE4328" i="2" s="1"/>
  <c r="AG4328" i="2" s="1"/>
  <c r="AC4327" i="2"/>
  <c r="AE4327" i="2" s="1"/>
  <c r="AG4327" i="2" s="1"/>
  <c r="AC4326" i="2"/>
  <c r="AE4326" i="2" s="1"/>
  <c r="AG4326" i="2" s="1"/>
  <c r="AC4325" i="2"/>
  <c r="AE4325" i="2" s="1"/>
  <c r="AG4325" i="2" s="1"/>
  <c r="AC4324" i="2"/>
  <c r="AE4324" i="2" s="1"/>
  <c r="AF4324" i="2" s="1"/>
  <c r="AC4323" i="2"/>
  <c r="AE4323" i="2" s="1"/>
  <c r="AF4323" i="2" s="1"/>
  <c r="AC4322" i="2"/>
  <c r="AE4322" i="2" s="1"/>
  <c r="AF4322" i="2" s="1"/>
  <c r="AC4321" i="2"/>
  <c r="AE4321" i="2" s="1"/>
  <c r="AF4321" i="2" s="1"/>
  <c r="AC4320" i="2"/>
  <c r="AE4320" i="2" s="1"/>
  <c r="AF4320" i="2" s="1"/>
  <c r="AC4319" i="2"/>
  <c r="AE4319" i="2" s="1"/>
  <c r="AF4319" i="2" s="1"/>
  <c r="AC4318" i="2"/>
  <c r="AE4318" i="2" s="1"/>
  <c r="AC4317" i="2"/>
  <c r="AE4317" i="2" s="1"/>
  <c r="AF4317" i="2" s="1"/>
  <c r="AC4316" i="2"/>
  <c r="AE4316" i="2" s="1"/>
  <c r="AF4316" i="2" s="1"/>
  <c r="AC4315" i="2"/>
  <c r="AE4315" i="2" s="1"/>
  <c r="AF4315" i="2" s="1"/>
  <c r="AC4314" i="2"/>
  <c r="AE4314" i="2" s="1"/>
  <c r="AF4314" i="2" s="1"/>
  <c r="AC4313" i="2"/>
  <c r="AE4313" i="2" s="1"/>
  <c r="AF4313" i="2" s="1"/>
  <c r="AC4312" i="2"/>
  <c r="AE4312" i="2" s="1"/>
  <c r="AG4312" i="2" s="1"/>
  <c r="AC4311" i="2"/>
  <c r="AE4311" i="2" s="1"/>
  <c r="AG4311" i="2" s="1"/>
  <c r="AC4310" i="2"/>
  <c r="AE4310" i="2" s="1"/>
  <c r="AC4309" i="2"/>
  <c r="AE4309" i="2" s="1"/>
  <c r="AG4309" i="2" s="1"/>
  <c r="AC4308" i="2"/>
  <c r="AE4308" i="2" s="1"/>
  <c r="AF4308" i="2" s="1"/>
  <c r="AC4307" i="2"/>
  <c r="AE4307" i="2" s="1"/>
  <c r="AF4307" i="2" s="1"/>
  <c r="AC4306" i="2"/>
  <c r="AE4306" i="2" s="1"/>
  <c r="AC4305" i="2"/>
  <c r="AE4305" i="2" s="1"/>
  <c r="AF4305" i="2" s="1"/>
  <c r="AC4304" i="2"/>
  <c r="AE4304" i="2" s="1"/>
  <c r="AF4304" i="2" s="1"/>
  <c r="AC4303" i="2"/>
  <c r="AE4303" i="2" s="1"/>
  <c r="AF4303" i="2" s="1"/>
  <c r="AC4302" i="2"/>
  <c r="AE4302" i="2" s="1"/>
  <c r="AF4302" i="2" s="1"/>
  <c r="AC4301" i="2"/>
  <c r="AE4301" i="2" s="1"/>
  <c r="AF4301" i="2" s="1"/>
  <c r="AC4300" i="2"/>
  <c r="AE4300" i="2" s="1"/>
  <c r="AF4300" i="2" s="1"/>
  <c r="AC4299" i="2"/>
  <c r="AE4299" i="2" s="1"/>
  <c r="AF4299" i="2" s="1"/>
  <c r="AC4298" i="2"/>
  <c r="AE4298" i="2" s="1"/>
  <c r="AF4298" i="2" s="1"/>
  <c r="AC4297" i="2"/>
  <c r="AE4297" i="2" s="1"/>
  <c r="AF4297" i="2" s="1"/>
  <c r="AC4296" i="2"/>
  <c r="AE4296" i="2" s="1"/>
  <c r="AG4296" i="2" s="1"/>
  <c r="AC4295" i="2"/>
  <c r="AE4295" i="2" s="1"/>
  <c r="AG4295" i="2" s="1"/>
  <c r="AC4294" i="2"/>
  <c r="AE4294" i="2" s="1"/>
  <c r="AG4294" i="2" s="1"/>
  <c r="AC4147" i="2"/>
  <c r="AE4147" i="2" s="1"/>
  <c r="AG4147" i="2" s="1"/>
  <c r="AC4146" i="2"/>
  <c r="AE4146" i="2" s="1"/>
  <c r="AF4146" i="2" s="1"/>
  <c r="AC4145" i="2"/>
  <c r="AE4145" i="2" s="1"/>
  <c r="AF4145" i="2" s="1"/>
  <c r="AC4144" i="2"/>
  <c r="AE4144" i="2" s="1"/>
  <c r="AF4144" i="2" s="1"/>
  <c r="AG4143" i="2"/>
  <c r="AG4141" i="2"/>
  <c r="AG4139" i="2"/>
  <c r="AB4137" i="2"/>
  <c r="AB4133" i="2"/>
  <c r="AB4129" i="2"/>
  <c r="AB4125" i="2"/>
  <c r="AB4121" i="2"/>
  <c r="AB4117" i="2"/>
  <c r="AB4113" i="2"/>
  <c r="AB4109" i="2"/>
  <c r="AB4107" i="2"/>
  <c r="AC4107" i="2"/>
  <c r="AE4107" i="2" s="1"/>
  <c r="AF4107" i="2" s="1"/>
  <c r="AB4105" i="2"/>
  <c r="AC4105" i="2"/>
  <c r="AE4105" i="2" s="1"/>
  <c r="AG4105" i="2" s="1"/>
  <c r="AB4103" i="2"/>
  <c r="AC4103" i="2"/>
  <c r="AE4103" i="2" s="1"/>
  <c r="AB4101" i="2"/>
  <c r="AC4101" i="2"/>
  <c r="AE4101" i="2" s="1"/>
  <c r="AG4101" i="2" s="1"/>
  <c r="AB4099" i="2"/>
  <c r="AC4099" i="2"/>
  <c r="AE4099" i="2" s="1"/>
  <c r="AF4099" i="2" s="1"/>
  <c r="AB4097" i="2"/>
  <c r="AC4097" i="2"/>
  <c r="AE4097" i="2" s="1"/>
  <c r="AG4097" i="2" s="1"/>
  <c r="AB4095" i="2"/>
  <c r="AC4095" i="2"/>
  <c r="AE4095" i="2" s="1"/>
  <c r="AB4093" i="2"/>
  <c r="AC4093" i="2"/>
  <c r="AE4093" i="2" s="1"/>
  <c r="AG4093" i="2" s="1"/>
  <c r="AB4091" i="2"/>
  <c r="AC4091" i="2"/>
  <c r="AE4091" i="2" s="1"/>
  <c r="AF4091" i="2" s="1"/>
  <c r="AB4089" i="2"/>
  <c r="AC4089" i="2"/>
  <c r="AE4089" i="2" s="1"/>
  <c r="AG4089" i="2" s="1"/>
  <c r="AB4087" i="2"/>
  <c r="AC4087" i="2"/>
  <c r="AE4087" i="2" s="1"/>
  <c r="AF4087" i="2" s="1"/>
  <c r="AB4085" i="2"/>
  <c r="AC4085" i="2"/>
  <c r="AE4085" i="2" s="1"/>
  <c r="AG4085" i="2" s="1"/>
  <c r="AB4083" i="2"/>
  <c r="AC4083" i="2"/>
  <c r="AE4083" i="2" s="1"/>
  <c r="AF4083" i="2" s="1"/>
  <c r="AB4081" i="2"/>
  <c r="AC4081" i="2"/>
  <c r="AE4081" i="2" s="1"/>
  <c r="AG4081" i="2" s="1"/>
  <c r="AB4079" i="2"/>
  <c r="AC4079" i="2"/>
  <c r="AE4079" i="2" s="1"/>
  <c r="AF4079" i="2" s="1"/>
  <c r="AB4077" i="2"/>
  <c r="AC4077" i="2"/>
  <c r="AE4077" i="2" s="1"/>
  <c r="AG4077" i="2" s="1"/>
  <c r="AB4075" i="2"/>
  <c r="AC4075" i="2"/>
  <c r="AE4075" i="2" s="1"/>
  <c r="AF4075" i="2" s="1"/>
  <c r="AB4073" i="2"/>
  <c r="AC4073" i="2"/>
  <c r="AE4073" i="2" s="1"/>
  <c r="AG4073" i="2" s="1"/>
  <c r="AB4071" i="2"/>
  <c r="AC4071" i="2"/>
  <c r="AE4071" i="2" s="1"/>
  <c r="AF4071" i="2" s="1"/>
  <c r="AB4069" i="2"/>
  <c r="AC4069" i="2"/>
  <c r="AE4069" i="2" s="1"/>
  <c r="AG4069" i="2" s="1"/>
  <c r="AB4067" i="2"/>
  <c r="AC4067" i="2"/>
  <c r="AE4067" i="2" s="1"/>
  <c r="AB4065" i="2"/>
  <c r="AC4065" i="2"/>
  <c r="AE4065" i="2" s="1"/>
  <c r="AG4065" i="2" s="1"/>
  <c r="AB4063" i="2"/>
  <c r="AC4063" i="2"/>
  <c r="AE4063" i="2" s="1"/>
  <c r="AF4063" i="2" s="1"/>
  <c r="AB4061" i="2"/>
  <c r="AC4061" i="2"/>
  <c r="AE4061" i="2" s="1"/>
  <c r="AG4061" i="2" s="1"/>
  <c r="AB4059" i="2"/>
  <c r="AC4059" i="2"/>
  <c r="AE4059" i="2" s="1"/>
  <c r="AB4057" i="2"/>
  <c r="AC4057" i="2"/>
  <c r="AE4057" i="2" s="1"/>
  <c r="AG4057" i="2" s="1"/>
  <c r="AB4055" i="2"/>
  <c r="AC4055" i="2"/>
  <c r="AE4055" i="2" s="1"/>
  <c r="AB4053" i="2"/>
  <c r="AC4053" i="2"/>
  <c r="AE4053" i="2" s="1"/>
  <c r="AB4051" i="2"/>
  <c r="AC4051" i="2"/>
  <c r="AE4051" i="2" s="1"/>
  <c r="AF4051" i="2" s="1"/>
  <c r="AB4049" i="2"/>
  <c r="AC4049" i="2"/>
  <c r="AE4049" i="2" s="1"/>
  <c r="AB4047" i="2"/>
  <c r="AC4047" i="2"/>
  <c r="AE4047" i="2" s="1"/>
  <c r="AB4045" i="2"/>
  <c r="AC4045" i="2"/>
  <c r="AE4045" i="2" s="1"/>
  <c r="AF4045" i="2" s="1"/>
  <c r="AB4043" i="2"/>
  <c r="AC4043" i="2"/>
  <c r="AE4043" i="2" s="1"/>
  <c r="AF4043" i="2" s="1"/>
  <c r="AB4041" i="2"/>
  <c r="AC4041" i="2"/>
  <c r="AE4041" i="2" s="1"/>
  <c r="AG4041" i="2" s="1"/>
  <c r="AB4039" i="2"/>
  <c r="AC4039" i="2"/>
  <c r="AE4039" i="2" s="1"/>
  <c r="AF4039" i="2" s="1"/>
  <c r="AB4037" i="2"/>
  <c r="AC4037" i="2"/>
  <c r="AE4037" i="2" s="1"/>
  <c r="AB4035" i="2"/>
  <c r="AC4035" i="2"/>
  <c r="AE4035" i="2" s="1"/>
  <c r="AB4033" i="2"/>
  <c r="AC4033" i="2"/>
  <c r="AE4033" i="2" s="1"/>
  <c r="AF4033" i="2" s="1"/>
  <c r="AB4031" i="2"/>
  <c r="AC4031" i="2"/>
  <c r="AE4031" i="2" s="1"/>
  <c r="AF4031" i="2" s="1"/>
  <c r="AB4029" i="2"/>
  <c r="AC4029" i="2"/>
  <c r="AE4029" i="2" s="1"/>
  <c r="AB4027" i="2"/>
  <c r="AC4027" i="2"/>
  <c r="AE4027" i="2" s="1"/>
  <c r="AF4027" i="2" s="1"/>
  <c r="AB4025" i="2"/>
  <c r="AC4025" i="2"/>
  <c r="AE4025" i="2" s="1"/>
  <c r="AG4025" i="2" s="1"/>
  <c r="AB4023" i="2"/>
  <c r="AC4023" i="2"/>
  <c r="AE4023" i="2" s="1"/>
  <c r="AB4021" i="2"/>
  <c r="AC4021" i="2"/>
  <c r="AE4021" i="2" s="1"/>
  <c r="AF4021" i="2" s="1"/>
  <c r="AB4019" i="2"/>
  <c r="AC4019" i="2"/>
  <c r="AE4019" i="2" s="1"/>
  <c r="AB4017" i="2"/>
  <c r="AC4017" i="2"/>
  <c r="AE4017" i="2" s="1"/>
  <c r="AG4017" i="2" s="1"/>
  <c r="AB4015" i="2"/>
  <c r="AC4015" i="2"/>
  <c r="AE4015" i="2" s="1"/>
  <c r="AF4015" i="2" s="1"/>
  <c r="AB4013" i="2"/>
  <c r="AC4013" i="2"/>
  <c r="AE4013" i="2" s="1"/>
  <c r="AB4011" i="2"/>
  <c r="AC4011" i="2"/>
  <c r="AE4011" i="2" s="1"/>
  <c r="AB4009" i="2"/>
  <c r="AC4009" i="2"/>
  <c r="AE4009" i="2" s="1"/>
  <c r="AF4009" i="2" s="1"/>
  <c r="AB4007" i="2"/>
  <c r="AC4007" i="2"/>
  <c r="AE4007" i="2" s="1"/>
  <c r="AB4005" i="2"/>
  <c r="AC4005" i="2"/>
  <c r="AE4005" i="2" s="1"/>
  <c r="AF4005" i="2" s="1"/>
  <c r="AB4003" i="2"/>
  <c r="AC4003" i="2"/>
  <c r="AE4003" i="2" s="1"/>
  <c r="AF4003" i="2" s="1"/>
  <c r="AB4001" i="2"/>
  <c r="AC4001" i="2"/>
  <c r="AE4001" i="2" s="1"/>
  <c r="AF4001" i="2" s="1"/>
  <c r="AB3999" i="2"/>
  <c r="AC3999" i="2"/>
  <c r="AE3999" i="2" s="1"/>
  <c r="AF3999" i="2" s="1"/>
  <c r="AB3997" i="2"/>
  <c r="AC3997" i="2"/>
  <c r="AE3997" i="2" s="1"/>
  <c r="AF3997" i="2" s="1"/>
  <c r="AB3995" i="2"/>
  <c r="AC3995" i="2"/>
  <c r="AE3995" i="2" s="1"/>
  <c r="AG3995" i="2" s="1"/>
  <c r="AB3993" i="2"/>
  <c r="AC3993" i="2"/>
  <c r="AE3993" i="2" s="1"/>
  <c r="AG3993" i="2" s="1"/>
  <c r="AB3991" i="2"/>
  <c r="AC3991" i="2"/>
  <c r="AE3991" i="2" s="1"/>
  <c r="AF3991" i="2" s="1"/>
  <c r="AB3989" i="2"/>
  <c r="AC3989" i="2"/>
  <c r="AE3989" i="2" s="1"/>
  <c r="AF3989" i="2" s="1"/>
  <c r="AB3987" i="2"/>
  <c r="AC3987" i="2"/>
  <c r="AE3987" i="2" s="1"/>
  <c r="AB3985" i="2"/>
  <c r="AC3985" i="2"/>
  <c r="AE3985" i="2" s="1"/>
  <c r="AF3985" i="2" s="1"/>
  <c r="AB3983" i="2"/>
  <c r="AC3983" i="2"/>
  <c r="AE3983" i="2" s="1"/>
  <c r="AG3983" i="2" s="1"/>
  <c r="AB3981" i="2"/>
  <c r="AC3981" i="2"/>
  <c r="AE3981" i="2" s="1"/>
  <c r="AF3981" i="2" s="1"/>
  <c r="W3442" i="2"/>
  <c r="X3442" i="2" s="1"/>
  <c r="W3441" i="2"/>
  <c r="X3441" i="2" s="1"/>
  <c r="W3440" i="2"/>
  <c r="X3440" i="2" s="1"/>
  <c r="W3439" i="2"/>
  <c r="X3439" i="2" s="1"/>
  <c r="W3438" i="2"/>
  <c r="X3438" i="2" s="1"/>
  <c r="W3436" i="2"/>
  <c r="X3436" i="2" s="1"/>
  <c r="W3435" i="2"/>
  <c r="X3435" i="2" s="1"/>
  <c r="W3433" i="2"/>
  <c r="X3433" i="2" s="1"/>
  <c r="W3432" i="2"/>
  <c r="X3432" i="2" s="1"/>
  <c r="W3431" i="2"/>
  <c r="X3431" i="2" s="1"/>
  <c r="W3430" i="2"/>
  <c r="X3430" i="2" s="1"/>
  <c r="W3429" i="2"/>
  <c r="X3429" i="2" s="1"/>
  <c r="W3428" i="2"/>
  <c r="X3428" i="2" s="1"/>
  <c r="W3427" i="2"/>
  <c r="X3427" i="2" s="1"/>
  <c r="W3426" i="2"/>
  <c r="X3426" i="2" s="1"/>
  <c r="W3425" i="2"/>
  <c r="X3425" i="2" s="1"/>
  <c r="W3424" i="2"/>
  <c r="X3424" i="2" s="1"/>
  <c r="W3423" i="2"/>
  <c r="X3423" i="2" s="1"/>
  <c r="W3422" i="2"/>
  <c r="X3422" i="2" s="1"/>
  <c r="W3421" i="2"/>
  <c r="X3421" i="2" s="1"/>
  <c r="W3420" i="2"/>
  <c r="X3420" i="2" s="1"/>
  <c r="W3419" i="2"/>
  <c r="X3419" i="2" s="1"/>
  <c r="W3418" i="2"/>
  <c r="X3418" i="2" s="1"/>
  <c r="W3417" i="2"/>
  <c r="X3417" i="2" s="1"/>
  <c r="W3416" i="2"/>
  <c r="X3416" i="2" s="1"/>
  <c r="W3415" i="2"/>
  <c r="X3415" i="2" s="1"/>
  <c r="W3414" i="2"/>
  <c r="X3414" i="2" s="1"/>
  <c r="W3413" i="2"/>
  <c r="X3413" i="2" s="1"/>
  <c r="W3412" i="2"/>
  <c r="X3412" i="2" s="1"/>
  <c r="W3411" i="2"/>
  <c r="X3411" i="2" s="1"/>
  <c r="W3410" i="2"/>
  <c r="X3410" i="2" s="1"/>
  <c r="W3409" i="2"/>
  <c r="X3409" i="2" s="1"/>
  <c r="W3408" i="2"/>
  <c r="X3408" i="2" s="1"/>
  <c r="W3407" i="2"/>
  <c r="X3407" i="2" s="1"/>
  <c r="W3406" i="2"/>
  <c r="X3406" i="2" s="1"/>
  <c r="W3405" i="2"/>
  <c r="X3405" i="2" s="1"/>
  <c r="W3404" i="2"/>
  <c r="X3404" i="2" s="1"/>
  <c r="W3403" i="2"/>
  <c r="X3403" i="2" s="1"/>
  <c r="W3402" i="2"/>
  <c r="X3402" i="2" s="1"/>
  <c r="W3400" i="2"/>
  <c r="X3400" i="2" s="1"/>
  <c r="W3399" i="2"/>
  <c r="X3399" i="2" s="1"/>
  <c r="W3397" i="2"/>
  <c r="X3397" i="2" s="1"/>
  <c r="W3396" i="2"/>
  <c r="X3396" i="2" s="1"/>
  <c r="W3395" i="2"/>
  <c r="X3395" i="2" s="1"/>
  <c r="W3394" i="2"/>
  <c r="X3394" i="2" s="1"/>
  <c r="W3393" i="2"/>
  <c r="X3393" i="2" s="1"/>
  <c r="W3392" i="2"/>
  <c r="X3392" i="2" s="1"/>
  <c r="W3391" i="2"/>
  <c r="X3391" i="2" s="1"/>
  <c r="W3390" i="2"/>
  <c r="X3390" i="2" s="1"/>
  <c r="W3389" i="2"/>
  <c r="X3389" i="2" s="1"/>
  <c r="W3388" i="2"/>
  <c r="X3388" i="2" s="1"/>
  <c r="W3387" i="2"/>
  <c r="X3387" i="2" s="1"/>
  <c r="W3386" i="2"/>
  <c r="X3386" i="2" s="1"/>
  <c r="W3385" i="2"/>
  <c r="X3385" i="2" s="1"/>
  <c r="AG2998" i="2"/>
  <c r="W2998" i="2"/>
  <c r="X2998" i="2" s="1"/>
  <c r="AF2998" i="2"/>
  <c r="AG2996" i="2"/>
  <c r="W2996" i="2"/>
  <c r="X2996" i="2" s="1"/>
  <c r="AG2994" i="2"/>
  <c r="W2994" i="2"/>
  <c r="X2994" i="2" s="1"/>
  <c r="AF2994" i="2"/>
  <c r="AG2990" i="2"/>
  <c r="AG2988" i="2"/>
  <c r="W2988" i="2"/>
  <c r="X2988" i="2" s="1"/>
  <c r="AF2988" i="2"/>
  <c r="AG2986" i="2"/>
  <c r="W2986" i="2"/>
  <c r="X2986" i="2" s="1"/>
  <c r="AF2986" i="2"/>
  <c r="AG2984" i="2"/>
  <c r="W2984" i="2"/>
  <c r="X2984" i="2" s="1"/>
  <c r="AF2984" i="2"/>
  <c r="AG2982" i="2"/>
  <c r="W2982" i="2"/>
  <c r="X2982" i="2" s="1"/>
  <c r="AF2982" i="2"/>
  <c r="AG2978" i="2"/>
  <c r="W2978" i="2"/>
  <c r="X2978" i="2" s="1"/>
  <c r="AF2978" i="2"/>
  <c r="AG2976" i="2"/>
  <c r="W2976" i="2"/>
  <c r="X2976" i="2" s="1"/>
  <c r="AF2976" i="2"/>
  <c r="AG2974" i="2"/>
  <c r="W2974" i="2"/>
  <c r="X2974" i="2" s="1"/>
  <c r="AF2974" i="2"/>
  <c r="AG2972" i="2"/>
  <c r="W2972" i="2"/>
  <c r="X2972" i="2" s="1"/>
  <c r="AF2972" i="2"/>
  <c r="AG2970" i="2"/>
  <c r="AG2968" i="2"/>
  <c r="W2968" i="2"/>
  <c r="X2968" i="2" s="1"/>
  <c r="AF2968" i="2"/>
  <c r="AG2966" i="2"/>
  <c r="W2966" i="2"/>
  <c r="X2966" i="2" s="1"/>
  <c r="AF2966" i="2"/>
  <c r="AG2964" i="2"/>
  <c r="W2964" i="2"/>
  <c r="X2964" i="2" s="1"/>
  <c r="AF2964" i="2"/>
  <c r="AG2962" i="2"/>
  <c r="W2962" i="2"/>
  <c r="X2962" i="2" s="1"/>
  <c r="AF2962" i="2"/>
  <c r="AG2960" i="2"/>
  <c r="W2960" i="2"/>
  <c r="X2960" i="2" s="1"/>
  <c r="AF2960" i="2"/>
  <c r="AG2958" i="2"/>
  <c r="W2958" i="2"/>
  <c r="X2958" i="2" s="1"/>
  <c r="AF2958" i="2"/>
  <c r="AG2956" i="2"/>
  <c r="W2956" i="2"/>
  <c r="X2956" i="2" s="1"/>
  <c r="AF2956" i="2"/>
  <c r="AG2954" i="2"/>
  <c r="W2954" i="2"/>
  <c r="X2954" i="2" s="1"/>
  <c r="AF2954" i="2"/>
  <c r="AG2852" i="2"/>
  <c r="W2852" i="2"/>
  <c r="X2852" i="2" s="1"/>
  <c r="AF2852" i="2"/>
  <c r="AG2850" i="2"/>
  <c r="W2850" i="2"/>
  <c r="X2850" i="2" s="1"/>
  <c r="AF2850" i="2"/>
  <c r="AG2848" i="2"/>
  <c r="W2848" i="2"/>
  <c r="X2848" i="2" s="1"/>
  <c r="AF2848" i="2"/>
  <c r="W2842" i="2"/>
  <c r="X2842" i="2" s="1"/>
  <c r="AF2842" i="2"/>
  <c r="AG2842" i="2"/>
  <c r="AG2565" i="2"/>
  <c r="AF2565" i="2"/>
  <c r="W2565" i="2"/>
  <c r="X2565" i="2" s="1"/>
  <c r="AG2564" i="2"/>
  <c r="AF2564" i="2"/>
  <c r="W2564" i="2"/>
  <c r="X2564" i="2" s="1"/>
  <c r="AG2549" i="2"/>
  <c r="AF2549" i="2"/>
  <c r="W2549" i="2"/>
  <c r="X2549" i="2" s="1"/>
  <c r="AG2548" i="2"/>
  <c r="W2548" i="2"/>
  <c r="X2548" i="2" s="1"/>
  <c r="AG2533" i="2"/>
  <c r="AF2533" i="2"/>
  <c r="W2533" i="2"/>
  <c r="X2533" i="2" s="1"/>
  <c r="AG2532" i="2"/>
  <c r="AF2532" i="2"/>
  <c r="W2532" i="2"/>
  <c r="X2532" i="2" s="1"/>
  <c r="AG2517" i="2"/>
  <c r="AF2517" i="2"/>
  <c r="W2517" i="2"/>
  <c r="X2517" i="2" s="1"/>
  <c r="AG2516" i="2"/>
  <c r="AF2516" i="2"/>
  <c r="W2516" i="2"/>
  <c r="X2516" i="2" s="1"/>
  <c r="AG2501" i="2"/>
  <c r="AF2501" i="2"/>
  <c r="W2501" i="2"/>
  <c r="X2501" i="2" s="1"/>
  <c r="AG2500" i="2"/>
  <c r="AF2500" i="2"/>
  <c r="W2500" i="2"/>
  <c r="X2500" i="2" s="1"/>
  <c r="AG2489" i="2"/>
  <c r="AF2489" i="2"/>
  <c r="AG2488" i="2"/>
  <c r="AF2488" i="2"/>
  <c r="W2488" i="2"/>
  <c r="X2488" i="2" s="1"/>
  <c r="AG2473" i="2"/>
  <c r="AF2473" i="2"/>
  <c r="W2473" i="2"/>
  <c r="X2473" i="2" s="1"/>
  <c r="AG2472" i="2"/>
  <c r="AF2472" i="2"/>
  <c r="W2472" i="2"/>
  <c r="X2472" i="2" s="1"/>
  <c r="W3834" i="2"/>
  <c r="X3834" i="2" s="1"/>
  <c r="AF3834" i="2"/>
  <c r="W3833" i="2"/>
  <c r="X3833" i="2" s="1"/>
  <c r="AF3833" i="2"/>
  <c r="W3832" i="2"/>
  <c r="X3832" i="2" s="1"/>
  <c r="AF3832" i="2"/>
  <c r="AG3504" i="2"/>
  <c r="W3504" i="2"/>
  <c r="X3504" i="2" s="1"/>
  <c r="AF3504" i="2"/>
  <c r="W3503" i="2"/>
  <c r="X3503" i="2" s="1"/>
  <c r="W3502" i="2"/>
  <c r="X3502" i="2" s="1"/>
  <c r="W3501" i="2"/>
  <c r="X3501" i="2" s="1"/>
  <c r="W3500" i="2"/>
  <c r="X3500" i="2" s="1"/>
  <c r="W3499" i="2"/>
  <c r="X3499" i="2" s="1"/>
  <c r="W3498" i="2"/>
  <c r="X3498" i="2" s="1"/>
  <c r="W3497" i="2"/>
  <c r="X3497" i="2" s="1"/>
  <c r="W3496" i="2"/>
  <c r="X3496" i="2" s="1"/>
  <c r="W3495" i="2"/>
  <c r="X3495" i="2" s="1"/>
  <c r="W3494" i="2"/>
  <c r="X3494" i="2" s="1"/>
  <c r="W3493" i="2"/>
  <c r="X3493" i="2" s="1"/>
  <c r="W3492" i="2"/>
  <c r="X3492" i="2" s="1"/>
  <c r="W3491" i="2"/>
  <c r="X3491" i="2" s="1"/>
  <c r="W3489" i="2"/>
  <c r="X3489" i="2" s="1"/>
  <c r="W3488" i="2"/>
  <c r="X3488" i="2" s="1"/>
  <c r="W3487" i="2"/>
  <c r="X3487" i="2" s="1"/>
  <c r="W3485" i="2"/>
  <c r="X3485" i="2" s="1"/>
  <c r="W3484" i="2"/>
  <c r="X3484" i="2" s="1"/>
  <c r="W3481" i="2"/>
  <c r="X3481" i="2" s="1"/>
  <c r="W3480" i="2"/>
  <c r="X3480" i="2" s="1"/>
  <c r="W3479" i="2"/>
  <c r="X3479" i="2" s="1"/>
  <c r="W3478" i="2"/>
  <c r="X3478" i="2" s="1"/>
  <c r="W3477" i="2"/>
  <c r="X3477" i="2" s="1"/>
  <c r="W3476" i="2"/>
  <c r="X3476" i="2" s="1"/>
  <c r="W3475" i="2"/>
  <c r="X3475" i="2" s="1"/>
  <c r="W3474" i="2"/>
  <c r="X3474" i="2" s="1"/>
  <c r="W3473" i="2"/>
  <c r="X3473" i="2" s="1"/>
  <c r="W3472" i="2"/>
  <c r="X3472" i="2" s="1"/>
  <c r="W3471" i="2"/>
  <c r="X3471" i="2" s="1"/>
  <c r="W3470" i="2"/>
  <c r="X3470" i="2" s="1"/>
  <c r="W3469" i="2"/>
  <c r="X3469" i="2" s="1"/>
  <c r="W3468" i="2"/>
  <c r="X3468" i="2" s="1"/>
  <c r="W3467" i="2"/>
  <c r="X3467" i="2" s="1"/>
  <c r="W3466" i="2"/>
  <c r="X3466" i="2" s="1"/>
  <c r="W3465" i="2"/>
  <c r="X3465" i="2" s="1"/>
  <c r="W3464" i="2"/>
  <c r="X3464" i="2" s="1"/>
  <c r="W3463" i="2"/>
  <c r="X3463" i="2" s="1"/>
  <c r="W3462" i="2"/>
  <c r="X3462" i="2" s="1"/>
  <c r="W3461" i="2"/>
  <c r="X3461" i="2" s="1"/>
  <c r="W3460" i="2"/>
  <c r="X3460" i="2" s="1"/>
  <c r="W3459" i="2"/>
  <c r="X3459" i="2" s="1"/>
  <c r="W3458" i="2"/>
  <c r="X3458" i="2" s="1"/>
  <c r="W3457" i="2"/>
  <c r="X3457" i="2" s="1"/>
  <c r="W3456" i="2"/>
  <c r="X3456" i="2" s="1"/>
  <c r="W3455" i="2"/>
  <c r="X3455" i="2" s="1"/>
  <c r="W3453" i="2"/>
  <c r="X3453" i="2" s="1"/>
  <c r="W3452" i="2"/>
  <c r="X3452" i="2" s="1"/>
  <c r="W3451" i="2"/>
  <c r="X3451" i="2" s="1"/>
  <c r="W3449" i="2"/>
  <c r="X3449" i="2" s="1"/>
  <c r="W3448" i="2"/>
  <c r="X3448" i="2" s="1"/>
  <c r="W3446" i="2"/>
  <c r="X3446" i="2" s="1"/>
  <c r="W3445" i="2"/>
  <c r="X3445" i="2" s="1"/>
  <c r="W3444" i="2"/>
  <c r="X3444" i="2" s="1"/>
  <c r="W3443" i="2"/>
  <c r="X3443" i="2" s="1"/>
  <c r="W3384" i="2"/>
  <c r="X3384" i="2" s="1"/>
  <c r="AF3384" i="2"/>
  <c r="AG3384" i="2"/>
  <c r="AG3381" i="2"/>
  <c r="W3381" i="2"/>
  <c r="X3381" i="2" s="1"/>
  <c r="AF3381" i="2"/>
  <c r="AG3379" i="2"/>
  <c r="W3379" i="2"/>
  <c r="X3379" i="2" s="1"/>
  <c r="AF3379" i="2"/>
  <c r="AG3377" i="2"/>
  <c r="W3377" i="2"/>
  <c r="X3377" i="2" s="1"/>
  <c r="AF3377" i="2"/>
  <c r="AG3375" i="2"/>
  <c r="W3375" i="2"/>
  <c r="X3375" i="2" s="1"/>
  <c r="AF3375" i="2"/>
  <c r="AG3373" i="2"/>
  <c r="W3373" i="2"/>
  <c r="X3373" i="2" s="1"/>
  <c r="AF3373" i="2"/>
  <c r="AG3371" i="2"/>
  <c r="W3371" i="2"/>
  <c r="X3371" i="2" s="1"/>
  <c r="AF3371" i="2"/>
  <c r="W3369" i="2"/>
  <c r="X3369" i="2" s="1"/>
  <c r="AF3369" i="2"/>
  <c r="AG3367" i="2"/>
  <c r="W3367" i="2"/>
  <c r="X3367" i="2" s="1"/>
  <c r="AF3367" i="2"/>
  <c r="AG3365" i="2"/>
  <c r="W3365" i="2"/>
  <c r="X3365" i="2" s="1"/>
  <c r="AF3365" i="2"/>
  <c r="AG3363" i="2"/>
  <c r="W3363" i="2"/>
  <c r="X3363" i="2" s="1"/>
  <c r="AF3363" i="2"/>
  <c r="AG3361" i="2"/>
  <c r="W3361" i="2"/>
  <c r="X3361" i="2" s="1"/>
  <c r="AF3361" i="2"/>
  <c r="AG3359" i="2"/>
  <c r="W3359" i="2"/>
  <c r="X3359" i="2" s="1"/>
  <c r="AF3359" i="2"/>
  <c r="AG3357" i="2"/>
  <c r="W3357" i="2"/>
  <c r="X3357" i="2" s="1"/>
  <c r="AF3357" i="2"/>
  <c r="AG3355" i="2"/>
  <c r="W3355" i="2"/>
  <c r="X3355" i="2" s="1"/>
  <c r="AF3355" i="2"/>
  <c r="AG3353" i="2"/>
  <c r="W3353" i="2"/>
  <c r="X3353" i="2" s="1"/>
  <c r="AF3353" i="2"/>
  <c r="AG3351" i="2"/>
  <c r="W3351" i="2"/>
  <c r="X3351" i="2" s="1"/>
  <c r="AF3351" i="2"/>
  <c r="AG3349" i="2"/>
  <c r="W3349" i="2"/>
  <c r="X3349" i="2" s="1"/>
  <c r="AF3349" i="2"/>
  <c r="AG3347" i="2"/>
  <c r="W3347" i="2"/>
  <c r="X3347" i="2" s="1"/>
  <c r="AF3347" i="2"/>
  <c r="AG3345" i="2"/>
  <c r="W3345" i="2"/>
  <c r="X3345" i="2" s="1"/>
  <c r="AF3345" i="2"/>
  <c r="AG3343" i="2"/>
  <c r="W3343" i="2"/>
  <c r="X3343" i="2" s="1"/>
  <c r="AF3343" i="2"/>
  <c r="AG3341" i="2"/>
  <c r="W3341" i="2"/>
  <c r="X3341" i="2" s="1"/>
  <c r="AF3341" i="2"/>
  <c r="AG3200" i="2"/>
  <c r="W3200" i="2"/>
  <c r="X3200" i="2" s="1"/>
  <c r="AF3200" i="2"/>
  <c r="AG3198" i="2"/>
  <c r="W3198" i="2"/>
  <c r="X3198" i="2" s="1"/>
  <c r="AF3198" i="2"/>
  <c r="AG3196" i="2"/>
  <c r="W3196" i="2"/>
  <c r="X3196" i="2" s="1"/>
  <c r="AF3196" i="2"/>
  <c r="AG3194" i="2"/>
  <c r="W3194" i="2"/>
  <c r="X3194" i="2" s="1"/>
  <c r="AF3194" i="2"/>
  <c r="AG3192" i="2"/>
  <c r="W3192" i="2"/>
  <c r="X3192" i="2" s="1"/>
  <c r="AF3192" i="2"/>
  <c r="AG3190" i="2"/>
  <c r="W3190" i="2"/>
  <c r="X3190" i="2" s="1"/>
  <c r="AF3190" i="2"/>
  <c r="AG3188" i="2"/>
  <c r="W3188" i="2"/>
  <c r="X3188" i="2" s="1"/>
  <c r="AF3188" i="2"/>
  <c r="AG3186" i="2"/>
  <c r="W3186" i="2"/>
  <c r="X3186" i="2" s="1"/>
  <c r="AF3186" i="2"/>
  <c r="AG3184" i="2"/>
  <c r="W3184" i="2"/>
  <c r="X3184" i="2" s="1"/>
  <c r="AF3184" i="2"/>
  <c r="AG3182" i="2"/>
  <c r="W3182" i="2"/>
  <c r="X3182" i="2" s="1"/>
  <c r="AF3182" i="2"/>
  <c r="AG3180" i="2"/>
  <c r="W3180" i="2"/>
  <c r="X3180" i="2" s="1"/>
  <c r="AF3180" i="2"/>
  <c r="AG3178" i="2"/>
  <c r="W3178" i="2"/>
  <c r="X3178" i="2" s="1"/>
  <c r="AF3178" i="2"/>
  <c r="AG3176" i="2"/>
  <c r="W3176" i="2"/>
  <c r="X3176" i="2" s="1"/>
  <c r="AF3176" i="2"/>
  <c r="AG3174" i="2"/>
  <c r="W3174" i="2"/>
  <c r="X3174" i="2" s="1"/>
  <c r="AF3174" i="2"/>
  <c r="AG3172" i="2"/>
  <c r="W3172" i="2"/>
  <c r="X3172" i="2" s="1"/>
  <c r="AF3172" i="2"/>
  <c r="AG3170" i="2"/>
  <c r="W3170" i="2"/>
  <c r="X3170" i="2" s="1"/>
  <c r="AF3170" i="2"/>
  <c r="AG3168" i="2"/>
  <c r="W3168" i="2"/>
  <c r="X3168" i="2" s="1"/>
  <c r="AF3168" i="2"/>
  <c r="AG3166" i="2"/>
  <c r="W3166" i="2"/>
  <c r="X3166" i="2" s="1"/>
  <c r="AF3166" i="2"/>
  <c r="AG3164" i="2"/>
  <c r="W3164" i="2"/>
  <c r="X3164" i="2" s="1"/>
  <c r="AF3164" i="2"/>
  <c r="AG3162" i="2"/>
  <c r="W3162" i="2"/>
  <c r="X3162" i="2" s="1"/>
  <c r="AF3162" i="2"/>
  <c r="AG3160" i="2"/>
  <c r="W3160" i="2"/>
  <c r="X3160" i="2" s="1"/>
  <c r="AF3160" i="2"/>
  <c r="AG3158" i="2"/>
  <c r="W3158" i="2"/>
  <c r="X3158" i="2" s="1"/>
  <c r="AF3158" i="2"/>
  <c r="AG3156" i="2"/>
  <c r="W3156" i="2"/>
  <c r="X3156" i="2" s="1"/>
  <c r="AF3156" i="2"/>
  <c r="AG3154" i="2"/>
  <c r="W3154" i="2"/>
  <c r="X3154" i="2" s="1"/>
  <c r="AF3154" i="2"/>
  <c r="AG3152" i="2"/>
  <c r="W3152" i="2"/>
  <c r="X3152" i="2" s="1"/>
  <c r="AF3152" i="2"/>
  <c r="AG3150" i="2"/>
  <c r="W3150" i="2"/>
  <c r="X3150" i="2" s="1"/>
  <c r="AF3150" i="2"/>
  <c r="AG3148" i="2"/>
  <c r="W3148" i="2"/>
  <c r="X3148" i="2" s="1"/>
  <c r="AF3148" i="2"/>
  <c r="AG3146" i="2"/>
  <c r="W3146" i="2"/>
  <c r="X3146" i="2" s="1"/>
  <c r="AF3146" i="2"/>
  <c r="W3144" i="2"/>
  <c r="X3144" i="2" s="1"/>
  <c r="W3142" i="2"/>
  <c r="X3142" i="2" s="1"/>
  <c r="AF3142" i="2"/>
  <c r="AG3140" i="2"/>
  <c r="W3140" i="2"/>
  <c r="X3140" i="2" s="1"/>
  <c r="AF3140" i="2"/>
  <c r="AG3138" i="2"/>
  <c r="W3138" i="2"/>
  <c r="X3138" i="2" s="1"/>
  <c r="AF3138" i="2"/>
  <c r="AG3136" i="2"/>
  <c r="W3136" i="2"/>
  <c r="X3136" i="2" s="1"/>
  <c r="AF3136" i="2"/>
  <c r="AG3134" i="2"/>
  <c r="W3134" i="2"/>
  <c r="X3134" i="2" s="1"/>
  <c r="AF3134" i="2"/>
  <c r="AG3132" i="2"/>
  <c r="W3132" i="2"/>
  <c r="X3132" i="2" s="1"/>
  <c r="AF3132" i="2"/>
  <c r="AG3130" i="2"/>
  <c r="W3130" i="2"/>
  <c r="X3130" i="2" s="1"/>
  <c r="AF3130" i="2"/>
  <c r="AG3128" i="2"/>
  <c r="W3128" i="2"/>
  <c r="X3128" i="2" s="1"/>
  <c r="AF3128" i="2"/>
  <c r="AG3126" i="2"/>
  <c r="W3126" i="2"/>
  <c r="X3126" i="2" s="1"/>
  <c r="AF3126" i="2"/>
  <c r="AG3124" i="2"/>
  <c r="W3124" i="2"/>
  <c r="X3124" i="2" s="1"/>
  <c r="AF3124" i="2"/>
  <c r="AG3122" i="2"/>
  <c r="W3122" i="2"/>
  <c r="X3122" i="2" s="1"/>
  <c r="AF3122" i="2"/>
  <c r="W3120" i="2"/>
  <c r="X3120" i="2" s="1"/>
  <c r="W3118" i="2"/>
  <c r="X3118" i="2" s="1"/>
  <c r="AF3118" i="2"/>
  <c r="AG3116" i="2"/>
  <c r="W3116" i="2"/>
  <c r="X3116" i="2" s="1"/>
  <c r="AF3116" i="2"/>
  <c r="AG3114" i="2"/>
  <c r="W3114" i="2"/>
  <c r="X3114" i="2" s="1"/>
  <c r="AF3114" i="2"/>
  <c r="AG3112" i="2"/>
  <c r="W3112" i="2"/>
  <c r="X3112" i="2" s="1"/>
  <c r="AF3112" i="2"/>
  <c r="AG3110" i="2"/>
  <c r="W3110" i="2"/>
  <c r="X3110" i="2" s="1"/>
  <c r="AF3110" i="2"/>
  <c r="AG3108" i="2"/>
  <c r="W3108" i="2"/>
  <c r="X3108" i="2" s="1"/>
  <c r="AF3108" i="2"/>
  <c r="AG3106" i="2"/>
  <c r="W3106" i="2"/>
  <c r="X3106" i="2" s="1"/>
  <c r="AF3106" i="2"/>
  <c r="AG3104" i="2"/>
  <c r="W3104" i="2"/>
  <c r="X3104" i="2" s="1"/>
  <c r="AF3104" i="2"/>
  <c r="AG3102" i="2"/>
  <c r="W3102" i="2"/>
  <c r="X3102" i="2" s="1"/>
  <c r="AF3102" i="2"/>
  <c r="AG3100" i="2"/>
  <c r="W3100" i="2"/>
  <c r="X3100" i="2" s="1"/>
  <c r="AF3100" i="2"/>
  <c r="AG3098" i="2"/>
  <c r="W3098" i="2"/>
  <c r="X3098" i="2" s="1"/>
  <c r="AF3098" i="2"/>
  <c r="W3096" i="2"/>
  <c r="X3096" i="2" s="1"/>
  <c r="W3094" i="2"/>
  <c r="X3094" i="2" s="1"/>
  <c r="AF3094" i="2"/>
  <c r="AG3092" i="2"/>
  <c r="W3092" i="2"/>
  <c r="X3092" i="2" s="1"/>
  <c r="AF3092" i="2"/>
  <c r="AG3090" i="2"/>
  <c r="W3090" i="2"/>
  <c r="X3090" i="2" s="1"/>
  <c r="AF3090" i="2"/>
  <c r="AF3086" i="2"/>
  <c r="AG3084" i="2"/>
  <c r="W3084" i="2"/>
  <c r="X3084" i="2" s="1"/>
  <c r="AF3084" i="2"/>
  <c r="AG3082" i="2"/>
  <c r="W3082" i="2"/>
  <c r="X3082" i="2" s="1"/>
  <c r="AF3082" i="2"/>
  <c r="AG3080" i="2"/>
  <c r="W3080" i="2"/>
  <c r="X3080" i="2" s="1"/>
  <c r="AF3080" i="2"/>
  <c r="AG3078" i="2"/>
  <c r="W3078" i="2"/>
  <c r="X3078" i="2" s="1"/>
  <c r="AF3078" i="2"/>
  <c r="AG3076" i="2"/>
  <c r="W3076" i="2"/>
  <c r="X3076" i="2" s="1"/>
  <c r="AF3076" i="2"/>
  <c r="AG3074" i="2"/>
  <c r="W3074" i="2"/>
  <c r="X3074" i="2" s="1"/>
  <c r="AF3074" i="2"/>
  <c r="W3072" i="2"/>
  <c r="X3072" i="2" s="1"/>
  <c r="W3070" i="2"/>
  <c r="X3070" i="2" s="1"/>
  <c r="AF3070" i="2"/>
  <c r="AG3068" i="2"/>
  <c r="W3068" i="2"/>
  <c r="X3068" i="2" s="1"/>
  <c r="AF3068" i="2"/>
  <c r="AG3066" i="2"/>
  <c r="W3066" i="2"/>
  <c r="X3066" i="2" s="1"/>
  <c r="AF3066" i="2"/>
  <c r="AF3062" i="2"/>
  <c r="AG3060" i="2"/>
  <c r="W3060" i="2"/>
  <c r="X3060" i="2" s="1"/>
  <c r="AF3060" i="2"/>
  <c r="AG3058" i="2"/>
  <c r="W3058" i="2"/>
  <c r="X3058" i="2" s="1"/>
  <c r="AF3058" i="2"/>
  <c r="AF3054" i="2"/>
  <c r="AG3052" i="2"/>
  <c r="W3052" i="2"/>
  <c r="X3052" i="2" s="1"/>
  <c r="AF3052" i="2"/>
  <c r="AG3050" i="2"/>
  <c r="W3050" i="2"/>
  <c r="X3050" i="2" s="1"/>
  <c r="AF3050" i="2"/>
  <c r="W3048" i="2"/>
  <c r="X3048" i="2" s="1"/>
  <c r="W3046" i="2"/>
  <c r="X3046" i="2" s="1"/>
  <c r="AF3046" i="2"/>
  <c r="AG3044" i="2"/>
  <c r="W3044" i="2"/>
  <c r="X3044" i="2" s="1"/>
  <c r="AF3044" i="2"/>
  <c r="AG3042" i="2"/>
  <c r="W3042" i="2"/>
  <c r="X3042" i="2" s="1"/>
  <c r="AF3042" i="2"/>
  <c r="AG3040" i="2"/>
  <c r="W3040" i="2"/>
  <c r="X3040" i="2" s="1"/>
  <c r="AF3040" i="2"/>
  <c r="AG3038" i="2"/>
  <c r="W3038" i="2"/>
  <c r="X3038" i="2" s="1"/>
  <c r="AF3038" i="2"/>
  <c r="AG3036" i="2"/>
  <c r="W3036" i="2"/>
  <c r="X3036" i="2" s="1"/>
  <c r="AF3036" i="2"/>
  <c r="AG3034" i="2"/>
  <c r="W3034" i="2"/>
  <c r="X3034" i="2" s="1"/>
  <c r="AF3034" i="2"/>
  <c r="AF3030" i="2"/>
  <c r="AG3028" i="2"/>
  <c r="W3028" i="2"/>
  <c r="X3028" i="2" s="1"/>
  <c r="AF3028" i="2"/>
  <c r="AG3026" i="2"/>
  <c r="W3026" i="2"/>
  <c r="X3026" i="2" s="1"/>
  <c r="AF3026" i="2"/>
  <c r="W3024" i="2"/>
  <c r="X3024" i="2" s="1"/>
  <c r="W3022" i="2"/>
  <c r="X3022" i="2" s="1"/>
  <c r="AF3022" i="2"/>
  <c r="AG3020" i="2"/>
  <c r="W3020" i="2"/>
  <c r="X3020" i="2" s="1"/>
  <c r="AF3020" i="2"/>
  <c r="AG3018" i="2"/>
  <c r="W3018" i="2"/>
  <c r="X3018" i="2" s="1"/>
  <c r="AF3018" i="2"/>
  <c r="AG3016" i="2"/>
  <c r="W3016" i="2"/>
  <c r="X3016" i="2" s="1"/>
  <c r="AF3016" i="2"/>
  <c r="AG3014" i="2"/>
  <c r="W3014" i="2"/>
  <c r="X3014" i="2" s="1"/>
  <c r="AF3014" i="2"/>
  <c r="AG3012" i="2"/>
  <c r="W3012" i="2"/>
  <c r="X3012" i="2" s="1"/>
  <c r="AF3012" i="2"/>
  <c r="AG3010" i="2"/>
  <c r="W3010" i="2"/>
  <c r="X3010" i="2" s="1"/>
  <c r="AF3010" i="2"/>
  <c r="AF3006" i="2"/>
  <c r="AG3004" i="2"/>
  <c r="W3004" i="2"/>
  <c r="X3004" i="2" s="1"/>
  <c r="AF3004" i="2"/>
  <c r="AG3002" i="2"/>
  <c r="W3002" i="2"/>
  <c r="X3002" i="2" s="1"/>
  <c r="AF3002" i="2"/>
  <c r="W3000" i="2"/>
  <c r="X3000" i="2" s="1"/>
  <c r="W2845" i="2"/>
  <c r="X2845" i="2" s="1"/>
  <c r="W2834" i="2"/>
  <c r="X2834" i="2" s="1"/>
  <c r="AF2834" i="2"/>
  <c r="AG2834" i="2"/>
  <c r="W2833" i="2"/>
  <c r="X2833" i="2" s="1"/>
  <c r="W2826" i="2"/>
  <c r="X2826" i="2" s="1"/>
  <c r="AF2826" i="2"/>
  <c r="AG2826" i="2"/>
  <c r="W2825" i="2"/>
  <c r="X2825" i="2" s="1"/>
  <c r="W2818" i="2"/>
  <c r="X2818" i="2" s="1"/>
  <c r="AF2818" i="2"/>
  <c r="AG2818" i="2"/>
  <c r="W2817" i="2"/>
  <c r="X2817" i="2" s="1"/>
  <c r="W2810" i="2"/>
  <c r="X2810" i="2" s="1"/>
  <c r="AF2810" i="2"/>
  <c r="AG2810" i="2"/>
  <c r="W2809" i="2"/>
  <c r="X2809" i="2" s="1"/>
  <c r="W2802" i="2"/>
  <c r="X2802" i="2" s="1"/>
  <c r="AF2802" i="2"/>
  <c r="AG2802" i="2"/>
  <c r="W2801" i="2"/>
  <c r="X2801" i="2" s="1"/>
  <c r="W2794" i="2"/>
  <c r="X2794" i="2" s="1"/>
  <c r="AF2794" i="2"/>
  <c r="AG2794" i="2"/>
  <c r="W2793" i="2"/>
  <c r="X2793" i="2" s="1"/>
  <c r="W2786" i="2"/>
  <c r="X2786" i="2" s="1"/>
  <c r="AF2786" i="2"/>
  <c r="AG2786" i="2"/>
  <c r="W2785" i="2"/>
  <c r="X2785" i="2" s="1"/>
  <c r="W2778" i="2"/>
  <c r="X2778" i="2" s="1"/>
  <c r="AF2778" i="2"/>
  <c r="W2777" i="2"/>
  <c r="X2777" i="2" s="1"/>
  <c r="W2770" i="2"/>
  <c r="X2770" i="2" s="1"/>
  <c r="W2762" i="2"/>
  <c r="X2762" i="2" s="1"/>
  <c r="AF2762" i="2"/>
  <c r="AG2762" i="2"/>
  <c r="W2761" i="2"/>
  <c r="X2761" i="2" s="1"/>
  <c r="W2754" i="2"/>
  <c r="X2754" i="2" s="1"/>
  <c r="AF2754" i="2"/>
  <c r="AG2754" i="2"/>
  <c r="W2753" i="2"/>
  <c r="X2753" i="2" s="1"/>
  <c r="W2746" i="2"/>
  <c r="X2746" i="2" s="1"/>
  <c r="AF2746" i="2"/>
  <c r="AG2746" i="2"/>
  <c r="W2745" i="2"/>
  <c r="X2745" i="2" s="1"/>
  <c r="W2738" i="2"/>
  <c r="X2738" i="2" s="1"/>
  <c r="AF2738" i="2"/>
  <c r="AG2738" i="2"/>
  <c r="W2737" i="2"/>
  <c r="X2737" i="2" s="1"/>
  <c r="W2730" i="2"/>
  <c r="X2730" i="2" s="1"/>
  <c r="AF2730" i="2"/>
  <c r="AG2730" i="2"/>
  <c r="W2729" i="2"/>
  <c r="X2729" i="2" s="1"/>
  <c r="W2722" i="2"/>
  <c r="X2722" i="2" s="1"/>
  <c r="AF2722" i="2"/>
  <c r="AG2722" i="2"/>
  <c r="W2721" i="2"/>
  <c r="X2721" i="2" s="1"/>
  <c r="W2714" i="2"/>
  <c r="X2714" i="2" s="1"/>
  <c r="AF2714" i="2"/>
  <c r="AG2714" i="2"/>
  <c r="W2713" i="2"/>
  <c r="X2713" i="2" s="1"/>
  <c r="W2706" i="2"/>
  <c r="X2706" i="2" s="1"/>
  <c r="AF2706" i="2"/>
  <c r="AG2706" i="2"/>
  <c r="W2705" i="2"/>
  <c r="X2705" i="2" s="1"/>
  <c r="W2698" i="2"/>
  <c r="X2698" i="2" s="1"/>
  <c r="AF2698" i="2"/>
  <c r="AG2698" i="2"/>
  <c r="W2697" i="2"/>
  <c r="X2697" i="2" s="1"/>
  <c r="W2690" i="2"/>
  <c r="X2690" i="2" s="1"/>
  <c r="AF2690" i="2"/>
  <c r="AG2690" i="2"/>
  <c r="W2689" i="2"/>
  <c r="X2689" i="2" s="1"/>
  <c r="W2682" i="2"/>
  <c r="X2682" i="2" s="1"/>
  <c r="AF2682" i="2"/>
  <c r="W2681" i="2"/>
  <c r="X2681" i="2" s="1"/>
  <c r="W2673" i="2"/>
  <c r="X2673" i="2" s="1"/>
  <c r="AG2553" i="2"/>
  <c r="AF2553" i="2"/>
  <c r="W2553" i="2"/>
  <c r="X2553" i="2" s="1"/>
  <c r="AG2552" i="2"/>
  <c r="AF2552" i="2"/>
  <c r="W2552" i="2"/>
  <c r="X2552" i="2" s="1"/>
  <c r="AG2537" i="2"/>
  <c r="AF2537" i="2"/>
  <c r="W2537" i="2"/>
  <c r="X2537" i="2" s="1"/>
  <c r="AG2536" i="2"/>
  <c r="AF2536" i="2"/>
  <c r="W2536" i="2"/>
  <c r="X2536" i="2" s="1"/>
  <c r="AG2521" i="2"/>
  <c r="AF2521" i="2"/>
  <c r="W2521" i="2"/>
  <c r="X2521" i="2" s="1"/>
  <c r="AG2520" i="2"/>
  <c r="AF2520" i="2"/>
  <c r="W2520" i="2"/>
  <c r="X2520" i="2" s="1"/>
  <c r="AG2505" i="2"/>
  <c r="AF2505" i="2"/>
  <c r="W2505" i="2"/>
  <c r="X2505" i="2" s="1"/>
  <c r="AG2504" i="2"/>
  <c r="AF2504" i="2"/>
  <c r="W2504" i="2"/>
  <c r="X2504" i="2" s="1"/>
  <c r="AF2493" i="2"/>
  <c r="W2493" i="2"/>
  <c r="X2493" i="2" s="1"/>
  <c r="AG2492" i="2"/>
  <c r="AF2492" i="2"/>
  <c r="W2492" i="2"/>
  <c r="X2492" i="2" s="1"/>
  <c r="AG2477" i="2"/>
  <c r="AF2477" i="2"/>
  <c r="W2477" i="2"/>
  <c r="X2477" i="2" s="1"/>
  <c r="AG2476" i="2"/>
  <c r="AF2476" i="2"/>
  <c r="W2476" i="2"/>
  <c r="X2476" i="2" s="1"/>
  <c r="AE4411" i="2"/>
  <c r="AG4411" i="2" s="1"/>
  <c r="AE4409" i="2"/>
  <c r="AG4409" i="2" s="1"/>
  <c r="AE4407" i="2"/>
  <c r="AG4407" i="2" s="1"/>
  <c r="AE4405" i="2"/>
  <c r="AG4405" i="2" s="1"/>
  <c r="AE4403" i="2"/>
  <c r="AG4403" i="2" s="1"/>
  <c r="AE4401" i="2"/>
  <c r="AG4401" i="2" s="1"/>
  <c r="AE4399" i="2"/>
  <c r="AG4399" i="2" s="1"/>
  <c r="AE4397" i="2"/>
  <c r="AG4397" i="2" s="1"/>
  <c r="AE4395" i="2"/>
  <c r="AG4395" i="2" s="1"/>
  <c r="AE4393" i="2"/>
  <c r="AG4393" i="2" s="1"/>
  <c r="AE4391" i="2"/>
  <c r="AG4391" i="2" s="1"/>
  <c r="AE4389" i="2"/>
  <c r="AG4389" i="2" s="1"/>
  <c r="AE4387" i="2"/>
  <c r="AG4387" i="2" s="1"/>
  <c r="AE4385" i="2"/>
  <c r="AG4385" i="2" s="1"/>
  <c r="AE4383" i="2"/>
  <c r="AG4383" i="2" s="1"/>
  <c r="AE4381" i="2"/>
  <c r="AG4381" i="2" s="1"/>
  <c r="AE4379" i="2"/>
  <c r="AG4379" i="2" s="1"/>
  <c r="AE4377" i="2"/>
  <c r="AG4377" i="2" s="1"/>
  <c r="AE4375" i="2"/>
  <c r="AG4375" i="2" s="1"/>
  <c r="AE4373" i="2"/>
  <c r="AG4373" i="2" s="1"/>
  <c r="AE4371" i="2"/>
  <c r="AG4371" i="2" s="1"/>
  <c r="AE4369" i="2"/>
  <c r="AG4369" i="2" s="1"/>
  <c r="AE4367" i="2"/>
  <c r="AG4367" i="2" s="1"/>
  <c r="AE4365" i="2"/>
  <c r="AG4365" i="2" s="1"/>
  <c r="AE4363" i="2"/>
  <c r="AG4363" i="2" s="1"/>
  <c r="AE4361" i="2"/>
  <c r="AG4361" i="2" s="1"/>
  <c r="AE4359" i="2"/>
  <c r="AG4359" i="2" s="1"/>
  <c r="AB4106" i="2"/>
  <c r="AC4106" i="2"/>
  <c r="AE4106" i="2" s="1"/>
  <c r="AF4106" i="2" s="1"/>
  <c r="AB4104" i="2"/>
  <c r="AC4104" i="2"/>
  <c r="AE4104" i="2" s="1"/>
  <c r="AF4104" i="2" s="1"/>
  <c r="AB4102" i="2"/>
  <c r="AC4102" i="2"/>
  <c r="AE4102" i="2" s="1"/>
  <c r="AF4102" i="2" s="1"/>
  <c r="AB4100" i="2"/>
  <c r="AC4100" i="2"/>
  <c r="AE4100" i="2" s="1"/>
  <c r="AF4100" i="2" s="1"/>
  <c r="AB4098" i="2"/>
  <c r="AC4098" i="2"/>
  <c r="AE4098" i="2" s="1"/>
  <c r="AF4098" i="2" s="1"/>
  <c r="AB4096" i="2"/>
  <c r="AC4096" i="2"/>
  <c r="AE4096" i="2" s="1"/>
  <c r="AF4096" i="2" s="1"/>
  <c r="AB4094" i="2"/>
  <c r="AC4094" i="2"/>
  <c r="AE4094" i="2" s="1"/>
  <c r="AF4094" i="2" s="1"/>
  <c r="AB4092" i="2"/>
  <c r="AC4092" i="2"/>
  <c r="AE4092" i="2" s="1"/>
  <c r="AB4090" i="2"/>
  <c r="AC4090" i="2"/>
  <c r="AE4090" i="2" s="1"/>
  <c r="AF4090" i="2" s="1"/>
  <c r="AB4088" i="2"/>
  <c r="AC4088" i="2"/>
  <c r="AE4088" i="2" s="1"/>
  <c r="AF4088" i="2" s="1"/>
  <c r="AB4086" i="2"/>
  <c r="AC4086" i="2"/>
  <c r="AE4086" i="2" s="1"/>
  <c r="AF4086" i="2" s="1"/>
  <c r="AB4084" i="2"/>
  <c r="AC4084" i="2"/>
  <c r="AE4084" i="2" s="1"/>
  <c r="AF4084" i="2" s="1"/>
  <c r="AB4082" i="2"/>
  <c r="AC4082" i="2"/>
  <c r="AE4082" i="2" s="1"/>
  <c r="AF4082" i="2" s="1"/>
  <c r="AB4080" i="2"/>
  <c r="AC4080" i="2"/>
  <c r="AE4080" i="2" s="1"/>
  <c r="AF4080" i="2" s="1"/>
  <c r="AB4078" i="2"/>
  <c r="AC4078" i="2"/>
  <c r="AE4078" i="2" s="1"/>
  <c r="AF4078" i="2" s="1"/>
  <c r="AB4076" i="2"/>
  <c r="AC4076" i="2"/>
  <c r="AE4076" i="2" s="1"/>
  <c r="AF4076" i="2" s="1"/>
  <c r="AB4074" i="2"/>
  <c r="AC4074" i="2"/>
  <c r="AE4074" i="2" s="1"/>
  <c r="AF4074" i="2" s="1"/>
  <c r="AB4072" i="2"/>
  <c r="AC4072" i="2"/>
  <c r="AE4072" i="2" s="1"/>
  <c r="AF4072" i="2" s="1"/>
  <c r="AB4070" i="2"/>
  <c r="AC4070" i="2"/>
  <c r="AE4070" i="2" s="1"/>
  <c r="AF4070" i="2" s="1"/>
  <c r="AB4068" i="2"/>
  <c r="AC4068" i="2"/>
  <c r="AE4068" i="2" s="1"/>
  <c r="AF4068" i="2" s="1"/>
  <c r="AB4066" i="2"/>
  <c r="AC4066" i="2"/>
  <c r="AE4066" i="2" s="1"/>
  <c r="AF4066" i="2" s="1"/>
  <c r="AB4064" i="2"/>
  <c r="AC4064" i="2"/>
  <c r="AE4064" i="2" s="1"/>
  <c r="AF4064" i="2" s="1"/>
  <c r="AB4062" i="2"/>
  <c r="AC4062" i="2"/>
  <c r="AE4062" i="2" s="1"/>
  <c r="AF4062" i="2" s="1"/>
  <c r="AB4060" i="2"/>
  <c r="AC4060" i="2"/>
  <c r="AE4060" i="2" s="1"/>
  <c r="AF4060" i="2" s="1"/>
  <c r="AB4058" i="2"/>
  <c r="AC4058" i="2"/>
  <c r="AE4058" i="2" s="1"/>
  <c r="AF4058" i="2" s="1"/>
  <c r="AB4056" i="2"/>
  <c r="AC4056" i="2"/>
  <c r="AE4056" i="2" s="1"/>
  <c r="AG4056" i="2" s="1"/>
  <c r="W4055" i="2"/>
  <c r="X4055" i="2" s="1"/>
  <c r="AF4055" i="2"/>
  <c r="AG4055" i="2"/>
  <c r="AB4054" i="2"/>
  <c r="AC4054" i="2"/>
  <c r="AE4054" i="2" s="1"/>
  <c r="AF4054" i="2" s="1"/>
  <c r="W4053" i="2"/>
  <c r="X4053" i="2" s="1"/>
  <c r="AF4053" i="2"/>
  <c r="AG4053" i="2"/>
  <c r="AB4052" i="2"/>
  <c r="AC4052" i="2"/>
  <c r="AE4052" i="2" s="1"/>
  <c r="AG4052" i="2" s="1"/>
  <c r="W4051" i="2"/>
  <c r="X4051" i="2" s="1"/>
  <c r="AB4050" i="2"/>
  <c r="AC4050" i="2"/>
  <c r="AE4050" i="2" s="1"/>
  <c r="AG4050" i="2" s="1"/>
  <c r="W4049" i="2"/>
  <c r="X4049" i="2" s="1"/>
  <c r="AF4049" i="2"/>
  <c r="AG4049" i="2"/>
  <c r="AB4048" i="2"/>
  <c r="AC4048" i="2"/>
  <c r="AE4048" i="2" s="1"/>
  <c r="AF4048" i="2" s="1"/>
  <c r="W4047" i="2"/>
  <c r="X4047" i="2" s="1"/>
  <c r="AF4047" i="2"/>
  <c r="AG4047" i="2"/>
  <c r="AB4046" i="2"/>
  <c r="AC4046" i="2"/>
  <c r="AE4046" i="2" s="1"/>
  <c r="AF4046" i="2" s="1"/>
  <c r="W4045" i="2"/>
  <c r="X4045" i="2" s="1"/>
  <c r="AG4045" i="2"/>
  <c r="AB4044" i="2"/>
  <c r="AC4044" i="2"/>
  <c r="AE4044" i="2" s="1"/>
  <c r="AF4044" i="2" s="1"/>
  <c r="W4043" i="2"/>
  <c r="X4043" i="2" s="1"/>
  <c r="AG4043" i="2"/>
  <c r="AB4042" i="2"/>
  <c r="AC4042" i="2"/>
  <c r="AE4042" i="2" s="1"/>
  <c r="AF4042" i="2" s="1"/>
  <c r="W4041" i="2"/>
  <c r="X4041" i="2" s="1"/>
  <c r="AB4040" i="2"/>
  <c r="AC4040" i="2"/>
  <c r="AE4040" i="2" s="1"/>
  <c r="AF4040" i="2" s="1"/>
  <c r="W4039" i="2"/>
  <c r="X4039" i="2" s="1"/>
  <c r="AG4039" i="2"/>
  <c r="AB4038" i="2"/>
  <c r="AC4038" i="2"/>
  <c r="AE4038" i="2" s="1"/>
  <c r="AF4038" i="2" s="1"/>
  <c r="W4037" i="2"/>
  <c r="X4037" i="2" s="1"/>
  <c r="AF4037" i="2"/>
  <c r="AG4037" i="2"/>
  <c r="AB4036" i="2"/>
  <c r="AC4036" i="2"/>
  <c r="AE4036" i="2" s="1"/>
  <c r="AF4036" i="2" s="1"/>
  <c r="W4035" i="2"/>
  <c r="X4035" i="2" s="1"/>
  <c r="AF4035" i="2"/>
  <c r="AG4035" i="2"/>
  <c r="AB4034" i="2"/>
  <c r="AC4034" i="2"/>
  <c r="AE4034" i="2" s="1"/>
  <c r="AF4034" i="2" s="1"/>
  <c r="W4033" i="2"/>
  <c r="X4033" i="2" s="1"/>
  <c r="AG4033" i="2"/>
  <c r="AB4032" i="2"/>
  <c r="AC4032" i="2"/>
  <c r="AE4032" i="2" s="1"/>
  <c r="AF4032" i="2" s="1"/>
  <c r="W4031" i="2"/>
  <c r="X4031" i="2" s="1"/>
  <c r="AB4030" i="2"/>
  <c r="AC4030" i="2"/>
  <c r="AE4030" i="2" s="1"/>
  <c r="AG4030" i="2" s="1"/>
  <c r="W4029" i="2"/>
  <c r="X4029" i="2" s="1"/>
  <c r="AF4029" i="2"/>
  <c r="AG4029" i="2"/>
  <c r="AB4028" i="2"/>
  <c r="AC4028" i="2"/>
  <c r="AE4028" i="2" s="1"/>
  <c r="AF4028" i="2" s="1"/>
  <c r="W4027" i="2"/>
  <c r="X4027" i="2" s="1"/>
  <c r="AG4027" i="2"/>
  <c r="AB4026" i="2"/>
  <c r="AC4026" i="2"/>
  <c r="AE4026" i="2" s="1"/>
  <c r="AF4026" i="2" s="1"/>
  <c r="W4025" i="2"/>
  <c r="X4025" i="2" s="1"/>
  <c r="AB4024" i="2"/>
  <c r="AC4024" i="2"/>
  <c r="AE4024" i="2" s="1"/>
  <c r="AG4024" i="2" s="1"/>
  <c r="W4023" i="2"/>
  <c r="X4023" i="2" s="1"/>
  <c r="AF4023" i="2"/>
  <c r="AG4023" i="2"/>
  <c r="AB4022" i="2"/>
  <c r="AC4022" i="2"/>
  <c r="AE4022" i="2" s="1"/>
  <c r="AF4022" i="2" s="1"/>
  <c r="W4021" i="2"/>
  <c r="X4021" i="2" s="1"/>
  <c r="AG4021" i="2"/>
  <c r="AB4020" i="2"/>
  <c r="AC4020" i="2"/>
  <c r="AE4020" i="2" s="1"/>
  <c r="W4019" i="2"/>
  <c r="X4019" i="2" s="1"/>
  <c r="AF4019" i="2"/>
  <c r="AG4019" i="2"/>
  <c r="AB4018" i="2"/>
  <c r="AC4018" i="2"/>
  <c r="AE4018" i="2" s="1"/>
  <c r="AG4018" i="2" s="1"/>
  <c r="W4017" i="2"/>
  <c r="X4017" i="2" s="1"/>
  <c r="AB4016" i="2"/>
  <c r="AC4016" i="2"/>
  <c r="AE4016" i="2" s="1"/>
  <c r="AF4016" i="2" s="1"/>
  <c r="W4015" i="2"/>
  <c r="X4015" i="2" s="1"/>
  <c r="AB4014" i="2"/>
  <c r="AC4014" i="2"/>
  <c r="AE4014" i="2" s="1"/>
  <c r="W4013" i="2"/>
  <c r="X4013" i="2" s="1"/>
  <c r="AF4013" i="2"/>
  <c r="AG4013" i="2"/>
  <c r="AB4012" i="2"/>
  <c r="AC4012" i="2"/>
  <c r="AE4012" i="2" s="1"/>
  <c r="AF4012" i="2" s="1"/>
  <c r="W4011" i="2"/>
  <c r="X4011" i="2" s="1"/>
  <c r="AF4011" i="2"/>
  <c r="AG4011" i="2"/>
  <c r="AB4010" i="2"/>
  <c r="AC4010" i="2"/>
  <c r="AE4010" i="2" s="1"/>
  <c r="AF4010" i="2" s="1"/>
  <c r="W4009" i="2"/>
  <c r="X4009" i="2" s="1"/>
  <c r="AG4009" i="2"/>
  <c r="AB4008" i="2"/>
  <c r="AC4008" i="2"/>
  <c r="AE4008" i="2" s="1"/>
  <c r="AF4008" i="2" s="1"/>
  <c r="W4007" i="2"/>
  <c r="X4007" i="2" s="1"/>
  <c r="AF4007" i="2"/>
  <c r="AG4007" i="2"/>
  <c r="AB4006" i="2"/>
  <c r="AC4006" i="2"/>
  <c r="AE4006" i="2" s="1"/>
  <c r="W4005" i="2"/>
  <c r="X4005" i="2" s="1"/>
  <c r="AB4004" i="2"/>
  <c r="AC4004" i="2"/>
  <c r="AE4004" i="2" s="1"/>
  <c r="AF4004" i="2" s="1"/>
  <c r="W4003" i="2"/>
  <c r="X4003" i="2" s="1"/>
  <c r="AG4003" i="2"/>
  <c r="AB4002" i="2"/>
  <c r="AC4002" i="2"/>
  <c r="AE4002" i="2" s="1"/>
  <c r="AF4002" i="2" s="1"/>
  <c r="W4001" i="2"/>
  <c r="X4001" i="2" s="1"/>
  <c r="AG4001" i="2"/>
  <c r="AB4000" i="2"/>
  <c r="AC4000" i="2"/>
  <c r="AE4000" i="2" s="1"/>
  <c r="AF4000" i="2" s="1"/>
  <c r="W3999" i="2"/>
  <c r="X3999" i="2" s="1"/>
  <c r="AG3999" i="2"/>
  <c r="AB3998" i="2"/>
  <c r="AC3998" i="2"/>
  <c r="AE3998" i="2" s="1"/>
  <c r="AG3998" i="2" s="1"/>
  <c r="W3997" i="2"/>
  <c r="X3997" i="2" s="1"/>
  <c r="AG3997" i="2"/>
  <c r="AB3996" i="2"/>
  <c r="AC3996" i="2"/>
  <c r="AE3996" i="2" s="1"/>
  <c r="AF3996" i="2" s="1"/>
  <c r="W3995" i="2"/>
  <c r="X3995" i="2" s="1"/>
  <c r="AF3995" i="2"/>
  <c r="AB3994" i="2"/>
  <c r="AC3994" i="2"/>
  <c r="AE3994" i="2" s="1"/>
  <c r="AF3994" i="2" s="1"/>
  <c r="W3993" i="2"/>
  <c r="X3993" i="2" s="1"/>
  <c r="AF3993" i="2"/>
  <c r="AB3992" i="2"/>
  <c r="AC3992" i="2"/>
  <c r="AE3992" i="2" s="1"/>
  <c r="AG3992" i="2" s="1"/>
  <c r="W3991" i="2"/>
  <c r="X3991" i="2" s="1"/>
  <c r="AG3991" i="2"/>
  <c r="AB3990" i="2"/>
  <c r="AC3990" i="2"/>
  <c r="AE3990" i="2" s="1"/>
  <c r="AF3990" i="2" s="1"/>
  <c r="W3989" i="2"/>
  <c r="X3989" i="2" s="1"/>
  <c r="AB3988" i="2"/>
  <c r="AC3988" i="2"/>
  <c r="AE3988" i="2" s="1"/>
  <c r="AG3988" i="2" s="1"/>
  <c r="W3987" i="2"/>
  <c r="X3987" i="2" s="1"/>
  <c r="AF3987" i="2"/>
  <c r="AG3987" i="2"/>
  <c r="AB3986" i="2"/>
  <c r="AC3986" i="2"/>
  <c r="AE3986" i="2" s="1"/>
  <c r="AG3986" i="2" s="1"/>
  <c r="W3985" i="2"/>
  <c r="X3985" i="2" s="1"/>
  <c r="AG3985" i="2"/>
  <c r="AB3984" i="2"/>
  <c r="AC3984" i="2"/>
  <c r="AE3984" i="2" s="1"/>
  <c r="AF3984" i="2" s="1"/>
  <c r="W3983" i="2"/>
  <c r="X3983" i="2" s="1"/>
  <c r="AB3982" i="2"/>
  <c r="AC3982" i="2"/>
  <c r="AE3982" i="2" s="1"/>
  <c r="AF3982" i="2" s="1"/>
  <c r="W3981" i="2"/>
  <c r="X3981" i="2" s="1"/>
  <c r="AB3980" i="2"/>
  <c r="AC3980" i="2"/>
  <c r="AE3980" i="2" s="1"/>
  <c r="AF3980" i="2" s="1"/>
  <c r="W3831" i="2"/>
  <c r="X3831" i="2" s="1"/>
  <c r="W3830" i="2"/>
  <c r="X3830" i="2" s="1"/>
  <c r="W3829" i="2"/>
  <c r="X3829" i="2" s="1"/>
  <c r="W3828" i="2"/>
  <c r="X3828" i="2" s="1"/>
  <c r="W3827" i="2"/>
  <c r="X3827" i="2" s="1"/>
  <c r="W3826" i="2"/>
  <c r="X3826" i="2" s="1"/>
  <c r="W3825" i="2"/>
  <c r="X3825" i="2" s="1"/>
  <c r="W3824" i="2"/>
  <c r="X3824" i="2" s="1"/>
  <c r="W3823" i="2"/>
  <c r="X3823" i="2" s="1"/>
  <c r="W3822" i="2"/>
  <c r="X3822" i="2" s="1"/>
  <c r="W3821" i="2"/>
  <c r="X3821" i="2" s="1"/>
  <c r="W3820" i="2"/>
  <c r="X3820" i="2" s="1"/>
  <c r="W3819" i="2"/>
  <c r="X3819" i="2" s="1"/>
  <c r="W3818" i="2"/>
  <c r="X3818" i="2" s="1"/>
  <c r="W3817" i="2"/>
  <c r="X3817" i="2" s="1"/>
  <c r="W3816" i="2"/>
  <c r="X3816" i="2" s="1"/>
  <c r="W3815" i="2"/>
  <c r="X3815" i="2" s="1"/>
  <c r="W3814" i="2"/>
  <c r="X3814" i="2" s="1"/>
  <c r="W3813" i="2"/>
  <c r="X3813" i="2" s="1"/>
  <c r="W3812" i="2"/>
  <c r="X3812" i="2" s="1"/>
  <c r="W3811" i="2"/>
  <c r="X3811" i="2" s="1"/>
  <c r="W3810" i="2"/>
  <c r="X3810" i="2" s="1"/>
  <c r="W3809" i="2"/>
  <c r="X3809" i="2" s="1"/>
  <c r="W3808" i="2"/>
  <c r="X3808" i="2" s="1"/>
  <c r="W3807" i="2"/>
  <c r="X3807" i="2" s="1"/>
  <c r="W3806" i="2"/>
  <c r="X3806" i="2" s="1"/>
  <c r="W3805" i="2"/>
  <c r="X3805" i="2" s="1"/>
  <c r="W3804" i="2"/>
  <c r="X3804" i="2" s="1"/>
  <c r="W3803" i="2"/>
  <c r="X3803" i="2" s="1"/>
  <c r="W3802" i="2"/>
  <c r="X3802" i="2" s="1"/>
  <c r="W3801" i="2"/>
  <c r="X3801" i="2" s="1"/>
  <c r="W3800" i="2"/>
  <c r="X3800" i="2" s="1"/>
  <c r="W3799" i="2"/>
  <c r="X3799" i="2" s="1"/>
  <c r="W3798" i="2"/>
  <c r="X3798" i="2" s="1"/>
  <c r="W3797" i="2"/>
  <c r="X3797" i="2" s="1"/>
  <c r="W3796" i="2"/>
  <c r="X3796" i="2" s="1"/>
  <c r="W3795" i="2"/>
  <c r="X3795" i="2" s="1"/>
  <c r="W3794" i="2"/>
  <c r="X3794" i="2" s="1"/>
  <c r="W3793" i="2"/>
  <c r="X3793" i="2" s="1"/>
  <c r="W3792" i="2"/>
  <c r="X3792" i="2" s="1"/>
  <c r="W3791" i="2"/>
  <c r="X3791" i="2" s="1"/>
  <c r="W3790" i="2"/>
  <c r="X3790" i="2" s="1"/>
  <c r="W3789" i="2"/>
  <c r="X3789" i="2" s="1"/>
  <c r="W3788" i="2"/>
  <c r="X3788" i="2" s="1"/>
  <c r="W3787" i="2"/>
  <c r="X3787" i="2" s="1"/>
  <c r="W3786" i="2"/>
  <c r="X3786" i="2" s="1"/>
  <c r="W3785" i="2"/>
  <c r="X3785" i="2" s="1"/>
  <c r="W3784" i="2"/>
  <c r="X3784" i="2" s="1"/>
  <c r="W3783" i="2"/>
  <c r="X3783" i="2" s="1"/>
  <c r="W3782" i="2"/>
  <c r="X3782" i="2" s="1"/>
  <c r="W3781" i="2"/>
  <c r="X3781" i="2" s="1"/>
  <c r="W3780" i="2"/>
  <c r="X3780" i="2" s="1"/>
  <c r="W3779" i="2"/>
  <c r="X3779" i="2" s="1"/>
  <c r="W3778" i="2"/>
  <c r="X3778" i="2" s="1"/>
  <c r="W3777" i="2"/>
  <c r="X3777" i="2" s="1"/>
  <c r="W3776" i="2"/>
  <c r="X3776" i="2" s="1"/>
  <c r="W3775" i="2"/>
  <c r="X3775" i="2" s="1"/>
  <c r="W3774" i="2"/>
  <c r="X3774" i="2" s="1"/>
  <c r="W3773" i="2"/>
  <c r="X3773" i="2" s="1"/>
  <c r="W3772" i="2"/>
  <c r="X3772" i="2" s="1"/>
  <c r="W3771" i="2"/>
  <c r="X3771" i="2" s="1"/>
  <c r="W3770" i="2"/>
  <c r="X3770" i="2" s="1"/>
  <c r="W3769" i="2"/>
  <c r="X3769" i="2" s="1"/>
  <c r="W3768" i="2"/>
  <c r="X3768" i="2" s="1"/>
  <c r="W3767" i="2"/>
  <c r="X3767" i="2" s="1"/>
  <c r="W3766" i="2"/>
  <c r="X3766" i="2" s="1"/>
  <c r="W3765" i="2"/>
  <c r="X3765" i="2" s="1"/>
  <c r="W3764" i="2"/>
  <c r="X3764" i="2" s="1"/>
  <c r="W3763" i="2"/>
  <c r="X3763" i="2" s="1"/>
  <c r="W3762" i="2"/>
  <c r="X3762" i="2" s="1"/>
  <c r="W3761" i="2"/>
  <c r="X3761" i="2" s="1"/>
  <c r="W3760" i="2"/>
  <c r="X3760" i="2" s="1"/>
  <c r="W3759" i="2"/>
  <c r="X3759" i="2" s="1"/>
  <c r="W3758" i="2"/>
  <c r="X3758" i="2" s="1"/>
  <c r="W3757" i="2"/>
  <c r="X3757" i="2" s="1"/>
  <c r="W3756" i="2"/>
  <c r="X3756" i="2" s="1"/>
  <c r="W3755" i="2"/>
  <c r="X3755" i="2" s="1"/>
  <c r="W3754" i="2"/>
  <c r="X3754" i="2" s="1"/>
  <c r="W3753" i="2"/>
  <c r="X3753" i="2" s="1"/>
  <c r="W3752" i="2"/>
  <c r="X3752" i="2" s="1"/>
  <c r="W3751" i="2"/>
  <c r="X3751" i="2" s="1"/>
  <c r="W3750" i="2"/>
  <c r="X3750" i="2" s="1"/>
  <c r="W3749" i="2"/>
  <c r="X3749" i="2" s="1"/>
  <c r="W3748" i="2"/>
  <c r="X3748" i="2" s="1"/>
  <c r="W3747" i="2"/>
  <c r="X3747" i="2" s="1"/>
  <c r="W3746" i="2"/>
  <c r="X3746" i="2" s="1"/>
  <c r="W3745" i="2"/>
  <c r="X3745" i="2" s="1"/>
  <c r="W3744" i="2"/>
  <c r="X3744" i="2" s="1"/>
  <c r="W3743" i="2"/>
  <c r="X3743" i="2" s="1"/>
  <c r="W3742" i="2"/>
  <c r="X3742" i="2" s="1"/>
  <c r="W3741" i="2"/>
  <c r="X3741" i="2" s="1"/>
  <c r="W3740" i="2"/>
  <c r="X3740" i="2" s="1"/>
  <c r="W3739" i="2"/>
  <c r="X3739" i="2" s="1"/>
  <c r="W3738" i="2"/>
  <c r="X3738" i="2" s="1"/>
  <c r="W3737" i="2"/>
  <c r="X3737" i="2" s="1"/>
  <c r="W3736" i="2"/>
  <c r="X3736" i="2" s="1"/>
  <c r="W3735" i="2"/>
  <c r="X3735" i="2" s="1"/>
  <c r="W3734" i="2"/>
  <c r="X3734" i="2" s="1"/>
  <c r="W3733" i="2"/>
  <c r="X3733" i="2" s="1"/>
  <c r="W3732" i="2"/>
  <c r="X3732" i="2" s="1"/>
  <c r="W3731" i="2"/>
  <c r="X3731" i="2" s="1"/>
  <c r="W3730" i="2"/>
  <c r="X3730" i="2" s="1"/>
  <c r="W3729" i="2"/>
  <c r="X3729" i="2" s="1"/>
  <c r="W3728" i="2"/>
  <c r="X3728" i="2" s="1"/>
  <c r="W3727" i="2"/>
  <c r="X3727" i="2" s="1"/>
  <c r="W3726" i="2"/>
  <c r="X3726" i="2" s="1"/>
  <c r="W3725" i="2"/>
  <c r="X3725" i="2" s="1"/>
  <c r="W3724" i="2"/>
  <c r="X3724" i="2" s="1"/>
  <c r="W3723" i="2"/>
  <c r="X3723" i="2" s="1"/>
  <c r="W3722" i="2"/>
  <c r="X3722" i="2" s="1"/>
  <c r="W3721" i="2"/>
  <c r="X3721" i="2" s="1"/>
  <c r="W3720" i="2"/>
  <c r="X3720" i="2" s="1"/>
  <c r="W3719" i="2"/>
  <c r="X3719" i="2" s="1"/>
  <c r="W3718" i="2"/>
  <c r="X3718" i="2" s="1"/>
  <c r="W3717" i="2"/>
  <c r="X3717" i="2" s="1"/>
  <c r="W3716" i="2"/>
  <c r="X3716" i="2" s="1"/>
  <c r="W3715" i="2"/>
  <c r="X3715" i="2" s="1"/>
  <c r="W3714" i="2"/>
  <c r="X3714" i="2" s="1"/>
  <c r="W3713" i="2"/>
  <c r="X3713" i="2" s="1"/>
  <c r="W3712" i="2"/>
  <c r="X3712" i="2" s="1"/>
  <c r="W3711" i="2"/>
  <c r="X3711" i="2" s="1"/>
  <c r="W3710" i="2"/>
  <c r="X3710" i="2" s="1"/>
  <c r="W3709" i="2"/>
  <c r="X3709" i="2" s="1"/>
  <c r="W3708" i="2"/>
  <c r="X3708" i="2" s="1"/>
  <c r="W3707" i="2"/>
  <c r="X3707" i="2" s="1"/>
  <c r="W3706" i="2"/>
  <c r="X3706" i="2" s="1"/>
  <c r="W3705" i="2"/>
  <c r="X3705" i="2" s="1"/>
  <c r="W3704" i="2"/>
  <c r="X3704" i="2" s="1"/>
  <c r="W3703" i="2"/>
  <c r="X3703" i="2" s="1"/>
  <c r="W3702" i="2"/>
  <c r="X3702" i="2" s="1"/>
  <c r="W3701" i="2"/>
  <c r="X3701" i="2" s="1"/>
  <c r="W3700" i="2"/>
  <c r="X3700" i="2" s="1"/>
  <c r="W3699" i="2"/>
  <c r="X3699" i="2" s="1"/>
  <c r="W3698" i="2"/>
  <c r="X3698" i="2" s="1"/>
  <c r="W3697" i="2"/>
  <c r="X3697" i="2" s="1"/>
  <c r="W3696" i="2"/>
  <c r="X3696" i="2" s="1"/>
  <c r="W3695" i="2"/>
  <c r="X3695" i="2" s="1"/>
  <c r="W3694" i="2"/>
  <c r="X3694" i="2" s="1"/>
  <c r="W3693" i="2"/>
  <c r="X3693" i="2" s="1"/>
  <c r="W3692" i="2"/>
  <c r="X3692" i="2" s="1"/>
  <c r="W3691" i="2"/>
  <c r="X3691" i="2" s="1"/>
  <c r="W3690" i="2"/>
  <c r="X3690" i="2" s="1"/>
  <c r="W3689" i="2"/>
  <c r="X3689" i="2" s="1"/>
  <c r="W3688" i="2"/>
  <c r="X3688" i="2" s="1"/>
  <c r="W3687" i="2"/>
  <c r="X3687" i="2" s="1"/>
  <c r="W3686" i="2"/>
  <c r="X3686" i="2" s="1"/>
  <c r="W3685" i="2"/>
  <c r="X3685" i="2" s="1"/>
  <c r="W3684" i="2"/>
  <c r="X3684" i="2" s="1"/>
  <c r="W3683" i="2"/>
  <c r="X3683" i="2" s="1"/>
  <c r="W3682" i="2"/>
  <c r="X3682" i="2" s="1"/>
  <c r="W3681" i="2"/>
  <c r="X3681" i="2" s="1"/>
  <c r="W3680" i="2"/>
  <c r="X3680" i="2" s="1"/>
  <c r="W3679" i="2"/>
  <c r="X3679" i="2" s="1"/>
  <c r="W3678" i="2"/>
  <c r="X3678" i="2" s="1"/>
  <c r="W3677" i="2"/>
  <c r="X3677" i="2" s="1"/>
  <c r="W3676" i="2"/>
  <c r="X3676" i="2" s="1"/>
  <c r="W3675" i="2"/>
  <c r="X3675" i="2" s="1"/>
  <c r="W3674" i="2"/>
  <c r="X3674" i="2" s="1"/>
  <c r="W3673" i="2"/>
  <c r="X3673" i="2" s="1"/>
  <c r="W3672" i="2"/>
  <c r="X3672" i="2" s="1"/>
  <c r="W3671" i="2"/>
  <c r="X3671" i="2" s="1"/>
  <c r="W3670" i="2"/>
  <c r="X3670" i="2" s="1"/>
  <c r="W3669" i="2"/>
  <c r="X3669" i="2" s="1"/>
  <c r="W3668" i="2"/>
  <c r="X3668" i="2" s="1"/>
  <c r="W3667" i="2"/>
  <c r="X3667" i="2" s="1"/>
  <c r="W3666" i="2"/>
  <c r="X3666" i="2" s="1"/>
  <c r="W3665" i="2"/>
  <c r="X3665" i="2" s="1"/>
  <c r="W3664" i="2"/>
  <c r="X3664" i="2" s="1"/>
  <c r="W3663" i="2"/>
  <c r="X3663" i="2" s="1"/>
  <c r="W3662" i="2"/>
  <c r="X3662" i="2" s="1"/>
  <c r="W3661" i="2"/>
  <c r="X3661" i="2" s="1"/>
  <c r="W3660" i="2"/>
  <c r="X3660" i="2" s="1"/>
  <c r="W3659" i="2"/>
  <c r="X3659" i="2" s="1"/>
  <c r="W3658" i="2"/>
  <c r="X3658" i="2" s="1"/>
  <c r="W3657" i="2"/>
  <c r="X3657" i="2" s="1"/>
  <c r="W3656" i="2"/>
  <c r="X3656" i="2" s="1"/>
  <c r="W3655" i="2"/>
  <c r="X3655" i="2" s="1"/>
  <c r="W3654" i="2"/>
  <c r="X3654" i="2" s="1"/>
  <c r="W3653" i="2"/>
  <c r="X3653" i="2" s="1"/>
  <c r="W3652" i="2"/>
  <c r="X3652" i="2" s="1"/>
  <c r="W3651" i="2"/>
  <c r="X3651" i="2" s="1"/>
  <c r="W3650" i="2"/>
  <c r="X3650" i="2" s="1"/>
  <c r="W3649" i="2"/>
  <c r="X3649" i="2" s="1"/>
  <c r="W3648" i="2"/>
  <c r="X3648" i="2" s="1"/>
  <c r="W3647" i="2"/>
  <c r="X3647" i="2" s="1"/>
  <c r="W3646" i="2"/>
  <c r="X3646" i="2" s="1"/>
  <c r="W3645" i="2"/>
  <c r="X3645" i="2" s="1"/>
  <c r="W3644" i="2"/>
  <c r="X3644" i="2" s="1"/>
  <c r="W3643" i="2"/>
  <c r="X3643" i="2" s="1"/>
  <c r="W3642" i="2"/>
  <c r="X3642" i="2" s="1"/>
  <c r="W3641" i="2"/>
  <c r="X3641" i="2" s="1"/>
  <c r="W3640" i="2"/>
  <c r="X3640" i="2" s="1"/>
  <c r="W3639" i="2"/>
  <c r="X3639" i="2" s="1"/>
  <c r="W3638" i="2"/>
  <c r="X3638" i="2" s="1"/>
  <c r="W3637" i="2"/>
  <c r="X3637" i="2" s="1"/>
  <c r="W3636" i="2"/>
  <c r="X3636" i="2" s="1"/>
  <c r="W3635" i="2"/>
  <c r="X3635" i="2" s="1"/>
  <c r="W3634" i="2"/>
  <c r="X3634" i="2" s="1"/>
  <c r="W3633" i="2"/>
  <c r="X3633" i="2" s="1"/>
  <c r="W3632" i="2"/>
  <c r="X3632" i="2" s="1"/>
  <c r="W3631" i="2"/>
  <c r="X3631" i="2" s="1"/>
  <c r="W3630" i="2"/>
  <c r="X3630" i="2" s="1"/>
  <c r="W3629" i="2"/>
  <c r="X3629" i="2" s="1"/>
  <c r="W3628" i="2"/>
  <c r="X3628" i="2" s="1"/>
  <c r="W3627" i="2"/>
  <c r="X3627" i="2" s="1"/>
  <c r="W3626" i="2"/>
  <c r="X3626" i="2" s="1"/>
  <c r="W3625" i="2"/>
  <c r="X3625" i="2" s="1"/>
  <c r="W3624" i="2"/>
  <c r="X3624" i="2" s="1"/>
  <c r="W3623" i="2"/>
  <c r="X3623" i="2" s="1"/>
  <c r="W3622" i="2"/>
  <c r="X3622" i="2" s="1"/>
  <c r="W3621" i="2"/>
  <c r="X3621" i="2" s="1"/>
  <c r="W3620" i="2"/>
  <c r="X3620" i="2" s="1"/>
  <c r="W3619" i="2"/>
  <c r="X3619" i="2" s="1"/>
  <c r="W3618" i="2"/>
  <c r="X3618" i="2" s="1"/>
  <c r="W3617" i="2"/>
  <c r="X3617" i="2" s="1"/>
  <c r="W3616" i="2"/>
  <c r="X3616" i="2" s="1"/>
  <c r="W3615" i="2"/>
  <c r="X3615" i="2" s="1"/>
  <c r="W3614" i="2"/>
  <c r="X3614" i="2" s="1"/>
  <c r="W3613" i="2"/>
  <c r="X3613" i="2" s="1"/>
  <c r="W3612" i="2"/>
  <c r="X3612" i="2" s="1"/>
  <c r="W3611" i="2"/>
  <c r="X3611" i="2" s="1"/>
  <c r="W3610" i="2"/>
  <c r="X3610" i="2" s="1"/>
  <c r="W3609" i="2"/>
  <c r="X3609" i="2" s="1"/>
  <c r="W3608" i="2"/>
  <c r="X3608" i="2" s="1"/>
  <c r="W3607" i="2"/>
  <c r="X3607" i="2" s="1"/>
  <c r="W3606" i="2"/>
  <c r="X3606" i="2" s="1"/>
  <c r="W3605" i="2"/>
  <c r="X3605" i="2" s="1"/>
  <c r="W3604" i="2"/>
  <c r="X3604" i="2" s="1"/>
  <c r="W3603" i="2"/>
  <c r="X3603" i="2" s="1"/>
  <c r="W3602" i="2"/>
  <c r="X3602" i="2" s="1"/>
  <c r="W3601" i="2"/>
  <c r="X3601" i="2" s="1"/>
  <c r="W3600" i="2"/>
  <c r="X3600" i="2" s="1"/>
  <c r="W3599" i="2"/>
  <c r="X3599" i="2" s="1"/>
  <c r="W3598" i="2"/>
  <c r="X3598" i="2" s="1"/>
  <c r="W3597" i="2"/>
  <c r="X3597" i="2" s="1"/>
  <c r="W3596" i="2"/>
  <c r="X3596" i="2" s="1"/>
  <c r="W3595" i="2"/>
  <c r="X3595" i="2" s="1"/>
  <c r="W3594" i="2"/>
  <c r="X3594" i="2" s="1"/>
  <c r="W3593" i="2"/>
  <c r="X3593" i="2" s="1"/>
  <c r="W3592" i="2"/>
  <c r="X3592" i="2" s="1"/>
  <c r="W3591" i="2"/>
  <c r="X3591" i="2" s="1"/>
  <c r="W3590" i="2"/>
  <c r="X3590" i="2" s="1"/>
  <c r="W3589" i="2"/>
  <c r="X3589" i="2" s="1"/>
  <c r="W3511" i="2"/>
  <c r="X3511" i="2" s="1"/>
  <c r="W3510" i="2"/>
  <c r="X3510" i="2" s="1"/>
  <c r="W3509" i="2"/>
  <c r="X3509" i="2" s="1"/>
  <c r="W3508" i="2"/>
  <c r="X3508" i="2" s="1"/>
  <c r="W3507" i="2"/>
  <c r="X3507" i="2" s="1"/>
  <c r="W3506" i="2"/>
  <c r="X3506" i="2" s="1"/>
  <c r="AG2999" i="2"/>
  <c r="W2999" i="2"/>
  <c r="X2999" i="2" s="1"/>
  <c r="AF2999" i="2"/>
  <c r="AG2997" i="2"/>
  <c r="W2997" i="2"/>
  <c r="X2997" i="2" s="1"/>
  <c r="AF2997" i="2"/>
  <c r="AG2995" i="2"/>
  <c r="W2995" i="2"/>
  <c r="X2995" i="2" s="1"/>
  <c r="AF2995" i="2"/>
  <c r="AG2993" i="2"/>
  <c r="W2993" i="2"/>
  <c r="X2993" i="2" s="1"/>
  <c r="AF2993" i="2"/>
  <c r="AG2991" i="2"/>
  <c r="W2991" i="2"/>
  <c r="X2991" i="2" s="1"/>
  <c r="AF2991" i="2"/>
  <c r="AG2989" i="2"/>
  <c r="W2989" i="2"/>
  <c r="X2989" i="2" s="1"/>
  <c r="AF2989" i="2"/>
  <c r="AG2987" i="2"/>
  <c r="W2987" i="2"/>
  <c r="X2987" i="2" s="1"/>
  <c r="AF2987" i="2"/>
  <c r="AG2985" i="2"/>
  <c r="W2985" i="2"/>
  <c r="X2985" i="2" s="1"/>
  <c r="AF2985" i="2"/>
  <c r="AG2983" i="2"/>
  <c r="W2983" i="2"/>
  <c r="X2983" i="2" s="1"/>
  <c r="AF2983" i="2"/>
  <c r="AG2981" i="2"/>
  <c r="AF2981" i="2"/>
  <c r="AG2979" i="2"/>
  <c r="W2979" i="2"/>
  <c r="X2979" i="2" s="1"/>
  <c r="AF2979" i="2"/>
  <c r="AG2977" i="2"/>
  <c r="W2977" i="2"/>
  <c r="X2977" i="2" s="1"/>
  <c r="AF2977" i="2"/>
  <c r="AG2975" i="2"/>
  <c r="W2975" i="2"/>
  <c r="X2975" i="2" s="1"/>
  <c r="AF2975" i="2"/>
  <c r="AG2973" i="2"/>
  <c r="W2973" i="2"/>
  <c r="X2973" i="2" s="1"/>
  <c r="AF2973" i="2"/>
  <c r="AG2971" i="2"/>
  <c r="W2971" i="2"/>
  <c r="X2971" i="2" s="1"/>
  <c r="AF2971" i="2"/>
  <c r="AG2969" i="2"/>
  <c r="W2969" i="2"/>
  <c r="X2969" i="2" s="1"/>
  <c r="AF2969" i="2"/>
  <c r="AG2967" i="2"/>
  <c r="W2967" i="2"/>
  <c r="X2967" i="2" s="1"/>
  <c r="AF2967" i="2"/>
  <c r="AG2965" i="2"/>
  <c r="W2965" i="2"/>
  <c r="X2965" i="2" s="1"/>
  <c r="AF2965" i="2"/>
  <c r="AG2963" i="2"/>
  <c r="W2963" i="2"/>
  <c r="X2963" i="2" s="1"/>
  <c r="AF2963" i="2"/>
  <c r="AG2961" i="2"/>
  <c r="W2961" i="2"/>
  <c r="X2961" i="2" s="1"/>
  <c r="AF2961" i="2"/>
  <c r="AG2959" i="2"/>
  <c r="W2959" i="2"/>
  <c r="X2959" i="2" s="1"/>
  <c r="AF2959" i="2"/>
  <c r="AG2957" i="2"/>
  <c r="W2957" i="2"/>
  <c r="X2957" i="2" s="1"/>
  <c r="AF2957" i="2"/>
  <c r="AG2955" i="2"/>
  <c r="W2955" i="2"/>
  <c r="X2955" i="2" s="1"/>
  <c r="AF2955" i="2"/>
  <c r="AG2953" i="2"/>
  <c r="W2953" i="2"/>
  <c r="X2953" i="2" s="1"/>
  <c r="AF2953" i="2"/>
  <c r="AG2851" i="2"/>
  <c r="W2851" i="2"/>
  <c r="X2851" i="2" s="1"/>
  <c r="AF2851" i="2"/>
  <c r="AG2849" i="2"/>
  <c r="W2849" i="2"/>
  <c r="X2849" i="2" s="1"/>
  <c r="AF2849" i="2"/>
  <c r="AG2847" i="2"/>
  <c r="W2847" i="2"/>
  <c r="X2847" i="2" s="1"/>
  <c r="AF2847" i="2"/>
  <c r="AG2843" i="2"/>
  <c r="AF2843" i="2"/>
  <c r="W2843" i="2"/>
  <c r="X2843" i="2" s="1"/>
  <c r="AG2557" i="2"/>
  <c r="W2557" i="2"/>
  <c r="X2557" i="2" s="1"/>
  <c r="AG2556" i="2"/>
  <c r="AF2556" i="2"/>
  <c r="W2556" i="2"/>
  <c r="X2556" i="2" s="1"/>
  <c r="AG2541" i="2"/>
  <c r="AF2541" i="2"/>
  <c r="W2541" i="2"/>
  <c r="X2541" i="2" s="1"/>
  <c r="AG2540" i="2"/>
  <c r="AF2540" i="2"/>
  <c r="W2540" i="2"/>
  <c r="X2540" i="2" s="1"/>
  <c r="AG2525" i="2"/>
  <c r="AF2525" i="2"/>
  <c r="W2525" i="2"/>
  <c r="X2525" i="2" s="1"/>
  <c r="AG2524" i="2"/>
  <c r="AF2524" i="2"/>
  <c r="W2524" i="2"/>
  <c r="X2524" i="2" s="1"/>
  <c r="AG2509" i="2"/>
  <c r="AF2509" i="2"/>
  <c r="W2509" i="2"/>
  <c r="X2509" i="2" s="1"/>
  <c r="W2508" i="2"/>
  <c r="X2508" i="2" s="1"/>
  <c r="AG2481" i="2"/>
  <c r="AF2481" i="2"/>
  <c r="W2481" i="2"/>
  <c r="X2481" i="2" s="1"/>
  <c r="AG2480" i="2"/>
  <c r="AF2480" i="2"/>
  <c r="W2480" i="2"/>
  <c r="X2480" i="2" s="1"/>
  <c r="AC3831" i="2"/>
  <c r="AE3831" i="2" s="1"/>
  <c r="AG3831" i="2" s="1"/>
  <c r="AC3830" i="2"/>
  <c r="AE3830" i="2" s="1"/>
  <c r="AF3830" i="2" s="1"/>
  <c r="AC3829" i="2"/>
  <c r="AE3829" i="2" s="1"/>
  <c r="AF3829" i="2" s="1"/>
  <c r="AC3828" i="2"/>
  <c r="AE3828" i="2" s="1"/>
  <c r="AF3828" i="2" s="1"/>
  <c r="AC3827" i="2"/>
  <c r="AE3827" i="2" s="1"/>
  <c r="AG3827" i="2" s="1"/>
  <c r="AC3826" i="2"/>
  <c r="AE3826" i="2" s="1"/>
  <c r="AF3826" i="2" s="1"/>
  <c r="AC3825" i="2"/>
  <c r="AE3825" i="2" s="1"/>
  <c r="AF3825" i="2" s="1"/>
  <c r="AC3824" i="2"/>
  <c r="AE3824" i="2" s="1"/>
  <c r="AF3824" i="2" s="1"/>
  <c r="AC3823" i="2"/>
  <c r="AE3823" i="2" s="1"/>
  <c r="AG3823" i="2" s="1"/>
  <c r="AC3822" i="2"/>
  <c r="AE3822" i="2" s="1"/>
  <c r="AF3822" i="2" s="1"/>
  <c r="AC3821" i="2"/>
  <c r="AE3821" i="2" s="1"/>
  <c r="AF3821" i="2" s="1"/>
  <c r="AC3820" i="2"/>
  <c r="AE3820" i="2" s="1"/>
  <c r="AF3820" i="2" s="1"/>
  <c r="AC3819" i="2"/>
  <c r="AE3819" i="2" s="1"/>
  <c r="AG3819" i="2" s="1"/>
  <c r="AC3818" i="2"/>
  <c r="AE3818" i="2" s="1"/>
  <c r="AF3818" i="2" s="1"/>
  <c r="AC3817" i="2"/>
  <c r="AE3817" i="2" s="1"/>
  <c r="AF3817" i="2" s="1"/>
  <c r="AC3816" i="2"/>
  <c r="AE3816" i="2" s="1"/>
  <c r="AF3816" i="2" s="1"/>
  <c r="AC3815" i="2"/>
  <c r="AE3815" i="2" s="1"/>
  <c r="AG3815" i="2" s="1"/>
  <c r="AC3814" i="2"/>
  <c r="AE3814" i="2" s="1"/>
  <c r="AF3814" i="2" s="1"/>
  <c r="AC3813" i="2"/>
  <c r="AE3813" i="2" s="1"/>
  <c r="AF3813" i="2" s="1"/>
  <c r="AC3812" i="2"/>
  <c r="AE3812" i="2" s="1"/>
  <c r="AF3812" i="2" s="1"/>
  <c r="AC3811" i="2"/>
  <c r="AE3811" i="2" s="1"/>
  <c r="AG3811" i="2" s="1"/>
  <c r="AC3810" i="2"/>
  <c r="AE3810" i="2" s="1"/>
  <c r="AF3810" i="2" s="1"/>
  <c r="AC3809" i="2"/>
  <c r="AE3809" i="2" s="1"/>
  <c r="AF3809" i="2" s="1"/>
  <c r="AC3808" i="2"/>
  <c r="AE3808" i="2" s="1"/>
  <c r="AF3808" i="2" s="1"/>
  <c r="AC3807" i="2"/>
  <c r="AE3807" i="2" s="1"/>
  <c r="AG3807" i="2" s="1"/>
  <c r="AC3806" i="2"/>
  <c r="AE3806" i="2" s="1"/>
  <c r="AF3806" i="2" s="1"/>
  <c r="AC3805" i="2"/>
  <c r="AE3805" i="2" s="1"/>
  <c r="AF3805" i="2" s="1"/>
  <c r="AC3804" i="2"/>
  <c r="AE3804" i="2" s="1"/>
  <c r="AF3804" i="2" s="1"/>
  <c r="AC3803" i="2"/>
  <c r="AE3803" i="2" s="1"/>
  <c r="AG3803" i="2" s="1"/>
  <c r="AC3802" i="2"/>
  <c r="AE3802" i="2" s="1"/>
  <c r="AF3802" i="2" s="1"/>
  <c r="AC3801" i="2"/>
  <c r="AE3801" i="2" s="1"/>
  <c r="AF3801" i="2" s="1"/>
  <c r="AC3800" i="2"/>
  <c r="AE3800" i="2" s="1"/>
  <c r="AF3800" i="2" s="1"/>
  <c r="AC3799" i="2"/>
  <c r="AE3799" i="2" s="1"/>
  <c r="AG3799" i="2" s="1"/>
  <c r="AC3798" i="2"/>
  <c r="AE3798" i="2" s="1"/>
  <c r="AF3798" i="2" s="1"/>
  <c r="AC3797" i="2"/>
  <c r="AE3797" i="2" s="1"/>
  <c r="AF3797" i="2" s="1"/>
  <c r="AC3796" i="2"/>
  <c r="AE3796" i="2" s="1"/>
  <c r="AF3796" i="2" s="1"/>
  <c r="AC3795" i="2"/>
  <c r="AE3795" i="2" s="1"/>
  <c r="AG3795" i="2" s="1"/>
  <c r="AC3794" i="2"/>
  <c r="AE3794" i="2" s="1"/>
  <c r="AF3794" i="2" s="1"/>
  <c r="AC3793" i="2"/>
  <c r="AE3793" i="2" s="1"/>
  <c r="AF3793" i="2" s="1"/>
  <c r="AC3792" i="2"/>
  <c r="AE3792" i="2" s="1"/>
  <c r="AF3792" i="2" s="1"/>
  <c r="AC3791" i="2"/>
  <c r="AE3791" i="2" s="1"/>
  <c r="AG3791" i="2" s="1"/>
  <c r="AC3790" i="2"/>
  <c r="AE3790" i="2" s="1"/>
  <c r="AF3790" i="2" s="1"/>
  <c r="AC3789" i="2"/>
  <c r="AE3789" i="2" s="1"/>
  <c r="AF3789" i="2" s="1"/>
  <c r="AC3788" i="2"/>
  <c r="AE3788" i="2" s="1"/>
  <c r="AF3788" i="2" s="1"/>
  <c r="AC3787" i="2"/>
  <c r="AE3787" i="2" s="1"/>
  <c r="AG3787" i="2" s="1"/>
  <c r="AC3786" i="2"/>
  <c r="AE3786" i="2" s="1"/>
  <c r="AF3786" i="2" s="1"/>
  <c r="AC3785" i="2"/>
  <c r="AE3785" i="2" s="1"/>
  <c r="AF3785" i="2" s="1"/>
  <c r="AC3784" i="2"/>
  <c r="AE3784" i="2" s="1"/>
  <c r="AF3784" i="2" s="1"/>
  <c r="AC3783" i="2"/>
  <c r="AE3783" i="2" s="1"/>
  <c r="AG3783" i="2" s="1"/>
  <c r="AC3782" i="2"/>
  <c r="AE3782" i="2" s="1"/>
  <c r="AF3782" i="2" s="1"/>
  <c r="AC3781" i="2"/>
  <c r="AE3781" i="2" s="1"/>
  <c r="AF3781" i="2" s="1"/>
  <c r="AC3780" i="2"/>
  <c r="AE3780" i="2" s="1"/>
  <c r="AF3780" i="2" s="1"/>
  <c r="AC3779" i="2"/>
  <c r="AE3779" i="2" s="1"/>
  <c r="AG3779" i="2" s="1"/>
  <c r="AC3778" i="2"/>
  <c r="AE3778" i="2" s="1"/>
  <c r="AF3778" i="2" s="1"/>
  <c r="AC3777" i="2"/>
  <c r="AE3777" i="2" s="1"/>
  <c r="AF3777" i="2" s="1"/>
  <c r="AC3776" i="2"/>
  <c r="AE3776" i="2" s="1"/>
  <c r="AF3776" i="2" s="1"/>
  <c r="AC3775" i="2"/>
  <c r="AE3775" i="2" s="1"/>
  <c r="AG3775" i="2" s="1"/>
  <c r="AC3774" i="2"/>
  <c r="AE3774" i="2" s="1"/>
  <c r="AF3774" i="2" s="1"/>
  <c r="AC3773" i="2"/>
  <c r="AE3773" i="2" s="1"/>
  <c r="AF3773" i="2" s="1"/>
  <c r="AC3772" i="2"/>
  <c r="AE3772" i="2" s="1"/>
  <c r="AF3772" i="2" s="1"/>
  <c r="AC3771" i="2"/>
  <c r="AE3771" i="2" s="1"/>
  <c r="AG3771" i="2" s="1"/>
  <c r="AC3770" i="2"/>
  <c r="AE3770" i="2" s="1"/>
  <c r="AF3770" i="2" s="1"/>
  <c r="AC3769" i="2"/>
  <c r="AE3769" i="2" s="1"/>
  <c r="AF3769" i="2" s="1"/>
  <c r="AC3768" i="2"/>
  <c r="AE3768" i="2" s="1"/>
  <c r="AF3768" i="2" s="1"/>
  <c r="AC3767" i="2"/>
  <c r="AE3767" i="2" s="1"/>
  <c r="AG3767" i="2" s="1"/>
  <c r="AC3766" i="2"/>
  <c r="AE3766" i="2" s="1"/>
  <c r="AF3766" i="2" s="1"/>
  <c r="AC3765" i="2"/>
  <c r="AE3765" i="2" s="1"/>
  <c r="AF3765" i="2" s="1"/>
  <c r="AC3764" i="2"/>
  <c r="AE3764" i="2" s="1"/>
  <c r="AF3764" i="2" s="1"/>
  <c r="AC3763" i="2"/>
  <c r="AE3763" i="2" s="1"/>
  <c r="AG3763" i="2" s="1"/>
  <c r="AC3762" i="2"/>
  <c r="AE3762" i="2" s="1"/>
  <c r="AF3762" i="2" s="1"/>
  <c r="AC3761" i="2"/>
  <c r="AE3761" i="2" s="1"/>
  <c r="AF3761" i="2" s="1"/>
  <c r="AC3760" i="2"/>
  <c r="AE3760" i="2" s="1"/>
  <c r="AF3760" i="2" s="1"/>
  <c r="AC3759" i="2"/>
  <c r="AE3759" i="2" s="1"/>
  <c r="AG3759" i="2" s="1"/>
  <c r="AC3758" i="2"/>
  <c r="AE3758" i="2" s="1"/>
  <c r="AF3758" i="2" s="1"/>
  <c r="AC3757" i="2"/>
  <c r="AE3757" i="2" s="1"/>
  <c r="AF3757" i="2" s="1"/>
  <c r="AC3756" i="2"/>
  <c r="AE3756" i="2" s="1"/>
  <c r="AF3756" i="2" s="1"/>
  <c r="AC3755" i="2"/>
  <c r="AE3755" i="2" s="1"/>
  <c r="AG3755" i="2" s="1"/>
  <c r="AC3754" i="2"/>
  <c r="AE3754" i="2" s="1"/>
  <c r="AF3754" i="2" s="1"/>
  <c r="AC3753" i="2"/>
  <c r="AE3753" i="2" s="1"/>
  <c r="AF3753" i="2" s="1"/>
  <c r="AC3752" i="2"/>
  <c r="AE3752" i="2" s="1"/>
  <c r="AF3752" i="2" s="1"/>
  <c r="AC3751" i="2"/>
  <c r="AE3751" i="2" s="1"/>
  <c r="AG3751" i="2" s="1"/>
  <c r="AC3750" i="2"/>
  <c r="AE3750" i="2" s="1"/>
  <c r="AF3750" i="2" s="1"/>
  <c r="AC3749" i="2"/>
  <c r="AE3749" i="2" s="1"/>
  <c r="AF3749" i="2" s="1"/>
  <c r="AC3748" i="2"/>
  <c r="AE3748" i="2" s="1"/>
  <c r="AF3748" i="2" s="1"/>
  <c r="AC3747" i="2"/>
  <c r="AE3747" i="2" s="1"/>
  <c r="AG3747" i="2" s="1"/>
  <c r="AC3746" i="2"/>
  <c r="AE3746" i="2" s="1"/>
  <c r="AF3746" i="2" s="1"/>
  <c r="AC3745" i="2"/>
  <c r="AE3745" i="2" s="1"/>
  <c r="AF3745" i="2" s="1"/>
  <c r="AC3744" i="2"/>
  <c r="AE3744" i="2" s="1"/>
  <c r="AF3744" i="2" s="1"/>
  <c r="AC3743" i="2"/>
  <c r="AE3743" i="2" s="1"/>
  <c r="AG3743" i="2" s="1"/>
  <c r="AC3742" i="2"/>
  <c r="AE3742" i="2" s="1"/>
  <c r="AF3742" i="2" s="1"/>
  <c r="AC3741" i="2"/>
  <c r="AE3741" i="2" s="1"/>
  <c r="AF3741" i="2" s="1"/>
  <c r="AC3740" i="2"/>
  <c r="AE3740" i="2" s="1"/>
  <c r="AF3740" i="2" s="1"/>
  <c r="AC3739" i="2"/>
  <c r="AE3739" i="2" s="1"/>
  <c r="AG3739" i="2" s="1"/>
  <c r="AC3738" i="2"/>
  <c r="AE3738" i="2" s="1"/>
  <c r="AF3738" i="2" s="1"/>
  <c r="AC3737" i="2"/>
  <c r="AE3737" i="2" s="1"/>
  <c r="AF3737" i="2" s="1"/>
  <c r="AC3736" i="2"/>
  <c r="AE3736" i="2" s="1"/>
  <c r="AF3736" i="2" s="1"/>
  <c r="AC3735" i="2"/>
  <c r="AE3735" i="2" s="1"/>
  <c r="AG3735" i="2" s="1"/>
  <c r="AC3734" i="2"/>
  <c r="AE3734" i="2" s="1"/>
  <c r="AF3734" i="2" s="1"/>
  <c r="AC3733" i="2"/>
  <c r="AE3733" i="2" s="1"/>
  <c r="AF3733" i="2" s="1"/>
  <c r="AC3732" i="2"/>
  <c r="AE3732" i="2" s="1"/>
  <c r="AF3732" i="2" s="1"/>
  <c r="AC3731" i="2"/>
  <c r="AE3731" i="2" s="1"/>
  <c r="AG3731" i="2" s="1"/>
  <c r="AC3730" i="2"/>
  <c r="AE3730" i="2" s="1"/>
  <c r="AF3730" i="2" s="1"/>
  <c r="AC3729" i="2"/>
  <c r="AE3729" i="2" s="1"/>
  <c r="AF3729" i="2" s="1"/>
  <c r="AC3728" i="2"/>
  <c r="AE3728" i="2" s="1"/>
  <c r="AF3728" i="2" s="1"/>
  <c r="AC3727" i="2"/>
  <c r="AE3727" i="2" s="1"/>
  <c r="AG3727" i="2" s="1"/>
  <c r="AC3726" i="2"/>
  <c r="AE3726" i="2" s="1"/>
  <c r="AF3726" i="2" s="1"/>
  <c r="AC3725" i="2"/>
  <c r="AE3725" i="2" s="1"/>
  <c r="AF3725" i="2" s="1"/>
  <c r="AC3724" i="2"/>
  <c r="AE3724" i="2" s="1"/>
  <c r="AF3724" i="2" s="1"/>
  <c r="AC3723" i="2"/>
  <c r="AE3723" i="2" s="1"/>
  <c r="AG3723" i="2" s="1"/>
  <c r="AC3722" i="2"/>
  <c r="AE3722" i="2" s="1"/>
  <c r="AF3722" i="2" s="1"/>
  <c r="AC3721" i="2"/>
  <c r="AE3721" i="2" s="1"/>
  <c r="AF3721" i="2" s="1"/>
  <c r="AC3720" i="2"/>
  <c r="AE3720" i="2" s="1"/>
  <c r="AF3720" i="2" s="1"/>
  <c r="AC3719" i="2"/>
  <c r="AE3719" i="2" s="1"/>
  <c r="AG3719" i="2" s="1"/>
  <c r="AC3718" i="2"/>
  <c r="AE3718" i="2" s="1"/>
  <c r="AF3718" i="2" s="1"/>
  <c r="AC3717" i="2"/>
  <c r="AE3717" i="2" s="1"/>
  <c r="AF3717" i="2" s="1"/>
  <c r="AC3716" i="2"/>
  <c r="AE3716" i="2" s="1"/>
  <c r="AF3716" i="2" s="1"/>
  <c r="AC3715" i="2"/>
  <c r="AE3715" i="2" s="1"/>
  <c r="AG3715" i="2" s="1"/>
  <c r="AC3714" i="2"/>
  <c r="AE3714" i="2" s="1"/>
  <c r="AF3714" i="2" s="1"/>
  <c r="AC3713" i="2"/>
  <c r="AE3713" i="2" s="1"/>
  <c r="AF3713" i="2" s="1"/>
  <c r="AC3712" i="2"/>
  <c r="AE3712" i="2" s="1"/>
  <c r="AF3712" i="2" s="1"/>
  <c r="AC3711" i="2"/>
  <c r="AE3711" i="2" s="1"/>
  <c r="AG3711" i="2" s="1"/>
  <c r="AC3710" i="2"/>
  <c r="AE3710" i="2" s="1"/>
  <c r="AF3710" i="2" s="1"/>
  <c r="AC3709" i="2"/>
  <c r="AE3709" i="2" s="1"/>
  <c r="AF3709" i="2" s="1"/>
  <c r="AC3708" i="2"/>
  <c r="AE3708" i="2" s="1"/>
  <c r="AF3708" i="2" s="1"/>
  <c r="AC3707" i="2"/>
  <c r="AE3707" i="2" s="1"/>
  <c r="AG3707" i="2" s="1"/>
  <c r="AC3706" i="2"/>
  <c r="AE3706" i="2" s="1"/>
  <c r="AF3706" i="2" s="1"/>
  <c r="AC3705" i="2"/>
  <c r="AE3705" i="2" s="1"/>
  <c r="AF3705" i="2" s="1"/>
  <c r="AC3704" i="2"/>
  <c r="AE3704" i="2" s="1"/>
  <c r="AF3704" i="2" s="1"/>
  <c r="AC3703" i="2"/>
  <c r="AE3703" i="2" s="1"/>
  <c r="AG3703" i="2" s="1"/>
  <c r="AC3702" i="2"/>
  <c r="AE3702" i="2" s="1"/>
  <c r="AF3702" i="2" s="1"/>
  <c r="AC3701" i="2"/>
  <c r="AE3701" i="2" s="1"/>
  <c r="AF3701" i="2" s="1"/>
  <c r="AC3700" i="2"/>
  <c r="AE3700" i="2" s="1"/>
  <c r="AF3700" i="2" s="1"/>
  <c r="AC3699" i="2"/>
  <c r="AE3699" i="2" s="1"/>
  <c r="AG3699" i="2" s="1"/>
  <c r="AC3698" i="2"/>
  <c r="AE3698" i="2" s="1"/>
  <c r="AF3698" i="2" s="1"/>
  <c r="AC3697" i="2"/>
  <c r="AE3697" i="2" s="1"/>
  <c r="AF3697" i="2" s="1"/>
  <c r="AC3696" i="2"/>
  <c r="AE3696" i="2" s="1"/>
  <c r="AF3696" i="2" s="1"/>
  <c r="AC3695" i="2"/>
  <c r="AE3695" i="2" s="1"/>
  <c r="AG3695" i="2" s="1"/>
  <c r="AC3694" i="2"/>
  <c r="AE3694" i="2" s="1"/>
  <c r="AF3694" i="2" s="1"/>
  <c r="AC3693" i="2"/>
  <c r="AE3693" i="2" s="1"/>
  <c r="AF3693" i="2" s="1"/>
  <c r="AC3692" i="2"/>
  <c r="AE3692" i="2" s="1"/>
  <c r="AF3692" i="2" s="1"/>
  <c r="AC3691" i="2"/>
  <c r="AE3691" i="2" s="1"/>
  <c r="AG3691" i="2" s="1"/>
  <c r="AC3690" i="2"/>
  <c r="AE3690" i="2" s="1"/>
  <c r="AF3690" i="2" s="1"/>
  <c r="AC3689" i="2"/>
  <c r="AE3689" i="2" s="1"/>
  <c r="AF3689" i="2" s="1"/>
  <c r="AC3688" i="2"/>
  <c r="AE3688" i="2" s="1"/>
  <c r="AF3688" i="2" s="1"/>
  <c r="AC3687" i="2"/>
  <c r="AE3687" i="2" s="1"/>
  <c r="AG3687" i="2" s="1"/>
  <c r="AC3686" i="2"/>
  <c r="AE3686" i="2" s="1"/>
  <c r="AF3686" i="2" s="1"/>
  <c r="AC3685" i="2"/>
  <c r="AE3685" i="2" s="1"/>
  <c r="AF3685" i="2" s="1"/>
  <c r="AC3684" i="2"/>
  <c r="AE3684" i="2" s="1"/>
  <c r="AF3684" i="2" s="1"/>
  <c r="AC3683" i="2"/>
  <c r="AE3683" i="2" s="1"/>
  <c r="AG3683" i="2" s="1"/>
  <c r="AC3682" i="2"/>
  <c r="AE3682" i="2" s="1"/>
  <c r="AF3682" i="2" s="1"/>
  <c r="AC3681" i="2"/>
  <c r="AE3681" i="2" s="1"/>
  <c r="AF3681" i="2" s="1"/>
  <c r="AC3680" i="2"/>
  <c r="AE3680" i="2" s="1"/>
  <c r="AF3680" i="2" s="1"/>
  <c r="AC3679" i="2"/>
  <c r="AE3679" i="2" s="1"/>
  <c r="AG3679" i="2" s="1"/>
  <c r="AC3678" i="2"/>
  <c r="AE3678" i="2" s="1"/>
  <c r="AF3678" i="2" s="1"/>
  <c r="AC3677" i="2"/>
  <c r="AE3677" i="2" s="1"/>
  <c r="AF3677" i="2" s="1"/>
  <c r="AC3676" i="2"/>
  <c r="AE3676" i="2" s="1"/>
  <c r="AF3676" i="2" s="1"/>
  <c r="AC3675" i="2"/>
  <c r="AE3675" i="2" s="1"/>
  <c r="AG3675" i="2" s="1"/>
  <c r="AC3674" i="2"/>
  <c r="AE3674" i="2" s="1"/>
  <c r="AF3674" i="2" s="1"/>
  <c r="AC3673" i="2"/>
  <c r="AE3673" i="2" s="1"/>
  <c r="AF3673" i="2" s="1"/>
  <c r="AC3672" i="2"/>
  <c r="AE3672" i="2" s="1"/>
  <c r="AF3672" i="2" s="1"/>
  <c r="AC3671" i="2"/>
  <c r="AE3671" i="2" s="1"/>
  <c r="AG3671" i="2" s="1"/>
  <c r="AC3670" i="2"/>
  <c r="AE3670" i="2" s="1"/>
  <c r="AF3670" i="2" s="1"/>
  <c r="AC3669" i="2"/>
  <c r="AE3669" i="2" s="1"/>
  <c r="AF3669" i="2" s="1"/>
  <c r="AC3668" i="2"/>
  <c r="AE3668" i="2" s="1"/>
  <c r="AF3668" i="2" s="1"/>
  <c r="AC3667" i="2"/>
  <c r="AE3667" i="2" s="1"/>
  <c r="AG3667" i="2" s="1"/>
  <c r="AC3666" i="2"/>
  <c r="AE3666" i="2" s="1"/>
  <c r="AF3666" i="2" s="1"/>
  <c r="AC3665" i="2"/>
  <c r="AE3665" i="2" s="1"/>
  <c r="AF3665" i="2" s="1"/>
  <c r="AC3664" i="2"/>
  <c r="AE3664" i="2" s="1"/>
  <c r="AF3664" i="2" s="1"/>
  <c r="AC3663" i="2"/>
  <c r="AE3663" i="2" s="1"/>
  <c r="AG3663" i="2" s="1"/>
  <c r="AC3662" i="2"/>
  <c r="AE3662" i="2" s="1"/>
  <c r="AF3662" i="2" s="1"/>
  <c r="AC3661" i="2"/>
  <c r="AE3661" i="2" s="1"/>
  <c r="AF3661" i="2" s="1"/>
  <c r="AC3660" i="2"/>
  <c r="AE3660" i="2" s="1"/>
  <c r="AF3660" i="2" s="1"/>
  <c r="AC3659" i="2"/>
  <c r="AE3659" i="2" s="1"/>
  <c r="AG3659" i="2" s="1"/>
  <c r="AC3658" i="2"/>
  <c r="AE3658" i="2" s="1"/>
  <c r="AF3658" i="2" s="1"/>
  <c r="AC3657" i="2"/>
  <c r="AE3657" i="2" s="1"/>
  <c r="AF3657" i="2" s="1"/>
  <c r="AC3656" i="2"/>
  <c r="AE3656" i="2" s="1"/>
  <c r="AF3656" i="2" s="1"/>
  <c r="AC3655" i="2"/>
  <c r="AE3655" i="2" s="1"/>
  <c r="AG3655" i="2" s="1"/>
  <c r="AC3654" i="2"/>
  <c r="AE3654" i="2" s="1"/>
  <c r="AF3654" i="2" s="1"/>
  <c r="AC3653" i="2"/>
  <c r="AE3653" i="2" s="1"/>
  <c r="AF3653" i="2" s="1"/>
  <c r="AC3652" i="2"/>
  <c r="AE3652" i="2" s="1"/>
  <c r="AF3652" i="2" s="1"/>
  <c r="AC3651" i="2"/>
  <c r="AE3651" i="2" s="1"/>
  <c r="AG3651" i="2" s="1"/>
  <c r="AC3650" i="2"/>
  <c r="AE3650" i="2" s="1"/>
  <c r="AF3650" i="2" s="1"/>
  <c r="AC3649" i="2"/>
  <c r="AE3649" i="2" s="1"/>
  <c r="AF3649" i="2" s="1"/>
  <c r="AC3648" i="2"/>
  <c r="AE3648" i="2" s="1"/>
  <c r="AF3648" i="2" s="1"/>
  <c r="AC3647" i="2"/>
  <c r="AE3647" i="2" s="1"/>
  <c r="AG3647" i="2" s="1"/>
  <c r="AC3646" i="2"/>
  <c r="AE3646" i="2" s="1"/>
  <c r="AF3646" i="2" s="1"/>
  <c r="AC3645" i="2"/>
  <c r="AE3645" i="2" s="1"/>
  <c r="AF3645" i="2" s="1"/>
  <c r="AC3644" i="2"/>
  <c r="AE3644" i="2" s="1"/>
  <c r="AF3644" i="2" s="1"/>
  <c r="AC3643" i="2"/>
  <c r="AE3643" i="2" s="1"/>
  <c r="AG3643" i="2" s="1"/>
  <c r="AC3642" i="2"/>
  <c r="AE3642" i="2" s="1"/>
  <c r="AF3642" i="2" s="1"/>
  <c r="AC3641" i="2"/>
  <c r="AE3641" i="2" s="1"/>
  <c r="AF3641" i="2" s="1"/>
  <c r="AC3640" i="2"/>
  <c r="AE3640" i="2" s="1"/>
  <c r="AF3640" i="2" s="1"/>
  <c r="AC3639" i="2"/>
  <c r="AE3639" i="2" s="1"/>
  <c r="AG3639" i="2" s="1"/>
  <c r="AC3638" i="2"/>
  <c r="AE3638" i="2" s="1"/>
  <c r="AF3638" i="2" s="1"/>
  <c r="AC3637" i="2"/>
  <c r="AE3637" i="2" s="1"/>
  <c r="AF3637" i="2" s="1"/>
  <c r="AC3636" i="2"/>
  <c r="AE3636" i="2" s="1"/>
  <c r="AF3636" i="2" s="1"/>
  <c r="AC3635" i="2"/>
  <c r="AE3635" i="2" s="1"/>
  <c r="AG3635" i="2" s="1"/>
  <c r="AC3634" i="2"/>
  <c r="AE3634" i="2" s="1"/>
  <c r="AF3634" i="2" s="1"/>
  <c r="AC3633" i="2"/>
  <c r="AE3633" i="2" s="1"/>
  <c r="AF3633" i="2" s="1"/>
  <c r="AC3632" i="2"/>
  <c r="AE3632" i="2" s="1"/>
  <c r="AF3632" i="2" s="1"/>
  <c r="AC3631" i="2"/>
  <c r="AE3631" i="2" s="1"/>
  <c r="AG3631" i="2" s="1"/>
  <c r="AC3630" i="2"/>
  <c r="AE3630" i="2" s="1"/>
  <c r="AF3630" i="2" s="1"/>
  <c r="AC3629" i="2"/>
  <c r="AE3629" i="2" s="1"/>
  <c r="AF3629" i="2" s="1"/>
  <c r="AC3628" i="2"/>
  <c r="AE3628" i="2" s="1"/>
  <c r="AF3628" i="2" s="1"/>
  <c r="AC3627" i="2"/>
  <c r="AE3627" i="2" s="1"/>
  <c r="AG3627" i="2" s="1"/>
  <c r="AC3626" i="2"/>
  <c r="AE3626" i="2" s="1"/>
  <c r="AF3626" i="2" s="1"/>
  <c r="AC3625" i="2"/>
  <c r="AE3625" i="2" s="1"/>
  <c r="AF3625" i="2" s="1"/>
  <c r="AC3624" i="2"/>
  <c r="AE3624" i="2" s="1"/>
  <c r="AF3624" i="2" s="1"/>
  <c r="AC3623" i="2"/>
  <c r="AE3623" i="2" s="1"/>
  <c r="AG3623" i="2" s="1"/>
  <c r="AC3622" i="2"/>
  <c r="AE3622" i="2" s="1"/>
  <c r="AF3622" i="2" s="1"/>
  <c r="AC3621" i="2"/>
  <c r="AE3621" i="2" s="1"/>
  <c r="AF3621" i="2" s="1"/>
  <c r="AC3620" i="2"/>
  <c r="AE3620" i="2" s="1"/>
  <c r="AF3620" i="2" s="1"/>
  <c r="AC3619" i="2"/>
  <c r="AE3619" i="2" s="1"/>
  <c r="AG3619" i="2" s="1"/>
  <c r="AC3618" i="2"/>
  <c r="AE3618" i="2" s="1"/>
  <c r="AF3618" i="2" s="1"/>
  <c r="AC3617" i="2"/>
  <c r="AE3617" i="2" s="1"/>
  <c r="AF3617" i="2" s="1"/>
  <c r="AC3616" i="2"/>
  <c r="AE3616" i="2" s="1"/>
  <c r="AF3616" i="2" s="1"/>
  <c r="AC3615" i="2"/>
  <c r="AE3615" i="2" s="1"/>
  <c r="AG3615" i="2" s="1"/>
  <c r="AC3614" i="2"/>
  <c r="AE3614" i="2" s="1"/>
  <c r="AF3614" i="2" s="1"/>
  <c r="AC3613" i="2"/>
  <c r="AE3613" i="2" s="1"/>
  <c r="AF3613" i="2" s="1"/>
  <c r="AC3612" i="2"/>
  <c r="AE3612" i="2" s="1"/>
  <c r="AF3612" i="2" s="1"/>
  <c r="AC3611" i="2"/>
  <c r="AE3611" i="2" s="1"/>
  <c r="AG3611" i="2" s="1"/>
  <c r="AC3610" i="2"/>
  <c r="AE3610" i="2" s="1"/>
  <c r="AF3610" i="2" s="1"/>
  <c r="AC3609" i="2"/>
  <c r="AE3609" i="2" s="1"/>
  <c r="AF3609" i="2" s="1"/>
  <c r="AC3608" i="2"/>
  <c r="AE3608" i="2" s="1"/>
  <c r="AF3608" i="2" s="1"/>
  <c r="AC3607" i="2"/>
  <c r="AE3607" i="2" s="1"/>
  <c r="AG3607" i="2" s="1"/>
  <c r="AC3606" i="2"/>
  <c r="AE3606" i="2" s="1"/>
  <c r="AF3606" i="2" s="1"/>
  <c r="AC3605" i="2"/>
  <c r="AE3605" i="2" s="1"/>
  <c r="AF3605" i="2" s="1"/>
  <c r="AC3604" i="2"/>
  <c r="AE3604" i="2" s="1"/>
  <c r="AF3604" i="2" s="1"/>
  <c r="AC3603" i="2"/>
  <c r="AE3603" i="2" s="1"/>
  <c r="AG3603" i="2" s="1"/>
  <c r="AC3602" i="2"/>
  <c r="AE3602" i="2" s="1"/>
  <c r="AF3602" i="2" s="1"/>
  <c r="AC3503" i="2"/>
  <c r="AE3503" i="2" s="1"/>
  <c r="AF3503" i="2" s="1"/>
  <c r="AC3502" i="2"/>
  <c r="AE3502" i="2" s="1"/>
  <c r="AF3502" i="2" s="1"/>
  <c r="AC3501" i="2"/>
  <c r="AE3501" i="2" s="1"/>
  <c r="AG3501" i="2" s="1"/>
  <c r="AC3500" i="2"/>
  <c r="AE3500" i="2" s="1"/>
  <c r="AF3500" i="2" s="1"/>
  <c r="AC3499" i="2"/>
  <c r="AE3499" i="2" s="1"/>
  <c r="AF3499" i="2" s="1"/>
  <c r="AC3498" i="2"/>
  <c r="AE3498" i="2" s="1"/>
  <c r="AF3498" i="2" s="1"/>
  <c r="AC3497" i="2"/>
  <c r="AE3497" i="2" s="1"/>
  <c r="AG3497" i="2" s="1"/>
  <c r="AC3496" i="2"/>
  <c r="AE3496" i="2" s="1"/>
  <c r="AF3496" i="2" s="1"/>
  <c r="AC3495" i="2"/>
  <c r="AE3495" i="2" s="1"/>
  <c r="AF3495" i="2" s="1"/>
  <c r="AC3494" i="2"/>
  <c r="AE3494" i="2" s="1"/>
  <c r="AF3494" i="2" s="1"/>
  <c r="AC3493" i="2"/>
  <c r="AE3493" i="2" s="1"/>
  <c r="AG3493" i="2" s="1"/>
  <c r="AC3492" i="2"/>
  <c r="AE3492" i="2" s="1"/>
  <c r="AF3492" i="2" s="1"/>
  <c r="AC3491" i="2"/>
  <c r="AE3491" i="2" s="1"/>
  <c r="AF3491" i="2" s="1"/>
  <c r="AC3490" i="2"/>
  <c r="AE3490" i="2" s="1"/>
  <c r="AC3489" i="2"/>
  <c r="AE3489" i="2" s="1"/>
  <c r="AG3489" i="2" s="1"/>
  <c r="AC3488" i="2"/>
  <c r="AE3488" i="2" s="1"/>
  <c r="AF3488" i="2" s="1"/>
  <c r="AC3487" i="2"/>
  <c r="AE3487" i="2" s="1"/>
  <c r="AF3487" i="2" s="1"/>
  <c r="AC3486" i="2"/>
  <c r="AE3486" i="2" s="1"/>
  <c r="AC3485" i="2"/>
  <c r="AE3485" i="2" s="1"/>
  <c r="AG3485" i="2" s="1"/>
  <c r="AC3484" i="2"/>
  <c r="AE3484" i="2" s="1"/>
  <c r="AF3484" i="2" s="1"/>
  <c r="AC3483" i="2"/>
  <c r="AE3483" i="2" s="1"/>
  <c r="AC3482" i="2"/>
  <c r="AE3482" i="2" s="1"/>
  <c r="AF3482" i="2" s="1"/>
  <c r="AC3481" i="2"/>
  <c r="AE3481" i="2" s="1"/>
  <c r="AG3481" i="2" s="1"/>
  <c r="AC3480" i="2"/>
  <c r="AE3480" i="2" s="1"/>
  <c r="AF3480" i="2" s="1"/>
  <c r="AC3479" i="2"/>
  <c r="AE3479" i="2" s="1"/>
  <c r="AC3478" i="2"/>
  <c r="AE3478" i="2" s="1"/>
  <c r="AF3478" i="2" s="1"/>
  <c r="AC3477" i="2"/>
  <c r="AE3477" i="2" s="1"/>
  <c r="AG3477" i="2" s="1"/>
  <c r="AC3476" i="2"/>
  <c r="AE3476" i="2" s="1"/>
  <c r="AF3476" i="2" s="1"/>
  <c r="AC3475" i="2"/>
  <c r="AE3475" i="2" s="1"/>
  <c r="AF3475" i="2" s="1"/>
  <c r="AC3474" i="2"/>
  <c r="AE3474" i="2" s="1"/>
  <c r="AF3474" i="2" s="1"/>
  <c r="AC3473" i="2"/>
  <c r="AE3473" i="2" s="1"/>
  <c r="AG3473" i="2" s="1"/>
  <c r="AC3472" i="2"/>
  <c r="AE3472" i="2" s="1"/>
  <c r="AF3472" i="2" s="1"/>
  <c r="AC3471" i="2"/>
  <c r="AE3471" i="2" s="1"/>
  <c r="AF3471" i="2" s="1"/>
  <c r="AC3470" i="2"/>
  <c r="AE3470" i="2" s="1"/>
  <c r="AF3470" i="2" s="1"/>
  <c r="AC3469" i="2"/>
  <c r="AE3469" i="2" s="1"/>
  <c r="AG3469" i="2" s="1"/>
  <c r="AC3468" i="2"/>
  <c r="AE3468" i="2" s="1"/>
  <c r="AF3468" i="2" s="1"/>
  <c r="AC3467" i="2"/>
  <c r="AE3467" i="2" s="1"/>
  <c r="AF3467" i="2" s="1"/>
  <c r="AC3466" i="2"/>
  <c r="AE3466" i="2" s="1"/>
  <c r="AF3466" i="2" s="1"/>
  <c r="AC3465" i="2"/>
  <c r="AE3465" i="2" s="1"/>
  <c r="AG3465" i="2" s="1"/>
  <c r="AC3464" i="2"/>
  <c r="AE3464" i="2" s="1"/>
  <c r="AF3464" i="2" s="1"/>
  <c r="AC3463" i="2"/>
  <c r="AE3463" i="2" s="1"/>
  <c r="AF3463" i="2" s="1"/>
  <c r="AC3462" i="2"/>
  <c r="AE3462" i="2" s="1"/>
  <c r="AF3462" i="2" s="1"/>
  <c r="AC3461" i="2"/>
  <c r="AE3461" i="2" s="1"/>
  <c r="AG3461" i="2" s="1"/>
  <c r="AC3460" i="2"/>
  <c r="AE3460" i="2" s="1"/>
  <c r="AF3460" i="2" s="1"/>
  <c r="AC3459" i="2"/>
  <c r="AE3459" i="2" s="1"/>
  <c r="AF3459" i="2" s="1"/>
  <c r="AC3458" i="2"/>
  <c r="AE3458" i="2" s="1"/>
  <c r="AF3458" i="2" s="1"/>
  <c r="AC3457" i="2"/>
  <c r="AE3457" i="2" s="1"/>
  <c r="AG3457" i="2" s="1"/>
  <c r="AC3456" i="2"/>
  <c r="AE3456" i="2" s="1"/>
  <c r="AF3456" i="2" s="1"/>
  <c r="AC3455" i="2"/>
  <c r="AE3455" i="2" s="1"/>
  <c r="AF3455" i="2" s="1"/>
  <c r="AC3454" i="2"/>
  <c r="AE3454" i="2" s="1"/>
  <c r="AC3453" i="2"/>
  <c r="AE3453" i="2" s="1"/>
  <c r="AG3453" i="2" s="1"/>
  <c r="AC3452" i="2"/>
  <c r="AE3452" i="2" s="1"/>
  <c r="AF3452" i="2" s="1"/>
  <c r="AC3451" i="2"/>
  <c r="AE3451" i="2" s="1"/>
  <c r="AF3451" i="2" s="1"/>
  <c r="AC3450" i="2"/>
  <c r="AE3450" i="2" s="1"/>
  <c r="AC3449" i="2"/>
  <c r="AE3449" i="2" s="1"/>
  <c r="AG3449" i="2" s="1"/>
  <c r="AC3448" i="2"/>
  <c r="AE3448" i="2" s="1"/>
  <c r="AF3448" i="2" s="1"/>
  <c r="AC3447" i="2"/>
  <c r="AE3447" i="2" s="1"/>
  <c r="AC3446" i="2"/>
  <c r="AE3446" i="2" s="1"/>
  <c r="AF3446" i="2" s="1"/>
  <c r="AC3445" i="2"/>
  <c r="AE3445" i="2" s="1"/>
  <c r="AG3445" i="2" s="1"/>
  <c r="AC3444" i="2"/>
  <c r="AE3444" i="2" s="1"/>
  <c r="AF3444" i="2" s="1"/>
  <c r="AC3443" i="2"/>
  <c r="AE3443" i="2" s="1"/>
  <c r="AF3443" i="2" s="1"/>
  <c r="AC3442" i="2"/>
  <c r="AE3442" i="2" s="1"/>
  <c r="AF3442" i="2" s="1"/>
  <c r="AC3441" i="2"/>
  <c r="AE3441" i="2" s="1"/>
  <c r="AF3441" i="2" s="1"/>
  <c r="AC3440" i="2"/>
  <c r="AE3440" i="2" s="1"/>
  <c r="AF3440" i="2" s="1"/>
  <c r="AC3439" i="2"/>
  <c r="AE3439" i="2" s="1"/>
  <c r="AG3439" i="2" s="1"/>
  <c r="AC3438" i="2"/>
  <c r="AE3438" i="2" s="1"/>
  <c r="AF3438" i="2" s="1"/>
  <c r="AC3437" i="2"/>
  <c r="AE3437" i="2" s="1"/>
  <c r="AF3437" i="2" s="1"/>
  <c r="AC3436" i="2"/>
  <c r="AE3436" i="2" s="1"/>
  <c r="AF3436" i="2" s="1"/>
  <c r="AC3435" i="2"/>
  <c r="AE3435" i="2" s="1"/>
  <c r="AG3435" i="2" s="1"/>
  <c r="AC3434" i="2"/>
  <c r="AE3434" i="2" s="1"/>
  <c r="AF3434" i="2" s="1"/>
  <c r="AC3433" i="2"/>
  <c r="AE3433" i="2" s="1"/>
  <c r="AF3433" i="2" s="1"/>
  <c r="AC3432" i="2"/>
  <c r="AE3432" i="2" s="1"/>
  <c r="AF3432" i="2" s="1"/>
  <c r="AC3431" i="2"/>
  <c r="AE3431" i="2" s="1"/>
  <c r="AG3431" i="2" s="1"/>
  <c r="AC3430" i="2"/>
  <c r="AE3430" i="2" s="1"/>
  <c r="AF3430" i="2" s="1"/>
  <c r="AC3429" i="2"/>
  <c r="AE3429" i="2" s="1"/>
  <c r="AF3429" i="2" s="1"/>
  <c r="AC3428" i="2"/>
  <c r="AE3428" i="2" s="1"/>
  <c r="AF3428" i="2" s="1"/>
  <c r="AC3427" i="2"/>
  <c r="AE3427" i="2" s="1"/>
  <c r="AG3427" i="2" s="1"/>
  <c r="AC3426" i="2"/>
  <c r="AE3426" i="2" s="1"/>
  <c r="AF3426" i="2" s="1"/>
  <c r="AC3425" i="2"/>
  <c r="AE3425" i="2" s="1"/>
  <c r="AF3425" i="2" s="1"/>
  <c r="AC3424" i="2"/>
  <c r="AE3424" i="2" s="1"/>
  <c r="AF3424" i="2" s="1"/>
  <c r="AC3423" i="2"/>
  <c r="AE3423" i="2" s="1"/>
  <c r="AG3423" i="2" s="1"/>
  <c r="AC3422" i="2"/>
  <c r="AE3422" i="2" s="1"/>
  <c r="AF3422" i="2" s="1"/>
  <c r="AC3421" i="2"/>
  <c r="AE3421" i="2" s="1"/>
  <c r="AF3421" i="2" s="1"/>
  <c r="AC3420" i="2"/>
  <c r="AE3420" i="2" s="1"/>
  <c r="AF3420" i="2" s="1"/>
  <c r="AC3419" i="2"/>
  <c r="AE3419" i="2" s="1"/>
  <c r="AG3419" i="2" s="1"/>
  <c r="AC3418" i="2"/>
  <c r="AE3418" i="2" s="1"/>
  <c r="AF3418" i="2" s="1"/>
  <c r="AC3417" i="2"/>
  <c r="AE3417" i="2" s="1"/>
  <c r="AF3417" i="2" s="1"/>
  <c r="AC3416" i="2"/>
  <c r="AE3416" i="2" s="1"/>
  <c r="AF3416" i="2" s="1"/>
  <c r="AC3415" i="2"/>
  <c r="AE3415" i="2" s="1"/>
  <c r="AG3415" i="2" s="1"/>
  <c r="AC3414" i="2"/>
  <c r="AE3414" i="2" s="1"/>
  <c r="AF3414" i="2" s="1"/>
  <c r="AC3413" i="2"/>
  <c r="AE3413" i="2" s="1"/>
  <c r="AF3413" i="2" s="1"/>
  <c r="AC3412" i="2"/>
  <c r="AE3412" i="2" s="1"/>
  <c r="AF3412" i="2" s="1"/>
  <c r="AC3411" i="2"/>
  <c r="AE3411" i="2" s="1"/>
  <c r="AG3411" i="2" s="1"/>
  <c r="AC3410" i="2"/>
  <c r="AE3410" i="2" s="1"/>
  <c r="AF3410" i="2" s="1"/>
  <c r="AC3409" i="2"/>
  <c r="AE3409" i="2" s="1"/>
  <c r="AF3409" i="2" s="1"/>
  <c r="AC3408" i="2"/>
  <c r="AE3408" i="2" s="1"/>
  <c r="AF3408" i="2" s="1"/>
  <c r="AC3407" i="2"/>
  <c r="AE3407" i="2" s="1"/>
  <c r="AG3407" i="2" s="1"/>
  <c r="AC3406" i="2"/>
  <c r="AE3406" i="2" s="1"/>
  <c r="AF3406" i="2" s="1"/>
  <c r="AC3405" i="2"/>
  <c r="AE3405" i="2" s="1"/>
  <c r="AF3405" i="2" s="1"/>
  <c r="AC3404" i="2"/>
  <c r="AE3404" i="2" s="1"/>
  <c r="AF3404" i="2" s="1"/>
  <c r="AC3403" i="2"/>
  <c r="AE3403" i="2" s="1"/>
  <c r="AG3403" i="2" s="1"/>
  <c r="AC3402" i="2"/>
  <c r="AE3402" i="2" s="1"/>
  <c r="AF3402" i="2" s="1"/>
  <c r="AC3401" i="2"/>
  <c r="AE3401" i="2" s="1"/>
  <c r="AF3401" i="2" s="1"/>
  <c r="AC3400" i="2"/>
  <c r="AE3400" i="2" s="1"/>
  <c r="AF3400" i="2" s="1"/>
  <c r="AC3399" i="2"/>
  <c r="AE3399" i="2" s="1"/>
  <c r="AG3399" i="2" s="1"/>
  <c r="AC3398" i="2"/>
  <c r="AE3398" i="2" s="1"/>
  <c r="AF3398" i="2" s="1"/>
  <c r="AC3397" i="2"/>
  <c r="AE3397" i="2" s="1"/>
  <c r="AF3397" i="2" s="1"/>
  <c r="AC3396" i="2"/>
  <c r="AE3396" i="2" s="1"/>
  <c r="AF3396" i="2" s="1"/>
  <c r="AC3395" i="2"/>
  <c r="AE3395" i="2" s="1"/>
  <c r="AG3395" i="2" s="1"/>
  <c r="AC3394" i="2"/>
  <c r="AE3394" i="2" s="1"/>
  <c r="AF3394" i="2" s="1"/>
  <c r="AC3393" i="2"/>
  <c r="AE3393" i="2" s="1"/>
  <c r="AF3393" i="2" s="1"/>
  <c r="AC3392" i="2"/>
  <c r="AE3392" i="2" s="1"/>
  <c r="AF3392" i="2" s="1"/>
  <c r="AC3391" i="2"/>
  <c r="AE3391" i="2" s="1"/>
  <c r="AG3391" i="2" s="1"/>
  <c r="AC3390" i="2"/>
  <c r="AE3390" i="2" s="1"/>
  <c r="AF3390" i="2" s="1"/>
  <c r="AC3389" i="2"/>
  <c r="AE3389" i="2" s="1"/>
  <c r="AF3389" i="2" s="1"/>
  <c r="AC3388" i="2"/>
  <c r="AE3388" i="2" s="1"/>
  <c r="AF3388" i="2" s="1"/>
  <c r="AC3387" i="2"/>
  <c r="AE3387" i="2" s="1"/>
  <c r="AG3387" i="2" s="1"/>
  <c r="AC3386" i="2"/>
  <c r="AE3386" i="2" s="1"/>
  <c r="AF3386" i="2" s="1"/>
  <c r="AC3385" i="2"/>
  <c r="AE3385" i="2" s="1"/>
  <c r="AF3385" i="2" s="1"/>
  <c r="V3383" i="2"/>
  <c r="AG2846" i="2"/>
  <c r="AE2841" i="2"/>
  <c r="AF2841" i="2" s="1"/>
  <c r="W2839" i="2"/>
  <c r="X2839" i="2" s="1"/>
  <c r="AF2839" i="2"/>
  <c r="W2835" i="2"/>
  <c r="X2835" i="2" s="1"/>
  <c r="AF2835" i="2"/>
  <c r="W2831" i="2"/>
  <c r="X2831" i="2" s="1"/>
  <c r="AF2831" i="2"/>
  <c r="AF2827" i="2"/>
  <c r="W2823" i="2"/>
  <c r="X2823" i="2" s="1"/>
  <c r="AF2823" i="2"/>
  <c r="W2819" i="2"/>
  <c r="X2819" i="2" s="1"/>
  <c r="AF2819" i="2"/>
  <c r="W2815" i="2"/>
  <c r="X2815" i="2" s="1"/>
  <c r="AF2815" i="2"/>
  <c r="W2811" i="2"/>
  <c r="X2811" i="2" s="1"/>
  <c r="W2807" i="2"/>
  <c r="X2807" i="2" s="1"/>
  <c r="AF2807" i="2"/>
  <c r="W2803" i="2"/>
  <c r="X2803" i="2" s="1"/>
  <c r="AF2803" i="2"/>
  <c r="W2799" i="2"/>
  <c r="X2799" i="2" s="1"/>
  <c r="AF2799" i="2"/>
  <c r="W2795" i="2"/>
  <c r="X2795" i="2" s="1"/>
  <c r="AF2795" i="2"/>
  <c r="W2791" i="2"/>
  <c r="X2791" i="2" s="1"/>
  <c r="AF2791" i="2"/>
  <c r="W2787" i="2"/>
  <c r="X2787" i="2" s="1"/>
  <c r="W2783" i="2"/>
  <c r="X2783" i="2" s="1"/>
  <c r="AF2783" i="2"/>
  <c r="W2779" i="2"/>
  <c r="X2779" i="2" s="1"/>
  <c r="AF2779" i="2"/>
  <c r="W2775" i="2"/>
  <c r="X2775" i="2" s="1"/>
  <c r="AF2775" i="2"/>
  <c r="W2771" i="2"/>
  <c r="X2771" i="2" s="1"/>
  <c r="AF2771" i="2"/>
  <c r="W2767" i="2"/>
  <c r="X2767" i="2" s="1"/>
  <c r="AF2767" i="2"/>
  <c r="W2763" i="2"/>
  <c r="X2763" i="2" s="1"/>
  <c r="AF2763" i="2"/>
  <c r="W2759" i="2"/>
  <c r="X2759" i="2" s="1"/>
  <c r="AF2759" i="2"/>
  <c r="W2755" i="2"/>
  <c r="X2755" i="2" s="1"/>
  <c r="AF2755" i="2"/>
  <c r="W2751" i="2"/>
  <c r="X2751" i="2" s="1"/>
  <c r="AF2751" i="2"/>
  <c r="W2747" i="2"/>
  <c r="X2747" i="2" s="1"/>
  <c r="AF2747" i="2"/>
  <c r="W2743" i="2"/>
  <c r="X2743" i="2" s="1"/>
  <c r="AF2743" i="2"/>
  <c r="W2739" i="2"/>
  <c r="X2739" i="2" s="1"/>
  <c r="W2735" i="2"/>
  <c r="X2735" i="2" s="1"/>
  <c r="AF2735" i="2"/>
  <c r="W2731" i="2"/>
  <c r="X2731" i="2" s="1"/>
  <c r="AF2731" i="2"/>
  <c r="W2727" i="2"/>
  <c r="X2727" i="2" s="1"/>
  <c r="AF2727" i="2"/>
  <c r="W2723" i="2"/>
  <c r="X2723" i="2" s="1"/>
  <c r="AF2723" i="2"/>
  <c r="W2719" i="2"/>
  <c r="X2719" i="2" s="1"/>
  <c r="AF2719" i="2"/>
  <c r="W2715" i="2"/>
  <c r="X2715" i="2" s="1"/>
  <c r="AF2715" i="2"/>
  <c r="W2711" i="2"/>
  <c r="X2711" i="2" s="1"/>
  <c r="AF2711" i="2"/>
  <c r="W2707" i="2"/>
  <c r="X2707" i="2" s="1"/>
  <c r="AF2707" i="2"/>
  <c r="W2703" i="2"/>
  <c r="X2703" i="2" s="1"/>
  <c r="AF2703" i="2"/>
  <c r="W2699" i="2"/>
  <c r="X2699" i="2" s="1"/>
  <c r="AF2699" i="2"/>
  <c r="W2695" i="2"/>
  <c r="X2695" i="2" s="1"/>
  <c r="AF2695" i="2"/>
  <c r="W2691" i="2"/>
  <c r="X2691" i="2" s="1"/>
  <c r="W2687" i="2"/>
  <c r="X2687" i="2" s="1"/>
  <c r="AF2687" i="2"/>
  <c r="W2683" i="2"/>
  <c r="X2683" i="2" s="1"/>
  <c r="AF2683" i="2"/>
  <c r="W2679" i="2"/>
  <c r="X2679" i="2" s="1"/>
  <c r="AF2679" i="2"/>
  <c r="W2675" i="2"/>
  <c r="X2675" i="2" s="1"/>
  <c r="AF2675" i="2"/>
  <c r="W2569" i="2"/>
  <c r="X2569" i="2" s="1"/>
  <c r="AF2569" i="2"/>
  <c r="AF2563" i="2"/>
  <c r="AG2562" i="2"/>
  <c r="AF2559" i="2"/>
  <c r="AG2558" i="2"/>
  <c r="AF2555" i="2"/>
  <c r="AG2554" i="2"/>
  <c r="AF2551" i="2"/>
  <c r="AF2547" i="2"/>
  <c r="AG2546" i="2"/>
  <c r="AG2542" i="2"/>
  <c r="AF2539" i="2"/>
  <c r="AG2538" i="2"/>
  <c r="AF2535" i="2"/>
  <c r="AG2534" i="2"/>
  <c r="AG2530" i="2"/>
  <c r="AF2527" i="2"/>
  <c r="AG2526" i="2"/>
  <c r="AF2523" i="2"/>
  <c r="AG2522" i="2"/>
  <c r="AF2519" i="2"/>
  <c r="AG2518" i="2"/>
  <c r="AF2515" i="2"/>
  <c r="AG2514" i="2"/>
  <c r="AF2511" i="2"/>
  <c r="AG2510" i="2"/>
  <c r="AF2507" i="2"/>
  <c r="AG2506" i="2"/>
  <c r="AF2503" i="2"/>
  <c r="AG2502" i="2"/>
  <c r="AF2499" i="2"/>
  <c r="AG2498" i="2"/>
  <c r="AF2495" i="2"/>
  <c r="AG2494" i="2"/>
  <c r="AF2491" i="2"/>
  <c r="AG2490" i="2"/>
  <c r="AF2487" i="2"/>
  <c r="AG2486" i="2"/>
  <c r="AF2483" i="2"/>
  <c r="AG2482" i="2"/>
  <c r="AF2479" i="2"/>
  <c r="AF2475" i="2"/>
  <c r="AF2471" i="2"/>
  <c r="AG2470" i="2"/>
  <c r="AF2467" i="2"/>
  <c r="AG2465" i="2"/>
  <c r="AG2461" i="2"/>
  <c r="AG2457" i="2"/>
  <c r="AG2453" i="2"/>
  <c r="AG2449" i="2"/>
  <c r="AG2445" i="2"/>
  <c r="AG2441" i="2"/>
  <c r="AG2437" i="2"/>
  <c r="AG2433" i="2"/>
  <c r="AG2429" i="2"/>
  <c r="AG2425" i="2"/>
  <c r="AG2421" i="2"/>
  <c r="AG2417" i="2"/>
  <c r="AG2413" i="2"/>
  <c r="AG2409" i="2"/>
  <c r="AG2405" i="2"/>
  <c r="AG2401" i="2"/>
  <c r="W2397" i="2"/>
  <c r="X2397" i="2" s="1"/>
  <c r="AF2397" i="2"/>
  <c r="AG2397" i="2"/>
  <c r="W2393" i="2"/>
  <c r="X2393" i="2" s="1"/>
  <c r="AF2393" i="2"/>
  <c r="AG2393" i="2"/>
  <c r="W2389" i="2"/>
  <c r="X2389" i="2" s="1"/>
  <c r="AF2389" i="2"/>
  <c r="AG2389" i="2"/>
  <c r="W2385" i="2"/>
  <c r="X2385" i="2" s="1"/>
  <c r="AF2385" i="2"/>
  <c r="AG2385" i="2"/>
  <c r="W2381" i="2"/>
  <c r="X2381" i="2" s="1"/>
  <c r="AF2381" i="2"/>
  <c r="AG2381" i="2"/>
  <c r="W2377" i="2"/>
  <c r="X2377" i="2" s="1"/>
  <c r="AF2377" i="2"/>
  <c r="AG2377" i="2"/>
  <c r="W2306" i="2"/>
  <c r="X2306" i="2" s="1"/>
  <c r="AF2306" i="2"/>
  <c r="AG2306" i="2"/>
  <c r="W2302" i="2"/>
  <c r="X2302" i="2" s="1"/>
  <c r="AF2302" i="2"/>
  <c r="AG2302" i="2"/>
  <c r="W2298" i="2"/>
  <c r="X2298" i="2" s="1"/>
  <c r="AF2298" i="2"/>
  <c r="AG2298" i="2"/>
  <c r="W2294" i="2"/>
  <c r="X2294" i="2" s="1"/>
  <c r="AF2294" i="2"/>
  <c r="AG2294" i="2"/>
  <c r="W2290" i="2"/>
  <c r="X2290" i="2" s="1"/>
  <c r="AF2290" i="2"/>
  <c r="AG2290" i="2"/>
  <c r="W2286" i="2"/>
  <c r="X2286" i="2" s="1"/>
  <c r="AF2286" i="2"/>
  <c r="AG2286" i="2"/>
  <c r="W2282" i="2"/>
  <c r="X2282" i="2" s="1"/>
  <c r="AF2282" i="2"/>
  <c r="AG2282" i="2"/>
  <c r="W2278" i="2"/>
  <c r="X2278" i="2" s="1"/>
  <c r="AF2278" i="2"/>
  <c r="AG2278" i="2"/>
  <c r="W2274" i="2"/>
  <c r="X2274" i="2" s="1"/>
  <c r="AF2274" i="2"/>
  <c r="AG2274" i="2"/>
  <c r="W2270" i="2"/>
  <c r="X2270" i="2" s="1"/>
  <c r="AG2270" i="2"/>
  <c r="W2266" i="2"/>
  <c r="X2266" i="2" s="1"/>
  <c r="AF2266" i="2"/>
  <c r="AG2266" i="2"/>
  <c r="W2262" i="2"/>
  <c r="X2262" i="2" s="1"/>
  <c r="AF2262" i="2"/>
  <c r="AG2262" i="2"/>
  <c r="W2258" i="2"/>
  <c r="X2258" i="2" s="1"/>
  <c r="AF2258" i="2"/>
  <c r="AG2258" i="2"/>
  <c r="W2254" i="2"/>
  <c r="X2254" i="2" s="1"/>
  <c r="AF2254" i="2"/>
  <c r="AG2254" i="2"/>
  <c r="W2250" i="2"/>
  <c r="X2250" i="2" s="1"/>
  <c r="AF2250" i="2"/>
  <c r="AG2250" i="2"/>
  <c r="W2246" i="2"/>
  <c r="X2246" i="2" s="1"/>
  <c r="AF2246" i="2"/>
  <c r="AG2246" i="2"/>
  <c r="W2242" i="2"/>
  <c r="X2242" i="2" s="1"/>
  <c r="AF2242" i="2"/>
  <c r="AG2242" i="2"/>
  <c r="W2238" i="2"/>
  <c r="X2238" i="2" s="1"/>
  <c r="AF2238" i="2"/>
  <c r="AG2238" i="2"/>
  <c r="W2234" i="2"/>
  <c r="X2234" i="2" s="1"/>
  <c r="AF2234" i="2"/>
  <c r="AG2234" i="2"/>
  <c r="W2230" i="2"/>
  <c r="X2230" i="2" s="1"/>
  <c r="AF2230" i="2"/>
  <c r="AG2230" i="2"/>
  <c r="W2226" i="2"/>
  <c r="X2226" i="2" s="1"/>
  <c r="AF2226" i="2"/>
  <c r="AG2226" i="2"/>
  <c r="W2222" i="2"/>
  <c r="X2222" i="2" s="1"/>
  <c r="AF2222" i="2"/>
  <c r="AG2222" i="2"/>
  <c r="W2218" i="2"/>
  <c r="X2218" i="2" s="1"/>
  <c r="AF2218" i="2"/>
  <c r="AG2218" i="2"/>
  <c r="W2214" i="2"/>
  <c r="X2214" i="2" s="1"/>
  <c r="AF2214" i="2"/>
  <c r="AG2214" i="2"/>
  <c r="W2210" i="2"/>
  <c r="X2210" i="2" s="1"/>
  <c r="AF2210" i="2"/>
  <c r="AG2210" i="2"/>
  <c r="W2159" i="2"/>
  <c r="X2159" i="2" s="1"/>
  <c r="W2155" i="2"/>
  <c r="X2155" i="2" s="1"/>
  <c r="W2151" i="2"/>
  <c r="X2151" i="2" s="1"/>
  <c r="W2139" i="2"/>
  <c r="X2139" i="2" s="1"/>
  <c r="W2135" i="2"/>
  <c r="X2135" i="2" s="1"/>
  <c r="W2127" i="2"/>
  <c r="X2127" i="2" s="1"/>
  <c r="W2123" i="2"/>
  <c r="X2123" i="2" s="1"/>
  <c r="W2119" i="2"/>
  <c r="X2119" i="2" s="1"/>
  <c r="W2115" i="2"/>
  <c r="X2115" i="2" s="1"/>
  <c r="W2111" i="2"/>
  <c r="X2111" i="2" s="1"/>
  <c r="W2107" i="2"/>
  <c r="X2107" i="2" s="1"/>
  <c r="W2103" i="2"/>
  <c r="X2103" i="2" s="1"/>
  <c r="W2099" i="2"/>
  <c r="X2099" i="2" s="1"/>
  <c r="W2095" i="2"/>
  <c r="X2095" i="2" s="1"/>
  <c r="W2091" i="2"/>
  <c r="X2091" i="2" s="1"/>
  <c r="W2087" i="2"/>
  <c r="X2087" i="2" s="1"/>
  <c r="W2083" i="2"/>
  <c r="X2083" i="2" s="1"/>
  <c r="W2079" i="2"/>
  <c r="X2079" i="2" s="1"/>
  <c r="W2075" i="2"/>
  <c r="X2075" i="2" s="1"/>
  <c r="W2071" i="2"/>
  <c r="X2071" i="2" s="1"/>
  <c r="W2067" i="2"/>
  <c r="X2067" i="2" s="1"/>
  <c r="W2063" i="2"/>
  <c r="X2063" i="2" s="1"/>
  <c r="W2059" i="2"/>
  <c r="X2059" i="2" s="1"/>
  <c r="W2055" i="2"/>
  <c r="X2055" i="2" s="1"/>
  <c r="W2051" i="2"/>
  <c r="X2051" i="2" s="1"/>
  <c r="W2047" i="2"/>
  <c r="X2047" i="2" s="1"/>
  <c r="W2043" i="2"/>
  <c r="X2043" i="2" s="1"/>
  <c r="W2039" i="2"/>
  <c r="X2039" i="2" s="1"/>
  <c r="W2035" i="2"/>
  <c r="X2035" i="2" s="1"/>
  <c r="W2031" i="2"/>
  <c r="X2031" i="2" s="1"/>
  <c r="W2027" i="2"/>
  <c r="X2027" i="2" s="1"/>
  <c r="W2023" i="2"/>
  <c r="X2023" i="2" s="1"/>
  <c r="W2019" i="2"/>
  <c r="X2019" i="2" s="1"/>
  <c r="W2015" i="2"/>
  <c r="X2015" i="2" s="1"/>
  <c r="W2011" i="2"/>
  <c r="X2011" i="2" s="1"/>
  <c r="W2007" i="2"/>
  <c r="X2007" i="2" s="1"/>
  <c r="W2003" i="2"/>
  <c r="X2003" i="2" s="1"/>
  <c r="W1995" i="2"/>
  <c r="X1995" i="2" s="1"/>
  <c r="W1991" i="2"/>
  <c r="X1991" i="2" s="1"/>
  <c r="W1983" i="2"/>
  <c r="X1983" i="2" s="1"/>
  <c r="W1979" i="2"/>
  <c r="X1979" i="2" s="1"/>
  <c r="W1975" i="2"/>
  <c r="X1975" i="2" s="1"/>
  <c r="W1971" i="2"/>
  <c r="X1971" i="2" s="1"/>
  <c r="W1967" i="2"/>
  <c r="X1967" i="2" s="1"/>
  <c r="W1963" i="2"/>
  <c r="X1963" i="2" s="1"/>
  <c r="W1959" i="2"/>
  <c r="X1959" i="2" s="1"/>
  <c r="W1955" i="2"/>
  <c r="X1955" i="2" s="1"/>
  <c r="W1951" i="2"/>
  <c r="X1951" i="2" s="1"/>
  <c r="W1947" i="2"/>
  <c r="X1947" i="2" s="1"/>
  <c r="W1943" i="2"/>
  <c r="X1943" i="2" s="1"/>
  <c r="W1939" i="2"/>
  <c r="X1939" i="2" s="1"/>
  <c r="W1935" i="2"/>
  <c r="X1935" i="2" s="1"/>
  <c r="W1931" i="2"/>
  <c r="X1931" i="2" s="1"/>
  <c r="W1742" i="2"/>
  <c r="X1742" i="2" s="1"/>
  <c r="AF1742" i="2"/>
  <c r="AG1742" i="2"/>
  <c r="W1738" i="2"/>
  <c r="X1738" i="2" s="1"/>
  <c r="AF1738" i="2"/>
  <c r="AG1738" i="2"/>
  <c r="W1734" i="2"/>
  <c r="X1734" i="2" s="1"/>
  <c r="AF1734" i="2"/>
  <c r="AG1734" i="2"/>
  <c r="W1730" i="2"/>
  <c r="X1730" i="2" s="1"/>
  <c r="AF1730" i="2"/>
  <c r="AG1730" i="2"/>
  <c r="W1726" i="2"/>
  <c r="X1726" i="2" s="1"/>
  <c r="AF1726" i="2"/>
  <c r="AG1726" i="2"/>
  <c r="W1722" i="2"/>
  <c r="X1722" i="2" s="1"/>
  <c r="AF1722" i="2"/>
  <c r="AG1722" i="2"/>
  <c r="W1718" i="2"/>
  <c r="X1718" i="2" s="1"/>
  <c r="AF1718" i="2"/>
  <c r="AG1718" i="2"/>
  <c r="W1714" i="2"/>
  <c r="X1714" i="2" s="1"/>
  <c r="AF1714" i="2"/>
  <c r="AG1714" i="2"/>
  <c r="W1710" i="2"/>
  <c r="X1710" i="2" s="1"/>
  <c r="AF1710" i="2"/>
  <c r="AG1710" i="2"/>
  <c r="W1706" i="2"/>
  <c r="X1706" i="2" s="1"/>
  <c r="AF1706" i="2"/>
  <c r="AG1706" i="2"/>
  <c r="W1702" i="2"/>
  <c r="X1702" i="2" s="1"/>
  <c r="AF1702" i="2"/>
  <c r="AG1702" i="2"/>
  <c r="W1698" i="2"/>
  <c r="X1698" i="2" s="1"/>
  <c r="AF1698" i="2"/>
  <c r="AG1698" i="2"/>
  <c r="W1694" i="2"/>
  <c r="X1694" i="2" s="1"/>
  <c r="AF1694" i="2"/>
  <c r="AG1694" i="2"/>
  <c r="W1690" i="2"/>
  <c r="X1690" i="2" s="1"/>
  <c r="AF1690" i="2"/>
  <c r="AG1690" i="2"/>
  <c r="W1686" i="2"/>
  <c r="X1686" i="2" s="1"/>
  <c r="AF1686" i="2"/>
  <c r="AG1686" i="2"/>
  <c r="W1682" i="2"/>
  <c r="X1682" i="2" s="1"/>
  <c r="AF1682" i="2"/>
  <c r="AG1682" i="2"/>
  <c r="W1678" i="2"/>
  <c r="X1678" i="2" s="1"/>
  <c r="AF1678" i="2"/>
  <c r="AG1678" i="2"/>
  <c r="W1674" i="2"/>
  <c r="X1674" i="2" s="1"/>
  <c r="AF1674" i="2"/>
  <c r="AG1674" i="2"/>
  <c r="W1670" i="2"/>
  <c r="X1670" i="2" s="1"/>
  <c r="AF1670" i="2"/>
  <c r="AG1670" i="2"/>
  <c r="W1666" i="2"/>
  <c r="X1666" i="2" s="1"/>
  <c r="AF1666" i="2"/>
  <c r="AG1666" i="2"/>
  <c r="AF1662" i="2"/>
  <c r="AG1662" i="2"/>
  <c r="W1658" i="2"/>
  <c r="X1658" i="2" s="1"/>
  <c r="AF1658" i="2"/>
  <c r="AG1658" i="2"/>
  <c r="W1654" i="2"/>
  <c r="X1654" i="2" s="1"/>
  <c r="AF1650" i="2"/>
  <c r="AG1650" i="2"/>
  <c r="W1647" i="2"/>
  <c r="X1647" i="2" s="1"/>
  <c r="AF1647" i="2"/>
  <c r="AG1647" i="2"/>
  <c r="W1644" i="2"/>
  <c r="X1644" i="2" s="1"/>
  <c r="AF1644" i="2"/>
  <c r="AG1644" i="2"/>
  <c r="W1640" i="2"/>
  <c r="X1640" i="2" s="1"/>
  <c r="AF1640" i="2"/>
  <c r="AG1640" i="2"/>
  <c r="W1636" i="2"/>
  <c r="X1636" i="2" s="1"/>
  <c r="AF1636" i="2"/>
  <c r="AG1636" i="2"/>
  <c r="W1634" i="2"/>
  <c r="X1634" i="2" s="1"/>
  <c r="AF1634" i="2"/>
  <c r="AG1634" i="2"/>
  <c r="W1632" i="2"/>
  <c r="X1632" i="2" s="1"/>
  <c r="AF1632" i="2"/>
  <c r="AG1632" i="2"/>
  <c r="W1630" i="2"/>
  <c r="X1630" i="2" s="1"/>
  <c r="AF1630" i="2"/>
  <c r="AG1630" i="2"/>
  <c r="W1628" i="2"/>
  <c r="X1628" i="2" s="1"/>
  <c r="AF1628" i="2"/>
  <c r="AG1628" i="2"/>
  <c r="W1626" i="2"/>
  <c r="X1626" i="2" s="1"/>
  <c r="AF1626" i="2"/>
  <c r="AG1626" i="2"/>
  <c r="W1624" i="2"/>
  <c r="X1624" i="2" s="1"/>
  <c r="AF1624" i="2"/>
  <c r="AG1624" i="2"/>
  <c r="W1622" i="2"/>
  <c r="X1622" i="2" s="1"/>
  <c r="AF1622" i="2"/>
  <c r="AG1622" i="2"/>
  <c r="W1620" i="2"/>
  <c r="X1620" i="2" s="1"/>
  <c r="AF1620" i="2"/>
  <c r="AG1620" i="2"/>
  <c r="W1618" i="2"/>
  <c r="X1618" i="2" s="1"/>
  <c r="AF1618" i="2"/>
  <c r="AG1618" i="2"/>
  <c r="W1616" i="2"/>
  <c r="X1616" i="2" s="1"/>
  <c r="AF1616" i="2"/>
  <c r="AG1616" i="2"/>
  <c r="W1614" i="2"/>
  <c r="X1614" i="2" s="1"/>
  <c r="AF1614" i="2"/>
  <c r="AG1614" i="2"/>
  <c r="W1612" i="2"/>
  <c r="X1612" i="2" s="1"/>
  <c r="AF1612" i="2"/>
  <c r="AG1612" i="2"/>
  <c r="W1610" i="2"/>
  <c r="X1610" i="2" s="1"/>
  <c r="AF1610" i="2"/>
  <c r="AG1610" i="2"/>
  <c r="W1593" i="2"/>
  <c r="X1593" i="2" s="1"/>
  <c r="AF1593" i="2"/>
  <c r="AG1593" i="2"/>
  <c r="W1589" i="2"/>
  <c r="X1589" i="2" s="1"/>
  <c r="AF1589" i="2"/>
  <c r="AG1589" i="2"/>
  <c r="W1585" i="2"/>
  <c r="X1585" i="2" s="1"/>
  <c r="AF1585" i="2"/>
  <c r="AG1585" i="2"/>
  <c r="W1581" i="2"/>
  <c r="X1581" i="2" s="1"/>
  <c r="AF1581" i="2"/>
  <c r="AG1581" i="2"/>
  <c r="W1577" i="2"/>
  <c r="X1577" i="2" s="1"/>
  <c r="AF1577" i="2"/>
  <c r="AG1577" i="2"/>
  <c r="W1573" i="2"/>
  <c r="X1573" i="2" s="1"/>
  <c r="AF1573" i="2"/>
  <c r="AG1573" i="2"/>
  <c r="W1569" i="2"/>
  <c r="X1569" i="2" s="1"/>
  <c r="AF1569" i="2"/>
  <c r="AG1569" i="2"/>
  <c r="W1565" i="2"/>
  <c r="X1565" i="2" s="1"/>
  <c r="AF1565" i="2"/>
  <c r="AG1565" i="2"/>
  <c r="W1556" i="2"/>
  <c r="X1556" i="2" s="1"/>
  <c r="W1548" i="2"/>
  <c r="X1548" i="2" s="1"/>
  <c r="W1540" i="2"/>
  <c r="X1540" i="2" s="1"/>
  <c r="W1532" i="2"/>
  <c r="X1532" i="2" s="1"/>
  <c r="W1524" i="2"/>
  <c r="X1524" i="2" s="1"/>
  <c r="W1516" i="2"/>
  <c r="X1516" i="2" s="1"/>
  <c r="W1508" i="2"/>
  <c r="X1508" i="2" s="1"/>
  <c r="W1500" i="2"/>
  <c r="X1500" i="2" s="1"/>
  <c r="AC3601" i="2"/>
  <c r="AE3601" i="2" s="1"/>
  <c r="AF3601" i="2" s="1"/>
  <c r="AC3600" i="2"/>
  <c r="AE3600" i="2" s="1"/>
  <c r="AF3600" i="2" s="1"/>
  <c r="AC3599" i="2"/>
  <c r="AE3599" i="2" s="1"/>
  <c r="AG3599" i="2" s="1"/>
  <c r="AC3598" i="2"/>
  <c r="AE3598" i="2" s="1"/>
  <c r="AF3598" i="2" s="1"/>
  <c r="AC3597" i="2"/>
  <c r="AE3597" i="2" s="1"/>
  <c r="AF3597" i="2" s="1"/>
  <c r="AC3596" i="2"/>
  <c r="AE3596" i="2" s="1"/>
  <c r="AF3596" i="2" s="1"/>
  <c r="AC3595" i="2"/>
  <c r="AE3595" i="2" s="1"/>
  <c r="AG3595" i="2" s="1"/>
  <c r="AC3594" i="2"/>
  <c r="AE3594" i="2" s="1"/>
  <c r="AF3594" i="2" s="1"/>
  <c r="AC3593" i="2"/>
  <c r="AE3593" i="2" s="1"/>
  <c r="AF3593" i="2" s="1"/>
  <c r="AC3592" i="2"/>
  <c r="AE3592" i="2" s="1"/>
  <c r="AF3592" i="2" s="1"/>
  <c r="AC3591" i="2"/>
  <c r="AE3591" i="2" s="1"/>
  <c r="AG3591" i="2" s="1"/>
  <c r="AC3590" i="2"/>
  <c r="AE3590" i="2" s="1"/>
  <c r="AF3590" i="2" s="1"/>
  <c r="AC3589" i="2"/>
  <c r="AE3589" i="2" s="1"/>
  <c r="AF3589" i="2" s="1"/>
  <c r="AC3511" i="2"/>
  <c r="AE3511" i="2" s="1"/>
  <c r="AF3511" i="2" s="1"/>
  <c r="AC3510" i="2"/>
  <c r="AE3510" i="2" s="1"/>
  <c r="AG3510" i="2" s="1"/>
  <c r="AC3509" i="2"/>
  <c r="AE3509" i="2" s="1"/>
  <c r="AF3509" i="2" s="1"/>
  <c r="AC3508" i="2"/>
  <c r="AE3508" i="2" s="1"/>
  <c r="AF3508" i="2" s="1"/>
  <c r="AC3507" i="2"/>
  <c r="AE3507" i="2" s="1"/>
  <c r="AF3507" i="2" s="1"/>
  <c r="AC3506" i="2"/>
  <c r="AE3506" i="2" s="1"/>
  <c r="AG3506" i="2" s="1"/>
  <c r="AB3442" i="2"/>
  <c r="AB3441" i="2"/>
  <c r="AB3440" i="2"/>
  <c r="AB3439" i="2"/>
  <c r="AB3438" i="2"/>
  <c r="AB3437" i="2"/>
  <c r="AB3436" i="2"/>
  <c r="AB3435" i="2"/>
  <c r="AB3434" i="2"/>
  <c r="AB3433" i="2"/>
  <c r="AB3432" i="2"/>
  <c r="AB3431" i="2"/>
  <c r="AB3430" i="2"/>
  <c r="AB3429" i="2"/>
  <c r="AB3428" i="2"/>
  <c r="AB3427" i="2"/>
  <c r="AB3426" i="2"/>
  <c r="AB3425" i="2"/>
  <c r="AB3424" i="2"/>
  <c r="AB3423" i="2"/>
  <c r="AB3422" i="2"/>
  <c r="AB3421" i="2"/>
  <c r="AB3420" i="2"/>
  <c r="AB3419" i="2"/>
  <c r="AB3418" i="2"/>
  <c r="AB3417" i="2"/>
  <c r="AB3416" i="2"/>
  <c r="AB3415" i="2"/>
  <c r="AB3414" i="2"/>
  <c r="AB3413" i="2"/>
  <c r="AB3412" i="2"/>
  <c r="AB3411" i="2"/>
  <c r="AB3410" i="2"/>
  <c r="AB3409" i="2"/>
  <c r="AB3408" i="2"/>
  <c r="AB3407" i="2"/>
  <c r="AB3406" i="2"/>
  <c r="AB3405" i="2"/>
  <c r="AB3404" i="2"/>
  <c r="AB3403" i="2"/>
  <c r="AB3402" i="2"/>
  <c r="AB3401" i="2"/>
  <c r="AB3400" i="2"/>
  <c r="AB3399" i="2"/>
  <c r="AB3398" i="2"/>
  <c r="AB3397" i="2"/>
  <c r="AB3396" i="2"/>
  <c r="AB3395" i="2"/>
  <c r="AB3394" i="2"/>
  <c r="AB3393" i="2"/>
  <c r="AB3392" i="2"/>
  <c r="AB3391" i="2"/>
  <c r="AB3390" i="2"/>
  <c r="AB3389" i="2"/>
  <c r="AB3388" i="2"/>
  <c r="AB3387" i="2"/>
  <c r="AB3386" i="2"/>
  <c r="AB3385" i="2"/>
  <c r="D3384" i="2"/>
  <c r="W2841" i="2"/>
  <c r="X2841" i="2" s="1"/>
  <c r="AG2835" i="2"/>
  <c r="AG2831" i="2"/>
  <c r="AG2827" i="2"/>
  <c r="AG2823" i="2"/>
  <c r="AG2819" i="2"/>
  <c r="AG2815" i="2"/>
  <c r="AG2811" i="2"/>
  <c r="AG2807" i="2"/>
  <c r="AG2803" i="2"/>
  <c r="AG2799" i="2"/>
  <c r="AG2795" i="2"/>
  <c r="AG2791" i="2"/>
  <c r="AG2779" i="2"/>
  <c r="AG2775" i="2"/>
  <c r="AG2771" i="2"/>
  <c r="AG2767" i="2"/>
  <c r="AG2763" i="2"/>
  <c r="AG2759" i="2"/>
  <c r="AG2755" i="2"/>
  <c r="AG2751" i="2"/>
  <c r="AG2747" i="2"/>
  <c r="AG2743" i="2"/>
  <c r="AG2735" i="2"/>
  <c r="AG2731" i="2"/>
  <c r="AG2727" i="2"/>
  <c r="AG2723" i="2"/>
  <c r="AG2719" i="2"/>
  <c r="AG2715" i="2"/>
  <c r="AG2711" i="2"/>
  <c r="AG2707" i="2"/>
  <c r="AG2703" i="2"/>
  <c r="AG2699" i="2"/>
  <c r="AG2695" i="2"/>
  <c r="AG2687" i="2"/>
  <c r="AG2683" i="2"/>
  <c r="AG2679" i="2"/>
  <c r="AG2675" i="2"/>
  <c r="AG2569" i="2"/>
  <c r="AF2562" i="2"/>
  <c r="AF2558" i="2"/>
  <c r="AF2554" i="2"/>
  <c r="AF2546" i="2"/>
  <c r="AF2542" i="2"/>
  <c r="AF2538" i="2"/>
  <c r="AF2534" i="2"/>
  <c r="AF2530" i="2"/>
  <c r="AF2526" i="2"/>
  <c r="AF2522" i="2"/>
  <c r="AF2518" i="2"/>
  <c r="AF2514" i="2"/>
  <c r="AF2510" i="2"/>
  <c r="AF2506" i="2"/>
  <c r="AF2502" i="2"/>
  <c r="AF2498" i="2"/>
  <c r="AF2494" i="2"/>
  <c r="AB2493" i="2"/>
  <c r="AF2490" i="2"/>
  <c r="AF2486" i="2"/>
  <c r="AF2482" i="2"/>
  <c r="AF2474" i="2"/>
  <c r="AF2470" i="2"/>
  <c r="AG2466" i="2"/>
  <c r="W2465" i="2"/>
  <c r="X2465" i="2" s="1"/>
  <c r="AE2463" i="2"/>
  <c r="AF2463" i="2" s="1"/>
  <c r="AG2462" i="2"/>
  <c r="W2461" i="2"/>
  <c r="X2461" i="2" s="1"/>
  <c r="AE2459" i="2"/>
  <c r="AF2459" i="2" s="1"/>
  <c r="AG2458" i="2"/>
  <c r="W2457" i="2"/>
  <c r="X2457" i="2" s="1"/>
  <c r="AE2455" i="2"/>
  <c r="AG2454" i="2"/>
  <c r="W2453" i="2"/>
  <c r="X2453" i="2" s="1"/>
  <c r="AE2451" i="2"/>
  <c r="AG2450" i="2"/>
  <c r="W2449" i="2"/>
  <c r="X2449" i="2" s="1"/>
  <c r="AE2447" i="2"/>
  <c r="AF2447" i="2" s="1"/>
  <c r="W2445" i="2"/>
  <c r="X2445" i="2" s="1"/>
  <c r="AE2443" i="2"/>
  <c r="AF2443" i="2" s="1"/>
  <c r="W2441" i="2"/>
  <c r="X2441" i="2" s="1"/>
  <c r="AE2439" i="2"/>
  <c r="AF2439" i="2" s="1"/>
  <c r="AG2438" i="2"/>
  <c r="W2437" i="2"/>
  <c r="X2437" i="2" s="1"/>
  <c r="AE2435" i="2"/>
  <c r="AF2435" i="2" s="1"/>
  <c r="AG2434" i="2"/>
  <c r="W2433" i="2"/>
  <c r="X2433" i="2" s="1"/>
  <c r="AE2431" i="2"/>
  <c r="AG2430" i="2"/>
  <c r="W2429" i="2"/>
  <c r="X2429" i="2" s="1"/>
  <c r="AE2427" i="2"/>
  <c r="AF2427" i="2" s="1"/>
  <c r="AG2426" i="2"/>
  <c r="W2425" i="2"/>
  <c r="X2425" i="2" s="1"/>
  <c r="AE2423" i="2"/>
  <c r="AG2422" i="2"/>
  <c r="W2421" i="2"/>
  <c r="X2421" i="2" s="1"/>
  <c r="AE2419" i="2"/>
  <c r="AF2419" i="2" s="1"/>
  <c r="AG2418" i="2"/>
  <c r="W2417" i="2"/>
  <c r="X2417" i="2" s="1"/>
  <c r="AE2415" i="2"/>
  <c r="AF2415" i="2" s="1"/>
  <c r="AG2414" i="2"/>
  <c r="W2413" i="2"/>
  <c r="X2413" i="2" s="1"/>
  <c r="AE2411" i="2"/>
  <c r="W2409" i="2"/>
  <c r="X2409" i="2" s="1"/>
  <c r="AE2407" i="2"/>
  <c r="AG2406" i="2"/>
  <c r="W2405" i="2"/>
  <c r="X2405" i="2" s="1"/>
  <c r="AE2403" i="2"/>
  <c r="AF2403" i="2" s="1"/>
  <c r="W2401" i="2"/>
  <c r="X2401" i="2" s="1"/>
  <c r="AE2399" i="2"/>
  <c r="AF2399" i="2" s="1"/>
  <c r="W2396" i="2"/>
  <c r="X2396" i="2" s="1"/>
  <c r="AF2396" i="2"/>
  <c r="AG2396" i="2"/>
  <c r="AE2395" i="2"/>
  <c r="W2392" i="2"/>
  <c r="X2392" i="2" s="1"/>
  <c r="AF2392" i="2"/>
  <c r="AE2391" i="2"/>
  <c r="AF2391" i="2" s="1"/>
  <c r="W2388" i="2"/>
  <c r="X2388" i="2" s="1"/>
  <c r="AF2388" i="2"/>
  <c r="AG2388" i="2"/>
  <c r="AE2387" i="2"/>
  <c r="W2384" i="2"/>
  <c r="X2384" i="2" s="1"/>
  <c r="AF2384" i="2"/>
  <c r="AG2384" i="2"/>
  <c r="AE2383" i="2"/>
  <c r="AF2383" i="2" s="1"/>
  <c r="W2380" i="2"/>
  <c r="X2380" i="2" s="1"/>
  <c r="AF2380" i="2"/>
  <c r="AG2380" i="2"/>
  <c r="AE2379" i="2"/>
  <c r="AF2379" i="2" s="1"/>
  <c r="W2376" i="2"/>
  <c r="X2376" i="2" s="1"/>
  <c r="AF2376" i="2"/>
  <c r="AG2376" i="2"/>
  <c r="AE2375" i="2"/>
  <c r="W2305" i="2"/>
  <c r="X2305" i="2" s="1"/>
  <c r="AF2305" i="2"/>
  <c r="AG2305" i="2"/>
  <c r="AE2304" i="2"/>
  <c r="AF2304" i="2" s="1"/>
  <c r="W2301" i="2"/>
  <c r="X2301" i="2" s="1"/>
  <c r="AF2301" i="2"/>
  <c r="AE2300" i="2"/>
  <c r="AF2300" i="2" s="1"/>
  <c r="W2297" i="2"/>
  <c r="X2297" i="2" s="1"/>
  <c r="AF2297" i="2"/>
  <c r="AG2297" i="2"/>
  <c r="AE2296" i="2"/>
  <c r="W2293" i="2"/>
  <c r="X2293" i="2" s="1"/>
  <c r="AF2293" i="2"/>
  <c r="AG2293" i="2"/>
  <c r="AE2292" i="2"/>
  <c r="AG2292" i="2" s="1"/>
  <c r="W2289" i="2"/>
  <c r="X2289" i="2" s="1"/>
  <c r="AF2289" i="2"/>
  <c r="AG2289" i="2"/>
  <c r="AE2288" i="2"/>
  <c r="AF2288" i="2" s="1"/>
  <c r="W2285" i="2"/>
  <c r="X2285" i="2" s="1"/>
  <c r="AG2285" i="2"/>
  <c r="AE2284" i="2"/>
  <c r="W2281" i="2"/>
  <c r="X2281" i="2" s="1"/>
  <c r="W2277" i="2"/>
  <c r="X2277" i="2" s="1"/>
  <c r="AF2277" i="2"/>
  <c r="AG2277" i="2"/>
  <c r="W2273" i="2"/>
  <c r="X2273" i="2" s="1"/>
  <c r="AF2273" i="2"/>
  <c r="AG2273" i="2"/>
  <c r="AF2269" i="2"/>
  <c r="W2265" i="2"/>
  <c r="X2265" i="2" s="1"/>
  <c r="AF2265" i="2"/>
  <c r="AG2265" i="2"/>
  <c r="W2261" i="2"/>
  <c r="X2261" i="2" s="1"/>
  <c r="AF2261" i="2"/>
  <c r="AG2261" i="2"/>
  <c r="W2257" i="2"/>
  <c r="X2257" i="2" s="1"/>
  <c r="AF2257" i="2"/>
  <c r="AG2257" i="2"/>
  <c r="AF2253" i="2"/>
  <c r="W2249" i="2"/>
  <c r="X2249" i="2" s="1"/>
  <c r="AF2249" i="2"/>
  <c r="AG2249" i="2"/>
  <c r="W2245" i="2"/>
  <c r="X2245" i="2" s="1"/>
  <c r="AF2245" i="2"/>
  <c r="AG2245" i="2"/>
  <c r="W2241" i="2"/>
  <c r="X2241" i="2" s="1"/>
  <c r="AF2241" i="2"/>
  <c r="AG2241" i="2"/>
  <c r="W2237" i="2"/>
  <c r="X2237" i="2" s="1"/>
  <c r="AF2237" i="2"/>
  <c r="AG2237" i="2"/>
  <c r="W2233" i="2"/>
  <c r="X2233" i="2" s="1"/>
  <c r="AF2233" i="2"/>
  <c r="AG2233" i="2"/>
  <c r="W2229" i="2"/>
  <c r="X2229" i="2" s="1"/>
  <c r="AF2229" i="2"/>
  <c r="AG2229" i="2"/>
  <c r="W2225" i="2"/>
  <c r="X2225" i="2" s="1"/>
  <c r="AF2225" i="2"/>
  <c r="AG2225" i="2"/>
  <c r="W2221" i="2"/>
  <c r="X2221" i="2" s="1"/>
  <c r="AF2221" i="2"/>
  <c r="AG2221" i="2"/>
  <c r="W2217" i="2"/>
  <c r="X2217" i="2" s="1"/>
  <c r="AF2217" i="2"/>
  <c r="AG2217" i="2"/>
  <c r="W2213" i="2"/>
  <c r="X2213" i="2" s="1"/>
  <c r="AF2213" i="2"/>
  <c r="AG2213" i="2"/>
  <c r="W2209" i="2"/>
  <c r="X2209" i="2" s="1"/>
  <c r="AF2209" i="2"/>
  <c r="AG2209" i="2"/>
  <c r="W2158" i="2"/>
  <c r="X2158" i="2" s="1"/>
  <c r="W2154" i="2"/>
  <c r="X2154" i="2" s="1"/>
  <c r="W2150" i="2"/>
  <c r="X2150" i="2" s="1"/>
  <c r="W2146" i="2"/>
  <c r="X2146" i="2" s="1"/>
  <c r="W2142" i="2"/>
  <c r="X2142" i="2" s="1"/>
  <c r="W2138" i="2"/>
  <c r="X2138" i="2" s="1"/>
  <c r="W2134" i="2"/>
  <c r="X2134" i="2" s="1"/>
  <c r="W2130" i="2"/>
  <c r="X2130" i="2" s="1"/>
  <c r="W2126" i="2"/>
  <c r="X2126" i="2" s="1"/>
  <c r="W2122" i="2"/>
  <c r="X2122" i="2" s="1"/>
  <c r="W2118" i="2"/>
  <c r="X2118" i="2" s="1"/>
  <c r="W2114" i="2"/>
  <c r="X2114" i="2" s="1"/>
  <c r="W2110" i="2"/>
  <c r="X2110" i="2" s="1"/>
  <c r="W2106" i="2"/>
  <c r="X2106" i="2" s="1"/>
  <c r="W2102" i="2"/>
  <c r="X2102" i="2" s="1"/>
  <c r="W2094" i="2"/>
  <c r="X2094" i="2" s="1"/>
  <c r="W2090" i="2"/>
  <c r="X2090" i="2" s="1"/>
  <c r="W2086" i="2"/>
  <c r="X2086" i="2" s="1"/>
  <c r="W2082" i="2"/>
  <c r="X2082" i="2" s="1"/>
  <c r="W2078" i="2"/>
  <c r="X2078" i="2" s="1"/>
  <c r="W2074" i="2"/>
  <c r="X2074" i="2" s="1"/>
  <c r="W2070" i="2"/>
  <c r="X2070" i="2" s="1"/>
  <c r="W2066" i="2"/>
  <c r="X2066" i="2" s="1"/>
  <c r="W2062" i="2"/>
  <c r="X2062" i="2" s="1"/>
  <c r="W2058" i="2"/>
  <c r="X2058" i="2" s="1"/>
  <c r="W2054" i="2"/>
  <c r="X2054" i="2" s="1"/>
  <c r="W2050" i="2"/>
  <c r="X2050" i="2" s="1"/>
  <c r="W2046" i="2"/>
  <c r="X2046" i="2" s="1"/>
  <c r="W2042" i="2"/>
  <c r="X2042" i="2" s="1"/>
  <c r="W2038" i="2"/>
  <c r="X2038" i="2" s="1"/>
  <c r="W2034" i="2"/>
  <c r="X2034" i="2" s="1"/>
  <c r="W2030" i="2"/>
  <c r="X2030" i="2" s="1"/>
  <c r="W2022" i="2"/>
  <c r="X2022" i="2" s="1"/>
  <c r="W2018" i="2"/>
  <c r="X2018" i="2" s="1"/>
  <c r="W2014" i="2"/>
  <c r="X2014" i="2" s="1"/>
  <c r="W2010" i="2"/>
  <c r="X2010" i="2" s="1"/>
  <c r="W2006" i="2"/>
  <c r="X2006" i="2" s="1"/>
  <c r="W2002" i="2"/>
  <c r="X2002" i="2" s="1"/>
  <c r="W1998" i="2"/>
  <c r="X1998" i="2" s="1"/>
  <c r="W1994" i="2"/>
  <c r="X1994" i="2" s="1"/>
  <c r="W1990" i="2"/>
  <c r="X1990" i="2" s="1"/>
  <c r="W1986" i="2"/>
  <c r="X1986" i="2" s="1"/>
  <c r="W1982" i="2"/>
  <c r="X1982" i="2" s="1"/>
  <c r="W1978" i="2"/>
  <c r="X1978" i="2" s="1"/>
  <c r="W1974" i="2"/>
  <c r="X1974" i="2" s="1"/>
  <c r="W1970" i="2"/>
  <c r="X1970" i="2" s="1"/>
  <c r="W1966" i="2"/>
  <c r="X1966" i="2" s="1"/>
  <c r="W1962" i="2"/>
  <c r="X1962" i="2" s="1"/>
  <c r="W1958" i="2"/>
  <c r="X1958" i="2" s="1"/>
  <c r="W1950" i="2"/>
  <c r="X1950" i="2" s="1"/>
  <c r="W1946" i="2"/>
  <c r="X1946" i="2" s="1"/>
  <c r="W1942" i="2"/>
  <c r="X1942" i="2" s="1"/>
  <c r="W1938" i="2"/>
  <c r="X1938" i="2" s="1"/>
  <c r="W1934" i="2"/>
  <c r="X1934" i="2" s="1"/>
  <c r="W1930" i="2"/>
  <c r="X1930" i="2" s="1"/>
  <c r="W1870" i="2"/>
  <c r="X1870" i="2" s="1"/>
  <c r="AF1870" i="2"/>
  <c r="AG1870" i="2"/>
  <c r="W1868" i="2"/>
  <c r="X1868" i="2" s="1"/>
  <c r="AF1868" i="2"/>
  <c r="AG1868" i="2"/>
  <c r="W1866" i="2"/>
  <c r="X1866" i="2" s="1"/>
  <c r="AF1866" i="2"/>
  <c r="AG1866" i="2"/>
  <c r="W1864" i="2"/>
  <c r="X1864" i="2" s="1"/>
  <c r="AF1864" i="2"/>
  <c r="AG1864" i="2"/>
  <c r="W1862" i="2"/>
  <c r="X1862" i="2" s="1"/>
  <c r="AF1862" i="2"/>
  <c r="AG1862" i="2"/>
  <c r="W1860" i="2"/>
  <c r="X1860" i="2" s="1"/>
  <c r="AF1860" i="2"/>
  <c r="AG1860" i="2"/>
  <c r="W1856" i="2"/>
  <c r="X1856" i="2" s="1"/>
  <c r="W1854" i="2"/>
  <c r="X1854" i="2" s="1"/>
  <c r="AF1854" i="2"/>
  <c r="W1852" i="2"/>
  <c r="X1852" i="2" s="1"/>
  <c r="AF1852" i="2"/>
  <c r="AG1852" i="2"/>
  <c r="W1850" i="2"/>
  <c r="X1850" i="2" s="1"/>
  <c r="AF1850" i="2"/>
  <c r="AG1850" i="2"/>
  <c r="W1848" i="2"/>
  <c r="X1848" i="2" s="1"/>
  <c r="AF1848" i="2"/>
  <c r="AG1848" i="2"/>
  <c r="W1846" i="2"/>
  <c r="X1846" i="2" s="1"/>
  <c r="AF1846" i="2"/>
  <c r="AG1846" i="2"/>
  <c r="W1844" i="2"/>
  <c r="X1844" i="2" s="1"/>
  <c r="AF1844" i="2"/>
  <c r="AG1844" i="2"/>
  <c r="W1842" i="2"/>
  <c r="X1842" i="2" s="1"/>
  <c r="AF1842" i="2"/>
  <c r="AG1842" i="2"/>
  <c r="W1746" i="2"/>
  <c r="X1746" i="2" s="1"/>
  <c r="AF1746" i="2"/>
  <c r="AG1746" i="2"/>
  <c r="W1744" i="2"/>
  <c r="X1744" i="2" s="1"/>
  <c r="AF1744" i="2"/>
  <c r="AG1744" i="2"/>
  <c r="W1741" i="2"/>
  <c r="X1741" i="2" s="1"/>
  <c r="W1737" i="2"/>
  <c r="X1737" i="2" s="1"/>
  <c r="W1733" i="2"/>
  <c r="X1733" i="2" s="1"/>
  <c r="AF1733" i="2"/>
  <c r="AG1733" i="2"/>
  <c r="W1729" i="2"/>
  <c r="X1729" i="2" s="1"/>
  <c r="AF1729" i="2"/>
  <c r="AG1729" i="2"/>
  <c r="W1725" i="2"/>
  <c r="X1725" i="2" s="1"/>
  <c r="AF1725" i="2"/>
  <c r="AG1725" i="2"/>
  <c r="W1721" i="2"/>
  <c r="X1721" i="2" s="1"/>
  <c r="W1717" i="2"/>
  <c r="X1717" i="2" s="1"/>
  <c r="AF1717" i="2"/>
  <c r="AG1717" i="2"/>
  <c r="W1713" i="2"/>
  <c r="X1713" i="2" s="1"/>
  <c r="AF1713" i="2"/>
  <c r="AG1713" i="2"/>
  <c r="W1709" i="2"/>
  <c r="X1709" i="2" s="1"/>
  <c r="AF1709" i="2"/>
  <c r="AG1709" i="2"/>
  <c r="W1705" i="2"/>
  <c r="X1705" i="2" s="1"/>
  <c r="AF1705" i="2"/>
  <c r="AG1705" i="2"/>
  <c r="W1701" i="2"/>
  <c r="X1701" i="2" s="1"/>
  <c r="AF1701" i="2"/>
  <c r="W1697" i="2"/>
  <c r="X1697" i="2" s="1"/>
  <c r="AF1697" i="2"/>
  <c r="AG1697" i="2"/>
  <c r="W1693" i="2"/>
  <c r="X1693" i="2" s="1"/>
  <c r="AF1693" i="2"/>
  <c r="AG1693" i="2"/>
  <c r="W1689" i="2"/>
  <c r="X1689" i="2" s="1"/>
  <c r="AF1689" i="2"/>
  <c r="AG1689" i="2"/>
  <c r="W1685" i="2"/>
  <c r="X1685" i="2" s="1"/>
  <c r="AF1685" i="2"/>
  <c r="AG1685" i="2"/>
  <c r="W1681" i="2"/>
  <c r="X1681" i="2" s="1"/>
  <c r="AF1681" i="2"/>
  <c r="AG1681" i="2"/>
  <c r="W1677" i="2"/>
  <c r="X1677" i="2" s="1"/>
  <c r="AF1677" i="2"/>
  <c r="AG1677" i="2"/>
  <c r="W1673" i="2"/>
  <c r="X1673" i="2" s="1"/>
  <c r="AF1673" i="2"/>
  <c r="AG1673" i="2"/>
  <c r="W1669" i="2"/>
  <c r="X1669" i="2" s="1"/>
  <c r="AF1669" i="2"/>
  <c r="W1665" i="2"/>
  <c r="X1665" i="2" s="1"/>
  <c r="W1661" i="2"/>
  <c r="X1661" i="2" s="1"/>
  <c r="AF1661" i="2"/>
  <c r="AG1661" i="2"/>
  <c r="W1657" i="2"/>
  <c r="X1657" i="2" s="1"/>
  <c r="AF1657" i="2"/>
  <c r="AG1657" i="2"/>
  <c r="W1653" i="2"/>
  <c r="X1653" i="2" s="1"/>
  <c r="AF1653" i="2"/>
  <c r="AG1653" i="2"/>
  <c r="W1649" i="2"/>
  <c r="X1649" i="2" s="1"/>
  <c r="AF1649" i="2"/>
  <c r="W1646" i="2"/>
  <c r="X1646" i="2" s="1"/>
  <c r="AF1646" i="2"/>
  <c r="AG1646" i="2"/>
  <c r="W1643" i="2"/>
  <c r="X1643" i="2" s="1"/>
  <c r="AF1643" i="2"/>
  <c r="AG1643" i="2"/>
  <c r="W1639" i="2"/>
  <c r="X1639" i="2" s="1"/>
  <c r="W1607" i="2"/>
  <c r="X1607" i="2" s="1"/>
  <c r="AF1607" i="2"/>
  <c r="AG1607" i="2"/>
  <c r="W1605" i="2"/>
  <c r="X1605" i="2" s="1"/>
  <c r="AF1605" i="2"/>
  <c r="AG1605" i="2"/>
  <c r="W1603" i="2"/>
  <c r="X1603" i="2" s="1"/>
  <c r="AF1603" i="2"/>
  <c r="AG1603" i="2"/>
  <c r="W1601" i="2"/>
  <c r="X1601" i="2" s="1"/>
  <c r="AF1601" i="2"/>
  <c r="AG1601" i="2"/>
  <c r="W1599" i="2"/>
  <c r="X1599" i="2" s="1"/>
  <c r="AF1599" i="2"/>
  <c r="AG1599" i="2"/>
  <c r="W1597" i="2"/>
  <c r="X1597" i="2" s="1"/>
  <c r="W1595" i="2"/>
  <c r="X1595" i="2" s="1"/>
  <c r="W1592" i="2"/>
  <c r="X1592" i="2" s="1"/>
  <c r="AF1592" i="2"/>
  <c r="AG1592" i="2"/>
  <c r="W1588" i="2"/>
  <c r="X1588" i="2" s="1"/>
  <c r="AF1588" i="2"/>
  <c r="AG1588" i="2"/>
  <c r="W1584" i="2"/>
  <c r="X1584" i="2" s="1"/>
  <c r="AF1584" i="2"/>
  <c r="AG1584" i="2"/>
  <c r="W1580" i="2"/>
  <c r="X1580" i="2" s="1"/>
  <c r="AF1580" i="2"/>
  <c r="AG1580" i="2"/>
  <c r="W1576" i="2"/>
  <c r="X1576" i="2" s="1"/>
  <c r="AF1576" i="2"/>
  <c r="AG1576" i="2"/>
  <c r="W1572" i="2"/>
  <c r="X1572" i="2" s="1"/>
  <c r="AF1572" i="2"/>
  <c r="W1568" i="2"/>
  <c r="X1568" i="2" s="1"/>
  <c r="W1564" i="2"/>
  <c r="X1564" i="2" s="1"/>
  <c r="AF1564" i="2"/>
  <c r="AG1564" i="2"/>
  <c r="W1562" i="2"/>
  <c r="X1562" i="2" s="1"/>
  <c r="W1554" i="2"/>
  <c r="X1554" i="2" s="1"/>
  <c r="W1546" i="2"/>
  <c r="X1546" i="2" s="1"/>
  <c r="W1538" i="2"/>
  <c r="X1538" i="2" s="1"/>
  <c r="W1530" i="2"/>
  <c r="X1530" i="2" s="1"/>
  <c r="W1522" i="2"/>
  <c r="X1522" i="2" s="1"/>
  <c r="W1514" i="2"/>
  <c r="X1514" i="2" s="1"/>
  <c r="W1506" i="2"/>
  <c r="X1506" i="2" s="1"/>
  <c r="W1498" i="2"/>
  <c r="X1498" i="2" s="1"/>
  <c r="AB3601" i="2"/>
  <c r="AB3600" i="2"/>
  <c r="AB3599" i="2"/>
  <c r="AB3598" i="2"/>
  <c r="AB3597" i="2"/>
  <c r="AB3596" i="2"/>
  <c r="AB3595" i="2"/>
  <c r="AB3594" i="2"/>
  <c r="AB3593" i="2"/>
  <c r="AB3592" i="2"/>
  <c r="AB3591" i="2"/>
  <c r="AB3590" i="2"/>
  <c r="AB3589" i="2"/>
  <c r="AB3511" i="2"/>
  <c r="AB3510" i="2"/>
  <c r="AB3509" i="2"/>
  <c r="AB3508" i="2"/>
  <c r="AB3507" i="2"/>
  <c r="AB3506" i="2"/>
  <c r="D3505" i="2"/>
  <c r="AC2845" i="2"/>
  <c r="AE2845" i="2" s="1"/>
  <c r="AF2845" i="2" s="1"/>
  <c r="AC2837" i="2"/>
  <c r="AE2837" i="2" s="1"/>
  <c r="AF2837" i="2" s="1"/>
  <c r="AC2833" i="2"/>
  <c r="AE2833" i="2" s="1"/>
  <c r="AG2833" i="2" s="1"/>
  <c r="AC2829" i="2"/>
  <c r="AE2829" i="2" s="1"/>
  <c r="AF2829" i="2" s="1"/>
  <c r="AC2825" i="2"/>
  <c r="AE2825" i="2" s="1"/>
  <c r="AF2825" i="2" s="1"/>
  <c r="AC2821" i="2"/>
  <c r="AE2821" i="2" s="1"/>
  <c r="AF2821" i="2" s="1"/>
  <c r="AC2817" i="2"/>
  <c r="AE2817" i="2" s="1"/>
  <c r="AG2817" i="2" s="1"/>
  <c r="AC2813" i="2"/>
  <c r="AE2813" i="2" s="1"/>
  <c r="AF2813" i="2" s="1"/>
  <c r="AC2809" i="2"/>
  <c r="AE2809" i="2" s="1"/>
  <c r="AF2809" i="2" s="1"/>
  <c r="AC2805" i="2"/>
  <c r="AE2805" i="2" s="1"/>
  <c r="AF2805" i="2" s="1"/>
  <c r="AC2801" i="2"/>
  <c r="AE2801" i="2" s="1"/>
  <c r="AG2801" i="2" s="1"/>
  <c r="AC2797" i="2"/>
  <c r="AE2797" i="2" s="1"/>
  <c r="AF2797" i="2" s="1"/>
  <c r="AC2793" i="2"/>
  <c r="AE2793" i="2" s="1"/>
  <c r="AF2793" i="2" s="1"/>
  <c r="AC2789" i="2"/>
  <c r="AE2789" i="2" s="1"/>
  <c r="AF2789" i="2" s="1"/>
  <c r="AC2785" i="2"/>
  <c r="AE2785" i="2" s="1"/>
  <c r="AG2785" i="2" s="1"/>
  <c r="AC2781" i="2"/>
  <c r="AE2781" i="2" s="1"/>
  <c r="AF2781" i="2" s="1"/>
  <c r="AC2777" i="2"/>
  <c r="AE2777" i="2" s="1"/>
  <c r="AF2777" i="2" s="1"/>
  <c r="AC2773" i="2"/>
  <c r="AE2773" i="2" s="1"/>
  <c r="AF2773" i="2" s="1"/>
  <c r="AC2769" i="2"/>
  <c r="AE2769" i="2" s="1"/>
  <c r="AC2765" i="2"/>
  <c r="AE2765" i="2" s="1"/>
  <c r="AF2765" i="2" s="1"/>
  <c r="AC2761" i="2"/>
  <c r="AE2761" i="2" s="1"/>
  <c r="AF2761" i="2" s="1"/>
  <c r="AC2757" i="2"/>
  <c r="AE2757" i="2" s="1"/>
  <c r="AF2757" i="2" s="1"/>
  <c r="AC2753" i="2"/>
  <c r="AE2753" i="2" s="1"/>
  <c r="AG2753" i="2" s="1"/>
  <c r="AC2749" i="2"/>
  <c r="AE2749" i="2" s="1"/>
  <c r="AF2749" i="2" s="1"/>
  <c r="AC2745" i="2"/>
  <c r="AE2745" i="2" s="1"/>
  <c r="AF2745" i="2" s="1"/>
  <c r="AC2741" i="2"/>
  <c r="AE2741" i="2" s="1"/>
  <c r="AF2741" i="2" s="1"/>
  <c r="AC2737" i="2"/>
  <c r="AE2737" i="2" s="1"/>
  <c r="AG2737" i="2" s="1"/>
  <c r="AC2733" i="2"/>
  <c r="AE2733" i="2" s="1"/>
  <c r="AF2733" i="2" s="1"/>
  <c r="AC2729" i="2"/>
  <c r="AE2729" i="2" s="1"/>
  <c r="AF2729" i="2" s="1"/>
  <c r="AC2725" i="2"/>
  <c r="AE2725" i="2" s="1"/>
  <c r="AF2725" i="2" s="1"/>
  <c r="AC2721" i="2"/>
  <c r="AE2721" i="2" s="1"/>
  <c r="AG2721" i="2" s="1"/>
  <c r="AC2717" i="2"/>
  <c r="AE2717" i="2" s="1"/>
  <c r="AF2717" i="2" s="1"/>
  <c r="AC2713" i="2"/>
  <c r="AE2713" i="2" s="1"/>
  <c r="AF2713" i="2" s="1"/>
  <c r="AC2709" i="2"/>
  <c r="AE2709" i="2" s="1"/>
  <c r="AF2709" i="2" s="1"/>
  <c r="AC2705" i="2"/>
  <c r="AE2705" i="2" s="1"/>
  <c r="AG2705" i="2" s="1"/>
  <c r="AC2701" i="2"/>
  <c r="AE2701" i="2" s="1"/>
  <c r="AF2701" i="2" s="1"/>
  <c r="AC2697" i="2"/>
  <c r="AE2697" i="2" s="1"/>
  <c r="AF2697" i="2" s="1"/>
  <c r="AC2693" i="2"/>
  <c r="AE2693" i="2" s="1"/>
  <c r="AF2693" i="2" s="1"/>
  <c r="AC2689" i="2"/>
  <c r="AE2689" i="2" s="1"/>
  <c r="AG2689" i="2" s="1"/>
  <c r="AC2685" i="2"/>
  <c r="AE2685" i="2" s="1"/>
  <c r="AF2685" i="2" s="1"/>
  <c r="AC2681" i="2"/>
  <c r="AE2681" i="2" s="1"/>
  <c r="AF2681" i="2" s="1"/>
  <c r="AC2677" i="2"/>
  <c r="AE2677" i="2" s="1"/>
  <c r="AF2677" i="2" s="1"/>
  <c r="AC2673" i="2"/>
  <c r="AE2673" i="2" s="1"/>
  <c r="AG2673" i="2" s="1"/>
  <c r="AC2567" i="2"/>
  <c r="AE2567" i="2" s="1"/>
  <c r="AF2567" i="2" s="1"/>
  <c r="AB2564" i="2"/>
  <c r="AB2560" i="2"/>
  <c r="AB2556" i="2"/>
  <c r="AB2552" i="2"/>
  <c r="AB2548" i="2"/>
  <c r="AB2544" i="2"/>
  <c r="AB2540" i="2"/>
  <c r="AB2536" i="2"/>
  <c r="AB2532" i="2"/>
  <c r="AB2528" i="2"/>
  <c r="AB2524" i="2"/>
  <c r="AB2520" i="2"/>
  <c r="AB2516" i="2"/>
  <c r="AB2512" i="2"/>
  <c r="AB2508" i="2"/>
  <c r="AB2504" i="2"/>
  <c r="AB2500" i="2"/>
  <c r="AB2496" i="2"/>
  <c r="AB2492" i="2"/>
  <c r="AB2488" i="2"/>
  <c r="AB2484" i="2"/>
  <c r="AB2480" i="2"/>
  <c r="AB2476" i="2"/>
  <c r="AB2472" i="2"/>
  <c r="AB2468" i="2"/>
  <c r="W2466" i="2"/>
  <c r="X2466" i="2" s="1"/>
  <c r="AE2464" i="2"/>
  <c r="AF2464" i="2" s="1"/>
  <c r="AG2463" i="2"/>
  <c r="W2462" i="2"/>
  <c r="X2462" i="2" s="1"/>
  <c r="AE2460" i="2"/>
  <c r="W2458" i="2"/>
  <c r="X2458" i="2" s="1"/>
  <c r="AE2456" i="2"/>
  <c r="W2454" i="2"/>
  <c r="X2454" i="2" s="1"/>
  <c r="AE2452" i="2"/>
  <c r="AF2452" i="2" s="1"/>
  <c r="W2450" i="2"/>
  <c r="X2450" i="2" s="1"/>
  <c r="AE2448" i="2"/>
  <c r="AG2447" i="2"/>
  <c r="AE2444" i="2"/>
  <c r="AG2443" i="2"/>
  <c r="AE2440" i="2"/>
  <c r="AF2440" i="2" s="1"/>
  <c r="W2438" i="2"/>
  <c r="X2438" i="2" s="1"/>
  <c r="AE2436" i="2"/>
  <c r="AF2436" i="2" s="1"/>
  <c r="AG2435" i="2"/>
  <c r="W2434" i="2"/>
  <c r="X2434" i="2" s="1"/>
  <c r="AE2432" i="2"/>
  <c r="AG2431" i="2"/>
  <c r="W2430" i="2"/>
  <c r="X2430" i="2" s="1"/>
  <c r="AE2428" i="2"/>
  <c r="AF2428" i="2" s="1"/>
  <c r="AG2427" i="2"/>
  <c r="W2426" i="2"/>
  <c r="X2426" i="2" s="1"/>
  <c r="AE2424" i="2"/>
  <c r="AF2424" i="2" s="1"/>
  <c r="W2422" i="2"/>
  <c r="X2422" i="2" s="1"/>
  <c r="AE2420" i="2"/>
  <c r="AG2419" i="2"/>
  <c r="W2418" i="2"/>
  <c r="X2418" i="2" s="1"/>
  <c r="AE2416" i="2"/>
  <c r="AF2416" i="2" s="1"/>
  <c r="W2414" i="2"/>
  <c r="X2414" i="2" s="1"/>
  <c r="AE2412" i="2"/>
  <c r="W2410" i="2"/>
  <c r="X2410" i="2" s="1"/>
  <c r="AE2408" i="2"/>
  <c r="W2406" i="2"/>
  <c r="X2406" i="2" s="1"/>
  <c r="AE2404" i="2"/>
  <c r="AF2404" i="2" s="1"/>
  <c r="AG2403" i="2"/>
  <c r="AE2400" i="2"/>
  <c r="W2399" i="2"/>
  <c r="X2399" i="2" s="1"/>
  <c r="AE2398" i="2"/>
  <c r="W2395" i="2"/>
  <c r="X2395" i="2" s="1"/>
  <c r="AF2395" i="2"/>
  <c r="AG2395" i="2"/>
  <c r="AE2394" i="2"/>
  <c r="AF2394" i="2" s="1"/>
  <c r="W2391" i="2"/>
  <c r="X2391" i="2" s="1"/>
  <c r="AE2390" i="2"/>
  <c r="AF2390" i="2" s="1"/>
  <c r="W2387" i="2"/>
  <c r="X2387" i="2" s="1"/>
  <c r="AF2387" i="2"/>
  <c r="AG2387" i="2"/>
  <c r="AE2386" i="2"/>
  <c r="AG2386" i="2" s="1"/>
  <c r="W2383" i="2"/>
  <c r="X2383" i="2" s="1"/>
  <c r="AG2383" i="2"/>
  <c r="AE2382" i="2"/>
  <c r="AF2382" i="2" s="1"/>
  <c r="W2379" i="2"/>
  <c r="X2379" i="2" s="1"/>
  <c r="AE2378" i="2"/>
  <c r="W2375" i="2"/>
  <c r="X2375" i="2" s="1"/>
  <c r="AF2375" i="2"/>
  <c r="AG2375" i="2"/>
  <c r="AE2374" i="2"/>
  <c r="AG2374" i="2" s="1"/>
  <c r="W2304" i="2"/>
  <c r="X2304" i="2" s="1"/>
  <c r="AE2303" i="2"/>
  <c r="AF2303" i="2" s="1"/>
  <c r="W2300" i="2"/>
  <c r="X2300" i="2" s="1"/>
  <c r="AG2300" i="2"/>
  <c r="AE2299" i="2"/>
  <c r="W2296" i="2"/>
  <c r="X2296" i="2" s="1"/>
  <c r="AF2296" i="2"/>
  <c r="AG2296" i="2"/>
  <c r="AE2295" i="2"/>
  <c r="W2292" i="2"/>
  <c r="X2292" i="2" s="1"/>
  <c r="AE2291" i="2"/>
  <c r="AF2291" i="2" s="1"/>
  <c r="W2288" i="2"/>
  <c r="X2288" i="2" s="1"/>
  <c r="AG2288" i="2"/>
  <c r="AE2287" i="2"/>
  <c r="AE2283" i="2"/>
  <c r="AG2283" i="2" s="1"/>
  <c r="W2280" i="2"/>
  <c r="X2280" i="2" s="1"/>
  <c r="AF2280" i="2"/>
  <c r="AG2280" i="2"/>
  <c r="W2276" i="2"/>
  <c r="X2276" i="2" s="1"/>
  <c r="W2272" i="2"/>
  <c r="X2272" i="2" s="1"/>
  <c r="AF2272" i="2"/>
  <c r="AG2272" i="2"/>
  <c r="W2268" i="2"/>
  <c r="X2268" i="2" s="1"/>
  <c r="AG2268" i="2"/>
  <c r="W2264" i="2"/>
  <c r="X2264" i="2" s="1"/>
  <c r="AF2264" i="2"/>
  <c r="AG2264" i="2"/>
  <c r="W2260" i="2"/>
  <c r="X2260" i="2" s="1"/>
  <c r="AF2260" i="2"/>
  <c r="AG2260" i="2"/>
  <c r="W2256" i="2"/>
  <c r="X2256" i="2" s="1"/>
  <c r="AG2256" i="2"/>
  <c r="W2252" i="2"/>
  <c r="X2252" i="2" s="1"/>
  <c r="AF2252" i="2"/>
  <c r="AG2252" i="2"/>
  <c r="W2248" i="2"/>
  <c r="X2248" i="2" s="1"/>
  <c r="AG2248" i="2"/>
  <c r="W2244" i="2"/>
  <c r="X2244" i="2" s="1"/>
  <c r="AF2244" i="2"/>
  <c r="AG2244" i="2"/>
  <c r="W2240" i="2"/>
  <c r="X2240" i="2" s="1"/>
  <c r="AF2240" i="2"/>
  <c r="AG2240" i="2"/>
  <c r="AG2232" i="2"/>
  <c r="W2228" i="2"/>
  <c r="X2228" i="2" s="1"/>
  <c r="AF2228" i="2"/>
  <c r="AG2228" i="2"/>
  <c r="W2224" i="2"/>
  <c r="X2224" i="2" s="1"/>
  <c r="AF2224" i="2"/>
  <c r="AG2224" i="2"/>
  <c r="W2220" i="2"/>
  <c r="X2220" i="2" s="1"/>
  <c r="AF2220" i="2"/>
  <c r="AG2220" i="2"/>
  <c r="W2216" i="2"/>
  <c r="X2216" i="2" s="1"/>
  <c r="W2212" i="2"/>
  <c r="X2212" i="2" s="1"/>
  <c r="AF2212" i="2"/>
  <c r="AG2212" i="2"/>
  <c r="W2208" i="2"/>
  <c r="X2208" i="2" s="1"/>
  <c r="AG2208" i="2"/>
  <c r="W2161" i="2"/>
  <c r="X2161" i="2" s="1"/>
  <c r="W2157" i="2"/>
  <c r="X2157" i="2" s="1"/>
  <c r="W2153" i="2"/>
  <c r="X2153" i="2" s="1"/>
  <c r="W2149" i="2"/>
  <c r="X2149" i="2" s="1"/>
  <c r="W2145" i="2"/>
  <c r="X2145" i="2" s="1"/>
  <c r="W2141" i="2"/>
  <c r="X2141" i="2" s="1"/>
  <c r="W2137" i="2"/>
  <c r="X2137" i="2" s="1"/>
  <c r="W2133" i="2"/>
  <c r="X2133" i="2" s="1"/>
  <c r="W2129" i="2"/>
  <c r="X2129" i="2" s="1"/>
  <c r="W2125" i="2"/>
  <c r="X2125" i="2" s="1"/>
  <c r="W2121" i="2"/>
  <c r="X2121" i="2" s="1"/>
  <c r="W2117" i="2"/>
  <c r="X2117" i="2" s="1"/>
  <c r="W2113" i="2"/>
  <c r="X2113" i="2" s="1"/>
  <c r="W2109" i="2"/>
  <c r="X2109" i="2" s="1"/>
  <c r="W2105" i="2"/>
  <c r="X2105" i="2" s="1"/>
  <c r="W2101" i="2"/>
  <c r="X2101" i="2" s="1"/>
  <c r="W2097" i="2"/>
  <c r="X2097" i="2" s="1"/>
  <c r="W2093" i="2"/>
  <c r="X2093" i="2" s="1"/>
  <c r="W2089" i="2"/>
  <c r="X2089" i="2" s="1"/>
  <c r="W2085" i="2"/>
  <c r="X2085" i="2" s="1"/>
  <c r="W2081" i="2"/>
  <c r="X2081" i="2" s="1"/>
  <c r="W2077" i="2"/>
  <c r="X2077" i="2" s="1"/>
  <c r="W2073" i="2"/>
  <c r="X2073" i="2" s="1"/>
  <c r="W2069" i="2"/>
  <c r="X2069" i="2" s="1"/>
  <c r="W2065" i="2"/>
  <c r="X2065" i="2" s="1"/>
  <c r="W2061" i="2"/>
  <c r="X2061" i="2" s="1"/>
  <c r="W2057" i="2"/>
  <c r="X2057" i="2" s="1"/>
  <c r="W2053" i="2"/>
  <c r="X2053" i="2" s="1"/>
  <c r="W2049" i="2"/>
  <c r="X2049" i="2" s="1"/>
  <c r="W2045" i="2"/>
  <c r="X2045" i="2" s="1"/>
  <c r="W2041" i="2"/>
  <c r="X2041" i="2" s="1"/>
  <c r="W2037" i="2"/>
  <c r="X2037" i="2" s="1"/>
  <c r="W2033" i="2"/>
  <c r="X2033" i="2" s="1"/>
  <c r="W2029" i="2"/>
  <c r="X2029" i="2" s="1"/>
  <c r="W2025" i="2"/>
  <c r="X2025" i="2" s="1"/>
  <c r="W2021" i="2"/>
  <c r="X2021" i="2" s="1"/>
  <c r="W2017" i="2"/>
  <c r="X2017" i="2" s="1"/>
  <c r="W2013" i="2"/>
  <c r="X2013" i="2" s="1"/>
  <c r="W2009" i="2"/>
  <c r="X2009" i="2" s="1"/>
  <c r="W2005" i="2"/>
  <c r="X2005" i="2" s="1"/>
  <c r="W2001" i="2"/>
  <c r="X2001" i="2" s="1"/>
  <c r="W1997" i="2"/>
  <c r="X1997" i="2" s="1"/>
  <c r="W1993" i="2"/>
  <c r="X1993" i="2" s="1"/>
  <c r="W1989" i="2"/>
  <c r="X1989" i="2" s="1"/>
  <c r="W1985" i="2"/>
  <c r="X1985" i="2" s="1"/>
  <c r="W1981" i="2"/>
  <c r="X1981" i="2" s="1"/>
  <c r="W1977" i="2"/>
  <c r="X1977" i="2" s="1"/>
  <c r="W1973" i="2"/>
  <c r="X1973" i="2" s="1"/>
  <c r="W1969" i="2"/>
  <c r="X1969" i="2" s="1"/>
  <c r="W1965" i="2"/>
  <c r="X1965" i="2" s="1"/>
  <c r="W1961" i="2"/>
  <c r="X1961" i="2" s="1"/>
  <c r="W1957" i="2"/>
  <c r="X1957" i="2" s="1"/>
  <c r="W1953" i="2"/>
  <c r="X1953" i="2" s="1"/>
  <c r="W1949" i="2"/>
  <c r="X1949" i="2" s="1"/>
  <c r="W1945" i="2"/>
  <c r="X1945" i="2" s="1"/>
  <c r="W1941" i="2"/>
  <c r="X1941" i="2" s="1"/>
  <c r="W1937" i="2"/>
  <c r="X1937" i="2" s="1"/>
  <c r="W1933" i="2"/>
  <c r="X1933" i="2" s="1"/>
  <c r="W1873" i="2"/>
  <c r="X1873" i="2" s="1"/>
  <c r="W1740" i="2"/>
  <c r="X1740" i="2" s="1"/>
  <c r="AF1740" i="2"/>
  <c r="AG1740" i="2"/>
  <c r="W1736" i="2"/>
  <c r="X1736" i="2" s="1"/>
  <c r="W1732" i="2"/>
  <c r="X1732" i="2" s="1"/>
  <c r="AF1732" i="2"/>
  <c r="AG1732" i="2"/>
  <c r="W1728" i="2"/>
  <c r="X1728" i="2" s="1"/>
  <c r="AF1728" i="2"/>
  <c r="AG1728" i="2"/>
  <c r="W1724" i="2"/>
  <c r="X1724" i="2" s="1"/>
  <c r="AF1724" i="2"/>
  <c r="AG1724" i="2"/>
  <c r="W1720" i="2"/>
  <c r="X1720" i="2" s="1"/>
  <c r="AF1720" i="2"/>
  <c r="AG1720" i="2"/>
  <c r="W1716" i="2"/>
  <c r="X1716" i="2" s="1"/>
  <c r="AF1716" i="2"/>
  <c r="AG1716" i="2"/>
  <c r="W1712" i="2"/>
  <c r="X1712" i="2" s="1"/>
  <c r="AF1712" i="2"/>
  <c r="AG1712" i="2"/>
  <c r="W1708" i="2"/>
  <c r="X1708" i="2" s="1"/>
  <c r="AF1708" i="2"/>
  <c r="AG1708" i="2"/>
  <c r="W1704" i="2"/>
  <c r="X1704" i="2" s="1"/>
  <c r="AF1704" i="2"/>
  <c r="AG1704" i="2"/>
  <c r="W1700" i="2"/>
  <c r="X1700" i="2" s="1"/>
  <c r="AF1700" i="2"/>
  <c r="AG1700" i="2"/>
  <c r="W1696" i="2"/>
  <c r="X1696" i="2" s="1"/>
  <c r="AF1696" i="2"/>
  <c r="AG1696" i="2"/>
  <c r="W1692" i="2"/>
  <c r="X1692" i="2" s="1"/>
  <c r="AF1692" i="2"/>
  <c r="AG1692" i="2"/>
  <c r="W1688" i="2"/>
  <c r="X1688" i="2" s="1"/>
  <c r="AF1688" i="2"/>
  <c r="AG1688" i="2"/>
  <c r="W1684" i="2"/>
  <c r="X1684" i="2" s="1"/>
  <c r="AF1684" i="2"/>
  <c r="AG1684" i="2"/>
  <c r="W1680" i="2"/>
  <c r="X1680" i="2" s="1"/>
  <c r="AF1680" i="2"/>
  <c r="AG1680" i="2"/>
  <c r="W1676" i="2"/>
  <c r="X1676" i="2" s="1"/>
  <c r="AF1676" i="2"/>
  <c r="W1672" i="2"/>
  <c r="X1672" i="2" s="1"/>
  <c r="AF1672" i="2"/>
  <c r="AG1672" i="2"/>
  <c r="W1668" i="2"/>
  <c r="X1668" i="2" s="1"/>
  <c r="AF1668" i="2"/>
  <c r="AG1668" i="2"/>
  <c r="W1664" i="2"/>
  <c r="X1664" i="2" s="1"/>
  <c r="AF1664" i="2"/>
  <c r="W1660" i="2"/>
  <c r="X1660" i="2" s="1"/>
  <c r="AF1660" i="2"/>
  <c r="AG1660" i="2"/>
  <c r="W1656" i="2"/>
  <c r="X1656" i="2" s="1"/>
  <c r="AF1656" i="2"/>
  <c r="AG1656" i="2"/>
  <c r="W1652" i="2"/>
  <c r="X1652" i="2" s="1"/>
  <c r="W1648" i="2"/>
  <c r="X1648" i="2" s="1"/>
  <c r="AF1648" i="2"/>
  <c r="AG1648" i="2"/>
  <c r="W1642" i="2"/>
  <c r="X1642" i="2" s="1"/>
  <c r="AF1642" i="2"/>
  <c r="AG1642" i="2"/>
  <c r="W1638" i="2"/>
  <c r="X1638" i="2" s="1"/>
  <c r="AF1638" i="2"/>
  <c r="AG1638" i="2"/>
  <c r="W1635" i="2"/>
  <c r="X1635" i="2" s="1"/>
  <c r="AF1635" i="2"/>
  <c r="AG1635" i="2"/>
  <c r="W1633" i="2"/>
  <c r="X1633" i="2" s="1"/>
  <c r="AF1633" i="2"/>
  <c r="AG1633" i="2"/>
  <c r="W1631" i="2"/>
  <c r="X1631" i="2" s="1"/>
  <c r="AF1631" i="2"/>
  <c r="AG1631" i="2"/>
  <c r="W1629" i="2"/>
  <c r="X1629" i="2" s="1"/>
  <c r="AF1629" i="2"/>
  <c r="AG1629" i="2"/>
  <c r="W1627" i="2"/>
  <c r="X1627" i="2" s="1"/>
  <c r="AF1627" i="2"/>
  <c r="AG1627" i="2"/>
  <c r="W1625" i="2"/>
  <c r="X1625" i="2" s="1"/>
  <c r="AF1625" i="2"/>
  <c r="AG1625" i="2"/>
  <c r="W1623" i="2"/>
  <c r="X1623" i="2" s="1"/>
  <c r="AF1623" i="2"/>
  <c r="W1621" i="2"/>
  <c r="X1621" i="2" s="1"/>
  <c r="AF1621" i="2"/>
  <c r="AG1621" i="2"/>
  <c r="W1619" i="2"/>
  <c r="X1619" i="2" s="1"/>
  <c r="AF1619" i="2"/>
  <c r="AG1619" i="2"/>
  <c r="W1617" i="2"/>
  <c r="X1617" i="2" s="1"/>
  <c r="AF1617" i="2"/>
  <c r="AG1617" i="2"/>
  <c r="W1615" i="2"/>
  <c r="X1615" i="2" s="1"/>
  <c r="AF1615" i="2"/>
  <c r="AG1615" i="2"/>
  <c r="W1613" i="2"/>
  <c r="X1613" i="2" s="1"/>
  <c r="AF1613" i="2"/>
  <c r="AG1613" i="2"/>
  <c r="W1611" i="2"/>
  <c r="X1611" i="2" s="1"/>
  <c r="AF1611" i="2"/>
  <c r="AG1611" i="2"/>
  <c r="W1609" i="2"/>
  <c r="X1609" i="2" s="1"/>
  <c r="AF1609" i="2"/>
  <c r="AG1609" i="2"/>
  <c r="W1591" i="2"/>
  <c r="X1591" i="2" s="1"/>
  <c r="AF1591" i="2"/>
  <c r="W1587" i="2"/>
  <c r="X1587" i="2" s="1"/>
  <c r="AF1587" i="2"/>
  <c r="AG1587" i="2"/>
  <c r="W1583" i="2"/>
  <c r="X1583" i="2" s="1"/>
  <c r="AF1583" i="2"/>
  <c r="AG1583" i="2"/>
  <c r="W1579" i="2"/>
  <c r="X1579" i="2" s="1"/>
  <c r="AF1579" i="2"/>
  <c r="AG1579" i="2"/>
  <c r="W1575" i="2"/>
  <c r="X1575" i="2" s="1"/>
  <c r="AF1575" i="2"/>
  <c r="W1571" i="2"/>
  <c r="X1571" i="2" s="1"/>
  <c r="AF1571" i="2"/>
  <c r="AG1571" i="2"/>
  <c r="W1567" i="2"/>
  <c r="X1567" i="2" s="1"/>
  <c r="W1563" i="2"/>
  <c r="X1563" i="2" s="1"/>
  <c r="AF1563" i="2"/>
  <c r="AG1563" i="2"/>
  <c r="W1560" i="2"/>
  <c r="X1560" i="2" s="1"/>
  <c r="W1552" i="2"/>
  <c r="X1552" i="2" s="1"/>
  <c r="W1544" i="2"/>
  <c r="X1544" i="2" s="1"/>
  <c r="W1536" i="2"/>
  <c r="X1536" i="2" s="1"/>
  <c r="W1528" i="2"/>
  <c r="X1528" i="2" s="1"/>
  <c r="W1520" i="2"/>
  <c r="X1520" i="2" s="1"/>
  <c r="W1512" i="2"/>
  <c r="X1512" i="2" s="1"/>
  <c r="W1504" i="2"/>
  <c r="X1504" i="2" s="1"/>
  <c r="W2844" i="2"/>
  <c r="X2844" i="2" s="1"/>
  <c r="AF2844" i="2"/>
  <c r="W2840" i="2"/>
  <c r="X2840" i="2" s="1"/>
  <c r="AF2840" i="2"/>
  <c r="W2836" i="2"/>
  <c r="X2836" i="2" s="1"/>
  <c r="AF2836" i="2"/>
  <c r="W2832" i="2"/>
  <c r="X2832" i="2" s="1"/>
  <c r="AF2832" i="2"/>
  <c r="W2828" i="2"/>
  <c r="X2828" i="2" s="1"/>
  <c r="AF2828" i="2"/>
  <c r="W2824" i="2"/>
  <c r="X2824" i="2" s="1"/>
  <c r="W2820" i="2"/>
  <c r="X2820" i="2" s="1"/>
  <c r="AF2820" i="2"/>
  <c r="W2816" i="2"/>
  <c r="X2816" i="2" s="1"/>
  <c r="AF2816" i="2"/>
  <c r="W2812" i="2"/>
  <c r="X2812" i="2" s="1"/>
  <c r="AF2812" i="2"/>
  <c r="W2808" i="2"/>
  <c r="X2808" i="2" s="1"/>
  <c r="AF2808" i="2"/>
  <c r="W2804" i="2"/>
  <c r="X2804" i="2" s="1"/>
  <c r="W2800" i="2"/>
  <c r="X2800" i="2" s="1"/>
  <c r="AF2800" i="2"/>
  <c r="W2796" i="2"/>
  <c r="X2796" i="2" s="1"/>
  <c r="AF2796" i="2"/>
  <c r="W2792" i="2"/>
  <c r="X2792" i="2" s="1"/>
  <c r="AF2792" i="2"/>
  <c r="W2788" i="2"/>
  <c r="X2788" i="2" s="1"/>
  <c r="AF2788" i="2"/>
  <c r="W2784" i="2"/>
  <c r="X2784" i="2" s="1"/>
  <c r="AF2784" i="2"/>
  <c r="W2780" i="2"/>
  <c r="X2780" i="2" s="1"/>
  <c r="AF2780" i="2"/>
  <c r="W2776" i="2"/>
  <c r="X2776" i="2" s="1"/>
  <c r="AF2776" i="2"/>
  <c r="W2772" i="2"/>
  <c r="X2772" i="2" s="1"/>
  <c r="AF2772" i="2"/>
  <c r="W2768" i="2"/>
  <c r="X2768" i="2" s="1"/>
  <c r="AF2768" i="2"/>
  <c r="W2764" i="2"/>
  <c r="X2764" i="2" s="1"/>
  <c r="AF2764" i="2"/>
  <c r="W2760" i="2"/>
  <c r="X2760" i="2" s="1"/>
  <c r="AF2760" i="2"/>
  <c r="W2756" i="2"/>
  <c r="X2756" i="2" s="1"/>
  <c r="AF2756" i="2"/>
  <c r="W2752" i="2"/>
  <c r="X2752" i="2" s="1"/>
  <c r="AF2752" i="2"/>
  <c r="W2748" i="2"/>
  <c r="X2748" i="2" s="1"/>
  <c r="AF2748" i="2"/>
  <c r="W2744" i="2"/>
  <c r="X2744" i="2" s="1"/>
  <c r="AF2744" i="2"/>
  <c r="W2740" i="2"/>
  <c r="X2740" i="2" s="1"/>
  <c r="AF2740" i="2"/>
  <c r="W2736" i="2"/>
  <c r="X2736" i="2" s="1"/>
  <c r="AF2736" i="2"/>
  <c r="W2732" i="2"/>
  <c r="X2732" i="2" s="1"/>
  <c r="AF2732" i="2"/>
  <c r="W2728" i="2"/>
  <c r="X2728" i="2" s="1"/>
  <c r="AF2728" i="2"/>
  <c r="W2724" i="2"/>
  <c r="X2724" i="2" s="1"/>
  <c r="AF2724" i="2"/>
  <c r="W2720" i="2"/>
  <c r="X2720" i="2" s="1"/>
  <c r="AF2720" i="2"/>
  <c r="W2716" i="2"/>
  <c r="X2716" i="2" s="1"/>
  <c r="AF2716" i="2"/>
  <c r="W2712" i="2"/>
  <c r="X2712" i="2" s="1"/>
  <c r="AF2712" i="2"/>
  <c r="W2708" i="2"/>
  <c r="X2708" i="2" s="1"/>
  <c r="AF2708" i="2"/>
  <c r="W2704" i="2"/>
  <c r="X2704" i="2" s="1"/>
  <c r="AF2704" i="2"/>
  <c r="W2700" i="2"/>
  <c r="X2700" i="2" s="1"/>
  <c r="AF2700" i="2"/>
  <c r="W2696" i="2"/>
  <c r="X2696" i="2" s="1"/>
  <c r="W2692" i="2"/>
  <c r="X2692" i="2" s="1"/>
  <c r="AF2692" i="2"/>
  <c r="W2688" i="2"/>
  <c r="X2688" i="2" s="1"/>
  <c r="AF2688" i="2"/>
  <c r="W2684" i="2"/>
  <c r="X2684" i="2" s="1"/>
  <c r="AF2684" i="2"/>
  <c r="W2680" i="2"/>
  <c r="X2680" i="2" s="1"/>
  <c r="AF2680" i="2"/>
  <c r="W2676" i="2"/>
  <c r="X2676" i="2" s="1"/>
  <c r="AF2676" i="2"/>
  <c r="W2672" i="2"/>
  <c r="X2672" i="2" s="1"/>
  <c r="W2566" i="2"/>
  <c r="X2566" i="2" s="1"/>
  <c r="AF2566" i="2"/>
  <c r="AG2559" i="2"/>
  <c r="AG2555" i="2"/>
  <c r="AG2551" i="2"/>
  <c r="AG2547" i="2"/>
  <c r="AG2539" i="2"/>
  <c r="AG2535" i="2"/>
  <c r="AG2531" i="2"/>
  <c r="AG2527" i="2"/>
  <c r="AG2523" i="2"/>
  <c r="AG2519" i="2"/>
  <c r="AG2515" i="2"/>
  <c r="AG2511" i="2"/>
  <c r="AG2507" i="2"/>
  <c r="AG2503" i="2"/>
  <c r="AG2499" i="2"/>
  <c r="AG2495" i="2"/>
  <c r="AG2491" i="2"/>
  <c r="AG2487" i="2"/>
  <c r="AG2483" i="2"/>
  <c r="AG2479" i="2"/>
  <c r="AG2475" i="2"/>
  <c r="AG2471" i="2"/>
  <c r="AG2467" i="2"/>
  <c r="AG2428" i="2"/>
  <c r="AG2424" i="2"/>
  <c r="AG2416" i="2"/>
  <c r="W2398" i="2"/>
  <c r="X2398" i="2" s="1"/>
  <c r="AF2398" i="2"/>
  <c r="AG2398" i="2"/>
  <c r="W2394" i="2"/>
  <c r="X2394" i="2" s="1"/>
  <c r="W2390" i="2"/>
  <c r="X2390" i="2" s="1"/>
  <c r="AG2390" i="2"/>
  <c r="W2386" i="2"/>
  <c r="X2386" i="2" s="1"/>
  <c r="AF2386" i="2"/>
  <c r="W2382" i="2"/>
  <c r="X2382" i="2" s="1"/>
  <c r="W2378" i="2"/>
  <c r="X2378" i="2" s="1"/>
  <c r="AF2378" i="2"/>
  <c r="AG2378" i="2"/>
  <c r="W2374" i="2"/>
  <c r="X2374" i="2" s="1"/>
  <c r="W2303" i="2"/>
  <c r="X2303" i="2" s="1"/>
  <c r="AG2303" i="2"/>
  <c r="W2299" i="2"/>
  <c r="X2299" i="2" s="1"/>
  <c r="AF2299" i="2"/>
  <c r="AG2299" i="2"/>
  <c r="W2295" i="2"/>
  <c r="X2295" i="2" s="1"/>
  <c r="AF2295" i="2"/>
  <c r="AG2295" i="2"/>
  <c r="W2291" i="2"/>
  <c r="X2291" i="2" s="1"/>
  <c r="W2287" i="2"/>
  <c r="X2287" i="2" s="1"/>
  <c r="AF2287" i="2"/>
  <c r="AG2287" i="2"/>
  <c r="AF2283" i="2"/>
  <c r="W2279" i="2"/>
  <c r="X2279" i="2" s="1"/>
  <c r="AF2279" i="2"/>
  <c r="AG2279" i="2"/>
  <c r="W2275" i="2"/>
  <c r="X2275" i="2" s="1"/>
  <c r="AF2275" i="2"/>
  <c r="AG2275" i="2"/>
  <c r="W2271" i="2"/>
  <c r="X2271" i="2" s="1"/>
  <c r="AF2271" i="2"/>
  <c r="W2267" i="2"/>
  <c r="X2267" i="2" s="1"/>
  <c r="AF2267" i="2"/>
  <c r="AG2267" i="2"/>
  <c r="AF2263" i="2"/>
  <c r="AG2263" i="2"/>
  <c r="W2259" i="2"/>
  <c r="X2259" i="2" s="1"/>
  <c r="AF2259" i="2"/>
  <c r="AG2259" i="2"/>
  <c r="W2255" i="2"/>
  <c r="X2255" i="2" s="1"/>
  <c r="AF2255" i="2"/>
  <c r="AG2255" i="2"/>
  <c r="W2251" i="2"/>
  <c r="X2251" i="2" s="1"/>
  <c r="AF2251" i="2"/>
  <c r="AG2251" i="2"/>
  <c r="W2247" i="2"/>
  <c r="X2247" i="2" s="1"/>
  <c r="AF2247" i="2"/>
  <c r="AG2247" i="2"/>
  <c r="W2243" i="2"/>
  <c r="X2243" i="2" s="1"/>
  <c r="AF2243" i="2"/>
  <c r="AG2243" i="2"/>
  <c r="W2239" i="2"/>
  <c r="X2239" i="2" s="1"/>
  <c r="AF2239" i="2"/>
  <c r="AG2239" i="2"/>
  <c r="W2235" i="2"/>
  <c r="X2235" i="2" s="1"/>
  <c r="AF2235" i="2"/>
  <c r="AG2235" i="2"/>
  <c r="W2231" i="2"/>
  <c r="X2231" i="2" s="1"/>
  <c r="AF2231" i="2"/>
  <c r="AG2231" i="2"/>
  <c r="W2227" i="2"/>
  <c r="X2227" i="2" s="1"/>
  <c r="AF2227" i="2"/>
  <c r="AG2227" i="2"/>
  <c r="W2223" i="2"/>
  <c r="X2223" i="2" s="1"/>
  <c r="AF2223" i="2"/>
  <c r="AG2223" i="2"/>
  <c r="AF2219" i="2"/>
  <c r="AG2219" i="2"/>
  <c r="W2215" i="2"/>
  <c r="X2215" i="2" s="1"/>
  <c r="AF2215" i="2"/>
  <c r="AG2215" i="2"/>
  <c r="W2211" i="2"/>
  <c r="X2211" i="2" s="1"/>
  <c r="AF2211" i="2"/>
  <c r="AG2211" i="2"/>
  <c r="W2160" i="2"/>
  <c r="X2160" i="2" s="1"/>
  <c r="W2156" i="2"/>
  <c r="X2156" i="2" s="1"/>
  <c r="W2152" i="2"/>
  <c r="X2152" i="2" s="1"/>
  <c r="W2148" i="2"/>
  <c r="X2148" i="2" s="1"/>
  <c r="W2144" i="2"/>
  <c r="X2144" i="2" s="1"/>
  <c r="W2140" i="2"/>
  <c r="X2140" i="2" s="1"/>
  <c r="W2136" i="2"/>
  <c r="X2136" i="2" s="1"/>
  <c r="W2132" i="2"/>
  <c r="X2132" i="2" s="1"/>
  <c r="W2128" i="2"/>
  <c r="X2128" i="2" s="1"/>
  <c r="W2124" i="2"/>
  <c r="X2124" i="2" s="1"/>
  <c r="W2120" i="2"/>
  <c r="X2120" i="2" s="1"/>
  <c r="W2116" i="2"/>
  <c r="X2116" i="2" s="1"/>
  <c r="W2112" i="2"/>
  <c r="X2112" i="2" s="1"/>
  <c r="W2104" i="2"/>
  <c r="X2104" i="2" s="1"/>
  <c r="W2100" i="2"/>
  <c r="X2100" i="2" s="1"/>
  <c r="W2096" i="2"/>
  <c r="X2096" i="2" s="1"/>
  <c r="W2092" i="2"/>
  <c r="X2092" i="2" s="1"/>
  <c r="W2088" i="2"/>
  <c r="X2088" i="2" s="1"/>
  <c r="W2084" i="2"/>
  <c r="X2084" i="2" s="1"/>
  <c r="W2080" i="2"/>
  <c r="X2080" i="2" s="1"/>
  <c r="W2076" i="2"/>
  <c r="X2076" i="2" s="1"/>
  <c r="W2072" i="2"/>
  <c r="X2072" i="2" s="1"/>
  <c r="W2068" i="2"/>
  <c r="X2068" i="2" s="1"/>
  <c r="W2064" i="2"/>
  <c r="X2064" i="2" s="1"/>
  <c r="W2060" i="2"/>
  <c r="X2060" i="2" s="1"/>
  <c r="W2056" i="2"/>
  <c r="X2056" i="2" s="1"/>
  <c r="W2052" i="2"/>
  <c r="X2052" i="2" s="1"/>
  <c r="W2048" i="2"/>
  <c r="X2048" i="2" s="1"/>
  <c r="W2044" i="2"/>
  <c r="X2044" i="2" s="1"/>
  <c r="W2040" i="2"/>
  <c r="X2040" i="2" s="1"/>
  <c r="W2036" i="2"/>
  <c r="X2036" i="2" s="1"/>
  <c r="W2032" i="2"/>
  <c r="X2032" i="2" s="1"/>
  <c r="W2028" i="2"/>
  <c r="X2028" i="2" s="1"/>
  <c r="W2024" i="2"/>
  <c r="X2024" i="2" s="1"/>
  <c r="W2016" i="2"/>
  <c r="X2016" i="2" s="1"/>
  <c r="W2012" i="2"/>
  <c r="X2012" i="2" s="1"/>
  <c r="W2008" i="2"/>
  <c r="X2008" i="2" s="1"/>
  <c r="W2004" i="2"/>
  <c r="X2004" i="2" s="1"/>
  <c r="W2000" i="2"/>
  <c r="X2000" i="2" s="1"/>
  <c r="W1996" i="2"/>
  <c r="X1996" i="2" s="1"/>
  <c r="W1992" i="2"/>
  <c r="X1992" i="2" s="1"/>
  <c r="W1988" i="2"/>
  <c r="X1988" i="2" s="1"/>
  <c r="W1984" i="2"/>
  <c r="X1984" i="2" s="1"/>
  <c r="W1980" i="2"/>
  <c r="X1980" i="2" s="1"/>
  <c r="W1976" i="2"/>
  <c r="X1976" i="2" s="1"/>
  <c r="W1972" i="2"/>
  <c r="X1972" i="2" s="1"/>
  <c r="W1968" i="2"/>
  <c r="X1968" i="2" s="1"/>
  <c r="W1960" i="2"/>
  <c r="X1960" i="2" s="1"/>
  <c r="W1956" i="2"/>
  <c r="X1956" i="2" s="1"/>
  <c r="W1952" i="2"/>
  <c r="X1952" i="2" s="1"/>
  <c r="W1948" i="2"/>
  <c r="X1948" i="2" s="1"/>
  <c r="W1944" i="2"/>
  <c r="X1944" i="2" s="1"/>
  <c r="W1940" i="2"/>
  <c r="X1940" i="2" s="1"/>
  <c r="W1936" i="2"/>
  <c r="X1936" i="2" s="1"/>
  <c r="W1932" i="2"/>
  <c r="X1932" i="2" s="1"/>
  <c r="W1872" i="2"/>
  <c r="X1872" i="2" s="1"/>
  <c r="W1871" i="2"/>
  <c r="X1871" i="2" s="1"/>
  <c r="AF1871" i="2"/>
  <c r="AG1871" i="2"/>
  <c r="W1869" i="2"/>
  <c r="X1869" i="2" s="1"/>
  <c r="AF1869" i="2"/>
  <c r="AG1869" i="2"/>
  <c r="W1867" i="2"/>
  <c r="X1867" i="2" s="1"/>
  <c r="AF1867" i="2"/>
  <c r="AG1867" i="2"/>
  <c r="W1865" i="2"/>
  <c r="X1865" i="2" s="1"/>
  <c r="AF1865" i="2"/>
  <c r="AG1865" i="2"/>
  <c r="W1863" i="2"/>
  <c r="X1863" i="2" s="1"/>
  <c r="AF1863" i="2"/>
  <c r="AG1863" i="2"/>
  <c r="W1861" i="2"/>
  <c r="X1861" i="2" s="1"/>
  <c r="AF1861" i="2"/>
  <c r="AG1861" i="2"/>
  <c r="W1859" i="2"/>
  <c r="X1859" i="2" s="1"/>
  <c r="AF1859" i="2"/>
  <c r="AG1859" i="2"/>
  <c r="W1857" i="2"/>
  <c r="X1857" i="2" s="1"/>
  <c r="AF1857" i="2"/>
  <c r="AG1857" i="2"/>
  <c r="AG1855" i="2"/>
  <c r="AG1853" i="2"/>
  <c r="W1851" i="2"/>
  <c r="X1851" i="2" s="1"/>
  <c r="AF1851" i="2"/>
  <c r="AG1851" i="2"/>
  <c r="W1849" i="2"/>
  <c r="X1849" i="2" s="1"/>
  <c r="AF1849" i="2"/>
  <c r="AG1849" i="2"/>
  <c r="W1847" i="2"/>
  <c r="X1847" i="2" s="1"/>
  <c r="AF1847" i="2"/>
  <c r="AG1847" i="2"/>
  <c r="W1845" i="2"/>
  <c r="X1845" i="2" s="1"/>
  <c r="AF1845" i="2"/>
  <c r="AG1845" i="2"/>
  <c r="W1843" i="2"/>
  <c r="X1843" i="2" s="1"/>
  <c r="AF1843" i="2"/>
  <c r="AG1843" i="2"/>
  <c r="W1747" i="2"/>
  <c r="X1747" i="2" s="1"/>
  <c r="AF1747" i="2"/>
  <c r="AG1747" i="2"/>
  <c r="W1745" i="2"/>
  <c r="X1745" i="2" s="1"/>
  <c r="AF1745" i="2"/>
  <c r="AG1745" i="2"/>
  <c r="W1743" i="2"/>
  <c r="X1743" i="2" s="1"/>
  <c r="AF1743" i="2"/>
  <c r="AG1743" i="2"/>
  <c r="W1739" i="2"/>
  <c r="X1739" i="2" s="1"/>
  <c r="AG1739" i="2"/>
  <c r="W1735" i="2"/>
  <c r="X1735" i="2" s="1"/>
  <c r="AF1735" i="2"/>
  <c r="AG1735" i="2"/>
  <c r="W1731" i="2"/>
  <c r="X1731" i="2" s="1"/>
  <c r="AF1731" i="2"/>
  <c r="AG1731" i="2"/>
  <c r="W1727" i="2"/>
  <c r="X1727" i="2" s="1"/>
  <c r="AG1727" i="2"/>
  <c r="W1723" i="2"/>
  <c r="X1723" i="2" s="1"/>
  <c r="AG1723" i="2"/>
  <c r="W1719" i="2"/>
  <c r="X1719" i="2" s="1"/>
  <c r="AG1719" i="2"/>
  <c r="W1715" i="2"/>
  <c r="X1715" i="2" s="1"/>
  <c r="AF1715" i="2"/>
  <c r="AG1715" i="2"/>
  <c r="W1707" i="2"/>
  <c r="X1707" i="2" s="1"/>
  <c r="AF1707" i="2"/>
  <c r="AG1707" i="2"/>
  <c r="W1703" i="2"/>
  <c r="X1703" i="2" s="1"/>
  <c r="AF1703" i="2"/>
  <c r="AG1703" i="2"/>
  <c r="W1699" i="2"/>
  <c r="X1699" i="2" s="1"/>
  <c r="AF1699" i="2"/>
  <c r="AG1699" i="2"/>
  <c r="W1695" i="2"/>
  <c r="X1695" i="2" s="1"/>
  <c r="AF1695" i="2"/>
  <c r="AG1695" i="2"/>
  <c r="W1691" i="2"/>
  <c r="X1691" i="2" s="1"/>
  <c r="AF1691" i="2"/>
  <c r="AG1691" i="2"/>
  <c r="W1687" i="2"/>
  <c r="X1687" i="2" s="1"/>
  <c r="AF1687" i="2"/>
  <c r="AG1687" i="2"/>
  <c r="W1683" i="2"/>
  <c r="X1683" i="2" s="1"/>
  <c r="AF1683" i="2"/>
  <c r="AG1683" i="2"/>
  <c r="W1679" i="2"/>
  <c r="X1679" i="2" s="1"/>
  <c r="AF1679" i="2"/>
  <c r="AG1679" i="2"/>
  <c r="W1675" i="2"/>
  <c r="X1675" i="2" s="1"/>
  <c r="AF1675" i="2"/>
  <c r="AG1675" i="2"/>
  <c r="W1671" i="2"/>
  <c r="X1671" i="2" s="1"/>
  <c r="AF1671" i="2"/>
  <c r="AG1671" i="2"/>
  <c r="AG1667" i="2"/>
  <c r="W1663" i="2"/>
  <c r="X1663" i="2" s="1"/>
  <c r="AF1663" i="2"/>
  <c r="AG1663" i="2"/>
  <c r="W1659" i="2"/>
  <c r="X1659" i="2" s="1"/>
  <c r="AF1659" i="2"/>
  <c r="AG1659" i="2"/>
  <c r="W1655" i="2"/>
  <c r="X1655" i="2" s="1"/>
  <c r="AG1655" i="2"/>
  <c r="W1651" i="2"/>
  <c r="X1651" i="2" s="1"/>
  <c r="AG1651" i="2"/>
  <c r="AG1645" i="2"/>
  <c r="W1641" i="2"/>
  <c r="X1641" i="2" s="1"/>
  <c r="AF1641" i="2"/>
  <c r="AG1641" i="2"/>
  <c r="W1637" i="2"/>
  <c r="X1637" i="2" s="1"/>
  <c r="AG1637" i="2"/>
  <c r="W1608" i="2"/>
  <c r="X1608" i="2" s="1"/>
  <c r="W1606" i="2"/>
  <c r="X1606" i="2" s="1"/>
  <c r="AF1606" i="2"/>
  <c r="AG1606" i="2"/>
  <c r="W1604" i="2"/>
  <c r="X1604" i="2" s="1"/>
  <c r="AF1604" i="2"/>
  <c r="AG1604" i="2"/>
  <c r="W1602" i="2"/>
  <c r="X1602" i="2" s="1"/>
  <c r="AF1602" i="2"/>
  <c r="AG1602" i="2"/>
  <c r="W1600" i="2"/>
  <c r="X1600" i="2" s="1"/>
  <c r="AF1600" i="2"/>
  <c r="AG1600" i="2"/>
  <c r="W1598" i="2"/>
  <c r="X1598" i="2" s="1"/>
  <c r="AF1598" i="2"/>
  <c r="AG1598" i="2"/>
  <c r="W1596" i="2"/>
  <c r="X1596" i="2" s="1"/>
  <c r="AF1596" i="2"/>
  <c r="AG1596" i="2"/>
  <c r="W1594" i="2"/>
  <c r="X1594" i="2" s="1"/>
  <c r="AG1594" i="2"/>
  <c r="W1590" i="2"/>
  <c r="X1590" i="2" s="1"/>
  <c r="AF1590" i="2"/>
  <c r="AG1590" i="2"/>
  <c r="AG1586" i="2"/>
  <c r="W1582" i="2"/>
  <c r="X1582" i="2" s="1"/>
  <c r="AG1582" i="2"/>
  <c r="W1578" i="2"/>
  <c r="X1578" i="2" s="1"/>
  <c r="AG1578" i="2"/>
  <c r="AG1574" i="2"/>
  <c r="W1570" i="2"/>
  <c r="X1570" i="2" s="1"/>
  <c r="AF1570" i="2"/>
  <c r="AG1570" i="2"/>
  <c r="W1566" i="2"/>
  <c r="X1566" i="2" s="1"/>
  <c r="AG1566" i="2"/>
  <c r="W1558" i="2"/>
  <c r="X1558" i="2" s="1"/>
  <c r="W1542" i="2"/>
  <c r="X1542" i="2" s="1"/>
  <c r="W1526" i="2"/>
  <c r="X1526" i="2" s="1"/>
  <c r="W1518" i="2"/>
  <c r="X1518" i="2" s="1"/>
  <c r="W1510" i="2"/>
  <c r="X1510" i="2" s="1"/>
  <c r="W1502" i="2"/>
  <c r="X1502" i="2" s="1"/>
  <c r="AC2161" i="2"/>
  <c r="AE2161" i="2" s="1"/>
  <c r="AG2161" i="2" s="1"/>
  <c r="AC2160" i="2"/>
  <c r="AE2160" i="2" s="1"/>
  <c r="AF2160" i="2" s="1"/>
  <c r="AC2159" i="2"/>
  <c r="AE2159" i="2" s="1"/>
  <c r="AF2159" i="2" s="1"/>
  <c r="AC2158" i="2"/>
  <c r="AE2158" i="2" s="1"/>
  <c r="AF2158" i="2" s="1"/>
  <c r="AC2157" i="2"/>
  <c r="AE2157" i="2" s="1"/>
  <c r="AF2157" i="2" s="1"/>
  <c r="AC2156" i="2"/>
  <c r="AE2156" i="2" s="1"/>
  <c r="AF2156" i="2" s="1"/>
  <c r="AC2155" i="2"/>
  <c r="AE2155" i="2" s="1"/>
  <c r="AF2155" i="2" s="1"/>
  <c r="AC2154" i="2"/>
  <c r="AE2154" i="2" s="1"/>
  <c r="AF2154" i="2" s="1"/>
  <c r="AC2153" i="2"/>
  <c r="AE2153" i="2" s="1"/>
  <c r="AF2153" i="2" s="1"/>
  <c r="AC2152" i="2"/>
  <c r="AE2152" i="2" s="1"/>
  <c r="AG2152" i="2" s="1"/>
  <c r="AC2151" i="2"/>
  <c r="AE2151" i="2" s="1"/>
  <c r="AG2151" i="2" s="1"/>
  <c r="AC2150" i="2"/>
  <c r="AE2150" i="2" s="1"/>
  <c r="AF2150" i="2" s="1"/>
  <c r="AC2149" i="2"/>
  <c r="AE2149" i="2" s="1"/>
  <c r="AF2149" i="2" s="1"/>
  <c r="AC2148" i="2"/>
  <c r="AE2148" i="2" s="1"/>
  <c r="AF2148" i="2" s="1"/>
  <c r="AC2147" i="2"/>
  <c r="AE2147" i="2" s="1"/>
  <c r="AC2146" i="2"/>
  <c r="AE2146" i="2" s="1"/>
  <c r="AG2146" i="2" s="1"/>
  <c r="AC2145" i="2"/>
  <c r="AE2145" i="2" s="1"/>
  <c r="AG2145" i="2" s="1"/>
  <c r="AC2144" i="2"/>
  <c r="AE2144" i="2" s="1"/>
  <c r="AF2144" i="2" s="1"/>
  <c r="AC2143" i="2"/>
  <c r="AE2143" i="2" s="1"/>
  <c r="AF2143" i="2" s="1"/>
  <c r="AC2142" i="2"/>
  <c r="AE2142" i="2" s="1"/>
  <c r="AF2142" i="2" s="1"/>
  <c r="AC2141" i="2"/>
  <c r="AE2141" i="2" s="1"/>
  <c r="AF2141" i="2" s="1"/>
  <c r="AC2140" i="2"/>
  <c r="AE2140" i="2" s="1"/>
  <c r="AF2140" i="2" s="1"/>
  <c r="AC2139" i="2"/>
  <c r="AE2139" i="2" s="1"/>
  <c r="AF2139" i="2" s="1"/>
  <c r="AC2138" i="2"/>
  <c r="AE2138" i="2" s="1"/>
  <c r="AF2138" i="2" s="1"/>
  <c r="AC2137" i="2"/>
  <c r="AE2137" i="2" s="1"/>
  <c r="AF2137" i="2" s="1"/>
  <c r="AC2136" i="2"/>
  <c r="AE2136" i="2" s="1"/>
  <c r="AG2136" i="2" s="1"/>
  <c r="AC2135" i="2"/>
  <c r="AE2135" i="2" s="1"/>
  <c r="AG2135" i="2" s="1"/>
  <c r="AC2134" i="2"/>
  <c r="AE2134" i="2" s="1"/>
  <c r="AF2134" i="2" s="1"/>
  <c r="AC2133" i="2"/>
  <c r="AE2133" i="2" s="1"/>
  <c r="AF2133" i="2" s="1"/>
  <c r="AC2132" i="2"/>
  <c r="AE2132" i="2" s="1"/>
  <c r="AF2132" i="2" s="1"/>
  <c r="AC2131" i="2"/>
  <c r="AE2131" i="2" s="1"/>
  <c r="AF2131" i="2" s="1"/>
  <c r="AC2130" i="2"/>
  <c r="AE2130" i="2" s="1"/>
  <c r="AC2129" i="2"/>
  <c r="AE2129" i="2" s="1"/>
  <c r="AG2129" i="2" s="1"/>
  <c r="AC2128" i="2"/>
  <c r="AE2128" i="2" s="1"/>
  <c r="AF2128" i="2" s="1"/>
  <c r="AC2127" i="2"/>
  <c r="AE2127" i="2" s="1"/>
  <c r="AF2127" i="2" s="1"/>
  <c r="AC2126" i="2"/>
  <c r="AE2126" i="2" s="1"/>
  <c r="AF2126" i="2" s="1"/>
  <c r="AC2125" i="2"/>
  <c r="AE2125" i="2" s="1"/>
  <c r="AF2125" i="2" s="1"/>
  <c r="AC2124" i="2"/>
  <c r="AE2124" i="2" s="1"/>
  <c r="AF2124" i="2" s="1"/>
  <c r="AC2123" i="2"/>
  <c r="AE2123" i="2" s="1"/>
  <c r="AF2123" i="2" s="1"/>
  <c r="AC2122" i="2"/>
  <c r="AE2122" i="2" s="1"/>
  <c r="AF2122" i="2" s="1"/>
  <c r="AC2121" i="2"/>
  <c r="AE2121" i="2" s="1"/>
  <c r="AF2121" i="2" s="1"/>
  <c r="AC2120" i="2"/>
  <c r="AE2120" i="2" s="1"/>
  <c r="AG2120" i="2" s="1"/>
  <c r="AC2119" i="2"/>
  <c r="AE2119" i="2" s="1"/>
  <c r="AG2119" i="2" s="1"/>
  <c r="AC2118" i="2"/>
  <c r="AE2118" i="2" s="1"/>
  <c r="AF2118" i="2" s="1"/>
  <c r="AC2117" i="2"/>
  <c r="AE2117" i="2" s="1"/>
  <c r="AF2117" i="2" s="1"/>
  <c r="AC2116" i="2"/>
  <c r="AE2116" i="2" s="1"/>
  <c r="AF2116" i="2" s="1"/>
  <c r="AC2115" i="2"/>
  <c r="AE2115" i="2" s="1"/>
  <c r="AF2115" i="2" s="1"/>
  <c r="AC2114" i="2"/>
  <c r="AE2114" i="2" s="1"/>
  <c r="AG2114" i="2" s="1"/>
  <c r="AC2113" i="2"/>
  <c r="AE2113" i="2" s="1"/>
  <c r="AG2113" i="2" s="1"/>
  <c r="AC2112" i="2"/>
  <c r="AE2112" i="2" s="1"/>
  <c r="AF2112" i="2" s="1"/>
  <c r="AC2111" i="2"/>
  <c r="AE2111" i="2" s="1"/>
  <c r="AF2111" i="2" s="1"/>
  <c r="AC2110" i="2"/>
  <c r="AE2110" i="2" s="1"/>
  <c r="AF2110" i="2" s="1"/>
  <c r="AC2109" i="2"/>
  <c r="AE2109" i="2" s="1"/>
  <c r="AF2109" i="2" s="1"/>
  <c r="AC2108" i="2"/>
  <c r="AE2108" i="2" s="1"/>
  <c r="AC2107" i="2"/>
  <c r="AE2107" i="2" s="1"/>
  <c r="AF2107" i="2" s="1"/>
  <c r="AC2106" i="2"/>
  <c r="AE2106" i="2" s="1"/>
  <c r="AF2106" i="2" s="1"/>
  <c r="AC2105" i="2"/>
  <c r="AE2105" i="2" s="1"/>
  <c r="AF2105" i="2" s="1"/>
  <c r="AC2104" i="2"/>
  <c r="AE2104" i="2" s="1"/>
  <c r="AG2104" i="2" s="1"/>
  <c r="AC2103" i="2"/>
  <c r="AE2103" i="2" s="1"/>
  <c r="AG2103" i="2" s="1"/>
  <c r="AC2102" i="2"/>
  <c r="AE2102" i="2" s="1"/>
  <c r="AF2102" i="2" s="1"/>
  <c r="AC2101" i="2"/>
  <c r="AE2101" i="2" s="1"/>
  <c r="AF2101" i="2" s="1"/>
  <c r="AC2100" i="2"/>
  <c r="AE2100" i="2" s="1"/>
  <c r="AF2100" i="2" s="1"/>
  <c r="AC2099" i="2"/>
  <c r="AE2099" i="2" s="1"/>
  <c r="AF2099" i="2" s="1"/>
  <c r="AC2098" i="2"/>
  <c r="AE2098" i="2" s="1"/>
  <c r="AG2098" i="2" s="1"/>
  <c r="AC2097" i="2"/>
  <c r="AE2097" i="2" s="1"/>
  <c r="AG2097" i="2" s="1"/>
  <c r="AC2096" i="2"/>
  <c r="AE2096" i="2" s="1"/>
  <c r="AF2096" i="2" s="1"/>
  <c r="AC2095" i="2"/>
  <c r="AE2095" i="2" s="1"/>
  <c r="AF2095" i="2" s="1"/>
  <c r="AC2094" i="2"/>
  <c r="AE2094" i="2" s="1"/>
  <c r="AF2094" i="2" s="1"/>
  <c r="AC2093" i="2"/>
  <c r="AE2093" i="2" s="1"/>
  <c r="AF2093" i="2" s="1"/>
  <c r="AC2092" i="2"/>
  <c r="AE2092" i="2" s="1"/>
  <c r="AF2092" i="2" s="1"/>
  <c r="AC2091" i="2"/>
  <c r="AE2091" i="2" s="1"/>
  <c r="AF2091" i="2" s="1"/>
  <c r="AC2090" i="2"/>
  <c r="AE2090" i="2" s="1"/>
  <c r="AF2090" i="2" s="1"/>
  <c r="AC2089" i="2"/>
  <c r="AE2089" i="2" s="1"/>
  <c r="AF2089" i="2" s="1"/>
  <c r="AC2088" i="2"/>
  <c r="AE2088" i="2" s="1"/>
  <c r="AG2088" i="2" s="1"/>
  <c r="AC2087" i="2"/>
  <c r="AE2087" i="2" s="1"/>
  <c r="AG2087" i="2" s="1"/>
  <c r="AC2086" i="2"/>
  <c r="AE2086" i="2" s="1"/>
  <c r="AF2086" i="2" s="1"/>
  <c r="AC2085" i="2"/>
  <c r="AE2085" i="2" s="1"/>
  <c r="AF2085" i="2" s="1"/>
  <c r="AC2084" i="2"/>
  <c r="AE2084" i="2" s="1"/>
  <c r="AF2084" i="2" s="1"/>
  <c r="AC2083" i="2"/>
  <c r="AE2083" i="2" s="1"/>
  <c r="AF2083" i="2" s="1"/>
  <c r="AC2082" i="2"/>
  <c r="AE2082" i="2" s="1"/>
  <c r="AG2082" i="2" s="1"/>
  <c r="AC2081" i="2"/>
  <c r="AE2081" i="2" s="1"/>
  <c r="AG2081" i="2" s="1"/>
  <c r="AC2080" i="2"/>
  <c r="AE2080" i="2" s="1"/>
  <c r="AF2080" i="2" s="1"/>
  <c r="AC2079" i="2"/>
  <c r="AE2079" i="2" s="1"/>
  <c r="AF2079" i="2" s="1"/>
  <c r="AC2078" i="2"/>
  <c r="AE2078" i="2" s="1"/>
  <c r="AC2077" i="2"/>
  <c r="AE2077" i="2" s="1"/>
  <c r="AF2077" i="2" s="1"/>
  <c r="AC2076" i="2"/>
  <c r="AE2076" i="2" s="1"/>
  <c r="AF2076" i="2" s="1"/>
  <c r="AC2075" i="2"/>
  <c r="AE2075" i="2" s="1"/>
  <c r="AF2075" i="2" s="1"/>
  <c r="AC2074" i="2"/>
  <c r="AE2074" i="2" s="1"/>
  <c r="AF2074" i="2" s="1"/>
  <c r="AC2073" i="2"/>
  <c r="AE2073" i="2" s="1"/>
  <c r="AF2073" i="2" s="1"/>
  <c r="AC2072" i="2"/>
  <c r="AE2072" i="2" s="1"/>
  <c r="AG2072" i="2" s="1"/>
  <c r="AC2071" i="2"/>
  <c r="AE2071" i="2" s="1"/>
  <c r="AG2071" i="2" s="1"/>
  <c r="AC2070" i="2"/>
  <c r="AE2070" i="2" s="1"/>
  <c r="AF2070" i="2" s="1"/>
  <c r="AC2069" i="2"/>
  <c r="AE2069" i="2" s="1"/>
  <c r="AF2069" i="2" s="1"/>
  <c r="AC2068" i="2"/>
  <c r="AE2068" i="2" s="1"/>
  <c r="AF2068" i="2" s="1"/>
  <c r="AC2067" i="2"/>
  <c r="AE2067" i="2" s="1"/>
  <c r="AF2067" i="2" s="1"/>
  <c r="AC2066" i="2"/>
  <c r="AE2066" i="2" s="1"/>
  <c r="AG2066" i="2" s="1"/>
  <c r="AC2065" i="2"/>
  <c r="AE2065" i="2" s="1"/>
  <c r="AG2065" i="2" s="1"/>
  <c r="AC2064" i="2"/>
  <c r="AE2064" i="2" s="1"/>
  <c r="AF2064" i="2" s="1"/>
  <c r="AC2063" i="2"/>
  <c r="AE2063" i="2" s="1"/>
  <c r="AF2063" i="2" s="1"/>
  <c r="AC2062" i="2"/>
  <c r="AE2062" i="2" s="1"/>
  <c r="AF2062" i="2" s="1"/>
  <c r="AC2061" i="2"/>
  <c r="AE2061" i="2" s="1"/>
  <c r="AF2061" i="2" s="1"/>
  <c r="AC2060" i="2"/>
  <c r="AE2060" i="2" s="1"/>
  <c r="AF2060" i="2" s="1"/>
  <c r="AC2059" i="2"/>
  <c r="AE2059" i="2" s="1"/>
  <c r="AF2059" i="2" s="1"/>
  <c r="AC2058" i="2"/>
  <c r="AE2058" i="2" s="1"/>
  <c r="AC2057" i="2"/>
  <c r="AE2057" i="2" s="1"/>
  <c r="AF2057" i="2" s="1"/>
  <c r="AC2056" i="2"/>
  <c r="AE2056" i="2" s="1"/>
  <c r="AG2056" i="2" s="1"/>
  <c r="AC2055" i="2"/>
  <c r="AE2055" i="2" s="1"/>
  <c r="AG2055" i="2" s="1"/>
  <c r="AC2054" i="2"/>
  <c r="AE2054" i="2" s="1"/>
  <c r="AF2054" i="2" s="1"/>
  <c r="AC2053" i="2"/>
  <c r="AE2053" i="2" s="1"/>
  <c r="AF2053" i="2" s="1"/>
  <c r="AC2052" i="2"/>
  <c r="AE2052" i="2" s="1"/>
  <c r="AF2052" i="2" s="1"/>
  <c r="AC2051" i="2"/>
  <c r="AE2051" i="2" s="1"/>
  <c r="AF2051" i="2" s="1"/>
  <c r="AC2050" i="2"/>
  <c r="AE2050" i="2" s="1"/>
  <c r="AG2050" i="2" s="1"/>
  <c r="AC2049" i="2"/>
  <c r="AE2049" i="2" s="1"/>
  <c r="AG2049" i="2" s="1"/>
  <c r="AC2048" i="2"/>
  <c r="AE2048" i="2" s="1"/>
  <c r="AF2048" i="2" s="1"/>
  <c r="AC2047" i="2"/>
  <c r="AE2047" i="2" s="1"/>
  <c r="AF2047" i="2" s="1"/>
  <c r="AC2046" i="2"/>
  <c r="AE2046" i="2" s="1"/>
  <c r="AF2046" i="2" s="1"/>
  <c r="AC2045" i="2"/>
  <c r="AE2045" i="2" s="1"/>
  <c r="AF2045" i="2" s="1"/>
  <c r="AC2044" i="2"/>
  <c r="AE2044" i="2" s="1"/>
  <c r="AF2044" i="2" s="1"/>
  <c r="AC2043" i="2"/>
  <c r="AE2043" i="2" s="1"/>
  <c r="AF2043" i="2" s="1"/>
  <c r="AC2042" i="2"/>
  <c r="AE2042" i="2" s="1"/>
  <c r="AF2042" i="2" s="1"/>
  <c r="AC2041" i="2"/>
  <c r="AE2041" i="2" s="1"/>
  <c r="AF2041" i="2" s="1"/>
  <c r="AC2040" i="2"/>
  <c r="AE2040" i="2" s="1"/>
  <c r="AG2040" i="2" s="1"/>
  <c r="AC2039" i="2"/>
  <c r="AE2039" i="2" s="1"/>
  <c r="AG2039" i="2" s="1"/>
  <c r="AC2038" i="2"/>
  <c r="AE2038" i="2" s="1"/>
  <c r="AF2038" i="2" s="1"/>
  <c r="AC2037" i="2"/>
  <c r="AE2037" i="2" s="1"/>
  <c r="AF2037" i="2" s="1"/>
  <c r="AC2036" i="2"/>
  <c r="AE2036" i="2" s="1"/>
  <c r="AC2035" i="2"/>
  <c r="AE2035" i="2" s="1"/>
  <c r="AF2035" i="2" s="1"/>
  <c r="AC2034" i="2"/>
  <c r="AE2034" i="2" s="1"/>
  <c r="AG2034" i="2" s="1"/>
  <c r="AC2033" i="2"/>
  <c r="AE2033" i="2" s="1"/>
  <c r="AG2033" i="2" s="1"/>
  <c r="AC2032" i="2"/>
  <c r="AE2032" i="2" s="1"/>
  <c r="AF2032" i="2" s="1"/>
  <c r="AC2031" i="2"/>
  <c r="AE2031" i="2" s="1"/>
  <c r="AF2031" i="2" s="1"/>
  <c r="AC2030" i="2"/>
  <c r="AE2030" i="2" s="1"/>
  <c r="AF2030" i="2" s="1"/>
  <c r="AC2029" i="2"/>
  <c r="AE2029" i="2" s="1"/>
  <c r="AF2029" i="2" s="1"/>
  <c r="AC2028" i="2"/>
  <c r="AE2028" i="2" s="1"/>
  <c r="AF2028" i="2" s="1"/>
  <c r="AC2027" i="2"/>
  <c r="AE2027" i="2" s="1"/>
  <c r="AF2027" i="2" s="1"/>
  <c r="AC2026" i="2"/>
  <c r="AE2026" i="2" s="1"/>
  <c r="AF2026" i="2" s="1"/>
  <c r="AC2025" i="2"/>
  <c r="AE2025" i="2" s="1"/>
  <c r="AF2025" i="2" s="1"/>
  <c r="AC2024" i="2"/>
  <c r="AE2024" i="2" s="1"/>
  <c r="AG2024" i="2" s="1"/>
  <c r="AC2023" i="2"/>
  <c r="AE2023" i="2" s="1"/>
  <c r="AG2023" i="2" s="1"/>
  <c r="AC2022" i="2"/>
  <c r="AE2022" i="2" s="1"/>
  <c r="AF2022" i="2" s="1"/>
  <c r="AC2021" i="2"/>
  <c r="AE2021" i="2" s="1"/>
  <c r="AF2021" i="2" s="1"/>
  <c r="AC2020" i="2"/>
  <c r="AE2020" i="2" s="1"/>
  <c r="AF2020" i="2" s="1"/>
  <c r="AC2019" i="2"/>
  <c r="AE2019" i="2" s="1"/>
  <c r="AF2019" i="2" s="1"/>
  <c r="AC2018" i="2"/>
  <c r="AE2018" i="2" s="1"/>
  <c r="AG2018" i="2" s="1"/>
  <c r="AC2017" i="2"/>
  <c r="AE2017" i="2" s="1"/>
  <c r="AG2017" i="2" s="1"/>
  <c r="AC2016" i="2"/>
  <c r="AE2016" i="2" s="1"/>
  <c r="AF2016" i="2" s="1"/>
  <c r="AC2015" i="2"/>
  <c r="AE2015" i="2" s="1"/>
  <c r="AF2015" i="2" s="1"/>
  <c r="AC2014" i="2"/>
  <c r="AE2014" i="2" s="1"/>
  <c r="AF2014" i="2" s="1"/>
  <c r="AC2013" i="2"/>
  <c r="AE2013" i="2" s="1"/>
  <c r="AF2013" i="2" s="1"/>
  <c r="AC2012" i="2"/>
  <c r="AE2012" i="2" s="1"/>
  <c r="AF2012" i="2" s="1"/>
  <c r="AC2011" i="2"/>
  <c r="AE2011" i="2" s="1"/>
  <c r="AF2011" i="2" s="1"/>
  <c r="AC2010" i="2"/>
  <c r="AE2010" i="2" s="1"/>
  <c r="AF2010" i="2" s="1"/>
  <c r="AC2009" i="2"/>
  <c r="AE2009" i="2" s="1"/>
  <c r="AF2009" i="2" s="1"/>
  <c r="AC2008" i="2"/>
  <c r="AE2008" i="2" s="1"/>
  <c r="AG2008" i="2" s="1"/>
  <c r="AC2007" i="2"/>
  <c r="AE2007" i="2" s="1"/>
  <c r="AG2007" i="2" s="1"/>
  <c r="AC2006" i="2"/>
  <c r="AE2006" i="2" s="1"/>
  <c r="AF2006" i="2" s="1"/>
  <c r="AC2005" i="2"/>
  <c r="AE2005" i="2" s="1"/>
  <c r="AF2005" i="2" s="1"/>
  <c r="AC2004" i="2"/>
  <c r="AE2004" i="2" s="1"/>
  <c r="AF2004" i="2" s="1"/>
  <c r="AC2003" i="2"/>
  <c r="AE2003" i="2" s="1"/>
  <c r="AF2003" i="2" s="1"/>
  <c r="AC2002" i="2"/>
  <c r="AE2002" i="2" s="1"/>
  <c r="AG2002" i="2" s="1"/>
  <c r="AC2001" i="2"/>
  <c r="AE2001" i="2" s="1"/>
  <c r="AG2001" i="2" s="1"/>
  <c r="AC2000" i="2"/>
  <c r="AE2000" i="2" s="1"/>
  <c r="AF2000" i="2" s="1"/>
  <c r="AC1999" i="2"/>
  <c r="AE1999" i="2" s="1"/>
  <c r="AF1999" i="2" s="1"/>
  <c r="AC1998" i="2"/>
  <c r="AE1998" i="2" s="1"/>
  <c r="AF1998" i="2" s="1"/>
  <c r="AC1997" i="2"/>
  <c r="AE1997" i="2" s="1"/>
  <c r="AF1997" i="2" s="1"/>
  <c r="AC1996" i="2"/>
  <c r="AE1996" i="2" s="1"/>
  <c r="AF1996" i="2" s="1"/>
  <c r="AC1995" i="2"/>
  <c r="AE1995" i="2" s="1"/>
  <c r="AF1995" i="2" s="1"/>
  <c r="AC1994" i="2"/>
  <c r="AE1994" i="2" s="1"/>
  <c r="AF1994" i="2" s="1"/>
  <c r="AC1993" i="2"/>
  <c r="AE1993" i="2" s="1"/>
  <c r="AF1993" i="2" s="1"/>
  <c r="AC1992" i="2"/>
  <c r="AE1992" i="2" s="1"/>
  <c r="AG1992" i="2" s="1"/>
  <c r="AC1991" i="2"/>
  <c r="AE1991" i="2" s="1"/>
  <c r="AG1991" i="2" s="1"/>
  <c r="AC1990" i="2"/>
  <c r="AE1990" i="2" s="1"/>
  <c r="AF1990" i="2" s="1"/>
  <c r="AC1989" i="2"/>
  <c r="AE1989" i="2" s="1"/>
  <c r="AF1989" i="2" s="1"/>
  <c r="AC1988" i="2"/>
  <c r="AE1988" i="2" s="1"/>
  <c r="AF1988" i="2" s="1"/>
  <c r="AC1987" i="2"/>
  <c r="AE1987" i="2" s="1"/>
  <c r="AF1987" i="2" s="1"/>
  <c r="AC1986" i="2"/>
  <c r="AE1986" i="2" s="1"/>
  <c r="AC1985" i="2"/>
  <c r="AE1985" i="2" s="1"/>
  <c r="AG1985" i="2" s="1"/>
  <c r="AC1984" i="2"/>
  <c r="AE1984" i="2" s="1"/>
  <c r="AF1984" i="2" s="1"/>
  <c r="AC1983" i="2"/>
  <c r="AE1983" i="2" s="1"/>
  <c r="AF1983" i="2" s="1"/>
  <c r="AC1982" i="2"/>
  <c r="AE1982" i="2" s="1"/>
  <c r="AF1982" i="2" s="1"/>
  <c r="AC1981" i="2"/>
  <c r="AE1981" i="2" s="1"/>
  <c r="AF1981" i="2" s="1"/>
  <c r="AC1980" i="2"/>
  <c r="AE1980" i="2" s="1"/>
  <c r="AF1980" i="2" s="1"/>
  <c r="AC1979" i="2"/>
  <c r="AE1979" i="2" s="1"/>
  <c r="AF1979" i="2" s="1"/>
  <c r="AC1978" i="2"/>
  <c r="AE1978" i="2" s="1"/>
  <c r="AF1978" i="2" s="1"/>
  <c r="AC1977" i="2"/>
  <c r="AE1977" i="2" s="1"/>
  <c r="AF1977" i="2" s="1"/>
  <c r="AC1976" i="2"/>
  <c r="AE1976" i="2" s="1"/>
  <c r="AG1976" i="2" s="1"/>
  <c r="AC1975" i="2"/>
  <c r="AE1975" i="2" s="1"/>
  <c r="AG1975" i="2" s="1"/>
  <c r="AC1974" i="2"/>
  <c r="AE1974" i="2" s="1"/>
  <c r="AF1974" i="2" s="1"/>
  <c r="AC1973" i="2"/>
  <c r="AE1973" i="2" s="1"/>
  <c r="AF1973" i="2" s="1"/>
  <c r="AC1972" i="2"/>
  <c r="AE1972" i="2" s="1"/>
  <c r="AF1972" i="2" s="1"/>
  <c r="AC1971" i="2"/>
  <c r="AE1971" i="2" s="1"/>
  <c r="AF1971" i="2" s="1"/>
  <c r="AC1970" i="2"/>
  <c r="AE1970" i="2" s="1"/>
  <c r="AG1970" i="2" s="1"/>
  <c r="AC1969" i="2"/>
  <c r="AE1969" i="2" s="1"/>
  <c r="AG1969" i="2" s="1"/>
  <c r="AC1968" i="2"/>
  <c r="AE1968" i="2" s="1"/>
  <c r="AF1968" i="2" s="1"/>
  <c r="AC1967" i="2"/>
  <c r="AE1967" i="2" s="1"/>
  <c r="AF1967" i="2" s="1"/>
  <c r="AC1966" i="2"/>
  <c r="AE1966" i="2" s="1"/>
  <c r="AF1966" i="2" s="1"/>
  <c r="AC1965" i="2"/>
  <c r="AE1965" i="2" s="1"/>
  <c r="AF1965" i="2" s="1"/>
  <c r="AC1964" i="2"/>
  <c r="AE1964" i="2" s="1"/>
  <c r="AC1963" i="2"/>
  <c r="AE1963" i="2" s="1"/>
  <c r="AF1963" i="2" s="1"/>
  <c r="AC1962" i="2"/>
  <c r="AE1962" i="2" s="1"/>
  <c r="AF1962" i="2" s="1"/>
  <c r="AC1961" i="2"/>
  <c r="AE1961" i="2" s="1"/>
  <c r="AF1961" i="2" s="1"/>
  <c r="AC1960" i="2"/>
  <c r="AE1960" i="2" s="1"/>
  <c r="AG1960" i="2" s="1"/>
  <c r="AC1959" i="2"/>
  <c r="AE1959" i="2" s="1"/>
  <c r="AG1959" i="2" s="1"/>
  <c r="AC1958" i="2"/>
  <c r="AE1958" i="2" s="1"/>
  <c r="AF1958" i="2" s="1"/>
  <c r="AC1957" i="2"/>
  <c r="AE1957" i="2" s="1"/>
  <c r="AF1957" i="2" s="1"/>
  <c r="AC1956" i="2"/>
  <c r="AE1956" i="2" s="1"/>
  <c r="AF1956" i="2" s="1"/>
  <c r="AC1955" i="2"/>
  <c r="AE1955" i="2" s="1"/>
  <c r="AF1955" i="2" s="1"/>
  <c r="AC1954" i="2"/>
  <c r="AE1954" i="2" s="1"/>
  <c r="AG1954" i="2" s="1"/>
  <c r="AC1953" i="2"/>
  <c r="AE1953" i="2" s="1"/>
  <c r="AG1953" i="2" s="1"/>
  <c r="AC1952" i="2"/>
  <c r="AE1952" i="2" s="1"/>
  <c r="AF1952" i="2" s="1"/>
  <c r="AC1951" i="2"/>
  <c r="AE1951" i="2" s="1"/>
  <c r="AF1951" i="2" s="1"/>
  <c r="AC1950" i="2"/>
  <c r="AE1950" i="2" s="1"/>
  <c r="AF1950" i="2" s="1"/>
  <c r="AC1949" i="2"/>
  <c r="AE1949" i="2" s="1"/>
  <c r="AF1949" i="2" s="1"/>
  <c r="AC1948" i="2"/>
  <c r="AE1948" i="2" s="1"/>
  <c r="AF1948" i="2" s="1"/>
  <c r="AC1947" i="2"/>
  <c r="AE1947" i="2" s="1"/>
  <c r="AF1947" i="2" s="1"/>
  <c r="AC1946" i="2"/>
  <c r="AE1946" i="2" s="1"/>
  <c r="AF1946" i="2" s="1"/>
  <c r="AC1945" i="2"/>
  <c r="AE1945" i="2" s="1"/>
  <c r="AF1945" i="2" s="1"/>
  <c r="AC1944" i="2"/>
  <c r="AE1944" i="2" s="1"/>
  <c r="AG1944" i="2" s="1"/>
  <c r="AC1943" i="2"/>
  <c r="AE1943" i="2" s="1"/>
  <c r="AG1943" i="2" s="1"/>
  <c r="AC1942" i="2"/>
  <c r="AE1942" i="2" s="1"/>
  <c r="AF1942" i="2" s="1"/>
  <c r="AC1941" i="2"/>
  <c r="AE1941" i="2" s="1"/>
  <c r="AF1941" i="2" s="1"/>
  <c r="AC1940" i="2"/>
  <c r="AE1940" i="2" s="1"/>
  <c r="AF1940" i="2" s="1"/>
  <c r="AC1939" i="2"/>
  <c r="AE1939" i="2" s="1"/>
  <c r="AF1939" i="2" s="1"/>
  <c r="AC1938" i="2"/>
  <c r="AE1938" i="2" s="1"/>
  <c r="AG1938" i="2" s="1"/>
  <c r="AC1937" i="2"/>
  <c r="AE1937" i="2" s="1"/>
  <c r="AG1937" i="2" s="1"/>
  <c r="AC1936" i="2"/>
  <c r="AE1936" i="2" s="1"/>
  <c r="AF1936" i="2" s="1"/>
  <c r="AC1935" i="2"/>
  <c r="AE1935" i="2" s="1"/>
  <c r="AF1935" i="2" s="1"/>
  <c r="AC1934" i="2"/>
  <c r="AE1934" i="2" s="1"/>
  <c r="AF1934" i="2" s="1"/>
  <c r="AC1933" i="2"/>
  <c r="AE1933" i="2" s="1"/>
  <c r="AF1933" i="2" s="1"/>
  <c r="AC1932" i="2"/>
  <c r="AE1932" i="2" s="1"/>
  <c r="AF1932" i="2" s="1"/>
  <c r="AC1931" i="2"/>
  <c r="AE1931" i="2" s="1"/>
  <c r="AF1931" i="2" s="1"/>
  <c r="AC1930" i="2"/>
  <c r="AE1930" i="2" s="1"/>
  <c r="AF1930" i="2" s="1"/>
  <c r="AC1873" i="2"/>
  <c r="AE1873" i="2" s="1"/>
  <c r="AF1873" i="2" s="1"/>
  <c r="AC1872" i="2"/>
  <c r="AE1872" i="2" s="1"/>
  <c r="AG1872" i="2" s="1"/>
  <c r="AB1561" i="2"/>
  <c r="AC1561" i="2"/>
  <c r="AE1561" i="2" s="1"/>
  <c r="AB1559" i="2"/>
  <c r="AC1559" i="2"/>
  <c r="AE1559" i="2" s="1"/>
  <c r="AG1559" i="2" s="1"/>
  <c r="AB1557" i="2"/>
  <c r="AC1557" i="2"/>
  <c r="AE1557" i="2" s="1"/>
  <c r="AG1557" i="2" s="1"/>
  <c r="AB1555" i="2"/>
  <c r="AC1555" i="2"/>
  <c r="AE1555" i="2" s="1"/>
  <c r="AF1555" i="2" s="1"/>
  <c r="AB1553" i="2"/>
  <c r="AC1553" i="2"/>
  <c r="AE1553" i="2" s="1"/>
  <c r="AG1553" i="2" s="1"/>
  <c r="AB1551" i="2"/>
  <c r="AC1551" i="2"/>
  <c r="AE1551" i="2" s="1"/>
  <c r="AG1551" i="2" s="1"/>
  <c r="AB1549" i="2"/>
  <c r="AC1549" i="2"/>
  <c r="AE1549" i="2" s="1"/>
  <c r="AG1549" i="2" s="1"/>
  <c r="AB1547" i="2"/>
  <c r="AC1547" i="2"/>
  <c r="AE1547" i="2" s="1"/>
  <c r="AF1547" i="2" s="1"/>
  <c r="AB1545" i="2"/>
  <c r="AC1545" i="2"/>
  <c r="AE1545" i="2" s="1"/>
  <c r="AB1543" i="2"/>
  <c r="AC1543" i="2"/>
  <c r="AE1543" i="2" s="1"/>
  <c r="AF1543" i="2" s="1"/>
  <c r="AB1541" i="2"/>
  <c r="AC1541" i="2"/>
  <c r="AE1541" i="2" s="1"/>
  <c r="AG1541" i="2" s="1"/>
  <c r="AB1539" i="2"/>
  <c r="AC1539" i="2"/>
  <c r="AE1539" i="2" s="1"/>
  <c r="AB1537" i="2"/>
  <c r="AC1537" i="2"/>
  <c r="AE1537" i="2" s="1"/>
  <c r="AB1535" i="2"/>
  <c r="AC1535" i="2"/>
  <c r="AE1535" i="2" s="1"/>
  <c r="AG1535" i="2" s="1"/>
  <c r="AB1533" i="2"/>
  <c r="AC1533" i="2"/>
  <c r="AE1533" i="2" s="1"/>
  <c r="AF1533" i="2" s="1"/>
  <c r="AB1531" i="2"/>
  <c r="AC1531" i="2"/>
  <c r="AE1531" i="2" s="1"/>
  <c r="AF1531" i="2" s="1"/>
  <c r="AB1529" i="2"/>
  <c r="AC1529" i="2"/>
  <c r="AE1529" i="2" s="1"/>
  <c r="AG1529" i="2" s="1"/>
  <c r="AB1527" i="2"/>
  <c r="AC1527" i="2"/>
  <c r="AE1527" i="2" s="1"/>
  <c r="AF1527" i="2" s="1"/>
  <c r="AB1525" i="2"/>
  <c r="AC1525" i="2"/>
  <c r="AE1525" i="2" s="1"/>
  <c r="AB1523" i="2"/>
  <c r="AC1523" i="2"/>
  <c r="AE1523" i="2" s="1"/>
  <c r="AF1523" i="2" s="1"/>
  <c r="AB1521" i="2"/>
  <c r="AC1521" i="2"/>
  <c r="AE1521" i="2" s="1"/>
  <c r="AG1521" i="2" s="1"/>
  <c r="AB1519" i="2"/>
  <c r="AC1519" i="2"/>
  <c r="AE1519" i="2" s="1"/>
  <c r="AF1519" i="2" s="1"/>
  <c r="AB1517" i="2"/>
  <c r="AC1517" i="2"/>
  <c r="AE1517" i="2" s="1"/>
  <c r="AG1517" i="2" s="1"/>
  <c r="AB1515" i="2"/>
  <c r="AC1515" i="2"/>
  <c r="AE1515" i="2" s="1"/>
  <c r="AG1515" i="2" s="1"/>
  <c r="AB1513" i="2"/>
  <c r="AC1513" i="2"/>
  <c r="AE1513" i="2" s="1"/>
  <c r="AB1511" i="2"/>
  <c r="AC1511" i="2"/>
  <c r="AE1511" i="2" s="1"/>
  <c r="AG1511" i="2" s="1"/>
  <c r="AB1509" i="2"/>
  <c r="AC1509" i="2"/>
  <c r="AE1509" i="2" s="1"/>
  <c r="AB1507" i="2"/>
  <c r="AC1507" i="2"/>
  <c r="AE1507" i="2" s="1"/>
  <c r="AF1507" i="2" s="1"/>
  <c r="AB1505" i="2"/>
  <c r="AC1505" i="2"/>
  <c r="AE1505" i="2" s="1"/>
  <c r="AG1505" i="2" s="1"/>
  <c r="AB1503" i="2"/>
  <c r="AC1503" i="2"/>
  <c r="AE1503" i="2" s="1"/>
  <c r="AB1501" i="2"/>
  <c r="AC1501" i="2"/>
  <c r="AE1501" i="2" s="1"/>
  <c r="AB1499" i="2"/>
  <c r="AC1499" i="2"/>
  <c r="AE1499" i="2" s="1"/>
  <c r="AF1499" i="2" s="1"/>
  <c r="AB1497" i="2"/>
  <c r="AC1497" i="2"/>
  <c r="AE1497" i="2" s="1"/>
  <c r="AG1497" i="2" s="1"/>
  <c r="W1206" i="2"/>
  <c r="X1206" i="2" s="1"/>
  <c r="W1199" i="2"/>
  <c r="X1199" i="2" s="1"/>
  <c r="W1197" i="2"/>
  <c r="X1197" i="2" s="1"/>
  <c r="AF1197" i="2"/>
  <c r="AG1197" i="2"/>
  <c r="AG1196" i="2"/>
  <c r="W1196" i="2"/>
  <c r="X1196" i="2" s="1"/>
  <c r="AF1196" i="2"/>
  <c r="W1190" i="2"/>
  <c r="X1190" i="2" s="1"/>
  <c r="W1183" i="2"/>
  <c r="X1183" i="2" s="1"/>
  <c r="W1181" i="2"/>
  <c r="X1181" i="2" s="1"/>
  <c r="AF1181" i="2"/>
  <c r="AG1181" i="2"/>
  <c r="AG1180" i="2"/>
  <c r="W1180" i="2"/>
  <c r="X1180" i="2" s="1"/>
  <c r="AF1180" i="2"/>
  <c r="W1174" i="2"/>
  <c r="X1174" i="2" s="1"/>
  <c r="W1167" i="2"/>
  <c r="X1167" i="2" s="1"/>
  <c r="W1165" i="2"/>
  <c r="X1165" i="2" s="1"/>
  <c r="AF1165" i="2"/>
  <c r="AG1165" i="2"/>
  <c r="AG1161" i="2"/>
  <c r="W1161" i="2"/>
  <c r="X1161" i="2" s="1"/>
  <c r="AF1161" i="2"/>
  <c r="AG1157" i="2"/>
  <c r="W1157" i="2"/>
  <c r="X1157" i="2" s="1"/>
  <c r="AF1157" i="2"/>
  <c r="AG1153" i="2"/>
  <c r="W1153" i="2"/>
  <c r="X1153" i="2" s="1"/>
  <c r="AF1153" i="2"/>
  <c r="AG1149" i="2"/>
  <c r="W1149" i="2"/>
  <c r="X1149" i="2" s="1"/>
  <c r="AF1149" i="2"/>
  <c r="AG1145" i="2"/>
  <c r="W1145" i="2"/>
  <c r="X1145" i="2" s="1"/>
  <c r="AF1145" i="2"/>
  <c r="AG1141" i="2"/>
  <c r="W1141" i="2"/>
  <c r="X1141" i="2" s="1"/>
  <c r="AF1141" i="2"/>
  <c r="AG1137" i="2"/>
  <c r="W1137" i="2"/>
  <c r="X1137" i="2" s="1"/>
  <c r="AF1137" i="2"/>
  <c r="AG1133" i="2"/>
  <c r="W1133" i="2"/>
  <c r="X1133" i="2" s="1"/>
  <c r="AF1133" i="2"/>
  <c r="AG1129" i="2"/>
  <c r="W1129" i="2"/>
  <c r="X1129" i="2" s="1"/>
  <c r="AF1129" i="2"/>
  <c r="AG1125" i="2"/>
  <c r="W1125" i="2"/>
  <c r="X1125" i="2" s="1"/>
  <c r="AF1125" i="2"/>
  <c r="AG1121" i="2"/>
  <c r="W1121" i="2"/>
  <c r="X1121" i="2" s="1"/>
  <c r="AF1121" i="2"/>
  <c r="AG1117" i="2"/>
  <c r="W1117" i="2"/>
  <c r="X1117" i="2" s="1"/>
  <c r="AF1117" i="2"/>
  <c r="AG1113" i="2"/>
  <c r="W1113" i="2"/>
  <c r="X1113" i="2" s="1"/>
  <c r="AF1113" i="2"/>
  <c r="AG1108" i="2"/>
  <c r="W1108" i="2"/>
  <c r="X1108" i="2" s="1"/>
  <c r="AF1108" i="2"/>
  <c r="AG1104" i="2"/>
  <c r="W1104" i="2"/>
  <c r="X1104" i="2" s="1"/>
  <c r="AF1104" i="2"/>
  <c r="AG1100" i="2"/>
  <c r="W1100" i="2"/>
  <c r="X1100" i="2" s="1"/>
  <c r="AF1100" i="2"/>
  <c r="AG1096" i="2"/>
  <c r="W1096" i="2"/>
  <c r="X1096" i="2" s="1"/>
  <c r="AF1096" i="2"/>
  <c r="AG1092" i="2"/>
  <c r="W1092" i="2"/>
  <c r="X1092" i="2" s="1"/>
  <c r="AF1092" i="2"/>
  <c r="AG1088" i="2"/>
  <c r="W1088" i="2"/>
  <c r="X1088" i="2" s="1"/>
  <c r="AF1088" i="2"/>
  <c r="AG1084" i="2"/>
  <c r="W1084" i="2"/>
  <c r="X1084" i="2" s="1"/>
  <c r="AF1084" i="2"/>
  <c r="AG1080" i="2"/>
  <c r="W1080" i="2"/>
  <c r="X1080" i="2" s="1"/>
  <c r="AF1080" i="2"/>
  <c r="AG1076" i="2"/>
  <c r="W1076" i="2"/>
  <c r="X1076" i="2" s="1"/>
  <c r="AF1076" i="2"/>
  <c r="AG1072" i="2"/>
  <c r="W1072" i="2"/>
  <c r="X1072" i="2" s="1"/>
  <c r="AF1072" i="2"/>
  <c r="AG1068" i="2"/>
  <c r="W1068" i="2"/>
  <c r="X1068" i="2" s="1"/>
  <c r="AF1068" i="2"/>
  <c r="AG1064" i="2"/>
  <c r="AG1060" i="2"/>
  <c r="W1060" i="2"/>
  <c r="X1060" i="2" s="1"/>
  <c r="AF1060" i="2"/>
  <c r="AG1056" i="2"/>
  <c r="W1056" i="2"/>
  <c r="X1056" i="2" s="1"/>
  <c r="AF1056" i="2"/>
  <c r="AG1052" i="2"/>
  <c r="AG1048" i="2"/>
  <c r="W1048" i="2"/>
  <c r="X1048" i="2" s="1"/>
  <c r="AF1048" i="2"/>
  <c r="AG1044" i="2"/>
  <c r="W1044" i="2"/>
  <c r="X1044" i="2" s="1"/>
  <c r="AF1044" i="2"/>
  <c r="AG1040" i="2"/>
  <c r="W1040" i="2"/>
  <c r="X1040" i="2" s="1"/>
  <c r="AF1040" i="2"/>
  <c r="W991" i="2"/>
  <c r="X991" i="2" s="1"/>
  <c r="W987" i="2"/>
  <c r="X987" i="2" s="1"/>
  <c r="AF987" i="2"/>
  <c r="AG987" i="2"/>
  <c r="W983" i="2"/>
  <c r="X983" i="2" s="1"/>
  <c r="AF983" i="2"/>
  <c r="W979" i="2"/>
  <c r="X979" i="2" s="1"/>
  <c r="AF979" i="2"/>
  <c r="AG979" i="2"/>
  <c r="W975" i="2"/>
  <c r="X975" i="2" s="1"/>
  <c r="AF975" i="2"/>
  <c r="AG975" i="2"/>
  <c r="W971" i="2"/>
  <c r="X971" i="2" s="1"/>
  <c r="AF971" i="2"/>
  <c r="AG971" i="2"/>
  <c r="W967" i="2"/>
  <c r="X967" i="2" s="1"/>
  <c r="AF967" i="2"/>
  <c r="AG967" i="2"/>
  <c r="W963" i="2"/>
  <c r="X963" i="2" s="1"/>
  <c r="AF963" i="2"/>
  <c r="AG963" i="2"/>
  <c r="W950" i="2"/>
  <c r="X950" i="2" s="1"/>
  <c r="AF950" i="2"/>
  <c r="AG950" i="2"/>
  <c r="W949" i="2"/>
  <c r="X949" i="2" s="1"/>
  <c r="AG944" i="2"/>
  <c r="W942" i="2"/>
  <c r="X942" i="2" s="1"/>
  <c r="AF942" i="2"/>
  <c r="AG942" i="2"/>
  <c r="W941" i="2"/>
  <c r="X941" i="2" s="1"/>
  <c r="AG936" i="2"/>
  <c r="AG872" i="2"/>
  <c r="AF872" i="2"/>
  <c r="W872" i="2"/>
  <c r="X872" i="2" s="1"/>
  <c r="W871" i="2"/>
  <c r="X871" i="2" s="1"/>
  <c r="AG856" i="2"/>
  <c r="AF856" i="2"/>
  <c r="W856" i="2"/>
  <c r="X856" i="2" s="1"/>
  <c r="AG855" i="2"/>
  <c r="AF855" i="2"/>
  <c r="W855" i="2"/>
  <c r="X855" i="2" s="1"/>
  <c r="W394" i="2"/>
  <c r="X394" i="2" s="1"/>
  <c r="W376" i="2"/>
  <c r="X376" i="2" s="1"/>
  <c r="W347" i="2"/>
  <c r="X347" i="2" s="1"/>
  <c r="W231" i="2"/>
  <c r="X231" i="2" s="1"/>
  <c r="W217" i="2"/>
  <c r="X217" i="2" s="1"/>
  <c r="W192" i="2"/>
  <c r="X192" i="2" s="1"/>
  <c r="W1210" i="2"/>
  <c r="X1210" i="2" s="1"/>
  <c r="W1203" i="2"/>
  <c r="X1203" i="2" s="1"/>
  <c r="W1201" i="2"/>
  <c r="X1201" i="2" s="1"/>
  <c r="AF1201" i="2"/>
  <c r="AG1201" i="2"/>
  <c r="AG1200" i="2"/>
  <c r="W1200" i="2"/>
  <c r="X1200" i="2" s="1"/>
  <c r="AF1200" i="2"/>
  <c r="W1194" i="2"/>
  <c r="X1194" i="2" s="1"/>
  <c r="W1187" i="2"/>
  <c r="X1187" i="2" s="1"/>
  <c r="W1185" i="2"/>
  <c r="X1185" i="2" s="1"/>
  <c r="AF1185" i="2"/>
  <c r="AG1185" i="2"/>
  <c r="AG1184" i="2"/>
  <c r="W1184" i="2"/>
  <c r="X1184" i="2" s="1"/>
  <c r="AF1184" i="2"/>
  <c r="W1178" i="2"/>
  <c r="X1178" i="2" s="1"/>
  <c r="W1171" i="2"/>
  <c r="X1171" i="2" s="1"/>
  <c r="W1169" i="2"/>
  <c r="X1169" i="2" s="1"/>
  <c r="AG1168" i="2"/>
  <c r="W1168" i="2"/>
  <c r="X1168" i="2" s="1"/>
  <c r="AF1168" i="2"/>
  <c r="AG1164" i="2"/>
  <c r="W1164" i="2"/>
  <c r="X1164" i="2" s="1"/>
  <c r="AF1164" i="2"/>
  <c r="AG1160" i="2"/>
  <c r="W1160" i="2"/>
  <c r="X1160" i="2" s="1"/>
  <c r="AF1160" i="2"/>
  <c r="AG1156" i="2"/>
  <c r="W1156" i="2"/>
  <c r="X1156" i="2" s="1"/>
  <c r="AF1156" i="2"/>
  <c r="AG1152" i="2"/>
  <c r="W1152" i="2"/>
  <c r="X1152" i="2" s="1"/>
  <c r="AF1152" i="2"/>
  <c r="AG1148" i="2"/>
  <c r="W1148" i="2"/>
  <c r="X1148" i="2" s="1"/>
  <c r="AF1148" i="2"/>
  <c r="AG1144" i="2"/>
  <c r="W1144" i="2"/>
  <c r="X1144" i="2" s="1"/>
  <c r="AF1144" i="2"/>
  <c r="AG1140" i="2"/>
  <c r="W1140" i="2"/>
  <c r="X1140" i="2" s="1"/>
  <c r="AF1140" i="2"/>
  <c r="AG1136" i="2"/>
  <c r="AG1132" i="2"/>
  <c r="W1132" i="2"/>
  <c r="X1132" i="2" s="1"/>
  <c r="AF1132" i="2"/>
  <c r="AG1128" i="2"/>
  <c r="W1128" i="2"/>
  <c r="X1128" i="2" s="1"/>
  <c r="AG1124" i="2"/>
  <c r="W1124" i="2"/>
  <c r="X1124" i="2" s="1"/>
  <c r="AF1124" i="2"/>
  <c r="AG1120" i="2"/>
  <c r="W1120" i="2"/>
  <c r="X1120" i="2" s="1"/>
  <c r="AG1116" i="2"/>
  <c r="W1116" i="2"/>
  <c r="X1116" i="2" s="1"/>
  <c r="AF1116" i="2"/>
  <c r="AG1112" i="2"/>
  <c r="W1112" i="2"/>
  <c r="X1112" i="2" s="1"/>
  <c r="AG1107" i="2"/>
  <c r="W1107" i="2"/>
  <c r="X1107" i="2" s="1"/>
  <c r="AF1107" i="2"/>
  <c r="AG1103" i="2"/>
  <c r="W1103" i="2"/>
  <c r="X1103" i="2" s="1"/>
  <c r="AF1103" i="2"/>
  <c r="AG1099" i="2"/>
  <c r="W1099" i="2"/>
  <c r="X1099" i="2" s="1"/>
  <c r="AF1099" i="2"/>
  <c r="AG1095" i="2"/>
  <c r="W1095" i="2"/>
  <c r="X1095" i="2" s="1"/>
  <c r="AF1095" i="2"/>
  <c r="AG1091" i="2"/>
  <c r="W1091" i="2"/>
  <c r="X1091" i="2" s="1"/>
  <c r="AF1091" i="2"/>
  <c r="AG1087" i="2"/>
  <c r="W1087" i="2"/>
  <c r="X1087" i="2" s="1"/>
  <c r="AF1087" i="2"/>
  <c r="AG1083" i="2"/>
  <c r="W1083" i="2"/>
  <c r="X1083" i="2" s="1"/>
  <c r="AF1083" i="2"/>
  <c r="AG1079" i="2"/>
  <c r="W1079" i="2"/>
  <c r="X1079" i="2" s="1"/>
  <c r="AF1079" i="2"/>
  <c r="AG1075" i="2"/>
  <c r="W1075" i="2"/>
  <c r="X1075" i="2" s="1"/>
  <c r="AF1075" i="2"/>
  <c r="AG1071" i="2"/>
  <c r="W1071" i="2"/>
  <c r="X1071" i="2" s="1"/>
  <c r="AF1071" i="2"/>
  <c r="AG1067" i="2"/>
  <c r="W1067" i="2"/>
  <c r="X1067" i="2" s="1"/>
  <c r="AF1067" i="2"/>
  <c r="AG1063" i="2"/>
  <c r="W1063" i="2"/>
  <c r="X1063" i="2" s="1"/>
  <c r="AF1063" i="2"/>
  <c r="AG1059" i="2"/>
  <c r="W1059" i="2"/>
  <c r="X1059" i="2" s="1"/>
  <c r="AF1059" i="2"/>
  <c r="AG1055" i="2"/>
  <c r="W1055" i="2"/>
  <c r="X1055" i="2" s="1"/>
  <c r="AF1055" i="2"/>
  <c r="AG1051" i="2"/>
  <c r="W1051" i="2"/>
  <c r="X1051" i="2" s="1"/>
  <c r="AF1051" i="2"/>
  <c r="AG1047" i="2"/>
  <c r="W1047" i="2"/>
  <c r="X1047" i="2" s="1"/>
  <c r="AF1047" i="2"/>
  <c r="AG1043" i="2"/>
  <c r="W1043" i="2"/>
  <c r="X1043" i="2" s="1"/>
  <c r="AF1043" i="2"/>
  <c r="AG1039" i="2"/>
  <c r="W1039" i="2"/>
  <c r="X1039" i="2" s="1"/>
  <c r="AF1039" i="2"/>
  <c r="W1037" i="2"/>
  <c r="X1037" i="2" s="1"/>
  <c r="AG1035" i="2"/>
  <c r="W1035" i="2"/>
  <c r="X1035" i="2" s="1"/>
  <c r="AF1035" i="2"/>
  <c r="W1033" i="2"/>
  <c r="X1033" i="2" s="1"/>
  <c r="AG1031" i="2"/>
  <c r="W1031" i="2"/>
  <c r="X1031" i="2" s="1"/>
  <c r="AF1031" i="2"/>
  <c r="W1029" i="2"/>
  <c r="X1029" i="2" s="1"/>
  <c r="AG1027" i="2"/>
  <c r="W1027" i="2"/>
  <c r="X1027" i="2" s="1"/>
  <c r="AF1027" i="2"/>
  <c r="W1025" i="2"/>
  <c r="X1025" i="2" s="1"/>
  <c r="AG1023" i="2"/>
  <c r="W1023" i="2"/>
  <c r="X1023" i="2" s="1"/>
  <c r="AF1023" i="2"/>
  <c r="W1021" i="2"/>
  <c r="X1021" i="2" s="1"/>
  <c r="AG1019" i="2"/>
  <c r="W1019" i="2"/>
  <c r="X1019" i="2" s="1"/>
  <c r="AF1019" i="2"/>
  <c r="W1017" i="2"/>
  <c r="X1017" i="2" s="1"/>
  <c r="AG1015" i="2"/>
  <c r="W1015" i="2"/>
  <c r="X1015" i="2" s="1"/>
  <c r="AF1015" i="2"/>
  <c r="W1013" i="2"/>
  <c r="X1013" i="2" s="1"/>
  <c r="AG1011" i="2"/>
  <c r="W1011" i="2"/>
  <c r="X1011" i="2" s="1"/>
  <c r="AF1011" i="2"/>
  <c r="W1009" i="2"/>
  <c r="X1009" i="2" s="1"/>
  <c r="AG1007" i="2"/>
  <c r="W1007" i="2"/>
  <c r="X1007" i="2" s="1"/>
  <c r="AF1007" i="2"/>
  <c r="W1005" i="2"/>
  <c r="X1005" i="2" s="1"/>
  <c r="AG1003" i="2"/>
  <c r="W1003" i="2"/>
  <c r="X1003" i="2" s="1"/>
  <c r="AF1003" i="2"/>
  <c r="W1001" i="2"/>
  <c r="X1001" i="2" s="1"/>
  <c r="AG999" i="2"/>
  <c r="W999" i="2"/>
  <c r="X999" i="2" s="1"/>
  <c r="AF999" i="2"/>
  <c r="W997" i="2"/>
  <c r="X997" i="2" s="1"/>
  <c r="AG995" i="2"/>
  <c r="W995" i="2"/>
  <c r="X995" i="2" s="1"/>
  <c r="AF995" i="2"/>
  <c r="W993" i="2"/>
  <c r="X993" i="2" s="1"/>
  <c r="W990" i="2"/>
  <c r="X990" i="2" s="1"/>
  <c r="AF990" i="2"/>
  <c r="AG990" i="2"/>
  <c r="W986" i="2"/>
  <c r="X986" i="2" s="1"/>
  <c r="AF986" i="2"/>
  <c r="AG986" i="2"/>
  <c r="W982" i="2"/>
  <c r="X982" i="2" s="1"/>
  <c r="AF982" i="2"/>
  <c r="AG982" i="2"/>
  <c r="W978" i="2"/>
  <c r="X978" i="2" s="1"/>
  <c r="AF978" i="2"/>
  <c r="AG978" i="2"/>
  <c r="W974" i="2"/>
  <c r="X974" i="2" s="1"/>
  <c r="AF974" i="2"/>
  <c r="AG974" i="2"/>
  <c r="W970" i="2"/>
  <c r="X970" i="2" s="1"/>
  <c r="AF970" i="2"/>
  <c r="AG970" i="2"/>
  <c r="W966" i="2"/>
  <c r="X966" i="2" s="1"/>
  <c r="AF966" i="2"/>
  <c r="AG966" i="2"/>
  <c r="W962" i="2"/>
  <c r="X962" i="2" s="1"/>
  <c r="AF962" i="2"/>
  <c r="AG962" i="2"/>
  <c r="AG932" i="2"/>
  <c r="AG928" i="2"/>
  <c r="AG924" i="2"/>
  <c r="AG920" i="2"/>
  <c r="AG916" i="2"/>
  <c r="AG877" i="2"/>
  <c r="AG868" i="2"/>
  <c r="AF868" i="2"/>
  <c r="W868" i="2"/>
  <c r="X868" i="2" s="1"/>
  <c r="AG867" i="2"/>
  <c r="AF867" i="2"/>
  <c r="W867" i="2"/>
  <c r="X867" i="2" s="1"/>
  <c r="AG852" i="2"/>
  <c r="AF852" i="2"/>
  <c r="W852" i="2"/>
  <c r="X852" i="2" s="1"/>
  <c r="AG851" i="2"/>
  <c r="AF851" i="2"/>
  <c r="W851" i="2"/>
  <c r="X851" i="2" s="1"/>
  <c r="AG531" i="2"/>
  <c r="W529" i="2"/>
  <c r="X529" i="2" s="1"/>
  <c r="AF529" i="2"/>
  <c r="AG529" i="2"/>
  <c r="W528" i="2"/>
  <c r="X528" i="2" s="1"/>
  <c r="AG523" i="2"/>
  <c r="W521" i="2"/>
  <c r="X521" i="2" s="1"/>
  <c r="AF521" i="2"/>
  <c r="AG521" i="2"/>
  <c r="W520" i="2"/>
  <c r="X520" i="2" s="1"/>
  <c r="W517" i="2"/>
  <c r="X517" i="2" s="1"/>
  <c r="AF517" i="2"/>
  <c r="AG517" i="2"/>
  <c r="W516" i="2"/>
  <c r="X516" i="2" s="1"/>
  <c r="AG511" i="2"/>
  <c r="W508" i="2"/>
  <c r="X508" i="2" s="1"/>
  <c r="W505" i="2"/>
  <c r="X505" i="2" s="1"/>
  <c r="AF505" i="2"/>
  <c r="AG505" i="2"/>
  <c r="W470" i="2"/>
  <c r="X470" i="2" s="1"/>
  <c r="AF470" i="2"/>
  <c r="AG470" i="2"/>
  <c r="W386" i="2"/>
  <c r="X386" i="2" s="1"/>
  <c r="W374" i="2"/>
  <c r="X374" i="2" s="1"/>
  <c r="W340" i="2"/>
  <c r="X340" i="2" s="1"/>
  <c r="W318" i="2"/>
  <c r="X318" i="2" s="1"/>
  <c r="W275" i="2"/>
  <c r="X275" i="2" s="1"/>
  <c r="W229" i="2"/>
  <c r="X229" i="2" s="1"/>
  <c r="W210" i="2"/>
  <c r="X210" i="2" s="1"/>
  <c r="W160" i="2"/>
  <c r="X160" i="2" s="1"/>
  <c r="AB1562" i="2"/>
  <c r="AC1562" i="2"/>
  <c r="AE1562" i="2" s="1"/>
  <c r="AF1562" i="2" s="1"/>
  <c r="W1561" i="2"/>
  <c r="X1561" i="2" s="1"/>
  <c r="AF1561" i="2"/>
  <c r="AG1561" i="2"/>
  <c r="AB1560" i="2"/>
  <c r="AC1560" i="2"/>
  <c r="AE1560" i="2" s="1"/>
  <c r="AF1560" i="2" s="1"/>
  <c r="W1559" i="2"/>
  <c r="X1559" i="2" s="1"/>
  <c r="AF1559" i="2"/>
  <c r="AB1558" i="2"/>
  <c r="AC1558" i="2"/>
  <c r="AE1558" i="2" s="1"/>
  <c r="AG1558" i="2" s="1"/>
  <c r="W1557" i="2"/>
  <c r="X1557" i="2" s="1"/>
  <c r="AF1557" i="2"/>
  <c r="AB1556" i="2"/>
  <c r="AC1556" i="2"/>
  <c r="AE1556" i="2" s="1"/>
  <c r="AF1556" i="2" s="1"/>
  <c r="W1555" i="2"/>
  <c r="X1555" i="2" s="1"/>
  <c r="AB1554" i="2"/>
  <c r="AC1554" i="2"/>
  <c r="AE1554" i="2" s="1"/>
  <c r="AF1554" i="2" s="1"/>
  <c r="W1553" i="2"/>
  <c r="X1553" i="2" s="1"/>
  <c r="AF1553" i="2"/>
  <c r="AB1552" i="2"/>
  <c r="AC1552" i="2"/>
  <c r="AE1552" i="2" s="1"/>
  <c r="AG1552" i="2" s="1"/>
  <c r="W1551" i="2"/>
  <c r="X1551" i="2" s="1"/>
  <c r="AF1551" i="2"/>
  <c r="AB1550" i="2"/>
  <c r="AC1550" i="2"/>
  <c r="AE1550" i="2" s="1"/>
  <c r="AF1550" i="2" s="1"/>
  <c r="W1549" i="2"/>
  <c r="X1549" i="2" s="1"/>
  <c r="AF1549" i="2"/>
  <c r="AB1548" i="2"/>
  <c r="AC1548" i="2"/>
  <c r="AE1548" i="2" s="1"/>
  <c r="AF1548" i="2" s="1"/>
  <c r="W1547" i="2"/>
  <c r="X1547" i="2" s="1"/>
  <c r="AG1547" i="2"/>
  <c r="AB1546" i="2"/>
  <c r="AC1546" i="2"/>
  <c r="AE1546" i="2" s="1"/>
  <c r="AG1546" i="2" s="1"/>
  <c r="W1545" i="2"/>
  <c r="X1545" i="2" s="1"/>
  <c r="AF1545" i="2"/>
  <c r="AG1545" i="2"/>
  <c r="AB1544" i="2"/>
  <c r="AC1544" i="2"/>
  <c r="AE1544" i="2" s="1"/>
  <c r="AF1544" i="2" s="1"/>
  <c r="W1543" i="2"/>
  <c r="X1543" i="2" s="1"/>
  <c r="AB1542" i="2"/>
  <c r="AC1542" i="2"/>
  <c r="AE1542" i="2" s="1"/>
  <c r="AF1542" i="2" s="1"/>
  <c r="W1541" i="2"/>
  <c r="X1541" i="2" s="1"/>
  <c r="AF1541" i="2"/>
  <c r="AB1540" i="2"/>
  <c r="AC1540" i="2"/>
  <c r="AE1540" i="2" s="1"/>
  <c r="AF1540" i="2" s="1"/>
  <c r="W1539" i="2"/>
  <c r="X1539" i="2" s="1"/>
  <c r="AF1539" i="2"/>
  <c r="AG1539" i="2"/>
  <c r="AB1538" i="2"/>
  <c r="AC1538" i="2"/>
  <c r="AE1538" i="2" s="1"/>
  <c r="AF1538" i="2" s="1"/>
  <c r="W1537" i="2"/>
  <c r="X1537" i="2" s="1"/>
  <c r="AF1537" i="2"/>
  <c r="AG1537" i="2"/>
  <c r="AB1536" i="2"/>
  <c r="AC1536" i="2"/>
  <c r="AE1536" i="2" s="1"/>
  <c r="AF1536" i="2" s="1"/>
  <c r="W1535" i="2"/>
  <c r="X1535" i="2" s="1"/>
  <c r="AF1535" i="2"/>
  <c r="AB1534" i="2"/>
  <c r="AC1534" i="2"/>
  <c r="AE1534" i="2" s="1"/>
  <c r="AF1534" i="2" s="1"/>
  <c r="W1533" i="2"/>
  <c r="X1533" i="2" s="1"/>
  <c r="AB1532" i="2"/>
  <c r="AC1532" i="2"/>
  <c r="AE1532" i="2" s="1"/>
  <c r="AG1532" i="2" s="1"/>
  <c r="W1531" i="2"/>
  <c r="X1531" i="2" s="1"/>
  <c r="AB1530" i="2"/>
  <c r="AC1530" i="2"/>
  <c r="AE1530" i="2" s="1"/>
  <c r="AF1530" i="2" s="1"/>
  <c r="W1529" i="2"/>
  <c r="X1529" i="2" s="1"/>
  <c r="AF1529" i="2"/>
  <c r="AB1528" i="2"/>
  <c r="AC1528" i="2"/>
  <c r="AE1528" i="2" s="1"/>
  <c r="AF1528" i="2" s="1"/>
  <c r="W1527" i="2"/>
  <c r="X1527" i="2" s="1"/>
  <c r="AB1526" i="2"/>
  <c r="AC1526" i="2"/>
  <c r="AE1526" i="2" s="1"/>
  <c r="AG1526" i="2" s="1"/>
  <c r="W1525" i="2"/>
  <c r="X1525" i="2" s="1"/>
  <c r="AF1525" i="2"/>
  <c r="AG1525" i="2"/>
  <c r="AB1524" i="2"/>
  <c r="AC1524" i="2"/>
  <c r="AE1524" i="2" s="1"/>
  <c r="AF1524" i="2" s="1"/>
  <c r="W1523" i="2"/>
  <c r="X1523" i="2" s="1"/>
  <c r="AG1523" i="2"/>
  <c r="AB1522" i="2"/>
  <c r="AC1522" i="2"/>
  <c r="AE1522" i="2" s="1"/>
  <c r="AF1522" i="2" s="1"/>
  <c r="W1521" i="2"/>
  <c r="X1521" i="2" s="1"/>
  <c r="AB1520" i="2"/>
  <c r="AC1520" i="2"/>
  <c r="AE1520" i="2" s="1"/>
  <c r="AG1520" i="2" s="1"/>
  <c r="W1519" i="2"/>
  <c r="X1519" i="2" s="1"/>
  <c r="AB1518" i="2"/>
  <c r="AC1518" i="2"/>
  <c r="AE1518" i="2" s="1"/>
  <c r="AF1518" i="2" s="1"/>
  <c r="W1517" i="2"/>
  <c r="X1517" i="2" s="1"/>
  <c r="AF1517" i="2"/>
  <c r="AB1516" i="2"/>
  <c r="AC1516" i="2"/>
  <c r="AE1516" i="2" s="1"/>
  <c r="AF1516" i="2" s="1"/>
  <c r="W1515" i="2"/>
  <c r="X1515" i="2" s="1"/>
  <c r="AB1514" i="2"/>
  <c r="AC1514" i="2"/>
  <c r="AE1514" i="2" s="1"/>
  <c r="AG1514" i="2" s="1"/>
  <c r="W1513" i="2"/>
  <c r="X1513" i="2" s="1"/>
  <c r="AF1513" i="2"/>
  <c r="AG1513" i="2"/>
  <c r="AB1512" i="2"/>
  <c r="AC1512" i="2"/>
  <c r="AE1512" i="2" s="1"/>
  <c r="AF1512" i="2" s="1"/>
  <c r="W1511" i="2"/>
  <c r="X1511" i="2" s="1"/>
  <c r="AF1511" i="2"/>
  <c r="AB1510" i="2"/>
  <c r="AC1510" i="2"/>
  <c r="AE1510" i="2" s="1"/>
  <c r="AF1510" i="2" s="1"/>
  <c r="W1509" i="2"/>
  <c r="X1509" i="2" s="1"/>
  <c r="AF1509" i="2"/>
  <c r="AG1509" i="2"/>
  <c r="AB1508" i="2"/>
  <c r="AC1508" i="2"/>
  <c r="AE1508" i="2" s="1"/>
  <c r="AF1508" i="2" s="1"/>
  <c r="W1507" i="2"/>
  <c r="X1507" i="2" s="1"/>
  <c r="AB1506" i="2"/>
  <c r="AC1506" i="2"/>
  <c r="AE1506" i="2" s="1"/>
  <c r="AF1506" i="2" s="1"/>
  <c r="W1505" i="2"/>
  <c r="X1505" i="2" s="1"/>
  <c r="AB1504" i="2"/>
  <c r="AC1504" i="2"/>
  <c r="AE1504" i="2" s="1"/>
  <c r="AF1504" i="2" s="1"/>
  <c r="W1503" i="2"/>
  <c r="X1503" i="2" s="1"/>
  <c r="AF1503" i="2"/>
  <c r="AG1503" i="2"/>
  <c r="AB1502" i="2"/>
  <c r="AC1502" i="2"/>
  <c r="AE1502" i="2" s="1"/>
  <c r="AF1502" i="2" s="1"/>
  <c r="W1501" i="2"/>
  <c r="X1501" i="2" s="1"/>
  <c r="AF1501" i="2"/>
  <c r="AG1501" i="2"/>
  <c r="AB1500" i="2"/>
  <c r="AC1500" i="2"/>
  <c r="AE1500" i="2" s="1"/>
  <c r="AG1500" i="2" s="1"/>
  <c r="W1499" i="2"/>
  <c r="X1499" i="2" s="1"/>
  <c r="AG1499" i="2"/>
  <c r="AB1498" i="2"/>
  <c r="AC1498" i="2"/>
  <c r="AE1498" i="2" s="1"/>
  <c r="AF1498" i="2" s="1"/>
  <c r="W1497" i="2"/>
  <c r="X1497" i="2" s="1"/>
  <c r="AF1497" i="2"/>
  <c r="AB1496" i="2"/>
  <c r="AC1496" i="2"/>
  <c r="AE1496" i="2" s="1"/>
  <c r="W1207" i="2"/>
  <c r="X1207" i="2" s="1"/>
  <c r="W1205" i="2"/>
  <c r="X1205" i="2" s="1"/>
  <c r="AF1205" i="2"/>
  <c r="AG1205" i="2"/>
  <c r="AG1204" i="2"/>
  <c r="W1204" i="2"/>
  <c r="X1204" i="2" s="1"/>
  <c r="AF1204" i="2"/>
  <c r="W1198" i="2"/>
  <c r="X1198" i="2" s="1"/>
  <c r="W1191" i="2"/>
  <c r="X1191" i="2" s="1"/>
  <c r="W1189" i="2"/>
  <c r="X1189" i="2" s="1"/>
  <c r="AF1189" i="2"/>
  <c r="AG1189" i="2"/>
  <c r="AG1188" i="2"/>
  <c r="W1188" i="2"/>
  <c r="X1188" i="2" s="1"/>
  <c r="AF1188" i="2"/>
  <c r="W1182" i="2"/>
  <c r="X1182" i="2" s="1"/>
  <c r="W1175" i="2"/>
  <c r="X1175" i="2" s="1"/>
  <c r="W1173" i="2"/>
  <c r="X1173" i="2" s="1"/>
  <c r="AF1173" i="2"/>
  <c r="AG1173" i="2"/>
  <c r="AG1172" i="2"/>
  <c r="W1172" i="2"/>
  <c r="X1172" i="2" s="1"/>
  <c r="AF1172" i="2"/>
  <c r="W1166" i="2"/>
  <c r="X1166" i="2" s="1"/>
  <c r="AG1163" i="2"/>
  <c r="W1163" i="2"/>
  <c r="X1163" i="2" s="1"/>
  <c r="AF1163" i="2"/>
  <c r="AG1159" i="2"/>
  <c r="W1159" i="2"/>
  <c r="X1159" i="2" s="1"/>
  <c r="AF1159" i="2"/>
  <c r="AG1155" i="2"/>
  <c r="W1155" i="2"/>
  <c r="X1155" i="2" s="1"/>
  <c r="AF1155" i="2"/>
  <c r="AG1151" i="2"/>
  <c r="W1151" i="2"/>
  <c r="X1151" i="2" s="1"/>
  <c r="AF1151" i="2"/>
  <c r="AG1147" i="2"/>
  <c r="W1147" i="2"/>
  <c r="X1147" i="2" s="1"/>
  <c r="AF1147" i="2"/>
  <c r="AG1143" i="2"/>
  <c r="W1143" i="2"/>
  <c r="X1143" i="2" s="1"/>
  <c r="AF1143" i="2"/>
  <c r="AG1139" i="2"/>
  <c r="W1139" i="2"/>
  <c r="X1139" i="2" s="1"/>
  <c r="AF1139" i="2"/>
  <c r="AG1135" i="2"/>
  <c r="W1135" i="2"/>
  <c r="X1135" i="2" s="1"/>
  <c r="AF1135" i="2"/>
  <c r="AG1131" i="2"/>
  <c r="W1131" i="2"/>
  <c r="X1131" i="2" s="1"/>
  <c r="AF1131" i="2"/>
  <c r="AG1127" i="2"/>
  <c r="W1127" i="2"/>
  <c r="X1127" i="2" s="1"/>
  <c r="AF1127" i="2"/>
  <c r="AG1123" i="2"/>
  <c r="W1123" i="2"/>
  <c r="X1123" i="2" s="1"/>
  <c r="AF1123" i="2"/>
  <c r="AG1119" i="2"/>
  <c r="W1119" i="2"/>
  <c r="X1119" i="2" s="1"/>
  <c r="AF1119" i="2"/>
  <c r="AG1115" i="2"/>
  <c r="W1115" i="2"/>
  <c r="X1115" i="2" s="1"/>
  <c r="AF1115" i="2"/>
  <c r="AG1111" i="2"/>
  <c r="W1111" i="2"/>
  <c r="X1111" i="2" s="1"/>
  <c r="AF1111" i="2"/>
  <c r="AG1110" i="2"/>
  <c r="W1110" i="2"/>
  <c r="X1110" i="2" s="1"/>
  <c r="AF1110" i="2"/>
  <c r="AG1106" i="2"/>
  <c r="W1106" i="2"/>
  <c r="X1106" i="2" s="1"/>
  <c r="AF1106" i="2"/>
  <c r="AG1102" i="2"/>
  <c r="W1102" i="2"/>
  <c r="X1102" i="2" s="1"/>
  <c r="AF1102" i="2"/>
  <c r="AG1098" i="2"/>
  <c r="W1098" i="2"/>
  <c r="X1098" i="2" s="1"/>
  <c r="AF1098" i="2"/>
  <c r="AG1094" i="2"/>
  <c r="W1094" i="2"/>
  <c r="X1094" i="2" s="1"/>
  <c r="AF1094" i="2"/>
  <c r="AG1090" i="2"/>
  <c r="W1090" i="2"/>
  <c r="X1090" i="2" s="1"/>
  <c r="AF1090" i="2"/>
  <c r="AG1086" i="2"/>
  <c r="W1086" i="2"/>
  <c r="X1086" i="2" s="1"/>
  <c r="AF1086" i="2"/>
  <c r="AG1082" i="2"/>
  <c r="W1082" i="2"/>
  <c r="X1082" i="2" s="1"/>
  <c r="AF1082" i="2"/>
  <c r="AG1078" i="2"/>
  <c r="W1078" i="2"/>
  <c r="X1078" i="2" s="1"/>
  <c r="AF1078" i="2"/>
  <c r="AG1074" i="2"/>
  <c r="W1074" i="2"/>
  <c r="X1074" i="2" s="1"/>
  <c r="AF1074" i="2"/>
  <c r="AG1070" i="2"/>
  <c r="W1070" i="2"/>
  <c r="X1070" i="2" s="1"/>
  <c r="AF1070" i="2"/>
  <c r="AG1066" i="2"/>
  <c r="W1066" i="2"/>
  <c r="X1066" i="2" s="1"/>
  <c r="AF1066" i="2"/>
  <c r="AG1062" i="2"/>
  <c r="W1062" i="2"/>
  <c r="X1062" i="2" s="1"/>
  <c r="AF1062" i="2"/>
  <c r="AG1058" i="2"/>
  <c r="W1058" i="2"/>
  <c r="X1058" i="2" s="1"/>
  <c r="AF1058" i="2"/>
  <c r="AG1054" i="2"/>
  <c r="W1054" i="2"/>
  <c r="X1054" i="2" s="1"/>
  <c r="AF1054" i="2"/>
  <c r="AG1050" i="2"/>
  <c r="W1050" i="2"/>
  <c r="X1050" i="2" s="1"/>
  <c r="AF1050" i="2"/>
  <c r="AG1046" i="2"/>
  <c r="W1046" i="2"/>
  <c r="X1046" i="2" s="1"/>
  <c r="AF1046" i="2"/>
  <c r="AG1042" i="2"/>
  <c r="W1042" i="2"/>
  <c r="X1042" i="2" s="1"/>
  <c r="AF1042" i="2"/>
  <c r="W1036" i="2"/>
  <c r="X1036" i="2" s="1"/>
  <c r="AF1036" i="2"/>
  <c r="AG1036" i="2"/>
  <c r="W1032" i="2"/>
  <c r="X1032" i="2" s="1"/>
  <c r="AF1032" i="2"/>
  <c r="AG1032" i="2"/>
  <c r="W1028" i="2"/>
  <c r="X1028" i="2" s="1"/>
  <c r="AF1028" i="2"/>
  <c r="AG1028" i="2"/>
  <c r="W1024" i="2"/>
  <c r="X1024" i="2" s="1"/>
  <c r="AF1024" i="2"/>
  <c r="AG1024" i="2"/>
  <c r="W1020" i="2"/>
  <c r="X1020" i="2" s="1"/>
  <c r="AF1020" i="2"/>
  <c r="AG1020" i="2"/>
  <c r="W1016" i="2"/>
  <c r="X1016" i="2" s="1"/>
  <c r="AF1016" i="2"/>
  <c r="AG1016" i="2"/>
  <c r="W1012" i="2"/>
  <c r="X1012" i="2" s="1"/>
  <c r="AF1012" i="2"/>
  <c r="AG1012" i="2"/>
  <c r="W1008" i="2"/>
  <c r="X1008" i="2" s="1"/>
  <c r="AF1008" i="2"/>
  <c r="AG1008" i="2"/>
  <c r="W1004" i="2"/>
  <c r="X1004" i="2" s="1"/>
  <c r="AF1004" i="2"/>
  <c r="AG1004" i="2"/>
  <c r="W1000" i="2"/>
  <c r="X1000" i="2" s="1"/>
  <c r="AF1000" i="2"/>
  <c r="AG1000" i="2"/>
  <c r="W996" i="2"/>
  <c r="X996" i="2" s="1"/>
  <c r="AF996" i="2"/>
  <c r="AG996" i="2"/>
  <c r="W989" i="2"/>
  <c r="X989" i="2" s="1"/>
  <c r="AF989" i="2"/>
  <c r="AG989" i="2"/>
  <c r="W985" i="2"/>
  <c r="X985" i="2" s="1"/>
  <c r="AF985" i="2"/>
  <c r="AG985" i="2"/>
  <c r="W981" i="2"/>
  <c r="X981" i="2" s="1"/>
  <c r="AF981" i="2"/>
  <c r="AG981" i="2"/>
  <c r="W977" i="2"/>
  <c r="X977" i="2" s="1"/>
  <c r="AF977" i="2"/>
  <c r="AG977" i="2"/>
  <c r="W973" i="2"/>
  <c r="X973" i="2" s="1"/>
  <c r="AF973" i="2"/>
  <c r="AG973" i="2"/>
  <c r="W969" i="2"/>
  <c r="X969" i="2" s="1"/>
  <c r="AF969" i="2"/>
  <c r="AG969" i="2"/>
  <c r="W965" i="2"/>
  <c r="X965" i="2" s="1"/>
  <c r="AF965" i="2"/>
  <c r="AG965" i="2"/>
  <c r="W961" i="2"/>
  <c r="X961" i="2" s="1"/>
  <c r="AF961" i="2"/>
  <c r="AG961" i="2"/>
  <c r="W946" i="2"/>
  <c r="X946" i="2" s="1"/>
  <c r="AF946" i="2"/>
  <c r="AG946" i="2"/>
  <c r="W945" i="2"/>
  <c r="X945" i="2" s="1"/>
  <c r="W938" i="2"/>
  <c r="X938" i="2" s="1"/>
  <c r="AF938" i="2"/>
  <c r="AG938" i="2"/>
  <c r="W937" i="2"/>
  <c r="X937" i="2" s="1"/>
  <c r="AG864" i="2"/>
  <c r="AF864" i="2"/>
  <c r="W864" i="2"/>
  <c r="X864" i="2" s="1"/>
  <c r="AG863" i="2"/>
  <c r="AF863" i="2"/>
  <c r="W863" i="2"/>
  <c r="X863" i="2" s="1"/>
  <c r="AG848" i="2"/>
  <c r="AF848" i="2"/>
  <c r="W848" i="2"/>
  <c r="X848" i="2" s="1"/>
  <c r="AG847" i="2"/>
  <c r="AF847" i="2"/>
  <c r="W847" i="2"/>
  <c r="X847" i="2" s="1"/>
  <c r="W398" i="2"/>
  <c r="X398" i="2" s="1"/>
  <c r="W384" i="2"/>
  <c r="X384" i="2" s="1"/>
  <c r="W359" i="2"/>
  <c r="X359" i="2" s="1"/>
  <c r="W330" i="2"/>
  <c r="X330" i="2" s="1"/>
  <c r="W316" i="2"/>
  <c r="X316" i="2" s="1"/>
  <c r="W265" i="2"/>
  <c r="X265" i="2" s="1"/>
  <c r="W227" i="2"/>
  <c r="X227" i="2" s="1"/>
  <c r="W200" i="2"/>
  <c r="X200" i="2" s="1"/>
  <c r="V1496" i="2"/>
  <c r="W1495" i="2"/>
  <c r="X1495" i="2" s="1"/>
  <c r="W1494" i="2"/>
  <c r="X1494" i="2" s="1"/>
  <c r="W1493" i="2"/>
  <c r="X1493" i="2" s="1"/>
  <c r="W1492" i="2"/>
  <c r="X1492" i="2" s="1"/>
  <c r="W1491" i="2"/>
  <c r="X1491" i="2" s="1"/>
  <c r="W1490" i="2"/>
  <c r="X1490" i="2" s="1"/>
  <c r="W1489" i="2"/>
  <c r="X1489" i="2" s="1"/>
  <c r="W1488" i="2"/>
  <c r="X1488" i="2" s="1"/>
  <c r="W1487" i="2"/>
  <c r="X1487" i="2" s="1"/>
  <c r="W1486" i="2"/>
  <c r="X1486" i="2" s="1"/>
  <c r="W1485" i="2"/>
  <c r="X1485" i="2" s="1"/>
  <c r="W1484" i="2"/>
  <c r="X1484" i="2" s="1"/>
  <c r="W1483" i="2"/>
  <c r="X1483" i="2" s="1"/>
  <c r="W1482" i="2"/>
  <c r="X1482" i="2" s="1"/>
  <c r="W1481" i="2"/>
  <c r="X1481" i="2" s="1"/>
  <c r="W1480" i="2"/>
  <c r="X1480" i="2" s="1"/>
  <c r="W1479" i="2"/>
  <c r="X1479" i="2" s="1"/>
  <c r="W1478" i="2"/>
  <c r="X1478" i="2" s="1"/>
  <c r="W1477" i="2"/>
  <c r="X1477" i="2" s="1"/>
  <c r="W1476" i="2"/>
  <c r="X1476" i="2" s="1"/>
  <c r="W1475" i="2"/>
  <c r="X1475" i="2" s="1"/>
  <c r="W1474" i="2"/>
  <c r="X1474" i="2" s="1"/>
  <c r="W1473" i="2"/>
  <c r="X1473" i="2" s="1"/>
  <c r="W1472" i="2"/>
  <c r="X1472" i="2" s="1"/>
  <c r="W1471" i="2"/>
  <c r="X1471" i="2" s="1"/>
  <c r="W1470" i="2"/>
  <c r="X1470" i="2" s="1"/>
  <c r="W1469" i="2"/>
  <c r="X1469" i="2" s="1"/>
  <c r="W1468" i="2"/>
  <c r="X1468" i="2" s="1"/>
  <c r="W1467" i="2"/>
  <c r="X1467" i="2" s="1"/>
  <c r="W1466" i="2"/>
  <c r="X1466" i="2" s="1"/>
  <c r="W1465" i="2"/>
  <c r="X1465" i="2" s="1"/>
  <c r="W1464" i="2"/>
  <c r="X1464" i="2" s="1"/>
  <c r="W1463" i="2"/>
  <c r="X1463" i="2" s="1"/>
  <c r="W1462" i="2"/>
  <c r="X1462" i="2" s="1"/>
  <c r="W1461" i="2"/>
  <c r="X1461" i="2" s="1"/>
  <c r="W1460" i="2"/>
  <c r="X1460" i="2" s="1"/>
  <c r="W1459" i="2"/>
  <c r="X1459" i="2" s="1"/>
  <c r="W1458" i="2"/>
  <c r="X1458" i="2" s="1"/>
  <c r="W1457" i="2"/>
  <c r="X1457" i="2" s="1"/>
  <c r="W1456" i="2"/>
  <c r="X1456" i="2" s="1"/>
  <c r="W1455" i="2"/>
  <c r="X1455" i="2" s="1"/>
  <c r="W1454" i="2"/>
  <c r="X1454" i="2" s="1"/>
  <c r="W1453" i="2"/>
  <c r="X1453" i="2" s="1"/>
  <c r="W1452" i="2"/>
  <c r="X1452" i="2" s="1"/>
  <c r="W1451" i="2"/>
  <c r="X1451" i="2" s="1"/>
  <c r="W1450" i="2"/>
  <c r="X1450" i="2" s="1"/>
  <c r="W1449" i="2"/>
  <c r="X1449" i="2" s="1"/>
  <c r="W1448" i="2"/>
  <c r="X1448" i="2" s="1"/>
  <c r="W1447" i="2"/>
  <c r="X1447" i="2" s="1"/>
  <c r="W1446" i="2"/>
  <c r="X1446" i="2" s="1"/>
  <c r="W1445" i="2"/>
  <c r="X1445" i="2" s="1"/>
  <c r="W1444" i="2"/>
  <c r="X1444" i="2" s="1"/>
  <c r="W1443" i="2"/>
  <c r="X1443" i="2" s="1"/>
  <c r="W1442" i="2"/>
  <c r="X1442" i="2" s="1"/>
  <c r="W1441" i="2"/>
  <c r="X1441" i="2" s="1"/>
  <c r="W1440" i="2"/>
  <c r="X1440" i="2" s="1"/>
  <c r="W1439" i="2"/>
  <c r="X1439" i="2" s="1"/>
  <c r="W1438" i="2"/>
  <c r="X1438" i="2" s="1"/>
  <c r="W1437" i="2"/>
  <c r="X1437" i="2" s="1"/>
  <c r="W1436" i="2"/>
  <c r="X1436" i="2" s="1"/>
  <c r="W1435" i="2"/>
  <c r="X1435" i="2" s="1"/>
  <c r="W1434" i="2"/>
  <c r="X1434" i="2" s="1"/>
  <c r="W1433" i="2"/>
  <c r="X1433" i="2" s="1"/>
  <c r="W1432" i="2"/>
  <c r="X1432" i="2" s="1"/>
  <c r="W1431" i="2"/>
  <c r="X1431" i="2" s="1"/>
  <c r="W1430" i="2"/>
  <c r="X1430" i="2" s="1"/>
  <c r="W1429" i="2"/>
  <c r="X1429" i="2" s="1"/>
  <c r="W1428" i="2"/>
  <c r="X1428" i="2" s="1"/>
  <c r="W1427" i="2"/>
  <c r="X1427" i="2" s="1"/>
  <c r="W1426" i="2"/>
  <c r="X1426" i="2" s="1"/>
  <c r="W1425" i="2"/>
  <c r="X1425" i="2" s="1"/>
  <c r="W1424" i="2"/>
  <c r="X1424" i="2" s="1"/>
  <c r="W1423" i="2"/>
  <c r="X1423" i="2" s="1"/>
  <c r="W1422" i="2"/>
  <c r="X1422" i="2" s="1"/>
  <c r="W1421" i="2"/>
  <c r="X1421" i="2" s="1"/>
  <c r="W1420" i="2"/>
  <c r="X1420" i="2" s="1"/>
  <c r="W1419" i="2"/>
  <c r="X1419" i="2" s="1"/>
  <c r="W1418" i="2"/>
  <c r="X1418" i="2" s="1"/>
  <c r="W1417" i="2"/>
  <c r="X1417" i="2" s="1"/>
  <c r="W1416" i="2"/>
  <c r="X1416" i="2" s="1"/>
  <c r="W1415" i="2"/>
  <c r="X1415" i="2" s="1"/>
  <c r="W1414" i="2"/>
  <c r="X1414" i="2" s="1"/>
  <c r="W1413" i="2"/>
  <c r="X1413" i="2" s="1"/>
  <c r="W1412" i="2"/>
  <c r="X1412" i="2" s="1"/>
  <c r="W1411" i="2"/>
  <c r="X1411" i="2" s="1"/>
  <c r="W1410" i="2"/>
  <c r="X1410" i="2" s="1"/>
  <c r="W1409" i="2"/>
  <c r="X1409" i="2" s="1"/>
  <c r="W1408" i="2"/>
  <c r="X1408" i="2" s="1"/>
  <c r="W1407" i="2"/>
  <c r="X1407" i="2" s="1"/>
  <c r="W1406" i="2"/>
  <c r="X1406" i="2" s="1"/>
  <c r="W1405" i="2"/>
  <c r="X1405" i="2" s="1"/>
  <c r="W1404" i="2"/>
  <c r="X1404" i="2" s="1"/>
  <c r="W1403" i="2"/>
  <c r="X1403" i="2" s="1"/>
  <c r="W1402" i="2"/>
  <c r="X1402" i="2" s="1"/>
  <c r="W1401" i="2"/>
  <c r="X1401" i="2" s="1"/>
  <c r="W1400" i="2"/>
  <c r="X1400" i="2" s="1"/>
  <c r="W1399" i="2"/>
  <c r="X1399" i="2" s="1"/>
  <c r="W1398" i="2"/>
  <c r="X1398" i="2" s="1"/>
  <c r="W1397" i="2"/>
  <c r="X1397" i="2" s="1"/>
  <c r="W1396" i="2"/>
  <c r="X1396" i="2" s="1"/>
  <c r="W1395" i="2"/>
  <c r="X1395" i="2" s="1"/>
  <c r="W1394" i="2"/>
  <c r="X1394" i="2" s="1"/>
  <c r="W1393" i="2"/>
  <c r="X1393" i="2" s="1"/>
  <c r="W1392" i="2"/>
  <c r="X1392" i="2" s="1"/>
  <c r="W1391" i="2"/>
  <c r="X1391" i="2" s="1"/>
  <c r="W1390" i="2"/>
  <c r="X1390" i="2" s="1"/>
  <c r="W1389" i="2"/>
  <c r="X1389" i="2" s="1"/>
  <c r="W1322" i="2"/>
  <c r="X1322" i="2" s="1"/>
  <c r="W1321" i="2"/>
  <c r="X1321" i="2" s="1"/>
  <c r="W1320" i="2"/>
  <c r="X1320" i="2" s="1"/>
  <c r="W1319" i="2"/>
  <c r="X1319" i="2" s="1"/>
  <c r="W1318" i="2"/>
  <c r="X1318" i="2" s="1"/>
  <c r="W1317" i="2"/>
  <c r="X1317" i="2" s="1"/>
  <c r="W1316" i="2"/>
  <c r="X1316" i="2" s="1"/>
  <c r="W1315" i="2"/>
  <c r="X1315" i="2" s="1"/>
  <c r="W1314" i="2"/>
  <c r="X1314" i="2" s="1"/>
  <c r="W1313" i="2"/>
  <c r="X1313" i="2" s="1"/>
  <c r="W1312" i="2"/>
  <c r="X1312" i="2" s="1"/>
  <c r="W1311" i="2"/>
  <c r="X1311" i="2" s="1"/>
  <c r="W1310" i="2"/>
  <c r="X1310" i="2" s="1"/>
  <c r="W1309" i="2"/>
  <c r="X1309" i="2" s="1"/>
  <c r="W1308" i="2"/>
  <c r="X1308" i="2" s="1"/>
  <c r="W1307" i="2"/>
  <c r="X1307" i="2" s="1"/>
  <c r="W1306" i="2"/>
  <c r="X1306" i="2" s="1"/>
  <c r="W1305" i="2"/>
  <c r="X1305" i="2" s="1"/>
  <c r="W1304" i="2"/>
  <c r="X1304" i="2" s="1"/>
  <c r="W1303" i="2"/>
  <c r="X1303" i="2" s="1"/>
  <c r="W1214" i="2"/>
  <c r="X1214" i="2" s="1"/>
  <c r="W1213" i="2"/>
  <c r="X1213" i="2" s="1"/>
  <c r="W1212" i="2"/>
  <c r="X1212" i="2" s="1"/>
  <c r="W1211" i="2"/>
  <c r="X1211" i="2" s="1"/>
  <c r="W1209" i="2"/>
  <c r="X1209" i="2" s="1"/>
  <c r="AF1209" i="2"/>
  <c r="AG1209" i="2"/>
  <c r="AG1208" i="2"/>
  <c r="W1208" i="2"/>
  <c r="X1208" i="2" s="1"/>
  <c r="AF1208" i="2"/>
  <c r="W1202" i="2"/>
  <c r="X1202" i="2" s="1"/>
  <c r="W1195" i="2"/>
  <c r="X1195" i="2" s="1"/>
  <c r="W1193" i="2"/>
  <c r="X1193" i="2" s="1"/>
  <c r="AF1193" i="2"/>
  <c r="AG1193" i="2"/>
  <c r="AG1192" i="2"/>
  <c r="W1192" i="2"/>
  <c r="X1192" i="2" s="1"/>
  <c r="AF1192" i="2"/>
  <c r="W1186" i="2"/>
  <c r="X1186" i="2" s="1"/>
  <c r="W1179" i="2"/>
  <c r="X1179" i="2" s="1"/>
  <c r="W1177" i="2"/>
  <c r="X1177" i="2" s="1"/>
  <c r="AF1177" i="2"/>
  <c r="AG1177" i="2"/>
  <c r="AG1176" i="2"/>
  <c r="W1176" i="2"/>
  <c r="X1176" i="2" s="1"/>
  <c r="AF1176" i="2"/>
  <c r="W1170" i="2"/>
  <c r="X1170" i="2" s="1"/>
  <c r="AG1162" i="2"/>
  <c r="W1162" i="2"/>
  <c r="X1162" i="2" s="1"/>
  <c r="AF1162" i="2"/>
  <c r="AG1158" i="2"/>
  <c r="W1158" i="2"/>
  <c r="X1158" i="2" s="1"/>
  <c r="AF1158" i="2"/>
  <c r="AG1154" i="2"/>
  <c r="W1154" i="2"/>
  <c r="X1154" i="2" s="1"/>
  <c r="AF1154" i="2"/>
  <c r="AG1150" i="2"/>
  <c r="W1150" i="2"/>
  <c r="X1150" i="2" s="1"/>
  <c r="AF1150" i="2"/>
  <c r="AG1146" i="2"/>
  <c r="W1146" i="2"/>
  <c r="X1146" i="2" s="1"/>
  <c r="AF1146" i="2"/>
  <c r="AG1142" i="2"/>
  <c r="W1142" i="2"/>
  <c r="X1142" i="2" s="1"/>
  <c r="AF1142" i="2"/>
  <c r="AG1138" i="2"/>
  <c r="W1138" i="2"/>
  <c r="X1138" i="2" s="1"/>
  <c r="AF1138" i="2"/>
  <c r="AG1134" i="2"/>
  <c r="W1134" i="2"/>
  <c r="X1134" i="2" s="1"/>
  <c r="AF1134" i="2"/>
  <c r="AG1130" i="2"/>
  <c r="W1130" i="2"/>
  <c r="X1130" i="2" s="1"/>
  <c r="AF1130" i="2"/>
  <c r="AG1126" i="2"/>
  <c r="W1126" i="2"/>
  <c r="X1126" i="2" s="1"/>
  <c r="AF1126" i="2"/>
  <c r="AG1122" i="2"/>
  <c r="W1122" i="2"/>
  <c r="X1122" i="2" s="1"/>
  <c r="AF1122" i="2"/>
  <c r="AG1118" i="2"/>
  <c r="W1118" i="2"/>
  <c r="X1118" i="2" s="1"/>
  <c r="AF1118" i="2"/>
  <c r="AG1114" i="2"/>
  <c r="W1114" i="2"/>
  <c r="X1114" i="2" s="1"/>
  <c r="AF1114" i="2"/>
  <c r="AG1109" i="2"/>
  <c r="W1109" i="2"/>
  <c r="X1109" i="2" s="1"/>
  <c r="AF1109" i="2"/>
  <c r="AG1105" i="2"/>
  <c r="W1105" i="2"/>
  <c r="X1105" i="2" s="1"/>
  <c r="AF1105" i="2"/>
  <c r="AG1101" i="2"/>
  <c r="W1101" i="2"/>
  <c r="X1101" i="2" s="1"/>
  <c r="AF1101" i="2"/>
  <c r="AG1097" i="2"/>
  <c r="W1097" i="2"/>
  <c r="X1097" i="2" s="1"/>
  <c r="AF1097" i="2"/>
  <c r="AG1093" i="2"/>
  <c r="W1093" i="2"/>
  <c r="X1093" i="2" s="1"/>
  <c r="AF1093" i="2"/>
  <c r="AG1089" i="2"/>
  <c r="W1089" i="2"/>
  <c r="X1089" i="2" s="1"/>
  <c r="AF1089" i="2"/>
  <c r="AG1085" i="2"/>
  <c r="W1085" i="2"/>
  <c r="X1085" i="2" s="1"/>
  <c r="AF1085" i="2"/>
  <c r="AG1081" i="2"/>
  <c r="W1081" i="2"/>
  <c r="X1081" i="2" s="1"/>
  <c r="AF1081" i="2"/>
  <c r="AG1077" i="2"/>
  <c r="W1077" i="2"/>
  <c r="X1077" i="2" s="1"/>
  <c r="AF1077" i="2"/>
  <c r="AG1073" i="2"/>
  <c r="W1073" i="2"/>
  <c r="X1073" i="2" s="1"/>
  <c r="AF1073" i="2"/>
  <c r="AG1069" i="2"/>
  <c r="W1069" i="2"/>
  <c r="X1069" i="2" s="1"/>
  <c r="AF1069" i="2"/>
  <c r="AG1065" i="2"/>
  <c r="W1065" i="2"/>
  <c r="X1065" i="2" s="1"/>
  <c r="AF1065" i="2"/>
  <c r="AG1061" i="2"/>
  <c r="W1061" i="2"/>
  <c r="X1061" i="2" s="1"/>
  <c r="AF1061" i="2"/>
  <c r="AG1057" i="2"/>
  <c r="W1057" i="2"/>
  <c r="X1057" i="2" s="1"/>
  <c r="AF1057" i="2"/>
  <c r="AG1053" i="2"/>
  <c r="W1053" i="2"/>
  <c r="X1053" i="2" s="1"/>
  <c r="AF1053" i="2"/>
  <c r="AG1049" i="2"/>
  <c r="W1049" i="2"/>
  <c r="X1049" i="2" s="1"/>
  <c r="AF1049" i="2"/>
  <c r="AG1045" i="2"/>
  <c r="W1045" i="2"/>
  <c r="X1045" i="2" s="1"/>
  <c r="AF1045" i="2"/>
  <c r="AG1041" i="2"/>
  <c r="W1041" i="2"/>
  <c r="X1041" i="2" s="1"/>
  <c r="AF1041" i="2"/>
  <c r="W1038" i="2"/>
  <c r="X1038" i="2" s="1"/>
  <c r="AF1038" i="2"/>
  <c r="AG1038" i="2"/>
  <c r="W1034" i="2"/>
  <c r="X1034" i="2" s="1"/>
  <c r="AF1034" i="2"/>
  <c r="AG1034" i="2"/>
  <c r="W1030" i="2"/>
  <c r="X1030" i="2" s="1"/>
  <c r="AF1030" i="2"/>
  <c r="AG1030" i="2"/>
  <c r="W1026" i="2"/>
  <c r="X1026" i="2" s="1"/>
  <c r="AF1026" i="2"/>
  <c r="AG1026" i="2"/>
  <c r="W1022" i="2"/>
  <c r="X1022" i="2" s="1"/>
  <c r="AF1022" i="2"/>
  <c r="AG1022" i="2"/>
  <c r="W1018" i="2"/>
  <c r="X1018" i="2" s="1"/>
  <c r="AF1018" i="2"/>
  <c r="AG1018" i="2"/>
  <c r="W1014" i="2"/>
  <c r="X1014" i="2" s="1"/>
  <c r="AF1014" i="2"/>
  <c r="AG1014" i="2"/>
  <c r="W1010" i="2"/>
  <c r="X1010" i="2" s="1"/>
  <c r="AF1010" i="2"/>
  <c r="AG1010" i="2"/>
  <c r="W1006" i="2"/>
  <c r="X1006" i="2" s="1"/>
  <c r="AF1006" i="2"/>
  <c r="AG1006" i="2"/>
  <c r="W1002" i="2"/>
  <c r="X1002" i="2" s="1"/>
  <c r="AF1002" i="2"/>
  <c r="AG1002" i="2"/>
  <c r="W998" i="2"/>
  <c r="X998" i="2" s="1"/>
  <c r="AF998" i="2"/>
  <c r="AG998" i="2"/>
  <c r="W994" i="2"/>
  <c r="X994" i="2" s="1"/>
  <c r="AF994" i="2"/>
  <c r="AG994" i="2"/>
  <c r="W992" i="2"/>
  <c r="X992" i="2" s="1"/>
  <c r="AF992" i="2"/>
  <c r="AG992" i="2"/>
  <c r="W988" i="2"/>
  <c r="X988" i="2" s="1"/>
  <c r="AF988" i="2"/>
  <c r="AG988" i="2"/>
  <c r="W984" i="2"/>
  <c r="X984" i="2" s="1"/>
  <c r="AF984" i="2"/>
  <c r="AG984" i="2"/>
  <c r="W980" i="2"/>
  <c r="X980" i="2" s="1"/>
  <c r="AF980" i="2"/>
  <c r="AG980" i="2"/>
  <c r="W976" i="2"/>
  <c r="X976" i="2" s="1"/>
  <c r="AF976" i="2"/>
  <c r="AG976" i="2"/>
  <c r="W972" i="2"/>
  <c r="X972" i="2" s="1"/>
  <c r="AF972" i="2"/>
  <c r="AG972" i="2"/>
  <c r="W968" i="2"/>
  <c r="X968" i="2" s="1"/>
  <c r="AF968" i="2"/>
  <c r="AG968" i="2"/>
  <c r="W964" i="2"/>
  <c r="X964" i="2" s="1"/>
  <c r="AF964" i="2"/>
  <c r="AG964" i="2"/>
  <c r="W960" i="2"/>
  <c r="X960" i="2" s="1"/>
  <c r="AF960" i="2"/>
  <c r="AG960" i="2"/>
  <c r="W934" i="2"/>
  <c r="X934" i="2" s="1"/>
  <c r="AF934" i="2"/>
  <c r="AG934" i="2"/>
  <c r="W933" i="2"/>
  <c r="X933" i="2" s="1"/>
  <c r="W930" i="2"/>
  <c r="X930" i="2" s="1"/>
  <c r="AF930" i="2"/>
  <c r="AG930" i="2"/>
  <c r="W929" i="2"/>
  <c r="X929" i="2" s="1"/>
  <c r="W926" i="2"/>
  <c r="X926" i="2" s="1"/>
  <c r="W925" i="2"/>
  <c r="X925" i="2" s="1"/>
  <c r="W922" i="2"/>
  <c r="X922" i="2" s="1"/>
  <c r="AF922" i="2"/>
  <c r="AG922" i="2"/>
  <c r="W921" i="2"/>
  <c r="X921" i="2" s="1"/>
  <c r="W918" i="2"/>
  <c r="X918" i="2" s="1"/>
  <c r="AF918" i="2"/>
  <c r="AG918" i="2"/>
  <c r="W917" i="2"/>
  <c r="X917" i="2" s="1"/>
  <c r="W914" i="2"/>
  <c r="X914" i="2" s="1"/>
  <c r="AF914" i="2"/>
  <c r="AG914" i="2"/>
  <c r="W913" i="2"/>
  <c r="X913" i="2" s="1"/>
  <c r="AG876" i="2"/>
  <c r="AF876" i="2"/>
  <c r="W876" i="2"/>
  <c r="X876" i="2" s="1"/>
  <c r="AG875" i="2"/>
  <c r="AF875" i="2"/>
  <c r="W875" i="2"/>
  <c r="X875" i="2" s="1"/>
  <c r="AG860" i="2"/>
  <c r="AF860" i="2"/>
  <c r="W860" i="2"/>
  <c r="X860" i="2" s="1"/>
  <c r="AG859" i="2"/>
  <c r="AF859" i="2"/>
  <c r="W859" i="2"/>
  <c r="X859" i="2" s="1"/>
  <c r="W532" i="2"/>
  <c r="X532" i="2" s="1"/>
  <c r="W525" i="2"/>
  <c r="X525" i="2" s="1"/>
  <c r="AF525" i="2"/>
  <c r="AG525" i="2"/>
  <c r="W524" i="2"/>
  <c r="X524" i="2" s="1"/>
  <c r="W514" i="2"/>
  <c r="X514" i="2" s="1"/>
  <c r="W513" i="2"/>
  <c r="X513" i="2" s="1"/>
  <c r="W512" i="2"/>
  <c r="X512" i="2" s="1"/>
  <c r="W506" i="2"/>
  <c r="X506" i="2" s="1"/>
  <c r="W482" i="2"/>
  <c r="X482" i="2" s="1"/>
  <c r="W467" i="2"/>
  <c r="X467" i="2" s="1"/>
  <c r="W396" i="2"/>
  <c r="X396" i="2" s="1"/>
  <c r="W382" i="2"/>
  <c r="X382" i="2" s="1"/>
  <c r="W357" i="2"/>
  <c r="X357" i="2" s="1"/>
  <c r="W322" i="2"/>
  <c r="X322" i="2" s="1"/>
  <c r="W295" i="2"/>
  <c r="X295" i="2" s="1"/>
  <c r="W251" i="2"/>
  <c r="X251" i="2" s="1"/>
  <c r="W219" i="2"/>
  <c r="X219" i="2" s="1"/>
  <c r="W194" i="2"/>
  <c r="X194" i="2" s="1"/>
  <c r="AC1495" i="2"/>
  <c r="AE1495" i="2" s="1"/>
  <c r="AG1495" i="2" s="1"/>
  <c r="AC1494" i="2"/>
  <c r="AE1494" i="2" s="1"/>
  <c r="AF1494" i="2" s="1"/>
  <c r="AC1493" i="2"/>
  <c r="AE1493" i="2" s="1"/>
  <c r="AF1493" i="2" s="1"/>
  <c r="AC1492" i="2"/>
  <c r="AE1492" i="2" s="1"/>
  <c r="AF1492" i="2" s="1"/>
  <c r="AC1491" i="2"/>
  <c r="AE1491" i="2" s="1"/>
  <c r="AG1491" i="2" s="1"/>
  <c r="AC1490" i="2"/>
  <c r="AE1490" i="2" s="1"/>
  <c r="AF1490" i="2" s="1"/>
  <c r="AC1489" i="2"/>
  <c r="AE1489" i="2" s="1"/>
  <c r="AF1489" i="2" s="1"/>
  <c r="AC1488" i="2"/>
  <c r="AE1488" i="2" s="1"/>
  <c r="AF1488" i="2" s="1"/>
  <c r="AC1487" i="2"/>
  <c r="AE1487" i="2" s="1"/>
  <c r="AG1487" i="2" s="1"/>
  <c r="AC1486" i="2"/>
  <c r="AE1486" i="2" s="1"/>
  <c r="AF1486" i="2" s="1"/>
  <c r="AC1485" i="2"/>
  <c r="AE1485" i="2" s="1"/>
  <c r="AF1485" i="2" s="1"/>
  <c r="AC1484" i="2"/>
  <c r="AE1484" i="2" s="1"/>
  <c r="AF1484" i="2" s="1"/>
  <c r="AC1483" i="2"/>
  <c r="AE1483" i="2" s="1"/>
  <c r="AG1483" i="2" s="1"/>
  <c r="AC1482" i="2"/>
  <c r="AE1482" i="2" s="1"/>
  <c r="AF1482" i="2" s="1"/>
  <c r="AC1481" i="2"/>
  <c r="AE1481" i="2" s="1"/>
  <c r="AF1481" i="2" s="1"/>
  <c r="AC1480" i="2"/>
  <c r="AE1480" i="2" s="1"/>
  <c r="AF1480" i="2" s="1"/>
  <c r="AC1479" i="2"/>
  <c r="AE1479" i="2" s="1"/>
  <c r="AG1479" i="2" s="1"/>
  <c r="AC1478" i="2"/>
  <c r="AE1478" i="2" s="1"/>
  <c r="AF1478" i="2" s="1"/>
  <c r="AC1477" i="2"/>
  <c r="AE1477" i="2" s="1"/>
  <c r="AF1477" i="2" s="1"/>
  <c r="AC1476" i="2"/>
  <c r="AE1476" i="2" s="1"/>
  <c r="AF1476" i="2" s="1"/>
  <c r="AC1475" i="2"/>
  <c r="AE1475" i="2" s="1"/>
  <c r="AG1475" i="2" s="1"/>
  <c r="AC1474" i="2"/>
  <c r="AE1474" i="2" s="1"/>
  <c r="AF1474" i="2" s="1"/>
  <c r="AC1473" i="2"/>
  <c r="AE1473" i="2" s="1"/>
  <c r="AF1473" i="2" s="1"/>
  <c r="AC1472" i="2"/>
  <c r="AE1472" i="2" s="1"/>
  <c r="AF1472" i="2" s="1"/>
  <c r="AC1471" i="2"/>
  <c r="AE1471" i="2" s="1"/>
  <c r="AG1471" i="2" s="1"/>
  <c r="AC1470" i="2"/>
  <c r="AE1470" i="2" s="1"/>
  <c r="AF1470" i="2" s="1"/>
  <c r="AC1469" i="2"/>
  <c r="AE1469" i="2" s="1"/>
  <c r="AF1469" i="2" s="1"/>
  <c r="AC1468" i="2"/>
  <c r="AE1468" i="2" s="1"/>
  <c r="AF1468" i="2" s="1"/>
  <c r="AC1467" i="2"/>
  <c r="AE1467" i="2" s="1"/>
  <c r="AG1467" i="2" s="1"/>
  <c r="AC1466" i="2"/>
  <c r="AE1466" i="2" s="1"/>
  <c r="AF1466" i="2" s="1"/>
  <c r="AC1465" i="2"/>
  <c r="AE1465" i="2" s="1"/>
  <c r="AF1465" i="2" s="1"/>
  <c r="AC1464" i="2"/>
  <c r="AE1464" i="2" s="1"/>
  <c r="AF1464" i="2" s="1"/>
  <c r="AC1463" i="2"/>
  <c r="AE1463" i="2" s="1"/>
  <c r="AG1463" i="2" s="1"/>
  <c r="AC1462" i="2"/>
  <c r="AE1462" i="2" s="1"/>
  <c r="AF1462" i="2" s="1"/>
  <c r="AC1461" i="2"/>
  <c r="AE1461" i="2" s="1"/>
  <c r="AF1461" i="2" s="1"/>
  <c r="AC1460" i="2"/>
  <c r="AE1460" i="2" s="1"/>
  <c r="AF1460" i="2" s="1"/>
  <c r="AC1459" i="2"/>
  <c r="AE1459" i="2" s="1"/>
  <c r="AG1459" i="2" s="1"/>
  <c r="AC1458" i="2"/>
  <c r="AE1458" i="2" s="1"/>
  <c r="AF1458" i="2" s="1"/>
  <c r="AC1457" i="2"/>
  <c r="AE1457" i="2" s="1"/>
  <c r="AF1457" i="2" s="1"/>
  <c r="AC1456" i="2"/>
  <c r="AE1456" i="2" s="1"/>
  <c r="AF1456" i="2" s="1"/>
  <c r="AC1455" i="2"/>
  <c r="AE1455" i="2" s="1"/>
  <c r="AG1455" i="2" s="1"/>
  <c r="AC1454" i="2"/>
  <c r="AE1454" i="2" s="1"/>
  <c r="AF1454" i="2" s="1"/>
  <c r="AC1453" i="2"/>
  <c r="AE1453" i="2" s="1"/>
  <c r="AF1453" i="2" s="1"/>
  <c r="AC1452" i="2"/>
  <c r="AE1452" i="2" s="1"/>
  <c r="AF1452" i="2" s="1"/>
  <c r="AC1451" i="2"/>
  <c r="AE1451" i="2" s="1"/>
  <c r="AG1451" i="2" s="1"/>
  <c r="AC1450" i="2"/>
  <c r="AE1450" i="2" s="1"/>
  <c r="AF1450" i="2" s="1"/>
  <c r="AC1449" i="2"/>
  <c r="AE1449" i="2" s="1"/>
  <c r="AF1449" i="2" s="1"/>
  <c r="AC1448" i="2"/>
  <c r="AE1448" i="2" s="1"/>
  <c r="AF1448" i="2" s="1"/>
  <c r="AC1447" i="2"/>
  <c r="AE1447" i="2" s="1"/>
  <c r="AG1447" i="2" s="1"/>
  <c r="AC1446" i="2"/>
  <c r="AE1446" i="2" s="1"/>
  <c r="AF1446" i="2" s="1"/>
  <c r="AC1445" i="2"/>
  <c r="AE1445" i="2" s="1"/>
  <c r="AF1445" i="2" s="1"/>
  <c r="AC1444" i="2"/>
  <c r="AE1444" i="2" s="1"/>
  <c r="AF1444" i="2" s="1"/>
  <c r="AC1443" i="2"/>
  <c r="AE1443" i="2" s="1"/>
  <c r="AG1443" i="2" s="1"/>
  <c r="AC1442" i="2"/>
  <c r="AE1442" i="2" s="1"/>
  <c r="AF1442" i="2" s="1"/>
  <c r="AC1441" i="2"/>
  <c r="AE1441" i="2" s="1"/>
  <c r="AF1441" i="2" s="1"/>
  <c r="AC1440" i="2"/>
  <c r="AE1440" i="2" s="1"/>
  <c r="AF1440" i="2" s="1"/>
  <c r="AC1439" i="2"/>
  <c r="AE1439" i="2" s="1"/>
  <c r="AG1439" i="2" s="1"/>
  <c r="AC1438" i="2"/>
  <c r="AE1438" i="2" s="1"/>
  <c r="AF1438" i="2" s="1"/>
  <c r="AC1437" i="2"/>
  <c r="AE1437" i="2" s="1"/>
  <c r="AF1437" i="2" s="1"/>
  <c r="AC1436" i="2"/>
  <c r="AE1436" i="2" s="1"/>
  <c r="AF1436" i="2" s="1"/>
  <c r="AC1435" i="2"/>
  <c r="AE1435" i="2" s="1"/>
  <c r="AG1435" i="2" s="1"/>
  <c r="AC1434" i="2"/>
  <c r="AE1434" i="2" s="1"/>
  <c r="AF1434" i="2" s="1"/>
  <c r="AC1433" i="2"/>
  <c r="AE1433" i="2" s="1"/>
  <c r="AF1433" i="2" s="1"/>
  <c r="AC1432" i="2"/>
  <c r="AE1432" i="2" s="1"/>
  <c r="AF1432" i="2" s="1"/>
  <c r="AC1431" i="2"/>
  <c r="AE1431" i="2" s="1"/>
  <c r="AG1431" i="2" s="1"/>
  <c r="AC1430" i="2"/>
  <c r="AE1430" i="2" s="1"/>
  <c r="AF1430" i="2" s="1"/>
  <c r="AC1429" i="2"/>
  <c r="AE1429" i="2" s="1"/>
  <c r="AF1429" i="2" s="1"/>
  <c r="AC1428" i="2"/>
  <c r="AE1428" i="2" s="1"/>
  <c r="AF1428" i="2" s="1"/>
  <c r="AC1427" i="2"/>
  <c r="AE1427" i="2" s="1"/>
  <c r="AG1427" i="2" s="1"/>
  <c r="AC1426" i="2"/>
  <c r="AE1426" i="2" s="1"/>
  <c r="AF1426" i="2" s="1"/>
  <c r="AC1425" i="2"/>
  <c r="AE1425" i="2" s="1"/>
  <c r="AF1425" i="2" s="1"/>
  <c r="AC1424" i="2"/>
  <c r="AE1424" i="2" s="1"/>
  <c r="AF1424" i="2" s="1"/>
  <c r="AC1423" i="2"/>
  <c r="AE1423" i="2" s="1"/>
  <c r="AG1423" i="2" s="1"/>
  <c r="AC1422" i="2"/>
  <c r="AE1422" i="2" s="1"/>
  <c r="AF1422" i="2" s="1"/>
  <c r="AC1421" i="2"/>
  <c r="AE1421" i="2" s="1"/>
  <c r="AF1421" i="2" s="1"/>
  <c r="AC1420" i="2"/>
  <c r="AE1420" i="2" s="1"/>
  <c r="AF1420" i="2" s="1"/>
  <c r="AC1419" i="2"/>
  <c r="AE1419" i="2" s="1"/>
  <c r="AG1419" i="2" s="1"/>
  <c r="AC1418" i="2"/>
  <c r="AE1418" i="2" s="1"/>
  <c r="AF1418" i="2" s="1"/>
  <c r="AC1417" i="2"/>
  <c r="AE1417" i="2" s="1"/>
  <c r="AF1417" i="2" s="1"/>
  <c r="AC1416" i="2"/>
  <c r="AE1416" i="2" s="1"/>
  <c r="AF1416" i="2" s="1"/>
  <c r="AC1415" i="2"/>
  <c r="AE1415" i="2" s="1"/>
  <c r="AG1415" i="2" s="1"/>
  <c r="AC1414" i="2"/>
  <c r="AE1414" i="2" s="1"/>
  <c r="AF1414" i="2" s="1"/>
  <c r="AC1413" i="2"/>
  <c r="AE1413" i="2" s="1"/>
  <c r="AF1413" i="2" s="1"/>
  <c r="AC1412" i="2"/>
  <c r="AE1412" i="2" s="1"/>
  <c r="AF1412" i="2" s="1"/>
  <c r="AC1411" i="2"/>
  <c r="AE1411" i="2" s="1"/>
  <c r="AG1411" i="2" s="1"/>
  <c r="AC1410" i="2"/>
  <c r="AE1410" i="2" s="1"/>
  <c r="AF1410" i="2" s="1"/>
  <c r="AC1409" i="2"/>
  <c r="AE1409" i="2" s="1"/>
  <c r="AF1409" i="2" s="1"/>
  <c r="AC1408" i="2"/>
  <c r="AE1408" i="2" s="1"/>
  <c r="AF1408" i="2" s="1"/>
  <c r="AC1407" i="2"/>
  <c r="AE1407" i="2" s="1"/>
  <c r="AG1407" i="2" s="1"/>
  <c r="AC1406" i="2"/>
  <c r="AE1406" i="2" s="1"/>
  <c r="AF1406" i="2" s="1"/>
  <c r="AC1405" i="2"/>
  <c r="AE1405" i="2" s="1"/>
  <c r="AF1405" i="2" s="1"/>
  <c r="AC1404" i="2"/>
  <c r="AE1404" i="2" s="1"/>
  <c r="AF1404" i="2" s="1"/>
  <c r="AC1403" i="2"/>
  <c r="AE1403" i="2" s="1"/>
  <c r="AG1403" i="2" s="1"/>
  <c r="AC1402" i="2"/>
  <c r="AE1402" i="2" s="1"/>
  <c r="AF1402" i="2" s="1"/>
  <c r="AC1401" i="2"/>
  <c r="AE1401" i="2" s="1"/>
  <c r="AF1401" i="2" s="1"/>
  <c r="AC1400" i="2"/>
  <c r="AE1400" i="2" s="1"/>
  <c r="AF1400" i="2" s="1"/>
  <c r="AC1399" i="2"/>
  <c r="AE1399" i="2" s="1"/>
  <c r="AG1399" i="2" s="1"/>
  <c r="AC1398" i="2"/>
  <c r="AE1398" i="2" s="1"/>
  <c r="AF1398" i="2" s="1"/>
  <c r="AC1397" i="2"/>
  <c r="AE1397" i="2" s="1"/>
  <c r="AF1397" i="2" s="1"/>
  <c r="AC1396" i="2"/>
  <c r="AE1396" i="2" s="1"/>
  <c r="AF1396" i="2" s="1"/>
  <c r="AC1395" i="2"/>
  <c r="AE1395" i="2" s="1"/>
  <c r="AG1395" i="2" s="1"/>
  <c r="AC1394" i="2"/>
  <c r="AE1394" i="2" s="1"/>
  <c r="AF1394" i="2" s="1"/>
  <c r="AC1393" i="2"/>
  <c r="AE1393" i="2" s="1"/>
  <c r="AF1393" i="2" s="1"/>
  <c r="AC1392" i="2"/>
  <c r="AE1392" i="2" s="1"/>
  <c r="AF1392" i="2" s="1"/>
  <c r="AC1391" i="2"/>
  <c r="AE1391" i="2" s="1"/>
  <c r="AG1391" i="2" s="1"/>
  <c r="AC1390" i="2"/>
  <c r="AE1390" i="2" s="1"/>
  <c r="AF1390" i="2" s="1"/>
  <c r="AC1389" i="2"/>
  <c r="AE1389" i="2" s="1"/>
  <c r="AF1389" i="2" s="1"/>
  <c r="AC1322" i="2"/>
  <c r="AE1322" i="2" s="1"/>
  <c r="AF1322" i="2" s="1"/>
  <c r="AC1321" i="2"/>
  <c r="AE1321" i="2" s="1"/>
  <c r="AG1321" i="2" s="1"/>
  <c r="AC1320" i="2"/>
  <c r="AE1320" i="2" s="1"/>
  <c r="AF1320" i="2" s="1"/>
  <c r="AC1319" i="2"/>
  <c r="AE1319" i="2" s="1"/>
  <c r="AF1319" i="2" s="1"/>
  <c r="AC1318" i="2"/>
  <c r="AE1318" i="2" s="1"/>
  <c r="AF1318" i="2" s="1"/>
  <c r="AC1317" i="2"/>
  <c r="AE1317" i="2" s="1"/>
  <c r="AG1317" i="2" s="1"/>
  <c r="AC1316" i="2"/>
  <c r="AE1316" i="2" s="1"/>
  <c r="AF1316" i="2" s="1"/>
  <c r="AC1315" i="2"/>
  <c r="AE1315" i="2" s="1"/>
  <c r="AF1315" i="2" s="1"/>
  <c r="AC1314" i="2"/>
  <c r="AE1314" i="2" s="1"/>
  <c r="AF1314" i="2" s="1"/>
  <c r="AC1313" i="2"/>
  <c r="AE1313" i="2" s="1"/>
  <c r="AG1313" i="2" s="1"/>
  <c r="AC1312" i="2"/>
  <c r="AE1312" i="2" s="1"/>
  <c r="AF1312" i="2" s="1"/>
  <c r="AC1311" i="2"/>
  <c r="AE1311" i="2" s="1"/>
  <c r="AF1311" i="2" s="1"/>
  <c r="AC1310" i="2"/>
  <c r="AE1310" i="2" s="1"/>
  <c r="AF1310" i="2" s="1"/>
  <c r="AC1309" i="2"/>
  <c r="AE1309" i="2" s="1"/>
  <c r="AG1309" i="2" s="1"/>
  <c r="AC1308" i="2"/>
  <c r="AE1308" i="2" s="1"/>
  <c r="AF1308" i="2" s="1"/>
  <c r="AC1307" i="2"/>
  <c r="AE1307" i="2" s="1"/>
  <c r="AF1307" i="2" s="1"/>
  <c r="AC1306" i="2"/>
  <c r="AE1306" i="2" s="1"/>
  <c r="AF1306" i="2" s="1"/>
  <c r="AC1305" i="2"/>
  <c r="AE1305" i="2" s="1"/>
  <c r="AG1305" i="2" s="1"/>
  <c r="AC1304" i="2"/>
  <c r="AE1304" i="2" s="1"/>
  <c r="AF1304" i="2" s="1"/>
  <c r="AC1303" i="2"/>
  <c r="AE1303" i="2" s="1"/>
  <c r="AF1303" i="2" s="1"/>
  <c r="AC1214" i="2"/>
  <c r="AE1214" i="2" s="1"/>
  <c r="AF1214" i="2" s="1"/>
  <c r="AC1213" i="2"/>
  <c r="AE1213" i="2" s="1"/>
  <c r="AG1213" i="2" s="1"/>
  <c r="AC1212" i="2"/>
  <c r="AE1212" i="2" s="1"/>
  <c r="AF1212" i="2" s="1"/>
  <c r="AC1211" i="2"/>
  <c r="AE1211" i="2" s="1"/>
  <c r="AF1211" i="2" s="1"/>
  <c r="AC1207" i="2"/>
  <c r="AE1207" i="2" s="1"/>
  <c r="AF1207" i="2" s="1"/>
  <c r="AC1203" i="2"/>
  <c r="AE1203" i="2" s="1"/>
  <c r="AF1203" i="2" s="1"/>
  <c r="AC1199" i="2"/>
  <c r="AE1199" i="2" s="1"/>
  <c r="AF1199" i="2" s="1"/>
  <c r="AC1195" i="2"/>
  <c r="AE1195" i="2" s="1"/>
  <c r="AF1195" i="2" s="1"/>
  <c r="AC1191" i="2"/>
  <c r="AE1191" i="2" s="1"/>
  <c r="AF1191" i="2" s="1"/>
  <c r="AC1187" i="2"/>
  <c r="AE1187" i="2" s="1"/>
  <c r="AF1187" i="2" s="1"/>
  <c r="AC1183" i="2"/>
  <c r="AE1183" i="2" s="1"/>
  <c r="AF1183" i="2" s="1"/>
  <c r="AC1179" i="2"/>
  <c r="AE1179" i="2" s="1"/>
  <c r="AF1179" i="2" s="1"/>
  <c r="AC1175" i="2"/>
  <c r="AE1175" i="2" s="1"/>
  <c r="AF1175" i="2" s="1"/>
  <c r="AC1171" i="2"/>
  <c r="AE1171" i="2" s="1"/>
  <c r="AF1171" i="2" s="1"/>
  <c r="AC1167" i="2"/>
  <c r="AE1167" i="2" s="1"/>
  <c r="AF1167" i="2" s="1"/>
  <c r="AB1110" i="2"/>
  <c r="AB1109" i="2"/>
  <c r="AB1108" i="2"/>
  <c r="AB1107" i="2"/>
  <c r="AB1106" i="2"/>
  <c r="AB1105" i="2"/>
  <c r="AB1104" i="2"/>
  <c r="AB1103" i="2"/>
  <c r="AB1102" i="2"/>
  <c r="AB1101" i="2"/>
  <c r="AB1100" i="2"/>
  <c r="AB1099" i="2"/>
  <c r="AB1098" i="2"/>
  <c r="AB1097" i="2"/>
  <c r="AB1096" i="2"/>
  <c r="AB1095" i="2"/>
  <c r="AB1094" i="2"/>
  <c r="AB1093" i="2"/>
  <c r="AB1092" i="2"/>
  <c r="AB1091" i="2"/>
  <c r="AB1090" i="2"/>
  <c r="AB1089" i="2"/>
  <c r="AB1088" i="2"/>
  <c r="AB1087" i="2"/>
  <c r="AB1086" i="2"/>
  <c r="AB1085" i="2"/>
  <c r="AB1084" i="2"/>
  <c r="AB1083" i="2"/>
  <c r="AB1082" i="2"/>
  <c r="AB1081" i="2"/>
  <c r="AB1080" i="2"/>
  <c r="AB1079" i="2"/>
  <c r="AB1078" i="2"/>
  <c r="AB1077" i="2"/>
  <c r="AB1076" i="2"/>
  <c r="AB1075" i="2"/>
  <c r="AB1074" i="2"/>
  <c r="AB1073" i="2"/>
  <c r="AB1072" i="2"/>
  <c r="AB1071" i="2"/>
  <c r="AB1070" i="2"/>
  <c r="AB1069" i="2"/>
  <c r="AB1068" i="2"/>
  <c r="AB1067" i="2"/>
  <c r="AB1066" i="2"/>
  <c r="AB1065" i="2"/>
  <c r="AB1064" i="2"/>
  <c r="AB1063" i="2"/>
  <c r="AB1062" i="2"/>
  <c r="AB1061" i="2"/>
  <c r="AB1060" i="2"/>
  <c r="AB1059" i="2"/>
  <c r="AB1058" i="2"/>
  <c r="AB1057" i="2"/>
  <c r="AB1056" i="2"/>
  <c r="AB1055" i="2"/>
  <c r="AB1054" i="2"/>
  <c r="AB1053" i="2"/>
  <c r="AB1052" i="2"/>
  <c r="AB1051" i="2"/>
  <c r="AB1050" i="2"/>
  <c r="AB1049" i="2"/>
  <c r="AB1048" i="2"/>
  <c r="AB1047" i="2"/>
  <c r="AB1046" i="2"/>
  <c r="AB1045" i="2"/>
  <c r="AB1044" i="2"/>
  <c r="AB1043" i="2"/>
  <c r="AB1042" i="2"/>
  <c r="AB1041" i="2"/>
  <c r="AB1040" i="2"/>
  <c r="AB1039" i="2"/>
  <c r="AB1035" i="2"/>
  <c r="AB1031" i="2"/>
  <c r="AB1027" i="2"/>
  <c r="AB1023" i="2"/>
  <c r="AB1019" i="2"/>
  <c r="AB1015" i="2"/>
  <c r="AB1011" i="2"/>
  <c r="AB1007" i="2"/>
  <c r="AB1003" i="2"/>
  <c r="AB999" i="2"/>
  <c r="AB995" i="2"/>
  <c r="D994" i="2"/>
  <c r="V959" i="2"/>
  <c r="V958" i="2"/>
  <c r="V957" i="2"/>
  <c r="V956" i="2"/>
  <c r="V955" i="2"/>
  <c r="V954" i="2"/>
  <c r="V953" i="2"/>
  <c r="W951" i="2"/>
  <c r="X951" i="2" s="1"/>
  <c r="AF951" i="2"/>
  <c r="W947" i="2"/>
  <c r="X947" i="2" s="1"/>
  <c r="AF947" i="2"/>
  <c r="W943" i="2"/>
  <c r="X943" i="2" s="1"/>
  <c r="AF943" i="2"/>
  <c r="W939" i="2"/>
  <c r="X939" i="2" s="1"/>
  <c r="AF939" i="2"/>
  <c r="V935" i="2"/>
  <c r="AC931" i="2"/>
  <c r="AE931" i="2" s="1"/>
  <c r="V931" i="2"/>
  <c r="AC927" i="2"/>
  <c r="AE927" i="2" s="1"/>
  <c r="V927" i="2"/>
  <c r="AC923" i="2"/>
  <c r="AE923" i="2" s="1"/>
  <c r="V923" i="2"/>
  <c r="AC919" i="2"/>
  <c r="AE919" i="2" s="1"/>
  <c r="V919" i="2"/>
  <c r="AC915" i="2"/>
  <c r="AE915" i="2" s="1"/>
  <c r="V915" i="2"/>
  <c r="AF874" i="2"/>
  <c r="AB873" i="2"/>
  <c r="V873" i="2"/>
  <c r="AF870" i="2"/>
  <c r="AB869" i="2"/>
  <c r="V869" i="2"/>
  <c r="AF866" i="2"/>
  <c r="AB865" i="2"/>
  <c r="V865" i="2"/>
  <c r="AF862" i="2"/>
  <c r="AB861" i="2"/>
  <c r="V861" i="2"/>
  <c r="AF858" i="2"/>
  <c r="AB857" i="2"/>
  <c r="V857" i="2"/>
  <c r="AF854" i="2"/>
  <c r="AB853" i="2"/>
  <c r="V853" i="2"/>
  <c r="AF850" i="2"/>
  <c r="AB849" i="2"/>
  <c r="V849" i="2"/>
  <c r="AF846" i="2"/>
  <c r="V845" i="2"/>
  <c r="AG843" i="2"/>
  <c r="AG841" i="2"/>
  <c r="AG839" i="2"/>
  <c r="AG745" i="2"/>
  <c r="AG743" i="2"/>
  <c r="AG741" i="2"/>
  <c r="AG739" i="2"/>
  <c r="AG737" i="2"/>
  <c r="AG735" i="2"/>
  <c r="AG733" i="2"/>
  <c r="AG731" i="2"/>
  <c r="AG729" i="2"/>
  <c r="AG727" i="2"/>
  <c r="AG725" i="2"/>
  <c r="AG723" i="2"/>
  <c r="AG721" i="2"/>
  <c r="AG719" i="2"/>
  <c r="AG717" i="2"/>
  <c r="AG715" i="2"/>
  <c r="AG713" i="2"/>
  <c r="AG711" i="2"/>
  <c r="AG709" i="2"/>
  <c r="AG707" i="2"/>
  <c r="AG705" i="2"/>
  <c r="AG703" i="2"/>
  <c r="AG701" i="2"/>
  <c r="AG699" i="2"/>
  <c r="AG697" i="2"/>
  <c r="AG695" i="2"/>
  <c r="AG693" i="2"/>
  <c r="AG635" i="2"/>
  <c r="AG633" i="2"/>
  <c r="AG631" i="2"/>
  <c r="AG629" i="2"/>
  <c r="AG627" i="2"/>
  <c r="AG590" i="2"/>
  <c r="AG588" i="2"/>
  <c r="AG586" i="2"/>
  <c r="AG584" i="2"/>
  <c r="AG566" i="2"/>
  <c r="AG564" i="2"/>
  <c r="AG562" i="2"/>
  <c r="AG560" i="2"/>
  <c r="AG558" i="2"/>
  <c r="AG556" i="2"/>
  <c r="AG533" i="2"/>
  <c r="W530" i="2"/>
  <c r="X530" i="2" s="1"/>
  <c r="AF530" i="2"/>
  <c r="W526" i="2"/>
  <c r="X526" i="2" s="1"/>
  <c r="AF526" i="2"/>
  <c r="W522" i="2"/>
  <c r="X522" i="2" s="1"/>
  <c r="AF522" i="2"/>
  <c r="AC518" i="2"/>
  <c r="AE518" i="2" s="1"/>
  <c r="V518" i="2"/>
  <c r="AC514" i="2"/>
  <c r="AE514" i="2" s="1"/>
  <c r="AF514" i="2" s="1"/>
  <c r="AC510" i="2"/>
  <c r="AE510" i="2" s="1"/>
  <c r="AC506" i="2"/>
  <c r="AE506" i="2" s="1"/>
  <c r="AG506" i="2" s="1"/>
  <c r="AC482" i="2"/>
  <c r="AE482" i="2" s="1"/>
  <c r="AF482" i="2" s="1"/>
  <c r="AC467" i="2"/>
  <c r="AE467" i="2" s="1"/>
  <c r="AF467" i="2" s="1"/>
  <c r="AE465" i="2"/>
  <c r="AG465" i="2" s="1"/>
  <c r="W463" i="2"/>
  <c r="X463" i="2" s="1"/>
  <c r="AF463" i="2"/>
  <c r="AE461" i="2"/>
  <c r="AG461" i="2" s="1"/>
  <c r="W459" i="2"/>
  <c r="X459" i="2" s="1"/>
  <c r="AF459" i="2"/>
  <c r="AE457" i="2"/>
  <c r="AG457" i="2" s="1"/>
  <c r="AE455" i="2"/>
  <c r="AG455" i="2" s="1"/>
  <c r="AG453" i="2"/>
  <c r="W453" i="2"/>
  <c r="X453" i="2" s="1"/>
  <c r="AF453" i="2"/>
  <c r="AE451" i="2"/>
  <c r="AG451" i="2" s="1"/>
  <c r="AG449" i="2"/>
  <c r="W449" i="2"/>
  <c r="X449" i="2" s="1"/>
  <c r="AF449" i="2"/>
  <c r="AE447" i="2"/>
  <c r="AF447" i="2" s="1"/>
  <c r="AG445" i="2"/>
  <c r="W445" i="2"/>
  <c r="X445" i="2" s="1"/>
  <c r="AF445" i="2"/>
  <c r="AE443" i="2"/>
  <c r="AG443" i="2" s="1"/>
  <c r="AG441" i="2"/>
  <c r="W441" i="2"/>
  <c r="X441" i="2" s="1"/>
  <c r="AF441" i="2"/>
  <c r="AE439" i="2"/>
  <c r="AG439" i="2" s="1"/>
  <c r="AG437" i="2"/>
  <c r="W437" i="2"/>
  <c r="X437" i="2" s="1"/>
  <c r="AF437" i="2"/>
  <c r="AE435" i="2"/>
  <c r="AG435" i="2" s="1"/>
  <c r="AG433" i="2"/>
  <c r="W433" i="2"/>
  <c r="X433" i="2" s="1"/>
  <c r="AF433" i="2"/>
  <c r="AE431" i="2"/>
  <c r="AF431" i="2" s="1"/>
  <c r="AG429" i="2"/>
  <c r="W429" i="2"/>
  <c r="X429" i="2" s="1"/>
  <c r="AF429" i="2"/>
  <c r="AE427" i="2"/>
  <c r="AG427" i="2" s="1"/>
  <c r="AG425" i="2"/>
  <c r="W425" i="2"/>
  <c r="X425" i="2" s="1"/>
  <c r="AF425" i="2"/>
  <c r="AE423" i="2"/>
  <c r="AF423" i="2" s="1"/>
  <c r="AE419" i="2"/>
  <c r="AG419" i="2" s="1"/>
  <c r="AG417" i="2"/>
  <c r="W417" i="2"/>
  <c r="X417" i="2" s="1"/>
  <c r="AF417" i="2"/>
  <c r="AE415" i="2"/>
  <c r="AF415" i="2" s="1"/>
  <c r="AG413" i="2"/>
  <c r="W413" i="2"/>
  <c r="X413" i="2" s="1"/>
  <c r="AF413" i="2"/>
  <c r="AE411" i="2"/>
  <c r="AG409" i="2"/>
  <c r="W409" i="2"/>
  <c r="X409" i="2" s="1"/>
  <c r="AF409" i="2"/>
  <c r="AE407" i="2"/>
  <c r="AG407" i="2" s="1"/>
  <c r="AG401" i="2"/>
  <c r="W401" i="2"/>
  <c r="X401" i="2" s="1"/>
  <c r="AF401" i="2"/>
  <c r="AE399" i="2"/>
  <c r="AG399" i="2" s="1"/>
  <c r="W69" i="2"/>
  <c r="X69" i="2" s="1"/>
  <c r="AC1210" i="2"/>
  <c r="AE1210" i="2" s="1"/>
  <c r="AG1210" i="2" s="1"/>
  <c r="AC1206" i="2"/>
  <c r="AE1206" i="2" s="1"/>
  <c r="AG1206" i="2" s="1"/>
  <c r="AC1202" i="2"/>
  <c r="AE1202" i="2" s="1"/>
  <c r="AF1202" i="2" s="1"/>
  <c r="AC1198" i="2"/>
  <c r="AE1198" i="2" s="1"/>
  <c r="AF1198" i="2" s="1"/>
  <c r="AC1194" i="2"/>
  <c r="AE1194" i="2" s="1"/>
  <c r="AG1194" i="2" s="1"/>
  <c r="AC1190" i="2"/>
  <c r="AE1190" i="2" s="1"/>
  <c r="AG1190" i="2" s="1"/>
  <c r="AC1186" i="2"/>
  <c r="AE1186" i="2" s="1"/>
  <c r="AF1186" i="2" s="1"/>
  <c r="AC1182" i="2"/>
  <c r="AE1182" i="2" s="1"/>
  <c r="AF1182" i="2" s="1"/>
  <c r="AC1178" i="2"/>
  <c r="AE1178" i="2" s="1"/>
  <c r="AG1178" i="2" s="1"/>
  <c r="AC1174" i="2"/>
  <c r="AE1174" i="2" s="1"/>
  <c r="AG1174" i="2" s="1"/>
  <c r="AC1170" i="2"/>
  <c r="AE1170" i="2" s="1"/>
  <c r="AF1170" i="2" s="1"/>
  <c r="AC1166" i="2"/>
  <c r="AE1166" i="2" s="1"/>
  <c r="AF1166" i="2" s="1"/>
  <c r="D1166" i="2"/>
  <c r="AC1037" i="2"/>
  <c r="AE1037" i="2" s="1"/>
  <c r="AG1037" i="2" s="1"/>
  <c r="AC1033" i="2"/>
  <c r="AE1033" i="2" s="1"/>
  <c r="AF1033" i="2" s="1"/>
  <c r="AC1029" i="2"/>
  <c r="AE1029" i="2" s="1"/>
  <c r="AG1029" i="2" s="1"/>
  <c r="AC1025" i="2"/>
  <c r="AE1025" i="2" s="1"/>
  <c r="AF1025" i="2" s="1"/>
  <c r="AC1021" i="2"/>
  <c r="AE1021" i="2" s="1"/>
  <c r="AG1021" i="2" s="1"/>
  <c r="AC1017" i="2"/>
  <c r="AE1017" i="2" s="1"/>
  <c r="AF1017" i="2" s="1"/>
  <c r="AC1013" i="2"/>
  <c r="AE1013" i="2" s="1"/>
  <c r="AG1013" i="2" s="1"/>
  <c r="AC1009" i="2"/>
  <c r="AE1009" i="2" s="1"/>
  <c r="AF1009" i="2" s="1"/>
  <c r="AC1005" i="2"/>
  <c r="AE1005" i="2" s="1"/>
  <c r="AG1005" i="2" s="1"/>
  <c r="AC1001" i="2"/>
  <c r="AE1001" i="2" s="1"/>
  <c r="AF1001" i="2" s="1"/>
  <c r="AC997" i="2"/>
  <c r="AE997" i="2" s="1"/>
  <c r="AG997" i="2" s="1"/>
  <c r="AC993" i="2"/>
  <c r="AE993" i="2" s="1"/>
  <c r="AF993" i="2" s="1"/>
  <c r="AG951" i="2"/>
  <c r="AG947" i="2"/>
  <c r="AG943" i="2"/>
  <c r="AG939" i="2"/>
  <c r="AE706" i="2"/>
  <c r="AF706" i="2" s="1"/>
  <c r="AE704" i="2"/>
  <c r="AF704" i="2" s="1"/>
  <c r="AE702" i="2"/>
  <c r="AF702" i="2" s="1"/>
  <c r="AE700" i="2"/>
  <c r="AF700" i="2" s="1"/>
  <c r="AE698" i="2"/>
  <c r="AF698" i="2" s="1"/>
  <c r="AE696" i="2"/>
  <c r="AF696" i="2" s="1"/>
  <c r="AE694" i="2"/>
  <c r="AF694" i="2" s="1"/>
  <c r="AE692" i="2"/>
  <c r="AF692" i="2" s="1"/>
  <c r="AE634" i="2"/>
  <c r="AF634" i="2" s="1"/>
  <c r="AE632" i="2"/>
  <c r="AF632" i="2" s="1"/>
  <c r="AE630" i="2"/>
  <c r="AF630" i="2" s="1"/>
  <c r="AE628" i="2"/>
  <c r="AF628" i="2" s="1"/>
  <c r="AE626" i="2"/>
  <c r="AF626" i="2" s="1"/>
  <c r="AE589" i="2"/>
  <c r="AF589" i="2" s="1"/>
  <c r="AE587" i="2"/>
  <c r="AF587" i="2" s="1"/>
  <c r="AE585" i="2"/>
  <c r="AF585" i="2" s="1"/>
  <c r="AE567" i="2"/>
  <c r="AF567" i="2" s="1"/>
  <c r="AE565" i="2"/>
  <c r="AF565" i="2" s="1"/>
  <c r="AE563" i="2"/>
  <c r="AF563" i="2" s="1"/>
  <c r="AE561" i="2"/>
  <c r="AF561" i="2" s="1"/>
  <c r="AE559" i="2"/>
  <c r="AF559" i="2" s="1"/>
  <c r="AE557" i="2"/>
  <c r="AF557" i="2" s="1"/>
  <c r="AE534" i="2"/>
  <c r="AF534" i="2" s="1"/>
  <c r="AG530" i="2"/>
  <c r="AG526" i="2"/>
  <c r="AG522" i="2"/>
  <c r="AC513" i="2"/>
  <c r="AE513" i="2" s="1"/>
  <c r="AF513" i="2" s="1"/>
  <c r="AC509" i="2"/>
  <c r="AE509" i="2" s="1"/>
  <c r="W464" i="2"/>
  <c r="X464" i="2" s="1"/>
  <c r="AF464" i="2"/>
  <c r="W460" i="2"/>
  <c r="X460" i="2" s="1"/>
  <c r="AF460" i="2"/>
  <c r="W456" i="2"/>
  <c r="X456" i="2" s="1"/>
  <c r="AF456" i="2"/>
  <c r="AG452" i="2"/>
  <c r="W452" i="2"/>
  <c r="X452" i="2" s="1"/>
  <c r="AF452" i="2"/>
  <c r="AG448" i="2"/>
  <c r="W448" i="2"/>
  <c r="X448" i="2" s="1"/>
  <c r="AF448" i="2"/>
  <c r="AG444" i="2"/>
  <c r="W444" i="2"/>
  <c r="X444" i="2" s="1"/>
  <c r="AF444" i="2"/>
  <c r="AG440" i="2"/>
  <c r="W440" i="2"/>
  <c r="X440" i="2" s="1"/>
  <c r="AF440" i="2"/>
  <c r="AG436" i="2"/>
  <c r="W436" i="2"/>
  <c r="X436" i="2" s="1"/>
  <c r="AF436" i="2"/>
  <c r="AG432" i="2"/>
  <c r="W432" i="2"/>
  <c r="X432" i="2" s="1"/>
  <c r="AF432" i="2"/>
  <c r="AG428" i="2"/>
  <c r="W428" i="2"/>
  <c r="X428" i="2" s="1"/>
  <c r="AF428" i="2"/>
  <c r="AG424" i="2"/>
  <c r="W424" i="2"/>
  <c r="X424" i="2" s="1"/>
  <c r="AF424" i="2"/>
  <c r="AG420" i="2"/>
  <c r="W420" i="2"/>
  <c r="X420" i="2" s="1"/>
  <c r="AF420" i="2"/>
  <c r="AG416" i="2"/>
  <c r="W416" i="2"/>
  <c r="X416" i="2" s="1"/>
  <c r="AF416" i="2"/>
  <c r="AG412" i="2"/>
  <c r="W412" i="2"/>
  <c r="X412" i="2" s="1"/>
  <c r="AF412" i="2"/>
  <c r="AG408" i="2"/>
  <c r="W408" i="2"/>
  <c r="X408" i="2" s="1"/>
  <c r="AF408" i="2"/>
  <c r="AB397" i="2"/>
  <c r="AC397" i="2"/>
  <c r="AE397" i="2" s="1"/>
  <c r="AB395" i="2"/>
  <c r="AC395" i="2"/>
  <c r="AE395" i="2" s="1"/>
  <c r="AF395" i="2" s="1"/>
  <c r="AB393" i="2"/>
  <c r="AC393" i="2"/>
  <c r="AE393" i="2" s="1"/>
  <c r="AF393" i="2" s="1"/>
  <c r="AB385" i="2"/>
  <c r="AC385" i="2"/>
  <c r="AE385" i="2" s="1"/>
  <c r="AB383" i="2"/>
  <c r="AC383" i="2"/>
  <c r="AE383" i="2" s="1"/>
  <c r="AF383" i="2" s="1"/>
  <c r="AB377" i="2"/>
  <c r="AC377" i="2"/>
  <c r="AE377" i="2" s="1"/>
  <c r="AF377" i="2" s="1"/>
  <c r="AB375" i="2"/>
  <c r="AC375" i="2"/>
  <c r="AE375" i="2" s="1"/>
  <c r="AB373" i="2"/>
  <c r="AC373" i="2"/>
  <c r="AE373" i="2" s="1"/>
  <c r="AF373" i="2" s="1"/>
  <c r="AB358" i="2"/>
  <c r="AC358" i="2"/>
  <c r="AE358" i="2" s="1"/>
  <c r="AF358" i="2" s="1"/>
  <c r="AB356" i="2"/>
  <c r="AC356" i="2"/>
  <c r="AE356" i="2" s="1"/>
  <c r="AB346" i="2"/>
  <c r="AC346" i="2"/>
  <c r="AE346" i="2" s="1"/>
  <c r="AF346" i="2" s="1"/>
  <c r="AB339" i="2"/>
  <c r="AC339" i="2"/>
  <c r="AE339" i="2" s="1"/>
  <c r="AB329" i="2"/>
  <c r="AC329" i="2"/>
  <c r="AE329" i="2" s="1"/>
  <c r="AB321" i="2"/>
  <c r="AC321" i="2"/>
  <c r="AE321" i="2" s="1"/>
  <c r="AF321" i="2" s="1"/>
  <c r="AB319" i="2"/>
  <c r="AC319" i="2"/>
  <c r="AE319" i="2" s="1"/>
  <c r="AF319" i="2" s="1"/>
  <c r="AB317" i="2"/>
  <c r="AC317" i="2"/>
  <c r="AE317" i="2" s="1"/>
  <c r="AB297" i="2"/>
  <c r="AC297" i="2"/>
  <c r="AE297" i="2" s="1"/>
  <c r="AF297" i="2" s="1"/>
  <c r="AB294" i="2"/>
  <c r="AC294" i="2"/>
  <c r="AE294" i="2" s="1"/>
  <c r="AB276" i="2"/>
  <c r="AC276" i="2"/>
  <c r="AE276" i="2" s="1"/>
  <c r="AB274" i="2"/>
  <c r="AC274" i="2"/>
  <c r="AE274" i="2" s="1"/>
  <c r="AG274" i="2" s="1"/>
  <c r="AB264" i="2"/>
  <c r="AC264" i="2"/>
  <c r="AE264" i="2" s="1"/>
  <c r="AF264" i="2" s="1"/>
  <c r="AB250" i="2"/>
  <c r="AC250" i="2"/>
  <c r="AE250" i="2" s="1"/>
  <c r="AG250" i="2" s="1"/>
  <c r="AB230" i="2"/>
  <c r="AC230" i="2"/>
  <c r="AE230" i="2" s="1"/>
  <c r="AF230" i="2" s="1"/>
  <c r="AB228" i="2"/>
  <c r="AC228" i="2"/>
  <c r="AE228" i="2" s="1"/>
  <c r="AF228" i="2" s="1"/>
  <c r="AB220" i="2"/>
  <c r="AC220" i="2"/>
  <c r="AE220" i="2" s="1"/>
  <c r="AF220" i="2" s="1"/>
  <c r="AB218" i="2"/>
  <c r="AC218" i="2"/>
  <c r="AE218" i="2" s="1"/>
  <c r="AF218" i="2" s="1"/>
  <c r="AB211" i="2"/>
  <c r="AC211" i="2"/>
  <c r="AE211" i="2" s="1"/>
  <c r="AF211" i="2" s="1"/>
  <c r="AB209" i="2"/>
  <c r="AC209" i="2"/>
  <c r="AE209" i="2" s="1"/>
  <c r="AB199" i="2"/>
  <c r="AC199" i="2"/>
  <c r="AE199" i="2" s="1"/>
  <c r="AF199" i="2" s="1"/>
  <c r="AB193" i="2"/>
  <c r="AC193" i="2"/>
  <c r="AE193" i="2" s="1"/>
  <c r="AG193" i="2" s="1"/>
  <c r="AB161" i="2"/>
  <c r="AC161" i="2"/>
  <c r="AE161" i="2" s="1"/>
  <c r="W159" i="2"/>
  <c r="X159" i="2" s="1"/>
  <c r="W158" i="2"/>
  <c r="X158" i="2" s="1"/>
  <c r="W98" i="2"/>
  <c r="X98" i="2" s="1"/>
  <c r="AB1210" i="2"/>
  <c r="AB1206" i="2"/>
  <c r="AB1202" i="2"/>
  <c r="AB1198" i="2"/>
  <c r="AB1194" i="2"/>
  <c r="AB1190" i="2"/>
  <c r="AB1186" i="2"/>
  <c r="AB1182" i="2"/>
  <c r="AB1178" i="2"/>
  <c r="AB1174" i="2"/>
  <c r="AB1170" i="2"/>
  <c r="AB1166" i="2"/>
  <c r="AB1037" i="2"/>
  <c r="AB1033" i="2"/>
  <c r="AB1029" i="2"/>
  <c r="AB1025" i="2"/>
  <c r="AB1021" i="2"/>
  <c r="AB1017" i="2"/>
  <c r="AB1013" i="2"/>
  <c r="AB1009" i="2"/>
  <c r="AB1005" i="2"/>
  <c r="AB1001" i="2"/>
  <c r="AB997" i="2"/>
  <c r="AB993" i="2"/>
  <c r="AG952" i="2"/>
  <c r="AC949" i="2"/>
  <c r="AE949" i="2" s="1"/>
  <c r="AF949" i="2" s="1"/>
  <c r="AC945" i="2"/>
  <c r="AE945" i="2" s="1"/>
  <c r="AF945" i="2" s="1"/>
  <c r="AC941" i="2"/>
  <c r="AE941" i="2" s="1"/>
  <c r="AG941" i="2" s="1"/>
  <c r="AC937" i="2"/>
  <c r="AE937" i="2" s="1"/>
  <c r="AG937" i="2" s="1"/>
  <c r="AC933" i="2"/>
  <c r="AE933" i="2" s="1"/>
  <c r="AF933" i="2" s="1"/>
  <c r="AC929" i="2"/>
  <c r="AE929" i="2" s="1"/>
  <c r="AF929" i="2" s="1"/>
  <c r="AC925" i="2"/>
  <c r="AE925" i="2" s="1"/>
  <c r="AF925" i="2" s="1"/>
  <c r="AC921" i="2"/>
  <c r="AE921" i="2" s="1"/>
  <c r="AF921" i="2" s="1"/>
  <c r="AC917" i="2"/>
  <c r="AE917" i="2" s="1"/>
  <c r="AF917" i="2" s="1"/>
  <c r="AC913" i="2"/>
  <c r="AE913" i="2" s="1"/>
  <c r="AF913" i="2" s="1"/>
  <c r="AB875" i="2"/>
  <c r="W874" i="2"/>
  <c r="X874" i="2" s="1"/>
  <c r="AB871" i="2"/>
  <c r="W870" i="2"/>
  <c r="X870" i="2" s="1"/>
  <c r="AB867" i="2"/>
  <c r="W866" i="2"/>
  <c r="X866" i="2" s="1"/>
  <c r="AB863" i="2"/>
  <c r="W862" i="2"/>
  <c r="X862" i="2" s="1"/>
  <c r="AB859" i="2"/>
  <c r="W858" i="2"/>
  <c r="X858" i="2" s="1"/>
  <c r="AB855" i="2"/>
  <c r="W854" i="2"/>
  <c r="X854" i="2" s="1"/>
  <c r="AB851" i="2"/>
  <c r="W850" i="2"/>
  <c r="X850" i="2" s="1"/>
  <c r="AB847" i="2"/>
  <c r="W846" i="2"/>
  <c r="X846" i="2" s="1"/>
  <c r="AG844" i="2"/>
  <c r="AG842" i="2"/>
  <c r="AG840" i="2"/>
  <c r="AG838" i="2"/>
  <c r="AG744" i="2"/>
  <c r="AG742" i="2"/>
  <c r="AG740" i="2"/>
  <c r="AG738" i="2"/>
  <c r="AG736" i="2"/>
  <c r="AG734" i="2"/>
  <c r="AG732" i="2"/>
  <c r="AG730" i="2"/>
  <c r="AG728" i="2"/>
  <c r="AG726" i="2"/>
  <c r="AG724" i="2"/>
  <c r="AG722" i="2"/>
  <c r="AG720" i="2"/>
  <c r="AG718" i="2"/>
  <c r="AG716" i="2"/>
  <c r="AG714" i="2"/>
  <c r="AG712" i="2"/>
  <c r="AG710" i="2"/>
  <c r="AG708" i="2"/>
  <c r="AG700" i="2"/>
  <c r="AG698" i="2"/>
  <c r="AG634" i="2"/>
  <c r="AG628" i="2"/>
  <c r="AG585" i="2"/>
  <c r="AG567" i="2"/>
  <c r="AG559" i="2"/>
  <c r="AC532" i="2"/>
  <c r="AE532" i="2" s="1"/>
  <c r="AF532" i="2" s="1"/>
  <c r="AC528" i="2"/>
  <c r="AE528" i="2" s="1"/>
  <c r="AF528" i="2" s="1"/>
  <c r="AC524" i="2"/>
  <c r="AE524" i="2" s="1"/>
  <c r="AG524" i="2" s="1"/>
  <c r="AC520" i="2"/>
  <c r="AE520" i="2" s="1"/>
  <c r="AF520" i="2" s="1"/>
  <c r="AC516" i="2"/>
  <c r="AE516" i="2" s="1"/>
  <c r="AG516" i="2" s="1"/>
  <c r="AC512" i="2"/>
  <c r="AE512" i="2" s="1"/>
  <c r="AF512" i="2" s="1"/>
  <c r="AC508" i="2"/>
  <c r="AE508" i="2" s="1"/>
  <c r="AF508" i="2" s="1"/>
  <c r="AC484" i="2"/>
  <c r="AE484" i="2" s="1"/>
  <c r="V484" i="2"/>
  <c r="AC469" i="2"/>
  <c r="AE469" i="2" s="1"/>
  <c r="V469" i="2"/>
  <c r="W465" i="2"/>
  <c r="X465" i="2" s="1"/>
  <c r="W461" i="2"/>
  <c r="X461" i="2" s="1"/>
  <c r="AF461" i="2"/>
  <c r="W457" i="2"/>
  <c r="X457" i="2" s="1"/>
  <c r="W455" i="2"/>
  <c r="X455" i="2" s="1"/>
  <c r="W451" i="2"/>
  <c r="X451" i="2" s="1"/>
  <c r="AF451" i="2"/>
  <c r="AG447" i="2"/>
  <c r="W447" i="2"/>
  <c r="X447" i="2" s="1"/>
  <c r="W443" i="2"/>
  <c r="X443" i="2" s="1"/>
  <c r="W439" i="2"/>
  <c r="X439" i="2" s="1"/>
  <c r="W435" i="2"/>
  <c r="X435" i="2" s="1"/>
  <c r="AF435" i="2"/>
  <c r="W431" i="2"/>
  <c r="X431" i="2" s="1"/>
  <c r="W427" i="2"/>
  <c r="X427" i="2" s="1"/>
  <c r="W423" i="2"/>
  <c r="X423" i="2" s="1"/>
  <c r="W419" i="2"/>
  <c r="X419" i="2" s="1"/>
  <c r="W415" i="2"/>
  <c r="X415" i="2" s="1"/>
  <c r="AG411" i="2"/>
  <c r="W411" i="2"/>
  <c r="X411" i="2" s="1"/>
  <c r="AF411" i="2"/>
  <c r="W407" i="2"/>
  <c r="X407" i="2" s="1"/>
  <c r="W399" i="2"/>
  <c r="X399" i="2" s="1"/>
  <c r="AF399" i="2"/>
  <c r="AF67" i="2"/>
  <c r="AG67" i="2"/>
  <c r="W948" i="2"/>
  <c r="X948" i="2" s="1"/>
  <c r="AF948" i="2"/>
  <c r="W944" i="2"/>
  <c r="X944" i="2" s="1"/>
  <c r="AF944" i="2"/>
  <c r="W940" i="2"/>
  <c r="X940" i="2" s="1"/>
  <c r="AF940" i="2"/>
  <c r="W936" i="2"/>
  <c r="X936" i="2" s="1"/>
  <c r="AF936" i="2"/>
  <c r="W932" i="2"/>
  <c r="X932" i="2" s="1"/>
  <c r="AF932" i="2"/>
  <c r="W928" i="2"/>
  <c r="X928" i="2" s="1"/>
  <c r="AF928" i="2"/>
  <c r="W924" i="2"/>
  <c r="X924" i="2" s="1"/>
  <c r="AF924" i="2"/>
  <c r="W920" i="2"/>
  <c r="X920" i="2" s="1"/>
  <c r="AF920" i="2"/>
  <c r="W916" i="2"/>
  <c r="X916" i="2" s="1"/>
  <c r="AF916" i="2"/>
  <c r="W877" i="2"/>
  <c r="X877" i="2" s="1"/>
  <c r="AF877" i="2"/>
  <c r="W531" i="2"/>
  <c r="X531" i="2" s="1"/>
  <c r="AF531" i="2"/>
  <c r="W527" i="2"/>
  <c r="X527" i="2" s="1"/>
  <c r="AF527" i="2"/>
  <c r="W523" i="2"/>
  <c r="X523" i="2" s="1"/>
  <c r="AF523" i="2"/>
  <c r="W519" i="2"/>
  <c r="X519" i="2" s="1"/>
  <c r="AF519" i="2"/>
  <c r="W515" i="2"/>
  <c r="X515" i="2" s="1"/>
  <c r="AF515" i="2"/>
  <c r="W511" i="2"/>
  <c r="X511" i="2" s="1"/>
  <c r="AF511" i="2"/>
  <c r="W507" i="2"/>
  <c r="X507" i="2" s="1"/>
  <c r="AF507" i="2"/>
  <c r="W483" i="2"/>
  <c r="X483" i="2" s="1"/>
  <c r="AF483" i="2"/>
  <c r="W468" i="2"/>
  <c r="X468" i="2" s="1"/>
  <c r="AF468" i="2"/>
  <c r="W466" i="2"/>
  <c r="X466" i="2" s="1"/>
  <c r="AF466" i="2"/>
  <c r="W462" i="2"/>
  <c r="X462" i="2" s="1"/>
  <c r="AF462" i="2"/>
  <c r="W458" i="2"/>
  <c r="X458" i="2" s="1"/>
  <c r="AF458" i="2"/>
  <c r="AG454" i="2"/>
  <c r="W454" i="2"/>
  <c r="X454" i="2" s="1"/>
  <c r="AF454" i="2"/>
  <c r="AG450" i="2"/>
  <c r="W450" i="2"/>
  <c r="X450" i="2" s="1"/>
  <c r="AF450" i="2"/>
  <c r="AG446" i="2"/>
  <c r="W446" i="2"/>
  <c r="X446" i="2" s="1"/>
  <c r="AF446" i="2"/>
  <c r="AG442" i="2"/>
  <c r="W442" i="2"/>
  <c r="X442" i="2" s="1"/>
  <c r="AF442" i="2"/>
  <c r="AG438" i="2"/>
  <c r="W438" i="2"/>
  <c r="X438" i="2" s="1"/>
  <c r="AF438" i="2"/>
  <c r="AG434" i="2"/>
  <c r="W434" i="2"/>
  <c r="X434" i="2" s="1"/>
  <c r="AF434" i="2"/>
  <c r="AG430" i="2"/>
  <c r="W430" i="2"/>
  <c r="X430" i="2" s="1"/>
  <c r="AF430" i="2"/>
  <c r="AG426" i="2"/>
  <c r="W426" i="2"/>
  <c r="X426" i="2" s="1"/>
  <c r="AF426" i="2"/>
  <c r="AG422" i="2"/>
  <c r="W422" i="2"/>
  <c r="X422" i="2" s="1"/>
  <c r="AF422" i="2"/>
  <c r="AG418" i="2"/>
  <c r="W418" i="2"/>
  <c r="X418" i="2" s="1"/>
  <c r="AF418" i="2"/>
  <c r="AG414" i="2"/>
  <c r="W414" i="2"/>
  <c r="X414" i="2" s="1"/>
  <c r="AF414" i="2"/>
  <c r="AG410" i="2"/>
  <c r="W410" i="2"/>
  <c r="X410" i="2" s="1"/>
  <c r="AF410" i="2"/>
  <c r="AG406" i="2"/>
  <c r="W406" i="2"/>
  <c r="X406" i="2" s="1"/>
  <c r="AF406" i="2"/>
  <c r="AB398" i="2"/>
  <c r="AC398" i="2"/>
  <c r="AE398" i="2" s="1"/>
  <c r="AF398" i="2" s="1"/>
  <c r="W397" i="2"/>
  <c r="X397" i="2" s="1"/>
  <c r="AF397" i="2"/>
  <c r="AG397" i="2"/>
  <c r="AB396" i="2"/>
  <c r="AC396" i="2"/>
  <c r="AE396" i="2" s="1"/>
  <c r="AF396" i="2" s="1"/>
  <c r="W395" i="2"/>
  <c r="X395" i="2" s="1"/>
  <c r="AB394" i="2"/>
  <c r="AC394" i="2"/>
  <c r="AE394" i="2" s="1"/>
  <c r="AG394" i="2" s="1"/>
  <c r="W393" i="2"/>
  <c r="X393" i="2" s="1"/>
  <c r="AB386" i="2"/>
  <c r="AC386" i="2"/>
  <c r="AE386" i="2" s="1"/>
  <c r="AF386" i="2" s="1"/>
  <c r="W385" i="2"/>
  <c r="X385" i="2" s="1"/>
  <c r="AF385" i="2"/>
  <c r="AG385" i="2"/>
  <c r="AB384" i="2"/>
  <c r="AC384" i="2"/>
  <c r="AE384" i="2" s="1"/>
  <c r="AF384" i="2" s="1"/>
  <c r="W383" i="2"/>
  <c r="X383" i="2" s="1"/>
  <c r="AB382" i="2"/>
  <c r="AC382" i="2"/>
  <c r="AE382" i="2" s="1"/>
  <c r="AG382" i="2" s="1"/>
  <c r="W377" i="2"/>
  <c r="X377" i="2" s="1"/>
  <c r="AG377" i="2"/>
  <c r="AB376" i="2"/>
  <c r="AC376" i="2"/>
  <c r="AE376" i="2" s="1"/>
  <c r="AF376" i="2" s="1"/>
  <c r="W375" i="2"/>
  <c r="X375" i="2" s="1"/>
  <c r="AF375" i="2"/>
  <c r="AG375" i="2"/>
  <c r="AB374" i="2"/>
  <c r="AC374" i="2"/>
  <c r="AE374" i="2" s="1"/>
  <c r="AF374" i="2" s="1"/>
  <c r="W373" i="2"/>
  <c r="X373" i="2" s="1"/>
  <c r="AB359" i="2"/>
  <c r="AC359" i="2"/>
  <c r="AE359" i="2" s="1"/>
  <c r="AF359" i="2" s="1"/>
  <c r="W358" i="2"/>
  <c r="X358" i="2" s="1"/>
  <c r="AB357" i="2"/>
  <c r="AC357" i="2"/>
  <c r="AE357" i="2" s="1"/>
  <c r="AF357" i="2" s="1"/>
  <c r="W356" i="2"/>
  <c r="X356" i="2" s="1"/>
  <c r="AF356" i="2"/>
  <c r="AG356" i="2"/>
  <c r="AB347" i="2"/>
  <c r="AC347" i="2"/>
  <c r="AE347" i="2" s="1"/>
  <c r="AF347" i="2" s="1"/>
  <c r="W346" i="2"/>
  <c r="X346" i="2" s="1"/>
  <c r="AB340" i="2"/>
  <c r="AC340" i="2"/>
  <c r="AE340" i="2" s="1"/>
  <c r="AF340" i="2" s="1"/>
  <c r="W339" i="2"/>
  <c r="X339" i="2" s="1"/>
  <c r="AF339" i="2"/>
  <c r="AG339" i="2"/>
  <c r="AB330" i="2"/>
  <c r="AC330" i="2"/>
  <c r="AE330" i="2" s="1"/>
  <c r="AG330" i="2" s="1"/>
  <c r="W329" i="2"/>
  <c r="X329" i="2" s="1"/>
  <c r="AF329" i="2"/>
  <c r="AG329" i="2"/>
  <c r="AB322" i="2"/>
  <c r="AC322" i="2"/>
  <c r="AE322" i="2" s="1"/>
  <c r="AF322" i="2" s="1"/>
  <c r="W321" i="2"/>
  <c r="X321" i="2" s="1"/>
  <c r="AB320" i="2"/>
  <c r="AC320" i="2"/>
  <c r="AE320" i="2" s="1"/>
  <c r="AF320" i="2" s="1"/>
  <c r="W319" i="2"/>
  <c r="X319" i="2" s="1"/>
  <c r="AB318" i="2"/>
  <c r="AC318" i="2"/>
  <c r="AE318" i="2" s="1"/>
  <c r="AG318" i="2" s="1"/>
  <c r="W317" i="2"/>
  <c r="X317" i="2" s="1"/>
  <c r="AF317" i="2"/>
  <c r="AG317" i="2"/>
  <c r="AB316" i="2"/>
  <c r="AC316" i="2"/>
  <c r="AE316" i="2" s="1"/>
  <c r="AF316" i="2" s="1"/>
  <c r="W297" i="2"/>
  <c r="X297" i="2" s="1"/>
  <c r="AB295" i="2"/>
  <c r="AC295" i="2"/>
  <c r="AE295" i="2" s="1"/>
  <c r="AF295" i="2" s="1"/>
  <c r="W294" i="2"/>
  <c r="X294" i="2" s="1"/>
  <c r="AF294" i="2"/>
  <c r="AG294" i="2"/>
  <c r="AB293" i="2"/>
  <c r="AC293" i="2"/>
  <c r="AE293" i="2" s="1"/>
  <c r="AG293" i="2" s="1"/>
  <c r="W276" i="2"/>
  <c r="X276" i="2" s="1"/>
  <c r="AF276" i="2"/>
  <c r="AG276" i="2"/>
  <c r="AB275" i="2"/>
  <c r="AC275" i="2"/>
  <c r="AE275" i="2" s="1"/>
  <c r="AF275" i="2" s="1"/>
  <c r="W274" i="2"/>
  <c r="X274" i="2" s="1"/>
  <c r="AF274" i="2"/>
  <c r="AB265" i="2"/>
  <c r="AC265" i="2"/>
  <c r="AE265" i="2" s="1"/>
  <c r="AF265" i="2" s="1"/>
  <c r="W264" i="2"/>
  <c r="X264" i="2" s="1"/>
  <c r="AB251" i="2"/>
  <c r="AC251" i="2"/>
  <c r="AE251" i="2" s="1"/>
  <c r="AG251" i="2" s="1"/>
  <c r="W250" i="2"/>
  <c r="X250" i="2" s="1"/>
  <c r="AF250" i="2"/>
  <c r="AB231" i="2"/>
  <c r="AC231" i="2"/>
  <c r="AE231" i="2" s="1"/>
  <c r="AF231" i="2" s="1"/>
  <c r="W230" i="2"/>
  <c r="X230" i="2" s="1"/>
  <c r="AB229" i="2"/>
  <c r="AC229" i="2"/>
  <c r="AE229" i="2" s="1"/>
  <c r="AF229" i="2" s="1"/>
  <c r="W228" i="2"/>
  <c r="X228" i="2" s="1"/>
  <c r="AG228" i="2"/>
  <c r="AB227" i="2"/>
  <c r="AC227" i="2"/>
  <c r="AE227" i="2" s="1"/>
  <c r="AF227" i="2" s="1"/>
  <c r="W220" i="2"/>
  <c r="X220" i="2" s="1"/>
  <c r="AG220" i="2"/>
  <c r="AB219" i="2"/>
  <c r="AC219" i="2"/>
  <c r="AE219" i="2" s="1"/>
  <c r="AF219" i="2" s="1"/>
  <c r="W218" i="2"/>
  <c r="X218" i="2" s="1"/>
  <c r="AB217" i="2"/>
  <c r="AC217" i="2"/>
  <c r="AE217" i="2" s="1"/>
  <c r="AF217" i="2" s="1"/>
  <c r="W211" i="2"/>
  <c r="X211" i="2" s="1"/>
  <c r="AB210" i="2"/>
  <c r="AC210" i="2"/>
  <c r="AE210" i="2" s="1"/>
  <c r="AF210" i="2" s="1"/>
  <c r="W209" i="2"/>
  <c r="X209" i="2" s="1"/>
  <c r="AF209" i="2"/>
  <c r="AG209" i="2"/>
  <c r="AB200" i="2"/>
  <c r="AC200" i="2"/>
  <c r="AE200" i="2" s="1"/>
  <c r="AG200" i="2" s="1"/>
  <c r="W199" i="2"/>
  <c r="X199" i="2" s="1"/>
  <c r="AB194" i="2"/>
  <c r="AC194" i="2"/>
  <c r="AE194" i="2" s="1"/>
  <c r="AF194" i="2" s="1"/>
  <c r="W193" i="2"/>
  <c r="X193" i="2" s="1"/>
  <c r="AF193" i="2"/>
  <c r="AB192" i="2"/>
  <c r="AC192" i="2"/>
  <c r="AE192" i="2" s="1"/>
  <c r="AF192" i="2" s="1"/>
  <c r="W161" i="2"/>
  <c r="X161" i="2" s="1"/>
  <c r="AF161" i="2"/>
  <c r="AG161" i="2"/>
  <c r="AB160" i="2"/>
  <c r="AC160" i="2"/>
  <c r="AE160" i="2" s="1"/>
  <c r="AG160" i="2" s="1"/>
  <c r="AF71" i="2"/>
  <c r="AG71" i="2"/>
  <c r="W7" i="2"/>
  <c r="X7" i="2" s="1"/>
  <c r="AG6235" i="2"/>
  <c r="W6235" i="2"/>
  <c r="X6235" i="2" s="1"/>
  <c r="AF6235" i="2"/>
  <c r="AG3339" i="2"/>
  <c r="W3339" i="2"/>
  <c r="X3339" i="2" s="1"/>
  <c r="AF3339" i="2"/>
  <c r="AG3338" i="2"/>
  <c r="W3338" i="2"/>
  <c r="X3338" i="2" s="1"/>
  <c r="AF3338" i="2"/>
  <c r="AG3337" i="2"/>
  <c r="W3337" i="2"/>
  <c r="X3337" i="2" s="1"/>
  <c r="AF3337" i="2"/>
  <c r="AG6234" i="2"/>
  <c r="W6234" i="2"/>
  <c r="X6234" i="2" s="1"/>
  <c r="AF6234" i="2"/>
  <c r="AG6233" i="2"/>
  <c r="W6233" i="2"/>
  <c r="X6233" i="2" s="1"/>
  <c r="AF6233" i="2"/>
  <c r="AG6232" i="2"/>
  <c r="W6232" i="2"/>
  <c r="X6232" i="2" s="1"/>
  <c r="AF6232" i="2"/>
  <c r="AG6231" i="2"/>
  <c r="W6231" i="2"/>
  <c r="X6231" i="2" s="1"/>
  <c r="AF6231" i="2"/>
  <c r="AG6230" i="2"/>
  <c r="W6230" i="2"/>
  <c r="X6230" i="2" s="1"/>
  <c r="AF6230" i="2"/>
  <c r="AG6229" i="2"/>
  <c r="W6229" i="2"/>
  <c r="X6229" i="2" s="1"/>
  <c r="AF6229" i="2"/>
  <c r="AG6228" i="2"/>
  <c r="W6228" i="2"/>
  <c r="X6228" i="2" s="1"/>
  <c r="AF6228" i="2"/>
  <c r="AG6227" i="2"/>
  <c r="W6227" i="2"/>
  <c r="X6227" i="2" s="1"/>
  <c r="AF6227" i="2"/>
  <c r="AG6226" i="2"/>
  <c r="W6226" i="2"/>
  <c r="X6226" i="2" s="1"/>
  <c r="AF6226" i="2"/>
  <c r="AG6225" i="2"/>
  <c r="W6225" i="2"/>
  <c r="X6225" i="2" s="1"/>
  <c r="AF6225" i="2"/>
  <c r="AG6224" i="2"/>
  <c r="W6224" i="2"/>
  <c r="X6224" i="2" s="1"/>
  <c r="AF6224" i="2"/>
  <c r="AG6223" i="2"/>
  <c r="W6223" i="2"/>
  <c r="X6223" i="2" s="1"/>
  <c r="AF6223" i="2"/>
  <c r="AG6222" i="2"/>
  <c r="W6222" i="2"/>
  <c r="X6222" i="2" s="1"/>
  <c r="AF6222" i="2"/>
  <c r="AG6221" i="2"/>
  <c r="W6221" i="2"/>
  <c r="X6221" i="2" s="1"/>
  <c r="AF6221" i="2"/>
  <c r="AG6220" i="2"/>
  <c r="W6220" i="2"/>
  <c r="X6220" i="2" s="1"/>
  <c r="AF6220" i="2"/>
  <c r="AG6219" i="2"/>
  <c r="W6219" i="2"/>
  <c r="X6219" i="2" s="1"/>
  <c r="AF6219" i="2"/>
  <c r="AG6218" i="2"/>
  <c r="W6218" i="2"/>
  <c r="X6218" i="2" s="1"/>
  <c r="AF6218" i="2"/>
  <c r="AG6217" i="2"/>
  <c r="W6217" i="2"/>
  <c r="X6217" i="2" s="1"/>
  <c r="AF6217" i="2"/>
  <c r="AG6216" i="2"/>
  <c r="W6216" i="2"/>
  <c r="X6216" i="2" s="1"/>
  <c r="AF6216" i="2"/>
  <c r="AG6215" i="2"/>
  <c r="W6215" i="2"/>
  <c r="X6215" i="2" s="1"/>
  <c r="AF6215" i="2"/>
  <c r="AG6214" i="2"/>
  <c r="W6214" i="2"/>
  <c r="X6214" i="2" s="1"/>
  <c r="AF6214" i="2"/>
  <c r="AG6213" i="2"/>
  <c r="W6213" i="2"/>
  <c r="X6213" i="2" s="1"/>
  <c r="AF6213" i="2"/>
  <c r="AG6212" i="2"/>
  <c r="W6212" i="2"/>
  <c r="X6212" i="2" s="1"/>
  <c r="AF6212" i="2"/>
  <c r="AG6211" i="2"/>
  <c r="W6211" i="2"/>
  <c r="X6211" i="2" s="1"/>
  <c r="AF6211" i="2"/>
  <c r="AG6210" i="2"/>
  <c r="W6210" i="2"/>
  <c r="X6210" i="2" s="1"/>
  <c r="AF6210" i="2"/>
  <c r="AG6209" i="2"/>
  <c r="W6209" i="2"/>
  <c r="X6209" i="2" s="1"/>
  <c r="AF6209" i="2"/>
  <c r="AG6208" i="2"/>
  <c r="W6208" i="2"/>
  <c r="X6208" i="2" s="1"/>
  <c r="AF6208" i="2"/>
  <c r="AG6207" i="2"/>
  <c r="W6207" i="2"/>
  <c r="X6207" i="2" s="1"/>
  <c r="AF6207" i="2"/>
  <c r="AG6206" i="2"/>
  <c r="W6206" i="2"/>
  <c r="X6206" i="2" s="1"/>
  <c r="AF6206" i="2"/>
  <c r="AG6205" i="2"/>
  <c r="W6205" i="2"/>
  <c r="X6205" i="2" s="1"/>
  <c r="AF6205" i="2"/>
  <c r="AG6204" i="2"/>
  <c r="W6204" i="2"/>
  <c r="X6204" i="2" s="1"/>
  <c r="AF6204" i="2"/>
  <c r="AG6203" i="2"/>
  <c r="W6203" i="2"/>
  <c r="X6203" i="2" s="1"/>
  <c r="AF6203" i="2"/>
  <c r="AG6202" i="2"/>
  <c r="W6202" i="2"/>
  <c r="X6202" i="2" s="1"/>
  <c r="AF6202" i="2"/>
  <c r="AG6201" i="2"/>
  <c r="W6201" i="2"/>
  <c r="X6201" i="2" s="1"/>
  <c r="AF6201" i="2"/>
  <c r="AG6200" i="2"/>
  <c r="W6200" i="2"/>
  <c r="X6200" i="2" s="1"/>
  <c r="AF6200" i="2"/>
  <c r="AG6199" i="2"/>
  <c r="W6199" i="2"/>
  <c r="X6199" i="2" s="1"/>
  <c r="AF6199" i="2"/>
  <c r="AG6198" i="2"/>
  <c r="W6198" i="2"/>
  <c r="X6198" i="2" s="1"/>
  <c r="AF6198" i="2"/>
  <c r="AG6197" i="2"/>
  <c r="W6197" i="2"/>
  <c r="X6197" i="2" s="1"/>
  <c r="AF6197" i="2"/>
  <c r="AG6196" i="2"/>
  <c r="W6196" i="2"/>
  <c r="X6196" i="2" s="1"/>
  <c r="AF6196" i="2"/>
  <c r="AG6195" i="2"/>
  <c r="W6195" i="2"/>
  <c r="X6195" i="2" s="1"/>
  <c r="AF6195" i="2"/>
  <c r="AG6194" i="2"/>
  <c r="W6194" i="2"/>
  <c r="X6194" i="2" s="1"/>
  <c r="AF6194" i="2"/>
  <c r="AG6193" i="2"/>
  <c r="W6193" i="2"/>
  <c r="X6193" i="2" s="1"/>
  <c r="AF6193" i="2"/>
  <c r="AG6192" i="2"/>
  <c r="W6192" i="2"/>
  <c r="X6192" i="2" s="1"/>
  <c r="AF6192" i="2"/>
  <c r="AG6191" i="2"/>
  <c r="W6191" i="2"/>
  <c r="X6191" i="2" s="1"/>
  <c r="AF6191" i="2"/>
  <c r="AG6190" i="2"/>
  <c r="W6190" i="2"/>
  <c r="X6190" i="2" s="1"/>
  <c r="AF6190" i="2"/>
  <c r="AG6189" i="2"/>
  <c r="W6189" i="2"/>
  <c r="X6189" i="2" s="1"/>
  <c r="AF6189" i="2"/>
  <c r="AG6188" i="2"/>
  <c r="W6188" i="2"/>
  <c r="X6188" i="2" s="1"/>
  <c r="AF6188" i="2"/>
  <c r="AC159" i="2"/>
  <c r="AE159" i="2" s="1"/>
  <c r="AF159" i="2" s="1"/>
  <c r="AC158" i="2"/>
  <c r="AE158" i="2" s="1"/>
  <c r="AF158" i="2" s="1"/>
  <c r="AC98" i="2"/>
  <c r="AE98" i="2" s="1"/>
  <c r="AG98" i="2" s="1"/>
  <c r="AB97" i="2"/>
  <c r="V97" i="2"/>
  <c r="AC69" i="2"/>
  <c r="AE69" i="2" s="1"/>
  <c r="AF69" i="2" s="1"/>
  <c r="AB68" i="2"/>
  <c r="V68" i="2"/>
  <c r="AC7" i="2"/>
  <c r="AE7" i="2" s="1"/>
  <c r="AF7" i="2" s="1"/>
  <c r="AB6" i="2"/>
  <c r="V6" i="2"/>
  <c r="AB4" i="2"/>
  <c r="V4" i="2"/>
  <c r="AB3" i="2"/>
  <c r="V3" i="2"/>
  <c r="AB2" i="2"/>
  <c r="V2" i="2"/>
  <c r="AB6235" i="2"/>
  <c r="AB3339" i="2"/>
  <c r="AB3338" i="2"/>
  <c r="AB3337" i="2"/>
  <c r="AB6234" i="2"/>
  <c r="AB6233" i="2"/>
  <c r="AB6232" i="2"/>
  <c r="AB6231" i="2"/>
  <c r="AB6230" i="2"/>
  <c r="AB6229" i="2"/>
  <c r="AB6228" i="2"/>
  <c r="AB6227" i="2"/>
  <c r="AB6226" i="2"/>
  <c r="AB6225" i="2"/>
  <c r="AB6224" i="2"/>
  <c r="AB6223" i="2"/>
  <c r="AB6222" i="2"/>
  <c r="AB6221" i="2"/>
  <c r="AB6220" i="2"/>
  <c r="AB6219" i="2"/>
  <c r="AB6218" i="2"/>
  <c r="AB6217" i="2"/>
  <c r="AB6216" i="2"/>
  <c r="AB6215" i="2"/>
  <c r="AB6214" i="2"/>
  <c r="AB6213" i="2"/>
  <c r="AB6212" i="2"/>
  <c r="AB6211" i="2"/>
  <c r="AB6210" i="2"/>
  <c r="AB6209" i="2"/>
  <c r="AB6208" i="2"/>
  <c r="AB6207" i="2"/>
  <c r="AB6206" i="2"/>
  <c r="AB6205" i="2"/>
  <c r="AB6204" i="2"/>
  <c r="AB6203" i="2"/>
  <c r="AB6202" i="2"/>
  <c r="AB6201" i="2"/>
  <c r="AB6200" i="2"/>
  <c r="AB6199" i="2"/>
  <c r="AB6198" i="2"/>
  <c r="AB6197" i="2"/>
  <c r="AB6196" i="2"/>
  <c r="AB6195" i="2"/>
  <c r="AB6194" i="2"/>
  <c r="AB6193" i="2"/>
  <c r="AB6192" i="2"/>
  <c r="AB6191" i="2"/>
  <c r="AB6190" i="2"/>
  <c r="AB6189" i="2"/>
  <c r="AB6188" i="2"/>
  <c r="AB6187" i="2"/>
  <c r="AB6186" i="2"/>
  <c r="AB6185" i="2"/>
  <c r="AB6184" i="2"/>
  <c r="AB6183" i="2"/>
  <c r="AB6182" i="2"/>
  <c r="AB6181" i="2"/>
  <c r="AB6180" i="2"/>
  <c r="AB6179" i="2"/>
  <c r="AB6178" i="2"/>
  <c r="AB6177" i="2"/>
  <c r="AB6176" i="2"/>
  <c r="AB6175" i="2"/>
  <c r="AB6174" i="2"/>
  <c r="AB6173" i="2"/>
  <c r="AB6172" i="2"/>
  <c r="AB6171" i="2"/>
  <c r="AB6170" i="2"/>
  <c r="AB6169" i="2"/>
  <c r="AB6168" i="2"/>
  <c r="AB6167" i="2"/>
  <c r="AB6166" i="2"/>
  <c r="AB6165" i="2"/>
  <c r="AB6164" i="2"/>
  <c r="AB6163" i="2"/>
  <c r="AB6162" i="2"/>
  <c r="AB6161" i="2"/>
  <c r="AB6160" i="2"/>
  <c r="AB6159" i="2"/>
  <c r="AB6158" i="2"/>
  <c r="AB6157" i="2"/>
  <c r="AB6156" i="2"/>
  <c r="AB6155" i="2"/>
  <c r="AB6154" i="2"/>
  <c r="AB6153" i="2"/>
  <c r="AB6152" i="2"/>
  <c r="AB6151" i="2"/>
  <c r="AB6150" i="2"/>
  <c r="AB6149" i="2"/>
  <c r="AB6148" i="2"/>
  <c r="AB6147" i="2"/>
  <c r="AB6146" i="2"/>
  <c r="AB6145" i="2"/>
  <c r="AB6144" i="2"/>
  <c r="AB6143" i="2"/>
  <c r="AB6142" i="2"/>
  <c r="AB6141" i="2"/>
  <c r="AB6140" i="2"/>
  <c r="AB6139" i="2"/>
  <c r="AB6138" i="2"/>
  <c r="AB6137" i="2"/>
  <c r="AB6136" i="2"/>
  <c r="AB6135" i="2"/>
  <c r="AF6134" i="2"/>
  <c r="AG6132" i="2"/>
  <c r="AG6130" i="2"/>
  <c r="AG6128" i="2"/>
  <c r="AG6126" i="2"/>
  <c r="AG6124" i="2"/>
  <c r="AG6122" i="2"/>
  <c r="AG6120" i="2"/>
  <c r="AG6118" i="2"/>
  <c r="AG6114" i="2"/>
  <c r="AG6112" i="2"/>
  <c r="AG6110" i="2"/>
  <c r="AG6108" i="2"/>
  <c r="AG6106" i="2"/>
  <c r="AG6104" i="2"/>
  <c r="AG6102" i="2"/>
  <c r="AG6100" i="2"/>
  <c r="AG6098" i="2"/>
  <c r="AG6096" i="2"/>
  <c r="AG6094" i="2"/>
  <c r="AG6092" i="2"/>
  <c r="AG6090" i="2"/>
  <c r="AG6088" i="2"/>
  <c r="AG6086" i="2"/>
  <c r="AG6084" i="2"/>
  <c r="AG6082" i="2"/>
  <c r="AG6080" i="2"/>
  <c r="AG5787" i="2"/>
  <c r="AG5785" i="2"/>
  <c r="AG5783" i="2"/>
  <c r="AG5781" i="2"/>
  <c r="AG5779" i="2"/>
  <c r="AG5777" i="2"/>
  <c r="AG5775" i="2"/>
  <c r="AG5773" i="2"/>
  <c r="W5772" i="2"/>
  <c r="X5772" i="2" s="1"/>
  <c r="AG5772" i="2"/>
  <c r="W5770" i="2"/>
  <c r="X5770" i="2" s="1"/>
  <c r="AF5770" i="2"/>
  <c r="AG5770" i="2"/>
  <c r="W5768" i="2"/>
  <c r="X5768" i="2" s="1"/>
  <c r="AF5768" i="2"/>
  <c r="AG5768" i="2"/>
  <c r="W5766" i="2"/>
  <c r="X5766" i="2" s="1"/>
  <c r="AF5766" i="2"/>
  <c r="AG5766" i="2"/>
  <c r="W5764" i="2"/>
  <c r="X5764" i="2" s="1"/>
  <c r="AF5764" i="2"/>
  <c r="AG5764" i="2"/>
  <c r="W5762" i="2"/>
  <c r="X5762" i="2" s="1"/>
  <c r="AF5762" i="2"/>
  <c r="AG5762" i="2"/>
  <c r="W5760" i="2"/>
  <c r="X5760" i="2" s="1"/>
  <c r="AF5760" i="2"/>
  <c r="AG5760" i="2"/>
  <c r="W5758" i="2"/>
  <c r="X5758" i="2" s="1"/>
  <c r="AF5758" i="2"/>
  <c r="AG5758" i="2"/>
  <c r="W5756" i="2"/>
  <c r="X5756" i="2" s="1"/>
  <c r="AF5756" i="2"/>
  <c r="AG5756" i="2"/>
  <c r="W5754" i="2"/>
  <c r="X5754" i="2" s="1"/>
  <c r="AF5754" i="2"/>
  <c r="AG5754" i="2"/>
  <c r="W5752" i="2"/>
  <c r="X5752" i="2" s="1"/>
  <c r="AF5752" i="2"/>
  <c r="AG5752" i="2"/>
  <c r="W5750" i="2"/>
  <c r="X5750" i="2" s="1"/>
  <c r="AF5750" i="2"/>
  <c r="AG5750" i="2"/>
  <c r="W5748" i="2"/>
  <c r="X5748" i="2" s="1"/>
  <c r="AF5748" i="2"/>
  <c r="AG5748" i="2"/>
  <c r="W5746" i="2"/>
  <c r="X5746" i="2" s="1"/>
  <c r="AF5746" i="2"/>
  <c r="AG5746" i="2"/>
  <c r="W5744" i="2"/>
  <c r="X5744" i="2" s="1"/>
  <c r="AF5744" i="2"/>
  <c r="AG5744" i="2"/>
  <c r="W5742" i="2"/>
  <c r="X5742" i="2" s="1"/>
  <c r="AF5742" i="2"/>
  <c r="AG5742" i="2"/>
  <c r="W5740" i="2"/>
  <c r="X5740" i="2" s="1"/>
  <c r="AF5740" i="2"/>
  <c r="AG5740" i="2"/>
  <c r="W5738" i="2"/>
  <c r="X5738" i="2" s="1"/>
  <c r="AF5738" i="2"/>
  <c r="AG5738" i="2"/>
  <c r="W5736" i="2"/>
  <c r="X5736" i="2" s="1"/>
  <c r="AF5736" i="2"/>
  <c r="AG5736" i="2"/>
  <c r="W5734" i="2"/>
  <c r="X5734" i="2" s="1"/>
  <c r="AF5734" i="2"/>
  <c r="AG5734" i="2"/>
  <c r="W5732" i="2"/>
  <c r="X5732" i="2" s="1"/>
  <c r="AF5732" i="2"/>
  <c r="AG5732" i="2"/>
  <c r="W5730" i="2"/>
  <c r="X5730" i="2" s="1"/>
  <c r="AF5730" i="2"/>
  <c r="AG5730" i="2"/>
  <c r="W5728" i="2"/>
  <c r="X5728" i="2" s="1"/>
  <c r="AF5728" i="2"/>
  <c r="AG5728" i="2"/>
  <c r="W5726" i="2"/>
  <c r="X5726" i="2" s="1"/>
  <c r="AF5726" i="2"/>
  <c r="AG5726" i="2"/>
  <c r="W5724" i="2"/>
  <c r="X5724" i="2" s="1"/>
  <c r="AF5724" i="2"/>
  <c r="AG5724" i="2"/>
  <c r="W5722" i="2"/>
  <c r="X5722" i="2" s="1"/>
  <c r="AF5722" i="2"/>
  <c r="AG5722" i="2"/>
  <c r="W5720" i="2"/>
  <c r="X5720" i="2" s="1"/>
  <c r="AF5720" i="2"/>
  <c r="AG5720" i="2"/>
  <c r="W5718" i="2"/>
  <c r="X5718" i="2" s="1"/>
  <c r="AF5718" i="2"/>
  <c r="AG5718" i="2"/>
  <c r="W5716" i="2"/>
  <c r="X5716" i="2" s="1"/>
  <c r="AF5716" i="2"/>
  <c r="AG5716" i="2"/>
  <c r="W5714" i="2"/>
  <c r="X5714" i="2" s="1"/>
  <c r="AF5714" i="2"/>
  <c r="AG5714" i="2"/>
  <c r="W5712" i="2"/>
  <c r="X5712" i="2" s="1"/>
  <c r="AF5712" i="2"/>
  <c r="AG5712" i="2"/>
  <c r="W5710" i="2"/>
  <c r="X5710" i="2" s="1"/>
  <c r="AF5710" i="2"/>
  <c r="AG5710" i="2"/>
  <c r="W5708" i="2"/>
  <c r="X5708" i="2" s="1"/>
  <c r="AF5708" i="2"/>
  <c r="AG5708" i="2"/>
  <c r="W5706" i="2"/>
  <c r="X5706" i="2" s="1"/>
  <c r="AF5706" i="2"/>
  <c r="AG5706" i="2"/>
  <c r="W5704" i="2"/>
  <c r="X5704" i="2" s="1"/>
  <c r="AF5704" i="2"/>
  <c r="AG5704" i="2"/>
  <c r="W5702" i="2"/>
  <c r="X5702" i="2" s="1"/>
  <c r="AF5702" i="2"/>
  <c r="AG5702" i="2"/>
  <c r="W5700" i="2"/>
  <c r="X5700" i="2" s="1"/>
  <c r="AF5700" i="2"/>
  <c r="AG5700" i="2"/>
  <c r="W5698" i="2"/>
  <c r="X5698" i="2" s="1"/>
  <c r="AF5698" i="2"/>
  <c r="AG5698" i="2"/>
  <c r="W5696" i="2"/>
  <c r="X5696" i="2" s="1"/>
  <c r="AF5696" i="2"/>
  <c r="AG5696" i="2"/>
  <c r="W5694" i="2"/>
  <c r="X5694" i="2" s="1"/>
  <c r="AF5694" i="2"/>
  <c r="AG5694" i="2"/>
  <c r="W5692" i="2"/>
  <c r="X5692" i="2" s="1"/>
  <c r="AF5692" i="2"/>
  <c r="AG5692" i="2"/>
  <c r="W5690" i="2"/>
  <c r="X5690" i="2" s="1"/>
  <c r="AF5690" i="2"/>
  <c r="AG5690" i="2"/>
  <c r="W5688" i="2"/>
  <c r="X5688" i="2" s="1"/>
  <c r="AF5688" i="2"/>
  <c r="AG5688" i="2"/>
  <c r="W5686" i="2"/>
  <c r="X5686" i="2" s="1"/>
  <c r="AF5686" i="2"/>
  <c r="AG5686" i="2"/>
  <c r="W5684" i="2"/>
  <c r="X5684" i="2" s="1"/>
  <c r="AF5684" i="2"/>
  <c r="AG5684" i="2"/>
  <c r="W5682" i="2"/>
  <c r="X5682" i="2" s="1"/>
  <c r="AF5682" i="2"/>
  <c r="AG5682" i="2"/>
  <c r="W5680" i="2"/>
  <c r="X5680" i="2" s="1"/>
  <c r="AF5680" i="2"/>
  <c r="AG5680" i="2"/>
  <c r="W5678" i="2"/>
  <c r="X5678" i="2" s="1"/>
  <c r="AF5678" i="2"/>
  <c r="AG5678" i="2"/>
  <c r="W5676" i="2"/>
  <c r="X5676" i="2" s="1"/>
  <c r="W5674" i="2"/>
  <c r="X5674" i="2" s="1"/>
  <c r="AF5674" i="2"/>
  <c r="AG5674" i="2"/>
  <c r="W5672" i="2"/>
  <c r="X5672" i="2" s="1"/>
  <c r="AF5672" i="2"/>
  <c r="AG5672" i="2"/>
  <c r="W5670" i="2"/>
  <c r="X5670" i="2" s="1"/>
  <c r="AF5670" i="2"/>
  <c r="AG5670" i="2"/>
  <c r="W5668" i="2"/>
  <c r="X5668" i="2" s="1"/>
  <c r="AF5668" i="2"/>
  <c r="AG5668" i="2"/>
  <c r="W5666" i="2"/>
  <c r="X5666" i="2" s="1"/>
  <c r="AF5666" i="2"/>
  <c r="AG5666" i="2"/>
  <c r="W5664" i="2"/>
  <c r="X5664" i="2" s="1"/>
  <c r="AF5664" i="2"/>
  <c r="AG5664" i="2"/>
  <c r="W5662" i="2"/>
  <c r="X5662" i="2" s="1"/>
  <c r="AF5662" i="2"/>
  <c r="AG5662" i="2"/>
  <c r="W5660" i="2"/>
  <c r="X5660" i="2" s="1"/>
  <c r="AF5660" i="2"/>
  <c r="AG5660" i="2"/>
  <c r="W5658" i="2"/>
  <c r="X5658" i="2" s="1"/>
  <c r="AF5658" i="2"/>
  <c r="AG5658" i="2"/>
  <c r="W5656" i="2"/>
  <c r="X5656" i="2" s="1"/>
  <c r="AF5656" i="2"/>
  <c r="AG5656" i="2"/>
  <c r="W5654" i="2"/>
  <c r="X5654" i="2" s="1"/>
  <c r="AF5654" i="2"/>
  <c r="AG5654" i="2"/>
  <c r="W5652" i="2"/>
  <c r="X5652" i="2" s="1"/>
  <c r="AF5652" i="2"/>
  <c r="AG5652" i="2"/>
  <c r="W5650" i="2"/>
  <c r="X5650" i="2" s="1"/>
  <c r="AF5650" i="2"/>
  <c r="AG5650" i="2"/>
  <c r="W5648" i="2"/>
  <c r="X5648" i="2" s="1"/>
  <c r="AF5648" i="2"/>
  <c r="AG5648" i="2"/>
  <c r="W5646" i="2"/>
  <c r="X5646" i="2" s="1"/>
  <c r="AF5646" i="2"/>
  <c r="AG5646" i="2"/>
  <c r="W5644" i="2"/>
  <c r="X5644" i="2" s="1"/>
  <c r="AF5644" i="2"/>
  <c r="AG5644" i="2"/>
  <c r="W5642" i="2"/>
  <c r="X5642" i="2" s="1"/>
  <c r="AF5642" i="2"/>
  <c r="AG5642" i="2"/>
  <c r="W5640" i="2"/>
  <c r="X5640" i="2" s="1"/>
  <c r="AF5640" i="2"/>
  <c r="AG5640" i="2"/>
  <c r="W5638" i="2"/>
  <c r="X5638" i="2" s="1"/>
  <c r="AF5638" i="2"/>
  <c r="AG5638" i="2"/>
  <c r="W5636" i="2"/>
  <c r="X5636" i="2" s="1"/>
  <c r="AF5636" i="2"/>
  <c r="AG5636" i="2"/>
  <c r="W5634" i="2"/>
  <c r="X5634" i="2" s="1"/>
  <c r="AF5634" i="2"/>
  <c r="AG5634" i="2"/>
  <c r="W5632" i="2"/>
  <c r="X5632" i="2" s="1"/>
  <c r="AF5632" i="2"/>
  <c r="AG5632" i="2"/>
  <c r="W5630" i="2"/>
  <c r="X5630" i="2" s="1"/>
  <c r="AF5630" i="2"/>
  <c r="AG5630" i="2"/>
  <c r="W5628" i="2"/>
  <c r="X5628" i="2" s="1"/>
  <c r="AF5628" i="2"/>
  <c r="AG5628" i="2"/>
  <c r="W5626" i="2"/>
  <c r="X5626" i="2" s="1"/>
  <c r="AF5626" i="2"/>
  <c r="AG5626" i="2"/>
  <c r="W5624" i="2"/>
  <c r="X5624" i="2" s="1"/>
  <c r="AF5624" i="2"/>
  <c r="AG5624" i="2"/>
  <c r="W5622" i="2"/>
  <c r="X5622" i="2" s="1"/>
  <c r="AF5622" i="2"/>
  <c r="AG5622" i="2"/>
  <c r="W5620" i="2"/>
  <c r="X5620" i="2" s="1"/>
  <c r="AF5620" i="2"/>
  <c r="AG5620" i="2"/>
  <c r="W5618" i="2"/>
  <c r="X5618" i="2" s="1"/>
  <c r="AF5618" i="2"/>
  <c r="AG5618" i="2"/>
  <c r="W5616" i="2"/>
  <c r="X5616" i="2" s="1"/>
  <c r="AF5616" i="2"/>
  <c r="AG5616" i="2"/>
  <c r="W5614" i="2"/>
  <c r="X5614" i="2" s="1"/>
  <c r="AF5614" i="2"/>
  <c r="AG5614" i="2"/>
  <c r="W5612" i="2"/>
  <c r="X5612" i="2" s="1"/>
  <c r="AF5612" i="2"/>
  <c r="AG5612" i="2"/>
  <c r="W5610" i="2"/>
  <c r="X5610" i="2" s="1"/>
  <c r="AF5610" i="2"/>
  <c r="AG5610" i="2"/>
  <c r="W5608" i="2"/>
  <c r="X5608" i="2" s="1"/>
  <c r="AF5608" i="2"/>
  <c r="AG5608" i="2"/>
  <c r="W5606" i="2"/>
  <c r="X5606" i="2" s="1"/>
  <c r="AF5606" i="2"/>
  <c r="AG5606" i="2"/>
  <c r="W5604" i="2"/>
  <c r="X5604" i="2" s="1"/>
  <c r="AF5604" i="2"/>
  <c r="AG5604" i="2"/>
  <c r="W5602" i="2"/>
  <c r="X5602" i="2" s="1"/>
  <c r="AF5602" i="2"/>
  <c r="AG5602" i="2"/>
  <c r="W5600" i="2"/>
  <c r="X5600" i="2" s="1"/>
  <c r="AF5600" i="2"/>
  <c r="AG5600" i="2"/>
  <c r="W5598" i="2"/>
  <c r="X5598" i="2" s="1"/>
  <c r="AF5598" i="2"/>
  <c r="AG5598" i="2"/>
  <c r="W5596" i="2"/>
  <c r="X5596" i="2" s="1"/>
  <c r="AF5596" i="2"/>
  <c r="AG5596" i="2"/>
  <c r="W5594" i="2"/>
  <c r="X5594" i="2" s="1"/>
  <c r="AF5594" i="2"/>
  <c r="AG5594" i="2"/>
  <c r="W5592" i="2"/>
  <c r="X5592" i="2" s="1"/>
  <c r="AF5592" i="2"/>
  <c r="AG5592" i="2"/>
  <c r="W5590" i="2"/>
  <c r="X5590" i="2" s="1"/>
  <c r="AF5590" i="2"/>
  <c r="AG5590" i="2"/>
  <c r="W5588" i="2"/>
  <c r="X5588" i="2" s="1"/>
  <c r="AF5588" i="2"/>
  <c r="AG5588" i="2"/>
  <c r="W5586" i="2"/>
  <c r="X5586" i="2" s="1"/>
  <c r="AF5586" i="2"/>
  <c r="AG5586" i="2"/>
  <c r="W5584" i="2"/>
  <c r="X5584" i="2" s="1"/>
  <c r="AF5584" i="2"/>
  <c r="AG5584" i="2"/>
  <c r="W5582" i="2"/>
  <c r="X5582" i="2" s="1"/>
  <c r="AF5582" i="2"/>
  <c r="AG5582" i="2"/>
  <c r="W5580" i="2"/>
  <c r="X5580" i="2" s="1"/>
  <c r="AF5580" i="2"/>
  <c r="AG5580" i="2"/>
  <c r="W5128" i="2"/>
  <c r="X5128" i="2" s="1"/>
  <c r="AF5128" i="2"/>
  <c r="AG5128" i="2"/>
  <c r="W5126" i="2"/>
  <c r="X5126" i="2" s="1"/>
  <c r="AF5126" i="2"/>
  <c r="AG5126" i="2"/>
  <c r="W5124" i="2"/>
  <c r="X5124" i="2" s="1"/>
  <c r="AF5124" i="2"/>
  <c r="AG5124" i="2"/>
  <c r="W5122" i="2"/>
  <c r="X5122" i="2" s="1"/>
  <c r="AF5122" i="2"/>
  <c r="AG5122" i="2"/>
  <c r="W5120" i="2"/>
  <c r="X5120" i="2" s="1"/>
  <c r="AF5120" i="2"/>
  <c r="AG5120" i="2"/>
  <c r="W5118" i="2"/>
  <c r="X5118" i="2" s="1"/>
  <c r="AF5118" i="2"/>
  <c r="AG5118" i="2"/>
  <c r="W5116" i="2"/>
  <c r="X5116" i="2" s="1"/>
  <c r="AF5116" i="2"/>
  <c r="AG5116" i="2"/>
  <c r="W5114" i="2"/>
  <c r="X5114" i="2" s="1"/>
  <c r="AF5114" i="2"/>
  <c r="AG5114" i="2"/>
  <c r="W5112" i="2"/>
  <c r="X5112" i="2" s="1"/>
  <c r="AF5112" i="2"/>
  <c r="AG5112" i="2"/>
  <c r="W5110" i="2"/>
  <c r="X5110" i="2" s="1"/>
  <c r="AF5110" i="2"/>
  <c r="AG5110" i="2"/>
  <c r="W5108" i="2"/>
  <c r="X5108" i="2" s="1"/>
  <c r="AF5108" i="2"/>
  <c r="AG5108" i="2"/>
  <c r="W5106" i="2"/>
  <c r="X5106" i="2" s="1"/>
  <c r="AF5106" i="2"/>
  <c r="AG5106" i="2"/>
  <c r="W5104" i="2"/>
  <c r="X5104" i="2" s="1"/>
  <c r="AF5104" i="2"/>
  <c r="AG5104" i="2"/>
  <c r="W5102" i="2"/>
  <c r="X5102" i="2" s="1"/>
  <c r="W5100" i="2"/>
  <c r="X5100" i="2" s="1"/>
  <c r="W5098" i="2"/>
  <c r="X5098" i="2" s="1"/>
  <c r="W5096" i="2"/>
  <c r="X5096" i="2" s="1"/>
  <c r="AF5096" i="2"/>
  <c r="AG5096" i="2"/>
  <c r="W5094" i="2"/>
  <c r="X5094" i="2" s="1"/>
  <c r="AF5094" i="2"/>
  <c r="AG5094" i="2"/>
  <c r="W5092" i="2"/>
  <c r="X5092" i="2" s="1"/>
  <c r="AF5092" i="2"/>
  <c r="AG5092" i="2"/>
  <c r="W5090" i="2"/>
  <c r="X5090" i="2" s="1"/>
  <c r="AF5090" i="2"/>
  <c r="AG5090" i="2"/>
  <c r="W5088" i="2"/>
  <c r="X5088" i="2" s="1"/>
  <c r="AF5088" i="2"/>
  <c r="AG5088" i="2"/>
  <c r="W5086" i="2"/>
  <c r="X5086" i="2" s="1"/>
  <c r="AF5086" i="2"/>
  <c r="AG5086" i="2"/>
  <c r="W5084" i="2"/>
  <c r="X5084" i="2" s="1"/>
  <c r="AF5084" i="2"/>
  <c r="AG5084" i="2"/>
  <c r="W5082" i="2"/>
  <c r="X5082" i="2" s="1"/>
  <c r="AF5082" i="2"/>
  <c r="AG5082" i="2"/>
  <c r="W5080" i="2"/>
  <c r="X5080" i="2" s="1"/>
  <c r="AF5080" i="2"/>
  <c r="AG5080" i="2"/>
  <c r="W5078" i="2"/>
  <c r="X5078" i="2" s="1"/>
  <c r="AF5078" i="2"/>
  <c r="AG5078" i="2"/>
  <c r="W5076" i="2"/>
  <c r="X5076" i="2" s="1"/>
  <c r="AF5076" i="2"/>
  <c r="AG5076" i="2"/>
  <c r="W5074" i="2"/>
  <c r="X5074" i="2" s="1"/>
  <c r="AF5074" i="2"/>
  <c r="AG5074" i="2"/>
  <c r="W5072" i="2"/>
  <c r="X5072" i="2" s="1"/>
  <c r="AF5072" i="2"/>
  <c r="AG5072" i="2"/>
  <c r="W5070" i="2"/>
  <c r="X5070" i="2" s="1"/>
  <c r="AF5070" i="2"/>
  <c r="AG5070" i="2"/>
  <c r="W5068" i="2"/>
  <c r="X5068" i="2" s="1"/>
  <c r="AF5068" i="2"/>
  <c r="AG5068" i="2"/>
  <c r="W5066" i="2"/>
  <c r="X5066" i="2" s="1"/>
  <c r="AF5066" i="2"/>
  <c r="AG5066" i="2"/>
  <c r="W5064" i="2"/>
  <c r="X5064" i="2" s="1"/>
  <c r="AF5064" i="2"/>
  <c r="AG5064" i="2"/>
  <c r="W5062" i="2"/>
  <c r="X5062" i="2" s="1"/>
  <c r="AF5062" i="2"/>
  <c r="AG5062" i="2"/>
  <c r="W5060" i="2"/>
  <c r="X5060" i="2" s="1"/>
  <c r="AF5060" i="2"/>
  <c r="AG5060" i="2"/>
  <c r="W5058" i="2"/>
  <c r="X5058" i="2" s="1"/>
  <c r="AF5058" i="2"/>
  <c r="AG5058" i="2"/>
  <c r="W5056" i="2"/>
  <c r="X5056" i="2" s="1"/>
  <c r="AF5056" i="2"/>
  <c r="AG5056" i="2"/>
  <c r="W5054" i="2"/>
  <c r="X5054" i="2" s="1"/>
  <c r="AF5054" i="2"/>
  <c r="AG5054" i="2"/>
  <c r="W5052" i="2"/>
  <c r="X5052" i="2" s="1"/>
  <c r="AF5052" i="2"/>
  <c r="AG5052" i="2"/>
  <c r="W4713" i="2"/>
  <c r="X4713" i="2" s="1"/>
  <c r="AF4713" i="2"/>
  <c r="AG4713" i="2"/>
  <c r="W4711" i="2"/>
  <c r="X4711" i="2" s="1"/>
  <c r="AF4711" i="2"/>
  <c r="AG4711" i="2"/>
  <c r="W4709" i="2"/>
  <c r="X4709" i="2" s="1"/>
  <c r="AF4709" i="2"/>
  <c r="AG4709" i="2"/>
  <c r="W4707" i="2"/>
  <c r="X4707" i="2" s="1"/>
  <c r="AF4707" i="2"/>
  <c r="AG4707" i="2"/>
  <c r="W4705" i="2"/>
  <c r="X4705" i="2" s="1"/>
  <c r="AF4705" i="2"/>
  <c r="AG4705" i="2"/>
  <c r="W4703" i="2"/>
  <c r="X4703" i="2" s="1"/>
  <c r="AF4703" i="2"/>
  <c r="AG4703" i="2"/>
  <c r="W4701" i="2"/>
  <c r="X4701" i="2" s="1"/>
  <c r="AF4701" i="2"/>
  <c r="AG4701" i="2"/>
  <c r="W4699" i="2"/>
  <c r="X4699" i="2" s="1"/>
  <c r="AF4699" i="2"/>
  <c r="AG4699" i="2"/>
  <c r="W4697" i="2"/>
  <c r="X4697" i="2" s="1"/>
  <c r="AF4697" i="2"/>
  <c r="AG4697" i="2"/>
  <c r="W4695" i="2"/>
  <c r="X4695" i="2" s="1"/>
  <c r="AF4695" i="2"/>
  <c r="AG4695" i="2"/>
  <c r="W4693" i="2"/>
  <c r="X4693" i="2" s="1"/>
  <c r="AF4693" i="2"/>
  <c r="AG4693" i="2"/>
  <c r="W4691" i="2"/>
  <c r="X4691" i="2" s="1"/>
  <c r="AF4691" i="2"/>
  <c r="AG4691" i="2"/>
  <c r="W4689" i="2"/>
  <c r="X4689" i="2" s="1"/>
  <c r="AF4689" i="2"/>
  <c r="AG4689" i="2"/>
  <c r="W4687" i="2"/>
  <c r="X4687" i="2" s="1"/>
  <c r="AF4687" i="2"/>
  <c r="AG4687" i="2"/>
  <c r="W4685" i="2"/>
  <c r="X4685" i="2" s="1"/>
  <c r="AF4685" i="2"/>
  <c r="AG4685" i="2"/>
  <c r="W4683" i="2"/>
  <c r="X4683" i="2" s="1"/>
  <c r="AF4683" i="2"/>
  <c r="AG4683" i="2"/>
  <c r="W4681" i="2"/>
  <c r="X4681" i="2" s="1"/>
  <c r="AF4681" i="2"/>
  <c r="AG4681" i="2"/>
  <c r="W4679" i="2"/>
  <c r="X4679" i="2" s="1"/>
  <c r="AF4679" i="2"/>
  <c r="AG4679" i="2"/>
  <c r="W4677" i="2"/>
  <c r="X4677" i="2" s="1"/>
  <c r="AF4677" i="2"/>
  <c r="AG4677" i="2"/>
  <c r="W4675" i="2"/>
  <c r="X4675" i="2" s="1"/>
  <c r="AF4675" i="2"/>
  <c r="AG4675" i="2"/>
  <c r="W4673" i="2"/>
  <c r="X4673" i="2" s="1"/>
  <c r="AF4673" i="2"/>
  <c r="AG4673" i="2"/>
  <c r="W4671" i="2"/>
  <c r="X4671" i="2" s="1"/>
  <c r="AF4671" i="2"/>
  <c r="AG4671" i="2"/>
  <c r="W4669" i="2"/>
  <c r="X4669" i="2" s="1"/>
  <c r="AF4669" i="2"/>
  <c r="AG4669" i="2"/>
  <c r="W4667" i="2"/>
  <c r="X4667" i="2" s="1"/>
  <c r="AF4667" i="2"/>
  <c r="AG4667" i="2"/>
  <c r="W4665" i="2"/>
  <c r="X4665" i="2" s="1"/>
  <c r="AF4665" i="2"/>
  <c r="AG4665" i="2"/>
  <c r="W4663" i="2"/>
  <c r="X4663" i="2" s="1"/>
  <c r="AF4663" i="2"/>
  <c r="AG4663" i="2"/>
  <c r="W4661" i="2"/>
  <c r="X4661" i="2" s="1"/>
  <c r="AF4661" i="2"/>
  <c r="AG4661" i="2"/>
  <c r="W4659" i="2"/>
  <c r="X4659" i="2" s="1"/>
  <c r="AF4659" i="2"/>
  <c r="AG4659" i="2"/>
  <c r="W4657" i="2"/>
  <c r="X4657" i="2" s="1"/>
  <c r="AF4657" i="2"/>
  <c r="AG4657" i="2"/>
  <c r="W4293" i="2"/>
  <c r="X4293" i="2" s="1"/>
  <c r="AF4293" i="2"/>
  <c r="AG4293" i="2"/>
  <c r="W4291" i="2"/>
  <c r="X4291" i="2" s="1"/>
  <c r="AF4291" i="2"/>
  <c r="AG4291" i="2"/>
  <c r="W4289" i="2"/>
  <c r="X4289" i="2" s="1"/>
  <c r="AF4289" i="2"/>
  <c r="AG4289" i="2"/>
  <c r="W4287" i="2"/>
  <c r="X4287" i="2" s="1"/>
  <c r="AF4287" i="2"/>
  <c r="AG4287" i="2"/>
  <c r="AG4280" i="2"/>
  <c r="W4280" i="2"/>
  <c r="X4280" i="2" s="1"/>
  <c r="AF4280" i="2"/>
  <c r="W4271" i="2"/>
  <c r="X4271" i="2" s="1"/>
  <c r="W4263" i="2"/>
  <c r="X4263" i="2" s="1"/>
  <c r="W4255" i="2"/>
  <c r="X4255" i="2" s="1"/>
  <c r="W4247" i="2"/>
  <c r="X4247" i="2" s="1"/>
  <c r="W4239" i="2"/>
  <c r="X4239" i="2" s="1"/>
  <c r="W4231" i="2"/>
  <c r="X4231" i="2" s="1"/>
  <c r="W4223" i="2"/>
  <c r="X4223" i="2" s="1"/>
  <c r="W4215" i="2"/>
  <c r="X4215" i="2" s="1"/>
  <c r="W4207" i="2"/>
  <c r="X4207" i="2" s="1"/>
  <c r="W3965" i="2"/>
  <c r="X3965" i="2" s="1"/>
  <c r="AB159" i="2"/>
  <c r="AB158" i="2"/>
  <c r="AB98" i="2"/>
  <c r="AG70" i="2"/>
  <c r="AB69" i="2"/>
  <c r="AB7" i="2"/>
  <c r="V6187" i="2"/>
  <c r="V6186" i="2"/>
  <c r="V6185" i="2"/>
  <c r="V6184" i="2"/>
  <c r="V6183" i="2"/>
  <c r="V6182" i="2"/>
  <c r="V6181" i="2"/>
  <c r="V6180" i="2"/>
  <c r="V6179" i="2"/>
  <c r="V6178" i="2"/>
  <c r="V6177" i="2"/>
  <c r="V6176" i="2"/>
  <c r="V6175" i="2"/>
  <c r="V6174" i="2"/>
  <c r="V6173" i="2"/>
  <c r="V6172" i="2"/>
  <c r="V6171" i="2"/>
  <c r="V6170" i="2"/>
  <c r="V6169" i="2"/>
  <c r="V6168" i="2"/>
  <c r="V6167" i="2"/>
  <c r="V6166" i="2"/>
  <c r="V6165" i="2"/>
  <c r="V6164" i="2"/>
  <c r="V6163" i="2"/>
  <c r="V6162" i="2"/>
  <c r="V6161" i="2"/>
  <c r="V6160" i="2"/>
  <c r="V6159" i="2"/>
  <c r="V6158" i="2"/>
  <c r="V6157" i="2"/>
  <c r="V6156" i="2"/>
  <c r="V6155" i="2"/>
  <c r="V6154" i="2"/>
  <c r="V6153" i="2"/>
  <c r="V6152" i="2"/>
  <c r="V6151" i="2"/>
  <c r="V6150" i="2"/>
  <c r="V6149" i="2"/>
  <c r="V6148" i="2"/>
  <c r="V6147" i="2"/>
  <c r="V6146" i="2"/>
  <c r="V6145" i="2"/>
  <c r="V6144" i="2"/>
  <c r="V6143" i="2"/>
  <c r="V6142" i="2"/>
  <c r="V6141" i="2"/>
  <c r="V6140" i="2"/>
  <c r="V6139" i="2"/>
  <c r="V6138" i="2"/>
  <c r="V6137" i="2"/>
  <c r="V6136" i="2"/>
  <c r="V6135" i="2"/>
  <c r="AE5102" i="2"/>
  <c r="AF5102" i="2" s="1"/>
  <c r="AE5100" i="2"/>
  <c r="AG5100" i="2" s="1"/>
  <c r="AE5098" i="2"/>
  <c r="AF5098" i="2" s="1"/>
  <c r="AG4284" i="2"/>
  <c r="W4284" i="2"/>
  <c r="X4284" i="2" s="1"/>
  <c r="AF4284" i="2"/>
  <c r="AG4279" i="2"/>
  <c r="AF4279" i="2"/>
  <c r="W4279" i="2"/>
  <c r="X4279" i="2" s="1"/>
  <c r="W4277" i="2"/>
  <c r="X4277" i="2" s="1"/>
  <c r="W4269" i="2"/>
  <c r="X4269" i="2" s="1"/>
  <c r="W4261" i="2"/>
  <c r="X4261" i="2" s="1"/>
  <c r="W4253" i="2"/>
  <c r="X4253" i="2" s="1"/>
  <c r="W4245" i="2"/>
  <c r="X4245" i="2" s="1"/>
  <c r="W4237" i="2"/>
  <c r="X4237" i="2" s="1"/>
  <c r="W4229" i="2"/>
  <c r="X4229" i="2" s="1"/>
  <c r="W4221" i="2"/>
  <c r="X4221" i="2" s="1"/>
  <c r="W4213" i="2"/>
  <c r="X4213" i="2" s="1"/>
  <c r="W3971" i="2"/>
  <c r="X3971" i="2" s="1"/>
  <c r="W3963" i="2"/>
  <c r="X3963" i="2" s="1"/>
  <c r="AG6133" i="2"/>
  <c r="AG6131" i="2"/>
  <c r="AG6129" i="2"/>
  <c r="AG6127" i="2"/>
  <c r="AG6125" i="2"/>
  <c r="AG6123" i="2"/>
  <c r="AG6121" i="2"/>
  <c r="AG6119" i="2"/>
  <c r="AG6117" i="2"/>
  <c r="AG6115" i="2"/>
  <c r="AG6113" i="2"/>
  <c r="AG6111" i="2"/>
  <c r="AG6109" i="2"/>
  <c r="AG6107" i="2"/>
  <c r="AG6105" i="2"/>
  <c r="AG6103" i="2"/>
  <c r="AG6101" i="2"/>
  <c r="AG6099" i="2"/>
  <c r="AG6097" i="2"/>
  <c r="AG6095" i="2"/>
  <c r="AG6093" i="2"/>
  <c r="AG6091" i="2"/>
  <c r="AG6089" i="2"/>
  <c r="AG6087" i="2"/>
  <c r="AG6083" i="2"/>
  <c r="AG6081" i="2"/>
  <c r="AG6079" i="2"/>
  <c r="AG5786" i="2"/>
  <c r="AG5784" i="2"/>
  <c r="AG5782" i="2"/>
  <c r="AG5780" i="2"/>
  <c r="AG5778" i="2"/>
  <c r="AG5776" i="2"/>
  <c r="AG5774" i="2"/>
  <c r="W5771" i="2"/>
  <c r="X5771" i="2" s="1"/>
  <c r="AF5771" i="2"/>
  <c r="AG5771" i="2"/>
  <c r="W5769" i="2"/>
  <c r="X5769" i="2" s="1"/>
  <c r="AF5769" i="2"/>
  <c r="AG5769" i="2"/>
  <c r="W5767" i="2"/>
  <c r="X5767" i="2" s="1"/>
  <c r="AF5767" i="2"/>
  <c r="AG5767" i="2"/>
  <c r="W5765" i="2"/>
  <c r="X5765" i="2" s="1"/>
  <c r="AF5765" i="2"/>
  <c r="AG5765" i="2"/>
  <c r="W5763" i="2"/>
  <c r="X5763" i="2" s="1"/>
  <c r="AF5763" i="2"/>
  <c r="AG5763" i="2"/>
  <c r="W5761" i="2"/>
  <c r="X5761" i="2" s="1"/>
  <c r="AF5761" i="2"/>
  <c r="AG5761" i="2"/>
  <c r="W5759" i="2"/>
  <c r="X5759" i="2" s="1"/>
  <c r="AF5759" i="2"/>
  <c r="AG5759" i="2"/>
  <c r="W5757" i="2"/>
  <c r="X5757" i="2" s="1"/>
  <c r="AF5757" i="2"/>
  <c r="AG5757" i="2"/>
  <c r="W5755" i="2"/>
  <c r="X5755" i="2" s="1"/>
  <c r="AF5755" i="2"/>
  <c r="AG5755" i="2"/>
  <c r="W5753" i="2"/>
  <c r="X5753" i="2" s="1"/>
  <c r="AF5753" i="2"/>
  <c r="AG5753" i="2"/>
  <c r="W5751" i="2"/>
  <c r="X5751" i="2" s="1"/>
  <c r="AF5751" i="2"/>
  <c r="AG5751" i="2"/>
  <c r="W5749" i="2"/>
  <c r="X5749" i="2" s="1"/>
  <c r="AF5749" i="2"/>
  <c r="AG5749" i="2"/>
  <c r="W5747" i="2"/>
  <c r="X5747" i="2" s="1"/>
  <c r="AF5747" i="2"/>
  <c r="AG5747" i="2"/>
  <c r="W5745" i="2"/>
  <c r="X5745" i="2" s="1"/>
  <c r="AF5745" i="2"/>
  <c r="AG5745" i="2"/>
  <c r="W5743" i="2"/>
  <c r="X5743" i="2" s="1"/>
  <c r="AF5743" i="2"/>
  <c r="AG5743" i="2"/>
  <c r="W5741" i="2"/>
  <c r="X5741" i="2" s="1"/>
  <c r="AF5741" i="2"/>
  <c r="AG5741" i="2"/>
  <c r="W5739" i="2"/>
  <c r="X5739" i="2" s="1"/>
  <c r="AF5739" i="2"/>
  <c r="AG5739" i="2"/>
  <c r="W5737" i="2"/>
  <c r="X5737" i="2" s="1"/>
  <c r="AF5737" i="2"/>
  <c r="AG5737" i="2"/>
  <c r="W5735" i="2"/>
  <c r="X5735" i="2" s="1"/>
  <c r="AF5735" i="2"/>
  <c r="AG5735" i="2"/>
  <c r="W5733" i="2"/>
  <c r="X5733" i="2" s="1"/>
  <c r="AF5733" i="2"/>
  <c r="AG5733" i="2"/>
  <c r="W5731" i="2"/>
  <c r="X5731" i="2" s="1"/>
  <c r="AF5731" i="2"/>
  <c r="AG5731" i="2"/>
  <c r="W5729" i="2"/>
  <c r="X5729" i="2" s="1"/>
  <c r="AF5729" i="2"/>
  <c r="AG5729" i="2"/>
  <c r="W5727" i="2"/>
  <c r="X5727" i="2" s="1"/>
  <c r="AF5727" i="2"/>
  <c r="AG5727" i="2"/>
  <c r="W5725" i="2"/>
  <c r="X5725" i="2" s="1"/>
  <c r="AF5725" i="2"/>
  <c r="AG5725" i="2"/>
  <c r="W5723" i="2"/>
  <c r="X5723" i="2" s="1"/>
  <c r="AF5723" i="2"/>
  <c r="AG5723" i="2"/>
  <c r="W5721" i="2"/>
  <c r="X5721" i="2" s="1"/>
  <c r="AF5721" i="2"/>
  <c r="AG5721" i="2"/>
  <c r="W5719" i="2"/>
  <c r="X5719" i="2" s="1"/>
  <c r="AF5719" i="2"/>
  <c r="AG5719" i="2"/>
  <c r="W5717" i="2"/>
  <c r="X5717" i="2" s="1"/>
  <c r="AF5717" i="2"/>
  <c r="AG5717" i="2"/>
  <c r="W5715" i="2"/>
  <c r="X5715" i="2" s="1"/>
  <c r="AF5715" i="2"/>
  <c r="AG5715" i="2"/>
  <c r="W5713" i="2"/>
  <c r="X5713" i="2" s="1"/>
  <c r="AF5713" i="2"/>
  <c r="AG5713" i="2"/>
  <c r="W5711" i="2"/>
  <c r="X5711" i="2" s="1"/>
  <c r="AF5711" i="2"/>
  <c r="AG5711" i="2"/>
  <c r="W5709" i="2"/>
  <c r="X5709" i="2" s="1"/>
  <c r="AF5709" i="2"/>
  <c r="AG5709" i="2"/>
  <c r="W5707" i="2"/>
  <c r="X5707" i="2" s="1"/>
  <c r="AF5707" i="2"/>
  <c r="AG5707" i="2"/>
  <c r="W5705" i="2"/>
  <c r="X5705" i="2" s="1"/>
  <c r="AF5705" i="2"/>
  <c r="AG5705" i="2"/>
  <c r="W5703" i="2"/>
  <c r="X5703" i="2" s="1"/>
  <c r="AF5703" i="2"/>
  <c r="AG5703" i="2"/>
  <c r="W5701" i="2"/>
  <c r="X5701" i="2" s="1"/>
  <c r="AF5701" i="2"/>
  <c r="AG5701" i="2"/>
  <c r="W5699" i="2"/>
  <c r="X5699" i="2" s="1"/>
  <c r="AF5699" i="2"/>
  <c r="AG5699" i="2"/>
  <c r="W5697" i="2"/>
  <c r="X5697" i="2" s="1"/>
  <c r="AF5697" i="2"/>
  <c r="AG5697" i="2"/>
  <c r="W5695" i="2"/>
  <c r="X5695" i="2" s="1"/>
  <c r="AF5695" i="2"/>
  <c r="AG5695" i="2"/>
  <c r="W5693" i="2"/>
  <c r="X5693" i="2" s="1"/>
  <c r="AF5693" i="2"/>
  <c r="AG5693" i="2"/>
  <c r="W5691" i="2"/>
  <c r="X5691" i="2" s="1"/>
  <c r="AF5691" i="2"/>
  <c r="AG5691" i="2"/>
  <c r="W5689" i="2"/>
  <c r="X5689" i="2" s="1"/>
  <c r="AF5689" i="2"/>
  <c r="AG5689" i="2"/>
  <c r="W5687" i="2"/>
  <c r="X5687" i="2" s="1"/>
  <c r="AF5687" i="2"/>
  <c r="AG5687" i="2"/>
  <c r="W5685" i="2"/>
  <c r="X5685" i="2" s="1"/>
  <c r="AF5685" i="2"/>
  <c r="AG5685" i="2"/>
  <c r="W5683" i="2"/>
  <c r="X5683" i="2" s="1"/>
  <c r="AF5683" i="2"/>
  <c r="AG5683" i="2"/>
  <c r="W5681" i="2"/>
  <c r="X5681" i="2" s="1"/>
  <c r="AF5681" i="2"/>
  <c r="AG5681" i="2"/>
  <c r="W5679" i="2"/>
  <c r="X5679" i="2" s="1"/>
  <c r="AF5679" i="2"/>
  <c r="AG5679" i="2"/>
  <c r="W5677" i="2"/>
  <c r="X5677" i="2" s="1"/>
  <c r="AF5677" i="2"/>
  <c r="AG5677" i="2"/>
  <c r="W5675" i="2"/>
  <c r="X5675" i="2" s="1"/>
  <c r="AF5675" i="2"/>
  <c r="AG5675" i="2"/>
  <c r="W5673" i="2"/>
  <c r="X5673" i="2" s="1"/>
  <c r="AF5673" i="2"/>
  <c r="AG5673" i="2"/>
  <c r="W5671" i="2"/>
  <c r="X5671" i="2" s="1"/>
  <c r="AF5671" i="2"/>
  <c r="AG5671" i="2"/>
  <c r="W5669" i="2"/>
  <c r="X5669" i="2" s="1"/>
  <c r="AF5669" i="2"/>
  <c r="AG5669" i="2"/>
  <c r="W5667" i="2"/>
  <c r="X5667" i="2" s="1"/>
  <c r="AF5667" i="2"/>
  <c r="AG5667" i="2"/>
  <c r="W5665" i="2"/>
  <c r="X5665" i="2" s="1"/>
  <c r="AF5665" i="2"/>
  <c r="AG5665" i="2"/>
  <c r="W5663" i="2"/>
  <c r="X5663" i="2" s="1"/>
  <c r="AF5663" i="2"/>
  <c r="AG5663" i="2"/>
  <c r="W5661" i="2"/>
  <c r="X5661" i="2" s="1"/>
  <c r="AF5661" i="2"/>
  <c r="AG5661" i="2"/>
  <c r="W5659" i="2"/>
  <c r="X5659" i="2" s="1"/>
  <c r="AF5659" i="2"/>
  <c r="AG5659" i="2"/>
  <c r="W5657" i="2"/>
  <c r="X5657" i="2" s="1"/>
  <c r="AF5657" i="2"/>
  <c r="AG5657" i="2"/>
  <c r="W5655" i="2"/>
  <c r="X5655" i="2" s="1"/>
  <c r="AF5655" i="2"/>
  <c r="AG5655" i="2"/>
  <c r="W5653" i="2"/>
  <c r="X5653" i="2" s="1"/>
  <c r="AF5653" i="2"/>
  <c r="AG5653" i="2"/>
  <c r="W5651" i="2"/>
  <c r="X5651" i="2" s="1"/>
  <c r="AF5651" i="2"/>
  <c r="AG5651" i="2"/>
  <c r="W5649" i="2"/>
  <c r="X5649" i="2" s="1"/>
  <c r="AF5649" i="2"/>
  <c r="AG5649" i="2"/>
  <c r="W5647" i="2"/>
  <c r="X5647" i="2" s="1"/>
  <c r="AF5647" i="2"/>
  <c r="AG5647" i="2"/>
  <c r="W5645" i="2"/>
  <c r="X5645" i="2" s="1"/>
  <c r="AF5645" i="2"/>
  <c r="AG5645" i="2"/>
  <c r="W5643" i="2"/>
  <c r="X5643" i="2" s="1"/>
  <c r="AF5643" i="2"/>
  <c r="AG5643" i="2"/>
  <c r="W5641" i="2"/>
  <c r="X5641" i="2" s="1"/>
  <c r="AF5641" i="2"/>
  <c r="AG5641" i="2"/>
  <c r="W5639" i="2"/>
  <c r="X5639" i="2" s="1"/>
  <c r="AF5639" i="2"/>
  <c r="AG5639" i="2"/>
  <c r="W5637" i="2"/>
  <c r="X5637" i="2" s="1"/>
  <c r="AF5637" i="2"/>
  <c r="AG5637" i="2"/>
  <c r="W5635" i="2"/>
  <c r="X5635" i="2" s="1"/>
  <c r="AF5635" i="2"/>
  <c r="AG5635" i="2"/>
  <c r="W5633" i="2"/>
  <c r="X5633" i="2" s="1"/>
  <c r="W5631" i="2"/>
  <c r="X5631" i="2" s="1"/>
  <c r="W5629" i="2"/>
  <c r="X5629" i="2" s="1"/>
  <c r="W5627" i="2"/>
  <c r="X5627" i="2" s="1"/>
  <c r="W5625" i="2"/>
  <c r="X5625" i="2" s="1"/>
  <c r="W5623" i="2"/>
  <c r="X5623" i="2" s="1"/>
  <c r="W5621" i="2"/>
  <c r="X5621" i="2" s="1"/>
  <c r="W5619" i="2"/>
  <c r="X5619" i="2" s="1"/>
  <c r="W5617" i="2"/>
  <c r="X5617" i="2" s="1"/>
  <c r="W5615" i="2"/>
  <c r="X5615" i="2" s="1"/>
  <c r="W5613" i="2"/>
  <c r="X5613" i="2" s="1"/>
  <c r="W5611" i="2"/>
  <c r="X5611" i="2" s="1"/>
  <c r="W5609" i="2"/>
  <c r="X5609" i="2" s="1"/>
  <c r="W5607" i="2"/>
  <c r="X5607" i="2" s="1"/>
  <c r="W5605" i="2"/>
  <c r="X5605" i="2" s="1"/>
  <c r="W5603" i="2"/>
  <c r="X5603" i="2" s="1"/>
  <c r="W5601" i="2"/>
  <c r="X5601" i="2" s="1"/>
  <c r="W5599" i="2"/>
  <c r="X5599" i="2" s="1"/>
  <c r="W5597" i="2"/>
  <c r="X5597" i="2" s="1"/>
  <c r="W5595" i="2"/>
  <c r="X5595" i="2" s="1"/>
  <c r="W5593" i="2"/>
  <c r="X5593" i="2" s="1"/>
  <c r="W5591" i="2"/>
  <c r="X5591" i="2" s="1"/>
  <c r="W5589" i="2"/>
  <c r="X5589" i="2" s="1"/>
  <c r="W5587" i="2"/>
  <c r="X5587" i="2" s="1"/>
  <c r="W5585" i="2"/>
  <c r="X5585" i="2" s="1"/>
  <c r="W5583" i="2"/>
  <c r="X5583" i="2" s="1"/>
  <c r="W5581" i="2"/>
  <c r="X5581" i="2" s="1"/>
  <c r="W5579" i="2"/>
  <c r="X5579" i="2" s="1"/>
  <c r="W5127" i="2"/>
  <c r="X5127" i="2" s="1"/>
  <c r="W5125" i="2"/>
  <c r="X5125" i="2" s="1"/>
  <c r="W5123" i="2"/>
  <c r="X5123" i="2" s="1"/>
  <c r="W5121" i="2"/>
  <c r="X5121" i="2" s="1"/>
  <c r="W5119" i="2"/>
  <c r="X5119" i="2" s="1"/>
  <c r="W5117" i="2"/>
  <c r="X5117" i="2" s="1"/>
  <c r="W5115" i="2"/>
  <c r="X5115" i="2" s="1"/>
  <c r="W5113" i="2"/>
  <c r="X5113" i="2" s="1"/>
  <c r="W5111" i="2"/>
  <c r="X5111" i="2" s="1"/>
  <c r="W5109" i="2"/>
  <c r="X5109" i="2" s="1"/>
  <c r="W5107" i="2"/>
  <c r="X5107" i="2" s="1"/>
  <c r="W5105" i="2"/>
  <c r="X5105" i="2" s="1"/>
  <c r="W5103" i="2"/>
  <c r="X5103" i="2" s="1"/>
  <c r="W5101" i="2"/>
  <c r="X5101" i="2" s="1"/>
  <c r="W5099" i="2"/>
  <c r="X5099" i="2" s="1"/>
  <c r="W5097" i="2"/>
  <c r="X5097" i="2" s="1"/>
  <c r="AF5097" i="2"/>
  <c r="AG5097" i="2"/>
  <c r="W5095" i="2"/>
  <c r="X5095" i="2" s="1"/>
  <c r="AF5095" i="2"/>
  <c r="AG5095" i="2"/>
  <c r="W5093" i="2"/>
  <c r="X5093" i="2" s="1"/>
  <c r="AF5093" i="2"/>
  <c r="AG5093" i="2"/>
  <c r="W5091" i="2"/>
  <c r="X5091" i="2" s="1"/>
  <c r="AF5091" i="2"/>
  <c r="AG5091" i="2"/>
  <c r="W5089" i="2"/>
  <c r="X5089" i="2" s="1"/>
  <c r="AF5089" i="2"/>
  <c r="AG5089" i="2"/>
  <c r="W5087" i="2"/>
  <c r="X5087" i="2" s="1"/>
  <c r="AF5087" i="2"/>
  <c r="AG5087" i="2"/>
  <c r="W5085" i="2"/>
  <c r="X5085" i="2" s="1"/>
  <c r="AF5085" i="2"/>
  <c r="AG5085" i="2"/>
  <c r="W5083" i="2"/>
  <c r="X5083" i="2" s="1"/>
  <c r="AF5083" i="2"/>
  <c r="AG5083" i="2"/>
  <c r="W5081" i="2"/>
  <c r="X5081" i="2" s="1"/>
  <c r="AF5081" i="2"/>
  <c r="AG5081" i="2"/>
  <c r="W5079" i="2"/>
  <c r="X5079" i="2" s="1"/>
  <c r="AF5079" i="2"/>
  <c r="AG5079" i="2"/>
  <c r="W5077" i="2"/>
  <c r="X5077" i="2" s="1"/>
  <c r="AF5077" i="2"/>
  <c r="AG5077" i="2"/>
  <c r="W5075" i="2"/>
  <c r="X5075" i="2" s="1"/>
  <c r="AF5075" i="2"/>
  <c r="AG5075" i="2"/>
  <c r="W5073" i="2"/>
  <c r="X5073" i="2" s="1"/>
  <c r="AF5073" i="2"/>
  <c r="AG5073" i="2"/>
  <c r="W5071" i="2"/>
  <c r="X5071" i="2" s="1"/>
  <c r="AF5071" i="2"/>
  <c r="AG5071" i="2"/>
  <c r="W5069" i="2"/>
  <c r="X5069" i="2" s="1"/>
  <c r="AF5069" i="2"/>
  <c r="AG5069" i="2"/>
  <c r="W5067" i="2"/>
  <c r="X5067" i="2" s="1"/>
  <c r="AF5067" i="2"/>
  <c r="AG5067" i="2"/>
  <c r="W5065" i="2"/>
  <c r="X5065" i="2" s="1"/>
  <c r="AF5065" i="2"/>
  <c r="AG5065" i="2"/>
  <c r="W5063" i="2"/>
  <c r="X5063" i="2" s="1"/>
  <c r="AF5063" i="2"/>
  <c r="AG5063" i="2"/>
  <c r="W5061" i="2"/>
  <c r="X5061" i="2" s="1"/>
  <c r="AF5061" i="2"/>
  <c r="AG5061" i="2"/>
  <c r="W5059" i="2"/>
  <c r="X5059" i="2" s="1"/>
  <c r="AF5059" i="2"/>
  <c r="AG5059" i="2"/>
  <c r="W5057" i="2"/>
  <c r="X5057" i="2" s="1"/>
  <c r="AF5057" i="2"/>
  <c r="AG5057" i="2"/>
  <c r="W5055" i="2"/>
  <c r="X5055" i="2" s="1"/>
  <c r="AF5055" i="2"/>
  <c r="AG5055" i="2"/>
  <c r="W5053" i="2"/>
  <c r="X5053" i="2" s="1"/>
  <c r="AF5053" i="2"/>
  <c r="AG5053" i="2"/>
  <c r="W5051" i="2"/>
  <c r="X5051" i="2" s="1"/>
  <c r="AF5051" i="2"/>
  <c r="AG5051" i="2"/>
  <c r="W4712" i="2"/>
  <c r="X4712" i="2" s="1"/>
  <c r="AF4712" i="2"/>
  <c r="AG4712" i="2"/>
  <c r="W4710" i="2"/>
  <c r="X4710" i="2" s="1"/>
  <c r="AF4710" i="2"/>
  <c r="AG4710" i="2"/>
  <c r="W4708" i="2"/>
  <c r="X4708" i="2" s="1"/>
  <c r="AF4708" i="2"/>
  <c r="AG4708" i="2"/>
  <c r="W4706" i="2"/>
  <c r="X4706" i="2" s="1"/>
  <c r="AF4706" i="2"/>
  <c r="AG4706" i="2"/>
  <c r="W4704" i="2"/>
  <c r="X4704" i="2" s="1"/>
  <c r="AF4704" i="2"/>
  <c r="AG4704" i="2"/>
  <c r="W4702" i="2"/>
  <c r="X4702" i="2" s="1"/>
  <c r="AF4702" i="2"/>
  <c r="AG4702" i="2"/>
  <c r="W4700" i="2"/>
  <c r="X4700" i="2" s="1"/>
  <c r="AF4700" i="2"/>
  <c r="AG4700" i="2"/>
  <c r="W4698" i="2"/>
  <c r="X4698" i="2" s="1"/>
  <c r="AF4698" i="2"/>
  <c r="AG4698" i="2"/>
  <c r="W4696" i="2"/>
  <c r="X4696" i="2" s="1"/>
  <c r="AF4696" i="2"/>
  <c r="AG4696" i="2"/>
  <c r="W4694" i="2"/>
  <c r="X4694" i="2" s="1"/>
  <c r="AF4694" i="2"/>
  <c r="AG4694" i="2"/>
  <c r="W4692" i="2"/>
  <c r="X4692" i="2" s="1"/>
  <c r="AF4692" i="2"/>
  <c r="AG4692" i="2"/>
  <c r="W4690" i="2"/>
  <c r="X4690" i="2" s="1"/>
  <c r="AF4690" i="2"/>
  <c r="AG4690" i="2"/>
  <c r="W4688" i="2"/>
  <c r="X4688" i="2" s="1"/>
  <c r="AF4688" i="2"/>
  <c r="AG4688" i="2"/>
  <c r="W4686" i="2"/>
  <c r="X4686" i="2" s="1"/>
  <c r="AF4686" i="2"/>
  <c r="AG4686" i="2"/>
  <c r="W4684" i="2"/>
  <c r="X4684" i="2" s="1"/>
  <c r="AF4684" i="2"/>
  <c r="AG4684" i="2"/>
  <c r="W4682" i="2"/>
  <c r="X4682" i="2" s="1"/>
  <c r="AF4682" i="2"/>
  <c r="AG4682" i="2"/>
  <c r="W4680" i="2"/>
  <c r="X4680" i="2" s="1"/>
  <c r="AF4680" i="2"/>
  <c r="AG4680" i="2"/>
  <c r="W4678" i="2"/>
  <c r="X4678" i="2" s="1"/>
  <c r="AF4678" i="2"/>
  <c r="AG4678" i="2"/>
  <c r="W4676" i="2"/>
  <c r="X4676" i="2" s="1"/>
  <c r="AF4676" i="2"/>
  <c r="AG4676" i="2"/>
  <c r="W4674" i="2"/>
  <c r="X4674" i="2" s="1"/>
  <c r="AF4674" i="2"/>
  <c r="AG4674" i="2"/>
  <c r="W4672" i="2"/>
  <c r="X4672" i="2" s="1"/>
  <c r="AF4672" i="2"/>
  <c r="AG4672" i="2"/>
  <c r="W4670" i="2"/>
  <c r="X4670" i="2" s="1"/>
  <c r="AF4670" i="2"/>
  <c r="AG4670" i="2"/>
  <c r="W4668" i="2"/>
  <c r="X4668" i="2" s="1"/>
  <c r="AF4668" i="2"/>
  <c r="AG4668" i="2"/>
  <c r="W4666" i="2"/>
  <c r="X4666" i="2" s="1"/>
  <c r="AF4666" i="2"/>
  <c r="AG4666" i="2"/>
  <c r="W4664" i="2"/>
  <c r="X4664" i="2" s="1"/>
  <c r="AF4664" i="2"/>
  <c r="AG4664" i="2"/>
  <c r="W4662" i="2"/>
  <c r="X4662" i="2" s="1"/>
  <c r="AF4662" i="2"/>
  <c r="AG4662" i="2"/>
  <c r="W4660" i="2"/>
  <c r="X4660" i="2" s="1"/>
  <c r="AF4660" i="2"/>
  <c r="AG4660" i="2"/>
  <c r="W4658" i="2"/>
  <c r="X4658" i="2" s="1"/>
  <c r="AF4658" i="2"/>
  <c r="AG4658" i="2"/>
  <c r="W4656" i="2"/>
  <c r="X4656" i="2" s="1"/>
  <c r="AF4656" i="2"/>
  <c r="AG4656" i="2"/>
  <c r="W4292" i="2"/>
  <c r="X4292" i="2" s="1"/>
  <c r="AF4292" i="2"/>
  <c r="AG4292" i="2"/>
  <c r="W4290" i="2"/>
  <c r="X4290" i="2" s="1"/>
  <c r="AF4290" i="2"/>
  <c r="AG4290" i="2"/>
  <c r="W4288" i="2"/>
  <c r="X4288" i="2" s="1"/>
  <c r="AF4288" i="2"/>
  <c r="AG4288" i="2"/>
  <c r="W4286" i="2"/>
  <c r="X4286" i="2" s="1"/>
  <c r="AF4286" i="2"/>
  <c r="AG4286" i="2"/>
  <c r="AG4283" i="2"/>
  <c r="AF4283" i="2"/>
  <c r="W4283" i="2"/>
  <c r="X4283" i="2" s="1"/>
  <c r="W4275" i="2"/>
  <c r="X4275" i="2" s="1"/>
  <c r="W4267" i="2"/>
  <c r="X4267" i="2" s="1"/>
  <c r="W4259" i="2"/>
  <c r="X4259" i="2" s="1"/>
  <c r="W4251" i="2"/>
  <c r="X4251" i="2" s="1"/>
  <c r="W4243" i="2"/>
  <c r="X4243" i="2" s="1"/>
  <c r="W4235" i="2"/>
  <c r="X4235" i="2" s="1"/>
  <c r="W4227" i="2"/>
  <c r="X4227" i="2" s="1"/>
  <c r="W4219" i="2"/>
  <c r="X4219" i="2" s="1"/>
  <c r="W4211" i="2"/>
  <c r="X4211" i="2" s="1"/>
  <c r="W3969" i="2"/>
  <c r="X3969" i="2" s="1"/>
  <c r="AE5633" i="2"/>
  <c r="AF5633" i="2" s="1"/>
  <c r="AE5631" i="2"/>
  <c r="AF5631" i="2" s="1"/>
  <c r="AE5629" i="2"/>
  <c r="AF5629" i="2" s="1"/>
  <c r="AE5627" i="2"/>
  <c r="AG5627" i="2" s="1"/>
  <c r="AE5625" i="2"/>
  <c r="AF5625" i="2" s="1"/>
  <c r="AE5623" i="2"/>
  <c r="AF5623" i="2" s="1"/>
  <c r="AE5621" i="2"/>
  <c r="AF5621" i="2" s="1"/>
  <c r="AE5619" i="2"/>
  <c r="AG5619" i="2" s="1"/>
  <c r="AE5617" i="2"/>
  <c r="AF5617" i="2" s="1"/>
  <c r="AE5615" i="2"/>
  <c r="AF5615" i="2" s="1"/>
  <c r="AE5613" i="2"/>
  <c r="AF5613" i="2" s="1"/>
  <c r="AE5611" i="2"/>
  <c r="AG5611" i="2" s="1"/>
  <c r="AE5609" i="2"/>
  <c r="AF5609" i="2" s="1"/>
  <c r="AE5607" i="2"/>
  <c r="AF5607" i="2" s="1"/>
  <c r="AE5605" i="2"/>
  <c r="AF5605" i="2" s="1"/>
  <c r="AE5603" i="2"/>
  <c r="AG5603" i="2" s="1"/>
  <c r="AE5601" i="2"/>
  <c r="AF5601" i="2" s="1"/>
  <c r="AE5599" i="2"/>
  <c r="AF5599" i="2" s="1"/>
  <c r="AE5597" i="2"/>
  <c r="AF5597" i="2" s="1"/>
  <c r="AE5595" i="2"/>
  <c r="AG5595" i="2" s="1"/>
  <c r="AE5593" i="2"/>
  <c r="AF5593" i="2" s="1"/>
  <c r="AE5591" i="2"/>
  <c r="AF5591" i="2" s="1"/>
  <c r="AE5589" i="2"/>
  <c r="AF5589" i="2" s="1"/>
  <c r="AE5587" i="2"/>
  <c r="AG5587" i="2" s="1"/>
  <c r="AE5585" i="2"/>
  <c r="AF5585" i="2" s="1"/>
  <c r="AE5583" i="2"/>
  <c r="AF5583" i="2" s="1"/>
  <c r="AE5581" i="2"/>
  <c r="AF5581" i="2" s="1"/>
  <c r="AE5579" i="2"/>
  <c r="AG5579" i="2" s="1"/>
  <c r="AE5127" i="2"/>
  <c r="AF5127" i="2" s="1"/>
  <c r="AE5125" i="2"/>
  <c r="AF5125" i="2" s="1"/>
  <c r="AE5123" i="2"/>
  <c r="AF5123" i="2" s="1"/>
  <c r="AE5121" i="2"/>
  <c r="AG5121" i="2" s="1"/>
  <c r="AE5119" i="2"/>
  <c r="AF5119" i="2" s="1"/>
  <c r="AE5117" i="2"/>
  <c r="AF5117" i="2" s="1"/>
  <c r="AE5115" i="2"/>
  <c r="AF5115" i="2" s="1"/>
  <c r="AE5113" i="2"/>
  <c r="AG5113" i="2" s="1"/>
  <c r="AE5111" i="2"/>
  <c r="AF5111" i="2" s="1"/>
  <c r="AE5109" i="2"/>
  <c r="AF5109" i="2" s="1"/>
  <c r="AE5107" i="2"/>
  <c r="AF5107" i="2" s="1"/>
  <c r="AE5105" i="2"/>
  <c r="AG5105" i="2" s="1"/>
  <c r="AE5103" i="2"/>
  <c r="AF5103" i="2" s="1"/>
  <c r="AE5101" i="2"/>
  <c r="AF5101" i="2" s="1"/>
  <c r="AE5099" i="2"/>
  <c r="AF5099" i="2" s="1"/>
  <c r="W4273" i="2"/>
  <c r="X4273" i="2" s="1"/>
  <c r="W4265" i="2"/>
  <c r="X4265" i="2" s="1"/>
  <c r="W4257" i="2"/>
  <c r="X4257" i="2" s="1"/>
  <c r="W4249" i="2"/>
  <c r="X4249" i="2" s="1"/>
  <c r="W4241" i="2"/>
  <c r="X4241" i="2" s="1"/>
  <c r="W4233" i="2"/>
  <c r="X4233" i="2" s="1"/>
  <c r="W4225" i="2"/>
  <c r="X4225" i="2" s="1"/>
  <c r="W4217" i="2"/>
  <c r="X4217" i="2" s="1"/>
  <c r="W4209" i="2"/>
  <c r="X4209" i="2" s="1"/>
  <c r="W3967" i="2"/>
  <c r="X3967" i="2" s="1"/>
  <c r="AB4284" i="2"/>
  <c r="AF4281" i="2"/>
  <c r="AB4280" i="2"/>
  <c r="AC4276" i="2"/>
  <c r="AE4276" i="2" s="1"/>
  <c r="AG4276" i="2" s="1"/>
  <c r="AB4276" i="2"/>
  <c r="AC4274" i="2"/>
  <c r="AE4274" i="2" s="1"/>
  <c r="AF4274" i="2" s="1"/>
  <c r="AB4274" i="2"/>
  <c r="AC4272" i="2"/>
  <c r="AE4272" i="2" s="1"/>
  <c r="AF4272" i="2" s="1"/>
  <c r="AB4272" i="2"/>
  <c r="AC4270" i="2"/>
  <c r="AE4270" i="2" s="1"/>
  <c r="AG4270" i="2" s="1"/>
  <c r="AB4270" i="2"/>
  <c r="AC4268" i="2"/>
  <c r="AE4268" i="2" s="1"/>
  <c r="AF4268" i="2" s="1"/>
  <c r="AB4268" i="2"/>
  <c r="AC4266" i="2"/>
  <c r="AE4266" i="2" s="1"/>
  <c r="AF4266" i="2" s="1"/>
  <c r="AB4266" i="2"/>
  <c r="AC4264" i="2"/>
  <c r="AE4264" i="2" s="1"/>
  <c r="AG4264" i="2" s="1"/>
  <c r="AB4264" i="2"/>
  <c r="AC4262" i="2"/>
  <c r="AE4262" i="2" s="1"/>
  <c r="AF4262" i="2" s="1"/>
  <c r="AB4262" i="2"/>
  <c r="AC4260" i="2"/>
  <c r="AE4260" i="2" s="1"/>
  <c r="AF4260" i="2" s="1"/>
  <c r="AB4260" i="2"/>
  <c r="AC4258" i="2"/>
  <c r="AE4258" i="2" s="1"/>
  <c r="AF4258" i="2" s="1"/>
  <c r="AB4258" i="2"/>
  <c r="AC4256" i="2"/>
  <c r="AE4256" i="2" s="1"/>
  <c r="AG4256" i="2" s="1"/>
  <c r="AB4256" i="2"/>
  <c r="AC4254" i="2"/>
  <c r="AE4254" i="2" s="1"/>
  <c r="AG4254" i="2" s="1"/>
  <c r="AB4254" i="2"/>
  <c r="AC4252" i="2"/>
  <c r="AE4252" i="2" s="1"/>
  <c r="AG4252" i="2" s="1"/>
  <c r="AB4252" i="2"/>
  <c r="AC4250" i="2"/>
  <c r="AE4250" i="2" s="1"/>
  <c r="AF4250" i="2" s="1"/>
  <c r="AB4250" i="2"/>
  <c r="AC4248" i="2"/>
  <c r="AE4248" i="2" s="1"/>
  <c r="AF4248" i="2" s="1"/>
  <c r="AB4248" i="2"/>
  <c r="AC4246" i="2"/>
  <c r="AE4246" i="2" s="1"/>
  <c r="AG4246" i="2" s="1"/>
  <c r="AB4246" i="2"/>
  <c r="AC4244" i="2"/>
  <c r="AE4244" i="2" s="1"/>
  <c r="AG4244" i="2" s="1"/>
  <c r="AB4244" i="2"/>
  <c r="AC4242" i="2"/>
  <c r="AE4242" i="2" s="1"/>
  <c r="AF4242" i="2" s="1"/>
  <c r="AB4242" i="2"/>
  <c r="AC4240" i="2"/>
  <c r="AE4240" i="2" s="1"/>
  <c r="AG4240" i="2" s="1"/>
  <c r="AB4240" i="2"/>
  <c r="AC4238" i="2"/>
  <c r="AE4238" i="2" s="1"/>
  <c r="AF4238" i="2" s="1"/>
  <c r="AB4238" i="2"/>
  <c r="AC4236" i="2"/>
  <c r="AE4236" i="2" s="1"/>
  <c r="AF4236" i="2" s="1"/>
  <c r="AB4236" i="2"/>
  <c r="AC4234" i="2"/>
  <c r="AE4234" i="2" s="1"/>
  <c r="AF4234" i="2" s="1"/>
  <c r="AB4234" i="2"/>
  <c r="AC4232" i="2"/>
  <c r="AE4232" i="2" s="1"/>
  <c r="AG4232" i="2" s="1"/>
  <c r="AB4232" i="2"/>
  <c r="AC4230" i="2"/>
  <c r="AE4230" i="2" s="1"/>
  <c r="AB4230" i="2"/>
  <c r="AC4228" i="2"/>
  <c r="AE4228" i="2" s="1"/>
  <c r="AG4228" i="2" s="1"/>
  <c r="AB4228" i="2"/>
  <c r="AC4226" i="2"/>
  <c r="AE4226" i="2" s="1"/>
  <c r="AF4226" i="2" s="1"/>
  <c r="AB4226" i="2"/>
  <c r="AC4224" i="2"/>
  <c r="AE4224" i="2" s="1"/>
  <c r="AF4224" i="2" s="1"/>
  <c r="AB4224" i="2"/>
  <c r="AC4222" i="2"/>
  <c r="AE4222" i="2" s="1"/>
  <c r="AG4222" i="2" s="1"/>
  <c r="AB4222" i="2"/>
  <c r="AC4220" i="2"/>
  <c r="AE4220" i="2" s="1"/>
  <c r="AG4220" i="2" s="1"/>
  <c r="AB4220" i="2"/>
  <c r="AC4218" i="2"/>
  <c r="AE4218" i="2" s="1"/>
  <c r="AG4218" i="2" s="1"/>
  <c r="AB4218" i="2"/>
  <c r="AC4216" i="2"/>
  <c r="AE4216" i="2" s="1"/>
  <c r="AG4216" i="2" s="1"/>
  <c r="AB4216" i="2"/>
  <c r="AC4214" i="2"/>
  <c r="AE4214" i="2" s="1"/>
  <c r="AF4214" i="2" s="1"/>
  <c r="AB4214" i="2"/>
  <c r="AC4212" i="2"/>
  <c r="AE4212" i="2" s="1"/>
  <c r="AG4212" i="2" s="1"/>
  <c r="AB4212" i="2"/>
  <c r="AC4210" i="2"/>
  <c r="AE4210" i="2" s="1"/>
  <c r="AF4210" i="2" s="1"/>
  <c r="AB4210" i="2"/>
  <c r="AC4208" i="2"/>
  <c r="AE4208" i="2" s="1"/>
  <c r="AG4208" i="2" s="1"/>
  <c r="AB4208" i="2"/>
  <c r="AC4206" i="2"/>
  <c r="AE4206" i="2" s="1"/>
  <c r="AF4206" i="2" s="1"/>
  <c r="AB4206" i="2"/>
  <c r="AC3970" i="2"/>
  <c r="AE3970" i="2" s="1"/>
  <c r="AG3970" i="2" s="1"/>
  <c r="AB3970" i="2"/>
  <c r="AC3968" i="2"/>
  <c r="AE3968" i="2" s="1"/>
  <c r="AF3968" i="2" s="1"/>
  <c r="AB3968" i="2"/>
  <c r="AC3966" i="2"/>
  <c r="AE3966" i="2" s="1"/>
  <c r="AF3966" i="2" s="1"/>
  <c r="AB3966" i="2"/>
  <c r="AC3964" i="2"/>
  <c r="AE3964" i="2" s="1"/>
  <c r="AG3964" i="2" s="1"/>
  <c r="AB3964" i="2"/>
  <c r="AC3962" i="2"/>
  <c r="AE3962" i="2" s="1"/>
  <c r="AF3962" i="2" s="1"/>
  <c r="AB3962" i="2"/>
  <c r="AB4283" i="2"/>
  <c r="AB4279" i="2"/>
  <c r="W3958" i="2"/>
  <c r="X3958" i="2" s="1"/>
  <c r="W3954" i="2"/>
  <c r="X3954" i="2" s="1"/>
  <c r="AG4285" i="2"/>
  <c r="AB4282" i="2"/>
  <c r="V4282" i="2"/>
  <c r="AB4278" i="2"/>
  <c r="V4278" i="2"/>
  <c r="AC4277" i="2"/>
  <c r="AE4277" i="2" s="1"/>
  <c r="AF4277" i="2" s="1"/>
  <c r="AB4277" i="2"/>
  <c r="W4276" i="2"/>
  <c r="X4276" i="2" s="1"/>
  <c r="AC4275" i="2"/>
  <c r="AE4275" i="2" s="1"/>
  <c r="AG4275" i="2" s="1"/>
  <c r="AB4275" i="2"/>
  <c r="AG4274" i="2"/>
  <c r="W4274" i="2"/>
  <c r="X4274" i="2" s="1"/>
  <c r="AC4273" i="2"/>
  <c r="AE4273" i="2" s="1"/>
  <c r="AG4273" i="2" s="1"/>
  <c r="AB4273" i="2"/>
  <c r="AG4272" i="2"/>
  <c r="W4272" i="2"/>
  <c r="X4272" i="2" s="1"/>
  <c r="AC4271" i="2"/>
  <c r="AE4271" i="2" s="1"/>
  <c r="AF4271" i="2" s="1"/>
  <c r="AB4271" i="2"/>
  <c r="W4270" i="2"/>
  <c r="X4270" i="2" s="1"/>
  <c r="AC4269" i="2"/>
  <c r="AE4269" i="2" s="1"/>
  <c r="AG4269" i="2" s="1"/>
  <c r="AB4269" i="2"/>
  <c r="AG4268" i="2"/>
  <c r="W4268" i="2"/>
  <c r="X4268" i="2" s="1"/>
  <c r="AC4267" i="2"/>
  <c r="AE4267" i="2" s="1"/>
  <c r="AF4267" i="2" s="1"/>
  <c r="AB4267" i="2"/>
  <c r="AG4266" i="2"/>
  <c r="W4266" i="2"/>
  <c r="X4266" i="2" s="1"/>
  <c r="AC4265" i="2"/>
  <c r="AE4265" i="2" s="1"/>
  <c r="AG4265" i="2" s="1"/>
  <c r="AB4265" i="2"/>
  <c r="W4264" i="2"/>
  <c r="X4264" i="2" s="1"/>
  <c r="AF4264" i="2"/>
  <c r="AC4263" i="2"/>
  <c r="AE4263" i="2" s="1"/>
  <c r="AF4263" i="2" s="1"/>
  <c r="AB4263" i="2"/>
  <c r="W4262" i="2"/>
  <c r="X4262" i="2" s="1"/>
  <c r="AC4261" i="2"/>
  <c r="AE4261" i="2" s="1"/>
  <c r="AG4261" i="2" s="1"/>
  <c r="AB4261" i="2"/>
  <c r="AG4260" i="2"/>
  <c r="W4260" i="2"/>
  <c r="X4260" i="2" s="1"/>
  <c r="AC4259" i="2"/>
  <c r="AE4259" i="2" s="1"/>
  <c r="AF4259" i="2" s="1"/>
  <c r="AB4259" i="2"/>
  <c r="AG4258" i="2"/>
  <c r="W4258" i="2"/>
  <c r="X4258" i="2" s="1"/>
  <c r="AC4257" i="2"/>
  <c r="AE4257" i="2" s="1"/>
  <c r="AF4257" i="2" s="1"/>
  <c r="AB4257" i="2"/>
  <c r="W4256" i="2"/>
  <c r="X4256" i="2" s="1"/>
  <c r="AC4255" i="2"/>
  <c r="AE4255" i="2" s="1"/>
  <c r="AG4255" i="2" s="1"/>
  <c r="AB4255" i="2"/>
  <c r="W4254" i="2"/>
  <c r="X4254" i="2" s="1"/>
  <c r="AF4254" i="2"/>
  <c r="AC4253" i="2"/>
  <c r="AE4253" i="2" s="1"/>
  <c r="AF4253" i="2" s="1"/>
  <c r="AB4253" i="2"/>
  <c r="W4252" i="2"/>
  <c r="X4252" i="2" s="1"/>
  <c r="AF4252" i="2"/>
  <c r="AC4251" i="2"/>
  <c r="AE4251" i="2" s="1"/>
  <c r="AG4251" i="2" s="1"/>
  <c r="AB4251" i="2"/>
  <c r="W4250" i="2"/>
  <c r="X4250" i="2" s="1"/>
  <c r="AC4249" i="2"/>
  <c r="AE4249" i="2" s="1"/>
  <c r="AF4249" i="2" s="1"/>
  <c r="AB4249" i="2"/>
  <c r="W4248" i="2"/>
  <c r="X4248" i="2" s="1"/>
  <c r="AC4247" i="2"/>
  <c r="AE4247" i="2" s="1"/>
  <c r="AG4247" i="2" s="1"/>
  <c r="AB4247" i="2"/>
  <c r="W4246" i="2"/>
  <c r="X4246" i="2" s="1"/>
  <c r="AC4245" i="2"/>
  <c r="AE4245" i="2" s="1"/>
  <c r="AF4245" i="2" s="1"/>
  <c r="AB4245" i="2"/>
  <c r="W4244" i="2"/>
  <c r="X4244" i="2" s="1"/>
  <c r="AC4243" i="2"/>
  <c r="AE4243" i="2" s="1"/>
  <c r="AG4243" i="2" s="1"/>
  <c r="AB4243" i="2"/>
  <c r="W4242" i="2"/>
  <c r="X4242" i="2" s="1"/>
  <c r="AC4241" i="2"/>
  <c r="AE4241" i="2" s="1"/>
  <c r="AG4241" i="2" s="1"/>
  <c r="AB4241" i="2"/>
  <c r="W4240" i="2"/>
  <c r="X4240" i="2" s="1"/>
  <c r="AC4239" i="2"/>
  <c r="AE4239" i="2" s="1"/>
  <c r="AF4239" i="2" s="1"/>
  <c r="AB4239" i="2"/>
  <c r="W4238" i="2"/>
  <c r="X4238" i="2" s="1"/>
  <c r="AC4237" i="2"/>
  <c r="AE4237" i="2" s="1"/>
  <c r="AG4237" i="2" s="1"/>
  <c r="AB4237" i="2"/>
  <c r="W4236" i="2"/>
  <c r="X4236" i="2" s="1"/>
  <c r="AC4235" i="2"/>
  <c r="AE4235" i="2" s="1"/>
  <c r="AF4235" i="2" s="1"/>
  <c r="AB4235" i="2"/>
  <c r="AG4234" i="2"/>
  <c r="W4234" i="2"/>
  <c r="X4234" i="2" s="1"/>
  <c r="AC4233" i="2"/>
  <c r="AE4233" i="2" s="1"/>
  <c r="AG4233" i="2" s="1"/>
  <c r="AB4233" i="2"/>
  <c r="W4232" i="2"/>
  <c r="X4232" i="2" s="1"/>
  <c r="AF4232" i="2"/>
  <c r="AC4231" i="2"/>
  <c r="AE4231" i="2" s="1"/>
  <c r="AF4231" i="2" s="1"/>
  <c r="AB4231" i="2"/>
  <c r="AG4230" i="2"/>
  <c r="W4230" i="2"/>
  <c r="X4230" i="2" s="1"/>
  <c r="AF4230" i="2"/>
  <c r="AC4229" i="2"/>
  <c r="AE4229" i="2" s="1"/>
  <c r="AG4229" i="2" s="1"/>
  <c r="AB4229" i="2"/>
  <c r="W4228" i="2"/>
  <c r="X4228" i="2" s="1"/>
  <c r="AC4227" i="2"/>
  <c r="AE4227" i="2" s="1"/>
  <c r="AF4227" i="2" s="1"/>
  <c r="AB4227" i="2"/>
  <c r="AG4226" i="2"/>
  <c r="W4226" i="2"/>
  <c r="X4226" i="2" s="1"/>
  <c r="AC4225" i="2"/>
  <c r="AE4225" i="2" s="1"/>
  <c r="AF4225" i="2" s="1"/>
  <c r="AB4225" i="2"/>
  <c r="W4224" i="2"/>
  <c r="X4224" i="2" s="1"/>
  <c r="AC4223" i="2"/>
  <c r="AE4223" i="2" s="1"/>
  <c r="AG4223" i="2" s="1"/>
  <c r="AB4223" i="2"/>
  <c r="W4222" i="2"/>
  <c r="X4222" i="2" s="1"/>
  <c r="AC4221" i="2"/>
  <c r="AE4221" i="2" s="1"/>
  <c r="AF4221" i="2" s="1"/>
  <c r="AB4221" i="2"/>
  <c r="W4220" i="2"/>
  <c r="X4220" i="2" s="1"/>
  <c r="AC4219" i="2"/>
  <c r="AE4219" i="2" s="1"/>
  <c r="AG4219" i="2" s="1"/>
  <c r="AB4219" i="2"/>
  <c r="W4218" i="2"/>
  <c r="X4218" i="2" s="1"/>
  <c r="AF4218" i="2"/>
  <c r="AC4217" i="2"/>
  <c r="AE4217" i="2" s="1"/>
  <c r="AF4217" i="2" s="1"/>
  <c r="AB4217" i="2"/>
  <c r="W4216" i="2"/>
  <c r="X4216" i="2" s="1"/>
  <c r="AC4215" i="2"/>
  <c r="AE4215" i="2" s="1"/>
  <c r="AG4215" i="2" s="1"/>
  <c r="AB4215" i="2"/>
  <c r="W4214" i="2"/>
  <c r="X4214" i="2" s="1"/>
  <c r="AC4213" i="2"/>
  <c r="AE4213" i="2" s="1"/>
  <c r="AF4213" i="2" s="1"/>
  <c r="AB4213" i="2"/>
  <c r="W4212" i="2"/>
  <c r="X4212" i="2" s="1"/>
  <c r="AF4212" i="2"/>
  <c r="AC4211" i="2"/>
  <c r="AE4211" i="2" s="1"/>
  <c r="AG4211" i="2" s="1"/>
  <c r="AB4211" i="2"/>
  <c r="AG4210" i="2"/>
  <c r="W4210" i="2"/>
  <c r="X4210" i="2" s="1"/>
  <c r="AC4209" i="2"/>
  <c r="AE4209" i="2" s="1"/>
  <c r="AG4209" i="2" s="1"/>
  <c r="AB4209" i="2"/>
  <c r="W4208" i="2"/>
  <c r="X4208" i="2" s="1"/>
  <c r="AF4208" i="2"/>
  <c r="AC4207" i="2"/>
  <c r="AE4207" i="2" s="1"/>
  <c r="AF4207" i="2" s="1"/>
  <c r="AB4207" i="2"/>
  <c r="AG4206" i="2"/>
  <c r="W4206" i="2"/>
  <c r="X4206" i="2" s="1"/>
  <c r="AC3971" i="2"/>
  <c r="AE3971" i="2" s="1"/>
  <c r="AG3971" i="2" s="1"/>
  <c r="AB3971" i="2"/>
  <c r="W3970" i="2"/>
  <c r="X3970" i="2" s="1"/>
  <c r="AC3969" i="2"/>
  <c r="AE3969" i="2" s="1"/>
  <c r="AF3969" i="2" s="1"/>
  <c r="AB3969" i="2"/>
  <c r="AG3968" i="2"/>
  <c r="W3968" i="2"/>
  <c r="X3968" i="2" s="1"/>
  <c r="AC3967" i="2"/>
  <c r="AE3967" i="2" s="1"/>
  <c r="AG3967" i="2" s="1"/>
  <c r="AB3967" i="2"/>
  <c r="AG3966" i="2"/>
  <c r="W3966" i="2"/>
  <c r="X3966" i="2" s="1"/>
  <c r="AC3965" i="2"/>
  <c r="AE3965" i="2" s="1"/>
  <c r="AF3965" i="2" s="1"/>
  <c r="AB3965" i="2"/>
  <c r="W3964" i="2"/>
  <c r="X3964" i="2" s="1"/>
  <c r="AC3963" i="2"/>
  <c r="AE3963" i="2" s="1"/>
  <c r="AG3963" i="2" s="1"/>
  <c r="AB3963" i="2"/>
  <c r="AG3962" i="2"/>
  <c r="W3962" i="2"/>
  <c r="X3962" i="2" s="1"/>
  <c r="AC3961" i="2"/>
  <c r="AE3961" i="2" s="1"/>
  <c r="AB3961" i="2"/>
  <c r="W3957" i="2"/>
  <c r="X3957" i="2" s="1"/>
  <c r="AF3957" i="2"/>
  <c r="AG3957" i="2"/>
  <c r="W3953" i="2"/>
  <c r="X3953" i="2" s="1"/>
  <c r="AF3953" i="2"/>
  <c r="AG3953" i="2"/>
  <c r="W3950" i="2"/>
  <c r="X3950" i="2" s="1"/>
  <c r="AF3950" i="2"/>
  <c r="AG3950" i="2"/>
  <c r="W3947" i="2"/>
  <c r="X3947" i="2" s="1"/>
  <c r="W3941" i="2"/>
  <c r="X3941" i="2" s="1"/>
  <c r="AF3941" i="2"/>
  <c r="AG3941" i="2"/>
  <c r="W3935" i="2"/>
  <c r="X3935" i="2" s="1"/>
  <c r="AF3935" i="2"/>
  <c r="AG3935" i="2"/>
  <c r="W3931" i="2"/>
  <c r="X3931" i="2" s="1"/>
  <c r="AF3931" i="2"/>
  <c r="AG3931" i="2"/>
  <c r="W3927" i="2"/>
  <c r="X3927" i="2" s="1"/>
  <c r="AF3927" i="2"/>
  <c r="AG3927" i="2"/>
  <c r="AG4281" i="2"/>
  <c r="V3961" i="2"/>
  <c r="W3959" i="2"/>
  <c r="X3959" i="2" s="1"/>
  <c r="W3955" i="2"/>
  <c r="X3955" i="2" s="1"/>
  <c r="AF3955" i="2"/>
  <c r="AG3955" i="2"/>
  <c r="W3948" i="2"/>
  <c r="X3948" i="2" s="1"/>
  <c r="AF3948" i="2"/>
  <c r="AG3948" i="2"/>
  <c r="W3946" i="2"/>
  <c r="X3946" i="2" s="1"/>
  <c r="AF3946" i="2"/>
  <c r="AG3946" i="2"/>
  <c r="W3943" i="2"/>
  <c r="X3943" i="2" s="1"/>
  <c r="AF3943" i="2"/>
  <c r="AG3943" i="2"/>
  <c r="W3939" i="2"/>
  <c r="X3939" i="2" s="1"/>
  <c r="AF3939" i="2"/>
  <c r="AG3939" i="2"/>
  <c r="W3933" i="2"/>
  <c r="X3933" i="2" s="1"/>
  <c r="AF3933" i="2"/>
  <c r="AG3933" i="2"/>
  <c r="W3929" i="2"/>
  <c r="X3929" i="2" s="1"/>
  <c r="AF3929" i="2"/>
  <c r="AG3929" i="2"/>
  <c r="W3905" i="2"/>
  <c r="X3905" i="2" s="1"/>
  <c r="AF3905" i="2"/>
  <c r="AG3905" i="2"/>
  <c r="W3896" i="2"/>
  <c r="X3896" i="2" s="1"/>
  <c r="AF3896" i="2"/>
  <c r="AG3896" i="2"/>
  <c r="W3892" i="2"/>
  <c r="X3892" i="2" s="1"/>
  <c r="AF3892" i="2"/>
  <c r="AG3892" i="2"/>
  <c r="W3587" i="2"/>
  <c r="X3587" i="2" s="1"/>
  <c r="AF3587" i="2"/>
  <c r="AG3587" i="2"/>
  <c r="W3584" i="2"/>
  <c r="X3584" i="2" s="1"/>
  <c r="AF3584" i="2"/>
  <c r="AG3584" i="2"/>
  <c r="W3576" i="2"/>
  <c r="X3576" i="2" s="1"/>
  <c r="AF3576" i="2"/>
  <c r="AG3576" i="2"/>
  <c r="W3564" i="2"/>
  <c r="X3564" i="2" s="1"/>
  <c r="AF3564" i="2"/>
  <c r="AG3564" i="2"/>
  <c r="W3560" i="2"/>
  <c r="X3560" i="2" s="1"/>
  <c r="AF3560" i="2"/>
  <c r="AG3560" i="2"/>
  <c r="W3551" i="2"/>
  <c r="X3551" i="2" s="1"/>
  <c r="AF3551" i="2"/>
  <c r="AG3551" i="2"/>
  <c r="W3547" i="2"/>
  <c r="X3547" i="2" s="1"/>
  <c r="AF3547" i="2"/>
  <c r="AG3547" i="2"/>
  <c r="W3334" i="2"/>
  <c r="X3334" i="2" s="1"/>
  <c r="AF3334" i="2"/>
  <c r="AG3334" i="2"/>
  <c r="W3330" i="2"/>
  <c r="X3330" i="2" s="1"/>
  <c r="AF3330" i="2"/>
  <c r="AG3330" i="2"/>
  <c r="W3327" i="2"/>
  <c r="X3327" i="2" s="1"/>
  <c r="AF3327" i="2"/>
  <c r="AG3327" i="2"/>
  <c r="W3325" i="2"/>
  <c r="X3325" i="2" s="1"/>
  <c r="AF3325" i="2"/>
  <c r="AG3325" i="2"/>
  <c r="W3323" i="2"/>
  <c r="X3323" i="2" s="1"/>
  <c r="AF3323" i="2"/>
  <c r="AG3323" i="2"/>
  <c r="W3319" i="2"/>
  <c r="X3319" i="2" s="1"/>
  <c r="AF3319" i="2"/>
  <c r="AG3319" i="2"/>
  <c r="W3307" i="2"/>
  <c r="X3307" i="2" s="1"/>
  <c r="AF3307" i="2"/>
  <c r="AG3307" i="2"/>
  <c r="W3303" i="2"/>
  <c r="X3303" i="2" s="1"/>
  <c r="AF3303" i="2"/>
  <c r="AG3303" i="2"/>
  <c r="W3299" i="2"/>
  <c r="X3299" i="2" s="1"/>
  <c r="AF3299" i="2"/>
  <c r="AG3299" i="2"/>
  <c r="W3295" i="2"/>
  <c r="X3295" i="2" s="1"/>
  <c r="AF3295" i="2"/>
  <c r="AG3295" i="2"/>
  <c r="W3291" i="2"/>
  <c r="X3291" i="2" s="1"/>
  <c r="AF3291" i="2"/>
  <c r="AG3291" i="2"/>
  <c r="W3287" i="2"/>
  <c r="X3287" i="2" s="1"/>
  <c r="AF3287" i="2"/>
  <c r="AG3287" i="2"/>
  <c r="W3283" i="2"/>
  <c r="X3283" i="2" s="1"/>
  <c r="AF3283" i="2"/>
  <c r="AG3283" i="2"/>
  <c r="W3279" i="2"/>
  <c r="X3279" i="2" s="1"/>
  <c r="AF3279" i="2"/>
  <c r="AG3279" i="2"/>
  <c r="W3275" i="2"/>
  <c r="X3275" i="2" s="1"/>
  <c r="AF3275" i="2"/>
  <c r="AG3275" i="2"/>
  <c r="AE2943" i="2"/>
  <c r="AF2943" i="2" s="1"/>
  <c r="W2941" i="2"/>
  <c r="X2941" i="2" s="1"/>
  <c r="AF2941" i="2"/>
  <c r="AG2941" i="2"/>
  <c r="AE2939" i="2"/>
  <c r="W2937" i="2"/>
  <c r="X2937" i="2" s="1"/>
  <c r="AF2937" i="2"/>
  <c r="AG2937" i="2"/>
  <c r="AE2935" i="2"/>
  <c r="AG2935" i="2" s="1"/>
  <c r="W2933" i="2"/>
  <c r="X2933" i="2" s="1"/>
  <c r="AE2931" i="2"/>
  <c r="W2929" i="2"/>
  <c r="X2929" i="2" s="1"/>
  <c r="AE2927" i="2"/>
  <c r="AF2927" i="2" s="1"/>
  <c r="W2925" i="2"/>
  <c r="X2925" i="2" s="1"/>
  <c r="AE2923" i="2"/>
  <c r="AG2923" i="2" s="1"/>
  <c r="W2921" i="2"/>
  <c r="X2921" i="2" s="1"/>
  <c r="AE2919" i="2"/>
  <c r="W2917" i="2"/>
  <c r="X2917" i="2" s="1"/>
  <c r="W2907" i="2"/>
  <c r="X2907" i="2" s="1"/>
  <c r="AF2907" i="2"/>
  <c r="AG2907" i="2"/>
  <c r="W2903" i="2"/>
  <c r="X2903" i="2" s="1"/>
  <c r="AF2903" i="2"/>
  <c r="AG2903" i="2"/>
  <c r="W2899" i="2"/>
  <c r="X2899" i="2" s="1"/>
  <c r="AF2899" i="2"/>
  <c r="AG2899" i="2"/>
  <c r="W2671" i="2"/>
  <c r="X2671" i="2" s="1"/>
  <c r="AF2671" i="2"/>
  <c r="AG2671" i="2"/>
  <c r="W2669" i="2"/>
  <c r="X2669" i="2" s="1"/>
  <c r="AF2669" i="2"/>
  <c r="AG2669" i="2"/>
  <c r="W2666" i="2"/>
  <c r="X2666" i="2" s="1"/>
  <c r="AF2666" i="2"/>
  <c r="AG2666" i="2"/>
  <c r="W2663" i="2"/>
  <c r="X2663" i="2" s="1"/>
  <c r="AF2663" i="2"/>
  <c r="AG2663" i="2"/>
  <c r="W2661" i="2"/>
  <c r="X2661" i="2" s="1"/>
  <c r="AF2661" i="2"/>
  <c r="AG2661" i="2"/>
  <c r="W2659" i="2"/>
  <c r="X2659" i="2" s="1"/>
  <c r="AF2659" i="2"/>
  <c r="AG2659" i="2"/>
  <c r="W2657" i="2"/>
  <c r="X2657" i="2" s="1"/>
  <c r="AF2657" i="2"/>
  <c r="AG2657" i="2"/>
  <c r="W2655" i="2"/>
  <c r="X2655" i="2" s="1"/>
  <c r="AF2655" i="2"/>
  <c r="AG2655" i="2"/>
  <c r="W2653" i="2"/>
  <c r="X2653" i="2" s="1"/>
  <c r="AF2653" i="2"/>
  <c r="AG2653" i="2"/>
  <c r="W2651" i="2"/>
  <c r="X2651" i="2" s="1"/>
  <c r="AF2651" i="2"/>
  <c r="AG2651" i="2"/>
  <c r="W2649" i="2"/>
  <c r="X2649" i="2" s="1"/>
  <c r="AF2649" i="2"/>
  <c r="AG2649" i="2"/>
  <c r="W2645" i="2"/>
  <c r="X2645" i="2" s="1"/>
  <c r="AF2645" i="2"/>
  <c r="AG2645" i="2"/>
  <c r="W3951" i="2"/>
  <c r="X3951" i="2" s="1"/>
  <c r="AF3951" i="2"/>
  <c r="AG3951" i="2"/>
  <c r="W3945" i="2"/>
  <c r="X3945" i="2" s="1"/>
  <c r="W3942" i="2"/>
  <c r="X3942" i="2" s="1"/>
  <c r="W3938" i="2"/>
  <c r="X3938" i="2" s="1"/>
  <c r="W3936" i="2"/>
  <c r="X3936" i="2" s="1"/>
  <c r="AF3936" i="2"/>
  <c r="AG3936" i="2"/>
  <c r="W3932" i="2"/>
  <c r="X3932" i="2" s="1"/>
  <c r="W3928" i="2"/>
  <c r="X3928" i="2" s="1"/>
  <c r="W3925" i="2"/>
  <c r="X3925" i="2" s="1"/>
  <c r="AF3925" i="2"/>
  <c r="AG3925" i="2"/>
  <c r="W3924" i="2"/>
  <c r="X3924" i="2" s="1"/>
  <c r="W3923" i="2"/>
  <c r="X3923" i="2" s="1"/>
  <c r="W3922" i="2"/>
  <c r="X3922" i="2" s="1"/>
  <c r="W3921" i="2"/>
  <c r="X3921" i="2" s="1"/>
  <c r="W3920" i="2"/>
  <c r="X3920" i="2" s="1"/>
  <c r="W3919" i="2"/>
  <c r="X3919" i="2" s="1"/>
  <c r="W3918" i="2"/>
  <c r="X3918" i="2" s="1"/>
  <c r="W3917" i="2"/>
  <c r="X3917" i="2" s="1"/>
  <c r="W3916" i="2"/>
  <c r="X3916" i="2" s="1"/>
  <c r="W3915" i="2"/>
  <c r="X3915" i="2" s="1"/>
  <c r="W3914" i="2"/>
  <c r="X3914" i="2" s="1"/>
  <c r="W3913" i="2"/>
  <c r="X3913" i="2" s="1"/>
  <c r="W3912" i="2"/>
  <c r="X3912" i="2" s="1"/>
  <c r="W3911" i="2"/>
  <c r="X3911" i="2" s="1"/>
  <c r="W3910" i="2"/>
  <c r="X3910" i="2" s="1"/>
  <c r="W3909" i="2"/>
  <c r="X3909" i="2" s="1"/>
  <c r="W3908" i="2"/>
  <c r="X3908" i="2" s="1"/>
  <c r="W3904" i="2"/>
  <c r="X3904" i="2" s="1"/>
  <c r="W3902" i="2"/>
  <c r="X3902" i="2" s="1"/>
  <c r="AF3902" i="2"/>
  <c r="AG3902" i="2"/>
  <c r="W3900" i="2"/>
  <c r="X3900" i="2" s="1"/>
  <c r="AF3900" i="2"/>
  <c r="AG3900" i="2"/>
  <c r="W3898" i="2"/>
  <c r="X3898" i="2" s="1"/>
  <c r="AF3898" i="2"/>
  <c r="AG3898" i="2"/>
  <c r="W3895" i="2"/>
  <c r="X3895" i="2" s="1"/>
  <c r="W3891" i="2"/>
  <c r="X3891" i="2" s="1"/>
  <c r="W3586" i="2"/>
  <c r="X3586" i="2" s="1"/>
  <c r="W3583" i="2"/>
  <c r="X3583" i="2" s="1"/>
  <c r="W3581" i="2"/>
  <c r="X3581" i="2" s="1"/>
  <c r="AF3581" i="2"/>
  <c r="AG3581" i="2"/>
  <c r="W3579" i="2"/>
  <c r="X3579" i="2" s="1"/>
  <c r="AF3579" i="2"/>
  <c r="AG3579" i="2"/>
  <c r="W3575" i="2"/>
  <c r="X3575" i="2" s="1"/>
  <c r="W3573" i="2"/>
  <c r="X3573" i="2" s="1"/>
  <c r="AF3573" i="2"/>
  <c r="AG3573" i="2"/>
  <c r="W3571" i="2"/>
  <c r="X3571" i="2" s="1"/>
  <c r="AF3571" i="2"/>
  <c r="AG3571" i="2"/>
  <c r="W3569" i="2"/>
  <c r="X3569" i="2" s="1"/>
  <c r="AF3569" i="2"/>
  <c r="AG3569" i="2"/>
  <c r="W3567" i="2"/>
  <c r="X3567" i="2" s="1"/>
  <c r="AF3567" i="2"/>
  <c r="AG3567" i="2"/>
  <c r="W3563" i="2"/>
  <c r="X3563" i="2" s="1"/>
  <c r="W3559" i="2"/>
  <c r="X3559" i="2" s="1"/>
  <c r="W3556" i="2"/>
  <c r="X3556" i="2" s="1"/>
  <c r="AF3556" i="2"/>
  <c r="AG3556" i="2"/>
  <c r="W3554" i="2"/>
  <c r="X3554" i="2" s="1"/>
  <c r="AF3554" i="2"/>
  <c r="AG3554" i="2"/>
  <c r="W3550" i="2"/>
  <c r="X3550" i="2" s="1"/>
  <c r="W3546" i="2"/>
  <c r="X3546" i="2" s="1"/>
  <c r="W3333" i="2"/>
  <c r="X3333" i="2" s="1"/>
  <c r="W3329" i="2"/>
  <c r="X3329" i="2" s="1"/>
  <c r="W3322" i="2"/>
  <c r="X3322" i="2" s="1"/>
  <c r="W3318" i="2"/>
  <c r="X3318" i="2" s="1"/>
  <c r="W3316" i="2"/>
  <c r="X3316" i="2" s="1"/>
  <c r="AF3316" i="2"/>
  <c r="AG3316" i="2"/>
  <c r="W3314" i="2"/>
  <c r="X3314" i="2" s="1"/>
  <c r="AF3314" i="2"/>
  <c r="AG3314" i="2"/>
  <c r="W3312" i="2"/>
  <c r="X3312" i="2" s="1"/>
  <c r="AF3312" i="2"/>
  <c r="AG3312" i="2"/>
  <c r="W3310" i="2"/>
  <c r="X3310" i="2" s="1"/>
  <c r="AF3310" i="2"/>
  <c r="AG3310" i="2"/>
  <c r="W3306" i="2"/>
  <c r="X3306" i="2" s="1"/>
  <c r="W3302" i="2"/>
  <c r="X3302" i="2" s="1"/>
  <c r="W3298" i="2"/>
  <c r="X3298" i="2" s="1"/>
  <c r="W3294" i="2"/>
  <c r="X3294" i="2" s="1"/>
  <c r="W3290" i="2"/>
  <c r="X3290" i="2" s="1"/>
  <c r="W3286" i="2"/>
  <c r="X3286" i="2" s="1"/>
  <c r="W3282" i="2"/>
  <c r="X3282" i="2" s="1"/>
  <c r="W3278" i="2"/>
  <c r="X3278" i="2" s="1"/>
  <c r="W3274" i="2"/>
  <c r="X3274" i="2" s="1"/>
  <c r="W3272" i="2"/>
  <c r="X3272" i="2" s="1"/>
  <c r="AF3272" i="2"/>
  <c r="AG3272" i="2"/>
  <c r="W3270" i="2"/>
  <c r="X3270" i="2" s="1"/>
  <c r="AF3270" i="2"/>
  <c r="AG3270" i="2"/>
  <c r="W3268" i="2"/>
  <c r="X3268" i="2" s="1"/>
  <c r="AF3268" i="2"/>
  <c r="AG3268" i="2"/>
  <c r="W2952" i="2"/>
  <c r="X2952" i="2" s="1"/>
  <c r="AF2952" i="2"/>
  <c r="AG2952" i="2"/>
  <c r="W2950" i="2"/>
  <c r="X2950" i="2" s="1"/>
  <c r="AF2950" i="2"/>
  <c r="AG2950" i="2"/>
  <c r="W2948" i="2"/>
  <c r="X2948" i="2" s="1"/>
  <c r="AF2948" i="2"/>
  <c r="AG2948" i="2"/>
  <c r="W2946" i="2"/>
  <c r="X2946" i="2" s="1"/>
  <c r="AF2946" i="2"/>
  <c r="AG2946" i="2"/>
  <c r="W2944" i="2"/>
  <c r="X2944" i="2" s="1"/>
  <c r="AF2944" i="2"/>
  <c r="AG2944" i="2"/>
  <c r="W2940" i="2"/>
  <c r="X2940" i="2" s="1"/>
  <c r="W2936" i="2"/>
  <c r="X2936" i="2" s="1"/>
  <c r="W2932" i="2"/>
  <c r="X2932" i="2" s="1"/>
  <c r="W2928" i="2"/>
  <c r="X2928" i="2" s="1"/>
  <c r="W2924" i="2"/>
  <c r="X2924" i="2" s="1"/>
  <c r="W2920" i="2"/>
  <c r="X2920" i="2" s="1"/>
  <c r="W2916" i="2"/>
  <c r="X2916" i="2" s="1"/>
  <c r="W2914" i="2"/>
  <c r="X2914" i="2" s="1"/>
  <c r="W2912" i="2"/>
  <c r="X2912" i="2" s="1"/>
  <c r="AF2912" i="2"/>
  <c r="AG2912" i="2"/>
  <c r="W2910" i="2"/>
  <c r="X2910" i="2" s="1"/>
  <c r="AF2910" i="2"/>
  <c r="AG2910" i="2"/>
  <c r="W2906" i="2"/>
  <c r="X2906" i="2" s="1"/>
  <c r="AF2906" i="2"/>
  <c r="AG2906" i="2"/>
  <c r="W2902" i="2"/>
  <c r="X2902" i="2" s="1"/>
  <c r="AF2902" i="2"/>
  <c r="AG2902" i="2"/>
  <c r="W2898" i="2"/>
  <c r="X2898" i="2" s="1"/>
  <c r="AF2898" i="2"/>
  <c r="AG2898" i="2"/>
  <c r="W2665" i="2"/>
  <c r="X2665" i="2" s="1"/>
  <c r="AF2665" i="2"/>
  <c r="AG2665" i="2"/>
  <c r="W2648" i="2"/>
  <c r="X2648" i="2" s="1"/>
  <c r="AF2648" i="2"/>
  <c r="AG2648" i="2"/>
  <c r="W2644" i="2"/>
  <c r="X2644" i="2" s="1"/>
  <c r="AF2644" i="2"/>
  <c r="AG2644" i="2"/>
  <c r="W2641" i="2"/>
  <c r="X2641" i="2" s="1"/>
  <c r="AF2641" i="2"/>
  <c r="AG2641" i="2"/>
  <c r="W2639" i="2"/>
  <c r="X2639" i="2" s="1"/>
  <c r="AF2639" i="2"/>
  <c r="AG2639" i="2"/>
  <c r="W2637" i="2"/>
  <c r="X2637" i="2" s="1"/>
  <c r="AF2637" i="2"/>
  <c r="AG2637" i="2"/>
  <c r="W2635" i="2"/>
  <c r="X2635" i="2" s="1"/>
  <c r="AF2635" i="2"/>
  <c r="AG2635" i="2"/>
  <c r="W2633" i="2"/>
  <c r="X2633" i="2" s="1"/>
  <c r="AF2633" i="2"/>
  <c r="AG2633" i="2"/>
  <c r="W2631" i="2"/>
  <c r="X2631" i="2" s="1"/>
  <c r="AF2631" i="2"/>
  <c r="AG2631" i="2"/>
  <c r="W2629" i="2"/>
  <c r="X2629" i="2" s="1"/>
  <c r="AF2629" i="2"/>
  <c r="AG2629" i="2"/>
  <c r="W2627" i="2"/>
  <c r="X2627" i="2" s="1"/>
  <c r="AF2627" i="2"/>
  <c r="AG2627" i="2"/>
  <c r="W2625" i="2"/>
  <c r="X2625" i="2" s="1"/>
  <c r="AF2625" i="2"/>
  <c r="AG2625" i="2"/>
  <c r="W2623" i="2"/>
  <c r="X2623" i="2" s="1"/>
  <c r="AF2623" i="2"/>
  <c r="AG2623" i="2"/>
  <c r="W2621" i="2"/>
  <c r="X2621" i="2" s="1"/>
  <c r="AF2621" i="2"/>
  <c r="AG2621" i="2"/>
  <c r="W2619" i="2"/>
  <c r="X2619" i="2" s="1"/>
  <c r="AF2619" i="2"/>
  <c r="AG2619" i="2"/>
  <c r="W3907" i="2"/>
  <c r="X3907" i="2" s="1"/>
  <c r="W3894" i="2"/>
  <c r="X3894" i="2" s="1"/>
  <c r="AF3894" i="2"/>
  <c r="AG3894" i="2"/>
  <c r="W3890" i="2"/>
  <c r="X3890" i="2" s="1"/>
  <c r="AF3890" i="2"/>
  <c r="AG3890" i="2"/>
  <c r="W3585" i="2"/>
  <c r="X3585" i="2" s="1"/>
  <c r="AF3585" i="2"/>
  <c r="AG3585" i="2"/>
  <c r="W3578" i="2"/>
  <c r="X3578" i="2" s="1"/>
  <c r="AF3578" i="2"/>
  <c r="AG3578" i="2"/>
  <c r="W3566" i="2"/>
  <c r="X3566" i="2" s="1"/>
  <c r="AF3566" i="2"/>
  <c r="AG3566" i="2"/>
  <c r="W3562" i="2"/>
  <c r="X3562" i="2" s="1"/>
  <c r="AF3562" i="2"/>
  <c r="AG3562" i="2"/>
  <c r="W3558" i="2"/>
  <c r="X3558" i="2" s="1"/>
  <c r="AF3558" i="2"/>
  <c r="AG3558" i="2"/>
  <c r="W3553" i="2"/>
  <c r="X3553" i="2" s="1"/>
  <c r="AF3553" i="2"/>
  <c r="AG3553" i="2"/>
  <c r="W3549" i="2"/>
  <c r="X3549" i="2" s="1"/>
  <c r="AF3549" i="2"/>
  <c r="AG3549" i="2"/>
  <c r="W3336" i="2"/>
  <c r="X3336" i="2" s="1"/>
  <c r="AF3336" i="2"/>
  <c r="AG3336" i="2"/>
  <c r="W3332" i="2"/>
  <c r="X3332" i="2" s="1"/>
  <c r="AF3332" i="2"/>
  <c r="AG3332" i="2"/>
  <c r="W3328" i="2"/>
  <c r="X3328" i="2" s="1"/>
  <c r="AF3328" i="2"/>
  <c r="AG3328" i="2"/>
  <c r="W3326" i="2"/>
  <c r="X3326" i="2" s="1"/>
  <c r="W3324" i="2"/>
  <c r="X3324" i="2" s="1"/>
  <c r="W3321" i="2"/>
  <c r="X3321" i="2" s="1"/>
  <c r="AF3321" i="2"/>
  <c r="AG3321" i="2"/>
  <c r="W3309" i="2"/>
  <c r="X3309" i="2" s="1"/>
  <c r="AF3309" i="2"/>
  <c r="AG3309" i="2"/>
  <c r="W3305" i="2"/>
  <c r="X3305" i="2" s="1"/>
  <c r="AF3305" i="2"/>
  <c r="AG3305" i="2"/>
  <c r="W3301" i="2"/>
  <c r="X3301" i="2" s="1"/>
  <c r="AF3301" i="2"/>
  <c r="AG3301" i="2"/>
  <c r="W3297" i="2"/>
  <c r="X3297" i="2" s="1"/>
  <c r="AF3297" i="2"/>
  <c r="AG3297" i="2"/>
  <c r="W3293" i="2"/>
  <c r="X3293" i="2" s="1"/>
  <c r="AF3293" i="2"/>
  <c r="AG3293" i="2"/>
  <c r="W3289" i="2"/>
  <c r="X3289" i="2" s="1"/>
  <c r="AF3289" i="2"/>
  <c r="AG3289" i="2"/>
  <c r="W3285" i="2"/>
  <c r="X3285" i="2" s="1"/>
  <c r="AF3285" i="2"/>
  <c r="AG3285" i="2"/>
  <c r="W3281" i="2"/>
  <c r="X3281" i="2" s="1"/>
  <c r="AF3281" i="2"/>
  <c r="AG3281" i="2"/>
  <c r="W3277" i="2"/>
  <c r="X3277" i="2" s="1"/>
  <c r="AF3277" i="2"/>
  <c r="AG3277" i="2"/>
  <c r="W2943" i="2"/>
  <c r="X2943" i="2" s="1"/>
  <c r="W2939" i="2"/>
  <c r="X2939" i="2" s="1"/>
  <c r="AF2939" i="2"/>
  <c r="AG2939" i="2"/>
  <c r="W2935" i="2"/>
  <c r="X2935" i="2" s="1"/>
  <c r="AF2935" i="2"/>
  <c r="AE2933" i="2"/>
  <c r="AF2933" i="2" s="1"/>
  <c r="W2931" i="2"/>
  <c r="X2931" i="2" s="1"/>
  <c r="AF2931" i="2"/>
  <c r="AG2931" i="2"/>
  <c r="AE2929" i="2"/>
  <c r="AF2929" i="2" s="1"/>
  <c r="W2927" i="2"/>
  <c r="X2927" i="2" s="1"/>
  <c r="AE2925" i="2"/>
  <c r="AF2925" i="2" s="1"/>
  <c r="W2923" i="2"/>
  <c r="X2923" i="2" s="1"/>
  <c r="AF2923" i="2"/>
  <c r="AE2921" i="2"/>
  <c r="AF2921" i="2" s="1"/>
  <c r="W2919" i="2"/>
  <c r="X2919" i="2" s="1"/>
  <c r="AF2919" i="2"/>
  <c r="AG2919" i="2"/>
  <c r="AE2917" i="2"/>
  <c r="AF2917" i="2" s="1"/>
  <c r="AE2914" i="2"/>
  <c r="AG2914" i="2" s="1"/>
  <c r="W2909" i="2"/>
  <c r="X2909" i="2" s="1"/>
  <c r="AF2909" i="2"/>
  <c r="AG2909" i="2"/>
  <c r="W2905" i="2"/>
  <c r="X2905" i="2" s="1"/>
  <c r="AF2905" i="2"/>
  <c r="AG2905" i="2"/>
  <c r="W2901" i="2"/>
  <c r="X2901" i="2" s="1"/>
  <c r="AF2901" i="2"/>
  <c r="AG2901" i="2"/>
  <c r="W2897" i="2"/>
  <c r="X2897" i="2" s="1"/>
  <c r="AF2897" i="2"/>
  <c r="AG2897" i="2"/>
  <c r="W2670" i="2"/>
  <c r="X2670" i="2" s="1"/>
  <c r="AF2670" i="2"/>
  <c r="AG2670" i="2"/>
  <c r="W2668" i="2"/>
  <c r="X2668" i="2" s="1"/>
  <c r="AF2668" i="2"/>
  <c r="AG2668" i="2"/>
  <c r="W2664" i="2"/>
  <c r="X2664" i="2" s="1"/>
  <c r="AF2664" i="2"/>
  <c r="AG2664" i="2"/>
  <c r="W2662" i="2"/>
  <c r="X2662" i="2" s="1"/>
  <c r="AF2662" i="2"/>
  <c r="AG2662" i="2"/>
  <c r="W2660" i="2"/>
  <c r="X2660" i="2" s="1"/>
  <c r="AF2660" i="2"/>
  <c r="AG2660" i="2"/>
  <c r="W2658" i="2"/>
  <c r="X2658" i="2" s="1"/>
  <c r="AF2658" i="2"/>
  <c r="AG2658" i="2"/>
  <c r="W2656" i="2"/>
  <c r="X2656" i="2" s="1"/>
  <c r="AF2656" i="2"/>
  <c r="AG2656" i="2"/>
  <c r="W2654" i="2"/>
  <c r="X2654" i="2" s="1"/>
  <c r="AF2654" i="2"/>
  <c r="AG2654" i="2"/>
  <c r="W2652" i="2"/>
  <c r="X2652" i="2" s="1"/>
  <c r="AF2652" i="2"/>
  <c r="AG2652" i="2"/>
  <c r="W2650" i="2"/>
  <c r="X2650" i="2" s="1"/>
  <c r="AF2650" i="2"/>
  <c r="AG2650" i="2"/>
  <c r="W2647" i="2"/>
  <c r="X2647" i="2" s="1"/>
  <c r="AF2647" i="2"/>
  <c r="AG2647" i="2"/>
  <c r="W2643" i="2"/>
  <c r="X2643" i="2" s="1"/>
  <c r="AF2643" i="2"/>
  <c r="AG2643" i="2"/>
  <c r="AF2373" i="2"/>
  <c r="AE3959" i="2"/>
  <c r="AF3959" i="2" s="1"/>
  <c r="AE3958" i="2"/>
  <c r="AG3958" i="2" s="1"/>
  <c r="W3956" i="2"/>
  <c r="X3956" i="2" s="1"/>
  <c r="AF3956" i="2"/>
  <c r="AG3956" i="2"/>
  <c r="AE3954" i="2"/>
  <c r="AF3954" i="2" s="1"/>
  <c r="W3952" i="2"/>
  <c r="X3952" i="2" s="1"/>
  <c r="AF3952" i="2"/>
  <c r="AG3952" i="2"/>
  <c r="W3949" i="2"/>
  <c r="X3949" i="2" s="1"/>
  <c r="AF3949" i="2"/>
  <c r="AG3949" i="2"/>
  <c r="AE3947" i="2"/>
  <c r="AF3947" i="2" s="1"/>
  <c r="AE3945" i="2"/>
  <c r="AF3945" i="2" s="1"/>
  <c r="W3944" i="2"/>
  <c r="X3944" i="2" s="1"/>
  <c r="AF3944" i="2"/>
  <c r="AG3944" i="2"/>
  <c r="AE3942" i="2"/>
  <c r="AG3942" i="2" s="1"/>
  <c r="W3940" i="2"/>
  <c r="X3940" i="2" s="1"/>
  <c r="AF3940" i="2"/>
  <c r="AG3940" i="2"/>
  <c r="AE3938" i="2"/>
  <c r="AF3938" i="2" s="1"/>
  <c r="W3937" i="2"/>
  <c r="X3937" i="2" s="1"/>
  <c r="AF3937" i="2"/>
  <c r="AG3937" i="2"/>
  <c r="W3934" i="2"/>
  <c r="X3934" i="2" s="1"/>
  <c r="AF3934" i="2"/>
  <c r="AG3934" i="2"/>
  <c r="AE3932" i="2"/>
  <c r="AF3932" i="2" s="1"/>
  <c r="W3930" i="2"/>
  <c r="X3930" i="2" s="1"/>
  <c r="AF3930" i="2"/>
  <c r="AG3930" i="2"/>
  <c r="AE3928" i="2"/>
  <c r="AG3928" i="2" s="1"/>
  <c r="W3926" i="2"/>
  <c r="X3926" i="2" s="1"/>
  <c r="AF3926" i="2"/>
  <c r="AG3926" i="2"/>
  <c r="W3906" i="2"/>
  <c r="X3906" i="2" s="1"/>
  <c r="AF3906" i="2"/>
  <c r="AG3906" i="2"/>
  <c r="AE3904" i="2"/>
  <c r="AF3904" i="2" s="1"/>
  <c r="W3903" i="2"/>
  <c r="X3903" i="2" s="1"/>
  <c r="AF3903" i="2"/>
  <c r="AG3903" i="2"/>
  <c r="W3901" i="2"/>
  <c r="X3901" i="2" s="1"/>
  <c r="AF3901" i="2"/>
  <c r="AG3901" i="2"/>
  <c r="W3899" i="2"/>
  <c r="X3899" i="2" s="1"/>
  <c r="AF3899" i="2"/>
  <c r="AG3899" i="2"/>
  <c r="W3897" i="2"/>
  <c r="X3897" i="2" s="1"/>
  <c r="AF3897" i="2"/>
  <c r="AG3897" i="2"/>
  <c r="AE3895" i="2"/>
  <c r="AF3895" i="2" s="1"/>
  <c r="W3893" i="2"/>
  <c r="X3893" i="2" s="1"/>
  <c r="AF3893" i="2"/>
  <c r="AG3893" i="2"/>
  <c r="AE3891" i="2"/>
  <c r="AG3891" i="2" s="1"/>
  <c r="W3588" i="2"/>
  <c r="X3588" i="2" s="1"/>
  <c r="AF3588" i="2"/>
  <c r="AG3588" i="2"/>
  <c r="AE3586" i="2"/>
  <c r="AF3586" i="2" s="1"/>
  <c r="AE3583" i="2"/>
  <c r="AF3583" i="2" s="1"/>
  <c r="W3582" i="2"/>
  <c r="X3582" i="2" s="1"/>
  <c r="AF3582" i="2"/>
  <c r="AG3582" i="2"/>
  <c r="W3580" i="2"/>
  <c r="X3580" i="2" s="1"/>
  <c r="AF3580" i="2"/>
  <c r="AG3580" i="2"/>
  <c r="W3577" i="2"/>
  <c r="X3577" i="2" s="1"/>
  <c r="AF3577" i="2"/>
  <c r="AG3577" i="2"/>
  <c r="AE3575" i="2"/>
  <c r="AF3575" i="2" s="1"/>
  <c r="W3574" i="2"/>
  <c r="X3574" i="2" s="1"/>
  <c r="AF3574" i="2"/>
  <c r="AG3574" i="2"/>
  <c r="W3572" i="2"/>
  <c r="X3572" i="2" s="1"/>
  <c r="AF3572" i="2"/>
  <c r="AG3572" i="2"/>
  <c r="W3570" i="2"/>
  <c r="X3570" i="2" s="1"/>
  <c r="AF3570" i="2"/>
  <c r="AG3570" i="2"/>
  <c r="W3568" i="2"/>
  <c r="X3568" i="2" s="1"/>
  <c r="AF3568" i="2"/>
  <c r="AG3568" i="2"/>
  <c r="W3565" i="2"/>
  <c r="X3565" i="2" s="1"/>
  <c r="AF3565" i="2"/>
  <c r="AG3565" i="2"/>
  <c r="AE3563" i="2"/>
  <c r="AF3563" i="2" s="1"/>
  <c r="W3561" i="2"/>
  <c r="X3561" i="2" s="1"/>
  <c r="AF3561" i="2"/>
  <c r="AG3561" i="2"/>
  <c r="AE3559" i="2"/>
  <c r="AF3559" i="2" s="1"/>
  <c r="W3557" i="2"/>
  <c r="X3557" i="2" s="1"/>
  <c r="AF3557" i="2"/>
  <c r="AG3557" i="2"/>
  <c r="W3555" i="2"/>
  <c r="X3555" i="2" s="1"/>
  <c r="AF3555" i="2"/>
  <c r="AG3555" i="2"/>
  <c r="W3552" i="2"/>
  <c r="X3552" i="2" s="1"/>
  <c r="AF3552" i="2"/>
  <c r="AG3552" i="2"/>
  <c r="AE3550" i="2"/>
  <c r="AF3550" i="2" s="1"/>
  <c r="W3548" i="2"/>
  <c r="X3548" i="2" s="1"/>
  <c r="AF3548" i="2"/>
  <c r="AG3548" i="2"/>
  <c r="AE3546" i="2"/>
  <c r="AF3546" i="2" s="1"/>
  <c r="W3335" i="2"/>
  <c r="X3335" i="2" s="1"/>
  <c r="AF3335" i="2"/>
  <c r="AG3335" i="2"/>
  <c r="AE3333" i="2"/>
  <c r="AG3333" i="2" s="1"/>
  <c r="W3331" i="2"/>
  <c r="X3331" i="2" s="1"/>
  <c r="AF3331" i="2"/>
  <c r="AG3331" i="2"/>
  <c r="AE3329" i="2"/>
  <c r="AF3329" i="2" s="1"/>
  <c r="AE3326" i="2"/>
  <c r="AF3326" i="2" s="1"/>
  <c r="AE3324" i="2"/>
  <c r="AF3324" i="2" s="1"/>
  <c r="AE3322" i="2"/>
  <c r="AF3322" i="2" s="1"/>
  <c r="W3320" i="2"/>
  <c r="X3320" i="2" s="1"/>
  <c r="AF3320" i="2"/>
  <c r="AG3320" i="2"/>
  <c r="AE3318" i="2"/>
  <c r="AF3318" i="2" s="1"/>
  <c r="W3317" i="2"/>
  <c r="X3317" i="2" s="1"/>
  <c r="AF3317" i="2"/>
  <c r="AG3317" i="2"/>
  <c r="W3315" i="2"/>
  <c r="X3315" i="2" s="1"/>
  <c r="AF3315" i="2"/>
  <c r="AG3315" i="2"/>
  <c r="W3313" i="2"/>
  <c r="X3313" i="2" s="1"/>
  <c r="AF3313" i="2"/>
  <c r="AG3313" i="2"/>
  <c r="W3311" i="2"/>
  <c r="X3311" i="2" s="1"/>
  <c r="AF3311" i="2"/>
  <c r="AG3311" i="2"/>
  <c r="W3308" i="2"/>
  <c r="X3308" i="2" s="1"/>
  <c r="AF3308" i="2"/>
  <c r="AG3308" i="2"/>
  <c r="AE3306" i="2"/>
  <c r="AG3306" i="2" s="1"/>
  <c r="W3304" i="2"/>
  <c r="X3304" i="2" s="1"/>
  <c r="AF3304" i="2"/>
  <c r="AG3304" i="2"/>
  <c r="AE3302" i="2"/>
  <c r="AF3302" i="2" s="1"/>
  <c r="W3300" i="2"/>
  <c r="X3300" i="2" s="1"/>
  <c r="AF3300" i="2"/>
  <c r="AG3300" i="2"/>
  <c r="AE3298" i="2"/>
  <c r="AF3298" i="2" s="1"/>
  <c r="W3296" i="2"/>
  <c r="X3296" i="2" s="1"/>
  <c r="AF3296" i="2"/>
  <c r="AG3296" i="2"/>
  <c r="AE3294" i="2"/>
  <c r="AF3294" i="2" s="1"/>
  <c r="W3292" i="2"/>
  <c r="X3292" i="2" s="1"/>
  <c r="AF3292" i="2"/>
  <c r="AG3292" i="2"/>
  <c r="AE3290" i="2"/>
  <c r="AG3290" i="2" s="1"/>
  <c r="W3288" i="2"/>
  <c r="X3288" i="2" s="1"/>
  <c r="AF3288" i="2"/>
  <c r="AG3288" i="2"/>
  <c r="AE3286" i="2"/>
  <c r="AF3286" i="2" s="1"/>
  <c r="W3284" i="2"/>
  <c r="X3284" i="2" s="1"/>
  <c r="AF3284" i="2"/>
  <c r="AG3284" i="2"/>
  <c r="AE3282" i="2"/>
  <c r="AF3282" i="2" s="1"/>
  <c r="W3280" i="2"/>
  <c r="X3280" i="2" s="1"/>
  <c r="AF3280" i="2"/>
  <c r="AG3280" i="2"/>
  <c r="AE3278" i="2"/>
  <c r="AF3278" i="2" s="1"/>
  <c r="W3276" i="2"/>
  <c r="X3276" i="2" s="1"/>
  <c r="AF3276" i="2"/>
  <c r="AG3276" i="2"/>
  <c r="AE3274" i="2"/>
  <c r="AG3274" i="2" s="1"/>
  <c r="W3273" i="2"/>
  <c r="X3273" i="2" s="1"/>
  <c r="AF3273" i="2"/>
  <c r="AG3273" i="2"/>
  <c r="W3271" i="2"/>
  <c r="X3271" i="2" s="1"/>
  <c r="AF3271" i="2"/>
  <c r="AG3271" i="2"/>
  <c r="W3269" i="2"/>
  <c r="X3269" i="2" s="1"/>
  <c r="AF3269" i="2"/>
  <c r="AG3269" i="2"/>
  <c r="W3267" i="2"/>
  <c r="X3267" i="2" s="1"/>
  <c r="AF3267" i="2"/>
  <c r="AG3267" i="2"/>
  <c r="W2951" i="2"/>
  <c r="X2951" i="2" s="1"/>
  <c r="AF2951" i="2"/>
  <c r="AG2951" i="2"/>
  <c r="W2949" i="2"/>
  <c r="X2949" i="2" s="1"/>
  <c r="AF2949" i="2"/>
  <c r="AG2949" i="2"/>
  <c r="W2947" i="2"/>
  <c r="X2947" i="2" s="1"/>
  <c r="AF2947" i="2"/>
  <c r="AG2947" i="2"/>
  <c r="W2945" i="2"/>
  <c r="X2945" i="2" s="1"/>
  <c r="AF2945" i="2"/>
  <c r="AG2945" i="2"/>
  <c r="W2942" i="2"/>
  <c r="X2942" i="2" s="1"/>
  <c r="AF2942" i="2"/>
  <c r="AG2942" i="2"/>
  <c r="AE2940" i="2"/>
  <c r="AF2940" i="2" s="1"/>
  <c r="W2938" i="2"/>
  <c r="X2938" i="2" s="1"/>
  <c r="AF2938" i="2"/>
  <c r="AG2938" i="2"/>
  <c r="AE2936" i="2"/>
  <c r="AF2936" i="2" s="1"/>
  <c r="W2934" i="2"/>
  <c r="X2934" i="2" s="1"/>
  <c r="AF2934" i="2"/>
  <c r="AG2934" i="2"/>
  <c r="AE2932" i="2"/>
  <c r="AF2932" i="2" s="1"/>
  <c r="W2930" i="2"/>
  <c r="X2930" i="2" s="1"/>
  <c r="AF2930" i="2"/>
  <c r="AG2930" i="2"/>
  <c r="AE2928" i="2"/>
  <c r="AG2928" i="2" s="1"/>
  <c r="W2926" i="2"/>
  <c r="X2926" i="2" s="1"/>
  <c r="AF2926" i="2"/>
  <c r="AG2926" i="2"/>
  <c r="AE2924" i="2"/>
  <c r="AF2924" i="2" s="1"/>
  <c r="W2922" i="2"/>
  <c r="X2922" i="2" s="1"/>
  <c r="AF2922" i="2"/>
  <c r="AG2922" i="2"/>
  <c r="AE2920" i="2"/>
  <c r="AF2920" i="2" s="1"/>
  <c r="W2918" i="2"/>
  <c r="X2918" i="2" s="1"/>
  <c r="AF2918" i="2"/>
  <c r="AG2918" i="2"/>
  <c r="AE2916" i="2"/>
  <c r="AF2916" i="2" s="1"/>
  <c r="W2915" i="2"/>
  <c r="X2915" i="2" s="1"/>
  <c r="AF2915" i="2"/>
  <c r="AG2915" i="2"/>
  <c r="W2913" i="2"/>
  <c r="X2913" i="2" s="1"/>
  <c r="AF2913" i="2"/>
  <c r="AG2913" i="2"/>
  <c r="W2911" i="2"/>
  <c r="X2911" i="2" s="1"/>
  <c r="AF2911" i="2"/>
  <c r="AG2911" i="2"/>
  <c r="W2908" i="2"/>
  <c r="X2908" i="2" s="1"/>
  <c r="AF2908" i="2"/>
  <c r="AG2908" i="2"/>
  <c r="W2904" i="2"/>
  <c r="X2904" i="2" s="1"/>
  <c r="AF2904" i="2"/>
  <c r="AG2904" i="2"/>
  <c r="W2900" i="2"/>
  <c r="X2900" i="2" s="1"/>
  <c r="AF2900" i="2"/>
  <c r="AG2900" i="2"/>
  <c r="W2896" i="2"/>
  <c r="X2896" i="2" s="1"/>
  <c r="AF2896" i="2"/>
  <c r="AG2896" i="2"/>
  <c r="W2667" i="2"/>
  <c r="X2667" i="2" s="1"/>
  <c r="AF2667" i="2"/>
  <c r="AG2667" i="2"/>
  <c r="W2646" i="2"/>
  <c r="X2646" i="2" s="1"/>
  <c r="AF2646" i="2"/>
  <c r="AG2646" i="2"/>
  <c r="W2642" i="2"/>
  <c r="X2642" i="2" s="1"/>
  <c r="AF2642" i="2"/>
  <c r="AG2642" i="2"/>
  <c r="W2640" i="2"/>
  <c r="X2640" i="2" s="1"/>
  <c r="AF2640" i="2"/>
  <c r="AG2640" i="2"/>
  <c r="W2638" i="2"/>
  <c r="X2638" i="2" s="1"/>
  <c r="AF2638" i="2"/>
  <c r="AG2638" i="2"/>
  <c r="W2636" i="2"/>
  <c r="X2636" i="2" s="1"/>
  <c r="AF2636" i="2"/>
  <c r="AG2636" i="2"/>
  <c r="W2634" i="2"/>
  <c r="X2634" i="2" s="1"/>
  <c r="AF2634" i="2"/>
  <c r="AG2634" i="2"/>
  <c r="W2632" i="2"/>
  <c r="X2632" i="2" s="1"/>
  <c r="AF2632" i="2"/>
  <c r="AG2632" i="2"/>
  <c r="W2630" i="2"/>
  <c r="X2630" i="2" s="1"/>
  <c r="AF2630" i="2"/>
  <c r="AG2630" i="2"/>
  <c r="W2628" i="2"/>
  <c r="X2628" i="2" s="1"/>
  <c r="AF2628" i="2"/>
  <c r="AG2628" i="2"/>
  <c r="W2626" i="2"/>
  <c r="X2626" i="2" s="1"/>
  <c r="AF2626" i="2"/>
  <c r="AG2626" i="2"/>
  <c r="W2624" i="2"/>
  <c r="X2624" i="2" s="1"/>
  <c r="AF2624" i="2"/>
  <c r="AG2624" i="2"/>
  <c r="W2622" i="2"/>
  <c r="X2622" i="2" s="1"/>
  <c r="AF2622" i="2"/>
  <c r="AG2622" i="2"/>
  <c r="W2620" i="2"/>
  <c r="X2620" i="2" s="1"/>
  <c r="AF2620" i="2"/>
  <c r="AG2620" i="2"/>
  <c r="W2618" i="2"/>
  <c r="X2618" i="2" s="1"/>
  <c r="AF2618" i="2"/>
  <c r="AG2618" i="2"/>
  <c r="AC3924" i="2"/>
  <c r="AE3924" i="2" s="1"/>
  <c r="AF3924" i="2" s="1"/>
  <c r="AC3923" i="2"/>
  <c r="AE3923" i="2" s="1"/>
  <c r="AF3923" i="2" s="1"/>
  <c r="AC3922" i="2"/>
  <c r="AE3922" i="2" s="1"/>
  <c r="AG3922" i="2" s="1"/>
  <c r="AC3921" i="2"/>
  <c r="AE3921" i="2" s="1"/>
  <c r="AF3921" i="2" s="1"/>
  <c r="AC3920" i="2"/>
  <c r="AE3920" i="2" s="1"/>
  <c r="AF3920" i="2" s="1"/>
  <c r="AC3919" i="2"/>
  <c r="AE3919" i="2" s="1"/>
  <c r="AF3919" i="2" s="1"/>
  <c r="AC3918" i="2"/>
  <c r="AE3918" i="2" s="1"/>
  <c r="AG3918" i="2" s="1"/>
  <c r="AC3917" i="2"/>
  <c r="AE3917" i="2" s="1"/>
  <c r="AF3917" i="2" s="1"/>
  <c r="AC3916" i="2"/>
  <c r="AE3916" i="2" s="1"/>
  <c r="AF3916" i="2" s="1"/>
  <c r="AC3915" i="2"/>
  <c r="AE3915" i="2" s="1"/>
  <c r="AF3915" i="2" s="1"/>
  <c r="AC3914" i="2"/>
  <c r="AE3914" i="2" s="1"/>
  <c r="AG3914" i="2" s="1"/>
  <c r="AC3913" i="2"/>
  <c r="AE3913" i="2" s="1"/>
  <c r="AF3913" i="2" s="1"/>
  <c r="AC3912" i="2"/>
  <c r="AE3912" i="2" s="1"/>
  <c r="AF3912" i="2" s="1"/>
  <c r="AC3911" i="2"/>
  <c r="AE3911" i="2" s="1"/>
  <c r="AF3911" i="2" s="1"/>
  <c r="AC3910" i="2"/>
  <c r="AE3910" i="2" s="1"/>
  <c r="AG3910" i="2" s="1"/>
  <c r="AC3909" i="2"/>
  <c r="AE3909" i="2" s="1"/>
  <c r="AF3909" i="2" s="1"/>
  <c r="AC3908" i="2"/>
  <c r="AE3908" i="2" s="1"/>
  <c r="AF3908" i="2" s="1"/>
  <c r="AG2370" i="2"/>
  <c r="AG2366" i="2"/>
  <c r="AG2362" i="2"/>
  <c r="AG2358" i="2"/>
  <c r="AG2354" i="2"/>
  <c r="AG2350" i="2"/>
  <c r="AG2346" i="2"/>
  <c r="AG2342" i="2"/>
  <c r="W2203" i="2"/>
  <c r="X2203" i="2" s="1"/>
  <c r="AF2203" i="2"/>
  <c r="AG2203" i="2"/>
  <c r="W2199" i="2"/>
  <c r="X2199" i="2" s="1"/>
  <c r="AF2199" i="2"/>
  <c r="AG2199" i="2"/>
  <c r="W2195" i="2"/>
  <c r="X2195" i="2" s="1"/>
  <c r="AF2195" i="2"/>
  <c r="AG2195" i="2"/>
  <c r="W2191" i="2"/>
  <c r="X2191" i="2" s="1"/>
  <c r="AF2191" i="2"/>
  <c r="AG2191" i="2"/>
  <c r="W2187" i="2"/>
  <c r="X2187" i="2" s="1"/>
  <c r="AF2187" i="2"/>
  <c r="AG2187" i="2"/>
  <c r="W1927" i="2"/>
  <c r="X1927" i="2" s="1"/>
  <c r="AF1927" i="2"/>
  <c r="AG1927" i="2"/>
  <c r="W1923" i="2"/>
  <c r="X1923" i="2" s="1"/>
  <c r="AF1923" i="2"/>
  <c r="AG1923" i="2"/>
  <c r="W1919" i="2"/>
  <c r="X1919" i="2" s="1"/>
  <c r="AF1919" i="2"/>
  <c r="AG1919" i="2"/>
  <c r="W1915" i="2"/>
  <c r="X1915" i="2" s="1"/>
  <c r="AF1915" i="2"/>
  <c r="AG1915" i="2"/>
  <c r="W1911" i="2"/>
  <c r="X1911" i="2" s="1"/>
  <c r="AF1911" i="2"/>
  <c r="AG1911" i="2"/>
  <c r="W1907" i="2"/>
  <c r="X1907" i="2" s="1"/>
  <c r="AF1907" i="2"/>
  <c r="AG1907" i="2"/>
  <c r="W1903" i="2"/>
  <c r="X1903" i="2" s="1"/>
  <c r="AF1903" i="2"/>
  <c r="AG1903" i="2"/>
  <c r="W1899" i="2"/>
  <c r="X1899" i="2" s="1"/>
  <c r="AF1899" i="2"/>
  <c r="AG1899" i="2"/>
  <c r="W1895" i="2"/>
  <c r="X1895" i="2" s="1"/>
  <c r="AF1895" i="2"/>
  <c r="AG1895" i="2"/>
  <c r="W1891" i="2"/>
  <c r="X1891" i="2" s="1"/>
  <c r="AF1891" i="2"/>
  <c r="AG1891" i="2"/>
  <c r="W1887" i="2"/>
  <c r="X1887" i="2" s="1"/>
  <c r="AF1887" i="2"/>
  <c r="AG1887" i="2"/>
  <c r="W1883" i="2"/>
  <c r="X1883" i="2" s="1"/>
  <c r="AF1883" i="2"/>
  <c r="AG1883" i="2"/>
  <c r="W1841" i="2"/>
  <c r="X1841" i="2" s="1"/>
  <c r="AF1841" i="2"/>
  <c r="AG1841" i="2"/>
  <c r="W1837" i="2"/>
  <c r="X1837" i="2" s="1"/>
  <c r="AF1837" i="2"/>
  <c r="AG1837" i="2"/>
  <c r="W1833" i="2"/>
  <c r="X1833" i="2" s="1"/>
  <c r="AF1833" i="2"/>
  <c r="AG1833" i="2"/>
  <c r="W1829" i="2"/>
  <c r="X1829" i="2" s="1"/>
  <c r="AF1829" i="2"/>
  <c r="AG1829" i="2"/>
  <c r="W1825" i="2"/>
  <c r="X1825" i="2" s="1"/>
  <c r="AF1825" i="2"/>
  <c r="AG1825" i="2"/>
  <c r="W1821" i="2"/>
  <c r="X1821" i="2" s="1"/>
  <c r="AF1821" i="2"/>
  <c r="AG1821" i="2"/>
  <c r="W1817" i="2"/>
  <c r="X1817" i="2" s="1"/>
  <c r="AF1817" i="2"/>
  <c r="AG1817" i="2"/>
  <c r="W1813" i="2"/>
  <c r="X1813" i="2" s="1"/>
  <c r="AF1813" i="2"/>
  <c r="AG1813" i="2"/>
  <c r="W1807" i="2"/>
  <c r="X1807" i="2" s="1"/>
  <c r="AF1807" i="2"/>
  <c r="AG1807" i="2"/>
  <c r="W1803" i="2"/>
  <c r="X1803" i="2" s="1"/>
  <c r="AF1803" i="2"/>
  <c r="AG1803" i="2"/>
  <c r="W1799" i="2"/>
  <c r="X1799" i="2" s="1"/>
  <c r="AF1799" i="2"/>
  <c r="AG1799" i="2"/>
  <c r="W1793" i="2"/>
  <c r="X1793" i="2" s="1"/>
  <c r="AF1793" i="2"/>
  <c r="AG1793" i="2"/>
  <c r="W1787" i="2"/>
  <c r="X1787" i="2" s="1"/>
  <c r="AF1787" i="2"/>
  <c r="AG1787" i="2"/>
  <c r="W1783" i="2"/>
  <c r="X1783" i="2" s="1"/>
  <c r="AF1783" i="2"/>
  <c r="AG1783" i="2"/>
  <c r="W909" i="2"/>
  <c r="X909" i="2" s="1"/>
  <c r="AE2372" i="2"/>
  <c r="AF2372" i="2" s="1"/>
  <c r="AG2371" i="2"/>
  <c r="W2370" i="2"/>
  <c r="X2370" i="2" s="1"/>
  <c r="AE2368" i="2"/>
  <c r="AF2368" i="2" s="1"/>
  <c r="AG2367" i="2"/>
  <c r="W2366" i="2"/>
  <c r="X2366" i="2" s="1"/>
  <c r="AE2364" i="2"/>
  <c r="AF2364" i="2" s="1"/>
  <c r="AG2363" i="2"/>
  <c r="W2362" i="2"/>
  <c r="X2362" i="2" s="1"/>
  <c r="AE2360" i="2"/>
  <c r="AF2360" i="2" s="1"/>
  <c r="AG2359" i="2"/>
  <c r="W2358" i="2"/>
  <c r="X2358" i="2" s="1"/>
  <c r="AE2356" i="2"/>
  <c r="AF2356" i="2" s="1"/>
  <c r="AG2355" i="2"/>
  <c r="W2354" i="2"/>
  <c r="X2354" i="2" s="1"/>
  <c r="AE2352" i="2"/>
  <c r="AF2352" i="2" s="1"/>
  <c r="AG2351" i="2"/>
  <c r="W2350" i="2"/>
  <c r="X2350" i="2" s="1"/>
  <c r="AE2348" i="2"/>
  <c r="AF2348" i="2" s="1"/>
  <c r="AG2347" i="2"/>
  <c r="W2346" i="2"/>
  <c r="X2346" i="2" s="1"/>
  <c r="AE2344" i="2"/>
  <c r="AF2344" i="2" s="1"/>
  <c r="AG2343" i="2"/>
  <c r="W2342" i="2"/>
  <c r="X2342" i="2" s="1"/>
  <c r="AE2207" i="2"/>
  <c r="AF2207" i="2" s="1"/>
  <c r="W2206" i="2"/>
  <c r="X2206" i="2" s="1"/>
  <c r="AG2206" i="2"/>
  <c r="AE2205" i="2"/>
  <c r="AF2205" i="2" s="1"/>
  <c r="W2202" i="2"/>
  <c r="X2202" i="2" s="1"/>
  <c r="AF2202" i="2"/>
  <c r="AG2202" i="2"/>
  <c r="AE2201" i="2"/>
  <c r="W2198" i="2"/>
  <c r="X2198" i="2" s="1"/>
  <c r="AF2198" i="2"/>
  <c r="AG2198" i="2"/>
  <c r="AE2197" i="2"/>
  <c r="AF2197" i="2" s="1"/>
  <c r="W2194" i="2"/>
  <c r="X2194" i="2" s="1"/>
  <c r="AF2194" i="2"/>
  <c r="AG2194" i="2"/>
  <c r="AE2193" i="2"/>
  <c r="AF2193" i="2" s="1"/>
  <c r="W2190" i="2"/>
  <c r="X2190" i="2" s="1"/>
  <c r="AF2190" i="2"/>
  <c r="AG2190" i="2"/>
  <c r="AE2189" i="2"/>
  <c r="W2186" i="2"/>
  <c r="X2186" i="2" s="1"/>
  <c r="AF2186" i="2"/>
  <c r="AG2186" i="2"/>
  <c r="AE1929" i="2"/>
  <c r="AF1929" i="2" s="1"/>
  <c r="W1926" i="2"/>
  <c r="X1926" i="2" s="1"/>
  <c r="AF1926" i="2"/>
  <c r="AG1926" i="2"/>
  <c r="AE1925" i="2"/>
  <c r="AF1925" i="2" s="1"/>
  <c r="W1922" i="2"/>
  <c r="X1922" i="2" s="1"/>
  <c r="AF1922" i="2"/>
  <c r="AG1922" i="2"/>
  <c r="AE1921" i="2"/>
  <c r="W1918" i="2"/>
  <c r="X1918" i="2" s="1"/>
  <c r="AF1918" i="2"/>
  <c r="AG1918" i="2"/>
  <c r="AE1917" i="2"/>
  <c r="AF1917" i="2" s="1"/>
  <c r="W1914" i="2"/>
  <c r="X1914" i="2" s="1"/>
  <c r="AF1914" i="2"/>
  <c r="AG1914" i="2"/>
  <c r="AE1913" i="2"/>
  <c r="AF1913" i="2" s="1"/>
  <c r="W1910" i="2"/>
  <c r="X1910" i="2" s="1"/>
  <c r="AF1910" i="2"/>
  <c r="AG1910" i="2"/>
  <c r="AE1909" i="2"/>
  <c r="AF1909" i="2" s="1"/>
  <c r="W1906" i="2"/>
  <c r="X1906" i="2" s="1"/>
  <c r="AF1906" i="2"/>
  <c r="AG1906" i="2"/>
  <c r="AE1905" i="2"/>
  <c r="AF1905" i="2" s="1"/>
  <c r="W1902" i="2"/>
  <c r="X1902" i="2" s="1"/>
  <c r="AF1902" i="2"/>
  <c r="AG1902" i="2"/>
  <c r="AE1901" i="2"/>
  <c r="AF1901" i="2" s="1"/>
  <c r="W1898" i="2"/>
  <c r="X1898" i="2" s="1"/>
  <c r="AF1898" i="2"/>
  <c r="AG1898" i="2"/>
  <c r="AE1897" i="2"/>
  <c r="AG1897" i="2" s="1"/>
  <c r="W1894" i="2"/>
  <c r="X1894" i="2" s="1"/>
  <c r="AF1894" i="2"/>
  <c r="AG1894" i="2"/>
  <c r="AE1893" i="2"/>
  <c r="AF1893" i="2" s="1"/>
  <c r="W1890" i="2"/>
  <c r="X1890" i="2" s="1"/>
  <c r="AF1890" i="2"/>
  <c r="AG1890" i="2"/>
  <c r="AE1889" i="2"/>
  <c r="AF1889" i="2" s="1"/>
  <c r="W1886" i="2"/>
  <c r="X1886" i="2" s="1"/>
  <c r="AF1886" i="2"/>
  <c r="AG1886" i="2"/>
  <c r="AE1885" i="2"/>
  <c r="W1882" i="2"/>
  <c r="X1882" i="2" s="1"/>
  <c r="AF1882" i="2"/>
  <c r="AG1882" i="2"/>
  <c r="AE1881" i="2"/>
  <c r="AG1881" i="2" s="1"/>
  <c r="W1840" i="2"/>
  <c r="X1840" i="2" s="1"/>
  <c r="AF1840" i="2"/>
  <c r="AG1840" i="2"/>
  <c r="AE1839" i="2"/>
  <c r="AF1839" i="2" s="1"/>
  <c r="W1836" i="2"/>
  <c r="X1836" i="2" s="1"/>
  <c r="AF1836" i="2"/>
  <c r="AG1836" i="2"/>
  <c r="AE1835" i="2"/>
  <c r="AF1835" i="2" s="1"/>
  <c r="W1832" i="2"/>
  <c r="X1832" i="2" s="1"/>
  <c r="AF1832" i="2"/>
  <c r="AG1832" i="2"/>
  <c r="AE1831" i="2"/>
  <c r="AF1831" i="2" s="1"/>
  <c r="W1828" i="2"/>
  <c r="X1828" i="2" s="1"/>
  <c r="AF1828" i="2"/>
  <c r="AG1828" i="2"/>
  <c r="AE1827" i="2"/>
  <c r="AF1827" i="2" s="1"/>
  <c r="W1824" i="2"/>
  <c r="X1824" i="2" s="1"/>
  <c r="AF1824" i="2"/>
  <c r="AG1824" i="2"/>
  <c r="AE1823" i="2"/>
  <c r="AG1823" i="2" s="1"/>
  <c r="W1820" i="2"/>
  <c r="X1820" i="2" s="1"/>
  <c r="AF1820" i="2"/>
  <c r="AG1820" i="2"/>
  <c r="W1816" i="2"/>
  <c r="X1816" i="2" s="1"/>
  <c r="AF1816" i="2"/>
  <c r="AG1816" i="2"/>
  <c r="W1812" i="2"/>
  <c r="X1812" i="2" s="1"/>
  <c r="AF1812" i="2"/>
  <c r="AG1812" i="2"/>
  <c r="W1810" i="2"/>
  <c r="X1810" i="2" s="1"/>
  <c r="AF1810" i="2"/>
  <c r="AG1810" i="2"/>
  <c r="W1806" i="2"/>
  <c r="X1806" i="2" s="1"/>
  <c r="AF1806" i="2"/>
  <c r="AG1806" i="2"/>
  <c r="W1802" i="2"/>
  <c r="X1802" i="2" s="1"/>
  <c r="AF1802" i="2"/>
  <c r="AG1802" i="2"/>
  <c r="W1798" i="2"/>
  <c r="X1798" i="2" s="1"/>
  <c r="AF1798" i="2"/>
  <c r="AG1798" i="2"/>
  <c r="W1795" i="2"/>
  <c r="X1795" i="2" s="1"/>
  <c r="AF1795" i="2"/>
  <c r="AG1795" i="2"/>
  <c r="W1792" i="2"/>
  <c r="X1792" i="2" s="1"/>
  <c r="AF1792" i="2"/>
  <c r="AG1792" i="2"/>
  <c r="W1789" i="2"/>
  <c r="X1789" i="2" s="1"/>
  <c r="AF1789" i="2"/>
  <c r="AG1789" i="2"/>
  <c r="W1786" i="2"/>
  <c r="X1786" i="2" s="1"/>
  <c r="AF1786" i="2"/>
  <c r="AG1786" i="2"/>
  <c r="W1782" i="2"/>
  <c r="X1782" i="2" s="1"/>
  <c r="AF1782" i="2"/>
  <c r="AG1782" i="2"/>
  <c r="W1780" i="2"/>
  <c r="X1780" i="2" s="1"/>
  <c r="AF1780" i="2"/>
  <c r="AG1780" i="2"/>
  <c r="W1778" i="2"/>
  <c r="X1778" i="2" s="1"/>
  <c r="AF1778" i="2"/>
  <c r="AG1778" i="2"/>
  <c r="W1776" i="2"/>
  <c r="X1776" i="2" s="1"/>
  <c r="AF1776" i="2"/>
  <c r="AG1776" i="2"/>
  <c r="W1774" i="2"/>
  <c r="X1774" i="2" s="1"/>
  <c r="AF1774" i="2"/>
  <c r="AG1774" i="2"/>
  <c r="AG1772" i="2"/>
  <c r="W2371" i="2"/>
  <c r="X2371" i="2" s="1"/>
  <c r="AE2369" i="2"/>
  <c r="AF2369" i="2" s="1"/>
  <c r="AG2368" i="2"/>
  <c r="W2367" i="2"/>
  <c r="X2367" i="2" s="1"/>
  <c r="AE2365" i="2"/>
  <c r="AF2365" i="2" s="1"/>
  <c r="AG2364" i="2"/>
  <c r="W2363" i="2"/>
  <c r="X2363" i="2" s="1"/>
  <c r="AE2361" i="2"/>
  <c r="AF2361" i="2" s="1"/>
  <c r="W2359" i="2"/>
  <c r="X2359" i="2" s="1"/>
  <c r="AE2357" i="2"/>
  <c r="AF2357" i="2" s="1"/>
  <c r="W2355" i="2"/>
  <c r="X2355" i="2" s="1"/>
  <c r="AE2353" i="2"/>
  <c r="AF2353" i="2" s="1"/>
  <c r="AG2352" i="2"/>
  <c r="W2351" i="2"/>
  <c r="X2351" i="2" s="1"/>
  <c r="AE2349" i="2"/>
  <c r="AF2349" i="2" s="1"/>
  <c r="AG2348" i="2"/>
  <c r="W2347" i="2"/>
  <c r="X2347" i="2" s="1"/>
  <c r="AE2345" i="2"/>
  <c r="AF2345" i="2" s="1"/>
  <c r="W2343" i="2"/>
  <c r="X2343" i="2" s="1"/>
  <c r="AE2341" i="2"/>
  <c r="AF2341" i="2" s="1"/>
  <c r="W2205" i="2"/>
  <c r="X2205" i="2" s="1"/>
  <c r="AG2205" i="2"/>
  <c r="AE2204" i="2"/>
  <c r="AG2204" i="2" s="1"/>
  <c r="W2201" i="2"/>
  <c r="X2201" i="2" s="1"/>
  <c r="AF2201" i="2"/>
  <c r="AG2201" i="2"/>
  <c r="AE2200" i="2"/>
  <c r="AF2200" i="2" s="1"/>
  <c r="W2197" i="2"/>
  <c r="X2197" i="2" s="1"/>
  <c r="AE2196" i="2"/>
  <c r="AF2196" i="2" s="1"/>
  <c r="W2193" i="2"/>
  <c r="X2193" i="2" s="1"/>
  <c r="AG2193" i="2"/>
  <c r="AE2192" i="2"/>
  <c r="W2189" i="2"/>
  <c r="X2189" i="2" s="1"/>
  <c r="AF2189" i="2"/>
  <c r="AG2189" i="2"/>
  <c r="AE2188" i="2"/>
  <c r="AG2188" i="2" s="1"/>
  <c r="W1929" i="2"/>
  <c r="X1929" i="2" s="1"/>
  <c r="AE1928" i="2"/>
  <c r="AF1928" i="2" s="1"/>
  <c r="W1925" i="2"/>
  <c r="X1925" i="2" s="1"/>
  <c r="AG1925" i="2"/>
  <c r="AE1924" i="2"/>
  <c r="AG1924" i="2" s="1"/>
  <c r="W1921" i="2"/>
  <c r="X1921" i="2" s="1"/>
  <c r="AF1921" i="2"/>
  <c r="AG1921" i="2"/>
  <c r="AE1920" i="2"/>
  <c r="AF1920" i="2" s="1"/>
  <c r="W1917" i="2"/>
  <c r="X1917" i="2" s="1"/>
  <c r="AE1916" i="2"/>
  <c r="AG1916" i="2" s="1"/>
  <c r="W1913" i="2"/>
  <c r="X1913" i="2" s="1"/>
  <c r="AG1913" i="2"/>
  <c r="AE1912" i="2"/>
  <c r="W1909" i="2"/>
  <c r="X1909" i="2" s="1"/>
  <c r="AG1909" i="2"/>
  <c r="AE1908" i="2"/>
  <c r="AF1908" i="2" s="1"/>
  <c r="W1905" i="2"/>
  <c r="X1905" i="2" s="1"/>
  <c r="AE1904" i="2"/>
  <c r="AF1904" i="2" s="1"/>
  <c r="W1901" i="2"/>
  <c r="X1901" i="2" s="1"/>
  <c r="AG1901" i="2"/>
  <c r="AE1900" i="2"/>
  <c r="W1897" i="2"/>
  <c r="X1897" i="2" s="1"/>
  <c r="AF1897" i="2"/>
  <c r="AE1896" i="2"/>
  <c r="AF1896" i="2" s="1"/>
  <c r="W1893" i="2"/>
  <c r="X1893" i="2" s="1"/>
  <c r="AE1892" i="2"/>
  <c r="AF1892" i="2" s="1"/>
  <c r="W1889" i="2"/>
  <c r="X1889" i="2" s="1"/>
  <c r="AG1889" i="2"/>
  <c r="AE1888" i="2"/>
  <c r="AF1888" i="2" s="1"/>
  <c r="W1885" i="2"/>
  <c r="X1885" i="2" s="1"/>
  <c r="AF1885" i="2"/>
  <c r="AG1885" i="2"/>
  <c r="AE1884" i="2"/>
  <c r="W1881" i="2"/>
  <c r="X1881" i="2" s="1"/>
  <c r="AF1881" i="2"/>
  <c r="AE1880" i="2"/>
  <c r="AF1880" i="2" s="1"/>
  <c r="W1839" i="2"/>
  <c r="X1839" i="2" s="1"/>
  <c r="AG1839" i="2"/>
  <c r="AE1838" i="2"/>
  <c r="AF1838" i="2" s="1"/>
  <c r="W1835" i="2"/>
  <c r="X1835" i="2" s="1"/>
  <c r="AG1835" i="2"/>
  <c r="AE1834" i="2"/>
  <c r="AF1834" i="2" s="1"/>
  <c r="W1831" i="2"/>
  <c r="X1831" i="2" s="1"/>
  <c r="AG1831" i="2"/>
  <c r="AE1830" i="2"/>
  <c r="AG1830" i="2" s="1"/>
  <c r="W1827" i="2"/>
  <c r="X1827" i="2" s="1"/>
  <c r="AG1827" i="2"/>
  <c r="AE1826" i="2"/>
  <c r="W1823" i="2"/>
  <c r="X1823" i="2" s="1"/>
  <c r="AF1823" i="2"/>
  <c r="AE1822" i="2"/>
  <c r="AF1822" i="2" s="1"/>
  <c r="W1819" i="2"/>
  <c r="X1819" i="2" s="1"/>
  <c r="AF1819" i="2"/>
  <c r="AG1819" i="2"/>
  <c r="W1815" i="2"/>
  <c r="X1815" i="2" s="1"/>
  <c r="AF1815" i="2"/>
  <c r="AG1815" i="2"/>
  <c r="W1809" i="2"/>
  <c r="X1809" i="2" s="1"/>
  <c r="AF1809" i="2"/>
  <c r="AG1809" i="2"/>
  <c r="W1805" i="2"/>
  <c r="X1805" i="2" s="1"/>
  <c r="AF1805" i="2"/>
  <c r="AG1805" i="2"/>
  <c r="W1801" i="2"/>
  <c r="X1801" i="2" s="1"/>
  <c r="AF1801" i="2"/>
  <c r="AG1801" i="2"/>
  <c r="W1797" i="2"/>
  <c r="X1797" i="2" s="1"/>
  <c r="AF1797" i="2"/>
  <c r="AG1797" i="2"/>
  <c r="W1791" i="2"/>
  <c r="X1791" i="2" s="1"/>
  <c r="AF1791" i="2"/>
  <c r="AG1791" i="2"/>
  <c r="W1785" i="2"/>
  <c r="X1785" i="2" s="1"/>
  <c r="AF1785" i="2"/>
  <c r="AG1785" i="2"/>
  <c r="AG2357" i="2"/>
  <c r="AG2353" i="2"/>
  <c r="AG2349" i="2"/>
  <c r="AG2341" i="2"/>
  <c r="AG2340" i="2"/>
  <c r="W2204" i="2"/>
  <c r="X2204" i="2" s="1"/>
  <c r="AF2204" i="2"/>
  <c r="W2200" i="2"/>
  <c r="X2200" i="2" s="1"/>
  <c r="W2196" i="2"/>
  <c r="X2196" i="2" s="1"/>
  <c r="W2192" i="2"/>
  <c r="X2192" i="2" s="1"/>
  <c r="AF2192" i="2"/>
  <c r="AG2192" i="2"/>
  <c r="W2188" i="2"/>
  <c r="X2188" i="2" s="1"/>
  <c r="AF2188" i="2"/>
  <c r="W1928" i="2"/>
  <c r="X1928" i="2" s="1"/>
  <c r="W1924" i="2"/>
  <c r="X1924" i="2" s="1"/>
  <c r="AF1924" i="2"/>
  <c r="W1920" i="2"/>
  <c r="X1920" i="2" s="1"/>
  <c r="W1916" i="2"/>
  <c r="X1916" i="2" s="1"/>
  <c r="W1912" i="2"/>
  <c r="X1912" i="2" s="1"/>
  <c r="AF1912" i="2"/>
  <c r="AG1912" i="2"/>
  <c r="W1908" i="2"/>
  <c r="X1908" i="2" s="1"/>
  <c r="W1904" i="2"/>
  <c r="X1904" i="2" s="1"/>
  <c r="W1900" i="2"/>
  <c r="X1900" i="2" s="1"/>
  <c r="AF1900" i="2"/>
  <c r="AG1900" i="2"/>
  <c r="W1896" i="2"/>
  <c r="X1896" i="2" s="1"/>
  <c r="W1892" i="2"/>
  <c r="X1892" i="2" s="1"/>
  <c r="W1888" i="2"/>
  <c r="X1888" i="2" s="1"/>
  <c r="W1884" i="2"/>
  <c r="X1884" i="2" s="1"/>
  <c r="AF1884" i="2"/>
  <c r="AG1884" i="2"/>
  <c r="W1880" i="2"/>
  <c r="X1880" i="2" s="1"/>
  <c r="W1838" i="2"/>
  <c r="X1838" i="2" s="1"/>
  <c r="AG1838" i="2"/>
  <c r="W1834" i="2"/>
  <c r="X1834" i="2" s="1"/>
  <c r="W1830" i="2"/>
  <c r="X1830" i="2" s="1"/>
  <c r="W1826" i="2"/>
  <c r="X1826" i="2" s="1"/>
  <c r="AF1826" i="2"/>
  <c r="AG1826" i="2"/>
  <c r="W1822" i="2"/>
  <c r="X1822" i="2" s="1"/>
  <c r="W1818" i="2"/>
  <c r="X1818" i="2" s="1"/>
  <c r="AF1818" i="2"/>
  <c r="AG1818" i="2"/>
  <c r="W1814" i="2"/>
  <c r="X1814" i="2" s="1"/>
  <c r="AF1814" i="2"/>
  <c r="AG1814" i="2"/>
  <c r="W1811" i="2"/>
  <c r="X1811" i="2" s="1"/>
  <c r="AF1811" i="2"/>
  <c r="AG1811" i="2"/>
  <c r="W1808" i="2"/>
  <c r="X1808" i="2" s="1"/>
  <c r="AF1808" i="2"/>
  <c r="AG1808" i="2"/>
  <c r="W1804" i="2"/>
  <c r="X1804" i="2" s="1"/>
  <c r="AF1804" i="2"/>
  <c r="AG1804" i="2"/>
  <c r="W1800" i="2"/>
  <c r="X1800" i="2" s="1"/>
  <c r="AF1800" i="2"/>
  <c r="AG1800" i="2"/>
  <c r="W1796" i="2"/>
  <c r="X1796" i="2" s="1"/>
  <c r="AF1796" i="2"/>
  <c r="AG1796" i="2"/>
  <c r="W1794" i="2"/>
  <c r="X1794" i="2" s="1"/>
  <c r="AF1794" i="2"/>
  <c r="AG1794" i="2"/>
  <c r="W1790" i="2"/>
  <c r="X1790" i="2" s="1"/>
  <c r="AF1790" i="2"/>
  <c r="AG1790" i="2"/>
  <c r="W1788" i="2"/>
  <c r="X1788" i="2" s="1"/>
  <c r="AF1788" i="2"/>
  <c r="AG1788" i="2"/>
  <c r="W1784" i="2"/>
  <c r="X1784" i="2" s="1"/>
  <c r="AF1784" i="2"/>
  <c r="AG1784" i="2"/>
  <c r="W1781" i="2"/>
  <c r="X1781" i="2" s="1"/>
  <c r="AF1781" i="2"/>
  <c r="AG1781" i="2"/>
  <c r="W1779" i="2"/>
  <c r="X1779" i="2" s="1"/>
  <c r="AF1779" i="2"/>
  <c r="AG1779" i="2"/>
  <c r="W1777" i="2"/>
  <c r="X1777" i="2" s="1"/>
  <c r="AF1777" i="2"/>
  <c r="AG1777" i="2"/>
  <c r="W1775" i="2"/>
  <c r="X1775" i="2" s="1"/>
  <c r="AF1775" i="2"/>
  <c r="AG1775" i="2"/>
  <c r="W1773" i="2"/>
  <c r="X1773" i="2" s="1"/>
  <c r="AF1773" i="2"/>
  <c r="AG1773" i="2"/>
  <c r="AE1770" i="2"/>
  <c r="AG1770" i="2" s="1"/>
  <c r="AE1388" i="2"/>
  <c r="AG1388" i="2" s="1"/>
  <c r="AE1386" i="2"/>
  <c r="AG1386" i="2" s="1"/>
  <c r="AE1384" i="2"/>
  <c r="AG1384" i="2" s="1"/>
  <c r="AE1382" i="2"/>
  <c r="AG1382" i="2" s="1"/>
  <c r="AE1380" i="2"/>
  <c r="AG1380" i="2" s="1"/>
  <c r="AE1378" i="2"/>
  <c r="AG1378" i="2" s="1"/>
  <c r="AE1376" i="2"/>
  <c r="AG1376" i="2" s="1"/>
  <c r="AE1374" i="2"/>
  <c r="AG1374" i="2" s="1"/>
  <c r="AE1372" i="2"/>
  <c r="AG1372" i="2" s="1"/>
  <c r="AE1370" i="2"/>
  <c r="AG1370" i="2" s="1"/>
  <c r="AE1368" i="2"/>
  <c r="AG1368" i="2" s="1"/>
  <c r="AE1366" i="2"/>
  <c r="AG1366" i="2" s="1"/>
  <c r="AE1364" i="2"/>
  <c r="AG1364" i="2" s="1"/>
  <c r="AE1362" i="2"/>
  <c r="AG1362" i="2" s="1"/>
  <c r="AE1360" i="2"/>
  <c r="AG1360" i="2" s="1"/>
  <c r="AE1358" i="2"/>
  <c r="AG1358" i="2" s="1"/>
  <c r="AE1356" i="2"/>
  <c r="AG1356" i="2" s="1"/>
  <c r="AE1354" i="2"/>
  <c r="AG1354" i="2" s="1"/>
  <c r="AE1352" i="2"/>
  <c r="AG1352" i="2" s="1"/>
  <c r="AE1350" i="2"/>
  <c r="AG1350" i="2" s="1"/>
  <c r="AE1301" i="2"/>
  <c r="AG1301" i="2" s="1"/>
  <c r="AE1299" i="2"/>
  <c r="AG1299" i="2" s="1"/>
  <c r="AE1297" i="2"/>
  <c r="AG1297" i="2" s="1"/>
  <c r="AE1295" i="2"/>
  <c r="AG1295" i="2" s="1"/>
  <c r="AE1293" i="2"/>
  <c r="AG1293" i="2" s="1"/>
  <c r="AE1291" i="2"/>
  <c r="AG1291" i="2" s="1"/>
  <c r="AE1289" i="2"/>
  <c r="AG1289" i="2" s="1"/>
  <c r="AE1287" i="2"/>
  <c r="AG1287" i="2" s="1"/>
  <c r="AE1285" i="2"/>
  <c r="AG1285" i="2" s="1"/>
  <c r="AE1283" i="2"/>
  <c r="AG1283" i="2" s="1"/>
  <c r="AE1281" i="2"/>
  <c r="AG1281" i="2" s="1"/>
  <c r="AE1279" i="2"/>
  <c r="AG1279" i="2" s="1"/>
  <c r="AE1277" i="2"/>
  <c r="AG1277" i="2" s="1"/>
  <c r="AE1275" i="2"/>
  <c r="AG1275" i="2" s="1"/>
  <c r="W1275" i="2"/>
  <c r="X1275" i="2" s="1"/>
  <c r="AE1274" i="2"/>
  <c r="AF1274" i="2" s="1"/>
  <c r="W1274" i="2"/>
  <c r="X1274" i="2" s="1"/>
  <c r="AE1273" i="2"/>
  <c r="AF1273" i="2" s="1"/>
  <c r="W1273" i="2"/>
  <c r="X1273" i="2" s="1"/>
  <c r="AE1272" i="2"/>
  <c r="AF1272" i="2" s="1"/>
  <c r="W1272" i="2"/>
  <c r="X1272" i="2" s="1"/>
  <c r="AE1271" i="2"/>
  <c r="AF1271" i="2" s="1"/>
  <c r="W1271" i="2"/>
  <c r="X1271" i="2" s="1"/>
  <c r="AE1270" i="2"/>
  <c r="AF1270" i="2" s="1"/>
  <c r="W1270" i="2"/>
  <c r="X1270" i="2" s="1"/>
  <c r="AE1269" i="2"/>
  <c r="AF1269" i="2" s="1"/>
  <c r="W1269" i="2"/>
  <c r="X1269" i="2" s="1"/>
  <c r="AE1268" i="2"/>
  <c r="AF1268" i="2" s="1"/>
  <c r="W1268" i="2"/>
  <c r="X1268" i="2" s="1"/>
  <c r="AE1267" i="2"/>
  <c r="AF1267" i="2" s="1"/>
  <c r="W1267" i="2"/>
  <c r="X1267" i="2" s="1"/>
  <c r="AE1266" i="2"/>
  <c r="AF1266" i="2" s="1"/>
  <c r="W1266" i="2"/>
  <c r="X1266" i="2" s="1"/>
  <c r="AE1265" i="2"/>
  <c r="AF1265" i="2" s="1"/>
  <c r="W1265" i="2"/>
  <c r="X1265" i="2" s="1"/>
  <c r="AE1264" i="2"/>
  <c r="AF1264" i="2" s="1"/>
  <c r="W1264" i="2"/>
  <c r="X1264" i="2" s="1"/>
  <c r="AE1263" i="2"/>
  <c r="AF1263" i="2" s="1"/>
  <c r="W1263" i="2"/>
  <c r="X1263" i="2" s="1"/>
  <c r="AE1262" i="2"/>
  <c r="AF1262" i="2" s="1"/>
  <c r="W1262" i="2"/>
  <c r="X1262" i="2" s="1"/>
  <c r="AE1261" i="2"/>
  <c r="AF1261" i="2" s="1"/>
  <c r="W1261" i="2"/>
  <c r="X1261" i="2" s="1"/>
  <c r="AE1260" i="2"/>
  <c r="AF1260" i="2" s="1"/>
  <c r="W1260" i="2"/>
  <c r="X1260" i="2" s="1"/>
  <c r="AE1259" i="2"/>
  <c r="AF1259" i="2" s="1"/>
  <c r="W1259" i="2"/>
  <c r="X1259" i="2" s="1"/>
  <c r="AE1258" i="2"/>
  <c r="AF1258" i="2" s="1"/>
  <c r="W1258" i="2"/>
  <c r="X1258" i="2" s="1"/>
  <c r="AE1257" i="2"/>
  <c r="AF1257" i="2" s="1"/>
  <c r="W1257" i="2"/>
  <c r="X1257" i="2" s="1"/>
  <c r="AE1256" i="2"/>
  <c r="AF1256" i="2" s="1"/>
  <c r="W1256" i="2"/>
  <c r="X1256" i="2" s="1"/>
  <c r="AE1255" i="2"/>
  <c r="AF1255" i="2" s="1"/>
  <c r="W1255" i="2"/>
  <c r="X1255" i="2" s="1"/>
  <c r="AE1254" i="2"/>
  <c r="AF1254" i="2" s="1"/>
  <c r="W1254" i="2"/>
  <c r="X1254" i="2" s="1"/>
  <c r="AE1253" i="2"/>
  <c r="AF1253" i="2" s="1"/>
  <c r="W1253" i="2"/>
  <c r="X1253" i="2" s="1"/>
  <c r="AE1252" i="2"/>
  <c r="AF1252" i="2" s="1"/>
  <c r="W1252" i="2"/>
  <c r="X1252" i="2" s="1"/>
  <c r="AE1251" i="2"/>
  <c r="AF1251" i="2" s="1"/>
  <c r="W1251" i="2"/>
  <c r="X1251" i="2" s="1"/>
  <c r="AE1250" i="2"/>
  <c r="AF1250" i="2" s="1"/>
  <c r="AE1248" i="2"/>
  <c r="AE1246" i="2"/>
  <c r="AE1244" i="2"/>
  <c r="AE912" i="2"/>
  <c r="AF912" i="2" s="1"/>
  <c r="AE910" i="2"/>
  <c r="AF910" i="2" s="1"/>
  <c r="W908" i="2"/>
  <c r="X908" i="2" s="1"/>
  <c r="AG905" i="2"/>
  <c r="W904" i="2"/>
  <c r="X904" i="2" s="1"/>
  <c r="AG901" i="2"/>
  <c r="W900" i="2"/>
  <c r="X900" i="2" s="1"/>
  <c r="AE897" i="2"/>
  <c r="AG897" i="2" s="1"/>
  <c r="AE895" i="2"/>
  <c r="AE893" i="2"/>
  <c r="AG893" i="2" s="1"/>
  <c r="AE891" i="2"/>
  <c r="W685" i="2"/>
  <c r="X685" i="2" s="1"/>
  <c r="AF685" i="2"/>
  <c r="AG685" i="2"/>
  <c r="W683" i="2"/>
  <c r="X683" i="2" s="1"/>
  <c r="AF683" i="2"/>
  <c r="AG683" i="2"/>
  <c r="W1249" i="2"/>
  <c r="X1249" i="2" s="1"/>
  <c r="W1247" i="2"/>
  <c r="X1247" i="2" s="1"/>
  <c r="W1245" i="2"/>
  <c r="X1245" i="2" s="1"/>
  <c r="W1243" i="2"/>
  <c r="X1243" i="2" s="1"/>
  <c r="W911" i="2"/>
  <c r="X911" i="2" s="1"/>
  <c r="W896" i="2"/>
  <c r="X896" i="2" s="1"/>
  <c r="W894" i="2"/>
  <c r="X894" i="2" s="1"/>
  <c r="W892" i="2"/>
  <c r="X892" i="2" s="1"/>
  <c r="W890" i="2"/>
  <c r="X890" i="2" s="1"/>
  <c r="W888" i="2"/>
  <c r="X888" i="2" s="1"/>
  <c r="AF888" i="2"/>
  <c r="AG888" i="2"/>
  <c r="W836" i="2"/>
  <c r="X836" i="2" s="1"/>
  <c r="AF836" i="2"/>
  <c r="AG836" i="2"/>
  <c r="W834" i="2"/>
  <c r="X834" i="2" s="1"/>
  <c r="AF834" i="2"/>
  <c r="AG834" i="2"/>
  <c r="W832" i="2"/>
  <c r="X832" i="2" s="1"/>
  <c r="AF832" i="2"/>
  <c r="AG832" i="2"/>
  <c r="W830" i="2"/>
  <c r="X830" i="2" s="1"/>
  <c r="AF830" i="2"/>
  <c r="AG830" i="2"/>
  <c r="W828" i="2"/>
  <c r="X828" i="2" s="1"/>
  <c r="AF828" i="2"/>
  <c r="AG828" i="2"/>
  <c r="W826" i="2"/>
  <c r="X826" i="2" s="1"/>
  <c r="AF826" i="2"/>
  <c r="AG826" i="2"/>
  <c r="W824" i="2"/>
  <c r="X824" i="2" s="1"/>
  <c r="AF824" i="2"/>
  <c r="AG824" i="2"/>
  <c r="W822" i="2"/>
  <c r="X822" i="2" s="1"/>
  <c r="AF822" i="2"/>
  <c r="AG822" i="2"/>
  <c r="W820" i="2"/>
  <c r="X820" i="2" s="1"/>
  <c r="AF820" i="2"/>
  <c r="AG820" i="2"/>
  <c r="W818" i="2"/>
  <c r="X818" i="2" s="1"/>
  <c r="AF818" i="2"/>
  <c r="AG818" i="2"/>
  <c r="W816" i="2"/>
  <c r="X816" i="2" s="1"/>
  <c r="AF816" i="2"/>
  <c r="AG816" i="2"/>
  <c r="W814" i="2"/>
  <c r="X814" i="2" s="1"/>
  <c r="AF814" i="2"/>
  <c r="AG814" i="2"/>
  <c r="W812" i="2"/>
  <c r="X812" i="2" s="1"/>
  <c r="AF812" i="2"/>
  <c r="AG812" i="2"/>
  <c r="W810" i="2"/>
  <c r="X810" i="2" s="1"/>
  <c r="AF810" i="2"/>
  <c r="AG810" i="2"/>
  <c r="W808" i="2"/>
  <c r="X808" i="2" s="1"/>
  <c r="AF808" i="2"/>
  <c r="AG808" i="2"/>
  <c r="W806" i="2"/>
  <c r="X806" i="2" s="1"/>
  <c r="AF806" i="2"/>
  <c r="AG806" i="2"/>
  <c r="W804" i="2"/>
  <c r="X804" i="2" s="1"/>
  <c r="AF804" i="2"/>
  <c r="AG804" i="2"/>
  <c r="W802" i="2"/>
  <c r="X802" i="2" s="1"/>
  <c r="AF802" i="2"/>
  <c r="AG802" i="2"/>
  <c r="W800" i="2"/>
  <c r="X800" i="2" s="1"/>
  <c r="AF800" i="2"/>
  <c r="AG800" i="2"/>
  <c r="W798" i="2"/>
  <c r="X798" i="2" s="1"/>
  <c r="AF798" i="2"/>
  <c r="AG798" i="2"/>
  <c r="W796" i="2"/>
  <c r="X796" i="2" s="1"/>
  <c r="AF796" i="2"/>
  <c r="AG796" i="2"/>
  <c r="W794" i="2"/>
  <c r="X794" i="2" s="1"/>
  <c r="AF794" i="2"/>
  <c r="AG794" i="2"/>
  <c r="W792" i="2"/>
  <c r="X792" i="2" s="1"/>
  <c r="AF792" i="2"/>
  <c r="AG792" i="2"/>
  <c r="W790" i="2"/>
  <c r="X790" i="2" s="1"/>
  <c r="AF790" i="2"/>
  <c r="AG790" i="2"/>
  <c r="W788" i="2"/>
  <c r="X788" i="2" s="1"/>
  <c r="AF788" i="2"/>
  <c r="AG788" i="2"/>
  <c r="W786" i="2"/>
  <c r="X786" i="2" s="1"/>
  <c r="AF786" i="2"/>
  <c r="AG786" i="2"/>
  <c r="W784" i="2"/>
  <c r="X784" i="2" s="1"/>
  <c r="AF784" i="2"/>
  <c r="AG784" i="2"/>
  <c r="W782" i="2"/>
  <c r="X782" i="2" s="1"/>
  <c r="AF782" i="2"/>
  <c r="AG782" i="2"/>
  <c r="W780" i="2"/>
  <c r="X780" i="2" s="1"/>
  <c r="AF780" i="2"/>
  <c r="AG780" i="2"/>
  <c r="W778" i="2"/>
  <c r="X778" i="2" s="1"/>
  <c r="AF778" i="2"/>
  <c r="AG778" i="2"/>
  <c r="W776" i="2"/>
  <c r="X776" i="2" s="1"/>
  <c r="AF776" i="2"/>
  <c r="AG776" i="2"/>
  <c r="W774" i="2"/>
  <c r="X774" i="2" s="1"/>
  <c r="AF774" i="2"/>
  <c r="AG774" i="2"/>
  <c r="W772" i="2"/>
  <c r="X772" i="2" s="1"/>
  <c r="AF772" i="2"/>
  <c r="AG772" i="2"/>
  <c r="W770" i="2"/>
  <c r="X770" i="2" s="1"/>
  <c r="AF770" i="2"/>
  <c r="AG770" i="2"/>
  <c r="W768" i="2"/>
  <c r="X768" i="2" s="1"/>
  <c r="AF768" i="2"/>
  <c r="AG768" i="2"/>
  <c r="W766" i="2"/>
  <c r="X766" i="2" s="1"/>
  <c r="AF766" i="2"/>
  <c r="AG766" i="2"/>
  <c r="W764" i="2"/>
  <c r="X764" i="2" s="1"/>
  <c r="AF764" i="2"/>
  <c r="AG764" i="2"/>
  <c r="W762" i="2"/>
  <c r="X762" i="2" s="1"/>
  <c r="AF762" i="2"/>
  <c r="AG762" i="2"/>
  <c r="W691" i="2"/>
  <c r="X691" i="2" s="1"/>
  <c r="AF691" i="2"/>
  <c r="AG691" i="2"/>
  <c r="W689" i="2"/>
  <c r="X689" i="2" s="1"/>
  <c r="AF689" i="2"/>
  <c r="AG689" i="2"/>
  <c r="W687" i="2"/>
  <c r="X687" i="2" s="1"/>
  <c r="AF687" i="2"/>
  <c r="AG687" i="2"/>
  <c r="AE1771" i="2"/>
  <c r="AF1771" i="2" s="1"/>
  <c r="AE1769" i="2"/>
  <c r="AF1769" i="2" s="1"/>
  <c r="AE1387" i="2"/>
  <c r="AF1387" i="2" s="1"/>
  <c r="AE1385" i="2"/>
  <c r="AF1385" i="2" s="1"/>
  <c r="AE1383" i="2"/>
  <c r="AF1383" i="2" s="1"/>
  <c r="AE1381" i="2"/>
  <c r="AF1381" i="2" s="1"/>
  <c r="AE1379" i="2"/>
  <c r="AF1379" i="2" s="1"/>
  <c r="AE1377" i="2"/>
  <c r="AF1377" i="2" s="1"/>
  <c r="AE1375" i="2"/>
  <c r="AF1375" i="2" s="1"/>
  <c r="AE1373" i="2"/>
  <c r="AF1373" i="2" s="1"/>
  <c r="AE1371" i="2"/>
  <c r="AF1371" i="2" s="1"/>
  <c r="AE1369" i="2"/>
  <c r="AF1369" i="2" s="1"/>
  <c r="AE1367" i="2"/>
  <c r="AF1367" i="2" s="1"/>
  <c r="AE1365" i="2"/>
  <c r="AF1365" i="2" s="1"/>
  <c r="AE1363" i="2"/>
  <c r="AF1363" i="2" s="1"/>
  <c r="AE1361" i="2"/>
  <c r="AF1361" i="2" s="1"/>
  <c r="AE1359" i="2"/>
  <c r="AF1359" i="2" s="1"/>
  <c r="AE1357" i="2"/>
  <c r="AF1357" i="2" s="1"/>
  <c r="AE1355" i="2"/>
  <c r="AF1355" i="2" s="1"/>
  <c r="AE1353" i="2"/>
  <c r="AF1353" i="2" s="1"/>
  <c r="AE1351" i="2"/>
  <c r="AF1351" i="2" s="1"/>
  <c r="AE1302" i="2"/>
  <c r="AF1302" i="2" s="1"/>
  <c r="AE1300" i="2"/>
  <c r="AF1300" i="2" s="1"/>
  <c r="AE1298" i="2"/>
  <c r="AF1298" i="2" s="1"/>
  <c r="AE1296" i="2"/>
  <c r="AF1296" i="2" s="1"/>
  <c r="AE1294" i="2"/>
  <c r="AF1294" i="2" s="1"/>
  <c r="AE1292" i="2"/>
  <c r="AF1292" i="2" s="1"/>
  <c r="AE1290" i="2"/>
  <c r="AF1290" i="2" s="1"/>
  <c r="AE1288" i="2"/>
  <c r="AF1288" i="2" s="1"/>
  <c r="AE1286" i="2"/>
  <c r="AF1286" i="2" s="1"/>
  <c r="AE1284" i="2"/>
  <c r="AF1284" i="2" s="1"/>
  <c r="AE1282" i="2"/>
  <c r="AF1282" i="2" s="1"/>
  <c r="AE1280" i="2"/>
  <c r="AF1280" i="2" s="1"/>
  <c r="AE1278" i="2"/>
  <c r="AF1278" i="2" s="1"/>
  <c r="AE1276" i="2"/>
  <c r="AF1276" i="2" s="1"/>
  <c r="AE1249" i="2"/>
  <c r="AF1249" i="2" s="1"/>
  <c r="AE1247" i="2"/>
  <c r="AF1247" i="2" s="1"/>
  <c r="AE1245" i="2"/>
  <c r="AG1245" i="2" s="1"/>
  <c r="AE1243" i="2"/>
  <c r="AF1243" i="2" s="1"/>
  <c r="AE911" i="2"/>
  <c r="AF911" i="2" s="1"/>
  <c r="AG907" i="2"/>
  <c r="W906" i="2"/>
  <c r="X906" i="2" s="1"/>
  <c r="AG903" i="2"/>
  <c r="W902" i="2"/>
  <c r="X902" i="2" s="1"/>
  <c r="AG899" i="2"/>
  <c r="E898" i="2"/>
  <c r="D899" i="2"/>
  <c r="E899" i="2" s="1"/>
  <c r="AE896" i="2"/>
  <c r="AF896" i="2" s="1"/>
  <c r="AE894" i="2"/>
  <c r="AG894" i="2" s="1"/>
  <c r="AE892" i="2"/>
  <c r="AF892" i="2" s="1"/>
  <c r="AE890" i="2"/>
  <c r="AF890" i="2" s="1"/>
  <c r="W684" i="2"/>
  <c r="X684" i="2" s="1"/>
  <c r="AF684" i="2"/>
  <c r="AG684" i="2"/>
  <c r="W682" i="2"/>
  <c r="X682" i="2" s="1"/>
  <c r="AG1771" i="2"/>
  <c r="AG1387" i="2"/>
  <c r="AG1385" i="2"/>
  <c r="AG1379" i="2"/>
  <c r="AG1375" i="2"/>
  <c r="AG1367" i="2"/>
  <c r="AG1365" i="2"/>
  <c r="AG1363" i="2"/>
  <c r="AG1355" i="2"/>
  <c r="AG1351" i="2"/>
  <c r="AG1298" i="2"/>
  <c r="AG1296" i="2"/>
  <c r="AG1294" i="2"/>
  <c r="AG1292" i="2"/>
  <c r="AG1284" i="2"/>
  <c r="AG1282" i="2"/>
  <c r="AG1280" i="2"/>
  <c r="AG1273" i="2"/>
  <c r="AG1271" i="2"/>
  <c r="AG1270" i="2"/>
  <c r="AG1267" i="2"/>
  <c r="AG1266" i="2"/>
  <c r="AG1265" i="2"/>
  <c r="AG1264" i="2"/>
  <c r="AG1261" i="2"/>
  <c r="AG1259" i="2"/>
  <c r="AG1258" i="2"/>
  <c r="AG1255" i="2"/>
  <c r="AG1253" i="2"/>
  <c r="AG1252" i="2"/>
  <c r="W1250" i="2"/>
  <c r="X1250" i="2" s="1"/>
  <c r="W1248" i="2"/>
  <c r="X1248" i="2" s="1"/>
  <c r="AF1248" i="2"/>
  <c r="AG1248" i="2"/>
  <c r="W1246" i="2"/>
  <c r="X1246" i="2" s="1"/>
  <c r="AF1246" i="2"/>
  <c r="AG1246" i="2"/>
  <c r="W1244" i="2"/>
  <c r="X1244" i="2" s="1"/>
  <c r="AF1244" i="2"/>
  <c r="AG1244" i="2"/>
  <c r="W912" i="2"/>
  <c r="X912" i="2" s="1"/>
  <c r="W910" i="2"/>
  <c r="X910" i="2" s="1"/>
  <c r="AG910" i="2"/>
  <c r="AC909" i="2"/>
  <c r="AE909" i="2" s="1"/>
  <c r="AF909" i="2" s="1"/>
  <c r="AB909" i="2"/>
  <c r="W898" i="2"/>
  <c r="X898" i="2" s="1"/>
  <c r="AF898" i="2"/>
  <c r="W897" i="2"/>
  <c r="X897" i="2" s="1"/>
  <c r="W895" i="2"/>
  <c r="X895" i="2" s="1"/>
  <c r="AF895" i="2"/>
  <c r="AG895" i="2"/>
  <c r="W893" i="2"/>
  <c r="X893" i="2" s="1"/>
  <c r="AF893" i="2"/>
  <c r="W891" i="2"/>
  <c r="X891" i="2" s="1"/>
  <c r="AF891" i="2"/>
  <c r="AG891" i="2"/>
  <c r="W889" i="2"/>
  <c r="X889" i="2" s="1"/>
  <c r="AF889" i="2"/>
  <c r="AG889" i="2"/>
  <c r="W837" i="2"/>
  <c r="X837" i="2" s="1"/>
  <c r="AF837" i="2"/>
  <c r="AG837" i="2"/>
  <c r="W835" i="2"/>
  <c r="X835" i="2" s="1"/>
  <c r="AF835" i="2"/>
  <c r="AG835" i="2"/>
  <c r="W833" i="2"/>
  <c r="X833" i="2" s="1"/>
  <c r="AF833" i="2"/>
  <c r="AG833" i="2"/>
  <c r="W831" i="2"/>
  <c r="X831" i="2" s="1"/>
  <c r="AF831" i="2"/>
  <c r="AG831" i="2"/>
  <c r="W829" i="2"/>
  <c r="X829" i="2" s="1"/>
  <c r="AF829" i="2"/>
  <c r="AG829" i="2"/>
  <c r="W827" i="2"/>
  <c r="X827" i="2" s="1"/>
  <c r="AF827" i="2"/>
  <c r="AG827" i="2"/>
  <c r="W825" i="2"/>
  <c r="X825" i="2" s="1"/>
  <c r="AF825" i="2"/>
  <c r="AG825" i="2"/>
  <c r="W823" i="2"/>
  <c r="X823" i="2" s="1"/>
  <c r="AF823" i="2"/>
  <c r="AG823" i="2"/>
  <c r="W821" i="2"/>
  <c r="X821" i="2" s="1"/>
  <c r="AF821" i="2"/>
  <c r="AG821" i="2"/>
  <c r="W819" i="2"/>
  <c r="X819" i="2" s="1"/>
  <c r="AF819" i="2"/>
  <c r="AG819" i="2"/>
  <c r="W817" i="2"/>
  <c r="X817" i="2" s="1"/>
  <c r="AF817" i="2"/>
  <c r="AG817" i="2"/>
  <c r="W815" i="2"/>
  <c r="X815" i="2" s="1"/>
  <c r="AF815" i="2"/>
  <c r="AG815" i="2"/>
  <c r="W813" i="2"/>
  <c r="X813" i="2" s="1"/>
  <c r="AF813" i="2"/>
  <c r="AG813" i="2"/>
  <c r="W811" i="2"/>
  <c r="X811" i="2" s="1"/>
  <c r="AF811" i="2"/>
  <c r="AG811" i="2"/>
  <c r="W809" i="2"/>
  <c r="X809" i="2" s="1"/>
  <c r="AF809" i="2"/>
  <c r="AG809" i="2"/>
  <c r="W807" i="2"/>
  <c r="X807" i="2" s="1"/>
  <c r="AF807" i="2"/>
  <c r="AG807" i="2"/>
  <c r="W805" i="2"/>
  <c r="X805" i="2" s="1"/>
  <c r="AF805" i="2"/>
  <c r="AG805" i="2"/>
  <c r="W803" i="2"/>
  <c r="X803" i="2" s="1"/>
  <c r="AF803" i="2"/>
  <c r="AG803" i="2"/>
  <c r="W801" i="2"/>
  <c r="X801" i="2" s="1"/>
  <c r="AF801" i="2"/>
  <c r="AG801" i="2"/>
  <c r="W799" i="2"/>
  <c r="X799" i="2" s="1"/>
  <c r="AF799" i="2"/>
  <c r="AG799" i="2"/>
  <c r="W797" i="2"/>
  <c r="X797" i="2" s="1"/>
  <c r="AF797" i="2"/>
  <c r="AG797" i="2"/>
  <c r="W795" i="2"/>
  <c r="X795" i="2" s="1"/>
  <c r="AF795" i="2"/>
  <c r="AG795" i="2"/>
  <c r="W793" i="2"/>
  <c r="X793" i="2" s="1"/>
  <c r="AF793" i="2"/>
  <c r="AG793" i="2"/>
  <c r="W791" i="2"/>
  <c r="X791" i="2" s="1"/>
  <c r="AF791" i="2"/>
  <c r="AG791" i="2"/>
  <c r="W789" i="2"/>
  <c r="X789" i="2" s="1"/>
  <c r="AF789" i="2"/>
  <c r="AG789" i="2"/>
  <c r="W787" i="2"/>
  <c r="X787" i="2" s="1"/>
  <c r="AF787" i="2"/>
  <c r="AG787" i="2"/>
  <c r="W785" i="2"/>
  <c r="X785" i="2" s="1"/>
  <c r="AF785" i="2"/>
  <c r="AG785" i="2"/>
  <c r="W783" i="2"/>
  <c r="X783" i="2" s="1"/>
  <c r="AF783" i="2"/>
  <c r="AG783" i="2"/>
  <c r="W781" i="2"/>
  <c r="X781" i="2" s="1"/>
  <c r="AF781" i="2"/>
  <c r="AG781" i="2"/>
  <c r="W779" i="2"/>
  <c r="X779" i="2" s="1"/>
  <c r="AF779" i="2"/>
  <c r="AG779" i="2"/>
  <c r="W777" i="2"/>
  <c r="X777" i="2" s="1"/>
  <c r="AF777" i="2"/>
  <c r="AG777" i="2"/>
  <c r="W775" i="2"/>
  <c r="X775" i="2" s="1"/>
  <c r="AF775" i="2"/>
  <c r="AG775" i="2"/>
  <c r="W773" i="2"/>
  <c r="X773" i="2" s="1"/>
  <c r="AF773" i="2"/>
  <c r="AG773" i="2"/>
  <c r="W771" i="2"/>
  <c r="X771" i="2" s="1"/>
  <c r="AF771" i="2"/>
  <c r="AG771" i="2"/>
  <c r="W769" i="2"/>
  <c r="X769" i="2" s="1"/>
  <c r="AF769" i="2"/>
  <c r="AG769" i="2"/>
  <c r="W767" i="2"/>
  <c r="X767" i="2" s="1"/>
  <c r="AF767" i="2"/>
  <c r="AG767" i="2"/>
  <c r="W765" i="2"/>
  <c r="X765" i="2" s="1"/>
  <c r="AF765" i="2"/>
  <c r="AG765" i="2"/>
  <c r="W763" i="2"/>
  <c r="X763" i="2" s="1"/>
  <c r="AF763" i="2"/>
  <c r="AG763" i="2"/>
  <c r="W761" i="2"/>
  <c r="X761" i="2" s="1"/>
  <c r="AF761" i="2"/>
  <c r="AG761" i="2"/>
  <c r="W690" i="2"/>
  <c r="X690" i="2" s="1"/>
  <c r="AF690" i="2"/>
  <c r="AG690" i="2"/>
  <c r="W688" i="2"/>
  <c r="X688" i="2" s="1"/>
  <c r="AF688" i="2"/>
  <c r="AG688" i="2"/>
  <c r="W686" i="2"/>
  <c r="X686" i="2" s="1"/>
  <c r="AF686" i="2"/>
  <c r="AG686" i="2"/>
  <c r="V681" i="2"/>
  <c r="AE679" i="2"/>
  <c r="AG679" i="2" s="1"/>
  <c r="W677" i="2"/>
  <c r="X677" i="2" s="1"/>
  <c r="AF677" i="2"/>
  <c r="AE624" i="2"/>
  <c r="AG624" i="2" s="1"/>
  <c r="W621" i="2"/>
  <c r="X621" i="2" s="1"/>
  <c r="AF621" i="2"/>
  <c r="AE619" i="2"/>
  <c r="AG619" i="2" s="1"/>
  <c r="W606" i="2"/>
  <c r="X606" i="2" s="1"/>
  <c r="AF606" i="2"/>
  <c r="W605" i="2"/>
  <c r="X605" i="2" s="1"/>
  <c r="AE603" i="2"/>
  <c r="AG603" i="2" s="1"/>
  <c r="W601" i="2"/>
  <c r="X601" i="2" s="1"/>
  <c r="AF601" i="2"/>
  <c r="AE599" i="2"/>
  <c r="AG599" i="2" s="1"/>
  <c r="W581" i="2"/>
  <c r="X581" i="2" s="1"/>
  <c r="AF581" i="2"/>
  <c r="AE579" i="2"/>
  <c r="AG579" i="2" s="1"/>
  <c r="W577" i="2"/>
  <c r="X577" i="2" s="1"/>
  <c r="AF577" i="2"/>
  <c r="AE575" i="2"/>
  <c r="AG575" i="2" s="1"/>
  <c r="W555" i="2"/>
  <c r="X555" i="2" s="1"/>
  <c r="AF555" i="2"/>
  <c r="AE553" i="2"/>
  <c r="AG553" i="2" s="1"/>
  <c r="W503" i="2"/>
  <c r="X503" i="2" s="1"/>
  <c r="AF503" i="2"/>
  <c r="AE501" i="2"/>
  <c r="AG501" i="2" s="1"/>
  <c r="W499" i="2"/>
  <c r="X499" i="2" s="1"/>
  <c r="AF499" i="2"/>
  <c r="AE497" i="2"/>
  <c r="AG497" i="2" s="1"/>
  <c r="AG495" i="2"/>
  <c r="W495" i="2"/>
  <c r="X495" i="2" s="1"/>
  <c r="AF495" i="2"/>
  <c r="AE493" i="2"/>
  <c r="AG481" i="2"/>
  <c r="W481" i="2"/>
  <c r="X481" i="2" s="1"/>
  <c r="AF481" i="2"/>
  <c r="AE479" i="2"/>
  <c r="AF479" i="2" s="1"/>
  <c r="AG392" i="2"/>
  <c r="W392" i="2"/>
  <c r="X392" i="2" s="1"/>
  <c r="AF392" i="2"/>
  <c r="AE390" i="2"/>
  <c r="AG389" i="2"/>
  <c r="W389" i="2"/>
  <c r="X389" i="2" s="1"/>
  <c r="AF389" i="2"/>
  <c r="AE381" i="2"/>
  <c r="AG381" i="2" s="1"/>
  <c r="AG380" i="2"/>
  <c r="W380" i="2"/>
  <c r="X380" i="2" s="1"/>
  <c r="AF380" i="2"/>
  <c r="AG378" i="2"/>
  <c r="W378" i="2"/>
  <c r="X378" i="2" s="1"/>
  <c r="AF378" i="2"/>
  <c r="AG371" i="2"/>
  <c r="W371" i="2"/>
  <c r="X371" i="2" s="1"/>
  <c r="AF371" i="2"/>
  <c r="AG369" i="2"/>
  <c r="W369" i="2"/>
  <c r="X369" i="2" s="1"/>
  <c r="AF369" i="2"/>
  <c r="AG345" i="2"/>
  <c r="W345" i="2"/>
  <c r="X345" i="2" s="1"/>
  <c r="AF345" i="2"/>
  <c r="W328" i="2"/>
  <c r="X328" i="2" s="1"/>
  <c r="AF328" i="2"/>
  <c r="AG328" i="2"/>
  <c r="W315" i="2"/>
  <c r="X315" i="2" s="1"/>
  <c r="W272" i="2"/>
  <c r="X272" i="2" s="1"/>
  <c r="AF272" i="2"/>
  <c r="AG272" i="2"/>
  <c r="W271" i="2"/>
  <c r="X271" i="2" s="1"/>
  <c r="W237" i="2"/>
  <c r="X237" i="2" s="1"/>
  <c r="AF237" i="2"/>
  <c r="AG237" i="2"/>
  <c r="W226" i="2"/>
  <c r="X226" i="2" s="1"/>
  <c r="W188" i="2"/>
  <c r="X188" i="2" s="1"/>
  <c r="AF188" i="2"/>
  <c r="AG188" i="2"/>
  <c r="W187" i="2"/>
  <c r="X187" i="2" s="1"/>
  <c r="W148" i="2"/>
  <c r="X148" i="2" s="1"/>
  <c r="AF148" i="2"/>
  <c r="AG148" i="2"/>
  <c r="W147" i="2"/>
  <c r="X147" i="2" s="1"/>
  <c r="AG129" i="2"/>
  <c r="W121" i="2"/>
  <c r="X121" i="2" s="1"/>
  <c r="W113" i="2"/>
  <c r="X113" i="2" s="1"/>
  <c r="W105" i="2"/>
  <c r="X105" i="2" s="1"/>
  <c r="AE680" i="2"/>
  <c r="AG680" i="2" s="1"/>
  <c r="W678" i="2"/>
  <c r="X678" i="2" s="1"/>
  <c r="AF678" i="2"/>
  <c r="AE625" i="2"/>
  <c r="AG625" i="2" s="1"/>
  <c r="W623" i="2"/>
  <c r="X623" i="2" s="1"/>
  <c r="AF623" i="2"/>
  <c r="W622" i="2"/>
  <c r="X622" i="2" s="1"/>
  <c r="AF622" i="2"/>
  <c r="AE620" i="2"/>
  <c r="AG620" i="2" s="1"/>
  <c r="W618" i="2"/>
  <c r="X618" i="2" s="1"/>
  <c r="AF618" i="2"/>
  <c r="W617" i="2"/>
  <c r="X617" i="2" s="1"/>
  <c r="AF617" i="2"/>
  <c r="W616" i="2"/>
  <c r="X616" i="2" s="1"/>
  <c r="AF616" i="2"/>
  <c r="W615" i="2"/>
  <c r="X615" i="2" s="1"/>
  <c r="W614" i="2"/>
  <c r="X614" i="2" s="1"/>
  <c r="AF614" i="2"/>
  <c r="W613" i="2"/>
  <c r="X613" i="2" s="1"/>
  <c r="AF613" i="2"/>
  <c r="W612" i="2"/>
  <c r="X612" i="2" s="1"/>
  <c r="AF612" i="2"/>
  <c r="W611" i="2"/>
  <c r="X611" i="2" s="1"/>
  <c r="AF611" i="2"/>
  <c r="W610" i="2"/>
  <c r="X610" i="2" s="1"/>
  <c r="AF610" i="2"/>
  <c r="W609" i="2"/>
  <c r="X609" i="2" s="1"/>
  <c r="AF609" i="2"/>
  <c r="W608" i="2"/>
  <c r="X608" i="2" s="1"/>
  <c r="AF608" i="2"/>
  <c r="W607" i="2"/>
  <c r="X607" i="2" s="1"/>
  <c r="AF607" i="2"/>
  <c r="AE605" i="2"/>
  <c r="AG605" i="2" s="1"/>
  <c r="AE604" i="2"/>
  <c r="AG604" i="2" s="1"/>
  <c r="W602" i="2"/>
  <c r="X602" i="2" s="1"/>
  <c r="AE600" i="2"/>
  <c r="AG600" i="2" s="1"/>
  <c r="W582" i="2"/>
  <c r="X582" i="2" s="1"/>
  <c r="AE580" i="2"/>
  <c r="AG580" i="2" s="1"/>
  <c r="W578" i="2"/>
  <c r="X578" i="2" s="1"/>
  <c r="AE576" i="2"/>
  <c r="AG576" i="2" s="1"/>
  <c r="W574" i="2"/>
  <c r="X574" i="2" s="1"/>
  <c r="W504" i="2"/>
  <c r="X504" i="2" s="1"/>
  <c r="W500" i="2"/>
  <c r="X500" i="2" s="1"/>
  <c r="AE496" i="2"/>
  <c r="AG496" i="2" s="1"/>
  <c r="W494" i="2"/>
  <c r="X494" i="2" s="1"/>
  <c r="W480" i="2"/>
  <c r="X480" i="2" s="1"/>
  <c r="W391" i="2"/>
  <c r="X391" i="2" s="1"/>
  <c r="W388" i="2"/>
  <c r="X388" i="2" s="1"/>
  <c r="W337" i="2"/>
  <c r="X337" i="2" s="1"/>
  <c r="W336" i="2"/>
  <c r="X336" i="2" s="1"/>
  <c r="AG309" i="2"/>
  <c r="W289" i="2"/>
  <c r="X289" i="2" s="1"/>
  <c r="AF289" i="2"/>
  <c r="AG289" i="2"/>
  <c r="W288" i="2"/>
  <c r="X288" i="2" s="1"/>
  <c r="AG246" i="2"/>
  <c r="W241" i="2"/>
  <c r="X241" i="2" s="1"/>
  <c r="AF241" i="2"/>
  <c r="AG241" i="2"/>
  <c r="W240" i="2"/>
  <c r="X240" i="2" s="1"/>
  <c r="AG216" i="2"/>
  <c r="W203" i="2"/>
  <c r="X203" i="2" s="1"/>
  <c r="AF203" i="2"/>
  <c r="AG203" i="2"/>
  <c r="W191" i="2"/>
  <c r="X191" i="2" s="1"/>
  <c r="AG157" i="2"/>
  <c r="W152" i="2"/>
  <c r="X152" i="2" s="1"/>
  <c r="W151" i="2"/>
  <c r="X151" i="2" s="1"/>
  <c r="AG141" i="2"/>
  <c r="AG125" i="2"/>
  <c r="W119" i="2"/>
  <c r="X119" i="2" s="1"/>
  <c r="W111" i="2"/>
  <c r="X111" i="2" s="1"/>
  <c r="W103" i="2"/>
  <c r="X103" i="2" s="1"/>
  <c r="D910" i="2"/>
  <c r="E910" i="2" s="1"/>
  <c r="AB898" i="2"/>
  <c r="AC681" i="2"/>
  <c r="AE681" i="2" s="1"/>
  <c r="W679" i="2"/>
  <c r="X679" i="2" s="1"/>
  <c r="W624" i="2"/>
  <c r="X624" i="2" s="1"/>
  <c r="W619" i="2"/>
  <c r="X619" i="2" s="1"/>
  <c r="W603" i="2"/>
  <c r="X603" i="2" s="1"/>
  <c r="AF603" i="2"/>
  <c r="W599" i="2"/>
  <c r="X599" i="2" s="1"/>
  <c r="W598" i="2"/>
  <c r="X598" i="2" s="1"/>
  <c r="W597" i="2"/>
  <c r="X597" i="2" s="1"/>
  <c r="W596" i="2"/>
  <c r="X596" i="2" s="1"/>
  <c r="W595" i="2"/>
  <c r="X595" i="2" s="1"/>
  <c r="W594" i="2"/>
  <c r="X594" i="2" s="1"/>
  <c r="W583" i="2"/>
  <c r="X583" i="2" s="1"/>
  <c r="W579" i="2"/>
  <c r="X579" i="2" s="1"/>
  <c r="AF579" i="2"/>
  <c r="W575" i="2"/>
  <c r="X575" i="2" s="1"/>
  <c r="W553" i="2"/>
  <c r="X553" i="2" s="1"/>
  <c r="AF553" i="2"/>
  <c r="W501" i="2"/>
  <c r="X501" i="2" s="1"/>
  <c r="W497" i="2"/>
  <c r="X497" i="2" s="1"/>
  <c r="AF497" i="2"/>
  <c r="AG493" i="2"/>
  <c r="W493" i="2"/>
  <c r="X493" i="2" s="1"/>
  <c r="AF493" i="2"/>
  <c r="W479" i="2"/>
  <c r="X479" i="2" s="1"/>
  <c r="W381" i="2"/>
  <c r="X381" i="2" s="1"/>
  <c r="AF381" i="2"/>
  <c r="AG379" i="2"/>
  <c r="W379" i="2"/>
  <c r="X379" i="2" s="1"/>
  <c r="AF379" i="2"/>
  <c r="AG372" i="2"/>
  <c r="W372" i="2"/>
  <c r="X372" i="2" s="1"/>
  <c r="AF372" i="2"/>
  <c r="AG370" i="2"/>
  <c r="W370" i="2"/>
  <c r="X370" i="2" s="1"/>
  <c r="AF370" i="2"/>
  <c r="AG368" i="2"/>
  <c r="W368" i="2"/>
  <c r="X368" i="2" s="1"/>
  <c r="AF368" i="2"/>
  <c r="AG344" i="2"/>
  <c r="W344" i="2"/>
  <c r="X344" i="2" s="1"/>
  <c r="AF344" i="2"/>
  <c r="AG313" i="2"/>
  <c r="W296" i="2"/>
  <c r="X296" i="2" s="1"/>
  <c r="AF296" i="2"/>
  <c r="AG296" i="2"/>
  <c r="W292" i="2"/>
  <c r="X292" i="2" s="1"/>
  <c r="AG263" i="2"/>
  <c r="W245" i="2"/>
  <c r="X245" i="2" s="1"/>
  <c r="AF245" i="2"/>
  <c r="AG245" i="2"/>
  <c r="W244" i="2"/>
  <c r="X244" i="2" s="1"/>
  <c r="AG224" i="2"/>
  <c r="W208" i="2"/>
  <c r="X208" i="2" s="1"/>
  <c r="AF208" i="2"/>
  <c r="AG208" i="2"/>
  <c r="W207" i="2"/>
  <c r="X207" i="2" s="1"/>
  <c r="AG185" i="2"/>
  <c r="W156" i="2"/>
  <c r="X156" i="2" s="1"/>
  <c r="AF156" i="2"/>
  <c r="AG156" i="2"/>
  <c r="W155" i="2"/>
  <c r="X155" i="2" s="1"/>
  <c r="AG145" i="2"/>
  <c r="AG137" i="2"/>
  <c r="W117" i="2"/>
  <c r="X117" i="2" s="1"/>
  <c r="W109" i="2"/>
  <c r="X109" i="2" s="1"/>
  <c r="W101" i="2"/>
  <c r="X101" i="2" s="1"/>
  <c r="W680" i="2"/>
  <c r="X680" i="2" s="1"/>
  <c r="AF680" i="2"/>
  <c r="W625" i="2"/>
  <c r="X625" i="2" s="1"/>
  <c r="W620" i="2"/>
  <c r="X620" i="2" s="1"/>
  <c r="W604" i="2"/>
  <c r="X604" i="2" s="1"/>
  <c r="AF604" i="2"/>
  <c r="AE602" i="2"/>
  <c r="AG602" i="2" s="1"/>
  <c r="W600" i="2"/>
  <c r="X600" i="2" s="1"/>
  <c r="AE598" i="2"/>
  <c r="AG598" i="2" s="1"/>
  <c r="AE597" i="2"/>
  <c r="AG597" i="2" s="1"/>
  <c r="AE596" i="2"/>
  <c r="AF596" i="2" s="1"/>
  <c r="AE595" i="2"/>
  <c r="AG595" i="2" s="1"/>
  <c r="AE594" i="2"/>
  <c r="AF594" i="2" s="1"/>
  <c r="AE583" i="2"/>
  <c r="AG583" i="2" s="1"/>
  <c r="AE582" i="2"/>
  <c r="AG582" i="2" s="1"/>
  <c r="W580" i="2"/>
  <c r="X580" i="2" s="1"/>
  <c r="AE578" i="2"/>
  <c r="AG578" i="2" s="1"/>
  <c r="W576" i="2"/>
  <c r="X576" i="2" s="1"/>
  <c r="AE574" i="2"/>
  <c r="AG574" i="2" s="1"/>
  <c r="W554" i="2"/>
  <c r="X554" i="2" s="1"/>
  <c r="AF554" i="2"/>
  <c r="AE504" i="2"/>
  <c r="AG504" i="2" s="1"/>
  <c r="W502" i="2"/>
  <c r="X502" i="2" s="1"/>
  <c r="AF502" i="2"/>
  <c r="AE500" i="2"/>
  <c r="AG500" i="2" s="1"/>
  <c r="W498" i="2"/>
  <c r="X498" i="2" s="1"/>
  <c r="AF498" i="2"/>
  <c r="W496" i="2"/>
  <c r="X496" i="2" s="1"/>
  <c r="AE494" i="2"/>
  <c r="AF494" i="2" s="1"/>
  <c r="AG492" i="2"/>
  <c r="W492" i="2"/>
  <c r="X492" i="2" s="1"/>
  <c r="AF492" i="2"/>
  <c r="AE480" i="2"/>
  <c r="AG480" i="2" s="1"/>
  <c r="AE391" i="2"/>
  <c r="AG391" i="2" s="1"/>
  <c r="AG390" i="2"/>
  <c r="W390" i="2"/>
  <c r="X390" i="2" s="1"/>
  <c r="AF390" i="2"/>
  <c r="AE388" i="2"/>
  <c r="AF388" i="2" s="1"/>
  <c r="W312" i="2"/>
  <c r="X312" i="2" s="1"/>
  <c r="AF312" i="2"/>
  <c r="AG312" i="2"/>
  <c r="W311" i="2"/>
  <c r="X311" i="2" s="1"/>
  <c r="W249" i="2"/>
  <c r="X249" i="2" s="1"/>
  <c r="AF249" i="2"/>
  <c r="AG249" i="2"/>
  <c r="W248" i="2"/>
  <c r="X248" i="2" s="1"/>
  <c r="W223" i="2"/>
  <c r="X223" i="2" s="1"/>
  <c r="AF223" i="2"/>
  <c r="AG223" i="2"/>
  <c r="W222" i="2"/>
  <c r="X222" i="2" s="1"/>
  <c r="W184" i="2"/>
  <c r="X184" i="2" s="1"/>
  <c r="AF184" i="2"/>
  <c r="AG184" i="2"/>
  <c r="W183" i="2"/>
  <c r="X183" i="2" s="1"/>
  <c r="W144" i="2"/>
  <c r="X144" i="2" s="1"/>
  <c r="AF144" i="2"/>
  <c r="AG144" i="2"/>
  <c r="W143" i="2"/>
  <c r="X143" i="2" s="1"/>
  <c r="W115" i="2"/>
  <c r="X115" i="2" s="1"/>
  <c r="W107" i="2"/>
  <c r="X107" i="2" s="1"/>
  <c r="AF338" i="2"/>
  <c r="W140" i="2"/>
  <c r="X140" i="2" s="1"/>
  <c r="AF140" i="2"/>
  <c r="W136" i="2"/>
  <c r="X136" i="2" s="1"/>
  <c r="AF136" i="2"/>
  <c r="W132" i="2"/>
  <c r="X132" i="2" s="1"/>
  <c r="AF132" i="2"/>
  <c r="W128" i="2"/>
  <c r="X128" i="2" s="1"/>
  <c r="AF128" i="2"/>
  <c r="W124" i="2"/>
  <c r="X124" i="2" s="1"/>
  <c r="AF124" i="2"/>
  <c r="AE95" i="2"/>
  <c r="AF95" i="2" s="1"/>
  <c r="W6076" i="2"/>
  <c r="X6076" i="2" s="1"/>
  <c r="AF6076" i="2"/>
  <c r="AG6076" i="2"/>
  <c r="W5050" i="2"/>
  <c r="X5050" i="2" s="1"/>
  <c r="AF5050" i="2"/>
  <c r="AG5050" i="2"/>
  <c r="W5046" i="2"/>
  <c r="X5046" i="2" s="1"/>
  <c r="AF5046" i="2"/>
  <c r="AG5046" i="2"/>
  <c r="W5042" i="2"/>
  <c r="X5042" i="2" s="1"/>
  <c r="AF5042" i="2"/>
  <c r="AG5042" i="2"/>
  <c r="W5038" i="2"/>
  <c r="X5038" i="2" s="1"/>
  <c r="AF5038" i="2"/>
  <c r="AG5038" i="2"/>
  <c r="W5034" i="2"/>
  <c r="X5034" i="2" s="1"/>
  <c r="AF5034" i="2"/>
  <c r="AG5034" i="2"/>
  <c r="W5030" i="2"/>
  <c r="X5030" i="2" s="1"/>
  <c r="AF5030" i="2"/>
  <c r="AG5030" i="2"/>
  <c r="W4648" i="2"/>
  <c r="X4648" i="2" s="1"/>
  <c r="W4647" i="2"/>
  <c r="X4647" i="2" s="1"/>
  <c r="W4646" i="2"/>
  <c r="X4646" i="2" s="1"/>
  <c r="W4645" i="2"/>
  <c r="X4645" i="2" s="1"/>
  <c r="W4644" i="2"/>
  <c r="X4644" i="2" s="1"/>
  <c r="W4643" i="2"/>
  <c r="X4643" i="2" s="1"/>
  <c r="W4642" i="2"/>
  <c r="X4642" i="2" s="1"/>
  <c r="W4641" i="2"/>
  <c r="X4641" i="2" s="1"/>
  <c r="W4205" i="2"/>
  <c r="X4205" i="2" s="1"/>
  <c r="W4204" i="2"/>
  <c r="X4204" i="2" s="1"/>
  <c r="W4203" i="2"/>
  <c r="X4203" i="2" s="1"/>
  <c r="W4202" i="2"/>
  <c r="X4202" i="2" s="1"/>
  <c r="W4201" i="2"/>
  <c r="X4201" i="2" s="1"/>
  <c r="W4200" i="2"/>
  <c r="X4200" i="2" s="1"/>
  <c r="W4199" i="2"/>
  <c r="X4199" i="2" s="1"/>
  <c r="W4198" i="2"/>
  <c r="X4198" i="2" s="1"/>
  <c r="W4197" i="2"/>
  <c r="X4197" i="2" s="1"/>
  <c r="W4196" i="2"/>
  <c r="X4196" i="2" s="1"/>
  <c r="W4195" i="2"/>
  <c r="X4195" i="2" s="1"/>
  <c r="W4194" i="2"/>
  <c r="X4194" i="2" s="1"/>
  <c r="W4193" i="2"/>
  <c r="X4193" i="2" s="1"/>
  <c r="W4192" i="2"/>
  <c r="X4192" i="2" s="1"/>
  <c r="W4191" i="2"/>
  <c r="X4191" i="2" s="1"/>
  <c r="W4190" i="2"/>
  <c r="X4190" i="2" s="1"/>
  <c r="W4189" i="2"/>
  <c r="X4189" i="2" s="1"/>
  <c r="W4188" i="2"/>
  <c r="X4188" i="2" s="1"/>
  <c r="W4187" i="2"/>
  <c r="X4187" i="2" s="1"/>
  <c r="W4186" i="2"/>
  <c r="X4186" i="2" s="1"/>
  <c r="W4185" i="2"/>
  <c r="X4185" i="2" s="1"/>
  <c r="W4184" i="2"/>
  <c r="X4184" i="2" s="1"/>
  <c r="W4183" i="2"/>
  <c r="X4183" i="2" s="1"/>
  <c r="W4182" i="2"/>
  <c r="X4182" i="2" s="1"/>
  <c r="W4181" i="2"/>
  <c r="X4181" i="2" s="1"/>
  <c r="W4180" i="2"/>
  <c r="X4180" i="2" s="1"/>
  <c r="W4179" i="2"/>
  <c r="X4179" i="2" s="1"/>
  <c r="W4178" i="2"/>
  <c r="X4178" i="2" s="1"/>
  <c r="W4177" i="2"/>
  <c r="X4177" i="2" s="1"/>
  <c r="W4176" i="2"/>
  <c r="X4176" i="2" s="1"/>
  <c r="W4175" i="2"/>
  <c r="X4175" i="2" s="1"/>
  <c r="W4174" i="2"/>
  <c r="X4174" i="2" s="1"/>
  <c r="W4173" i="2"/>
  <c r="X4173" i="2" s="1"/>
  <c r="W4172" i="2"/>
  <c r="X4172" i="2" s="1"/>
  <c r="W4171" i="2"/>
  <c r="X4171" i="2" s="1"/>
  <c r="W3888" i="2"/>
  <c r="X3888" i="2" s="1"/>
  <c r="W3887" i="2"/>
  <c r="X3887" i="2" s="1"/>
  <c r="W3886" i="2"/>
  <c r="X3886" i="2" s="1"/>
  <c r="W3885" i="2"/>
  <c r="X3885" i="2" s="1"/>
  <c r="W3884" i="2"/>
  <c r="X3884" i="2" s="1"/>
  <c r="W3883" i="2"/>
  <c r="X3883" i="2" s="1"/>
  <c r="W3882" i="2"/>
  <c r="X3882" i="2" s="1"/>
  <c r="W3881" i="2"/>
  <c r="X3881" i="2" s="1"/>
  <c r="W3880" i="2"/>
  <c r="X3880" i="2" s="1"/>
  <c r="W3879" i="2"/>
  <c r="X3879" i="2" s="1"/>
  <c r="W3878" i="2"/>
  <c r="X3878" i="2" s="1"/>
  <c r="W3877" i="2"/>
  <c r="X3877" i="2" s="1"/>
  <c r="W3876" i="2"/>
  <c r="X3876" i="2" s="1"/>
  <c r="W3875" i="2"/>
  <c r="X3875" i="2" s="1"/>
  <c r="W3874" i="2"/>
  <c r="X3874" i="2" s="1"/>
  <c r="W3873" i="2"/>
  <c r="X3873" i="2" s="1"/>
  <c r="W3872" i="2"/>
  <c r="X3872" i="2" s="1"/>
  <c r="W3545" i="2"/>
  <c r="X3545" i="2" s="1"/>
  <c r="W3544" i="2"/>
  <c r="X3544" i="2" s="1"/>
  <c r="W3543" i="2"/>
  <c r="X3543" i="2" s="1"/>
  <c r="W3542" i="2"/>
  <c r="X3542" i="2" s="1"/>
  <c r="W3541" i="2"/>
  <c r="X3541" i="2" s="1"/>
  <c r="W3540" i="2"/>
  <c r="X3540" i="2" s="1"/>
  <c r="W3539" i="2"/>
  <c r="X3539" i="2" s="1"/>
  <c r="W3538" i="2"/>
  <c r="X3538" i="2" s="1"/>
  <c r="W3537" i="2"/>
  <c r="X3537" i="2" s="1"/>
  <c r="W3536" i="2"/>
  <c r="X3536" i="2" s="1"/>
  <c r="W3535" i="2"/>
  <c r="X3535" i="2" s="1"/>
  <c r="W3534" i="2"/>
  <c r="X3534" i="2" s="1"/>
  <c r="W3533" i="2"/>
  <c r="X3533" i="2" s="1"/>
  <c r="W3532" i="2"/>
  <c r="X3532" i="2" s="1"/>
  <c r="W3531" i="2"/>
  <c r="X3531" i="2" s="1"/>
  <c r="W3530" i="2"/>
  <c r="X3530" i="2" s="1"/>
  <c r="W3529" i="2"/>
  <c r="X3529" i="2" s="1"/>
  <c r="W3266" i="2"/>
  <c r="X3266" i="2" s="1"/>
  <c r="W3265" i="2"/>
  <c r="X3265" i="2" s="1"/>
  <c r="W3264" i="2"/>
  <c r="X3264" i="2" s="1"/>
  <c r="W3263" i="2"/>
  <c r="X3263" i="2" s="1"/>
  <c r="W3262" i="2"/>
  <c r="X3262" i="2" s="1"/>
  <c r="W3261" i="2"/>
  <c r="X3261" i="2" s="1"/>
  <c r="W3260" i="2"/>
  <c r="X3260" i="2" s="1"/>
  <c r="W3259" i="2"/>
  <c r="X3259" i="2" s="1"/>
  <c r="W3258" i="2"/>
  <c r="X3258" i="2" s="1"/>
  <c r="W3257" i="2"/>
  <c r="X3257" i="2" s="1"/>
  <c r="W3256" i="2"/>
  <c r="X3256" i="2" s="1"/>
  <c r="W3255" i="2"/>
  <c r="X3255" i="2" s="1"/>
  <c r="W3254" i="2"/>
  <c r="X3254" i="2" s="1"/>
  <c r="W3253" i="2"/>
  <c r="X3253" i="2" s="1"/>
  <c r="W3252" i="2"/>
  <c r="X3252" i="2" s="1"/>
  <c r="AC336" i="2"/>
  <c r="AE336" i="2" s="1"/>
  <c r="AF336" i="2" s="1"/>
  <c r="AC315" i="2"/>
  <c r="AE315" i="2" s="1"/>
  <c r="AG315" i="2" s="1"/>
  <c r="AC311" i="2"/>
  <c r="AE311" i="2" s="1"/>
  <c r="AF311" i="2" s="1"/>
  <c r="AC292" i="2"/>
  <c r="AE292" i="2" s="1"/>
  <c r="AG292" i="2" s="1"/>
  <c r="AC288" i="2"/>
  <c r="AE288" i="2" s="1"/>
  <c r="AF288" i="2" s="1"/>
  <c r="AC271" i="2"/>
  <c r="AE271" i="2" s="1"/>
  <c r="AF271" i="2" s="1"/>
  <c r="AC248" i="2"/>
  <c r="AE248" i="2" s="1"/>
  <c r="AF248" i="2" s="1"/>
  <c r="AC244" i="2"/>
  <c r="AE244" i="2" s="1"/>
  <c r="AF244" i="2" s="1"/>
  <c r="AC240" i="2"/>
  <c r="AE240" i="2" s="1"/>
  <c r="AF240" i="2" s="1"/>
  <c r="AC226" i="2"/>
  <c r="AE226" i="2" s="1"/>
  <c r="AG226" i="2" s="1"/>
  <c r="AC222" i="2"/>
  <c r="AE222" i="2" s="1"/>
  <c r="AF222" i="2" s="1"/>
  <c r="AC207" i="2"/>
  <c r="AE207" i="2" s="1"/>
  <c r="AF207" i="2" s="1"/>
  <c r="AC191" i="2"/>
  <c r="AE191" i="2" s="1"/>
  <c r="AG191" i="2" s="1"/>
  <c r="AC187" i="2"/>
  <c r="AE187" i="2" s="1"/>
  <c r="AF187" i="2" s="1"/>
  <c r="AC183" i="2"/>
  <c r="AE183" i="2" s="1"/>
  <c r="AF183" i="2" s="1"/>
  <c r="AC155" i="2"/>
  <c r="AE155" i="2" s="1"/>
  <c r="AF155" i="2" s="1"/>
  <c r="AC151" i="2"/>
  <c r="AE151" i="2" s="1"/>
  <c r="AF151" i="2" s="1"/>
  <c r="AC147" i="2"/>
  <c r="AE147" i="2" s="1"/>
  <c r="AG147" i="2" s="1"/>
  <c r="AC143" i="2"/>
  <c r="AE143" i="2" s="1"/>
  <c r="AF143" i="2" s="1"/>
  <c r="AG140" i="2"/>
  <c r="AC139" i="2"/>
  <c r="AE139" i="2" s="1"/>
  <c r="V139" i="2"/>
  <c r="AG136" i="2"/>
  <c r="AC135" i="2"/>
  <c r="AE135" i="2" s="1"/>
  <c r="V135" i="2"/>
  <c r="AG132" i="2"/>
  <c r="AC131" i="2"/>
  <c r="AE131" i="2" s="1"/>
  <c r="V131" i="2"/>
  <c r="AG128" i="2"/>
  <c r="AC127" i="2"/>
  <c r="AE127" i="2" s="1"/>
  <c r="V127" i="2"/>
  <c r="AG124" i="2"/>
  <c r="AC123" i="2"/>
  <c r="AE123" i="2" s="1"/>
  <c r="V123" i="2"/>
  <c r="AB122" i="2"/>
  <c r="AC122" i="2"/>
  <c r="AE122" i="2" s="1"/>
  <c r="AB120" i="2"/>
  <c r="AC120" i="2"/>
  <c r="AE120" i="2" s="1"/>
  <c r="AF120" i="2" s="1"/>
  <c r="AB118" i="2"/>
  <c r="AC118" i="2"/>
  <c r="AE118" i="2" s="1"/>
  <c r="AF118" i="2" s="1"/>
  <c r="AB116" i="2"/>
  <c r="AC116" i="2"/>
  <c r="AE116" i="2" s="1"/>
  <c r="AG116" i="2" s="1"/>
  <c r="AB114" i="2"/>
  <c r="AC114" i="2"/>
  <c r="AE114" i="2" s="1"/>
  <c r="AB112" i="2"/>
  <c r="AC112" i="2"/>
  <c r="AE112" i="2" s="1"/>
  <c r="AF112" i="2" s="1"/>
  <c r="AB110" i="2"/>
  <c r="AC110" i="2"/>
  <c r="AE110" i="2" s="1"/>
  <c r="AB108" i="2"/>
  <c r="AC108" i="2"/>
  <c r="AE108" i="2" s="1"/>
  <c r="AF108" i="2" s="1"/>
  <c r="AB106" i="2"/>
  <c r="AC106" i="2"/>
  <c r="AE106" i="2" s="1"/>
  <c r="AF106" i="2" s="1"/>
  <c r="AB104" i="2"/>
  <c r="AC104" i="2"/>
  <c r="AE104" i="2" s="1"/>
  <c r="AG104" i="2" s="1"/>
  <c r="AB102" i="2"/>
  <c r="AC102" i="2"/>
  <c r="AE102" i="2" s="1"/>
  <c r="V96" i="2"/>
  <c r="AB96" i="2"/>
  <c r="AC96" i="2"/>
  <c r="AE96" i="2" s="1"/>
  <c r="AF94" i="2"/>
  <c r="AF90" i="2"/>
  <c r="W90" i="2"/>
  <c r="X90" i="2" s="1"/>
  <c r="AG90" i="2"/>
  <c r="W88" i="2"/>
  <c r="X88" i="2" s="1"/>
  <c r="AF82" i="2"/>
  <c r="W82" i="2"/>
  <c r="X82" i="2" s="1"/>
  <c r="AG82" i="2"/>
  <c r="W80" i="2"/>
  <c r="X80" i="2" s="1"/>
  <c r="AF62" i="2"/>
  <c r="W62" i="2"/>
  <c r="X62" i="2" s="1"/>
  <c r="AG62" i="2"/>
  <c r="W58" i="2"/>
  <c r="X58" i="2" s="1"/>
  <c r="AF52" i="2"/>
  <c r="W52" i="2"/>
  <c r="X52" i="2" s="1"/>
  <c r="AG52" i="2"/>
  <c r="W47" i="2"/>
  <c r="X47" i="2" s="1"/>
  <c r="AF40" i="2"/>
  <c r="W40" i="2"/>
  <c r="X40" i="2" s="1"/>
  <c r="AG40" i="2"/>
  <c r="W37" i="2"/>
  <c r="X37" i="2" s="1"/>
  <c r="W27" i="2"/>
  <c r="X27" i="2" s="1"/>
  <c r="AF14" i="2"/>
  <c r="W14" i="2"/>
  <c r="X14" i="2" s="1"/>
  <c r="AG14" i="2"/>
  <c r="W12" i="2"/>
  <c r="X12" i="2" s="1"/>
  <c r="AF78" i="2"/>
  <c r="W78" i="2"/>
  <c r="X78" i="2" s="1"/>
  <c r="AG78" i="2"/>
  <c r="W5578" i="2"/>
  <c r="X5578" i="2" s="1"/>
  <c r="AF5578" i="2"/>
  <c r="AG5578" i="2"/>
  <c r="W5049" i="2"/>
  <c r="X5049" i="2" s="1"/>
  <c r="AF5049" i="2"/>
  <c r="AG5049" i="2"/>
  <c r="W5045" i="2"/>
  <c r="X5045" i="2" s="1"/>
  <c r="AF5045" i="2"/>
  <c r="AG5045" i="2"/>
  <c r="W5041" i="2"/>
  <c r="X5041" i="2" s="1"/>
  <c r="AF5041" i="2"/>
  <c r="AG5041" i="2"/>
  <c r="W5037" i="2"/>
  <c r="X5037" i="2" s="1"/>
  <c r="AF5037" i="2"/>
  <c r="AG5037" i="2"/>
  <c r="W5033" i="2"/>
  <c r="X5033" i="2" s="1"/>
  <c r="AF5033" i="2"/>
  <c r="AG5033" i="2"/>
  <c r="W5029" i="2"/>
  <c r="X5029" i="2" s="1"/>
  <c r="AF5029" i="2"/>
  <c r="AG5029" i="2"/>
  <c r="AC335" i="2"/>
  <c r="AE335" i="2" s="1"/>
  <c r="V335" i="2"/>
  <c r="AC314" i="2"/>
  <c r="AE314" i="2" s="1"/>
  <c r="V314" i="2"/>
  <c r="AC310" i="2"/>
  <c r="AE310" i="2" s="1"/>
  <c r="V310" i="2"/>
  <c r="AC291" i="2"/>
  <c r="AE291" i="2" s="1"/>
  <c r="V291" i="2"/>
  <c r="AC287" i="2"/>
  <c r="AE287" i="2" s="1"/>
  <c r="V287" i="2"/>
  <c r="AC270" i="2"/>
  <c r="AE270" i="2" s="1"/>
  <c r="V270" i="2"/>
  <c r="AC247" i="2"/>
  <c r="AE247" i="2" s="1"/>
  <c r="V247" i="2"/>
  <c r="AC243" i="2"/>
  <c r="AE243" i="2" s="1"/>
  <c r="V243" i="2"/>
  <c r="AC239" i="2"/>
  <c r="AE239" i="2" s="1"/>
  <c r="V239" i="2"/>
  <c r="AC225" i="2"/>
  <c r="AE225" i="2" s="1"/>
  <c r="V225" i="2"/>
  <c r="AC221" i="2"/>
  <c r="AE221" i="2" s="1"/>
  <c r="V221" i="2"/>
  <c r="AC205" i="2"/>
  <c r="AE205" i="2" s="1"/>
  <c r="V205" i="2"/>
  <c r="AC190" i="2"/>
  <c r="AE190" i="2" s="1"/>
  <c r="V190" i="2"/>
  <c r="AC186" i="2"/>
  <c r="AE186" i="2" s="1"/>
  <c r="V186" i="2"/>
  <c r="AC182" i="2"/>
  <c r="AE182" i="2" s="1"/>
  <c r="V182" i="2"/>
  <c r="AC154" i="2"/>
  <c r="AE154" i="2" s="1"/>
  <c r="V154" i="2"/>
  <c r="AC150" i="2"/>
  <c r="AE150" i="2" s="1"/>
  <c r="V150" i="2"/>
  <c r="AC146" i="2"/>
  <c r="AE146" i="2" s="1"/>
  <c r="V146" i="2"/>
  <c r="AC142" i="2"/>
  <c r="AE142" i="2" s="1"/>
  <c r="V142" i="2"/>
  <c r="AC138" i="2"/>
  <c r="AE138" i="2" s="1"/>
  <c r="V138" i="2"/>
  <c r="AC134" i="2"/>
  <c r="AE134" i="2" s="1"/>
  <c r="V134" i="2"/>
  <c r="AC130" i="2"/>
  <c r="AE130" i="2" s="1"/>
  <c r="V130" i="2"/>
  <c r="AC126" i="2"/>
  <c r="AE126" i="2" s="1"/>
  <c r="V126" i="2"/>
  <c r="W6078" i="2"/>
  <c r="X6078" i="2" s="1"/>
  <c r="AF6078" i="2"/>
  <c r="AG6078" i="2"/>
  <c r="W5577" i="2"/>
  <c r="X5577" i="2" s="1"/>
  <c r="AF5577" i="2"/>
  <c r="AG5577" i="2"/>
  <c r="W5048" i="2"/>
  <c r="X5048" i="2" s="1"/>
  <c r="AF5048" i="2"/>
  <c r="AG5048" i="2"/>
  <c r="W5044" i="2"/>
  <c r="X5044" i="2" s="1"/>
  <c r="AF5044" i="2"/>
  <c r="AG5044" i="2"/>
  <c r="W5040" i="2"/>
  <c r="X5040" i="2" s="1"/>
  <c r="AF5040" i="2"/>
  <c r="AG5040" i="2"/>
  <c r="W5036" i="2"/>
  <c r="X5036" i="2" s="1"/>
  <c r="AF5036" i="2"/>
  <c r="AG5036" i="2"/>
  <c r="W5032" i="2"/>
  <c r="X5032" i="2" s="1"/>
  <c r="AF5032" i="2"/>
  <c r="AG5032" i="2"/>
  <c r="W5028" i="2"/>
  <c r="X5028" i="2" s="1"/>
  <c r="AF5028" i="2"/>
  <c r="AG5028" i="2"/>
  <c r="W5027" i="2"/>
  <c r="X5027" i="2" s="1"/>
  <c r="W4655" i="2"/>
  <c r="X4655" i="2" s="1"/>
  <c r="AF4655" i="2"/>
  <c r="AG4655" i="2"/>
  <c r="W4654" i="2"/>
  <c r="X4654" i="2" s="1"/>
  <c r="W4651" i="2"/>
  <c r="X4651" i="2" s="1"/>
  <c r="AF4651" i="2"/>
  <c r="AG4651" i="2"/>
  <c r="W4650" i="2"/>
  <c r="X4650" i="2" s="1"/>
  <c r="W334" i="2"/>
  <c r="X334" i="2" s="1"/>
  <c r="AF334" i="2"/>
  <c r="W313" i="2"/>
  <c r="X313" i="2" s="1"/>
  <c r="AF313" i="2"/>
  <c r="W309" i="2"/>
  <c r="X309" i="2" s="1"/>
  <c r="AF309" i="2"/>
  <c r="W290" i="2"/>
  <c r="X290" i="2" s="1"/>
  <c r="AF290" i="2"/>
  <c r="W273" i="2"/>
  <c r="X273" i="2" s="1"/>
  <c r="AF273" i="2"/>
  <c r="W263" i="2"/>
  <c r="X263" i="2" s="1"/>
  <c r="AF263" i="2"/>
  <c r="W246" i="2"/>
  <c r="X246" i="2" s="1"/>
  <c r="AF246" i="2"/>
  <c r="W242" i="2"/>
  <c r="X242" i="2" s="1"/>
  <c r="AF242" i="2"/>
  <c r="W238" i="2"/>
  <c r="X238" i="2" s="1"/>
  <c r="AF238" i="2"/>
  <c r="W224" i="2"/>
  <c r="X224" i="2" s="1"/>
  <c r="AF224" i="2"/>
  <c r="W216" i="2"/>
  <c r="X216" i="2" s="1"/>
  <c r="AF216" i="2"/>
  <c r="W204" i="2"/>
  <c r="X204" i="2" s="1"/>
  <c r="AF204" i="2"/>
  <c r="W189" i="2"/>
  <c r="X189" i="2" s="1"/>
  <c r="AF189" i="2"/>
  <c r="W185" i="2"/>
  <c r="X185" i="2" s="1"/>
  <c r="AF185" i="2"/>
  <c r="W157" i="2"/>
  <c r="X157" i="2" s="1"/>
  <c r="AF157" i="2"/>
  <c r="W153" i="2"/>
  <c r="X153" i="2" s="1"/>
  <c r="AF153" i="2"/>
  <c r="W149" i="2"/>
  <c r="X149" i="2" s="1"/>
  <c r="AF149" i="2"/>
  <c r="W145" i="2"/>
  <c r="X145" i="2" s="1"/>
  <c r="AF145" i="2"/>
  <c r="W141" i="2"/>
  <c r="X141" i="2" s="1"/>
  <c r="AF141" i="2"/>
  <c r="W137" i="2"/>
  <c r="X137" i="2" s="1"/>
  <c r="AF137" i="2"/>
  <c r="W133" i="2"/>
  <c r="X133" i="2" s="1"/>
  <c r="AF133" i="2"/>
  <c r="W129" i="2"/>
  <c r="X129" i="2" s="1"/>
  <c r="AF129" i="2"/>
  <c r="W125" i="2"/>
  <c r="X125" i="2" s="1"/>
  <c r="AF125" i="2"/>
  <c r="W122" i="2"/>
  <c r="X122" i="2" s="1"/>
  <c r="AF122" i="2"/>
  <c r="AG122" i="2"/>
  <c r="AB121" i="2"/>
  <c r="AC121" i="2"/>
  <c r="AE121" i="2" s="1"/>
  <c r="AG121" i="2" s="1"/>
  <c r="W120" i="2"/>
  <c r="X120" i="2" s="1"/>
  <c r="AG120" i="2"/>
  <c r="AB119" i="2"/>
  <c r="AC119" i="2"/>
  <c r="AE119" i="2" s="1"/>
  <c r="AG119" i="2" s="1"/>
  <c r="W118" i="2"/>
  <c r="X118" i="2" s="1"/>
  <c r="AB117" i="2"/>
  <c r="AC117" i="2"/>
  <c r="AE117" i="2" s="1"/>
  <c r="AF117" i="2" s="1"/>
  <c r="W116" i="2"/>
  <c r="X116" i="2" s="1"/>
  <c r="AF116" i="2"/>
  <c r="AB115" i="2"/>
  <c r="AC115" i="2"/>
  <c r="AE115" i="2" s="1"/>
  <c r="AF115" i="2" s="1"/>
  <c r="W114" i="2"/>
  <c r="X114" i="2" s="1"/>
  <c r="AF114" i="2"/>
  <c r="AG114" i="2"/>
  <c r="AB113" i="2"/>
  <c r="AC113" i="2"/>
  <c r="AE113" i="2" s="1"/>
  <c r="AF113" i="2" s="1"/>
  <c r="W112" i="2"/>
  <c r="X112" i="2" s="1"/>
  <c r="AB111" i="2"/>
  <c r="AC111" i="2"/>
  <c r="AE111" i="2" s="1"/>
  <c r="AF111" i="2" s="1"/>
  <c r="W110" i="2"/>
  <c r="X110" i="2" s="1"/>
  <c r="AF110" i="2"/>
  <c r="AG110" i="2"/>
  <c r="AB109" i="2"/>
  <c r="AC109" i="2"/>
  <c r="AE109" i="2" s="1"/>
  <c r="AF109" i="2" s="1"/>
  <c r="W108" i="2"/>
  <c r="X108" i="2" s="1"/>
  <c r="AB107" i="2"/>
  <c r="AC107" i="2"/>
  <c r="AE107" i="2" s="1"/>
  <c r="AF107" i="2" s="1"/>
  <c r="W106" i="2"/>
  <c r="X106" i="2" s="1"/>
  <c r="AB105" i="2"/>
  <c r="AC105" i="2"/>
  <c r="AE105" i="2" s="1"/>
  <c r="AF105" i="2" s="1"/>
  <c r="W104" i="2"/>
  <c r="X104" i="2" s="1"/>
  <c r="AF104" i="2"/>
  <c r="AB103" i="2"/>
  <c r="AC103" i="2"/>
  <c r="AE103" i="2" s="1"/>
  <c r="AF103" i="2" s="1"/>
  <c r="W102" i="2"/>
  <c r="X102" i="2" s="1"/>
  <c r="AF102" i="2"/>
  <c r="AG102" i="2"/>
  <c r="AB101" i="2"/>
  <c r="AC101" i="2"/>
  <c r="AE101" i="2" s="1"/>
  <c r="AG101" i="2" s="1"/>
  <c r="W92" i="2"/>
  <c r="X92" i="2" s="1"/>
  <c r="AF86" i="2"/>
  <c r="W86" i="2"/>
  <c r="X86" i="2" s="1"/>
  <c r="AG86" i="2"/>
  <c r="W84" i="2"/>
  <c r="X84" i="2" s="1"/>
  <c r="AF66" i="2"/>
  <c r="W66" i="2"/>
  <c r="X66" i="2" s="1"/>
  <c r="AG66" i="2"/>
  <c r="W64" i="2"/>
  <c r="X64" i="2" s="1"/>
  <c r="AF56" i="2"/>
  <c r="W56" i="2"/>
  <c r="X56" i="2" s="1"/>
  <c r="AG56" i="2"/>
  <c r="W54" i="2"/>
  <c r="X54" i="2" s="1"/>
  <c r="AF44" i="2"/>
  <c r="W44" i="2"/>
  <c r="X44" i="2" s="1"/>
  <c r="AG44" i="2"/>
  <c r="W42" i="2"/>
  <c r="X42" i="2" s="1"/>
  <c r="AF31" i="2"/>
  <c r="W31" i="2"/>
  <c r="X31" i="2" s="1"/>
  <c r="AG31" i="2"/>
  <c r="AF25" i="2"/>
  <c r="W25" i="2"/>
  <c r="X25" i="2" s="1"/>
  <c r="AG25" i="2"/>
  <c r="W16" i="2"/>
  <c r="X16" i="2" s="1"/>
  <c r="AF9" i="2"/>
  <c r="W9" i="2"/>
  <c r="X9" i="2" s="1"/>
  <c r="AG9" i="2"/>
  <c r="W5" i="2"/>
  <c r="X5" i="2" s="1"/>
  <c r="W6077" i="2"/>
  <c r="X6077" i="2" s="1"/>
  <c r="AF6077" i="2"/>
  <c r="AG6077" i="2"/>
  <c r="W5576" i="2"/>
  <c r="X5576" i="2" s="1"/>
  <c r="AF5576" i="2"/>
  <c r="AG5576" i="2"/>
  <c r="W5047" i="2"/>
  <c r="X5047" i="2" s="1"/>
  <c r="AF5047" i="2"/>
  <c r="AG5047" i="2"/>
  <c r="W5043" i="2"/>
  <c r="X5043" i="2" s="1"/>
  <c r="AF5043" i="2"/>
  <c r="AG5043" i="2"/>
  <c r="W5039" i="2"/>
  <c r="X5039" i="2" s="1"/>
  <c r="AF5039" i="2"/>
  <c r="AG5039" i="2"/>
  <c r="W5035" i="2"/>
  <c r="X5035" i="2" s="1"/>
  <c r="AF5035" i="2"/>
  <c r="AG5035" i="2"/>
  <c r="W5031" i="2"/>
  <c r="X5031" i="2" s="1"/>
  <c r="AF5031" i="2"/>
  <c r="AG5031" i="2"/>
  <c r="AC92" i="2"/>
  <c r="AE92" i="2" s="1"/>
  <c r="AF92" i="2" s="1"/>
  <c r="AC88" i="2"/>
  <c r="AE88" i="2" s="1"/>
  <c r="AG88" i="2" s="1"/>
  <c r="AC84" i="2"/>
  <c r="AE84" i="2" s="1"/>
  <c r="AG84" i="2" s="1"/>
  <c r="AC80" i="2"/>
  <c r="AE80" i="2" s="1"/>
  <c r="AF80" i="2" s="1"/>
  <c r="AC64" i="2"/>
  <c r="AE64" i="2" s="1"/>
  <c r="AF64" i="2" s="1"/>
  <c r="AC58" i="2"/>
  <c r="AE58" i="2" s="1"/>
  <c r="AG58" i="2" s="1"/>
  <c r="AC54" i="2"/>
  <c r="AE54" i="2" s="1"/>
  <c r="AG54" i="2" s="1"/>
  <c r="AC47" i="2"/>
  <c r="AE47" i="2" s="1"/>
  <c r="AF47" i="2" s="1"/>
  <c r="AC42" i="2"/>
  <c r="AE42" i="2" s="1"/>
  <c r="AF42" i="2" s="1"/>
  <c r="AC37" i="2"/>
  <c r="AE37" i="2" s="1"/>
  <c r="AG37" i="2" s="1"/>
  <c r="AC27" i="2"/>
  <c r="AE27" i="2" s="1"/>
  <c r="AF27" i="2" s="1"/>
  <c r="AC16" i="2"/>
  <c r="AE16" i="2" s="1"/>
  <c r="AF16" i="2" s="1"/>
  <c r="AC12" i="2"/>
  <c r="AE12" i="2" s="1"/>
  <c r="AG12" i="2" s="1"/>
  <c r="AC5" i="2"/>
  <c r="AE5" i="2" s="1"/>
  <c r="AG5" i="2" s="1"/>
  <c r="V3889" i="2"/>
  <c r="V1879" i="2"/>
  <c r="V1878" i="2"/>
  <c r="V676" i="2"/>
  <c r="V675" i="2"/>
  <c r="V674" i="2"/>
  <c r="V673" i="2"/>
  <c r="V672" i="2"/>
  <c r="V671" i="2"/>
  <c r="V670" i="2"/>
  <c r="V669" i="2"/>
  <c r="V668" i="2"/>
  <c r="V667" i="2"/>
  <c r="V286" i="2"/>
  <c r="V285" i="2"/>
  <c r="V284" i="2"/>
  <c r="W2891" i="2"/>
  <c r="X2891" i="2" s="1"/>
  <c r="W2881" i="2"/>
  <c r="X2881" i="2" s="1"/>
  <c r="AG93" i="2"/>
  <c r="AB92" i="2"/>
  <c r="AG89" i="2"/>
  <c r="AB88" i="2"/>
  <c r="AG85" i="2"/>
  <c r="AB84" i="2"/>
  <c r="AG81" i="2"/>
  <c r="AB80" i="2"/>
  <c r="AG65" i="2"/>
  <c r="AB64" i="2"/>
  <c r="AG61" i="2"/>
  <c r="AB58" i="2"/>
  <c r="AG55" i="2"/>
  <c r="AB54" i="2"/>
  <c r="AG48" i="2"/>
  <c r="AB47" i="2"/>
  <c r="AG43" i="2"/>
  <c r="AB42" i="2"/>
  <c r="AG38" i="2"/>
  <c r="AB37" i="2"/>
  <c r="AG30" i="2"/>
  <c r="AG29" i="2"/>
  <c r="AG28" i="2"/>
  <c r="AB27" i="2"/>
  <c r="AG18" i="2"/>
  <c r="AB16" i="2"/>
  <c r="AG13" i="2"/>
  <c r="AB12" i="2"/>
  <c r="AG8" i="2"/>
  <c r="AB5" i="2"/>
  <c r="AC5027" i="2"/>
  <c r="AE5027" i="2" s="1"/>
  <c r="AF5027" i="2" s="1"/>
  <c r="AC4654" i="2"/>
  <c r="AE4654" i="2" s="1"/>
  <c r="AG4654" i="2" s="1"/>
  <c r="AC4650" i="2"/>
  <c r="AE4650" i="2" s="1"/>
  <c r="AF4650" i="2" s="1"/>
  <c r="AB4647" i="2"/>
  <c r="AC4647" i="2"/>
  <c r="AE4647" i="2" s="1"/>
  <c r="AG4647" i="2" s="1"/>
  <c r="AB4645" i="2"/>
  <c r="AC4645" i="2"/>
  <c r="AE4645" i="2" s="1"/>
  <c r="AF4645" i="2" s="1"/>
  <c r="AB4643" i="2"/>
  <c r="AC4643" i="2"/>
  <c r="AE4643" i="2" s="1"/>
  <c r="AG4643" i="2" s="1"/>
  <c r="AB4641" i="2"/>
  <c r="AC4641" i="2"/>
  <c r="AE4641" i="2" s="1"/>
  <c r="AF4641" i="2" s="1"/>
  <c r="AB4204" i="2"/>
  <c r="AC4204" i="2"/>
  <c r="AE4204" i="2" s="1"/>
  <c r="AG4204" i="2" s="1"/>
  <c r="AB4202" i="2"/>
  <c r="AC4202" i="2"/>
  <c r="AE4202" i="2" s="1"/>
  <c r="AF4202" i="2" s="1"/>
  <c r="AB4200" i="2"/>
  <c r="AC4200" i="2"/>
  <c r="AE4200" i="2" s="1"/>
  <c r="AG4200" i="2" s="1"/>
  <c r="AB4198" i="2"/>
  <c r="AC4198" i="2"/>
  <c r="AE4198" i="2" s="1"/>
  <c r="AF4198" i="2" s="1"/>
  <c r="AB4196" i="2"/>
  <c r="AC4196" i="2"/>
  <c r="AE4196" i="2" s="1"/>
  <c r="AG4196" i="2" s="1"/>
  <c r="AB4194" i="2"/>
  <c r="AC4194" i="2"/>
  <c r="AE4194" i="2" s="1"/>
  <c r="AF4194" i="2" s="1"/>
  <c r="AB4192" i="2"/>
  <c r="AC4192" i="2"/>
  <c r="AE4192" i="2" s="1"/>
  <c r="AG4192" i="2" s="1"/>
  <c r="AB4190" i="2"/>
  <c r="AC4190" i="2"/>
  <c r="AE4190" i="2" s="1"/>
  <c r="AF4190" i="2" s="1"/>
  <c r="AB4188" i="2"/>
  <c r="AC4188" i="2"/>
  <c r="AE4188" i="2" s="1"/>
  <c r="AG4188" i="2" s="1"/>
  <c r="AB4186" i="2"/>
  <c r="AC4186" i="2"/>
  <c r="AE4186" i="2" s="1"/>
  <c r="AF4186" i="2" s="1"/>
  <c r="AB4184" i="2"/>
  <c r="AC4184" i="2"/>
  <c r="AE4184" i="2" s="1"/>
  <c r="AG4184" i="2" s="1"/>
  <c r="AB4182" i="2"/>
  <c r="AC4182" i="2"/>
  <c r="AE4182" i="2" s="1"/>
  <c r="AF4182" i="2" s="1"/>
  <c r="AB4180" i="2"/>
  <c r="AC4180" i="2"/>
  <c r="AE4180" i="2" s="1"/>
  <c r="AG4180" i="2" s="1"/>
  <c r="AB4178" i="2"/>
  <c r="AC4178" i="2"/>
  <c r="AE4178" i="2" s="1"/>
  <c r="AF4178" i="2" s="1"/>
  <c r="AB4176" i="2"/>
  <c r="AC4176" i="2"/>
  <c r="AE4176" i="2" s="1"/>
  <c r="AG4176" i="2" s="1"/>
  <c r="AB4174" i="2"/>
  <c r="AC4174" i="2"/>
  <c r="AE4174" i="2" s="1"/>
  <c r="AF4174" i="2" s="1"/>
  <c r="AB4172" i="2"/>
  <c r="AC4172" i="2"/>
  <c r="AE4172" i="2" s="1"/>
  <c r="AG4172" i="2" s="1"/>
  <c r="AB3888" i="2"/>
  <c r="AC3888" i="2"/>
  <c r="AE3888" i="2" s="1"/>
  <c r="AF3888" i="2" s="1"/>
  <c r="AB3886" i="2"/>
  <c r="AC3886" i="2"/>
  <c r="AE3886" i="2" s="1"/>
  <c r="AG3886" i="2" s="1"/>
  <c r="AB3884" i="2"/>
  <c r="AC3884" i="2"/>
  <c r="AE3884" i="2" s="1"/>
  <c r="AF3884" i="2" s="1"/>
  <c r="AB3882" i="2"/>
  <c r="AC3882" i="2"/>
  <c r="AE3882" i="2" s="1"/>
  <c r="AG3882" i="2" s="1"/>
  <c r="AB3880" i="2"/>
  <c r="AC3880" i="2"/>
  <c r="AE3880" i="2" s="1"/>
  <c r="AF3880" i="2" s="1"/>
  <c r="AB3878" i="2"/>
  <c r="AC3878" i="2"/>
  <c r="AE3878" i="2" s="1"/>
  <c r="AG3878" i="2" s="1"/>
  <c r="AB3876" i="2"/>
  <c r="AC3876" i="2"/>
  <c r="AE3876" i="2" s="1"/>
  <c r="AF3876" i="2" s="1"/>
  <c r="AB3874" i="2"/>
  <c r="AC3874" i="2"/>
  <c r="AE3874" i="2" s="1"/>
  <c r="AG3874" i="2" s="1"/>
  <c r="AB3872" i="2"/>
  <c r="AC3872" i="2"/>
  <c r="AE3872" i="2" s="1"/>
  <c r="AF3872" i="2" s="1"/>
  <c r="AB3544" i="2"/>
  <c r="AC3544" i="2"/>
  <c r="AE3544" i="2" s="1"/>
  <c r="AG3544" i="2" s="1"/>
  <c r="AB3542" i="2"/>
  <c r="AC3542" i="2"/>
  <c r="AE3542" i="2" s="1"/>
  <c r="AF3542" i="2" s="1"/>
  <c r="AB3540" i="2"/>
  <c r="AC3540" i="2"/>
  <c r="AE3540" i="2" s="1"/>
  <c r="AG3540" i="2" s="1"/>
  <c r="AB3538" i="2"/>
  <c r="AC3538" i="2"/>
  <c r="AE3538" i="2" s="1"/>
  <c r="AF3538" i="2" s="1"/>
  <c r="AB3536" i="2"/>
  <c r="AC3536" i="2"/>
  <c r="AE3536" i="2" s="1"/>
  <c r="AG3536" i="2" s="1"/>
  <c r="AB3534" i="2"/>
  <c r="AC3534" i="2"/>
  <c r="AE3534" i="2" s="1"/>
  <c r="AF3534" i="2" s="1"/>
  <c r="AB3532" i="2"/>
  <c r="AC3532" i="2"/>
  <c r="AE3532" i="2" s="1"/>
  <c r="AG3532" i="2" s="1"/>
  <c r="AB3530" i="2"/>
  <c r="AC3530" i="2"/>
  <c r="AE3530" i="2" s="1"/>
  <c r="AF3530" i="2" s="1"/>
  <c r="AB3266" i="2"/>
  <c r="AC3266" i="2"/>
  <c r="AE3266" i="2" s="1"/>
  <c r="AG3266" i="2" s="1"/>
  <c r="AB3264" i="2"/>
  <c r="AC3264" i="2"/>
  <c r="AE3264" i="2" s="1"/>
  <c r="AF3264" i="2" s="1"/>
  <c r="AB3262" i="2"/>
  <c r="AC3262" i="2"/>
  <c r="AE3262" i="2" s="1"/>
  <c r="AG3262" i="2" s="1"/>
  <c r="AB3260" i="2"/>
  <c r="AC3260" i="2"/>
  <c r="AE3260" i="2" s="1"/>
  <c r="AF3260" i="2" s="1"/>
  <c r="AB3258" i="2"/>
  <c r="AC3258" i="2"/>
  <c r="AE3258" i="2" s="1"/>
  <c r="AG3258" i="2" s="1"/>
  <c r="AB3256" i="2"/>
  <c r="AC3256" i="2"/>
  <c r="AE3256" i="2" s="1"/>
  <c r="AF3256" i="2" s="1"/>
  <c r="AB3254" i="2"/>
  <c r="AC3254" i="2"/>
  <c r="AE3254" i="2" s="1"/>
  <c r="AG3254" i="2" s="1"/>
  <c r="AB3252" i="2"/>
  <c r="AC3252" i="2"/>
  <c r="AE3252" i="2" s="1"/>
  <c r="AF3252" i="2" s="1"/>
  <c r="W2889" i="2"/>
  <c r="X2889" i="2" s="1"/>
  <c r="W5026" i="2"/>
  <c r="X5026" i="2" s="1"/>
  <c r="AF5026" i="2"/>
  <c r="W4653" i="2"/>
  <c r="X4653" i="2" s="1"/>
  <c r="AF4653" i="2"/>
  <c r="W4649" i="2"/>
  <c r="X4649" i="2" s="1"/>
  <c r="AF4649" i="2"/>
  <c r="W3251" i="2"/>
  <c r="X3251" i="2" s="1"/>
  <c r="AF3251" i="2"/>
  <c r="AG3251" i="2"/>
  <c r="W3250" i="2"/>
  <c r="X3250" i="2" s="1"/>
  <c r="W3249" i="2"/>
  <c r="X3249" i="2" s="1"/>
  <c r="W3248" i="2"/>
  <c r="X3248" i="2" s="1"/>
  <c r="W3247" i="2"/>
  <c r="X3247" i="2" s="1"/>
  <c r="W3246" i="2"/>
  <c r="X3246" i="2" s="1"/>
  <c r="W3245" i="2"/>
  <c r="X3245" i="2" s="1"/>
  <c r="W3244" i="2"/>
  <c r="X3244" i="2" s="1"/>
  <c r="W3243" i="2"/>
  <c r="X3243" i="2" s="1"/>
  <c r="W3242" i="2"/>
  <c r="X3242" i="2" s="1"/>
  <c r="W3241" i="2"/>
  <c r="X3241" i="2" s="1"/>
  <c r="W3240" i="2"/>
  <c r="X3240" i="2" s="1"/>
  <c r="W3239" i="2"/>
  <c r="X3239" i="2" s="1"/>
  <c r="W3238" i="2"/>
  <c r="X3238" i="2" s="1"/>
  <c r="W3237" i="2"/>
  <c r="X3237" i="2" s="1"/>
  <c r="W2895" i="2"/>
  <c r="X2895" i="2" s="1"/>
  <c r="W2887" i="2"/>
  <c r="X2887" i="2" s="1"/>
  <c r="AB94" i="2"/>
  <c r="AG91" i="2"/>
  <c r="AB90" i="2"/>
  <c r="AG87" i="2"/>
  <c r="AB86" i="2"/>
  <c r="AG83" i="2"/>
  <c r="AB82" i="2"/>
  <c r="AG79" i="2"/>
  <c r="AB66" i="2"/>
  <c r="AG63" i="2"/>
  <c r="AB62" i="2"/>
  <c r="AG57" i="2"/>
  <c r="AB56" i="2"/>
  <c r="AG53" i="2"/>
  <c r="AB52" i="2"/>
  <c r="AG46" i="2"/>
  <c r="AB44" i="2"/>
  <c r="AG41" i="2"/>
  <c r="AB40" i="2"/>
  <c r="AG36" i="2"/>
  <c r="AB31" i="2"/>
  <c r="AG26" i="2"/>
  <c r="AB25" i="2"/>
  <c r="AG15" i="2"/>
  <c r="AB14" i="2"/>
  <c r="AG11" i="2"/>
  <c r="AB9" i="2"/>
  <c r="AG24" i="2"/>
  <c r="AB78" i="2"/>
  <c r="AG5026" i="2"/>
  <c r="AC5025" i="2"/>
  <c r="AE5025" i="2" s="1"/>
  <c r="V5025" i="2"/>
  <c r="AG4653" i="2"/>
  <c r="AC4652" i="2"/>
  <c r="AE4652" i="2" s="1"/>
  <c r="V4652" i="2"/>
  <c r="AG4649" i="2"/>
  <c r="AB4648" i="2"/>
  <c r="AC4648" i="2"/>
  <c r="AE4648" i="2" s="1"/>
  <c r="AF4648" i="2" s="1"/>
  <c r="AB4646" i="2"/>
  <c r="AC4646" i="2"/>
  <c r="AE4646" i="2" s="1"/>
  <c r="AF4646" i="2" s="1"/>
  <c r="AB4644" i="2"/>
  <c r="AC4644" i="2"/>
  <c r="AE4644" i="2" s="1"/>
  <c r="AF4644" i="2" s="1"/>
  <c r="AB4642" i="2"/>
  <c r="AC4642" i="2"/>
  <c r="AE4642" i="2" s="1"/>
  <c r="AF4642" i="2" s="1"/>
  <c r="AB4205" i="2"/>
  <c r="AC4205" i="2"/>
  <c r="AE4205" i="2" s="1"/>
  <c r="AF4205" i="2" s="1"/>
  <c r="AB4203" i="2"/>
  <c r="AC4203" i="2"/>
  <c r="AE4203" i="2" s="1"/>
  <c r="AF4203" i="2" s="1"/>
  <c r="AB4201" i="2"/>
  <c r="AC4201" i="2"/>
  <c r="AE4201" i="2" s="1"/>
  <c r="AF4201" i="2" s="1"/>
  <c r="AB4199" i="2"/>
  <c r="AC4199" i="2"/>
  <c r="AE4199" i="2" s="1"/>
  <c r="AF4199" i="2" s="1"/>
  <c r="AB4197" i="2"/>
  <c r="AC4197" i="2"/>
  <c r="AE4197" i="2" s="1"/>
  <c r="AF4197" i="2" s="1"/>
  <c r="AB4195" i="2"/>
  <c r="AC4195" i="2"/>
  <c r="AE4195" i="2" s="1"/>
  <c r="AF4195" i="2" s="1"/>
  <c r="AB4193" i="2"/>
  <c r="AC4193" i="2"/>
  <c r="AE4193" i="2" s="1"/>
  <c r="AF4193" i="2" s="1"/>
  <c r="AB4191" i="2"/>
  <c r="AC4191" i="2"/>
  <c r="AE4191" i="2" s="1"/>
  <c r="AF4191" i="2" s="1"/>
  <c r="AB4189" i="2"/>
  <c r="AC4189" i="2"/>
  <c r="AE4189" i="2" s="1"/>
  <c r="AF4189" i="2" s="1"/>
  <c r="AB4187" i="2"/>
  <c r="AC4187" i="2"/>
  <c r="AE4187" i="2" s="1"/>
  <c r="AF4187" i="2" s="1"/>
  <c r="AB4185" i="2"/>
  <c r="AC4185" i="2"/>
  <c r="AE4185" i="2" s="1"/>
  <c r="AF4185" i="2" s="1"/>
  <c r="AB4183" i="2"/>
  <c r="AC4183" i="2"/>
  <c r="AE4183" i="2" s="1"/>
  <c r="AF4183" i="2" s="1"/>
  <c r="AB4181" i="2"/>
  <c r="AC4181" i="2"/>
  <c r="AE4181" i="2" s="1"/>
  <c r="AF4181" i="2" s="1"/>
  <c r="AB4179" i="2"/>
  <c r="AC4179" i="2"/>
  <c r="AE4179" i="2" s="1"/>
  <c r="AF4179" i="2" s="1"/>
  <c r="AB4177" i="2"/>
  <c r="AC4177" i="2"/>
  <c r="AE4177" i="2" s="1"/>
  <c r="AF4177" i="2" s="1"/>
  <c r="AB4175" i="2"/>
  <c r="AC4175" i="2"/>
  <c r="AE4175" i="2" s="1"/>
  <c r="AF4175" i="2" s="1"/>
  <c r="AB4173" i="2"/>
  <c r="AC4173" i="2"/>
  <c r="AE4173" i="2" s="1"/>
  <c r="AF4173" i="2" s="1"/>
  <c r="AB4171" i="2"/>
  <c r="AC4171" i="2"/>
  <c r="AE4171" i="2" s="1"/>
  <c r="AF4171" i="2" s="1"/>
  <c r="AB3887" i="2"/>
  <c r="AC3887" i="2"/>
  <c r="AE3887" i="2" s="1"/>
  <c r="AF3887" i="2" s="1"/>
  <c r="AB3885" i="2"/>
  <c r="AC3885" i="2"/>
  <c r="AE3885" i="2" s="1"/>
  <c r="AF3885" i="2" s="1"/>
  <c r="AB3883" i="2"/>
  <c r="AC3883" i="2"/>
  <c r="AE3883" i="2" s="1"/>
  <c r="AF3883" i="2" s="1"/>
  <c r="AB3881" i="2"/>
  <c r="AC3881" i="2"/>
  <c r="AE3881" i="2" s="1"/>
  <c r="AF3881" i="2" s="1"/>
  <c r="AB3879" i="2"/>
  <c r="AC3879" i="2"/>
  <c r="AE3879" i="2" s="1"/>
  <c r="AF3879" i="2" s="1"/>
  <c r="AB3877" i="2"/>
  <c r="AC3877" i="2"/>
  <c r="AE3877" i="2" s="1"/>
  <c r="AF3877" i="2" s="1"/>
  <c r="AB3875" i="2"/>
  <c r="AC3875" i="2"/>
  <c r="AE3875" i="2" s="1"/>
  <c r="AF3875" i="2" s="1"/>
  <c r="AB3873" i="2"/>
  <c r="AC3873" i="2"/>
  <c r="AE3873" i="2" s="1"/>
  <c r="AF3873" i="2" s="1"/>
  <c r="AB3545" i="2"/>
  <c r="AC3545" i="2"/>
  <c r="AE3545" i="2" s="1"/>
  <c r="AF3545" i="2" s="1"/>
  <c r="AB3543" i="2"/>
  <c r="AC3543" i="2"/>
  <c r="AE3543" i="2" s="1"/>
  <c r="AF3543" i="2" s="1"/>
  <c r="AB3541" i="2"/>
  <c r="AC3541" i="2"/>
  <c r="AE3541" i="2" s="1"/>
  <c r="AF3541" i="2" s="1"/>
  <c r="AB3539" i="2"/>
  <c r="AC3539" i="2"/>
  <c r="AE3539" i="2" s="1"/>
  <c r="AF3539" i="2" s="1"/>
  <c r="AB3537" i="2"/>
  <c r="AC3537" i="2"/>
  <c r="AE3537" i="2" s="1"/>
  <c r="AF3537" i="2" s="1"/>
  <c r="AB3535" i="2"/>
  <c r="AC3535" i="2"/>
  <c r="AE3535" i="2" s="1"/>
  <c r="AF3535" i="2" s="1"/>
  <c r="AB3533" i="2"/>
  <c r="AC3533" i="2"/>
  <c r="AE3533" i="2" s="1"/>
  <c r="AF3533" i="2" s="1"/>
  <c r="AB3531" i="2"/>
  <c r="AC3531" i="2"/>
  <c r="AE3531" i="2" s="1"/>
  <c r="AF3531" i="2" s="1"/>
  <c r="AB3529" i="2"/>
  <c r="AC3529" i="2"/>
  <c r="AE3529" i="2" s="1"/>
  <c r="AF3529" i="2" s="1"/>
  <c r="AB3265" i="2"/>
  <c r="AC3265" i="2"/>
  <c r="AE3265" i="2" s="1"/>
  <c r="AF3265" i="2" s="1"/>
  <c r="AB3263" i="2"/>
  <c r="AC3263" i="2"/>
  <c r="AE3263" i="2" s="1"/>
  <c r="AF3263" i="2" s="1"/>
  <c r="AB3261" i="2"/>
  <c r="AC3261" i="2"/>
  <c r="AE3261" i="2" s="1"/>
  <c r="AF3261" i="2" s="1"/>
  <c r="AB3259" i="2"/>
  <c r="AC3259" i="2"/>
  <c r="AE3259" i="2" s="1"/>
  <c r="AF3259" i="2" s="1"/>
  <c r="AB3257" i="2"/>
  <c r="AC3257" i="2"/>
  <c r="AE3257" i="2" s="1"/>
  <c r="AF3257" i="2" s="1"/>
  <c r="AB3255" i="2"/>
  <c r="AC3255" i="2"/>
  <c r="AE3255" i="2" s="1"/>
  <c r="AF3255" i="2" s="1"/>
  <c r="AB3253" i="2"/>
  <c r="AC3253" i="2"/>
  <c r="AE3253" i="2" s="1"/>
  <c r="AF3253" i="2" s="1"/>
  <c r="W2893" i="2"/>
  <c r="X2893" i="2" s="1"/>
  <c r="W2885" i="2"/>
  <c r="X2885" i="2" s="1"/>
  <c r="W2883" i="2"/>
  <c r="X2883" i="2" s="1"/>
  <c r="AC3249" i="2"/>
  <c r="AE3249" i="2" s="1"/>
  <c r="AF3249" i="2" s="1"/>
  <c r="AB3249" i="2"/>
  <c r="AC3247" i="2"/>
  <c r="AE3247" i="2" s="1"/>
  <c r="AG3247" i="2" s="1"/>
  <c r="AB3247" i="2"/>
  <c r="AC3245" i="2"/>
  <c r="AE3245" i="2" s="1"/>
  <c r="AF3245" i="2" s="1"/>
  <c r="AB3245" i="2"/>
  <c r="AC3243" i="2"/>
  <c r="AE3243" i="2" s="1"/>
  <c r="AG3243" i="2" s="1"/>
  <c r="AB3243" i="2"/>
  <c r="AC3241" i="2"/>
  <c r="AE3241" i="2" s="1"/>
  <c r="AF3241" i="2" s="1"/>
  <c r="AB3241" i="2"/>
  <c r="AC3239" i="2"/>
  <c r="AE3239" i="2" s="1"/>
  <c r="AG3239" i="2" s="1"/>
  <c r="AB3239" i="2"/>
  <c r="AC3237" i="2"/>
  <c r="AE3237" i="2" s="1"/>
  <c r="AF3237" i="2" s="1"/>
  <c r="AB3237" i="2"/>
  <c r="AC2894" i="2"/>
  <c r="AE2894" i="2" s="1"/>
  <c r="AG2894" i="2" s="1"/>
  <c r="AB2894" i="2"/>
  <c r="AC2892" i="2"/>
  <c r="AE2892" i="2" s="1"/>
  <c r="AF2892" i="2" s="1"/>
  <c r="AB2892" i="2"/>
  <c r="AC2890" i="2"/>
  <c r="AE2890" i="2" s="1"/>
  <c r="AB2890" i="2"/>
  <c r="AC2888" i="2"/>
  <c r="AE2888" i="2" s="1"/>
  <c r="AF2888" i="2" s="1"/>
  <c r="AB2888" i="2"/>
  <c r="AC2886" i="2"/>
  <c r="AE2886" i="2" s="1"/>
  <c r="AF2886" i="2" s="1"/>
  <c r="AB2886" i="2"/>
  <c r="AC2884" i="2"/>
  <c r="AE2884" i="2" s="1"/>
  <c r="AG2884" i="2" s="1"/>
  <c r="AB2884" i="2"/>
  <c r="AC2882" i="2"/>
  <c r="AE2882" i="2" s="1"/>
  <c r="AG2882" i="2" s="1"/>
  <c r="AB2882" i="2"/>
  <c r="AG2880" i="2"/>
  <c r="W2880" i="2"/>
  <c r="X2880" i="2" s="1"/>
  <c r="AF2880" i="2"/>
  <c r="AG2879" i="2"/>
  <c r="W2879" i="2"/>
  <c r="X2879" i="2" s="1"/>
  <c r="AF2879" i="2"/>
  <c r="AG2878" i="2"/>
  <c r="W2878" i="2"/>
  <c r="X2878" i="2" s="1"/>
  <c r="AF2878" i="2"/>
  <c r="AG2877" i="2"/>
  <c r="W2877" i="2"/>
  <c r="X2877" i="2" s="1"/>
  <c r="AF2877" i="2"/>
  <c r="AG2876" i="2"/>
  <c r="W2876" i="2"/>
  <c r="X2876" i="2" s="1"/>
  <c r="AF2876" i="2"/>
  <c r="AG2875" i="2"/>
  <c r="W2875" i="2"/>
  <c r="X2875" i="2" s="1"/>
  <c r="AF2875" i="2"/>
  <c r="AG2874" i="2"/>
  <c r="W2874" i="2"/>
  <c r="X2874" i="2" s="1"/>
  <c r="AF2874" i="2"/>
  <c r="AG2873" i="2"/>
  <c r="W2873" i="2"/>
  <c r="X2873" i="2" s="1"/>
  <c r="AF2873" i="2"/>
  <c r="AG2872" i="2"/>
  <c r="W2872" i="2"/>
  <c r="X2872" i="2" s="1"/>
  <c r="AF2872" i="2"/>
  <c r="AG2871" i="2"/>
  <c r="W2871" i="2"/>
  <c r="X2871" i="2" s="1"/>
  <c r="AF2871" i="2"/>
  <c r="AG2617" i="2"/>
  <c r="W2617" i="2"/>
  <c r="X2617" i="2" s="1"/>
  <c r="AF2617" i="2"/>
  <c r="AG2616" i="2"/>
  <c r="W2616" i="2"/>
  <c r="X2616" i="2" s="1"/>
  <c r="AF2616" i="2"/>
  <c r="AG2615" i="2"/>
  <c r="W2615" i="2"/>
  <c r="X2615" i="2" s="1"/>
  <c r="AF2615" i="2"/>
  <c r="AG2614" i="2"/>
  <c r="W2614" i="2"/>
  <c r="X2614" i="2" s="1"/>
  <c r="AF2614" i="2"/>
  <c r="AG2613" i="2"/>
  <c r="W2613" i="2"/>
  <c r="X2613" i="2" s="1"/>
  <c r="AF2613" i="2"/>
  <c r="AC3250" i="2"/>
  <c r="AE3250" i="2" s="1"/>
  <c r="AG3250" i="2" s="1"/>
  <c r="AB3250" i="2"/>
  <c r="AC3248" i="2"/>
  <c r="AE3248" i="2" s="1"/>
  <c r="AF3248" i="2" s="1"/>
  <c r="AB3248" i="2"/>
  <c r="AC3246" i="2"/>
  <c r="AE3246" i="2" s="1"/>
  <c r="AG3246" i="2" s="1"/>
  <c r="AB3246" i="2"/>
  <c r="AC3244" i="2"/>
  <c r="AE3244" i="2" s="1"/>
  <c r="AF3244" i="2" s="1"/>
  <c r="AB3244" i="2"/>
  <c r="AC3242" i="2"/>
  <c r="AE3242" i="2" s="1"/>
  <c r="AG3242" i="2" s="1"/>
  <c r="AB3242" i="2"/>
  <c r="AC3240" i="2"/>
  <c r="AE3240" i="2" s="1"/>
  <c r="AF3240" i="2" s="1"/>
  <c r="AB3240" i="2"/>
  <c r="AC3238" i="2"/>
  <c r="AE3238" i="2" s="1"/>
  <c r="AG3238" i="2" s="1"/>
  <c r="AB3238" i="2"/>
  <c r="AC2895" i="2"/>
  <c r="AE2895" i="2" s="1"/>
  <c r="AF2895" i="2" s="1"/>
  <c r="AB2895" i="2"/>
  <c r="W2894" i="2"/>
  <c r="X2894" i="2" s="1"/>
  <c r="AC2893" i="2"/>
  <c r="AE2893" i="2" s="1"/>
  <c r="AG2893" i="2" s="1"/>
  <c r="AB2893" i="2"/>
  <c r="W2892" i="2"/>
  <c r="X2892" i="2" s="1"/>
  <c r="AC2891" i="2"/>
  <c r="AE2891" i="2" s="1"/>
  <c r="AG2891" i="2" s="1"/>
  <c r="AB2891" i="2"/>
  <c r="AG2890" i="2"/>
  <c r="W2890" i="2"/>
  <c r="X2890" i="2" s="1"/>
  <c r="AF2890" i="2"/>
  <c r="AC2889" i="2"/>
  <c r="AE2889" i="2" s="1"/>
  <c r="AG2889" i="2" s="1"/>
  <c r="AB2889" i="2"/>
  <c r="W2888" i="2"/>
  <c r="X2888" i="2" s="1"/>
  <c r="AC2887" i="2"/>
  <c r="AE2887" i="2" s="1"/>
  <c r="AG2887" i="2" s="1"/>
  <c r="AB2887" i="2"/>
  <c r="AG2886" i="2"/>
  <c r="W2886" i="2"/>
  <c r="X2886" i="2" s="1"/>
  <c r="AC2885" i="2"/>
  <c r="AE2885" i="2" s="1"/>
  <c r="AG2885" i="2" s="1"/>
  <c r="AB2885" i="2"/>
  <c r="W2884" i="2"/>
  <c r="X2884" i="2" s="1"/>
  <c r="AF2884" i="2"/>
  <c r="AC2883" i="2"/>
  <c r="AE2883" i="2" s="1"/>
  <c r="AF2883" i="2" s="1"/>
  <c r="AB2883" i="2"/>
  <c r="W2882" i="2"/>
  <c r="X2882" i="2" s="1"/>
  <c r="AC2881" i="2"/>
  <c r="AE2881" i="2" s="1"/>
  <c r="AG2881" i="2" s="1"/>
  <c r="AB2881" i="2"/>
  <c r="AG2609" i="2"/>
  <c r="W2609" i="2"/>
  <c r="X2609" i="2" s="1"/>
  <c r="AF2609" i="2"/>
  <c r="AG2608" i="2"/>
  <c r="W2608" i="2"/>
  <c r="X2608" i="2" s="1"/>
  <c r="AF2608" i="2"/>
  <c r="AB2880" i="2"/>
  <c r="AB2879" i="2"/>
  <c r="AB2878" i="2"/>
  <c r="AB2877" i="2"/>
  <c r="AB2876" i="2"/>
  <c r="AB2875" i="2"/>
  <c r="AB2874" i="2"/>
  <c r="AB2873" i="2"/>
  <c r="AB2872" i="2"/>
  <c r="AB2871" i="2"/>
  <c r="AB2617" i="2"/>
  <c r="AB2616" i="2"/>
  <c r="AB2615" i="2"/>
  <c r="AB2614" i="2"/>
  <c r="AB2613" i="2"/>
  <c r="AB2612" i="2"/>
  <c r="AB2611" i="2"/>
  <c r="AB2608" i="2"/>
  <c r="AE2605" i="2"/>
  <c r="AF2605" i="2" s="1"/>
  <c r="AE2601" i="2"/>
  <c r="AF2601" i="2" s="1"/>
  <c r="AE2597" i="2"/>
  <c r="AF2597" i="2" s="1"/>
  <c r="AE2593" i="2"/>
  <c r="AF2593" i="2" s="1"/>
  <c r="AE2590" i="2"/>
  <c r="AG2590" i="2" s="1"/>
  <c r="W2587" i="2"/>
  <c r="X2587" i="2" s="1"/>
  <c r="AE2586" i="2"/>
  <c r="AF2586" i="2" s="1"/>
  <c r="W2339" i="2"/>
  <c r="X2339" i="2" s="1"/>
  <c r="AE2338" i="2"/>
  <c r="W2335" i="2"/>
  <c r="X2335" i="2" s="1"/>
  <c r="AE2334" i="2"/>
  <c r="AG2334" i="2" s="1"/>
  <c r="W2331" i="2"/>
  <c r="X2331" i="2" s="1"/>
  <c r="AE2330" i="2"/>
  <c r="AF2330" i="2" s="1"/>
  <c r="W2327" i="2"/>
  <c r="X2327" i="2" s="1"/>
  <c r="AF2327" i="2"/>
  <c r="AG2327" i="2"/>
  <c r="AE2326" i="2"/>
  <c r="AF2326" i="2" s="1"/>
  <c r="W2323" i="2"/>
  <c r="X2323" i="2" s="1"/>
  <c r="AF2323" i="2"/>
  <c r="AG2323" i="2"/>
  <c r="AE2322" i="2"/>
  <c r="W2319" i="2"/>
  <c r="X2319" i="2" s="1"/>
  <c r="AF2319" i="2"/>
  <c r="AG2319" i="2"/>
  <c r="AE2318" i="2"/>
  <c r="AF2318" i="2" s="1"/>
  <c r="V2612" i="2"/>
  <c r="V2611" i="2"/>
  <c r="AG2597" i="2"/>
  <c r="W2590" i="2"/>
  <c r="X2590" i="2" s="1"/>
  <c r="W2586" i="2"/>
  <c r="X2586" i="2" s="1"/>
  <c r="W2338" i="2"/>
  <c r="X2338" i="2" s="1"/>
  <c r="AF2338" i="2"/>
  <c r="AG2338" i="2"/>
  <c r="AE2337" i="2"/>
  <c r="AF2337" i="2" s="1"/>
  <c r="W2334" i="2"/>
  <c r="X2334" i="2" s="1"/>
  <c r="AE2333" i="2"/>
  <c r="W2330" i="2"/>
  <c r="X2330" i="2" s="1"/>
  <c r="AE2329" i="2"/>
  <c r="AF2329" i="2" s="1"/>
  <c r="W2326" i="2"/>
  <c r="X2326" i="2" s="1"/>
  <c r="AE2325" i="2"/>
  <c r="AF2325" i="2" s="1"/>
  <c r="W2322" i="2"/>
  <c r="X2322" i="2" s="1"/>
  <c r="AF2322" i="2"/>
  <c r="AG2322" i="2"/>
  <c r="AE2321" i="2"/>
  <c r="AF2321" i="2" s="1"/>
  <c r="W2318" i="2"/>
  <c r="X2318" i="2" s="1"/>
  <c r="W2315" i="2"/>
  <c r="X2315" i="2" s="1"/>
  <c r="AF2315" i="2"/>
  <c r="AG2315" i="2"/>
  <c r="AG2610" i="2"/>
  <c r="AG2606" i="2"/>
  <c r="W2605" i="2"/>
  <c r="X2605" i="2" s="1"/>
  <c r="AG2602" i="2"/>
  <c r="W2601" i="2"/>
  <c r="X2601" i="2" s="1"/>
  <c r="AG2598" i="2"/>
  <c r="W2597" i="2"/>
  <c r="X2597" i="2" s="1"/>
  <c r="AG2594" i="2"/>
  <c r="W2593" i="2"/>
  <c r="X2593" i="2" s="1"/>
  <c r="W2589" i="2"/>
  <c r="X2589" i="2" s="1"/>
  <c r="AF2589" i="2"/>
  <c r="AG2589" i="2"/>
  <c r="W2585" i="2"/>
  <c r="X2585" i="2" s="1"/>
  <c r="AF2585" i="2"/>
  <c r="AG2585" i="2"/>
  <c r="W2337" i="2"/>
  <c r="X2337" i="2" s="1"/>
  <c r="W2333" i="2"/>
  <c r="X2333" i="2" s="1"/>
  <c r="AF2333" i="2"/>
  <c r="AG2333" i="2"/>
  <c r="W2329" i="2"/>
  <c r="X2329" i="2" s="1"/>
  <c r="AE2328" i="2"/>
  <c r="AF2328" i="2" s="1"/>
  <c r="W2325" i="2"/>
  <c r="X2325" i="2" s="1"/>
  <c r="AE2324" i="2"/>
  <c r="AF2324" i="2" s="1"/>
  <c r="W2321" i="2"/>
  <c r="X2321" i="2" s="1"/>
  <c r="AG2321" i="2"/>
  <c r="AE2320" i="2"/>
  <c r="AG2320" i="2" s="1"/>
  <c r="AF2610" i="2"/>
  <c r="AG2607" i="2"/>
  <c r="W2606" i="2"/>
  <c r="X2606" i="2" s="1"/>
  <c r="AE2604" i="2"/>
  <c r="AF2604" i="2" s="1"/>
  <c r="AG2603" i="2"/>
  <c r="W2602" i="2"/>
  <c r="X2602" i="2" s="1"/>
  <c r="AE2600" i="2"/>
  <c r="AF2600" i="2" s="1"/>
  <c r="AG2599" i="2"/>
  <c r="W2598" i="2"/>
  <c r="X2598" i="2" s="1"/>
  <c r="AE2596" i="2"/>
  <c r="AF2596" i="2" s="1"/>
  <c r="AG2595" i="2"/>
  <c r="W2594" i="2"/>
  <c r="X2594" i="2" s="1"/>
  <c r="AE2592" i="2"/>
  <c r="AF2592" i="2" s="1"/>
  <c r="AG2591" i="2"/>
  <c r="W2588" i="2"/>
  <c r="X2588" i="2" s="1"/>
  <c r="AF2588" i="2"/>
  <c r="AG2588" i="2"/>
  <c r="AE2587" i="2"/>
  <c r="AF2587" i="2" s="1"/>
  <c r="W2584" i="2"/>
  <c r="X2584" i="2" s="1"/>
  <c r="AF2584" i="2"/>
  <c r="AG2584" i="2"/>
  <c r="AE2339" i="2"/>
  <c r="AF2339" i="2" s="1"/>
  <c r="W2336" i="2"/>
  <c r="X2336" i="2" s="1"/>
  <c r="AF2336" i="2"/>
  <c r="AG2336" i="2"/>
  <c r="AE2335" i="2"/>
  <c r="AF2335" i="2" s="1"/>
  <c r="W2332" i="2"/>
  <c r="X2332" i="2" s="1"/>
  <c r="AF2332" i="2"/>
  <c r="AG2332" i="2"/>
  <c r="AE2331" i="2"/>
  <c r="AF2331" i="2" s="1"/>
  <c r="W2328" i="2"/>
  <c r="X2328" i="2" s="1"/>
  <c r="W2324" i="2"/>
  <c r="X2324" i="2" s="1"/>
  <c r="W2320" i="2"/>
  <c r="X2320" i="2" s="1"/>
  <c r="AF2320" i="2"/>
  <c r="W2317" i="2"/>
  <c r="X2317" i="2" s="1"/>
  <c r="AF2317" i="2"/>
  <c r="AG2317" i="2"/>
  <c r="W2316" i="2"/>
  <c r="X2316" i="2" s="1"/>
  <c r="W2185" i="2"/>
  <c r="X2185" i="2" s="1"/>
  <c r="W2184" i="2"/>
  <c r="X2184" i="2" s="1"/>
  <c r="W2183" i="2"/>
  <c r="X2183" i="2" s="1"/>
  <c r="W2182" i="2"/>
  <c r="X2182" i="2" s="1"/>
  <c r="W2181" i="2"/>
  <c r="X2181" i="2" s="1"/>
  <c r="W2180" i="2"/>
  <c r="X2180" i="2" s="1"/>
  <c r="W2179" i="2"/>
  <c r="X2179" i="2" s="1"/>
  <c r="W2178" i="2"/>
  <c r="X2178" i="2" s="1"/>
  <c r="W2177" i="2"/>
  <c r="X2177" i="2" s="1"/>
  <c r="W2176" i="2"/>
  <c r="X2176" i="2" s="1"/>
  <c r="W2175" i="2"/>
  <c r="X2175" i="2" s="1"/>
  <c r="W2174" i="2"/>
  <c r="X2174" i="2" s="1"/>
  <c r="W2173" i="2"/>
  <c r="X2173" i="2" s="1"/>
  <c r="W2172" i="2"/>
  <c r="X2172" i="2" s="1"/>
  <c r="AC2314" i="2"/>
  <c r="AE2314" i="2" s="1"/>
  <c r="V2314" i="2"/>
  <c r="AB2184" i="2"/>
  <c r="AC2184" i="2"/>
  <c r="AE2184" i="2" s="1"/>
  <c r="AG2184" i="2" s="1"/>
  <c r="AB2182" i="2"/>
  <c r="AC2182" i="2"/>
  <c r="AE2182" i="2" s="1"/>
  <c r="AF2182" i="2" s="1"/>
  <c r="AB2180" i="2"/>
  <c r="AC2180" i="2"/>
  <c r="AE2180" i="2" s="1"/>
  <c r="AG2180" i="2" s="1"/>
  <c r="AB2178" i="2"/>
  <c r="AC2178" i="2"/>
  <c r="AE2178" i="2" s="1"/>
  <c r="AF2178" i="2" s="1"/>
  <c r="AB2176" i="2"/>
  <c r="AC2176" i="2"/>
  <c r="AE2176" i="2" s="1"/>
  <c r="AG2176" i="2" s="1"/>
  <c r="AB2174" i="2"/>
  <c r="AC2174" i="2"/>
  <c r="AE2174" i="2" s="1"/>
  <c r="AF2174" i="2" s="1"/>
  <c r="AB2172" i="2"/>
  <c r="AC2172" i="2"/>
  <c r="AE2172" i="2" s="1"/>
  <c r="AG2172" i="2" s="1"/>
  <c r="W2171" i="2"/>
  <c r="X2171" i="2" s="1"/>
  <c r="W2170" i="2"/>
  <c r="X2170" i="2" s="1"/>
  <c r="W2169" i="2"/>
  <c r="X2169" i="2" s="1"/>
  <c r="W2168" i="2"/>
  <c r="X2168" i="2" s="1"/>
  <c r="W2167" i="2"/>
  <c r="X2167" i="2" s="1"/>
  <c r="W1768" i="2"/>
  <c r="X1768" i="2" s="1"/>
  <c r="W1767" i="2"/>
  <c r="X1767" i="2" s="1"/>
  <c r="W1766" i="2"/>
  <c r="X1766" i="2" s="1"/>
  <c r="W1349" i="2"/>
  <c r="X1349" i="2" s="1"/>
  <c r="W1348" i="2"/>
  <c r="X1348" i="2" s="1"/>
  <c r="W1347" i="2"/>
  <c r="X1347" i="2" s="1"/>
  <c r="W1346" i="2"/>
  <c r="X1346" i="2" s="1"/>
  <c r="W1345" i="2"/>
  <c r="X1345" i="2" s="1"/>
  <c r="W1344" i="2"/>
  <c r="X1344" i="2" s="1"/>
  <c r="W1343" i="2"/>
  <c r="X1343" i="2" s="1"/>
  <c r="W1342" i="2"/>
  <c r="X1342" i="2" s="1"/>
  <c r="W1341" i="2"/>
  <c r="X1341" i="2" s="1"/>
  <c r="W1340" i="2"/>
  <c r="X1340" i="2" s="1"/>
  <c r="W1339" i="2"/>
  <c r="X1339" i="2" s="1"/>
  <c r="W1338" i="2"/>
  <c r="X1338" i="2" s="1"/>
  <c r="W2313" i="2"/>
  <c r="X2313" i="2" s="1"/>
  <c r="AF2313" i="2"/>
  <c r="AC2316" i="2"/>
  <c r="AE2316" i="2" s="1"/>
  <c r="AF2316" i="2" s="1"/>
  <c r="AG2313" i="2"/>
  <c r="AB2185" i="2"/>
  <c r="AC2185" i="2"/>
  <c r="AE2185" i="2" s="1"/>
  <c r="AF2185" i="2" s="1"/>
  <c r="AB2183" i="2"/>
  <c r="AC2183" i="2"/>
  <c r="AE2183" i="2" s="1"/>
  <c r="AF2183" i="2" s="1"/>
  <c r="AB2181" i="2"/>
  <c r="AC2181" i="2"/>
  <c r="AE2181" i="2" s="1"/>
  <c r="AF2181" i="2" s="1"/>
  <c r="AB2179" i="2"/>
  <c r="AC2179" i="2"/>
  <c r="AE2179" i="2" s="1"/>
  <c r="AF2179" i="2" s="1"/>
  <c r="AB2177" i="2"/>
  <c r="AC2177" i="2"/>
  <c r="AE2177" i="2" s="1"/>
  <c r="AF2177" i="2" s="1"/>
  <c r="AB2175" i="2"/>
  <c r="AC2175" i="2"/>
  <c r="AE2175" i="2" s="1"/>
  <c r="AF2175" i="2" s="1"/>
  <c r="AB2173" i="2"/>
  <c r="AC2173" i="2"/>
  <c r="AE2173" i="2" s="1"/>
  <c r="AF2173" i="2" s="1"/>
  <c r="AB2171" i="2"/>
  <c r="AC2171" i="2"/>
  <c r="AE2171" i="2" s="1"/>
  <c r="AF2171" i="2" s="1"/>
  <c r="W1337" i="2"/>
  <c r="X1337" i="2" s="1"/>
  <c r="W1336" i="2"/>
  <c r="X1336" i="2" s="1"/>
  <c r="W1335" i="2"/>
  <c r="X1335" i="2" s="1"/>
  <c r="W1334" i="2"/>
  <c r="X1334" i="2" s="1"/>
  <c r="W1242" i="2"/>
  <c r="X1242" i="2" s="1"/>
  <c r="W1241" i="2"/>
  <c r="X1241" i="2" s="1"/>
  <c r="W1240" i="2"/>
  <c r="X1240" i="2" s="1"/>
  <c r="W1239" i="2"/>
  <c r="X1239" i="2" s="1"/>
  <c r="W1238" i="2"/>
  <c r="X1238" i="2" s="1"/>
  <c r="W1237" i="2"/>
  <c r="X1237" i="2" s="1"/>
  <c r="W1236" i="2"/>
  <c r="X1236" i="2" s="1"/>
  <c r="W887" i="2"/>
  <c r="X887" i="2" s="1"/>
  <c r="AC2170" i="2"/>
  <c r="AE2170" i="2" s="1"/>
  <c r="AF2170" i="2" s="1"/>
  <c r="AC2169" i="2"/>
  <c r="AE2169" i="2" s="1"/>
  <c r="AF2169" i="2" s="1"/>
  <c r="AC2168" i="2"/>
  <c r="AE2168" i="2" s="1"/>
  <c r="AG2168" i="2" s="1"/>
  <c r="AC2167" i="2"/>
  <c r="AE2167" i="2" s="1"/>
  <c r="AF2167" i="2" s="1"/>
  <c r="AC1768" i="2"/>
  <c r="AE1768" i="2" s="1"/>
  <c r="AF1768" i="2" s="1"/>
  <c r="AC1767" i="2"/>
  <c r="AE1767" i="2" s="1"/>
  <c r="AF1767" i="2" s="1"/>
  <c r="AC1766" i="2"/>
  <c r="AE1766" i="2" s="1"/>
  <c r="AG1766" i="2" s="1"/>
  <c r="AC1349" i="2"/>
  <c r="AE1349" i="2" s="1"/>
  <c r="AF1349" i="2" s="1"/>
  <c r="AC1348" i="2"/>
  <c r="AE1348" i="2" s="1"/>
  <c r="AF1348" i="2" s="1"/>
  <c r="AC1347" i="2"/>
  <c r="AE1347" i="2" s="1"/>
  <c r="AF1347" i="2" s="1"/>
  <c r="AC1346" i="2"/>
  <c r="AE1346" i="2" s="1"/>
  <c r="AG1346" i="2" s="1"/>
  <c r="AC1345" i="2"/>
  <c r="AE1345" i="2" s="1"/>
  <c r="AF1345" i="2" s="1"/>
  <c r="AC1344" i="2"/>
  <c r="AE1344" i="2" s="1"/>
  <c r="AF1344" i="2" s="1"/>
  <c r="AC1343" i="2"/>
  <c r="AE1343" i="2" s="1"/>
  <c r="AF1343" i="2" s="1"/>
  <c r="AC1342" i="2"/>
  <c r="AE1342" i="2" s="1"/>
  <c r="AG1342" i="2" s="1"/>
  <c r="AC1341" i="2"/>
  <c r="AE1341" i="2" s="1"/>
  <c r="AF1341" i="2" s="1"/>
  <c r="AC1340" i="2"/>
  <c r="AE1340" i="2" s="1"/>
  <c r="AF1340" i="2" s="1"/>
  <c r="AC1339" i="2"/>
  <c r="AE1339" i="2" s="1"/>
  <c r="AF1339" i="2" s="1"/>
  <c r="AC1338" i="2"/>
  <c r="AE1338" i="2" s="1"/>
  <c r="AG1338" i="2" s="1"/>
  <c r="AC1337" i="2"/>
  <c r="AE1337" i="2" s="1"/>
  <c r="AF1337" i="2" s="1"/>
  <c r="AC1336" i="2"/>
  <c r="AE1336" i="2" s="1"/>
  <c r="AG1336" i="2" s="1"/>
  <c r="AC1335" i="2"/>
  <c r="AE1335" i="2" s="1"/>
  <c r="AF1335" i="2" s="1"/>
  <c r="AC1334" i="2"/>
  <c r="AE1334" i="2" s="1"/>
  <c r="AF1334" i="2" s="1"/>
  <c r="AC1242" i="2"/>
  <c r="AE1242" i="2" s="1"/>
  <c r="AF1242" i="2" s="1"/>
  <c r="AC1241" i="2"/>
  <c r="AE1241" i="2" s="1"/>
  <c r="AG1241" i="2" s="1"/>
  <c r="AC1240" i="2"/>
  <c r="AE1240" i="2" s="1"/>
  <c r="AF1240" i="2" s="1"/>
  <c r="AC1239" i="2"/>
  <c r="AE1239" i="2" s="1"/>
  <c r="AF1239" i="2" s="1"/>
  <c r="AC1238" i="2"/>
  <c r="AE1238" i="2" s="1"/>
  <c r="AF1238" i="2" s="1"/>
  <c r="AC1237" i="2"/>
  <c r="AE1237" i="2" s="1"/>
  <c r="AG1237" i="2" s="1"/>
  <c r="AC1236" i="2"/>
  <c r="AE1236" i="2" s="1"/>
  <c r="AF1236" i="2" s="1"/>
  <c r="AC887" i="2"/>
  <c r="AE887" i="2" s="1"/>
  <c r="AF887" i="2" s="1"/>
  <c r="W886" i="2"/>
  <c r="X886" i="2" s="1"/>
  <c r="AE548" i="2"/>
  <c r="AF548" i="2" s="1"/>
  <c r="AB1337" i="2"/>
  <c r="AB1336" i="2"/>
  <c r="AB1335" i="2"/>
  <c r="AB1334" i="2"/>
  <c r="AB1242" i="2"/>
  <c r="AB1241" i="2"/>
  <c r="AB1240" i="2"/>
  <c r="AB1239" i="2"/>
  <c r="AB1238" i="2"/>
  <c r="AB1237" i="2"/>
  <c r="AB1236" i="2"/>
  <c r="AB887" i="2"/>
  <c r="AE885" i="2"/>
  <c r="AG885" i="2" s="1"/>
  <c r="W883" i="2"/>
  <c r="X883" i="2" s="1"/>
  <c r="AF883" i="2"/>
  <c r="AG883" i="2"/>
  <c r="W881" i="2"/>
  <c r="X881" i="2" s="1"/>
  <c r="AF881" i="2"/>
  <c r="AG881" i="2"/>
  <c r="W879" i="2"/>
  <c r="X879" i="2" s="1"/>
  <c r="AF879" i="2"/>
  <c r="AG879" i="2"/>
  <c r="W759" i="2"/>
  <c r="X759" i="2" s="1"/>
  <c r="AF759" i="2"/>
  <c r="AG759" i="2"/>
  <c r="W757" i="2"/>
  <c r="X757" i="2" s="1"/>
  <c r="AF757" i="2"/>
  <c r="AG757" i="2"/>
  <c r="W755" i="2"/>
  <c r="X755" i="2" s="1"/>
  <c r="AF755" i="2"/>
  <c r="AG755" i="2"/>
  <c r="W666" i="2"/>
  <c r="X666" i="2" s="1"/>
  <c r="AF666" i="2"/>
  <c r="AG666" i="2"/>
  <c r="W664" i="2"/>
  <c r="X664" i="2" s="1"/>
  <c r="AF664" i="2"/>
  <c r="AG664" i="2"/>
  <c r="W662" i="2"/>
  <c r="X662" i="2" s="1"/>
  <c r="AF662" i="2"/>
  <c r="AG662" i="2"/>
  <c r="W660" i="2"/>
  <c r="X660" i="2" s="1"/>
  <c r="AF660" i="2"/>
  <c r="AG660" i="2"/>
  <c r="W658" i="2"/>
  <c r="X658" i="2" s="1"/>
  <c r="AF658" i="2"/>
  <c r="AG658" i="2"/>
  <c r="W656" i="2"/>
  <c r="X656" i="2" s="1"/>
  <c r="AF656" i="2"/>
  <c r="AG656" i="2"/>
  <c r="W654" i="2"/>
  <c r="X654" i="2" s="1"/>
  <c r="AF654" i="2"/>
  <c r="AG654" i="2"/>
  <c r="W652" i="2"/>
  <c r="X652" i="2" s="1"/>
  <c r="AF652" i="2"/>
  <c r="AG652" i="2"/>
  <c r="W650" i="2"/>
  <c r="X650" i="2" s="1"/>
  <c r="AF650" i="2"/>
  <c r="AG650" i="2"/>
  <c r="W648" i="2"/>
  <c r="X648" i="2" s="1"/>
  <c r="AF648" i="2"/>
  <c r="AG648" i="2"/>
  <c r="W646" i="2"/>
  <c r="X646" i="2" s="1"/>
  <c r="AF646" i="2"/>
  <c r="AG646" i="2"/>
  <c r="W644" i="2"/>
  <c r="X644" i="2" s="1"/>
  <c r="AF644" i="2"/>
  <c r="AG644" i="2"/>
  <c r="W642" i="2"/>
  <c r="X642" i="2" s="1"/>
  <c r="AF642" i="2"/>
  <c r="AG642" i="2"/>
  <c r="W640" i="2"/>
  <c r="X640" i="2" s="1"/>
  <c r="AF640" i="2"/>
  <c r="AG640" i="2"/>
  <c r="W592" i="2"/>
  <c r="X592" i="2" s="1"/>
  <c r="AF592" i="2"/>
  <c r="AG592" i="2"/>
  <c r="W572" i="2"/>
  <c r="X572" i="2" s="1"/>
  <c r="AF572" i="2"/>
  <c r="AG572" i="2"/>
  <c r="W570" i="2"/>
  <c r="X570" i="2" s="1"/>
  <c r="AF570" i="2"/>
  <c r="AG570" i="2"/>
  <c r="W568" i="2"/>
  <c r="X568" i="2" s="1"/>
  <c r="AF568" i="2"/>
  <c r="AG568" i="2"/>
  <c r="W551" i="2"/>
  <c r="X551" i="2" s="1"/>
  <c r="AF551" i="2"/>
  <c r="AG551" i="2"/>
  <c r="W549" i="2"/>
  <c r="X549" i="2" s="1"/>
  <c r="W547" i="2"/>
  <c r="X547" i="2" s="1"/>
  <c r="AF547" i="2"/>
  <c r="AG547" i="2"/>
  <c r="W545" i="2"/>
  <c r="X545" i="2" s="1"/>
  <c r="AF545" i="2"/>
  <c r="AG545" i="2"/>
  <c r="W543" i="2"/>
  <c r="X543" i="2" s="1"/>
  <c r="AF543" i="2"/>
  <c r="AG543" i="2"/>
  <c r="W541" i="2"/>
  <c r="X541" i="2" s="1"/>
  <c r="AF541" i="2"/>
  <c r="AG541" i="2"/>
  <c r="W491" i="2"/>
  <c r="X491" i="2" s="1"/>
  <c r="AF491" i="2"/>
  <c r="AG491" i="2"/>
  <c r="W489" i="2"/>
  <c r="X489" i="2" s="1"/>
  <c r="AF489" i="2"/>
  <c r="AG489" i="2"/>
  <c r="W478" i="2"/>
  <c r="X478" i="2" s="1"/>
  <c r="AF478" i="2"/>
  <c r="AG478" i="2"/>
  <c r="W476" i="2"/>
  <c r="X476" i="2" s="1"/>
  <c r="AF476" i="2"/>
  <c r="AG476" i="2"/>
  <c r="W474" i="2"/>
  <c r="X474" i="2" s="1"/>
  <c r="AF474" i="2"/>
  <c r="AG474" i="2"/>
  <c r="W472" i="2"/>
  <c r="X472" i="2" s="1"/>
  <c r="AF472" i="2"/>
  <c r="AG472" i="2"/>
  <c r="W405" i="2"/>
  <c r="X405" i="2" s="1"/>
  <c r="AF405" i="2"/>
  <c r="AG405" i="2"/>
  <c r="W366" i="2"/>
  <c r="X366" i="2" s="1"/>
  <c r="W365" i="2"/>
  <c r="X365" i="2" s="1"/>
  <c r="W362" i="2"/>
  <c r="X362" i="2" s="1"/>
  <c r="W355" i="2"/>
  <c r="X355" i="2" s="1"/>
  <c r="AE549" i="2"/>
  <c r="AF549" i="2" s="1"/>
  <c r="AE886" i="2"/>
  <c r="AF886" i="2" s="1"/>
  <c r="AE884" i="2"/>
  <c r="AG884" i="2" s="1"/>
  <c r="W882" i="2"/>
  <c r="X882" i="2" s="1"/>
  <c r="AF882" i="2"/>
  <c r="AG882" i="2"/>
  <c r="W880" i="2"/>
  <c r="X880" i="2" s="1"/>
  <c r="AF880" i="2"/>
  <c r="AG880" i="2"/>
  <c r="W760" i="2"/>
  <c r="X760" i="2" s="1"/>
  <c r="AF760" i="2"/>
  <c r="AG760" i="2"/>
  <c r="W758" i="2"/>
  <c r="X758" i="2" s="1"/>
  <c r="AF758" i="2"/>
  <c r="AG758" i="2"/>
  <c r="W756" i="2"/>
  <c r="X756" i="2" s="1"/>
  <c r="AF756" i="2"/>
  <c r="AG756" i="2"/>
  <c r="W754" i="2"/>
  <c r="X754" i="2" s="1"/>
  <c r="AF754" i="2"/>
  <c r="AG754" i="2"/>
  <c r="W665" i="2"/>
  <c r="X665" i="2" s="1"/>
  <c r="AF665" i="2"/>
  <c r="AG665" i="2"/>
  <c r="W663" i="2"/>
  <c r="X663" i="2" s="1"/>
  <c r="AF663" i="2"/>
  <c r="AG663" i="2"/>
  <c r="W661" i="2"/>
  <c r="X661" i="2" s="1"/>
  <c r="AF661" i="2"/>
  <c r="AG661" i="2"/>
  <c r="W659" i="2"/>
  <c r="X659" i="2" s="1"/>
  <c r="AF659" i="2"/>
  <c r="AG659" i="2"/>
  <c r="W657" i="2"/>
  <c r="X657" i="2" s="1"/>
  <c r="AF657" i="2"/>
  <c r="AG657" i="2"/>
  <c r="W655" i="2"/>
  <c r="X655" i="2" s="1"/>
  <c r="AF655" i="2"/>
  <c r="AG655" i="2"/>
  <c r="W653" i="2"/>
  <c r="X653" i="2" s="1"/>
  <c r="AF653" i="2"/>
  <c r="AG653" i="2"/>
  <c r="W651" i="2"/>
  <c r="X651" i="2" s="1"/>
  <c r="AF651" i="2"/>
  <c r="AG651" i="2"/>
  <c r="W649" i="2"/>
  <c r="X649" i="2" s="1"/>
  <c r="AF649" i="2"/>
  <c r="AG649" i="2"/>
  <c r="W647" i="2"/>
  <c r="X647" i="2" s="1"/>
  <c r="AF647" i="2"/>
  <c r="AG647" i="2"/>
  <c r="W645" i="2"/>
  <c r="X645" i="2" s="1"/>
  <c r="AF645" i="2"/>
  <c r="AG645" i="2"/>
  <c r="W643" i="2"/>
  <c r="X643" i="2" s="1"/>
  <c r="AF643" i="2"/>
  <c r="AG643" i="2"/>
  <c r="W641" i="2"/>
  <c r="X641" i="2" s="1"/>
  <c r="AF641" i="2"/>
  <c r="AG641" i="2"/>
  <c r="W593" i="2"/>
  <c r="X593" i="2" s="1"/>
  <c r="AF593" i="2"/>
  <c r="AG593" i="2"/>
  <c r="W573" i="2"/>
  <c r="X573" i="2" s="1"/>
  <c r="AF573" i="2"/>
  <c r="AG573" i="2"/>
  <c r="W571" i="2"/>
  <c r="X571" i="2" s="1"/>
  <c r="AF571" i="2"/>
  <c r="AG571" i="2"/>
  <c r="W569" i="2"/>
  <c r="X569" i="2" s="1"/>
  <c r="AF569" i="2"/>
  <c r="AG569" i="2"/>
  <c r="W552" i="2"/>
  <c r="X552" i="2" s="1"/>
  <c r="AF552" i="2"/>
  <c r="AG552" i="2"/>
  <c r="W550" i="2"/>
  <c r="X550" i="2" s="1"/>
  <c r="AF550" i="2"/>
  <c r="AG550" i="2"/>
  <c r="W548" i="2"/>
  <c r="X548" i="2" s="1"/>
  <c r="W546" i="2"/>
  <c r="X546" i="2" s="1"/>
  <c r="AF546" i="2"/>
  <c r="AG546" i="2"/>
  <c r="W544" i="2"/>
  <c r="X544" i="2" s="1"/>
  <c r="AF544" i="2"/>
  <c r="AG544" i="2"/>
  <c r="W542" i="2"/>
  <c r="X542" i="2" s="1"/>
  <c r="AF542" i="2"/>
  <c r="AG542" i="2"/>
  <c r="W540" i="2"/>
  <c r="X540" i="2" s="1"/>
  <c r="AF540" i="2"/>
  <c r="AG540" i="2"/>
  <c r="W490" i="2"/>
  <c r="X490" i="2" s="1"/>
  <c r="AF490" i="2"/>
  <c r="AG490" i="2"/>
  <c r="W488" i="2"/>
  <c r="X488" i="2" s="1"/>
  <c r="AF488" i="2"/>
  <c r="AG488" i="2"/>
  <c r="W477" i="2"/>
  <c r="X477" i="2" s="1"/>
  <c r="AF477" i="2"/>
  <c r="AG477" i="2"/>
  <c r="W475" i="2"/>
  <c r="X475" i="2" s="1"/>
  <c r="AF475" i="2"/>
  <c r="AG475" i="2"/>
  <c r="W473" i="2"/>
  <c r="X473" i="2" s="1"/>
  <c r="AF473" i="2"/>
  <c r="AG473" i="2"/>
  <c r="W471" i="2"/>
  <c r="X471" i="2" s="1"/>
  <c r="AF471" i="2"/>
  <c r="AG471" i="2"/>
  <c r="AC365" i="2"/>
  <c r="AE365" i="2" s="1"/>
  <c r="AG365" i="2" s="1"/>
  <c r="AC355" i="2"/>
  <c r="AE355" i="2" s="1"/>
  <c r="AF355" i="2" s="1"/>
  <c r="AC351" i="2"/>
  <c r="AE351" i="2" s="1"/>
  <c r="V351" i="2"/>
  <c r="W305" i="2"/>
  <c r="X305" i="2" s="1"/>
  <c r="W303" i="2"/>
  <c r="X303" i="2" s="1"/>
  <c r="W269" i="2"/>
  <c r="X269" i="2" s="1"/>
  <c r="W364" i="2"/>
  <c r="X364" i="2" s="1"/>
  <c r="AF364" i="2"/>
  <c r="W354" i="2"/>
  <c r="X354" i="2" s="1"/>
  <c r="AF354" i="2"/>
  <c r="AF404" i="2"/>
  <c r="W367" i="2"/>
  <c r="X367" i="2" s="1"/>
  <c r="AF367" i="2"/>
  <c r="AG364" i="2"/>
  <c r="W363" i="2"/>
  <c r="X363" i="2" s="1"/>
  <c r="AF363" i="2"/>
  <c r="AG354" i="2"/>
  <c r="W353" i="2"/>
  <c r="X353" i="2" s="1"/>
  <c r="AF353" i="2"/>
  <c r="W304" i="2"/>
  <c r="X304" i="2" s="1"/>
  <c r="W302" i="2"/>
  <c r="X302" i="2" s="1"/>
  <c r="AG367" i="2"/>
  <c r="AC366" i="2"/>
  <c r="AE366" i="2" s="1"/>
  <c r="AF366" i="2" s="1"/>
  <c r="AG363" i="2"/>
  <c r="AC362" i="2"/>
  <c r="AE362" i="2" s="1"/>
  <c r="AF362" i="2" s="1"/>
  <c r="AG353" i="2"/>
  <c r="AC352" i="2"/>
  <c r="AE352" i="2" s="1"/>
  <c r="V352" i="2"/>
  <c r="AF306" i="2"/>
  <c r="V350" i="2"/>
  <c r="AG333" i="2"/>
  <c r="AG307" i="2"/>
  <c r="W215" i="2"/>
  <c r="X215" i="2" s="1"/>
  <c r="AE305" i="2"/>
  <c r="AF305" i="2" s="1"/>
  <c r="AE304" i="2"/>
  <c r="AF304" i="2" s="1"/>
  <c r="AE303" i="2"/>
  <c r="AG303" i="2" s="1"/>
  <c r="AE302" i="2"/>
  <c r="AG302" i="2" s="1"/>
  <c r="AE269" i="2"/>
  <c r="AG269" i="2" s="1"/>
  <c r="AE262" i="2"/>
  <c r="AF262" i="2" s="1"/>
  <c r="W262" i="2"/>
  <c r="X262" i="2" s="1"/>
  <c r="AE261" i="2"/>
  <c r="AG261" i="2" s="1"/>
  <c r="W261" i="2"/>
  <c r="X261" i="2" s="1"/>
  <c r="AE260" i="2"/>
  <c r="AF260" i="2" s="1"/>
  <c r="W260" i="2"/>
  <c r="X260" i="2" s="1"/>
  <c r="AE259" i="2"/>
  <c r="AF259" i="2" s="1"/>
  <c r="W259" i="2"/>
  <c r="X259" i="2" s="1"/>
  <c r="AE258" i="2"/>
  <c r="AG258" i="2" s="1"/>
  <c r="W258" i="2"/>
  <c r="X258" i="2" s="1"/>
  <c r="AE257" i="2"/>
  <c r="AF257" i="2" s="1"/>
  <c r="W257" i="2"/>
  <c r="X257" i="2" s="1"/>
  <c r="AE256" i="2"/>
  <c r="AG256" i="2" s="1"/>
  <c r="W256" i="2"/>
  <c r="X256" i="2" s="1"/>
  <c r="AE255" i="2"/>
  <c r="AF255" i="2" s="1"/>
  <c r="W255" i="2"/>
  <c r="X255" i="2" s="1"/>
  <c r="AE254" i="2"/>
  <c r="AF254" i="2" s="1"/>
  <c r="W254" i="2"/>
  <c r="X254" i="2" s="1"/>
  <c r="AE253" i="2"/>
  <c r="AG253" i="2" s="1"/>
  <c r="W253" i="2"/>
  <c r="X253" i="2" s="1"/>
  <c r="AE252" i="2"/>
  <c r="AF252" i="2" s="1"/>
  <c r="W252" i="2"/>
  <c r="X252" i="2" s="1"/>
  <c r="AE236" i="2"/>
  <c r="AF236" i="2" s="1"/>
  <c r="W236" i="2"/>
  <c r="X236" i="2" s="1"/>
  <c r="AG73" i="2"/>
  <c r="W39" i="2"/>
  <c r="X39" i="2" s="1"/>
  <c r="W34" i="2"/>
  <c r="X34" i="2" s="1"/>
  <c r="AG34" i="2"/>
  <c r="V33" i="2"/>
  <c r="AB33" i="2"/>
  <c r="AC33" i="2"/>
  <c r="AE33" i="2" s="1"/>
  <c r="W17" i="2"/>
  <c r="X17" i="2" s="1"/>
  <c r="AE215" i="2"/>
  <c r="AF215" i="2" s="1"/>
  <c r="W74" i="2"/>
  <c r="X74" i="2" s="1"/>
  <c r="W60" i="2"/>
  <c r="X60" i="2" s="1"/>
  <c r="AG60" i="2"/>
  <c r="V59" i="2"/>
  <c r="AB59" i="2"/>
  <c r="AC59" i="2"/>
  <c r="AE59" i="2" s="1"/>
  <c r="AF23" i="2"/>
  <c r="W22" i="2"/>
  <c r="X22" i="2" s="1"/>
  <c r="AG22" i="2"/>
  <c r="V21" i="2"/>
  <c r="AB21" i="2"/>
  <c r="AC21" i="2"/>
  <c r="AE21" i="2" s="1"/>
  <c r="W206" i="2"/>
  <c r="X206" i="2" s="1"/>
  <c r="W202" i="2"/>
  <c r="X202" i="2" s="1"/>
  <c r="W198" i="2"/>
  <c r="X198" i="2" s="1"/>
  <c r="W197" i="2"/>
  <c r="X197" i="2" s="1"/>
  <c r="W196" i="2"/>
  <c r="X196" i="2" s="1"/>
  <c r="W195" i="2"/>
  <c r="X195" i="2" s="1"/>
  <c r="W181" i="2"/>
  <c r="X181" i="2" s="1"/>
  <c r="W180" i="2"/>
  <c r="X180" i="2" s="1"/>
  <c r="W179" i="2"/>
  <c r="X179" i="2" s="1"/>
  <c r="W178" i="2"/>
  <c r="X178" i="2" s="1"/>
  <c r="W177" i="2"/>
  <c r="X177" i="2" s="1"/>
  <c r="W176" i="2"/>
  <c r="X176" i="2" s="1"/>
  <c r="W175" i="2"/>
  <c r="X175" i="2" s="1"/>
  <c r="W174" i="2"/>
  <c r="X174" i="2" s="1"/>
  <c r="W173" i="2"/>
  <c r="X173" i="2" s="1"/>
  <c r="W172" i="2"/>
  <c r="X172" i="2" s="1"/>
  <c r="W171" i="2"/>
  <c r="X171" i="2" s="1"/>
  <c r="W170" i="2"/>
  <c r="X170" i="2" s="1"/>
  <c r="W169" i="2"/>
  <c r="X169" i="2" s="1"/>
  <c r="W168" i="2"/>
  <c r="X168" i="2" s="1"/>
  <c r="W167" i="2"/>
  <c r="X167" i="2" s="1"/>
  <c r="W166" i="2"/>
  <c r="X166" i="2" s="1"/>
  <c r="AF166" i="2"/>
  <c r="W100" i="2"/>
  <c r="X100" i="2" s="1"/>
  <c r="AF100" i="2"/>
  <c r="W76" i="2"/>
  <c r="X76" i="2" s="1"/>
  <c r="AG76" i="2"/>
  <c r="V75" i="2"/>
  <c r="AB75" i="2"/>
  <c r="AC75" i="2"/>
  <c r="AE75" i="2" s="1"/>
  <c r="AF20" i="2"/>
  <c r="AE214" i="2"/>
  <c r="AG214" i="2" s="1"/>
  <c r="AE206" i="2"/>
  <c r="AG206" i="2" s="1"/>
  <c r="AE202" i="2"/>
  <c r="AF202" i="2" s="1"/>
  <c r="AE198" i="2"/>
  <c r="AG198" i="2" s="1"/>
  <c r="AE197" i="2"/>
  <c r="AF197" i="2" s="1"/>
  <c r="AE196" i="2"/>
  <c r="AG196" i="2" s="1"/>
  <c r="AE195" i="2"/>
  <c r="AG195" i="2" s="1"/>
  <c r="AE181" i="2"/>
  <c r="AG181" i="2" s="1"/>
  <c r="AE180" i="2"/>
  <c r="AG180" i="2" s="1"/>
  <c r="AE179" i="2"/>
  <c r="AG179" i="2" s="1"/>
  <c r="AE178" i="2"/>
  <c r="AF178" i="2" s="1"/>
  <c r="AE177" i="2"/>
  <c r="AG177" i="2" s="1"/>
  <c r="AE176" i="2"/>
  <c r="AF176" i="2" s="1"/>
  <c r="AE175" i="2"/>
  <c r="AG175" i="2" s="1"/>
  <c r="AE174" i="2"/>
  <c r="AG174" i="2" s="1"/>
  <c r="AE173" i="2"/>
  <c r="AG173" i="2" s="1"/>
  <c r="AE172" i="2"/>
  <c r="AG172" i="2" s="1"/>
  <c r="AE171" i="2"/>
  <c r="AG171" i="2" s="1"/>
  <c r="AE170" i="2"/>
  <c r="AF170" i="2" s="1"/>
  <c r="AE169" i="2"/>
  <c r="AG169" i="2" s="1"/>
  <c r="AE168" i="2"/>
  <c r="AF168" i="2" s="1"/>
  <c r="AE167" i="2"/>
  <c r="AG167" i="2" s="1"/>
  <c r="AG35" i="2"/>
  <c r="AF34" i="2"/>
  <c r="W32" i="2"/>
  <c r="X32" i="2" s="1"/>
  <c r="AC74" i="2"/>
  <c r="AE74" i="2" s="1"/>
  <c r="AF74" i="2" s="1"/>
  <c r="AC39" i="2"/>
  <c r="AE39" i="2" s="1"/>
  <c r="AG39" i="2" s="1"/>
  <c r="AC32" i="2"/>
  <c r="AE32" i="2" s="1"/>
  <c r="AG32" i="2" s="1"/>
  <c r="AB23" i="2"/>
  <c r="AC17" i="2"/>
  <c r="AE17" i="2" s="1"/>
  <c r="AG17" i="2" s="1"/>
  <c r="AB20" i="2"/>
  <c r="AB74" i="2"/>
  <c r="AB39" i="2"/>
  <c r="AB32" i="2"/>
  <c r="AB17" i="2"/>
  <c r="V301" i="2"/>
  <c r="W300" i="2"/>
  <c r="X300" i="2" s="1"/>
  <c r="W299" i="2"/>
  <c r="X299" i="2" s="1"/>
  <c r="W298" i="2"/>
  <c r="X298" i="2" s="1"/>
  <c r="W268" i="2"/>
  <c r="X268" i="2" s="1"/>
  <c r="W267" i="2"/>
  <c r="X267" i="2" s="1"/>
  <c r="W5024" i="2"/>
  <c r="X5024" i="2" s="1"/>
  <c r="W5023" i="2"/>
  <c r="X5023" i="2" s="1"/>
  <c r="W2583" i="2"/>
  <c r="X2583" i="2" s="1"/>
  <c r="W2582" i="2"/>
  <c r="X2582" i="2" s="1"/>
  <c r="W1333" i="2"/>
  <c r="X1333" i="2" s="1"/>
  <c r="W1332" i="2"/>
  <c r="X1332" i="2" s="1"/>
  <c r="W5022" i="2"/>
  <c r="X5022" i="2" s="1"/>
  <c r="W5021" i="2"/>
  <c r="X5021" i="2" s="1"/>
  <c r="W3871" i="2"/>
  <c r="X3871" i="2" s="1"/>
  <c r="W5020" i="2"/>
  <c r="X5020" i="2" s="1"/>
  <c r="W5019" i="2"/>
  <c r="X5019" i="2" s="1"/>
  <c r="W4640" i="2"/>
  <c r="X4640" i="2" s="1"/>
  <c r="W4639" i="2"/>
  <c r="X4639" i="2" s="1"/>
  <c r="W4638" i="2"/>
  <c r="X4638" i="2" s="1"/>
  <c r="W4637" i="2"/>
  <c r="X4637" i="2" s="1"/>
  <c r="W4636" i="2"/>
  <c r="X4636" i="2" s="1"/>
  <c r="W4635" i="2"/>
  <c r="X4635" i="2" s="1"/>
  <c r="W4170" i="2"/>
  <c r="X4170" i="2" s="1"/>
  <c r="W4169" i="2"/>
  <c r="X4169" i="2" s="1"/>
  <c r="W2581" i="2"/>
  <c r="X2581" i="2" s="1"/>
  <c r="W2166" i="2"/>
  <c r="X2166" i="2" s="1"/>
  <c r="W539" i="2"/>
  <c r="X539" i="2" s="1"/>
  <c r="W332" i="2"/>
  <c r="AC300" i="2"/>
  <c r="AE300" i="2" s="1"/>
  <c r="AF300" i="2" s="1"/>
  <c r="AC299" i="2"/>
  <c r="AE299" i="2" s="1"/>
  <c r="AF299" i="2" s="1"/>
  <c r="AC298" i="2"/>
  <c r="AE298" i="2" s="1"/>
  <c r="AG298" i="2" s="1"/>
  <c r="AC268" i="2"/>
  <c r="AE268" i="2" s="1"/>
  <c r="AF268" i="2" s="1"/>
  <c r="AC267" i="2"/>
  <c r="AE267" i="2" s="1"/>
  <c r="AF267" i="2" s="1"/>
  <c r="AC5024" i="2"/>
  <c r="AE5024" i="2" s="1"/>
  <c r="AF5024" i="2" s="1"/>
  <c r="AC5023" i="2"/>
  <c r="AE5023" i="2" s="1"/>
  <c r="AG5023" i="2" s="1"/>
  <c r="AC2583" i="2"/>
  <c r="AE2583" i="2" s="1"/>
  <c r="AF2583" i="2" s="1"/>
  <c r="AC2582" i="2"/>
  <c r="AE2582" i="2" s="1"/>
  <c r="AF2582" i="2" s="1"/>
  <c r="AC1333" i="2"/>
  <c r="AE1333" i="2" s="1"/>
  <c r="AF1333" i="2" s="1"/>
  <c r="AC1332" i="2"/>
  <c r="AE1332" i="2" s="1"/>
  <c r="AG1332" i="2" s="1"/>
  <c r="AC5022" i="2"/>
  <c r="AE5022" i="2" s="1"/>
  <c r="AF5022" i="2" s="1"/>
  <c r="AC5021" i="2"/>
  <c r="AE5021" i="2" s="1"/>
  <c r="AF5021" i="2" s="1"/>
  <c r="AC3871" i="2"/>
  <c r="AE3871" i="2" s="1"/>
  <c r="AF3871" i="2" s="1"/>
  <c r="AC5020" i="2"/>
  <c r="AE5020" i="2" s="1"/>
  <c r="AG5020" i="2" s="1"/>
  <c r="AC5019" i="2"/>
  <c r="AE5019" i="2" s="1"/>
  <c r="AF5019" i="2" s="1"/>
  <c r="AC4640" i="2"/>
  <c r="AE4640" i="2" s="1"/>
  <c r="AF4640" i="2" s="1"/>
  <c r="AC4639" i="2"/>
  <c r="AE4639" i="2" s="1"/>
  <c r="AF4639" i="2" s="1"/>
  <c r="AC4638" i="2"/>
  <c r="AE4638" i="2" s="1"/>
  <c r="AG4638" i="2" s="1"/>
  <c r="AC4637" i="2"/>
  <c r="AE4637" i="2" s="1"/>
  <c r="AF4637" i="2" s="1"/>
  <c r="AC4636" i="2"/>
  <c r="AE4636" i="2" s="1"/>
  <c r="AF4636" i="2" s="1"/>
  <c r="AC4635" i="2"/>
  <c r="AE4635" i="2" s="1"/>
  <c r="AF4635" i="2" s="1"/>
  <c r="AC4170" i="2"/>
  <c r="AE4170" i="2" s="1"/>
  <c r="AG4170" i="2" s="1"/>
  <c r="AC4169" i="2"/>
  <c r="AE4169" i="2" s="1"/>
  <c r="AF4169" i="2" s="1"/>
  <c r="AC2581" i="2"/>
  <c r="AE2581" i="2" s="1"/>
  <c r="AF2581" i="2" s="1"/>
  <c r="AC2166" i="2"/>
  <c r="AE2166" i="2" s="1"/>
  <c r="AF2166" i="2" s="1"/>
  <c r="AC539" i="2"/>
  <c r="AE539" i="2" s="1"/>
  <c r="AG539" i="2" s="1"/>
  <c r="AC332" i="2"/>
  <c r="F11" i="7" l="1"/>
  <c r="F52" i="7" s="1"/>
  <c r="G11" i="7"/>
  <c r="G52" i="7" s="1"/>
  <c r="H11" i="7"/>
  <c r="H52" i="7" s="1"/>
  <c r="I11" i="7"/>
  <c r="I52" i="7" s="1"/>
  <c r="J11" i="7"/>
  <c r="J52" i="7" s="1"/>
  <c r="K11" i="7"/>
  <c r="K52" i="7" s="1"/>
  <c r="L11" i="7"/>
  <c r="L52" i="7" s="1"/>
  <c r="M11" i="7"/>
  <c r="M52" i="7" s="1"/>
  <c r="N11" i="7"/>
  <c r="N52" i="7" s="1"/>
  <c r="E11" i="7"/>
  <c r="E52" i="7" s="1"/>
  <c r="Q11" i="7"/>
  <c r="Q52" i="7" s="1"/>
  <c r="C11" i="7"/>
  <c r="C52" i="7" s="1"/>
  <c r="AC52" i="7" s="1"/>
  <c r="O11" i="7"/>
  <c r="O52" i="7" s="1"/>
  <c r="D11" i="7"/>
  <c r="D52" i="7" s="1"/>
  <c r="P11" i="7"/>
  <c r="P52" i="7" s="1"/>
  <c r="F6" i="7"/>
  <c r="F47" i="7" s="1"/>
  <c r="G6" i="7"/>
  <c r="G47" i="7" s="1"/>
  <c r="H6" i="7"/>
  <c r="H47" i="7" s="1"/>
  <c r="I6" i="7"/>
  <c r="I47" i="7" s="1"/>
  <c r="J6" i="7"/>
  <c r="J47" i="7" s="1"/>
  <c r="K6" i="7"/>
  <c r="K47" i="7" s="1"/>
  <c r="L6" i="7"/>
  <c r="L47" i="7" s="1"/>
  <c r="M6" i="7"/>
  <c r="M47" i="7" s="1"/>
  <c r="N6" i="7"/>
  <c r="N47" i="7" s="1"/>
  <c r="E6" i="7"/>
  <c r="E47" i="7" s="1"/>
  <c r="C6" i="7"/>
  <c r="C47" i="7" s="1"/>
  <c r="O6" i="7"/>
  <c r="O47" i="7" s="1"/>
  <c r="Q6" i="7"/>
  <c r="Q47" i="7" s="1"/>
  <c r="D6" i="7"/>
  <c r="D47" i="7" s="1"/>
  <c r="P6" i="7"/>
  <c r="P47" i="7" s="1"/>
  <c r="AF171" i="3"/>
  <c r="AG171" i="3"/>
  <c r="AG330" i="3"/>
  <c r="AF440" i="3"/>
  <c r="AG425" i="3"/>
  <c r="AG415" i="3"/>
  <c r="AG393" i="3"/>
  <c r="AG397" i="3"/>
  <c r="AF323" i="3"/>
  <c r="AF317" i="3"/>
  <c r="AF299" i="3"/>
  <c r="AF282" i="3"/>
  <c r="AG298" i="3"/>
  <c r="AG296" i="3"/>
  <c r="AG168" i="3"/>
  <c r="AG220" i="3"/>
  <c r="AG217" i="3"/>
  <c r="AF420" i="3"/>
  <c r="AG314" i="3"/>
  <c r="AF339" i="3"/>
  <c r="AF287" i="3"/>
  <c r="AF251" i="3"/>
  <c r="AF188" i="3"/>
  <c r="AF298" i="3"/>
  <c r="AF392" i="3"/>
  <c r="AF277" i="3"/>
  <c r="AG191" i="3"/>
  <c r="AG251" i="3"/>
  <c r="AF413" i="3"/>
  <c r="AF432" i="3"/>
  <c r="AF404" i="3"/>
  <c r="AF334" i="3"/>
  <c r="AG413" i="3"/>
  <c r="AF284" i="3"/>
  <c r="AG212" i="3"/>
  <c r="AG266" i="3"/>
  <c r="AG319" i="3"/>
  <c r="AF302" i="3"/>
  <c r="AF377" i="3"/>
  <c r="AF304" i="3"/>
  <c r="AF308" i="3"/>
  <c r="AF393" i="3"/>
  <c r="AF335" i="3"/>
  <c r="AF217" i="3"/>
  <c r="AG284" i="3"/>
  <c r="AF258" i="3"/>
  <c r="W266" i="3"/>
  <c r="X266" i="3" s="1"/>
  <c r="AB266" i="3" s="1"/>
  <c r="W203" i="3"/>
  <c r="X203" i="3" s="1"/>
  <c r="AB203" i="3" s="1"/>
  <c r="AG268" i="3"/>
  <c r="AG283" i="3"/>
  <c r="AF328" i="3"/>
  <c r="AF303" i="3"/>
  <c r="AG328" i="3"/>
  <c r="AG407" i="3"/>
  <c r="AF390" i="3"/>
  <c r="AF248" i="3"/>
  <c r="W390" i="3"/>
  <c r="X390" i="3" s="1"/>
  <c r="AB390" i="3" s="1"/>
  <c r="AF205" i="3"/>
  <c r="AF234" i="3"/>
  <c r="AG352" i="3"/>
  <c r="AG360" i="3"/>
  <c r="AG408" i="3"/>
  <c r="AG405" i="3"/>
  <c r="W375" i="3"/>
  <c r="X375" i="3" s="1"/>
  <c r="AB375" i="3" s="1"/>
  <c r="AG252" i="3"/>
  <c r="AG205" i="3"/>
  <c r="AG234" i="3"/>
  <c r="AF383" i="3"/>
  <c r="AF86" i="3"/>
  <c r="AF151" i="3"/>
  <c r="AG111" i="3"/>
  <c r="AF130" i="3"/>
  <c r="AF121" i="3"/>
  <c r="AG103" i="3"/>
  <c r="AF136" i="3"/>
  <c r="AG122" i="3"/>
  <c r="AG120" i="3"/>
  <c r="AG86" i="3"/>
  <c r="AF112" i="3"/>
  <c r="AG376" i="3"/>
  <c r="AF376" i="3"/>
  <c r="AF367" i="3"/>
  <c r="AF100" i="3"/>
  <c r="AF399" i="3"/>
  <c r="AG208" i="3"/>
  <c r="AG102" i="3"/>
  <c r="AF120" i="3"/>
  <c r="AG130" i="3"/>
  <c r="AF319" i="3"/>
  <c r="AF93" i="3"/>
  <c r="AF306" i="3"/>
  <c r="AG299" i="3"/>
  <c r="AG105" i="3"/>
  <c r="AG124" i="3"/>
  <c r="AF192" i="3"/>
  <c r="AF246" i="3"/>
  <c r="AG313" i="3"/>
  <c r="AG301" i="3"/>
  <c r="AG152" i="3"/>
  <c r="AF124" i="3"/>
  <c r="AF380" i="3"/>
  <c r="AG244" i="3"/>
  <c r="AG100" i="3"/>
  <c r="AG380" i="3"/>
  <c r="AF191" i="3"/>
  <c r="AG165" i="3"/>
  <c r="W302" i="3"/>
  <c r="X302" i="3" s="1"/>
  <c r="AB302" i="3" s="1"/>
  <c r="AF405" i="3"/>
  <c r="AF35" i="3"/>
  <c r="AF22" i="3"/>
  <c r="AG55" i="3"/>
  <c r="AG8" i="3"/>
  <c r="AF51" i="3"/>
  <c r="AF34" i="3"/>
  <c r="AG34" i="3"/>
  <c r="AF67" i="3"/>
  <c r="AG9" i="3"/>
  <c r="AF49" i="3"/>
  <c r="AG21" i="3"/>
  <c r="X68" i="3"/>
  <c r="AB68" i="3" s="1"/>
  <c r="X52" i="3"/>
  <c r="AB52" i="3" s="1"/>
  <c r="AF68" i="3"/>
  <c r="AG15" i="3"/>
  <c r="AG24" i="3"/>
  <c r="AG33" i="3"/>
  <c r="AG22" i="3"/>
  <c r="AG39" i="3"/>
  <c r="AG133" i="3"/>
  <c r="AG112" i="3"/>
  <c r="AF275" i="3"/>
  <c r="AF117" i="3"/>
  <c r="AG391" i="3"/>
  <c r="AG257" i="3"/>
  <c r="AG281" i="3"/>
  <c r="AF252" i="3"/>
  <c r="AF221" i="3"/>
  <c r="AG400" i="3"/>
  <c r="AG125" i="3"/>
  <c r="AF370" i="3"/>
  <c r="AG286" i="3"/>
  <c r="AF321" i="3"/>
  <c r="AG363" i="3"/>
  <c r="AF81" i="3"/>
  <c r="AG149" i="3"/>
  <c r="W154" i="3"/>
  <c r="X154" i="3" s="1"/>
  <c r="AB154" i="3" s="1"/>
  <c r="AF101" i="3"/>
  <c r="AF238" i="3"/>
  <c r="AG99" i="3"/>
  <c r="AG273" i="3"/>
  <c r="AF47" i="3"/>
  <c r="AG47" i="3"/>
  <c r="AG57" i="3"/>
  <c r="AG18" i="3"/>
  <c r="AF32" i="3"/>
  <c r="AF52" i="3"/>
  <c r="AF33" i="3"/>
  <c r="AF21" i="3"/>
  <c r="AG53" i="3"/>
  <c r="AG50" i="3"/>
  <c r="AF48" i="3"/>
  <c r="AG44" i="3"/>
  <c r="AF9" i="3"/>
  <c r="AF38" i="3"/>
  <c r="X18" i="3"/>
  <c r="AB18" i="3" s="1"/>
  <c r="AG30" i="3"/>
  <c r="AG66" i="3"/>
  <c r="X30" i="3"/>
  <c r="AB30" i="3" s="1"/>
  <c r="AG13" i="3"/>
  <c r="AG432" i="3"/>
  <c r="AF406" i="3"/>
  <c r="AG335" i="3"/>
  <c r="AF158" i="3"/>
  <c r="AG392" i="3"/>
  <c r="AF162" i="3"/>
  <c r="AF292" i="3"/>
  <c r="AF348" i="3"/>
  <c r="AF265" i="3"/>
  <c r="AF371" i="3"/>
  <c r="AG341" i="3"/>
  <c r="AF301" i="3"/>
  <c r="AF436" i="3"/>
  <c r="AF329" i="3"/>
  <c r="W286" i="3"/>
  <c r="X286" i="3" s="1"/>
  <c r="AB286" i="3" s="1"/>
  <c r="AF160" i="3"/>
  <c r="AF365" i="3"/>
  <c r="AG329" i="3"/>
  <c r="AF394" i="3"/>
  <c r="AG160" i="3"/>
  <c r="AG310" i="3"/>
  <c r="AG348" i="3"/>
  <c r="AF231" i="3"/>
  <c r="AG292" i="3"/>
  <c r="AF310" i="3"/>
  <c r="AF219" i="3"/>
  <c r="AG158" i="3"/>
  <c r="AG394" i="3"/>
  <c r="AF421" i="3"/>
  <c r="AF116" i="3"/>
  <c r="AF202" i="3"/>
  <c r="AG357" i="3"/>
  <c r="W392" i="3"/>
  <c r="X392" i="3" s="1"/>
  <c r="AB392" i="3" s="1"/>
  <c r="AF414" i="3"/>
  <c r="AF297" i="3"/>
  <c r="AG271" i="3"/>
  <c r="AF271" i="3"/>
  <c r="AF146" i="3"/>
  <c r="AG321" i="3"/>
  <c r="W304" i="3"/>
  <c r="X304" i="3" s="1"/>
  <c r="AB304" i="3" s="1"/>
  <c r="AF400" i="3"/>
  <c r="AG312" i="3"/>
  <c r="W331" i="3"/>
  <c r="X331" i="3" s="1"/>
  <c r="AB331" i="3" s="1"/>
  <c r="W341" i="3"/>
  <c r="X341" i="3" s="1"/>
  <c r="AB341" i="3" s="1"/>
  <c r="AG189" i="3"/>
  <c r="AF381" i="3"/>
  <c r="AG222" i="3"/>
  <c r="AF259" i="3"/>
  <c r="AG349" i="3"/>
  <c r="AF170" i="3"/>
  <c r="W312" i="3"/>
  <c r="X312" i="3" s="1"/>
  <c r="AB312" i="3" s="1"/>
  <c r="AF341" i="3"/>
  <c r="AF272" i="3"/>
  <c r="AF260" i="3"/>
  <c r="AF294" i="3"/>
  <c r="AG259" i="3"/>
  <c r="AF241" i="3"/>
  <c r="AG197" i="3"/>
  <c r="AF438" i="3"/>
  <c r="AG332" i="3"/>
  <c r="AF118" i="3"/>
  <c r="AG170" i="3"/>
  <c r="AG260" i="3"/>
  <c r="AG383" i="3"/>
  <c r="AG294" i="3"/>
  <c r="AG381" i="3"/>
  <c r="AF273" i="3"/>
  <c r="AF419" i="3"/>
  <c r="AF179" i="3"/>
  <c r="AF320" i="3"/>
  <c r="W211" i="3"/>
  <c r="X211" i="3" s="1"/>
  <c r="AB211" i="3" s="1"/>
  <c r="AF211" i="3"/>
  <c r="AG247" i="3"/>
  <c r="AG194" i="3"/>
  <c r="AF332" i="3"/>
  <c r="AG179" i="3"/>
  <c r="AG320" i="3"/>
  <c r="AF113" i="3"/>
  <c r="AG232" i="3"/>
  <c r="AG214" i="3"/>
  <c r="AG113" i="3"/>
  <c r="AF161" i="3"/>
  <c r="AF437" i="3"/>
  <c r="AF262" i="3"/>
  <c r="AF270" i="3"/>
  <c r="AG88" i="3"/>
  <c r="AG287" i="3"/>
  <c r="W238" i="3"/>
  <c r="X238" i="3" s="1"/>
  <c r="AB238" i="3" s="1"/>
  <c r="AF236" i="3"/>
  <c r="AG256" i="3"/>
  <c r="AG269" i="3"/>
  <c r="AF220" i="3"/>
  <c r="AF102" i="3"/>
  <c r="AF167" i="3"/>
  <c r="AG420" i="3"/>
  <c r="AF73" i="3"/>
  <c r="AG73" i="3"/>
  <c r="AF343" i="3"/>
  <c r="AF327" i="3"/>
  <c r="AG262" i="3"/>
  <c r="AG270" i="3"/>
  <c r="AG236" i="3"/>
  <c r="AF256" i="3"/>
  <c r="AF293" i="3"/>
  <c r="AG110" i="3"/>
  <c r="W90" i="3"/>
  <c r="X90" i="3" s="1"/>
  <c r="AB90" i="3" s="1"/>
  <c r="AG90" i="3"/>
  <c r="AF90" i="3"/>
  <c r="AG343" i="3"/>
  <c r="AG175" i="3"/>
  <c r="AG327" i="3"/>
  <c r="AF172" i="3"/>
  <c r="AG412" i="3"/>
  <c r="AG399" i="3"/>
  <c r="AF289" i="3"/>
  <c r="AF412" i="3"/>
  <c r="W232" i="3"/>
  <c r="X232" i="3" s="1"/>
  <c r="AB232" i="3" s="1"/>
  <c r="AF97" i="3"/>
  <c r="AG297" i="3"/>
  <c r="AF168" i="3"/>
  <c r="AF165" i="3"/>
  <c r="AF286" i="3"/>
  <c r="W168" i="3"/>
  <c r="X168" i="3" s="1"/>
  <c r="AB168" i="3" s="1"/>
  <c r="AF296" i="3"/>
  <c r="W264" i="3"/>
  <c r="X264" i="3" s="1"/>
  <c r="AB264" i="3" s="1"/>
  <c r="AG166" i="3"/>
  <c r="AG255" i="3"/>
  <c r="W125" i="3"/>
  <c r="X125" i="3" s="1"/>
  <c r="AB125" i="3" s="1"/>
  <c r="AF300" i="3"/>
  <c r="W269" i="3"/>
  <c r="X269" i="3" s="1"/>
  <c r="AB269" i="3" s="1"/>
  <c r="AF132" i="3"/>
  <c r="AG107" i="3"/>
  <c r="AG434" i="3"/>
  <c r="AF434" i="3"/>
  <c r="AF135" i="3"/>
  <c r="AF119" i="3"/>
  <c r="AF197" i="3"/>
  <c r="AF148" i="3"/>
  <c r="AG358" i="3"/>
  <c r="AG356" i="3"/>
  <c r="AF75" i="3"/>
  <c r="AF316" i="3"/>
  <c r="W255" i="3"/>
  <c r="X255" i="3" s="1"/>
  <c r="AB255" i="3" s="1"/>
  <c r="AF80" i="3"/>
  <c r="AG242" i="3"/>
  <c r="AF226" i="3"/>
  <c r="AF247" i="3"/>
  <c r="AG188" i="3"/>
  <c r="AG300" i="3"/>
  <c r="AG385" i="3"/>
  <c r="AF72" i="3"/>
  <c r="W72" i="3"/>
  <c r="X72" i="3" s="1"/>
  <c r="AB72" i="3" s="1"/>
  <c r="W382" i="3"/>
  <c r="X382" i="3" s="1"/>
  <c r="AB382" i="3" s="1"/>
  <c r="AG382" i="3"/>
  <c r="AF382" i="3"/>
  <c r="AG72" i="3"/>
  <c r="AG346" i="3"/>
  <c r="AF111" i="3"/>
  <c r="AG109" i="3"/>
  <c r="W316" i="3"/>
  <c r="X316" i="3" s="1"/>
  <c r="AB316" i="3" s="1"/>
  <c r="AF109" i="3"/>
  <c r="AG289" i="3"/>
  <c r="AG226" i="3"/>
  <c r="W87" i="3"/>
  <c r="X87" i="3" s="1"/>
  <c r="AB87" i="3" s="1"/>
  <c r="AG87" i="3"/>
  <c r="AG108" i="3"/>
  <c r="W108" i="3"/>
  <c r="X108" i="3" s="1"/>
  <c r="AB108" i="3" s="1"/>
  <c r="AG367" i="3"/>
  <c r="AG433" i="3"/>
  <c r="AG106" i="3"/>
  <c r="AG94" i="3"/>
  <c r="AF196" i="3"/>
  <c r="AG89" i="3"/>
  <c r="AF237" i="3"/>
  <c r="AG311" i="3"/>
  <c r="AF224" i="3"/>
  <c r="AG237" i="3"/>
  <c r="AF268" i="3"/>
  <c r="AG114" i="3"/>
  <c r="AF208" i="3"/>
  <c r="AG162" i="3"/>
  <c r="AG97" i="3"/>
  <c r="AG148" i="3"/>
  <c r="AF355" i="3"/>
  <c r="AG85" i="3"/>
  <c r="AF103" i="3"/>
  <c r="AF222" i="3"/>
  <c r="AF235" i="3"/>
  <c r="AF175" i="3"/>
  <c r="AG132" i="3"/>
  <c r="AF114" i="3"/>
  <c r="AF283" i="3"/>
  <c r="AF125" i="3"/>
  <c r="W289" i="3"/>
  <c r="X289" i="3" s="1"/>
  <c r="AB289" i="3" s="1"/>
  <c r="AG200" i="3"/>
  <c r="AG187" i="3"/>
  <c r="W280" i="3"/>
  <c r="X280" i="3" s="1"/>
  <c r="AB280" i="3" s="1"/>
  <c r="AG280" i="3"/>
  <c r="AF280" i="3"/>
  <c r="AF87" i="3"/>
  <c r="AG359" i="3"/>
  <c r="W291" i="3"/>
  <c r="X291" i="3" s="1"/>
  <c r="AB291" i="3" s="1"/>
  <c r="AF291" i="3"/>
  <c r="AG388" i="3"/>
  <c r="AG370" i="3"/>
  <c r="W370" i="3"/>
  <c r="X370" i="3" s="1"/>
  <c r="AB370" i="3" s="1"/>
  <c r="AG82" i="3"/>
  <c r="X28" i="3"/>
  <c r="AB28" i="3" s="1"/>
  <c r="X24" i="3"/>
  <c r="AB24" i="3" s="1"/>
  <c r="AG19" i="3"/>
  <c r="AG28" i="3"/>
  <c r="AF40" i="3"/>
  <c r="AF26" i="3"/>
  <c r="AG36" i="3"/>
  <c r="AF36" i="3"/>
  <c r="AG63" i="3"/>
  <c r="AG67" i="3"/>
  <c r="AG151" i="3"/>
  <c r="W141" i="3"/>
  <c r="X141" i="3" s="1"/>
  <c r="AB141" i="3" s="1"/>
  <c r="AG141" i="3"/>
  <c r="AF141" i="3"/>
  <c r="W74" i="3"/>
  <c r="X74" i="3" s="1"/>
  <c r="AB74" i="3" s="1"/>
  <c r="AG74" i="3"/>
  <c r="AF74" i="3"/>
  <c r="AF362" i="3"/>
  <c r="AG428" i="3"/>
  <c r="AF428" i="3"/>
  <c r="AG342" i="3"/>
  <c r="W342" i="3"/>
  <c r="X342" i="3" s="1"/>
  <c r="AB342" i="3" s="1"/>
  <c r="AF342" i="3"/>
  <c r="AG338" i="3"/>
  <c r="W338" i="3"/>
  <c r="X338" i="3" s="1"/>
  <c r="AB338" i="3" s="1"/>
  <c r="AF338" i="3"/>
  <c r="AG411" i="3"/>
  <c r="AF411" i="3"/>
  <c r="W411" i="3"/>
  <c r="X411" i="3" s="1"/>
  <c r="AB411" i="3" s="1"/>
  <c r="AG218" i="3"/>
  <c r="W427" i="3"/>
  <c r="X427" i="3" s="1"/>
  <c r="AB427" i="3" s="1"/>
  <c r="AG427" i="3"/>
  <c r="AF427" i="3"/>
  <c r="AF430" i="3"/>
  <c r="AG409" i="3"/>
  <c r="AF409" i="3"/>
  <c r="W409" i="3"/>
  <c r="X409" i="3" s="1"/>
  <c r="AB409" i="3" s="1"/>
  <c r="W318" i="3"/>
  <c r="X318" i="3" s="1"/>
  <c r="AB318" i="3" s="1"/>
  <c r="AF318" i="3"/>
  <c r="AG318" i="3"/>
  <c r="W228" i="3"/>
  <c r="X228" i="3" s="1"/>
  <c r="AB228" i="3" s="1"/>
  <c r="AG228" i="3"/>
  <c r="AF228" i="3"/>
  <c r="AF215" i="3"/>
  <c r="AG206" i="3"/>
  <c r="AG79" i="3"/>
  <c r="AG150" i="3"/>
  <c r="AF150" i="3"/>
  <c r="W426" i="3"/>
  <c r="X426" i="3" s="1"/>
  <c r="AB426" i="3" s="1"/>
  <c r="AG426" i="3"/>
  <c r="AF426" i="3"/>
  <c r="W181" i="3"/>
  <c r="X181" i="3" s="1"/>
  <c r="AB181" i="3" s="1"/>
  <c r="AF181" i="3"/>
  <c r="AG181" i="3"/>
  <c r="AG445" i="3"/>
  <c r="AG177" i="3"/>
  <c r="W155" i="3"/>
  <c r="X155" i="3" s="1"/>
  <c r="AB155" i="3" s="1"/>
  <c r="AG155" i="3"/>
  <c r="AF155" i="3"/>
  <c r="AF204" i="3"/>
  <c r="AF95" i="3"/>
  <c r="W95" i="3"/>
  <c r="X95" i="3" s="1"/>
  <c r="AB95" i="3" s="1"/>
  <c r="AG95" i="3"/>
  <c r="W207" i="3"/>
  <c r="X207" i="3" s="1"/>
  <c r="AB207" i="3" s="1"/>
  <c r="AG207" i="3"/>
  <c r="AF207" i="3"/>
  <c r="AG192" i="3"/>
  <c r="W422" i="3"/>
  <c r="X422" i="3" s="1"/>
  <c r="AB422" i="3" s="1"/>
  <c r="AG422" i="3"/>
  <c r="AF422" i="3"/>
  <c r="AG368" i="3"/>
  <c r="W368" i="3"/>
  <c r="X368" i="3" s="1"/>
  <c r="AB368" i="3" s="1"/>
  <c r="AF368" i="3"/>
  <c r="W429" i="3"/>
  <c r="X429" i="3" s="1"/>
  <c r="AB429" i="3" s="1"/>
  <c r="AG429" i="3"/>
  <c r="AF429" i="3"/>
  <c r="W431" i="3"/>
  <c r="X431" i="3" s="1"/>
  <c r="AB431" i="3" s="1"/>
  <c r="AF431" i="3"/>
  <c r="AG431" i="3"/>
  <c r="W71" i="3"/>
  <c r="X71" i="3" s="1"/>
  <c r="AB71" i="3" s="1"/>
  <c r="AF71" i="3"/>
  <c r="AG71" i="3"/>
  <c r="W131" i="3"/>
  <c r="X131" i="3" s="1"/>
  <c r="AB131" i="3" s="1"/>
  <c r="AG131" i="3"/>
  <c r="AF131" i="3"/>
  <c r="AG444" i="3"/>
  <c r="AF444" i="3"/>
  <c r="W444" i="3"/>
  <c r="X444" i="3" s="1"/>
  <c r="AB444" i="3" s="1"/>
  <c r="AF209" i="3"/>
  <c r="AG209" i="3"/>
  <c r="W209" i="3"/>
  <c r="X209" i="3" s="1"/>
  <c r="AB209" i="3" s="1"/>
  <c r="AF83" i="3"/>
  <c r="AG83" i="3"/>
  <c r="W83" i="3"/>
  <c r="X83" i="3" s="1"/>
  <c r="AB83" i="3" s="1"/>
  <c r="AF199" i="3"/>
  <c r="W144" i="3"/>
  <c r="X144" i="3" s="1"/>
  <c r="AB144" i="3" s="1"/>
  <c r="AF144" i="3"/>
  <c r="AG144" i="3"/>
  <c r="W418" i="3"/>
  <c r="X418" i="3" s="1"/>
  <c r="AB418" i="3" s="1"/>
  <c r="AG418" i="3"/>
  <c r="AF418" i="3"/>
  <c r="AG366" i="3"/>
  <c r="W366" i="3"/>
  <c r="X366" i="3" s="1"/>
  <c r="AB366" i="3" s="1"/>
  <c r="AF366" i="3"/>
  <c r="AF360" i="3"/>
  <c r="W423" i="3"/>
  <c r="X423" i="3" s="1"/>
  <c r="AB423" i="3" s="1"/>
  <c r="AG423" i="3"/>
  <c r="AF423" i="3"/>
  <c r="W76" i="3"/>
  <c r="X76" i="3" s="1"/>
  <c r="AB76" i="3" s="1"/>
  <c r="AF76" i="3"/>
  <c r="AG76" i="3"/>
  <c r="AG340" i="3"/>
  <c r="AF340" i="3"/>
  <c r="W340" i="3"/>
  <c r="X340" i="3" s="1"/>
  <c r="AB340" i="3" s="1"/>
  <c r="AF351" i="3"/>
  <c r="W163" i="3"/>
  <c r="X163" i="3" s="1"/>
  <c r="AB163" i="3" s="1"/>
  <c r="AG163" i="3"/>
  <c r="AF163" i="3"/>
  <c r="AF201" i="3"/>
  <c r="W201" i="3"/>
  <c r="X201" i="3" s="1"/>
  <c r="AB201" i="3" s="1"/>
  <c r="AG201" i="3"/>
  <c r="W373" i="3"/>
  <c r="X373" i="3" s="1"/>
  <c r="AB373" i="3" s="1"/>
  <c r="AG373" i="3"/>
  <c r="AF373" i="3"/>
  <c r="AG190" i="3"/>
  <c r="AG216" i="3"/>
  <c r="AF216" i="3"/>
  <c r="W216" i="3"/>
  <c r="X216" i="3" s="1"/>
  <c r="AB216" i="3" s="1"/>
  <c r="AG185" i="3"/>
  <c r="AF185" i="3"/>
  <c r="W354" i="3"/>
  <c r="X354" i="3" s="1"/>
  <c r="AB354" i="3" s="1"/>
  <c r="AG354" i="3"/>
  <c r="AF354" i="3"/>
  <c r="AG153" i="3"/>
  <c r="W153" i="3"/>
  <c r="X153" i="3" s="1"/>
  <c r="AB153" i="3" s="1"/>
  <c r="AF153" i="3"/>
  <c r="AF352" i="3"/>
  <c r="AF180" i="3"/>
  <c r="W139" i="3"/>
  <c r="X139" i="3" s="1"/>
  <c r="AB139" i="3" s="1"/>
  <c r="AG139" i="3"/>
  <c r="AF139" i="3"/>
  <c r="AF408" i="3"/>
  <c r="AF374" i="3"/>
  <c r="AG198" i="3"/>
  <c r="AF198" i="3"/>
  <c r="W198" i="3"/>
  <c r="X198" i="3" s="1"/>
  <c r="AB198" i="3" s="1"/>
  <c r="AF369" i="3"/>
  <c r="W435" i="3"/>
  <c r="X435" i="3" s="1"/>
  <c r="AB435" i="3" s="1"/>
  <c r="AF435" i="3"/>
  <c r="AG435" i="3"/>
  <c r="W350" i="3"/>
  <c r="X350" i="3" s="1"/>
  <c r="AB350" i="3" s="1"/>
  <c r="AF350" i="3"/>
  <c r="AG350" i="3"/>
  <c r="AG439" i="3"/>
  <c r="AF439" i="3"/>
  <c r="W439" i="3"/>
  <c r="X439" i="3" s="1"/>
  <c r="AB439" i="3" s="1"/>
  <c r="W417" i="3"/>
  <c r="X417" i="3" s="1"/>
  <c r="AB417" i="3" s="1"/>
  <c r="AF417" i="3"/>
  <c r="AG417" i="3"/>
  <c r="W353" i="3"/>
  <c r="X353" i="3" s="1"/>
  <c r="AB353" i="3" s="1"/>
  <c r="AF353" i="3"/>
  <c r="AG353" i="3"/>
  <c r="W91" i="3"/>
  <c r="X91" i="3" s="1"/>
  <c r="AB91" i="3" s="1"/>
  <c r="AF91" i="3"/>
  <c r="AG91" i="3"/>
  <c r="AG196" i="3"/>
  <c r="W145" i="3"/>
  <c r="X145" i="3" s="1"/>
  <c r="AB145" i="3" s="1"/>
  <c r="AF145" i="3"/>
  <c r="AG145" i="3"/>
  <c r="W137" i="3"/>
  <c r="X137" i="3" s="1"/>
  <c r="AB137" i="3" s="1"/>
  <c r="AG137" i="3"/>
  <c r="AF137" i="3"/>
  <c r="W138" i="3"/>
  <c r="X138" i="3" s="1"/>
  <c r="AB138" i="3" s="1"/>
  <c r="AG138" i="3"/>
  <c r="AF138" i="3"/>
  <c r="W134" i="3"/>
  <c r="X134" i="3" s="1"/>
  <c r="AB134" i="3" s="1"/>
  <c r="AG134" i="3"/>
  <c r="AF134" i="3"/>
  <c r="W156" i="3"/>
  <c r="X156" i="3" s="1"/>
  <c r="AB156" i="3" s="1"/>
  <c r="AG156" i="3"/>
  <c r="AF156" i="3"/>
  <c r="AF345" i="3"/>
  <c r="AF195" i="3"/>
  <c r="W195" i="3"/>
  <c r="X195" i="3" s="1"/>
  <c r="AB195" i="3" s="1"/>
  <c r="AG195" i="3"/>
  <c r="W184" i="3"/>
  <c r="X184" i="3" s="1"/>
  <c r="AB184" i="3" s="1"/>
  <c r="AF184" i="3"/>
  <c r="AG184" i="3"/>
  <c r="W77" i="3"/>
  <c r="X77" i="3" s="1"/>
  <c r="AB77" i="3" s="1"/>
  <c r="AG77" i="3"/>
  <c r="AF77" i="3"/>
  <c r="W182" i="3"/>
  <c r="X182" i="3" s="1"/>
  <c r="AB182" i="3" s="1"/>
  <c r="AG182" i="3"/>
  <c r="AF182" i="3"/>
  <c r="AF142" i="3"/>
  <c r="AG173" i="3"/>
  <c r="AF173" i="3"/>
  <c r="W173" i="3"/>
  <c r="X173" i="3" s="1"/>
  <c r="AB173" i="3" s="1"/>
  <c r="W395" i="3"/>
  <c r="X395" i="3" s="1"/>
  <c r="AB395" i="3" s="1"/>
  <c r="AG395" i="3"/>
  <c r="AF395" i="3"/>
  <c r="AG136" i="3"/>
  <c r="W245" i="3"/>
  <c r="X245" i="3" s="1"/>
  <c r="AB245" i="3" s="1"/>
  <c r="AG245" i="3"/>
  <c r="AF245" i="3"/>
  <c r="W233" i="3"/>
  <c r="X233" i="3" s="1"/>
  <c r="AB233" i="3" s="1"/>
  <c r="AG233" i="3"/>
  <c r="AF233" i="3"/>
  <c r="W213" i="3"/>
  <c r="X213" i="3" s="1"/>
  <c r="AB213" i="3" s="1"/>
  <c r="AG213" i="3"/>
  <c r="AF213" i="3"/>
  <c r="AG193" i="3"/>
  <c r="AF193" i="3"/>
  <c r="W193" i="3"/>
  <c r="X193" i="3" s="1"/>
  <c r="AB193" i="3" s="1"/>
  <c r="W364" i="3"/>
  <c r="X364" i="3" s="1"/>
  <c r="AB364" i="3" s="1"/>
  <c r="AF364" i="3"/>
  <c r="AG364" i="3"/>
  <c r="W416" i="3"/>
  <c r="X416" i="3" s="1"/>
  <c r="AB416" i="3" s="1"/>
  <c r="AG416" i="3"/>
  <c r="AF416" i="3"/>
  <c r="AG421" i="3"/>
  <c r="AF239" i="3"/>
  <c r="AG239" i="3"/>
  <c r="W239" i="3"/>
  <c r="X239" i="3" s="1"/>
  <c r="AB239" i="3" s="1"/>
  <c r="W446" i="3"/>
  <c r="X446" i="3" s="1"/>
  <c r="AB446" i="3" s="1"/>
  <c r="AF446" i="3"/>
  <c r="AG446" i="3"/>
  <c r="W143" i="3"/>
  <c r="X143" i="3" s="1"/>
  <c r="AB143" i="3" s="1"/>
  <c r="AG143" i="3"/>
  <c r="AF143" i="3"/>
  <c r="AF147" i="3"/>
  <c r="W178" i="3"/>
  <c r="X178" i="3" s="1"/>
  <c r="AB178" i="3" s="1"/>
  <c r="AG178" i="3"/>
  <c r="AF178" i="3"/>
  <c r="AF415" i="3"/>
  <c r="W396" i="3"/>
  <c r="X396" i="3" s="1"/>
  <c r="AB396" i="3" s="1"/>
  <c r="AG396" i="3"/>
  <c r="AF396" i="3"/>
  <c r="AG223" i="3"/>
  <c r="AF223" i="3"/>
  <c r="W361" i="3"/>
  <c r="X361" i="3" s="1"/>
  <c r="AB361" i="3" s="1"/>
  <c r="AF361" i="3"/>
  <c r="AG361" i="3"/>
  <c r="W424" i="3"/>
  <c r="X424" i="3" s="1"/>
  <c r="AB424" i="3" s="1"/>
  <c r="AG424" i="3"/>
  <c r="AF424" i="3"/>
  <c r="W140" i="3"/>
  <c r="X140" i="3" s="1"/>
  <c r="AB140" i="3" s="1"/>
  <c r="AF140" i="3"/>
  <c r="AG140" i="3"/>
  <c r="AF425" i="3"/>
  <c r="W183" i="3"/>
  <c r="X183" i="3" s="1"/>
  <c r="AB183" i="3" s="1"/>
  <c r="AF183" i="3"/>
  <c r="AG183" i="3"/>
  <c r="W240" i="3"/>
  <c r="X240" i="3" s="1"/>
  <c r="AB240" i="3" s="1"/>
  <c r="AG240" i="3"/>
  <c r="AF240" i="3"/>
  <c r="AG157" i="3"/>
  <c r="W157" i="3"/>
  <c r="X157" i="3" s="1"/>
  <c r="AB157" i="3" s="1"/>
  <c r="AF157" i="3"/>
  <c r="AG159" i="3"/>
  <c r="AF159" i="3"/>
  <c r="W159" i="3"/>
  <c r="X159" i="3" s="1"/>
  <c r="AB159" i="3" s="1"/>
  <c r="AG210" i="3"/>
  <c r="AF210" i="3"/>
  <c r="W210" i="3"/>
  <c r="X210" i="3" s="1"/>
  <c r="AB210" i="3" s="1"/>
  <c r="AG6630" i="2"/>
  <c r="AF6630" i="2"/>
  <c r="AF3907" i="2"/>
  <c r="AG3907" i="2"/>
  <c r="AF4802" i="2"/>
  <c r="AG4802" i="2"/>
  <c r="AF4734" i="2"/>
  <c r="AG4734" i="2"/>
  <c r="AF152" i="2"/>
  <c r="AG152" i="2"/>
  <c r="AF337" i="2"/>
  <c r="AG337" i="2"/>
  <c r="AF4758" i="2"/>
  <c r="AG4758" i="2"/>
  <c r="AG373" i="2"/>
  <c r="AG632" i="2"/>
  <c r="AF1515" i="2"/>
  <c r="AF1521" i="2"/>
  <c r="AG2291" i="2"/>
  <c r="AF2374" i="2"/>
  <c r="AG2464" i="2"/>
  <c r="AF2292" i="2"/>
  <c r="AG2399" i="2"/>
  <c r="AG2841" i="2"/>
  <c r="AF3983" i="2"/>
  <c r="AF4025" i="2"/>
  <c r="AF4041" i="2"/>
  <c r="AF4414" i="2"/>
  <c r="AG4420" i="2"/>
  <c r="AF4446" i="2"/>
  <c r="AF4452" i="2"/>
  <c r="AF4462" i="2"/>
  <c r="AG4468" i="2"/>
  <c r="AF4494" i="2"/>
  <c r="AF4500" i="2"/>
  <c r="AF4510" i="2"/>
  <c r="AG4516" i="2"/>
  <c r="AF4542" i="2"/>
  <c r="AF4548" i="2"/>
  <c r="AF4558" i="2"/>
  <c r="AG4564" i="2"/>
  <c r="AG3841" i="2"/>
  <c r="AG3865" i="2"/>
  <c r="AG747" i="2"/>
  <c r="AG3205" i="2"/>
  <c r="AG5010" i="2"/>
  <c r="AF2363" i="2"/>
  <c r="AF2438" i="2"/>
  <c r="AG2752" i="2"/>
  <c r="AF2996" i="2"/>
  <c r="AG3022" i="2"/>
  <c r="AG3046" i="2"/>
  <c r="AG3070" i="2"/>
  <c r="AF4806" i="2"/>
  <c r="AF4964" i="2"/>
  <c r="AG5309" i="2"/>
  <c r="AG5453" i="2"/>
  <c r="AG6273" i="2"/>
  <c r="AG6297" i="2"/>
  <c r="AG6286" i="2"/>
  <c r="AF4158" i="2"/>
  <c r="AF486" i="2"/>
  <c r="AF233" i="2"/>
  <c r="AF5017" i="2"/>
  <c r="AF627" i="2"/>
  <c r="AF6121" i="2"/>
  <c r="AF897" i="2"/>
  <c r="AG1257" i="2"/>
  <c r="AG1361" i="2"/>
  <c r="AG2207" i="2"/>
  <c r="AG4236" i="2"/>
  <c r="AG4242" i="2"/>
  <c r="AG4248" i="2"/>
  <c r="AF457" i="2"/>
  <c r="AG1527" i="2"/>
  <c r="AG1533" i="2"/>
  <c r="AG2394" i="2"/>
  <c r="AG2459" i="2"/>
  <c r="AG3989" i="2"/>
  <c r="AG4005" i="2"/>
  <c r="AG4015" i="2"/>
  <c r="AG4031" i="2"/>
  <c r="AG4442" i="2"/>
  <c r="AG4458" i="2"/>
  <c r="AG4490" i="2"/>
  <c r="AG4506" i="2"/>
  <c r="AG4538" i="2"/>
  <c r="AG4554" i="2"/>
  <c r="AG6659" i="2"/>
  <c r="AG5550" i="2"/>
  <c r="AF6083" i="2"/>
  <c r="AF701" i="2"/>
  <c r="AG3229" i="2"/>
  <c r="AF349" i="2"/>
  <c r="AF1330" i="2"/>
  <c r="AF1875" i="2"/>
  <c r="AF1759" i="2"/>
  <c r="AF1830" i="2"/>
  <c r="AG2369" i="2"/>
  <c r="AG2356" i="2"/>
  <c r="AF496" i="2"/>
  <c r="AF576" i="2"/>
  <c r="AF4220" i="2"/>
  <c r="AG395" i="2"/>
  <c r="AG431" i="2"/>
  <c r="AG692" i="2"/>
  <c r="AF1505" i="2"/>
  <c r="AG4996" i="2"/>
  <c r="AG1220" i="2"/>
  <c r="AG616" i="2"/>
  <c r="AF905" i="2"/>
  <c r="AG1572" i="2"/>
  <c r="AF560" i="2"/>
  <c r="AF737" i="2"/>
  <c r="AG2301" i="2"/>
  <c r="AF2256" i="2"/>
  <c r="AG2778" i="2"/>
  <c r="AG2728" i="2"/>
  <c r="AG6323" i="2"/>
  <c r="AG6347" i="2"/>
  <c r="AF1323" i="2"/>
  <c r="AG6358" i="2"/>
  <c r="AF2869" i="2"/>
  <c r="AF2307" i="2"/>
  <c r="W333" i="2"/>
  <c r="X333" i="2" s="1"/>
  <c r="AF333" i="2"/>
  <c r="AF3977" i="2"/>
  <c r="AG3223" i="2"/>
  <c r="AF281" i="2"/>
  <c r="AF4632" i="2"/>
  <c r="AF1229" i="2"/>
  <c r="AG2197" i="2"/>
  <c r="AF3970" i="2"/>
  <c r="AF2268" i="2"/>
  <c r="AG1676" i="2"/>
  <c r="AF2421" i="2"/>
  <c r="AF6283" i="2"/>
  <c r="AF6307" i="2"/>
  <c r="AF6331" i="2"/>
  <c r="AF6355" i="2"/>
  <c r="AG6340" i="2"/>
  <c r="AG6348" i="2"/>
  <c r="AG6636" i="2"/>
  <c r="AF5018" i="2"/>
  <c r="AF6316" i="2"/>
  <c r="AF6075" i="2"/>
  <c r="AF1877" i="2"/>
  <c r="AF6113" i="2"/>
  <c r="AF6084" i="2"/>
  <c r="AF638" i="2"/>
  <c r="AF5571" i="2"/>
  <c r="AF2882" i="2"/>
  <c r="AF4244" i="2"/>
  <c r="AF1120" i="2"/>
  <c r="AG2271" i="2"/>
  <c r="AF6263" i="2"/>
  <c r="AF6285" i="2"/>
  <c r="AF6309" i="2"/>
  <c r="AF6357" i="2"/>
  <c r="AG6370" i="2"/>
  <c r="AF6072" i="2"/>
  <c r="AF3860" i="2"/>
  <c r="AF280" i="2"/>
  <c r="AG402" i="2"/>
  <c r="AG4624" i="2"/>
  <c r="W6094" i="2"/>
  <c r="X6094" i="2" s="1"/>
  <c r="AF6094" i="2"/>
  <c r="AF709" i="2"/>
  <c r="AF2846" i="2"/>
  <c r="AG106" i="2"/>
  <c r="AG1929" i="2"/>
  <c r="AG548" i="2"/>
  <c r="AG2586" i="2"/>
  <c r="AG112" i="2"/>
  <c r="AF620" i="2"/>
  <c r="AF624" i="2"/>
  <c r="AG1263" i="2"/>
  <c r="AG1290" i="2"/>
  <c r="AG1369" i="2"/>
  <c r="AG1917" i="2"/>
  <c r="AF4216" i="2"/>
  <c r="AG4250" i="2"/>
  <c r="AF4256" i="2"/>
  <c r="AG557" i="2"/>
  <c r="AG702" i="2"/>
  <c r="AG2382" i="2"/>
  <c r="AG2391" i="2"/>
  <c r="AF4017" i="2"/>
  <c r="AG6063" i="2"/>
  <c r="AG6671" i="2"/>
  <c r="AG6069" i="2"/>
  <c r="AG77" i="2"/>
  <c r="AG618" i="2"/>
  <c r="AF6109" i="2"/>
  <c r="AF1739" i="2"/>
  <c r="AG2792" i="2"/>
  <c r="AG2776" i="2"/>
  <c r="AF4900" i="2"/>
  <c r="AG5272" i="2"/>
  <c r="AG5880" i="2"/>
  <c r="AG5928" i="2"/>
  <c r="AG6262" i="2"/>
  <c r="AF487" i="2"/>
  <c r="AG4626" i="2"/>
  <c r="AF566" i="2"/>
  <c r="AF6089" i="2"/>
  <c r="AF2894" i="2"/>
  <c r="AG1250" i="2"/>
  <c r="AG1905" i="2"/>
  <c r="AF4228" i="2"/>
  <c r="AG218" i="2"/>
  <c r="AG2379" i="2"/>
  <c r="AG3981" i="2"/>
  <c r="AG4444" i="2"/>
  <c r="AG4492" i="2"/>
  <c r="AG4540" i="2"/>
  <c r="AF745" i="2"/>
  <c r="AF1578" i="2"/>
  <c r="AG1591" i="2"/>
  <c r="AG4735" i="2"/>
  <c r="AF2570" i="2"/>
  <c r="AF5570" i="2"/>
  <c r="AF361" i="2"/>
  <c r="AF6689" i="2"/>
  <c r="AF163" i="2"/>
  <c r="AG2888" i="2"/>
  <c r="AG118" i="2"/>
  <c r="AF625" i="2"/>
  <c r="AG479" i="2"/>
  <c r="AG1377" i="2"/>
  <c r="AG2345" i="2"/>
  <c r="AG1893" i="2"/>
  <c r="AF4240" i="2"/>
  <c r="AG561" i="2"/>
  <c r="AG2404" i="2"/>
  <c r="AG6665" i="2"/>
  <c r="AF48" i="2"/>
  <c r="AG466" i="2"/>
  <c r="AF1112" i="2"/>
  <c r="AG1854" i="2"/>
  <c r="AF1651" i="2"/>
  <c r="AF1723" i="2"/>
  <c r="AG1623" i="2"/>
  <c r="AF4143" i="2"/>
  <c r="AG4950" i="2"/>
  <c r="AF4766" i="2"/>
  <c r="AF165" i="2"/>
  <c r="AF213" i="2"/>
  <c r="AF536" i="2"/>
  <c r="AG1251" i="2"/>
  <c r="AF419" i="2"/>
  <c r="AF926" i="2"/>
  <c r="AF2236" i="2"/>
  <c r="AG2284" i="2"/>
  <c r="AG5138" i="2"/>
  <c r="AG458" i="2"/>
  <c r="AF723" i="2"/>
  <c r="AF695" i="2"/>
  <c r="AG3843" i="2"/>
  <c r="AF3843" i="2"/>
  <c r="AG3207" i="2"/>
  <c r="AF3207" i="2"/>
  <c r="AF1324" i="2"/>
  <c r="AF2310" i="2"/>
  <c r="AF2405" i="2"/>
  <c r="AG2784" i="2"/>
  <c r="AF5575" i="2"/>
  <c r="AF535" i="2"/>
  <c r="AF1762" i="2"/>
  <c r="AG1269" i="2"/>
  <c r="AF4276" i="2"/>
  <c r="AG321" i="2"/>
  <c r="AG587" i="2"/>
  <c r="AG2304" i="2"/>
  <c r="AG2415" i="2"/>
  <c r="AF2458" i="2"/>
  <c r="AF1225" i="2"/>
  <c r="AF6682" i="2"/>
  <c r="AF4630" i="2"/>
  <c r="W710" i="2"/>
  <c r="X710" i="2" s="1"/>
  <c r="AF710" i="2"/>
  <c r="AF712" i="2"/>
  <c r="AF728" i="2"/>
  <c r="AG232" i="2"/>
  <c r="AF232" i="2"/>
  <c r="AG2324" i="2"/>
  <c r="AG2601" i="2"/>
  <c r="AG1888" i="2"/>
  <c r="AG1254" i="2"/>
  <c r="AG1353" i="2"/>
  <c r="AG1769" i="2"/>
  <c r="AF1916" i="2"/>
  <c r="AG2365" i="2"/>
  <c r="AG2372" i="2"/>
  <c r="AG4224" i="2"/>
  <c r="AG423" i="2"/>
  <c r="AG2452" i="2"/>
  <c r="AG4051" i="2"/>
  <c r="AG6655" i="2"/>
  <c r="AG591" i="2"/>
  <c r="AF1582" i="2"/>
  <c r="AF2461" i="2"/>
  <c r="AF2838" i="2"/>
  <c r="AG6271" i="2"/>
  <c r="AG6295" i="2"/>
  <c r="AG6317" i="2"/>
  <c r="AG6341" i="2"/>
  <c r="AG6365" i="2"/>
  <c r="AF3206" i="2"/>
  <c r="AF4634" i="2"/>
  <c r="AG6134" i="2"/>
  <c r="AF6110" i="2"/>
  <c r="AF13" i="3"/>
  <c r="AF4" i="3"/>
  <c r="AG6" i="3"/>
  <c r="AF24" i="3"/>
  <c r="AG48" i="3"/>
  <c r="AG23" i="3"/>
  <c r="AG17" i="3"/>
  <c r="AF16" i="3"/>
  <c r="X16" i="3"/>
  <c r="AB16" i="3" s="1"/>
  <c r="AG16" i="3"/>
  <c r="AG46" i="3"/>
  <c r="AG61" i="3"/>
  <c r="AG29" i="3"/>
  <c r="AF23" i="3"/>
  <c r="AG25" i="3"/>
  <c r="X5" i="3"/>
  <c r="AB5" i="3" s="1"/>
  <c r="AG5" i="3"/>
  <c r="X14" i="3"/>
  <c r="AB14" i="3" s="1"/>
  <c r="AG14" i="3"/>
  <c r="AF65" i="3"/>
  <c r="AG65" i="3"/>
  <c r="X2" i="3"/>
  <c r="AB2" i="3" s="1"/>
  <c r="AG2" i="3"/>
  <c r="AG10" i="3"/>
  <c r="X10" i="3"/>
  <c r="AB10" i="3" s="1"/>
  <c r="X4" i="3"/>
  <c r="AB4" i="3" s="1"/>
  <c r="AG4" i="3"/>
  <c r="X56" i="3"/>
  <c r="AB56" i="3" s="1"/>
  <c r="AG56" i="3"/>
  <c r="AF5" i="3"/>
  <c r="AG32" i="3"/>
  <c r="AF59" i="3"/>
  <c r="AF2" i="3"/>
  <c r="X59" i="3"/>
  <c r="AB59" i="3" s="1"/>
  <c r="AG59" i="3"/>
  <c r="X49" i="3"/>
  <c r="AB49" i="3" s="1"/>
  <c r="AG49" i="3"/>
  <c r="X41" i="3"/>
  <c r="AB41" i="3" s="1"/>
  <c r="AG41" i="3"/>
  <c r="AG64" i="3"/>
  <c r="AF64" i="3"/>
  <c r="AG912" i="2"/>
  <c r="AF32" i="2"/>
  <c r="AG2325" i="2"/>
  <c r="AF2334" i="2"/>
  <c r="AG2593" i="2"/>
  <c r="AG2892" i="2"/>
  <c r="AG1278" i="2"/>
  <c r="AG1302" i="2"/>
  <c r="AG1373" i="2"/>
  <c r="AG2344" i="2"/>
  <c r="AG2360" i="2"/>
  <c r="AG4214" i="2"/>
  <c r="AG4238" i="2"/>
  <c r="AG4262" i="2"/>
  <c r="AG199" i="2"/>
  <c r="AG297" i="2"/>
  <c r="AG383" i="2"/>
  <c r="AF465" i="2"/>
  <c r="W2236" i="2"/>
  <c r="X2236" i="2" s="1"/>
  <c r="AF2408" i="2"/>
  <c r="AG2408" i="2"/>
  <c r="AF2455" i="2"/>
  <c r="AG2455" i="2"/>
  <c r="AF5008" i="2"/>
  <c r="AG5008" i="2"/>
  <c r="AF1752" i="2"/>
  <c r="AG1752" i="2"/>
  <c r="AG6075" i="2"/>
  <c r="W18" i="2"/>
  <c r="X18" i="2" s="1"/>
  <c r="AF18" i="2"/>
  <c r="AG900" i="2"/>
  <c r="AF900" i="2"/>
  <c r="W842" i="2"/>
  <c r="X842" i="2" s="1"/>
  <c r="AF842" i="2"/>
  <c r="AF1721" i="2"/>
  <c r="AG1721" i="2"/>
  <c r="AG2478" i="2"/>
  <c r="AF2478" i="2"/>
  <c r="AG2672" i="2"/>
  <c r="AF2672" i="2"/>
  <c r="W1645" i="2"/>
  <c r="X1645" i="2" s="1"/>
  <c r="AF1645" i="2"/>
  <c r="W1853" i="2"/>
  <c r="X1853" i="2" s="1"/>
  <c r="AF1853" i="2"/>
  <c r="AF2402" i="2"/>
  <c r="AG2402" i="2"/>
  <c r="W2402" i="2"/>
  <c r="X2402" i="2" s="1"/>
  <c r="AG2508" i="2"/>
  <c r="AF2508" i="2"/>
  <c r="AF1736" i="2"/>
  <c r="AG1736" i="2"/>
  <c r="W2446" i="2"/>
  <c r="X2446" i="2" s="1"/>
  <c r="AG2446" i="2"/>
  <c r="AF2446" i="2"/>
  <c r="AF2550" i="2"/>
  <c r="AG2550" i="2"/>
  <c r="AF1741" i="2"/>
  <c r="AG1741" i="2"/>
  <c r="AG3062" i="2"/>
  <c r="W3062" i="2"/>
  <c r="X3062" i="2" s="1"/>
  <c r="AG3086" i="2"/>
  <c r="W3086" i="2"/>
  <c r="X3086" i="2" s="1"/>
  <c r="AF3974" i="2"/>
  <c r="W3974" i="2"/>
  <c r="X3974" i="2" s="1"/>
  <c r="AG4821" i="2"/>
  <c r="AF4821" i="2"/>
  <c r="AG4970" i="2"/>
  <c r="W4970" i="2"/>
  <c r="X4970" i="2" s="1"/>
  <c r="AF4970" i="2"/>
  <c r="AG4901" i="2"/>
  <c r="AF4901" i="2"/>
  <c r="W5171" i="2"/>
  <c r="X5171" i="2" s="1"/>
  <c r="AF5171" i="2"/>
  <c r="AG5171" i="2"/>
  <c r="AF4726" i="2"/>
  <c r="AG4726" i="2"/>
  <c r="AG4923" i="2"/>
  <c r="W4923" i="2"/>
  <c r="X4923" i="2" s="1"/>
  <c r="AF4923" i="2"/>
  <c r="AG4971" i="2"/>
  <c r="W4971" i="2"/>
  <c r="X4971" i="2" s="1"/>
  <c r="AF4971" i="2"/>
  <c r="W5178" i="2"/>
  <c r="X5178" i="2" s="1"/>
  <c r="AF5178" i="2"/>
  <c r="AG5178" i="2"/>
  <c r="AG6270" i="2"/>
  <c r="W6270" i="2"/>
  <c r="X6270" i="2" s="1"/>
  <c r="W5896" i="2"/>
  <c r="X5896" i="2" s="1"/>
  <c r="AG5896" i="2"/>
  <c r="AF6666" i="2"/>
  <c r="AG6666" i="2"/>
  <c r="W1765" i="2"/>
  <c r="X1765" i="2" s="1"/>
  <c r="AG1765" i="2"/>
  <c r="AF1765" i="2"/>
  <c r="AF4150" i="2"/>
  <c r="AG4150" i="2"/>
  <c r="W6675" i="2"/>
  <c r="X6675" i="2" s="1"/>
  <c r="AG6675" i="2"/>
  <c r="W2312" i="2"/>
  <c r="X2312" i="2" s="1"/>
  <c r="AG2312" i="2"/>
  <c r="AF6388" i="2"/>
  <c r="AG6388" i="2"/>
  <c r="AF6409" i="2"/>
  <c r="AG6409" i="2"/>
  <c r="AG6427" i="2"/>
  <c r="AF6427" i="2"/>
  <c r="AF6445" i="2"/>
  <c r="AG6445" i="2"/>
  <c r="AF387" i="2"/>
  <c r="AG387" i="2"/>
  <c r="AG6667" i="2"/>
  <c r="AF6667" i="2"/>
  <c r="W6667" i="2"/>
  <c r="X6667" i="2" s="1"/>
  <c r="W3527" i="2"/>
  <c r="X3527" i="2" s="1"/>
  <c r="AG3527" i="2"/>
  <c r="AG6061" i="2"/>
  <c r="W6061" i="2"/>
  <c r="X6061" i="2" s="1"/>
  <c r="AG6428" i="2"/>
  <c r="AG42" i="1"/>
  <c r="AF42" i="1"/>
  <c r="AF142" i="1"/>
  <c r="AG142" i="1"/>
  <c r="AF619" i="2"/>
  <c r="AG6116" i="2"/>
  <c r="AG415" i="2"/>
  <c r="AG534" i="2"/>
  <c r="AG630" i="2"/>
  <c r="AG2276" i="2"/>
  <c r="AF2448" i="2"/>
  <c r="AG2448" i="2"/>
  <c r="AF1665" i="2"/>
  <c r="AG5351" i="2"/>
  <c r="AG902" i="2"/>
  <c r="AF902" i="2"/>
  <c r="AG1856" i="2"/>
  <c r="W2269" i="2"/>
  <c r="X2269" i="2" s="1"/>
  <c r="AG2269" i="2"/>
  <c r="W2442" i="2"/>
  <c r="X2442" i="2" s="1"/>
  <c r="AG2442" i="2"/>
  <c r="W1064" i="2"/>
  <c r="X1064" i="2" s="1"/>
  <c r="AF1064" i="2"/>
  <c r="AF1595" i="2"/>
  <c r="AG1595" i="2"/>
  <c r="W2253" i="2"/>
  <c r="X2253" i="2" s="1"/>
  <c r="AG2253" i="2"/>
  <c r="W1855" i="2"/>
  <c r="X1855" i="2" s="1"/>
  <c r="AF1855" i="2"/>
  <c r="W2411" i="2"/>
  <c r="X2411" i="2" s="1"/>
  <c r="AG2411" i="2"/>
  <c r="AG3064" i="2"/>
  <c r="W3064" i="2"/>
  <c r="X3064" i="2" s="1"/>
  <c r="AF3064" i="2"/>
  <c r="AG3088" i="2"/>
  <c r="W3088" i="2"/>
  <c r="X3088" i="2" s="1"/>
  <c r="AF3088" i="2"/>
  <c r="AG4133" i="2"/>
  <c r="AF4133" i="2"/>
  <c r="AG4590" i="2"/>
  <c r="AF4590" i="2"/>
  <c r="AG4872" i="2"/>
  <c r="AF4872" i="2"/>
  <c r="AG4912" i="2"/>
  <c r="W4912" i="2"/>
  <c r="X4912" i="2" s="1"/>
  <c r="AF4912" i="2"/>
  <c r="AG4917" i="2"/>
  <c r="AF4917" i="2"/>
  <c r="AG4977" i="2"/>
  <c r="AF4977" i="2"/>
  <c r="AF4356" i="2"/>
  <c r="W4356" i="2"/>
  <c r="X4356" i="2" s="1"/>
  <c r="AF5286" i="2"/>
  <c r="AG5286" i="2"/>
  <c r="AF5358" i="2"/>
  <c r="AG5358" i="2"/>
  <c r="AF5430" i="2"/>
  <c r="AG5430" i="2"/>
  <c r="AG4791" i="2"/>
  <c r="W4791" i="2"/>
  <c r="X4791" i="2" s="1"/>
  <c r="AF4791" i="2"/>
  <c r="AF5270" i="2"/>
  <c r="AG5270" i="2"/>
  <c r="AF5414" i="2"/>
  <c r="AG5414" i="2"/>
  <c r="W5952" i="2"/>
  <c r="X5952" i="2" s="1"/>
  <c r="AF5952" i="2"/>
  <c r="AG5952" i="2"/>
  <c r="W5945" i="2"/>
  <c r="X5945" i="2" s="1"/>
  <c r="AG5945" i="2"/>
  <c r="AG6272" i="2"/>
  <c r="AF6272" i="2"/>
  <c r="AG5546" i="2"/>
  <c r="AF5546" i="2"/>
  <c r="W5546" i="2"/>
  <c r="X5546" i="2" s="1"/>
  <c r="AG2864" i="2"/>
  <c r="AF2864" i="2"/>
  <c r="W2864" i="2"/>
  <c r="X2864" i="2" s="1"/>
  <c r="AG6669" i="2"/>
  <c r="W6669" i="2"/>
  <c r="X6669" i="2" s="1"/>
  <c r="W4631" i="2"/>
  <c r="X4631" i="2" s="1"/>
  <c r="AG4631" i="2"/>
  <c r="W2164" i="2"/>
  <c r="X2164" i="2" s="1"/>
  <c r="AG2164" i="2"/>
  <c r="W878" i="2"/>
  <c r="X878" i="2" s="1"/>
  <c r="AG878" i="2"/>
  <c r="W6071" i="2"/>
  <c r="X6071" i="2" s="1"/>
  <c r="AG6071" i="2"/>
  <c r="AF6071" i="2"/>
  <c r="AF5572" i="2"/>
  <c r="AG5572" i="2"/>
  <c r="W5146" i="2"/>
  <c r="X5146" i="2" s="1"/>
  <c r="AF5146" i="2"/>
  <c r="AG5146" i="2"/>
  <c r="AF91" i="1"/>
  <c r="AG91" i="1"/>
  <c r="X190" i="1"/>
  <c r="AB190" i="1" s="1"/>
  <c r="AG190" i="1"/>
  <c r="AF190" i="1"/>
  <c r="AG131" i="1"/>
  <c r="AF131" i="1"/>
  <c r="W4607" i="2"/>
  <c r="X4607" i="2" s="1"/>
  <c r="AF4607" i="2"/>
  <c r="AG4874" i="2"/>
  <c r="AF4874" i="2"/>
  <c r="W5296" i="2"/>
  <c r="X5296" i="2" s="1"/>
  <c r="AF5296" i="2"/>
  <c r="AG5296" i="2"/>
  <c r="AG2326" i="2"/>
  <c r="AG2605" i="2"/>
  <c r="AG1608" i="2"/>
  <c r="AG2451" i="2"/>
  <c r="AF2407" i="2"/>
  <c r="AG2407" i="2"/>
  <c r="AF4426" i="2"/>
  <c r="AG4426" i="2"/>
  <c r="AF4450" i="2"/>
  <c r="AG4450" i="2"/>
  <c r="AF4474" i="2"/>
  <c r="AG4474" i="2"/>
  <c r="AF4498" i="2"/>
  <c r="AG4498" i="2"/>
  <c r="AF4522" i="2"/>
  <c r="AG4522" i="2"/>
  <c r="AF4546" i="2"/>
  <c r="AG4546" i="2"/>
  <c r="AF4570" i="2"/>
  <c r="AG4570" i="2"/>
  <c r="W6101" i="2"/>
  <c r="X6101" i="2" s="1"/>
  <c r="AF6101" i="2"/>
  <c r="AG4814" i="2"/>
  <c r="AF4814" i="2"/>
  <c r="AG4981" i="2"/>
  <c r="AF4981" i="2"/>
  <c r="AG4928" i="2"/>
  <c r="AF4928" i="2"/>
  <c r="W5187" i="2"/>
  <c r="X5187" i="2" s="1"/>
  <c r="AF5187" i="2"/>
  <c r="AG5187" i="2"/>
  <c r="W5281" i="2"/>
  <c r="X5281" i="2" s="1"/>
  <c r="AF5281" i="2"/>
  <c r="AG5281" i="2"/>
  <c r="W5353" i="2"/>
  <c r="X5353" i="2" s="1"/>
  <c r="AF5353" i="2"/>
  <c r="AG5353" i="2"/>
  <c r="W5425" i="2"/>
  <c r="X5425" i="2" s="1"/>
  <c r="AF5425" i="2"/>
  <c r="AG5425" i="2"/>
  <c r="W5497" i="2"/>
  <c r="X5497" i="2" s="1"/>
  <c r="AF5497" i="2"/>
  <c r="AG5497" i="2"/>
  <c r="W5987" i="2"/>
  <c r="X5987" i="2" s="1"/>
  <c r="AF5987" i="2"/>
  <c r="AG5987" i="2"/>
  <c r="AG6289" i="2"/>
  <c r="AF6289" i="2"/>
  <c r="W6289" i="2"/>
  <c r="X6289" i="2" s="1"/>
  <c r="AG6313" i="2"/>
  <c r="AF6313" i="2"/>
  <c r="W6313" i="2"/>
  <c r="X6313" i="2" s="1"/>
  <c r="AG4881" i="2"/>
  <c r="W4881" i="2"/>
  <c r="X4881" i="2" s="1"/>
  <c r="AF4881" i="2"/>
  <c r="AF5209" i="2"/>
  <c r="AG5209" i="2"/>
  <c r="W6013" i="2"/>
  <c r="X6013" i="2" s="1"/>
  <c r="AF6013" i="2"/>
  <c r="AG6013" i="2"/>
  <c r="AF6642" i="2"/>
  <c r="AG6642" i="2"/>
  <c r="AF3231" i="2"/>
  <c r="AF2412" i="2"/>
  <c r="AG2412" i="2"/>
  <c r="AF2423" i="2"/>
  <c r="AG2423" i="2"/>
  <c r="W5279" i="2"/>
  <c r="X5279" i="2" s="1"/>
  <c r="AF5279" i="2"/>
  <c r="AG5279" i="2"/>
  <c r="AF98" i="1"/>
  <c r="AG98" i="1"/>
  <c r="AG2329" i="2"/>
  <c r="AG1256" i="2"/>
  <c r="AG1268" i="2"/>
  <c r="AG1286" i="2"/>
  <c r="AG1357" i="2"/>
  <c r="AG1381" i="2"/>
  <c r="AG1834" i="2"/>
  <c r="AG1904" i="2"/>
  <c r="AG1920" i="2"/>
  <c r="AG2927" i="2"/>
  <c r="AG264" i="2"/>
  <c r="AG358" i="2"/>
  <c r="AF509" i="2"/>
  <c r="AG1519" i="2"/>
  <c r="AG1543" i="2"/>
  <c r="AF2432" i="2"/>
  <c r="AG2432" i="2"/>
  <c r="W2980" i="2"/>
  <c r="X2980" i="2" s="1"/>
  <c r="AG5495" i="2"/>
  <c r="W556" i="2"/>
  <c r="X556" i="2" s="1"/>
  <c r="AF556" i="2"/>
  <c r="W6106" i="2"/>
  <c r="X6106" i="2" s="1"/>
  <c r="AF6106" i="2"/>
  <c r="W2766" i="2"/>
  <c r="X2766" i="2" s="1"/>
  <c r="AF2766" i="2"/>
  <c r="W2990" i="2"/>
  <c r="X2990" i="2" s="1"/>
  <c r="AF2990" i="2"/>
  <c r="AG3083" i="2"/>
  <c r="W3083" i="2"/>
  <c r="X3083" i="2" s="1"/>
  <c r="AF3083" i="2"/>
  <c r="AG3107" i="2"/>
  <c r="W3107" i="2"/>
  <c r="X3107" i="2" s="1"/>
  <c r="AF3107" i="2"/>
  <c r="AG3131" i="2"/>
  <c r="W3131" i="2"/>
  <c r="X3131" i="2" s="1"/>
  <c r="AF3131" i="2"/>
  <c r="AG3155" i="2"/>
  <c r="W3155" i="2"/>
  <c r="X3155" i="2" s="1"/>
  <c r="AF3155" i="2"/>
  <c r="AG3179" i="2"/>
  <c r="W3179" i="2"/>
  <c r="X3179" i="2" s="1"/>
  <c r="AF3179" i="2"/>
  <c r="AG3342" i="2"/>
  <c r="W3342" i="2"/>
  <c r="X3342" i="2" s="1"/>
  <c r="AF3342" i="2"/>
  <c r="AG3366" i="2"/>
  <c r="W3366" i="2"/>
  <c r="X3366" i="2" s="1"/>
  <c r="AF3366" i="2"/>
  <c r="W4117" i="2"/>
  <c r="X4117" i="2" s="1"/>
  <c r="AG4117" i="2"/>
  <c r="AF4117" i="2"/>
  <c r="AG4914" i="2"/>
  <c r="AF4914" i="2"/>
  <c r="W4988" i="2"/>
  <c r="X4988" i="2" s="1"/>
  <c r="AF4988" i="2"/>
  <c r="AG4988" i="2"/>
  <c r="W4597" i="2"/>
  <c r="X4597" i="2" s="1"/>
  <c r="AF4597" i="2"/>
  <c r="AG4597" i="2"/>
  <c r="AF5326" i="2"/>
  <c r="AG5326" i="2"/>
  <c r="AF5470" i="2"/>
  <c r="AG5470" i="2"/>
  <c r="W5192" i="2"/>
  <c r="X5192" i="2" s="1"/>
  <c r="AF5192" i="2"/>
  <c r="AG5192" i="2"/>
  <c r="AF5355" i="2"/>
  <c r="AG5355" i="2"/>
  <c r="AF5499" i="2"/>
  <c r="AG5499" i="2"/>
  <c r="W6003" i="2"/>
  <c r="X6003" i="2" s="1"/>
  <c r="AF6003" i="2"/>
  <c r="AG6003" i="2"/>
  <c r="AG6291" i="2"/>
  <c r="AF6291" i="2"/>
  <c r="W6291" i="2"/>
  <c r="X6291" i="2" s="1"/>
  <c r="AG6315" i="2"/>
  <c r="AF6315" i="2"/>
  <c r="W6315" i="2"/>
  <c r="X6315" i="2" s="1"/>
  <c r="AG6420" i="2"/>
  <c r="AF6420" i="2"/>
  <c r="AF6350" i="2"/>
  <c r="AG6350" i="2"/>
  <c r="AG6386" i="2"/>
  <c r="AF6386" i="2"/>
  <c r="AF6410" i="2"/>
  <c r="AG6410" i="2"/>
  <c r="AF6446" i="2"/>
  <c r="AG6446" i="2"/>
  <c r="AF3512" i="2"/>
  <c r="AG3512" i="2"/>
  <c r="AF6652" i="2"/>
  <c r="AF1737" i="2"/>
  <c r="AG1737" i="2"/>
  <c r="AF1597" i="2"/>
  <c r="AG1597" i="2"/>
  <c r="W5440" i="2"/>
  <c r="X5440" i="2" s="1"/>
  <c r="AF5440" i="2"/>
  <c r="AG5440" i="2"/>
  <c r="AF600" i="2"/>
  <c r="AF679" i="2"/>
  <c r="AG1288" i="2"/>
  <c r="AG1359" i="2"/>
  <c r="AG1383" i="2"/>
  <c r="AG6085" i="2"/>
  <c r="AF407" i="2"/>
  <c r="AF439" i="2"/>
  <c r="AF455" i="2"/>
  <c r="AG563" i="2"/>
  <c r="AG694" i="2"/>
  <c r="AG510" i="2"/>
  <c r="AG2436" i="2"/>
  <c r="AG2980" i="2"/>
  <c r="AF5495" i="2"/>
  <c r="AG4622" i="2"/>
  <c r="AG4766" i="2"/>
  <c r="AG3514" i="2"/>
  <c r="AG871" i="2"/>
  <c r="AF871" i="2"/>
  <c r="AG2804" i="2"/>
  <c r="AF2804" i="2"/>
  <c r="AF2281" i="2"/>
  <c r="AG2281" i="2"/>
  <c r="AF2410" i="2"/>
  <c r="AG2410" i="2"/>
  <c r="W2674" i="2"/>
  <c r="X2674" i="2" s="1"/>
  <c r="AF2674" i="2"/>
  <c r="AG2674" i="2"/>
  <c r="AF2770" i="2"/>
  <c r="AG2770" i="2"/>
  <c r="AG3007" i="2"/>
  <c r="W3007" i="2"/>
  <c r="X3007" i="2" s="1"/>
  <c r="AG3031" i="2"/>
  <c r="W3031" i="2"/>
  <c r="X3031" i="2" s="1"/>
  <c r="AG3055" i="2"/>
  <c r="W3055" i="2"/>
  <c r="X3055" i="2" s="1"/>
  <c r="AG2739" i="2"/>
  <c r="AF2739" i="2"/>
  <c r="AG179" i="1"/>
  <c r="AF179" i="1"/>
  <c r="AF3527" i="2"/>
  <c r="AF1858" i="2"/>
  <c r="AG1858" i="2"/>
  <c r="W1711" i="2"/>
  <c r="X1711" i="2" s="1"/>
  <c r="AF1711" i="2"/>
  <c r="W5964" i="2"/>
  <c r="X5964" i="2" s="1"/>
  <c r="AF5964" i="2"/>
  <c r="AG5964" i="2"/>
  <c r="AG2943" i="2"/>
  <c r="AF3964" i="2"/>
  <c r="AF4222" i="2"/>
  <c r="AF4246" i="2"/>
  <c r="AF4270" i="2"/>
  <c r="AG230" i="2"/>
  <c r="AG346" i="2"/>
  <c r="AG565" i="2"/>
  <c r="AG696" i="2"/>
  <c r="AG2440" i="2"/>
  <c r="AF2456" i="2"/>
  <c r="AG2456" i="2"/>
  <c r="AF1639" i="2"/>
  <c r="W2531" i="2"/>
  <c r="X2531" i="2" s="1"/>
  <c r="AF2531" i="2"/>
  <c r="W2678" i="2"/>
  <c r="X2678" i="2" s="1"/>
  <c r="AF2678" i="2"/>
  <c r="AG2678" i="2"/>
  <c r="AF4742" i="2"/>
  <c r="AG4742" i="2"/>
  <c r="AF4573" i="2"/>
  <c r="AG4573" i="2"/>
  <c r="AG4817" i="2"/>
  <c r="AF4817" i="2"/>
  <c r="AF5203" i="2"/>
  <c r="AG5203" i="2"/>
  <c r="AF5359" i="2"/>
  <c r="AG5359" i="2"/>
  <c r="AF5503" i="2"/>
  <c r="AG5503" i="2"/>
  <c r="AF5990" i="2"/>
  <c r="AG5990" i="2"/>
  <c r="AF5208" i="2"/>
  <c r="AG5208" i="2"/>
  <c r="AG4743" i="2"/>
  <c r="W4743" i="2"/>
  <c r="X4743" i="2" s="1"/>
  <c r="AF4743" i="2"/>
  <c r="AG3526" i="2"/>
  <c r="W5130" i="2"/>
  <c r="X5130" i="2" s="1"/>
  <c r="AF5130" i="2"/>
  <c r="AG5130" i="2"/>
  <c r="W5426" i="2"/>
  <c r="X5426" i="2" s="1"/>
  <c r="AF5426" i="2"/>
  <c r="AG5426" i="2"/>
  <c r="AG2318" i="2"/>
  <c r="AG2330" i="2"/>
  <c r="AF501" i="2"/>
  <c r="AG1822" i="2"/>
  <c r="AG1892" i="2"/>
  <c r="AG1908" i="2"/>
  <c r="AG2196" i="2"/>
  <c r="AF400" i="2"/>
  <c r="AF421" i="2"/>
  <c r="AF2284" i="2"/>
  <c r="W2232" i="2"/>
  <c r="X2232" i="2" s="1"/>
  <c r="AF2232" i="2"/>
  <c r="AG3006" i="2"/>
  <c r="W3006" i="2"/>
  <c r="X3006" i="2" s="1"/>
  <c r="AG3030" i="2"/>
  <c r="W3030" i="2"/>
  <c r="X3030" i="2" s="1"/>
  <c r="AG3054" i="2"/>
  <c r="W3054" i="2"/>
  <c r="X3054" i="2" s="1"/>
  <c r="W2474" i="2"/>
  <c r="X2474" i="2" s="1"/>
  <c r="AG2474" i="2"/>
  <c r="AG2787" i="2"/>
  <c r="AF2787" i="2"/>
  <c r="AG2992" i="2"/>
  <c r="W2992" i="2"/>
  <c r="X2992" i="2" s="1"/>
  <c r="AF2992" i="2"/>
  <c r="W4869" i="2"/>
  <c r="X4869" i="2" s="1"/>
  <c r="AF4869" i="2"/>
  <c r="AF5215" i="2"/>
  <c r="AG5215" i="2"/>
  <c r="W5297" i="2"/>
  <c r="X5297" i="2" s="1"/>
  <c r="AF5297" i="2"/>
  <c r="AG5297" i="2"/>
  <c r="W5369" i="2"/>
  <c r="X5369" i="2" s="1"/>
  <c r="AF5369" i="2"/>
  <c r="AG5369" i="2"/>
  <c r="W5441" i="2"/>
  <c r="X5441" i="2" s="1"/>
  <c r="AF5441" i="2"/>
  <c r="AG5441" i="2"/>
  <c r="W5513" i="2"/>
  <c r="X5513" i="2" s="1"/>
  <c r="AF5513" i="2"/>
  <c r="AG5513" i="2"/>
  <c r="W5995" i="2"/>
  <c r="X5995" i="2" s="1"/>
  <c r="AF5995" i="2"/>
  <c r="AG5995" i="2"/>
  <c r="AF5220" i="2"/>
  <c r="AG5220" i="2"/>
  <c r="W5202" i="2"/>
  <c r="X5202" i="2" s="1"/>
  <c r="AG5202" i="2"/>
  <c r="W5423" i="2"/>
  <c r="X5423" i="2" s="1"/>
  <c r="AF5423" i="2"/>
  <c r="AG5423" i="2"/>
  <c r="W6001" i="2"/>
  <c r="X6001" i="2" s="1"/>
  <c r="AF6001" i="2"/>
  <c r="AG6001" i="2"/>
  <c r="AF5214" i="2"/>
  <c r="AG5214" i="2"/>
  <c r="W5368" i="2"/>
  <c r="X5368" i="2" s="1"/>
  <c r="AG5368" i="2"/>
  <c r="W5282" i="2"/>
  <c r="X5282" i="2" s="1"/>
  <c r="AF5282" i="2"/>
  <c r="AG5282" i="2"/>
  <c r="AF200" i="1"/>
  <c r="X200" i="1"/>
  <c r="AB200" i="1" s="1"/>
  <c r="AG200" i="1"/>
  <c r="AG108" i="2"/>
  <c r="AF580" i="2"/>
  <c r="AG1260" i="2"/>
  <c r="AG1272" i="2"/>
  <c r="AG10" i="2"/>
  <c r="AF427" i="2"/>
  <c r="AF443" i="2"/>
  <c r="W400" i="2"/>
  <c r="X400" i="2" s="1"/>
  <c r="W421" i="2"/>
  <c r="X421" i="2" s="1"/>
  <c r="AG926" i="2"/>
  <c r="W2284" i="2"/>
  <c r="X2284" i="2" s="1"/>
  <c r="AF2400" i="2"/>
  <c r="AG2400" i="2"/>
  <c r="AF2420" i="2"/>
  <c r="AG2420" i="2"/>
  <c r="W1858" i="2"/>
  <c r="X1858" i="2" s="1"/>
  <c r="AG6657" i="2"/>
  <c r="AF1567" i="2"/>
  <c r="AG1567" i="2"/>
  <c r="W1136" i="2"/>
  <c r="X1136" i="2" s="1"/>
  <c r="AF1136" i="2"/>
  <c r="AG2696" i="2"/>
  <c r="AF2696" i="2"/>
  <c r="W2830" i="2"/>
  <c r="X2830" i="2" s="1"/>
  <c r="AG2830" i="2"/>
  <c r="W2543" i="2"/>
  <c r="X2543" i="2" s="1"/>
  <c r="AG2543" i="2"/>
  <c r="AF2543" i="2"/>
  <c r="AG3008" i="2"/>
  <c r="W3008" i="2"/>
  <c r="X3008" i="2" s="1"/>
  <c r="AF3008" i="2"/>
  <c r="AG3032" i="2"/>
  <c r="W3032" i="2"/>
  <c r="X3032" i="2" s="1"/>
  <c r="AF3032" i="2"/>
  <c r="AG3056" i="2"/>
  <c r="W3056" i="2"/>
  <c r="X3056" i="2" s="1"/>
  <c r="AF3056" i="2"/>
  <c r="AG2824" i="2"/>
  <c r="AF2824" i="2"/>
  <c r="AG2691" i="2"/>
  <c r="AF2691" i="2"/>
  <c r="AG3000" i="2"/>
  <c r="AF3000" i="2"/>
  <c r="AG3024" i="2"/>
  <c r="AF3024" i="2"/>
  <c r="AG3048" i="2"/>
  <c r="AF3048" i="2"/>
  <c r="AG3072" i="2"/>
  <c r="AF3072" i="2"/>
  <c r="AG3096" i="2"/>
  <c r="AF3096" i="2"/>
  <c r="AG3120" i="2"/>
  <c r="AF3120" i="2"/>
  <c r="AG3144" i="2"/>
  <c r="AF3144" i="2"/>
  <c r="AG6288" i="2"/>
  <c r="AF6288" i="2"/>
  <c r="W6288" i="2"/>
  <c r="X6288" i="2" s="1"/>
  <c r="AG6312" i="2"/>
  <c r="AF6312" i="2"/>
  <c r="W6312" i="2"/>
  <c r="X6312" i="2" s="1"/>
  <c r="AG6336" i="2"/>
  <c r="AF6336" i="2"/>
  <c r="W6336" i="2"/>
  <c r="X6336" i="2" s="1"/>
  <c r="W6050" i="2"/>
  <c r="X6050" i="2" s="1"/>
  <c r="AF6050" i="2"/>
  <c r="AG6050" i="2"/>
  <c r="AG5558" i="2"/>
  <c r="AF106" i="1"/>
  <c r="AG106" i="1"/>
  <c r="AG5676" i="2"/>
  <c r="AF2460" i="2"/>
  <c r="AG2460" i="2"/>
  <c r="AF2451" i="2"/>
  <c r="AF4950" i="2"/>
  <c r="W4879" i="2"/>
  <c r="X4879" i="2" s="1"/>
  <c r="AF4620" i="2"/>
  <c r="AG4620" i="2"/>
  <c r="W1574" i="2"/>
  <c r="X1574" i="2" s="1"/>
  <c r="AF1574" i="2"/>
  <c r="AF1652" i="2"/>
  <c r="AG1652" i="2"/>
  <c r="W2710" i="2"/>
  <c r="X2710" i="2" s="1"/>
  <c r="AG2710" i="2"/>
  <c r="AF5157" i="2"/>
  <c r="AG5157" i="2"/>
  <c r="AF5246" i="2"/>
  <c r="AG5246" i="2"/>
  <c r="AF5318" i="2"/>
  <c r="AG5318" i="2"/>
  <c r="W5400" i="2"/>
  <c r="X5400" i="2" s="1"/>
  <c r="AG5400" i="2"/>
  <c r="W5472" i="2"/>
  <c r="X5472" i="2" s="1"/>
  <c r="AF5472" i="2"/>
  <c r="AG5472" i="2"/>
  <c r="W6018" i="2"/>
  <c r="X6018" i="2" s="1"/>
  <c r="AF6018" i="2"/>
  <c r="AG6018" i="2"/>
  <c r="AF5476" i="2"/>
  <c r="AG5476" i="2"/>
  <c r="AF5924" i="2"/>
  <c r="AG5924" i="2"/>
  <c r="W6021" i="2"/>
  <c r="X6021" i="2" s="1"/>
  <c r="AF6021" i="2"/>
  <c r="AG6021" i="2"/>
  <c r="W6251" i="2"/>
  <c r="X6251" i="2" s="1"/>
  <c r="AF6251" i="2"/>
  <c r="AG6251" i="2"/>
  <c r="AG6290" i="2"/>
  <c r="AF6290" i="2"/>
  <c r="W6290" i="2"/>
  <c r="X6290" i="2" s="1"/>
  <c r="AG6314" i="2"/>
  <c r="AF6314" i="2"/>
  <c r="W6314" i="2"/>
  <c r="X6314" i="2" s="1"/>
  <c r="AG6338" i="2"/>
  <c r="AF6338" i="2"/>
  <c r="W6338" i="2"/>
  <c r="X6338" i="2" s="1"/>
  <c r="W6238" i="2"/>
  <c r="X6238" i="2" s="1"/>
  <c r="AF6238" i="2"/>
  <c r="AG6238" i="2"/>
  <c r="AF6274" i="2"/>
  <c r="AG6274" i="2"/>
  <c r="AG2571" i="2"/>
  <c r="AF2571" i="2"/>
  <c r="W2571" i="2"/>
  <c r="X2571" i="2" s="1"/>
  <c r="AG5560" i="2"/>
  <c r="AF5560" i="2"/>
  <c r="AG6352" i="2"/>
  <c r="AF6352" i="2"/>
  <c r="W6352" i="2"/>
  <c r="X6352" i="2" s="1"/>
  <c r="W2970" i="2"/>
  <c r="X2970" i="2" s="1"/>
  <c r="AF2970" i="2"/>
  <c r="AF121" i="1"/>
  <c r="AF599" i="2"/>
  <c r="AG2328" i="2"/>
  <c r="AG2337" i="2"/>
  <c r="AF2590" i="2"/>
  <c r="AG95" i="2"/>
  <c r="AG1262" i="2"/>
  <c r="AG1274" i="2"/>
  <c r="AG682" i="2"/>
  <c r="AG1880" i="2"/>
  <c r="AG1896" i="2"/>
  <c r="AG1928" i="2"/>
  <c r="AG2200" i="2"/>
  <c r="AG2361" i="2"/>
  <c r="AG211" i="2"/>
  <c r="AG319" i="2"/>
  <c r="AG393" i="2"/>
  <c r="AG589" i="2"/>
  <c r="AG704" i="2"/>
  <c r="AG1507" i="2"/>
  <c r="AG1531" i="2"/>
  <c r="AG1555" i="2"/>
  <c r="AG4154" i="2"/>
  <c r="AF4618" i="2"/>
  <c r="AG4618" i="2"/>
  <c r="AG4879" i="2"/>
  <c r="AF3213" i="2"/>
  <c r="AG3213" i="2"/>
  <c r="AF6661" i="2"/>
  <c r="AG6661" i="2"/>
  <c r="AF991" i="2"/>
  <c r="AG991" i="2"/>
  <c r="W1586" i="2"/>
  <c r="X1586" i="2" s="1"/>
  <c r="AF1586" i="2"/>
  <c r="AG4940" i="2"/>
  <c r="AF4940" i="2"/>
  <c r="AF5160" i="2"/>
  <c r="AG5160" i="2"/>
  <c r="W5256" i="2"/>
  <c r="X5256" i="2" s="1"/>
  <c r="AG5256" i="2"/>
  <c r="W5328" i="2"/>
  <c r="X5328" i="2" s="1"/>
  <c r="AF5328" i="2"/>
  <c r="AG5328" i="2"/>
  <c r="AF5474" i="2"/>
  <c r="AG5474" i="2"/>
  <c r="W5962" i="2"/>
  <c r="X5962" i="2" s="1"/>
  <c r="AG5962" i="2"/>
  <c r="AF6020" i="2"/>
  <c r="AG6020" i="2"/>
  <c r="W6028" i="2"/>
  <c r="X6028" i="2" s="1"/>
  <c r="AF6028" i="2"/>
  <c r="AG6028" i="2"/>
  <c r="AG6250" i="2"/>
  <c r="AF6250" i="2"/>
  <c r="AG6379" i="2"/>
  <c r="AF6379" i="2"/>
  <c r="AG4960" i="2"/>
  <c r="AF4960" i="2"/>
  <c r="W5200" i="2"/>
  <c r="X5200" i="2" s="1"/>
  <c r="AF5200" i="2"/>
  <c r="AG5200" i="2"/>
  <c r="AF6256" i="2"/>
  <c r="AG6256" i="2"/>
  <c r="AF119" i="1"/>
  <c r="X119" i="1"/>
  <c r="AB119" i="1" s="1"/>
  <c r="AG119" i="1"/>
  <c r="W1052" i="2"/>
  <c r="X1052" i="2" s="1"/>
  <c r="AF1052" i="2"/>
  <c r="AF125" i="1"/>
  <c r="AG125" i="1"/>
  <c r="AF575" i="2"/>
  <c r="AF615" i="2"/>
  <c r="AG1276" i="2"/>
  <c r="AG1300" i="2"/>
  <c r="AG1371" i="2"/>
  <c r="AG626" i="2"/>
  <c r="AG706" i="2"/>
  <c r="AG2216" i="2"/>
  <c r="AG2236" i="2"/>
  <c r="AF2444" i="2"/>
  <c r="AG2444" i="2"/>
  <c r="AG4607" i="2"/>
  <c r="AF1169" i="2"/>
  <c r="AG1169" i="2"/>
  <c r="AF1654" i="2"/>
  <c r="AG1654" i="2"/>
  <c r="W2439" i="2"/>
  <c r="X2439" i="2" s="1"/>
  <c r="AG2439" i="2"/>
  <c r="AF1568" i="2"/>
  <c r="AG1568" i="2"/>
  <c r="W1667" i="2"/>
  <c r="X1667" i="2" s="1"/>
  <c r="AF1667" i="2"/>
  <c r="AF4790" i="2"/>
  <c r="AG4790" i="2"/>
  <c r="AF4798" i="2"/>
  <c r="AG4798" i="2"/>
  <c r="W5159" i="2"/>
  <c r="X5159" i="2" s="1"/>
  <c r="AG5159" i="2"/>
  <c r="W4714" i="2"/>
  <c r="X4714" i="2" s="1"/>
  <c r="AF4714" i="2"/>
  <c r="AG4714" i="2"/>
  <c r="AF6257" i="2"/>
  <c r="AG6257" i="2"/>
  <c r="W5888" i="2"/>
  <c r="X5888" i="2" s="1"/>
  <c r="AG5888" i="2"/>
  <c r="W6244" i="2"/>
  <c r="X6244" i="2" s="1"/>
  <c r="AF6244" i="2"/>
  <c r="AG6244" i="2"/>
  <c r="AF5526" i="2"/>
  <c r="AG5526" i="2"/>
  <c r="AG6327" i="2"/>
  <c r="AF6327" i="2"/>
  <c r="W6327" i="2"/>
  <c r="X6327" i="2" s="1"/>
  <c r="AG6351" i="2"/>
  <c r="AF6351" i="2"/>
  <c r="W6351" i="2"/>
  <c r="X6351" i="2" s="1"/>
  <c r="AF5380" i="2"/>
  <c r="AG5380" i="2"/>
  <c r="AF5886" i="2"/>
  <c r="AG5886" i="2"/>
  <c r="AF5934" i="2"/>
  <c r="AG5934" i="2"/>
  <c r="AF6030" i="2"/>
  <c r="AG6030" i="2"/>
  <c r="AG6381" i="2"/>
  <c r="AF6381" i="2"/>
  <c r="W1327" i="2"/>
  <c r="X1327" i="2" s="1"/>
  <c r="AG1327" i="2"/>
  <c r="AF1327" i="2"/>
  <c r="W2855" i="2"/>
  <c r="X2855" i="2" s="1"/>
  <c r="AF2855" i="2"/>
  <c r="AG2855" i="2"/>
  <c r="AF1763" i="2"/>
  <c r="AG1763" i="2"/>
  <c r="X121" i="1"/>
  <c r="AB121" i="1" s="1"/>
  <c r="AG121" i="1"/>
  <c r="AF2147" i="2"/>
  <c r="AF3450" i="2"/>
  <c r="AF3486" i="2"/>
  <c r="AF4014" i="2"/>
  <c r="AF4306" i="2"/>
  <c r="AF4318" i="2"/>
  <c r="AF6543" i="2"/>
  <c r="AG751" i="2"/>
  <c r="AG2858" i="2"/>
  <c r="AG3518" i="2"/>
  <c r="AG308" i="2"/>
  <c r="AF2607" i="2"/>
  <c r="AG904" i="2"/>
  <c r="AF904" i="2"/>
  <c r="AG621" i="2"/>
  <c r="AG617" i="2"/>
  <c r="AF3960" i="2"/>
  <c r="AF5778" i="2"/>
  <c r="W742" i="2"/>
  <c r="X742" i="2" s="1"/>
  <c r="AF742" i="2"/>
  <c r="AG463" i="2"/>
  <c r="AF2406" i="2"/>
  <c r="AF2413" i="2"/>
  <c r="AF2442" i="2"/>
  <c r="AG3833" i="2"/>
  <c r="AF4141" i="2"/>
  <c r="AG6331" i="2"/>
  <c r="AG6355" i="2"/>
  <c r="AG6292" i="2"/>
  <c r="AG6316" i="2"/>
  <c r="AF2575" i="2"/>
  <c r="AG4163" i="2"/>
  <c r="AF4163" i="2"/>
  <c r="AF2859" i="2"/>
  <c r="AF6654" i="2"/>
  <c r="AF5573" i="2"/>
  <c r="AF2164" i="2"/>
  <c r="AF4166" i="2"/>
  <c r="AF157" i="1"/>
  <c r="AF60" i="2"/>
  <c r="AG906" i="2"/>
  <c r="AF906" i="2"/>
  <c r="W6114" i="2"/>
  <c r="X6114" i="2" s="1"/>
  <c r="AF6114" i="2"/>
  <c r="AF6081" i="2"/>
  <c r="AF697" i="2"/>
  <c r="AF2426" i="2"/>
  <c r="AF4140" i="2"/>
  <c r="W4140" i="2"/>
  <c r="X4140" i="2" s="1"/>
  <c r="AG6333" i="2"/>
  <c r="AG6357" i="2"/>
  <c r="AG325" i="2"/>
  <c r="AF325" i="2"/>
  <c r="AG4612" i="2"/>
  <c r="AF4612" i="2"/>
  <c r="AG3211" i="2"/>
  <c r="AF3211" i="2"/>
  <c r="AG6364" i="2"/>
  <c r="AG1218" i="2"/>
  <c r="AF1218" i="2"/>
  <c r="AG6663" i="2"/>
  <c r="AF6663" i="2"/>
  <c r="AF1235" i="2"/>
  <c r="AF6688" i="2"/>
  <c r="AF201" i="2"/>
  <c r="W308" i="2"/>
  <c r="X308" i="2" s="1"/>
  <c r="AF308" i="2"/>
  <c r="AG908" i="2"/>
  <c r="AF908" i="2"/>
  <c r="AF2342" i="2"/>
  <c r="AF2425" i="2"/>
  <c r="AG6344" i="2"/>
  <c r="AG2860" i="2"/>
  <c r="AF2860" i="2"/>
  <c r="AF2078" i="2"/>
  <c r="AG2769" i="2"/>
  <c r="AG4020" i="2"/>
  <c r="AF4067" i="2"/>
  <c r="AF4103" i="2"/>
  <c r="AG4416" i="2"/>
  <c r="AG4440" i="2"/>
  <c r="AG4464" i="2"/>
  <c r="AG4488" i="2"/>
  <c r="AG4512" i="2"/>
  <c r="AG4536" i="2"/>
  <c r="AG4560" i="2"/>
  <c r="AF87" i="1"/>
  <c r="AF28" i="1"/>
  <c r="AF52" i="1"/>
  <c r="AG3863" i="2"/>
  <c r="AF6669" i="2"/>
  <c r="AF2591" i="2"/>
  <c r="AF2358" i="2"/>
  <c r="W5775" i="2"/>
  <c r="X5775" i="2" s="1"/>
  <c r="AF5775" i="2"/>
  <c r="W6122" i="2"/>
  <c r="X6122" i="2" s="1"/>
  <c r="AF6122" i="2"/>
  <c r="AF631" i="2"/>
  <c r="AG527" i="2"/>
  <c r="AF2453" i="2"/>
  <c r="AF2437" i="2"/>
  <c r="AG6263" i="2"/>
  <c r="AG6337" i="2"/>
  <c r="AG6361" i="2"/>
  <c r="AG6298" i="2"/>
  <c r="AG6346" i="2"/>
  <c r="AG6360" i="2"/>
  <c r="AG3219" i="2"/>
  <c r="AF1761" i="2"/>
  <c r="AG6376" i="2"/>
  <c r="AF266" i="2"/>
  <c r="AG4153" i="2"/>
  <c r="AF4153" i="2"/>
  <c r="AF4621" i="2"/>
  <c r="AF1764" i="2"/>
  <c r="AF4633" i="2"/>
  <c r="AF2868" i="2"/>
  <c r="AF2312" i="2"/>
  <c r="AF3222" i="2"/>
  <c r="AF181" i="1"/>
  <c r="AF2411" i="2"/>
  <c r="AF3454" i="2"/>
  <c r="AF3490" i="2"/>
  <c r="AF4006" i="2"/>
  <c r="AG4310" i="2"/>
  <c r="AF4421" i="2"/>
  <c r="AF4517" i="2"/>
  <c r="AF4137" i="2"/>
  <c r="AG6557" i="2"/>
  <c r="AG5562" i="2"/>
  <c r="AF6061" i="2"/>
  <c r="AF2599" i="2"/>
  <c r="W5777" i="2"/>
  <c r="X5777" i="2" s="1"/>
  <c r="AF5777" i="2"/>
  <c r="AF6093" i="2"/>
  <c r="AF635" i="2"/>
  <c r="AF719" i="2"/>
  <c r="AF2441" i="2"/>
  <c r="AF4139" i="2"/>
  <c r="AG6339" i="2"/>
  <c r="AG6363" i="2"/>
  <c r="AG6300" i="2"/>
  <c r="AG6264" i="2"/>
  <c r="AF4999" i="2"/>
  <c r="AG5000" i="2"/>
  <c r="AF5000" i="2"/>
  <c r="AF3867" i="2"/>
  <c r="AF3479" i="2"/>
  <c r="AF4347" i="2"/>
  <c r="AF4364" i="2"/>
  <c r="AF6664" i="2"/>
  <c r="AF5006" i="2"/>
  <c r="AF2371" i="2"/>
  <c r="W5787" i="2"/>
  <c r="X5787" i="2" s="1"/>
  <c r="AF5787" i="2"/>
  <c r="W6130" i="2"/>
  <c r="X6130" i="2" s="1"/>
  <c r="AF6130" i="2"/>
  <c r="AF699" i="2"/>
  <c r="AF558" i="2"/>
  <c r="AF2409" i="2"/>
  <c r="AG2744" i="2"/>
  <c r="AF4142" i="2"/>
  <c r="W4142" i="2"/>
  <c r="X4142" i="2" s="1"/>
  <c r="AG4140" i="2"/>
  <c r="AG6279" i="2"/>
  <c r="AG6303" i="2"/>
  <c r="AG6372" i="2"/>
  <c r="AF3868" i="2"/>
  <c r="AG3851" i="2"/>
  <c r="AF3851" i="2"/>
  <c r="AF279" i="2"/>
  <c r="AF748" i="2"/>
  <c r="AF1228" i="2"/>
  <c r="AF3236" i="2"/>
  <c r="AF5569" i="2"/>
  <c r="AF4366" i="2"/>
  <c r="AF2857" i="2"/>
  <c r="AG6267" i="2"/>
  <c r="AG1756" i="2"/>
  <c r="AG3217" i="2"/>
  <c r="AG4161" i="2"/>
  <c r="AF13" i="2"/>
  <c r="AF30" i="2"/>
  <c r="W6080" i="2"/>
  <c r="X6080" i="2" s="1"/>
  <c r="AF6080" i="2"/>
  <c r="AF705" i="2"/>
  <c r="AF586" i="2"/>
  <c r="AF711" i="2"/>
  <c r="W734" i="2"/>
  <c r="X734" i="2" s="1"/>
  <c r="AF734" i="2"/>
  <c r="AF2454" i="2"/>
  <c r="AF703" i="2"/>
  <c r="AF2445" i="2"/>
  <c r="AG2800" i="2"/>
  <c r="AG2680" i="2"/>
  <c r="AF3978" i="2"/>
  <c r="AF3839" i="2"/>
  <c r="AG6319" i="2"/>
  <c r="AG6343" i="2"/>
  <c r="AG6367" i="2"/>
  <c r="AG6328" i="2"/>
  <c r="AG6378" i="2"/>
  <c r="AG3215" i="2"/>
  <c r="AF3215" i="2"/>
  <c r="AF752" i="2"/>
  <c r="AF3519" i="2"/>
  <c r="AF537" i="2"/>
  <c r="AF235" i="2"/>
  <c r="AF1326" i="2"/>
  <c r="AG1986" i="2"/>
  <c r="AF2058" i="2"/>
  <c r="AG2130" i="2"/>
  <c r="AF2431" i="2"/>
  <c r="AF4059" i="2"/>
  <c r="AF4095" i="2"/>
  <c r="AF3858" i="2"/>
  <c r="AF6675" i="2"/>
  <c r="AF3229" i="2"/>
  <c r="AF28" i="2"/>
  <c r="AF38" i="2"/>
  <c r="AG503" i="2"/>
  <c r="AF65" i="2"/>
  <c r="AG614" i="2"/>
  <c r="AF903" i="2"/>
  <c r="W5785" i="2"/>
  <c r="X5785" i="2" s="1"/>
  <c r="AF5785" i="2"/>
  <c r="W6090" i="2"/>
  <c r="X6090" i="2" s="1"/>
  <c r="AF6090" i="2"/>
  <c r="AF584" i="2"/>
  <c r="AF841" i="2"/>
  <c r="AG6283" i="2"/>
  <c r="AG6307" i="2"/>
  <c r="AG1754" i="2"/>
  <c r="AF1754" i="2"/>
  <c r="AG1750" i="2"/>
  <c r="AF1750" i="2"/>
  <c r="AG3847" i="2"/>
  <c r="AF3847" i="2"/>
  <c r="AF3515" i="2"/>
  <c r="AF324" i="2"/>
  <c r="AF3226" i="2"/>
  <c r="AF2347" i="2"/>
  <c r="W718" i="2"/>
  <c r="X718" i="2" s="1"/>
  <c r="AF718" i="2"/>
  <c r="W708" i="2"/>
  <c r="X708" i="2" s="1"/>
  <c r="AF708" i="2"/>
  <c r="AG6285" i="2"/>
  <c r="AG6309" i="2"/>
  <c r="AG753" i="2"/>
  <c r="AF753" i="2"/>
  <c r="AG3520" i="2"/>
  <c r="AF3520" i="2"/>
  <c r="AF5551" i="2"/>
  <c r="AF1964" i="2"/>
  <c r="AF2036" i="2"/>
  <c r="AF2108" i="2"/>
  <c r="AF3447" i="2"/>
  <c r="AF3483" i="2"/>
  <c r="AF4092" i="2"/>
  <c r="AF16" i="1"/>
  <c r="AF40" i="1"/>
  <c r="AF64" i="1"/>
  <c r="AG4998" i="2"/>
  <c r="AG6649" i="2"/>
  <c r="AG100" i="2"/>
  <c r="AF307" i="2"/>
  <c r="AF61" i="2"/>
  <c r="AG608" i="2"/>
  <c r="AF85" i="2"/>
  <c r="AF2340" i="2"/>
  <c r="W2340" i="2"/>
  <c r="X2340" i="2" s="1"/>
  <c r="W6088" i="2"/>
  <c r="X6088" i="2" s="1"/>
  <c r="AF6088" i="2"/>
  <c r="W6098" i="2"/>
  <c r="X6098" i="2" s="1"/>
  <c r="AF6098" i="2"/>
  <c r="AF6125" i="2"/>
  <c r="AF5782" i="2"/>
  <c r="W726" i="2"/>
  <c r="X726" i="2" s="1"/>
  <c r="AF726" i="2"/>
  <c r="AF633" i="2"/>
  <c r="AF2429" i="2"/>
  <c r="AG2566" i="2"/>
  <c r="AG2704" i="2"/>
  <c r="AG6325" i="2"/>
  <c r="AG6349" i="2"/>
  <c r="AG6310" i="2"/>
  <c r="AG6334" i="2"/>
  <c r="AG3227" i="2"/>
  <c r="AF3227" i="2"/>
  <c r="AG5556" i="2"/>
  <c r="AF5556" i="2"/>
  <c r="AF3844" i="2"/>
  <c r="AF1231" i="2"/>
  <c r="AF4167" i="2"/>
  <c r="AG5004" i="2"/>
  <c r="AF5004" i="2"/>
  <c r="AF5555" i="2"/>
  <c r="AF1232" i="2"/>
  <c r="AF878" i="2"/>
  <c r="AE332" i="2"/>
  <c r="AC6691" i="2"/>
  <c r="AF539" i="2"/>
  <c r="AG4169" i="2"/>
  <c r="AF4170" i="2"/>
  <c r="AG4637" i="2"/>
  <c r="AF4638" i="2"/>
  <c r="AG5019" i="2"/>
  <c r="AF5020" i="2"/>
  <c r="AG5022" i="2"/>
  <c r="AF1332" i="2"/>
  <c r="AG2583" i="2"/>
  <c r="AF5023" i="2"/>
  <c r="AG268" i="2"/>
  <c r="AF298" i="2"/>
  <c r="W301" i="2"/>
  <c r="X301" i="2" s="1"/>
  <c r="AG301" i="2"/>
  <c r="AF301" i="2"/>
  <c r="V6691" i="2"/>
  <c r="V6693" i="2" s="1"/>
  <c r="AF167" i="2"/>
  <c r="AF169" i="2"/>
  <c r="AF171" i="2"/>
  <c r="AF173" i="2"/>
  <c r="AF175" i="2"/>
  <c r="AF177" i="2"/>
  <c r="AF179" i="2"/>
  <c r="AF181" i="2"/>
  <c r="AF196" i="2"/>
  <c r="AF198" i="2"/>
  <c r="AF206" i="2"/>
  <c r="AF21" i="2"/>
  <c r="W21" i="2"/>
  <c r="X21" i="2" s="1"/>
  <c r="AG21" i="2"/>
  <c r="AF214" i="2"/>
  <c r="AF17" i="2"/>
  <c r="AF39" i="2"/>
  <c r="AG236" i="2"/>
  <c r="AG255" i="2"/>
  <c r="AG259" i="2"/>
  <c r="AG168" i="2"/>
  <c r="AG176" i="2"/>
  <c r="AG197" i="2"/>
  <c r="W350" i="2"/>
  <c r="X350" i="2" s="1"/>
  <c r="AF350" i="2"/>
  <c r="AG350" i="2"/>
  <c r="AF256" i="2"/>
  <c r="AF302" i="2"/>
  <c r="AF253" i="2"/>
  <c r="AF261" i="2"/>
  <c r="AF303" i="2"/>
  <c r="AG362" i="2"/>
  <c r="AF365" i="2"/>
  <c r="AF884" i="2"/>
  <c r="AG1236" i="2"/>
  <c r="AF1237" i="2"/>
  <c r="AG1240" i="2"/>
  <c r="AF1241" i="2"/>
  <c r="AG1335" i="2"/>
  <c r="AF1336" i="2"/>
  <c r="AF1338" i="2"/>
  <c r="AG1341" i="2"/>
  <c r="AF1342" i="2"/>
  <c r="AG1345" i="2"/>
  <c r="AF1346" i="2"/>
  <c r="AG1349" i="2"/>
  <c r="AF1766" i="2"/>
  <c r="AG2167" i="2"/>
  <c r="AF2168" i="2"/>
  <c r="AG2171" i="2"/>
  <c r="AF2172" i="2"/>
  <c r="AG2175" i="2"/>
  <c r="AF2176" i="2"/>
  <c r="AG2179" i="2"/>
  <c r="AF2180" i="2"/>
  <c r="AG2183" i="2"/>
  <c r="AF2184" i="2"/>
  <c r="AG2612" i="2"/>
  <c r="W2612" i="2"/>
  <c r="X2612" i="2" s="1"/>
  <c r="AF2612" i="2"/>
  <c r="AG2596" i="2"/>
  <c r="AG2604" i="2"/>
  <c r="AG2883" i="2"/>
  <c r="AF2893" i="2"/>
  <c r="W4652" i="2"/>
  <c r="X4652" i="2" s="1"/>
  <c r="AF4652" i="2"/>
  <c r="AG4652" i="2"/>
  <c r="AF2887" i="2"/>
  <c r="AG3237" i="2"/>
  <c r="AF3239" i="2"/>
  <c r="AG3241" i="2"/>
  <c r="AF3243" i="2"/>
  <c r="AG3245" i="2"/>
  <c r="AF3247" i="2"/>
  <c r="AG3249" i="2"/>
  <c r="AF2891" i="2"/>
  <c r="W285" i="2"/>
  <c r="X285" i="2" s="1"/>
  <c r="AF285" i="2"/>
  <c r="AG285" i="2"/>
  <c r="W669" i="2"/>
  <c r="X669" i="2" s="1"/>
  <c r="AF669" i="2"/>
  <c r="AG669" i="2"/>
  <c r="W673" i="2"/>
  <c r="X673" i="2" s="1"/>
  <c r="AF673" i="2"/>
  <c r="AG673" i="2"/>
  <c r="W1878" i="2"/>
  <c r="X1878" i="2" s="1"/>
  <c r="AF1878" i="2"/>
  <c r="AG1878" i="2"/>
  <c r="AF5" i="2"/>
  <c r="AG16" i="2"/>
  <c r="AF4654" i="2"/>
  <c r="W126" i="2"/>
  <c r="X126" i="2" s="1"/>
  <c r="AF126" i="2"/>
  <c r="AG126" i="2"/>
  <c r="W134" i="2"/>
  <c r="X134" i="2" s="1"/>
  <c r="AF134" i="2"/>
  <c r="AG134" i="2"/>
  <c r="W142" i="2"/>
  <c r="X142" i="2" s="1"/>
  <c r="AF142" i="2"/>
  <c r="AG142" i="2"/>
  <c r="W150" i="2"/>
  <c r="X150" i="2" s="1"/>
  <c r="AF150" i="2"/>
  <c r="AG150" i="2"/>
  <c r="W182" i="2"/>
  <c r="X182" i="2" s="1"/>
  <c r="AF182" i="2"/>
  <c r="AG182" i="2"/>
  <c r="W190" i="2"/>
  <c r="X190" i="2" s="1"/>
  <c r="AF190" i="2"/>
  <c r="AG190" i="2"/>
  <c r="W221" i="2"/>
  <c r="X221" i="2" s="1"/>
  <c r="AF221" i="2"/>
  <c r="AG221" i="2"/>
  <c r="W239" i="2"/>
  <c r="X239" i="2" s="1"/>
  <c r="AF239" i="2"/>
  <c r="AG239" i="2"/>
  <c r="W247" i="2"/>
  <c r="X247" i="2" s="1"/>
  <c r="AF247" i="2"/>
  <c r="AG247" i="2"/>
  <c r="W287" i="2"/>
  <c r="X287" i="2" s="1"/>
  <c r="AF287" i="2"/>
  <c r="AG287" i="2"/>
  <c r="W310" i="2"/>
  <c r="X310" i="2" s="1"/>
  <c r="AF310" i="2"/>
  <c r="AG310" i="2"/>
  <c r="W335" i="2"/>
  <c r="X335" i="2" s="1"/>
  <c r="AF335" i="2"/>
  <c r="AG335" i="2"/>
  <c r="AF12" i="2"/>
  <c r="AG27" i="2"/>
  <c r="AF96" i="2"/>
  <c r="W96" i="2"/>
  <c r="X96" i="2" s="1"/>
  <c r="AG96" i="2"/>
  <c r="W135" i="2"/>
  <c r="X135" i="2" s="1"/>
  <c r="AF135" i="2"/>
  <c r="AG135" i="2"/>
  <c r="AG3253" i="2"/>
  <c r="AF3254" i="2"/>
  <c r="AG3257" i="2"/>
  <c r="AF3258" i="2"/>
  <c r="AG3261" i="2"/>
  <c r="AF3262" i="2"/>
  <c r="AG3265" i="2"/>
  <c r="AF3266" i="2"/>
  <c r="AG3531" i="2"/>
  <c r="AF3532" i="2"/>
  <c r="AG3535" i="2"/>
  <c r="AF3536" i="2"/>
  <c r="AG3539" i="2"/>
  <c r="AF3540" i="2"/>
  <c r="AG3543" i="2"/>
  <c r="AF3544" i="2"/>
  <c r="AG3873" i="2"/>
  <c r="AF3874" i="2"/>
  <c r="AG3877" i="2"/>
  <c r="AF3878" i="2"/>
  <c r="AG3881" i="2"/>
  <c r="AF3882" i="2"/>
  <c r="AG3885" i="2"/>
  <c r="AF3886" i="2"/>
  <c r="AG4171" i="2"/>
  <c r="AF4172" i="2"/>
  <c r="AG4175" i="2"/>
  <c r="AF4176" i="2"/>
  <c r="AG4179" i="2"/>
  <c r="AF4180" i="2"/>
  <c r="AG4183" i="2"/>
  <c r="AF4184" i="2"/>
  <c r="AG4187" i="2"/>
  <c r="AF4188" i="2"/>
  <c r="AG4191" i="2"/>
  <c r="AF4192" i="2"/>
  <c r="AG4195" i="2"/>
  <c r="AF4196" i="2"/>
  <c r="AG4199" i="2"/>
  <c r="AF4200" i="2"/>
  <c r="AG4203" i="2"/>
  <c r="AF4204" i="2"/>
  <c r="AG4642" i="2"/>
  <c r="AF4643" i="2"/>
  <c r="AG4646" i="2"/>
  <c r="AF4647" i="2"/>
  <c r="AG143" i="2"/>
  <c r="AG222" i="2"/>
  <c r="AG311" i="2"/>
  <c r="AF101" i="2"/>
  <c r="AG244" i="2"/>
  <c r="AF292" i="2"/>
  <c r="AF583" i="2"/>
  <c r="AF595" i="2"/>
  <c r="AF597" i="2"/>
  <c r="AG111" i="2"/>
  <c r="AF119" i="2"/>
  <c r="AG151" i="2"/>
  <c r="AF191" i="2"/>
  <c r="AG336" i="2"/>
  <c r="AG388" i="2"/>
  <c r="AF480" i="2"/>
  <c r="AF602" i="2"/>
  <c r="AG113" i="2"/>
  <c r="AF121" i="2"/>
  <c r="AF147" i="2"/>
  <c r="AF226" i="2"/>
  <c r="AF315" i="2"/>
  <c r="AG594" i="2"/>
  <c r="AG892" i="2"/>
  <c r="AF894" i="2"/>
  <c r="AG1243" i="2"/>
  <c r="AF1245" i="2"/>
  <c r="AF1277" i="2"/>
  <c r="AF1356" i="2"/>
  <c r="AF1388" i="2"/>
  <c r="AF1279" i="2"/>
  <c r="AF1358" i="2"/>
  <c r="AF1770" i="2"/>
  <c r="AF1297" i="2"/>
  <c r="AF1376" i="2"/>
  <c r="AF1291" i="2"/>
  <c r="AF1370" i="2"/>
  <c r="AF2914" i="2"/>
  <c r="AG2924" i="2"/>
  <c r="AF2928" i="2"/>
  <c r="AG2940" i="2"/>
  <c r="AF3274" i="2"/>
  <c r="AG3286" i="2"/>
  <c r="AF3290" i="2"/>
  <c r="AG3302" i="2"/>
  <c r="AF3306" i="2"/>
  <c r="AG3329" i="2"/>
  <c r="AF3333" i="2"/>
  <c r="AG3575" i="2"/>
  <c r="AG3586" i="2"/>
  <c r="AF3891" i="2"/>
  <c r="AG3909" i="2"/>
  <c r="AF3910" i="2"/>
  <c r="AG3913" i="2"/>
  <c r="AF3914" i="2"/>
  <c r="AG3917" i="2"/>
  <c r="AF3918" i="2"/>
  <c r="AG3921" i="2"/>
  <c r="AF3922" i="2"/>
  <c r="AF3928" i="2"/>
  <c r="AG3938" i="2"/>
  <c r="AF3942" i="2"/>
  <c r="AG4278" i="2"/>
  <c r="AF4278" i="2"/>
  <c r="W4278" i="2"/>
  <c r="X4278" i="2" s="1"/>
  <c r="AF3958" i="2"/>
  <c r="AF4209" i="2"/>
  <c r="AG4225" i="2"/>
  <c r="AF4241" i="2"/>
  <c r="AG4257" i="2"/>
  <c r="AF4273" i="2"/>
  <c r="AG3969" i="2"/>
  <c r="AF4219" i="2"/>
  <c r="AG4235" i="2"/>
  <c r="AF4251" i="2"/>
  <c r="AG4267" i="2"/>
  <c r="AG5103" i="2"/>
  <c r="AF5105" i="2"/>
  <c r="AG5111" i="2"/>
  <c r="AF5113" i="2"/>
  <c r="AG5119" i="2"/>
  <c r="AF5121" i="2"/>
  <c r="AG5127" i="2"/>
  <c r="AF5579" i="2"/>
  <c r="AG5585" i="2"/>
  <c r="AF5587" i="2"/>
  <c r="AG5593" i="2"/>
  <c r="AF5595" i="2"/>
  <c r="AG5601" i="2"/>
  <c r="AF5603" i="2"/>
  <c r="AG5609" i="2"/>
  <c r="AF5611" i="2"/>
  <c r="AG5617" i="2"/>
  <c r="AF5619" i="2"/>
  <c r="AG5625" i="2"/>
  <c r="AF5627" i="2"/>
  <c r="AG5633" i="2"/>
  <c r="AF3971" i="2"/>
  <c r="AG4221" i="2"/>
  <c r="AF4237" i="2"/>
  <c r="AG4253" i="2"/>
  <c r="AF4269" i="2"/>
  <c r="AG6136" i="2"/>
  <c r="W6136" i="2"/>
  <c r="X6136" i="2" s="1"/>
  <c r="AF6136" i="2"/>
  <c r="AG6140" i="2"/>
  <c r="W6140" i="2"/>
  <c r="X6140" i="2" s="1"/>
  <c r="AF6140" i="2"/>
  <c r="AG6144" i="2"/>
  <c r="W6144" i="2"/>
  <c r="X6144" i="2" s="1"/>
  <c r="AF6144" i="2"/>
  <c r="AG6148" i="2"/>
  <c r="W6148" i="2"/>
  <c r="X6148" i="2" s="1"/>
  <c r="AF6148" i="2"/>
  <c r="AG6152" i="2"/>
  <c r="W6152" i="2"/>
  <c r="X6152" i="2" s="1"/>
  <c r="AF6152" i="2"/>
  <c r="AG6156" i="2"/>
  <c r="W6156" i="2"/>
  <c r="X6156" i="2" s="1"/>
  <c r="AF6156" i="2"/>
  <c r="AG6160" i="2"/>
  <c r="W6160" i="2"/>
  <c r="X6160" i="2" s="1"/>
  <c r="AF6160" i="2"/>
  <c r="AG6164" i="2"/>
  <c r="W6164" i="2"/>
  <c r="X6164" i="2" s="1"/>
  <c r="AF6164" i="2"/>
  <c r="AG6168" i="2"/>
  <c r="W6168" i="2"/>
  <c r="X6168" i="2" s="1"/>
  <c r="AF6168" i="2"/>
  <c r="AG6172" i="2"/>
  <c r="W6172" i="2"/>
  <c r="X6172" i="2" s="1"/>
  <c r="AF6172" i="2"/>
  <c r="AG6176" i="2"/>
  <c r="W6176" i="2"/>
  <c r="X6176" i="2" s="1"/>
  <c r="AF6176" i="2"/>
  <c r="AG6180" i="2"/>
  <c r="W6180" i="2"/>
  <c r="X6180" i="2" s="1"/>
  <c r="AF6180" i="2"/>
  <c r="AG6184" i="2"/>
  <c r="W6184" i="2"/>
  <c r="X6184" i="2" s="1"/>
  <c r="AF6184" i="2"/>
  <c r="AG4207" i="2"/>
  <c r="AF4223" i="2"/>
  <c r="AG4239" i="2"/>
  <c r="AF4255" i="2"/>
  <c r="AG4271" i="2"/>
  <c r="AG5098" i="2"/>
  <c r="AF5100" i="2"/>
  <c r="W3" i="2"/>
  <c r="X3" i="2" s="1"/>
  <c r="AG3" i="2"/>
  <c r="AF3" i="2"/>
  <c r="W6" i="2"/>
  <c r="X6" i="2" s="1"/>
  <c r="AG6" i="2"/>
  <c r="AF6" i="2"/>
  <c r="AG7" i="2"/>
  <c r="AG69" i="2"/>
  <c r="W518" i="2"/>
  <c r="X518" i="2" s="1"/>
  <c r="AF518" i="2"/>
  <c r="AG518" i="2"/>
  <c r="AG849" i="2"/>
  <c r="W849" i="2"/>
  <c r="X849" i="2" s="1"/>
  <c r="AF849" i="2"/>
  <c r="AG865" i="2"/>
  <c r="W865" i="2"/>
  <c r="X865" i="2" s="1"/>
  <c r="AF865" i="2"/>
  <c r="W953" i="2"/>
  <c r="X953" i="2" s="1"/>
  <c r="AF953" i="2"/>
  <c r="AG953" i="2"/>
  <c r="W957" i="2"/>
  <c r="X957" i="2" s="1"/>
  <c r="AF957" i="2"/>
  <c r="AG957" i="2"/>
  <c r="AG219" i="2"/>
  <c r="AF251" i="2"/>
  <c r="AG357" i="2"/>
  <c r="AF382" i="2"/>
  <c r="AG482" i="2"/>
  <c r="AF506" i="2"/>
  <c r="AG514" i="2"/>
  <c r="AF524" i="2"/>
  <c r="AG913" i="2"/>
  <c r="AG921" i="2"/>
  <c r="AG929" i="2"/>
  <c r="AG1170" i="2"/>
  <c r="AG1186" i="2"/>
  <c r="AG1202" i="2"/>
  <c r="AG1212" i="2"/>
  <c r="AF1213" i="2"/>
  <c r="AG1304" i="2"/>
  <c r="AF1305" i="2"/>
  <c r="AG1308" i="2"/>
  <c r="AF1309" i="2"/>
  <c r="AG1312" i="2"/>
  <c r="AF1313" i="2"/>
  <c r="AG1316" i="2"/>
  <c r="AF1317" i="2"/>
  <c r="AG1320" i="2"/>
  <c r="AF1321" i="2"/>
  <c r="AG1390" i="2"/>
  <c r="AF1391" i="2"/>
  <c r="AG1394" i="2"/>
  <c r="AF1395" i="2"/>
  <c r="AG1398" i="2"/>
  <c r="AF1399" i="2"/>
  <c r="AG1402" i="2"/>
  <c r="AF1403" i="2"/>
  <c r="AG1406" i="2"/>
  <c r="AF1407" i="2"/>
  <c r="AG1410" i="2"/>
  <c r="AF1411" i="2"/>
  <c r="AG1414" i="2"/>
  <c r="AF1415" i="2"/>
  <c r="AG1418" i="2"/>
  <c r="AF1419" i="2"/>
  <c r="AG1422" i="2"/>
  <c r="AF1423" i="2"/>
  <c r="AG1426" i="2"/>
  <c r="AF1427" i="2"/>
  <c r="AG1430" i="2"/>
  <c r="AF1431" i="2"/>
  <c r="AG1434" i="2"/>
  <c r="AF1435" i="2"/>
  <c r="AG1438" i="2"/>
  <c r="AF1439" i="2"/>
  <c r="AG1442" i="2"/>
  <c r="AF1443" i="2"/>
  <c r="AG1446" i="2"/>
  <c r="AF1447" i="2"/>
  <c r="AG1450" i="2"/>
  <c r="AF1451" i="2"/>
  <c r="AG1454" i="2"/>
  <c r="AF1455" i="2"/>
  <c r="AG1458" i="2"/>
  <c r="AF1459" i="2"/>
  <c r="AG1462" i="2"/>
  <c r="AF1463" i="2"/>
  <c r="AG1466" i="2"/>
  <c r="AF1467" i="2"/>
  <c r="AG1470" i="2"/>
  <c r="AF1471" i="2"/>
  <c r="AG1474" i="2"/>
  <c r="AF1475" i="2"/>
  <c r="AG1478" i="2"/>
  <c r="AF1479" i="2"/>
  <c r="AG1482" i="2"/>
  <c r="AF1483" i="2"/>
  <c r="AG1486" i="2"/>
  <c r="AF1487" i="2"/>
  <c r="AG1490" i="2"/>
  <c r="AF1491" i="2"/>
  <c r="AG1494" i="2"/>
  <c r="AF1495" i="2"/>
  <c r="AF200" i="2"/>
  <c r="AG316" i="2"/>
  <c r="AF330" i="2"/>
  <c r="AG398" i="2"/>
  <c r="AF937" i="2"/>
  <c r="AG1166" i="2"/>
  <c r="AG1182" i="2"/>
  <c r="AG1198" i="2"/>
  <c r="AF160" i="2"/>
  <c r="AG275" i="2"/>
  <c r="AF318" i="2"/>
  <c r="AG386" i="2"/>
  <c r="AG509" i="2"/>
  <c r="AF510" i="2"/>
  <c r="AF516" i="2"/>
  <c r="AG528" i="2"/>
  <c r="AF997" i="2"/>
  <c r="AF1005" i="2"/>
  <c r="AF1013" i="2"/>
  <c r="AF1021" i="2"/>
  <c r="AF1029" i="2"/>
  <c r="AF1037" i="2"/>
  <c r="AG1171" i="2"/>
  <c r="AF1178" i="2"/>
  <c r="AG1187" i="2"/>
  <c r="AF1194" i="2"/>
  <c r="AG1203" i="2"/>
  <c r="AF1210" i="2"/>
  <c r="AG231" i="2"/>
  <c r="AF293" i="2"/>
  <c r="AG376" i="2"/>
  <c r="AF394" i="2"/>
  <c r="AF941" i="2"/>
  <c r="AG1167" i="2"/>
  <c r="AF1174" i="2"/>
  <c r="AG1183" i="2"/>
  <c r="AF1190" i="2"/>
  <c r="AG1199" i="2"/>
  <c r="AF1206" i="2"/>
  <c r="AG1518" i="2"/>
  <c r="AF1526" i="2"/>
  <c r="AG1550" i="2"/>
  <c r="AF1558" i="2"/>
  <c r="AF1872" i="2"/>
  <c r="AG1940" i="2"/>
  <c r="AF1944" i="2"/>
  <c r="AG1956" i="2"/>
  <c r="AF1960" i="2"/>
  <c r="AG1972" i="2"/>
  <c r="AF1976" i="2"/>
  <c r="AG1988" i="2"/>
  <c r="AF1992" i="2"/>
  <c r="AG2004" i="2"/>
  <c r="AF2008" i="2"/>
  <c r="AG2020" i="2"/>
  <c r="AF2024" i="2"/>
  <c r="AG2036" i="2"/>
  <c r="AF2040" i="2"/>
  <c r="AG2052" i="2"/>
  <c r="AF2056" i="2"/>
  <c r="AG2068" i="2"/>
  <c r="AF2072" i="2"/>
  <c r="AG2084" i="2"/>
  <c r="AF2088" i="2"/>
  <c r="AG2100" i="2"/>
  <c r="AF2104" i="2"/>
  <c r="AG2116" i="2"/>
  <c r="AF2120" i="2"/>
  <c r="AG2132" i="2"/>
  <c r="AF2136" i="2"/>
  <c r="AG2148" i="2"/>
  <c r="AF2152" i="2"/>
  <c r="AG1512" i="2"/>
  <c r="AF1520" i="2"/>
  <c r="AG1544" i="2"/>
  <c r="AF1552" i="2"/>
  <c r="AG1933" i="2"/>
  <c r="AF1937" i="2"/>
  <c r="AG1949" i="2"/>
  <c r="AF1953" i="2"/>
  <c r="AG1965" i="2"/>
  <c r="AF1969" i="2"/>
  <c r="AG1981" i="2"/>
  <c r="AF1985" i="2"/>
  <c r="AG1997" i="2"/>
  <c r="AF2001" i="2"/>
  <c r="AG2013" i="2"/>
  <c r="AF2017" i="2"/>
  <c r="AG2029" i="2"/>
  <c r="AF2033" i="2"/>
  <c r="AG2045" i="2"/>
  <c r="AF2049" i="2"/>
  <c r="AG2061" i="2"/>
  <c r="AF2065" i="2"/>
  <c r="AG2077" i="2"/>
  <c r="AF2081" i="2"/>
  <c r="AG2093" i="2"/>
  <c r="AF2097" i="2"/>
  <c r="AG2109" i="2"/>
  <c r="AF2113" i="2"/>
  <c r="AG2125" i="2"/>
  <c r="AF2129" i="2"/>
  <c r="AG2141" i="2"/>
  <c r="AF2145" i="2"/>
  <c r="AG2157" i="2"/>
  <c r="AF2161" i="2"/>
  <c r="AG1506" i="2"/>
  <c r="AF1514" i="2"/>
  <c r="AG1538" i="2"/>
  <c r="AF1546" i="2"/>
  <c r="AG1934" i="2"/>
  <c r="AF1938" i="2"/>
  <c r="AG1950" i="2"/>
  <c r="AF1954" i="2"/>
  <c r="AG1966" i="2"/>
  <c r="AF1970" i="2"/>
  <c r="AG1982" i="2"/>
  <c r="AF1986" i="2"/>
  <c r="AG1998" i="2"/>
  <c r="AF2002" i="2"/>
  <c r="AG2014" i="2"/>
  <c r="AF2018" i="2"/>
  <c r="AG2030" i="2"/>
  <c r="AF2034" i="2"/>
  <c r="AG2046" i="2"/>
  <c r="AF2050" i="2"/>
  <c r="AG2062" i="2"/>
  <c r="AF2066" i="2"/>
  <c r="AG2078" i="2"/>
  <c r="AF2082" i="2"/>
  <c r="AG2094" i="2"/>
  <c r="AF2098" i="2"/>
  <c r="AG2110" i="2"/>
  <c r="AF2114" i="2"/>
  <c r="AG2126" i="2"/>
  <c r="AF2130" i="2"/>
  <c r="AG2142" i="2"/>
  <c r="AF2146" i="2"/>
  <c r="AG2158" i="2"/>
  <c r="AF1500" i="2"/>
  <c r="AG1524" i="2"/>
  <c r="AF1532" i="2"/>
  <c r="AG1556" i="2"/>
  <c r="AG1939" i="2"/>
  <c r="AF1943" i="2"/>
  <c r="AG1955" i="2"/>
  <c r="AF1959" i="2"/>
  <c r="AG1971" i="2"/>
  <c r="AF1975" i="2"/>
  <c r="AG1987" i="2"/>
  <c r="AF1991" i="2"/>
  <c r="AG2003" i="2"/>
  <c r="AF2007" i="2"/>
  <c r="AG2019" i="2"/>
  <c r="AF2023" i="2"/>
  <c r="AG2035" i="2"/>
  <c r="AF2039" i="2"/>
  <c r="AG2051" i="2"/>
  <c r="AF2055" i="2"/>
  <c r="AG2067" i="2"/>
  <c r="AF2071" i="2"/>
  <c r="AG2083" i="2"/>
  <c r="AF2087" i="2"/>
  <c r="AG2099" i="2"/>
  <c r="AF2103" i="2"/>
  <c r="AG2115" i="2"/>
  <c r="AF2119" i="2"/>
  <c r="AG2131" i="2"/>
  <c r="AF2135" i="2"/>
  <c r="AG2147" i="2"/>
  <c r="AF2151" i="2"/>
  <c r="AF3506" i="2"/>
  <c r="AG3509" i="2"/>
  <c r="AF3510" i="2"/>
  <c r="AG3590" i="2"/>
  <c r="AF3591" i="2"/>
  <c r="AG3594" i="2"/>
  <c r="AF3595" i="2"/>
  <c r="AG3598" i="2"/>
  <c r="AF3599" i="2"/>
  <c r="AG3602" i="2"/>
  <c r="AF3603" i="2"/>
  <c r="AG3606" i="2"/>
  <c r="AF3607" i="2"/>
  <c r="AG3610" i="2"/>
  <c r="AF3611" i="2"/>
  <c r="AG3614" i="2"/>
  <c r="AF3615" i="2"/>
  <c r="AG3618" i="2"/>
  <c r="AF3619" i="2"/>
  <c r="AG3622" i="2"/>
  <c r="AF3623" i="2"/>
  <c r="AG3626" i="2"/>
  <c r="AF3627" i="2"/>
  <c r="AG3630" i="2"/>
  <c r="AF3631" i="2"/>
  <c r="AG3634" i="2"/>
  <c r="AF3635" i="2"/>
  <c r="AG3638" i="2"/>
  <c r="AF3639" i="2"/>
  <c r="AG3642" i="2"/>
  <c r="AF3643" i="2"/>
  <c r="AG3646" i="2"/>
  <c r="AF3647" i="2"/>
  <c r="AG3650" i="2"/>
  <c r="AF3651" i="2"/>
  <c r="AG3654" i="2"/>
  <c r="AF3655" i="2"/>
  <c r="AG3658" i="2"/>
  <c r="AF3659" i="2"/>
  <c r="AG3662" i="2"/>
  <c r="AF3663" i="2"/>
  <c r="AG3666" i="2"/>
  <c r="AF3667" i="2"/>
  <c r="AG3670" i="2"/>
  <c r="AF3671" i="2"/>
  <c r="AG3674" i="2"/>
  <c r="AF3675" i="2"/>
  <c r="AG3678" i="2"/>
  <c r="AF3679" i="2"/>
  <c r="AG3682" i="2"/>
  <c r="AF3683" i="2"/>
  <c r="AG3686" i="2"/>
  <c r="AF3687" i="2"/>
  <c r="AG3690" i="2"/>
  <c r="AF3691" i="2"/>
  <c r="AG3694" i="2"/>
  <c r="AF3695" i="2"/>
  <c r="AG3698" i="2"/>
  <c r="AF3699" i="2"/>
  <c r="AG3702" i="2"/>
  <c r="AF3703" i="2"/>
  <c r="AG3706" i="2"/>
  <c r="AF3707" i="2"/>
  <c r="AG3710" i="2"/>
  <c r="AF3711" i="2"/>
  <c r="AG3714" i="2"/>
  <c r="AF3715" i="2"/>
  <c r="AG3718" i="2"/>
  <c r="AF3719" i="2"/>
  <c r="AG3722" i="2"/>
  <c r="AF3723" i="2"/>
  <c r="AG3726" i="2"/>
  <c r="AF3727" i="2"/>
  <c r="AG3730" i="2"/>
  <c r="AF3731" i="2"/>
  <c r="AG3734" i="2"/>
  <c r="AF3735" i="2"/>
  <c r="AG3738" i="2"/>
  <c r="AF3739" i="2"/>
  <c r="AG3742" i="2"/>
  <c r="AF3743" i="2"/>
  <c r="AG3746" i="2"/>
  <c r="AF3747" i="2"/>
  <c r="AG3750" i="2"/>
  <c r="AF3751" i="2"/>
  <c r="AG3754" i="2"/>
  <c r="AF3755" i="2"/>
  <c r="AG3758" i="2"/>
  <c r="AF3759" i="2"/>
  <c r="AG3762" i="2"/>
  <c r="AF3763" i="2"/>
  <c r="AG3766" i="2"/>
  <c r="AF3767" i="2"/>
  <c r="AG3770" i="2"/>
  <c r="AF3771" i="2"/>
  <c r="AG3774" i="2"/>
  <c r="AF3775" i="2"/>
  <c r="AG3778" i="2"/>
  <c r="AF3779" i="2"/>
  <c r="AG3782" i="2"/>
  <c r="AF3783" i="2"/>
  <c r="AG3786" i="2"/>
  <c r="AF3787" i="2"/>
  <c r="AG3790" i="2"/>
  <c r="AF3791" i="2"/>
  <c r="AG3794" i="2"/>
  <c r="AF3795" i="2"/>
  <c r="AG3798" i="2"/>
  <c r="AF3799" i="2"/>
  <c r="AG3802" i="2"/>
  <c r="AF3803" i="2"/>
  <c r="AG3806" i="2"/>
  <c r="AF3807" i="2"/>
  <c r="AG3810" i="2"/>
  <c r="AF3811" i="2"/>
  <c r="AG3814" i="2"/>
  <c r="AF3815" i="2"/>
  <c r="AG3818" i="2"/>
  <c r="AF3819" i="2"/>
  <c r="AG3822" i="2"/>
  <c r="AF3823" i="2"/>
  <c r="AG3826" i="2"/>
  <c r="AF3827" i="2"/>
  <c r="AG3830" i="2"/>
  <c r="AF3831" i="2"/>
  <c r="AF2673" i="2"/>
  <c r="AF2689" i="2"/>
  <c r="AF2705" i="2"/>
  <c r="AF2721" i="2"/>
  <c r="AF2737" i="2"/>
  <c r="AF2753" i="2"/>
  <c r="AF2769" i="2"/>
  <c r="AF2785" i="2"/>
  <c r="AF2801" i="2"/>
  <c r="AF2817" i="2"/>
  <c r="AF2833" i="2"/>
  <c r="AG3444" i="2"/>
  <c r="AF3445" i="2"/>
  <c r="AG3448" i="2"/>
  <c r="AF3449" i="2"/>
  <c r="AG3452" i="2"/>
  <c r="AF3453" i="2"/>
  <c r="AG3456" i="2"/>
  <c r="AF3457" i="2"/>
  <c r="AG3460" i="2"/>
  <c r="AF3461" i="2"/>
  <c r="AG3464" i="2"/>
  <c r="AF3465" i="2"/>
  <c r="AG3468" i="2"/>
  <c r="AF3469" i="2"/>
  <c r="AG3472" i="2"/>
  <c r="AF3473" i="2"/>
  <c r="AG3476" i="2"/>
  <c r="AF3477" i="2"/>
  <c r="AG3480" i="2"/>
  <c r="AF3481" i="2"/>
  <c r="AG3484" i="2"/>
  <c r="AF3485" i="2"/>
  <c r="AG3488" i="2"/>
  <c r="AF3489" i="2"/>
  <c r="AG3492" i="2"/>
  <c r="AF3493" i="2"/>
  <c r="AG3496" i="2"/>
  <c r="AF3497" i="2"/>
  <c r="AG3500" i="2"/>
  <c r="AF3501" i="2"/>
  <c r="AG3386" i="2"/>
  <c r="AF3387" i="2"/>
  <c r="AG3390" i="2"/>
  <c r="AF3391" i="2"/>
  <c r="AG3394" i="2"/>
  <c r="AF3395" i="2"/>
  <c r="AG3398" i="2"/>
  <c r="AF3399" i="2"/>
  <c r="AG3402" i="2"/>
  <c r="AF3403" i="2"/>
  <c r="AG3406" i="2"/>
  <c r="AF3407" i="2"/>
  <c r="AG3410" i="2"/>
  <c r="AF3411" i="2"/>
  <c r="AG3414" i="2"/>
  <c r="AF3415" i="2"/>
  <c r="AG3418" i="2"/>
  <c r="AF3419" i="2"/>
  <c r="AG3422" i="2"/>
  <c r="AF3423" i="2"/>
  <c r="AG3426" i="2"/>
  <c r="AF3427" i="2"/>
  <c r="AG3430" i="2"/>
  <c r="AF3431" i="2"/>
  <c r="AG3434" i="2"/>
  <c r="AF3435" i="2"/>
  <c r="AG3438" i="2"/>
  <c r="AF3439" i="2"/>
  <c r="AG3442" i="2"/>
  <c r="AG3980" i="2"/>
  <c r="AF3988" i="2"/>
  <c r="AG4012" i="2"/>
  <c r="AF4020" i="2"/>
  <c r="AG4044" i="2"/>
  <c r="AF4052" i="2"/>
  <c r="AG4111" i="2"/>
  <c r="W4111" i="2"/>
  <c r="X4111" i="2" s="1"/>
  <c r="AF4111" i="2"/>
  <c r="AG4144" i="2"/>
  <c r="AF4294" i="2"/>
  <c r="AG4306" i="2"/>
  <c r="AF4310" i="2"/>
  <c r="AG4322" i="2"/>
  <c r="AF4326" i="2"/>
  <c r="AG4338" i="2"/>
  <c r="AF4342" i="2"/>
  <c r="AG4354" i="2"/>
  <c r="AF4360" i="2"/>
  <c r="AG4368" i="2"/>
  <c r="AF4376" i="2"/>
  <c r="AG4384" i="2"/>
  <c r="AF4392" i="2"/>
  <c r="AG4400" i="2"/>
  <c r="AF4408" i="2"/>
  <c r="W4601" i="2"/>
  <c r="X4601" i="2" s="1"/>
  <c r="AF4601" i="2"/>
  <c r="AG4601" i="2"/>
  <c r="W4609" i="2"/>
  <c r="X4609" i="2" s="1"/>
  <c r="AF4609" i="2"/>
  <c r="AG4609" i="2"/>
  <c r="W4720" i="2"/>
  <c r="X4720" i="2" s="1"/>
  <c r="AF4720" i="2"/>
  <c r="AG4720" i="2"/>
  <c r="W4728" i="2"/>
  <c r="X4728" i="2" s="1"/>
  <c r="AF4728" i="2"/>
  <c r="AG4728" i="2"/>
  <c r="W4736" i="2"/>
  <c r="X4736" i="2" s="1"/>
  <c r="AF4736" i="2"/>
  <c r="AG4736" i="2"/>
  <c r="W4744" i="2"/>
  <c r="X4744" i="2" s="1"/>
  <c r="AF4744" i="2"/>
  <c r="AG4744" i="2"/>
  <c r="W4752" i="2"/>
  <c r="X4752" i="2" s="1"/>
  <c r="AF4752" i="2"/>
  <c r="AG4752" i="2"/>
  <c r="W4760" i="2"/>
  <c r="X4760" i="2" s="1"/>
  <c r="AF4760" i="2"/>
  <c r="AG4760" i="2"/>
  <c r="W4768" i="2"/>
  <c r="X4768" i="2" s="1"/>
  <c r="AF4768" i="2"/>
  <c r="AG4768" i="2"/>
  <c r="W4776" i="2"/>
  <c r="X4776" i="2" s="1"/>
  <c r="AF4776" i="2"/>
  <c r="AG4776" i="2"/>
  <c r="W4784" i="2"/>
  <c r="X4784" i="2" s="1"/>
  <c r="AF4784" i="2"/>
  <c r="AG4784" i="2"/>
  <c r="W4792" i="2"/>
  <c r="X4792" i="2" s="1"/>
  <c r="AF4792" i="2"/>
  <c r="AG4792" i="2"/>
  <c r="W4800" i="2"/>
  <c r="X4800" i="2" s="1"/>
  <c r="AF4800" i="2"/>
  <c r="AG4800" i="2"/>
  <c r="W4808" i="2"/>
  <c r="X4808" i="2" s="1"/>
  <c r="AF4808" i="2"/>
  <c r="AG4808" i="2"/>
  <c r="AG3990" i="2"/>
  <c r="AF3998" i="2"/>
  <c r="AG4022" i="2"/>
  <c r="AF4030" i="2"/>
  <c r="AG4054" i="2"/>
  <c r="AF4057" i="2"/>
  <c r="AG4060" i="2"/>
  <c r="AF4061" i="2"/>
  <c r="AG4064" i="2"/>
  <c r="AF4065" i="2"/>
  <c r="AG4068" i="2"/>
  <c r="AF4069" i="2"/>
  <c r="AG4072" i="2"/>
  <c r="AF4073" i="2"/>
  <c r="AG4076" i="2"/>
  <c r="AF4077" i="2"/>
  <c r="AG4080" i="2"/>
  <c r="AF4081" i="2"/>
  <c r="AG4084" i="2"/>
  <c r="AF4085" i="2"/>
  <c r="AG4088" i="2"/>
  <c r="AF4089" i="2"/>
  <c r="AG4092" i="2"/>
  <c r="AF4093" i="2"/>
  <c r="AG4096" i="2"/>
  <c r="AF4097" i="2"/>
  <c r="AG4100" i="2"/>
  <c r="AF4101" i="2"/>
  <c r="AG4104" i="2"/>
  <c r="AF4105" i="2"/>
  <c r="AG4145" i="2"/>
  <c r="AF4295" i="2"/>
  <c r="AG4307" i="2"/>
  <c r="AF4311" i="2"/>
  <c r="AG4323" i="2"/>
  <c r="AF4327" i="2"/>
  <c r="AG4339" i="2"/>
  <c r="AF4343" i="2"/>
  <c r="AG4355" i="2"/>
  <c r="AF4363" i="2"/>
  <c r="AF4379" i="2"/>
  <c r="AF4395" i="2"/>
  <c r="AF4411" i="2"/>
  <c r="AG3984" i="2"/>
  <c r="AF3992" i="2"/>
  <c r="AG4016" i="2"/>
  <c r="AF4024" i="2"/>
  <c r="AG4048" i="2"/>
  <c r="AF4056" i="2"/>
  <c r="AG4146" i="2"/>
  <c r="AF4296" i="2"/>
  <c r="AG4308" i="2"/>
  <c r="AF4312" i="2"/>
  <c r="AG4324" i="2"/>
  <c r="AF4328" i="2"/>
  <c r="AG4340" i="2"/>
  <c r="AF4344" i="2"/>
  <c r="AF4362" i="2"/>
  <c r="AG4370" i="2"/>
  <c r="AF4378" i="2"/>
  <c r="AG4386" i="2"/>
  <c r="AF4394" i="2"/>
  <c r="AG4402" i="2"/>
  <c r="AF4410" i="2"/>
  <c r="AG4822" i="2"/>
  <c r="W4822" i="2"/>
  <c r="X4822" i="2" s="1"/>
  <c r="AF4822" i="2"/>
  <c r="AG4826" i="2"/>
  <c r="W4826" i="2"/>
  <c r="X4826" i="2" s="1"/>
  <c r="AF4826" i="2"/>
  <c r="AG4830" i="2"/>
  <c r="W4830" i="2"/>
  <c r="X4830" i="2" s="1"/>
  <c r="AF4830" i="2"/>
  <c r="AG4834" i="2"/>
  <c r="W4834" i="2"/>
  <c r="X4834" i="2" s="1"/>
  <c r="AF4834" i="2"/>
  <c r="AG4838" i="2"/>
  <c r="W4838" i="2"/>
  <c r="X4838" i="2" s="1"/>
  <c r="AF4838" i="2"/>
  <c r="AG4842" i="2"/>
  <c r="W4842" i="2"/>
  <c r="X4842" i="2" s="1"/>
  <c r="AF4842" i="2"/>
  <c r="AG2567" i="2"/>
  <c r="AG2685" i="2"/>
  <c r="AG2701" i="2"/>
  <c r="AG2717" i="2"/>
  <c r="AG2733" i="2"/>
  <c r="AG2749" i="2"/>
  <c r="AG2765" i="2"/>
  <c r="AG2781" i="2"/>
  <c r="AG2797" i="2"/>
  <c r="AG2813" i="2"/>
  <c r="AG2829" i="2"/>
  <c r="AF3986" i="2"/>
  <c r="AG4010" i="2"/>
  <c r="AF4018" i="2"/>
  <c r="AG4042" i="2"/>
  <c r="AF4050" i="2"/>
  <c r="AG4115" i="2"/>
  <c r="W4115" i="2"/>
  <c r="X4115" i="2" s="1"/>
  <c r="AF4115" i="2"/>
  <c r="AF4147" i="2"/>
  <c r="AG4305" i="2"/>
  <c r="AF4309" i="2"/>
  <c r="AG4321" i="2"/>
  <c r="AF4325" i="2"/>
  <c r="AG4337" i="2"/>
  <c r="AF4341" i="2"/>
  <c r="AG4353" i="2"/>
  <c r="AF4365" i="2"/>
  <c r="AF4381" i="2"/>
  <c r="AF4397" i="2"/>
  <c r="W5540" i="2"/>
  <c r="X5540" i="2" s="1"/>
  <c r="AF5540" i="2"/>
  <c r="AG5540" i="2"/>
  <c r="W5544" i="2"/>
  <c r="X5544" i="2" s="1"/>
  <c r="AF5544" i="2"/>
  <c r="AG5544" i="2"/>
  <c r="W5790" i="2"/>
  <c r="X5790" i="2" s="1"/>
  <c r="AF5790" i="2"/>
  <c r="AG5790" i="2"/>
  <c r="W5794" i="2"/>
  <c r="X5794" i="2" s="1"/>
  <c r="AF5794" i="2"/>
  <c r="AG5794" i="2"/>
  <c r="W5798" i="2"/>
  <c r="X5798" i="2" s="1"/>
  <c r="AF5798" i="2"/>
  <c r="AG5798" i="2"/>
  <c r="W5802" i="2"/>
  <c r="X5802" i="2" s="1"/>
  <c r="AF5802" i="2"/>
  <c r="AG5802" i="2"/>
  <c r="W5806" i="2"/>
  <c r="X5806" i="2" s="1"/>
  <c r="AF5806" i="2"/>
  <c r="AG5806" i="2"/>
  <c r="W5810" i="2"/>
  <c r="X5810" i="2" s="1"/>
  <c r="AF5810" i="2"/>
  <c r="AG5810" i="2"/>
  <c r="W5814" i="2"/>
  <c r="X5814" i="2" s="1"/>
  <c r="AF5814" i="2"/>
  <c r="AG5814" i="2"/>
  <c r="W5818" i="2"/>
  <c r="X5818" i="2" s="1"/>
  <c r="AF5818" i="2"/>
  <c r="AG5818" i="2"/>
  <c r="W5822" i="2"/>
  <c r="X5822" i="2" s="1"/>
  <c r="AF5822" i="2"/>
  <c r="AG5822" i="2"/>
  <c r="W5826" i="2"/>
  <c r="X5826" i="2" s="1"/>
  <c r="AF5826" i="2"/>
  <c r="AG5826" i="2"/>
  <c r="W5830" i="2"/>
  <c r="X5830" i="2" s="1"/>
  <c r="AF5830" i="2"/>
  <c r="AG5830" i="2"/>
  <c r="W5834" i="2"/>
  <c r="X5834" i="2" s="1"/>
  <c r="AF5834" i="2"/>
  <c r="AG5834" i="2"/>
  <c r="W5838" i="2"/>
  <c r="X5838" i="2" s="1"/>
  <c r="AF5838" i="2"/>
  <c r="AG5838" i="2"/>
  <c r="W5842" i="2"/>
  <c r="X5842" i="2" s="1"/>
  <c r="AF5842" i="2"/>
  <c r="AG5842" i="2"/>
  <c r="W5846" i="2"/>
  <c r="X5846" i="2" s="1"/>
  <c r="AF5846" i="2"/>
  <c r="AG5846" i="2"/>
  <c r="W5850" i="2"/>
  <c r="X5850" i="2" s="1"/>
  <c r="AF5850" i="2"/>
  <c r="AG5850" i="2"/>
  <c r="W5854" i="2"/>
  <c r="X5854" i="2" s="1"/>
  <c r="AF5854" i="2"/>
  <c r="AG5854" i="2"/>
  <c r="W5858" i="2"/>
  <c r="X5858" i="2" s="1"/>
  <c r="AF5858" i="2"/>
  <c r="AG5858" i="2"/>
  <c r="W5862" i="2"/>
  <c r="X5862" i="2" s="1"/>
  <c r="AF5862" i="2"/>
  <c r="AG5862" i="2"/>
  <c r="W5866" i="2"/>
  <c r="X5866" i="2" s="1"/>
  <c r="AF5866" i="2"/>
  <c r="AG5866" i="2"/>
  <c r="W5870" i="2"/>
  <c r="X5870" i="2" s="1"/>
  <c r="AF5870" i="2"/>
  <c r="AG5870" i="2"/>
  <c r="W5874" i="2"/>
  <c r="X5874" i="2" s="1"/>
  <c r="AF5874" i="2"/>
  <c r="AG5874" i="2"/>
  <c r="W6034" i="2"/>
  <c r="X6034" i="2" s="1"/>
  <c r="AF6034" i="2"/>
  <c r="AG6034" i="2"/>
  <c r="W6038" i="2"/>
  <c r="X6038" i="2" s="1"/>
  <c r="AF6038" i="2"/>
  <c r="AG6038" i="2"/>
  <c r="AG4435" i="2"/>
  <c r="AF4443" i="2"/>
  <c r="AG4467" i="2"/>
  <c r="AF4475" i="2"/>
  <c r="AG4499" i="2"/>
  <c r="AF4507" i="2"/>
  <c r="AG4531" i="2"/>
  <c r="AF4539" i="2"/>
  <c r="AG4557" i="2"/>
  <c r="AF4565" i="2"/>
  <c r="AF4721" i="2"/>
  <c r="AF4753" i="2"/>
  <c r="AF4785" i="2"/>
  <c r="D6622" i="2"/>
  <c r="E6621" i="2"/>
  <c r="AG13" i="1"/>
  <c r="X13" i="1"/>
  <c r="AB13" i="1" s="1"/>
  <c r="AG21" i="1"/>
  <c r="X21" i="1"/>
  <c r="AB21" i="1" s="1"/>
  <c r="AG29" i="1"/>
  <c r="X29" i="1"/>
  <c r="AB29" i="1" s="1"/>
  <c r="AG37" i="1"/>
  <c r="X37" i="1"/>
  <c r="AB37" i="1" s="1"/>
  <c r="AG45" i="1"/>
  <c r="X45" i="1"/>
  <c r="AB45" i="1" s="1"/>
  <c r="AG53" i="1"/>
  <c r="X53" i="1"/>
  <c r="AB53" i="1" s="1"/>
  <c r="AG61" i="1"/>
  <c r="X61" i="1"/>
  <c r="AB61" i="1" s="1"/>
  <c r="AG69" i="1"/>
  <c r="X69" i="1"/>
  <c r="AB69" i="1" s="1"/>
  <c r="AG4429" i="2"/>
  <c r="AF4437" i="2"/>
  <c r="AG4461" i="2"/>
  <c r="AF4469" i="2"/>
  <c r="AG4493" i="2"/>
  <c r="AF4501" i="2"/>
  <c r="AG4525" i="2"/>
  <c r="AF4533" i="2"/>
  <c r="AG4559" i="2"/>
  <c r="AF4567" i="2"/>
  <c r="AF4717" i="2"/>
  <c r="AF4749" i="2"/>
  <c r="AF4781" i="2"/>
  <c r="W6635" i="2"/>
  <c r="X6635" i="2" s="1"/>
  <c r="AF6635" i="2"/>
  <c r="AG6635" i="2"/>
  <c r="AG19" i="2"/>
  <c r="AE3" i="1"/>
  <c r="AG3" i="1" s="1"/>
  <c r="AC202" i="1"/>
  <c r="AG7" i="1"/>
  <c r="X7" i="1"/>
  <c r="AB7" i="1" s="1"/>
  <c r="AF4415" i="2"/>
  <c r="AG4439" i="2"/>
  <c r="AF4447" i="2"/>
  <c r="AG4471" i="2"/>
  <c r="AF4479" i="2"/>
  <c r="AG4503" i="2"/>
  <c r="AF4511" i="2"/>
  <c r="AG4535" i="2"/>
  <c r="AF4543" i="2"/>
  <c r="AG4569" i="2"/>
  <c r="AF4576" i="2"/>
  <c r="AG4610" i="2"/>
  <c r="AG4745" i="2"/>
  <c r="AG4777" i="2"/>
  <c r="AG4809" i="2"/>
  <c r="AG6455" i="2"/>
  <c r="AG6459" i="2"/>
  <c r="AG6463" i="2"/>
  <c r="AG6467" i="2"/>
  <c r="AG6471" i="2"/>
  <c r="AG6475" i="2"/>
  <c r="AG6479" i="2"/>
  <c r="AG6483" i="2"/>
  <c r="AG6487" i="2"/>
  <c r="AG6491" i="2"/>
  <c r="AG6495" i="2"/>
  <c r="AG6499" i="2"/>
  <c r="AG6503" i="2"/>
  <c r="AG6507" i="2"/>
  <c r="AG6511" i="2"/>
  <c r="AG6515" i="2"/>
  <c r="AG6519" i="2"/>
  <c r="AG6523" i="2"/>
  <c r="AG6527" i="2"/>
  <c r="AG6531" i="2"/>
  <c r="AG6535" i="2"/>
  <c r="AG6539" i="2"/>
  <c r="AG6543" i="2"/>
  <c r="AG6547" i="2"/>
  <c r="AG6551" i="2"/>
  <c r="AG6555" i="2"/>
  <c r="AG6559" i="2"/>
  <c r="AG6563" i="2"/>
  <c r="AG6567" i="2"/>
  <c r="AG6571" i="2"/>
  <c r="AG6575" i="2"/>
  <c r="AG6579" i="2"/>
  <c r="AG6583" i="2"/>
  <c r="AG6587" i="2"/>
  <c r="AG6591" i="2"/>
  <c r="AG6595" i="2"/>
  <c r="AG6599" i="2"/>
  <c r="AG6603" i="2"/>
  <c r="AG6607" i="2"/>
  <c r="AG6611" i="2"/>
  <c r="AG6615" i="2"/>
  <c r="AG6619" i="2"/>
  <c r="AG15" i="1"/>
  <c r="X15" i="1"/>
  <c r="AB15" i="1" s="1"/>
  <c r="AG23" i="1"/>
  <c r="X23" i="1"/>
  <c r="AB23" i="1" s="1"/>
  <c r="AG31" i="1"/>
  <c r="X31" i="1"/>
  <c r="AB31" i="1" s="1"/>
  <c r="AG39" i="1"/>
  <c r="X39" i="1"/>
  <c r="AB39" i="1" s="1"/>
  <c r="AG47" i="1"/>
  <c r="X47" i="1"/>
  <c r="AB47" i="1" s="1"/>
  <c r="AG55" i="1"/>
  <c r="X55" i="1"/>
  <c r="AB55" i="1" s="1"/>
  <c r="AG63" i="1"/>
  <c r="X63" i="1"/>
  <c r="AB63" i="1" s="1"/>
  <c r="AG73" i="1"/>
  <c r="X73" i="1"/>
  <c r="AB73" i="1" s="1"/>
  <c r="Q208" i="1"/>
  <c r="AG4425" i="2"/>
  <c r="AF4433" i="2"/>
  <c r="AG4457" i="2"/>
  <c r="AF4465" i="2"/>
  <c r="AG4489" i="2"/>
  <c r="AF4497" i="2"/>
  <c r="AG4521" i="2"/>
  <c r="AF4529" i="2"/>
  <c r="AG4553" i="2"/>
  <c r="AF4563" i="2"/>
  <c r="AF4588" i="2"/>
  <c r="AF4725" i="2"/>
  <c r="AF4757" i="2"/>
  <c r="AF4789" i="2"/>
  <c r="AF6268" i="2"/>
  <c r="W6625" i="2"/>
  <c r="X6625" i="2" s="1"/>
  <c r="AF6625" i="2"/>
  <c r="AG6625" i="2"/>
  <c r="W6633" i="2"/>
  <c r="X6633" i="2" s="1"/>
  <c r="AF6633" i="2"/>
  <c r="AG6633" i="2"/>
  <c r="W6639" i="2"/>
  <c r="X6639" i="2" s="1"/>
  <c r="AF6639" i="2"/>
  <c r="AG6639" i="2"/>
  <c r="AG403" i="2"/>
  <c r="AG1219" i="2"/>
  <c r="AG1755" i="2"/>
  <c r="AG2576" i="2"/>
  <c r="AG2865" i="2"/>
  <c r="AG3216" i="2"/>
  <c r="AG3232" i="2"/>
  <c r="AG3842" i="2"/>
  <c r="AG3858" i="2"/>
  <c r="AG4148" i="2"/>
  <c r="AG4611" i="2"/>
  <c r="AG4623" i="2"/>
  <c r="AG4997" i="2"/>
  <c r="AG5009" i="2"/>
  <c r="AG5561" i="2"/>
  <c r="AG6648" i="2"/>
  <c r="AG6656" i="2"/>
  <c r="AG6668" i="2"/>
  <c r="AG6676" i="2"/>
  <c r="W341" i="2"/>
  <c r="X341" i="2" s="1"/>
  <c r="AF341" i="2"/>
  <c r="AG341" i="2"/>
  <c r="W6686" i="2"/>
  <c r="X6686" i="2" s="1"/>
  <c r="AF6686" i="2"/>
  <c r="AG6686" i="2"/>
  <c r="AF6458" i="2"/>
  <c r="AF6466" i="2"/>
  <c r="AF6474" i="2"/>
  <c r="AF6482" i="2"/>
  <c r="AF6490" i="2"/>
  <c r="AF6498" i="2"/>
  <c r="AF6506" i="2"/>
  <c r="AF6514" i="2"/>
  <c r="AF6522" i="2"/>
  <c r="AF6530" i="2"/>
  <c r="AF6538" i="2"/>
  <c r="AF6546" i="2"/>
  <c r="AF6554" i="2"/>
  <c r="AF6562" i="2"/>
  <c r="AF6570" i="2"/>
  <c r="AF6578" i="2"/>
  <c r="AF6586" i="2"/>
  <c r="AF6594" i="2"/>
  <c r="AF6602" i="2"/>
  <c r="AF6610" i="2"/>
  <c r="AF6618" i="2"/>
  <c r="AG86" i="1"/>
  <c r="AF21" i="1"/>
  <c r="AF37" i="1"/>
  <c r="AF53" i="1"/>
  <c r="AF69" i="1"/>
  <c r="AG116" i="1"/>
  <c r="AG148" i="1"/>
  <c r="AG180" i="1"/>
  <c r="AF6461" i="2"/>
  <c r="AF6469" i="2"/>
  <c r="AF6477" i="2"/>
  <c r="AF6485" i="2"/>
  <c r="AF6493" i="2"/>
  <c r="AF6501" i="2"/>
  <c r="AF6509" i="2"/>
  <c r="AF6517" i="2"/>
  <c r="AF6525" i="2"/>
  <c r="AF6533" i="2"/>
  <c r="AF6541" i="2"/>
  <c r="AF6549" i="2"/>
  <c r="AF6557" i="2"/>
  <c r="AF6565" i="2"/>
  <c r="AF6573" i="2"/>
  <c r="AF6581" i="2"/>
  <c r="AF6589" i="2"/>
  <c r="AF6597" i="2"/>
  <c r="AF6605" i="2"/>
  <c r="AF6613" i="2"/>
  <c r="AG201" i="1"/>
  <c r="AF23" i="1"/>
  <c r="AF39" i="1"/>
  <c r="AF55" i="1"/>
  <c r="AF73" i="1"/>
  <c r="AG120" i="1"/>
  <c r="AG152" i="1"/>
  <c r="AG184" i="1"/>
  <c r="AG2581" i="2"/>
  <c r="AG4636" i="2"/>
  <c r="AG4640" i="2"/>
  <c r="AG5021" i="2"/>
  <c r="AG2582" i="2"/>
  <c r="AG267" i="2"/>
  <c r="AG300" i="2"/>
  <c r="AF75" i="2"/>
  <c r="W75" i="2"/>
  <c r="X75" i="2" s="1"/>
  <c r="AG75" i="2"/>
  <c r="AG74" i="2"/>
  <c r="AG252" i="2"/>
  <c r="AG260" i="2"/>
  <c r="AG170" i="2"/>
  <c r="AG178" i="2"/>
  <c r="AG202" i="2"/>
  <c r="AG215" i="2"/>
  <c r="AF258" i="2"/>
  <c r="AG304" i="2"/>
  <c r="AF269" i="2"/>
  <c r="AG305" i="2"/>
  <c r="AG355" i="2"/>
  <c r="AG886" i="2"/>
  <c r="AG887" i="2"/>
  <c r="AG1239" i="2"/>
  <c r="AG1334" i="2"/>
  <c r="AG1340" i="2"/>
  <c r="AG1344" i="2"/>
  <c r="AG1348" i="2"/>
  <c r="AG1768" i="2"/>
  <c r="AG2170" i="2"/>
  <c r="W2314" i="2"/>
  <c r="X2314" i="2" s="1"/>
  <c r="AF2314" i="2"/>
  <c r="AG2314" i="2"/>
  <c r="AG2174" i="2"/>
  <c r="AG2178" i="2"/>
  <c r="AG2182" i="2"/>
  <c r="AG2316" i="2"/>
  <c r="AF2885" i="2"/>
  <c r="AG2895" i="2"/>
  <c r="AF3238" i="2"/>
  <c r="AG3240" i="2"/>
  <c r="AF3242" i="2"/>
  <c r="AG3244" i="2"/>
  <c r="AF3246" i="2"/>
  <c r="AG3248" i="2"/>
  <c r="AF3250" i="2"/>
  <c r="AF2889" i="2"/>
  <c r="AF2881" i="2"/>
  <c r="W286" i="2"/>
  <c r="X286" i="2" s="1"/>
  <c r="AF286" i="2"/>
  <c r="AG286" i="2"/>
  <c r="W670" i="2"/>
  <c r="X670" i="2" s="1"/>
  <c r="AF670" i="2"/>
  <c r="AG670" i="2"/>
  <c r="W674" i="2"/>
  <c r="X674" i="2" s="1"/>
  <c r="AF674" i="2"/>
  <c r="AG674" i="2"/>
  <c r="W1879" i="2"/>
  <c r="X1879" i="2" s="1"/>
  <c r="AF1879" i="2"/>
  <c r="AG1879" i="2"/>
  <c r="AG42" i="2"/>
  <c r="AF54" i="2"/>
  <c r="AG64" i="2"/>
  <c r="AF84" i="2"/>
  <c r="AG92" i="2"/>
  <c r="AG4650" i="2"/>
  <c r="AG5027" i="2"/>
  <c r="AF37" i="2"/>
  <c r="AG47" i="2"/>
  <c r="AF58" i="2"/>
  <c r="AG80" i="2"/>
  <c r="AF88" i="2"/>
  <c r="W131" i="2"/>
  <c r="X131" i="2" s="1"/>
  <c r="AF131" i="2"/>
  <c r="AG131" i="2"/>
  <c r="AG3252" i="2"/>
  <c r="AG3256" i="2"/>
  <c r="AG3260" i="2"/>
  <c r="AG3264" i="2"/>
  <c r="AG3530" i="2"/>
  <c r="AG3534" i="2"/>
  <c r="AG3538" i="2"/>
  <c r="AG3542" i="2"/>
  <c r="AG3872" i="2"/>
  <c r="AG3876" i="2"/>
  <c r="AG3880" i="2"/>
  <c r="AG3884" i="2"/>
  <c r="AG3888" i="2"/>
  <c r="AG4174" i="2"/>
  <c r="AG4178" i="2"/>
  <c r="AG4182" i="2"/>
  <c r="AG4186" i="2"/>
  <c r="AG4190" i="2"/>
  <c r="AG4194" i="2"/>
  <c r="AG4198" i="2"/>
  <c r="AG4202" i="2"/>
  <c r="AG4641" i="2"/>
  <c r="AG4645" i="2"/>
  <c r="AG115" i="2"/>
  <c r="AG117" i="2"/>
  <c r="AG207" i="2"/>
  <c r="AG103" i="2"/>
  <c r="AG288" i="2"/>
  <c r="AF391" i="2"/>
  <c r="AG494" i="2"/>
  <c r="AF504" i="2"/>
  <c r="AF582" i="2"/>
  <c r="AG105" i="2"/>
  <c r="AG187" i="2"/>
  <c r="AG271" i="2"/>
  <c r="AG596" i="2"/>
  <c r="AG890" i="2"/>
  <c r="AG911" i="2"/>
  <c r="AG1249" i="2"/>
  <c r="AF1285" i="2"/>
  <c r="AF1364" i="2"/>
  <c r="AF1287" i="2"/>
  <c r="AF1366" i="2"/>
  <c r="AF1352" i="2"/>
  <c r="AF1384" i="2"/>
  <c r="AG909" i="2"/>
  <c r="AF1299" i="2"/>
  <c r="AF1378" i="2"/>
  <c r="AG3326" i="2"/>
  <c r="AG2920" i="2"/>
  <c r="AG2936" i="2"/>
  <c r="AG3282" i="2"/>
  <c r="AG3298" i="2"/>
  <c r="AG3322" i="2"/>
  <c r="AG3550" i="2"/>
  <c r="AG3563" i="2"/>
  <c r="AG3583" i="2"/>
  <c r="AG3908" i="2"/>
  <c r="AG3912" i="2"/>
  <c r="AG3916" i="2"/>
  <c r="AG3920" i="2"/>
  <c r="AG3924" i="2"/>
  <c r="AG2917" i="2"/>
  <c r="AG2921" i="2"/>
  <c r="AG2925" i="2"/>
  <c r="AG2929" i="2"/>
  <c r="AG2933" i="2"/>
  <c r="AG3959" i="2"/>
  <c r="AG3947" i="2"/>
  <c r="AG3954" i="2"/>
  <c r="AF3967" i="2"/>
  <c r="AG4217" i="2"/>
  <c r="AF4233" i="2"/>
  <c r="AG4249" i="2"/>
  <c r="AF4265" i="2"/>
  <c r="AF4211" i="2"/>
  <c r="AG4227" i="2"/>
  <c r="AF4243" i="2"/>
  <c r="AG4259" i="2"/>
  <c r="AF4275" i="2"/>
  <c r="AG5101" i="2"/>
  <c r="AG5109" i="2"/>
  <c r="AG5117" i="2"/>
  <c r="AG5125" i="2"/>
  <c r="AG5583" i="2"/>
  <c r="AG5591" i="2"/>
  <c r="AG5599" i="2"/>
  <c r="AG5607" i="2"/>
  <c r="AG5615" i="2"/>
  <c r="AG5623" i="2"/>
  <c r="AG5631" i="2"/>
  <c r="AF3963" i="2"/>
  <c r="AG4213" i="2"/>
  <c r="AF4229" i="2"/>
  <c r="AG4245" i="2"/>
  <c r="AF4261" i="2"/>
  <c r="AG4277" i="2"/>
  <c r="AG6137" i="2"/>
  <c r="W6137" i="2"/>
  <c r="X6137" i="2" s="1"/>
  <c r="AF6137" i="2"/>
  <c r="AG6141" i="2"/>
  <c r="W6141" i="2"/>
  <c r="X6141" i="2" s="1"/>
  <c r="AF6141" i="2"/>
  <c r="AG6145" i="2"/>
  <c r="W6145" i="2"/>
  <c r="X6145" i="2" s="1"/>
  <c r="AF6145" i="2"/>
  <c r="AG6149" i="2"/>
  <c r="W6149" i="2"/>
  <c r="X6149" i="2" s="1"/>
  <c r="AF6149" i="2"/>
  <c r="AG6153" i="2"/>
  <c r="W6153" i="2"/>
  <c r="X6153" i="2" s="1"/>
  <c r="AF6153" i="2"/>
  <c r="AG6157" i="2"/>
  <c r="W6157" i="2"/>
  <c r="X6157" i="2" s="1"/>
  <c r="AF6157" i="2"/>
  <c r="AG6161" i="2"/>
  <c r="W6161" i="2"/>
  <c r="X6161" i="2" s="1"/>
  <c r="AF6161" i="2"/>
  <c r="AG6165" i="2"/>
  <c r="W6165" i="2"/>
  <c r="X6165" i="2" s="1"/>
  <c r="AF6165" i="2"/>
  <c r="AG6169" i="2"/>
  <c r="W6169" i="2"/>
  <c r="X6169" i="2" s="1"/>
  <c r="AF6169" i="2"/>
  <c r="AG6173" i="2"/>
  <c r="W6173" i="2"/>
  <c r="X6173" i="2" s="1"/>
  <c r="AF6173" i="2"/>
  <c r="AG6177" i="2"/>
  <c r="W6177" i="2"/>
  <c r="X6177" i="2" s="1"/>
  <c r="AF6177" i="2"/>
  <c r="AG6181" i="2"/>
  <c r="W6181" i="2"/>
  <c r="X6181" i="2" s="1"/>
  <c r="AF6181" i="2"/>
  <c r="AG6185" i="2"/>
  <c r="W6185" i="2"/>
  <c r="X6185" i="2" s="1"/>
  <c r="AF6185" i="2"/>
  <c r="AG3965" i="2"/>
  <c r="AF4215" i="2"/>
  <c r="AG4231" i="2"/>
  <c r="AF4247" i="2"/>
  <c r="AG4263" i="2"/>
  <c r="W484" i="2"/>
  <c r="X484" i="2" s="1"/>
  <c r="AF484" i="2"/>
  <c r="AG484" i="2"/>
  <c r="AF98" i="2"/>
  <c r="AG159" i="2"/>
  <c r="AG861" i="2"/>
  <c r="W861" i="2"/>
  <c r="X861" i="2" s="1"/>
  <c r="AF861" i="2"/>
  <c r="W915" i="2"/>
  <c r="X915" i="2" s="1"/>
  <c r="AF915" i="2"/>
  <c r="AG915" i="2"/>
  <c r="W923" i="2"/>
  <c r="X923" i="2" s="1"/>
  <c r="AF923" i="2"/>
  <c r="AG923" i="2"/>
  <c r="W931" i="2"/>
  <c r="X931" i="2" s="1"/>
  <c r="AF931" i="2"/>
  <c r="AG931" i="2"/>
  <c r="W954" i="2"/>
  <c r="X954" i="2" s="1"/>
  <c r="AF954" i="2"/>
  <c r="AG954" i="2"/>
  <c r="W958" i="2"/>
  <c r="X958" i="2" s="1"/>
  <c r="AF958" i="2"/>
  <c r="AG958" i="2"/>
  <c r="AG194" i="2"/>
  <c r="AG322" i="2"/>
  <c r="AG467" i="2"/>
  <c r="AG513" i="2"/>
  <c r="AG532" i="2"/>
  <c r="AG1179" i="2"/>
  <c r="AG1195" i="2"/>
  <c r="AG1211" i="2"/>
  <c r="AG1303" i="2"/>
  <c r="AG1307" i="2"/>
  <c r="AG1311" i="2"/>
  <c r="AG1315" i="2"/>
  <c r="AG1319" i="2"/>
  <c r="AG1389" i="2"/>
  <c r="AG1393" i="2"/>
  <c r="AG1397" i="2"/>
  <c r="AG1401" i="2"/>
  <c r="AG1405" i="2"/>
  <c r="AG1409" i="2"/>
  <c r="AG1413" i="2"/>
  <c r="AG1417" i="2"/>
  <c r="AG1421" i="2"/>
  <c r="AG1425" i="2"/>
  <c r="AG1429" i="2"/>
  <c r="AG1433" i="2"/>
  <c r="AG1437" i="2"/>
  <c r="AG1441" i="2"/>
  <c r="AG1445" i="2"/>
  <c r="AG1449" i="2"/>
  <c r="AG1453" i="2"/>
  <c r="AG1457" i="2"/>
  <c r="AG1461" i="2"/>
  <c r="AG1465" i="2"/>
  <c r="AG1469" i="2"/>
  <c r="AG1473" i="2"/>
  <c r="AG1477" i="2"/>
  <c r="AG1481" i="2"/>
  <c r="AG1485" i="2"/>
  <c r="AG1489" i="2"/>
  <c r="AG1493" i="2"/>
  <c r="AG265" i="2"/>
  <c r="AG384" i="2"/>
  <c r="AG945" i="2"/>
  <c r="AG1175" i="2"/>
  <c r="AG1191" i="2"/>
  <c r="AG1207" i="2"/>
  <c r="AG229" i="2"/>
  <c r="AG374" i="2"/>
  <c r="AG508" i="2"/>
  <c r="AG520" i="2"/>
  <c r="AG993" i="2"/>
  <c r="AG1001" i="2"/>
  <c r="AG1009" i="2"/>
  <c r="AG1017" i="2"/>
  <c r="AG1025" i="2"/>
  <c r="AG1033" i="2"/>
  <c r="AG217" i="2"/>
  <c r="AG347" i="2"/>
  <c r="AG1510" i="2"/>
  <c r="AG1542" i="2"/>
  <c r="AG1936" i="2"/>
  <c r="AG1952" i="2"/>
  <c r="AG1968" i="2"/>
  <c r="AG1984" i="2"/>
  <c r="AG2000" i="2"/>
  <c r="AG2016" i="2"/>
  <c r="AG2032" i="2"/>
  <c r="AG2048" i="2"/>
  <c r="AG2064" i="2"/>
  <c r="AG2080" i="2"/>
  <c r="AG2096" i="2"/>
  <c r="AG2112" i="2"/>
  <c r="AG2128" i="2"/>
  <c r="AG2144" i="2"/>
  <c r="AG2160" i="2"/>
  <c r="AG1504" i="2"/>
  <c r="AG1536" i="2"/>
  <c r="AG1873" i="2"/>
  <c r="AG1945" i="2"/>
  <c r="AG1961" i="2"/>
  <c r="AG1977" i="2"/>
  <c r="AG1993" i="2"/>
  <c r="AG2009" i="2"/>
  <c r="AG2025" i="2"/>
  <c r="AG2041" i="2"/>
  <c r="AG2057" i="2"/>
  <c r="AG2073" i="2"/>
  <c r="AG2089" i="2"/>
  <c r="AG2105" i="2"/>
  <c r="AG2121" i="2"/>
  <c r="AG2137" i="2"/>
  <c r="AG2153" i="2"/>
  <c r="E3505" i="2"/>
  <c r="D3506" i="2"/>
  <c r="E3506" i="2" s="1"/>
  <c r="AG1498" i="2"/>
  <c r="AG1530" i="2"/>
  <c r="AG1562" i="2"/>
  <c r="AG1930" i="2"/>
  <c r="AG1946" i="2"/>
  <c r="AG1962" i="2"/>
  <c r="AG1978" i="2"/>
  <c r="AG1994" i="2"/>
  <c r="AG2010" i="2"/>
  <c r="AG2026" i="2"/>
  <c r="AG2042" i="2"/>
  <c r="AG2058" i="2"/>
  <c r="AG2074" i="2"/>
  <c r="AG2090" i="2"/>
  <c r="AG2106" i="2"/>
  <c r="AG2122" i="2"/>
  <c r="AG2138" i="2"/>
  <c r="AG2154" i="2"/>
  <c r="E3384" i="2"/>
  <c r="D3385" i="2"/>
  <c r="E3385" i="2" s="1"/>
  <c r="AG1516" i="2"/>
  <c r="AG1548" i="2"/>
  <c r="AG1935" i="2"/>
  <c r="AG1951" i="2"/>
  <c r="AG1967" i="2"/>
  <c r="AG1983" i="2"/>
  <c r="AG1999" i="2"/>
  <c r="AG2015" i="2"/>
  <c r="AG2031" i="2"/>
  <c r="AG2047" i="2"/>
  <c r="AG2063" i="2"/>
  <c r="AG2079" i="2"/>
  <c r="AG2095" i="2"/>
  <c r="AG2111" i="2"/>
  <c r="AG2127" i="2"/>
  <c r="AG2143" i="2"/>
  <c r="AG2159" i="2"/>
  <c r="AG3508" i="2"/>
  <c r="AG3589" i="2"/>
  <c r="AG3593" i="2"/>
  <c r="AG3597" i="2"/>
  <c r="AG3601" i="2"/>
  <c r="AG3605" i="2"/>
  <c r="AG3609" i="2"/>
  <c r="AG3613" i="2"/>
  <c r="AG3617" i="2"/>
  <c r="AG3621" i="2"/>
  <c r="AG3625" i="2"/>
  <c r="AG3629" i="2"/>
  <c r="AG3633" i="2"/>
  <c r="AG3637" i="2"/>
  <c r="AG3641" i="2"/>
  <c r="AG3645" i="2"/>
  <c r="AG3649" i="2"/>
  <c r="AG3653" i="2"/>
  <c r="AG3657" i="2"/>
  <c r="AG3661" i="2"/>
  <c r="AG3665" i="2"/>
  <c r="AG3669" i="2"/>
  <c r="AG3673" i="2"/>
  <c r="AG3677" i="2"/>
  <c r="AG3681" i="2"/>
  <c r="AG3685" i="2"/>
  <c r="AG3689" i="2"/>
  <c r="AG3693" i="2"/>
  <c r="AG3697" i="2"/>
  <c r="AG3701" i="2"/>
  <c r="AG3705" i="2"/>
  <c r="AG3709" i="2"/>
  <c r="AG3713" i="2"/>
  <c r="AG3717" i="2"/>
  <c r="AG3721" i="2"/>
  <c r="AG3725" i="2"/>
  <c r="AG3729" i="2"/>
  <c r="AG3733" i="2"/>
  <c r="AG3737" i="2"/>
  <c r="AG3741" i="2"/>
  <c r="AG3745" i="2"/>
  <c r="AG3749" i="2"/>
  <c r="AG3753" i="2"/>
  <c r="AG3757" i="2"/>
  <c r="AG3761" i="2"/>
  <c r="AG3765" i="2"/>
  <c r="AG3769" i="2"/>
  <c r="AG3773" i="2"/>
  <c r="AG3777" i="2"/>
  <c r="AG3781" i="2"/>
  <c r="AG3785" i="2"/>
  <c r="AG3789" i="2"/>
  <c r="AG3793" i="2"/>
  <c r="AG3797" i="2"/>
  <c r="AG3801" i="2"/>
  <c r="AG3805" i="2"/>
  <c r="AG3809" i="2"/>
  <c r="AG3813" i="2"/>
  <c r="AG3817" i="2"/>
  <c r="AG3821" i="2"/>
  <c r="AG3825" i="2"/>
  <c r="AG3829" i="2"/>
  <c r="AG2681" i="2"/>
  <c r="AG2697" i="2"/>
  <c r="AG2713" i="2"/>
  <c r="AG2729" i="2"/>
  <c r="AG2745" i="2"/>
  <c r="AG2761" i="2"/>
  <c r="AG2777" i="2"/>
  <c r="AG2793" i="2"/>
  <c r="AG2809" i="2"/>
  <c r="AG2825" i="2"/>
  <c r="AG2845" i="2"/>
  <c r="AG3443" i="2"/>
  <c r="AG3447" i="2"/>
  <c r="AG3451" i="2"/>
  <c r="AG3455" i="2"/>
  <c r="AG3459" i="2"/>
  <c r="AG3463" i="2"/>
  <c r="AG3467" i="2"/>
  <c r="AG3471" i="2"/>
  <c r="AG3475" i="2"/>
  <c r="AG3479" i="2"/>
  <c r="AG3483" i="2"/>
  <c r="AG3487" i="2"/>
  <c r="AG3491" i="2"/>
  <c r="AG3495" i="2"/>
  <c r="AG3499" i="2"/>
  <c r="AG3503" i="2"/>
  <c r="AG3385" i="2"/>
  <c r="AG3389" i="2"/>
  <c r="AG3393" i="2"/>
  <c r="AG3397" i="2"/>
  <c r="AG3401" i="2"/>
  <c r="AG3405" i="2"/>
  <c r="AG3409" i="2"/>
  <c r="AG3413" i="2"/>
  <c r="AG3417" i="2"/>
  <c r="AG3421" i="2"/>
  <c r="AG3425" i="2"/>
  <c r="AG3429" i="2"/>
  <c r="AG3433" i="2"/>
  <c r="AG3437" i="2"/>
  <c r="AG3441" i="2"/>
  <c r="AG4004" i="2"/>
  <c r="AG4036" i="2"/>
  <c r="AG4302" i="2"/>
  <c r="AG4318" i="2"/>
  <c r="AG4334" i="2"/>
  <c r="AG4350" i="2"/>
  <c r="AG4364" i="2"/>
  <c r="AF4372" i="2"/>
  <c r="AG4380" i="2"/>
  <c r="AF4388" i="2"/>
  <c r="AG4396" i="2"/>
  <c r="AF4404" i="2"/>
  <c r="AG4412" i="2"/>
  <c r="W4575" i="2"/>
  <c r="X4575" i="2" s="1"/>
  <c r="AF4575" i="2"/>
  <c r="AG4575" i="2"/>
  <c r="W4583" i="2"/>
  <c r="X4583" i="2" s="1"/>
  <c r="AF4583" i="2"/>
  <c r="AG4583" i="2"/>
  <c r="W4591" i="2"/>
  <c r="X4591" i="2" s="1"/>
  <c r="AF4591" i="2"/>
  <c r="AG4591" i="2"/>
  <c r="AG3982" i="2"/>
  <c r="AG4014" i="2"/>
  <c r="AG4046" i="2"/>
  <c r="AG4059" i="2"/>
  <c r="AG4063" i="2"/>
  <c r="AG4067" i="2"/>
  <c r="AG4071" i="2"/>
  <c r="AG4075" i="2"/>
  <c r="AG4079" i="2"/>
  <c r="AG4083" i="2"/>
  <c r="AG4087" i="2"/>
  <c r="AG4091" i="2"/>
  <c r="AG4095" i="2"/>
  <c r="AG4099" i="2"/>
  <c r="AG4103" i="2"/>
  <c r="AG4107" i="2"/>
  <c r="AG4123" i="2"/>
  <c r="W4123" i="2"/>
  <c r="X4123" i="2" s="1"/>
  <c r="AF4123" i="2"/>
  <c r="AG4303" i="2"/>
  <c r="AG4319" i="2"/>
  <c r="AG4335" i="2"/>
  <c r="AG4351" i="2"/>
  <c r="AF4367" i="2"/>
  <c r="AF4383" i="2"/>
  <c r="AF4399" i="2"/>
  <c r="E6267" i="2"/>
  <c r="D6268" i="2"/>
  <c r="AG4008" i="2"/>
  <c r="AG4040" i="2"/>
  <c r="AG4119" i="2"/>
  <c r="W4119" i="2"/>
  <c r="X4119" i="2" s="1"/>
  <c r="AF4119" i="2"/>
  <c r="AG4304" i="2"/>
  <c r="AG4320" i="2"/>
  <c r="AG4336" i="2"/>
  <c r="AG4352" i="2"/>
  <c r="AF4358" i="2"/>
  <c r="AG4366" i="2"/>
  <c r="AF4374" i="2"/>
  <c r="AG4382" i="2"/>
  <c r="AF4390" i="2"/>
  <c r="AG4398" i="2"/>
  <c r="AF4406" i="2"/>
  <c r="AG4823" i="2"/>
  <c r="W4823" i="2"/>
  <c r="X4823" i="2" s="1"/>
  <c r="AF4823" i="2"/>
  <c r="AG4827" i="2"/>
  <c r="W4827" i="2"/>
  <c r="X4827" i="2" s="1"/>
  <c r="AF4827" i="2"/>
  <c r="AG4831" i="2"/>
  <c r="W4831" i="2"/>
  <c r="X4831" i="2" s="1"/>
  <c r="AF4831" i="2"/>
  <c r="AG4835" i="2"/>
  <c r="W4835" i="2"/>
  <c r="X4835" i="2" s="1"/>
  <c r="AF4835" i="2"/>
  <c r="AG4839" i="2"/>
  <c r="W4839" i="2"/>
  <c r="X4839" i="2" s="1"/>
  <c r="AF4839" i="2"/>
  <c r="AG4843" i="2"/>
  <c r="W4843" i="2"/>
  <c r="X4843" i="2" s="1"/>
  <c r="AF4843" i="2"/>
  <c r="AG4002" i="2"/>
  <c r="AG4034" i="2"/>
  <c r="W4138" i="2"/>
  <c r="X4138" i="2" s="1"/>
  <c r="AF4138" i="2"/>
  <c r="AG4138" i="2"/>
  <c r="AG4301" i="2"/>
  <c r="AG4317" i="2"/>
  <c r="AG4333" i="2"/>
  <c r="AG4349" i="2"/>
  <c r="AF4369" i="2"/>
  <c r="AF4385" i="2"/>
  <c r="AF4401" i="2"/>
  <c r="W4986" i="2"/>
  <c r="X4986" i="2" s="1"/>
  <c r="AF4986" i="2"/>
  <c r="AG4986" i="2"/>
  <c r="W5541" i="2"/>
  <c r="X5541" i="2" s="1"/>
  <c r="AF5541" i="2"/>
  <c r="AG5541" i="2"/>
  <c r="W5545" i="2"/>
  <c r="X5545" i="2" s="1"/>
  <c r="AF5545" i="2"/>
  <c r="AG5545" i="2"/>
  <c r="W5791" i="2"/>
  <c r="X5791" i="2" s="1"/>
  <c r="AF5791" i="2"/>
  <c r="AG5791" i="2"/>
  <c r="W5795" i="2"/>
  <c r="X5795" i="2" s="1"/>
  <c r="AF5795" i="2"/>
  <c r="AG5795" i="2"/>
  <c r="W5799" i="2"/>
  <c r="X5799" i="2" s="1"/>
  <c r="AF5799" i="2"/>
  <c r="AG5799" i="2"/>
  <c r="W5803" i="2"/>
  <c r="X5803" i="2" s="1"/>
  <c r="AF5803" i="2"/>
  <c r="AG5803" i="2"/>
  <c r="W5807" i="2"/>
  <c r="X5807" i="2" s="1"/>
  <c r="AF5807" i="2"/>
  <c r="AG5807" i="2"/>
  <c r="W5811" i="2"/>
  <c r="X5811" i="2" s="1"/>
  <c r="AF5811" i="2"/>
  <c r="AG5811" i="2"/>
  <c r="W5815" i="2"/>
  <c r="X5815" i="2" s="1"/>
  <c r="AF5815" i="2"/>
  <c r="AG5815" i="2"/>
  <c r="W5819" i="2"/>
  <c r="X5819" i="2" s="1"/>
  <c r="AF5819" i="2"/>
  <c r="AG5819" i="2"/>
  <c r="W5823" i="2"/>
  <c r="X5823" i="2" s="1"/>
  <c r="AF5823" i="2"/>
  <c r="AG5823" i="2"/>
  <c r="W5827" i="2"/>
  <c r="X5827" i="2" s="1"/>
  <c r="AF5827" i="2"/>
  <c r="AG5827" i="2"/>
  <c r="W5831" i="2"/>
  <c r="X5831" i="2" s="1"/>
  <c r="AF5831" i="2"/>
  <c r="AG5831" i="2"/>
  <c r="W5835" i="2"/>
  <c r="X5835" i="2" s="1"/>
  <c r="AF5835" i="2"/>
  <c r="AG5835" i="2"/>
  <c r="W5839" i="2"/>
  <c r="X5839" i="2" s="1"/>
  <c r="AF5839" i="2"/>
  <c r="AG5839" i="2"/>
  <c r="W5843" i="2"/>
  <c r="X5843" i="2" s="1"/>
  <c r="AF5843" i="2"/>
  <c r="AG5843" i="2"/>
  <c r="W5847" i="2"/>
  <c r="X5847" i="2" s="1"/>
  <c r="AF5847" i="2"/>
  <c r="AG5847" i="2"/>
  <c r="W5851" i="2"/>
  <c r="X5851" i="2" s="1"/>
  <c r="AF5851" i="2"/>
  <c r="AG5851" i="2"/>
  <c r="W5855" i="2"/>
  <c r="X5855" i="2" s="1"/>
  <c r="AF5855" i="2"/>
  <c r="AG5855" i="2"/>
  <c r="W5859" i="2"/>
  <c r="X5859" i="2" s="1"/>
  <c r="AF5859" i="2"/>
  <c r="AG5859" i="2"/>
  <c r="W5863" i="2"/>
  <c r="X5863" i="2" s="1"/>
  <c r="AF5863" i="2"/>
  <c r="AG5863" i="2"/>
  <c r="W5867" i="2"/>
  <c r="X5867" i="2" s="1"/>
  <c r="AF5867" i="2"/>
  <c r="AG5867" i="2"/>
  <c r="W5871" i="2"/>
  <c r="X5871" i="2" s="1"/>
  <c r="AF5871" i="2"/>
  <c r="AG5871" i="2"/>
  <c r="W5875" i="2"/>
  <c r="X5875" i="2" s="1"/>
  <c r="AF5875" i="2"/>
  <c r="AG5875" i="2"/>
  <c r="W6035" i="2"/>
  <c r="X6035" i="2" s="1"/>
  <c r="AF6035" i="2"/>
  <c r="AG6035" i="2"/>
  <c r="W6039" i="2"/>
  <c r="X6039" i="2" s="1"/>
  <c r="AF6039" i="2"/>
  <c r="AG6039" i="2"/>
  <c r="AG4427" i="2"/>
  <c r="AG4459" i="2"/>
  <c r="AG4491" i="2"/>
  <c r="AG4523" i="2"/>
  <c r="AG4555" i="2"/>
  <c r="AG4602" i="2"/>
  <c r="AG4737" i="2"/>
  <c r="AG4769" i="2"/>
  <c r="AG4801" i="2"/>
  <c r="AF50" i="2"/>
  <c r="AG50" i="2"/>
  <c r="W50" i="2"/>
  <c r="X50" i="2" s="1"/>
  <c r="AF76" i="1"/>
  <c r="AG76" i="1"/>
  <c r="AG4421" i="2"/>
  <c r="AG4453" i="2"/>
  <c r="AG4485" i="2"/>
  <c r="AG4517" i="2"/>
  <c r="AG4549" i="2"/>
  <c r="AG4733" i="2"/>
  <c r="AG4765" i="2"/>
  <c r="AG4797" i="2"/>
  <c r="W6620" i="2"/>
  <c r="X6620" i="2" s="1"/>
  <c r="AF6620" i="2"/>
  <c r="AG6620" i="2"/>
  <c r="W6631" i="2"/>
  <c r="X6631" i="2" s="1"/>
  <c r="AF6631" i="2"/>
  <c r="AG6631" i="2"/>
  <c r="W6684" i="2"/>
  <c r="X6684" i="2" s="1"/>
  <c r="AF6684" i="2"/>
  <c r="AG6684" i="2"/>
  <c r="X8" i="1"/>
  <c r="AB8" i="1" s="1"/>
  <c r="AG8" i="1"/>
  <c r="X16" i="1"/>
  <c r="AB16" i="1" s="1"/>
  <c r="AG16" i="1"/>
  <c r="X24" i="1"/>
  <c r="AB24" i="1" s="1"/>
  <c r="AG24" i="1"/>
  <c r="X32" i="1"/>
  <c r="AB32" i="1" s="1"/>
  <c r="AG32" i="1"/>
  <c r="X40" i="1"/>
  <c r="AB40" i="1" s="1"/>
  <c r="AG40" i="1"/>
  <c r="X48" i="1"/>
  <c r="AB48" i="1" s="1"/>
  <c r="AG48" i="1"/>
  <c r="X56" i="1"/>
  <c r="AB56" i="1" s="1"/>
  <c r="AG56" i="1"/>
  <c r="X64" i="1"/>
  <c r="AB64" i="1" s="1"/>
  <c r="AG64" i="1"/>
  <c r="AG4431" i="2"/>
  <c r="AG4463" i="2"/>
  <c r="AG4495" i="2"/>
  <c r="AG4527" i="2"/>
  <c r="AG4561" i="2"/>
  <c r="AG4592" i="2"/>
  <c r="AG6456" i="2"/>
  <c r="AG6460" i="2"/>
  <c r="AG6464" i="2"/>
  <c r="AG6468" i="2"/>
  <c r="AG6472" i="2"/>
  <c r="AG6476" i="2"/>
  <c r="AG6480" i="2"/>
  <c r="AG6484" i="2"/>
  <c r="AG6488" i="2"/>
  <c r="AG6492" i="2"/>
  <c r="AG6496" i="2"/>
  <c r="AG6500" i="2"/>
  <c r="AG6504" i="2"/>
  <c r="AG6508" i="2"/>
  <c r="AG6512" i="2"/>
  <c r="AG6516" i="2"/>
  <c r="AG6520" i="2"/>
  <c r="AG6524" i="2"/>
  <c r="AG6528" i="2"/>
  <c r="AG6532" i="2"/>
  <c r="AG6536" i="2"/>
  <c r="AG6540" i="2"/>
  <c r="AG6544" i="2"/>
  <c r="AG6548" i="2"/>
  <c r="AG6552" i="2"/>
  <c r="AG6556" i="2"/>
  <c r="AG6560" i="2"/>
  <c r="AG6564" i="2"/>
  <c r="AG6568" i="2"/>
  <c r="AG6572" i="2"/>
  <c r="AG6576" i="2"/>
  <c r="AG6580" i="2"/>
  <c r="AG6584" i="2"/>
  <c r="AG6588" i="2"/>
  <c r="AG6592" i="2"/>
  <c r="AG6596" i="2"/>
  <c r="AG6600" i="2"/>
  <c r="AG6604" i="2"/>
  <c r="AG6608" i="2"/>
  <c r="AG6612" i="2"/>
  <c r="AG6616" i="2"/>
  <c r="AG5" i="1"/>
  <c r="X5" i="1"/>
  <c r="AB5" i="1" s="1"/>
  <c r="AG4417" i="2"/>
  <c r="AG4449" i="2"/>
  <c r="AG4481" i="2"/>
  <c r="AG4513" i="2"/>
  <c r="AG4545" i="2"/>
  <c r="AG4572" i="2"/>
  <c r="AG4606" i="2"/>
  <c r="AG4741" i="2"/>
  <c r="AG4773" i="2"/>
  <c r="AG4805" i="2"/>
  <c r="AG5876" i="2"/>
  <c r="AG6040" i="2"/>
  <c r="AG331" i="2"/>
  <c r="AG1215" i="2"/>
  <c r="AG1751" i="2"/>
  <c r="AG2572" i="2"/>
  <c r="AG2861" i="2"/>
  <c r="AG3212" i="2"/>
  <c r="AG3228" i="2"/>
  <c r="AG3521" i="2"/>
  <c r="AG3846" i="2"/>
  <c r="AG4160" i="2"/>
  <c r="AG4615" i="2"/>
  <c r="AG5557" i="2"/>
  <c r="AG6060" i="2"/>
  <c r="AG6664" i="2"/>
  <c r="AF99" i="2"/>
  <c r="AG92" i="1"/>
  <c r="AG124" i="1"/>
  <c r="AG156" i="1"/>
  <c r="AG96" i="1"/>
  <c r="AG128" i="1"/>
  <c r="AG160" i="1"/>
  <c r="X332" i="2"/>
  <c r="AG2166" i="2"/>
  <c r="AG4635" i="2"/>
  <c r="AG4639" i="2"/>
  <c r="AG3871" i="2"/>
  <c r="AG1333" i="2"/>
  <c r="AG5024" i="2"/>
  <c r="AG299" i="2"/>
  <c r="AF172" i="2"/>
  <c r="AF174" i="2"/>
  <c r="AF180" i="2"/>
  <c r="AF195" i="2"/>
  <c r="AF59" i="2"/>
  <c r="W59" i="2"/>
  <c r="X59" i="2" s="1"/>
  <c r="AG59" i="2"/>
  <c r="AG257" i="2"/>
  <c r="W352" i="2"/>
  <c r="X352" i="2" s="1"/>
  <c r="AF352" i="2"/>
  <c r="AG352" i="2"/>
  <c r="W351" i="2"/>
  <c r="X351" i="2" s="1"/>
  <c r="AF351" i="2"/>
  <c r="AG351" i="2"/>
  <c r="AG366" i="2"/>
  <c r="AG549" i="2"/>
  <c r="AG1238" i="2"/>
  <c r="AG1242" i="2"/>
  <c r="AG1337" i="2"/>
  <c r="AF885" i="2"/>
  <c r="AG1339" i="2"/>
  <c r="AG1343" i="2"/>
  <c r="AG1347" i="2"/>
  <c r="AG1767" i="2"/>
  <c r="AG2169" i="2"/>
  <c r="AG2173" i="2"/>
  <c r="AG2177" i="2"/>
  <c r="AG2181" i="2"/>
  <c r="AG2185" i="2"/>
  <c r="AG2331" i="2"/>
  <c r="AG2335" i="2"/>
  <c r="AG2339" i="2"/>
  <c r="AG2587" i="2"/>
  <c r="AG2592" i="2"/>
  <c r="AG2600" i="2"/>
  <c r="W667" i="2"/>
  <c r="X667" i="2" s="1"/>
  <c r="AF667" i="2"/>
  <c r="AG667" i="2"/>
  <c r="W671" i="2"/>
  <c r="X671" i="2" s="1"/>
  <c r="AF671" i="2"/>
  <c r="AG671" i="2"/>
  <c r="W675" i="2"/>
  <c r="X675" i="2" s="1"/>
  <c r="AF675" i="2"/>
  <c r="AG675" i="2"/>
  <c r="W3889" i="2"/>
  <c r="X3889" i="2" s="1"/>
  <c r="AF3889" i="2"/>
  <c r="AG3889" i="2"/>
  <c r="W130" i="2"/>
  <c r="X130" i="2" s="1"/>
  <c r="AF130" i="2"/>
  <c r="AG130" i="2"/>
  <c r="W138" i="2"/>
  <c r="X138" i="2" s="1"/>
  <c r="AF138" i="2"/>
  <c r="AG138" i="2"/>
  <c r="W146" i="2"/>
  <c r="X146" i="2" s="1"/>
  <c r="AF146" i="2"/>
  <c r="AG146" i="2"/>
  <c r="W154" i="2"/>
  <c r="X154" i="2" s="1"/>
  <c r="AF154" i="2"/>
  <c r="AG154" i="2"/>
  <c r="W186" i="2"/>
  <c r="X186" i="2" s="1"/>
  <c r="AF186" i="2"/>
  <c r="AG186" i="2"/>
  <c r="W205" i="2"/>
  <c r="X205" i="2" s="1"/>
  <c r="AF205" i="2"/>
  <c r="AG205" i="2"/>
  <c r="W225" i="2"/>
  <c r="X225" i="2" s="1"/>
  <c r="AF225" i="2"/>
  <c r="AG225" i="2"/>
  <c r="W243" i="2"/>
  <c r="X243" i="2" s="1"/>
  <c r="AF243" i="2"/>
  <c r="AG243" i="2"/>
  <c r="W270" i="2"/>
  <c r="X270" i="2" s="1"/>
  <c r="AF270" i="2"/>
  <c r="AG270" i="2"/>
  <c r="W291" i="2"/>
  <c r="X291" i="2" s="1"/>
  <c r="AF291" i="2"/>
  <c r="AG291" i="2"/>
  <c r="W314" i="2"/>
  <c r="X314" i="2" s="1"/>
  <c r="AF314" i="2"/>
  <c r="AG314" i="2"/>
  <c r="W127" i="2"/>
  <c r="X127" i="2" s="1"/>
  <c r="AF127" i="2"/>
  <c r="AG127" i="2"/>
  <c r="AG3255" i="2"/>
  <c r="AG3259" i="2"/>
  <c r="AG3263" i="2"/>
  <c r="AG3529" i="2"/>
  <c r="AG3533" i="2"/>
  <c r="AG3537" i="2"/>
  <c r="AG3541" i="2"/>
  <c r="AG3545" i="2"/>
  <c r="AG3875" i="2"/>
  <c r="AG3879" i="2"/>
  <c r="AG3883" i="2"/>
  <c r="AG3887" i="2"/>
  <c r="AG4173" i="2"/>
  <c r="AG4177" i="2"/>
  <c r="AG4181" i="2"/>
  <c r="AG4185" i="2"/>
  <c r="AG4189" i="2"/>
  <c r="AG4193" i="2"/>
  <c r="AG4197" i="2"/>
  <c r="AG4201" i="2"/>
  <c r="AG4205" i="2"/>
  <c r="AG4644" i="2"/>
  <c r="AG4648" i="2"/>
  <c r="AG107" i="2"/>
  <c r="AG183" i="2"/>
  <c r="AG248" i="2"/>
  <c r="AG109" i="2"/>
  <c r="AG155" i="2"/>
  <c r="AF598" i="2"/>
  <c r="AG240" i="2"/>
  <c r="AF578" i="2"/>
  <c r="W681" i="2"/>
  <c r="X681" i="2" s="1"/>
  <c r="AF681" i="2"/>
  <c r="AG681" i="2"/>
  <c r="AG896" i="2"/>
  <c r="AG1247" i="2"/>
  <c r="AF1293" i="2"/>
  <c r="AF1372" i="2"/>
  <c r="AF1295" i="2"/>
  <c r="AF1374" i="2"/>
  <c r="AF1281" i="2"/>
  <c r="AF1360" i="2"/>
  <c r="AF1275" i="2"/>
  <c r="AF1354" i="2"/>
  <c r="AF1386" i="2"/>
  <c r="AG3324" i="2"/>
  <c r="AG2916" i="2"/>
  <c r="AG2932" i="2"/>
  <c r="AG3278" i="2"/>
  <c r="AG3294" i="2"/>
  <c r="AG3318" i="2"/>
  <c r="AG3546" i="2"/>
  <c r="AG3559" i="2"/>
  <c r="AG3895" i="2"/>
  <c r="AG3904" i="2"/>
  <c r="AG3911" i="2"/>
  <c r="AG3915" i="2"/>
  <c r="AG3919" i="2"/>
  <c r="AG3923" i="2"/>
  <c r="AG3932" i="2"/>
  <c r="AG3945" i="2"/>
  <c r="AG4282" i="2"/>
  <c r="AF4282" i="2"/>
  <c r="W4282" i="2"/>
  <c r="X4282" i="2" s="1"/>
  <c r="AG5099" i="2"/>
  <c r="AG5107" i="2"/>
  <c r="AG5115" i="2"/>
  <c r="AG5123" i="2"/>
  <c r="AG5581" i="2"/>
  <c r="AG5589" i="2"/>
  <c r="AG5597" i="2"/>
  <c r="AG5605" i="2"/>
  <c r="AG5613" i="2"/>
  <c r="AG5621" i="2"/>
  <c r="AG5629" i="2"/>
  <c r="AG6138" i="2"/>
  <c r="W6138" i="2"/>
  <c r="X6138" i="2" s="1"/>
  <c r="AF6138" i="2"/>
  <c r="AG6142" i="2"/>
  <c r="W6142" i="2"/>
  <c r="X6142" i="2" s="1"/>
  <c r="AF6142" i="2"/>
  <c r="AG6146" i="2"/>
  <c r="W6146" i="2"/>
  <c r="X6146" i="2" s="1"/>
  <c r="AF6146" i="2"/>
  <c r="AG6150" i="2"/>
  <c r="W6150" i="2"/>
  <c r="X6150" i="2" s="1"/>
  <c r="AF6150" i="2"/>
  <c r="AG6154" i="2"/>
  <c r="W6154" i="2"/>
  <c r="X6154" i="2" s="1"/>
  <c r="AF6154" i="2"/>
  <c r="AG6158" i="2"/>
  <c r="W6158" i="2"/>
  <c r="X6158" i="2" s="1"/>
  <c r="AF6158" i="2"/>
  <c r="AG6162" i="2"/>
  <c r="W6162" i="2"/>
  <c r="X6162" i="2" s="1"/>
  <c r="AF6162" i="2"/>
  <c r="AG6166" i="2"/>
  <c r="W6166" i="2"/>
  <c r="X6166" i="2" s="1"/>
  <c r="AF6166" i="2"/>
  <c r="AG6170" i="2"/>
  <c r="W6170" i="2"/>
  <c r="X6170" i="2" s="1"/>
  <c r="AF6170" i="2"/>
  <c r="AG6174" i="2"/>
  <c r="W6174" i="2"/>
  <c r="X6174" i="2" s="1"/>
  <c r="AF6174" i="2"/>
  <c r="AG6178" i="2"/>
  <c r="W6178" i="2"/>
  <c r="X6178" i="2" s="1"/>
  <c r="AF6178" i="2"/>
  <c r="AG6182" i="2"/>
  <c r="W6182" i="2"/>
  <c r="X6182" i="2" s="1"/>
  <c r="AF6182" i="2"/>
  <c r="AG6186" i="2"/>
  <c r="W6186" i="2"/>
  <c r="X6186" i="2" s="1"/>
  <c r="AF6186" i="2"/>
  <c r="AG5102" i="2"/>
  <c r="W2" i="2"/>
  <c r="X2" i="2" s="1"/>
  <c r="AG2" i="2"/>
  <c r="AF2" i="2"/>
  <c r="W4" i="2"/>
  <c r="X4" i="2" s="1"/>
  <c r="AG4" i="2"/>
  <c r="AF4" i="2"/>
  <c r="W97" i="2"/>
  <c r="X97" i="2" s="1"/>
  <c r="AG97" i="2"/>
  <c r="AF97" i="2"/>
  <c r="AG158" i="2"/>
  <c r="W845" i="2"/>
  <c r="X845" i="2" s="1"/>
  <c r="AF845" i="2"/>
  <c r="AG845" i="2"/>
  <c r="AG857" i="2"/>
  <c r="W857" i="2"/>
  <c r="X857" i="2" s="1"/>
  <c r="AF857" i="2"/>
  <c r="AG873" i="2"/>
  <c r="W873" i="2"/>
  <c r="X873" i="2" s="1"/>
  <c r="AF873" i="2"/>
  <c r="W955" i="2"/>
  <c r="X955" i="2" s="1"/>
  <c r="AF955" i="2"/>
  <c r="AG955" i="2"/>
  <c r="W959" i="2"/>
  <c r="X959" i="2" s="1"/>
  <c r="AF959" i="2"/>
  <c r="AG959" i="2"/>
  <c r="AG295" i="2"/>
  <c r="AG396" i="2"/>
  <c r="AG512" i="2"/>
  <c r="AG917" i="2"/>
  <c r="AG925" i="2"/>
  <c r="AG933" i="2"/>
  <c r="AG1214" i="2"/>
  <c r="AG1306" i="2"/>
  <c r="AG1310" i="2"/>
  <c r="AG1314" i="2"/>
  <c r="AG1318" i="2"/>
  <c r="AG1322" i="2"/>
  <c r="AG1392" i="2"/>
  <c r="AG1396" i="2"/>
  <c r="AG1400" i="2"/>
  <c r="AG1404" i="2"/>
  <c r="AG1408" i="2"/>
  <c r="AG1412" i="2"/>
  <c r="AG1416" i="2"/>
  <c r="AG1420" i="2"/>
  <c r="AG1424" i="2"/>
  <c r="AG1428" i="2"/>
  <c r="AG1432" i="2"/>
  <c r="AG1436" i="2"/>
  <c r="AG1440" i="2"/>
  <c r="AG1444" i="2"/>
  <c r="AG1448" i="2"/>
  <c r="AG1452" i="2"/>
  <c r="AG1456" i="2"/>
  <c r="AG1460" i="2"/>
  <c r="AG1464" i="2"/>
  <c r="AG1468" i="2"/>
  <c r="AG1472" i="2"/>
  <c r="AG1476" i="2"/>
  <c r="AG1480" i="2"/>
  <c r="AG1484" i="2"/>
  <c r="AG1488" i="2"/>
  <c r="AG1492" i="2"/>
  <c r="W1496" i="2"/>
  <c r="X1496" i="2" s="1"/>
  <c r="AF1496" i="2"/>
  <c r="AG1496" i="2"/>
  <c r="AG227" i="2"/>
  <c r="AG359" i="2"/>
  <c r="AG210" i="2"/>
  <c r="AG340" i="2"/>
  <c r="AG192" i="2"/>
  <c r="AG320" i="2"/>
  <c r="AG949" i="2"/>
  <c r="AG1502" i="2"/>
  <c r="AG1534" i="2"/>
  <c r="AG1932" i="2"/>
  <c r="AG1948" i="2"/>
  <c r="AG1964" i="2"/>
  <c r="AG1980" i="2"/>
  <c r="AG1996" i="2"/>
  <c r="AG2012" i="2"/>
  <c r="AG2028" i="2"/>
  <c r="AG2044" i="2"/>
  <c r="AG2060" i="2"/>
  <c r="AG2076" i="2"/>
  <c r="AG2092" i="2"/>
  <c r="AG2108" i="2"/>
  <c r="AG2124" i="2"/>
  <c r="AG2140" i="2"/>
  <c r="AG2156" i="2"/>
  <c r="AG1528" i="2"/>
  <c r="AG1560" i="2"/>
  <c r="AG1941" i="2"/>
  <c r="AG1957" i="2"/>
  <c r="AG1973" i="2"/>
  <c r="AG1989" i="2"/>
  <c r="AG2005" i="2"/>
  <c r="AG2021" i="2"/>
  <c r="AG2037" i="2"/>
  <c r="AG2053" i="2"/>
  <c r="AG2069" i="2"/>
  <c r="AG2085" i="2"/>
  <c r="AG2101" i="2"/>
  <c r="AG2117" i="2"/>
  <c r="AG2133" i="2"/>
  <c r="AG2149" i="2"/>
  <c r="AG1522" i="2"/>
  <c r="AG1554" i="2"/>
  <c r="AG1942" i="2"/>
  <c r="AG1958" i="2"/>
  <c r="AG1974" i="2"/>
  <c r="AG1990" i="2"/>
  <c r="AG2006" i="2"/>
  <c r="AG2022" i="2"/>
  <c r="AG2038" i="2"/>
  <c r="AG2054" i="2"/>
  <c r="AG2070" i="2"/>
  <c r="AG2086" i="2"/>
  <c r="AG2102" i="2"/>
  <c r="AG2118" i="2"/>
  <c r="AG2134" i="2"/>
  <c r="AG2150" i="2"/>
  <c r="AG1508" i="2"/>
  <c r="AG1540" i="2"/>
  <c r="AG1931" i="2"/>
  <c r="AG1947" i="2"/>
  <c r="AG1963" i="2"/>
  <c r="AG1979" i="2"/>
  <c r="AG1995" i="2"/>
  <c r="AG2011" i="2"/>
  <c r="AG2027" i="2"/>
  <c r="AG2043" i="2"/>
  <c r="AG2059" i="2"/>
  <c r="AG2075" i="2"/>
  <c r="AG2091" i="2"/>
  <c r="AG2107" i="2"/>
  <c r="AG2123" i="2"/>
  <c r="AG2139" i="2"/>
  <c r="AG2155" i="2"/>
  <c r="AG3507" i="2"/>
  <c r="AG3511" i="2"/>
  <c r="AG3592" i="2"/>
  <c r="AG3596" i="2"/>
  <c r="AG3600" i="2"/>
  <c r="AG3604" i="2"/>
  <c r="AG3608" i="2"/>
  <c r="AG3612" i="2"/>
  <c r="AG3616" i="2"/>
  <c r="AG3620" i="2"/>
  <c r="AG3624" i="2"/>
  <c r="AG3628" i="2"/>
  <c r="AG3632" i="2"/>
  <c r="AG3636" i="2"/>
  <c r="AG3640" i="2"/>
  <c r="AG3644" i="2"/>
  <c r="AG3648" i="2"/>
  <c r="AG3652" i="2"/>
  <c r="AG3656" i="2"/>
  <c r="AG3660" i="2"/>
  <c r="AG3664" i="2"/>
  <c r="AG3668" i="2"/>
  <c r="AG3672" i="2"/>
  <c r="AG3676" i="2"/>
  <c r="AG3680" i="2"/>
  <c r="AG3684" i="2"/>
  <c r="AG3688" i="2"/>
  <c r="AG3692" i="2"/>
  <c r="AG3696" i="2"/>
  <c r="AG3700" i="2"/>
  <c r="AG3704" i="2"/>
  <c r="AG3708" i="2"/>
  <c r="AG3712" i="2"/>
  <c r="AG3716" i="2"/>
  <c r="AG3720" i="2"/>
  <c r="AG3724" i="2"/>
  <c r="AG3728" i="2"/>
  <c r="AG3732" i="2"/>
  <c r="AG3736" i="2"/>
  <c r="AG3740" i="2"/>
  <c r="AG3744" i="2"/>
  <c r="AG3748" i="2"/>
  <c r="AG3752" i="2"/>
  <c r="AG3756" i="2"/>
  <c r="AG3760" i="2"/>
  <c r="AG3764" i="2"/>
  <c r="AG3768" i="2"/>
  <c r="AG3772" i="2"/>
  <c r="AG3776" i="2"/>
  <c r="AG3780" i="2"/>
  <c r="AG3784" i="2"/>
  <c r="AG3788" i="2"/>
  <c r="AG3792" i="2"/>
  <c r="AG3796" i="2"/>
  <c r="AG3800" i="2"/>
  <c r="AG3804" i="2"/>
  <c r="AG3808" i="2"/>
  <c r="AG3812" i="2"/>
  <c r="AG3816" i="2"/>
  <c r="AG3820" i="2"/>
  <c r="AG3824" i="2"/>
  <c r="AG3828" i="2"/>
  <c r="AG3446" i="2"/>
  <c r="AG3450" i="2"/>
  <c r="AG3454" i="2"/>
  <c r="AG3458" i="2"/>
  <c r="AG3462" i="2"/>
  <c r="AG3466" i="2"/>
  <c r="AG3470" i="2"/>
  <c r="AG3474" i="2"/>
  <c r="AG3478" i="2"/>
  <c r="AG3482" i="2"/>
  <c r="AG3486" i="2"/>
  <c r="AG3490" i="2"/>
  <c r="AG3494" i="2"/>
  <c r="AG3498" i="2"/>
  <c r="AG3502" i="2"/>
  <c r="AG3388" i="2"/>
  <c r="AG3392" i="2"/>
  <c r="AG3396" i="2"/>
  <c r="AG3400" i="2"/>
  <c r="AG3404" i="2"/>
  <c r="AG3408" i="2"/>
  <c r="AG3412" i="2"/>
  <c r="AG3416" i="2"/>
  <c r="AG3420" i="2"/>
  <c r="AG3424" i="2"/>
  <c r="AG3428" i="2"/>
  <c r="AG3432" i="2"/>
  <c r="AG3436" i="2"/>
  <c r="AG3440" i="2"/>
  <c r="AG3996" i="2"/>
  <c r="AG4028" i="2"/>
  <c r="AG4298" i="2"/>
  <c r="AG4314" i="2"/>
  <c r="AG4330" i="2"/>
  <c r="AG4346" i="2"/>
  <c r="AG4598" i="2"/>
  <c r="W4598" i="2"/>
  <c r="X4598" i="2" s="1"/>
  <c r="AF4598" i="2"/>
  <c r="W4605" i="2"/>
  <c r="X4605" i="2" s="1"/>
  <c r="AF4605" i="2"/>
  <c r="AG4605" i="2"/>
  <c r="W4716" i="2"/>
  <c r="X4716" i="2" s="1"/>
  <c r="AF4716" i="2"/>
  <c r="AG4716" i="2"/>
  <c r="W4724" i="2"/>
  <c r="X4724" i="2" s="1"/>
  <c r="AF4724" i="2"/>
  <c r="AG4724" i="2"/>
  <c r="W4732" i="2"/>
  <c r="X4732" i="2" s="1"/>
  <c r="AF4732" i="2"/>
  <c r="AG4732" i="2"/>
  <c r="W4740" i="2"/>
  <c r="X4740" i="2" s="1"/>
  <c r="AF4740" i="2"/>
  <c r="AG4740" i="2"/>
  <c r="W4748" i="2"/>
  <c r="X4748" i="2" s="1"/>
  <c r="AF4748" i="2"/>
  <c r="AG4748" i="2"/>
  <c r="W4756" i="2"/>
  <c r="X4756" i="2" s="1"/>
  <c r="AF4756" i="2"/>
  <c r="AG4756" i="2"/>
  <c r="W4764" i="2"/>
  <c r="X4764" i="2" s="1"/>
  <c r="AF4764" i="2"/>
  <c r="AG4764" i="2"/>
  <c r="W4772" i="2"/>
  <c r="X4772" i="2" s="1"/>
  <c r="AF4772" i="2"/>
  <c r="AG4772" i="2"/>
  <c r="W4780" i="2"/>
  <c r="X4780" i="2" s="1"/>
  <c r="AF4780" i="2"/>
  <c r="AG4780" i="2"/>
  <c r="W4788" i="2"/>
  <c r="X4788" i="2" s="1"/>
  <c r="AF4788" i="2"/>
  <c r="AG4788" i="2"/>
  <c r="W4796" i="2"/>
  <c r="X4796" i="2" s="1"/>
  <c r="AF4796" i="2"/>
  <c r="AG4796" i="2"/>
  <c r="W4804" i="2"/>
  <c r="X4804" i="2" s="1"/>
  <c r="AF4804" i="2"/>
  <c r="AG4804" i="2"/>
  <c r="AG4006" i="2"/>
  <c r="AG4038" i="2"/>
  <c r="AG4058" i="2"/>
  <c r="AG4062" i="2"/>
  <c r="AG4066" i="2"/>
  <c r="AG4070" i="2"/>
  <c r="AG4074" i="2"/>
  <c r="AG4078" i="2"/>
  <c r="AG4082" i="2"/>
  <c r="AG4086" i="2"/>
  <c r="AG4090" i="2"/>
  <c r="AG4094" i="2"/>
  <c r="AG4098" i="2"/>
  <c r="AG4102" i="2"/>
  <c r="AG4106" i="2"/>
  <c r="AG4299" i="2"/>
  <c r="AG4315" i="2"/>
  <c r="AG4331" i="2"/>
  <c r="AG4347" i="2"/>
  <c r="AF4371" i="2"/>
  <c r="AF4387" i="2"/>
  <c r="AF4403" i="2"/>
  <c r="AG4000" i="2"/>
  <c r="AG4032" i="2"/>
  <c r="AG4135" i="2"/>
  <c r="W4135" i="2"/>
  <c r="X4135" i="2" s="1"/>
  <c r="AF4135" i="2"/>
  <c r="AG4300" i="2"/>
  <c r="AG4316" i="2"/>
  <c r="AG4332" i="2"/>
  <c r="AG4348" i="2"/>
  <c r="AG4824" i="2"/>
  <c r="W4824" i="2"/>
  <c r="X4824" i="2" s="1"/>
  <c r="AF4824" i="2"/>
  <c r="AG4828" i="2"/>
  <c r="W4828" i="2"/>
  <c r="X4828" i="2" s="1"/>
  <c r="AF4828" i="2"/>
  <c r="AG4832" i="2"/>
  <c r="W4832" i="2"/>
  <c r="X4832" i="2" s="1"/>
  <c r="AF4832" i="2"/>
  <c r="AG4836" i="2"/>
  <c r="W4836" i="2"/>
  <c r="X4836" i="2" s="1"/>
  <c r="AF4836" i="2"/>
  <c r="AG4840" i="2"/>
  <c r="W4840" i="2"/>
  <c r="X4840" i="2" s="1"/>
  <c r="AF4840" i="2"/>
  <c r="AG4844" i="2"/>
  <c r="W4844" i="2"/>
  <c r="X4844" i="2" s="1"/>
  <c r="AF4844" i="2"/>
  <c r="AG2677" i="2"/>
  <c r="AG2693" i="2"/>
  <c r="AG2709" i="2"/>
  <c r="AG2725" i="2"/>
  <c r="AG2741" i="2"/>
  <c r="AG2757" i="2"/>
  <c r="AG2773" i="2"/>
  <c r="AG2789" i="2"/>
  <c r="AG2805" i="2"/>
  <c r="AG2821" i="2"/>
  <c r="AG2837" i="2"/>
  <c r="AG3994" i="2"/>
  <c r="AG4026" i="2"/>
  <c r="AG4297" i="2"/>
  <c r="AG4313" i="2"/>
  <c r="AG4329" i="2"/>
  <c r="AG4345" i="2"/>
  <c r="AF4373" i="2"/>
  <c r="AF4389" i="2"/>
  <c r="AF4405" i="2"/>
  <c r="W5538" i="2"/>
  <c r="X5538" i="2" s="1"/>
  <c r="AF5538" i="2"/>
  <c r="AG5538" i="2"/>
  <c r="W5542" i="2"/>
  <c r="X5542" i="2" s="1"/>
  <c r="AF5542" i="2"/>
  <c r="AG5542" i="2"/>
  <c r="W5788" i="2"/>
  <c r="X5788" i="2" s="1"/>
  <c r="AF5788" i="2"/>
  <c r="AG5788" i="2"/>
  <c r="W5792" i="2"/>
  <c r="X5792" i="2" s="1"/>
  <c r="AF5792" i="2"/>
  <c r="AG5792" i="2"/>
  <c r="W5796" i="2"/>
  <c r="X5796" i="2" s="1"/>
  <c r="AF5796" i="2"/>
  <c r="AG5796" i="2"/>
  <c r="W5800" i="2"/>
  <c r="X5800" i="2" s="1"/>
  <c r="AF5800" i="2"/>
  <c r="AG5800" i="2"/>
  <c r="W5804" i="2"/>
  <c r="X5804" i="2" s="1"/>
  <c r="AF5804" i="2"/>
  <c r="AG5804" i="2"/>
  <c r="W5808" i="2"/>
  <c r="X5808" i="2" s="1"/>
  <c r="AF5808" i="2"/>
  <c r="AG5808" i="2"/>
  <c r="W5812" i="2"/>
  <c r="X5812" i="2" s="1"/>
  <c r="AF5812" i="2"/>
  <c r="AG5812" i="2"/>
  <c r="W5816" i="2"/>
  <c r="X5816" i="2" s="1"/>
  <c r="AF5816" i="2"/>
  <c r="AG5816" i="2"/>
  <c r="W5820" i="2"/>
  <c r="X5820" i="2" s="1"/>
  <c r="AF5820" i="2"/>
  <c r="AG5820" i="2"/>
  <c r="W5824" i="2"/>
  <c r="X5824" i="2" s="1"/>
  <c r="AF5824" i="2"/>
  <c r="AG5824" i="2"/>
  <c r="W5828" i="2"/>
  <c r="X5828" i="2" s="1"/>
  <c r="AF5828" i="2"/>
  <c r="AG5828" i="2"/>
  <c r="W5832" i="2"/>
  <c r="X5832" i="2" s="1"/>
  <c r="AF5832" i="2"/>
  <c r="AG5832" i="2"/>
  <c r="W5836" i="2"/>
  <c r="X5836" i="2" s="1"/>
  <c r="AF5836" i="2"/>
  <c r="AG5836" i="2"/>
  <c r="W5840" i="2"/>
  <c r="X5840" i="2" s="1"/>
  <c r="AF5840" i="2"/>
  <c r="AG5840" i="2"/>
  <c r="W5844" i="2"/>
  <c r="X5844" i="2" s="1"/>
  <c r="AF5844" i="2"/>
  <c r="AG5844" i="2"/>
  <c r="W5848" i="2"/>
  <c r="X5848" i="2" s="1"/>
  <c r="AF5848" i="2"/>
  <c r="AG5848" i="2"/>
  <c r="W5852" i="2"/>
  <c r="X5852" i="2" s="1"/>
  <c r="AF5852" i="2"/>
  <c r="AG5852" i="2"/>
  <c r="W5856" i="2"/>
  <c r="X5856" i="2" s="1"/>
  <c r="AF5856" i="2"/>
  <c r="AG5856" i="2"/>
  <c r="W5860" i="2"/>
  <c r="X5860" i="2" s="1"/>
  <c r="AF5860" i="2"/>
  <c r="AG5860" i="2"/>
  <c r="W5864" i="2"/>
  <c r="X5864" i="2" s="1"/>
  <c r="AF5864" i="2"/>
  <c r="AG5864" i="2"/>
  <c r="W5868" i="2"/>
  <c r="X5868" i="2" s="1"/>
  <c r="AF5868" i="2"/>
  <c r="AG5868" i="2"/>
  <c r="W5872" i="2"/>
  <c r="X5872" i="2" s="1"/>
  <c r="AF5872" i="2"/>
  <c r="AG5872" i="2"/>
  <c r="W6032" i="2"/>
  <c r="X6032" i="2" s="1"/>
  <c r="AF6032" i="2"/>
  <c r="AG6032" i="2"/>
  <c r="W6036" i="2"/>
  <c r="X6036" i="2" s="1"/>
  <c r="AF6036" i="2"/>
  <c r="AG6036" i="2"/>
  <c r="AG4419" i="2"/>
  <c r="AG4451" i="2"/>
  <c r="AG4483" i="2"/>
  <c r="AG4515" i="2"/>
  <c r="AG4547" i="2"/>
  <c r="AG4584" i="2"/>
  <c r="AG9" i="1"/>
  <c r="X9" i="1"/>
  <c r="AB9" i="1" s="1"/>
  <c r="AG17" i="1"/>
  <c r="X17" i="1"/>
  <c r="AB17" i="1" s="1"/>
  <c r="AG25" i="1"/>
  <c r="X25" i="1"/>
  <c r="AB25" i="1" s="1"/>
  <c r="AG33" i="1"/>
  <c r="X33" i="1"/>
  <c r="AB33" i="1" s="1"/>
  <c r="AG41" i="1"/>
  <c r="X41" i="1"/>
  <c r="AB41" i="1" s="1"/>
  <c r="AG49" i="1"/>
  <c r="X49" i="1"/>
  <c r="AB49" i="1" s="1"/>
  <c r="AG57" i="1"/>
  <c r="X57" i="1"/>
  <c r="AB57" i="1" s="1"/>
  <c r="AG65" i="1"/>
  <c r="X65" i="1"/>
  <c r="AB65" i="1" s="1"/>
  <c r="AF85" i="1"/>
  <c r="AG85" i="1"/>
  <c r="AG4413" i="2"/>
  <c r="AG4445" i="2"/>
  <c r="AG4477" i="2"/>
  <c r="AG4509" i="2"/>
  <c r="AG4541" i="2"/>
  <c r="AG4580" i="2"/>
  <c r="W6627" i="2"/>
  <c r="X6627" i="2" s="1"/>
  <c r="AF6627" i="2"/>
  <c r="AG6627" i="2"/>
  <c r="W6645" i="2"/>
  <c r="X6645" i="2" s="1"/>
  <c r="AF6645" i="2"/>
  <c r="AG6645" i="2"/>
  <c r="W4165" i="2"/>
  <c r="X4165" i="2" s="1"/>
  <c r="AF4165" i="2"/>
  <c r="AG4165" i="2"/>
  <c r="X3" i="1"/>
  <c r="AB3" i="1" s="1"/>
  <c r="W202" i="1"/>
  <c r="AG4423" i="2"/>
  <c r="AG4455" i="2"/>
  <c r="AG4487" i="2"/>
  <c r="AG4519" i="2"/>
  <c r="AG4551" i="2"/>
  <c r="AG4729" i="2"/>
  <c r="AG4761" i="2"/>
  <c r="AG4793" i="2"/>
  <c r="AG6457" i="2"/>
  <c r="AG6465" i="2"/>
  <c r="AG6473" i="2"/>
  <c r="AG6481" i="2"/>
  <c r="AG6489" i="2"/>
  <c r="AG6497" i="2"/>
  <c r="AG6505" i="2"/>
  <c r="AG6513" i="2"/>
  <c r="AG6521" i="2"/>
  <c r="AG6529" i="2"/>
  <c r="AG6537" i="2"/>
  <c r="AG6545" i="2"/>
  <c r="AG6553" i="2"/>
  <c r="AG6561" i="2"/>
  <c r="AG6569" i="2"/>
  <c r="AG6577" i="2"/>
  <c r="AG6585" i="2"/>
  <c r="AG6593" i="2"/>
  <c r="AG6601" i="2"/>
  <c r="AG6609" i="2"/>
  <c r="AG6617" i="2"/>
  <c r="AG11" i="1"/>
  <c r="X11" i="1"/>
  <c r="AB11" i="1" s="1"/>
  <c r="AG19" i="1"/>
  <c r="X19" i="1"/>
  <c r="AB19" i="1" s="1"/>
  <c r="AG27" i="1"/>
  <c r="X27" i="1"/>
  <c r="AB27" i="1" s="1"/>
  <c r="AG35" i="1"/>
  <c r="X35" i="1"/>
  <c r="AB35" i="1" s="1"/>
  <c r="AG43" i="1"/>
  <c r="X43" i="1"/>
  <c r="AB43" i="1" s="1"/>
  <c r="AG51" i="1"/>
  <c r="X51" i="1"/>
  <c r="AB51" i="1" s="1"/>
  <c r="AG59" i="1"/>
  <c r="X59" i="1"/>
  <c r="AB59" i="1" s="1"/>
  <c r="AG67" i="1"/>
  <c r="X67" i="1"/>
  <c r="AB67" i="1" s="1"/>
  <c r="AF88" i="1"/>
  <c r="AG88" i="1"/>
  <c r="AG4441" i="2"/>
  <c r="AG4473" i="2"/>
  <c r="AG4505" i="2"/>
  <c r="AG4537" i="2"/>
  <c r="AG4571" i="2"/>
  <c r="AG6621" i="2"/>
  <c r="W6629" i="2"/>
  <c r="X6629" i="2" s="1"/>
  <c r="AF6629" i="2"/>
  <c r="AG6629" i="2"/>
  <c r="W6643" i="2"/>
  <c r="X6643" i="2" s="1"/>
  <c r="AF6643" i="2"/>
  <c r="AG6643" i="2"/>
  <c r="AG233" i="2"/>
  <c r="AG750" i="2"/>
  <c r="AG1227" i="2"/>
  <c r="AG2307" i="2"/>
  <c r="AG2857" i="2"/>
  <c r="AG3208" i="2"/>
  <c r="AG3224" i="2"/>
  <c r="AG3517" i="2"/>
  <c r="AG3850" i="2"/>
  <c r="AG3862" i="2"/>
  <c r="AG4152" i="2"/>
  <c r="AG4619" i="2"/>
  <c r="AG4627" i="2"/>
  <c r="AG5005" i="2"/>
  <c r="AG5013" i="2"/>
  <c r="AG5553" i="2"/>
  <c r="AG6068" i="2"/>
  <c r="AG6652" i="2"/>
  <c r="AG6660" i="2"/>
  <c r="AG6672" i="2"/>
  <c r="AG6680" i="2"/>
  <c r="W5566" i="2"/>
  <c r="X5566" i="2" s="1"/>
  <c r="AF5566" i="2"/>
  <c r="AG5566" i="2"/>
  <c r="AF5" i="1"/>
  <c r="AF6454" i="2"/>
  <c r="AF6462" i="2"/>
  <c r="AF6470" i="2"/>
  <c r="AF6478" i="2"/>
  <c r="AF6486" i="2"/>
  <c r="AF6494" i="2"/>
  <c r="AF6502" i="2"/>
  <c r="AF6510" i="2"/>
  <c r="AF6518" i="2"/>
  <c r="AF6526" i="2"/>
  <c r="AF6534" i="2"/>
  <c r="AF6542" i="2"/>
  <c r="AF6550" i="2"/>
  <c r="AF6558" i="2"/>
  <c r="AF6566" i="2"/>
  <c r="AF6574" i="2"/>
  <c r="AF6582" i="2"/>
  <c r="AF6590" i="2"/>
  <c r="AF6598" i="2"/>
  <c r="AF6606" i="2"/>
  <c r="AF6614" i="2"/>
  <c r="AG189" i="1"/>
  <c r="AF13" i="1"/>
  <c r="AF29" i="1"/>
  <c r="AF45" i="1"/>
  <c r="AF61" i="1"/>
  <c r="AG100" i="1"/>
  <c r="AG132" i="1"/>
  <c r="AG164" i="1"/>
  <c r="AF15" i="1"/>
  <c r="AF31" i="1"/>
  <c r="AF47" i="1"/>
  <c r="AF63" i="1"/>
  <c r="AG104" i="1"/>
  <c r="AG136" i="1"/>
  <c r="AG168" i="1"/>
  <c r="AF33" i="2"/>
  <c r="W33" i="2"/>
  <c r="X33" i="2" s="1"/>
  <c r="AG33" i="2"/>
  <c r="AG254" i="2"/>
  <c r="AG262" i="2"/>
  <c r="AG2611" i="2"/>
  <c r="W2611" i="2"/>
  <c r="X2611" i="2" s="1"/>
  <c r="AF2611" i="2"/>
  <c r="W5025" i="2"/>
  <c r="X5025" i="2" s="1"/>
  <c r="AF5025" i="2"/>
  <c r="AG5025" i="2"/>
  <c r="W284" i="2"/>
  <c r="X284" i="2" s="1"/>
  <c r="AF284" i="2"/>
  <c r="AG284" i="2"/>
  <c r="W668" i="2"/>
  <c r="X668" i="2" s="1"/>
  <c r="AF668" i="2"/>
  <c r="AG668" i="2"/>
  <c r="W672" i="2"/>
  <c r="X672" i="2" s="1"/>
  <c r="AF672" i="2"/>
  <c r="AG672" i="2"/>
  <c r="W676" i="2"/>
  <c r="X676" i="2" s="1"/>
  <c r="AF676" i="2"/>
  <c r="AG676" i="2"/>
  <c r="W123" i="2"/>
  <c r="X123" i="2" s="1"/>
  <c r="AF123" i="2"/>
  <c r="AG123" i="2"/>
  <c r="W139" i="2"/>
  <c r="X139" i="2" s="1"/>
  <c r="AF139" i="2"/>
  <c r="AG139" i="2"/>
  <c r="AF500" i="2"/>
  <c r="AF574" i="2"/>
  <c r="AF605" i="2"/>
  <c r="AF1301" i="2"/>
  <c r="AF1380" i="2"/>
  <c r="AF1350" i="2"/>
  <c r="AF1382" i="2"/>
  <c r="AF1289" i="2"/>
  <c r="AF1368" i="2"/>
  <c r="AF1283" i="2"/>
  <c r="AF1362" i="2"/>
  <c r="AG3961" i="2"/>
  <c r="W3961" i="2"/>
  <c r="X3961" i="2" s="1"/>
  <c r="AF3961" i="2"/>
  <c r="AG6135" i="2"/>
  <c r="W6135" i="2"/>
  <c r="X6135" i="2" s="1"/>
  <c r="AF6135" i="2"/>
  <c r="AG6139" i="2"/>
  <c r="W6139" i="2"/>
  <c r="X6139" i="2" s="1"/>
  <c r="AF6139" i="2"/>
  <c r="AG6143" i="2"/>
  <c r="W6143" i="2"/>
  <c r="X6143" i="2" s="1"/>
  <c r="AF6143" i="2"/>
  <c r="AG6147" i="2"/>
  <c r="W6147" i="2"/>
  <c r="X6147" i="2" s="1"/>
  <c r="AF6147" i="2"/>
  <c r="AG6151" i="2"/>
  <c r="W6151" i="2"/>
  <c r="X6151" i="2" s="1"/>
  <c r="AF6151" i="2"/>
  <c r="AG6155" i="2"/>
  <c r="W6155" i="2"/>
  <c r="X6155" i="2" s="1"/>
  <c r="AF6155" i="2"/>
  <c r="AG6159" i="2"/>
  <c r="W6159" i="2"/>
  <c r="X6159" i="2" s="1"/>
  <c r="AF6159" i="2"/>
  <c r="AG6163" i="2"/>
  <c r="W6163" i="2"/>
  <c r="X6163" i="2" s="1"/>
  <c r="AF6163" i="2"/>
  <c r="AG6167" i="2"/>
  <c r="W6167" i="2"/>
  <c r="X6167" i="2" s="1"/>
  <c r="AF6167" i="2"/>
  <c r="AG6171" i="2"/>
  <c r="W6171" i="2"/>
  <c r="X6171" i="2" s="1"/>
  <c r="AF6171" i="2"/>
  <c r="AG6175" i="2"/>
  <c r="W6175" i="2"/>
  <c r="X6175" i="2" s="1"/>
  <c r="AF6175" i="2"/>
  <c r="AG6179" i="2"/>
  <c r="W6179" i="2"/>
  <c r="X6179" i="2" s="1"/>
  <c r="AF6179" i="2"/>
  <c r="AG6183" i="2"/>
  <c r="W6183" i="2"/>
  <c r="X6183" i="2" s="1"/>
  <c r="AF6183" i="2"/>
  <c r="AG6187" i="2"/>
  <c r="W6187" i="2"/>
  <c r="X6187" i="2" s="1"/>
  <c r="AF6187" i="2"/>
  <c r="W68" i="2"/>
  <c r="X68" i="2" s="1"/>
  <c r="AG68" i="2"/>
  <c r="AF68" i="2"/>
  <c r="W469" i="2"/>
  <c r="X469" i="2" s="1"/>
  <c r="AF469" i="2"/>
  <c r="AG469" i="2"/>
  <c r="E1166" i="2"/>
  <c r="D1167" i="2"/>
  <c r="AG853" i="2"/>
  <c r="W853" i="2"/>
  <c r="X853" i="2" s="1"/>
  <c r="AF853" i="2"/>
  <c r="AG869" i="2"/>
  <c r="W869" i="2"/>
  <c r="X869" i="2" s="1"/>
  <c r="AF869" i="2"/>
  <c r="W919" i="2"/>
  <c r="X919" i="2" s="1"/>
  <c r="AF919" i="2"/>
  <c r="AG919" i="2"/>
  <c r="W927" i="2"/>
  <c r="X927" i="2" s="1"/>
  <c r="AF927" i="2"/>
  <c r="AG927" i="2"/>
  <c r="W935" i="2"/>
  <c r="X935" i="2" s="1"/>
  <c r="AF935" i="2"/>
  <c r="AG935" i="2"/>
  <c r="W956" i="2"/>
  <c r="X956" i="2" s="1"/>
  <c r="AF956" i="2"/>
  <c r="AG956" i="2"/>
  <c r="E994" i="2"/>
  <c r="D995" i="2"/>
  <c r="W3383" i="2"/>
  <c r="X3383" i="2" s="1"/>
  <c r="AF3383" i="2"/>
  <c r="AG3383" i="2"/>
  <c r="AG4127" i="2"/>
  <c r="W4127" i="2"/>
  <c r="X4127" i="2" s="1"/>
  <c r="AF4127" i="2"/>
  <c r="W4579" i="2"/>
  <c r="X4579" i="2" s="1"/>
  <c r="AF4579" i="2"/>
  <c r="AG4579" i="2"/>
  <c r="W4587" i="2"/>
  <c r="X4587" i="2" s="1"/>
  <c r="AF4587" i="2"/>
  <c r="AG4587" i="2"/>
  <c r="AF4359" i="2"/>
  <c r="AF4375" i="2"/>
  <c r="AF4391" i="2"/>
  <c r="AF4407" i="2"/>
  <c r="AG4825" i="2"/>
  <c r="W4825" i="2"/>
  <c r="X4825" i="2" s="1"/>
  <c r="AF4825" i="2"/>
  <c r="AG4829" i="2"/>
  <c r="W4829" i="2"/>
  <c r="X4829" i="2" s="1"/>
  <c r="AF4829" i="2"/>
  <c r="AG4833" i="2"/>
  <c r="W4833" i="2"/>
  <c r="X4833" i="2" s="1"/>
  <c r="AF4833" i="2"/>
  <c r="AG4837" i="2"/>
  <c r="W4837" i="2"/>
  <c r="X4837" i="2" s="1"/>
  <c r="AF4837" i="2"/>
  <c r="AG4841" i="2"/>
  <c r="W4841" i="2"/>
  <c r="X4841" i="2" s="1"/>
  <c r="AF4841" i="2"/>
  <c r="AG4845" i="2"/>
  <c r="W4845" i="2"/>
  <c r="X4845" i="2" s="1"/>
  <c r="AF4845" i="2"/>
  <c r="AG4131" i="2"/>
  <c r="W4131" i="2"/>
  <c r="X4131" i="2" s="1"/>
  <c r="AF4131" i="2"/>
  <c r="AF4361" i="2"/>
  <c r="AF4377" i="2"/>
  <c r="AF4393" i="2"/>
  <c r="AF4409" i="2"/>
  <c r="W5539" i="2"/>
  <c r="X5539" i="2" s="1"/>
  <c r="AF5539" i="2"/>
  <c r="AG5539" i="2"/>
  <c r="W5543" i="2"/>
  <c r="X5543" i="2" s="1"/>
  <c r="AF5543" i="2"/>
  <c r="AG5543" i="2"/>
  <c r="W5789" i="2"/>
  <c r="X5789" i="2" s="1"/>
  <c r="AF5789" i="2"/>
  <c r="AG5789" i="2"/>
  <c r="W5793" i="2"/>
  <c r="X5793" i="2" s="1"/>
  <c r="AF5793" i="2"/>
  <c r="AG5793" i="2"/>
  <c r="W5797" i="2"/>
  <c r="X5797" i="2" s="1"/>
  <c r="AF5797" i="2"/>
  <c r="AG5797" i="2"/>
  <c r="W5801" i="2"/>
  <c r="X5801" i="2" s="1"/>
  <c r="AF5801" i="2"/>
  <c r="AG5801" i="2"/>
  <c r="W5805" i="2"/>
  <c r="X5805" i="2" s="1"/>
  <c r="AF5805" i="2"/>
  <c r="AG5805" i="2"/>
  <c r="W5809" i="2"/>
  <c r="X5809" i="2" s="1"/>
  <c r="AF5809" i="2"/>
  <c r="AG5809" i="2"/>
  <c r="W5813" i="2"/>
  <c r="X5813" i="2" s="1"/>
  <c r="AF5813" i="2"/>
  <c r="AG5813" i="2"/>
  <c r="W5817" i="2"/>
  <c r="X5817" i="2" s="1"/>
  <c r="AF5817" i="2"/>
  <c r="AG5817" i="2"/>
  <c r="W5821" i="2"/>
  <c r="X5821" i="2" s="1"/>
  <c r="AF5821" i="2"/>
  <c r="AG5821" i="2"/>
  <c r="W5825" i="2"/>
  <c r="X5825" i="2" s="1"/>
  <c r="AF5825" i="2"/>
  <c r="AG5825" i="2"/>
  <c r="W5829" i="2"/>
  <c r="X5829" i="2" s="1"/>
  <c r="AF5829" i="2"/>
  <c r="AG5829" i="2"/>
  <c r="W5833" i="2"/>
  <c r="X5833" i="2" s="1"/>
  <c r="AF5833" i="2"/>
  <c r="AG5833" i="2"/>
  <c r="W5837" i="2"/>
  <c r="X5837" i="2" s="1"/>
  <c r="AF5837" i="2"/>
  <c r="AG5837" i="2"/>
  <c r="W5841" i="2"/>
  <c r="X5841" i="2" s="1"/>
  <c r="AF5841" i="2"/>
  <c r="AG5841" i="2"/>
  <c r="W5845" i="2"/>
  <c r="X5845" i="2" s="1"/>
  <c r="AF5845" i="2"/>
  <c r="AG5845" i="2"/>
  <c r="W5849" i="2"/>
  <c r="X5849" i="2" s="1"/>
  <c r="AF5849" i="2"/>
  <c r="AG5849" i="2"/>
  <c r="W5853" i="2"/>
  <c r="X5853" i="2" s="1"/>
  <c r="AF5853" i="2"/>
  <c r="AG5853" i="2"/>
  <c r="W5857" i="2"/>
  <c r="X5857" i="2" s="1"/>
  <c r="AF5857" i="2"/>
  <c r="AG5857" i="2"/>
  <c r="W5861" i="2"/>
  <c r="X5861" i="2" s="1"/>
  <c r="AF5861" i="2"/>
  <c r="AG5861" i="2"/>
  <c r="W5865" i="2"/>
  <c r="X5865" i="2" s="1"/>
  <c r="AF5865" i="2"/>
  <c r="AG5865" i="2"/>
  <c r="W5869" i="2"/>
  <c r="X5869" i="2" s="1"/>
  <c r="AF5869" i="2"/>
  <c r="AG5869" i="2"/>
  <c r="W5873" i="2"/>
  <c r="X5873" i="2" s="1"/>
  <c r="AF5873" i="2"/>
  <c r="AG5873" i="2"/>
  <c r="W6033" i="2"/>
  <c r="X6033" i="2" s="1"/>
  <c r="AF6033" i="2"/>
  <c r="AG6033" i="2"/>
  <c r="W6037" i="2"/>
  <c r="X6037" i="2" s="1"/>
  <c r="AF6037" i="2"/>
  <c r="AG6037" i="2"/>
  <c r="AF72" i="2"/>
  <c r="AG72" i="2"/>
  <c r="W72" i="2"/>
  <c r="X72" i="2" s="1"/>
  <c r="AF80" i="1"/>
  <c r="AG80" i="1"/>
  <c r="X87" i="1"/>
  <c r="AB87" i="1" s="1"/>
  <c r="AG87" i="1"/>
  <c r="W6622" i="2"/>
  <c r="X6622" i="2" s="1"/>
  <c r="AF6622" i="2"/>
  <c r="AG6622" i="2"/>
  <c r="W6641" i="2"/>
  <c r="X6641" i="2" s="1"/>
  <c r="AF6641" i="2"/>
  <c r="AG6641" i="2"/>
  <c r="AF7" i="1"/>
  <c r="X12" i="1"/>
  <c r="AB12" i="1" s="1"/>
  <c r="AG12" i="1"/>
  <c r="X20" i="1"/>
  <c r="AB20" i="1" s="1"/>
  <c r="AG20" i="1"/>
  <c r="X28" i="1"/>
  <c r="AB28" i="1" s="1"/>
  <c r="AG28" i="1"/>
  <c r="X36" i="1"/>
  <c r="AB36" i="1" s="1"/>
  <c r="AG36" i="1"/>
  <c r="X44" i="1"/>
  <c r="AB44" i="1" s="1"/>
  <c r="AG44" i="1"/>
  <c r="X52" i="1"/>
  <c r="AB52" i="1" s="1"/>
  <c r="AG52" i="1"/>
  <c r="X60" i="1"/>
  <c r="AB60" i="1" s="1"/>
  <c r="AG60" i="1"/>
  <c r="X68" i="1"/>
  <c r="AB68" i="1" s="1"/>
  <c r="AG68" i="1"/>
  <c r="AF45" i="2"/>
  <c r="W45" i="2"/>
  <c r="X45" i="2" s="1"/>
  <c r="AG45" i="2"/>
  <c r="AG6637" i="2"/>
  <c r="AG746" i="2"/>
  <c r="AG1223" i="2"/>
  <c r="AG2162" i="2"/>
  <c r="AG2853" i="2"/>
  <c r="AG3204" i="2"/>
  <c r="AG3220" i="2"/>
  <c r="AG3513" i="2"/>
  <c r="AG3525" i="2"/>
  <c r="AG3854" i="2"/>
  <c r="AG4156" i="2"/>
  <c r="AG5001" i="2"/>
  <c r="AG5549" i="2"/>
  <c r="AG6056" i="2"/>
  <c r="AG6064" i="2"/>
  <c r="AG197" i="1"/>
  <c r="AF9" i="1"/>
  <c r="AF25" i="1"/>
  <c r="AF41" i="1"/>
  <c r="AF57" i="1"/>
  <c r="AG108" i="1"/>
  <c r="AG140" i="1"/>
  <c r="AG172" i="1"/>
  <c r="AG193" i="1"/>
  <c r="AF19" i="1"/>
  <c r="AF35" i="1"/>
  <c r="AF51" i="1"/>
  <c r="AF67" i="1"/>
  <c r="AG112" i="1"/>
  <c r="AG144" i="1"/>
  <c r="AG176" i="1"/>
  <c r="AC47" i="7" l="1"/>
  <c r="AG202" i="1"/>
  <c r="E6622" i="2"/>
  <c r="D6623" i="2"/>
  <c r="E995" i="2"/>
  <c r="D996" i="2"/>
  <c r="E1167" i="2"/>
  <c r="D1168" i="2"/>
  <c r="E6268" i="2"/>
  <c r="D6269" i="2"/>
  <c r="AF3" i="1"/>
  <c r="AF202" i="1" s="1"/>
  <c r="AE202" i="1"/>
  <c r="X202" i="1"/>
  <c r="AB202" i="1" s="1"/>
  <c r="AF205" i="1"/>
  <c r="W6691" i="2"/>
  <c r="X6691" i="2" s="1"/>
  <c r="AE6691" i="2"/>
  <c r="AF332" i="2"/>
  <c r="AF6691" i="2" s="1"/>
  <c r="AG332" i="2"/>
  <c r="AG6691" i="2" s="1"/>
  <c r="AF206" i="1" l="1"/>
  <c r="E6269" i="2"/>
  <c r="D6270" i="2"/>
  <c r="E6270" i="2" s="1"/>
  <c r="E996" i="2"/>
  <c r="D997" i="2"/>
  <c r="E1168" i="2"/>
  <c r="D1169" i="2"/>
  <c r="E6623" i="2"/>
  <c r="D6624" i="2"/>
  <c r="E6624" i="2" s="1"/>
  <c r="E1169" i="2" l="1"/>
  <c r="D1170" i="2"/>
  <c r="E997" i="2"/>
  <c r="D998" i="2"/>
  <c r="E998" i="2" l="1"/>
  <c r="D999" i="2"/>
  <c r="E1170" i="2"/>
  <c r="D1171" i="2"/>
  <c r="E1171" i="2" l="1"/>
  <c r="D1172" i="2"/>
  <c r="E999" i="2"/>
  <c r="D1000" i="2"/>
  <c r="E1000" i="2" l="1"/>
  <c r="D1001" i="2"/>
  <c r="E1172" i="2"/>
  <c r="D1173" i="2"/>
  <c r="E1173" i="2" l="1"/>
  <c r="D1174" i="2"/>
  <c r="E1001" i="2"/>
  <c r="D1002" i="2"/>
  <c r="E1002" i="2" l="1"/>
  <c r="D1003" i="2"/>
  <c r="E1174" i="2"/>
  <c r="D1175" i="2"/>
  <c r="E1175" i="2" l="1"/>
  <c r="D1176" i="2"/>
  <c r="E1003" i="2"/>
  <c r="D1004" i="2"/>
  <c r="E1004" i="2" l="1"/>
  <c r="D1005" i="2"/>
  <c r="E1176" i="2"/>
  <c r="D1177" i="2"/>
  <c r="E1177" i="2" l="1"/>
  <c r="D1178" i="2"/>
  <c r="E1005" i="2"/>
  <c r="D1006" i="2"/>
  <c r="E1006" i="2" l="1"/>
  <c r="D1007" i="2"/>
  <c r="E1178" i="2"/>
  <c r="D1179" i="2"/>
  <c r="E1179" i="2" l="1"/>
  <c r="D1180" i="2"/>
  <c r="E1007" i="2"/>
  <c r="D1008" i="2"/>
  <c r="E1008" i="2" l="1"/>
  <c r="D1009" i="2"/>
  <c r="E1180" i="2"/>
  <c r="D1181" i="2"/>
  <c r="E1181" i="2" l="1"/>
  <c r="D1182" i="2"/>
  <c r="E1009" i="2"/>
  <c r="D1010" i="2"/>
  <c r="E1010" i="2" l="1"/>
  <c r="D1011" i="2"/>
  <c r="E1182" i="2"/>
  <c r="D1183" i="2"/>
  <c r="E1183" i="2" l="1"/>
  <c r="D1184" i="2"/>
  <c r="E1011" i="2"/>
  <c r="D1012" i="2"/>
  <c r="E1012" i="2" l="1"/>
  <c r="D1013" i="2"/>
  <c r="E1184" i="2"/>
  <c r="D1185" i="2"/>
  <c r="E1185" i="2" l="1"/>
  <c r="D1186" i="2"/>
  <c r="E1013" i="2"/>
  <c r="D1014" i="2"/>
  <c r="E1014" i="2" l="1"/>
  <c r="D1015" i="2"/>
  <c r="E1186" i="2"/>
  <c r="D1187" i="2"/>
  <c r="E1187" i="2" l="1"/>
  <c r="D1188" i="2"/>
  <c r="E1015" i="2"/>
  <c r="D1016" i="2"/>
  <c r="E1016" i="2" l="1"/>
  <c r="D1017" i="2"/>
  <c r="E1188" i="2"/>
  <c r="D1189" i="2"/>
  <c r="E1189" i="2" l="1"/>
  <c r="D1190" i="2"/>
  <c r="E1017" i="2"/>
  <c r="D1018" i="2"/>
  <c r="E1018" i="2" l="1"/>
  <c r="D1019" i="2"/>
  <c r="E1190" i="2"/>
  <c r="D1191" i="2"/>
  <c r="E1191" i="2" l="1"/>
  <c r="D1192" i="2"/>
  <c r="E1019" i="2"/>
  <c r="D1020" i="2"/>
  <c r="E1020" i="2" l="1"/>
  <c r="D1021" i="2"/>
  <c r="E1192" i="2"/>
  <c r="D1193" i="2"/>
  <c r="E1193" i="2" l="1"/>
  <c r="D1194" i="2"/>
  <c r="E1021" i="2"/>
  <c r="D1022" i="2"/>
  <c r="E1022" i="2" l="1"/>
  <c r="D1023" i="2"/>
  <c r="E1194" i="2"/>
  <c r="D1195" i="2"/>
  <c r="E1195" i="2" l="1"/>
  <c r="D1196" i="2"/>
  <c r="E1023" i="2"/>
  <c r="D1024" i="2"/>
  <c r="E1024" i="2" l="1"/>
  <c r="D1025" i="2"/>
  <c r="E1196" i="2"/>
  <c r="D1197" i="2"/>
  <c r="E1197" i="2" l="1"/>
  <c r="D1198" i="2"/>
  <c r="E1025" i="2"/>
  <c r="D1026" i="2"/>
  <c r="E1026" i="2" l="1"/>
  <c r="D1027" i="2"/>
  <c r="E1198" i="2"/>
  <c r="D1199" i="2"/>
  <c r="E1199" i="2" l="1"/>
  <c r="D1200" i="2"/>
  <c r="E1027" i="2"/>
  <c r="D1028" i="2"/>
  <c r="E1028" i="2" l="1"/>
  <c r="D1029" i="2"/>
  <c r="E1200" i="2"/>
  <c r="D1201" i="2"/>
  <c r="E1201" i="2" l="1"/>
  <c r="D1202" i="2"/>
  <c r="E1029" i="2"/>
  <c r="D1030" i="2"/>
  <c r="E1030" i="2" l="1"/>
  <c r="D1031" i="2"/>
  <c r="E1202" i="2"/>
  <c r="D1203" i="2"/>
  <c r="E1203" i="2" l="1"/>
  <c r="D1204" i="2"/>
  <c r="E1031" i="2"/>
  <c r="D1032" i="2"/>
  <c r="E1032" i="2" l="1"/>
  <c r="D1033" i="2"/>
  <c r="E1204" i="2"/>
  <c r="D1205" i="2"/>
  <c r="E1033" i="2" l="1"/>
  <c r="D1034" i="2"/>
  <c r="E1205" i="2"/>
  <c r="D1206" i="2"/>
  <c r="E1034" i="2" l="1"/>
  <c r="D1035" i="2"/>
  <c r="E1206" i="2"/>
  <c r="D1207" i="2"/>
  <c r="E1207" i="2" l="1"/>
  <c r="D1208" i="2"/>
  <c r="E1035" i="2"/>
  <c r="D1036" i="2"/>
  <c r="E1036" i="2" l="1"/>
  <c r="D1037" i="2"/>
  <c r="E1208" i="2"/>
  <c r="D1209" i="2"/>
  <c r="E1209" i="2" l="1"/>
  <c r="D1210" i="2"/>
  <c r="E1037" i="2"/>
  <c r="D1038" i="2"/>
  <c r="E1038" i="2" l="1"/>
  <c r="D1039" i="2"/>
  <c r="E1039" i="2" s="1"/>
  <c r="E1210" i="2"/>
  <c r="D1211" i="2"/>
  <c r="E1211" i="2" s="1"/>
  <c r="CE57" i="6" l="1"/>
  <c r="CU87" i="6" s="1"/>
  <c r="E17" i="12" s="1"/>
  <c r="CD101" i="6"/>
  <c r="E28" i="12" l="1"/>
  <c r="G31" i="4"/>
  <c r="CE101" i="6"/>
  <c r="G42" i="4" l="1"/>
  <c r="C42" i="12"/>
  <c r="C53" i="12" s="1"/>
  <c r="L31" i="4"/>
  <c r="F28" i="12"/>
  <c r="CV87" i="6"/>
  <c r="CV98" i="6" s="1"/>
  <c r="CU98" i="6"/>
  <c r="D42" i="12" l="1"/>
  <c r="D53" i="12" s="1"/>
  <c r="F6" i="9"/>
  <c r="L42" i="4"/>
  <c r="M31" i="4"/>
  <c r="E42" i="12" s="1"/>
  <c r="K31" i="4"/>
  <c r="C4" i="4"/>
  <c r="E6" i="9" s="1"/>
  <c r="L6" i="9" l="1"/>
  <c r="L17" i="9" s="1"/>
  <c r="H4" i="10" s="1"/>
  <c r="K6" i="9"/>
  <c r="K17" i="9" s="1"/>
  <c r="I6" i="9"/>
  <c r="I17" i="9" s="1"/>
  <c r="G6" i="9"/>
  <c r="I4" i="10" l="1"/>
  <c r="B85" i="12"/>
  <c r="R8" i="9"/>
  <c r="R11" i="9" s="1"/>
  <c r="O8" i="9"/>
  <c r="O11" i="9" s="1"/>
  <c r="S8" i="9"/>
  <c r="S11" i="9" s="1"/>
  <c r="P8" i="9"/>
  <c r="P11" i="9" s="1"/>
  <c r="Q8" i="9"/>
  <c r="Q11" i="9" s="1"/>
  <c r="C4" i="10"/>
  <c r="B79" i="12" s="1"/>
  <c r="N8" i="9"/>
  <c r="O9" i="9"/>
  <c r="D4" i="10"/>
  <c r="B86" i="12" s="1"/>
  <c r="J4" i="10" l="1"/>
  <c r="B88" i="12" s="1"/>
  <c r="B87" i="12"/>
  <c r="P9" i="9"/>
  <c r="O12" i="9"/>
  <c r="O15" i="9" s="1"/>
  <c r="E4" i="10"/>
  <c r="B80" i="12" s="1"/>
  <c r="N11" i="9"/>
  <c r="N14" i="9" l="1"/>
  <c r="O14" i="9" s="1"/>
  <c r="P14" i="9" s="1"/>
  <c r="Q14" i="9" s="1"/>
  <c r="R14" i="9" s="1"/>
  <c r="S14" i="9" s="1"/>
  <c r="N17" i="9" s="1"/>
  <c r="F4" i="10" s="1"/>
  <c r="B82" i="12" s="1"/>
  <c r="P12" i="9"/>
  <c r="P15" i="9" s="1"/>
  <c r="Q9" i="9"/>
  <c r="H6" i="10"/>
  <c r="R9" i="9" l="1"/>
  <c r="Q12" i="9"/>
  <c r="Q15" i="9" s="1"/>
  <c r="D6" i="10"/>
  <c r="C6" i="10"/>
  <c r="J6" i="10"/>
  <c r="I6" i="10"/>
  <c r="S9" i="9" l="1"/>
  <c r="R12" i="9"/>
  <c r="R15" i="9" s="1"/>
  <c r="F6" i="10"/>
  <c r="E6" i="10"/>
  <c r="T9" i="9" l="1"/>
  <c r="S12" i="9"/>
  <c r="S15" i="9" s="1"/>
  <c r="W9" i="9" l="1"/>
  <c r="W12" i="9" s="1"/>
  <c r="V9" i="9"/>
  <c r="V12" i="9" s="1"/>
  <c r="U9" i="9"/>
  <c r="U12" i="9" s="1"/>
  <c r="T12" i="9"/>
  <c r="T15" i="9" s="1"/>
  <c r="X9" i="9"/>
  <c r="X12" i="9" s="1"/>
  <c r="Y9" i="9"/>
  <c r="Y12" i="9" s="1"/>
  <c r="Z9" i="9"/>
  <c r="Z12" i="9" s="1"/>
  <c r="U15" i="9" l="1"/>
  <c r="V15" i="9" s="1"/>
  <c r="W15" i="9" s="1"/>
  <c r="X15" i="9" s="1"/>
  <c r="Y15" i="9" s="1"/>
  <c r="Z15" i="9" s="1"/>
  <c r="N18" i="9" s="1"/>
  <c r="G4" i="10" s="1"/>
  <c r="B83" i="12" s="1"/>
  <c r="G6" i="10" l="1"/>
</calcChain>
</file>

<file path=xl/sharedStrings.xml><?xml version="1.0" encoding="utf-8"?>
<sst xmlns="http://schemas.openxmlformats.org/spreadsheetml/2006/main" count="70852" uniqueCount="19774">
  <si>
    <t>MZN</t>
  </si>
  <si>
    <t>Total</t>
  </si>
  <si>
    <t>NEUTRAL</t>
  </si>
  <si>
    <t>Dyn11</t>
  </si>
  <si>
    <t>ALSTOM</t>
  </si>
  <si>
    <t>ONAN/ONAF</t>
  </si>
  <si>
    <t>SE4-AEROPORT</t>
  </si>
  <si>
    <t>S</t>
  </si>
  <si>
    <t>Transformador</t>
  </si>
  <si>
    <t xml:space="preserve">TRFR </t>
  </si>
  <si>
    <t>TRENCH</t>
  </si>
  <si>
    <t>SE6 JARDIM</t>
  </si>
  <si>
    <t>SE7 -SHOPRITE</t>
  </si>
  <si>
    <t>NER</t>
  </si>
  <si>
    <t>1L1T00302A</t>
  </si>
  <si>
    <t>ABB</t>
  </si>
  <si>
    <t>SE8 LAULANE</t>
  </si>
  <si>
    <t>7283-059</t>
  </si>
  <si>
    <t>ASEA</t>
  </si>
  <si>
    <t>33KV</t>
  </si>
  <si>
    <t>TRFR 1</t>
  </si>
  <si>
    <t>35°56'53.190"</t>
  </si>
  <si>
    <t>18°17'40.481"</t>
  </si>
  <si>
    <t>MARROMEU</t>
  </si>
  <si>
    <t>C</t>
  </si>
  <si>
    <t>YNyn0+d1</t>
  </si>
  <si>
    <t>C-0510A</t>
  </si>
  <si>
    <t>EFACEC</t>
  </si>
  <si>
    <t>TR1</t>
  </si>
  <si>
    <t>E 033°33.0191'</t>
  </si>
  <si>
    <t>S 25°58.9365'</t>
  </si>
  <si>
    <t>CHICUMBANE</t>
  </si>
  <si>
    <t>YNd5</t>
  </si>
  <si>
    <t>94-4-2402</t>
  </si>
  <si>
    <t>IEO Transformatoren BREDA</t>
  </si>
  <si>
    <t>TRAFO 3</t>
  </si>
  <si>
    <t>E 033°39.4770'</t>
  </si>
  <si>
    <t>S 25°03.7326'</t>
  </si>
  <si>
    <t>TAVENE</t>
  </si>
  <si>
    <t>TRAFO 2</t>
  </si>
  <si>
    <t>TRAFO 1</t>
  </si>
  <si>
    <t>COTRADIS</t>
  </si>
  <si>
    <t>TRAFO 14</t>
  </si>
  <si>
    <t>TRAFO 13</t>
  </si>
  <si>
    <t>TRAFO 12</t>
  </si>
  <si>
    <t>TRAFO 11</t>
  </si>
  <si>
    <t>Yyn-0</t>
  </si>
  <si>
    <t>T-2767</t>
  </si>
  <si>
    <t>DESTA POWER MATLA</t>
  </si>
  <si>
    <t>TRFR</t>
  </si>
  <si>
    <t>E 033°.47.477'</t>
  </si>
  <si>
    <t>S 25°00.856'</t>
  </si>
  <si>
    <t>PS CHONGOENE</t>
  </si>
  <si>
    <t>NONE</t>
  </si>
  <si>
    <t>E 033°.37.1530'</t>
  </si>
  <si>
    <t>S 24°45.2611'</t>
  </si>
  <si>
    <t>SE 4 SUBSTATION</t>
  </si>
  <si>
    <t>YND11</t>
  </si>
  <si>
    <t>C7314</t>
  </si>
  <si>
    <t>POWER TRFR</t>
  </si>
  <si>
    <t>E033ᵒ29'15,71"</t>
  </si>
  <si>
    <t>S19ᵒ07'46,12"</t>
  </si>
  <si>
    <t>CHIMOIO 1</t>
  </si>
  <si>
    <t>YNynO-D11</t>
  </si>
  <si>
    <t>F000137</t>
  </si>
  <si>
    <t xml:space="preserve">E 034°29'13.57" </t>
  </si>
  <si>
    <t xml:space="preserve">S 19°52'00.89" </t>
  </si>
  <si>
    <t>GUARAGUARA</t>
  </si>
  <si>
    <t>YNynynO</t>
  </si>
  <si>
    <t>TP80357801</t>
  </si>
  <si>
    <t>HYOSUNG</t>
  </si>
  <si>
    <t>E 034°19'05,68"</t>
  </si>
  <si>
    <t>S 19°19'28,55"</t>
  </si>
  <si>
    <t>LAMEGO</t>
  </si>
  <si>
    <t>YyO</t>
  </si>
  <si>
    <t>19422C</t>
  </si>
  <si>
    <t>RESERVE</t>
  </si>
  <si>
    <t>E 034°40'07,76"</t>
  </si>
  <si>
    <t>S 19°33'40,05"</t>
  </si>
  <si>
    <t>MAFAMBISSE</t>
  </si>
  <si>
    <t>YNynd11</t>
  </si>
  <si>
    <t>10006560-0004</t>
  </si>
  <si>
    <t>MAPAI</t>
  </si>
  <si>
    <t>YNyn0td</t>
  </si>
  <si>
    <t>MATOLO RIO</t>
  </si>
  <si>
    <t>YNyn0</t>
  </si>
  <si>
    <t>BOANE</t>
  </si>
  <si>
    <t>YNynOtd</t>
  </si>
  <si>
    <t>01.2.4012</t>
  </si>
  <si>
    <t>PAUWELS</t>
  </si>
  <si>
    <t>SALAMANGA</t>
  </si>
  <si>
    <t>YnynOtd</t>
  </si>
  <si>
    <t>01.2.4013</t>
  </si>
  <si>
    <t>YNynO11</t>
  </si>
  <si>
    <t>5T.10663/1</t>
  </si>
  <si>
    <t>CROMTON GREAVES</t>
  </si>
  <si>
    <t>KHONGOLOTE</t>
  </si>
  <si>
    <t>Not earthed</t>
  </si>
  <si>
    <t>Dyn11yn11</t>
  </si>
  <si>
    <t>C-0525A</t>
  </si>
  <si>
    <t>Dynyn</t>
  </si>
  <si>
    <t xml:space="preserve">Beluluane </t>
  </si>
  <si>
    <t>NECT</t>
  </si>
  <si>
    <t>T-2526</t>
  </si>
  <si>
    <t>DESTA</t>
  </si>
  <si>
    <t>C-0637A</t>
  </si>
  <si>
    <t>Marracuene</t>
  </si>
  <si>
    <t>C-0524A</t>
  </si>
  <si>
    <t>Se10</t>
  </si>
  <si>
    <t>C-0522A</t>
  </si>
  <si>
    <t>SE11 Costa Sol</t>
  </si>
  <si>
    <t>C-13698</t>
  </si>
  <si>
    <t xml:space="preserve">SE5 University </t>
  </si>
  <si>
    <t>Dy0</t>
  </si>
  <si>
    <t xml:space="preserve">SE1 b central </t>
  </si>
  <si>
    <t>1974 refurb 2013</t>
  </si>
  <si>
    <t>1973 refurb 2013</t>
  </si>
  <si>
    <t>Se3</t>
  </si>
  <si>
    <t>SE2 Malanga</t>
  </si>
  <si>
    <t>Infulene</t>
  </si>
  <si>
    <t>YNyn0+d11</t>
  </si>
  <si>
    <t>Daci</t>
  </si>
  <si>
    <t>TRFR 2</t>
  </si>
  <si>
    <t>E 033°02'01.68"</t>
  </si>
  <si>
    <t>S 24°34'33.85"</t>
  </si>
  <si>
    <t>LIONDE</t>
  </si>
  <si>
    <t>YNyn0+d</t>
  </si>
  <si>
    <t>01,2,4011</t>
  </si>
  <si>
    <t>Pauwels Transformers</t>
  </si>
  <si>
    <t>LEL109151</t>
  </si>
  <si>
    <t>SIEMENS</t>
  </si>
  <si>
    <t>TRFR 5</t>
  </si>
  <si>
    <t>E037 01 35.26</t>
  </si>
  <si>
    <t>S16 49 25.00</t>
  </si>
  <si>
    <t>MOCUBA</t>
  </si>
  <si>
    <t>H67590-02</t>
  </si>
  <si>
    <t>ALSTHOM</t>
  </si>
  <si>
    <t>6.6KV</t>
  </si>
  <si>
    <t>TRFR 3</t>
  </si>
  <si>
    <t>224561-03</t>
  </si>
  <si>
    <t>110KV</t>
  </si>
  <si>
    <t>224561-02</t>
  </si>
  <si>
    <t>10035811-4</t>
  </si>
  <si>
    <t>TRFR 4</t>
  </si>
  <si>
    <t>E036 24 23.12</t>
  </si>
  <si>
    <t>S17 46 53.12</t>
  </si>
  <si>
    <t>CHIMUARA</t>
  </si>
  <si>
    <t>10035811-3</t>
  </si>
  <si>
    <t>A00171/1</t>
  </si>
  <si>
    <t>STEM</t>
  </si>
  <si>
    <t>8607 842</t>
  </si>
  <si>
    <t>E036 53 41.38</t>
  </si>
  <si>
    <t>S17 43 18.30</t>
  </si>
  <si>
    <t>CERAMCA</t>
  </si>
  <si>
    <t>10035811-5</t>
  </si>
  <si>
    <t>TEMP</t>
  </si>
  <si>
    <t>35° 13' 59.114"</t>
  </si>
  <si>
    <t>13° 20' 2.400"</t>
  </si>
  <si>
    <t>LICHINGA</t>
  </si>
  <si>
    <t>N</t>
  </si>
  <si>
    <t>T1</t>
  </si>
  <si>
    <t>TAMINI</t>
  </si>
  <si>
    <t>36°59'39.600"</t>
  </si>
  <si>
    <t>15°29'29.051"</t>
  </si>
  <si>
    <t>GURUE</t>
  </si>
  <si>
    <t>224589-01</t>
  </si>
  <si>
    <t>7.5KV</t>
  </si>
  <si>
    <t>T5</t>
  </si>
  <si>
    <t>37°40'14.559"</t>
  </si>
  <si>
    <t>15°39'10.268"</t>
  </si>
  <si>
    <t>ALTO MOLOCUE</t>
  </si>
  <si>
    <t>H68050-02</t>
  </si>
  <si>
    <t>T4</t>
  </si>
  <si>
    <t>224588-02</t>
  </si>
  <si>
    <t>T2</t>
  </si>
  <si>
    <t>ABB POWERTECH</t>
  </si>
  <si>
    <t>6.3KV</t>
  </si>
  <si>
    <t>36°30'34.800"</t>
  </si>
  <si>
    <t>14°47'48.477"</t>
  </si>
  <si>
    <t>CUAMBA</t>
  </si>
  <si>
    <t>04.2.0420</t>
  </si>
  <si>
    <t>39°52'34.00"</t>
  </si>
  <si>
    <t>13°7'39.980"</t>
  </si>
  <si>
    <t>METORO</t>
  </si>
  <si>
    <t>T-2682</t>
  </si>
  <si>
    <t>DESTA POWER</t>
  </si>
  <si>
    <t>CG POWER SYSTEMS</t>
  </si>
  <si>
    <t>40°19'35.358"</t>
  </si>
  <si>
    <t>14°54'11.55"</t>
  </si>
  <si>
    <t>MONAPO</t>
  </si>
  <si>
    <t>VEB</t>
  </si>
  <si>
    <t>T101</t>
  </si>
  <si>
    <t>T102</t>
  </si>
  <si>
    <t>40°40'21.418"</t>
  </si>
  <si>
    <t>14°33'24.851"</t>
  </si>
  <si>
    <t>NACALA</t>
  </si>
  <si>
    <t>H1457932</t>
  </si>
  <si>
    <t>T103</t>
  </si>
  <si>
    <t>E039°15'10.387"</t>
  </si>
  <si>
    <t>S15°6'51.028"</t>
  </si>
  <si>
    <t>NAMPULA CENTRAL</t>
  </si>
  <si>
    <t>1DB.710.7253</t>
  </si>
  <si>
    <t>DACHI</t>
  </si>
  <si>
    <t>H67590-01</t>
  </si>
  <si>
    <t>33Kv</t>
  </si>
  <si>
    <t>E039°13'6.147"</t>
  </si>
  <si>
    <t>S15°7'28.20"</t>
  </si>
  <si>
    <t>Nampula 220KV</t>
  </si>
  <si>
    <t>Z1938</t>
  </si>
  <si>
    <t>22Kv</t>
  </si>
  <si>
    <t>Nampula 220Kv</t>
  </si>
  <si>
    <t>224588-01</t>
  </si>
  <si>
    <t>110Kv</t>
  </si>
  <si>
    <t>SGB</t>
  </si>
  <si>
    <t>Dyn 5</t>
  </si>
  <si>
    <t>BEST</t>
  </si>
  <si>
    <t>E040˚30'17,0''</t>
  </si>
  <si>
    <t>S 12˚57'55,1''</t>
  </si>
  <si>
    <t>PS PEMBA CENTRAL</t>
  </si>
  <si>
    <t>TUSCO TRAFO</t>
  </si>
  <si>
    <t>E039˚31'36,2''</t>
  </si>
  <si>
    <t>S 13˚07'25,2''</t>
  </si>
  <si>
    <t>MONTEPUEZ</t>
  </si>
  <si>
    <t>YN/yn/(d)-0-(11)</t>
  </si>
  <si>
    <t>VN00659</t>
  </si>
  <si>
    <t>6.3</t>
  </si>
  <si>
    <t>E040˚01'22,0''</t>
  </si>
  <si>
    <t>S 11˚31'07,4''</t>
  </si>
  <si>
    <t>AUASSE</t>
  </si>
  <si>
    <t>VN00498</t>
  </si>
  <si>
    <t>E040˚09'48,0''</t>
  </si>
  <si>
    <t>S 12˚14'24,4''</t>
  </si>
  <si>
    <t>MACOMIA</t>
  </si>
  <si>
    <t>1DB.710.7523</t>
  </si>
  <si>
    <t>SHANDONG DACHI</t>
  </si>
  <si>
    <t>E040˚31'36,2''</t>
  </si>
  <si>
    <t>S 13˚02'59,0''</t>
  </si>
  <si>
    <t>PEMBA</t>
  </si>
  <si>
    <t>03P0071 (S0625)</t>
  </si>
  <si>
    <t>PAUWELS TRAFO</t>
  </si>
  <si>
    <t>YNyn0YN0+d</t>
  </si>
  <si>
    <t>03,2,4338</t>
  </si>
  <si>
    <t>E 33ᵒ06'02,03"</t>
  </si>
  <si>
    <t>S 25ᵒ01'21,31"</t>
  </si>
  <si>
    <t>MACIA Mobile</t>
  </si>
  <si>
    <t>CP50087</t>
  </si>
  <si>
    <t>TRFR1</t>
  </si>
  <si>
    <t>MACIA</t>
  </si>
  <si>
    <t>TUSCO TRFAO</t>
  </si>
  <si>
    <t>E33ᵒ15'04,33"</t>
  </si>
  <si>
    <t>S25ᵒ16'34,18"</t>
  </si>
  <si>
    <t>BELENE</t>
  </si>
  <si>
    <t>ONAN</t>
  </si>
  <si>
    <t>YNyn0d11</t>
  </si>
  <si>
    <t>10035811-2</t>
  </si>
  <si>
    <t>035.16.405</t>
  </si>
  <si>
    <t>-23.16.812</t>
  </si>
  <si>
    <t>MASSINGA</t>
  </si>
  <si>
    <t>YNyn0d5</t>
  </si>
  <si>
    <t>STROMBERG</t>
  </si>
  <si>
    <t>TR2</t>
  </si>
  <si>
    <t>032.08.035</t>
  </si>
  <si>
    <t>-25.13.058</t>
  </si>
  <si>
    <t>CORUMANA</t>
  </si>
  <si>
    <t>035.15.484</t>
  </si>
  <si>
    <t>-24.06.220</t>
  </si>
  <si>
    <t>LINDELA</t>
  </si>
  <si>
    <t>ONAF</t>
  </si>
  <si>
    <t>Yy0</t>
  </si>
  <si>
    <t>19401C</t>
  </si>
  <si>
    <t>INFULENE TRFR2</t>
  </si>
  <si>
    <t>032.26.807</t>
  </si>
  <si>
    <t>25.49.434</t>
  </si>
  <si>
    <t>MATOLA GARE</t>
  </si>
  <si>
    <t>DYn11</t>
  </si>
  <si>
    <t>INFULENE TRFR1</t>
  </si>
  <si>
    <t>110-73241</t>
  </si>
  <si>
    <t>NATIONAL INDUSTRI</t>
  </si>
  <si>
    <t>032.46.25.2</t>
  </si>
  <si>
    <t>25.25.57.7</t>
  </si>
  <si>
    <t>MANHIÇA 66kV</t>
  </si>
  <si>
    <t>110-73659</t>
  </si>
  <si>
    <t>EB NATIONAL TRANSFORMER</t>
  </si>
  <si>
    <t>TRFR 13</t>
  </si>
  <si>
    <t>032.31.56.0</t>
  </si>
  <si>
    <t>25.56.25.8</t>
  </si>
  <si>
    <t>CTM 66kV</t>
  </si>
  <si>
    <t>ONAN/ONAF/TERTIARY</t>
  </si>
  <si>
    <t>Ynyn0d11</t>
  </si>
  <si>
    <t>C-0125A</t>
  </si>
  <si>
    <t>032.29.03.9</t>
  </si>
  <si>
    <t xml:space="preserve">25.56.09.7 </t>
  </si>
  <si>
    <t>MATOLA 275</t>
  </si>
  <si>
    <t>ONAF/TERTIARY</t>
  </si>
  <si>
    <t>YNa0d1</t>
  </si>
  <si>
    <t>POWERTECH</t>
  </si>
  <si>
    <t>TRFR B</t>
  </si>
  <si>
    <t>YyNo YNd1</t>
  </si>
  <si>
    <t>TRFR A</t>
  </si>
  <si>
    <t xml:space="preserve">S </t>
  </si>
  <si>
    <t>YNyn0 (d11)</t>
  </si>
  <si>
    <t>ET10663/1</t>
  </si>
  <si>
    <t>Crompton Greaves</t>
  </si>
  <si>
    <t>Khongolote</t>
  </si>
  <si>
    <t>S-0100A</t>
  </si>
  <si>
    <t>Motraco</t>
  </si>
  <si>
    <t>ABB Powertech</t>
  </si>
  <si>
    <t>new (not connected)</t>
  </si>
  <si>
    <t>YNa0d11</t>
  </si>
  <si>
    <t>10065430-3</t>
  </si>
  <si>
    <t>Hyosung</t>
  </si>
  <si>
    <t>Dzimbene</t>
  </si>
  <si>
    <t>10035811-1</t>
  </si>
  <si>
    <t>05P0087</t>
  </si>
  <si>
    <t>Pauwels</t>
  </si>
  <si>
    <t>Macia</t>
  </si>
  <si>
    <t>YNd11</t>
  </si>
  <si>
    <t>V100577</t>
  </si>
  <si>
    <t>Siemens</t>
  </si>
  <si>
    <t>Chicumbane</t>
  </si>
  <si>
    <t>66kV S; 33kV NER</t>
  </si>
  <si>
    <t>C-11907</t>
  </si>
  <si>
    <t>Machava</t>
  </si>
  <si>
    <t>01.2.4014</t>
  </si>
  <si>
    <t>Matola</t>
  </si>
  <si>
    <t>YNyn0(D11)</t>
  </si>
  <si>
    <t>67780-01</t>
  </si>
  <si>
    <t>E033ᵒ29'20,55"</t>
  </si>
  <si>
    <t>S19ᵒ08'21,08"</t>
  </si>
  <si>
    <t>CHIMOIO 2</t>
  </si>
  <si>
    <t>C-0527A</t>
  </si>
  <si>
    <t>YNyn11</t>
  </si>
  <si>
    <t>?</t>
  </si>
  <si>
    <t>POWER TRFR 2</t>
  </si>
  <si>
    <t>MAVITA</t>
  </si>
  <si>
    <t>Dy11</t>
  </si>
  <si>
    <t>POWER TRFR 1</t>
  </si>
  <si>
    <t>Yd11</t>
  </si>
  <si>
    <t>LEL9957</t>
  </si>
  <si>
    <t>TF/G64-310</t>
  </si>
  <si>
    <t>220/110 KV TRFR 2</t>
  </si>
  <si>
    <t>E033ᵒ19'31,12"</t>
  </si>
  <si>
    <t>S19ᵒ04'14,02"</t>
  </si>
  <si>
    <t>CHIBATA</t>
  </si>
  <si>
    <t>220/110 KV TRFR 1</t>
  </si>
  <si>
    <t>YNynOd11</t>
  </si>
  <si>
    <t>ET09404-1</t>
  </si>
  <si>
    <t>E033ᵒ12'53,08"</t>
  </si>
  <si>
    <t>S18ᵒ00'36,88"</t>
  </si>
  <si>
    <t>CATANDICA</t>
  </si>
  <si>
    <t>E033ᵒ56'16,63"</t>
  </si>
  <si>
    <t>S19ᵒ20'92"</t>
  </si>
  <si>
    <t>INCHHOPE</t>
  </si>
  <si>
    <t>E033ᵒ39'35,05"</t>
  </si>
  <si>
    <t>S19ᵒ06'14,48"</t>
  </si>
  <si>
    <t>GONDOLA</t>
  </si>
  <si>
    <t>Yy0-Yd11</t>
  </si>
  <si>
    <t>C1636</t>
  </si>
  <si>
    <t>E 033ᵒ02'02,73"</t>
  </si>
  <si>
    <t>S 18ᵒ59'49,97"</t>
  </si>
  <si>
    <t>MESSICA</t>
  </si>
  <si>
    <t>Y2n11</t>
  </si>
  <si>
    <t>400V</t>
  </si>
  <si>
    <t>AUX TRFR</t>
  </si>
  <si>
    <t>E032ᵒ52'07,58"</t>
  </si>
  <si>
    <t>S18ᵒ56'44,67"</t>
  </si>
  <si>
    <t>MANICA OLD SUB</t>
  </si>
  <si>
    <t>E033ᵒ081'43,07"</t>
  </si>
  <si>
    <t>S19ᵒ09'20,82"</t>
  </si>
  <si>
    <t>CHICAMBA</t>
  </si>
  <si>
    <t>NEC</t>
  </si>
  <si>
    <t>1500E117v46v6</t>
  </si>
  <si>
    <t>22,4+- 5%</t>
  </si>
  <si>
    <t>YNyno</t>
  </si>
  <si>
    <t>LEL10846</t>
  </si>
  <si>
    <t>6,6KV</t>
  </si>
  <si>
    <t>22KV</t>
  </si>
  <si>
    <t>CT3</t>
  </si>
  <si>
    <t>E 034°51'09,28"</t>
  </si>
  <si>
    <t>S 19°48'26,02"</t>
  </si>
  <si>
    <t>MUNHAVA</t>
  </si>
  <si>
    <t>CT2</t>
  </si>
  <si>
    <t>19117 S</t>
  </si>
  <si>
    <t>CT1</t>
  </si>
  <si>
    <t>N/A</t>
  </si>
  <si>
    <t>81/26810</t>
  </si>
  <si>
    <t>TRAFO-UNION</t>
  </si>
  <si>
    <t>TR3</t>
  </si>
  <si>
    <t>E 034°43'29,06"</t>
  </si>
  <si>
    <t>S 19°36'56,57"</t>
  </si>
  <si>
    <t>DONDO</t>
  </si>
  <si>
    <t>TP80335702</t>
  </si>
  <si>
    <t>HYOSUNG CORPORATION</t>
  </si>
  <si>
    <t>YNynOd1</t>
  </si>
  <si>
    <t>TP80357804</t>
  </si>
  <si>
    <t>110V</t>
  </si>
  <si>
    <t>10069014-0001</t>
  </si>
  <si>
    <t>HT2023/13602</t>
  </si>
  <si>
    <t>EMCO</t>
  </si>
  <si>
    <t>E33°30'13.27”</t>
  </si>
  <si>
    <t>S16°17'44.07”</t>
  </si>
  <si>
    <t>MATAMBO</t>
  </si>
  <si>
    <t>YNyn0(d)</t>
  </si>
  <si>
    <t>V.T.D</t>
  </si>
  <si>
    <t>E33°12'10.80”</t>
  </si>
  <si>
    <t>S15°22'19.68”</t>
  </si>
  <si>
    <t>MANJE</t>
  </si>
  <si>
    <t>DYN 11</t>
  </si>
  <si>
    <t>TSCA</t>
  </si>
  <si>
    <t>E33°45'7.68”</t>
  </si>
  <si>
    <t>S16°6'56.04”</t>
  </si>
  <si>
    <t>MOATIZE</t>
  </si>
  <si>
    <t>G&amp;C</t>
  </si>
  <si>
    <t>E33°36'52.92”</t>
  </si>
  <si>
    <t>S16°8'21.93”</t>
  </si>
  <si>
    <t>MATUNDO</t>
  </si>
  <si>
    <t>SCHNEIDER</t>
  </si>
  <si>
    <t>E33°35'35.13”</t>
  </si>
  <si>
    <t>S16°8'38.5”</t>
  </si>
  <si>
    <t>MOBILE</t>
  </si>
  <si>
    <t>P022HFD459</t>
  </si>
  <si>
    <t>AREVA</t>
  </si>
  <si>
    <t>E33°35'0.58”</t>
  </si>
  <si>
    <t>S16°9'19.48”</t>
  </si>
  <si>
    <t>TETE</t>
  </si>
  <si>
    <t>DYN 1</t>
  </si>
  <si>
    <t>P01FC460-02</t>
  </si>
  <si>
    <t>P01FC460-01</t>
  </si>
  <si>
    <t>10006560-0003</t>
  </si>
  <si>
    <t>Condensador</t>
  </si>
  <si>
    <t>ShREACT</t>
  </si>
  <si>
    <t>224565-02</t>
  </si>
  <si>
    <t>REACTOR 1</t>
  </si>
  <si>
    <t>REACTOR 2</t>
  </si>
  <si>
    <t>01.4.0050</t>
  </si>
  <si>
    <t>224565-03</t>
  </si>
  <si>
    <t>KKRU 123 NC 3000</t>
  </si>
  <si>
    <t>FEEDER</t>
  </si>
  <si>
    <t>1LF1423627</t>
  </si>
  <si>
    <t>YN</t>
  </si>
  <si>
    <t>03P0072</t>
  </si>
  <si>
    <t>METORO LINE</t>
  </si>
  <si>
    <t>12UTK19620</t>
  </si>
  <si>
    <t>QUALITY POWER</t>
  </si>
  <si>
    <t>224395 01</t>
  </si>
  <si>
    <t>MATAMBO INCOMER</t>
  </si>
  <si>
    <t>STAR</t>
  </si>
  <si>
    <t>PMO800001</t>
  </si>
  <si>
    <t>TRANSFORMERS &amp; RECTIFIERS (INDIA) Ltd</t>
  </si>
  <si>
    <t>DYN1</t>
  </si>
  <si>
    <t>224564-01</t>
  </si>
  <si>
    <t>JOHNSON &amp; PHILLIPS TRANSFORMERS</t>
  </si>
  <si>
    <t>Resistencia de Aterramento Neutro</t>
  </si>
  <si>
    <t>NO INFO</t>
  </si>
  <si>
    <t>NER 1</t>
  </si>
  <si>
    <t>ENGR123917000101A</t>
  </si>
  <si>
    <t>SIEYUANELECTRICCOMPANY</t>
  </si>
  <si>
    <t>NER 2</t>
  </si>
  <si>
    <t>CHICAMBA HYDRO</t>
  </si>
  <si>
    <t>HVT</t>
  </si>
  <si>
    <t>CAP 1</t>
  </si>
  <si>
    <t>Banco de Capacitores</t>
  </si>
  <si>
    <t>CAP</t>
  </si>
  <si>
    <t>3,4,5</t>
  </si>
  <si>
    <t>Valor contabilistico 2018</t>
  </si>
  <si>
    <t>Amortizações Acumuladas</t>
  </si>
  <si>
    <t>Amortização do Período</t>
  </si>
  <si>
    <t>Taxa de Amortização</t>
  </si>
  <si>
    <t>Base de incidencia</t>
  </si>
  <si>
    <t>Residual ValueMZN000's</t>
  </si>
  <si>
    <t>Remaining Life</t>
  </si>
  <si>
    <t>Depreciated Value 2017 in MZM000's</t>
  </si>
  <si>
    <t>Aset Life</t>
  </si>
  <si>
    <t>Comments</t>
  </si>
  <si>
    <t>Neutral Earthing Arrangement, Solid (S), NEC, NER</t>
  </si>
  <si>
    <t>Vector group</t>
  </si>
  <si>
    <t>Serial No.</t>
  </si>
  <si>
    <t>Make</t>
  </si>
  <si>
    <t>Unit Replacement Cost (MZ000's)</t>
  </si>
  <si>
    <t>Year of Manufacture (eg 2002)</t>
  </si>
  <si>
    <t>LV Tertiary (kV)</t>
  </si>
  <si>
    <t xml:space="preserve">LV Secondary (kV) </t>
  </si>
  <si>
    <t>HV (kV)</t>
  </si>
  <si>
    <t>Capacity    MVA, MVAR</t>
  </si>
  <si>
    <t>Unit</t>
  </si>
  <si>
    <t>Substation    Co-ordinates Y</t>
  </si>
  <si>
    <t>Substation    Co-ordinates X</t>
  </si>
  <si>
    <t>Substation</t>
  </si>
  <si>
    <t xml:space="preserve">Location North       (N) or South (S) </t>
  </si>
  <si>
    <t>Asset Type Transformer (TRFR), Series Reactor (SReact), Shunt Reactor (ShReact), Capacitor Bank (Cap)</t>
  </si>
  <si>
    <t>Asset No</t>
  </si>
  <si>
    <t>Total MZN</t>
  </si>
  <si>
    <t>E53193.1-1</t>
  </si>
  <si>
    <t>UNITRAFO</t>
  </si>
  <si>
    <t>Maputo</t>
  </si>
  <si>
    <t>TRANSFORMADOR AUXILIAR</t>
  </si>
  <si>
    <t>AT</t>
  </si>
  <si>
    <t>E53193.1-2</t>
  </si>
  <si>
    <t>17-01434</t>
  </si>
  <si>
    <t>ASTOR</t>
  </si>
  <si>
    <t>100KVA</t>
  </si>
  <si>
    <t>AT 1</t>
  </si>
  <si>
    <t>2423/10178</t>
  </si>
  <si>
    <t>RURAL</t>
  </si>
  <si>
    <t>AUX</t>
  </si>
  <si>
    <t>Ormazabal</t>
  </si>
  <si>
    <t>Oua</t>
  </si>
  <si>
    <t>Malanga</t>
  </si>
  <si>
    <t>SE2</t>
  </si>
  <si>
    <t>E53610.1</t>
  </si>
  <si>
    <t>0,4</t>
  </si>
  <si>
    <t>QUALIMANE</t>
  </si>
  <si>
    <t>FW02113.04</t>
  </si>
  <si>
    <t>Quality Power</t>
  </si>
  <si>
    <t>3Ø</t>
  </si>
  <si>
    <t>DT1324-620083</t>
  </si>
  <si>
    <t>3Φ</t>
  </si>
  <si>
    <t>DT1324-620082</t>
  </si>
  <si>
    <t>TB1509141</t>
  </si>
  <si>
    <t>FST</t>
  </si>
  <si>
    <t>400KV</t>
  </si>
  <si>
    <t>500KVA</t>
  </si>
  <si>
    <t>E53192.1</t>
  </si>
  <si>
    <t>Unitrafo</t>
  </si>
  <si>
    <t>KONCAR</t>
  </si>
  <si>
    <t>(In Live Chamber)</t>
  </si>
  <si>
    <t>F.S.T Free State Trfr</t>
  </si>
  <si>
    <t>Sofala</t>
  </si>
  <si>
    <t>Beira</t>
  </si>
  <si>
    <t>Manga</t>
  </si>
  <si>
    <t>SOFALA</t>
  </si>
  <si>
    <t>FUJI TUSCO</t>
  </si>
  <si>
    <t xml:space="preserve">    MATAMBO</t>
  </si>
  <si>
    <t xml:space="preserve">      MATAMBO</t>
  </si>
  <si>
    <t>M84.912</t>
  </si>
  <si>
    <t>Efacec</t>
  </si>
  <si>
    <t>Se5</t>
  </si>
  <si>
    <t>TUSCO TRAFCO CO.LTD.</t>
  </si>
  <si>
    <t>Nhamatanda</t>
  </si>
  <si>
    <t>Schnieder</t>
  </si>
  <si>
    <t>Ressano garcia</t>
  </si>
  <si>
    <t>TDM*</t>
  </si>
  <si>
    <t>T1308001</t>
  </si>
  <si>
    <t>TGOOD</t>
  </si>
  <si>
    <t>400Kva</t>
  </si>
  <si>
    <t>NAMPULA</t>
  </si>
  <si>
    <t>NAMPULA 220Kv</t>
  </si>
  <si>
    <t>AT 2</t>
  </si>
  <si>
    <t>20801201/03</t>
  </si>
  <si>
    <t>n/a</t>
  </si>
  <si>
    <t>T 970025</t>
  </si>
  <si>
    <t>MORE TRAFO</t>
  </si>
  <si>
    <t>E 034°50'27,09"</t>
  </si>
  <si>
    <t>S 19°50'9,66"</t>
  </si>
  <si>
    <t>Chipangara</t>
  </si>
  <si>
    <t>Indoor Substation 3</t>
  </si>
  <si>
    <t>F000990.02</t>
  </si>
  <si>
    <t>0.,4</t>
  </si>
  <si>
    <t>SE6JARDIM</t>
  </si>
  <si>
    <t>F000990.01</t>
  </si>
  <si>
    <t>SE10</t>
  </si>
  <si>
    <t>F3099A.03</t>
  </si>
  <si>
    <t>SE11</t>
  </si>
  <si>
    <t>F000991.01</t>
  </si>
  <si>
    <t xml:space="preserve">Marracuene </t>
  </si>
  <si>
    <t>F3070052.01</t>
  </si>
  <si>
    <t>0,5</t>
  </si>
  <si>
    <t>-25,9708227</t>
  </si>
  <si>
    <t>32,5835003</t>
  </si>
  <si>
    <t>PS 8</t>
  </si>
  <si>
    <t>A. Lusaka</t>
  </si>
  <si>
    <t>Maputo City</t>
  </si>
  <si>
    <t>PS 2</t>
  </si>
  <si>
    <t>Praca de 21 Outubro</t>
  </si>
  <si>
    <t>PS 1</t>
  </si>
  <si>
    <t>none</t>
  </si>
  <si>
    <t>E 034°52'37,1"</t>
  </si>
  <si>
    <t>S 19°50'51,59"</t>
  </si>
  <si>
    <t xml:space="preserve"> Munhava</t>
  </si>
  <si>
    <t>Indoor Substation 4</t>
  </si>
  <si>
    <t>1LVN2100009</t>
  </si>
  <si>
    <t>0.4</t>
  </si>
  <si>
    <t>20691901/01</t>
  </si>
  <si>
    <t>E 034°51'09.28"</t>
  </si>
  <si>
    <t>S 19°48'26.02"</t>
  </si>
  <si>
    <t>Munhava</t>
  </si>
  <si>
    <t>DC0107/0660</t>
  </si>
  <si>
    <t>DPM</t>
  </si>
  <si>
    <t>S15°22'19.68</t>
  </si>
  <si>
    <t xml:space="preserve">        MANJE</t>
  </si>
  <si>
    <t>EAST INDIA LIMITED</t>
  </si>
  <si>
    <t>200KVA</t>
  </si>
  <si>
    <t>38°5'52.426"</t>
  </si>
  <si>
    <t>16°7'55.2"</t>
  </si>
  <si>
    <t>UAPE</t>
  </si>
  <si>
    <t>2056/12</t>
  </si>
  <si>
    <t>EAST INDIA UDYOG</t>
  </si>
  <si>
    <t>CIDADE</t>
  </si>
  <si>
    <t>ETS2056/12</t>
  </si>
  <si>
    <t>East India Udyog</t>
  </si>
  <si>
    <t>RS ISOLSEC</t>
  </si>
  <si>
    <t>MOATISE</t>
  </si>
  <si>
    <t xml:space="preserve">       MOATIZE</t>
  </si>
  <si>
    <t>400KVA</t>
  </si>
  <si>
    <t>TUSCO</t>
  </si>
  <si>
    <t>315KVA</t>
  </si>
  <si>
    <t>MACE</t>
  </si>
  <si>
    <t>Maxaquene</t>
  </si>
  <si>
    <t>PS 16</t>
  </si>
  <si>
    <t>1-24412</t>
  </si>
  <si>
    <t xml:space="preserve">Amefy </t>
  </si>
  <si>
    <t>250 KVA</t>
  </si>
  <si>
    <t>PS PEMBA</t>
  </si>
  <si>
    <t>Merlin Gerin</t>
  </si>
  <si>
    <t>-25,9775245</t>
  </si>
  <si>
    <t>32,5838281</t>
  </si>
  <si>
    <t>PS 14</t>
  </si>
  <si>
    <t>Shoprite</t>
  </si>
  <si>
    <t>TDM</t>
  </si>
  <si>
    <t>11KV</t>
  </si>
  <si>
    <t>35°14'36.300"</t>
  </si>
  <si>
    <t>13°17'50.011"</t>
  </si>
  <si>
    <t>33KV/11KV SUB</t>
  </si>
  <si>
    <t>AT1</t>
  </si>
  <si>
    <t>C-2075/</t>
  </si>
  <si>
    <t>1600KVA</t>
  </si>
  <si>
    <t>650kVA</t>
  </si>
  <si>
    <t>SE0502B-160-5MNN</t>
  </si>
  <si>
    <t>TRAFO</t>
  </si>
  <si>
    <t>95KVA</t>
  </si>
  <si>
    <t>40°41'29.8"</t>
  </si>
  <si>
    <t>14°33'10.287"</t>
  </si>
  <si>
    <t>MINISE PS 1</t>
  </si>
  <si>
    <t>AUX TRFR1</t>
  </si>
  <si>
    <t>10400401/01</t>
  </si>
  <si>
    <t>POWER ENGINEERS</t>
  </si>
  <si>
    <t>10400401/07</t>
  </si>
  <si>
    <t>10400401/04</t>
  </si>
  <si>
    <t>Power Engineers</t>
  </si>
  <si>
    <t>NOT VISIBLE</t>
  </si>
  <si>
    <t>01 1 0803</t>
  </si>
  <si>
    <t>GAZA</t>
  </si>
  <si>
    <t>TRAFO SERVICE S.r.L.</t>
  </si>
  <si>
    <t>-25,9645756</t>
  </si>
  <si>
    <t>32,5942577</t>
  </si>
  <si>
    <t>PS 10</t>
  </si>
  <si>
    <t>PS 4</t>
  </si>
  <si>
    <t>420-43443</t>
  </si>
  <si>
    <t>50KVA</t>
  </si>
  <si>
    <t>SBG</t>
  </si>
  <si>
    <t>AT2</t>
  </si>
  <si>
    <t>Magaia</t>
  </si>
  <si>
    <t>-25,9723394</t>
  </si>
  <si>
    <t>32,5953646</t>
  </si>
  <si>
    <t>PTS 31</t>
  </si>
  <si>
    <t>420-24977</t>
  </si>
  <si>
    <t>Abb</t>
  </si>
  <si>
    <t>88N4671</t>
  </si>
  <si>
    <t>BUZI</t>
  </si>
  <si>
    <t>GONELLA</t>
  </si>
  <si>
    <t>630KVA</t>
  </si>
  <si>
    <t>40°40'19.998"</t>
  </si>
  <si>
    <t>14°32'30.869"</t>
  </si>
  <si>
    <t>PS02</t>
  </si>
  <si>
    <t>AUX TRFR 1</t>
  </si>
  <si>
    <t>500 KVA</t>
  </si>
  <si>
    <t>MONTEPUEZ INTERMEDIATE</t>
  </si>
  <si>
    <t>P21 555 A01</t>
  </si>
  <si>
    <t xml:space="preserve">E037 01 35.26 </t>
  </si>
  <si>
    <t>E53617.1</t>
  </si>
  <si>
    <t>P21555A02</t>
  </si>
  <si>
    <t>82-0791</t>
  </si>
  <si>
    <t>NEBB</t>
  </si>
  <si>
    <t>35°20'0.751"</t>
  </si>
  <si>
    <t>13°17'27.502</t>
  </si>
  <si>
    <t>CENTRAL HYDRICO</t>
  </si>
  <si>
    <t>P21555A04</t>
  </si>
  <si>
    <t>850kVA</t>
  </si>
  <si>
    <t>TS4741A</t>
  </si>
  <si>
    <t>MOTRA SIEMENS</t>
  </si>
  <si>
    <t>50kVA</t>
  </si>
  <si>
    <t>Aeroporto</t>
  </si>
  <si>
    <t>731-58-1</t>
  </si>
  <si>
    <t>V. Lennin</t>
  </si>
  <si>
    <t>PS 6</t>
  </si>
  <si>
    <t>Zedequias Manganhela</t>
  </si>
  <si>
    <t>PS 5</t>
  </si>
  <si>
    <t>A.C.E METZ</t>
  </si>
  <si>
    <t>1000KVA</t>
  </si>
  <si>
    <t>AUX TRFR 2</t>
  </si>
  <si>
    <t>E 034°53'54,62"</t>
  </si>
  <si>
    <t>S 19°50'24,12"</t>
  </si>
  <si>
    <t>Macuti</t>
  </si>
  <si>
    <t>Indoor Sbstation 2</t>
  </si>
  <si>
    <t>R20802/2</t>
  </si>
  <si>
    <t>English electric</t>
  </si>
  <si>
    <t>B central</t>
  </si>
  <si>
    <t>Se1</t>
  </si>
  <si>
    <t>R20802/1</t>
  </si>
  <si>
    <t>T3NUK</t>
  </si>
  <si>
    <t xml:space="preserve">        MATUNDO</t>
  </si>
  <si>
    <t>T962143</t>
  </si>
  <si>
    <t>E 034°50'27,09</t>
  </si>
  <si>
    <t>S 019°50'9,66"</t>
  </si>
  <si>
    <t>MAQUINIO</t>
  </si>
  <si>
    <t>Indoor Substation 1</t>
  </si>
  <si>
    <t>13495S</t>
  </si>
  <si>
    <t>39°55'3.654</t>
  </si>
  <si>
    <t>16°12'42.00"</t>
  </si>
  <si>
    <t>ANGOCHE</t>
  </si>
  <si>
    <t>TRANSFORMADOR</t>
  </si>
  <si>
    <t>SPARE TRFR</t>
  </si>
  <si>
    <t>160KVA</t>
  </si>
  <si>
    <t>250KVA</t>
  </si>
  <si>
    <t>165KVA</t>
  </si>
  <si>
    <t>25KVA</t>
  </si>
  <si>
    <t>3500KVA</t>
  </si>
  <si>
    <t>Samora Machael</t>
  </si>
  <si>
    <t>PT 70</t>
  </si>
  <si>
    <t>RMU</t>
  </si>
  <si>
    <t>17-02548</t>
  </si>
  <si>
    <t>-25.922900</t>
  </si>
  <si>
    <t>32.480400</t>
  </si>
  <si>
    <t>Fomento</t>
  </si>
  <si>
    <t>PTS 45</t>
  </si>
  <si>
    <t xml:space="preserve">PMT </t>
  </si>
  <si>
    <t>IMEFY</t>
  </si>
  <si>
    <t>-25.804610</t>
  </si>
  <si>
    <t>32.543698</t>
  </si>
  <si>
    <t>Intaka</t>
  </si>
  <si>
    <t>PTS 1110</t>
  </si>
  <si>
    <t>17-13000</t>
  </si>
  <si>
    <t>-25.817776</t>
  </si>
  <si>
    <t>32.504538</t>
  </si>
  <si>
    <t>Matlemele</t>
  </si>
  <si>
    <t>PTS 1092</t>
  </si>
  <si>
    <t>17-01496</t>
  </si>
  <si>
    <t>-25.795836</t>
  </si>
  <si>
    <t>32.552074</t>
  </si>
  <si>
    <t>PTS 566</t>
  </si>
  <si>
    <t>17-12984</t>
  </si>
  <si>
    <t>-25.797985</t>
  </si>
  <si>
    <t>32.555509</t>
  </si>
  <si>
    <t>PTS 1074</t>
  </si>
  <si>
    <t>17-13492</t>
  </si>
  <si>
    <t>-25.804520</t>
  </si>
  <si>
    <t>32.553230</t>
  </si>
  <si>
    <t>PTS 551</t>
  </si>
  <si>
    <t>20954202/02</t>
  </si>
  <si>
    <t>-25.887417</t>
  </si>
  <si>
    <t>32.536223</t>
  </si>
  <si>
    <t>Ndlavela</t>
  </si>
  <si>
    <t>PTS 175</t>
  </si>
  <si>
    <t>17-02190</t>
  </si>
  <si>
    <t>-25.920824</t>
  </si>
  <si>
    <t>32.523125</t>
  </si>
  <si>
    <t>Infulene A</t>
  </si>
  <si>
    <t>PT 147</t>
  </si>
  <si>
    <t>17-02235</t>
  </si>
  <si>
    <t>-25.919682</t>
  </si>
  <si>
    <t>32.519945</t>
  </si>
  <si>
    <t>PT 146</t>
  </si>
  <si>
    <t>17-13483</t>
  </si>
  <si>
    <t>-25.855117</t>
  </si>
  <si>
    <t>32.595494</t>
  </si>
  <si>
    <t>Magoanine A</t>
  </si>
  <si>
    <t>PT 349R</t>
  </si>
  <si>
    <t>17-02201</t>
  </si>
  <si>
    <t>-25.852642</t>
  </si>
  <si>
    <t>32.601788</t>
  </si>
  <si>
    <t>Magoanine C</t>
  </si>
  <si>
    <t>PT 229R</t>
  </si>
  <si>
    <t>17-02547</t>
  </si>
  <si>
    <t>-25.843358</t>
  </si>
  <si>
    <t>32.583352</t>
  </si>
  <si>
    <t>PT 54R</t>
  </si>
  <si>
    <t>17-02233</t>
  </si>
  <si>
    <t>-25.650248</t>
  </si>
  <si>
    <t>32.671307</t>
  </si>
  <si>
    <t>MAPUTO</t>
  </si>
  <si>
    <t>PT 92R</t>
  </si>
  <si>
    <t>17-01564</t>
  </si>
  <si>
    <t>-25.703957</t>
  </si>
  <si>
    <t>32.651708</t>
  </si>
  <si>
    <t>Possulane</t>
  </si>
  <si>
    <t>PT 344R</t>
  </si>
  <si>
    <t>ORMAZABAL</t>
  </si>
  <si>
    <t>-25.713066</t>
  </si>
  <si>
    <t>32.645130</t>
  </si>
  <si>
    <t>PT New (Possulane)</t>
  </si>
  <si>
    <t>7-02180</t>
  </si>
  <si>
    <t>-25.741415</t>
  </si>
  <si>
    <t>32.627720</t>
  </si>
  <si>
    <t>Mumemo</t>
  </si>
  <si>
    <t>PTS 145R</t>
  </si>
  <si>
    <t>17-13490</t>
  </si>
  <si>
    <t>-25.750903</t>
  </si>
  <si>
    <t>32.628135</t>
  </si>
  <si>
    <t>PT 258R</t>
  </si>
  <si>
    <t>F002283.03</t>
  </si>
  <si>
    <t>-25.726726</t>
  </si>
  <si>
    <t>32.748820</t>
  </si>
  <si>
    <t>Macaneta</t>
  </si>
  <si>
    <t>PT 294R</t>
  </si>
  <si>
    <t>17-12978</t>
  </si>
  <si>
    <t>-25.786831</t>
  </si>
  <si>
    <t>32.633322</t>
  </si>
  <si>
    <t>Ricatla</t>
  </si>
  <si>
    <t>No Label</t>
  </si>
  <si>
    <t>17-02237</t>
  </si>
  <si>
    <t>-25.786849</t>
  </si>
  <si>
    <t>32.641028</t>
  </si>
  <si>
    <t>PT 304R</t>
  </si>
  <si>
    <t>-25.900254</t>
  </si>
  <si>
    <t>32.661090</t>
  </si>
  <si>
    <t>Mahotas</t>
  </si>
  <si>
    <t>PT 303</t>
  </si>
  <si>
    <t>-25.900841</t>
  </si>
  <si>
    <t>32.658562</t>
  </si>
  <si>
    <t>PT 304</t>
  </si>
  <si>
    <t>-25.885279</t>
  </si>
  <si>
    <t>32.652591</t>
  </si>
  <si>
    <t>PT 440</t>
  </si>
  <si>
    <t>17-02549</t>
  </si>
  <si>
    <t>-25.889259</t>
  </si>
  <si>
    <t>32.653812</t>
  </si>
  <si>
    <t>PT 308</t>
  </si>
  <si>
    <t>F002422.02</t>
  </si>
  <si>
    <t>-25.884283</t>
  </si>
  <si>
    <t>32.660052</t>
  </si>
  <si>
    <t>PTS 195</t>
  </si>
  <si>
    <t>MCT0213</t>
  </si>
  <si>
    <t>MAXI CONCEPTS</t>
  </si>
  <si>
    <t>-25.866361</t>
  </si>
  <si>
    <t>32.664784</t>
  </si>
  <si>
    <t>PT 341R</t>
  </si>
  <si>
    <t>-25.864262</t>
  </si>
  <si>
    <t>32.668242</t>
  </si>
  <si>
    <t>PT 342R</t>
  </si>
  <si>
    <t>F002422.03</t>
  </si>
  <si>
    <t>-25.853434</t>
  </si>
  <si>
    <t>32.670942</t>
  </si>
  <si>
    <t>PT 363</t>
  </si>
  <si>
    <t>17-13146</t>
  </si>
  <si>
    <t>PT 199</t>
  </si>
  <si>
    <t>PT 246</t>
  </si>
  <si>
    <t>"</t>
  </si>
  <si>
    <t>Mabukwane</t>
  </si>
  <si>
    <t>PT New3R (No ID)</t>
  </si>
  <si>
    <t>PT New2R (No ID)</t>
  </si>
  <si>
    <t>17-13003</t>
  </si>
  <si>
    <t>PT New1R (No ID)</t>
  </si>
  <si>
    <t>17-02546</t>
  </si>
  <si>
    <t>PT 53R</t>
  </si>
  <si>
    <t>PTS 14R</t>
  </si>
  <si>
    <t>17.02.92</t>
  </si>
  <si>
    <t>PT 152</t>
  </si>
  <si>
    <t>PT 254</t>
  </si>
  <si>
    <t>69501/01/003</t>
  </si>
  <si>
    <t>ACTOM</t>
  </si>
  <si>
    <t>-25.404437</t>
  </si>
  <si>
    <t>32.807678</t>
  </si>
  <si>
    <t>Manhica</t>
  </si>
  <si>
    <t>PTS Novo Papu</t>
  </si>
  <si>
    <t>-25.822153</t>
  </si>
  <si>
    <t>32.557560</t>
  </si>
  <si>
    <t>PTS 1016</t>
  </si>
  <si>
    <t>-25.828740</t>
  </si>
  <si>
    <t>32.559107</t>
  </si>
  <si>
    <t>PTS 1014</t>
  </si>
  <si>
    <t>-25.832273</t>
  </si>
  <si>
    <t>32.560045</t>
  </si>
  <si>
    <t>PTS 1013</t>
  </si>
  <si>
    <t>-25.834086</t>
  </si>
  <si>
    <t>32.560335</t>
  </si>
  <si>
    <t>PTS 1012</t>
  </si>
  <si>
    <t>-25.834487</t>
  </si>
  <si>
    <t>32.558733</t>
  </si>
  <si>
    <t>PTS 1011</t>
  </si>
  <si>
    <t>-25.836067</t>
  </si>
  <si>
    <t>32.558008</t>
  </si>
  <si>
    <t>PTS 1010</t>
  </si>
  <si>
    <t>-25.910676</t>
  </si>
  <si>
    <t>32.533710</t>
  </si>
  <si>
    <t>Vale de Infulene</t>
  </si>
  <si>
    <t>PTS 443</t>
  </si>
  <si>
    <t>F002261.01</t>
  </si>
  <si>
    <t>-25.724237</t>
  </si>
  <si>
    <t>32.665879</t>
  </si>
  <si>
    <t>Massinga</t>
  </si>
  <si>
    <t>PT 133R</t>
  </si>
  <si>
    <t>F002261.03</t>
  </si>
  <si>
    <t>-25.733419</t>
  </si>
  <si>
    <t>32.652527</t>
  </si>
  <si>
    <t>PT 251R</t>
  </si>
  <si>
    <t>F002114.04</t>
  </si>
  <si>
    <t>-25.812316</t>
  </si>
  <si>
    <t>32.636423</t>
  </si>
  <si>
    <t>Mateque</t>
  </si>
  <si>
    <t>PT 123R</t>
  </si>
  <si>
    <t>PT New (6 Caminhos)</t>
  </si>
  <si>
    <t>17-13108</t>
  </si>
  <si>
    <t>PT 449</t>
  </si>
  <si>
    <t>TB1606053</t>
  </si>
  <si>
    <t>TRANSFORMAN</t>
  </si>
  <si>
    <t>PT 351</t>
  </si>
  <si>
    <t>F001775.02</t>
  </si>
  <si>
    <t>-25.924875</t>
  </si>
  <si>
    <t>32.480223</t>
  </si>
  <si>
    <t>PTS 46A</t>
  </si>
  <si>
    <t>-25.826931</t>
  </si>
  <si>
    <t>32.560217</t>
  </si>
  <si>
    <t>PTS 1015</t>
  </si>
  <si>
    <t>TB1509125</t>
  </si>
  <si>
    <t>Free State Transformers</t>
  </si>
  <si>
    <t>-25.820302</t>
  </si>
  <si>
    <t>32.547490</t>
  </si>
  <si>
    <t>PTS 467</t>
  </si>
  <si>
    <t>Transformadores de Mocambique</t>
  </si>
  <si>
    <t>-25.886637</t>
  </si>
  <si>
    <t>32.543712</t>
  </si>
  <si>
    <t>PTS 177</t>
  </si>
  <si>
    <t>20905401/02</t>
  </si>
  <si>
    <t>-25.896162</t>
  </si>
  <si>
    <t>32.535067</t>
  </si>
  <si>
    <t>Infulene D</t>
  </si>
  <si>
    <t>PTS 190</t>
  </si>
  <si>
    <t>-25.912234</t>
  </si>
  <si>
    <t>32.528675</t>
  </si>
  <si>
    <t>PTS 848</t>
  </si>
  <si>
    <t>-25.927801</t>
  </si>
  <si>
    <t>32.507944</t>
  </si>
  <si>
    <t>Trevo</t>
  </si>
  <si>
    <t>PT 145</t>
  </si>
  <si>
    <t>-25.731580</t>
  </si>
  <si>
    <t>32.664522</t>
  </si>
  <si>
    <t>PT 100R</t>
  </si>
  <si>
    <t>F001807.02</t>
  </si>
  <si>
    <t>-25.839518</t>
  </si>
  <si>
    <t>32.581455</t>
  </si>
  <si>
    <t>Zimpeto</t>
  </si>
  <si>
    <t>PT 352R</t>
  </si>
  <si>
    <t>-25.606675</t>
  </si>
  <si>
    <t>32.671200</t>
  </si>
  <si>
    <t>Bobole</t>
  </si>
  <si>
    <t>PT 94R</t>
  </si>
  <si>
    <t>L3513/04/008</t>
  </si>
  <si>
    <t>-25.693801</t>
  </si>
  <si>
    <t>32.659886</t>
  </si>
  <si>
    <t>PTS 17R</t>
  </si>
  <si>
    <t>TB1509073</t>
  </si>
  <si>
    <t>-25.705685</t>
  </si>
  <si>
    <t>32.660242</t>
  </si>
  <si>
    <t>PT 261R</t>
  </si>
  <si>
    <t>TB1509089</t>
  </si>
  <si>
    <t>-25.759028</t>
  </si>
  <si>
    <t>32.637433</t>
  </si>
  <si>
    <t>PT 84R</t>
  </si>
  <si>
    <t>KV1509139</t>
  </si>
  <si>
    <t>-25.792124</t>
  </si>
  <si>
    <t>32.630314</t>
  </si>
  <si>
    <t>PT 306R</t>
  </si>
  <si>
    <t>TB1509160</t>
  </si>
  <si>
    <t>-25.858082</t>
  </si>
  <si>
    <t>32.662834</t>
  </si>
  <si>
    <t>PT 438</t>
  </si>
  <si>
    <t>TB1509168</t>
  </si>
  <si>
    <t>PT New (Bairro de Albazine)</t>
  </si>
  <si>
    <t>F001808.02</t>
  </si>
  <si>
    <t>PT 196R</t>
  </si>
  <si>
    <t>TB1509138</t>
  </si>
  <si>
    <t>PT 55R</t>
  </si>
  <si>
    <t>TRANFORMADORES DE MOCAMBIQUE SA</t>
  </si>
  <si>
    <t>E 033 29 27,92</t>
  </si>
  <si>
    <t>S 19 06 35,01</t>
  </si>
  <si>
    <t>BAIRRO JOSINA MACHEL</t>
  </si>
  <si>
    <t>MANICA</t>
  </si>
  <si>
    <t>CHIMOIO</t>
  </si>
  <si>
    <t>AGCHI/PT70</t>
  </si>
  <si>
    <t>ZONA DO CAMPO</t>
  </si>
  <si>
    <t>12002/01/003</t>
  </si>
  <si>
    <t>-25.405827</t>
  </si>
  <si>
    <t>32.805041</t>
  </si>
  <si>
    <t>PTS 647</t>
  </si>
  <si>
    <t>Oil Immersed Distribution Transformers</t>
  </si>
  <si>
    <t>-25.795296</t>
  </si>
  <si>
    <t>32.541326</t>
  </si>
  <si>
    <t>PTS 1111</t>
  </si>
  <si>
    <t>-25.831441</t>
  </si>
  <si>
    <t>32.552795</t>
  </si>
  <si>
    <t>PTS 414</t>
  </si>
  <si>
    <t>-25.868103</t>
  </si>
  <si>
    <t>32.556688</t>
  </si>
  <si>
    <t>Zona Verde</t>
  </si>
  <si>
    <t>PTS 314</t>
  </si>
  <si>
    <t>-25.894868</t>
  </si>
  <si>
    <t>32.548672</t>
  </si>
  <si>
    <t>PTS 182</t>
  </si>
  <si>
    <t>-25.893220</t>
  </si>
  <si>
    <t>32.545418</t>
  </si>
  <si>
    <t>PTS 181</t>
  </si>
  <si>
    <t>-25.892973</t>
  </si>
  <si>
    <t>32.539565</t>
  </si>
  <si>
    <t>PTS 183</t>
  </si>
  <si>
    <t>TB-1410076</t>
  </si>
  <si>
    <t>-25.909447</t>
  </si>
  <si>
    <t>32.540615</t>
  </si>
  <si>
    <t>PT 185</t>
  </si>
  <si>
    <t>12002/01/001</t>
  </si>
  <si>
    <t>-25.776665</t>
  </si>
  <si>
    <t>32.577768</t>
  </si>
  <si>
    <t>PT 407R</t>
  </si>
  <si>
    <t>6869/14/002</t>
  </si>
  <si>
    <t>-25.777687</t>
  </si>
  <si>
    <t>32.573286</t>
  </si>
  <si>
    <t>PT 334R</t>
  </si>
  <si>
    <t>-25.848477</t>
  </si>
  <si>
    <t>32.607557</t>
  </si>
  <si>
    <t>Magoanine B</t>
  </si>
  <si>
    <t>PT 231R</t>
  </si>
  <si>
    <t>-25.854670</t>
  </si>
  <si>
    <t>32.608833</t>
  </si>
  <si>
    <t>PT 234R</t>
  </si>
  <si>
    <t>-25.846626</t>
  </si>
  <si>
    <t>32.585786</t>
  </si>
  <si>
    <t>PT 333R</t>
  </si>
  <si>
    <t>-25.833792</t>
  </si>
  <si>
    <t>32.576866</t>
  </si>
  <si>
    <t>PT 77R</t>
  </si>
  <si>
    <t>-25.594182</t>
  </si>
  <si>
    <t>32.673134</t>
  </si>
  <si>
    <t>PT 390R</t>
  </si>
  <si>
    <t>-25.645497</t>
  </si>
  <si>
    <t>32.678113</t>
  </si>
  <si>
    <t>PT 402R</t>
  </si>
  <si>
    <t>-25.673265</t>
  </si>
  <si>
    <t>32.658870</t>
  </si>
  <si>
    <t>Matalane</t>
  </si>
  <si>
    <t>PT 91R</t>
  </si>
  <si>
    <t>-25.737226</t>
  </si>
  <si>
    <t>32.642836</t>
  </si>
  <si>
    <t>Mapulango</t>
  </si>
  <si>
    <t>PT 340R</t>
  </si>
  <si>
    <t>-25.770534</t>
  </si>
  <si>
    <t>32.655719</t>
  </si>
  <si>
    <t>Zintava</t>
  </si>
  <si>
    <t>PT 336R</t>
  </si>
  <si>
    <t>K008726.06</t>
  </si>
  <si>
    <t>-25.923065</t>
  </si>
  <si>
    <t>32.488654</t>
  </si>
  <si>
    <t>PTS 44</t>
  </si>
  <si>
    <t>-25.815812</t>
  </si>
  <si>
    <t>32.549097</t>
  </si>
  <si>
    <t>PTS 539</t>
  </si>
  <si>
    <t>-25.873121</t>
  </si>
  <si>
    <t>32.546537</t>
  </si>
  <si>
    <t>PTS 227</t>
  </si>
  <si>
    <t>-25.889481</t>
  </si>
  <si>
    <t>32.542468</t>
  </si>
  <si>
    <t>PTS 178</t>
  </si>
  <si>
    <t>K008724.19</t>
  </si>
  <si>
    <t>-25.884442</t>
  </si>
  <si>
    <t>32.535121</t>
  </si>
  <si>
    <t>PTS 849</t>
  </si>
  <si>
    <t>-25.900181</t>
  </si>
  <si>
    <t>32.543600</t>
  </si>
  <si>
    <t>PTS 170</t>
  </si>
  <si>
    <t>TB1306069</t>
  </si>
  <si>
    <t>-25.907325</t>
  </si>
  <si>
    <t>32.526240</t>
  </si>
  <si>
    <t>PTS 412</t>
  </si>
  <si>
    <t>TB130608</t>
  </si>
  <si>
    <t>-25.918352</t>
  </si>
  <si>
    <t>32.513684</t>
  </si>
  <si>
    <t>PTS 150</t>
  </si>
  <si>
    <t>-25.847754</t>
  </si>
  <si>
    <t>32.592982</t>
  </si>
  <si>
    <t>PT 348R</t>
  </si>
  <si>
    <t>K008726.01</t>
  </si>
  <si>
    <t>-25.847824</t>
  </si>
  <si>
    <t>32.595895</t>
  </si>
  <si>
    <t>PT 72R</t>
  </si>
  <si>
    <t>TB1306103</t>
  </si>
  <si>
    <t>-25.709046</t>
  </si>
  <si>
    <t>32.640785</t>
  </si>
  <si>
    <t>PT 274R</t>
  </si>
  <si>
    <t>-25.887254</t>
  </si>
  <si>
    <t>32.662757</t>
  </si>
  <si>
    <t>PT 415</t>
  </si>
  <si>
    <t>PT 409</t>
  </si>
  <si>
    <t>PT 85</t>
  </si>
  <si>
    <t>PT 110</t>
  </si>
  <si>
    <t>PT 9R</t>
  </si>
  <si>
    <t>PT 23R</t>
  </si>
  <si>
    <t>20793502/02</t>
  </si>
  <si>
    <t>PT 20R</t>
  </si>
  <si>
    <t>RET 90353</t>
  </si>
  <si>
    <t>REVIVE</t>
  </si>
  <si>
    <t>-25.401535</t>
  </si>
  <si>
    <t>32.808680</t>
  </si>
  <si>
    <t>PTS Novo Comando</t>
  </si>
  <si>
    <t>20724504/02</t>
  </si>
  <si>
    <t>-25.814769</t>
  </si>
  <si>
    <t>32.554995</t>
  </si>
  <si>
    <t>PTS 512</t>
  </si>
  <si>
    <t>F001078.05</t>
  </si>
  <si>
    <t>-25.875595</t>
  </si>
  <si>
    <t>32.553806</t>
  </si>
  <si>
    <t>PTS 428</t>
  </si>
  <si>
    <t>ITB</t>
  </si>
  <si>
    <t>-25.889191</t>
  </si>
  <si>
    <t>32.547144</t>
  </si>
  <si>
    <t>PTS 179</t>
  </si>
  <si>
    <t>K008284</t>
  </si>
  <si>
    <t>-25.892112</t>
  </si>
  <si>
    <t>32.549001</t>
  </si>
  <si>
    <t>PTS 180</t>
  </si>
  <si>
    <t>-25.919252</t>
  </si>
  <si>
    <t>32.530864</t>
  </si>
  <si>
    <t>PT 187</t>
  </si>
  <si>
    <t>Not available</t>
  </si>
  <si>
    <t>-25.936345</t>
  </si>
  <si>
    <t>32.525414</t>
  </si>
  <si>
    <t>PT 287R</t>
  </si>
  <si>
    <t>K008284.03</t>
  </si>
  <si>
    <t>-25.793041</t>
  </si>
  <si>
    <t>32.599561</t>
  </si>
  <si>
    <t>Cumbeza</t>
  </si>
  <si>
    <t>PT 320R</t>
  </si>
  <si>
    <t>K008283.09</t>
  </si>
  <si>
    <t>-25.854636</t>
  </si>
  <si>
    <t>32.571379</t>
  </si>
  <si>
    <t>PT 312R</t>
  </si>
  <si>
    <t>F030997.02</t>
  </si>
  <si>
    <t>-25.797812</t>
  </si>
  <si>
    <t>32.641160</t>
  </si>
  <si>
    <t>PT 86R</t>
  </si>
  <si>
    <t>-25.808920</t>
  </si>
  <si>
    <t>32.639576</t>
  </si>
  <si>
    <t>PT 240R</t>
  </si>
  <si>
    <t>F001009.03</t>
  </si>
  <si>
    <t>PT 367</t>
  </si>
  <si>
    <t>2075100/01</t>
  </si>
  <si>
    <t>PT 233</t>
  </si>
  <si>
    <t>F000996.03</t>
  </si>
  <si>
    <t>PT 215</t>
  </si>
  <si>
    <t>K005283</t>
  </si>
  <si>
    <t>PT 198R</t>
  </si>
  <si>
    <t>K008283.05</t>
  </si>
  <si>
    <t>PT 27R</t>
  </si>
  <si>
    <t>TB110781</t>
  </si>
  <si>
    <t>-25.830010</t>
  </si>
  <si>
    <t>32.555449</t>
  </si>
  <si>
    <t>PTS 415</t>
  </si>
  <si>
    <t>RET 66967</t>
  </si>
  <si>
    <t>-25.786343</t>
  </si>
  <si>
    <t>32.552530</t>
  </si>
  <si>
    <t>PTS 567</t>
  </si>
  <si>
    <t>20696301/01</t>
  </si>
  <si>
    <t>-25.887468</t>
  </si>
  <si>
    <t>32.529995</t>
  </si>
  <si>
    <t>PTS 174</t>
  </si>
  <si>
    <t>F000728.02</t>
  </si>
  <si>
    <t>-25.894600</t>
  </si>
  <si>
    <t>32.521915</t>
  </si>
  <si>
    <t>PTS 411</t>
  </si>
  <si>
    <t>F000764.04</t>
  </si>
  <si>
    <t>-25.902453</t>
  </si>
  <si>
    <t>32.515336</t>
  </si>
  <si>
    <t>PTS 154</t>
  </si>
  <si>
    <t>20708601/01</t>
  </si>
  <si>
    <t>-25.918728</t>
  </si>
  <si>
    <t>32.529716</t>
  </si>
  <si>
    <t>PTS 553</t>
  </si>
  <si>
    <t>20701801/03</t>
  </si>
  <si>
    <t>-25.866224</t>
  </si>
  <si>
    <t>32.566279</t>
  </si>
  <si>
    <t>PT 205R</t>
  </si>
  <si>
    <t>30741801/02</t>
  </si>
  <si>
    <t>-25.843013</t>
  </si>
  <si>
    <t>32.593168</t>
  </si>
  <si>
    <t>PT 70R</t>
  </si>
  <si>
    <t>F000745.02</t>
  </si>
  <si>
    <t>-25.841806</t>
  </si>
  <si>
    <t>32.589028</t>
  </si>
  <si>
    <t>PT 69R</t>
  </si>
  <si>
    <t>F000753.10</t>
  </si>
  <si>
    <t>-25.852447</t>
  </si>
  <si>
    <t>32.580231</t>
  </si>
  <si>
    <t>PT 66R</t>
  </si>
  <si>
    <t>F000753.07</t>
  </si>
  <si>
    <t>-25.841686</t>
  </si>
  <si>
    <t>32.579209</t>
  </si>
  <si>
    <t>PT 68R</t>
  </si>
  <si>
    <t>TB110782</t>
  </si>
  <si>
    <t>-25.748121</t>
  </si>
  <si>
    <t>32.635484</t>
  </si>
  <si>
    <t>PT 111R</t>
  </si>
  <si>
    <t>30751201/01</t>
  </si>
  <si>
    <t>-25.743412</t>
  </si>
  <si>
    <t>32.626393</t>
  </si>
  <si>
    <t>PT 89R</t>
  </si>
  <si>
    <t>20717103/04</t>
  </si>
  <si>
    <t>-25.714616</t>
  </si>
  <si>
    <t>32.744425</t>
  </si>
  <si>
    <t>PT S/N-Mbuva R</t>
  </si>
  <si>
    <t>F000753.01</t>
  </si>
  <si>
    <t>-25.764733</t>
  </si>
  <si>
    <t>32.646777</t>
  </si>
  <si>
    <t>PT 252R</t>
  </si>
  <si>
    <t>F000753.05</t>
  </si>
  <si>
    <t>-25.797252</t>
  </si>
  <si>
    <t>32.623776</t>
  </si>
  <si>
    <t>PT 269R</t>
  </si>
  <si>
    <t>K006700.01</t>
  </si>
  <si>
    <t>-25.823355</t>
  </si>
  <si>
    <t>32.630232</t>
  </si>
  <si>
    <t>Guava</t>
  </si>
  <si>
    <t>PT 114R</t>
  </si>
  <si>
    <t>F000753.09</t>
  </si>
  <si>
    <t>-25.828168</t>
  </si>
  <si>
    <t>32.630947</t>
  </si>
  <si>
    <t>PT 46R</t>
  </si>
  <si>
    <t>PT 368</t>
  </si>
  <si>
    <t>PT 191</t>
  </si>
  <si>
    <t>PT 12R</t>
  </si>
  <si>
    <t>20705002/02</t>
  </si>
  <si>
    <t>PT 291R</t>
  </si>
  <si>
    <t>PT 11R</t>
  </si>
  <si>
    <t>F000745.01</t>
  </si>
  <si>
    <t>PT 13R</t>
  </si>
  <si>
    <t>F000744.07</t>
  </si>
  <si>
    <t>PT 157R</t>
  </si>
  <si>
    <t>F00078.01</t>
  </si>
  <si>
    <t>PT 119</t>
  </si>
  <si>
    <t>-25.911746</t>
  </si>
  <si>
    <t>32.458398</t>
  </si>
  <si>
    <t>Liberdade</t>
  </si>
  <si>
    <t>PTS 74</t>
  </si>
  <si>
    <t>-25.870761</t>
  </si>
  <si>
    <t>32.553970</t>
  </si>
  <si>
    <t>PTS 209</t>
  </si>
  <si>
    <t>-25.877026</t>
  </si>
  <si>
    <t>32.557384</t>
  </si>
  <si>
    <t>PTS 254</t>
  </si>
  <si>
    <t>-25.878698</t>
  </si>
  <si>
    <t>32.553735</t>
  </si>
  <si>
    <t>PTS 429</t>
  </si>
  <si>
    <t>-25.892212</t>
  </si>
  <si>
    <t>32.535202</t>
  </si>
  <si>
    <t>PTS 171</t>
  </si>
  <si>
    <t>20694203/02</t>
  </si>
  <si>
    <t>-25.896784</t>
  </si>
  <si>
    <t>32.529457</t>
  </si>
  <si>
    <t>PTS 164</t>
  </si>
  <si>
    <t>20679604/01</t>
  </si>
  <si>
    <t>-25.890257</t>
  </si>
  <si>
    <t>32.523886</t>
  </si>
  <si>
    <t>PTS 475</t>
  </si>
  <si>
    <t>30726802/02</t>
  </si>
  <si>
    <t>-25.899586</t>
  </si>
  <si>
    <t>32.521852</t>
  </si>
  <si>
    <t>PTS 160</t>
  </si>
  <si>
    <t>20685404/01</t>
  </si>
  <si>
    <t>-25.901593</t>
  </si>
  <si>
    <t>32.524686</t>
  </si>
  <si>
    <t>PTS 163</t>
  </si>
  <si>
    <t>20690303/02</t>
  </si>
  <si>
    <t>-25.901366</t>
  </si>
  <si>
    <t>32.527720</t>
  </si>
  <si>
    <t>PT 162</t>
  </si>
  <si>
    <t>-25.912770</t>
  </si>
  <si>
    <t>32.534426</t>
  </si>
  <si>
    <t>PTS 442</t>
  </si>
  <si>
    <t>-25.848307</t>
  </si>
  <si>
    <t>32.611805</t>
  </si>
  <si>
    <t>PT 232R</t>
  </si>
  <si>
    <t>30738001/03</t>
  </si>
  <si>
    <t>-25.847227</t>
  </si>
  <si>
    <t>32.576262</t>
  </si>
  <si>
    <t>PT 65R</t>
  </si>
  <si>
    <t>PT 439</t>
  </si>
  <si>
    <t>K005458.02</t>
  </si>
  <si>
    <t>PT 10R</t>
  </si>
  <si>
    <t>T14230</t>
  </si>
  <si>
    <t>Transformer Switchgear Services</t>
  </si>
  <si>
    <t>-25.831420</t>
  </si>
  <si>
    <t>32.548084</t>
  </si>
  <si>
    <t>PTS 413</t>
  </si>
  <si>
    <t>NBR 5440</t>
  </si>
  <si>
    <t>-25.810099</t>
  </si>
  <si>
    <t>32.558690</t>
  </si>
  <si>
    <t>PTS 552</t>
  </si>
  <si>
    <t>K005018.04</t>
  </si>
  <si>
    <t>-25.868688</t>
  </si>
  <si>
    <t>32.546580</t>
  </si>
  <si>
    <t>PTS 210</t>
  </si>
  <si>
    <t>-25.910562</t>
  </si>
  <si>
    <t>32.517962</t>
  </si>
  <si>
    <t>PTS 153</t>
  </si>
  <si>
    <t>20668102/03</t>
  </si>
  <si>
    <t>-25.783545</t>
  </si>
  <si>
    <t>32.582448</t>
  </si>
  <si>
    <t>PT 309R</t>
  </si>
  <si>
    <t>20668101/02</t>
  </si>
  <si>
    <t>-25.820719</t>
  </si>
  <si>
    <t>32.574941</t>
  </si>
  <si>
    <t>PT (Municipal)R</t>
  </si>
  <si>
    <t>20674601/01</t>
  </si>
  <si>
    <t>-25.845300</t>
  </si>
  <si>
    <t>32.604178</t>
  </si>
  <si>
    <t>PT 230R</t>
  </si>
  <si>
    <t>20668005/01</t>
  </si>
  <si>
    <t>-25.856649</t>
  </si>
  <si>
    <t>32.610405</t>
  </si>
  <si>
    <t>PT 235R</t>
  </si>
  <si>
    <t>Not visible</t>
  </si>
  <si>
    <t>TANELEC</t>
  </si>
  <si>
    <t>-25.852309</t>
  </si>
  <si>
    <t>32.611308</t>
  </si>
  <si>
    <t>PT 233R</t>
  </si>
  <si>
    <t>20670602/02</t>
  </si>
  <si>
    <t>-25.863396</t>
  </si>
  <si>
    <t>32.571313</t>
  </si>
  <si>
    <t>PT (Randicao)R</t>
  </si>
  <si>
    <t>T-29501</t>
  </si>
  <si>
    <t>-25.850139</t>
  </si>
  <si>
    <t>32.586002</t>
  </si>
  <si>
    <t>PT 67R</t>
  </si>
  <si>
    <t>10685401/02</t>
  </si>
  <si>
    <t>-25.839444</t>
  </si>
  <si>
    <t>32.572291</t>
  </si>
  <si>
    <t>PT 207R</t>
  </si>
  <si>
    <t>20667905/04</t>
  </si>
  <si>
    <t>-25.831829</t>
  </si>
  <si>
    <t>32.569460</t>
  </si>
  <si>
    <t>PT (Mercado)R</t>
  </si>
  <si>
    <t>-25.838067</t>
  </si>
  <si>
    <t>32.571645</t>
  </si>
  <si>
    <t>PT 208R</t>
  </si>
  <si>
    <t>20670604/02</t>
  </si>
  <si>
    <t>-25.623255</t>
  </si>
  <si>
    <t>32.674236</t>
  </si>
  <si>
    <t>PT 260R</t>
  </si>
  <si>
    <t>20667905/01</t>
  </si>
  <si>
    <t>-25.725288</t>
  </si>
  <si>
    <t>32.657776</t>
  </si>
  <si>
    <t>PT 382R</t>
  </si>
  <si>
    <t>20668105/02</t>
  </si>
  <si>
    <t>-25.742980</t>
  </si>
  <si>
    <t>32.646603</t>
  </si>
  <si>
    <t>PT 250R</t>
  </si>
  <si>
    <t>20668001/03</t>
  </si>
  <si>
    <t>-25.764334</t>
  </si>
  <si>
    <t>32.656022</t>
  </si>
  <si>
    <t>PT 253R</t>
  </si>
  <si>
    <t>206681024/01</t>
  </si>
  <si>
    <t>-25.770024</t>
  </si>
  <si>
    <t>32.649666</t>
  </si>
  <si>
    <t>PT 267R</t>
  </si>
  <si>
    <t>10685401/03</t>
  </si>
  <si>
    <t>-25.760991</t>
  </si>
  <si>
    <t>32.637572</t>
  </si>
  <si>
    <t>PT S/N R (No 2)</t>
  </si>
  <si>
    <t>20667907/01</t>
  </si>
  <si>
    <t>-25.775182</t>
  </si>
  <si>
    <t>32.638165</t>
  </si>
  <si>
    <t>PT 268R</t>
  </si>
  <si>
    <t>S9-400/33</t>
  </si>
  <si>
    <t>ZBB</t>
  </si>
  <si>
    <t>-25.803125</t>
  </si>
  <si>
    <t>32.637667</t>
  </si>
  <si>
    <t>PT 90R</t>
  </si>
  <si>
    <t>20667904/03</t>
  </si>
  <si>
    <t>-25.812961</t>
  </si>
  <si>
    <t>32.638017</t>
  </si>
  <si>
    <t>PT S/N R (No 1)</t>
  </si>
  <si>
    <t>T-29500</t>
  </si>
  <si>
    <t>-25.818424</t>
  </si>
  <si>
    <t>32.634087</t>
  </si>
  <si>
    <t>PT 47R</t>
  </si>
  <si>
    <t>-25.866815</t>
  </si>
  <si>
    <t>32.634812</t>
  </si>
  <si>
    <t>PT 366</t>
  </si>
  <si>
    <t>PT 241</t>
  </si>
  <si>
    <t>30702601/02</t>
  </si>
  <si>
    <t>PT 218</t>
  </si>
  <si>
    <t>T29437</t>
  </si>
  <si>
    <t>PT 225</t>
  </si>
  <si>
    <t>1068540/08</t>
  </si>
  <si>
    <t>PT 197R</t>
  </si>
  <si>
    <t>20667905/03</t>
  </si>
  <si>
    <t>PT 200R</t>
  </si>
  <si>
    <t>20668006/01</t>
  </si>
  <si>
    <t>PT 199R</t>
  </si>
  <si>
    <t>20667905/02</t>
  </si>
  <si>
    <t>PT 201R</t>
  </si>
  <si>
    <t>20667904/04</t>
  </si>
  <si>
    <t>PT 203R</t>
  </si>
  <si>
    <t>2066110/4/03</t>
  </si>
  <si>
    <t>PT 202R</t>
  </si>
  <si>
    <t>K003084</t>
  </si>
  <si>
    <t>-25.889931</t>
  </si>
  <si>
    <t>32.529648</t>
  </si>
  <si>
    <t>PTS 173</t>
  </si>
  <si>
    <t>T-27566</t>
  </si>
  <si>
    <t>-25.898268</t>
  </si>
  <si>
    <t>32.538371</t>
  </si>
  <si>
    <t>PTS 169</t>
  </si>
  <si>
    <t>20658004/01</t>
  </si>
  <si>
    <t>-25.849131</t>
  </si>
  <si>
    <t>32.601994</t>
  </si>
  <si>
    <t>PT 228R</t>
  </si>
  <si>
    <t>10669002/12</t>
  </si>
  <si>
    <t>-25.876383</t>
  </si>
  <si>
    <t>32.566434</t>
  </si>
  <si>
    <t>PT 57R</t>
  </si>
  <si>
    <t>T-27548</t>
  </si>
  <si>
    <t>-25.862003</t>
  </si>
  <si>
    <t>32.569504</t>
  </si>
  <si>
    <t>PT 148R</t>
  </si>
  <si>
    <t>10669201/01</t>
  </si>
  <si>
    <t>-25.746752</t>
  </si>
  <si>
    <t>32.640260</t>
  </si>
  <si>
    <t>PT 249R</t>
  </si>
  <si>
    <t>10669002/20</t>
  </si>
  <si>
    <t>-25.670534</t>
  </si>
  <si>
    <t>32.730344</t>
  </si>
  <si>
    <t>PT 368R</t>
  </si>
  <si>
    <t>20658002/03</t>
  </si>
  <si>
    <t>-25.816340</t>
  </si>
  <si>
    <t>32.637826</t>
  </si>
  <si>
    <t>PT 240R (A)</t>
  </si>
  <si>
    <t>DC0013/0176</t>
  </si>
  <si>
    <t>-25.902918</t>
  </si>
  <si>
    <t>32.619066</t>
  </si>
  <si>
    <t>PTS 165</t>
  </si>
  <si>
    <t>20657901/02</t>
  </si>
  <si>
    <t>-25.890831</t>
  </si>
  <si>
    <t>32.659933</t>
  </si>
  <si>
    <t>PT 307</t>
  </si>
  <si>
    <t>0113605M</t>
  </si>
  <si>
    <t>PT 278</t>
  </si>
  <si>
    <t>01136/3M</t>
  </si>
  <si>
    <t>PT 272</t>
  </si>
  <si>
    <t>-25.839283</t>
  </si>
  <si>
    <t>32.556769</t>
  </si>
  <si>
    <t>PTS 225</t>
  </si>
  <si>
    <t>03150/01/010</t>
  </si>
  <si>
    <t>-25.851017</t>
  </si>
  <si>
    <t>32.574169</t>
  </si>
  <si>
    <t>PT 63R</t>
  </si>
  <si>
    <t>T-25376</t>
  </si>
  <si>
    <t>-25.682543</t>
  </si>
  <si>
    <t>32.663089</t>
  </si>
  <si>
    <t>PT 102R</t>
  </si>
  <si>
    <t>015-1:4</t>
  </si>
  <si>
    <t>ENERGY TRANSFOR</t>
  </si>
  <si>
    <t>-25.890745</t>
  </si>
  <si>
    <t>32.665034</t>
  </si>
  <si>
    <t>PT 444</t>
  </si>
  <si>
    <t>PT 227</t>
  </si>
  <si>
    <t>T25364</t>
  </si>
  <si>
    <t>PT 226</t>
  </si>
  <si>
    <t>T-25359</t>
  </si>
  <si>
    <t>PT 229</t>
  </si>
  <si>
    <t>T25372</t>
  </si>
  <si>
    <t>PT 270R</t>
  </si>
  <si>
    <t>RET32302</t>
  </si>
  <si>
    <t>PT 151R</t>
  </si>
  <si>
    <t>1111 0704509</t>
  </si>
  <si>
    <t>PT 158R</t>
  </si>
  <si>
    <t>-25.798091</t>
  </si>
  <si>
    <t>32.606841</t>
  </si>
  <si>
    <t>PT 384R</t>
  </si>
  <si>
    <t>T-25383</t>
  </si>
  <si>
    <t>-25.892481</t>
  </si>
  <si>
    <t>32.658151</t>
  </si>
  <si>
    <t>PT 305</t>
  </si>
  <si>
    <t>-25.407935</t>
  </si>
  <si>
    <t>32.805950</t>
  </si>
  <si>
    <t>PTS 646</t>
  </si>
  <si>
    <t>L00325.01</t>
  </si>
  <si>
    <t>-25.852616</t>
  </si>
  <si>
    <t>32.595760</t>
  </si>
  <si>
    <t>PT 73R</t>
  </si>
  <si>
    <t>L000955.02</t>
  </si>
  <si>
    <t>-25.846920</t>
  </si>
  <si>
    <t>32.578935</t>
  </si>
  <si>
    <t>PT (Quisse)R</t>
  </si>
  <si>
    <t>T-23394</t>
  </si>
  <si>
    <t>-25.847209</t>
  </si>
  <si>
    <t>32.570657</t>
  </si>
  <si>
    <t>PT 62R</t>
  </si>
  <si>
    <t>TB090464</t>
  </si>
  <si>
    <t>PT 8R</t>
  </si>
  <si>
    <t>-25.878912</t>
  </si>
  <si>
    <t>32.547453</t>
  </si>
  <si>
    <t>PTS 207</t>
  </si>
  <si>
    <t>03024/02/008</t>
  </si>
  <si>
    <t>-25.887382</t>
  </si>
  <si>
    <t>32.538446</t>
  </si>
  <si>
    <t>PTS 176</t>
  </si>
  <si>
    <t>03024/02/003</t>
  </si>
  <si>
    <t>-25.888925</t>
  </si>
  <si>
    <t>32.534276</t>
  </si>
  <si>
    <t>PTS 172</t>
  </si>
  <si>
    <t>03024/03/015</t>
  </si>
  <si>
    <t>-25.894681</t>
  </si>
  <si>
    <t>32.529658</t>
  </si>
  <si>
    <t>03024/03/021</t>
  </si>
  <si>
    <t>-25.905414</t>
  </si>
  <si>
    <t>32.528242</t>
  </si>
  <si>
    <t>PTS 161</t>
  </si>
  <si>
    <t>L000299.02</t>
  </si>
  <si>
    <t>-25.749184</t>
  </si>
  <si>
    <t>32.664959</t>
  </si>
  <si>
    <t>PT 129R</t>
  </si>
  <si>
    <t>-25.861843</t>
  </si>
  <si>
    <t>32.667809</t>
  </si>
  <si>
    <t>PTS 252</t>
  </si>
  <si>
    <t>20505901/01</t>
  </si>
  <si>
    <t>PT 18R</t>
  </si>
  <si>
    <t>PT 15R</t>
  </si>
  <si>
    <t>20506001/02</t>
  </si>
  <si>
    <t>PT 81R</t>
  </si>
  <si>
    <t>T-18795</t>
  </si>
  <si>
    <t>-25.911663</t>
  </si>
  <si>
    <t>32.474734</t>
  </si>
  <si>
    <t>PTS 66</t>
  </si>
  <si>
    <t>20411304/01</t>
  </si>
  <si>
    <t>NEI</t>
  </si>
  <si>
    <t>-25.866603</t>
  </si>
  <si>
    <t>32.552005</t>
  </si>
  <si>
    <t>PTS 474</t>
  </si>
  <si>
    <t>-25.902814</t>
  </si>
  <si>
    <t>32.535890</t>
  </si>
  <si>
    <t>T3</t>
  </si>
  <si>
    <t>PT 168</t>
  </si>
  <si>
    <t>DT-256/23</t>
  </si>
  <si>
    <t>Desta Power Matla</t>
  </si>
  <si>
    <t>-25.736370</t>
  </si>
  <si>
    <t>32.666326</t>
  </si>
  <si>
    <t>PT 101R</t>
  </si>
  <si>
    <t>DT-255/35</t>
  </si>
  <si>
    <t>-25.869614</t>
  </si>
  <si>
    <t>32.569733</t>
  </si>
  <si>
    <t>PT 204R</t>
  </si>
  <si>
    <t>20411306/01</t>
  </si>
  <si>
    <t>-25.833542</t>
  </si>
  <si>
    <t>32.579781</t>
  </si>
  <si>
    <t>PT 76R</t>
  </si>
  <si>
    <t>DT-256/26</t>
  </si>
  <si>
    <t>-25.619886</t>
  </si>
  <si>
    <t>32.684609</t>
  </si>
  <si>
    <t>Bobole Castro</t>
  </si>
  <si>
    <t>PT 345R</t>
  </si>
  <si>
    <t>DT-256/2</t>
  </si>
  <si>
    <t>-25.606624</t>
  </si>
  <si>
    <t>32.687848</t>
  </si>
  <si>
    <t>PT 277R</t>
  </si>
  <si>
    <t>DT-256/1</t>
  </si>
  <si>
    <t>-25.663719</t>
  </si>
  <si>
    <t>32.643875</t>
  </si>
  <si>
    <t>PT 134R</t>
  </si>
  <si>
    <t>DT-256/22</t>
  </si>
  <si>
    <t xml:space="preserve">DESTA </t>
  </si>
  <si>
    <t>-25.751749</t>
  </si>
  <si>
    <t>32.652642</t>
  </si>
  <si>
    <t>PT 373R</t>
  </si>
  <si>
    <t>DT-2551</t>
  </si>
  <si>
    <t>-25.753630</t>
  </si>
  <si>
    <t>32.646379</t>
  </si>
  <si>
    <t>PT 257R</t>
  </si>
  <si>
    <t>20411306/02</t>
  </si>
  <si>
    <t>NEI Transformers</t>
  </si>
  <si>
    <t>-25.830670</t>
  </si>
  <si>
    <t>32.627399</t>
  </si>
  <si>
    <t>PT 122R</t>
  </si>
  <si>
    <t>T13793</t>
  </si>
  <si>
    <t>PT 149R</t>
  </si>
  <si>
    <t>02985/08/05</t>
  </si>
  <si>
    <t>-25.916573</t>
  </si>
  <si>
    <t>32.533585</t>
  </si>
  <si>
    <t>PT 186</t>
  </si>
  <si>
    <t>02985/07/11</t>
  </si>
  <si>
    <t>-25.844064</t>
  </si>
  <si>
    <t>32.572167</t>
  </si>
  <si>
    <t>PT 64R</t>
  </si>
  <si>
    <t>-25.781312</t>
  </si>
  <si>
    <t>32.638586</t>
  </si>
  <si>
    <t>PT 85R</t>
  </si>
  <si>
    <t>10668902/01</t>
  </si>
  <si>
    <t>-25.891842</t>
  </si>
  <si>
    <t>32.659799</t>
  </si>
  <si>
    <t>PT 306</t>
  </si>
  <si>
    <t>0298/02/04</t>
  </si>
  <si>
    <t>PT 177</t>
  </si>
  <si>
    <t>PT 5R</t>
  </si>
  <si>
    <t>TRANSFORMCO</t>
  </si>
  <si>
    <t>PT 24R</t>
  </si>
  <si>
    <t>02985/02/09</t>
  </si>
  <si>
    <t>PT 349</t>
  </si>
  <si>
    <t>02162/02/09</t>
  </si>
  <si>
    <t>GEC ALSTHOM</t>
  </si>
  <si>
    <t>-25.923481</t>
  </si>
  <si>
    <t>32.397913</t>
  </si>
  <si>
    <t>Mozal</t>
  </si>
  <si>
    <t>Boane</t>
  </si>
  <si>
    <t>PTS  249</t>
  </si>
  <si>
    <t>10297602/02</t>
  </si>
  <si>
    <t>-25.837543</t>
  </si>
  <si>
    <t>32.549959</t>
  </si>
  <si>
    <t>PTS 1070</t>
  </si>
  <si>
    <t>01661/01/01</t>
  </si>
  <si>
    <t>-25.914668</t>
  </si>
  <si>
    <t>32.477457</t>
  </si>
  <si>
    <t>PTS 64</t>
  </si>
  <si>
    <t>PT 22R</t>
  </si>
  <si>
    <t>PT 25R</t>
  </si>
  <si>
    <t>06722/01/02</t>
  </si>
  <si>
    <t>-25.806725</t>
  </si>
  <si>
    <t>32.635007</t>
  </si>
  <si>
    <t>PT 50R</t>
  </si>
  <si>
    <t>LEL34390</t>
  </si>
  <si>
    <t>-25.898322</t>
  </si>
  <si>
    <t>32.531192</t>
  </si>
  <si>
    <t>PTS 166</t>
  </si>
  <si>
    <t>86N2035</t>
  </si>
  <si>
    <t>-25.701190</t>
  </si>
  <si>
    <t>32.701759</t>
  </si>
  <si>
    <t>PT 276R</t>
  </si>
  <si>
    <t>-25.917286</t>
  </si>
  <si>
    <t>32.391050</t>
  </si>
  <si>
    <t>Belulane</t>
  </si>
  <si>
    <t>PTS 250</t>
  </si>
  <si>
    <t>32.531237</t>
  </si>
  <si>
    <t>PTS 167</t>
  </si>
  <si>
    <t>T-2922/37</t>
  </si>
  <si>
    <t>-25.901981</t>
  </si>
  <si>
    <t>32.547473</t>
  </si>
  <si>
    <t>PT 184</t>
  </si>
  <si>
    <t>IEO</t>
  </si>
  <si>
    <t>-25.747906</t>
  </si>
  <si>
    <t>32.656594</t>
  </si>
  <si>
    <t>PTS - Riopel</t>
  </si>
  <si>
    <t>3789-2</t>
  </si>
  <si>
    <t>-25.856905</t>
  </si>
  <si>
    <t>32.667784</t>
  </si>
  <si>
    <t>PT 174</t>
  </si>
  <si>
    <t>MOTRA</t>
  </si>
  <si>
    <t>PT 14R</t>
  </si>
  <si>
    <t>LEL 8394</t>
  </si>
  <si>
    <t>-25.876366</t>
  </si>
  <si>
    <t>32.547282</t>
  </si>
  <si>
    <t>PTS 208</t>
  </si>
  <si>
    <t>UNELEC</t>
  </si>
  <si>
    <t>-25.858457</t>
  </si>
  <si>
    <t>32.600415</t>
  </si>
  <si>
    <t>PT (Proximo)R</t>
  </si>
  <si>
    <t>17-01581</t>
  </si>
  <si>
    <t>Astor</t>
  </si>
  <si>
    <t>-25,99882</t>
  </si>
  <si>
    <t>32,38113</t>
  </si>
  <si>
    <t>PTS 1050</t>
  </si>
  <si>
    <t>PMT</t>
  </si>
  <si>
    <t>17-13475</t>
  </si>
  <si>
    <t>-25,00385</t>
  </si>
  <si>
    <t>32,41292</t>
  </si>
  <si>
    <t>PTS 36</t>
  </si>
  <si>
    <t>MCT0212</t>
  </si>
  <si>
    <t>Maxi Concept</t>
  </si>
  <si>
    <t>-25,98870</t>
  </si>
  <si>
    <t>32,41807</t>
  </si>
  <si>
    <t>PTS 306</t>
  </si>
  <si>
    <t>17-02411</t>
  </si>
  <si>
    <t>1Φ</t>
  </si>
  <si>
    <t>-25,87882</t>
  </si>
  <si>
    <t>32,29883</t>
  </si>
  <si>
    <t>PTS-S/N</t>
  </si>
  <si>
    <t>-25,03566</t>
  </si>
  <si>
    <t>32,32750</t>
  </si>
  <si>
    <t>PTS 788</t>
  </si>
  <si>
    <t>17-02186</t>
  </si>
  <si>
    <t>-25,99943</t>
  </si>
  <si>
    <t>32,42887</t>
  </si>
  <si>
    <t>PTS 311</t>
  </si>
  <si>
    <t>17-12921</t>
  </si>
  <si>
    <t>-25,99405</t>
  </si>
  <si>
    <t>32,43185</t>
  </si>
  <si>
    <t>PTS 420</t>
  </si>
  <si>
    <t>LEL 3686</t>
  </si>
  <si>
    <t>MOYRA</t>
  </si>
  <si>
    <t>-23,86914</t>
  </si>
  <si>
    <t>35,38249</t>
  </si>
  <si>
    <t>Inhambane</t>
  </si>
  <si>
    <t>PTS 01</t>
  </si>
  <si>
    <t>17-13425</t>
  </si>
  <si>
    <t>-23,90930</t>
  </si>
  <si>
    <t>35,40670</t>
  </si>
  <si>
    <t>17-10657</t>
  </si>
  <si>
    <t>-23,89403</t>
  </si>
  <si>
    <t>35,39362</t>
  </si>
  <si>
    <t>PTS 11</t>
  </si>
  <si>
    <t>F002201.02</t>
  </si>
  <si>
    <t xml:space="preserve">Efacec </t>
  </si>
  <si>
    <t>-23,89743</t>
  </si>
  <si>
    <t>35,39554</t>
  </si>
  <si>
    <t>17-13397</t>
  </si>
  <si>
    <t>-23,89672</t>
  </si>
  <si>
    <t>35,40420</t>
  </si>
  <si>
    <t>FREE STATE TRFR</t>
  </si>
  <si>
    <t>35°57'27.31"</t>
  </si>
  <si>
    <t>17°19'6.633"</t>
  </si>
  <si>
    <t>GUENISSA</t>
  </si>
  <si>
    <t>MARRUMBALA</t>
  </si>
  <si>
    <t>CHIMURA</t>
  </si>
  <si>
    <t>PTS 321</t>
  </si>
  <si>
    <t>ELECTROCRUZ</t>
  </si>
  <si>
    <t>35°46'17.816"</t>
  </si>
  <si>
    <t>17°12'28.330"</t>
  </si>
  <si>
    <t>MEPIUHA</t>
  </si>
  <si>
    <t>PTS 316</t>
  </si>
  <si>
    <t>35°40'21.281"</t>
  </si>
  <si>
    <t>17°13'13.381"</t>
  </si>
  <si>
    <t>MARRUMDHO</t>
  </si>
  <si>
    <t>PTS 318</t>
  </si>
  <si>
    <t>35°38'13.716"</t>
  </si>
  <si>
    <t>17°15'18.220"</t>
  </si>
  <si>
    <t>CUMBAPO</t>
  </si>
  <si>
    <t>PTS 319</t>
  </si>
  <si>
    <t>35°35'28.224"</t>
  </si>
  <si>
    <t>17°19'32.758"</t>
  </si>
  <si>
    <t>COQUAEIRO</t>
  </si>
  <si>
    <t>PTS 303</t>
  </si>
  <si>
    <t>FUJI</t>
  </si>
  <si>
    <t>35°50'3.71"</t>
  </si>
  <si>
    <t>18°5'53.8"</t>
  </si>
  <si>
    <t>DAMBE</t>
  </si>
  <si>
    <t>MOPIA</t>
  </si>
  <si>
    <t>PTS NEW</t>
  </si>
  <si>
    <t>35°47'6.407"</t>
  </si>
  <si>
    <t>18°4'15.483"</t>
  </si>
  <si>
    <t>MALULU</t>
  </si>
  <si>
    <t>35°45'37.497"</t>
  </si>
  <si>
    <t>18°2'49.273"</t>
  </si>
  <si>
    <t>MUTHU</t>
  </si>
  <si>
    <t>F00724</t>
  </si>
  <si>
    <t>E036 53 01.89</t>
  </si>
  <si>
    <t>S17 51 17.87</t>
  </si>
  <si>
    <t>PTS MANHICA</t>
  </si>
  <si>
    <t>S3513/02/034</t>
  </si>
  <si>
    <t>ACTON</t>
  </si>
  <si>
    <t>39°51.650</t>
  </si>
  <si>
    <t>14°59.512</t>
  </si>
  <si>
    <t>Bairro de Ratane</t>
  </si>
  <si>
    <t>Meconta</t>
  </si>
  <si>
    <t>40°19.719</t>
  </si>
  <si>
    <t>14°54.210</t>
  </si>
  <si>
    <t>Bairro Napacala</t>
  </si>
  <si>
    <t>Monapo</t>
  </si>
  <si>
    <t>17-10675</t>
  </si>
  <si>
    <t>40°18.316</t>
  </si>
  <si>
    <t>14°55.122</t>
  </si>
  <si>
    <t>20759903/02</t>
  </si>
  <si>
    <t>40°42.750</t>
  </si>
  <si>
    <t>15°03.510</t>
  </si>
  <si>
    <t>Birro Quissona</t>
  </si>
  <si>
    <t>Ilha de Moc.</t>
  </si>
  <si>
    <t>TM</t>
  </si>
  <si>
    <t>40°34.375</t>
  </si>
  <si>
    <t>14°22.775</t>
  </si>
  <si>
    <t>Bairro Quissona</t>
  </si>
  <si>
    <t>TRANSF. MOCA</t>
  </si>
  <si>
    <t>-37º -26' -8.049" W</t>
  </si>
  <si>
    <t>14º 57' 1.255" S</t>
  </si>
  <si>
    <t>B.Pedreira Reacentamento</t>
  </si>
  <si>
    <t>MALEMA</t>
  </si>
  <si>
    <t>PTS 3008</t>
  </si>
  <si>
    <t>10866401/09</t>
  </si>
  <si>
    <t>-37º 0' -46.483" W</t>
  </si>
  <si>
    <t>14º 49' 59.493" S</t>
  </si>
  <si>
    <t>B. DE REACENTAMENTO-PORTICO</t>
  </si>
  <si>
    <t>MUTUALI</t>
  </si>
  <si>
    <t>PTS 1007</t>
  </si>
  <si>
    <t>17-01444</t>
  </si>
  <si>
    <t>-36º -40' -14.992" W</t>
  </si>
  <si>
    <t>14º 41' 51.666" S</t>
  </si>
  <si>
    <t>CHANGAMIRE (EM DIRECCAO HIDRIC)</t>
  </si>
  <si>
    <t>PTS 69</t>
  </si>
  <si>
    <t>25720T</t>
  </si>
  <si>
    <t>Power teach</t>
  </si>
  <si>
    <t>-36º -29' -24.228" W</t>
  </si>
  <si>
    <t>14º 47' 27.329" S</t>
  </si>
  <si>
    <t>NASSOMBE REACENTAMENTO</t>
  </si>
  <si>
    <t>PTS 54</t>
  </si>
  <si>
    <t>10830302/07</t>
  </si>
  <si>
    <t>-36º -30' -10.862" W</t>
  </si>
  <si>
    <t>14º 49' 23.646" S</t>
  </si>
  <si>
    <t>JOAO REACENTAMENTO</t>
  </si>
  <si>
    <t>PTS 47</t>
  </si>
  <si>
    <t>10830301/06</t>
  </si>
  <si>
    <t>-36º -37' -39.555" W</t>
  </si>
  <si>
    <t>12º 5' 21.011" S</t>
  </si>
  <si>
    <t>MUCUAPA REACENTAMENTO</t>
  </si>
  <si>
    <t>PTS 25</t>
  </si>
  <si>
    <t>39°40.710</t>
  </si>
  <si>
    <t>16°31.671</t>
  </si>
  <si>
    <t>TOPUITO</t>
  </si>
  <si>
    <t>PTS 5</t>
  </si>
  <si>
    <t>10828204/03</t>
  </si>
  <si>
    <t>PowerTech</t>
  </si>
  <si>
    <t>E39.47540</t>
  </si>
  <si>
    <t xml:space="preserve">S12.91371 </t>
  </si>
  <si>
    <t>PT Projecto AIDAP 2 (Muaja 2)</t>
  </si>
  <si>
    <t>Ancuabe</t>
  </si>
  <si>
    <t>USACB</t>
  </si>
  <si>
    <t>10828204/04</t>
  </si>
  <si>
    <t>E39.47494</t>
  </si>
  <si>
    <t xml:space="preserve">S12.91365 </t>
  </si>
  <si>
    <t>PT Projecto AIDAP 1 (Muaja 1)</t>
  </si>
  <si>
    <t>Fuji Tusco</t>
  </si>
  <si>
    <t>E39.59450</t>
  </si>
  <si>
    <t xml:space="preserve">S13.08944 </t>
  </si>
  <si>
    <t>PT Projecto AIDAP 2 (Mariri Escola)</t>
  </si>
  <si>
    <t>E39.55280</t>
  </si>
  <si>
    <t xml:space="preserve">S13.03155 </t>
  </si>
  <si>
    <t>PT Projecto AIDAP 1 (Mariri Mesa 1)</t>
  </si>
  <si>
    <t>E39.61353</t>
  </si>
  <si>
    <t xml:space="preserve">S12.99903 </t>
  </si>
  <si>
    <t>PT Projecto AIDAP 2 (Nanjua Meracdo)</t>
  </si>
  <si>
    <t>10828801/07</t>
  </si>
  <si>
    <t xml:space="preserve"> E39.67467</t>
  </si>
  <si>
    <t>S13.03021</t>
  </si>
  <si>
    <t>PT Projecto AIDAP (Mahera 2)</t>
  </si>
  <si>
    <t>10828204/05</t>
  </si>
  <si>
    <t xml:space="preserve"> E39.68170</t>
  </si>
  <si>
    <t>S13.03436</t>
  </si>
  <si>
    <t>PT Projecto AIDAP (Mahera 1)</t>
  </si>
  <si>
    <t>10828204/07</t>
  </si>
  <si>
    <t>E39.82168</t>
  </si>
  <si>
    <t xml:space="preserve">S13.09592 </t>
  </si>
  <si>
    <t>PT Projecto AIDAP (Sembia 2)</t>
  </si>
  <si>
    <t>E39.82194</t>
  </si>
  <si>
    <t xml:space="preserve">S13.09565 </t>
  </si>
  <si>
    <t>PT Projecto AIDAP (Sembia 1)</t>
  </si>
  <si>
    <t>20954201/01</t>
  </si>
  <si>
    <t>39'44'20.5584</t>
  </si>
  <si>
    <t>11'25'47.1972</t>
  </si>
  <si>
    <t>PT Ntamba</t>
  </si>
  <si>
    <t>Nangade</t>
  </si>
  <si>
    <t>USNGD</t>
  </si>
  <si>
    <t> 39000’20,8”</t>
  </si>
  <si>
    <t> 1307’49,1”</t>
  </si>
  <si>
    <t>MUDUA 2</t>
  </si>
  <si>
    <t>ZSCMP</t>
  </si>
  <si>
    <t>10866501/07</t>
  </si>
  <si>
    <r>
      <t>38</t>
    </r>
    <r>
      <rPr>
        <vertAlign val="superscript"/>
        <sz val="8"/>
        <rFont val="Calibri"/>
        <family val="2"/>
        <scheme val="minor"/>
      </rPr>
      <t>0</t>
    </r>
    <r>
      <rPr>
        <sz val="8"/>
        <rFont val="Calibri"/>
        <family val="2"/>
        <scheme val="minor"/>
      </rPr>
      <t>59’08,7”</t>
    </r>
  </si>
  <si>
    <r>
      <t>13</t>
    </r>
    <r>
      <rPr>
        <vertAlign val="superscript"/>
        <sz val="8"/>
        <rFont val="Calibri"/>
        <family val="2"/>
        <scheme val="minor"/>
      </rPr>
      <t>0</t>
    </r>
    <r>
      <rPr>
        <sz val="8"/>
        <rFont val="Calibri"/>
        <family val="2"/>
        <scheme val="minor"/>
      </rPr>
      <t>08’47,3”</t>
    </r>
  </si>
  <si>
    <t>Marmonte 01</t>
  </si>
  <si>
    <t>10828101/02</t>
  </si>
  <si>
    <r>
      <t> 39</t>
    </r>
    <r>
      <rPr>
        <vertAlign val="superscript"/>
        <sz val="8"/>
        <rFont val="Calibri"/>
        <family val="2"/>
        <scheme val="minor"/>
      </rPr>
      <t>0</t>
    </r>
    <r>
      <rPr>
        <sz val="8"/>
        <rFont val="Calibri"/>
        <family val="2"/>
        <scheme val="minor"/>
      </rPr>
      <t>00’33,7”</t>
    </r>
  </si>
  <si>
    <r>
      <t> 13</t>
    </r>
    <r>
      <rPr>
        <vertAlign val="superscript"/>
        <sz val="8"/>
        <rFont val="Calibri"/>
        <family val="2"/>
        <scheme val="minor"/>
      </rPr>
      <t>0</t>
    </r>
    <r>
      <rPr>
        <sz val="8"/>
        <rFont val="Calibri"/>
        <family val="2"/>
        <scheme val="minor"/>
      </rPr>
      <t>05’58,9”</t>
    </r>
  </si>
  <si>
    <t>Nacate Escola 03</t>
  </si>
  <si>
    <t>10828302/09</t>
  </si>
  <si>
    <t>40° 32.339'</t>
  </si>
  <si>
    <t>13°08.725'</t>
  </si>
  <si>
    <t>Saulane Posto Policial</t>
  </si>
  <si>
    <t>MURREBUE</t>
  </si>
  <si>
    <t>AGPMB</t>
  </si>
  <si>
    <t>10828302/11</t>
  </si>
  <si>
    <t>Nripa - Murrebue-01</t>
  </si>
  <si>
    <t>40° 32.924'</t>
  </si>
  <si>
    <t>13°08.065'</t>
  </si>
  <si>
    <t>Murrebue Sede</t>
  </si>
  <si>
    <t>10828303/09</t>
  </si>
  <si>
    <t>Sicura A</t>
  </si>
  <si>
    <t>10828901/06</t>
  </si>
  <si>
    <t>10625601/06</t>
  </si>
  <si>
    <t>40° 32.729'</t>
  </si>
  <si>
    <t>13°07.583'</t>
  </si>
  <si>
    <t>10657401/08</t>
  </si>
  <si>
    <t>40° 32.669'</t>
  </si>
  <si>
    <t>13°07.184'</t>
  </si>
  <si>
    <t>Sicura B</t>
  </si>
  <si>
    <t>10829302/12</t>
  </si>
  <si>
    <t>20930602/04</t>
  </si>
  <si>
    <t>10828302/01</t>
  </si>
  <si>
    <t>40° 23.948'</t>
  </si>
  <si>
    <t>13°58.516'</t>
  </si>
  <si>
    <t>Metuge Vila  Bandar</t>
  </si>
  <si>
    <t>METUGE</t>
  </si>
  <si>
    <t>10828302/03</t>
  </si>
  <si>
    <t>40° 23.715'</t>
  </si>
  <si>
    <t>13°58.488'</t>
  </si>
  <si>
    <t>Metuge Vila Bairro</t>
  </si>
  <si>
    <t>10828801/05</t>
  </si>
  <si>
    <t>40° 21.272'</t>
  </si>
  <si>
    <t>12°56.170'</t>
  </si>
  <si>
    <t>Metuge Taratara Sul 1</t>
  </si>
  <si>
    <t>10828302/04</t>
  </si>
  <si>
    <t>40° 20.037'</t>
  </si>
  <si>
    <t>12°59.088'</t>
  </si>
  <si>
    <t>Metuge Taratara Sul 2</t>
  </si>
  <si>
    <t>40° 21.192'</t>
  </si>
  <si>
    <t>12°56.140'</t>
  </si>
  <si>
    <t>Taratara - Metuge Norte-02</t>
  </si>
  <si>
    <t>40° 18.501'</t>
  </si>
  <si>
    <t>12°57.526'</t>
  </si>
  <si>
    <t>Taratara - Metuge Norte-01</t>
  </si>
  <si>
    <t>10828301/03</t>
  </si>
  <si>
    <t>40° 22.189'</t>
  </si>
  <si>
    <t>12°58.059'</t>
  </si>
  <si>
    <t>Metuge Vila Aldeia 25 de Junho</t>
  </si>
  <si>
    <t>40° 23.462'</t>
  </si>
  <si>
    <t>13°58.434'</t>
  </si>
  <si>
    <t>Metuge Vila</t>
  </si>
  <si>
    <t>10828304/05</t>
  </si>
  <si>
    <t>40° 23.027'</t>
  </si>
  <si>
    <t>12°58.518'</t>
  </si>
  <si>
    <t>Metuge Vila Manona</t>
  </si>
  <si>
    <t>10391005/10</t>
  </si>
  <si>
    <t>POWER ENGINNERS</t>
  </si>
  <si>
    <t>40° 23.268'</t>
  </si>
  <si>
    <t>13°59.857'</t>
  </si>
  <si>
    <t>Centro de Formação Agrario</t>
  </si>
  <si>
    <t>10391005/09</t>
  </si>
  <si>
    <t>40° 23.123'</t>
  </si>
  <si>
    <t>12°59.698'</t>
  </si>
  <si>
    <t>Namuapala</t>
  </si>
  <si>
    <t>10828702/03</t>
  </si>
  <si>
    <t>40° 23.221'</t>
  </si>
  <si>
    <t>13°00.349'</t>
  </si>
  <si>
    <t>Nangua Primeiro</t>
  </si>
  <si>
    <t>10828302/06</t>
  </si>
  <si>
    <t>40° 23.379'</t>
  </si>
  <si>
    <t>13°00.589'</t>
  </si>
  <si>
    <t>Nangua Mesquita</t>
  </si>
  <si>
    <t>10618401/09</t>
  </si>
  <si>
    <t>40° 26.643'</t>
  </si>
  <si>
    <t>13°04.267'</t>
  </si>
  <si>
    <t>Cruzamento de Metuge</t>
  </si>
  <si>
    <t>RTET 15567</t>
  </si>
  <si>
    <t>40° 26.752'</t>
  </si>
  <si>
    <t>13°06.319'</t>
  </si>
  <si>
    <t>Igreja de Mieze</t>
  </si>
  <si>
    <t>10826601/02</t>
  </si>
  <si>
    <t>40° 27.326'</t>
  </si>
  <si>
    <t>13°05.847'</t>
  </si>
  <si>
    <t>Murtua 2</t>
  </si>
  <si>
    <t>10828301/05</t>
  </si>
  <si>
    <t>40° 26.940'</t>
  </si>
  <si>
    <t>13°06.097'</t>
  </si>
  <si>
    <t>Murtua 1</t>
  </si>
  <si>
    <t>10828302/10</t>
  </si>
  <si>
    <t>40° 26.986'</t>
  </si>
  <si>
    <t>13°06.300'</t>
  </si>
  <si>
    <t>Nacaca</t>
  </si>
  <si>
    <t>10828204/02</t>
  </si>
  <si>
    <t>40° 27.221'</t>
  </si>
  <si>
    <t>13°05.991'</t>
  </si>
  <si>
    <t>10828910/01</t>
  </si>
  <si>
    <t>40° 27.399'</t>
  </si>
  <si>
    <t>13°06.215'</t>
  </si>
  <si>
    <t>Napai</t>
  </si>
  <si>
    <t>10828801/01</t>
  </si>
  <si>
    <t>40° 27.236'</t>
  </si>
  <si>
    <t>13°06.578'</t>
  </si>
  <si>
    <t>Mieze Posto - Liberdade</t>
  </si>
  <si>
    <t>40° 27.222'</t>
  </si>
  <si>
    <t>13°06.313'</t>
  </si>
  <si>
    <t>Mieze</t>
  </si>
  <si>
    <t>40° 33.767'</t>
  </si>
  <si>
    <t>12°58.743'</t>
  </si>
  <si>
    <t>Unilurio Marinhganha EDAP</t>
  </si>
  <si>
    <t>40° 33.997'</t>
  </si>
  <si>
    <t>12°58.843'</t>
  </si>
  <si>
    <t>Unilurio EDAP 3</t>
  </si>
  <si>
    <t>40° 33.880'</t>
  </si>
  <si>
    <t>12°58.613'</t>
  </si>
  <si>
    <t>Unilurio EDAP 2</t>
  </si>
  <si>
    <t>10828801/06</t>
  </si>
  <si>
    <t>40° 33.894'</t>
  </si>
  <si>
    <t>12°58,160'</t>
  </si>
  <si>
    <t>Unilurio EDAP 1</t>
  </si>
  <si>
    <t>40° 34.488'</t>
  </si>
  <si>
    <t>12°58.191'</t>
  </si>
  <si>
    <t>Chuiba Expansao - Projecto EDAP</t>
  </si>
  <si>
    <t>10828602/02</t>
  </si>
  <si>
    <t>40° 34.116'</t>
  </si>
  <si>
    <t>13°00.888'</t>
  </si>
  <si>
    <t>Chuiba Expansao I - Projecto EDAP</t>
  </si>
  <si>
    <t>10828601/09</t>
  </si>
  <si>
    <t>40° 34.199'</t>
  </si>
  <si>
    <t>13°00.032'</t>
  </si>
  <si>
    <t>Chuiba Expansao II - Projecto EDAP</t>
  </si>
  <si>
    <t>40° 34.008'</t>
  </si>
  <si>
    <t>13°00,138'</t>
  </si>
  <si>
    <t>Chuiba (UP II - Projecto EDAP)</t>
  </si>
  <si>
    <t>40° 33.739'</t>
  </si>
  <si>
    <t>12°59.580'</t>
  </si>
  <si>
    <t>Chuiba (UP I - Projecto EDAP)</t>
  </si>
  <si>
    <t>40° 34.171'</t>
  </si>
  <si>
    <t>12°58.537'</t>
  </si>
  <si>
    <t>Eduardo Mondlane - Farol-2</t>
  </si>
  <si>
    <t>12°58.119'</t>
  </si>
  <si>
    <t>Eduardo Mondlane - Farol-1</t>
  </si>
  <si>
    <t>20930601/02</t>
  </si>
  <si>
    <t>40° 35.021'</t>
  </si>
  <si>
    <t>12°58.623'</t>
  </si>
  <si>
    <t>Farol</t>
  </si>
  <si>
    <t>40° 35.053'</t>
  </si>
  <si>
    <t>12°58.069'</t>
  </si>
  <si>
    <t>Ambraia  Serralharia(EDA) 4</t>
  </si>
  <si>
    <t>40° 33.175'</t>
  </si>
  <si>
    <t>12°59.001'</t>
  </si>
  <si>
    <t>Ambraia (EDA) 3</t>
  </si>
  <si>
    <t>40° 33.518'</t>
  </si>
  <si>
    <t>12°59.125'</t>
  </si>
  <si>
    <t>Ambraia (EDA) 2</t>
  </si>
  <si>
    <t>20865801/03</t>
  </si>
  <si>
    <t>40° 33.555'</t>
  </si>
  <si>
    <t>12°59.287'</t>
  </si>
  <si>
    <t>Ambraia (EDA) 1</t>
  </si>
  <si>
    <t>40° 32.715'</t>
  </si>
  <si>
    <t>12°58.356'</t>
  </si>
  <si>
    <t>Muxara Sul</t>
  </si>
  <si>
    <t>Deslocado</t>
  </si>
  <si>
    <t>40° 31.269'</t>
  </si>
  <si>
    <t>13°04.013'</t>
  </si>
  <si>
    <t>Muxara Norte 2</t>
  </si>
  <si>
    <t>Muxara Norte 1</t>
  </si>
  <si>
    <t>17-014440</t>
  </si>
  <si>
    <t>40° 31.514'</t>
  </si>
  <si>
    <t>13°03.632'</t>
  </si>
  <si>
    <t>Mahate B</t>
  </si>
  <si>
    <t>40° 31.615'</t>
  </si>
  <si>
    <t>13°03.392'</t>
  </si>
  <si>
    <t>Mahate-3</t>
  </si>
  <si>
    <t>20820601/02</t>
  </si>
  <si>
    <t>40° 32.296'</t>
  </si>
  <si>
    <t>13°00.791'</t>
  </si>
  <si>
    <t>Mahate-2</t>
  </si>
  <si>
    <t>40° 31.871'</t>
  </si>
  <si>
    <t>13°01.412'</t>
  </si>
  <si>
    <t>Mahate-1</t>
  </si>
  <si>
    <t>40° 31.859'</t>
  </si>
  <si>
    <t>13°01.001'</t>
  </si>
  <si>
    <t>Fazenda 2 (Atras do BIM)</t>
  </si>
  <si>
    <t>20865401/05</t>
  </si>
  <si>
    <t>40° 31.968'</t>
  </si>
  <si>
    <t>13°01.219'</t>
  </si>
  <si>
    <t>Fazenda 1</t>
  </si>
  <si>
    <t>10828801/09</t>
  </si>
  <si>
    <t>40° 32.142'</t>
  </si>
  <si>
    <t>12°59.686'</t>
  </si>
  <si>
    <t>Nova Feira (EDAP)</t>
  </si>
  <si>
    <t>10828802/02</t>
  </si>
  <si>
    <t>40° 32.161'</t>
  </si>
  <si>
    <t>12°59.794'</t>
  </si>
  <si>
    <t>Nova Feira (Natelis EDAP)</t>
  </si>
  <si>
    <t>40° 32.672'</t>
  </si>
  <si>
    <t>13°00.275'</t>
  </si>
  <si>
    <t xml:space="preserve">Alto Gingone - Escritorio </t>
  </si>
  <si>
    <t>40° 33.038'</t>
  </si>
  <si>
    <t>13°00.016'</t>
  </si>
  <si>
    <t xml:space="preserve">Alto Gingone - Feira (Novo Mercado) </t>
  </si>
  <si>
    <t>40° 32.241</t>
  </si>
  <si>
    <t>13°00.322'</t>
  </si>
  <si>
    <t>40° 32.462</t>
  </si>
  <si>
    <t>12°59.537'</t>
  </si>
  <si>
    <t>Agricultura (EDAP)</t>
  </si>
  <si>
    <t>40° 31.571v</t>
  </si>
  <si>
    <t>12°58.829'</t>
  </si>
  <si>
    <t>Josina Machel (Yran EDAP)</t>
  </si>
  <si>
    <t>40° 31.420'</t>
  </si>
  <si>
    <t>12°59.727'</t>
  </si>
  <si>
    <t>Ruben (EDAP)</t>
  </si>
  <si>
    <t>40° 32.379v</t>
  </si>
  <si>
    <t>12°58.915'</t>
  </si>
  <si>
    <t>Casa da Cultura</t>
  </si>
  <si>
    <t>40° 32.088'</t>
  </si>
  <si>
    <t>12°58.567'</t>
  </si>
  <si>
    <t>Mula</t>
  </si>
  <si>
    <t>20930601/03</t>
  </si>
  <si>
    <t>40° 31.114'</t>
  </si>
  <si>
    <t>12°58.382'</t>
  </si>
  <si>
    <t>Chulani</t>
  </si>
  <si>
    <t>40° 30.924'</t>
  </si>
  <si>
    <t>12°58.095'</t>
  </si>
  <si>
    <t>Igreja Universal, Samuel Natite</t>
  </si>
  <si>
    <t>40° 30.450'</t>
  </si>
  <si>
    <t>12°57.463'</t>
  </si>
  <si>
    <t>Antenas do aeroporto</t>
  </si>
  <si>
    <t>20930601/01</t>
  </si>
  <si>
    <t>40° 30.729'</t>
  </si>
  <si>
    <t>12°57.608'</t>
  </si>
  <si>
    <t>Namavi, Ponteca</t>
  </si>
  <si>
    <t>20865201/05</t>
  </si>
  <si>
    <t>40° 30.307'</t>
  </si>
  <si>
    <t>12°57.778'</t>
  </si>
  <si>
    <t>Rádio Mocambique</t>
  </si>
  <si>
    <t>10828101/07</t>
  </si>
  <si>
    <t>40° 30.047'</t>
  </si>
  <si>
    <t>12°57.287'</t>
  </si>
  <si>
    <t>Ingonane Posto de Saude-03, Sede do Bairro</t>
  </si>
  <si>
    <t>10828101/08</t>
  </si>
  <si>
    <t>40° 30.225'</t>
  </si>
  <si>
    <t>12°57.316'</t>
  </si>
  <si>
    <t>Ingonane Posto de Saude-02, Tchotchopue</t>
  </si>
  <si>
    <t>17-01665</t>
  </si>
  <si>
    <t>034º 02.846</t>
  </si>
  <si>
    <t>24º 36.445</t>
  </si>
  <si>
    <t>Gaza</t>
  </si>
  <si>
    <t>GESTÃO - ZSC DE MANJACAZE</t>
  </si>
  <si>
    <t>AGMJC/PTS0345</t>
  </si>
  <si>
    <t>Aldeia Tavane</t>
  </si>
  <si>
    <t>TB1708035</t>
  </si>
  <si>
    <t>033º 49.260</t>
  </si>
  <si>
    <t>24º 41.918</t>
  </si>
  <si>
    <t>AGMJC/PTS0344</t>
  </si>
  <si>
    <t>Tongasse  Manjacaze</t>
  </si>
  <si>
    <t>17-13426</t>
  </si>
  <si>
    <t>033º 41.049</t>
  </si>
  <si>
    <t>24º 51.224</t>
  </si>
  <si>
    <t>CHIBUTO / MANJACAZE</t>
  </si>
  <si>
    <t>AGXX/PTS0360</t>
  </si>
  <si>
    <t>Bungane Bairro 4</t>
  </si>
  <si>
    <t>17-13396</t>
  </si>
  <si>
    <t>033º 41.517</t>
  </si>
  <si>
    <t>24º 51.513</t>
  </si>
  <si>
    <t>AGXX/PTS0356</t>
  </si>
  <si>
    <t>Bungane Bairro 1</t>
  </si>
  <si>
    <t>17-13040</t>
  </si>
  <si>
    <t>33º 47.268</t>
  </si>
  <si>
    <t>25º 01.678</t>
  </si>
  <si>
    <t>AGXX/PTS0353</t>
  </si>
  <si>
    <t>Chongoene UP</t>
  </si>
  <si>
    <t>17-13419</t>
  </si>
  <si>
    <t>033° 47.979</t>
  </si>
  <si>
    <t>25° 01.250</t>
  </si>
  <si>
    <t>AGXX/PTS0160</t>
  </si>
  <si>
    <t>Chongoene Senta Bixo Aldeia</t>
  </si>
  <si>
    <t>17-01446</t>
  </si>
  <si>
    <t>033° 45.662</t>
  </si>
  <si>
    <t>25° 02.203</t>
  </si>
  <si>
    <t>AGXX/PTS0157</t>
  </si>
  <si>
    <t>Muhetane Fundo de Fomento p/Habita</t>
  </si>
  <si>
    <t>T0047T009T</t>
  </si>
  <si>
    <t>ZENT TRANSFOMERS</t>
  </si>
  <si>
    <t>034º 08.284</t>
  </si>
  <si>
    <t>24º 54.274</t>
  </si>
  <si>
    <t>GESTÃO - USC DE CHIDENGUELE</t>
  </si>
  <si>
    <t>AGCDG/PTS0373</t>
  </si>
  <si>
    <t>Aldeia Nhachombo 1 Chidenguele</t>
  </si>
  <si>
    <t>17-12900</t>
  </si>
  <si>
    <t>034º 11.275</t>
  </si>
  <si>
    <t>24º 54.075</t>
  </si>
  <si>
    <t>AGCDG/PTS0346</t>
  </si>
  <si>
    <t>Chilavene Chidenguele</t>
  </si>
  <si>
    <t>17-13111</t>
  </si>
  <si>
    <t>033º 42.765</t>
  </si>
  <si>
    <t>25º 04.861</t>
  </si>
  <si>
    <t>PRAIA DE XAI-XAI</t>
  </si>
  <si>
    <t>AGXX/PTS0352</t>
  </si>
  <si>
    <t xml:space="preserve">Bairro Chinunguine </t>
  </si>
  <si>
    <t>K002466.02</t>
  </si>
  <si>
    <t>033º 42.106</t>
  </si>
  <si>
    <t>25º 04.889</t>
  </si>
  <si>
    <t>AGXX/PTS0084</t>
  </si>
  <si>
    <t>Chinunguine zona de Abdul DAF</t>
  </si>
  <si>
    <t>17-02220</t>
  </si>
  <si>
    <t>033º 33.441</t>
  </si>
  <si>
    <t>25º 07.885</t>
  </si>
  <si>
    <t>DA CIDADE DE XAI-XAI</t>
  </si>
  <si>
    <t>AGXX/PTS0340</t>
  </si>
  <si>
    <t>Chilaulene Bairro 2</t>
  </si>
  <si>
    <t>17-02199</t>
  </si>
  <si>
    <t>033º 21.457</t>
  </si>
  <si>
    <t>24º 56.095</t>
  </si>
  <si>
    <t>CHISSANO</t>
  </si>
  <si>
    <t>AGXX/PTS0016</t>
  </si>
  <si>
    <t>Povoação de Chissano</t>
  </si>
  <si>
    <t>17-02142/2017</t>
  </si>
  <si>
    <t>033º 26.265</t>
  </si>
  <si>
    <t>24º 56.426</t>
  </si>
  <si>
    <t>AGXX/PTS0011</t>
  </si>
  <si>
    <t>Povoação de Chipenhe</t>
  </si>
  <si>
    <t>17-02416</t>
  </si>
  <si>
    <t>2Φ</t>
  </si>
  <si>
    <t>-25,4354506</t>
  </si>
  <si>
    <t>32,7618629</t>
  </si>
  <si>
    <t>Rihondza</t>
  </si>
  <si>
    <t>PTS 1063</t>
  </si>
  <si>
    <t>17-02193</t>
  </si>
  <si>
    <t>-25,731404</t>
  </si>
  <si>
    <t>32,548481</t>
  </si>
  <si>
    <t>Bukiso</t>
  </si>
  <si>
    <t>PT387R</t>
  </si>
  <si>
    <t>17-13479</t>
  </si>
  <si>
    <t>-25,738227</t>
  </si>
  <si>
    <t>32,533090</t>
  </si>
  <si>
    <t>PT 389R</t>
  </si>
  <si>
    <t>17-01480</t>
  </si>
  <si>
    <t>-25,747032</t>
  </si>
  <si>
    <t>32,545316</t>
  </si>
  <si>
    <t>PT 367R</t>
  </si>
  <si>
    <t>17-13476</t>
  </si>
  <si>
    <t>-25,765841</t>
  </si>
  <si>
    <t>32,5621063</t>
  </si>
  <si>
    <t>PT 371R</t>
  </si>
  <si>
    <t>f002419.02</t>
  </si>
  <si>
    <t>Efacec Transformers</t>
  </si>
  <si>
    <t>-25,776433</t>
  </si>
  <si>
    <t>32,563394</t>
  </si>
  <si>
    <t>PT 316R</t>
  </si>
  <si>
    <t>17-13486</t>
  </si>
  <si>
    <t>-25,7922681</t>
  </si>
  <si>
    <t>32,567886</t>
  </si>
  <si>
    <t>PT 400R</t>
  </si>
  <si>
    <t>17-02240</t>
  </si>
  <si>
    <t>-25,965243</t>
  </si>
  <si>
    <t>32,470899</t>
  </si>
  <si>
    <t>CIDADE DA MATOLA</t>
  </si>
  <si>
    <t>F002419.01</t>
  </si>
  <si>
    <t>-25,958536</t>
  </si>
  <si>
    <t>32,464732</t>
  </si>
  <si>
    <t>PTS 12</t>
  </si>
  <si>
    <t>17-13011</t>
  </si>
  <si>
    <t>-25,962050</t>
  </si>
  <si>
    <t>32,459057</t>
  </si>
  <si>
    <t>PTS 312</t>
  </si>
  <si>
    <t>17-12899</t>
  </si>
  <si>
    <t>-24,49650</t>
  </si>
  <si>
    <t>35,17101</t>
  </si>
  <si>
    <t>Inherrime</t>
  </si>
  <si>
    <t>PTS 29</t>
  </si>
  <si>
    <t>17-13006</t>
  </si>
  <si>
    <t>-25,866522</t>
  </si>
  <si>
    <t>32,610915</t>
  </si>
  <si>
    <t>Mageanino</t>
  </si>
  <si>
    <t>PT 35R</t>
  </si>
  <si>
    <t>17-02128</t>
  </si>
  <si>
    <t>-25,7925992</t>
  </si>
  <si>
    <t>32,6496613</t>
  </si>
  <si>
    <t>PT 386R</t>
  </si>
  <si>
    <t>TB 1611056</t>
  </si>
  <si>
    <t>Transforman Bloemfontein</t>
  </si>
  <si>
    <t>-25,430139</t>
  </si>
  <si>
    <t>32,7177805</t>
  </si>
  <si>
    <t>PT 653</t>
  </si>
  <si>
    <t>Actom</t>
  </si>
  <si>
    <t>-25,4106287</t>
  </si>
  <si>
    <t>32,750759</t>
  </si>
  <si>
    <t>PT 629</t>
  </si>
  <si>
    <t>17-12988</t>
  </si>
  <si>
    <t>-25,295388</t>
  </si>
  <si>
    <t>32,8130007</t>
  </si>
  <si>
    <t>PT 666</t>
  </si>
  <si>
    <t>-25,99471</t>
  </si>
  <si>
    <t>32,42559</t>
  </si>
  <si>
    <t>MATOLA</t>
  </si>
  <si>
    <t>PTS 33</t>
  </si>
  <si>
    <t>17-13018</t>
  </si>
  <si>
    <t>-25,98341</t>
  </si>
  <si>
    <t>32,43282</t>
  </si>
  <si>
    <t>PTS S/N</t>
  </si>
  <si>
    <t>-25,88974</t>
  </si>
  <si>
    <t>32,42883</t>
  </si>
  <si>
    <t>PTS 102</t>
  </si>
  <si>
    <t>17-13097</t>
  </si>
  <si>
    <t>-25,89017</t>
  </si>
  <si>
    <t>32,42566</t>
  </si>
  <si>
    <t>PTS 103</t>
  </si>
  <si>
    <t>F002242.02</t>
  </si>
  <si>
    <t>-25,89165</t>
  </si>
  <si>
    <t>32,41484</t>
  </si>
  <si>
    <t>PTS 480</t>
  </si>
  <si>
    <t>F002418.03</t>
  </si>
  <si>
    <t>-25,89192</t>
  </si>
  <si>
    <t>32,40683</t>
  </si>
  <si>
    <t>PTS 482</t>
  </si>
  <si>
    <t>17-12922</t>
  </si>
  <si>
    <t>-25,86713</t>
  </si>
  <si>
    <t>32,39321</t>
  </si>
  <si>
    <t>PTS 575</t>
  </si>
  <si>
    <t>-25,96672</t>
  </si>
  <si>
    <t>32,45562</t>
  </si>
  <si>
    <t>PTS 228</t>
  </si>
  <si>
    <t>17-13488</t>
  </si>
  <si>
    <t>-25,838288</t>
  </si>
  <si>
    <t>32,519174</t>
  </si>
  <si>
    <t>Muhlaze</t>
  </si>
  <si>
    <t>PT 478R</t>
  </si>
  <si>
    <t>17-13014</t>
  </si>
  <si>
    <t>-25,823602</t>
  </si>
  <si>
    <t>32,506603</t>
  </si>
  <si>
    <t>PT Sem</t>
  </si>
  <si>
    <t>17-02192</t>
  </si>
  <si>
    <t>-25,82495</t>
  </si>
  <si>
    <t>32,517440</t>
  </si>
  <si>
    <t>PT 570R</t>
  </si>
  <si>
    <t>T0047T015</t>
  </si>
  <si>
    <t>Zent Transformers</t>
  </si>
  <si>
    <t>-25,809009</t>
  </si>
  <si>
    <t>32,53284</t>
  </si>
  <si>
    <t>PT 1067</t>
  </si>
  <si>
    <t>T0047T017</t>
  </si>
  <si>
    <t>-25,773568</t>
  </si>
  <si>
    <t>32,523299</t>
  </si>
  <si>
    <t>PT 1117R</t>
  </si>
  <si>
    <t>17-13398</t>
  </si>
  <si>
    <t>-25,7866167</t>
  </si>
  <si>
    <t>32,5181855</t>
  </si>
  <si>
    <t>PT 1069R</t>
  </si>
  <si>
    <t>T0047T022</t>
  </si>
  <si>
    <t>-25,7872597</t>
  </si>
  <si>
    <t>32,5337616</t>
  </si>
  <si>
    <t>PT 1115R</t>
  </si>
  <si>
    <t>-25,8011724</t>
  </si>
  <si>
    <t>32,5206645</t>
  </si>
  <si>
    <t>PT 1119R</t>
  </si>
  <si>
    <t>-25,8002393</t>
  </si>
  <si>
    <t>32,5249101</t>
  </si>
  <si>
    <t>PT 1118R</t>
  </si>
  <si>
    <t>Tranformerdores de Mozambique</t>
  </si>
  <si>
    <t>-25,7931112</t>
  </si>
  <si>
    <t>32,5140130</t>
  </si>
  <si>
    <t>PT 1120R</t>
  </si>
  <si>
    <t>17-13410</t>
  </si>
  <si>
    <t>-25,795463</t>
  </si>
  <si>
    <t>32,5223251</t>
  </si>
  <si>
    <t>PT 1068R</t>
  </si>
  <si>
    <t>17-12989</t>
  </si>
  <si>
    <t>-25,803191</t>
  </si>
  <si>
    <t>32,5328999</t>
  </si>
  <si>
    <t>PT 1081R</t>
  </si>
  <si>
    <t>S0021046</t>
  </si>
  <si>
    <t>-24,70610</t>
  </si>
  <si>
    <t>34,70926</t>
  </si>
  <si>
    <t>Zavala</t>
  </si>
  <si>
    <t>PTS 15</t>
  </si>
  <si>
    <t>17-13500</t>
  </si>
  <si>
    <t>-25,833521</t>
  </si>
  <si>
    <t>32,596375</t>
  </si>
  <si>
    <t>Zimbeto</t>
  </si>
  <si>
    <t>PT 217R</t>
  </si>
  <si>
    <t>17-12970</t>
  </si>
  <si>
    <t>-23,7896574</t>
  </si>
  <si>
    <t>35,2862218</t>
  </si>
  <si>
    <t>Morrumbene</t>
  </si>
  <si>
    <t>PT 17</t>
  </si>
  <si>
    <t>17-?</t>
  </si>
  <si>
    <t>-23,4939156</t>
  </si>
  <si>
    <t>35,3006629</t>
  </si>
  <si>
    <t>PT  69</t>
  </si>
  <si>
    <t>17-12918</t>
  </si>
  <si>
    <t>-23,9337697</t>
  </si>
  <si>
    <t>35,2894531</t>
  </si>
  <si>
    <t>Maxixe</t>
  </si>
  <si>
    <t>PT 86 RE</t>
  </si>
  <si>
    <t>20954401/01</t>
  </si>
  <si>
    <t>Powertech</t>
  </si>
  <si>
    <t>-23,8455917</t>
  </si>
  <si>
    <t>35,3416512</t>
  </si>
  <si>
    <t>PT 09 RE</t>
  </si>
  <si>
    <t>F002282.03</t>
  </si>
  <si>
    <t>-23,8388238</t>
  </si>
  <si>
    <t>35,3356374</t>
  </si>
  <si>
    <t>PT 10 RE</t>
  </si>
  <si>
    <t>17-02189</t>
  </si>
  <si>
    <t>-23,8403711</t>
  </si>
  <si>
    <t>32,3233309</t>
  </si>
  <si>
    <t>PT 19 RE</t>
  </si>
  <si>
    <t>17-13392</t>
  </si>
  <si>
    <t>-23,8359937</t>
  </si>
  <si>
    <t>32,3049994</t>
  </si>
  <si>
    <t>PT 82 RE</t>
  </si>
  <si>
    <t>17-01487</t>
  </si>
  <si>
    <t>-26,3448085</t>
  </si>
  <si>
    <t>32,6752415</t>
  </si>
  <si>
    <t>Bela Vista</t>
  </si>
  <si>
    <t>PT 676</t>
  </si>
  <si>
    <t>17-13495</t>
  </si>
  <si>
    <t>-26,3480253</t>
  </si>
  <si>
    <t>32,6692964</t>
  </si>
  <si>
    <t>PT 677</t>
  </si>
  <si>
    <t>17-01530</t>
  </si>
  <si>
    <t>-26,0455195</t>
  </si>
  <si>
    <t>32,5421769</t>
  </si>
  <si>
    <t>Katembe</t>
  </si>
  <si>
    <t>PT 401R</t>
  </si>
  <si>
    <t>17-01556</t>
  </si>
  <si>
    <t>-26,0046423</t>
  </si>
  <si>
    <t>32,5300825</t>
  </si>
  <si>
    <t>PT 393R</t>
  </si>
  <si>
    <t>17-13002</t>
  </si>
  <si>
    <t>-26,0074196</t>
  </si>
  <si>
    <t>32,5161336</t>
  </si>
  <si>
    <t>PT 307R</t>
  </si>
  <si>
    <t>-25,8362205</t>
  </si>
  <si>
    <t>32,4489544</t>
  </si>
  <si>
    <t>Mashava</t>
  </si>
  <si>
    <t>PTS 900</t>
  </si>
  <si>
    <t>Pauwels Trafo</t>
  </si>
  <si>
    <t>-25,8912253</t>
  </si>
  <si>
    <t>32,4720879</t>
  </si>
  <si>
    <t>PTS 368</t>
  </si>
  <si>
    <t>-25,8912182</t>
  </si>
  <si>
    <t>32,4757918</t>
  </si>
  <si>
    <t>PTS 362</t>
  </si>
  <si>
    <t>DC0012/0559</t>
  </si>
  <si>
    <t>Desta Power Malta</t>
  </si>
  <si>
    <t>-25,4400805</t>
  </si>
  <si>
    <t>31,9890699</t>
  </si>
  <si>
    <t>EO831</t>
  </si>
  <si>
    <t>MANDLAKHAZI ELECT.</t>
  </si>
  <si>
    <t>-25,4458162</t>
  </si>
  <si>
    <t>31,9865056</t>
  </si>
  <si>
    <t>PTS 280</t>
  </si>
  <si>
    <t>P0000296</t>
  </si>
  <si>
    <t>-25,4480468</t>
  </si>
  <si>
    <t>31,9881302</t>
  </si>
  <si>
    <t>PTS 603</t>
  </si>
  <si>
    <t>-25,4520014</t>
  </si>
  <si>
    <t>31,9906158</t>
  </si>
  <si>
    <t>PTS 598</t>
  </si>
  <si>
    <t>i.t.b.</t>
  </si>
  <si>
    <t>-25,4599188</t>
  </si>
  <si>
    <t>31,9930688</t>
  </si>
  <si>
    <t>PTS 982</t>
  </si>
  <si>
    <t>-25,4684062</t>
  </si>
  <si>
    <t>31,9955472</t>
  </si>
  <si>
    <t>PTS 604</t>
  </si>
  <si>
    <t>00162552</t>
  </si>
  <si>
    <t>-25,4709297</t>
  </si>
  <si>
    <t>31,9943473</t>
  </si>
  <si>
    <t>PTS 1166</t>
  </si>
  <si>
    <t>Transformadores de Mozambique</t>
  </si>
  <si>
    <t>-25,4717442</t>
  </si>
  <si>
    <t>31,9950387</t>
  </si>
  <si>
    <t>PTS 605</t>
  </si>
  <si>
    <t>DCO110/1830</t>
  </si>
  <si>
    <t>-25,4765393</t>
  </si>
  <si>
    <t>31,9929094</t>
  </si>
  <si>
    <t>PTS 606</t>
  </si>
  <si>
    <t>-25,4484805</t>
  </si>
  <si>
    <t>32,0020002</t>
  </si>
  <si>
    <t>PTS 981</t>
  </si>
  <si>
    <t>20681701/01</t>
  </si>
  <si>
    <t>-25,4507186</t>
  </si>
  <si>
    <t>31,9969497</t>
  </si>
  <si>
    <t>PTS 607</t>
  </si>
  <si>
    <t>-25,4485773</t>
  </si>
  <si>
    <t>31,9928936</t>
  </si>
  <si>
    <t>PTS 602</t>
  </si>
  <si>
    <t>00004/?</t>
  </si>
  <si>
    <t>Transforco</t>
  </si>
  <si>
    <t>-25,6380868</t>
  </si>
  <si>
    <t>32,2054609</t>
  </si>
  <si>
    <t>PTS 593</t>
  </si>
  <si>
    <t>Atlas Trafo</t>
  </si>
  <si>
    <t>-25,6001968</t>
  </si>
  <si>
    <t>32,2480135</t>
  </si>
  <si>
    <t>PTS 1098</t>
  </si>
  <si>
    <t>-25,5960707</t>
  </si>
  <si>
    <t>32,2515972</t>
  </si>
  <si>
    <t>PTS 1151</t>
  </si>
  <si>
    <t>-25,5988174</t>
  </si>
  <si>
    <t>32,2543315</t>
  </si>
  <si>
    <t>PTS 1153</t>
  </si>
  <si>
    <t>-25,5988936</t>
  </si>
  <si>
    <t>32,2581497</t>
  </si>
  <si>
    <t>PTS 1154</t>
  </si>
  <si>
    <t>-25,5922303</t>
  </si>
  <si>
    <t>32,2564838</t>
  </si>
  <si>
    <t>PTS 1150</t>
  </si>
  <si>
    <t>-25,5917325</t>
  </si>
  <si>
    <t>32,2466726</t>
  </si>
  <si>
    <t>PTS 1159</t>
  </si>
  <si>
    <t>-25,5879596</t>
  </si>
  <si>
    <t>32,2476969</t>
  </si>
  <si>
    <t>PTS 1158</t>
  </si>
  <si>
    <t>-25,5850405</t>
  </si>
  <si>
    <t>32,2532863</t>
  </si>
  <si>
    <t>PTS 713</t>
  </si>
  <si>
    <t>-25,5743841</t>
  </si>
  <si>
    <t>32,2571322</t>
  </si>
  <si>
    <t>PTS 712</t>
  </si>
  <si>
    <t>-25,5629164</t>
  </si>
  <si>
    <t>32,2584972</t>
  </si>
  <si>
    <t>PTS 718</t>
  </si>
  <si>
    <t>-25,5633284</t>
  </si>
  <si>
    <t>32,2676504</t>
  </si>
  <si>
    <t>PTS 1157</t>
  </si>
  <si>
    <t>-25,5998093</t>
  </si>
  <si>
    <t>32,2418073</t>
  </si>
  <si>
    <t>PTS 717</t>
  </si>
  <si>
    <t>17-13412</t>
  </si>
  <si>
    <t>-25,6958505</t>
  </si>
  <si>
    <t>32,3457173</t>
  </si>
  <si>
    <t>PTS 720</t>
  </si>
  <si>
    <t>-25,5988634</t>
  </si>
  <si>
    <t>32,2469109</t>
  </si>
  <si>
    <t>PTS 714</t>
  </si>
  <si>
    <t>-25,5959912</t>
  </si>
  <si>
    <t>32,2433006</t>
  </si>
  <si>
    <t>PTS 1099</t>
  </si>
  <si>
    <t>-25,5973445</t>
  </si>
  <si>
    <t>32,2396786</t>
  </si>
  <si>
    <t>PTS 1100</t>
  </si>
  <si>
    <t>-25,5926249</t>
  </si>
  <si>
    <t>32,2393343</t>
  </si>
  <si>
    <t>-25,5963771</t>
  </si>
  <si>
    <t>32,2310318</t>
  </si>
  <si>
    <t>PTS 1102</t>
  </si>
  <si>
    <t>-25,5928699</t>
  </si>
  <si>
    <t>32,2335111</t>
  </si>
  <si>
    <t>PTS 1103</t>
  </si>
  <si>
    <t>-25,5975945</t>
  </si>
  <si>
    <t>32,2360652</t>
  </si>
  <si>
    <t>PTS 1101</t>
  </si>
  <si>
    <t>-25,6009945</t>
  </si>
  <si>
    <t>32,2366629</t>
  </si>
  <si>
    <t>PTS 1083</t>
  </si>
  <si>
    <t>-25,6009497</t>
  </si>
  <si>
    <t>32,2333007</t>
  </si>
  <si>
    <t>PTS 1084</t>
  </si>
  <si>
    <t>-25,5808621</t>
  </si>
  <si>
    <t>32,1968673</t>
  </si>
  <si>
    <t>PTS 594</t>
  </si>
  <si>
    <t>-25,5958685</t>
  </si>
  <si>
    <t>32,2052779</t>
  </si>
  <si>
    <t>PTS 1160</t>
  </si>
  <si>
    <t>-25,6039761</t>
  </si>
  <si>
    <t>32,2318274</t>
  </si>
  <si>
    <t>PTS 1085</t>
  </si>
  <si>
    <t>-25,6054891</t>
  </si>
  <si>
    <t>32,2358596</t>
  </si>
  <si>
    <t>PTS 1086</t>
  </si>
  <si>
    <t>-25,6061584</t>
  </si>
  <si>
    <t>32,2392967</t>
  </si>
  <si>
    <t>PTS 1087</t>
  </si>
  <si>
    <t>-25,6071671</t>
  </si>
  <si>
    <t>32,2414128</t>
  </si>
  <si>
    <t>PTS 1088</t>
  </si>
  <si>
    <t>-25,6086939</t>
  </si>
  <si>
    <t>32,2458025</t>
  </si>
  <si>
    <t>PTS 1082</t>
  </si>
  <si>
    <t>-25,6082635</t>
  </si>
  <si>
    <t>32,2514513</t>
  </si>
  <si>
    <t>PTS ?</t>
  </si>
  <si>
    <t>-25,6033533</t>
  </si>
  <si>
    <t>32,2423832</t>
  </si>
  <si>
    <t>PTS 715</t>
  </si>
  <si>
    <t>17-13370</t>
  </si>
  <si>
    <t>-25,3254098</t>
  </si>
  <si>
    <t>32,2400846</t>
  </si>
  <si>
    <t>PTS 730</t>
  </si>
  <si>
    <t>17-13482</t>
  </si>
  <si>
    <t>-25,9044804</t>
  </si>
  <si>
    <t>32,4686659</t>
  </si>
  <si>
    <t>PT 088</t>
  </si>
  <si>
    <t>10879402/02</t>
  </si>
  <si>
    <t>-25,8127185</t>
  </si>
  <si>
    <t>32,4674627</t>
  </si>
  <si>
    <t>PTS 1039</t>
  </si>
  <si>
    <t>17-13409</t>
  </si>
  <si>
    <t>-25,8049612</t>
  </si>
  <si>
    <t>32,4602979</t>
  </si>
  <si>
    <t>PTS 1093</t>
  </si>
  <si>
    <t>17-12913</t>
  </si>
  <si>
    <t>-25,7903355</t>
  </si>
  <si>
    <t>32,4768108</t>
  </si>
  <si>
    <t>PTS 1124</t>
  </si>
  <si>
    <t>17-12919</t>
  </si>
  <si>
    <t>-25,7909656</t>
  </si>
  <si>
    <t>32,4676673</t>
  </si>
  <si>
    <t>PTS 1095</t>
  </si>
  <si>
    <t>17-13404</t>
  </si>
  <si>
    <t>-25,7986754</t>
  </si>
  <si>
    <t>32,4658077</t>
  </si>
  <si>
    <t>PTS 1094</t>
  </si>
  <si>
    <t>17-10661</t>
  </si>
  <si>
    <t>-25,7836203</t>
  </si>
  <si>
    <t>32,4487104</t>
  </si>
  <si>
    <t>PTS 1123</t>
  </si>
  <si>
    <t>-25,7909326</t>
  </si>
  <si>
    <t>32,4366057</t>
  </si>
  <si>
    <t>PT 507</t>
  </si>
  <si>
    <t>17-12997</t>
  </si>
  <si>
    <t>-25,8048304</t>
  </si>
  <si>
    <t>32,4442009</t>
  </si>
  <si>
    <t>PTS 1066</t>
  </si>
  <si>
    <t>TB1701006</t>
  </si>
  <si>
    <t>Transforman</t>
  </si>
  <si>
    <t>-25,8084565</t>
  </si>
  <si>
    <t>32,4531816</t>
  </si>
  <si>
    <t>PTS 1121</t>
  </si>
  <si>
    <t>17-12983</t>
  </si>
  <si>
    <t>-25,8172624</t>
  </si>
  <si>
    <t>32,4662238</t>
  </si>
  <si>
    <t>PT1140</t>
  </si>
  <si>
    <t>-25,8169606</t>
  </si>
  <si>
    <t>32,4711592</t>
  </si>
  <si>
    <t>PTS 1141</t>
  </si>
  <si>
    <t>-25,8144884</t>
  </si>
  <si>
    <t>32,4710236</t>
  </si>
  <si>
    <t>PTS 1040</t>
  </si>
  <si>
    <t>17-13498</t>
  </si>
  <si>
    <t>-25,8114848</t>
  </si>
  <si>
    <t>32,4808571</t>
  </si>
  <si>
    <t>PTS 1041</t>
  </si>
  <si>
    <t>-25,7805775</t>
  </si>
  <si>
    <t>32,4851092</t>
  </si>
  <si>
    <t>PT ?</t>
  </si>
  <si>
    <t>-25,7887744</t>
  </si>
  <si>
    <t>32,4852063</t>
  </si>
  <si>
    <t>PTS 1072</t>
  </si>
  <si>
    <t>-25,7914417</t>
  </si>
  <si>
    <t>32,4878935</t>
  </si>
  <si>
    <t>PTS 1073</t>
  </si>
  <si>
    <t>-25,8134791</t>
  </si>
  <si>
    <t>32,4954668</t>
  </si>
  <si>
    <t>PTS 1075</t>
  </si>
  <si>
    <t>17-10658</t>
  </si>
  <si>
    <t>-25,8127178</t>
  </si>
  <si>
    <t>32,4988188</t>
  </si>
  <si>
    <t>PTS 1136</t>
  </si>
  <si>
    <t>17-02541</t>
  </si>
  <si>
    <t>-25,8319892</t>
  </si>
  <si>
    <t>32,4947093</t>
  </si>
  <si>
    <t>PTS 137</t>
  </si>
  <si>
    <t>17-13484</t>
  </si>
  <si>
    <t>-25,8362779</t>
  </si>
  <si>
    <t>32,4911725</t>
  </si>
  <si>
    <t>PTS 548</t>
  </si>
  <si>
    <t>17-13074</t>
  </si>
  <si>
    <t>-25,8604742</t>
  </si>
  <si>
    <t>32,4666604</t>
  </si>
  <si>
    <t>PTS 547</t>
  </si>
  <si>
    <t>17-12995</t>
  </si>
  <si>
    <t>-25,8662133</t>
  </si>
  <si>
    <t>32,4612581</t>
  </si>
  <si>
    <t>PT 328</t>
  </si>
  <si>
    <t>17-01493</t>
  </si>
  <si>
    <t>-25,8786762</t>
  </si>
  <si>
    <t>32,4535911</t>
  </si>
  <si>
    <t>PT 333</t>
  </si>
  <si>
    <t>17-13417</t>
  </si>
  <si>
    <t>-25,8827586</t>
  </si>
  <si>
    <t>32,4599951</t>
  </si>
  <si>
    <t>PT 392</t>
  </si>
  <si>
    <t>-25,8912658</t>
  </si>
  <si>
    <t>32,4882402</t>
  </si>
  <si>
    <t>PT 408</t>
  </si>
  <si>
    <t>100EDD05</t>
  </si>
  <si>
    <t>-25,4178124</t>
  </si>
  <si>
    <t>32,7825181</t>
  </si>
  <si>
    <t>17-10663</t>
  </si>
  <si>
    <t>-25,4216933</t>
  </si>
  <si>
    <t>32,7925743</t>
  </si>
  <si>
    <t>PTS 656</t>
  </si>
  <si>
    <t>17-13095</t>
  </si>
  <si>
    <t>-25,2593202</t>
  </si>
  <si>
    <t>32,8704377</t>
  </si>
  <si>
    <t>PT 626</t>
  </si>
  <si>
    <t>-25,8356637</t>
  </si>
  <si>
    <t>32,5454266</t>
  </si>
  <si>
    <t>PTS 277</t>
  </si>
  <si>
    <t>17-02143</t>
  </si>
  <si>
    <t>-25,8489238</t>
  </si>
  <si>
    <t>32,5530435</t>
  </si>
  <si>
    <t>PT 518</t>
  </si>
  <si>
    <t>17-13017</t>
  </si>
  <si>
    <t>-25,8567385</t>
  </si>
  <si>
    <t>32,5454145</t>
  </si>
  <si>
    <t>PT 211</t>
  </si>
  <si>
    <t>17-13497</t>
  </si>
  <si>
    <t>-25,8812354</t>
  </si>
  <si>
    <t>32,5181918</t>
  </si>
  <si>
    <t>PT 198</t>
  </si>
  <si>
    <t>17-13481</t>
  </si>
  <si>
    <t>-25,7680446</t>
  </si>
  <si>
    <t>32,5897684</t>
  </si>
  <si>
    <t>PT 266R</t>
  </si>
  <si>
    <t>DT-254/2</t>
  </si>
  <si>
    <t>-25,7782349</t>
  </si>
  <si>
    <t>32,6604117</t>
  </si>
  <si>
    <t>17-13489</t>
  </si>
  <si>
    <t>-25,7655662</t>
  </si>
  <si>
    <t>32,6738295</t>
  </si>
  <si>
    <t>PT 131R</t>
  </si>
  <si>
    <t>-25,8215104</t>
  </si>
  <si>
    <t>32,6501574</t>
  </si>
  <si>
    <t>PT 385R</t>
  </si>
  <si>
    <t>17-02131</t>
  </si>
  <si>
    <t>-25,8151367</t>
  </si>
  <si>
    <t>6538846</t>
  </si>
  <si>
    <t>PT 372R</t>
  </si>
  <si>
    <t>17-01490</t>
  </si>
  <si>
    <t>-25,8598856</t>
  </si>
  <si>
    <t>32,6021478</t>
  </si>
  <si>
    <t>PT 147R</t>
  </si>
  <si>
    <t>17-02243</t>
  </si>
  <si>
    <t>-25,8821292</t>
  </si>
  <si>
    <t>32,6041212</t>
  </si>
  <si>
    <t>PT 239R</t>
  </si>
  <si>
    <t>17-13477</t>
  </si>
  <si>
    <t>-25,8621919</t>
  </si>
  <si>
    <t>32,6165055</t>
  </si>
  <si>
    <t>PT 40R</t>
  </si>
  <si>
    <t>17-13485</t>
  </si>
  <si>
    <t>-25,7268603</t>
  </si>
  <si>
    <t>32,5897233</t>
  </si>
  <si>
    <t>PT 404R</t>
  </si>
  <si>
    <t>17-01466</t>
  </si>
  <si>
    <t>-25,7332422</t>
  </si>
  <si>
    <t>32,6098063</t>
  </si>
  <si>
    <t>-25,8215154</t>
  </si>
  <si>
    <t>32,6500577</t>
  </si>
  <si>
    <t>17-01450</t>
  </si>
  <si>
    <t>-25,8151547</t>
  </si>
  <si>
    <t>32,6538989</t>
  </si>
  <si>
    <t>-25,7926848</t>
  </si>
  <si>
    <t>32,6496278</t>
  </si>
  <si>
    <t>17-01601</t>
  </si>
  <si>
    <t>-25,8356931</t>
  </si>
  <si>
    <t>32,6360651</t>
  </si>
  <si>
    <t>PT 176R</t>
  </si>
  <si>
    <t>K0002420</t>
  </si>
  <si>
    <t>-25,9234284</t>
  </si>
  <si>
    <t>32,6061799</t>
  </si>
  <si>
    <t>PT 30R</t>
  </si>
  <si>
    <t>17-02544</t>
  </si>
  <si>
    <t>-25,8657943</t>
  </si>
  <si>
    <t>32,6211171</t>
  </si>
  <si>
    <t>Kamubucuane</t>
  </si>
  <si>
    <t>PT 124R</t>
  </si>
  <si>
    <t>17-12982</t>
  </si>
  <si>
    <t>AST0R</t>
  </si>
  <si>
    <t>-25.259517</t>
  </si>
  <si>
    <t>32.874706</t>
  </si>
  <si>
    <t>Mabuluco</t>
  </si>
  <si>
    <t>PTS 1133</t>
  </si>
  <si>
    <t>17-13041</t>
  </si>
  <si>
    <t>-25.002133</t>
  </si>
  <si>
    <t>32.919125</t>
  </si>
  <si>
    <t>Inhaca</t>
  </si>
  <si>
    <t>PTS 1170</t>
  </si>
  <si>
    <t>17-13050</t>
  </si>
  <si>
    <t>-25.001542</t>
  </si>
  <si>
    <t>32.957811</t>
  </si>
  <si>
    <t>PTS 616</t>
  </si>
  <si>
    <t>17-0:682</t>
  </si>
  <si>
    <t>-25.846215</t>
  </si>
  <si>
    <t>32.870716</t>
  </si>
  <si>
    <t>Ponta D'ouro</t>
  </si>
  <si>
    <t>PTS 710</t>
  </si>
  <si>
    <t>1Ø</t>
  </si>
  <si>
    <t>-25.433111</t>
  </si>
  <si>
    <t>32.159726</t>
  </si>
  <si>
    <t>Changalane</t>
  </si>
  <si>
    <t>PTS 1053</t>
  </si>
  <si>
    <t>17-62428</t>
  </si>
  <si>
    <t>-25.108302</t>
  </si>
  <si>
    <t>32.389540</t>
  </si>
  <si>
    <t>Mahubo</t>
  </si>
  <si>
    <t>PTS 803</t>
  </si>
  <si>
    <t>17-02417</t>
  </si>
  <si>
    <t>-25.107483</t>
  </si>
  <si>
    <t>32.386686</t>
  </si>
  <si>
    <t>PTS 808</t>
  </si>
  <si>
    <t>17-02236</t>
  </si>
  <si>
    <t>-25.042474</t>
  </si>
  <si>
    <t>32.324929</t>
  </si>
  <si>
    <t>PTS  787</t>
  </si>
  <si>
    <t>-25.028828</t>
  </si>
  <si>
    <t>32.333098</t>
  </si>
  <si>
    <t>PTS  824</t>
  </si>
  <si>
    <t>17-10664</t>
  </si>
  <si>
    <t>-25.009362</t>
  </si>
  <si>
    <t>32.351914</t>
  </si>
  <si>
    <t>PTS  793</t>
  </si>
  <si>
    <t>-25.041144</t>
  </si>
  <si>
    <t>32.342007</t>
  </si>
  <si>
    <t>PTS  792</t>
  </si>
  <si>
    <t>17-13005</t>
  </si>
  <si>
    <t>-25.932507</t>
  </si>
  <si>
    <t>32.400890</t>
  </si>
  <si>
    <t>Djonasse</t>
  </si>
  <si>
    <t>Matola Rio</t>
  </si>
  <si>
    <t>PTS 511</t>
  </si>
  <si>
    <t>17-12910</t>
  </si>
  <si>
    <t>-25.935416</t>
  </si>
  <si>
    <t>32.383801</t>
  </si>
  <si>
    <t>PTS 581</t>
  </si>
  <si>
    <t>17-10662</t>
  </si>
  <si>
    <t>-25.933347</t>
  </si>
  <si>
    <t>32.377132</t>
  </si>
  <si>
    <t>PTS 1145</t>
  </si>
  <si>
    <t>17-12992</t>
  </si>
  <si>
    <t>-25.935655</t>
  </si>
  <si>
    <t>32.414777</t>
  </si>
  <si>
    <t>Djuba</t>
  </si>
  <si>
    <t>PTS 582</t>
  </si>
  <si>
    <t>17-12998</t>
  </si>
  <si>
    <t>-25.952276</t>
  </si>
  <si>
    <t>32.400737</t>
  </si>
  <si>
    <t>PTS 501</t>
  </si>
  <si>
    <t>17-02194</t>
  </si>
  <si>
    <t>-25.979373</t>
  </si>
  <si>
    <t>32.434230</t>
  </si>
  <si>
    <t>PTS 13</t>
  </si>
  <si>
    <t>17-02198</t>
  </si>
  <si>
    <t>-25.964672</t>
  </si>
  <si>
    <t>32.398396</t>
  </si>
  <si>
    <t>PTS 16</t>
  </si>
  <si>
    <t>17-13019</t>
  </si>
  <si>
    <t>-25.977261</t>
  </si>
  <si>
    <t>32.427118</t>
  </si>
  <si>
    <t>Chinonanquila</t>
  </si>
  <si>
    <t>PTS 14</t>
  </si>
  <si>
    <t>17-3401</t>
  </si>
  <si>
    <t>-25.879910</t>
  </si>
  <si>
    <t>32.382971</t>
  </si>
  <si>
    <t>Mulotone</t>
  </si>
  <si>
    <t>PTS 1065</t>
  </si>
  <si>
    <t>17-12991</t>
  </si>
  <si>
    <t>-25.871379</t>
  </si>
  <si>
    <t>32.383163</t>
  </si>
  <si>
    <t>PTS 1131</t>
  </si>
  <si>
    <t>17-10693</t>
  </si>
  <si>
    <t>-25.855677</t>
  </si>
  <si>
    <t>32.370417</t>
  </si>
  <si>
    <t>PTS 1126</t>
  </si>
  <si>
    <t>17-10695</t>
  </si>
  <si>
    <t>-25.861086</t>
  </si>
  <si>
    <t>32.384522</t>
  </si>
  <si>
    <t>PTS 1125</t>
  </si>
  <si>
    <t>17-13022</t>
  </si>
  <si>
    <t>-25.908067</t>
  </si>
  <si>
    <t>32.437881</t>
  </si>
  <si>
    <t>Mussumbuluco</t>
  </si>
  <si>
    <t>PTS 94</t>
  </si>
  <si>
    <t>17-12915</t>
  </si>
  <si>
    <t>-25.937266</t>
  </si>
  <si>
    <t>32.446674</t>
  </si>
  <si>
    <t>Matola C</t>
  </si>
  <si>
    <t>PTS 100</t>
  </si>
  <si>
    <t>17-13101</t>
  </si>
  <si>
    <t>-25.934132</t>
  </si>
  <si>
    <t>32.456439</t>
  </si>
  <si>
    <t>PTS 99</t>
  </si>
  <si>
    <t>17-13102</t>
  </si>
  <si>
    <t>-25.903921</t>
  </si>
  <si>
    <t>32.446185</t>
  </si>
  <si>
    <t>Sikuama</t>
  </si>
  <si>
    <t>PTS 559</t>
  </si>
  <si>
    <t>MCT0211</t>
  </si>
  <si>
    <t>-25.916458</t>
  </si>
  <si>
    <t>32.450524</t>
  </si>
  <si>
    <t>PTS 80</t>
  </si>
  <si>
    <t>17-13096</t>
  </si>
  <si>
    <t>-25.925182</t>
  </si>
  <si>
    <t>32.461721</t>
  </si>
  <si>
    <t>Matola H</t>
  </si>
  <si>
    <t>PTS 59</t>
  </si>
  <si>
    <t>17-02238</t>
  </si>
  <si>
    <t>-25.927018</t>
  </si>
  <si>
    <t>32.467233</t>
  </si>
  <si>
    <t>PTS 58</t>
  </si>
  <si>
    <t>17-1306</t>
  </si>
  <si>
    <t>E033 16 15,31</t>
  </si>
  <si>
    <t>S1857 13,18</t>
  </si>
  <si>
    <t>VANDUZI</t>
  </si>
  <si>
    <t>AGVDZ/PT13</t>
  </si>
  <si>
    <t>17-02307</t>
  </si>
  <si>
    <t>E033 15 51,9</t>
  </si>
  <si>
    <t>S18 56 21,9</t>
  </si>
  <si>
    <t>COMPANHIA DE VANDUZI</t>
  </si>
  <si>
    <t>AGVDZ/PT12</t>
  </si>
  <si>
    <t>Bairro Expansao</t>
  </si>
  <si>
    <t>17-02195</t>
  </si>
  <si>
    <t>E32 45 21.6</t>
  </si>
  <si>
    <t>S18 51 19.2</t>
  </si>
  <si>
    <t>OFICINA DA IFLOMA</t>
  </si>
  <si>
    <t>PENHALONGA</t>
  </si>
  <si>
    <t>USPHL/PT1</t>
  </si>
  <si>
    <t>Bairro Sede</t>
  </si>
  <si>
    <t>E032 51 09,1</t>
  </si>
  <si>
    <t>S18 56 31,5</t>
  </si>
  <si>
    <t>ESCOLA BAIRRO 4° CONGRESSO</t>
  </si>
  <si>
    <t>AGMNC/PT22</t>
  </si>
  <si>
    <t>Bairro 4° Congresso</t>
  </si>
  <si>
    <t>17-01195</t>
  </si>
  <si>
    <t>E032 53 50,1</t>
  </si>
  <si>
    <t>S18 56 17,8</t>
  </si>
  <si>
    <t>ESTALEIRO ZABIR</t>
  </si>
  <si>
    <t>AGMNC/PT17</t>
  </si>
  <si>
    <t>Bairro Vumba</t>
  </si>
  <si>
    <t>E032 52 03,8</t>
  </si>
  <si>
    <t>S18 56 55,2</t>
  </si>
  <si>
    <t>NO RIACHO</t>
  </si>
  <si>
    <t>AGMNC/PT15</t>
  </si>
  <si>
    <t>Bairro Josina Machel</t>
  </si>
  <si>
    <t>E032 50 02,72</t>
  </si>
  <si>
    <t>S18 57 46,07</t>
  </si>
  <si>
    <t>NA ESCOLA DE DE MUZONGO</t>
  </si>
  <si>
    <t>AGMNC/PT12</t>
  </si>
  <si>
    <t>Bairro Muzongo</t>
  </si>
  <si>
    <t>20954601/02</t>
  </si>
  <si>
    <t>E032 52 29,3</t>
  </si>
  <si>
    <t>S18 56 17,1</t>
  </si>
  <si>
    <t>RESENDENCIA DO ADMINISTRADOR</t>
  </si>
  <si>
    <t>AGMNC/PT1</t>
  </si>
  <si>
    <t>Bairro 25 de Setembro</t>
  </si>
  <si>
    <t>E032 44 28,52</t>
  </si>
  <si>
    <t>S18 59 23,55</t>
  </si>
  <si>
    <t>BOMBAS DE AGUA</t>
  </si>
  <si>
    <t>USMCP/PT3</t>
  </si>
  <si>
    <t>Bairro Mugoriondo</t>
  </si>
  <si>
    <t xml:space="preserve"> E33 22 41.5</t>
  </si>
  <si>
    <t>S20 49 10.5</t>
  </si>
  <si>
    <t>MOAGEM SIBANDA</t>
  </si>
  <si>
    <t>MACHAZE</t>
  </si>
  <si>
    <t>USMCZ/PT2</t>
  </si>
  <si>
    <t>Bairro 7 de Abril</t>
  </si>
  <si>
    <t>E033 15 08,5</t>
  </si>
  <si>
    <t>S17 36 20,9</t>
  </si>
  <si>
    <t>NA PARAGEM</t>
  </si>
  <si>
    <t>GURO</t>
  </si>
  <si>
    <t>USGUR/PT3</t>
  </si>
  <si>
    <t>Bairro Nhassacara</t>
  </si>
  <si>
    <t>17-13053</t>
  </si>
  <si>
    <t>E033 43 44,22</t>
  </si>
  <si>
    <t>S19 04 15,42</t>
  </si>
  <si>
    <t>Maforga Antenea</t>
  </si>
  <si>
    <t>AGGDL/PT31</t>
  </si>
  <si>
    <t>17-13054</t>
  </si>
  <si>
    <t>E033 39 14,3</t>
  </si>
  <si>
    <t>S19 05 01,6</t>
  </si>
  <si>
    <t>ADMINISTRACAO</t>
  </si>
  <si>
    <t>AGGDL/PT26</t>
  </si>
  <si>
    <t>Bairro Mucessua</t>
  </si>
  <si>
    <t>17-1359</t>
  </si>
  <si>
    <t>E033 37 29,0</t>
  </si>
  <si>
    <t>S19 04 05,9</t>
  </si>
  <si>
    <t>ESCOLA LORENA BENGO</t>
  </si>
  <si>
    <t>AGGDL/PT11</t>
  </si>
  <si>
    <t>Bairro Bela Vista</t>
  </si>
  <si>
    <t>E033 33 39,18</t>
  </si>
  <si>
    <t>S1904 04,9</t>
  </si>
  <si>
    <t>MOAGEM ARMANDO TANGAI</t>
  </si>
  <si>
    <t>AGGDL/PT10</t>
  </si>
  <si>
    <t>Bairro Mazicuera</t>
  </si>
  <si>
    <t>E033 35 47,0</t>
  </si>
  <si>
    <t>S19 04 30,0</t>
  </si>
  <si>
    <t>FRESCATA</t>
  </si>
  <si>
    <t>AGGDL/PT8</t>
  </si>
  <si>
    <t>17-13158</t>
  </si>
  <si>
    <t>E033 38 28,1</t>
  </si>
  <si>
    <t>S19 04 55,1</t>
  </si>
  <si>
    <t>MERCADO FEIRA</t>
  </si>
  <si>
    <t>AGGDL/PT5</t>
  </si>
  <si>
    <t>Bairro Eduardo Mondlane</t>
  </si>
  <si>
    <t>17- 02226</t>
  </si>
  <si>
    <t>E033 28 06.61</t>
  </si>
  <si>
    <t xml:space="preserve">S19 09 47.25 </t>
  </si>
  <si>
    <t>AGCHI/PT146</t>
  </si>
  <si>
    <t>UNIZAMBEZE</t>
  </si>
  <si>
    <t>F002323</t>
  </si>
  <si>
    <t>E033 27 17,13</t>
  </si>
  <si>
    <t>S19 07 27,87</t>
  </si>
  <si>
    <t>Bairro Centro Hipico</t>
  </si>
  <si>
    <t>AGCHI/PT143</t>
  </si>
  <si>
    <t>Chimoio (Municipio)</t>
  </si>
  <si>
    <t>17-13163</t>
  </si>
  <si>
    <t>E033 23 52,83</t>
  </si>
  <si>
    <t>S19 04 39,36</t>
  </si>
  <si>
    <t>Bairro Vila Nova</t>
  </si>
  <si>
    <t>AGCHI/PT132</t>
  </si>
  <si>
    <t>FORMENTO EXPANSAO</t>
  </si>
  <si>
    <t>E033 29 40,32</t>
  </si>
  <si>
    <t>S19 08 10,98</t>
  </si>
  <si>
    <t>Bairro Francisco Manhanga</t>
  </si>
  <si>
    <t>AGCHI/PT128</t>
  </si>
  <si>
    <t>MOAGEM DO SR. JANPANE</t>
  </si>
  <si>
    <t>17-13037</t>
  </si>
  <si>
    <t>E033 26 28,4</t>
  </si>
  <si>
    <t>S19 02 45,0</t>
  </si>
  <si>
    <t>Bairro Agostinho Neto</t>
  </si>
  <si>
    <t>AGCHI/PT111</t>
  </si>
  <si>
    <t>QUINTA CEU</t>
  </si>
  <si>
    <t>17-13386</t>
  </si>
  <si>
    <t>E033 28 19,39</t>
  </si>
  <si>
    <t>S19 07 00,24</t>
  </si>
  <si>
    <t>Bairro 5 Mwenezi (Tayobe)</t>
  </si>
  <si>
    <t>AGCHI/PT107</t>
  </si>
  <si>
    <t>RIO MWENZI (TAYOBE)</t>
  </si>
  <si>
    <t>E033 27 10,53</t>
  </si>
  <si>
    <t>S19 08 45,66</t>
  </si>
  <si>
    <t>Bairro Nhauriri</t>
  </si>
  <si>
    <t>AGCHI/PT106</t>
  </si>
  <si>
    <t>FABFICA CHIBUKO</t>
  </si>
  <si>
    <t>E033 28 14,23</t>
  </si>
  <si>
    <t>S19 07 47,63</t>
  </si>
  <si>
    <t>Bairro 7 de Abril (estaleiro edm)</t>
  </si>
  <si>
    <t>AGCHI/PT105</t>
  </si>
  <si>
    <t>ESTALEIRO EDM</t>
  </si>
  <si>
    <t>E033 28 01,07</t>
  </si>
  <si>
    <t>S19 08 01,13</t>
  </si>
  <si>
    <t>Bairro nº 5</t>
  </si>
  <si>
    <t>AGCHI/PT91</t>
  </si>
  <si>
    <t>EPC MWANA UNERUFARO NO MAKUDAMO</t>
  </si>
  <si>
    <t>17-13150</t>
  </si>
  <si>
    <t>E033 28 03,53</t>
  </si>
  <si>
    <t>S19 05 25,82</t>
  </si>
  <si>
    <t>AGCHI/PT84</t>
  </si>
  <si>
    <t>17-13115</t>
  </si>
  <si>
    <t>E33 25 28,8</t>
  </si>
  <si>
    <t>S19 07 17,0</t>
  </si>
  <si>
    <t>MARIO MENESSES</t>
  </si>
  <si>
    <t>AGCHI/PT79</t>
  </si>
  <si>
    <t>TRANGAPASSO (M. MENESES)</t>
  </si>
  <si>
    <t>17-02157</t>
  </si>
  <si>
    <t>E33 22 04.0</t>
  </si>
  <si>
    <t xml:space="preserve">S19 04 49.5 </t>
  </si>
  <si>
    <t>BAIRRO SAMORA MACHEL</t>
  </si>
  <si>
    <t>AGCHI/PT71</t>
  </si>
  <si>
    <t>MOAGEM DE SR. FERRO</t>
  </si>
  <si>
    <t>17-02493</t>
  </si>
  <si>
    <t>E033 30 47,73</t>
  </si>
  <si>
    <t>S1907 21,46</t>
  </si>
  <si>
    <t>AGCHI/PT69</t>
  </si>
  <si>
    <t>EPC NHAURIRI</t>
  </si>
  <si>
    <t>ORMAZEBAL</t>
  </si>
  <si>
    <t>E33 29 22,8</t>
  </si>
  <si>
    <t>S1906 25,0</t>
  </si>
  <si>
    <t>Bairro 16 de Junho</t>
  </si>
  <si>
    <t>AGCHI/PT68</t>
  </si>
  <si>
    <t>CASA DA BISPO</t>
  </si>
  <si>
    <t>17-13156</t>
  </si>
  <si>
    <t>E033 29 53,38</t>
  </si>
  <si>
    <t>S19 08 51,13</t>
  </si>
  <si>
    <t>AGCHI/PT64</t>
  </si>
  <si>
    <t>17-13384</t>
  </si>
  <si>
    <t>E033 29 35,41</t>
  </si>
  <si>
    <t>S19 06 22,28</t>
  </si>
  <si>
    <t>JOSINA MACHEL</t>
  </si>
  <si>
    <t>AGCHI/PT24</t>
  </si>
  <si>
    <t>MERCADO</t>
  </si>
  <si>
    <t>GORONGOSA</t>
  </si>
  <si>
    <t>PT25</t>
  </si>
  <si>
    <t>Nhanjhenje</t>
  </si>
  <si>
    <t>PT23</t>
  </si>
  <si>
    <t>Nhamajhiua II</t>
  </si>
  <si>
    <t>PT22</t>
  </si>
  <si>
    <t>Nhamajhiua I</t>
  </si>
  <si>
    <t>PT21</t>
  </si>
  <si>
    <t>Santugira</t>
  </si>
  <si>
    <t>PT20</t>
  </si>
  <si>
    <t>Vunduzi Sede do Posto</t>
  </si>
  <si>
    <t>PT19</t>
  </si>
  <si>
    <t>Tazaronda</t>
  </si>
  <si>
    <t>PT18</t>
  </si>
  <si>
    <t>Bairro Mucosa</t>
  </si>
  <si>
    <t>PT17</t>
  </si>
  <si>
    <t>Bairro Moniqueira</t>
  </si>
  <si>
    <t>PT16</t>
  </si>
  <si>
    <t>Quartel Bairro Tsuassicana</t>
  </si>
  <si>
    <t>PT15</t>
  </si>
  <si>
    <t>Bairro Nhangondo Hotel Kapulana</t>
  </si>
  <si>
    <t>PT14</t>
  </si>
  <si>
    <t>Bairro Moniqueira - Mapombué</t>
  </si>
  <si>
    <t>PT13</t>
  </si>
  <si>
    <t>Bairro Tsuassicana</t>
  </si>
  <si>
    <t>PT12</t>
  </si>
  <si>
    <t>Bairro Aeródromo</t>
  </si>
  <si>
    <t>PT11</t>
  </si>
  <si>
    <t>Localidade - Púngue</t>
  </si>
  <si>
    <t>PT10</t>
  </si>
  <si>
    <t>Chitengo</t>
  </si>
  <si>
    <t>PT9</t>
  </si>
  <si>
    <t>Bairro Mapombué</t>
  </si>
  <si>
    <t>PT8</t>
  </si>
  <si>
    <t>Bairro Madibe</t>
  </si>
  <si>
    <t>PT7</t>
  </si>
  <si>
    <t>Escola Secundária Vila de Gorongosa</t>
  </si>
  <si>
    <t>PT6</t>
  </si>
  <si>
    <t>Pensão Vila de Gorongosa</t>
  </si>
  <si>
    <t>PT5</t>
  </si>
  <si>
    <t>Mercado Vila de Gorongosa</t>
  </si>
  <si>
    <t>PT4</t>
  </si>
  <si>
    <t>Posto de Policia Vila de Gorongosa</t>
  </si>
  <si>
    <t>PT3</t>
  </si>
  <si>
    <t>Hospital Vila de Gorongosa</t>
  </si>
  <si>
    <t>PT2</t>
  </si>
  <si>
    <t>Rádio Comunitária Vila de Gorongosa</t>
  </si>
  <si>
    <t>PT1</t>
  </si>
  <si>
    <t>Entrada da Vila de Gorongosa</t>
  </si>
  <si>
    <t>17-13055</t>
  </si>
  <si>
    <t>E 034°52'47,44"</t>
  </si>
  <si>
    <t>S 19°50'25,91"</t>
  </si>
  <si>
    <t>BEIRA</t>
  </si>
  <si>
    <t>PT338</t>
  </si>
  <si>
    <t>Macurngo (Bar de Norberto)</t>
  </si>
  <si>
    <t>E 034°51'36,43"</t>
  </si>
  <si>
    <t>S 19°44'25,69"</t>
  </si>
  <si>
    <t>PT337</t>
  </si>
  <si>
    <t>Bairro Fomento Inhamízua  III</t>
  </si>
  <si>
    <t>17-02156</t>
  </si>
  <si>
    <t>E 034°51'06.17"</t>
  </si>
  <si>
    <t>S 19°50'05.93"</t>
  </si>
  <si>
    <t>PT336</t>
  </si>
  <si>
    <t>Bairro de Esturro (Próx. Escola Secundária Mateus Muthemba)</t>
  </si>
  <si>
    <t>F002323-01</t>
  </si>
  <si>
    <t>E 034°52'36.38"</t>
  </si>
  <si>
    <t>S 19°47'41.64"</t>
  </si>
  <si>
    <t>PT334</t>
  </si>
  <si>
    <t>Bairro do Estofo  Casa Alta</t>
  </si>
  <si>
    <t>17-13148</t>
  </si>
  <si>
    <t>E 034°52'47.37"</t>
  </si>
  <si>
    <t>S 19°46'40.57"</t>
  </si>
  <si>
    <t>PT312</t>
  </si>
  <si>
    <t>Bairro da Manga Rua para Savana</t>
  </si>
  <si>
    <t>17-13385</t>
  </si>
  <si>
    <t>PT275</t>
  </si>
  <si>
    <t>Bairro Macúti Estrada Carlos Pereira</t>
  </si>
  <si>
    <t>17-13117</t>
  </si>
  <si>
    <t>E 034°51'04.01"</t>
  </si>
  <si>
    <t>S 19°50'34.03"</t>
  </si>
  <si>
    <t>PT239</t>
  </si>
  <si>
    <t>Bairro de Goto</t>
  </si>
  <si>
    <t>17-12425</t>
  </si>
  <si>
    <t>8369421.907</t>
  </si>
  <si>
    <t>569835.362</t>
  </si>
  <si>
    <t>MANGODZA</t>
  </si>
  <si>
    <t>MACANGA</t>
  </si>
  <si>
    <t>SE-MANJE</t>
  </si>
  <si>
    <t>17-02427</t>
  </si>
  <si>
    <t>8358707.358</t>
  </si>
  <si>
    <t>565759.275</t>
  </si>
  <si>
    <t>CACHERE 2</t>
  </si>
  <si>
    <t>17-01414</t>
  </si>
  <si>
    <t>8352294.105</t>
  </si>
  <si>
    <t>565759.353</t>
  </si>
  <si>
    <t>FURA.HOSPITAL</t>
  </si>
  <si>
    <t xml:space="preserve"> 17-01487</t>
  </si>
  <si>
    <t>8352456.798</t>
  </si>
  <si>
    <t>565603.081</t>
  </si>
  <si>
    <t>FURA.ESCR.EDM</t>
  </si>
  <si>
    <t>17-12822</t>
  </si>
  <si>
    <t>33°23'31.34”</t>
  </si>
  <si>
    <t>16°31'28.137”</t>
  </si>
  <si>
    <t>MAZOE-TEIMOSO</t>
  </si>
  <si>
    <t>CHANGARA</t>
  </si>
  <si>
    <t>SE-MATAMBO</t>
  </si>
  <si>
    <t>17-12692</t>
  </si>
  <si>
    <t>8171349.231</t>
  </si>
  <si>
    <t>541189.684</t>
  </si>
  <si>
    <t>MAZOE-SUL</t>
  </si>
  <si>
    <t>17-12993</t>
  </si>
  <si>
    <t>8373946.025</t>
  </si>
  <si>
    <t>646401.114</t>
  </si>
  <si>
    <t>WILSON</t>
  </si>
  <si>
    <t>ULONGUE</t>
  </si>
  <si>
    <t>17-01583</t>
  </si>
  <si>
    <t>8405964.744</t>
  </si>
  <si>
    <t>642531.855</t>
  </si>
  <si>
    <t>CALOMUE 1</t>
  </si>
  <si>
    <t>17-13013</t>
  </si>
  <si>
    <t>8372384.488</t>
  </si>
  <si>
    <t>646338.186</t>
  </si>
  <si>
    <t>ANTIGA PARAGEM</t>
  </si>
  <si>
    <t>17-013055</t>
  </si>
  <si>
    <t>8219931.288</t>
  </si>
  <si>
    <t>604465.684</t>
  </si>
  <si>
    <t>CATEME-6</t>
  </si>
  <si>
    <t>SE-TETE</t>
  </si>
  <si>
    <t>17-013065</t>
  </si>
  <si>
    <t>8221306.553</t>
  </si>
  <si>
    <t>605420.611</t>
  </si>
  <si>
    <t>CATEME-5</t>
  </si>
  <si>
    <t>OIZMAZABAL</t>
  </si>
  <si>
    <t>8217802.964</t>
  </si>
  <si>
    <t>575356.889</t>
  </si>
  <si>
    <t>TRI-M</t>
  </si>
  <si>
    <t>17-02121</t>
  </si>
  <si>
    <t>8218764.281</t>
  </si>
  <si>
    <t>578283.625</t>
  </si>
  <si>
    <t>LUCAS</t>
  </si>
  <si>
    <t>17-013052</t>
  </si>
  <si>
    <t>8218137.240</t>
  </si>
  <si>
    <t>574845.477</t>
  </si>
  <si>
    <t>EGALP</t>
  </si>
  <si>
    <t>SE-MOATIZE</t>
  </si>
  <si>
    <t>17-014256</t>
  </si>
  <si>
    <t>8217362.955</t>
  </si>
  <si>
    <t>576338.861</t>
  </si>
  <si>
    <t>ESCONDIDINHO</t>
  </si>
  <si>
    <t>8219028.363</t>
  </si>
  <si>
    <t>575610.996</t>
  </si>
  <si>
    <t>REASSENTAMENT.2-FIR</t>
  </si>
  <si>
    <t>8217914.330</t>
  </si>
  <si>
    <t>575914.090</t>
  </si>
  <si>
    <t>LAR ESTUDANTES</t>
  </si>
  <si>
    <t>17-01479</t>
  </si>
  <si>
    <t>8217928.441</t>
  </si>
  <si>
    <t>579510.124</t>
  </si>
  <si>
    <t>MERCADINHO</t>
  </si>
  <si>
    <t>17-01455</t>
  </si>
  <si>
    <t>8217316.581</t>
  </si>
  <si>
    <t>578768.144</t>
  </si>
  <si>
    <t>BOCA DE LEAO</t>
  </si>
  <si>
    <t>580058.185</t>
  </si>
  <si>
    <t>ESCRIT-VALE</t>
  </si>
  <si>
    <t>17-02152</t>
  </si>
  <si>
    <t>8217493.308</t>
  </si>
  <si>
    <t>577879.072</t>
  </si>
  <si>
    <t>CFM 2</t>
  </si>
  <si>
    <t>17-02147</t>
  </si>
  <si>
    <t>8217832.436</t>
  </si>
  <si>
    <t>578049.016</t>
  </si>
  <si>
    <t>CFM 1</t>
  </si>
  <si>
    <t>-25,00780</t>
  </si>
  <si>
    <t>32,38644</t>
  </si>
  <si>
    <t>PTS 520</t>
  </si>
  <si>
    <t>Fuji Tusco Co.</t>
  </si>
  <si>
    <t>-25,00989</t>
  </si>
  <si>
    <t>32,40428</t>
  </si>
  <si>
    <t>PTS 842</t>
  </si>
  <si>
    <t>-25,99712</t>
  </si>
  <si>
    <t>32,42224</t>
  </si>
  <si>
    <t>PTS 34</t>
  </si>
  <si>
    <t>F002113</t>
  </si>
  <si>
    <t>-25,97623</t>
  </si>
  <si>
    <t>32,40834</t>
  </si>
  <si>
    <t>PTS 830</t>
  </si>
  <si>
    <t>-25,01488</t>
  </si>
  <si>
    <t>32,43995</t>
  </si>
  <si>
    <t>PTS 1021</t>
  </si>
  <si>
    <t>-25,01388</t>
  </si>
  <si>
    <t>32,43544</t>
  </si>
  <si>
    <t>PTS 304</t>
  </si>
  <si>
    <t>-25,01044</t>
  </si>
  <si>
    <t>32,43530</t>
  </si>
  <si>
    <t>PTS 1020</t>
  </si>
  <si>
    <t>-25,01774</t>
  </si>
  <si>
    <t>32,41774</t>
  </si>
  <si>
    <t>PTS 299</t>
  </si>
  <si>
    <t>-25,01358</t>
  </si>
  <si>
    <t>32,41936</t>
  </si>
  <si>
    <t>PTS 298</t>
  </si>
  <si>
    <t>-25,00515</t>
  </si>
  <si>
    <t>32,42259</t>
  </si>
  <si>
    <t>PTS 35</t>
  </si>
  <si>
    <t>-23,87248</t>
  </si>
  <si>
    <t>35,38326</t>
  </si>
  <si>
    <t>35°50'29.510"</t>
  </si>
  <si>
    <t>17°14'31.08"</t>
  </si>
  <si>
    <t>DJASSE</t>
  </si>
  <si>
    <t>PTS 320</t>
  </si>
  <si>
    <t>TRFR DE MOZ</t>
  </si>
  <si>
    <t>35°42'32.51"</t>
  </si>
  <si>
    <t>17°11'22.574"</t>
  </si>
  <si>
    <t>SAPERNO</t>
  </si>
  <si>
    <t>PTS 317</t>
  </si>
  <si>
    <t>35°34'37.709"</t>
  </si>
  <si>
    <t>17°19'40.073"</t>
  </si>
  <si>
    <t>MBOBUA</t>
  </si>
  <si>
    <t>39°58.970</t>
  </si>
  <si>
    <t>14°44.865</t>
  </si>
  <si>
    <t>Netia-Pedra santa</t>
  </si>
  <si>
    <t>40°39.568</t>
  </si>
  <si>
    <t>15°02.770</t>
  </si>
  <si>
    <t>17-13307</t>
  </si>
  <si>
    <t>40°36.301</t>
  </si>
  <si>
    <t>14°55.801</t>
  </si>
  <si>
    <t>Namatinde</t>
  </si>
  <si>
    <t>Mossuril</t>
  </si>
  <si>
    <t>40°42.272</t>
  </si>
  <si>
    <t>14°38.808</t>
  </si>
  <si>
    <t>Bairro Mupete</t>
  </si>
  <si>
    <t>Nacala-Porto</t>
  </si>
  <si>
    <t>11325FE</t>
  </si>
  <si>
    <t>40°41.995</t>
  </si>
  <si>
    <t>14°34.349</t>
  </si>
  <si>
    <t>Ontupaia, Z. do Mercado 1 de Junho</t>
  </si>
  <si>
    <t>17- 01424</t>
  </si>
  <si>
    <t>40°42.593</t>
  </si>
  <si>
    <t>14°33.291</t>
  </si>
  <si>
    <t>PTs Novo Mathapue, zona do Rui</t>
  </si>
  <si>
    <t>T-1823</t>
  </si>
  <si>
    <t>40°42.514</t>
  </si>
  <si>
    <t>14°32.771</t>
  </si>
  <si>
    <t>Mathapue, novo PTs Zona da Ceta</t>
  </si>
  <si>
    <t>17-13388</t>
  </si>
  <si>
    <t>40°42.202</t>
  </si>
  <si>
    <t>14°31.793</t>
  </si>
  <si>
    <t>Nawaia Zona do Aru.</t>
  </si>
  <si>
    <t>11325FF</t>
  </si>
  <si>
    <t>40°39.990</t>
  </si>
  <si>
    <t>14°35.620</t>
  </si>
  <si>
    <t>Zona da Matola</t>
  </si>
  <si>
    <t>17/13/41211</t>
  </si>
  <si>
    <t> 39°48’36.49572”</t>
  </si>
  <si>
    <t> 13°42’50.41128”</t>
  </si>
  <si>
    <t>Memoria</t>
  </si>
  <si>
    <t>USNMP</t>
  </si>
  <si>
    <t>Fabrica</t>
  </si>
  <si>
    <t>39°42'09,5</t>
  </si>
  <si>
    <t>13°23'08,2</t>
  </si>
  <si>
    <t>Hospital de Ocua (Bairro Namige A)</t>
  </si>
  <si>
    <t>Chiure</t>
  </si>
  <si>
    <t>AGCUR</t>
  </si>
  <si>
    <t xml:space="preserve"> E39.62838</t>
  </si>
  <si>
    <t>S11.71585</t>
  </si>
  <si>
    <t>Nimo 04</t>
  </si>
  <si>
    <t>Mueda</t>
  </si>
  <si>
    <t>USMUD</t>
  </si>
  <si>
    <t>E39.62700</t>
  </si>
  <si>
    <t xml:space="preserve">S11.71846 </t>
  </si>
  <si>
    <t>Nimo 03</t>
  </si>
  <si>
    <t>E39.62917</t>
  </si>
  <si>
    <t xml:space="preserve">S11.72206 </t>
  </si>
  <si>
    <t>Nimo 02</t>
  </si>
  <si>
    <t>E39.62121</t>
  </si>
  <si>
    <t xml:space="preserve">S11.71220 </t>
  </si>
  <si>
    <t>Nimo 01</t>
  </si>
  <si>
    <t>E39.52441</t>
  </si>
  <si>
    <t xml:space="preserve">S11.73891 </t>
  </si>
  <si>
    <t>Chudi 02</t>
  </si>
  <si>
    <t>E39.52200</t>
  </si>
  <si>
    <t xml:space="preserve">S11.73820 </t>
  </si>
  <si>
    <t>Chudi 01</t>
  </si>
  <si>
    <t>E39.53954</t>
  </si>
  <si>
    <t xml:space="preserve">S11.57679 </t>
  </si>
  <si>
    <t>Namdimba 03</t>
  </si>
  <si>
    <t xml:space="preserve">S11.73890 </t>
  </si>
  <si>
    <t>Namdimba 02</t>
  </si>
  <si>
    <t>E39.54276</t>
  </si>
  <si>
    <t xml:space="preserve">S11.58543 </t>
  </si>
  <si>
    <t>Namdimba 01</t>
  </si>
  <si>
    <t>NAMAUA NA ESCOLA</t>
  </si>
  <si>
    <t>E39.56531</t>
  </si>
  <si>
    <t xml:space="preserve">S11.65779 </t>
  </si>
  <si>
    <t>MAPUTO ESCOLA PRIMARIA</t>
  </si>
  <si>
    <t>10828602/01</t>
  </si>
  <si>
    <r>
      <t> 39</t>
    </r>
    <r>
      <rPr>
        <vertAlign val="superscript"/>
        <sz val="8"/>
        <rFont val="Calibri"/>
        <family val="2"/>
        <scheme val="minor"/>
      </rPr>
      <t>0</t>
    </r>
    <r>
      <rPr>
        <sz val="8"/>
        <rFont val="Calibri"/>
        <family val="2"/>
        <scheme val="minor"/>
      </rPr>
      <t>25’18,4”</t>
    </r>
  </si>
  <si>
    <r>
      <t> 12</t>
    </r>
    <r>
      <rPr>
        <vertAlign val="superscript"/>
        <sz val="8"/>
        <rFont val="Calibri"/>
        <family val="2"/>
        <scheme val="minor"/>
      </rPr>
      <t>0</t>
    </r>
    <r>
      <rPr>
        <sz val="8"/>
        <rFont val="Calibri"/>
        <family val="2"/>
        <scheme val="minor"/>
      </rPr>
      <t>55’10,3”</t>
    </r>
  </si>
  <si>
    <t>Mpuho</t>
  </si>
  <si>
    <t>10828303/02</t>
  </si>
  <si>
    <r>
      <t> 39</t>
    </r>
    <r>
      <rPr>
        <vertAlign val="superscript"/>
        <sz val="8"/>
        <rFont val="Calibri"/>
        <family val="2"/>
        <scheme val="minor"/>
      </rPr>
      <t>0</t>
    </r>
    <r>
      <rPr>
        <sz val="8"/>
        <rFont val="Calibri"/>
        <family val="2"/>
        <scheme val="minor"/>
      </rPr>
      <t>11’10,3”</t>
    </r>
  </si>
  <si>
    <r>
      <t> 13</t>
    </r>
    <r>
      <rPr>
        <vertAlign val="superscript"/>
        <sz val="8"/>
        <rFont val="Calibri"/>
        <family val="2"/>
        <scheme val="minor"/>
      </rPr>
      <t>0</t>
    </r>
    <r>
      <rPr>
        <sz val="8"/>
        <rFont val="Calibri"/>
        <family val="2"/>
        <scheme val="minor"/>
      </rPr>
      <t>03’52,6”</t>
    </r>
  </si>
  <si>
    <t xml:space="preserve">Namhaca 02 </t>
  </si>
  <si>
    <t>10818703/09</t>
  </si>
  <si>
    <r>
      <t> 39</t>
    </r>
    <r>
      <rPr>
        <vertAlign val="superscript"/>
        <sz val="8"/>
        <rFont val="Calibri"/>
        <family val="2"/>
        <scheme val="minor"/>
      </rPr>
      <t>0</t>
    </r>
    <r>
      <rPr>
        <sz val="8"/>
        <rFont val="Calibri"/>
        <family val="2"/>
        <scheme val="minor"/>
      </rPr>
      <t>11’01,6”</t>
    </r>
  </si>
  <si>
    <r>
      <t> 13</t>
    </r>
    <r>
      <rPr>
        <vertAlign val="superscript"/>
        <sz val="8"/>
        <rFont val="Calibri"/>
        <family val="2"/>
        <scheme val="minor"/>
      </rPr>
      <t>0</t>
    </r>
    <r>
      <rPr>
        <sz val="8"/>
        <rFont val="Calibri"/>
        <family val="2"/>
        <scheme val="minor"/>
      </rPr>
      <t>03’59,2”</t>
    </r>
  </si>
  <si>
    <t>Namahaca 01</t>
  </si>
  <si>
    <t>10828001/01</t>
  </si>
  <si>
    <t>Merige Localidade 05</t>
  </si>
  <si>
    <t>10828001/03</t>
  </si>
  <si>
    <r>
      <t> 39</t>
    </r>
    <r>
      <rPr>
        <vertAlign val="superscript"/>
        <sz val="8"/>
        <rFont val="Calibri"/>
        <family val="2"/>
        <scheme val="minor"/>
      </rPr>
      <t>0</t>
    </r>
    <r>
      <rPr>
        <sz val="8"/>
        <rFont val="Calibri"/>
        <family val="2"/>
        <scheme val="minor"/>
      </rPr>
      <t>01’07,4”</t>
    </r>
  </si>
  <si>
    <r>
      <t> 13</t>
    </r>
    <r>
      <rPr>
        <vertAlign val="superscript"/>
        <sz val="8"/>
        <rFont val="Calibri"/>
        <family val="2"/>
        <scheme val="minor"/>
      </rPr>
      <t>0</t>
    </r>
    <r>
      <rPr>
        <sz val="8"/>
        <rFont val="Calibri"/>
        <family val="2"/>
        <scheme val="minor"/>
      </rPr>
      <t>07’56,7”</t>
    </r>
  </si>
  <si>
    <t>Merige Localidade 04</t>
  </si>
  <si>
    <r>
      <t> 39</t>
    </r>
    <r>
      <rPr>
        <vertAlign val="superscript"/>
        <sz val="8"/>
        <rFont val="Calibri"/>
        <family val="2"/>
        <scheme val="minor"/>
      </rPr>
      <t>0</t>
    </r>
    <r>
      <rPr>
        <sz val="8"/>
        <rFont val="Calibri"/>
        <family val="2"/>
        <scheme val="minor"/>
      </rPr>
      <t>01’09,3”</t>
    </r>
  </si>
  <si>
    <r>
      <t> 13</t>
    </r>
    <r>
      <rPr>
        <vertAlign val="superscript"/>
        <sz val="8"/>
        <rFont val="Calibri"/>
        <family val="2"/>
        <scheme val="minor"/>
      </rPr>
      <t>0</t>
    </r>
    <r>
      <rPr>
        <sz val="8"/>
        <rFont val="Calibri"/>
        <family val="2"/>
        <scheme val="minor"/>
      </rPr>
      <t>08’70,1”</t>
    </r>
  </si>
  <si>
    <t>Merige Localidade 03</t>
  </si>
  <si>
    <r>
      <t> 38</t>
    </r>
    <r>
      <rPr>
        <vertAlign val="superscript"/>
        <sz val="8"/>
        <rFont val="Calibri"/>
        <family val="2"/>
        <scheme val="minor"/>
      </rPr>
      <t>0</t>
    </r>
    <r>
      <rPr>
        <sz val="8"/>
        <rFont val="Calibri"/>
        <family val="2"/>
        <scheme val="minor"/>
      </rPr>
      <t>59’10,1”</t>
    </r>
  </si>
  <si>
    <r>
      <t> 13</t>
    </r>
    <r>
      <rPr>
        <vertAlign val="superscript"/>
        <sz val="8"/>
        <rFont val="Calibri"/>
        <family val="2"/>
        <scheme val="minor"/>
      </rPr>
      <t>0</t>
    </r>
    <r>
      <rPr>
        <sz val="8"/>
        <rFont val="Calibri"/>
        <family val="2"/>
        <scheme val="minor"/>
      </rPr>
      <t>07’48,1”</t>
    </r>
  </si>
  <si>
    <t>Mirige Localidade 01</t>
  </si>
  <si>
    <r>
      <t> 38</t>
    </r>
    <r>
      <rPr>
        <vertAlign val="superscript"/>
        <sz val="8"/>
        <rFont val="Calibri"/>
        <family val="2"/>
        <scheme val="minor"/>
      </rPr>
      <t>0</t>
    </r>
    <r>
      <rPr>
        <sz val="8"/>
        <rFont val="Calibri"/>
        <family val="2"/>
        <scheme val="minor"/>
      </rPr>
      <t>59’20,6”</t>
    </r>
  </si>
  <si>
    <r>
      <t> 13</t>
    </r>
    <r>
      <rPr>
        <vertAlign val="superscript"/>
        <sz val="8"/>
        <rFont val="Calibri"/>
        <family val="2"/>
        <scheme val="minor"/>
      </rPr>
      <t>0</t>
    </r>
    <r>
      <rPr>
        <sz val="8"/>
        <rFont val="Calibri"/>
        <family val="2"/>
        <scheme val="minor"/>
      </rPr>
      <t>07’31,4”</t>
    </r>
  </si>
  <si>
    <t>Mirige Escola</t>
  </si>
  <si>
    <r>
      <t> 39</t>
    </r>
    <r>
      <rPr>
        <vertAlign val="superscript"/>
        <sz val="8"/>
        <rFont val="Calibri"/>
        <family val="2"/>
        <scheme val="minor"/>
      </rPr>
      <t>0</t>
    </r>
    <r>
      <rPr>
        <sz val="8"/>
        <rFont val="Calibri"/>
        <family val="2"/>
        <scheme val="minor"/>
      </rPr>
      <t>59’18,8”</t>
    </r>
  </si>
  <si>
    <r>
      <t> 13</t>
    </r>
    <r>
      <rPr>
        <vertAlign val="superscript"/>
        <sz val="8"/>
        <rFont val="Calibri"/>
        <family val="2"/>
        <scheme val="minor"/>
      </rPr>
      <t>0</t>
    </r>
    <r>
      <rPr>
        <sz val="8"/>
        <rFont val="Calibri"/>
        <family val="2"/>
        <scheme val="minor"/>
      </rPr>
      <t>07’23,2”</t>
    </r>
  </si>
  <si>
    <t>NACATE LOCALIDADE 2</t>
  </si>
  <si>
    <t>20865201/02</t>
  </si>
  <si>
    <r>
      <t> 39</t>
    </r>
    <r>
      <rPr>
        <vertAlign val="superscript"/>
        <sz val="8"/>
        <rFont val="Calibri"/>
        <family val="2"/>
        <scheme val="minor"/>
      </rPr>
      <t>0</t>
    </r>
    <r>
      <rPr>
        <sz val="8"/>
        <rFont val="Calibri"/>
        <family val="2"/>
        <scheme val="minor"/>
      </rPr>
      <t>00’24,0”</t>
    </r>
  </si>
  <si>
    <r>
      <t> 13</t>
    </r>
    <r>
      <rPr>
        <vertAlign val="superscript"/>
        <sz val="8"/>
        <rFont val="Calibri"/>
        <family val="2"/>
        <scheme val="minor"/>
      </rPr>
      <t>0</t>
    </r>
    <r>
      <rPr>
        <sz val="8"/>
        <rFont val="Calibri"/>
        <family val="2"/>
        <scheme val="minor"/>
      </rPr>
      <t>06’39,0”</t>
    </r>
  </si>
  <si>
    <t>NACATE LOCALIDADE 1</t>
  </si>
  <si>
    <t>Ilegivel</t>
  </si>
  <si>
    <r>
      <t> 39</t>
    </r>
    <r>
      <rPr>
        <vertAlign val="superscript"/>
        <sz val="8"/>
        <rFont val="Calibri"/>
        <family val="2"/>
        <scheme val="minor"/>
      </rPr>
      <t>0</t>
    </r>
    <r>
      <rPr>
        <sz val="8"/>
        <rFont val="Calibri"/>
        <family val="2"/>
        <scheme val="minor"/>
      </rPr>
      <t>00’39,7”</t>
    </r>
  </si>
  <si>
    <r>
      <t> 13</t>
    </r>
    <r>
      <rPr>
        <vertAlign val="superscript"/>
        <sz val="8"/>
        <rFont val="Calibri"/>
        <family val="2"/>
        <scheme val="minor"/>
      </rPr>
      <t>0</t>
    </r>
    <r>
      <rPr>
        <sz val="8"/>
        <rFont val="Calibri"/>
        <family val="2"/>
        <scheme val="minor"/>
      </rPr>
      <t>06’08,1”</t>
    </r>
  </si>
  <si>
    <t>Nacate Escola 02</t>
  </si>
  <si>
    <t>40° 32.842</t>
  </si>
  <si>
    <t>13°00.365'</t>
  </si>
  <si>
    <t>DPREME (MPI)</t>
  </si>
  <si>
    <t>TBI509054</t>
  </si>
  <si>
    <t>40° 32.793'</t>
  </si>
  <si>
    <t>13°00.081'</t>
  </si>
  <si>
    <t xml:space="preserve">Waziri </t>
  </si>
  <si>
    <t>40° 32.841</t>
  </si>
  <si>
    <t>12°59.576'</t>
  </si>
  <si>
    <t>Waziri Maternidade</t>
  </si>
  <si>
    <t>40° 32.163'</t>
  </si>
  <si>
    <t>12°58.456'</t>
  </si>
  <si>
    <t>Chibuabura 2, Standbank</t>
  </si>
  <si>
    <t>69357/05/002</t>
  </si>
  <si>
    <t>033º 53.538</t>
  </si>
  <si>
    <t>24º 41.788</t>
  </si>
  <si>
    <t>AGMJC/PTS0357</t>
  </si>
  <si>
    <t xml:space="preserve">Escola Secundaria Samora Machel </t>
  </si>
  <si>
    <t>NO SERIAL</t>
  </si>
  <si>
    <t>033° 41.560</t>
  </si>
  <si>
    <t>24° 41.560</t>
  </si>
  <si>
    <t>GESTÃO ZSC DE CHIBUTO</t>
  </si>
  <si>
    <t>AGCBT/PTS0206</t>
  </si>
  <si>
    <t>Cruz Vermelha</t>
  </si>
  <si>
    <t>69371/31/001</t>
  </si>
  <si>
    <t>033°34.902</t>
  </si>
  <si>
    <t>24°42.678</t>
  </si>
  <si>
    <t>AGCBT/PTS0370</t>
  </si>
  <si>
    <t>Uahamuza Reassentamento II</t>
  </si>
  <si>
    <t>033º 47.427</t>
  </si>
  <si>
    <t>25º 00.877</t>
  </si>
  <si>
    <t>AGXX/PTS0342</t>
  </si>
  <si>
    <t>Chongoene ao Lado de PS</t>
  </si>
  <si>
    <t>20945703/02</t>
  </si>
  <si>
    <t>33º 47.626</t>
  </si>
  <si>
    <t>25º 00.943</t>
  </si>
  <si>
    <t>AGXX/PTS0328</t>
  </si>
  <si>
    <t>Linha Ferrea - Chongoene</t>
  </si>
  <si>
    <t>10854301/04</t>
  </si>
  <si>
    <t>033º 45.830</t>
  </si>
  <si>
    <t>25º 00.054</t>
  </si>
  <si>
    <t>AGXX/PTS0158</t>
  </si>
  <si>
    <t>INAV Centro de inspecção de viaturas</t>
  </si>
  <si>
    <t>033º 40.716</t>
  </si>
  <si>
    <t>25º 04.228</t>
  </si>
  <si>
    <t>AGXX/PTS0264</t>
  </si>
  <si>
    <t>Bairro 11 Mocita - Radio</t>
  </si>
  <si>
    <t>RET-138657</t>
  </si>
  <si>
    <t>033º 38.391</t>
  </si>
  <si>
    <t>25º 02.536</t>
  </si>
  <si>
    <t>AGXX/PTS0333</t>
  </si>
  <si>
    <t>Escola 24 de Julho</t>
  </si>
  <si>
    <t>033º 40.743</t>
  </si>
  <si>
    <t>25º 02.761</t>
  </si>
  <si>
    <t>AGXX/PTS0266</t>
  </si>
  <si>
    <t>Sambate</t>
  </si>
  <si>
    <t>S0019666</t>
  </si>
  <si>
    <t>033º 29.478</t>
  </si>
  <si>
    <t>25º 10.678</t>
  </si>
  <si>
    <t>ZONGOENE</t>
  </si>
  <si>
    <t>AGXX/PTS0354</t>
  </si>
  <si>
    <t>Escola Secundária de Zongoene</t>
  </si>
  <si>
    <t>10854301/01</t>
  </si>
  <si>
    <t>033º 22.044</t>
  </si>
  <si>
    <t>24º 55.417</t>
  </si>
  <si>
    <t>AGXX/PTS0334</t>
  </si>
  <si>
    <t>Chissano Comando</t>
  </si>
  <si>
    <t>20946002/01</t>
  </si>
  <si>
    <t>-25,7831127</t>
  </si>
  <si>
    <t>32,570953</t>
  </si>
  <si>
    <t>PT 293R</t>
  </si>
  <si>
    <t>DT-256/6</t>
  </si>
  <si>
    <t>-25,960237</t>
  </si>
  <si>
    <t>32,441781</t>
  </si>
  <si>
    <t>PTS 447</t>
  </si>
  <si>
    <t>-25,970237</t>
  </si>
  <si>
    <t>32,462734</t>
  </si>
  <si>
    <t>PTS 476</t>
  </si>
  <si>
    <t>F002303.02</t>
  </si>
  <si>
    <t>-25,8085837</t>
  </si>
  <si>
    <t>32,5810704</t>
  </si>
  <si>
    <t>PT 1R</t>
  </si>
  <si>
    <t>20945701/03</t>
  </si>
  <si>
    <t>-23,88237</t>
  </si>
  <si>
    <t>35,23391</t>
  </si>
  <si>
    <t>Homoine</t>
  </si>
  <si>
    <t>PTS 05</t>
  </si>
  <si>
    <t>-25,4103057</t>
  </si>
  <si>
    <t>32,7749350</t>
  </si>
  <si>
    <t>PT 651</t>
  </si>
  <si>
    <t>-25,4048341</t>
  </si>
  <si>
    <t>32,7777917</t>
  </si>
  <si>
    <t>PT-NEVO CAMBOVE</t>
  </si>
  <si>
    <t>-25,98947</t>
  </si>
  <si>
    <t>32,43891</t>
  </si>
  <si>
    <t>PTS 1081</t>
  </si>
  <si>
    <t>-25,89124</t>
  </si>
  <si>
    <t>32,42004</t>
  </si>
  <si>
    <t>PTS 483</t>
  </si>
  <si>
    <t>-25,88716</t>
  </si>
  <si>
    <t>32,41836</t>
  </si>
  <si>
    <t>PTS 354</t>
  </si>
  <si>
    <t>-25,88423</t>
  </si>
  <si>
    <t>32,42179</t>
  </si>
  <si>
    <t>PTS 353</t>
  </si>
  <si>
    <t>20946701/02</t>
  </si>
  <si>
    <t>-25,87842</t>
  </si>
  <si>
    <t>32,42928</t>
  </si>
  <si>
    <t>PTS 352</t>
  </si>
  <si>
    <t>F002102.02</t>
  </si>
  <si>
    <t>-25,83185</t>
  </si>
  <si>
    <t>32,38971</t>
  </si>
  <si>
    <t>PTS 396</t>
  </si>
  <si>
    <t>2094102/02</t>
  </si>
  <si>
    <t>-25,94604</t>
  </si>
  <si>
    <t>32,45556</t>
  </si>
  <si>
    <t>PTS 32</t>
  </si>
  <si>
    <t>-25,95381</t>
  </si>
  <si>
    <t>32,47477</t>
  </si>
  <si>
    <t>PTS 236</t>
  </si>
  <si>
    <t>-25,968578</t>
  </si>
  <si>
    <t>32,456329</t>
  </si>
  <si>
    <t>PTS 256</t>
  </si>
  <si>
    <t>F002114.03</t>
  </si>
  <si>
    <t>-25,841269</t>
  </si>
  <si>
    <t>32,52934</t>
  </si>
  <si>
    <t>PT 263R</t>
  </si>
  <si>
    <t>-25,823057</t>
  </si>
  <si>
    <t>32,533999</t>
  </si>
  <si>
    <t>PT 1009R</t>
  </si>
  <si>
    <t>-25,815922</t>
  </si>
  <si>
    <t>32,527933</t>
  </si>
  <si>
    <t>PT 1004R</t>
  </si>
  <si>
    <t>-25,821247</t>
  </si>
  <si>
    <t>32,530024</t>
  </si>
  <si>
    <t>PT 999R</t>
  </si>
  <si>
    <t>-25,813348</t>
  </si>
  <si>
    <t>32,525548</t>
  </si>
  <si>
    <t>PT 991R</t>
  </si>
  <si>
    <t>-25,813633</t>
  </si>
  <si>
    <t>32,541832</t>
  </si>
  <si>
    <t>PT 995R</t>
  </si>
  <si>
    <t>-25,813040</t>
  </si>
  <si>
    <t>32,5323702</t>
  </si>
  <si>
    <t>PT 993R</t>
  </si>
  <si>
    <t>-25,781520</t>
  </si>
  <si>
    <t>32,512633</t>
  </si>
  <si>
    <t>PT 579R</t>
  </si>
  <si>
    <t>-25,843097</t>
  </si>
  <si>
    <t>32,5989024</t>
  </si>
  <si>
    <t>PT 71R</t>
  </si>
  <si>
    <t>200EDM17</t>
  </si>
  <si>
    <t>-21,9989622</t>
  </si>
  <si>
    <t>35,2796104</t>
  </si>
  <si>
    <t>Vilankulo</t>
  </si>
  <si>
    <t>PT 29 RG</t>
  </si>
  <si>
    <t>-23,3172117</t>
  </si>
  <si>
    <t>35,3836121</t>
  </si>
  <si>
    <t>Masinga</t>
  </si>
  <si>
    <t>PT 15 RE</t>
  </si>
  <si>
    <t>F002124.01</t>
  </si>
  <si>
    <t>-26,1071338</t>
  </si>
  <si>
    <t>32,4927923</t>
  </si>
  <si>
    <t>PT 376R</t>
  </si>
  <si>
    <t>-25,7654794</t>
  </si>
  <si>
    <t>32,4149229</t>
  </si>
  <si>
    <t>PTS 881</t>
  </si>
  <si>
    <t>-25,8437242</t>
  </si>
  <si>
    <t>32,4546153</t>
  </si>
  <si>
    <t>PTS 896</t>
  </si>
  <si>
    <t>-25,8364638</t>
  </si>
  <si>
    <t>32,4531884</t>
  </si>
  <si>
    <t>PTS 892</t>
  </si>
  <si>
    <t>-25,8349385</t>
  </si>
  <si>
    <t>32,4498718</t>
  </si>
  <si>
    <t>PTS 891</t>
  </si>
  <si>
    <t>-25,8364151</t>
  </si>
  <si>
    <t>32,4330943</t>
  </si>
  <si>
    <t>PTS 939</t>
  </si>
  <si>
    <t>-25,8433139</t>
  </si>
  <si>
    <t>32,4279954</t>
  </si>
  <si>
    <t>PTS 946</t>
  </si>
  <si>
    <t>-25,8469727</t>
  </si>
  <si>
    <t>32,4273614</t>
  </si>
  <si>
    <t>PTS 1022</t>
  </si>
  <si>
    <t>-25,8468548</t>
  </si>
  <si>
    <t>32,4259455</t>
  </si>
  <si>
    <t>PTS 1023</t>
  </si>
  <si>
    <t>-25,8505208</t>
  </si>
  <si>
    <t>32,4256095</t>
  </si>
  <si>
    <t>PTS 1026</t>
  </si>
  <si>
    <t>-25,8472868</t>
  </si>
  <si>
    <t>32,4309791</t>
  </si>
  <si>
    <t>PTS 1029</t>
  </si>
  <si>
    <t>-25,8446929</t>
  </si>
  <si>
    <t>32,4301396</t>
  </si>
  <si>
    <t>PTS 1030</t>
  </si>
  <si>
    <t>-25,8455844</t>
  </si>
  <si>
    <t>32,4332745</t>
  </si>
  <si>
    <t>PTS 1143</t>
  </si>
  <si>
    <t>-25,8420335</t>
  </si>
  <si>
    <t>32,4458962</t>
  </si>
  <si>
    <t>PTS 922</t>
  </si>
  <si>
    <t>-25,8515942</t>
  </si>
  <si>
    <t>32,4388489</t>
  </si>
  <si>
    <t>PTS 916</t>
  </si>
  <si>
    <t>-25,8547526</t>
  </si>
  <si>
    <t>32,4381288</t>
  </si>
  <si>
    <t>PTS 915</t>
  </si>
  <si>
    <t>-25,8535503</t>
  </si>
  <si>
    <t>32,4358516</t>
  </si>
  <si>
    <t>PTS 914</t>
  </si>
  <si>
    <t>-25,8512562</t>
  </si>
  <si>
    <t>32,4333518</t>
  </si>
  <si>
    <t>PTS 1028</t>
  </si>
  <si>
    <t>-25,8522521</t>
  </si>
  <si>
    <t>32,4298938</t>
  </si>
  <si>
    <t>PTS 1027</t>
  </si>
  <si>
    <t>-25,8542818</t>
  </si>
  <si>
    <t>32,4455006</t>
  </si>
  <si>
    <t>PTS 918</t>
  </si>
  <si>
    <t>-25,8530404</t>
  </si>
  <si>
    <t>32,4415253</t>
  </si>
  <si>
    <t>PTS 917</t>
  </si>
  <si>
    <t>-25,8491384</t>
  </si>
  <si>
    <t>32,4450847</t>
  </si>
  <si>
    <t>PTS 919</t>
  </si>
  <si>
    <t>-25,8456681</t>
  </si>
  <si>
    <t>32,4451104</t>
  </si>
  <si>
    <t>PTS 564</t>
  </si>
  <si>
    <t>-25,8535826</t>
  </si>
  <si>
    <t>32,4923045</t>
  </si>
  <si>
    <t>PTS 851</t>
  </si>
  <si>
    <t>-25,8318388</t>
  </si>
  <si>
    <t>32,4741923</t>
  </si>
  <si>
    <t>PT 130</t>
  </si>
  <si>
    <t>-25,8329403</t>
  </si>
  <si>
    <t>32,4660914</t>
  </si>
  <si>
    <t>PT 131</t>
  </si>
  <si>
    <t>20946002/02</t>
  </si>
  <si>
    <t>-25,8464905</t>
  </si>
  <si>
    <t>32,4793164</t>
  </si>
  <si>
    <t>PTS 253</t>
  </si>
  <si>
    <t>-25,8591269</t>
  </si>
  <si>
    <t>32,4806424</t>
  </si>
  <si>
    <t>PT 410</t>
  </si>
  <si>
    <t>20945801/01</t>
  </si>
  <si>
    <t>-25,8592516</t>
  </si>
  <si>
    <t>32,4617161</t>
  </si>
  <si>
    <t>PT 330</t>
  </si>
  <si>
    <t>-25,8681002</t>
  </si>
  <si>
    <t>32,4799958</t>
  </si>
  <si>
    <t>PTS 534</t>
  </si>
  <si>
    <t>-25,87166474</t>
  </si>
  <si>
    <t>32,4622008</t>
  </si>
  <si>
    <t>PT 331</t>
  </si>
  <si>
    <t>-25,8943957</t>
  </si>
  <si>
    <t>32,4448632</t>
  </si>
  <si>
    <t>PT 107</t>
  </si>
  <si>
    <t>-25,8899126</t>
  </si>
  <si>
    <t>32,4623706</t>
  </si>
  <si>
    <t>PT 340</t>
  </si>
  <si>
    <t>20945902/02</t>
  </si>
  <si>
    <t>-25,8823036</t>
  </si>
  <si>
    <t>32,4684435</t>
  </si>
  <si>
    <t>-25,8834776</t>
  </si>
  <si>
    <t>32,4857899</t>
  </si>
  <si>
    <t>PT 124</t>
  </si>
  <si>
    <t>-25,8772910</t>
  </si>
  <si>
    <t>32,4803625</t>
  </si>
  <si>
    <t>-25,8961293</t>
  </si>
  <si>
    <t>32,4972011</t>
  </si>
  <si>
    <t>PT 493</t>
  </si>
  <si>
    <t>Fuji Trafo Ltd.</t>
  </si>
  <si>
    <t>-25,2959458</t>
  </si>
  <si>
    <t>32,8430658</t>
  </si>
  <si>
    <t>PT 630</t>
  </si>
  <si>
    <t>-25,3086413</t>
  </si>
  <si>
    <t>32,8336256</t>
  </si>
  <si>
    <t>PT 631</t>
  </si>
  <si>
    <t>20668003/03</t>
  </si>
  <si>
    <t>-25,8525805</t>
  </si>
  <si>
    <t>32,5388613</t>
  </si>
  <si>
    <t>PTS 216</t>
  </si>
  <si>
    <t>-25,8551447</t>
  </si>
  <si>
    <t>32,5385027</t>
  </si>
  <si>
    <t>PTS 215</t>
  </si>
  <si>
    <t>-25,8587953</t>
  </si>
  <si>
    <t>32,5376871</t>
  </si>
  <si>
    <t>PTS 847</t>
  </si>
  <si>
    <t>-25,8832448</t>
  </si>
  <si>
    <t>32,5533759</t>
  </si>
  <si>
    <t>PT 829</t>
  </si>
  <si>
    <t>-25,8554858</t>
  </si>
  <si>
    <t>32,5068298</t>
  </si>
  <si>
    <t>PT 521</t>
  </si>
  <si>
    <t>S01355</t>
  </si>
  <si>
    <t>-25,8888327</t>
  </si>
  <si>
    <t>32,5168116</t>
  </si>
  <si>
    <t>-25,7540654</t>
  </si>
  <si>
    <t>32,5716056</t>
  </si>
  <si>
    <t>PT 383R</t>
  </si>
  <si>
    <t>-25,7581936</t>
  </si>
  <si>
    <t>32,5841907</t>
  </si>
  <si>
    <t>PT 313R</t>
  </si>
  <si>
    <t>Fuji Tusco Co. Ltd</t>
  </si>
  <si>
    <t>-25,7875488</t>
  </si>
  <si>
    <t>32,6741022</t>
  </si>
  <si>
    <t>PT 381R</t>
  </si>
  <si>
    <t>F002114,01</t>
  </si>
  <si>
    <t>-25,7948284</t>
  </si>
  <si>
    <t>32,5838313</t>
  </si>
  <si>
    <t>PT 103R</t>
  </si>
  <si>
    <t>Freestate Transformers</t>
  </si>
  <si>
    <t>-25,7866687</t>
  </si>
  <si>
    <t>32,6590951</t>
  </si>
  <si>
    <t>PT 195R</t>
  </si>
  <si>
    <t>F002226,01</t>
  </si>
  <si>
    <t>-25,7243416</t>
  </si>
  <si>
    <t>32,6659003</t>
  </si>
  <si>
    <t>F002261,03</t>
  </si>
  <si>
    <t>-25,7335321</t>
  </si>
  <si>
    <t>32,6525397</t>
  </si>
  <si>
    <t>F02302/02</t>
  </si>
  <si>
    <t>-25,9286722</t>
  </si>
  <si>
    <t>32,6077705</t>
  </si>
  <si>
    <t>PT 450</t>
  </si>
  <si>
    <t>-25,9227425</t>
  </si>
  <si>
    <t>32,6156979</t>
  </si>
  <si>
    <t>PT 417</t>
  </si>
  <si>
    <t>-25.094220</t>
  </si>
  <si>
    <t>32.951159</t>
  </si>
  <si>
    <t>Machangulo-Nhonguane</t>
  </si>
  <si>
    <t>PTS 610</t>
  </si>
  <si>
    <t>-25.038046</t>
  </si>
  <si>
    <t>32.905068</t>
  </si>
  <si>
    <t>PTS 622</t>
  </si>
  <si>
    <t>-25.017450</t>
  </si>
  <si>
    <t>32.942163</t>
  </si>
  <si>
    <t>PTS 618</t>
  </si>
  <si>
    <t>-25.718009</t>
  </si>
  <si>
    <t>32.884293</t>
  </si>
  <si>
    <t>Mamoli</t>
  </si>
  <si>
    <t>PTS 692</t>
  </si>
  <si>
    <t>-25.234124</t>
  </si>
  <si>
    <t>32.188585</t>
  </si>
  <si>
    <t>Mechangulane</t>
  </si>
  <si>
    <t>PTS 747</t>
  </si>
  <si>
    <t>-25.193790</t>
  </si>
  <si>
    <t>32.217722</t>
  </si>
  <si>
    <t>Mahelane</t>
  </si>
  <si>
    <t>PTS 748</t>
  </si>
  <si>
    <t>-25.164621</t>
  </si>
  <si>
    <t>32.209790</t>
  </si>
  <si>
    <t>Mahanhane</t>
  </si>
  <si>
    <t>PTS 1168</t>
  </si>
  <si>
    <t>-25.158539</t>
  </si>
  <si>
    <t>32.345664</t>
  </si>
  <si>
    <t>PTS 1051</t>
  </si>
  <si>
    <t>-25.964307</t>
  </si>
  <si>
    <t>32.391419</t>
  </si>
  <si>
    <t>PTS 17</t>
  </si>
  <si>
    <t>20946101/02</t>
  </si>
  <si>
    <t>-25.939689</t>
  </si>
  <si>
    <t>32.406059</t>
  </si>
  <si>
    <t>PTS 20</t>
  </si>
  <si>
    <t>20945902/01</t>
  </si>
  <si>
    <t>-25.948888</t>
  </si>
  <si>
    <t>32.425752</t>
  </si>
  <si>
    <t>PTS 24</t>
  </si>
  <si>
    <t>-25.968404</t>
  </si>
  <si>
    <t>32.417200</t>
  </si>
  <si>
    <t>PTS (Trans-Martinho)</t>
  </si>
  <si>
    <t>-25.983370</t>
  </si>
  <si>
    <t>32.427743</t>
  </si>
  <si>
    <t>PTS 436</t>
  </si>
  <si>
    <t>-25.860559</t>
  </si>
  <si>
    <t>32.413630</t>
  </si>
  <si>
    <t>Tchumemene 3</t>
  </si>
  <si>
    <t>PTS 1025</t>
  </si>
  <si>
    <t>-25.914636</t>
  </si>
  <si>
    <t>32.438128</t>
  </si>
  <si>
    <t>PTS 397</t>
  </si>
  <si>
    <t>-25.910154</t>
  </si>
  <si>
    <t>32.445963</t>
  </si>
  <si>
    <t>Liqueleva</t>
  </si>
  <si>
    <t>PTS 78</t>
  </si>
  <si>
    <t>20946001/03</t>
  </si>
  <si>
    <t>-25.934760</t>
  </si>
  <si>
    <t>32.472387</t>
  </si>
  <si>
    <t>PTS 50</t>
  </si>
  <si>
    <t>-25.916820</t>
  </si>
  <si>
    <t>32.459110</t>
  </si>
  <si>
    <t>PTS 1031</t>
  </si>
  <si>
    <t>PT 221</t>
  </si>
  <si>
    <t>E033 13 45,8</t>
  </si>
  <si>
    <t>S19 02 56,8</t>
  </si>
  <si>
    <t>ESTALAGEM DA SELVA</t>
  </si>
  <si>
    <t>AGVDZPT9</t>
  </si>
  <si>
    <t>Bairro da Selva</t>
  </si>
  <si>
    <t>E32 53 45,2</t>
  </si>
  <si>
    <t>S19 32 37,3</t>
  </si>
  <si>
    <t>CENTRAL MAVUZI</t>
  </si>
  <si>
    <t>SUSSUNDENGA</t>
  </si>
  <si>
    <t>USSDG/PT7</t>
  </si>
  <si>
    <t>Bairro Marcação - Central Mavuzi</t>
  </si>
  <si>
    <t>E32 54 59,4</t>
  </si>
  <si>
    <t>S19 32 08,1</t>
  </si>
  <si>
    <t>ZONA DA JUNTA</t>
  </si>
  <si>
    <t>USSDG/PT6</t>
  </si>
  <si>
    <t>Bairro Rotanda - Junta</t>
  </si>
  <si>
    <t>E032 51 20,6</t>
  </si>
  <si>
    <t>S18 53 47,0</t>
  </si>
  <si>
    <t>CACURUE (ZONA QUINTA MARIZA)</t>
  </si>
  <si>
    <t>AGMNC/PT21</t>
  </si>
  <si>
    <t>Bairro Cacarue</t>
  </si>
  <si>
    <t>E033 38 00,4</t>
  </si>
  <si>
    <t>S19 05 47,5</t>
  </si>
  <si>
    <t>CAPTACAO DE AGUA - MUDA</t>
  </si>
  <si>
    <t>AGGDL/PT6</t>
  </si>
  <si>
    <t>E033 30 51,13</t>
  </si>
  <si>
    <t>S19 08 04,81</t>
  </si>
  <si>
    <t>Bairro 1º de Maio</t>
  </si>
  <si>
    <t>AGCHI/PT145</t>
  </si>
  <si>
    <t>CACHOERIA</t>
  </si>
  <si>
    <t>E33 26 48.5</t>
  </si>
  <si>
    <t>S19 05 28.1</t>
  </si>
  <si>
    <t>BAIRRO TEMBWA PILOTO</t>
  </si>
  <si>
    <t>AGCHI/PT144</t>
  </si>
  <si>
    <t>ESCHILA CANCOMBA</t>
  </si>
  <si>
    <t>E 033 24 12,59</t>
  </si>
  <si>
    <t>S 19 05 04,30</t>
  </si>
  <si>
    <t>BAIRRO HERIOS MOCAMBICANOS</t>
  </si>
  <si>
    <t>AGCHI/PT142</t>
  </si>
  <si>
    <t>FUNDO FOMENTO E HABITACAO</t>
  </si>
  <si>
    <t>E033 24 04,49</t>
  </si>
  <si>
    <t>S19 05 19,57</t>
  </si>
  <si>
    <t>Bairro Herois Moçambicanos</t>
  </si>
  <si>
    <t>AGCHI/PT141</t>
  </si>
  <si>
    <t>JATROFA</t>
  </si>
  <si>
    <t>E033 29 01,51</t>
  </si>
  <si>
    <t>S19 15 16,38</t>
  </si>
  <si>
    <t>AGCHI/PT121</t>
  </si>
  <si>
    <t>E033 27 09,0</t>
  </si>
  <si>
    <t>S19 06 55,3</t>
  </si>
  <si>
    <t>Bairro Nhamadjessa</t>
  </si>
  <si>
    <t>AGCHI/PT62</t>
  </si>
  <si>
    <t>LOCALIDADE URBANA NR 3</t>
  </si>
  <si>
    <t>E033 20 54,4</t>
  </si>
  <si>
    <t>S19 16 15,6</t>
  </si>
  <si>
    <t>AGCHI/PT58</t>
  </si>
  <si>
    <t>E 033 29 00,02</t>
  </si>
  <si>
    <t>S 19 06 46,55</t>
  </si>
  <si>
    <t>EDWARDO MONDLANE</t>
  </si>
  <si>
    <t>AGCHI/PT21</t>
  </si>
  <si>
    <t>25 DE SEPTEMBRO</t>
  </si>
  <si>
    <t>E 034°53'09.66"</t>
  </si>
  <si>
    <t>S 19°47'03.96"</t>
  </si>
  <si>
    <t>PT323</t>
  </si>
  <si>
    <t>Bairro da Manga Mascarenha-Gany</t>
  </si>
  <si>
    <t>PT313</t>
  </si>
  <si>
    <t>Bairro da Manga Ndunda</t>
  </si>
  <si>
    <t>17-1244</t>
  </si>
  <si>
    <t>8324045.559</t>
  </si>
  <si>
    <t>380904.315</t>
  </si>
  <si>
    <t>FILIPE</t>
  </si>
  <si>
    <t>MARAVIA</t>
  </si>
  <si>
    <t>8269053.466</t>
  </si>
  <si>
    <t>463839.694</t>
  </si>
  <si>
    <t>THAKA</t>
  </si>
  <si>
    <t>CHITIMA</t>
  </si>
  <si>
    <t>SE-JINDAL</t>
  </si>
  <si>
    <t>8259727.888</t>
  </si>
  <si>
    <t>477055.826</t>
  </si>
  <si>
    <t>R.OFICIAL ADM</t>
  </si>
  <si>
    <t>CHISSUA</t>
  </si>
  <si>
    <t>8261014.984</t>
  </si>
  <si>
    <t>472587.619</t>
  </si>
  <si>
    <t>CADONGOLO</t>
  </si>
  <si>
    <t>8261265.164</t>
  </si>
  <si>
    <t>471934.103</t>
  </si>
  <si>
    <t>8259455.444</t>
  </si>
  <si>
    <t>473225.850</t>
  </si>
  <si>
    <t>8259144.150</t>
  </si>
  <si>
    <t>473294.994</t>
  </si>
  <si>
    <t>8258820.330</t>
  </si>
  <si>
    <t>473340.797</t>
  </si>
  <si>
    <t>8260070.015</t>
  </si>
  <si>
    <t>477277.350</t>
  </si>
  <si>
    <t>CATONDO</t>
  </si>
  <si>
    <t>8260207.251</t>
  </si>
  <si>
    <t>476807.441</t>
  </si>
  <si>
    <t>8260006.586</t>
  </si>
  <si>
    <t>476579.887</t>
  </si>
  <si>
    <t>8259844.570</t>
  </si>
  <si>
    <t>476185.603</t>
  </si>
  <si>
    <t>8260100.621</t>
  </si>
  <si>
    <t>476486.907</t>
  </si>
  <si>
    <t>8260113.611</t>
  </si>
  <si>
    <t>476110.757</t>
  </si>
  <si>
    <t>8260149.568</t>
  </si>
  <si>
    <t>475909.205</t>
  </si>
  <si>
    <t>8260510.890</t>
  </si>
  <si>
    <t>475863.182</t>
  </si>
  <si>
    <t>8260274.091</t>
  </si>
  <si>
    <t>475574.285</t>
  </si>
  <si>
    <t>8260042.179</t>
  </si>
  <si>
    <t>475717.020</t>
  </si>
  <si>
    <t>8258327.079</t>
  </si>
  <si>
    <t>476084.899</t>
  </si>
  <si>
    <t>1 DE MAIO</t>
  </si>
  <si>
    <t>8258726.682</t>
  </si>
  <si>
    <t>476046.554</t>
  </si>
  <si>
    <t>8258913.432</t>
  </si>
  <si>
    <t>475975.975</t>
  </si>
  <si>
    <t>8259016.347</t>
  </si>
  <si>
    <t>475707.301</t>
  </si>
  <si>
    <t>1DE MAIO</t>
  </si>
  <si>
    <t>8258176.209</t>
  </si>
  <si>
    <t>475778.476</t>
  </si>
  <si>
    <t>25 DE JUNHO</t>
  </si>
  <si>
    <t>8258574.917</t>
  </si>
  <si>
    <t>475628.075</t>
  </si>
  <si>
    <t>8258435.879</t>
  </si>
  <si>
    <t>475630.474</t>
  </si>
  <si>
    <t>8261313.198</t>
  </si>
  <si>
    <t>479859.380</t>
  </si>
  <si>
    <t>CAHO</t>
  </si>
  <si>
    <t>8261144.116</t>
  </si>
  <si>
    <t>479661.329</t>
  </si>
  <si>
    <t>8260976.273</t>
  </si>
  <si>
    <t>479489.850</t>
  </si>
  <si>
    <t>8260659.665</t>
  </si>
  <si>
    <t>479329.115</t>
  </si>
  <si>
    <t>8260486.445</t>
  </si>
  <si>
    <t>479086.511</t>
  </si>
  <si>
    <t>8260163.294</t>
  </si>
  <si>
    <t>478911.114</t>
  </si>
  <si>
    <t>8259875.994</t>
  </si>
  <si>
    <t>478516.502</t>
  </si>
  <si>
    <t>8260243.945</t>
  </si>
  <si>
    <t>478573.575</t>
  </si>
  <si>
    <t>8244169.533</t>
  </si>
  <si>
    <t>503571.763</t>
  </si>
  <si>
    <t>25 DE JUNH</t>
  </si>
  <si>
    <t>8246694.217</t>
  </si>
  <si>
    <t>499257.815</t>
  </si>
  <si>
    <t>32°46'37.517”</t>
  </si>
  <si>
    <t>15°44'13.990”</t>
  </si>
  <si>
    <t>32°46'19.206”</t>
  </si>
  <si>
    <t>15°44'9.013”</t>
  </si>
  <si>
    <t>32°46'29.28”</t>
  </si>
  <si>
    <t>15°44'1.434”</t>
  </si>
  <si>
    <t>32°46'30.70”</t>
  </si>
  <si>
    <t>15°44'13.265”</t>
  </si>
  <si>
    <t>32°46'23.994”</t>
  </si>
  <si>
    <t>15°44'16.329”</t>
  </si>
  <si>
    <t>NO ACCES</t>
  </si>
  <si>
    <t>IMBOQUE FOWENTO</t>
  </si>
  <si>
    <t>8392841.737</t>
  </si>
  <si>
    <t>616590.169</t>
  </si>
  <si>
    <t>DOMUE-T.JEOVA</t>
  </si>
  <si>
    <t>DOMUE</t>
  </si>
  <si>
    <t>8385623.320</t>
  </si>
  <si>
    <t>610486.657</t>
  </si>
  <si>
    <t>CHIPINDU</t>
  </si>
  <si>
    <t>8370914.856</t>
  </si>
  <si>
    <t>646573.304</t>
  </si>
  <si>
    <t>F.MANYANGA</t>
  </si>
  <si>
    <t>8390583.103</t>
  </si>
  <si>
    <t>633452.175</t>
  </si>
  <si>
    <t>LIFIDZI</t>
  </si>
  <si>
    <t>8369499.803</t>
  </si>
  <si>
    <t>658019.517</t>
  </si>
  <si>
    <t>CAPTCAO H2O</t>
  </si>
  <si>
    <t>34°21'41.911”</t>
  </si>
  <si>
    <t>14°43'53.921”</t>
  </si>
  <si>
    <t>ANGONIA</t>
  </si>
  <si>
    <t>8376575.709</t>
  </si>
  <si>
    <t>664707.992</t>
  </si>
  <si>
    <t>MULANGUENI</t>
  </si>
  <si>
    <t>8394179.900</t>
  </si>
  <si>
    <t>657902.896</t>
  </si>
  <si>
    <t>LIZULU</t>
  </si>
  <si>
    <t>8366244.091</t>
  </si>
  <si>
    <t>668501.552</t>
  </si>
  <si>
    <t>BIRI-BIRI-THAN OFF</t>
  </si>
  <si>
    <t>8209816.129</t>
  </si>
  <si>
    <t>567490.076</t>
  </si>
  <si>
    <t>BENGA</t>
  </si>
  <si>
    <t>8218100.099</t>
  </si>
  <si>
    <t>579406.192</t>
  </si>
  <si>
    <t>LIBERDADE</t>
  </si>
  <si>
    <t>8218145.820</t>
  </si>
  <si>
    <t>579128.384</t>
  </si>
  <si>
    <t>8218215.998</t>
  </si>
  <si>
    <t>579506.898</t>
  </si>
  <si>
    <t>8218380.598</t>
  </si>
  <si>
    <t>579272.677</t>
  </si>
  <si>
    <t>8218556.918</t>
  </si>
  <si>
    <t>579178.605</t>
  </si>
  <si>
    <t>8218602.572</t>
  </si>
  <si>
    <t>8218849.310</t>
  </si>
  <si>
    <t>578976.843</t>
  </si>
  <si>
    <t>8218728.004</t>
  </si>
  <si>
    <t>578812.744</t>
  </si>
  <si>
    <t>8218653.579</t>
  </si>
  <si>
    <t>578548.187</t>
  </si>
  <si>
    <t>8218598.060</t>
  </si>
  <si>
    <t>578813.469</t>
  </si>
  <si>
    <t>8218384.917</t>
  </si>
  <si>
    <t>578527.739</t>
  </si>
  <si>
    <t>8218400.904</t>
  </si>
  <si>
    <t>578876.233</t>
  </si>
  <si>
    <t>8218374.642</t>
  </si>
  <si>
    <t>578803.841</t>
  </si>
  <si>
    <t>8218230.978</t>
  </si>
  <si>
    <t>578759.827</t>
  </si>
  <si>
    <t>8218055.225</t>
  </si>
  <si>
    <t>578922.259</t>
  </si>
  <si>
    <t>8218042.470</t>
  </si>
  <si>
    <t>578776.003</t>
  </si>
  <si>
    <t>8217580.238</t>
  </si>
  <si>
    <t>578408.382</t>
  </si>
  <si>
    <t>BAGAMOIO</t>
  </si>
  <si>
    <t>8217457.625</t>
  </si>
  <si>
    <t>578319.541</t>
  </si>
  <si>
    <t>8216840.291</t>
  </si>
  <si>
    <t>577409.506</t>
  </si>
  <si>
    <t>8216818.319</t>
  </si>
  <si>
    <t>577260.662</t>
  </si>
  <si>
    <t>8216778.338</t>
  </si>
  <si>
    <t>577169.992</t>
  </si>
  <si>
    <t>8216892.231</t>
  </si>
  <si>
    <t>577149.538</t>
  </si>
  <si>
    <t>8217075.003</t>
  </si>
  <si>
    <t>576954.587</t>
  </si>
  <si>
    <t>8219354.660</t>
  </si>
  <si>
    <t>576826.159</t>
  </si>
  <si>
    <t>25 DE SETEMBRO-2</t>
  </si>
  <si>
    <t>8219298.570</t>
  </si>
  <si>
    <t>576888.540</t>
  </si>
  <si>
    <t>8218659.289</t>
  </si>
  <si>
    <t>576960.437</t>
  </si>
  <si>
    <t>8218988.791</t>
  </si>
  <si>
    <t>576910.793</t>
  </si>
  <si>
    <t>8218807.684</t>
  </si>
  <si>
    <t>577027.732</t>
  </si>
  <si>
    <t>8218839.772</t>
  </si>
  <si>
    <t>577090.437</t>
  </si>
  <si>
    <t>-25,02054</t>
  </si>
  <si>
    <t>32,39257</t>
  </si>
  <si>
    <t>PTS 484</t>
  </si>
  <si>
    <t>RET 126803</t>
  </si>
  <si>
    <t>Revive</t>
  </si>
  <si>
    <t>-25,01254</t>
  </si>
  <si>
    <t>32,38376</t>
  </si>
  <si>
    <t>PTS 835</t>
  </si>
  <si>
    <t>TB1509134</t>
  </si>
  <si>
    <t>-25,01525</t>
  </si>
  <si>
    <t>32,39990</t>
  </si>
  <si>
    <t>PTS 41</t>
  </si>
  <si>
    <t>10839204/01</t>
  </si>
  <si>
    <t>-25,89744</t>
  </si>
  <si>
    <t>32,29921</t>
  </si>
  <si>
    <t>PTS 990</t>
  </si>
  <si>
    <t>10839203/04</t>
  </si>
  <si>
    <t>-25,94253</t>
  </si>
  <si>
    <t>32,29788</t>
  </si>
  <si>
    <t>PTS 989</t>
  </si>
  <si>
    <t>F001775.01</t>
  </si>
  <si>
    <t>-25,03103</t>
  </si>
  <si>
    <t>32,32767</t>
  </si>
  <si>
    <t>PTS 870</t>
  </si>
  <si>
    <t>-25,01697</t>
  </si>
  <si>
    <t>32,43291</t>
  </si>
  <si>
    <t>PTS 555</t>
  </si>
  <si>
    <t>-23,91449</t>
  </si>
  <si>
    <t>35,39755</t>
  </si>
  <si>
    <t>-23,85581</t>
  </si>
  <si>
    <t>35,54784</t>
  </si>
  <si>
    <t>PTS 19</t>
  </si>
  <si>
    <t>-23,88678</t>
  </si>
  <si>
    <t>35,47478</t>
  </si>
  <si>
    <t>581314</t>
  </si>
  <si>
    <t>-23,88187</t>
  </si>
  <si>
    <t>35,38939</t>
  </si>
  <si>
    <t>17-13424</t>
  </si>
  <si>
    <t>40°30.639</t>
  </si>
  <si>
    <t>14°59.852</t>
  </si>
  <si>
    <t>Chocas- mar</t>
  </si>
  <si>
    <t>17-02122</t>
  </si>
  <si>
    <t>40°41.576</t>
  </si>
  <si>
    <t>14°27.967</t>
  </si>
  <si>
    <t>Naherengue Z. do Campo.</t>
  </si>
  <si>
    <t>F002123.02</t>
  </si>
  <si>
    <t>40°41.771</t>
  </si>
  <si>
    <t>14°31.745</t>
  </si>
  <si>
    <t>Ribawe</t>
  </si>
  <si>
    <t>17-01419</t>
  </si>
  <si>
    <t>14°41.868</t>
  </si>
  <si>
    <t>40°40.562</t>
  </si>
  <si>
    <t>14°33.343</t>
  </si>
  <si>
    <t>Bairro Central</t>
  </si>
  <si>
    <t>40°41.065</t>
  </si>
  <si>
    <t>14°32.412</t>
  </si>
  <si>
    <t>Atrás da Escola Secundária</t>
  </si>
  <si>
    <t>Fuji Electric</t>
  </si>
  <si>
    <t>-37º -26' -45.275" W</t>
  </si>
  <si>
    <t>14º 9' 35.473" S</t>
  </si>
  <si>
    <t>Queta</t>
  </si>
  <si>
    <t>MAUA</t>
  </si>
  <si>
    <t>PT8008</t>
  </si>
  <si>
    <t>-37º -7' -5.112" W</t>
  </si>
  <si>
    <t>13º 59' 22.191" S</t>
  </si>
  <si>
    <t>Muloloua/Cruzamento Nipepe</t>
  </si>
  <si>
    <t>PT8007</t>
  </si>
  <si>
    <t>Beta</t>
  </si>
  <si>
    <t>-37º -32' -43.567" W</t>
  </si>
  <si>
    <t>14º 5' 4.11" S</t>
  </si>
  <si>
    <t>Mutumar</t>
  </si>
  <si>
    <t>NIPEPE</t>
  </si>
  <si>
    <t>PTS 4011</t>
  </si>
  <si>
    <t>-37º -45' -4.624" W</t>
  </si>
  <si>
    <t>14º 0' 57.087" S</t>
  </si>
  <si>
    <t>Carira</t>
  </si>
  <si>
    <t>PTS 4010</t>
  </si>
  <si>
    <t>-37º -52' -41.542" W</t>
  </si>
  <si>
    <t>13º 59' 0.043" S</t>
  </si>
  <si>
    <t>Metapua</t>
  </si>
  <si>
    <t>PTS 4009</t>
  </si>
  <si>
    <t>-37º -52' -12.977" W</t>
  </si>
  <si>
    <t>14º 0' 42.885" S</t>
  </si>
  <si>
    <t>Massaca</t>
  </si>
  <si>
    <t>PTS 4008</t>
  </si>
  <si>
    <t>-37º -53' -27.911" W</t>
  </si>
  <si>
    <t>14º 1' 37.777" S</t>
  </si>
  <si>
    <t>Capoca</t>
  </si>
  <si>
    <t>PTS 4007</t>
  </si>
  <si>
    <t>-37º -49' -12.312" W</t>
  </si>
  <si>
    <t>14º 0' 57.222" S</t>
  </si>
  <si>
    <t>Tequeliua</t>
  </si>
  <si>
    <t>PTS 4006</t>
  </si>
  <si>
    <t>-37º -51' -40.643" W</t>
  </si>
  <si>
    <t>14º 1' 10.397" S</t>
  </si>
  <si>
    <t>Mucuatiua</t>
  </si>
  <si>
    <t>PTS 4005</t>
  </si>
  <si>
    <t>-37º -50' -11.815" W</t>
  </si>
  <si>
    <t>14º 1' 9.421" S</t>
  </si>
  <si>
    <t>Muahache 2</t>
  </si>
  <si>
    <t>PTS 4004</t>
  </si>
  <si>
    <t>-37º -49' -45.631" W</t>
  </si>
  <si>
    <t>14º 1' 52.32" S</t>
  </si>
  <si>
    <t>Muahache 1</t>
  </si>
  <si>
    <t>PTS 4003</t>
  </si>
  <si>
    <t>-37º -50' -54.194" W</t>
  </si>
  <si>
    <t>14º 1' 20.201" S</t>
  </si>
  <si>
    <t>Bairro Nipepe</t>
  </si>
  <si>
    <t>PTS 4002</t>
  </si>
  <si>
    <t>K007639,01</t>
  </si>
  <si>
    <t>-36º -41' -42.795" W</t>
  </si>
  <si>
    <t>14º 47' 4.11" S</t>
  </si>
  <si>
    <t>MURRUSSO</t>
  </si>
  <si>
    <t>PTS 72</t>
  </si>
  <si>
    <t>FUJI ELECTRIC</t>
  </si>
  <si>
    <t>-36º -37' -55.421" W</t>
  </si>
  <si>
    <t>14º 43' 15.012" S</t>
  </si>
  <si>
    <t>JASSE</t>
  </si>
  <si>
    <t>PTS 68</t>
  </si>
  <si>
    <t>-36º -37' -34.961" W</t>
  </si>
  <si>
    <t>14º 43' 49.669" S</t>
  </si>
  <si>
    <t>MITUCUE CENTRO</t>
  </si>
  <si>
    <t>-36º -34' -26.046" W</t>
  </si>
  <si>
    <t>14º 43' 43.514" S</t>
  </si>
  <si>
    <t>CRUZAMENTO MITUCUE</t>
  </si>
  <si>
    <t>-36º -32' -58.407" W</t>
  </si>
  <si>
    <t>14º 46' 53.111" S</t>
  </si>
  <si>
    <t>NJATO</t>
  </si>
  <si>
    <t>PTS 63</t>
  </si>
  <si>
    <t>-36º -32' -57.767" W</t>
  </si>
  <si>
    <t>14º 46' 17.816" S</t>
  </si>
  <si>
    <t xml:space="preserve">SOLOMBA </t>
  </si>
  <si>
    <t>PTS 62</t>
  </si>
  <si>
    <t>-36º -31' -52.796" W</t>
  </si>
  <si>
    <t>14º 46' 46.915" S</t>
  </si>
  <si>
    <t>MUJAUA ESCOLA</t>
  </si>
  <si>
    <t>PTS 60</t>
  </si>
  <si>
    <t>-36º -31' -58.091" W</t>
  </si>
  <si>
    <t>14º 47' 9.412" S</t>
  </si>
  <si>
    <t>BAIRRO MUJAUA</t>
  </si>
  <si>
    <t>-36º -20' -54.06" W</t>
  </si>
  <si>
    <t>14º 37' 14.657" S</t>
  </si>
  <si>
    <t>MEPICA</t>
  </si>
  <si>
    <t>-36º -22' -47.037" W</t>
  </si>
  <si>
    <t>14º 39' 32.777" S</t>
  </si>
  <si>
    <t>MATUANE</t>
  </si>
  <si>
    <t>PTS 56</t>
  </si>
  <si>
    <t>-36º -26' -3.37" W</t>
  </si>
  <si>
    <t>14º 44' 2.906" S</t>
  </si>
  <si>
    <t>MACAUE</t>
  </si>
  <si>
    <t>PTS 55</t>
  </si>
  <si>
    <t>-36º -29' -39.41" W</t>
  </si>
  <si>
    <t>14º 47' 26.779" S</t>
  </si>
  <si>
    <t>NASSOMBE</t>
  </si>
  <si>
    <t>PTS 53</t>
  </si>
  <si>
    <t>-36º -29' -39.304" W</t>
  </si>
  <si>
    <t>14º 48' 34.196" S</t>
  </si>
  <si>
    <t>MINAS HOSPITAL</t>
  </si>
  <si>
    <t>PTS 48</t>
  </si>
  <si>
    <t>FUJI Tusco</t>
  </si>
  <si>
    <t>-36º -31' -5.145" W</t>
  </si>
  <si>
    <t>14º 48' 43.321" S</t>
  </si>
  <si>
    <t>JOAO LINHA FERRIA</t>
  </si>
  <si>
    <t>-36º -30' -54.407" W</t>
  </si>
  <si>
    <t>14º 48' 35.205" S</t>
  </si>
  <si>
    <t>MAGANGA SECUNDARIA</t>
  </si>
  <si>
    <t>-36º -31' -28.587" W</t>
  </si>
  <si>
    <t>14º 49' 3.282" S</t>
  </si>
  <si>
    <t>BAIRRO SAPURA</t>
  </si>
  <si>
    <t>PTS 42</t>
  </si>
  <si>
    <t>-36º -31' -45.547" W</t>
  </si>
  <si>
    <t>14º 48' 9.217" S</t>
  </si>
  <si>
    <t xml:space="preserve"> BAIRRO MADEMO</t>
  </si>
  <si>
    <t>PTS 38</t>
  </si>
  <si>
    <t>-36º -31' -21.875" W</t>
  </si>
  <si>
    <t>14º 58' 53.129" S</t>
  </si>
  <si>
    <t>MALAPA</t>
  </si>
  <si>
    <t>PTS 37</t>
  </si>
  <si>
    <t>-36º -31' -42.554" W</t>
  </si>
  <si>
    <t>14º 53' 51.84" S</t>
  </si>
  <si>
    <t>BAIRRO MAMDIMBA</t>
  </si>
  <si>
    <t>-36º -32' -10.278" W</t>
  </si>
  <si>
    <t>14º 52' 17.661" S</t>
  </si>
  <si>
    <t>BAIRRO MATIAS</t>
  </si>
  <si>
    <t>-36º -32' -17.843" W</t>
  </si>
  <si>
    <t>14º 49' 52.399" S</t>
  </si>
  <si>
    <t>BAIRRO NAMUITIMBWA</t>
  </si>
  <si>
    <t>-36º -32' -21.509" W</t>
  </si>
  <si>
    <t>14º 48' 39.425" S</t>
  </si>
  <si>
    <t>BAIRRO MALAWIANO</t>
  </si>
  <si>
    <t>-36º -33' -0.233" W</t>
  </si>
  <si>
    <t>14º 48' 29.463" S</t>
  </si>
  <si>
    <t xml:space="preserve">MUTXORA IGREJA CATOLICA </t>
  </si>
  <si>
    <t>-36º -33' -7.728" W</t>
  </si>
  <si>
    <t>14º 48' 8.012" S</t>
  </si>
  <si>
    <t>CALAPEIA</t>
  </si>
  <si>
    <t>PTS 27</t>
  </si>
  <si>
    <t>-36º -33' -53.702" W</t>
  </si>
  <si>
    <t>14º 48' 16.175" S</t>
  </si>
  <si>
    <t>NACACA(ESTRADA NAMPULA)</t>
  </si>
  <si>
    <t>PTS 23</t>
  </si>
  <si>
    <t>-36º -33' -35.173" W</t>
  </si>
  <si>
    <t>14º 47' 53.05" S</t>
  </si>
  <si>
    <t>ADINE 3  EXPANSAO</t>
  </si>
  <si>
    <t>PTS 22</t>
  </si>
  <si>
    <t>-36º -33' -18.158" W</t>
  </si>
  <si>
    <t>14º 47' 41.129" S</t>
  </si>
  <si>
    <t>ADINE3 IGREJA CATOLICA</t>
  </si>
  <si>
    <t>PTS 18</t>
  </si>
  <si>
    <t>K009224.02</t>
  </si>
  <si>
    <t>E35 17.396</t>
  </si>
  <si>
    <t xml:space="preserve">S12 08.316 </t>
  </si>
  <si>
    <t>No Mercado</t>
  </si>
  <si>
    <t>MAVAGO</t>
  </si>
  <si>
    <t>EG PTS6003</t>
  </si>
  <si>
    <t>0047T023</t>
  </si>
  <si>
    <t>ZENT</t>
  </si>
  <si>
    <t>E35 17.395</t>
  </si>
  <si>
    <t>S12 08.139</t>
  </si>
  <si>
    <t>Na Igreja</t>
  </si>
  <si>
    <t>COBUE</t>
  </si>
  <si>
    <t>EG PTS6002</t>
  </si>
  <si>
    <t>K008504.05</t>
  </si>
  <si>
    <t>E35 17.394</t>
  </si>
  <si>
    <t xml:space="preserve">S12 17.125 </t>
  </si>
  <si>
    <t>Mandambuzi 2</t>
  </si>
  <si>
    <t>EG PTS6001</t>
  </si>
  <si>
    <t>Tanganhangue</t>
  </si>
  <si>
    <t>Quissanga</t>
  </si>
  <si>
    <t>USQSG</t>
  </si>
  <si>
    <t>F000436.16</t>
  </si>
  <si>
    <t>E40.34795</t>
  </si>
  <si>
    <t xml:space="preserve">S11.35172 </t>
  </si>
  <si>
    <t>Escola Islamica</t>
  </si>
  <si>
    <t>Mocimboa da Praia</t>
  </si>
  <si>
    <t>AGMDP</t>
  </si>
  <si>
    <t>10828101/10</t>
  </si>
  <si>
    <t> 39000’54,3”</t>
  </si>
  <si>
    <t> 1307’43,2”</t>
  </si>
  <si>
    <t>20865601/02</t>
  </si>
  <si>
    <t> 39000’54,1”</t>
  </si>
  <si>
    <t> 1307’43,6”</t>
  </si>
  <si>
    <t>10828702/02</t>
  </si>
  <si>
    <t>39°01'08.2''</t>
  </si>
  <si>
    <t>13°06'55,1''</t>
  </si>
  <si>
    <t>Marmonte 2</t>
  </si>
  <si>
    <t>40° 31.278'</t>
  </si>
  <si>
    <t>12°57.790'</t>
  </si>
  <si>
    <t>Boa Vida Expansao II</t>
  </si>
  <si>
    <t>17-01459</t>
  </si>
  <si>
    <t>40° 31.536'</t>
  </si>
  <si>
    <t>13°02.241'</t>
  </si>
  <si>
    <t>Frente Alman</t>
  </si>
  <si>
    <t>K01095.02</t>
  </si>
  <si>
    <t>Embomdeiro</t>
  </si>
  <si>
    <t>TB1509043</t>
  </si>
  <si>
    <t>033º 51.652</t>
  </si>
  <si>
    <t>24º 42.974</t>
  </si>
  <si>
    <t>AGMJC/PTS0372</t>
  </si>
  <si>
    <t>Comando Manjacaze</t>
  </si>
  <si>
    <t>TB1509108</t>
  </si>
  <si>
    <t>033°53.193</t>
  </si>
  <si>
    <t>24°42.799</t>
  </si>
  <si>
    <t>AGMJC/PTS0358</t>
  </si>
  <si>
    <t>Hospital Rural de Manjacaze</t>
  </si>
  <si>
    <t>B2647705</t>
  </si>
  <si>
    <t>033º 43.710</t>
  </si>
  <si>
    <t>24º 42.432</t>
  </si>
  <si>
    <t>AGMJC/PT0319</t>
  </si>
  <si>
    <t>Muxaxane</t>
  </si>
  <si>
    <t>B264025</t>
  </si>
  <si>
    <t>033º 44.039</t>
  </si>
  <si>
    <t>24º 42.466</t>
  </si>
  <si>
    <t>AGMJC/PT0318</t>
  </si>
  <si>
    <t>B263997</t>
  </si>
  <si>
    <t>033º 44.028</t>
  </si>
  <si>
    <t>24º 42.745</t>
  </si>
  <si>
    <t>AGMJC/PT0317</t>
  </si>
  <si>
    <t>B263982</t>
  </si>
  <si>
    <t>033º 43.697</t>
  </si>
  <si>
    <t>24º 42.710</t>
  </si>
  <si>
    <t>AGMJC/PT0316</t>
  </si>
  <si>
    <t>B264002</t>
  </si>
  <si>
    <t>033º 42.726</t>
  </si>
  <si>
    <t>24º 42.242</t>
  </si>
  <si>
    <t>AGMJC/PT0315</t>
  </si>
  <si>
    <t>B264018</t>
  </si>
  <si>
    <t>033º 42.680</t>
  </si>
  <si>
    <t>24º 41.970</t>
  </si>
  <si>
    <t>AGMJC/PT0314</t>
  </si>
  <si>
    <t>B264000</t>
  </si>
  <si>
    <t>033º 42.397</t>
  </si>
  <si>
    <t>24º 42.000</t>
  </si>
  <si>
    <t>AGMJC/PT0313</t>
  </si>
  <si>
    <t>B264011</t>
  </si>
  <si>
    <t>033º 41.895</t>
  </si>
  <si>
    <t>24º 42.120</t>
  </si>
  <si>
    <t>AGMJC/PT0312</t>
  </si>
  <si>
    <t>B264008</t>
  </si>
  <si>
    <t>033º 42.128</t>
  </si>
  <si>
    <t>24º 42.106</t>
  </si>
  <si>
    <t>AGMJC/PT0311</t>
  </si>
  <si>
    <t>B264013</t>
  </si>
  <si>
    <t>033º 42.505</t>
  </si>
  <si>
    <t>24º 42.269</t>
  </si>
  <si>
    <t>AGMJC/PT0310</t>
  </si>
  <si>
    <t>B264003</t>
  </si>
  <si>
    <t>033º 42.725</t>
  </si>
  <si>
    <t>24º 42.564</t>
  </si>
  <si>
    <t>AGMJC/PT0309</t>
  </si>
  <si>
    <t>B264007</t>
  </si>
  <si>
    <t>033º 42.439</t>
  </si>
  <si>
    <t>AGMJC/PT0308</t>
  </si>
  <si>
    <t>B264010</t>
  </si>
  <si>
    <t>033º 41.944</t>
  </si>
  <si>
    <t>24º 42.582</t>
  </si>
  <si>
    <t>AGMJC/PT0307</t>
  </si>
  <si>
    <t>B263999</t>
  </si>
  <si>
    <t>033º 42.114</t>
  </si>
  <si>
    <t>24º 42.577</t>
  </si>
  <si>
    <t>AGMJC/PT0306</t>
  </si>
  <si>
    <t>B264005</t>
  </si>
  <si>
    <t>033º 42.709</t>
  </si>
  <si>
    <t>24º 42.787</t>
  </si>
  <si>
    <t>AGMJC/PT0305</t>
  </si>
  <si>
    <t>B264012</t>
  </si>
  <si>
    <t>033º 42.420</t>
  </si>
  <si>
    <t>24º 42.792</t>
  </si>
  <si>
    <t>AGMJC/PT0304</t>
  </si>
  <si>
    <t>B264024</t>
  </si>
  <si>
    <t>033º 41.920</t>
  </si>
  <si>
    <t>AGMJC/PT0303</t>
  </si>
  <si>
    <t>B264020</t>
  </si>
  <si>
    <t>033º 42.094</t>
  </si>
  <si>
    <t>24º 42.799</t>
  </si>
  <si>
    <t>AGMJC/PT0302</t>
  </si>
  <si>
    <t>033º 31.762</t>
  </si>
  <si>
    <t>24º 47.784</t>
  </si>
  <si>
    <t>AGCBT/PTS0230</t>
  </si>
  <si>
    <t>Maniquinique</t>
  </si>
  <si>
    <t>033º 31.302</t>
  </si>
  <si>
    <t>24º 41.331</t>
  </si>
  <si>
    <t>AGCBT/PTS0281</t>
  </si>
  <si>
    <t>Celula Missavene "OTM"</t>
  </si>
  <si>
    <t>TA 1509107</t>
  </si>
  <si>
    <t>033º 31.852</t>
  </si>
  <si>
    <t>24º 41.177</t>
  </si>
  <si>
    <t>AGCBT/PTS0191</t>
  </si>
  <si>
    <t>INSS - Chibuto</t>
  </si>
  <si>
    <t>033º 32.606</t>
  </si>
  <si>
    <t>24º 41.633</t>
  </si>
  <si>
    <t>AGCBT/PTS0280</t>
  </si>
  <si>
    <t>Bairro 1 25 de Junho</t>
  </si>
  <si>
    <t>TB 1509105</t>
  </si>
  <si>
    <t>033° 34.245</t>
  </si>
  <si>
    <t>24° 42.130</t>
  </si>
  <si>
    <t>AGCBT/PTS0201</t>
  </si>
  <si>
    <t>Chimundo 70 Casas</t>
  </si>
  <si>
    <t>B-263984</t>
  </si>
  <si>
    <t>033º 34.813</t>
  </si>
  <si>
    <t>24º 43.799</t>
  </si>
  <si>
    <t>AGCBT/PTS0327</t>
  </si>
  <si>
    <t>Uahamuza</t>
  </si>
  <si>
    <t>B-264045</t>
  </si>
  <si>
    <t>033º 35.384</t>
  </si>
  <si>
    <t>24º 43.827</t>
  </si>
  <si>
    <t>AGCBT/PTS0326</t>
  </si>
  <si>
    <t>B-264047</t>
  </si>
  <si>
    <t>033º 34.744</t>
  </si>
  <si>
    <t>24º 43.594</t>
  </si>
  <si>
    <t>AGCBT/PTS0325</t>
  </si>
  <si>
    <t>B-264050</t>
  </si>
  <si>
    <t>033º 35.471</t>
  </si>
  <si>
    <t>24º 43.604</t>
  </si>
  <si>
    <t>AGCBT/PTS0324</t>
  </si>
  <si>
    <t>B-263785</t>
  </si>
  <si>
    <t>033º 34.828</t>
  </si>
  <si>
    <t>24º 43.306</t>
  </si>
  <si>
    <t>AGCBT/PTS0323</t>
  </si>
  <si>
    <t>B-264039</t>
  </si>
  <si>
    <t>033º 35.407</t>
  </si>
  <si>
    <t>24º 43.338</t>
  </si>
  <si>
    <t>AGCBT/PTS0322</t>
  </si>
  <si>
    <t>B-264053</t>
  </si>
  <si>
    <t>033º 34.838</t>
  </si>
  <si>
    <t>24º 43.144</t>
  </si>
  <si>
    <t>AGCBT/PTS0321</t>
  </si>
  <si>
    <t>B-264042</t>
  </si>
  <si>
    <t>033º 35.417</t>
  </si>
  <si>
    <t>24º 43.168</t>
  </si>
  <si>
    <t>AGCBT/PTS0320</t>
  </si>
  <si>
    <t>033º 44.527</t>
  </si>
  <si>
    <t>25º 02.205</t>
  </si>
  <si>
    <t>AGXX/PTS0271</t>
  </si>
  <si>
    <t>Nhacutse Aldeia  - Hospital</t>
  </si>
  <si>
    <t>033º 47.324</t>
  </si>
  <si>
    <t>25º 00.584</t>
  </si>
  <si>
    <t>AGXX/PTS0282</t>
  </si>
  <si>
    <t>Administração - Chongoene</t>
  </si>
  <si>
    <t>TB 1506052</t>
  </si>
  <si>
    <t>033 44.597</t>
  </si>
  <si>
    <t>25º 02.963</t>
  </si>
  <si>
    <t>AGXX/PTS0331</t>
  </si>
  <si>
    <t>INEFP - Muhetane</t>
  </si>
  <si>
    <t>033° 42.323</t>
  </si>
  <si>
    <t>25° 04.257</t>
  </si>
  <si>
    <t>AGXX/PTS0154</t>
  </si>
  <si>
    <t xml:space="preserve">Ndambine 2013 Fase II </t>
  </si>
  <si>
    <t>33º 39.698</t>
  </si>
  <si>
    <t>25º 03.348</t>
  </si>
  <si>
    <t>AGXX/PTS0335</t>
  </si>
  <si>
    <t>Bairro 5 Koca - Missava - Escola</t>
  </si>
  <si>
    <t>10278003/06</t>
  </si>
  <si>
    <t>TRANSFORMRS</t>
  </si>
  <si>
    <t>033º 40.665</t>
  </si>
  <si>
    <t>25º 05.691</t>
  </si>
  <si>
    <t>AGXX/PTS0273</t>
  </si>
  <si>
    <t>Patrice Lumumba Quartel Militar 2</t>
  </si>
  <si>
    <t>TB1509150</t>
  </si>
  <si>
    <t>033º 41.414</t>
  </si>
  <si>
    <t>25º 05.178</t>
  </si>
  <si>
    <t>AGXX/PTS0077</t>
  </si>
  <si>
    <t>Patrice Lumumba (Oscar)</t>
  </si>
  <si>
    <t>033º 28.917</t>
  </si>
  <si>
    <t>25º 10.494</t>
  </si>
  <si>
    <t>AGXX/PTS0043</t>
  </si>
  <si>
    <t>Zongoene Cruzamento Nhabanga</t>
  </si>
  <si>
    <t>033º 28.895</t>
  </si>
  <si>
    <t>25º 08.768</t>
  </si>
  <si>
    <t>AGXX/PTS0041</t>
  </si>
  <si>
    <t>Zongoene Posto Administrativo</t>
  </si>
  <si>
    <t>033º 27.913</t>
  </si>
  <si>
    <t>25º 08.099</t>
  </si>
  <si>
    <t>AGXX/PTS0040</t>
  </si>
  <si>
    <t>Zongoene Bairro 4 Mbale</t>
  </si>
  <si>
    <t>033º 27.772</t>
  </si>
  <si>
    <t>AGXX/PTS0039</t>
  </si>
  <si>
    <t>Voz da Frelimo Bairro 2</t>
  </si>
  <si>
    <t>033º 27.737</t>
  </si>
  <si>
    <t>25º 08.670</t>
  </si>
  <si>
    <t>AGXX/PTS0038</t>
  </si>
  <si>
    <t>Voz da Frelimo Bairro 1</t>
  </si>
  <si>
    <t>033º 29.385</t>
  </si>
  <si>
    <t>25º 05.047</t>
  </si>
  <si>
    <t>AGXX/PTS0037</t>
  </si>
  <si>
    <t>Zongoene Bairro 4 Lumane</t>
  </si>
  <si>
    <t>033º 28.822</t>
  </si>
  <si>
    <t>24º 02.575</t>
  </si>
  <si>
    <t>AGXX/PTS0036</t>
  </si>
  <si>
    <t>Vlademir Bairro 3</t>
  </si>
  <si>
    <t>033º 28.976</t>
  </si>
  <si>
    <t>24º 02.114</t>
  </si>
  <si>
    <t>AGXX/PTS0035</t>
  </si>
  <si>
    <t>Vlademir Bairro 2</t>
  </si>
  <si>
    <t>033º 29.521</t>
  </si>
  <si>
    <t>24º 59.668</t>
  </si>
  <si>
    <t>AGXX/PTS0033</t>
  </si>
  <si>
    <t>Chiconela Bairro 1</t>
  </si>
  <si>
    <t>033º 29.722</t>
  </si>
  <si>
    <t>24º 59.712</t>
  </si>
  <si>
    <t>AGXX/PTS0032</t>
  </si>
  <si>
    <t>L3513/03/026</t>
  </si>
  <si>
    <t>033º 22.414</t>
  </si>
  <si>
    <t>24º 48.619</t>
  </si>
  <si>
    <t>AGXX/PTS0338</t>
  </si>
  <si>
    <t>Aldeia Zuza - Bairro 2</t>
  </si>
  <si>
    <t>L3513/03/028</t>
  </si>
  <si>
    <t>033º 22.872</t>
  </si>
  <si>
    <t>24º 48.668</t>
  </si>
  <si>
    <t>AGXX/PTS0337</t>
  </si>
  <si>
    <t>Aldeia Zuza - Bairro 2000</t>
  </si>
  <si>
    <t>L3513/03/027</t>
  </si>
  <si>
    <t>033º 23.244</t>
  </si>
  <si>
    <t>24º 48.786</t>
  </si>
  <si>
    <t>AGXX/PTS0336</t>
  </si>
  <si>
    <t>Aldeia Zuza - Bairro 1</t>
  </si>
  <si>
    <t>B.264036</t>
  </si>
  <si>
    <t>033º 23.666</t>
  </si>
  <si>
    <t>24º 49.531</t>
  </si>
  <si>
    <t>AGXX/PTS0301</t>
  </si>
  <si>
    <t>Luis Carlos Preste</t>
  </si>
  <si>
    <t>B.263983</t>
  </si>
  <si>
    <t>033º 23.735</t>
  </si>
  <si>
    <t>24º 49.705</t>
  </si>
  <si>
    <t>AGXX/PTS0300</t>
  </si>
  <si>
    <t>B.263979</t>
  </si>
  <si>
    <t>033º 24.114</t>
  </si>
  <si>
    <t>24º 49.805</t>
  </si>
  <si>
    <t>AGXX/PTS0299</t>
  </si>
  <si>
    <t>B.264022</t>
  </si>
  <si>
    <t>033º 23.821</t>
  </si>
  <si>
    <t>24º 50.100</t>
  </si>
  <si>
    <t>AGXX/PTS0298</t>
  </si>
  <si>
    <t>B.263996</t>
  </si>
  <si>
    <t>033º 24.217</t>
  </si>
  <si>
    <t>24º 50.058</t>
  </si>
  <si>
    <t>AGXX/PTS0297</t>
  </si>
  <si>
    <t>B.264041</t>
  </si>
  <si>
    <t>033º 23.925</t>
  </si>
  <si>
    <t>24º 50.157</t>
  </si>
  <si>
    <t>AGXX/PTS0296</t>
  </si>
  <si>
    <t>B.264037</t>
  </si>
  <si>
    <t>033º 24.103</t>
  </si>
  <si>
    <t>24º 50.300</t>
  </si>
  <si>
    <t>AGXX/PTS0295</t>
  </si>
  <si>
    <t>B.264001</t>
  </si>
  <si>
    <t>033º 24.371</t>
  </si>
  <si>
    <t>24º 50.435</t>
  </si>
  <si>
    <t>AGXX/PTS0294</t>
  </si>
  <si>
    <t>B.264704</t>
  </si>
  <si>
    <t>033º 24.002</t>
  </si>
  <si>
    <t>24º 50.563</t>
  </si>
  <si>
    <t>AGXX/PTS0293</t>
  </si>
  <si>
    <t>B.264009</t>
  </si>
  <si>
    <t>033º 24.393</t>
  </si>
  <si>
    <t>24º 50.641</t>
  </si>
  <si>
    <t>AGXX/PTS0292</t>
  </si>
  <si>
    <t>B.264048</t>
  </si>
  <si>
    <t>033º 24.101</t>
  </si>
  <si>
    <t>24º 50.748</t>
  </si>
  <si>
    <t>AGXX/PTS0291</t>
  </si>
  <si>
    <t>B.264014</t>
  </si>
  <si>
    <t>033º 24.498</t>
  </si>
  <si>
    <t>24º 50.896</t>
  </si>
  <si>
    <t>AGXX/PTS0290</t>
  </si>
  <si>
    <t>B.264054</t>
  </si>
  <si>
    <t>033º 24.204</t>
  </si>
  <si>
    <t>24º 50.999</t>
  </si>
  <si>
    <t>AGXX/PTS0289</t>
  </si>
  <si>
    <t>B.264015</t>
  </si>
  <si>
    <t>033º 24.427</t>
  </si>
  <si>
    <t>24º 51.137</t>
  </si>
  <si>
    <t>AGXX/PTS0288</t>
  </si>
  <si>
    <t>B.264000</t>
  </si>
  <si>
    <t>033º 24.165</t>
  </si>
  <si>
    <t>24º 51.282</t>
  </si>
  <si>
    <t>AGXX/PTS0287</t>
  </si>
  <si>
    <t>B.264700</t>
  </si>
  <si>
    <t>033º 24.429</t>
  </si>
  <si>
    <t>24º 51.409</t>
  </si>
  <si>
    <t>AGXX/PTS0286</t>
  </si>
  <si>
    <t>B.264038</t>
  </si>
  <si>
    <t>033º 24.246</t>
  </si>
  <si>
    <t>24º 51.470</t>
  </si>
  <si>
    <t>AGXX/PTS0285</t>
  </si>
  <si>
    <t>F001776.01</t>
  </si>
  <si>
    <t>033º 32.081</t>
  </si>
  <si>
    <t>24º 56.562</t>
  </si>
  <si>
    <t>AGXX/PTS0010</t>
  </si>
  <si>
    <t>Chipenhe B1</t>
  </si>
  <si>
    <t>033º 32.475</t>
  </si>
  <si>
    <t>24º 58.411</t>
  </si>
  <si>
    <t>AGXX/PTS0004</t>
  </si>
  <si>
    <t xml:space="preserve">Casa Agraria Chicumbane </t>
  </si>
  <si>
    <t>Transfomadores de Mozambique</t>
  </si>
  <si>
    <t>-25,734192</t>
  </si>
  <si>
    <t>32,5336718</t>
  </si>
  <si>
    <t>TB1509137</t>
  </si>
  <si>
    <t>-25,7439226</t>
  </si>
  <si>
    <t>32,5491487</t>
  </si>
  <si>
    <t>20865501/01</t>
  </si>
  <si>
    <t>-25,942588</t>
  </si>
  <si>
    <t>32,448750</t>
  </si>
  <si>
    <t>PTS 940</t>
  </si>
  <si>
    <t>-25,942993</t>
  </si>
  <si>
    <t>32,449597</t>
  </si>
  <si>
    <t>PTS 889</t>
  </si>
  <si>
    <t>-23,92209</t>
  </si>
  <si>
    <t>35,16031</t>
  </si>
  <si>
    <t>PTS 04</t>
  </si>
  <si>
    <t>TB 1509071</t>
  </si>
  <si>
    <t>-23,89496</t>
  </si>
  <si>
    <t>35,13776</t>
  </si>
  <si>
    <t>PTS 03</t>
  </si>
  <si>
    <t>B264019</t>
  </si>
  <si>
    <t>-23,89261</t>
  </si>
  <si>
    <t>35,15162</t>
  </si>
  <si>
    <t>B264044</t>
  </si>
  <si>
    <t>-23,89825</t>
  </si>
  <si>
    <t>35,15497</t>
  </si>
  <si>
    <t>B264017</t>
  </si>
  <si>
    <t>-23,90449</t>
  </si>
  <si>
    <t>35,15733</t>
  </si>
  <si>
    <t>B264703</t>
  </si>
  <si>
    <t>-23,90163</t>
  </si>
  <si>
    <t>35,16139</t>
  </si>
  <si>
    <t>PTS 21</t>
  </si>
  <si>
    <t>B264706</t>
  </si>
  <si>
    <t>-23,87464</t>
  </si>
  <si>
    <t>35,24883</t>
  </si>
  <si>
    <t>B264699</t>
  </si>
  <si>
    <t>-23,89880</t>
  </si>
  <si>
    <t>35,17267</t>
  </si>
  <si>
    <t>422/40</t>
  </si>
  <si>
    <t>Mandlakazi Electrical Technologies</t>
  </si>
  <si>
    <t>-23,89693</t>
  </si>
  <si>
    <t>35,15842</t>
  </si>
  <si>
    <t>PTS 10</t>
  </si>
  <si>
    <t>B264021</t>
  </si>
  <si>
    <t>-23,89503</t>
  </si>
  <si>
    <t>35,16454</t>
  </si>
  <si>
    <t>B264052</t>
  </si>
  <si>
    <t>-23,89066</t>
  </si>
  <si>
    <t>35,15803</t>
  </si>
  <si>
    <t>B264004</t>
  </si>
  <si>
    <t>-23,88624</t>
  </si>
  <si>
    <t>35,17034</t>
  </si>
  <si>
    <t>PTS 28</t>
  </si>
  <si>
    <t>B264015</t>
  </si>
  <si>
    <t>-23,88568</t>
  </si>
  <si>
    <t>35,16329</t>
  </si>
  <si>
    <t>B264702</t>
  </si>
  <si>
    <t>-23,88976</t>
  </si>
  <si>
    <t>35,16746</t>
  </si>
  <si>
    <t>PTS 26</t>
  </si>
  <si>
    <t>B264701</t>
  </si>
  <si>
    <t>-23,89288</t>
  </si>
  <si>
    <t>35,17497</t>
  </si>
  <si>
    <t>TB1509120</t>
  </si>
  <si>
    <t>-25,81332107</t>
  </si>
  <si>
    <t>32,6436851</t>
  </si>
  <si>
    <t>PT 189R</t>
  </si>
  <si>
    <t>TB1509045</t>
  </si>
  <si>
    <t>-25,453822</t>
  </si>
  <si>
    <t>32,762565</t>
  </si>
  <si>
    <t>PT 635</t>
  </si>
  <si>
    <t>10832301/05</t>
  </si>
  <si>
    <t>-25,460226</t>
  </si>
  <si>
    <t>32,7422318</t>
  </si>
  <si>
    <t>PT 667</t>
  </si>
  <si>
    <t>-25,497639</t>
  </si>
  <si>
    <t>32,652408</t>
  </si>
  <si>
    <t>PT 655</t>
  </si>
  <si>
    <t>10839203/07</t>
  </si>
  <si>
    <t>-25,495102</t>
  </si>
  <si>
    <t>32,6336011</t>
  </si>
  <si>
    <t>PT -Maluana</t>
  </si>
  <si>
    <t>20674501/01</t>
  </si>
  <si>
    <t>-25,394608</t>
  </si>
  <si>
    <t>32,808266</t>
  </si>
  <si>
    <t>PT 643</t>
  </si>
  <si>
    <t>-25,87932</t>
  </si>
  <si>
    <t>32,39951</t>
  </si>
  <si>
    <t>PTS 843</t>
  </si>
  <si>
    <t>-25,93473</t>
  </si>
  <si>
    <t>32,50451</t>
  </si>
  <si>
    <t>PTS 226</t>
  </si>
  <si>
    <t>-25,94515</t>
  </si>
  <si>
    <t>32,48905</t>
  </si>
  <si>
    <t>PTS 230</t>
  </si>
  <si>
    <t>-25,94977</t>
  </si>
  <si>
    <t>32,47908</t>
  </si>
  <si>
    <t>PTS 231</t>
  </si>
  <si>
    <t>-25,967306</t>
  </si>
  <si>
    <t>32,473571</t>
  </si>
  <si>
    <t>PTS 423</t>
  </si>
  <si>
    <t>-25,82325</t>
  </si>
  <si>
    <t>32,539144</t>
  </si>
  <si>
    <t>PT 1007R</t>
  </si>
  <si>
    <t>-25,82306</t>
  </si>
  <si>
    <t>32,536147</t>
  </si>
  <si>
    <t>PT 1008R</t>
  </si>
  <si>
    <t>-25,82251</t>
  </si>
  <si>
    <t>32,529154</t>
  </si>
  <si>
    <t>PT 1001R</t>
  </si>
  <si>
    <t>-25,822500</t>
  </si>
  <si>
    <t>32,531164</t>
  </si>
  <si>
    <t>PT 1000R</t>
  </si>
  <si>
    <t>-25,8183325</t>
  </si>
  <si>
    <t>32,524191</t>
  </si>
  <si>
    <t>PT 1005R</t>
  </si>
  <si>
    <t>-25,820091</t>
  </si>
  <si>
    <t>32,533052</t>
  </si>
  <si>
    <t>PT 1006R</t>
  </si>
  <si>
    <t>-25,818566</t>
  </si>
  <si>
    <t>32,53044</t>
  </si>
  <si>
    <t>PT 997R</t>
  </si>
  <si>
    <t>-25,815457</t>
  </si>
  <si>
    <t>32,532268</t>
  </si>
  <si>
    <t>PT 996R</t>
  </si>
  <si>
    <t>-25,813222</t>
  </si>
  <si>
    <t>32,535851</t>
  </si>
  <si>
    <t>PT 994R</t>
  </si>
  <si>
    <t>-25,807821</t>
  </si>
  <si>
    <t>32,535952</t>
  </si>
  <si>
    <t>PT 577R</t>
  </si>
  <si>
    <t>-25,769027</t>
  </si>
  <si>
    <t>32,516720</t>
  </si>
  <si>
    <t>PT 550R</t>
  </si>
  <si>
    <t>-25,776529</t>
  </si>
  <si>
    <t>32,519152</t>
  </si>
  <si>
    <t>-25,78441</t>
  </si>
  <si>
    <t>32,524633</t>
  </si>
  <si>
    <t>PT 563R</t>
  </si>
  <si>
    <t>B263975</t>
  </si>
  <si>
    <t>-24,06266</t>
  </si>
  <si>
    <t>34,72331</t>
  </si>
  <si>
    <t>PANDA</t>
  </si>
  <si>
    <t>PTS 39</t>
  </si>
  <si>
    <t>B263977</t>
  </si>
  <si>
    <t>-24,23462</t>
  </si>
  <si>
    <t>34,84982</t>
  </si>
  <si>
    <t>-24,64215</t>
  </si>
  <si>
    <t>34,76364</t>
  </si>
  <si>
    <t>F001808.03</t>
  </si>
  <si>
    <t>-25,827988</t>
  </si>
  <si>
    <t>32,594933</t>
  </si>
  <si>
    <t>PT237R</t>
  </si>
  <si>
    <t>-23,3255397</t>
  </si>
  <si>
    <t>35,3910829</t>
  </si>
  <si>
    <t>PT 05 RE</t>
  </si>
  <si>
    <t>TB1509064</t>
  </si>
  <si>
    <t>-23,8435391</t>
  </si>
  <si>
    <t>35,3282574</t>
  </si>
  <si>
    <t>PT 47  RE</t>
  </si>
  <si>
    <t>-23,8568339</t>
  </si>
  <si>
    <t>32,3338292</t>
  </si>
  <si>
    <t>PT 74 RE</t>
  </si>
  <si>
    <t>-26,0168096</t>
  </si>
  <si>
    <t>32,5425716</t>
  </si>
  <si>
    <t>PT 350R</t>
  </si>
  <si>
    <t>-26,0307365</t>
  </si>
  <si>
    <t>32,5859261</t>
  </si>
  <si>
    <t>PT 275R</t>
  </si>
  <si>
    <t>TB1509113</t>
  </si>
  <si>
    <t>-26,0240129</t>
  </si>
  <si>
    <t>32,5630468</t>
  </si>
  <si>
    <t>PT 321R</t>
  </si>
  <si>
    <t>L3513/04/016</t>
  </si>
  <si>
    <t>-25,7562854</t>
  </si>
  <si>
    <t>32,3662496</t>
  </si>
  <si>
    <t>PTS 888</t>
  </si>
  <si>
    <t>L3513/04/026</t>
  </si>
  <si>
    <t>-25,7556983</t>
  </si>
  <si>
    <t>32,3616625</t>
  </si>
  <si>
    <t>PTS 886</t>
  </si>
  <si>
    <t>L3513/04/024</t>
  </si>
  <si>
    <t>-25,7552467</t>
  </si>
  <si>
    <t>32,3637365</t>
  </si>
  <si>
    <t>PTS 887</t>
  </si>
  <si>
    <t>10839201/10</t>
  </si>
  <si>
    <t>-25,7751982</t>
  </si>
  <si>
    <t>32,3474718</t>
  </si>
  <si>
    <t>PTS 1036</t>
  </si>
  <si>
    <t>-25,8276528</t>
  </si>
  <si>
    <t>32,4307094</t>
  </si>
  <si>
    <t>PTS 952</t>
  </si>
  <si>
    <t>-25,8295541</t>
  </si>
  <si>
    <t>32,4281876</t>
  </si>
  <si>
    <t>PTS 953</t>
  </si>
  <si>
    <t>-25,8710568</t>
  </si>
  <si>
    <t>32,4361971</t>
  </si>
  <si>
    <t>PT 113</t>
  </si>
  <si>
    <t>-25,8609060</t>
  </si>
  <si>
    <t>32,4461377</t>
  </si>
  <si>
    <t>PTS 909</t>
  </si>
  <si>
    <t>-25,8437373</t>
  </si>
  <si>
    <t>32,4564416</t>
  </si>
  <si>
    <t>PTS 897</t>
  </si>
  <si>
    <t>-25,8417784</t>
  </si>
  <si>
    <t>32,4557437</t>
  </si>
  <si>
    <t>PTS 895</t>
  </si>
  <si>
    <t>-25,8401824</t>
  </si>
  <si>
    <t>32,4492706</t>
  </si>
  <si>
    <t>PTS 894</t>
  </si>
  <si>
    <t>-25,8404203</t>
  </si>
  <si>
    <t>32,4524772</t>
  </si>
  <si>
    <t>PTS 893</t>
  </si>
  <si>
    <t>-25,8361377</t>
  </si>
  <si>
    <t>32,4489571</t>
  </si>
  <si>
    <t>PTS 980</t>
  </si>
  <si>
    <t>-25,8319574</t>
  </si>
  <si>
    <t>32,4512132</t>
  </si>
  <si>
    <t>PTS 890</t>
  </si>
  <si>
    <t>-25,8289626</t>
  </si>
  <si>
    <t>32,4438806</t>
  </si>
  <si>
    <t>PTS 930</t>
  </si>
  <si>
    <t>-25,8302343</t>
  </si>
  <si>
    <t>32,4460354</t>
  </si>
  <si>
    <t>PTS 928</t>
  </si>
  <si>
    <t>-25,8294788</t>
  </si>
  <si>
    <t>32,4490277</t>
  </si>
  <si>
    <t>PTS 927</t>
  </si>
  <si>
    <t>-25,8254907</t>
  </si>
  <si>
    <t>32,4340094</t>
  </si>
  <si>
    <t>PTS 490</t>
  </si>
  <si>
    <t>-25,8273727</t>
  </si>
  <si>
    <t>32,4455942</t>
  </si>
  <si>
    <t>PTS 929</t>
  </si>
  <si>
    <t>-25,8284291</t>
  </si>
  <si>
    <t>32,4406321</t>
  </si>
  <si>
    <t>PTS 931</t>
  </si>
  <si>
    <t>-25,8290904</t>
  </si>
  <si>
    <t>32,4367659</t>
  </si>
  <si>
    <t>PTS 932</t>
  </si>
  <si>
    <t>-25,8301469</t>
  </si>
  <si>
    <t>32,4384387</t>
  </si>
  <si>
    <t>PTS 933</t>
  </si>
  <si>
    <t>-25,8330195</t>
  </si>
  <si>
    <t>32,4437305</t>
  </si>
  <si>
    <t>PTS 934</t>
  </si>
  <si>
    <t>-25,8387923</t>
  </si>
  <si>
    <t>32,4418616</t>
  </si>
  <si>
    <t>PTS 925</t>
  </si>
  <si>
    <t>-25,8373172</t>
  </si>
  <si>
    <t>32,4405407</t>
  </si>
  <si>
    <t>PTS 935</t>
  </si>
  <si>
    <t>-25,8396483</t>
  </si>
  <si>
    <t>32,4340116</t>
  </si>
  <si>
    <t>PTS 941</t>
  </si>
  <si>
    <t>-25,8383378</t>
  </si>
  <si>
    <t>32,4342513</t>
  </si>
  <si>
    <t>-25,8346528</t>
  </si>
  <si>
    <t>32,4384707</t>
  </si>
  <si>
    <t>PTS 936</t>
  </si>
  <si>
    <t>-25,8291948</t>
  </si>
  <si>
    <t>32,4329508</t>
  </si>
  <si>
    <t>PTS 950</t>
  </si>
  <si>
    <t>-25,8314021</t>
  </si>
  <si>
    <t>32,4355566</t>
  </si>
  <si>
    <t>PTS 937</t>
  </si>
  <si>
    <t>-25,8339725</t>
  </si>
  <si>
    <t>32,4327328</t>
  </si>
  <si>
    <t>PTS 938</t>
  </si>
  <si>
    <t>-25,8301010</t>
  </si>
  <si>
    <t>32,4301564</t>
  </si>
  <si>
    <t>PTS 951</t>
  </si>
  <si>
    <t>-25,8318492</t>
  </si>
  <si>
    <t>32,4239867</t>
  </si>
  <si>
    <t>PTS 954</t>
  </si>
  <si>
    <t>-25,8331941</t>
  </si>
  <si>
    <t>32,4219026</t>
  </si>
  <si>
    <t>PTS 955</t>
  </si>
  <si>
    <t>-25,8368392</t>
  </si>
  <si>
    <t>32,4250855</t>
  </si>
  <si>
    <t>PTS 947</t>
  </si>
  <si>
    <t>-25,8356582</t>
  </si>
  <si>
    <t>32,4287498</t>
  </si>
  <si>
    <t>PTS 956</t>
  </si>
  <si>
    <t>-25,8378622</t>
  </si>
  <si>
    <t>32,4292914</t>
  </si>
  <si>
    <t>PTS 945</t>
  </si>
  <si>
    <t>-25,8399742</t>
  </si>
  <si>
    <t>32,4297172</t>
  </si>
  <si>
    <t>PTS 943</t>
  </si>
  <si>
    <t>-25,8391942</t>
  </si>
  <si>
    <t>32,4309674</t>
  </si>
  <si>
    <t>PTS 944</t>
  </si>
  <si>
    <t>-25,8394949</t>
  </si>
  <si>
    <t>32,4238821</t>
  </si>
  <si>
    <t>PTS 948</t>
  </si>
  <si>
    <t>-25,8402906</t>
  </si>
  <si>
    <t>32,4251532</t>
  </si>
  <si>
    <t>PTS 949</t>
  </si>
  <si>
    <t>-25,8422424</t>
  </si>
  <si>
    <t>32,4409104</t>
  </si>
  <si>
    <t>PTS 924</t>
  </si>
  <si>
    <t>-25,8450159</t>
  </si>
  <si>
    <t>32,4416002</t>
  </si>
  <si>
    <t>PTS 923</t>
  </si>
  <si>
    <t>-25,8588256</t>
  </si>
  <si>
    <t>32,4404969</t>
  </si>
  <si>
    <t>PTS 913</t>
  </si>
  <si>
    <t>-25,8464708</t>
  </si>
  <si>
    <t>32,4504252</t>
  </si>
  <si>
    <t>PTS 920</t>
  </si>
  <si>
    <t>-25,8485578</t>
  </si>
  <si>
    <t>32,4529183</t>
  </si>
  <si>
    <t>PTS 898</t>
  </si>
  <si>
    <t>-25,8496769</t>
  </si>
  <si>
    <t>32,4536771</t>
  </si>
  <si>
    <t>PTS 899</t>
  </si>
  <si>
    <t>-25,8513030</t>
  </si>
  <si>
    <t>32,4543597</t>
  </si>
  <si>
    <t>PTS 901</t>
  </si>
  <si>
    <t>-25,8494176</t>
  </si>
  <si>
    <t>32,4575454</t>
  </si>
  <si>
    <t>PTS 904</t>
  </si>
  <si>
    <t>-25,8516556</t>
  </si>
  <si>
    <t>32,4584597</t>
  </si>
  <si>
    <t>PTS 903</t>
  </si>
  <si>
    <t>-25,8535343</t>
  </si>
  <si>
    <t>32,4574815</t>
  </si>
  <si>
    <t>PTS 902</t>
  </si>
  <si>
    <t>-25,8561807</t>
  </si>
  <si>
    <t>32,4573869</t>
  </si>
  <si>
    <t>PTS 905</t>
  </si>
  <si>
    <t>-25,8575122</t>
  </si>
  <si>
    <t>32,4523157</t>
  </si>
  <si>
    <t>PTS 906</t>
  </si>
  <si>
    <t>-25,8588689</t>
  </si>
  <si>
    <t>32,4487954</t>
  </si>
  <si>
    <t>PTS 907</t>
  </si>
  <si>
    <t>-25,8575321</t>
  </si>
  <si>
    <t>32,4444729</t>
  </si>
  <si>
    <t>PTS 908</t>
  </si>
  <si>
    <t>-25,8607736</t>
  </si>
  <si>
    <t>32,4422365</t>
  </si>
  <si>
    <t>PTS 912</t>
  </si>
  <si>
    <t>-25,8635578</t>
  </si>
  <si>
    <t>32,4483039</t>
  </si>
  <si>
    <t>PTS 911</t>
  </si>
  <si>
    <t>-25,8651171</t>
  </si>
  <si>
    <t>32,4443024</t>
  </si>
  <si>
    <t>PTS 910</t>
  </si>
  <si>
    <t>-25,9018809</t>
  </si>
  <si>
    <t>32,4612185</t>
  </si>
  <si>
    <t>PTS 089</t>
  </si>
  <si>
    <t>-25,8335849</t>
  </si>
  <si>
    <t>32,4159978</t>
  </si>
  <si>
    <t>PTS 957</t>
  </si>
  <si>
    <t>F001777.01</t>
  </si>
  <si>
    <t>-25,8155005</t>
  </si>
  <si>
    <t>32,4531136</t>
  </si>
  <si>
    <t>PT 586</t>
  </si>
  <si>
    <t>-25,8256956</t>
  </si>
  <si>
    <t>32,4542453</t>
  </si>
  <si>
    <t>PTS 826</t>
  </si>
  <si>
    <t>TB1306037</t>
  </si>
  <si>
    <t>-25,8444768</t>
  </si>
  <si>
    <t>32,4876923</t>
  </si>
  <si>
    <t>PT 471</t>
  </si>
  <si>
    <t>TB1509135</t>
  </si>
  <si>
    <t>-25,8383653</t>
  </si>
  <si>
    <t>32,4855838</t>
  </si>
  <si>
    <t>PT 136</t>
  </si>
  <si>
    <t>-25,8613934</t>
  </si>
  <si>
    <t>32,4847548</t>
  </si>
  <si>
    <t>PT 508</t>
  </si>
  <si>
    <t>-25,9037845</t>
  </si>
  <si>
    <t>32,5108874</t>
  </si>
  <si>
    <t>PT 448</t>
  </si>
  <si>
    <t>TB-1509142</t>
  </si>
  <si>
    <t>-25,9087448</t>
  </si>
  <si>
    <t>32,5059507</t>
  </si>
  <si>
    <t>PT 149</t>
  </si>
  <si>
    <t>-25,9305255</t>
  </si>
  <si>
    <t>32,5045319</t>
  </si>
  <si>
    <t>PT 142</t>
  </si>
  <si>
    <t>TB1509116</t>
  </si>
  <si>
    <t>-25,8542002</t>
  </si>
  <si>
    <t>32,5409096</t>
  </si>
  <si>
    <t>PT 214</t>
  </si>
  <si>
    <t>Alstom</t>
  </si>
  <si>
    <t>-25,8393101</t>
  </si>
  <si>
    <t>32,5567843</t>
  </si>
  <si>
    <t>-25,8439279</t>
  </si>
  <si>
    <t>32,5527639</t>
  </si>
  <si>
    <t>PT 519</t>
  </si>
  <si>
    <t>-25,8714348</t>
  </si>
  <si>
    <t>32,5262417</t>
  </si>
  <si>
    <t>PT 203</t>
  </si>
  <si>
    <t>-25,8725455</t>
  </si>
  <si>
    <t>32,5069718</t>
  </si>
  <si>
    <t>PTS 589</t>
  </si>
  <si>
    <t>-25,8763374</t>
  </si>
  <si>
    <t>32,5085425</t>
  </si>
  <si>
    <t>PTS 450</t>
  </si>
  <si>
    <t>-25,8841904</t>
  </si>
  <si>
    <t>32,5122524</t>
  </si>
  <si>
    <t>PTS 110</t>
  </si>
  <si>
    <t>-25,7584815</t>
  </si>
  <si>
    <t>32,6742515</t>
  </si>
  <si>
    <t>PT 128R</t>
  </si>
  <si>
    <t>F001807.03</t>
  </si>
  <si>
    <t>-25,8634571</t>
  </si>
  <si>
    <t>32,6024505</t>
  </si>
  <si>
    <t>-25,8487618</t>
  </si>
  <si>
    <t>32,6209198</t>
  </si>
  <si>
    <t>PT 52R</t>
  </si>
  <si>
    <t>TB1509173</t>
  </si>
  <si>
    <t>-25,8260245</t>
  </si>
  <si>
    <t>32,5825896</t>
  </si>
  <si>
    <t>PT G1 NEW</t>
  </si>
  <si>
    <t>-25,7356157</t>
  </si>
  <si>
    <t>32,6610089</t>
  </si>
  <si>
    <t>PT 99R</t>
  </si>
  <si>
    <t>-25,8330810</t>
  </si>
  <si>
    <t>32,6327947</t>
  </si>
  <si>
    <t>PT 175R</t>
  </si>
  <si>
    <t>-25,8365887</t>
  </si>
  <si>
    <t>32,6464618</t>
  </si>
  <si>
    <t>PT 178R</t>
  </si>
  <si>
    <t>-25,8325197</t>
  </si>
  <si>
    <t>32,6430061</t>
  </si>
  <si>
    <t>PT 179R</t>
  </si>
  <si>
    <t>-25,8236415</t>
  </si>
  <si>
    <t>32,6461369</t>
  </si>
  <si>
    <t>PT 186R</t>
  </si>
  <si>
    <t>TB1509178</t>
  </si>
  <si>
    <t>-25,9178386</t>
  </si>
  <si>
    <t>32,6161316</t>
  </si>
  <si>
    <t>PT 47</t>
  </si>
  <si>
    <t>K010844.01</t>
  </si>
  <si>
    <t>-25,9149676</t>
  </si>
  <si>
    <t>32,6080204</t>
  </si>
  <si>
    <t>PT 442</t>
  </si>
  <si>
    <t>10839302/02</t>
  </si>
  <si>
    <t>-25,9177993</t>
  </si>
  <si>
    <t>32,5585768</t>
  </si>
  <si>
    <t>PT 361R</t>
  </si>
  <si>
    <t>10839203/03</t>
  </si>
  <si>
    <t>-25,9164605</t>
  </si>
  <si>
    <t>32,5585757</t>
  </si>
  <si>
    <t>PT 3R</t>
  </si>
  <si>
    <t>10829302/05</t>
  </si>
  <si>
    <t>-25,9149725</t>
  </si>
  <si>
    <t>32,5552404</t>
  </si>
  <si>
    <t>PT 363R</t>
  </si>
  <si>
    <t>10834410/01</t>
  </si>
  <si>
    <t>-25.361220</t>
  </si>
  <si>
    <t>32.190478</t>
  </si>
  <si>
    <t>TRANS ELECTRON</t>
  </si>
  <si>
    <t>-25.075739</t>
  </si>
  <si>
    <t>32.342948</t>
  </si>
  <si>
    <t>PTS 805</t>
  </si>
  <si>
    <t>TB1509037</t>
  </si>
  <si>
    <t>-25.154205</t>
  </si>
  <si>
    <t>32.326961</t>
  </si>
  <si>
    <t>PTS 986</t>
  </si>
  <si>
    <t>10828702/01</t>
  </si>
  <si>
    <t xml:space="preserve">POWERTECH </t>
  </si>
  <si>
    <t>-25.941455</t>
  </si>
  <si>
    <t>32.392743</t>
  </si>
  <si>
    <t>PTS 1080</t>
  </si>
  <si>
    <t>-25.942829</t>
  </si>
  <si>
    <t>32.399159</t>
  </si>
  <si>
    <t>-25.940568</t>
  </si>
  <si>
    <t>32.426242</t>
  </si>
  <si>
    <t>PTS 846</t>
  </si>
  <si>
    <t>TB1509124</t>
  </si>
  <si>
    <t>-25.980812</t>
  </si>
  <si>
    <t>32.422290</t>
  </si>
  <si>
    <t>PTS 421</t>
  </si>
  <si>
    <t>-25.887814</t>
  </si>
  <si>
    <t>32.426590</t>
  </si>
  <si>
    <t>Malhapsene</t>
  </si>
  <si>
    <t>PTS 355</t>
  </si>
  <si>
    <t>TB1509081</t>
  </si>
  <si>
    <t>-25.865686</t>
  </si>
  <si>
    <t>32.427667</t>
  </si>
  <si>
    <t>Tchumemene 7</t>
  </si>
  <si>
    <t>PTS 855</t>
  </si>
  <si>
    <t>-25.864949</t>
  </si>
  <si>
    <t>32.418171</t>
  </si>
  <si>
    <t>Tchumemene 4</t>
  </si>
  <si>
    <t>PTS 1024</t>
  </si>
  <si>
    <t>-25.858796</t>
  </si>
  <si>
    <t>32.421584</t>
  </si>
  <si>
    <t>Tchumemene 2</t>
  </si>
  <si>
    <t>PTS 114</t>
  </si>
  <si>
    <t>TB1509128</t>
  </si>
  <si>
    <t>-25.862461</t>
  </si>
  <si>
    <t>32.419216</t>
  </si>
  <si>
    <t>Tchumemene 1</t>
  </si>
  <si>
    <t>PTS 825</t>
  </si>
  <si>
    <t>F001807.04</t>
  </si>
  <si>
    <t>-25.930534</t>
  </si>
  <si>
    <t>32.452577</t>
  </si>
  <si>
    <t>Matola D</t>
  </si>
  <si>
    <t>PTS 97</t>
  </si>
  <si>
    <t>-25.933489</t>
  </si>
  <si>
    <t>32.439669</t>
  </si>
  <si>
    <t>PTS 383</t>
  </si>
  <si>
    <t>TB1509133</t>
  </si>
  <si>
    <t>-25.935758</t>
  </si>
  <si>
    <t>32.449773</t>
  </si>
  <si>
    <t>PTS 98</t>
  </si>
  <si>
    <t>-25.931664</t>
  </si>
  <si>
    <t>32.457145</t>
  </si>
  <si>
    <t>PTS 496</t>
  </si>
  <si>
    <t>F001808.01</t>
  </si>
  <si>
    <t>-25.902039</t>
  </si>
  <si>
    <t>32.442530</t>
  </si>
  <si>
    <t>PTS 93</t>
  </si>
  <si>
    <t>90485/01/002</t>
  </si>
  <si>
    <t>-25.908818</t>
  </si>
  <si>
    <t>32.453368</t>
  </si>
  <si>
    <t>PTS 76</t>
  </si>
  <si>
    <t>-25.932421</t>
  </si>
  <si>
    <t>32.475227</t>
  </si>
  <si>
    <t>PTS 403</t>
  </si>
  <si>
    <t>20905402/02</t>
  </si>
  <si>
    <t>-25.934362</t>
  </si>
  <si>
    <t>32.482645</t>
  </si>
  <si>
    <t>TRANSFORMADOR DE MOZAMBIQUE</t>
  </si>
  <si>
    <t>E033 15 45,8</t>
  </si>
  <si>
    <t>S18 57 27,2</t>
  </si>
  <si>
    <t>ENTRONCAMENTO PARA BELAS</t>
  </si>
  <si>
    <t>AGVDZ/PT11</t>
  </si>
  <si>
    <t>Bairro 25 de Julho</t>
  </si>
  <si>
    <t>17-13059</t>
  </si>
  <si>
    <t>E32 17 02,0</t>
  </si>
  <si>
    <t>S19 21 16,9</t>
  </si>
  <si>
    <t>PTS4 MUNHINGA NA LOCALIDADE DE MUNHINGA</t>
  </si>
  <si>
    <t>USSDG/PT4</t>
  </si>
  <si>
    <t>Bairro Munhinga</t>
  </si>
  <si>
    <t>TRANSFORMADOR DE MOZAMBIQUES</t>
  </si>
  <si>
    <t>E32 17 31,8</t>
  </si>
  <si>
    <t>S19 23 51,8</t>
  </si>
  <si>
    <t>CAS DO SR. MADORO</t>
  </si>
  <si>
    <t>USSDG/PT2</t>
  </si>
  <si>
    <t>Bairro Nhamizara</t>
  </si>
  <si>
    <t>E32 17 38,7</t>
  </si>
  <si>
    <t>S19 24 39,6</t>
  </si>
  <si>
    <t>ESCTRITORIO DA EDM</t>
  </si>
  <si>
    <t xml:space="preserve">USSDG/PT1 </t>
  </si>
  <si>
    <t>Bairro 25 de Junho</t>
  </si>
  <si>
    <t>E032 43 35,31</t>
  </si>
  <si>
    <t>S18 59 36,07</t>
  </si>
  <si>
    <t>OFICINAS DA CFM</t>
  </si>
  <si>
    <t>USMCP/PT2</t>
  </si>
  <si>
    <t>Bairro Chitio</t>
  </si>
  <si>
    <t>BAINS TRANSFORMER TECHNOLOGY</t>
  </si>
  <si>
    <t>E33 23 31.8</t>
  </si>
  <si>
    <t xml:space="preserve">S20 47 53.7 </t>
  </si>
  <si>
    <t>AO LADO DO POSTOS ADMINISTRATIVO</t>
  </si>
  <si>
    <t>USMCZ/PT4</t>
  </si>
  <si>
    <t xml:space="preserve"> E33 28 24.6</t>
  </si>
  <si>
    <t>S19 07 29.5</t>
  </si>
  <si>
    <t>5 FEPOM</t>
  </si>
  <si>
    <t>AGCHI/PT103</t>
  </si>
  <si>
    <t>ITAI MEGUE</t>
  </si>
  <si>
    <t>TB 15009995</t>
  </si>
  <si>
    <t>E033 30 30,61</t>
  </si>
  <si>
    <t>S19 07 36,80</t>
  </si>
  <si>
    <t>AGCHI/PT98</t>
  </si>
  <si>
    <t>MOAGEM DE COLEGA REIS</t>
  </si>
  <si>
    <t>TRANSFORMADOR MOZABIQUE SA</t>
  </si>
  <si>
    <t>E033 27 39,32</t>
  </si>
  <si>
    <t>S19 07 49,95</t>
  </si>
  <si>
    <t>AGCHI/PT92</t>
  </si>
  <si>
    <t>EPC 25 DE STEMBRO NO MAKODAMO</t>
  </si>
  <si>
    <t>E033 30 22,93</t>
  </si>
  <si>
    <t>S19 07 56,56</t>
  </si>
  <si>
    <t>AGCHI/PT87</t>
  </si>
  <si>
    <t>1º DE MAIO- MERCADO</t>
  </si>
  <si>
    <t>TR1509190</t>
  </si>
  <si>
    <t>E033 28 47,61</t>
  </si>
  <si>
    <t>S19 06 01,3</t>
  </si>
  <si>
    <t>Bairro Chinfura</t>
  </si>
  <si>
    <t>AGCHI/PT75</t>
  </si>
  <si>
    <t>BOIADEIROS</t>
  </si>
  <si>
    <t>TB1509181</t>
  </si>
  <si>
    <t>E033 29 14,32</t>
  </si>
  <si>
    <t>S19 07 58,45</t>
  </si>
  <si>
    <t>AGCHI/PT72</t>
  </si>
  <si>
    <t>MERCADO 38M</t>
  </si>
  <si>
    <t>E033 27 22 ,33</t>
  </si>
  <si>
    <t>S19 06 50,05</t>
  </si>
  <si>
    <t>AGCHI/PT39</t>
  </si>
  <si>
    <t>CENTRO DE SAUDE 1 MAIO</t>
  </si>
  <si>
    <t>TRANSFORMADE DE MOCAMBIQUE SA</t>
  </si>
  <si>
    <t>E33ᵒ28'37,9"</t>
  </si>
  <si>
    <t>S19ᵒ08'55,9'</t>
  </si>
  <si>
    <t>7 DE ABRIL</t>
  </si>
  <si>
    <t>AGCHI/PT30</t>
  </si>
  <si>
    <t>EPC 7 DE ABRIL</t>
  </si>
  <si>
    <t>E 033 29 35,41</t>
  </si>
  <si>
    <t>S 19 06 22,28</t>
  </si>
  <si>
    <t>BAIRRO VILLA NOVA</t>
  </si>
  <si>
    <t>AGCHI/PT27</t>
  </si>
  <si>
    <t>EPC FUNDAI ASSICANA</t>
  </si>
  <si>
    <t>E033 26 27,72</t>
  </si>
  <si>
    <t>S19 07 08,48</t>
  </si>
  <si>
    <t>AGCHI/PT16</t>
  </si>
  <si>
    <t>MOAGEM DE VASCO CHUVA</t>
  </si>
  <si>
    <t>NHAMATANDA</t>
  </si>
  <si>
    <t>1º Bairro Vila de Nhamatanda</t>
  </si>
  <si>
    <t xml:space="preserve">E 034°53' 32.42" </t>
  </si>
  <si>
    <t>S 19°50' 13.77"</t>
  </si>
  <si>
    <t>PT330</t>
  </si>
  <si>
    <t>Bairro Macurungo  Expansão Manganhe</t>
  </si>
  <si>
    <t>PT329</t>
  </si>
  <si>
    <t xml:space="preserve">Bairrro Marrocanhe      Área do Régulo Luís </t>
  </si>
  <si>
    <t>TB1509184</t>
  </si>
  <si>
    <t>PT324</t>
  </si>
  <si>
    <t>Bairro Ndunda 2 Entrada de Six-Male</t>
  </si>
  <si>
    <t>PT322</t>
  </si>
  <si>
    <t>Bairro de Palmeiras II Central   Expansão</t>
  </si>
  <si>
    <t>PT321</t>
  </si>
  <si>
    <t>Bairro de Macurungo Expansão Ocas</t>
  </si>
  <si>
    <t>PT316</t>
  </si>
  <si>
    <t>Bairro de Régulo Luís</t>
  </si>
  <si>
    <t>E 034°53'27.24"</t>
  </si>
  <si>
    <t>S 19°48'04.49"</t>
  </si>
  <si>
    <t>PT315</t>
  </si>
  <si>
    <t>Bairro do Aeroporto Mutondo</t>
  </si>
  <si>
    <t>TB1509182</t>
  </si>
  <si>
    <t>PT311</t>
  </si>
  <si>
    <t>Bairro da Manga Nhaconjo Unidade Comunal C</t>
  </si>
  <si>
    <t>PT310</t>
  </si>
  <si>
    <t>Bairro da Manga Unidade Comunal B</t>
  </si>
  <si>
    <t>PT309</t>
  </si>
  <si>
    <t>Bairro da Manga Vila Massane</t>
  </si>
  <si>
    <t>T.M.</t>
  </si>
  <si>
    <t>E 034°43'59,26"</t>
  </si>
  <si>
    <t>S 19°42'21,84"</t>
  </si>
  <si>
    <t>PT307</t>
  </si>
  <si>
    <t>Bairro Ngupa Cerâmica</t>
  </si>
  <si>
    <t>PT302</t>
  </si>
  <si>
    <t>Entrada de Transcom - Manga</t>
  </si>
  <si>
    <t>B509192</t>
  </si>
  <si>
    <t>F.S.T.</t>
  </si>
  <si>
    <t>PT301</t>
  </si>
  <si>
    <t>Estrada Carlos Pereira Estoril</t>
  </si>
  <si>
    <t>PT284</t>
  </si>
  <si>
    <t>Bazar Filipe - Manga</t>
  </si>
  <si>
    <t>PT282</t>
  </si>
  <si>
    <t>Bairro de Vila Massane</t>
  </si>
  <si>
    <t>E 034°51'02.78"</t>
  </si>
  <si>
    <t>S 19°50'32.99"</t>
  </si>
  <si>
    <t>PT265</t>
  </si>
  <si>
    <t>Bairro Ponta-Gêa/Goto</t>
  </si>
  <si>
    <t>IB1509200</t>
  </si>
  <si>
    <t>PT261</t>
  </si>
  <si>
    <t>Bairro do Macurungo-Expansão II</t>
  </si>
  <si>
    <t>TB1509198</t>
  </si>
  <si>
    <t>PT253</t>
  </si>
  <si>
    <t>Bairro do Macurungo-Expansão I</t>
  </si>
  <si>
    <t>PT248</t>
  </si>
  <si>
    <t>Manga Mascarenhas - Gany</t>
  </si>
  <si>
    <t>TB1509196</t>
  </si>
  <si>
    <t>PT232</t>
  </si>
  <si>
    <t>Mobeira próximo da Fábrica</t>
  </si>
  <si>
    <t>PT216</t>
  </si>
  <si>
    <t>Bairro do Fomento  Inhamízua</t>
  </si>
  <si>
    <t>SABS</t>
  </si>
  <si>
    <t>PT123</t>
  </si>
  <si>
    <t>Base Aérea  II</t>
  </si>
  <si>
    <t>-37º -51' -15.988" W</t>
  </si>
  <si>
    <t>14º 1' 48.326" S</t>
  </si>
  <si>
    <t>Bairro Cimento</t>
  </si>
  <si>
    <t>PTS 4001</t>
  </si>
  <si>
    <t>E35 17.393</t>
  </si>
  <si>
    <t>S12 17.993</t>
  </si>
  <si>
    <t>Mandambuzi 1</t>
  </si>
  <si>
    <t>EG PTS6000</t>
  </si>
  <si>
    <t>8069869.076</t>
  </si>
  <si>
    <t>720571.474</t>
  </si>
  <si>
    <t>1° MAIN</t>
  </si>
  <si>
    <t>MUTARARA</t>
  </si>
  <si>
    <t>SE-CHIMUARA</t>
  </si>
  <si>
    <t>B264023</t>
  </si>
  <si>
    <t>33°8'33.4</t>
  </si>
  <si>
    <t>15°59'31.560</t>
  </si>
  <si>
    <t>FUNAE</t>
  </si>
  <si>
    <t>MARARA</t>
  </si>
  <si>
    <t>TB1505052</t>
  </si>
  <si>
    <t>8237954.204</t>
  </si>
  <si>
    <t>509475.753</t>
  </si>
  <si>
    <t>CATACHA</t>
  </si>
  <si>
    <t>TB1505056</t>
  </si>
  <si>
    <t>8234523.622</t>
  </si>
  <si>
    <t>514075.443</t>
  </si>
  <si>
    <t>PONTE-9</t>
  </si>
  <si>
    <t>TB1505059</t>
  </si>
  <si>
    <t>33°9'10.030”</t>
  </si>
  <si>
    <t>15°58'15.57”</t>
  </si>
  <si>
    <t>BAIRRO-1</t>
  </si>
  <si>
    <t>TB1505055</t>
  </si>
  <si>
    <t>33°9'34.641”</t>
  </si>
  <si>
    <t>15°57'43.93”</t>
  </si>
  <si>
    <t>BAIRRO-2</t>
  </si>
  <si>
    <t>TB1505057</t>
  </si>
  <si>
    <t>33°9'20.791”</t>
  </si>
  <si>
    <t>15°58'1.808”</t>
  </si>
  <si>
    <t>ADMINISTRAG</t>
  </si>
  <si>
    <t>8350449.880</t>
  </si>
  <si>
    <t>667498.292</t>
  </si>
  <si>
    <t>KALIPALE-BIFOLO</t>
  </si>
  <si>
    <t>TSANGANO</t>
  </si>
  <si>
    <t>8326455.303</t>
  </si>
  <si>
    <t>495462.016</t>
  </si>
  <si>
    <t>CHIFUNDE</t>
  </si>
  <si>
    <t>17-12451</t>
  </si>
  <si>
    <t>8323831.426</t>
  </si>
  <si>
    <t>380518.692</t>
  </si>
  <si>
    <t>ADMISTRACAO</t>
  </si>
  <si>
    <t>10836201/04</t>
  </si>
  <si>
    <t>POWER TECH</t>
  </si>
  <si>
    <t>8169808.200</t>
  </si>
  <si>
    <t>540288.039</t>
  </si>
  <si>
    <t>MAZOE-CHINHANDE</t>
  </si>
  <si>
    <t>DT1509085</t>
  </si>
  <si>
    <t>8259840.698</t>
  </si>
  <si>
    <t>474956.185</t>
  </si>
  <si>
    <t>1 MAIO</t>
  </si>
  <si>
    <t>8393608.852</t>
  </si>
  <si>
    <t>617016.651</t>
  </si>
  <si>
    <t>DOMUE-MERCADO</t>
  </si>
  <si>
    <t>8371037.147</t>
  </si>
  <si>
    <t>645482.364</t>
  </si>
  <si>
    <t>NOVO MERCADO</t>
  </si>
  <si>
    <t>TB 1509058</t>
  </si>
  <si>
    <t>8371726.705</t>
  </si>
  <si>
    <t>647136.180</t>
  </si>
  <si>
    <t>E.DAUSSE</t>
  </si>
  <si>
    <t>8218864.916</t>
  </si>
  <si>
    <t>577477.746</t>
  </si>
  <si>
    <t>FALECIDO OCILIO</t>
  </si>
  <si>
    <t>8218546.764</t>
  </si>
  <si>
    <t>610614.263</t>
  </si>
  <si>
    <t>MWALADZI 7</t>
  </si>
  <si>
    <t>8219802.710</t>
  </si>
  <si>
    <t>611070.946</t>
  </si>
  <si>
    <t>MUALADZI-4-MERCADO</t>
  </si>
  <si>
    <t>8218267.932</t>
  </si>
  <si>
    <t>610378.221</t>
  </si>
  <si>
    <t>MUALADZI-3-PROX DO MERCADO</t>
  </si>
  <si>
    <t>8218970.968</t>
  </si>
  <si>
    <t>609831.682</t>
  </si>
  <si>
    <t>MUALADZI-2-RIO TINTO</t>
  </si>
  <si>
    <t>8219574.787</t>
  </si>
  <si>
    <t>609879.713</t>
  </si>
  <si>
    <t>MUALADZI-1</t>
  </si>
  <si>
    <t>8220006.169</t>
  </si>
  <si>
    <t>603387.291</t>
  </si>
  <si>
    <t>CATEME-4</t>
  </si>
  <si>
    <t>8220600.690</t>
  </si>
  <si>
    <t>603318.732</t>
  </si>
  <si>
    <t>CATEME-3</t>
  </si>
  <si>
    <t>8218051.012</t>
  </si>
  <si>
    <t>574468.551</t>
  </si>
  <si>
    <t>CHIRINZE</t>
  </si>
  <si>
    <t>8218664.245</t>
  </si>
  <si>
    <t>577034.627</t>
  </si>
  <si>
    <t>SEDE 25/09</t>
  </si>
  <si>
    <t>8218356.021</t>
  </si>
  <si>
    <t>577829.930</t>
  </si>
  <si>
    <t>IRMAS</t>
  </si>
  <si>
    <t>13496-1</t>
  </si>
  <si>
    <t>8218041.414</t>
  </si>
  <si>
    <t>577733.111</t>
  </si>
  <si>
    <t>ESCRITORIO EDM</t>
  </si>
  <si>
    <t>20728103/02</t>
  </si>
  <si>
    <t>-25,01130</t>
  </si>
  <si>
    <t>32,39492</t>
  </si>
  <si>
    <t>PTS 43</t>
  </si>
  <si>
    <t>TB1410071</t>
  </si>
  <si>
    <t>-25,00920</t>
  </si>
  <si>
    <t>32,38986</t>
  </si>
  <si>
    <t>PTS 485</t>
  </si>
  <si>
    <t>MF160133-021</t>
  </si>
  <si>
    <t>Megatron</t>
  </si>
  <si>
    <t>-25,01598</t>
  </si>
  <si>
    <t>32,39353</t>
  </si>
  <si>
    <t>PTS 40</t>
  </si>
  <si>
    <t>-25,99684</t>
  </si>
  <si>
    <t>32,40962</t>
  </si>
  <si>
    <t>PTS 832</t>
  </si>
  <si>
    <t>20831302/04</t>
  </si>
  <si>
    <t>-25,02306</t>
  </si>
  <si>
    <t>32,39680</t>
  </si>
  <si>
    <t>-23,85518</t>
  </si>
  <si>
    <t>35,52740</t>
  </si>
  <si>
    <t>-23,84574</t>
  </si>
  <si>
    <t xml:space="preserve"> </t>
  </si>
  <si>
    <t>-23,88031</t>
  </si>
  <si>
    <t>35,42262</t>
  </si>
  <si>
    <t>-23,87638</t>
  </si>
  <si>
    <t>35,40499</t>
  </si>
  <si>
    <t>35°34'56.522"</t>
  </si>
  <si>
    <t>17°20'12.810"</t>
  </si>
  <si>
    <t>AERPORTO</t>
  </si>
  <si>
    <t>PTS 307</t>
  </si>
  <si>
    <t>35°42'51.747"</t>
  </si>
  <si>
    <t>17°58'42.45"</t>
  </si>
  <si>
    <t>MARKE</t>
  </si>
  <si>
    <t>PTS 404</t>
  </si>
  <si>
    <t>E036 48 47.32</t>
  </si>
  <si>
    <t>S17 35 36.88</t>
  </si>
  <si>
    <t>NICODALA</t>
  </si>
  <si>
    <t>20838802/01</t>
  </si>
  <si>
    <t>40°40.502</t>
  </si>
  <si>
    <t>14°32.514</t>
  </si>
  <si>
    <t>Na curva p/ Picolé</t>
  </si>
  <si>
    <t>40°41.419</t>
  </si>
  <si>
    <t>14°43.618</t>
  </si>
  <si>
    <t>Namissica</t>
  </si>
  <si>
    <t>40°41.578</t>
  </si>
  <si>
    <t>14°29.617</t>
  </si>
  <si>
    <t>K008784.08</t>
  </si>
  <si>
    <t>40°42.300</t>
  </si>
  <si>
    <t>14°32.460</t>
  </si>
  <si>
    <t>Hospital da Ceta</t>
  </si>
  <si>
    <t>10502201/01</t>
  </si>
  <si>
    <t>40°40.491</t>
  </si>
  <si>
    <t>14°43.312</t>
  </si>
  <si>
    <t>Ampalue</t>
  </si>
  <si>
    <t>11325T4</t>
  </si>
  <si>
    <t>TUSCO TRAFC</t>
  </si>
  <si>
    <t>-36º -51' -13.606" W</t>
  </si>
  <si>
    <t>14º 47' 26.338" S</t>
  </si>
  <si>
    <t>LURIO BAIRRO</t>
  </si>
  <si>
    <t>-36º -37' -50.76" W</t>
  </si>
  <si>
    <t>14º 43' 50.514" S</t>
  </si>
  <si>
    <t>MITUCUE IGREJA</t>
  </si>
  <si>
    <t>PTS 67</t>
  </si>
  <si>
    <t>-36º -35' -1.038" W</t>
  </si>
  <si>
    <t>14º 45' 47.405" S</t>
  </si>
  <si>
    <t>CHILICO MATA FOME</t>
  </si>
  <si>
    <t>PTS 65</t>
  </si>
  <si>
    <t>TRANSF.DE MOҪ</t>
  </si>
  <si>
    <t>-36º -30' -37.457" W</t>
  </si>
  <si>
    <t>14º 49' 10.438" S</t>
  </si>
  <si>
    <t>JOAO (PROXIMO CIMITERIO)</t>
  </si>
  <si>
    <t>PTS 46</t>
  </si>
  <si>
    <t>-36º -35' -39.014" W</t>
  </si>
  <si>
    <t>14º 48' 6.289" S</t>
  </si>
  <si>
    <t>MUCUAPA BAIRRO MEDIA</t>
  </si>
  <si>
    <t>BETA</t>
  </si>
  <si>
    <t>E35 17.442</t>
  </si>
  <si>
    <t xml:space="preserve">S13 50.792 </t>
  </si>
  <si>
    <t>Ngauma</t>
  </si>
  <si>
    <t>MANDIMBA</t>
  </si>
  <si>
    <t>EG PTS13007</t>
  </si>
  <si>
    <t>MARSON</t>
  </si>
  <si>
    <t>E35 17.441</t>
  </si>
  <si>
    <t xml:space="preserve">S13 45.438 </t>
  </si>
  <si>
    <t>Magica</t>
  </si>
  <si>
    <t>EG PTS13006</t>
  </si>
  <si>
    <t>Trasf. De Moc</t>
  </si>
  <si>
    <t>E35 17.440</t>
  </si>
  <si>
    <t xml:space="preserve">S13 52.481 </t>
  </si>
  <si>
    <t xml:space="preserve">Capeia  </t>
  </si>
  <si>
    <t>EG PTS13005</t>
  </si>
  <si>
    <t>E35 17.439</t>
  </si>
  <si>
    <t xml:space="preserve">S13 52.922 </t>
  </si>
  <si>
    <t>Massangulo  Mitamba</t>
  </si>
  <si>
    <t>EG PTS13004</t>
  </si>
  <si>
    <t>E35 17.438</t>
  </si>
  <si>
    <t xml:space="preserve">S13 53.570 </t>
  </si>
  <si>
    <t>Massangulo  Em frente a  EDM USC</t>
  </si>
  <si>
    <t>EG PTS13003</t>
  </si>
  <si>
    <t>E35 17.437</t>
  </si>
  <si>
    <t xml:space="preserve">S13 54.282 </t>
  </si>
  <si>
    <t>Massangulo Vila</t>
  </si>
  <si>
    <t>EG PTS13002</t>
  </si>
  <si>
    <t>E35 17.436</t>
  </si>
  <si>
    <t xml:space="preserve">S14 02.888 </t>
  </si>
  <si>
    <t>Mazindaula</t>
  </si>
  <si>
    <t>EG PTS13001</t>
  </si>
  <si>
    <t>NORMAN</t>
  </si>
  <si>
    <t>E35 17.435</t>
  </si>
  <si>
    <t>S13 54.274</t>
  </si>
  <si>
    <t>Massangulo Bombas de Combústivel</t>
  </si>
  <si>
    <t>EG PTS13000</t>
  </si>
  <si>
    <t>17/01498</t>
  </si>
  <si>
    <t>TDT</t>
  </si>
  <si>
    <t>E35 17.434</t>
  </si>
  <si>
    <t xml:space="preserve">S14 19.815 </t>
  </si>
  <si>
    <t>EG PTS4010</t>
  </si>
  <si>
    <t>E35 17.433</t>
  </si>
  <si>
    <t xml:space="preserve">S14 08.712 </t>
  </si>
  <si>
    <t>Ntembo - Luelele</t>
  </si>
  <si>
    <t>EG PTS4009</t>
  </si>
  <si>
    <t>E35 17.432</t>
  </si>
  <si>
    <t xml:space="preserve">S14 21.108 </t>
  </si>
  <si>
    <t>Escola Ngame</t>
  </si>
  <si>
    <t>EG PTS4008</t>
  </si>
  <si>
    <t>E35 17.431</t>
  </si>
  <si>
    <t xml:space="preserve">S14 21.782 </t>
  </si>
  <si>
    <t>Bar Romão Proximo a Ponte</t>
  </si>
  <si>
    <t>EG PTS4006</t>
  </si>
  <si>
    <t>E35 17.430</t>
  </si>
  <si>
    <t xml:space="preserve">S14 20.941 </t>
  </si>
  <si>
    <t>Chanica</t>
  </si>
  <si>
    <t>EG PTS4005</t>
  </si>
  <si>
    <t>E35 17.429</t>
  </si>
  <si>
    <t xml:space="preserve">S14 22.117 </t>
  </si>
  <si>
    <t>Barreira</t>
  </si>
  <si>
    <t>EG PTS4004</t>
  </si>
  <si>
    <t>10657401/22</t>
  </si>
  <si>
    <t>O.N.A.N</t>
  </si>
  <si>
    <t>E35 17.428</t>
  </si>
  <si>
    <t xml:space="preserve">S14 21.220 </t>
  </si>
  <si>
    <t>Hospital</t>
  </si>
  <si>
    <t>EG PTS4003</t>
  </si>
  <si>
    <t>E35 17.427</t>
  </si>
  <si>
    <t xml:space="preserve">S14 21.211 </t>
  </si>
  <si>
    <t>Em frenta à Loja e Bomba de combustivel</t>
  </si>
  <si>
    <t>EG PTS4002</t>
  </si>
  <si>
    <t>MARSONS</t>
  </si>
  <si>
    <t>E35 17.321</t>
  </si>
  <si>
    <t>S13 20.733</t>
  </si>
  <si>
    <t>Povoado Naconda</t>
  </si>
  <si>
    <t>PTS1051</t>
  </si>
  <si>
    <t>E35 17.320</t>
  </si>
  <si>
    <t xml:space="preserve">S13 18.817 </t>
  </si>
  <si>
    <t>Povoado Machomane</t>
  </si>
  <si>
    <t>PTS1050</t>
  </si>
  <si>
    <t>E35 17.319</t>
  </si>
  <si>
    <t xml:space="preserve">S13 16.324 </t>
  </si>
  <si>
    <t>Bairro Aeroporto</t>
  </si>
  <si>
    <t>PTS1049</t>
  </si>
  <si>
    <t> 39°50’35.33028”</t>
  </si>
  <si>
    <t> 12°38’32.81784”</t>
  </si>
  <si>
    <t>Katupa</t>
  </si>
  <si>
    <t>Rio Lurio</t>
  </si>
  <si>
    <t>39°46'40,7</t>
  </si>
  <si>
    <t>13°21'39,1</t>
  </si>
  <si>
    <t>Escola Secundaria de Ncuerete</t>
  </si>
  <si>
    <t>F-00043710</t>
  </si>
  <si>
    <t>E39.78188</t>
  </si>
  <si>
    <t xml:space="preserve">S13.37959 </t>
  </si>
  <si>
    <t>Mercado Copuata</t>
  </si>
  <si>
    <t>E39.79035</t>
  </si>
  <si>
    <t xml:space="preserve">S13.37970 </t>
  </si>
  <si>
    <t>4 Caminho</t>
  </si>
  <si>
    <t>39°37.560'</t>
  </si>
  <si>
    <t>12°32.435'</t>
  </si>
  <si>
    <t>Zona dos Antigos Combatentes</t>
  </si>
  <si>
    <t>Meluco</t>
  </si>
  <si>
    <t>USMLC</t>
  </si>
  <si>
    <t>10839204/03</t>
  </si>
  <si>
    <t>E39.67377</t>
  </si>
  <si>
    <t xml:space="preserve">S11.59068 </t>
  </si>
  <si>
    <t>MPEME NA IGREJA</t>
  </si>
  <si>
    <t>20954202/03</t>
  </si>
  <si>
    <t>E39.55046</t>
  </si>
  <si>
    <t xml:space="preserve">S11.66085 </t>
  </si>
  <si>
    <t>MAIMIO PERTO DE ESCRITORIO DAS AGUAS</t>
  </si>
  <si>
    <t>39°33'39.4164</t>
  </si>
  <si>
    <t>11°40'22.288</t>
  </si>
  <si>
    <t>CIMENTO ZONA MILITAR</t>
  </si>
  <si>
    <t>20839301/04</t>
  </si>
  <si>
    <r>
      <t> 39</t>
    </r>
    <r>
      <rPr>
        <vertAlign val="superscript"/>
        <sz val="8"/>
        <rFont val="Calibri"/>
        <family val="2"/>
        <scheme val="minor"/>
      </rPr>
      <t>0</t>
    </r>
    <r>
      <rPr>
        <sz val="8"/>
        <rFont val="Calibri"/>
        <family val="2"/>
        <scheme val="minor"/>
      </rPr>
      <t>19’22,0”</t>
    </r>
  </si>
  <si>
    <r>
      <t> 12</t>
    </r>
    <r>
      <rPr>
        <vertAlign val="superscript"/>
        <sz val="8"/>
        <rFont val="Calibri"/>
        <family val="2"/>
        <scheme val="minor"/>
      </rPr>
      <t>0</t>
    </r>
    <r>
      <rPr>
        <sz val="8"/>
        <rFont val="Calibri"/>
        <family val="2"/>
        <scheme val="minor"/>
      </rPr>
      <t>59’43,6”</t>
    </r>
  </si>
  <si>
    <t>Nanhupo Escola</t>
  </si>
  <si>
    <r>
      <t> 39</t>
    </r>
    <r>
      <rPr>
        <vertAlign val="superscript"/>
        <sz val="8"/>
        <rFont val="Calibri"/>
        <family val="2"/>
        <scheme val="minor"/>
      </rPr>
      <t>0</t>
    </r>
    <r>
      <rPr>
        <sz val="8"/>
        <rFont val="Calibri"/>
        <family val="2"/>
        <scheme val="minor"/>
      </rPr>
      <t>16’48,7”</t>
    </r>
  </si>
  <si>
    <r>
      <t> 13</t>
    </r>
    <r>
      <rPr>
        <vertAlign val="superscript"/>
        <sz val="8"/>
        <rFont val="Calibri"/>
        <family val="2"/>
        <scheme val="minor"/>
      </rPr>
      <t>0</t>
    </r>
    <r>
      <rPr>
        <sz val="8"/>
        <rFont val="Calibri"/>
        <family val="2"/>
        <scheme val="minor"/>
      </rPr>
      <t>02’12,8”</t>
    </r>
  </si>
  <si>
    <t>Namanhumbir estrada</t>
  </si>
  <si>
    <r>
      <t> 38</t>
    </r>
    <r>
      <rPr>
        <vertAlign val="superscript"/>
        <sz val="8"/>
        <rFont val="Calibri"/>
        <family val="2"/>
        <scheme val="minor"/>
      </rPr>
      <t>0</t>
    </r>
    <r>
      <rPr>
        <sz val="8"/>
        <rFont val="Calibri"/>
        <family val="2"/>
        <scheme val="minor"/>
      </rPr>
      <t>51’51,4”</t>
    </r>
  </si>
  <si>
    <r>
      <t> 13</t>
    </r>
    <r>
      <rPr>
        <vertAlign val="superscript"/>
        <sz val="8"/>
        <rFont val="Calibri"/>
        <family val="2"/>
        <scheme val="minor"/>
      </rPr>
      <t>0</t>
    </r>
    <r>
      <rPr>
        <sz val="8"/>
        <rFont val="Calibri"/>
        <family val="2"/>
        <scheme val="minor"/>
      </rPr>
      <t>06’48,4”</t>
    </r>
  </si>
  <si>
    <t>Nhussi</t>
  </si>
  <si>
    <t>40° 33.601'</t>
  </si>
  <si>
    <t>13°02.037'</t>
  </si>
  <si>
    <t>Chuiba Bairro</t>
  </si>
  <si>
    <t>40° 34.489'</t>
  </si>
  <si>
    <t>13°00.614'</t>
  </si>
  <si>
    <t>Unilurio</t>
  </si>
  <si>
    <t>40° 33.67'</t>
  </si>
  <si>
    <t>12°59.118'</t>
  </si>
  <si>
    <t>Nanhimbe Bairro (EDAP)</t>
  </si>
  <si>
    <t>40° 33.765'</t>
  </si>
  <si>
    <t>12°58.961'</t>
  </si>
  <si>
    <t>Leasengang</t>
  </si>
  <si>
    <t>L000320.06</t>
  </si>
  <si>
    <t>40° 33.518</t>
  </si>
  <si>
    <t>Osman Yacob - Maringanha</t>
  </si>
  <si>
    <t>40° 34.413</t>
  </si>
  <si>
    <t>12°57.730'</t>
  </si>
  <si>
    <t>Kaury</t>
  </si>
  <si>
    <t>40° 34.151</t>
  </si>
  <si>
    <t>12°57.913'</t>
  </si>
  <si>
    <t>Nanhimbe Bairro</t>
  </si>
  <si>
    <t>40° 33.850'</t>
  </si>
  <si>
    <t>12°57.978'</t>
  </si>
  <si>
    <t xml:space="preserve">Wimbe Bairro </t>
  </si>
  <si>
    <t>20724303/03</t>
  </si>
  <si>
    <t>40° 32.891'</t>
  </si>
  <si>
    <t>12°58.685'</t>
  </si>
  <si>
    <t>Wimbe Expansão III - Faculdade</t>
  </si>
  <si>
    <t>ILEGIVEL</t>
  </si>
  <si>
    <t>40° 33.254</t>
  </si>
  <si>
    <t>12°58.100'</t>
  </si>
  <si>
    <t>Wimbe Expansão III - Aviario</t>
  </si>
  <si>
    <t>40° 33.356'</t>
  </si>
  <si>
    <t>12°58.724'</t>
  </si>
  <si>
    <t xml:space="preserve">Wimbe Expansão II </t>
  </si>
  <si>
    <t>40° 32.688'</t>
  </si>
  <si>
    <t>12°58.708'</t>
  </si>
  <si>
    <t>Wimbe Expansão II - Atraz do Registo</t>
  </si>
  <si>
    <t>F000437.06</t>
  </si>
  <si>
    <t>40° 33.176'</t>
  </si>
  <si>
    <t>12°59.884'</t>
  </si>
  <si>
    <t xml:space="preserve">Wimbe Expansão </t>
  </si>
  <si>
    <t>17-01473</t>
  </si>
  <si>
    <t>12°59.378'</t>
  </si>
  <si>
    <t>Nautilus</t>
  </si>
  <si>
    <t>Electro Muveny</t>
  </si>
  <si>
    <t>T-0105</t>
  </si>
  <si>
    <t>Tanalec</t>
  </si>
  <si>
    <t>Serração Macaloe</t>
  </si>
  <si>
    <t>40° 32.982'</t>
  </si>
  <si>
    <t>13°00.326'</t>
  </si>
  <si>
    <t>DPREME Wimbe Expansao</t>
  </si>
  <si>
    <t>10618401/10</t>
  </si>
  <si>
    <t>40° 31.849'</t>
  </si>
  <si>
    <t>12°59.379'</t>
  </si>
  <si>
    <t>Armazem de Medicamentos</t>
  </si>
  <si>
    <t>40° 31.914v</t>
  </si>
  <si>
    <t>13°00.135'</t>
  </si>
  <si>
    <t>Igreja Mesquita</t>
  </si>
  <si>
    <t>20731301/03</t>
  </si>
  <si>
    <t>40° 31.582'</t>
  </si>
  <si>
    <t>12°59.107'</t>
  </si>
  <si>
    <t>Cerramica Veveiro Municipal</t>
  </si>
  <si>
    <t>K006701</t>
  </si>
  <si>
    <t>40° 30.842'</t>
  </si>
  <si>
    <t>Noviane 2</t>
  </si>
  <si>
    <t>40° 31.770'</t>
  </si>
  <si>
    <t>12°58.511'</t>
  </si>
  <si>
    <t>ADEMO (Novo PT)</t>
  </si>
  <si>
    <t>40° 30.642'</t>
  </si>
  <si>
    <t>12°57.864'</t>
  </si>
  <si>
    <t>ISEC, Hinos</t>
  </si>
  <si>
    <t>40° 30.489'</t>
  </si>
  <si>
    <t>12°37.742'</t>
  </si>
  <si>
    <t>Emulação Socialista</t>
  </si>
  <si>
    <t>L0002208.09</t>
  </si>
  <si>
    <t>40° 32.024'</t>
  </si>
  <si>
    <t>12°58.523'</t>
  </si>
  <si>
    <t>Secarp Industrial</t>
  </si>
  <si>
    <t>033º 52.291</t>
  </si>
  <si>
    <t>24º 40.968</t>
  </si>
  <si>
    <t>AGMJC/PTS0363</t>
  </si>
  <si>
    <t>Aldeia Mutlhelene</t>
  </si>
  <si>
    <t>033° 54.023</t>
  </si>
  <si>
    <t>24° 42.122</t>
  </si>
  <si>
    <t>AGMJC/PTS0242</t>
  </si>
  <si>
    <t>Mapandane</t>
  </si>
  <si>
    <t>033° 44.406</t>
  </si>
  <si>
    <t>24° 43.879</t>
  </si>
  <si>
    <t>AGMJC/PTS0231</t>
  </si>
  <si>
    <t>5° Bairro</t>
  </si>
  <si>
    <t>033º 41.431</t>
  </si>
  <si>
    <t>25º 04.811</t>
  </si>
  <si>
    <t>AGCBT/PTS0270</t>
  </si>
  <si>
    <t>Baguidade - Chibuto - Dionisio</t>
  </si>
  <si>
    <t>033° 24.689</t>
  </si>
  <si>
    <t>24° 41.176</t>
  </si>
  <si>
    <t>AGCBT/PTS0227</t>
  </si>
  <si>
    <t>Mukhotuene 2</t>
  </si>
  <si>
    <t>033° 41.337</t>
  </si>
  <si>
    <t>24° 46.224</t>
  </si>
  <si>
    <t>AGCBT/PTS0186</t>
  </si>
  <si>
    <t>Mulhavisse</t>
  </si>
  <si>
    <t>033º 41.368</t>
  </si>
  <si>
    <t>24º 50.756</t>
  </si>
  <si>
    <t>AGXX/PTS0272</t>
  </si>
  <si>
    <t>Bungane Sede</t>
  </si>
  <si>
    <t>33º 44.099</t>
  </si>
  <si>
    <t>25º 02.060</t>
  </si>
  <si>
    <t>AGXX/PTS0343</t>
  </si>
  <si>
    <t>Proximo a Mab Auto</t>
  </si>
  <si>
    <t>033° 44.581</t>
  </si>
  <si>
    <t>25° 02.054</t>
  </si>
  <si>
    <t>AGXX/PTS0156</t>
  </si>
  <si>
    <t>Muhetane</t>
  </si>
  <si>
    <t>108328203/12</t>
  </si>
  <si>
    <t>033º 41.339</t>
  </si>
  <si>
    <t>25º 04.371</t>
  </si>
  <si>
    <t>AGXX/PTS0283</t>
  </si>
  <si>
    <t xml:space="preserve">Tembene </t>
  </si>
  <si>
    <t>10828203/01</t>
  </si>
  <si>
    <t>034° 11.871</t>
  </si>
  <si>
    <t>24º 55.096</t>
  </si>
  <si>
    <t>AGCDG/PTS0137</t>
  </si>
  <si>
    <t>Alcar Chidenguele 1 Lagoa Khicoluene</t>
  </si>
  <si>
    <t>034º 03.424</t>
  </si>
  <si>
    <t>24º 55.280</t>
  </si>
  <si>
    <t>AGCDG/PTS0133</t>
  </si>
  <si>
    <t>Matimula</t>
  </si>
  <si>
    <t>033º 59.618</t>
  </si>
  <si>
    <t>24º 56.845</t>
  </si>
  <si>
    <t>AGCDG/PTS0129</t>
  </si>
  <si>
    <t>Chizavane -Lojas</t>
  </si>
  <si>
    <t>033º 50.485</t>
  </si>
  <si>
    <t>25º 01.254</t>
  </si>
  <si>
    <t>CHIDENGUELE [USC]</t>
  </si>
  <si>
    <t>AGCDG/PTS0123</t>
  </si>
  <si>
    <t>Maciene Maramine</t>
  </si>
  <si>
    <t>033º 43.495</t>
  </si>
  <si>
    <t>25º 01.894</t>
  </si>
  <si>
    <t>AGXX/PTS0117</t>
  </si>
  <si>
    <t>Fidel Castro En-1</t>
  </si>
  <si>
    <t>033º 42.314</t>
  </si>
  <si>
    <t>25º 02.003</t>
  </si>
  <si>
    <t>AGXX/PTS0107</t>
  </si>
  <si>
    <t>Escola de Artes Oficios</t>
  </si>
  <si>
    <t>033º 30.634</t>
  </si>
  <si>
    <t>24º 59.658</t>
  </si>
  <si>
    <t>AGXX/PTS0276</t>
  </si>
  <si>
    <t>OMM Bairro 3 Chicumbane</t>
  </si>
  <si>
    <t>033º 33.092</t>
  </si>
  <si>
    <t>24º 59.648</t>
  </si>
  <si>
    <t>AGXX/PTS0026</t>
  </si>
  <si>
    <t>Hospital Rural  de Chicumbane</t>
  </si>
  <si>
    <t>03513/03/006</t>
  </si>
  <si>
    <t>033º 20.041</t>
  </si>
  <si>
    <t>24º 56.667</t>
  </si>
  <si>
    <t>AGXX/PTS0355</t>
  </si>
  <si>
    <t>Residência dos Professores Chissano</t>
  </si>
  <si>
    <t>033º 28.931</t>
  </si>
  <si>
    <t>24º 51.227</t>
  </si>
  <si>
    <t>AGXX/PTS0024</t>
  </si>
  <si>
    <t>Agostinho Neto</t>
  </si>
  <si>
    <t>033º 30.832</t>
  </si>
  <si>
    <t>24º 52.967</t>
  </si>
  <si>
    <t>AGXX/PTS0268</t>
  </si>
  <si>
    <t>Matxelene Bairro 4</t>
  </si>
  <si>
    <t>033º 30.943</t>
  </si>
  <si>
    <t>24º 53.958</t>
  </si>
  <si>
    <t>AGXX/PTS0267</t>
  </si>
  <si>
    <t>Matxelene Bairro 10</t>
  </si>
  <si>
    <t>033º 21.359</t>
  </si>
  <si>
    <t>25º 04.919</t>
  </si>
  <si>
    <t>AGXX/PTS0263</t>
  </si>
  <si>
    <t>Chissano  Matavel</t>
  </si>
  <si>
    <t>10828203/11</t>
  </si>
  <si>
    <t>033º 23.950</t>
  </si>
  <si>
    <t>24º 55.732</t>
  </si>
  <si>
    <t>AGXX/PTS0269</t>
  </si>
  <si>
    <t>Chissano Nguenha Escola</t>
  </si>
  <si>
    <t>033º 30.214</t>
  </si>
  <si>
    <t>24º 58.168</t>
  </si>
  <si>
    <t>AGXX/PTS0277</t>
  </si>
  <si>
    <t xml:space="preserve">Bairro 4 de 3 Fevereiro  </t>
  </si>
  <si>
    <t>033º 29.946</t>
  </si>
  <si>
    <t>24º 57.814</t>
  </si>
  <si>
    <t>AGXX/PTS0329</t>
  </si>
  <si>
    <t>Centro de 3 de Fevereiro</t>
  </si>
  <si>
    <t>24º 58.629</t>
  </si>
  <si>
    <t>AGXX/PTS0003</t>
  </si>
  <si>
    <t xml:space="preserve">B.2 Chicumbane </t>
  </si>
  <si>
    <t>033º 33.238</t>
  </si>
  <si>
    <t>24º 58.254</t>
  </si>
  <si>
    <t>AGXX/PTS0002</t>
  </si>
  <si>
    <t xml:space="preserve">B.1 Vetchene </t>
  </si>
  <si>
    <t>-25,739341</t>
  </si>
  <si>
    <t>32,538814</t>
  </si>
  <si>
    <t>PTS 18R</t>
  </si>
  <si>
    <t>-25,762771</t>
  </si>
  <si>
    <t>32,547637</t>
  </si>
  <si>
    <t>PT 388R</t>
  </si>
  <si>
    <t>-25,949986</t>
  </si>
  <si>
    <t>32,455710</t>
  </si>
  <si>
    <t>-25,95557</t>
  </si>
  <si>
    <t>32,455736</t>
  </si>
  <si>
    <t>PTS 446</t>
  </si>
  <si>
    <t>K010588.01</t>
  </si>
  <si>
    <t>-25,957031</t>
  </si>
  <si>
    <t>32,452862</t>
  </si>
  <si>
    <t>PTS 456</t>
  </si>
  <si>
    <t>-23,88373</t>
  </si>
  <si>
    <t>35,14186</t>
  </si>
  <si>
    <t>-23,88167</t>
  </si>
  <si>
    <t>35,16175</t>
  </si>
  <si>
    <t>Trans Electron Transformers</t>
  </si>
  <si>
    <t>-24,33782</t>
  </si>
  <si>
    <t>35,18372</t>
  </si>
  <si>
    <t>-24,34384</t>
  </si>
  <si>
    <t>35,17920</t>
  </si>
  <si>
    <t>-24,36671</t>
  </si>
  <si>
    <t>35,19469</t>
  </si>
  <si>
    <t>PTS 07</t>
  </si>
  <si>
    <t>68741/04/001</t>
  </si>
  <si>
    <t>-25,784732</t>
  </si>
  <si>
    <t>32,576493</t>
  </si>
  <si>
    <t>PT 326R</t>
  </si>
  <si>
    <t>68694/04/001</t>
  </si>
  <si>
    <t>-25,778288</t>
  </si>
  <si>
    <t>32,5751236</t>
  </si>
  <si>
    <t>PT331R</t>
  </si>
  <si>
    <t>20802203/01</t>
  </si>
  <si>
    <t>-25,82221913</t>
  </si>
  <si>
    <t>32,58180064</t>
  </si>
  <si>
    <t>PT?</t>
  </si>
  <si>
    <t>-25,838259</t>
  </si>
  <si>
    <t>32,6153039</t>
  </si>
  <si>
    <t>PT 224R</t>
  </si>
  <si>
    <t>TB1410075</t>
  </si>
  <si>
    <t>-25,8409333</t>
  </si>
  <si>
    <t>32,6051152</t>
  </si>
  <si>
    <t>PT 118R</t>
  </si>
  <si>
    <t>k009647.03</t>
  </si>
  <si>
    <t>-25,507533</t>
  </si>
  <si>
    <t>32,728044</t>
  </si>
  <si>
    <t>PT 672</t>
  </si>
  <si>
    <t>-25,4079088</t>
  </si>
  <si>
    <t>32,8059246</t>
  </si>
  <si>
    <t>PT 646</t>
  </si>
  <si>
    <t>-25,405853</t>
  </si>
  <si>
    <t>32,8050007</t>
  </si>
  <si>
    <t>PT 647</t>
  </si>
  <si>
    <t>-25,380694</t>
  </si>
  <si>
    <t>32,8154729</t>
  </si>
  <si>
    <t>PT 662</t>
  </si>
  <si>
    <t>-25,84921</t>
  </si>
  <si>
    <t>32,38662</t>
  </si>
  <si>
    <t>PTS NEW2</t>
  </si>
  <si>
    <t>-25,89189</t>
  </si>
  <si>
    <t>32,41228</t>
  </si>
  <si>
    <t>PTS 481</t>
  </si>
  <si>
    <t>-25,93592</t>
  </si>
  <si>
    <t>32,50229</t>
  </si>
  <si>
    <t>PTS 229</t>
  </si>
  <si>
    <t>-25,958018</t>
  </si>
  <si>
    <t>32,472959</t>
  </si>
  <si>
    <t>PTS 422</t>
  </si>
  <si>
    <t>-25,840523</t>
  </si>
  <si>
    <t>32,5194098</t>
  </si>
  <si>
    <t>PT 265R</t>
  </si>
  <si>
    <t>-25,808924</t>
  </si>
  <si>
    <t>32,524822</t>
  </si>
  <si>
    <t>PT 827R</t>
  </si>
  <si>
    <t>-25,824313</t>
  </si>
  <si>
    <t>32,5890286</t>
  </si>
  <si>
    <t>PT 79R</t>
  </si>
  <si>
    <t>-25,833447</t>
  </si>
  <si>
    <t>32,586464</t>
  </si>
  <si>
    <t>PT 236R</t>
  </si>
  <si>
    <t>K010493.02</t>
  </si>
  <si>
    <t>-23,4077052</t>
  </si>
  <si>
    <t>35,3810000</t>
  </si>
  <si>
    <t>PT 30 RE</t>
  </si>
  <si>
    <t>-23,6629901</t>
  </si>
  <si>
    <t>35,3427315</t>
  </si>
  <si>
    <t>PT 68</t>
  </si>
  <si>
    <t>-24,0946374</t>
  </si>
  <si>
    <t>35,2734164</t>
  </si>
  <si>
    <t>PT 68 RE</t>
  </si>
  <si>
    <t>S0002022</t>
  </si>
  <si>
    <t>-24,0020267</t>
  </si>
  <si>
    <t>35,3044384</t>
  </si>
  <si>
    <t>PT 79 RE</t>
  </si>
  <si>
    <t>-23,9415209</t>
  </si>
  <si>
    <t>35,2841792</t>
  </si>
  <si>
    <t>PT 61 RE</t>
  </si>
  <si>
    <t>-23,9479653</t>
  </si>
  <si>
    <t>35,3048684</t>
  </si>
  <si>
    <t>PT 83 RE</t>
  </si>
  <si>
    <t>-23,9166414</t>
  </si>
  <si>
    <t>35,3028918</t>
  </si>
  <si>
    <t>PT 23 RE</t>
  </si>
  <si>
    <t>-23,8989517</t>
  </si>
  <si>
    <t>35,3222872</t>
  </si>
  <si>
    <t>PT 62 RE</t>
  </si>
  <si>
    <t>-23,8507511</t>
  </si>
  <si>
    <t>35,3461118</t>
  </si>
  <si>
    <t>PT 06 RE</t>
  </si>
  <si>
    <t>-23,8346845</t>
  </si>
  <si>
    <t>32,3155282</t>
  </si>
  <si>
    <t>PT 33 RE</t>
  </si>
  <si>
    <t>-23,8245703</t>
  </si>
  <si>
    <t>32,3280126</t>
  </si>
  <si>
    <t>PT 22 RE</t>
  </si>
  <si>
    <t>-26,0386158</t>
  </si>
  <si>
    <t>32,5344816</t>
  </si>
  <si>
    <t>PT 375R</t>
  </si>
  <si>
    <t>-26,0539653</t>
  </si>
  <si>
    <t>32,6046489</t>
  </si>
  <si>
    <t>-26,0278766</t>
  </si>
  <si>
    <t>32,5976443</t>
  </si>
  <si>
    <t>PT 144R</t>
  </si>
  <si>
    <t>-25,9994252</t>
  </si>
  <si>
    <t>32,5611351</t>
  </si>
  <si>
    <t>PT 138R</t>
  </si>
  <si>
    <t>-25,9819774</t>
  </si>
  <si>
    <t>32,5580985</t>
  </si>
  <si>
    <t>PT 136R</t>
  </si>
  <si>
    <t>-25,7502875</t>
  </si>
  <si>
    <t>32,3947692</t>
  </si>
  <si>
    <t>PTS 719</t>
  </si>
  <si>
    <t>-25,2458984</t>
  </si>
  <si>
    <t>32,1357991</t>
  </si>
  <si>
    <t>PTS 725</t>
  </si>
  <si>
    <t>-25,2677916</t>
  </si>
  <si>
    <t>32,2090707</t>
  </si>
  <si>
    <t>PTS 726</t>
  </si>
  <si>
    <t>-25,8476733</t>
  </si>
  <si>
    <t>32,4372215</t>
  </si>
  <si>
    <t>PTS 565</t>
  </si>
  <si>
    <t>-25,9089932</t>
  </si>
  <si>
    <t>32,4775592</t>
  </si>
  <si>
    <t>PTS 504</t>
  </si>
  <si>
    <t>TB1306059</t>
  </si>
  <si>
    <t>-25,7931925</t>
  </si>
  <si>
    <t>32,4436838</t>
  </si>
  <si>
    <t>PTS 571</t>
  </si>
  <si>
    <t>-25,8876076</t>
  </si>
  <si>
    <t>32,4900009</t>
  </si>
  <si>
    <t>PT 122</t>
  </si>
  <si>
    <t>-25,8848139</t>
  </si>
  <si>
    <t>32,5030216</t>
  </si>
  <si>
    <t>PT 569</t>
  </si>
  <si>
    <t>-25,8898282</t>
  </si>
  <si>
    <t>32,5066539</t>
  </si>
  <si>
    <t>PT 157</t>
  </si>
  <si>
    <t>-25,3883845</t>
  </si>
  <si>
    <t>32,8031008</t>
  </si>
  <si>
    <t>PTS 644</t>
  </si>
  <si>
    <t>-25,3885526</t>
  </si>
  <si>
    <t>32,7966769</t>
  </si>
  <si>
    <t>PTS 663</t>
  </si>
  <si>
    <t>-25,8478657</t>
  </si>
  <si>
    <t>32,5560972</t>
  </si>
  <si>
    <t>-25,8613442</t>
  </si>
  <si>
    <t>32,5062736</t>
  </si>
  <si>
    <t>PT 460</t>
  </si>
  <si>
    <t>-25,8019858</t>
  </si>
  <si>
    <t>32,5827116</t>
  </si>
  <si>
    <t>PT 322R</t>
  </si>
  <si>
    <t>-25,8741077</t>
  </si>
  <si>
    <t>32,6064013</t>
  </si>
  <si>
    <t>PT 32R</t>
  </si>
  <si>
    <t>-25,8310393</t>
  </si>
  <si>
    <t>32,5809748</t>
  </si>
  <si>
    <t>PTD 1</t>
  </si>
  <si>
    <t>-25,7468238</t>
  </si>
  <si>
    <t>32,6155702</t>
  </si>
  <si>
    <t>PT 248R</t>
  </si>
  <si>
    <t>-25,7650158</t>
  </si>
  <si>
    <t>32,6218738</t>
  </si>
  <si>
    <t>PT 244R</t>
  </si>
  <si>
    <t>-25,8260713</t>
  </si>
  <si>
    <t>32,6485771</t>
  </si>
  <si>
    <t>PT 187R</t>
  </si>
  <si>
    <t>-25,8274155</t>
  </si>
  <si>
    <t>32,6379821</t>
  </si>
  <si>
    <t>PT 182R</t>
  </si>
  <si>
    <t>-25,8375942</t>
  </si>
  <si>
    <t>32,6267136</t>
  </si>
  <si>
    <t>PT 423</t>
  </si>
  <si>
    <t>TB1410057</t>
  </si>
  <si>
    <t>-25.050844</t>
  </si>
  <si>
    <t>32.912076</t>
  </si>
  <si>
    <t>PTS 857</t>
  </si>
  <si>
    <t>10828703/05</t>
  </si>
  <si>
    <t>-25.071296</t>
  </si>
  <si>
    <t>32.283894</t>
  </si>
  <si>
    <t>PTS 1149</t>
  </si>
  <si>
    <t>20831302/03</t>
  </si>
  <si>
    <t>-25.065745</t>
  </si>
  <si>
    <t>32.290088</t>
  </si>
  <si>
    <t>PTS 1130</t>
  </si>
  <si>
    <t>-25.082751</t>
  </si>
  <si>
    <t>32.339565</t>
  </si>
  <si>
    <t>PTS 806</t>
  </si>
  <si>
    <t>-25.078275</t>
  </si>
  <si>
    <t>32.330117</t>
  </si>
  <si>
    <t>PTS 1046</t>
  </si>
  <si>
    <t>20831302/02</t>
  </si>
  <si>
    <t>-25.149015</t>
  </si>
  <si>
    <t>32.329294</t>
  </si>
  <si>
    <t>PTS 984</t>
  </si>
  <si>
    <t>20802105/01</t>
  </si>
  <si>
    <t>-25.153992</t>
  </si>
  <si>
    <t>32.329358</t>
  </si>
  <si>
    <t>PTS 983</t>
  </si>
  <si>
    <t>-25.064146</t>
  </si>
  <si>
    <t>32.354706</t>
  </si>
  <si>
    <t>PTS 798</t>
  </si>
  <si>
    <t>-25.029864</t>
  </si>
  <si>
    <t>32.338865</t>
  </si>
  <si>
    <t>PTS  820</t>
  </si>
  <si>
    <t>-25.959917</t>
  </si>
  <si>
    <t>32.396427</t>
  </si>
  <si>
    <t>PTS 309</t>
  </si>
  <si>
    <t>-25.953789</t>
  </si>
  <si>
    <t>32.408656</t>
  </si>
  <si>
    <t>PTS 833</t>
  </si>
  <si>
    <t>-25.966031</t>
  </si>
  <si>
    <t>32.408394</t>
  </si>
  <si>
    <t>-25.969090</t>
  </si>
  <si>
    <t>32.415297</t>
  </si>
  <si>
    <t>-25.911370</t>
  </si>
  <si>
    <t>32.438011</t>
  </si>
  <si>
    <t>PTS 419</t>
  </si>
  <si>
    <t>MF500135+C17</t>
  </si>
  <si>
    <t>MEGATRON</t>
  </si>
  <si>
    <t>-25.932249</t>
  </si>
  <si>
    <t>32.447011</t>
  </si>
  <si>
    <t>PTS 1128</t>
  </si>
  <si>
    <t>TB1410074</t>
  </si>
  <si>
    <t>-25.918880</t>
  </si>
  <si>
    <t>32.461689</t>
  </si>
  <si>
    <t>PTS 70</t>
  </si>
  <si>
    <t>K009447.05</t>
  </si>
  <si>
    <t>E033 14 18,7</t>
  </si>
  <si>
    <t>S19 43 37,7</t>
  </si>
  <si>
    <t>MOAGEM DIXON</t>
  </si>
  <si>
    <t>TAMBARA</t>
  </si>
  <si>
    <t>USTBR/PT4</t>
  </si>
  <si>
    <t>Bairro Magamba</t>
  </si>
  <si>
    <t>K009798.07</t>
  </si>
  <si>
    <t>E033 14 35,6</t>
  </si>
  <si>
    <t>S19 43 38,3</t>
  </si>
  <si>
    <t>PROX SR. DZINDUA</t>
  </si>
  <si>
    <t>USTBR/PT3</t>
  </si>
  <si>
    <t>K009299.03</t>
  </si>
  <si>
    <t>E033 14 51,6</t>
  </si>
  <si>
    <t>S19 43 44,1</t>
  </si>
  <si>
    <t>NO CHARLES</t>
  </si>
  <si>
    <t>USTBR/PT2</t>
  </si>
  <si>
    <t>K009442.13</t>
  </si>
  <si>
    <t>E033 15 02,5</t>
  </si>
  <si>
    <t>S19 43 15,9</t>
  </si>
  <si>
    <t xml:space="preserve">ZONA BAIXA </t>
  </si>
  <si>
    <t>USTBR/PT1</t>
  </si>
  <si>
    <t>Bairro Josina machel (zona baixa)</t>
  </si>
  <si>
    <t>K009442,06</t>
  </si>
  <si>
    <t>E033 15 12,7</t>
  </si>
  <si>
    <t>S19 44 06,5</t>
  </si>
  <si>
    <t>MOAGEM SR. DIKSON</t>
  </si>
  <si>
    <t>USTBR/PT5</t>
  </si>
  <si>
    <t>Bairro Muzunga-2</t>
  </si>
  <si>
    <t>E32 20 54,4</t>
  </si>
  <si>
    <t>USSDG/PT14</t>
  </si>
  <si>
    <t>E32 17 35,9</t>
  </si>
  <si>
    <t>S19 24 34,0</t>
  </si>
  <si>
    <t>FRENTE DO HOSPITAL</t>
  </si>
  <si>
    <t>USSDG/PT3</t>
  </si>
  <si>
    <t>E032 52 33,7</t>
  </si>
  <si>
    <t>S18 56 58,6</t>
  </si>
  <si>
    <t>PROXIMO DA ESCOLA DE MACORREIA/RIACHO</t>
  </si>
  <si>
    <t>AGMNC/PT16</t>
  </si>
  <si>
    <t>Bairro Macoreia</t>
  </si>
  <si>
    <t>K009442,04</t>
  </si>
  <si>
    <t>E032 45 38,5</t>
  </si>
  <si>
    <t>S18 58 05,9</t>
  </si>
  <si>
    <t>NAS IRMAS CATOLICA</t>
  </si>
  <si>
    <t>USMCP/PT5</t>
  </si>
  <si>
    <t>Bairro Chicueia</t>
  </si>
  <si>
    <t>K009798,06</t>
  </si>
  <si>
    <t>E033 24 51,2</t>
  </si>
  <si>
    <t>S17 43 43,1</t>
  </si>
  <si>
    <t>LOCALIDADE DE DUNDA</t>
  </si>
  <si>
    <t>MACOSSA</t>
  </si>
  <si>
    <t>USMCS/PT5</t>
  </si>
  <si>
    <t>Bairro Dunda</t>
  </si>
  <si>
    <t>K009442,07</t>
  </si>
  <si>
    <t>E033 32 04,8</t>
  </si>
  <si>
    <t>S17 42 07,3</t>
  </si>
  <si>
    <t>LOCALIDADE DE MAPAMGAPANGA</t>
  </si>
  <si>
    <t>USMCS/PT4</t>
  </si>
  <si>
    <t>Bairro Mapamgapanga</t>
  </si>
  <si>
    <t>K008955,05</t>
  </si>
  <si>
    <t>E033 55 42,5</t>
  </si>
  <si>
    <t>S17 53 26,8</t>
  </si>
  <si>
    <t>4 DE OUTUBRO</t>
  </si>
  <si>
    <t>USMCS/PT3</t>
  </si>
  <si>
    <t>Bairro 4 de outubro</t>
  </si>
  <si>
    <t>K0097120,04</t>
  </si>
  <si>
    <t>E033 56 20,0</t>
  </si>
  <si>
    <t>S17 53 45,4</t>
  </si>
  <si>
    <t>USMCS/PT2</t>
  </si>
  <si>
    <t>K009799,04</t>
  </si>
  <si>
    <t>E033 56 10,0</t>
  </si>
  <si>
    <t>S17 54 03,9</t>
  </si>
  <si>
    <t>USMCS/PT1</t>
  </si>
  <si>
    <t>E33 36 21.5</t>
  </si>
  <si>
    <t xml:space="preserve">S20 32 20.7 </t>
  </si>
  <si>
    <t>ESCOLA CHICUPSI</t>
  </si>
  <si>
    <t>USMCZ/PT7</t>
  </si>
  <si>
    <t>Bairro Hode</t>
  </si>
  <si>
    <t>E33 22 12.0</t>
  </si>
  <si>
    <t xml:space="preserve">S20 49 33.6 </t>
  </si>
  <si>
    <t>CASA DO ADMINISTRADOR</t>
  </si>
  <si>
    <t>USMCZ/PT1</t>
  </si>
  <si>
    <t>E033 30 52,4</t>
  </si>
  <si>
    <t>S19 24 55,0</t>
  </si>
  <si>
    <t>SEDE MACATE</t>
  </si>
  <si>
    <t>MACATE</t>
  </si>
  <si>
    <t>AGCHI/PT55</t>
  </si>
  <si>
    <t>E033 15 16,5</t>
  </si>
  <si>
    <t>S17 36 08,1</t>
  </si>
  <si>
    <t>PROXIMO A PONTE</t>
  </si>
  <si>
    <t>USGUR/PT5</t>
  </si>
  <si>
    <t>E033 38 43,1</t>
  </si>
  <si>
    <t>S19 05 23,5</t>
  </si>
  <si>
    <t>ESG MACOMBE</t>
  </si>
  <si>
    <t>AGGDL/PT25</t>
  </si>
  <si>
    <t>TB090414</t>
  </si>
  <si>
    <t>E033 42 35,8</t>
  </si>
  <si>
    <t>S19 07 07,8</t>
  </si>
  <si>
    <t>POVOACAO CPMZ</t>
  </si>
  <si>
    <t>AGGDL/PT13</t>
  </si>
  <si>
    <t>Bairro Maforga</t>
  </si>
  <si>
    <t>E033 29 31,32</t>
  </si>
  <si>
    <t>S19 08 39,28</t>
  </si>
  <si>
    <t>AGCHI/PT140</t>
  </si>
  <si>
    <t>ZONA DA SEBESTACAO CHIMOIO - 2</t>
  </si>
  <si>
    <t>E 033 29 05,34</t>
  </si>
  <si>
    <t>S 19 05 06 32</t>
  </si>
  <si>
    <t>Bairro Tambara 2</t>
  </si>
  <si>
    <t>AGCHI/PT136</t>
  </si>
  <si>
    <t>ESCOLINHA MALIKA</t>
  </si>
  <si>
    <t>E033 28 57,45</t>
  </si>
  <si>
    <t>S19 06 31,67</t>
  </si>
  <si>
    <t>Bairro 7 de Setembro</t>
  </si>
  <si>
    <t>AGCHI/PT135</t>
  </si>
  <si>
    <t>ZONA DE COLEGA LEITE REFORMADO</t>
  </si>
  <si>
    <t>E033 27 04,47</t>
  </si>
  <si>
    <t>S19 07 37,89</t>
  </si>
  <si>
    <t>Bairro Centro Hípico</t>
  </si>
  <si>
    <t>AGCHI/PT134</t>
  </si>
  <si>
    <t>SERGIO  YE</t>
  </si>
  <si>
    <t>E 033 28 28,00</t>
  </si>
  <si>
    <t>S 19 05 36,92</t>
  </si>
  <si>
    <t>AGCHI/PT131</t>
  </si>
  <si>
    <t>DEPOIS DO CHIFICA</t>
  </si>
  <si>
    <t xml:space="preserve"> E33 28 36.5</t>
  </si>
  <si>
    <t>S19 07 29.9</t>
  </si>
  <si>
    <t>NO 4</t>
  </si>
  <si>
    <t>AGCHI/PT129</t>
  </si>
  <si>
    <t>NO TRIANGULO</t>
  </si>
  <si>
    <t>E033 28 35,92</t>
  </si>
  <si>
    <t>S19 05 13,55</t>
  </si>
  <si>
    <t>AGCHI/PT117</t>
  </si>
  <si>
    <t>ZONA DAS PEDRAS</t>
  </si>
  <si>
    <t>E33 27 26.8</t>
  </si>
  <si>
    <t xml:space="preserve">S19 06 41.3 </t>
  </si>
  <si>
    <t>CENTRO HIPICO</t>
  </si>
  <si>
    <t>AGCHI/PT108</t>
  </si>
  <si>
    <t>ECMEP</t>
  </si>
  <si>
    <t>E033 29 34,1</t>
  </si>
  <si>
    <t>S19 06 05,8</t>
  </si>
  <si>
    <t>AGCHI/PT97</t>
  </si>
  <si>
    <t>MERCARDO ZAGARDO</t>
  </si>
  <si>
    <t>E033 29 46,05</t>
  </si>
  <si>
    <t>S19 05 26,91</t>
  </si>
  <si>
    <t>AGCHI/PT96</t>
  </si>
  <si>
    <t>TERMINAL DE CHAPA PONTO DE ARRANQUE</t>
  </si>
  <si>
    <t>E 033 29 30,68</t>
  </si>
  <si>
    <t>S 19 05 49,36</t>
  </si>
  <si>
    <t>BAIRRO 16 DE JUNHO</t>
  </si>
  <si>
    <t>AGCHI/PT94</t>
  </si>
  <si>
    <t>OFICINA TAURAI</t>
  </si>
  <si>
    <t>E 033 28 12,98</t>
  </si>
  <si>
    <t>S19 05 53,56</t>
  </si>
  <si>
    <t>NHAMATSANE</t>
  </si>
  <si>
    <t>AGCHI/PT83</t>
  </si>
  <si>
    <t>3 E ESQUADRA</t>
  </si>
  <si>
    <t>E033 21 48,88</t>
  </si>
  <si>
    <t>S19 04 23,90</t>
  </si>
  <si>
    <t>AGCHI/PT81</t>
  </si>
  <si>
    <t>IAC</t>
  </si>
  <si>
    <t>E33 27 20.6</t>
  </si>
  <si>
    <t xml:space="preserve">S19 07 01.0 </t>
  </si>
  <si>
    <t>CENTRO HIPICO (ANE)</t>
  </si>
  <si>
    <t>AGCHI/PT78</t>
  </si>
  <si>
    <t>SENSO</t>
  </si>
  <si>
    <t xml:space="preserve"> E33 26 30.6</t>
  </si>
  <si>
    <t>S19 07 19.9</t>
  </si>
  <si>
    <t>NHAMADJESSA (TOMASAI)</t>
  </si>
  <si>
    <t>AGCHI/PT77</t>
  </si>
  <si>
    <t>MOAGEM TOMASIA</t>
  </si>
  <si>
    <t>E33 28 04.9</t>
  </si>
  <si>
    <t xml:space="preserve">S19 07 33.9 </t>
  </si>
  <si>
    <t>BAIRRO N0 5</t>
  </si>
  <si>
    <t>AGCHI/PT73</t>
  </si>
  <si>
    <t>MOAGEM CHRISTINA</t>
  </si>
  <si>
    <t>E33 27 58.2</t>
  </si>
  <si>
    <t xml:space="preserve">S19 07 48.3 </t>
  </si>
  <si>
    <t>BAIRRO NO 5</t>
  </si>
  <si>
    <t>AGCHI/PT43</t>
  </si>
  <si>
    <t>SERRACAO DE MADEIRA MAKODAMO</t>
  </si>
  <si>
    <t>E033 29 00,3</t>
  </si>
  <si>
    <t>19 06 24,3</t>
  </si>
  <si>
    <t>AGCHI/PT34</t>
  </si>
  <si>
    <t>7 DE SETEMBRO</t>
  </si>
  <si>
    <t>E33 28 41,4</t>
  </si>
  <si>
    <t>S19 06 14 ,3</t>
  </si>
  <si>
    <t>AGCHI/PT23</t>
  </si>
  <si>
    <t>BAR MIRA FLOR</t>
  </si>
  <si>
    <t>E 033 28 18,69</t>
  </si>
  <si>
    <t>S19 06 00,80</t>
  </si>
  <si>
    <t>EPC BLOCO NOVE</t>
  </si>
  <si>
    <t>AGCHI/PT20</t>
  </si>
  <si>
    <t>920886</t>
  </si>
  <si>
    <t>TRANSFPRMADOR DE MOZAMBIQUE</t>
  </si>
  <si>
    <t>E033 10 55,8</t>
  </si>
  <si>
    <t>S18 01 59,9</t>
  </si>
  <si>
    <t>Em frente co Comando</t>
  </si>
  <si>
    <t>AGCTC/PT8</t>
  </si>
  <si>
    <t>BAIRRO NHAMPASSA</t>
  </si>
  <si>
    <t>10º Bairro Vila de Nhamatanda</t>
  </si>
  <si>
    <t>PT335</t>
  </si>
  <si>
    <t>Bairro Mungassa</t>
  </si>
  <si>
    <t>E 034°52'35.12"</t>
  </si>
  <si>
    <t>S 19°47'06.90"</t>
  </si>
  <si>
    <t>PT331</t>
  </si>
  <si>
    <t>Bairro da Manga Mascarenha (Escritório da ANE)</t>
  </si>
  <si>
    <t>PT325</t>
  </si>
  <si>
    <t>Bairro Macurungo por detrás do Hospital</t>
  </si>
  <si>
    <t>E 034°51'51.41"</t>
  </si>
  <si>
    <t>S 19°49'36.89"</t>
  </si>
  <si>
    <t>PT319</t>
  </si>
  <si>
    <t>Bairro de Matacuane Unidade Comunal A   Q.1</t>
  </si>
  <si>
    <t>E 034°52'26,60"</t>
  </si>
  <si>
    <t>S 19°49'56,07"</t>
  </si>
  <si>
    <t>PT317</t>
  </si>
  <si>
    <t>Bairro Matacuane-Muchatazina</t>
  </si>
  <si>
    <t>PT314</t>
  </si>
  <si>
    <t>Bairro da Manga Mascarenha (próx. Da Ponte)</t>
  </si>
  <si>
    <t>E 034°48'26.35"</t>
  </si>
  <si>
    <t>S 19°43'31.73"</t>
  </si>
  <si>
    <t>PT308</t>
  </si>
  <si>
    <t>Bairro Inhamízua IMAP</t>
  </si>
  <si>
    <t>E 034°51'23.88"</t>
  </si>
  <si>
    <t>S 19°48'44.96"</t>
  </si>
  <si>
    <t>PT306</t>
  </si>
  <si>
    <t>Munhava - Na subida da FL3, Avenida Samora Machel</t>
  </si>
  <si>
    <t>PT305</t>
  </si>
  <si>
    <t>Macurungo (Oeste - Saneamento)</t>
  </si>
  <si>
    <t>E 034°52'45,10"</t>
  </si>
  <si>
    <t>S 19°50'12,84"</t>
  </si>
  <si>
    <t>PT304</t>
  </si>
  <si>
    <t>Macurungo - Próximo à Escola</t>
  </si>
  <si>
    <t>PT303</t>
  </si>
  <si>
    <t xml:space="preserve">Chamba por detrás de TCT </t>
  </si>
  <si>
    <t>PT291</t>
  </si>
  <si>
    <t xml:space="preserve">Bairro do Vaz  Auto Estrada </t>
  </si>
  <si>
    <t>PT245</t>
  </si>
  <si>
    <t>Centro de Inspenção - Cerâmica</t>
  </si>
  <si>
    <t>PT227A</t>
  </si>
  <si>
    <t>Inhamudima</t>
  </si>
  <si>
    <t>E 034°51'00,01"</t>
  </si>
  <si>
    <t>S 19°50'34,26"</t>
  </si>
  <si>
    <t>PT201</t>
  </si>
  <si>
    <t>Bairro de Inhamudima/Chipangara</t>
  </si>
  <si>
    <t>MF500122-005</t>
  </si>
  <si>
    <t>E 034°51'59.83"</t>
  </si>
  <si>
    <t>S 19°47'54.60"</t>
  </si>
  <si>
    <t>PT67</t>
  </si>
  <si>
    <t>786 - Estrada Nacional nº6 - Vaz</t>
  </si>
  <si>
    <t>E35 17.426</t>
  </si>
  <si>
    <t>S14 21.396</t>
  </si>
  <si>
    <t>MLT</t>
  </si>
  <si>
    <t>EG PTS4001</t>
  </si>
  <si>
    <t>8071256.124</t>
  </si>
  <si>
    <t>719739.828</t>
  </si>
  <si>
    <t>AGRIZA</t>
  </si>
  <si>
    <t>MEGATRON FEDERAL</t>
  </si>
  <si>
    <t>34°26'08.37”</t>
  </si>
  <si>
    <t>15°36'03.72”</t>
  </si>
  <si>
    <t>SKUIDE</t>
  </si>
  <si>
    <t>ZOBUE</t>
  </si>
  <si>
    <t>SE-MWANZA/MALAWI</t>
  </si>
  <si>
    <t>8252229.732</t>
  </si>
  <si>
    <t>365961.529</t>
  </si>
  <si>
    <t>CADEIA</t>
  </si>
  <si>
    <t>MAGOE</t>
  </si>
  <si>
    <t>8218369.363</t>
  </si>
  <si>
    <t>575669.276</t>
  </si>
  <si>
    <t>CRECHE</t>
  </si>
  <si>
    <t>PROX.DO TANQUE</t>
  </si>
  <si>
    <t>8219892.541</t>
  </si>
  <si>
    <t>610143.443</t>
  </si>
  <si>
    <t>MWALADZI 6</t>
  </si>
  <si>
    <t>-25,01436</t>
  </si>
  <si>
    <t>32,41064</t>
  </si>
  <si>
    <t>-25,01325</t>
  </si>
  <si>
    <t>32,38753</t>
  </si>
  <si>
    <t>-25,01041</t>
  </si>
  <si>
    <t>32,40757</t>
  </si>
  <si>
    <t>PTS 255</t>
  </si>
  <si>
    <t>-25,01450</t>
  </si>
  <si>
    <t>32,40633</t>
  </si>
  <si>
    <t>TB1306071</t>
  </si>
  <si>
    <t>-25,98152</t>
  </si>
  <si>
    <t>32,38940</t>
  </si>
  <si>
    <t>PTS 580</t>
  </si>
  <si>
    <t>-25,02791</t>
  </si>
  <si>
    <t>32,39737</t>
  </si>
  <si>
    <t>PTS 295</t>
  </si>
  <si>
    <t>-25,02164</t>
  </si>
  <si>
    <t>32,42624</t>
  </si>
  <si>
    <t>Transformer de Mozambique</t>
  </si>
  <si>
    <t>-23,93185</t>
  </si>
  <si>
    <t>35,40823</t>
  </si>
  <si>
    <t>-23,86099</t>
  </si>
  <si>
    <t>35,53976</t>
  </si>
  <si>
    <t>MF100/33-051</t>
  </si>
  <si>
    <t>-23,88258</t>
  </si>
  <si>
    <t>35,44558</t>
  </si>
  <si>
    <t>904806</t>
  </si>
  <si>
    <t>-23,89667</t>
  </si>
  <si>
    <t>35,39280</t>
  </si>
  <si>
    <t>K008724.12</t>
  </si>
  <si>
    <t>-23,90770</t>
  </si>
  <si>
    <t>35,41195</t>
  </si>
  <si>
    <t>-23,88070</t>
  </si>
  <si>
    <t>35,39489</t>
  </si>
  <si>
    <t>EFAEAC</t>
  </si>
  <si>
    <t>35°43'39.879"</t>
  </si>
  <si>
    <t>17°59'1.799"</t>
  </si>
  <si>
    <t>ZONA VERDA</t>
  </si>
  <si>
    <t>PTS 407</t>
  </si>
  <si>
    <t>E036 48 39.95</t>
  </si>
  <si>
    <t>S17 35 49.25</t>
  </si>
  <si>
    <t>PTS 223</t>
  </si>
  <si>
    <t>39°59.215</t>
  </si>
  <si>
    <t>14°55.619</t>
  </si>
  <si>
    <t>Triangulo</t>
  </si>
  <si>
    <t>39°58.660</t>
  </si>
  <si>
    <t>14°54.470</t>
  </si>
  <si>
    <t>Escola Secundaria</t>
  </si>
  <si>
    <t>TB1509144</t>
  </si>
  <si>
    <t>39°59.162</t>
  </si>
  <si>
    <t>14°55.195</t>
  </si>
  <si>
    <t>Chaune</t>
  </si>
  <si>
    <t>Acton</t>
  </si>
  <si>
    <t>-37º -30' -33.037" W</t>
  </si>
  <si>
    <t>13º 10' 59.074" S</t>
  </si>
  <si>
    <t xml:space="preserve">Mepelia </t>
  </si>
  <si>
    <t>MARRUPA</t>
  </si>
  <si>
    <t>PTS 6004</t>
  </si>
  <si>
    <t>03242/02/015</t>
  </si>
  <si>
    <t>-37º -30' -35.235" W</t>
  </si>
  <si>
    <t>13º 11' 31.044" S</t>
  </si>
  <si>
    <t>PTS 6003</t>
  </si>
  <si>
    <t>-37º -29' -52.496" W</t>
  </si>
  <si>
    <t>13º 11' 40.915" S</t>
  </si>
  <si>
    <t xml:space="preserve">Cidade-Cimento </t>
  </si>
  <si>
    <t>PTS 6001</t>
  </si>
  <si>
    <t>E35 17.425</t>
  </si>
  <si>
    <t xml:space="preserve">S13 21.849 </t>
  </si>
  <si>
    <t>Mecualo Desvio para Mavago</t>
  </si>
  <si>
    <t>MAJUNE</t>
  </si>
  <si>
    <t>EG PTS11006</t>
  </si>
  <si>
    <t>E35 17.424</t>
  </si>
  <si>
    <t xml:space="preserve">S13 29.073 </t>
  </si>
  <si>
    <t>Malila</t>
  </si>
  <si>
    <t>EG PTS11005</t>
  </si>
  <si>
    <t>E35 17.423</t>
  </si>
  <si>
    <t xml:space="preserve">S13 28.514 </t>
  </si>
  <si>
    <t>Majune Mercado</t>
  </si>
  <si>
    <t>EG PTS11004</t>
  </si>
  <si>
    <t>E35 17.422</t>
  </si>
  <si>
    <t xml:space="preserve">S13 28.588 </t>
  </si>
  <si>
    <t>Majune Administracao</t>
  </si>
  <si>
    <t>EG PTS11003</t>
  </si>
  <si>
    <t>E35 17.421</t>
  </si>
  <si>
    <t xml:space="preserve">S13 28.285 </t>
  </si>
  <si>
    <t>Desvio para a Vila</t>
  </si>
  <si>
    <t>EG PTS11002</t>
  </si>
  <si>
    <t>E35 17.420</t>
  </si>
  <si>
    <t xml:space="preserve">S13 25.675 </t>
  </si>
  <si>
    <t>Rio Luambala</t>
  </si>
  <si>
    <t>EG PTS11001</t>
  </si>
  <si>
    <t>E35 17.400</t>
  </si>
  <si>
    <t xml:space="preserve">S12 33.663 </t>
  </si>
  <si>
    <t>Ibo</t>
  </si>
  <si>
    <t>EG PTS7003</t>
  </si>
  <si>
    <t>E35 17.399</t>
  </si>
  <si>
    <t xml:space="preserve">S12 34.000 </t>
  </si>
  <si>
    <t>Centro da vila</t>
  </si>
  <si>
    <t>EG PTS7002</t>
  </si>
  <si>
    <t>E35 17.398</t>
  </si>
  <si>
    <t xml:space="preserve">S12 34.308 </t>
  </si>
  <si>
    <t>Lijombo</t>
  </si>
  <si>
    <t>EG PTS7001</t>
  </si>
  <si>
    <t xml:space="preserve">     10828802/04</t>
  </si>
  <si>
    <t>Powerteh</t>
  </si>
  <si>
    <t>E35 17.397</t>
  </si>
  <si>
    <t xml:space="preserve">S12 35.013 </t>
  </si>
  <si>
    <t>Iringa</t>
  </si>
  <si>
    <t>EG PTS7000</t>
  </si>
  <si>
    <t>E35 17.363</t>
  </si>
  <si>
    <t xml:space="preserve">S12 59.156 </t>
  </si>
  <si>
    <t>Muembe-Sienene</t>
  </si>
  <si>
    <t>MUEMBE</t>
  </si>
  <si>
    <t>PTS1408</t>
  </si>
  <si>
    <t>POWERTE</t>
  </si>
  <si>
    <t>E35 17.362</t>
  </si>
  <si>
    <t xml:space="preserve">S12 53.439 </t>
  </si>
  <si>
    <t>Chiconono Posto Administrativo</t>
  </si>
  <si>
    <t>PTS1407</t>
  </si>
  <si>
    <t>MARSON S</t>
  </si>
  <si>
    <t>E35 17.361</t>
  </si>
  <si>
    <t xml:space="preserve">S12 56.412 </t>
  </si>
  <si>
    <t>Chuanjota 3 Régulo</t>
  </si>
  <si>
    <t>PTS1406</t>
  </si>
  <si>
    <t>E35 17.360</t>
  </si>
  <si>
    <t xml:space="preserve">S12 56.908 </t>
  </si>
  <si>
    <t>Chiuanjota 2 Central</t>
  </si>
  <si>
    <t>PTS1405</t>
  </si>
  <si>
    <t>E35 17.359</t>
  </si>
  <si>
    <t xml:space="preserve">S12 57.139 </t>
  </si>
  <si>
    <t>Chuanjota 1 Escola</t>
  </si>
  <si>
    <t>PTS1404</t>
  </si>
  <si>
    <t>E35 17.358</t>
  </si>
  <si>
    <t xml:space="preserve">S13 05.238 </t>
  </si>
  <si>
    <t>Muembe-Sede Mercado</t>
  </si>
  <si>
    <t>PTS1403</t>
  </si>
  <si>
    <t>E35 17.357</t>
  </si>
  <si>
    <t xml:space="preserve">S13 05.639 </t>
  </si>
  <si>
    <t>Muembe-Sede Esola</t>
  </si>
  <si>
    <t>PTS1402</t>
  </si>
  <si>
    <t>E35 17.356</t>
  </si>
  <si>
    <t xml:space="preserve">S13 07.955 </t>
  </si>
  <si>
    <t>Muembe-Lipula</t>
  </si>
  <si>
    <t>PTS1401</t>
  </si>
  <si>
    <t>P.M.E</t>
  </si>
  <si>
    <t>E35 17.353</t>
  </si>
  <si>
    <t>S13 20.729</t>
  </si>
  <si>
    <t>Bairro Lulimile</t>
  </si>
  <si>
    <t>PTS1083</t>
  </si>
  <si>
    <t>CONTRADIS</t>
  </si>
  <si>
    <t>E35 17.351</t>
  </si>
  <si>
    <t xml:space="preserve">S13 17.457 </t>
  </si>
  <si>
    <t>Povoado de Mussa</t>
  </si>
  <si>
    <t>PTS1081</t>
  </si>
  <si>
    <t>E35 17.345</t>
  </si>
  <si>
    <t xml:space="preserve">S13 18.613 </t>
  </si>
  <si>
    <t>Bairro Niassa 1</t>
  </si>
  <si>
    <t>PTS1075</t>
  </si>
  <si>
    <t>E35 17.343</t>
  </si>
  <si>
    <t xml:space="preserve">S13 17.630 </t>
  </si>
  <si>
    <t>Bairro Namacula</t>
  </si>
  <si>
    <t>PTS1073</t>
  </si>
  <si>
    <t>k003800.04</t>
  </si>
  <si>
    <t>E35 17.331</t>
  </si>
  <si>
    <t xml:space="preserve">S13 17.962 </t>
  </si>
  <si>
    <t>PTS1061</t>
  </si>
  <si>
    <t>E35 17.330</t>
  </si>
  <si>
    <t xml:space="preserve">S13 20.071 </t>
  </si>
  <si>
    <t>Bairro 23 Setembro</t>
  </si>
  <si>
    <t>PTS1060</t>
  </si>
  <si>
    <t>E35 17.322</t>
  </si>
  <si>
    <t xml:space="preserve">S13 19.925 </t>
  </si>
  <si>
    <t>Povoado Namuanica</t>
  </si>
  <si>
    <t>PTS1052</t>
  </si>
  <si>
    <t>E35 17.318</t>
  </si>
  <si>
    <t xml:space="preserve">S13 17.757 </t>
  </si>
  <si>
    <t>Bairro Sanjala</t>
  </si>
  <si>
    <t>PTS1048</t>
  </si>
  <si>
    <t>K008359.08</t>
  </si>
  <si>
    <t>E35 17.317</t>
  </si>
  <si>
    <t xml:space="preserve">S13 18.674 </t>
  </si>
  <si>
    <t>Bairro CFM - Estação</t>
  </si>
  <si>
    <t>PTS1047</t>
  </si>
  <si>
    <t>E35 17.316</t>
  </si>
  <si>
    <t xml:space="preserve">S13 18.159 </t>
  </si>
  <si>
    <t>Bairro Muchenga II</t>
  </si>
  <si>
    <t>PTS1046</t>
  </si>
  <si>
    <t>Astron</t>
  </si>
  <si>
    <t>E35 17.310</t>
  </si>
  <si>
    <t xml:space="preserve">S13 17.009 </t>
  </si>
  <si>
    <t>PTS1040</t>
  </si>
  <si>
    <t>E35 17.309</t>
  </si>
  <si>
    <t xml:space="preserve">S13 21.364 </t>
  </si>
  <si>
    <t>Vila de Chimbonila 4</t>
  </si>
  <si>
    <t>PTS1039</t>
  </si>
  <si>
    <t>E35 17.305</t>
  </si>
  <si>
    <t>S13 20.609</t>
  </si>
  <si>
    <t>Povoado Colongo</t>
  </si>
  <si>
    <t>PTS1035</t>
  </si>
  <si>
    <t>E35 17.304</t>
  </si>
  <si>
    <t xml:space="preserve">S13 19.883 </t>
  </si>
  <si>
    <t>Bairro Mtava</t>
  </si>
  <si>
    <t>PTS1034</t>
  </si>
  <si>
    <t>E35 17.303</t>
  </si>
  <si>
    <t xml:space="preserve">S13 20.871 </t>
  </si>
  <si>
    <t>Bairro Ntoto</t>
  </si>
  <si>
    <t>PTS1033</t>
  </si>
  <si>
    <t>E35 17.302</t>
  </si>
  <si>
    <t xml:space="preserve">S13 20.581 </t>
  </si>
  <si>
    <t>Bairro Nomba</t>
  </si>
  <si>
    <t>PTS1032</t>
  </si>
  <si>
    <t>E35 17.301</t>
  </si>
  <si>
    <t xml:space="preserve">S13 20.583 </t>
  </si>
  <si>
    <t>PTS1031</t>
  </si>
  <si>
    <t>E35 17.300</t>
  </si>
  <si>
    <t xml:space="preserve">S13 20.232 </t>
  </si>
  <si>
    <t>PTS1030</t>
  </si>
  <si>
    <t>E35 17.299</t>
  </si>
  <si>
    <t xml:space="preserve">S13 19.179 </t>
  </si>
  <si>
    <t>Bairro Nzinge</t>
  </si>
  <si>
    <t>PTS1029</t>
  </si>
  <si>
    <t>E35 17.298</t>
  </si>
  <si>
    <t xml:space="preserve">S13 20.625 </t>
  </si>
  <si>
    <t>PTS1028</t>
  </si>
  <si>
    <t>T-38085</t>
  </si>
  <si>
    <t>E35 11.716</t>
  </si>
  <si>
    <t xml:space="preserve">S13 11.257 </t>
  </si>
  <si>
    <t>Povoado de Malica</t>
  </si>
  <si>
    <t>PTS1027</t>
  </si>
  <si>
    <t>E35 20.015</t>
  </si>
  <si>
    <t xml:space="preserve">S13 17.467 </t>
  </si>
  <si>
    <t>Bairro Chiulugo</t>
  </si>
  <si>
    <t>PTS1026</t>
  </si>
  <si>
    <t>,0795</t>
  </si>
  <si>
    <t>EBB</t>
  </si>
  <si>
    <t>E35 14.487</t>
  </si>
  <si>
    <t xml:space="preserve">S13 16.610 </t>
  </si>
  <si>
    <t>PTS1025</t>
  </si>
  <si>
    <t>E35 13.608</t>
  </si>
  <si>
    <t xml:space="preserve">S13 15.686 </t>
  </si>
  <si>
    <t>Bairro Massenger</t>
  </si>
  <si>
    <t>PTS1020</t>
  </si>
  <si>
    <t>PME</t>
  </si>
  <si>
    <t>E35 15.476</t>
  </si>
  <si>
    <t xml:space="preserve">S13 19.554 </t>
  </si>
  <si>
    <t>Bairro Changanane</t>
  </si>
  <si>
    <t>PTS1014</t>
  </si>
  <si>
    <t>39°36.416</t>
  </si>
  <si>
    <t>16°33.332</t>
  </si>
  <si>
    <t>PTS 6</t>
  </si>
  <si>
    <t> 39052’25,4”</t>
  </si>
  <si>
    <t> 13007’21,5”</t>
  </si>
  <si>
    <t>Cahora Bassa, Perto da Subsatacao</t>
  </si>
  <si>
    <t>E39.77369</t>
  </si>
  <si>
    <t xml:space="preserve">S13.37010 </t>
  </si>
  <si>
    <t>Micone, Campo de Aviacao</t>
  </si>
  <si>
    <t>10/11133</t>
  </si>
  <si>
    <t>39'44'5.6688</t>
  </si>
  <si>
    <t>11'25'51.042</t>
  </si>
  <si>
    <t>PT Aldeia Muade</t>
  </si>
  <si>
    <t>T0047T030</t>
  </si>
  <si>
    <t>Zent Transformes</t>
  </si>
  <si>
    <t>Awasse via Pemba</t>
  </si>
  <si>
    <t>10/312</t>
  </si>
  <si>
    <t>Awasse via Mocimboa</t>
  </si>
  <si>
    <t>10/300</t>
  </si>
  <si>
    <t>Ntotue mercado</t>
  </si>
  <si>
    <t>F000438.06</t>
  </si>
  <si>
    <t>E40.16175</t>
  </si>
  <si>
    <t xml:space="preserve">S11.44149 </t>
  </si>
  <si>
    <t>Buji</t>
  </si>
  <si>
    <t>38 48' 59,97456''</t>
  </si>
  <si>
    <t>13 36' 57,89124''</t>
  </si>
  <si>
    <t>CUMONE "B"</t>
  </si>
  <si>
    <t>Namuno</t>
  </si>
  <si>
    <t>USNMU</t>
  </si>
  <si>
    <t>38 48' 55,11960''</t>
  </si>
  <si>
    <t>13 37' 08,49288''</t>
  </si>
  <si>
    <t xml:space="preserve"> CIMENTO</t>
  </si>
  <si>
    <t>38 48' 51,71976''</t>
  </si>
  <si>
    <t>13 37' 18,25608''</t>
  </si>
  <si>
    <t>CIMENTO</t>
  </si>
  <si>
    <t>E38 34 42.1</t>
  </si>
  <si>
    <t xml:space="preserve">S13 20 49.4 </t>
  </si>
  <si>
    <t>Ao lado do escritorio da EDM Balama</t>
  </si>
  <si>
    <t>BALAMA</t>
  </si>
  <si>
    <t>USBLM</t>
  </si>
  <si>
    <t>E38 34 27.1</t>
  </si>
  <si>
    <t xml:space="preserve">S13 20 50.6 </t>
  </si>
  <si>
    <t xml:space="preserve">Junto a Residencia Oficial da Administradora </t>
  </si>
  <si>
    <t>E38 34 18.7</t>
  </si>
  <si>
    <t xml:space="preserve">S13 21 00.5 </t>
  </si>
  <si>
    <t>Defronte a Agencia do BCI de Balama</t>
  </si>
  <si>
    <t xml:space="preserve"> E38 34 08.1</t>
  </si>
  <si>
    <t>S13 20 52.5</t>
  </si>
  <si>
    <t>No mercadinho de Ingonane em Balama</t>
  </si>
  <si>
    <r>
      <t> 39</t>
    </r>
    <r>
      <rPr>
        <vertAlign val="superscript"/>
        <sz val="8"/>
        <rFont val="Calibri"/>
        <family val="2"/>
        <scheme val="minor"/>
      </rPr>
      <t>0</t>
    </r>
    <r>
      <rPr>
        <sz val="8"/>
        <rFont val="Calibri"/>
        <family val="2"/>
        <scheme val="minor"/>
      </rPr>
      <t>16’46,8”</t>
    </r>
  </si>
  <si>
    <r>
      <t> 13</t>
    </r>
    <r>
      <rPr>
        <vertAlign val="superscript"/>
        <sz val="8"/>
        <rFont val="Calibri"/>
        <family val="2"/>
        <scheme val="minor"/>
      </rPr>
      <t>0</t>
    </r>
    <r>
      <rPr>
        <sz val="8"/>
        <rFont val="Calibri"/>
        <family val="2"/>
        <scheme val="minor"/>
      </rPr>
      <t>02’19,5”</t>
    </r>
  </si>
  <si>
    <t>Namanhumbir interior</t>
  </si>
  <si>
    <t>39°00'58.5''</t>
  </si>
  <si>
    <t>13°06'58,5''</t>
  </si>
  <si>
    <t>Nas instalacoes da Igreja Catolica de Mocimboa</t>
  </si>
  <si>
    <t>20954101/02</t>
  </si>
  <si>
    <r>
      <t> 38</t>
    </r>
    <r>
      <rPr>
        <vertAlign val="superscript"/>
        <sz val="8"/>
        <rFont val="Calibri"/>
        <family val="2"/>
        <scheme val="minor"/>
      </rPr>
      <t>0</t>
    </r>
    <r>
      <rPr>
        <sz val="8"/>
        <rFont val="Calibri"/>
        <family val="2"/>
        <scheme val="minor"/>
      </rPr>
      <t>59’54,8”</t>
    </r>
  </si>
  <si>
    <r>
      <t> 13</t>
    </r>
    <r>
      <rPr>
        <vertAlign val="superscript"/>
        <sz val="8"/>
        <rFont val="Calibri"/>
        <family val="2"/>
        <scheme val="minor"/>
      </rPr>
      <t>0</t>
    </r>
    <r>
      <rPr>
        <sz val="8"/>
        <rFont val="Calibri"/>
        <family val="2"/>
        <scheme val="minor"/>
      </rPr>
      <t>08’20,0”</t>
    </r>
  </si>
  <si>
    <t>Napai Escola</t>
  </si>
  <si>
    <r>
      <t> 39</t>
    </r>
    <r>
      <rPr>
        <vertAlign val="superscript"/>
        <sz val="8"/>
        <rFont val="Calibri"/>
        <family val="2"/>
        <scheme val="minor"/>
      </rPr>
      <t>0</t>
    </r>
    <r>
      <rPr>
        <sz val="8"/>
        <rFont val="Calibri"/>
        <family val="2"/>
        <scheme val="minor"/>
      </rPr>
      <t>01’25,0”</t>
    </r>
  </si>
  <si>
    <r>
      <t> 13</t>
    </r>
    <r>
      <rPr>
        <vertAlign val="superscript"/>
        <sz val="8"/>
        <rFont val="Calibri"/>
        <family val="2"/>
        <scheme val="minor"/>
      </rPr>
      <t>0</t>
    </r>
    <r>
      <rPr>
        <sz val="8"/>
        <rFont val="Calibri"/>
        <family val="2"/>
        <scheme val="minor"/>
      </rPr>
      <t>06’48,1”</t>
    </r>
  </si>
  <si>
    <t>20930603/03</t>
  </si>
  <si>
    <r>
      <t> 39</t>
    </r>
    <r>
      <rPr>
        <vertAlign val="superscript"/>
        <sz val="8"/>
        <rFont val="Calibri"/>
        <family val="2"/>
        <scheme val="minor"/>
      </rPr>
      <t>0</t>
    </r>
    <r>
      <rPr>
        <sz val="8"/>
        <rFont val="Calibri"/>
        <family val="2"/>
        <scheme val="minor"/>
      </rPr>
      <t>00’31,7”</t>
    </r>
  </si>
  <si>
    <r>
      <t> 13</t>
    </r>
    <r>
      <rPr>
        <vertAlign val="superscript"/>
        <sz val="8"/>
        <rFont val="Calibri"/>
        <family val="2"/>
        <scheme val="minor"/>
      </rPr>
      <t>0</t>
    </r>
    <r>
      <rPr>
        <sz val="8"/>
        <rFont val="Calibri"/>
        <family val="2"/>
        <scheme val="minor"/>
      </rPr>
      <t>07’05,2”</t>
    </r>
  </si>
  <si>
    <t>20930603/02</t>
  </si>
  <si>
    <r>
      <t> 38</t>
    </r>
    <r>
      <rPr>
        <vertAlign val="superscript"/>
        <sz val="8"/>
        <rFont val="Calibri"/>
        <family val="2"/>
        <scheme val="minor"/>
      </rPr>
      <t>0</t>
    </r>
    <r>
      <rPr>
        <sz val="8"/>
        <rFont val="Calibri"/>
        <family val="2"/>
        <scheme val="minor"/>
      </rPr>
      <t>59’59,4”</t>
    </r>
  </si>
  <si>
    <t>Junto da residencia do colega Hegel</t>
  </si>
  <si>
    <t>10828304/03</t>
  </si>
  <si>
    <t>Junto a EPC de Mocimboa</t>
  </si>
  <si>
    <t>40° 31.422v</t>
  </si>
  <si>
    <t>12°57.850'</t>
  </si>
  <si>
    <t>Josina Machel, Mesquita (Ruben)</t>
  </si>
  <si>
    <t>40° 31.278v</t>
  </si>
  <si>
    <t>Aviario/ Comunicação Social</t>
  </si>
  <si>
    <t>033° 52.829</t>
  </si>
  <si>
    <t>24° 42.091</t>
  </si>
  <si>
    <t>AGMJC/PTS0240</t>
  </si>
  <si>
    <t>Alto</t>
  </si>
  <si>
    <t>033° 31.753</t>
  </si>
  <si>
    <t>24° 41.033</t>
  </si>
  <si>
    <t>AGCBT/PTS0219</t>
  </si>
  <si>
    <t xml:space="preserve">Bairro 2 da Cidade </t>
  </si>
  <si>
    <t>033º 32.290</t>
  </si>
  <si>
    <t>24º 41.846</t>
  </si>
  <si>
    <t>AGCBT/PTS0216</t>
  </si>
  <si>
    <t>25 de Junho</t>
  </si>
  <si>
    <t>033° 33.632</t>
  </si>
  <si>
    <t>24° 42.332</t>
  </si>
  <si>
    <t>AGCBT/PTS0204</t>
  </si>
  <si>
    <t>Chimundo Joana</t>
  </si>
  <si>
    <t>033° 35.106</t>
  </si>
  <si>
    <t>24° 43.487</t>
  </si>
  <si>
    <t>AGCBT/PTS0199</t>
  </si>
  <si>
    <t>20759902/01</t>
  </si>
  <si>
    <t>033° 38.734</t>
  </si>
  <si>
    <t>24° 47.909</t>
  </si>
  <si>
    <t>AGCBT/PTS0183</t>
  </si>
  <si>
    <t>Koca-Missava Igreja</t>
  </si>
  <si>
    <t>033° 44.411</t>
  </si>
  <si>
    <t>24° 55.274</t>
  </si>
  <si>
    <t>AGXX/PTS0169</t>
  </si>
  <si>
    <t>Poiombo Aldeia Projecto</t>
  </si>
  <si>
    <t>033° 47.463</t>
  </si>
  <si>
    <t>25° 00.307</t>
  </si>
  <si>
    <t>AGXX/PTS0161</t>
  </si>
  <si>
    <t>Povoacao de Chongoene</t>
  </si>
  <si>
    <t>20759902/02</t>
  </si>
  <si>
    <t>033° 43.012</t>
  </si>
  <si>
    <t>25° 04.086</t>
  </si>
  <si>
    <t>AGXX/PTS0155</t>
  </si>
  <si>
    <t>Reassentamento 2013 Fase I</t>
  </si>
  <si>
    <t>TB1306061</t>
  </si>
  <si>
    <t>034º 00.245</t>
  </si>
  <si>
    <t>24º 56.107</t>
  </si>
  <si>
    <t>AGCDG/PTS0368</t>
  </si>
  <si>
    <t>Aldeia Macave - Chizavane</t>
  </si>
  <si>
    <t>034º 00.553</t>
  </si>
  <si>
    <t>24º 56.595</t>
  </si>
  <si>
    <t>AGCDG/PTS0130</t>
  </si>
  <si>
    <t>Chizavane  Povoação</t>
  </si>
  <si>
    <t>20759904/01</t>
  </si>
  <si>
    <t>033º 42.903</t>
  </si>
  <si>
    <t>25º 03.501</t>
  </si>
  <si>
    <t>AGXX/PTS0119</t>
  </si>
  <si>
    <t>Marien Nguaby B. Pareque</t>
  </si>
  <si>
    <t>033º 43.437</t>
  </si>
  <si>
    <t>25º 02.158</t>
  </si>
  <si>
    <t>AGXX/PTS0116</t>
  </si>
  <si>
    <t>Ndambine 2000</t>
  </si>
  <si>
    <t>033º 42.448</t>
  </si>
  <si>
    <t>25º 03.447</t>
  </si>
  <si>
    <t>AGXX/PTS0111</t>
  </si>
  <si>
    <t>M. Nguaby Unid 7 Shoprite</t>
  </si>
  <si>
    <t>TR - 1306034</t>
  </si>
  <si>
    <t>033º 40.425</t>
  </si>
  <si>
    <t>25º 02.949</t>
  </si>
  <si>
    <t>AGXX/PTS0103</t>
  </si>
  <si>
    <t>Bairro 2 Inhamissa</t>
  </si>
  <si>
    <t>033º 42.557</t>
  </si>
  <si>
    <t>25º 04.884</t>
  </si>
  <si>
    <t>AGXX/PTS0086</t>
  </si>
  <si>
    <t>Chinunguine Projecto Tanque Fipag</t>
  </si>
  <si>
    <t>033º 41.087</t>
  </si>
  <si>
    <t>25º 03.834</t>
  </si>
  <si>
    <t>AGXX/PTS0070</t>
  </si>
  <si>
    <t>Sanda-Sanda 1 - Bairro 5</t>
  </si>
  <si>
    <t>033º 40.812</t>
  </si>
  <si>
    <t>25º 05.474</t>
  </si>
  <si>
    <t>AGXX/PTS0079</t>
  </si>
  <si>
    <t>Patrice Lumumba Quartel Militar</t>
  </si>
  <si>
    <t>033º 38132</t>
  </si>
  <si>
    <t>25º 02.522</t>
  </si>
  <si>
    <t>AGXX/PTS0051</t>
  </si>
  <si>
    <t>Geomoc</t>
  </si>
  <si>
    <t>033º 21.635</t>
  </si>
  <si>
    <t>24º 56.262</t>
  </si>
  <si>
    <t>AGXX/PTS0015</t>
  </si>
  <si>
    <t>Escola Secundaria de Chissano</t>
  </si>
  <si>
    <t>033º 22.162</t>
  </si>
  <si>
    <t>24º 56.081</t>
  </si>
  <si>
    <t>AGXX/PTS0014</t>
  </si>
  <si>
    <t>Chissano Nguenha 2</t>
  </si>
  <si>
    <t>20759905/02</t>
  </si>
  <si>
    <t>033º 28.680</t>
  </si>
  <si>
    <t>24º 56.902</t>
  </si>
  <si>
    <t>AGXX/PTS0009</t>
  </si>
  <si>
    <t>Ngulelene B1</t>
  </si>
  <si>
    <t>24º 58.257</t>
  </si>
  <si>
    <t>AGXX/PTS0008</t>
  </si>
  <si>
    <t xml:space="preserve">Wilson 3 Fevereiro </t>
  </si>
  <si>
    <t>AGXX/PTS0006</t>
  </si>
  <si>
    <t>3 de Fevereiro Chapa 80</t>
  </si>
  <si>
    <t>-25,4323942</t>
  </si>
  <si>
    <t>32,7762916</t>
  </si>
  <si>
    <t>PTS 639</t>
  </si>
  <si>
    <t>-25,4274338</t>
  </si>
  <si>
    <t>32,7739396</t>
  </si>
  <si>
    <t>PTS 670</t>
  </si>
  <si>
    <t>F3060E</t>
  </si>
  <si>
    <t>Power Transformer</t>
  </si>
  <si>
    <t>-25,954059</t>
  </si>
  <si>
    <t>32,451024</t>
  </si>
  <si>
    <t>PTS 234</t>
  </si>
  <si>
    <t>-25,8181581</t>
  </si>
  <si>
    <t>32,5929759</t>
  </si>
  <si>
    <t>PT 213R</t>
  </si>
  <si>
    <t>-24,56121</t>
  </si>
  <si>
    <t>35,12896</t>
  </si>
  <si>
    <t>-24,40370</t>
  </si>
  <si>
    <t>34,96351</t>
  </si>
  <si>
    <t>K008505.01</t>
  </si>
  <si>
    <t>-24,48489</t>
  </si>
  <si>
    <t>35,01881</t>
  </si>
  <si>
    <t>0163540M</t>
  </si>
  <si>
    <t>-24,40974</t>
  </si>
  <si>
    <t>35,11335</t>
  </si>
  <si>
    <t>-24,45525</t>
  </si>
  <si>
    <t>35,04190</t>
  </si>
  <si>
    <t>68631/51/001</t>
  </si>
  <si>
    <t>-25,780466</t>
  </si>
  <si>
    <t>32,576185</t>
  </si>
  <si>
    <t>PT 329R</t>
  </si>
  <si>
    <t>68631/51/002</t>
  </si>
  <si>
    <t>-25,779427</t>
  </si>
  <si>
    <t>32,575565</t>
  </si>
  <si>
    <t>PT 330R</t>
  </si>
  <si>
    <t>Transformerdores de Mozambique</t>
  </si>
  <si>
    <t>-25,403399</t>
  </si>
  <si>
    <t>32,796364</t>
  </si>
  <si>
    <t>PT 648</t>
  </si>
  <si>
    <t>AE 541</t>
  </si>
  <si>
    <t>MET</t>
  </si>
  <si>
    <t>-25,458534</t>
  </si>
  <si>
    <t>32,6886364</t>
  </si>
  <si>
    <t>PT 665</t>
  </si>
  <si>
    <t>-25,439191</t>
  </si>
  <si>
    <t>32,7088148</t>
  </si>
  <si>
    <t>PT 671</t>
  </si>
  <si>
    <t>-25,91156</t>
  </si>
  <si>
    <t>32,43086</t>
  </si>
  <si>
    <t>PTS 95</t>
  </si>
  <si>
    <t>-25,81422</t>
  </si>
  <si>
    <t>32,529884</t>
  </si>
  <si>
    <t>PT 992R</t>
  </si>
  <si>
    <t>-25,835442</t>
  </si>
  <si>
    <t>32,5928948</t>
  </si>
  <si>
    <t>PT 156R</t>
  </si>
  <si>
    <t>-21,9683741</t>
  </si>
  <si>
    <t>35,3024005</t>
  </si>
  <si>
    <t>PT 38 RG</t>
  </si>
  <si>
    <t>-22,0035159</t>
  </si>
  <si>
    <t>35,3015138</t>
  </si>
  <si>
    <t>PT 46 RG</t>
  </si>
  <si>
    <t>-21,9895437</t>
  </si>
  <si>
    <t>35,2953412</t>
  </si>
  <si>
    <t>PT 28 RG</t>
  </si>
  <si>
    <t>-21,9946945</t>
  </si>
  <si>
    <t>35,3210304</t>
  </si>
  <si>
    <t>PT 11 RG</t>
  </si>
  <si>
    <t>-23,3099835</t>
  </si>
  <si>
    <t>35,3603042</t>
  </si>
  <si>
    <t>-23,3221118</t>
  </si>
  <si>
    <t>35,3661426</t>
  </si>
  <si>
    <t>PT 18 RE</t>
  </si>
  <si>
    <t>-23,4237772</t>
  </si>
  <si>
    <t>35,3803973</t>
  </si>
  <si>
    <t>-23,4609619</t>
  </si>
  <si>
    <t>35,4144921</t>
  </si>
  <si>
    <t>PT 40 RE</t>
  </si>
  <si>
    <t>Trans Electron</t>
  </si>
  <si>
    <t>-23,6924939</t>
  </si>
  <si>
    <t>35,3109753</t>
  </si>
  <si>
    <t>-24,1064724</t>
  </si>
  <si>
    <t>35,2625519</t>
  </si>
  <si>
    <t>PT 48 RE</t>
  </si>
  <si>
    <t>TB1307043</t>
  </si>
  <si>
    <t>-23,8852532</t>
  </si>
  <si>
    <t>35,3305652</t>
  </si>
  <si>
    <t>PT 39 RE</t>
  </si>
  <si>
    <t>-23,8317361</t>
  </si>
  <si>
    <t>32,3294458</t>
  </si>
  <si>
    <t>PT 11 RE</t>
  </si>
  <si>
    <t>20759601/02</t>
  </si>
  <si>
    <t>-23,8281950</t>
  </si>
  <si>
    <t>32,3417366</t>
  </si>
  <si>
    <t>PT 36 RE</t>
  </si>
  <si>
    <t>-23,8247966</t>
  </si>
  <si>
    <t>32,3325656</t>
  </si>
  <si>
    <t>PT 63 RE</t>
  </si>
  <si>
    <t>-23,8497411</t>
  </si>
  <si>
    <t>32,3214097</t>
  </si>
  <si>
    <t>PT 21 RE</t>
  </si>
  <si>
    <t>-23,8652776</t>
  </si>
  <si>
    <t>32,3403188</t>
  </si>
  <si>
    <t>PT 31 RE</t>
  </si>
  <si>
    <t>20801201/01</t>
  </si>
  <si>
    <t>-23,8595873</t>
  </si>
  <si>
    <t>32,3479215</t>
  </si>
  <si>
    <t>PT 56 RH</t>
  </si>
  <si>
    <t>MARSON'S</t>
  </si>
  <si>
    <t>-26,4719806</t>
  </si>
  <si>
    <t>32,6624371</t>
  </si>
  <si>
    <t>PTS 685</t>
  </si>
  <si>
    <t>-26,0431847</t>
  </si>
  <si>
    <t>32,5812223</t>
  </si>
  <si>
    <t>PT 310R</t>
  </si>
  <si>
    <t>-25,2399327</t>
  </si>
  <si>
    <t>32,1511004</t>
  </si>
  <si>
    <t>PTS 860</t>
  </si>
  <si>
    <t>-25,8344892</t>
  </si>
  <si>
    <t>32,4471105</t>
  </si>
  <si>
    <t>PTS 425</t>
  </si>
  <si>
    <t>-25,8381828</t>
  </si>
  <si>
    <t>32,4443754</t>
  </si>
  <si>
    <t>PTS 926</t>
  </si>
  <si>
    <t>-25,8087342</t>
  </si>
  <si>
    <t>32,5004304</t>
  </si>
  <si>
    <t>PTS 1137</t>
  </si>
  <si>
    <t>-25,8184452</t>
  </si>
  <si>
    <t>32,4913886</t>
  </si>
  <si>
    <t>PTS 568</t>
  </si>
  <si>
    <t>-25,8294335</t>
  </si>
  <si>
    <t>32,4832377</t>
  </si>
  <si>
    <t>PTS 453</t>
  </si>
  <si>
    <t>-25,8394482</t>
  </si>
  <si>
    <t>32,4987565</t>
  </si>
  <si>
    <t>PT 135</t>
  </si>
  <si>
    <t>TB1306088</t>
  </si>
  <si>
    <t>-25,8590727</t>
  </si>
  <si>
    <t>32,4939372</t>
  </si>
  <si>
    <t>PTS 488</t>
  </si>
  <si>
    <t>-25,8355260</t>
  </si>
  <si>
    <t>32,4811273</t>
  </si>
  <si>
    <t>PTS 828</t>
  </si>
  <si>
    <t>-25,8454547</t>
  </si>
  <si>
    <t>32,4745082</t>
  </si>
  <si>
    <t>PTS 516</t>
  </si>
  <si>
    <t>-25,8700994</t>
  </si>
  <si>
    <t>32,4513855</t>
  </si>
  <si>
    <t>PT 326</t>
  </si>
  <si>
    <t>TB1306099</t>
  </si>
  <si>
    <t>-25,8766425</t>
  </si>
  <si>
    <t>32,4472795</t>
  </si>
  <si>
    <t>PT 324</t>
  </si>
  <si>
    <t>TB1306107</t>
  </si>
  <si>
    <t>-25,8955481</t>
  </si>
  <si>
    <t>32,4636417</t>
  </si>
  <si>
    <t>PT 342</t>
  </si>
  <si>
    <t>K008724.03</t>
  </si>
  <si>
    <t>-25,8783934</t>
  </si>
  <si>
    <t>32,4679134</t>
  </si>
  <si>
    <t>PT 362</t>
  </si>
  <si>
    <t>TB1307068</t>
  </si>
  <si>
    <t>-25,8744502</t>
  </si>
  <si>
    <t>32,4888913</t>
  </si>
  <si>
    <t>PT 509</t>
  </si>
  <si>
    <t>K008726.04</t>
  </si>
  <si>
    <t>-25,9129226</t>
  </si>
  <si>
    <t>32,5117397</t>
  </si>
  <si>
    <t>PT 151</t>
  </si>
  <si>
    <t>-25,8889025</t>
  </si>
  <si>
    <t>32,4942529</t>
  </si>
  <si>
    <t>PTS 545</t>
  </si>
  <si>
    <t>K008726.02</t>
  </si>
  <si>
    <t>-25,9212861</t>
  </si>
  <si>
    <t>32,5034406</t>
  </si>
  <si>
    <t>PTS 117</t>
  </si>
  <si>
    <t>-25,9170397</t>
  </si>
  <si>
    <t>32,4956088</t>
  </si>
  <si>
    <t>PT 117</t>
  </si>
  <si>
    <t>-25,4341044</t>
  </si>
  <si>
    <t>32,7731261</t>
  </si>
  <si>
    <t>PTS 1061</t>
  </si>
  <si>
    <t>-25,2838754</t>
  </si>
  <si>
    <t>32,8485761</t>
  </si>
  <si>
    <t>PT 669</t>
  </si>
  <si>
    <t>-25,2800155</t>
  </si>
  <si>
    <t>32,8544056</t>
  </si>
  <si>
    <t>-25,9152747</t>
  </si>
  <si>
    <t>32,5168335</t>
  </si>
  <si>
    <t>PTS 435</t>
  </si>
  <si>
    <t>TB1308058</t>
  </si>
  <si>
    <t>-25,8317679</t>
  </si>
  <si>
    <t>32,5376129</t>
  </si>
  <si>
    <t>PT 261</t>
  </si>
  <si>
    <t>-25,8449593</t>
  </si>
  <si>
    <t>32,5408647</t>
  </si>
  <si>
    <t>PT 217</t>
  </si>
  <si>
    <t>-25,8434209</t>
  </si>
  <si>
    <t>32,5571557</t>
  </si>
  <si>
    <t>PT 517</t>
  </si>
  <si>
    <t>20793501/02</t>
  </si>
  <si>
    <t>-25,8626964</t>
  </si>
  <si>
    <t>32,5234105</t>
  </si>
  <si>
    <t>PT 205</t>
  </si>
  <si>
    <t>K008726,03</t>
  </si>
  <si>
    <t>-25,8647903</t>
  </si>
  <si>
    <t>32,5316772</t>
  </si>
  <si>
    <t>PT 204</t>
  </si>
  <si>
    <t>K008724,19</t>
  </si>
  <si>
    <t>-25,8843939</t>
  </si>
  <si>
    <t>32,5351795</t>
  </si>
  <si>
    <t>PTS 49</t>
  </si>
  <si>
    <t>K-008725.01</t>
  </si>
  <si>
    <t>-25,7465796</t>
  </si>
  <si>
    <t>32,5811428</t>
  </si>
  <si>
    <t>PT 255R</t>
  </si>
  <si>
    <t>-25,7774537</t>
  </si>
  <si>
    <t>32,6086272</t>
  </si>
  <si>
    <t>PT 83R</t>
  </si>
  <si>
    <t>-25,8367132</t>
  </si>
  <si>
    <t>32,6225786</t>
  </si>
  <si>
    <t>PT 125R</t>
  </si>
  <si>
    <t>-25,8286322</t>
  </si>
  <si>
    <t>32,5801966</t>
  </si>
  <si>
    <t>WATER OLYMPIC</t>
  </si>
  <si>
    <t>-25,8304836</t>
  </si>
  <si>
    <t>32,5811502</t>
  </si>
  <si>
    <t>PTD 2</t>
  </si>
  <si>
    <t>-25,8298551</t>
  </si>
  <si>
    <t>32,5813612</t>
  </si>
  <si>
    <t>PTD 3</t>
  </si>
  <si>
    <t>-25,8286756</t>
  </si>
  <si>
    <t>32,5817162</t>
  </si>
  <si>
    <t>PTD 6</t>
  </si>
  <si>
    <t>-25,8280856</t>
  </si>
  <si>
    <t>32,5819974</t>
  </si>
  <si>
    <t>PT 20B</t>
  </si>
  <si>
    <t>-25,7562302</t>
  </si>
  <si>
    <t>32,6181516</t>
  </si>
  <si>
    <t>PT 245R</t>
  </si>
  <si>
    <t>-25,8355781</t>
  </si>
  <si>
    <t>32,6541652</t>
  </si>
  <si>
    <t>PT 391R</t>
  </si>
  <si>
    <t>-25,8890693</t>
  </si>
  <si>
    <t>32,6587555</t>
  </si>
  <si>
    <t>PT 176</t>
  </si>
  <si>
    <t>-25,8925303</t>
  </si>
  <si>
    <t>32,6581682</t>
  </si>
  <si>
    <t>-25,9061294</t>
  </si>
  <si>
    <t>32,6558896</t>
  </si>
  <si>
    <t>PT 175</t>
  </si>
  <si>
    <t>-25,9197094</t>
  </si>
  <si>
    <t>32,6178883</t>
  </si>
  <si>
    <t>PT 48</t>
  </si>
  <si>
    <t>-25,8421824</t>
  </si>
  <si>
    <t>32,6417575</t>
  </si>
  <si>
    <t>-25,8425766</t>
  </si>
  <si>
    <t>32,6321622</t>
  </si>
  <si>
    <t>PT 411</t>
  </si>
  <si>
    <t>-25.044247</t>
  </si>
  <si>
    <t>32.920092</t>
  </si>
  <si>
    <t>PTS 1033</t>
  </si>
  <si>
    <t>-25.357233</t>
  </si>
  <si>
    <t>32.254616</t>
  </si>
  <si>
    <t>PTS 773</t>
  </si>
  <si>
    <t>K008725.04</t>
  </si>
  <si>
    <t>-25.044552</t>
  </si>
  <si>
    <t>32.330641</t>
  </si>
  <si>
    <t>PTS 868</t>
  </si>
  <si>
    <t>-25.129045</t>
  </si>
  <si>
    <t>32.253092</t>
  </si>
  <si>
    <t>Mboene</t>
  </si>
  <si>
    <t>PTS 864</t>
  </si>
  <si>
    <t>-25.072531</t>
  </si>
  <si>
    <t>32.272534</t>
  </si>
  <si>
    <t>PTS 821</t>
  </si>
  <si>
    <t>-25.071042</t>
  </si>
  <si>
    <t>32.324766</t>
  </si>
  <si>
    <t>Umpala</t>
  </si>
  <si>
    <t>PTS 822</t>
  </si>
  <si>
    <t>-25.125841</t>
  </si>
  <si>
    <t>32.346274</t>
  </si>
  <si>
    <t>PTS 1047</t>
  </si>
  <si>
    <t>-25.068490</t>
  </si>
  <si>
    <t>32.412184</t>
  </si>
  <si>
    <t>Licaene</t>
  </si>
  <si>
    <t>PTS 801</t>
  </si>
  <si>
    <t>-25.032441</t>
  </si>
  <si>
    <t>32.332930</t>
  </si>
  <si>
    <t>PTS  795</t>
  </si>
  <si>
    <t>K008505.02</t>
  </si>
  <si>
    <t>-25.939881</t>
  </si>
  <si>
    <t>32.401301</t>
  </si>
  <si>
    <t>PTS 583</t>
  </si>
  <si>
    <t>-25.946090</t>
  </si>
  <si>
    <t>32.403183</t>
  </si>
  <si>
    <t>PTS 836</t>
  </si>
  <si>
    <t>-25.950959</t>
  </si>
  <si>
    <t>32.418530</t>
  </si>
  <si>
    <t>PTS 505</t>
  </si>
  <si>
    <t>-25.943400</t>
  </si>
  <si>
    <t>32.412302</t>
  </si>
  <si>
    <t>PTS 455</t>
  </si>
  <si>
    <t>-25.959937</t>
  </si>
  <si>
    <t>32.415185</t>
  </si>
  <si>
    <t>-25.963033</t>
  </si>
  <si>
    <t>32.416544</t>
  </si>
  <si>
    <t>PTS 106</t>
  </si>
  <si>
    <t>-25.929389</t>
  </si>
  <si>
    <t>32.437034</t>
  </si>
  <si>
    <t>PTS 96</t>
  </si>
  <si>
    <t>-25.911569</t>
  </si>
  <si>
    <t>32.430923</t>
  </si>
  <si>
    <t>-25.917166</t>
  </si>
  <si>
    <t>32.482473</t>
  </si>
  <si>
    <t>-25.920984</t>
  </si>
  <si>
    <t>32.467800</t>
  </si>
  <si>
    <t>-25.928849</t>
  </si>
  <si>
    <t>32.486485</t>
  </si>
  <si>
    <t>PTS 388</t>
  </si>
  <si>
    <t>Transformers de Mozambique</t>
  </si>
  <si>
    <t>PT 414</t>
  </si>
  <si>
    <t>E33 42 05.9</t>
  </si>
  <si>
    <t xml:space="preserve">S20 28 38.6 </t>
  </si>
  <si>
    <t>NO MULIGUE</t>
  </si>
  <si>
    <t>USMCZ/PT8</t>
  </si>
  <si>
    <t>Bairro Muligue</t>
  </si>
  <si>
    <t>E33 31 58.9</t>
  </si>
  <si>
    <t xml:space="preserve">S20 40 16.6 </t>
  </si>
  <si>
    <t>LOCALODADE DE CHIPUDJE</t>
  </si>
  <si>
    <t>USMCZ/PT6</t>
  </si>
  <si>
    <t>Bairro Chipudje</t>
  </si>
  <si>
    <t>E33 25 12.5</t>
  </si>
  <si>
    <t xml:space="preserve">S20 45 58.3 </t>
  </si>
  <si>
    <t>ESCOLA MATAMBO</t>
  </si>
  <si>
    <t>USMCZ/PT5</t>
  </si>
  <si>
    <t>Bairro Maguiguana</t>
  </si>
  <si>
    <t>E33 23 26.7</t>
  </si>
  <si>
    <t xml:space="preserve">S20 48 29.3 </t>
  </si>
  <si>
    <t>NA ZONA DAS CANTINAS</t>
  </si>
  <si>
    <t>USMCZ/PT3</t>
  </si>
  <si>
    <t>E03320 47,3</t>
  </si>
  <si>
    <t>S17 26 14,6</t>
  </si>
  <si>
    <t>ESG ARMANDO GUEBUZA</t>
  </si>
  <si>
    <t>USGUR/PT6</t>
  </si>
  <si>
    <t>Bairro Guebuza</t>
  </si>
  <si>
    <t>E033 21 07,3</t>
  </si>
  <si>
    <t>S17 25 19,7</t>
  </si>
  <si>
    <t>AO LADO DAAGRICULTURA</t>
  </si>
  <si>
    <t>USGUR/PT2</t>
  </si>
  <si>
    <t>Bairro TseretseKama A</t>
  </si>
  <si>
    <t>E033 39 18,06</t>
  </si>
  <si>
    <t>S19 05 46,89</t>
  </si>
  <si>
    <t>CONDUTA DA CPMZ</t>
  </si>
  <si>
    <t>AGGDL/PT28</t>
  </si>
  <si>
    <t>E033 39 18,3</t>
  </si>
  <si>
    <t>S19 05 46,6</t>
  </si>
  <si>
    <t>FRENTE AO BAR MOATIZE</t>
  </si>
  <si>
    <t>AGGDL/PT23</t>
  </si>
  <si>
    <t>Bairro Amatongas Centro</t>
  </si>
  <si>
    <t>E 033 29 24,99</t>
  </si>
  <si>
    <t>S 19 05 09,63</t>
  </si>
  <si>
    <t>AGCHI/PT116</t>
  </si>
  <si>
    <t>PONTE DE ARRANQUE</t>
  </si>
  <si>
    <t xml:space="preserve"> E33 24 57.0</t>
  </si>
  <si>
    <t>S19 07 54.1</t>
  </si>
  <si>
    <t>BAIRRO TALANGA PASSO</t>
  </si>
  <si>
    <t>AGCHI/PT104</t>
  </si>
  <si>
    <t>QUINTA DA LAGOA</t>
  </si>
  <si>
    <t>TB 1306040</t>
  </si>
  <si>
    <t>E033 27 00,02</t>
  </si>
  <si>
    <t>S19 07 55,13</t>
  </si>
  <si>
    <t>AGCHI/PT100</t>
  </si>
  <si>
    <t>CHISSUI EXPANSAO</t>
  </si>
  <si>
    <t>K0008728,02</t>
  </si>
  <si>
    <t>E033 27 33,51</t>
  </si>
  <si>
    <t>S19 07 41,37</t>
  </si>
  <si>
    <t>AGCHI/PT93</t>
  </si>
  <si>
    <t xml:space="preserve">MOAGEM GARICIA NO MAKODAMO </t>
  </si>
  <si>
    <t>E033 27 36,1</t>
  </si>
  <si>
    <t>S19 06 36 ,3</t>
  </si>
  <si>
    <t>AGCHI/PT22</t>
  </si>
  <si>
    <t>METALURGICA ZONA INDUSTRIAL</t>
  </si>
  <si>
    <t>E033 29 18,34</t>
  </si>
  <si>
    <t>S19 07 38,59</t>
  </si>
  <si>
    <t>AGCHI/PT07</t>
  </si>
  <si>
    <t>MULTIVENDAS</t>
  </si>
  <si>
    <t>895504</t>
  </si>
  <si>
    <t>STANDARD</t>
  </si>
  <si>
    <t>E033 10 58,8</t>
  </si>
  <si>
    <t>S18 04 09,8</t>
  </si>
  <si>
    <t>Moagem Ndarayapera</t>
  </si>
  <si>
    <t>AGCTC/PT12</t>
  </si>
  <si>
    <t>BAIRRO SANHANTUZE</t>
  </si>
  <si>
    <t>E 034°55'06.04"</t>
  </si>
  <si>
    <t>S 19°48'20.20"</t>
  </si>
  <si>
    <t>PT328</t>
  </si>
  <si>
    <t>Bairrro Muavi       Área do Régulo Luís</t>
  </si>
  <si>
    <t>PT327</t>
  </si>
  <si>
    <t>Rua Kruss Gomes-Escola A.Cabral    Munhava</t>
  </si>
  <si>
    <t>K0008494.06</t>
  </si>
  <si>
    <t>PT298</t>
  </si>
  <si>
    <t>Bairro de Matacuane-Bambu II</t>
  </si>
  <si>
    <t>K0008494.04</t>
  </si>
  <si>
    <t>PT296</t>
  </si>
  <si>
    <t>Bairro de Matacuane-Bambu I</t>
  </si>
  <si>
    <t>K0008494.03</t>
  </si>
  <si>
    <t>E 034°52'29.67"</t>
  </si>
  <si>
    <t>S 19°49'35.15"</t>
  </si>
  <si>
    <t>PT295</t>
  </si>
  <si>
    <t>Bairro Matacuane-Chota</t>
  </si>
  <si>
    <t>K0008494.05</t>
  </si>
  <si>
    <t>PT294</t>
  </si>
  <si>
    <t>Bairro da Chota - Desvio antes do posto venda de petróleo</t>
  </si>
  <si>
    <t>PT293</t>
  </si>
  <si>
    <t>Bairro Mananga</t>
  </si>
  <si>
    <t>PT292</t>
  </si>
  <si>
    <t>Bairro de Macurungo(Ponte Macurungo/Macuti)</t>
  </si>
  <si>
    <t>K0008494.02</t>
  </si>
  <si>
    <t>PT290</t>
  </si>
  <si>
    <t>Bairro de Chingussura I</t>
  </si>
  <si>
    <t>PT277</t>
  </si>
  <si>
    <t>Bairro da Chota - Entroncamento Rua Kruss Gomes</t>
  </si>
  <si>
    <t>PT273</t>
  </si>
  <si>
    <t>Bairro de Esturro Saneamento-CMB(Rua Centro Africano)</t>
  </si>
  <si>
    <t>E 034°53'08.94"</t>
  </si>
  <si>
    <t>S 19°49'01.23"</t>
  </si>
  <si>
    <t>PT272</t>
  </si>
  <si>
    <t>Bairro da Chota - Desvio para Nhangara</t>
  </si>
  <si>
    <t>K0008494.01</t>
  </si>
  <si>
    <t>E 034°51'53.27"</t>
  </si>
  <si>
    <t>S 19°44'54.70"</t>
  </si>
  <si>
    <t>PT269</t>
  </si>
  <si>
    <t>Bairro de Chingussura</t>
  </si>
  <si>
    <t>PT258</t>
  </si>
  <si>
    <t>Bairro de Munhava (Chan-Chin/Moagem)</t>
  </si>
  <si>
    <t>PT249</t>
  </si>
  <si>
    <t>Cerâmica-Cemitério</t>
  </si>
  <si>
    <t>PT234</t>
  </si>
  <si>
    <t>Macurungo-Hospital</t>
  </si>
  <si>
    <t>NO SERIAL NUMBER</t>
  </si>
  <si>
    <t>E 034°51' 38.96"</t>
  </si>
  <si>
    <t>S 19°47' 14.47"</t>
  </si>
  <si>
    <t>PT231</t>
  </si>
  <si>
    <t>Bairro Milha 3   Vaz</t>
  </si>
  <si>
    <t>PT218</t>
  </si>
  <si>
    <t>Mobeira  Manga</t>
  </si>
  <si>
    <t>PT209</t>
  </si>
  <si>
    <t>Bairro dos Enfermeiros Macurungo</t>
  </si>
  <si>
    <t>PT117</t>
  </si>
  <si>
    <t>Bairro de Chingussura(Hospital)</t>
  </si>
  <si>
    <t>E35 17.419</t>
  </si>
  <si>
    <t xml:space="preserve">S13 20.953 </t>
  </si>
  <si>
    <t>Matucuta</t>
  </si>
  <si>
    <t>EG PTS11000</t>
  </si>
  <si>
    <t>E35 17.355</t>
  </si>
  <si>
    <t xml:space="preserve">S13 12.033 </t>
  </si>
  <si>
    <t>Muembe-Lituesse</t>
  </si>
  <si>
    <t>PTS1400</t>
  </si>
  <si>
    <t>34°24'56.52”</t>
  </si>
  <si>
    <t>15°36'49.97”</t>
  </si>
  <si>
    <t>BOMBA-FUNUE</t>
  </si>
  <si>
    <t>8382117.132</t>
  </si>
  <si>
    <t>586739.373</t>
  </si>
  <si>
    <t>NHAMAZI</t>
  </si>
  <si>
    <t>8365875.891</t>
  </si>
  <si>
    <t>567812.898</t>
  </si>
  <si>
    <t>CAFUA</t>
  </si>
  <si>
    <t>DT-301/05</t>
  </si>
  <si>
    <t>8357088.785</t>
  </si>
  <si>
    <t>566851.447</t>
  </si>
  <si>
    <t>CACHERE 1</t>
  </si>
  <si>
    <t>DT-301/09</t>
  </si>
  <si>
    <t>8334433.778</t>
  </si>
  <si>
    <t>534443.897</t>
  </si>
  <si>
    <t>CHIWALE</t>
  </si>
  <si>
    <t>DT-301/08</t>
  </si>
  <si>
    <t>8334974.860</t>
  </si>
  <si>
    <t>535864.912</t>
  </si>
  <si>
    <t>CHILOA</t>
  </si>
  <si>
    <t>DT-301/03</t>
  </si>
  <si>
    <t>8336098.483</t>
  </si>
  <si>
    <t>538969.900</t>
  </si>
  <si>
    <t>DJEKE</t>
  </si>
  <si>
    <t>8344425.485</t>
  </si>
  <si>
    <t>557743.495</t>
  </si>
  <si>
    <t>CAMBEDZA</t>
  </si>
  <si>
    <t>8173004.797</t>
  </si>
  <si>
    <t>541825.437</t>
  </si>
  <si>
    <t>KATSIGA</t>
  </si>
  <si>
    <t>8174727.329</t>
  </si>
  <si>
    <t>542933.117</t>
  </si>
  <si>
    <t>NVUZI</t>
  </si>
  <si>
    <t>8385726.434</t>
  </si>
  <si>
    <t>591291.324</t>
  </si>
  <si>
    <t>MPANDULA 2</t>
  </si>
  <si>
    <t>8372099.762</t>
  </si>
  <si>
    <t>646092.152</t>
  </si>
  <si>
    <t>IMAP</t>
  </si>
  <si>
    <t>8372851.063</t>
  </si>
  <si>
    <t>645263.560</t>
  </si>
  <si>
    <t>J.MACHEL</t>
  </si>
  <si>
    <t>itb</t>
  </si>
  <si>
    <t>-25,00199</t>
  </si>
  <si>
    <t>32,39135</t>
  </si>
  <si>
    <t>PTS 585</t>
  </si>
  <si>
    <t>10751704/01</t>
  </si>
  <si>
    <t>-23,86083</t>
  </si>
  <si>
    <t>35,54905</t>
  </si>
  <si>
    <t>37°0'55.94"</t>
  </si>
  <si>
    <t>15°29'44.267"</t>
  </si>
  <si>
    <t>ESCOLA ARICHOTE</t>
  </si>
  <si>
    <t>PTS4029</t>
  </si>
  <si>
    <t>25300103/15</t>
  </si>
  <si>
    <t>39°58.002</t>
  </si>
  <si>
    <t>14°55.302</t>
  </si>
  <si>
    <t>Micolene-Napai</t>
  </si>
  <si>
    <t>40°41.529</t>
  </si>
  <si>
    <t>14°33.521</t>
  </si>
  <si>
    <t>Predio Comboio</t>
  </si>
  <si>
    <t>40°41.093</t>
  </si>
  <si>
    <t>14°33.520</t>
  </si>
  <si>
    <t>Entrada do bispo</t>
  </si>
  <si>
    <t>40°40.995</t>
  </si>
  <si>
    <t>14°34.213</t>
  </si>
  <si>
    <t>Campo Namapa</t>
  </si>
  <si>
    <t>K007642.01</t>
  </si>
  <si>
    <t>40°41.160</t>
  </si>
  <si>
    <t>14°34.641</t>
  </si>
  <si>
    <t>Campo China</t>
  </si>
  <si>
    <t> 39°50’3.97536”</t>
  </si>
  <si>
    <t> 13°41’55.011984”</t>
  </si>
  <si>
    <t>0376202/02</t>
  </si>
  <si>
    <t>EDPM</t>
  </si>
  <si>
    <t> 39°50’3.49804”</t>
  </si>
  <si>
    <t> 13°42’26.98164”</t>
  </si>
  <si>
    <t>Namapa Nacucha</t>
  </si>
  <si>
    <t>10/298</t>
  </si>
  <si>
    <t>39°43'18.3108</t>
  </si>
  <si>
    <t>11°31'40.2564</t>
  </si>
  <si>
    <t>MBUO</t>
  </si>
  <si>
    <t>10/330</t>
  </si>
  <si>
    <t>40° 31.338</t>
  </si>
  <si>
    <t>13°03.817'</t>
  </si>
  <si>
    <t>Muxara Bairro (Engemate)</t>
  </si>
  <si>
    <t>033° 52.328</t>
  </si>
  <si>
    <t>24° 42.561</t>
  </si>
  <si>
    <t>AGMJC/PTS0237</t>
  </si>
  <si>
    <t>Liberdade Ndambine 2000</t>
  </si>
  <si>
    <t>20724502/02</t>
  </si>
  <si>
    <t>033° 53.324</t>
  </si>
  <si>
    <t>24° 42.673</t>
  </si>
  <si>
    <t>AGMJC/PTS0236</t>
  </si>
  <si>
    <t>Josina Machel</t>
  </si>
  <si>
    <t>033° 52.864</t>
  </si>
  <si>
    <t>24° 42.904</t>
  </si>
  <si>
    <t>AGMJC/PTS0235</t>
  </si>
  <si>
    <t>Central/Cimento</t>
  </si>
  <si>
    <t>033° 51.649</t>
  </si>
  <si>
    <t>24° 43.508</t>
  </si>
  <si>
    <t>AGMJC/PTS0234</t>
  </si>
  <si>
    <t>Macave</t>
  </si>
  <si>
    <t>033° 32.056</t>
  </si>
  <si>
    <t>24° 41.181</t>
  </si>
  <si>
    <t>AGCBT/PTS0218</t>
  </si>
  <si>
    <t>Mercado Central</t>
  </si>
  <si>
    <t>20724501/03</t>
  </si>
  <si>
    <t>033° 33.649</t>
  </si>
  <si>
    <t>24° 41.781</t>
  </si>
  <si>
    <t>AGCBT/PTS0203</t>
  </si>
  <si>
    <t>Chimundo Silvia</t>
  </si>
  <si>
    <t>033° 34.351</t>
  </si>
  <si>
    <t>24° 42.293</t>
  </si>
  <si>
    <t>AGCBT/PTS0202</t>
  </si>
  <si>
    <t>Chimundo Expansao</t>
  </si>
  <si>
    <t>033°35.281</t>
  </si>
  <si>
    <t>24°41.962</t>
  </si>
  <si>
    <t>AGCBT/PTS0371</t>
  </si>
  <si>
    <t>Chimundo Bairro 2 Muthombene</t>
  </si>
  <si>
    <t>T-24348</t>
  </si>
  <si>
    <t>033° 38.866</t>
  </si>
  <si>
    <t>24° 41.813</t>
  </si>
  <si>
    <t>AGCBT/PTS0198</t>
  </si>
  <si>
    <t>Mutchuquete</t>
  </si>
  <si>
    <t>033° 37.064</t>
  </si>
  <si>
    <t>24° 45.645</t>
  </si>
  <si>
    <t>AGCBT/PTS0193</t>
  </si>
  <si>
    <t>Eduardo Mondlane</t>
  </si>
  <si>
    <t>033° 37.244</t>
  </si>
  <si>
    <t>24° 45.618</t>
  </si>
  <si>
    <t>AGCBT/PTS0192</t>
  </si>
  <si>
    <t>K007640.04</t>
  </si>
  <si>
    <t xml:space="preserve">EFACEC </t>
  </si>
  <si>
    <t>033° 39.757</t>
  </si>
  <si>
    <t>24° 49.907</t>
  </si>
  <si>
    <t>AGCBT/PTS0181</t>
  </si>
  <si>
    <t>Gumulene bairro 1</t>
  </si>
  <si>
    <t>K007640.01</t>
  </si>
  <si>
    <t>033° 39.751</t>
  </si>
  <si>
    <t>24° 49.373</t>
  </si>
  <si>
    <t>AGCBT/PTS0180</t>
  </si>
  <si>
    <t xml:space="preserve">Gumulene bairro 4 </t>
  </si>
  <si>
    <t>033° 43.523</t>
  </si>
  <si>
    <t>24° 51.515</t>
  </si>
  <si>
    <t>AGXX/PTS0178</t>
  </si>
  <si>
    <t>Aldeia Bungane</t>
  </si>
  <si>
    <t>033° 41.879</t>
  </si>
  <si>
    <t>25° 04.007</t>
  </si>
  <si>
    <t>AGXX/PTS0153</t>
  </si>
  <si>
    <t>Marien Nguaby B. Sansao Muthemba</t>
  </si>
  <si>
    <t>033° 40.443</t>
  </si>
  <si>
    <t>25° 04.209</t>
  </si>
  <si>
    <t>AGXX/PTS0152</t>
  </si>
  <si>
    <t>Bairro 11 Swithinine</t>
  </si>
  <si>
    <t>034° 24.654</t>
  </si>
  <si>
    <t>24° 51.548</t>
  </si>
  <si>
    <t>AGCDG/PTS0151</t>
  </si>
  <si>
    <t>Dengoine Hospital</t>
  </si>
  <si>
    <t>034° 24.190</t>
  </si>
  <si>
    <t>24° 50.465</t>
  </si>
  <si>
    <t>AGCDG/PTS0150</t>
  </si>
  <si>
    <t>Dengoine Escola</t>
  </si>
  <si>
    <t>034° 23.944</t>
  </si>
  <si>
    <t>24° 51.141</t>
  </si>
  <si>
    <t>AGCDG/PTS0149</t>
  </si>
  <si>
    <t>Dengoine Lojas</t>
  </si>
  <si>
    <t>034° 11.196</t>
  </si>
  <si>
    <t>24° 47.744</t>
  </si>
  <si>
    <t>AGCDG/PTS0148</t>
  </si>
  <si>
    <t>Betula Escola</t>
  </si>
  <si>
    <t>034° 11.657</t>
  </si>
  <si>
    <t>24° 47.754</t>
  </si>
  <si>
    <t>AGCDG/PTS0147</t>
  </si>
  <si>
    <t>Betula Lojas</t>
  </si>
  <si>
    <t>034° 14.057</t>
  </si>
  <si>
    <t>24° 48.521</t>
  </si>
  <si>
    <t>AGCDG/PTS0146</t>
  </si>
  <si>
    <t>Maviene</t>
  </si>
  <si>
    <t>034° 15.176</t>
  </si>
  <si>
    <t>24° 51.015</t>
  </si>
  <si>
    <t>AGCDG/PTS0145</t>
  </si>
  <si>
    <t>Madendere</t>
  </si>
  <si>
    <t>10750502/04</t>
  </si>
  <si>
    <t>033º 48.703</t>
  </si>
  <si>
    <t>24º 59.865</t>
  </si>
  <si>
    <t>AGCDG/PTS0122</t>
  </si>
  <si>
    <t>Cavelene B.4 Chongoene-Matusse</t>
  </si>
  <si>
    <t>033º 43.112</t>
  </si>
  <si>
    <t>25º 03.197</t>
  </si>
  <si>
    <t>AGXX/PTS0120</t>
  </si>
  <si>
    <t>Ndambine 2000 Pareque</t>
  </si>
  <si>
    <t>F001010.02</t>
  </si>
  <si>
    <t>033º 42.446</t>
  </si>
  <si>
    <t>25º 03.684</t>
  </si>
  <si>
    <t>AGXX/PTS0112</t>
  </si>
  <si>
    <t>M. Nguaby Unid 7 Inst. Linguas</t>
  </si>
  <si>
    <t>20738801/01</t>
  </si>
  <si>
    <t>033º 42.192</t>
  </si>
  <si>
    <t>25º 03.307</t>
  </si>
  <si>
    <t>AGXX/PTS0110</t>
  </si>
  <si>
    <t>033º 41.003</t>
  </si>
  <si>
    <t>25º 04.971</t>
  </si>
  <si>
    <t>AGXX/PTS0078</t>
  </si>
  <si>
    <t>Patrice Lumumba Mapilelene</t>
  </si>
  <si>
    <t>033º 28.924</t>
  </si>
  <si>
    <t>25º 10.066</t>
  </si>
  <si>
    <t>AGXX/PTS0042</t>
  </si>
  <si>
    <t>Zongoene Lojas Centro do Bairro</t>
  </si>
  <si>
    <t>033º 33.035</t>
  </si>
  <si>
    <t>24º 59.019</t>
  </si>
  <si>
    <t>AGXX/PTS0025</t>
  </si>
  <si>
    <t>Povoação de Chicumbane</t>
  </si>
  <si>
    <t>K008300.02</t>
  </si>
  <si>
    <t>033º 30.222</t>
  </si>
  <si>
    <t>24º 57.812</t>
  </si>
  <si>
    <t>AGXX/PTS0007</t>
  </si>
  <si>
    <t xml:space="preserve">Aldeia 3 de Fevereiro </t>
  </si>
  <si>
    <t>-25,961634</t>
  </si>
  <si>
    <t>32,441672</t>
  </si>
  <si>
    <t>20736302/02</t>
  </si>
  <si>
    <t>-25,958850</t>
  </si>
  <si>
    <t>32,446599</t>
  </si>
  <si>
    <t>20736301/02</t>
  </si>
  <si>
    <t>-25,960879</t>
  </si>
  <si>
    <t>32,454453</t>
  </si>
  <si>
    <t>PTS 840</t>
  </si>
  <si>
    <t>Tusco Trafo Co.</t>
  </si>
  <si>
    <t>-23,88999</t>
  </si>
  <si>
    <t>35,15482</t>
  </si>
  <si>
    <t>PTS 02</t>
  </si>
  <si>
    <t>20731304/01</t>
  </si>
  <si>
    <t>-23,88132</t>
  </si>
  <si>
    <t>35,15725</t>
  </si>
  <si>
    <t>PTS 06</t>
  </si>
  <si>
    <t>-24,50953</t>
  </si>
  <si>
    <t>35,19703</t>
  </si>
  <si>
    <t>-24,51647</t>
  </si>
  <si>
    <t>35,19929</t>
  </si>
  <si>
    <t>-24,51235</t>
  </si>
  <si>
    <t>35,19102</t>
  </si>
  <si>
    <t>PTS 30</t>
  </si>
  <si>
    <t>-24,30163</t>
  </si>
  <si>
    <t>34,90317</t>
  </si>
  <si>
    <t>-24,32327</t>
  </si>
  <si>
    <t>34,91506</t>
  </si>
  <si>
    <t>-24,53321</t>
  </si>
  <si>
    <t>34,77354</t>
  </si>
  <si>
    <t>-24,51383</t>
  </si>
  <si>
    <t>34,77786</t>
  </si>
  <si>
    <t>-24,44138</t>
  </si>
  <si>
    <t>34,81361</t>
  </si>
  <si>
    <t>-24,45581</t>
  </si>
  <si>
    <t>34,91961</t>
  </si>
  <si>
    <t>-24,44856</t>
  </si>
  <si>
    <t>34,94728</t>
  </si>
  <si>
    <t>-24,45441</t>
  </si>
  <si>
    <t>34,98999</t>
  </si>
  <si>
    <t>-24,47064</t>
  </si>
  <si>
    <t>35,01188</t>
  </si>
  <si>
    <t>-24,46838</t>
  </si>
  <si>
    <t>35,01780</t>
  </si>
  <si>
    <t>-24,33133</t>
  </si>
  <si>
    <t>35,21254</t>
  </si>
  <si>
    <t>-24,47343</t>
  </si>
  <si>
    <t>35,02911</t>
  </si>
  <si>
    <t>54521/05/002</t>
  </si>
  <si>
    <t>-25,783070</t>
  </si>
  <si>
    <t>32,577289</t>
  </si>
  <si>
    <t>PT 327R</t>
  </si>
  <si>
    <t>K007645.03</t>
  </si>
  <si>
    <t>-25,782043</t>
  </si>
  <si>
    <t>32,576841</t>
  </si>
  <si>
    <t>PT 328R</t>
  </si>
  <si>
    <t>-25,8315924</t>
  </si>
  <si>
    <t>32,61763980</t>
  </si>
  <si>
    <t>K008357.07</t>
  </si>
  <si>
    <t>-25,836217</t>
  </si>
  <si>
    <t>32,6046343</t>
  </si>
  <si>
    <t>PT 218R</t>
  </si>
  <si>
    <t>-25,3901205</t>
  </si>
  <si>
    <t>32,808960</t>
  </si>
  <si>
    <t>PT 641</t>
  </si>
  <si>
    <t>20724602/02</t>
  </si>
  <si>
    <t>-25,93904</t>
  </si>
  <si>
    <t>32,50101</t>
  </si>
  <si>
    <t>PTS 257</t>
  </si>
  <si>
    <t>K008405.01</t>
  </si>
  <si>
    <t>-25,961862</t>
  </si>
  <si>
    <t>32,477147</t>
  </si>
  <si>
    <t>PTS 424</t>
  </si>
  <si>
    <t>20736303/01</t>
  </si>
  <si>
    <t>-25,961028</t>
  </si>
  <si>
    <t>32,476641</t>
  </si>
  <si>
    <t>PTS 389</t>
  </si>
  <si>
    <t>RET 86575</t>
  </si>
  <si>
    <t>-25,841830</t>
  </si>
  <si>
    <t>32,504920</t>
  </si>
  <si>
    <t>PT 523R</t>
  </si>
  <si>
    <t>RET86574</t>
  </si>
  <si>
    <t>-25,848404</t>
  </si>
  <si>
    <t>32,510136</t>
  </si>
  <si>
    <t>PT 522R</t>
  </si>
  <si>
    <t>20736303/02</t>
  </si>
  <si>
    <t>-25,848303</t>
  </si>
  <si>
    <t>32,533676</t>
  </si>
  <si>
    <t>PT 852R</t>
  </si>
  <si>
    <t>K007641.04</t>
  </si>
  <si>
    <t>-25,7950184</t>
  </si>
  <si>
    <t>32,5299544</t>
  </si>
  <si>
    <t>PT 578R</t>
  </si>
  <si>
    <t>-24,04632</t>
  </si>
  <si>
    <t>34,73110</t>
  </si>
  <si>
    <t>-24,05900</t>
  </si>
  <si>
    <t>34,73612</t>
  </si>
  <si>
    <t>-24,06048</t>
  </si>
  <si>
    <t>34,72737</t>
  </si>
  <si>
    <t>-24,05170</t>
  </si>
  <si>
    <t>34,71327</t>
  </si>
  <si>
    <t>-24,06333</t>
  </si>
  <si>
    <t>34,72647</t>
  </si>
  <si>
    <t>-24,23858</t>
  </si>
  <si>
    <t>34,84345</t>
  </si>
  <si>
    <t>-24,24047</t>
  </si>
  <si>
    <t>34,85163</t>
  </si>
  <si>
    <t>-24,76911</t>
  </si>
  <si>
    <t>34,33590</t>
  </si>
  <si>
    <t>-24,78732</t>
  </si>
  <si>
    <t>34,31434</t>
  </si>
  <si>
    <t>-24,72361</t>
  </si>
  <si>
    <t>34,44171</t>
  </si>
  <si>
    <t>-24,72713</t>
  </si>
  <si>
    <t>34,76387</t>
  </si>
  <si>
    <t>-24,71417</t>
  </si>
  <si>
    <t>34,74893</t>
  </si>
  <si>
    <t>-24,71964</t>
  </si>
  <si>
    <t>34,73528</t>
  </si>
  <si>
    <t>RET 89095</t>
  </si>
  <si>
    <t>-21,9933238</t>
  </si>
  <si>
    <t>35,2869606</t>
  </si>
  <si>
    <t>PT 58 RG</t>
  </si>
  <si>
    <t>T16034</t>
  </si>
  <si>
    <t>-22,0284137</t>
  </si>
  <si>
    <t>35,3121225</t>
  </si>
  <si>
    <t>PT ? RG</t>
  </si>
  <si>
    <t>10751703/02</t>
  </si>
  <si>
    <t>-21,9936938</t>
  </si>
  <si>
    <t>35,2769979</t>
  </si>
  <si>
    <t>PT 30 RG</t>
  </si>
  <si>
    <t>23º07'19.20"</t>
  </si>
  <si>
    <t>34º36'45.40"</t>
  </si>
  <si>
    <t>Funhalouro</t>
  </si>
  <si>
    <t>PT 04 RE</t>
  </si>
  <si>
    <t>23º05'08.80"</t>
  </si>
  <si>
    <t>34º22'51.30"</t>
  </si>
  <si>
    <t>PT 02 RE</t>
  </si>
  <si>
    <t>23º05'31.90"</t>
  </si>
  <si>
    <t>34º23'05.60"</t>
  </si>
  <si>
    <t>PT 01 RE</t>
  </si>
  <si>
    <t>23º19'56.47"</t>
  </si>
  <si>
    <t>35º22'55.08"</t>
  </si>
  <si>
    <t>PT 50 RE</t>
  </si>
  <si>
    <t>23º19'45.55"</t>
  </si>
  <si>
    <t>35º22'43.59"</t>
  </si>
  <si>
    <t>PT 41 RE</t>
  </si>
  <si>
    <t>23º19'68.87"</t>
  </si>
  <si>
    <t>35º22'25.67"</t>
  </si>
  <si>
    <t>PT 44 RE</t>
  </si>
  <si>
    <t>23º19'58.49"</t>
  </si>
  <si>
    <t>35º22'11.40"</t>
  </si>
  <si>
    <t>PT 28 RE</t>
  </si>
  <si>
    <t>Tusco Trafo</t>
  </si>
  <si>
    <t>-23,2794831</t>
  </si>
  <si>
    <t>35,2752652</t>
  </si>
  <si>
    <t>-23,3211934</t>
  </si>
  <si>
    <t>35,3619372</t>
  </si>
  <si>
    <t>-23,3141819</t>
  </si>
  <si>
    <t>35,3787639</t>
  </si>
  <si>
    <t>PT 16 RE</t>
  </si>
  <si>
    <t>10751703/01</t>
  </si>
  <si>
    <t>-23,3791184</t>
  </si>
  <si>
    <t>35,3773269</t>
  </si>
  <si>
    <t>PT 49 RE</t>
  </si>
  <si>
    <t>-23,7200444</t>
  </si>
  <si>
    <t>35,3070465</t>
  </si>
  <si>
    <t>PT 27</t>
  </si>
  <si>
    <t>-23,6543833</t>
  </si>
  <si>
    <t>35,3412286</t>
  </si>
  <si>
    <t>PT 8</t>
  </si>
  <si>
    <t>K008300.08</t>
  </si>
  <si>
    <t>-24,0348245</t>
  </si>
  <si>
    <t>35,2774444</t>
  </si>
  <si>
    <t>-23,9015974</t>
  </si>
  <si>
    <t>35,3119882</t>
  </si>
  <si>
    <t>PT 26 RE</t>
  </si>
  <si>
    <t>20734501/01</t>
  </si>
  <si>
    <t>-23,8859192</t>
  </si>
  <si>
    <t>35,3207549</t>
  </si>
  <si>
    <t>-23,8241384</t>
  </si>
  <si>
    <t>32,2988447</t>
  </si>
  <si>
    <t>PT 66 RE</t>
  </si>
  <si>
    <t>-23,8611205</t>
  </si>
  <si>
    <t>32,3434345</t>
  </si>
  <si>
    <t>K008172,01</t>
  </si>
  <si>
    <t>-26,4907923</t>
  </si>
  <si>
    <t>32,5742342</t>
  </si>
  <si>
    <t>PTS 743</t>
  </si>
  <si>
    <t>K008404.04</t>
  </si>
  <si>
    <t>-26,0275577</t>
  </si>
  <si>
    <t>32,5437843</t>
  </si>
  <si>
    <t>PT 305R</t>
  </si>
  <si>
    <t>-25,9949051</t>
  </si>
  <si>
    <t>32,5338049</t>
  </si>
  <si>
    <t>PT 140R</t>
  </si>
  <si>
    <t>K008404.02</t>
  </si>
  <si>
    <t>-26,0150306</t>
  </si>
  <si>
    <t>32,5624697</t>
  </si>
  <si>
    <t>PT 300</t>
  </si>
  <si>
    <t>K008213.01</t>
  </si>
  <si>
    <t>-25,8456607</t>
  </si>
  <si>
    <t>32,4598814</t>
  </si>
  <si>
    <t>PT 317</t>
  </si>
  <si>
    <t>-25,8185409</t>
  </si>
  <si>
    <t>32,4861325</t>
  </si>
  <si>
    <t>PTS 133</t>
  </si>
  <si>
    <t>K008282.04</t>
  </si>
  <si>
    <t>-25,8221055</t>
  </si>
  <si>
    <t>32,4842048</t>
  </si>
  <si>
    <t>PT 532</t>
  </si>
  <si>
    <t>F001078.01</t>
  </si>
  <si>
    <t>-25,8234986</t>
  </si>
  <si>
    <t>32,4930834</t>
  </si>
  <si>
    <t>PTS 537</t>
  </si>
  <si>
    <t>K008283.02</t>
  </si>
  <si>
    <t>-25,8431997</t>
  </si>
  <si>
    <t>32,4974861</t>
  </si>
  <si>
    <t>PT 470</t>
  </si>
  <si>
    <t>-25,8524475</t>
  </si>
  <si>
    <t>32,5028831</t>
  </si>
  <si>
    <t>PTS 541</t>
  </si>
  <si>
    <t>-25,8883682</t>
  </si>
  <si>
    <t>32,4364159</t>
  </si>
  <si>
    <t>PT 347</t>
  </si>
  <si>
    <t>K008283.01</t>
  </si>
  <si>
    <t>-25,8925512</t>
  </si>
  <si>
    <t>32,5004778</t>
  </si>
  <si>
    <t>-25,8959365</t>
  </si>
  <si>
    <t>32,4952082</t>
  </si>
  <si>
    <t>PT 120</t>
  </si>
  <si>
    <t>-25,9138252</t>
  </si>
  <si>
    <t>32,5002018</t>
  </si>
  <si>
    <t>PT 148</t>
  </si>
  <si>
    <t>K008284.08</t>
  </si>
  <si>
    <t>-25,9284515</t>
  </si>
  <si>
    <t>32,5008348</t>
  </si>
  <si>
    <t>PT 143</t>
  </si>
  <si>
    <t>20718504/01</t>
  </si>
  <si>
    <t>-25,9253570</t>
  </si>
  <si>
    <t>32,4979618</t>
  </si>
  <si>
    <t>10749403/03</t>
  </si>
  <si>
    <t>-25,2474348</t>
  </si>
  <si>
    <t>32,8605183</t>
  </si>
  <si>
    <t>PT 625</t>
  </si>
  <si>
    <t>Distribution Transformers</t>
  </si>
  <si>
    <t>-25,2731024</t>
  </si>
  <si>
    <t>32,8653652</t>
  </si>
  <si>
    <t>PT 627</t>
  </si>
  <si>
    <t>K008213.04</t>
  </si>
  <si>
    <t>-25,2664768</t>
  </si>
  <si>
    <t>32,8576779</t>
  </si>
  <si>
    <t>PT 660</t>
  </si>
  <si>
    <t>K007642.03</t>
  </si>
  <si>
    <t>-25,8709191</t>
  </si>
  <si>
    <t>32,5016354</t>
  </si>
  <si>
    <t>PT 479</t>
  </si>
  <si>
    <t>K008253,01</t>
  </si>
  <si>
    <t>-25,8578192</t>
  </si>
  <si>
    <t>32,5320013</t>
  </si>
  <si>
    <t>PT 206</t>
  </si>
  <si>
    <t>-25,8669537</t>
  </si>
  <si>
    <t>32,5114503</t>
  </si>
  <si>
    <t>PT 514</t>
  </si>
  <si>
    <t>-25,8842029</t>
  </si>
  <si>
    <t>32,5248165</t>
  </si>
  <si>
    <t>PT 197</t>
  </si>
  <si>
    <t>RET88572</t>
  </si>
  <si>
    <t>-25,8889956</t>
  </si>
  <si>
    <t>32,5141067</t>
  </si>
  <si>
    <t>PT 441</t>
  </si>
  <si>
    <t>20724504/01</t>
  </si>
  <si>
    <t>-25,8783555</t>
  </si>
  <si>
    <t>32,5236827</t>
  </si>
  <si>
    <t>PT 510</t>
  </si>
  <si>
    <t>RET88573</t>
  </si>
  <si>
    <t>-25,8790128</t>
  </si>
  <si>
    <t>32,5317065</t>
  </si>
  <si>
    <t>PT 202</t>
  </si>
  <si>
    <t>K-008824.04</t>
  </si>
  <si>
    <t>-25,7400853</t>
  </si>
  <si>
    <t>32,5791894</t>
  </si>
  <si>
    <t>PT 241R</t>
  </si>
  <si>
    <t>-25,7425992</t>
  </si>
  <si>
    <t>32,5819462</t>
  </si>
  <si>
    <t>K008204.03</t>
  </si>
  <si>
    <t>-25,7930933</t>
  </si>
  <si>
    <t>32,5995121</t>
  </si>
  <si>
    <t>PT 302R</t>
  </si>
  <si>
    <t>-25,8635716</t>
  </si>
  <si>
    <t>32,6106364</t>
  </si>
  <si>
    <t>PT 38R</t>
  </si>
  <si>
    <t>-25,8648383</t>
  </si>
  <si>
    <t>32,6144863</t>
  </si>
  <si>
    <t>PT 37R</t>
  </si>
  <si>
    <t>-25,8575063</t>
  </si>
  <si>
    <t>32,6191762</t>
  </si>
  <si>
    <t>PT 42R</t>
  </si>
  <si>
    <t>-25,8315623</t>
  </si>
  <si>
    <t>32,6176408</t>
  </si>
  <si>
    <t>PT 109RB</t>
  </si>
  <si>
    <t>K-008284.05</t>
  </si>
  <si>
    <t>-25,8087771</t>
  </si>
  <si>
    <t>32,6451905</t>
  </si>
  <si>
    <t>PT 190R</t>
  </si>
  <si>
    <t>20751001/03</t>
  </si>
  <si>
    <t>-25,9249369</t>
  </si>
  <si>
    <t>32,6144043</t>
  </si>
  <si>
    <t>PT 220</t>
  </si>
  <si>
    <t>17-13103</t>
  </si>
  <si>
    <t>-25,8499553</t>
  </si>
  <si>
    <t>32,6264419</t>
  </si>
  <si>
    <t>PT 155R</t>
  </si>
  <si>
    <t>F000744,09</t>
  </si>
  <si>
    <t>-25,8540424</t>
  </si>
  <si>
    <t>32,6247546</t>
  </si>
  <si>
    <t>PT 369R</t>
  </si>
  <si>
    <t>-25.440053</t>
  </si>
  <si>
    <t>32.244011</t>
  </si>
  <si>
    <t>PTS 768</t>
  </si>
  <si>
    <t>-25.042571</t>
  </si>
  <si>
    <t>32.337986</t>
  </si>
  <si>
    <t>PTS  1147</t>
  </si>
  <si>
    <t>K008252.04</t>
  </si>
  <si>
    <t>-25.941278</t>
  </si>
  <si>
    <t>32.379010</t>
  </si>
  <si>
    <t>PTS 1138</t>
  </si>
  <si>
    <t>-25.981936</t>
  </si>
  <si>
    <t>32.415031</t>
  </si>
  <si>
    <t>PTS (Chinonanquila)</t>
  </si>
  <si>
    <t>-25.934812</t>
  </si>
  <si>
    <t>32.461084</t>
  </si>
  <si>
    <t>Matola G</t>
  </si>
  <si>
    <t>20718505/02</t>
  </si>
  <si>
    <t>-25.945547</t>
  </si>
  <si>
    <t>32.473772</t>
  </si>
  <si>
    <t>PTS 52</t>
  </si>
  <si>
    <t>K007645.01</t>
  </si>
  <si>
    <t>-25.925580</t>
  </si>
  <si>
    <t>32.474125</t>
  </si>
  <si>
    <t>E033 10 15,3</t>
  </si>
  <si>
    <t>S18 58 22 ,1</t>
  </si>
  <si>
    <t>ESTACAO CFM GRUZO</t>
  </si>
  <si>
    <t>USMSC/PT8</t>
  </si>
  <si>
    <t>Bairro nº 3</t>
  </si>
  <si>
    <t>20724504/03</t>
  </si>
  <si>
    <t>E033 56 01,38</t>
  </si>
  <si>
    <t>S19 12 24,35</t>
  </si>
  <si>
    <t>VIA GORONGOZA</t>
  </si>
  <si>
    <t>INCHOPE</t>
  </si>
  <si>
    <t>USICP/PT1</t>
  </si>
  <si>
    <t>Bairro 3 de Fevereiro</t>
  </si>
  <si>
    <t>007076.02</t>
  </si>
  <si>
    <t>E033 27 58,09</t>
  </si>
  <si>
    <t>S19 05 11,02</t>
  </si>
  <si>
    <t>Bairro Nhamatsane</t>
  </si>
  <si>
    <t>AGCHI/PT123</t>
  </si>
  <si>
    <t>MICOA</t>
  </si>
  <si>
    <t>E 033 29 39,67</t>
  </si>
  <si>
    <t>S 19 05 52,16</t>
  </si>
  <si>
    <t>AGCHI/PT95</t>
  </si>
  <si>
    <t>Igreja ADA</t>
  </si>
  <si>
    <t>E033 29 25,42</t>
  </si>
  <si>
    <t>S19 08 17,15</t>
  </si>
  <si>
    <t>AGCHI/PT76</t>
  </si>
  <si>
    <t>MERCADO 38</t>
  </si>
  <si>
    <t>E33 23 09.5</t>
  </si>
  <si>
    <t xml:space="preserve">S18 59 58.5 </t>
  </si>
  <si>
    <t>BAIRRO MATSINHO</t>
  </si>
  <si>
    <t>AGCHI/PT60</t>
  </si>
  <si>
    <t>ESTACAO MATSINHO</t>
  </si>
  <si>
    <t>TTB</t>
  </si>
  <si>
    <t>E033 28 14,2</t>
  </si>
  <si>
    <t>S19 07 10,04</t>
  </si>
  <si>
    <t>AGCHI/PT37</t>
  </si>
  <si>
    <t>MERCADO MAURE</t>
  </si>
  <si>
    <t>E 033 29 05,68</t>
  </si>
  <si>
    <t>S 19 06 42,79</t>
  </si>
  <si>
    <t>16 DE JUNHO</t>
  </si>
  <si>
    <t>AGCHI/PT32</t>
  </si>
  <si>
    <t xml:space="preserve"> (DN AMELIA)</t>
  </si>
  <si>
    <t>K0008376</t>
  </si>
  <si>
    <t>PT299</t>
  </si>
  <si>
    <t>Bairro Inhamízua-Motel Bispo</t>
  </si>
  <si>
    <t>E 034°54'00.41"</t>
  </si>
  <si>
    <t>S 19°48'26.48"</t>
  </si>
  <si>
    <t>PT279</t>
  </si>
  <si>
    <t>Bairro Estofo próximo de Residencial da CPMZ</t>
  </si>
  <si>
    <t>20750801/01</t>
  </si>
  <si>
    <t>PT278</t>
  </si>
  <si>
    <t>Bairro de Inhamudima-Balneário Público</t>
  </si>
  <si>
    <t>F001076.01</t>
  </si>
  <si>
    <t>PT270</t>
  </si>
  <si>
    <t>Bairro de Matadouro</t>
  </si>
  <si>
    <t>20750801/04</t>
  </si>
  <si>
    <t>PT254</t>
  </si>
  <si>
    <t>Bairro Muchatazina (Jhacala)</t>
  </si>
  <si>
    <t>PT251</t>
  </si>
  <si>
    <t xml:space="preserve">Bairro de Ndunda-Cemitério </t>
  </si>
  <si>
    <t>8070820.403</t>
  </si>
  <si>
    <t>719411.968</t>
  </si>
  <si>
    <t>8068725.036</t>
  </si>
  <si>
    <t>720920.291</t>
  </si>
  <si>
    <t>SAMORA MACLUE</t>
  </si>
  <si>
    <t>8323299.083</t>
  </si>
  <si>
    <t>381986.844</t>
  </si>
  <si>
    <t>LIFE TOBACO</t>
  </si>
  <si>
    <t>20759901/01</t>
  </si>
  <si>
    <t>8351132.885</t>
  </si>
  <si>
    <t>565933.956</t>
  </si>
  <si>
    <t>FURAN.ENTRADA</t>
  </si>
  <si>
    <t>RET 6996</t>
  </si>
  <si>
    <t>-25,98861</t>
  </si>
  <si>
    <t>32,40882</t>
  </si>
  <si>
    <t>PTS 380</t>
  </si>
  <si>
    <t>-23,84594</t>
  </si>
  <si>
    <t>35,38789</t>
  </si>
  <si>
    <t>-23,83767</t>
  </si>
  <si>
    <t>35,39681</t>
  </si>
  <si>
    <t>-23,83945</t>
  </si>
  <si>
    <t>35,39809</t>
  </si>
  <si>
    <t>-23,85651</t>
  </si>
  <si>
    <t>35,39746</t>
  </si>
  <si>
    <t>37°0'16.80"</t>
  </si>
  <si>
    <t>15°29'22.384"</t>
  </si>
  <si>
    <t>RIO MUCUE</t>
  </si>
  <si>
    <t>PTS 4031</t>
  </si>
  <si>
    <t>35°34'24.332"</t>
  </si>
  <si>
    <t>17°18'37.650"</t>
  </si>
  <si>
    <t>REGOLD JOAD</t>
  </si>
  <si>
    <t>PTS 305</t>
  </si>
  <si>
    <t>20-44313-2</t>
  </si>
  <si>
    <t>40°39.558</t>
  </si>
  <si>
    <t>15°02.870</t>
  </si>
  <si>
    <t>Gewere</t>
  </si>
  <si>
    <t>40°40.959</t>
  </si>
  <si>
    <t>14°27.762</t>
  </si>
  <si>
    <t>PTS Bairro Naherenque Na zona do Reni</t>
  </si>
  <si>
    <t>Praia</t>
  </si>
  <si>
    <t>Japao</t>
  </si>
  <si>
    <t>Administracao Quissanga</t>
  </si>
  <si>
    <t>Mahate Educacao</t>
  </si>
  <si>
    <t xml:space="preserve">Estrada Nacional </t>
  </si>
  <si>
    <t>12-01446</t>
  </si>
  <si>
    <t>Montepuez</t>
  </si>
  <si>
    <t>Nacoja</t>
  </si>
  <si>
    <t>040°35.354'</t>
  </si>
  <si>
    <t>12°20.596'</t>
  </si>
  <si>
    <t>Cemiterio</t>
  </si>
  <si>
    <t>IBO</t>
  </si>
  <si>
    <t>USIBO</t>
  </si>
  <si>
    <t>040°35.455'</t>
  </si>
  <si>
    <t>12°20.285'</t>
  </si>
  <si>
    <t>Pensão Panela Africana</t>
  </si>
  <si>
    <t>10/11135</t>
  </si>
  <si>
    <t>040°35.200'</t>
  </si>
  <si>
    <t>12°20.397'</t>
  </si>
  <si>
    <t>10/11132</t>
  </si>
  <si>
    <t>040°35.008'</t>
  </si>
  <si>
    <t>12°20.371'</t>
  </si>
  <si>
    <t>Escola Sec. Ed.Mondl.</t>
  </si>
  <si>
    <t>040°35.097'</t>
  </si>
  <si>
    <t>12°20.361'</t>
  </si>
  <si>
    <t>Central</t>
  </si>
  <si>
    <t>040°35.193'</t>
  </si>
  <si>
    <t>12°20.245'</t>
  </si>
  <si>
    <t>Secretario</t>
  </si>
  <si>
    <t>39°39.275'</t>
  </si>
  <si>
    <t>12°32.200'</t>
  </si>
  <si>
    <t>Administracao</t>
  </si>
  <si>
    <t>39°38.622'</t>
  </si>
  <si>
    <t>12°32.572'</t>
  </si>
  <si>
    <t>Praca</t>
  </si>
  <si>
    <t>39°38.505'</t>
  </si>
  <si>
    <t>12°32.580'</t>
  </si>
  <si>
    <t>Minapo</t>
  </si>
  <si>
    <t>40°31.508'</t>
  </si>
  <si>
    <t>12°00.10'</t>
  </si>
  <si>
    <t>Ponteca</t>
  </si>
  <si>
    <t>40°31.708'</t>
  </si>
  <si>
    <t>Mercado Muaguide</t>
  </si>
  <si>
    <t>40°31.908'</t>
  </si>
  <si>
    <t>Pensao kk</t>
  </si>
  <si>
    <t>Macomia</t>
  </si>
  <si>
    <t>AGMCM</t>
  </si>
  <si>
    <t>40°32.209'</t>
  </si>
  <si>
    <t>12°59.891'</t>
  </si>
  <si>
    <t>Educacao</t>
  </si>
  <si>
    <t>40°10.521'</t>
  </si>
  <si>
    <t>12°19.756'</t>
  </si>
  <si>
    <t>Caminho do Norte</t>
  </si>
  <si>
    <t>40°11.403'</t>
  </si>
  <si>
    <t>12°17.900'</t>
  </si>
  <si>
    <t>Moageira Diogo</t>
  </si>
  <si>
    <t>40°25.732'</t>
  </si>
  <si>
    <t>12°04.216'</t>
  </si>
  <si>
    <t>EPC Nanga</t>
  </si>
  <si>
    <t>20954202/01</t>
  </si>
  <si>
    <t>40°28.275'</t>
  </si>
  <si>
    <t>12°04.124'</t>
  </si>
  <si>
    <t>Exito</t>
  </si>
  <si>
    <t>40°28.602'</t>
  </si>
  <si>
    <t>12°02.111'</t>
  </si>
  <si>
    <t>Administracao - Macomia</t>
  </si>
  <si>
    <t>40°28.642'</t>
  </si>
  <si>
    <t>12°10.045'</t>
  </si>
  <si>
    <t>Xinavane</t>
  </si>
  <si>
    <t>40°06.511'</t>
  </si>
  <si>
    <t>12°04.601'</t>
  </si>
  <si>
    <t>Nacate</t>
  </si>
  <si>
    <t>40°08.784'</t>
  </si>
  <si>
    <t>12°01.255'</t>
  </si>
  <si>
    <t>Bangala 2</t>
  </si>
  <si>
    <t>40°06.419'</t>
  </si>
  <si>
    <t>11°56.054'</t>
  </si>
  <si>
    <t>Pescadores</t>
  </si>
  <si>
    <t>40°63.72'</t>
  </si>
  <si>
    <t>11°55.877'</t>
  </si>
  <si>
    <t>John</t>
  </si>
  <si>
    <t>40°66.80'</t>
  </si>
  <si>
    <t>11°53.700'</t>
  </si>
  <si>
    <t>Naunde</t>
  </si>
  <si>
    <t>40°09.022'</t>
  </si>
  <si>
    <t>12°13.951'</t>
  </si>
  <si>
    <t>Mucojo (Administracao)</t>
  </si>
  <si>
    <t>40°08.811'</t>
  </si>
  <si>
    <t>12°13.703'</t>
  </si>
  <si>
    <t>Runho</t>
  </si>
  <si>
    <t>40°08.233'</t>
  </si>
  <si>
    <t>12°14.121'</t>
  </si>
  <si>
    <t>Manica</t>
  </si>
  <si>
    <t>Litamanda</t>
  </si>
  <si>
    <t xml:space="preserve">Mercado </t>
  </si>
  <si>
    <t>40°07.024'</t>
  </si>
  <si>
    <t>12°15.896'</t>
  </si>
  <si>
    <t>PRM</t>
  </si>
  <si>
    <t>40°07.862'</t>
  </si>
  <si>
    <t>12°14.360'</t>
  </si>
  <si>
    <t>5º Congresso</t>
  </si>
  <si>
    <t>40°07.476'</t>
  </si>
  <si>
    <t>12°14.959'</t>
  </si>
  <si>
    <t>Nova Zambezia</t>
  </si>
  <si>
    <t>10/302</t>
  </si>
  <si>
    <t>39'38'14.5968</t>
  </si>
  <si>
    <t>11'13'16.2192</t>
  </si>
  <si>
    <t>PT Aldeia Litingina</t>
  </si>
  <si>
    <t>10/11088</t>
  </si>
  <si>
    <t>394024.6792</t>
  </si>
  <si>
    <t>Chitunda, Zona do Aerodromo</t>
  </si>
  <si>
    <t>39'40'21.1476</t>
  </si>
  <si>
    <t>11'4'52.4172</t>
  </si>
  <si>
    <t>PT Cemiterio Nangade</t>
  </si>
  <si>
    <t>10/329</t>
  </si>
  <si>
    <t>39'40'14.2968</t>
  </si>
  <si>
    <t>11'4'25.8492</t>
  </si>
  <si>
    <t>PT Mercado Central</t>
  </si>
  <si>
    <t>10/328</t>
  </si>
  <si>
    <t>30'40'17.2412</t>
  </si>
  <si>
    <t>11°4'3.648</t>
  </si>
  <si>
    <t>PT Olota, Zona dos Antigos Combatentes</t>
  </si>
  <si>
    <t xml:space="preserve">Fuji Tusco </t>
  </si>
  <si>
    <t>Mbau, Sede do Posto</t>
  </si>
  <si>
    <t>10/313</t>
  </si>
  <si>
    <t>E40.29918</t>
  </si>
  <si>
    <t xml:space="preserve">S11.37834 </t>
  </si>
  <si>
    <t>Diaca Centro de Saude</t>
  </si>
  <si>
    <t>10/319</t>
  </si>
  <si>
    <t>E40.17602</t>
  </si>
  <si>
    <t xml:space="preserve">S11.62333 </t>
  </si>
  <si>
    <t>Diaca  antiga loja</t>
  </si>
  <si>
    <t xml:space="preserve"> E39.93649</t>
  </si>
  <si>
    <t>S11.53664</t>
  </si>
  <si>
    <t>Awasse via Mueda</t>
  </si>
  <si>
    <t>F000438.01</t>
  </si>
  <si>
    <t>Quelimane Centro de Saude Quelimane</t>
  </si>
  <si>
    <t>F000436.01</t>
  </si>
  <si>
    <t>E40.34183</t>
  </si>
  <si>
    <t xml:space="preserve">S11.36520 </t>
  </si>
  <si>
    <t>1º de maio</t>
  </si>
  <si>
    <t xml:space="preserve"> E40.34183</t>
  </si>
  <si>
    <t>S11.36520</t>
  </si>
  <si>
    <t>Nanchemele</t>
  </si>
  <si>
    <t>F000437.01</t>
  </si>
  <si>
    <t>EPC 30 de Junho</t>
  </si>
  <si>
    <t>F000437.03</t>
  </si>
  <si>
    <t xml:space="preserve"> E40.34864</t>
  </si>
  <si>
    <t>S11.36072</t>
  </si>
  <si>
    <t>Castro/Leão</t>
  </si>
  <si>
    <t>F000437.02</t>
  </si>
  <si>
    <t>E40.35309</t>
  </si>
  <si>
    <t xml:space="preserve">S11.35883 </t>
  </si>
  <si>
    <t xml:space="preserve">Escola Secundaria Januaria pedro </t>
  </si>
  <si>
    <t>T.M</t>
  </si>
  <si>
    <t>E40.33808</t>
  </si>
  <si>
    <t xml:space="preserve">S11.36356 </t>
  </si>
  <si>
    <t>BCI</t>
  </si>
  <si>
    <t>F000437.11</t>
  </si>
  <si>
    <t>E40.34792</t>
  </si>
  <si>
    <t xml:space="preserve">S11.34594 </t>
  </si>
  <si>
    <t>Liwanba</t>
  </si>
  <si>
    <t>F000437.04</t>
  </si>
  <si>
    <t>E40.34811</t>
  </si>
  <si>
    <t xml:space="preserve">S11.34871 </t>
  </si>
  <si>
    <t>Mercado</t>
  </si>
  <si>
    <t>F000437.08</t>
  </si>
  <si>
    <t>E40.36345</t>
  </si>
  <si>
    <t xml:space="preserve">S11.35656 </t>
  </si>
  <si>
    <t>Campo de Futebol</t>
  </si>
  <si>
    <t>E40.35308</t>
  </si>
  <si>
    <t xml:space="preserve">S11.33959 </t>
  </si>
  <si>
    <t xml:space="preserve">Unidade Nagi </t>
  </si>
  <si>
    <t>10/311</t>
  </si>
  <si>
    <t>E40.35398</t>
  </si>
  <si>
    <t xml:space="preserve">S11.35066 </t>
  </si>
  <si>
    <t>Milamba Nacala</t>
  </si>
  <si>
    <t>F000437.05</t>
  </si>
  <si>
    <t>Milamba Centro de saude</t>
  </si>
  <si>
    <t xml:space="preserve"> E40.36240</t>
  </si>
  <si>
    <t>S11.34539</t>
  </si>
  <si>
    <t>Zalala</t>
  </si>
  <si>
    <t>E40.35910</t>
  </si>
  <si>
    <t xml:space="preserve">S11.34839 </t>
  </si>
  <si>
    <t>Correio de Mocambique - Mocimboa da Praia</t>
  </si>
  <si>
    <t>10/334</t>
  </si>
  <si>
    <t>E40.36042</t>
  </si>
  <si>
    <t xml:space="preserve">S11.33951 </t>
  </si>
  <si>
    <t>Pamunda</t>
  </si>
  <si>
    <t>17-02187</t>
  </si>
  <si>
    <t>Central Electrica da EDM</t>
  </si>
  <si>
    <t>17-01433</t>
  </si>
  <si>
    <t>E39.72156</t>
  </si>
  <si>
    <t xml:space="preserve">S11.57725 </t>
  </si>
  <si>
    <t>NAMAUA ESTRADA PRINCIPAL</t>
  </si>
  <si>
    <t>10/995</t>
  </si>
  <si>
    <t>E39.67952</t>
  </si>
  <si>
    <t xml:space="preserve">S11.60084 </t>
  </si>
  <si>
    <t>MPEME NA ESTRADA</t>
  </si>
  <si>
    <t>E39.55427</t>
  </si>
  <si>
    <t xml:space="preserve">S11.62433 </t>
  </si>
  <si>
    <t>Bairro MBAVALA</t>
  </si>
  <si>
    <t>E39.57074</t>
  </si>
  <si>
    <t xml:space="preserve">S11.66386 </t>
  </si>
  <si>
    <t>ESCOLA PRIMARIA DE ROVUMA</t>
  </si>
  <si>
    <t>10/321</t>
  </si>
  <si>
    <t>E39.54445</t>
  </si>
  <si>
    <t xml:space="preserve">S11.65425 </t>
  </si>
  <si>
    <t>MAIMIO LOJA DOS INDIANOS</t>
  </si>
  <si>
    <t>10/336</t>
  </si>
  <si>
    <t>E39.56231</t>
  </si>
  <si>
    <t xml:space="preserve">S11.66252 </t>
  </si>
  <si>
    <t>NTANDEDE MERCADO MASSIKINE</t>
  </si>
  <si>
    <t>39°33°12.8772</t>
  </si>
  <si>
    <t>11°39'43.3332</t>
  </si>
  <si>
    <t>CIMENTO NO BARCLEYS</t>
  </si>
  <si>
    <t>10/326</t>
  </si>
  <si>
    <t>E39.55643</t>
  </si>
  <si>
    <t xml:space="preserve">S11.66168 </t>
  </si>
  <si>
    <t>NTANDEDE ENTRADA DO REGISTO</t>
  </si>
  <si>
    <t>10/323</t>
  </si>
  <si>
    <t>E39.56566</t>
  </si>
  <si>
    <t xml:space="preserve">S11.66997 </t>
  </si>
  <si>
    <t>CIMENTO ESCOLA CECUNDARIA</t>
  </si>
  <si>
    <t>10/325</t>
  </si>
  <si>
    <t>39°33'23.2931</t>
  </si>
  <si>
    <t>11°39'39'42.1596</t>
  </si>
  <si>
    <t>NTANDEDE NO PARTIDO FRELIMO</t>
  </si>
  <si>
    <t>10/324</t>
  </si>
  <si>
    <t>MAPUTO MERCADO CENTRAL</t>
  </si>
  <si>
    <t>ROVUMA ESCOLA PRIMARIA</t>
  </si>
  <si>
    <t>10/331</t>
  </si>
  <si>
    <t>E39.56442</t>
  </si>
  <si>
    <t xml:space="preserve">S11.66452 </t>
  </si>
  <si>
    <t>ROVUMA ESCOLA SECUNDARIA (Mringue)</t>
  </si>
  <si>
    <t>10/363</t>
  </si>
  <si>
    <t>ROVUMA BAMBOS AMARELO</t>
  </si>
  <si>
    <t>10/308</t>
  </si>
  <si>
    <t>E39.58231</t>
  </si>
  <si>
    <t xml:space="preserve">S11.66357 </t>
  </si>
  <si>
    <t>LILONDO</t>
  </si>
  <si>
    <t>10//307</t>
  </si>
  <si>
    <t>E39.98392</t>
  </si>
  <si>
    <t xml:space="preserve">S11.70665 </t>
  </si>
  <si>
    <t>Moegeira Giboa Miangalewa</t>
  </si>
  <si>
    <t>Muidumbe</t>
  </si>
  <si>
    <t>USMDB</t>
  </si>
  <si>
    <t>10/11084</t>
  </si>
  <si>
    <t>E40.10164</t>
  </si>
  <si>
    <t xml:space="preserve">S11.82849 </t>
  </si>
  <si>
    <t>EPC Miangalewa</t>
  </si>
  <si>
    <t>F000436.10</t>
  </si>
  <si>
    <t>E40.09729</t>
  </si>
  <si>
    <t xml:space="preserve">S11.83213 </t>
  </si>
  <si>
    <t>Mercado Miangalewa</t>
  </si>
  <si>
    <t>10/11086</t>
  </si>
  <si>
    <t>E40.07438</t>
  </si>
  <si>
    <t xml:space="preserve">S11.82845 </t>
  </si>
  <si>
    <t>Centro de Saude Miangalewa</t>
  </si>
  <si>
    <t>E40.09000</t>
  </si>
  <si>
    <t xml:space="preserve">S11.83563 </t>
  </si>
  <si>
    <t>Mercado Chitunda</t>
  </si>
  <si>
    <t>10/314</t>
  </si>
  <si>
    <t>E39.81319</t>
  </si>
  <si>
    <t xml:space="preserve">S11.82251 </t>
  </si>
  <si>
    <t>Missao nangololo Muambula</t>
  </si>
  <si>
    <t>E39.82105</t>
  </si>
  <si>
    <t xml:space="preserve">S11.82473 </t>
  </si>
  <si>
    <t>Mercado Muabula</t>
  </si>
  <si>
    <t>10/327</t>
  </si>
  <si>
    <t>E39.73285</t>
  </si>
  <si>
    <t xml:space="preserve">S11.76103 </t>
  </si>
  <si>
    <t>Mercado de Miteda</t>
  </si>
  <si>
    <t xml:space="preserve"> E39.72370</t>
  </si>
  <si>
    <t>S11.75839</t>
  </si>
  <si>
    <t>Centro de Saude Miteda</t>
  </si>
  <si>
    <t>17/13428</t>
  </si>
  <si>
    <t>E39.80417</t>
  </si>
  <si>
    <t xml:space="preserve">S11.76023 </t>
  </si>
  <si>
    <t>Hospital Muatide</t>
  </si>
  <si>
    <t>10/315</t>
  </si>
  <si>
    <t>E39.91446</t>
  </si>
  <si>
    <t xml:space="preserve">S11.78476 </t>
  </si>
  <si>
    <t>Mercado Namacande</t>
  </si>
  <si>
    <t>10/320</t>
  </si>
  <si>
    <t>E39.89486</t>
  </si>
  <si>
    <t xml:space="preserve">S11.77499 </t>
  </si>
  <si>
    <t>Centro de Saude Namacande</t>
  </si>
  <si>
    <t>10/316</t>
  </si>
  <si>
    <t>E39.89976'</t>
  </si>
  <si>
    <t>S11.77865'</t>
  </si>
  <si>
    <t>Escritorio</t>
  </si>
  <si>
    <t>removido</t>
  </si>
  <si>
    <t>39°01'08.1''</t>
  </si>
  <si>
    <t>13°06'55,5''</t>
  </si>
  <si>
    <t>20930602/02</t>
  </si>
  <si>
    <r>
      <t> 39</t>
    </r>
    <r>
      <rPr>
        <vertAlign val="superscript"/>
        <sz val="8"/>
        <rFont val="Calibri"/>
        <family val="2"/>
        <scheme val="minor"/>
      </rPr>
      <t>0</t>
    </r>
    <r>
      <rPr>
        <sz val="8"/>
        <rFont val="Calibri"/>
        <family val="2"/>
        <scheme val="minor"/>
      </rPr>
      <t>00’58,4”</t>
    </r>
  </si>
  <si>
    <r>
      <t> 13</t>
    </r>
    <r>
      <rPr>
        <vertAlign val="superscript"/>
        <sz val="8"/>
        <rFont val="Calibri"/>
        <family val="2"/>
        <scheme val="minor"/>
      </rPr>
      <t>0</t>
    </r>
    <r>
      <rPr>
        <sz val="8"/>
        <rFont val="Calibri"/>
        <family val="2"/>
        <scheme val="minor"/>
      </rPr>
      <t>06’58,4”</t>
    </r>
  </si>
  <si>
    <t>Namuetho</t>
  </si>
  <si>
    <r>
      <t> 38</t>
    </r>
    <r>
      <rPr>
        <vertAlign val="superscript"/>
        <sz val="8"/>
        <rFont val="Calibri"/>
        <family val="2"/>
        <scheme val="minor"/>
      </rPr>
      <t>0</t>
    </r>
    <r>
      <rPr>
        <sz val="8"/>
        <rFont val="Calibri"/>
        <family val="2"/>
        <scheme val="minor"/>
      </rPr>
      <t>59’37,7”</t>
    </r>
  </si>
  <si>
    <r>
      <t> 13</t>
    </r>
    <r>
      <rPr>
        <vertAlign val="superscript"/>
        <sz val="8"/>
        <rFont val="Calibri"/>
        <family val="2"/>
        <scheme val="minor"/>
      </rPr>
      <t>0</t>
    </r>
    <r>
      <rPr>
        <sz val="8"/>
        <rFont val="Calibri"/>
        <family val="2"/>
        <scheme val="minor"/>
      </rPr>
      <t>06’59,3”</t>
    </r>
  </si>
  <si>
    <t>Nepara Cemiterio</t>
  </si>
  <si>
    <t>033° 57.569</t>
  </si>
  <si>
    <t>24° 39.121</t>
  </si>
  <si>
    <t>AGMJC/PTS0274</t>
  </si>
  <si>
    <t>Mausse - Govela (Monofasico)</t>
  </si>
  <si>
    <t>033° 46.530</t>
  </si>
  <si>
    <t>24° 44.266</t>
  </si>
  <si>
    <t>AGMJC/PTS0232</t>
  </si>
  <si>
    <t>Ndavene</t>
  </si>
  <si>
    <t>033° 27.086</t>
  </si>
  <si>
    <t>24° 40.288</t>
  </si>
  <si>
    <t>AGCBT/PTS0225</t>
  </si>
  <si>
    <t>Macalawane</t>
  </si>
  <si>
    <t>033° 27.338</t>
  </si>
  <si>
    <t>24° 40.825</t>
  </si>
  <si>
    <t>AGCBT/PTS0224</t>
  </si>
  <si>
    <t>033° 31.607</t>
  </si>
  <si>
    <t>24° 41.310</t>
  </si>
  <si>
    <t>AGCBT/PTS0222</t>
  </si>
  <si>
    <t>Hotel</t>
  </si>
  <si>
    <t>033° 31.285</t>
  </si>
  <si>
    <t>24° 40.117</t>
  </si>
  <si>
    <t>AGCBT/PTS0221</t>
  </si>
  <si>
    <t>Unidade 1 Escola</t>
  </si>
  <si>
    <t>033º 37.432</t>
  </si>
  <si>
    <t>24º 45.402</t>
  </si>
  <si>
    <t>AGCBT/PTS0190</t>
  </si>
  <si>
    <t>033° 45.431</t>
  </si>
  <si>
    <t>24° 56.845</t>
  </si>
  <si>
    <t>AGXX/PTS0167</t>
  </si>
  <si>
    <t>Siaia 1 Povoação</t>
  </si>
  <si>
    <t>033° 47.761</t>
  </si>
  <si>
    <t>25° 01.178</t>
  </si>
  <si>
    <t>AGXX/PTS0159</t>
  </si>
  <si>
    <t xml:space="preserve">Chongoene Senta Baixo </t>
  </si>
  <si>
    <t>TB1509152</t>
  </si>
  <si>
    <t>033º 43.316</t>
  </si>
  <si>
    <t>25º 02.472</t>
  </si>
  <si>
    <t>AGXX/PTS0115</t>
  </si>
  <si>
    <t>Ndambine 2000 Escola</t>
  </si>
  <si>
    <t>OZGUNCY</t>
  </si>
  <si>
    <t>033º 43.232</t>
  </si>
  <si>
    <t>25º 02.702</t>
  </si>
  <si>
    <t>AGXX/PTS0114</t>
  </si>
  <si>
    <t>04164/01/03</t>
  </si>
  <si>
    <t>033º42.970</t>
  </si>
  <si>
    <t>25º 02.554</t>
  </si>
  <si>
    <t>AGXX/PTS0113</t>
  </si>
  <si>
    <t>Ndambine 2000 Quartel da FIR</t>
  </si>
  <si>
    <t>033º 41.066</t>
  </si>
  <si>
    <t>25º 02.738</t>
  </si>
  <si>
    <t>AGXX/PTS0102</t>
  </si>
  <si>
    <t>Linha Ferrea</t>
  </si>
  <si>
    <t>033º 40.815</t>
  </si>
  <si>
    <t>25º 03.134</t>
  </si>
  <si>
    <t>AGXX/PTS0099</t>
  </si>
  <si>
    <t>Phuza Kola-Inhamissa</t>
  </si>
  <si>
    <t>F000732.09</t>
  </si>
  <si>
    <t>033º 44.372</t>
  </si>
  <si>
    <t>25º 06.901</t>
  </si>
  <si>
    <t>AGXX/PTS0095</t>
  </si>
  <si>
    <t>Campismo</t>
  </si>
  <si>
    <t>033º 41.606</t>
  </si>
  <si>
    <t>25º 03.706</t>
  </si>
  <si>
    <t>AGXX/PTS0071</t>
  </si>
  <si>
    <t>Sanda-Sanda 2 Bairro 5</t>
  </si>
  <si>
    <t>TRANSFORM</t>
  </si>
  <si>
    <t>033º 40.081</t>
  </si>
  <si>
    <t>25º 05.511</t>
  </si>
  <si>
    <t>AGXX/PTS0082</t>
  </si>
  <si>
    <t>Patrice Lumumba 2º bairro-Marilio</t>
  </si>
  <si>
    <t>K0074.04</t>
  </si>
  <si>
    <t>033º 38.402</t>
  </si>
  <si>
    <t>25º 02.932</t>
  </si>
  <si>
    <t>AGXX/PTS0048</t>
  </si>
  <si>
    <t>Quartel Bairro 12 Cidade de XX</t>
  </si>
  <si>
    <t>K000731.03</t>
  </si>
  <si>
    <t>033º 32.500</t>
  </si>
  <si>
    <t>24º 59.572</t>
  </si>
  <si>
    <t>AGXX/PTS0027</t>
  </si>
  <si>
    <t>Escola Secundaria de Chicumbane</t>
  </si>
  <si>
    <t>K00073.04</t>
  </si>
  <si>
    <t>033º 30.564</t>
  </si>
  <si>
    <t>24º 54.260</t>
  </si>
  <si>
    <t>AGXX/PTS0019</t>
  </si>
  <si>
    <t>Bairro 1 Aldeia Julius Nyerere</t>
  </si>
  <si>
    <t>F000731.03</t>
  </si>
  <si>
    <t>033º 24.794</t>
  </si>
  <si>
    <t>24º 51.260</t>
  </si>
  <si>
    <t>AGXX/PTS0018</t>
  </si>
  <si>
    <t>Licilo Lojas</t>
  </si>
  <si>
    <t>-25,4234332</t>
  </si>
  <si>
    <t>32,7754354</t>
  </si>
  <si>
    <t>35131/04/001</t>
  </si>
  <si>
    <t>-25,8041579</t>
  </si>
  <si>
    <t>32,574430</t>
  </si>
  <si>
    <t>PT 106R</t>
  </si>
  <si>
    <t>20696302/01</t>
  </si>
  <si>
    <t>-25,945276</t>
  </si>
  <si>
    <t>32,451701</t>
  </si>
  <si>
    <t>PTS 400</t>
  </si>
  <si>
    <t>20706603/02</t>
  </si>
  <si>
    <t>-25,964221</t>
  </si>
  <si>
    <t>32,449805</t>
  </si>
  <si>
    <t>PTS 438</t>
  </si>
  <si>
    <t>DIC200/33-003</t>
  </si>
  <si>
    <t>-25,983596</t>
  </si>
  <si>
    <t>32,462448</t>
  </si>
  <si>
    <t>PTS 839</t>
  </si>
  <si>
    <t>20708301/04</t>
  </si>
  <si>
    <t>-25,979002</t>
  </si>
  <si>
    <t>32,464705</t>
  </si>
  <si>
    <t>PTS 399</t>
  </si>
  <si>
    <t>F000746.02</t>
  </si>
  <si>
    <t>-25,966421</t>
  </si>
  <si>
    <t>32,469333</t>
  </si>
  <si>
    <t>RET 67570</t>
  </si>
  <si>
    <t>-23,89068</t>
  </si>
  <si>
    <t>35,14232</t>
  </si>
  <si>
    <t>RET 67567</t>
  </si>
  <si>
    <t>-23,92234</t>
  </si>
  <si>
    <t>35,14833</t>
  </si>
  <si>
    <t>RET 67565</t>
  </si>
  <si>
    <t>-23,91092</t>
  </si>
  <si>
    <t>35,18392</t>
  </si>
  <si>
    <t>-23,99379</t>
  </si>
  <si>
    <t>35,14971</t>
  </si>
  <si>
    <t>10725402/02</t>
  </si>
  <si>
    <t>-24,52381</t>
  </si>
  <si>
    <t>35,19282</t>
  </si>
  <si>
    <t>02450/01/01</t>
  </si>
  <si>
    <t>-24,33479</t>
  </si>
  <si>
    <t>35,22081</t>
  </si>
  <si>
    <t>-25,87853</t>
  </si>
  <si>
    <t>32,42925</t>
  </si>
  <si>
    <t>PTS 351</t>
  </si>
  <si>
    <t>30741802/01</t>
  </si>
  <si>
    <t>-25,956046</t>
  </si>
  <si>
    <t>32,473825</t>
  </si>
  <si>
    <t>PTS 238</t>
  </si>
  <si>
    <t>20696302/02</t>
  </si>
  <si>
    <t>-25,973923</t>
  </si>
  <si>
    <t>32,457454</t>
  </si>
  <si>
    <t>RET69962</t>
  </si>
  <si>
    <t>-25,836541</t>
  </si>
  <si>
    <t>32,512203</t>
  </si>
  <si>
    <t>PT 464R</t>
  </si>
  <si>
    <t>RET69960</t>
  </si>
  <si>
    <t>-25,846164</t>
  </si>
  <si>
    <t>32,515147</t>
  </si>
  <si>
    <t>PT 468R</t>
  </si>
  <si>
    <t>RET69963</t>
  </si>
  <si>
    <t>-25,843755</t>
  </si>
  <si>
    <t>32,510460</t>
  </si>
  <si>
    <t>PT 469R</t>
  </si>
  <si>
    <t>F000744.01</t>
  </si>
  <si>
    <t>-25,847698</t>
  </si>
  <si>
    <t>32,52028</t>
  </si>
  <si>
    <t>PT 264R</t>
  </si>
  <si>
    <t>RET69959</t>
  </si>
  <si>
    <t>-25,834351</t>
  </si>
  <si>
    <t>32,529898</t>
  </si>
  <si>
    <t>F000764.03</t>
  </si>
  <si>
    <t>-25,827616</t>
  </si>
  <si>
    <t>32,524374</t>
  </si>
  <si>
    <t>PT 271R</t>
  </si>
  <si>
    <t>10725406/02</t>
  </si>
  <si>
    <t>-24,74193</t>
  </si>
  <si>
    <t>34,32409</t>
  </si>
  <si>
    <t>RET 67575</t>
  </si>
  <si>
    <t>-24,67426</t>
  </si>
  <si>
    <t>34,57848</t>
  </si>
  <si>
    <t>RET 67574</t>
  </si>
  <si>
    <t>-24,67423</t>
  </si>
  <si>
    <t>34,57852</t>
  </si>
  <si>
    <t>-24,54231</t>
  </si>
  <si>
    <t>34,88809</t>
  </si>
  <si>
    <t>-24,70144</t>
  </si>
  <si>
    <t>34,72742</t>
  </si>
  <si>
    <t>90284/01/004</t>
  </si>
  <si>
    <t>-24,70829</t>
  </si>
  <si>
    <t>34,72740</t>
  </si>
  <si>
    <t>F000753.03</t>
  </si>
  <si>
    <t>-25,831847</t>
  </si>
  <si>
    <t>32,590167</t>
  </si>
  <si>
    <t>PT74R</t>
  </si>
  <si>
    <t>-25,843018</t>
  </si>
  <si>
    <t>32,593148</t>
  </si>
  <si>
    <t>F000753.04</t>
  </si>
  <si>
    <t>-25,831386</t>
  </si>
  <si>
    <t>32,5994422</t>
  </si>
  <si>
    <t>PT 109R</t>
  </si>
  <si>
    <t>-21,9995116</t>
  </si>
  <si>
    <t>35,2900263</t>
  </si>
  <si>
    <t>PT 47 RG</t>
  </si>
  <si>
    <t>T16001</t>
  </si>
  <si>
    <t>-21,9964212</t>
  </si>
  <si>
    <t>35,2946918</t>
  </si>
  <si>
    <t>PT 10 RG</t>
  </si>
  <si>
    <t>-23,2576129</t>
  </si>
  <si>
    <t>35,3716085</t>
  </si>
  <si>
    <t>-23,2756812</t>
  </si>
  <si>
    <t>35,3751234</t>
  </si>
  <si>
    <t>PT 47 RE</t>
  </si>
  <si>
    <t>20711102/03</t>
  </si>
  <si>
    <t>-23,3113468</t>
  </si>
  <si>
    <t>35,3759934</t>
  </si>
  <si>
    <t>PT 08 RE</t>
  </si>
  <si>
    <t>10735204/02</t>
  </si>
  <si>
    <t>-23,3392888</t>
  </si>
  <si>
    <t>35,3918811</t>
  </si>
  <si>
    <t>PT 29 RE</t>
  </si>
  <si>
    <t>RET 68460</t>
  </si>
  <si>
    <t>-23,3622079</t>
  </si>
  <si>
    <t>35,3790562</t>
  </si>
  <si>
    <t>PT 46 RE</t>
  </si>
  <si>
    <t>-23,7938922</t>
  </si>
  <si>
    <t>35,2682308</t>
  </si>
  <si>
    <t>PT 49</t>
  </si>
  <si>
    <t>-23,9789415</t>
  </si>
  <si>
    <t>35,2876487</t>
  </si>
  <si>
    <t>PT 54 RE</t>
  </si>
  <si>
    <t>20708302/02</t>
  </si>
  <si>
    <t>-23,8040844</t>
  </si>
  <si>
    <t>35,3464495</t>
  </si>
  <si>
    <t>20701301/01</t>
  </si>
  <si>
    <t>-23,8386115</t>
  </si>
  <si>
    <t>35,3477199</t>
  </si>
  <si>
    <t>PT 07 RE</t>
  </si>
  <si>
    <t>S0019963</t>
  </si>
  <si>
    <t>-23,8187951</t>
  </si>
  <si>
    <t>32,3142529</t>
  </si>
  <si>
    <t>PT 65 RE</t>
  </si>
  <si>
    <t>-26,8085356</t>
  </si>
  <si>
    <t>32,4468634</t>
  </si>
  <si>
    <t>PTS 820</t>
  </si>
  <si>
    <t>RET69971</t>
  </si>
  <si>
    <t>-25,8533251</t>
  </si>
  <si>
    <t>32,4312731</t>
  </si>
  <si>
    <t>PTS 459</t>
  </si>
  <si>
    <t>-25,8361167</t>
  </si>
  <si>
    <t>32,4209516</t>
  </si>
  <si>
    <t>PTS 557</t>
  </si>
  <si>
    <t>T-2574/2</t>
  </si>
  <si>
    <t>-25,8223896</t>
  </si>
  <si>
    <t>32,4086905</t>
  </si>
  <si>
    <t>PTS 558</t>
  </si>
  <si>
    <t>10715902/02</t>
  </si>
  <si>
    <t>-25,8179711</t>
  </si>
  <si>
    <t>32,4033224</t>
  </si>
  <si>
    <t>PTS 457</t>
  </si>
  <si>
    <t>20701302/02</t>
  </si>
  <si>
    <t>-25,8204754</t>
  </si>
  <si>
    <t>32,4423343</t>
  </si>
  <si>
    <t>PTS 427</t>
  </si>
  <si>
    <t>RET69969</t>
  </si>
  <si>
    <t>-25,8296126</t>
  </si>
  <si>
    <t>32,4990994</t>
  </si>
  <si>
    <t>PTS 542</t>
  </si>
  <si>
    <t>-25,8504779</t>
  </si>
  <si>
    <t>32,4863538</t>
  </si>
  <si>
    <t>PT 134</t>
  </si>
  <si>
    <t>-25,8770543</t>
  </si>
  <si>
    <t>32,5006845</t>
  </si>
  <si>
    <t>PT 126</t>
  </si>
  <si>
    <t>F000764.07</t>
  </si>
  <si>
    <t>-25,8970229</t>
  </si>
  <si>
    <t>32,4859798</t>
  </si>
  <si>
    <t>PT 407</t>
  </si>
  <si>
    <t>20696301/03</t>
  </si>
  <si>
    <t>-25,9295799</t>
  </si>
  <si>
    <t>32,4965221</t>
  </si>
  <si>
    <t>PT 144</t>
  </si>
  <si>
    <t>90284/02/003</t>
  </si>
  <si>
    <t>-25,8435487</t>
  </si>
  <si>
    <t>32,5384214</t>
  </si>
  <si>
    <t>-25,8566115</t>
  </si>
  <si>
    <t>32,5539347</t>
  </si>
  <si>
    <t>PT 212</t>
  </si>
  <si>
    <t>20708603/01</t>
  </si>
  <si>
    <t>-25,8522068</t>
  </si>
  <si>
    <t>32,5471942</t>
  </si>
  <si>
    <t>PT 213</t>
  </si>
  <si>
    <t>20696301/02</t>
  </si>
  <si>
    <t>-25,8589046</t>
  </si>
  <si>
    <t>32,5205969</t>
  </si>
  <si>
    <t>PT 461</t>
  </si>
  <si>
    <t>20701301/02</t>
  </si>
  <si>
    <t>-25,8572265</t>
  </si>
  <si>
    <t>32,5248621</t>
  </si>
  <si>
    <t>PT 462</t>
  </si>
  <si>
    <t>20701301/03</t>
  </si>
  <si>
    <t>-25,8533615</t>
  </si>
  <si>
    <t>32,5279715</t>
  </si>
  <si>
    <t>PT 463</t>
  </si>
  <si>
    <t>20696304/01</t>
  </si>
  <si>
    <t>-25,8701276</t>
  </si>
  <si>
    <t>32,5205579</t>
  </si>
  <si>
    <t>PT 515</t>
  </si>
  <si>
    <t>20701302/03</t>
  </si>
  <si>
    <t>-25,8787017</t>
  </si>
  <si>
    <t>32,5167846</t>
  </si>
  <si>
    <t>35131/04/002</t>
  </si>
  <si>
    <t>-25,7641811</t>
  </si>
  <si>
    <t>32,5885767</t>
  </si>
  <si>
    <t>PT 319R</t>
  </si>
  <si>
    <t>08251/01/16</t>
  </si>
  <si>
    <t>GEC Alstom</t>
  </si>
  <si>
    <t>-25,7737839</t>
  </si>
  <si>
    <t>32,6078689</t>
  </si>
  <si>
    <t>PT 262R</t>
  </si>
  <si>
    <t>-25,8665302</t>
  </si>
  <si>
    <t>32,6010365</t>
  </si>
  <si>
    <t>PT 110R</t>
  </si>
  <si>
    <t>F000753.08</t>
  </si>
  <si>
    <t>-25,8736612</t>
  </si>
  <si>
    <t>32,5988819</t>
  </si>
  <si>
    <t>PT 28R</t>
  </si>
  <si>
    <t>20710601/02</t>
  </si>
  <si>
    <t>-25,8779814</t>
  </si>
  <si>
    <t>32,6050733</t>
  </si>
  <si>
    <t>PT 48R</t>
  </si>
  <si>
    <t>F00753.01</t>
  </si>
  <si>
    <t>-25,8515901</t>
  </si>
  <si>
    <t>32,6207043</t>
  </si>
  <si>
    <t>PT 43R</t>
  </si>
  <si>
    <t>F00753,06</t>
  </si>
  <si>
    <t>-25,7394984</t>
  </si>
  <si>
    <t>32,6580192</t>
  </si>
  <si>
    <t>PT 95R</t>
  </si>
  <si>
    <t>20701901/01</t>
  </si>
  <si>
    <t>-25,7349402</t>
  </si>
  <si>
    <t>32,6752108</t>
  </si>
  <si>
    <t>PT 97R</t>
  </si>
  <si>
    <t>-25,9142996</t>
  </si>
  <si>
    <t>32,6040175</t>
  </si>
  <si>
    <t>PT 370</t>
  </si>
  <si>
    <t>-25,9099722</t>
  </si>
  <si>
    <t>32,6203333</t>
  </si>
  <si>
    <t>PT 269</t>
  </si>
  <si>
    <t>-25,8993494</t>
  </si>
  <si>
    <t>32,6211435</t>
  </si>
  <si>
    <t>PT 179</t>
  </si>
  <si>
    <t>T35888</t>
  </si>
  <si>
    <t>-25,8527825</t>
  </si>
  <si>
    <t>32,6406167</t>
  </si>
  <si>
    <t>PT 346</t>
  </si>
  <si>
    <t>20696202/02</t>
  </si>
  <si>
    <t>-25,9177452</t>
  </si>
  <si>
    <t>32,5648791</t>
  </si>
  <si>
    <t>PT 366R</t>
  </si>
  <si>
    <t>-25.216152</t>
  </si>
  <si>
    <t>32.886027</t>
  </si>
  <si>
    <t>Ndelane</t>
  </si>
  <si>
    <t>PTS 613</t>
  </si>
  <si>
    <t>-25.841254</t>
  </si>
  <si>
    <t>32.860106</t>
  </si>
  <si>
    <t>PTS 709</t>
  </si>
  <si>
    <t>10725402/01</t>
  </si>
  <si>
    <t>-25.061569</t>
  </si>
  <si>
    <t>32.318954</t>
  </si>
  <si>
    <t>PTS 757</t>
  </si>
  <si>
    <t>-25.591957</t>
  </si>
  <si>
    <t>32.180683</t>
  </si>
  <si>
    <t>Catuane</t>
  </si>
  <si>
    <t>F000744.04</t>
  </si>
  <si>
    <t>-25.049817</t>
  </si>
  <si>
    <t>32.324944</t>
  </si>
  <si>
    <t>PTS  786</t>
  </si>
  <si>
    <t>20701802/01</t>
  </si>
  <si>
    <t>-25.905356</t>
  </si>
  <si>
    <t>32.463695</t>
  </si>
  <si>
    <t>PTS 87</t>
  </si>
  <si>
    <t>RET69964</t>
  </si>
  <si>
    <t>-25.919248</t>
  </si>
  <si>
    <t>32.450582</t>
  </si>
  <si>
    <t>PTS 82</t>
  </si>
  <si>
    <t>F000744.10</t>
  </si>
  <si>
    <t>-25.914738</t>
  </si>
  <si>
    <t>32.445577</t>
  </si>
  <si>
    <t>PTS 79</t>
  </si>
  <si>
    <t>F000744.06</t>
  </si>
  <si>
    <t>-25.938756</t>
  </si>
  <si>
    <t>32.470832</t>
  </si>
  <si>
    <t>PTS 188</t>
  </si>
  <si>
    <t>20701801/02</t>
  </si>
  <si>
    <t>-25.913478</t>
  </si>
  <si>
    <t>32.465148</t>
  </si>
  <si>
    <t>20701802/02</t>
  </si>
  <si>
    <t>-25.916832</t>
  </si>
  <si>
    <t>32.465672</t>
  </si>
  <si>
    <t>20696303/01</t>
  </si>
  <si>
    <t>-25.929100</t>
  </si>
  <si>
    <t>32.459683</t>
  </si>
  <si>
    <t>20701301/04</t>
  </si>
  <si>
    <t>-25.928608</t>
  </si>
  <si>
    <t>32.473204</t>
  </si>
  <si>
    <t xml:space="preserve"> E32 45 26.8</t>
  </si>
  <si>
    <t>S18 50 36.5</t>
  </si>
  <si>
    <t>MERCADO MUKUDO</t>
  </si>
  <si>
    <t>USPHL/PT2</t>
  </si>
  <si>
    <t>Bairro Mukudo</t>
  </si>
  <si>
    <t>E033 04 25,1</t>
  </si>
  <si>
    <t>S18 59 36,4</t>
  </si>
  <si>
    <t>RUA DA FIPAG</t>
  </si>
  <si>
    <t>USMSC/PT16</t>
  </si>
  <si>
    <t>20711102/02</t>
  </si>
  <si>
    <t>E032 52 59,8</t>
  </si>
  <si>
    <t>S18 56 11,1</t>
  </si>
  <si>
    <t>NO HOTEL ZABIR</t>
  </si>
  <si>
    <t>AGMNC/PT13</t>
  </si>
  <si>
    <t>20701302/04</t>
  </si>
  <si>
    <t>E032 50 53,3</t>
  </si>
  <si>
    <t>S18 57 18,2</t>
  </si>
  <si>
    <t>NA ESCOLA DE CHINHAMAPERE</t>
  </si>
  <si>
    <t>AGMNC/PT11</t>
  </si>
  <si>
    <t>Bairro Chinhamapere</t>
  </si>
  <si>
    <t>E032 43 39,41</t>
  </si>
  <si>
    <t>S18 59 36,60</t>
  </si>
  <si>
    <t>USMCP/PT1</t>
  </si>
  <si>
    <t>20711101/01</t>
  </si>
  <si>
    <t>E033 55 30,02</t>
  </si>
  <si>
    <t>S19 12 40,94</t>
  </si>
  <si>
    <t>NO TSACANE (VIA MAPUTO)</t>
  </si>
  <si>
    <t>USICP/PT2</t>
  </si>
  <si>
    <t>E33 27 01.4</t>
  </si>
  <si>
    <t xml:space="preserve">S19 06 42.6 </t>
  </si>
  <si>
    <t>NAHAMADJESSA</t>
  </si>
  <si>
    <t>AGCHI/PT127</t>
  </si>
  <si>
    <t>MOCAMBIQUE COMERCIAL</t>
  </si>
  <si>
    <t>E033 24 54,44</t>
  </si>
  <si>
    <t>S19 08 28,04</t>
  </si>
  <si>
    <t>Bairro Trangapasso</t>
  </si>
  <si>
    <t>AGCHI/PT126</t>
  </si>
  <si>
    <t>NORBE</t>
  </si>
  <si>
    <t>E33 22 18.8</t>
  </si>
  <si>
    <t xml:space="preserve">S19 04 58.2 </t>
  </si>
  <si>
    <t>SAMORA MACHEL</t>
  </si>
  <si>
    <t>AGCHI/PT114</t>
  </si>
  <si>
    <t>QUINTAS DAS LARANGEIRAS</t>
  </si>
  <si>
    <t>30741901/01</t>
  </si>
  <si>
    <t>E033 28 55,40</t>
  </si>
  <si>
    <t>S19 08 08,35</t>
  </si>
  <si>
    <t>AGCHI/PT46</t>
  </si>
  <si>
    <t>TIO PEDRO</t>
  </si>
  <si>
    <t>E 034°53'21.00"</t>
  </si>
  <si>
    <t>S 19°49'02.18"</t>
  </si>
  <si>
    <t>PT332</t>
  </si>
  <si>
    <t>Junto a Praça dos Heróis Rua da Chota Munhava</t>
  </si>
  <si>
    <t>PT288</t>
  </si>
  <si>
    <t xml:space="preserve">Inhamízua próximo de Biwold </t>
  </si>
  <si>
    <t>PT268</t>
  </si>
  <si>
    <t>Bairro Fomento(Inhamízua  II Hospital)</t>
  </si>
  <si>
    <t>PT267</t>
  </si>
  <si>
    <t>Junto à vedação da Escola Primária Manga Loforte</t>
  </si>
  <si>
    <t>PT266</t>
  </si>
  <si>
    <t>Via Matacuane-Chota</t>
  </si>
  <si>
    <t>PT263</t>
  </si>
  <si>
    <t>Bairro do Macurungo-Xidima</t>
  </si>
  <si>
    <t>PT262</t>
  </si>
  <si>
    <t>Bairro Matacuane-Mesquita</t>
  </si>
  <si>
    <t>20699501/1</t>
  </si>
  <si>
    <t>PT260</t>
  </si>
  <si>
    <t>Bairro Residencial CPMZ Aeroporto</t>
  </si>
  <si>
    <t>F000736.02</t>
  </si>
  <si>
    <t>PT233</t>
  </si>
  <si>
    <t>Estrada Nacional nº6 - Vaz</t>
  </si>
  <si>
    <t>PT222</t>
  </si>
  <si>
    <t>Vaz-12º Bairro(Paragem)</t>
  </si>
  <si>
    <t>2072403/01</t>
  </si>
  <si>
    <t>PT217</t>
  </si>
  <si>
    <t>Ponte da Mobeira  Manga</t>
  </si>
  <si>
    <t>JARDIM</t>
  </si>
  <si>
    <t>8070289.000</t>
  </si>
  <si>
    <t>720319.851</t>
  </si>
  <si>
    <t>QUARTEL</t>
  </si>
  <si>
    <t>EFACAC</t>
  </si>
  <si>
    <t>8323000.917</t>
  </si>
  <si>
    <t>667361.295</t>
  </si>
  <si>
    <t>RADI COMUNITARIA</t>
  </si>
  <si>
    <t>8322753.114</t>
  </si>
  <si>
    <t>667510.197</t>
  </si>
  <si>
    <t>8326636.653</t>
  </si>
  <si>
    <t>495244.416</t>
  </si>
  <si>
    <t>CHIPAPE</t>
  </si>
  <si>
    <t>8325427.725</t>
  </si>
  <si>
    <t>434493.534</t>
  </si>
  <si>
    <t>BACALHAO</t>
  </si>
  <si>
    <t>8327870.225</t>
  </si>
  <si>
    <t>416042.478</t>
  </si>
  <si>
    <t>CANTINA</t>
  </si>
  <si>
    <t>8375252.085</t>
  </si>
  <si>
    <t>576000.391</t>
  </si>
  <si>
    <t>GANDALI</t>
  </si>
  <si>
    <t>8338878.690</t>
  </si>
  <si>
    <t>542461.464</t>
  </si>
  <si>
    <t>CAMPILA</t>
  </si>
  <si>
    <t>8338028.480</t>
  </si>
  <si>
    <t>541884.853</t>
  </si>
  <si>
    <t>NTEME</t>
  </si>
  <si>
    <t>8259271.657</t>
  </si>
  <si>
    <t>474812.194</t>
  </si>
  <si>
    <t>CAWIRA  A</t>
  </si>
  <si>
    <t>8258780.019</t>
  </si>
  <si>
    <t>474646.162</t>
  </si>
  <si>
    <t>CAWIRA A</t>
  </si>
  <si>
    <t>-25,97875</t>
  </si>
  <si>
    <t>32,40127</t>
  </si>
  <si>
    <t>PTS 831</t>
  </si>
  <si>
    <t>-25,98688</t>
  </si>
  <si>
    <t>32,42343</t>
  </si>
  <si>
    <t xml:space="preserve">PTS </t>
  </si>
  <si>
    <t>20686503/02</t>
  </si>
  <si>
    <t>-25,01971</t>
  </si>
  <si>
    <t>32,42193</t>
  </si>
  <si>
    <t>20681101/03</t>
  </si>
  <si>
    <t>-23,88251</t>
  </si>
  <si>
    <t>35,43235</t>
  </si>
  <si>
    <t>20679305/01</t>
  </si>
  <si>
    <t>-23,86941</t>
  </si>
  <si>
    <t>35,40828</t>
  </si>
  <si>
    <t>39°55.124</t>
  </si>
  <si>
    <t>14°22.293</t>
  </si>
  <si>
    <t>Nacaroa-Vila</t>
  </si>
  <si>
    <t>Nacaroa</t>
  </si>
  <si>
    <t>39°54.712</t>
  </si>
  <si>
    <t>14°22.421</t>
  </si>
  <si>
    <t>Nacaroa-Entrada</t>
  </si>
  <si>
    <t>39°40.396</t>
  </si>
  <si>
    <t>15°00.035</t>
  </si>
  <si>
    <t>Nacavala</t>
  </si>
  <si>
    <t>40°40.601</t>
  </si>
  <si>
    <t>14°39.358</t>
  </si>
  <si>
    <t>Murrupelane</t>
  </si>
  <si>
    <t>03242/02/013</t>
  </si>
  <si>
    <t>-37º -12' -45.606" W</t>
  </si>
  <si>
    <t>13º 45' 9.422" S</t>
  </si>
  <si>
    <t>Missao PT 8003</t>
  </si>
  <si>
    <t>PT8005</t>
  </si>
  <si>
    <t>-37º -20' -8.36" W</t>
  </si>
  <si>
    <t>13º 40' 11.953" S</t>
  </si>
  <si>
    <t>B. Mugoma PT 8004</t>
  </si>
  <si>
    <t>PT8004</t>
  </si>
  <si>
    <t>-37º -10' -6.478" W</t>
  </si>
  <si>
    <t>13º 51' 52.817" S</t>
  </si>
  <si>
    <t>B. De Cafezeiro PT 8002</t>
  </si>
  <si>
    <t>PT8003</t>
  </si>
  <si>
    <t>-37º -9' -15.67" W</t>
  </si>
  <si>
    <t>13º 52' 16.903" S</t>
  </si>
  <si>
    <t>B.3 de Fevereiro perto da escola</t>
  </si>
  <si>
    <t>PT8002</t>
  </si>
  <si>
    <t>17-05021</t>
  </si>
  <si>
    <t>-37º -9' -35.482" W</t>
  </si>
  <si>
    <t>13º 52' 12.953" S</t>
  </si>
  <si>
    <t>B. Cimento PT perto do escritorio</t>
  </si>
  <si>
    <t>PT8001</t>
  </si>
  <si>
    <t>-59º -29' -18.394" W</t>
  </si>
  <si>
    <t>82º 4' 24.822" S</t>
  </si>
  <si>
    <t>B.Insaca no BCI PTS</t>
  </si>
  <si>
    <t>MECANHELAS</t>
  </si>
  <si>
    <t>PT7004</t>
  </si>
  <si>
    <t>DAMAGED PLATE</t>
  </si>
  <si>
    <t>Trans. Mocab.</t>
  </si>
  <si>
    <t>-36º -20' -11.736" W</t>
  </si>
  <si>
    <t>14º 52' 10.899" S</t>
  </si>
  <si>
    <t xml:space="preserve">Berro PT </t>
  </si>
  <si>
    <t>PT7019</t>
  </si>
  <si>
    <t>03242/02/017</t>
  </si>
  <si>
    <t>-41º -58' -2.925" W</t>
  </si>
  <si>
    <t>15º 1' 28.609" S</t>
  </si>
  <si>
    <t xml:space="preserve">Namicopo </t>
  </si>
  <si>
    <t>PT 7018</t>
  </si>
  <si>
    <t>10885401/01</t>
  </si>
  <si>
    <t>Power touch</t>
  </si>
  <si>
    <t>-41º -53' -25.879" W</t>
  </si>
  <si>
    <t>14º 59' 11.955" S</t>
  </si>
  <si>
    <t xml:space="preserve">B. Chinguo 2 </t>
  </si>
  <si>
    <t>PT 7017</t>
  </si>
  <si>
    <t>Trans. Mocab</t>
  </si>
  <si>
    <t>-41º -53' -46.141" W</t>
  </si>
  <si>
    <t>14º 59' 28.831" S</t>
  </si>
  <si>
    <t xml:space="preserve">B. Chinguo 1 </t>
  </si>
  <si>
    <t>PT 7016</t>
  </si>
  <si>
    <t>k008503</t>
  </si>
  <si>
    <t>-41º -54' -5.307" W</t>
  </si>
  <si>
    <t>14º 59' 41.299" S</t>
  </si>
  <si>
    <t xml:space="preserve">Chipossi </t>
  </si>
  <si>
    <t>PT 7015</t>
  </si>
  <si>
    <t>03267/03/001</t>
  </si>
  <si>
    <t>-41º -57' -45.756" W</t>
  </si>
  <si>
    <t>15º 0' 32.199" S</t>
  </si>
  <si>
    <t xml:space="preserve">Muchiri </t>
  </si>
  <si>
    <t>PT 7014</t>
  </si>
  <si>
    <t>-36º -11' -17.877" W</t>
  </si>
  <si>
    <t>14º 56' 47.014" S</t>
  </si>
  <si>
    <t xml:space="preserve">Namaquita/Macedo </t>
  </si>
  <si>
    <t>PT 7013</t>
  </si>
  <si>
    <t>-36º -9' -49.16" W</t>
  </si>
  <si>
    <t>14º 57' 9.489" S</t>
  </si>
  <si>
    <t xml:space="preserve">Caronga </t>
  </si>
  <si>
    <t>PT 7012</t>
  </si>
  <si>
    <t>TB1504035</t>
  </si>
  <si>
    <t>-36º -6' -33.85" W</t>
  </si>
  <si>
    <t>15º 3' 11.58" S</t>
  </si>
  <si>
    <t xml:space="preserve">Manhungua </t>
  </si>
  <si>
    <t>PT 7011</t>
  </si>
  <si>
    <t>-36º -3' -30.262" W</t>
  </si>
  <si>
    <t xml:space="preserve">B. Tobue </t>
  </si>
  <si>
    <t>PT 7010</t>
  </si>
  <si>
    <t>-41º -53' -4.804" W</t>
  </si>
  <si>
    <t>15º 1' 51.143" S</t>
  </si>
  <si>
    <t xml:space="preserve">B. Kumulique </t>
  </si>
  <si>
    <t>PT 7009</t>
  </si>
  <si>
    <t>0303242/03/007</t>
  </si>
  <si>
    <t>-41º -55' -45.654" W</t>
  </si>
  <si>
    <t>15º 8' 39.245" S</t>
  </si>
  <si>
    <t xml:space="preserve">B. Jemusse </t>
  </si>
  <si>
    <t>PT 7008</t>
  </si>
  <si>
    <t>03242/02/010</t>
  </si>
  <si>
    <t>-41º -54' -11.841" W</t>
  </si>
  <si>
    <t>15º 10' 5.443" S</t>
  </si>
  <si>
    <t xml:space="preserve">B. Chaca </t>
  </si>
  <si>
    <t>PT 7007</t>
  </si>
  <si>
    <t>03242/02/007</t>
  </si>
  <si>
    <t>-41º -52' -37.548" W</t>
  </si>
  <si>
    <t>15º 11' 0.363" S</t>
  </si>
  <si>
    <t xml:space="preserve">B. Mangaze </t>
  </si>
  <si>
    <t>PT 7006</t>
  </si>
  <si>
    <t>-41º -52' -54.71" W</t>
  </si>
  <si>
    <t>15º 13' 41.989" S</t>
  </si>
  <si>
    <t xml:space="preserve">Nauanje-Fim de Linha </t>
  </si>
  <si>
    <t>PT 7004</t>
  </si>
  <si>
    <t>17-02137</t>
  </si>
  <si>
    <t>ASTON</t>
  </si>
  <si>
    <t>-36º -55' -6.722" W</t>
  </si>
  <si>
    <t>14º 12' 58.859" S</t>
  </si>
  <si>
    <t>Namecunde</t>
  </si>
  <si>
    <t>METARICA</t>
  </si>
  <si>
    <t>PTS 2004</t>
  </si>
  <si>
    <t>03242/03/010</t>
  </si>
  <si>
    <t>-36º -54' -12.711" W</t>
  </si>
  <si>
    <t>14º 15' 47.257" S</t>
  </si>
  <si>
    <t>Nambuara</t>
  </si>
  <si>
    <t>PTS 2003</t>
  </si>
  <si>
    <t>-36º -36' -21.514" W</t>
  </si>
  <si>
    <t>14º 32' 44.014" S</t>
  </si>
  <si>
    <t>NAPACALA</t>
  </si>
  <si>
    <t>PTS 71</t>
  </si>
  <si>
    <t>03247/02/08</t>
  </si>
  <si>
    <t>-36º -34' -1.099" W</t>
  </si>
  <si>
    <t>14º 39' 1.338" S</t>
  </si>
  <si>
    <t>MERIPO</t>
  </si>
  <si>
    <t>03242/02/011</t>
  </si>
  <si>
    <t>-36º -32' -19.823" W</t>
  </si>
  <si>
    <t>14º 45' 48.825" S</t>
  </si>
  <si>
    <t>MANIUA</t>
  </si>
  <si>
    <t>PTS 61</t>
  </si>
  <si>
    <t>-36º -22' -17.593" W</t>
  </si>
  <si>
    <t>14º 50' 22.405" S</t>
  </si>
  <si>
    <t>MEPECENE</t>
  </si>
  <si>
    <t>K008212.05</t>
  </si>
  <si>
    <t>-36º -23' -45.203" W</t>
  </si>
  <si>
    <t>14º 49' 2.428" S</t>
  </si>
  <si>
    <t>MURIPA</t>
  </si>
  <si>
    <t>PTS 51</t>
  </si>
  <si>
    <t>-36º -26' -18.646" W</t>
  </si>
  <si>
    <t>14º 49' 13.126" S</t>
  </si>
  <si>
    <t>MECUPA</t>
  </si>
  <si>
    <t>-36º -29' -12.659" W</t>
  </si>
  <si>
    <t>14º 48' 43.044" S</t>
  </si>
  <si>
    <t>MINAS BAIRRO</t>
  </si>
  <si>
    <t>-36º -31' -22.592" W</t>
  </si>
  <si>
    <t>14º 47' 38.887" S</t>
  </si>
  <si>
    <t>BAIRRO MENDOCA( NA FONTENARIA)</t>
  </si>
  <si>
    <t>-36º -30' -53.649" W</t>
  </si>
  <si>
    <t>14º 47' 26.77" S</t>
  </si>
  <si>
    <t>CRUZAMENTO ALLIMI (VIA MAUA)</t>
  </si>
  <si>
    <t>-36º -31' -28.277" W</t>
  </si>
  <si>
    <t>14º 48' 11.048" S</t>
  </si>
  <si>
    <t>NAHACHE (PONTE LICHINGA)</t>
  </si>
  <si>
    <t>-36º -31' -4.402" W</t>
  </si>
  <si>
    <t>14º 47' 59.961" S</t>
  </si>
  <si>
    <t>MENDOCA TOCOLI</t>
  </si>
  <si>
    <t>PTS 4</t>
  </si>
  <si>
    <t>-36º -30' -54.148" W</t>
  </si>
  <si>
    <t>14º 47' 56.305" S</t>
  </si>
  <si>
    <t>CRUZAMENTO MAUA</t>
  </si>
  <si>
    <t>PTS 3</t>
  </si>
  <si>
    <t>-36º -30' -12.191" W</t>
  </si>
  <si>
    <t>14º 47' 33.444" S</t>
  </si>
  <si>
    <t>TETEREANE</t>
  </si>
  <si>
    <t>PTS 2</t>
  </si>
  <si>
    <t>39°36.649</t>
  </si>
  <si>
    <t>16°33.979</t>
  </si>
  <si>
    <t>39°29.481</t>
  </si>
  <si>
    <t>16°38.365</t>
  </si>
  <si>
    <t>20905201/03</t>
  </si>
  <si>
    <t>39°01'25.0''</t>
  </si>
  <si>
    <t>13°06'48,00''</t>
  </si>
  <si>
    <t>033° 55.699</t>
  </si>
  <si>
    <t>24° 37.791</t>
  </si>
  <si>
    <t>AGMJC/PTS0246</t>
  </si>
  <si>
    <t>Chalala Lojas</t>
  </si>
  <si>
    <t>033° 32.745</t>
  </si>
  <si>
    <t>24° 40.932</t>
  </si>
  <si>
    <t>AGCBT/PTS0208</t>
  </si>
  <si>
    <t>Mudada Soeto Proximo do Furo</t>
  </si>
  <si>
    <t>033° 33.821</t>
  </si>
  <si>
    <t>24° 42.652</t>
  </si>
  <si>
    <t>AGCBT/PTS0205</t>
  </si>
  <si>
    <t>Chimundo Escola</t>
  </si>
  <si>
    <t>20681601/01</t>
  </si>
  <si>
    <t>033° 40.637</t>
  </si>
  <si>
    <t>24° 45.389</t>
  </si>
  <si>
    <t>AGCBT/PTS0188</t>
  </si>
  <si>
    <t>Malehice Chissano</t>
  </si>
  <si>
    <t>033° 45.800</t>
  </si>
  <si>
    <t>24° 58.550</t>
  </si>
  <si>
    <t>AGXX/PTS0165</t>
  </si>
  <si>
    <t>Nhokuene Monofasico Casa Agraria</t>
  </si>
  <si>
    <t>10708501/07</t>
  </si>
  <si>
    <t>034° 12.806</t>
  </si>
  <si>
    <t>24° 56.047</t>
  </si>
  <si>
    <t>AGCDG/PTS0143</t>
  </si>
  <si>
    <t>Vila Olimpica de Chidenguele</t>
  </si>
  <si>
    <t>10707401/05</t>
  </si>
  <si>
    <t>034° 11.145</t>
  </si>
  <si>
    <t>24° 56.169</t>
  </si>
  <si>
    <t>AGCDG/PTS0140</t>
  </si>
  <si>
    <t>Lagoa de Chidenguele Massango</t>
  </si>
  <si>
    <t>033º 40.141</t>
  </si>
  <si>
    <t>25º 05.124</t>
  </si>
  <si>
    <t>AGXX/PTS0083</t>
  </si>
  <si>
    <t>Patrice Lumumba 2</t>
  </si>
  <si>
    <t>033º 31.096</t>
  </si>
  <si>
    <t>24º 59.501</t>
  </si>
  <si>
    <t>AGXX/PTS0031</t>
  </si>
  <si>
    <t>033º 31.401</t>
  </si>
  <si>
    <t>24º 59.600</t>
  </si>
  <si>
    <t>AGXX/PTS0030</t>
  </si>
  <si>
    <t>OMM Bairro 1 Chicumbane</t>
  </si>
  <si>
    <t>033º 30.548</t>
  </si>
  <si>
    <t>24º 52.458</t>
  </si>
  <si>
    <t>AGXX/PTS0021</t>
  </si>
  <si>
    <t>Bairro 4 Aldeia Julius Nyerere Hospital</t>
  </si>
  <si>
    <t>24º 58.185</t>
  </si>
  <si>
    <t>AGXX/PTS0005</t>
  </si>
  <si>
    <t xml:space="preserve">Chicumbane Benfica </t>
  </si>
  <si>
    <t>20606502/01</t>
  </si>
  <si>
    <t>-25,811133</t>
  </si>
  <si>
    <t>32,573252</t>
  </si>
  <si>
    <t>PTS 9</t>
  </si>
  <si>
    <t>-25,8150107</t>
  </si>
  <si>
    <t>32,582288</t>
  </si>
  <si>
    <t>PT 105R</t>
  </si>
  <si>
    <t>Sewedy Electric Zambia</t>
  </si>
  <si>
    <t>-25,98803</t>
  </si>
  <si>
    <t>32,43525</t>
  </si>
  <si>
    <t>PTS 841</t>
  </si>
  <si>
    <t>-25,87364</t>
  </si>
  <si>
    <t>32,40562</t>
  </si>
  <si>
    <t>PTS 574</t>
  </si>
  <si>
    <t>-25,84712</t>
  </si>
  <si>
    <t>32,35020</t>
  </si>
  <si>
    <t>PTS 576</t>
  </si>
  <si>
    <t>17-02545</t>
  </si>
  <si>
    <t>-25,90572</t>
  </si>
  <si>
    <t>32,42500</t>
  </si>
  <si>
    <t>PTS 437</t>
  </si>
  <si>
    <t>30726803/01</t>
  </si>
  <si>
    <t>-25,94739</t>
  </si>
  <si>
    <t>32,46757</t>
  </si>
  <si>
    <t>PTS 235</t>
  </si>
  <si>
    <t>-25,96535</t>
  </si>
  <si>
    <t>32,45694</t>
  </si>
  <si>
    <t>PTS 237</t>
  </si>
  <si>
    <t>-25,955448</t>
  </si>
  <si>
    <t>32,469571</t>
  </si>
  <si>
    <t>PTS 239</t>
  </si>
  <si>
    <t>-25,973859</t>
  </si>
  <si>
    <t>32,466234</t>
  </si>
  <si>
    <t>PTS 09</t>
  </si>
  <si>
    <t>F002114.02</t>
  </si>
  <si>
    <t>-25,976351</t>
  </si>
  <si>
    <t>32,471361</t>
  </si>
  <si>
    <t>PTS 08</t>
  </si>
  <si>
    <t>-25,81963</t>
  </si>
  <si>
    <t>32,52720</t>
  </si>
  <si>
    <t>PT 998R</t>
  </si>
  <si>
    <t>TB 100169</t>
  </si>
  <si>
    <t>-24,69388</t>
  </si>
  <si>
    <t>34,51536</t>
  </si>
  <si>
    <t>10699401/06</t>
  </si>
  <si>
    <t>-24,52841</t>
  </si>
  <si>
    <t>34,95239</t>
  </si>
  <si>
    <t>TB 100170</t>
  </si>
  <si>
    <t>-24,58473</t>
  </si>
  <si>
    <t>34,81566</t>
  </si>
  <si>
    <t>TB 100168</t>
  </si>
  <si>
    <t>-24,71918</t>
  </si>
  <si>
    <t>34,76541</t>
  </si>
  <si>
    <t>TB 100171</t>
  </si>
  <si>
    <t>-24,71538</t>
  </si>
  <si>
    <t>34,72433</t>
  </si>
  <si>
    <t>RET 3031</t>
  </si>
  <si>
    <t>-21,9796658</t>
  </si>
  <si>
    <t>35,3046278</t>
  </si>
  <si>
    <t>PT 24 RG</t>
  </si>
  <si>
    <t>RET 6098</t>
  </si>
  <si>
    <t>-21,9869128</t>
  </si>
  <si>
    <t>35,3070579</t>
  </si>
  <si>
    <t>PT 18 RG</t>
  </si>
  <si>
    <t>RET ?</t>
  </si>
  <si>
    <t>-21,9864687</t>
  </si>
  <si>
    <t>35,3127503</t>
  </si>
  <si>
    <t>PT 20 RG</t>
  </si>
  <si>
    <t>RET 6106</t>
  </si>
  <si>
    <t>-22,0039937</t>
  </si>
  <si>
    <t>35,2773708</t>
  </si>
  <si>
    <t>PT 31 RG</t>
  </si>
  <si>
    <t>-22,0042692</t>
  </si>
  <si>
    <t>35,2866779</t>
  </si>
  <si>
    <t>PT 26 RG</t>
  </si>
  <si>
    <t>-21,9994919</t>
  </si>
  <si>
    <t>35,2846312</t>
  </si>
  <si>
    <t>PT 27 RG</t>
  </si>
  <si>
    <t>17281/03/00</t>
  </si>
  <si>
    <t>-21,9843255</t>
  </si>
  <si>
    <t>35,3194609</t>
  </si>
  <si>
    <t>PT 13 RG</t>
  </si>
  <si>
    <t>-23,7811003</t>
  </si>
  <si>
    <t>35,2723426</t>
  </si>
  <si>
    <t>PT 22</t>
  </si>
  <si>
    <t>10669903/01</t>
  </si>
  <si>
    <t>-23,6796607</t>
  </si>
  <si>
    <t>35,3150118</t>
  </si>
  <si>
    <t>PT 7</t>
  </si>
  <si>
    <t>10699505/04</t>
  </si>
  <si>
    <t>-23,6337275</t>
  </si>
  <si>
    <t>35,3390352</t>
  </si>
  <si>
    <t>PT 10</t>
  </si>
  <si>
    <t>10699401/05</t>
  </si>
  <si>
    <t>-23,2941462</t>
  </si>
  <si>
    <t>35,1344132</t>
  </si>
  <si>
    <t>PT  62</t>
  </si>
  <si>
    <t>20661101/01</t>
  </si>
  <si>
    <t>-23,7909374</t>
  </si>
  <si>
    <t>35,3487565</t>
  </si>
  <si>
    <t>-23,8201391</t>
  </si>
  <si>
    <t>35,3446804</t>
  </si>
  <si>
    <t>PT 17 RE</t>
  </si>
  <si>
    <t>-23,8613143</t>
  </si>
  <si>
    <t>32,3343876</t>
  </si>
  <si>
    <t>PT 35 RE</t>
  </si>
  <si>
    <t>Zewedy Electric</t>
  </si>
  <si>
    <t>-25,6198346</t>
  </si>
  <si>
    <t>32,2495922</t>
  </si>
  <si>
    <t>PTS 816</t>
  </si>
  <si>
    <t>-25,8431739</t>
  </si>
  <si>
    <t>32,4327318</t>
  </si>
  <si>
    <t>PTS 491</t>
  </si>
  <si>
    <t>-25,8238008</t>
  </si>
  <si>
    <t>32,4248191</t>
  </si>
  <si>
    <t>PTS 560</t>
  </si>
  <si>
    <t>-25,8307405</t>
  </si>
  <si>
    <t>32,4570974</t>
  </si>
  <si>
    <t>PT 529</t>
  </si>
  <si>
    <t>-25,8926124</t>
  </si>
  <si>
    <t>32,4456587</t>
  </si>
  <si>
    <t>PT 343</t>
  </si>
  <si>
    <t>-25,8820932</t>
  </si>
  <si>
    <t>32,4497746</t>
  </si>
  <si>
    <t>PT 335</t>
  </si>
  <si>
    <t>-25,9051472</t>
  </si>
  <si>
    <t>32,4981988</t>
  </si>
  <si>
    <t>PTS 406</t>
  </si>
  <si>
    <t>-25,9185288</t>
  </si>
  <si>
    <t>32,5033084</t>
  </si>
  <si>
    <t>-25,9320026</t>
  </si>
  <si>
    <t>32,4961687</t>
  </si>
  <si>
    <t>-25,9280119</t>
  </si>
  <si>
    <t>32,4942083</t>
  </si>
  <si>
    <t>20694202/03</t>
  </si>
  <si>
    <t>-25,8448263</t>
  </si>
  <si>
    <t>32,5489018</t>
  </si>
  <si>
    <t>PT 472</t>
  </si>
  <si>
    <t>20693002/01</t>
  </si>
  <si>
    <t>-25,8723434</t>
  </si>
  <si>
    <t>32,5428825</t>
  </si>
  <si>
    <t>PTS 540</t>
  </si>
  <si>
    <t>20686904/01</t>
  </si>
  <si>
    <t>-25,8757652</t>
  </si>
  <si>
    <t>32,5378417</t>
  </si>
  <si>
    <t>PTS 201</t>
  </si>
  <si>
    <t>30726804/02</t>
  </si>
  <si>
    <t>-25,8945045</t>
  </si>
  <si>
    <t>32,5116182</t>
  </si>
  <si>
    <t>PT 156</t>
  </si>
  <si>
    <t>20686505/02</t>
  </si>
  <si>
    <t>-25,8986264</t>
  </si>
  <si>
    <t>32,5114688</t>
  </si>
  <si>
    <t>PT 385</t>
  </si>
  <si>
    <t>-25,8852991</t>
  </si>
  <si>
    <t>32,5502212</t>
  </si>
  <si>
    <t>20885402/02</t>
  </si>
  <si>
    <t>-25,7826773</t>
  </si>
  <si>
    <t>32,7346157</t>
  </si>
  <si>
    <t>PT 272R</t>
  </si>
  <si>
    <t>K006040,03</t>
  </si>
  <si>
    <t>-25,8563151</t>
  </si>
  <si>
    <t>32,6384784</t>
  </si>
  <si>
    <t>PT 180</t>
  </si>
  <si>
    <t>-25.956531</t>
  </si>
  <si>
    <t>32.390268</t>
  </si>
  <si>
    <t>PTS 527</t>
  </si>
  <si>
    <t>20690302/03</t>
  </si>
  <si>
    <t>-25.946726</t>
  </si>
  <si>
    <t>32.408988</t>
  </si>
  <si>
    <t>PTS19</t>
  </si>
  <si>
    <t>20693004/01</t>
  </si>
  <si>
    <t>-25.936341</t>
  </si>
  <si>
    <t>32.452089</t>
  </si>
  <si>
    <t>Matola B</t>
  </si>
  <si>
    <t>PTS 398</t>
  </si>
  <si>
    <t>20694201/03</t>
  </si>
  <si>
    <t>-25.903019</t>
  </si>
  <si>
    <t>32.454268</t>
  </si>
  <si>
    <t>PTS 92</t>
  </si>
  <si>
    <t>-25.947306</t>
  </si>
  <si>
    <t>32.467620</t>
  </si>
  <si>
    <t>Matola F</t>
  </si>
  <si>
    <t>-25.938874</t>
  </si>
  <si>
    <t>32.478144</t>
  </si>
  <si>
    <t>PTS 261</t>
  </si>
  <si>
    <t>E03317 18,9</t>
  </si>
  <si>
    <t>S19 01 05,3</t>
  </si>
  <si>
    <t>CRUZ TETE (MAZIRONDZO KM 5 VANDUZI)</t>
  </si>
  <si>
    <t>AGVDZ/PT5</t>
  </si>
  <si>
    <t>Bairro km5</t>
  </si>
  <si>
    <t>ETD</t>
  </si>
  <si>
    <t>E033 15 50,5</t>
  </si>
  <si>
    <t>S18 57 15,1</t>
  </si>
  <si>
    <t>SEDE VANDUZI - SEDE</t>
  </si>
  <si>
    <t>AGVDZ/PT1</t>
  </si>
  <si>
    <t>Bairro Centro</t>
  </si>
  <si>
    <t>E033 38 59,3</t>
  </si>
  <si>
    <t>S19 04 09,5</t>
  </si>
  <si>
    <t>ESCOLA MAZICUERA</t>
  </si>
  <si>
    <t>AGGDL/PT9</t>
  </si>
  <si>
    <t>E33 27 01.0</t>
  </si>
  <si>
    <t xml:space="preserve">S19 03 11.2 </t>
  </si>
  <si>
    <t>EPC AGOSTINHO NETO</t>
  </si>
  <si>
    <t>AGCHI/PT59</t>
  </si>
  <si>
    <t>E033 34 04,97</t>
  </si>
  <si>
    <t>S19 06 09,19</t>
  </si>
  <si>
    <t>Bairro cafumpe</t>
  </si>
  <si>
    <t>AGCHI/PT51</t>
  </si>
  <si>
    <t>ESTACIO CFM</t>
  </si>
  <si>
    <t xml:space="preserve"> E33 27 50.4</t>
  </si>
  <si>
    <t>S19 07 48.0</t>
  </si>
  <si>
    <t>AGCHI/PT48</t>
  </si>
  <si>
    <t>SERGIO PINA</t>
  </si>
  <si>
    <t>E033 28 43,13</t>
  </si>
  <si>
    <t>S19 08 38,20</t>
  </si>
  <si>
    <t>AGCHI/PT31</t>
  </si>
  <si>
    <t>MOAGEM SANDE</t>
  </si>
  <si>
    <t>F000586</t>
  </si>
  <si>
    <t>E033 10 25,3</t>
  </si>
  <si>
    <t>S18 03 32,0</t>
  </si>
  <si>
    <t>PTS3 Frente Igreja catolica</t>
  </si>
  <si>
    <t>AGCTC/PT3</t>
  </si>
  <si>
    <t>BAIRRO 7 DE ABRIL</t>
  </si>
  <si>
    <t>PT252</t>
  </si>
  <si>
    <t>Macúti-Subestação Nº 4</t>
  </si>
  <si>
    <t>PT250</t>
  </si>
  <si>
    <t>Bairro Fomento(Inhamízua I Mesquita)</t>
  </si>
  <si>
    <t>PT230</t>
  </si>
  <si>
    <t>Munhava-Casquinha</t>
  </si>
  <si>
    <t>14º 58' 32.319" S</t>
  </si>
  <si>
    <t>8321448.358</t>
  </si>
  <si>
    <t>505217.174</t>
  </si>
  <si>
    <t>CIRITSE</t>
  </si>
  <si>
    <t>F 00585.04</t>
  </si>
  <si>
    <t>8352277.975</t>
  </si>
  <si>
    <t>566274.422</t>
  </si>
  <si>
    <t>FURANCUNGO</t>
  </si>
  <si>
    <t>MAMOEIRA</t>
  </si>
  <si>
    <t>8218013.775</t>
  </si>
  <si>
    <t>578727.002</t>
  </si>
  <si>
    <t>IGREJA CATOLICA</t>
  </si>
  <si>
    <t>-25,00572</t>
  </si>
  <si>
    <t>32,39993</t>
  </si>
  <si>
    <t>PTS 584</t>
  </si>
  <si>
    <t>Pouwels</t>
  </si>
  <si>
    <t>-25,03108</t>
  </si>
  <si>
    <t>32,39800</t>
  </si>
  <si>
    <t>PTS 292</t>
  </si>
  <si>
    <t>20667903/02</t>
  </si>
  <si>
    <t>-25,01107</t>
  </si>
  <si>
    <t>32,42392</t>
  </si>
  <si>
    <t>PTS 556</t>
  </si>
  <si>
    <t>-23,91942</t>
  </si>
  <si>
    <t>35,40238</t>
  </si>
  <si>
    <t>-23,89348</t>
  </si>
  <si>
    <t>35,40092</t>
  </si>
  <si>
    <t>605690</t>
  </si>
  <si>
    <t>-23,88682</t>
  </si>
  <si>
    <t>35,39516</t>
  </si>
  <si>
    <t>39°38.890</t>
  </si>
  <si>
    <t>16°32.824</t>
  </si>
  <si>
    <r>
      <t> 39</t>
    </r>
    <r>
      <rPr>
        <vertAlign val="superscript"/>
        <sz val="8"/>
        <rFont val="Calibri"/>
        <family val="2"/>
        <scheme val="minor"/>
      </rPr>
      <t>0</t>
    </r>
    <r>
      <rPr>
        <sz val="8"/>
        <rFont val="Calibri"/>
        <family val="2"/>
        <scheme val="minor"/>
      </rPr>
      <t>36’38,4”</t>
    </r>
  </si>
  <si>
    <r>
      <t> 12</t>
    </r>
    <r>
      <rPr>
        <vertAlign val="superscript"/>
        <sz val="8"/>
        <rFont val="Calibri"/>
        <family val="2"/>
        <scheme val="minor"/>
      </rPr>
      <t>0</t>
    </r>
    <r>
      <rPr>
        <sz val="8"/>
        <rFont val="Calibri"/>
        <family val="2"/>
        <scheme val="minor"/>
      </rPr>
      <t>59’51,1”</t>
    </r>
  </si>
  <si>
    <t>PT mCel</t>
  </si>
  <si>
    <t>70-01472</t>
  </si>
  <si>
    <r>
      <t> 38</t>
    </r>
    <r>
      <rPr>
        <vertAlign val="superscript"/>
        <sz val="8"/>
        <rFont val="Calibri"/>
        <family val="2"/>
        <scheme val="minor"/>
      </rPr>
      <t>0</t>
    </r>
    <r>
      <rPr>
        <sz val="8"/>
        <rFont val="Calibri"/>
        <family val="2"/>
        <scheme val="minor"/>
      </rPr>
      <t>59’38,5”</t>
    </r>
  </si>
  <si>
    <r>
      <t> 13</t>
    </r>
    <r>
      <rPr>
        <vertAlign val="superscript"/>
        <sz val="8"/>
        <rFont val="Calibri"/>
        <family val="2"/>
        <scheme val="minor"/>
      </rPr>
      <t>0</t>
    </r>
    <r>
      <rPr>
        <sz val="8"/>
        <rFont val="Calibri"/>
        <family val="2"/>
        <scheme val="minor"/>
      </rPr>
      <t>08’34,4”</t>
    </r>
  </si>
  <si>
    <t>Napai-Embondeiro</t>
  </si>
  <si>
    <t>20865402/01</t>
  </si>
  <si>
    <r>
      <t> 38</t>
    </r>
    <r>
      <rPr>
        <vertAlign val="superscript"/>
        <sz val="8"/>
        <rFont val="Calibri"/>
        <family val="2"/>
        <scheme val="minor"/>
      </rPr>
      <t>0</t>
    </r>
    <r>
      <rPr>
        <sz val="8"/>
        <rFont val="Calibri"/>
        <family val="2"/>
        <scheme val="minor"/>
      </rPr>
      <t>58’53,9”</t>
    </r>
  </si>
  <si>
    <r>
      <t> 13</t>
    </r>
    <r>
      <rPr>
        <vertAlign val="superscript"/>
        <sz val="8"/>
        <rFont val="Calibri"/>
        <family val="2"/>
        <scheme val="minor"/>
      </rPr>
      <t>0</t>
    </r>
    <r>
      <rPr>
        <sz val="8"/>
        <rFont val="Calibri"/>
        <family val="2"/>
        <scheme val="minor"/>
      </rPr>
      <t>08’38,0”</t>
    </r>
  </si>
  <si>
    <t>Matunda</t>
  </si>
  <si>
    <t>033° 00.031</t>
  </si>
  <si>
    <t>24° 40.590</t>
  </si>
  <si>
    <t>AGMJC/PTS0249</t>
  </si>
  <si>
    <t>Machachuvane Aldeia</t>
  </si>
  <si>
    <t>033° 31.507</t>
  </si>
  <si>
    <t>24° 40.081</t>
  </si>
  <si>
    <t>AGCBT/PTS0223</t>
  </si>
  <si>
    <t>1° de Maio</t>
  </si>
  <si>
    <t>20668103/02</t>
  </si>
  <si>
    <t>033° 32.986</t>
  </si>
  <si>
    <t>24° 43.252</t>
  </si>
  <si>
    <t>AGCBT/PTS0214</t>
  </si>
  <si>
    <t>Samora Machel 6</t>
  </si>
  <si>
    <t>20668101/01</t>
  </si>
  <si>
    <t>033° 33.208</t>
  </si>
  <si>
    <t>24° 42.795</t>
  </si>
  <si>
    <t>AGCBT/PTS0213</t>
  </si>
  <si>
    <t>Samora Machel 5</t>
  </si>
  <si>
    <t>20668005/02</t>
  </si>
  <si>
    <t>033° 32.733</t>
  </si>
  <si>
    <t>24° 42.888</t>
  </si>
  <si>
    <t>AGCBT/PTS0212</t>
  </si>
  <si>
    <t>Samora Machel 4</t>
  </si>
  <si>
    <t>20668102/04</t>
  </si>
  <si>
    <t>033° 33.005</t>
  </si>
  <si>
    <t>24° 42.316</t>
  </si>
  <si>
    <t>AGCBT/PTS0211</t>
  </si>
  <si>
    <t>25 de Junho 3</t>
  </si>
  <si>
    <t>20670605/03</t>
  </si>
  <si>
    <t>033° 32.682</t>
  </si>
  <si>
    <t>24° 42.371</t>
  </si>
  <si>
    <t>AGCBT/PTS0210</t>
  </si>
  <si>
    <t>25 de Junho 2</t>
  </si>
  <si>
    <t>20668008/01</t>
  </si>
  <si>
    <t>033° 32.434</t>
  </si>
  <si>
    <t>24° 42.337</t>
  </si>
  <si>
    <t>AGCBT/PTS0209</t>
  </si>
  <si>
    <t>25 de Junho 1</t>
  </si>
  <si>
    <t>20674701/04</t>
  </si>
  <si>
    <t>033° 32.851</t>
  </si>
  <si>
    <t>24° 41.199</t>
  </si>
  <si>
    <t>AGCBT/PTS0207</t>
  </si>
  <si>
    <t>Mudada</t>
  </si>
  <si>
    <t>033º 44.476</t>
  </si>
  <si>
    <t>24º 50.561</t>
  </si>
  <si>
    <t>AGXX/PTS0339</t>
  </si>
  <si>
    <t>Bungane Ao longo da Estrada</t>
  </si>
  <si>
    <t>6056/92</t>
  </si>
  <si>
    <t>033º 47.354</t>
  </si>
  <si>
    <t>25º 01.640</t>
  </si>
  <si>
    <t>AGXX/PTS0279</t>
  </si>
  <si>
    <t>Chongoene Coqueiros</t>
  </si>
  <si>
    <t>033º 43.957</t>
  </si>
  <si>
    <t>25º 01.401</t>
  </si>
  <si>
    <t>AGXX/PTS0118</t>
  </si>
  <si>
    <t>Fidel Castro Mercado</t>
  </si>
  <si>
    <t>20671202/02</t>
  </si>
  <si>
    <t>033º 39.571</t>
  </si>
  <si>
    <t>25º 05.126</t>
  </si>
  <si>
    <t>AGXX/PTS0060</t>
  </si>
  <si>
    <t>Patrice Lumumba</t>
  </si>
  <si>
    <t>033º 38.189</t>
  </si>
  <si>
    <t>25º 02.225</t>
  </si>
  <si>
    <t>AGXX/PTS0052</t>
  </si>
  <si>
    <t>Gabinete do Governador Cidade</t>
  </si>
  <si>
    <t>K005171</t>
  </si>
  <si>
    <t>033º 29.907</t>
  </si>
  <si>
    <t>24º 51.267</t>
  </si>
  <si>
    <t>AGXX/PTS0023</t>
  </si>
  <si>
    <t>Julius Nyerere 2 Tanque de Agua</t>
  </si>
  <si>
    <t>033º 22.343</t>
  </si>
  <si>
    <t>24º 55.750</t>
  </si>
  <si>
    <t>AGXX/PTS0013</t>
  </si>
  <si>
    <t>Chissano Nguenha 1 (Monofasico)</t>
  </si>
  <si>
    <t>10683401/03</t>
  </si>
  <si>
    <t>-25,952838</t>
  </si>
  <si>
    <t>32,451941</t>
  </si>
  <si>
    <t>T-29498</t>
  </si>
  <si>
    <t>Tanelec Tanzania</t>
  </si>
  <si>
    <t>-25,958513</t>
  </si>
  <si>
    <t>32,441577</t>
  </si>
  <si>
    <t>T-29492</t>
  </si>
  <si>
    <t>-25,981488</t>
  </si>
  <si>
    <t>32, 463965</t>
  </si>
  <si>
    <t>PTS 7</t>
  </si>
  <si>
    <t>20668104/01</t>
  </si>
  <si>
    <t>-25,820686</t>
  </si>
  <si>
    <t>32,595884</t>
  </si>
  <si>
    <t>PT 215R</t>
  </si>
  <si>
    <t>10683402/03</t>
  </si>
  <si>
    <t>-25,8143728</t>
  </si>
  <si>
    <t>32,595543</t>
  </si>
  <si>
    <t>20667906/01</t>
  </si>
  <si>
    <t>-25,815995</t>
  </si>
  <si>
    <t>32,586398</t>
  </si>
  <si>
    <t>PT 21OR</t>
  </si>
  <si>
    <t>-25,783538</t>
  </si>
  <si>
    <t>32,5824357</t>
  </si>
  <si>
    <t>20668003/02</t>
  </si>
  <si>
    <t>-25,758191</t>
  </si>
  <si>
    <t>32,557259</t>
  </si>
  <si>
    <t>PT 378R</t>
  </si>
  <si>
    <t>20668002/02</t>
  </si>
  <si>
    <t>-25,8240966</t>
  </si>
  <si>
    <t>32,6393944</t>
  </si>
  <si>
    <t>PT 184R</t>
  </si>
  <si>
    <t>20668106/03</t>
  </si>
  <si>
    <t>-25,8202820</t>
  </si>
  <si>
    <t>32,6398571</t>
  </si>
  <si>
    <t>PT 185R</t>
  </si>
  <si>
    <t>20674601/04</t>
  </si>
  <si>
    <t>-25,7725998</t>
  </si>
  <si>
    <t>32,68161222</t>
  </si>
  <si>
    <t>PT 132R</t>
  </si>
  <si>
    <t>K000158</t>
  </si>
  <si>
    <t>-25,8773222</t>
  </si>
  <si>
    <t>32,5777048</t>
  </si>
  <si>
    <t>PT 26R</t>
  </si>
  <si>
    <t>20668107/01</t>
  </si>
  <si>
    <t>-25,84236071</t>
  </si>
  <si>
    <t>32,6159656</t>
  </si>
  <si>
    <t>PT 225R</t>
  </si>
  <si>
    <t>20668105/01</t>
  </si>
  <si>
    <t>-25,8429787</t>
  </si>
  <si>
    <t>32,6121801</t>
  </si>
  <si>
    <t>PT 226R</t>
  </si>
  <si>
    <t>20668007/01</t>
  </si>
  <si>
    <t>-25,8431496</t>
  </si>
  <si>
    <t>32,6090834</t>
  </si>
  <si>
    <t>PT 223R</t>
  </si>
  <si>
    <t>20668104/02</t>
  </si>
  <si>
    <t>-25,837727</t>
  </si>
  <si>
    <t>32,6111866</t>
  </si>
  <si>
    <t>PT 222R</t>
  </si>
  <si>
    <t>20668107/02</t>
  </si>
  <si>
    <t>-25,832976</t>
  </si>
  <si>
    <t>32,6116331</t>
  </si>
  <si>
    <t>PT 221R</t>
  </si>
  <si>
    <t>20668103/04</t>
  </si>
  <si>
    <t>-25,8352462</t>
  </si>
  <si>
    <t>32,6085223</t>
  </si>
  <si>
    <t>PT 220R</t>
  </si>
  <si>
    <t>20668001/04</t>
  </si>
  <si>
    <t>-25,830849</t>
  </si>
  <si>
    <t>32,6077895</t>
  </si>
  <si>
    <t>PT 219R</t>
  </si>
  <si>
    <t>-25,832698</t>
  </si>
  <si>
    <t>32,6039743</t>
  </si>
  <si>
    <t>PT 117R</t>
  </si>
  <si>
    <t>20674501/03</t>
  </si>
  <si>
    <t>-25,4097888</t>
  </si>
  <si>
    <t>32,7899754</t>
  </si>
  <si>
    <t>PT 649</t>
  </si>
  <si>
    <t>20670901/01</t>
  </si>
  <si>
    <t>-25,98059</t>
  </si>
  <si>
    <t>32,44010</t>
  </si>
  <si>
    <t>K005069-04</t>
  </si>
  <si>
    <t>-25,86098</t>
  </si>
  <si>
    <t>32,39105</t>
  </si>
  <si>
    <t>PTS NEW1</t>
  </si>
  <si>
    <t>K005017-01</t>
  </si>
  <si>
    <t>-25,85477</t>
  </si>
  <si>
    <t>32,40706</t>
  </si>
  <si>
    <t>PTS 1071</t>
  </si>
  <si>
    <t>-25,88292</t>
  </si>
  <si>
    <t>32,42789</t>
  </si>
  <si>
    <t>PTS 350</t>
  </si>
  <si>
    <t>-25,88448</t>
  </si>
  <si>
    <t>32,43077</t>
  </si>
  <si>
    <t>PTS 349</t>
  </si>
  <si>
    <t>20671302/02</t>
  </si>
  <si>
    <t>-25,94249</t>
  </si>
  <si>
    <t>32,45990</t>
  </si>
  <si>
    <t>PTS 500</t>
  </si>
  <si>
    <t>T-29487</t>
  </si>
  <si>
    <t>-25,8403114</t>
  </si>
  <si>
    <t>32,513466</t>
  </si>
  <si>
    <t>Puwels Trafo</t>
  </si>
  <si>
    <t>-25,830116</t>
  </si>
  <si>
    <t>32,531456</t>
  </si>
  <si>
    <t>PT 273R</t>
  </si>
  <si>
    <t>-25,82882</t>
  </si>
  <si>
    <t>32,527290</t>
  </si>
  <si>
    <t>-25,82556</t>
  </si>
  <si>
    <t>32,531854</t>
  </si>
  <si>
    <t>04164/01/002</t>
  </si>
  <si>
    <t>-25,828869</t>
  </si>
  <si>
    <t>32,58569</t>
  </si>
  <si>
    <t>PT 75R</t>
  </si>
  <si>
    <t>-21,9499959</t>
  </si>
  <si>
    <t>35,3140459</t>
  </si>
  <si>
    <t>PT 03 RG</t>
  </si>
  <si>
    <t>-21,9789667</t>
  </si>
  <si>
    <t>35,3110363</t>
  </si>
  <si>
    <t>PT 36 RG</t>
  </si>
  <si>
    <t>20674501/02</t>
  </si>
  <si>
    <t>-23,3208046</t>
  </si>
  <si>
    <t>35,3717649</t>
  </si>
  <si>
    <t>20671102/02</t>
  </si>
  <si>
    <t>-23,2980134</t>
  </si>
  <si>
    <t>35,3785097</t>
  </si>
  <si>
    <t>386/426</t>
  </si>
  <si>
    <t>Mandlakhazi Electrical</t>
  </si>
  <si>
    <t>-23,3175948</t>
  </si>
  <si>
    <t>35,3771614</t>
  </si>
  <si>
    <t>PT 14 RE</t>
  </si>
  <si>
    <t>-23,3223384</t>
  </si>
  <si>
    <t>35,3765017</t>
  </si>
  <si>
    <t>-23,3398093</t>
  </si>
  <si>
    <t>35,3793457</t>
  </si>
  <si>
    <t>20689003/03</t>
  </si>
  <si>
    <t>-23,6469433</t>
  </si>
  <si>
    <t>35,3414551</t>
  </si>
  <si>
    <t>PT 9</t>
  </si>
  <si>
    <t>10669401/01</t>
  </si>
  <si>
    <t>-23,9086172</t>
  </si>
  <si>
    <t>35,3044815</t>
  </si>
  <si>
    <t>PT 25 RE</t>
  </si>
  <si>
    <t>10669405/01</t>
  </si>
  <si>
    <t>-23,9119822</t>
  </si>
  <si>
    <t>35,3039693</t>
  </si>
  <si>
    <t>PT 24 RE</t>
  </si>
  <si>
    <t>20671401/04</t>
  </si>
  <si>
    <t>-23,8793794</t>
  </si>
  <si>
    <t>35,3300678</t>
  </si>
  <si>
    <t>20671102/03</t>
  </si>
  <si>
    <t>-23,8141935</t>
  </si>
  <si>
    <t>35,3483199</t>
  </si>
  <si>
    <t>-23,8130469</t>
  </si>
  <si>
    <t>32,2978188</t>
  </si>
  <si>
    <t>PT 13 RE</t>
  </si>
  <si>
    <t>10657401/16</t>
  </si>
  <si>
    <t>-23,8175856</t>
  </si>
  <si>
    <t>32,3040934</t>
  </si>
  <si>
    <t>PT 34 RE</t>
  </si>
  <si>
    <t>T-29449</t>
  </si>
  <si>
    <t>Tanelec</t>
  </si>
  <si>
    <t>-26,4995154</t>
  </si>
  <si>
    <t>32,7127888</t>
  </si>
  <si>
    <t>PT 686</t>
  </si>
  <si>
    <t>-26,3244894</t>
  </si>
  <si>
    <t>32,6599629</t>
  </si>
  <si>
    <t>PT 673</t>
  </si>
  <si>
    <t>T-29943</t>
  </si>
  <si>
    <t>-26,0031045</t>
  </si>
  <si>
    <t>32,5451923</t>
  </si>
  <si>
    <t>PT 139R</t>
  </si>
  <si>
    <t>10683701/09</t>
  </si>
  <si>
    <t>-25,6422351</t>
  </si>
  <si>
    <t>32,2880299</t>
  </si>
  <si>
    <t>PTS 721</t>
  </si>
  <si>
    <t>T-29442</t>
  </si>
  <si>
    <t>-25,7477135</t>
  </si>
  <si>
    <t>32,3969626</t>
  </si>
  <si>
    <t>PTS 1161</t>
  </si>
  <si>
    <t>-25,2043649</t>
  </si>
  <si>
    <t>32,1431562</t>
  </si>
  <si>
    <t>PTS 723</t>
  </si>
  <si>
    <t>-25,8229929</t>
  </si>
  <si>
    <t>32,4461434</t>
  </si>
  <si>
    <t>PTS 426</t>
  </si>
  <si>
    <t>T-29495</t>
  </si>
  <si>
    <t>-25,8530455</t>
  </si>
  <si>
    <t>32,4862591</t>
  </si>
  <si>
    <t>PTS 487</t>
  </si>
  <si>
    <t>-25,8660955</t>
  </si>
  <si>
    <t>32,4531506</t>
  </si>
  <si>
    <t>PT 327</t>
  </si>
  <si>
    <t>-25,8743054</t>
  </si>
  <si>
    <t>32,4533996</t>
  </si>
  <si>
    <t>PT 325</t>
  </si>
  <si>
    <t>-25,8815884</t>
  </si>
  <si>
    <t>32,4438445</t>
  </si>
  <si>
    <t>PT 323</t>
  </si>
  <si>
    <t>-25,8747839</t>
  </si>
  <si>
    <t>32,4427014</t>
  </si>
  <si>
    <t>PT 322</t>
  </si>
  <si>
    <t>-25,8779582</t>
  </si>
  <si>
    <t>32,4426106</t>
  </si>
  <si>
    <t>PT 321</t>
  </si>
  <si>
    <t>-25,8767202</t>
  </si>
  <si>
    <t>32,4378116</t>
  </si>
  <si>
    <t>PT 320</t>
  </si>
  <si>
    <t>-25,8797397</t>
  </si>
  <si>
    <t>32,4386882</t>
  </si>
  <si>
    <t>PT 319</t>
  </si>
  <si>
    <t>-25,8828613</t>
  </si>
  <si>
    <t>32,4383619</t>
  </si>
  <si>
    <t>PT 318</t>
  </si>
  <si>
    <t>-25,8853792</t>
  </si>
  <si>
    <t>32,4432989</t>
  </si>
  <si>
    <t>-25,8867959</t>
  </si>
  <si>
    <t>32,4504319</t>
  </si>
  <si>
    <t>PT 336</t>
  </si>
  <si>
    <t>-25,8896815</t>
  </si>
  <si>
    <t>32,4513326</t>
  </si>
  <si>
    <t>PT 337</t>
  </si>
  <si>
    <t>-25,8892626</t>
  </si>
  <si>
    <t>32,4582038</t>
  </si>
  <si>
    <t>PT 338</t>
  </si>
  <si>
    <t>32,4567079</t>
  </si>
  <si>
    <t>PT 334</t>
  </si>
  <si>
    <t>-25,8821485</t>
  </si>
  <si>
    <t>32,4630077</t>
  </si>
  <si>
    <t>PT 394</t>
  </si>
  <si>
    <t>-25,8820435</t>
  </si>
  <si>
    <t>32,4728476</t>
  </si>
  <si>
    <t>PT 365</t>
  </si>
  <si>
    <t>-25,8849145</t>
  </si>
  <si>
    <t>32,4736423</t>
  </si>
  <si>
    <t>PT 375</t>
  </si>
  <si>
    <t>-25,8863455</t>
  </si>
  <si>
    <t>32,4774591</t>
  </si>
  <si>
    <t>PT 431</t>
  </si>
  <si>
    <t>T-29475</t>
  </si>
  <si>
    <t>-25,8937975</t>
  </si>
  <si>
    <t>32,4755464</t>
  </si>
  <si>
    <t>-25,8891628</t>
  </si>
  <si>
    <t>32,4734558</t>
  </si>
  <si>
    <t>PT 372</t>
  </si>
  <si>
    <t>-25,8879912</t>
  </si>
  <si>
    <t>32,4691378</t>
  </si>
  <si>
    <t>PT 373</t>
  </si>
  <si>
    <t>-25,8873326</t>
  </si>
  <si>
    <t>32,4666115</t>
  </si>
  <si>
    <t>PT 374</t>
  </si>
  <si>
    <t>-25,8922494</t>
  </si>
  <si>
    <t>32,4863763</t>
  </si>
  <si>
    <t>PT 371</t>
  </si>
  <si>
    <t>-25,8962883</t>
  </si>
  <si>
    <t>32,4081282</t>
  </si>
  <si>
    <t>PT 380</t>
  </si>
  <si>
    <t>-25,8964597</t>
  </si>
  <si>
    <t>32,4711966</t>
  </si>
  <si>
    <t>PT 379</t>
  </si>
  <si>
    <t>-25,8971168</t>
  </si>
  <si>
    <t>32,4824989</t>
  </si>
  <si>
    <t>PT 384</t>
  </si>
  <si>
    <t>-25,8930664</t>
  </si>
  <si>
    <t>32,4792978</t>
  </si>
  <si>
    <t>-25,8967897</t>
  </si>
  <si>
    <t>32,4799312</t>
  </si>
  <si>
    <t>-25,8867966</t>
  </si>
  <si>
    <t>32,4822836</t>
  </si>
  <si>
    <t>PT 445</t>
  </si>
  <si>
    <t>-25,8787225</t>
  </si>
  <si>
    <t>32,4911935</t>
  </si>
  <si>
    <t>PT 125</t>
  </si>
  <si>
    <t>T-29497</t>
  </si>
  <si>
    <t>-25,8763064</t>
  </si>
  <si>
    <t>32,4957325</t>
  </si>
  <si>
    <t>PT 452</t>
  </si>
  <si>
    <t>-25,8864719</t>
  </si>
  <si>
    <t>32,5021486</t>
  </si>
  <si>
    <t>PTS 526</t>
  </si>
  <si>
    <t>20671302/01</t>
  </si>
  <si>
    <t>-25,9052535</t>
  </si>
  <si>
    <t>32,5086942</t>
  </si>
  <si>
    <t>PT 315</t>
  </si>
  <si>
    <t>-25,9096009</t>
  </si>
  <si>
    <t>32,4993551</t>
  </si>
  <si>
    <t>PTS 405</t>
  </si>
  <si>
    <t>-25,8328883</t>
  </si>
  <si>
    <t>32,5366226</t>
  </si>
  <si>
    <t>PTS 275</t>
  </si>
  <si>
    <t>-25,8350144</t>
  </si>
  <si>
    <t>32,5400718</t>
  </si>
  <si>
    <t>PTS 276</t>
  </si>
  <si>
    <t>20669303/01</t>
  </si>
  <si>
    <t>-25,8373218</t>
  </si>
  <si>
    <t>32,5325406</t>
  </si>
  <si>
    <t>PT 222</t>
  </si>
  <si>
    <t>T-29440</t>
  </si>
  <si>
    <t>-25,8618559</t>
  </si>
  <si>
    <t>32,5408053</t>
  </si>
  <si>
    <t>PT 279</t>
  </si>
  <si>
    <t>-25,8885846</t>
  </si>
  <si>
    <t>32,5110731</t>
  </si>
  <si>
    <t>PTS 1043</t>
  </si>
  <si>
    <t>-25,7835467</t>
  </si>
  <si>
    <t>32,5824035</t>
  </si>
  <si>
    <t>20668002/01</t>
  </si>
  <si>
    <t>-25,7808249</t>
  </si>
  <si>
    <t>32,6013898</t>
  </si>
  <si>
    <t>PT 82R</t>
  </si>
  <si>
    <t>20688800/01</t>
  </si>
  <si>
    <t>-25,7938466</t>
  </si>
  <si>
    <t>32,6547707</t>
  </si>
  <si>
    <t>PT 194R</t>
  </si>
  <si>
    <t>K-005069.02</t>
  </si>
  <si>
    <t>-25,8684913</t>
  </si>
  <si>
    <t>32,6093727</t>
  </si>
  <si>
    <t>PT 34R</t>
  </si>
  <si>
    <t>20670803/03</t>
  </si>
  <si>
    <t>-25,8496829</t>
  </si>
  <si>
    <t>32,6176322</t>
  </si>
  <si>
    <t>PT 227R</t>
  </si>
  <si>
    <t>TB090463</t>
  </si>
  <si>
    <t>-25,8448146</t>
  </si>
  <si>
    <t>32,6214782</t>
  </si>
  <si>
    <t>PT 44R</t>
  </si>
  <si>
    <t>-25,8356235</t>
  </si>
  <si>
    <t>32,6408775</t>
  </si>
  <si>
    <t>PT 177R</t>
  </si>
  <si>
    <t>20688805/03</t>
  </si>
  <si>
    <t>-25,8310867</t>
  </si>
  <si>
    <t>32,6362293</t>
  </si>
  <si>
    <t>PT 180R</t>
  </si>
  <si>
    <t>10685401/07</t>
  </si>
  <si>
    <t>-25,8287523</t>
  </si>
  <si>
    <t>32,6421369</t>
  </si>
  <si>
    <t>PT 181R</t>
  </si>
  <si>
    <t>20827401/01</t>
  </si>
  <si>
    <t>-25,8054563</t>
  </si>
  <si>
    <t>32,6448876</t>
  </si>
  <si>
    <t>PT 191R</t>
  </si>
  <si>
    <t>20668104/04</t>
  </si>
  <si>
    <t>-25,7504673</t>
  </si>
  <si>
    <t>32,6701111</t>
  </si>
  <si>
    <t>PT 130R</t>
  </si>
  <si>
    <t>10685401/05</t>
  </si>
  <si>
    <t>-25,7560821</t>
  </si>
  <si>
    <t>32,6646484</t>
  </si>
  <si>
    <t>PT 318R</t>
  </si>
  <si>
    <t>S0702602/02</t>
  </si>
  <si>
    <t>-25,9215963</t>
  </si>
  <si>
    <t>32,6127922</t>
  </si>
  <si>
    <t>PT 39</t>
  </si>
  <si>
    <t>F000337.03</t>
  </si>
  <si>
    <t>-25,8835413</t>
  </si>
  <si>
    <t>32,6133824</t>
  </si>
  <si>
    <t>PT 185B</t>
  </si>
  <si>
    <t>-25,8587804</t>
  </si>
  <si>
    <t>32,6332208</t>
  </si>
  <si>
    <t>PT 310</t>
  </si>
  <si>
    <t>-25,8430715</t>
  </si>
  <si>
    <t>32,6292758</t>
  </si>
  <si>
    <t>1111 0903133</t>
  </si>
  <si>
    <t>-25.003496</t>
  </si>
  <si>
    <t>32.919755</t>
  </si>
  <si>
    <t>PTS 614</t>
  </si>
  <si>
    <t>1111 0902854</t>
  </si>
  <si>
    <t>-25.019309</t>
  </si>
  <si>
    <t>32.958622</t>
  </si>
  <si>
    <t>PTS 617</t>
  </si>
  <si>
    <t>10990301/05</t>
  </si>
  <si>
    <t>-25.368553</t>
  </si>
  <si>
    <t>32.253693</t>
  </si>
  <si>
    <t>PTS 770</t>
  </si>
  <si>
    <t>10690201/01</t>
  </si>
  <si>
    <t>-25.826783</t>
  </si>
  <si>
    <t>32.224971</t>
  </si>
  <si>
    <t>PTS 861</t>
  </si>
  <si>
    <t>10690201/08</t>
  </si>
  <si>
    <t>-25.710769</t>
  </si>
  <si>
    <t>32.335982</t>
  </si>
  <si>
    <t>PTS 745</t>
  </si>
  <si>
    <t>10690201/07</t>
  </si>
  <si>
    <t>-25.687726</t>
  </si>
  <si>
    <t>32.180238</t>
  </si>
  <si>
    <t>PTS 762</t>
  </si>
  <si>
    <t>10690201/06</t>
  </si>
  <si>
    <t>-25.661469</t>
  </si>
  <si>
    <t>32.188895</t>
  </si>
  <si>
    <t>PTS 764</t>
  </si>
  <si>
    <t>10690301/01</t>
  </si>
  <si>
    <t>-25.407236</t>
  </si>
  <si>
    <t>32.310027</t>
  </si>
  <si>
    <t>PTS 1171</t>
  </si>
  <si>
    <t>10690301/02</t>
  </si>
  <si>
    <t>-25.414514</t>
  </si>
  <si>
    <t>32.288625</t>
  </si>
  <si>
    <t>PTS 856</t>
  </si>
  <si>
    <t>10690301/04</t>
  </si>
  <si>
    <t>-25.421488</t>
  </si>
  <si>
    <t>32.263479</t>
  </si>
  <si>
    <t>PTS 1169</t>
  </si>
  <si>
    <t>10690301/03</t>
  </si>
  <si>
    <t>-25.436321</t>
  </si>
  <si>
    <t>32.242050</t>
  </si>
  <si>
    <t>PTS 769</t>
  </si>
  <si>
    <t>K005039.03</t>
  </si>
  <si>
    <t>-25.104772</t>
  </si>
  <si>
    <t>32.253328</t>
  </si>
  <si>
    <t>Halima</t>
  </si>
  <si>
    <t>1111 0902863</t>
  </si>
  <si>
    <t>-25.064503</t>
  </si>
  <si>
    <t>32.388582</t>
  </si>
  <si>
    <t>Pontchane</t>
  </si>
  <si>
    <t>PTS 804</t>
  </si>
  <si>
    <t>30711401/01</t>
  </si>
  <si>
    <t>-25.943501</t>
  </si>
  <si>
    <t>32.417411</t>
  </si>
  <si>
    <t>1111 0903069</t>
  </si>
  <si>
    <t>-25.955511</t>
  </si>
  <si>
    <t>32.428170</t>
  </si>
  <si>
    <t>1111 0903142</t>
  </si>
  <si>
    <t>-25.973574</t>
  </si>
  <si>
    <t>32.418144</t>
  </si>
  <si>
    <t>PTS 377</t>
  </si>
  <si>
    <t>TB090411</t>
  </si>
  <si>
    <t>-25.893974</t>
  </si>
  <si>
    <t>32.429774</t>
  </si>
  <si>
    <t>PTS 356</t>
  </si>
  <si>
    <t>1111 0903068</t>
  </si>
  <si>
    <t>-25.871496</t>
  </si>
  <si>
    <t>32.423778</t>
  </si>
  <si>
    <t>Tchumemene 8</t>
  </si>
  <si>
    <t>PTS 536</t>
  </si>
  <si>
    <t>TB090462</t>
  </si>
  <si>
    <t>-25.907430</t>
  </si>
  <si>
    <t>32.458381</t>
  </si>
  <si>
    <t>PTS 86</t>
  </si>
  <si>
    <t>20668004/01</t>
  </si>
  <si>
    <t>-25.927776</t>
  </si>
  <si>
    <t>32.456632</t>
  </si>
  <si>
    <t>Unidade H</t>
  </si>
  <si>
    <t>1111 0903135</t>
  </si>
  <si>
    <t>-25.922458</t>
  </si>
  <si>
    <t>32.476552</t>
  </si>
  <si>
    <t>PTS 454</t>
  </si>
  <si>
    <t>F000338.02</t>
  </si>
  <si>
    <t>PT 436</t>
  </si>
  <si>
    <t>PT 235</t>
  </si>
  <si>
    <t>100900/03</t>
  </si>
  <si>
    <t>E033 05 13,7</t>
  </si>
  <si>
    <t>S18 59 18,9</t>
  </si>
  <si>
    <t>EX IGREJA CATOLICA</t>
  </si>
  <si>
    <t>USMSC/PT14</t>
  </si>
  <si>
    <t>Bairro Militar</t>
  </si>
  <si>
    <t>E033 04 51,9</t>
  </si>
  <si>
    <t>S19 00 03,3</t>
  </si>
  <si>
    <t>DEVISIO DA DASA MESSICA</t>
  </si>
  <si>
    <t>USMSC/PT13</t>
  </si>
  <si>
    <t>Bairro Chissano</t>
  </si>
  <si>
    <t>E033 04 23,7</t>
  </si>
  <si>
    <t>S19 00 00,3</t>
  </si>
  <si>
    <t>PROX SENHOR JONQUEIRO</t>
  </si>
  <si>
    <t>USMSC/PT11</t>
  </si>
  <si>
    <t>Bairro Chimoio</t>
  </si>
  <si>
    <t>E03 04 08,0</t>
  </si>
  <si>
    <t>S18 59 53,5</t>
  </si>
  <si>
    <t>USMSC/PT10</t>
  </si>
  <si>
    <t>E033 03 42,9</t>
  </si>
  <si>
    <t>S18 59 38,6</t>
  </si>
  <si>
    <t>BOMBA DE AGUA</t>
  </si>
  <si>
    <t>USMSC/PT9</t>
  </si>
  <si>
    <t>Bairro Manica</t>
  </si>
  <si>
    <t>E033 03 22,2</t>
  </si>
  <si>
    <t>S18 59 27,4</t>
  </si>
  <si>
    <t>PIPELINE - PROXIMO EUCILIO</t>
  </si>
  <si>
    <t>USMSC/PT7</t>
  </si>
  <si>
    <t>Bairro Machipanda</t>
  </si>
  <si>
    <t>E032 52 19,6</t>
  </si>
  <si>
    <t>S18 55 55,6</t>
  </si>
  <si>
    <t>NOS EUCALITOS</t>
  </si>
  <si>
    <t>AGMNC/PT6</t>
  </si>
  <si>
    <t>E032 51 48,1</t>
  </si>
  <si>
    <t>S18 56 14,4</t>
  </si>
  <si>
    <t>PROXIMO DA FLORTEX</t>
  </si>
  <si>
    <t>AGMNC/PT4</t>
  </si>
  <si>
    <t>E032 43 29,99</t>
  </si>
  <si>
    <t>S19 00 21,97</t>
  </si>
  <si>
    <t>MIGRACAO</t>
  </si>
  <si>
    <t>USMCP/PT4</t>
  </si>
  <si>
    <t>Bairro Chizipa</t>
  </si>
  <si>
    <t>E033 54 26,48</t>
  </si>
  <si>
    <t>S19 11 34,53</t>
  </si>
  <si>
    <t>ADMINISTRAACAO</t>
  </si>
  <si>
    <t>USICP/PT5</t>
  </si>
  <si>
    <t>Bairro 7 Abril</t>
  </si>
  <si>
    <t>E033 38 49,97</t>
  </si>
  <si>
    <t>S19 06 16,25</t>
  </si>
  <si>
    <t>AGGDL/PT29</t>
  </si>
  <si>
    <t>E033 42 31,4</t>
  </si>
  <si>
    <t>S19 05 14,7</t>
  </si>
  <si>
    <t>MERCADO MUSSUNZA</t>
  </si>
  <si>
    <t>AGGDL/PT14</t>
  </si>
  <si>
    <t>E033 41 44,6</t>
  </si>
  <si>
    <t>S19 07 29,4</t>
  </si>
  <si>
    <t>EP DO 2ºGRAU DE NHAMBONDA</t>
  </si>
  <si>
    <t>AGGDL/PT12</t>
  </si>
  <si>
    <t>E033 38 54,9</t>
  </si>
  <si>
    <t>S19 05 20,3</t>
  </si>
  <si>
    <t>PENSAO DELEGADO</t>
  </si>
  <si>
    <t>AGGDL/PT2</t>
  </si>
  <si>
    <t>E33 28 29.6</t>
  </si>
  <si>
    <t xml:space="preserve">S19 07 57.8 </t>
  </si>
  <si>
    <t>AGCHI/PT133</t>
  </si>
  <si>
    <t>MOAGEM DO SR FERRO</t>
  </si>
  <si>
    <t>TB91404</t>
  </si>
  <si>
    <t>TST</t>
  </si>
  <si>
    <t xml:space="preserve"> E33 27 03.8</t>
  </si>
  <si>
    <t>S19 07 02.7</t>
  </si>
  <si>
    <t>LOCALIDADE URBANA 3</t>
  </si>
  <si>
    <t>AGCHI/PT120</t>
  </si>
  <si>
    <t>0111827M</t>
  </si>
  <si>
    <t xml:space="preserve"> E33ᵒ 28' 17.4"</t>
  </si>
  <si>
    <t>S19ᵒ 09' 21.6"</t>
  </si>
  <si>
    <t>AGCHI/PT119</t>
  </si>
  <si>
    <t>ZONA DE EXPANSAO - MOTA</t>
  </si>
  <si>
    <t>PCB POWER TRANSFORMERS</t>
  </si>
  <si>
    <t>E33ᵒ 28' 38.2"</t>
  </si>
  <si>
    <t>S19ᵒ 08' 26.2 "</t>
  </si>
  <si>
    <t>AGCHI/PT118</t>
  </si>
  <si>
    <t>MOAGEM SR. MUCHANGA</t>
  </si>
  <si>
    <t>E33 23 32.1</t>
  </si>
  <si>
    <t xml:space="preserve">S19 04 44.9 </t>
  </si>
  <si>
    <t>AGCHI/PT115</t>
  </si>
  <si>
    <t>FOMENTO</t>
  </si>
  <si>
    <t xml:space="preserve"> E33 23 05.3</t>
  </si>
  <si>
    <t>S18 59 44.0</t>
  </si>
  <si>
    <t>MATSINHO</t>
  </si>
  <si>
    <t>AGCHI/PT101</t>
  </si>
  <si>
    <t>E033 29 12,49</t>
  </si>
  <si>
    <t>S19 06 01,65</t>
  </si>
  <si>
    <t>AGCHI/PT99</t>
  </si>
  <si>
    <t>DEPIOS DO CAMPO</t>
  </si>
  <si>
    <t>20671403/02</t>
  </si>
  <si>
    <t>DESTA POWER MATLA DPM</t>
  </si>
  <si>
    <t>E 033 29 36,73</t>
  </si>
  <si>
    <t>S19 08 34,59</t>
  </si>
  <si>
    <t>NAHAMAONHA</t>
  </si>
  <si>
    <t>AGCHI/PT90</t>
  </si>
  <si>
    <t>20671403/03</t>
  </si>
  <si>
    <t>S 19 06 52,40</t>
  </si>
  <si>
    <t>AGCHI/PT89</t>
  </si>
  <si>
    <t>DEPOIS MERCADO MAQUELIMANE</t>
  </si>
  <si>
    <t>E033 3033,54</t>
  </si>
  <si>
    <t>S19 08 08,52</t>
  </si>
  <si>
    <t>AGCHI/PT88</t>
  </si>
  <si>
    <t>1º DE MAIO EPC 1º DE MAIO</t>
  </si>
  <si>
    <t>2087051/01</t>
  </si>
  <si>
    <t>DPN</t>
  </si>
  <si>
    <t>E33 27 41.1</t>
  </si>
  <si>
    <t xml:space="preserve">S19 05 18.3 </t>
  </si>
  <si>
    <t>BAIRRO NAMATSANE</t>
  </si>
  <si>
    <t>AGCHI/PT74</t>
  </si>
  <si>
    <t>ZONA DE MANECAS</t>
  </si>
  <si>
    <t xml:space="preserve">E 033ᵒ 27' 08,7" </t>
  </si>
  <si>
    <t>S 19ᵒ 05" 18,9'</t>
  </si>
  <si>
    <t>AGCHI/PT65</t>
  </si>
  <si>
    <t>TEMBWE</t>
  </si>
  <si>
    <t>E033 28 30,89</t>
  </si>
  <si>
    <t>S19 07 47,48</t>
  </si>
  <si>
    <t>Bairro nº 4</t>
  </si>
  <si>
    <t>AGCHI/PT49</t>
  </si>
  <si>
    <t xml:space="preserve"> ZONA DE MADJETCHA</t>
  </si>
  <si>
    <t>E033 29 22,48</t>
  </si>
  <si>
    <t>S19 07 15,36</t>
  </si>
  <si>
    <t>AGCHI/PT25</t>
  </si>
  <si>
    <t>MERCADO DAMO</t>
  </si>
  <si>
    <t>10685201/01</t>
  </si>
  <si>
    <t>E033 28 25,41</t>
  </si>
  <si>
    <t>S 06 52,03</t>
  </si>
  <si>
    <t>AGCHI/PT19</t>
  </si>
  <si>
    <t>ZONA INDUSTRIAL OFICINA LOCAS</t>
  </si>
  <si>
    <t>Metuchira III</t>
  </si>
  <si>
    <t>Tica ao lado da Escola Secundária</t>
  </si>
  <si>
    <t>Localidade de Nharuchonga</t>
  </si>
  <si>
    <t>TB090418</t>
  </si>
  <si>
    <t>5º Bairro Vila de Nhamatanda</t>
  </si>
  <si>
    <t>3º Bairro Vila de Namatanda</t>
  </si>
  <si>
    <t>4ºBairro Vila de Nhamatanda (Próximo da Igreja)</t>
  </si>
  <si>
    <t>5º Bairro Vila de Namatanda</t>
  </si>
  <si>
    <t>Estrada Nacional nº 6 Lamego 1</t>
  </si>
  <si>
    <t>F000224</t>
  </si>
  <si>
    <t>Estrada para Distrito do Búzi  Tica 2</t>
  </si>
  <si>
    <t>PT326</t>
  </si>
  <si>
    <t xml:space="preserve">Bairrro de Vaz       Milha 3  </t>
  </si>
  <si>
    <t>PT320</t>
  </si>
  <si>
    <t>Bairro de Macurungo - Xidima</t>
  </si>
  <si>
    <t>E 034°51'45.35"</t>
  </si>
  <si>
    <t>S 19°49'11.34"</t>
  </si>
  <si>
    <t>PT297</t>
  </si>
  <si>
    <t xml:space="preserve">Bairro Muchatazina </t>
  </si>
  <si>
    <t>F000226.03</t>
  </si>
  <si>
    <t>PT289</t>
  </si>
  <si>
    <t>Rua Vasco da Gama próximo da EPC1 Palmeiras I</t>
  </si>
  <si>
    <t>PT285</t>
  </si>
  <si>
    <t>Mobeira - Inhamízua  próximo da Quinta Portugal</t>
  </si>
  <si>
    <t>E 034°53'10.53"</t>
  </si>
  <si>
    <t>S 19°50'21.17"</t>
  </si>
  <si>
    <t>PT276</t>
  </si>
  <si>
    <t>Bairro Macurungo - Expansão III</t>
  </si>
  <si>
    <t>DC0114/0025</t>
  </si>
  <si>
    <t>PT247</t>
  </si>
  <si>
    <t>Bairro Massamba-Muchatazina</t>
  </si>
  <si>
    <t>10685301/02</t>
  </si>
  <si>
    <t>DPM = DELTA POWER MALTA</t>
  </si>
  <si>
    <t>PT244</t>
  </si>
  <si>
    <t>Bairro da Zona Verde - Entrada do PAPIR</t>
  </si>
  <si>
    <t>PT243</t>
  </si>
  <si>
    <t>Vila Massane</t>
  </si>
  <si>
    <t>F000229.01</t>
  </si>
  <si>
    <t>PT242</t>
  </si>
  <si>
    <t>Bairro Macurungo - Guina</t>
  </si>
  <si>
    <t>PT238</t>
  </si>
  <si>
    <t>Bairro Inhamízua-Póvoa</t>
  </si>
  <si>
    <t>F000227.02</t>
  </si>
  <si>
    <t>PT237</t>
  </si>
  <si>
    <t>F000227.01</t>
  </si>
  <si>
    <t>PT236</t>
  </si>
  <si>
    <t>F000227.04</t>
  </si>
  <si>
    <t>PT235</t>
  </si>
  <si>
    <t>Bairro de Mbátwe</t>
  </si>
  <si>
    <t>PT228</t>
  </si>
  <si>
    <t>Cerâmica  ex-PRM</t>
  </si>
  <si>
    <t>F000224.03</t>
  </si>
  <si>
    <t>E 034°52'29.62"</t>
  </si>
  <si>
    <t>S 19°45'05.40"</t>
  </si>
  <si>
    <t>PT223</t>
  </si>
  <si>
    <t>Ngozi</t>
  </si>
  <si>
    <t>F000225.04</t>
  </si>
  <si>
    <t>PT115</t>
  </si>
  <si>
    <t>Bairro do Macurungo(Mercado)</t>
  </si>
  <si>
    <t>39°37.074</t>
  </si>
  <si>
    <t>16°33.161</t>
  </si>
  <si>
    <t>PTS 1</t>
  </si>
  <si>
    <t>8276165.263</t>
  </si>
  <si>
    <t>653571.181</t>
  </si>
  <si>
    <t>AMBONI</t>
  </si>
  <si>
    <t>8274694.462</t>
  </si>
  <si>
    <t>653340.069</t>
  </si>
  <si>
    <t>ESCOLA</t>
  </si>
  <si>
    <t>8275510.015</t>
  </si>
  <si>
    <t>654278.523</t>
  </si>
  <si>
    <t>MXATIHL</t>
  </si>
  <si>
    <t>8248946.098</t>
  </si>
  <si>
    <t>380276.730</t>
  </si>
  <si>
    <t>INHANGOME</t>
  </si>
  <si>
    <t>8324958.005</t>
  </si>
  <si>
    <t>390263.241</t>
  </si>
  <si>
    <t>MBUEZI</t>
  </si>
  <si>
    <t>8324756.637</t>
  </si>
  <si>
    <t>388396.388</t>
  </si>
  <si>
    <t>THETHERA</t>
  </si>
  <si>
    <t>DT-529/3</t>
  </si>
  <si>
    <t>8261083.262</t>
  </si>
  <si>
    <t>544355.292</t>
  </si>
  <si>
    <t>NHATSATO</t>
  </si>
  <si>
    <t>CHIUTA</t>
  </si>
  <si>
    <t xml:space="preserve"> TUSCO</t>
  </si>
  <si>
    <t>8252086.117</t>
  </si>
  <si>
    <t>550278.322</t>
  </si>
  <si>
    <t>MADVUDZI PONTE</t>
  </si>
  <si>
    <t>8252599.712</t>
  </si>
  <si>
    <t>550326.377</t>
  </si>
  <si>
    <t>8265524.911</t>
  </si>
  <si>
    <t>541707.733</t>
  </si>
  <si>
    <t>CAIMBA</t>
  </si>
  <si>
    <t>8268877.402</t>
  </si>
  <si>
    <t>539596.339</t>
  </si>
  <si>
    <t>KAUNDA</t>
  </si>
  <si>
    <t>8269190.612</t>
  </si>
  <si>
    <t>539622.928</t>
  </si>
  <si>
    <t>8269453.351</t>
  </si>
  <si>
    <t>539412.890</t>
  </si>
  <si>
    <t>8272542.106</t>
  </si>
  <si>
    <t>537175.904</t>
  </si>
  <si>
    <t>CHIMWAMBIDZI</t>
  </si>
  <si>
    <t>8276455.141</t>
  </si>
  <si>
    <t>537102.835</t>
  </si>
  <si>
    <t>CAMULAMBE 2</t>
  </si>
  <si>
    <t>8282086.762</t>
  </si>
  <si>
    <t>536462.865</t>
  </si>
  <si>
    <t>ZUZE CANHAMA</t>
  </si>
  <si>
    <t>8286409.511</t>
  </si>
  <si>
    <t>532908.842</t>
  </si>
  <si>
    <t>ZUZE LIPAKWE</t>
  </si>
  <si>
    <t>8290628.388</t>
  </si>
  <si>
    <t>527352.030</t>
  </si>
  <si>
    <t>TSACHIRIRI</t>
  </si>
  <si>
    <t>8294213.775</t>
  </si>
  <si>
    <t>525942.396</t>
  </si>
  <si>
    <t>NHAMBIRA</t>
  </si>
  <si>
    <t>DT 318-1</t>
  </si>
  <si>
    <t>8298992.740</t>
  </si>
  <si>
    <t>521659.844</t>
  </si>
  <si>
    <t>8299276.429</t>
  </si>
  <si>
    <t>522036.139</t>
  </si>
  <si>
    <t>DT 301-21</t>
  </si>
  <si>
    <t>8299172.460</t>
  </si>
  <si>
    <t>522492.446</t>
  </si>
  <si>
    <t>8269075.461</t>
  </si>
  <si>
    <t>479325.950</t>
  </si>
  <si>
    <t>DINTHY</t>
  </si>
  <si>
    <t>8259264.699</t>
  </si>
  <si>
    <t>474232.536</t>
  </si>
  <si>
    <t>ALTOM</t>
  </si>
  <si>
    <t>8259480.130</t>
  </si>
  <si>
    <t>475590.355</t>
  </si>
  <si>
    <t>KAPHAIA</t>
  </si>
  <si>
    <t>DT-301/33</t>
  </si>
  <si>
    <t>8383901.626</t>
  </si>
  <si>
    <t>604089.332</t>
  </si>
  <si>
    <t>NKAME</t>
  </si>
  <si>
    <t>8394128.168</t>
  </si>
  <si>
    <t>616512.858</t>
  </si>
  <si>
    <t>DOMUE-CAMPO</t>
  </si>
  <si>
    <t>8362015.310</t>
  </si>
  <si>
    <t>655794.468</t>
  </si>
  <si>
    <t>FONTE BOA</t>
  </si>
  <si>
    <t>REMOVED</t>
  </si>
  <si>
    <t>8217230.295</t>
  </si>
  <si>
    <t>577455.647</t>
  </si>
  <si>
    <t>OITAVADA</t>
  </si>
  <si>
    <t>JB 290283</t>
  </si>
  <si>
    <t>8218715.628</t>
  </si>
  <si>
    <t>575705.097</t>
  </si>
  <si>
    <t>REASSENTAMENTO-1-TIBER</t>
  </si>
  <si>
    <t>JB 090433</t>
  </si>
  <si>
    <t>8218110.154</t>
  </si>
  <si>
    <t>579798.337</t>
  </si>
  <si>
    <t>PIMPI</t>
  </si>
  <si>
    <t>8218423.468</t>
  </si>
  <si>
    <t>570462.817</t>
  </si>
  <si>
    <t>CAPANGA</t>
  </si>
  <si>
    <t>031744/13/002</t>
  </si>
  <si>
    <t>-25,99826</t>
  </si>
  <si>
    <t>32,40581</t>
  </si>
  <si>
    <t>PTS 502</t>
  </si>
  <si>
    <t>031711/11/004</t>
  </si>
  <si>
    <t>-25,01617</t>
  </si>
  <si>
    <t>32,41346</t>
  </si>
  <si>
    <t>PTS 296</t>
  </si>
  <si>
    <t>31741/11/001</t>
  </si>
  <si>
    <t>-25,01571</t>
  </si>
  <si>
    <t>32,42678</t>
  </si>
  <si>
    <t>PTS 301</t>
  </si>
  <si>
    <t>03174/13/001</t>
  </si>
  <si>
    <t>-25,01154</t>
  </si>
  <si>
    <t>32,41532</t>
  </si>
  <si>
    <t>PTS 297</t>
  </si>
  <si>
    <t>10669002/26</t>
  </si>
  <si>
    <t>-23,92917</t>
  </si>
  <si>
    <t>35,40060</t>
  </si>
  <si>
    <t>10669202/01</t>
  </si>
  <si>
    <t>-23,90568</t>
  </si>
  <si>
    <t>35,40334</t>
  </si>
  <si>
    <t>10669201/05</t>
  </si>
  <si>
    <t>-23,90251</t>
  </si>
  <si>
    <t>40°43.394</t>
  </si>
  <si>
    <t>14°46.432</t>
  </si>
  <si>
    <t>PTS Nacucha</t>
  </si>
  <si>
    <t>E39.83360</t>
  </si>
  <si>
    <t xml:space="preserve">S13.71391 </t>
  </si>
  <si>
    <t>E39.83066</t>
  </si>
  <si>
    <t xml:space="preserve">S13.70749 </t>
  </si>
  <si>
    <t>Namapa Chouvar</t>
  </si>
  <si>
    <t>17-13042</t>
  </si>
  <si>
    <t>E39.82299</t>
  </si>
  <si>
    <t xml:space="preserve">S13.71566 </t>
  </si>
  <si>
    <t>Namapa Retiro</t>
  </si>
  <si>
    <t>E39.81366</t>
  </si>
  <si>
    <t xml:space="preserve">S13.71574 </t>
  </si>
  <si>
    <t>Namapa Palacio (Escritorio)</t>
  </si>
  <si>
    <t> 39052’46,6”</t>
  </si>
  <si>
    <t> 13006’27,3”</t>
  </si>
  <si>
    <t>Irmas Metoro</t>
  </si>
  <si>
    <t>T - 38089</t>
  </si>
  <si>
    <t> 39052’22,8”</t>
  </si>
  <si>
    <t> 13006’18,3”</t>
  </si>
  <si>
    <t>Cimento, PT Escritorio</t>
  </si>
  <si>
    <t>Cruzamento de Ocua (Aldeia Maurunga)</t>
  </si>
  <si>
    <t>E39.84594</t>
  </si>
  <si>
    <t xml:space="preserve">S13.67545 </t>
  </si>
  <si>
    <t>Administracao (Namige B)</t>
  </si>
  <si>
    <t>1771003/01</t>
  </si>
  <si>
    <t>E39.77670</t>
  </si>
  <si>
    <t xml:space="preserve">S13.37163 </t>
  </si>
  <si>
    <t>Cruz. Chiure Velho</t>
  </si>
  <si>
    <t>K005346.02</t>
  </si>
  <si>
    <t>E39.78689</t>
  </si>
  <si>
    <t xml:space="preserve">S13.38305 </t>
  </si>
  <si>
    <t>Escola Secundaria de Kupe</t>
  </si>
  <si>
    <t xml:space="preserve"> E39.79156</t>
  </si>
  <si>
    <t>S13.38556</t>
  </si>
  <si>
    <t>Montanha</t>
  </si>
  <si>
    <t>K00830003</t>
  </si>
  <si>
    <t>39°47'42,7</t>
  </si>
  <si>
    <t>13°23.20,6</t>
  </si>
  <si>
    <t>Ntussia</t>
  </si>
  <si>
    <t>11325-T4</t>
  </si>
  <si>
    <t> 39°47’52,1”</t>
  </si>
  <si>
    <t> 13023’00,1”</t>
  </si>
  <si>
    <t>Alicora</t>
  </si>
  <si>
    <t>20711102/01</t>
  </si>
  <si>
    <t>39°46'158,7</t>
  </si>
  <si>
    <t>13°23'001</t>
  </si>
  <si>
    <t>Mucacata</t>
  </si>
  <si>
    <t>E39.78602</t>
  </si>
  <si>
    <t xml:space="preserve">S13.38552 </t>
  </si>
  <si>
    <t>Nahavara</t>
  </si>
  <si>
    <t>17/12981</t>
  </si>
  <si>
    <t>E39.79156</t>
  </si>
  <si>
    <t xml:space="preserve">S13.38556 </t>
  </si>
  <si>
    <t>Helvetas</t>
  </si>
  <si>
    <t>17-18311</t>
  </si>
  <si>
    <r>
      <t> 39</t>
    </r>
    <r>
      <rPr>
        <vertAlign val="superscript"/>
        <sz val="8"/>
        <rFont val="Calibri"/>
        <family val="2"/>
        <scheme val="minor"/>
      </rPr>
      <t>0</t>
    </r>
    <r>
      <rPr>
        <sz val="8"/>
        <rFont val="Calibri"/>
        <family val="2"/>
        <scheme val="minor"/>
      </rPr>
      <t>04’29,8”</t>
    </r>
  </si>
  <si>
    <r>
      <t> 13</t>
    </r>
    <r>
      <rPr>
        <vertAlign val="superscript"/>
        <sz val="8"/>
        <rFont val="Calibri"/>
        <family val="2"/>
        <scheme val="minor"/>
      </rPr>
      <t>0</t>
    </r>
    <r>
      <rPr>
        <sz val="8"/>
        <rFont val="Calibri"/>
        <family val="2"/>
        <scheme val="minor"/>
      </rPr>
      <t>06’38,7”</t>
    </r>
  </si>
  <si>
    <t>Nicuapa</t>
  </si>
  <si>
    <t>1510866501/10</t>
  </si>
  <si>
    <r>
      <t> 39</t>
    </r>
    <r>
      <rPr>
        <vertAlign val="superscript"/>
        <sz val="8"/>
        <rFont val="Calibri"/>
        <family val="2"/>
        <scheme val="minor"/>
      </rPr>
      <t>0</t>
    </r>
    <r>
      <rPr>
        <sz val="8"/>
        <rFont val="Calibri"/>
        <family val="2"/>
        <scheme val="minor"/>
      </rPr>
      <t>01’02,1”</t>
    </r>
  </si>
  <si>
    <r>
      <t> 13</t>
    </r>
    <r>
      <rPr>
        <vertAlign val="superscript"/>
        <sz val="8"/>
        <rFont val="Calibri"/>
        <family val="2"/>
        <scheme val="minor"/>
      </rPr>
      <t>0</t>
    </r>
    <r>
      <rPr>
        <sz val="8"/>
        <rFont val="Calibri"/>
        <family val="2"/>
        <scheme val="minor"/>
      </rPr>
      <t>07’41,6”</t>
    </r>
  </si>
  <si>
    <t>20265201/06</t>
  </si>
  <si>
    <r>
      <t> 39</t>
    </r>
    <r>
      <rPr>
        <vertAlign val="superscript"/>
        <sz val="8"/>
        <rFont val="Calibri"/>
        <family val="2"/>
        <scheme val="minor"/>
      </rPr>
      <t>0</t>
    </r>
    <r>
      <rPr>
        <sz val="8"/>
        <rFont val="Calibri"/>
        <family val="2"/>
        <scheme val="minor"/>
      </rPr>
      <t>00’37,9”</t>
    </r>
  </si>
  <si>
    <r>
      <t> 13</t>
    </r>
    <r>
      <rPr>
        <vertAlign val="superscript"/>
        <sz val="8"/>
        <rFont val="Calibri"/>
        <family val="2"/>
        <scheme val="minor"/>
      </rPr>
      <t>0</t>
    </r>
    <r>
      <rPr>
        <sz val="8"/>
        <rFont val="Calibri"/>
        <family val="2"/>
        <scheme val="minor"/>
      </rPr>
      <t>07’25,0”</t>
    </r>
  </si>
  <si>
    <t>T. MOCAMBIQ</t>
  </si>
  <si>
    <r>
      <t> 38</t>
    </r>
    <r>
      <rPr>
        <vertAlign val="superscript"/>
        <sz val="8"/>
        <rFont val="Calibri"/>
        <family val="2"/>
        <scheme val="minor"/>
      </rPr>
      <t>0</t>
    </r>
    <r>
      <rPr>
        <sz val="8"/>
        <rFont val="Calibri"/>
        <family val="2"/>
        <scheme val="minor"/>
      </rPr>
      <t>59’25,4”</t>
    </r>
  </si>
  <si>
    <r>
      <t> 13</t>
    </r>
    <r>
      <rPr>
        <vertAlign val="superscript"/>
        <sz val="8"/>
        <rFont val="Calibri"/>
        <family val="2"/>
        <scheme val="minor"/>
      </rPr>
      <t>0</t>
    </r>
    <r>
      <rPr>
        <sz val="8"/>
        <rFont val="Calibri"/>
        <family val="2"/>
        <scheme val="minor"/>
      </rPr>
      <t>09’05,1”</t>
    </r>
  </si>
  <si>
    <t>Marmonte</t>
  </si>
  <si>
    <r>
      <t> 38</t>
    </r>
    <r>
      <rPr>
        <vertAlign val="superscript"/>
        <sz val="8"/>
        <rFont val="Calibri"/>
        <family val="2"/>
        <scheme val="minor"/>
      </rPr>
      <t>0</t>
    </r>
    <r>
      <rPr>
        <sz val="8"/>
        <rFont val="Calibri"/>
        <family val="2"/>
        <scheme val="minor"/>
      </rPr>
      <t>59’36,7”</t>
    </r>
  </si>
  <si>
    <r>
      <t> 13</t>
    </r>
    <r>
      <rPr>
        <vertAlign val="superscript"/>
        <sz val="8"/>
        <rFont val="Calibri"/>
        <family val="2"/>
        <scheme val="minor"/>
      </rPr>
      <t>0</t>
    </r>
    <r>
      <rPr>
        <sz val="8"/>
        <rFont val="Calibri"/>
        <family val="2"/>
        <scheme val="minor"/>
      </rPr>
      <t>07’56,1”</t>
    </r>
  </si>
  <si>
    <t>Napai Assanina</t>
  </si>
  <si>
    <r>
      <t> 38</t>
    </r>
    <r>
      <rPr>
        <vertAlign val="superscript"/>
        <sz val="8"/>
        <rFont val="Calibri"/>
        <family val="2"/>
        <scheme val="minor"/>
      </rPr>
      <t>0</t>
    </r>
    <r>
      <rPr>
        <sz val="8"/>
        <rFont val="Calibri"/>
        <family val="2"/>
        <scheme val="minor"/>
      </rPr>
      <t>59’31,4”</t>
    </r>
  </si>
  <si>
    <r>
      <t> 13</t>
    </r>
    <r>
      <rPr>
        <vertAlign val="superscript"/>
        <sz val="8"/>
        <rFont val="Calibri"/>
        <family val="2"/>
        <scheme val="minor"/>
      </rPr>
      <t>0</t>
    </r>
    <r>
      <rPr>
        <sz val="8"/>
        <rFont val="Calibri"/>
        <family val="2"/>
        <scheme val="minor"/>
      </rPr>
      <t>08’16,9”</t>
    </r>
  </si>
  <si>
    <t>Napai Embondeiro 01</t>
  </si>
  <si>
    <r>
      <t> 38</t>
    </r>
    <r>
      <rPr>
        <vertAlign val="superscript"/>
        <sz val="8"/>
        <rFont val="Calibri"/>
        <family val="2"/>
        <scheme val="minor"/>
      </rPr>
      <t>0</t>
    </r>
    <r>
      <rPr>
        <sz val="8"/>
        <rFont val="Calibri"/>
        <family val="2"/>
        <scheme val="minor"/>
      </rPr>
      <t>59’43,6”</t>
    </r>
  </si>
  <si>
    <r>
      <t> 13</t>
    </r>
    <r>
      <rPr>
        <vertAlign val="superscript"/>
        <sz val="8"/>
        <rFont val="Calibri"/>
        <family val="2"/>
        <scheme val="minor"/>
      </rPr>
      <t>0</t>
    </r>
    <r>
      <rPr>
        <sz val="8"/>
        <rFont val="Calibri"/>
        <family val="2"/>
        <scheme val="minor"/>
      </rPr>
      <t>08’12,5”</t>
    </r>
  </si>
  <si>
    <t>Napai-Estacao</t>
  </si>
  <si>
    <r>
      <t> 38</t>
    </r>
    <r>
      <rPr>
        <vertAlign val="superscript"/>
        <sz val="8"/>
        <rFont val="Calibri"/>
        <family val="2"/>
        <scheme val="minor"/>
      </rPr>
      <t>0</t>
    </r>
    <r>
      <rPr>
        <sz val="8"/>
        <rFont val="Calibri"/>
        <family val="2"/>
        <scheme val="minor"/>
      </rPr>
      <t>59’05,4”</t>
    </r>
  </si>
  <si>
    <r>
      <t> 13</t>
    </r>
    <r>
      <rPr>
        <vertAlign val="superscript"/>
        <sz val="8"/>
        <rFont val="Calibri"/>
        <family val="2"/>
        <scheme val="minor"/>
      </rPr>
      <t>0</t>
    </r>
    <r>
      <rPr>
        <sz val="8"/>
        <rFont val="Calibri"/>
        <family val="2"/>
        <scheme val="minor"/>
      </rPr>
      <t>08’04,8”</t>
    </r>
  </si>
  <si>
    <t>Mirige Localidade 02</t>
  </si>
  <si>
    <r>
      <t> 38</t>
    </r>
    <r>
      <rPr>
        <vertAlign val="superscript"/>
        <sz val="8"/>
        <rFont val="Calibri"/>
        <family val="2"/>
        <scheme val="minor"/>
      </rPr>
      <t>0</t>
    </r>
    <r>
      <rPr>
        <sz val="8"/>
        <rFont val="Calibri"/>
        <family val="2"/>
        <scheme val="minor"/>
      </rPr>
      <t>59’51,3”</t>
    </r>
  </si>
  <si>
    <r>
      <t> 13</t>
    </r>
    <r>
      <rPr>
        <vertAlign val="superscript"/>
        <sz val="8"/>
        <rFont val="Calibri"/>
        <family val="2"/>
        <scheme val="minor"/>
      </rPr>
      <t>0</t>
    </r>
    <r>
      <rPr>
        <sz val="8"/>
        <rFont val="Calibri"/>
        <family val="2"/>
        <scheme val="minor"/>
      </rPr>
      <t>07’08,6”</t>
    </r>
  </si>
  <si>
    <r>
      <t> 38</t>
    </r>
    <r>
      <rPr>
        <vertAlign val="superscript"/>
        <sz val="8"/>
        <rFont val="Calibri"/>
        <family val="2"/>
        <scheme val="minor"/>
      </rPr>
      <t>0</t>
    </r>
    <r>
      <rPr>
        <sz val="8"/>
        <rFont val="Calibri"/>
        <family val="2"/>
        <scheme val="minor"/>
      </rPr>
      <t>59’49,2”</t>
    </r>
  </si>
  <si>
    <r>
      <t> 13</t>
    </r>
    <r>
      <rPr>
        <vertAlign val="superscript"/>
        <sz val="8"/>
        <rFont val="Calibri"/>
        <family val="2"/>
        <scheme val="minor"/>
      </rPr>
      <t>0</t>
    </r>
    <r>
      <rPr>
        <sz val="8"/>
        <rFont val="Calibri"/>
        <family val="2"/>
        <scheme val="minor"/>
      </rPr>
      <t>07’22,3”</t>
    </r>
  </si>
  <si>
    <r>
      <t> 39</t>
    </r>
    <r>
      <rPr>
        <vertAlign val="superscript"/>
        <sz val="8"/>
        <rFont val="Calibri"/>
        <family val="2"/>
        <scheme val="minor"/>
      </rPr>
      <t>0</t>
    </r>
    <r>
      <rPr>
        <sz val="8"/>
        <rFont val="Calibri"/>
        <family val="2"/>
        <scheme val="minor"/>
      </rPr>
      <t>00’27,5”</t>
    </r>
  </si>
  <si>
    <r>
      <t> 13</t>
    </r>
    <r>
      <rPr>
        <vertAlign val="superscript"/>
        <sz val="8"/>
        <rFont val="Calibri"/>
        <family val="2"/>
        <scheme val="minor"/>
      </rPr>
      <t>0</t>
    </r>
    <r>
      <rPr>
        <sz val="8"/>
        <rFont val="Calibri"/>
        <family val="2"/>
        <scheme val="minor"/>
      </rPr>
      <t>06’31,2”</t>
    </r>
  </si>
  <si>
    <t>10-335</t>
  </si>
  <si>
    <r>
      <t> 38</t>
    </r>
    <r>
      <rPr>
        <vertAlign val="superscript"/>
        <sz val="8"/>
        <rFont val="Calibri"/>
        <family val="2"/>
        <scheme val="minor"/>
      </rPr>
      <t>0</t>
    </r>
    <r>
      <rPr>
        <sz val="8"/>
        <rFont val="Calibri"/>
        <family val="2"/>
        <scheme val="minor"/>
      </rPr>
      <t>59’33,4”</t>
    </r>
  </si>
  <si>
    <r>
      <t> 13</t>
    </r>
    <r>
      <rPr>
        <vertAlign val="superscript"/>
        <sz val="8"/>
        <rFont val="Calibri"/>
        <family val="2"/>
        <scheme val="minor"/>
      </rPr>
      <t>0</t>
    </r>
    <r>
      <rPr>
        <sz val="8"/>
        <rFont val="Calibri"/>
        <family val="2"/>
        <scheme val="minor"/>
      </rPr>
      <t>07’11,7”</t>
    </r>
  </si>
  <si>
    <t>Nanhupo Mercado</t>
  </si>
  <si>
    <r>
      <t> 39</t>
    </r>
    <r>
      <rPr>
        <vertAlign val="superscript"/>
        <sz val="8"/>
        <rFont val="Calibri"/>
        <family val="2"/>
        <scheme val="minor"/>
      </rPr>
      <t>0</t>
    </r>
    <r>
      <rPr>
        <sz val="8"/>
        <rFont val="Calibri"/>
        <family val="2"/>
        <scheme val="minor"/>
      </rPr>
      <t>00’20,4”</t>
    </r>
  </si>
  <si>
    <r>
      <t> 13</t>
    </r>
    <r>
      <rPr>
        <vertAlign val="superscript"/>
        <sz val="8"/>
        <rFont val="Calibri"/>
        <family val="2"/>
        <scheme val="minor"/>
      </rPr>
      <t>0</t>
    </r>
    <r>
      <rPr>
        <sz val="8"/>
        <rFont val="Calibri"/>
        <family val="2"/>
        <scheme val="minor"/>
      </rPr>
      <t>07’49,3”</t>
    </r>
  </si>
  <si>
    <r>
      <t> 39</t>
    </r>
    <r>
      <rPr>
        <vertAlign val="superscript"/>
        <sz val="8"/>
        <rFont val="Calibri"/>
        <family val="2"/>
        <scheme val="minor"/>
      </rPr>
      <t>0</t>
    </r>
    <r>
      <rPr>
        <sz val="8"/>
        <rFont val="Calibri"/>
        <family val="2"/>
        <scheme val="minor"/>
      </rPr>
      <t>00’07,4”</t>
    </r>
  </si>
  <si>
    <r>
      <t> 13</t>
    </r>
    <r>
      <rPr>
        <vertAlign val="superscript"/>
        <sz val="8"/>
        <rFont val="Calibri"/>
        <family val="2"/>
        <scheme val="minor"/>
      </rPr>
      <t>0</t>
    </r>
    <r>
      <rPr>
        <sz val="8"/>
        <rFont val="Calibri"/>
        <family val="2"/>
        <scheme val="minor"/>
      </rPr>
      <t>07’25,6”</t>
    </r>
  </si>
  <si>
    <t>METRO</t>
  </si>
  <si>
    <r>
      <t> 39</t>
    </r>
    <r>
      <rPr>
        <vertAlign val="superscript"/>
        <sz val="8"/>
        <rFont val="Calibri"/>
        <family val="2"/>
        <scheme val="minor"/>
      </rPr>
      <t>0</t>
    </r>
    <r>
      <rPr>
        <sz val="8"/>
        <rFont val="Calibri"/>
        <family val="2"/>
        <scheme val="minor"/>
      </rPr>
      <t>00’39,2”</t>
    </r>
  </si>
  <si>
    <r>
      <t> 13</t>
    </r>
    <r>
      <rPr>
        <vertAlign val="superscript"/>
        <sz val="8"/>
        <rFont val="Calibri"/>
        <family val="2"/>
        <scheme val="minor"/>
      </rPr>
      <t>0</t>
    </r>
    <r>
      <rPr>
        <sz val="8"/>
        <rFont val="Calibri"/>
        <family val="2"/>
        <scheme val="minor"/>
      </rPr>
      <t>07’13,5”</t>
    </r>
  </si>
  <si>
    <r>
      <t> 39</t>
    </r>
    <r>
      <rPr>
        <vertAlign val="superscript"/>
        <sz val="8"/>
        <rFont val="Calibri"/>
        <family val="2"/>
        <scheme val="minor"/>
      </rPr>
      <t>0</t>
    </r>
    <r>
      <rPr>
        <sz val="8"/>
        <rFont val="Calibri"/>
        <family val="2"/>
        <scheme val="minor"/>
      </rPr>
      <t>00’19,9”</t>
    </r>
  </si>
  <si>
    <r>
      <t> 13</t>
    </r>
    <r>
      <rPr>
        <vertAlign val="superscript"/>
        <sz val="8"/>
        <rFont val="Calibri"/>
        <family val="2"/>
        <scheme val="minor"/>
      </rPr>
      <t>0</t>
    </r>
    <r>
      <rPr>
        <sz val="8"/>
        <rFont val="Calibri"/>
        <family val="2"/>
        <scheme val="minor"/>
      </rPr>
      <t>07’28,3”</t>
    </r>
  </si>
  <si>
    <t>MOTRO</t>
  </si>
  <si>
    <r>
      <t> 38</t>
    </r>
    <r>
      <rPr>
        <vertAlign val="superscript"/>
        <sz val="8"/>
        <rFont val="Calibri"/>
        <family val="2"/>
        <scheme val="minor"/>
      </rPr>
      <t>0</t>
    </r>
    <r>
      <rPr>
        <sz val="8"/>
        <rFont val="Calibri"/>
        <family val="2"/>
        <scheme val="minor"/>
      </rPr>
      <t>59’56,0”</t>
    </r>
  </si>
  <si>
    <r>
      <t> 13</t>
    </r>
    <r>
      <rPr>
        <vertAlign val="superscript"/>
        <sz val="8"/>
        <rFont val="Calibri"/>
        <family val="2"/>
        <scheme val="minor"/>
      </rPr>
      <t>0</t>
    </r>
    <r>
      <rPr>
        <sz val="8"/>
        <rFont val="Calibri"/>
        <family val="2"/>
        <scheme val="minor"/>
      </rPr>
      <t>07’43,0”</t>
    </r>
  </si>
  <si>
    <r>
      <t> 38</t>
    </r>
    <r>
      <rPr>
        <vertAlign val="superscript"/>
        <sz val="8"/>
        <rFont val="Calibri"/>
        <family val="2"/>
        <scheme val="minor"/>
      </rPr>
      <t>0</t>
    </r>
    <r>
      <rPr>
        <sz val="8"/>
        <rFont val="Calibri"/>
        <family val="2"/>
        <scheme val="minor"/>
      </rPr>
      <t>59’27,2”</t>
    </r>
  </si>
  <si>
    <r>
      <t> 13</t>
    </r>
    <r>
      <rPr>
        <vertAlign val="superscript"/>
        <sz val="8"/>
        <rFont val="Calibri"/>
        <family val="2"/>
        <scheme val="minor"/>
      </rPr>
      <t>0</t>
    </r>
    <r>
      <rPr>
        <sz val="8"/>
        <rFont val="Calibri"/>
        <family val="2"/>
        <scheme val="minor"/>
      </rPr>
      <t>07’36,7”</t>
    </r>
  </si>
  <si>
    <r>
      <t> 38</t>
    </r>
    <r>
      <rPr>
        <vertAlign val="superscript"/>
        <sz val="8"/>
        <rFont val="Calibri"/>
        <family val="2"/>
        <scheme val="minor"/>
      </rPr>
      <t>0</t>
    </r>
    <r>
      <rPr>
        <sz val="8"/>
        <rFont val="Calibri"/>
        <family val="2"/>
        <scheme val="minor"/>
      </rPr>
      <t>59’41,9”</t>
    </r>
  </si>
  <si>
    <t> 13°07’32.9”</t>
  </si>
  <si>
    <t>20865601/07</t>
  </si>
  <si>
    <r>
      <t> 39</t>
    </r>
    <r>
      <rPr>
        <vertAlign val="superscript"/>
        <sz val="8"/>
        <rFont val="Calibri"/>
        <family val="2"/>
        <scheme val="minor"/>
      </rPr>
      <t>0</t>
    </r>
    <r>
      <rPr>
        <sz val="8"/>
        <rFont val="Calibri"/>
        <family val="2"/>
        <scheme val="minor"/>
      </rPr>
      <t>00’29,3”</t>
    </r>
  </si>
  <si>
    <r>
      <t> 13</t>
    </r>
    <r>
      <rPr>
        <vertAlign val="superscript"/>
        <sz val="8"/>
        <rFont val="Calibri"/>
        <family val="2"/>
        <scheme val="minor"/>
      </rPr>
      <t>0</t>
    </r>
    <r>
      <rPr>
        <sz val="8"/>
        <rFont val="Calibri"/>
        <family val="2"/>
        <scheme val="minor"/>
      </rPr>
      <t>06’46,1”</t>
    </r>
  </si>
  <si>
    <t>K001529</t>
  </si>
  <si>
    <r>
      <t> 39</t>
    </r>
    <r>
      <rPr>
        <vertAlign val="superscript"/>
        <sz val="8"/>
        <rFont val="Calibri"/>
        <family val="2"/>
        <scheme val="minor"/>
      </rPr>
      <t>0</t>
    </r>
    <r>
      <rPr>
        <sz val="8"/>
        <rFont val="Calibri"/>
        <family val="2"/>
        <scheme val="minor"/>
      </rPr>
      <t>00’15,7”</t>
    </r>
  </si>
  <si>
    <r>
      <t> 13</t>
    </r>
    <r>
      <rPr>
        <vertAlign val="superscript"/>
        <sz val="8"/>
        <rFont val="Calibri"/>
        <family val="2"/>
        <scheme val="minor"/>
      </rPr>
      <t>0</t>
    </r>
    <r>
      <rPr>
        <sz val="8"/>
        <rFont val="Calibri"/>
        <family val="2"/>
        <scheme val="minor"/>
      </rPr>
      <t>06’14,0”</t>
    </r>
  </si>
  <si>
    <t>Mini-bar Pedras</t>
  </si>
  <si>
    <t>10828101/04</t>
  </si>
  <si>
    <r>
      <t> 39</t>
    </r>
    <r>
      <rPr>
        <vertAlign val="superscript"/>
        <sz val="8"/>
        <rFont val="Calibri"/>
        <family val="2"/>
        <scheme val="minor"/>
      </rPr>
      <t>0</t>
    </r>
    <r>
      <rPr>
        <sz val="8"/>
        <rFont val="Calibri"/>
        <family val="2"/>
        <scheme val="minor"/>
      </rPr>
      <t>00’35,4”</t>
    </r>
  </si>
  <si>
    <r>
      <t> 13</t>
    </r>
    <r>
      <rPr>
        <vertAlign val="superscript"/>
        <sz val="8"/>
        <rFont val="Calibri"/>
        <family val="2"/>
        <scheme val="minor"/>
      </rPr>
      <t>0</t>
    </r>
    <r>
      <rPr>
        <sz val="8"/>
        <rFont val="Calibri"/>
        <family val="2"/>
        <scheme val="minor"/>
      </rPr>
      <t>06’15,9”</t>
    </r>
  </si>
  <si>
    <t>Nacate Girimba</t>
  </si>
  <si>
    <t>2058/17</t>
  </si>
  <si>
    <t>EAST INDIA</t>
  </si>
  <si>
    <t>034° 04.263</t>
  </si>
  <si>
    <t>24° 35.170</t>
  </si>
  <si>
    <t>AGMJC/PTS0254</t>
  </si>
  <si>
    <t>Machulane</t>
  </si>
  <si>
    <t>2058/15</t>
  </si>
  <si>
    <t>034° 02.082</t>
  </si>
  <si>
    <t>24° 37.788</t>
  </si>
  <si>
    <t>AGMJC/PTS0253</t>
  </si>
  <si>
    <t>Chiguivitane</t>
  </si>
  <si>
    <t>2058/16</t>
  </si>
  <si>
    <t>034° 08.137</t>
  </si>
  <si>
    <t>24° 37.411</t>
  </si>
  <si>
    <t>AGMJC/PTS0252</t>
  </si>
  <si>
    <t>Massadzeni - Pedro Bule</t>
  </si>
  <si>
    <t>2056/15</t>
  </si>
  <si>
    <t>034° 04683</t>
  </si>
  <si>
    <t>24° 40.024</t>
  </si>
  <si>
    <t>AGMJC/PTS0251</t>
  </si>
  <si>
    <t>Chibonzane Escola</t>
  </si>
  <si>
    <t>2056/10</t>
  </si>
  <si>
    <t>033° 04.254</t>
  </si>
  <si>
    <t>24° 40.292</t>
  </si>
  <si>
    <t>AGMJC/PTS0250</t>
  </si>
  <si>
    <t>Chibonzane Aldeia</t>
  </si>
  <si>
    <t>2056/7</t>
  </si>
  <si>
    <t>033° 59.573</t>
  </si>
  <si>
    <t>24° 40.258</t>
  </si>
  <si>
    <t>AGMJC/PTS0248</t>
  </si>
  <si>
    <t>Machachuvane</t>
  </si>
  <si>
    <t>2057/14</t>
  </si>
  <si>
    <t>033° 59.336</t>
  </si>
  <si>
    <t>24° 38.492</t>
  </si>
  <si>
    <t>AGMJC/PTS0247</t>
  </si>
  <si>
    <t>Bocodane</t>
  </si>
  <si>
    <t>2057/6</t>
  </si>
  <si>
    <t>033° 55.471</t>
  </si>
  <si>
    <t>24° 40.475</t>
  </si>
  <si>
    <t>AGMJC/PTS0244</t>
  </si>
  <si>
    <t>Mausse</t>
  </si>
  <si>
    <t>2058/2</t>
  </si>
  <si>
    <t>033° 53.557</t>
  </si>
  <si>
    <t>24° 41.473</t>
  </si>
  <si>
    <t>AGMJC/PTS0243</t>
  </si>
  <si>
    <t>Pinda B</t>
  </si>
  <si>
    <t>2058/8</t>
  </si>
  <si>
    <t>033° 53.306</t>
  </si>
  <si>
    <t>24° 42.071</t>
  </si>
  <si>
    <t>AGMJC/PTS0241</t>
  </si>
  <si>
    <t>20658001/05</t>
  </si>
  <si>
    <t>033° 23.815</t>
  </si>
  <si>
    <t>24° 40.669</t>
  </si>
  <si>
    <t>AGCBT/PTS0229</t>
  </si>
  <si>
    <t>Mukotuene 4</t>
  </si>
  <si>
    <t>20658002/04</t>
  </si>
  <si>
    <t>033° 24.064</t>
  </si>
  <si>
    <t>24° 40.858</t>
  </si>
  <si>
    <t>AGCBT/PTS0228</t>
  </si>
  <si>
    <t>Mukhotuene 3</t>
  </si>
  <si>
    <t>20858007/02</t>
  </si>
  <si>
    <t>033° 24.991</t>
  </si>
  <si>
    <t>24° 41.401</t>
  </si>
  <si>
    <t>AGCBT/PTS0226</t>
  </si>
  <si>
    <t>Mokhotuene 1</t>
  </si>
  <si>
    <t>2056/4</t>
  </si>
  <si>
    <t>033° 41.843</t>
  </si>
  <si>
    <t>24° 49.488</t>
  </si>
  <si>
    <t>AGXX/PTS0179</t>
  </si>
  <si>
    <t>Bungane Escola</t>
  </si>
  <si>
    <t>20658202/01</t>
  </si>
  <si>
    <t>033° 42.175</t>
  </si>
  <si>
    <t>24° 53.497</t>
  </si>
  <si>
    <t>AGXX/PTS0177</t>
  </si>
  <si>
    <t>Nhacutse bairro 1</t>
  </si>
  <si>
    <t>20658002/02</t>
  </si>
  <si>
    <t>033° 42.217</t>
  </si>
  <si>
    <t>24° 53.823</t>
  </si>
  <si>
    <t>AGXX/PTS0176</t>
  </si>
  <si>
    <t>10669002/14</t>
  </si>
  <si>
    <t>033° 42.591</t>
  </si>
  <si>
    <t>24° 41.418</t>
  </si>
  <si>
    <t>AGXX/PTS0175</t>
  </si>
  <si>
    <t>Nhacutse bairro 2</t>
  </si>
  <si>
    <t>20658201/01</t>
  </si>
  <si>
    <t>033° 42.561</t>
  </si>
  <si>
    <t>24° 54.165</t>
  </si>
  <si>
    <t>AGXX/PTS0174</t>
  </si>
  <si>
    <t>20658005/01</t>
  </si>
  <si>
    <t>033° 42.772</t>
  </si>
  <si>
    <t>24° 53.819</t>
  </si>
  <si>
    <t>AGXX/PTS0173</t>
  </si>
  <si>
    <t>Nhacutse bairro 3</t>
  </si>
  <si>
    <t>20658005/03</t>
  </si>
  <si>
    <t>033° 43.033</t>
  </si>
  <si>
    <t>24° 54.109</t>
  </si>
  <si>
    <t>AGXX/PTS0171</t>
  </si>
  <si>
    <t>Nhacutse bairro 4</t>
  </si>
  <si>
    <t>20658201/02</t>
  </si>
  <si>
    <t>033° 43.454</t>
  </si>
  <si>
    <t>24° 54.062</t>
  </si>
  <si>
    <t>AGXX/PTS0170</t>
  </si>
  <si>
    <t>Nhacutse bairro 5</t>
  </si>
  <si>
    <t>2057/7</t>
  </si>
  <si>
    <t>033° 45.255</t>
  </si>
  <si>
    <t>24° 57.793</t>
  </si>
  <si>
    <t>AGXX/PTS0166</t>
  </si>
  <si>
    <t>Siaia Irmas</t>
  </si>
  <si>
    <t>10576102/01</t>
  </si>
  <si>
    <t>033° 46.213</t>
  </si>
  <si>
    <t>24° 59.236</t>
  </si>
  <si>
    <t>AGXX/PTS0163</t>
  </si>
  <si>
    <t>Nhokuene Trifasico. Armenio</t>
  </si>
  <si>
    <t>T-27522</t>
  </si>
  <si>
    <t>033° 46.755</t>
  </si>
  <si>
    <t>24° 59.783</t>
  </si>
  <si>
    <t>AGXX/PTS0162</t>
  </si>
  <si>
    <t>Missão Chongoene</t>
  </si>
  <si>
    <t>034º 10.465</t>
  </si>
  <si>
    <t>24º 55.339</t>
  </si>
  <si>
    <t>AGCDG/PTS0349</t>
  </si>
  <si>
    <t>Chemanie Chidenguele</t>
  </si>
  <si>
    <t>2056/6</t>
  </si>
  <si>
    <t>034º 22.967</t>
  </si>
  <si>
    <t>24º 51.176</t>
  </si>
  <si>
    <t>AGCDG/PTS0348</t>
  </si>
  <si>
    <t>Magumeto Chidenguele</t>
  </si>
  <si>
    <t>034º 15.209</t>
  </si>
  <si>
    <t>24º 55.150</t>
  </si>
  <si>
    <t>AGCDG/PTS0347</t>
  </si>
  <si>
    <t>Nhandimo Chidenguele</t>
  </si>
  <si>
    <t>T-27484</t>
  </si>
  <si>
    <t>033º 56.168</t>
  </si>
  <si>
    <t>24º 59.653</t>
  </si>
  <si>
    <t>AGCDG/PTS0127</t>
  </si>
  <si>
    <t xml:space="preserve">Nhamavila </t>
  </si>
  <si>
    <t>033º 52.218</t>
  </si>
  <si>
    <t>24º 58.970</t>
  </si>
  <si>
    <t>AGCDG/PTS0126</t>
  </si>
  <si>
    <t>Selevene Nhamavila (Monof)</t>
  </si>
  <si>
    <t>20667902/03</t>
  </si>
  <si>
    <t>033º 53.218</t>
  </si>
  <si>
    <t>AGCDG/PTS0125</t>
  </si>
  <si>
    <t>Nhantsembene</t>
  </si>
  <si>
    <t>2056/13</t>
  </si>
  <si>
    <t>033º 29.192</t>
  </si>
  <si>
    <t>24º 01.673</t>
  </si>
  <si>
    <t>AGXX/PTS0034</t>
  </si>
  <si>
    <t>Vlademir Bairro 1</t>
  </si>
  <si>
    <t>2057/5</t>
  </si>
  <si>
    <t>033º 31.345</t>
  </si>
  <si>
    <t>24º 59.429</t>
  </si>
  <si>
    <t>AGXX/PTS0029</t>
  </si>
  <si>
    <t>OMM Bairro 4 Chicumbane</t>
  </si>
  <si>
    <t>2058/5</t>
  </si>
  <si>
    <t>033º 32.462</t>
  </si>
  <si>
    <t>24º 59.234</t>
  </si>
  <si>
    <t>AGXX/PTS0028</t>
  </si>
  <si>
    <t>Chicumbane Bairro 1 Muthemba</t>
  </si>
  <si>
    <t>T-27529</t>
  </si>
  <si>
    <t>24º 53.524</t>
  </si>
  <si>
    <t>AGXX/PTS0020</t>
  </si>
  <si>
    <t>Bairro 2 Aldeia Julius Nyerere</t>
  </si>
  <si>
    <t>10669403/04</t>
  </si>
  <si>
    <t>033º 23.104</t>
  </si>
  <si>
    <t>24º 55.551</t>
  </si>
  <si>
    <t>AGXX/PTS0012</t>
  </si>
  <si>
    <t>Nguenha Chissano Curvca (Monofasico)</t>
  </si>
  <si>
    <t>033º 33.025</t>
  </si>
  <si>
    <t>24º 58.374</t>
  </si>
  <si>
    <t>AGXX/PTS0001</t>
  </si>
  <si>
    <t>B.Chicumbane  Campo</t>
  </si>
  <si>
    <t>20658003/02</t>
  </si>
  <si>
    <t>-25,8217779</t>
  </si>
  <si>
    <t>32,5896197</t>
  </si>
  <si>
    <t>PT 214R</t>
  </si>
  <si>
    <t>10669202/03</t>
  </si>
  <si>
    <t>-25,8188671</t>
  </si>
  <si>
    <t>32,586645</t>
  </si>
  <si>
    <t>PT 211R</t>
  </si>
  <si>
    <t>10657401/20</t>
  </si>
  <si>
    <t>-23,88204</t>
  </si>
  <si>
    <t>35,17796</t>
  </si>
  <si>
    <t>10669001/02</t>
  </si>
  <si>
    <t>-24,49707</t>
  </si>
  <si>
    <t>35,01185</t>
  </si>
  <si>
    <t>10669404/05</t>
  </si>
  <si>
    <t>-24,32683</t>
  </si>
  <si>
    <t>35,19901</t>
  </si>
  <si>
    <t>10669201/04</t>
  </si>
  <si>
    <t>-25,443455</t>
  </si>
  <si>
    <t>32,765767</t>
  </si>
  <si>
    <t>PT 636</t>
  </si>
  <si>
    <t>-25,445345</t>
  </si>
  <si>
    <t>32,767362</t>
  </si>
  <si>
    <t>PT 637</t>
  </si>
  <si>
    <t>T-27507</t>
  </si>
  <si>
    <t>-25,448320</t>
  </si>
  <si>
    <t>32,769877</t>
  </si>
  <si>
    <t>PT 634</t>
  </si>
  <si>
    <t>10669404/03</t>
  </si>
  <si>
    <t>-25,4101375</t>
  </si>
  <si>
    <t>32,7808768</t>
  </si>
  <si>
    <t>PT 650</t>
  </si>
  <si>
    <t>Zent</t>
  </si>
  <si>
    <t>-25,84831</t>
  </si>
  <si>
    <t>32,39204</t>
  </si>
  <si>
    <t>PTS 1127</t>
  </si>
  <si>
    <t>-25,832251</t>
  </si>
  <si>
    <t>32,522311</t>
  </si>
  <si>
    <t>10669202/05</t>
  </si>
  <si>
    <t>-24,70649</t>
  </si>
  <si>
    <t>34,73817</t>
  </si>
  <si>
    <t>-22,0104909</t>
  </si>
  <si>
    <t>35,3124007</t>
  </si>
  <si>
    <t>PT 45 RG</t>
  </si>
  <si>
    <t>T-27470</t>
  </si>
  <si>
    <t>-22,0519392</t>
  </si>
  <si>
    <t>35,3219183</t>
  </si>
  <si>
    <t>PT 25 RG</t>
  </si>
  <si>
    <t>T-27467</t>
  </si>
  <si>
    <t>-22,0094584</t>
  </si>
  <si>
    <t>35,3211738</t>
  </si>
  <si>
    <t>PT 22 RG</t>
  </si>
  <si>
    <t>10669001/03</t>
  </si>
  <si>
    <t>-23,3177107</t>
  </si>
  <si>
    <t>35,3403786</t>
  </si>
  <si>
    <t>10669002/03</t>
  </si>
  <si>
    <t>-23,3190654</t>
  </si>
  <si>
    <t>35,3518953</t>
  </si>
  <si>
    <t>10669002/02</t>
  </si>
  <si>
    <t>-23,3271052</t>
  </si>
  <si>
    <t>35,3511855</t>
  </si>
  <si>
    <t>10669001/25</t>
  </si>
  <si>
    <t>-23,3219166</t>
  </si>
  <si>
    <t>35,3563561</t>
  </si>
  <si>
    <t>PT 20 RE</t>
  </si>
  <si>
    <t>20668004/03</t>
  </si>
  <si>
    <t>-23,3446886</t>
  </si>
  <si>
    <t>35,3803481</t>
  </si>
  <si>
    <t>10669402/07</t>
  </si>
  <si>
    <t>-23,4677529</t>
  </si>
  <si>
    <t>35,4169753</t>
  </si>
  <si>
    <t>PT 42 RE</t>
  </si>
  <si>
    <t>10669001/15</t>
  </si>
  <si>
    <t>-23,7437132</t>
  </si>
  <si>
    <t>35,2950658</t>
  </si>
  <si>
    <t>10669401/04</t>
  </si>
  <si>
    <t>-23,6529971</t>
  </si>
  <si>
    <t>35,3523745</t>
  </si>
  <si>
    <t>PT 15</t>
  </si>
  <si>
    <t>10669403/07</t>
  </si>
  <si>
    <t>-23,6524563</t>
  </si>
  <si>
    <t>35,3504086</t>
  </si>
  <si>
    <t>PT 14</t>
  </si>
  <si>
    <t>-23,6555426</t>
  </si>
  <si>
    <t>35,3512901</t>
  </si>
  <si>
    <t>PT 13</t>
  </si>
  <si>
    <t>10669402/06</t>
  </si>
  <si>
    <t>-23,6588498</t>
  </si>
  <si>
    <t>35,3519796</t>
  </si>
  <si>
    <t>PT 12</t>
  </si>
  <si>
    <t>10669402/01</t>
  </si>
  <si>
    <t>-23,5964472</t>
  </si>
  <si>
    <t>35,3396584</t>
  </si>
  <si>
    <t>10669001/28</t>
  </si>
  <si>
    <t>-23,5069026</t>
  </si>
  <si>
    <t>35,3090477</t>
  </si>
  <si>
    <t>PT  57</t>
  </si>
  <si>
    <t>T-27493</t>
  </si>
  <si>
    <t>-24,1188651</t>
  </si>
  <si>
    <t>35,2482222</t>
  </si>
  <si>
    <t>PT 77 RE</t>
  </si>
  <si>
    <t>10669401/05</t>
  </si>
  <si>
    <t>-24,1153983</t>
  </si>
  <si>
    <t>35,2541771</t>
  </si>
  <si>
    <t>10669002/16</t>
  </si>
  <si>
    <t>-24,0425616</t>
  </si>
  <si>
    <t>35,3023516</t>
  </si>
  <si>
    <t>T-27535</t>
  </si>
  <si>
    <t>-23,8734133</t>
  </si>
  <si>
    <t>35,3263432</t>
  </si>
  <si>
    <t>PT 64 RE</t>
  </si>
  <si>
    <t>10669403/01</t>
  </si>
  <si>
    <t>-26,6019556</t>
  </si>
  <si>
    <t>32,5400937</t>
  </si>
  <si>
    <t>PTS 734</t>
  </si>
  <si>
    <t>10680101/01</t>
  </si>
  <si>
    <t>-26,0913309</t>
  </si>
  <si>
    <t>32,6357251</t>
  </si>
  <si>
    <t>PT 325R</t>
  </si>
  <si>
    <t>T-27514</t>
  </si>
  <si>
    <t>-25,6038413</t>
  </si>
  <si>
    <t>32,2545527</t>
  </si>
  <si>
    <t>PTS 590</t>
  </si>
  <si>
    <t>10669001/11</t>
  </si>
  <si>
    <t>-25,2997272</t>
  </si>
  <si>
    <t>32,2150524</t>
  </si>
  <si>
    <t>PTS 727</t>
  </si>
  <si>
    <t>10669201/03</t>
  </si>
  <si>
    <t>-25,8107237</t>
  </si>
  <si>
    <t>32,4628212</t>
  </si>
  <si>
    <t>10680001/04</t>
  </si>
  <si>
    <t>-25,7895893</t>
  </si>
  <si>
    <t>32,4545842</t>
  </si>
  <si>
    <t>PTS 572</t>
  </si>
  <si>
    <t>-25,8620871</t>
  </si>
  <si>
    <t>32,4614462</t>
  </si>
  <si>
    <t>PT 329</t>
  </si>
  <si>
    <t>-25,8642627</t>
  </si>
  <si>
    <t>32,4577238</t>
  </si>
  <si>
    <t>PT 332</t>
  </si>
  <si>
    <t>T-27567</t>
  </si>
  <si>
    <t>-25,8694856</t>
  </si>
  <si>
    <t>32,4718702</t>
  </si>
  <si>
    <t>PT 129</t>
  </si>
  <si>
    <t>-25,8768888</t>
  </si>
  <si>
    <t>32,4600699</t>
  </si>
  <si>
    <t>PT 393</t>
  </si>
  <si>
    <t>T-27527</t>
  </si>
  <si>
    <t>-25,8764268</t>
  </si>
  <si>
    <t>32,4727158</t>
  </si>
  <si>
    <t>PT 360</t>
  </si>
  <si>
    <t>-25,9003558</t>
  </si>
  <si>
    <t>32,4706652</t>
  </si>
  <si>
    <t>PT 383</t>
  </si>
  <si>
    <t>-25,8977155</t>
  </si>
  <si>
    <t>32,4747761</t>
  </si>
  <si>
    <t>PT 382</t>
  </si>
  <si>
    <t>0317411/01/001</t>
  </si>
  <si>
    <t>-25,9003329</t>
  </si>
  <si>
    <t>32,4820512</t>
  </si>
  <si>
    <t>PT 834</t>
  </si>
  <si>
    <t>T-27543</t>
  </si>
  <si>
    <t>-25,8835686</t>
  </si>
  <si>
    <t>32,4959754</t>
  </si>
  <si>
    <t>PTS 573</t>
  </si>
  <si>
    <t>T-27575</t>
  </si>
  <si>
    <t>-25,8701759</t>
  </si>
  <si>
    <t>32,4949052</t>
  </si>
  <si>
    <t>PT 489</t>
  </si>
  <si>
    <t>10669002/23</t>
  </si>
  <si>
    <t>-25,4379076</t>
  </si>
  <si>
    <t>32,7718005</t>
  </si>
  <si>
    <t>10657401/17</t>
  </si>
  <si>
    <t>-25,2422288</t>
  </si>
  <si>
    <t>32,8531589</t>
  </si>
  <si>
    <t>PT 624</t>
  </si>
  <si>
    <t>20669401/08</t>
  </si>
  <si>
    <t>-25,2713992</t>
  </si>
  <si>
    <t>32,8614661</t>
  </si>
  <si>
    <t>PT 628</t>
  </si>
  <si>
    <t>-25,8651554</t>
  </si>
  <si>
    <t>32,5464802</t>
  </si>
  <si>
    <t>PT 524</t>
  </si>
  <si>
    <t>-25,8789088</t>
  </si>
  <si>
    <t>32,5473159</t>
  </si>
  <si>
    <t>PT 207</t>
  </si>
  <si>
    <t>-25,8892657</t>
  </si>
  <si>
    <t>32,5083508</t>
  </si>
  <si>
    <t>-25,7489575</t>
  </si>
  <si>
    <t>32,6191036</t>
  </si>
  <si>
    <t>PT 247R</t>
  </si>
  <si>
    <t>10669202/02</t>
  </si>
  <si>
    <t>-25,7541855</t>
  </si>
  <si>
    <t>32,6196974</t>
  </si>
  <si>
    <t>PT 246R</t>
  </si>
  <si>
    <t>10669001/12</t>
  </si>
  <si>
    <t>-25,7527011</t>
  </si>
  <si>
    <t>32,7342207</t>
  </si>
  <si>
    <t>10669202/06</t>
  </si>
  <si>
    <t>-25,7598989</t>
  </si>
  <si>
    <t>32,7358079</t>
  </si>
  <si>
    <t>PT 278R</t>
  </si>
  <si>
    <t>10669001/22</t>
  </si>
  <si>
    <t>-25,7709523</t>
  </si>
  <si>
    <t>32,7373118</t>
  </si>
  <si>
    <t>PT 113R</t>
  </si>
  <si>
    <t>10668201/05</t>
  </si>
  <si>
    <t>-25,8274603</t>
  </si>
  <si>
    <t>32,6438194</t>
  </si>
  <si>
    <t>PT 183R</t>
  </si>
  <si>
    <t>-25,8241886</t>
  </si>
  <si>
    <t>32,6393727</t>
  </si>
  <si>
    <t>-25,8175112</t>
  </si>
  <si>
    <t>32,6436121</t>
  </si>
  <si>
    <t>PT 188R</t>
  </si>
  <si>
    <t>20668009/02</t>
  </si>
  <si>
    <t>-25,8048727</t>
  </si>
  <si>
    <t>32,6500581</t>
  </si>
  <si>
    <t>PT 192R</t>
  </si>
  <si>
    <t>20658001/03</t>
  </si>
  <si>
    <t>-25,8007502</t>
  </si>
  <si>
    <t>32,6482853</t>
  </si>
  <si>
    <t>PT 193R</t>
  </si>
  <si>
    <t>DC0013/0174</t>
  </si>
  <si>
    <t>-25,8789389</t>
  </si>
  <si>
    <t>32,6299238</t>
  </si>
  <si>
    <t>PT 230</t>
  </si>
  <si>
    <t>-25,8385798</t>
  </si>
  <si>
    <t>32,6357743</t>
  </si>
  <si>
    <t>-25.128799</t>
  </si>
  <si>
    <t>32.907485</t>
  </si>
  <si>
    <t>Mathangane</t>
  </si>
  <si>
    <t>PTS 853</t>
  </si>
  <si>
    <t>DS6074N/19</t>
  </si>
  <si>
    <t>Electro Inductive Industries</t>
  </si>
  <si>
    <t>-25.991647</t>
  </si>
  <si>
    <t>32.969050</t>
  </si>
  <si>
    <t>PTS 615</t>
  </si>
  <si>
    <t>10669402/03</t>
  </si>
  <si>
    <t>-25.035726</t>
  </si>
  <si>
    <t>32.944051</t>
  </si>
  <si>
    <t>PTS 619</t>
  </si>
  <si>
    <t>TUNISIE TRANSFORMERS</t>
  </si>
  <si>
    <t>-25.636056</t>
  </si>
  <si>
    <t>32.177802</t>
  </si>
  <si>
    <t>PTS 765</t>
  </si>
  <si>
    <t>CE116</t>
  </si>
  <si>
    <t>-25.759806</t>
  </si>
  <si>
    <t>32.224343</t>
  </si>
  <si>
    <t>PTS 760</t>
  </si>
  <si>
    <t>-25.698796</t>
  </si>
  <si>
    <t>32.217115</t>
  </si>
  <si>
    <t>PTS 761</t>
  </si>
  <si>
    <t>-25.724111</t>
  </si>
  <si>
    <t>32.330644</t>
  </si>
  <si>
    <t>PTS 812</t>
  </si>
  <si>
    <t>-25.673560</t>
  </si>
  <si>
    <t>32.182021</t>
  </si>
  <si>
    <t>PTS 763</t>
  </si>
  <si>
    <t>10657401/32</t>
  </si>
  <si>
    <t>-25.345613</t>
  </si>
  <si>
    <t>32.260741</t>
  </si>
  <si>
    <t>PTS 771</t>
  </si>
  <si>
    <t>10657401/04</t>
  </si>
  <si>
    <t>-25.133043</t>
  </si>
  <si>
    <t>32.341020</t>
  </si>
  <si>
    <t>PTS 1048</t>
  </si>
  <si>
    <t>10669001/04</t>
  </si>
  <si>
    <t>-25.057433</t>
  </si>
  <si>
    <t>32.368132</t>
  </si>
  <si>
    <t>PTS 799</t>
  </si>
  <si>
    <t>OZGUNNEY</t>
  </si>
  <si>
    <t>E032 45 22,74</t>
  </si>
  <si>
    <t>S18 58 27,74</t>
  </si>
  <si>
    <t>MOAGEM ITAI MEQUE</t>
  </si>
  <si>
    <t>USMCP/PT6</t>
  </si>
  <si>
    <t>Bairro Chinfacho</t>
  </si>
  <si>
    <t>RET42104</t>
  </si>
  <si>
    <t>E033 34 00,82</t>
  </si>
  <si>
    <t>S19 06 16,98</t>
  </si>
  <si>
    <t>Bairro Cafumpe</t>
  </si>
  <si>
    <t>AGCHI/PT109</t>
  </si>
  <si>
    <t>ANTONIO RODRIGUES</t>
  </si>
  <si>
    <t>DB0110/157</t>
  </si>
  <si>
    <t>E033 30 55,99</t>
  </si>
  <si>
    <t>S19 11 36,35</t>
  </si>
  <si>
    <t>Bairro Junta</t>
  </si>
  <si>
    <t>AGCHI/PT102</t>
  </si>
  <si>
    <t>NDENGUENI</t>
  </si>
  <si>
    <t>000014/0130</t>
  </si>
  <si>
    <t>E 033 28 45,06</t>
  </si>
  <si>
    <t>S 19 05 37,05</t>
  </si>
  <si>
    <t>BAIRRO TAMBARA 2</t>
  </si>
  <si>
    <t>AGCHI/PT40</t>
  </si>
  <si>
    <t>BAR MAUNDA</t>
  </si>
  <si>
    <t>OZGUNEY</t>
  </si>
  <si>
    <t>E033 10 28,9</t>
  </si>
  <si>
    <t>S18 04 30,0</t>
  </si>
  <si>
    <t>PTS4 Zona ES Guebuza</t>
  </si>
  <si>
    <t>AGCTC/PT4</t>
  </si>
  <si>
    <t>BAIRRO MUGABE EXPANSAO</t>
  </si>
  <si>
    <t>20651601/03</t>
  </si>
  <si>
    <t>TPM</t>
  </si>
  <si>
    <t>PT271</t>
  </si>
  <si>
    <t>Manga Mascarenhas-Escola Primária Josina Machel</t>
  </si>
  <si>
    <t>20651601/02</t>
  </si>
  <si>
    <t>PT256</t>
  </si>
  <si>
    <t>Bairro Ndunda depois ex-Fábrica de castanha de Caju</t>
  </si>
  <si>
    <t>PT255</t>
  </si>
  <si>
    <t>Manga Mascarenhas - Próximo da Fábrica Rebuçados</t>
  </si>
  <si>
    <t>-40º -37' -29.668" W</t>
  </si>
  <si>
    <t>14º 32' 56.95" S</t>
  </si>
  <si>
    <t>PT1(Zona dos Correios)</t>
  </si>
  <si>
    <t>Nacala-a-Velha</t>
  </si>
  <si>
    <t>8327014.512</t>
  </si>
  <si>
    <t>489030.594</t>
  </si>
  <si>
    <t>LUIA-HORACIO</t>
  </si>
  <si>
    <t>8354905.204</t>
  </si>
  <si>
    <t>482288.099</t>
  </si>
  <si>
    <t>CHIFUNDE-FONTENARIA</t>
  </si>
  <si>
    <t>8354957.177</t>
  </si>
  <si>
    <t>482575.804</t>
  </si>
  <si>
    <t>CHIFUNDE-ESCOLA</t>
  </si>
  <si>
    <t>10668001/04</t>
  </si>
  <si>
    <t>8380911.449</t>
  </si>
  <si>
    <t>583022.246</t>
  </si>
  <si>
    <t>CATETE</t>
  </si>
  <si>
    <t>1048740-27</t>
  </si>
  <si>
    <t>8295257.322</t>
  </si>
  <si>
    <t>525594.319</t>
  </si>
  <si>
    <t>1086001-02</t>
  </si>
  <si>
    <t>8314788.964</t>
  </si>
  <si>
    <t>515466.580</t>
  </si>
  <si>
    <t>DACA-CRUZAMENTO</t>
  </si>
  <si>
    <t>DT 529-3</t>
  </si>
  <si>
    <t>8312896.903</t>
  </si>
  <si>
    <t>517075.874</t>
  </si>
  <si>
    <t>DACA</t>
  </si>
  <si>
    <t>8188277.266</t>
  </si>
  <si>
    <t>544263.489</t>
  </si>
  <si>
    <t>PACASSA</t>
  </si>
  <si>
    <t>1062581/20</t>
  </si>
  <si>
    <t>8191524.127</t>
  </si>
  <si>
    <t>548305.540</t>
  </si>
  <si>
    <t>MISSAWA-ESCOLA</t>
  </si>
  <si>
    <t>613302.536</t>
  </si>
  <si>
    <t>BUA</t>
  </si>
  <si>
    <t>5420-30654</t>
  </si>
  <si>
    <t>8219114.658</t>
  </si>
  <si>
    <t>572136.201</t>
  </si>
  <si>
    <t>MINAS/PEDREIRA</t>
  </si>
  <si>
    <t>IEC 60076</t>
  </si>
  <si>
    <t>ZENARO</t>
  </si>
  <si>
    <t>8218491.903</t>
  </si>
  <si>
    <t>573494.752</t>
  </si>
  <si>
    <t>ROVUBWE</t>
  </si>
  <si>
    <t>T-27038</t>
  </si>
  <si>
    <t>-25,02998</t>
  </si>
  <si>
    <t>32,39816</t>
  </si>
  <si>
    <t>PTS 291</t>
  </si>
  <si>
    <t>-25,03105</t>
  </si>
  <si>
    <t>32,39827</t>
  </si>
  <si>
    <t>PTS 293</t>
  </si>
  <si>
    <t>T-27031</t>
  </si>
  <si>
    <t>-25,03034</t>
  </si>
  <si>
    <t>32,40123</t>
  </si>
  <si>
    <t>PTS 294</t>
  </si>
  <si>
    <t>T-25554</t>
  </si>
  <si>
    <t>-23,88552</t>
  </si>
  <si>
    <t>35,38717</t>
  </si>
  <si>
    <t>40°39.667</t>
  </si>
  <si>
    <t>14°34.662</t>
  </si>
  <si>
    <t>PTS Bairro Namusso (Zona da Matola)</t>
  </si>
  <si>
    <t>10657401/07</t>
  </si>
  <si>
    <t>40°33.645</t>
  </si>
  <si>
    <t>14°42.115</t>
  </si>
  <si>
    <t>PTS Novo Shell ( Zona da Barragem )</t>
  </si>
  <si>
    <t>40°36.214</t>
  </si>
  <si>
    <t>14°42.204</t>
  </si>
  <si>
    <t>PTS Muriacone</t>
  </si>
  <si>
    <t>40°38.190</t>
  </si>
  <si>
    <t>14°41.659</t>
  </si>
  <si>
    <t>PTS Nassige ( depois do Tiago Amorim )</t>
  </si>
  <si>
    <t>E35 17.347</t>
  </si>
  <si>
    <t xml:space="preserve">S13 16.800 </t>
  </si>
  <si>
    <t>PTS1077</t>
  </si>
  <si>
    <t>E35 17.339</t>
  </si>
  <si>
    <t xml:space="preserve">S13 19.333 </t>
  </si>
  <si>
    <t>Bairro Chiuaula</t>
  </si>
  <si>
    <t>PTS1069</t>
  </si>
  <si>
    <t>E35 17.338</t>
  </si>
  <si>
    <t xml:space="preserve">S13 19.447 </t>
  </si>
  <si>
    <t>PTS1068</t>
  </si>
  <si>
    <t>E35 17.336</t>
  </si>
  <si>
    <t>PTS1066</t>
  </si>
  <si>
    <t>E35 17.335</t>
  </si>
  <si>
    <t xml:space="preserve">S13 17.402 </t>
  </si>
  <si>
    <t xml:space="preserve">Bairro Muchenga </t>
  </si>
  <si>
    <t>PTS1065</t>
  </si>
  <si>
    <t>E35 17.325</t>
  </si>
  <si>
    <t xml:space="preserve">S13 32.523 </t>
  </si>
  <si>
    <t>Povoado Lipichi</t>
  </si>
  <si>
    <t>PTS1055</t>
  </si>
  <si>
    <t>E35 17.324</t>
  </si>
  <si>
    <t xml:space="preserve">S13 27.552 </t>
  </si>
  <si>
    <t>Povoado Mussa</t>
  </si>
  <si>
    <t>PTS1054</t>
  </si>
  <si>
    <t>E35 17.323</t>
  </si>
  <si>
    <t xml:space="preserve">S13 25.441 </t>
  </si>
  <si>
    <t>Povoado Lumbe</t>
  </si>
  <si>
    <t>PTS1053</t>
  </si>
  <si>
    <t>E35 17.308</t>
  </si>
  <si>
    <t xml:space="preserve">S13 20.786 </t>
  </si>
  <si>
    <t>Vila de Chimbonila 3</t>
  </si>
  <si>
    <t>PTS1038</t>
  </si>
  <si>
    <t>E35 17.307</t>
  </si>
  <si>
    <t xml:space="preserve">S13 20.253 </t>
  </si>
  <si>
    <t>Vila de Chimbonila 2</t>
  </si>
  <si>
    <t>PTS1037</t>
  </si>
  <si>
    <t>E35 17.306</t>
  </si>
  <si>
    <t xml:space="preserve">S13 19.851 </t>
  </si>
  <si>
    <t>Vila de Chimbonila 1</t>
  </si>
  <si>
    <t>PTS1036</t>
  </si>
  <si>
    <t>F00732.10</t>
  </si>
  <si>
    <t xml:space="preserve"> E35 14.914</t>
  </si>
  <si>
    <t>S13 19.683</t>
  </si>
  <si>
    <t>Bairro Mideiros</t>
  </si>
  <si>
    <t>PTS1023</t>
  </si>
  <si>
    <t>E35 18.183</t>
  </si>
  <si>
    <t xml:space="preserve">S13 16.920 </t>
  </si>
  <si>
    <t>PTS1007</t>
  </si>
  <si>
    <r>
      <t> 39</t>
    </r>
    <r>
      <rPr>
        <vertAlign val="superscript"/>
        <sz val="8"/>
        <rFont val="Calibri"/>
        <family val="2"/>
        <scheme val="minor"/>
      </rPr>
      <t>0</t>
    </r>
    <r>
      <rPr>
        <sz val="8"/>
        <rFont val="Calibri"/>
        <family val="2"/>
        <scheme val="minor"/>
      </rPr>
      <t>36’44,0”</t>
    </r>
  </si>
  <si>
    <r>
      <t> 12</t>
    </r>
    <r>
      <rPr>
        <vertAlign val="superscript"/>
        <sz val="8"/>
        <rFont val="Calibri"/>
        <family val="2"/>
        <scheme val="minor"/>
      </rPr>
      <t>0</t>
    </r>
    <r>
      <rPr>
        <sz val="8"/>
        <rFont val="Calibri"/>
        <family val="2"/>
        <scheme val="minor"/>
      </rPr>
      <t>59’56,1”</t>
    </r>
  </si>
  <si>
    <t>PT Mercado</t>
  </si>
  <si>
    <t>SI-11325</t>
  </si>
  <si>
    <r>
      <t> 39</t>
    </r>
    <r>
      <rPr>
        <vertAlign val="superscript"/>
        <sz val="8"/>
        <rFont val="Calibri"/>
        <family val="2"/>
        <scheme val="minor"/>
      </rPr>
      <t>0</t>
    </r>
    <r>
      <rPr>
        <sz val="8"/>
        <rFont val="Calibri"/>
        <family val="2"/>
        <scheme val="minor"/>
      </rPr>
      <t>51’17,2”</t>
    </r>
  </si>
  <si>
    <r>
      <t> 12</t>
    </r>
    <r>
      <rPr>
        <vertAlign val="superscript"/>
        <sz val="8"/>
        <rFont val="Calibri"/>
        <family val="2"/>
        <scheme val="minor"/>
      </rPr>
      <t>0</t>
    </r>
    <r>
      <rPr>
        <sz val="8"/>
        <rFont val="Calibri"/>
        <family val="2"/>
        <scheme val="minor"/>
      </rPr>
      <t>58’28,3”</t>
    </r>
  </si>
  <si>
    <t>PT Escrito</t>
  </si>
  <si>
    <t>TIF-384-2546</t>
  </si>
  <si>
    <r>
      <t> 39</t>
    </r>
    <r>
      <rPr>
        <vertAlign val="superscript"/>
        <sz val="8"/>
        <rFont val="Calibri"/>
        <family val="2"/>
        <scheme val="minor"/>
      </rPr>
      <t>0</t>
    </r>
    <r>
      <rPr>
        <sz val="8"/>
        <rFont val="Calibri"/>
        <family val="2"/>
        <scheme val="minor"/>
      </rPr>
      <t>51’45,1”</t>
    </r>
  </si>
  <si>
    <r>
      <t> 12</t>
    </r>
    <r>
      <rPr>
        <vertAlign val="superscript"/>
        <sz val="8"/>
        <rFont val="Calibri"/>
        <family val="2"/>
        <scheme val="minor"/>
      </rPr>
      <t>0</t>
    </r>
    <r>
      <rPr>
        <sz val="8"/>
        <rFont val="Calibri"/>
        <family val="2"/>
        <scheme val="minor"/>
      </rPr>
      <t>57’47,3”</t>
    </r>
  </si>
  <si>
    <t>PT Escola</t>
  </si>
  <si>
    <r>
      <t> 39</t>
    </r>
    <r>
      <rPr>
        <vertAlign val="superscript"/>
        <sz val="8"/>
        <rFont val="Calibri"/>
        <family val="2"/>
        <scheme val="minor"/>
      </rPr>
      <t>0</t>
    </r>
    <r>
      <rPr>
        <sz val="8"/>
        <rFont val="Calibri"/>
        <family val="2"/>
        <scheme val="minor"/>
      </rPr>
      <t>51’33,8”</t>
    </r>
  </si>
  <si>
    <r>
      <t> 12</t>
    </r>
    <r>
      <rPr>
        <vertAlign val="superscript"/>
        <sz val="8"/>
        <rFont val="Calibri"/>
        <family val="2"/>
        <scheme val="minor"/>
      </rPr>
      <t>0</t>
    </r>
    <r>
      <rPr>
        <sz val="8"/>
        <rFont val="Calibri"/>
        <family val="2"/>
        <scheme val="minor"/>
      </rPr>
      <t>57’55,1”</t>
    </r>
  </si>
  <si>
    <t>PT Hospital, perto do Hospital</t>
  </si>
  <si>
    <t> 39°58’42.53”</t>
  </si>
  <si>
    <t> 12°29’98.68”</t>
  </si>
  <si>
    <t>Silva Macua</t>
  </si>
  <si>
    <t>0047T052</t>
  </si>
  <si>
    <t>ZENT TRANSFORMERS</t>
  </si>
  <si>
    <t>40ʼ27ʼ57.057ʺ</t>
  </si>
  <si>
    <t>10°46ʼ33.0104ʺ</t>
  </si>
  <si>
    <t>PT NOVO PALHOTA (QUILAUA)</t>
  </si>
  <si>
    <t>Palma</t>
  </si>
  <si>
    <t>USPLM</t>
  </si>
  <si>
    <t>40°28ʼ46.3188</t>
  </si>
  <si>
    <t>10°59ʼ24.8784</t>
  </si>
  <si>
    <t>Centro de saude olumbi</t>
  </si>
  <si>
    <t>40°28ʼ37.8696</t>
  </si>
  <si>
    <t>10°59ʼ21.6924</t>
  </si>
  <si>
    <t>PT Lider/olumbi</t>
  </si>
  <si>
    <t>F000436.02</t>
  </si>
  <si>
    <t>40°21ʼ21.3624ʺ</t>
  </si>
  <si>
    <t>10°57ʼ43.2432ʺ</t>
  </si>
  <si>
    <t>PT Mute</t>
  </si>
  <si>
    <t>F000436.04</t>
  </si>
  <si>
    <t>40°28ʼ56.1288</t>
  </si>
  <si>
    <t>10°46ʼ24.7296ʺ</t>
  </si>
  <si>
    <t>Mercado baixa</t>
  </si>
  <si>
    <t>40ʼ28ʼ36.1488</t>
  </si>
  <si>
    <t>10°46ʼ33.9348ʺ</t>
  </si>
  <si>
    <t>PT descida</t>
  </si>
  <si>
    <t>TB1306064</t>
  </si>
  <si>
    <t>40°28ʼ22.71</t>
  </si>
  <si>
    <t>10°46ʼ38.4744ʺ</t>
  </si>
  <si>
    <t>F000436.07</t>
  </si>
  <si>
    <t>40ʼ28ʺ122628</t>
  </si>
  <si>
    <t>10°46ʼ31.98</t>
  </si>
  <si>
    <t>Mercado/bci</t>
  </si>
  <si>
    <t>F000436.03</t>
  </si>
  <si>
    <t>40ʼ27ʼ57.078ʺ</t>
  </si>
  <si>
    <t>10°46ʼ33.0204ʺ</t>
  </si>
  <si>
    <t>Padaria favorita</t>
  </si>
  <si>
    <t>F000436.06</t>
  </si>
  <si>
    <t>40̕27̕̕39.87722</t>
  </si>
  <si>
    <t>10°46ʼ30.926̋''</t>
  </si>
  <si>
    <t>Condominio Palma</t>
  </si>
  <si>
    <r>
      <t> 39</t>
    </r>
    <r>
      <rPr>
        <vertAlign val="superscript"/>
        <sz val="8"/>
        <rFont val="Calibri"/>
        <family val="2"/>
        <scheme val="minor"/>
      </rPr>
      <t>0</t>
    </r>
    <r>
      <rPr>
        <sz val="8"/>
        <rFont val="Calibri"/>
        <family val="2"/>
        <scheme val="minor"/>
      </rPr>
      <t>19’27,9”</t>
    </r>
  </si>
  <si>
    <r>
      <t> 12</t>
    </r>
    <r>
      <rPr>
        <vertAlign val="superscript"/>
        <sz val="8"/>
        <rFont val="Calibri"/>
        <family val="2"/>
        <scheme val="minor"/>
      </rPr>
      <t>0</t>
    </r>
    <r>
      <rPr>
        <sz val="8"/>
        <rFont val="Calibri"/>
        <family val="2"/>
        <scheme val="minor"/>
      </rPr>
      <t>59’40,3”</t>
    </r>
  </si>
  <si>
    <t>40° 23.227'</t>
  </si>
  <si>
    <t>13°00.646'</t>
  </si>
  <si>
    <t>Nangua</t>
  </si>
  <si>
    <t>40° 33.865'</t>
  </si>
  <si>
    <t>12°59.971'</t>
  </si>
  <si>
    <t>Chuiba Bay Lodge</t>
  </si>
  <si>
    <t>40° 32.432</t>
  </si>
  <si>
    <t>13°00.014'</t>
  </si>
  <si>
    <t>Moageira Grão de Ouro</t>
  </si>
  <si>
    <t>40° 32.458'</t>
  </si>
  <si>
    <t>12°59.390'</t>
  </si>
  <si>
    <t>Casa das Irmãs</t>
  </si>
  <si>
    <t>T-25540</t>
  </si>
  <si>
    <t>033º 54.702</t>
  </si>
  <si>
    <t>24º 39.138</t>
  </si>
  <si>
    <t>AGMJC/PTS0245</t>
  </si>
  <si>
    <t>Macheca-Homo 1</t>
  </si>
  <si>
    <t>10625701/06</t>
  </si>
  <si>
    <t>033° 45.982</t>
  </si>
  <si>
    <t>24° 58.855</t>
  </si>
  <si>
    <t>AGXX/PTS0164</t>
  </si>
  <si>
    <t>Nhokuene Monofasico Intermedio</t>
  </si>
  <si>
    <t>10618401/02</t>
  </si>
  <si>
    <t>034° 10.954</t>
  </si>
  <si>
    <t>24° 55.970</t>
  </si>
  <si>
    <t>AGCDG/PTS0139</t>
  </si>
  <si>
    <t>Kwazi Lodge - Chidenguele</t>
  </si>
  <si>
    <t>T-26999</t>
  </si>
  <si>
    <t>033º 39.179</t>
  </si>
  <si>
    <t>25º 02.967</t>
  </si>
  <si>
    <t>AGXX/PTS0097</t>
  </si>
  <si>
    <t>Bairro 2 da Cidade-Botas</t>
  </si>
  <si>
    <t>T-25550</t>
  </si>
  <si>
    <t>033º 40.931</t>
  </si>
  <si>
    <t>25º 04.074</t>
  </si>
  <si>
    <t>AGXX/PTS0073</t>
  </si>
  <si>
    <t>Bairro 11 Mocita Banze</t>
  </si>
  <si>
    <t>10625801/08</t>
  </si>
  <si>
    <t>033º 20.749</t>
  </si>
  <si>
    <t>24º 56.378</t>
  </si>
  <si>
    <t>AGXX/PTS0017</t>
  </si>
  <si>
    <t>Chissano Wathe (Mono)</t>
  </si>
  <si>
    <t>10625801/03</t>
  </si>
  <si>
    <t>-24,47801</t>
  </si>
  <si>
    <t>35,00986</t>
  </si>
  <si>
    <t>-25,83242</t>
  </si>
  <si>
    <t>32,51582</t>
  </si>
  <si>
    <t>PT 465R</t>
  </si>
  <si>
    <t>G-3556</t>
  </si>
  <si>
    <t>PowerWare</t>
  </si>
  <si>
    <t>-24,61465</t>
  </si>
  <si>
    <t>34,56320</t>
  </si>
  <si>
    <t>G-3557</t>
  </si>
  <si>
    <t>-24,63194</t>
  </si>
  <si>
    <t>34,56756</t>
  </si>
  <si>
    <t>G-3558</t>
  </si>
  <si>
    <t>-24,63201</t>
  </si>
  <si>
    <t>34,57192</t>
  </si>
  <si>
    <t>G-3442</t>
  </si>
  <si>
    <t>-24,55062</t>
  </si>
  <si>
    <t>34,89663</t>
  </si>
  <si>
    <t>-21,9363375</t>
  </si>
  <si>
    <t>35,3140432</t>
  </si>
  <si>
    <t>PT 02 RG</t>
  </si>
  <si>
    <t>DC0007/2930</t>
  </si>
  <si>
    <t>-21,9460628</t>
  </si>
  <si>
    <t>35,3153823</t>
  </si>
  <si>
    <t>PT 05 RG</t>
  </si>
  <si>
    <t>BET 31026</t>
  </si>
  <si>
    <t>-22,0212741</t>
  </si>
  <si>
    <t>35,3185465</t>
  </si>
  <si>
    <t>PT 33 RG</t>
  </si>
  <si>
    <t>T-26998</t>
  </si>
  <si>
    <t>-22,0057857</t>
  </si>
  <si>
    <t>35,3195981</t>
  </si>
  <si>
    <t>PT 21 RG</t>
  </si>
  <si>
    <t>K002859.02</t>
  </si>
  <si>
    <t>-22,0012372</t>
  </si>
  <si>
    <t>35,3239295</t>
  </si>
  <si>
    <t>PT 41 RG</t>
  </si>
  <si>
    <t>G-3463</t>
  </si>
  <si>
    <t>Powerware</t>
  </si>
  <si>
    <t>-23,2282705</t>
  </si>
  <si>
    <t>35,4870414</t>
  </si>
  <si>
    <t>G-3562</t>
  </si>
  <si>
    <t>-23,2339317</t>
  </si>
  <si>
    <t>35,4884884</t>
  </si>
  <si>
    <t>PT 27 RE</t>
  </si>
  <si>
    <t>G-3479</t>
  </si>
  <si>
    <t>-23,4490734</t>
  </si>
  <si>
    <t>35,3839297</t>
  </si>
  <si>
    <t>G-3469</t>
  </si>
  <si>
    <t>-23,4451941</t>
  </si>
  <si>
    <t>35,3797762</t>
  </si>
  <si>
    <t>G-3476</t>
  </si>
  <si>
    <t>-23,4552952</t>
  </si>
  <si>
    <t>35,3795375</t>
  </si>
  <si>
    <t>G-3522</t>
  </si>
  <si>
    <t>-23,4732211</t>
  </si>
  <si>
    <t>35,3791283</t>
  </si>
  <si>
    <t>G-3489</t>
  </si>
  <si>
    <t>-23,4824431</t>
  </si>
  <si>
    <t>35,3808976</t>
  </si>
  <si>
    <t>PT 35RE</t>
  </si>
  <si>
    <t xml:space="preserve">S23 37 11.6 </t>
  </si>
  <si>
    <t xml:space="preserve"> E35 21 31.0</t>
  </si>
  <si>
    <t xml:space="preserve">S23 39 36.0 </t>
  </si>
  <si>
    <t xml:space="preserve"> E35 09 32.8</t>
  </si>
  <si>
    <t xml:space="preserve">S23 44 00.7 </t>
  </si>
  <si>
    <t xml:space="preserve"> E35 11 11.3</t>
  </si>
  <si>
    <t xml:space="preserve">S23 37 42.3 </t>
  </si>
  <si>
    <t xml:space="preserve"> E35 35 27.6</t>
  </si>
  <si>
    <t>PT 55 RE</t>
  </si>
  <si>
    <t xml:space="preserve">S23 47 36.3 </t>
  </si>
  <si>
    <t xml:space="preserve"> E35 16 08.2</t>
  </si>
  <si>
    <t xml:space="preserve">S23 42 07.8 </t>
  </si>
  <si>
    <t xml:space="preserve"> E35 18 31.1</t>
  </si>
  <si>
    <t>PT 53 RE</t>
  </si>
  <si>
    <t xml:space="preserve">S23 39 46.9 </t>
  </si>
  <si>
    <t xml:space="preserve"> E35 20 33.9</t>
  </si>
  <si>
    <t>PT 52 RE</t>
  </si>
  <si>
    <t xml:space="preserve">S23 41 33.1 </t>
  </si>
  <si>
    <t xml:space="preserve"> E35 18 40.8</t>
  </si>
  <si>
    <t>PT 51 RE</t>
  </si>
  <si>
    <t xml:space="preserve">S23 35 47.0 </t>
  </si>
  <si>
    <t xml:space="preserve"> E35 20 24.8</t>
  </si>
  <si>
    <t xml:space="preserve">S23 32 47.7 </t>
  </si>
  <si>
    <t xml:space="preserve"> E35 13 54.4</t>
  </si>
  <si>
    <t xml:space="preserve">S23 39 58.7 </t>
  </si>
  <si>
    <t xml:space="preserve"> E35 19 23.2</t>
  </si>
  <si>
    <t xml:space="preserve">S23 46 53.3 </t>
  </si>
  <si>
    <t xml:space="preserve"> E35 16 21.9</t>
  </si>
  <si>
    <t>G-3540</t>
  </si>
  <si>
    <t>-23,6294734</t>
  </si>
  <si>
    <t>35,2536746</t>
  </si>
  <si>
    <t>PT 6</t>
  </si>
  <si>
    <t>10699503/03</t>
  </si>
  <si>
    <t>-23,6187757</t>
  </si>
  <si>
    <t>35,2469807</t>
  </si>
  <si>
    <t>PT 4</t>
  </si>
  <si>
    <t>G-?</t>
  </si>
  <si>
    <t>-23,6285401</t>
  </si>
  <si>
    <t>35,2590315</t>
  </si>
  <si>
    <t>PT 5</t>
  </si>
  <si>
    <t>G-3480</t>
  </si>
  <si>
    <t>-23,6316636</t>
  </si>
  <si>
    <t>35,2618971</t>
  </si>
  <si>
    <t>PT 44</t>
  </si>
  <si>
    <t>G-3508</t>
  </si>
  <si>
    <t>-23,6431086</t>
  </si>
  <si>
    <t>35,2690787</t>
  </si>
  <si>
    <t>PT 43</t>
  </si>
  <si>
    <t>G-3493</t>
  </si>
  <si>
    <t>-23,6561571</t>
  </si>
  <si>
    <t>35,2877335</t>
  </si>
  <si>
    <t>PT 45</t>
  </si>
  <si>
    <t>G-3526</t>
  </si>
  <si>
    <t>-23,6616306</t>
  </si>
  <si>
    <t>35,2932645</t>
  </si>
  <si>
    <t>PT 42</t>
  </si>
  <si>
    <t>G-3527</t>
  </si>
  <si>
    <t>-23,7705104</t>
  </si>
  <si>
    <t>35,2800000</t>
  </si>
  <si>
    <t>PT 19</t>
  </si>
  <si>
    <t>G-3446</t>
  </si>
  <si>
    <t>-23,7667784</t>
  </si>
  <si>
    <t>35,2826776</t>
  </si>
  <si>
    <t>PT 20</t>
  </si>
  <si>
    <t>G-3547</t>
  </si>
  <si>
    <t>-23,7482751</t>
  </si>
  <si>
    <t>35,3013797</t>
  </si>
  <si>
    <t>PT 23</t>
  </si>
  <si>
    <t>-23,7414157</t>
  </si>
  <si>
    <t>35,2961762</t>
  </si>
  <si>
    <t>PT 25</t>
  </si>
  <si>
    <t>G-3444</t>
  </si>
  <si>
    <t>-23,7359097</t>
  </si>
  <si>
    <t>35,2989814</t>
  </si>
  <si>
    <t>PT 26</t>
  </si>
  <si>
    <t>G-3477</t>
  </si>
  <si>
    <t>-23,7020393</t>
  </si>
  <si>
    <t>35,3084129</t>
  </si>
  <si>
    <t>PT 29</t>
  </si>
  <si>
    <t>G-3552</t>
  </si>
  <si>
    <t>-23,6566751</t>
  </si>
  <si>
    <t>35,3382852</t>
  </si>
  <si>
    <t>PT 2</t>
  </si>
  <si>
    <t>-23,5750642</t>
  </si>
  <si>
    <t>35,3558532</t>
  </si>
  <si>
    <t>-23,5913271</t>
  </si>
  <si>
    <t>35,3416347</t>
  </si>
  <si>
    <t>PT 40</t>
  </si>
  <si>
    <t>G-3941</t>
  </si>
  <si>
    <t>-23,5811072</t>
  </si>
  <si>
    <t>35,3505827</t>
  </si>
  <si>
    <t>PT 34</t>
  </si>
  <si>
    <t>G-3967</t>
  </si>
  <si>
    <t>-23,5844367</t>
  </si>
  <si>
    <t>35,3542687</t>
  </si>
  <si>
    <t>PT 41</t>
  </si>
  <si>
    <t>G-3472</t>
  </si>
  <si>
    <t>-23,5747434</t>
  </si>
  <si>
    <t>35,3488303</t>
  </si>
  <si>
    <t>PT 35</t>
  </si>
  <si>
    <t>G-3591</t>
  </si>
  <si>
    <t>-23,5777585</t>
  </si>
  <si>
    <t>35,3573559</t>
  </si>
  <si>
    <t>PT  32</t>
  </si>
  <si>
    <t>G-3573</t>
  </si>
  <si>
    <t>-23,5193086</t>
  </si>
  <si>
    <t>35,3860905</t>
  </si>
  <si>
    <t>PT  47</t>
  </si>
  <si>
    <t>G-3530</t>
  </si>
  <si>
    <t>-23,5104827</t>
  </si>
  <si>
    <t>35,3877978</t>
  </si>
  <si>
    <t>PT  46</t>
  </si>
  <si>
    <t>10625601/03</t>
  </si>
  <si>
    <t>-23,4902792</t>
  </si>
  <si>
    <t>35,3849587</t>
  </si>
  <si>
    <t>PT  48</t>
  </si>
  <si>
    <t>G-3541</t>
  </si>
  <si>
    <t>-23,4398916</t>
  </si>
  <si>
    <t>35,2337094</t>
  </si>
  <si>
    <t>PT  59</t>
  </si>
  <si>
    <t>G-3427</t>
  </si>
  <si>
    <t>-23,4205817</t>
  </si>
  <si>
    <t>35,2179373</t>
  </si>
  <si>
    <t>PT  61</t>
  </si>
  <si>
    <t>G-3475</t>
  </si>
  <si>
    <t>-24,1239703</t>
  </si>
  <si>
    <t>35,2656066</t>
  </si>
  <si>
    <t>PT 43 RE</t>
  </si>
  <si>
    <t>G-3534</t>
  </si>
  <si>
    <t>-23,9633952</t>
  </si>
  <si>
    <t>35,2854456</t>
  </si>
  <si>
    <t>-23,8022296</t>
  </si>
  <si>
    <t>32,2798933</t>
  </si>
  <si>
    <t>Transformco</t>
  </si>
  <si>
    <t>-26,4057193</t>
  </si>
  <si>
    <t>32,6623365</t>
  </si>
  <si>
    <t>PT 680</t>
  </si>
  <si>
    <t>10625801/16</t>
  </si>
  <si>
    <t>-26,3848145</t>
  </si>
  <si>
    <t>32,6501566</t>
  </si>
  <si>
    <t>PT 679</t>
  </si>
  <si>
    <t>17-02418</t>
  </si>
  <si>
    <t>-26,2343818</t>
  </si>
  <si>
    <t>32,6226581</t>
  </si>
  <si>
    <t>PT 817</t>
  </si>
  <si>
    <t>T-27022</t>
  </si>
  <si>
    <t>-25,8264796</t>
  </si>
  <si>
    <t>32,2676506</t>
  </si>
  <si>
    <t>-25,9180951</t>
  </si>
  <si>
    <t>32,4899979</t>
  </si>
  <si>
    <t>PT 141</t>
  </si>
  <si>
    <t>T-27030</t>
  </si>
  <si>
    <t>-25,8305362</t>
  </si>
  <si>
    <t>32,4869312</t>
  </si>
  <si>
    <t>PTS 538</t>
  </si>
  <si>
    <t>-25,8898593</t>
  </si>
  <si>
    <t>32,4431658</t>
  </si>
  <si>
    <t>PT 344</t>
  </si>
  <si>
    <t>F002425.01</t>
  </si>
  <si>
    <t>-25,4384421</t>
  </si>
  <si>
    <t>32,7791227</t>
  </si>
  <si>
    <t>PT 638</t>
  </si>
  <si>
    <t>-25,3970928</t>
  </si>
  <si>
    <t>32,8014244</t>
  </si>
  <si>
    <t>PTS 658</t>
  </si>
  <si>
    <t>T-27056</t>
  </si>
  <si>
    <t>-25,3759505</t>
  </si>
  <si>
    <t>32,8041623</t>
  </si>
  <si>
    <t>PT 640</t>
  </si>
  <si>
    <t>Tusco Trafo Ltd.</t>
  </si>
  <si>
    <t>-25,8291565</t>
  </si>
  <si>
    <t>32,5410977</t>
  </si>
  <si>
    <t>PT 587</t>
  </si>
  <si>
    <t>T-25400</t>
  </si>
  <si>
    <t>-25,8385525</t>
  </si>
  <si>
    <t>32,5391364</t>
  </si>
  <si>
    <t>T-27045</t>
  </si>
  <si>
    <t>-25,8387557</t>
  </si>
  <si>
    <t>32,5350819</t>
  </si>
  <si>
    <t>S06345</t>
  </si>
  <si>
    <t>-25,8417081</t>
  </si>
  <si>
    <t>32,5368645</t>
  </si>
  <si>
    <t>PT 219</t>
  </si>
  <si>
    <t>T-27042</t>
  </si>
  <si>
    <t>-25,7757378</t>
  </si>
  <si>
    <t>32,5915112</t>
  </si>
  <si>
    <t>T-27062</t>
  </si>
  <si>
    <t>-25,8607588</t>
  </si>
  <si>
    <t>6124565</t>
  </si>
  <si>
    <t>PT 39R</t>
  </si>
  <si>
    <t>T-27053</t>
  </si>
  <si>
    <t>-25,8038257</t>
  </si>
  <si>
    <t>32,5919596</t>
  </si>
  <si>
    <t>PT 150R</t>
  </si>
  <si>
    <t>315-384</t>
  </si>
  <si>
    <t>Energy Transfo Efacec</t>
  </si>
  <si>
    <t>-25,8436931</t>
  </si>
  <si>
    <t>32,6362588</t>
  </si>
  <si>
    <t>PT 268</t>
  </si>
  <si>
    <t>T-27061</t>
  </si>
  <si>
    <t>-25,8699159</t>
  </si>
  <si>
    <t>32,6123759</t>
  </si>
  <si>
    <t>PT 33R</t>
  </si>
  <si>
    <t>10625801/02</t>
  </si>
  <si>
    <t>-25.171079</t>
  </si>
  <si>
    <t>32.905870</t>
  </si>
  <si>
    <t>Ngomene</t>
  </si>
  <si>
    <t>PTS 852</t>
  </si>
  <si>
    <t>10625701/11</t>
  </si>
  <si>
    <t>-25.501957</t>
  </si>
  <si>
    <t>32.212080</t>
  </si>
  <si>
    <t>PTS 766</t>
  </si>
  <si>
    <t>10625701/01</t>
  </si>
  <si>
    <t>-25.497399</t>
  </si>
  <si>
    <t>32.219270</t>
  </si>
  <si>
    <t>PTS 767</t>
  </si>
  <si>
    <t>10625901/03</t>
  </si>
  <si>
    <t>-25.344315</t>
  </si>
  <si>
    <t>32.275903</t>
  </si>
  <si>
    <t>PTS 772</t>
  </si>
  <si>
    <t>T-27051</t>
  </si>
  <si>
    <t>-25.049563</t>
  </si>
  <si>
    <t>32.341421</t>
  </si>
  <si>
    <t>PTS  790</t>
  </si>
  <si>
    <t>30245/01/009</t>
  </si>
  <si>
    <t>-25.935675</t>
  </si>
  <si>
    <t>32.419701</t>
  </si>
  <si>
    <t>PTS 123</t>
  </si>
  <si>
    <t>-25.906856</t>
  </si>
  <si>
    <t>32.468837</t>
  </si>
  <si>
    <t>PTS 473</t>
  </si>
  <si>
    <t>-25.917758</t>
  </si>
  <si>
    <t>32.474140</t>
  </si>
  <si>
    <t>630-6:6</t>
  </si>
  <si>
    <t>Energy Transformers</t>
  </si>
  <si>
    <t>PT 140</t>
  </si>
  <si>
    <t>T27471</t>
  </si>
  <si>
    <t>PT 257</t>
  </si>
  <si>
    <t>206516/01</t>
  </si>
  <si>
    <t>E033 15 41,7</t>
  </si>
  <si>
    <t>S18 56 43,9</t>
  </si>
  <si>
    <t>MOAGEM PINDO</t>
  </si>
  <si>
    <t>AGVDZ/PT3</t>
  </si>
  <si>
    <t>Bairro Expansão</t>
  </si>
  <si>
    <t>E033 08 44,6</t>
  </si>
  <si>
    <t>S19 08 05,0</t>
  </si>
  <si>
    <t>EPC CHICAMBA</t>
  </si>
  <si>
    <t>USMSC/PT17</t>
  </si>
  <si>
    <t>Bairro Pedreira</t>
  </si>
  <si>
    <t>1062600/01</t>
  </si>
  <si>
    <t>E33 04 30,3</t>
  </si>
  <si>
    <t>S19 00 23,0</t>
  </si>
  <si>
    <t>PROX LIDER MARGARIDA</t>
  </si>
  <si>
    <t>USMSC/PT12</t>
  </si>
  <si>
    <t>Bairro Bandula</t>
  </si>
  <si>
    <t>10625801/11</t>
  </si>
  <si>
    <t>E032 49 31,5</t>
  </si>
  <si>
    <t>S18 58 25,7</t>
  </si>
  <si>
    <t>CENTRO JECUA</t>
  </si>
  <si>
    <t>AGMNC/PT19</t>
  </si>
  <si>
    <t>Bairro Centro Jécua</t>
  </si>
  <si>
    <t>T-25559</t>
  </si>
  <si>
    <t>E032 44 51 91</t>
  </si>
  <si>
    <t>S18 59 31,41</t>
  </si>
  <si>
    <t>POST ADMINISTRATIVO EN 6</t>
  </si>
  <si>
    <t>USMCP/PT7</t>
  </si>
  <si>
    <t>L001426.02</t>
  </si>
  <si>
    <t>E033 15 17,3</t>
  </si>
  <si>
    <t>S17 43 07,4</t>
  </si>
  <si>
    <t>FISCALIZACNO DA AGRICULTURA</t>
  </si>
  <si>
    <t>USGUR/PT4</t>
  </si>
  <si>
    <t>Bairro Cruzamento de Macossa</t>
  </si>
  <si>
    <t>L001427.06</t>
  </si>
  <si>
    <t>E033 20 56,1</t>
  </si>
  <si>
    <t>S17 25 34,8</t>
  </si>
  <si>
    <t>USGUR/PT1</t>
  </si>
  <si>
    <t>Bairro TseretseKama C</t>
  </si>
  <si>
    <t>PAWELS TRAFO</t>
  </si>
  <si>
    <t>E033 55 32,98</t>
  </si>
  <si>
    <t>S19 12 06,92</t>
  </si>
  <si>
    <t>HOSPITAL</t>
  </si>
  <si>
    <t>USICP/PT4</t>
  </si>
  <si>
    <t>E033 53 21,56</t>
  </si>
  <si>
    <t>S19 11 49,79</t>
  </si>
  <si>
    <t>INCHOPE ESTACAO</t>
  </si>
  <si>
    <t>USICP/PT3</t>
  </si>
  <si>
    <t>Bairro Mutuchira</t>
  </si>
  <si>
    <t>E033 38 48,5</t>
  </si>
  <si>
    <t>S19 05 49,1</t>
  </si>
  <si>
    <t>MUCHACATA</t>
  </si>
  <si>
    <t>AGGDL/PT7</t>
  </si>
  <si>
    <t>DC0014/0171</t>
  </si>
  <si>
    <t>E33 27 42,37</t>
  </si>
  <si>
    <t>S19 05 41,00</t>
  </si>
  <si>
    <t>AGCHI/PT54</t>
  </si>
  <si>
    <t>111-0704505</t>
  </si>
  <si>
    <t>E033 27 53,10</t>
  </si>
  <si>
    <t>S19 06 55,00</t>
  </si>
  <si>
    <t>AGCHI/PT52</t>
  </si>
  <si>
    <t>ZONA DO COLEGA CIGARRO</t>
  </si>
  <si>
    <t>T24361</t>
  </si>
  <si>
    <t>E033 13 07,1</t>
  </si>
  <si>
    <t>S17 47 49,2</t>
  </si>
  <si>
    <t>Moagem Joao Marita</t>
  </si>
  <si>
    <t>AGCTC/PT11</t>
  </si>
  <si>
    <t>BAIRRO SABAO</t>
  </si>
  <si>
    <t>003069</t>
  </si>
  <si>
    <t>E033 10 27,1</t>
  </si>
  <si>
    <t>S18 02 26,8</t>
  </si>
  <si>
    <t>CMC</t>
  </si>
  <si>
    <t>AGCTC/PT6</t>
  </si>
  <si>
    <t>L001247</t>
  </si>
  <si>
    <t>E033 10 38,0</t>
  </si>
  <si>
    <t>S18 03 20,2</t>
  </si>
  <si>
    <t>Complexo Mbuia Lena</t>
  </si>
  <si>
    <t>AGCTC/PT5</t>
  </si>
  <si>
    <t>BAIRRO FUTURO MELHOR</t>
  </si>
  <si>
    <t>L001427</t>
  </si>
  <si>
    <t>E033 10 13,6</t>
  </si>
  <si>
    <t>S18 03 12,1</t>
  </si>
  <si>
    <t>Frente Hospital</t>
  </si>
  <si>
    <t>AGCTC/PT1</t>
  </si>
  <si>
    <t>BAIRRO 3 DE FEVEREIRO</t>
  </si>
  <si>
    <t>PT224</t>
  </si>
  <si>
    <t>Bairro Mbátue</t>
  </si>
  <si>
    <t>PT221</t>
  </si>
  <si>
    <t>Cerâmica</t>
  </si>
  <si>
    <t>31651/04/003</t>
  </si>
  <si>
    <t>Alstrom</t>
  </si>
  <si>
    <t>PT69</t>
  </si>
  <si>
    <t>Chamba(12 Esquadra)</t>
  </si>
  <si>
    <t>8338296.333</t>
  </si>
  <si>
    <t>665801.970</t>
  </si>
  <si>
    <t>GWELO-MPONHERA</t>
  </si>
  <si>
    <t>RCT 552345</t>
  </si>
  <si>
    <t>8271668.655</t>
  </si>
  <si>
    <t>226366.569</t>
  </si>
  <si>
    <t>C.BASSA RONDAO</t>
  </si>
  <si>
    <t>ZOMBO</t>
  </si>
  <si>
    <t>SE-ZAMBIA</t>
  </si>
  <si>
    <t>RCT 552342</t>
  </si>
  <si>
    <t>8272091.400</t>
  </si>
  <si>
    <t>225014.213</t>
  </si>
  <si>
    <t>LUSAKA</t>
  </si>
  <si>
    <t>RCT 552343</t>
  </si>
  <si>
    <t>8274070.790</t>
  </si>
  <si>
    <t>222589.237</t>
  </si>
  <si>
    <t>ARUANGUA</t>
  </si>
  <si>
    <t>8251578.044</t>
  </si>
  <si>
    <t>365938.842</t>
  </si>
  <si>
    <t>ESTRADA MUCUMBURA</t>
  </si>
  <si>
    <t>8251862.527</t>
  </si>
  <si>
    <t>366074.153</t>
  </si>
  <si>
    <t>8327583.132</t>
  </si>
  <si>
    <t>403237.215</t>
  </si>
  <si>
    <t>DT-529/6</t>
  </si>
  <si>
    <t>8251220.230</t>
  </si>
  <si>
    <t>550320.189</t>
  </si>
  <si>
    <t>100745-09</t>
  </si>
  <si>
    <t>8192165.058</t>
  </si>
  <si>
    <t>548706.739</t>
  </si>
  <si>
    <t>MISSAWA-MERCADO</t>
  </si>
  <si>
    <t>100752-01</t>
  </si>
  <si>
    <t>33°27'21.6”</t>
  </si>
  <si>
    <t>16°21'4.241”</t>
  </si>
  <si>
    <t>MISSAWA-INTERIOR</t>
  </si>
  <si>
    <t>8138585.310</t>
  </si>
  <si>
    <t>529302.357</t>
  </si>
  <si>
    <t>SEDE ROTUNDA</t>
  </si>
  <si>
    <t>8266178.699</t>
  </si>
  <si>
    <t>475894.761</t>
  </si>
  <si>
    <t>8276192.644</t>
  </si>
  <si>
    <t>438941.361</t>
  </si>
  <si>
    <t>NHACAPIRIRI 2</t>
  </si>
  <si>
    <t>NHACAPIRIRI 1</t>
  </si>
  <si>
    <t>THACA</t>
  </si>
  <si>
    <t>8262247.085</t>
  </si>
  <si>
    <t>468097.429</t>
  </si>
  <si>
    <t>CHIPALAPALA</t>
  </si>
  <si>
    <t>8259025.733</t>
  </si>
  <si>
    <t>474001.737</t>
  </si>
  <si>
    <t>IMBOQUE</t>
  </si>
  <si>
    <t>8260293.342</t>
  </si>
  <si>
    <t>473702.882</t>
  </si>
  <si>
    <t>CAWIRA B</t>
  </si>
  <si>
    <t>8258435.416</t>
  </si>
  <si>
    <t>474119.395</t>
  </si>
  <si>
    <t>CHIUHANDE</t>
  </si>
  <si>
    <t>8259555.524</t>
  </si>
  <si>
    <t>474350.475</t>
  </si>
  <si>
    <t>8373457.637</t>
  </si>
  <si>
    <t>647233.679</t>
  </si>
  <si>
    <t>E.S.U</t>
  </si>
  <si>
    <t>CEI 60076</t>
  </si>
  <si>
    <t>8357593.569</t>
  </si>
  <si>
    <t>664171.034</t>
  </si>
  <si>
    <t>NTENGOMBALAME</t>
  </si>
  <si>
    <t>8367923.075</t>
  </si>
  <si>
    <t>666250.398</t>
  </si>
  <si>
    <t>BIRI-BIRI-MIGRACAO</t>
  </si>
  <si>
    <t>8219101.407</t>
  </si>
  <si>
    <t>611026.029</t>
  </si>
  <si>
    <t>MUALADZI-5-APOS A FIPAG</t>
  </si>
  <si>
    <t>T-24344</t>
  </si>
  <si>
    <t>8221804.762</t>
  </si>
  <si>
    <t>604531.762</t>
  </si>
  <si>
    <t>CATEME-2</t>
  </si>
  <si>
    <t>T-24349</t>
  </si>
  <si>
    <t>8222102.675</t>
  </si>
  <si>
    <t>603306.496</t>
  </si>
  <si>
    <t>CATEME-1</t>
  </si>
  <si>
    <t>35°32'0.874"</t>
  </si>
  <si>
    <t>17°21'56.762"</t>
  </si>
  <si>
    <t>JOAONDARA</t>
  </si>
  <si>
    <t>40°25.397</t>
  </si>
  <si>
    <t>14°56.220</t>
  </si>
  <si>
    <t>Namitatari</t>
  </si>
  <si>
    <t>K008283.07</t>
  </si>
  <si>
    <t>E35 16.981</t>
  </si>
  <si>
    <t xml:space="preserve">S13 18.638 </t>
  </si>
  <si>
    <t>PTS1013</t>
  </si>
  <si>
    <t>10657401/28</t>
  </si>
  <si>
    <t>DELTA POWER MATLA (DPM)</t>
  </si>
  <si>
    <t>39°40.680</t>
  </si>
  <si>
    <t>16°04.192</t>
  </si>
  <si>
    <t>NACUCHA</t>
  </si>
  <si>
    <t>NAMETORIA</t>
  </si>
  <si>
    <r>
      <t> 39</t>
    </r>
    <r>
      <rPr>
        <vertAlign val="superscript"/>
        <sz val="8"/>
        <rFont val="Calibri"/>
        <family val="2"/>
        <scheme val="minor"/>
      </rPr>
      <t>0</t>
    </r>
    <r>
      <rPr>
        <sz val="8"/>
        <rFont val="Calibri"/>
        <family val="2"/>
        <scheme val="minor"/>
      </rPr>
      <t>01’00,8”</t>
    </r>
  </si>
  <si>
    <t>120E11011</t>
  </si>
  <si>
    <t>TTSA</t>
  </si>
  <si>
    <r>
      <t> 39</t>
    </r>
    <r>
      <rPr>
        <vertAlign val="superscript"/>
        <sz val="8"/>
        <rFont val="Calibri"/>
        <family val="2"/>
        <scheme val="minor"/>
      </rPr>
      <t>0</t>
    </r>
    <r>
      <rPr>
        <sz val="8"/>
        <rFont val="Calibri"/>
        <family val="2"/>
        <scheme val="minor"/>
      </rPr>
      <t>01’17,5”</t>
    </r>
  </si>
  <si>
    <r>
      <t> 13</t>
    </r>
    <r>
      <rPr>
        <vertAlign val="superscript"/>
        <sz val="8"/>
        <rFont val="Calibri"/>
        <family val="2"/>
        <scheme val="minor"/>
      </rPr>
      <t>0</t>
    </r>
    <r>
      <rPr>
        <sz val="8"/>
        <rFont val="Calibri"/>
        <family val="2"/>
        <scheme val="minor"/>
      </rPr>
      <t>07’34,3”</t>
    </r>
  </si>
  <si>
    <t>10828101/03</t>
  </si>
  <si>
    <r>
      <t> 39</t>
    </r>
    <r>
      <rPr>
        <vertAlign val="superscript"/>
        <sz val="8"/>
        <rFont val="Calibri"/>
        <family val="2"/>
        <scheme val="minor"/>
      </rPr>
      <t>0</t>
    </r>
    <r>
      <rPr>
        <sz val="8"/>
        <rFont val="Calibri"/>
        <family val="2"/>
        <scheme val="minor"/>
      </rPr>
      <t>00’43,9”</t>
    </r>
  </si>
  <si>
    <r>
      <t> 13</t>
    </r>
    <r>
      <rPr>
        <vertAlign val="superscript"/>
        <sz val="8"/>
        <rFont val="Calibri"/>
        <family val="2"/>
        <scheme val="minor"/>
      </rPr>
      <t>0</t>
    </r>
    <r>
      <rPr>
        <sz val="8"/>
        <rFont val="Calibri"/>
        <family val="2"/>
        <scheme val="minor"/>
      </rPr>
      <t>07’45,2”</t>
    </r>
  </si>
  <si>
    <t>10828001/04</t>
  </si>
  <si>
    <r>
      <t> 39</t>
    </r>
    <r>
      <rPr>
        <vertAlign val="superscript"/>
        <sz val="8"/>
        <rFont val="Calibri"/>
        <family val="2"/>
        <scheme val="minor"/>
      </rPr>
      <t>0</t>
    </r>
    <r>
      <rPr>
        <sz val="8"/>
        <rFont val="Calibri"/>
        <family val="2"/>
        <scheme val="minor"/>
      </rPr>
      <t>00’48,4”</t>
    </r>
  </si>
  <si>
    <r>
      <t> 13</t>
    </r>
    <r>
      <rPr>
        <vertAlign val="superscript"/>
        <sz val="8"/>
        <rFont val="Calibri"/>
        <family val="2"/>
        <scheme val="minor"/>
      </rPr>
      <t>0</t>
    </r>
    <r>
      <rPr>
        <sz val="8"/>
        <rFont val="Calibri"/>
        <family val="2"/>
        <scheme val="minor"/>
      </rPr>
      <t>07’56,2”</t>
    </r>
  </si>
  <si>
    <t>10828101/12</t>
  </si>
  <si>
    <r>
      <t> 39</t>
    </r>
    <r>
      <rPr>
        <vertAlign val="superscript"/>
        <sz val="8"/>
        <rFont val="Calibri"/>
        <family val="2"/>
        <scheme val="minor"/>
      </rPr>
      <t>0</t>
    </r>
    <r>
      <rPr>
        <sz val="8"/>
        <rFont val="Calibri"/>
        <family val="2"/>
        <scheme val="minor"/>
      </rPr>
      <t>00’54,9”</t>
    </r>
  </si>
  <si>
    <r>
      <t> 13</t>
    </r>
    <r>
      <rPr>
        <vertAlign val="superscript"/>
        <sz val="8"/>
        <rFont val="Calibri"/>
        <family val="2"/>
        <scheme val="minor"/>
      </rPr>
      <t>0</t>
    </r>
    <r>
      <rPr>
        <sz val="8"/>
        <rFont val="Calibri"/>
        <family val="2"/>
        <scheme val="minor"/>
      </rPr>
      <t>07’43,1”</t>
    </r>
  </si>
  <si>
    <t>Nacate Escola 01</t>
  </si>
  <si>
    <t>033° 58.536</t>
  </si>
  <si>
    <t>24° 29.416</t>
  </si>
  <si>
    <t>AGMJC/PTS0262</t>
  </si>
  <si>
    <t>Macuacua Escola</t>
  </si>
  <si>
    <t>033° 57.686</t>
  </si>
  <si>
    <t>24° 29.331</t>
  </si>
  <si>
    <t>AGMJC/PTS0261</t>
  </si>
  <si>
    <t>Macuacua Vila</t>
  </si>
  <si>
    <t>033° 55.981</t>
  </si>
  <si>
    <t>24° 30.865</t>
  </si>
  <si>
    <t>AGMJC/PTS0260</t>
  </si>
  <si>
    <t>Djongue</t>
  </si>
  <si>
    <t>033° 56.628</t>
  </si>
  <si>
    <t>24° 32.597</t>
  </si>
  <si>
    <t>AGMJC/PTS0259</t>
  </si>
  <si>
    <t>Canhine</t>
  </si>
  <si>
    <t>033° 54.924</t>
  </si>
  <si>
    <t>24° 34.604</t>
  </si>
  <si>
    <t>AGMJC/PTS0258</t>
  </si>
  <si>
    <t>Larangeiras Adeia</t>
  </si>
  <si>
    <t>033° 54.890</t>
  </si>
  <si>
    <t>24° 35.347</t>
  </si>
  <si>
    <t>AGMJC/PTS0257</t>
  </si>
  <si>
    <t>Riguane</t>
  </si>
  <si>
    <t>033° 53.779</t>
  </si>
  <si>
    <t>24° 35.780</t>
  </si>
  <si>
    <t>AGMJC/PTS0256</t>
  </si>
  <si>
    <t>Nwadjahane</t>
  </si>
  <si>
    <t>033° 55.152</t>
  </si>
  <si>
    <t>24° 37.420</t>
  </si>
  <si>
    <t>AGMJC/PTS0255</t>
  </si>
  <si>
    <t xml:space="preserve">Chalala  </t>
  </si>
  <si>
    <t>033° 51.742</t>
  </si>
  <si>
    <t>24° 41.982</t>
  </si>
  <si>
    <t>AGMJC/PTS0239</t>
  </si>
  <si>
    <t>Dingane 2</t>
  </si>
  <si>
    <t>033° 34.557</t>
  </si>
  <si>
    <t>24° 42.066</t>
  </si>
  <si>
    <t>AGCBT/PTS0200</t>
  </si>
  <si>
    <t>Chimundo Djasse</t>
  </si>
  <si>
    <t>033° 40.599</t>
  </si>
  <si>
    <t>24° 46.122</t>
  </si>
  <si>
    <t>AGCBT/PTS0185</t>
  </si>
  <si>
    <t>Malehice Soto</t>
  </si>
  <si>
    <t>033° 43.065</t>
  </si>
  <si>
    <t>24° 54.459</t>
  </si>
  <si>
    <t>AGXX/PTS0172</t>
  </si>
  <si>
    <t>033 °45.164</t>
  </si>
  <si>
    <t>24° 56.037</t>
  </si>
  <si>
    <t>AGXX/PTS0168</t>
  </si>
  <si>
    <t>Siaia Depois das Lojas (Monofasico)</t>
  </si>
  <si>
    <t>L-000289.04</t>
  </si>
  <si>
    <t>033º 46.690</t>
  </si>
  <si>
    <t>25º 01.450</t>
  </si>
  <si>
    <t>AGXX/PTS0265</t>
  </si>
  <si>
    <t>Posto Administrativo de Chongoene</t>
  </si>
  <si>
    <t>034° 13.348</t>
  </si>
  <si>
    <t>24° 55.737</t>
  </si>
  <si>
    <t>AGCDG/PTS0144</t>
  </si>
  <si>
    <t>Lake View Tsewine-Chidenguele</t>
  </si>
  <si>
    <t>034º 54.340</t>
  </si>
  <si>
    <t>24º 54.340</t>
  </si>
  <si>
    <t>AGCDG/PTS0134</t>
  </si>
  <si>
    <t>Matimbine</t>
  </si>
  <si>
    <t>034º 02.275</t>
  </si>
  <si>
    <t>25º 00.720</t>
  </si>
  <si>
    <t>AGCDG/PTS0131</t>
  </si>
  <si>
    <t>Nascer do Sol Praia de Chizavane</t>
  </si>
  <si>
    <t>K008417.02</t>
  </si>
  <si>
    <t>033º 41.198</t>
  </si>
  <si>
    <t>25º 03.367</t>
  </si>
  <si>
    <t>AGXX/PTS0100</t>
  </si>
  <si>
    <t>Escola Anexa-CFPP</t>
  </si>
  <si>
    <t>T - 25328</t>
  </si>
  <si>
    <t>033º 41.438</t>
  </si>
  <si>
    <t>25º 03.765</t>
  </si>
  <si>
    <t>AGXX/PTS0284</t>
  </si>
  <si>
    <t>B.6 Inhamissa</t>
  </si>
  <si>
    <t>T-24373</t>
  </si>
  <si>
    <t>-25,825232</t>
  </si>
  <si>
    <t>32,5983134</t>
  </si>
  <si>
    <t>PT 216R</t>
  </si>
  <si>
    <t>-23,90752</t>
  </si>
  <si>
    <t>35,19435</t>
  </si>
  <si>
    <t>-24,53375</t>
  </si>
  <si>
    <t>34,79059</t>
  </si>
  <si>
    <t>-24,40204</t>
  </si>
  <si>
    <t>35,13446</t>
  </si>
  <si>
    <t>-24,41779</t>
  </si>
  <si>
    <t>35,09687</t>
  </si>
  <si>
    <t>-24,44277</t>
  </si>
  <si>
    <t>35,05497</t>
  </si>
  <si>
    <t>-25,484490</t>
  </si>
  <si>
    <t>32,6680971</t>
  </si>
  <si>
    <t>PT 654</t>
  </si>
  <si>
    <t>-25,88859</t>
  </si>
  <si>
    <t>32,40814</t>
  </si>
  <si>
    <t>PTS 844</t>
  </si>
  <si>
    <t>T-24347</t>
  </si>
  <si>
    <t>-24,05993</t>
  </si>
  <si>
    <t>34,73124</t>
  </si>
  <si>
    <t>10576102/02</t>
  </si>
  <si>
    <t>-24,70138</t>
  </si>
  <si>
    <t>34,72808</t>
  </si>
  <si>
    <t>-24,71603</t>
  </si>
  <si>
    <t>34,73972</t>
  </si>
  <si>
    <t>T-2534</t>
  </si>
  <si>
    <t>-21,9937364</t>
  </si>
  <si>
    <t>35,3146134</t>
  </si>
  <si>
    <t>PT 17 RG</t>
  </si>
  <si>
    <t>00092008</t>
  </si>
  <si>
    <t>-21,9901502</t>
  </si>
  <si>
    <t>35,3235863</t>
  </si>
  <si>
    <t>PT 40 RG</t>
  </si>
  <si>
    <t>-23,3017073</t>
  </si>
  <si>
    <t>35,3699124</t>
  </si>
  <si>
    <t>-23,3286393</t>
  </si>
  <si>
    <t>35,3867724</t>
  </si>
  <si>
    <t>PT 03 RE</t>
  </si>
  <si>
    <t>-23,3272574</t>
  </si>
  <si>
    <t>35,3811856</t>
  </si>
  <si>
    <t>-23,3322458</t>
  </si>
  <si>
    <t>35,3819652</t>
  </si>
  <si>
    <t>K001481.01</t>
  </si>
  <si>
    <t>-23,3324948</t>
  </si>
  <si>
    <t>35,3649886</t>
  </si>
  <si>
    <t>-23,4386649</t>
  </si>
  <si>
    <t>35,3798847</t>
  </si>
  <si>
    <t>PT 38 RE</t>
  </si>
  <si>
    <t>K001526.01</t>
  </si>
  <si>
    <t>-23,4508267</t>
  </si>
  <si>
    <t>35,3757561</t>
  </si>
  <si>
    <t>PT 37 RE</t>
  </si>
  <si>
    <t>-23,7594438</t>
  </si>
  <si>
    <t>35,2871725</t>
  </si>
  <si>
    <t>-23,6593289</t>
  </si>
  <si>
    <t>35,3297229</t>
  </si>
  <si>
    <t>PT 37</t>
  </si>
  <si>
    <t>-23,6642196</t>
  </si>
  <si>
    <t>35,3533561</t>
  </si>
  <si>
    <t>PT 3</t>
  </si>
  <si>
    <t>-23,6591487</t>
  </si>
  <si>
    <t>35,3440832</t>
  </si>
  <si>
    <t>PT 1</t>
  </si>
  <si>
    <t>-23,4507639</t>
  </si>
  <si>
    <t>35,2834419</t>
  </si>
  <si>
    <t>PT  58</t>
  </si>
  <si>
    <t>-23,4286272</t>
  </si>
  <si>
    <t>35,2205052</t>
  </si>
  <si>
    <t>PT  60</t>
  </si>
  <si>
    <t>Fuji Trafo</t>
  </si>
  <si>
    <t>-23,8921732</t>
  </si>
  <si>
    <t>35,3148198</t>
  </si>
  <si>
    <t>13513/04/025</t>
  </si>
  <si>
    <t>-23,8556635</t>
  </si>
  <si>
    <t>35,3253088</t>
  </si>
  <si>
    <t>10576002/04</t>
  </si>
  <si>
    <t>-23,8864701</t>
  </si>
  <si>
    <t>32,2623655</t>
  </si>
  <si>
    <t>PT 78 RE</t>
  </si>
  <si>
    <t>-26,9802369</t>
  </si>
  <si>
    <t>32,5428622</t>
  </si>
  <si>
    <t>PTS 12R</t>
  </si>
  <si>
    <t>10576201/07</t>
  </si>
  <si>
    <t>-25,8167122</t>
  </si>
  <si>
    <t>32,2426618</t>
  </si>
  <si>
    <t>T-25557</t>
  </si>
  <si>
    <t>-25,8653436</t>
  </si>
  <si>
    <t>32,4415716</t>
  </si>
  <si>
    <t>PT 530</t>
  </si>
  <si>
    <t>-25,9063293</t>
  </si>
  <si>
    <t>32,4723245</t>
  </si>
  <si>
    <t>T-024409</t>
  </si>
  <si>
    <t>-25,8211342</t>
  </si>
  <si>
    <t>32,4329024</t>
  </si>
  <si>
    <t>PTS 1091</t>
  </si>
  <si>
    <t>T-25356</t>
  </si>
  <si>
    <t>-25,9003237</t>
  </si>
  <si>
    <t>32,5036966</t>
  </si>
  <si>
    <t>PT 386</t>
  </si>
  <si>
    <t>T-24262</t>
  </si>
  <si>
    <t>-25,8421197</t>
  </si>
  <si>
    <t>32,6221714</t>
  </si>
  <si>
    <t>PT 45R</t>
  </si>
  <si>
    <t>-25,7324613</t>
  </si>
  <si>
    <t>32,5766669</t>
  </si>
  <si>
    <t>PT 354R</t>
  </si>
  <si>
    <t>-25,8778593</t>
  </si>
  <si>
    <t>32,6152569</t>
  </si>
  <si>
    <t>PT 236</t>
  </si>
  <si>
    <t>003644M</t>
  </si>
  <si>
    <t>-25,8387189</t>
  </si>
  <si>
    <t>32,6302224</t>
  </si>
  <si>
    <t>-25.860932</t>
  </si>
  <si>
    <t>32.832602</t>
  </si>
  <si>
    <t>PTS 691</t>
  </si>
  <si>
    <t>RE1131415</t>
  </si>
  <si>
    <t>-25.687007</t>
  </si>
  <si>
    <t>32.208867</t>
  </si>
  <si>
    <t>-25.417224</t>
  </si>
  <si>
    <t>32.281577</t>
  </si>
  <si>
    <t>03174/13/004</t>
  </si>
  <si>
    <t>-25.059975</t>
  </si>
  <si>
    <t>32.286199</t>
  </si>
  <si>
    <t>PTS 750</t>
  </si>
  <si>
    <t>10576201/06</t>
  </si>
  <si>
    <t>-25.123915</t>
  </si>
  <si>
    <t>32.340430</t>
  </si>
  <si>
    <t>PTS 756</t>
  </si>
  <si>
    <t>10576201/05</t>
  </si>
  <si>
    <t>-25.101986</t>
  </si>
  <si>
    <t>32.388808</t>
  </si>
  <si>
    <t>PTS 802</t>
  </si>
  <si>
    <t>T-25354</t>
  </si>
  <si>
    <t>-25.059361</t>
  </si>
  <si>
    <t>32.352064</t>
  </si>
  <si>
    <t>PTS  797</t>
  </si>
  <si>
    <t>T-24351</t>
  </si>
  <si>
    <t>-25.009319</t>
  </si>
  <si>
    <t>32.337356</t>
  </si>
  <si>
    <t>PTS  1035</t>
  </si>
  <si>
    <t>-25.920413</t>
  </si>
  <si>
    <t>32.469201</t>
  </si>
  <si>
    <t>PTS 1032</t>
  </si>
  <si>
    <t>E33 19 20,7</t>
  </si>
  <si>
    <t>S19 03 51,3</t>
  </si>
  <si>
    <t>AGVDZ/PT8</t>
  </si>
  <si>
    <t>Bairro Chibata</t>
  </si>
  <si>
    <t>T-5351</t>
  </si>
  <si>
    <t>E032 51 39,7</t>
  </si>
  <si>
    <t>S18 55 29,0</t>
  </si>
  <si>
    <t>ZONA DA ESG JECUA</t>
  </si>
  <si>
    <t>AGMNC/PT18</t>
  </si>
  <si>
    <t>Bairro Manhate</t>
  </si>
  <si>
    <t>No Information plate</t>
  </si>
  <si>
    <t>NO MERCADO DO BARRIO 7 DE ABRIL</t>
  </si>
  <si>
    <t>AGMNC/PT10</t>
  </si>
  <si>
    <t>T-24381</t>
  </si>
  <si>
    <t>E032 51 15,41</t>
  </si>
  <si>
    <t>S18 56 52,39</t>
  </si>
  <si>
    <t>AO LADO DO BAR AR LINDO</t>
  </si>
  <si>
    <t>AGMNC/PT9</t>
  </si>
  <si>
    <t>T-25200</t>
  </si>
  <si>
    <t>E033 38 03,0</t>
  </si>
  <si>
    <t>S19 04 06,6</t>
  </si>
  <si>
    <t>CONSELHO MUNICIPAL DE GONDLA</t>
  </si>
  <si>
    <t>AGGDL/PT24</t>
  </si>
  <si>
    <t>D00010/2316</t>
  </si>
  <si>
    <t>E033 46 26,73</t>
  </si>
  <si>
    <t>S19 06 05,59</t>
  </si>
  <si>
    <t>MOAGEMALBERTO MACAMERO</t>
  </si>
  <si>
    <t>AGGDL/PT16</t>
  </si>
  <si>
    <t>Bairro Amatongas Socel</t>
  </si>
  <si>
    <t>0010/2313</t>
  </si>
  <si>
    <t xml:space="preserve"> E33 25 27.2</t>
  </si>
  <si>
    <t>S19 05 55.9</t>
  </si>
  <si>
    <t>BAIRRO TEMBWE</t>
  </si>
  <si>
    <t>AGCHI/PT86</t>
  </si>
  <si>
    <t>NHAMITE</t>
  </si>
  <si>
    <t>DC0001210924</t>
  </si>
  <si>
    <t>DPS</t>
  </si>
  <si>
    <t>E33 26 48.2</t>
  </si>
  <si>
    <t xml:space="preserve">S19 06 46.1 </t>
  </si>
  <si>
    <t>NHAMADJESSA</t>
  </si>
  <si>
    <t>AGCHI/PT08</t>
  </si>
  <si>
    <t>PINA</t>
  </si>
  <si>
    <t>24361</t>
  </si>
  <si>
    <t>E033 12 03,0</t>
  </si>
  <si>
    <t>S17 57 19,9</t>
  </si>
  <si>
    <t>Posto Policial</t>
  </si>
  <si>
    <t>INHAZONIA</t>
  </si>
  <si>
    <t>AGCTC/PT7</t>
  </si>
  <si>
    <t>BAIRRO INHAZONIA</t>
  </si>
  <si>
    <t>DB0010/2374</t>
  </si>
  <si>
    <t>PT286</t>
  </si>
  <si>
    <t xml:space="preserve">Inhamízua Travessia para Seccionador Manuel António </t>
  </si>
  <si>
    <t>DC012/0923</t>
  </si>
  <si>
    <t>PT264</t>
  </si>
  <si>
    <t>Bairro da Massamba</t>
  </si>
  <si>
    <t>DC0012/0915</t>
  </si>
  <si>
    <t>PT257</t>
  </si>
  <si>
    <t>Bairro do Goto(Mercadinho)</t>
  </si>
  <si>
    <t>DC0014/0140</t>
  </si>
  <si>
    <t>PT227</t>
  </si>
  <si>
    <t>DC0016/0161</t>
  </si>
  <si>
    <t>PT101</t>
  </si>
  <si>
    <t>Bairro do Macurungo(Rua 7)</t>
  </si>
  <si>
    <t>8322800.081</t>
  </si>
  <si>
    <t>666583.438</t>
  </si>
  <si>
    <t>NTHULA</t>
  </si>
  <si>
    <t>8247978.318</t>
  </si>
  <si>
    <t>408343.489</t>
  </si>
  <si>
    <t>DAQUE-MAGOE</t>
  </si>
  <si>
    <t>8197268.151</t>
  </si>
  <si>
    <t>55719.588</t>
  </si>
  <si>
    <t>KM-18</t>
  </si>
  <si>
    <t>8140314.614</t>
  </si>
  <si>
    <t>529125.551</t>
  </si>
  <si>
    <t>BOMBAS</t>
  </si>
  <si>
    <t>16°49'12.80”</t>
  </si>
  <si>
    <t>SAMADJESSA</t>
  </si>
  <si>
    <t>17-25294</t>
  </si>
  <si>
    <t>8407178.015</t>
  </si>
  <si>
    <t>642665.198</t>
  </si>
  <si>
    <t>CALOMUE 2</t>
  </si>
  <si>
    <t>ITEB</t>
  </si>
  <si>
    <t>E35 17.418</t>
  </si>
  <si>
    <t xml:space="preserve">S13 00.899 </t>
  </si>
  <si>
    <t>Malemia</t>
  </si>
  <si>
    <t>EG PTS9018</t>
  </si>
  <si>
    <t>ELETRON</t>
  </si>
  <si>
    <t>E35 17.417</t>
  </si>
  <si>
    <t xml:space="preserve">S13 00.608 </t>
  </si>
  <si>
    <t>Malemia - Proximo ao Centro de saúde</t>
  </si>
  <si>
    <t>EG PTS9017</t>
  </si>
  <si>
    <t>STATE</t>
  </si>
  <si>
    <t>E35 17.416</t>
  </si>
  <si>
    <t xml:space="preserve">S12 56.237 </t>
  </si>
  <si>
    <t>Miala</t>
  </si>
  <si>
    <t>EG PTS9016</t>
  </si>
  <si>
    <t>E35 17.415</t>
  </si>
  <si>
    <t xml:space="preserve">S12 52.749 </t>
  </si>
  <si>
    <t>Bandeze - Chikwete</t>
  </si>
  <si>
    <t>EG PTS9015</t>
  </si>
  <si>
    <t>E35 17.414</t>
  </si>
  <si>
    <t xml:space="preserve">S12 54.232 </t>
  </si>
  <si>
    <t>Bandeze - Escola</t>
  </si>
  <si>
    <t>EG PTS9014</t>
  </si>
  <si>
    <t>E35 17.413</t>
  </si>
  <si>
    <t xml:space="preserve">S12 54.466 </t>
  </si>
  <si>
    <t>Bandeze - Mercado</t>
  </si>
  <si>
    <t>EG PTS9013</t>
  </si>
  <si>
    <t>INVISIVEL</t>
  </si>
  <si>
    <t>COTRADES</t>
  </si>
  <si>
    <t>E35 17.412</t>
  </si>
  <si>
    <t xml:space="preserve">S13 02.451 </t>
  </si>
  <si>
    <t>Lipende</t>
  </si>
  <si>
    <t>EG PTS9012</t>
  </si>
  <si>
    <t>E35 17.411</t>
  </si>
  <si>
    <t>S13 02.613</t>
  </si>
  <si>
    <t>EG PTS9011</t>
  </si>
  <si>
    <t>E35 17.410</t>
  </si>
  <si>
    <t xml:space="preserve">S13 07.337 </t>
  </si>
  <si>
    <t>Licole</t>
  </si>
  <si>
    <t>EG PTS9010</t>
  </si>
  <si>
    <t>E35 17.409</t>
  </si>
  <si>
    <t xml:space="preserve">S13 04.721 </t>
  </si>
  <si>
    <t>Chilepitangongo</t>
  </si>
  <si>
    <t>EG PTS9009</t>
  </si>
  <si>
    <t>E35 17.408</t>
  </si>
  <si>
    <t xml:space="preserve">S13 05.161 </t>
  </si>
  <si>
    <t>ADPP</t>
  </si>
  <si>
    <t>EG PTS9008</t>
  </si>
  <si>
    <t>FUSCO</t>
  </si>
  <si>
    <t>E35 17.407</t>
  </si>
  <si>
    <t xml:space="preserve">S13 04.346 </t>
  </si>
  <si>
    <t>Mbemba</t>
  </si>
  <si>
    <t>EG PTS9007</t>
  </si>
  <si>
    <t>E35 17.406</t>
  </si>
  <si>
    <t xml:space="preserve">S13 05.709 </t>
  </si>
  <si>
    <t>Bagarrila</t>
  </si>
  <si>
    <t>EG PTS9006</t>
  </si>
  <si>
    <t>E35 17.405</t>
  </si>
  <si>
    <t>S13 02.444</t>
  </si>
  <si>
    <t>Nanssenhenge</t>
  </si>
  <si>
    <t>EG PTS9005</t>
  </si>
  <si>
    <t>E35 17.404</t>
  </si>
  <si>
    <t xml:space="preserve">S12 59.774 </t>
  </si>
  <si>
    <t>Ngongote</t>
  </si>
  <si>
    <t>EG PTS9004</t>
  </si>
  <si>
    <t>E35 17.403</t>
  </si>
  <si>
    <t xml:space="preserve">S12 52.736 </t>
  </si>
  <si>
    <t>Unango - Sanga da Unilurio</t>
  </si>
  <si>
    <t>EG PTS9003</t>
  </si>
  <si>
    <t>MARTON</t>
  </si>
  <si>
    <t>E35 17.392</t>
  </si>
  <si>
    <t xml:space="preserve">S12 31.326 </t>
  </si>
  <si>
    <t>Tulo Rio</t>
  </si>
  <si>
    <t>METANGULA</t>
  </si>
  <si>
    <t>EG PTS5029</t>
  </si>
  <si>
    <t>TB1509042</t>
  </si>
  <si>
    <t>E35 17.391</t>
  </si>
  <si>
    <t xml:space="preserve">S12 32.003 </t>
  </si>
  <si>
    <t>Tulo Escola</t>
  </si>
  <si>
    <t>EG PTS5028</t>
  </si>
  <si>
    <t>13-13182</t>
  </si>
  <si>
    <t>E35 17.390</t>
  </si>
  <si>
    <t xml:space="preserve">S12 32.955 </t>
  </si>
  <si>
    <t>Lifutichi</t>
  </si>
  <si>
    <t>EG PTS5027</t>
  </si>
  <si>
    <t>13-13181</t>
  </si>
  <si>
    <t>E35 17.389</t>
  </si>
  <si>
    <t xml:space="preserve">S12 34.225 </t>
  </si>
  <si>
    <t>Lissesse</t>
  </si>
  <si>
    <t>EG PTS5026</t>
  </si>
  <si>
    <t>13-13171</t>
  </si>
  <si>
    <t>E35 17.388</t>
  </si>
  <si>
    <t xml:space="preserve">S12 35.036 </t>
  </si>
  <si>
    <t>Mefululuchi</t>
  </si>
  <si>
    <t>EG PTS5025</t>
  </si>
  <si>
    <t>13-13174</t>
  </si>
  <si>
    <t>E35 17.387</t>
  </si>
  <si>
    <t>S12 36.000</t>
  </si>
  <si>
    <t>Mambele</t>
  </si>
  <si>
    <t>EG PTS5024</t>
  </si>
  <si>
    <t>13-13183</t>
  </si>
  <si>
    <t>E35 17.386</t>
  </si>
  <si>
    <t xml:space="preserve">S12 39.525 </t>
  </si>
  <si>
    <t>Micala</t>
  </si>
  <si>
    <t>EG PTS5023</t>
  </si>
  <si>
    <t>13-13173</t>
  </si>
  <si>
    <t>E35 17.385</t>
  </si>
  <si>
    <t xml:space="preserve">S12 40.883 </t>
  </si>
  <si>
    <t>Metangula</t>
  </si>
  <si>
    <t>EG PTS5022</t>
  </si>
  <si>
    <t>13-131</t>
  </si>
  <si>
    <t>E35 17.384</t>
  </si>
  <si>
    <t xml:space="preserve">S12 43.409 </t>
  </si>
  <si>
    <t>Micuio</t>
  </si>
  <si>
    <t>EG PTS5021</t>
  </si>
  <si>
    <t>E35 17.383</t>
  </si>
  <si>
    <t xml:space="preserve">S12 43.242 </t>
  </si>
  <si>
    <t>Micucue</t>
  </si>
  <si>
    <t>EG PTS5020</t>
  </si>
  <si>
    <t>E35 17.382</t>
  </si>
  <si>
    <t xml:space="preserve">S12 42.544 </t>
  </si>
  <si>
    <t>Chipile</t>
  </si>
  <si>
    <t>EG PTS5019</t>
  </si>
  <si>
    <t>E35 17.381</t>
  </si>
  <si>
    <t xml:space="preserve">S12 35.795 </t>
  </si>
  <si>
    <t>Mondué Messumba</t>
  </si>
  <si>
    <t>EG PTS5018</t>
  </si>
  <si>
    <t>TB150946</t>
  </si>
  <si>
    <t>E35 17.380</t>
  </si>
  <si>
    <t xml:space="preserve">S12 45.545 </t>
  </si>
  <si>
    <t>Maniamba Mercado</t>
  </si>
  <si>
    <t>EG PTS5017</t>
  </si>
  <si>
    <t>17-02133</t>
  </si>
  <si>
    <t>E35 17.379</t>
  </si>
  <si>
    <t>S12 45.706</t>
  </si>
  <si>
    <t>Maniamba</t>
  </si>
  <si>
    <t>EG PTS5016</t>
  </si>
  <si>
    <t>T27496</t>
  </si>
  <si>
    <t>E35 17.378</t>
  </si>
  <si>
    <t xml:space="preserve">S12 36.618 </t>
  </si>
  <si>
    <t>Ngongo</t>
  </si>
  <si>
    <t>EG PTS5015</t>
  </si>
  <si>
    <t>E35 17.377</t>
  </si>
  <si>
    <t xml:space="preserve">S12 37.160 </t>
  </si>
  <si>
    <t>Escola Michumwa</t>
  </si>
  <si>
    <t>EG PTS5014</t>
  </si>
  <si>
    <t>4STOR</t>
  </si>
  <si>
    <t>E35 17.376</t>
  </si>
  <si>
    <t xml:space="preserve">S12 36.639 </t>
  </si>
  <si>
    <t>Michumwa estrada</t>
  </si>
  <si>
    <t>EG PTS5013</t>
  </si>
  <si>
    <t>T27009</t>
  </si>
  <si>
    <t>4BB</t>
  </si>
  <si>
    <t>E35 17.374</t>
  </si>
  <si>
    <t xml:space="preserve">S12 36.771 </t>
  </si>
  <si>
    <t>Capweleza</t>
  </si>
  <si>
    <t>EG PTS5011</t>
  </si>
  <si>
    <t>TB1509041</t>
  </si>
  <si>
    <t>E35 17.373</t>
  </si>
  <si>
    <t xml:space="preserve">S12 37.016 </t>
  </si>
  <si>
    <t>Messumba</t>
  </si>
  <si>
    <t>EG PTS5010</t>
  </si>
  <si>
    <t>T24400</t>
  </si>
  <si>
    <t>E35 17.372</t>
  </si>
  <si>
    <t xml:space="preserve">S12 37.961 </t>
  </si>
  <si>
    <t>Chuanga Escola</t>
  </si>
  <si>
    <t>EG PTS5009</t>
  </si>
  <si>
    <t>T24394</t>
  </si>
  <si>
    <t>E35 17.371</t>
  </si>
  <si>
    <t xml:space="preserve">S12 38.237 </t>
  </si>
  <si>
    <t>Chuanga - Catawala praia</t>
  </si>
  <si>
    <t>EG PTS5008</t>
  </si>
  <si>
    <t>E35 17.370</t>
  </si>
  <si>
    <t>S12 41.690</t>
  </si>
  <si>
    <t>Metangula - Proximo ao mercado ma'ome</t>
  </si>
  <si>
    <t>EG PTS5007</t>
  </si>
  <si>
    <t>E35 17.369</t>
  </si>
  <si>
    <t xml:space="preserve">S12 41.545 </t>
  </si>
  <si>
    <t>Proximo a Estrada principal</t>
  </si>
  <si>
    <t>EG PTS5006</t>
  </si>
  <si>
    <t>E35 17.368</t>
  </si>
  <si>
    <t xml:space="preserve">S12 41.462 </t>
  </si>
  <si>
    <t>Bairro Seli, Proximo a escola Secundaria</t>
  </si>
  <si>
    <t>EG PTS5005</t>
  </si>
  <si>
    <t>07-02129</t>
  </si>
  <si>
    <t>E35 17.367</t>
  </si>
  <si>
    <t xml:space="preserve">S12 41.473 </t>
  </si>
  <si>
    <t>Proximo da Escola Esamo</t>
  </si>
  <si>
    <t>EG PTS5004</t>
  </si>
  <si>
    <t>T23389</t>
  </si>
  <si>
    <t>E35 17.366</t>
  </si>
  <si>
    <t xml:space="preserve">S12 41.886 </t>
  </si>
  <si>
    <t>Em frente a EDM</t>
  </si>
  <si>
    <t>EG PTS5003</t>
  </si>
  <si>
    <t>13-13187</t>
  </si>
  <si>
    <t>E35 17.365</t>
  </si>
  <si>
    <t xml:space="preserve">S12 41.929 </t>
  </si>
  <si>
    <t>Proximo da Base Naval</t>
  </si>
  <si>
    <t>EG PTS5002</t>
  </si>
  <si>
    <t>E35 17.364</t>
  </si>
  <si>
    <t xml:space="preserve">S12 42.020 </t>
  </si>
  <si>
    <t>Proximo ao Recinto da TDM</t>
  </si>
  <si>
    <t>EG PTS5001</t>
  </si>
  <si>
    <t>E35 17.354</t>
  </si>
  <si>
    <t xml:space="preserve">S13.29042 </t>
  </si>
  <si>
    <t>PTS1084</t>
  </si>
  <si>
    <t>E35 17.352</t>
  </si>
  <si>
    <t xml:space="preserve">S13 18.524 </t>
  </si>
  <si>
    <t>Bairro Cerâmica</t>
  </si>
  <si>
    <t>PTS1082</t>
  </si>
  <si>
    <t>E35 17.350</t>
  </si>
  <si>
    <t xml:space="preserve">S13 18.688 </t>
  </si>
  <si>
    <t>Bairro Luchiringo</t>
  </si>
  <si>
    <t>PTS1080</t>
  </si>
  <si>
    <t>E35 17.349</t>
  </si>
  <si>
    <t xml:space="preserve">S13 14.609 </t>
  </si>
  <si>
    <t>PTS1079</t>
  </si>
  <si>
    <t>TB01509127</t>
  </si>
  <si>
    <t>E35 17.348</t>
  </si>
  <si>
    <t xml:space="preserve">S13 18.537 </t>
  </si>
  <si>
    <t>PTS1078</t>
  </si>
  <si>
    <t>17-13427</t>
  </si>
  <si>
    <t>E35 17.346</t>
  </si>
  <si>
    <t xml:space="preserve">S13 17.057 </t>
  </si>
  <si>
    <t>PTS1076</t>
  </si>
  <si>
    <t>E35 17.344</t>
  </si>
  <si>
    <t xml:space="preserve">S13 17.721 </t>
  </si>
  <si>
    <t>Bairro Chiulucuto</t>
  </si>
  <si>
    <t>PTS1074</t>
  </si>
  <si>
    <t>E35 17.342</t>
  </si>
  <si>
    <t xml:space="preserve">S13 16.681 </t>
  </si>
  <si>
    <t>PTS1072</t>
  </si>
  <si>
    <t>E35 17.341</t>
  </si>
  <si>
    <t xml:space="preserve">S13 16.227 </t>
  </si>
  <si>
    <t>PTS1071</t>
  </si>
  <si>
    <t>E35 17.340</t>
  </si>
  <si>
    <t xml:space="preserve">S13 15.828 </t>
  </si>
  <si>
    <t>PTS1070</t>
  </si>
  <si>
    <t>E35 17.337</t>
  </si>
  <si>
    <t xml:space="preserve">S13 18.616 </t>
  </si>
  <si>
    <t>PTS1067</t>
  </si>
  <si>
    <t>E35 17.334</t>
  </si>
  <si>
    <t xml:space="preserve">S13 18.308 </t>
  </si>
  <si>
    <t>PTS1064</t>
  </si>
  <si>
    <t>E35 17.333</t>
  </si>
  <si>
    <t xml:space="preserve">S13 17.454 </t>
  </si>
  <si>
    <t>PTS1063</t>
  </si>
  <si>
    <t>E35 17.332</t>
  </si>
  <si>
    <t xml:space="preserve">S13 17.221 </t>
  </si>
  <si>
    <t>PTS1062</t>
  </si>
  <si>
    <t>BTA</t>
  </si>
  <si>
    <t>E35 17.329</t>
  </si>
  <si>
    <t xml:space="preserve">S13 20.016 </t>
  </si>
  <si>
    <t>Bairro Changanine</t>
  </si>
  <si>
    <t>PTS1059</t>
  </si>
  <si>
    <t>E35 17.328</t>
  </si>
  <si>
    <t xml:space="preserve">S13 14.634 </t>
  </si>
  <si>
    <t>Povoado Mapaco</t>
  </si>
  <si>
    <t>PTS1058</t>
  </si>
  <si>
    <t>E35 17.327</t>
  </si>
  <si>
    <t xml:space="preserve">S13 37.084 </t>
  </si>
  <si>
    <t>Povoado Lione</t>
  </si>
  <si>
    <t>PTS1057</t>
  </si>
  <si>
    <t>E35 17.326</t>
  </si>
  <si>
    <t xml:space="preserve">S13 35.215 </t>
  </si>
  <si>
    <t>Povoado Senjewe</t>
  </si>
  <si>
    <t>PTS1056</t>
  </si>
  <si>
    <t>E35 17.315</t>
  </si>
  <si>
    <t xml:space="preserve">S13 17.138 </t>
  </si>
  <si>
    <t>Sanjala Guerra</t>
  </si>
  <si>
    <t>PTS1045</t>
  </si>
  <si>
    <t>E35 17.314</t>
  </si>
  <si>
    <t xml:space="preserve">S13 19.120 </t>
  </si>
  <si>
    <t>PTS1044</t>
  </si>
  <si>
    <t>E35 17.313</t>
  </si>
  <si>
    <t xml:space="preserve">S13 19.749 </t>
  </si>
  <si>
    <t>PTS1043</t>
  </si>
  <si>
    <t>E35 17.312</t>
  </si>
  <si>
    <t xml:space="preserve">S13 18.281 </t>
  </si>
  <si>
    <t>PTS1042</t>
  </si>
  <si>
    <t>E35 17.311</t>
  </si>
  <si>
    <t xml:space="preserve">S13 17.417 </t>
  </si>
  <si>
    <t>PTS1041</t>
  </si>
  <si>
    <t>F00732.07</t>
  </si>
  <si>
    <t>E35 15.406</t>
  </si>
  <si>
    <t xml:space="preserve">S13 15.220 </t>
  </si>
  <si>
    <t>Bairro Assumane</t>
  </si>
  <si>
    <t>PTS1024</t>
  </si>
  <si>
    <t>E35 14.912</t>
  </si>
  <si>
    <t xml:space="preserve">S13 17.019 </t>
  </si>
  <si>
    <t>PTS1021</t>
  </si>
  <si>
    <t>F00727.03</t>
  </si>
  <si>
    <t>E35 14.064</t>
  </si>
  <si>
    <t xml:space="preserve">S13 16.293 </t>
  </si>
  <si>
    <t>PTS1019</t>
  </si>
  <si>
    <t>E35 15.516</t>
  </si>
  <si>
    <t xml:space="preserve">S13 18.179 </t>
  </si>
  <si>
    <t>PTS1018</t>
  </si>
  <si>
    <t>E35 14.970</t>
  </si>
  <si>
    <t xml:space="preserve">S13 19.990 </t>
  </si>
  <si>
    <t>PTS1017</t>
  </si>
  <si>
    <t>E35 15.729</t>
  </si>
  <si>
    <t xml:space="preserve">S13 18.771 </t>
  </si>
  <si>
    <t>PTS1016</t>
  </si>
  <si>
    <t>02985/01/03</t>
  </si>
  <si>
    <t>E35 15.001</t>
  </si>
  <si>
    <t xml:space="preserve">S13 19.311 </t>
  </si>
  <si>
    <t>PTS1015</t>
  </si>
  <si>
    <t>ENERGOINVEST</t>
  </si>
  <si>
    <t>E35 14.960</t>
  </si>
  <si>
    <t xml:space="preserve">S13 17.287 </t>
  </si>
  <si>
    <t>Namacula</t>
  </si>
  <si>
    <t>PTS1012</t>
  </si>
  <si>
    <t>E35 15.080</t>
  </si>
  <si>
    <t xml:space="preserve">S13 17.949 </t>
  </si>
  <si>
    <t>Bairro Popular</t>
  </si>
  <si>
    <t>PTS1006</t>
  </si>
  <si>
    <t>E35 15.263</t>
  </si>
  <si>
    <t xml:space="preserve">S13 18.835 </t>
  </si>
  <si>
    <t>PTS1005</t>
  </si>
  <si>
    <t>E35 15.162</t>
  </si>
  <si>
    <t xml:space="preserve">S13 19.124 </t>
  </si>
  <si>
    <t>PTS1004</t>
  </si>
  <si>
    <t>TUSCO-TRAFO</t>
  </si>
  <si>
    <t>39°54.223</t>
  </si>
  <si>
    <t>16°05.592</t>
  </si>
  <si>
    <t>NAMARRIPI</t>
  </si>
  <si>
    <t>Moçambique</t>
  </si>
  <si>
    <t>39°52.290</t>
  </si>
  <si>
    <t>16°07.474</t>
  </si>
  <si>
    <t>MAHILE</t>
  </si>
  <si>
    <t>PTS20</t>
  </si>
  <si>
    <t>40° 32.087'</t>
  </si>
  <si>
    <t>13°17,587'</t>
  </si>
  <si>
    <t>Aldeia Muaria</t>
  </si>
  <si>
    <t>MECUFE</t>
  </si>
  <si>
    <t>40° 32.767'</t>
  </si>
  <si>
    <t>13°20.548'</t>
  </si>
  <si>
    <t>Muinde Mercado</t>
  </si>
  <si>
    <t>T - 27019</t>
  </si>
  <si>
    <t>40° 33.087'</t>
  </si>
  <si>
    <t>13°18.587'</t>
  </si>
  <si>
    <t>Sassalane Escola</t>
  </si>
  <si>
    <t>T - 25938</t>
  </si>
  <si>
    <t>40° 33.418'</t>
  </si>
  <si>
    <t>13°17.419'</t>
  </si>
  <si>
    <t>Mecufi Vila</t>
  </si>
  <si>
    <t>40° 33.651'</t>
  </si>
  <si>
    <t>13°14.182'</t>
  </si>
  <si>
    <t>Ngoma</t>
  </si>
  <si>
    <t>1062560/06</t>
  </si>
  <si>
    <t>40° 32.594'</t>
  </si>
  <si>
    <t>13°06.852'</t>
  </si>
  <si>
    <t>Desativado</t>
  </si>
  <si>
    <t>40° 31.732'</t>
  </si>
  <si>
    <t>13°05.438'</t>
  </si>
  <si>
    <t>Muitua</t>
  </si>
  <si>
    <t>Pephone</t>
  </si>
  <si>
    <t>040° 27' 13.1''</t>
  </si>
  <si>
    <t>13° 06' 18.7''</t>
  </si>
  <si>
    <t>Piratas</t>
  </si>
  <si>
    <t>40° 33.685'</t>
  </si>
  <si>
    <t>12°58.621'</t>
  </si>
  <si>
    <t>40° 33.972'</t>
  </si>
  <si>
    <t>12°59.730'</t>
  </si>
  <si>
    <t>Koba Bairro</t>
  </si>
  <si>
    <t>40° 34.183'</t>
  </si>
  <si>
    <t>12°58.366'</t>
  </si>
  <si>
    <t>Maringanha Bairro</t>
  </si>
  <si>
    <t>40° 32.826'</t>
  </si>
  <si>
    <t>12°58.934'</t>
  </si>
  <si>
    <t>Praia de Wimbe</t>
  </si>
  <si>
    <t>17-02148</t>
  </si>
  <si>
    <t>40° 31.863</t>
  </si>
  <si>
    <t>13°01.191'</t>
  </si>
  <si>
    <t>Mahate Bairro</t>
  </si>
  <si>
    <t>K010495.01</t>
  </si>
  <si>
    <t>40° 32.179'</t>
  </si>
  <si>
    <t>12°59.193'</t>
  </si>
  <si>
    <t>Gingone Expansão (Simoco)</t>
  </si>
  <si>
    <t>T-29469</t>
  </si>
  <si>
    <t>40° 32.199</t>
  </si>
  <si>
    <t>12°58.928'</t>
  </si>
  <si>
    <t>Alto Gingone - Sede</t>
  </si>
  <si>
    <t>02985/07/14</t>
  </si>
  <si>
    <t>40° 32.95'</t>
  </si>
  <si>
    <t>12°59.530'</t>
  </si>
  <si>
    <t>Alto Gingone - Mercado</t>
  </si>
  <si>
    <t>40° 31.801'</t>
  </si>
  <si>
    <t>12°59.198'</t>
  </si>
  <si>
    <t>Antigo Control - Fipag</t>
  </si>
  <si>
    <t>40° 30.798</t>
  </si>
  <si>
    <t>12°58.208'</t>
  </si>
  <si>
    <t>Galp</t>
  </si>
  <si>
    <t>40° 31.551'</t>
  </si>
  <si>
    <t>Noviane 1</t>
  </si>
  <si>
    <t>40° 31.640'</t>
  </si>
  <si>
    <t>12°58.237'</t>
  </si>
  <si>
    <t>Lioce</t>
  </si>
  <si>
    <t>40° 30.012'</t>
  </si>
  <si>
    <t>12°57.137'</t>
  </si>
  <si>
    <t>Deficientes fisicos (ADEMO)</t>
  </si>
  <si>
    <t>T-24413</t>
  </si>
  <si>
    <t>40° 31.149'</t>
  </si>
  <si>
    <t>Meia Via</t>
  </si>
  <si>
    <t>40° 30.912'</t>
  </si>
  <si>
    <t>12°57.795'</t>
  </si>
  <si>
    <t>Barros</t>
  </si>
  <si>
    <t>T17271</t>
  </si>
  <si>
    <t>TSS</t>
  </si>
  <si>
    <t>40° 30.556'</t>
  </si>
  <si>
    <t>12°57.320'</t>
  </si>
  <si>
    <t>Banco único</t>
  </si>
  <si>
    <t>120E11010</t>
  </si>
  <si>
    <t>40° 30.233'</t>
  </si>
  <si>
    <t>12°57.484'</t>
  </si>
  <si>
    <t>Hinos</t>
  </si>
  <si>
    <t>20865201/03</t>
  </si>
  <si>
    <t>40° 30.871'</t>
  </si>
  <si>
    <t>12°57.507'</t>
  </si>
  <si>
    <t>Padaria Ratod</t>
  </si>
  <si>
    <t>Centro de F.P. Saúde</t>
  </si>
  <si>
    <t>20865201/01</t>
  </si>
  <si>
    <t>40° 30.129'</t>
  </si>
  <si>
    <t>12°57.945'</t>
  </si>
  <si>
    <t>Ingonane Posto de Saude-01, Posto de Saude</t>
  </si>
  <si>
    <t>30702601/01</t>
  </si>
  <si>
    <t>40° 30.302'</t>
  </si>
  <si>
    <t>12°57.068'</t>
  </si>
  <si>
    <t>Educação</t>
  </si>
  <si>
    <t>40° 29.974'</t>
  </si>
  <si>
    <t>12°57.493'</t>
  </si>
  <si>
    <t>TDM Ingonane</t>
  </si>
  <si>
    <t>40° 30.162'</t>
  </si>
  <si>
    <t>12°57.408'</t>
  </si>
  <si>
    <t>4 Casas de Educação</t>
  </si>
  <si>
    <t>40° 30.452'</t>
  </si>
  <si>
    <t>12°58.021'</t>
  </si>
  <si>
    <t>Chibuabura 1</t>
  </si>
  <si>
    <t>40° 29.985'</t>
  </si>
  <si>
    <t>12°57.833'</t>
  </si>
  <si>
    <t>Osman Yacob - Zona Cimento</t>
  </si>
  <si>
    <t>40° 30.596'</t>
  </si>
  <si>
    <t>12°58.165'</t>
  </si>
  <si>
    <t>Triunfo</t>
  </si>
  <si>
    <t>40° 30.326'</t>
  </si>
  <si>
    <t>12°58.220'</t>
  </si>
  <si>
    <t>Comando Militar</t>
  </si>
  <si>
    <t>F000724.07</t>
  </si>
  <si>
    <t>40° 30.24'</t>
  </si>
  <si>
    <t>12°58.020'</t>
  </si>
  <si>
    <t>20717501/01</t>
  </si>
  <si>
    <t>Posto de Abastecimeto Exito 2</t>
  </si>
  <si>
    <t>Rua XII</t>
  </si>
  <si>
    <t>40° 29.981'</t>
  </si>
  <si>
    <t>12°58.132'</t>
  </si>
  <si>
    <t>Hotel Cabo Delgado</t>
  </si>
  <si>
    <t>40° 29.933'</t>
  </si>
  <si>
    <t>TVM</t>
  </si>
  <si>
    <t>40° 29.535'</t>
  </si>
  <si>
    <t>12°57.323'</t>
  </si>
  <si>
    <t>Palacio do Governador</t>
  </si>
  <si>
    <t>40° 29.735'</t>
  </si>
  <si>
    <t>12°57.723'</t>
  </si>
  <si>
    <t>TDM Estação terrena</t>
  </si>
  <si>
    <t>40° 29.268'</t>
  </si>
  <si>
    <t>12°57.762'</t>
  </si>
  <si>
    <t>Clube Pemba</t>
  </si>
  <si>
    <t>40° 29.470'</t>
  </si>
  <si>
    <t>12°57.862'</t>
  </si>
  <si>
    <t>Gabinete do Governo</t>
  </si>
  <si>
    <t>40° 32.741</t>
  </si>
  <si>
    <t>12°59.476'</t>
  </si>
  <si>
    <t>Cinema Pemba</t>
  </si>
  <si>
    <t>T17318</t>
  </si>
  <si>
    <t>40° 29.357'</t>
  </si>
  <si>
    <t>12°57.821'</t>
  </si>
  <si>
    <t>Starfish</t>
  </si>
  <si>
    <t>40° 29.272'</t>
  </si>
  <si>
    <t>12°57.940'</t>
  </si>
  <si>
    <t>Escadaria</t>
  </si>
  <si>
    <t>40° 29.059'</t>
  </si>
  <si>
    <t>12°57.950'</t>
  </si>
  <si>
    <t>Combinato Pesqueiro</t>
  </si>
  <si>
    <t>40° 29.895'</t>
  </si>
  <si>
    <t>12°57.244'</t>
  </si>
  <si>
    <t>Capitania do Porto</t>
  </si>
  <si>
    <t>40° 29.073'</t>
  </si>
  <si>
    <t>12°57.725'</t>
  </si>
  <si>
    <t>Paquite Edap</t>
  </si>
  <si>
    <t>40° 29.323'</t>
  </si>
  <si>
    <t>12°56.631'</t>
  </si>
  <si>
    <t>Comando da Marinha</t>
  </si>
  <si>
    <t>20685901/02</t>
  </si>
  <si>
    <t>40° 29.353'</t>
  </si>
  <si>
    <t>12°57.641'</t>
  </si>
  <si>
    <t>Paquite Fontenaria</t>
  </si>
  <si>
    <t>Kumilamba, Junto a Moageira</t>
  </si>
  <si>
    <t>40° 29.195'</t>
  </si>
  <si>
    <t>12°57.780'</t>
  </si>
  <si>
    <t>Junto a Ponteca/Kufungo</t>
  </si>
  <si>
    <t>L000325.02</t>
  </si>
  <si>
    <t>033° 31.819</t>
  </si>
  <si>
    <t>24° 41.954</t>
  </si>
  <si>
    <t>AGCBT/PTS0217</t>
  </si>
  <si>
    <t xml:space="preserve">Central </t>
  </si>
  <si>
    <t>L000320.01</t>
  </si>
  <si>
    <t>034º 02.454</t>
  </si>
  <si>
    <t>24º 54.685</t>
  </si>
  <si>
    <t>AGCDG/PTS0132</t>
  </si>
  <si>
    <t>Inkadine</t>
  </si>
  <si>
    <t>L000219.06</t>
  </si>
  <si>
    <t>033º 41.968</t>
  </si>
  <si>
    <t>25º 04.489</t>
  </si>
  <si>
    <t>AGXX/PTS0351</t>
  </si>
  <si>
    <t>Bairro 6 Inhamissa - Djasse</t>
  </si>
  <si>
    <t>033º 38.707</t>
  </si>
  <si>
    <t>25º 02.958</t>
  </si>
  <si>
    <t>AGXX/PTS0047</t>
  </si>
  <si>
    <t>Central Eletrica /Supermer</t>
  </si>
  <si>
    <t>L000321.03</t>
  </si>
  <si>
    <t>-24,46367</t>
  </si>
  <si>
    <t>35,02672</t>
  </si>
  <si>
    <t>DC0007/2291</t>
  </si>
  <si>
    <t>-21,9830955</t>
  </si>
  <si>
    <t>35,3183762</t>
  </si>
  <si>
    <t>PT 16 RG</t>
  </si>
  <si>
    <t>DC0007/2283</t>
  </si>
  <si>
    <t>-22,0216112</t>
  </si>
  <si>
    <t>35,3038148</t>
  </si>
  <si>
    <t>PT 35 RG</t>
  </si>
  <si>
    <t>30553701/01</t>
  </si>
  <si>
    <t>-25,8547529</t>
  </si>
  <si>
    <t>32,6146518</t>
  </si>
  <si>
    <t>PT 41R</t>
  </si>
  <si>
    <t>10521802/01</t>
  </si>
  <si>
    <t>-25.217820</t>
  </si>
  <si>
    <t>32.873577</t>
  </si>
  <si>
    <t>Soreis</t>
  </si>
  <si>
    <t>PTS 1064</t>
  </si>
  <si>
    <t>T-24393</t>
  </si>
  <si>
    <t>-25.932257</t>
  </si>
  <si>
    <t>32.485372</t>
  </si>
  <si>
    <t>E033 16 07,1</t>
  </si>
  <si>
    <t>S18 57 38,5</t>
  </si>
  <si>
    <t>AGVDZ/PT4</t>
  </si>
  <si>
    <t>Bairro Chimuanandimae</t>
  </si>
  <si>
    <t>CEI60076</t>
  </si>
  <si>
    <t>PT206</t>
  </si>
  <si>
    <t>Centro Prisional  Savane</t>
  </si>
  <si>
    <t>E35 17.402</t>
  </si>
  <si>
    <t>S12 56.695</t>
  </si>
  <si>
    <t>Malulu - Paragem</t>
  </si>
  <si>
    <t>EG PTS9002</t>
  </si>
  <si>
    <t>E35 17.401</t>
  </si>
  <si>
    <t xml:space="preserve">S12 56.657 </t>
  </si>
  <si>
    <t>Malulu - Hopsital</t>
  </si>
  <si>
    <t>EG PTS9001</t>
  </si>
  <si>
    <t>T3E</t>
  </si>
  <si>
    <t>8275199.781</t>
  </si>
  <si>
    <t>654995.458</t>
  </si>
  <si>
    <t>MISSAO</t>
  </si>
  <si>
    <t>8247823.798</t>
  </si>
  <si>
    <t>407916.637</t>
  </si>
  <si>
    <t>DAQUE-C BASSA</t>
  </si>
  <si>
    <t>-23,84501</t>
  </si>
  <si>
    <t>35,50263</t>
  </si>
  <si>
    <t>-23,87438</t>
  </si>
  <si>
    <t>35,48199</t>
  </si>
  <si>
    <t>15°29'30.018"</t>
  </si>
  <si>
    <t>LOJA UP6</t>
  </si>
  <si>
    <t>PTS 4032</t>
  </si>
  <si>
    <t>40°40.524</t>
  </si>
  <si>
    <t>14°32.953</t>
  </si>
  <si>
    <t>PTS na zona do Escritorio do FIPAG na Baixa</t>
  </si>
  <si>
    <t>03242/02/005</t>
  </si>
  <si>
    <t>-36º -32' -41.489" W</t>
  </si>
  <si>
    <t>14º 48' 43.378" S</t>
  </si>
  <si>
    <t>QUINTA TIMBUA(VIA QUINTA TIMBWA)</t>
  </si>
  <si>
    <t>MISSING PLATE</t>
  </si>
  <si>
    <t>39°41.182</t>
  </si>
  <si>
    <t>16°05.218</t>
  </si>
  <si>
    <t>NATHERE</t>
  </si>
  <si>
    <t>39°54.378</t>
  </si>
  <si>
    <t>16°13.831</t>
  </si>
  <si>
    <t>SAUA-SAUA</t>
  </si>
  <si>
    <t>Marca Chinesa</t>
  </si>
  <si>
    <t>40°07.256</t>
  </si>
  <si>
    <t>16°00.600</t>
  </si>
  <si>
    <t>THOPA</t>
  </si>
  <si>
    <t>17-01441</t>
  </si>
  <si>
    <t>39°55.859</t>
  </si>
  <si>
    <t>16°11.780</t>
  </si>
  <si>
    <t>CEREMA</t>
  </si>
  <si>
    <t>2056/18</t>
  </si>
  <si>
    <t>033° 39.072</t>
  </si>
  <si>
    <t>24° 47.901</t>
  </si>
  <si>
    <t>AGCBT/PTS0182</t>
  </si>
  <si>
    <t>Koca-Missava Hospital</t>
  </si>
  <si>
    <t>033º 39.847</t>
  </si>
  <si>
    <t>25º 04.068</t>
  </si>
  <si>
    <t>AGXX/PTS0062</t>
  </si>
  <si>
    <t>Bomba de água-Campo B.11</t>
  </si>
  <si>
    <t>Zennaro</t>
  </si>
  <si>
    <t>-25,962566</t>
  </si>
  <si>
    <t>32,453488</t>
  </si>
  <si>
    <t>10486101/04</t>
  </si>
  <si>
    <t>-25,8785747</t>
  </si>
  <si>
    <t>32,58310984</t>
  </si>
  <si>
    <t>PT 303R</t>
  </si>
  <si>
    <t>G-3542</t>
  </si>
  <si>
    <t>-23,4664691</t>
  </si>
  <si>
    <t>35,4280261</t>
  </si>
  <si>
    <t>G-3543</t>
  </si>
  <si>
    <t>-23,6168345</t>
  </si>
  <si>
    <t>35,3386853</t>
  </si>
  <si>
    <t>PT 31</t>
  </si>
  <si>
    <t>-23,5465069</t>
  </si>
  <si>
    <t>35,3777718</t>
  </si>
  <si>
    <t>PT  50</t>
  </si>
  <si>
    <t>-26,3513748</t>
  </si>
  <si>
    <t>32,6582046</t>
  </si>
  <si>
    <t>PT 818</t>
  </si>
  <si>
    <t>10502101/03</t>
  </si>
  <si>
    <t>-26,3685769</t>
  </si>
  <si>
    <t>32,6224712</t>
  </si>
  <si>
    <t>PT 678</t>
  </si>
  <si>
    <t>L000744,01</t>
  </si>
  <si>
    <t>-25,8679415</t>
  </si>
  <si>
    <t>32,6147257</t>
  </si>
  <si>
    <t>PT 36R</t>
  </si>
  <si>
    <t>10486001/04</t>
  </si>
  <si>
    <t>-25.101834</t>
  </si>
  <si>
    <t>32.935541</t>
  </si>
  <si>
    <t>PTS 611</t>
  </si>
  <si>
    <t>10502201/04</t>
  </si>
  <si>
    <t>-25.156034</t>
  </si>
  <si>
    <t>32.336534</t>
  </si>
  <si>
    <t>T000134</t>
  </si>
  <si>
    <t>WESLING</t>
  </si>
  <si>
    <t>E033 17 55,3</t>
  </si>
  <si>
    <t>S19 03 57,3</t>
  </si>
  <si>
    <t>AGRITERRA</t>
  </si>
  <si>
    <t>AGVDZ/PT7</t>
  </si>
  <si>
    <t>Bairro Samora Machel</t>
  </si>
  <si>
    <t>E033 15 43,2</t>
  </si>
  <si>
    <t>S18 57 08,3</t>
  </si>
  <si>
    <t>SEDE VANDUZI (NUNES)</t>
  </si>
  <si>
    <t>AGVDZ/PT2</t>
  </si>
  <si>
    <t>Bairro Escola</t>
  </si>
  <si>
    <t>E32 29 19,8</t>
  </si>
  <si>
    <t>S19 32 29,9</t>
  </si>
  <si>
    <t>PTS5 LOCALIDADE DE ROTANDA</t>
  </si>
  <si>
    <t>USSDG/PT5</t>
  </si>
  <si>
    <t>Bairro Rotanda</t>
  </si>
  <si>
    <t>20605901/4</t>
  </si>
  <si>
    <t>E033 23 08,90</t>
  </si>
  <si>
    <t>S19 04 31,05</t>
  </si>
  <si>
    <t>AGCHI/PT61</t>
  </si>
  <si>
    <t>HERIOS MOCAMBICANOS</t>
  </si>
  <si>
    <t>E033 27 36,95</t>
  </si>
  <si>
    <t>S19 07 14,31</t>
  </si>
  <si>
    <t>AGCHI/PT50</t>
  </si>
  <si>
    <t>MOAGEM LINHA GOMES</t>
  </si>
  <si>
    <t>-25,02285</t>
  </si>
  <si>
    <t>32,40577</t>
  </si>
  <si>
    <t>-25,01515</t>
  </si>
  <si>
    <t>32,42234</t>
  </si>
  <si>
    <t>PTS 300</t>
  </si>
  <si>
    <t>-23,93678</t>
  </si>
  <si>
    <t>35,39583</t>
  </si>
  <si>
    <t>L000312.03</t>
  </si>
  <si>
    <t>-23,90176</t>
  </si>
  <si>
    <t>35,39826</t>
  </si>
  <si>
    <t>39°13.301</t>
  </si>
  <si>
    <t>16°45.338</t>
  </si>
  <si>
    <t>B.ESTRADA</t>
  </si>
  <si>
    <t>MOMA</t>
  </si>
  <si>
    <t>L00029905</t>
  </si>
  <si>
    <t>39°54.028</t>
  </si>
  <si>
    <t>16°13.147</t>
  </si>
  <si>
    <t>VETERANOS</t>
  </si>
  <si>
    <t>PTS 8</t>
  </si>
  <si>
    <t xml:space="preserve">21 34.566 </t>
  </si>
  <si>
    <t>32 56.895</t>
  </si>
  <si>
    <t>Massangena</t>
  </si>
  <si>
    <t>Bocoda</t>
  </si>
  <si>
    <t>PTS0005</t>
  </si>
  <si>
    <t xml:space="preserve">21 34.935 </t>
  </si>
  <si>
    <t>32 56.588</t>
  </si>
  <si>
    <t>PTS0004</t>
  </si>
  <si>
    <t xml:space="preserve">21 34.954 </t>
  </si>
  <si>
    <t>32 56.164</t>
  </si>
  <si>
    <t>PTS0003</t>
  </si>
  <si>
    <t xml:space="preserve">21 34.816 </t>
  </si>
  <si>
    <t>32 55.746</t>
  </si>
  <si>
    <t>PTS0002</t>
  </si>
  <si>
    <t xml:space="preserve">21 35.253 </t>
  </si>
  <si>
    <t>32 55.438</t>
  </si>
  <si>
    <t>PTS0001</t>
  </si>
  <si>
    <t xml:space="preserve">23 25.803 </t>
  </si>
  <si>
    <t>32 33.422</t>
  </si>
  <si>
    <t>Mabalane</t>
  </si>
  <si>
    <t>Combomune</t>
  </si>
  <si>
    <t xml:space="preserve">22 15.252 </t>
  </si>
  <si>
    <t>32 54.865</t>
  </si>
  <si>
    <t>Mapai</t>
  </si>
  <si>
    <t>Machaila</t>
  </si>
  <si>
    <t xml:space="preserve">22 44.727 </t>
  </si>
  <si>
    <t>32 03.235</t>
  </si>
  <si>
    <t>Vila Sede Mapai</t>
  </si>
  <si>
    <t>PTS0007</t>
  </si>
  <si>
    <t xml:space="preserve">22 44.330 </t>
  </si>
  <si>
    <t>32 03.794</t>
  </si>
  <si>
    <t>PTS0006</t>
  </si>
  <si>
    <t xml:space="preserve">22 44.016 </t>
  </si>
  <si>
    <t>32 04.311</t>
  </si>
  <si>
    <t xml:space="preserve">22 43.457 </t>
  </si>
  <si>
    <t>32 03.526</t>
  </si>
  <si>
    <t xml:space="preserve">22 43.250 </t>
  </si>
  <si>
    <t>32 03.111</t>
  </si>
  <si>
    <t xml:space="preserve">22 04.778 </t>
  </si>
  <si>
    <t>31 41.383</t>
  </si>
  <si>
    <t>Chicualacuala</t>
  </si>
  <si>
    <t>Vila Eduardo Mondlane</t>
  </si>
  <si>
    <t xml:space="preserve">22 04.267 </t>
  </si>
  <si>
    <t>31 41.119</t>
  </si>
  <si>
    <t xml:space="preserve">22 04.638 </t>
  </si>
  <si>
    <t>31 40.776</t>
  </si>
  <si>
    <t xml:space="preserve">22 04.985 </t>
  </si>
  <si>
    <t>31 40.606</t>
  </si>
  <si>
    <t xml:space="preserve">22 04.920 </t>
  </si>
  <si>
    <t>31 40.865</t>
  </si>
  <si>
    <t xml:space="preserve">22 05.333 </t>
  </si>
  <si>
    <t>31 41.134</t>
  </si>
  <si>
    <t>22 05.955</t>
  </si>
  <si>
    <t>31 41.344</t>
  </si>
  <si>
    <t xml:space="preserve">25 13.645 </t>
  </si>
  <si>
    <t>32 30.778</t>
  </si>
  <si>
    <t>Magude</t>
  </si>
  <si>
    <t>Mutombene</t>
  </si>
  <si>
    <t>PTS0026</t>
  </si>
  <si>
    <t xml:space="preserve">25 01.486 </t>
  </si>
  <si>
    <t>32 41.534</t>
  </si>
  <si>
    <t>Macuvulane</t>
  </si>
  <si>
    <t>PTS0025</t>
  </si>
  <si>
    <t>Motaze</t>
  </si>
  <si>
    <t>PTS0024</t>
  </si>
  <si>
    <t xml:space="preserve">24 49.261 </t>
  </si>
  <si>
    <t>32 53.645</t>
  </si>
  <si>
    <t>Localidade de wandzana</t>
  </si>
  <si>
    <t>PTS0023</t>
  </si>
  <si>
    <t xml:space="preserve">25 01.346 </t>
  </si>
  <si>
    <t>32 37.960</t>
  </si>
  <si>
    <t>Bairro Missinhene</t>
  </si>
  <si>
    <t>PTS0022</t>
  </si>
  <si>
    <t>25 02.200</t>
  </si>
  <si>
    <t>32 40.537</t>
  </si>
  <si>
    <t>Maguiguane</t>
  </si>
  <si>
    <t>PTS0021</t>
  </si>
  <si>
    <t xml:space="preserve">25 00.634 </t>
  </si>
  <si>
    <t>32 39.235</t>
  </si>
  <si>
    <t>Bairro 2000</t>
  </si>
  <si>
    <t>PTS0020</t>
  </si>
  <si>
    <t>25 00.702</t>
  </si>
  <si>
    <t>32 38.450</t>
  </si>
  <si>
    <t>Bairro Ungubane</t>
  </si>
  <si>
    <t>PTS0019</t>
  </si>
  <si>
    <t>25 01.781</t>
  </si>
  <si>
    <t>32 37.385</t>
  </si>
  <si>
    <t xml:space="preserve">Bairro Mawandla </t>
  </si>
  <si>
    <t>PTS0018</t>
  </si>
  <si>
    <t xml:space="preserve">24 47.468 </t>
  </si>
  <si>
    <t>32 51.317</t>
  </si>
  <si>
    <t>PTS0017</t>
  </si>
  <si>
    <t xml:space="preserve">25 01.044 </t>
  </si>
  <si>
    <t>32 38.923</t>
  </si>
  <si>
    <t>Bairo Ricathane</t>
  </si>
  <si>
    <t>PTS0016</t>
  </si>
  <si>
    <t xml:space="preserve">25 00.801 </t>
  </si>
  <si>
    <t>32 41.394</t>
  </si>
  <si>
    <t>Bairro Facazissa</t>
  </si>
  <si>
    <t>PTS0015</t>
  </si>
  <si>
    <t xml:space="preserve">25 00.326 </t>
  </si>
  <si>
    <t>32 41.116</t>
  </si>
  <si>
    <t>PTS0014</t>
  </si>
  <si>
    <t>25 00.284</t>
  </si>
  <si>
    <t>32 42.971</t>
  </si>
  <si>
    <t>Bairro de Chobela</t>
  </si>
  <si>
    <t>PTS0013</t>
  </si>
  <si>
    <t>25 01.349</t>
  </si>
  <si>
    <t>32 39.405</t>
  </si>
  <si>
    <t>Bairro de Chocotiva</t>
  </si>
  <si>
    <t>PTS0012</t>
  </si>
  <si>
    <t xml:space="preserve">25 02.007 </t>
  </si>
  <si>
    <t>32 38.134</t>
  </si>
  <si>
    <t>PTS0011</t>
  </si>
  <si>
    <t>25 01.231</t>
  </si>
  <si>
    <t>32 37.676</t>
  </si>
  <si>
    <t>PTS0010</t>
  </si>
  <si>
    <t>25 02.348</t>
  </si>
  <si>
    <t>32 39.905</t>
  </si>
  <si>
    <t>PTS0009</t>
  </si>
  <si>
    <t xml:space="preserve">24 48.021 </t>
  </si>
  <si>
    <t>32 51.510</t>
  </si>
  <si>
    <t>PTS0008</t>
  </si>
  <si>
    <t>25 02.091</t>
  </si>
  <si>
    <t>32 39.129</t>
  </si>
  <si>
    <t>25 00.974</t>
  </si>
  <si>
    <t>32 36.807</t>
  </si>
  <si>
    <t>Macupe- Cumba</t>
  </si>
  <si>
    <t xml:space="preserve">25 02.552 </t>
  </si>
  <si>
    <t>32 39.233</t>
  </si>
  <si>
    <t xml:space="preserve">25 01.583 </t>
  </si>
  <si>
    <t>32 38.307</t>
  </si>
  <si>
    <t>Bairro da Vila</t>
  </si>
  <si>
    <t xml:space="preserve">24 48.597 </t>
  </si>
  <si>
    <t>32 51.591</t>
  </si>
  <si>
    <t>25 01.700</t>
  </si>
  <si>
    <t>32 39.035</t>
  </si>
  <si>
    <t>25 01.499</t>
  </si>
  <si>
    <t>32 39.088</t>
  </si>
  <si>
    <t>25 10.863</t>
  </si>
  <si>
    <t>32 49.541</t>
  </si>
  <si>
    <t>Manhiça</t>
  </si>
  <si>
    <t>3 Fevereiro 7º Bairro</t>
  </si>
  <si>
    <t xml:space="preserve">25 10.547 </t>
  </si>
  <si>
    <t>32 50.674</t>
  </si>
  <si>
    <t>6o Bairro taninga</t>
  </si>
  <si>
    <t>25 03.172</t>
  </si>
  <si>
    <t>32 47.311</t>
  </si>
  <si>
    <t>25 de Setembro Brº Makone</t>
  </si>
  <si>
    <t xml:space="preserve">25 12.117 </t>
  </si>
  <si>
    <t>32 49.777</t>
  </si>
  <si>
    <t xml:space="preserve">25 03.054 </t>
  </si>
  <si>
    <t>32 46.285</t>
  </si>
  <si>
    <t>Brº Sambo</t>
  </si>
  <si>
    <t xml:space="preserve">25 00.929 </t>
  </si>
  <si>
    <t>32 50.487</t>
  </si>
  <si>
    <t>25 de Setembro Brº Mukulo</t>
  </si>
  <si>
    <t xml:space="preserve">25 06.188 </t>
  </si>
  <si>
    <t>32 54.247</t>
  </si>
  <si>
    <t>Bairro Buna</t>
  </si>
  <si>
    <t xml:space="preserve">25 03.638 </t>
  </si>
  <si>
    <t>32 45.512</t>
  </si>
  <si>
    <t>Brº Mulombe</t>
  </si>
  <si>
    <t xml:space="preserve">25 03.557 </t>
  </si>
  <si>
    <t>32 45.918</t>
  </si>
  <si>
    <t>Taninga-Brº 4</t>
  </si>
  <si>
    <t xml:space="preserve">25 10.852 </t>
  </si>
  <si>
    <t>32 50.880</t>
  </si>
  <si>
    <t>Milalene  Brº 5</t>
  </si>
  <si>
    <t>25 11.533</t>
  </si>
  <si>
    <t>32 50.325</t>
  </si>
  <si>
    <t xml:space="preserve">25 02.432 </t>
  </si>
  <si>
    <t>32 47.065</t>
  </si>
  <si>
    <t>Mavunja Brº 1</t>
  </si>
  <si>
    <t xml:space="preserve">25 00.948 </t>
  </si>
  <si>
    <t>32 50.902</t>
  </si>
  <si>
    <t>Brº Filipe S Magaia</t>
  </si>
  <si>
    <t xml:space="preserve">25 03.765 </t>
  </si>
  <si>
    <t>32 50.747</t>
  </si>
  <si>
    <t>Brº 3 Xinavane</t>
  </si>
  <si>
    <t xml:space="preserve">25 09.656 </t>
  </si>
  <si>
    <t>32 48.313</t>
  </si>
  <si>
    <t>Bairro 1, 3 de fevereiro</t>
  </si>
  <si>
    <t xml:space="preserve">25 05.610 </t>
  </si>
  <si>
    <t>32 55.385</t>
  </si>
  <si>
    <t>Bairro 1-ilha</t>
  </si>
  <si>
    <t xml:space="preserve">25 04.704 </t>
  </si>
  <si>
    <t>32 50.217</t>
  </si>
  <si>
    <t>Brº 1 Xinavane</t>
  </si>
  <si>
    <t xml:space="preserve">25 03.250 </t>
  </si>
  <si>
    <t>32 47.075</t>
  </si>
  <si>
    <t>Brº Massevene B</t>
  </si>
  <si>
    <t xml:space="preserve">25 03.051 </t>
  </si>
  <si>
    <t>32 46.870</t>
  </si>
  <si>
    <t>Brº Linha Férrea</t>
  </si>
  <si>
    <t xml:space="preserve">25 03.556 </t>
  </si>
  <si>
    <t>32 46.518</t>
  </si>
  <si>
    <t>Brº Novo Chibanza</t>
  </si>
  <si>
    <t xml:space="preserve">25 03.356 </t>
  </si>
  <si>
    <t>32 46.495</t>
  </si>
  <si>
    <t xml:space="preserve">25 02.775 </t>
  </si>
  <si>
    <t>32 47.374</t>
  </si>
  <si>
    <t>Brº Eduardo Mondlhane</t>
  </si>
  <si>
    <t xml:space="preserve">25 10.403 </t>
  </si>
  <si>
    <t>33 12.054</t>
  </si>
  <si>
    <t>Bilene</t>
  </si>
  <si>
    <t>Chirringane</t>
  </si>
  <si>
    <t>PTS0066</t>
  </si>
  <si>
    <t xml:space="preserve">25 18.000 </t>
  </si>
  <si>
    <t>33 12.369</t>
  </si>
  <si>
    <t>Nhangono</t>
  </si>
  <si>
    <t>PTS0065</t>
  </si>
  <si>
    <t xml:space="preserve">25 17.338 </t>
  </si>
  <si>
    <t>33 14.461</t>
  </si>
  <si>
    <t>PTS0064</t>
  </si>
  <si>
    <t xml:space="preserve">25 14.567 </t>
  </si>
  <si>
    <t>33 21.142</t>
  </si>
  <si>
    <t>Nhabanga</t>
  </si>
  <si>
    <t>PTS0063</t>
  </si>
  <si>
    <t xml:space="preserve">25 14.630 </t>
  </si>
  <si>
    <t>33 19.234</t>
  </si>
  <si>
    <t>Tsoveca</t>
  </si>
  <si>
    <t>PTS0062</t>
  </si>
  <si>
    <t xml:space="preserve">25 15.487 </t>
  </si>
  <si>
    <t>33 17.976</t>
  </si>
  <si>
    <t>PTS0061</t>
  </si>
  <si>
    <t xml:space="preserve">25 15.648 </t>
  </si>
  <si>
    <t>33 16.578</t>
  </si>
  <si>
    <t>Mahungo</t>
  </si>
  <si>
    <t>PTS0060</t>
  </si>
  <si>
    <t xml:space="preserve">25 16.153 </t>
  </si>
  <si>
    <t>33 15.700</t>
  </si>
  <si>
    <t>PTS0059</t>
  </si>
  <si>
    <t xml:space="preserve">25 16.607 </t>
  </si>
  <si>
    <t>33 15.728</t>
  </si>
  <si>
    <t>PTS0058</t>
  </si>
  <si>
    <t xml:space="preserve">25 16.917 </t>
  </si>
  <si>
    <t>33 14.946</t>
  </si>
  <si>
    <t>PTS0057</t>
  </si>
  <si>
    <t xml:space="preserve">25 16.079 </t>
  </si>
  <si>
    <t>33 14.700</t>
  </si>
  <si>
    <t>Chinhambanine</t>
  </si>
  <si>
    <t>PTS0056</t>
  </si>
  <si>
    <t xml:space="preserve">25 16.192 </t>
  </si>
  <si>
    <t>33 13.524</t>
  </si>
  <si>
    <t>PTS0055</t>
  </si>
  <si>
    <t xml:space="preserve">25 15.777 </t>
  </si>
  <si>
    <t>33 13.876</t>
  </si>
  <si>
    <t>Chipuanine</t>
  </si>
  <si>
    <t>PTS0054</t>
  </si>
  <si>
    <t xml:space="preserve">25 16.655 </t>
  </si>
  <si>
    <t>33 15.102</t>
  </si>
  <si>
    <t>PTS0053</t>
  </si>
  <si>
    <t xml:space="preserve">25 16.559 </t>
  </si>
  <si>
    <t>33 14.023</t>
  </si>
  <si>
    <t>Nhiuane</t>
  </si>
  <si>
    <t>PTS0052</t>
  </si>
  <si>
    <t xml:space="preserve">25 16.784 </t>
  </si>
  <si>
    <t>33 13.843</t>
  </si>
  <si>
    <t>PTS0051</t>
  </si>
  <si>
    <t xml:space="preserve">25 16.822 </t>
  </si>
  <si>
    <t>33 14.081</t>
  </si>
  <si>
    <t>PTS0050</t>
  </si>
  <si>
    <t xml:space="preserve">25 17.079 </t>
  </si>
  <si>
    <t>33 13.222</t>
  </si>
  <si>
    <t>Tsatsene</t>
  </si>
  <si>
    <t>PTS0049</t>
  </si>
  <si>
    <t xml:space="preserve">25 16.717 </t>
  </si>
  <si>
    <t>33 13.491</t>
  </si>
  <si>
    <t>PTS0048</t>
  </si>
  <si>
    <t xml:space="preserve">25 15.094 </t>
  </si>
  <si>
    <t>33 18.180</t>
  </si>
  <si>
    <t>PTS0047</t>
  </si>
  <si>
    <t xml:space="preserve">25 16.312 </t>
  </si>
  <si>
    <t>33 14.508</t>
  </si>
  <si>
    <t>PTS0046</t>
  </si>
  <si>
    <t xml:space="preserve">25 16.991 </t>
  </si>
  <si>
    <t>33 15.144</t>
  </si>
  <si>
    <t>PTS0045</t>
  </si>
  <si>
    <t xml:space="preserve">25 17.089 </t>
  </si>
  <si>
    <t>33 13.836</t>
  </si>
  <si>
    <t>PTS0044</t>
  </si>
  <si>
    <t xml:space="preserve">25 16.147 </t>
  </si>
  <si>
    <t>33 16.354</t>
  </si>
  <si>
    <t>PTS0043</t>
  </si>
  <si>
    <t>25 17.975</t>
  </si>
  <si>
    <t>33 12.865</t>
  </si>
  <si>
    <t>PTS0042</t>
  </si>
  <si>
    <t xml:space="preserve">25 15.588 </t>
  </si>
  <si>
    <t>33 16.081</t>
  </si>
  <si>
    <t>PTS0041</t>
  </si>
  <si>
    <t xml:space="preserve">25 16.209 </t>
  </si>
  <si>
    <t>33 15.889</t>
  </si>
  <si>
    <t>PTS0040</t>
  </si>
  <si>
    <t xml:space="preserve">25 16.159 </t>
  </si>
  <si>
    <t>33 16.914</t>
  </si>
  <si>
    <t>PTS0039</t>
  </si>
  <si>
    <t xml:space="preserve">25 16.208 </t>
  </si>
  <si>
    <t>33 13.975</t>
  </si>
  <si>
    <t>PTS0038</t>
  </si>
  <si>
    <t xml:space="preserve">25 16.777 </t>
  </si>
  <si>
    <t>33 15.457</t>
  </si>
  <si>
    <t>PTS0037</t>
  </si>
  <si>
    <t xml:space="preserve">25 11.331 </t>
  </si>
  <si>
    <t>33 18.661</t>
  </si>
  <si>
    <t>PTS0036</t>
  </si>
  <si>
    <t xml:space="preserve">25 16.143 </t>
  </si>
  <si>
    <t>33 19.223</t>
  </si>
  <si>
    <t>PTS0035</t>
  </si>
  <si>
    <t xml:space="preserve">25 17.352 </t>
  </si>
  <si>
    <t>33 14.309</t>
  </si>
  <si>
    <t>Bairro Nhiuane</t>
  </si>
  <si>
    <t>PTS0034</t>
  </si>
  <si>
    <t xml:space="preserve">25 16.099 </t>
  </si>
  <si>
    <t>33 15.444</t>
  </si>
  <si>
    <t>PTS0033</t>
  </si>
  <si>
    <t xml:space="preserve">25 15.711 </t>
  </si>
  <si>
    <t>33 19.890</t>
  </si>
  <si>
    <t>PTS0032</t>
  </si>
  <si>
    <t xml:space="preserve">25 15.542 </t>
  </si>
  <si>
    <t>33 17.569</t>
  </si>
  <si>
    <t>PTS0031</t>
  </si>
  <si>
    <t xml:space="preserve">25 15.537 </t>
  </si>
  <si>
    <t>33 17.848</t>
  </si>
  <si>
    <t>PTS0030</t>
  </si>
  <si>
    <t xml:space="preserve">25 15.385 </t>
  </si>
  <si>
    <t>33 17.309</t>
  </si>
  <si>
    <t>PTS0029</t>
  </si>
  <si>
    <t xml:space="preserve">25 16.796 </t>
  </si>
  <si>
    <t>33 14.344</t>
  </si>
  <si>
    <t>PTS0028</t>
  </si>
  <si>
    <t xml:space="preserve">25 16.500 </t>
  </si>
  <si>
    <t>33 14.291</t>
  </si>
  <si>
    <t>PTS0027</t>
  </si>
  <si>
    <t xml:space="preserve">25 14.686 </t>
  </si>
  <si>
    <t>33 14.157</t>
  </si>
  <si>
    <t>Chilengue</t>
  </si>
  <si>
    <t xml:space="preserve">25 14.491 </t>
  </si>
  <si>
    <t>33 14.206</t>
  </si>
  <si>
    <t xml:space="preserve">25 14.180 </t>
  </si>
  <si>
    <t>33 13.963</t>
  </si>
  <si>
    <t xml:space="preserve">25 14.101 </t>
  </si>
  <si>
    <t>33 13.967</t>
  </si>
  <si>
    <t xml:space="preserve">25 13.735 </t>
  </si>
  <si>
    <t>33 13.851</t>
  </si>
  <si>
    <t xml:space="preserve">25 13.456 </t>
  </si>
  <si>
    <t>33 13.782</t>
  </si>
  <si>
    <t xml:space="preserve">25 13.192 </t>
  </si>
  <si>
    <t>33 13.681</t>
  </si>
  <si>
    <t xml:space="preserve">25 12.244 </t>
  </si>
  <si>
    <t>33 13.341</t>
  </si>
  <si>
    <t>Chiacho</t>
  </si>
  <si>
    <t xml:space="preserve">25 12.108 </t>
  </si>
  <si>
    <t>33 13.209</t>
  </si>
  <si>
    <t xml:space="preserve">25 16.889 </t>
  </si>
  <si>
    <t>33 17.471</t>
  </si>
  <si>
    <t xml:space="preserve">25 17.343 </t>
  </si>
  <si>
    <t>33 16.874</t>
  </si>
  <si>
    <t xml:space="preserve">25 14.855 </t>
  </si>
  <si>
    <t>33 20.669</t>
  </si>
  <si>
    <t>25 17.432</t>
  </si>
  <si>
    <t>33 13.377</t>
  </si>
  <si>
    <t xml:space="preserve">25 16.488 </t>
  </si>
  <si>
    <t>33 14.477</t>
  </si>
  <si>
    <t>Bairro Chinhabanine</t>
  </si>
  <si>
    <t xml:space="preserve">25 15.962 </t>
  </si>
  <si>
    <t>33 16.933</t>
  </si>
  <si>
    <t>Bairro Mahungo</t>
  </si>
  <si>
    <t xml:space="preserve">25 16.445 </t>
  </si>
  <si>
    <t>33 16.017</t>
  </si>
  <si>
    <t xml:space="preserve">25 17.492 </t>
  </si>
  <si>
    <t>33 13.847</t>
  </si>
  <si>
    <t xml:space="preserve">25 16.254 </t>
  </si>
  <si>
    <t>33 14.816</t>
  </si>
  <si>
    <t xml:space="preserve">25 17.068 </t>
  </si>
  <si>
    <t>33 14.334</t>
  </si>
  <si>
    <t xml:space="preserve">25 17.233 </t>
  </si>
  <si>
    <t>33 14.142</t>
  </si>
  <si>
    <t xml:space="preserve">25 16.852 </t>
  </si>
  <si>
    <t>33 14.781</t>
  </si>
  <si>
    <t xml:space="preserve">25 17.046 </t>
  </si>
  <si>
    <t>33 15.358</t>
  </si>
  <si>
    <t>25 16.564</t>
  </si>
  <si>
    <t>33 15.563</t>
  </si>
  <si>
    <t xml:space="preserve">25 17.264 </t>
  </si>
  <si>
    <t>33 14.778</t>
  </si>
  <si>
    <t xml:space="preserve">25 17.044 </t>
  </si>
  <si>
    <t>33 15.118</t>
  </si>
  <si>
    <t xml:space="preserve">25 16.584 </t>
  </si>
  <si>
    <t>33 15.097</t>
  </si>
  <si>
    <t>24 56.655</t>
  </si>
  <si>
    <t>33 07.315</t>
  </si>
  <si>
    <t>Zimbene</t>
  </si>
  <si>
    <t>24 53.538</t>
  </si>
  <si>
    <t>33 07.154</t>
  </si>
  <si>
    <t>Bairro Botira</t>
  </si>
  <si>
    <t>24 58.444</t>
  </si>
  <si>
    <t>33 06.903</t>
  </si>
  <si>
    <t xml:space="preserve"> Bairro Bucuine </t>
  </si>
  <si>
    <t>25 01.990</t>
  </si>
  <si>
    <t>33 00.122</t>
  </si>
  <si>
    <t xml:space="preserve"> Bairro Chimonzo</t>
  </si>
  <si>
    <t xml:space="preserve">25 00.831 </t>
  </si>
  <si>
    <t>33 05.376</t>
  </si>
  <si>
    <t xml:space="preserve"> Bairro de Nwapaco</t>
  </si>
  <si>
    <t xml:space="preserve">24 57.027 </t>
  </si>
  <si>
    <t>33 18.465</t>
  </si>
  <si>
    <t>Bairro de Xigodoene</t>
  </si>
  <si>
    <t xml:space="preserve">25 00.288 </t>
  </si>
  <si>
    <t>33 09.560</t>
  </si>
  <si>
    <t>Bairro 2 Macia</t>
  </si>
  <si>
    <t xml:space="preserve">24 56.984 </t>
  </si>
  <si>
    <t>33 12.252</t>
  </si>
  <si>
    <t>Bairro 4 Macia</t>
  </si>
  <si>
    <t>25 01.394</t>
  </si>
  <si>
    <t>33 04.951</t>
  </si>
  <si>
    <t>Bairro 5 Macia</t>
  </si>
  <si>
    <t xml:space="preserve">25 01.102 </t>
  </si>
  <si>
    <t>33 06.259</t>
  </si>
  <si>
    <t xml:space="preserve"> Bairro Zimbene</t>
  </si>
  <si>
    <t>25 01.171</t>
  </si>
  <si>
    <t>33 07.283</t>
  </si>
  <si>
    <t xml:space="preserve">Bairro 5 Ndilhane </t>
  </si>
  <si>
    <t>24 59.113</t>
  </si>
  <si>
    <t>33 06.722</t>
  </si>
  <si>
    <t>Bairro 3 Macia</t>
  </si>
  <si>
    <t>25 01.940</t>
  </si>
  <si>
    <t>33 06.702</t>
  </si>
  <si>
    <t>Bairro Muchaby</t>
  </si>
  <si>
    <t>25 00.900</t>
  </si>
  <si>
    <t>33 05.676</t>
  </si>
  <si>
    <t>Bairro 2 Magul</t>
  </si>
  <si>
    <t xml:space="preserve">25 02.882 </t>
  </si>
  <si>
    <t>33 03.324</t>
  </si>
  <si>
    <t xml:space="preserve">Bairro Chingoe </t>
  </si>
  <si>
    <t xml:space="preserve">25 03.905 </t>
  </si>
  <si>
    <t>33 01.478</t>
  </si>
  <si>
    <t xml:space="preserve">Bairro Manzir </t>
  </si>
  <si>
    <t xml:space="preserve">25 02.847 </t>
  </si>
  <si>
    <t>33 00.798</t>
  </si>
  <si>
    <t>25 03.241</t>
  </si>
  <si>
    <t>33 03.062</t>
  </si>
  <si>
    <t xml:space="preserve">Bairro1 Messano </t>
  </si>
  <si>
    <t xml:space="preserve">25 01.502 </t>
  </si>
  <si>
    <t>33 05.497</t>
  </si>
  <si>
    <t xml:space="preserve">Bairro 1 Joaquim Chissano </t>
  </si>
  <si>
    <t xml:space="preserve">24 59.211 </t>
  </si>
  <si>
    <t>32 58.866</t>
  </si>
  <si>
    <t>25 02.150</t>
  </si>
  <si>
    <t>33 05.168</t>
  </si>
  <si>
    <t>Bairro 3 Messano</t>
  </si>
  <si>
    <t xml:space="preserve">25 01.166 </t>
  </si>
  <si>
    <t>33 05.927</t>
  </si>
  <si>
    <t xml:space="preserve">Bairro Gombane </t>
  </si>
  <si>
    <t>25 00.129</t>
  </si>
  <si>
    <t>32 59.245</t>
  </si>
  <si>
    <t>Bairro incoluane</t>
  </si>
  <si>
    <t>25 03.877</t>
  </si>
  <si>
    <t>32 56.279</t>
  </si>
  <si>
    <t xml:space="preserve">Bairro Nwaxihissa </t>
  </si>
  <si>
    <t>25 02.029</t>
  </si>
  <si>
    <t>33 07.879</t>
  </si>
  <si>
    <t>25 03.350</t>
  </si>
  <si>
    <t>33 06.355</t>
  </si>
  <si>
    <t>Bairro 6 Macia</t>
  </si>
  <si>
    <t>25 02.640</t>
  </si>
  <si>
    <t>33 07.278</t>
  </si>
  <si>
    <t xml:space="preserve">Bairro 3 Magul </t>
  </si>
  <si>
    <t xml:space="preserve">25 02.269 </t>
  </si>
  <si>
    <t>33 06.245</t>
  </si>
  <si>
    <t>1o Bairro Macia</t>
  </si>
  <si>
    <t xml:space="preserve">25 03.497 </t>
  </si>
  <si>
    <t>33 00.902</t>
  </si>
  <si>
    <t>Bairro Menguelene</t>
  </si>
  <si>
    <t xml:space="preserve">25 02.403 </t>
  </si>
  <si>
    <t>33 04.474</t>
  </si>
  <si>
    <t>Bairro 4 Regulo</t>
  </si>
  <si>
    <t xml:space="preserve">24 59.950 </t>
  </si>
  <si>
    <t>33 06.348</t>
  </si>
  <si>
    <t>Bairro Mazivila</t>
  </si>
  <si>
    <t xml:space="preserve">25 00.762 </t>
  </si>
  <si>
    <t>33 06.313</t>
  </si>
  <si>
    <t xml:space="preserve">Bairro 5 </t>
  </si>
  <si>
    <t>24 52.082</t>
  </si>
  <si>
    <t>33 07.235</t>
  </si>
  <si>
    <t>Bairro Davo-davo</t>
  </si>
  <si>
    <t xml:space="preserve">25 00.842 </t>
  </si>
  <si>
    <t>33 08.156</t>
  </si>
  <si>
    <t>Bairro Maberuane</t>
  </si>
  <si>
    <t>24 57.023</t>
  </si>
  <si>
    <t>33 16.248</t>
  </si>
  <si>
    <t>Bairro Chimondzo</t>
  </si>
  <si>
    <t xml:space="preserve">24 56.374 </t>
  </si>
  <si>
    <t>33 11.899</t>
  </si>
  <si>
    <t>Bairro Incaia</t>
  </si>
  <si>
    <t xml:space="preserve">24 57.038 </t>
  </si>
  <si>
    <t>33 17.482</t>
  </si>
  <si>
    <t xml:space="preserve">24 57.866 </t>
  </si>
  <si>
    <t>33 12.880</t>
  </si>
  <si>
    <t>Bairro Tate</t>
  </si>
  <si>
    <t>25 01.553</t>
  </si>
  <si>
    <t>33 06.062</t>
  </si>
  <si>
    <t>25 01.383</t>
  </si>
  <si>
    <t>33 06.753</t>
  </si>
  <si>
    <t>B5 Samora Machel</t>
  </si>
  <si>
    <t xml:space="preserve">25 01.406 </t>
  </si>
  <si>
    <t>33 07.043</t>
  </si>
  <si>
    <t>25 01.708</t>
  </si>
  <si>
    <t>33 06.257</t>
  </si>
  <si>
    <t xml:space="preserve">24 44.437 </t>
  </si>
  <si>
    <t>33 17.904</t>
  </si>
  <si>
    <t>Chokwe</t>
  </si>
  <si>
    <t xml:space="preserve">24 41.534 </t>
  </si>
  <si>
    <t>33 14.611</t>
  </si>
  <si>
    <t xml:space="preserve">24 38.361 </t>
  </si>
  <si>
    <t>33 10.607</t>
  </si>
  <si>
    <t xml:space="preserve">Macunene </t>
  </si>
  <si>
    <t>24 41.153</t>
  </si>
  <si>
    <t>33 10.494</t>
  </si>
  <si>
    <t xml:space="preserve">Inchovane </t>
  </si>
  <si>
    <t>24 41.456</t>
  </si>
  <si>
    <t>33 10.001</t>
  </si>
  <si>
    <t>Matsolo</t>
  </si>
  <si>
    <t xml:space="preserve">24 41.559 </t>
  </si>
  <si>
    <t>33 10.534</t>
  </si>
  <si>
    <t>24 43.170</t>
  </si>
  <si>
    <t>33 11.297</t>
  </si>
  <si>
    <t>24 43.552</t>
  </si>
  <si>
    <t>33 11.038</t>
  </si>
  <si>
    <t>24 42.465</t>
  </si>
  <si>
    <t>33 10.956</t>
  </si>
  <si>
    <t xml:space="preserve">24 43.557 </t>
  </si>
  <si>
    <t>33 13.309</t>
  </si>
  <si>
    <t xml:space="preserve">24 45.305 </t>
  </si>
  <si>
    <t>33 15.364</t>
  </si>
  <si>
    <t xml:space="preserve">Machazine </t>
  </si>
  <si>
    <t xml:space="preserve">24 45.073 </t>
  </si>
  <si>
    <t>33 15.045</t>
  </si>
  <si>
    <t xml:space="preserve">Muianga </t>
  </si>
  <si>
    <t xml:space="preserve">Chalucuane </t>
  </si>
  <si>
    <t xml:space="preserve">24 45.052 </t>
  </si>
  <si>
    <t>33 14.794</t>
  </si>
  <si>
    <t xml:space="preserve">Chiguidela </t>
  </si>
  <si>
    <t>24 45.210</t>
  </si>
  <si>
    <t>33 14.825</t>
  </si>
  <si>
    <t xml:space="preserve">Hokwe </t>
  </si>
  <si>
    <t xml:space="preserve">24 45.261 </t>
  </si>
  <si>
    <t>33 14.113</t>
  </si>
  <si>
    <t>33 14.112</t>
  </si>
  <si>
    <t xml:space="preserve">24 43.078 </t>
  </si>
  <si>
    <t>33 22.686</t>
  </si>
  <si>
    <t>24 43.674</t>
  </si>
  <si>
    <t>33 23.485</t>
  </si>
  <si>
    <t xml:space="preserve">24 40.463 </t>
  </si>
  <si>
    <t>33 19.227</t>
  </si>
  <si>
    <t>Vila de Xilembene</t>
  </si>
  <si>
    <t xml:space="preserve">24 41.485 </t>
  </si>
  <si>
    <t>33 15.856</t>
  </si>
  <si>
    <t xml:space="preserve">24 41.405 </t>
  </si>
  <si>
    <t>33 15.436</t>
  </si>
  <si>
    <t>24 41.348</t>
  </si>
  <si>
    <t>33 15.005</t>
  </si>
  <si>
    <t>Chigubo</t>
  </si>
  <si>
    <t>Vila de Ndindiza</t>
  </si>
  <si>
    <t xml:space="preserve">23 50.734 </t>
  </si>
  <si>
    <t>32 37.203</t>
  </si>
  <si>
    <t>Vila de Mabalane</t>
  </si>
  <si>
    <t xml:space="preserve">23 50.867 </t>
  </si>
  <si>
    <t>32 37.743</t>
  </si>
  <si>
    <t xml:space="preserve">23 51.329 </t>
  </si>
  <si>
    <t>32 37.641</t>
  </si>
  <si>
    <t>23 51.122</t>
  </si>
  <si>
    <t>32 37.533</t>
  </si>
  <si>
    <t xml:space="preserve">24 01.862 </t>
  </si>
  <si>
    <t>32 25.987</t>
  </si>
  <si>
    <t>Massingir</t>
  </si>
  <si>
    <t>Zulu</t>
  </si>
  <si>
    <t xml:space="preserve">23 55.674 </t>
  </si>
  <si>
    <t>32 10.551</t>
  </si>
  <si>
    <t>Chitar</t>
  </si>
  <si>
    <t xml:space="preserve">23 59.361 </t>
  </si>
  <si>
    <t>32 22.381</t>
  </si>
  <si>
    <t>Massingir Velho</t>
  </si>
  <si>
    <t>23 59.625</t>
  </si>
  <si>
    <t>32 17.291</t>
  </si>
  <si>
    <t>Tihovene</t>
  </si>
  <si>
    <t xml:space="preserve">24 05.799 </t>
  </si>
  <si>
    <t>32 28.061</t>
  </si>
  <si>
    <t xml:space="preserve">23 55.061 </t>
  </si>
  <si>
    <t>32 09.724</t>
  </si>
  <si>
    <t xml:space="preserve">23 55.556 </t>
  </si>
  <si>
    <t>32 10.001</t>
  </si>
  <si>
    <t xml:space="preserve">23 56.314 </t>
  </si>
  <si>
    <t>32 10.831</t>
  </si>
  <si>
    <t xml:space="preserve">23 55.525 </t>
  </si>
  <si>
    <t>32 09.455</t>
  </si>
  <si>
    <t>Banga</t>
  </si>
  <si>
    <t xml:space="preserve">24 00.028 </t>
  </si>
  <si>
    <t>32 17.987</t>
  </si>
  <si>
    <t xml:space="preserve">24 10.020 </t>
  </si>
  <si>
    <t>32 29.906</t>
  </si>
  <si>
    <t>Mucatine</t>
  </si>
  <si>
    <t xml:space="preserve">24 10.337 </t>
  </si>
  <si>
    <t>32 34.597</t>
  </si>
  <si>
    <t>Tchaque</t>
  </si>
  <si>
    <t>Machua</t>
  </si>
  <si>
    <t>PTS0094</t>
  </si>
  <si>
    <t>PTS0093</t>
  </si>
  <si>
    <t>Machinho</t>
  </si>
  <si>
    <t>PTS0092</t>
  </si>
  <si>
    <t>Djodjo</t>
  </si>
  <si>
    <t>PTS0091</t>
  </si>
  <si>
    <t>PTS0090</t>
  </si>
  <si>
    <t>25 de Setembro</t>
  </si>
  <si>
    <t>PTS0089</t>
  </si>
  <si>
    <t>PTS0088</t>
  </si>
  <si>
    <t>PTS0087</t>
  </si>
  <si>
    <t>Chiaquelane</t>
  </si>
  <si>
    <t>PTS0086</t>
  </si>
  <si>
    <t>PTS0085</t>
  </si>
  <si>
    <t>PTS0084</t>
  </si>
  <si>
    <t>PTS0083</t>
  </si>
  <si>
    <t>PTS0082</t>
  </si>
  <si>
    <t>PTS0081</t>
  </si>
  <si>
    <t>PTS0080</t>
  </si>
  <si>
    <t>Cotsuane</t>
  </si>
  <si>
    <t>PTS0079</t>
  </si>
  <si>
    <t>Nhachicoluane</t>
  </si>
  <si>
    <t>PTS0078</t>
  </si>
  <si>
    <t>Conhane</t>
  </si>
  <si>
    <t>PTS0077</t>
  </si>
  <si>
    <t>PTS0076</t>
  </si>
  <si>
    <t>PTS0075</t>
  </si>
  <si>
    <t>PTS0074</t>
  </si>
  <si>
    <t>PTS0073</t>
  </si>
  <si>
    <t>2o Bairro Lionde</t>
  </si>
  <si>
    <t>PTS0072</t>
  </si>
  <si>
    <t>PTS0071</t>
  </si>
  <si>
    <t>4o Bairro Lionde</t>
  </si>
  <si>
    <t>PTS0070</t>
  </si>
  <si>
    <t>Vila de Lionde</t>
  </si>
  <si>
    <t>PTS0069</t>
  </si>
  <si>
    <t>PTS0068</t>
  </si>
  <si>
    <t>7o Bairro Lionde</t>
  </si>
  <si>
    <t>PTS0067</t>
  </si>
  <si>
    <t>6o Bairro Chokwe</t>
  </si>
  <si>
    <t>7o Bairro Chokwe</t>
  </si>
  <si>
    <t>1o Bairro Chokwe</t>
  </si>
  <si>
    <t>Chaimite</t>
  </si>
  <si>
    <t>Muhambe</t>
  </si>
  <si>
    <t>Chibabele</t>
  </si>
  <si>
    <t>Javanhane</t>
  </si>
  <si>
    <t>Nhampunguane</t>
  </si>
  <si>
    <t>Chivongoene</t>
  </si>
  <si>
    <t>Vila Caniçado</t>
  </si>
  <si>
    <t>Tomanine</t>
  </si>
  <si>
    <t>Mubangoene</t>
  </si>
  <si>
    <t>Pelane</t>
  </si>
  <si>
    <t>Ndonga</t>
  </si>
  <si>
    <t>Chinhacanine</t>
  </si>
  <si>
    <t>Aldeia da Barragem</t>
  </si>
  <si>
    <t>5o Bairro Chokwe</t>
  </si>
  <si>
    <t>3o Bairro Chokwe</t>
  </si>
  <si>
    <t>Manjangue</t>
  </si>
  <si>
    <t>Matuba</t>
  </si>
  <si>
    <t>Muzumia 1</t>
  </si>
  <si>
    <t>Machel</t>
  </si>
  <si>
    <t>Jojo</t>
  </si>
  <si>
    <t>2o Bairro Chokwe</t>
  </si>
  <si>
    <t>Lhuvucane</t>
  </si>
  <si>
    <t>São Vicente</t>
  </si>
  <si>
    <t>Machavane</t>
  </si>
  <si>
    <t>L000204.03</t>
  </si>
  <si>
    <t>034° 12.014</t>
  </si>
  <si>
    <t>24° 54.599</t>
  </si>
  <si>
    <t>AGCDG/PTS0138</t>
  </si>
  <si>
    <t>Alcar khicoluene</t>
  </si>
  <si>
    <t>L000226.01</t>
  </si>
  <si>
    <t>033º 42.277</t>
  </si>
  <si>
    <t>25º 03.144</t>
  </si>
  <si>
    <t>AGXX/PTS0109</t>
  </si>
  <si>
    <t>Zuleca-M. Nguaby</t>
  </si>
  <si>
    <t>L000213.11</t>
  </si>
  <si>
    <t>033º 41819</t>
  </si>
  <si>
    <t>25º 02.818</t>
  </si>
  <si>
    <t>AGXX/PTS0105</t>
  </si>
  <si>
    <t>B. Marien Nguaby-Nhabay</t>
  </si>
  <si>
    <t>L000223.05</t>
  </si>
  <si>
    <t>033º 39.997</t>
  </si>
  <si>
    <t>25º 04.720</t>
  </si>
  <si>
    <t>AGXX/PTS0332</t>
  </si>
  <si>
    <t>Patrice Lumumba Prox. do Nhantumbo</t>
  </si>
  <si>
    <t>-25,969273</t>
  </si>
  <si>
    <t>32,439582</t>
  </si>
  <si>
    <t>-25,451330</t>
  </si>
  <si>
    <t>32,771747</t>
  </si>
  <si>
    <t>PT 633</t>
  </si>
  <si>
    <t>-25,82673</t>
  </si>
  <si>
    <t>32,39873</t>
  </si>
  <si>
    <t>PTS 395</t>
  </si>
  <si>
    <t>-25,832536</t>
  </si>
  <si>
    <t>32,519649</t>
  </si>
  <si>
    <t>L000286.08</t>
  </si>
  <si>
    <t>-23,9560501</t>
  </si>
  <si>
    <t>35,2931247</t>
  </si>
  <si>
    <t>PT 81 RE</t>
  </si>
  <si>
    <t>RET14135</t>
  </si>
  <si>
    <t>-25,8588469</t>
  </si>
  <si>
    <t>32,4363262</t>
  </si>
  <si>
    <t>PTS 458</t>
  </si>
  <si>
    <t>RET69961</t>
  </si>
  <si>
    <t>-25,8653642</t>
  </si>
  <si>
    <t>32,4742627</t>
  </si>
  <si>
    <t>PTS 409</t>
  </si>
  <si>
    <t>RT63998</t>
  </si>
  <si>
    <t>-25,8890123</t>
  </si>
  <si>
    <t>32,4401276</t>
  </si>
  <si>
    <t>PT 345</t>
  </si>
  <si>
    <t>-25,8874113</t>
  </si>
  <si>
    <t>32,4619644</t>
  </si>
  <si>
    <t>PT 339</t>
  </si>
  <si>
    <t>03024/02/08</t>
  </si>
  <si>
    <t>-25,8734852</t>
  </si>
  <si>
    <t>32,4809695</t>
  </si>
  <si>
    <t>PT 128</t>
  </si>
  <si>
    <t>-25,8387026</t>
  </si>
  <si>
    <t>32,5442754</t>
  </si>
  <si>
    <t>-25,8432041</t>
  </si>
  <si>
    <t>32,5431067</t>
  </si>
  <si>
    <t>PTS 224</t>
  </si>
  <si>
    <t>03024/03/010</t>
  </si>
  <si>
    <t>-25,8893302</t>
  </si>
  <si>
    <t>32,5526414</t>
  </si>
  <si>
    <t>PT 192</t>
  </si>
  <si>
    <t>03024/01/002</t>
  </si>
  <si>
    <t>-25.084347</t>
  </si>
  <si>
    <t>32.955578</t>
  </si>
  <si>
    <t>PTS 609</t>
  </si>
  <si>
    <t>RET14079</t>
  </si>
  <si>
    <t>-25.025741</t>
  </si>
  <si>
    <t>32.935053</t>
  </si>
  <si>
    <t>PTS 858</t>
  </si>
  <si>
    <t>03024/02/009</t>
  </si>
  <si>
    <t>-25.199113</t>
  </si>
  <si>
    <t>32.140370</t>
  </si>
  <si>
    <t>Gob</t>
  </si>
  <si>
    <t>PTS 746</t>
  </si>
  <si>
    <t>10451101/02</t>
  </si>
  <si>
    <t>-25.213686</t>
  </si>
  <si>
    <t>32.155140</t>
  </si>
  <si>
    <t>PTS 1060</t>
  </si>
  <si>
    <t>-25.056182</t>
  </si>
  <si>
    <t>32.294199</t>
  </si>
  <si>
    <t>PTS 751</t>
  </si>
  <si>
    <t>03024/02/004</t>
  </si>
  <si>
    <t>-25.058509</t>
  </si>
  <si>
    <t>32.374384</t>
  </si>
  <si>
    <t>PTS 800</t>
  </si>
  <si>
    <t>DT-402/4</t>
  </si>
  <si>
    <t>-25.933971</t>
  </si>
  <si>
    <t>32.397064</t>
  </si>
  <si>
    <t>PTS 245</t>
  </si>
  <si>
    <t>03024/02/017</t>
  </si>
  <si>
    <t>-25.944832</t>
  </si>
  <si>
    <t>32.432774</t>
  </si>
  <si>
    <t>03024/03/016</t>
  </si>
  <si>
    <t>-25.957307</t>
  </si>
  <si>
    <t>32.423138</t>
  </si>
  <si>
    <t>PTS 506</t>
  </si>
  <si>
    <t>03024/02/018</t>
  </si>
  <si>
    <t>-25.971102</t>
  </si>
  <si>
    <t>32.428736</t>
  </si>
  <si>
    <t>PTS 308</t>
  </si>
  <si>
    <t>03024/02/006</t>
  </si>
  <si>
    <t>-25.920844</t>
  </si>
  <si>
    <t>32.451370</t>
  </si>
  <si>
    <t>PTS 84</t>
  </si>
  <si>
    <t>03024/02/016</t>
  </si>
  <si>
    <t>-25.948057</t>
  </si>
  <si>
    <t>32.465318</t>
  </si>
  <si>
    <t>PTS 477</t>
  </si>
  <si>
    <t>L00030604</t>
  </si>
  <si>
    <t>E033 26 44,98</t>
  </si>
  <si>
    <t>S19 08 32,11</t>
  </si>
  <si>
    <t>AGCHI/PT82</t>
  </si>
  <si>
    <t>CENTRO SAUDE CHISSUI</t>
  </si>
  <si>
    <t>E 034°52'15,04"</t>
  </si>
  <si>
    <t>S 19°50'24,25"</t>
  </si>
  <si>
    <t>PT333</t>
  </si>
  <si>
    <t>Bairro do Macurungo Casa Ega</t>
  </si>
  <si>
    <t>L000306.01</t>
  </si>
  <si>
    <t>PT287</t>
  </si>
  <si>
    <t xml:space="preserve">Bairro de Inhamízua - Entrada para Centro de Nazaré </t>
  </si>
  <si>
    <t>L00021601</t>
  </si>
  <si>
    <t>PT229</t>
  </si>
  <si>
    <t>Nhangau</t>
  </si>
  <si>
    <t>I0003100</t>
  </si>
  <si>
    <t>PT213</t>
  </si>
  <si>
    <t>Bairro dos Polícias(Matacuane/Nova Yorque/Moagem)</t>
  </si>
  <si>
    <t>PT200</t>
  </si>
  <si>
    <t xml:space="preserve">Bairro do Macurungo Rua 34 </t>
  </si>
  <si>
    <t>K008424.01</t>
  </si>
  <si>
    <t>39°14.298</t>
  </si>
  <si>
    <t>16°36.522</t>
  </si>
  <si>
    <t>MICANE</t>
  </si>
  <si>
    <t>033° 36.715</t>
  </si>
  <si>
    <t>24° 45.275</t>
  </si>
  <si>
    <t>AGCBT/PTS0197</t>
  </si>
  <si>
    <t>033° 36.805</t>
  </si>
  <si>
    <t>24° 45.122</t>
  </si>
  <si>
    <t>AGCBT/PTS0196</t>
  </si>
  <si>
    <t>033° 37.264</t>
  </si>
  <si>
    <t>24° 44.951</t>
  </si>
  <si>
    <t>AGCBT/PTS0195</t>
  </si>
  <si>
    <t>033° 37.104</t>
  </si>
  <si>
    <t>24° 45.035</t>
  </si>
  <si>
    <t>AGCBT/PTS0194</t>
  </si>
  <si>
    <t>RET 12283</t>
  </si>
  <si>
    <t>033º 41.178</t>
  </si>
  <si>
    <t>25º 03.025</t>
  </si>
  <si>
    <t>AGXX/PTS0101</t>
  </si>
  <si>
    <t>CFPP B.3 Inhamissa</t>
  </si>
  <si>
    <t>-25,965447</t>
  </si>
  <si>
    <t>32,452999</t>
  </si>
  <si>
    <t>0064254M</t>
  </si>
  <si>
    <t>-24,42804</t>
  </si>
  <si>
    <t>35,07410</t>
  </si>
  <si>
    <t>20465002.03</t>
  </si>
  <si>
    <t>-23,3295955</t>
  </si>
  <si>
    <t>35,3749402</t>
  </si>
  <si>
    <t>PT 45 RE</t>
  </si>
  <si>
    <t>10400301/08</t>
  </si>
  <si>
    <t>Power Engineering</t>
  </si>
  <si>
    <t>-26,0882721</t>
  </si>
  <si>
    <t>32,6258686</t>
  </si>
  <si>
    <t>PT 146R</t>
  </si>
  <si>
    <t>-26,0301555</t>
  </si>
  <si>
    <t>32,5675053</t>
  </si>
  <si>
    <t>PT 142R</t>
  </si>
  <si>
    <t>087413/001</t>
  </si>
  <si>
    <t>-25,8923565</t>
  </si>
  <si>
    <t>32,4621461</t>
  </si>
  <si>
    <t>PT 341</t>
  </si>
  <si>
    <t>20438301/01</t>
  </si>
  <si>
    <t>-25,8646211</t>
  </si>
  <si>
    <t>32,4923223</t>
  </si>
  <si>
    <t>PT 416</t>
  </si>
  <si>
    <t>Transforman CC</t>
  </si>
  <si>
    <t>-25,2856696</t>
  </si>
  <si>
    <t>32,8508436</t>
  </si>
  <si>
    <t>10390901/08</t>
  </si>
  <si>
    <t>-25.107967</t>
  </si>
  <si>
    <t>32.923090</t>
  </si>
  <si>
    <t>Machangulo-Mapanga</t>
  </si>
  <si>
    <t>PTS 612</t>
  </si>
  <si>
    <t>10400401/06</t>
  </si>
  <si>
    <t>-25.297984</t>
  </si>
  <si>
    <t>32.196641</t>
  </si>
  <si>
    <t>-25.066249</t>
  </si>
  <si>
    <t>32.321025</t>
  </si>
  <si>
    <t>PTS 807</t>
  </si>
  <si>
    <t>REM 13133</t>
  </si>
  <si>
    <t>-25.157761</t>
  </si>
  <si>
    <t>32.312826</t>
  </si>
  <si>
    <t>PTS 968</t>
  </si>
  <si>
    <t>REM13342</t>
  </si>
  <si>
    <t>E033 02 19,3</t>
  </si>
  <si>
    <t>S18 58 59,6</t>
  </si>
  <si>
    <t>EPC ACORDOS DE LUSAKA</t>
  </si>
  <si>
    <t>USMSC/PT5</t>
  </si>
  <si>
    <t>DT-256/17</t>
  </si>
  <si>
    <t>-25,00536</t>
  </si>
  <si>
    <t>32,43550</t>
  </si>
  <si>
    <t>PTS 1019</t>
  </si>
  <si>
    <t>DT-25614</t>
  </si>
  <si>
    <t>-25,01827</t>
  </si>
  <si>
    <t>32,42708</t>
  </si>
  <si>
    <t>PTS302</t>
  </si>
  <si>
    <t>04164/05/01</t>
  </si>
  <si>
    <t>-23,86614</t>
  </si>
  <si>
    <t>35,55192</t>
  </si>
  <si>
    <t>39°59.124</t>
  </si>
  <si>
    <t>14°54.956</t>
  </si>
  <si>
    <t>Chaune-Benedita</t>
  </si>
  <si>
    <t>39°58.356</t>
  </si>
  <si>
    <t>14°55.610</t>
  </si>
  <si>
    <t>Micolene</t>
  </si>
  <si>
    <t>17-02149</t>
  </si>
  <si>
    <t>39°37.953</t>
  </si>
  <si>
    <t>14°53.435</t>
  </si>
  <si>
    <t>Muecate Vila</t>
  </si>
  <si>
    <t>Muecate</t>
  </si>
  <si>
    <t>39°37.851</t>
  </si>
  <si>
    <t>14°54.016</t>
  </si>
  <si>
    <t>Muecate Entrada</t>
  </si>
  <si>
    <t>39°58.574</t>
  </si>
  <si>
    <t>14°44.867</t>
  </si>
  <si>
    <t>Vila de Netia</t>
  </si>
  <si>
    <t>L000194.03</t>
  </si>
  <si>
    <t>39°57.735</t>
  </si>
  <si>
    <t>Ratane</t>
  </si>
  <si>
    <t>39°59.608</t>
  </si>
  <si>
    <t>14°55.258</t>
  </si>
  <si>
    <t>Triangulo-sodam</t>
  </si>
  <si>
    <t>SN487830</t>
  </si>
  <si>
    <t>39°52.650</t>
  </si>
  <si>
    <t>14°58.412</t>
  </si>
  <si>
    <t>Bombagem H2O</t>
  </si>
  <si>
    <t>39°52.609</t>
  </si>
  <si>
    <t>14°58.095</t>
  </si>
  <si>
    <t>Teterene</t>
  </si>
  <si>
    <t>T-25133</t>
  </si>
  <si>
    <t>39°50.650</t>
  </si>
  <si>
    <t>14°59.412</t>
  </si>
  <si>
    <t>Vila de Meconta</t>
  </si>
  <si>
    <t>39°59.907</t>
  </si>
  <si>
    <t>14°55.096</t>
  </si>
  <si>
    <t>Mulapane</t>
  </si>
  <si>
    <t>1306-12</t>
  </si>
  <si>
    <t>39°58.735</t>
  </si>
  <si>
    <t>14°55.095</t>
  </si>
  <si>
    <t>Napepere</t>
  </si>
  <si>
    <t>T-6908</t>
  </si>
  <si>
    <t>39°59.184</t>
  </si>
  <si>
    <t>14°55.300</t>
  </si>
  <si>
    <t>Vila de Namialo</t>
  </si>
  <si>
    <t>40°20.027</t>
  </si>
  <si>
    <t>14°54.544</t>
  </si>
  <si>
    <t>Nachicuva-Olam</t>
  </si>
  <si>
    <t>40°18.067</t>
  </si>
  <si>
    <t>14°54.831</t>
  </si>
  <si>
    <t>Moagem</t>
  </si>
  <si>
    <t>TB1509161</t>
  </si>
  <si>
    <t>40°20.146</t>
  </si>
  <si>
    <t>14°53.759</t>
  </si>
  <si>
    <t>Naherengue</t>
  </si>
  <si>
    <t>S/Chapa</t>
  </si>
  <si>
    <t>40°15.930</t>
  </si>
  <si>
    <t>14°45.971</t>
  </si>
  <si>
    <t>Nampiza</t>
  </si>
  <si>
    <t>40°08.335</t>
  </si>
  <si>
    <t>14°54.329</t>
  </si>
  <si>
    <t>Nacololo-Pedreira</t>
  </si>
  <si>
    <t>40°14.889</t>
  </si>
  <si>
    <t>14°45.095</t>
  </si>
  <si>
    <t>Nicane-ADPP</t>
  </si>
  <si>
    <t>40°15.691</t>
  </si>
  <si>
    <t>14°45.082</t>
  </si>
  <si>
    <t>Nicane</t>
  </si>
  <si>
    <t>ZEND TRASNF</t>
  </si>
  <si>
    <t>40°20.181</t>
  </si>
  <si>
    <t>14°43.213</t>
  </si>
  <si>
    <t>Itoculo</t>
  </si>
  <si>
    <t>40°19.056</t>
  </si>
  <si>
    <t>14°47.179</t>
  </si>
  <si>
    <t>Muelege</t>
  </si>
  <si>
    <t>40°08.132</t>
  </si>
  <si>
    <t>14°54.010</t>
  </si>
  <si>
    <t>Nacololo</t>
  </si>
  <si>
    <t>TB1509050</t>
  </si>
  <si>
    <t>40°13.348</t>
  </si>
  <si>
    <t>14°54.912</t>
  </si>
  <si>
    <t>Carapira</t>
  </si>
  <si>
    <t>F00761/02</t>
  </si>
  <si>
    <t>40°23.049</t>
  </si>
  <si>
    <t>14°55.067</t>
  </si>
  <si>
    <t>Ampivine</t>
  </si>
  <si>
    <t>20728101/01</t>
  </si>
  <si>
    <t>40°20.024</t>
  </si>
  <si>
    <t>14°54.420</t>
  </si>
  <si>
    <t>Nachicuva</t>
  </si>
  <si>
    <t>40°19.729</t>
  </si>
  <si>
    <t>14°54.110</t>
  </si>
  <si>
    <t>Nova Cuamba</t>
  </si>
  <si>
    <t>40°19.606</t>
  </si>
  <si>
    <t>14°53.053</t>
  </si>
  <si>
    <t>Naquite</t>
  </si>
  <si>
    <t>Nao visivel</t>
  </si>
  <si>
    <t>40°17.426</t>
  </si>
  <si>
    <t>14°55.328</t>
  </si>
  <si>
    <t>28 de Setembro</t>
  </si>
  <si>
    <t>40°19.153</t>
  </si>
  <si>
    <t>14°55.146</t>
  </si>
  <si>
    <t>Rio Ponte</t>
  </si>
  <si>
    <t>40°18.116</t>
  </si>
  <si>
    <t>14°55.022</t>
  </si>
  <si>
    <t>K008864</t>
  </si>
  <si>
    <t>40°17.757</t>
  </si>
  <si>
    <t>14°54.813</t>
  </si>
  <si>
    <t>Praça dos Heróis</t>
  </si>
  <si>
    <t>40°17.782</t>
  </si>
  <si>
    <t>14°55.015</t>
  </si>
  <si>
    <t>Vila Cimento</t>
  </si>
  <si>
    <t>40°39.340</t>
  </si>
  <si>
    <t>15°03.066</t>
  </si>
  <si>
    <t>MINISE</t>
  </si>
  <si>
    <t>40°40.914</t>
  </si>
  <si>
    <t>15°02.357</t>
  </si>
  <si>
    <t>H4630</t>
  </si>
  <si>
    <t>ALSTHOM SAVOISENNE</t>
  </si>
  <si>
    <t>40°44.051</t>
  </si>
  <si>
    <t>15°02.179</t>
  </si>
  <si>
    <t>Jembesse/ Cutucua</t>
  </si>
  <si>
    <t>40°41.356</t>
  </si>
  <si>
    <t>15°02.748</t>
  </si>
  <si>
    <t>Jembesse/ Fora</t>
  </si>
  <si>
    <t>17-01569</t>
  </si>
  <si>
    <t>40°41.652</t>
  </si>
  <si>
    <t>15°02.332</t>
  </si>
  <si>
    <t>Intete</t>
  </si>
  <si>
    <t>TB 1307063</t>
  </si>
  <si>
    <t>40°33.465</t>
  </si>
  <si>
    <t>15°01.050</t>
  </si>
  <si>
    <t>Muchelia</t>
  </si>
  <si>
    <t>40°37.100</t>
  </si>
  <si>
    <t>15°01.341</t>
  </si>
  <si>
    <t>Tocolo</t>
  </si>
  <si>
    <t>40°38.869</t>
  </si>
  <si>
    <t>15°02.564</t>
  </si>
  <si>
    <t>Tibane</t>
  </si>
  <si>
    <t>10671001/04</t>
  </si>
  <si>
    <t>40°38.870</t>
  </si>
  <si>
    <t>15°01.752</t>
  </si>
  <si>
    <t>Patamar</t>
  </si>
  <si>
    <t>40°39.955</t>
  </si>
  <si>
    <t>15°01.221</t>
  </si>
  <si>
    <t>lumbo</t>
  </si>
  <si>
    <t>Macicate</t>
  </si>
  <si>
    <t>Gulamo</t>
  </si>
  <si>
    <t>F000762.01</t>
  </si>
  <si>
    <t>40°41.750</t>
  </si>
  <si>
    <t>15°03.500</t>
  </si>
  <si>
    <t>Sanculo</t>
  </si>
  <si>
    <t>40°41.668</t>
  </si>
  <si>
    <t>15°02.625</t>
  </si>
  <si>
    <t>Jembesse/ Minis</t>
  </si>
  <si>
    <t>JN0034</t>
  </si>
  <si>
    <t>TRANSFIX</t>
  </si>
  <si>
    <t>40°43.858</t>
  </si>
  <si>
    <t>15°02.409</t>
  </si>
  <si>
    <t>Marangonha/ Indalane</t>
  </si>
  <si>
    <t>T940268</t>
  </si>
  <si>
    <t>GONNELA</t>
  </si>
  <si>
    <t>40°43.673</t>
  </si>
  <si>
    <t>15°02.505</t>
  </si>
  <si>
    <t>Macaripe/Matador</t>
  </si>
  <si>
    <t>40°31.375</t>
  </si>
  <si>
    <t>14°22.675</t>
  </si>
  <si>
    <t>Geba</t>
  </si>
  <si>
    <t>Memba</t>
  </si>
  <si>
    <t>17-12917</t>
  </si>
  <si>
    <t>40°31.175</t>
  </si>
  <si>
    <t>14°22.685</t>
  </si>
  <si>
    <t>7 de Abril</t>
  </si>
  <si>
    <t>040°31.564'</t>
  </si>
  <si>
    <t>14°11.252'</t>
  </si>
  <si>
    <t>Pensão Jovi</t>
  </si>
  <si>
    <t>F000727</t>
  </si>
  <si>
    <t>14°11.036'</t>
  </si>
  <si>
    <t>Resid.Admnis</t>
  </si>
  <si>
    <t>ZNAR</t>
  </si>
  <si>
    <t>040°31.457'</t>
  </si>
  <si>
    <t>14°10.784</t>
  </si>
  <si>
    <t>17-13306</t>
  </si>
  <si>
    <t xml:space="preserve">040°31.228' </t>
  </si>
  <si>
    <t>14°10.063</t>
  </si>
  <si>
    <t>PT9(Vida Nova)</t>
  </si>
  <si>
    <t>20831203/01</t>
  </si>
  <si>
    <t>-40º -36' -4.382" W</t>
  </si>
  <si>
    <t>14º 34' 10.781" S</t>
  </si>
  <si>
    <t>PT8(Escola Secundaria)</t>
  </si>
  <si>
    <t>TWSARL</t>
  </si>
  <si>
    <t>-40º -37' -18.039" W</t>
  </si>
  <si>
    <t>14º 32' 47.204" S</t>
  </si>
  <si>
    <t>PT7(paragem Mueria)</t>
  </si>
  <si>
    <t>20693001/03</t>
  </si>
  <si>
    <t>-40º -37' -25.32" W</t>
  </si>
  <si>
    <t>14º 32' 42.5" S</t>
  </si>
  <si>
    <t>PT6 (EPC- Hospital)</t>
  </si>
  <si>
    <t>0047T028</t>
  </si>
  <si>
    <t>ZENT TRANSFORM</t>
  </si>
  <si>
    <t>-40º -38' -54.215" W</t>
  </si>
  <si>
    <t>14º 38' 24.404" S</t>
  </si>
  <si>
    <t>PT5 (Locone)</t>
  </si>
  <si>
    <t>-40º -36' -11.937" W</t>
  </si>
  <si>
    <t>14º 36' 11.415" S</t>
  </si>
  <si>
    <t>PT4 (Salinas)</t>
  </si>
  <si>
    <t>10304401/09</t>
  </si>
  <si>
    <t>TCT</t>
  </si>
  <si>
    <t>-40º -33' -47.22" W</t>
  </si>
  <si>
    <t>14º 30' 1.061" S</t>
  </si>
  <si>
    <t xml:space="preserve"> PT3 (Coutinho/Namanca)</t>
  </si>
  <si>
    <t>10625701/02</t>
  </si>
  <si>
    <t>-40º -36' -32.35" W</t>
  </si>
  <si>
    <t>14º 32' 48.528" S</t>
  </si>
  <si>
    <t>PT2 (EPC Namirupa)</t>
  </si>
  <si>
    <t>40°40.210</t>
  </si>
  <si>
    <t>14°57.451</t>
  </si>
  <si>
    <t>Saua-Saua</t>
  </si>
  <si>
    <t>10576202/01</t>
  </si>
  <si>
    <t>TO-FAMS</t>
  </si>
  <si>
    <t>40°27.710</t>
  </si>
  <si>
    <t>14°58.598</t>
  </si>
  <si>
    <t>Muanona II</t>
  </si>
  <si>
    <t>40°26.643</t>
  </si>
  <si>
    <t>14°57.467</t>
  </si>
  <si>
    <t>Paquela</t>
  </si>
  <si>
    <t>TSM</t>
  </si>
  <si>
    <t>40°30.629</t>
  </si>
  <si>
    <t>14°59.859</t>
  </si>
  <si>
    <t>Naguema</t>
  </si>
  <si>
    <t>40°43.739</t>
  </si>
  <si>
    <t>14°58.764</t>
  </si>
  <si>
    <t>Cabaceira Pequena</t>
  </si>
  <si>
    <t>40°45.032</t>
  </si>
  <si>
    <t>14°58.627</t>
  </si>
  <si>
    <t>Expanssao Trueistica II</t>
  </si>
  <si>
    <t>315/36/331320.PA</t>
  </si>
  <si>
    <t>SLU</t>
  </si>
  <si>
    <t>40°44.815</t>
  </si>
  <si>
    <t>14°58.229</t>
  </si>
  <si>
    <t>Carrusca</t>
  </si>
  <si>
    <t>40°44.449</t>
  </si>
  <si>
    <t>14°57.772</t>
  </si>
  <si>
    <t>Exoansao Turistica I</t>
  </si>
  <si>
    <t>TB1509123</t>
  </si>
  <si>
    <t>40°44.231</t>
  </si>
  <si>
    <t>14°56.663</t>
  </si>
  <si>
    <t>Chocas Ija</t>
  </si>
  <si>
    <t>59-200/33</t>
  </si>
  <si>
    <t>JSM</t>
  </si>
  <si>
    <t>40°44.272</t>
  </si>
  <si>
    <t>14°56.554</t>
  </si>
  <si>
    <t>Chocas Escritorio</t>
  </si>
  <si>
    <t>40°44.199</t>
  </si>
  <si>
    <t>14°56.205</t>
  </si>
  <si>
    <t>Chocas Helder</t>
  </si>
  <si>
    <t>40°45.752</t>
  </si>
  <si>
    <t>14°59.998</t>
  </si>
  <si>
    <t>Cabaceira Colegio</t>
  </si>
  <si>
    <t>L000322-01</t>
  </si>
  <si>
    <t>40°42.041</t>
  </si>
  <si>
    <t>14°57.591</t>
  </si>
  <si>
    <t>Cabaceira 18</t>
  </si>
  <si>
    <t>17-01424</t>
  </si>
  <si>
    <t>UNABLE TO LOCATE</t>
  </si>
  <si>
    <t>Aguas Saua Saua</t>
  </si>
  <si>
    <t>40°38.667</t>
  </si>
  <si>
    <t>14°56.756</t>
  </si>
  <si>
    <t>Ampoese</t>
  </si>
  <si>
    <t>20731303/03</t>
  </si>
  <si>
    <t>40°39.530</t>
  </si>
  <si>
    <t>14°57.740</t>
  </si>
  <si>
    <t>40°41.597</t>
  </si>
  <si>
    <t>14°32.206</t>
  </si>
  <si>
    <t>Mocone Proximo do Cemitério</t>
  </si>
  <si>
    <t>40°41.471</t>
  </si>
  <si>
    <t>14°32.714</t>
  </si>
  <si>
    <t>Mocone Zona do Morrocolo</t>
  </si>
  <si>
    <t>40°42.429</t>
  </si>
  <si>
    <t>14°33.507</t>
  </si>
  <si>
    <t>PTS Projecto Expansão na Zona da nova Feira</t>
  </si>
  <si>
    <t>17-13009</t>
  </si>
  <si>
    <t>40°41.332</t>
  </si>
  <si>
    <t>14°35.660</t>
  </si>
  <si>
    <t>PTS Ontupaia Expansão na Zona da Feminina</t>
  </si>
  <si>
    <t>40°41.351</t>
  </si>
  <si>
    <t>14°34.129</t>
  </si>
  <si>
    <t>PTS Ontupaia Zona do sr. Malaço</t>
  </si>
  <si>
    <t>L000196.02</t>
  </si>
  <si>
    <t>40°31.977</t>
  </si>
  <si>
    <t>14°43.287</t>
  </si>
  <si>
    <t>Barragem</t>
  </si>
  <si>
    <t>40°41.967</t>
  </si>
  <si>
    <t>14°31.637</t>
  </si>
  <si>
    <t>PTS  Bairro Nauaia Prox. Da Escola.</t>
  </si>
  <si>
    <t>40°41.817</t>
  </si>
  <si>
    <t>14°33.348</t>
  </si>
  <si>
    <t>PTS Zona do colega Chalenga</t>
  </si>
  <si>
    <t>TB 1509101</t>
  </si>
  <si>
    <t>40°41.674</t>
  </si>
  <si>
    <t>14°33.107</t>
  </si>
  <si>
    <t>Zona do colega Muanahomo</t>
  </si>
  <si>
    <t>E001078.08</t>
  </si>
  <si>
    <t>40°41.186</t>
  </si>
  <si>
    <t>14°34.919</t>
  </si>
  <si>
    <t>PTS Ontupaia Z da colega Gilda</t>
  </si>
  <si>
    <t>106225701/03</t>
  </si>
  <si>
    <t>TBM</t>
  </si>
  <si>
    <t>40°41.779</t>
  </si>
  <si>
    <t>14°31.012</t>
  </si>
  <si>
    <t>Quissimajulo III  Na entrada -</t>
  </si>
  <si>
    <t>40°41.067</t>
  </si>
  <si>
    <t>14°36.466</t>
  </si>
  <si>
    <t>PTS Ambar</t>
  </si>
  <si>
    <t>17-13416</t>
  </si>
  <si>
    <t>40°42.274</t>
  </si>
  <si>
    <t>14°34.111</t>
  </si>
  <si>
    <t>PTS Nacurrula, S. Vicente</t>
  </si>
  <si>
    <t>TB1509091</t>
  </si>
  <si>
    <t>40°40.844</t>
  </si>
  <si>
    <t>14°27.543</t>
  </si>
  <si>
    <t>Naherengue Thamole</t>
  </si>
  <si>
    <t>52-100/31</t>
  </si>
  <si>
    <t>40°41.770</t>
  </si>
  <si>
    <t>14°30.311</t>
  </si>
  <si>
    <t>PTS Muzuane Novo depois do Cruz na Escola</t>
  </si>
  <si>
    <t>40°40.790</t>
  </si>
  <si>
    <t>14°33.545</t>
  </si>
  <si>
    <t>PTS B.Triângulo(Zona do Bispo)</t>
  </si>
  <si>
    <t>20718501/01</t>
  </si>
  <si>
    <t>40°41.896</t>
  </si>
  <si>
    <t>14°33.984</t>
  </si>
  <si>
    <t>Ontupaia Nacurrula</t>
  </si>
  <si>
    <t>6265/1</t>
  </si>
  <si>
    <t>40°41.064</t>
  </si>
  <si>
    <t>14°28.403</t>
  </si>
  <si>
    <t>Naherenque II (Novo)-Decresce</t>
  </si>
  <si>
    <t>40°40.692</t>
  </si>
  <si>
    <t>14°39.745</t>
  </si>
  <si>
    <t>PT Cruzamento Matibane</t>
  </si>
  <si>
    <t>40°47.810</t>
  </si>
  <si>
    <t xml:space="preserve">PT Novo IV Zona do Rachide </t>
  </si>
  <si>
    <t>17-01464</t>
  </si>
  <si>
    <t>40°41.778</t>
  </si>
  <si>
    <t>14°31.775</t>
  </si>
  <si>
    <t>PT Novo III Zona parque do Bebe Nauaia</t>
  </si>
  <si>
    <t>40°41.631</t>
  </si>
  <si>
    <t>14°33.765</t>
  </si>
  <si>
    <t>PT Novo II (Ontupaia)</t>
  </si>
  <si>
    <t>40°41.398</t>
  </si>
  <si>
    <t>14°33.722</t>
  </si>
  <si>
    <t>PT Novo I Zona do Rufino</t>
  </si>
  <si>
    <t>40°47.629</t>
  </si>
  <si>
    <t>14°30.508</t>
  </si>
  <si>
    <t>Quissimajulo mercado</t>
  </si>
  <si>
    <t>T951499</t>
  </si>
  <si>
    <t>40°42.153</t>
  </si>
  <si>
    <t>14°33.230</t>
  </si>
  <si>
    <t>Kwanza</t>
  </si>
  <si>
    <t>10625701/03</t>
  </si>
  <si>
    <t>40°47.114</t>
  </si>
  <si>
    <t>14°30.809</t>
  </si>
  <si>
    <t>Quissimajulo no Hospital</t>
  </si>
  <si>
    <t>T-1832</t>
  </si>
  <si>
    <t>TANALEC</t>
  </si>
  <si>
    <t>40°40.527</t>
  </si>
  <si>
    <t>14°42.076</t>
  </si>
  <si>
    <t>Nacotho</t>
  </si>
  <si>
    <t>20779302/02</t>
  </si>
  <si>
    <t>40°40.998</t>
  </si>
  <si>
    <t>14°37.614</t>
  </si>
  <si>
    <t>Muanona - Cruz.Nacala-a-Velha</t>
  </si>
  <si>
    <t>K005098</t>
  </si>
  <si>
    <t>40°41.062</t>
  </si>
  <si>
    <t>14°29.147</t>
  </si>
  <si>
    <t xml:space="preserve">Praia, Zona do Farol </t>
  </si>
  <si>
    <t>F000763102</t>
  </si>
  <si>
    <t>40°42.190</t>
  </si>
  <si>
    <t>14°32.955</t>
  </si>
  <si>
    <t>PTS B. Mathapue na zona da Esc. Cristo é Vida</t>
  </si>
  <si>
    <t>40°41.506</t>
  </si>
  <si>
    <t>14°32.363</t>
  </si>
  <si>
    <t>Bairro Mocone</t>
  </si>
  <si>
    <t>02985/08/08</t>
  </si>
  <si>
    <t>40°41.112</t>
  </si>
  <si>
    <t>14°33.957</t>
  </si>
  <si>
    <t>Bairro Triângulo</t>
  </si>
  <si>
    <t>20759904/02</t>
  </si>
  <si>
    <t>POWERTRCH</t>
  </si>
  <si>
    <t>40°40.581</t>
  </si>
  <si>
    <t>14°30.373</t>
  </si>
  <si>
    <t>Muzuane ADPP</t>
  </si>
  <si>
    <t>F002423</t>
  </si>
  <si>
    <t>40°41.080</t>
  </si>
  <si>
    <t>14°32.903</t>
  </si>
  <si>
    <t>Hospital Geral de Nacala</t>
  </si>
  <si>
    <t>H00019</t>
  </si>
  <si>
    <t>TRANSIX</t>
  </si>
  <si>
    <t>40°40.935</t>
  </si>
  <si>
    <t>14°32.307</t>
  </si>
  <si>
    <t>Maiaia ( EP2 Maiaia )</t>
  </si>
  <si>
    <t>40°40.489</t>
  </si>
  <si>
    <t>14°34.014</t>
  </si>
  <si>
    <t>Bairro Tielela</t>
  </si>
  <si>
    <t>40°41.275</t>
  </si>
  <si>
    <t>14°27.452</t>
  </si>
  <si>
    <t>Naherenque I</t>
  </si>
  <si>
    <t>40°41.088</t>
  </si>
  <si>
    <t>14°33.139</t>
  </si>
  <si>
    <t>RIII ( Aguas)</t>
  </si>
  <si>
    <t>40°40.898</t>
  </si>
  <si>
    <t>14°35.083</t>
  </si>
  <si>
    <t>Zona do Royal Plastic</t>
  </si>
  <si>
    <t>40°41.987</t>
  </si>
  <si>
    <t>14°32.538</t>
  </si>
  <si>
    <t>Bairro Mathápue</t>
  </si>
  <si>
    <t>TS-1307063</t>
  </si>
  <si>
    <t>40°41.406</t>
  </si>
  <si>
    <t>14°31.315</t>
  </si>
  <si>
    <t>Bairro Ribáwe</t>
  </si>
  <si>
    <t>39°08.989</t>
  </si>
  <si>
    <t>16°47.868</t>
  </si>
  <si>
    <t>MUCOROGE</t>
  </si>
  <si>
    <t>SEM CHAPA DE CARACTERÍSTICA</t>
  </si>
  <si>
    <t>39°12.479</t>
  </si>
  <si>
    <t>16°44.462</t>
  </si>
  <si>
    <t>N.CAMPO</t>
  </si>
  <si>
    <t>40°05.997</t>
  </si>
  <si>
    <t>16°02.113</t>
  </si>
  <si>
    <t>MULAPANE</t>
  </si>
  <si>
    <t>T-18807</t>
  </si>
  <si>
    <t>033° 49.435</t>
  </si>
  <si>
    <t>24° 44.275</t>
  </si>
  <si>
    <t>AGMJC/PTS0233</t>
  </si>
  <si>
    <t>Chanwane</t>
  </si>
  <si>
    <t>10361701/02</t>
  </si>
  <si>
    <t>TRANSFORMERS</t>
  </si>
  <si>
    <t>033° 40.132</t>
  </si>
  <si>
    <t>24° 45.291</t>
  </si>
  <si>
    <t>AGCBT/PTS0187</t>
  </si>
  <si>
    <t>Malehice Carpintaria</t>
  </si>
  <si>
    <t>DT-256/7</t>
  </si>
  <si>
    <t>034° 12.099</t>
  </si>
  <si>
    <t>24° 55.900</t>
  </si>
  <si>
    <t>AGCDG/PTS0142</t>
  </si>
  <si>
    <t>Lagoa de Chidenguele 2 Mopeia</t>
  </si>
  <si>
    <t>DT-256/4</t>
  </si>
  <si>
    <t>034° 11.754</t>
  </si>
  <si>
    <t>24° 56.068</t>
  </si>
  <si>
    <t>AGCDG/PTS0141</t>
  </si>
  <si>
    <t>Lagoa de Chidenguele 1</t>
  </si>
  <si>
    <t>DT-256/12</t>
  </si>
  <si>
    <t>034º 11.165</t>
  </si>
  <si>
    <t>24º 55.190</t>
  </si>
  <si>
    <t>AGCDG/PTS0136</t>
  </si>
  <si>
    <t>Chidenguele Povoação</t>
  </si>
  <si>
    <t>DT-256/25</t>
  </si>
  <si>
    <t>034º 10.494</t>
  </si>
  <si>
    <t>24º 54.543</t>
  </si>
  <si>
    <t>AGCDG/PTS0135</t>
  </si>
  <si>
    <t>Missão Chidenguele</t>
  </si>
  <si>
    <t>DT-255/19</t>
  </si>
  <si>
    <t>033º 58.977</t>
  </si>
  <si>
    <t>24º 57.811</t>
  </si>
  <si>
    <t>AGCDG/PTS0128</t>
  </si>
  <si>
    <t>Chizavane Ministro Projecto</t>
  </si>
  <si>
    <t>DT-256/15</t>
  </si>
  <si>
    <t>033º 51.289</t>
  </si>
  <si>
    <t>25º 02.533</t>
  </si>
  <si>
    <t>AGCDG/PTS0124</t>
  </si>
  <si>
    <t>Maciene Projecto</t>
  </si>
  <si>
    <t>033º 42.811</t>
  </si>
  <si>
    <t>25º 04.826</t>
  </si>
  <si>
    <t>AGXX/PTS0087</t>
  </si>
  <si>
    <t>Chinunguine zona da Maimuna</t>
  </si>
  <si>
    <t>04164/01/02</t>
  </si>
  <si>
    <t>033º 42.168</t>
  </si>
  <si>
    <t>25º 04.207</t>
  </si>
  <si>
    <t>AGXX/PTS0350</t>
  </si>
  <si>
    <t>Ndambine 2013 Fase III</t>
  </si>
  <si>
    <t>04164/02/05</t>
  </si>
  <si>
    <t>033º 40.332</t>
  </si>
  <si>
    <t>25º 05.394</t>
  </si>
  <si>
    <t>AGXX/PTS0081</t>
  </si>
  <si>
    <t>Patrice Lumumba 2º bairro</t>
  </si>
  <si>
    <t>T-2868/2</t>
  </si>
  <si>
    <t>033º 39.463</t>
  </si>
  <si>
    <t>25º 04.048</t>
  </si>
  <si>
    <t>AGXX/PTS0056</t>
  </si>
  <si>
    <t>Hospital Provincial</t>
  </si>
  <si>
    <t>04164/01/01</t>
  </si>
  <si>
    <t>033º 33.321</t>
  </si>
  <si>
    <t>25º 07.583</t>
  </si>
  <si>
    <t>AGXX/PTS0055</t>
  </si>
  <si>
    <t xml:space="preserve">Povoação de  Chilaulene </t>
  </si>
  <si>
    <t>04164/01/07</t>
  </si>
  <si>
    <t>033º 37.498</t>
  </si>
  <si>
    <t>25º 01.951</t>
  </si>
  <si>
    <t>AGXX/PTS0054</t>
  </si>
  <si>
    <t xml:space="preserve">Fenicelene </t>
  </si>
  <si>
    <t>033º 29.335</t>
  </si>
  <si>
    <t>25º 00.319</t>
  </si>
  <si>
    <t>AGXX/PTS0278</t>
  </si>
  <si>
    <t>Chiconela</t>
  </si>
  <si>
    <t>T-2801/4</t>
  </si>
  <si>
    <t>-25,952611</t>
  </si>
  <si>
    <t>32,458750</t>
  </si>
  <si>
    <t>PTS 233</t>
  </si>
  <si>
    <t>Dt-254/7</t>
  </si>
  <si>
    <t>-25,818533</t>
  </si>
  <si>
    <t>32,579963</t>
  </si>
  <si>
    <t>PT 209R</t>
  </si>
  <si>
    <t>T-18794</t>
  </si>
  <si>
    <t>-25,8344917</t>
  </si>
  <si>
    <t>32,6154379</t>
  </si>
  <si>
    <t>PT 119R</t>
  </si>
  <si>
    <t>DT- 255/17</t>
  </si>
  <si>
    <t>Desta</t>
  </si>
  <si>
    <t>-25,967458</t>
  </si>
  <si>
    <t>32,448255</t>
  </si>
  <si>
    <t>PTS 492</t>
  </si>
  <si>
    <t xml:space="preserve">23º41'32.70" </t>
  </si>
  <si>
    <t>35º22'18.40"</t>
  </si>
  <si>
    <t xml:space="preserve">23º42'35.00" </t>
  </si>
  <si>
    <t>35º21'48.10"</t>
  </si>
  <si>
    <t xml:space="preserve">23º50'04.90" </t>
  </si>
  <si>
    <t>35º18'56.00"</t>
  </si>
  <si>
    <t>PT 12 RE</t>
  </si>
  <si>
    <t>T-18834</t>
  </si>
  <si>
    <t>-24,1381546</t>
  </si>
  <si>
    <t>35,2251422</t>
  </si>
  <si>
    <t>PT 69 RE</t>
  </si>
  <si>
    <t>04164/03/002</t>
  </si>
  <si>
    <t>-23,7706266</t>
  </si>
  <si>
    <t>35,3522547</t>
  </si>
  <si>
    <t>PT 59 RE</t>
  </si>
  <si>
    <t>DT-255/34</t>
  </si>
  <si>
    <t>-26,5053384</t>
  </si>
  <si>
    <t>32,7154161</t>
  </si>
  <si>
    <t>PT 687</t>
  </si>
  <si>
    <t>DT-256/18</t>
  </si>
  <si>
    <t>-26,4744392</t>
  </si>
  <si>
    <t>32,6520002</t>
  </si>
  <si>
    <t>PTS 684</t>
  </si>
  <si>
    <t>DT-255/29</t>
  </si>
  <si>
    <t>-26,4400052</t>
  </si>
  <si>
    <t>32,6502481</t>
  </si>
  <si>
    <t>PT 681</t>
  </si>
  <si>
    <t>DT-255/23</t>
  </si>
  <si>
    <t>-26,4432961</t>
  </si>
  <si>
    <t>32,6386052</t>
  </si>
  <si>
    <t>PT 682</t>
  </si>
  <si>
    <t>DT-254/70</t>
  </si>
  <si>
    <t>-26,0375236</t>
  </si>
  <si>
    <t>32,5428255</t>
  </si>
  <si>
    <t>PT 238R</t>
  </si>
  <si>
    <t>DT-256/30</t>
  </si>
  <si>
    <t>-26,0158536</t>
  </si>
  <si>
    <t>32,5283321</t>
  </si>
  <si>
    <t>PT 392R</t>
  </si>
  <si>
    <t>DT-254/3</t>
  </si>
  <si>
    <t>-25,9997388</t>
  </si>
  <si>
    <t>32,5177062</t>
  </si>
  <si>
    <t>PT 301R</t>
  </si>
  <si>
    <t>-25,9840052</t>
  </si>
  <si>
    <t>32,5270132</t>
  </si>
  <si>
    <t>DT-255/37</t>
  </si>
  <si>
    <t>-26,0439649</t>
  </si>
  <si>
    <t>32,6034731</t>
  </si>
  <si>
    <t>PT 145R</t>
  </si>
  <si>
    <t>DT-255/27</t>
  </si>
  <si>
    <t>-26,0614578</t>
  </si>
  <si>
    <t>32,6142136</t>
  </si>
  <si>
    <t>PT 299R</t>
  </si>
  <si>
    <t>DT-254/8</t>
  </si>
  <si>
    <t>-26,0220731</t>
  </si>
  <si>
    <t>32,5731898</t>
  </si>
  <si>
    <t>PT 143R</t>
  </si>
  <si>
    <t>20411301/02</t>
  </si>
  <si>
    <t>-25,8529342</t>
  </si>
  <si>
    <t>32,4825135</t>
  </si>
  <si>
    <t>20411304/02</t>
  </si>
  <si>
    <t>-25,8710964</t>
  </si>
  <si>
    <t>32,4688692</t>
  </si>
  <si>
    <t>PT 359</t>
  </si>
  <si>
    <t>DT-254/14</t>
  </si>
  <si>
    <t>-25,8636042</t>
  </si>
  <si>
    <t>32,5033674</t>
  </si>
  <si>
    <t>PTS 1042</t>
  </si>
  <si>
    <t>DT-254/?</t>
  </si>
  <si>
    <t>-25,8870861</t>
  </si>
  <si>
    <t>32,5561451</t>
  </si>
  <si>
    <t>PT 193</t>
  </si>
  <si>
    <t>T-2801/3</t>
  </si>
  <si>
    <t>-25,7395277</t>
  </si>
  <si>
    <t>32,6758187</t>
  </si>
  <si>
    <t>PT 98R</t>
  </si>
  <si>
    <t>-25,7363434</t>
  </si>
  <si>
    <t>32,6662346</t>
  </si>
  <si>
    <t>20411308/02</t>
  </si>
  <si>
    <t>-25,7395072</t>
  </si>
  <si>
    <t>32,6666802</t>
  </si>
  <si>
    <t>PT 96R</t>
  </si>
  <si>
    <t>DT-255/18</t>
  </si>
  <si>
    <t>-25,7360496</t>
  </si>
  <si>
    <t>32,7314987</t>
  </si>
  <si>
    <t>PT 279R</t>
  </si>
  <si>
    <t>DT-255/21</t>
  </si>
  <si>
    <t>-25,7487788</t>
  </si>
  <si>
    <t>32,6777706</t>
  </si>
  <si>
    <t>PT 127R</t>
  </si>
  <si>
    <t>DT-255/28</t>
  </si>
  <si>
    <t>-25.011581</t>
  </si>
  <si>
    <t>32.928077</t>
  </si>
  <si>
    <t>PTS 620</t>
  </si>
  <si>
    <t>DT-255/1</t>
  </si>
  <si>
    <t>-25.011740</t>
  </si>
  <si>
    <t>32.914638</t>
  </si>
  <si>
    <t>PTS 621</t>
  </si>
  <si>
    <t>DT-255/32</t>
  </si>
  <si>
    <t>-25.751002</t>
  </si>
  <si>
    <t>32.825702</t>
  </si>
  <si>
    <t>PTS 690</t>
  </si>
  <si>
    <t>DT-255/3</t>
  </si>
  <si>
    <t>-25.296151</t>
  </si>
  <si>
    <t>32.189354</t>
  </si>
  <si>
    <t>PTS 774</t>
  </si>
  <si>
    <t>Bairro de Assentamento - Jhon Segredo</t>
  </si>
  <si>
    <t>Localidade de Siluvo</t>
  </si>
  <si>
    <t>40°43.782</t>
  </si>
  <si>
    <t>15°02.550</t>
  </si>
  <si>
    <t>Areal/ Mote</t>
  </si>
  <si>
    <t>EMTA</t>
  </si>
  <si>
    <t>44315/9</t>
  </si>
  <si>
    <t>8209641.497</t>
  </si>
  <si>
    <t>360877.776</t>
  </si>
  <si>
    <t>MASSALA</t>
  </si>
  <si>
    <t>MUCUMBURA</t>
  </si>
  <si>
    <t>SE-ZEZA/ZIMBABWE</t>
  </si>
  <si>
    <t>44315/2</t>
  </si>
  <si>
    <t>8209413.018</t>
  </si>
  <si>
    <t>359868.966</t>
  </si>
  <si>
    <t>SEDE-P ADMINIST.</t>
  </si>
  <si>
    <t>K 008252</t>
  </si>
  <si>
    <t>8258983.113</t>
  </si>
  <si>
    <t>475558.432</t>
  </si>
  <si>
    <t>25 JUMBO</t>
  </si>
  <si>
    <t>T-18836</t>
  </si>
  <si>
    <t>8373322.742</t>
  </si>
  <si>
    <t>646507.301</t>
  </si>
  <si>
    <t>DIMBA</t>
  </si>
  <si>
    <t>39°50.190</t>
  </si>
  <si>
    <t>14°57.486</t>
  </si>
  <si>
    <t>Meconta Estacao</t>
  </si>
  <si>
    <t>39°11.864</t>
  </si>
  <si>
    <t>16°43.188</t>
  </si>
  <si>
    <t>B. KM6</t>
  </si>
  <si>
    <t>39°56.892</t>
  </si>
  <si>
    <t>16°10.440</t>
  </si>
  <si>
    <t>AEROPORTO</t>
  </si>
  <si>
    <t>39°55.379</t>
  </si>
  <si>
    <t>16°09.564</t>
  </si>
  <si>
    <t>NACOLOLO</t>
  </si>
  <si>
    <t>10828202/06</t>
  </si>
  <si>
    <t>39°58.455</t>
  </si>
  <si>
    <t>16°13.688</t>
  </si>
  <si>
    <t>PRAIA MACHO</t>
  </si>
  <si>
    <t>39°57.698</t>
  </si>
  <si>
    <t>16°14.202</t>
  </si>
  <si>
    <t>PRAIA NOVA</t>
  </si>
  <si>
    <t>39°53.239</t>
  </si>
  <si>
    <t>16°12.465</t>
  </si>
  <si>
    <t>MAWIPE</t>
  </si>
  <si>
    <t>20930603/01</t>
  </si>
  <si>
    <r>
      <t> 39</t>
    </r>
    <r>
      <rPr>
        <vertAlign val="superscript"/>
        <sz val="8"/>
        <rFont val="Calibri"/>
        <family val="2"/>
        <scheme val="minor"/>
      </rPr>
      <t>0</t>
    </r>
    <r>
      <rPr>
        <sz val="8"/>
        <rFont val="Calibri"/>
        <family val="2"/>
        <scheme val="minor"/>
      </rPr>
      <t>00’58,0”</t>
    </r>
  </si>
  <si>
    <r>
      <t> 13</t>
    </r>
    <r>
      <rPr>
        <vertAlign val="superscript"/>
        <sz val="8"/>
        <rFont val="Calibri"/>
        <family val="2"/>
        <scheme val="minor"/>
      </rPr>
      <t>0</t>
    </r>
    <r>
      <rPr>
        <sz val="8"/>
        <rFont val="Calibri"/>
        <family val="2"/>
        <scheme val="minor"/>
      </rPr>
      <t>06’48,9”</t>
    </r>
  </si>
  <si>
    <t>L000314/08</t>
  </si>
  <si>
    <t>033° 32.286</t>
  </si>
  <si>
    <t>24° 41.384</t>
  </si>
  <si>
    <t>AGCBT/PTS0215</t>
  </si>
  <si>
    <t>Carpintaria</t>
  </si>
  <si>
    <t>L000313.01</t>
  </si>
  <si>
    <t>033° 38.512</t>
  </si>
  <si>
    <t>24° 47.710</t>
  </si>
  <si>
    <t>AGCBT/PTS0184</t>
  </si>
  <si>
    <t>Koca-Missava Mercado</t>
  </si>
  <si>
    <t>033º 43.556</t>
  </si>
  <si>
    <t>25º 02.965</t>
  </si>
  <si>
    <t>AGXX/PTS0121</t>
  </si>
  <si>
    <t>Ndambine 2000 Mazione</t>
  </si>
  <si>
    <t>033º 42.380</t>
  </si>
  <si>
    <t>25º 02.640</t>
  </si>
  <si>
    <t>AGXX/PTS0106</t>
  </si>
  <si>
    <t>Bairro 2 Marien Nguaby</t>
  </si>
  <si>
    <t>033º 43.819</t>
  </si>
  <si>
    <t>25º 06.847</t>
  </si>
  <si>
    <t>AGXX/PTS0093</t>
  </si>
  <si>
    <t>Rotunda Praia</t>
  </si>
  <si>
    <t>RET - 41326</t>
  </si>
  <si>
    <t>033º 42.768</t>
  </si>
  <si>
    <t>25º 05.332</t>
  </si>
  <si>
    <t>AGXX/PTS0088</t>
  </si>
  <si>
    <t>Macamwine 2</t>
  </si>
  <si>
    <t>033º 42.200</t>
  </si>
  <si>
    <t>25º 05.107</t>
  </si>
  <si>
    <t>AGXX/PTS0085</t>
  </si>
  <si>
    <t>Macamwine-Projecto Mercado</t>
  </si>
  <si>
    <t>033º 41.236</t>
  </si>
  <si>
    <t>25º 04.958</t>
  </si>
  <si>
    <t>AGXX/TPS0076</t>
  </si>
  <si>
    <t>P. Lumumba 2000</t>
  </si>
  <si>
    <t>F3258.4</t>
  </si>
  <si>
    <t>GEC P. DISTRIBUITION</t>
  </si>
  <si>
    <t>033º 41.624</t>
  </si>
  <si>
    <t>25º 04.846</t>
  </si>
  <si>
    <t>AGXX/PTS0075</t>
  </si>
  <si>
    <t>USTM</t>
  </si>
  <si>
    <t>033º 40911</t>
  </si>
  <si>
    <t>25º 04.644</t>
  </si>
  <si>
    <t>AGXX/PTS0074</t>
  </si>
  <si>
    <t>P. Lumumba Djasse</t>
  </si>
  <si>
    <t>L000301.05</t>
  </si>
  <si>
    <t>033º 30.158</t>
  </si>
  <si>
    <t>24º 51974</t>
  </si>
  <si>
    <t>AGXX/PTS0022</t>
  </si>
  <si>
    <t>Julius Nyerere 1 Zama Zama</t>
  </si>
  <si>
    <t>-23,8699635</t>
  </si>
  <si>
    <t>32,2789307</t>
  </si>
  <si>
    <t>-26,3233398</t>
  </si>
  <si>
    <t>32,5577795</t>
  </si>
  <si>
    <t>PT 674</t>
  </si>
  <si>
    <t>-26,3195702</t>
  </si>
  <si>
    <t>32,6246536</t>
  </si>
  <si>
    <t>PT 675</t>
  </si>
  <si>
    <t>T2801/5</t>
  </si>
  <si>
    <t>-25,9864824</t>
  </si>
  <si>
    <t>32,5583107</t>
  </si>
  <si>
    <t>PT 137R</t>
  </si>
  <si>
    <t>T-16323</t>
  </si>
  <si>
    <t>-25,8621141</t>
  </si>
  <si>
    <t>32,4299788</t>
  </si>
  <si>
    <t>PTS 260</t>
  </si>
  <si>
    <t>420-44313-1</t>
  </si>
  <si>
    <t>-25,8570517</t>
  </si>
  <si>
    <t>32,4736059</t>
  </si>
  <si>
    <t>PTS 494</t>
  </si>
  <si>
    <t>T-16328</t>
  </si>
  <si>
    <t>-25,8964148</t>
  </si>
  <si>
    <t>32,4548774</t>
  </si>
  <si>
    <t>PT 105</t>
  </si>
  <si>
    <t>00-44313/07</t>
  </si>
  <si>
    <t>-25,8832164</t>
  </si>
  <si>
    <t>32,5304672</t>
  </si>
  <si>
    <t>PT 196</t>
  </si>
  <si>
    <t>DT-255/22</t>
  </si>
  <si>
    <t>-25,7587374</t>
  </si>
  <si>
    <t>32,6649953</t>
  </si>
  <si>
    <t>PT 135R</t>
  </si>
  <si>
    <t>DT244/1</t>
  </si>
  <si>
    <t>-25.907327</t>
  </si>
  <si>
    <t>32.455121</t>
  </si>
  <si>
    <t>PTS 76B</t>
  </si>
  <si>
    <t>T-25201</t>
  </si>
  <si>
    <t>E033 27 47,40</t>
  </si>
  <si>
    <t>S19 07 06,09</t>
  </si>
  <si>
    <t>AGCHI/PT137</t>
  </si>
  <si>
    <t>MOAGEM AGOSTINHO SITHOLE</t>
  </si>
  <si>
    <t>E033 26 48,2</t>
  </si>
  <si>
    <t>S19 06 46,1</t>
  </si>
  <si>
    <t>AGCHI/PT09</t>
  </si>
  <si>
    <t>CODORNIZES</t>
  </si>
  <si>
    <t>430-44313-4</t>
  </si>
  <si>
    <t>E033 10 21,9</t>
  </si>
  <si>
    <t>S18 03 26,3</t>
  </si>
  <si>
    <t>PTS2 Frente a adiministração</t>
  </si>
  <si>
    <t>AGCTC/PT2</t>
  </si>
  <si>
    <t>OrZUGNEY</t>
  </si>
  <si>
    <t>DT-301/42</t>
  </si>
  <si>
    <t>8384498.789</t>
  </si>
  <si>
    <t>592515.407</t>
  </si>
  <si>
    <t>MPANDULA 1</t>
  </si>
  <si>
    <t>98392101/01</t>
  </si>
  <si>
    <t>ASTOM</t>
  </si>
  <si>
    <t>14°32.749</t>
  </si>
  <si>
    <t>Farmacia Madiha</t>
  </si>
  <si>
    <t>40°40.684</t>
  </si>
  <si>
    <t>14°27.481</t>
  </si>
  <si>
    <t>PTS Napala Geral</t>
  </si>
  <si>
    <t>40°41.420</t>
  </si>
  <si>
    <t>14°33.410</t>
  </si>
  <si>
    <t>Bloco I ( Praça dos Heróis )</t>
  </si>
  <si>
    <t>JM0082</t>
  </si>
  <si>
    <t>40°40.499</t>
  </si>
  <si>
    <t>14°32.616</t>
  </si>
  <si>
    <t>Maiaia ( Banco Austral )</t>
  </si>
  <si>
    <t>20801101/01</t>
  </si>
  <si>
    <t>40°41.491</t>
  </si>
  <si>
    <t>14°33.166</t>
  </si>
  <si>
    <t xml:space="preserve">Mercado da Cidade Alta </t>
  </si>
  <si>
    <t>40°41.271</t>
  </si>
  <si>
    <t>14°33.276</t>
  </si>
  <si>
    <t>Bloco I ( Restaurante Bela - Vista )</t>
  </si>
  <si>
    <t>ORMAZARAL</t>
  </si>
  <si>
    <t>40°40.738</t>
  </si>
  <si>
    <t>14°32.633</t>
  </si>
  <si>
    <t>Maiaia ( Hotel Maiaia )</t>
  </si>
  <si>
    <t>40°40.557</t>
  </si>
  <si>
    <t>14°32.290</t>
  </si>
  <si>
    <t>Mucuaípa ( Rua dos Cimentos )</t>
  </si>
  <si>
    <t>10625601/02</t>
  </si>
  <si>
    <t>39°38.626</t>
  </si>
  <si>
    <t>16°04.326</t>
  </si>
  <si>
    <t>CANHAUA</t>
  </si>
  <si>
    <t>39°12.191</t>
  </si>
  <si>
    <t>16°43.764</t>
  </si>
  <si>
    <t>CACARA</t>
  </si>
  <si>
    <t>39°54.984</t>
  </si>
  <si>
    <t>16°12.274</t>
  </si>
  <si>
    <t>KM 03</t>
  </si>
  <si>
    <t>02985/01/01</t>
  </si>
  <si>
    <t>033º 40.005</t>
  </si>
  <si>
    <t>25º 02.972</t>
  </si>
  <si>
    <t>AGXX/PTS0098</t>
  </si>
  <si>
    <t>Bairro  7 Wenela</t>
  </si>
  <si>
    <t>02985/01/08</t>
  </si>
  <si>
    <t>033º 40.851</t>
  </si>
  <si>
    <t>25º 03.593</t>
  </si>
  <si>
    <t>AGXX/PTS0069</t>
  </si>
  <si>
    <t>Bairro 5 Inhamissa Mocita</t>
  </si>
  <si>
    <t>02985/02/08</t>
  </si>
  <si>
    <t>033º 38.737</t>
  </si>
  <si>
    <t>25º 0.3241</t>
  </si>
  <si>
    <t>AGXX/PTS0046</t>
  </si>
  <si>
    <t>B.12 Mercado Limpopo</t>
  </si>
  <si>
    <t>02985/01/14</t>
  </si>
  <si>
    <t>033º 39.016</t>
  </si>
  <si>
    <t>25º 03.291</t>
  </si>
  <si>
    <t>AGXX/PTS0045</t>
  </si>
  <si>
    <t>EN 1 Maneca</t>
  </si>
  <si>
    <t>02810/01/01</t>
  </si>
  <si>
    <t>-25,8115482</t>
  </si>
  <si>
    <t>32,593786</t>
  </si>
  <si>
    <t>PT 212R</t>
  </si>
  <si>
    <t>02985/02/11</t>
  </si>
  <si>
    <t>-25,90898</t>
  </si>
  <si>
    <t>32,42659</t>
  </si>
  <si>
    <t>PTS 357</t>
  </si>
  <si>
    <t>T-15692</t>
  </si>
  <si>
    <t>-21,9995020</t>
  </si>
  <si>
    <t>35,2994906</t>
  </si>
  <si>
    <t>PT 07 RG</t>
  </si>
  <si>
    <t>02985/06/02</t>
  </si>
  <si>
    <t>-23,9335943</t>
  </si>
  <si>
    <t>35,2980561</t>
  </si>
  <si>
    <t>02985/08/11</t>
  </si>
  <si>
    <t>-25,8754154</t>
  </si>
  <si>
    <t>32,5316253</t>
  </si>
  <si>
    <t>PTS 525</t>
  </si>
  <si>
    <t>-25,8792741</t>
  </si>
  <si>
    <t>32,6008801</t>
  </si>
  <si>
    <t>PT 29R</t>
  </si>
  <si>
    <t>02986/02/07</t>
  </si>
  <si>
    <t>-25,9232724</t>
  </si>
  <si>
    <t>32,6093405</t>
  </si>
  <si>
    <t>PT 38</t>
  </si>
  <si>
    <t>02935/02/02</t>
  </si>
  <si>
    <t>-25,9154042</t>
  </si>
  <si>
    <t>32,6129762</t>
  </si>
  <si>
    <t>PT 181</t>
  </si>
  <si>
    <t>0986/02/03</t>
  </si>
  <si>
    <t>-25,8737328</t>
  </si>
  <si>
    <t>32,6159333</t>
  </si>
  <si>
    <t>PT 245</t>
  </si>
  <si>
    <t>029857/08/02</t>
  </si>
  <si>
    <t>-25.038184</t>
  </si>
  <si>
    <t>32.332781</t>
  </si>
  <si>
    <t>PTS 796</t>
  </si>
  <si>
    <t>02985/02/14</t>
  </si>
  <si>
    <t>-25.909052</t>
  </si>
  <si>
    <t>32.426624</t>
  </si>
  <si>
    <t>T-2665</t>
  </si>
  <si>
    <t>DESTA TRANSFORMERS</t>
  </si>
  <si>
    <t>-25.924433</t>
  </si>
  <si>
    <t>32.453242</t>
  </si>
  <si>
    <t>PTS 85</t>
  </si>
  <si>
    <t>02985/08/01</t>
  </si>
  <si>
    <t>-25.936376</t>
  </si>
  <si>
    <t>32.474449</t>
  </si>
  <si>
    <t>02985/07/12</t>
  </si>
  <si>
    <t>-25.914272</t>
  </si>
  <si>
    <t>32.458224</t>
  </si>
  <si>
    <t>PTS 75</t>
  </si>
  <si>
    <t>25921/01/00</t>
  </si>
  <si>
    <t>-25.913412</t>
  </si>
  <si>
    <t>32.470059</t>
  </si>
  <si>
    <t>E033 17 22,1</t>
  </si>
  <si>
    <t>S19 03 23,7</t>
  </si>
  <si>
    <t>CRUZAMENTO DE TETE</t>
  </si>
  <si>
    <t>AGVDZ/PT6</t>
  </si>
  <si>
    <t>Cruzamento de Tete</t>
  </si>
  <si>
    <t>02995/07/15</t>
  </si>
  <si>
    <t>E032 52 22,9</t>
  </si>
  <si>
    <t>S18 56 06,9</t>
  </si>
  <si>
    <t>AO LADO DO DESPORTIVO</t>
  </si>
  <si>
    <t>AGMNC/PT7</t>
  </si>
  <si>
    <t>02985/07/15</t>
  </si>
  <si>
    <t>E032 52 51,1</t>
  </si>
  <si>
    <t>S18 56 28,2</t>
  </si>
  <si>
    <t>PROXIMO DA FABRICA VUMBA</t>
  </si>
  <si>
    <t>AGMNC/PT3</t>
  </si>
  <si>
    <t>02985104/04</t>
  </si>
  <si>
    <t>E033 28 16,44</t>
  </si>
  <si>
    <t>S19 07 30,27</t>
  </si>
  <si>
    <t>AGCHI/PT38</t>
  </si>
  <si>
    <t>EPC BAIRRO FEPOM</t>
  </si>
  <si>
    <t>02985/03/06</t>
  </si>
  <si>
    <t>Altom</t>
  </si>
  <si>
    <t>PT281</t>
  </si>
  <si>
    <t>PT259</t>
  </si>
  <si>
    <t>Bairro de Chamba (Chin Pack)</t>
  </si>
  <si>
    <t>PT220</t>
  </si>
  <si>
    <t>Régulo Luis-Radiotécnica</t>
  </si>
  <si>
    <t>02985/5/5</t>
  </si>
  <si>
    <t>PT214</t>
  </si>
  <si>
    <t>02985/05/02</t>
  </si>
  <si>
    <t>PT208</t>
  </si>
  <si>
    <t>Bairro do Macurungo(Atrás Bitone)</t>
  </si>
  <si>
    <t>02985/05/06</t>
  </si>
  <si>
    <t>PT121</t>
  </si>
  <si>
    <t>Bairro Vila Massane(Mercado)</t>
  </si>
  <si>
    <t>40°40.330</t>
  </si>
  <si>
    <t>14°32.511</t>
  </si>
  <si>
    <t>Maiaia ( África Musslim )</t>
  </si>
  <si>
    <t>40°40.456</t>
  </si>
  <si>
    <t>14°33.063</t>
  </si>
  <si>
    <t>Triângulo (Pousada)</t>
  </si>
  <si>
    <t>D 2327</t>
  </si>
  <si>
    <t>NICAL</t>
  </si>
  <si>
    <t>8271899.365</t>
  </si>
  <si>
    <t>226022.585</t>
  </si>
  <si>
    <t>C.BASSA SDPI</t>
  </si>
  <si>
    <t>-23,86472</t>
  </si>
  <si>
    <t>35,54661</t>
  </si>
  <si>
    <t>-23,87079</t>
  </si>
  <si>
    <t>35,38596</t>
  </si>
  <si>
    <t>10671001/05</t>
  </si>
  <si>
    <t>39°37.138</t>
  </si>
  <si>
    <t>16°04.522</t>
  </si>
  <si>
    <t>NAPRUMA</t>
  </si>
  <si>
    <t>39°53.927</t>
  </si>
  <si>
    <t>16°12.896</t>
  </si>
  <si>
    <t>CHOMAR</t>
  </si>
  <si>
    <t>-25,414497</t>
  </si>
  <si>
    <t>32,7428923</t>
  </si>
  <si>
    <t>PT 659</t>
  </si>
  <si>
    <t>20327401/02</t>
  </si>
  <si>
    <t>-25,392680</t>
  </si>
  <si>
    <t>32,8140054</t>
  </si>
  <si>
    <t>PT 642</t>
  </si>
  <si>
    <t>10287602/02</t>
  </si>
  <si>
    <t>EI Transformers</t>
  </si>
  <si>
    <t>-25,8375682</t>
  </si>
  <si>
    <t>32,5499518</t>
  </si>
  <si>
    <t>-25.924161</t>
  </si>
  <si>
    <t>32.402927</t>
  </si>
  <si>
    <t>PTS  1146</t>
  </si>
  <si>
    <t>39°08.362</t>
  </si>
  <si>
    <t>16°52.171</t>
  </si>
  <si>
    <t>NAMPUI</t>
  </si>
  <si>
    <t>39°54.262</t>
  </si>
  <si>
    <t>16°07.213</t>
  </si>
  <si>
    <t>KM 13</t>
  </si>
  <si>
    <t>17281/02/00</t>
  </si>
  <si>
    <t>GECALSTHOM</t>
  </si>
  <si>
    <t>033º 31.560</t>
  </si>
  <si>
    <t>25º 09.031</t>
  </si>
  <si>
    <t>AGXX/PTS0341</t>
  </si>
  <si>
    <t>Mahielene</t>
  </si>
  <si>
    <t>-25,4165496</t>
  </si>
  <si>
    <t>32,7533296</t>
  </si>
  <si>
    <t>PT 657</t>
  </si>
  <si>
    <t>Cawse &amp; Mancolm Engineering</t>
  </si>
  <si>
    <t>-22,0165674</t>
  </si>
  <si>
    <t>35,3178867</t>
  </si>
  <si>
    <t>PT 34 RG</t>
  </si>
  <si>
    <t>39°20.681</t>
  </si>
  <si>
    <t>16°39.004</t>
  </si>
  <si>
    <t>NPAGO</t>
  </si>
  <si>
    <t>39°54.835</t>
  </si>
  <si>
    <t>16°13.251</t>
  </si>
  <si>
    <t>RUA DA GITO</t>
  </si>
  <si>
    <t>10828202/08</t>
  </si>
  <si>
    <t>39°56.666</t>
  </si>
  <si>
    <t>16°14.431</t>
  </si>
  <si>
    <t>THAMOLE SECRETARIO</t>
  </si>
  <si>
    <t>10829.1</t>
  </si>
  <si>
    <t>-23,8726974</t>
  </si>
  <si>
    <t>32,3392799</t>
  </si>
  <si>
    <t>PT 04 RH</t>
  </si>
  <si>
    <t>-25,3252745</t>
  </si>
  <si>
    <t>32,8198192</t>
  </si>
  <si>
    <t>PT 632</t>
  </si>
  <si>
    <t>08251/04/09</t>
  </si>
  <si>
    <t>GEC ALSTOM</t>
  </si>
  <si>
    <t>E 033 30 15,53</t>
  </si>
  <si>
    <t>S 19 06 20 87</t>
  </si>
  <si>
    <t>Bairro Nhamaonha</t>
  </si>
  <si>
    <t>AGCHI/PT139</t>
  </si>
  <si>
    <t>MONTE CABECA DE VELHO</t>
  </si>
  <si>
    <t>PT240</t>
  </si>
  <si>
    <t>Manga Mascarenhas</t>
  </si>
  <si>
    <t>PT114</t>
  </si>
  <si>
    <t>Chamba Campo do Povo</t>
  </si>
  <si>
    <t>8394693.036</t>
  </si>
  <si>
    <t>616199.245</t>
  </si>
  <si>
    <t>DOMUE-CHAPOTELA</t>
  </si>
  <si>
    <t>-23,87556</t>
  </si>
  <si>
    <t>35,40066</t>
  </si>
  <si>
    <t>-23,87238</t>
  </si>
  <si>
    <t>35,39022</t>
  </si>
  <si>
    <t>10828202/10</t>
  </si>
  <si>
    <t>39°55.621</t>
  </si>
  <si>
    <t>16°14.388</t>
  </si>
  <si>
    <t>THAMOLE ESCOLA</t>
  </si>
  <si>
    <t>17-02138</t>
  </si>
  <si>
    <t>39°54.619</t>
  </si>
  <si>
    <t>16°13.339</t>
  </si>
  <si>
    <t>ACACIAS</t>
  </si>
  <si>
    <t>39°54.794</t>
  </si>
  <si>
    <t>16°13.745</t>
  </si>
  <si>
    <t>PULI</t>
  </si>
  <si>
    <t>DT-255/4</t>
  </si>
  <si>
    <t>033° 51.681</t>
  </si>
  <si>
    <t>24° 42.439</t>
  </si>
  <si>
    <t>AGMJC/PTS0238</t>
  </si>
  <si>
    <t>Dingane 1</t>
  </si>
  <si>
    <t>31601/95002</t>
  </si>
  <si>
    <t>Gec Alstom</t>
  </si>
  <si>
    <t>-25,94258</t>
  </si>
  <si>
    <t>32,46536</t>
  </si>
  <si>
    <t>PTS 503</t>
  </si>
  <si>
    <t>-25,94865</t>
  </si>
  <si>
    <t>32,46041</t>
  </si>
  <si>
    <t>PTS 220</t>
  </si>
  <si>
    <t>-25,94809</t>
  </si>
  <si>
    <t>32,46531</t>
  </si>
  <si>
    <t>-25,94562</t>
  </si>
  <si>
    <t>32,47368</t>
  </si>
  <si>
    <t>08251701/19</t>
  </si>
  <si>
    <t>-25,94459</t>
  </si>
  <si>
    <t>32,47734</t>
  </si>
  <si>
    <t>PTS 376</t>
  </si>
  <si>
    <t>08251/01/17</t>
  </si>
  <si>
    <t>-25,8598638</t>
  </si>
  <si>
    <t>32,4723054</t>
  </si>
  <si>
    <t>PT 316</t>
  </si>
  <si>
    <t>08251/01/01</t>
  </si>
  <si>
    <t>-25,8920350</t>
  </si>
  <si>
    <t>32,4937020</t>
  </si>
  <si>
    <t>PTS 440</t>
  </si>
  <si>
    <t>08251/01/15</t>
  </si>
  <si>
    <t>-25,7488985</t>
  </si>
  <si>
    <t>32,6736056</t>
  </si>
  <si>
    <t>PT 126R</t>
  </si>
  <si>
    <t>08251/01/06</t>
  </si>
  <si>
    <t>-25.960671</t>
  </si>
  <si>
    <t>32.408543</t>
  </si>
  <si>
    <t>PTS 495</t>
  </si>
  <si>
    <t>08251/01/08</t>
  </si>
  <si>
    <t>-25.967157</t>
  </si>
  <si>
    <t>32.422833</t>
  </si>
  <si>
    <t>-25.872285</t>
  </si>
  <si>
    <t>32.426868</t>
  </si>
  <si>
    <t>Tchumemene 9</t>
  </si>
  <si>
    <t>PTS 533</t>
  </si>
  <si>
    <t>08251/01/13</t>
  </si>
  <si>
    <t>-25.905296</t>
  </si>
  <si>
    <t>32.441556</t>
  </si>
  <si>
    <t>PTS 554</t>
  </si>
  <si>
    <t>08251/01/21</t>
  </si>
  <si>
    <t>-25.919370</t>
  </si>
  <si>
    <t>32.451837</t>
  </si>
  <si>
    <t>PTS 83</t>
  </si>
  <si>
    <t>08251/01/19</t>
  </si>
  <si>
    <t>-25.944608</t>
  </si>
  <si>
    <t>32.477405</t>
  </si>
  <si>
    <t>Bairro Lopes</t>
  </si>
  <si>
    <t>08251/01/11</t>
  </si>
  <si>
    <t>-25.942454</t>
  </si>
  <si>
    <t>32.465359</t>
  </si>
  <si>
    <t>08251/04/07</t>
  </si>
  <si>
    <t>E033 05 05,0</t>
  </si>
  <si>
    <t>S18 58 40,2</t>
  </si>
  <si>
    <t>ESG CAMBOJA</t>
  </si>
  <si>
    <t>USMSC/PT15</t>
  </si>
  <si>
    <t>Bairro Camboja</t>
  </si>
  <si>
    <t>31601-95002</t>
  </si>
  <si>
    <t>E033 27 58,96</t>
  </si>
  <si>
    <t>S19 06 21,27</t>
  </si>
  <si>
    <t>AGCHI/PT125</t>
  </si>
  <si>
    <t>MOAGEM VURANDA</t>
  </si>
  <si>
    <t>0821/04/04</t>
  </si>
  <si>
    <t>E033 27 54,92</t>
  </si>
  <si>
    <t>S19 06 02,15</t>
  </si>
  <si>
    <t>AGCHI/PT36</t>
  </si>
  <si>
    <t>CASA MILITARES</t>
  </si>
  <si>
    <t>08251/04/03</t>
  </si>
  <si>
    <t>E033 27 41,25</t>
  </si>
  <si>
    <t>S19 06 13,03</t>
  </si>
  <si>
    <t>AGCHI/PT35</t>
  </si>
  <si>
    <t>ZONA DO COLEGA LEUANE</t>
  </si>
  <si>
    <t>08251/04/02</t>
  </si>
  <si>
    <t>E033 28 52,97</t>
  </si>
  <si>
    <t>S19 06 20,01</t>
  </si>
  <si>
    <t xml:space="preserve">Bairro 7 de Setembro </t>
  </si>
  <si>
    <t>AGCHI/PT33</t>
  </si>
  <si>
    <t>7 DE SETEMBRO (EX CEMITERIO)</t>
  </si>
  <si>
    <t>08251/04/06</t>
  </si>
  <si>
    <t>E033 28 52,58</t>
  </si>
  <si>
    <t>S19 07 00,62</t>
  </si>
  <si>
    <t>AGCHI/PT06</t>
  </si>
  <si>
    <t>ZONA DE CASASDA POLICIA</t>
  </si>
  <si>
    <t>OZugney</t>
  </si>
  <si>
    <t>39°39.643</t>
  </si>
  <si>
    <t>16°59.959</t>
  </si>
  <si>
    <t>LUAZE</t>
  </si>
  <si>
    <t>T-2150/1</t>
  </si>
  <si>
    <t>8379246.888</t>
  </si>
  <si>
    <t>643346.441</t>
  </si>
  <si>
    <t>MATEWERE</t>
  </si>
  <si>
    <t>20º52'22.88"</t>
  </si>
  <si>
    <t>34º25'10.39"</t>
  </si>
  <si>
    <t>Machanga</t>
  </si>
  <si>
    <t>20º52'20.19"</t>
  </si>
  <si>
    <t>34º25'11.44"</t>
  </si>
  <si>
    <t>20º52'25.74"</t>
  </si>
  <si>
    <t>34º25'12.04"</t>
  </si>
  <si>
    <t>PT 01 RG</t>
  </si>
  <si>
    <t>20º58'49.11"</t>
  </si>
  <si>
    <t>35º03'12.75"</t>
  </si>
  <si>
    <t>Govuro</t>
  </si>
  <si>
    <t>20º59'42.21"</t>
  </si>
  <si>
    <t>35º02'06.33"</t>
  </si>
  <si>
    <t>21º09'07.73"</t>
  </si>
  <si>
    <t>34º34'11.98"</t>
  </si>
  <si>
    <t>21º14'05.18"</t>
  </si>
  <si>
    <t>34º41'57.83"</t>
  </si>
  <si>
    <t>21º18'35.47"</t>
  </si>
  <si>
    <t>34º47'34.68"</t>
  </si>
  <si>
    <t>21º07'38.78"</t>
  </si>
  <si>
    <t>34º47'23.62"</t>
  </si>
  <si>
    <t>21º00'16.04"</t>
  </si>
  <si>
    <t>34º59'19.05"</t>
  </si>
  <si>
    <t>21º00'23.55"</t>
  </si>
  <si>
    <t>34º58'05.70"</t>
  </si>
  <si>
    <t>21º00'29.99"</t>
  </si>
  <si>
    <t>34º57'39.23"</t>
  </si>
  <si>
    <t>21º02'23.08"</t>
  </si>
  <si>
    <t>35º00'32.07"</t>
  </si>
  <si>
    <t>20º59'45.89"</t>
  </si>
  <si>
    <t>35º01'04.91"</t>
  </si>
  <si>
    <t>20º59'25.21"</t>
  </si>
  <si>
    <t>35º01'12.06"</t>
  </si>
  <si>
    <t>21º22'07.07"</t>
  </si>
  <si>
    <t>34º51'58.10"</t>
  </si>
  <si>
    <t>20º59'21.50"</t>
  </si>
  <si>
    <t>20º59'15.79"</t>
  </si>
  <si>
    <t>35º01'16.40"</t>
  </si>
  <si>
    <t>21º30'06.50"</t>
  </si>
  <si>
    <t>35º02'19.95"</t>
  </si>
  <si>
    <t>Inhassoro</t>
  </si>
  <si>
    <t>21º32'09.14"</t>
  </si>
  <si>
    <t>35º03'29.98"</t>
  </si>
  <si>
    <t>21º34'41.42"</t>
  </si>
  <si>
    <t>35º04'21.29"</t>
  </si>
  <si>
    <t>21º34'17.61"</t>
  </si>
  <si>
    <t>35º04'13.48"</t>
  </si>
  <si>
    <t>21º40'30.02"</t>
  </si>
  <si>
    <t>35º05'36.45"</t>
  </si>
  <si>
    <t>21º43'21.63"</t>
  </si>
  <si>
    <t>35º05'46.49"</t>
  </si>
  <si>
    <t>21º32'27.81"</t>
  </si>
  <si>
    <t>35º10'44.64"</t>
  </si>
  <si>
    <t>21º32'13.68"</t>
  </si>
  <si>
    <t>35º11'42.94"</t>
  </si>
  <si>
    <t>21º32'15.95"</t>
  </si>
  <si>
    <t>35º12'09.02"</t>
  </si>
  <si>
    <t>21º30'27.0"</t>
  </si>
  <si>
    <t>35º11'18.59"</t>
  </si>
  <si>
    <t>21º30'22.30"</t>
  </si>
  <si>
    <t>35º11'15.06"</t>
  </si>
  <si>
    <t>21º31'56.54"</t>
  </si>
  <si>
    <t>35º11'32.27"</t>
  </si>
  <si>
    <t>21º32'56.13"</t>
  </si>
  <si>
    <t>35º12'00.47"</t>
  </si>
  <si>
    <t>21º32'03.08"</t>
  </si>
  <si>
    <t>35º12'03.05"</t>
  </si>
  <si>
    <t>21º32'44.74"</t>
  </si>
  <si>
    <t>35º11'19.73"</t>
  </si>
  <si>
    <t>21º32'20.73"</t>
  </si>
  <si>
    <t>35º11'19.56"</t>
  </si>
  <si>
    <t>21º32'57.30"</t>
  </si>
  <si>
    <t>35º12'41.40"</t>
  </si>
  <si>
    <t>21º32'38.63"</t>
  </si>
  <si>
    <t>35º12'28.96"</t>
  </si>
  <si>
    <t>21º31'26.77"</t>
  </si>
  <si>
    <t>35º11'39.67"</t>
  </si>
  <si>
    <t>21º33'03.78"</t>
  </si>
  <si>
    <t>35º12'30.92"</t>
  </si>
  <si>
    <t>21º32'27.53"</t>
  </si>
  <si>
    <t>35º11'58.24"</t>
  </si>
  <si>
    <t>21º32'15.50"</t>
  </si>
  <si>
    <t>35º12'08.96"</t>
  </si>
  <si>
    <t>22º01'42.50"</t>
  </si>
  <si>
    <t>34º08'17.00"</t>
  </si>
  <si>
    <t>Mabote</t>
  </si>
  <si>
    <t>22º09'10.90"</t>
  </si>
  <si>
    <t>34º07'42.60"</t>
  </si>
  <si>
    <t>22º02'13.80"</t>
  </si>
  <si>
    <t>34º07'39.10"</t>
  </si>
  <si>
    <t>22º02'26.20"</t>
  </si>
  <si>
    <t>34º08'00.00"</t>
  </si>
  <si>
    <t>22º05'28.70"</t>
  </si>
  <si>
    <t>34º20'13.70"</t>
  </si>
  <si>
    <t>22º04'09.50"</t>
  </si>
  <si>
    <t>34º14'49.70"</t>
  </si>
  <si>
    <t>22˚01ˊ43.13ˮ</t>
  </si>
  <si>
    <t>35˚18ˊ43.56ˮ</t>
  </si>
  <si>
    <t>PT 57 RG</t>
  </si>
  <si>
    <t>21˚57ˊ37.82ˮ</t>
  </si>
  <si>
    <t>35˚18ˊ25.41ˮ</t>
  </si>
  <si>
    <t>PT 56 RG</t>
  </si>
  <si>
    <t>21˚59ˊ36.19ˮ</t>
  </si>
  <si>
    <t>35˚17ˊ13.60ˮ</t>
  </si>
  <si>
    <t>PT 55 RG</t>
  </si>
  <si>
    <t>22˚00ˊ0.4.33ˮ</t>
  </si>
  <si>
    <t>35˚19ˊ07.13ˮ</t>
  </si>
  <si>
    <t>PT 54 RG</t>
  </si>
  <si>
    <t>21˚58ˊ51.86"</t>
  </si>
  <si>
    <t>35˚08ˊ17.89"</t>
  </si>
  <si>
    <t>PT 53 RG</t>
  </si>
  <si>
    <t xml:space="preserve">S22.09130° </t>
  </si>
  <si>
    <t>E34.33713°</t>
  </si>
  <si>
    <t>PT 52 RG</t>
  </si>
  <si>
    <t>22˚13ˊ41.06"</t>
  </si>
  <si>
    <t>34˚47ˊ26.92"</t>
  </si>
  <si>
    <t>PT 51 RG</t>
  </si>
  <si>
    <t>22˚15ˊ16.93ˮ</t>
  </si>
  <si>
    <t>35˚06ˊ41.74"</t>
  </si>
  <si>
    <t>PT 50 RG</t>
  </si>
  <si>
    <t>22˚01ˊ39.20ˮ</t>
  </si>
  <si>
    <t>35˚09ˊ41.93ˮ</t>
  </si>
  <si>
    <t>PT 49 RG</t>
  </si>
  <si>
    <t>21˚59ˊ52.31˚</t>
  </si>
  <si>
    <t>35˚08ˊ43.79ˮ</t>
  </si>
  <si>
    <t>PT 48 RG</t>
  </si>
  <si>
    <t>21˚58ˊ17.43ˮ</t>
  </si>
  <si>
    <t>35˚18ˊ38.45ˮ</t>
  </si>
  <si>
    <t>PT 43 RG</t>
  </si>
  <si>
    <t>21˚57ˊ50.33ˮ</t>
  </si>
  <si>
    <t>35˚18ˊ40.11ˮ</t>
  </si>
  <si>
    <t>PT 37 RG</t>
  </si>
  <si>
    <t>21˚59ˊ37.21ˮ</t>
  </si>
  <si>
    <t>35˚18ˊ28.57ˮ</t>
  </si>
  <si>
    <t>PT 19 RG</t>
  </si>
  <si>
    <t>21˚49ˊ42.78"</t>
  </si>
  <si>
    <t>35˚16ˊ55.77"</t>
  </si>
  <si>
    <t>PT 09 RG</t>
  </si>
  <si>
    <t>21˚50ˊ45.52"</t>
  </si>
  <si>
    <t>35˚16ˊ28.10"</t>
  </si>
  <si>
    <t>PT 08 RG</t>
  </si>
  <si>
    <t>21˚57ˊ20.65"</t>
  </si>
  <si>
    <t>35˚18ˊ36.27"</t>
  </si>
  <si>
    <t>PT 06 RG</t>
  </si>
  <si>
    <t>21º59'58.89"</t>
  </si>
  <si>
    <t>35º19'04.41"</t>
  </si>
  <si>
    <t>-21,9502618</t>
  </si>
  <si>
    <t>35,3141513</t>
  </si>
  <si>
    <t>PT 04 RG</t>
  </si>
  <si>
    <t>186281-01</t>
  </si>
  <si>
    <t>France</t>
  </si>
  <si>
    <t>-25,01037</t>
  </si>
  <si>
    <t>32,41289</t>
  </si>
  <si>
    <t>PTS 310</t>
  </si>
  <si>
    <t>-23,93651</t>
  </si>
  <si>
    <t>35,39978</t>
  </si>
  <si>
    <t>1. 13494.1            2. 100110301</t>
  </si>
  <si>
    <t xml:space="preserve"> PME Transfomers</t>
  </si>
  <si>
    <t>-23,87949</t>
  </si>
  <si>
    <t>35,39059</t>
  </si>
  <si>
    <t>033º 40.663</t>
  </si>
  <si>
    <t>25º 05.177</t>
  </si>
  <si>
    <t>AGXX/PTS0080</t>
  </si>
  <si>
    <t>Patrice Lumumba Antigos Combat.</t>
  </si>
  <si>
    <t>13519.9</t>
  </si>
  <si>
    <t>-25,9005204</t>
  </si>
  <si>
    <t>32,5088128</t>
  </si>
  <si>
    <t>PTS 451</t>
  </si>
  <si>
    <t>-25.863366</t>
  </si>
  <si>
    <t>32.424267</t>
  </si>
  <si>
    <t>Tchumemene 5</t>
  </si>
  <si>
    <t>PTS 115</t>
  </si>
  <si>
    <t>K 008212.02</t>
  </si>
  <si>
    <t>8364328.122</t>
  </si>
  <si>
    <t>652232.785</t>
  </si>
  <si>
    <t>SEMUA</t>
  </si>
  <si>
    <t>GEC</t>
  </si>
  <si>
    <t>8217914.048</t>
  </si>
  <si>
    <t>577208.028</t>
  </si>
  <si>
    <t>IGMM</t>
  </si>
  <si>
    <t>8217304.814</t>
  </si>
  <si>
    <t>579427.569</t>
  </si>
  <si>
    <t>B7-1 DE MAIO</t>
  </si>
  <si>
    <t>E036 48 29.90</t>
  </si>
  <si>
    <t>S17 35 00.65</t>
  </si>
  <si>
    <t>PTS INSPENSAO</t>
  </si>
  <si>
    <t>033º 39.543</t>
  </si>
  <si>
    <t>25º 03.743</t>
  </si>
  <si>
    <t>AGXX/PTS0063</t>
  </si>
  <si>
    <t>B.10 Tavene</t>
  </si>
  <si>
    <t>-25,8650991</t>
  </si>
  <si>
    <t>32,6309395</t>
  </si>
  <si>
    <t>8371709.472</t>
  </si>
  <si>
    <t>646784.841</t>
  </si>
  <si>
    <t>HAMITO</t>
  </si>
  <si>
    <t>8372995.780</t>
  </si>
  <si>
    <t>645797.440</t>
  </si>
  <si>
    <t>RADIO</t>
  </si>
  <si>
    <t>T-6892</t>
  </si>
  <si>
    <t>-25,976402</t>
  </si>
  <si>
    <t>32,460404</t>
  </si>
  <si>
    <t>PTS  6</t>
  </si>
  <si>
    <t>F6905</t>
  </si>
  <si>
    <t>-25,845765</t>
  </si>
  <si>
    <t>32,530593</t>
  </si>
  <si>
    <t>T-6882</t>
  </si>
  <si>
    <t>-25,81979</t>
  </si>
  <si>
    <t>32,516389</t>
  </si>
  <si>
    <t>PT 569R</t>
  </si>
  <si>
    <t>T-6865</t>
  </si>
  <si>
    <t>-25,9184905</t>
  </si>
  <si>
    <t>32,6076808</t>
  </si>
  <si>
    <t>PT 238</t>
  </si>
  <si>
    <t>TC6155</t>
  </si>
  <si>
    <t>E033 29 39,91</t>
  </si>
  <si>
    <t>S19 07 12,73</t>
  </si>
  <si>
    <t>AGCHI/PT41</t>
  </si>
  <si>
    <t>EPC NHAMAONHA</t>
  </si>
  <si>
    <t>033º 43.582</t>
  </si>
  <si>
    <t>25º 06.549</t>
  </si>
  <si>
    <t>AGXX/PTS0090</t>
  </si>
  <si>
    <t>Praia de Xai-Xai antes da Rotunda</t>
  </si>
  <si>
    <t>DT0021/332</t>
  </si>
  <si>
    <t>033º 43.485</t>
  </si>
  <si>
    <t>25º 05.751</t>
  </si>
  <si>
    <t>AGXX/PTS0089</t>
  </si>
  <si>
    <t>Macamwine Mabolhelene</t>
  </si>
  <si>
    <t>T - 0412</t>
  </si>
  <si>
    <t>033º 41.280</t>
  </si>
  <si>
    <t>25º 04.188</t>
  </si>
  <si>
    <t>AGXX/PTS0072</t>
  </si>
  <si>
    <t>Tembene Silvano</t>
  </si>
  <si>
    <t>T-6190</t>
  </si>
  <si>
    <t>033º 40.223</t>
  </si>
  <si>
    <t>25º 04.529</t>
  </si>
  <si>
    <t>AGXX/PTS0061</t>
  </si>
  <si>
    <t>Patrice Lumumba B.3</t>
  </si>
  <si>
    <t>-25,8779139</t>
  </si>
  <si>
    <t>32,5429094</t>
  </si>
  <si>
    <t>PT 200</t>
  </si>
  <si>
    <t>PT118</t>
  </si>
  <si>
    <t>Bairro do Vaz(Escola Primária)</t>
  </si>
  <si>
    <t>E033 13 18,4</t>
  </si>
  <si>
    <t>S19 05 34,6</t>
  </si>
  <si>
    <t>CHIGODORE</t>
  </si>
  <si>
    <t>AGVDZ/PT10</t>
  </si>
  <si>
    <t>Bairro Chigodole</t>
  </si>
  <si>
    <t>T6054/1</t>
  </si>
  <si>
    <t>HAWKER SIDDELEY</t>
  </si>
  <si>
    <t>E 033 29 53,85</t>
  </si>
  <si>
    <t>S 19 06 48,77</t>
  </si>
  <si>
    <t>AGCHI/PT124</t>
  </si>
  <si>
    <t>MOAGEM SANTANA</t>
  </si>
  <si>
    <t>Serração Miti</t>
  </si>
  <si>
    <t>86N2036</t>
  </si>
  <si>
    <t>Pauwrls Trafo</t>
  </si>
  <si>
    <t>033° 31.863</t>
  </si>
  <si>
    <t>24° 40.587</t>
  </si>
  <si>
    <t>AGCBT/PTS0220</t>
  </si>
  <si>
    <t>Missavene</t>
  </si>
  <si>
    <t>T-1416</t>
  </si>
  <si>
    <t>-25,770915</t>
  </si>
  <si>
    <t>32,564786</t>
  </si>
  <si>
    <t>PT 315R</t>
  </si>
  <si>
    <t>T-1412</t>
  </si>
  <si>
    <t>TANELEC TANZANIA</t>
  </si>
  <si>
    <t>-24,47677</t>
  </si>
  <si>
    <t>35,02443</t>
  </si>
  <si>
    <t>T-1814</t>
  </si>
  <si>
    <t>-25,970053</t>
  </si>
  <si>
    <t>32,453253</t>
  </si>
  <si>
    <t>PTS 885</t>
  </si>
  <si>
    <t>T-2197</t>
  </si>
  <si>
    <t>-22,0029908</t>
  </si>
  <si>
    <t>35,3078836</t>
  </si>
  <si>
    <t>PT 44 RG</t>
  </si>
  <si>
    <t>T-2184</t>
  </si>
  <si>
    <t>-21,9912111</t>
  </si>
  <si>
    <t>35,3197848</t>
  </si>
  <si>
    <t>PT 12 RG</t>
  </si>
  <si>
    <t>T-2253</t>
  </si>
  <si>
    <t>-25,3225815</t>
  </si>
  <si>
    <t>32,2528042</t>
  </si>
  <si>
    <t>PTS 729</t>
  </si>
  <si>
    <t>T-2254</t>
  </si>
  <si>
    <t>-25,3206115</t>
  </si>
  <si>
    <t>32,2635908</t>
  </si>
  <si>
    <t>PT 728</t>
  </si>
  <si>
    <t>T-1424</t>
  </si>
  <si>
    <t>-25,8777721</t>
  </si>
  <si>
    <t>32,5956081</t>
  </si>
  <si>
    <t>PT 120R</t>
  </si>
  <si>
    <t>T-0478</t>
  </si>
  <si>
    <t>-25.919566</t>
  </si>
  <si>
    <t>32.376727</t>
  </si>
  <si>
    <t>PTS  251</t>
  </si>
  <si>
    <t>-25.909484</t>
  </si>
  <si>
    <t>32.449330</t>
  </si>
  <si>
    <t>PTS 77</t>
  </si>
  <si>
    <t>T-9106</t>
  </si>
  <si>
    <t>TANLEC</t>
  </si>
  <si>
    <t>E032 52 08,4</t>
  </si>
  <si>
    <t>S18 56 21,48</t>
  </si>
  <si>
    <t>PROXIMO DA PISCINA DE MANICA</t>
  </si>
  <si>
    <t>AGMNC/PT2</t>
  </si>
  <si>
    <t>T-0466</t>
  </si>
  <si>
    <t>-22,0102934</t>
  </si>
  <si>
    <t>35,2924238</t>
  </si>
  <si>
    <t>PT 32 RG</t>
  </si>
  <si>
    <t>T-0032</t>
  </si>
  <si>
    <t>-25.907095</t>
  </si>
  <si>
    <t>32.383691</t>
  </si>
  <si>
    <t>Belelane</t>
  </si>
  <si>
    <t>PTS  543</t>
  </si>
  <si>
    <t>T-0029</t>
  </si>
  <si>
    <t>-25.923164</t>
  </si>
  <si>
    <t>32.392803</t>
  </si>
  <si>
    <t>PTS 561</t>
  </si>
  <si>
    <t>LEL 19286</t>
  </si>
  <si>
    <t>-23,8490562</t>
  </si>
  <si>
    <t>35,3369273</t>
  </si>
  <si>
    <t>T-1195/66</t>
  </si>
  <si>
    <t>E33 29 02,95</t>
  </si>
  <si>
    <t>S19 11 23,21</t>
  </si>
  <si>
    <t>Stanha</t>
  </si>
  <si>
    <t>AGCHI/PT56</t>
  </si>
  <si>
    <t>STANHA</t>
  </si>
  <si>
    <t>T9769/1</t>
  </si>
  <si>
    <t>Hawker</t>
  </si>
  <si>
    <t>-25,99002</t>
  </si>
  <si>
    <t>32,39967</t>
  </si>
  <si>
    <t>PTS 1090</t>
  </si>
  <si>
    <t>033º 39.143</t>
  </si>
  <si>
    <t>25º 03.990</t>
  </si>
  <si>
    <t>AGXX/PTS0057</t>
  </si>
  <si>
    <t xml:space="preserve">Estação de Bombagem </t>
  </si>
  <si>
    <t>E036 49 30.76</t>
  </si>
  <si>
    <t>S17 36 44.92</t>
  </si>
  <si>
    <t>PTS CFM</t>
  </si>
  <si>
    <t>-25,8817898</t>
  </si>
  <si>
    <t>32,5367978</t>
  </si>
  <si>
    <t>PT 195</t>
  </si>
  <si>
    <t>EO Transformatoren Breda</t>
  </si>
  <si>
    <t>-25,8836103</t>
  </si>
  <si>
    <t>32,5405721</t>
  </si>
  <si>
    <t>PT 194</t>
  </si>
  <si>
    <t>Energoinvest (Yugoslavia)</t>
  </si>
  <si>
    <t>-25.256298</t>
  </si>
  <si>
    <t>32.087000</t>
  </si>
  <si>
    <t>Changalane      (Goba Border Post)</t>
  </si>
  <si>
    <t xml:space="preserve">PTS 600 </t>
  </si>
  <si>
    <t>SMT</t>
  </si>
  <si>
    <t>PT207</t>
  </si>
  <si>
    <t>Inhamízua-Póvoa</t>
  </si>
  <si>
    <t>40°41.573</t>
  </si>
  <si>
    <t>14°34.315</t>
  </si>
  <si>
    <t>Mercado Muchangalene</t>
  </si>
  <si>
    <t>40°41.184</t>
  </si>
  <si>
    <t>14°39.114</t>
  </si>
  <si>
    <t>PTS próximo da Devine Comercial</t>
  </si>
  <si>
    <t>-25.071023</t>
  </si>
  <si>
    <t>32.263706</t>
  </si>
  <si>
    <t>PTS 1165</t>
  </si>
  <si>
    <t>112813B01</t>
  </si>
  <si>
    <t>TSA</t>
  </si>
  <si>
    <t>E033 04 40,0</t>
  </si>
  <si>
    <t>S18 59 38,4</t>
  </si>
  <si>
    <t>IGREJA ZCC</t>
  </si>
  <si>
    <t>USMSC/PT4</t>
  </si>
  <si>
    <t>Bairro nº 6</t>
  </si>
  <si>
    <t>112401B01</t>
  </si>
  <si>
    <t>E032 57 53,8</t>
  </si>
  <si>
    <t>S18 56 34,6</t>
  </si>
  <si>
    <t>ZONA REIDENCIA EDM</t>
  </si>
  <si>
    <t>AGMNC/PT5</t>
  </si>
  <si>
    <t>8069267.287</t>
  </si>
  <si>
    <t>720775.635</t>
  </si>
  <si>
    <t>8367172.142</t>
  </si>
  <si>
    <t>648907.652</t>
  </si>
  <si>
    <t>MAWE</t>
  </si>
  <si>
    <t>LEL8810</t>
  </si>
  <si>
    <t>Motra</t>
  </si>
  <si>
    <t>-25,8818298</t>
  </si>
  <si>
    <t>32,5514248</t>
  </si>
  <si>
    <t>PT 430</t>
  </si>
  <si>
    <t>DECOMMISSIONED</t>
  </si>
  <si>
    <t>E033 05 08,2</t>
  </si>
  <si>
    <t>S19 00 07 1</t>
  </si>
  <si>
    <t>ANTIGNA PEDREIRA</t>
  </si>
  <si>
    <t>USMSC/PT3</t>
  </si>
  <si>
    <t>PT283</t>
  </si>
  <si>
    <t xml:space="preserve">Bairro Ndunda próximo da 1ªPonteca direcção à Nhangau </t>
  </si>
  <si>
    <t>S/chapa de caract.</t>
  </si>
  <si>
    <t>PT215</t>
  </si>
  <si>
    <t>Atrás da Subestação nº3</t>
  </si>
  <si>
    <t>PT211</t>
  </si>
  <si>
    <t>Muchatazina(Escola Samorinha)</t>
  </si>
  <si>
    <t>PT210</t>
  </si>
  <si>
    <t>Muchatazina</t>
  </si>
  <si>
    <t>NO SERIAL NO.</t>
  </si>
  <si>
    <t>E 034°51'54.39"</t>
  </si>
  <si>
    <t>S 19°50'16.01"</t>
  </si>
  <si>
    <t>PT120</t>
  </si>
  <si>
    <t>Bairro Bambu(Moagem)</t>
  </si>
  <si>
    <t>NO LABEL ON TRFR</t>
  </si>
  <si>
    <t>E033 29 02,56</t>
  </si>
  <si>
    <t>S19 07 15,61</t>
  </si>
  <si>
    <t>AGCHI/PT57</t>
  </si>
  <si>
    <t>BAIRRO DE FEVEREIRO</t>
  </si>
  <si>
    <t xml:space="preserve">No Info Label </t>
  </si>
  <si>
    <t>E033 29 06,59</t>
  </si>
  <si>
    <t>S19 06 59,11</t>
  </si>
  <si>
    <t>AGCHI/PT15</t>
  </si>
  <si>
    <t>EPC 3 DE FEVEREIRO</t>
  </si>
  <si>
    <t>Morris Awerbuch</t>
  </si>
  <si>
    <t>-25,4191147</t>
  </si>
  <si>
    <t>32,7309197</t>
  </si>
  <si>
    <t>PT 652</t>
  </si>
  <si>
    <t>-25.071639</t>
  </si>
  <si>
    <t>32.279325</t>
  </si>
  <si>
    <t>PTS 749</t>
  </si>
  <si>
    <t>AKOUM508N/20</t>
  </si>
  <si>
    <t>MOTRA SABUGO</t>
  </si>
  <si>
    <t>E033 27 04,94</t>
  </si>
  <si>
    <t>S19 07 21,02</t>
  </si>
  <si>
    <t>AGCHI/PT18</t>
  </si>
  <si>
    <t>MOAGEM TOBIAS DIA</t>
  </si>
  <si>
    <t>Motra Sabuco</t>
  </si>
  <si>
    <t>PT219</t>
  </si>
  <si>
    <t>Régulo Luís-Escola Primária</t>
  </si>
  <si>
    <t>Past assigned age - added 5 years</t>
  </si>
  <si>
    <t>10321102/04</t>
  </si>
  <si>
    <t>033° 39.766</t>
  </si>
  <si>
    <t>24° 42.866</t>
  </si>
  <si>
    <t>AGCBT/PTS0189</t>
  </si>
  <si>
    <t>Jantigue Padaria</t>
  </si>
  <si>
    <t>F05040/1</t>
  </si>
  <si>
    <t>ENGLISH ELECTRIC</t>
  </si>
  <si>
    <t>-25.920753</t>
  </si>
  <si>
    <t>32.441923</t>
  </si>
  <si>
    <t>PTS 81</t>
  </si>
  <si>
    <t>SP-HIP</t>
  </si>
  <si>
    <t>ENAE</t>
  </si>
  <si>
    <t>E033 28 50,11</t>
  </si>
  <si>
    <t xml:space="preserve">S19 15 59,27 </t>
  </si>
  <si>
    <t>Moagem Vurande</t>
  </si>
  <si>
    <t>AGCHI/PT17</t>
  </si>
  <si>
    <t>Chindegue (Localidade)</t>
  </si>
  <si>
    <t>1. SKOU452C/10 &amp; 2. TB 1509150</t>
  </si>
  <si>
    <t xml:space="preserve"> Free State Transformers</t>
  </si>
  <si>
    <t>-23,87742</t>
  </si>
  <si>
    <t>35,38308</t>
  </si>
  <si>
    <t>-23,86445</t>
  </si>
  <si>
    <t>35,38884</t>
  </si>
  <si>
    <t>-23,86528</t>
  </si>
  <si>
    <t>35,38602</t>
  </si>
  <si>
    <t>-23,86381</t>
  </si>
  <si>
    <t>35,38060</t>
  </si>
  <si>
    <t>-36º -47' -34.875" W</t>
  </si>
  <si>
    <t>14º 20' 6.337" S</t>
  </si>
  <si>
    <t>Metarica Sede- Bairro</t>
  </si>
  <si>
    <t>PTS 2002</t>
  </si>
  <si>
    <t xml:space="preserve">GMT </t>
  </si>
  <si>
    <t>-37º -24' -26.68" W</t>
  </si>
  <si>
    <t>14º 57' 27.983" S</t>
  </si>
  <si>
    <t xml:space="preserve">Hospital </t>
  </si>
  <si>
    <t>PTS 3001</t>
  </si>
  <si>
    <t>-36º -47' -44.874" W</t>
  </si>
  <si>
    <t>14º 19' 50.263" S</t>
  </si>
  <si>
    <t>Metarica Sede- escritorio</t>
  </si>
  <si>
    <t>PTS 2001</t>
  </si>
  <si>
    <t>36°58'45.561"</t>
  </si>
  <si>
    <t>15°27'31.274"</t>
  </si>
  <si>
    <t>SERRA</t>
  </si>
  <si>
    <t>PTS 4043</t>
  </si>
  <si>
    <t>GMT</t>
  </si>
  <si>
    <t>36°58'41.879"</t>
  </si>
  <si>
    <t>15°28'5.39</t>
  </si>
  <si>
    <t>EMOCHA</t>
  </si>
  <si>
    <t>PTS4002</t>
  </si>
  <si>
    <t>35°34'58.84"</t>
  </si>
  <si>
    <t>17°19'41.028"</t>
  </si>
  <si>
    <t>CEMENTO</t>
  </si>
  <si>
    <t>37°40'48.803"</t>
  </si>
  <si>
    <t>15°39'6.56"</t>
  </si>
  <si>
    <t>MOLOCUE</t>
  </si>
  <si>
    <t>37°40'56.901"</t>
  </si>
  <si>
    <t>15°38'47.285"</t>
  </si>
  <si>
    <t>BARRIO 25 DE JUNHO</t>
  </si>
  <si>
    <t>37°40'19.94"</t>
  </si>
  <si>
    <t>15°8'48.404"</t>
  </si>
  <si>
    <t>MULUXASSE</t>
  </si>
  <si>
    <t>37°40'23.634"</t>
  </si>
  <si>
    <t>15°38'12.068"</t>
  </si>
  <si>
    <t>FUTORO MELHOR</t>
  </si>
  <si>
    <t>PTS 3009</t>
  </si>
  <si>
    <t>37°40'54.1"</t>
  </si>
  <si>
    <t>15°37'12.096"</t>
  </si>
  <si>
    <t>SUBSTACACO</t>
  </si>
  <si>
    <t>PTS 3014</t>
  </si>
  <si>
    <t>E036 56 40.25</t>
  </si>
  <si>
    <t>S16 53 18.70</t>
  </si>
  <si>
    <t>PTS NAGOGOLONE</t>
  </si>
  <si>
    <t>E036 58 27.50</t>
  </si>
  <si>
    <t>S16 50 56.45</t>
  </si>
  <si>
    <t>PTS BAR DELLAS</t>
  </si>
  <si>
    <t>E036 59 56.02</t>
  </si>
  <si>
    <t>S16 48 59.46</t>
  </si>
  <si>
    <t>F002460.02</t>
  </si>
  <si>
    <t>E036 52 25.97</t>
  </si>
  <si>
    <t>S17 52 10.41</t>
  </si>
  <si>
    <t>PTS FAI</t>
  </si>
  <si>
    <t>-37º -26' -23.232" W</t>
  </si>
  <si>
    <t>14º 56' 58.105" S</t>
  </si>
  <si>
    <t>B.Pedreira INEFP</t>
  </si>
  <si>
    <t>PTS 3010</t>
  </si>
  <si>
    <t>-37º -24' -13.028" W</t>
  </si>
  <si>
    <t>14º 57' 36.576" S</t>
  </si>
  <si>
    <t>B.Mpeneca Expansao</t>
  </si>
  <si>
    <t>07-02179</t>
  </si>
  <si>
    <t>-36º -31' -34.04" W</t>
  </si>
  <si>
    <t>14º 48' 42.266" S</t>
  </si>
  <si>
    <t>-36º -30' -59.365" W</t>
  </si>
  <si>
    <t>14º 46' 54.439" S</t>
  </si>
  <si>
    <t>INEFP - MPACUARA (ATRS IFPBOM)</t>
  </si>
  <si>
    <t>E 039⁰40.710</t>
  </si>
  <si>
    <t>S 16⁰31.671</t>
  </si>
  <si>
    <t>NAHOLOCO</t>
  </si>
  <si>
    <t>LARDE</t>
  </si>
  <si>
    <t>CT15000-4029000</t>
  </si>
  <si>
    <t>KONCAT DST</t>
  </si>
  <si>
    <t>T31</t>
  </si>
  <si>
    <t>10828202/11</t>
  </si>
  <si>
    <t>Power Tech</t>
  </si>
  <si>
    <t>039º17,474´</t>
  </si>
  <si>
    <t>15º05,390´</t>
  </si>
  <si>
    <t>Namiepe</t>
  </si>
  <si>
    <t>Nampula</t>
  </si>
  <si>
    <t>1083201/08</t>
  </si>
  <si>
    <t>039º17,629´</t>
  </si>
  <si>
    <t>15º05,536´</t>
  </si>
  <si>
    <t>10854201/5</t>
  </si>
  <si>
    <t>039º17,501´</t>
  </si>
  <si>
    <t>15º05,663´</t>
  </si>
  <si>
    <t>Proximo da Entrada do areal - Namiepe</t>
  </si>
  <si>
    <t>Namiepe Proximo ao Mercado</t>
  </si>
  <si>
    <t>1085448/01</t>
  </si>
  <si>
    <t>039º17,393´</t>
  </si>
  <si>
    <t>15º05,551´</t>
  </si>
  <si>
    <t>Namiepe Proximo da 5ª Esquadra</t>
  </si>
  <si>
    <t>J1406369</t>
  </si>
  <si>
    <t>039º17,342´</t>
  </si>
  <si>
    <t>15º05,319´</t>
  </si>
  <si>
    <t>Proximo da Escola Marcelino</t>
  </si>
  <si>
    <t>2095390,1/02</t>
  </si>
  <si>
    <t>039º17,569´</t>
  </si>
  <si>
    <t>15º05,186´</t>
  </si>
  <si>
    <t>Escola Marcelino dos Santos</t>
  </si>
  <si>
    <t>10866301/05</t>
  </si>
  <si>
    <t>039º17,320´</t>
  </si>
  <si>
    <t>15º05,097´</t>
  </si>
  <si>
    <t>Proximo da Escola Saua Saua</t>
  </si>
  <si>
    <t>10830302/02</t>
  </si>
  <si>
    <t>039º17,671´</t>
  </si>
  <si>
    <t>15º04,530´</t>
  </si>
  <si>
    <t>Namiepe Proximo das pedras</t>
  </si>
  <si>
    <t>WNP NE/1922/13-14</t>
  </si>
  <si>
    <t>Reliance Transformer</t>
  </si>
  <si>
    <t>039º16,868´</t>
  </si>
  <si>
    <t>15º04,868´</t>
  </si>
  <si>
    <t>Namiepe Próximo da Escola Marcelino dos Santos</t>
  </si>
  <si>
    <t>20985601/05</t>
  </si>
  <si>
    <t>039º17,070´</t>
  </si>
  <si>
    <t>15º04,827´</t>
  </si>
  <si>
    <t>Namiepe Proximo da Escola</t>
  </si>
  <si>
    <t>10828101/01</t>
  </si>
  <si>
    <t>039º17,097´</t>
  </si>
  <si>
    <t>15º05,044´</t>
  </si>
  <si>
    <t>Namiepe, proximo a 5ª esquadra</t>
  </si>
  <si>
    <t>20885601/03</t>
  </si>
  <si>
    <t>039º17,112´</t>
  </si>
  <si>
    <t>15º05,407´</t>
  </si>
  <si>
    <t>Namicopo Proximo da 5 Esquadra</t>
  </si>
  <si>
    <t>17-12979</t>
  </si>
  <si>
    <t>039º16,957´</t>
  </si>
  <si>
    <t>15º05,481</t>
  </si>
  <si>
    <t>Proximo a ponte Namiepe</t>
  </si>
  <si>
    <t>039º17,159´</t>
  </si>
  <si>
    <t>15º05,541´</t>
  </si>
  <si>
    <t>10304401/03</t>
  </si>
  <si>
    <t>Namicopo, Próximo da Mesquita</t>
  </si>
  <si>
    <t>T-25329</t>
  </si>
  <si>
    <t>Namicopo Palmeiras, Próximo do campo</t>
  </si>
  <si>
    <t>20865601/01</t>
  </si>
  <si>
    <t>039º17,376´</t>
  </si>
  <si>
    <t>15º05,769´</t>
  </si>
  <si>
    <t>Namiepe - Mercado Namialo</t>
  </si>
  <si>
    <t>039º16,817´</t>
  </si>
  <si>
    <t>15º05,681´</t>
  </si>
  <si>
    <t>Antes da ponte Namiepe - Mercado Namialo</t>
  </si>
  <si>
    <t>039º16,665</t>
  </si>
  <si>
    <t>15º05,865´</t>
  </si>
  <si>
    <t>Namiepe - Proximo ao mercado Namialo</t>
  </si>
  <si>
    <t>039º16,647´</t>
  </si>
  <si>
    <t>15º05,932´</t>
  </si>
  <si>
    <t>039º16,798´</t>
  </si>
  <si>
    <t>15º06,144´</t>
  </si>
  <si>
    <t>Palmeiras</t>
  </si>
  <si>
    <t>039º16,715´</t>
  </si>
  <si>
    <t>15º06,124´</t>
  </si>
  <si>
    <t>Próximo do campo Cuba</t>
  </si>
  <si>
    <t>039º16,777´</t>
  </si>
  <si>
    <t>15º06,258´</t>
  </si>
  <si>
    <t>Namicopo - Depois do Mercado Muathunaca</t>
  </si>
  <si>
    <t>039º16.669´</t>
  </si>
  <si>
    <t>15º06.265</t>
  </si>
  <si>
    <t>Namicopo  - Cruzamento de taxi mota</t>
  </si>
  <si>
    <t>039º16,634</t>
  </si>
  <si>
    <t>15º06,429´</t>
  </si>
  <si>
    <t>Namicopo, Próximo do PTS 35</t>
  </si>
  <si>
    <t>039º16,603´</t>
  </si>
  <si>
    <t>15º06,363´</t>
  </si>
  <si>
    <t>Namiepe - Mercado Semaforo</t>
  </si>
  <si>
    <t xml:space="preserve">039º16,834´ </t>
  </si>
  <si>
    <t>15º05,950´</t>
  </si>
  <si>
    <t>039º16,796´</t>
  </si>
  <si>
    <t>Proximo ao Mercado</t>
  </si>
  <si>
    <t>Mercado Waresta</t>
  </si>
  <si>
    <t>Vieira Proximo a escola Muthimacanha</t>
  </si>
  <si>
    <t>Campo Therene B</t>
  </si>
  <si>
    <t xml:space="preserve">nampula </t>
  </si>
  <si>
    <t>Vieira Cruzamento próximo ao mercado</t>
  </si>
  <si>
    <t>Vieira Murrapaniua</t>
  </si>
  <si>
    <t>Vieira</t>
  </si>
  <si>
    <t xml:space="preserve">039º17,283´ </t>
  </si>
  <si>
    <t>15º05,402´</t>
  </si>
  <si>
    <t>Natikiri - Entrada do Hospital</t>
  </si>
  <si>
    <t>039º16,747´</t>
  </si>
  <si>
    <t>15º05,717´</t>
  </si>
  <si>
    <t>Natikiri, Depois do Control</t>
  </si>
  <si>
    <t>039º13,429´</t>
  </si>
  <si>
    <t>15º05,324´</t>
  </si>
  <si>
    <t>039º13,295´</t>
  </si>
  <si>
    <t>15º06,108´</t>
  </si>
  <si>
    <t>Natikiri - proximo ao armazem de medicamentos</t>
  </si>
  <si>
    <t>039º13,632´</t>
  </si>
  <si>
    <t>15º05,811´</t>
  </si>
  <si>
    <t>Natikiri - Proximio a Mathocua</t>
  </si>
  <si>
    <t>Namige</t>
  </si>
  <si>
    <t>039º13,729´</t>
  </si>
  <si>
    <t>15º05,503´</t>
  </si>
  <si>
    <t>Natikiri - Posto Policial</t>
  </si>
  <si>
    <t>-39º -13' -45.247" W</t>
  </si>
  <si>
    <t>15º 6' 2.17" S</t>
  </si>
  <si>
    <t>Natikiri - Estaleiro Via Rapale</t>
  </si>
  <si>
    <t>-39º -17' -9.787" W</t>
  </si>
  <si>
    <t>15º 9' 7.102" S</t>
  </si>
  <si>
    <t>BAIRRO DE MURRAPANIUA  DEPOIS DA ECMEP</t>
  </si>
  <si>
    <t>211?</t>
  </si>
  <si>
    <t>040°24.644´</t>
  </si>
  <si>
    <t>15°33.668´</t>
  </si>
  <si>
    <t>MUAHIVIRE EXPANSÃO  , ATRAS DO CONDOMÍNIOA ARMINDO GONÇALVES</t>
  </si>
  <si>
    <t>040°24.302´</t>
  </si>
  <si>
    <t>15°32.901´</t>
  </si>
  <si>
    <t>Mogincual(Namige)</t>
  </si>
  <si>
    <t>-39º -18' -44.88" W</t>
  </si>
  <si>
    <t>15º 8' 39.766" S</t>
  </si>
  <si>
    <t>-39º -15' -23.029" W</t>
  </si>
  <si>
    <t>15º 8' 42.071" S</t>
  </si>
  <si>
    <t>BAIRRO DE  MUATALA - ESCOLA SECUNDÁRIA DE MAPARA</t>
  </si>
  <si>
    <t>-39º -15' -27.547" W</t>
  </si>
  <si>
    <t>15º 8' 37.183" S</t>
  </si>
  <si>
    <t>-39º -18' -52.657" W</t>
  </si>
  <si>
    <t>15º 8' 18.957" S</t>
  </si>
  <si>
    <t>BAIRRO DE MUHALA EXPANSÃO- PROX  POSTO POLICIAL</t>
  </si>
  <si>
    <t>-39º -12' -47.36" W</t>
  </si>
  <si>
    <t>15º 6' 6.003" S</t>
  </si>
  <si>
    <t>BAIRRO DE NATIKIRI PRÓXIMO COLEGA BELDIMIRO</t>
  </si>
  <si>
    <t>-39º -12' -31.148" W</t>
  </si>
  <si>
    <t>15º 6' 42.797" S</t>
  </si>
  <si>
    <t>BAIRRO DE MARRERE  ZONA DO CAMPO MUNICIPAL</t>
  </si>
  <si>
    <t>-39º -12' -53.625" W</t>
  </si>
  <si>
    <t>15º 7' 12.557" S</t>
  </si>
  <si>
    <t>BAIRRO DE NATIKIRI ATRAS DA MOAGEM MACHAME</t>
  </si>
  <si>
    <t>-39º -14' -51.1" W</t>
  </si>
  <si>
    <t>15º 7' 47.947" S</t>
  </si>
  <si>
    <t>BAIRRO DE  MUATALA - ENTRADA DO MACHAME</t>
  </si>
  <si>
    <t>-39º -13' -32.718" W</t>
  </si>
  <si>
    <t>15º 8' 40.886" S</t>
  </si>
  <si>
    <t>BAIRRO DE MUTAUANHA   ZONA DO COLEGA CANHAUA</t>
  </si>
  <si>
    <t>-39º -13' -6.707" W</t>
  </si>
  <si>
    <t>15º 8' 0.357" S</t>
  </si>
  <si>
    <t>BAIRRO DE MUTAUANHA   PRÓXIMO DE MUTHITAS BAR</t>
  </si>
  <si>
    <t>Ribaue</t>
  </si>
  <si>
    <t>10839201/06</t>
  </si>
  <si>
    <t>-39º -14' -55.861" W</t>
  </si>
  <si>
    <t>15º 6' 53.163" S</t>
  </si>
  <si>
    <t>REASSENTADO NAPALACA</t>
  </si>
  <si>
    <t>17-13001</t>
  </si>
  <si>
    <t>-26,0701249</t>
  </si>
  <si>
    <t>32,5996681</t>
  </si>
  <si>
    <t>PT 298R</t>
  </si>
  <si>
    <t>17-10684</t>
  </si>
  <si>
    <t>-25,4436926</t>
  </si>
  <si>
    <t>31,9907364</t>
  </si>
  <si>
    <t>PTS 601</t>
  </si>
  <si>
    <t>17-02543</t>
  </si>
  <si>
    <t>PT 408R</t>
  </si>
  <si>
    <t>17-13116</t>
  </si>
  <si>
    <t>E033 38 22,5</t>
  </si>
  <si>
    <t>S19 04 35,2</t>
  </si>
  <si>
    <t>PANGA - PANGA</t>
  </si>
  <si>
    <t>AGGDL/PT4</t>
  </si>
  <si>
    <t>8214812.292</t>
  </si>
  <si>
    <t>565514.988</t>
  </si>
  <si>
    <t>CHINGODZI-MANUELITO</t>
  </si>
  <si>
    <t>17-01429</t>
  </si>
  <si>
    <t>8216693.744</t>
  </si>
  <si>
    <t>565145.154</t>
  </si>
  <si>
    <t>SECERETARIA-PROV</t>
  </si>
  <si>
    <t>SE-MOVEL</t>
  </si>
  <si>
    <t>17-13423</t>
  </si>
  <si>
    <t>8213925.149</t>
  </si>
  <si>
    <t>568480.114</t>
  </si>
  <si>
    <t>ESTRADA KABHADHE</t>
  </si>
  <si>
    <t>17-1296</t>
  </si>
  <si>
    <t>8217522.096</t>
  </si>
  <si>
    <t>563727.567</t>
  </si>
  <si>
    <t>NHAMATICA</t>
  </si>
  <si>
    <t>8235237.758</t>
  </si>
  <si>
    <t>517070.946</t>
  </si>
  <si>
    <t>2.DISSE 2</t>
  </si>
  <si>
    <t>8209219.184</t>
  </si>
  <si>
    <t>561668.384</t>
  </si>
  <si>
    <t>PUARRO 3/SMT-1</t>
  </si>
  <si>
    <t>20708601/02</t>
  </si>
  <si>
    <t>FIPAG-MATEM</t>
  </si>
  <si>
    <t>CENTRO SAUD</t>
  </si>
  <si>
    <t>SE MATUNDO</t>
  </si>
  <si>
    <t>17-02234</t>
  </si>
  <si>
    <t>MARCELINO</t>
  </si>
  <si>
    <t>SE TETE</t>
  </si>
  <si>
    <t>12-01482</t>
  </si>
  <si>
    <t>S.MACHEL</t>
  </si>
  <si>
    <t>TETE-SUB</t>
  </si>
  <si>
    <t>35°46'41.015"</t>
  </si>
  <si>
    <t>17°12'23.337</t>
  </si>
  <si>
    <t>PTS 315</t>
  </si>
  <si>
    <t>35°41'22.047"</t>
  </si>
  <si>
    <t>17°58'27.638"</t>
  </si>
  <si>
    <t>24 DE JUNHO</t>
  </si>
  <si>
    <t>PTS 408</t>
  </si>
  <si>
    <t>37°40"50.069"</t>
  </si>
  <si>
    <t>15°38'14.943"</t>
  </si>
  <si>
    <t>BARRAGEM</t>
  </si>
  <si>
    <t>E036 59 28.74</t>
  </si>
  <si>
    <t>S16 48 59.80</t>
  </si>
  <si>
    <t>F002302.01</t>
  </si>
  <si>
    <t>E036 53 04.55</t>
  </si>
  <si>
    <t>S17 52 22.00</t>
  </si>
  <si>
    <t>TBI509040</t>
  </si>
  <si>
    <t>-36º -21' -45.305" W</t>
  </si>
  <si>
    <t>14º 38' 20.537" S</t>
  </si>
  <si>
    <t>NHELIUA</t>
  </si>
  <si>
    <t>PTS 57</t>
  </si>
  <si>
    <t>-39º -13' -35.592" W</t>
  </si>
  <si>
    <t>15º 6' 59.139" S</t>
  </si>
  <si>
    <t>BAIRRO DE MUTAUANHA   PILOTO ATRAS DO CEMITÉRIO NOVO</t>
  </si>
  <si>
    <t>-39º -20' -35.09" W</t>
  </si>
  <si>
    <t>15º 9' 42.943" S</t>
  </si>
  <si>
    <t>VIA CORRANE - NAMIGONHA</t>
  </si>
  <si>
    <t>-39º -15' -53.116" W</t>
  </si>
  <si>
    <t>15º 8' 39.106" S</t>
  </si>
  <si>
    <t>MUAHIVIRE EXPANSÃO  , PONTE NAMITECA</t>
  </si>
  <si>
    <t>-39º -15' -51.421" W</t>
  </si>
  <si>
    <t>15º 8' 50.728" S</t>
  </si>
  <si>
    <t>MUAHIVIRE EXPANSÃO  , PRÓXIMO PONTE  NAMITECA</t>
  </si>
  <si>
    <t>T0066T102</t>
  </si>
  <si>
    <t>Zent Transformer</t>
  </si>
  <si>
    <t>-39º -15' -47.453" W</t>
  </si>
  <si>
    <t>15º 9' 6.648" S</t>
  </si>
  <si>
    <t>MUAHIVIRE EXPANSÃO  , MERCADO NAMITECA</t>
  </si>
  <si>
    <t>T0047T064</t>
  </si>
  <si>
    <t>-39º -15' -45.423" W</t>
  </si>
  <si>
    <t>15º 9' 17.294" S</t>
  </si>
  <si>
    <t>MUAHIVIRE EXPANSÃO  , MESQUITA NAMITECA</t>
  </si>
  <si>
    <t>10828601/08</t>
  </si>
  <si>
    <t>-39º -15' -32.753" W</t>
  </si>
  <si>
    <t>15º 9' 42.728" S</t>
  </si>
  <si>
    <t>MUAHIVIRE EXPANSÃO  , ESCOLA NAMITECA</t>
  </si>
  <si>
    <t>10891601/01</t>
  </si>
  <si>
    <t>-39º -16' -24.556" W</t>
  </si>
  <si>
    <t>15º 9' 12.463" S</t>
  </si>
  <si>
    <t>MUAHIVIRE EXPANSÃO  , MESQUITA NAKULUWE</t>
  </si>
  <si>
    <t>10827701/05</t>
  </si>
  <si>
    <t>-39º -16' -56.824" W</t>
  </si>
  <si>
    <t>15º 7' 55.025" S</t>
  </si>
  <si>
    <t>BAIRRO DE MUHALA EXPANSÃO- PROXIMO COLEGA DELFIM SALIMO</t>
  </si>
  <si>
    <t>10828902/06</t>
  </si>
  <si>
    <t>-39º -17' -3.805" W</t>
  </si>
  <si>
    <t>15º 8' 3.771" S</t>
  </si>
  <si>
    <t>BAIRRO DE MUHALA EXPANSÃO- RÉGULO NAMPULA/ DR IVALA</t>
  </si>
  <si>
    <t>108287701/02</t>
  </si>
  <si>
    <t>-39º -17' -1.541" W</t>
  </si>
  <si>
    <t>15º 8' 15.264" S</t>
  </si>
  <si>
    <t>BAIRRO DE MUHALA EXPANSÃO- FRENTE A     CDS</t>
  </si>
  <si>
    <t>20865401/02</t>
  </si>
  <si>
    <t>-39º -17' -28.37" W</t>
  </si>
  <si>
    <t>15º 8' 56.337" S</t>
  </si>
  <si>
    <t>MUAHIVIRE EXPANSÃO  , ATRAS DO PATRÃO JOVEM</t>
  </si>
  <si>
    <t>10820704/06</t>
  </si>
  <si>
    <t>-39º -17' -34.282" W</t>
  </si>
  <si>
    <t>15º 8' 42.464" S</t>
  </si>
  <si>
    <t>-39º -17' -15.2" W</t>
  </si>
  <si>
    <t>15º 9' 45.468" S</t>
  </si>
  <si>
    <t>MUAHIVIRE EXPANSÃO ESCOLA SECUNDÁRIA 22 DE AGOSTO</t>
  </si>
  <si>
    <t>17-13391</t>
  </si>
  <si>
    <t>-39º -17' -21.188" W</t>
  </si>
  <si>
    <t>15º 9' 37.649" S</t>
  </si>
  <si>
    <t>20945901/04</t>
  </si>
  <si>
    <t>-39º -17' -33.544" W</t>
  </si>
  <si>
    <t>15º 9' 30.505" S</t>
  </si>
  <si>
    <t>-39º -17' -46.314" W</t>
  </si>
  <si>
    <t>15º 9' 8.291" S</t>
  </si>
  <si>
    <t>MUAHIVIRE EXPANSÃO  , MERCADO LIMA</t>
  </si>
  <si>
    <t>1082302/05</t>
  </si>
  <si>
    <t>BAIRRO DE MUHALA EXPANSÃO- PROX CONTROL POSTO AGRONOMI</t>
  </si>
  <si>
    <t>10828701/01</t>
  </si>
  <si>
    <t>-39º -30' -25.923" W</t>
  </si>
  <si>
    <t>15º 8' 50.145" S</t>
  </si>
  <si>
    <t>BAIRRO DE MUHALA EXPANSÃO  - OPOSTO AO PTS 287</t>
  </si>
  <si>
    <t>-39º -19' -12.358" W</t>
  </si>
  <si>
    <t>15º 9' 2.576" S</t>
  </si>
  <si>
    <t>BAIRRO DE MUAHIVIRE EXPANSÃO-DEPOIS DE CRISPIM MERCADINHO</t>
  </si>
  <si>
    <t>10839201/01</t>
  </si>
  <si>
    <t>-39º -14' -6.57" W</t>
  </si>
  <si>
    <t>15º 6' 47.358" S</t>
  </si>
  <si>
    <t>BAIRRO DE MUTAUANHA - PROXIMO DA IGREJA SÃO JOÃO DE DEUS</t>
  </si>
  <si>
    <t>10828901/05</t>
  </si>
  <si>
    <t>-39º -18' -52.819" W</t>
  </si>
  <si>
    <t>15º 11' 16.569" S</t>
  </si>
  <si>
    <t xml:space="preserve">BAIRRO DE MUAHIVIRE EXPANSÃO- NO CONTROLE </t>
  </si>
  <si>
    <t>10839201/03</t>
  </si>
  <si>
    <t>-39º -17' -57.114" W</t>
  </si>
  <si>
    <t>15º 8' 51.906" S</t>
  </si>
  <si>
    <t>MUAHIVIRE EXPANSÃO  , DEPOIS DA BCA DONA ANA</t>
  </si>
  <si>
    <t>-39º -18' -50.226" W</t>
  </si>
  <si>
    <t>15º 8' 6.332" S</t>
  </si>
  <si>
    <t>BAIRRO DE MUHALA EXPANSÃO- DEPOIS DO JARDIM</t>
  </si>
  <si>
    <t>-39º -18' -0.474" W</t>
  </si>
  <si>
    <t>15º 8' 34" S</t>
  </si>
  <si>
    <t>BAIRRO DE MUHALA EXPANSÃO- ENTRADA PARA O JARDIM</t>
  </si>
  <si>
    <t>10828201/03</t>
  </si>
  <si>
    <t>-39º -17' -48.067" W</t>
  </si>
  <si>
    <t>15º 8' 27.637" S</t>
  </si>
  <si>
    <t>BAIRRO DE MUHALA EXPANSÃO- PRÓXIMO COLEGA ALFINAL</t>
  </si>
  <si>
    <t>10828701/04</t>
  </si>
  <si>
    <t>-39º -17' -22.41" W</t>
  </si>
  <si>
    <t>15º 8' 10.355" S</t>
  </si>
  <si>
    <t>BAIRRO DE MUHALA EXPANSÃO- PROXIMO ERNESTINA</t>
  </si>
  <si>
    <t>10839202/05</t>
  </si>
  <si>
    <t>-39º -17' -2.472" W</t>
  </si>
  <si>
    <t>15º 6' 54.349" S</t>
  </si>
  <si>
    <t>BAIRRO DE NAMUTEQUELIUA- POSTO ADMINISTRATIVO DE MUHALA</t>
  </si>
  <si>
    <t>10828201/01</t>
  </si>
  <si>
    <t>-39º -17' -36.145" W</t>
  </si>
  <si>
    <t>15º 8' 8.612" S</t>
  </si>
  <si>
    <t>BAIRRO DE MUHALA EXPANSÃO- PROXIMO MOAGEM SAIDE</t>
  </si>
  <si>
    <t>10828902/04</t>
  </si>
  <si>
    <t>-39º -17' -18.767" W</t>
  </si>
  <si>
    <t>15º 8' 17.585" S</t>
  </si>
  <si>
    <t>BAIRRO DE MUHALA EXPANSÃO- CONDOR</t>
  </si>
  <si>
    <t>20365401/01</t>
  </si>
  <si>
    <t>-39º -17' -36.9" W</t>
  </si>
  <si>
    <t>15º 8' 21.5" S</t>
  </si>
  <si>
    <t>BAIRRO DE MUHALA EXPANSÃO- PROXIMO  MOAGEM SAIDE</t>
  </si>
  <si>
    <t>10828902/05</t>
  </si>
  <si>
    <t>-39º -17' -45.761" W</t>
  </si>
  <si>
    <t>15º 8' 8.242" S</t>
  </si>
  <si>
    <t>10328301/06</t>
  </si>
  <si>
    <t>-39º -17' -44.734" W</t>
  </si>
  <si>
    <t>15º 7' 3.896" S</t>
  </si>
  <si>
    <t>BAIRRO DE NAMUTEQUELIUA- REPARAÇAO MOTORIZADAS</t>
  </si>
  <si>
    <t>10858401/02</t>
  </si>
  <si>
    <t>-39º -17' -24.278" W</t>
  </si>
  <si>
    <t>15º 7' 14.826" S</t>
  </si>
  <si>
    <t>BAIRRO DE NAMUTEQUELIUA- KIANE 2</t>
  </si>
  <si>
    <t>10828801/04</t>
  </si>
  <si>
    <t>-39º -17' -31.136" W</t>
  </si>
  <si>
    <t>15º 7' 32.003" S</t>
  </si>
  <si>
    <t>BAIRRO DE NAMUTEQUELIUA- CAMPO DOS MACONDES</t>
  </si>
  <si>
    <t>10828901/04</t>
  </si>
  <si>
    <t>-39º -17' -26.106" W</t>
  </si>
  <si>
    <t>15º 7' 28.852" S</t>
  </si>
  <si>
    <t>10828204/06</t>
  </si>
  <si>
    <t>-39º -17' -33.93" W</t>
  </si>
  <si>
    <t>15º 7' 17.125" S</t>
  </si>
  <si>
    <t>BAIRRO DE NAMUTEQUELIUA- ENTRADA  EPC COCAMO</t>
  </si>
  <si>
    <t>10838204/05</t>
  </si>
  <si>
    <t>-39º -17' -30.489" W</t>
  </si>
  <si>
    <t>15º 6' 59.976" S</t>
  </si>
  <si>
    <t>BAIRRO DE NAMUTEQUELIUA- EPC COCAMO</t>
  </si>
  <si>
    <t>10828701/06</t>
  </si>
  <si>
    <t>-39º -17' -30.026" W</t>
  </si>
  <si>
    <t>15º 7' 4.371" S</t>
  </si>
  <si>
    <t>10839202/01</t>
  </si>
  <si>
    <t>-39º -17' -45.82" W</t>
  </si>
  <si>
    <t>15º 7' 14.082" S</t>
  </si>
  <si>
    <t>BAIRRO DE NAMUTEQUELIUA- MESQUITA JAMBALAO</t>
  </si>
  <si>
    <t>-39º -17' -43.449" W</t>
  </si>
  <si>
    <t>15º 7' 19.879" S</t>
  </si>
  <si>
    <t>BAIRRO DE NAMUTEQUELIUA- BIM MLADEN</t>
  </si>
  <si>
    <t>-39º -17' -56.588" W</t>
  </si>
  <si>
    <t>15º 7' 23.279" S</t>
  </si>
  <si>
    <t>10828201/05</t>
  </si>
  <si>
    <t>-39º -15' -10.133" W</t>
  </si>
  <si>
    <t>15º 7' 49.618" S</t>
  </si>
  <si>
    <t>BAIRRO DE MUAHIVIRE PRÓXIMO DO COLEGA DEUASSE- HOSPITAL</t>
  </si>
  <si>
    <t>10898202/08</t>
  </si>
  <si>
    <t>-39º -17' -49.362" W</t>
  </si>
  <si>
    <t>15º 6' 43.125" S</t>
  </si>
  <si>
    <t>BAIRRO DE NAMICOPO -ENTRADA DDO CLUB 5</t>
  </si>
  <si>
    <t>10828201/06</t>
  </si>
  <si>
    <t>-39º -18' -11.786" W</t>
  </si>
  <si>
    <t>15º 6' 50.646" S</t>
  </si>
  <si>
    <t>BAIRRO DE NAMICOPO - ATRÁS DA TRANSPORTADORA NAGI</t>
  </si>
  <si>
    <t>10858501/01</t>
  </si>
  <si>
    <t>-39º -18' -10.429" W</t>
  </si>
  <si>
    <t>15º 7' 2.495" S</t>
  </si>
  <si>
    <t>BAIRRO DE NAMUTEQUELIUA - ATRAS DO EMPRESÁRIO MANQUE</t>
  </si>
  <si>
    <t>10828303/08</t>
  </si>
  <si>
    <t>-39º -18' -22.99" W</t>
  </si>
  <si>
    <t>15º 7' 0.167" S</t>
  </si>
  <si>
    <t>BAIRRO DE NAMUTEQUELIUA - PRÓXIMO DO CONDOMÍNIO TEMÚ</t>
  </si>
  <si>
    <t>10828202/05</t>
  </si>
  <si>
    <t>-39º -18' -46.526" W</t>
  </si>
  <si>
    <t>15º 7' 11.332" S</t>
  </si>
  <si>
    <t>BAIRRO DE NAMUTEQUELIUA - COELHO</t>
  </si>
  <si>
    <t>T0047T087</t>
  </si>
  <si>
    <t>-39º -18' -58.539" W</t>
  </si>
  <si>
    <t>15º 7' 1.355" S</t>
  </si>
  <si>
    <t>BAIRRO DE NAMUTEQUELIUA -ATRAS DO WINK</t>
  </si>
  <si>
    <t>10828703/03</t>
  </si>
  <si>
    <t>-39º -12' -51.838" W</t>
  </si>
  <si>
    <t>15º 21' 55.052" S</t>
  </si>
  <si>
    <t>BAIRRO DE MARRERE  ESTRADA PARA O MERCADO RESTA</t>
  </si>
  <si>
    <t>10854301/03</t>
  </si>
  <si>
    <t>-39º -12' -21.293" W</t>
  </si>
  <si>
    <t>15º 6' 37.501" S</t>
  </si>
  <si>
    <t>20865401/01</t>
  </si>
  <si>
    <t>-39º -11' -46.128" W</t>
  </si>
  <si>
    <t>15º 6' 52.113" S</t>
  </si>
  <si>
    <t>BAIRRO DE MARRERE DESVIO Á DIREITA DA UNILÚRIO</t>
  </si>
  <si>
    <t>20914801/02</t>
  </si>
  <si>
    <t>-39º -11' -32.471" W</t>
  </si>
  <si>
    <t>15º 7' 6.641" S</t>
  </si>
  <si>
    <t>BAIRRO DE MARRERE</t>
  </si>
  <si>
    <t>20914801/01</t>
  </si>
  <si>
    <t>AVENIDA DE TRABALHO- ANTES DAS CDM  AO LADO DO PARQUE DA POLÍCA</t>
  </si>
  <si>
    <t>10828902/03</t>
  </si>
  <si>
    <t>-39º -12' -9.583" W</t>
  </si>
  <si>
    <t>15º 8' 5.879" S</t>
  </si>
  <si>
    <t>AVENIDA DE TRABALHO- AO LADO DO MERCADO E EPC MUTHITA</t>
  </si>
  <si>
    <t>-39º -12' -42.587" W</t>
  </si>
  <si>
    <t>15º 7' 31.771" S</t>
  </si>
  <si>
    <t>BAIRRO DE MUTAUANHA MOAGEM DUARTE</t>
  </si>
  <si>
    <t>Danificado pelas</t>
  </si>
  <si>
    <t>BAIRRO DE MUTAUANHA - NAPHULO</t>
  </si>
  <si>
    <t>1121441/01</t>
  </si>
  <si>
    <t>-39º -14' -40.139" W</t>
  </si>
  <si>
    <t>15º 6' 46.28" S</t>
  </si>
  <si>
    <t>BAIRRO DE MUTAUANHA - MERCADO CASTILHO</t>
  </si>
  <si>
    <t>-39º -14' -13.368" W</t>
  </si>
  <si>
    <t>15º 6' 44.747" S</t>
  </si>
  <si>
    <t>BAIRRO DE MUTAUANHA - PILOTO ( CUBANITO)</t>
  </si>
  <si>
    <t>Vandalizado</t>
  </si>
  <si>
    <t>-39º -13' -50.935" W</t>
  </si>
  <si>
    <t>15º 6' 57.464" S</t>
  </si>
  <si>
    <t>BAIRRO DE MUTAUANHA - MECANAGRO</t>
  </si>
  <si>
    <t>108521401/01</t>
  </si>
  <si>
    <t>-39º -14' -32.657" W</t>
  </si>
  <si>
    <t>15º 6' 36.361" S</t>
  </si>
  <si>
    <t>BAIRRO DE MUTAUANHA - PILOTO (INFANTÁRIO PROVINCIAL)</t>
  </si>
  <si>
    <t>-39º -13' -46.727" W</t>
  </si>
  <si>
    <t>15º 7' 10.357" S</t>
  </si>
  <si>
    <t>BAIRRO DE MUTAUANHA - PILOTO  ( BARRACA  KHOI-KHOI)</t>
  </si>
  <si>
    <t>10828901/01</t>
  </si>
  <si>
    <t>-39º -13' -51.866" W</t>
  </si>
  <si>
    <t>15º 7' 22.329" S</t>
  </si>
  <si>
    <t>BAIRRO DE MUTAUANHA   PILOTO PROXIMO COLEGA EVARISTO</t>
  </si>
  <si>
    <t>10828902/01</t>
  </si>
  <si>
    <t>-39º -13' -36.489" W</t>
  </si>
  <si>
    <t>15º 7' 23.874" S</t>
  </si>
  <si>
    <t>BAIRRO DE MUTAUANHA- DEPOIS DO COLEGA COMALA ANTES DA ESCOLA</t>
  </si>
  <si>
    <t>10984/04</t>
  </si>
  <si>
    <t>-39º -13' -42.836" W</t>
  </si>
  <si>
    <t>15º 7' 37.18" S</t>
  </si>
  <si>
    <t>BAIRRO DE MUTAUANHA PILOTO-  DEPOIS DO COLEGA COMALA  MERCADO</t>
  </si>
  <si>
    <t>-39º -13' -37.674" W</t>
  </si>
  <si>
    <t>15º 7' 34.679" S</t>
  </si>
  <si>
    <t>BAIRRO DE MUTAUANHA   DEPOIS  DO POSTO ADMINISTRATIVO MUATALA</t>
  </si>
  <si>
    <t>T0047T039</t>
  </si>
  <si>
    <t>-39º -13' -27.194" W</t>
  </si>
  <si>
    <t>15º 8' 13.91" S</t>
  </si>
  <si>
    <t>10839203/10</t>
  </si>
  <si>
    <t>REASSENTADO IREXENE</t>
  </si>
  <si>
    <t>10839202/02</t>
  </si>
  <si>
    <t>-39º -13' -14.022" W</t>
  </si>
  <si>
    <t>15º 8' 10.342" S</t>
  </si>
  <si>
    <t>1099810/04</t>
  </si>
  <si>
    <t>PowerTach</t>
  </si>
  <si>
    <t>-39º -12' -53.831" W</t>
  </si>
  <si>
    <t>15º 7' 17.862" S</t>
  </si>
  <si>
    <t>AVENIDA DE TRABALHO- BOMBAS CAPITAL OIL</t>
  </si>
  <si>
    <t>10828801/10</t>
  </si>
  <si>
    <t>-39º -13' -27.439" W</t>
  </si>
  <si>
    <t>15º 8' 24.26" S</t>
  </si>
  <si>
    <t>BAIRRO DE MUTAUANHA   RECINTO  DO POSTO ADMINISTRATIVO MUATALA</t>
  </si>
  <si>
    <t>10826202/02</t>
  </si>
  <si>
    <t>-39º -13' -16.553" W</t>
  </si>
  <si>
    <t>15º 7' 55.628" S</t>
  </si>
  <si>
    <t>20839202/01</t>
  </si>
  <si>
    <t>-39º -13' -34.395" W</t>
  </si>
  <si>
    <t>15º 8' 42.187" S</t>
  </si>
  <si>
    <t>Tusco Transformer</t>
  </si>
  <si>
    <t>-39º -17' -20.745" W</t>
  </si>
  <si>
    <t>15º 6' 39.126" S</t>
  </si>
  <si>
    <t>BAIRRO DE NAMICOPO - PROXIMO CEMITÉRIO LOPES</t>
  </si>
  <si>
    <t>-39º -17' -15.04" W</t>
  </si>
  <si>
    <t>15º 6' 57.262" S</t>
  </si>
  <si>
    <t>BAIRRO DE NAMUTEQUELIUA- PROLONGAMENTO POSTO ADM. MUH</t>
  </si>
  <si>
    <t>17-13315</t>
  </si>
  <si>
    <t>-39º -18' -4.311" W</t>
  </si>
  <si>
    <t>15º 10' 20.979" S</t>
  </si>
  <si>
    <t>MUAHIVIRE EXPANSÃO ATRAS DO ESTÁDIO MUNICIPAL</t>
  </si>
  <si>
    <t>E000228,03</t>
  </si>
  <si>
    <t>-39º -17' -15.405" W</t>
  </si>
  <si>
    <t>15º 8' 58.469" S</t>
  </si>
  <si>
    <t>-39º -17' -44.267" W</t>
  </si>
  <si>
    <t>15º 7' 30" S</t>
  </si>
  <si>
    <t>-42º -4' -29.549" W</t>
  </si>
  <si>
    <t>15º 8' 14.459" S</t>
  </si>
  <si>
    <t>39°24'13.567"</t>
  </si>
  <si>
    <t>15°8'7.933"</t>
  </si>
  <si>
    <t>VILA DE ANCHILO- CASAS  REASSENTAMENTO</t>
  </si>
  <si>
    <t>39°16'2.146"</t>
  </si>
  <si>
    <t>15°11'23.346"</t>
  </si>
  <si>
    <t>NAMINA Reacentamento</t>
  </si>
  <si>
    <t>Mecuburi</t>
  </si>
  <si>
    <t>20504908/01</t>
  </si>
  <si>
    <t>39°15'25.887"</t>
  </si>
  <si>
    <t>15°6'23.771"</t>
  </si>
  <si>
    <t>Reassentamento  - Ribaue</t>
  </si>
  <si>
    <t>10854301/06</t>
  </si>
  <si>
    <t>-23,8062027</t>
  </si>
  <si>
    <t>32,2942313</t>
  </si>
  <si>
    <t>PT52</t>
  </si>
  <si>
    <t>Rua nº2 - (Manga Moagem)</t>
  </si>
  <si>
    <t>8217855.924</t>
  </si>
  <si>
    <t>564585.898</t>
  </si>
  <si>
    <t>JUIZES-NHAMATICA</t>
  </si>
  <si>
    <t>00092317</t>
  </si>
  <si>
    <t>MEP</t>
  </si>
  <si>
    <t>8209534.501</t>
  </si>
  <si>
    <t>564464.963</t>
  </si>
  <si>
    <t>MAMBOZY.2</t>
  </si>
  <si>
    <t>8214058.312</t>
  </si>
  <si>
    <t>566650.440</t>
  </si>
  <si>
    <t>EDSON  LINO</t>
  </si>
  <si>
    <t>8214413.572</t>
  </si>
  <si>
    <t>568258.922</t>
  </si>
  <si>
    <t>1.RUA  KABHADHE</t>
  </si>
  <si>
    <t>8213944.379</t>
  </si>
  <si>
    <t>567986.329</t>
  </si>
  <si>
    <t>PROXLINHA VELHA</t>
  </si>
  <si>
    <t>8219591.083</t>
  </si>
  <si>
    <t>568993.821</t>
  </si>
  <si>
    <t>8219339.964</t>
  </si>
  <si>
    <t>569454.493</t>
  </si>
  <si>
    <t>8219041.654</t>
  </si>
  <si>
    <t>569230.797</t>
  </si>
  <si>
    <t>8219020.851</t>
  </si>
  <si>
    <t>569584.492</t>
  </si>
  <si>
    <t>8218922.010</t>
  </si>
  <si>
    <t>569407.440</t>
  </si>
  <si>
    <t>8217408.0838</t>
  </si>
  <si>
    <t>563296.387</t>
  </si>
  <si>
    <t>8217759.563</t>
  </si>
  <si>
    <t>563906.976</t>
  </si>
  <si>
    <t>8217334.027</t>
  </si>
  <si>
    <t>564006.271</t>
  </si>
  <si>
    <t>8217695.825</t>
  </si>
  <si>
    <t>563483.871</t>
  </si>
  <si>
    <t>8217470.258</t>
  </si>
  <si>
    <t>563428.105</t>
  </si>
  <si>
    <t>8217701.937</t>
  </si>
  <si>
    <t>563177.204</t>
  </si>
  <si>
    <t>8217983.099</t>
  </si>
  <si>
    <t>562857.955</t>
  </si>
  <si>
    <t>8217644.524</t>
  </si>
  <si>
    <t>562901.193</t>
  </si>
  <si>
    <t>8217732.429</t>
  </si>
  <si>
    <t>562656.037</t>
  </si>
  <si>
    <t>8217267.120</t>
  </si>
  <si>
    <t>562793.363</t>
  </si>
  <si>
    <t>8217120.036</t>
  </si>
  <si>
    <t>562555.534</t>
  </si>
  <si>
    <t>8216569.068</t>
  </si>
  <si>
    <t>562998.812</t>
  </si>
  <si>
    <t>8216382.910</t>
  </si>
  <si>
    <t>562827.652</t>
  </si>
  <si>
    <t>NSONYA-PONTECA</t>
  </si>
  <si>
    <t>8211984.364</t>
  </si>
  <si>
    <t>560042.957</t>
  </si>
  <si>
    <t>NHAT-TAMUS/SMT-4</t>
  </si>
  <si>
    <t>8212366.511</t>
  </si>
  <si>
    <t>562794.610</t>
  </si>
  <si>
    <t>KACHINKHE/SMT-7</t>
  </si>
  <si>
    <t>8210279.770</t>
  </si>
  <si>
    <t>560936.233</t>
  </si>
  <si>
    <t>TELMA/SMT2</t>
  </si>
  <si>
    <t>8209724.587</t>
  </si>
  <si>
    <t>561521.211</t>
  </si>
  <si>
    <t>8207808.473</t>
  </si>
  <si>
    <t>561845.911</t>
  </si>
  <si>
    <t>MPADUE</t>
  </si>
  <si>
    <t>8217039.737</t>
  </si>
  <si>
    <t>563140.273</t>
  </si>
  <si>
    <t>MAT-NHAM</t>
  </si>
  <si>
    <t>20945702/01</t>
  </si>
  <si>
    <t>8213569.836</t>
  </si>
  <si>
    <t>566309.830</t>
  </si>
  <si>
    <t>CHINGODZI</t>
  </si>
  <si>
    <t>8209935.683</t>
  </si>
  <si>
    <t>563032.350</t>
  </si>
  <si>
    <t>ARA  ZAMBEZ</t>
  </si>
  <si>
    <t>PROX PT ESCOS</t>
  </si>
  <si>
    <t>MATADOURO</t>
  </si>
  <si>
    <t>ISCOR</t>
  </si>
  <si>
    <t xml:space="preserve">               TETE-SUB</t>
  </si>
  <si>
    <t>20945702/02</t>
  </si>
  <si>
    <t>KADJIWA</t>
  </si>
  <si>
    <t>TB1509074</t>
  </si>
  <si>
    <t>Free state transformer</t>
  </si>
  <si>
    <t>35°35'37.791"</t>
  </si>
  <si>
    <t>17°19'52.38"</t>
  </si>
  <si>
    <t>AUGUSTNAO NETO</t>
  </si>
  <si>
    <t>35°35'38.841</t>
  </si>
  <si>
    <t>17°19'59.541"</t>
  </si>
  <si>
    <t>PTS 313</t>
  </si>
  <si>
    <t>37°42'2.060"</t>
  </si>
  <si>
    <t>15°38'31.349"</t>
  </si>
  <si>
    <t>HOTEL CAPALUNHA</t>
  </si>
  <si>
    <t>PTS 3012</t>
  </si>
  <si>
    <t>TB11509111</t>
  </si>
  <si>
    <t>E036 57 10.84</t>
  </si>
  <si>
    <t>S16 52 16.01</t>
  </si>
  <si>
    <t>TB11509106</t>
  </si>
  <si>
    <t>E036 57 47.51</t>
  </si>
  <si>
    <t>S16 51 38.93</t>
  </si>
  <si>
    <t>E037 00 36.98</t>
  </si>
  <si>
    <t>S16 49 15.58</t>
  </si>
  <si>
    <t>PTS MOANDIA</t>
  </si>
  <si>
    <t>TRANSFOMCO</t>
  </si>
  <si>
    <t>E 037 01 24.53</t>
  </si>
  <si>
    <t>S 16 49 05.50</t>
  </si>
  <si>
    <t>PTS REGULAR BEEF</t>
  </si>
  <si>
    <t>20917301/02</t>
  </si>
  <si>
    <t>E036 53 05.81</t>
  </si>
  <si>
    <t>S17 52 36.98</t>
  </si>
  <si>
    <t>PTS SPORTING</t>
  </si>
  <si>
    <t>-36º -31' -54.467" W</t>
  </si>
  <si>
    <t>14º 48' 30.387" S</t>
  </si>
  <si>
    <t>7 DE SETEMBRO (MONOBLO)</t>
  </si>
  <si>
    <t>-36º -32' -13.678" W</t>
  </si>
  <si>
    <t>14º 48' 34.268" S</t>
  </si>
  <si>
    <t>BAIRRO MILITAR (MONOBLOCO)</t>
  </si>
  <si>
    <t>-36º -32' -44.394" W</t>
  </si>
  <si>
    <t>14º 47' 29.452" S</t>
  </si>
  <si>
    <t>ESCOLA SAMORA MACHEL (MONOBLO)</t>
  </si>
  <si>
    <t>10828301/04</t>
  </si>
  <si>
    <t>-39º -12' -47.543" W</t>
  </si>
  <si>
    <t>15º 9' 8.889" S</t>
  </si>
  <si>
    <t>MUAHIVIRE EXPANSÃO  , DEPOIS DA MESQUITA NAKULUWE</t>
  </si>
  <si>
    <t>10828202/03</t>
  </si>
  <si>
    <t>-39º -16' -1.773" W</t>
  </si>
  <si>
    <t>15º 7' 1.876" S</t>
  </si>
  <si>
    <t>RUA MACOMBRE- ENTRADA DO HOTEL TROPICAL</t>
  </si>
  <si>
    <t>10830301/04</t>
  </si>
  <si>
    <t>039°02,451'</t>
  </si>
  <si>
    <t>15°16,478'</t>
  </si>
  <si>
    <t>NAMAITA, PROXIMO DO HOSPITAL</t>
  </si>
  <si>
    <t>-38º -49' -0.401" W</t>
  </si>
  <si>
    <t>14º 58' 31.366" S</t>
  </si>
  <si>
    <t>NACUCA  ADMINISTRAÇÃO</t>
  </si>
  <si>
    <t>TB-1509109</t>
  </si>
  <si>
    <t>E.S.T.</t>
  </si>
  <si>
    <t>E038ᵒ20.792</t>
  </si>
  <si>
    <t>S14ᵒ23.325</t>
  </si>
  <si>
    <t>LALAUA VELHA</t>
  </si>
  <si>
    <t>Lalaua</t>
  </si>
  <si>
    <t>F.000744.03</t>
  </si>
  <si>
    <t>MECUBURI, NACUACUALE</t>
  </si>
  <si>
    <t>39°14'47.494"</t>
  </si>
  <si>
    <t>15°7'30.407"</t>
  </si>
  <si>
    <t>BAIRRO DE MUATALA-ENTRADA MADALENA MALUCA</t>
  </si>
  <si>
    <t>96T368</t>
  </si>
  <si>
    <t>-23,8732453</t>
  </si>
  <si>
    <t>35,3194995</t>
  </si>
  <si>
    <t>PT 57 RE</t>
  </si>
  <si>
    <t>96T369</t>
  </si>
  <si>
    <t>-23,8566962</t>
  </si>
  <si>
    <t>32,2883181</t>
  </si>
  <si>
    <t>PT 67 RE</t>
  </si>
  <si>
    <t>TB1309062</t>
  </si>
  <si>
    <t>-26,0384057</t>
  </si>
  <si>
    <t>32,5938802</t>
  </si>
  <si>
    <t>-25,9235375</t>
  </si>
  <si>
    <t>32,5011444</t>
  </si>
  <si>
    <t>TB1509153</t>
  </si>
  <si>
    <t>PT168</t>
  </si>
  <si>
    <t>Mecanagro  Munhava</t>
  </si>
  <si>
    <t>PT122</t>
  </si>
  <si>
    <t>Prédio Cavadas  Maquinino</t>
  </si>
  <si>
    <t>PT75</t>
  </si>
  <si>
    <t>Rua Ernesto Vilhena Pioneiros</t>
  </si>
  <si>
    <t>TB15092</t>
  </si>
  <si>
    <t>PT53</t>
  </si>
  <si>
    <t>Rua nº19 - (Manga Hospit. Nhaconjo)</t>
  </si>
  <si>
    <t>39°</t>
  </si>
  <si>
    <t>15°</t>
  </si>
  <si>
    <t>8215851.227</t>
  </si>
  <si>
    <t>563981.144</t>
  </si>
  <si>
    <t>8207881.742</t>
  </si>
  <si>
    <t>562457.608</t>
  </si>
  <si>
    <t>K009797.02</t>
  </si>
  <si>
    <t>M.S MUTHEMBA</t>
  </si>
  <si>
    <t>K010870.02</t>
  </si>
  <si>
    <t>8212904.000</t>
  </si>
  <si>
    <t>562669.000</t>
  </si>
  <si>
    <t>F.MANYANGA-MARIOS</t>
  </si>
  <si>
    <t>8213814.541</t>
  </si>
  <si>
    <t>597146.536</t>
  </si>
  <si>
    <t>CHINGODZI-GPZ</t>
  </si>
  <si>
    <t>8214575.245</t>
  </si>
  <si>
    <t>568524.048</t>
  </si>
  <si>
    <t>PROX CEMITERIO BAMBA</t>
  </si>
  <si>
    <t>8213613.151</t>
  </si>
  <si>
    <t>568172.513</t>
  </si>
  <si>
    <t>CHINGODZI. BAMBA</t>
  </si>
  <si>
    <t>8219412.980</t>
  </si>
  <si>
    <t>569171.111</t>
  </si>
  <si>
    <t>8219255.500</t>
  </si>
  <si>
    <t>569085.492</t>
  </si>
  <si>
    <t>8218805.896</t>
  </si>
  <si>
    <t>569202.253</t>
  </si>
  <si>
    <t>8216460.830</t>
  </si>
  <si>
    <t>567840.973</t>
  </si>
  <si>
    <t>FIFA 2</t>
  </si>
  <si>
    <t>8213785.088</t>
  </si>
  <si>
    <t>564226.819</t>
  </si>
  <si>
    <t>MULTIFLORA</t>
  </si>
  <si>
    <t>K010843/07</t>
  </si>
  <si>
    <t>8215835.911</t>
  </si>
  <si>
    <t>567231.395</t>
  </si>
  <si>
    <t>K010842/05</t>
  </si>
  <si>
    <t>8210149.831</t>
  </si>
  <si>
    <t>562690.361</t>
  </si>
  <si>
    <t>ZHORA</t>
  </si>
  <si>
    <t>8215456.845</t>
  </si>
  <si>
    <t>555231.455</t>
  </si>
  <si>
    <t>NHANTAMBALA</t>
  </si>
  <si>
    <t>K01084/01</t>
  </si>
  <si>
    <t>8212998.902</t>
  </si>
  <si>
    <t>561948.403</t>
  </si>
  <si>
    <t>CHAZIA/SMT-11</t>
  </si>
  <si>
    <t>8212099.159</t>
  </si>
  <si>
    <t>559361.428</t>
  </si>
  <si>
    <t>MULH AC SOC/SMT-5</t>
  </si>
  <si>
    <t>8212032.037</t>
  </si>
  <si>
    <t>563202.997</t>
  </si>
  <si>
    <t>BABARELA/SMT-13</t>
  </si>
  <si>
    <t>K010842.01</t>
  </si>
  <si>
    <t>8213234.699</t>
  </si>
  <si>
    <t>560775.717</t>
  </si>
  <si>
    <t>TSAKA/SMT-6</t>
  </si>
  <si>
    <t>20724505/02</t>
  </si>
  <si>
    <t>8214244.886</t>
  </si>
  <si>
    <t>561376.915</t>
  </si>
  <si>
    <t>NTOTO/SMT-9</t>
  </si>
  <si>
    <t>K010842.06</t>
  </si>
  <si>
    <t>8213902.063</t>
  </si>
  <si>
    <t>561458.604</t>
  </si>
  <si>
    <t>MENZES/SMT -10</t>
  </si>
  <si>
    <t>57513/02</t>
  </si>
  <si>
    <t>8206999.435</t>
  </si>
  <si>
    <t>563262.048</t>
  </si>
  <si>
    <t>8219268.094</t>
  </si>
  <si>
    <t>550403.936</t>
  </si>
  <si>
    <t>CHIRINGA</t>
  </si>
  <si>
    <t>8210328.048</t>
  </si>
  <si>
    <t>561947.827</t>
  </si>
  <si>
    <t>CANTONZI</t>
  </si>
  <si>
    <t>K010843.02</t>
  </si>
  <si>
    <t>VALY-CHING</t>
  </si>
  <si>
    <t>SE- MOVEL</t>
  </si>
  <si>
    <t>IGREIA BAPT</t>
  </si>
  <si>
    <t>K010843.01</t>
  </si>
  <si>
    <t>AUGUSTA</t>
  </si>
  <si>
    <t>SE MOVEL</t>
  </si>
  <si>
    <t>ZONA KENTE</t>
  </si>
  <si>
    <t>BORGES</t>
  </si>
  <si>
    <t>BOROMA-1</t>
  </si>
  <si>
    <t>MATAMBO-SUB</t>
  </si>
  <si>
    <t>CASSICA</t>
  </si>
  <si>
    <t>MACH EDUC</t>
  </si>
  <si>
    <t>K009648</t>
  </si>
  <si>
    <t>CABRITOS</t>
  </si>
  <si>
    <t>FERRAO</t>
  </si>
  <si>
    <t>K010843.04</t>
  </si>
  <si>
    <t>CHIMAD-SEDE BAIRRO</t>
  </si>
  <si>
    <t>CHICOL NHARTANDA</t>
  </si>
  <si>
    <t xml:space="preserve">          MATAMBO-SUB</t>
  </si>
  <si>
    <t>K010845,04</t>
  </si>
  <si>
    <t>BALCKY</t>
  </si>
  <si>
    <t>K010845.05</t>
  </si>
  <si>
    <t>CENT DIESEL</t>
  </si>
  <si>
    <t>AV INDEPEN</t>
  </si>
  <si>
    <t>K010845.03</t>
  </si>
  <si>
    <t>AV LIBERD</t>
  </si>
  <si>
    <t>36°59'32.837"</t>
  </si>
  <si>
    <t>15°28'38.751"</t>
  </si>
  <si>
    <t>SAGAR</t>
  </si>
  <si>
    <t>PTS 4044</t>
  </si>
  <si>
    <t>36°58'6.799"</t>
  </si>
  <si>
    <t>15°27'53.180"</t>
  </si>
  <si>
    <t>CONTAP</t>
  </si>
  <si>
    <t>PTS 4036</t>
  </si>
  <si>
    <t>37°2'48.40"</t>
  </si>
  <si>
    <t>15°33'37.442"</t>
  </si>
  <si>
    <t>INVINHA</t>
  </si>
  <si>
    <t>36°59'36.24"</t>
  </si>
  <si>
    <t>15°27'58.200"</t>
  </si>
  <si>
    <t>MONEIA</t>
  </si>
  <si>
    <t>35°34'46.001"</t>
  </si>
  <si>
    <t>17°19'19.004"</t>
  </si>
  <si>
    <t>JOAQUIM CHISSANO</t>
  </si>
  <si>
    <t>35°35'34.541"</t>
  </si>
  <si>
    <t>17°21'12.182"</t>
  </si>
  <si>
    <t>ZANA</t>
  </si>
  <si>
    <t>35°42'45.885"</t>
  </si>
  <si>
    <t>17°58'35.998"</t>
  </si>
  <si>
    <t>MERCADO DA VILA</t>
  </si>
  <si>
    <t>37°41'31.128"</t>
  </si>
  <si>
    <t>15°38'32.230"</t>
  </si>
  <si>
    <t>PTS 3004</t>
  </si>
  <si>
    <t>E037 01 44.59</t>
  </si>
  <si>
    <t>S16 46 26.13</t>
  </si>
  <si>
    <t>E036 59 42.27</t>
  </si>
  <si>
    <t>S16 49 22.03</t>
  </si>
  <si>
    <t>NV*</t>
  </si>
  <si>
    <t>E036 59 18.12</t>
  </si>
  <si>
    <t>S16 49 51.37</t>
  </si>
  <si>
    <t>E036 56 31.23</t>
  </si>
  <si>
    <t>S16 51 46.67</t>
  </si>
  <si>
    <t>PTS 1034</t>
  </si>
  <si>
    <t>E036 58 07.64</t>
  </si>
  <si>
    <t>S16 50 42.83</t>
  </si>
  <si>
    <t>PTS MUIZIVIA</t>
  </si>
  <si>
    <t>107886802/02</t>
  </si>
  <si>
    <t>E036 47 24.90</t>
  </si>
  <si>
    <t>S17 36 02.37</t>
  </si>
  <si>
    <t>PTS LOBO</t>
  </si>
  <si>
    <t>E036 48 19.13</t>
  </si>
  <si>
    <t>S17 36 33.02</t>
  </si>
  <si>
    <t>PTS BOTAO</t>
  </si>
  <si>
    <t>E036 48 45.23</t>
  </si>
  <si>
    <t>S17 36 06.50</t>
  </si>
  <si>
    <t>E036 49 11.17</t>
  </si>
  <si>
    <t>S17 36 25.07</t>
  </si>
  <si>
    <t>E036 52 50.82</t>
  </si>
  <si>
    <t>S17 51 13.94</t>
  </si>
  <si>
    <t>PTS AEROPORTO EXPAN</t>
  </si>
  <si>
    <t>10708501/08</t>
  </si>
  <si>
    <t>-37º -10' -25.219" W</t>
  </si>
  <si>
    <t>13º 51' 45.376" S</t>
  </si>
  <si>
    <t>B. das Bombas PT 8001</t>
  </si>
  <si>
    <t>PT8006</t>
  </si>
  <si>
    <t>F6920</t>
  </si>
  <si>
    <t>-36º -32' -24.706" W</t>
  </si>
  <si>
    <t>14º 48' 2.058" S</t>
  </si>
  <si>
    <t>PRACA DOS HEROIS</t>
  </si>
  <si>
    <t>-36º -31' -22.731" W</t>
  </si>
  <si>
    <t>14º 47' 11.96" S</t>
  </si>
  <si>
    <t>BAIRRO CANSINA</t>
  </si>
  <si>
    <t>MF25/33-070</t>
  </si>
  <si>
    <t>MEGATRO</t>
  </si>
  <si>
    <t>-39º -15' -4.622" W</t>
  </si>
  <si>
    <t>15º 3' 48.152" S</t>
  </si>
  <si>
    <t>VIA BARRAGEM - ESCOLA SECUNDÁRIA DA BARRAGEM</t>
  </si>
  <si>
    <t>10625801/13</t>
  </si>
  <si>
    <t>-39º -12' -17.586" W</t>
  </si>
  <si>
    <t>15º 6' 15.664" S</t>
  </si>
  <si>
    <t>BAIRRO DE MARRERE  ZONA  DA EPC PEDREIRA</t>
  </si>
  <si>
    <t>17-13004</t>
  </si>
  <si>
    <t>-39º -16' -16.598" W</t>
  </si>
  <si>
    <t>15º 5' 55.103" S</t>
  </si>
  <si>
    <t>BAIRRO DE CARRUPEIA-  PROXIMO EX PTS 17</t>
  </si>
  <si>
    <t>39°17'15.084"</t>
  </si>
  <si>
    <t>15°7'4.910"</t>
  </si>
  <si>
    <t>BAIRRO DE NAUMTEQUELIUA- MERCADO KIANE</t>
  </si>
  <si>
    <t>38°49'26.040"</t>
  </si>
  <si>
    <t>14°58'44.183"</t>
  </si>
  <si>
    <t>NACUCA  MERCADO</t>
  </si>
  <si>
    <t>Rapale</t>
  </si>
  <si>
    <t>039⁰20.424’</t>
  </si>
  <si>
    <t>15⁰42,865’</t>
  </si>
  <si>
    <t>Nametil–sede</t>
  </si>
  <si>
    <t>Nametil</t>
  </si>
  <si>
    <t>11012201/01</t>
  </si>
  <si>
    <t>39°13'18.554"</t>
  </si>
  <si>
    <t>15°7'46.642"</t>
  </si>
  <si>
    <t>BAIRRO DE MUTAUANHA   PRÓXIMO DA ESCOLA FAICLEID</t>
  </si>
  <si>
    <t>17-12254</t>
  </si>
  <si>
    <t>39°13'1.534"</t>
  </si>
  <si>
    <t>15°7'47.473"</t>
  </si>
  <si>
    <t>BAIRRO DE MUTAUANHA   ATRAS DA ESC. SECUNDARIA DE MUATALA</t>
  </si>
  <si>
    <t>039⁰09.505’</t>
  </si>
  <si>
    <t>16⁰05.102’</t>
  </si>
  <si>
    <t>CHALAUA</t>
  </si>
  <si>
    <t>Moma</t>
  </si>
  <si>
    <t>17-13406</t>
  </si>
  <si>
    <t>039⁰15.834’</t>
  </si>
  <si>
    <t>15⁰07.204’</t>
  </si>
  <si>
    <t>-25.868322</t>
  </si>
  <si>
    <t>32.566217</t>
  </si>
  <si>
    <t>PTS 43R</t>
  </si>
  <si>
    <t>PT103</t>
  </si>
  <si>
    <t>Bairro do Aeroporto(Pantanal)</t>
  </si>
  <si>
    <t>PT57</t>
  </si>
  <si>
    <t>Centro Hípico - Manga</t>
  </si>
  <si>
    <t>K010496.01</t>
  </si>
  <si>
    <t>8211621.808</t>
  </si>
  <si>
    <t>560825.568</t>
  </si>
  <si>
    <t>LAZARO VINHO/SMT3</t>
  </si>
  <si>
    <t>8210544.138</t>
  </si>
  <si>
    <t>560462.232</t>
  </si>
  <si>
    <t>MATEUS S MUT-CAR</t>
  </si>
  <si>
    <t>ARCONJO</t>
  </si>
  <si>
    <t>CAMBINDE</t>
  </si>
  <si>
    <t>20353825/01</t>
  </si>
  <si>
    <t>ENTREPOSTO</t>
  </si>
  <si>
    <t>K010496.02</t>
  </si>
  <si>
    <t>AGRICOM /SMT-8</t>
  </si>
  <si>
    <t>EPC MPADUE</t>
  </si>
  <si>
    <t>20802201/01</t>
  </si>
  <si>
    <t>COL MUNDIAL</t>
  </si>
  <si>
    <t>PROX EPC MPADUE</t>
  </si>
  <si>
    <t>K010498.01</t>
  </si>
  <si>
    <t>8213197.696</t>
  </si>
  <si>
    <t>562532.912</t>
  </si>
  <si>
    <t>AV.25JUNH</t>
  </si>
  <si>
    <t>20839201/03</t>
  </si>
  <si>
    <t>AV.K.KAUND</t>
  </si>
  <si>
    <t>37°40'1.67"</t>
  </si>
  <si>
    <t>15°39'27.716"</t>
  </si>
  <si>
    <t>IFP</t>
  </si>
  <si>
    <t>E036 59 05.59</t>
  </si>
  <si>
    <t>S16 50 07.65</t>
  </si>
  <si>
    <t>PTS 1017</t>
  </si>
  <si>
    <t>E036 59 01.51</t>
  </si>
  <si>
    <t>S16 49 54.99</t>
  </si>
  <si>
    <t>E036 59 58.84</t>
  </si>
  <si>
    <t>S16 50 34.06</t>
  </si>
  <si>
    <t>PTS CINE NINGOEH</t>
  </si>
  <si>
    <t>E036 59 15.38</t>
  </si>
  <si>
    <t>S16 50 25.35</t>
  </si>
  <si>
    <t>E036 59 19.50</t>
  </si>
  <si>
    <t>S16 50 11.44</t>
  </si>
  <si>
    <t>PTS LETICIA</t>
  </si>
  <si>
    <t>E036 58 27.26</t>
  </si>
  <si>
    <t>S16 50 22.80</t>
  </si>
  <si>
    <t>PTS 1004</t>
  </si>
  <si>
    <t>E036 58 51.08</t>
  </si>
  <si>
    <t>S16 50 25.95</t>
  </si>
  <si>
    <t>26/62.06700</t>
  </si>
  <si>
    <t>-37º -38' -46.461" W</t>
  </si>
  <si>
    <t>13º 16' 57.821" S</t>
  </si>
  <si>
    <t>Manhula-</t>
  </si>
  <si>
    <t>PTS 6013</t>
  </si>
  <si>
    <t>-37º -44' -16.621" W</t>
  </si>
  <si>
    <t>13º 23' 52.459" S</t>
  </si>
  <si>
    <t>Nungo-</t>
  </si>
  <si>
    <t>PTS 6012</t>
  </si>
  <si>
    <t>Transf Mocamb.</t>
  </si>
  <si>
    <t>-37º -29' -53.602" W</t>
  </si>
  <si>
    <t>13º 12' 17.273" S</t>
  </si>
  <si>
    <t xml:space="preserve">Naiagem </t>
  </si>
  <si>
    <t>PTS 6011</t>
  </si>
  <si>
    <t>-37º -43' -15.789" W</t>
  </si>
  <si>
    <t>12º 44' 25.518" S</t>
  </si>
  <si>
    <t xml:space="preserve">Cumela </t>
  </si>
  <si>
    <t>PTS 6010</t>
  </si>
  <si>
    <t>TB1306070</t>
  </si>
  <si>
    <t>-37º -41' -21.37" W</t>
  </si>
  <si>
    <t>12º 53' 4.791" S</t>
  </si>
  <si>
    <t xml:space="preserve">Marrangira </t>
  </si>
  <si>
    <t>PTS 6009</t>
  </si>
  <si>
    <t>-37º -39' -49.573" W</t>
  </si>
  <si>
    <t>12º 57' 8.943" S</t>
  </si>
  <si>
    <t xml:space="preserve">Chirimba </t>
  </si>
  <si>
    <t>PTS 6008</t>
  </si>
  <si>
    <t>-37º -37' -5.364" W</t>
  </si>
  <si>
    <t>13º 2' 6.493" S</t>
  </si>
  <si>
    <t xml:space="preserve">Telewe </t>
  </si>
  <si>
    <t>PTS 6007</t>
  </si>
  <si>
    <t>TB1306078</t>
  </si>
  <si>
    <t>-37º -35' -59.895" W</t>
  </si>
  <si>
    <t>13º 5' 5.399" S</t>
  </si>
  <si>
    <t xml:space="preserve">Pringilane </t>
  </si>
  <si>
    <t>PTS 6006</t>
  </si>
  <si>
    <t>-37º -30' -52.511" W</t>
  </si>
  <si>
    <t>13º 11' 24.733" S</t>
  </si>
  <si>
    <t>Manlia</t>
  </si>
  <si>
    <t>PTS 6005</t>
  </si>
  <si>
    <t>03242/02/006</t>
  </si>
  <si>
    <t>-37º -30' -10.456" W</t>
  </si>
  <si>
    <t>13º 11' 25.888" S</t>
  </si>
  <si>
    <t xml:space="preserve">Perto Mercado </t>
  </si>
  <si>
    <t>PTS 6002</t>
  </si>
  <si>
    <t>Tra. Moca.</t>
  </si>
  <si>
    <t>-37º -39' -41.211" W</t>
  </si>
  <si>
    <t>12º 27' 35.608" S</t>
  </si>
  <si>
    <t xml:space="preserve">Bairro Lugenda </t>
  </si>
  <si>
    <t>MECULA</t>
  </si>
  <si>
    <t>PTS 5007</t>
  </si>
  <si>
    <t>-37º -40' -3.406" W</t>
  </si>
  <si>
    <t>12º 13' 49.992" S</t>
  </si>
  <si>
    <t xml:space="preserve">Bairro Ntimbo  </t>
  </si>
  <si>
    <t>PTS 5006</t>
  </si>
  <si>
    <t>-37º -40' -26.148" W</t>
  </si>
  <si>
    <t>12º 10' 48.583" S</t>
  </si>
  <si>
    <t xml:space="preserve">Bairro Luchengo  </t>
  </si>
  <si>
    <t>PTS 5005</t>
  </si>
  <si>
    <t>TB1306075</t>
  </si>
  <si>
    <t>-37º -40' -21.422" W</t>
  </si>
  <si>
    <t>12º 8' 14.251" S</t>
  </si>
  <si>
    <t xml:space="preserve">Bairro Junta  </t>
  </si>
  <si>
    <t>PTS 5004</t>
  </si>
  <si>
    <t>-37º -40' -13.988" W</t>
  </si>
  <si>
    <t>12º 7' 39.031" S</t>
  </si>
  <si>
    <t xml:space="preserve">Quinta  </t>
  </si>
  <si>
    <t>PTS 5003</t>
  </si>
  <si>
    <t>-37º -39' -56.098" W</t>
  </si>
  <si>
    <t>12º 6' 51.556" S</t>
  </si>
  <si>
    <t xml:space="preserve">Mecula Sede Administ. </t>
  </si>
  <si>
    <t>PTS 5002</t>
  </si>
  <si>
    <t>BT1306093</t>
  </si>
  <si>
    <t>-37º -40' -20.308" W</t>
  </si>
  <si>
    <t>12º 6' 45.097" S</t>
  </si>
  <si>
    <t xml:space="preserve">Mecula Sede Escritorio </t>
  </si>
  <si>
    <t>PTS 5001</t>
  </si>
  <si>
    <t>109939270/03</t>
  </si>
  <si>
    <t>-39º -16' -25.056" W</t>
  </si>
  <si>
    <t>15º 5' 15.059" S</t>
  </si>
  <si>
    <t>BAIRRO DE NAMICOPO- NO POSTO ADMINISTRATIVO DE NAMICOPO</t>
  </si>
  <si>
    <t>10866501/04</t>
  </si>
  <si>
    <t>-39º -16' -22.972" W</t>
  </si>
  <si>
    <t>15º 6' 2.386" S</t>
  </si>
  <si>
    <t>BAIRRO DE NAMICOPO- MERCADO SOUSA</t>
  </si>
  <si>
    <t>-39º -16' -28.712" W</t>
  </si>
  <si>
    <t>15º 8' 21.13" S</t>
  </si>
  <si>
    <t>MUAHIVIRE  EXPANSÃO- ESCOLA DE MUECANE</t>
  </si>
  <si>
    <t>1086501/02</t>
  </si>
  <si>
    <t>39°17'2.091"</t>
  </si>
  <si>
    <t>15°8'25.319"</t>
  </si>
  <si>
    <t>MUAHIVIRE EXPANSÃO  , ATRAS DA SERRA DA MESA</t>
  </si>
  <si>
    <t>20954301/05</t>
  </si>
  <si>
    <t>39°15'1.575"</t>
  </si>
  <si>
    <t>15°7'9.463"</t>
  </si>
  <si>
    <t>RUA DOS SEM MEDO</t>
  </si>
  <si>
    <t>10828901/03</t>
  </si>
  <si>
    <t>39°16'14.677"</t>
  </si>
  <si>
    <t>15°6'39.304"</t>
  </si>
  <si>
    <t>BAIRRO DE CARRUPEIA-  ESCOLA SECCUNDÁRIA DE NAMICOPO</t>
  </si>
  <si>
    <t>F,000732,01</t>
  </si>
  <si>
    <t>39°15'48.784"</t>
  </si>
  <si>
    <t>15°8'59.063"</t>
  </si>
  <si>
    <t>17-13499</t>
  </si>
  <si>
    <t>39°16'10.056"</t>
  </si>
  <si>
    <t>14°38'23.470"</t>
  </si>
  <si>
    <t>BAIRRO DE MUHALA BELENENSES-ENTRADA PRÉDIO LOPES</t>
  </si>
  <si>
    <t>39°50'23.584"</t>
  </si>
  <si>
    <t>15°4'17.192"</t>
  </si>
  <si>
    <t xml:space="preserve">BAIRRO DE MARRERE  </t>
  </si>
  <si>
    <t>39°12'26.855"</t>
  </si>
  <si>
    <t>15°6'39.717"</t>
  </si>
  <si>
    <t>39°14'15.395"</t>
  </si>
  <si>
    <t>15°5'29.656"</t>
  </si>
  <si>
    <t>BAIRRO DE MURRAPANIUA   AREAL</t>
  </si>
  <si>
    <t>10699502/06</t>
  </si>
  <si>
    <t>39°18'29.503"</t>
  </si>
  <si>
    <t>15°18'18.120"</t>
  </si>
  <si>
    <t>Muriaze</t>
  </si>
  <si>
    <t>-23,8688736</t>
  </si>
  <si>
    <t>32,3460822</t>
  </si>
  <si>
    <t>PT 01 RH</t>
  </si>
  <si>
    <t>20801201/04</t>
  </si>
  <si>
    <t>-23,8616956</t>
  </si>
  <si>
    <t>32,3471932</t>
  </si>
  <si>
    <t>PT 03 RH</t>
  </si>
  <si>
    <t>33324/03/004</t>
  </si>
  <si>
    <t>-25,9205767</t>
  </si>
  <si>
    <t>32,4941247</t>
  </si>
  <si>
    <t>PT 138</t>
  </si>
  <si>
    <t>PTS 11R</t>
  </si>
  <si>
    <t>TP 1306037</t>
  </si>
  <si>
    <t>Da Zambia</t>
  </si>
  <si>
    <t>PTS 131</t>
  </si>
  <si>
    <t>Estrada Nacional nº 6 Tica  1</t>
  </si>
  <si>
    <t>SEA</t>
  </si>
  <si>
    <t>8231998.429</t>
  </si>
  <si>
    <t>557987.024</t>
  </si>
  <si>
    <t>CHIMAMBE</t>
  </si>
  <si>
    <t>8215056.500</t>
  </si>
  <si>
    <t>567038.056</t>
  </si>
  <si>
    <t>8210810.158</t>
  </si>
  <si>
    <t>562236.283</t>
  </si>
  <si>
    <t>M.MUTHEMBA</t>
  </si>
  <si>
    <t>K010842.05</t>
  </si>
  <si>
    <t>PMA</t>
  </si>
  <si>
    <t>FOMENTO-LIX</t>
  </si>
  <si>
    <t>ZACARIAS DISSE -1</t>
  </si>
  <si>
    <t>NSONYA</t>
  </si>
  <si>
    <t>CAMBUZI</t>
  </si>
  <si>
    <t>NHAMIZI</t>
  </si>
  <si>
    <t>ENGEMATE</t>
  </si>
  <si>
    <t>KWACHENA-1</t>
  </si>
  <si>
    <t>KUNAMIZANA</t>
  </si>
  <si>
    <t>36°59'10.307"</t>
  </si>
  <si>
    <t>15°29'30.418"</t>
  </si>
  <si>
    <t>PTS 4037</t>
  </si>
  <si>
    <t>36°58'52.01"</t>
  </si>
  <si>
    <t>15°27'48.568</t>
  </si>
  <si>
    <t>ELECTRICA</t>
  </si>
  <si>
    <t>37°39'1.502"</t>
  </si>
  <si>
    <t>15°41'32.612</t>
  </si>
  <si>
    <t>PTS 3011</t>
  </si>
  <si>
    <t>E036 57 56.11</t>
  </si>
  <si>
    <t>S16 50 00.77</t>
  </si>
  <si>
    <t>PTS YASS</t>
  </si>
  <si>
    <t>K008252 01</t>
  </si>
  <si>
    <t>E036 49 11.06</t>
  </si>
  <si>
    <t>S17 35 33.20</t>
  </si>
  <si>
    <t>PTS 212</t>
  </si>
  <si>
    <t>D00111/0267</t>
  </si>
  <si>
    <t>E036 52 32.07</t>
  </si>
  <si>
    <t>S17 51 57.67</t>
  </si>
  <si>
    <t>PTS A.OFIACO</t>
  </si>
  <si>
    <t>E036 51 40.62</t>
  </si>
  <si>
    <t>S17 52 03.70</t>
  </si>
  <si>
    <t>PTS CH.DEMBE</t>
  </si>
  <si>
    <t>1082670/03</t>
  </si>
  <si>
    <t>-39º -17' -0.9" W</t>
  </si>
  <si>
    <t>15º 7' 46.785" S</t>
  </si>
  <si>
    <t>BAIRRO DE MUHALA EXPANSÃO- NO BAR PIRI PIRI</t>
  </si>
  <si>
    <t>20914801/03</t>
  </si>
  <si>
    <t>-39º -13' -30.005" W</t>
  </si>
  <si>
    <t>15º 6' 3.097" S</t>
  </si>
  <si>
    <t>BAIRRO DE MURRAPANIUA ATRAS DO  MERCADO RESTA</t>
  </si>
  <si>
    <t>-39º -12' -27.365" W</t>
  </si>
  <si>
    <t>15º 5' 37.607" S</t>
  </si>
  <si>
    <t>BAIRRO DE NATIKIRI , ATRAS DA AUTO PROMOTORA</t>
  </si>
  <si>
    <t>17-13494</t>
  </si>
  <si>
    <t>39°15'56.225"</t>
  </si>
  <si>
    <t>15°7'40.256"</t>
  </si>
  <si>
    <t>ZONA DE CIMENTO  PRÓX DO DEPÓSITO PROVINCIAL DE MEDICAMENTOS</t>
  </si>
  <si>
    <t>39°16'51.903"</t>
  </si>
  <si>
    <t>15°8'50.133"</t>
  </si>
  <si>
    <t>MUAHIVIRE EXPANSÃO  , DEPOIS DA MOAGEM AZIZE</t>
  </si>
  <si>
    <t>39°14'28.756"</t>
  </si>
  <si>
    <t>15°7'23.331"</t>
  </si>
  <si>
    <t>BAIRRO DE MUATALA-ESCOLA TEXTÁFRICA</t>
  </si>
  <si>
    <t>T-2183</t>
  </si>
  <si>
    <t>TENELEQ</t>
  </si>
  <si>
    <t>39°17'9.285"</t>
  </si>
  <si>
    <t>15°7'28.157"</t>
  </si>
  <si>
    <t>BAIRRO DE NAMUTEQUELIUA ENTRADA DO DIALLO</t>
  </si>
  <si>
    <t>17-13021</t>
  </si>
  <si>
    <t>39°18'27.588"</t>
  </si>
  <si>
    <t>15°6'42.780"</t>
  </si>
  <si>
    <t>BAIRRO DE NAMICOPO - PRÓXIMO DA COSCAN -COLEGA MUTAQUIRO</t>
  </si>
  <si>
    <t>F00724,01</t>
  </si>
  <si>
    <t>39°15'32.373"</t>
  </si>
  <si>
    <t>15°7'43.148"</t>
  </si>
  <si>
    <t>BAIRRO DE MUAHIVIRE- RUA SEM SAIDA</t>
  </si>
  <si>
    <t>20865701/01</t>
  </si>
  <si>
    <t>39°12'44.018"</t>
  </si>
  <si>
    <t>15°7'56.082"</t>
  </si>
  <si>
    <t>BAIRRO DE MUAHIVIRE NOS MAPICOS</t>
  </si>
  <si>
    <t>20801102/02</t>
  </si>
  <si>
    <t>39°13'14.979"</t>
  </si>
  <si>
    <t>14°34'26.663"</t>
  </si>
  <si>
    <t>BAIRRO DE MUTAUANHA - ANTIGO MERCADO MUATHATA</t>
  </si>
  <si>
    <t>39°12'51.070"</t>
  </si>
  <si>
    <t>15°5'57.438"</t>
  </si>
  <si>
    <t>BAIRRO DE NATIKIRI ATRAS DA BARRACA  KILOMETRO 2</t>
  </si>
  <si>
    <t>039°03,050'</t>
  </si>
  <si>
    <t>15°15,475'</t>
  </si>
  <si>
    <t>NAMAITA NO CENTRO, PROXIMO DA FEIRA</t>
  </si>
  <si>
    <t>20665401/03</t>
  </si>
  <si>
    <t>MECUBURI,NAHIPA</t>
  </si>
  <si>
    <t>10699503/01</t>
  </si>
  <si>
    <t>39°19'19.887"</t>
  </si>
  <si>
    <t>15°7'49.885"</t>
  </si>
  <si>
    <t>BAIRRO DE NAMUTEQUELIUA -NAMPACO PRÓXIMO DA PONTE AMURANE</t>
  </si>
  <si>
    <t>10899502/02</t>
  </si>
  <si>
    <t>39°19'15.918"</t>
  </si>
  <si>
    <t>15°7'17.474"</t>
  </si>
  <si>
    <t>BAIRRO DE NAMUTEQUELIUA -ATRAS DA ESCOLA S. NAMPACO</t>
  </si>
  <si>
    <t>10356902/17</t>
  </si>
  <si>
    <t>39°19'4.406"</t>
  </si>
  <si>
    <t>15°8'11.519"</t>
  </si>
  <si>
    <t>BAIRRO DE MUHALA EXPANSÃO- PROX ESCOLA MARIA E. GUEBUZA</t>
  </si>
  <si>
    <t>39°18'3.639"</t>
  </si>
  <si>
    <t>15°8'21.725"</t>
  </si>
  <si>
    <t>BAIRRO DE MUHALA EXPANSÃO- PRÓXIMO COLEGA  AMÉRICO</t>
  </si>
  <si>
    <t>39°19'53.337"</t>
  </si>
  <si>
    <t>15°7'13.677"</t>
  </si>
  <si>
    <t>BAIRRO DE NAMUTEQUELIUA -ENTRADA DA QUINTA NASA</t>
  </si>
  <si>
    <t>PME Transformer</t>
  </si>
  <si>
    <t>39°14'51.837"</t>
  </si>
  <si>
    <t>15°8'46.694"</t>
  </si>
  <si>
    <t>BAIRRO DE  MUATALA - MAPARA  ENIKIRE  EKIRE</t>
  </si>
  <si>
    <t>T-24311</t>
  </si>
  <si>
    <t>39°14'20.745"</t>
  </si>
  <si>
    <t>15°7'50.062"</t>
  </si>
  <si>
    <t>BAIRRO DE  MUATALA - ESCOLA SECUNDÁRIA DE COSSORE</t>
  </si>
  <si>
    <t>10759101/02</t>
  </si>
  <si>
    <t>39°15'53.288"</t>
  </si>
  <si>
    <t>15°6'55.112"</t>
  </si>
  <si>
    <t>AVENIDA PAULO SAMUEL KHANKHOMBA- PRÉDIO FABIÃO</t>
  </si>
  <si>
    <t>TB-1509076</t>
  </si>
  <si>
    <t>15°11'32.346"</t>
  </si>
  <si>
    <t>Muahivire - Armindo Gonçalves</t>
  </si>
  <si>
    <t>Muahivire Expansão - Fabrica de Sumo</t>
  </si>
  <si>
    <t>I.30110013</t>
  </si>
  <si>
    <t>38°19.419</t>
  </si>
  <si>
    <t>14°57.253</t>
  </si>
  <si>
    <t xml:space="preserve">BAIRRO MURRAPANIUA EXPANSAO </t>
  </si>
  <si>
    <t>20954501/03</t>
  </si>
  <si>
    <t>39°17'46.638"</t>
  </si>
  <si>
    <t>15°8'36.719"</t>
  </si>
  <si>
    <t>BAIRRO DE MUAHIVIRE EXPANSÃO- NO HOSPITAL</t>
  </si>
  <si>
    <t>39°12'45.385"</t>
  </si>
  <si>
    <t>15°7'49.376"</t>
  </si>
  <si>
    <t>BAIRRO DE MUTAUANHA   PRÓXIMO EPC MUTHITA</t>
  </si>
  <si>
    <t>F000339</t>
  </si>
  <si>
    <t>39°17'34.199"</t>
  </si>
  <si>
    <t>15°1'59.717"</t>
  </si>
  <si>
    <t>PTS74</t>
  </si>
  <si>
    <t>T11509155</t>
  </si>
  <si>
    <t>39°16'4.621"</t>
  </si>
  <si>
    <t>15°2'34.914"</t>
  </si>
  <si>
    <t>VIA PENITENCIÁRIA- CENTRO DE SAUDE NIARRO</t>
  </si>
  <si>
    <t>PTS52</t>
  </si>
  <si>
    <t>39°15'27.116"</t>
  </si>
  <si>
    <t>15°7'18.710"</t>
  </si>
  <si>
    <t>AVENIDA 25 DE SETEMBRO-AO LADO DO TRIBUNAL ADMINISTRATIVO</t>
  </si>
  <si>
    <t>PTS43</t>
  </si>
  <si>
    <t>BILENE</t>
  </si>
  <si>
    <t>SPARE</t>
  </si>
  <si>
    <t>20731303/02</t>
  </si>
  <si>
    <t>-23,8646892</t>
  </si>
  <si>
    <t>32,3248378</t>
  </si>
  <si>
    <t>K008358.01</t>
  </si>
  <si>
    <t>PTS 2R</t>
  </si>
  <si>
    <t>F000997.05</t>
  </si>
  <si>
    <t>PT 288R</t>
  </si>
  <si>
    <t>F001009.07</t>
  </si>
  <si>
    <t>PT 232</t>
  </si>
  <si>
    <t>E033 39 02,7</t>
  </si>
  <si>
    <t>S19 05 16,8</t>
  </si>
  <si>
    <t>PISCINA</t>
  </si>
  <si>
    <t>AGGDL/PT3</t>
  </si>
  <si>
    <t>E033 38 40,8</t>
  </si>
  <si>
    <t>S19 05 05,6</t>
  </si>
  <si>
    <t>ESCRITORIOS DA SETEC ( EDM )</t>
  </si>
  <si>
    <t>AGGDL/PT1</t>
  </si>
  <si>
    <t>PT151</t>
  </si>
  <si>
    <t>Quartel-Matacuane</t>
  </si>
  <si>
    <t>20750801/03</t>
  </si>
  <si>
    <t>PT116</t>
  </si>
  <si>
    <t>Cinema 25 de Setembro  Manga</t>
  </si>
  <si>
    <t>20750901/02</t>
  </si>
  <si>
    <t>Power tech</t>
  </si>
  <si>
    <t>PT86</t>
  </si>
  <si>
    <t>Probeira Pioneiros</t>
  </si>
  <si>
    <t>39°15'48.812"</t>
  </si>
  <si>
    <t>15°7'6.285"</t>
  </si>
  <si>
    <t>AVENIDA PAULO SAMUEL KHANKHOMBA  ANTIGO PIQUETE</t>
  </si>
  <si>
    <t>PTS2</t>
  </si>
  <si>
    <t>K008216-03</t>
  </si>
  <si>
    <t>BAOBAB</t>
  </si>
  <si>
    <t>K010843.05</t>
  </si>
  <si>
    <t>CHISSAN-2</t>
  </si>
  <si>
    <t>K008284.01</t>
  </si>
  <si>
    <t>CHISSAN-1</t>
  </si>
  <si>
    <t>KACHINKHE</t>
  </si>
  <si>
    <t>MOBILE - SUB</t>
  </si>
  <si>
    <t>C-0523A</t>
  </si>
  <si>
    <t>C-0526A</t>
  </si>
  <si>
    <t>E 037 00 30.32</t>
  </si>
  <si>
    <t>S 16 47 58.65</t>
  </si>
  <si>
    <t>PTS BIYE-TANEGA</t>
  </si>
  <si>
    <t>F000732.04</t>
  </si>
  <si>
    <t>E037 01 01.53</t>
  </si>
  <si>
    <t>S16 47 16.67</t>
  </si>
  <si>
    <t>E036 52 19.28</t>
  </si>
  <si>
    <t>S17 51 58.64</t>
  </si>
  <si>
    <t>PTS P.BRAZIL</t>
  </si>
  <si>
    <t>39°12'45.342"</t>
  </si>
  <si>
    <t>15°7'39.742"</t>
  </si>
  <si>
    <t>ZONA DE CIMENTO  JARDIM CARECA- RESIDENCIAL PÊROLA</t>
  </si>
  <si>
    <t>39°15'2.778"</t>
  </si>
  <si>
    <t>15°6'38.378"</t>
  </si>
  <si>
    <t>AVENIDA DE TRABALHO - PRÉDIO JAMILA</t>
  </si>
  <si>
    <t>E038ᵒ15.928</t>
  </si>
  <si>
    <t>S14ᵒ23.333</t>
  </si>
  <si>
    <t>LALAUA NO ESCRITORIO DA EDM</t>
  </si>
  <si>
    <t>10625601/16</t>
  </si>
  <si>
    <t>E038ᵒ16.521</t>
  </si>
  <si>
    <t>S14ᵒ23.833</t>
  </si>
  <si>
    <t>LALAUA NA VILA</t>
  </si>
  <si>
    <t>SI-11-325</t>
  </si>
  <si>
    <t>39°14'8.471"</t>
  </si>
  <si>
    <t>15°6'9.567"</t>
  </si>
  <si>
    <t>BAIRRO DE MURRAPANIUA   - CAMPO  MAI-MAI</t>
  </si>
  <si>
    <t>040°13.463´</t>
  </si>
  <si>
    <t>15°49.585´</t>
  </si>
  <si>
    <t>Quinga</t>
  </si>
  <si>
    <t>Liupo</t>
  </si>
  <si>
    <t>T.24396</t>
  </si>
  <si>
    <t>040°06.912´</t>
  </si>
  <si>
    <t>15°17.404´</t>
  </si>
  <si>
    <t>Mogincual(Quixaxe)</t>
  </si>
  <si>
    <t>Mogincual</t>
  </si>
  <si>
    <t>15⁰10.104’</t>
  </si>
  <si>
    <t>17-02197</t>
  </si>
  <si>
    <t>039°56.449´</t>
  </si>
  <si>
    <t>15°36.008´</t>
  </si>
  <si>
    <t>Liupo(Carrupeia)</t>
  </si>
  <si>
    <t>10699502/01</t>
  </si>
  <si>
    <t>039°37.348´</t>
  </si>
  <si>
    <t>15°27.572´</t>
  </si>
  <si>
    <t>Corrane</t>
  </si>
  <si>
    <t>14540101/02</t>
  </si>
  <si>
    <t>039°56.755´</t>
  </si>
  <si>
    <t>15°36.436´</t>
  </si>
  <si>
    <t>Liupo(3 de Fevereiro)</t>
  </si>
  <si>
    <t>10699502/05</t>
  </si>
  <si>
    <t>Power Tach</t>
  </si>
  <si>
    <t>039°51.072´</t>
  </si>
  <si>
    <t>15°35.337´</t>
  </si>
  <si>
    <t>Mocone</t>
  </si>
  <si>
    <t>10699502/08</t>
  </si>
  <si>
    <t>039°37.853´</t>
  </si>
  <si>
    <t>15°26.168´</t>
  </si>
  <si>
    <t>03024/02/001</t>
  </si>
  <si>
    <t>-25,9225172</t>
  </si>
  <si>
    <t>32,4976069</t>
  </si>
  <si>
    <t>PT 139</t>
  </si>
  <si>
    <t>F000746.03</t>
  </si>
  <si>
    <t>-25.940189</t>
  </si>
  <si>
    <t>32.464239</t>
  </si>
  <si>
    <t>F000764.05</t>
  </si>
  <si>
    <t>PT (No ID)R</t>
  </si>
  <si>
    <t>PT204</t>
  </si>
  <si>
    <t>Alfaias Agrícolas</t>
  </si>
  <si>
    <t>E 034°50'53,52"</t>
  </si>
  <si>
    <t>S 19°48'53,18"</t>
  </si>
  <si>
    <t>PT140</t>
  </si>
  <si>
    <t>Técnica Industrial  Munhava</t>
  </si>
  <si>
    <t>F000736.01</t>
  </si>
  <si>
    <t>E 034°50'18.83"</t>
  </si>
  <si>
    <t>S 19°49'37.94"</t>
  </si>
  <si>
    <t>PT124</t>
  </si>
  <si>
    <t xml:space="preserve"> Avenida Base Ntchinga(StandardBank)</t>
  </si>
  <si>
    <t>F000736.03</t>
  </si>
  <si>
    <t>PT107</t>
  </si>
  <si>
    <t xml:space="preserve">Manga Rua 8(Mac Mahon) </t>
  </si>
  <si>
    <t>F000617</t>
  </si>
  <si>
    <t>HB</t>
  </si>
  <si>
    <t>8225625.200</t>
  </si>
  <si>
    <t>547057.880</t>
  </si>
  <si>
    <t>BOROMA 2</t>
  </si>
  <si>
    <t>8217552.158</t>
  </si>
  <si>
    <t>567829.252</t>
  </si>
  <si>
    <t>BASE AREA 2</t>
  </si>
  <si>
    <t>SE-MATUNDO</t>
  </si>
  <si>
    <t>8214645.201</t>
  </si>
  <si>
    <t>564217.995</t>
  </si>
  <si>
    <t>BANCA CELSO</t>
  </si>
  <si>
    <t>36°59'6.37"</t>
  </si>
  <si>
    <t>15°28'11.151"</t>
  </si>
  <si>
    <t>BAIRRO BARRAGEM</t>
  </si>
  <si>
    <t>PTS 4038</t>
  </si>
  <si>
    <t>36°58'40.60"</t>
  </si>
  <si>
    <t>15°28'21.987"</t>
  </si>
  <si>
    <t>BAIRRO 25 DE JUNHO</t>
  </si>
  <si>
    <t>PTS4034</t>
  </si>
  <si>
    <t>-41º -52' -23.65" W</t>
  </si>
  <si>
    <t>15º 12' 9.207" S</t>
  </si>
  <si>
    <t xml:space="preserve">Cidade Nsaca </t>
  </si>
  <si>
    <t>PT 7003</t>
  </si>
  <si>
    <t>-41º -52' -19.323" W</t>
  </si>
  <si>
    <t>15º 11' 26.573" S</t>
  </si>
  <si>
    <t xml:space="preserve">Cidade / Cimento </t>
  </si>
  <si>
    <t>PT 7002</t>
  </si>
  <si>
    <t>-41º -52' -14.691" W</t>
  </si>
  <si>
    <t>15º 11' 47.961" S</t>
  </si>
  <si>
    <t xml:space="preserve">Cidade / Paroquia </t>
  </si>
  <si>
    <t>PT 7001</t>
  </si>
  <si>
    <t>-37º -24' -38.476" W</t>
  </si>
  <si>
    <t>14º 57' 39.486" S</t>
  </si>
  <si>
    <t xml:space="preserve">B. Piscina </t>
  </si>
  <si>
    <t>PTS 3007</t>
  </si>
  <si>
    <t>K008300/01</t>
  </si>
  <si>
    <t>-37º -25' -27.521" W</t>
  </si>
  <si>
    <t>14º 56' 29.024" S</t>
  </si>
  <si>
    <t xml:space="preserve">B. Namele </t>
  </si>
  <si>
    <t>PTS 3006</t>
  </si>
  <si>
    <t>-37º -24' -57.21" W</t>
  </si>
  <si>
    <t>14º 56' 36.851" S</t>
  </si>
  <si>
    <t xml:space="preserve">B. Aeroporto </t>
  </si>
  <si>
    <t>PTS 3005</t>
  </si>
  <si>
    <t>-37º -25' -14.075" W</t>
  </si>
  <si>
    <t>14º 57' 9.18" S</t>
  </si>
  <si>
    <t>B. Pedreira</t>
  </si>
  <si>
    <t>-37º -24' -53.856" W</t>
  </si>
  <si>
    <t>14º 56' 51.503" S</t>
  </si>
  <si>
    <t xml:space="preserve">Fábrica de Tabaco </t>
  </si>
  <si>
    <t>PTS 3003</t>
  </si>
  <si>
    <t>TB1509048</t>
  </si>
  <si>
    <t>-37º -24' -42.016" W</t>
  </si>
  <si>
    <t>14º 57' 13.383" S</t>
  </si>
  <si>
    <t>B. Central P</t>
  </si>
  <si>
    <t>PTS 3002</t>
  </si>
  <si>
    <t>T-30357</t>
  </si>
  <si>
    <t>TANELEC LIMITED</t>
  </si>
  <si>
    <t>36°42'19.221"</t>
  </si>
  <si>
    <t>14°43'16.135"</t>
  </si>
  <si>
    <t>CENTRAL HYDRICA</t>
  </si>
  <si>
    <t>038°52,830'</t>
  </si>
  <si>
    <t>15°21,085'</t>
  </si>
  <si>
    <t>MURRUPULA, GAZUZU, NA PEDREIRA</t>
  </si>
  <si>
    <t>39°12'44.041"</t>
  </si>
  <si>
    <t>15°8'19.028"</t>
  </si>
  <si>
    <t>BAIRRO DE  MUATALA - MERCADO MARCELINO</t>
  </si>
  <si>
    <t>MECUBURI,MOLIPIHA PROX DA EDM</t>
  </si>
  <si>
    <t>MECUBURI, MOLIPIHA PROX DO LAR</t>
  </si>
  <si>
    <t>10828602/05</t>
  </si>
  <si>
    <t>MECUBURI, CAMOCO</t>
  </si>
  <si>
    <t>39°14'21.77"</t>
  </si>
  <si>
    <t>15°5'47.453"</t>
  </si>
  <si>
    <t>BAIRRO DE MURRAPANIUA   DEPOIS DA ESCOLA 1 DE JUNHO</t>
  </si>
  <si>
    <t>20954201/04</t>
  </si>
  <si>
    <t>39°18'28.397"</t>
  </si>
  <si>
    <t>15°8'19.087"</t>
  </si>
  <si>
    <t>BAIRRO DE MUHALA EXPANSÃO- JARDIM</t>
  </si>
  <si>
    <t>T10066T92</t>
  </si>
  <si>
    <t>39°16'25.422"</t>
  </si>
  <si>
    <t>15°7'50.408"</t>
  </si>
  <si>
    <t>BAIRRO DE MUHALA BELENENSES</t>
  </si>
  <si>
    <t>39°16'29.264"</t>
  </si>
  <si>
    <t>15°7'41.909"</t>
  </si>
  <si>
    <t>T-18868</t>
  </si>
  <si>
    <t>39°16'34.040"</t>
  </si>
  <si>
    <t>15°7'29.893"</t>
  </si>
  <si>
    <t>Muahivire - Soxima</t>
  </si>
  <si>
    <t>T0014T1029</t>
  </si>
  <si>
    <t>39°25'9.719"</t>
  </si>
  <si>
    <t>15°5'31.962"</t>
  </si>
  <si>
    <t>VILA DE ANCHILO- CENTRO DE RECURSOS</t>
  </si>
  <si>
    <t>39°18'58.576"</t>
  </si>
  <si>
    <t>15°8'56.833"</t>
  </si>
  <si>
    <t>BAIRRO DE MUAHIVIRE EXPANSÃO-CRISPIM</t>
  </si>
  <si>
    <t>20674601/03</t>
  </si>
  <si>
    <t>39°22'7.172"</t>
  </si>
  <si>
    <t>15°8'22.796"</t>
  </si>
  <si>
    <t>BAIRRO  DE MUTAVA REX -  PROALIMENTAR</t>
  </si>
  <si>
    <t>10830301/10</t>
  </si>
  <si>
    <t>39°17'33.356"</t>
  </si>
  <si>
    <t>15°9'16.086"</t>
  </si>
  <si>
    <t>MUAHIVIRE EXPANSÃO  MOAGEM , MERCADO LIMA</t>
  </si>
  <si>
    <t>T-21313</t>
  </si>
  <si>
    <t>39°18'26.375"</t>
  </si>
  <si>
    <t>15°11'16.604"</t>
  </si>
  <si>
    <t>BAIRRO DE MUAHIVIRE EXPANSÃO- NOS CHINESES</t>
  </si>
  <si>
    <t>39°15'32.939"</t>
  </si>
  <si>
    <t>15°5'49.718"</t>
  </si>
  <si>
    <t>BAIRRO DE NAPIPINE FRENTE Á PRESIÊNCIA</t>
  </si>
  <si>
    <t>17-02151</t>
  </si>
  <si>
    <t>39°15'44.225"</t>
  </si>
  <si>
    <t>15°6'14.083"</t>
  </si>
  <si>
    <t>BAIRRO DE CARRUPEIA - CEMITÉRIO VELHO/ SPANOS</t>
  </si>
  <si>
    <t>T0047T048</t>
  </si>
  <si>
    <t>39°13'12.543"</t>
  </si>
  <si>
    <t>15°7'33.597"</t>
  </si>
  <si>
    <t>BAIRRO DE MUTAUANHA   PRÓXIMO DA BARRACA  SUBESTAÇÃO</t>
  </si>
  <si>
    <t>-25.912744</t>
  </si>
  <si>
    <t>32.461098</t>
  </si>
  <si>
    <t>PTS 73</t>
  </si>
  <si>
    <t>Rua Travessa de Maxaquene</t>
  </si>
  <si>
    <t>PT105</t>
  </si>
  <si>
    <t>Estrada do Aeroporto(Paróquia Sagrada Familia)</t>
  </si>
  <si>
    <t>20691801/01</t>
  </si>
  <si>
    <t>PT50</t>
  </si>
  <si>
    <t>Subestação da Manga</t>
  </si>
  <si>
    <t>PT26</t>
  </si>
  <si>
    <t xml:space="preserve"> Rua Algarve - Hortofrutícola</t>
  </si>
  <si>
    <t>E 034°51'14.69"</t>
  </si>
  <si>
    <t>S 19°48'29.59"</t>
  </si>
  <si>
    <t>Avenida Acordos de Lusaka Munhava(Casa de Bai Ramugy)</t>
  </si>
  <si>
    <t>39°15'33.189"</t>
  </si>
  <si>
    <t>15°6'58.362"</t>
  </si>
  <si>
    <t>BAIRRO DE MUTAUANHA - AO LADO DO PARTIDO FRELIMO</t>
  </si>
  <si>
    <t>PTS1</t>
  </si>
  <si>
    <t>8331736.378</t>
  </si>
  <si>
    <t>491747.741</t>
  </si>
  <si>
    <t>BENI</t>
  </si>
  <si>
    <t>LTB</t>
  </si>
  <si>
    <t>8213850.193</t>
  </si>
  <si>
    <t>566075.782</t>
  </si>
  <si>
    <t>CANUCHA</t>
  </si>
  <si>
    <t>8213471.401</t>
  </si>
  <si>
    <t>562795.412</t>
  </si>
  <si>
    <t>HOTEL ZAMBEZE</t>
  </si>
  <si>
    <t>37°41'16.708"</t>
  </si>
  <si>
    <t>15°37'12.41"</t>
  </si>
  <si>
    <t>UNIAO BAPTISTA</t>
  </si>
  <si>
    <t>PTS 3013</t>
  </si>
  <si>
    <t>E036 59 45.25</t>
  </si>
  <si>
    <t>S16 51 24.88</t>
  </si>
  <si>
    <t>PTS 1045</t>
  </si>
  <si>
    <t>E036 59 44.74</t>
  </si>
  <si>
    <t>S16 50 56.08</t>
  </si>
  <si>
    <t>PTS MAE ALTAZEMA</t>
  </si>
  <si>
    <t>-36º -31' -5.693" W</t>
  </si>
  <si>
    <t>14º 47' 52.267" S</t>
  </si>
  <si>
    <t>MENDOCA (ANT-FABRICA DE OLEO)</t>
  </si>
  <si>
    <t>20346701/02</t>
  </si>
  <si>
    <t>040°24.666´</t>
  </si>
  <si>
    <t>15°34.181´</t>
  </si>
  <si>
    <t>39°16'19.203"</t>
  </si>
  <si>
    <t>15°2'18.298"</t>
  </si>
  <si>
    <t>VIA PENITENCIÁRIA  DEPOIS DO CENTRO DE SAÚDE</t>
  </si>
  <si>
    <t>39°15'29.136"</t>
  </si>
  <si>
    <t>15°2'20.667"</t>
  </si>
  <si>
    <t>VIA BARRAGEM - MOAGEM PEDRO MACUELO</t>
  </si>
  <si>
    <t>10304402/06</t>
  </si>
  <si>
    <t>39°17'17.681"</t>
  </si>
  <si>
    <t>15°8'31.939"</t>
  </si>
  <si>
    <t>MUAHIVIRE EXPANSÃO  , CONDOMINIO ARMINDO  GONÇALVES</t>
  </si>
  <si>
    <t>20670702/03</t>
  </si>
  <si>
    <t>T-29468</t>
  </si>
  <si>
    <t>-26,0867433</t>
  </si>
  <si>
    <t>32,6141265</t>
  </si>
  <si>
    <t>PT 297R</t>
  </si>
  <si>
    <t>30711401/02</t>
  </si>
  <si>
    <t>-25.404354</t>
  </si>
  <si>
    <t>32.807715</t>
  </si>
  <si>
    <t>PTS 645</t>
  </si>
  <si>
    <t>PT 258</t>
  </si>
  <si>
    <t>20670502/02</t>
  </si>
  <si>
    <t>E033 28 58,23</t>
  </si>
  <si>
    <t>S19 06 53,38</t>
  </si>
  <si>
    <t>AGCHI/PT85</t>
  </si>
  <si>
    <t>GERMIO</t>
  </si>
  <si>
    <t>2500900/04</t>
  </si>
  <si>
    <t>E033 28 37,22</t>
  </si>
  <si>
    <t>S19 06 50,46</t>
  </si>
  <si>
    <t>AGCHI/PT47</t>
  </si>
  <si>
    <t>E033 30 08,20</t>
  </si>
  <si>
    <t>S19 07 38,61</t>
  </si>
  <si>
    <t>AGCHI/PT44</t>
  </si>
  <si>
    <t>TEXTAFRICA A</t>
  </si>
  <si>
    <t>62078I3</t>
  </si>
  <si>
    <t>E033 27 47,56</t>
  </si>
  <si>
    <t>S19 06 27,38</t>
  </si>
  <si>
    <t>AGCHI/PT13</t>
  </si>
  <si>
    <t>ZONA INDUSTRIAL MOZAMBIQUE LEAT TOBACCO</t>
  </si>
  <si>
    <t xml:space="preserve">Localidade de Metuchira-Posto Administrativo   </t>
  </si>
  <si>
    <t xml:space="preserve">Localidade de Metuchira  </t>
  </si>
  <si>
    <t>F000225.01</t>
  </si>
  <si>
    <t>PT212</t>
  </si>
  <si>
    <t>TCT - Chamba</t>
  </si>
  <si>
    <t>F000236.06</t>
  </si>
  <si>
    <t>PT185</t>
  </si>
  <si>
    <t>Emofar-Macúti</t>
  </si>
  <si>
    <t>F000243.01</t>
  </si>
  <si>
    <t>PT184</t>
  </si>
  <si>
    <t>Rua Kruss Gomes  Munhava</t>
  </si>
  <si>
    <t>F000240.03</t>
  </si>
  <si>
    <t>PT178</t>
  </si>
  <si>
    <t>Rua Kruss Gomes  Chota</t>
  </si>
  <si>
    <t>20671402/02</t>
  </si>
  <si>
    <t>PT177</t>
  </si>
  <si>
    <t>Rua Renato Baptista  Ponta-Gêa</t>
  </si>
  <si>
    <t>F000236.03</t>
  </si>
  <si>
    <t>PT176</t>
  </si>
  <si>
    <t>Rua Kruss Gomes(Munhava Campo)</t>
  </si>
  <si>
    <t>20671402/01</t>
  </si>
  <si>
    <t>PT174</t>
  </si>
  <si>
    <t>Toyota de Moçambique  Maquinino</t>
  </si>
  <si>
    <t>F000236.05</t>
  </si>
  <si>
    <t>PT173</t>
  </si>
  <si>
    <t xml:space="preserve">Cp. Pais Ramos (Esturro Casa Prof. Da Escola Samora machel)   </t>
  </si>
  <si>
    <t>F000243.03</t>
  </si>
  <si>
    <t>PT163</t>
  </si>
  <si>
    <t>Escola de Deficientes Visuais  Ponta-Gêa</t>
  </si>
  <si>
    <t>S/nº  série</t>
  </si>
  <si>
    <t>PT153</t>
  </si>
  <si>
    <t>Prédio Avenida  Baixa</t>
  </si>
  <si>
    <t>F000236.01</t>
  </si>
  <si>
    <t>PT128</t>
  </si>
  <si>
    <t>Prédio da Cogropa  Maquinino</t>
  </si>
  <si>
    <t>PT85</t>
  </si>
  <si>
    <t>Rua Capitães de Sena (PalmeirasII Lar Masc. Saude)</t>
  </si>
  <si>
    <t>SP - HIP</t>
  </si>
  <si>
    <t>PT84</t>
  </si>
  <si>
    <t>Casa dos Bicos  Baixa</t>
  </si>
  <si>
    <t>923097-0901052</t>
  </si>
  <si>
    <t>TM-FST</t>
  </si>
  <si>
    <t>PT82</t>
  </si>
  <si>
    <t>Rua Kruss Gomes (Munhava Antigo Banco Maraza)</t>
  </si>
  <si>
    <t>F000240.02</t>
  </si>
  <si>
    <t>PT71</t>
  </si>
  <si>
    <t>Jardim Bacalhau Ponta-Gêa</t>
  </si>
  <si>
    <t>F000225.05</t>
  </si>
  <si>
    <t>PT66</t>
  </si>
  <si>
    <t>Fábrica de Enxadas -  Manga</t>
  </si>
  <si>
    <t>F000224.04</t>
  </si>
  <si>
    <t>PT65</t>
  </si>
  <si>
    <t>Fábrica de Alumínios -  Vaz</t>
  </si>
  <si>
    <t>E 034°54'17.58"</t>
  </si>
  <si>
    <t>S 19°48'51.92"</t>
  </si>
  <si>
    <t>PT64</t>
  </si>
  <si>
    <t>Fábrica de Tijolos-Chota</t>
  </si>
  <si>
    <t>PT60</t>
  </si>
  <si>
    <t>Fábrica de Marmolite - Manga</t>
  </si>
  <si>
    <t>F000225.02</t>
  </si>
  <si>
    <t>PT59</t>
  </si>
  <si>
    <t>Viveiros Municipais</t>
  </si>
  <si>
    <t>F000226.02</t>
  </si>
  <si>
    <t>PT58</t>
  </si>
  <si>
    <t xml:space="preserve">Estrada do Aeroporto(Mercado Mascarenha) </t>
  </si>
  <si>
    <t>F000225.03</t>
  </si>
  <si>
    <t>PT55</t>
  </si>
  <si>
    <t>Carpintaria de José Maria - Manga</t>
  </si>
  <si>
    <t>F000236.02</t>
  </si>
  <si>
    <t>E 034°53'31.69"</t>
  </si>
  <si>
    <t>S 19°50'46.69"</t>
  </si>
  <si>
    <t>PT33</t>
  </si>
  <si>
    <t>Acampamanto do Corredor da Beira</t>
  </si>
  <si>
    <t>F000243</t>
  </si>
  <si>
    <t>PT31</t>
  </si>
  <si>
    <t>Universidade Católica PalmeirasII</t>
  </si>
  <si>
    <t>F000245</t>
  </si>
  <si>
    <t>Grande Hotel Ponta-Gêa</t>
  </si>
  <si>
    <t>F000240.01</t>
  </si>
  <si>
    <t>Rua Kruss Gomes (Munhava Antigo Hospital)</t>
  </si>
  <si>
    <t>E 034°50'24.33"</t>
  </si>
  <si>
    <t>S 19°49'50.51"</t>
  </si>
  <si>
    <t>Sede da EDM  Baixa</t>
  </si>
  <si>
    <t>8212089.285</t>
  </si>
  <si>
    <t>563529.011</t>
  </si>
  <si>
    <t>MATETE/SMT-14</t>
  </si>
  <si>
    <t>8245295.146</t>
  </si>
  <si>
    <t>553483.401</t>
  </si>
  <si>
    <t>CHIDIMBA</t>
  </si>
  <si>
    <t>8240089.946</t>
  </si>
  <si>
    <t>556532.516</t>
  </si>
  <si>
    <t>KATIPO</t>
  </si>
  <si>
    <t>8226995.000</t>
  </si>
  <si>
    <t>564002.000</t>
  </si>
  <si>
    <t>KAUNJE</t>
  </si>
  <si>
    <t>521176</t>
  </si>
  <si>
    <t>8224351.020</t>
  </si>
  <si>
    <t>566450.355</t>
  </si>
  <si>
    <t>04164/10</t>
  </si>
  <si>
    <t>SEDE CHING</t>
  </si>
  <si>
    <t>35°35'21.20</t>
  </si>
  <si>
    <t>17°19'45.687"</t>
  </si>
  <si>
    <t>SAMORA MICHEL</t>
  </si>
  <si>
    <t>PTS 302</t>
  </si>
  <si>
    <t>ZENNARO</t>
  </si>
  <si>
    <t>37°41'13.110"</t>
  </si>
  <si>
    <t>15°38'50.98"</t>
  </si>
  <si>
    <t>CETA QUELIMANE</t>
  </si>
  <si>
    <t>PTS 3017</t>
  </si>
  <si>
    <t>E037 00 06.36</t>
  </si>
  <si>
    <t>S16 47 21.87</t>
  </si>
  <si>
    <t>E036 59 43.27</t>
  </si>
  <si>
    <t>S16 48 53.59</t>
  </si>
  <si>
    <t>PTS 1037</t>
  </si>
  <si>
    <t>E036 59 30.52</t>
  </si>
  <si>
    <t>S16 49 18.24</t>
  </si>
  <si>
    <t>E036 58 40.69</t>
  </si>
  <si>
    <t>S16 49 36.00</t>
  </si>
  <si>
    <t>E036 59 13.47</t>
  </si>
  <si>
    <t>S16 51 06.22</t>
  </si>
  <si>
    <t>PTS MARTHINO</t>
  </si>
  <si>
    <t>E036 59 49.06</t>
  </si>
  <si>
    <t>S16 50 44.68</t>
  </si>
  <si>
    <t>E036 59 25.00</t>
  </si>
  <si>
    <t>S16 50 37.99</t>
  </si>
  <si>
    <t>PTS 1008</t>
  </si>
  <si>
    <t>E036 56 12.94</t>
  </si>
  <si>
    <t>S16 51 33.52</t>
  </si>
  <si>
    <t>PTS 1035</t>
  </si>
  <si>
    <t>E036 52 37.20</t>
  </si>
  <si>
    <t>S17 52 26.48</t>
  </si>
  <si>
    <t>E036 52 45.53</t>
  </si>
  <si>
    <t>S17 52 17.84</t>
  </si>
  <si>
    <t>038°43,460'</t>
  </si>
  <si>
    <t>15°26,407'</t>
  </si>
  <si>
    <t>MURRUPULA, NA RESIDENCIA  DE GUEBUZA,</t>
  </si>
  <si>
    <t>Murrupula</t>
  </si>
  <si>
    <t>039⁰20.439’</t>
  </si>
  <si>
    <t>15⁰41.717’</t>
  </si>
  <si>
    <t>39°57'19.668"</t>
  </si>
  <si>
    <t>15°0'0.765"</t>
  </si>
  <si>
    <t>MUTIVAZE</t>
  </si>
  <si>
    <t>10304402/01</t>
  </si>
  <si>
    <t>39°16'42.629"</t>
  </si>
  <si>
    <t>15°7'38.703"</t>
  </si>
  <si>
    <t>BAIRRO DE MUHALA EXPANSÃO- LARINAS MELHORADAS</t>
  </si>
  <si>
    <t>17-12909</t>
  </si>
  <si>
    <t>39°15.239</t>
  </si>
  <si>
    <t>15°06.231</t>
  </si>
  <si>
    <t>MURRUPULA-VILA, NO CONTROL</t>
  </si>
  <si>
    <t>K.009303.01</t>
  </si>
  <si>
    <t>39°26'12.752"</t>
  </si>
  <si>
    <t>15°5'41.965"</t>
  </si>
  <si>
    <t>VILA DE ANCHILO- FEIRA - MICHNOEK</t>
  </si>
  <si>
    <t>39°15'16.142"</t>
  </si>
  <si>
    <t>15°6'7.443"</t>
  </si>
  <si>
    <t>BAIRRO DE NAPIPINE-  MERCADO GULAMO</t>
  </si>
  <si>
    <t>PTS7</t>
  </si>
  <si>
    <t>T-27563</t>
  </si>
  <si>
    <t>-25.933327</t>
  </si>
  <si>
    <t>32.466930</t>
  </si>
  <si>
    <t>K003107</t>
  </si>
  <si>
    <t>-25.910185</t>
  </si>
  <si>
    <t>32.523356</t>
  </si>
  <si>
    <t>PTS 189</t>
  </si>
  <si>
    <t>T-27571</t>
  </si>
  <si>
    <t>39°15'46.988"</t>
  </si>
  <si>
    <t>15°6'54.439"</t>
  </si>
  <si>
    <t>PRAÇA DO DESTACAMENTO FEMENINO - GOVERNO</t>
  </si>
  <si>
    <t>PTS3</t>
  </si>
  <si>
    <t>8212356.122</t>
  </si>
  <si>
    <t>562791.480</t>
  </si>
  <si>
    <t xml:space="preserve">    FAL.GREGORIO/SMT-1</t>
  </si>
  <si>
    <t>8212875.476</t>
  </si>
  <si>
    <t>562408.195</t>
  </si>
  <si>
    <t>8215877.158</t>
  </si>
  <si>
    <t>564685.745</t>
  </si>
  <si>
    <t>MAT-CAMBIN</t>
  </si>
  <si>
    <t>DT532/1</t>
  </si>
  <si>
    <t>FIFA</t>
  </si>
  <si>
    <t>3 ESQUADRA</t>
  </si>
  <si>
    <t>700170/4</t>
  </si>
  <si>
    <t>MUFA</t>
  </si>
  <si>
    <t>CERAMICA</t>
  </si>
  <si>
    <t xml:space="preserve">  TETE-SUB</t>
  </si>
  <si>
    <t>BEGA</t>
  </si>
  <si>
    <t>58305A3</t>
  </si>
  <si>
    <t>NHARTANDA</t>
  </si>
  <si>
    <t>SINTRAPEL</t>
  </si>
  <si>
    <t>EX-GPZ</t>
  </si>
  <si>
    <t>8215082.588</t>
  </si>
  <si>
    <t>FAB UNIVENDAS</t>
  </si>
  <si>
    <t>563247.649</t>
  </si>
  <si>
    <t>RUA C.SAUDE N3</t>
  </si>
  <si>
    <t>8212115.889</t>
  </si>
  <si>
    <t>563853.976</t>
  </si>
  <si>
    <t>AV.LIBERD</t>
  </si>
  <si>
    <t>8212801.225</t>
  </si>
  <si>
    <t>563460.828</t>
  </si>
  <si>
    <t>AV.E.MOND</t>
  </si>
  <si>
    <t>8212588.283</t>
  </si>
  <si>
    <t>563035.680</t>
  </si>
  <si>
    <t>RESIT DELEG  EDM TET</t>
  </si>
  <si>
    <t>8213759.123</t>
  </si>
  <si>
    <t>562913.517</t>
  </si>
  <si>
    <t>562911.474</t>
  </si>
  <si>
    <t>AV.INDEPEN</t>
  </si>
  <si>
    <t>8213547.237</t>
  </si>
  <si>
    <t>8214711.833</t>
  </si>
  <si>
    <t>561213.028</t>
  </si>
  <si>
    <t>8212956.463</t>
  </si>
  <si>
    <t>563218.055</t>
  </si>
  <si>
    <t>8214263.815</t>
  </si>
  <si>
    <t>561570.700</t>
  </si>
  <si>
    <t>36°58'26.491"</t>
  </si>
  <si>
    <t>15°27'26.680"</t>
  </si>
  <si>
    <t>BAIRROMUELA 2</t>
  </si>
  <si>
    <t>PTS 4035</t>
  </si>
  <si>
    <t>B3513/04</t>
  </si>
  <si>
    <t>ATCOM</t>
  </si>
  <si>
    <t>E036 58 11.92</t>
  </si>
  <si>
    <t>S16 51 02.46</t>
  </si>
  <si>
    <t>PTS 1005</t>
  </si>
  <si>
    <t>DC0005/2204</t>
  </si>
  <si>
    <t>E037 00 13.60</t>
  </si>
  <si>
    <t>S 16 47 47.44</t>
  </si>
  <si>
    <t>PTS NAVERUA EPC</t>
  </si>
  <si>
    <t>E036 46 23.29</t>
  </si>
  <si>
    <t>S17 36 43.57</t>
  </si>
  <si>
    <t>E036 55 16.16</t>
  </si>
  <si>
    <t>S1753 00.63</t>
  </si>
  <si>
    <t>PTS ISCIDUA</t>
  </si>
  <si>
    <t>E036 54 53.17</t>
  </si>
  <si>
    <t>S17 53 10.40</t>
  </si>
  <si>
    <t>PTS CAMP</t>
  </si>
  <si>
    <t>E036 54 24.16</t>
  </si>
  <si>
    <t>S17 53 16.24</t>
  </si>
  <si>
    <t>PTS PONT</t>
  </si>
  <si>
    <t>-36º -30' -41.091" W</t>
  </si>
  <si>
    <t>14º 47' 37.562" S</t>
  </si>
  <si>
    <t>INSS- Subestacao 110KV</t>
  </si>
  <si>
    <t>39°55'3.654"</t>
  </si>
  <si>
    <t>15°15'42.000"</t>
  </si>
  <si>
    <t>ILHE DE MOCAMBIQUE</t>
  </si>
  <si>
    <t>MONAPO PS 1</t>
  </si>
  <si>
    <t>TA 1</t>
  </si>
  <si>
    <t>F002261,02</t>
  </si>
  <si>
    <t>39°14'58.340"</t>
  </si>
  <si>
    <t>15°4'58.624"</t>
  </si>
  <si>
    <t>VIA BARRAGEM - ENTRADA COCA  COLA</t>
  </si>
  <si>
    <t>T-24307</t>
  </si>
  <si>
    <t>39°17'44.967"</t>
  </si>
  <si>
    <t>15°8'16.686"</t>
  </si>
  <si>
    <t>BAIRRO DE MUHALA EXPANSÃO- MOAGEM SAIDE</t>
  </si>
  <si>
    <t>10828301/02</t>
  </si>
  <si>
    <t>39°15'30.325"</t>
  </si>
  <si>
    <t>15°7'12.490"</t>
  </si>
  <si>
    <t>AVENIDA 25 DE SETEMBRO - HOTEL MILÉNIO</t>
  </si>
  <si>
    <t>39°14'57.293"</t>
  </si>
  <si>
    <t>14°57'9.737"</t>
  </si>
  <si>
    <t>FPLM MUAHIVIRE</t>
  </si>
  <si>
    <t>PTS56</t>
  </si>
  <si>
    <t>K003029.01</t>
  </si>
  <si>
    <t>-25,9037406</t>
  </si>
  <si>
    <t>32,4892307</t>
  </si>
  <si>
    <t>1111 0704513</t>
  </si>
  <si>
    <t>-25.965571</t>
  </si>
  <si>
    <t>32.457315</t>
  </si>
  <si>
    <t>Cidade da Matola</t>
  </si>
  <si>
    <t>T-25564</t>
  </si>
  <si>
    <t>31651/03/001</t>
  </si>
  <si>
    <t>E 033 28 22,18</t>
  </si>
  <si>
    <t>S19 06 33,21</t>
  </si>
  <si>
    <t>25 DE SETEMBRO</t>
  </si>
  <si>
    <t>AGCHI/PT01</t>
  </si>
  <si>
    <t>PALACIO DO GOVERNADOR</t>
  </si>
  <si>
    <t>10626081/03</t>
  </si>
  <si>
    <t>PT172</t>
  </si>
  <si>
    <t>Estação de Serviço Mobil  Baixa</t>
  </si>
  <si>
    <t>10626001/04</t>
  </si>
  <si>
    <t>PT169</t>
  </si>
  <si>
    <t>Frigoríficos da Pescamar  Maquinino</t>
  </si>
  <si>
    <t>PT112</t>
  </si>
  <si>
    <t>Fabrica de Sabão Chiveve  Manga/Chamba</t>
  </si>
  <si>
    <t>PT63</t>
  </si>
  <si>
    <t>Bairro de Chingussura(Mercado)</t>
  </si>
  <si>
    <t>11110704507-12498</t>
  </si>
  <si>
    <t>Pauwels Trafo- Efacec</t>
  </si>
  <si>
    <t>PT62</t>
  </si>
  <si>
    <t>Rua nº9 - (Manga Casa das Irmãs)</t>
  </si>
  <si>
    <t>20650301/01</t>
  </si>
  <si>
    <t>PT56</t>
  </si>
  <si>
    <t>Rua nº6 - Manga</t>
  </si>
  <si>
    <t>Pauwels  Trafo</t>
  </si>
  <si>
    <t>PT51</t>
  </si>
  <si>
    <t>Rua nº2 - (Manga Fipag Cobrança)</t>
  </si>
  <si>
    <t>8275511.040</t>
  </si>
  <si>
    <t>654274.240</t>
  </si>
  <si>
    <t>SEDE</t>
  </si>
  <si>
    <t>8207213.986</t>
  </si>
  <si>
    <t>561374.595</t>
  </si>
  <si>
    <t>GARRI-CAROEIRA</t>
  </si>
  <si>
    <t>DEZIO</t>
  </si>
  <si>
    <t>T-18797</t>
  </si>
  <si>
    <t>REGINA</t>
  </si>
  <si>
    <t>39°53.575</t>
  </si>
  <si>
    <t>16°12.657</t>
  </si>
  <si>
    <t>MANGINE</t>
  </si>
  <si>
    <t>39°14'55.313"</t>
  </si>
  <si>
    <t>15°15'19.116"</t>
  </si>
  <si>
    <t>MARRATANE</t>
  </si>
  <si>
    <t>K008300,05</t>
  </si>
  <si>
    <t>39°15'16.205"</t>
  </si>
  <si>
    <t>15°15'23.747"</t>
  </si>
  <si>
    <t>F001010,04</t>
  </si>
  <si>
    <t>39°15'58.199"</t>
  </si>
  <si>
    <t>15°6'17.094</t>
  </si>
  <si>
    <t>RUA DA FRANÇA</t>
  </si>
  <si>
    <t>PTS14</t>
  </si>
  <si>
    <t>39°15'2.711"</t>
  </si>
  <si>
    <t>15°6'38.411"</t>
  </si>
  <si>
    <t>PTS12</t>
  </si>
  <si>
    <t>39°14'38.013"</t>
  </si>
  <si>
    <t>15°6'33.100"</t>
  </si>
  <si>
    <t>BAIRRO DE MUTAUANHA - AO LADO DA SUMEYA</t>
  </si>
  <si>
    <t>PTS8</t>
  </si>
  <si>
    <t>20801002/04</t>
  </si>
  <si>
    <t>39°15'25.617"</t>
  </si>
  <si>
    <t>15°7'25.775"</t>
  </si>
  <si>
    <t>RUA DOS CONTINUADORES-  PTS 05</t>
  </si>
  <si>
    <t>PTS5</t>
  </si>
  <si>
    <t>T - 25123</t>
  </si>
  <si>
    <t>033º 43.229</t>
  </si>
  <si>
    <t>25º 07.341</t>
  </si>
  <si>
    <t>AGXX/PTS0092</t>
  </si>
  <si>
    <t>Joson-Praia de Xai-Xai</t>
  </si>
  <si>
    <t>F7815/7</t>
  </si>
  <si>
    <t>Westingcorp Power Industries</t>
  </si>
  <si>
    <t>-21,9910272</t>
  </si>
  <si>
    <t>35,3144062</t>
  </si>
  <si>
    <t>PT 39 RG</t>
  </si>
  <si>
    <t>-25,8787734</t>
  </si>
  <si>
    <t>32,4756318</t>
  </si>
  <si>
    <t>PT 127</t>
  </si>
  <si>
    <t>T-24375</t>
  </si>
  <si>
    <t>-25.909149</t>
  </si>
  <si>
    <t>32.468497</t>
  </si>
  <si>
    <t>PT 132</t>
  </si>
  <si>
    <t>PT 100</t>
  </si>
  <si>
    <t>8344236.080</t>
  </si>
  <si>
    <t>667400.413</t>
  </si>
  <si>
    <t>LIGOE</t>
  </si>
  <si>
    <t>8326967.754</t>
  </si>
  <si>
    <t>488854.520</t>
  </si>
  <si>
    <t>LUIA-CENT.SAUDE</t>
  </si>
  <si>
    <t>E35 17.375</t>
  </si>
  <si>
    <t xml:space="preserve">S12 36.812 </t>
  </si>
  <si>
    <t>Mulembwe Residencia</t>
  </si>
  <si>
    <t>EG PTS5012</t>
  </si>
  <si>
    <t>E35 14.619</t>
  </si>
  <si>
    <t xml:space="preserve">S13 18.569 </t>
  </si>
  <si>
    <t>PTS1022</t>
  </si>
  <si>
    <t>E35 14.699</t>
  </si>
  <si>
    <t xml:space="preserve">S13 17.890 </t>
  </si>
  <si>
    <t>PTS1011</t>
  </si>
  <si>
    <t>E35 14.274</t>
  </si>
  <si>
    <t xml:space="preserve">S13 17.075 </t>
  </si>
  <si>
    <t>PTS1010</t>
  </si>
  <si>
    <t>98391/01/02</t>
  </si>
  <si>
    <t>E35 15.482</t>
  </si>
  <si>
    <t xml:space="preserve">S13 17.838 </t>
  </si>
  <si>
    <t>PTS1009</t>
  </si>
  <si>
    <t>K008418.02</t>
  </si>
  <si>
    <t>E35 14.979</t>
  </si>
  <si>
    <t xml:space="preserve">S13 17.961 </t>
  </si>
  <si>
    <t>PTS1008</t>
  </si>
  <si>
    <t>T-27003</t>
  </si>
  <si>
    <t>E35 14.616</t>
  </si>
  <si>
    <t>S13 19.011</t>
  </si>
  <si>
    <t>PTS1003</t>
  </si>
  <si>
    <t>E35 14.764</t>
  </si>
  <si>
    <t>S13 18.415</t>
  </si>
  <si>
    <t>PTS1002</t>
  </si>
  <si>
    <t>E35 14.767</t>
  </si>
  <si>
    <t>S13 18.203</t>
  </si>
  <si>
    <t>PTS1001</t>
  </si>
  <si>
    <t>39°13.274</t>
  </si>
  <si>
    <t>16°45.761</t>
  </si>
  <si>
    <t>CENTRAL</t>
  </si>
  <si>
    <t>39°54.206</t>
  </si>
  <si>
    <t>16°13.818</t>
  </si>
  <si>
    <t>SPORTING</t>
  </si>
  <si>
    <t>SWE</t>
  </si>
  <si>
    <t>038°40,116ˈ</t>
  </si>
  <si>
    <t>15°28,5441</t>
  </si>
  <si>
    <t>MURRUPULA, PROXIMO DA FABRICA DE CASTANHA</t>
  </si>
  <si>
    <t>20718503/01</t>
  </si>
  <si>
    <t>038°52,709'</t>
  </si>
  <si>
    <t>15°21,127</t>
  </si>
  <si>
    <t>MURRUPULA,GAZUZU NO MERCADO</t>
  </si>
  <si>
    <t>038°47,819'</t>
  </si>
  <si>
    <t>15°15,57'</t>
  </si>
  <si>
    <t>MURRUPULA- UMUATHO, EM FRENTE DA ESCOLA PROFISSIONAL</t>
  </si>
  <si>
    <t>078°42,971'</t>
  </si>
  <si>
    <t>15°26,766'</t>
  </si>
  <si>
    <t>MURRUPULA-VILA, NA IGREJA CATOLICA</t>
  </si>
  <si>
    <t>039°03,050</t>
  </si>
  <si>
    <t>15°15,745ˈ</t>
  </si>
  <si>
    <t>NAMAITA NO CENTRO DA BOA GOVERNACAO</t>
  </si>
  <si>
    <t>039°01,306'</t>
  </si>
  <si>
    <t>15°17,185'</t>
  </si>
  <si>
    <t>NAMAITA, POSTO ADIMINISTRATIVO</t>
  </si>
  <si>
    <t>039°00,11'</t>
  </si>
  <si>
    <t>15°17,367'</t>
  </si>
  <si>
    <t>NAMAITA, PROXIMO DO MERCADO</t>
  </si>
  <si>
    <t>39°16'25.330"</t>
  </si>
  <si>
    <t>15°7'7.413"</t>
  </si>
  <si>
    <t>BAIRRO DE NAMUTEQUELIUA- FÁBRICA DE VINHOS</t>
  </si>
  <si>
    <t>39°13'51.092"</t>
  </si>
  <si>
    <t>15°7'49.860"</t>
  </si>
  <si>
    <t>BAIRRO DE MUTAUANHA  EPC PILOTO</t>
  </si>
  <si>
    <t>PTS85</t>
  </si>
  <si>
    <t>20954501/02</t>
  </si>
  <si>
    <t>39°17'15.098"</t>
  </si>
  <si>
    <t>15°8'5.221"</t>
  </si>
  <si>
    <t>BAIRRO DE MUHALA EXPANSÃO- TRANSPORTES CHEFE</t>
  </si>
  <si>
    <t>PTS54</t>
  </si>
  <si>
    <t>17-02239</t>
  </si>
  <si>
    <t>39°17'21.202"</t>
  </si>
  <si>
    <t>15°7'45.099"</t>
  </si>
  <si>
    <t>AVENIDA EDUARDO MONDLANE- NAS PESCAS/ TERMINAL DE CHAPAS</t>
  </si>
  <si>
    <t>PTS53</t>
  </si>
  <si>
    <t>L000953</t>
  </si>
  <si>
    <t>-22,0438647</t>
  </si>
  <si>
    <t>35,3187875</t>
  </si>
  <si>
    <t>PT 23 RG</t>
  </si>
  <si>
    <t>30553801/01</t>
  </si>
  <si>
    <t>-25,8983823</t>
  </si>
  <si>
    <t>32,5130535</t>
  </si>
  <si>
    <t>PT 155</t>
  </si>
  <si>
    <t>L000231.03</t>
  </si>
  <si>
    <t>E35 14.611</t>
  </si>
  <si>
    <t>S13 17.880</t>
  </si>
  <si>
    <t>PTS1000</t>
  </si>
  <si>
    <t>44333/9</t>
  </si>
  <si>
    <t>8252161.041</t>
  </si>
  <si>
    <t>366243.449</t>
  </si>
  <si>
    <t>4010845-02</t>
  </si>
  <si>
    <t>8213114.122</t>
  </si>
  <si>
    <t>563517.324</t>
  </si>
  <si>
    <t>PERTO NHARINGA</t>
  </si>
  <si>
    <t>88N4672</t>
  </si>
  <si>
    <t>PAUWELS-TRAFO</t>
  </si>
  <si>
    <t>-37º -1' -2.59" W</t>
  </si>
  <si>
    <t>14º 52' 45.87" S</t>
  </si>
  <si>
    <t>Posto Sede-PT 6-PORTICO</t>
  </si>
  <si>
    <t>PTS 1006</t>
  </si>
  <si>
    <t>TRANS. MOCAM</t>
  </si>
  <si>
    <t>-37º 0' -15.741" W</t>
  </si>
  <si>
    <t>14º 52' 18.852" S</t>
  </si>
  <si>
    <t>Esc. Secund.-PT 5-PORTICO</t>
  </si>
  <si>
    <t>TB1509056</t>
  </si>
  <si>
    <t>-37º 0' -15.899" W</t>
  </si>
  <si>
    <t>14º 50' 59.77" S</t>
  </si>
  <si>
    <t>B. Hospital-PORTICO</t>
  </si>
  <si>
    <t>-37º 0' -52.504" W</t>
  </si>
  <si>
    <t>14º 49' 59.415" S</t>
  </si>
  <si>
    <t>B. Namipaua-PT 3-PORTICO</t>
  </si>
  <si>
    <t>PTS 1003</t>
  </si>
  <si>
    <t>-37º 0' -13.499" W</t>
  </si>
  <si>
    <t>14º 50' 11.537" S</t>
  </si>
  <si>
    <t>Mercado-PT 2- PORTICO</t>
  </si>
  <si>
    <t>PTS 1002</t>
  </si>
  <si>
    <t>-36º -59' -57.96" W</t>
  </si>
  <si>
    <t>14º 50' 17.518" S</t>
  </si>
  <si>
    <t>SAM-PT 1-MONOBLOCO</t>
  </si>
  <si>
    <t>PTS 1001</t>
  </si>
  <si>
    <t>L001526</t>
  </si>
  <si>
    <t>-36º -50' -55.27" W</t>
  </si>
  <si>
    <t>14º 47' 34.56" S</t>
  </si>
  <si>
    <t>LURIO MERCADO</t>
  </si>
  <si>
    <t>-36º -31' -12.53" W</t>
  </si>
  <si>
    <t>14º 48' 28.928" S</t>
  </si>
  <si>
    <t>MAGANGA EPC</t>
  </si>
  <si>
    <t>T24387</t>
  </si>
  <si>
    <t>-36º -33' -13.723" W</t>
  </si>
  <si>
    <t>12º 6' 5.58" S</t>
  </si>
  <si>
    <t>MAGANGA IGREJA CATOLIC</t>
  </si>
  <si>
    <t>MASSANIQUEIRA (MONOBLO)</t>
  </si>
  <si>
    <t>-36º -32' -26.103" W</t>
  </si>
  <si>
    <t>14º 49' 4.874" S</t>
  </si>
  <si>
    <t>BAIRRO NAMUITHE/ NAMINHOSSO</t>
  </si>
  <si>
    <t>03242/ 02/2005</t>
  </si>
  <si>
    <t>ALSTRON</t>
  </si>
  <si>
    <t>-36º -32' -44.803" W</t>
  </si>
  <si>
    <t>14º 48' 25.201" S</t>
  </si>
  <si>
    <t xml:space="preserve">MUTXORA ESCOLA PC </t>
  </si>
  <si>
    <t>11535.2</t>
  </si>
  <si>
    <t>-36º -32' -39.601" W</t>
  </si>
  <si>
    <t>14º 48' 9.209" S</t>
  </si>
  <si>
    <t>02985/06/10</t>
  </si>
  <si>
    <t>-36º -33' -22.208" W</t>
  </si>
  <si>
    <t>14º 48' 4.589" S</t>
  </si>
  <si>
    <t>MENIGON</t>
  </si>
  <si>
    <t>-36º -32' -41.28" W</t>
  </si>
  <si>
    <t>14º 47' 56.641" S</t>
  </si>
  <si>
    <t>MPOPOLA</t>
  </si>
  <si>
    <t>-36º -33' -1.801" W</t>
  </si>
  <si>
    <t>14º 47' 51.103" S</t>
  </si>
  <si>
    <t>ADINE3 JONE</t>
  </si>
  <si>
    <t>-36º -32' -35.92" W</t>
  </si>
  <si>
    <t>14º 47' 45.819" S</t>
  </si>
  <si>
    <t>MAOZE(NA MOAGEM)</t>
  </si>
  <si>
    <t>20667902/04</t>
  </si>
  <si>
    <t>-36º -32' -12.035" W</t>
  </si>
  <si>
    <t>14º 47' 38.506" S</t>
  </si>
  <si>
    <t>ADINE 1 B.POBRE( DESCENDO MERC CENTRAL)</t>
  </si>
  <si>
    <t>-36º -32' -5.223" W</t>
  </si>
  <si>
    <t>14º 48' 1.492" S</t>
  </si>
  <si>
    <t>CENTRAL TERMICA(ARMAZEM DA DELEGACAO)</t>
  </si>
  <si>
    <t>E 039⁰36.649</t>
  </si>
  <si>
    <t>S 16⁰33.979</t>
  </si>
  <si>
    <t>TIPANE</t>
  </si>
  <si>
    <t>20946101/01</t>
  </si>
  <si>
    <t>39°15'19.550"</t>
  </si>
  <si>
    <t>15°6'55.773"</t>
  </si>
  <si>
    <t>BAIRRO DE MUTAUANHA - PEQUENA CIDADE</t>
  </si>
  <si>
    <t>PTS86</t>
  </si>
  <si>
    <t>39°22'54.859"</t>
  </si>
  <si>
    <t>15°7'29.924"</t>
  </si>
  <si>
    <t>BAIRRO DE  MUTAVA REX -  IRMÃOS MONGES  J&amp; B  DRILLINGS</t>
  </si>
  <si>
    <t>PTS82</t>
  </si>
  <si>
    <t>20865801/01</t>
  </si>
  <si>
    <t>39°14'49.291"</t>
  </si>
  <si>
    <t>15°5'44.299"</t>
  </si>
  <si>
    <t>NATIKIRI - PEDREIRA OLIVEIRA</t>
  </si>
  <si>
    <t>PTS78</t>
  </si>
  <si>
    <t>RET 14133</t>
  </si>
  <si>
    <t>ALSTON</t>
  </si>
  <si>
    <t>39°13'9.309"</t>
  </si>
  <si>
    <t>15°6'11.970"</t>
  </si>
  <si>
    <t>BAIRRO DE MURRAPANIUA NO  MERCADO RESTA</t>
  </si>
  <si>
    <t>PTS77</t>
  </si>
  <si>
    <t>L000321,02</t>
  </si>
  <si>
    <t>39°18'36.022"</t>
  </si>
  <si>
    <t>15°8'55.009"</t>
  </si>
  <si>
    <t>NAMUTEQUELIUA - FABRICA DE IOGURTE</t>
  </si>
  <si>
    <t>PTS76</t>
  </si>
  <si>
    <t>206964401/01</t>
  </si>
  <si>
    <t>39°13'29.402"</t>
  </si>
  <si>
    <t>15°6'3.585"</t>
  </si>
  <si>
    <t>BAIRRO DE MURRAPANIUA NO ANTIGO  RESTA</t>
  </si>
  <si>
    <t>PTS65</t>
  </si>
  <si>
    <t>39°11'56.489"</t>
  </si>
  <si>
    <t>15°5'13.613"</t>
  </si>
  <si>
    <t>NATIKIRI - VIDA GAS</t>
  </si>
  <si>
    <t>PTS58</t>
  </si>
  <si>
    <t>39°13'31.298"</t>
  </si>
  <si>
    <t>15°6'54.781"</t>
  </si>
  <si>
    <t>BAIRRO DE MUTAUANHA   PILOTO ATRAS DA TÂMEGA</t>
  </si>
  <si>
    <t>PTS51</t>
  </si>
  <si>
    <t>17-12924</t>
  </si>
  <si>
    <t>39°17'17.030"</t>
  </si>
  <si>
    <t>15°8'21.785"</t>
  </si>
  <si>
    <t>BAIRRO DE MUAHIVIRE EXPANSÃO- CONDOR</t>
  </si>
  <si>
    <t>PTS49</t>
  </si>
  <si>
    <t>30715401/01</t>
  </si>
  <si>
    <t>39°15'36.679"</t>
  </si>
  <si>
    <t>15°6'22.844"</t>
  </si>
  <si>
    <t>RUA DA UNIDADE- NA DIRECÇÃO DE TRABALHO</t>
  </si>
  <si>
    <t>PTS45</t>
  </si>
  <si>
    <t>MANDJAKAZE</t>
  </si>
  <si>
    <t>39°15.52.015"</t>
  </si>
  <si>
    <t>15°6'55.150"</t>
  </si>
  <si>
    <t>Irmãs Carmelitas</t>
  </si>
  <si>
    <t>PTS39</t>
  </si>
  <si>
    <t>39°16'50.891"</t>
  </si>
  <si>
    <t>15°7'54.218"</t>
  </si>
  <si>
    <t>BAIRRO DE MUHALA EXPANSÃO- ESCOLA 12 DE OUTUBRO</t>
  </si>
  <si>
    <t>PTS38</t>
  </si>
  <si>
    <t>20917302/01</t>
  </si>
  <si>
    <t>39°15'48.853"</t>
  </si>
  <si>
    <t>15°7'22.696"</t>
  </si>
  <si>
    <t>Rua 3 de Fevereiro - Em frente a Residencial Universo</t>
  </si>
  <si>
    <t>PTS34</t>
  </si>
  <si>
    <t>39°16'52.764"</t>
  </si>
  <si>
    <t>15°7'26.062"</t>
  </si>
  <si>
    <t>BAIRRO DE NAMUTEQUELIUA- 1ºs  4  CAMINHOS</t>
  </si>
  <si>
    <t>PTS30</t>
  </si>
  <si>
    <t>39°16'22.466"</t>
  </si>
  <si>
    <t>15°6'26.113"</t>
  </si>
  <si>
    <t>BAIRRO DE NAMICOPO- MOAGEM PIHALE</t>
  </si>
  <si>
    <t>PTS26</t>
  </si>
  <si>
    <t>39°15'49.065"</t>
  </si>
  <si>
    <t>15°7'21.061"</t>
  </si>
  <si>
    <t>BAIRRO DOS BOMBEIROS</t>
  </si>
  <si>
    <t>PTS13</t>
  </si>
  <si>
    <t>03.2.4337</t>
  </si>
  <si>
    <t>TUSCO TRFR</t>
  </si>
  <si>
    <t>37°5'2.3"</t>
  </si>
  <si>
    <t>15°46'19.414"</t>
  </si>
  <si>
    <t>MACUARRO</t>
  </si>
  <si>
    <t>PTS 4023</t>
  </si>
  <si>
    <t>35°35'35.014"</t>
  </si>
  <si>
    <t>17°20'28.263"</t>
  </si>
  <si>
    <t>39°54.454</t>
  </si>
  <si>
    <t>16°13.673</t>
  </si>
  <si>
    <t>HOSPITAL RURAL DE ANGO</t>
  </si>
  <si>
    <t>20954301/02</t>
  </si>
  <si>
    <t>MUAHIVIRE  EXPANSÃO- SIQUIA</t>
  </si>
  <si>
    <t>BAIRRO DE NAPIPINE- UP</t>
  </si>
  <si>
    <t>PTS90</t>
  </si>
  <si>
    <t>39°16'30.623"</t>
  </si>
  <si>
    <t>15°8'48.662"</t>
  </si>
  <si>
    <t>MUAHIVIRE EXPANSÃO  , ELIPISSE</t>
  </si>
  <si>
    <t>PTS89</t>
  </si>
  <si>
    <t>T0014T0105</t>
  </si>
  <si>
    <t>39°15'4.079"</t>
  </si>
  <si>
    <t>15°4'39.349"</t>
  </si>
  <si>
    <t>VIA BARRAGEM - VIDA GÁS</t>
  </si>
  <si>
    <t>PTS73</t>
  </si>
  <si>
    <t>20670702/01</t>
  </si>
  <si>
    <t>39°15'18.844"</t>
  </si>
  <si>
    <t>15°12'0.550"</t>
  </si>
  <si>
    <t>BAIRRO DE NAPIPINE - NO IMAP</t>
  </si>
  <si>
    <t>PTS62</t>
  </si>
  <si>
    <t>F000483,07</t>
  </si>
  <si>
    <t>39°16'3.544"</t>
  </si>
  <si>
    <t>15°6'58.358"</t>
  </si>
  <si>
    <t>RUA DOS COMBATENTES ( EM FRENTE PAVILHÃO DOS DESPORTOS)</t>
  </si>
  <si>
    <t>PTS60</t>
  </si>
  <si>
    <t>39°15'9.940"</t>
  </si>
  <si>
    <t>15°7'28.234"</t>
  </si>
  <si>
    <t>RUA DAS FLORES- NA ESCOLA ADEMO</t>
  </si>
  <si>
    <t>PTS48</t>
  </si>
  <si>
    <t>39°15'48.806"</t>
  </si>
  <si>
    <t>15°7'55.887"</t>
  </si>
  <si>
    <t>BAIRRO DE MURRAPANIUA   NA  ANTIGA GORONGOSA</t>
  </si>
  <si>
    <t>PTS47</t>
  </si>
  <si>
    <t>39°14'34.080"</t>
  </si>
  <si>
    <t>15°6'50.680"</t>
  </si>
  <si>
    <t>BAIRRO DE MUTAUANHA - EPC MUTAUANHA</t>
  </si>
  <si>
    <t>PTS41</t>
  </si>
  <si>
    <t>T0066T105</t>
  </si>
  <si>
    <t>39°16'37.907"</t>
  </si>
  <si>
    <t>15°6'23.653"</t>
  </si>
  <si>
    <t>BAIRRO DE NAMICOPO  PROXIMO COLEGA MUARECHA</t>
  </si>
  <si>
    <t>PTS35</t>
  </si>
  <si>
    <t>F002283,01</t>
  </si>
  <si>
    <t>39°15'22.258"</t>
  </si>
  <si>
    <t>15°5'26.979"</t>
  </si>
  <si>
    <t>BAIRRO DE NAPIPINE - NA METEOROLOGIA</t>
  </si>
  <si>
    <t>PTS33</t>
  </si>
  <si>
    <t>39°16'38.944"</t>
  </si>
  <si>
    <t>15°8'5.266"</t>
  </si>
  <si>
    <t xml:space="preserve">MUAHIVIRE  EXPANSÃO- LAR DOS PROFESSORES </t>
  </si>
  <si>
    <t>PTS27</t>
  </si>
  <si>
    <t>T-24334</t>
  </si>
  <si>
    <t>39°17'4.302"</t>
  </si>
  <si>
    <t>15°6'44.874"</t>
  </si>
  <si>
    <t>BAIRRO DE NAMUTEQUELIUA- NA RETUNDA DO AEROPORTO</t>
  </si>
  <si>
    <t>PTS25</t>
  </si>
  <si>
    <t>20917302/02</t>
  </si>
  <si>
    <t>39°15'13.354"</t>
  </si>
  <si>
    <t>15°7'25.789"</t>
  </si>
  <si>
    <t>AV. Eduardo Mondlane. Em frente do Fipag Regional</t>
  </si>
  <si>
    <t>PTS16</t>
  </si>
  <si>
    <t>39°16'0.363"</t>
  </si>
  <si>
    <t>15°6'59.901"</t>
  </si>
  <si>
    <t>RUA DOS COMBATENTES</t>
  </si>
  <si>
    <t>PTS11</t>
  </si>
  <si>
    <t>TANZ</t>
  </si>
  <si>
    <t>39°15'29.994"</t>
  </si>
  <si>
    <t>15°6'47.754"</t>
  </si>
  <si>
    <t>AVENIDA DO TRABALHO - ESCRITÓRIOS DA EDM</t>
  </si>
  <si>
    <t>PTS10</t>
  </si>
  <si>
    <t>PT225</t>
  </si>
  <si>
    <t>Bairro Sagrada Família</t>
  </si>
  <si>
    <t>Ozoguney</t>
  </si>
  <si>
    <t>39°25.574</t>
  </si>
  <si>
    <t>15°50.597</t>
  </si>
  <si>
    <t>KM20</t>
  </si>
  <si>
    <t>17-02160</t>
  </si>
  <si>
    <t>39°13.294</t>
  </si>
  <si>
    <t>16°45.098</t>
  </si>
  <si>
    <t>NATOMOTO</t>
  </si>
  <si>
    <t>39°54.385</t>
  </si>
  <si>
    <t>16°13.913</t>
  </si>
  <si>
    <t>PIQUETE</t>
  </si>
  <si>
    <t>TA1</t>
  </si>
  <si>
    <t>L,0000586</t>
  </si>
  <si>
    <t>39°14'12.891"</t>
  </si>
  <si>
    <t>15°7'7.497"</t>
  </si>
  <si>
    <t>BAIRRO DE MUTAUANHA - MERCADO NTHOTHA</t>
  </si>
  <si>
    <t>T0066T110</t>
  </si>
  <si>
    <t>39°14'39.230"</t>
  </si>
  <si>
    <t>15°5'44.310"</t>
  </si>
  <si>
    <t>BAIRRO DE MURRAPANIUA   NA EPC DE MURRAPANIUA</t>
  </si>
  <si>
    <t>PTS88</t>
  </si>
  <si>
    <t>39°13'47.587"</t>
  </si>
  <si>
    <t>15°7'30.925"</t>
  </si>
  <si>
    <t>BAIRRO DE MUTAUANHA PILOTO- PROXIMO COLEGA COMALA</t>
  </si>
  <si>
    <t>PTS84</t>
  </si>
  <si>
    <t>39°15'25.877"</t>
  </si>
  <si>
    <t>MCEL - POLIGONO</t>
  </si>
  <si>
    <t>PTS83</t>
  </si>
  <si>
    <t>39°16'4.798"</t>
  </si>
  <si>
    <t>15°7'9.586"</t>
  </si>
  <si>
    <t>AVENIDA EDUARDO MONDLANE- FRENTE A SOTEL</t>
  </si>
  <si>
    <t>PTS72</t>
  </si>
  <si>
    <t>39°15'48.466"</t>
  </si>
  <si>
    <t>15°7'24.805"</t>
  </si>
  <si>
    <t>PTS71</t>
  </si>
  <si>
    <t>20917403/02</t>
  </si>
  <si>
    <t>39°15'30.489"</t>
  </si>
  <si>
    <t>15°6'41.667"</t>
  </si>
  <si>
    <t>RUA DA UNIDADE - REINO DO PÃO/ ADPP</t>
  </si>
  <si>
    <t>PTS70</t>
  </si>
  <si>
    <t>30715402/01</t>
  </si>
  <si>
    <t>39°15'25.584"</t>
  </si>
  <si>
    <t>15°7'25.807"</t>
  </si>
  <si>
    <t>RUA DOS CONTINUADORES- AO LADO DO PTS 05</t>
  </si>
  <si>
    <t>PTS69</t>
  </si>
  <si>
    <t>AVENIDA PAULO SAMUEL KHANKHOMBA   FRENTE AO ANTIGO PIQUETE</t>
  </si>
  <si>
    <t>PTS68</t>
  </si>
  <si>
    <t>39°15'37.913"</t>
  </si>
  <si>
    <t>15°6'58.323"</t>
  </si>
  <si>
    <t>AVENIDA 25 DE SETEMBRO- PRAÇA DA OMM</t>
  </si>
  <si>
    <t>PTS67</t>
  </si>
  <si>
    <t>39°16'24.761"</t>
  </si>
  <si>
    <t>15°7'57.895"</t>
  </si>
  <si>
    <t>BAIRRO DE MUHALA  MERCADO ANTIGO  NALOKHO</t>
  </si>
  <si>
    <t>PTS66</t>
  </si>
  <si>
    <t>39°17'28.694"</t>
  </si>
  <si>
    <t>15°6'42.210"</t>
  </si>
  <si>
    <t>BAIRRO DE NAMUTEQUELIUA- NA MEMÓRIA</t>
  </si>
  <si>
    <t>PTS61</t>
  </si>
  <si>
    <t>39°14'42.995"</t>
  </si>
  <si>
    <t>15°7'49.550"</t>
  </si>
  <si>
    <t>BAIRRO DE  MUATALA - NO QUINTAL DO MACHAME</t>
  </si>
  <si>
    <t>PTS44</t>
  </si>
  <si>
    <t>39°13'27.067"</t>
  </si>
  <si>
    <t>15°6'45.509"</t>
  </si>
  <si>
    <t>BAIRRO DE MUTAUANHA - HOSPITAL PSIQUIÁTRICO</t>
  </si>
  <si>
    <t>PTS42</t>
  </si>
  <si>
    <t>02985/02/24</t>
  </si>
  <si>
    <t>39°15'25.236"</t>
  </si>
  <si>
    <t>15°7'43.058"</t>
  </si>
  <si>
    <t>BAIRRO DE MUAHIVIRE- CAMPO DO MATCHEDJE</t>
  </si>
  <si>
    <t>PTS40</t>
  </si>
  <si>
    <t>39°16'43.175"</t>
  </si>
  <si>
    <t>15°9'54.296"</t>
  </si>
  <si>
    <t>BAIRRO DE NAMUTEQUELIUA- PROXIMO DA AVÍCOLA</t>
  </si>
  <si>
    <t>PTS37</t>
  </si>
  <si>
    <t>K001534,01</t>
  </si>
  <si>
    <t>BAIRRO DE MUAHIVIRE , PROXIMO IGREJA ASSEMBLEIA DE DEUS</t>
  </si>
  <si>
    <t>PTS29</t>
  </si>
  <si>
    <t>K008730,02</t>
  </si>
  <si>
    <t>39°15'27.908"</t>
  </si>
  <si>
    <t>15°7'8.750"</t>
  </si>
  <si>
    <t>RUA DAS FLORES- PRÉDIO CRAVALHEIRA</t>
  </si>
  <si>
    <t>PTS24</t>
  </si>
  <si>
    <t>39°15'36.862"</t>
  </si>
  <si>
    <t>15°7'32.858"</t>
  </si>
  <si>
    <t>BAIRRO DE MUAHIVIRE- RUA DE TETE</t>
  </si>
  <si>
    <t>PTS23</t>
  </si>
  <si>
    <t>39°15'49.291"</t>
  </si>
  <si>
    <t>15°7'41.045"</t>
  </si>
  <si>
    <t>RUA DE SOFALA   JARDIM CARECA</t>
  </si>
  <si>
    <t>PTS22</t>
  </si>
  <si>
    <t>39°16'11.968"</t>
  </si>
  <si>
    <t>15°7'36.234"</t>
  </si>
  <si>
    <t>BAIRRO DE MUHALA BELENENSES-PRÓXIMO COLEGA JOSÉ ABUDO</t>
  </si>
  <si>
    <t>PTS21</t>
  </si>
  <si>
    <t>39°13'1.841"</t>
  </si>
  <si>
    <t>15°7'20.425"</t>
  </si>
  <si>
    <t>BAIRRO DE MUTAUANHA   ENTRADA DA SUBESTAÇÃO</t>
  </si>
  <si>
    <t>PTS18</t>
  </si>
  <si>
    <t>F000750,01</t>
  </si>
  <si>
    <t>39°16'22.989"</t>
  </si>
  <si>
    <t>15°5'50.050"</t>
  </si>
  <si>
    <t>BAIRRO DE NAMICOPO- MERCADO PAQUELA</t>
  </si>
  <si>
    <t>PTS17</t>
  </si>
  <si>
    <t>39°14'3.943"</t>
  </si>
  <si>
    <t>15°6'34.796"</t>
  </si>
  <si>
    <t>AVENIDA DE TRABALHO - FAINA</t>
  </si>
  <si>
    <t>PTS15</t>
  </si>
  <si>
    <t>SACHSISCH-BAYERISCHE</t>
  </si>
  <si>
    <t>-25,8915332</t>
  </si>
  <si>
    <t>32,4819874</t>
  </si>
  <si>
    <t>PT 121</t>
  </si>
  <si>
    <t>JPT996</t>
  </si>
  <si>
    <t>Power Transfo</t>
  </si>
  <si>
    <t>Recinto de Gasolineiras BP Munhava</t>
  </si>
  <si>
    <t>MATOLA RIO</t>
  </si>
  <si>
    <t>E036 59 04.10</t>
  </si>
  <si>
    <t>S16 50 17.41</t>
  </si>
  <si>
    <t>40°44.220</t>
  </si>
  <si>
    <t>15°02.156</t>
  </si>
  <si>
    <t>EDM Escritorio</t>
  </si>
  <si>
    <t>40°44.387</t>
  </si>
  <si>
    <t>15°01.887</t>
  </si>
  <si>
    <t>Museu/ Sporting</t>
  </si>
  <si>
    <t>02985/01/183</t>
  </si>
  <si>
    <t>40°41.209</t>
  </si>
  <si>
    <t>14°33.486</t>
  </si>
  <si>
    <t>C. Alta ( Belmonte)</t>
  </si>
  <si>
    <t>39°33.553</t>
  </si>
  <si>
    <t>16°04.059</t>
  </si>
  <si>
    <t>N'THUPO</t>
  </si>
  <si>
    <t>39°38.979</t>
  </si>
  <si>
    <t>16°05.836</t>
  </si>
  <si>
    <t>NATIRE MERCADO</t>
  </si>
  <si>
    <t>10762401/02</t>
  </si>
  <si>
    <t>E 039⁰ 36416</t>
  </si>
  <si>
    <t>S 16⁰33.332</t>
  </si>
  <si>
    <t>17-01469</t>
  </si>
  <si>
    <t>39°53.779</t>
  </si>
  <si>
    <t>16°12.810</t>
  </si>
  <si>
    <t>INGURE</t>
  </si>
  <si>
    <t>20923301/01</t>
  </si>
  <si>
    <t>39°14'57.297"</t>
  </si>
  <si>
    <t>15°8'15.865"</t>
  </si>
  <si>
    <t>BAIRRO DE  MUATALA - NOS PAIÕES</t>
  </si>
  <si>
    <t>PTS87</t>
  </si>
  <si>
    <t>L000223,01</t>
  </si>
  <si>
    <t>39°17'0.410"</t>
  </si>
  <si>
    <t>15°7'5.938"</t>
  </si>
  <si>
    <t>BAIRRO DE NAUMTEQUELIUA- PRÓXIMO PONTECA  4ª ESQUADRA</t>
  </si>
  <si>
    <t>PTS59</t>
  </si>
  <si>
    <t>T-2801/1</t>
  </si>
  <si>
    <t>-26,0117942</t>
  </si>
  <si>
    <t>32,5665658</t>
  </si>
  <si>
    <t>PT 141R</t>
  </si>
  <si>
    <t>T-18839</t>
  </si>
  <si>
    <t>-25.938911</t>
  </si>
  <si>
    <t>32.459487</t>
  </si>
  <si>
    <t>E039⁰42.964</t>
  </si>
  <si>
    <t>S 16⁰28.946</t>
  </si>
  <si>
    <t>DT-227/1</t>
  </si>
  <si>
    <t>NHART-FIPAG</t>
  </si>
  <si>
    <t>8213720.736</t>
  </si>
  <si>
    <t>562681.511</t>
  </si>
  <si>
    <t>EMOMA</t>
  </si>
  <si>
    <t>36°59'11.323"</t>
  </si>
  <si>
    <t>15°28'34.01"</t>
  </si>
  <si>
    <t>SECUNDARIA</t>
  </si>
  <si>
    <t>39°39.680</t>
  </si>
  <si>
    <t>16°05.735</t>
  </si>
  <si>
    <t>NATIRE 4 CAMINHO</t>
  </si>
  <si>
    <t>E 039⁰38.890</t>
  </si>
  <si>
    <t>S 16⁰32.824</t>
  </si>
  <si>
    <t>20865601/04</t>
  </si>
  <si>
    <t>39°8'35.941"</t>
  </si>
  <si>
    <t>15°0'33.720"</t>
  </si>
  <si>
    <t>VILA DE RAPALE- VIA MECUBURÍ</t>
  </si>
  <si>
    <t>Iapala - Missão</t>
  </si>
  <si>
    <t>038ᵒ02.422</t>
  </si>
  <si>
    <t>15ᵒ01.614</t>
  </si>
  <si>
    <t>BAIRRO DE LOKONE</t>
  </si>
  <si>
    <t>038ᵒ02.783</t>
  </si>
  <si>
    <t>15ᵒ01.486</t>
  </si>
  <si>
    <t>IAPALA AO LADO DA ESCOLA</t>
  </si>
  <si>
    <t>10828601/05</t>
  </si>
  <si>
    <t>038ᵒ02.830</t>
  </si>
  <si>
    <t>15ᵒ01.585</t>
  </si>
  <si>
    <t>IAPALA NA VILA NO MERCADO</t>
  </si>
  <si>
    <t>10304402/04</t>
  </si>
  <si>
    <t>39°20.218</t>
  </si>
  <si>
    <t>15°42.563</t>
  </si>
  <si>
    <t>38°21.392</t>
  </si>
  <si>
    <t>15°11.364</t>
  </si>
  <si>
    <t>BAIRRO DE QUITHELE AO DA ESCOLA</t>
  </si>
  <si>
    <t>12122548/01</t>
  </si>
  <si>
    <t>38°19.254</t>
  </si>
  <si>
    <t>14°56.335</t>
  </si>
  <si>
    <t>BAIRRO DE MUHILIALE</t>
  </si>
  <si>
    <t>38°19.289</t>
  </si>
  <si>
    <t>14°56.865</t>
  </si>
  <si>
    <t>BAIRRO MOLIPIHA NO HOSPITAL</t>
  </si>
  <si>
    <t>39°19'4.409"</t>
  </si>
  <si>
    <t>EM FRENTE DE ESCRTORIO MERCADO</t>
  </si>
  <si>
    <t>10304402/09</t>
  </si>
  <si>
    <t xml:space="preserve">AC-ROMA NAS BOMBAS </t>
  </si>
  <si>
    <t>20954401/02</t>
  </si>
  <si>
    <t>MOCAMBIQUE NOVO  VIA IAPALA</t>
  </si>
  <si>
    <t>10304402/10</t>
  </si>
  <si>
    <t>38°41.600</t>
  </si>
  <si>
    <t>14°56.593</t>
  </si>
  <si>
    <t>NAMINA , DEPOIS DA ESTAÇAO DE COMBOIO-PT2</t>
  </si>
  <si>
    <t>38°41.487</t>
  </si>
  <si>
    <t>14°56.312</t>
  </si>
  <si>
    <t>NAMINA-PROXIMO DO ESCRITORIO-PT1</t>
  </si>
  <si>
    <t>Emergo Invest</t>
  </si>
  <si>
    <t>39°7'47.463"</t>
  </si>
  <si>
    <t>15°0'53.343"</t>
  </si>
  <si>
    <t>VILA DE RAPALE- PRÓXIMO DO HOSPITAL</t>
  </si>
  <si>
    <t>PTS81</t>
  </si>
  <si>
    <t>17-12999</t>
  </si>
  <si>
    <t>39°7'51.062"</t>
  </si>
  <si>
    <t>15°1'18.599"</t>
  </si>
  <si>
    <t>VILA DE RAPALE- PRÓXIMO DO MERCADO</t>
  </si>
  <si>
    <t>PTS80</t>
  </si>
  <si>
    <t>39°7'22.244"</t>
  </si>
  <si>
    <t>15°1'48.331"</t>
  </si>
  <si>
    <t>VILA DE RAPALE- PRÓXIMO DA ADMINISTRAÇÃO</t>
  </si>
  <si>
    <t>PTS79</t>
  </si>
  <si>
    <t>20945901/02</t>
  </si>
  <si>
    <t>39°18'4.086"</t>
  </si>
  <si>
    <t>15°6'35.049"</t>
  </si>
  <si>
    <t>BAIRRO DE NAMUTEQUELIUA- PRÓXIMO DA COLEGA TACULA</t>
  </si>
  <si>
    <t>PTS75</t>
  </si>
  <si>
    <t>39°19'59.276"</t>
  </si>
  <si>
    <t>15°6'58.143"</t>
  </si>
  <si>
    <t>BAIRRO  DE MUTAVA REX -LOJA  BRITO</t>
  </si>
  <si>
    <t>PTS64</t>
  </si>
  <si>
    <t>20953901/01</t>
  </si>
  <si>
    <t>39°12'13.409"</t>
  </si>
  <si>
    <t>15°7'11.830"</t>
  </si>
  <si>
    <t>BAIRRO  DE MUTAVA REX -  MERCADO</t>
  </si>
  <si>
    <t>PTS63</t>
  </si>
  <si>
    <t>39°16'45.441"</t>
  </si>
  <si>
    <t>15°8'28.302"</t>
  </si>
  <si>
    <t xml:space="preserve">MUAHIVIRE EXPANSÃO  , PROXIMO EX COLEGA ADOLFO </t>
  </si>
  <si>
    <t>PTS57</t>
  </si>
  <si>
    <t>T-2195</t>
  </si>
  <si>
    <t>15°6'59.973"</t>
  </si>
  <si>
    <t>Bairro e Namitequeliua- Escola da Cocamo</t>
  </si>
  <si>
    <t>PTS55</t>
  </si>
  <si>
    <t>39°11'20.845"</t>
  </si>
  <si>
    <t>15°7'6.813"</t>
  </si>
  <si>
    <t>PTS36</t>
  </si>
  <si>
    <t>20953901/03</t>
  </si>
  <si>
    <t>39°25'29.896"</t>
  </si>
  <si>
    <t>15°6'10.883"</t>
  </si>
  <si>
    <t>VILA DE ANCHILO-  NA PARAGEM DE AUTOCARROS</t>
  </si>
  <si>
    <t>PTS31</t>
  </si>
  <si>
    <t>DC-0111/0258</t>
  </si>
  <si>
    <t>39°19'3.658"</t>
  </si>
  <si>
    <t>15°6'56.888"</t>
  </si>
  <si>
    <t>BAIRRO DE NAMICOPO - SEMINÁRIO MÉDIO</t>
  </si>
  <si>
    <t>PTS28</t>
  </si>
  <si>
    <t>39°15'38.331"</t>
  </si>
  <si>
    <t>15°5'48.605"</t>
  </si>
  <si>
    <t>BAIRRO DE CARRUPEIA - NA PRESIDÊNCIA</t>
  </si>
  <si>
    <t>17-17016</t>
  </si>
  <si>
    <t>39°14'54.413"</t>
  </si>
  <si>
    <t>15°7'16.599"</t>
  </si>
  <si>
    <t>BAIRRO DE MUATALA- ANTIGO MATADOURO</t>
  </si>
  <si>
    <t>39°15'59.497"</t>
  </si>
  <si>
    <t>15°7'57.925"</t>
  </si>
  <si>
    <t>BAIRRO DE MUAHIVIRE , PRÉDIO DOS MACONDES</t>
  </si>
  <si>
    <t>PTS9</t>
  </si>
  <si>
    <t>39°15'38.670"</t>
  </si>
  <si>
    <t>15°7'14.303"</t>
  </si>
  <si>
    <t>PARQUE POPULAR</t>
  </si>
  <si>
    <t>PTS6</t>
  </si>
  <si>
    <t>39°16'36.687"</t>
  </si>
  <si>
    <t>15°6'51.856"</t>
  </si>
  <si>
    <t>AVENIDA DE TRABALHO- PADARIA NAMPULA</t>
  </si>
  <si>
    <t>PTS4</t>
  </si>
  <si>
    <t>033º 39.420</t>
  </si>
  <si>
    <t>25º 03.344</t>
  </si>
  <si>
    <t>AGXX/PTS0096</t>
  </si>
  <si>
    <t>Posto de Cobraça</t>
  </si>
  <si>
    <t>033º 43.848</t>
  </si>
  <si>
    <t>25º 07.002</t>
  </si>
  <si>
    <t>AGXX/PTS0094</t>
  </si>
  <si>
    <t>Praia de Xai-Xai</t>
  </si>
  <si>
    <t>T-2701/?</t>
  </si>
  <si>
    <t>-23,8572697</t>
  </si>
  <si>
    <t>32,3463002</t>
  </si>
  <si>
    <t>PT 02 RH</t>
  </si>
  <si>
    <t>0110804</t>
  </si>
  <si>
    <t>-26,4355748</t>
  </si>
  <si>
    <t>32,6427382</t>
  </si>
  <si>
    <t>PT 6011</t>
  </si>
  <si>
    <t>T-16329</t>
  </si>
  <si>
    <t>-25.941162</t>
  </si>
  <si>
    <t>32.455925</t>
  </si>
  <si>
    <t xml:space="preserve"> PS4</t>
  </si>
  <si>
    <t>TR1414</t>
  </si>
  <si>
    <t>E033 28 21,64</t>
  </si>
  <si>
    <t>S19 06 14,08</t>
  </si>
  <si>
    <t>BAIRRO NO 1</t>
  </si>
  <si>
    <t>AGCHI/PT10</t>
  </si>
  <si>
    <t>ESCRITORIO DA FIPAG</t>
  </si>
  <si>
    <t>No Info of Serial No</t>
  </si>
  <si>
    <t>E033 28 51,54</t>
  </si>
  <si>
    <t>S19 07 06,27</t>
  </si>
  <si>
    <t>Exposição Feira de Chimoio</t>
  </si>
  <si>
    <t>AGCHI/PT04</t>
  </si>
  <si>
    <t>PT28</t>
  </si>
  <si>
    <t>Hotel Embaixador Baixa</t>
  </si>
  <si>
    <t>44314/9</t>
  </si>
  <si>
    <t>32°52'3.604”</t>
  </si>
  <si>
    <t>16°57'51.96”</t>
  </si>
  <si>
    <t>CUCHAMANO</t>
  </si>
  <si>
    <t>ZIMBABWE</t>
  </si>
  <si>
    <t>562565.890</t>
  </si>
  <si>
    <t>02985/01/18</t>
  </si>
  <si>
    <t>E036 58 55.44</t>
  </si>
  <si>
    <t>S16 50 36.35</t>
  </si>
  <si>
    <t>02885/0/17</t>
  </si>
  <si>
    <t>E036 52 53.30</t>
  </si>
  <si>
    <t>S17 51 34.87</t>
  </si>
  <si>
    <t>PTS R.FRANCIA</t>
  </si>
  <si>
    <t>7865/2</t>
  </si>
  <si>
    <t>E036 52 35.45</t>
  </si>
  <si>
    <t>S17 51 39.15</t>
  </si>
  <si>
    <t>PTS D.MEDICAMENTO</t>
  </si>
  <si>
    <t>39°35.065</t>
  </si>
  <si>
    <t>16°08.215</t>
  </si>
  <si>
    <t>HAPACUE</t>
  </si>
  <si>
    <t>E 039⁰29.481</t>
  </si>
  <si>
    <t>S 16⁰38.365</t>
  </si>
  <si>
    <t>PILIVILI</t>
  </si>
  <si>
    <t>39°20.481</t>
  </si>
  <si>
    <t>15°43.204</t>
  </si>
  <si>
    <t>BAIRRO DE MUAHIVIRE EXPANSÃO- POSTO AGRONOMICO</t>
  </si>
  <si>
    <t>PTS50</t>
  </si>
  <si>
    <t>39°15'58.720"</t>
  </si>
  <si>
    <t>15°6'31.772"</t>
  </si>
  <si>
    <t>BAIRRO DE CARRUPEIA- NO MINI GOLF</t>
  </si>
  <si>
    <t>PTS32</t>
  </si>
  <si>
    <t>T-15684</t>
  </si>
  <si>
    <t>-21,9983389</t>
  </si>
  <si>
    <t>35,3145069</t>
  </si>
  <si>
    <t>PT 14 RG</t>
  </si>
  <si>
    <t>-25.927706</t>
  </si>
  <si>
    <t>32.479756</t>
  </si>
  <si>
    <t>PTS 46B</t>
  </si>
  <si>
    <t>E036 57 02.55</t>
  </si>
  <si>
    <t>S16 51 42.22</t>
  </si>
  <si>
    <t>PTS MONTINHO</t>
  </si>
  <si>
    <t>E036 57 44.19</t>
  </si>
  <si>
    <t>S16 51 10.36</t>
  </si>
  <si>
    <t>E036 58 22.73</t>
  </si>
  <si>
    <t>S16 51 26.36</t>
  </si>
  <si>
    <t>E036 58 32.28</t>
  </si>
  <si>
    <t>S16 50 39.90</t>
  </si>
  <si>
    <t>E036 58 43.89</t>
  </si>
  <si>
    <t>S16 50 49.58</t>
  </si>
  <si>
    <t>E036 53 37.86</t>
  </si>
  <si>
    <t>S17 52 48.46</t>
  </si>
  <si>
    <t>E036 53 27.69</t>
  </si>
  <si>
    <t>S17 53 02.02</t>
  </si>
  <si>
    <t>PTS GANI</t>
  </si>
  <si>
    <t>E036 53 07.08</t>
  </si>
  <si>
    <t>S17 52 47.91</t>
  </si>
  <si>
    <t>E036 53 01.90</t>
  </si>
  <si>
    <t>S17 52 47.35</t>
  </si>
  <si>
    <t>E036 53 34.23</t>
  </si>
  <si>
    <t>S17 51 53.53</t>
  </si>
  <si>
    <t>PTS GALP</t>
  </si>
  <si>
    <t>E036 53 42.50</t>
  </si>
  <si>
    <t>S17 51 44.20</t>
  </si>
  <si>
    <t>E036 53 46.26</t>
  </si>
  <si>
    <t>S17 51 11.34</t>
  </si>
  <si>
    <t>PTS SANTAGUA</t>
  </si>
  <si>
    <t>E036 53 36.35</t>
  </si>
  <si>
    <t>S17 51 24.92</t>
  </si>
  <si>
    <t>PTS CONTAMINA</t>
  </si>
  <si>
    <t>E036 53 53.45</t>
  </si>
  <si>
    <t>S17 51 18.00</t>
  </si>
  <si>
    <t>PTS ACORDOS DE LUSAKA</t>
  </si>
  <si>
    <t>E036 54 00.37</t>
  </si>
  <si>
    <t>S17 51 27.58</t>
  </si>
  <si>
    <t>PTS MUSAICO</t>
  </si>
  <si>
    <t>E036 53 48.87</t>
  </si>
  <si>
    <t>S17 51 54.08</t>
  </si>
  <si>
    <t>PTS 1ST MAIO 2</t>
  </si>
  <si>
    <t>E036 53 54.35</t>
  </si>
  <si>
    <t>S17 451 57.74</t>
  </si>
  <si>
    <t>PTS 1ST MAIO 1</t>
  </si>
  <si>
    <t>S036 54 30.49</t>
  </si>
  <si>
    <t>S17 52 01.79</t>
  </si>
  <si>
    <t>PTS DRENAG</t>
  </si>
  <si>
    <t>S036 54 20.19</t>
  </si>
  <si>
    <t>S17 52 15.91</t>
  </si>
  <si>
    <t>PTS JANEIRO 2</t>
  </si>
  <si>
    <t>E036 54 05.67</t>
  </si>
  <si>
    <t>S17 52 14.52</t>
  </si>
  <si>
    <t>PTS JANEIRO 1</t>
  </si>
  <si>
    <t>E036 53 55.15</t>
  </si>
  <si>
    <t>S17 52 22.20</t>
  </si>
  <si>
    <t>E036 53 51.36</t>
  </si>
  <si>
    <t>S17 52 34.87</t>
  </si>
  <si>
    <t>PTS TORRONE</t>
  </si>
  <si>
    <t>E036 53 37.83</t>
  </si>
  <si>
    <t>S17 52 24.66</t>
  </si>
  <si>
    <t>PTS SINACURA</t>
  </si>
  <si>
    <t>E036 53 31.49</t>
  </si>
  <si>
    <t>S17 52 14.61</t>
  </si>
  <si>
    <t>PTS PILOTO</t>
  </si>
  <si>
    <t>E036 53 27.93</t>
  </si>
  <si>
    <t>S17 52 00.52</t>
  </si>
  <si>
    <t>E036 53 17.13</t>
  </si>
  <si>
    <t>S17 51 52.94</t>
  </si>
  <si>
    <t>39°30.805</t>
  </si>
  <si>
    <t>15°57.831</t>
  </si>
  <si>
    <t>NANHUPO-RIO</t>
  </si>
  <si>
    <t>17-01506</t>
  </si>
  <si>
    <t>39°54.191</t>
  </si>
  <si>
    <t>16°13.366</t>
  </si>
  <si>
    <t>DT-403/1</t>
  </si>
  <si>
    <t>-25.928808</t>
  </si>
  <si>
    <t>32.397596</t>
  </si>
  <si>
    <t>PTS  242</t>
  </si>
  <si>
    <t>PT76</t>
  </si>
  <si>
    <t>Rua da Guiné Esturro</t>
  </si>
  <si>
    <t>102780082/06</t>
  </si>
  <si>
    <t>E036 58 15.05</t>
  </si>
  <si>
    <t>S16 51 45.28</t>
  </si>
  <si>
    <t>PTS MUDUA</t>
  </si>
  <si>
    <t>E036 53 25.71</t>
  </si>
  <si>
    <t>S17 52 48.00</t>
  </si>
  <si>
    <t>CV07-2259/008</t>
  </si>
  <si>
    <t>E036 53 15.64</t>
  </si>
  <si>
    <t>S17 52 45.26</t>
  </si>
  <si>
    <t xml:space="preserve">PTS 2 </t>
  </si>
  <si>
    <t>CV07-2259/001</t>
  </si>
  <si>
    <t>E036 53 09.56</t>
  </si>
  <si>
    <t>S17 52 41.84</t>
  </si>
  <si>
    <t>E036 54 10.37</t>
  </si>
  <si>
    <t>S17 51 57.92</t>
  </si>
  <si>
    <t>E036 53 25.33</t>
  </si>
  <si>
    <t>S17 52 31.19</t>
  </si>
  <si>
    <t>L00028567</t>
  </si>
  <si>
    <t>39°43.923</t>
  </si>
  <si>
    <t>16°03.082</t>
  </si>
  <si>
    <t>39°55.190</t>
  </si>
  <si>
    <t>16°12.855</t>
  </si>
  <si>
    <t>CUANNHA</t>
  </si>
  <si>
    <t>PT179</t>
  </si>
  <si>
    <t>Rua Kruss Gomes(Munhava Banco Bim)</t>
  </si>
  <si>
    <t>PT106</t>
  </si>
  <si>
    <t>Cartonagem da Beira  Manga</t>
  </si>
  <si>
    <t>PT74</t>
  </si>
  <si>
    <t xml:space="preserve">       Prédio Branco- Matacuane</t>
  </si>
  <si>
    <t>39°13.651</t>
  </si>
  <si>
    <t>16°45.007</t>
  </si>
  <si>
    <t>ECUCUHU</t>
  </si>
  <si>
    <t>5.5KV</t>
  </si>
  <si>
    <t>T6</t>
  </si>
  <si>
    <t>T7</t>
  </si>
  <si>
    <t>08251/04/01</t>
  </si>
  <si>
    <t>E033 30 01,58</t>
  </si>
  <si>
    <t>S19 07 29,01</t>
  </si>
  <si>
    <t>AGCHI/PT26</t>
  </si>
  <si>
    <t>MECANAGRO</t>
  </si>
  <si>
    <t>PTS 141</t>
  </si>
  <si>
    <t>13495.7</t>
  </si>
  <si>
    <t>E033 27 31,22</t>
  </si>
  <si>
    <t>S19 06 29,78</t>
  </si>
  <si>
    <t>AGCHI/PT11</t>
  </si>
  <si>
    <t>ZONA INDUSTRIAL ICNHOPE MADEIDRAS</t>
  </si>
  <si>
    <t>Motra Sabuco-Efacec</t>
  </si>
  <si>
    <t>PT157</t>
  </si>
  <si>
    <t>Rua Fernão Lopes da Castanheira(Matacuane Sede Partido)</t>
  </si>
  <si>
    <t>13496/8</t>
  </si>
  <si>
    <t>Rua Neves Ferreira(Batata-Frita)</t>
  </si>
  <si>
    <t>13521-3</t>
  </si>
  <si>
    <t>8211711.055</t>
  </si>
  <si>
    <t>559948.670</t>
  </si>
  <si>
    <t>13519/1</t>
  </si>
  <si>
    <t>8213056.975</t>
  </si>
  <si>
    <t>559749.317</t>
  </si>
  <si>
    <t>12637-5</t>
  </si>
  <si>
    <t>E036 48 43.68</t>
  </si>
  <si>
    <t>S17 35 03.32</t>
  </si>
  <si>
    <t>PTS 213</t>
  </si>
  <si>
    <t>PT81</t>
  </si>
  <si>
    <t>Fábrica de Plásticos Pioneiros</t>
  </si>
  <si>
    <t>PT32</t>
  </si>
  <si>
    <t>Av. Mártires de Revolução(Macúti Hotel Lunamar)</t>
  </si>
  <si>
    <t>Hospital da Ponta-Gêa</t>
  </si>
  <si>
    <t>T-6899</t>
  </si>
  <si>
    <t>-25.860992</t>
  </si>
  <si>
    <t>32.566992</t>
  </si>
  <si>
    <t>PTS 64R</t>
  </si>
  <si>
    <t>Filipe S. Magaia</t>
  </si>
  <si>
    <t>PTS 116</t>
  </si>
  <si>
    <t>E033 28 50,00</t>
  </si>
  <si>
    <t>S19 07 41,24</t>
  </si>
  <si>
    <t>AGCHI/PT29</t>
  </si>
  <si>
    <t>ACAMPAMENTO DA SAUDE)</t>
  </si>
  <si>
    <t>11547.1</t>
  </si>
  <si>
    <t>PT61</t>
  </si>
  <si>
    <t>Fábrica S.Pedro - Manga</t>
  </si>
  <si>
    <t>8215040</t>
  </si>
  <si>
    <t>568226</t>
  </si>
  <si>
    <t>ACAMP.CETA</t>
  </si>
  <si>
    <t>88N4693</t>
  </si>
  <si>
    <t>PAUWELLS TRAFO</t>
  </si>
  <si>
    <t>H1T1</t>
  </si>
  <si>
    <t>88N1367</t>
  </si>
  <si>
    <t>HANSEN SOEHNE</t>
  </si>
  <si>
    <t>GEOMOC</t>
  </si>
  <si>
    <t>37°40'31.457"</t>
  </si>
  <si>
    <t>15°38'46.184"</t>
  </si>
  <si>
    <t>SUBSTACACO MULUXASSE</t>
  </si>
  <si>
    <t>OCEM</t>
  </si>
  <si>
    <t>37°40"44.700"</t>
  </si>
  <si>
    <t>15°38'37.579"</t>
  </si>
  <si>
    <t>10180.43</t>
  </si>
  <si>
    <t>PT186</t>
  </si>
  <si>
    <t>Sadelmi-Empregilo  Macúti</t>
  </si>
  <si>
    <t>TDM - Macuti</t>
  </si>
  <si>
    <t>DEGUE</t>
  </si>
  <si>
    <t>8219169.029</t>
  </si>
  <si>
    <t>567788.878</t>
  </si>
  <si>
    <t>T-1430</t>
  </si>
  <si>
    <t>134689 01</t>
  </si>
  <si>
    <t>France Transfo</t>
  </si>
  <si>
    <t>-22,0001184</t>
  </si>
  <si>
    <t>35,3202744</t>
  </si>
  <si>
    <t>PT 15 RG</t>
  </si>
  <si>
    <t>T-1 342</t>
  </si>
  <si>
    <t>T2235</t>
  </si>
  <si>
    <t>E033 48 33,3</t>
  </si>
  <si>
    <t>S19 06 07,5</t>
  </si>
  <si>
    <t>CENTRO EDUCATIONAL DAS AMATONGAS</t>
  </si>
  <si>
    <t>AGGDL/PT17</t>
  </si>
  <si>
    <t>T-2178</t>
  </si>
  <si>
    <t>E033 28 45,67</t>
  </si>
  <si>
    <t>S19 06 58,54</t>
  </si>
  <si>
    <t>AGCHI/PT112</t>
  </si>
  <si>
    <t>MANICA SHOPPING CENTER</t>
  </si>
  <si>
    <t>T-2175</t>
  </si>
  <si>
    <t>E033 29 56,99</t>
  </si>
  <si>
    <t>S19 07 48,22</t>
  </si>
  <si>
    <t>AGCHI/PT66</t>
  </si>
  <si>
    <t>SOALPO</t>
  </si>
  <si>
    <t>T-1017</t>
  </si>
  <si>
    <t>E 033 28 36,45</t>
  </si>
  <si>
    <t>S19 06 39,69</t>
  </si>
  <si>
    <t>AGCHI/PT02</t>
  </si>
  <si>
    <t>POSTO DE SAUDE EDUARDO MONDLANE</t>
  </si>
  <si>
    <t>LEL 22437</t>
  </si>
  <si>
    <t>-25.046760</t>
  </si>
  <si>
    <t>32.330941</t>
  </si>
  <si>
    <t>PTS  789</t>
  </si>
  <si>
    <t>715.290</t>
  </si>
  <si>
    <t>Alsthom Atlantique</t>
  </si>
  <si>
    <t>S19 06 47,48</t>
  </si>
  <si>
    <t xml:space="preserve"> DA 1 ESQUADRA PRM</t>
  </si>
  <si>
    <t>AGCHI/PT03</t>
  </si>
  <si>
    <t>SEMAFOROS</t>
  </si>
  <si>
    <t>Led Breda</t>
  </si>
  <si>
    <t>PT161</t>
  </si>
  <si>
    <t>Electrónica  Pioneiros</t>
  </si>
  <si>
    <t>T-1045</t>
  </si>
  <si>
    <t>PT100</t>
  </si>
  <si>
    <t>Bairro do Goto(Piscina)</t>
  </si>
  <si>
    <t>19117S</t>
  </si>
  <si>
    <t>Central da Munhava</t>
  </si>
  <si>
    <t>E036 59 45.07</t>
  </si>
  <si>
    <t>S16 50 15.14</t>
  </si>
  <si>
    <t>E036 59 39.63</t>
  </si>
  <si>
    <t>S16 50 33.36</t>
  </si>
  <si>
    <t>PTS 1009</t>
  </si>
  <si>
    <t>82-0792</t>
  </si>
  <si>
    <t>Lel 19232</t>
  </si>
  <si>
    <t>Motra/Sabuco</t>
  </si>
  <si>
    <t>PT183</t>
  </si>
  <si>
    <t>Depósito de Medicamentos Maquinino</t>
  </si>
  <si>
    <t>T32</t>
  </si>
  <si>
    <t>T11</t>
  </si>
  <si>
    <t>E036 59 31.84</t>
  </si>
  <si>
    <t>S16 49 58.35</t>
  </si>
  <si>
    <t>E036 00 00.07</t>
  </si>
  <si>
    <t>S16 52 56.32</t>
  </si>
  <si>
    <t>PTS WINNUA</t>
  </si>
  <si>
    <t>E036 59 10.81</t>
  </si>
  <si>
    <t>S16 51 35.48</t>
  </si>
  <si>
    <t>PTS 1018</t>
  </si>
  <si>
    <t>BREDA</t>
  </si>
  <si>
    <t>E036 49 29.41</t>
  </si>
  <si>
    <t>S17 36 57.77</t>
  </si>
  <si>
    <t>BO1</t>
  </si>
  <si>
    <t>LEL3812</t>
  </si>
  <si>
    <t>E 034°51'53.99"</t>
  </si>
  <si>
    <t>S 19°48'42'10"</t>
  </si>
  <si>
    <t>Oficinas da CMB Munhava</t>
  </si>
  <si>
    <t>SMIT TRFR</t>
  </si>
  <si>
    <t>8216232.700</t>
  </si>
  <si>
    <t>566469.789</t>
  </si>
  <si>
    <t>OJM</t>
  </si>
  <si>
    <t>L000304.04</t>
  </si>
  <si>
    <t>E036 52 53.81</t>
  </si>
  <si>
    <t>S17 52 10.12</t>
  </si>
  <si>
    <t>ENNERGOINVEST</t>
  </si>
  <si>
    <t>E036 59 25.80</t>
  </si>
  <si>
    <t>S16 49 56.05</t>
  </si>
  <si>
    <t xml:space="preserve">ITB </t>
  </si>
  <si>
    <t>8073212.294</t>
  </si>
  <si>
    <t>723319.548</t>
  </si>
  <si>
    <t xml:space="preserve">BAUE  </t>
  </si>
  <si>
    <t>F000240</t>
  </si>
  <si>
    <t>E 034°53'21.47"</t>
  </si>
  <si>
    <t>S 19°50'43.89"</t>
  </si>
  <si>
    <t>PT44</t>
  </si>
  <si>
    <t>Hospital 24 de Julho Macúti</t>
  </si>
  <si>
    <t>E 034°53'57.37"</t>
  </si>
  <si>
    <t>S 19°50'30.12"</t>
  </si>
  <si>
    <t>PT40</t>
  </si>
  <si>
    <t>Motel Estoril Macúti</t>
  </si>
  <si>
    <t>Unelec</t>
  </si>
  <si>
    <t>PT38</t>
  </si>
  <si>
    <t>Rua Serpa Pinto Ponta-Gêa</t>
  </si>
  <si>
    <t>H64690</t>
  </si>
  <si>
    <t>LEL9527</t>
  </si>
  <si>
    <t>033º 40.013</t>
  </si>
  <si>
    <t>25º 03.740</t>
  </si>
  <si>
    <t>AGXX/PTS0066</t>
  </si>
  <si>
    <t>B.11 Empresa de agua</t>
  </si>
  <si>
    <t>LEL9524</t>
  </si>
  <si>
    <t>LEL9921</t>
  </si>
  <si>
    <t>VDE 0532</t>
  </si>
  <si>
    <t>Karl Marx</t>
  </si>
  <si>
    <t>S18 59 25,3</t>
  </si>
  <si>
    <t>MERCADO CENTRAL</t>
  </si>
  <si>
    <t>USMSC/PT2</t>
  </si>
  <si>
    <t>Bairro nº3</t>
  </si>
  <si>
    <t>13217399/2</t>
  </si>
  <si>
    <t>E033 04 53,4</t>
  </si>
  <si>
    <t>S18 58 58,2</t>
  </si>
  <si>
    <t>IGREJA CHERENE</t>
  </si>
  <si>
    <t>USMSC/PT1</t>
  </si>
  <si>
    <t>Bairro nº1</t>
  </si>
  <si>
    <t>PTS 10R</t>
  </si>
  <si>
    <t>TSI</t>
  </si>
  <si>
    <t>E 033 28 28,29</t>
  </si>
  <si>
    <t>S 19 06 36,88</t>
  </si>
  <si>
    <t>BAIRRO EDWARDO MONDLANE</t>
  </si>
  <si>
    <t>AGCHI/PT14</t>
  </si>
  <si>
    <t>EDIFICIO DO GOVERNO 1</t>
  </si>
  <si>
    <t>EMD has no Info</t>
  </si>
  <si>
    <t>Info Plate against walll Live Chamber</t>
  </si>
  <si>
    <t>S19 06 41,06</t>
  </si>
  <si>
    <t>Prédio EMOSE</t>
  </si>
  <si>
    <t>AGCHI/PT12</t>
  </si>
  <si>
    <t>TR290N</t>
  </si>
  <si>
    <t>PREDIO EMOSE</t>
  </si>
  <si>
    <t>E 033 28 22,06</t>
  </si>
  <si>
    <t>RUA 17 DE JULHO</t>
  </si>
  <si>
    <t>AGCHI/PT05</t>
  </si>
  <si>
    <t>RUA</t>
  </si>
  <si>
    <t>PT280</t>
  </si>
  <si>
    <t>Condomínio Santa Cruz Rua 1°Dezembro Ponta-Gêa</t>
  </si>
  <si>
    <t>PT182</t>
  </si>
  <si>
    <t>Prédio do APIE  Baixa</t>
  </si>
  <si>
    <t>PT180</t>
  </si>
  <si>
    <t>Prédio do Governo  Baixa</t>
  </si>
  <si>
    <t>PT175</t>
  </si>
  <si>
    <t>Av. Centro Comercial  Macúti</t>
  </si>
  <si>
    <t>PT166</t>
  </si>
  <si>
    <t>Prédio Carlota-Rua Luis Inácio</t>
  </si>
  <si>
    <t>3044/1</t>
  </si>
  <si>
    <t>PT165</t>
  </si>
  <si>
    <t>Rua Capitão Pereira do Lago(Feira de Matacuane)</t>
  </si>
  <si>
    <t>PT160</t>
  </si>
  <si>
    <t>Rua Fernão de Magalhães Ponta-Gêa</t>
  </si>
  <si>
    <t>E 034°51'01,82"</t>
  </si>
  <si>
    <t>S 19°48'58,75"</t>
  </si>
  <si>
    <t>PT154</t>
  </si>
  <si>
    <t>Avenida General Vieira da Rocha</t>
  </si>
  <si>
    <t>E 034°50'35.58"</t>
  </si>
  <si>
    <t>S 19°49'50.32"</t>
  </si>
  <si>
    <t>PT149</t>
  </si>
  <si>
    <t>Prédio Atlântida(Maquinino Pred. Russo)</t>
  </si>
  <si>
    <t>E 034°50'51,76"</t>
  </si>
  <si>
    <t>S 19°48'58,82"</t>
  </si>
  <si>
    <t>PT142</t>
  </si>
  <si>
    <t>Oficinas da Clássica  Munhava</t>
  </si>
  <si>
    <t>E 034°51'32.56"</t>
  </si>
  <si>
    <t>S19°49'55.60"</t>
  </si>
  <si>
    <t>PT138</t>
  </si>
  <si>
    <t>Rua Pêro da Covilhã(Matacuane Pred. Comboio)</t>
  </si>
  <si>
    <t>E 034°50'30,96"</t>
  </si>
  <si>
    <t>S 19°49'20,43"</t>
  </si>
  <si>
    <t>PT136</t>
  </si>
  <si>
    <t>Avenida Base Ntchinga</t>
  </si>
  <si>
    <t>E 034°50'46,20"</t>
  </si>
  <si>
    <t>S 19°49'22,11"</t>
  </si>
  <si>
    <t>PT133</t>
  </si>
  <si>
    <t>E 034°50'57.99"</t>
  </si>
  <si>
    <t>S 19°50'04.37"</t>
  </si>
  <si>
    <t>PT130</t>
  </si>
  <si>
    <t>Saneamento  Goto</t>
  </si>
  <si>
    <t>E 034°50'47,42"</t>
  </si>
  <si>
    <t>S 19°48'59,34"</t>
  </si>
  <si>
    <t>PT126</t>
  </si>
  <si>
    <t>Emetal  Pioneiros</t>
  </si>
  <si>
    <t>PT125</t>
  </si>
  <si>
    <t>Cinema Novocine  Baixa</t>
  </si>
  <si>
    <t>PT104</t>
  </si>
  <si>
    <t>Antiga EN6 (Chamba Armazem Medicamento)</t>
  </si>
  <si>
    <t>PT97</t>
  </si>
  <si>
    <t>Universidade Católica Ponta-Gêa</t>
  </si>
  <si>
    <t>PT95</t>
  </si>
  <si>
    <t>Rua do Chaimite(Pioneiros Negrita)</t>
  </si>
  <si>
    <t>PT94</t>
  </si>
  <si>
    <t>Rua Capitão Queiróz  Macúti</t>
  </si>
  <si>
    <t xml:space="preserve">E 034°50' 51.97" </t>
  </si>
  <si>
    <t>S 19°48'49.02"</t>
  </si>
  <si>
    <t>PT93</t>
  </si>
  <si>
    <t>Av.Base Ntchinga  Munhava</t>
  </si>
  <si>
    <t>E 034°51'26.24"</t>
  </si>
  <si>
    <t>S 19°49'40.62"</t>
  </si>
  <si>
    <t>PT91</t>
  </si>
  <si>
    <t>Instituto Industrial da Beira Matacuane</t>
  </si>
  <si>
    <t>E 034°50'41,98"</t>
  </si>
  <si>
    <t>S 19°49'07,41"</t>
  </si>
  <si>
    <t>PT89</t>
  </si>
  <si>
    <t>Escola de Formação da Entreposto</t>
  </si>
  <si>
    <t>E 034°51'21,11"</t>
  </si>
  <si>
    <t>S 19°49'56,13"</t>
  </si>
  <si>
    <t>PT87</t>
  </si>
  <si>
    <t>Prédio Cafe Nicolas  Esturro</t>
  </si>
  <si>
    <t>PT80</t>
  </si>
  <si>
    <t>Rua Nicolau Coelho Baixa</t>
  </si>
  <si>
    <t>PT78</t>
  </si>
  <si>
    <t>Prédio dos Sindicatos Ponta-Gêa</t>
  </si>
  <si>
    <t>E 034°51.37.72"</t>
  </si>
  <si>
    <t>S 19°49'54.48"</t>
  </si>
  <si>
    <t>PT77</t>
  </si>
  <si>
    <t>Rua Alfredo Lawley (Matacuane Corredor)</t>
  </si>
  <si>
    <t>PT73</t>
  </si>
  <si>
    <t>Sede da TDM Baixa</t>
  </si>
  <si>
    <t>E 034°50'50.50"</t>
  </si>
  <si>
    <t>S 19°49'36.82"</t>
  </si>
  <si>
    <t>PT72</t>
  </si>
  <si>
    <t>Estação Terrena-TDM Esturro</t>
  </si>
  <si>
    <t>PT70</t>
  </si>
  <si>
    <t>Rua Tristão da Cunha Ponta-Gêa</t>
  </si>
  <si>
    <t>E 034°52'10,52"</t>
  </si>
  <si>
    <t>S 19°46'44.84"</t>
  </si>
  <si>
    <t>PT68</t>
  </si>
  <si>
    <t>Frescata - Manga</t>
  </si>
  <si>
    <t>NO = Serial No.</t>
  </si>
  <si>
    <t>E 034°51'48,13"</t>
  </si>
  <si>
    <t>S 19°45'38,80"</t>
  </si>
  <si>
    <t>PT54</t>
  </si>
  <si>
    <t>Rua nº31 - (Manga Capital Food)</t>
  </si>
  <si>
    <t>E 034°53'48.36"</t>
  </si>
  <si>
    <t>S 19°50'38.83"</t>
  </si>
  <si>
    <t>PT49</t>
  </si>
  <si>
    <t>Hotel Militar Macúti</t>
  </si>
  <si>
    <t>PT48</t>
  </si>
  <si>
    <t>Prédio Emose Baixa</t>
  </si>
  <si>
    <t>PT42</t>
  </si>
  <si>
    <t>Rua Luis Inácio - Rádio Moçambique</t>
  </si>
  <si>
    <t>PT39</t>
  </si>
  <si>
    <t>Prédio Buccellato - Procuradoria</t>
  </si>
  <si>
    <t>E 034°51'00.01"</t>
  </si>
  <si>
    <t>S 19°49'44.82"</t>
  </si>
  <si>
    <t>PT35</t>
  </si>
  <si>
    <t>Rua General E. Galhardo(Esturro Igreja Asse. De Deus)</t>
  </si>
  <si>
    <t>60701/2</t>
  </si>
  <si>
    <t>Lepper</t>
  </si>
  <si>
    <t>E 034°54'03.20"</t>
  </si>
  <si>
    <t>S 19°50'28.58"</t>
  </si>
  <si>
    <t>PT34</t>
  </si>
  <si>
    <t>Acampamanto Turístico - Macúti</t>
  </si>
  <si>
    <t>PT30</t>
  </si>
  <si>
    <t>Rua Brito Capelo(Ponta-Gêa Casa Ferrox)</t>
  </si>
  <si>
    <t>E 034°50'36.73"</t>
  </si>
  <si>
    <t>S 19°49'11.90"</t>
  </si>
  <si>
    <t>PT24</t>
  </si>
  <si>
    <t>T95434</t>
  </si>
  <si>
    <t>E 034°51'49.64"</t>
  </si>
  <si>
    <t>S 19°49'53.29"</t>
  </si>
  <si>
    <t>Oficinas da TDM Matacuane</t>
  </si>
  <si>
    <t>DISCONNECTED</t>
  </si>
  <si>
    <t>Cinema 3 de Fevereiro Ponta-Gêa</t>
  </si>
  <si>
    <t>Rua Mouzinho de Albuquerque(Palácio Governador)</t>
  </si>
  <si>
    <t>SP - HIP 504</t>
  </si>
  <si>
    <t>Enae</t>
  </si>
  <si>
    <t>Rua C.Vermelha  Frente ao Tribunal</t>
  </si>
  <si>
    <t>Praça dos Taxis-Maquinino</t>
  </si>
  <si>
    <t>8074187.942</t>
  </si>
  <si>
    <t>723982.948</t>
  </si>
  <si>
    <t>BAUE 2</t>
  </si>
  <si>
    <t>8215771.181</t>
  </si>
  <si>
    <t>565991.942</t>
  </si>
  <si>
    <t>E.I.M</t>
  </si>
  <si>
    <t>8218582.016</t>
  </si>
  <si>
    <t>569336.829</t>
  </si>
  <si>
    <t>VISAO MUND</t>
  </si>
  <si>
    <t>LEL7318</t>
  </si>
  <si>
    <t>T12</t>
  </si>
  <si>
    <t>Zedequias Manganhela Av</t>
  </si>
  <si>
    <t>SKOU 4526/10</t>
  </si>
  <si>
    <t>PT181</t>
  </si>
  <si>
    <t>Prédio Associação Muçulmana  Baixa</t>
  </si>
  <si>
    <t>PT155</t>
  </si>
  <si>
    <t>Rua do Algarve-Pestrai  Pioneiros</t>
  </si>
  <si>
    <t>PT152</t>
  </si>
  <si>
    <t>Prédio Navetur-Rua Costa Serrão</t>
  </si>
  <si>
    <t>PT147</t>
  </si>
  <si>
    <t>Prédio Mexicana  Ponta-Gêa</t>
  </si>
  <si>
    <t>E 034°50'59.21"</t>
  </si>
  <si>
    <t>S 19°49'01,10"</t>
  </si>
  <si>
    <t>PT144</t>
  </si>
  <si>
    <t>Transportes Virgínia  Munhava</t>
  </si>
  <si>
    <t>PT135</t>
  </si>
  <si>
    <t>Rua Artur Canto Resende(Maquinino Pred. A Luta Continua)</t>
  </si>
  <si>
    <t>PT129</t>
  </si>
  <si>
    <t>Metalotécnica  Munhava</t>
  </si>
  <si>
    <t>VDE 0532/8.64</t>
  </si>
  <si>
    <t>PT111</t>
  </si>
  <si>
    <t>Cinema Vitória  Manga</t>
  </si>
  <si>
    <t>PT109</t>
  </si>
  <si>
    <t>Sometal  Manga(Auto Estrada)</t>
  </si>
  <si>
    <t>PT96</t>
  </si>
  <si>
    <t>Avenida Samora Machel Munhava</t>
  </si>
  <si>
    <t>PT47</t>
  </si>
  <si>
    <t>Prédio Tâmega Baixa</t>
  </si>
  <si>
    <t>PT37</t>
  </si>
  <si>
    <t>Recinto do Quartel do Matacuane</t>
  </si>
  <si>
    <t>3951/9139</t>
  </si>
  <si>
    <t>PT27</t>
  </si>
  <si>
    <t>Conselho Municipal da Beira</t>
  </si>
  <si>
    <t>Rua de Algarve(Antiga Socie. Mercantil)</t>
  </si>
  <si>
    <t>Cinema Nacional Baixa</t>
  </si>
  <si>
    <t>PT167</t>
  </si>
  <si>
    <t>Mini-Golfe  PalmeirasI</t>
  </si>
  <si>
    <t>Motra - Sabuco</t>
  </si>
  <si>
    <t>PT146</t>
  </si>
  <si>
    <t>Prédio Nauticus(Grelha) Ponta-Gêa</t>
  </si>
  <si>
    <t>PT141</t>
  </si>
  <si>
    <t>Setec-Avenida Base Ntchinga</t>
  </si>
  <si>
    <t>Lel 6776</t>
  </si>
  <si>
    <t>PT134</t>
  </si>
  <si>
    <t>Avenida Samora Machel (TPB)</t>
  </si>
  <si>
    <t>Motra  Sabuco</t>
  </si>
  <si>
    <t>PT90</t>
  </si>
  <si>
    <t>Rua Pêro da Covilhã  Matacuane</t>
  </si>
  <si>
    <t>LEL64A</t>
  </si>
  <si>
    <t>ENAE (Siemens license)</t>
  </si>
  <si>
    <t>Fillipe S. Magaia</t>
  </si>
  <si>
    <t>LEL5792</t>
  </si>
  <si>
    <t>E033 29 50,96</t>
  </si>
  <si>
    <t>S19 08 02,35</t>
  </si>
  <si>
    <t>AGCHI/PT45</t>
  </si>
  <si>
    <t>TEXTAFRICA B</t>
  </si>
  <si>
    <t>PT171</t>
  </si>
  <si>
    <t>Prédio Parbhu  Maquinino</t>
  </si>
  <si>
    <t>LEL 5828</t>
  </si>
  <si>
    <t>PT148</t>
  </si>
  <si>
    <t>Transcarga(Matacuane TPB)</t>
  </si>
  <si>
    <t>Lel 5829</t>
  </si>
  <si>
    <t>PT46</t>
  </si>
  <si>
    <t>Indústria Moçambica de Aço Maquinino</t>
  </si>
  <si>
    <t>LEL5352</t>
  </si>
  <si>
    <t>7650 C</t>
  </si>
  <si>
    <t xml:space="preserve">Efcec </t>
  </si>
  <si>
    <t>10,5</t>
  </si>
  <si>
    <t>25 000</t>
  </si>
  <si>
    <t>Z. Manganhela</t>
  </si>
  <si>
    <t>JOHNSON AND PHILLIPS</t>
  </si>
  <si>
    <t>T33</t>
  </si>
  <si>
    <t>AEG</t>
  </si>
  <si>
    <t>8210024.153</t>
  </si>
  <si>
    <t>564339.194</t>
  </si>
  <si>
    <t>MAMBOZY.1</t>
  </si>
  <si>
    <t>First Electric</t>
  </si>
  <si>
    <t>LEL3172</t>
  </si>
  <si>
    <t>-25,8992362</t>
  </si>
  <si>
    <t>32,4611793</t>
  </si>
  <si>
    <t>PT 90</t>
  </si>
  <si>
    <t>40°44.020</t>
  </si>
  <si>
    <t>15°02.106</t>
  </si>
  <si>
    <t>Museu/ Municipio</t>
  </si>
  <si>
    <t>LEL 2975</t>
  </si>
  <si>
    <t>Motra - Sabugo</t>
  </si>
  <si>
    <t>PT150</t>
  </si>
  <si>
    <t>Esturro 6   ͣ Rua</t>
  </si>
  <si>
    <t>Lel 2977</t>
  </si>
  <si>
    <t>PT79</t>
  </si>
  <si>
    <t>Diário de Moçambique  Baixa</t>
  </si>
  <si>
    <t xml:space="preserve">Motra  Sabuco </t>
  </si>
  <si>
    <t>PT36</t>
  </si>
  <si>
    <t>Rua João de Queiróz(Palmeiras I Casa dos Prof. de IICB)</t>
  </si>
  <si>
    <t>Mogás - Rua Algarve Pioneiros</t>
  </si>
  <si>
    <t>Abardare</t>
  </si>
  <si>
    <t>Avenida 24 de Julho Matacuane(Ponto Final)</t>
  </si>
  <si>
    <t>TF/G63/258</t>
  </si>
  <si>
    <t>E 034°50'24,33"</t>
  </si>
  <si>
    <t>S 19°49'50,51"</t>
  </si>
  <si>
    <t>Indoor Substation 5</t>
  </si>
  <si>
    <t>TF/G63/259</t>
  </si>
  <si>
    <t>Metropolitan Vickers</t>
  </si>
  <si>
    <t>17839 B</t>
  </si>
  <si>
    <t>Sachsenweir</t>
  </si>
  <si>
    <t>PT102</t>
  </si>
  <si>
    <t>Depósito da Coca-cola  Vaz</t>
  </si>
  <si>
    <t>PT29</t>
  </si>
  <si>
    <t>Em Frente as Oficinas da DANMO</t>
  </si>
  <si>
    <t>PT110</t>
  </si>
  <si>
    <t>Móveis Castela  Manga</t>
  </si>
  <si>
    <t>Sachsenwelk</t>
  </si>
  <si>
    <t>PT170</t>
  </si>
  <si>
    <t>Fábrica de Malhas  Munhava</t>
  </si>
  <si>
    <t>BROWN BOVERI Badem</t>
  </si>
  <si>
    <t>PT164</t>
  </si>
  <si>
    <t>Auto Industrial  Pioneiros</t>
  </si>
  <si>
    <t>ER1</t>
  </si>
  <si>
    <t>REACTOR</t>
  </si>
  <si>
    <t>React</t>
  </si>
  <si>
    <t>EBG</t>
  </si>
  <si>
    <t>T41</t>
  </si>
  <si>
    <t>T02</t>
  </si>
  <si>
    <t>T01</t>
  </si>
  <si>
    <t>T42</t>
  </si>
  <si>
    <t>224 90 01</t>
  </si>
  <si>
    <t>224590-02</t>
  </si>
  <si>
    <t>MINISUBESTAÇÃO</t>
  </si>
  <si>
    <t>MS</t>
  </si>
  <si>
    <t>1VYN030317000147</t>
  </si>
  <si>
    <t>E036 52 65.52</t>
  </si>
  <si>
    <t>S17 52 02.13</t>
  </si>
  <si>
    <t>PS1 POWERSTATION</t>
  </si>
  <si>
    <t>17-02202</t>
  </si>
  <si>
    <t>-25,7713629</t>
  </si>
  <si>
    <t>32,6198171</t>
  </si>
  <si>
    <t>TB1707071</t>
  </si>
  <si>
    <t>E033 28 43,40</t>
  </si>
  <si>
    <t>S19 06 42,95</t>
  </si>
  <si>
    <t>AGCHI/PT63</t>
  </si>
  <si>
    <t>PARCA DA INDEPENDECIA</t>
  </si>
  <si>
    <t>13331/01/002</t>
  </si>
  <si>
    <t>-25,9208415</t>
  </si>
  <si>
    <t>32,6392828</t>
  </si>
  <si>
    <t>PTS 186</t>
  </si>
  <si>
    <t>20950401/01</t>
  </si>
  <si>
    <t>E033 28 48,57</t>
  </si>
  <si>
    <t>S19 06 49,61</t>
  </si>
  <si>
    <t>AGCHI/PT80</t>
  </si>
  <si>
    <t>BELA ROSA</t>
  </si>
  <si>
    <t>E033 28 38,27</t>
  </si>
  <si>
    <t>S19 07 20,17</t>
  </si>
  <si>
    <t>AGCHI/PT28</t>
  </si>
  <si>
    <t>EXECUTIVE MANICA HOTEL</t>
  </si>
  <si>
    <t>20917301/03</t>
  </si>
  <si>
    <t>033º40.383</t>
  </si>
  <si>
    <t>25º03.680</t>
  </si>
  <si>
    <t>AGXX/PTS0330</t>
  </si>
  <si>
    <t>Sede EDM - Mocita - Bairro 11</t>
  </si>
  <si>
    <t>TB1509172</t>
  </si>
  <si>
    <t>033º 39.702</t>
  </si>
  <si>
    <t>25º 03.937</t>
  </si>
  <si>
    <t>AGXX/PTS0275</t>
  </si>
  <si>
    <t>ECMEP Bairro 10</t>
  </si>
  <si>
    <t>TB1509100</t>
  </si>
  <si>
    <t>-25,7763158</t>
  </si>
  <si>
    <t>32,5849506</t>
  </si>
  <si>
    <t>PT 332R</t>
  </si>
  <si>
    <t>-25,9317042</t>
  </si>
  <si>
    <t>32,6104489</t>
  </si>
  <si>
    <t>PT 209</t>
  </si>
  <si>
    <t>20917601/03</t>
  </si>
  <si>
    <t>-25,9289259</t>
  </si>
  <si>
    <t>32,6116068</t>
  </si>
  <si>
    <t>PT 210</t>
  </si>
  <si>
    <t>-25,9602562</t>
  </si>
  <si>
    <t>32,5971846</t>
  </si>
  <si>
    <t>-25,9625231</t>
  </si>
  <si>
    <t>32,5973352</t>
  </si>
  <si>
    <t>PT 57</t>
  </si>
  <si>
    <t>20916001/04</t>
  </si>
  <si>
    <t>-25,9638081</t>
  </si>
  <si>
    <t>32,5973939</t>
  </si>
  <si>
    <t>PTS 119</t>
  </si>
  <si>
    <t>-25,9477845</t>
  </si>
  <si>
    <t>32,6035957</t>
  </si>
  <si>
    <t>PT 108</t>
  </si>
  <si>
    <t>-25,9545032</t>
  </si>
  <si>
    <t>32,5950815</t>
  </si>
  <si>
    <t>PTS 108</t>
  </si>
  <si>
    <t>20801001/02</t>
  </si>
  <si>
    <t>-25,9511813</t>
  </si>
  <si>
    <t>32,5907836</t>
  </si>
  <si>
    <t>-25,9501687</t>
  </si>
  <si>
    <t>32,5915809</t>
  </si>
  <si>
    <t>PTS 104</t>
  </si>
  <si>
    <t>-25,9519954</t>
  </si>
  <si>
    <t>32,5924359</t>
  </si>
  <si>
    <t>20917402/01</t>
  </si>
  <si>
    <t>-25,9542096</t>
  </si>
  <si>
    <t>32,5907392</t>
  </si>
  <si>
    <t>PT 112</t>
  </si>
  <si>
    <t>-25,9680533</t>
  </si>
  <si>
    <t>32,5969554</t>
  </si>
  <si>
    <t>PTS 125</t>
  </si>
  <si>
    <t>-25,9680404</t>
  </si>
  <si>
    <t>32,5968331</t>
  </si>
  <si>
    <t>PTS 135</t>
  </si>
  <si>
    <t>TB1509111</t>
  </si>
  <si>
    <t>Free State Transformer</t>
  </si>
  <si>
    <t>-25,9656888</t>
  </si>
  <si>
    <t>32,5941199</t>
  </si>
  <si>
    <t>PT 62</t>
  </si>
  <si>
    <t>20917401/01</t>
  </si>
  <si>
    <t>PT 167</t>
  </si>
  <si>
    <t>20917602/01</t>
  </si>
  <si>
    <t>20916001/02</t>
  </si>
  <si>
    <t>26 de Julho</t>
  </si>
  <si>
    <t>20916101/01</t>
  </si>
  <si>
    <t>PS7 (Aux Trfr)</t>
  </si>
  <si>
    <t>20917602/02</t>
  </si>
  <si>
    <t>20917502/04</t>
  </si>
  <si>
    <t>Vladimir Lennin</t>
  </si>
  <si>
    <t>20917201/01</t>
  </si>
  <si>
    <t>E033 28 47,79</t>
  </si>
  <si>
    <t>S19 06 42,81</t>
  </si>
  <si>
    <t>AGCHI/PT138</t>
  </si>
  <si>
    <t>20917201/02</t>
  </si>
  <si>
    <t>E 034°53'20.28"</t>
  </si>
  <si>
    <t>S 19°50'57.79"</t>
  </si>
  <si>
    <t>PT88</t>
  </si>
  <si>
    <t>Moza Banco</t>
  </si>
  <si>
    <t>BT0021/332</t>
  </si>
  <si>
    <t>033º 43.623</t>
  </si>
  <si>
    <t>25º 07.117</t>
  </si>
  <si>
    <t>AGXX/PTS0091</t>
  </si>
  <si>
    <t>Praia de Xai-Xai casa Protocolar</t>
  </si>
  <si>
    <t>-25,7623075</t>
  </si>
  <si>
    <t>32,6144206</t>
  </si>
  <si>
    <t>PT 242R</t>
  </si>
  <si>
    <t>-25,7650486</t>
  </si>
  <si>
    <t>32,6085117</t>
  </si>
  <si>
    <t>PT 317R</t>
  </si>
  <si>
    <t>20839202/03</t>
  </si>
  <si>
    <t>-25,9335841</t>
  </si>
  <si>
    <t>32,6102534</t>
  </si>
  <si>
    <t>2083880/01</t>
  </si>
  <si>
    <t>-25,9173312</t>
  </si>
  <si>
    <t>32,6456026</t>
  </si>
  <si>
    <t>PTS 109</t>
  </si>
  <si>
    <t>-25,9659841</t>
  </si>
  <si>
    <t>32,5935237</t>
  </si>
  <si>
    <t>20840801/03</t>
  </si>
  <si>
    <t>-25,9681082</t>
  </si>
  <si>
    <t>32,5919427</t>
  </si>
  <si>
    <t>PT 208</t>
  </si>
  <si>
    <t>20839202/02</t>
  </si>
  <si>
    <t>20839201/01</t>
  </si>
  <si>
    <t>PT 263</t>
  </si>
  <si>
    <t>PT 76</t>
  </si>
  <si>
    <t>20839203/01</t>
  </si>
  <si>
    <t>E 033 28 58,50</t>
  </si>
  <si>
    <t>S 19 05 46,05</t>
  </si>
  <si>
    <t>EPC VILLA NOVA</t>
  </si>
  <si>
    <t>AGCHI/PT53</t>
  </si>
  <si>
    <t>20793502/01</t>
  </si>
  <si>
    <t>E036 59 04.18</t>
  </si>
  <si>
    <t>S16 50 17.91</t>
  </si>
  <si>
    <t>033º 38.074</t>
  </si>
  <si>
    <t>AGXX/PTS0053</t>
  </si>
  <si>
    <t>Soger INAR</t>
  </si>
  <si>
    <t>TB1306083</t>
  </si>
  <si>
    <t>-25,7400608</t>
  </si>
  <si>
    <t>32,6084638</t>
  </si>
  <si>
    <t>PT 314R</t>
  </si>
  <si>
    <t>20801001/03</t>
  </si>
  <si>
    <t>-25,9510226</t>
  </si>
  <si>
    <t>32,5549431</t>
  </si>
  <si>
    <t>-25,9512303</t>
  </si>
  <si>
    <t>32,5541159</t>
  </si>
  <si>
    <t>20802601/04</t>
  </si>
  <si>
    <t>-25,9484674</t>
  </si>
  <si>
    <t>32,5503232</t>
  </si>
  <si>
    <t>PT 413</t>
  </si>
  <si>
    <t>-25,9285237</t>
  </si>
  <si>
    <t>32,6287235</t>
  </si>
  <si>
    <t>PT 356 R</t>
  </si>
  <si>
    <t>20801002/02</t>
  </si>
  <si>
    <t>-25,9297045</t>
  </si>
  <si>
    <t>32,6267272</t>
  </si>
  <si>
    <t>-25,9439602</t>
  </si>
  <si>
    <t>32,6122361</t>
  </si>
  <si>
    <t>PTS 146</t>
  </si>
  <si>
    <t>-25,9480605</t>
  </si>
  <si>
    <t>32,6152235</t>
  </si>
  <si>
    <t>-25,9466885</t>
  </si>
  <si>
    <t>32,6160558</t>
  </si>
  <si>
    <t>PTS 124</t>
  </si>
  <si>
    <t>-25,9489094</t>
  </si>
  <si>
    <t>32,6160763</t>
  </si>
  <si>
    <t>PT 59</t>
  </si>
  <si>
    <t>05761/02/003</t>
  </si>
  <si>
    <t>-25,9504777</t>
  </si>
  <si>
    <t>32,6119399</t>
  </si>
  <si>
    <t>PTS 111</t>
  </si>
  <si>
    <t>20916101/02</t>
  </si>
  <si>
    <t>-25,9554793</t>
  </si>
  <si>
    <t>32,6037734</t>
  </si>
  <si>
    <t>PT 63</t>
  </si>
  <si>
    <t>30696903/04</t>
  </si>
  <si>
    <t>-25,9559294</t>
  </si>
  <si>
    <t>32,6013743</t>
  </si>
  <si>
    <t>PT 266</t>
  </si>
  <si>
    <t>82002/01/001</t>
  </si>
  <si>
    <t>-25,9586709</t>
  </si>
  <si>
    <t>32,6024253</t>
  </si>
  <si>
    <t xml:space="preserve"> PT 96</t>
  </si>
  <si>
    <t>20802601/02</t>
  </si>
  <si>
    <t>-25,9582008</t>
  </si>
  <si>
    <t>32,5997279</t>
  </si>
  <si>
    <t>PT 291</t>
  </si>
  <si>
    <t>20802601/01</t>
  </si>
  <si>
    <t>-25,9801849</t>
  </si>
  <si>
    <t>32,5865941</t>
  </si>
  <si>
    <t>20801001/01</t>
  </si>
  <si>
    <t>-25,9719825</t>
  </si>
  <si>
    <t>32,5841983</t>
  </si>
  <si>
    <t>PT 426</t>
  </si>
  <si>
    <t>20802601/03</t>
  </si>
  <si>
    <t>-25,9729978</t>
  </si>
  <si>
    <t>32,5804607</t>
  </si>
  <si>
    <t>-25,9791398</t>
  </si>
  <si>
    <t>32,5922853</t>
  </si>
  <si>
    <t xml:space="preserve">PT </t>
  </si>
  <si>
    <t>20801002/01</t>
  </si>
  <si>
    <t>-25,9786452</t>
  </si>
  <si>
    <t>32,5901384</t>
  </si>
  <si>
    <t>PT 405</t>
  </si>
  <si>
    <t>-25,9734067</t>
  </si>
  <si>
    <t>32,5945355</t>
  </si>
  <si>
    <t>0,6</t>
  </si>
  <si>
    <t>-25,9683869</t>
  </si>
  <si>
    <t>32,5875533</t>
  </si>
  <si>
    <t>-25,9706197</t>
  </si>
  <si>
    <t>32,5884451</t>
  </si>
  <si>
    <t>20801102/03</t>
  </si>
  <si>
    <t>24 Julho</t>
  </si>
  <si>
    <t>PT 67</t>
  </si>
  <si>
    <t>Guerra Popular</t>
  </si>
  <si>
    <t>20801002/05</t>
  </si>
  <si>
    <t>PT 400</t>
  </si>
  <si>
    <t>Paulo Samuel Khamkomba</t>
  </si>
  <si>
    <t>K008713.01</t>
  </si>
  <si>
    <t>PTS122</t>
  </si>
  <si>
    <t>E 03°53'13.23"</t>
  </si>
  <si>
    <t>S 19°50'42.65"</t>
  </si>
  <si>
    <t>PT300</t>
  </si>
  <si>
    <t xml:space="preserve">Rua Diogo Cão (próximo de Tanque da FIPAG)Macúti </t>
  </si>
  <si>
    <t>20801201/02</t>
  </si>
  <si>
    <t>PT99</t>
  </si>
  <si>
    <t>Rua Aires de Ornelas  Baixa</t>
  </si>
  <si>
    <t>-25,9344695</t>
  </si>
  <si>
    <t>32,5535954</t>
  </si>
  <si>
    <t>-25,9339891</t>
  </si>
  <si>
    <t>32,5550824</t>
  </si>
  <si>
    <t>PT 158</t>
  </si>
  <si>
    <t>-25,9461313</t>
  </si>
  <si>
    <t>32,5461483</t>
  </si>
  <si>
    <t>K008357.04</t>
  </si>
  <si>
    <t>-25,9434923</t>
  </si>
  <si>
    <t>32,5379027</t>
  </si>
  <si>
    <t>PT 153R</t>
  </si>
  <si>
    <t>-25,9499186</t>
  </si>
  <si>
    <t>32,5795786</t>
  </si>
  <si>
    <t>F001009.04</t>
  </si>
  <si>
    <t>-25,9474809</t>
  </si>
  <si>
    <t>32,5779112</t>
  </si>
  <si>
    <t>F000996.06</t>
  </si>
  <si>
    <t>-25,9365116</t>
  </si>
  <si>
    <t>32,6192488</t>
  </si>
  <si>
    <t>20738901/01</t>
  </si>
  <si>
    <t>-25,9396512</t>
  </si>
  <si>
    <t>32,6135554</t>
  </si>
  <si>
    <t>PT 348</t>
  </si>
  <si>
    <t>-25,9555153</t>
  </si>
  <si>
    <t>32,5888609</t>
  </si>
  <si>
    <t>f001011.04</t>
  </si>
  <si>
    <t>-25,9539129</t>
  </si>
  <si>
    <t>32,5887455</t>
  </si>
  <si>
    <t>PS 13</t>
  </si>
  <si>
    <t>F001089.05</t>
  </si>
  <si>
    <t>PT 355</t>
  </si>
  <si>
    <t>PT 201</t>
  </si>
  <si>
    <t>Da Zambia/Ahmed S. Toure</t>
  </si>
  <si>
    <t>-</t>
  </si>
  <si>
    <t>PT394</t>
  </si>
  <si>
    <t>E033 28 56 ,0</t>
  </si>
  <si>
    <t>S19 06 49,5</t>
  </si>
  <si>
    <t>AGCHI/PT113</t>
  </si>
  <si>
    <t>COMPLEXO AMIRANA</t>
  </si>
  <si>
    <t>-25,8265236</t>
  </si>
  <si>
    <t>32,5824577</t>
  </si>
  <si>
    <t>-25,9562732</t>
  </si>
  <si>
    <t>32,5592058</t>
  </si>
  <si>
    <t>PT 352</t>
  </si>
  <si>
    <t>-25,9735395</t>
  </si>
  <si>
    <t>32,5866122</t>
  </si>
  <si>
    <t>0,8</t>
  </si>
  <si>
    <t>-25,9695353</t>
  </si>
  <si>
    <t>32,5798247</t>
  </si>
  <si>
    <t>T15380</t>
  </si>
  <si>
    <t>0,7</t>
  </si>
  <si>
    <t>-25,9124479</t>
  </si>
  <si>
    <t>32,5813400</t>
  </si>
  <si>
    <t>PTS 202</t>
  </si>
  <si>
    <t>-25,9747522</t>
  </si>
  <si>
    <t>32,5940466</t>
  </si>
  <si>
    <t>-25,9711006</t>
  </si>
  <si>
    <t>32,5877927</t>
  </si>
  <si>
    <t>Ahmed S. Toure/Romao F. Farinha</t>
  </si>
  <si>
    <t>PT 396</t>
  </si>
  <si>
    <t>F000724_03</t>
  </si>
  <si>
    <t>Josina Machael/Fillipe S. Magaia</t>
  </si>
  <si>
    <t>U/S</t>
  </si>
  <si>
    <t>PTS 155</t>
  </si>
  <si>
    <t>PT 391</t>
  </si>
  <si>
    <t>PT 292</t>
  </si>
  <si>
    <t>Maguigioana Av</t>
  </si>
  <si>
    <t>PT395</t>
  </si>
  <si>
    <t>-25,9553199</t>
  </si>
  <si>
    <t>32,5601315</t>
  </si>
  <si>
    <t>-25,9547094</t>
  </si>
  <si>
    <t>32,5574654</t>
  </si>
  <si>
    <t>PT 398</t>
  </si>
  <si>
    <t>F000483.09</t>
  </si>
  <si>
    <t>-25,9585056</t>
  </si>
  <si>
    <t>32,5579924</t>
  </si>
  <si>
    <t>K006041.06</t>
  </si>
  <si>
    <t>-25,9326708</t>
  </si>
  <si>
    <t>32,6250091</t>
  </si>
  <si>
    <t>-25,9250216</t>
  </si>
  <si>
    <t>32,6325641</t>
  </si>
  <si>
    <t>PS 15</t>
  </si>
  <si>
    <t>30715501/01</t>
  </si>
  <si>
    <t>-25,9409661</t>
  </si>
  <si>
    <t>32,6179468</t>
  </si>
  <si>
    <t>30725201/01</t>
  </si>
  <si>
    <t>-25,9555873</t>
  </si>
  <si>
    <t>32,5940411</t>
  </si>
  <si>
    <t>-25,9622959</t>
  </si>
  <si>
    <t>32,5897709</t>
  </si>
  <si>
    <t>-25,9640674</t>
  </si>
  <si>
    <t>32,5904227</t>
  </si>
  <si>
    <t>PT 30</t>
  </si>
  <si>
    <t>F000482.06</t>
  </si>
  <si>
    <t>-25,9726131</t>
  </si>
  <si>
    <t>32,5855147</t>
  </si>
  <si>
    <t>PT 21</t>
  </si>
  <si>
    <t>-25,9682644</t>
  </si>
  <si>
    <t>32,5772217</t>
  </si>
  <si>
    <t>-25,9670603</t>
  </si>
  <si>
    <t>32,5754109</t>
  </si>
  <si>
    <t>-25,9709503</t>
  </si>
  <si>
    <t>32,5759448</t>
  </si>
  <si>
    <t>F000482.11</t>
  </si>
  <si>
    <t>F000485.03</t>
  </si>
  <si>
    <t>PT 361</t>
  </si>
  <si>
    <t>F000479.02</t>
  </si>
  <si>
    <t>PT 123</t>
  </si>
  <si>
    <t>F000483.06</t>
  </si>
  <si>
    <t>F000485.07</t>
  </si>
  <si>
    <t>PT 87</t>
  </si>
  <si>
    <t>F00479</t>
  </si>
  <si>
    <t>PT 437</t>
  </si>
  <si>
    <t>Timorleste</t>
  </si>
  <si>
    <t>F00482-12</t>
  </si>
  <si>
    <t>PT 402</t>
  </si>
  <si>
    <t>25 de Septembro</t>
  </si>
  <si>
    <t>PTS 12A</t>
  </si>
  <si>
    <t>F000479.04</t>
  </si>
  <si>
    <t>20670601/01</t>
  </si>
  <si>
    <t>-25,7968087</t>
  </si>
  <si>
    <t>32,6026562</t>
  </si>
  <si>
    <t>-25,7677412</t>
  </si>
  <si>
    <t>32,6176673</t>
  </si>
  <si>
    <t>PT 243R</t>
  </si>
  <si>
    <t>30696305/01</t>
  </si>
  <si>
    <t>-25,9554958</t>
  </si>
  <si>
    <t>32,5552818</t>
  </si>
  <si>
    <t>PT 289</t>
  </si>
  <si>
    <t>30698902/03</t>
  </si>
  <si>
    <t>9484256</t>
  </si>
  <si>
    <t>32,5749592</t>
  </si>
  <si>
    <t>PT 277</t>
  </si>
  <si>
    <t>-25,9225289</t>
  </si>
  <si>
    <t>32,6400403</t>
  </si>
  <si>
    <t>30696307/01</t>
  </si>
  <si>
    <t>-25,9226504</t>
  </si>
  <si>
    <t>32,6371222</t>
  </si>
  <si>
    <t>PT 287</t>
  </si>
  <si>
    <t>30698903/03</t>
  </si>
  <si>
    <t>-25,9329387</t>
  </si>
  <si>
    <t>32,6303032</t>
  </si>
  <si>
    <t>20696309/01</t>
  </si>
  <si>
    <t>-25,9748189</t>
  </si>
  <si>
    <t>32,5864668</t>
  </si>
  <si>
    <t>PTS 284</t>
  </si>
  <si>
    <t>-25,9682557</t>
  </si>
  <si>
    <t>32,5743207</t>
  </si>
  <si>
    <t>3070280/02</t>
  </si>
  <si>
    <t>0,9</t>
  </si>
  <si>
    <t>-25,9705604</t>
  </si>
  <si>
    <t>32,5979207</t>
  </si>
  <si>
    <t>F000337</t>
  </si>
  <si>
    <t>30698903/01</t>
  </si>
  <si>
    <t>PT 270</t>
  </si>
  <si>
    <t>30698902/04</t>
  </si>
  <si>
    <t>PT 273</t>
  </si>
  <si>
    <t>30696306/01</t>
  </si>
  <si>
    <t>PT 281</t>
  </si>
  <si>
    <t>PT 282</t>
  </si>
  <si>
    <t>F000337.04</t>
  </si>
  <si>
    <t>PT 389</t>
  </si>
  <si>
    <t>F00339_03</t>
  </si>
  <si>
    <t>Albert Lithuli</t>
  </si>
  <si>
    <t>PTS 107</t>
  </si>
  <si>
    <t>30698903/02</t>
  </si>
  <si>
    <t>Mafalala Fabricade Farinha</t>
  </si>
  <si>
    <t>PT 276</t>
  </si>
  <si>
    <t>301696304/01</t>
  </si>
  <si>
    <t>Ameilcar Cabal Av</t>
  </si>
  <si>
    <t>F000236.07</t>
  </si>
  <si>
    <t>PT145</t>
  </si>
  <si>
    <t>Rua Brito Capelo(Palmeiras I Condiminio Da Vale)</t>
  </si>
  <si>
    <t>F000240.05</t>
  </si>
  <si>
    <t>PT132</t>
  </si>
  <si>
    <t>Rua do Maputo(Esturro Sede do Bairro)</t>
  </si>
  <si>
    <t>-25,9499378</t>
  </si>
  <si>
    <t>32,5758681</t>
  </si>
  <si>
    <t>-25,9665812</t>
  </si>
  <si>
    <t>32,5891008</t>
  </si>
  <si>
    <t>PT 154</t>
  </si>
  <si>
    <t>30696303/01</t>
  </si>
  <si>
    <t>Desta Power</t>
  </si>
  <si>
    <t>-25,9664078</t>
  </si>
  <si>
    <t>32,5916525</t>
  </si>
  <si>
    <t>PT 286</t>
  </si>
  <si>
    <t>SS4270101</t>
  </si>
  <si>
    <t>Konkar</t>
  </si>
  <si>
    <t>-25,9801477</t>
  </si>
  <si>
    <t>32,5876727</t>
  </si>
  <si>
    <t>-25,9807807</t>
  </si>
  <si>
    <t>32,5925506</t>
  </si>
  <si>
    <t>PT 24</t>
  </si>
  <si>
    <t>-25,9791249</t>
  </si>
  <si>
    <t>32,5936646</t>
  </si>
  <si>
    <t>-25,9767364</t>
  </si>
  <si>
    <t>32,5927027</t>
  </si>
  <si>
    <t>-25,9767254</t>
  </si>
  <si>
    <t>32,5926555</t>
  </si>
  <si>
    <t>-25,9744455</t>
  </si>
  <si>
    <t>32,5197394</t>
  </si>
  <si>
    <t>K003593.04</t>
  </si>
  <si>
    <t>-25,9756711</t>
  </si>
  <si>
    <t>32,5900537</t>
  </si>
  <si>
    <t>PTS 217</t>
  </si>
  <si>
    <t>K003594.01</t>
  </si>
  <si>
    <t>-25,9732457</t>
  </si>
  <si>
    <t>32,5875863</t>
  </si>
  <si>
    <t>-25,9773032</t>
  </si>
  <si>
    <t>32,5866048</t>
  </si>
  <si>
    <t>-25,9776267</t>
  </si>
  <si>
    <t>32,5905721</t>
  </si>
  <si>
    <t>20652203/02</t>
  </si>
  <si>
    <t>-25,9573182</t>
  </si>
  <si>
    <t>32,6030107</t>
  </si>
  <si>
    <t>PT 51</t>
  </si>
  <si>
    <t>30682103/01</t>
  </si>
  <si>
    <t>PT 274</t>
  </si>
  <si>
    <t>30682107/01</t>
  </si>
  <si>
    <t>PT 275</t>
  </si>
  <si>
    <t>No data</t>
  </si>
  <si>
    <t>PT 101</t>
  </si>
  <si>
    <t>PT 271</t>
  </si>
  <si>
    <t>20652205/02</t>
  </si>
  <si>
    <t>PT 267</t>
  </si>
  <si>
    <t>PT 133</t>
  </si>
  <si>
    <t>Alsthom</t>
  </si>
  <si>
    <t>PT 260</t>
  </si>
  <si>
    <t>PT 74</t>
  </si>
  <si>
    <t>K003592.02</t>
  </si>
  <si>
    <t>AS. Toure</t>
  </si>
  <si>
    <t>PT 294</t>
  </si>
  <si>
    <t>Emilia Dause</t>
  </si>
  <si>
    <t>E 034°53'13.26"</t>
  </si>
  <si>
    <t>PT246</t>
  </si>
  <si>
    <t>Rua de Ofir - Macúti Miquejo</t>
  </si>
  <si>
    <t>T-26994</t>
  </si>
  <si>
    <t>033º 39.587</t>
  </si>
  <si>
    <t>25º 04.588</t>
  </si>
  <si>
    <t>AGXX/PTS0058</t>
  </si>
  <si>
    <t>B.24 Patrice Lumumba Zona Policial</t>
  </si>
  <si>
    <t>-25,9370324</t>
  </si>
  <si>
    <t>PT 169R</t>
  </si>
  <si>
    <t>-25,9374246</t>
  </si>
  <si>
    <t>PTS 1R</t>
  </si>
  <si>
    <t>-25,9420121</t>
  </si>
  <si>
    <t>PT 171R</t>
  </si>
  <si>
    <t>-25,9409346</t>
  </si>
  <si>
    <t>PT 170R</t>
  </si>
  <si>
    <t>-25,9383987</t>
  </si>
  <si>
    <t>PT 167R</t>
  </si>
  <si>
    <t>-25,9311111</t>
  </si>
  <si>
    <t>PT 164R</t>
  </si>
  <si>
    <t>-25,9335765</t>
  </si>
  <si>
    <t>32,5399322</t>
  </si>
  <si>
    <t>PT 165R</t>
  </si>
  <si>
    <t>-25,9334147</t>
  </si>
  <si>
    <t>32,5368736</t>
  </si>
  <si>
    <t>PT 166R</t>
  </si>
  <si>
    <t>-25,9358792</t>
  </si>
  <si>
    <t>32,5381616</t>
  </si>
  <si>
    <t>-25,9350288</t>
  </si>
  <si>
    <t>32,5444367</t>
  </si>
  <si>
    <t>PT 163R</t>
  </si>
  <si>
    <t>-25,9294221</t>
  </si>
  <si>
    <t>32,5449843</t>
  </si>
  <si>
    <t>PT 161R</t>
  </si>
  <si>
    <t>-25,9317206</t>
  </si>
  <si>
    <t>32,5442216</t>
  </si>
  <si>
    <t>PT 162R</t>
  </si>
  <si>
    <t>82001/01/004</t>
  </si>
  <si>
    <t>-25,9525025</t>
  </si>
  <si>
    <t>32,5578102</t>
  </si>
  <si>
    <t>PT 295</t>
  </si>
  <si>
    <t>-25,9770376</t>
  </si>
  <si>
    <t>32,5916933</t>
  </si>
  <si>
    <t>PT 358</t>
  </si>
  <si>
    <t>-25,9555213</t>
  </si>
  <si>
    <t>32,5840181</t>
  </si>
  <si>
    <t>PT392</t>
  </si>
  <si>
    <t>630-4:6</t>
  </si>
  <si>
    <t>Energy Transformer</t>
  </si>
  <si>
    <t>-25,9557784</t>
  </si>
  <si>
    <t>32,5861518</t>
  </si>
  <si>
    <t>PTS 113</t>
  </si>
  <si>
    <t>MS4436N/01</t>
  </si>
  <si>
    <t>Electra Industive Industries</t>
  </si>
  <si>
    <t>-25,9720524</t>
  </si>
  <si>
    <t>32,5779636</t>
  </si>
  <si>
    <t>PT 64</t>
  </si>
  <si>
    <t>T-25361</t>
  </si>
  <si>
    <t>315-4:4</t>
  </si>
  <si>
    <t>PT 161</t>
  </si>
  <si>
    <t>K002857.02</t>
  </si>
  <si>
    <t>PT 259</t>
  </si>
  <si>
    <t>31619/34/001</t>
  </si>
  <si>
    <t>PT 54</t>
  </si>
  <si>
    <t>500-5-6</t>
  </si>
  <si>
    <t>PT 418</t>
  </si>
  <si>
    <t>Olof Palme/Eduardo Mondlane</t>
  </si>
  <si>
    <t>630-1:6</t>
  </si>
  <si>
    <t>Ahmed S. Toure/       V. Lennin</t>
  </si>
  <si>
    <t>PT241</t>
  </si>
  <si>
    <t>Rua 4 Manga</t>
  </si>
  <si>
    <t>-25,7980218</t>
  </si>
  <si>
    <t>32,6068542</t>
  </si>
  <si>
    <t>-25,9357774</t>
  </si>
  <si>
    <t>32,5515631</t>
  </si>
  <si>
    <t>PS 12</t>
  </si>
  <si>
    <t>-25,9534589</t>
  </si>
  <si>
    <t>32,5628374</t>
  </si>
  <si>
    <t>-25,9567544</t>
  </si>
  <si>
    <t>32,5861101</t>
  </si>
  <si>
    <t>PT 390</t>
  </si>
  <si>
    <t>-25,9548339</t>
  </si>
  <si>
    <t>32,5887153</t>
  </si>
  <si>
    <t>PTS 184</t>
  </si>
  <si>
    <t>K0011541.09</t>
  </si>
  <si>
    <t>-25,9696609</t>
  </si>
  <si>
    <t>32,5770587</t>
  </si>
  <si>
    <t>PT 18</t>
  </si>
  <si>
    <t>-25,9687793</t>
  </si>
  <si>
    <t>32,5774318</t>
  </si>
  <si>
    <t>PTS 127</t>
  </si>
  <si>
    <t>-25,9757686</t>
  </si>
  <si>
    <t>32,5916356</t>
  </si>
  <si>
    <t>PT 399</t>
  </si>
  <si>
    <t>-25,9747492</t>
  </si>
  <si>
    <t>32,5918062</t>
  </si>
  <si>
    <t>Mini PS 5</t>
  </si>
  <si>
    <t>-25,9732937</t>
  </si>
  <si>
    <t>32,5894405</t>
  </si>
  <si>
    <t>PT 388</t>
  </si>
  <si>
    <t>81591/01/008</t>
  </si>
  <si>
    <t>-25,9813289</t>
  </si>
  <si>
    <t>32,5877767</t>
  </si>
  <si>
    <t>PTS 147</t>
  </si>
  <si>
    <t>-25,9728517</t>
  </si>
  <si>
    <t>32,5911876</t>
  </si>
  <si>
    <t>K001541.07</t>
  </si>
  <si>
    <t>PT 163</t>
  </si>
  <si>
    <t>Karl Marx/Josina Machael</t>
  </si>
  <si>
    <t>PT 242</t>
  </si>
  <si>
    <t>DC0014/0141</t>
  </si>
  <si>
    <t>PT226</t>
  </si>
  <si>
    <t>Via Matacuane-Chota(Ponte)</t>
  </si>
  <si>
    <t>-25,8790402</t>
  </si>
  <si>
    <t>32,6117823</t>
  </si>
  <si>
    <t>-25,8815878</t>
  </si>
  <si>
    <t>32,6186076</t>
  </si>
  <si>
    <t>-25,8856857</t>
  </si>
  <si>
    <t>32,6158874</t>
  </si>
  <si>
    <t>-25,9506805</t>
  </si>
  <si>
    <t>32,5606266</t>
  </si>
  <si>
    <t>-25,9710236</t>
  </si>
  <si>
    <t>32,5943915</t>
  </si>
  <si>
    <t>PT 314</t>
  </si>
  <si>
    <t>-25,9682573</t>
  </si>
  <si>
    <t>32,5975377</t>
  </si>
  <si>
    <t>-25,30361111</t>
  </si>
  <si>
    <t>32,5986111</t>
  </si>
  <si>
    <t>PTS 156</t>
  </si>
  <si>
    <t>8973/01/001</t>
  </si>
  <si>
    <t>-25,9715042</t>
  </si>
  <si>
    <t>32,5973991</t>
  </si>
  <si>
    <t>L000229.02</t>
  </si>
  <si>
    <t>-25,9710738</t>
  </si>
  <si>
    <t>32,5857188</t>
  </si>
  <si>
    <t>PT 166</t>
  </si>
  <si>
    <t>-25.932930</t>
  </si>
  <si>
    <t>32.399183</t>
  </si>
  <si>
    <t>PTS 244</t>
  </si>
  <si>
    <t>PT 104</t>
  </si>
  <si>
    <t>L000229.06</t>
  </si>
  <si>
    <t>PTS 126</t>
  </si>
  <si>
    <t>3068902/01</t>
  </si>
  <si>
    <t>PT 264</t>
  </si>
  <si>
    <t>L001004</t>
  </si>
  <si>
    <t>20513401/02</t>
  </si>
  <si>
    <t>25 de Julho</t>
  </si>
  <si>
    <t>PTS 130</t>
  </si>
  <si>
    <t>L000240.06</t>
  </si>
  <si>
    <t>Eduardo Mondlane/Momed Siab Bare</t>
  </si>
  <si>
    <t>PTS 187</t>
  </si>
  <si>
    <t>Agustino Neto</t>
  </si>
  <si>
    <t>PT162</t>
  </si>
  <si>
    <t>-25,9516248</t>
  </si>
  <si>
    <t>32,6111145</t>
  </si>
  <si>
    <t>PTS 121</t>
  </si>
  <si>
    <t>-25,9527082</t>
  </si>
  <si>
    <t>32,6105418</t>
  </si>
  <si>
    <t>PTS `134</t>
  </si>
  <si>
    <t>-25,9572478</t>
  </si>
  <si>
    <t>32,6067443</t>
  </si>
  <si>
    <t>-25,9619497</t>
  </si>
  <si>
    <t>32,6025648</t>
  </si>
  <si>
    <t>PTS 132</t>
  </si>
  <si>
    <t>P.D.S. Technologies</t>
  </si>
  <si>
    <t>-25,9611488</t>
  </si>
  <si>
    <t>32,6026018</t>
  </si>
  <si>
    <t>-25,9779316</t>
  </si>
  <si>
    <t>32,5819313</t>
  </si>
  <si>
    <t>PTS 129</t>
  </si>
  <si>
    <t>MS121A/2Z</t>
  </si>
  <si>
    <t>-25.936615</t>
  </si>
  <si>
    <t>32.395916</t>
  </si>
  <si>
    <t>PTS 246</t>
  </si>
  <si>
    <t>MS-119/12</t>
  </si>
  <si>
    <t>033º 41.651</t>
  </si>
  <si>
    <t>25º 02.565</t>
  </si>
  <si>
    <t>AGXX/PTS0104</t>
  </si>
  <si>
    <t>B.3 M.Nguaby-Josué</t>
  </si>
  <si>
    <t>DT-256/19</t>
  </si>
  <si>
    <t>-25,7404538</t>
  </si>
  <si>
    <t>32,6047184</t>
  </si>
  <si>
    <t>-25,9232842</t>
  </si>
  <si>
    <t>32,6392772</t>
  </si>
  <si>
    <t>20428701/02</t>
  </si>
  <si>
    <t>-25,9245065</t>
  </si>
  <si>
    <t>32,6347338</t>
  </si>
  <si>
    <t>-25,9262491</t>
  </si>
  <si>
    <t>32,6317172</t>
  </si>
  <si>
    <t>PT 249</t>
  </si>
  <si>
    <t>T10608</t>
  </si>
  <si>
    <t>-25,9311472</t>
  </si>
  <si>
    <t>32,6308772</t>
  </si>
  <si>
    <t>PTS 159</t>
  </si>
  <si>
    <t>T-18871</t>
  </si>
  <si>
    <t>-25,9558695</t>
  </si>
  <si>
    <t>32,5938635</t>
  </si>
  <si>
    <t>1_13355</t>
  </si>
  <si>
    <t>-25,9677269</t>
  </si>
  <si>
    <t>32,5937744</t>
  </si>
  <si>
    <t>PT 28</t>
  </si>
  <si>
    <t>MS-118/12</t>
  </si>
  <si>
    <t>PT 159</t>
  </si>
  <si>
    <t>033º 40.244</t>
  </si>
  <si>
    <t>25º 03.341</t>
  </si>
  <si>
    <t>AGXX/PTS0068</t>
  </si>
  <si>
    <t>Cruzamento da Praia</t>
  </si>
  <si>
    <t>033º 40.135</t>
  </si>
  <si>
    <t>25º 03.569</t>
  </si>
  <si>
    <t>AGXX/PTS0067</t>
  </si>
  <si>
    <t>Bairro 11 Cooperantes</t>
  </si>
  <si>
    <t>033º 39.795</t>
  </si>
  <si>
    <t>25º 03.714</t>
  </si>
  <si>
    <t>AGXX/PTS0064</t>
  </si>
  <si>
    <t>UDA Bairro 10</t>
  </si>
  <si>
    <t>033º 38340</t>
  </si>
  <si>
    <t>25º 02.439</t>
  </si>
  <si>
    <t>AGXX/PTS0050</t>
  </si>
  <si>
    <t xml:space="preserve">Restaurante  Capulana </t>
  </si>
  <si>
    <t>033º 38.528</t>
  </si>
  <si>
    <t>25º 02.709</t>
  </si>
  <si>
    <t>AGXX/PTS0049</t>
  </si>
  <si>
    <t>Padaria Mukokwene</t>
  </si>
  <si>
    <t>-25,7872728</t>
  </si>
  <si>
    <t>32,6098075</t>
  </si>
  <si>
    <t>PT 355R</t>
  </si>
  <si>
    <t>T-3123/3</t>
  </si>
  <si>
    <t>PT 228</t>
  </si>
  <si>
    <t>98391/01/04</t>
  </si>
  <si>
    <t>033º 39.800</t>
  </si>
  <si>
    <t>25º 03.493</t>
  </si>
  <si>
    <t>AGXX/PTS0065</t>
  </si>
  <si>
    <t>B.11 Radio Xai-Xai</t>
  </si>
  <si>
    <t>-25,8825021</t>
  </si>
  <si>
    <t>32,6212102</t>
  </si>
  <si>
    <t>PT189</t>
  </si>
  <si>
    <t>-25,8850817</t>
  </si>
  <si>
    <t>32,6224618</t>
  </si>
  <si>
    <t>32,61593343</t>
  </si>
  <si>
    <t>PT 190</t>
  </si>
  <si>
    <t>98392/01/03</t>
  </si>
  <si>
    <t>-259541707</t>
  </si>
  <si>
    <t>32,5614758</t>
  </si>
  <si>
    <t>PT 58</t>
  </si>
  <si>
    <t>98551/02/05</t>
  </si>
  <si>
    <t>-25,9512396</t>
  </si>
  <si>
    <t>32,5575747</t>
  </si>
  <si>
    <t>02985/02/03</t>
  </si>
  <si>
    <t>-25,9251999</t>
  </si>
  <si>
    <t>32,6352885</t>
  </si>
  <si>
    <t>PT 171</t>
  </si>
  <si>
    <t>-25,9310795</t>
  </si>
  <si>
    <t>32,6290818</t>
  </si>
  <si>
    <t>03013701/01</t>
  </si>
  <si>
    <t>-25,9445844</t>
  </si>
  <si>
    <t>32,6102427</t>
  </si>
  <si>
    <t>PTS 118</t>
  </si>
  <si>
    <t>-25,9572931</t>
  </si>
  <si>
    <t>32,5931875</t>
  </si>
  <si>
    <t>J.24301</t>
  </si>
  <si>
    <t>-25,9564698</t>
  </si>
  <si>
    <t>32,5963402</t>
  </si>
  <si>
    <t>-25,9641284</t>
  </si>
  <si>
    <t>32,5871418</t>
  </si>
  <si>
    <t>44EQMT10265</t>
  </si>
  <si>
    <t>-25,9651149</t>
  </si>
  <si>
    <t>32,5915606</t>
  </si>
  <si>
    <t>FOTO</t>
  </si>
  <si>
    <t>foto</t>
  </si>
  <si>
    <t>-25,9758777</t>
  </si>
  <si>
    <t>32,5888888</t>
  </si>
  <si>
    <t>PS 11</t>
  </si>
  <si>
    <t>-25,9748766</t>
  </si>
  <si>
    <t>32,5865795</t>
  </si>
  <si>
    <t>-25,9771875</t>
  </si>
  <si>
    <t>32,5926084</t>
  </si>
  <si>
    <t>PTS 144</t>
  </si>
  <si>
    <t>PT 165</t>
  </si>
  <si>
    <t>Ahmed S. Toure/Rio Limpopo</t>
  </si>
  <si>
    <t>PT 150</t>
  </si>
  <si>
    <t>20364002/02</t>
  </si>
  <si>
    <t>27 de Julho</t>
  </si>
  <si>
    <t>PT 61</t>
  </si>
  <si>
    <t>24 de Julho</t>
  </si>
  <si>
    <t>-25.928626</t>
  </si>
  <si>
    <t>32.394941</t>
  </si>
  <si>
    <t>PTS  241</t>
  </si>
  <si>
    <t>95571/03/01</t>
  </si>
  <si>
    <t>-25.927307</t>
  </si>
  <si>
    <t>32.396695</t>
  </si>
  <si>
    <t>PTS  240</t>
  </si>
  <si>
    <t>-25,9755358</t>
  </si>
  <si>
    <t>32,5943518</t>
  </si>
  <si>
    <t>-25,9753492</t>
  </si>
  <si>
    <t>32,5845558</t>
  </si>
  <si>
    <t>-25,9751026</t>
  </si>
  <si>
    <t>32,5904446</t>
  </si>
  <si>
    <t>PT127</t>
  </si>
  <si>
    <t>Prédio Cooperativa  Ponta-Gêa</t>
  </si>
  <si>
    <t>10830.10</t>
  </si>
  <si>
    <t>PT 185A</t>
  </si>
  <si>
    <t>-25,8902098</t>
  </si>
  <si>
    <t>32,6115316</t>
  </si>
  <si>
    <t>-25,8888963</t>
  </si>
  <si>
    <t>32,6049578</t>
  </si>
  <si>
    <t>PT 183</t>
  </si>
  <si>
    <t>E033 29 06,02</t>
  </si>
  <si>
    <t>S19 05 22,16</t>
  </si>
  <si>
    <t>AGCHI/PT67</t>
  </si>
  <si>
    <t>ZONA DO COLEGA ROBERTO</t>
  </si>
  <si>
    <t>PT159</t>
  </si>
  <si>
    <t>Prédio Belo Horizonte  Baixa</t>
  </si>
  <si>
    <t>PT139</t>
  </si>
  <si>
    <t xml:space="preserve">  Prédio Small  Maquinino</t>
  </si>
  <si>
    <t>PT137</t>
  </si>
  <si>
    <t>Armazéns da EDM</t>
  </si>
  <si>
    <t>PT131</t>
  </si>
  <si>
    <t>Rua Mouzinho de Albuquerque(Predio Chek)</t>
  </si>
  <si>
    <t>PT45</t>
  </si>
  <si>
    <t>Prédio Volvo  Maquinino</t>
  </si>
  <si>
    <t>PT43</t>
  </si>
  <si>
    <t xml:space="preserve">Praça do Metical </t>
  </si>
  <si>
    <t>PT41</t>
  </si>
  <si>
    <t>Universidade Pedagógica Ponta-Gêa</t>
  </si>
  <si>
    <t>Oficinas da Pescamar-Maquinino</t>
  </si>
  <si>
    <t>Avenida Samora Machel (Prédio Comite)</t>
  </si>
  <si>
    <t>AB776</t>
  </si>
  <si>
    <t>033º 39.787</t>
  </si>
  <si>
    <t>25º 04.500</t>
  </si>
  <si>
    <t>AGXX/PTS0059</t>
  </si>
  <si>
    <t>Residência dos Professores P.Lumu</t>
  </si>
  <si>
    <t>88511/03/03</t>
  </si>
  <si>
    <t>-25,9739867</t>
  </si>
  <si>
    <t>32,5953687</t>
  </si>
  <si>
    <t>-25,9622686</t>
  </si>
  <si>
    <t>32,5997061</t>
  </si>
  <si>
    <t>-25,9622854</t>
  </si>
  <si>
    <t>32,6006684</t>
  </si>
  <si>
    <t>PTS 162</t>
  </si>
  <si>
    <t>O.F.54DEMT12603</t>
  </si>
  <si>
    <t>Normabloco</t>
  </si>
  <si>
    <t>-25,9610578</t>
  </si>
  <si>
    <t>32,5986124</t>
  </si>
  <si>
    <t>PT 78</t>
  </si>
  <si>
    <t>-25,9667063</t>
  </si>
  <si>
    <t>32,5954796</t>
  </si>
  <si>
    <t>PT 296</t>
  </si>
  <si>
    <t>Olof Palme</t>
  </si>
  <si>
    <t>-25,9168916</t>
  </si>
  <si>
    <t>32,6109819</t>
  </si>
  <si>
    <t>-25,9522351</t>
  </si>
  <si>
    <t>32,5872027</t>
  </si>
  <si>
    <t>-25,9520269</t>
  </si>
  <si>
    <t>32,5840269</t>
  </si>
  <si>
    <t>-25,9540076</t>
  </si>
  <si>
    <t>32,5831512</t>
  </si>
  <si>
    <t>CEI76-1976</t>
  </si>
  <si>
    <t>-25,9539346</t>
  </si>
  <si>
    <t>32,5854239</t>
  </si>
  <si>
    <t>PT 56</t>
  </si>
  <si>
    <t>T6861</t>
  </si>
  <si>
    <t>PT 32</t>
  </si>
  <si>
    <t>-25,9487995</t>
  </si>
  <si>
    <t>32,6122796</t>
  </si>
  <si>
    <t>PTS 112</t>
  </si>
  <si>
    <t>161323-01</t>
  </si>
  <si>
    <t>-25,9479551</t>
  </si>
  <si>
    <t>32,6130848</t>
  </si>
  <si>
    <t>PT 109</t>
  </si>
  <si>
    <t>T-6192</t>
  </si>
  <si>
    <t>-25,9697793</t>
  </si>
  <si>
    <t>32,5759682</t>
  </si>
  <si>
    <t>-25,9592593</t>
  </si>
  <si>
    <t>32,595097</t>
  </si>
  <si>
    <t>161330-02</t>
  </si>
  <si>
    <t>-25,9613478</t>
  </si>
  <si>
    <t>32,5951376</t>
  </si>
  <si>
    <t>T-6203</t>
  </si>
  <si>
    <t>Marien Nguabi</t>
  </si>
  <si>
    <t>10180.2</t>
  </si>
  <si>
    <t>E033 28 13,35</t>
  </si>
  <si>
    <t>S19 06 32,96</t>
  </si>
  <si>
    <t>AGCHI/PT42</t>
  </si>
  <si>
    <t>PRACA DOS HERIOS</t>
  </si>
  <si>
    <t>T-2207</t>
  </si>
  <si>
    <t>-25,9751038</t>
  </si>
  <si>
    <t>32,5904632</t>
  </si>
  <si>
    <t>PT 98</t>
  </si>
  <si>
    <t>-25,9591621</t>
  </si>
  <si>
    <t>32,5999851</t>
  </si>
  <si>
    <t>PT 36</t>
  </si>
  <si>
    <t>-25,9582039</t>
  </si>
  <si>
    <t>32,5974309</t>
  </si>
  <si>
    <t>PT 73</t>
  </si>
  <si>
    <t>-25,9586704</t>
  </si>
  <si>
    <t>32,5944298</t>
  </si>
  <si>
    <t>PT 92A</t>
  </si>
  <si>
    <t>-25,9590893</t>
  </si>
  <si>
    <t>32,5941886</t>
  </si>
  <si>
    <t>PT 92</t>
  </si>
  <si>
    <t>T2200</t>
  </si>
  <si>
    <t>-25,9613486</t>
  </si>
  <si>
    <t>32,5932703</t>
  </si>
  <si>
    <t>PTS 136</t>
  </si>
  <si>
    <t>M2779/1</t>
  </si>
  <si>
    <t>Hawker Siddeley</t>
  </si>
  <si>
    <t>PS1 OUTDOOR</t>
  </si>
  <si>
    <t>-25,9640984</t>
  </si>
  <si>
    <t>32,5980042</t>
  </si>
  <si>
    <t>-25,9655008</t>
  </si>
  <si>
    <t>32,5980406</t>
  </si>
  <si>
    <t>-25,9667012</t>
  </si>
  <si>
    <t>32,5982181</t>
  </si>
  <si>
    <t>Mini PS MBWE</t>
  </si>
  <si>
    <t>-25,9504557</t>
  </si>
  <si>
    <t>32,6062147</t>
  </si>
  <si>
    <t>PT 182</t>
  </si>
  <si>
    <t>-25,9493333</t>
  </si>
  <si>
    <t>32,6063566</t>
  </si>
  <si>
    <t>-25,9489079</t>
  </si>
  <si>
    <t>32,6052033</t>
  </si>
  <si>
    <t>-25,9467893</t>
  </si>
  <si>
    <t>32,6016942</t>
  </si>
  <si>
    <t>PT 256</t>
  </si>
  <si>
    <t>LEL19339</t>
  </si>
  <si>
    <t>-25,9529424</t>
  </si>
  <si>
    <t>32,59493256</t>
  </si>
  <si>
    <t>PTS 101</t>
  </si>
  <si>
    <t>LEL19338</t>
  </si>
  <si>
    <t>-25,9734347</t>
  </si>
  <si>
    <t>32,5828378</t>
  </si>
  <si>
    <t>PTS 138</t>
  </si>
  <si>
    <t>Aga Khan/24 de Julho</t>
  </si>
  <si>
    <t>61217/1</t>
  </si>
  <si>
    <t>E036 52 93.11</t>
  </si>
  <si>
    <t>S17 52 56.31</t>
  </si>
  <si>
    <t>SS1</t>
  </si>
  <si>
    <t>P03364A</t>
  </si>
  <si>
    <t>033º 41.645</t>
  </si>
  <si>
    <t>25º 03.305</t>
  </si>
  <si>
    <t>AGXX/PTS0108</t>
  </si>
  <si>
    <t>Carioca Inhamissa</t>
  </si>
  <si>
    <t>E 034°52'.05"</t>
  </si>
  <si>
    <t>S 19°51'01.55"</t>
  </si>
  <si>
    <t>Avenida FLPM Palmeiras</t>
  </si>
  <si>
    <t>Praca Trabal Hadores</t>
  </si>
  <si>
    <t>Jardin D.Berta/V Lennin</t>
  </si>
  <si>
    <t>-25,9741159</t>
  </si>
  <si>
    <t>32,5944524</t>
  </si>
  <si>
    <t>PTS 89</t>
  </si>
  <si>
    <t>-25,9681839</t>
  </si>
  <si>
    <t>32,5924799</t>
  </si>
  <si>
    <t>PTS 105</t>
  </si>
  <si>
    <t>-25,9691724</t>
  </si>
  <si>
    <t>32,5912368</t>
  </si>
  <si>
    <t>-25,9717734</t>
  </si>
  <si>
    <t>32,5927925</t>
  </si>
  <si>
    <t>PTS 148</t>
  </si>
  <si>
    <t>LEL9508</t>
  </si>
  <si>
    <t>-25,9719759</t>
  </si>
  <si>
    <t>32,5916649</t>
  </si>
  <si>
    <t>-25,9732336</t>
  </si>
  <si>
    <t>32,5944785</t>
  </si>
  <si>
    <t>K712580</t>
  </si>
  <si>
    <t>Travo Union</t>
  </si>
  <si>
    <t>-25,9739752</t>
  </si>
  <si>
    <t>32,5743244</t>
  </si>
  <si>
    <t>K712581</t>
  </si>
  <si>
    <t>G.E.C</t>
  </si>
  <si>
    <t xml:space="preserve">   PT 98-A</t>
  </si>
  <si>
    <t>Rua Governador Augusto Castilho</t>
  </si>
  <si>
    <t>-25,9821616</t>
  </si>
  <si>
    <t>32,5896561</t>
  </si>
  <si>
    <t>PT 72</t>
  </si>
  <si>
    <t>Morris Awerbuch Jhb</t>
  </si>
  <si>
    <t>-25,9782868</t>
  </si>
  <si>
    <t>32,5873497</t>
  </si>
  <si>
    <t>PT 88</t>
  </si>
  <si>
    <t>PT98</t>
  </si>
  <si>
    <t>PT92</t>
  </si>
  <si>
    <t>Av.do Centro Comercial  Macuti</t>
  </si>
  <si>
    <t>Hochi Min/Romao F. Farinha</t>
  </si>
  <si>
    <t>PT 350</t>
  </si>
  <si>
    <t>PT 17A</t>
  </si>
  <si>
    <t>PT 387</t>
  </si>
  <si>
    <t>PT 16</t>
  </si>
  <si>
    <t>24 de Julho/              V. Lennin</t>
  </si>
  <si>
    <t>Josina Machael</t>
  </si>
  <si>
    <t>PT 11</t>
  </si>
  <si>
    <t>Rua Das Estancias</t>
  </si>
  <si>
    <t>PT 46</t>
  </si>
  <si>
    <t>K001541.08</t>
  </si>
  <si>
    <t>PT 95</t>
  </si>
  <si>
    <t>650KVA</t>
  </si>
  <si>
    <t>G2</t>
  </si>
  <si>
    <t>GERADOR</t>
  </si>
  <si>
    <t>HYDRO GEN</t>
  </si>
  <si>
    <t>G1</t>
  </si>
  <si>
    <t>850KVA</t>
  </si>
  <si>
    <t>GEN 1</t>
  </si>
  <si>
    <t>RENAULT</t>
  </si>
  <si>
    <t>CONTACTOR</t>
  </si>
  <si>
    <t>AUX GEN</t>
  </si>
  <si>
    <t>CUMMINS</t>
  </si>
  <si>
    <t>1250KVA</t>
  </si>
  <si>
    <t>7.7KV</t>
  </si>
  <si>
    <t>5MVAR</t>
  </si>
  <si>
    <t>SVC 1</t>
  </si>
  <si>
    <t>COMPENSADOR</t>
  </si>
  <si>
    <t>SVC</t>
  </si>
  <si>
    <t>EJ 27864</t>
  </si>
  <si>
    <t>AMPCONTROL MAGNALEC</t>
  </si>
  <si>
    <t>NEC NER</t>
  </si>
  <si>
    <t>15/35139075</t>
  </si>
  <si>
    <t>CAPACITOR</t>
  </si>
  <si>
    <t>15/35139006</t>
  </si>
  <si>
    <t>E035 24 47.55</t>
  </si>
  <si>
    <t>S17 45 35.16</t>
  </si>
  <si>
    <t>EBC2</t>
  </si>
  <si>
    <t>EBC1</t>
  </si>
  <si>
    <t>Power Systems</t>
  </si>
  <si>
    <t>EC1</t>
  </si>
  <si>
    <t>Valor contabilístico 2018</t>
  </si>
  <si>
    <t>Amortização Acumulada</t>
  </si>
  <si>
    <t>Amortização do período</t>
  </si>
  <si>
    <t>Base de Incidência</t>
  </si>
  <si>
    <t>Residual Value MZN000's</t>
  </si>
  <si>
    <t>Remaining Life  MZN000's</t>
  </si>
  <si>
    <t>Depreciated Value 2017in MZM000's</t>
  </si>
  <si>
    <t>Asset Life</t>
  </si>
  <si>
    <t>Asset Replacement Costs MZ 000's</t>
  </si>
  <si>
    <t>3Φ or 1Φ</t>
  </si>
  <si>
    <t>LV (kV)</t>
  </si>
  <si>
    <t>Capacity    kVA, kVAR</t>
  </si>
  <si>
    <t>Co-ordinates Y</t>
  </si>
  <si>
    <t>Co-ordinates X</t>
  </si>
  <si>
    <t>Street</t>
  </si>
  <si>
    <t>Suburb</t>
  </si>
  <si>
    <t>Town or Village</t>
  </si>
  <si>
    <t>Rural Area Code</t>
  </si>
  <si>
    <t>System Number</t>
  </si>
  <si>
    <t>Asset Type Pole Transformer (PMT), Ground Mounted Transformer (GMT), Minisubstation (MS), Reactor (React),  Capacitor Bank (Cap) Aux Trfr (AT)</t>
  </si>
  <si>
    <t>Asset Number</t>
  </si>
  <si>
    <t>HV Tfrfs</t>
  </si>
  <si>
    <t>1 Mozambican metical equals</t>
  </si>
  <si>
    <t>0.014 United States Dollar</t>
  </si>
  <si>
    <t>HV Tfrfs_001</t>
  </si>
  <si>
    <t>HV Tfrfs_002</t>
  </si>
  <si>
    <t>HV Tfrfs_003</t>
  </si>
  <si>
    <t>HV Tfrfs_004</t>
  </si>
  <si>
    <t>HV Tfrfs_005</t>
  </si>
  <si>
    <t>HV Tfrfs_006</t>
  </si>
  <si>
    <t>HV Tfrfs_007</t>
  </si>
  <si>
    <t>HV Tfrfs_008</t>
  </si>
  <si>
    <t>HV Tfrfs_009</t>
  </si>
  <si>
    <t>HV Tfrfs_010</t>
  </si>
  <si>
    <t>HV Tfrfs_011</t>
  </si>
  <si>
    <t>HV Tfrfs_012</t>
  </si>
  <si>
    <t>HV Tfrfs_013</t>
  </si>
  <si>
    <t>HV Tfrfs_014</t>
  </si>
  <si>
    <t>HV Tfrfs_015</t>
  </si>
  <si>
    <t>HV Tfrfs_016</t>
  </si>
  <si>
    <t>HV Tfrfs_017</t>
  </si>
  <si>
    <t>HV Tfrfs_018</t>
  </si>
  <si>
    <t>HV Tfrfs_019</t>
  </si>
  <si>
    <t>HV Tfrfs_020</t>
  </si>
  <si>
    <t>HV Tfrfs_021</t>
  </si>
  <si>
    <t>HV Tfrfs_022</t>
  </si>
  <si>
    <t>HV Tfrfs_023</t>
  </si>
  <si>
    <t>HV Tfrfs_024</t>
  </si>
  <si>
    <t>HV Tfrfs_025</t>
  </si>
  <si>
    <t>HV Tfrfs_026</t>
  </si>
  <si>
    <t>HV Tfrfs_027</t>
  </si>
  <si>
    <t>HV Tfrfs_028</t>
  </si>
  <si>
    <t>HV Tfrfs_029</t>
  </si>
  <si>
    <t>HV Tfrfs_030</t>
  </si>
  <si>
    <t>HV Tfrfs_031</t>
  </si>
  <si>
    <t>HV Tfrfs_032</t>
  </si>
  <si>
    <t>HV Tfrfs_033</t>
  </si>
  <si>
    <t>HV Tfrfs_034</t>
  </si>
  <si>
    <t>HV Tfrfs_035</t>
  </si>
  <si>
    <t>HV Tfrfs_036</t>
  </si>
  <si>
    <t>HV Tfrfs_037</t>
  </si>
  <si>
    <t>HV Tfrfs_038</t>
  </si>
  <si>
    <t>HV Tfrfs_039</t>
  </si>
  <si>
    <t>HV Tfrfs_040</t>
  </si>
  <si>
    <t>HV Tfrfs_041</t>
  </si>
  <si>
    <t>HV Tfrfs_042</t>
  </si>
  <si>
    <t>HV Tfrfs_043</t>
  </si>
  <si>
    <t>HV Tfrfs_044</t>
  </si>
  <si>
    <t>HV Tfrfs_045</t>
  </si>
  <si>
    <t>HV Tfrfs_046</t>
  </si>
  <si>
    <t>HV Tfrfs_047</t>
  </si>
  <si>
    <t>HV Tfrfs_048</t>
  </si>
  <si>
    <t>HV Tfrfs_049</t>
  </si>
  <si>
    <t>HV Tfrfs_050</t>
  </si>
  <si>
    <t>HV Tfrfs_051</t>
  </si>
  <si>
    <t>HV Tfrfs_052</t>
  </si>
  <si>
    <t>HV Tfrfs_053</t>
  </si>
  <si>
    <t>HV Tfrfs_054</t>
  </si>
  <si>
    <t>HV Tfrfs_055</t>
  </si>
  <si>
    <t>HV Tfrfs_056</t>
  </si>
  <si>
    <t>HV Tfrfs_057</t>
  </si>
  <si>
    <t>HV Tfrfs_058</t>
  </si>
  <si>
    <t>HV Tfrfs_059</t>
  </si>
  <si>
    <t>HV Tfrfs_060</t>
  </si>
  <si>
    <t>HV Tfrfs_061</t>
  </si>
  <si>
    <t>HV Tfrfs_062</t>
  </si>
  <si>
    <t>HV Tfrfs_063</t>
  </si>
  <si>
    <t>HV Tfrfs_064</t>
  </si>
  <si>
    <t>HV Tfrfs_065</t>
  </si>
  <si>
    <t>HV Tfrfs_066</t>
  </si>
  <si>
    <t>HV Tfrfs_067</t>
  </si>
  <si>
    <t>Type</t>
  </si>
  <si>
    <t>Capacitor Bank</t>
  </si>
  <si>
    <t>Shunt Reactor</t>
  </si>
  <si>
    <t>Neutral Grounding Resistance</t>
  </si>
  <si>
    <t>HV Transformer</t>
  </si>
  <si>
    <t>Transformer - Hydro plant</t>
  </si>
  <si>
    <t>Minisubstation</t>
  </si>
  <si>
    <t>Reactor</t>
  </si>
  <si>
    <t>Pole-Mounted Transformer</t>
  </si>
  <si>
    <t>Auxiliary Transformer</t>
  </si>
  <si>
    <t>Ground-Mounted Transformer</t>
  </si>
  <si>
    <t>SpareTransformer</t>
  </si>
  <si>
    <t>Capacity</t>
  </si>
  <si>
    <t>Year of Manufacture</t>
  </si>
  <si>
    <t>USD</t>
  </si>
  <si>
    <t>Years</t>
  </si>
  <si>
    <t>kV</t>
  </si>
  <si>
    <t>HV</t>
  </si>
  <si>
    <t>LV</t>
  </si>
  <si>
    <t>kVA</t>
  </si>
  <si>
    <t>Loading</t>
  </si>
  <si>
    <t>(RMS)</t>
  </si>
  <si>
    <t>Category</t>
  </si>
  <si>
    <t>(All)</t>
  </si>
  <si>
    <t>Row Labels</t>
  </si>
  <si>
    <t>Grand Total</t>
  </si>
  <si>
    <t>Column Labels</t>
  </si>
  <si>
    <t>(blank)</t>
  </si>
  <si>
    <t>Count of Asset Replacement Cost</t>
  </si>
  <si>
    <t>Transformers</t>
  </si>
  <si>
    <t>Total kVA</t>
  </si>
  <si>
    <t>Units</t>
  </si>
  <si>
    <t>Totals:</t>
  </si>
  <si>
    <t xml:space="preserve">        Zimbabwe</t>
  </si>
  <si>
    <t xml:space="preserve">        Zambia</t>
  </si>
  <si>
    <t xml:space="preserve">        Tanzania</t>
  </si>
  <si>
    <t xml:space="preserve">        Seychelles</t>
  </si>
  <si>
    <t xml:space="preserve">        Namibia</t>
  </si>
  <si>
    <t xml:space="preserve">        Mozambique*</t>
  </si>
  <si>
    <t xml:space="preserve">        Mauritius</t>
  </si>
  <si>
    <t xml:space="preserve">        Malawi</t>
  </si>
  <si>
    <t xml:space="preserve">        Madagascar</t>
  </si>
  <si>
    <t xml:space="preserve">        Lesotho</t>
  </si>
  <si>
    <t xml:space="preserve">        Eswatini</t>
  </si>
  <si>
    <t xml:space="preserve">        Botswana</t>
  </si>
  <si>
    <t>Average</t>
  </si>
  <si>
    <t>Transformer Indices</t>
  </si>
  <si>
    <t>Multiplier</t>
  </si>
  <si>
    <t xml:space="preserve">Final Cleaned </t>
  </si>
  <si>
    <t>SP.POP.TOTL</t>
  </si>
  <si>
    <t>Population (total)</t>
  </si>
  <si>
    <t>MOZ</t>
  </si>
  <si>
    <t>Mozambique</t>
  </si>
  <si>
    <t>EG.USE.ELEC.KH.PC</t>
  </si>
  <si>
    <t>Electric power consumption (kWh per capita)</t>
  </si>
  <si>
    <t>Link</t>
  </si>
  <si>
    <t>World Bank database, 2022</t>
  </si>
  <si>
    <t>*Adjusted / smoothed from DOE data, to account for World Bank database</t>
  </si>
  <si>
    <t>INTL.2-2-ZWE-BKWH.A</t>
  </si>
  <si>
    <t>INTL.2-2-ZMB-BKWH.A</t>
  </si>
  <si>
    <t>INTL.2-2-TZA-BKWH.A</t>
  </si>
  <si>
    <t>INTL.2-2-SYC-BKWH.A</t>
  </si>
  <si>
    <t>INTL.2-2-NAM-BKWH.A</t>
  </si>
  <si>
    <t>INTL.2-2-MOZ-BKWH.A</t>
  </si>
  <si>
    <t>INTL.2-2-MUS-BKWH.A</t>
  </si>
  <si>
    <t>INTL.2-2-MWI-BKWH.A</t>
  </si>
  <si>
    <t>INTL.2-2-MDG-BKWH.A</t>
  </si>
  <si>
    <t>INTL.2-2-LSO-BKWH.A</t>
  </si>
  <si>
    <t>INTL.2-2-SWZ-BKWH.A</t>
  </si>
  <si>
    <t>INTL.2-2-BWA-BKWH.A</t>
  </si>
  <si>
    <t>electricity net consumption (billion kWh)</t>
  </si>
  <si>
    <t>API</t>
  </si>
  <si>
    <t>Source:  US Department of Energy, International Energy Outlook, 2021.</t>
  </si>
  <si>
    <t>Report generated on: 05-19-2022 12:07:39</t>
  </si>
  <si>
    <t>Screening Test</t>
  </si>
  <si>
    <t>Pass</t>
  </si>
  <si>
    <t>Fail</t>
  </si>
  <si>
    <t>Replace</t>
  </si>
  <si>
    <t>No Action</t>
  </si>
  <si>
    <t>Billion kWh</t>
  </si>
  <si>
    <t>Installed Capacity (MVA) of DTs in the system for years shown</t>
  </si>
  <si>
    <t>Transformer Type</t>
  </si>
  <si>
    <t>Three-Phase Oil-Filled:</t>
  </si>
  <si>
    <t>Three-Phase Dry-Type:</t>
  </si>
  <si>
    <t>Single-Phase Oil Filled:</t>
  </si>
  <si>
    <t>Total:</t>
  </si>
  <si>
    <t>TWh consumption:</t>
  </si>
  <si>
    <t>Load factor (W/VA):</t>
  </si>
  <si>
    <t>MVA  / billion kWh consumed:</t>
  </si>
  <si>
    <t>Cumulative electricity losses from DT stock in year shown (TWh/year)</t>
  </si>
  <si>
    <t>DT losses as % of consumpt:</t>
  </si>
  <si>
    <t>MOZAMBIQUE</t>
  </si>
  <si>
    <t>BOTSWANA</t>
  </si>
  <si>
    <t>ESWATINI</t>
  </si>
  <si>
    <t>LESOTHO</t>
  </si>
  <si>
    <t>MADAGASCAR</t>
  </si>
  <si>
    <t>MALAWI</t>
  </si>
  <si>
    <t>MAURITIUS</t>
  </si>
  <si>
    <t>NAMIBIA</t>
  </si>
  <si>
    <t>SEYCHELLES</t>
  </si>
  <si>
    <t>TANZANIA</t>
  </si>
  <si>
    <t>ZAMBIA</t>
  </si>
  <si>
    <t>Average, 2020-2030</t>
  </si>
  <si>
    <t>Capacity, kVA</t>
  </si>
  <si>
    <t>Low</t>
  </si>
  <si>
    <t>High</t>
  </si>
  <si>
    <t>Pre-1990 Units</t>
  </si>
  <si>
    <t>kVA Rating</t>
  </si>
  <si>
    <t>Table 1. Simplification of kVA rating distribution</t>
  </si>
  <si>
    <t>number</t>
  </si>
  <si>
    <t>% Failure</t>
  </si>
  <si>
    <t>Gas Chromotagraphy Test</t>
  </si>
  <si>
    <t>Degree of Polymerisation Test</t>
  </si>
  <si>
    <t>Percent Needing Replacement</t>
  </si>
  <si>
    <t>%</t>
  </si>
  <si>
    <t>Oil-filled</t>
  </si>
  <si>
    <t>Phases</t>
  </si>
  <si>
    <t>Core Losses</t>
  </si>
  <si>
    <t>Coil Losses</t>
  </si>
  <si>
    <t>Watts</t>
  </si>
  <si>
    <t>Basic Price</t>
  </si>
  <si>
    <t>High Efficiency</t>
  </si>
  <si>
    <t>Electricity</t>
  </si>
  <si>
    <t>($/kWh)</t>
  </si>
  <si>
    <t>Baseline Losses</t>
  </si>
  <si>
    <t>Annual Savings</t>
  </si>
  <si>
    <t>United States Dollar</t>
  </si>
  <si>
    <t>50 kVA</t>
  </si>
  <si>
    <t>100 kVA</t>
  </si>
  <si>
    <t>500 kVA</t>
  </si>
  <si>
    <t>RAND</t>
  </si>
  <si>
    <t>Investment Needed</t>
  </si>
  <si>
    <t>Savings</t>
  </si>
  <si>
    <t>High Efficiency Savings</t>
  </si>
  <si>
    <t>Network Savings</t>
  </si>
  <si>
    <t>Investment:</t>
  </si>
  <si>
    <t>Discount Rate:</t>
  </si>
  <si>
    <t>Botswana</t>
  </si>
  <si>
    <t>NPV Investment</t>
  </si>
  <si>
    <t>NPV Savings</t>
  </si>
  <si>
    <t>Discounted Investment</t>
  </si>
  <si>
    <t>Discounted Savings</t>
  </si>
  <si>
    <t>Eswatini</t>
  </si>
  <si>
    <t>Lesotho</t>
  </si>
  <si>
    <t>Madagascar</t>
  </si>
  <si>
    <t>Malawi</t>
  </si>
  <si>
    <t>Mauritius</t>
  </si>
  <si>
    <t>Namibia</t>
  </si>
  <si>
    <t>Seychelles</t>
  </si>
  <si>
    <t>Tanzania</t>
  </si>
  <si>
    <t>Zambia</t>
  </si>
  <si>
    <t>Zimbabwe</t>
  </si>
  <si>
    <t>NPV of Savings, 2023-2035</t>
  </si>
  <si>
    <t>NPV of Investment, 2023-2028</t>
  </si>
  <si>
    <t>Investment Needed, Nominal</t>
  </si>
  <si>
    <t>Annual Network Savings, Fully Implemented</t>
  </si>
  <si>
    <t>Annual Investment for 2023-2028 (six years)</t>
  </si>
  <si>
    <t>TOTAL:</t>
  </si>
  <si>
    <t>Country</t>
  </si>
  <si>
    <t>kWh/year</t>
  </si>
  <si>
    <t>High Efficiency Losses</t>
  </si>
  <si>
    <t>World Average Price of Carbon:</t>
  </si>
  <si>
    <t>USD/tonne</t>
  </si>
  <si>
    <t>Data last updated April, 01 2021</t>
  </si>
  <si>
    <t xml:space="preserve">https://carbonpricingdashboard.worldbank.org/map_data </t>
  </si>
  <si>
    <t xml:space="preserve">Note: Nominal prices on April, 01 2021 Prices are not necessarily comparable between carbon pricing initiatives because of differences in the number of sectors covered and allocation methods applied, specific exemptions, and different compensation methods. Due to the dynamic approach to continuously improve data quality and fluctuating exchange rates, data of different years may not always be comparable and could be amended following new information from official government sources. In addition, data for a limited number of initiatives may be incomplete as they are in the process of being validated and will be updated following confirmation from official government sources. </t>
  </si>
  <si>
    <t>Name of the initiative</t>
  </si>
  <si>
    <t>Instrument Type</t>
  </si>
  <si>
    <t>Jurisdiction Covered</t>
  </si>
  <si>
    <t>Price_label_1_2020</t>
  </si>
  <si>
    <t>Price_rate_1_2020</t>
  </si>
  <si>
    <t>Price_label_2_2020</t>
  </si>
  <si>
    <t>Price_rate_2_2020</t>
  </si>
  <si>
    <t>Price_label_1_2021</t>
  </si>
  <si>
    <t>Price_rate_1_ 2021</t>
  </si>
  <si>
    <t>Price_label_2_2021</t>
  </si>
  <si>
    <t>Price_rate_2_2021</t>
  </si>
  <si>
    <t>Alberta TIER</t>
  </si>
  <si>
    <t>ETS</t>
  </si>
  <si>
    <t>Alberta</t>
  </si>
  <si>
    <t>Alberta carbon tax</t>
  </si>
  <si>
    <t>Carbon tax</t>
  </si>
  <si>
    <t>Argentina carbon tax</t>
  </si>
  <si>
    <t>Argentina</t>
  </si>
  <si>
    <t>Most liquid fuels</t>
  </si>
  <si>
    <t>Fuel oil, mineral coal and petroleum coke</t>
  </si>
  <si>
    <t>Australia CPM</t>
  </si>
  <si>
    <t>Australia</t>
  </si>
  <si>
    <t>Austria undecided</t>
  </si>
  <si>
    <t>Undecided</t>
  </si>
  <si>
    <t>Austria</t>
  </si>
  <si>
    <t>BC GGIRCA</t>
  </si>
  <si>
    <t>British Columbia</t>
  </si>
  <si>
    <t>BC carbon tax</t>
  </si>
  <si>
    <t>Baja Calfornia carbon tax</t>
  </si>
  <si>
    <t>Baja California</t>
  </si>
  <si>
    <t>Beijing pilot ETS</t>
  </si>
  <si>
    <t>Beijing</t>
  </si>
  <si>
    <t>Brazil undecided</t>
  </si>
  <si>
    <t>Brazil</t>
  </si>
  <si>
    <t>California CaT</t>
  </si>
  <si>
    <t>California</t>
  </si>
  <si>
    <t>Canada federal OBPS</t>
  </si>
  <si>
    <t>Canada</t>
  </si>
  <si>
    <t>Canada federal fuel charge</t>
  </si>
  <si>
    <t>Catalonia carbon tax</t>
  </si>
  <si>
    <t>Catalonia</t>
  </si>
  <si>
    <t>Chile ETS</t>
  </si>
  <si>
    <t>Chile</t>
  </si>
  <si>
    <t>Chile carbon tax</t>
  </si>
  <si>
    <t>China national ETS</t>
  </si>
  <si>
    <t>China</t>
  </si>
  <si>
    <t>Chongqing pilot ETS</t>
  </si>
  <si>
    <t>Chongqing</t>
  </si>
  <si>
    <t>Colombia ETS</t>
  </si>
  <si>
    <t>Colombia</t>
  </si>
  <si>
    <t>Colombia carbon tax</t>
  </si>
  <si>
    <t>Cote dIvoire carbon tax</t>
  </si>
  <si>
    <t>Cote dIvoire</t>
  </si>
  <si>
    <t>Denmark carbon tax</t>
  </si>
  <si>
    <t>Denmark</t>
  </si>
  <si>
    <t>Fossil fuels</t>
  </si>
  <si>
    <t>F-gases</t>
  </si>
  <si>
    <t>EU ETS</t>
  </si>
  <si>
    <t>EU, Norway, Iceland, Liechtenstein</t>
  </si>
  <si>
    <t>Estonia carbon tax</t>
  </si>
  <si>
    <t>Estonia</t>
  </si>
  <si>
    <t>Finland carbon tax</t>
  </si>
  <si>
    <t>Finland</t>
  </si>
  <si>
    <t>Transport fuels</t>
  </si>
  <si>
    <t>Other fossil fuels</t>
  </si>
  <si>
    <t>France carbon tax</t>
  </si>
  <si>
    <t>Fujian pilot ETS</t>
  </si>
  <si>
    <t>Fujian</t>
  </si>
  <si>
    <t>Germany ETS</t>
  </si>
  <si>
    <t>Germany</t>
  </si>
  <si>
    <t>Guangdong pilot ETS</t>
  </si>
  <si>
    <t>Guangdong (except Shenzhen)</t>
  </si>
  <si>
    <t>Hawaii carbon tax</t>
  </si>
  <si>
    <t>Hawaii</t>
  </si>
  <si>
    <t>Hubei pilot ETS</t>
  </si>
  <si>
    <t>Hubei</t>
  </si>
  <si>
    <t>Iceland carbon tax</t>
  </si>
  <si>
    <t>Iceland</t>
  </si>
  <si>
    <t>Indonesia ETS</t>
  </si>
  <si>
    <t>Indonesia</t>
  </si>
  <si>
    <t>Ireland carbon tax</t>
  </si>
  <si>
    <t>Ireland</t>
  </si>
  <si>
    <t>Jalisco carbon tax</t>
  </si>
  <si>
    <t>Jalisco</t>
  </si>
  <si>
    <t>Japan ETS</t>
  </si>
  <si>
    <t>Japan</t>
  </si>
  <si>
    <t>Japan carbon tax</t>
  </si>
  <si>
    <t>Kazakhstan ETS</t>
  </si>
  <si>
    <t>Kazakhstan</t>
  </si>
  <si>
    <t>Korea ETS</t>
  </si>
  <si>
    <t>Korea, Republic of</t>
  </si>
  <si>
    <t>Latvia carbon tax</t>
  </si>
  <si>
    <t>Latvia</t>
  </si>
  <si>
    <t>Liechtenstein carbon tax</t>
  </si>
  <si>
    <t>Liechtenstein</t>
  </si>
  <si>
    <t>Luxembourg carbon tax</t>
  </si>
  <si>
    <t>Luxembourg</t>
  </si>
  <si>
    <t>Diesel fuel</t>
  </si>
  <si>
    <t>All fossil fuels</t>
  </si>
  <si>
    <t>Manitoba ETS</t>
  </si>
  <si>
    <t>Manitoba</t>
  </si>
  <si>
    <t>Manitoba carbon tax</t>
  </si>
  <si>
    <t>Massachusetts ETS</t>
  </si>
  <si>
    <t>Massachusetts</t>
  </si>
  <si>
    <t>Mexico carbon tax</t>
  </si>
  <si>
    <t>Mexico</t>
  </si>
  <si>
    <t>Upper</t>
  </si>
  <si>
    <t>Lower</t>
  </si>
  <si>
    <t>Mexico pilot ETS</t>
  </si>
  <si>
    <t>Montenegro ETS</t>
  </si>
  <si>
    <t>Montenegro</t>
  </si>
  <si>
    <t>Netherlands carbon tax</t>
  </si>
  <si>
    <t>Netherlands</t>
  </si>
  <si>
    <t>New Brunswick ETS</t>
  </si>
  <si>
    <t>New Brunswick</t>
  </si>
  <si>
    <t>New Brunswick carbon tax</t>
  </si>
  <si>
    <t>New Zealand ETS</t>
  </si>
  <si>
    <t>New Zealand</t>
  </si>
  <si>
    <t>Newfoundland and Labrador PSS</t>
  </si>
  <si>
    <t>Newfoundland and Labrador</t>
  </si>
  <si>
    <t>Newfoundland and Labrador carbon tax</t>
  </si>
  <si>
    <t>Northwest Territories carbon tax</t>
  </si>
  <si>
    <t>Northwest Territories</t>
  </si>
  <si>
    <t>Norway carbon tax</t>
  </si>
  <si>
    <t>Norway</t>
  </si>
  <si>
    <t>Nova Scotia CaT</t>
  </si>
  <si>
    <t>Nova Scotia</t>
  </si>
  <si>
    <t>Ontario CaT</t>
  </si>
  <si>
    <t>Ontario</t>
  </si>
  <si>
    <t>Ontario EPS</t>
  </si>
  <si>
    <t>Oregon ETS</t>
  </si>
  <si>
    <t>Oregon</t>
  </si>
  <si>
    <t>Pakistan ETS</t>
  </si>
  <si>
    <t>Pakistan</t>
  </si>
  <si>
    <t>Pennsylvania ETS</t>
  </si>
  <si>
    <t>Pennsylvania</t>
  </si>
  <si>
    <t>Poland carbon tax</t>
  </si>
  <si>
    <t>Poland</t>
  </si>
  <si>
    <t>Portugal carbon tax</t>
  </si>
  <si>
    <t>Portugal</t>
  </si>
  <si>
    <t>Prince Edward Island carbon tax</t>
  </si>
  <si>
    <t>Prince Edward Island</t>
  </si>
  <si>
    <t>Quebec CaT</t>
  </si>
  <si>
    <t>Quebec</t>
  </si>
  <si>
    <t>RGGI</t>
  </si>
  <si>
    <t>Rio de Janeiro ETS</t>
  </si>
  <si>
    <t>Rio de Janeiro</t>
  </si>
  <si>
    <t>Saitama ETS</t>
  </si>
  <si>
    <t>Saitama</t>
  </si>
  <si>
    <t>Sao Paolo ETS</t>
  </si>
  <si>
    <t>Sao Paolo</t>
  </si>
  <si>
    <t>Saskatchewan OBPS</t>
  </si>
  <si>
    <t>Saskatchewan</t>
  </si>
  <si>
    <t>Senegal carbon tax</t>
  </si>
  <si>
    <t>Senegal</t>
  </si>
  <si>
    <t>Shanghai pilot ETS</t>
  </si>
  <si>
    <t>Shanghai</t>
  </si>
  <si>
    <t>Shenzhen pilot ETS</t>
  </si>
  <si>
    <t>Shenzhen</t>
  </si>
  <si>
    <t>Singapore carbon tax</t>
  </si>
  <si>
    <t>Singapore</t>
  </si>
  <si>
    <t>Slovenia carbon tax</t>
  </si>
  <si>
    <t>Slovenia</t>
  </si>
  <si>
    <t>South Africa carbon tax</t>
  </si>
  <si>
    <t>South Africa</t>
  </si>
  <si>
    <t>Spain carbon tax</t>
  </si>
  <si>
    <t>Spain</t>
  </si>
  <si>
    <t>Sweden carbon tax</t>
  </si>
  <si>
    <t>Sweden</t>
  </si>
  <si>
    <t>Switzerland ETS</t>
  </si>
  <si>
    <t>Switzerland</t>
  </si>
  <si>
    <t>Switzerland carbon tax</t>
  </si>
  <si>
    <t>TCI-P ETS</t>
  </si>
  <si>
    <t>TCI</t>
  </si>
  <si>
    <t>Taiwan ETS</t>
  </si>
  <si>
    <t>Taiwan</t>
  </si>
  <si>
    <t>Tamaulipas carbon tax</t>
  </si>
  <si>
    <t>Tamaulipas</t>
  </si>
  <si>
    <t>Thailand undecided</t>
  </si>
  <si>
    <t>Thailand</t>
  </si>
  <si>
    <t>Tianjin pilot ETS</t>
  </si>
  <si>
    <t>Tianjin</t>
  </si>
  <si>
    <t>Tokyo CaT</t>
  </si>
  <si>
    <t>Tokyo</t>
  </si>
  <si>
    <t>Turkey ETS</t>
  </si>
  <si>
    <t>Turkey</t>
  </si>
  <si>
    <t>UK carbon price support</t>
  </si>
  <si>
    <t>United Kingdom</t>
  </si>
  <si>
    <t>Ukraine ETS</t>
  </si>
  <si>
    <t>Ukraine</t>
  </si>
  <si>
    <t>Ukraine carbon tax</t>
  </si>
  <si>
    <t>United Kingdom undecided</t>
  </si>
  <si>
    <t>Vietnam ETS</t>
  </si>
  <si>
    <t>Vietnam</t>
  </si>
  <si>
    <t>Virginia ETS</t>
  </si>
  <si>
    <t>Virginia</t>
  </si>
  <si>
    <t>Washington ETS</t>
  </si>
  <si>
    <t>Washington</t>
  </si>
  <si>
    <t>Zacatecas carbon tax</t>
  </si>
  <si>
    <t>Zacatecas</t>
  </si>
  <si>
    <t>Average:</t>
  </si>
  <si>
    <r>
      <rPr>
        <b/>
        <sz val="8"/>
        <rFont val="Verdana"/>
        <family val="2"/>
      </rPr>
      <t>Country / Territory / Island</t>
    </r>
  </si>
  <si>
    <r>
      <rPr>
        <sz val="8"/>
        <rFont val="Verdana"/>
        <family val="2"/>
      </rPr>
      <t>Combined Margin Intermittent Electricity Generation</t>
    </r>
  </si>
  <si>
    <r>
      <rPr>
        <sz val="8"/>
        <rFont val="Verdana"/>
        <family val="2"/>
      </rPr>
      <t>Combined Margin Firm Electricity Generation/ Electricity Consumption</t>
    </r>
  </si>
  <si>
    <r>
      <rPr>
        <sz val="8"/>
        <rFont val="Verdana"/>
        <family val="2"/>
      </rPr>
      <t>Electricity Consumption/ Network Losses HV Grid +2%</t>
    </r>
  </si>
  <si>
    <r>
      <rPr>
        <sz val="8"/>
        <rFont val="Verdana"/>
        <family val="2"/>
      </rPr>
      <t>Electricity Consumption/ Network Losses MV Grid +4%</t>
    </r>
  </si>
  <si>
    <r>
      <rPr>
        <sz val="8"/>
        <rFont val="Verdana"/>
        <family val="2"/>
      </rPr>
      <t>Electricity Consumption/ Network Losses LV Grid +7%</t>
    </r>
  </si>
  <si>
    <r>
      <rPr>
        <sz val="8"/>
        <rFont val="Verdana"/>
        <family val="2"/>
      </rPr>
      <t>Afghanistan</t>
    </r>
  </si>
  <si>
    <r>
      <rPr>
        <sz val="8"/>
        <rFont val="Verdana"/>
        <family val="2"/>
      </rPr>
      <t>Albania</t>
    </r>
  </si>
  <si>
    <r>
      <rPr>
        <sz val="8"/>
        <rFont val="Verdana"/>
        <family val="2"/>
      </rPr>
      <t>Algeria</t>
    </r>
  </si>
  <si>
    <r>
      <rPr>
        <sz val="8"/>
        <rFont val="Verdana"/>
        <family val="2"/>
      </rPr>
      <t>American Samoa (U.S.)</t>
    </r>
  </si>
  <si>
    <r>
      <rPr>
        <sz val="8"/>
        <rFont val="Verdana"/>
        <family val="2"/>
      </rPr>
      <t>Andorra</t>
    </r>
  </si>
  <si>
    <r>
      <rPr>
        <sz val="8"/>
        <rFont val="Verdana"/>
        <family val="2"/>
      </rPr>
      <t>Angola</t>
    </r>
  </si>
  <si>
    <r>
      <rPr>
        <sz val="8"/>
        <rFont val="Verdana"/>
        <family val="2"/>
      </rPr>
      <t>Anguilla (U.K.)</t>
    </r>
  </si>
  <si>
    <r>
      <rPr>
        <sz val="8"/>
        <rFont val="Verdana"/>
        <family val="2"/>
      </rPr>
      <t>Antigua and Barbuda</t>
    </r>
  </si>
  <si>
    <r>
      <rPr>
        <sz val="8"/>
        <rFont val="Verdana"/>
        <family val="2"/>
      </rPr>
      <t>Argentina</t>
    </r>
  </si>
  <si>
    <r>
      <rPr>
        <sz val="8"/>
        <rFont val="Verdana"/>
        <family val="2"/>
      </rPr>
      <t>Armenia</t>
    </r>
  </si>
  <si>
    <r>
      <rPr>
        <sz val="8"/>
        <rFont val="Verdana"/>
        <family val="2"/>
      </rPr>
      <t>Aruba</t>
    </r>
  </si>
  <si>
    <r>
      <rPr>
        <sz val="8"/>
        <rFont val="Verdana"/>
        <family val="2"/>
      </rPr>
      <t>Australia</t>
    </r>
  </si>
  <si>
    <r>
      <rPr>
        <sz val="8"/>
        <rFont val="Verdana"/>
        <family val="2"/>
      </rPr>
      <t>Austria</t>
    </r>
  </si>
  <si>
    <r>
      <rPr>
        <sz val="8"/>
        <rFont val="Verdana"/>
        <family val="2"/>
      </rPr>
      <t>Azerbaijan</t>
    </r>
  </si>
  <si>
    <r>
      <rPr>
        <sz val="8"/>
        <rFont val="Verdana"/>
        <family val="2"/>
      </rPr>
      <t>Azores (Portugal)</t>
    </r>
  </si>
  <si>
    <r>
      <rPr>
        <sz val="8"/>
        <rFont val="Verdana"/>
        <family val="2"/>
      </rPr>
      <t>Bahamas</t>
    </r>
  </si>
  <si>
    <r>
      <rPr>
        <sz val="8"/>
        <rFont val="Verdana"/>
        <family val="2"/>
      </rPr>
      <t>Bahrain</t>
    </r>
  </si>
  <si>
    <r>
      <rPr>
        <sz val="8"/>
        <rFont val="Verdana"/>
        <family val="2"/>
      </rPr>
      <t>Bangladesh</t>
    </r>
  </si>
  <si>
    <r>
      <rPr>
        <sz val="8"/>
        <rFont val="Verdana"/>
        <family val="2"/>
      </rPr>
      <t>Barbados</t>
    </r>
  </si>
  <si>
    <r>
      <rPr>
        <sz val="8"/>
        <rFont val="Verdana"/>
        <family val="2"/>
      </rPr>
      <t>Belarus</t>
    </r>
  </si>
  <si>
    <r>
      <rPr>
        <sz val="8"/>
        <rFont val="Verdana"/>
        <family val="2"/>
      </rPr>
      <t>Belgium</t>
    </r>
  </si>
  <si>
    <r>
      <rPr>
        <sz val="8"/>
        <rFont val="Verdana"/>
        <family val="2"/>
      </rPr>
      <t>Belize</t>
    </r>
  </si>
  <si>
    <r>
      <rPr>
        <sz val="8"/>
        <rFont val="Verdana"/>
        <family val="2"/>
      </rPr>
      <t>Benin</t>
    </r>
  </si>
  <si>
    <r>
      <rPr>
        <sz val="8"/>
        <rFont val="Verdana"/>
        <family val="2"/>
      </rPr>
      <t>Bermuda (U.K.)</t>
    </r>
  </si>
  <si>
    <r>
      <rPr>
        <sz val="8"/>
        <rFont val="Verdana"/>
        <family val="2"/>
      </rPr>
      <t>Bhutan</t>
    </r>
  </si>
  <si>
    <t>Bolivia (Plurinational State of)</t>
  </si>
  <si>
    <r>
      <rPr>
        <sz val="8"/>
        <rFont val="Verdana"/>
        <family val="2"/>
      </rPr>
      <t>Bosnia and Herzegovina</t>
    </r>
  </si>
  <si>
    <r>
      <rPr>
        <sz val="8"/>
        <rFont val="Verdana"/>
        <family val="2"/>
      </rPr>
      <t>Botswana</t>
    </r>
  </si>
  <si>
    <r>
      <rPr>
        <sz val="8"/>
        <rFont val="Verdana"/>
        <family val="2"/>
      </rPr>
      <t>Brazil</t>
    </r>
  </si>
  <si>
    <r>
      <rPr>
        <sz val="8"/>
        <rFont val="Verdana"/>
        <family val="2"/>
      </rPr>
      <t>British Virgin Islands (U.K.)</t>
    </r>
  </si>
  <si>
    <t>Brunei Darussalam</t>
  </si>
  <si>
    <r>
      <rPr>
        <sz val="8"/>
        <rFont val="Verdana"/>
        <family val="2"/>
      </rPr>
      <t>Bulgaria</t>
    </r>
  </si>
  <si>
    <r>
      <rPr>
        <sz val="8"/>
        <rFont val="Verdana"/>
        <family val="2"/>
      </rPr>
      <t>Burkina Faso</t>
    </r>
  </si>
  <si>
    <r>
      <rPr>
        <sz val="8"/>
        <rFont val="Verdana"/>
        <family val="2"/>
      </rPr>
      <t>Burundi</t>
    </r>
  </si>
  <si>
    <r>
      <rPr>
        <sz val="8"/>
        <rFont val="Verdana"/>
        <family val="2"/>
      </rPr>
      <t>Cambodia</t>
    </r>
  </si>
  <si>
    <r>
      <rPr>
        <sz val="8"/>
        <rFont val="Verdana"/>
        <family val="2"/>
      </rPr>
      <t>Cameroon</t>
    </r>
  </si>
  <si>
    <r>
      <rPr>
        <sz val="8"/>
        <rFont val="Verdana"/>
        <family val="2"/>
      </rPr>
      <t>Canada</t>
    </r>
  </si>
  <si>
    <r>
      <rPr>
        <sz val="8"/>
        <rFont val="Verdana"/>
        <family val="2"/>
      </rPr>
      <t>Canary Islands (Spain)</t>
    </r>
  </si>
  <si>
    <t>Cabo Verde</t>
  </si>
  <si>
    <r>
      <rPr>
        <sz val="8"/>
        <rFont val="Verdana"/>
        <family val="2"/>
      </rPr>
      <t>Cayman Islands</t>
    </r>
  </si>
  <si>
    <r>
      <rPr>
        <sz val="8"/>
        <rFont val="Verdana"/>
        <family val="2"/>
      </rPr>
      <t>Central African Republic</t>
    </r>
  </si>
  <si>
    <r>
      <rPr>
        <sz val="8"/>
        <rFont val="Verdana"/>
        <family val="2"/>
      </rPr>
      <t>Chad</t>
    </r>
  </si>
  <si>
    <r>
      <rPr>
        <sz val="8"/>
        <rFont val="Verdana"/>
        <family val="2"/>
      </rPr>
      <t>Channel Islands</t>
    </r>
  </si>
  <si>
    <r>
      <rPr>
        <sz val="8"/>
        <rFont val="Verdana"/>
        <family val="2"/>
      </rPr>
      <t>Chile</t>
    </r>
  </si>
  <si>
    <r>
      <rPr>
        <sz val="8"/>
        <rFont val="Verdana"/>
        <family val="2"/>
      </rPr>
      <t>Colombia</t>
    </r>
  </si>
  <si>
    <r>
      <rPr>
        <sz val="8"/>
        <rFont val="Verdana"/>
        <family val="2"/>
      </rPr>
      <t>Comoros</t>
    </r>
  </si>
  <si>
    <t>Democratic Republic of the Congo</t>
  </si>
  <si>
    <t>Congo</t>
  </si>
  <si>
    <r>
      <rPr>
        <sz val="8"/>
        <rFont val="Verdana"/>
        <family val="2"/>
      </rPr>
      <t>Cook Islands</t>
    </r>
  </si>
  <si>
    <r>
      <rPr>
        <sz val="8"/>
        <rFont val="Verdana"/>
        <family val="2"/>
      </rPr>
      <t>Costa Rica</t>
    </r>
  </si>
  <si>
    <r>
      <rPr>
        <sz val="8"/>
        <rFont val="Verdana"/>
        <family val="2"/>
      </rPr>
      <t>Côte d'Ivoire</t>
    </r>
  </si>
  <si>
    <r>
      <rPr>
        <sz val="8"/>
        <rFont val="Verdana"/>
        <family val="2"/>
      </rPr>
      <t>Croatia</t>
    </r>
  </si>
  <si>
    <r>
      <rPr>
        <sz val="8"/>
        <rFont val="Verdana"/>
        <family val="2"/>
      </rPr>
      <t>Cuba</t>
    </r>
  </si>
  <si>
    <r>
      <rPr>
        <sz val="8"/>
        <rFont val="Verdana"/>
        <family val="2"/>
      </rPr>
      <t>Curaçao (Netherlands)</t>
    </r>
  </si>
  <si>
    <r>
      <rPr>
        <sz val="8"/>
        <rFont val="Verdana"/>
        <family val="2"/>
      </rPr>
      <t>Cyprus</t>
    </r>
  </si>
  <si>
    <r>
      <rPr>
        <sz val="8"/>
        <rFont val="Verdana"/>
        <family val="2"/>
      </rPr>
      <t>Czech Republic</t>
    </r>
  </si>
  <si>
    <r>
      <rPr>
        <sz val="8"/>
        <rFont val="Verdana"/>
        <family val="2"/>
      </rPr>
      <t>Denmark</t>
    </r>
  </si>
  <si>
    <r>
      <rPr>
        <sz val="8"/>
        <rFont val="Verdana"/>
        <family val="2"/>
      </rPr>
      <t>Djibouti</t>
    </r>
  </si>
  <si>
    <r>
      <rPr>
        <sz val="8"/>
        <rFont val="Verdana"/>
        <family val="2"/>
      </rPr>
      <t>Dominica</t>
    </r>
  </si>
  <si>
    <r>
      <rPr>
        <sz val="8"/>
        <rFont val="Verdana"/>
        <family val="2"/>
      </rPr>
      <t>Dominican Republic</t>
    </r>
  </si>
  <si>
    <r>
      <rPr>
        <sz val="8"/>
        <rFont val="Verdana"/>
        <family val="2"/>
      </rPr>
      <t>Ecuador</t>
    </r>
  </si>
  <si>
    <r>
      <rPr>
        <sz val="8"/>
        <rFont val="Verdana"/>
        <family val="2"/>
      </rPr>
      <t>Egypt</t>
    </r>
  </si>
  <si>
    <r>
      <rPr>
        <sz val="8"/>
        <rFont val="Verdana"/>
        <family val="2"/>
      </rPr>
      <t>El Salvador</t>
    </r>
  </si>
  <si>
    <r>
      <rPr>
        <sz val="8"/>
        <rFont val="Verdana"/>
        <family val="2"/>
      </rPr>
      <t>Equatorial Guinea</t>
    </r>
  </si>
  <si>
    <r>
      <rPr>
        <sz val="8"/>
        <rFont val="Verdana"/>
        <family val="2"/>
      </rPr>
      <t>Eritrea</t>
    </r>
  </si>
  <si>
    <r>
      <rPr>
        <sz val="8"/>
        <rFont val="Verdana"/>
        <family val="2"/>
      </rPr>
      <t>Estonia</t>
    </r>
  </si>
  <si>
    <r>
      <rPr>
        <sz val="8"/>
        <rFont val="Verdana"/>
        <family val="2"/>
      </rPr>
      <t>Eswatini</t>
    </r>
  </si>
  <si>
    <r>
      <rPr>
        <sz val="8"/>
        <rFont val="Verdana"/>
        <family val="2"/>
      </rPr>
      <t>Ethiopia</t>
    </r>
  </si>
  <si>
    <r>
      <rPr>
        <sz val="8"/>
        <rFont val="Verdana"/>
        <family val="2"/>
      </rPr>
      <t>Falkland Islands (U.K.)</t>
    </r>
  </si>
  <si>
    <r>
      <rPr>
        <sz val="8"/>
        <rFont val="Verdana"/>
        <family val="2"/>
      </rPr>
      <t>Faroe Islands (Denmark)</t>
    </r>
  </si>
  <si>
    <r>
      <rPr>
        <sz val="8"/>
        <rFont val="Verdana"/>
        <family val="2"/>
      </rPr>
      <t>Fiji</t>
    </r>
  </si>
  <si>
    <r>
      <rPr>
        <sz val="8"/>
        <rFont val="Verdana"/>
        <family val="2"/>
      </rPr>
      <t>Finland</t>
    </r>
  </si>
  <si>
    <r>
      <rPr>
        <sz val="8"/>
        <rFont val="Verdana"/>
        <family val="2"/>
      </rPr>
      <t>France</t>
    </r>
  </si>
  <si>
    <r>
      <rPr>
        <sz val="8"/>
        <rFont val="Verdana"/>
        <family val="2"/>
      </rPr>
      <t>French Guiana</t>
    </r>
  </si>
  <si>
    <r>
      <rPr>
        <sz val="8"/>
        <rFont val="Verdana"/>
        <family val="2"/>
      </rPr>
      <t>French Polynesia</t>
    </r>
  </si>
  <si>
    <r>
      <rPr>
        <sz val="8"/>
        <rFont val="Verdana"/>
        <family val="2"/>
      </rPr>
      <t>Gabon</t>
    </r>
  </si>
  <si>
    <t>Gambia (Republic of The)</t>
  </si>
  <si>
    <r>
      <rPr>
        <sz val="8"/>
        <rFont val="Verdana"/>
        <family val="2"/>
      </rPr>
      <t>Georgia</t>
    </r>
  </si>
  <si>
    <r>
      <rPr>
        <sz val="8"/>
        <rFont val="Verdana"/>
        <family val="2"/>
      </rPr>
      <t>Germany</t>
    </r>
  </si>
  <si>
    <r>
      <rPr>
        <sz val="8"/>
        <rFont val="Verdana"/>
        <family val="2"/>
      </rPr>
      <t>Ghana</t>
    </r>
  </si>
  <si>
    <r>
      <rPr>
        <sz val="8"/>
        <rFont val="Verdana"/>
        <family val="2"/>
      </rPr>
      <t>Gibraltar (U.K.)</t>
    </r>
  </si>
  <si>
    <r>
      <rPr>
        <sz val="8"/>
        <rFont val="Verdana"/>
        <family val="2"/>
      </rPr>
      <t>Greece</t>
    </r>
  </si>
  <si>
    <r>
      <rPr>
        <sz val="8"/>
        <rFont val="Verdana"/>
        <family val="2"/>
      </rPr>
      <t>Greenland</t>
    </r>
  </si>
  <si>
    <r>
      <rPr>
        <sz val="8"/>
        <rFont val="Verdana"/>
        <family val="2"/>
      </rPr>
      <t>Grenada</t>
    </r>
  </si>
  <si>
    <r>
      <rPr>
        <sz val="8"/>
        <rFont val="Verdana"/>
        <family val="2"/>
      </rPr>
      <t>Guadeloupe (France)</t>
    </r>
  </si>
  <si>
    <r>
      <rPr>
        <sz val="8"/>
        <rFont val="Verdana"/>
        <family val="2"/>
      </rPr>
      <t>Guam</t>
    </r>
  </si>
  <si>
    <r>
      <rPr>
        <sz val="8"/>
        <rFont val="Verdana"/>
        <family val="2"/>
      </rPr>
      <t>Guatemala</t>
    </r>
  </si>
  <si>
    <r>
      <rPr>
        <sz val="8"/>
        <rFont val="Verdana"/>
        <family val="2"/>
      </rPr>
      <t>Guinea</t>
    </r>
  </si>
  <si>
    <t>Guinea Bissau</t>
  </si>
  <si>
    <r>
      <rPr>
        <sz val="8"/>
        <rFont val="Verdana"/>
        <family val="2"/>
      </rPr>
      <t>Guyana</t>
    </r>
  </si>
  <si>
    <r>
      <rPr>
        <sz val="8"/>
        <rFont val="Verdana"/>
        <family val="2"/>
      </rPr>
      <t>Haiti</t>
    </r>
  </si>
  <si>
    <r>
      <rPr>
        <sz val="8"/>
        <rFont val="Verdana"/>
        <family val="2"/>
      </rPr>
      <t>Honduras</t>
    </r>
  </si>
  <si>
    <t>Hong Kong, China (SAR)</t>
  </si>
  <si>
    <r>
      <rPr>
        <sz val="8"/>
        <rFont val="Verdana"/>
        <family val="2"/>
      </rPr>
      <t>Hungary</t>
    </r>
  </si>
  <si>
    <r>
      <rPr>
        <sz val="8"/>
        <rFont val="Verdana"/>
        <family val="2"/>
      </rPr>
      <t>Iceland</t>
    </r>
  </si>
  <si>
    <r>
      <rPr>
        <sz val="8"/>
        <rFont val="Verdana"/>
        <family val="2"/>
      </rPr>
      <t>India</t>
    </r>
  </si>
  <si>
    <r>
      <rPr>
        <sz val="8"/>
        <rFont val="Verdana"/>
        <family val="2"/>
      </rPr>
      <t>Indonesia</t>
    </r>
  </si>
  <si>
    <t>Iran (Islamic Republic of)</t>
  </si>
  <si>
    <r>
      <rPr>
        <sz val="8"/>
        <rFont val="Verdana"/>
        <family val="2"/>
      </rPr>
      <t>Iraq</t>
    </r>
  </si>
  <si>
    <r>
      <rPr>
        <sz val="8"/>
        <rFont val="Verdana"/>
        <family val="2"/>
      </rPr>
      <t>Ireland</t>
    </r>
  </si>
  <si>
    <r>
      <rPr>
        <sz val="8"/>
        <rFont val="Verdana"/>
        <family val="2"/>
      </rPr>
      <t>Isle of Man</t>
    </r>
  </si>
  <si>
    <r>
      <rPr>
        <sz val="8"/>
        <rFont val="Verdana"/>
        <family val="2"/>
      </rPr>
      <t>Israel</t>
    </r>
  </si>
  <si>
    <r>
      <rPr>
        <sz val="8"/>
        <rFont val="Verdana"/>
        <family val="2"/>
      </rPr>
      <t>Italy</t>
    </r>
  </si>
  <si>
    <r>
      <rPr>
        <sz val="8"/>
        <rFont val="Verdana"/>
        <family val="2"/>
      </rPr>
      <t>Jamaica</t>
    </r>
  </si>
  <si>
    <r>
      <rPr>
        <sz val="8"/>
        <rFont val="Verdana"/>
        <family val="2"/>
      </rPr>
      <t>Japan</t>
    </r>
  </si>
  <si>
    <r>
      <rPr>
        <sz val="8"/>
        <rFont val="Verdana"/>
        <family val="2"/>
      </rPr>
      <t>Jordan</t>
    </r>
  </si>
  <si>
    <r>
      <rPr>
        <sz val="8"/>
        <rFont val="Verdana"/>
        <family val="2"/>
      </rPr>
      <t>Kazakhstan</t>
    </r>
  </si>
  <si>
    <r>
      <rPr>
        <sz val="8"/>
        <rFont val="Verdana"/>
        <family val="2"/>
      </rPr>
      <t>Kenya</t>
    </r>
  </si>
  <si>
    <r>
      <rPr>
        <sz val="8"/>
        <rFont val="Verdana"/>
        <family val="2"/>
      </rPr>
      <t>Kiribati</t>
    </r>
  </si>
  <si>
    <r>
      <rPr>
        <sz val="8"/>
        <rFont val="Verdana"/>
        <family val="2"/>
      </rPr>
      <t>Korea (North), Dem. People's Rep. of</t>
    </r>
  </si>
  <si>
    <t>Republic of Korea</t>
  </si>
  <si>
    <r>
      <rPr>
        <sz val="8"/>
        <rFont val="Verdana"/>
        <family val="2"/>
      </rPr>
      <t>Kosovo</t>
    </r>
  </si>
  <si>
    <r>
      <rPr>
        <sz val="8"/>
        <rFont val="Verdana"/>
        <family val="2"/>
      </rPr>
      <t>Kuwait</t>
    </r>
  </si>
  <si>
    <r>
      <rPr>
        <sz val="8"/>
        <rFont val="Verdana"/>
        <family val="2"/>
      </rPr>
      <t>Kyrgyzstan</t>
    </r>
  </si>
  <si>
    <t>Lao People’s Democratic Republic</t>
  </si>
  <si>
    <r>
      <rPr>
        <sz val="8"/>
        <rFont val="Verdana"/>
        <family val="2"/>
      </rPr>
      <t>Latvia</t>
    </r>
  </si>
  <si>
    <r>
      <rPr>
        <sz val="8"/>
        <rFont val="Verdana"/>
        <family val="2"/>
      </rPr>
      <t>Lebanon</t>
    </r>
  </si>
  <si>
    <r>
      <rPr>
        <sz val="8"/>
        <rFont val="Verdana"/>
        <family val="2"/>
      </rPr>
      <t>Lesotho</t>
    </r>
  </si>
  <si>
    <r>
      <rPr>
        <sz val="8"/>
        <rFont val="Verdana"/>
        <family val="2"/>
      </rPr>
      <t>Liberia</t>
    </r>
  </si>
  <si>
    <r>
      <rPr>
        <sz val="8"/>
        <rFont val="Verdana"/>
        <family val="2"/>
      </rPr>
      <t>Libya</t>
    </r>
  </si>
  <si>
    <r>
      <rPr>
        <sz val="8"/>
        <rFont val="Verdana"/>
        <family val="2"/>
      </rPr>
      <t>Liechtenstein</t>
    </r>
  </si>
  <si>
    <r>
      <rPr>
        <sz val="8"/>
        <rFont val="Verdana"/>
        <family val="2"/>
      </rPr>
      <t>Lithuania</t>
    </r>
  </si>
  <si>
    <r>
      <rPr>
        <sz val="8"/>
        <rFont val="Verdana"/>
        <family val="2"/>
      </rPr>
      <t>Luxembourg</t>
    </r>
  </si>
  <si>
    <t>Macau</t>
  </si>
  <si>
    <t>North Macedonia</t>
  </si>
  <si>
    <r>
      <rPr>
        <sz val="8"/>
        <rFont val="Verdana"/>
        <family val="2"/>
      </rPr>
      <t>Madagascar</t>
    </r>
  </si>
  <si>
    <r>
      <rPr>
        <sz val="8"/>
        <rFont val="Verdana"/>
        <family val="2"/>
      </rPr>
      <t>Madeira (Portugal)</t>
    </r>
  </si>
  <si>
    <r>
      <rPr>
        <sz val="8"/>
        <rFont val="Verdana"/>
        <family val="2"/>
      </rPr>
      <t>Malawi</t>
    </r>
  </si>
  <si>
    <r>
      <rPr>
        <sz val="8"/>
        <rFont val="Verdana"/>
        <family val="2"/>
      </rPr>
      <t>Malaysia</t>
    </r>
  </si>
  <si>
    <r>
      <rPr>
        <sz val="8"/>
        <rFont val="Verdana"/>
        <family val="2"/>
      </rPr>
      <t>Maldives</t>
    </r>
  </si>
  <si>
    <r>
      <rPr>
        <sz val="8"/>
        <rFont val="Verdana"/>
        <family val="2"/>
      </rPr>
      <t>Mali</t>
    </r>
  </si>
  <si>
    <r>
      <rPr>
        <sz val="8"/>
        <rFont val="Verdana"/>
        <family val="2"/>
      </rPr>
      <t>Malta</t>
    </r>
  </si>
  <si>
    <r>
      <rPr>
        <sz val="8"/>
        <rFont val="Verdana"/>
        <family val="2"/>
      </rPr>
      <t>Marshall Islands</t>
    </r>
  </si>
  <si>
    <r>
      <rPr>
        <sz val="8"/>
        <rFont val="Verdana"/>
        <family val="2"/>
      </rPr>
      <t>Martinique (France)</t>
    </r>
  </si>
  <si>
    <r>
      <rPr>
        <sz val="8"/>
        <rFont val="Verdana"/>
        <family val="2"/>
      </rPr>
      <t>Mauritania</t>
    </r>
  </si>
  <si>
    <r>
      <rPr>
        <sz val="8"/>
        <rFont val="Verdana"/>
        <family val="2"/>
      </rPr>
      <t>Mauritius</t>
    </r>
  </si>
  <si>
    <r>
      <rPr>
        <sz val="8"/>
        <rFont val="Verdana"/>
        <family val="2"/>
      </rPr>
      <t>Mayotte (France)</t>
    </r>
  </si>
  <si>
    <r>
      <rPr>
        <sz val="8"/>
        <rFont val="Verdana"/>
        <family val="2"/>
      </rPr>
      <t>Mexico</t>
    </r>
  </si>
  <si>
    <r>
      <rPr>
        <sz val="8"/>
        <rFont val="Verdana"/>
        <family val="2"/>
      </rPr>
      <t>Micronesia</t>
    </r>
  </si>
  <si>
    <t>Republic of Moldova</t>
  </si>
  <si>
    <r>
      <rPr>
        <sz val="8"/>
        <rFont val="Verdana"/>
        <family val="2"/>
      </rPr>
      <t>Monaco</t>
    </r>
  </si>
  <si>
    <r>
      <rPr>
        <sz val="8"/>
        <rFont val="Verdana"/>
        <family val="2"/>
      </rPr>
      <t>Mongolia</t>
    </r>
  </si>
  <si>
    <r>
      <rPr>
        <sz val="8"/>
        <rFont val="Verdana"/>
        <family val="2"/>
      </rPr>
      <t>Montenegro</t>
    </r>
  </si>
  <si>
    <r>
      <rPr>
        <sz val="8"/>
        <rFont val="Verdana"/>
        <family val="2"/>
      </rPr>
      <t>Montserrat</t>
    </r>
  </si>
  <si>
    <r>
      <rPr>
        <sz val="8"/>
        <rFont val="Verdana"/>
        <family val="2"/>
      </rPr>
      <t>Morocco</t>
    </r>
  </si>
  <si>
    <r>
      <rPr>
        <sz val="8"/>
        <rFont val="Verdana"/>
        <family val="2"/>
      </rPr>
      <t>Mozambique</t>
    </r>
  </si>
  <si>
    <r>
      <rPr>
        <sz val="8"/>
        <rFont val="Verdana"/>
        <family val="2"/>
      </rPr>
      <t>Myanmar</t>
    </r>
  </si>
  <si>
    <r>
      <rPr>
        <sz val="8"/>
        <rFont val="Verdana"/>
        <family val="2"/>
      </rPr>
      <t>Namibia</t>
    </r>
  </si>
  <si>
    <r>
      <rPr>
        <sz val="8"/>
        <rFont val="Verdana"/>
        <family val="2"/>
      </rPr>
      <t>Nauru</t>
    </r>
  </si>
  <si>
    <r>
      <rPr>
        <sz val="8"/>
        <rFont val="Verdana"/>
        <family val="2"/>
      </rPr>
      <t>Nepal</t>
    </r>
  </si>
  <si>
    <r>
      <rPr>
        <sz val="8"/>
        <rFont val="Verdana"/>
        <family val="2"/>
      </rPr>
      <t>Netherlands</t>
    </r>
  </si>
  <si>
    <r>
      <rPr>
        <sz val="8"/>
        <rFont val="Verdana"/>
        <family val="2"/>
      </rPr>
      <t>Netherlands Antilles</t>
    </r>
  </si>
  <si>
    <r>
      <rPr>
        <sz val="8"/>
        <rFont val="Verdana"/>
        <family val="2"/>
      </rPr>
      <t>New Caledonia (France)</t>
    </r>
  </si>
  <si>
    <r>
      <rPr>
        <sz val="8"/>
        <rFont val="Verdana"/>
        <family val="2"/>
      </rPr>
      <t>New Zealand</t>
    </r>
  </si>
  <si>
    <r>
      <rPr>
        <sz val="8"/>
        <rFont val="Verdana"/>
        <family val="2"/>
      </rPr>
      <t>Nicaragua</t>
    </r>
  </si>
  <si>
    <r>
      <rPr>
        <sz val="8"/>
        <rFont val="Verdana"/>
        <family val="2"/>
      </rPr>
      <t>Niger</t>
    </r>
  </si>
  <si>
    <r>
      <rPr>
        <sz val="8"/>
        <rFont val="Verdana"/>
        <family val="2"/>
      </rPr>
      <t>Nigeria</t>
    </r>
  </si>
  <si>
    <r>
      <rPr>
        <sz val="8"/>
        <rFont val="Verdana"/>
        <family val="2"/>
      </rPr>
      <t>Niue</t>
    </r>
  </si>
  <si>
    <r>
      <rPr>
        <sz val="8"/>
        <rFont val="Verdana"/>
        <family val="2"/>
      </rPr>
      <t>Northern Mariana Islands (U.S.)</t>
    </r>
  </si>
  <si>
    <r>
      <rPr>
        <sz val="8"/>
        <rFont val="Verdana"/>
        <family val="2"/>
      </rPr>
      <t>Norway</t>
    </r>
  </si>
  <si>
    <r>
      <rPr>
        <sz val="8"/>
        <rFont val="Verdana"/>
        <family val="2"/>
      </rPr>
      <t>Oman</t>
    </r>
  </si>
  <si>
    <r>
      <rPr>
        <sz val="8"/>
        <rFont val="Verdana"/>
        <family val="2"/>
      </rPr>
      <t>Pakistan</t>
    </r>
  </si>
  <si>
    <r>
      <rPr>
        <sz val="8"/>
        <rFont val="Verdana"/>
        <family val="2"/>
      </rPr>
      <t>Palau</t>
    </r>
  </si>
  <si>
    <r>
      <rPr>
        <sz val="8"/>
        <rFont val="Verdana"/>
        <family val="2"/>
      </rPr>
      <t>Panama</t>
    </r>
  </si>
  <si>
    <r>
      <rPr>
        <sz val="8"/>
        <rFont val="Verdana"/>
        <family val="2"/>
      </rPr>
      <t>Papua New Guinea</t>
    </r>
  </si>
  <si>
    <r>
      <rPr>
        <sz val="8"/>
        <rFont val="Verdana"/>
        <family val="2"/>
      </rPr>
      <t>Paraguay</t>
    </r>
  </si>
  <si>
    <r>
      <rPr>
        <sz val="8"/>
        <rFont val="Verdana"/>
        <family val="2"/>
      </rPr>
      <t>Peru</t>
    </r>
  </si>
  <si>
    <r>
      <rPr>
        <sz val="8"/>
        <rFont val="Verdana"/>
        <family val="2"/>
      </rPr>
      <t>Philippines</t>
    </r>
  </si>
  <si>
    <r>
      <rPr>
        <sz val="8"/>
        <rFont val="Verdana"/>
        <family val="2"/>
      </rPr>
      <t>Poland</t>
    </r>
  </si>
  <si>
    <r>
      <rPr>
        <sz val="8"/>
        <rFont val="Verdana"/>
        <family val="2"/>
      </rPr>
      <t>Portugal</t>
    </r>
  </si>
  <si>
    <r>
      <rPr>
        <sz val="8"/>
        <rFont val="Verdana"/>
        <family val="2"/>
      </rPr>
      <t>Puerto Rico (U.S.)</t>
    </r>
  </si>
  <si>
    <r>
      <rPr>
        <sz val="8"/>
        <rFont val="Verdana"/>
        <family val="2"/>
      </rPr>
      <t>Qatar</t>
    </r>
  </si>
  <si>
    <r>
      <rPr>
        <sz val="8"/>
        <rFont val="Verdana"/>
        <family val="2"/>
      </rPr>
      <t>Reunion (France)</t>
    </r>
  </si>
  <si>
    <r>
      <rPr>
        <sz val="8"/>
        <rFont val="Verdana"/>
        <family val="2"/>
      </rPr>
      <t>Romania</t>
    </r>
  </si>
  <si>
    <r>
      <rPr>
        <sz val="8"/>
        <rFont val="Verdana"/>
        <family val="2"/>
      </rPr>
      <t>Russian Federation</t>
    </r>
  </si>
  <si>
    <r>
      <rPr>
        <sz val="8"/>
        <rFont val="Verdana"/>
        <family val="2"/>
      </rPr>
      <t>Rwanda</t>
    </r>
  </si>
  <si>
    <r>
      <rPr>
        <sz val="8"/>
        <rFont val="Verdana"/>
        <family val="2"/>
      </rPr>
      <t>Saint Helena (U.K.)</t>
    </r>
  </si>
  <si>
    <r>
      <rPr>
        <sz val="8"/>
        <rFont val="Verdana"/>
        <family val="2"/>
      </rPr>
      <t>Saint Kitts and Nevis</t>
    </r>
  </si>
  <si>
    <r>
      <rPr>
        <sz val="8"/>
        <rFont val="Verdana"/>
        <family val="2"/>
      </rPr>
      <t>Saint Lucia</t>
    </r>
  </si>
  <si>
    <r>
      <rPr>
        <sz val="8"/>
        <rFont val="Verdana"/>
        <family val="2"/>
      </rPr>
      <t>Saint Martin (France)</t>
    </r>
  </si>
  <si>
    <r>
      <rPr>
        <sz val="8"/>
        <rFont val="Verdana"/>
        <family val="2"/>
      </rPr>
      <t>Saint Pierre and Miquelon (France)</t>
    </r>
  </si>
  <si>
    <r>
      <rPr>
        <sz val="8"/>
        <rFont val="Verdana"/>
        <family val="2"/>
      </rPr>
      <t>Saint Vincent and Grenadines</t>
    </r>
  </si>
  <si>
    <r>
      <rPr>
        <sz val="8"/>
        <rFont val="Verdana"/>
        <family val="2"/>
      </rPr>
      <t>Samoa</t>
    </r>
  </si>
  <si>
    <r>
      <rPr>
        <sz val="8"/>
        <rFont val="Verdana"/>
        <family val="2"/>
      </rPr>
      <t>San Marino</t>
    </r>
  </si>
  <si>
    <r>
      <rPr>
        <sz val="8"/>
        <rFont val="Verdana"/>
        <family val="2"/>
      </rPr>
      <t>Sao Tomé &amp; Principe</t>
    </r>
  </si>
  <si>
    <r>
      <rPr>
        <sz val="8"/>
        <rFont val="Verdana"/>
        <family val="2"/>
      </rPr>
      <t>Saudi Arabia</t>
    </r>
  </si>
  <si>
    <r>
      <rPr>
        <sz val="8"/>
        <rFont val="Verdana"/>
        <family val="2"/>
      </rPr>
      <t>Senegal</t>
    </r>
  </si>
  <si>
    <r>
      <rPr>
        <sz val="8"/>
        <rFont val="Verdana"/>
        <family val="2"/>
      </rPr>
      <t>Serbia</t>
    </r>
  </si>
  <si>
    <r>
      <rPr>
        <sz val="8"/>
        <rFont val="Verdana"/>
        <family val="2"/>
      </rPr>
      <t>Seychelles</t>
    </r>
  </si>
  <si>
    <r>
      <rPr>
        <sz val="8"/>
        <rFont val="Verdana"/>
        <family val="2"/>
      </rPr>
      <t>Sierra Leone</t>
    </r>
  </si>
  <si>
    <r>
      <rPr>
        <sz val="8"/>
        <rFont val="Verdana"/>
        <family val="2"/>
      </rPr>
      <t>Singapore</t>
    </r>
  </si>
  <si>
    <r>
      <rPr>
        <sz val="8"/>
        <rFont val="Verdana"/>
        <family val="2"/>
      </rPr>
      <t>Sint Martin (Netherlands)</t>
    </r>
  </si>
  <si>
    <t>Slovakia</t>
  </si>
  <si>
    <r>
      <rPr>
        <sz val="8"/>
        <rFont val="Verdana"/>
        <family val="2"/>
      </rPr>
      <t>Slovenia</t>
    </r>
  </si>
  <si>
    <r>
      <rPr>
        <sz val="8"/>
        <rFont val="Verdana"/>
        <family val="2"/>
      </rPr>
      <t>Solomon Islands</t>
    </r>
  </si>
  <si>
    <r>
      <rPr>
        <sz val="8"/>
        <rFont val="Verdana"/>
        <family val="2"/>
      </rPr>
      <t>Somalia</t>
    </r>
  </si>
  <si>
    <r>
      <rPr>
        <sz val="8"/>
        <rFont val="Verdana"/>
        <family val="2"/>
      </rPr>
      <t>South Africa</t>
    </r>
  </si>
  <si>
    <r>
      <rPr>
        <sz val="8"/>
        <rFont val="Verdana"/>
        <family val="2"/>
      </rPr>
      <t>South Sudan</t>
    </r>
  </si>
  <si>
    <r>
      <rPr>
        <sz val="8"/>
        <rFont val="Verdana"/>
        <family val="2"/>
      </rPr>
      <t>Spain</t>
    </r>
  </si>
  <si>
    <r>
      <rPr>
        <sz val="8"/>
        <rFont val="Verdana"/>
        <family val="2"/>
      </rPr>
      <t>Sri Lanka</t>
    </r>
  </si>
  <si>
    <r>
      <rPr>
        <sz val="8"/>
        <rFont val="Verdana"/>
        <family val="2"/>
      </rPr>
      <t>Sudan</t>
    </r>
  </si>
  <si>
    <r>
      <rPr>
        <sz val="8"/>
        <rFont val="Verdana"/>
        <family val="2"/>
      </rPr>
      <t>Suriname</t>
    </r>
  </si>
  <si>
    <r>
      <rPr>
        <sz val="8"/>
        <rFont val="Verdana"/>
        <family val="2"/>
      </rPr>
      <t>Sweden</t>
    </r>
  </si>
  <si>
    <r>
      <rPr>
        <sz val="8"/>
        <rFont val="Verdana"/>
        <family val="2"/>
      </rPr>
      <t>Switzerland</t>
    </r>
  </si>
  <si>
    <r>
      <rPr>
        <sz val="8"/>
        <rFont val="Verdana"/>
        <family val="2"/>
      </rPr>
      <t>Syrian Arab Republic</t>
    </r>
  </si>
  <si>
    <r>
      <rPr>
        <sz val="8"/>
        <rFont val="Verdana"/>
        <family val="2"/>
      </rPr>
      <t>Taipei (Chinese)</t>
    </r>
  </si>
  <si>
    <r>
      <rPr>
        <sz val="8"/>
        <rFont val="Verdana"/>
        <family val="2"/>
      </rPr>
      <t>Tajikistan</t>
    </r>
  </si>
  <si>
    <t>United Republic of Tanzania</t>
  </si>
  <si>
    <r>
      <rPr>
        <sz val="8"/>
        <rFont val="Verdana"/>
        <family val="2"/>
      </rPr>
      <t>Thailand</t>
    </r>
  </si>
  <si>
    <r>
      <rPr>
        <sz val="8"/>
        <rFont val="Verdana"/>
        <family val="2"/>
      </rPr>
      <t>Timor-Leste</t>
    </r>
  </si>
  <si>
    <r>
      <rPr>
        <sz val="8"/>
        <rFont val="Verdana"/>
        <family val="2"/>
      </rPr>
      <t>Togo</t>
    </r>
  </si>
  <si>
    <r>
      <rPr>
        <sz val="8"/>
        <rFont val="Verdana"/>
        <family val="2"/>
      </rPr>
      <t>Tonga</t>
    </r>
  </si>
  <si>
    <r>
      <rPr>
        <sz val="8"/>
        <rFont val="Verdana"/>
        <family val="2"/>
      </rPr>
      <t>Trinidad and Tobago</t>
    </r>
  </si>
  <si>
    <r>
      <rPr>
        <sz val="8"/>
        <rFont val="Verdana"/>
        <family val="2"/>
      </rPr>
      <t>Tunisia</t>
    </r>
  </si>
  <si>
    <r>
      <rPr>
        <sz val="8"/>
        <rFont val="Verdana"/>
        <family val="2"/>
      </rPr>
      <t>Turkey</t>
    </r>
  </si>
  <si>
    <r>
      <rPr>
        <sz val="8"/>
        <rFont val="Verdana"/>
        <family val="2"/>
      </rPr>
      <t>Turkmenistan</t>
    </r>
  </si>
  <si>
    <r>
      <rPr>
        <sz val="8"/>
        <rFont val="Verdana"/>
        <family val="2"/>
      </rPr>
      <t>Turks and Caicos Islands (U.K.)</t>
    </r>
  </si>
  <si>
    <r>
      <rPr>
        <sz val="8"/>
        <rFont val="Verdana"/>
        <family val="2"/>
      </rPr>
      <t>Tuvalu</t>
    </r>
  </si>
  <si>
    <r>
      <rPr>
        <sz val="8"/>
        <rFont val="Verdana"/>
        <family val="2"/>
      </rPr>
      <t>Uganda</t>
    </r>
  </si>
  <si>
    <r>
      <rPr>
        <sz val="8"/>
        <rFont val="Verdana"/>
        <family val="2"/>
      </rPr>
      <t>Ukraine</t>
    </r>
  </si>
  <si>
    <r>
      <rPr>
        <sz val="8"/>
        <rFont val="Verdana"/>
        <family val="2"/>
      </rPr>
      <t>United Arab Emirates</t>
    </r>
  </si>
  <si>
    <t>United Kingdom of Great Britain and Northern Ireland</t>
  </si>
  <si>
    <t>United States of America</t>
  </si>
  <si>
    <r>
      <rPr>
        <sz val="8"/>
        <rFont val="Verdana"/>
        <family val="2"/>
      </rPr>
      <t>Uruguay</t>
    </r>
  </si>
  <si>
    <r>
      <rPr>
        <sz val="8"/>
        <rFont val="Verdana"/>
        <family val="2"/>
      </rPr>
      <t>Uzbekistan</t>
    </r>
  </si>
  <si>
    <r>
      <rPr>
        <sz val="8"/>
        <rFont val="Verdana"/>
        <family val="2"/>
      </rPr>
      <t>Vanatu</t>
    </r>
  </si>
  <si>
    <t>Venezuela, Bolivarian Republic of</t>
  </si>
  <si>
    <t>Viet Nam</t>
  </si>
  <si>
    <r>
      <rPr>
        <sz val="8"/>
        <rFont val="Verdana"/>
        <family val="2"/>
      </rPr>
      <t>Virgin Islands (U.S.)</t>
    </r>
  </si>
  <si>
    <r>
      <rPr>
        <sz val="8"/>
        <rFont val="Verdana"/>
        <family val="2"/>
      </rPr>
      <t>West Bank and Gaza</t>
    </r>
  </si>
  <si>
    <r>
      <rPr>
        <sz val="8"/>
        <rFont val="Verdana"/>
        <family val="2"/>
      </rPr>
      <t>Yemen</t>
    </r>
  </si>
  <si>
    <r>
      <rPr>
        <sz val="8"/>
        <rFont val="Verdana"/>
        <family val="2"/>
      </rPr>
      <t>Zambia</t>
    </r>
  </si>
  <si>
    <r>
      <rPr>
        <sz val="8"/>
        <rFont val="Verdana"/>
        <family val="2"/>
      </rPr>
      <t>Zanzibar (Tanzania)</t>
    </r>
  </si>
  <si>
    <r>
      <rPr>
        <sz val="8"/>
        <rFont val="Verdana"/>
        <family val="2"/>
      </rPr>
      <t>Zimbabwe</t>
    </r>
  </si>
  <si>
    <r>
      <rPr>
        <sz val="8"/>
        <rFont val="Verdana"/>
        <family val="2"/>
      </rPr>
      <t>EU 28</t>
    </r>
  </si>
  <si>
    <t>gCO2/kWh</t>
  </si>
  <si>
    <t>Energy Savings (kWh)</t>
  </si>
  <si>
    <t>Energy Savings</t>
  </si>
  <si>
    <t>CO2 Savings (metric tonnes)</t>
  </si>
  <si>
    <t>Carbon Intensity (kg/kWh)</t>
  </si>
  <si>
    <t>CO2 Value</t>
  </si>
  <si>
    <r>
      <rPr>
        <vertAlign val="superscript"/>
        <sz val="18"/>
        <rFont val="Verdana"/>
        <family val="2"/>
      </rPr>
      <t>Emission Factors in gCO</t>
    </r>
    <r>
      <rPr>
        <sz val="18"/>
        <rFont val="Verdana"/>
        <family val="2"/>
      </rPr>
      <t>2</t>
    </r>
    <r>
      <rPr>
        <vertAlign val="superscript"/>
        <sz val="18"/>
        <rFont val="Verdana"/>
        <family val="2"/>
      </rPr>
      <t>/kWh
(The impact of non-CO</t>
    </r>
    <r>
      <rPr>
        <sz val="18"/>
        <rFont val="Verdana"/>
        <family val="2"/>
      </rPr>
      <t xml:space="preserve">2  </t>
    </r>
    <r>
      <rPr>
        <vertAlign val="superscript"/>
        <sz val="18"/>
        <rFont val="Verdana"/>
        <family val="2"/>
      </rPr>
      <t>GHGs is negligible. For calculation purposes, the factors below can be considered as CO</t>
    </r>
    <r>
      <rPr>
        <sz val="18"/>
        <rFont val="Verdana"/>
        <family val="2"/>
      </rPr>
      <t>2</t>
    </r>
    <r>
      <rPr>
        <vertAlign val="superscript"/>
        <sz val="18"/>
        <rFont val="Verdana"/>
        <family val="2"/>
      </rPr>
      <t>e.)</t>
    </r>
  </si>
  <si>
    <t>European Investment Bank</t>
  </si>
  <si>
    <t>Quantity of units pre-1990</t>
  </si>
  <si>
    <t># of pre-1990 that need to be Replaced</t>
  </si>
  <si>
    <t>Country:</t>
  </si>
  <si>
    <t>Stock Scalar:</t>
  </si>
  <si>
    <t>Mozambique transformer stock estimates below, these are used to scale the individual country under analysis.  Do not change.</t>
  </si>
  <si>
    <t>Inventory Estimate</t>
  </si>
  <si>
    <t>(kVA)</t>
  </si>
  <si>
    <t>Representative</t>
  </si>
  <si>
    <t>(# units)</t>
  </si>
  <si>
    <t>Estimate</t>
  </si>
  <si>
    <t>Model</t>
  </si>
  <si>
    <t>Your Country</t>
  </si>
  <si>
    <t>Pre-1990 Models Needing Replacement (PCB contaminated)</t>
  </si>
  <si>
    <t>Total # transformers:</t>
  </si>
  <si>
    <t>Pass, Starting Estimate</t>
  </si>
  <si>
    <t>Fail, Starting Estimate</t>
  </si>
  <si>
    <t>Your price for a New Transformer, Low Efficiency and High Efficiency</t>
  </si>
  <si>
    <t>Discount Rate</t>
  </si>
  <si>
    <t>Electricity Price</t>
  </si>
  <si>
    <t>USD/kWh of Transformer losses</t>
  </si>
  <si>
    <t>Years to cover cost of High Eff. Unit</t>
  </si>
  <si>
    <t>Time for Savings to Cover Cost of High Efficiency Unit</t>
  </si>
  <si>
    <t>Low Efficiency Transformer Price</t>
  </si>
  <si>
    <t>Core Losses of Low Efficiency Transformer</t>
  </si>
  <si>
    <t>Coil Losses of Low Efficiency Transformer</t>
  </si>
  <si>
    <t>High Efficiency Transformer Price</t>
  </si>
  <si>
    <t>Core Losses of High Efficiency Transformer</t>
  </si>
  <si>
    <t>Coil Losses of High Efficiency Transformer</t>
  </si>
  <si>
    <t>Percentage Loading on Transformer</t>
  </si>
  <si>
    <t>Low Efficiency Transformer Annual Losses</t>
  </si>
  <si>
    <t>High Efficiency Transformer Losses</t>
  </si>
  <si>
    <t>Annual Savings in Electricity from installing High Efficiency</t>
  </si>
  <si>
    <t>High Voltage Winding</t>
  </si>
  <si>
    <t>Low Voltage Winding</t>
  </si>
  <si>
    <t>Number of Phases, Oil filled Transformer</t>
  </si>
  <si>
    <t>Cumulative Discounted Investment</t>
  </si>
  <si>
    <t>Cumulative Discounted Savings</t>
  </si>
  <si>
    <t>Results</t>
  </si>
  <si>
    <t>Annual Energy Savings (kWh)</t>
  </si>
  <si>
    <t>Annual CO2 Savings (metric tonnes)</t>
  </si>
  <si>
    <t>Annual CO2 Value                         (@US$24.27/tonne)</t>
  </si>
  <si>
    <t>Net Present Value of Savings, cumulative 2023-2035 (2022 USD):</t>
  </si>
  <si>
    <t>Net Present Value of Investment, cumulative 2023-2028 (2022 USD):</t>
  </si>
  <si>
    <t>Total Investment Needed over 6 years, nominal USD:</t>
  </si>
  <si>
    <t>Annual investment for each year in USD, 2023-2028 (six years):</t>
  </si>
  <si>
    <t>Annual Energy Savings after replacing all PCB transformers (kWh):</t>
  </si>
  <si>
    <t>Annual Network Savings in USD after replacing all PCB transformers:</t>
  </si>
  <si>
    <t>Annual CO2 Savings after replacing all PCB transformers (metric tonnes):</t>
  </si>
  <si>
    <t>Value of annual CO2 savings at USD $24.27 per tonne (USD)</t>
  </si>
  <si>
    <t>High Level Inputs</t>
  </si>
  <si>
    <t>Range of kVA ratings</t>
  </si>
  <si>
    <t>for your country</t>
  </si>
  <si>
    <t>Moz. estimate</t>
  </si>
  <si>
    <t>Total # transformers that are pre-1990:</t>
  </si>
  <si>
    <t>Total Number of Transformers installed in your Electricity Network that were installed in or before 1990</t>
  </si>
  <si>
    <t>Choose your country: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</si>
</sst>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00_);_(* \(#,##0.00\);_(* \-??_);_(@_)"/>
    <numFmt numFmtId="165" formatCode="_-* #,##0.00\ _M_T_-;\-* #,##0.00\ _M_T_-;_-* &quot;-&quot;??\ _M_T_-;_-@_-"/>
    <numFmt numFmtId="166" formatCode="_(* #,##0_);_(* \(#,##0\);_(* \-??_);_(@_)"/>
    <numFmt numFmtId="167" formatCode="_(* #,##0_);_(* \(#,##0\);_(* &quot;-&quot;??_);_(@_)"/>
    <numFmt numFmtId="168" formatCode="&quot;R &quot;#,##0;[Red]&quot;R -&quot;#,##0"/>
    <numFmt numFmtId="169" formatCode="0.0000000"/>
    <numFmt numFmtId="170" formatCode="_-[$$-409]* #,##0_ ;_-[$$-409]* \-#,##0\ ;_-[$$-409]* &quot;-&quot;??_ ;_-@_ "/>
    <numFmt numFmtId="171" formatCode="_-* #,##0_-;\-* #,##0_-;_-* &quot;-&quot;??_-;_-@_-"/>
    <numFmt numFmtId="172" formatCode="_-* #,##0.0_-;\-* #,##0.0_-;_-* &quot;-&quot;??_-;_-@_-"/>
    <numFmt numFmtId="173" formatCode="_-* #,##0.0000_-;\-* #,##0.0000_-;_-* &quot;-&quot;??_-;_-@_-"/>
    <numFmt numFmtId="174" formatCode="_-[$$-1009]* #,##0.00_-;\-[$$-1009]* #,##0.00_-;_-[$$-1009]* &quot;-&quot;??_-;_-@_-"/>
    <numFmt numFmtId="175" formatCode="_-[$$-409]* #,##0.00_ ;_-[$$-409]* \-#,##0.00\ ;_-[$$-409]* &quot;-&quot;??_ ;_-@_ "/>
    <numFmt numFmtId="176" formatCode="0.0"/>
  </numFmts>
  <fonts count="49" x14ac:knownFonts="1">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charset val="1"/>
    </font>
    <font>
      <sz val="8"/>
      <color rgb="FF000000"/>
      <name val="Calibri"/>
      <family val="2"/>
      <charset val="1"/>
    </font>
    <font>
      <sz val="8"/>
      <name val="Arial"/>
      <family val="2"/>
    </font>
    <font>
      <sz val="8"/>
      <name val="Arial"/>
      <family val="2"/>
      <charset val="1"/>
    </font>
    <font>
      <b/>
      <sz val="8"/>
      <color rgb="FF000000"/>
      <name val="Calibri"/>
      <family val="2"/>
      <scheme val="minor"/>
    </font>
    <font>
      <sz val="8"/>
      <color rgb="FF000000"/>
      <name val="Calibri"/>
      <family val="2"/>
      <scheme val="minor"/>
    </font>
    <font>
      <sz val="8"/>
      <name val="Calibri"/>
      <family val="2"/>
      <scheme val="minor"/>
    </font>
    <font>
      <sz val="11"/>
      <color rgb="FF9C0006"/>
      <name val="Calibri"/>
      <family val="2"/>
      <charset val="1"/>
    </font>
    <font>
      <b/>
      <sz val="8"/>
      <name val="Arial"/>
      <family val="2"/>
      <charset val="1"/>
    </font>
    <font>
      <b/>
      <sz val="8"/>
      <name val="Calibri"/>
      <family val="2"/>
      <scheme val="minor"/>
    </font>
    <font>
      <b/>
      <sz val="8"/>
      <color rgb="FF800000"/>
      <name val="Calibri"/>
      <family val="2"/>
      <scheme val="minor"/>
    </font>
    <font>
      <sz val="10"/>
      <name val="Arial"/>
      <family val="2"/>
      <charset val="1"/>
    </font>
    <font>
      <sz val="8"/>
      <name val="Calibri"/>
      <family val="2"/>
      <charset val="1"/>
    </font>
    <font>
      <sz val="10"/>
      <name val="Arial"/>
      <family val="2"/>
    </font>
    <font>
      <vertAlign val="superscript"/>
      <sz val="8"/>
      <name val="Calibri"/>
      <family val="2"/>
      <scheme val="minor"/>
    </font>
    <font>
      <i/>
      <sz val="8"/>
      <name val="Calibri"/>
      <family val="2"/>
      <scheme val="minor"/>
    </font>
    <font>
      <b/>
      <sz val="10"/>
      <name val="Arial"/>
      <family val="2"/>
      <charset val="1"/>
    </font>
    <font>
      <i/>
      <sz val="11"/>
      <color rgb="FF000000"/>
      <name val="Calibri"/>
      <family val="2"/>
    </font>
    <font>
      <b/>
      <sz val="11"/>
      <color rgb="FF000000"/>
      <name val="Calibri"/>
      <family val="2"/>
    </font>
    <font>
      <b/>
      <sz val="10"/>
      <color rgb="FF000000"/>
      <name val="Calibri"/>
      <family val="2"/>
    </font>
    <font>
      <sz val="10"/>
      <color rgb="FF000000"/>
      <name val="Calibri"/>
      <family val="2"/>
    </font>
    <font>
      <b/>
      <sz val="11"/>
      <color theme="1"/>
      <name val="Calibri"/>
      <family val="2"/>
      <scheme val="minor"/>
    </font>
    <font>
      <sz val="8"/>
      <color theme="1"/>
      <name val="Calibri"/>
      <family val="2"/>
      <scheme val="minor"/>
    </font>
    <font>
      <u/>
      <sz val="11"/>
      <color theme="10"/>
      <name val="Calibri"/>
      <family val="2"/>
      <scheme val="minor"/>
    </font>
    <font>
      <b/>
      <sz val="11"/>
      <name val="Calibri"/>
      <family val="2"/>
      <scheme val="minor"/>
    </font>
    <font>
      <sz val="10"/>
      <name val="Calibri"/>
      <family val="2"/>
      <scheme val="minor"/>
    </font>
    <font>
      <b/>
      <sz val="10"/>
      <color theme="0"/>
      <name val="Calibri"/>
      <family val="2"/>
      <scheme val="minor"/>
    </font>
    <font>
      <b/>
      <sz val="12"/>
      <color rgb="FF000000"/>
      <name val="Calibri"/>
      <family val="2"/>
    </font>
    <font>
      <b/>
      <sz val="18"/>
      <color rgb="FF000000"/>
      <name val="Calibri"/>
      <family val="2"/>
    </font>
    <font>
      <b/>
      <sz val="12"/>
      <color theme="1"/>
      <name val="Calibri"/>
      <family val="2"/>
      <scheme val="minor"/>
    </font>
    <font>
      <i/>
      <sz val="11"/>
      <color theme="1"/>
      <name val="Calibri"/>
      <family val="2"/>
      <scheme val="minor"/>
    </font>
    <font>
      <b/>
      <sz val="8"/>
      <name val="Verdana"/>
      <family val="2"/>
    </font>
    <font>
      <sz val="8"/>
      <name val="Verdana"/>
      <family val="2"/>
    </font>
    <font>
      <sz val="8"/>
      <color rgb="FF000000"/>
      <name val="Verdana"/>
      <family val="2"/>
    </font>
    <font>
      <sz val="18"/>
      <color theme="1"/>
      <name val="Calibri"/>
      <family val="2"/>
      <scheme val="minor"/>
    </font>
    <font>
      <vertAlign val="superscript"/>
      <sz val="18"/>
      <name val="Verdana"/>
      <family val="2"/>
    </font>
    <font>
      <sz val="18"/>
      <name val="Verdana"/>
      <family val="2"/>
    </font>
    <font>
      <b/>
      <sz val="16"/>
      <color rgb="FF000000"/>
      <name val="Calibri"/>
      <family val="2"/>
    </font>
    <font>
      <b/>
      <sz val="11"/>
      <color theme="0" tint="-0.249977111117893"/>
      <name val="Calibri"/>
      <family val="2"/>
    </font>
    <font>
      <sz val="11"/>
      <color theme="0" tint="-0.249977111117893"/>
      <name val="Calibri"/>
      <family val="2"/>
    </font>
    <font>
      <sz val="12"/>
      <color rgb="FF000000"/>
      <name val="Calibri"/>
      <family val="2"/>
    </font>
    <font>
      <b/>
      <sz val="22"/>
      <color rgb="FF000000"/>
      <name val="Calibri"/>
      <family val="2"/>
    </font>
    <font>
      <b/>
      <sz val="12"/>
      <color theme="0"/>
      <name val="Calibri"/>
      <family val="2"/>
    </font>
  </fonts>
  <fills count="22">
    <fill>
      <patternFill patternType="none"/>
    </fill>
    <fill>
      <patternFill patternType="gray125"/>
    </fill>
    <fill>
      <patternFill patternType="solid">
        <fgColor theme="0"/>
        <bgColor indexed="64"/>
      </patternFill>
    </fill>
    <fill>
      <patternFill patternType="solid">
        <fgColor rgb="FFFFC7CE"/>
        <bgColor rgb="FFC0C0C0"/>
      </patternFill>
    </fill>
    <fill>
      <patternFill patternType="solid">
        <fgColor theme="0"/>
        <bgColor rgb="FF00FFFF"/>
      </patternFill>
    </fill>
    <fill>
      <patternFill patternType="solid">
        <fgColor rgb="FFFFFFFF"/>
        <bgColor rgb="FFFFFFCC"/>
      </patternFill>
    </fill>
    <fill>
      <patternFill patternType="solid">
        <fgColor theme="9"/>
        <bgColor indexed="64"/>
      </patternFill>
    </fill>
    <fill>
      <patternFill patternType="solid">
        <fgColor rgb="FF99CCFF"/>
        <bgColor rgb="FFC6D9F1"/>
      </patternFill>
    </fill>
    <fill>
      <patternFill patternType="solid">
        <fgColor rgb="FF00B0F0"/>
        <bgColor indexed="64"/>
      </patternFill>
    </fill>
    <fill>
      <patternFill patternType="solid">
        <fgColor rgb="FFFFFF00"/>
        <bgColor indexed="64"/>
      </patternFill>
    </fill>
    <fill>
      <patternFill patternType="solid">
        <fgColor theme="0"/>
        <bgColor rgb="FF00FF00"/>
      </patternFill>
    </fill>
    <fill>
      <patternFill patternType="solid">
        <fgColor theme="8"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4"/>
        <bgColor indexed="64"/>
      </patternFill>
    </fill>
  </fills>
  <borders count="5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auto="1"/>
      </left>
      <right style="thin">
        <color auto="1"/>
      </right>
      <top/>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auto="1"/>
      </left>
      <right style="thin">
        <color auto="1"/>
      </right>
      <top style="thin">
        <color auto="1"/>
      </top>
      <bottom/>
      <diagonal/>
    </border>
    <border>
      <left/>
      <right style="thin">
        <color rgb="FF000000"/>
      </right>
      <top style="thin">
        <color rgb="FF000000"/>
      </top>
      <bottom style="thin">
        <color rgb="FF000000"/>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medium">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auto="1"/>
      </left>
      <right/>
      <top style="thin">
        <color auto="1"/>
      </top>
      <bottom style="thin">
        <color auto="1"/>
      </bottom>
      <diagonal/>
    </border>
    <border>
      <left style="thin">
        <color auto="1"/>
      </left>
      <right style="thin">
        <color auto="1"/>
      </right>
      <top/>
      <bottom style="medium">
        <color auto="1"/>
      </bottom>
      <diagonal/>
    </border>
    <border>
      <left style="thin">
        <color indexed="8"/>
      </left>
      <right/>
      <top style="thin">
        <color indexed="8"/>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s>
  <cellStyleXfs count="14">
    <xf numFmtId="0" fontId="0" fillId="0" borderId="0"/>
    <xf numFmtId="164" fontId="6" fillId="0" borderId="0" applyBorder="0" applyProtection="0"/>
    <xf numFmtId="9" fontId="6" fillId="0" borderId="0" applyFont="0" applyFill="0" applyBorder="0" applyAlignment="0" applyProtection="0"/>
    <xf numFmtId="0" fontId="13" fillId="3" borderId="0" applyBorder="0" applyProtection="0"/>
    <xf numFmtId="0" fontId="19" fillId="0" borderId="0" applyProtection="0"/>
    <xf numFmtId="0" fontId="5" fillId="0" borderId="0"/>
    <xf numFmtId="0" fontId="19"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9" fillId="0" borderId="0" applyNumberFormat="0" applyFill="0" applyBorder="0" applyAlignment="0" applyProtection="0"/>
    <xf numFmtId="0" fontId="3" fillId="0" borderId="0"/>
    <xf numFmtId="174" fontId="3" fillId="0" borderId="0"/>
    <xf numFmtId="0" fontId="2" fillId="0" borderId="0"/>
  </cellStyleXfs>
  <cellXfs count="586">
    <xf numFmtId="0" fontId="0" fillId="0" borderId="0" xfId="0"/>
    <xf numFmtId="0" fontId="7" fillId="0" borderId="0" xfId="0" applyFont="1" applyAlignment="1">
      <alignment horizontal="center"/>
    </xf>
    <xf numFmtId="164" fontId="6" fillId="0" borderId="0" xfId="1"/>
    <xf numFmtId="0" fontId="7" fillId="0" borderId="0" xfId="0" applyFont="1" applyAlignment="1">
      <alignment horizontal="left"/>
    </xf>
    <xf numFmtId="165" fontId="7" fillId="0" borderId="0" xfId="0" applyNumberFormat="1" applyFont="1" applyAlignment="1">
      <alignment horizontal="center"/>
    </xf>
    <xf numFmtId="164" fontId="7" fillId="0" borderId="0" xfId="0" applyNumberFormat="1" applyFont="1" applyAlignment="1">
      <alignment horizontal="center"/>
    </xf>
    <xf numFmtId="0" fontId="8" fillId="0" borderId="0" xfId="0" applyFont="1" applyAlignment="1">
      <alignment horizontal="center"/>
    </xf>
    <xf numFmtId="0" fontId="9" fillId="0" borderId="0" xfId="0" applyFont="1" applyAlignment="1">
      <alignment horizontal="center"/>
    </xf>
    <xf numFmtId="164" fontId="10" fillId="0" borderId="0" xfId="1" applyFont="1"/>
    <xf numFmtId="0" fontId="11" fillId="0" borderId="0" xfId="0" applyFont="1" applyAlignment="1">
      <alignment horizontal="center"/>
    </xf>
    <xf numFmtId="164" fontId="6" fillId="0" borderId="0" xfId="1" applyBorder="1"/>
    <xf numFmtId="2" fontId="12" fillId="0" borderId="0" xfId="0" applyNumberFormat="1" applyFont="1" applyAlignment="1">
      <alignment horizontal="center"/>
    </xf>
    <xf numFmtId="164" fontId="10" fillId="0" borderId="1" xfId="1" applyFont="1" applyBorder="1" applyAlignment="1">
      <alignment horizontal="center"/>
    </xf>
    <xf numFmtId="0" fontId="10" fillId="0" borderId="1" xfId="0" applyFont="1" applyBorder="1" applyAlignment="1">
      <alignment horizontal="center"/>
    </xf>
    <xf numFmtId="164" fontId="6" fillId="0" borderId="1" xfId="1" applyBorder="1"/>
    <xf numFmtId="0" fontId="11" fillId="0" borderId="1" xfId="0" applyFont="1" applyBorder="1" applyAlignment="1">
      <alignment horizontal="center"/>
    </xf>
    <xf numFmtId="166" fontId="10" fillId="0" borderId="0" xfId="0" applyNumberFormat="1" applyFont="1" applyAlignment="1">
      <alignment horizontal="center"/>
    </xf>
    <xf numFmtId="0" fontId="11" fillId="0" borderId="0" xfId="0" applyFont="1" applyAlignment="1">
      <alignment horizontal="left"/>
    </xf>
    <xf numFmtId="164" fontId="11" fillId="0" borderId="0" xfId="1" applyFont="1"/>
    <xf numFmtId="9" fontId="12" fillId="0" borderId="0" xfId="2" applyFont="1" applyAlignment="1">
      <alignment horizontal="center"/>
    </xf>
    <xf numFmtId="2" fontId="12" fillId="0" borderId="1" xfId="0" applyNumberFormat="1" applyFont="1" applyBorder="1" applyAlignment="1">
      <alignment horizontal="center"/>
    </xf>
    <xf numFmtId="0" fontId="12" fillId="0" borderId="1" xfId="0" applyFont="1" applyBorder="1" applyAlignment="1">
      <alignment horizontal="center"/>
    </xf>
    <xf numFmtId="0" fontId="12" fillId="0" borderId="2" xfId="0" applyFont="1" applyBorder="1" applyAlignment="1">
      <alignment horizontal="center"/>
    </xf>
    <xf numFmtId="166" fontId="12" fillId="0" borderId="3" xfId="1" applyNumberFormat="1" applyFont="1" applyBorder="1" applyAlignment="1" applyProtection="1">
      <alignment horizontal="center"/>
    </xf>
    <xf numFmtId="166" fontId="12" fillId="0" borderId="1" xfId="1" applyNumberFormat="1" applyFont="1" applyBorder="1" applyAlignment="1" applyProtection="1">
      <alignment horizontal="center"/>
    </xf>
    <xf numFmtId="0" fontId="12" fillId="0" borderId="4" xfId="0" applyFont="1" applyBorder="1" applyAlignment="1">
      <alignment horizontal="left"/>
    </xf>
    <xf numFmtId="0" fontId="12" fillId="0" borderId="4" xfId="0" applyFont="1" applyBorder="1" applyAlignment="1">
      <alignment horizontal="center"/>
    </xf>
    <xf numFmtId="0" fontId="12" fillId="2" borderId="1" xfId="0" applyFont="1" applyFill="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166" fontId="12" fillId="0" borderId="7" xfId="1" applyNumberFormat="1" applyFont="1" applyBorder="1" applyAlignment="1" applyProtection="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11" xfId="0" applyFont="1" applyBorder="1" applyAlignment="1">
      <alignment horizontal="center"/>
    </xf>
    <xf numFmtId="0" fontId="12" fillId="0" borderId="12" xfId="0" applyFont="1" applyBorder="1" applyAlignment="1">
      <alignment horizontal="center"/>
    </xf>
    <xf numFmtId="0" fontId="12" fillId="0" borderId="13" xfId="0" applyFont="1" applyBorder="1" applyAlignment="1">
      <alignment horizontal="center"/>
    </xf>
    <xf numFmtId="0" fontId="12" fillId="0" borderId="11" xfId="3" applyFont="1" applyFill="1" applyBorder="1" applyAlignment="1">
      <alignment horizontal="center"/>
    </xf>
    <xf numFmtId="0" fontId="11" fillId="0" borderId="13" xfId="0" applyFont="1" applyBorder="1" applyAlignment="1">
      <alignment horizontal="center"/>
    </xf>
    <xf numFmtId="0" fontId="11" fillId="0" borderId="12" xfId="0" applyFont="1" applyBorder="1" applyAlignment="1">
      <alignment horizontal="center"/>
    </xf>
    <xf numFmtId="0" fontId="12" fillId="0" borderId="14" xfId="0" applyFont="1" applyBorder="1" applyAlignment="1">
      <alignment horizontal="center"/>
    </xf>
    <xf numFmtId="0" fontId="12" fillId="0" borderId="0" xfId="0" applyFont="1" applyAlignment="1">
      <alignment horizontal="center"/>
    </xf>
    <xf numFmtId="0" fontId="12" fillId="0" borderId="15" xfId="3" applyFont="1" applyFill="1" applyBorder="1" applyAlignment="1">
      <alignment horizontal="center"/>
    </xf>
    <xf numFmtId="0" fontId="11" fillId="0" borderId="11" xfId="0" applyFont="1" applyBorder="1" applyAlignment="1">
      <alignment horizontal="center"/>
    </xf>
    <xf numFmtId="0" fontId="11" fillId="0" borderId="15" xfId="0" applyFont="1" applyBorder="1" applyAlignment="1">
      <alignment horizontal="center"/>
    </xf>
    <xf numFmtId="0" fontId="12" fillId="2" borderId="11" xfId="0" applyFont="1" applyFill="1" applyBorder="1" applyAlignment="1">
      <alignment horizontal="center"/>
    </xf>
    <xf numFmtId="0" fontId="12" fillId="2" borderId="12" xfId="0" applyFont="1" applyFill="1" applyBorder="1" applyAlignment="1">
      <alignment horizontal="center"/>
    </xf>
    <xf numFmtId="0" fontId="9" fillId="0" borderId="0" xfId="3" applyFont="1" applyFill="1" applyAlignment="1">
      <alignment horizontal="center"/>
    </xf>
    <xf numFmtId="0" fontId="9" fillId="0" borderId="0" xfId="3" applyFont="1" applyFill="1" applyBorder="1" applyAlignment="1">
      <alignment horizontal="center"/>
    </xf>
    <xf numFmtId="0" fontId="12" fillId="0" borderId="3" xfId="0" applyFont="1" applyBorder="1" applyAlignment="1">
      <alignment horizontal="center"/>
    </xf>
    <xf numFmtId="0" fontId="12" fillId="2" borderId="4" xfId="0" applyFont="1" applyFill="1" applyBorder="1" applyAlignment="1">
      <alignment horizontal="center"/>
    </xf>
    <xf numFmtId="0" fontId="12" fillId="2" borderId="3" xfId="0" applyFont="1" applyFill="1" applyBorder="1" applyAlignment="1">
      <alignment horizontal="center"/>
    </xf>
    <xf numFmtId="0" fontId="12" fillId="0" borderId="17" xfId="0" applyFont="1" applyBorder="1" applyAlignment="1">
      <alignment horizontal="center"/>
    </xf>
    <xf numFmtId="0" fontId="12" fillId="2" borderId="2" xfId="0" applyFont="1" applyFill="1" applyBorder="1" applyAlignment="1">
      <alignment horizontal="center"/>
    </xf>
    <xf numFmtId="0" fontId="12" fillId="4" borderId="1" xfId="0" applyFont="1" applyFill="1" applyBorder="1" applyAlignment="1">
      <alignment horizontal="center"/>
    </xf>
    <xf numFmtId="167" fontId="12" fillId="0" borderId="2" xfId="0" applyNumberFormat="1" applyFont="1" applyBorder="1" applyAlignment="1">
      <alignment horizontal="center"/>
    </xf>
    <xf numFmtId="167" fontId="12" fillId="0" borderId="1" xfId="0" applyNumberFormat="1" applyFont="1" applyBorder="1" applyAlignment="1">
      <alignment horizontal="center"/>
    </xf>
    <xf numFmtId="0" fontId="12" fillId="0" borderId="1" xfId="3" applyFont="1" applyFill="1" applyBorder="1" applyAlignment="1">
      <alignment horizontal="center"/>
    </xf>
    <xf numFmtId="168" fontId="12" fillId="0" borderId="1" xfId="0" applyNumberFormat="1" applyFont="1" applyBorder="1" applyAlignment="1">
      <alignment horizontal="center"/>
    </xf>
    <xf numFmtId="0" fontId="12" fillId="5" borderId="3" xfId="0" applyFont="1" applyFill="1" applyBorder="1" applyAlignment="1">
      <alignment horizontal="center"/>
    </xf>
    <xf numFmtId="0" fontId="12" fillId="5" borderId="2" xfId="0" applyFont="1" applyFill="1" applyBorder="1" applyAlignment="1">
      <alignment horizontal="center"/>
    </xf>
    <xf numFmtId="0" fontId="12" fillId="5" borderId="1" xfId="0" applyFont="1" applyFill="1" applyBorder="1" applyAlignment="1">
      <alignment horizontal="center"/>
    </xf>
    <xf numFmtId="0" fontId="12" fillId="0" borderId="18" xfId="3" applyFont="1" applyFill="1" applyBorder="1" applyAlignment="1">
      <alignment horizontal="center"/>
    </xf>
    <xf numFmtId="0" fontId="12" fillId="0" borderId="0" xfId="3" applyFont="1" applyFill="1" applyBorder="1" applyAlignment="1">
      <alignment horizontal="center"/>
    </xf>
    <xf numFmtId="168" fontId="12" fillId="0" borderId="3" xfId="0" applyNumberFormat="1" applyFont="1" applyBorder="1" applyAlignment="1">
      <alignment horizontal="center"/>
    </xf>
    <xf numFmtId="0" fontId="12" fillId="0" borderId="19" xfId="0" applyFont="1" applyBorder="1" applyAlignment="1">
      <alignment horizontal="center"/>
    </xf>
    <xf numFmtId="0" fontId="12" fillId="0" borderId="3" xfId="3" applyFont="1" applyFill="1" applyBorder="1" applyAlignment="1">
      <alignment horizontal="center"/>
    </xf>
    <xf numFmtId="0" fontId="12" fillId="0" borderId="1" xfId="3" applyFont="1" applyFill="1" applyBorder="1" applyAlignment="1" applyProtection="1">
      <alignment horizontal="center"/>
      <protection locked="0"/>
    </xf>
    <xf numFmtId="0" fontId="12" fillId="0" borderId="3" xfId="3" applyFont="1" applyFill="1" applyBorder="1" applyAlignment="1" applyProtection="1">
      <alignment horizontal="center"/>
      <protection locked="0"/>
    </xf>
    <xf numFmtId="0" fontId="12" fillId="0" borderId="20" xfId="0" applyFont="1" applyBorder="1" applyAlignment="1">
      <alignment horizontal="center"/>
    </xf>
    <xf numFmtId="17" fontId="12" fillId="0" borderId="1" xfId="0" applyNumberFormat="1" applyFont="1" applyBorder="1" applyAlignment="1">
      <alignment horizontal="center"/>
    </xf>
    <xf numFmtId="0" fontId="11" fillId="0" borderId="2" xfId="0" applyFont="1" applyBorder="1" applyAlignment="1">
      <alignment horizontal="center"/>
    </xf>
    <xf numFmtId="0" fontId="12" fillId="5" borderId="4" xfId="0" applyFont="1" applyFill="1" applyBorder="1" applyAlignment="1">
      <alignment horizontal="center"/>
    </xf>
    <xf numFmtId="166" fontId="12" fillId="5" borderId="3" xfId="1" applyNumberFormat="1" applyFont="1" applyFill="1" applyBorder="1" applyAlignment="1" applyProtection="1">
      <alignment horizontal="center"/>
    </xf>
    <xf numFmtId="0" fontId="11" fillId="0" borderId="3" xfId="0" applyFont="1" applyBorder="1" applyAlignment="1">
      <alignment horizontal="center"/>
    </xf>
    <xf numFmtId="0" fontId="11" fillId="0" borderId="1" xfId="0" applyFont="1" applyBorder="1" applyAlignment="1">
      <alignment horizontal="center" vertical="center"/>
    </xf>
    <xf numFmtId="0" fontId="14" fillId="0" borderId="0" xfId="0" applyFont="1" applyAlignment="1">
      <alignment horizontal="center" vertical="center" wrapText="1"/>
    </xf>
    <xf numFmtId="0" fontId="15" fillId="6" borderId="7" xfId="0" applyFont="1" applyFill="1" applyBorder="1" applyAlignment="1">
      <alignment horizontal="center" vertical="center" wrapText="1"/>
    </xf>
    <xf numFmtId="0" fontId="15" fillId="7" borderId="7" xfId="3" applyFont="1" applyFill="1" applyBorder="1" applyAlignment="1">
      <alignment horizontal="center" vertical="center" wrapText="1"/>
    </xf>
    <xf numFmtId="0" fontId="15" fillId="7" borderId="21" xfId="3" applyFont="1" applyFill="1" applyBorder="1" applyAlignment="1">
      <alignment horizontal="center" vertical="center" wrapText="1"/>
    </xf>
    <xf numFmtId="0" fontId="16" fillId="7" borderId="21" xfId="0" applyFont="1" applyFill="1" applyBorder="1" applyAlignment="1">
      <alignment horizontal="center" vertical="center" wrapText="1"/>
    </xf>
    <xf numFmtId="0" fontId="16" fillId="7" borderId="22" xfId="0" applyFont="1" applyFill="1" applyBorder="1" applyAlignment="1">
      <alignment horizontal="center" vertical="center" wrapText="1"/>
    </xf>
    <xf numFmtId="0" fontId="16" fillId="7" borderId="23" xfId="0" applyFont="1" applyFill="1" applyBorder="1" applyAlignment="1">
      <alignment horizontal="center" vertical="center" wrapText="1"/>
    </xf>
    <xf numFmtId="0" fontId="16" fillId="7" borderId="7"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15" fillId="7" borderId="22" xfId="3" applyFont="1" applyFill="1" applyBorder="1" applyAlignment="1">
      <alignment horizontal="center" vertical="center" wrapText="1"/>
    </xf>
    <xf numFmtId="0" fontId="16" fillId="7" borderId="22" xfId="0" applyFont="1" applyFill="1" applyBorder="1" applyAlignment="1">
      <alignment horizontal="left" vertical="center" wrapText="1"/>
    </xf>
    <xf numFmtId="0" fontId="16" fillId="7" borderId="24" xfId="0" applyFont="1" applyFill="1" applyBorder="1" applyAlignment="1">
      <alignment horizontal="center" vertical="center" wrapText="1"/>
    </xf>
    <xf numFmtId="0" fontId="17" fillId="0" borderId="0" xfId="3" applyFont="1" applyFill="1" applyProtection="1"/>
    <xf numFmtId="164" fontId="6" fillId="0" borderId="0" xfId="1" applyProtection="1"/>
    <xf numFmtId="0" fontId="18" fillId="0" borderId="0" xfId="3" applyFont="1" applyFill="1" applyBorder="1" applyAlignment="1" applyProtection="1">
      <alignment horizontal="center"/>
    </xf>
    <xf numFmtId="0" fontId="17" fillId="0" borderId="0" xfId="3" applyFont="1" applyFill="1" applyBorder="1" applyAlignment="1" applyProtection="1">
      <alignment horizontal="center"/>
    </xf>
    <xf numFmtId="0" fontId="17" fillId="0" borderId="0" xfId="3" applyFont="1" applyFill="1" applyAlignment="1" applyProtection="1">
      <alignment horizontal="center"/>
    </xf>
    <xf numFmtId="0" fontId="17" fillId="0" borderId="0" xfId="3" applyFont="1" applyFill="1" applyAlignment="1" applyProtection="1">
      <alignment horizontal="left"/>
    </xf>
    <xf numFmtId="0" fontId="17" fillId="0" borderId="0" xfId="3" applyFont="1" applyFill="1" applyBorder="1" applyProtection="1"/>
    <xf numFmtId="2" fontId="17" fillId="0" borderId="0" xfId="3" applyNumberFormat="1" applyFont="1" applyFill="1" applyBorder="1" applyAlignment="1" applyProtection="1">
      <alignment horizontal="center"/>
    </xf>
    <xf numFmtId="165" fontId="18" fillId="0" borderId="0" xfId="3" applyNumberFormat="1" applyFont="1" applyFill="1" applyBorder="1" applyAlignment="1" applyProtection="1">
      <alignment horizontal="center"/>
    </xf>
    <xf numFmtId="164" fontId="18" fillId="0" borderId="1" xfId="1" applyFont="1" applyBorder="1" applyProtection="1"/>
    <xf numFmtId="164" fontId="15" fillId="0" borderId="1" xfId="1" applyFont="1" applyBorder="1" applyAlignment="1" applyProtection="1">
      <alignment horizontal="center"/>
    </xf>
    <xf numFmtId="164" fontId="15" fillId="0" borderId="3" xfId="1" applyFont="1" applyBorder="1" applyAlignment="1" applyProtection="1">
      <alignment horizontal="center"/>
    </xf>
    <xf numFmtId="0" fontId="15" fillId="0" borderId="3" xfId="3" applyFont="1" applyFill="1" applyBorder="1" applyAlignment="1" applyProtection="1">
      <alignment horizontal="center"/>
    </xf>
    <xf numFmtId="0" fontId="12" fillId="0" borderId="0" xfId="3" applyFont="1" applyFill="1" applyBorder="1" applyAlignment="1" applyProtection="1">
      <alignment horizontal="center"/>
    </xf>
    <xf numFmtId="0" fontId="12" fillId="0" borderId="0" xfId="3" applyFont="1" applyFill="1" applyAlignment="1" applyProtection="1">
      <alignment horizontal="center"/>
    </xf>
    <xf numFmtId="0" fontId="12" fillId="0" borderId="0" xfId="3" applyFont="1" applyFill="1" applyAlignment="1" applyProtection="1">
      <alignment horizontal="left"/>
    </xf>
    <xf numFmtId="0" fontId="19" fillId="0" borderId="0" xfId="4"/>
    <xf numFmtId="165" fontId="9" fillId="0" borderId="0" xfId="3" applyNumberFormat="1" applyFont="1" applyFill="1" applyProtection="1"/>
    <xf numFmtId="164" fontId="18" fillId="0" borderId="0" xfId="1" applyFont="1" applyProtection="1"/>
    <xf numFmtId="9" fontId="9" fillId="0" borderId="0" xfId="2" applyFont="1" applyFill="1" applyAlignment="1" applyProtection="1"/>
    <xf numFmtId="2" fontId="9" fillId="0" borderId="0" xfId="3" applyNumberFormat="1" applyFont="1" applyFill="1" applyProtection="1"/>
    <xf numFmtId="2" fontId="12" fillId="0" borderId="1" xfId="3" applyNumberFormat="1" applyFont="1" applyFill="1" applyBorder="1" applyAlignment="1" applyProtection="1">
      <alignment horizontal="center"/>
    </xf>
    <xf numFmtId="0" fontId="12" fillId="0" borderId="2" xfId="3" applyFont="1" applyFill="1" applyBorder="1" applyAlignment="1" applyProtection="1">
      <alignment horizontal="center"/>
    </xf>
    <xf numFmtId="0" fontId="12" fillId="0" borderId="1" xfId="3" applyFont="1" applyFill="1" applyBorder="1" applyAlignment="1" applyProtection="1">
      <alignment horizontal="center"/>
    </xf>
    <xf numFmtId="164" fontId="6" fillId="0" borderId="1" xfId="1" applyBorder="1" applyProtection="1"/>
    <xf numFmtId="2" fontId="12" fillId="0" borderId="1" xfId="3" applyNumberFormat="1" applyFont="1" applyFill="1" applyBorder="1" applyAlignment="1" applyProtection="1">
      <alignment horizontal="center" wrapText="1"/>
    </xf>
    <xf numFmtId="0" fontId="12" fillId="0" borderId="2" xfId="0" applyFont="1" applyBorder="1" applyAlignment="1">
      <alignment horizontal="left"/>
    </xf>
    <xf numFmtId="0" fontId="12" fillId="0" borderId="18" xfId="0" applyFont="1" applyBorder="1" applyAlignment="1">
      <alignment horizontal="center"/>
    </xf>
    <xf numFmtId="166" fontId="12" fillId="0" borderId="2" xfId="1" applyNumberFormat="1" applyFont="1" applyBorder="1" applyAlignment="1" applyProtection="1">
      <alignment horizontal="center"/>
    </xf>
    <xf numFmtId="0" fontId="12" fillId="0" borderId="15" xfId="0" applyFont="1" applyBorder="1" applyAlignment="1">
      <alignment horizontal="center"/>
    </xf>
    <xf numFmtId="0" fontId="12" fillId="0" borderId="1" xfId="4" applyFont="1" applyBorder="1" applyAlignment="1">
      <alignment horizontal="center"/>
    </xf>
    <xf numFmtId="1" fontId="12" fillId="0" borderId="1" xfId="0" applyNumberFormat="1" applyFont="1" applyBorder="1" applyAlignment="1">
      <alignment horizontal="center"/>
    </xf>
    <xf numFmtId="0" fontId="12" fillId="5" borderId="2" xfId="3" applyFont="1" applyFill="1" applyBorder="1" applyAlignment="1" applyProtection="1">
      <alignment horizontal="center"/>
    </xf>
    <xf numFmtId="0" fontId="12" fillId="5" borderId="1" xfId="0" applyFont="1" applyFill="1" applyBorder="1" applyAlignment="1">
      <alignment horizontal="center" vertical="center"/>
    </xf>
    <xf numFmtId="1" fontId="12" fillId="5" borderId="1" xfId="0" applyNumberFormat="1" applyFont="1" applyFill="1" applyBorder="1" applyAlignment="1">
      <alignment horizontal="center"/>
    </xf>
    <xf numFmtId="0" fontId="12" fillId="5" borderId="15" xfId="0" applyFont="1" applyFill="1" applyBorder="1" applyAlignment="1">
      <alignment horizontal="center"/>
    </xf>
    <xf numFmtId="0" fontId="12" fillId="0" borderId="1" xfId="0" applyFont="1" applyBorder="1" applyAlignment="1">
      <alignment horizontal="center" vertical="center"/>
    </xf>
    <xf numFmtId="1" fontId="12" fillId="0" borderId="18" xfId="0" applyNumberFormat="1" applyFont="1" applyBorder="1" applyAlignment="1">
      <alignment horizontal="center"/>
    </xf>
    <xf numFmtId="166" fontId="12" fillId="0" borderId="2" xfId="1" applyNumberFormat="1" applyFont="1" applyBorder="1" applyAlignment="1">
      <alignment horizontal="center"/>
    </xf>
    <xf numFmtId="0" fontId="12" fillId="0" borderId="1" xfId="5" applyFont="1" applyBorder="1" applyAlignment="1">
      <alignment horizontal="center"/>
    </xf>
    <xf numFmtId="49" fontId="12" fillId="0" borderId="1" xfId="0" applyNumberFormat="1" applyFont="1" applyBorder="1" applyAlignment="1">
      <alignment horizontal="center"/>
    </xf>
    <xf numFmtId="0" fontId="12" fillId="0" borderId="18" xfId="3" applyFont="1" applyFill="1" applyBorder="1" applyAlignment="1">
      <alignment horizontal="center" vertical="center"/>
    </xf>
    <xf numFmtId="1" fontId="12" fillId="5" borderId="18" xfId="0" applyNumberFormat="1" applyFont="1" applyFill="1" applyBorder="1" applyAlignment="1">
      <alignment horizontal="center"/>
    </xf>
    <xf numFmtId="0" fontId="12" fillId="5" borderId="11" xfId="0" applyFont="1" applyFill="1" applyBorder="1" applyAlignment="1">
      <alignment horizontal="center"/>
    </xf>
    <xf numFmtId="0" fontId="12" fillId="0" borderId="11" xfId="0" applyFont="1" applyBorder="1" applyAlignment="1">
      <alignment horizontal="center" vertical="center"/>
    </xf>
    <xf numFmtId="49" fontId="12" fillId="0" borderId="1" xfId="3" applyNumberFormat="1" applyFont="1" applyFill="1" applyBorder="1" applyAlignment="1">
      <alignment horizontal="center" vertical="center"/>
    </xf>
    <xf numFmtId="49" fontId="12" fillId="0" borderId="18" xfId="3" applyNumberFormat="1" applyFont="1" applyFill="1" applyBorder="1" applyAlignment="1">
      <alignment horizontal="center" vertical="center"/>
    </xf>
    <xf numFmtId="0" fontId="12" fillId="0" borderId="18" xfId="0" applyFont="1" applyBorder="1" applyAlignment="1">
      <alignment horizontal="center" vertical="center"/>
    </xf>
    <xf numFmtId="0" fontId="12" fillId="0" borderId="2" xfId="0" applyFont="1" applyBorder="1" applyAlignment="1">
      <alignment horizontal="center" vertical="center"/>
    </xf>
    <xf numFmtId="1" fontId="12" fillId="0" borderId="1" xfId="3" applyNumberFormat="1" applyFont="1" applyFill="1" applyBorder="1" applyAlignment="1" applyProtection="1">
      <alignment horizontal="center"/>
    </xf>
    <xf numFmtId="1" fontId="12" fillId="0" borderId="2" xfId="3" applyNumberFormat="1" applyFont="1" applyFill="1" applyBorder="1" applyAlignment="1" applyProtection="1">
      <alignment horizontal="center"/>
    </xf>
    <xf numFmtId="1" fontId="12" fillId="0" borderId="1" xfId="0" applyNumberFormat="1" applyFont="1" applyBorder="1" applyAlignment="1">
      <alignment horizontal="center" vertical="center"/>
    </xf>
    <xf numFmtId="1" fontId="12" fillId="0" borderId="18" xfId="0" applyNumberFormat="1" applyFont="1" applyBorder="1" applyAlignment="1">
      <alignment horizontal="center" vertical="center"/>
    </xf>
    <xf numFmtId="0" fontId="12" fillId="0" borderId="11" xfId="3" applyFont="1" applyFill="1" applyBorder="1" applyAlignment="1">
      <alignment horizontal="center" vertical="center"/>
    </xf>
    <xf numFmtId="0" fontId="12" fillId="0" borderId="1" xfId="3" applyFont="1" applyFill="1" applyBorder="1" applyAlignment="1">
      <alignment horizontal="center" vertical="center"/>
    </xf>
    <xf numFmtId="0" fontId="12" fillId="0" borderId="25" xfId="0" applyFont="1" applyBorder="1" applyAlignment="1">
      <alignment horizontal="center"/>
    </xf>
    <xf numFmtId="166" fontId="12" fillId="0" borderId="1" xfId="1" applyNumberFormat="1" applyFont="1" applyBorder="1" applyAlignment="1">
      <alignment horizontal="center"/>
    </xf>
    <xf numFmtId="0" fontId="12" fillId="5" borderId="11" xfId="0" applyFont="1" applyFill="1" applyBorder="1" applyAlignment="1">
      <alignment horizontal="center" vertical="center"/>
    </xf>
    <xf numFmtId="1" fontId="12" fillId="5" borderId="11" xfId="0" applyNumberFormat="1" applyFont="1" applyFill="1" applyBorder="1" applyAlignment="1">
      <alignment horizontal="center"/>
    </xf>
    <xf numFmtId="1" fontId="12" fillId="5" borderId="15" xfId="0" applyNumberFormat="1" applyFont="1" applyFill="1" applyBorder="1" applyAlignment="1">
      <alignment horizontal="center"/>
    </xf>
    <xf numFmtId="0" fontId="12" fillId="5" borderId="10" xfId="0" applyFont="1" applyFill="1" applyBorder="1" applyAlignment="1">
      <alignment horizontal="center"/>
    </xf>
    <xf numFmtId="166" fontId="12" fillId="0" borderId="5" xfId="1" applyNumberFormat="1" applyFont="1" applyBorder="1" applyAlignment="1" applyProtection="1">
      <alignment horizontal="center"/>
    </xf>
    <xf numFmtId="1" fontId="12" fillId="0" borderId="11" xfId="0" applyNumberFormat="1" applyFont="1" applyBorder="1" applyAlignment="1">
      <alignment horizontal="center"/>
    </xf>
    <xf numFmtId="1" fontId="12" fillId="0" borderId="15" xfId="0" applyNumberFormat="1" applyFont="1" applyBorder="1" applyAlignment="1">
      <alignment horizontal="center"/>
    </xf>
    <xf numFmtId="0" fontId="12" fillId="0" borderId="10" xfId="0" applyFont="1" applyBorder="1" applyAlignment="1">
      <alignment horizontal="center" vertical="center"/>
    </xf>
    <xf numFmtId="166" fontId="12" fillId="0" borderId="4" xfId="1" applyNumberFormat="1" applyFont="1" applyBorder="1" applyAlignment="1" applyProtection="1">
      <alignment horizontal="center"/>
    </xf>
    <xf numFmtId="0" fontId="12" fillId="0" borderId="27" xfId="0" applyFont="1" applyBorder="1" applyAlignment="1">
      <alignment horizontal="center"/>
    </xf>
    <xf numFmtId="166" fontId="12" fillId="0" borderId="10" xfId="1" applyNumberFormat="1" applyFont="1" applyBorder="1" applyAlignment="1" applyProtection="1">
      <alignment horizontal="center"/>
    </xf>
    <xf numFmtId="0" fontId="12" fillId="5" borderId="1" xfId="3" applyFont="1" applyFill="1" applyBorder="1" applyAlignment="1">
      <alignment horizontal="center"/>
    </xf>
    <xf numFmtId="0" fontId="12" fillId="0" borderId="3" xfId="0" applyFont="1" applyBorder="1" applyAlignment="1">
      <alignment horizontal="center" vertical="center"/>
    </xf>
    <xf numFmtId="0" fontId="12" fillId="0" borderId="15" xfId="0" applyFont="1" applyBorder="1" applyAlignment="1">
      <alignment horizontal="center" vertical="center" wrapText="1"/>
    </xf>
    <xf numFmtId="0" fontId="12" fillId="0" borderId="3" xfId="3" applyFont="1" applyFill="1" applyBorder="1" applyAlignment="1">
      <alignment horizontal="center" vertical="center"/>
    </xf>
    <xf numFmtId="0" fontId="12" fillId="0" borderId="2" xfId="3" applyFont="1" applyFill="1" applyBorder="1" applyAlignment="1">
      <alignment horizontal="center" vertical="center"/>
    </xf>
    <xf numFmtId="0" fontId="12" fillId="0" borderId="1"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1" xfId="0" applyFont="1" applyBorder="1" applyAlignment="1">
      <alignment horizontal="center" wrapText="1"/>
    </xf>
    <xf numFmtId="0" fontId="12" fillId="0" borderId="2" xfId="3" applyFont="1" applyFill="1" applyBorder="1" applyAlignment="1">
      <alignment horizontal="center"/>
    </xf>
    <xf numFmtId="0" fontId="12" fillId="0" borderId="14" xfId="3" applyFont="1" applyFill="1" applyBorder="1" applyAlignment="1">
      <alignment horizontal="center" vertical="center"/>
    </xf>
    <xf numFmtId="0" fontId="12" fillId="0" borderId="14" xfId="3" applyFont="1" applyFill="1" applyBorder="1" applyAlignment="1">
      <alignment horizontal="center"/>
    </xf>
    <xf numFmtId="0" fontId="12" fillId="0" borderId="20" xfId="0" applyFont="1" applyBorder="1" applyAlignment="1">
      <alignment horizontal="center" vertical="center"/>
    </xf>
    <xf numFmtId="0" fontId="12" fillId="0" borderId="20" xfId="3" applyFont="1" applyFill="1" applyBorder="1" applyAlignment="1">
      <alignment horizontal="center" vertical="center"/>
    </xf>
    <xf numFmtId="0" fontId="12" fillId="0" borderId="1" xfId="0" applyFont="1" applyBorder="1" applyAlignment="1">
      <alignment vertical="center"/>
    </xf>
    <xf numFmtId="0" fontId="12" fillId="0" borderId="1" xfId="3" applyFont="1" applyFill="1" applyBorder="1" applyAlignment="1" applyProtection="1">
      <alignment horizontal="center" vertical="center"/>
    </xf>
    <xf numFmtId="49" fontId="12" fillId="0" borderId="1" xfId="6" applyNumberFormat="1" applyFont="1" applyBorder="1" applyAlignment="1">
      <alignment horizontal="center" vertical="center"/>
    </xf>
    <xf numFmtId="0" fontId="12" fillId="0" borderId="1" xfId="6" applyFont="1" applyBorder="1" applyAlignment="1">
      <alignment horizontal="center"/>
    </xf>
    <xf numFmtId="0" fontId="12" fillId="0" borderId="1" xfId="6" applyFont="1" applyBorder="1" applyAlignment="1">
      <alignment horizontal="center" vertical="center" wrapText="1"/>
    </xf>
    <xf numFmtId="49" fontId="12" fillId="0" borderId="1" xfId="6" applyNumberFormat="1" applyFont="1" applyBorder="1" applyAlignment="1">
      <alignment horizontal="center" vertical="center" wrapText="1"/>
    </xf>
    <xf numFmtId="0" fontId="12" fillId="5" borderId="2" xfId="3" applyFont="1" applyFill="1" applyBorder="1" applyAlignment="1">
      <alignment horizontal="center"/>
    </xf>
    <xf numFmtId="0" fontId="12" fillId="5" borderId="18" xfId="0" applyFont="1" applyFill="1" applyBorder="1" applyAlignment="1">
      <alignment horizontal="center"/>
    </xf>
    <xf numFmtId="1" fontId="12" fillId="0" borderId="1" xfId="0" applyNumberFormat="1" applyFont="1" applyBorder="1" applyAlignment="1">
      <alignment horizontal="center" vertical="center" wrapText="1"/>
    </xf>
    <xf numFmtId="0" fontId="12" fillId="5" borderId="1" xfId="0" applyFont="1" applyFill="1" applyBorder="1" applyAlignment="1">
      <alignment horizontal="center" vertical="center" wrapText="1"/>
    </xf>
    <xf numFmtId="3" fontId="12" fillId="5" borderId="1" xfId="0" applyNumberFormat="1" applyFont="1" applyFill="1" applyBorder="1" applyAlignment="1">
      <alignment horizontal="center" vertical="center"/>
    </xf>
    <xf numFmtId="0" fontId="12" fillId="0" borderId="30" xfId="0" applyFont="1" applyBorder="1" applyAlignment="1">
      <alignment horizontal="center"/>
    </xf>
    <xf numFmtId="0" fontId="12" fillId="5" borderId="1" xfId="0" applyFont="1" applyFill="1" applyBorder="1" applyAlignment="1">
      <alignment horizontal="center" vertical="top"/>
    </xf>
    <xf numFmtId="49" fontId="12" fillId="0" borderId="1" xfId="0" applyNumberFormat="1" applyFont="1" applyBorder="1" applyAlignment="1">
      <alignment horizontal="center" vertical="center"/>
    </xf>
    <xf numFmtId="0" fontId="12" fillId="0" borderId="31" xfId="0" applyFont="1" applyBorder="1" applyAlignment="1">
      <alignment horizontal="center"/>
    </xf>
    <xf numFmtId="0" fontId="12" fillId="0" borderId="7" xfId="3" applyFont="1" applyFill="1" applyBorder="1" applyAlignment="1" applyProtection="1">
      <alignment horizontal="center"/>
    </xf>
    <xf numFmtId="3" fontId="12" fillId="0" borderId="2" xfId="0" applyNumberFormat="1" applyFont="1" applyBorder="1" applyAlignment="1">
      <alignment horizontal="center"/>
    </xf>
    <xf numFmtId="0" fontId="12" fillId="0" borderId="19" xfId="3" applyFont="1" applyFill="1" applyBorder="1" applyAlignment="1" applyProtection="1">
      <alignment horizontal="center"/>
    </xf>
    <xf numFmtId="0" fontId="12" fillId="5" borderId="1" xfId="3" applyFont="1" applyFill="1" applyBorder="1" applyAlignment="1" applyProtection="1">
      <alignment horizontal="center"/>
    </xf>
    <xf numFmtId="1" fontId="12" fillId="5" borderId="1" xfId="0" applyNumberFormat="1" applyFont="1" applyFill="1" applyBorder="1" applyAlignment="1">
      <alignment horizontal="center" wrapText="1"/>
    </xf>
    <xf numFmtId="0" fontId="12" fillId="0" borderId="7" xfId="0" applyFont="1" applyBorder="1" applyAlignment="1">
      <alignment horizontal="center"/>
    </xf>
    <xf numFmtId="0" fontId="12" fillId="5" borderId="1" xfId="3" applyFont="1" applyFill="1" applyBorder="1" applyAlignment="1" applyProtection="1">
      <alignment horizontal="center" vertical="center"/>
    </xf>
    <xf numFmtId="0" fontId="12" fillId="5" borderId="18" xfId="0" applyFont="1" applyFill="1" applyBorder="1" applyAlignment="1">
      <alignment horizontal="center" vertical="center"/>
    </xf>
    <xf numFmtId="0" fontId="12" fillId="5" borderId="2" xfId="0" applyFont="1" applyFill="1" applyBorder="1" applyAlignment="1">
      <alignment horizontal="center" vertical="center"/>
    </xf>
    <xf numFmtId="49" fontId="12" fillId="0" borderId="2" xfId="3" applyNumberFormat="1" applyFont="1" applyFill="1" applyBorder="1" applyAlignment="1">
      <alignment horizontal="center" vertical="center"/>
    </xf>
    <xf numFmtId="0" fontId="12" fillId="0" borderId="2" xfId="3" applyFont="1" applyFill="1" applyBorder="1" applyAlignment="1" applyProtection="1">
      <alignment horizontal="center" vertical="center"/>
    </xf>
    <xf numFmtId="0" fontId="12" fillId="5" borderId="2" xfId="0" applyFont="1" applyFill="1" applyBorder="1" applyAlignment="1">
      <alignment horizontal="center" vertical="center" wrapText="1"/>
    </xf>
    <xf numFmtId="16" fontId="12" fillId="0" borderId="1" xfId="0" applyNumberFormat="1" applyFont="1" applyBorder="1" applyAlignment="1">
      <alignment horizontal="center"/>
    </xf>
    <xf numFmtId="0" fontId="12" fillId="0" borderId="2" xfId="6" applyFont="1" applyBorder="1" applyAlignment="1">
      <alignment horizontal="center" vertical="center" wrapText="1"/>
    </xf>
    <xf numFmtId="0" fontId="12" fillId="0" borderId="18" xfId="3" applyFont="1" applyFill="1" applyBorder="1" applyAlignment="1" applyProtection="1">
      <alignment horizontal="center"/>
    </xf>
    <xf numFmtId="0" fontId="12" fillId="0" borderId="1" xfId="0" applyFont="1" applyBorder="1" applyAlignment="1" applyProtection="1">
      <alignment horizontal="center" vertical="center"/>
      <protection locked="0"/>
    </xf>
    <xf numFmtId="0" fontId="12" fillId="0" borderId="1" xfId="0" applyFont="1" applyBorder="1" applyAlignment="1" applyProtection="1">
      <alignment horizontal="center" vertical="center" wrapText="1"/>
      <protection locked="0"/>
    </xf>
    <xf numFmtId="0" fontId="12" fillId="5" borderId="1" xfId="0" applyFont="1" applyFill="1" applyBorder="1" applyAlignment="1" applyProtection="1">
      <alignment horizontal="center" vertical="center" wrapText="1"/>
      <protection locked="0"/>
    </xf>
    <xf numFmtId="0" fontId="12" fillId="5" borderId="1" xfId="0" applyFont="1" applyFill="1" applyBorder="1" applyAlignment="1">
      <alignment horizontal="center" wrapText="1"/>
    </xf>
    <xf numFmtId="0" fontId="12" fillId="5" borderId="1" xfId="3" applyFont="1" applyFill="1" applyBorder="1" applyAlignment="1" applyProtection="1">
      <alignment horizontal="center" vertical="center" wrapText="1"/>
      <protection locked="0"/>
    </xf>
    <xf numFmtId="0" fontId="12" fillId="5" borderId="1" xfId="3" applyFont="1" applyFill="1" applyBorder="1" applyAlignment="1" applyProtection="1">
      <alignment horizontal="center" vertical="center" wrapText="1"/>
    </xf>
    <xf numFmtId="0" fontId="12" fillId="5" borderId="18" xfId="0" applyFont="1" applyFill="1" applyBorder="1" applyAlignment="1">
      <alignment horizontal="center" vertical="center" wrapText="1"/>
    </xf>
    <xf numFmtId="0" fontId="12" fillId="5" borderId="18" xfId="0" applyFont="1" applyFill="1" applyBorder="1" applyAlignment="1" applyProtection="1">
      <alignment horizontal="center" vertical="center" wrapText="1"/>
      <protection locked="0"/>
    </xf>
    <xf numFmtId="0" fontId="12" fillId="5" borderId="18" xfId="0" applyFont="1" applyFill="1" applyBorder="1" applyAlignment="1">
      <alignment horizontal="center" wrapText="1"/>
    </xf>
    <xf numFmtId="0" fontId="12" fillId="5" borderId="18" xfId="3" applyFont="1" applyFill="1" applyBorder="1" applyAlignment="1" applyProtection="1">
      <alignment horizontal="center" vertical="center" wrapText="1"/>
    </xf>
    <xf numFmtId="0" fontId="12" fillId="5" borderId="18" xfId="3" applyFont="1" applyFill="1" applyBorder="1" applyAlignment="1" applyProtection="1">
      <alignment horizontal="center" vertical="center"/>
      <protection locked="0"/>
    </xf>
    <xf numFmtId="49" fontId="12" fillId="0" borderId="18" xfId="6" applyNumberFormat="1" applyFont="1" applyBorder="1" applyAlignment="1">
      <alignment horizontal="center" vertical="center"/>
    </xf>
    <xf numFmtId="0" fontId="12" fillId="0" borderId="18" xfId="5" applyFont="1" applyBorder="1" applyAlignment="1">
      <alignment horizontal="center"/>
    </xf>
    <xf numFmtId="0" fontId="12" fillId="0" borderId="18" xfId="6" applyFont="1" applyBorder="1" applyAlignment="1">
      <alignment horizontal="center" vertical="center" wrapText="1"/>
    </xf>
    <xf numFmtId="49" fontId="12" fillId="0" borderId="18" xfId="6" applyNumberFormat="1" applyFont="1" applyBorder="1" applyAlignment="1">
      <alignment horizontal="center" vertical="center" wrapText="1"/>
    </xf>
    <xf numFmtId="0" fontId="12" fillId="5" borderId="18" xfId="3" applyFont="1" applyFill="1" applyBorder="1" applyAlignment="1">
      <alignment horizontal="center"/>
    </xf>
    <xf numFmtId="0" fontId="12" fillId="5" borderId="1" xfId="0" applyFont="1" applyFill="1" applyBorder="1" applyAlignment="1" applyProtection="1">
      <alignment horizontal="center" vertical="center"/>
      <protection locked="0"/>
    </xf>
    <xf numFmtId="0" fontId="12" fillId="0" borderId="1" xfId="3" applyFont="1" applyFill="1" applyBorder="1" applyAlignment="1">
      <alignment horizontal="center" wrapText="1"/>
    </xf>
    <xf numFmtId="0" fontId="12" fillId="5" borderId="18" xfId="0" applyFont="1" applyFill="1" applyBorder="1" applyAlignment="1">
      <alignment horizontal="center" vertical="top"/>
    </xf>
    <xf numFmtId="49" fontId="12" fillId="0" borderId="18" xfId="0" applyNumberFormat="1" applyFont="1" applyBorder="1" applyAlignment="1">
      <alignment horizontal="center" vertical="center"/>
    </xf>
    <xf numFmtId="0" fontId="12" fillId="0" borderId="18" xfId="3" applyFont="1" applyFill="1" applyBorder="1" applyAlignment="1" applyProtection="1">
      <alignment horizontal="center" vertical="center"/>
    </xf>
    <xf numFmtId="0" fontId="12" fillId="0" borderId="14" xfId="0" applyFont="1" applyBorder="1" applyAlignment="1">
      <alignment horizontal="center" vertical="center"/>
    </xf>
    <xf numFmtId="0" fontId="12" fillId="0" borderId="14" xfId="0" applyFont="1" applyBorder="1" applyAlignment="1">
      <alignment horizontal="center" vertical="center" wrapText="1"/>
    </xf>
    <xf numFmtId="1" fontId="12" fillId="0" borderId="14" xfId="0" applyNumberFormat="1" applyFont="1" applyBorder="1" applyAlignment="1">
      <alignment horizontal="center"/>
    </xf>
    <xf numFmtId="1" fontId="12" fillId="0" borderId="14" xfId="0" applyNumberFormat="1" applyFont="1" applyBorder="1" applyAlignment="1">
      <alignment horizontal="center" vertical="center"/>
    </xf>
    <xf numFmtId="0" fontId="12" fillId="0" borderId="7" xfId="0" applyFont="1" applyBorder="1" applyAlignment="1">
      <alignment horizontal="center" vertical="center"/>
    </xf>
    <xf numFmtId="0" fontId="12" fillId="5" borderId="14" xfId="0" applyFont="1" applyFill="1" applyBorder="1" applyAlignment="1">
      <alignment horizontal="center"/>
    </xf>
    <xf numFmtId="0" fontId="12" fillId="5" borderId="14" xfId="0" applyFont="1" applyFill="1" applyBorder="1" applyAlignment="1">
      <alignment horizontal="center" vertical="center"/>
    </xf>
    <xf numFmtId="0" fontId="12" fillId="0" borderId="14" xfId="0" applyFont="1" applyBorder="1" applyAlignment="1">
      <alignment horizontal="center" wrapText="1"/>
    </xf>
    <xf numFmtId="0" fontId="12" fillId="0" borderId="14" xfId="0" applyFont="1" applyBorder="1" applyAlignment="1" applyProtection="1">
      <alignment horizontal="center" vertical="center"/>
      <protection locked="0"/>
    </xf>
    <xf numFmtId="0" fontId="12" fillId="0" borderId="14" xfId="0" applyFont="1" applyBorder="1" applyAlignment="1" applyProtection="1">
      <alignment horizontal="center" vertical="center" wrapText="1"/>
      <protection locked="0"/>
    </xf>
    <xf numFmtId="0" fontId="12" fillId="5" borderId="14" xfId="0" applyFont="1" applyFill="1" applyBorder="1" applyAlignment="1">
      <alignment horizontal="center" vertical="center" wrapText="1"/>
    </xf>
    <xf numFmtId="0" fontId="12" fillId="5" borderId="14" xfId="0" applyFont="1" applyFill="1" applyBorder="1" applyAlignment="1" applyProtection="1">
      <alignment horizontal="center" vertical="center"/>
      <protection locked="0"/>
    </xf>
    <xf numFmtId="49" fontId="12" fillId="0" borderId="14" xfId="6" applyNumberFormat="1" applyFont="1" applyBorder="1" applyAlignment="1">
      <alignment horizontal="center" vertical="center"/>
    </xf>
    <xf numFmtId="0" fontId="12" fillId="0" borderId="14" xfId="5" applyFont="1" applyBorder="1" applyAlignment="1">
      <alignment horizontal="center"/>
    </xf>
    <xf numFmtId="0" fontId="12" fillId="5" borderId="14" xfId="3" applyFont="1" applyFill="1" applyBorder="1" applyAlignment="1">
      <alignment horizontal="center"/>
    </xf>
    <xf numFmtId="49" fontId="12" fillId="0" borderId="14" xfId="3" applyNumberFormat="1" applyFont="1" applyFill="1" applyBorder="1" applyAlignment="1">
      <alignment horizontal="center" vertical="center"/>
    </xf>
    <xf numFmtId="0" fontId="12" fillId="5" borderId="3" xfId="0" applyFont="1" applyFill="1" applyBorder="1" applyAlignment="1">
      <alignment horizontal="center" vertical="center"/>
    </xf>
    <xf numFmtId="1" fontId="12" fillId="0" borderId="1" xfId="0" applyNumberFormat="1" applyFont="1" applyBorder="1" applyAlignment="1">
      <alignment horizontal="center" wrapText="1"/>
    </xf>
    <xf numFmtId="49" fontId="12" fillId="5" borderId="1" xfId="0" applyNumberFormat="1" applyFont="1" applyFill="1" applyBorder="1" applyAlignment="1">
      <alignment horizontal="center" vertical="center"/>
    </xf>
    <xf numFmtId="0" fontId="12" fillId="0" borderId="3" xfId="3" applyFont="1" applyFill="1" applyBorder="1" applyAlignment="1" applyProtection="1">
      <alignment horizontal="center" vertical="center"/>
    </xf>
    <xf numFmtId="3" fontId="21" fillId="0" borderId="1" xfId="0" applyNumberFormat="1" applyFont="1" applyBorder="1" applyAlignment="1">
      <alignment horizontal="center" vertical="center"/>
    </xf>
    <xf numFmtId="0" fontId="12" fillId="5" borderId="3" xfId="0" applyFont="1" applyFill="1" applyBorder="1" applyAlignment="1">
      <alignment horizontal="center" vertical="center" wrapText="1"/>
    </xf>
    <xf numFmtId="0" fontId="12" fillId="0" borderId="2" xfId="0" applyFont="1" applyBorder="1" applyAlignment="1">
      <alignment horizontal="center" vertical="center" wrapText="1"/>
    </xf>
    <xf numFmtId="168" fontId="12" fillId="5" borderId="1" xfId="0" applyNumberFormat="1" applyFont="1" applyFill="1" applyBorder="1" applyAlignment="1">
      <alignment horizontal="center"/>
    </xf>
    <xf numFmtId="0" fontId="12" fillId="0" borderId="3" xfId="4" applyFont="1" applyBorder="1" applyAlignment="1">
      <alignment horizontal="center"/>
    </xf>
    <xf numFmtId="0" fontId="12" fillId="0" borderId="1" xfId="0" applyFont="1" applyBorder="1"/>
    <xf numFmtId="0" fontId="12" fillId="5" borderId="0" xfId="0" applyFont="1" applyFill="1" applyAlignment="1">
      <alignment horizontal="center" vertical="center"/>
    </xf>
    <xf numFmtId="1" fontId="12" fillId="5" borderId="1" xfId="0" applyNumberFormat="1" applyFont="1" applyFill="1" applyBorder="1" applyAlignment="1">
      <alignment horizontal="center" vertical="center" wrapText="1"/>
    </xf>
    <xf numFmtId="0" fontId="12" fillId="5" borderId="1" xfId="0" applyFont="1" applyFill="1" applyBorder="1" applyAlignment="1">
      <alignment vertical="center"/>
    </xf>
    <xf numFmtId="0" fontId="21" fillId="0" borderId="1" xfId="0" applyFont="1" applyBorder="1" applyAlignment="1">
      <alignment horizontal="center" vertical="center"/>
    </xf>
    <xf numFmtId="1" fontId="12" fillId="5" borderId="1" xfId="0" applyNumberFormat="1" applyFont="1" applyFill="1" applyBorder="1" applyAlignment="1">
      <alignment horizontal="center" vertical="center"/>
    </xf>
    <xf numFmtId="49" fontId="12" fillId="0" borderId="3" xfId="3" applyNumberFormat="1" applyFont="1" applyFill="1" applyBorder="1" applyAlignment="1">
      <alignment horizontal="center" vertical="center"/>
    </xf>
    <xf numFmtId="0" fontId="12" fillId="0" borderId="3" xfId="0" applyFont="1" applyBorder="1" applyAlignment="1">
      <alignment horizontal="center" vertical="center" wrapText="1"/>
    </xf>
    <xf numFmtId="0" fontId="12" fillId="8" borderId="1" xfId="3" applyFont="1" applyFill="1" applyBorder="1" applyAlignment="1" applyProtection="1">
      <alignment horizontal="center"/>
    </xf>
    <xf numFmtId="0" fontId="12" fillId="0" borderId="31" xfId="0" applyFont="1" applyBorder="1" applyAlignment="1">
      <alignment horizontal="center" vertical="center"/>
    </xf>
    <xf numFmtId="1" fontId="12" fillId="0" borderId="2" xfId="1" applyNumberFormat="1" applyFont="1" applyBorder="1" applyAlignment="1" applyProtection="1">
      <alignment horizontal="center"/>
    </xf>
    <xf numFmtId="0" fontId="12" fillId="0" borderId="32" xfId="0" applyFont="1" applyBorder="1" applyAlignment="1">
      <alignment horizontal="center"/>
    </xf>
    <xf numFmtId="0" fontId="12" fillId="0" borderId="33" xfId="0" applyFont="1" applyBorder="1" applyAlignment="1">
      <alignment horizontal="center"/>
    </xf>
    <xf numFmtId="0" fontId="12" fillId="0" borderId="33" xfId="0" applyFont="1" applyBorder="1" applyAlignment="1">
      <alignment horizontal="center" vertical="center"/>
    </xf>
    <xf numFmtId="0" fontId="12" fillId="0" borderId="34" xfId="0" applyFont="1" applyBorder="1" applyAlignment="1">
      <alignment horizontal="center" vertical="center"/>
    </xf>
    <xf numFmtId="49" fontId="12" fillId="0" borderId="18" xfId="0" applyNumberFormat="1" applyFont="1" applyBorder="1" applyAlignment="1">
      <alignment horizontal="center"/>
    </xf>
    <xf numFmtId="1" fontId="12" fillId="5" borderId="18" xfId="0" applyNumberFormat="1" applyFont="1" applyFill="1" applyBorder="1" applyAlignment="1">
      <alignment horizontal="center" wrapText="1"/>
    </xf>
    <xf numFmtId="0" fontId="12" fillId="5" borderId="18" xfId="3" applyFont="1" applyFill="1" applyBorder="1" applyAlignment="1" applyProtection="1">
      <alignment horizontal="center"/>
    </xf>
    <xf numFmtId="0" fontId="12" fillId="0" borderId="18" xfId="0" applyFont="1" applyBorder="1" applyAlignment="1">
      <alignment vertical="center"/>
    </xf>
    <xf numFmtId="14" fontId="12" fillId="5" borderId="1" xfId="0" applyNumberFormat="1" applyFont="1" applyFill="1" applyBorder="1" applyAlignment="1">
      <alignment horizontal="center"/>
    </xf>
    <xf numFmtId="0" fontId="15" fillId="0" borderId="1" xfId="0" applyFont="1" applyBorder="1" applyAlignment="1">
      <alignment horizontal="center"/>
    </xf>
    <xf numFmtId="3" fontId="12" fillId="0" borderId="1" xfId="0" applyNumberFormat="1" applyFont="1" applyBorder="1" applyAlignment="1">
      <alignment horizontal="center" vertical="center"/>
    </xf>
    <xf numFmtId="0" fontId="17" fillId="9" borderId="0" xfId="3" applyFont="1" applyFill="1" applyProtection="1"/>
    <xf numFmtId="0" fontId="12" fillId="10" borderId="1" xfId="0" applyFont="1" applyFill="1" applyBorder="1" applyAlignment="1">
      <alignment horizontal="center"/>
    </xf>
    <xf numFmtId="4" fontId="12" fillId="0" borderId="1" xfId="0" applyNumberFormat="1" applyFont="1" applyBorder="1" applyAlignment="1">
      <alignment horizontal="center" vertical="center"/>
    </xf>
    <xf numFmtId="0" fontId="12" fillId="5" borderId="1" xfId="0" applyFont="1" applyFill="1" applyBorder="1"/>
    <xf numFmtId="0" fontId="12" fillId="6" borderId="1" xfId="0" applyFont="1" applyFill="1" applyBorder="1" applyAlignment="1">
      <alignment horizontal="center" vertical="center"/>
    </xf>
    <xf numFmtId="0" fontId="12" fillId="0" borderId="34" xfId="0" applyFont="1" applyBorder="1" applyAlignment="1">
      <alignment horizontal="center"/>
    </xf>
    <xf numFmtId="17" fontId="12" fillId="5" borderId="1" xfId="0" applyNumberFormat="1" applyFont="1" applyFill="1" applyBorder="1" applyAlignment="1">
      <alignment horizontal="center" vertical="center"/>
    </xf>
    <xf numFmtId="169" fontId="12" fillId="0" borderId="1" xfId="3" applyNumberFormat="1" applyFont="1" applyFill="1" applyBorder="1" applyAlignment="1">
      <alignment horizontal="center" vertical="center"/>
    </xf>
    <xf numFmtId="0" fontId="12" fillId="6" borderId="1" xfId="3" applyFont="1" applyFill="1" applyBorder="1" applyAlignment="1">
      <alignment horizontal="center" vertical="center"/>
    </xf>
    <xf numFmtId="0" fontId="22" fillId="0" borderId="0" xfId="3" applyFont="1" applyFill="1" applyBorder="1" applyAlignment="1" applyProtection="1">
      <alignment vertical="center" wrapText="1"/>
      <protection locked="0"/>
    </xf>
    <xf numFmtId="0" fontId="14" fillId="6" borderId="7" xfId="0" applyFont="1" applyFill="1" applyBorder="1" applyAlignment="1">
      <alignment horizontal="center" vertical="center" wrapText="1"/>
    </xf>
    <xf numFmtId="9" fontId="14" fillId="6" borderId="7" xfId="2" applyFont="1" applyFill="1" applyBorder="1" applyAlignment="1">
      <alignment horizontal="center" vertical="center" wrapText="1"/>
    </xf>
    <xf numFmtId="0" fontId="15" fillId="7" borderId="1" xfId="3" applyFont="1" applyFill="1" applyBorder="1" applyAlignment="1">
      <alignment horizontal="center" vertical="center" wrapText="1"/>
    </xf>
    <xf numFmtId="0" fontId="15" fillId="7" borderId="1" xfId="3" applyFont="1" applyFill="1" applyBorder="1" applyAlignment="1">
      <alignment horizontal="left" vertical="center" wrapText="1"/>
    </xf>
    <xf numFmtId="0" fontId="12" fillId="2" borderId="20" xfId="0" applyFont="1" applyFill="1" applyBorder="1" applyAlignment="1">
      <alignment horizontal="center"/>
    </xf>
    <xf numFmtId="0" fontId="12" fillId="0" borderId="31" xfId="0" applyFont="1" applyBorder="1" applyAlignment="1">
      <alignment horizontal="center" vertical="center" wrapText="1"/>
    </xf>
    <xf numFmtId="0" fontId="12" fillId="0" borderId="14" xfId="6" applyFont="1" applyBorder="1" applyAlignment="1">
      <alignment horizontal="center" vertical="center" wrapText="1"/>
    </xf>
    <xf numFmtId="168" fontId="12" fillId="0" borderId="2" xfId="0" applyNumberFormat="1" applyFont="1" applyBorder="1" applyAlignment="1">
      <alignment horizontal="center"/>
    </xf>
    <xf numFmtId="0" fontId="12" fillId="5" borderId="7" xfId="0" applyFont="1" applyFill="1" applyBorder="1" applyAlignment="1">
      <alignment horizontal="center" vertical="center"/>
    </xf>
    <xf numFmtId="0" fontId="12" fillId="0" borderId="10" xfId="0" applyFont="1" applyBorder="1" applyAlignment="1">
      <alignment horizontal="center" vertical="center" wrapText="1"/>
    </xf>
    <xf numFmtId="0" fontId="12" fillId="5" borderId="10" xfId="0" applyFont="1" applyFill="1" applyBorder="1" applyAlignment="1">
      <alignment horizontal="center" vertical="center" wrapText="1"/>
    </xf>
    <xf numFmtId="0" fontId="12" fillId="0" borderId="0" xfId="0" applyFont="1" applyAlignment="1">
      <alignment horizontal="center" vertical="center"/>
    </xf>
    <xf numFmtId="49" fontId="12" fillId="0" borderId="11" xfId="6" applyNumberFormat="1" applyFont="1" applyBorder="1" applyAlignment="1">
      <alignment horizontal="center" vertical="center"/>
    </xf>
    <xf numFmtId="0" fontId="12" fillId="0" borderId="11" xfId="6" applyFont="1" applyBorder="1" applyAlignment="1">
      <alignment horizontal="center"/>
    </xf>
    <xf numFmtId="0" fontId="12" fillId="0" borderId="7" xfId="3" applyFont="1" applyFill="1" applyBorder="1" applyAlignment="1">
      <alignment horizontal="center" vertical="center"/>
    </xf>
    <xf numFmtId="0" fontId="12" fillId="5" borderId="10" xfId="0" applyFont="1" applyFill="1" applyBorder="1" applyAlignment="1">
      <alignment horizontal="center" vertical="center"/>
    </xf>
    <xf numFmtId="1" fontId="12" fillId="0" borderId="2" xfId="0" applyNumberFormat="1" applyFont="1" applyBorder="1" applyAlignment="1">
      <alignment horizontal="center" vertical="center"/>
    </xf>
    <xf numFmtId="1" fontId="12" fillId="5" borderId="14" xfId="0" applyNumberFormat="1" applyFont="1" applyFill="1" applyBorder="1" applyAlignment="1">
      <alignment horizontal="center"/>
    </xf>
    <xf numFmtId="0" fontId="12" fillId="5" borderId="15" xfId="0" applyFont="1" applyFill="1" applyBorder="1" applyAlignment="1">
      <alignment horizontal="center" vertical="center" wrapText="1"/>
    </xf>
    <xf numFmtId="0" fontId="12" fillId="0" borderId="26" xfId="0" applyFont="1" applyBorder="1" applyAlignment="1">
      <alignment horizontal="center"/>
    </xf>
    <xf numFmtId="1" fontId="12" fillId="0" borderId="2" xfId="0" applyNumberFormat="1" applyFont="1" applyBorder="1" applyAlignment="1">
      <alignment horizontal="center"/>
    </xf>
    <xf numFmtId="0" fontId="12" fillId="0" borderId="1" xfId="3" applyFont="1" applyFill="1" applyBorder="1" applyAlignment="1">
      <alignment horizontal="center" vertical="center" wrapText="1"/>
    </xf>
    <xf numFmtId="0" fontId="12" fillId="5" borderId="25" xfId="0" applyFont="1" applyFill="1" applyBorder="1" applyAlignment="1">
      <alignment horizontal="center"/>
    </xf>
    <xf numFmtId="49" fontId="12" fillId="0" borderId="14" xfId="6" applyNumberFormat="1" applyFont="1" applyBorder="1" applyAlignment="1">
      <alignment horizontal="center" vertical="center" wrapText="1"/>
    </xf>
    <xf numFmtId="0" fontId="12" fillId="5" borderId="12" xfId="0" applyFont="1" applyFill="1" applyBorder="1" applyAlignment="1">
      <alignment horizontal="center"/>
    </xf>
    <xf numFmtId="3" fontId="12" fillId="5" borderId="11" xfId="0" applyNumberFormat="1" applyFont="1" applyFill="1" applyBorder="1" applyAlignment="1">
      <alignment horizontal="center" vertical="center"/>
    </xf>
    <xf numFmtId="1" fontId="12" fillId="0" borderId="14" xfId="0" applyNumberFormat="1" applyFont="1" applyBorder="1" applyAlignment="1">
      <alignment horizontal="center" vertical="center" wrapText="1"/>
    </xf>
    <xf numFmtId="0" fontId="12" fillId="5" borderId="7" xfId="0" applyFont="1" applyFill="1" applyBorder="1" applyAlignment="1">
      <alignment horizontal="center" vertical="center" wrapText="1"/>
    </xf>
    <xf numFmtId="1" fontId="12" fillId="0" borderId="11" xfId="0" applyNumberFormat="1" applyFont="1" applyBorder="1" applyAlignment="1">
      <alignment horizontal="center" vertical="center" wrapText="1"/>
    </xf>
    <xf numFmtId="0" fontId="12" fillId="0" borderId="11" xfId="0" applyFont="1" applyBorder="1" applyAlignment="1">
      <alignment horizontal="center" vertical="center" wrapText="1"/>
    </xf>
    <xf numFmtId="0" fontId="12" fillId="5" borderId="11" xfId="3" applyFont="1" applyFill="1" applyBorder="1" applyAlignment="1">
      <alignment horizontal="center"/>
    </xf>
    <xf numFmtId="168" fontId="12" fillId="0" borderId="14" xfId="0" applyNumberFormat="1" applyFont="1" applyBorder="1" applyAlignment="1">
      <alignment horizontal="center"/>
    </xf>
    <xf numFmtId="0" fontId="12" fillId="0" borderId="18" xfId="0" applyFont="1" applyBorder="1"/>
    <xf numFmtId="0" fontId="12" fillId="0" borderId="35" xfId="3" applyFont="1" applyFill="1" applyBorder="1" applyAlignment="1">
      <alignment horizontal="center"/>
    </xf>
    <xf numFmtId="0" fontId="12" fillId="0" borderId="18" xfId="3" applyFont="1" applyFill="1" applyBorder="1" applyAlignment="1" applyProtection="1">
      <alignment horizontal="center"/>
      <protection locked="0"/>
    </xf>
    <xf numFmtId="0" fontId="12" fillId="0" borderId="29" xfId="3" applyFont="1" applyFill="1" applyBorder="1" applyAlignment="1">
      <alignment horizontal="center"/>
    </xf>
    <xf numFmtId="1" fontId="12" fillId="5" borderId="14" xfId="0" applyNumberFormat="1" applyFont="1" applyFill="1" applyBorder="1" applyAlignment="1">
      <alignment horizontal="center" wrapText="1"/>
    </xf>
    <xf numFmtId="0" fontId="12" fillId="0" borderId="14" xfId="0" applyFont="1" applyBorder="1"/>
    <xf numFmtId="49" fontId="12" fillId="0" borderId="18" xfId="3" applyNumberFormat="1" applyFont="1" applyFill="1" applyBorder="1" applyAlignment="1">
      <alignment horizontal="center"/>
    </xf>
    <xf numFmtId="0" fontId="12" fillId="0" borderId="20" xfId="3" applyFont="1" applyFill="1" applyBorder="1" applyAlignment="1">
      <alignment horizontal="center"/>
    </xf>
    <xf numFmtId="0" fontId="12" fillId="0" borderId="28" xfId="3" applyFont="1" applyFill="1" applyBorder="1" applyAlignment="1">
      <alignment horizontal="center"/>
    </xf>
    <xf numFmtId="0" fontId="12" fillId="5" borderId="20" xfId="0" applyFont="1" applyFill="1" applyBorder="1" applyAlignment="1">
      <alignment horizontal="center"/>
    </xf>
    <xf numFmtId="0" fontId="12" fillId="0" borderId="27" xfId="0" applyFont="1" applyBorder="1" applyAlignment="1">
      <alignment horizontal="center" vertical="center"/>
    </xf>
    <xf numFmtId="14" fontId="12" fillId="0" borderId="18" xfId="0" applyNumberFormat="1" applyFont="1" applyBorder="1" applyAlignment="1">
      <alignment horizontal="center"/>
    </xf>
    <xf numFmtId="0" fontId="12" fillId="0" borderId="30" xfId="3" applyFont="1" applyFill="1" applyBorder="1" applyAlignment="1">
      <alignment horizontal="center" vertical="center"/>
    </xf>
    <xf numFmtId="0" fontId="12" fillId="0" borderId="1" xfId="0" applyFont="1" applyBorder="1" applyAlignment="1">
      <alignment horizontal="left"/>
    </xf>
    <xf numFmtId="0" fontId="12" fillId="0" borderId="1" xfId="0" applyFont="1" applyBorder="1" applyAlignment="1">
      <alignment horizontal="left" vertical="center"/>
    </xf>
    <xf numFmtId="0" fontId="12" fillId="0" borderId="1" xfId="6" applyFont="1" applyBorder="1" applyAlignment="1">
      <alignment horizontal="left" vertical="center" wrapText="1"/>
    </xf>
    <xf numFmtId="0" fontId="12" fillId="0" borderId="1" xfId="3" applyFont="1" applyFill="1" applyBorder="1" applyAlignment="1">
      <alignment horizontal="left"/>
    </xf>
    <xf numFmtId="0" fontId="12" fillId="5" borderId="1" xfId="0" applyFont="1" applyFill="1" applyBorder="1" applyAlignment="1">
      <alignment horizontal="left"/>
    </xf>
    <xf numFmtId="0" fontId="12" fillId="0" borderId="1" xfId="3" applyFont="1" applyFill="1" applyBorder="1" applyAlignment="1">
      <alignment horizontal="left" vertical="center"/>
    </xf>
    <xf numFmtId="0" fontId="12" fillId="5" borderId="1" xfId="0" applyFont="1" applyFill="1" applyBorder="1" applyAlignment="1">
      <alignment horizontal="left" vertical="center"/>
    </xf>
    <xf numFmtId="0" fontId="12" fillId="5" borderId="1" xfId="3" applyFont="1" applyFill="1" applyBorder="1" applyAlignment="1">
      <alignment horizontal="left"/>
    </xf>
    <xf numFmtId="0" fontId="12" fillId="0" borderId="1" xfId="0" applyFont="1" applyBorder="1" applyAlignment="1">
      <alignment horizontal="left" vertical="center" wrapText="1"/>
    </xf>
    <xf numFmtId="170" fontId="0" fillId="0" borderId="0" xfId="0" applyNumberFormat="1"/>
    <xf numFmtId="0" fontId="0" fillId="0" borderId="0" xfId="0" applyAlignment="1">
      <alignment horizontal="center"/>
    </xf>
    <xf numFmtId="0" fontId="23" fillId="11" borderId="0" xfId="0" applyFont="1" applyFill="1" applyAlignment="1">
      <alignment horizontal="center"/>
    </xf>
    <xf numFmtId="0" fontId="24" fillId="12" borderId="0" xfId="0" applyFont="1" applyFill="1" applyAlignment="1">
      <alignment horizontal="center" vertical="center" wrapText="1"/>
    </xf>
    <xf numFmtId="0" fontId="0" fillId="0" borderId="0" xfId="0" pivotButton="1"/>
    <xf numFmtId="0" fontId="0" fillId="0" borderId="0" xfId="0" applyAlignment="1">
      <alignment horizontal="left"/>
    </xf>
    <xf numFmtId="0" fontId="0" fillId="0" borderId="1" xfId="0" applyBorder="1" applyAlignment="1">
      <alignment horizontal="center" vertical="center"/>
    </xf>
    <xf numFmtId="0" fontId="24" fillId="14" borderId="36" xfId="0" applyFont="1" applyFill="1" applyBorder="1" applyAlignment="1">
      <alignment horizontal="center" wrapText="1"/>
    </xf>
    <xf numFmtId="0" fontId="24" fillId="14" borderId="37" xfId="0" applyFont="1" applyFill="1" applyBorder="1"/>
    <xf numFmtId="0" fontId="24" fillId="14" borderId="38" xfId="0" applyFont="1" applyFill="1" applyBorder="1" applyAlignment="1">
      <alignment horizontal="right"/>
    </xf>
    <xf numFmtId="0" fontId="24" fillId="14" borderId="28" xfId="0" applyFont="1" applyFill="1" applyBorder="1" applyAlignment="1">
      <alignment horizontal="center" vertical="center"/>
    </xf>
    <xf numFmtId="0" fontId="24" fillId="14" borderId="30" xfId="0" applyFont="1" applyFill="1" applyBorder="1" applyAlignment="1">
      <alignment horizontal="center" vertical="center"/>
    </xf>
    <xf numFmtId="0" fontId="24" fillId="14" borderId="21" xfId="0" applyFont="1" applyFill="1" applyBorder="1"/>
    <xf numFmtId="0" fontId="24" fillId="14" borderId="40" xfId="0" applyFont="1" applyFill="1" applyBorder="1" applyAlignment="1">
      <alignment horizontal="center" vertical="center"/>
    </xf>
    <xf numFmtId="0" fontId="0" fillId="0" borderId="36" xfId="0" applyBorder="1" applyAlignment="1">
      <alignment horizontal="center" vertical="center"/>
    </xf>
    <xf numFmtId="0" fontId="0" fillId="0" borderId="33" xfId="0" applyBorder="1" applyAlignment="1">
      <alignment horizontal="center" vertical="center"/>
    </xf>
    <xf numFmtId="0" fontId="0" fillId="0" borderId="37"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38"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center"/>
    </xf>
    <xf numFmtId="3" fontId="24" fillId="14" borderId="39" xfId="0" applyNumberFormat="1" applyFont="1" applyFill="1" applyBorder="1" applyAlignment="1">
      <alignment horizontal="center"/>
    </xf>
    <xf numFmtId="0" fontId="25" fillId="14" borderId="36" xfId="0" applyFont="1" applyFill="1" applyBorder="1" applyAlignment="1">
      <alignment horizontal="center" wrapText="1"/>
    </xf>
    <xf numFmtId="0" fontId="25" fillId="14" borderId="21" xfId="0" applyFont="1" applyFill="1" applyBorder="1"/>
    <xf numFmtId="0" fontId="25" fillId="14" borderId="37" xfId="0" applyFont="1" applyFill="1" applyBorder="1"/>
    <xf numFmtId="3" fontId="25" fillId="14" borderId="39" xfId="0" applyNumberFormat="1" applyFont="1" applyFill="1" applyBorder="1" applyAlignment="1">
      <alignment horizontal="center"/>
    </xf>
    <xf numFmtId="3" fontId="26" fillId="0" borderId="36" xfId="0" applyNumberFormat="1" applyFont="1" applyBorder="1" applyAlignment="1">
      <alignment horizontal="center" vertical="center"/>
    </xf>
    <xf numFmtId="3" fontId="25" fillId="14" borderId="30" xfId="0" applyNumberFormat="1" applyFont="1" applyFill="1" applyBorder="1" applyAlignment="1">
      <alignment horizontal="center" vertical="center"/>
    </xf>
    <xf numFmtId="0" fontId="25" fillId="14" borderId="38" xfId="0" applyFont="1" applyFill="1" applyBorder="1" applyAlignment="1">
      <alignment horizontal="right"/>
    </xf>
    <xf numFmtId="3" fontId="25" fillId="14" borderId="40" xfId="0" applyNumberFormat="1" applyFont="1" applyFill="1" applyBorder="1" applyAlignment="1">
      <alignment horizontal="center" vertical="center"/>
    </xf>
    <xf numFmtId="3" fontId="0" fillId="0" borderId="0" xfId="0" applyNumberFormat="1"/>
    <xf numFmtId="0" fontId="4" fillId="0" borderId="0" xfId="7"/>
    <xf numFmtId="9" fontId="27" fillId="11" borderId="3" xfId="7" applyNumberFormat="1" applyFont="1" applyFill="1" applyBorder="1" applyAlignment="1">
      <alignment horizontal="center"/>
    </xf>
    <xf numFmtId="9" fontId="0" fillId="0" borderId="0" xfId="8" applyFont="1"/>
    <xf numFmtId="9" fontId="27" fillId="11" borderId="7" xfId="7" applyNumberFormat="1" applyFont="1" applyFill="1" applyBorder="1" applyAlignment="1">
      <alignment horizontal="center"/>
    </xf>
    <xf numFmtId="9" fontId="27" fillId="11" borderId="14" xfId="7" applyNumberFormat="1" applyFont="1" applyFill="1" applyBorder="1" applyAlignment="1">
      <alignment horizontal="center"/>
    </xf>
    <xf numFmtId="0" fontId="27" fillId="11" borderId="3" xfId="7" applyFont="1" applyFill="1" applyBorder="1" applyAlignment="1">
      <alignment horizontal="center"/>
    </xf>
    <xf numFmtId="0" fontId="27" fillId="11" borderId="14" xfId="7" applyFont="1" applyFill="1" applyBorder="1" applyAlignment="1">
      <alignment horizontal="center"/>
    </xf>
    <xf numFmtId="43" fontId="0" fillId="0" borderId="0" xfId="9" applyFont="1"/>
    <xf numFmtId="171" fontId="28" fillId="0" borderId="0" xfId="9" applyNumberFormat="1" applyFont="1"/>
    <xf numFmtId="0" fontId="29" fillId="0" borderId="0" xfId="10"/>
    <xf numFmtId="43" fontId="0" fillId="15" borderId="0" xfId="9" applyFont="1" applyFill="1"/>
    <xf numFmtId="0" fontId="27" fillId="13" borderId="0" xfId="7" applyFont="1" applyFill="1" applyAlignment="1">
      <alignment horizontal="center"/>
    </xf>
    <xf numFmtId="0" fontId="4" fillId="9" borderId="0" xfId="7" applyFill="1"/>
    <xf numFmtId="0" fontId="30" fillId="0" borderId="0" xfId="5" applyFont="1"/>
    <xf numFmtId="0" fontId="31" fillId="0" borderId="0" xfId="5" applyFont="1"/>
    <xf numFmtId="0" fontId="3" fillId="0" borderId="0" xfId="11"/>
    <xf numFmtId="0" fontId="32" fillId="16" borderId="41" xfId="11" applyFont="1" applyFill="1" applyBorder="1" applyAlignment="1">
      <alignment horizontal="center"/>
    </xf>
    <xf numFmtId="0" fontId="32" fillId="16" borderId="0" xfId="5" applyFont="1" applyFill="1" applyAlignment="1">
      <alignment horizontal="center"/>
    </xf>
    <xf numFmtId="0" fontId="3" fillId="0" borderId="0" xfId="11" applyAlignment="1">
      <alignment horizontal="right"/>
    </xf>
    <xf numFmtId="167" fontId="0" fillId="0" borderId="0" xfId="0" applyNumberFormat="1"/>
    <xf numFmtId="172" fontId="0" fillId="0" borderId="0" xfId="1" applyNumberFormat="1" applyFont="1"/>
    <xf numFmtId="164" fontId="0" fillId="0" borderId="0" xfId="1" applyFont="1"/>
    <xf numFmtId="173" fontId="0" fillId="0" borderId="0" xfId="1" applyNumberFormat="1" applyFont="1"/>
    <xf numFmtId="173" fontId="0" fillId="0" borderId="0" xfId="0" applyNumberFormat="1"/>
    <xf numFmtId="172" fontId="0" fillId="0" borderId="0" xfId="0" applyNumberFormat="1"/>
    <xf numFmtId="10" fontId="3" fillId="0" borderId="0" xfId="2" applyNumberFormat="1" applyFont="1"/>
    <xf numFmtId="0" fontId="0" fillId="13" borderId="0" xfId="0" applyFill="1"/>
    <xf numFmtId="0" fontId="27" fillId="9" borderId="0" xfId="7" applyFont="1" applyFill="1"/>
    <xf numFmtId="0" fontId="24" fillId="9" borderId="0" xfId="0" applyFont="1" applyFill="1"/>
    <xf numFmtId="0" fontId="27" fillId="9" borderId="0" xfId="11" applyFont="1" applyFill="1" applyAlignment="1">
      <alignment horizontal="left"/>
    </xf>
    <xf numFmtId="0" fontId="24" fillId="13" borderId="0" xfId="0" applyFont="1" applyFill="1" applyAlignment="1">
      <alignment horizontal="center"/>
    </xf>
    <xf numFmtId="9" fontId="0" fillId="13" borderId="0" xfId="2" applyFont="1" applyFill="1"/>
    <xf numFmtId="166" fontId="6" fillId="0" borderId="0" xfId="1" applyNumberFormat="1"/>
    <xf numFmtId="0" fontId="0" fillId="0" borderId="0" xfId="0" applyAlignment="1">
      <alignment horizontal="right"/>
    </xf>
    <xf numFmtId="0" fontId="24" fillId="17" borderId="32" xfId="0" applyFont="1" applyFill="1" applyBorder="1"/>
    <xf numFmtId="0" fontId="0" fillId="17" borderId="42" xfId="0" applyFill="1" applyBorder="1"/>
    <xf numFmtId="0" fontId="0" fillId="17" borderId="31" xfId="0" applyFill="1" applyBorder="1"/>
    <xf numFmtId="0" fontId="24" fillId="17" borderId="4" xfId="0" applyFont="1" applyFill="1" applyBorder="1" applyAlignment="1">
      <alignment horizontal="center" vertical="center" wrapText="1"/>
    </xf>
    <xf numFmtId="0" fontId="24" fillId="17" borderId="44" xfId="0" applyFont="1" applyFill="1" applyBorder="1" applyAlignment="1">
      <alignment horizontal="center" vertical="center" wrapText="1"/>
    </xf>
    <xf numFmtId="0" fontId="24" fillId="17" borderId="35" xfId="0" applyFont="1" applyFill="1" applyBorder="1" applyAlignment="1">
      <alignment horizontal="center" vertical="center" wrapText="1"/>
    </xf>
    <xf numFmtId="0" fontId="0" fillId="0" borderId="19" xfId="0" applyBorder="1" applyAlignment="1">
      <alignment horizontal="center"/>
    </xf>
    <xf numFmtId="3" fontId="0" fillId="0" borderId="0" xfId="0" applyNumberFormat="1" applyAlignment="1">
      <alignment horizontal="center"/>
    </xf>
    <xf numFmtId="0" fontId="0" fillId="0" borderId="43" xfId="0" applyBorder="1" applyAlignment="1">
      <alignment horizontal="center"/>
    </xf>
    <xf numFmtId="0" fontId="0" fillId="0" borderId="4" xfId="0" applyBorder="1" applyAlignment="1">
      <alignment horizontal="center"/>
    </xf>
    <xf numFmtId="0" fontId="0" fillId="0" borderId="44" xfId="0" applyBorder="1" applyAlignment="1">
      <alignment horizontal="center"/>
    </xf>
    <xf numFmtId="3" fontId="0" fillId="0" borderId="44" xfId="0" applyNumberFormat="1" applyBorder="1" applyAlignment="1">
      <alignment horizontal="center"/>
    </xf>
    <xf numFmtId="0" fontId="0" fillId="0" borderId="35" xfId="0" applyBorder="1" applyAlignment="1">
      <alignment horizontal="center"/>
    </xf>
    <xf numFmtId="9" fontId="0" fillId="0" borderId="0" xfId="0" applyNumberFormat="1" applyAlignment="1">
      <alignment horizontal="center"/>
    </xf>
    <xf numFmtId="9" fontId="0" fillId="0" borderId="0" xfId="2" applyFont="1" applyAlignment="1">
      <alignment horizontal="center"/>
    </xf>
    <xf numFmtId="175" fontId="0" fillId="0" borderId="0" xfId="0" applyNumberFormat="1"/>
    <xf numFmtId="176" fontId="0" fillId="0" borderId="0" xfId="0" applyNumberFormat="1" applyAlignment="1">
      <alignment horizontal="center"/>
    </xf>
    <xf numFmtId="170" fontId="6" fillId="0" borderId="0" xfId="1" applyNumberFormat="1"/>
    <xf numFmtId="170" fontId="24" fillId="0" borderId="0" xfId="1" applyNumberFormat="1" applyFont="1"/>
    <xf numFmtId="0" fontId="24" fillId="12" borderId="32" xfId="0" applyFont="1" applyFill="1" applyBorder="1" applyAlignment="1">
      <alignment horizontal="center" vertical="center" wrapText="1"/>
    </xf>
    <xf numFmtId="0" fontId="24" fillId="12" borderId="42" xfId="0" applyFont="1" applyFill="1" applyBorder="1" applyAlignment="1">
      <alignment horizontal="center" vertical="center" wrapText="1"/>
    </xf>
    <xf numFmtId="0" fontId="24" fillId="12" borderId="31" xfId="0" applyFont="1" applyFill="1" applyBorder="1" applyAlignment="1">
      <alignment horizontal="center" vertical="center" wrapText="1"/>
    </xf>
    <xf numFmtId="0" fontId="23" fillId="11" borderId="19" xfId="0" applyFont="1" applyFill="1" applyBorder="1" applyAlignment="1">
      <alignment horizontal="center"/>
    </xf>
    <xf numFmtId="0" fontId="23" fillId="11" borderId="43" xfId="0" applyFont="1" applyFill="1" applyBorder="1" applyAlignment="1">
      <alignment horizontal="center"/>
    </xf>
    <xf numFmtId="3" fontId="0" fillId="0" borderId="19" xfId="0" applyNumberFormat="1" applyBorder="1" applyAlignment="1">
      <alignment horizontal="center"/>
    </xf>
    <xf numFmtId="9" fontId="0" fillId="0" borderId="0" xfId="2" applyFont="1" applyBorder="1" applyAlignment="1">
      <alignment horizontal="center"/>
    </xf>
    <xf numFmtId="170" fontId="6" fillId="0" borderId="0" xfId="1" applyNumberFormat="1" applyBorder="1"/>
    <xf numFmtId="170" fontId="0" fillId="0" borderId="43" xfId="0" applyNumberFormat="1" applyBorder="1"/>
    <xf numFmtId="3" fontId="0" fillId="0" borderId="4" xfId="0" applyNumberFormat="1" applyBorder="1" applyAlignment="1">
      <alignment horizontal="center"/>
    </xf>
    <xf numFmtId="9" fontId="0" fillId="0" borderId="44" xfId="2" applyFont="1" applyBorder="1" applyAlignment="1">
      <alignment horizontal="center"/>
    </xf>
    <xf numFmtId="170" fontId="6" fillId="0" borderId="44" xfId="1" applyNumberFormat="1" applyBorder="1"/>
    <xf numFmtId="170" fontId="0" fillId="0" borderId="44" xfId="0" applyNumberFormat="1" applyBorder="1"/>
    <xf numFmtId="170" fontId="0" fillId="0" borderId="35" xfId="0" applyNumberFormat="1" applyBorder="1"/>
    <xf numFmtId="0" fontId="23" fillId="11" borderId="4" xfId="0" applyFont="1" applyFill="1" applyBorder="1" applyAlignment="1">
      <alignment horizontal="center"/>
    </xf>
    <xf numFmtId="0" fontId="23" fillId="11" borderId="44" xfId="0" applyFont="1" applyFill="1" applyBorder="1" applyAlignment="1">
      <alignment horizontal="center"/>
    </xf>
    <xf numFmtId="0" fontId="23" fillId="11" borderId="35" xfId="0" applyFont="1" applyFill="1" applyBorder="1" applyAlignment="1">
      <alignment horizontal="center"/>
    </xf>
    <xf numFmtId="9" fontId="24" fillId="15" borderId="0" xfId="2" applyFont="1" applyFill="1" applyAlignment="1">
      <alignment horizontal="center"/>
    </xf>
    <xf numFmtId="0" fontId="34" fillId="0" borderId="0" xfId="0" applyFont="1"/>
    <xf numFmtId="0" fontId="24" fillId="0" borderId="0" xfId="0" applyFont="1"/>
    <xf numFmtId="0" fontId="3" fillId="0" borderId="0" xfId="7" applyFont="1"/>
    <xf numFmtId="0" fontId="4" fillId="0" borderId="7" xfId="7" applyBorder="1"/>
    <xf numFmtId="0" fontId="3" fillId="0" borderId="7" xfId="7" applyFont="1" applyBorder="1"/>
    <xf numFmtId="0" fontId="0" fillId="0" borderId="7" xfId="0" applyBorder="1"/>
    <xf numFmtId="0" fontId="4" fillId="0" borderId="3" xfId="7" applyBorder="1"/>
    <xf numFmtId="0" fontId="35" fillId="0" borderId="3" xfId="7" applyFont="1" applyBorder="1"/>
    <xf numFmtId="170" fontId="33" fillId="0" borderId="44" xfId="0" applyNumberFormat="1" applyFont="1" applyBorder="1"/>
    <xf numFmtId="170" fontId="33" fillId="0" borderId="35" xfId="0" applyNumberFormat="1" applyFont="1" applyBorder="1"/>
    <xf numFmtId="170" fontId="0" fillId="9" borderId="0" xfId="0" applyNumberFormat="1" applyFill="1"/>
    <xf numFmtId="3" fontId="0" fillId="9" borderId="0" xfId="0" applyNumberFormat="1" applyFill="1" applyAlignment="1">
      <alignment horizontal="center"/>
    </xf>
    <xf numFmtId="0" fontId="2" fillId="0" borderId="7" xfId="7" applyFont="1" applyBorder="1"/>
    <xf numFmtId="0" fontId="27" fillId="0" borderId="0" xfId="13" applyFont="1"/>
    <xf numFmtId="0" fontId="27" fillId="0" borderId="0" xfId="13" applyFont="1" applyAlignment="1">
      <alignment horizontal="right"/>
    </xf>
    <xf numFmtId="175" fontId="27" fillId="13" borderId="0" xfId="13" applyNumberFormat="1" applyFont="1" applyFill="1"/>
    <xf numFmtId="0" fontId="2" fillId="0" borderId="0" xfId="13"/>
    <xf numFmtId="0" fontId="27" fillId="13" borderId="0" xfId="13" applyFont="1" applyFill="1" applyAlignment="1">
      <alignment horizontal="center" vertical="center" wrapText="1"/>
    </xf>
    <xf numFmtId="0" fontId="27" fillId="18" borderId="0" xfId="13" applyFont="1" applyFill="1" applyAlignment="1">
      <alignment horizontal="center" vertical="center" wrapText="1"/>
    </xf>
    <xf numFmtId="176" fontId="2" fillId="0" borderId="0" xfId="13" applyNumberFormat="1"/>
    <xf numFmtId="0" fontId="2" fillId="0" borderId="0" xfId="13" applyAlignment="1">
      <alignment horizontal="right"/>
    </xf>
    <xf numFmtId="0" fontId="37" fillId="0" borderId="11" xfId="7" applyFont="1" applyBorder="1" applyAlignment="1">
      <alignment horizontal="left" vertical="center" wrapText="1" indent="1"/>
    </xf>
    <xf numFmtId="0" fontId="38" fillId="0" borderId="11" xfId="7" applyFont="1" applyBorder="1" applyAlignment="1">
      <alignment horizontal="center" vertical="top" wrapText="1"/>
    </xf>
    <xf numFmtId="0" fontId="38" fillId="0" borderId="11" xfId="7" applyFont="1" applyBorder="1" applyAlignment="1">
      <alignment horizontal="left" vertical="top" wrapText="1"/>
    </xf>
    <xf numFmtId="1" fontId="39" fillId="0" borderId="11" xfId="7" applyNumberFormat="1" applyFont="1" applyBorder="1" applyAlignment="1">
      <alignment horizontal="right" vertical="top" shrinkToFit="1"/>
    </xf>
    <xf numFmtId="1" fontId="39" fillId="0" borderId="12" xfId="7" applyNumberFormat="1" applyFont="1" applyBorder="1" applyAlignment="1">
      <alignment horizontal="right" vertical="top" shrinkToFit="1"/>
    </xf>
    <xf numFmtId="0" fontId="38" fillId="0" borderId="12" xfId="7" applyFont="1" applyBorder="1" applyAlignment="1">
      <alignment horizontal="left" vertical="top" wrapText="1"/>
    </xf>
    <xf numFmtId="1" fontId="39" fillId="0" borderId="11" xfId="7" applyNumberFormat="1" applyFont="1" applyBorder="1" applyAlignment="1">
      <alignment horizontal="right" vertical="center" shrinkToFit="1"/>
    </xf>
    <xf numFmtId="0" fontId="4" fillId="0" borderId="11" xfId="7" applyBorder="1" applyAlignment="1">
      <alignment horizontal="left" wrapText="1"/>
    </xf>
    <xf numFmtId="0" fontId="4" fillId="0" borderId="0" xfId="7" applyAlignment="1">
      <alignment horizontal="left" vertical="top"/>
    </xf>
    <xf numFmtId="1" fontId="2" fillId="0" borderId="0" xfId="13" applyNumberFormat="1"/>
    <xf numFmtId="166" fontId="24" fillId="0" borderId="0" xfId="1" applyNumberFormat="1" applyFont="1"/>
    <xf numFmtId="166" fontId="6" fillId="0" borderId="0" xfId="1" applyNumberFormat="1" applyBorder="1"/>
    <xf numFmtId="0" fontId="24" fillId="12" borderId="45" xfId="0" applyFont="1" applyFill="1" applyBorder="1" applyAlignment="1">
      <alignment horizontal="center" vertical="center" wrapText="1"/>
    </xf>
    <xf numFmtId="0" fontId="24" fillId="12" borderId="46" xfId="0" applyFont="1" applyFill="1" applyBorder="1" applyAlignment="1">
      <alignment horizontal="center" vertical="center" wrapText="1"/>
    </xf>
    <xf numFmtId="166" fontId="6" fillId="0" borderId="43" xfId="1" applyNumberFormat="1" applyBorder="1"/>
    <xf numFmtId="166" fontId="6" fillId="0" borderId="35" xfId="1" applyNumberFormat="1" applyBorder="1"/>
    <xf numFmtId="166" fontId="6" fillId="0" borderId="42" xfId="1" applyNumberFormat="1" applyBorder="1"/>
    <xf numFmtId="166" fontId="6" fillId="0" borderId="44" xfId="1" applyNumberFormat="1" applyBorder="1"/>
    <xf numFmtId="166" fontId="24" fillId="0" borderId="44" xfId="1" applyNumberFormat="1" applyFont="1" applyBorder="1"/>
    <xf numFmtId="166" fontId="6" fillId="0" borderId="19" xfId="1" applyNumberFormat="1" applyBorder="1"/>
    <xf numFmtId="0" fontId="0" fillId="0" borderId="45" xfId="0" applyBorder="1"/>
    <xf numFmtId="0" fontId="0" fillId="0" borderId="42" xfId="0" applyBorder="1"/>
    <xf numFmtId="0" fontId="0" fillId="0" borderId="46" xfId="0" applyBorder="1"/>
    <xf numFmtId="170" fontId="0" fillId="0" borderId="46" xfId="0" applyNumberFormat="1" applyBorder="1"/>
    <xf numFmtId="170" fontId="33" fillId="0" borderId="4" xfId="0" applyNumberFormat="1" applyFont="1" applyBorder="1"/>
    <xf numFmtId="170" fontId="24" fillId="0" borderId="35" xfId="1" applyNumberFormat="1" applyFont="1" applyBorder="1"/>
    <xf numFmtId="0" fontId="24" fillId="12" borderId="47" xfId="0" applyFont="1" applyFill="1" applyBorder="1" applyAlignment="1">
      <alignment horizontal="center" vertical="center" wrapText="1"/>
    </xf>
    <xf numFmtId="0" fontId="24" fillId="12" borderId="48" xfId="0" applyFont="1" applyFill="1" applyBorder="1" applyAlignment="1">
      <alignment horizontal="center" vertical="center" wrapText="1"/>
    </xf>
    <xf numFmtId="0" fontId="24" fillId="12" borderId="49" xfId="0" applyFont="1" applyFill="1" applyBorder="1" applyAlignment="1">
      <alignment horizontal="center" vertical="center" wrapText="1"/>
    </xf>
    <xf numFmtId="0" fontId="4" fillId="0" borderId="45" xfId="7" applyBorder="1"/>
    <xf numFmtId="0" fontId="4" fillId="0" borderId="19" xfId="7" applyBorder="1"/>
    <xf numFmtId="0" fontId="3" fillId="0" borderId="19" xfId="7" applyFont="1" applyBorder="1"/>
    <xf numFmtId="0" fontId="2" fillId="0" borderId="19" xfId="7" applyFont="1" applyBorder="1"/>
    <xf numFmtId="0" fontId="4" fillId="0" borderId="4" xfId="7" applyBorder="1"/>
    <xf numFmtId="0" fontId="2" fillId="0" borderId="42" xfId="13" applyBorder="1"/>
    <xf numFmtId="0" fontId="35" fillId="0" borderId="4" xfId="7" applyFont="1" applyBorder="1"/>
    <xf numFmtId="2" fontId="2" fillId="0" borderId="42" xfId="13" applyNumberFormat="1" applyBorder="1" applyAlignment="1">
      <alignment horizontal="center"/>
    </xf>
    <xf numFmtId="2" fontId="2" fillId="0" borderId="0" xfId="13" applyNumberFormat="1" applyAlignment="1">
      <alignment horizontal="center"/>
    </xf>
    <xf numFmtId="2" fontId="2" fillId="0" borderId="44" xfId="13" applyNumberFormat="1" applyBorder="1" applyAlignment="1">
      <alignment horizontal="center"/>
    </xf>
    <xf numFmtId="0" fontId="38" fillId="9" borderId="11" xfId="7" applyFont="1" applyFill="1" applyBorder="1" applyAlignment="1">
      <alignment horizontal="left" vertical="top" wrapText="1"/>
    </xf>
    <xf numFmtId="1" fontId="39" fillId="9" borderId="11" xfId="7" applyNumberFormat="1" applyFont="1" applyFill="1" applyBorder="1" applyAlignment="1">
      <alignment horizontal="right" vertical="top" shrinkToFit="1"/>
    </xf>
    <xf numFmtId="0" fontId="38" fillId="9" borderId="11" xfId="7" applyFont="1" applyFill="1" applyBorder="1" applyAlignment="1">
      <alignment horizontal="center" vertical="top" wrapText="1"/>
    </xf>
    <xf numFmtId="0" fontId="4" fillId="9" borderId="7" xfId="7" applyFill="1" applyBorder="1"/>
    <xf numFmtId="0" fontId="2" fillId="9" borderId="0" xfId="13" applyFill="1"/>
    <xf numFmtId="0" fontId="27" fillId="0" borderId="0" xfId="13" applyFont="1" applyAlignment="1">
      <alignment horizontal="center"/>
    </xf>
    <xf numFmtId="0" fontId="2" fillId="0" borderId="0" xfId="7" applyFont="1" applyAlignment="1">
      <alignment horizontal="left" vertical="top"/>
    </xf>
    <xf numFmtId="0" fontId="0" fillId="15" borderId="0" xfId="0" applyFill="1" applyAlignment="1">
      <alignment horizontal="center"/>
    </xf>
    <xf numFmtId="0" fontId="24" fillId="0" borderId="0" xfId="0" applyFont="1" applyAlignment="1">
      <alignment horizontal="center"/>
    </xf>
    <xf numFmtId="9" fontId="0" fillId="9" borderId="0" xfId="2" applyFont="1" applyFill="1" applyAlignment="1">
      <alignment horizontal="center"/>
    </xf>
    <xf numFmtId="0" fontId="33" fillId="0" borderId="0" xfId="0" applyFont="1"/>
    <xf numFmtId="0" fontId="1" fillId="0" borderId="0" xfId="7" applyFont="1"/>
    <xf numFmtId="0" fontId="0" fillId="17" borderId="0" xfId="0" applyFill="1"/>
    <xf numFmtId="9" fontId="6" fillId="17" borderId="0" xfId="2" applyFont="1" applyFill="1"/>
    <xf numFmtId="0" fontId="24" fillId="0" borderId="0" xfId="0" applyFont="1" applyAlignment="1">
      <alignment horizontal="right"/>
    </xf>
    <xf numFmtId="9" fontId="0" fillId="0" borderId="0" xfId="2" applyFont="1" applyFill="1"/>
    <xf numFmtId="166" fontId="24" fillId="17" borderId="28" xfId="1" applyNumberFormat="1" applyFont="1" applyFill="1" applyBorder="1" applyAlignment="1">
      <alignment horizontal="center" vertical="center"/>
    </xf>
    <xf numFmtId="0" fontId="0" fillId="0" borderId="0" xfId="0" applyAlignment="1">
      <alignment horizontal="center" vertical="center"/>
    </xf>
    <xf numFmtId="3" fontId="25" fillId="19" borderId="39" xfId="0" applyNumberFormat="1" applyFont="1" applyFill="1" applyBorder="1" applyAlignment="1">
      <alignment horizontal="center"/>
    </xf>
    <xf numFmtId="3" fontId="25" fillId="19" borderId="30" xfId="0" applyNumberFormat="1" applyFont="1" applyFill="1" applyBorder="1" applyAlignment="1">
      <alignment horizontal="center" vertical="center"/>
    </xf>
    <xf numFmtId="0" fontId="24" fillId="0" borderId="0" xfId="0" applyFont="1" applyAlignment="1">
      <alignment horizontal="center" vertical="center"/>
    </xf>
    <xf numFmtId="166" fontId="6" fillId="19" borderId="45" xfId="1" applyNumberFormat="1" applyFill="1" applyBorder="1"/>
    <xf numFmtId="166" fontId="6" fillId="19" borderId="50" xfId="1" applyNumberFormat="1" applyFill="1" applyBorder="1"/>
    <xf numFmtId="166" fontId="6" fillId="0" borderId="50" xfId="1" applyNumberFormat="1" applyBorder="1"/>
    <xf numFmtId="0" fontId="6" fillId="0" borderId="50" xfId="1" applyNumberFormat="1" applyBorder="1" applyAlignment="1">
      <alignment horizontal="center" vertical="center"/>
    </xf>
    <xf numFmtId="166" fontId="6" fillId="19" borderId="19" xfId="1" applyNumberFormat="1" applyFill="1" applyBorder="1"/>
    <xf numFmtId="166" fontId="6" fillId="19" borderId="0" xfId="1" applyNumberFormat="1" applyFill="1" applyBorder="1"/>
    <xf numFmtId="0" fontId="6" fillId="0" borderId="0" xfId="1" applyNumberFormat="1" applyBorder="1" applyAlignment="1">
      <alignment horizontal="center" vertical="center"/>
    </xf>
    <xf numFmtId="166" fontId="6" fillId="19" borderId="4" xfId="1" applyNumberFormat="1" applyFill="1" applyBorder="1"/>
    <xf numFmtId="166" fontId="6" fillId="19" borderId="44" xfId="1" applyNumberFormat="1" applyFill="1" applyBorder="1"/>
    <xf numFmtId="0" fontId="6" fillId="0" borderId="44" xfId="1" applyNumberFormat="1" applyBorder="1" applyAlignment="1">
      <alignment horizontal="center" vertical="center"/>
    </xf>
    <xf numFmtId="0" fontId="24" fillId="20" borderId="50" xfId="0" applyFont="1" applyFill="1" applyBorder="1" applyAlignment="1">
      <alignment horizontal="center"/>
    </xf>
    <xf numFmtId="0" fontId="24" fillId="20" borderId="31" xfId="0" applyFont="1" applyFill="1" applyBorder="1" applyAlignment="1">
      <alignment horizontal="center" vertical="center"/>
    </xf>
    <xf numFmtId="0" fontId="24" fillId="20" borderId="19" xfId="0" applyFont="1" applyFill="1" applyBorder="1" applyAlignment="1">
      <alignment horizontal="center"/>
    </xf>
    <xf numFmtId="0" fontId="24" fillId="20" borderId="0" xfId="0" applyFont="1" applyFill="1" applyAlignment="1">
      <alignment horizontal="center"/>
    </xf>
    <xf numFmtId="0" fontId="24" fillId="20" borderId="43" xfId="0" applyFont="1" applyFill="1" applyBorder="1" applyAlignment="1">
      <alignment horizontal="center"/>
    </xf>
    <xf numFmtId="0" fontId="0" fillId="0" borderId="47" xfId="0" applyBorder="1" applyAlignment="1">
      <alignment horizontal="center" vertical="center"/>
    </xf>
    <xf numFmtId="0" fontId="24" fillId="0" borderId="49" xfId="0" applyFont="1" applyBorder="1" applyAlignment="1">
      <alignment horizontal="center" vertical="center"/>
    </xf>
    <xf numFmtId="0" fontId="24" fillId="17" borderId="47" xfId="0" applyFont="1" applyFill="1" applyBorder="1" applyAlignment="1">
      <alignment horizontal="center" vertical="center" wrapText="1"/>
    </xf>
    <xf numFmtId="0" fontId="24" fillId="17" borderId="49" xfId="0" applyFont="1" applyFill="1" applyBorder="1" applyAlignment="1">
      <alignment horizontal="center" vertical="center" wrapText="1"/>
    </xf>
    <xf numFmtId="0" fontId="24" fillId="0" borderId="0" xfId="0" applyFont="1" applyAlignment="1">
      <alignment wrapText="1"/>
    </xf>
    <xf numFmtId="0" fontId="24" fillId="20" borderId="45" xfId="0" applyFont="1" applyFill="1" applyBorder="1" applyAlignment="1">
      <alignment horizontal="center" vertical="center" wrapText="1"/>
    </xf>
    <xf numFmtId="0" fontId="24" fillId="20" borderId="50" xfId="0" applyFont="1" applyFill="1" applyBorder="1" applyAlignment="1">
      <alignment horizontal="center" vertical="center" wrapText="1"/>
    </xf>
    <xf numFmtId="0" fontId="24" fillId="20" borderId="31" xfId="0" applyFont="1" applyFill="1" applyBorder="1" applyAlignment="1">
      <alignment horizontal="center" vertical="center" wrapText="1"/>
    </xf>
    <xf numFmtId="9" fontId="0" fillId="0" borderId="43" xfId="2" applyFont="1" applyFill="1" applyBorder="1" applyAlignment="1">
      <alignment horizontal="center"/>
    </xf>
    <xf numFmtId="9" fontId="0" fillId="0" borderId="35" xfId="2" applyFont="1" applyFill="1" applyBorder="1" applyAlignment="1">
      <alignment horizontal="center"/>
    </xf>
    <xf numFmtId="0" fontId="24" fillId="0" borderId="47" xfId="0" applyFont="1" applyBorder="1" applyAlignment="1">
      <alignment horizontal="center"/>
    </xf>
    <xf numFmtId="0" fontId="24" fillId="0" borderId="49" xfId="0" applyFont="1" applyBorder="1" applyAlignment="1">
      <alignment horizontal="center"/>
    </xf>
    <xf numFmtId="0" fontId="24" fillId="0" borderId="0" xfId="0" applyFont="1" applyAlignment="1">
      <alignment horizontal="center" wrapText="1"/>
    </xf>
    <xf numFmtId="0" fontId="24" fillId="0" borderId="51" xfId="0" applyFont="1" applyBorder="1" applyAlignment="1">
      <alignment horizontal="center"/>
    </xf>
    <xf numFmtId="0" fontId="24" fillId="0" borderId="7" xfId="0" applyFont="1" applyBorder="1" applyAlignment="1">
      <alignment horizontal="center"/>
    </xf>
    <xf numFmtId="0" fontId="44" fillId="0" borderId="45" xfId="0" applyFont="1" applyBorder="1" applyAlignment="1">
      <alignment horizontal="left"/>
    </xf>
    <xf numFmtId="9" fontId="45" fillId="0" borderId="50" xfId="2" applyFont="1" applyFill="1" applyBorder="1" applyAlignment="1">
      <alignment horizontal="center"/>
    </xf>
    <xf numFmtId="9" fontId="45" fillId="0" borderId="31" xfId="2" applyFont="1" applyFill="1" applyBorder="1" applyAlignment="1">
      <alignment horizontal="center"/>
    </xf>
    <xf numFmtId="0" fontId="44" fillId="0" borderId="4" xfId="0" applyFont="1" applyBorder="1" applyAlignment="1">
      <alignment horizontal="left"/>
    </xf>
    <xf numFmtId="9" fontId="45" fillId="0" borderId="44" xfId="2" applyFont="1" applyFill="1" applyBorder="1" applyAlignment="1">
      <alignment horizontal="center"/>
    </xf>
    <xf numFmtId="9" fontId="45" fillId="0" borderId="35" xfId="2" applyFont="1" applyFill="1" applyBorder="1" applyAlignment="1">
      <alignment horizontal="center"/>
    </xf>
    <xf numFmtId="2" fontId="0" fillId="9" borderId="0" xfId="0" applyNumberFormat="1" applyFill="1" applyAlignment="1">
      <alignment horizontal="center"/>
    </xf>
    <xf numFmtId="176" fontId="0" fillId="0" borderId="43" xfId="0" applyNumberFormat="1" applyBorder="1" applyAlignment="1">
      <alignment horizontal="center"/>
    </xf>
    <xf numFmtId="176" fontId="0" fillId="0" borderId="35" xfId="0" applyNumberFormat="1" applyBorder="1" applyAlignment="1">
      <alignment horizontal="center"/>
    </xf>
    <xf numFmtId="170" fontId="33" fillId="19" borderId="43" xfId="0" applyNumberFormat="1" applyFont="1" applyFill="1" applyBorder="1" applyAlignment="1">
      <alignment vertical="center"/>
    </xf>
    <xf numFmtId="0" fontId="46" fillId="20" borderId="19" xfId="0" applyFont="1" applyFill="1" applyBorder="1" applyAlignment="1">
      <alignment horizontal="right" vertical="center" wrapText="1"/>
    </xf>
    <xf numFmtId="0" fontId="46" fillId="21" borderId="19" xfId="0" applyFont="1" applyFill="1" applyBorder="1" applyAlignment="1">
      <alignment horizontal="right"/>
    </xf>
    <xf numFmtId="0" fontId="46" fillId="21" borderId="43" xfId="0" applyFont="1" applyFill="1" applyBorder="1" applyAlignment="1">
      <alignment vertical="center"/>
    </xf>
    <xf numFmtId="166" fontId="33" fillId="19" borderId="7" xfId="1" applyNumberFormat="1" applyFont="1" applyFill="1" applyBorder="1" applyAlignment="1">
      <alignment vertical="center"/>
    </xf>
    <xf numFmtId="166" fontId="33" fillId="19" borderId="43" xfId="1" applyNumberFormat="1" applyFont="1" applyFill="1" applyBorder="1" applyAlignment="1">
      <alignment vertical="center"/>
    </xf>
    <xf numFmtId="0" fontId="46" fillId="20" borderId="4" xfId="0" applyFont="1" applyFill="1" applyBorder="1" applyAlignment="1">
      <alignment horizontal="right" vertical="center" wrapText="1"/>
    </xf>
    <xf numFmtId="170" fontId="33" fillId="19" borderId="35" xfId="0" applyNumberFormat="1" applyFont="1" applyFill="1" applyBorder="1" applyAlignment="1">
      <alignment vertical="center"/>
    </xf>
    <xf numFmtId="2" fontId="24" fillId="0" borderId="0" xfId="2" applyNumberFormat="1" applyFont="1" applyFill="1" applyAlignment="1">
      <alignment horizontal="center"/>
    </xf>
    <xf numFmtId="0" fontId="47" fillId="0" borderId="0" xfId="0" applyFont="1" applyAlignment="1">
      <alignment horizontal="center"/>
    </xf>
    <xf numFmtId="0" fontId="48" fillId="21" borderId="45" xfId="0" applyFont="1" applyFill="1" applyBorder="1" applyAlignment="1">
      <alignment horizontal="right"/>
    </xf>
    <xf numFmtId="0" fontId="48" fillId="21" borderId="31" xfId="0" applyFont="1" applyFill="1" applyBorder="1" applyAlignment="1">
      <alignment horizontal="center"/>
    </xf>
    <xf numFmtId="0" fontId="43" fillId="0" borderId="0" xfId="0" applyFont="1" applyAlignment="1">
      <alignment horizontal="right"/>
    </xf>
    <xf numFmtId="9" fontId="24" fillId="9" borderId="0" xfId="2" applyFont="1" applyFill="1" applyAlignment="1" applyProtection="1">
      <alignment horizontal="center"/>
      <protection locked="0"/>
    </xf>
    <xf numFmtId="2" fontId="24" fillId="9" borderId="0" xfId="2" applyNumberFormat="1" applyFont="1" applyFill="1" applyAlignment="1" applyProtection="1">
      <alignment horizontal="center"/>
      <protection locked="0"/>
    </xf>
    <xf numFmtId="0" fontId="24" fillId="9" borderId="43" xfId="0" applyFont="1" applyFill="1" applyBorder="1" applyAlignment="1" applyProtection="1">
      <alignment horizontal="center" vertical="center"/>
      <protection locked="0"/>
    </xf>
    <xf numFmtId="9" fontId="24" fillId="9" borderId="0" xfId="2" applyFont="1" applyFill="1" applyBorder="1" applyAlignment="1" applyProtection="1">
      <alignment horizontal="center"/>
      <protection locked="0"/>
    </xf>
    <xf numFmtId="9" fontId="24" fillId="9" borderId="43" xfId="2" applyFont="1" applyFill="1" applyBorder="1" applyAlignment="1" applyProtection="1">
      <alignment horizontal="center"/>
      <protection locked="0"/>
    </xf>
    <xf numFmtId="3" fontId="0" fillId="9" borderId="0" xfId="0" applyNumberFormat="1" applyFill="1" applyAlignment="1" applyProtection="1">
      <alignment horizontal="center"/>
      <protection locked="0"/>
    </xf>
    <xf numFmtId="170" fontId="0" fillId="9" borderId="0" xfId="0" applyNumberFormat="1" applyFill="1" applyProtection="1">
      <protection locked="0"/>
    </xf>
    <xf numFmtId="9" fontId="0" fillId="9" borderId="0" xfId="2" applyFont="1" applyFill="1" applyBorder="1" applyAlignment="1" applyProtection="1">
      <alignment horizontal="center"/>
      <protection locked="0"/>
    </xf>
    <xf numFmtId="0" fontId="0" fillId="9" borderId="0" xfId="0" applyFill="1" applyAlignment="1" applyProtection="1">
      <alignment horizontal="center"/>
      <protection locked="0"/>
    </xf>
    <xf numFmtId="3" fontId="0" fillId="9" borderId="44" xfId="0" applyNumberFormat="1" applyFill="1" applyBorder="1" applyAlignment="1" applyProtection="1">
      <alignment horizontal="center"/>
      <protection locked="0"/>
    </xf>
    <xf numFmtId="170" fontId="0" fillId="9" borderId="44" xfId="0" applyNumberFormat="1" applyFill="1" applyBorder="1" applyProtection="1">
      <protection locked="0"/>
    </xf>
    <xf numFmtId="9" fontId="0" fillId="9" borderId="44" xfId="2" applyFont="1" applyFill="1" applyBorder="1" applyAlignment="1" applyProtection="1">
      <alignment horizontal="center"/>
      <protection locked="0"/>
    </xf>
    <xf numFmtId="0" fontId="43" fillId="9" borderId="0" xfId="0" applyFont="1" applyFill="1" applyProtection="1">
      <protection locked="0"/>
    </xf>
    <xf numFmtId="0" fontId="24" fillId="20" borderId="45" xfId="0" applyFont="1" applyFill="1" applyBorder="1" applyAlignment="1">
      <alignment horizontal="center"/>
    </xf>
    <xf numFmtId="0" fontId="24" fillId="20" borderId="50" xfId="0" applyFont="1" applyFill="1" applyBorder="1" applyAlignment="1">
      <alignment horizontal="center"/>
    </xf>
    <xf numFmtId="0" fontId="36" fillId="0" borderId="0" xfId="13" applyFont="1" applyAlignment="1">
      <alignment horizontal="left" wrapText="1"/>
    </xf>
    <xf numFmtId="0" fontId="40" fillId="0" borderId="10" xfId="7" applyFont="1" applyBorder="1" applyAlignment="1">
      <alignment horizontal="center" vertical="top" wrapText="1"/>
    </xf>
    <xf numFmtId="0" fontId="40" fillId="0" borderId="26" xfId="7" applyFont="1" applyBorder="1" applyAlignment="1">
      <alignment horizontal="center" vertical="top" wrapText="1"/>
    </xf>
    <xf numFmtId="0" fontId="40" fillId="0" borderId="15" xfId="7" applyFont="1" applyBorder="1" applyAlignment="1">
      <alignment horizontal="center" vertical="top" wrapText="1"/>
    </xf>
  </cellXfs>
  <cellStyles count="14">
    <cellStyle name="Comma" xfId="1" builtinId="3"/>
    <cellStyle name="Comma 2" xfId="9" xr:uid="{8B33C4E5-DA58-4BE7-AAAF-38D33CF17ECF}"/>
    <cellStyle name="Explanatory Text" xfId="3" builtinId="53"/>
    <cellStyle name="Hyperlink" xfId="10" builtinId="8"/>
    <cellStyle name="Normal" xfId="0" builtinId="0"/>
    <cellStyle name="Normal 2" xfId="7" xr:uid="{4CE905B6-7CC1-4E52-86F4-B6B8177A1AB4}"/>
    <cellStyle name="Normal 2 2" xfId="12" xr:uid="{E96A2FBC-28FC-47AE-A314-AF45888024B3}"/>
    <cellStyle name="Normal 2 2 2 3" xfId="11" xr:uid="{B5698DCA-D0AA-419D-AAB1-A34F842BCFFE}"/>
    <cellStyle name="Normal 2 3" xfId="5" xr:uid="{00000000-0005-0000-0000-000003000000}"/>
    <cellStyle name="Normal 3" xfId="4" xr:uid="{00000000-0005-0000-0000-000004000000}"/>
    <cellStyle name="Normal 4" xfId="13" xr:uid="{7C3FEEDC-8EA5-4EC0-B61E-06F028A2281C}"/>
    <cellStyle name="Normal_CB_Isol Maintenance2004" xfId="6" xr:uid="{00000000-0005-0000-0000-000005000000}"/>
    <cellStyle name="Percent" xfId="2" builtinId="5"/>
    <cellStyle name="Percent 2" xfId="8" xr:uid="{D040BCB3-3889-46CD-8362-6C907696FB9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Estimate of</a:t>
            </a:r>
            <a:r>
              <a:rPr lang="en-GB" baseline="0"/>
              <a:t> pre-1990 Models in Stock</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2"/>
            </a:solidFill>
            <a:ln>
              <a:noFill/>
            </a:ln>
            <a:effectLst/>
          </c:spPr>
          <c:invertIfNegative val="0"/>
          <c:cat>
            <c:numRef>
              <c:f>Inventory!$CR$87:$CR$97</c:f>
              <c:numCache>
                <c:formatCode>General</c:formatCode>
                <c:ptCount val="11"/>
                <c:pt idx="0">
                  <c:v>50</c:v>
                </c:pt>
                <c:pt idx="1">
                  <c:v>100</c:v>
                </c:pt>
                <c:pt idx="2">
                  <c:v>250</c:v>
                </c:pt>
                <c:pt idx="3">
                  <c:v>315</c:v>
                </c:pt>
                <c:pt idx="4">
                  <c:v>500</c:v>
                </c:pt>
                <c:pt idx="5">
                  <c:v>800</c:v>
                </c:pt>
                <c:pt idx="6">
                  <c:v>1500</c:v>
                </c:pt>
                <c:pt idx="7">
                  <c:v>5000</c:v>
                </c:pt>
                <c:pt idx="8">
                  <c:v>10000</c:v>
                </c:pt>
                <c:pt idx="9">
                  <c:v>30000</c:v>
                </c:pt>
                <c:pt idx="10">
                  <c:v>100000</c:v>
                </c:pt>
              </c:numCache>
            </c:numRef>
          </c:cat>
          <c:val>
            <c:numRef>
              <c:f>Inventory!$CV$87:$CV$97</c:f>
              <c:numCache>
                <c:formatCode>General</c:formatCode>
                <c:ptCount val="11"/>
                <c:pt idx="0">
                  <c:v>13</c:v>
                </c:pt>
                <c:pt idx="1">
                  <c:v>37</c:v>
                </c:pt>
                <c:pt idx="2">
                  <c:v>34</c:v>
                </c:pt>
                <c:pt idx="3">
                  <c:v>55</c:v>
                </c:pt>
                <c:pt idx="4">
                  <c:v>73</c:v>
                </c:pt>
                <c:pt idx="5">
                  <c:v>15</c:v>
                </c:pt>
                <c:pt idx="6">
                  <c:v>7</c:v>
                </c:pt>
                <c:pt idx="7">
                  <c:v>11</c:v>
                </c:pt>
                <c:pt idx="8">
                  <c:v>34</c:v>
                </c:pt>
                <c:pt idx="9">
                  <c:v>22</c:v>
                </c:pt>
                <c:pt idx="10">
                  <c:v>6</c:v>
                </c:pt>
              </c:numCache>
            </c:numRef>
          </c:val>
          <c:extLst>
            <c:ext xmlns:c16="http://schemas.microsoft.com/office/drawing/2014/chart" uri="{C3380CC4-5D6E-409C-BE32-E72D297353CC}">
              <c16:uniqueId val="{00000000-5219-4839-AF14-8F2E3F2A08AA}"/>
            </c:ext>
          </c:extLst>
        </c:ser>
        <c:dLbls>
          <c:showLegendKey val="0"/>
          <c:showVal val="0"/>
          <c:showCatName val="0"/>
          <c:showSerName val="0"/>
          <c:showPercent val="0"/>
          <c:showBubbleSize val="0"/>
        </c:dLbls>
        <c:gapWidth val="219"/>
        <c:overlap val="-27"/>
        <c:axId val="828845727"/>
        <c:axId val="828850719"/>
      </c:barChart>
      <c:catAx>
        <c:axId val="82884572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Representative Rating (kVA)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8850719"/>
        <c:crosses val="autoZero"/>
        <c:auto val="1"/>
        <c:lblAlgn val="ctr"/>
        <c:lblOffset val="100"/>
        <c:noMultiLvlLbl val="0"/>
      </c:catAx>
      <c:valAx>
        <c:axId val="828850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Units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88457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Cumulative Investment and Savings</a:t>
            </a:r>
            <a:r>
              <a:rPr lang="en-GB" sz="1200" baseline="0"/>
              <a:t> Estimates Over Time (Discounted)</a:t>
            </a:r>
            <a:endParaRPr lang="en-GB" sz="1200"/>
          </a:p>
        </c:rich>
      </c:tx>
      <c:layout>
        <c:manualLayout>
          <c:xMode val="edge"/>
          <c:yMode val="edge"/>
          <c:x val="0.14093460826018017"/>
          <c:y val="3.703703703703703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237422831100046"/>
          <c:y val="0.16041666666666668"/>
          <c:w val="0.65526618373154955"/>
          <c:h val="0.58919692330125406"/>
        </c:manualLayout>
      </c:layout>
      <c:lineChart>
        <c:grouping val="standard"/>
        <c:varyColors val="0"/>
        <c:ser>
          <c:idx val="0"/>
          <c:order val="0"/>
          <c:tx>
            <c:v>Investment (Cumulative, Discounted)</c:v>
          </c:tx>
          <c:spPr>
            <a:ln w="19050" cap="rnd">
              <a:solidFill>
                <a:schemeClr val="accent1"/>
              </a:solidFill>
              <a:round/>
            </a:ln>
            <a:effectLst/>
          </c:spPr>
          <c:marker>
            <c:symbol val="none"/>
          </c:marker>
          <c:cat>
            <c:numRef>
              <c:f>'Timed Replacement of PCB Units'!$N$6:$Z$6</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'Timed Replacement of PCB Units'!$N$14:$S$14</c:f>
              <c:numCache>
                <c:formatCode>_-[$$-409]* #,##0_ ;_-[$$-409]* \-#,##0\ ;_-[$$-409]* "-"??_ ;_-@_ </c:formatCode>
                <c:ptCount val="6"/>
                <c:pt idx="0">
                  <c:v>1427033.3333333333</c:v>
                </c:pt>
                <c:pt idx="1">
                  <c:v>2748360.4938271604</c:v>
                </c:pt>
                <c:pt idx="2">
                  <c:v>3971811.5683584819</c:v>
                </c:pt>
                <c:pt idx="3">
                  <c:v>5104636.637368964</c:v>
                </c:pt>
                <c:pt idx="4">
                  <c:v>6153548.7383045964</c:v>
                </c:pt>
                <c:pt idx="5">
                  <c:v>7124763.6465783296</c:v>
                </c:pt>
              </c:numCache>
            </c:numRef>
          </c:val>
          <c:smooth val="0"/>
          <c:extLst>
            <c:ext xmlns:c16="http://schemas.microsoft.com/office/drawing/2014/chart" uri="{C3380CC4-5D6E-409C-BE32-E72D297353CC}">
              <c16:uniqueId val="{00000000-CCDC-46BE-A6A3-86A54DF6C42E}"/>
            </c:ext>
          </c:extLst>
        </c:ser>
        <c:ser>
          <c:idx val="1"/>
          <c:order val="1"/>
          <c:tx>
            <c:v>Savings (Cumulative, Discounted)</c:v>
          </c:tx>
          <c:spPr>
            <a:ln w="19050" cap="rnd">
              <a:solidFill>
                <a:schemeClr val="accent2"/>
              </a:solidFill>
              <a:round/>
            </a:ln>
            <a:effectLst/>
          </c:spPr>
          <c:marker>
            <c:symbol val="none"/>
          </c:marker>
          <c:cat>
            <c:numRef>
              <c:f>'Timed Replacement of PCB Units'!$N$6:$Z$6</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'Timed Replacement of PCB Units'!$N$15:$Z$15</c:f>
              <c:numCache>
                <c:formatCode>_-[$$-409]* #,##0_ ;_-[$$-409]* \-#,##0\ ;_-[$$-409]* "-"??_ ;_-@_ </c:formatCode>
                <c:ptCount val="13"/>
                <c:pt idx="0">
                  <c:v>0</c:v>
                </c:pt>
                <c:pt idx="1">
                  <c:v>267382.56148148148</c:v>
                </c:pt>
                <c:pt idx="2">
                  <c:v>762535.45311385451</c:v>
                </c:pt>
                <c:pt idx="3">
                  <c:v>1450247.8026032615</c:v>
                </c:pt>
                <c:pt idx="4">
                  <c:v>2299275.3945654924</c:v>
                </c:pt>
                <c:pt idx="5">
                  <c:v>3281946.2185958521</c:v>
                </c:pt>
                <c:pt idx="6">
                  <c:v>4373802.689740696</c:v>
                </c:pt>
                <c:pt idx="7">
                  <c:v>5384780.9037636993</c:v>
                </c:pt>
                <c:pt idx="8">
                  <c:v>6320871.8426738875</c:v>
                </c:pt>
                <c:pt idx="9">
                  <c:v>7187622.7120351736</c:v>
                </c:pt>
                <c:pt idx="10">
                  <c:v>7990169.8132956233</c:v>
                </c:pt>
                <c:pt idx="11">
                  <c:v>8733268.9811293725</c:v>
                </c:pt>
                <c:pt idx="12">
                  <c:v>9421323.7661606222</c:v>
                </c:pt>
              </c:numCache>
            </c:numRef>
          </c:val>
          <c:smooth val="0"/>
          <c:extLst>
            <c:ext xmlns:c16="http://schemas.microsoft.com/office/drawing/2014/chart" uri="{C3380CC4-5D6E-409C-BE32-E72D297353CC}">
              <c16:uniqueId val="{00000001-CCDC-46BE-A6A3-86A54DF6C42E}"/>
            </c:ext>
          </c:extLst>
        </c:ser>
        <c:dLbls>
          <c:showLegendKey val="0"/>
          <c:showVal val="0"/>
          <c:showCatName val="0"/>
          <c:showSerName val="0"/>
          <c:showPercent val="0"/>
          <c:showBubbleSize val="0"/>
        </c:dLbls>
        <c:smooth val="0"/>
        <c:axId val="727605744"/>
        <c:axId val="727602832"/>
      </c:lineChart>
      <c:catAx>
        <c:axId val="7276057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602832"/>
        <c:crosses val="autoZero"/>
        <c:auto val="1"/>
        <c:lblAlgn val="ctr"/>
        <c:lblOffset val="100"/>
        <c:noMultiLvlLbl val="0"/>
      </c:catAx>
      <c:valAx>
        <c:axId val="727602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 Dollars (2022)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605744"/>
        <c:crosses val="autoZero"/>
        <c:crossBetween val="between"/>
      </c:valAx>
      <c:spPr>
        <a:noFill/>
        <a:ln>
          <a:noFill/>
        </a:ln>
        <a:effectLst/>
      </c:spPr>
    </c:plotArea>
    <c:legend>
      <c:legendPos val="r"/>
      <c:layout>
        <c:manualLayout>
          <c:xMode val="edge"/>
          <c:yMode val="edge"/>
          <c:x val="0.81964270032697206"/>
          <c:y val="0.31458260425780105"/>
          <c:w val="0.1583321285443853"/>
          <c:h val="0.355325167687372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Investment and Savings</a:t>
            </a:r>
            <a:r>
              <a:rPr lang="en-GB" baseline="0"/>
              <a:t> Estimates Over Time (Undiscounted)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Annual Investment</c:v>
          </c:tx>
          <c:spPr>
            <a:solidFill>
              <a:schemeClr val="accent1"/>
            </a:solidFill>
            <a:ln>
              <a:noFill/>
            </a:ln>
            <a:effectLst/>
          </c:spPr>
          <c:invertIfNegative val="0"/>
          <c:cat>
            <c:numRef>
              <c:f>'Timed Replacement of PCB Units'!$N$6:$Z$6</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'Timed Replacement of PCB Units'!$N$8:$Z$8</c:f>
              <c:numCache>
                <c:formatCode>_-[$$-409]* #,##0_ ;_-[$$-409]* \-#,##0\ ;_-[$$-409]* "-"??_ ;_-@_ </c:formatCode>
                <c:ptCount val="13"/>
                <c:pt idx="0">
                  <c:v>1427033.3333333333</c:v>
                </c:pt>
                <c:pt idx="1">
                  <c:v>1427033.3333333333</c:v>
                </c:pt>
                <c:pt idx="2">
                  <c:v>1427033.3333333333</c:v>
                </c:pt>
                <c:pt idx="3">
                  <c:v>1427033.3333333333</c:v>
                </c:pt>
                <c:pt idx="4">
                  <c:v>1427033.3333333333</c:v>
                </c:pt>
                <c:pt idx="5">
                  <c:v>1427033.3333333333</c:v>
                </c:pt>
              </c:numCache>
            </c:numRef>
          </c:val>
          <c:extLst>
            <c:ext xmlns:c16="http://schemas.microsoft.com/office/drawing/2014/chart" uri="{C3380CC4-5D6E-409C-BE32-E72D297353CC}">
              <c16:uniqueId val="{00000000-8F92-4330-B1F6-3EB69BE2BB4E}"/>
            </c:ext>
          </c:extLst>
        </c:ser>
        <c:ser>
          <c:idx val="1"/>
          <c:order val="1"/>
          <c:tx>
            <c:v>Annual Energy Savings</c:v>
          </c:tx>
          <c:spPr>
            <a:solidFill>
              <a:schemeClr val="accent2"/>
            </a:solidFill>
            <a:ln>
              <a:noFill/>
            </a:ln>
            <a:effectLst/>
          </c:spPr>
          <c:invertIfNegative val="0"/>
          <c:cat>
            <c:numRef>
              <c:f>'Timed Replacement of PCB Units'!$N$6:$Z$6</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'Timed Replacement of PCB Units'!$N$9:$Z$9</c:f>
              <c:numCache>
                <c:formatCode>_-[$$-409]* #,##0_ ;_-[$$-409]* \-#,##0\ ;_-[$$-409]* "-"??_ ;_-@_ </c:formatCode>
                <c:ptCount val="13"/>
                <c:pt idx="0">
                  <c:v>0</c:v>
                </c:pt>
                <c:pt idx="1">
                  <c:v>288773.16639999999</c:v>
                </c:pt>
                <c:pt idx="2">
                  <c:v>577546.33279999997</c:v>
                </c:pt>
                <c:pt idx="3">
                  <c:v>866319.49919999996</c:v>
                </c:pt>
                <c:pt idx="4">
                  <c:v>1155092.6655999999</c:v>
                </c:pt>
                <c:pt idx="5">
                  <c:v>1443865.8319999999</c:v>
                </c:pt>
                <c:pt idx="6">
                  <c:v>1732638.9983999999</c:v>
                </c:pt>
                <c:pt idx="7">
                  <c:v>1732638.9983999999</c:v>
                </c:pt>
                <c:pt idx="8">
                  <c:v>1732638.9983999999</c:v>
                </c:pt>
                <c:pt idx="9">
                  <c:v>1732638.9983999999</c:v>
                </c:pt>
                <c:pt idx="10">
                  <c:v>1732638.9983999999</c:v>
                </c:pt>
                <c:pt idx="11">
                  <c:v>1732638.9983999999</c:v>
                </c:pt>
                <c:pt idx="12">
                  <c:v>1732638.9983999999</c:v>
                </c:pt>
              </c:numCache>
            </c:numRef>
          </c:val>
          <c:extLst>
            <c:ext xmlns:c16="http://schemas.microsoft.com/office/drawing/2014/chart" uri="{C3380CC4-5D6E-409C-BE32-E72D297353CC}">
              <c16:uniqueId val="{00000001-8F92-4330-B1F6-3EB69BE2BB4E}"/>
            </c:ext>
          </c:extLst>
        </c:ser>
        <c:dLbls>
          <c:showLegendKey val="0"/>
          <c:showVal val="0"/>
          <c:showCatName val="0"/>
          <c:showSerName val="0"/>
          <c:showPercent val="0"/>
          <c:showBubbleSize val="0"/>
        </c:dLbls>
        <c:gapWidth val="150"/>
        <c:axId val="727605744"/>
        <c:axId val="727602832"/>
      </c:barChart>
      <c:catAx>
        <c:axId val="7276057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602832"/>
        <c:crosses val="autoZero"/>
        <c:auto val="1"/>
        <c:lblAlgn val="ctr"/>
        <c:lblOffset val="100"/>
        <c:noMultiLvlLbl val="0"/>
      </c:catAx>
      <c:valAx>
        <c:axId val="727602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 Dollars (nominal)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6057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Cumulative Investment and Savings</a:t>
            </a:r>
            <a:r>
              <a:rPr lang="en-GB" sz="1200" baseline="0"/>
              <a:t> Estimates Over Time (Discounted)</a:t>
            </a:r>
            <a:endParaRPr lang="en-GB" sz="1200"/>
          </a:p>
        </c:rich>
      </c:tx>
      <c:layout>
        <c:manualLayout>
          <c:xMode val="edge"/>
          <c:yMode val="edge"/>
          <c:x val="0.14093460826018017"/>
          <c:y val="3.703703703703703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237422831100046"/>
          <c:y val="0.16041666666666668"/>
          <c:w val="0.65526618373154955"/>
          <c:h val="0.58919692330125406"/>
        </c:manualLayout>
      </c:layout>
      <c:lineChart>
        <c:grouping val="standard"/>
        <c:varyColors val="0"/>
        <c:ser>
          <c:idx val="0"/>
          <c:order val="0"/>
          <c:tx>
            <c:v>Investment (Cumulative, Discounted)</c:v>
          </c:tx>
          <c:spPr>
            <a:ln w="19050" cap="rnd">
              <a:solidFill>
                <a:schemeClr val="accent1"/>
              </a:solidFill>
              <a:round/>
            </a:ln>
            <a:effectLst/>
          </c:spPr>
          <c:marker>
            <c:symbol val="none"/>
          </c:marker>
          <c:cat>
            <c:numRef>
              <c:f>'Timed Replacement of PCB Units'!$N$6:$Z$6</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'Timed Replacement of PCB Units'!$N$14:$S$14</c:f>
              <c:numCache>
                <c:formatCode>_-[$$-409]* #,##0_ ;_-[$$-409]* \-#,##0\ ;_-[$$-409]* "-"??_ ;_-@_ </c:formatCode>
                <c:ptCount val="6"/>
                <c:pt idx="0">
                  <c:v>1427033.3333333333</c:v>
                </c:pt>
                <c:pt idx="1">
                  <c:v>2748360.4938271604</c:v>
                </c:pt>
                <c:pt idx="2">
                  <c:v>3971811.5683584819</c:v>
                </c:pt>
                <c:pt idx="3">
                  <c:v>5104636.637368964</c:v>
                </c:pt>
                <c:pt idx="4">
                  <c:v>6153548.7383045964</c:v>
                </c:pt>
                <c:pt idx="5">
                  <c:v>7124763.6465783296</c:v>
                </c:pt>
              </c:numCache>
            </c:numRef>
          </c:val>
          <c:smooth val="0"/>
          <c:extLst>
            <c:ext xmlns:c16="http://schemas.microsoft.com/office/drawing/2014/chart" uri="{C3380CC4-5D6E-409C-BE32-E72D297353CC}">
              <c16:uniqueId val="{00000000-B36A-4725-B586-0EC3E89AE687}"/>
            </c:ext>
          </c:extLst>
        </c:ser>
        <c:ser>
          <c:idx val="1"/>
          <c:order val="1"/>
          <c:tx>
            <c:v>Savings (Cumulative, Discounted)</c:v>
          </c:tx>
          <c:spPr>
            <a:ln w="19050" cap="rnd">
              <a:solidFill>
                <a:schemeClr val="accent2"/>
              </a:solidFill>
              <a:round/>
            </a:ln>
            <a:effectLst/>
          </c:spPr>
          <c:marker>
            <c:symbol val="none"/>
          </c:marker>
          <c:cat>
            <c:numRef>
              <c:f>'Timed Replacement of PCB Units'!$N$6:$Z$6</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'Timed Replacement of PCB Units'!$N$15:$Z$15</c:f>
              <c:numCache>
                <c:formatCode>_-[$$-409]* #,##0_ ;_-[$$-409]* \-#,##0\ ;_-[$$-409]* "-"??_ ;_-@_ </c:formatCode>
                <c:ptCount val="13"/>
                <c:pt idx="0">
                  <c:v>0</c:v>
                </c:pt>
                <c:pt idx="1">
                  <c:v>267382.56148148148</c:v>
                </c:pt>
                <c:pt idx="2">
                  <c:v>762535.45311385451</c:v>
                </c:pt>
                <c:pt idx="3">
                  <c:v>1450247.8026032615</c:v>
                </c:pt>
                <c:pt idx="4">
                  <c:v>2299275.3945654924</c:v>
                </c:pt>
                <c:pt idx="5">
                  <c:v>3281946.2185958521</c:v>
                </c:pt>
                <c:pt idx="6">
                  <c:v>4373802.689740696</c:v>
                </c:pt>
                <c:pt idx="7">
                  <c:v>5384780.9037636993</c:v>
                </c:pt>
                <c:pt idx="8">
                  <c:v>6320871.8426738875</c:v>
                </c:pt>
                <c:pt idx="9">
                  <c:v>7187622.7120351736</c:v>
                </c:pt>
                <c:pt idx="10">
                  <c:v>7990169.8132956233</c:v>
                </c:pt>
                <c:pt idx="11">
                  <c:v>8733268.9811293725</c:v>
                </c:pt>
                <c:pt idx="12">
                  <c:v>9421323.7661606222</c:v>
                </c:pt>
              </c:numCache>
            </c:numRef>
          </c:val>
          <c:smooth val="0"/>
          <c:extLst>
            <c:ext xmlns:c16="http://schemas.microsoft.com/office/drawing/2014/chart" uri="{C3380CC4-5D6E-409C-BE32-E72D297353CC}">
              <c16:uniqueId val="{00000001-B36A-4725-B586-0EC3E89AE687}"/>
            </c:ext>
          </c:extLst>
        </c:ser>
        <c:dLbls>
          <c:showLegendKey val="0"/>
          <c:showVal val="0"/>
          <c:showCatName val="0"/>
          <c:showSerName val="0"/>
          <c:showPercent val="0"/>
          <c:showBubbleSize val="0"/>
        </c:dLbls>
        <c:smooth val="0"/>
        <c:axId val="727605744"/>
        <c:axId val="727602832"/>
      </c:lineChart>
      <c:catAx>
        <c:axId val="7276057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602832"/>
        <c:crosses val="autoZero"/>
        <c:auto val="1"/>
        <c:lblAlgn val="ctr"/>
        <c:lblOffset val="100"/>
        <c:noMultiLvlLbl val="0"/>
      </c:catAx>
      <c:valAx>
        <c:axId val="727602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 Dollars (2022)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605744"/>
        <c:crosses val="autoZero"/>
        <c:crossBetween val="between"/>
      </c:valAx>
      <c:spPr>
        <a:noFill/>
        <a:ln>
          <a:noFill/>
        </a:ln>
        <a:effectLst/>
      </c:spPr>
    </c:plotArea>
    <c:legend>
      <c:legendPos val="r"/>
      <c:layout>
        <c:manualLayout>
          <c:xMode val="edge"/>
          <c:yMode val="edge"/>
          <c:x val="0.81964270032697206"/>
          <c:y val="0.31458260425780105"/>
          <c:w val="0.1583321285443853"/>
          <c:h val="0.355325167687372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Capacity in kVA of pre-1990 Units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Inventory!$CE$56</c:f>
              <c:strCache>
                <c:ptCount val="1"/>
                <c:pt idx="0">
                  <c:v>Capacity, kVA</c:v>
                </c:pt>
              </c:strCache>
            </c:strRef>
          </c:tx>
          <c:spPr>
            <a:solidFill>
              <a:schemeClr val="accent1"/>
            </a:solidFill>
            <a:ln>
              <a:noFill/>
            </a:ln>
            <a:effectLst/>
          </c:spPr>
          <c:invertIfNegative val="0"/>
          <c:cat>
            <c:numRef>
              <c:f>Inventory!$CC$57:$CC$100</c:f>
              <c:numCache>
                <c:formatCode>#,##0</c:formatCode>
                <c:ptCount val="44"/>
                <c:pt idx="0">
                  <c:v>30</c:v>
                </c:pt>
                <c:pt idx="1">
                  <c:v>40</c:v>
                </c:pt>
                <c:pt idx="2">
                  <c:v>50</c:v>
                </c:pt>
                <c:pt idx="3">
                  <c:v>70</c:v>
                </c:pt>
                <c:pt idx="4">
                  <c:v>100</c:v>
                </c:pt>
                <c:pt idx="5">
                  <c:v>150</c:v>
                </c:pt>
                <c:pt idx="6">
                  <c:v>160</c:v>
                </c:pt>
                <c:pt idx="7">
                  <c:v>200</c:v>
                </c:pt>
                <c:pt idx="8">
                  <c:v>250</c:v>
                </c:pt>
                <c:pt idx="9">
                  <c:v>300</c:v>
                </c:pt>
                <c:pt idx="10">
                  <c:v>315</c:v>
                </c:pt>
                <c:pt idx="11">
                  <c:v>400</c:v>
                </c:pt>
                <c:pt idx="12">
                  <c:v>500</c:v>
                </c:pt>
                <c:pt idx="13">
                  <c:v>630</c:v>
                </c:pt>
                <c:pt idx="14">
                  <c:v>650</c:v>
                </c:pt>
                <c:pt idx="15">
                  <c:v>750</c:v>
                </c:pt>
                <c:pt idx="16">
                  <c:v>800</c:v>
                </c:pt>
                <c:pt idx="17">
                  <c:v>850</c:v>
                </c:pt>
                <c:pt idx="18">
                  <c:v>1000</c:v>
                </c:pt>
                <c:pt idx="19">
                  <c:v>1500</c:v>
                </c:pt>
                <c:pt idx="20">
                  <c:v>2000</c:v>
                </c:pt>
                <c:pt idx="21">
                  <c:v>2500</c:v>
                </c:pt>
                <c:pt idx="22">
                  <c:v>3500</c:v>
                </c:pt>
                <c:pt idx="23">
                  <c:v>4000</c:v>
                </c:pt>
                <c:pt idx="24">
                  <c:v>5000</c:v>
                </c:pt>
                <c:pt idx="25">
                  <c:v>6000</c:v>
                </c:pt>
                <c:pt idx="26">
                  <c:v>6300</c:v>
                </c:pt>
                <c:pt idx="27">
                  <c:v>8000</c:v>
                </c:pt>
                <c:pt idx="28">
                  <c:v>10000</c:v>
                </c:pt>
                <c:pt idx="29">
                  <c:v>12000</c:v>
                </c:pt>
                <c:pt idx="30">
                  <c:v>15000</c:v>
                </c:pt>
                <c:pt idx="31">
                  <c:v>16000</c:v>
                </c:pt>
                <c:pt idx="32">
                  <c:v>20000</c:v>
                </c:pt>
                <c:pt idx="33">
                  <c:v>22500</c:v>
                </c:pt>
                <c:pt idx="34">
                  <c:v>24000</c:v>
                </c:pt>
                <c:pt idx="35">
                  <c:v>25000</c:v>
                </c:pt>
                <c:pt idx="36">
                  <c:v>30000</c:v>
                </c:pt>
                <c:pt idx="37">
                  <c:v>35000</c:v>
                </c:pt>
                <c:pt idx="38">
                  <c:v>40000</c:v>
                </c:pt>
                <c:pt idx="39">
                  <c:v>50000</c:v>
                </c:pt>
                <c:pt idx="40">
                  <c:v>55000</c:v>
                </c:pt>
                <c:pt idx="41">
                  <c:v>100000</c:v>
                </c:pt>
                <c:pt idx="42">
                  <c:v>125000</c:v>
                </c:pt>
                <c:pt idx="43">
                  <c:v>200000</c:v>
                </c:pt>
              </c:numCache>
            </c:numRef>
          </c:cat>
          <c:val>
            <c:numRef>
              <c:f>Inventory!$CE$57:$CE$100</c:f>
              <c:numCache>
                <c:formatCode>#,##0</c:formatCode>
                <c:ptCount val="44"/>
                <c:pt idx="0">
                  <c:v>30</c:v>
                </c:pt>
                <c:pt idx="1">
                  <c:v>40</c:v>
                </c:pt>
                <c:pt idx="2">
                  <c:v>500</c:v>
                </c:pt>
                <c:pt idx="3">
                  <c:v>70</c:v>
                </c:pt>
                <c:pt idx="4">
                  <c:v>1500</c:v>
                </c:pt>
                <c:pt idx="5">
                  <c:v>150</c:v>
                </c:pt>
                <c:pt idx="6">
                  <c:v>2080</c:v>
                </c:pt>
                <c:pt idx="7">
                  <c:v>4400</c:v>
                </c:pt>
                <c:pt idx="8">
                  <c:v>4000</c:v>
                </c:pt>
                <c:pt idx="9">
                  <c:v>1800</c:v>
                </c:pt>
                <c:pt idx="10">
                  <c:v>11970</c:v>
                </c:pt>
                <c:pt idx="11">
                  <c:v>3600</c:v>
                </c:pt>
                <c:pt idx="12">
                  <c:v>24000</c:v>
                </c:pt>
                <c:pt idx="13">
                  <c:v>10710</c:v>
                </c:pt>
                <c:pt idx="14">
                  <c:v>1950</c:v>
                </c:pt>
                <c:pt idx="15">
                  <c:v>1500</c:v>
                </c:pt>
                <c:pt idx="16">
                  <c:v>5600</c:v>
                </c:pt>
                <c:pt idx="17">
                  <c:v>2550</c:v>
                </c:pt>
                <c:pt idx="18">
                  <c:v>2000</c:v>
                </c:pt>
                <c:pt idx="19">
                  <c:v>4500</c:v>
                </c:pt>
                <c:pt idx="20">
                  <c:v>4000</c:v>
                </c:pt>
                <c:pt idx="21">
                  <c:v>2500</c:v>
                </c:pt>
                <c:pt idx="22">
                  <c:v>3500</c:v>
                </c:pt>
                <c:pt idx="23">
                  <c:v>4000</c:v>
                </c:pt>
                <c:pt idx="24">
                  <c:v>25000</c:v>
                </c:pt>
                <c:pt idx="25">
                  <c:v>18000</c:v>
                </c:pt>
                <c:pt idx="26">
                  <c:v>6300</c:v>
                </c:pt>
                <c:pt idx="27">
                  <c:v>16000</c:v>
                </c:pt>
                <c:pt idx="28">
                  <c:v>100000</c:v>
                </c:pt>
                <c:pt idx="29">
                  <c:v>12000</c:v>
                </c:pt>
                <c:pt idx="30">
                  <c:v>30000</c:v>
                </c:pt>
                <c:pt idx="31">
                  <c:v>64000</c:v>
                </c:pt>
                <c:pt idx="32">
                  <c:v>120000</c:v>
                </c:pt>
                <c:pt idx="33">
                  <c:v>22500</c:v>
                </c:pt>
                <c:pt idx="34">
                  <c:v>24000</c:v>
                </c:pt>
                <c:pt idx="35">
                  <c:v>50000</c:v>
                </c:pt>
                <c:pt idx="36">
                  <c:v>240000</c:v>
                </c:pt>
                <c:pt idx="37">
                  <c:v>140000</c:v>
                </c:pt>
                <c:pt idx="38">
                  <c:v>80000</c:v>
                </c:pt>
                <c:pt idx="39">
                  <c:v>50000</c:v>
                </c:pt>
                <c:pt idx="40">
                  <c:v>55000</c:v>
                </c:pt>
                <c:pt idx="41">
                  <c:v>300000</c:v>
                </c:pt>
                <c:pt idx="42">
                  <c:v>125000</c:v>
                </c:pt>
                <c:pt idx="43">
                  <c:v>200000</c:v>
                </c:pt>
              </c:numCache>
            </c:numRef>
          </c:val>
          <c:extLst>
            <c:ext xmlns:c16="http://schemas.microsoft.com/office/drawing/2014/chart" uri="{C3380CC4-5D6E-409C-BE32-E72D297353CC}">
              <c16:uniqueId val="{00000000-3FF8-4B3F-8624-9151E4609F01}"/>
            </c:ext>
          </c:extLst>
        </c:ser>
        <c:dLbls>
          <c:showLegendKey val="0"/>
          <c:showVal val="0"/>
          <c:showCatName val="0"/>
          <c:showSerName val="0"/>
          <c:showPercent val="0"/>
          <c:showBubbleSize val="0"/>
        </c:dLbls>
        <c:gapWidth val="150"/>
        <c:axId val="1718040079"/>
        <c:axId val="1718048399"/>
      </c:barChart>
      <c:catAx>
        <c:axId val="17180400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8048399"/>
        <c:crosses val="autoZero"/>
        <c:auto val="1"/>
        <c:lblAlgn val="ctr"/>
        <c:lblOffset val="100"/>
        <c:noMultiLvlLbl val="0"/>
      </c:catAx>
      <c:valAx>
        <c:axId val="1718048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80400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Quantity of</a:t>
            </a:r>
            <a:r>
              <a:rPr lang="en-GB" baseline="0"/>
              <a:t> pre-1990 Units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Inventory!$CC$57:$CC$100</c:f>
              <c:numCache>
                <c:formatCode>#,##0</c:formatCode>
                <c:ptCount val="44"/>
                <c:pt idx="0">
                  <c:v>30</c:v>
                </c:pt>
                <c:pt idx="1">
                  <c:v>40</c:v>
                </c:pt>
                <c:pt idx="2">
                  <c:v>50</c:v>
                </c:pt>
                <c:pt idx="3">
                  <c:v>70</c:v>
                </c:pt>
                <c:pt idx="4">
                  <c:v>100</c:v>
                </c:pt>
                <c:pt idx="5">
                  <c:v>150</c:v>
                </c:pt>
                <c:pt idx="6">
                  <c:v>160</c:v>
                </c:pt>
                <c:pt idx="7">
                  <c:v>200</c:v>
                </c:pt>
                <c:pt idx="8">
                  <c:v>250</c:v>
                </c:pt>
                <c:pt idx="9">
                  <c:v>300</c:v>
                </c:pt>
                <c:pt idx="10">
                  <c:v>315</c:v>
                </c:pt>
                <c:pt idx="11">
                  <c:v>400</c:v>
                </c:pt>
                <c:pt idx="12">
                  <c:v>500</c:v>
                </c:pt>
                <c:pt idx="13">
                  <c:v>630</c:v>
                </c:pt>
                <c:pt idx="14">
                  <c:v>650</c:v>
                </c:pt>
                <c:pt idx="15">
                  <c:v>750</c:v>
                </c:pt>
                <c:pt idx="16">
                  <c:v>800</c:v>
                </c:pt>
                <c:pt idx="17">
                  <c:v>850</c:v>
                </c:pt>
                <c:pt idx="18">
                  <c:v>1000</c:v>
                </c:pt>
                <c:pt idx="19">
                  <c:v>1500</c:v>
                </c:pt>
                <c:pt idx="20">
                  <c:v>2000</c:v>
                </c:pt>
                <c:pt idx="21">
                  <c:v>2500</c:v>
                </c:pt>
                <c:pt idx="22">
                  <c:v>3500</c:v>
                </c:pt>
                <c:pt idx="23">
                  <c:v>4000</c:v>
                </c:pt>
                <c:pt idx="24">
                  <c:v>5000</c:v>
                </c:pt>
                <c:pt idx="25">
                  <c:v>6000</c:v>
                </c:pt>
                <c:pt idx="26">
                  <c:v>6300</c:v>
                </c:pt>
                <c:pt idx="27">
                  <c:v>8000</c:v>
                </c:pt>
                <c:pt idx="28">
                  <c:v>10000</c:v>
                </c:pt>
                <c:pt idx="29">
                  <c:v>12000</c:v>
                </c:pt>
                <c:pt idx="30">
                  <c:v>15000</c:v>
                </c:pt>
                <c:pt idx="31">
                  <c:v>16000</c:v>
                </c:pt>
                <c:pt idx="32">
                  <c:v>20000</c:v>
                </c:pt>
                <c:pt idx="33">
                  <c:v>22500</c:v>
                </c:pt>
                <c:pt idx="34">
                  <c:v>24000</c:v>
                </c:pt>
                <c:pt idx="35">
                  <c:v>25000</c:v>
                </c:pt>
                <c:pt idx="36">
                  <c:v>30000</c:v>
                </c:pt>
                <c:pt idx="37">
                  <c:v>35000</c:v>
                </c:pt>
                <c:pt idx="38">
                  <c:v>40000</c:v>
                </c:pt>
                <c:pt idx="39">
                  <c:v>50000</c:v>
                </c:pt>
                <c:pt idx="40">
                  <c:v>55000</c:v>
                </c:pt>
                <c:pt idx="41">
                  <c:v>100000</c:v>
                </c:pt>
                <c:pt idx="42">
                  <c:v>125000</c:v>
                </c:pt>
                <c:pt idx="43">
                  <c:v>200000</c:v>
                </c:pt>
              </c:numCache>
            </c:numRef>
          </c:cat>
          <c:val>
            <c:numRef>
              <c:f>Inventory!$CD$57:$CD$100</c:f>
              <c:numCache>
                <c:formatCode>General</c:formatCode>
                <c:ptCount val="44"/>
                <c:pt idx="0">
                  <c:v>1</c:v>
                </c:pt>
                <c:pt idx="1">
                  <c:v>1</c:v>
                </c:pt>
                <c:pt idx="2">
                  <c:v>10</c:v>
                </c:pt>
                <c:pt idx="3">
                  <c:v>1</c:v>
                </c:pt>
                <c:pt idx="4">
                  <c:v>15</c:v>
                </c:pt>
                <c:pt idx="5">
                  <c:v>1</c:v>
                </c:pt>
                <c:pt idx="6">
                  <c:v>13</c:v>
                </c:pt>
                <c:pt idx="7">
                  <c:v>22</c:v>
                </c:pt>
                <c:pt idx="8">
                  <c:v>16</c:v>
                </c:pt>
                <c:pt idx="9">
                  <c:v>6</c:v>
                </c:pt>
                <c:pt idx="10">
                  <c:v>38</c:v>
                </c:pt>
                <c:pt idx="11">
                  <c:v>9</c:v>
                </c:pt>
                <c:pt idx="12">
                  <c:v>48</c:v>
                </c:pt>
                <c:pt idx="13">
                  <c:v>17</c:v>
                </c:pt>
                <c:pt idx="14">
                  <c:v>3</c:v>
                </c:pt>
                <c:pt idx="15">
                  <c:v>2</c:v>
                </c:pt>
                <c:pt idx="16">
                  <c:v>7</c:v>
                </c:pt>
                <c:pt idx="17">
                  <c:v>3</c:v>
                </c:pt>
                <c:pt idx="18">
                  <c:v>2</c:v>
                </c:pt>
                <c:pt idx="19">
                  <c:v>3</c:v>
                </c:pt>
                <c:pt idx="20">
                  <c:v>2</c:v>
                </c:pt>
                <c:pt idx="21">
                  <c:v>1</c:v>
                </c:pt>
                <c:pt idx="22">
                  <c:v>1</c:v>
                </c:pt>
                <c:pt idx="23">
                  <c:v>1</c:v>
                </c:pt>
                <c:pt idx="24">
                  <c:v>5</c:v>
                </c:pt>
                <c:pt idx="25">
                  <c:v>3</c:v>
                </c:pt>
                <c:pt idx="26">
                  <c:v>1</c:v>
                </c:pt>
                <c:pt idx="27">
                  <c:v>2</c:v>
                </c:pt>
                <c:pt idx="28">
                  <c:v>10</c:v>
                </c:pt>
                <c:pt idx="29">
                  <c:v>1</c:v>
                </c:pt>
                <c:pt idx="30">
                  <c:v>2</c:v>
                </c:pt>
                <c:pt idx="31">
                  <c:v>4</c:v>
                </c:pt>
                <c:pt idx="32">
                  <c:v>6</c:v>
                </c:pt>
                <c:pt idx="33">
                  <c:v>1</c:v>
                </c:pt>
                <c:pt idx="34">
                  <c:v>1</c:v>
                </c:pt>
                <c:pt idx="35">
                  <c:v>2</c:v>
                </c:pt>
                <c:pt idx="36">
                  <c:v>8</c:v>
                </c:pt>
                <c:pt idx="37">
                  <c:v>4</c:v>
                </c:pt>
                <c:pt idx="38">
                  <c:v>2</c:v>
                </c:pt>
                <c:pt idx="39">
                  <c:v>1</c:v>
                </c:pt>
                <c:pt idx="40">
                  <c:v>1</c:v>
                </c:pt>
                <c:pt idx="41">
                  <c:v>3</c:v>
                </c:pt>
                <c:pt idx="42">
                  <c:v>1</c:v>
                </c:pt>
                <c:pt idx="43">
                  <c:v>1</c:v>
                </c:pt>
              </c:numCache>
            </c:numRef>
          </c:val>
          <c:extLst>
            <c:ext xmlns:c16="http://schemas.microsoft.com/office/drawing/2014/chart" uri="{C3380CC4-5D6E-409C-BE32-E72D297353CC}">
              <c16:uniqueId val="{00000000-37DB-4F99-B494-C0B908B15F29}"/>
            </c:ext>
          </c:extLst>
        </c:ser>
        <c:dLbls>
          <c:showLegendKey val="0"/>
          <c:showVal val="0"/>
          <c:showCatName val="0"/>
          <c:showSerName val="0"/>
          <c:showPercent val="0"/>
          <c:showBubbleSize val="0"/>
        </c:dLbls>
        <c:gapWidth val="219"/>
        <c:overlap val="-27"/>
        <c:axId val="828845727"/>
        <c:axId val="828850719"/>
      </c:barChart>
      <c:catAx>
        <c:axId val="82884572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8850719"/>
        <c:crosses val="autoZero"/>
        <c:auto val="1"/>
        <c:lblAlgn val="ctr"/>
        <c:lblOffset val="100"/>
        <c:noMultiLvlLbl val="0"/>
      </c:catAx>
      <c:valAx>
        <c:axId val="828850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88457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Simplified Distribution of</a:t>
            </a:r>
            <a:r>
              <a:rPr lang="en-GB" baseline="0"/>
              <a:t> pre-1990 Units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2"/>
            </a:solidFill>
            <a:ln>
              <a:noFill/>
            </a:ln>
            <a:effectLst/>
          </c:spPr>
          <c:invertIfNegative val="0"/>
          <c:cat>
            <c:numRef>
              <c:f>Inventory!$CR$87:$CR$97</c:f>
              <c:numCache>
                <c:formatCode>General</c:formatCode>
                <c:ptCount val="11"/>
                <c:pt idx="0">
                  <c:v>50</c:v>
                </c:pt>
                <c:pt idx="1">
                  <c:v>100</c:v>
                </c:pt>
                <c:pt idx="2">
                  <c:v>250</c:v>
                </c:pt>
                <c:pt idx="3">
                  <c:v>315</c:v>
                </c:pt>
                <c:pt idx="4">
                  <c:v>500</c:v>
                </c:pt>
                <c:pt idx="5">
                  <c:v>800</c:v>
                </c:pt>
                <c:pt idx="6">
                  <c:v>1500</c:v>
                </c:pt>
                <c:pt idx="7">
                  <c:v>5000</c:v>
                </c:pt>
                <c:pt idx="8">
                  <c:v>10000</c:v>
                </c:pt>
                <c:pt idx="9">
                  <c:v>30000</c:v>
                </c:pt>
                <c:pt idx="10">
                  <c:v>100000</c:v>
                </c:pt>
              </c:numCache>
            </c:numRef>
          </c:cat>
          <c:val>
            <c:numRef>
              <c:f>Inventory!$CV$87:$CV$97</c:f>
              <c:numCache>
                <c:formatCode>General</c:formatCode>
                <c:ptCount val="11"/>
                <c:pt idx="0">
                  <c:v>13</c:v>
                </c:pt>
                <c:pt idx="1">
                  <c:v>37</c:v>
                </c:pt>
                <c:pt idx="2">
                  <c:v>34</c:v>
                </c:pt>
                <c:pt idx="3">
                  <c:v>55</c:v>
                </c:pt>
                <c:pt idx="4">
                  <c:v>73</c:v>
                </c:pt>
                <c:pt idx="5">
                  <c:v>15</c:v>
                </c:pt>
                <c:pt idx="6">
                  <c:v>7</c:v>
                </c:pt>
                <c:pt idx="7">
                  <c:v>11</c:v>
                </c:pt>
                <c:pt idx="8">
                  <c:v>34</c:v>
                </c:pt>
                <c:pt idx="9">
                  <c:v>22</c:v>
                </c:pt>
                <c:pt idx="10">
                  <c:v>6</c:v>
                </c:pt>
              </c:numCache>
            </c:numRef>
          </c:val>
          <c:extLst>
            <c:ext xmlns:c16="http://schemas.microsoft.com/office/drawing/2014/chart" uri="{C3380CC4-5D6E-409C-BE32-E72D297353CC}">
              <c16:uniqueId val="{00000001-D074-45A2-AB8A-C21ECD6E508B}"/>
            </c:ext>
          </c:extLst>
        </c:ser>
        <c:dLbls>
          <c:showLegendKey val="0"/>
          <c:showVal val="0"/>
          <c:showCatName val="0"/>
          <c:showSerName val="0"/>
          <c:showPercent val="0"/>
          <c:showBubbleSize val="0"/>
        </c:dLbls>
        <c:gapWidth val="219"/>
        <c:overlap val="-27"/>
        <c:axId val="828845727"/>
        <c:axId val="828850719"/>
      </c:barChart>
      <c:catAx>
        <c:axId val="828845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8850719"/>
        <c:crosses val="autoZero"/>
        <c:auto val="1"/>
        <c:lblAlgn val="ctr"/>
        <c:lblOffset val="100"/>
        <c:noMultiLvlLbl val="0"/>
      </c:catAx>
      <c:valAx>
        <c:axId val="828850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88457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886482939632541E-2"/>
          <c:y val="2.5428331875182269E-2"/>
          <c:w val="0.87122462817147861"/>
          <c:h val="0.8416746864975212"/>
        </c:manualLayout>
      </c:layout>
      <c:scatterChart>
        <c:scatterStyle val="lineMarker"/>
        <c:varyColors val="0"/>
        <c:ser>
          <c:idx val="0"/>
          <c:order val="0"/>
          <c:tx>
            <c:v>World Bank</c:v>
          </c:tx>
          <c:spPr>
            <a:ln w="25400" cap="rnd">
              <a:solidFill>
                <a:schemeClr val="accent1"/>
              </a:solidFill>
              <a:round/>
            </a:ln>
            <a:effectLst/>
          </c:spPr>
          <c:marker>
            <c:symbol val="none"/>
          </c:marker>
          <c:xVal>
            <c:numRef>
              <c:f>'Mozambique Scalar'!$I$19:$AB$19</c:f>
              <c:numCache>
                <c:formatCode>General</c:formatCode>
                <c:ptCount val="2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numCache>
            </c:numRef>
          </c:xVal>
          <c:yVal>
            <c:numRef>
              <c:f>'Mozambique Scalar'!$I$22:$AB$22</c:f>
              <c:numCache>
                <c:formatCode>General</c:formatCode>
                <c:ptCount val="20"/>
                <c:pt idx="0">
                  <c:v>0.47599999999999965</c:v>
                </c:pt>
                <c:pt idx="1">
                  <c:v>0.47900000000000031</c:v>
                </c:pt>
                <c:pt idx="2">
                  <c:v>0.55899999999999961</c:v>
                </c:pt>
                <c:pt idx="3">
                  <c:v>0.6779999999999996</c:v>
                </c:pt>
                <c:pt idx="4">
                  <c:v>0.56999999999999962</c:v>
                </c:pt>
                <c:pt idx="5">
                  <c:v>0.64699999999999969</c:v>
                </c:pt>
                <c:pt idx="6">
                  <c:v>0.61700000000000021</c:v>
                </c:pt>
                <c:pt idx="7">
                  <c:v>0.67199999999999971</c:v>
                </c:pt>
                <c:pt idx="8">
                  <c:v>0.42000000000000026</c:v>
                </c:pt>
                <c:pt idx="9">
                  <c:v>0.43200000000000016</c:v>
                </c:pt>
                <c:pt idx="10">
                  <c:v>0.43700000000000011</c:v>
                </c:pt>
                <c:pt idx="11">
                  <c:v>0.5910000000000003</c:v>
                </c:pt>
                <c:pt idx="12">
                  <c:v>0.47099999999999959</c:v>
                </c:pt>
                <c:pt idx="13">
                  <c:v>0.37300000000000005</c:v>
                </c:pt>
                <c:pt idx="14">
                  <c:v>0.4020000000000003</c:v>
                </c:pt>
                <c:pt idx="15">
                  <c:v>0.47499999999999948</c:v>
                </c:pt>
                <c:pt idx="16">
                  <c:v>0.54100000000000059</c:v>
                </c:pt>
                <c:pt idx="17">
                  <c:v>0.44099999999999995</c:v>
                </c:pt>
                <c:pt idx="18">
                  <c:v>0.50799999999999934</c:v>
                </c:pt>
                <c:pt idx="19">
                  <c:v>0.54800000000000049</c:v>
                </c:pt>
              </c:numCache>
            </c:numRef>
          </c:yVal>
          <c:smooth val="0"/>
          <c:extLst>
            <c:ext xmlns:c16="http://schemas.microsoft.com/office/drawing/2014/chart" uri="{C3380CC4-5D6E-409C-BE32-E72D297353CC}">
              <c16:uniqueId val="{00000000-E01A-4F4A-8AF1-C59E88BDF748}"/>
            </c:ext>
          </c:extLst>
        </c:ser>
        <c:ser>
          <c:idx val="1"/>
          <c:order val="1"/>
          <c:tx>
            <c:v>Smoothed DOE</c:v>
          </c:tx>
          <c:spPr>
            <a:ln w="25400" cap="rnd">
              <a:solidFill>
                <a:schemeClr val="accent2"/>
              </a:solidFill>
              <a:round/>
            </a:ln>
            <a:effectLst/>
          </c:spPr>
          <c:marker>
            <c:symbol val="none"/>
          </c:marker>
          <c:trendline>
            <c:spPr>
              <a:ln w="34925" cap="rnd">
                <a:solidFill>
                  <a:schemeClr val="tx1"/>
                </a:solidFill>
                <a:prstDash val="sysDot"/>
              </a:ln>
              <a:effectLst/>
            </c:spPr>
            <c:trendlineType val="linear"/>
            <c:dispRSqr val="0"/>
            <c:dispEq val="0"/>
          </c:trendline>
          <c:xVal>
            <c:numRef>
              <c:f>'Mozambique Scalar'!$C$2:$AB$2</c:f>
              <c:numCache>
                <c:formatCode>General</c:formatCode>
                <c:ptCount val="2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numCache>
            </c:numRef>
          </c:xVal>
          <c:yVal>
            <c:numRef>
              <c:f>'Mozambique Scalar'!$C$10:$AB$10</c:f>
              <c:numCache>
                <c:formatCode>_(* #,##0.00_);_(* \(#,##0.00\);_(* "-"??_);_(@_)</c:formatCode>
                <c:ptCount val="26"/>
                <c:pt idx="0">
                  <c:v>0.38347134945271111</c:v>
                </c:pt>
                <c:pt idx="1">
                  <c:v>0.38687287415082244</c:v>
                </c:pt>
                <c:pt idx="2">
                  <c:v>0.39030457156011106</c:v>
                </c:pt>
                <c:pt idx="3">
                  <c:v>0.3937667093230553</c:v>
                </c:pt>
                <c:pt idx="4">
                  <c:v>0.39725955745621566</c:v>
                </c:pt>
                <c:pt idx="5">
                  <c:v>0.4007833883712919</c:v>
                </c:pt>
                <c:pt idx="6">
                  <c:v>0.40433847689637553</c:v>
                </c:pt>
                <c:pt idx="7">
                  <c:v>0.40792510029737433</c:v>
                </c:pt>
                <c:pt idx="8">
                  <c:v>0.4115435382996433</c:v>
                </c:pt>
                <c:pt idx="9">
                  <c:v>0.41519407310979839</c:v>
                </c:pt>
                <c:pt idx="10">
                  <c:v>0.4188769894377275</c:v>
                </c:pt>
                <c:pt idx="11">
                  <c:v>0.42259257451879251</c:v>
                </c:pt>
                <c:pt idx="12">
                  <c:v>0.42634111813623765</c:v>
                </c:pt>
                <c:pt idx="13">
                  <c:v>0.43012291264378172</c:v>
                </c:pt>
                <c:pt idx="14">
                  <c:v>0.43393825298842409</c:v>
                </c:pt>
                <c:pt idx="15">
                  <c:v>0.34588863102934492</c:v>
                </c:pt>
                <c:pt idx="16">
                  <c:v>0.36532259254000654</c:v>
                </c:pt>
                <c:pt idx="17">
                  <c:v>0.38584846290836583</c:v>
                </c:pt>
                <c:pt idx="18">
                  <c:v>0.40752759169266212</c:v>
                </c:pt>
                <c:pt idx="19">
                  <c:v>0.41099999999999998</c:v>
                </c:pt>
                <c:pt idx="20">
                  <c:v>0.307</c:v>
                </c:pt>
                <c:pt idx="21">
                  <c:v>0.41299999999999998</c:v>
                </c:pt>
                <c:pt idx="22">
                  <c:v>0.432</c:v>
                </c:pt>
                <c:pt idx="23">
                  <c:v>0.45600000000000002</c:v>
                </c:pt>
                <c:pt idx="24">
                  <c:v>0.47099999999999997</c:v>
                </c:pt>
                <c:pt idx="25">
                  <c:v>0.69399999999999995</c:v>
                </c:pt>
              </c:numCache>
            </c:numRef>
          </c:yVal>
          <c:smooth val="0"/>
          <c:extLst>
            <c:ext xmlns:c16="http://schemas.microsoft.com/office/drawing/2014/chart" uri="{C3380CC4-5D6E-409C-BE32-E72D297353CC}">
              <c16:uniqueId val="{00000002-E01A-4F4A-8AF1-C59E88BDF748}"/>
            </c:ext>
          </c:extLst>
        </c:ser>
        <c:dLbls>
          <c:showLegendKey val="0"/>
          <c:showVal val="0"/>
          <c:showCatName val="0"/>
          <c:showSerName val="0"/>
          <c:showPercent val="0"/>
          <c:showBubbleSize val="0"/>
        </c:dLbls>
        <c:axId val="224848847"/>
        <c:axId val="224864239"/>
      </c:scatterChart>
      <c:valAx>
        <c:axId val="2248488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864239"/>
        <c:crosses val="autoZero"/>
        <c:crossBetween val="midCat"/>
      </c:valAx>
      <c:valAx>
        <c:axId val="2248642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8488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'Mozambique Scalar'!$B$4</c:f>
              <c:strCache>
                <c:ptCount val="1"/>
                <c:pt idx="0">
                  <c:v>        Botswana</c:v>
                </c:pt>
              </c:strCache>
            </c:strRef>
          </c:tx>
          <c:spPr>
            <a:ln w="19050" cap="rnd">
              <a:solidFill>
                <a:schemeClr val="accent1"/>
              </a:solidFill>
              <a:round/>
            </a:ln>
            <a:effectLst/>
          </c:spPr>
          <c:marker>
            <c:symbol val="none"/>
          </c:marker>
          <c:xVal>
            <c:numRef>
              <c:f>'Mozambique Scalar'!$C$2:$AB$2</c:f>
              <c:numCache>
                <c:formatCode>General</c:formatCode>
                <c:ptCount val="2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numCache>
            </c:numRef>
          </c:xVal>
          <c:yVal>
            <c:numRef>
              <c:f>'Mozambique Scalar'!$C$4:$AB$4</c:f>
              <c:numCache>
                <c:formatCode>_(* #,##0.00_);_(* \(#,##0.00\);_(* "-"??_);_(@_)</c:formatCode>
                <c:ptCount val="26"/>
                <c:pt idx="0">
                  <c:v>0.15279414639836508</c:v>
                </c:pt>
                <c:pt idx="1">
                  <c:v>0.16420219893130164</c:v>
                </c:pt>
                <c:pt idx="2">
                  <c:v>0.17646200963470457</c:v>
                </c:pt>
                <c:pt idx="3">
                  <c:v>0.18963717323509369</c:v>
                </c:pt>
                <c:pt idx="4">
                  <c:v>0.20379603262506032</c:v>
                </c:pt>
                <c:pt idx="5">
                  <c:v>0.21901203337504466</c:v>
                </c:pt>
                <c:pt idx="6">
                  <c:v>0.23536410471404526</c:v>
                </c:pt>
                <c:pt idx="7">
                  <c:v>0.25293706895539098</c:v>
                </c:pt>
                <c:pt idx="8">
                  <c:v>0.27182208149146125</c:v>
                </c:pt>
                <c:pt idx="9">
                  <c:v>0.29211710363963911</c:v>
                </c:pt>
                <c:pt idx="10">
                  <c:v>0.31392741079238712</c:v>
                </c:pt>
                <c:pt idx="11">
                  <c:v>0.33736613850719843</c:v>
                </c:pt>
                <c:pt idx="12">
                  <c:v>0.36255486936925213</c:v>
                </c:pt>
                <c:pt idx="13">
                  <c:v>0.3896242636708695</c:v>
                </c:pt>
                <c:pt idx="14">
                  <c:v>0.41871473717942503</c:v>
                </c:pt>
                <c:pt idx="15">
                  <c:v>0.41199000000000002</c:v>
                </c:pt>
                <c:pt idx="16">
                  <c:v>0.47686000000000001</c:v>
                </c:pt>
                <c:pt idx="17">
                  <c:v>0.53676999999999997</c:v>
                </c:pt>
                <c:pt idx="18">
                  <c:v>0.56362000000000001</c:v>
                </c:pt>
                <c:pt idx="19">
                  <c:v>0.59984999999999999</c:v>
                </c:pt>
                <c:pt idx="20">
                  <c:v>0.64707999999999999</c:v>
                </c:pt>
                <c:pt idx="21">
                  <c:v>0.74034</c:v>
                </c:pt>
                <c:pt idx="22">
                  <c:v>0.85877999999999999</c:v>
                </c:pt>
                <c:pt idx="23">
                  <c:v>0.81599999999999995</c:v>
                </c:pt>
                <c:pt idx="24">
                  <c:v>0.80620999999999998</c:v>
                </c:pt>
                <c:pt idx="25">
                  <c:v>0.87636000000000003</c:v>
                </c:pt>
              </c:numCache>
            </c:numRef>
          </c:yVal>
          <c:smooth val="0"/>
          <c:extLst>
            <c:ext xmlns:c16="http://schemas.microsoft.com/office/drawing/2014/chart" uri="{C3380CC4-5D6E-409C-BE32-E72D297353CC}">
              <c16:uniqueId val="{00000000-3EBF-4873-9D52-CEF6F67AC7DF}"/>
            </c:ext>
          </c:extLst>
        </c:ser>
        <c:ser>
          <c:idx val="1"/>
          <c:order val="1"/>
          <c:tx>
            <c:strRef>
              <c:f>'Mozambique Scalar'!$B$13</c:f>
              <c:strCache>
                <c:ptCount val="1"/>
                <c:pt idx="0">
                  <c:v>        Tanzania</c:v>
                </c:pt>
              </c:strCache>
            </c:strRef>
          </c:tx>
          <c:spPr>
            <a:ln w="19050" cap="rnd">
              <a:solidFill>
                <a:schemeClr val="accent2"/>
              </a:solidFill>
              <a:round/>
            </a:ln>
            <a:effectLst/>
          </c:spPr>
          <c:marker>
            <c:symbol val="none"/>
          </c:marker>
          <c:xVal>
            <c:numRef>
              <c:f>'Mozambique Scalar'!$C$2:$AB$2</c:f>
              <c:numCache>
                <c:formatCode>General</c:formatCode>
                <c:ptCount val="2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numCache>
            </c:numRef>
          </c:xVal>
          <c:yVal>
            <c:numRef>
              <c:f>'Mozambique Scalar'!$C$13:$AB$13</c:f>
              <c:numCache>
                <c:formatCode>_(* #,##0.00_);_(* \(#,##0.00\);_(* "-"??_);_(@_)</c:formatCode>
                <c:ptCount val="26"/>
                <c:pt idx="0">
                  <c:v>0.76204658087833888</c:v>
                </c:pt>
                <c:pt idx="1">
                  <c:v>0.77850002168570154</c:v>
                </c:pt>
                <c:pt idx="2">
                  <c:v>0.79530871074323528</c:v>
                </c:pt>
                <c:pt idx="3">
                  <c:v>0.81248031825928946</c:v>
                </c:pt>
                <c:pt idx="4">
                  <c:v>0.83002268005064206</c:v>
                </c:pt>
                <c:pt idx="5">
                  <c:v>0.84794380111812462</c:v>
                </c:pt>
                <c:pt idx="6">
                  <c:v>0.86625185929954351</c:v>
                </c:pt>
                <c:pt idx="7">
                  <c:v>0.88495520900137559</c:v>
                </c:pt>
                <c:pt idx="8">
                  <c:v>0.90406238501113323</c:v>
                </c:pt>
                <c:pt idx="9">
                  <c:v>0.9235821063919496</c:v>
                </c:pt>
                <c:pt idx="10">
                  <c:v>0.94352328046131473</c:v>
                </c:pt>
                <c:pt idx="11">
                  <c:v>0.96389500685571816</c:v>
                </c:pt>
                <c:pt idx="12">
                  <c:v>0.98470658168298608</c:v>
                </c:pt>
                <c:pt idx="13">
                  <c:v>1.005967501764371</c:v>
                </c:pt>
                <c:pt idx="14">
                  <c:v>1.0276874689681255</c:v>
                </c:pt>
                <c:pt idx="15">
                  <c:v>1.1000000000000001</c:v>
                </c:pt>
                <c:pt idx="16">
                  <c:v>1.149</c:v>
                </c:pt>
                <c:pt idx="17">
                  <c:v>1.139</c:v>
                </c:pt>
                <c:pt idx="18">
                  <c:v>1.147</c:v>
                </c:pt>
                <c:pt idx="19">
                  <c:v>1.141</c:v>
                </c:pt>
                <c:pt idx="20">
                  <c:v>1.1220000000000001</c:v>
                </c:pt>
                <c:pt idx="21">
                  <c:v>1.077</c:v>
                </c:pt>
                <c:pt idx="22">
                  <c:v>1.083</c:v>
                </c:pt>
                <c:pt idx="23">
                  <c:v>1.1180000000000001</c:v>
                </c:pt>
                <c:pt idx="24">
                  <c:v>1.2370000000000001</c:v>
                </c:pt>
                <c:pt idx="25">
                  <c:v>1.367</c:v>
                </c:pt>
              </c:numCache>
            </c:numRef>
          </c:yVal>
          <c:smooth val="0"/>
          <c:extLst>
            <c:ext xmlns:c16="http://schemas.microsoft.com/office/drawing/2014/chart" uri="{C3380CC4-5D6E-409C-BE32-E72D297353CC}">
              <c16:uniqueId val="{00000001-3EBF-4873-9D52-CEF6F67AC7DF}"/>
            </c:ext>
          </c:extLst>
        </c:ser>
        <c:ser>
          <c:idx val="2"/>
          <c:order val="2"/>
          <c:tx>
            <c:strRef>
              <c:f>'Mozambique Scalar'!$B$15</c:f>
              <c:strCache>
                <c:ptCount val="1"/>
                <c:pt idx="0">
                  <c:v>        Zimbabwe</c:v>
                </c:pt>
              </c:strCache>
            </c:strRef>
          </c:tx>
          <c:spPr>
            <a:ln w="19050" cap="rnd">
              <a:solidFill>
                <a:schemeClr val="accent3"/>
              </a:solidFill>
              <a:round/>
            </a:ln>
            <a:effectLst/>
          </c:spPr>
          <c:marker>
            <c:symbol val="none"/>
          </c:marker>
          <c:xVal>
            <c:numRef>
              <c:f>'Mozambique Scalar'!$C$2:$AB$2</c:f>
              <c:numCache>
                <c:formatCode>General</c:formatCode>
                <c:ptCount val="2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numCache>
            </c:numRef>
          </c:xVal>
          <c:yVal>
            <c:numRef>
              <c:f>'Mozambique Scalar'!$C$15:$AB$15</c:f>
              <c:numCache>
                <c:formatCode>_(* #,##0.00_);_(* \(#,##0.00\);_(* "-"??_);_(@_)</c:formatCode>
                <c:ptCount val="26"/>
                <c:pt idx="0">
                  <c:v>5.2009639789687467</c:v>
                </c:pt>
                <c:pt idx="1">
                  <c:v>5.3016962655614961</c:v>
                </c:pt>
                <c:pt idx="2">
                  <c:v>5.4043795353956297</c:v>
                </c:pt>
                <c:pt idx="3">
                  <c:v>5.5090515751207363</c:v>
                </c:pt>
                <c:pt idx="4">
                  <c:v>5.6157509032382</c:v>
                </c:pt>
                <c:pt idx="5">
                  <c:v>5.7245167842760161</c:v>
                </c:pt>
                <c:pt idx="6">
                  <c:v>5.8353892432375227</c:v>
                </c:pt>
                <c:pt idx="7">
                  <c:v>5.9484090803306078</c:v>
                </c:pt>
                <c:pt idx="8">
                  <c:v>6.0636178859815493</c:v>
                </c:pt>
                <c:pt idx="9">
                  <c:v>6.1810580561402988</c:v>
                </c:pt>
                <c:pt idx="10">
                  <c:v>6.3007728078815282</c:v>
                </c:pt>
                <c:pt idx="11">
                  <c:v>6.4228061953085209</c:v>
                </c:pt>
                <c:pt idx="12">
                  <c:v>6.5472031257643923</c:v>
                </c:pt>
                <c:pt idx="13">
                  <c:v>6.6740093763580015</c:v>
                </c:pt>
                <c:pt idx="14">
                  <c:v>6.8032716108092091</c:v>
                </c:pt>
                <c:pt idx="15">
                  <c:v>6.9020000000000001</c:v>
                </c:pt>
                <c:pt idx="16">
                  <c:v>7.0359999999999996</c:v>
                </c:pt>
                <c:pt idx="17">
                  <c:v>7.1740000000000004</c:v>
                </c:pt>
                <c:pt idx="18">
                  <c:v>6.95</c:v>
                </c:pt>
                <c:pt idx="19">
                  <c:v>7.1059999999999999</c:v>
                </c:pt>
                <c:pt idx="20">
                  <c:v>7.1449999999999996</c:v>
                </c:pt>
                <c:pt idx="21">
                  <c:v>7.851</c:v>
                </c:pt>
                <c:pt idx="22">
                  <c:v>8.1300000000000008</c:v>
                </c:pt>
                <c:pt idx="23">
                  <c:v>8.3079999999999998</c:v>
                </c:pt>
                <c:pt idx="24">
                  <c:v>9.24</c:v>
                </c:pt>
                <c:pt idx="25">
                  <c:v>9.9480000000000004</c:v>
                </c:pt>
              </c:numCache>
            </c:numRef>
          </c:yVal>
          <c:smooth val="0"/>
          <c:extLst>
            <c:ext xmlns:c16="http://schemas.microsoft.com/office/drawing/2014/chart" uri="{C3380CC4-5D6E-409C-BE32-E72D297353CC}">
              <c16:uniqueId val="{00000002-3EBF-4873-9D52-CEF6F67AC7DF}"/>
            </c:ext>
          </c:extLst>
        </c:ser>
        <c:ser>
          <c:idx val="3"/>
          <c:order val="3"/>
          <c:tx>
            <c:strRef>
              <c:f>'Mozambique Scalar'!$A$24</c:f>
              <c:strCache>
                <c:ptCount val="1"/>
                <c:pt idx="0">
                  <c:v>        Mozambique*</c:v>
                </c:pt>
              </c:strCache>
            </c:strRef>
          </c:tx>
          <c:spPr>
            <a:ln w="19050" cap="rnd">
              <a:solidFill>
                <a:schemeClr val="accent4"/>
              </a:solidFill>
              <a:round/>
            </a:ln>
            <a:effectLst/>
          </c:spPr>
          <c:marker>
            <c:symbol val="none"/>
          </c:marker>
          <c:xVal>
            <c:numRef>
              <c:f>'Mozambique Scalar'!$C$2:$AB$2</c:f>
              <c:numCache>
                <c:formatCode>General</c:formatCode>
                <c:ptCount val="2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numCache>
            </c:numRef>
          </c:xVal>
          <c:yVal>
            <c:numRef>
              <c:f>'Mozambique Scalar'!$C$24:$AB$24</c:f>
              <c:numCache>
                <c:formatCode>_(* #,##0.00_);_(* \(#,##0.00\);_(* "-"??_);_(@_)</c:formatCode>
                <c:ptCount val="26"/>
                <c:pt idx="0">
                  <c:v>0.37379286060000005</c:v>
                </c:pt>
                <c:pt idx="1">
                  <c:v>0.37715688170000039</c:v>
                </c:pt>
                <c:pt idx="2">
                  <c:v>0.38052090280000073</c:v>
                </c:pt>
                <c:pt idx="3">
                  <c:v>0.38388492390000017</c:v>
                </c:pt>
                <c:pt idx="4">
                  <c:v>0.38724894500000051</c:v>
                </c:pt>
                <c:pt idx="5">
                  <c:v>0.39061296610000085</c:v>
                </c:pt>
                <c:pt idx="6">
                  <c:v>0.39397698720000029</c:v>
                </c:pt>
                <c:pt idx="7">
                  <c:v>0.39734100830000063</c:v>
                </c:pt>
                <c:pt idx="8">
                  <c:v>0.40070502940000008</c:v>
                </c:pt>
                <c:pt idx="9">
                  <c:v>0.40406905050000042</c:v>
                </c:pt>
                <c:pt idx="10">
                  <c:v>0.40743307160000075</c:v>
                </c:pt>
                <c:pt idx="11">
                  <c:v>0.4107970927000002</c:v>
                </c:pt>
                <c:pt idx="12">
                  <c:v>0.41416111380000054</c:v>
                </c:pt>
                <c:pt idx="13">
                  <c:v>0.41752513489999998</c:v>
                </c:pt>
                <c:pt idx="14">
                  <c:v>0.42088915600000032</c:v>
                </c:pt>
                <c:pt idx="15">
                  <c:v>0.42425317710000066</c:v>
                </c:pt>
                <c:pt idx="16">
                  <c:v>0.4276171982000001</c:v>
                </c:pt>
                <c:pt idx="17">
                  <c:v>0.43098121930000044</c:v>
                </c:pt>
                <c:pt idx="18">
                  <c:v>0.43434524040000078</c:v>
                </c:pt>
                <c:pt idx="19">
                  <c:v>0.43770926150000022</c:v>
                </c:pt>
                <c:pt idx="20">
                  <c:v>0.44107328260000056</c:v>
                </c:pt>
                <c:pt idx="21">
                  <c:v>0.44443730370000001</c:v>
                </c:pt>
                <c:pt idx="22">
                  <c:v>0.44780132480000034</c:v>
                </c:pt>
                <c:pt idx="23">
                  <c:v>0.45116534590000068</c:v>
                </c:pt>
                <c:pt idx="24">
                  <c:v>0.45452936700000013</c:v>
                </c:pt>
                <c:pt idx="25">
                  <c:v>0.45789338810000046</c:v>
                </c:pt>
              </c:numCache>
            </c:numRef>
          </c:yVal>
          <c:smooth val="0"/>
          <c:extLst>
            <c:ext xmlns:c16="http://schemas.microsoft.com/office/drawing/2014/chart" uri="{C3380CC4-5D6E-409C-BE32-E72D297353CC}">
              <c16:uniqueId val="{00000003-3EBF-4873-9D52-CEF6F67AC7DF}"/>
            </c:ext>
          </c:extLst>
        </c:ser>
        <c:dLbls>
          <c:showLegendKey val="0"/>
          <c:showVal val="0"/>
          <c:showCatName val="0"/>
          <c:showSerName val="0"/>
          <c:showPercent val="0"/>
          <c:showBubbleSize val="0"/>
        </c:dLbls>
        <c:axId val="224887535"/>
        <c:axId val="224887951"/>
      </c:scatterChart>
      <c:valAx>
        <c:axId val="22488753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887951"/>
        <c:crosses val="autoZero"/>
        <c:crossBetween val="midCat"/>
      </c:valAx>
      <c:valAx>
        <c:axId val="224887951"/>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887535"/>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Investment and Savings</a:t>
            </a:r>
            <a:r>
              <a:rPr lang="en-GB" baseline="0"/>
              <a:t> Estimates Over Time (Undiscounted)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Annual Investment</c:v>
          </c:tx>
          <c:spPr>
            <a:solidFill>
              <a:schemeClr val="accent1"/>
            </a:solidFill>
            <a:ln>
              <a:noFill/>
            </a:ln>
            <a:effectLst/>
          </c:spPr>
          <c:invertIfNegative val="0"/>
          <c:cat>
            <c:numRef>
              <c:f>'Timed Replacement of PCB Units'!$N$6:$Z$6</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'Timed Replacement of PCB Units'!$N$8:$Z$8</c:f>
              <c:numCache>
                <c:formatCode>_-[$$-409]* #,##0_ ;_-[$$-409]* \-#,##0\ ;_-[$$-409]* "-"??_ ;_-@_ </c:formatCode>
                <c:ptCount val="13"/>
                <c:pt idx="0">
                  <c:v>1427033.3333333333</c:v>
                </c:pt>
                <c:pt idx="1">
                  <c:v>1427033.3333333333</c:v>
                </c:pt>
                <c:pt idx="2">
                  <c:v>1427033.3333333333</c:v>
                </c:pt>
                <c:pt idx="3">
                  <c:v>1427033.3333333333</c:v>
                </c:pt>
                <c:pt idx="4">
                  <c:v>1427033.3333333333</c:v>
                </c:pt>
                <c:pt idx="5">
                  <c:v>1427033.3333333333</c:v>
                </c:pt>
              </c:numCache>
            </c:numRef>
          </c:val>
          <c:extLst>
            <c:ext xmlns:c16="http://schemas.microsoft.com/office/drawing/2014/chart" uri="{C3380CC4-5D6E-409C-BE32-E72D297353CC}">
              <c16:uniqueId val="{00000000-DC8F-4B33-AD10-79B797023554}"/>
            </c:ext>
          </c:extLst>
        </c:ser>
        <c:ser>
          <c:idx val="1"/>
          <c:order val="1"/>
          <c:tx>
            <c:v>Annual Energy Savings</c:v>
          </c:tx>
          <c:spPr>
            <a:solidFill>
              <a:schemeClr val="accent2"/>
            </a:solidFill>
            <a:ln>
              <a:noFill/>
            </a:ln>
            <a:effectLst/>
          </c:spPr>
          <c:invertIfNegative val="0"/>
          <c:cat>
            <c:numRef>
              <c:f>'Timed Replacement of PCB Units'!$N$6:$Z$6</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'Timed Replacement of PCB Units'!$N$9:$Z$9</c:f>
              <c:numCache>
                <c:formatCode>_-[$$-409]* #,##0_ ;_-[$$-409]* \-#,##0\ ;_-[$$-409]* "-"??_ ;_-@_ </c:formatCode>
                <c:ptCount val="13"/>
                <c:pt idx="0">
                  <c:v>0</c:v>
                </c:pt>
                <c:pt idx="1">
                  <c:v>288773.16639999999</c:v>
                </c:pt>
                <c:pt idx="2">
                  <c:v>577546.33279999997</c:v>
                </c:pt>
                <c:pt idx="3">
                  <c:v>866319.49919999996</c:v>
                </c:pt>
                <c:pt idx="4">
                  <c:v>1155092.6655999999</c:v>
                </c:pt>
                <c:pt idx="5">
                  <c:v>1443865.8319999999</c:v>
                </c:pt>
                <c:pt idx="6">
                  <c:v>1732638.9983999999</c:v>
                </c:pt>
                <c:pt idx="7">
                  <c:v>1732638.9983999999</c:v>
                </c:pt>
                <c:pt idx="8">
                  <c:v>1732638.9983999999</c:v>
                </c:pt>
                <c:pt idx="9">
                  <c:v>1732638.9983999999</c:v>
                </c:pt>
                <c:pt idx="10">
                  <c:v>1732638.9983999999</c:v>
                </c:pt>
                <c:pt idx="11">
                  <c:v>1732638.9983999999</c:v>
                </c:pt>
                <c:pt idx="12">
                  <c:v>1732638.9983999999</c:v>
                </c:pt>
              </c:numCache>
            </c:numRef>
          </c:val>
          <c:extLst>
            <c:ext xmlns:c16="http://schemas.microsoft.com/office/drawing/2014/chart" uri="{C3380CC4-5D6E-409C-BE32-E72D297353CC}">
              <c16:uniqueId val="{00000001-DC8F-4B33-AD10-79B797023554}"/>
            </c:ext>
          </c:extLst>
        </c:ser>
        <c:dLbls>
          <c:showLegendKey val="0"/>
          <c:showVal val="0"/>
          <c:showCatName val="0"/>
          <c:showSerName val="0"/>
          <c:showPercent val="0"/>
          <c:showBubbleSize val="0"/>
        </c:dLbls>
        <c:gapWidth val="150"/>
        <c:axId val="727605744"/>
        <c:axId val="727602832"/>
      </c:barChart>
      <c:catAx>
        <c:axId val="7276057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602832"/>
        <c:crosses val="autoZero"/>
        <c:auto val="1"/>
        <c:lblAlgn val="ctr"/>
        <c:lblOffset val="100"/>
        <c:noMultiLvlLbl val="0"/>
      </c:catAx>
      <c:valAx>
        <c:axId val="727602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6057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336550</xdr:colOff>
      <xdr:row>13</xdr:row>
      <xdr:rowOff>12700</xdr:rowOff>
    </xdr:from>
    <xdr:to>
      <xdr:col>12</xdr:col>
      <xdr:colOff>0</xdr:colOff>
      <xdr:row>27</xdr:row>
      <xdr:rowOff>177800</xdr:rowOff>
    </xdr:to>
    <xdr:graphicFrame macro="">
      <xdr:nvGraphicFramePr>
        <xdr:cNvPr id="2" name="Chart 1">
          <a:extLst>
            <a:ext uri="{FF2B5EF4-FFF2-40B4-BE49-F238E27FC236}">
              <a16:creationId xmlns:a16="http://schemas.microsoft.com/office/drawing/2014/main" id="{D9FE335B-6E6E-4965-B822-B42FA13B2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406400</xdr:colOff>
      <xdr:row>31</xdr:row>
      <xdr:rowOff>6350</xdr:rowOff>
    </xdr:from>
    <xdr:to>
      <xdr:col>14</xdr:col>
      <xdr:colOff>498629</xdr:colOff>
      <xdr:row>53</xdr:row>
      <xdr:rowOff>0</xdr:rowOff>
    </xdr:to>
    <xdr:pic>
      <xdr:nvPicPr>
        <xdr:cNvPr id="3" name="Picture 2">
          <a:extLst>
            <a:ext uri="{FF2B5EF4-FFF2-40B4-BE49-F238E27FC236}">
              <a16:creationId xmlns:a16="http://schemas.microsoft.com/office/drawing/2014/main" id="{84C52967-EDDA-4255-9536-6A97D38FBEB1}"/>
            </a:ext>
          </a:extLst>
        </xdr:cNvPr>
        <xdr:cNvPicPr>
          <a:picLocks noChangeAspect="1"/>
        </xdr:cNvPicPr>
      </xdr:nvPicPr>
      <xdr:blipFill>
        <a:blip xmlns:r="http://schemas.openxmlformats.org/officeDocument/2006/relationships" r:embed="rId2"/>
        <a:stretch>
          <a:fillRect/>
        </a:stretch>
      </xdr:blipFill>
      <xdr:spPr>
        <a:xfrm>
          <a:off x="5753100" y="4521200"/>
          <a:ext cx="8779029" cy="4781550"/>
        </a:xfrm>
        <a:prstGeom prst="rect">
          <a:avLst/>
        </a:prstGeom>
        <a:ln>
          <a:solidFill>
            <a:schemeClr val="tx1"/>
          </a:solidFill>
        </a:ln>
      </xdr:spPr>
    </xdr:pic>
    <xdr:clientData/>
  </xdr:twoCellAnchor>
  <xdr:twoCellAnchor>
    <xdr:from>
      <xdr:col>2</xdr:col>
      <xdr:colOff>501650</xdr:colOff>
      <xdr:row>77</xdr:row>
      <xdr:rowOff>6350</xdr:rowOff>
    </xdr:from>
    <xdr:to>
      <xdr:col>8</xdr:col>
      <xdr:colOff>881743</xdr:colOff>
      <xdr:row>86</xdr:row>
      <xdr:rowOff>340178</xdr:rowOff>
    </xdr:to>
    <xdr:graphicFrame macro="">
      <xdr:nvGraphicFramePr>
        <xdr:cNvPr id="4" name="Chart 3">
          <a:extLst>
            <a:ext uri="{FF2B5EF4-FFF2-40B4-BE49-F238E27FC236}">
              <a16:creationId xmlns:a16="http://schemas.microsoft.com/office/drawing/2014/main" id="{43B5B708-84EC-4EF7-B98B-ADD6271526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319315</xdr:colOff>
      <xdr:row>77</xdr:row>
      <xdr:rowOff>2722</xdr:rowOff>
    </xdr:from>
    <xdr:to>
      <xdr:col>15</xdr:col>
      <xdr:colOff>756558</xdr:colOff>
      <xdr:row>86</xdr:row>
      <xdr:rowOff>336550</xdr:rowOff>
    </xdr:to>
    <xdr:graphicFrame macro="">
      <xdr:nvGraphicFramePr>
        <xdr:cNvPr id="5" name="Chart 4">
          <a:extLst>
            <a:ext uri="{FF2B5EF4-FFF2-40B4-BE49-F238E27FC236}">
              <a16:creationId xmlns:a16="http://schemas.microsoft.com/office/drawing/2014/main" id="{EB4E2830-3191-47AB-A857-189CFFF9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190500</xdr:colOff>
      <xdr:row>3</xdr:row>
      <xdr:rowOff>31750</xdr:rowOff>
    </xdr:from>
    <xdr:to>
      <xdr:col>0</xdr:col>
      <xdr:colOff>2546350</xdr:colOff>
      <xdr:row>9</xdr:row>
      <xdr:rowOff>76200</xdr:rowOff>
    </xdr:to>
    <xdr:sp macro="" textlink="">
      <xdr:nvSpPr>
        <xdr:cNvPr id="6" name="TextBox 5">
          <a:extLst>
            <a:ext uri="{FF2B5EF4-FFF2-40B4-BE49-F238E27FC236}">
              <a16:creationId xmlns:a16="http://schemas.microsoft.com/office/drawing/2014/main" id="{565E34CC-542B-811B-D701-5C0AC7E3AE6A}"/>
            </a:ext>
          </a:extLst>
        </xdr:cNvPr>
        <xdr:cNvSpPr txBox="1"/>
      </xdr:nvSpPr>
      <xdr:spPr>
        <a:xfrm>
          <a:off x="190500" y="666750"/>
          <a:ext cx="2355850" cy="11493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Input</a:t>
          </a:r>
          <a:r>
            <a:rPr lang="en-GB" sz="1100" baseline="0"/>
            <a:t> #1:  Yellow cells are adjustable.  Please enter the discount rate for your electric utility.  Please enter the value of a kWh of electricity consumed by a transmission or distribution transformer.</a:t>
          </a:r>
          <a:endParaRPr lang="en-GB" sz="1100"/>
        </a:p>
      </xdr:txBody>
    </xdr:sp>
    <xdr:clientData/>
  </xdr:twoCellAnchor>
  <xdr:twoCellAnchor>
    <xdr:from>
      <xdr:col>0</xdr:col>
      <xdr:colOff>177800</xdr:colOff>
      <xdr:row>12</xdr:row>
      <xdr:rowOff>165100</xdr:rowOff>
    </xdr:from>
    <xdr:to>
      <xdr:col>0</xdr:col>
      <xdr:colOff>2533650</xdr:colOff>
      <xdr:row>27</xdr:row>
      <xdr:rowOff>12700</xdr:rowOff>
    </xdr:to>
    <xdr:sp macro="" textlink="">
      <xdr:nvSpPr>
        <xdr:cNvPr id="7" name="TextBox 6">
          <a:extLst>
            <a:ext uri="{FF2B5EF4-FFF2-40B4-BE49-F238E27FC236}">
              <a16:creationId xmlns:a16="http://schemas.microsoft.com/office/drawing/2014/main" id="{85EABF5C-79C9-490C-ABCE-22C3CA2D9633}"/>
            </a:ext>
          </a:extLst>
        </xdr:cNvPr>
        <xdr:cNvSpPr txBox="1"/>
      </xdr:nvSpPr>
      <xdr:spPr>
        <a:xfrm>
          <a:off x="177800" y="2457450"/>
          <a:ext cx="2355850" cy="26225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Input</a:t>
          </a:r>
          <a:r>
            <a:rPr lang="en-GB" sz="1100" baseline="0"/>
            <a:t> #2:  The number of transformers installed before 1990 in your national network are scaled from the stock and age of transformers in the Mozambique network.  If you wish to correct / modify these estimates, please enter new numbers in the yellow shaded cells.  Note that the for each entry there is a representative kVA rating which is meant to capture the number of units between the "Range of kVA ratings" in the range shown for low kVA to high kVA.</a:t>
          </a:r>
          <a:endParaRPr lang="en-GB" sz="1100"/>
        </a:p>
      </xdr:txBody>
    </xdr:sp>
    <xdr:clientData/>
  </xdr:twoCellAnchor>
  <xdr:twoCellAnchor>
    <xdr:from>
      <xdr:col>0</xdr:col>
      <xdr:colOff>177800</xdr:colOff>
      <xdr:row>33</xdr:row>
      <xdr:rowOff>12700</xdr:rowOff>
    </xdr:from>
    <xdr:to>
      <xdr:col>0</xdr:col>
      <xdr:colOff>2533650</xdr:colOff>
      <xdr:row>47</xdr:row>
      <xdr:rowOff>152400</xdr:rowOff>
    </xdr:to>
    <xdr:sp macro="" textlink="">
      <xdr:nvSpPr>
        <xdr:cNvPr id="8" name="TextBox 7">
          <a:extLst>
            <a:ext uri="{FF2B5EF4-FFF2-40B4-BE49-F238E27FC236}">
              <a16:creationId xmlns:a16="http://schemas.microsoft.com/office/drawing/2014/main" id="{CB42900B-F30A-431A-BDA8-7B721AAB840E}"/>
            </a:ext>
          </a:extLst>
        </xdr:cNvPr>
        <xdr:cNvSpPr txBox="1"/>
      </xdr:nvSpPr>
      <xdr:spPr>
        <a:xfrm>
          <a:off x="177800" y="6553200"/>
          <a:ext cx="2355850" cy="30861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Input</a:t>
          </a:r>
          <a:r>
            <a:rPr lang="en-GB" sz="1100" baseline="0"/>
            <a:t> #3:  This value is expected to vary widely across the region.  In the yellow cells on the right, please enter the percentage of transformers that pass (do not contain PCBs &gt; 50 ppm) or fail (do contain PCBs &gt; 50 ppm) for each of the three tests shown.  The flow diagram on the right is included to assist with estimating the number of transformers that are in need of being replaced with new, PCB-free, energy-efficient models.  The table below shows the results (both in absolute numbers of units and percentages) of the percentages you enter at the various kVA ratings.</a:t>
          </a:r>
          <a:endParaRPr lang="en-GB" sz="1100"/>
        </a:p>
      </xdr:txBody>
    </xdr:sp>
    <xdr:clientData/>
  </xdr:twoCellAnchor>
  <xdr:twoCellAnchor>
    <xdr:from>
      <xdr:col>0</xdr:col>
      <xdr:colOff>171450</xdr:colOff>
      <xdr:row>59</xdr:row>
      <xdr:rowOff>57150</xdr:rowOff>
    </xdr:from>
    <xdr:to>
      <xdr:col>0</xdr:col>
      <xdr:colOff>2527300</xdr:colOff>
      <xdr:row>72</xdr:row>
      <xdr:rowOff>139700</xdr:rowOff>
    </xdr:to>
    <xdr:sp macro="" textlink="">
      <xdr:nvSpPr>
        <xdr:cNvPr id="9" name="TextBox 8">
          <a:extLst>
            <a:ext uri="{FF2B5EF4-FFF2-40B4-BE49-F238E27FC236}">
              <a16:creationId xmlns:a16="http://schemas.microsoft.com/office/drawing/2014/main" id="{646E8DD1-3586-46C5-97F8-5F74D6552E5D}"/>
            </a:ext>
          </a:extLst>
        </xdr:cNvPr>
        <xdr:cNvSpPr txBox="1"/>
      </xdr:nvSpPr>
      <xdr:spPr>
        <a:xfrm>
          <a:off x="171450" y="12306300"/>
          <a:ext cx="2355850" cy="24765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Input</a:t>
          </a:r>
          <a:r>
            <a:rPr lang="en-GB" sz="1100" baseline="0"/>
            <a:t> #4:  For each of the transformer ratings shown, please update the yellow cells to show the typical losses (at 100% load) for a non-evaluated (low efficiency) transformer and for a high efficiency unit.  The price of the high efficiency unit should also be entered since the spreadsheet calculates the number of years before the new unit fully pays for itself through energy savings.  Please also enter the average loading for this particular kVA rating (root mean square). </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85</xdr:col>
      <xdr:colOff>581025</xdr:colOff>
      <xdr:row>54</xdr:row>
      <xdr:rowOff>177800</xdr:rowOff>
    </xdr:from>
    <xdr:to>
      <xdr:col>93</xdr:col>
      <xdr:colOff>276225</xdr:colOff>
      <xdr:row>68</xdr:row>
      <xdr:rowOff>101600</xdr:rowOff>
    </xdr:to>
    <xdr:graphicFrame macro="">
      <xdr:nvGraphicFramePr>
        <xdr:cNvPr id="3" name="Chart 2">
          <a:extLst>
            <a:ext uri="{FF2B5EF4-FFF2-40B4-BE49-F238E27FC236}">
              <a16:creationId xmlns:a16="http://schemas.microsoft.com/office/drawing/2014/main" id="{AD091C75-1BA4-4175-989A-1AD6A4951C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85</xdr:col>
      <xdr:colOff>593725</xdr:colOff>
      <xdr:row>69</xdr:row>
      <xdr:rowOff>25400</xdr:rowOff>
    </xdr:from>
    <xdr:to>
      <xdr:col>93</xdr:col>
      <xdr:colOff>288925</xdr:colOff>
      <xdr:row>83</xdr:row>
      <xdr:rowOff>101600</xdr:rowOff>
    </xdr:to>
    <xdr:graphicFrame macro="">
      <xdr:nvGraphicFramePr>
        <xdr:cNvPr id="4" name="Chart 3">
          <a:extLst>
            <a:ext uri="{FF2B5EF4-FFF2-40B4-BE49-F238E27FC236}">
              <a16:creationId xmlns:a16="http://schemas.microsoft.com/office/drawing/2014/main" id="{9EC8AC44-685A-4003-A5EB-08A32F3598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85</xdr:col>
      <xdr:colOff>603250</xdr:colOff>
      <xdr:row>84</xdr:row>
      <xdr:rowOff>19050</xdr:rowOff>
    </xdr:from>
    <xdr:to>
      <xdr:col>93</xdr:col>
      <xdr:colOff>298450</xdr:colOff>
      <xdr:row>98</xdr:row>
      <xdr:rowOff>95250</xdr:rowOff>
    </xdr:to>
    <xdr:graphicFrame macro="">
      <xdr:nvGraphicFramePr>
        <xdr:cNvPr id="5" name="Chart 4">
          <a:extLst>
            <a:ext uri="{FF2B5EF4-FFF2-40B4-BE49-F238E27FC236}">
              <a16:creationId xmlns:a16="http://schemas.microsoft.com/office/drawing/2014/main" id="{E25528F0-CB3E-40C8-BB38-63CF48FD6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12700</xdr:colOff>
      <xdr:row>62</xdr:row>
      <xdr:rowOff>114300</xdr:rowOff>
    </xdr:from>
    <xdr:to>
      <xdr:col>16</xdr:col>
      <xdr:colOff>127000</xdr:colOff>
      <xdr:row>73</xdr:row>
      <xdr:rowOff>38100</xdr:rowOff>
    </xdr:to>
    <xdr:sp macro="" textlink="">
      <xdr:nvSpPr>
        <xdr:cNvPr id="2" name="TextBox 1">
          <a:extLst>
            <a:ext uri="{FF2B5EF4-FFF2-40B4-BE49-F238E27FC236}">
              <a16:creationId xmlns:a16="http://schemas.microsoft.com/office/drawing/2014/main" id="{ED15A157-350C-43DE-94EB-1BC2EDDDFA45}"/>
            </a:ext>
          </a:extLst>
        </xdr:cNvPr>
        <xdr:cNvSpPr txBox="1"/>
      </xdr:nvSpPr>
      <xdr:spPr>
        <a:xfrm>
          <a:off x="3314700" y="2159000"/>
          <a:ext cx="2806700" cy="201930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a:p>
          <a:r>
            <a:rPr lang="en-GB" sz="1100"/>
            <a:t>This matrix is of Transformer stock estimates for the</a:t>
          </a:r>
          <a:r>
            <a:rPr lang="en-GB" sz="1100" baseline="0"/>
            <a:t> country presented, based on a calculation of the stock of Mozambique, scaled by the estimated stock from the U4E 2015 Transformer model.</a:t>
          </a:r>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543720</xdr:colOff>
      <xdr:row>0</xdr:row>
      <xdr:rowOff>56748</xdr:rowOff>
    </xdr:from>
    <xdr:to>
      <xdr:col>12</xdr:col>
      <xdr:colOff>897314</xdr:colOff>
      <xdr:row>23</xdr:row>
      <xdr:rowOff>140493</xdr:rowOff>
    </xdr:to>
    <xdr:pic>
      <xdr:nvPicPr>
        <xdr:cNvPr id="2" name="Picture 1">
          <a:extLst>
            <a:ext uri="{FF2B5EF4-FFF2-40B4-BE49-F238E27FC236}">
              <a16:creationId xmlns:a16="http://schemas.microsoft.com/office/drawing/2014/main" id="{53031C4C-BBD8-4FC5-9930-B26A5AACD066}"/>
            </a:ext>
          </a:extLst>
        </xdr:cNvPr>
        <xdr:cNvPicPr>
          <a:picLocks noChangeAspect="1"/>
        </xdr:cNvPicPr>
      </xdr:nvPicPr>
      <xdr:blipFill>
        <a:blip xmlns:r="http://schemas.openxmlformats.org/officeDocument/2006/relationships" r:embed="rId1"/>
        <a:stretch>
          <a:fillRect/>
        </a:stretch>
      </xdr:blipFill>
      <xdr:spPr>
        <a:xfrm>
          <a:off x="2921001" y="56748"/>
          <a:ext cx="8207751" cy="4282683"/>
        </a:xfrm>
        <a:prstGeom prst="rect">
          <a:avLst/>
        </a:prstGeom>
      </xdr:spPr>
    </xdr:pic>
    <xdr:clientData/>
  </xdr:twoCellAnchor>
  <xdr:twoCellAnchor editAs="oneCell">
    <xdr:from>
      <xdr:col>13</xdr:col>
      <xdr:colOff>596108</xdr:colOff>
      <xdr:row>30</xdr:row>
      <xdr:rowOff>156618</xdr:rowOff>
    </xdr:from>
    <xdr:to>
      <xdr:col>15</xdr:col>
      <xdr:colOff>125041</xdr:colOff>
      <xdr:row>36</xdr:row>
      <xdr:rowOff>88834</xdr:rowOff>
    </xdr:to>
    <xdr:pic>
      <xdr:nvPicPr>
        <xdr:cNvPr id="3" name="Picture 2">
          <a:extLst>
            <a:ext uri="{FF2B5EF4-FFF2-40B4-BE49-F238E27FC236}">
              <a16:creationId xmlns:a16="http://schemas.microsoft.com/office/drawing/2014/main" id="{7A86D2BA-B759-1EA3-083A-6B2EB54F05CB}"/>
            </a:ext>
          </a:extLst>
        </xdr:cNvPr>
        <xdr:cNvPicPr>
          <a:picLocks noChangeAspect="1"/>
        </xdr:cNvPicPr>
      </xdr:nvPicPr>
      <xdr:blipFill>
        <a:blip xmlns:r="http://schemas.openxmlformats.org/officeDocument/2006/relationships" r:embed="rId2"/>
        <a:stretch>
          <a:fillRect/>
        </a:stretch>
      </xdr:blipFill>
      <xdr:spPr>
        <a:xfrm rot="16200000">
          <a:off x="12376122" y="5954198"/>
          <a:ext cx="1027591" cy="18625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92075</xdr:colOff>
      <xdr:row>26</xdr:row>
      <xdr:rowOff>101600</xdr:rowOff>
    </xdr:from>
    <xdr:to>
      <xdr:col>9</xdr:col>
      <xdr:colOff>384175</xdr:colOff>
      <xdr:row>41</xdr:row>
      <xdr:rowOff>82550</xdr:rowOff>
    </xdr:to>
    <xdr:graphicFrame macro="">
      <xdr:nvGraphicFramePr>
        <xdr:cNvPr id="2" name="Chart 1">
          <a:extLst>
            <a:ext uri="{FF2B5EF4-FFF2-40B4-BE49-F238E27FC236}">
              <a16:creationId xmlns:a16="http://schemas.microsoft.com/office/drawing/2014/main" id="{1581452A-30E8-4326-8AF4-7208BC979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225424</xdr:colOff>
      <xdr:row>26</xdr:row>
      <xdr:rowOff>82550</xdr:rowOff>
    </xdr:from>
    <xdr:to>
      <xdr:col>22</xdr:col>
      <xdr:colOff>577849</xdr:colOff>
      <xdr:row>41</xdr:row>
      <xdr:rowOff>63500</xdr:rowOff>
    </xdr:to>
    <xdr:graphicFrame macro="">
      <xdr:nvGraphicFramePr>
        <xdr:cNvPr id="3" name="Chart 2">
          <a:extLst>
            <a:ext uri="{FF2B5EF4-FFF2-40B4-BE49-F238E27FC236}">
              <a16:creationId xmlns:a16="http://schemas.microsoft.com/office/drawing/2014/main" id="{9D2C635B-852B-4B7E-862E-BD09AD465B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1484085</xdr:colOff>
      <xdr:row>18</xdr:row>
      <xdr:rowOff>67128</xdr:rowOff>
    </xdr:from>
    <xdr:to>
      <xdr:col>20</xdr:col>
      <xdr:colOff>333828</xdr:colOff>
      <xdr:row>33</xdr:row>
      <xdr:rowOff>34471</xdr:rowOff>
    </xdr:to>
    <xdr:graphicFrame macro="">
      <xdr:nvGraphicFramePr>
        <xdr:cNvPr id="2" name="Chart 1">
          <a:extLst>
            <a:ext uri="{FF2B5EF4-FFF2-40B4-BE49-F238E27FC236}">
              <a16:creationId xmlns:a16="http://schemas.microsoft.com/office/drawing/2014/main" id="{4B142177-481B-C91D-92E5-EABAAB2F77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1498600</xdr:colOff>
      <xdr:row>32</xdr:row>
      <xdr:rowOff>0</xdr:rowOff>
    </xdr:from>
    <xdr:to>
      <xdr:col>20</xdr:col>
      <xdr:colOff>348343</xdr:colOff>
      <xdr:row>46</xdr:row>
      <xdr:rowOff>152400</xdr:rowOff>
    </xdr:to>
    <xdr:graphicFrame macro="">
      <xdr:nvGraphicFramePr>
        <xdr:cNvPr id="3" name="Chart 2">
          <a:extLst>
            <a:ext uri="{FF2B5EF4-FFF2-40B4-BE49-F238E27FC236}">
              <a16:creationId xmlns:a16="http://schemas.microsoft.com/office/drawing/2014/main" id="{617A8954-DCED-4DF5-A78A-3FE5818EB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scho/OneDrive/Documents/UNEP/U4E/Transformers/New%20Work/TCO/UNEP%20U4E%20-%20TCO%20Calculator%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c8462fe83f5c3edb/Documents/UNEP/U4E/Transformers/Model/Data/Confidential-shipment-to-stock-model-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O"/>
      <sheetName val="Inputs"/>
      <sheetName val="(1)"/>
      <sheetName val="(2)"/>
      <sheetName val="(3)"/>
      <sheetName val="(4)"/>
      <sheetName val="(5)"/>
      <sheetName val="About"/>
      <sheetName val="Typical loss levels"/>
      <sheetName val="IEA $-MWh"/>
    </sheetNames>
    <sheetDataSet>
      <sheetData sheetId="0"/>
      <sheetData sheetId="1"/>
      <sheetData sheetId="2">
        <row r="31">
          <cell r="A31">
            <v>1</v>
          </cell>
          <cell r="B31">
            <v>4.1802076749174515E-2</v>
          </cell>
          <cell r="C31">
            <v>332.89653847524431</v>
          </cell>
          <cell r="D31">
            <v>332.89653847524431</v>
          </cell>
          <cell r="E31">
            <v>4.8169215156143932E-2</v>
          </cell>
          <cell r="F31">
            <v>383.60211342529163</v>
          </cell>
          <cell r="G31">
            <v>383.60211342529163</v>
          </cell>
        </row>
        <row r="32">
          <cell r="A32">
            <v>2</v>
          </cell>
          <cell r="B32">
            <v>4.2638118284158005E-2</v>
          </cell>
          <cell r="C32">
            <v>308.68588113159018</v>
          </cell>
          <cell r="D32">
            <v>641.58241960683449</v>
          </cell>
          <cell r="E32">
            <v>4.9132599459266811E-2</v>
          </cell>
          <cell r="F32">
            <v>355.70377790345225</v>
          </cell>
          <cell r="G32">
            <v>739.30589132874388</v>
          </cell>
        </row>
        <row r="33">
          <cell r="A33">
            <v>3</v>
          </cell>
          <cell r="B33">
            <v>4.349088064984117E-2</v>
          </cell>
          <cell r="C33">
            <v>286.23599886747451</v>
          </cell>
          <cell r="D33">
            <v>927.81841847430906</v>
          </cell>
          <cell r="E33">
            <v>5.011525144845215E-2</v>
          </cell>
          <cell r="F33">
            <v>329.83441223774662</v>
          </cell>
          <cell r="G33">
            <v>1069.1403035664905</v>
          </cell>
        </row>
        <row r="34">
          <cell r="A34">
            <v>4</v>
          </cell>
          <cell r="B34">
            <v>4.4360698262837991E-2</v>
          </cell>
          <cell r="C34">
            <v>265.41883531347634</v>
          </cell>
          <cell r="D34">
            <v>1193.2372537877854</v>
          </cell>
          <cell r="E34">
            <v>5.1117556477421194E-2</v>
          </cell>
          <cell r="F34">
            <v>305.8464549840923</v>
          </cell>
          <cell r="G34">
            <v>1374.9867585505829</v>
          </cell>
        </row>
        <row r="35">
          <cell r="A35">
            <v>5</v>
          </cell>
          <cell r="B35">
            <v>4.5247912228094753E-2</v>
          </cell>
          <cell r="C35">
            <v>246.11564729067806</v>
          </cell>
          <cell r="D35">
            <v>1439.3529010784634</v>
          </cell>
          <cell r="E35">
            <v>5.213990760696962E-2</v>
          </cell>
          <cell r="F35">
            <v>283.60307643979468</v>
          </cell>
          <cell r="G35">
            <v>1658.5898349903775</v>
          </cell>
        </row>
        <row r="36">
          <cell r="A36">
            <v>6</v>
          </cell>
          <cell r="B36">
            <v>4.6152870472656649E-2</v>
          </cell>
          <cell r="C36">
            <v>228.21632748771961</v>
          </cell>
          <cell r="D36">
            <v>1667.569228566183</v>
          </cell>
          <cell r="E36">
            <v>5.3182705759109015E-2</v>
          </cell>
          <cell r="F36">
            <v>262.97739815326412</v>
          </cell>
          <cell r="G36">
            <v>1921.5672331436417</v>
          </cell>
        </row>
        <row r="37">
          <cell r="A37">
            <v>7</v>
          </cell>
          <cell r="B37">
            <v>4.7075927882109785E-2</v>
          </cell>
          <cell r="C37">
            <v>211.61877639770364</v>
          </cell>
          <cell r="D37">
            <v>1879.1880049638867</v>
          </cell>
          <cell r="E37">
            <v>5.4246359874291196E-2</v>
          </cell>
          <cell r="F37">
            <v>243.85176919666307</v>
          </cell>
          <cell r="G37">
            <v>2165.4190023403048</v>
          </cell>
        </row>
        <row r="38">
          <cell r="A38">
            <v>8</v>
          </cell>
          <cell r="B38">
            <v>4.8017446439751983E-2</v>
          </cell>
          <cell r="C38">
            <v>196.22831993241613</v>
          </cell>
          <cell r="D38">
            <v>2075.4163248963027</v>
          </cell>
          <cell r="E38">
            <v>5.5331287071777022E-2</v>
          </cell>
          <cell r="F38">
            <v>226.11709507326944</v>
          </cell>
          <cell r="G38">
            <v>2391.5360974135742</v>
          </cell>
        </row>
        <row r="39">
          <cell r="A39">
            <v>9</v>
          </cell>
          <cell r="B39">
            <v>4.8977795368547024E-2</v>
          </cell>
          <cell r="C39">
            <v>181.95716939187676</v>
          </cell>
          <cell r="D39">
            <v>2257.3734942881797</v>
          </cell>
          <cell r="E39">
            <v>5.6437912813212567E-2</v>
          </cell>
          <cell r="F39">
            <v>209.67221543157709</v>
          </cell>
          <cell r="G39">
            <v>2601.2083128451513</v>
          </cell>
        </row>
        <row r="40">
          <cell r="A40">
            <v>10</v>
          </cell>
          <cell r="B40">
            <v>4.9957351275917966E-2</v>
          </cell>
          <cell r="C40">
            <v>168.72392070883117</v>
          </cell>
          <cell r="D40">
            <v>2426.0974149970107</v>
          </cell>
          <cell r="E40">
            <v>5.756667106947682E-2</v>
          </cell>
          <cell r="F40">
            <v>194.4233270365533</v>
          </cell>
          <cell r="G40">
            <v>2795.6316398817048</v>
          </cell>
        </row>
        <row r="41">
          <cell r="A41">
            <v>11</v>
          </cell>
          <cell r="B41">
            <v>5.0956498301436323E-2</v>
          </cell>
          <cell r="C41">
            <v>156.45309011182525</v>
          </cell>
          <cell r="D41">
            <v>2582.5505051088358</v>
          </cell>
          <cell r="E41">
            <v>5.8718004490866359E-2</v>
          </cell>
          <cell r="F41">
            <v>180.28344870662212</v>
          </cell>
          <cell r="G41">
            <v>2975.9150885883269</v>
          </cell>
        </row>
        <row r="42">
          <cell r="A42">
            <v>12</v>
          </cell>
          <cell r="B42">
            <v>5.1975628267465053E-2</v>
          </cell>
          <cell r="C42">
            <v>145.07468355823795</v>
          </cell>
          <cell r="D42">
            <v>2727.6251886670739</v>
          </cell>
          <cell r="E42">
            <v>5.9892364580683685E-2</v>
          </cell>
          <cell r="F42">
            <v>167.17192516432235</v>
          </cell>
          <cell r="G42">
            <v>3143.087013752649</v>
          </cell>
        </row>
        <row r="43">
          <cell r="A43">
            <v>13</v>
          </cell>
          <cell r="B43">
            <v>5.3015140832814354E-2</v>
          </cell>
          <cell r="C43">
            <v>134.52379748127518</v>
          </cell>
          <cell r="D43">
            <v>2862.1489861483492</v>
          </cell>
          <cell r="E43">
            <v>6.1090211872297358E-2</v>
          </cell>
          <cell r="F43">
            <v>155.01396697055341</v>
          </cell>
          <cell r="G43">
            <v>3298.1009807232026</v>
          </cell>
        </row>
        <row r="44">
          <cell r="A44">
            <v>14</v>
          </cell>
          <cell r="B44">
            <v>5.4075443649470645E-2</v>
          </cell>
          <cell r="C44">
            <v>124.74024857354607</v>
          </cell>
          <cell r="D44">
            <v>2986.8892347218953</v>
          </cell>
          <cell r="E44">
            <v>6.2312016109743303E-2</v>
          </cell>
          <cell r="F44">
            <v>143.74022391814952</v>
          </cell>
          <cell r="G44">
            <v>3441.8412046413523</v>
          </cell>
        </row>
        <row r="45">
          <cell r="A45">
            <v>15</v>
          </cell>
          <cell r="B45">
            <v>5.5156952522460057E-2</v>
          </cell>
          <cell r="C45">
            <v>115.66823049546998</v>
          </cell>
          <cell r="D45">
            <v>3102.5574652173655</v>
          </cell>
          <cell r="E45">
            <v>6.3558256431938173E-2</v>
          </cell>
          <cell r="F45">
            <v>133.28638945137502</v>
          </cell>
          <cell r="G45">
            <v>3575.1275940927271</v>
          </cell>
        </row>
        <row r="46">
          <cell r="A46">
            <v>16</v>
          </cell>
          <cell r="B46">
            <v>5.626009157290926E-2</v>
          </cell>
          <cell r="C46">
            <v>107.25599555034489</v>
          </cell>
          <cell r="D46">
            <v>3209.8134607677102</v>
          </cell>
          <cell r="E46">
            <v>6.4829421560576944E-2</v>
          </cell>
          <cell r="F46">
            <v>123.59283385491138</v>
          </cell>
          <cell r="G46">
            <v>3698.7204279476387</v>
          </cell>
        </row>
        <row r="47">
          <cell r="A47">
            <v>17</v>
          </cell>
          <cell r="B47">
            <v>5.7385293404367446E-2</v>
          </cell>
          <cell r="C47">
            <v>99.455559510319816</v>
          </cell>
          <cell r="D47">
            <v>3309.26902027803</v>
          </cell>
          <cell r="E47">
            <v>6.6126009991788484E-2</v>
          </cell>
          <cell r="F47">
            <v>114.60426412000874</v>
          </cell>
          <cell r="G47">
            <v>3813.3246920676474</v>
          </cell>
        </row>
        <row r="48">
          <cell r="A48">
            <v>18</v>
          </cell>
          <cell r="B48">
            <v>5.8532999272454797E-2</v>
          </cell>
          <cell r="C48">
            <v>92.222427909569276</v>
          </cell>
          <cell r="D48">
            <v>3401.4914481875994</v>
          </cell>
          <cell r="E48">
            <v>6.7448530191624251E-2</v>
          </cell>
          <cell r="F48">
            <v>106.26940854764446</v>
          </cell>
          <cell r="G48">
            <v>3919.5941006152921</v>
          </cell>
        </row>
        <row r="49">
          <cell r="A49">
            <v>19</v>
          </cell>
          <cell r="B49">
            <v>5.9703659257903892E-2</v>
          </cell>
          <cell r="C49">
            <v>85.515342243418772</v>
          </cell>
          <cell r="D49">
            <v>3487.0067904310181</v>
          </cell>
          <cell r="E49">
            <v>6.879750079545674E-2</v>
          </cell>
          <cell r="F49">
            <v>98.540724289633928</v>
          </cell>
          <cell r="G49">
            <v>4018.1348249049261</v>
          </cell>
        </row>
        <row r="50">
          <cell r="A50">
            <v>20</v>
          </cell>
          <cell r="B50">
            <v>6.0897732443061972E-2</v>
          </cell>
          <cell r="C50">
            <v>79.296044625715595</v>
          </cell>
          <cell r="D50">
            <v>3566.3028350567338</v>
          </cell>
          <cell r="E50">
            <v>7.0173450811365876E-2</v>
          </cell>
          <cell r="F50">
            <v>91.374126159478735</v>
          </cell>
          <cell r="G50">
            <v>4109.5089510644048</v>
          </cell>
        </row>
        <row r="51">
          <cell r="A51">
            <v>21</v>
          </cell>
          <cell r="B51">
            <v>6.2115687091923215E-2</v>
          </cell>
          <cell r="C51">
            <v>73.529059562027186</v>
          </cell>
          <cell r="D51">
            <v>3639.831894618761</v>
          </cell>
          <cell r="E51">
            <v>7.1576919827593191E-2</v>
          </cell>
          <cell r="F51">
            <v>84.728735166062094</v>
          </cell>
          <cell r="G51">
            <v>4194.2376862304673</v>
          </cell>
        </row>
        <row r="52">
          <cell r="A52">
            <v>22</v>
          </cell>
          <cell r="B52">
            <v>6.3358000833761682E-2</v>
          </cell>
          <cell r="C52">
            <v>68.181491593879741</v>
          </cell>
          <cell r="D52">
            <v>3708.0133862126409</v>
          </cell>
          <cell r="E52">
            <v>7.3008458224145062E-2</v>
          </cell>
          <cell r="F52">
            <v>78.566645335803031</v>
          </cell>
          <cell r="G52">
            <v>4272.8043315662699</v>
          </cell>
        </row>
        <row r="53">
          <cell r="A53">
            <v>23</v>
          </cell>
          <cell r="B53">
            <v>6.4625160850436916E-2</v>
          </cell>
          <cell r="C53">
            <v>63.222837659779401</v>
          </cell>
          <cell r="D53">
            <v>3771.2362238724204</v>
          </cell>
          <cell r="E53">
            <v>7.4468627388627959E-2</v>
          </cell>
          <cell r="F53">
            <v>72.852707493199162</v>
          </cell>
          <cell r="G53">
            <v>4345.6570390594688</v>
          </cell>
        </row>
        <row r="54">
          <cell r="A54">
            <v>24</v>
          </cell>
          <cell r="B54">
            <v>6.5917664067445661E-2</v>
          </cell>
          <cell r="C54">
            <v>58.624813102704543</v>
          </cell>
          <cell r="D54">
            <v>3829.861036975125</v>
          </cell>
          <cell r="E54">
            <v>7.5957999936400525E-2</v>
          </cell>
          <cell r="F54">
            <v>67.554328766421065</v>
          </cell>
          <cell r="G54">
            <v>4413.2113678258902</v>
          </cell>
        </row>
        <row r="55">
          <cell r="A55">
            <v>25</v>
          </cell>
          <cell r="B55">
            <v>6.7236017348794572E-2</v>
          </cell>
          <cell r="C55">
            <v>54.361190331598749</v>
          </cell>
          <cell r="D55">
            <v>3884.2222273067237</v>
          </cell>
          <cell r="E55">
            <v>7.7477159935128534E-2</v>
          </cell>
          <cell r="F55">
            <v>62.641286674317691</v>
          </cell>
          <cell r="G55">
            <v>4475.8526545002078</v>
          </cell>
        </row>
        <row r="56">
          <cell r="A56">
            <v>26</v>
          </cell>
          <cell r="B56">
            <v>6.8580737695770458E-2</v>
          </cell>
          <cell r="C56">
            <v>50.407649216573375</v>
          </cell>
          <cell r="D56">
            <v>3934.6298765232968</v>
          </cell>
          <cell r="E56">
            <v>7.9026703133831103E-2</v>
          </cell>
          <cell r="F56">
            <v>58.085556734367316</v>
          </cell>
          <cell r="G56">
            <v>4533.9382112345747</v>
          </cell>
        </row>
        <row r="57">
          <cell r="A57">
            <v>27</v>
          </cell>
          <cell r="B57">
            <v>6.9952352449685867E-2</v>
          </cell>
          <cell r="C57">
            <v>46.741638364458943</v>
          </cell>
          <cell r="D57">
            <v>3981.3715148877559</v>
          </cell>
          <cell r="E57">
            <v>8.0607237196507725E-2</v>
          </cell>
          <cell r="F57">
            <v>53.861152608231507</v>
          </cell>
          <cell r="G57">
            <v>4587.7993638428061</v>
          </cell>
        </row>
        <row r="58">
          <cell r="A58">
            <v>28</v>
          </cell>
          <cell r="B58">
            <v>7.135139949867958E-2</v>
          </cell>
          <cell r="C58">
            <v>43.342246483407379</v>
          </cell>
          <cell r="D58">
            <v>4024.7137613711634</v>
          </cell>
          <cell r="E58">
            <v>8.2219381940437875E-2</v>
          </cell>
          <cell r="F58">
            <v>49.943977873087391</v>
          </cell>
          <cell r="G58">
            <v>4637.7433417158936</v>
          </cell>
        </row>
        <row r="59">
          <cell r="A59">
            <v>29</v>
          </cell>
          <cell r="B59">
            <v>7.2778427488653166E-2</v>
          </cell>
          <cell r="C59">
            <v>40.190083102795931</v>
          </cell>
          <cell r="D59">
            <v>4064.9038444739595</v>
          </cell>
          <cell r="E59">
            <v>8.3863769579246628E-2</v>
          </cell>
          <cell r="F59">
            <v>46.311688573226483</v>
          </cell>
          <cell r="G59">
            <v>4684.0550302891197</v>
          </cell>
        </row>
        <row r="60">
          <cell r="A60">
            <v>30</v>
          </cell>
          <cell r="B60">
            <v>7.4233996038426231E-2</v>
          </cell>
          <cell r="C60">
            <v>37.267167968047126</v>
          </cell>
          <cell r="D60">
            <v>4102.1710124420069</v>
          </cell>
          <cell r="E60">
            <v>8.5541044970831565E-2</v>
          </cell>
          <cell r="F60">
            <v>42.943565767900914</v>
          </cell>
          <cell r="G60">
            <v>4726.9985960570202</v>
          </cell>
        </row>
        <row r="61">
          <cell r="A61">
            <v>31</v>
          </cell>
          <cell r="B61">
            <v>7.5718675959194751E-2</v>
          </cell>
          <cell r="C61">
            <v>34.556828479461878</v>
          </cell>
          <cell r="D61">
            <v>4136.7278409214687</v>
          </cell>
          <cell r="E61">
            <v>8.7251865870248191E-2</v>
          </cell>
          <cell r="F61">
            <v>39.82039734841721</v>
          </cell>
          <cell r="G61">
            <v>4766.8189934054371</v>
          </cell>
        </row>
        <row r="62">
          <cell r="A62">
            <v>32</v>
          </cell>
          <cell r="B62">
            <v>7.723304947837864E-2</v>
          </cell>
          <cell r="C62">
            <v>32.043604590046463</v>
          </cell>
          <cell r="D62">
            <v>4168.7714455115147</v>
          </cell>
          <cell r="E62">
            <v>8.8996903187653159E-2</v>
          </cell>
          <cell r="F62">
            <v>36.924368450350507</v>
          </cell>
          <cell r="G62">
            <v>4803.743361855788</v>
          </cell>
        </row>
        <row r="63">
          <cell r="A63">
            <v>33</v>
          </cell>
          <cell r="B63">
            <v>7.877771046794621E-2</v>
          </cell>
          <cell r="C63">
            <v>29.713160619861263</v>
          </cell>
          <cell r="D63">
            <v>4198.4846061313756</v>
          </cell>
          <cell r="E63">
            <v>9.0776841251406226E-2</v>
          </cell>
          <cell r="F63">
            <v>34.238959835779553</v>
          </cell>
          <cell r="G63">
            <v>4837.9823216915674</v>
          </cell>
        </row>
        <row r="64">
          <cell r="A64">
            <v>34</v>
          </cell>
          <cell r="B64">
            <v>8.0353264677305136E-2</v>
          </cell>
          <cell r="C64">
            <v>27.552203483871352</v>
          </cell>
          <cell r="D64">
            <v>4226.036809615247</v>
          </cell>
          <cell r="E64">
            <v>9.2592378076434348E-2</v>
          </cell>
          <cell r="F64">
            <v>31.748853665904679</v>
          </cell>
          <cell r="G64">
            <v>4869.7311753574722</v>
          </cell>
        </row>
        <row r="65">
          <cell r="A65">
            <v>35</v>
          </cell>
          <cell r="B65">
            <v>8.1960329970851245E-2</v>
          </cell>
          <cell r="C65">
            <v>25.548406866862525</v>
          </cell>
          <cell r="D65">
            <v>4251.5852164821099</v>
          </cell>
          <cell r="E65">
            <v>9.4444225637963036E-2</v>
          </cell>
          <cell r="F65">
            <v>29.439846126566149</v>
          </cell>
          <cell r="G65">
            <v>4899.1710214840386</v>
          </cell>
        </row>
        <row r="66">
          <cell r="A66">
            <v>36</v>
          </cell>
          <cell r="B66">
            <v>8.3599536570268265E-2</v>
          </cell>
          <cell r="C66">
            <v>23.690340912908891</v>
          </cell>
          <cell r="D66">
            <v>4275.275557395019</v>
          </cell>
          <cell r="E66">
            <v>9.6333110150722295E-2</v>
          </cell>
          <cell r="F66">
            <v>27.298766408270431</v>
          </cell>
          <cell r="G66">
            <v>4926.4697878923089</v>
          </cell>
        </row>
        <row r="67">
          <cell r="A67">
            <v>37</v>
          </cell>
          <cell r="B67">
            <v>8.527152730167363E-2</v>
          </cell>
          <cell r="C67">
            <v>21.967407028333696</v>
          </cell>
          <cell r="D67">
            <v>4297.2429644233525</v>
          </cell>
          <cell r="E67">
            <v>9.8259772353736743E-2</v>
          </cell>
          <cell r="F67">
            <v>25.313401578578038</v>
          </cell>
          <cell r="G67">
            <v>4951.783189470887</v>
          </cell>
        </row>
        <row r="68">
          <cell r="A68">
            <v>38</v>
          </cell>
          <cell r="B68">
            <v>8.6976957847707106E-2</v>
          </cell>
          <cell r="C68">
            <v>20.369777426273057</v>
          </cell>
          <cell r="D68">
            <v>4317.6127418496253</v>
          </cell>
          <cell r="E68">
            <v>0.10022496780081148</v>
          </cell>
          <cell r="F68">
            <v>23.472426918317812</v>
          </cell>
          <cell r="G68">
            <v>4975.255616389205</v>
          </cell>
        </row>
        <row r="69">
          <cell r="A69">
            <v>39</v>
          </cell>
          <cell r="B69">
            <v>8.8716497004661249E-2</v>
          </cell>
          <cell r="C69">
            <v>18.888339067998654</v>
          </cell>
          <cell r="D69">
            <v>4336.5010809176238</v>
          </cell>
          <cell r="E69">
            <v>0.10222946715682772</v>
          </cell>
          <cell r="F69">
            <v>21.765341324258337</v>
          </cell>
          <cell r="G69">
            <v>4997.0209577134638</v>
          </cell>
        </row>
        <row r="70">
          <cell r="A70">
            <v>40</v>
          </cell>
          <cell r="B70">
            <v>9.0490826944754479E-2</v>
          </cell>
          <cell r="C70">
            <v>17.514641681235119</v>
          </cell>
          <cell r="D70">
            <v>4354.0157225988587</v>
          </cell>
          <cell r="E70">
            <v>0.10427405649996428</v>
          </cell>
          <cell r="F70">
            <v>20.182407409766824</v>
          </cell>
          <cell r="G70">
            <v>5017.2033651232305</v>
          </cell>
        </row>
        <row r="71">
          <cell r="A71">
            <v>41</v>
          </cell>
          <cell r="B71">
            <v>9.2300643483649567E-2</v>
          </cell>
          <cell r="C71">
            <v>16.240849558963472</v>
          </cell>
          <cell r="D71">
            <v>4370.2565721578221</v>
          </cell>
          <cell r="E71">
            <v>0.10635953762996357</v>
          </cell>
          <cell r="F71">
            <v>18.714595961783779</v>
          </cell>
          <cell r="G71">
            <v>5035.9179610850142</v>
          </cell>
        </row>
        <row r="72">
          <cell r="A72">
            <v>42</v>
          </cell>
          <cell r="B72">
            <v>9.4146656353322561E-2</v>
          </cell>
          <cell r="C72">
            <v>15.059696863766126</v>
          </cell>
          <cell r="D72">
            <v>4385.3162690215886</v>
          </cell>
          <cell r="E72">
            <v>0.10848672838256285</v>
          </cell>
          <cell r="F72">
            <v>17.353534437290413</v>
          </cell>
          <cell r="G72">
            <v>5053.2714955223046</v>
          </cell>
        </row>
        <row r="73">
          <cell r="A73">
            <v>43</v>
          </cell>
          <cell r="B73">
            <v>9.6029589480389019E-2</v>
          </cell>
          <cell r="C73">
            <v>13.964446182764952</v>
          </cell>
          <cell r="D73">
            <v>4399.2807152043533</v>
          </cell>
          <cell r="E73">
            <v>0.1106564629502141</v>
          </cell>
          <cell r="F73">
            <v>16.091459205487471</v>
          </cell>
          <cell r="G73">
            <v>5069.3629547277924</v>
          </cell>
        </row>
        <row r="74">
          <cell r="A74">
            <v>44</v>
          </cell>
          <cell r="B74">
            <v>9.79501812699968E-2</v>
          </cell>
          <cell r="C74">
            <v>12.948850096745684</v>
          </cell>
          <cell r="D74">
            <v>4412.2295653010988</v>
          </cell>
          <cell r="E74">
            <v>0.11286959220921838</v>
          </cell>
          <cell r="F74">
            <v>14.921171263270201</v>
          </cell>
          <cell r="G74">
            <v>5084.2841259910629</v>
          </cell>
        </row>
        <row r="75">
          <cell r="A75">
            <v>45</v>
          </cell>
          <cell r="B75">
            <v>9.9909184895396741E-2</v>
          </cell>
          <cell r="C75">
            <v>12.007115544255088</v>
          </cell>
          <cell r="D75">
            <v>4424.2366808453535</v>
          </cell>
          <cell r="E75">
            <v>0.11512698405340276</v>
          </cell>
          <cell r="F75">
            <v>13.835995171396004</v>
          </cell>
          <cell r="G75">
            <v>5098.1201211624584</v>
          </cell>
        </row>
        <row r="76">
          <cell r="A76">
            <v>46</v>
          </cell>
          <cell r="B76">
            <v>0.10190736859330468</v>
          </cell>
          <cell r="C76">
            <v>11.133870777400173</v>
          </cell>
          <cell r="D76">
            <v>4435.3705516227537</v>
          </cell>
          <cell r="E76">
            <v>0.11742952373447081</v>
          </cell>
          <cell r="F76">
            <v>12.829740977112657</v>
          </cell>
          <cell r="G76">
            <v>5110.9498621395715</v>
          </cell>
        </row>
        <row r="77">
          <cell r="A77">
            <v>47</v>
          </cell>
          <cell r="B77">
            <v>0.10394551596517078</v>
          </cell>
          <cell r="C77">
            <v>10.324134720861977</v>
          </cell>
          <cell r="D77">
            <v>4445.694686343616</v>
          </cell>
          <cell r="E77">
            <v>0.11977811420916024</v>
          </cell>
          <cell r="F77">
            <v>11.896668906049918</v>
          </cell>
          <cell r="G77">
            <v>5122.8465310456213</v>
          </cell>
        </row>
        <row r="78">
          <cell r="A78">
            <v>48</v>
          </cell>
          <cell r="B78">
            <v>0.1060244262844742</v>
          </cell>
          <cell r="C78">
            <v>9.5732885593447428</v>
          </cell>
          <cell r="D78">
            <v>4455.2679749029603</v>
          </cell>
          <cell r="E78">
            <v>0.12217367649334344</v>
          </cell>
          <cell r="F78">
            <v>11.031456621973563</v>
          </cell>
          <cell r="G78">
            <v>5133.8779876675944</v>
          </cell>
        </row>
        <row r="79">
          <cell r="A79">
            <v>49</v>
          </cell>
          <cell r="B79">
            <v>0.10814491481016368</v>
          </cell>
          <cell r="C79">
            <v>8.8770493913923971</v>
          </cell>
          <cell r="D79">
            <v>4464.1450242943529</v>
          </cell>
          <cell r="E79">
            <v>0.12461715002321032</v>
          </cell>
          <cell r="F79">
            <v>10.229168867648211</v>
          </cell>
          <cell r="G79">
            <v>5144.1071565352422</v>
          </cell>
        </row>
        <row r="80">
          <cell r="A80">
            <v>50</v>
          </cell>
          <cell r="B80">
            <v>0.11030781310636696</v>
          </cell>
          <cell r="C80">
            <v>8.2314457992911318</v>
          </cell>
          <cell r="D80">
            <v>4472.3764700936445</v>
          </cell>
          <cell r="E80">
            <v>0.12710949302367452</v>
          </cell>
          <cell r="F80">
            <v>9.485229313637431</v>
          </cell>
          <cell r="G80">
            <v>5153.5923858488795</v>
          </cell>
        </row>
        <row r="81">
          <cell r="A81">
            <v>51</v>
          </cell>
          <cell r="B81">
            <v>0.1125139693684943</v>
          </cell>
          <cell r="C81">
            <v>7.6327951957063211</v>
          </cell>
          <cell r="D81">
            <v>4480.0092652893509</v>
          </cell>
          <cell r="E81">
            <v>0.12965168288414802</v>
          </cell>
          <cell r="F81">
            <v>8.7953944544637981</v>
          </cell>
          <cell r="G81">
            <v>5162.3877803033429</v>
          </cell>
        </row>
        <row r="82">
          <cell r="A82">
            <v>52</v>
          </cell>
          <cell r="B82">
            <v>0.11476424875586419</v>
          </cell>
          <cell r="C82">
            <v>7.0776828178367701</v>
          </cell>
          <cell r="D82">
            <v>4487.0869481071877</v>
          </cell>
          <cell r="E82">
            <v>0.13224471654183098</v>
          </cell>
          <cell r="F82">
            <v>8.1557294032300671</v>
          </cell>
          <cell r="G82">
            <v>5170.5435097065729</v>
          </cell>
        </row>
        <row r="83">
          <cell r="A83">
            <v>53</v>
          </cell>
          <cell r="B83">
            <v>0.11705953373098148</v>
          </cell>
          <cell r="C83">
            <v>6.5629422492668237</v>
          </cell>
          <cell r="D83">
            <v>4493.6498903564543</v>
          </cell>
          <cell r="E83">
            <v>0.1348896108726676</v>
          </cell>
          <cell r="F83">
            <v>7.5625854466315161</v>
          </cell>
          <cell r="G83">
            <v>5178.1060951532045</v>
          </cell>
        </row>
        <row r="84">
          <cell r="A84">
            <v>54</v>
          </cell>
          <cell r="B84">
            <v>0.11940072440560111</v>
          </cell>
          <cell r="C84">
            <v>6.0856373584110539</v>
          </cell>
          <cell r="D84">
            <v>4499.7355277148654</v>
          </cell>
          <cell r="E84">
            <v>0.13758740309012096</v>
          </cell>
          <cell r="F84">
            <v>7.012579232331043</v>
          </cell>
          <cell r="G84">
            <v>5185.1186743855351</v>
          </cell>
        </row>
        <row r="85">
          <cell r="A85">
            <v>55</v>
          </cell>
          <cell r="B85">
            <v>0.12178873889371314</v>
          </cell>
          <cell r="C85">
            <v>5.6430455505266135</v>
          </cell>
          <cell r="D85">
            <v>4505.3785732653923</v>
          </cell>
          <cell r="E85">
            <v>0.14033915115192339</v>
          </cell>
          <cell r="F85">
            <v>6.5025734699796933</v>
          </cell>
          <cell r="G85">
            <v>5191.6212478555144</v>
          </cell>
        </row>
        <row r="86">
          <cell r="A86">
            <v>56</v>
          </cell>
          <cell r="B86">
            <v>0.12422451367158741</v>
          </cell>
          <cell r="C86">
            <v>5.2326422377610422</v>
          </cell>
          <cell r="D86">
            <v>4510.6112155031533</v>
          </cell>
          <cell r="E86">
            <v>0.14314593417496185</v>
          </cell>
          <cell r="F86">
            <v>6.0296590357993534</v>
          </cell>
          <cell r="G86">
            <v>5197.6509068913138</v>
          </cell>
        </row>
        <row r="87">
          <cell r="A87">
            <v>57</v>
          </cell>
          <cell r="B87">
            <v>0.12670900394501916</v>
          </cell>
          <cell r="C87">
            <v>4.8520864386511473</v>
          </cell>
          <cell r="D87">
            <v>4515.4633019418043</v>
          </cell>
          <cell r="E87">
            <v>0.1460088528584611</v>
          </cell>
          <cell r="F87">
            <v>5.5911383786503084</v>
          </cell>
          <cell r="G87">
            <v>5203.2420452699644</v>
          </cell>
        </row>
        <row r="88">
          <cell r="A88">
            <v>58</v>
          </cell>
          <cell r="B88">
            <v>0.12924318402391954</v>
          </cell>
          <cell r="C88">
            <v>4.4992074249310638</v>
          </cell>
          <cell r="D88">
            <v>4519.9625093667355</v>
          </cell>
          <cell r="E88">
            <v>0.14892902991563034</v>
          </cell>
          <cell r="F88">
            <v>5.1845101329302858</v>
          </cell>
          <cell r="G88">
            <v>5208.4265554028943</v>
          </cell>
        </row>
        <row r="89">
          <cell r="A89">
            <v>59</v>
          </cell>
          <cell r="B89">
            <v>0.13182804770439793</v>
          </cell>
          <cell r="C89">
            <v>4.1719923394815313</v>
          </cell>
          <cell r="D89">
            <v>4524.1345017062167</v>
          </cell>
          <cell r="E89">
            <v>0.15190761051394294</v>
          </cell>
          <cell r="F89">
            <v>4.8074548505353549</v>
          </cell>
          <cell r="G89">
            <v>5213.2340102534299</v>
          </cell>
        </row>
        <row r="90">
          <cell r="A90">
            <v>60</v>
          </cell>
          <cell r="B90">
            <v>0.13446460865848589</v>
          </cell>
          <cell r="C90">
            <v>3.8685747147919658</v>
          </cell>
          <cell r="D90">
            <v>4528.0030764210087</v>
          </cell>
          <cell r="E90">
            <v>0.15494576272422181</v>
          </cell>
          <cell r="F90">
            <v>4.4578217704964214</v>
          </cell>
          <cell r="G90">
            <v>5217.6918320239265</v>
          </cell>
        </row>
        <row r="91">
          <cell r="A91">
            <v>61</v>
          </cell>
          <cell r="B91">
            <v>0.1371539008316556</v>
          </cell>
          <cell r="C91">
            <v>3.5872238264434584</v>
          </cell>
          <cell r="D91">
            <v>4531.5903002474524</v>
          </cell>
          <cell r="E91">
            <v>0.15804467797870625</v>
          </cell>
          <cell r="F91">
            <v>4.1336165508239535</v>
          </cell>
          <cell r="G91">
            <v>5221.8254485747502</v>
          </cell>
        </row>
        <row r="92">
          <cell r="A92">
            <v>62</v>
          </cell>
          <cell r="B92">
            <v>0.13989697884828872</v>
          </cell>
          <cell r="C92">
            <v>3.3263348208839334</v>
          </cell>
          <cell r="D92">
            <v>4534.9166350683363</v>
          </cell>
          <cell r="E92">
            <v>0.16120557153828038</v>
          </cell>
          <cell r="F92">
            <v>3.8329898925822108</v>
          </cell>
          <cell r="G92">
            <v>5225.6584384673324</v>
          </cell>
        </row>
        <row r="93">
          <cell r="A93">
            <v>63</v>
          </cell>
          <cell r="B93">
            <v>0.1426949184252545</v>
          </cell>
          <cell r="C93">
            <v>3.0844195611832848</v>
          </cell>
          <cell r="D93">
            <v>4538.0010546295198</v>
          </cell>
          <cell r="E93">
            <v>0.164429682969046</v>
          </cell>
          <cell r="F93">
            <v>3.5542269913035054</v>
          </cell>
          <cell r="G93">
            <v>5229.2126654586364</v>
          </cell>
        </row>
        <row r="94">
          <cell r="A94">
            <v>64</v>
          </cell>
          <cell r="B94">
            <v>0.14554881679375958</v>
          </cell>
          <cell r="C94">
            <v>2.8600981385517725</v>
          </cell>
          <cell r="D94">
            <v>4540.8611527680714</v>
          </cell>
          <cell r="E94">
            <v>0.16771827662842692</v>
          </cell>
          <cell r="F94">
            <v>3.2957377555723411</v>
          </cell>
          <cell r="G94">
            <v>5232.5084032142086</v>
          </cell>
        </row>
        <row r="95">
          <cell r="A95">
            <v>65</v>
          </cell>
          <cell r="B95">
            <v>0.14845979312963478</v>
          </cell>
          <cell r="C95">
            <v>2.6520910012025527</v>
          </cell>
          <cell r="D95">
            <v>4543.5132437692737</v>
          </cell>
          <cell r="E95">
            <v>0.17107264216099546</v>
          </cell>
          <cell r="F95">
            <v>3.0560477369852617</v>
          </cell>
          <cell r="G95">
            <v>5235.564450951194</v>
          </cell>
        </row>
        <row r="96">
          <cell r="A96">
            <v>66</v>
          </cell>
          <cell r="B96">
            <v>0.15142898899222748</v>
          </cell>
          <cell r="C96">
            <v>2.4592116556605488</v>
          </cell>
          <cell r="D96">
            <v>4545.9724554249342</v>
          </cell>
          <cell r="E96">
            <v>0.17449409500421537</v>
          </cell>
          <cell r="F96">
            <v>2.8337897197499693</v>
          </cell>
          <cell r="G96">
            <v>5238.3982406709438</v>
          </cell>
        </row>
        <row r="97">
          <cell r="A97">
            <v>67</v>
          </cell>
          <cell r="B97">
            <v>0.15445756877207203</v>
          </cell>
          <cell r="C97">
            <v>2.2803598988852358</v>
          </cell>
          <cell r="D97">
            <v>4548.252815323819</v>
          </cell>
          <cell r="E97">
            <v>0.17798397690429968</v>
          </cell>
          <cell r="F97">
            <v>2.6276959219499711</v>
          </cell>
          <cell r="G97">
            <v>5241.0259365928941</v>
          </cell>
        </row>
        <row r="98">
          <cell r="A98">
            <v>68</v>
          </cell>
          <cell r="B98">
            <v>0.15754672014751347</v>
          </cell>
          <cell r="C98">
            <v>2.1145155426026729</v>
          </cell>
          <cell r="D98">
            <v>4550.367330866422</v>
          </cell>
          <cell r="E98">
            <v>0.18154365644238568</v>
          </cell>
          <cell r="F98">
            <v>2.4365907639899738</v>
          </cell>
          <cell r="G98">
            <v>5243.4625273568845</v>
          </cell>
        </row>
        <row r="99">
          <cell r="A99">
            <v>69</v>
          </cell>
          <cell r="B99">
            <v>0.16069765455046375</v>
          </cell>
          <cell r="C99">
            <v>1.9607325940497513</v>
          </cell>
          <cell r="D99">
            <v>4552.3280634604716</v>
          </cell>
          <cell r="E99">
            <v>0.1851745295712334</v>
          </cell>
          <cell r="F99">
            <v>2.2593841629725211</v>
          </cell>
          <cell r="G99">
            <v>5245.7219115198568</v>
          </cell>
        </row>
        <row r="100">
          <cell r="A100">
            <v>70</v>
          </cell>
          <cell r="B100">
            <v>0.16391160764147303</v>
          </cell>
          <cell r="C100">
            <v>1.818133859937042</v>
          </cell>
          <cell r="D100">
            <v>4554.1461973204086</v>
          </cell>
          <cell r="E100">
            <v>0.18887802016265806</v>
          </cell>
          <cell r="F100">
            <v>2.0950653147563369</v>
          </cell>
          <cell r="G100">
            <v>5247.8169768346133</v>
          </cell>
        </row>
        <row r="101">
          <cell r="A101">
            <v>71</v>
          </cell>
          <cell r="B101">
            <v>0.16718983979430249</v>
          </cell>
          <cell r="C101">
            <v>1.6859059428507115</v>
          </cell>
          <cell r="D101">
            <v>4555.8321032632593</v>
          </cell>
          <cell r="E101">
            <v>0.19265558056591123</v>
          </cell>
          <cell r="F101">
            <v>1.9426969282286035</v>
          </cell>
          <cell r="G101">
            <v>5249.7596737628419</v>
          </cell>
        </row>
        <row r="102">
          <cell r="A102">
            <v>72</v>
          </cell>
          <cell r="B102">
            <v>0.17053363659018855</v>
          </cell>
          <cell r="C102">
            <v>1.563294601552478</v>
          </cell>
          <cell r="D102">
            <v>4557.3953978648115</v>
          </cell>
          <cell r="E102">
            <v>0.19650869217722947</v>
          </cell>
          <cell r="F102">
            <v>1.8014098789028872</v>
          </cell>
          <cell r="G102">
            <v>5251.5610836417445</v>
          </cell>
        </row>
        <row r="103">
          <cell r="A103">
            <v>73</v>
          </cell>
          <cell r="B103">
            <v>0.17394430932199234</v>
          </cell>
          <cell r="C103">
            <v>1.449600448712298</v>
          </cell>
          <cell r="D103">
            <v>4558.8449983135233</v>
          </cell>
          <cell r="E103">
            <v>0.20043886602077407</v>
          </cell>
          <cell r="F103">
            <v>1.6703982513463134</v>
          </cell>
          <cell r="G103">
            <v>5253.2314818930909</v>
          </cell>
        </row>
        <row r="104">
          <cell r="A104">
            <v>74</v>
          </cell>
          <cell r="B104">
            <v>0.17742319550843219</v>
          </cell>
          <cell r="C104">
            <v>1.3441749615332217</v>
          </cell>
          <cell r="D104">
            <v>4560.1891732750564</v>
          </cell>
          <cell r="E104">
            <v>0.20444764334118956</v>
          </cell>
          <cell r="F104">
            <v>1.5489147421574905</v>
          </cell>
          <cell r="G104">
            <v>5254.7803966352485</v>
          </cell>
        </row>
        <row r="105">
          <cell r="A105">
            <v>75</v>
          </cell>
          <cell r="B105">
            <v>0.18097165941860083</v>
          </cell>
          <cell r="C105">
            <v>1.2464167825126236</v>
          </cell>
          <cell r="D105">
            <v>4561.4355900575692</v>
          </cell>
          <cell r="E105">
            <v>0.20853659620801335</v>
          </cell>
          <cell r="F105">
            <v>1.4362663972733094</v>
          </cell>
          <cell r="G105">
            <v>5256.2166630325219</v>
          </cell>
        </row>
        <row r="106">
          <cell r="A106">
            <v>76</v>
          </cell>
          <cell r="B106">
            <v>0.18459109260697285</v>
          </cell>
          <cell r="C106">
            <v>1.1557682892389782</v>
          </cell>
          <cell r="D106">
            <v>4562.5913583468082</v>
          </cell>
          <cell r="E106">
            <v>0.21270732813217361</v>
          </cell>
          <cell r="F106">
            <v>1.3318106592897958</v>
          </cell>
          <cell r="G106">
            <v>5257.5484736918115</v>
          </cell>
        </row>
        <row r="107">
          <cell r="A107">
            <v>77</v>
          </cell>
          <cell r="B107">
            <v>0.1882829144591123</v>
          </cell>
          <cell r="C107">
            <v>1.0717124136579614</v>
          </cell>
          <cell r="D107">
            <v>4563.6630707604663</v>
          </cell>
          <cell r="E107">
            <v>0.21696147469481708</v>
          </cell>
          <cell r="F107">
            <v>1.2349517022505379</v>
          </cell>
          <cell r="G107">
            <v>5258.7834253940619</v>
          </cell>
        </row>
        <row r="108">
          <cell r="A108">
            <v>78</v>
          </cell>
          <cell r="B108">
            <v>0.19204857274829454</v>
          </cell>
          <cell r="C108">
            <v>0.99376969266465498</v>
          </cell>
          <cell r="D108">
            <v>4564.6568404531308</v>
          </cell>
          <cell r="E108">
            <v>0.22130070418871342</v>
          </cell>
          <cell r="F108">
            <v>1.1451370329959532</v>
          </cell>
          <cell r="G108">
            <v>5259.9285624270578</v>
          </cell>
        </row>
        <row r="109">
          <cell r="A109">
            <v>79</v>
          </cell>
          <cell r="B109">
            <v>0.19588954420326044</v>
          </cell>
          <cell r="C109">
            <v>0.92149553319813482</v>
          </cell>
          <cell r="D109">
            <v>4565.578335986329</v>
          </cell>
          <cell r="E109">
            <v>0.22572671827248769</v>
          </cell>
          <cell r="F109">
            <v>1.0618543396871565</v>
          </cell>
          <cell r="G109">
            <v>5260.9904167667446</v>
          </cell>
        </row>
        <row r="110">
          <cell r="A110">
            <v>80</v>
          </cell>
          <cell r="B110">
            <v>0.19980733508732565</v>
          </cell>
          <cell r="C110">
            <v>0.85447767623827042</v>
          </cell>
          <cell r="D110">
            <v>4566.4328136625672</v>
          </cell>
          <cell r="E110">
            <v>0.23024125263793746</v>
          </cell>
          <cell r="F110">
            <v>0.98462856952809064</v>
          </cell>
          <cell r="G110">
            <v>5261.9750453362731</v>
          </cell>
        </row>
        <row r="111">
          <cell r="A111">
            <v>81</v>
          </cell>
          <cell r="B111">
            <v>0.20380348178907218</v>
          </cell>
          <cell r="C111">
            <v>0.79233384523912342</v>
          </cell>
          <cell r="D111">
            <v>4567.2251475078065</v>
          </cell>
          <cell r="E111">
            <v>0.23484607769069621</v>
          </cell>
          <cell r="F111">
            <v>0.91301921901695682</v>
          </cell>
          <cell r="G111">
            <v>5262.8880645552899</v>
          </cell>
        </row>
        <row r="112">
          <cell r="A112">
            <v>82</v>
          </cell>
          <cell r="B112">
            <v>0.20787955142485362</v>
          </cell>
          <cell r="C112">
            <v>0.73470956558536904</v>
          </cell>
          <cell r="D112">
            <v>4567.9598570733915</v>
          </cell>
          <cell r="E112">
            <v>0.23954299924451014</v>
          </cell>
          <cell r="F112">
            <v>0.84661782127026908</v>
          </cell>
          <cell r="G112">
            <v>5263.7346823765602</v>
          </cell>
        </row>
        <row r="113">
          <cell r="A113">
            <v>83</v>
          </cell>
          <cell r="B113">
            <v>0.2120371424533507</v>
          </cell>
          <cell r="C113">
            <v>0.68127614263370562</v>
          </cell>
          <cell r="D113">
            <v>4568.6411332160251</v>
          </cell>
          <cell r="E113">
            <v>0.24433385922940035</v>
          </cell>
          <cell r="F113">
            <v>0.78504561608697632</v>
          </cell>
          <cell r="G113">
            <v>5264.5197279926469</v>
          </cell>
        </row>
        <row r="114">
          <cell r="A114">
            <v>84</v>
          </cell>
          <cell r="B114">
            <v>0.21627788530241773</v>
          </cell>
          <cell r="C114">
            <v>0.63172878680579991</v>
          </cell>
          <cell r="D114">
            <v>4569.2728620028311</v>
          </cell>
          <cell r="E114">
            <v>0.24922053641398836</v>
          </cell>
          <cell r="F114">
            <v>0.72795138946246918</v>
          </cell>
          <cell r="G114">
            <v>5265.2476793821097</v>
          </cell>
        </row>
        <row r="115">
          <cell r="A115">
            <v>85</v>
          </cell>
          <cell r="B115">
            <v>0.2206034430084661</v>
          </cell>
          <cell r="C115">
            <v>0.58578487503810528</v>
          </cell>
          <cell r="D115">
            <v>4569.8586468778694</v>
          </cell>
          <cell r="E115">
            <v>0.25420494714226816</v>
          </cell>
          <cell r="F115">
            <v>0.67500947022883506</v>
          </cell>
          <cell r="G115">
            <v>5265.922688852339</v>
          </cell>
        </row>
        <row r="116">
          <cell r="A116">
            <v>86</v>
          </cell>
          <cell r="B116">
            <v>0.22501551186863541</v>
          </cell>
          <cell r="C116">
            <v>0.54318233867169752</v>
          </cell>
          <cell r="D116">
            <v>4570.401829216541</v>
          </cell>
          <cell r="E116">
            <v>0.25928904608511355</v>
          </cell>
          <cell r="F116">
            <v>0.62591787239401064</v>
          </cell>
          <cell r="G116">
            <v>5266.548606724733</v>
          </cell>
        </row>
        <row r="117">
          <cell r="A117">
            <v>87</v>
          </cell>
          <cell r="B117">
            <v>0.22951582210600813</v>
          </cell>
          <cell r="C117">
            <v>0.50367816858648318</v>
          </cell>
          <cell r="D117">
            <v>4570.9055073851277</v>
          </cell>
          <cell r="E117">
            <v>0.26447482700681585</v>
          </cell>
          <cell r="F117">
            <v>0.58039657258353727</v>
          </cell>
          <cell r="G117">
            <v>5267.1290032973166</v>
          </cell>
        </row>
        <row r="118">
          <cell r="A118">
            <v>88</v>
          </cell>
          <cell r="B118">
            <v>0.23410613854812828</v>
          </cell>
          <cell r="C118">
            <v>0.46704702905292084</v>
          </cell>
          <cell r="D118">
            <v>4571.3725544141807</v>
          </cell>
          <cell r="E118">
            <v>0.26976432354695218</v>
          </cell>
          <cell r="F118">
            <v>0.53818591275928007</v>
          </cell>
          <cell r="G118">
            <v>5267.6671892100758</v>
          </cell>
        </row>
        <row r="119">
          <cell r="A119">
            <v>89</v>
          </cell>
          <cell r="B119">
            <v>0.23878826131909087</v>
          </cell>
          <cell r="C119">
            <v>0.43307997239452645</v>
          </cell>
          <cell r="D119">
            <v>4571.8056343865755</v>
          </cell>
          <cell r="E119">
            <v>0.27515961001789124</v>
          </cell>
          <cell r="F119">
            <v>0.49904511910405958</v>
          </cell>
          <cell r="G119">
            <v>5268.16623432918</v>
          </cell>
        </row>
        <row r="120">
          <cell r="A120">
            <v>90</v>
          </cell>
          <cell r="B120">
            <v>0.24356402654547268</v>
          </cell>
          <cell r="C120">
            <v>0.40158324712947002</v>
          </cell>
          <cell r="D120">
            <v>4572.2072176337051</v>
          </cell>
          <cell r="E120">
            <v>0.28066280221824907</v>
          </cell>
          <cell r="F120">
            <v>0.46275092862376432</v>
          </cell>
          <cell r="G120">
            <v>5268.6289852578038</v>
          </cell>
        </row>
        <row r="121">
          <cell r="A121">
            <v>91</v>
          </cell>
          <cell r="B121">
            <v>0.24843530707638214</v>
          </cell>
          <cell r="C121">
            <v>0.37237719279278125</v>
          </cell>
          <cell r="D121">
            <v>4572.5795948264977</v>
          </cell>
          <cell r="E121">
            <v>0.28627605826261404</v>
          </cell>
          <cell r="F121">
            <v>0.42909631563294509</v>
          </cell>
          <cell r="G121">
            <v>5269.0580815734365</v>
          </cell>
        </row>
        <row r="122">
          <cell r="A122">
            <v>92</v>
          </cell>
          <cell r="B122">
            <v>0.25340401321790978</v>
          </cell>
          <cell r="C122">
            <v>0.34529521513512446</v>
          </cell>
          <cell r="D122">
            <v>4572.9248900416324</v>
          </cell>
          <cell r="E122">
            <v>0.29200157942786631</v>
          </cell>
          <cell r="F122">
            <v>0.39788931085963997</v>
          </cell>
          <cell r="G122">
            <v>5269.4559708842962</v>
          </cell>
        </row>
        <row r="123">
          <cell r="A123">
            <v>93</v>
          </cell>
          <cell r="B123">
            <v>0.25847209348226796</v>
          </cell>
          <cell r="C123">
            <v>0.3201828358525699</v>
          </cell>
          <cell r="D123">
            <v>4573.2450728774847</v>
          </cell>
          <cell r="E123">
            <v>0.29784161101642365</v>
          </cell>
          <cell r="F123">
            <v>0.3689519064334843</v>
          </cell>
          <cell r="G123">
            <v>5269.8249227907299</v>
          </cell>
        </row>
        <row r="124">
          <cell r="A124">
            <v>94</v>
          </cell>
          <cell r="B124">
            <v>0.26364153535191331</v>
          </cell>
          <cell r="C124">
            <v>0.29689681142692836</v>
          </cell>
          <cell r="D124">
            <v>4573.5419696889121</v>
          </cell>
          <cell r="E124">
            <v>0.30379844323675215</v>
          </cell>
          <cell r="F124">
            <v>0.34211904051104908</v>
          </cell>
          <cell r="G124">
            <v>5270.1670418312406</v>
          </cell>
        </row>
        <row r="125">
          <cell r="A125">
            <v>95</v>
          </cell>
          <cell r="B125">
            <v>0.26891436605895158</v>
          </cell>
          <cell r="C125">
            <v>0.27530431605042449</v>
          </cell>
          <cell r="D125">
            <v>4573.8172740049622</v>
          </cell>
          <cell r="E125">
            <v>0.3098744121014872</v>
          </cell>
          <cell r="F125">
            <v>0.31723765574660912</v>
          </cell>
          <cell r="G125">
            <v>5270.4842794869874</v>
          </cell>
        </row>
        <row r="126">
          <cell r="A126">
            <v>96</v>
          </cell>
          <cell r="B126">
            <v>0.27429265338013059</v>
          </cell>
          <cell r="C126">
            <v>0.25528218397402996</v>
          </cell>
          <cell r="D126">
            <v>4574.0725561889358</v>
          </cell>
          <cell r="E126">
            <v>0.31607190034351695</v>
          </cell>
          <cell r="F126">
            <v>0.29416582623776483</v>
          </cell>
          <cell r="G126">
            <v>5270.7784453132253</v>
          </cell>
        </row>
        <row r="127">
          <cell r="A127">
            <v>97</v>
          </cell>
          <cell r="B127">
            <v>0.27977850644773322</v>
          </cell>
          <cell r="C127">
            <v>0.23671620695773687</v>
          </cell>
          <cell r="D127">
            <v>4574.3092723958935</v>
          </cell>
          <cell r="E127">
            <v>0.3223933383503873</v>
          </cell>
          <cell r="F127">
            <v>0.27277194796592741</v>
          </cell>
          <cell r="G127">
            <v>5271.0512172611916</v>
          </cell>
        </row>
        <row r="128">
          <cell r="A128">
            <v>98</v>
          </cell>
          <cell r="B128">
            <v>0.2853740765766879</v>
          </cell>
          <cell r="C128">
            <v>0.21950048281535597</v>
          </cell>
          <cell r="D128">
            <v>4574.5287728787089</v>
          </cell>
          <cell r="E128">
            <v>0.32884120511739506</v>
          </cell>
          <cell r="F128">
            <v>0.25293398811385992</v>
          </cell>
          <cell r="G128">
            <v>5271.3041512493055</v>
          </cell>
        </row>
        <row r="129">
          <cell r="A129">
            <v>99</v>
          </cell>
          <cell r="B129">
            <v>0.29108155810822167</v>
          </cell>
          <cell r="C129">
            <v>0.20353681133787555</v>
          </cell>
          <cell r="D129">
            <v>4574.7323096900463</v>
          </cell>
          <cell r="E129">
            <v>0.33541802921974295</v>
          </cell>
          <cell r="F129">
            <v>0.23453878897830646</v>
          </cell>
          <cell r="G129">
            <v>5271.5386900382837</v>
          </cell>
        </row>
      </sheetData>
      <sheetData sheetId="3"/>
      <sheetData sheetId="4">
        <row r="35">
          <cell r="A35">
            <v>1</v>
          </cell>
          <cell r="B35">
            <v>4.1802076749174515E-2</v>
          </cell>
          <cell r="C35">
            <v>51.189223481540814</v>
          </cell>
          <cell r="D35">
            <v>51.189223481540814</v>
          </cell>
          <cell r="E35">
            <v>4.8169215156143932E-2</v>
          </cell>
          <cell r="F35">
            <v>58.98617751346449</v>
          </cell>
          <cell r="G35">
            <v>58.98617751346449</v>
          </cell>
        </row>
        <row r="36">
          <cell r="A36">
            <v>2</v>
          </cell>
          <cell r="B36">
            <v>4.5982284424091968E-2</v>
          </cell>
          <cell r="C36">
            <v>51.189223481540822</v>
          </cell>
          <cell r="D36">
            <v>102.37844696308164</v>
          </cell>
          <cell r="E36">
            <v>5.2986136671758333E-2</v>
          </cell>
          <cell r="F36">
            <v>58.98617751346449</v>
          </cell>
          <cell r="G36">
            <v>117.97235502692898</v>
          </cell>
        </row>
        <row r="37">
          <cell r="A37">
            <v>3</v>
          </cell>
          <cell r="B37">
            <v>5.0580512866501171E-2</v>
          </cell>
          <cell r="C37">
            <v>51.189223481540814</v>
          </cell>
          <cell r="D37">
            <v>153.56767044462245</v>
          </cell>
          <cell r="E37">
            <v>5.8284750338934169E-2</v>
          </cell>
          <cell r="F37">
            <v>58.986177513464497</v>
          </cell>
          <cell r="G37">
            <v>176.95853254039349</v>
          </cell>
        </row>
        <row r="38">
          <cell r="A38">
            <v>4</v>
          </cell>
          <cell r="B38">
            <v>5.5638564153151292E-2</v>
          </cell>
          <cell r="C38">
            <v>51.189223481540822</v>
          </cell>
          <cell r="D38">
            <v>204.75689392616329</v>
          </cell>
          <cell r="E38">
            <v>6.4113225372827584E-2</v>
          </cell>
          <cell r="F38">
            <v>58.98617751346449</v>
          </cell>
          <cell r="G38">
            <v>235.94471005385799</v>
          </cell>
        </row>
        <row r="39">
          <cell r="A39">
            <v>5</v>
          </cell>
          <cell r="B39">
            <v>6.1202420568466427E-2</v>
          </cell>
          <cell r="C39">
            <v>51.189223481540814</v>
          </cell>
          <cell r="D39">
            <v>255.94611740770409</v>
          </cell>
          <cell r="E39">
            <v>7.0524547910110355E-2</v>
          </cell>
          <cell r="F39">
            <v>58.986177513464504</v>
          </cell>
          <cell r="G39">
            <v>294.93088756732249</v>
          </cell>
        </row>
        <row r="40">
          <cell r="A40">
            <v>6</v>
          </cell>
          <cell r="B40">
            <v>6.7322662625313071E-2</v>
          </cell>
          <cell r="C40">
            <v>51.189223481540814</v>
          </cell>
          <cell r="D40">
            <v>307.1353408892449</v>
          </cell>
          <cell r="E40">
            <v>7.7577002701121403E-2</v>
          </cell>
          <cell r="F40">
            <v>58.986177513464497</v>
          </cell>
          <cell r="G40">
            <v>353.91706508078698</v>
          </cell>
        </row>
        <row r="41">
          <cell r="A41">
            <v>7</v>
          </cell>
          <cell r="B41">
            <v>7.4054928887844387E-2</v>
          </cell>
          <cell r="C41">
            <v>51.189223481540814</v>
          </cell>
          <cell r="D41">
            <v>358.32456437078571</v>
          </cell>
          <cell r="E41">
            <v>8.533470297123355E-2</v>
          </cell>
          <cell r="F41">
            <v>58.986177513464497</v>
          </cell>
          <cell r="G41">
            <v>412.90324259425148</v>
          </cell>
        </row>
        <row r="42">
          <cell r="A42">
            <v>8</v>
          </cell>
          <cell r="B42">
            <v>8.1460421776628836E-2</v>
          </cell>
          <cell r="C42">
            <v>51.189223481540822</v>
          </cell>
          <cell r="D42">
            <v>409.51378785232652</v>
          </cell>
          <cell r="E42">
            <v>9.3868173268356919E-2</v>
          </cell>
          <cell r="F42">
            <v>58.986177513464519</v>
          </cell>
          <cell r="G42">
            <v>471.88942010771598</v>
          </cell>
        </row>
        <row r="43">
          <cell r="A43">
            <v>9</v>
          </cell>
          <cell r="B43">
            <v>8.9606463954291726E-2</v>
          </cell>
          <cell r="C43">
            <v>51.189223481540822</v>
          </cell>
          <cell r="D43">
            <v>460.70301133386732</v>
          </cell>
          <cell r="E43">
            <v>0.10325499059519262</v>
          </cell>
          <cell r="F43">
            <v>58.986177513464511</v>
          </cell>
          <cell r="G43">
            <v>530.87559762118053</v>
          </cell>
        </row>
        <row r="44">
          <cell r="A44">
            <v>10</v>
          </cell>
          <cell r="B44">
            <v>9.8567110349720904E-2</v>
          </cell>
          <cell r="C44">
            <v>51.189223481540822</v>
          </cell>
          <cell r="D44">
            <v>511.89223481540813</v>
          </cell>
          <cell r="E44">
            <v>0.11358048965471189</v>
          </cell>
          <cell r="F44">
            <v>58.986177513464511</v>
          </cell>
          <cell r="G44">
            <v>589.86177513464509</v>
          </cell>
        </row>
        <row r="45">
          <cell r="A45">
            <v>11</v>
          </cell>
          <cell r="B45">
            <v>0.108423821384693</v>
          </cell>
          <cell r="C45">
            <v>51.189223481540822</v>
          </cell>
          <cell r="D45">
            <v>563.08145829694899</v>
          </cell>
          <cell r="E45">
            <v>0.12493853862018309</v>
          </cell>
          <cell r="F45">
            <v>58.986177513464511</v>
          </cell>
          <cell r="G45">
            <v>648.84795264810964</v>
          </cell>
        </row>
        <row r="46">
          <cell r="A46">
            <v>12</v>
          </cell>
          <cell r="B46">
            <v>0.11926620352316231</v>
          </cell>
          <cell r="C46">
            <v>51.189223481540822</v>
          </cell>
          <cell r="D46">
            <v>614.2706817784898</v>
          </cell>
          <cell r="E46">
            <v>0.1374323924822014</v>
          </cell>
          <cell r="F46">
            <v>58.986177513464504</v>
          </cell>
          <cell r="G46">
            <v>707.83413016157419</v>
          </cell>
        </row>
        <row r="47">
          <cell r="A47">
            <v>13</v>
          </cell>
          <cell r="B47">
            <v>0.13119282387547854</v>
          </cell>
          <cell r="C47">
            <v>51.189223481540829</v>
          </cell>
          <cell r="D47">
            <v>665.45990526003061</v>
          </cell>
          <cell r="E47">
            <v>0.15117563173042156</v>
          </cell>
          <cell r="F47">
            <v>58.986177513464519</v>
          </cell>
          <cell r="G47">
            <v>766.82030767503875</v>
          </cell>
        </row>
        <row r="48">
          <cell r="A48">
            <v>14</v>
          </cell>
          <cell r="B48">
            <v>0.1443121062630264</v>
          </cell>
          <cell r="C48">
            <v>51.189223481540814</v>
          </cell>
          <cell r="D48">
            <v>716.64912874157142</v>
          </cell>
          <cell r="E48">
            <v>0.16629319490346373</v>
          </cell>
          <cell r="F48">
            <v>58.986177513464511</v>
          </cell>
          <cell r="G48">
            <v>825.8064851885033</v>
          </cell>
        </row>
        <row r="49">
          <cell r="A49">
            <v>15</v>
          </cell>
          <cell r="B49">
            <v>0.15874331688932905</v>
          </cell>
          <cell r="C49">
            <v>51.189223481540814</v>
          </cell>
          <cell r="D49">
            <v>767.83835222311222</v>
          </cell>
          <cell r="E49">
            <v>0.1829225143938101</v>
          </cell>
          <cell r="F49">
            <v>58.986177513464511</v>
          </cell>
          <cell r="G49">
            <v>884.79266270196786</v>
          </cell>
        </row>
        <row r="50">
          <cell r="A50">
            <v>16</v>
          </cell>
          <cell r="B50">
            <v>0.17461764857826198</v>
          </cell>
          <cell r="C50">
            <v>51.189223481540822</v>
          </cell>
          <cell r="D50">
            <v>819.02757570465303</v>
          </cell>
          <cell r="E50">
            <v>0.20121476583319112</v>
          </cell>
          <cell r="F50">
            <v>58.986177513464511</v>
          </cell>
          <cell r="G50">
            <v>943.77884021543241</v>
          </cell>
        </row>
        <row r="51">
          <cell r="A51">
            <v>17</v>
          </cell>
          <cell r="B51">
            <v>0.1920794134360882</v>
          </cell>
          <cell r="C51">
            <v>51.189223481540829</v>
          </cell>
          <cell r="D51">
            <v>870.21679918619384</v>
          </cell>
          <cell r="E51">
            <v>0.22133624241651026</v>
          </cell>
          <cell r="F51">
            <v>58.986177513464511</v>
          </cell>
          <cell r="G51">
            <v>1002.765017728897</v>
          </cell>
        </row>
        <row r="52">
          <cell r="A52">
            <v>18</v>
          </cell>
          <cell r="B52">
            <v>0.21128735477969704</v>
          </cell>
          <cell r="C52">
            <v>51.189223481540822</v>
          </cell>
          <cell r="D52">
            <v>921.40602266773465</v>
          </cell>
          <cell r="E52">
            <v>0.24346986665816131</v>
          </cell>
          <cell r="F52">
            <v>58.986177513464519</v>
          </cell>
          <cell r="G52">
            <v>1061.7511952423615</v>
          </cell>
        </row>
        <row r="53">
          <cell r="A53">
            <v>19</v>
          </cell>
          <cell r="B53">
            <v>0.23241609025766677</v>
          </cell>
          <cell r="C53">
            <v>51.189223481540829</v>
          </cell>
          <cell r="D53">
            <v>972.59524614927545</v>
          </cell>
          <cell r="E53">
            <v>0.26781685332397748</v>
          </cell>
          <cell r="F53">
            <v>58.986177513464511</v>
          </cell>
          <cell r="G53">
            <v>1120.7373727558261</v>
          </cell>
        </row>
        <row r="54">
          <cell r="A54">
            <v>20</v>
          </cell>
          <cell r="B54">
            <v>0.25565769928343346</v>
          </cell>
          <cell r="C54">
            <v>51.189223481540829</v>
          </cell>
          <cell r="D54">
            <v>1023.7844696308163</v>
          </cell>
          <cell r="E54">
            <v>0.29459853865637525</v>
          </cell>
          <cell r="F54">
            <v>58.986177513464519</v>
          </cell>
          <cell r="G54">
            <v>1179.7235502692906</v>
          </cell>
        </row>
        <row r="55">
          <cell r="A55">
            <v>21</v>
          </cell>
          <cell r="B55">
            <v>0.28122346921177682</v>
          </cell>
          <cell r="C55">
            <v>51.189223481540829</v>
          </cell>
          <cell r="D55">
            <v>1074.9736931123571</v>
          </cell>
          <cell r="E55">
            <v>0.32405839252201279</v>
          </cell>
          <cell r="F55">
            <v>58.986177513464511</v>
          </cell>
          <cell r="G55">
            <v>1238.7097277827552</v>
          </cell>
        </row>
        <row r="56">
          <cell r="A56">
            <v>22</v>
          </cell>
          <cell r="B56">
            <v>0.30934581613295453</v>
          </cell>
          <cell r="C56">
            <v>51.189223481540822</v>
          </cell>
          <cell r="D56">
            <v>1126.162916593898</v>
          </cell>
          <cell r="E56">
            <v>0.3564642317742141</v>
          </cell>
          <cell r="F56">
            <v>58.986177513464511</v>
          </cell>
          <cell r="G56">
            <v>1297.6959052962197</v>
          </cell>
        </row>
        <row r="57">
          <cell r="A57">
            <v>23</v>
          </cell>
          <cell r="B57">
            <v>0.34028039774625002</v>
          </cell>
          <cell r="C57">
            <v>51.189223481540822</v>
          </cell>
          <cell r="D57">
            <v>1177.3521400754389</v>
          </cell>
          <cell r="E57">
            <v>0.39211065495163555</v>
          </cell>
          <cell r="F57">
            <v>58.986177513464511</v>
          </cell>
          <cell r="G57">
            <v>1356.6820828096843</v>
          </cell>
        </row>
        <row r="58">
          <cell r="A58">
            <v>24</v>
          </cell>
          <cell r="B58">
            <v>0.37430843752087506</v>
          </cell>
          <cell r="C58">
            <v>51.189223481540836</v>
          </cell>
          <cell r="D58">
            <v>1228.5413635569798</v>
          </cell>
          <cell r="E58">
            <v>0.43132172044679912</v>
          </cell>
          <cell r="F58">
            <v>58.986177513464526</v>
          </cell>
          <cell r="G58">
            <v>1415.6682603231488</v>
          </cell>
        </row>
        <row r="59">
          <cell r="A59">
            <v>25</v>
          </cell>
          <cell r="B59">
            <v>0.41173928127296261</v>
          </cell>
          <cell r="C59">
            <v>51.189223481540836</v>
          </cell>
          <cell r="D59">
            <v>1279.7305870385208</v>
          </cell>
          <cell r="E59">
            <v>0.47445389249147907</v>
          </cell>
          <cell r="F59">
            <v>58.986177513464519</v>
          </cell>
          <cell r="G59">
            <v>1474.6544378366134</v>
          </cell>
        </row>
        <row r="60">
          <cell r="A60">
            <v>26</v>
          </cell>
          <cell r="B60">
            <v>0.45291320940025892</v>
          </cell>
          <cell r="C60">
            <v>51.189223481540836</v>
          </cell>
          <cell r="D60">
            <v>1330.9198105200617</v>
          </cell>
          <cell r="E60">
            <v>0.52189928174062705</v>
          </cell>
          <cell r="F60">
            <v>58.986177513464533</v>
          </cell>
          <cell r="G60">
            <v>1533.640615350078</v>
          </cell>
        </row>
        <row r="61">
          <cell r="A61">
            <v>27</v>
          </cell>
          <cell r="B61">
            <v>0.49820453034028483</v>
          </cell>
          <cell r="C61">
            <v>51.189223481540829</v>
          </cell>
          <cell r="D61">
            <v>1382.1090340016026</v>
          </cell>
          <cell r="E61">
            <v>0.57408920991468981</v>
          </cell>
          <cell r="F61">
            <v>58.986177513464519</v>
          </cell>
          <cell r="G61">
            <v>1592.6267928635425</v>
          </cell>
        </row>
        <row r="62">
          <cell r="A62">
            <v>28</v>
          </cell>
          <cell r="B62">
            <v>0.54802498337431338</v>
          </cell>
          <cell r="C62">
            <v>51.189223481540836</v>
          </cell>
          <cell r="D62">
            <v>1433.2982574831435</v>
          </cell>
          <cell r="E62">
            <v>0.63149813090615881</v>
          </cell>
          <cell r="F62">
            <v>58.986177513464526</v>
          </cell>
          <cell r="G62">
            <v>1651.6129703770071</v>
          </cell>
        </row>
        <row r="63">
          <cell r="A63">
            <v>29</v>
          </cell>
          <cell r="B63">
            <v>0.60282748171174472</v>
          </cell>
          <cell r="C63">
            <v>51.189223481540836</v>
          </cell>
          <cell r="D63">
            <v>1484.4874809646844</v>
          </cell>
          <cell r="E63">
            <v>0.69464794399677476</v>
          </cell>
          <cell r="F63">
            <v>58.986177513464533</v>
          </cell>
          <cell r="G63">
            <v>1710.5991478904716</v>
          </cell>
        </row>
        <row r="64">
          <cell r="A64">
            <v>30</v>
          </cell>
          <cell r="B64">
            <v>0.66311022988291923</v>
          </cell>
          <cell r="C64">
            <v>51.189223481540829</v>
          </cell>
          <cell r="D64">
            <v>1535.6767044462254</v>
          </cell>
          <cell r="E64">
            <v>0.76411273839645233</v>
          </cell>
          <cell r="F64">
            <v>58.986177513464526</v>
          </cell>
          <cell r="G64">
            <v>1769.5853254039362</v>
          </cell>
        </row>
        <row r="65">
          <cell r="A65">
            <v>31</v>
          </cell>
          <cell r="B65">
            <v>0.72942125287121118</v>
          </cell>
          <cell r="C65">
            <v>51.189223481540829</v>
          </cell>
          <cell r="D65">
            <v>1586.8659279277663</v>
          </cell>
          <cell r="E65">
            <v>0.84052401223609763</v>
          </cell>
          <cell r="F65">
            <v>58.986177513464526</v>
          </cell>
          <cell r="G65">
            <v>1828.5715029174007</v>
          </cell>
        </row>
        <row r="66">
          <cell r="A66">
            <v>32</v>
          </cell>
          <cell r="B66">
            <v>0.80236337815833236</v>
          </cell>
          <cell r="C66">
            <v>51.189223481540829</v>
          </cell>
          <cell r="D66">
            <v>1638.0551514093072</v>
          </cell>
          <cell r="E66">
            <v>0.92457641345970742</v>
          </cell>
          <cell r="F66">
            <v>58.986177513464533</v>
          </cell>
          <cell r="G66">
            <v>1887.5576804308653</v>
          </cell>
        </row>
        <row r="67">
          <cell r="A67">
            <v>33</v>
          </cell>
          <cell r="B67">
            <v>0.88259971597416564</v>
          </cell>
          <cell r="C67">
            <v>51.189223481540829</v>
          </cell>
          <cell r="D67">
            <v>1689.2443748908481</v>
          </cell>
          <cell r="E67">
            <v>1.0170340548056782</v>
          </cell>
          <cell r="F67">
            <v>58.986177513464526</v>
          </cell>
          <cell r="G67">
            <v>1946.5438579443298</v>
          </cell>
        </row>
        <row r="68">
          <cell r="A68">
            <v>34</v>
          </cell>
          <cell r="B68">
            <v>0.97085968757158225</v>
          </cell>
          <cell r="C68">
            <v>51.189223481540829</v>
          </cell>
          <cell r="D68">
            <v>1740.433598372389</v>
          </cell>
          <cell r="E68">
            <v>1.1187374602862461</v>
          </cell>
          <cell r="F68">
            <v>58.986177513464519</v>
          </cell>
          <cell r="G68">
            <v>2005.5300354577944</v>
          </cell>
        </row>
        <row r="69">
          <cell r="A69">
            <v>35</v>
          </cell>
          <cell r="B69">
            <v>1.0679456563287406</v>
          </cell>
          <cell r="C69">
            <v>51.189223481540836</v>
          </cell>
          <cell r="D69">
            <v>1791.62282185393</v>
          </cell>
          <cell r="E69">
            <v>1.2306112063148709</v>
          </cell>
          <cell r="F69">
            <v>58.986177513464526</v>
          </cell>
          <cell r="G69">
            <v>2064.5162129712589</v>
          </cell>
        </row>
        <row r="70">
          <cell r="A70">
            <v>36</v>
          </cell>
          <cell r="B70">
            <v>1.1747402219616148</v>
          </cell>
          <cell r="C70">
            <v>51.189223481540836</v>
          </cell>
          <cell r="D70">
            <v>1842.8120453354709</v>
          </cell>
          <cell r="E70">
            <v>1.353672326946358</v>
          </cell>
          <cell r="F70">
            <v>58.986177513464526</v>
          </cell>
          <cell r="G70">
            <v>2123.5023904847235</v>
          </cell>
        </row>
        <row r="71">
          <cell r="A71">
            <v>37</v>
          </cell>
          <cell r="B71">
            <v>1.2922142441577764</v>
          </cell>
          <cell r="C71">
            <v>51.189223481540836</v>
          </cell>
          <cell r="D71">
            <v>1894.0012688170118</v>
          </cell>
          <cell r="E71">
            <v>1.489039559640994</v>
          </cell>
          <cell r="F71">
            <v>58.986177513464533</v>
          </cell>
          <cell r="G71">
            <v>2182.488567998188</v>
          </cell>
        </row>
        <row r="72">
          <cell r="A72">
            <v>38</v>
          </cell>
          <cell r="B72">
            <v>1.4214356685735541</v>
          </cell>
          <cell r="C72">
            <v>51.189223481540829</v>
          </cell>
          <cell r="D72">
            <v>1945.1904922985527</v>
          </cell>
          <cell r="E72">
            <v>1.6379435156050934</v>
          </cell>
          <cell r="F72">
            <v>58.986177513464526</v>
          </cell>
          <cell r="G72">
            <v>2241.4747455116526</v>
          </cell>
        </row>
        <row r="73">
          <cell r="A73">
            <v>39</v>
          </cell>
          <cell r="B73">
            <v>1.5635792354309097</v>
          </cell>
          <cell r="C73">
            <v>51.189223481540822</v>
          </cell>
          <cell r="D73">
            <v>1996.3797157800936</v>
          </cell>
          <cell r="E73">
            <v>1.801737867165603</v>
          </cell>
          <cell r="F73">
            <v>58.986177513464519</v>
          </cell>
          <cell r="G73">
            <v>2300.4609230251172</v>
          </cell>
        </row>
        <row r="74">
          <cell r="A74">
            <v>40</v>
          </cell>
          <cell r="B74">
            <v>1.7199371589740009</v>
          </cell>
          <cell r="C74">
            <v>51.189223481540836</v>
          </cell>
          <cell r="D74">
            <v>2047.5689392616346</v>
          </cell>
          <cell r="E74">
            <v>1.9819116538821635</v>
          </cell>
          <cell r="F74">
            <v>58.98617751346454</v>
          </cell>
          <cell r="G74">
            <v>2359.4471005385817</v>
          </cell>
        </row>
        <row r="75">
          <cell r="A75">
            <v>41</v>
          </cell>
          <cell r="B75">
            <v>1.8919308748714012</v>
          </cell>
          <cell r="C75">
            <v>51.189223481540843</v>
          </cell>
          <cell r="D75">
            <v>2098.7581627431755</v>
          </cell>
          <cell r="E75">
            <v>2.1801028192703802</v>
          </cell>
          <cell r="F75">
            <v>58.98617751346454</v>
          </cell>
          <cell r="G75">
            <v>2418.4332780520463</v>
          </cell>
        </row>
        <row r="76">
          <cell r="A76">
            <v>42</v>
          </cell>
          <cell r="B76">
            <v>2.0811239623585416</v>
          </cell>
          <cell r="C76">
            <v>51.18922348154085</v>
          </cell>
          <cell r="D76">
            <v>2149.9473862247164</v>
          </cell>
          <cell r="E76">
            <v>2.3981131011974184</v>
          </cell>
          <cell r="F76">
            <v>58.98617751346454</v>
          </cell>
          <cell r="G76">
            <v>2477.4194555655108</v>
          </cell>
        </row>
        <row r="77">
          <cell r="A77">
            <v>43</v>
          </cell>
          <cell r="B77">
            <v>2.2892363585943958</v>
          </cell>
          <cell r="C77">
            <v>51.189223481540843</v>
          </cell>
          <cell r="D77">
            <v>2201.1366097062573</v>
          </cell>
          <cell r="E77">
            <v>2.6379244113171603</v>
          </cell>
          <cell r="F77">
            <v>58.986177513464533</v>
          </cell>
          <cell r="G77">
            <v>2536.4056330789754</v>
          </cell>
        </row>
        <row r="78">
          <cell r="A78">
            <v>44</v>
          </cell>
          <cell r="B78">
            <v>2.5181599944538355</v>
          </cell>
          <cell r="C78">
            <v>51.189223481540843</v>
          </cell>
          <cell r="D78">
            <v>2252.3258331877983</v>
          </cell>
          <cell r="E78">
            <v>2.9017168524488763</v>
          </cell>
          <cell r="F78">
            <v>58.986177513464533</v>
          </cell>
          <cell r="G78">
            <v>2595.3918105924399</v>
          </cell>
        </row>
        <row r="79">
          <cell r="A79">
            <v>45</v>
          </cell>
          <cell r="B79">
            <v>2.7699759938992194</v>
          </cell>
          <cell r="C79">
            <v>51.18922348154085</v>
          </cell>
          <cell r="D79">
            <v>2303.5150566693392</v>
          </cell>
          <cell r="E79">
            <v>3.1918885376937642</v>
          </cell>
          <cell r="F79">
            <v>58.986177513464526</v>
          </cell>
          <cell r="G79">
            <v>2654.3779881059045</v>
          </cell>
        </row>
        <row r="80">
          <cell r="A80">
            <v>46</v>
          </cell>
          <cell r="B80">
            <v>3.0469735932891417</v>
          </cell>
          <cell r="C80">
            <v>51.18922348154085</v>
          </cell>
          <cell r="D80">
            <v>2354.7042801508801</v>
          </cell>
          <cell r="E80">
            <v>3.5110773914631408</v>
          </cell>
          <cell r="F80">
            <v>58.986177513464533</v>
          </cell>
          <cell r="G80">
            <v>2713.364165619369</v>
          </cell>
        </row>
        <row r="81">
          <cell r="A81">
            <v>47</v>
          </cell>
          <cell r="B81">
            <v>3.3516709526180564</v>
          </cell>
          <cell r="C81">
            <v>51.18922348154085</v>
          </cell>
          <cell r="D81">
            <v>2405.893503632421</v>
          </cell>
          <cell r="E81">
            <v>3.862185130609455</v>
          </cell>
          <cell r="F81">
            <v>58.986177513464526</v>
          </cell>
          <cell r="G81">
            <v>2772.3503431328336</v>
          </cell>
        </row>
        <row r="82">
          <cell r="A82">
            <v>48</v>
          </cell>
          <cell r="B82">
            <v>3.6868380478798621</v>
          </cell>
          <cell r="C82">
            <v>51.18922348154085</v>
          </cell>
          <cell r="D82">
            <v>2457.0827271139619</v>
          </cell>
          <cell r="E82">
            <v>4.2484036436704011</v>
          </cell>
          <cell r="F82">
            <v>58.98617751346454</v>
          </cell>
          <cell r="G82">
            <v>2831.3365206462981</v>
          </cell>
        </row>
        <row r="83">
          <cell r="A83">
            <v>49</v>
          </cell>
          <cell r="B83">
            <v>4.0555218526678489</v>
          </cell>
          <cell r="C83">
            <v>51.189223481540843</v>
          </cell>
          <cell r="D83">
            <v>2508.2719505955029</v>
          </cell>
          <cell r="E83">
            <v>4.6732440080374413</v>
          </cell>
          <cell r="F83">
            <v>58.986177513464533</v>
          </cell>
          <cell r="G83">
            <v>2890.3226981597627</v>
          </cell>
        </row>
        <row r="84">
          <cell r="A84">
            <v>50</v>
          </cell>
          <cell r="B84">
            <v>4.4610740379346341</v>
          </cell>
          <cell r="C84">
            <v>51.189223481540857</v>
          </cell>
          <cell r="D84">
            <v>2559.4611740770438</v>
          </cell>
          <cell r="E84">
            <v>5.1405684088411858</v>
          </cell>
          <cell r="F84">
            <v>58.986177513464533</v>
          </cell>
          <cell r="G84">
            <v>2949.3088756732272</v>
          </cell>
        </row>
        <row r="85">
          <cell r="A85">
            <v>51</v>
          </cell>
          <cell r="B85">
            <v>4.9071814417280981</v>
          </cell>
          <cell r="C85">
            <v>51.189223481540857</v>
          </cell>
          <cell r="D85">
            <v>2610.6503975585847</v>
          </cell>
          <cell r="E85">
            <v>5.6546252497253047</v>
          </cell>
          <cell r="F85">
            <v>58.986177513464526</v>
          </cell>
          <cell r="G85">
            <v>3008.2950531866918</v>
          </cell>
        </row>
        <row r="86">
          <cell r="A86">
            <v>52</v>
          </cell>
          <cell r="B86">
            <v>5.397899585900908</v>
          </cell>
          <cell r="C86">
            <v>51.18922348154085</v>
          </cell>
          <cell r="D86">
            <v>2661.8396210401256</v>
          </cell>
          <cell r="E86">
            <v>6.220087774697836</v>
          </cell>
          <cell r="F86">
            <v>58.986177513464526</v>
          </cell>
          <cell r="G86">
            <v>3067.2812307001564</v>
          </cell>
        </row>
        <row r="87">
          <cell r="A87">
            <v>53</v>
          </cell>
          <cell r="B87">
            <v>5.9376895444909996</v>
          </cell>
          <cell r="C87">
            <v>51.18922348154085</v>
          </cell>
          <cell r="D87">
            <v>2713.0288445216665</v>
          </cell>
          <cell r="E87">
            <v>6.8420965521676198</v>
          </cell>
          <cell r="F87">
            <v>58.986177513464533</v>
          </cell>
          <cell r="G87">
            <v>3126.2674082136209</v>
          </cell>
        </row>
        <row r="88">
          <cell r="A88">
            <v>54</v>
          </cell>
          <cell r="B88">
            <v>6.5314584989400997</v>
          </cell>
          <cell r="C88">
            <v>51.189223481540857</v>
          </cell>
          <cell r="D88">
            <v>2764.2180680032075</v>
          </cell>
          <cell r="E88">
            <v>7.5263062073843825</v>
          </cell>
          <cell r="F88">
            <v>58.986177513464526</v>
          </cell>
          <cell r="G88">
            <v>3185.2535857270855</v>
          </cell>
        </row>
        <row r="89">
          <cell r="A89">
            <v>55</v>
          </cell>
          <cell r="B89">
            <v>7.1846043488341103</v>
          </cell>
          <cell r="C89">
            <v>51.18922348154085</v>
          </cell>
          <cell r="D89">
            <v>2815.4072914847484</v>
          </cell>
          <cell r="E89">
            <v>8.2789368281228217</v>
          </cell>
          <cell r="F89">
            <v>58.986177513464519</v>
          </cell>
          <cell r="G89">
            <v>3244.23976324055</v>
          </cell>
        </row>
        <row r="90">
          <cell r="A90">
            <v>56</v>
          </cell>
          <cell r="B90">
            <v>7.9030647837175216</v>
          </cell>
          <cell r="C90">
            <v>51.189223481540864</v>
          </cell>
          <cell r="D90">
            <v>2866.5965149662893</v>
          </cell>
          <cell r="E90">
            <v>9.1068305109351044</v>
          </cell>
          <cell r="F90">
            <v>58.98617751346454</v>
          </cell>
          <cell r="G90">
            <v>3303.2259407540146</v>
          </cell>
        </row>
        <row r="91">
          <cell r="A91">
            <v>57</v>
          </cell>
          <cell r="B91">
            <v>8.6933712620892738</v>
          </cell>
          <cell r="C91">
            <v>51.18922348154085</v>
          </cell>
          <cell r="D91">
            <v>2917.7857384478302</v>
          </cell>
          <cell r="E91">
            <v>10.017513562028615</v>
          </cell>
          <cell r="F91">
            <v>58.986177513464533</v>
          </cell>
          <cell r="G91">
            <v>3362.2121182674791</v>
          </cell>
        </row>
        <row r="92">
          <cell r="A92">
            <v>58</v>
          </cell>
          <cell r="B92">
            <v>9.5627083882982014</v>
          </cell>
          <cell r="C92">
            <v>51.18922348154085</v>
          </cell>
          <cell r="D92">
            <v>2968.9749619293711</v>
          </cell>
          <cell r="E92">
            <v>11.019264918231478</v>
          </cell>
          <cell r="F92">
            <v>58.98617751346454</v>
          </cell>
          <cell r="G92">
            <v>3421.1982957809437</v>
          </cell>
        </row>
        <row r="93">
          <cell r="A93">
            <v>59</v>
          </cell>
          <cell r="B93">
            <v>10.518979227128023</v>
          </cell>
          <cell r="C93">
            <v>51.189223481540843</v>
          </cell>
          <cell r="D93">
            <v>3020.1641854109121</v>
          </cell>
          <cell r="E93">
            <v>12.121191410054626</v>
          </cell>
          <cell r="F93">
            <v>58.986177513464519</v>
          </cell>
          <cell r="G93">
            <v>3480.1844732944082</v>
          </cell>
        </row>
        <row r="94">
          <cell r="A94">
            <v>60</v>
          </cell>
          <cell r="B94">
            <v>11.570877149840825</v>
          </cell>
          <cell r="C94">
            <v>51.18922348154085</v>
          </cell>
          <cell r="D94">
            <v>3071.353408892453</v>
          </cell>
          <cell r="E94">
            <v>13.333310551060091</v>
          </cell>
          <cell r="F94">
            <v>58.98617751346454</v>
          </cell>
          <cell r="G94">
            <v>3539.1706508078728</v>
          </cell>
        </row>
        <row r="95">
          <cell r="A95">
            <v>61</v>
          </cell>
          <cell r="B95">
            <v>12.727964864824909</v>
          </cell>
          <cell r="C95">
            <v>51.189223481540843</v>
          </cell>
          <cell r="D95">
            <v>3122.5426323739939</v>
          </cell>
          <cell r="E95">
            <v>14.666641606166101</v>
          </cell>
          <cell r="F95">
            <v>58.986177513464533</v>
          </cell>
          <cell r="G95">
            <v>3598.1568283213373</v>
          </cell>
        </row>
        <row r="96">
          <cell r="A96">
            <v>62</v>
          </cell>
          <cell r="B96">
            <v>14.0007613513074</v>
          </cell>
          <cell r="C96">
            <v>51.189223481540829</v>
          </cell>
          <cell r="D96">
            <v>3173.7318558555348</v>
          </cell>
          <cell r="E96">
            <v>16.133305766782712</v>
          </cell>
          <cell r="F96">
            <v>58.986177513464519</v>
          </cell>
          <cell r="G96">
            <v>3657.1430058348019</v>
          </cell>
        </row>
        <row r="97">
          <cell r="A97">
            <v>63</v>
          </cell>
          <cell r="B97">
            <v>15.400837486438141</v>
          </cell>
          <cell r="C97">
            <v>51.189223481540843</v>
          </cell>
          <cell r="D97">
            <v>3224.9210793370758</v>
          </cell>
          <cell r="E97">
            <v>17.746636343460985</v>
          </cell>
          <cell r="F97">
            <v>58.98617751346454</v>
          </cell>
          <cell r="G97">
            <v>3716.1291833482665</v>
          </cell>
        </row>
        <row r="98">
          <cell r="A98">
            <v>64</v>
          </cell>
          <cell r="B98">
            <v>16.940921235081955</v>
          </cell>
          <cell r="C98">
            <v>51.189223481540843</v>
          </cell>
          <cell r="D98">
            <v>3276.1103028186167</v>
          </cell>
          <cell r="E98">
            <v>19.521299977807086</v>
          </cell>
          <cell r="F98">
            <v>58.986177513464547</v>
          </cell>
          <cell r="G98">
            <v>3775.115360861731</v>
          </cell>
        </row>
        <row r="99">
          <cell r="A99">
            <v>65</v>
          </cell>
          <cell r="B99">
            <v>18.635013358590154</v>
          </cell>
          <cell r="C99">
            <v>51.189223481540843</v>
          </cell>
          <cell r="D99">
            <v>3327.2995263001576</v>
          </cell>
          <cell r="E99">
            <v>21.473429975587795</v>
          </cell>
          <cell r="F99">
            <v>58.986177513464547</v>
          </cell>
          <cell r="G99">
            <v>3834.1015383751956</v>
          </cell>
        </row>
        <row r="100">
          <cell r="A100">
            <v>66</v>
          </cell>
          <cell r="B100">
            <v>20.49851469444917</v>
          </cell>
          <cell r="C100">
            <v>51.18922348154085</v>
          </cell>
          <cell r="D100">
            <v>3378.4887497816985</v>
          </cell>
          <cell r="E100">
            <v>23.620772973146575</v>
          </cell>
          <cell r="F100">
            <v>58.986177513464547</v>
          </cell>
          <cell r="G100">
            <v>3893.0877158886601</v>
          </cell>
        </row>
        <row r="101">
          <cell r="A101">
            <v>67</v>
          </cell>
          <cell r="B101">
            <v>22.548366163894091</v>
          </cell>
          <cell r="C101">
            <v>51.189223481540843</v>
          </cell>
          <cell r="D101">
            <v>3429.6779732632394</v>
          </cell>
          <cell r="E101">
            <v>25.982850270461235</v>
          </cell>
          <cell r="F101">
            <v>58.986177513464533</v>
          </cell>
          <cell r="G101">
            <v>3952.0738934021247</v>
          </cell>
        </row>
        <row r="102">
          <cell r="A102">
            <v>68</v>
          </cell>
          <cell r="B102">
            <v>24.803202780283502</v>
          </cell>
          <cell r="C102">
            <v>51.189223481540857</v>
          </cell>
          <cell r="D102">
            <v>3480.8671967447804</v>
          </cell>
          <cell r="E102">
            <v>28.581135297507359</v>
          </cell>
          <cell r="F102">
            <v>58.98617751346454</v>
          </cell>
          <cell r="G102">
            <v>4011.0600709155892</v>
          </cell>
        </row>
        <row r="103">
          <cell r="A103">
            <v>69</v>
          </cell>
          <cell r="B103">
            <v>27.283523058311854</v>
          </cell>
          <cell r="C103">
            <v>51.189223481540857</v>
          </cell>
          <cell r="D103">
            <v>3532.0564202263213</v>
          </cell>
          <cell r="E103">
            <v>31.439248827258098</v>
          </cell>
          <cell r="F103">
            <v>58.98617751346454</v>
          </cell>
          <cell r="G103">
            <v>4070.0462484290538</v>
          </cell>
        </row>
        <row r="104">
          <cell r="A104">
            <v>70</v>
          </cell>
          <cell r="B104">
            <v>30.011875364143041</v>
          </cell>
          <cell r="C104">
            <v>51.18922348154085</v>
          </cell>
          <cell r="D104">
            <v>3583.2456437078622</v>
          </cell>
          <cell r="E104">
            <v>34.58317370998391</v>
          </cell>
          <cell r="F104">
            <v>58.986177513464533</v>
          </cell>
          <cell r="G104">
            <v>4129.0324259425179</v>
          </cell>
        </row>
        <row r="105">
          <cell r="A105">
            <v>71</v>
          </cell>
          <cell r="B105">
            <v>33.013062900557351</v>
          </cell>
          <cell r="C105">
            <v>51.18922348154085</v>
          </cell>
          <cell r="D105">
            <v>3634.4348671894031</v>
          </cell>
          <cell r="E105">
            <v>38.041491080982304</v>
          </cell>
          <cell r="F105">
            <v>58.986177513464533</v>
          </cell>
          <cell r="G105">
            <v>4188.018603455982</v>
          </cell>
        </row>
        <row r="106">
          <cell r="A106">
            <v>72</v>
          </cell>
          <cell r="B106">
            <v>36.314369190613093</v>
          </cell>
          <cell r="C106">
            <v>51.189223481540864</v>
          </cell>
          <cell r="D106">
            <v>3685.624090670944</v>
          </cell>
          <cell r="E106">
            <v>41.845640189080541</v>
          </cell>
          <cell r="F106">
            <v>58.986177513464547</v>
          </cell>
          <cell r="G106">
            <v>4247.0047809694461</v>
          </cell>
        </row>
        <row r="107">
          <cell r="A107">
            <v>73</v>
          </cell>
          <cell r="B107">
            <v>39.945806109674407</v>
          </cell>
          <cell r="C107">
            <v>51.189223481540857</v>
          </cell>
          <cell r="D107">
            <v>3736.813314152485</v>
          </cell>
          <cell r="E107">
            <v>46.030204207988596</v>
          </cell>
          <cell r="F107">
            <v>58.98617751346454</v>
          </cell>
          <cell r="G107">
            <v>4305.9909584829102</v>
          </cell>
        </row>
        <row r="108">
          <cell r="A108">
            <v>74</v>
          </cell>
          <cell r="B108">
            <v>43.940386720641854</v>
          </cell>
          <cell r="C108">
            <v>51.189223481540878</v>
          </cell>
          <cell r="D108">
            <v>3788.0025376340259</v>
          </cell>
          <cell r="E108">
            <v>50.63322462878746</v>
          </cell>
          <cell r="F108">
            <v>58.986177513464547</v>
          </cell>
          <cell r="G108">
            <v>4364.9771359963743</v>
          </cell>
        </row>
        <row r="109">
          <cell r="A109">
            <v>75</v>
          </cell>
          <cell r="B109">
            <v>48.334425392706045</v>
          </cell>
          <cell r="C109">
            <v>51.189223481540871</v>
          </cell>
          <cell r="D109">
            <v>3839.1917611155668</v>
          </cell>
          <cell r="E109">
            <v>55.696547091666211</v>
          </cell>
          <cell r="F109">
            <v>58.986177513464547</v>
          </cell>
          <cell r="G109">
            <v>4423.9633135098384</v>
          </cell>
        </row>
        <row r="110">
          <cell r="A110">
            <v>76</v>
          </cell>
          <cell r="B110">
            <v>53.167867931976652</v>
          </cell>
          <cell r="C110">
            <v>51.189223481540871</v>
          </cell>
          <cell r="D110">
            <v>3890.3809845971077</v>
          </cell>
          <cell r="E110">
            <v>61.266201800832839</v>
          </cell>
          <cell r="F110">
            <v>58.986177513464547</v>
          </cell>
          <cell r="G110">
            <v>4482.9494910233025</v>
          </cell>
        </row>
        <row r="111">
          <cell r="A111">
            <v>77</v>
          </cell>
          <cell r="B111">
            <v>58.484654725174323</v>
          </cell>
          <cell r="C111">
            <v>51.189223481540878</v>
          </cell>
          <cell r="D111">
            <v>3941.5702080786486</v>
          </cell>
          <cell r="E111">
            <v>67.392821980916125</v>
          </cell>
          <cell r="F111">
            <v>58.98617751346454</v>
          </cell>
          <cell r="G111">
            <v>4541.9356685367666</v>
          </cell>
        </row>
        <row r="112">
          <cell r="A112">
            <v>78</v>
          </cell>
          <cell r="B112">
            <v>64.333120197691755</v>
          </cell>
          <cell r="C112">
            <v>51.189223481540864</v>
          </cell>
          <cell r="D112">
            <v>3992.7594315601896</v>
          </cell>
          <cell r="E112">
            <v>74.13210417900774</v>
          </cell>
          <cell r="F112">
            <v>58.986177513464533</v>
          </cell>
          <cell r="G112">
            <v>4600.9218460502307</v>
          </cell>
        </row>
        <row r="113">
          <cell r="A113">
            <v>79</v>
          </cell>
          <cell r="B113">
            <v>70.766432217460931</v>
          </cell>
          <cell r="C113">
            <v>51.189223481540871</v>
          </cell>
          <cell r="D113">
            <v>4043.9486550417305</v>
          </cell>
          <cell r="E113">
            <v>81.545314596908526</v>
          </cell>
          <cell r="F113">
            <v>58.98617751346454</v>
          </cell>
          <cell r="G113">
            <v>4659.9080235636948</v>
          </cell>
        </row>
        <row r="114">
          <cell r="A114">
            <v>80</v>
          </cell>
          <cell r="B114">
            <v>77.843075439207027</v>
          </cell>
          <cell r="C114">
            <v>51.189223481540864</v>
          </cell>
          <cell r="D114">
            <v>4095.1378785232714</v>
          </cell>
          <cell r="E114">
            <v>89.699846056599384</v>
          </cell>
          <cell r="F114">
            <v>58.986177513464547</v>
          </cell>
          <cell r="G114">
            <v>4718.8942010771589</v>
          </cell>
        </row>
        <row r="115">
          <cell r="A115">
            <v>81</v>
          </cell>
          <cell r="B115">
            <v>85.627382983127731</v>
          </cell>
          <cell r="C115">
            <v>51.189223481540871</v>
          </cell>
          <cell r="D115">
            <v>4146.3271020048123</v>
          </cell>
          <cell r="E115">
            <v>98.669830662259329</v>
          </cell>
          <cell r="F115">
            <v>58.986177513464547</v>
          </cell>
          <cell r="G115">
            <v>4777.880378590623</v>
          </cell>
        </row>
        <row r="116">
          <cell r="A116">
            <v>82</v>
          </cell>
          <cell r="B116">
            <v>94.190121281440511</v>
          </cell>
          <cell r="C116">
            <v>51.189223481540864</v>
          </cell>
          <cell r="D116">
            <v>4197.5163254863528</v>
          </cell>
          <cell r="E116">
            <v>108.53681372848527</v>
          </cell>
          <cell r="F116">
            <v>58.986177513464554</v>
          </cell>
          <cell r="G116">
            <v>4836.8665561040871</v>
          </cell>
        </row>
        <row r="117">
          <cell r="A117">
            <v>83</v>
          </cell>
          <cell r="B117">
            <v>103.60913340958457</v>
          </cell>
          <cell r="C117">
            <v>51.189223481540857</v>
          </cell>
          <cell r="D117">
            <v>4248.7055489678933</v>
          </cell>
          <cell r="E117">
            <v>119.39049510133381</v>
          </cell>
          <cell r="F117">
            <v>58.986177513464547</v>
          </cell>
          <cell r="G117">
            <v>4895.8527336175512</v>
          </cell>
        </row>
        <row r="118">
          <cell r="A118">
            <v>84</v>
          </cell>
          <cell r="B118">
            <v>113.97004675054303</v>
          </cell>
          <cell r="C118">
            <v>51.189223481540871</v>
          </cell>
          <cell r="D118">
            <v>4299.8947724494337</v>
          </cell>
          <cell r="E118">
            <v>131.32954461146721</v>
          </cell>
          <cell r="F118">
            <v>58.986177513464561</v>
          </cell>
          <cell r="G118">
            <v>4954.8389111310162</v>
          </cell>
        </row>
        <row r="119">
          <cell r="A119">
            <v>85</v>
          </cell>
          <cell r="B119">
            <v>125.36705142559735</v>
          </cell>
          <cell r="C119">
            <v>51.189223481540864</v>
          </cell>
          <cell r="D119">
            <v>4351.0839959309742</v>
          </cell>
          <cell r="E119">
            <v>144.46249907261395</v>
          </cell>
          <cell r="F119">
            <v>58.986177513464561</v>
          </cell>
          <cell r="G119">
            <v>5013.8250886444812</v>
          </cell>
        </row>
        <row r="120">
          <cell r="A120">
            <v>86</v>
          </cell>
          <cell r="B120">
            <v>137.90375656815709</v>
          </cell>
          <cell r="C120">
            <v>51.189223481540864</v>
          </cell>
          <cell r="D120">
            <v>4402.2732194125147</v>
          </cell>
          <cell r="E120">
            <v>158.90874897987536</v>
          </cell>
          <cell r="F120">
            <v>58.986177513464561</v>
          </cell>
          <cell r="G120">
            <v>5072.8112661579462</v>
          </cell>
        </row>
        <row r="121">
          <cell r="A121">
            <v>87</v>
          </cell>
          <cell r="B121">
            <v>151.6941322249728</v>
          </cell>
          <cell r="C121">
            <v>51.189223481540857</v>
          </cell>
          <cell r="D121">
            <v>4453.4624428940551</v>
          </cell>
          <cell r="E121">
            <v>174.7996238778629</v>
          </cell>
          <cell r="F121">
            <v>58.986177513464554</v>
          </cell>
          <cell r="G121">
            <v>5131.7974436714103</v>
          </cell>
        </row>
        <row r="122">
          <cell r="A122">
            <v>88</v>
          </cell>
          <cell r="B122">
            <v>166.8635454474701</v>
          </cell>
          <cell r="C122">
            <v>51.189223481540864</v>
          </cell>
          <cell r="D122">
            <v>4504.6516663755956</v>
          </cell>
          <cell r="E122">
            <v>192.27958626564921</v>
          </cell>
          <cell r="F122">
            <v>58.986177513464568</v>
          </cell>
          <cell r="G122">
            <v>5190.7836211848753</v>
          </cell>
        </row>
        <row r="123">
          <cell r="A123">
            <v>89</v>
          </cell>
          <cell r="B123">
            <v>183.54989999221712</v>
          </cell>
          <cell r="C123">
            <v>51.189223481540864</v>
          </cell>
          <cell r="D123">
            <v>4555.8408898571361</v>
          </cell>
          <cell r="E123">
            <v>211.50754489221416</v>
          </cell>
          <cell r="F123">
            <v>58.986177513464554</v>
          </cell>
          <cell r="G123">
            <v>5249.7697986983403</v>
          </cell>
        </row>
        <row r="124">
          <cell r="A124">
            <v>90</v>
          </cell>
          <cell r="B124">
            <v>201.90488999143884</v>
          </cell>
          <cell r="C124">
            <v>51.189223481540857</v>
          </cell>
          <cell r="D124">
            <v>4607.0301133386765</v>
          </cell>
          <cell r="E124">
            <v>232.6582993814356</v>
          </cell>
          <cell r="F124">
            <v>58.986177513464561</v>
          </cell>
          <cell r="G124">
            <v>5308.7559762118053</v>
          </cell>
        </row>
        <row r="125">
          <cell r="A125">
            <v>91</v>
          </cell>
          <cell r="B125">
            <v>222.09537899058273</v>
          </cell>
          <cell r="C125">
            <v>51.189223481540857</v>
          </cell>
          <cell r="D125">
            <v>4658.219336820217</v>
          </cell>
          <cell r="E125">
            <v>255.92412931957918</v>
          </cell>
          <cell r="F125">
            <v>58.986177513464561</v>
          </cell>
          <cell r="G125">
            <v>5367.7421537252703</v>
          </cell>
        </row>
        <row r="126">
          <cell r="A126">
            <v>92</v>
          </cell>
          <cell r="B126">
            <v>244.30491688964102</v>
          </cell>
          <cell r="C126">
            <v>51.189223481540857</v>
          </cell>
          <cell r="D126">
            <v>4709.4085603017575</v>
          </cell>
          <cell r="E126">
            <v>281.51654225153715</v>
          </cell>
          <cell r="F126">
            <v>58.986177513464575</v>
          </cell>
          <cell r="G126">
            <v>5426.7283312387353</v>
          </cell>
        </row>
        <row r="127">
          <cell r="A127">
            <v>93</v>
          </cell>
          <cell r="B127">
            <v>268.73540857860513</v>
          </cell>
          <cell r="C127">
            <v>51.189223481540857</v>
          </cell>
          <cell r="D127">
            <v>4760.5977837832979</v>
          </cell>
          <cell r="E127">
            <v>309.66819647669087</v>
          </cell>
          <cell r="F127">
            <v>58.986177513464568</v>
          </cell>
          <cell r="G127">
            <v>5485.7145087522003</v>
          </cell>
        </row>
        <row r="128">
          <cell r="A128">
            <v>94</v>
          </cell>
          <cell r="B128">
            <v>295.60894943646565</v>
          </cell>
          <cell r="C128">
            <v>51.18922348154085</v>
          </cell>
          <cell r="D128">
            <v>4811.7870072648384</v>
          </cell>
          <cell r="E128">
            <v>340.63501612435999</v>
          </cell>
          <cell r="F128">
            <v>58.986177513464561</v>
          </cell>
          <cell r="G128">
            <v>5544.7006862656654</v>
          </cell>
        </row>
        <row r="129">
          <cell r="A129">
            <v>95</v>
          </cell>
          <cell r="B129">
            <v>325.16984438011224</v>
          </cell>
          <cell r="C129">
            <v>51.189223481540857</v>
          </cell>
          <cell r="D129">
            <v>4862.9762307463789</v>
          </cell>
          <cell r="E129">
            <v>374.69851773679602</v>
          </cell>
          <cell r="F129">
            <v>58.986177513464575</v>
          </cell>
          <cell r="G129">
            <v>5603.6868637791304</v>
          </cell>
        </row>
        <row r="130">
          <cell r="A130">
            <v>96</v>
          </cell>
          <cell r="B130">
            <v>357.6868288181235</v>
          </cell>
          <cell r="C130">
            <v>51.189223481540857</v>
          </cell>
          <cell r="D130">
            <v>4914.1654542279193</v>
          </cell>
          <cell r="E130">
            <v>412.16836951047566</v>
          </cell>
          <cell r="F130">
            <v>58.986177513464575</v>
          </cell>
          <cell r="G130">
            <v>5662.6730412925954</v>
          </cell>
        </row>
        <row r="131">
          <cell r="A131">
            <v>97</v>
          </cell>
          <cell r="B131">
            <v>393.45551169993587</v>
          </cell>
          <cell r="C131">
            <v>51.189223481540864</v>
          </cell>
          <cell r="D131">
            <v>4965.3546777094598</v>
          </cell>
          <cell r="E131">
            <v>453.38520646152324</v>
          </cell>
          <cell r="F131">
            <v>58.986177513464575</v>
          </cell>
          <cell r="G131">
            <v>5721.6592188060604</v>
          </cell>
        </row>
        <row r="132">
          <cell r="A132">
            <v>98</v>
          </cell>
          <cell r="B132">
            <v>432.80106286992947</v>
          </cell>
          <cell r="C132">
            <v>51.189223481540857</v>
          </cell>
          <cell r="D132">
            <v>5016.5439011910003</v>
          </cell>
          <cell r="E132">
            <v>498.72372710767559</v>
          </cell>
          <cell r="F132">
            <v>58.986177513464568</v>
          </cell>
          <cell r="G132">
            <v>5780.6453963195254</v>
          </cell>
        </row>
        <row r="133">
          <cell r="A133">
            <v>99</v>
          </cell>
          <cell r="B133">
            <v>476.08116915692244</v>
          </cell>
          <cell r="C133">
            <v>51.189223481540843</v>
          </cell>
          <cell r="D133">
            <v>5067.7331246725407</v>
          </cell>
          <cell r="E133">
            <v>548.59609981844324</v>
          </cell>
          <cell r="F133">
            <v>58.986177513464575</v>
          </cell>
          <cell r="G133">
            <v>5839.6315738329904</v>
          </cell>
        </row>
      </sheetData>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ntry"/>
      <sheetName val="Country Inputs"/>
      <sheetName val="ABB_edit"/>
      <sheetName val="ABB_Summary"/>
      <sheetName val="WEO2014"/>
      <sheetName val="WEO2014-regions"/>
      <sheetName val="EIA2014_edit"/>
      <sheetName val="EIA2014_raw"/>
    </sheetNames>
    <sheetDataSet>
      <sheetData sheetId="0" refreshError="1"/>
      <sheetData sheetId="1" refreshError="1"/>
      <sheetData sheetId="2" refreshError="1"/>
      <sheetData sheetId="3" refreshError="1"/>
      <sheetData sheetId="4" refreshError="1"/>
      <sheetData sheetId="5" refreshError="1"/>
      <sheetData sheetId="6">
        <row r="6">
          <cell r="C6" t="str">
            <v>AFG</v>
          </cell>
          <cell r="D6">
            <v>7</v>
          </cell>
          <cell r="E6">
            <v>1.2503311382689686</v>
          </cell>
          <cell r="F6">
            <v>1.2734624129067222</v>
          </cell>
          <cell r="G6">
            <v>1.297021618874018</v>
          </cell>
          <cell r="H6">
            <v>1.3210166729513044</v>
          </cell>
          <cell r="I6">
            <v>1.345455638380409</v>
          </cell>
          <cell r="J6">
            <v>1.3703467275740915</v>
          </cell>
          <cell r="K6">
            <v>1.3956983048757237</v>
          </cell>
          <cell r="L6">
            <v>1.4215188893700232</v>
          </cell>
          <cell r="M6">
            <v>1.4478171577457879</v>
          </cell>
          <cell r="N6">
            <v>1.474601947211589</v>
          </cell>
          <cell r="O6">
            <v>1.5018822584654068</v>
          </cell>
          <cell r="P6">
            <v>1.5296672587192035</v>
          </cell>
          <cell r="Q6">
            <v>1.557966284779452</v>
          </cell>
          <cell r="R6">
            <v>1.5867888461846547</v>
          </cell>
          <cell r="S6">
            <v>1.616144628400906</v>
          </cell>
          <cell r="T6">
            <v>1.6460434960765744</v>
          </cell>
          <cell r="U6">
            <v>1.6764954963571952</v>
          </cell>
          <cell r="V6">
            <v>1.7075108622616899</v>
          </cell>
          <cell r="W6">
            <v>1.7391000161210464</v>
          </cell>
          <cell r="X6">
            <v>1.7712735730806142</v>
          </cell>
          <cell r="Y6">
            <v>1.8040423446671932</v>
          </cell>
          <cell r="Z6">
            <v>1.8374173424221136</v>
          </cell>
          <cell r="AA6">
            <v>1.8714097816015294</v>
          </cell>
          <cell r="AB6">
            <v>1.9060310849451654</v>
          </cell>
          <cell r="AC6">
            <v>1.9412928865147892</v>
          </cell>
          <cell r="AD6">
            <v>1.9772070356036935</v>
          </cell>
          <cell r="AE6">
            <v>2.0137856007185051</v>
          </cell>
          <cell r="AF6">
            <v>2.0510408736346575</v>
          </cell>
          <cell r="AG6">
            <v>2.08898537352689</v>
          </cell>
          <cell r="AH6">
            <v>2.1276318511761625</v>
          </cell>
          <cell r="AI6">
            <v>2.1669932932543978</v>
          </cell>
          <cell r="AJ6">
            <v>2.2070829266884928</v>
          </cell>
          <cell r="AK6">
            <v>2.2479142231050639</v>
          </cell>
          <cell r="AL6">
            <v>2.2895009033574198</v>
          </cell>
          <cell r="AM6">
            <v>2.3318569421362874</v>
          </cell>
          <cell r="AN6">
            <v>2.3749965726658311</v>
          </cell>
          <cell r="AO6">
            <v>2.4189342914865546</v>
          </cell>
          <cell r="AP6">
            <v>2.4636848633266837</v>
          </cell>
          <cell r="AQ6">
            <v>2.5092633260636705</v>
          </cell>
          <cell r="AR6">
            <v>2.555684995777487</v>
          </cell>
          <cell r="AS6">
            <v>2.6029654718974049</v>
          </cell>
          <cell r="AT6">
            <v>2.651120642443991</v>
          </cell>
          <cell r="AU6">
            <v>2.7001666893680807</v>
          </cell>
          <cell r="AV6">
            <v>2.7501200939885226</v>
          </cell>
          <cell r="AW6">
            <v>2.8009976425305227</v>
          </cell>
          <cell r="AX6">
            <v>2.8528164317664482</v>
          </cell>
          <cell r="AY6">
            <v>2.9055938747609864</v>
          </cell>
          <cell r="AZ6">
            <v>2.9593477067225904</v>
          </cell>
          <cell r="BA6">
            <v>3.0140959909631779</v>
          </cell>
          <cell r="BB6">
            <v>3.0698571249680833</v>
          </cell>
          <cell r="BC6">
            <v>3.1266498465783057</v>
          </cell>
          <cell r="BD6">
            <v>3.1844932402871291</v>
          </cell>
          <cell r="BE6">
            <v>3.2434067436532317</v>
          </cell>
          <cell r="BF6">
            <v>3.303410153832437</v>
          </cell>
          <cell r="BG6">
            <v>3.3645236342303031</v>
          </cell>
          <cell r="BH6">
            <v>3.4267677212777881</v>
          </cell>
          <cell r="BI6">
            <v>3.490163331332262</v>
          </cell>
          <cell r="BJ6">
            <v>3.5547317677061923</v>
          </cell>
          <cell r="BK6">
            <v>3.620494727825859</v>
          </cell>
          <cell r="BL6">
            <v>3.6874743105225063</v>
          </cell>
          <cell r="BM6">
            <v>3.7556930234583823</v>
          </cell>
          <cell r="BN6">
            <v>3.8244515117291904</v>
          </cell>
          <cell r="BO6">
            <v>3.8932099999999994</v>
          </cell>
          <cell r="BP6">
            <v>3.9619684882708075</v>
          </cell>
          <cell r="BQ6">
            <v>4.030726976541616</v>
          </cell>
          <cell r="BR6">
            <v>4.0994854648124246</v>
          </cell>
          <cell r="BS6">
            <v>4.1767920795744677</v>
          </cell>
          <cell r="BT6">
            <v>4.2540986943365109</v>
          </cell>
          <cell r="BU6">
            <v>4.331405309098554</v>
          </cell>
          <cell r="BV6">
            <v>4.4087119238605981</v>
          </cell>
          <cell r="BW6">
            <v>4.4860185386226403</v>
          </cell>
          <cell r="BX6">
            <v>4.5889370988059195</v>
          </cell>
          <cell r="BY6">
            <v>4.6918556589891969</v>
          </cell>
          <cell r="BZ6">
            <v>4.7947742191724751</v>
          </cell>
          <cell r="CA6">
            <v>4.8976927793557534</v>
          </cell>
          <cell r="CB6">
            <v>5.0006113395390317</v>
          </cell>
          <cell r="CC6">
            <v>5.1087995341144659</v>
          </cell>
          <cell r="CD6">
            <v>5.2169877286899009</v>
          </cell>
          <cell r="CE6">
            <v>5.3251759232653351</v>
          </cell>
          <cell r="CF6">
            <v>5.4333641178407692</v>
          </cell>
          <cell r="CG6">
            <v>5.5415523124162034</v>
          </cell>
          <cell r="CH6">
            <v>5.6469679595656892</v>
          </cell>
          <cell r="CI6">
            <v>5.752383606715175</v>
          </cell>
          <cell r="CJ6">
            <v>5.8577992538646617</v>
          </cell>
          <cell r="CK6">
            <v>5.9632149010141475</v>
          </cell>
          <cell r="CL6">
            <v>6.0686305481636333</v>
          </cell>
          <cell r="CM6">
            <v>6.1567294262096341</v>
          </cell>
          <cell r="CN6">
            <v>6.2448283042556341</v>
          </cell>
          <cell r="CO6">
            <v>6.3329271823016349</v>
          </cell>
          <cell r="CP6">
            <v>6.4210260603476357</v>
          </cell>
          <cell r="CQ6">
            <v>6.5091249383936347</v>
          </cell>
        </row>
        <row r="7">
          <cell r="C7" t="str">
            <v>ALB</v>
          </cell>
          <cell r="D7">
            <v>7</v>
          </cell>
          <cell r="E7">
            <v>0.7727419649623104</v>
          </cell>
          <cell r="F7">
            <v>0.79321764862402</v>
          </cell>
          <cell r="G7">
            <v>0.81423588547997061</v>
          </cell>
          <cell r="H7">
            <v>0.83581105180073978</v>
          </cell>
          <cell r="I7">
            <v>0.85795790479126866</v>
          </cell>
          <cell r="J7">
            <v>0.88069159268464703</v>
          </cell>
          <cell r="K7">
            <v>0.90402766510335864</v>
          </cell>
          <cell r="L7">
            <v>0.92798208369507196</v>
          </cell>
          <cell r="M7">
            <v>0.95257123305025304</v>
          </cell>
          <cell r="N7">
            <v>0.97781193190906668</v>
          </cell>
          <cell r="O7">
            <v>1.0037214446652318</v>
          </cell>
          <cell r="P7">
            <v>1.0303174931747001</v>
          </cell>
          <cell r="Q7">
            <v>1.0576182688772333</v>
          </cell>
          <cell r="R7">
            <v>1.0856424452391724</v>
          </cell>
          <cell r="S7">
            <v>1.1144091905259077</v>
          </cell>
          <cell r="T7">
            <v>1.1439381809127871</v>
          </cell>
          <cell r="U7">
            <v>1.1742496139434291</v>
          </cell>
          <cell r="V7">
            <v>1.2053642223446472</v>
          </cell>
          <cell r="W7">
            <v>1.2373032882074353</v>
          </cell>
          <cell r="X7">
            <v>1.2700886575437107</v>
          </cell>
          <cell r="Y7">
            <v>1.3037427552287753</v>
          </cell>
          <cell r="Z7">
            <v>1.3382886003397134</v>
          </cell>
          <cell r="AA7">
            <v>1.3737498219002178</v>
          </cell>
          <cell r="AB7">
            <v>1.4101506750426127</v>
          </cell>
          <cell r="AC7">
            <v>1.4475160575981298</v>
          </cell>
          <cell r="AD7">
            <v>1.4858715271267839</v>
          </cell>
          <cell r="AE7">
            <v>1.5252433183984968</v>
          </cell>
          <cell r="AF7">
            <v>1.5656583613374253</v>
          </cell>
          <cell r="AG7">
            <v>1.6071442994417695</v>
          </cell>
          <cell r="AH7">
            <v>1.6497295086916572</v>
          </cell>
          <cell r="AI7">
            <v>1.6934431169580408</v>
          </cell>
          <cell r="AJ7">
            <v>1.7383150239258778</v>
          </cell>
          <cell r="AK7">
            <v>1.7843759215452264</v>
          </cell>
          <cell r="AL7">
            <v>1.831657315024243</v>
          </cell>
          <cell r="AM7">
            <v>1.8801915443784387</v>
          </cell>
          <cell r="AN7">
            <v>1.9300118065509373</v>
          </cell>
          <cell r="AO7">
            <v>1.981152178118863</v>
          </cell>
          <cell r="AP7">
            <v>2.0336476386013893</v>
          </cell>
          <cell r="AQ7">
            <v>2.0875340943853917</v>
          </cell>
          <cell r="AR7">
            <v>2.1428484032850688</v>
          </cell>
          <cell r="AS7">
            <v>2.19962839975233</v>
          </cell>
          <cell r="AT7">
            <v>2.2579129207551953</v>
          </cell>
          <cell r="AU7">
            <v>2.3177418323419046</v>
          </cell>
          <cell r="AV7">
            <v>2.3791560569089092</v>
          </cell>
          <cell r="AW7">
            <v>2.4421976011913955</v>
          </cell>
          <cell r="AX7">
            <v>2.5069095849954843</v>
          </cell>
          <cell r="AY7">
            <v>2.5733362706917617</v>
          </cell>
          <cell r="AZ7">
            <v>2.6415230934903109</v>
          </cell>
          <cell r="BA7">
            <v>2.7115166925179581</v>
          </cell>
          <cell r="BB7">
            <v>2.7833649427189817</v>
          </cell>
          <cell r="BC7">
            <v>2.8571169876011124</v>
          </cell>
          <cell r="BD7">
            <v>2.9328232728492161</v>
          </cell>
          <cell r="BE7">
            <v>3.0105355808296546</v>
          </cell>
          <cell r="BF7">
            <v>3.090307066008922</v>
          </cell>
          <cell r="BG7">
            <v>3.1721922913107869</v>
          </cell>
          <cell r="BH7">
            <v>3.2562472654368024</v>
          </cell>
          <cell r="BI7">
            <v>3.3425294811757169</v>
          </cell>
          <cell r="BJ7">
            <v>3.431097954727985</v>
          </cell>
          <cell r="BK7">
            <v>3.5220132660722774</v>
          </cell>
          <cell r="BL7">
            <v>3.6153376004016002</v>
          </cell>
          <cell r="BM7">
            <v>3.711134790657364</v>
          </cell>
          <cell r="BN7">
            <v>3.8339443565070912</v>
          </cell>
          <cell r="BO7">
            <v>3.9567539223568184</v>
          </cell>
          <cell r="BP7">
            <v>4.0795634882065466</v>
          </cell>
          <cell r="BQ7">
            <v>4.2023730540562738</v>
          </cell>
          <cell r="BR7">
            <v>4.3251826199060011</v>
          </cell>
          <cell r="BS7">
            <v>4.4642018396188812</v>
          </cell>
          <cell r="BT7">
            <v>4.6032210593317595</v>
          </cell>
          <cell r="BU7">
            <v>4.7422402790446387</v>
          </cell>
          <cell r="BV7">
            <v>4.881259498757518</v>
          </cell>
          <cell r="BW7">
            <v>5.0202787184703963</v>
          </cell>
          <cell r="BX7">
            <v>5.1498089176665447</v>
          </cell>
          <cell r="BY7">
            <v>5.2793391168626931</v>
          </cell>
          <cell r="BZ7">
            <v>5.4088693160588406</v>
          </cell>
          <cell r="CA7">
            <v>5.538399515254989</v>
          </cell>
          <cell r="CB7">
            <v>5.6679297144511374</v>
          </cell>
          <cell r="CC7">
            <v>5.8195351234893318</v>
          </cell>
          <cell r="CD7">
            <v>5.9711405325275253</v>
          </cell>
          <cell r="CE7">
            <v>6.1227459415657197</v>
          </cell>
          <cell r="CF7">
            <v>6.2743513506039124</v>
          </cell>
          <cell r="CG7">
            <v>6.4259567596421077</v>
          </cell>
          <cell r="CH7">
            <v>6.5942773261061172</v>
          </cell>
          <cell r="CI7">
            <v>6.7625978925701267</v>
          </cell>
          <cell r="CJ7">
            <v>6.9309184590341362</v>
          </cell>
          <cell r="CK7">
            <v>7.0992390254981448</v>
          </cell>
          <cell r="CL7">
            <v>7.2675595919621552</v>
          </cell>
          <cell r="CM7">
            <v>7.4406179783541333</v>
          </cell>
          <cell r="CN7">
            <v>7.6136763647461114</v>
          </cell>
          <cell r="CO7">
            <v>7.7867347511380887</v>
          </cell>
          <cell r="CP7">
            <v>7.9597931375300668</v>
          </cell>
          <cell r="CQ7">
            <v>8.1328515239220422</v>
          </cell>
        </row>
        <row r="8">
          <cell r="C8" t="str">
            <v>DZA</v>
          </cell>
          <cell r="D8">
            <v>13</v>
          </cell>
          <cell r="E8">
            <v>6.8193552331379976</v>
          </cell>
          <cell r="F8">
            <v>7.0229360536990253</v>
          </cell>
          <cell r="G8">
            <v>7.232594450377352</v>
          </cell>
          <cell r="H8">
            <v>7.4485118593778221</v>
          </cell>
          <cell r="I8">
            <v>7.6708751333897123</v>
          </cell>
          <cell r="J8">
            <v>7.8998767032871129</v>
          </cell>
          <cell r="K8">
            <v>8.1357147446566156</v>
          </cell>
          <cell r="L8">
            <v>8.3785933492964109</v>
          </cell>
          <cell r="M8">
            <v>8.6287227018352173</v>
          </cell>
          <cell r="N8">
            <v>8.886319261623882</v>
          </cell>
          <cell r="O8">
            <v>9.1516059500570606</v>
          </cell>
          <cell r="P8">
            <v>9.4248123434870852</v>
          </cell>
          <cell r="Q8">
            <v>9.7061748718969572</v>
          </cell>
          <cell r="R8">
            <v>9.9959370235044087</v>
          </cell>
          <cell r="S8">
            <v>10.294349555474087</v>
          </cell>
          <cell r="T8">
            <v>10.6016707109202</v>
          </cell>
          <cell r="U8">
            <v>10.918166442387436</v>
          </cell>
          <cell r="V8">
            <v>11.244110642003548</v>
          </cell>
          <cell r="W8">
            <v>11.579785378502752</v>
          </cell>
          <cell r="X8">
            <v>11.925481141325095</v>
          </cell>
          <cell r="Y8">
            <v>12.281497092003008</v>
          </cell>
          <cell r="Z8">
            <v>12.648141323052592</v>
          </cell>
          <cell r="AA8">
            <v>13.025731124593698</v>
          </cell>
          <cell r="AB8">
            <v>13.414593258929505</v>
          </cell>
          <cell r="AC8">
            <v>13.815064243323233</v>
          </cell>
          <cell r="AD8">
            <v>14.227490641216697</v>
          </cell>
          <cell r="AE8">
            <v>14.652229362142723</v>
          </cell>
          <cell r="AF8">
            <v>15.089647970590955</v>
          </cell>
          <cell r="AG8">
            <v>15.540125004094362</v>
          </cell>
          <cell r="AH8">
            <v>16.004050300811699</v>
          </cell>
          <cell r="AI8">
            <v>16.481825336889404</v>
          </cell>
          <cell r="AJ8">
            <v>16.973863573894906</v>
          </cell>
          <cell r="AK8">
            <v>17.48059081662198</v>
          </cell>
          <cell r="AL8">
            <v>18.002445581577799</v>
          </cell>
          <cell r="AM8">
            <v>18.539879476470585</v>
          </cell>
          <cell r="AN8">
            <v>19.093357591026237</v>
          </cell>
          <cell r="AO8">
            <v>19.663358899472165</v>
          </cell>
          <cell r="AP8">
            <v>20.250376675036623</v>
          </cell>
          <cell r="AQ8">
            <v>20.854918916822257</v>
          </cell>
          <cell r="AR8">
            <v>21.477508789423258</v>
          </cell>
          <cell r="AS8">
            <v>22.11868507566659</v>
          </cell>
          <cell r="AT8">
            <v>22.779002642869067</v>
          </cell>
          <cell r="AU8">
            <v>23.459032923013773</v>
          </cell>
          <cell r="AV8">
            <v>24.159364407261393</v>
          </cell>
          <cell r="AW8">
            <v>24.88060315522436</v>
          </cell>
          <cell r="AX8">
            <v>25.623373319444571</v>
          </cell>
          <cell r="AY8">
            <v>26.388317685528527</v>
          </cell>
          <cell r="AZ8">
            <v>27.176098228407344</v>
          </cell>
          <cell r="BA8">
            <v>27.987396685203002</v>
          </cell>
          <cell r="BB8">
            <v>28.822915145196578</v>
          </cell>
          <cell r="BC8">
            <v>29.683376657409053</v>
          </cell>
          <cell r="BD8">
            <v>30.569525856320436</v>
          </cell>
          <cell r="BE8">
            <v>31.482129606268728</v>
          </cell>
          <cell r="BF8">
            <v>32.421977665086388</v>
          </cell>
          <cell r="BG8">
            <v>33.38988336754857</v>
          </cell>
          <cell r="BH8">
            <v>34.386684329224614</v>
          </cell>
          <cell r="BI8">
            <v>35.413243171341897</v>
          </cell>
          <cell r="BJ8">
            <v>36.470448267289285</v>
          </cell>
          <cell r="BK8">
            <v>37.559214511406282</v>
          </cell>
          <cell r="BL8">
            <v>38.680484110723107</v>
          </cell>
          <cell r="BM8">
            <v>39.835227400336898</v>
          </cell>
          <cell r="BN8">
            <v>41.35161370016845</v>
          </cell>
          <cell r="BO8">
            <v>42.868000000000002</v>
          </cell>
          <cell r="BP8">
            <v>44.384386299831561</v>
          </cell>
          <cell r="BQ8">
            <v>45.900772599663121</v>
          </cell>
          <cell r="BR8">
            <v>47.417158899494673</v>
          </cell>
          <cell r="BS8">
            <v>49.10203256597417</v>
          </cell>
          <cell r="BT8">
            <v>50.786906232453674</v>
          </cell>
          <cell r="BU8">
            <v>52.471779898933185</v>
          </cell>
          <cell r="BV8">
            <v>54.156653565412675</v>
          </cell>
          <cell r="BW8">
            <v>55.841527231892208</v>
          </cell>
          <cell r="BX8">
            <v>57.902458206528308</v>
          </cell>
          <cell r="BY8">
            <v>59.963389181164402</v>
          </cell>
          <cell r="BZ8">
            <v>62.02432015580051</v>
          </cell>
          <cell r="CA8">
            <v>64.085251130436603</v>
          </cell>
          <cell r="CB8">
            <v>66.146182105072725</v>
          </cell>
          <cell r="CC8">
            <v>67.936390939532629</v>
          </cell>
          <cell r="CD8">
            <v>69.726599773992547</v>
          </cell>
          <cell r="CE8">
            <v>71.51680860845245</v>
          </cell>
          <cell r="CF8">
            <v>73.307017442912368</v>
          </cell>
          <cell r="CG8">
            <v>75.097226277372272</v>
          </cell>
          <cell r="CH8">
            <v>77.519719040596542</v>
          </cell>
          <cell r="CI8">
            <v>79.942211803820811</v>
          </cell>
          <cell r="CJ8">
            <v>82.364704567045081</v>
          </cell>
          <cell r="CK8">
            <v>84.78719733026935</v>
          </cell>
          <cell r="CL8">
            <v>87.209690093493606</v>
          </cell>
          <cell r="CM8">
            <v>89.023451120274942</v>
          </cell>
          <cell r="CN8">
            <v>90.837212147056292</v>
          </cell>
          <cell r="CO8">
            <v>92.650973173837627</v>
          </cell>
          <cell r="CP8">
            <v>94.464734200618963</v>
          </cell>
          <cell r="CQ8">
            <v>96.278495227400342</v>
          </cell>
        </row>
        <row r="9">
          <cell r="C9" t="str">
            <v>AGO</v>
          </cell>
          <cell r="D9">
            <v>14</v>
          </cell>
          <cell r="E9">
            <v>0.11650269743365543</v>
          </cell>
          <cell r="F9">
            <v>0.12362577673100419</v>
          </cell>
          <cell r="G9">
            <v>0.1311843674782506</v>
          </cell>
          <cell r="H9">
            <v>0.13920509723562169</v>
          </cell>
          <cell r="I9">
            <v>0.14771622159623271</v>
          </cell>
          <cell r="J9">
            <v>0.15674772372547652</v>
          </cell>
          <cell r="K9">
            <v>0.16633141998634046</v>
          </cell>
          <cell r="L9">
            <v>0.17650107202274953</v>
          </cell>
          <cell r="M9">
            <v>0.18729250569578584</v>
          </cell>
          <cell r="N9">
            <v>0.19874373729177489</v>
          </cell>
          <cell r="O9">
            <v>0.21089510744684739</v>
          </cell>
          <cell r="P9">
            <v>0.2237894232597688</v>
          </cell>
          <cell r="Q9">
            <v>0.2374721090936745</v>
          </cell>
          <cell r="R9">
            <v>0.25199136659795823</v>
          </cell>
          <cell r="S9">
            <v>0.26739834451404215</v>
          </cell>
          <cell r="T9">
            <v>0.2837473188632238</v>
          </cell>
          <cell r="U9">
            <v>0.30109588415136945</v>
          </cell>
          <cell r="V9">
            <v>0.31950515626403359</v>
          </cell>
          <cell r="W9">
            <v>0.33903998776676808</v>
          </cell>
          <cell r="X9">
            <v>0.35976919636908489</v>
          </cell>
          <cell r="Y9">
            <v>0.38176580735691018</v>
          </cell>
          <cell r="Z9">
            <v>0.4051073108475759</v>
          </cell>
          <cell r="AA9">
            <v>0.42987593477361213</v>
          </cell>
          <cell r="AB9">
            <v>0.45615893455701284</v>
          </cell>
          <cell r="AC9">
            <v>0.48404890049444599</v>
          </cell>
          <cell r="AD9">
            <v>0.51364408393627059</v>
          </cell>
          <cell r="AE9">
            <v>0.54504874340843124</v>
          </cell>
          <cell r="AF9">
            <v>0.5783735118965555</v>
          </cell>
          <cell r="AG9">
            <v>0.61373578658612948</v>
          </cell>
          <cell r="AH9">
            <v>0.65126014243173769</v>
          </cell>
          <cell r="AI9">
            <v>0.6910787710122962</v>
          </cell>
          <cell r="AJ9">
            <v>0.73333194621828812</v>
          </cell>
          <cell r="AK9">
            <v>0.77816851841153389</v>
          </cell>
          <cell r="AL9">
            <v>0.82574643879833265</v>
          </cell>
          <cell r="AM9">
            <v>0.87623331586324693</v>
          </cell>
          <cell r="AN9">
            <v>0.92980700582374831</v>
          </cell>
          <cell r="AO9">
            <v>0.98665623918578804</v>
          </cell>
          <cell r="AP9">
            <v>1.0469812856075373</v>
          </cell>
          <cell r="AQ9">
            <v>1.1109946594134921</v>
          </cell>
          <cell r="AR9">
            <v>1.1789218682443425</v>
          </cell>
          <cell r="AS9">
            <v>1.2510022074799654</v>
          </cell>
          <cell r="AT9">
            <v>1.327489603234151</v>
          </cell>
          <cell r="AU9">
            <v>1.4086535068907826</v>
          </cell>
          <cell r="AV9">
            <v>1.4947798443327589</v>
          </cell>
          <cell r="AW9">
            <v>1.5861720232076237</v>
          </cell>
          <cell r="AX9">
            <v>1.6831520017783184</v>
          </cell>
          <cell r="AY9">
            <v>1.7860614231244272</v>
          </cell>
          <cell r="AZ9">
            <v>1.8952628186895024</v>
          </cell>
          <cell r="BA9">
            <v>2.0111408854143518</v>
          </cell>
          <cell r="BB9">
            <v>2.1341038409553987</v>
          </cell>
          <cell r="BC9">
            <v>2.2645848617623083</v>
          </cell>
          <cell r="BD9">
            <v>2.4030436090809659</v>
          </cell>
          <cell r="BE9">
            <v>2.5499678482576469</v>
          </cell>
          <cell r="BF9">
            <v>2.7058751670488932</v>
          </cell>
          <cell r="BG9">
            <v>2.8713147989903951</v>
          </cell>
          <cell r="BH9">
            <v>3.0468695582482801</v>
          </cell>
          <cell r="BI9">
            <v>3.2331578927689439</v>
          </cell>
          <cell r="BJ9">
            <v>3.4308360629603003</v>
          </cell>
          <cell r="BK9">
            <v>3.6406004535795544</v>
          </cell>
          <cell r="BL9">
            <v>3.8631900269718669</v>
          </cell>
          <cell r="BM9">
            <v>4.0993889263022281</v>
          </cell>
          <cell r="BN9">
            <v>4.4706944631511139</v>
          </cell>
          <cell r="BO9">
            <v>4.8419999999999996</v>
          </cell>
          <cell r="BP9">
            <v>5.2133055368488854</v>
          </cell>
          <cell r="BQ9">
            <v>5.5846110736977703</v>
          </cell>
          <cell r="BR9">
            <v>5.955916610546657</v>
          </cell>
          <cell r="BS9">
            <v>6.3616731765877086</v>
          </cell>
          <cell r="BT9">
            <v>6.7674297426287593</v>
          </cell>
          <cell r="BU9">
            <v>7.1731863086698091</v>
          </cell>
          <cell r="BV9">
            <v>7.5789428747108598</v>
          </cell>
          <cell r="BW9">
            <v>7.9846994407519096</v>
          </cell>
          <cell r="BX9">
            <v>8.5215679078927433</v>
          </cell>
          <cell r="BY9">
            <v>9.0584363750335779</v>
          </cell>
          <cell r="BZ9">
            <v>9.5953048421744107</v>
          </cell>
          <cell r="CA9">
            <v>10.132173309315244</v>
          </cell>
          <cell r="CB9">
            <v>10.669041776456076</v>
          </cell>
          <cell r="CC9">
            <v>11.366172313795083</v>
          </cell>
          <cell r="CD9">
            <v>12.063302851134091</v>
          </cell>
          <cell r="CE9">
            <v>12.7604333884731</v>
          </cell>
          <cell r="CF9">
            <v>13.457563925812106</v>
          </cell>
          <cell r="CG9">
            <v>14.154694463151115</v>
          </cell>
          <cell r="CH9">
            <v>15.048238712222043</v>
          </cell>
          <cell r="CI9">
            <v>15.941782961292969</v>
          </cell>
          <cell r="CJ9">
            <v>16.835327210363896</v>
          </cell>
          <cell r="CK9">
            <v>17.728871459434828</v>
          </cell>
          <cell r="CL9">
            <v>18.622415708505756</v>
          </cell>
          <cell r="CM9">
            <v>19.761340407989859</v>
          </cell>
          <cell r="CN9">
            <v>20.90026510747396</v>
          </cell>
          <cell r="CO9">
            <v>22.039189806958063</v>
          </cell>
          <cell r="CP9">
            <v>23.178114506442171</v>
          </cell>
          <cell r="CQ9">
            <v>24.317039205926271</v>
          </cell>
        </row>
        <row r="10">
          <cell r="C10" t="str">
            <v>ARG</v>
          </cell>
          <cell r="D10">
            <v>16</v>
          </cell>
          <cell r="E10">
            <v>22.867319639514719</v>
          </cell>
          <cell r="F10">
            <v>23.473245063990323</v>
          </cell>
          <cell r="G10">
            <v>24.09522596089618</v>
          </cell>
          <cell r="H10">
            <v>24.733687759145724</v>
          </cell>
          <cell r="I10">
            <v>25.389067160429395</v>
          </cell>
          <cell r="J10">
            <v>26.061812437914366</v>
          </cell>
          <cell r="K10">
            <v>26.752383742859049</v>
          </cell>
          <cell r="L10">
            <v>27.461253419352108</v>
          </cell>
          <cell r="M10">
            <v>28.188906327391233</v>
          </cell>
          <cell r="N10">
            <v>28.935840174522699</v>
          </cell>
          <cell r="O10">
            <v>29.702565856268496</v>
          </cell>
          <cell r="P10">
            <v>30.489607805573932</v>
          </cell>
          <cell r="Q10">
            <v>31.297504351514686</v>
          </cell>
          <cell r="R10">
            <v>32.126808087508692</v>
          </cell>
          <cell r="S10">
            <v>32.978086249284679</v>
          </cell>
          <cell r="T10">
            <v>33.85192110286593</v>
          </cell>
          <cell r="U10">
            <v>34.748910342834591</v>
          </cell>
          <cell r="V10">
            <v>35.669667501149</v>
          </cell>
          <cell r="W10">
            <v>36.614822366793589</v>
          </cell>
          <cell r="X10">
            <v>37.585021416548472</v>
          </cell>
          <cell r="Y10">
            <v>38.580928257173284</v>
          </cell>
          <cell r="Z10">
            <v>39.603224079307807</v>
          </cell>
          <cell r="AA10">
            <v>40.652608123399752</v>
          </cell>
          <cell r="AB10">
            <v>41.729798157978472</v>
          </cell>
          <cell r="AC10">
            <v>42.835530970601674</v>
          </cell>
          <cell r="AD10">
            <v>43.970562871810998</v>
          </cell>
          <cell r="AE10">
            <v>45.135670212441092</v>
          </cell>
          <cell r="AF10">
            <v>46.331649914636074</v>
          </cell>
          <cell r="AG10">
            <v>47.55932001693656</v>
          </cell>
          <cell r="AH10">
            <v>48.819520233810117</v>
          </cell>
          <cell r="AI10">
            <v>50.113112530007825</v>
          </cell>
          <cell r="AJ10">
            <v>51.440981710139823</v>
          </cell>
          <cell r="AK10">
            <v>52.804036023873103</v>
          </cell>
          <cell r="AL10">
            <v>54.203207787165489</v>
          </cell>
          <cell r="AM10">
            <v>55.639454019960731</v>
          </cell>
          <cell r="AN10">
            <v>57.11375710078088</v>
          </cell>
          <cell r="AO10">
            <v>58.62712543866369</v>
          </cell>
          <cell r="AP10">
            <v>60.180594162904633</v>
          </cell>
          <cell r="AQ10">
            <v>61.775225831075339</v>
          </cell>
          <cell r="AR10">
            <v>63.41211115580267</v>
          </cell>
          <cell r="AS10">
            <v>65.092369750805602</v>
          </cell>
          <cell r="AT10">
            <v>66.817150896700184</v>
          </cell>
          <cell r="AU10">
            <v>68.587634327096353</v>
          </cell>
          <cell r="AV10">
            <v>70.405031035524289</v>
          </cell>
          <cell r="AW10">
            <v>72.27058410374228</v>
          </cell>
          <cell r="AX10">
            <v>74.185569551992629</v>
          </cell>
          <cell r="AY10">
            <v>76.15129721178711</v>
          </cell>
          <cell r="AZ10">
            <v>78.169111621819084</v>
          </cell>
          <cell r="BA10">
            <v>80.240392947614936</v>
          </cell>
          <cell r="BB10">
            <v>82.366557925553934</v>
          </cell>
          <cell r="BC10">
            <v>84.54906083190221</v>
          </cell>
          <cell r="BD10">
            <v>86.789394477523615</v>
          </cell>
          <cell r="BE10">
            <v>89.089091228947964</v>
          </cell>
          <cell r="BF10">
            <v>91.449724056494858</v>
          </cell>
          <cell r="BG10">
            <v>93.872907610170174</v>
          </cell>
          <cell r="BH10">
            <v>96.36029932407105</v>
          </cell>
          <cell r="BI10">
            <v>98.913600550054753</v>
          </cell>
          <cell r="BJ10">
            <v>101.53455772144689</v>
          </cell>
          <cell r="BK10">
            <v>104.22496354758489</v>
          </cell>
          <cell r="BL10">
            <v>106.98665824001388</v>
          </cell>
          <cell r="BM10">
            <v>109.82153077117349</v>
          </cell>
          <cell r="BN10">
            <v>113.45576538558673</v>
          </cell>
          <cell r="BO10">
            <v>117.08999999999999</v>
          </cell>
          <cell r="BP10">
            <v>120.72423461441326</v>
          </cell>
          <cell r="BQ10">
            <v>124.35846922882652</v>
          </cell>
          <cell r="BR10">
            <v>127.99270384323978</v>
          </cell>
          <cell r="BS10">
            <v>132.10662165455651</v>
          </cell>
          <cell r="BT10">
            <v>136.22053946587323</v>
          </cell>
          <cell r="BU10">
            <v>140.33445727718995</v>
          </cell>
          <cell r="BV10">
            <v>144.44837508850668</v>
          </cell>
          <cell r="BW10">
            <v>148.56229289982335</v>
          </cell>
          <cell r="BX10">
            <v>152.3954074481355</v>
          </cell>
          <cell r="BY10">
            <v>156.22852199644763</v>
          </cell>
          <cell r="BZ10">
            <v>160.06163654475975</v>
          </cell>
          <cell r="CA10">
            <v>163.89475109307187</v>
          </cell>
          <cell r="CB10">
            <v>167.727865641384</v>
          </cell>
          <cell r="CC10">
            <v>172.21423949546201</v>
          </cell>
          <cell r="CD10">
            <v>176.70061334953996</v>
          </cell>
          <cell r="CE10">
            <v>181.18698720361795</v>
          </cell>
          <cell r="CF10">
            <v>185.67336105769593</v>
          </cell>
          <cell r="CG10">
            <v>190.15973491177394</v>
          </cell>
          <cell r="CH10">
            <v>195.14075104621463</v>
          </cell>
          <cell r="CI10">
            <v>200.12176718065533</v>
          </cell>
          <cell r="CJ10">
            <v>205.10278331509605</v>
          </cell>
          <cell r="CK10">
            <v>210.08379944953674</v>
          </cell>
          <cell r="CL10">
            <v>215.06481558397746</v>
          </cell>
          <cell r="CM10">
            <v>220.18603536672478</v>
          </cell>
          <cell r="CN10">
            <v>225.30725514947207</v>
          </cell>
          <cell r="CO10">
            <v>230.42847493221936</v>
          </cell>
          <cell r="CP10">
            <v>235.54969471496665</v>
          </cell>
          <cell r="CQ10">
            <v>240.67091449771388</v>
          </cell>
        </row>
        <row r="11">
          <cell r="C11" t="str">
            <v>ARM</v>
          </cell>
          <cell r="D11">
            <v>7</v>
          </cell>
          <cell r="E11">
            <v>1.6195940959492083</v>
          </cell>
          <cell r="F11">
            <v>1.6495567791844288</v>
          </cell>
          <cell r="G11">
            <v>1.6800737756200366</v>
          </cell>
          <cell r="H11">
            <v>1.7111553401161093</v>
          </cell>
          <cell r="I11">
            <v>1.7428119172488543</v>
          </cell>
          <cell r="J11">
            <v>1.7750541448203805</v>
          </cell>
          <cell r="K11">
            <v>1.8078928574333992</v>
          </cell>
          <cell r="L11">
            <v>1.8413390901320599</v>
          </cell>
          <cell r="M11">
            <v>1.8754040821101401</v>
          </cell>
          <cell r="N11">
            <v>1.9100992804878376</v>
          </cell>
          <cell r="O11">
            <v>1.9454363441584341</v>
          </cell>
          <cell r="P11">
            <v>1.9814271477061227</v>
          </cell>
          <cell r="Q11">
            <v>2.0180837853963149</v>
          </cell>
          <cell r="R11">
            <v>2.05541857523977</v>
          </cell>
          <cell r="S11">
            <v>2.0934440631319093</v>
          </cell>
          <cell r="T11">
            <v>2.1321730270687111</v>
          </cell>
          <cell r="U11">
            <v>2.1716184814405972</v>
          </cell>
          <cell r="V11">
            <v>2.211793681405759</v>
          </cell>
          <cell r="W11">
            <v>2.2527121273443895</v>
          </cell>
          <cell r="X11">
            <v>2.2943875693953193</v>
          </cell>
          <cell r="Y11">
            <v>2.3368340120765816</v>
          </cell>
          <cell r="Z11">
            <v>2.3800657189914576</v>
          </cell>
          <cell r="AA11">
            <v>2.4240972176215836</v>
          </cell>
          <cell r="AB11">
            <v>2.4689433042087332</v>
          </cell>
          <cell r="AC11">
            <v>2.5146190487269107</v>
          </cell>
          <cell r="AD11">
            <v>2.5611397999464303</v>
          </cell>
          <cell r="AE11">
            <v>2.6085211905916807</v>
          </cell>
          <cell r="AF11">
            <v>2.6567791425943099</v>
          </cell>
          <cell r="AG11">
            <v>2.7059298724435932</v>
          </cell>
          <cell r="AH11">
            <v>2.7559898966357843</v>
          </cell>
          <cell r="AI11">
            <v>2.8069760372242811</v>
          </cell>
          <cell r="AJ11">
            <v>2.8589054274724677</v>
          </cell>
          <cell r="AK11">
            <v>2.9117955176111368</v>
          </cell>
          <cell r="AL11">
            <v>2.9656640807024246</v>
          </cell>
          <cell r="AM11">
            <v>3.0205292186122286</v>
          </cell>
          <cell r="AN11">
            <v>3.0764093680931168</v>
          </cell>
          <cell r="AO11">
            <v>3.1333233069797704</v>
          </cell>
          <cell r="AP11">
            <v>3.1912901604990438</v>
          </cell>
          <cell r="AQ11">
            <v>3.2503294076967606</v>
          </cell>
          <cell r="AR11">
            <v>3.3104608879834072</v>
          </cell>
          <cell r="AS11">
            <v>3.3717048078009215</v>
          </cell>
          <cell r="AT11">
            <v>3.4340817474128182</v>
          </cell>
          <cell r="AU11">
            <v>3.4976126678199329</v>
          </cell>
          <cell r="AV11">
            <v>3.5623189178041073</v>
          </cell>
          <cell r="AW11">
            <v>3.6282222411021841</v>
          </cell>
          <cell r="AX11">
            <v>3.6953447837127218</v>
          </cell>
          <cell r="AY11">
            <v>3.7637091013378834</v>
          </cell>
          <cell r="AZ11">
            <v>3.8333381669630024</v>
          </cell>
          <cell r="BA11">
            <v>3.9042553785763712</v>
          </cell>
          <cell r="BB11">
            <v>3.9764845670318456</v>
          </cell>
          <cell r="BC11">
            <v>4.0500500040569101</v>
          </cell>
          <cell r="BD11">
            <v>4.1249764104088911</v>
          </cell>
          <cell r="BE11">
            <v>4.2012889641820639</v>
          </cell>
          <cell r="BF11">
            <v>4.2790133092684401</v>
          </cell>
          <cell r="BG11">
            <v>4.358175563975081</v>
          </cell>
          <cell r="BH11">
            <v>4.4388023298008301</v>
          </cell>
          <cell r="BI11">
            <v>4.5209207003754237</v>
          </cell>
          <cell r="BJ11">
            <v>4.6045582705639649</v>
          </cell>
          <cell r="BK11">
            <v>4.6897431457398424</v>
          </cell>
          <cell r="BL11">
            <v>4.7765039512291922</v>
          </cell>
          <cell r="BM11">
            <v>4.8648698419300844</v>
          </cell>
          <cell r="BN11">
            <v>4.9539349209650423</v>
          </cell>
          <cell r="BO11">
            <v>5.0430000000000001</v>
          </cell>
          <cell r="BP11">
            <v>5.1320650790349571</v>
          </cell>
          <cell r="BQ11">
            <v>5.221130158069915</v>
          </cell>
          <cell r="BR11">
            <v>5.3101952371048728</v>
          </cell>
          <cell r="BS11">
            <v>5.4103329790311969</v>
          </cell>
          <cell r="BT11">
            <v>5.5104707209575201</v>
          </cell>
          <cell r="BU11">
            <v>5.6106084628838451</v>
          </cell>
          <cell r="BV11">
            <v>5.7107462048101691</v>
          </cell>
          <cell r="BW11">
            <v>5.8108839467364932</v>
          </cell>
          <cell r="BX11">
            <v>5.9441976644666621</v>
          </cell>
          <cell r="BY11">
            <v>6.077511382196831</v>
          </cell>
          <cell r="BZ11">
            <v>6.2108250999269998</v>
          </cell>
          <cell r="CA11">
            <v>6.3441388176571696</v>
          </cell>
          <cell r="CB11">
            <v>6.4774525353873385</v>
          </cell>
          <cell r="CC11">
            <v>6.6175921798565343</v>
          </cell>
          <cell r="CD11">
            <v>6.7577318243257301</v>
          </cell>
          <cell r="CE11">
            <v>6.897871468794925</v>
          </cell>
          <cell r="CF11">
            <v>7.0380111132641199</v>
          </cell>
          <cell r="CG11">
            <v>7.1781507577333148</v>
          </cell>
          <cell r="CH11">
            <v>7.3146990324410393</v>
          </cell>
          <cell r="CI11">
            <v>7.4512473071487628</v>
          </cell>
          <cell r="CJ11">
            <v>7.5877955818564873</v>
          </cell>
          <cell r="CK11">
            <v>7.7243438565642109</v>
          </cell>
          <cell r="CL11">
            <v>7.8608921312719353</v>
          </cell>
          <cell r="CM11">
            <v>7.9750094385802957</v>
          </cell>
          <cell r="CN11">
            <v>8.0891267458886542</v>
          </cell>
          <cell r="CO11">
            <v>8.2032440531970146</v>
          </cell>
          <cell r="CP11">
            <v>8.3173613605053767</v>
          </cell>
          <cell r="CQ11">
            <v>8.4314786678137335</v>
          </cell>
        </row>
        <row r="12">
          <cell r="C12" t="str">
            <v>AUS</v>
          </cell>
          <cell r="D12">
            <v>5</v>
          </cell>
          <cell r="E12">
            <v>99.105480232177925</v>
          </cell>
          <cell r="F12">
            <v>100.3910806426625</v>
          </cell>
          <cell r="G12">
            <v>101.69335791512853</v>
          </cell>
          <cell r="H12">
            <v>103.01252838252309</v>
          </cell>
          <cell r="I12">
            <v>104.34881118407321</v>
          </cell>
          <cell r="J12">
            <v>105.70242830168912</v>
          </cell>
          <cell r="K12">
            <v>107.07360459683962</v>
          </cell>
          <cell r="L12">
            <v>108.46256784790579</v>
          </cell>
          <cell r="M12">
            <v>109.86954878801939</v>
          </cell>
          <cell r="N12">
            <v>111.29478114339192</v>
          </cell>
          <cell r="O12">
            <v>112.73850167214104</v>
          </cell>
          <cell r="P12">
            <v>114.20095020362055</v>
          </cell>
          <cell r="Q12">
            <v>115.6823696782606</v>
          </cell>
          <cell r="R12">
            <v>117.1830061879247</v>
          </cell>
          <cell r="S12">
            <v>118.70310901679025</v>
          </cell>
          <cell r="T12">
            <v>120.24293068275936</v>
          </cell>
          <cell r="U12">
            <v>121.80272697940687</v>
          </cell>
          <cell r="V12">
            <v>123.3827570184725</v>
          </cell>
          <cell r="W12">
            <v>124.98328327290425</v>
          </cell>
          <cell r="X12">
            <v>126.60457162046008</v>
          </cell>
          <cell r="Y12">
            <v>128.24689138787534</v>
          </cell>
          <cell r="Z12">
            <v>129.91051539560291</v>
          </cell>
          <cell r="AA12">
            <v>131.59572000313403</v>
          </cell>
          <cell r="AB12">
            <v>133.30278515490667</v>
          </cell>
          <cell r="AC12">
            <v>135.03199442680972</v>
          </cell>
          <cell r="AD12">
            <v>136.78363507329027</v>
          </cell>
          <cell r="AE12">
            <v>138.55799807507208</v>
          </cell>
          <cell r="AF12">
            <v>140.35537818749293</v>
          </cell>
          <cell r="AG12">
            <v>142.1760739894691</v>
          </cell>
          <cell r="AH12">
            <v>144.02038793309501</v>
          </cell>
          <cell r="AI12">
            <v>145.8886263938862</v>
          </cell>
          <cell r="AJ12">
            <v>147.78109972167414</v>
          </cell>
          <cell r="AK12">
            <v>149.69812229216123</v>
          </cell>
          <cell r="AL12">
            <v>151.64001255914454</v>
          </cell>
          <cell r="AM12">
            <v>153.60709310741703</v>
          </cell>
          <cell r="AN12">
            <v>155.59969070635506</v>
          </cell>
          <cell r="AO12">
            <v>157.61813636420086</v>
          </cell>
          <cell r="AP12">
            <v>159.66276538304939</v>
          </cell>
          <cell r="AQ12">
            <v>161.7339174145483</v>
          </cell>
          <cell r="AR12">
            <v>163.83193651632055</v>
          </cell>
          <cell r="AS12">
            <v>165.95717120911888</v>
          </cell>
          <cell r="AT12">
            <v>168.10997453472174</v>
          </cell>
          <cell r="AU12">
            <v>170.29070411458022</v>
          </cell>
          <cell r="AV12">
            <v>172.49972220922572</v>
          </cell>
          <cell r="AW12">
            <v>174.7373957784483</v>
          </cell>
          <cell r="AX12">
            <v>177.00409654225572</v>
          </cell>
          <cell r="AY12">
            <v>179.30020104262312</v>
          </cell>
          <cell r="AZ12">
            <v>181.62609070604378</v>
          </cell>
          <cell r="BA12">
            <v>183.98215190689135</v>
          </cell>
          <cell r="BB12">
            <v>186.36877603160386</v>
          </cell>
          <cell r="BC12">
            <v>188.78635954370054</v>
          </cell>
          <cell r="BD12">
            <v>191.23530404964188</v>
          </cell>
          <cell r="BE12">
            <v>193.71601636554405</v>
          </cell>
          <cell r="BF12">
            <v>196.22890858475878</v>
          </cell>
          <cell r="BG12">
            <v>198.77439814632996</v>
          </cell>
          <cell r="BH12">
            <v>201.35290790433802</v>
          </cell>
          <cell r="BI12">
            <v>203.96486619814419</v>
          </cell>
          <cell r="BJ12">
            <v>206.61070692354565</v>
          </cell>
          <cell r="BK12">
            <v>209.29086960485392</v>
          </cell>
          <cell r="BL12">
            <v>212.00579946790819</v>
          </cell>
          <cell r="BM12">
            <v>214.75594751403571</v>
          </cell>
          <cell r="BN12">
            <v>218.67797375701784</v>
          </cell>
          <cell r="BO12">
            <v>222.59999999999997</v>
          </cell>
          <cell r="BP12">
            <v>226.52202624298209</v>
          </cell>
          <cell r="BQ12">
            <v>230.44405248596422</v>
          </cell>
          <cell r="BR12">
            <v>234.36607872894632</v>
          </cell>
          <cell r="BS12">
            <v>238.77655831041875</v>
          </cell>
          <cell r="BT12">
            <v>243.18703789189118</v>
          </cell>
          <cell r="BU12">
            <v>247.59751747336355</v>
          </cell>
          <cell r="BV12">
            <v>252.00799705483598</v>
          </cell>
          <cell r="BW12">
            <v>256.41847663630847</v>
          </cell>
          <cell r="BX12">
            <v>260.24941064567804</v>
          </cell>
          <cell r="BY12">
            <v>264.08034465504772</v>
          </cell>
          <cell r="BZ12">
            <v>267.9112786644173</v>
          </cell>
          <cell r="CA12">
            <v>271.74221267378692</v>
          </cell>
          <cell r="CB12">
            <v>275.57314668315661</v>
          </cell>
          <cell r="CC12">
            <v>278.76737641724748</v>
          </cell>
          <cell r="CD12">
            <v>281.9616061513384</v>
          </cell>
          <cell r="CE12">
            <v>285.15583588542921</v>
          </cell>
          <cell r="CF12">
            <v>288.35006561952014</v>
          </cell>
          <cell r="CG12">
            <v>291.54429535361101</v>
          </cell>
          <cell r="CH12">
            <v>294.35222068643196</v>
          </cell>
          <cell r="CI12">
            <v>297.16014601925298</v>
          </cell>
          <cell r="CJ12">
            <v>299.96807135207393</v>
          </cell>
          <cell r="CK12">
            <v>302.77599668489489</v>
          </cell>
          <cell r="CL12">
            <v>305.58392201771591</v>
          </cell>
          <cell r="CM12">
            <v>307.69361130531729</v>
          </cell>
          <cell r="CN12">
            <v>309.80330059291867</v>
          </cell>
          <cell r="CO12">
            <v>311.91298988051994</v>
          </cell>
          <cell r="CP12">
            <v>314.02267916812133</v>
          </cell>
          <cell r="CQ12">
            <v>316.13236845572271</v>
          </cell>
        </row>
        <row r="13">
          <cell r="C13" t="str">
            <v>AUT</v>
          </cell>
          <cell r="D13">
            <v>4</v>
          </cell>
          <cell r="E13">
            <v>36.729284491582597</v>
          </cell>
          <cell r="F13">
            <v>37.065611128006893</v>
          </cell>
          <cell r="G13">
            <v>37.405017476109059</v>
          </cell>
          <cell r="H13">
            <v>37.747531736522028</v>
          </cell>
          <cell r="I13">
            <v>38.093182368109296</v>
          </cell>
          <cell r="J13">
            <v>38.441998090329527</v>
          </cell>
          <cell r="K13">
            <v>38.794007885622783</v>
          </cell>
          <cell r="L13">
            <v>39.149241001818645</v>
          </cell>
          <cell r="M13">
            <v>39.507726954566337</v>
          </cell>
          <cell r="N13">
            <v>39.86949552978713</v>
          </cell>
          <cell r="O13">
            <v>40.234576786149198</v>
          </cell>
          <cell r="P13">
            <v>40.603001057565152</v>
          </cell>
          <cell r="Q13">
            <v>40.974798955712409</v>
          </cell>
          <cell r="R13">
            <v>41.350001372576664</v>
          </cell>
          <cell r="S13">
            <v>41.728639483018647</v>
          </cell>
          <cell r="T13">
            <v>42.110744747364379</v>
          </cell>
          <cell r="U13">
            <v>42.496348914019165</v>
          </cell>
          <cell r="V13">
            <v>42.885484022105494</v>
          </cell>
          <cell r="W13">
            <v>43.278182404125111</v>
          </cell>
          <cell r="X13">
            <v>43.674476688645477</v>
          </cell>
          <cell r="Y13">
            <v>44.074399803010799</v>
          </cell>
          <cell r="Z13">
            <v>44.477984976077906</v>
          </cell>
          <cell r="AA13">
            <v>44.885265740977175</v>
          </cell>
          <cell r="AB13">
            <v>45.296275937898741</v>
          </cell>
          <cell r="AC13">
            <v>45.711049716904199</v>
          </cell>
          <cell r="AD13">
            <v>46.129621540764084</v>
          </cell>
          <cell r="AE13">
            <v>46.552026187821298</v>
          </cell>
          <cell r="AF13">
            <v>46.978298754880804</v>
          </cell>
          <cell r="AG13">
            <v>47.408474660125727</v>
          </cell>
          <cell r="AH13">
            <v>47.842589646060198</v>
          </cell>
          <cell r="AI13">
            <v>48.280679782479133</v>
          </cell>
          <cell r="AJ13">
            <v>48.722781469465197</v>
          </cell>
          <cell r="AK13">
            <v>49.168931440413225</v>
          </cell>
          <cell r="AL13">
            <v>49.619166765082319</v>
          </cell>
          <cell r="AM13">
            <v>50.073524852675909</v>
          </cell>
          <cell r="AN13">
            <v>50.532043454950028</v>
          </cell>
          <cell r="AO13">
            <v>50.994760669350015</v>
          </cell>
          <cell r="AP13">
            <v>51.461714942175973</v>
          </cell>
          <cell r="AQ13">
            <v>51.932945071777183</v>
          </cell>
          <cell r="AR13">
            <v>52.408490211775799</v>
          </cell>
          <cell r="AS13">
            <v>52.888389874320055</v>
          </cell>
          <cell r="AT13">
            <v>53.372683933367227</v>
          </cell>
          <cell r="AU13">
            <v>53.861412627996728</v>
          </cell>
          <cell r="AV13">
            <v>54.354616565753446</v>
          </cell>
          <cell r="AW13">
            <v>54.852336726021797</v>
          </cell>
          <cell r="AX13">
            <v>55.354614463430586</v>
          </cell>
          <cell r="AY13">
            <v>55.861491511289117</v>
          </cell>
          <cell r="AZ13">
            <v>56.373009985054701</v>
          </cell>
          <cell r="BA13">
            <v>56.889212385831989</v>
          </cell>
          <cell r="BB13">
            <v>57.410141603904272</v>
          </cell>
          <cell r="BC13">
            <v>57.935840922297167</v>
          </cell>
          <cell r="BD13">
            <v>58.466354020374943</v>
          </cell>
          <cell r="BE13">
            <v>59.001724977469721</v>
          </cell>
          <cell r="BF13">
            <v>59.541998276543964</v>
          </cell>
          <cell r="BG13">
            <v>60.087218807886487</v>
          </cell>
          <cell r="BH13">
            <v>60.637431872842292</v>
          </cell>
          <cell r="BI13">
            <v>61.19268318757657</v>
          </cell>
          <cell r="BJ13">
            <v>61.753018886873186</v>
          </cell>
          <cell r="BK13">
            <v>62.318485527967923</v>
          </cell>
          <cell r="BL13">
            <v>62.889130094416828</v>
          </cell>
          <cell r="BM13">
            <v>63.465000000000003</v>
          </cell>
          <cell r="BN13">
            <v>65.078999999999994</v>
          </cell>
          <cell r="BO13">
            <v>64.004000000000005</v>
          </cell>
          <cell r="BP13">
            <v>64.536212857234133</v>
          </cell>
          <cell r="BQ13">
            <v>65.068425714468262</v>
          </cell>
          <cell r="BR13">
            <v>65.600638571702405</v>
          </cell>
          <cell r="BS13">
            <v>66.199256326235044</v>
          </cell>
          <cell r="BT13">
            <v>66.797874080767699</v>
          </cell>
          <cell r="BU13">
            <v>67.396491835300353</v>
          </cell>
          <cell r="BV13">
            <v>67.995109589833007</v>
          </cell>
          <cell r="BW13">
            <v>68.593727344365647</v>
          </cell>
          <cell r="BX13">
            <v>69.353416102311925</v>
          </cell>
          <cell r="BY13">
            <v>70.113104860258204</v>
          </cell>
          <cell r="BZ13">
            <v>70.872793618204497</v>
          </cell>
          <cell r="CA13">
            <v>71.632482376150776</v>
          </cell>
          <cell r="CB13">
            <v>72.392171134097069</v>
          </cell>
          <cell r="CC13">
            <v>73.115589994407344</v>
          </cell>
          <cell r="CD13">
            <v>73.839008854717619</v>
          </cell>
          <cell r="CE13">
            <v>74.562427715027894</v>
          </cell>
          <cell r="CF13">
            <v>75.285846575338169</v>
          </cell>
          <cell r="CG13">
            <v>76.00926543564843</v>
          </cell>
          <cell r="CH13">
            <v>76.742255787578188</v>
          </cell>
          <cell r="CI13">
            <v>77.475246139507945</v>
          </cell>
          <cell r="CJ13">
            <v>78.208236491437702</v>
          </cell>
          <cell r="CK13">
            <v>78.94122684336746</v>
          </cell>
          <cell r="CL13">
            <v>79.674217195297203</v>
          </cell>
          <cell r="CM13">
            <v>80.424334461624014</v>
          </cell>
          <cell r="CN13">
            <v>81.174451727950824</v>
          </cell>
          <cell r="CO13">
            <v>81.924568994277621</v>
          </cell>
          <cell r="CP13">
            <v>82.674686260604432</v>
          </cell>
          <cell r="CQ13">
            <v>83.424803526931228</v>
          </cell>
        </row>
        <row r="14">
          <cell r="C14" t="str">
            <v>AZE</v>
          </cell>
          <cell r="D14">
            <v>7</v>
          </cell>
          <cell r="E14">
            <v>5.7143441898124632</v>
          </cell>
          <cell r="F14">
            <v>5.8200602363728988</v>
          </cell>
          <cell r="G14">
            <v>5.9277320423571878</v>
          </cell>
          <cell r="H14">
            <v>6.0373957895470785</v>
          </cell>
          <cell r="I14">
            <v>6.1490883290915823</v>
          </cell>
          <cell r="J14">
            <v>6.2628471938903454</v>
          </cell>
          <cell r="K14">
            <v>6.3787106112061185</v>
          </cell>
          <cell r="L14">
            <v>6.4967175155105545</v>
          </cell>
          <cell r="M14">
            <v>6.6169075615676594</v>
          </cell>
          <cell r="N14">
            <v>6.7393211377592852</v>
          </cell>
          <cell r="O14">
            <v>6.8639993796571481</v>
          </cell>
          <cell r="P14">
            <v>6.9909841838459288</v>
          </cell>
          <cell r="Q14">
            <v>7.120318222002104</v>
          </cell>
          <cell r="R14">
            <v>7.2520449552332353</v>
          </cell>
          <cell r="S14">
            <v>7.3862086486825387</v>
          </cell>
          <cell r="T14">
            <v>7.5228543864036403</v>
          </cell>
          <cell r="U14">
            <v>7.6620280865105155</v>
          </cell>
          <cell r="V14">
            <v>7.8037765166077042</v>
          </cell>
          <cell r="W14">
            <v>7.9481473095059894</v>
          </cell>
          <cell r="X14">
            <v>8.0951889792288121</v>
          </cell>
          <cell r="Y14">
            <v>8.2449509373148135</v>
          </cell>
          <cell r="Z14">
            <v>8.3974835094219689</v>
          </cell>
          <cell r="AA14">
            <v>8.5528379522389102</v>
          </cell>
          <cell r="AB14">
            <v>8.7110664707090972</v>
          </cell>
          <cell r="AC14">
            <v>8.8722222355736484</v>
          </cell>
          <cell r="AD14">
            <v>9.0363594012387107</v>
          </cell>
          <cell r="AE14">
            <v>9.2035331239733811</v>
          </cell>
          <cell r="AF14">
            <v>9.3737995804442864</v>
          </cell>
          <cell r="AG14">
            <v>9.5472159865930664</v>
          </cell>
          <cell r="AH14">
            <v>9.7238406168630771</v>
          </cell>
          <cell r="AI14">
            <v>9.9037328237817999</v>
          </cell>
          <cell r="AJ14">
            <v>10.086953057905532</v>
          </cell>
          <cell r="AK14">
            <v>10.273562888133043</v>
          </cell>
          <cell r="AL14">
            <v>10.463625022395046</v>
          </cell>
          <cell r="AM14">
            <v>10.657203328726425</v>
          </cell>
          <cell r="AN14">
            <v>10.854362856728297</v>
          </cell>
          <cell r="AO14">
            <v>11.055169859427133</v>
          </cell>
          <cell r="AP14">
            <v>11.259691815538265</v>
          </cell>
          <cell r="AQ14">
            <v>11.467997452141274</v>
          </cell>
          <cell r="AR14">
            <v>11.680156767774886</v>
          </cell>
          <cell r="AS14">
            <v>11.896241055959107</v>
          </cell>
          <cell r="AT14">
            <v>12.11632292915254</v>
          </cell>
          <cell r="AU14">
            <v>12.340476343152895</v>
          </cell>
          <cell r="AV14">
            <v>12.568776621948933</v>
          </cell>
          <cell r="AW14">
            <v>12.801300483032154</v>
          </cell>
          <cell r="AX14">
            <v>13.038126063176771</v>
          </cell>
          <cell r="AY14">
            <v>13.2793329446966</v>
          </cell>
          <cell r="AZ14">
            <v>13.525002182187725</v>
          </cell>
          <cell r="BA14">
            <v>13.775216329765886</v>
          </cell>
          <cell r="BB14">
            <v>14.030059468807776</v>
          </cell>
          <cell r="BC14">
            <v>14.289617236205549</v>
          </cell>
          <cell r="BD14">
            <v>14.553976853144038</v>
          </cell>
          <cell r="BE14">
            <v>14.823227154410361</v>
          </cell>
          <cell r="BF14">
            <v>15.097458618245756</v>
          </cell>
          <cell r="BG14">
            <v>15.376763396749674</v>
          </cell>
          <cell r="BH14">
            <v>15.661235346846354</v>
          </cell>
          <cell r="BI14">
            <v>15.950970061824291</v>
          </cell>
          <cell r="BJ14">
            <v>16.246064903459175</v>
          </cell>
          <cell r="BK14">
            <v>16.546619034731116</v>
          </cell>
          <cell r="BL14">
            <v>16.852733453147138</v>
          </cell>
          <cell r="BM14">
            <v>17.164511024680152</v>
          </cell>
          <cell r="BN14">
            <v>17.478755512340076</v>
          </cell>
          <cell r="BO14">
            <v>17.793000000000003</v>
          </cell>
          <cell r="BP14">
            <v>18.107244487659926</v>
          </cell>
          <cell r="BQ14">
            <v>18.42148897531985</v>
          </cell>
          <cell r="BR14">
            <v>18.735733462979773</v>
          </cell>
          <cell r="BS14">
            <v>19.089045150882825</v>
          </cell>
          <cell r="BT14">
            <v>19.442356838785877</v>
          </cell>
          <cell r="BU14">
            <v>19.795668526688928</v>
          </cell>
          <cell r="BV14">
            <v>20.14898021459198</v>
          </cell>
          <cell r="BW14">
            <v>20.502291902495028</v>
          </cell>
          <cell r="BX14">
            <v>20.972656958924318</v>
          </cell>
          <cell r="BY14">
            <v>21.443022015353602</v>
          </cell>
          <cell r="BZ14">
            <v>21.913387071782889</v>
          </cell>
          <cell r="CA14">
            <v>22.38375212821218</v>
          </cell>
          <cell r="CB14">
            <v>22.854117184641467</v>
          </cell>
          <cell r="CC14">
            <v>23.348565864800182</v>
          </cell>
          <cell r="CD14">
            <v>23.843014544958898</v>
          </cell>
          <cell r="CE14">
            <v>24.33746322511761</v>
          </cell>
          <cell r="CF14">
            <v>24.831911905276325</v>
          </cell>
          <cell r="CG14">
            <v>25.326360585435033</v>
          </cell>
          <cell r="CH14">
            <v>25.80813799012957</v>
          </cell>
          <cell r="CI14">
            <v>26.289915394824103</v>
          </cell>
          <cell r="CJ14">
            <v>26.771692799518636</v>
          </cell>
          <cell r="CK14">
            <v>27.253470204213169</v>
          </cell>
          <cell r="CL14">
            <v>27.735247608907702</v>
          </cell>
          <cell r="CM14">
            <v>28.137882796085506</v>
          </cell>
          <cell r="CN14">
            <v>28.540517983263303</v>
          </cell>
          <cell r="CO14">
            <v>28.943153170441107</v>
          </cell>
          <cell r="CP14">
            <v>29.345788357618911</v>
          </cell>
          <cell r="CQ14">
            <v>29.748423544796704</v>
          </cell>
        </row>
        <row r="15">
          <cell r="C15" t="str">
            <v>BHR</v>
          </cell>
          <cell r="D15">
            <v>12</v>
          </cell>
          <cell r="E15">
            <v>1.6804955850610916</v>
          </cell>
          <cell r="F15">
            <v>1.7334970384085133</v>
          </cell>
          <cell r="G15">
            <v>1.7881701141522752</v>
          </cell>
          <cell r="H15">
            <v>1.8445675338926253</v>
          </cell>
          <cell r="I15">
            <v>1.9027436820258705</v>
          </cell>
          <cell r="J15">
            <v>1.9627546581876016</v>
          </cell>
          <cell r="K15">
            <v>2.0246583313499342</v>
          </cell>
          <cell r="L15">
            <v>2.0885143956249328</v>
          </cell>
          <cell r="M15">
            <v>2.154384427828028</v>
          </cell>
          <cell r="N15">
            <v>2.2223319468569387</v>
          </cell>
          <cell r="O15">
            <v>2.292422474943355</v>
          </cell>
          <cell r="P15">
            <v>2.3647236008364492</v>
          </cell>
          <cell r="Q15">
            <v>2.4393050449791445</v>
          </cell>
          <cell r="R15">
            <v>2.5162387267399877</v>
          </cell>
          <cell r="S15">
            <v>2.5955988337654619</v>
          </cell>
          <cell r="T15">
            <v>2.6774618935196122</v>
          </cell>
          <cell r="U15">
            <v>2.7619068470799752</v>
          </cell>
          <cell r="V15">
            <v>2.8490151252609692</v>
          </cell>
          <cell r="W15">
            <v>2.9388707271381551</v>
          </cell>
          <cell r="X15">
            <v>3.0315603010490877</v>
          </cell>
          <cell r="Y15">
            <v>3.1271732281488678</v>
          </cell>
          <cell r="Z15">
            <v>3.2258017086009678</v>
          </cell>
          <cell r="AA15">
            <v>3.3275408504864443</v>
          </cell>
          <cell r="AB15">
            <v>3.4324887615172761</v>
          </cell>
          <cell r="AC15">
            <v>3.5407466436422643</v>
          </cell>
          <cell r="AD15">
            <v>3.6524188906367265</v>
          </cell>
          <cell r="AE15">
            <v>3.7676131887700874</v>
          </cell>
          <cell r="AF15">
            <v>3.8864406206484454</v>
          </cell>
          <cell r="AG15">
            <v>4.0090157723322477</v>
          </cell>
          <cell r="AH15">
            <v>4.135456843832368</v>
          </cell>
          <cell r="AI15">
            <v>4.2658857630911404</v>
          </cell>
          <cell r="AJ15">
            <v>4.4004283035582645</v>
          </cell>
          <cell r="AK15">
            <v>4.5392142054749538</v>
          </cell>
          <cell r="AL15">
            <v>4.6823773009832879</v>
          </cell>
          <cell r="AM15">
            <v>4.8300556431814137</v>
          </cell>
          <cell r="AN15">
            <v>4.9823916392490402</v>
          </cell>
          <cell r="AO15">
            <v>5.1395321877716009</v>
          </cell>
          <cell r="AP15">
            <v>5.3016288203955098</v>
          </cell>
          <cell r="AQ15">
            <v>5.4688378479511064</v>
          </cell>
          <cell r="AR15">
            <v>5.6413205111842011</v>
          </cell>
          <cell r="AS15">
            <v>5.8192431362415666</v>
          </cell>
          <cell r="AT15">
            <v>6.0027772950603167</v>
          </cell>
          <cell r="AU15">
            <v>6.1920999708158355</v>
          </cell>
          <cell r="AV15">
            <v>6.387393728587794</v>
          </cell>
          <cell r="AW15">
            <v>6.5888468914088394</v>
          </cell>
          <cell r="AX15">
            <v>6.7966537218657104</v>
          </cell>
          <cell r="AY15">
            <v>7.0110146094279049</v>
          </cell>
          <cell r="AZ15">
            <v>7.2321362636845423</v>
          </cell>
          <cell r="BA15">
            <v>7.4602319136757549</v>
          </cell>
          <cell r="BB15">
            <v>7.6955215135108279</v>
          </cell>
          <cell r="BC15">
            <v>7.9382319544713713</v>
          </cell>
          <cell r="BD15">
            <v>8.1885972838040466</v>
          </cell>
          <cell r="BE15">
            <v>8.4468589304138391</v>
          </cell>
          <cell r="BF15">
            <v>8.7132659376755122</v>
          </cell>
          <cell r="BG15">
            <v>8.988075203587746</v>
          </cell>
          <cell r="BH15">
            <v>9.2715517285015299</v>
          </cell>
          <cell r="BI15">
            <v>9.5639688706617196</v>
          </cell>
          <cell r="BJ15">
            <v>9.8656086098081595</v>
          </cell>
          <cell r="BK15">
            <v>10.176761819090563</v>
          </cell>
          <cell r="BL15">
            <v>10.497728545559376</v>
          </cell>
          <cell r="BM15">
            <v>10.828818299503082</v>
          </cell>
          <cell r="BN15">
            <v>11.258659149751541</v>
          </cell>
          <cell r="BO15">
            <v>11.688500000000001</v>
          </cell>
          <cell r="BP15">
            <v>12.118340850248458</v>
          </cell>
          <cell r="BQ15">
            <v>12.548181700496917</v>
          </cell>
          <cell r="BR15">
            <v>12.978022550745374</v>
          </cell>
          <cell r="BS15">
            <v>13.461143298351992</v>
          </cell>
          <cell r="BT15">
            <v>13.94426404595861</v>
          </cell>
          <cell r="BU15">
            <v>14.42738479356523</v>
          </cell>
          <cell r="BV15">
            <v>14.910505541171847</v>
          </cell>
          <cell r="BW15">
            <v>15.393626288778462</v>
          </cell>
          <cell r="BX15">
            <v>15.98376107543065</v>
          </cell>
          <cell r="BY15">
            <v>16.573895862082836</v>
          </cell>
          <cell r="BZ15">
            <v>17.164030648735018</v>
          </cell>
          <cell r="CA15">
            <v>17.754165435387208</v>
          </cell>
          <cell r="CB15">
            <v>18.344300222039394</v>
          </cell>
          <cell r="CC15">
            <v>18.963664643791226</v>
          </cell>
          <cell r="CD15">
            <v>19.583029065543059</v>
          </cell>
          <cell r="CE15">
            <v>20.202393487294898</v>
          </cell>
          <cell r="CF15">
            <v>20.821757909046731</v>
          </cell>
          <cell r="CG15">
            <v>21.441122330798571</v>
          </cell>
          <cell r="CH15">
            <v>22.01524036217873</v>
          </cell>
          <cell r="CI15">
            <v>22.589358393558886</v>
          </cell>
          <cell r="CJ15">
            <v>23.163476424939041</v>
          </cell>
          <cell r="CK15">
            <v>23.737594456319197</v>
          </cell>
          <cell r="CL15">
            <v>24.311712487699353</v>
          </cell>
          <cell r="CM15">
            <v>24.947093664723223</v>
          </cell>
          <cell r="CN15">
            <v>25.582474841747086</v>
          </cell>
          <cell r="CO15">
            <v>26.217856018770956</v>
          </cell>
          <cell r="CP15">
            <v>26.853237195794819</v>
          </cell>
          <cell r="CQ15">
            <v>27.488618372818681</v>
          </cell>
        </row>
        <row r="16">
          <cell r="C16" t="str">
            <v>BGD</v>
          </cell>
          <cell r="D16">
            <v>9</v>
          </cell>
          <cell r="E16">
            <v>3.7378473103917211</v>
          </cell>
          <cell r="F16">
            <v>3.8849185659307262</v>
          </cell>
          <cell r="G16">
            <v>4.0377765624491406</v>
          </cell>
          <cell r="H16">
            <v>4.1966489880226536</v>
          </cell>
          <cell r="I16">
            <v>4.3617724894586454</v>
          </cell>
          <cell r="J16">
            <v>4.5333930247910388</v>
          </cell>
          <cell r="K16">
            <v>4.7117662296445868</v>
          </cell>
          <cell r="L16">
            <v>4.8971577980143213</v>
          </cell>
          <cell r="M16">
            <v>5.0898438780273425</v>
          </cell>
          <cell r="N16">
            <v>5.2901114832764584</v>
          </cell>
          <cell r="O16">
            <v>5.4982589203383645</v>
          </cell>
          <cell r="P16">
            <v>5.7145962331131752</v>
          </cell>
          <cell r="Q16">
            <v>5.9394456646471632</v>
          </cell>
          <cell r="R16">
            <v>6.1731421371266171</v>
          </cell>
          <cell r="S16">
            <v>6.41603375075778</v>
          </cell>
          <cell r="T16">
            <v>6.6684823022759767</v>
          </cell>
          <cell r="U16">
            <v>6.9308638238562637</v>
          </cell>
          <cell r="V16">
            <v>7.2035691432283349</v>
          </cell>
          <cell r="W16">
            <v>7.4870044658299957</v>
          </cell>
          <cell r="X16">
            <v>7.781591979866346</v>
          </cell>
          <cell r="Y16">
            <v>8.0877704851759322</v>
          </cell>
          <cell r="Z16">
            <v>8.4059960468405883</v>
          </cell>
          <cell r="AA16">
            <v>8.7367426745125467</v>
          </cell>
          <cell r="AB16">
            <v>9.0805030284706945</v>
          </cell>
          <cell r="AC16">
            <v>9.4377891534576897</v>
          </cell>
          <cell r="AD16">
            <v>9.8091332413910095</v>
          </cell>
          <cell r="AE16">
            <v>10.195088424084007</v>
          </cell>
          <cell r="AF16">
            <v>10.596229597157787</v>
          </cell>
          <cell r="AG16">
            <v>11.013154276371139</v>
          </cell>
          <cell r="AH16">
            <v>11.446483487644064</v>
          </cell>
          <cell r="AI16">
            <v>11.896862692100621</v>
          </cell>
          <cell r="AJ16">
            <v>12.36496274750899</v>
          </cell>
          <cell r="AK16">
            <v>12.851480907550844</v>
          </cell>
          <cell r="AL16">
            <v>13.357141860408486</v>
          </cell>
          <cell r="AM16">
            <v>13.882698808216771</v>
          </cell>
          <cell r="AN16">
            <v>14.428934588987687</v>
          </cell>
          <cell r="AO16">
            <v>14.996662842678768</v>
          </cell>
          <cell r="AP16">
            <v>15.586729223142225</v>
          </cell>
          <cell r="AQ16">
            <v>16.200012657760048</v>
          </cell>
          <cell r="AR16">
            <v>16.837426656641359</v>
          </cell>
          <cell r="AS16">
            <v>17.499920673332117</v>
          </cell>
          <cell r="AT16">
            <v>18.188481519063995</v>
          </cell>
          <cell r="AU16">
            <v>18.904134832649024</v>
          </cell>
          <cell r="AV16">
            <v>19.647946608209477</v>
          </cell>
          <cell r="AW16">
            <v>20.42102478301857</v>
          </cell>
          <cell r="AX16">
            <v>21.224520887817171</v>
          </cell>
          <cell r="AY16">
            <v>22.059631762064729</v>
          </cell>
          <cell r="AZ16">
            <v>22.927601336679313</v>
          </cell>
          <cell r="BA16">
            <v>23.829722486922289</v>
          </cell>
          <cell r="BB16">
            <v>24.767338958187523</v>
          </cell>
          <cell r="BC16">
            <v>25.741847367563672</v>
          </cell>
          <cell r="BD16">
            <v>26.754699284150995</v>
          </cell>
          <cell r="BE16">
            <v>27.807403391231347</v>
          </cell>
          <cell r="BF16">
            <v>28.901527733512033</v>
          </cell>
          <cell r="BG16">
            <v>30.038702052790885</v>
          </cell>
          <cell r="BH16">
            <v>31.220620215521578</v>
          </cell>
          <cell r="BI16">
            <v>32.449042735895212</v>
          </cell>
          <cell r="BJ16">
            <v>33.72579939819633</v>
          </cell>
          <cell r="BK16">
            <v>35.052791982339514</v>
          </cell>
          <cell r="BL16">
            <v>36.431997096646334</v>
          </cell>
          <cell r="BM16">
            <v>37.865469122082182</v>
          </cell>
          <cell r="BN16">
            <v>39.694634561041092</v>
          </cell>
          <cell r="BO16">
            <v>41.523799999999994</v>
          </cell>
          <cell r="BP16">
            <v>43.352965438958911</v>
          </cell>
          <cell r="BQ16">
            <v>45.182130877917821</v>
          </cell>
          <cell r="BR16">
            <v>47.011296316876717</v>
          </cell>
          <cell r="BS16">
            <v>49.082767675511732</v>
          </cell>
          <cell r="BT16">
            <v>51.154239034146748</v>
          </cell>
          <cell r="BU16">
            <v>53.225710392781764</v>
          </cell>
          <cell r="BV16">
            <v>55.297181751416772</v>
          </cell>
          <cell r="BW16">
            <v>57.36865311005181</v>
          </cell>
          <cell r="BX16">
            <v>59.796846197321457</v>
          </cell>
          <cell r="BY16">
            <v>62.225039284591112</v>
          </cell>
          <cell r="BZ16">
            <v>64.653232371860753</v>
          </cell>
          <cell r="CA16">
            <v>67.081425459130401</v>
          </cell>
          <cell r="CB16">
            <v>69.509618546400063</v>
          </cell>
          <cell r="CC16">
            <v>72.240157056623431</v>
          </cell>
          <cell r="CD16">
            <v>74.970695566846814</v>
          </cell>
          <cell r="CE16">
            <v>77.701234077070183</v>
          </cell>
          <cell r="CF16">
            <v>80.43177258729358</v>
          </cell>
          <cell r="CG16">
            <v>83.162311097516962</v>
          </cell>
          <cell r="CH16">
            <v>86.432412938265799</v>
          </cell>
          <cell r="CI16">
            <v>89.702514779014649</v>
          </cell>
          <cell r="CJ16">
            <v>92.9726166197635</v>
          </cell>
          <cell r="CK16">
            <v>96.242718460512336</v>
          </cell>
          <cell r="CL16">
            <v>99.512820301261229</v>
          </cell>
          <cell r="CM16">
            <v>103.713984912054</v>
          </cell>
          <cell r="CN16">
            <v>107.91514952284679</v>
          </cell>
          <cell r="CO16">
            <v>112.11631413363958</v>
          </cell>
          <cell r="CP16">
            <v>116.31747874443235</v>
          </cell>
          <cell r="CQ16">
            <v>120.51864335522509</v>
          </cell>
        </row>
        <row r="17">
          <cell r="C17" t="str">
            <v>BLR</v>
          </cell>
          <cell r="D17">
            <v>7</v>
          </cell>
          <cell r="E17">
            <v>4.6139862457512608</v>
          </cell>
          <cell r="F17">
            <v>4.7595075901235759</v>
          </cell>
          <cell r="G17">
            <v>4.9096185584219327</v>
          </cell>
          <cell r="H17">
            <v>5.0644639036231078</v>
          </cell>
          <cell r="I17">
            <v>5.2241929440941206</v>
          </cell>
          <cell r="J17">
            <v>5.3889597075808977</v>
          </cell>
          <cell r="K17">
            <v>5.558923079738225</v>
          </cell>
          <cell r="L17">
            <v>5.7342469573442116</v>
          </cell>
          <cell r="M17">
            <v>5.9151004063470101</v>
          </cell>
          <cell r="N17">
            <v>6.101657824896205</v>
          </cell>
          <cell r="O17">
            <v>6.2940991115160747</v>
          </cell>
          <cell r="P17">
            <v>6.4926098385828999</v>
          </cell>
          <cell r="Q17">
            <v>6.697381431273608</v>
          </cell>
          <cell r="R17">
            <v>6.9086113521583048</v>
          </cell>
          <cell r="S17">
            <v>7.1265032916147089</v>
          </cell>
          <cell r="T17">
            <v>7.3512673642481001</v>
          </cell>
          <cell r="U17">
            <v>7.583120311506188</v>
          </cell>
          <cell r="V17">
            <v>7.8222857106842945</v>
          </cell>
          <cell r="W17">
            <v>8.0689941905223801</v>
          </cell>
          <cell r="X17">
            <v>8.3234836536018335</v>
          </cell>
          <cell r="Y17">
            <v>8.5859995057564635</v>
          </cell>
          <cell r="Z17">
            <v>8.8567948927189306</v>
          </cell>
          <cell r="AA17">
            <v>9.1361309442308176</v>
          </cell>
          <cell r="AB17">
            <v>9.4242770258517226</v>
          </cell>
          <cell r="AC17">
            <v>9.7215109987102117</v>
          </cell>
          <cell r="AD17">
            <v>10.028119487447094</v>
          </cell>
          <cell r="AE17">
            <v>10.344398156609428</v>
          </cell>
          <cell r="AF17">
            <v>10.670651995761737</v>
          </cell>
          <cell r="AG17">
            <v>11.007195613589438</v>
          </cell>
          <cell r="AH17">
            <v>11.354353541278012</v>
          </cell>
          <cell r="AI17">
            <v>11.712460545460532</v>
          </cell>
          <cell r="AJ17">
            <v>12.08186195103529</v>
          </cell>
          <cell r="AK17">
            <v>12.462913974164827</v>
          </cell>
          <cell r="AL17">
            <v>12.855984065777482</v>
          </cell>
          <cell r="AM17">
            <v>13.261451265902695</v>
          </cell>
          <cell r="AN17">
            <v>13.679706569181754</v>
          </cell>
          <cell r="AO17">
            <v>14.111153301906462</v>
          </cell>
          <cell r="AP17">
            <v>14.55620751094928</v>
          </cell>
          <cell r="AQ17">
            <v>15.015298364960016</v>
          </cell>
          <cell r="AR17">
            <v>15.488868568215928</v>
          </cell>
          <cell r="AS17">
            <v>15.977374787524322</v>
          </cell>
          <cell r="AT17">
            <v>16.481288092589303</v>
          </cell>
          <cell r="AU17">
            <v>17.001094410267331</v>
          </cell>
          <cell r="AV17">
            <v>17.537294993149636</v>
          </cell>
          <cell r="AW17">
            <v>18.090406902923323</v>
          </cell>
          <cell r="AX17">
            <v>18.660963508977311</v>
          </cell>
          <cell r="AY17">
            <v>19.249515002733865</v>
          </cell>
          <cell r="AZ17">
            <v>19.856628928201751</v>
          </cell>
          <cell r="BA17">
            <v>20.482890729262589</v>
          </cell>
          <cell r="BB17">
            <v>21.128904314218172</v>
          </cell>
          <cell r="BC17">
            <v>21.795292638143142</v>
          </cell>
          <cell r="BD17">
            <v>22.48269830360459</v>
          </cell>
          <cell r="BE17">
            <v>23.191784180327875</v>
          </cell>
          <cell r="BF17">
            <v>23.923234044406176</v>
          </cell>
          <cell r="BG17">
            <v>24.677753237670196</v>
          </cell>
          <cell r="BH17">
            <v>25.456069347853855</v>
          </cell>
          <cell r="BI17">
            <v>26.258932910211836</v>
          </cell>
          <cell r="BJ17">
            <v>27.087118131265584</v>
          </cell>
          <cell r="BK17">
            <v>27.94142363537566</v>
          </cell>
          <cell r="BL17">
            <v>28.822673234860368</v>
          </cell>
          <cell r="BM17">
            <v>29.731716724403302</v>
          </cell>
          <cell r="BN17">
            <v>30.911892256275539</v>
          </cell>
          <cell r="BO17">
            <v>32.092067788147773</v>
          </cell>
          <cell r="BP17">
            <v>33.272243320020003</v>
          </cell>
          <cell r="BQ17">
            <v>34.45241885189224</v>
          </cell>
          <cell r="BR17">
            <v>35.63259438376447</v>
          </cell>
          <cell r="BS17">
            <v>36.959055758795671</v>
          </cell>
          <cell r="BT17">
            <v>38.285517133826879</v>
          </cell>
          <cell r="BU17">
            <v>39.61197850885808</v>
          </cell>
          <cell r="BV17">
            <v>40.938439883889281</v>
          </cell>
          <cell r="BW17">
            <v>42.264901258920482</v>
          </cell>
          <cell r="BX17">
            <v>43.885181498248542</v>
          </cell>
          <cell r="BY17">
            <v>45.50546173757661</v>
          </cell>
          <cell r="BZ17">
            <v>47.125741976904671</v>
          </cell>
          <cell r="CA17">
            <v>48.746022216232738</v>
          </cell>
          <cell r="CB17">
            <v>50.366302455560806</v>
          </cell>
          <cell r="CC17">
            <v>52.066835886576484</v>
          </cell>
          <cell r="CD17">
            <v>53.767369317592163</v>
          </cell>
          <cell r="CE17">
            <v>55.467902748607855</v>
          </cell>
          <cell r="CF17">
            <v>57.168436179623534</v>
          </cell>
          <cell r="CG17">
            <v>58.868969610639233</v>
          </cell>
          <cell r="CH17">
            <v>60.445274079257963</v>
          </cell>
          <cell r="CI17">
            <v>62.021578547876686</v>
          </cell>
          <cell r="CJ17">
            <v>63.597883016495402</v>
          </cell>
          <cell r="CK17">
            <v>65.174187485114132</v>
          </cell>
          <cell r="CL17">
            <v>66.750491953732848</v>
          </cell>
          <cell r="CM17">
            <v>68.495001155457885</v>
          </cell>
          <cell r="CN17">
            <v>70.239510357182908</v>
          </cell>
          <cell r="CO17">
            <v>71.984019558907946</v>
          </cell>
          <cell r="CP17">
            <v>73.728528760632969</v>
          </cell>
          <cell r="CQ17">
            <v>75.473037962358006</v>
          </cell>
        </row>
        <row r="18">
          <cell r="C18" t="str">
            <v>BEL</v>
          </cell>
          <cell r="D18">
            <v>4</v>
          </cell>
          <cell r="E18">
            <v>53.635546861850443</v>
          </cell>
          <cell r="F18">
            <v>54.047260365818019</v>
          </cell>
          <cell r="G18">
            <v>54.462134236730037</v>
          </cell>
          <cell r="H18">
            <v>54.880192733978348</v>
          </cell>
          <cell r="I18">
            <v>55.30146030317308</v>
          </cell>
          <cell r="J18">
            <v>55.725961577572086</v>
          </cell>
          <cell r="K18">
            <v>56.153721379521329</v>
          </cell>
          <cell r="L18">
            <v>56.584764721906367</v>
          </cell>
          <cell r="M18">
            <v>57.019116809614957</v>
          </cell>
          <cell r="N18">
            <v>57.456803041010886</v>
          </cell>
          <cell r="O18">
            <v>57.897849009419105</v>
          </cell>
          <cell r="P18">
            <v>58.342280504622302</v>
          </cell>
          <cell r="Q18">
            <v>58.790123514368922</v>
          </cell>
          <cell r="R18">
            <v>59.241404225892779</v>
          </cell>
          <cell r="S18">
            <v>59.696149027444342</v>
          </cell>
          <cell r="T18">
            <v>60.154384509833747</v>
          </cell>
          <cell r="U18">
            <v>60.616137467985688</v>
          </cell>
          <cell r="V18">
            <v>61.081434902506217</v>
          </cell>
          <cell r="W18">
            <v>61.550304021261582</v>
          </cell>
          <cell r="X18">
            <v>62.022772240969196</v>
          </cell>
          <cell r="Y18">
            <v>62.498867188800801</v>
          </cell>
          <cell r="Z18">
            <v>62.978616703997922</v>
          </cell>
          <cell r="AA18">
            <v>63.462048839499765</v>
          </cell>
          <cell r="AB18">
            <v>63.949191863583593</v>
          </cell>
          <cell r="AC18">
            <v>64.440074261517665</v>
          </cell>
          <cell r="AD18">
            <v>64.934724737226915</v>
          </cell>
          <cell r="AE18">
            <v>65.433172214971364</v>
          </cell>
          <cell r="AF18">
            <v>65.935445841037463</v>
          </cell>
          <cell r="AG18">
            <v>66.441574985442372</v>
          </cell>
          <cell r="AH18">
            <v>66.95158924365137</v>
          </cell>
          <cell r="AI18">
            <v>67.465518438308422</v>
          </cell>
          <cell r="AJ18">
            <v>67.983392620980013</v>
          </cell>
          <cell r="AK18">
            <v>68.505242073912413</v>
          </cell>
          <cell r="AL18">
            <v>69.031097311802384</v>
          </cell>
          <cell r="AM18">
            <v>69.560989083581518</v>
          </cell>
          <cell r="AN18">
            <v>70.094948374214241</v>
          </cell>
          <cell r="AO18">
            <v>70.633006406509622</v>
          </cell>
          <cell r="AP18">
            <v>71.175194642947133</v>
          </cell>
          <cell r="AQ18">
            <v>71.721544787516365</v>
          </cell>
          <cell r="AR18">
            <v>72.272088787570894</v>
          </cell>
          <cell r="AS18">
            <v>72.826858835696399</v>
          </cell>
          <cell r="AT18">
            <v>73.385887371593043</v>
          </cell>
          <cell r="AU18">
            <v>73.949207083972425</v>
          </cell>
          <cell r="AV18">
            <v>74.516850912468954</v>
          </cell>
          <cell r="AW18">
            <v>75.088852049566029</v>
          </cell>
          <cell r="AX18">
            <v>75.66524394253689</v>
          </cell>
          <cell r="AY18">
            <v>76.246060295400454</v>
          </cell>
          <cell r="AZ18">
            <v>76.831335070892123</v>
          </cell>
          <cell r="BA18">
            <v>77.421102492449691</v>
          </cell>
          <cell r="BB18">
            <v>78.015397046214574</v>
          </cell>
          <cell r="BC18">
            <v>78.614253483048344</v>
          </cell>
          <cell r="BD18">
            <v>79.217706820564743</v>
          </cell>
          <cell r="BE18">
            <v>79.825792345177319</v>
          </cell>
          <cell r="BF18">
            <v>80.438545614162763</v>
          </cell>
          <cell r="BG18">
            <v>81.056002457740092</v>
          </cell>
          <cell r="BH18">
            <v>81.678198981165806</v>
          </cell>
          <cell r="BI18">
            <v>82.30517156684509</v>
          </cell>
          <cell r="BJ18">
            <v>82.936956876459234</v>
          </cell>
          <cell r="BK18">
            <v>83.573591853109434</v>
          </cell>
          <cell r="BL18">
            <v>84.215113723476961</v>
          </cell>
          <cell r="BM18">
            <v>84.861559999999997</v>
          </cell>
          <cell r="BN18">
            <v>82.825000000000003</v>
          </cell>
          <cell r="BO18">
            <v>81.894000000000005</v>
          </cell>
          <cell r="BP18">
            <v>82.574973684931123</v>
          </cell>
          <cell r="BQ18">
            <v>83.255947369862241</v>
          </cell>
          <cell r="BR18">
            <v>83.936921054793387</v>
          </cell>
          <cell r="BS18">
            <v>84.70286072090326</v>
          </cell>
          <cell r="BT18">
            <v>85.468800387013133</v>
          </cell>
          <cell r="BU18">
            <v>86.234740053123005</v>
          </cell>
          <cell r="BV18">
            <v>87.000679719232878</v>
          </cell>
          <cell r="BW18">
            <v>87.76661938534275</v>
          </cell>
          <cell r="BX18">
            <v>88.738651619941407</v>
          </cell>
          <cell r="BY18">
            <v>89.710683854540065</v>
          </cell>
          <cell r="BZ18">
            <v>90.682716089138736</v>
          </cell>
          <cell r="CA18">
            <v>91.654748323737408</v>
          </cell>
          <cell r="CB18">
            <v>92.62678055833608</v>
          </cell>
          <cell r="CC18">
            <v>93.552404959096179</v>
          </cell>
          <cell r="CD18">
            <v>94.478029359856293</v>
          </cell>
          <cell r="CE18">
            <v>95.403653760616393</v>
          </cell>
          <cell r="CF18">
            <v>96.329278161376493</v>
          </cell>
          <cell r="CG18">
            <v>97.254902562136564</v>
          </cell>
          <cell r="CH18">
            <v>98.192773818322664</v>
          </cell>
          <cell r="CI18">
            <v>99.130645074508763</v>
          </cell>
          <cell r="CJ18">
            <v>100.06851633069486</v>
          </cell>
          <cell r="CK18">
            <v>101.00638758688096</v>
          </cell>
          <cell r="CL18">
            <v>101.94425884306705</v>
          </cell>
          <cell r="CM18">
            <v>102.90404422223973</v>
          </cell>
          <cell r="CN18">
            <v>103.86382960141242</v>
          </cell>
          <cell r="CO18">
            <v>104.82361498058508</v>
          </cell>
          <cell r="CP18">
            <v>105.78340035975775</v>
          </cell>
          <cell r="CQ18">
            <v>106.74318573893041</v>
          </cell>
        </row>
        <row r="19">
          <cell r="C19" t="str">
            <v>BEN</v>
          </cell>
          <cell r="D19">
            <v>14</v>
          </cell>
          <cell r="E19">
            <v>2.1919445964902948E-2</v>
          </cell>
          <cell r="F19">
            <v>2.3259620529108797E-2</v>
          </cell>
          <cell r="G19">
            <v>2.4681734566849706E-2</v>
          </cell>
          <cell r="H19">
            <v>2.619079793094823E-2</v>
          </cell>
          <cell r="I19">
            <v>2.7792126781116887E-2</v>
          </cell>
          <cell r="J19">
            <v>2.9491362311835828E-2</v>
          </cell>
          <cell r="K19">
            <v>3.1294490625269747E-2</v>
          </cell>
          <cell r="L19">
            <v>3.3207863819232707E-2</v>
          </cell>
          <cell r="M19">
            <v>3.5238222364490056E-2</v>
          </cell>
          <cell r="N19">
            <v>3.7392718850228601E-2</v>
          </cell>
          <cell r="O19">
            <v>3.9678943181346127E-2</v>
          </cell>
          <cell r="P19">
            <v>4.2104949316325767E-2</v>
          </cell>
          <cell r="Q19">
            <v>4.4679283639887948E-2</v>
          </cell>
          <cell r="R19">
            <v>4.741101507037173E-2</v>
          </cell>
          <cell r="S19">
            <v>5.0309767007908381E-2</v>
          </cell>
          <cell r="T19">
            <v>5.338575123593492E-2</v>
          </cell>
          <cell r="U19">
            <v>5.6649803895476573E-2</v>
          </cell>
          <cell r="V19">
            <v>6.0113423658929077E-2</v>
          </cell>
          <cell r="W19">
            <v>6.3788812237820264E-2</v>
          </cell>
          <cell r="X19">
            <v>6.7688917367252452E-2</v>
          </cell>
          <cell r="Y19">
            <v>7.1827478418452134E-2</v>
          </cell>
          <cell r="Z19">
            <v>7.6219074800111877E-2</v>
          </cell>
          <cell r="AA19">
            <v>8.0879177319033602E-2</v>
          </cell>
          <cell r="AB19">
            <v>8.5824202681007586E-2</v>
          </cell>
          <cell r="AC19">
            <v>9.1071571323924058E-2</v>
          </cell>
          <cell r="AD19">
            <v>9.6639768786853056E-2</v>
          </cell>
          <cell r="AE19">
            <v>0.10254841083128478</v>
          </cell>
          <cell r="AF19">
            <v>0.10881831254394096</v>
          </cell>
          <cell r="AG19">
            <v>0.11547156166459398</v>
          </cell>
          <cell r="AH19">
            <v>0.12253159639721461</v>
          </cell>
          <cell r="AI19">
            <v>0.130023287978563</v>
          </cell>
          <cell r="AJ19">
            <v>0.13797302829509722</v>
          </cell>
          <cell r="AK19">
            <v>0.14640882285685827</v>
          </cell>
          <cell r="AL19">
            <v>0.1553603894558615</v>
          </cell>
          <cell r="AM19">
            <v>0.16485926285655067</v>
          </cell>
          <cell r="AN19">
            <v>0.17493890588712002</v>
          </cell>
          <cell r="AO19">
            <v>0.18563482732305933</v>
          </cell>
          <cell r="AP19">
            <v>0.19698470697820464</v>
          </cell>
          <cell r="AQ19">
            <v>0.20902852844396774</v>
          </cell>
          <cell r="AR19">
            <v>0.2218087199443611</v>
          </cell>
          <cell r="AS19">
            <v>0.23537030380302537</v>
          </cell>
          <cell r="AT19">
            <v>0.24976105504880461</v>
          </cell>
          <cell r="AU19">
            <v>0.2650316697186087</v>
          </cell>
          <cell r="AV19">
            <v>0.28123594345046338</v>
          </cell>
          <cell r="AW19">
            <v>0.2984309609958995</v>
          </cell>
          <cell r="AX19">
            <v>0.3166772973192995</v>
          </cell>
          <cell r="AY19">
            <v>0.33603923099263799</v>
          </cell>
          <cell r="AZ19">
            <v>0.35658497063736816</v>
          </cell>
          <cell r="BA19">
            <v>0.37838689521116775</v>
          </cell>
          <cell r="BB19">
            <v>0.40152180898603224</v>
          </cell>
          <cell r="BC19">
            <v>0.42607121211595678</v>
          </cell>
          <cell r="BD19">
            <v>0.45212158774736882</v>
          </cell>
          <cell r="BE19">
            <v>0.47976470668374971</v>
          </cell>
          <cell r="BF19">
            <v>0.50909795067772434</v>
          </cell>
          <cell r="BG19">
            <v>0.5402246554895187</v>
          </cell>
          <cell r="BH19">
            <v>0.57325447492031867</v>
          </cell>
          <cell r="BI19">
            <v>0.60830376710295497</v>
          </cell>
          <cell r="BJ19">
            <v>0.64549600441074628</v>
          </cell>
          <cell r="BK19">
            <v>0.6849622084285365</v>
          </cell>
          <cell r="BL19">
            <v>0.72684141151825088</v>
          </cell>
          <cell r="BM19">
            <v>0.77128114660498348</v>
          </cell>
          <cell r="BN19">
            <v>0.8411405733024917</v>
          </cell>
          <cell r="BO19">
            <v>0.91099999999999981</v>
          </cell>
          <cell r="BP19">
            <v>0.98085942669750814</v>
          </cell>
          <cell r="BQ19">
            <v>1.0507188533950163</v>
          </cell>
          <cell r="BR19">
            <v>1.1205782800925248</v>
          </cell>
          <cell r="BS19">
            <v>1.1969195092671214</v>
          </cell>
          <cell r="BT19">
            <v>1.2732607384417183</v>
          </cell>
          <cell r="BU19">
            <v>1.3496019676163147</v>
          </cell>
          <cell r="BV19">
            <v>1.4259431967909115</v>
          </cell>
          <cell r="BW19">
            <v>1.5022844259655079</v>
          </cell>
          <cell r="BX19">
            <v>1.6032937554915923</v>
          </cell>
          <cell r="BY19">
            <v>1.7043030850176764</v>
          </cell>
          <cell r="BZ19">
            <v>1.8053124145437605</v>
          </cell>
          <cell r="CA19">
            <v>1.9063217440698446</v>
          </cell>
          <cell r="CB19">
            <v>2.0073310735959287</v>
          </cell>
          <cell r="CC19">
            <v>2.1384929735372409</v>
          </cell>
          <cell r="CD19">
            <v>2.2696548734785535</v>
          </cell>
          <cell r="CE19">
            <v>2.4008167734198662</v>
          </cell>
          <cell r="CF19">
            <v>2.5319786733611793</v>
          </cell>
          <cell r="CG19">
            <v>2.663140573302492</v>
          </cell>
          <cell r="CH19">
            <v>2.8312568085159602</v>
          </cell>
          <cell r="CI19">
            <v>2.9993730437294288</v>
          </cell>
          <cell r="CJ19">
            <v>3.1674892789428979</v>
          </cell>
          <cell r="CK19">
            <v>3.3356055141563665</v>
          </cell>
          <cell r="CL19">
            <v>3.5037217493698352</v>
          </cell>
          <cell r="CM19">
            <v>3.7180051862203141</v>
          </cell>
          <cell r="CN19">
            <v>3.9322886230707925</v>
          </cell>
          <cell r="CO19">
            <v>4.1465720599212714</v>
          </cell>
          <cell r="CP19">
            <v>4.3608554967717508</v>
          </cell>
          <cell r="CQ19">
            <v>4.5751389336222283</v>
          </cell>
        </row>
        <row r="20">
          <cell r="C20" t="str">
            <v>BTN</v>
          </cell>
          <cell r="D20">
            <v>9</v>
          </cell>
          <cell r="E20">
            <v>0.14780789050287307</v>
          </cell>
          <cell r="F20">
            <v>0.15362361549902098</v>
          </cell>
          <cell r="G20">
            <v>0.15966816899083139</v>
          </cell>
          <cell r="H20">
            <v>0.16595055458154581</v>
          </cell>
          <cell r="I20">
            <v>0.17248013013479235</v>
          </cell>
          <cell r="J20">
            <v>0.17926662171349639</v>
          </cell>
          <cell r="K20">
            <v>0.18632013806723871</v>
          </cell>
          <cell r="L20">
            <v>0.19365118568964088</v>
          </cell>
          <cell r="M20">
            <v>0.20127068446820595</v>
          </cell>
          <cell r="N20">
            <v>0.20918998394992605</v>
          </cell>
          <cell r="O20">
            <v>0.21742088024688466</v>
          </cell>
          <cell r="P20">
            <v>0.22597563360703568</v>
          </cell>
          <cell r="Q20">
            <v>0.23486698667633107</v>
          </cell>
          <cell r="R20">
            <v>0.24410818347939975</v>
          </cell>
          <cell r="S20">
            <v>0.25371298914704987</v>
          </cell>
          <cell r="T20">
            <v>0.26369571041997958</v>
          </cell>
          <cell r="U20">
            <v>0.27407121695923731</v>
          </cell>
          <cell r="V20">
            <v>0.28485496349517431</v>
          </cell>
          <cell r="W20">
            <v>0.29606301284788111</v>
          </cell>
          <cell r="X20">
            <v>0.30771205985339811</v>
          </cell>
          <cell r="Y20">
            <v>0.31981945623133901</v>
          </cell>
          <cell r="Z20">
            <v>0.33240323643096831</v>
          </cell>
          <cell r="AA20">
            <v>0.34548214449423215</v>
          </cell>
          <cell r="AB20">
            <v>0.35907566197575547</v>
          </cell>
          <cell r="AC20">
            <v>0.37320403696139376</v>
          </cell>
          <cell r="AD20">
            <v>0.38788831422856368</v>
          </cell>
          <cell r="AE20">
            <v>0.40315036659327746</v>
          </cell>
          <cell r="AF20">
            <v>0.41901292749057367</v>
          </cell>
          <cell r="AG20">
            <v>0.43549962483687449</v>
          </cell>
          <cell r="AH20">
            <v>0.45263501622470848</v>
          </cell>
          <cell r="AI20">
            <v>0.47044462550222321</v>
          </cell>
          <cell r="AJ20">
            <v>0.48895498079197369</v>
          </cell>
          <cell r="AK20">
            <v>0.508193654005618</v>
          </cell>
          <cell r="AL20">
            <v>0.5281893019133781</v>
          </cell>
          <cell r="AM20">
            <v>0.5489717088294408</v>
          </cell>
          <cell r="AN20">
            <v>0.57057183097688025</v>
          </cell>
          <cell r="AO20">
            <v>0.59302184259818547</v>
          </cell>
          <cell r="AP20">
            <v>0.61635518388007671</v>
          </cell>
          <cell r="AQ20">
            <v>0.6406066107639955</v>
          </cell>
          <cell r="AR20">
            <v>0.66581224671646411</v>
          </cell>
          <cell r="AS20">
            <v>0.69200963653642822</v>
          </cell>
          <cell r="AT20">
            <v>0.71923780227973066</v>
          </cell>
          <cell r="AU20">
            <v>0.7475373013840183</v>
          </cell>
          <cell r="AV20">
            <v>0.77695028708066127</v>
          </cell>
          <cell r="AW20">
            <v>0.80752057118367038</v>
          </cell>
          <cell r="AX20">
            <v>0.8392936893491395</v>
          </cell>
          <cell r="AY20">
            <v>0.8723169689024195</v>
          </cell>
          <cell r="AZ20">
            <v>0.90663959933405502</v>
          </cell>
          <cell r="BA20">
            <v>0.94231270556949032</v>
          </cell>
          <cell r="BB20">
            <v>0.97938942412168228</v>
          </cell>
          <cell r="BC20">
            <v>1.0179249822400538</v>
          </cell>
          <cell r="BD20">
            <v>1.0579767801736817</v>
          </cell>
          <cell r="BE20">
            <v>1.0996044766712549</v>
          </cell>
          <cell r="BF20">
            <v>1.1428700778451573</v>
          </cell>
          <cell r="BG20">
            <v>1.1878380295320423</v>
          </cell>
          <cell r="BH20">
            <v>1.2345753132874742</v>
          </cell>
          <cell r="BI20">
            <v>1.2831515461576235</v>
          </cell>
          <cell r="BJ20">
            <v>1.3336390843766313</v>
          </cell>
          <cell r="BK20">
            <v>1.3861131311441022</v>
          </cell>
          <cell r="BL20">
            <v>1.4406518486432665</v>
          </cell>
          <cell r="BM20">
            <v>1.4973364744666657</v>
          </cell>
          <cell r="BN20">
            <v>1.5696682372333328</v>
          </cell>
          <cell r="BO20">
            <v>1.6419999999999999</v>
          </cell>
          <cell r="BP20">
            <v>1.714331762766667</v>
          </cell>
          <cell r="BQ20">
            <v>1.7866635255333341</v>
          </cell>
          <cell r="BR20">
            <v>1.8589952883000007</v>
          </cell>
          <cell r="BS20">
            <v>1.9409086962944206</v>
          </cell>
          <cell r="BT20">
            <v>2.0228221042888404</v>
          </cell>
          <cell r="BU20">
            <v>2.1047355122832605</v>
          </cell>
          <cell r="BV20">
            <v>2.1866489202776802</v>
          </cell>
          <cell r="BW20">
            <v>2.2685623282721008</v>
          </cell>
          <cell r="BX20">
            <v>2.3645817929958679</v>
          </cell>
          <cell r="BY20">
            <v>2.4606012577196354</v>
          </cell>
          <cell r="BZ20">
            <v>2.5566207224434025</v>
          </cell>
          <cell r="CA20">
            <v>2.6526401871671696</v>
          </cell>
          <cell r="CB20">
            <v>2.7486596518909372</v>
          </cell>
          <cell r="CC20">
            <v>2.8566349391668315</v>
          </cell>
          <cell r="CD20">
            <v>2.9646102264427259</v>
          </cell>
          <cell r="CE20">
            <v>3.0725855137186202</v>
          </cell>
          <cell r="CF20">
            <v>3.180560800994515</v>
          </cell>
          <cell r="CG20">
            <v>3.2885360882704098</v>
          </cell>
          <cell r="CH20">
            <v>3.4178476450766171</v>
          </cell>
          <cell r="CI20">
            <v>3.5471592018828249</v>
          </cell>
          <cell r="CJ20">
            <v>3.6764707586890331</v>
          </cell>
          <cell r="CK20">
            <v>3.8057823154952399</v>
          </cell>
          <cell r="CL20">
            <v>3.9350938723014495</v>
          </cell>
          <cell r="CM20">
            <v>4.1012229908050966</v>
          </cell>
          <cell r="CN20">
            <v>4.2673521093087441</v>
          </cell>
          <cell r="CO20">
            <v>4.4334812278123916</v>
          </cell>
          <cell r="CP20">
            <v>4.5996103463160383</v>
          </cell>
          <cell r="CQ20">
            <v>4.765739464819684</v>
          </cell>
        </row>
        <row r="21">
          <cell r="C21" t="str">
            <v>BOL</v>
          </cell>
          <cell r="D21">
            <v>16</v>
          </cell>
          <cell r="E21">
            <v>1.2608370961884621</v>
          </cell>
          <cell r="F21">
            <v>1.2942460511838887</v>
          </cell>
          <cell r="G21">
            <v>1.3285402579515393</v>
          </cell>
          <cell r="H21">
            <v>1.363743173396915</v>
          </cell>
          <cell r="I21">
            <v>1.3998788759734575</v>
          </cell>
          <cell r="J21">
            <v>1.436972082151978</v>
          </cell>
          <cell r="K21">
            <v>1.4750481633264838</v>
          </cell>
          <cell r="L21">
            <v>1.5141331631679662</v>
          </cell>
          <cell r="M21">
            <v>1.5542538154380199</v>
          </cell>
          <cell r="N21">
            <v>1.5954375622744768</v>
          </cell>
          <cell r="O21">
            <v>1.6377125729615623</v>
          </cell>
          <cell r="P21">
            <v>1.6811077631974141</v>
          </cell>
          <cell r="Q21">
            <v>1.7256528148721386</v>
          </cell>
          <cell r="R21">
            <v>1.7713781963699378</v>
          </cell>
          <cell r="S21">
            <v>1.8183151834091877</v>
          </cell>
          <cell r="T21">
            <v>1.8664958804347282</v>
          </cell>
          <cell r="U21">
            <v>1.9159532425769921</v>
          </cell>
          <cell r="V21">
            <v>1.9667210981929952</v>
          </cell>
          <cell r="W21">
            <v>2.0188341720046057</v>
          </cell>
          <cell r="X21">
            <v>2.0723281088499168</v>
          </cell>
          <cell r="Y21">
            <v>2.1272394980639726</v>
          </cell>
          <cell r="Z21">
            <v>2.1836058985055171</v>
          </cell>
          <cell r="AA21">
            <v>2.2414658642468921</v>
          </cell>
          <cell r="AB21">
            <v>2.3008589709446476</v>
          </cell>
          <cell r="AC21">
            <v>2.3618258429089094</v>
          </cell>
          <cell r="AD21">
            <v>2.4244081808900129</v>
          </cell>
          <cell r="AE21">
            <v>2.4886487906014136</v>
          </cell>
          <cell r="AF21">
            <v>2.5545916119983803</v>
          </cell>
          <cell r="AG21">
            <v>2.6222817493324988</v>
          </cell>
          <cell r="AH21">
            <v>2.6917655020025451</v>
          </cell>
          <cell r="AI21">
            <v>2.7630903962228235</v>
          </cell>
          <cell r="AJ21">
            <v>2.8363052175306396</v>
          </cell>
          <cell r="AK21">
            <v>2.9114600441551342</v>
          </cell>
          <cell r="AL21">
            <v>2.9886062812703074</v>
          </cell>
          <cell r="AM21">
            <v>3.0677966961556611</v>
          </cell>
          <cell r="AN21">
            <v>3.1490854542885067</v>
          </cell>
          <cell r="AO21">
            <v>3.2325281563926267</v>
          </cell>
          <cell r="AP21">
            <v>3.3181818764686328</v>
          </cell>
          <cell r="AQ21">
            <v>3.4061052008320294</v>
          </cell>
          <cell r="AR21">
            <v>3.496358268185686</v>
          </cell>
          <cell r="AS21">
            <v>3.5890028107541285</v>
          </cell>
          <cell r="AT21">
            <v>3.6841021965077831</v>
          </cell>
          <cell r="AU21">
            <v>3.7817214725060548</v>
          </cell>
          <cell r="AV21">
            <v>3.881927409388886</v>
          </cell>
          <cell r="AW21">
            <v>3.9847885470472288</v>
          </cell>
          <cell r="AX21">
            <v>4.0903752415036658</v>
          </cell>
          <cell r="AY21">
            <v>4.1987597130352503</v>
          </cell>
          <cell r="AZ21">
            <v>4.3100160955714744</v>
          </cell>
          <cell r="BA21">
            <v>4.4242204874011613</v>
          </cell>
          <cell r="BB21">
            <v>4.5414510032229582</v>
          </cell>
          <cell r="BC21">
            <v>4.6617878275750328</v>
          </cell>
          <cell r="BD21">
            <v>4.7853132696805227</v>
          </cell>
          <cell r="BE21">
            <v>4.9121118197462463</v>
          </cell>
          <cell r="BF21">
            <v>5.0422702067531873</v>
          </cell>
          <cell r="BG21">
            <v>5.1758774577782773</v>
          </cell>
          <cell r="BH21">
            <v>5.3130249588880565</v>
          </cell>
          <cell r="BI21">
            <v>5.4538065176458561</v>
          </cell>
          <cell r="BJ21">
            <v>5.5983184272752666</v>
          </cell>
          <cell r="BK21">
            <v>5.7466595325237675</v>
          </cell>
          <cell r="BL21">
            <v>5.8989312972715817</v>
          </cell>
          <cell r="BM21">
            <v>6.0552378739319836</v>
          </cell>
          <cell r="BN21">
            <v>6.2556189369659911</v>
          </cell>
          <cell r="BO21">
            <v>6.4559999999999995</v>
          </cell>
          <cell r="BP21">
            <v>6.6563810630340079</v>
          </cell>
          <cell r="BQ21">
            <v>6.8567621260680163</v>
          </cell>
          <cell r="BR21">
            <v>7.0571431891020246</v>
          </cell>
          <cell r="BS21">
            <v>7.283972580082132</v>
          </cell>
          <cell r="BT21">
            <v>7.5108019710622385</v>
          </cell>
          <cell r="BU21">
            <v>7.7376313620423467</v>
          </cell>
          <cell r="BV21">
            <v>7.964460753022454</v>
          </cell>
          <cell r="BW21">
            <v>8.1912901440025578</v>
          </cell>
          <cell r="BX21">
            <v>8.4026368646781346</v>
          </cell>
          <cell r="BY21">
            <v>8.6139835853537097</v>
          </cell>
          <cell r="BZ21">
            <v>8.8253303060292847</v>
          </cell>
          <cell r="CA21">
            <v>9.0366770267048597</v>
          </cell>
          <cell r="CB21">
            <v>9.2480237473804348</v>
          </cell>
          <cell r="CC21">
            <v>9.4953892747690034</v>
          </cell>
          <cell r="CD21">
            <v>9.7427548021575703</v>
          </cell>
          <cell r="CE21">
            <v>9.9901203295461389</v>
          </cell>
          <cell r="CF21">
            <v>10.237485856934708</v>
          </cell>
          <cell r="CG21">
            <v>10.484851384323276</v>
          </cell>
          <cell r="CH21">
            <v>10.759490039750292</v>
          </cell>
          <cell r="CI21">
            <v>11.034128695177307</v>
          </cell>
          <cell r="CJ21">
            <v>11.308767350604322</v>
          </cell>
          <cell r="CK21">
            <v>11.583406006031337</v>
          </cell>
          <cell r="CL21">
            <v>11.858044661458353</v>
          </cell>
          <cell r="CM21">
            <v>12.140413735823513</v>
          </cell>
          <cell r="CN21">
            <v>12.422782810188673</v>
          </cell>
          <cell r="CO21">
            <v>12.705151884553832</v>
          </cell>
          <cell r="CP21">
            <v>12.987520958918992</v>
          </cell>
          <cell r="CQ21">
            <v>13.269890033284147</v>
          </cell>
        </row>
        <row r="22">
          <cell r="C22" t="str">
            <v>BIH</v>
          </cell>
          <cell r="D22">
            <v>7</v>
          </cell>
          <cell r="E22">
            <v>2.2670143677682182</v>
          </cell>
          <cell r="F22">
            <v>2.3270844443988259</v>
          </cell>
          <cell r="G22">
            <v>2.3887462242659505</v>
          </cell>
          <cell r="H22">
            <v>2.4520418834302076</v>
          </cell>
          <cell r="I22">
            <v>2.5170147155098372</v>
          </cell>
          <cell r="J22">
            <v>2.5837091612931213</v>
          </cell>
          <cell r="K22">
            <v>2.6521708391354513</v>
          </cell>
          <cell r="L22">
            <v>2.7224465761618428</v>
          </cell>
          <cell r="M22">
            <v>2.7945844402962345</v>
          </cell>
          <cell r="N22">
            <v>2.8686337731394849</v>
          </cell>
          <cell r="O22">
            <v>2.9446452237185476</v>
          </cell>
          <cell r="P22">
            <v>3.0226707831299167</v>
          </cell>
          <cell r="Q22">
            <v>3.1027638201010337</v>
          </cell>
          <cell r="R22">
            <v>3.1849791174939801</v>
          </cell>
          <cell r="S22">
            <v>3.269372909776425</v>
          </cell>
          <cell r="T22">
            <v>3.3560029214854565</v>
          </cell>
          <cell r="U22">
            <v>3.4449284067106065</v>
          </cell>
          <cell r="V22">
            <v>3.5362101896230742</v>
          </cell>
          <cell r="W22">
            <v>3.6299107060788716</v>
          </cell>
          <cell r="X22">
            <v>3.7260940463243424</v>
          </cell>
          <cell r="Y22">
            <v>3.8248259988332731</v>
          </cell>
          <cell r="Z22">
            <v>3.9261740953055697</v>
          </cell>
          <cell r="AA22">
            <v>4.0302076568582885</v>
          </cell>
          <cell r="AB22">
            <v>4.1369978414406088</v>
          </cell>
          <cell r="AC22">
            <v>4.2466176925051808</v>
          </cell>
          <cell r="AD22">
            <v>4.3591421889691411</v>
          </cell>
          <cell r="AE22">
            <v>4.4746482964989651</v>
          </cell>
          <cell r="AF22">
            <v>4.5932150201542399</v>
          </cell>
          <cell r="AG22">
            <v>4.7149234584263588</v>
          </cell>
          <cell r="AH22">
            <v>4.839856858709104</v>
          </cell>
          <cell r="AI22">
            <v>4.9681006742390608</v>
          </cell>
          <cell r="AJ22">
            <v>5.0997426225448015</v>
          </cell>
          <cell r="AK22">
            <v>5.2348727454448269</v>
          </cell>
          <cell r="AL22">
            <v>5.3735834706352996</v>
          </cell>
          <cell r="AM22">
            <v>5.5159696749096927</v>
          </cell>
          <cell r="AN22">
            <v>5.6621287490535988</v>
          </cell>
          <cell r="AO22">
            <v>5.8121606644590829</v>
          </cell>
          <cell r="AP22">
            <v>5.9661680415041491</v>
          </cell>
          <cell r="AQ22">
            <v>6.1242562197440851</v>
          </cell>
          <cell r="AR22">
            <v>6.2865333299626993</v>
          </cell>
          <cell r="AS22">
            <v>6.4531103681327284</v>
          </cell>
          <cell r="AT22">
            <v>6.6241012713360092</v>
          </cell>
          <cell r="AU22">
            <v>6.7996229956953425</v>
          </cell>
          <cell r="AV22">
            <v>6.9797955963713445</v>
          </cell>
          <cell r="AW22">
            <v>7.1647423096790188</v>
          </cell>
          <cell r="AX22">
            <v>7.3545896373801991</v>
          </cell>
          <cell r="AY22">
            <v>7.549467433209534</v>
          </cell>
          <cell r="AZ22">
            <v>7.7495089916931814</v>
          </cell>
          <cell r="BA22">
            <v>7.9548511393209766</v>
          </cell>
          <cell r="BB22">
            <v>8.1656343281344252</v>
          </cell>
          <cell r="BC22">
            <v>8.3820027317945414</v>
          </cell>
          <cell r="BD22">
            <v>8.6041043441952354</v>
          </cell>
          <cell r="BE22">
            <v>8.8320910806897075</v>
          </cell>
          <cell r="BF22">
            <v>9.0661188819990741</v>
          </cell>
          <cell r="BG22">
            <v>9.3063478208743149</v>
          </cell>
          <cell r="BH22">
            <v>9.5529422115844866</v>
          </cell>
          <cell r="BI22">
            <v>9.8060707223060906</v>
          </cell>
          <cell r="BJ22">
            <v>10.065906490490473</v>
          </cell>
          <cell r="BK22">
            <v>10.332627241288167</v>
          </cell>
          <cell r="BL22">
            <v>10.606415409111172</v>
          </cell>
          <cell r="BM22">
            <v>10.887458262416329</v>
          </cell>
          <cell r="BN22">
            <v>11.247748065357584</v>
          </cell>
          <cell r="BO22">
            <v>11.608037868298839</v>
          </cell>
          <cell r="BP22">
            <v>11.968327671240095</v>
          </cell>
          <cell r="BQ22">
            <v>12.32861747418135</v>
          </cell>
          <cell r="BR22">
            <v>12.688907277122604</v>
          </cell>
          <cell r="BS22">
            <v>13.096751787677167</v>
          </cell>
          <cell r="BT22">
            <v>13.504596298231727</v>
          </cell>
          <cell r="BU22">
            <v>13.91244080878629</v>
          </cell>
          <cell r="BV22">
            <v>14.320285319340851</v>
          </cell>
          <cell r="BW22">
            <v>14.728129829895408</v>
          </cell>
          <cell r="BX22">
            <v>15.108136139830796</v>
          </cell>
          <cell r="BY22">
            <v>15.488142449766181</v>
          </cell>
          <cell r="BZ22">
            <v>15.868148759701567</v>
          </cell>
          <cell r="CA22">
            <v>16.248155069636951</v>
          </cell>
          <cell r="CB22">
            <v>16.62816137957234</v>
          </cell>
          <cell r="CC22">
            <v>17.0729303401111</v>
          </cell>
          <cell r="CD22">
            <v>17.517699300649852</v>
          </cell>
          <cell r="CE22">
            <v>17.962468261188612</v>
          </cell>
          <cell r="CF22">
            <v>18.407237221727364</v>
          </cell>
          <cell r="CG22">
            <v>18.852006182266127</v>
          </cell>
          <cell r="CH22">
            <v>19.345812860130977</v>
          </cell>
          <cell r="CI22">
            <v>19.839619537995823</v>
          </cell>
          <cell r="CJ22">
            <v>20.333426215860673</v>
          </cell>
          <cell r="CK22">
            <v>20.827232893725522</v>
          </cell>
          <cell r="CL22">
            <v>21.321039571590376</v>
          </cell>
          <cell r="CM22">
            <v>21.828745722158416</v>
          </cell>
          <cell r="CN22">
            <v>22.336451872726453</v>
          </cell>
          <cell r="CO22">
            <v>22.844158023294494</v>
          </cell>
          <cell r="CP22">
            <v>23.351864173862534</v>
          </cell>
          <cell r="CQ22">
            <v>23.859570324430564</v>
          </cell>
        </row>
        <row r="23">
          <cell r="C23" t="str">
            <v>BWA</v>
          </cell>
          <cell r="D23">
            <v>14</v>
          </cell>
          <cell r="E23">
            <v>7.7307552014526007E-2</v>
          </cell>
          <cell r="F23">
            <v>8.2034205005517655E-2</v>
          </cell>
          <cell r="G23">
            <v>8.7049849795047332E-2</v>
          </cell>
          <cell r="H23">
            <v>9.2372155600589104E-2</v>
          </cell>
          <cell r="I23">
            <v>9.8019871951403478E-2</v>
          </cell>
          <cell r="J23">
            <v>0.10401289473976787</v>
          </cell>
          <cell r="K23">
            <v>0.11037233631063854</v>
          </cell>
          <cell r="L23">
            <v>0.11712059983665721</v>
          </cell>
          <cell r="M23">
            <v>0.12428145824051216</v>
          </cell>
          <cell r="N23">
            <v>0.13188013794268333</v>
          </cell>
          <cell r="O23">
            <v>0.13994340772959948</v>
          </cell>
          <cell r="P23">
            <v>0.14849967305527409</v>
          </cell>
          <cell r="Q23">
            <v>0.15757907610862787</v>
          </cell>
          <cell r="R23">
            <v>0.16721360199901689</v>
          </cell>
          <cell r="S23">
            <v>0.17743719143403913</v>
          </cell>
          <cell r="T23">
            <v>0.18828586028656302</v>
          </cell>
          <cell r="U23">
            <v>0.19979782647219127</v>
          </cell>
          <cell r="V23">
            <v>0.21201364458412639</v>
          </cell>
          <cell r="W23">
            <v>0.22497634875973274</v>
          </cell>
          <cell r="X23">
            <v>0.23873160428208795</v>
          </cell>
          <cell r="Y23">
            <v>0.25332786845058913</v>
          </cell>
          <cell r="Z23">
            <v>0.268816561287332</v>
          </cell>
          <cell r="AA23">
            <v>0.28525224668063115</v>
          </cell>
          <cell r="AB23">
            <v>0.30269282460381713</v>
          </cell>
          <cell r="AC23">
            <v>0.32119973508646327</v>
          </cell>
          <cell r="AD23">
            <v>0.34083817465659594</v>
          </cell>
          <cell r="AE23">
            <v>0.36167732601637542</v>
          </cell>
          <cell r="AF23">
            <v>0.38379060176035379</v>
          </cell>
          <cell r="AG23">
            <v>0.40725590299488523</v>
          </cell>
          <cell r="AH23">
            <v>0.4321558937697591</v>
          </cell>
          <cell r="AI23">
            <v>0.45857829228882863</v>
          </cell>
          <cell r="AJ23">
            <v>0.48661617992551848</v>
          </cell>
          <cell r="AK23">
            <v>0.51636832913181729</v>
          </cell>
          <cell r="AL23">
            <v>0.54793955139591977</v>
          </cell>
          <cell r="AM23">
            <v>0.58144106647431093</v>
          </cell>
          <cell r="AN23">
            <v>0.6169908941990303</v>
          </cell>
          <cell r="AO23">
            <v>0.65471427024038387</v>
          </cell>
          <cell r="AP23">
            <v>0.69474408728976023</v>
          </cell>
          <cell r="AQ23">
            <v>0.73722136321676002</v>
          </cell>
          <cell r="AR23">
            <v>0.78229573784987083</v>
          </cell>
          <cell r="AS23">
            <v>0.8301260001307581</v>
          </cell>
          <cell r="AT23">
            <v>0.88088064749924189</v>
          </cell>
          <cell r="AU23">
            <v>0.93473847947957178</v>
          </cell>
          <cell r="AV23">
            <v>0.99188922755909881</v>
          </cell>
          <cell r="AW23">
            <v>1.0525342235782935</v>
          </cell>
          <cell r="AX23">
            <v>1.1168871089867285</v>
          </cell>
          <cell r="AY23">
            <v>1.1851745874636073</v>
          </cell>
          <cell r="AZ23">
            <v>1.2576372235541868</v>
          </cell>
          <cell r="BA23">
            <v>1.334530290135546</v>
          </cell>
          <cell r="BB23">
            <v>1.4161246676971702</v>
          </cell>
          <cell r="BC23">
            <v>1.5027077986043573</v>
          </cell>
          <cell r="BD23">
            <v>1.594584699706143</v>
          </cell>
          <cell r="BE23">
            <v>1.6920790368549816</v>
          </cell>
          <cell r="BF23">
            <v>1.7955342651235224</v>
          </cell>
          <cell r="BG23">
            <v>1.9053148387352625</v>
          </cell>
          <cell r="BH23">
            <v>2.0218074949714429</v>
          </cell>
          <cell r="BI23">
            <v>2.1454226165771622</v>
          </cell>
          <cell r="BJ23">
            <v>2.2765956774662222</v>
          </cell>
          <cell r="BK23">
            <v>2.41578877681766</v>
          </cell>
          <cell r="BL23">
            <v>2.5634922669683209</v>
          </cell>
          <cell r="BM23">
            <v>2.7202264808362373</v>
          </cell>
          <cell r="BN23">
            <v>2.9666132404181185</v>
          </cell>
          <cell r="BO23">
            <v>3.2129999999999996</v>
          </cell>
          <cell r="BP23">
            <v>3.4593867595818812</v>
          </cell>
          <cell r="BQ23">
            <v>3.7057735191637624</v>
          </cell>
          <cell r="BR23">
            <v>3.9521602787456449</v>
          </cell>
          <cell r="BS23">
            <v>4.2214076655052271</v>
          </cell>
          <cell r="BT23">
            <v>4.4906550522648088</v>
          </cell>
          <cell r="BU23">
            <v>4.7599024390243905</v>
          </cell>
          <cell r="BV23">
            <v>5.0291498257839731</v>
          </cell>
          <cell r="BW23">
            <v>5.2983972125435539</v>
          </cell>
          <cell r="BX23">
            <v>5.6546463626723229</v>
          </cell>
          <cell r="BY23">
            <v>6.0108955128010919</v>
          </cell>
          <cell r="BZ23">
            <v>6.36714466292986</v>
          </cell>
          <cell r="CA23">
            <v>6.723393813058629</v>
          </cell>
          <cell r="CB23">
            <v>7.0796429631873972</v>
          </cell>
          <cell r="CC23">
            <v>7.542237018633541</v>
          </cell>
          <cell r="CD23">
            <v>8.0048310740796857</v>
          </cell>
          <cell r="CE23">
            <v>8.4674251295258305</v>
          </cell>
          <cell r="CF23">
            <v>8.9300191849719752</v>
          </cell>
          <cell r="CG23">
            <v>9.39261324041812</v>
          </cell>
          <cell r="CH23">
            <v>9.9855413016045897</v>
          </cell>
          <cell r="CI23">
            <v>10.57846936279106</v>
          </cell>
          <cell r="CJ23">
            <v>11.171397423977531</v>
          </cell>
          <cell r="CK23">
            <v>11.764325485164003</v>
          </cell>
          <cell r="CL23">
            <v>12.357253546350474</v>
          </cell>
          <cell r="CM23">
            <v>13.11300841199327</v>
          </cell>
          <cell r="CN23">
            <v>13.868763277636067</v>
          </cell>
          <cell r="CO23">
            <v>14.624518143278864</v>
          </cell>
          <cell r="CP23">
            <v>15.380273008921664</v>
          </cell>
          <cell r="CQ23">
            <v>16.136027874564459</v>
          </cell>
        </row>
        <row r="24">
          <cell r="C24" t="str">
            <v>BRA</v>
          </cell>
          <cell r="D24">
            <v>17</v>
          </cell>
          <cell r="E24">
            <v>80.352180887439985</v>
          </cell>
          <cell r="F24">
            <v>82.700020003655411</v>
          </cell>
          <cell r="G24">
            <v>85.116461470855597</v>
          </cell>
          <cell r="H24">
            <v>87.603509805673795</v>
          </cell>
          <cell r="I24">
            <v>90.163228095431791</v>
          </cell>
          <cell r="J24">
            <v>92.797739709537808</v>
          </cell>
          <cell r="K24">
            <v>95.509230060890388</v>
          </cell>
          <cell r="L24">
            <v>98.299948418749281</v>
          </cell>
          <cell r="M24">
            <v>101.17220977457733</v>
          </cell>
          <cell r="N24">
            <v>104.12839676240101</v>
          </cell>
          <cell r="O24">
            <v>107.17096163528277</v>
          </cell>
          <cell r="P24">
            <v>110.3024282995444</v>
          </cell>
          <cell r="Q24">
            <v>113.52539440842942</v>
          </cell>
          <cell r="R24">
            <v>116.84253351694063</v>
          </cell>
          <cell r="S24">
            <v>120.25659729964084</v>
          </cell>
          <cell r="T24">
            <v>123.77041783325622</v>
          </cell>
          <cell r="U24">
            <v>127.38690994597583</v>
          </cell>
          <cell r="V24">
            <v>131.1090736353963</v>
          </cell>
          <cell r="W24">
            <v>134.93999655711713</v>
          </cell>
          <cell r="X24">
            <v>138.8828565860513</v>
          </cell>
          <cell r="Y24">
            <v>142.94092445257562</v>
          </cell>
          <cell r="Z24">
            <v>147.11756645570773</v>
          </cell>
          <cell r="AA24">
            <v>151.41624725556048</v>
          </cell>
          <cell r="AB24">
            <v>155.84053274738989</v>
          </cell>
          <cell r="AC24">
            <v>160.39409301962098</v>
          </cell>
          <cell r="AD24">
            <v>165.08070539830535</v>
          </cell>
          <cell r="AE24">
            <v>169.90425758053567</v>
          </cell>
          <cell r="AF24">
            <v>174.86875085941662</v>
          </cell>
          <cell r="AG24">
            <v>179.97830344326746</v>
          </cell>
          <cell r="AH24">
            <v>185.2371538718094</v>
          </cell>
          <cell r="AI24">
            <v>190.64966453217195</v>
          </cell>
          <cell r="AJ24">
            <v>196.22032527763469</v>
          </cell>
          <cell r="AK24">
            <v>201.95375715210616</v>
          </cell>
          <cell r="AL24">
            <v>207.85471622342993</v>
          </cell>
          <cell r="AM24">
            <v>213.92809752869712</v>
          </cell>
          <cell r="AN24">
            <v>220.17893913483871</v>
          </cell>
          <cell r="AO24">
            <v>226.61242631786544</v>
          </cell>
          <cell r="AP24">
            <v>233.23389586422266</v>
          </cell>
          <cell r="AQ24">
            <v>240.04884049782791</v>
          </cell>
          <cell r="AR24">
            <v>247.06291343646367</v>
          </cell>
          <cell r="AS24">
            <v>254.28193308130503</v>
          </cell>
          <cell r="AT24">
            <v>261.71188784347231</v>
          </cell>
          <cell r="AU24">
            <v>269.35894111161252</v>
          </cell>
          <cell r="AV24">
            <v>277.22943636463015</v>
          </cell>
          <cell r="AW24">
            <v>285.32990243380908</v>
          </cell>
          <cell r="AX24">
            <v>293.6670589186898</v>
          </cell>
          <cell r="AY24">
            <v>302.2478217611955</v>
          </cell>
          <cell r="AZ24">
            <v>311.07930898263027</v>
          </cell>
          <cell r="BA24">
            <v>320.16884658830901</v>
          </cell>
          <cell r="BB24">
            <v>329.52397464471636</v>
          </cell>
          <cell r="BC24">
            <v>339.15245353423683</v>
          </cell>
          <cell r="BD24">
            <v>349.06227039264377</v>
          </cell>
          <cell r="BE24">
            <v>359.26164573468776</v>
          </cell>
          <cell r="BF24">
            <v>369.7590402732805</v>
          </cell>
          <cell r="BG24">
            <v>380.56316193793072</v>
          </cell>
          <cell r="BH24">
            <v>391.68297309825437</v>
          </cell>
          <cell r="BI24">
            <v>403.12769799855118</v>
          </cell>
          <cell r="BJ24">
            <v>414.90683040961466</v>
          </cell>
          <cell r="BK24">
            <v>427.03014150412315</v>
          </cell>
          <cell r="BL24">
            <v>439.50768796214476</v>
          </cell>
          <cell r="BM24">
            <v>452.34982031347994</v>
          </cell>
          <cell r="BN24">
            <v>467.92551015674002</v>
          </cell>
          <cell r="BO24">
            <v>483.50119999999998</v>
          </cell>
          <cell r="BP24">
            <v>499.07688984326001</v>
          </cell>
          <cell r="BQ24">
            <v>514.65257968652008</v>
          </cell>
          <cell r="BR24">
            <v>530.22826952978016</v>
          </cell>
          <cell r="BS24">
            <v>547.84306966985218</v>
          </cell>
          <cell r="BT24">
            <v>565.45786980992409</v>
          </cell>
          <cell r="BU24">
            <v>583.07266994999611</v>
          </cell>
          <cell r="BV24">
            <v>600.68747009006802</v>
          </cell>
          <cell r="BW24">
            <v>618.30227023014004</v>
          </cell>
          <cell r="BX24">
            <v>642.46191674023157</v>
          </cell>
          <cell r="BY24">
            <v>666.62156325032311</v>
          </cell>
          <cell r="BZ24">
            <v>690.78120976041475</v>
          </cell>
          <cell r="CA24">
            <v>714.94085627050629</v>
          </cell>
          <cell r="CB24">
            <v>739.10050278059794</v>
          </cell>
          <cell r="CC24">
            <v>761.60517855202636</v>
          </cell>
          <cell r="CD24">
            <v>784.10985432345467</v>
          </cell>
          <cell r="CE24">
            <v>806.61453009488309</v>
          </cell>
          <cell r="CF24">
            <v>829.11920586631152</v>
          </cell>
          <cell r="CG24">
            <v>851.62388163773994</v>
          </cell>
          <cell r="CH24">
            <v>873.56188150453931</v>
          </cell>
          <cell r="CI24">
            <v>895.49988137133869</v>
          </cell>
          <cell r="CJ24">
            <v>917.43788123813806</v>
          </cell>
          <cell r="CK24">
            <v>939.37588110493743</v>
          </cell>
          <cell r="CL24">
            <v>961.31388097173669</v>
          </cell>
          <cell r="CM24">
            <v>983.70698727238141</v>
          </cell>
          <cell r="CN24">
            <v>1006.1000935730261</v>
          </cell>
          <cell r="CO24">
            <v>1028.4931998736708</v>
          </cell>
          <cell r="CP24">
            <v>1050.8863061743155</v>
          </cell>
          <cell r="CQ24">
            <v>1073.2794124749598</v>
          </cell>
        </row>
        <row r="25">
          <cell r="C25" t="str">
            <v>BRN</v>
          </cell>
          <cell r="D25">
            <v>9</v>
          </cell>
          <cell r="E25">
            <v>0.31064861761596546</v>
          </cell>
          <cell r="F25">
            <v>0.32287155730031775</v>
          </cell>
          <cell r="G25">
            <v>0.3355754270324966</v>
          </cell>
          <cell r="H25">
            <v>0.34877914973259128</v>
          </cell>
          <cell r="I25">
            <v>0.36250239287160091</v>
          </cell>
          <cell r="J25">
            <v>0.37676559776691615</v>
          </cell>
          <cell r="K25">
            <v>0.39159001003047572</v>
          </cell>
          <cell r="L25">
            <v>0.40699771121495193</v>
          </cell>
          <cell r="M25">
            <v>0.42301165170510302</v>
          </cell>
          <cell r="N25">
            <v>0.43965568490328577</v>
          </cell>
          <cell r="O25">
            <v>0.4569546027600484</v>
          </cell>
          <cell r="P25">
            <v>0.47493417270272875</v>
          </cell>
          <cell r="Q25">
            <v>0.49362117601706396</v>
          </cell>
          <cell r="R25">
            <v>0.51304344773898236</v>
          </cell>
          <cell r="S25">
            <v>0.53322991811599851</v>
          </cell>
          <cell r="T25">
            <v>0.55421065569996963</v>
          </cell>
          <cell r="U25">
            <v>0.57601691213540118</v>
          </cell>
          <cell r="V25">
            <v>0.59868116871001664</v>
          </cell>
          <cell r="W25">
            <v>0.62223718473692968</v>
          </cell>
          <cell r="X25">
            <v>0.64672004784048587</v>
          </cell>
          <cell r="Y25">
            <v>0.67216622622067712</v>
          </cell>
          <cell r="Z25">
            <v>0.69861362297397844</v>
          </cell>
          <cell r="AA25">
            <v>0.72610163255152016</v>
          </cell>
          <cell r="AB25">
            <v>0.75467119943869243</v>
          </cell>
          <cell r="AC25">
            <v>0.78436487914358755</v>
          </cell>
          <cell r="AD25">
            <v>0.81522690158512434</v>
          </cell>
          <cell r="AE25">
            <v>0.84730323697527488</v>
          </cell>
          <cell r="AF25">
            <v>0.88064166429352653</v>
          </cell>
          <cell r="AG25">
            <v>0.91529184245557527</v>
          </cell>
          <cell r="AH25">
            <v>0.9513053842822593</v>
          </cell>
          <cell r="AI25">
            <v>0.98873593337891175</v>
          </cell>
          <cell r="AJ25">
            <v>1.027639244039648</v>
          </cell>
          <cell r="AK25">
            <v>1.0680732642956081</v>
          </cell>
          <cell r="AL25">
            <v>1.110098222230858</v>
          </cell>
          <cell r="AM25">
            <v>1.1537767156945196</v>
          </cell>
          <cell r="AN25">
            <v>1.1991738055427617</v>
          </cell>
          <cell r="AO25">
            <v>1.2463571125495365</v>
          </cell>
          <cell r="AP25">
            <v>1.2953969181304177</v>
          </cell>
          <cell r="AQ25">
            <v>1.3463662690295672</v>
          </cell>
          <cell r="AR25">
            <v>1.3993410861257725</v>
          </cell>
          <cell r="AS25">
            <v>1.454400277519619</v>
          </cell>
          <cell r="AT25">
            <v>1.5116258560702505</v>
          </cell>
          <cell r="AU25">
            <v>1.5711030615567894</v>
          </cell>
          <cell r="AV25">
            <v>1.6329204876463843</v>
          </cell>
          <cell r="AW25">
            <v>1.6971702138580069</v>
          </cell>
          <cell r="AX25">
            <v>1.7639479427185634</v>
          </cell>
          <cell r="AY25">
            <v>1.8333531423156215</v>
          </cell>
          <cell r="AZ25">
            <v>1.9054891944590895</v>
          </cell>
          <cell r="BA25">
            <v>1.980463548672541</v>
          </cell>
          <cell r="BB25">
            <v>2.0583878822435611</v>
          </cell>
          <cell r="BC25">
            <v>2.1393782665715149</v>
          </cell>
          <cell r="BD25">
            <v>2.2235553400605221</v>
          </cell>
          <cell r="BE25">
            <v>2.3110444878151664</v>
          </cell>
          <cell r="BF25">
            <v>2.4019760284066018</v>
          </cell>
          <cell r="BG25">
            <v>2.4964854079872598</v>
          </cell>
          <cell r="BH25">
            <v>2.5947134020432858</v>
          </cell>
          <cell r="BI25">
            <v>2.6968063250852379</v>
          </cell>
          <cell r="BJ25">
            <v>2.8029162485893764</v>
          </cell>
          <cell r="BK25">
            <v>2.9132012275141888</v>
          </cell>
          <cell r="BL25">
            <v>3.0278255357295452</v>
          </cell>
          <cell r="BM25">
            <v>3.1469599107091741</v>
          </cell>
          <cell r="BN25">
            <v>3.2989799553545871</v>
          </cell>
          <cell r="BO25">
            <v>3.4509999999999996</v>
          </cell>
          <cell r="BP25">
            <v>3.603020044645413</v>
          </cell>
          <cell r="BQ25">
            <v>3.755040089290826</v>
          </cell>
          <cell r="BR25">
            <v>3.9070601339362381</v>
          </cell>
          <cell r="BS25">
            <v>4.0792179725408317</v>
          </cell>
          <cell r="BT25">
            <v>4.2513758111454258</v>
          </cell>
          <cell r="BU25">
            <v>4.4235336497500199</v>
          </cell>
          <cell r="BV25">
            <v>4.5956914883546132</v>
          </cell>
          <cell r="BW25">
            <v>4.767849326959209</v>
          </cell>
          <cell r="BX25">
            <v>4.9696539388725585</v>
          </cell>
          <cell r="BY25">
            <v>5.1714585507859088</v>
          </cell>
          <cell r="BZ25">
            <v>5.3732631626992591</v>
          </cell>
          <cell r="CA25">
            <v>5.5750677746126085</v>
          </cell>
          <cell r="CB25">
            <v>5.7768723865259588</v>
          </cell>
          <cell r="CC25">
            <v>6.0038046133159169</v>
          </cell>
          <cell r="CD25">
            <v>6.2307368401058758</v>
          </cell>
          <cell r="CE25">
            <v>6.4576690668958339</v>
          </cell>
          <cell r="CF25">
            <v>6.6846012936857928</v>
          </cell>
          <cell r="CG25">
            <v>6.9115335204757518</v>
          </cell>
          <cell r="CH25">
            <v>7.1833082966866062</v>
          </cell>
          <cell r="CI25">
            <v>7.4550830728974598</v>
          </cell>
          <cell r="CJ25">
            <v>7.7268578491083151</v>
          </cell>
          <cell r="CK25">
            <v>7.9986326253191686</v>
          </cell>
          <cell r="CL25">
            <v>8.2704074015300257</v>
          </cell>
          <cell r="CM25">
            <v>8.6195618399929277</v>
          </cell>
          <cell r="CN25">
            <v>8.9687162784558314</v>
          </cell>
          <cell r="CO25">
            <v>9.3178707169187351</v>
          </cell>
          <cell r="CP25">
            <v>9.6670251553816371</v>
          </cell>
          <cell r="CQ25">
            <v>10.016179593844537</v>
          </cell>
        </row>
        <row r="26">
          <cell r="C26" t="str">
            <v>BGR</v>
          </cell>
          <cell r="D26">
            <v>4</v>
          </cell>
          <cell r="E26">
            <v>16.673297955121757</v>
          </cell>
          <cell r="F26">
            <v>16.83926746651321</v>
          </cell>
          <cell r="G26">
            <v>17.006889073296087</v>
          </cell>
          <cell r="H26">
            <v>17.176179220775069</v>
          </cell>
          <cell r="I26">
            <v>17.347154517954856</v>
          </cell>
          <cell r="J26">
            <v>17.519831739169664</v>
          </cell>
          <cell r="K26">
            <v>17.694227825728966</v>
          </cell>
          <cell r="L26">
            <v>17.870359887579582</v>
          </cell>
          <cell r="M26">
            <v>18.048245204984344</v>
          </cell>
          <cell r="N26">
            <v>18.227901230217444</v>
          </cell>
          <cell r="O26">
            <v>18.409345589276686</v>
          </cell>
          <cell r="P26">
            <v>18.592596083612754</v>
          </cell>
          <cell r="Q26">
            <v>18.77767069187572</v>
          </cell>
          <cell r="R26">
            <v>18.964587571678905</v>
          </cell>
          <cell r="S26">
            <v>19.153365061380342</v>
          </cell>
          <cell r="T26">
            <v>19.34402168188192</v>
          </cell>
          <cell r="U26">
            <v>19.536576138446488</v>
          </cell>
          <cell r="V26">
            <v>19.731047322533009</v>
          </cell>
          <cell r="W26">
            <v>19.927454313649992</v>
          </cell>
          <cell r="X26">
            <v>20.125816381227391</v>
          </cell>
          <cell r="Y26">
            <v>20.326152986507111</v>
          </cell>
          <cell r="Z26">
            <v>20.528483784452348</v>
          </cell>
          <cell r="AA26">
            <v>20.732828625675936</v>
          </cell>
          <cell r="AB26">
            <v>20.939207558387874</v>
          </cell>
          <cell r="AC26">
            <v>21.14764083036226</v>
          </cell>
          <cell r="AD26">
            <v>21.358148890923786</v>
          </cell>
          <cell r="AE26">
            <v>21.570752392954024</v>
          </cell>
          <cell r="AF26">
            <v>21.785472194917666</v>
          </cell>
          <cell r="AG26">
            <v>22.002329362908949</v>
          </cell>
          <cell r="AH26">
            <v>22.221345172718433</v>
          </cell>
          <cell r="AI26">
            <v>22.44254111192037</v>
          </cell>
          <cell r="AJ26">
            <v>22.665938881980839</v>
          </cell>
          <cell r="AK26">
            <v>22.891560400386879</v>
          </cell>
          <cell r="AL26">
            <v>23.119427802796793</v>
          </cell>
          <cell r="AM26">
            <v>23.349563445211881</v>
          </cell>
          <cell r="AN26">
            <v>23.581989906169781</v>
          </cell>
          <cell r="AO26">
            <v>23.816729988959633</v>
          </cell>
          <cell r="AP26">
            <v>24.053806723859314</v>
          </cell>
          <cell r="AQ26">
            <v>24.293243370394922</v>
          </cell>
          <cell r="AR26">
            <v>24.535063419622769</v>
          </cell>
          <cell r="AS26">
            <v>24.779290596434073</v>
          </cell>
          <cell r="AT26">
            <v>25.025948861882611</v>
          </cell>
          <cell r="AU26">
            <v>25.275062415535519</v>
          </cell>
          <cell r="AV26">
            <v>25.526655697847509</v>
          </cell>
          <cell r="AW26">
            <v>25.780753392558719</v>
          </cell>
          <cell r="AX26">
            <v>26.037380429116421</v>
          </cell>
          <cell r="AY26">
            <v>26.296561985120842</v>
          </cell>
          <cell r="AZ26">
            <v>26.558323488795338</v>
          </cell>
          <cell r="BA26">
            <v>26.822690621481136</v>
          </cell>
          <cell r="BB26">
            <v>27.089689320156932</v>
          </cell>
          <cell r="BC26">
            <v>27.35934577998356</v>
          </cell>
          <cell r="BD26">
            <v>27.631686456873989</v>
          </cell>
          <cell r="BE26">
            <v>27.906738070088906</v>
          </cell>
          <cell r="BF26">
            <v>28.184527604858129</v>
          </cell>
          <cell r="BG26">
            <v>28.465082315028127</v>
          </cell>
          <cell r="BH26">
            <v>28.748429725735885</v>
          </cell>
          <cell r="BI26">
            <v>29.034597636109382</v>
          </cell>
          <cell r="BJ26">
            <v>29.323614121994961</v>
          </cell>
          <cell r="BK26">
            <v>29.615507538711839</v>
          </cell>
          <cell r="BL26">
            <v>29.910306523834034</v>
          </cell>
          <cell r="BM26">
            <v>30.20804</v>
          </cell>
          <cell r="BN26">
            <v>31.597000000000001</v>
          </cell>
          <cell r="BO26">
            <v>31.195</v>
          </cell>
          <cell r="BP26">
            <v>31.454395976523632</v>
          </cell>
          <cell r="BQ26">
            <v>31.713791953047267</v>
          </cell>
          <cell r="BR26">
            <v>31.973187929570908</v>
          </cell>
          <cell r="BS26">
            <v>32.264949082821424</v>
          </cell>
          <cell r="BT26">
            <v>32.556710236071936</v>
          </cell>
          <cell r="BU26">
            <v>32.848471389322448</v>
          </cell>
          <cell r="BV26">
            <v>33.14023254257296</v>
          </cell>
          <cell r="BW26">
            <v>33.431993695823472</v>
          </cell>
          <cell r="BX26">
            <v>33.802259473026993</v>
          </cell>
          <cell r="BY26">
            <v>34.172525250230514</v>
          </cell>
          <cell r="BZ26">
            <v>34.542791027434042</v>
          </cell>
          <cell r="CA26">
            <v>34.913056804637563</v>
          </cell>
          <cell r="CB26">
            <v>35.283322581841091</v>
          </cell>
          <cell r="CC26">
            <v>35.635910722385105</v>
          </cell>
          <cell r="CD26">
            <v>35.98849886292912</v>
          </cell>
          <cell r="CE26">
            <v>36.341087003473135</v>
          </cell>
          <cell r="CF26">
            <v>36.693675144017149</v>
          </cell>
          <cell r="CG26">
            <v>37.046263284561149</v>
          </cell>
          <cell r="CH26">
            <v>37.403516487930453</v>
          </cell>
          <cell r="CI26">
            <v>37.760769691299757</v>
          </cell>
          <cell r="CJ26">
            <v>38.118022894669053</v>
          </cell>
          <cell r="CK26">
            <v>38.47527609803835</v>
          </cell>
          <cell r="CL26">
            <v>38.832529301407646</v>
          </cell>
          <cell r="CM26">
            <v>39.198130015785893</v>
          </cell>
          <cell r="CN26">
            <v>39.563730730164131</v>
          </cell>
          <cell r="CO26">
            <v>39.92933144454237</v>
          </cell>
          <cell r="CP26">
            <v>40.294932158920609</v>
          </cell>
          <cell r="CQ26">
            <v>40.660532873298841</v>
          </cell>
        </row>
        <row r="27">
          <cell r="C27" t="str">
            <v>BFA</v>
          </cell>
          <cell r="D27">
            <v>14</v>
          </cell>
          <cell r="E27">
            <v>2.3711017805239591E-2</v>
          </cell>
          <cell r="F27">
            <v>2.5160730676855723E-2</v>
          </cell>
          <cell r="G27">
            <v>2.6699080292258748E-2</v>
          </cell>
          <cell r="H27">
            <v>2.8331485981374589E-2</v>
          </cell>
          <cell r="I27">
            <v>3.0063698416816085E-2</v>
          </cell>
          <cell r="J27">
            <v>3.1901819872471725E-2</v>
          </cell>
          <cell r="K27">
            <v>3.3852325720722651E-2</v>
          </cell>
          <cell r="L27">
            <v>3.5922087244018741E-2</v>
          </cell>
          <cell r="M27">
            <v>3.8118395841174949E-2</v>
          </cell>
          <cell r="N27">
            <v>4.0448988713662218E-2</v>
          </cell>
          <cell r="O27">
            <v>4.2922076122381289E-2</v>
          </cell>
          <cell r="P27">
            <v>4.5546370310940054E-2</v>
          </cell>
          <cell r="Q27">
            <v>4.8331116197325989E-2</v>
          </cell>
          <cell r="R27">
            <v>5.1286123942094981E-2</v>
          </cell>
          <cell r="S27">
            <v>5.4421803507808342E-2</v>
          </cell>
          <cell r="T27">
            <v>5.77492013314648E-2</v>
          </cell>
          <cell r="U27">
            <v>6.1280039239117838E-2</v>
          </cell>
          <cell r="V27">
            <v>6.5026755739767572E-2</v>
          </cell>
          <cell r="W27">
            <v>6.9002549843998215E-2</v>
          </cell>
          <cell r="X27">
            <v>7.3221427561726254E-2</v>
          </cell>
          <cell r="Y27">
            <v>7.7698251242862629E-2</v>
          </cell>
          <cell r="Z27">
            <v>8.2448791934707208E-2</v>
          </cell>
          <cell r="AA27">
            <v>8.7489784940521273E-2</v>
          </cell>
          <cell r="AB27">
            <v>9.2838988775000839E-2</v>
          </cell>
          <cell r="AC27">
            <v>9.8515247724340546E-2</v>
          </cell>
          <cell r="AD27">
            <v>0.10453855823127579</v>
          </cell>
          <cell r="AE27">
            <v>0.11093013933896589</v>
          </cell>
          <cell r="AF27">
            <v>0.11771250744187935</v>
          </cell>
          <cell r="AG27">
            <v>0.12490955560701517</v>
          </cell>
          <cell r="AH27">
            <v>0.13254663774489478</v>
          </cell>
          <cell r="AI27">
            <v>0.14065065792684381</v>
          </cell>
          <cell r="AJ27">
            <v>0.14925016516321243</v>
          </cell>
          <cell r="AK27">
            <v>0.15837545397642103</v>
          </cell>
          <cell r="AL27">
            <v>0.16805867112313203</v>
          </cell>
          <cell r="AM27">
            <v>0.17833392884151089</v>
          </cell>
          <cell r="AN27">
            <v>0.18923742502252611</v>
          </cell>
          <cell r="AO27">
            <v>0.20080757072863012</v>
          </cell>
          <cell r="AP27">
            <v>0.21308512550904671</v>
          </cell>
          <cell r="AQ27">
            <v>0.22611334098835614</v>
          </cell>
          <cell r="AR27">
            <v>0.23993811323421527</v>
          </cell>
          <cell r="AS27">
            <v>0.25460814444097629</v>
          </cell>
          <cell r="AT27">
            <v>0.27017511449878706</v>
          </cell>
          <cell r="AU27">
            <v>0.28669386305257977</v>
          </cell>
          <cell r="AV27">
            <v>0.30422258269230923</v>
          </cell>
          <cell r="AW27">
            <v>0.32282302395501561</v>
          </cell>
          <cell r="AX27">
            <v>0.34256071286089679</v>
          </cell>
          <cell r="AY27">
            <v>0.36350518174973123</v>
          </cell>
          <cell r="AZ27">
            <v>0.38573021423084625</v>
          </cell>
          <cell r="BA27">
            <v>0.40931410510954719</v>
          </cell>
          <cell r="BB27">
            <v>0.43433993620568107</v>
          </cell>
          <cell r="BC27">
            <v>0.46089586903599439</v>
          </cell>
          <cell r="BD27">
            <v>0.48907545539135255</v>
          </cell>
          <cell r="BE27">
            <v>0.51897796690292874</v>
          </cell>
          <cell r="BF27">
            <v>0.55070874475836484</v>
          </cell>
          <cell r="BG27">
            <v>0.58437957079989156</v>
          </cell>
          <cell r="BH27">
            <v>0.6201090613117205</v>
          </cell>
          <cell r="BI27">
            <v>0.65802308488394967</v>
          </cell>
          <cell r="BJ27">
            <v>0.69825520582504297</v>
          </cell>
          <cell r="BK27">
            <v>0.74094715468494587</v>
          </cell>
          <cell r="BL27">
            <v>0.78624932754640564</v>
          </cell>
          <cell r="BM27">
            <v>0.83432131584341052</v>
          </cell>
          <cell r="BN27">
            <v>0.9098906579217052</v>
          </cell>
          <cell r="BO27">
            <v>0.98545999999999989</v>
          </cell>
          <cell r="BP27">
            <v>1.0610293420782946</v>
          </cell>
          <cell r="BQ27">
            <v>1.1365986841565892</v>
          </cell>
          <cell r="BR27">
            <v>1.2121680262348842</v>
          </cell>
          <cell r="BS27">
            <v>1.2947489567534332</v>
          </cell>
          <cell r="BT27">
            <v>1.3773298872719821</v>
          </cell>
          <cell r="BU27">
            <v>1.4599108177905309</v>
          </cell>
          <cell r="BV27">
            <v>1.5424917483090799</v>
          </cell>
          <cell r="BW27">
            <v>1.6250726788276284</v>
          </cell>
          <cell r="BX27">
            <v>1.7343379410392366</v>
          </cell>
          <cell r="BY27">
            <v>1.8436032032508445</v>
          </cell>
          <cell r="BZ27">
            <v>1.9528684654624524</v>
          </cell>
          <cell r="CA27">
            <v>2.0621337276740603</v>
          </cell>
          <cell r="CB27">
            <v>2.171398989885668</v>
          </cell>
          <cell r="CC27">
            <v>2.3132813234928755</v>
          </cell>
          <cell r="CD27">
            <v>2.455163657100083</v>
          </cell>
          <cell r="CE27">
            <v>2.5970459907072905</v>
          </cell>
          <cell r="CF27">
            <v>2.738928324314498</v>
          </cell>
          <cell r="CG27">
            <v>2.8808106579217054</v>
          </cell>
          <cell r="CH27">
            <v>3.0626677656642571</v>
          </cell>
          <cell r="CI27">
            <v>3.2445248734068088</v>
          </cell>
          <cell r="CJ27">
            <v>3.426381981149361</v>
          </cell>
          <cell r="CK27">
            <v>3.6082390888919136</v>
          </cell>
          <cell r="CL27">
            <v>3.7900961966344653</v>
          </cell>
          <cell r="CM27">
            <v>4.0218939525934916</v>
          </cell>
          <cell r="CN27">
            <v>4.253691708552517</v>
          </cell>
          <cell r="CO27">
            <v>4.4854894645115433</v>
          </cell>
          <cell r="CP27">
            <v>4.7172872204705705</v>
          </cell>
          <cell r="CQ27">
            <v>4.9490849764295959</v>
          </cell>
        </row>
        <row r="28">
          <cell r="C28" t="str">
            <v>BDI</v>
          </cell>
          <cell r="D28">
            <v>14</v>
          </cell>
          <cell r="E28">
            <v>6.8058556373572464E-3</v>
          </cell>
          <cell r="F28">
            <v>7.2219717484782861E-3</v>
          </cell>
          <cell r="G28">
            <v>7.6635295714370059E-3</v>
          </cell>
          <cell r="H28">
            <v>8.132084635288717E-3</v>
          </cell>
          <cell r="I28">
            <v>8.6292875755287889E-3</v>
          </cell>
          <cell r="J28">
            <v>9.156889948985605E-3</v>
          </cell>
          <cell r="K28">
            <v>9.716750404241279E-3</v>
          </cell>
          <cell r="L28">
            <v>1.0310841229317419E-2</v>
          </cell>
          <cell r="M28">
            <v>1.0941255299692275E-2</v>
          </cell>
          <cell r="N28">
            <v>1.1610213451125869E-2</v>
          </cell>
          <cell r="O28">
            <v>1.2320072303266268E-2</v>
          </cell>
          <cell r="P28">
            <v>1.3073332561598145E-2</v>
          </cell>
          <cell r="Q28">
            <v>1.3872647826979922E-2</v>
          </cell>
          <cell r="R28">
            <v>1.47208339438039E-2</v>
          </cell>
          <cell r="S28">
            <v>1.5620878919711275E-2</v>
          </cell>
          <cell r="T28">
            <v>1.6575953451807419E-2</v>
          </cell>
          <cell r="U28">
            <v>1.7589422096459396E-2</v>
          </cell>
          <cell r="V28">
            <v>1.8664855122024902E-2</v>
          </cell>
          <cell r="W28">
            <v>1.980604108626767E-2</v>
          </cell>
          <cell r="X28">
            <v>2.1017000182767327E-2</v>
          </cell>
          <cell r="Y28">
            <v>2.2301998403340698E-2</v>
          </cell>
          <cell r="Z28">
            <v>2.3665562566366247E-2</v>
          </cell>
          <cell r="AA28">
            <v>2.5112496263953732E-2</v>
          </cell>
          <cell r="AB28">
            <v>2.6647896784138102E-2</v>
          </cell>
          <cell r="AC28">
            <v>2.8277173067711488E-2</v>
          </cell>
          <cell r="AD28">
            <v>3.0006064762951989E-2</v>
          </cell>
          <cell r="AE28">
            <v>3.1840662445375652E-2</v>
          </cell>
          <cell r="AF28">
            <v>3.3787429073742201E-2</v>
          </cell>
          <cell r="AG28">
            <v>3.5853222757900177E-2</v>
          </cell>
          <cell r="AH28">
            <v>3.8045320918678523E-2</v>
          </cell>
          <cell r="AI28">
            <v>4.0371445924935606E-2</v>
          </cell>
          <cell r="AJ28">
            <v>4.2839792298080361E-2</v>
          </cell>
          <cell r="AK28">
            <v>4.5459055579902236E-2</v>
          </cell>
          <cell r="AL28">
            <v>4.823846296540614E-2</v>
          </cell>
          <cell r="AM28">
            <v>5.1187805808566335E-2</v>
          </cell>
          <cell r="AN28">
            <v>5.4317474115511279E-2</v>
          </cell>
          <cell r="AO28">
            <v>5.7638493146652661E-2</v>
          </cell>
          <cell r="AP28">
            <v>6.1162562256701407E-2</v>
          </cell>
          <cell r="AQ28">
            <v>6.4902096109397067E-2</v>
          </cell>
          <cell r="AR28">
            <v>6.8870268412142693E-2</v>
          </cell>
          <cell r="AS28">
            <v>7.3081058324614451E-2</v>
          </cell>
          <cell r="AT28">
            <v>7.754929970483522E-2</v>
          </cell>
          <cell r="AU28">
            <v>8.2290733366197216E-2</v>
          </cell>
          <cell r="AV28">
            <v>8.7322062529525887E-2</v>
          </cell>
          <cell r="AW28">
            <v>9.2661011665532547E-2</v>
          </cell>
          <cell r="AX28">
            <v>9.8326388934947398E-2</v>
          </cell>
          <cell r="AY28">
            <v>0.10433815244629814</v>
          </cell>
          <cell r="AZ28">
            <v>0.11071748056474862</v>
          </cell>
          <cell r="BA28">
            <v>0.11748684651968271</v>
          </cell>
          <cell r="BB28">
            <v>0.12467009757386291</v>
          </cell>
          <cell r="BC28">
            <v>0.1322925390330621</v>
          </cell>
          <cell r="BD28">
            <v>0.14038102339211941</v>
          </cell>
          <cell r="BE28">
            <v>0.14896404493146595</v>
          </cell>
          <cell r="BF28">
            <v>0.1580718400973668</v>
          </cell>
          <cell r="BG28">
            <v>0.16773649401950089</v>
          </cell>
          <cell r="BH28">
            <v>0.17799205354112116</v>
          </cell>
          <cell r="BI28">
            <v>0.18887464715998009</v>
          </cell>
          <cell r="BJ28">
            <v>0.20042261230255073</v>
          </cell>
          <cell r="BK28">
            <v>0.21267663037990764</v>
          </cell>
          <cell r="BL28">
            <v>0.22567987010104551</v>
          </cell>
          <cell r="BM28">
            <v>0.23947813954850233</v>
          </cell>
          <cell r="BN28">
            <v>0.26116906977425119</v>
          </cell>
          <cell r="BO28">
            <v>0.28286</v>
          </cell>
          <cell r="BP28">
            <v>0.30455093022574881</v>
          </cell>
          <cell r="BQ28">
            <v>0.32624186045149761</v>
          </cell>
          <cell r="BR28">
            <v>0.34793279067724653</v>
          </cell>
          <cell r="BS28">
            <v>0.37163628143940508</v>
          </cell>
          <cell r="BT28">
            <v>0.39533977220156363</v>
          </cell>
          <cell r="BU28">
            <v>0.41904326296372207</v>
          </cell>
          <cell r="BV28">
            <v>0.44274675372588063</v>
          </cell>
          <cell r="BW28">
            <v>0.46645024448803912</v>
          </cell>
          <cell r="BX28">
            <v>0.49781303148007883</v>
          </cell>
          <cell r="BY28">
            <v>0.52917581847211848</v>
          </cell>
          <cell r="BZ28">
            <v>0.56053860546415823</v>
          </cell>
          <cell r="CA28">
            <v>0.59190139245619788</v>
          </cell>
          <cell r="CB28">
            <v>0.62326417944823753</v>
          </cell>
          <cell r="CC28">
            <v>0.66398915751344023</v>
          </cell>
          <cell r="CD28">
            <v>0.70471413557864293</v>
          </cell>
          <cell r="CE28">
            <v>0.74543911364384574</v>
          </cell>
          <cell r="CF28">
            <v>0.78616409170904855</v>
          </cell>
          <cell r="CG28">
            <v>0.82688906977425125</v>
          </cell>
          <cell r="CH28">
            <v>0.87908814583625094</v>
          </cell>
          <cell r="CI28">
            <v>0.93128722189825064</v>
          </cell>
          <cell r="CJ28">
            <v>0.98348629796025044</v>
          </cell>
          <cell r="CK28">
            <v>1.0356853740222502</v>
          </cell>
          <cell r="CL28">
            <v>1.0878844500842499</v>
          </cell>
          <cell r="CM28">
            <v>1.1544181635282964</v>
          </cell>
          <cell r="CN28">
            <v>1.2209518769723429</v>
          </cell>
          <cell r="CO28">
            <v>1.2874855904163895</v>
          </cell>
          <cell r="CP28">
            <v>1.3540193038604365</v>
          </cell>
          <cell r="CQ28">
            <v>1.4205530173044827</v>
          </cell>
        </row>
        <row r="29">
          <cell r="C29" t="str">
            <v>KHM</v>
          </cell>
          <cell r="D29">
            <v>9</v>
          </cell>
          <cell r="E29">
            <v>0.27041102501256442</v>
          </cell>
          <cell r="F29">
            <v>0.28105075576069372</v>
          </cell>
          <cell r="G29">
            <v>0.29210912280661239</v>
          </cell>
          <cell r="H29">
            <v>0.30360259802860151</v>
          </cell>
          <cell r="I29">
            <v>0.31554830141590517</v>
          </cell>
          <cell r="J29">
            <v>0.32796402656963652</v>
          </cell>
          <cell r="K29">
            <v>0.34086826720705549</v>
          </cell>
          <cell r="L29">
            <v>0.35428024470869746</v>
          </cell>
          <cell r="M29">
            <v>0.36821993674938536</v>
          </cell>
          <cell r="N29">
            <v>0.38270810705577218</v>
          </cell>
          <cell r="O29">
            <v>0.39776633633473912</v>
          </cell>
          <cell r="P29">
            <v>0.41341705441871818</v>
          </cell>
          <cell r="Q29">
            <v>0.42968357367582133</v>
          </cell>
          <cell r="R29">
            <v>0.44659012373454138</v>
          </cell>
          <cell r="S29">
            <v>0.46416188757474902</v>
          </cell>
          <cell r="T29">
            <v>0.48242503903874467</v>
          </cell>
          <cell r="U29">
            <v>0.50140678181823939</v>
          </cell>
          <cell r="V29">
            <v>0.52113538997533726</v>
          </cell>
          <cell r="W29">
            <v>0.54164025005787753</v>
          </cell>
          <cell r="X29">
            <v>0.56295190487186841</v>
          </cell>
          <cell r="Y29">
            <v>0.58510209897621335</v>
          </cell>
          <cell r="Z29">
            <v>0.60812382596749615</v>
          </cell>
          <cell r="AA29">
            <v>0.63205137762525776</v>
          </cell>
          <cell r="AB29">
            <v>0.65692039499096788</v>
          </cell>
          <cell r="AC29">
            <v>0.68276792145677634</v>
          </cell>
          <cell r="AD29">
            <v>0.70963245794312135</v>
          </cell>
          <cell r="AE29">
            <v>0.73755402024738459</v>
          </cell>
          <cell r="AF29">
            <v>0.76657419864901544</v>
          </cell>
          <cell r="AG29">
            <v>0.79673621985990928</v>
          </cell>
          <cell r="AH29">
            <v>0.82808501141231694</v>
          </cell>
          <cell r="AI29">
            <v>0.86066726858019404</v>
          </cell>
          <cell r="AJ29">
            <v>0.89453152393367175</v>
          </cell>
          <cell r="AK29">
            <v>0.92972821963025365</v>
          </cell>
          <cell r="AL29">
            <v>0.96630978255041888</v>
          </cell>
          <cell r="AM29">
            <v>1.0043307023895494</v>
          </cell>
          <cell r="AN29">
            <v>1.0438476128225018</v>
          </cell>
          <cell r="AO29">
            <v>1.0849193758617228</v>
          </cell>
          <cell r="AP29">
            <v>1.1276071695345617</v>
          </cell>
          <cell r="AQ29">
            <v>1.171974579010379</v>
          </cell>
          <cell r="AR29">
            <v>1.2180876913131899</v>
          </cell>
          <cell r="AS29">
            <v>1.2660151937609196</v>
          </cell>
          <cell r="AT29">
            <v>1.3158284762778993</v>
          </cell>
          <cell r="AU29">
            <v>1.367601737733003</v>
          </cell>
          <cell r="AV29">
            <v>1.4214120964618189</v>
          </cell>
          <cell r="AW29">
            <v>1.4773397051374824</v>
          </cell>
          <cell r="AX29">
            <v>1.5354678701612761</v>
          </cell>
          <cell r="AY29">
            <v>1.5958831757508334</v>
          </cell>
          <cell r="AZ29">
            <v>1.6586756129107805</v>
          </cell>
          <cell r="BA29">
            <v>1.7239387134779227</v>
          </cell>
          <cell r="BB29">
            <v>1.7917696894406419</v>
          </cell>
          <cell r="BC29">
            <v>1.8622695777400256</v>
          </cell>
          <cell r="BD29">
            <v>1.935543390768417</v>
          </cell>
          <cell r="BE29">
            <v>2.0117002727895561</v>
          </cell>
          <cell r="BF29">
            <v>2.0908536625133096</v>
          </cell>
          <cell r="BG29">
            <v>2.1731214620671477</v>
          </cell>
          <cell r="BH29">
            <v>2.2586262126160617</v>
          </cell>
          <cell r="BI29">
            <v>2.3474952768925101</v>
          </cell>
          <cell r="BJ29">
            <v>2.4398610289082834</v>
          </cell>
          <cell r="BK29">
            <v>2.5358610511308672</v>
          </cell>
          <cell r="BL29">
            <v>2.6356383394180103</v>
          </cell>
          <cell r="BM29">
            <v>2.7393415160157515</v>
          </cell>
          <cell r="BN29">
            <v>2.8716707580078755</v>
          </cell>
          <cell r="BO29">
            <v>3.0039999999999996</v>
          </cell>
          <cell r="BP29">
            <v>3.136329241992124</v>
          </cell>
          <cell r="BQ29">
            <v>3.2686584839842481</v>
          </cell>
          <cell r="BR29">
            <v>3.4009877259763717</v>
          </cell>
          <cell r="BS29">
            <v>3.550846360334007</v>
          </cell>
          <cell r="BT29">
            <v>3.7007049946916424</v>
          </cell>
          <cell r="BU29">
            <v>3.8505636290492777</v>
          </cell>
          <cell r="BV29">
            <v>4.0004222634069126</v>
          </cell>
          <cell r="BW29">
            <v>4.1502808977645502</v>
          </cell>
          <cell r="BX29">
            <v>4.3259462278682017</v>
          </cell>
          <cell r="BY29">
            <v>4.5016115579718541</v>
          </cell>
          <cell r="BZ29">
            <v>4.6772768880755065</v>
          </cell>
          <cell r="CA29">
            <v>4.8529422181791579</v>
          </cell>
          <cell r="CB29">
            <v>5.0286075482828103</v>
          </cell>
          <cell r="CC29">
            <v>5.22614577177659</v>
          </cell>
          <cell r="CD29">
            <v>5.4236839952703706</v>
          </cell>
          <cell r="CE29">
            <v>5.6212222187641503</v>
          </cell>
          <cell r="CF29">
            <v>5.8187604422579309</v>
          </cell>
          <cell r="CG29">
            <v>6.0162986657517115</v>
          </cell>
          <cell r="CH29">
            <v>6.2528710875823128</v>
          </cell>
          <cell r="CI29">
            <v>6.4894435094129141</v>
          </cell>
          <cell r="CJ29">
            <v>6.7260159312435164</v>
          </cell>
          <cell r="CK29">
            <v>6.9625883530741177</v>
          </cell>
          <cell r="CL29">
            <v>7.1991607749047226</v>
          </cell>
          <cell r="CM29">
            <v>7.5030900513876428</v>
          </cell>
          <cell r="CN29">
            <v>7.807019327870564</v>
          </cell>
          <cell r="CO29">
            <v>8.1109486043534851</v>
          </cell>
          <cell r="CP29">
            <v>8.4148778808364053</v>
          </cell>
          <cell r="CQ29">
            <v>8.7188071573193238</v>
          </cell>
        </row>
        <row r="30">
          <cell r="C30" t="str">
            <v>CMR</v>
          </cell>
          <cell r="D30">
            <v>14</v>
          </cell>
          <cell r="E30">
            <v>0.13317687531914138</v>
          </cell>
          <cell r="F30">
            <v>0.14131942879101775</v>
          </cell>
          <cell r="G30">
            <v>0.14995982527718232</v>
          </cell>
          <cell r="H30">
            <v>0.15912850334555259</v>
          </cell>
          <cell r="I30">
            <v>0.16885776260535884</v>
          </cell>
          <cell r="J30">
            <v>0.17918187749287734</v>
          </cell>
          <cell r="K30">
            <v>0.19013721801412514</v>
          </cell>
          <cell r="L30">
            <v>0.20176237786987156</v>
          </cell>
          <cell r="M30">
            <v>0.21409831041432756</v>
          </cell>
          <cell r="N30">
            <v>0.22718847292647118</v>
          </cell>
          <cell r="O30">
            <v>0.24107897970225109</v>
          </cell>
          <cell r="P30">
            <v>0.25581876450698465</v>
          </cell>
          <cell r="Q30">
            <v>0.27145975296024116</v>
          </cell>
          <cell r="R30">
            <v>0.28805704546049116</v>
          </cell>
          <cell r="S30">
            <v>0.30566911129393282</v>
          </cell>
          <cell r="T30">
            <v>0.32435799461130593</v>
          </cell>
          <cell r="U30">
            <v>0.34418953299831256</v>
          </cell>
          <cell r="V30">
            <v>0.36523358940962936</v>
          </cell>
          <cell r="W30">
            <v>0.38756429828357308</v>
          </cell>
          <cell r="X30">
            <v>0.41126032670443713</v>
          </cell>
          <cell r="Y30">
            <v>0.4364051515325274</v>
          </cell>
          <cell r="Z30">
            <v>0.46308735347817692</v>
          </cell>
          <cell r="AA30">
            <v>0.49140092915570904</v>
          </cell>
          <cell r="AB30">
            <v>0.52144562221665969</v>
          </cell>
          <cell r="AC30">
            <v>0.55332727472878118</v>
          </cell>
          <cell r="AD30">
            <v>0.58715820003867358</v>
          </cell>
          <cell r="AE30">
            <v>0.62305757843157106</v>
          </cell>
          <cell r="AF30">
            <v>0.66115187698212208</v>
          </cell>
          <cell r="AG30">
            <v>0.70157529507522254</v>
          </cell>
          <cell r="AH30">
            <v>0.74447023716639182</v>
          </cell>
          <cell r="AI30">
            <v>0.78998781444714183</v>
          </cell>
          <cell r="AJ30">
            <v>0.83828837718261595</v>
          </cell>
          <cell r="AK30">
            <v>0.88954207959682818</v>
          </cell>
          <cell r="AL30">
            <v>0.9439294792954922</v>
          </cell>
          <cell r="AM30">
            <v>1.0016421733380987</v>
          </cell>
          <cell r="AN30">
            <v>1.0628834732000101</v>
          </cell>
          <cell r="AO30">
            <v>1.1278691210023417</v>
          </cell>
          <cell r="AP30">
            <v>1.1968280495327801</v>
          </cell>
          <cell r="AQ30">
            <v>1.2700031887347545</v>
          </cell>
          <cell r="AR30">
            <v>1.3476523215060798</v>
          </cell>
          <cell r="AS30">
            <v>1.4300489918218939</v>
          </cell>
          <cell r="AT30">
            <v>1.5174834683810465</v>
          </cell>
          <cell r="AU30">
            <v>1.6102637671706903</v>
          </cell>
          <cell r="AV30">
            <v>1.708716736551388</v>
          </cell>
          <cell r="AW30">
            <v>1.8131892086852948</v>
          </cell>
          <cell r="AX30">
            <v>1.9240492213636911</v>
          </cell>
          <cell r="AY30">
            <v>2.0416873145381462</v>
          </cell>
          <cell r="AZ30">
            <v>2.166517906122758</v>
          </cell>
          <cell r="BA30">
            <v>2.2989807519141752</v>
          </cell>
          <cell r="BB30">
            <v>2.4395424947724353</v>
          </cell>
          <cell r="BC30">
            <v>2.5886983085201107</v>
          </cell>
          <cell r="BD30">
            <v>2.7469736423509183</v>
          </cell>
          <cell r="BE30">
            <v>2.914926071893035</v>
          </cell>
          <cell r="BF30">
            <v>3.0931472634480839</v>
          </cell>
          <cell r="BG30">
            <v>3.2822650583254509</v>
          </cell>
          <cell r="BH30">
            <v>3.4829456846146689</v>
          </cell>
          <cell r="BI30">
            <v>3.6958961041875469</v>
          </cell>
          <cell r="BJ30">
            <v>3.9218665031981121</v>
          </cell>
          <cell r="BK30">
            <v>4.1616529348539508</v>
          </cell>
          <cell r="BL30">
            <v>4.4161001237689552</v>
          </cell>
          <cell r="BM30">
            <v>4.6861044417767106</v>
          </cell>
          <cell r="BN30">
            <v>5.1105522208883558</v>
          </cell>
          <cell r="BO30">
            <v>5.5349999999999993</v>
          </cell>
          <cell r="BP30">
            <v>5.9594477791116436</v>
          </cell>
          <cell r="BQ30">
            <v>6.3838955582232879</v>
          </cell>
          <cell r="BR30">
            <v>6.808343337334934</v>
          </cell>
          <cell r="BS30">
            <v>7.2721728691476599</v>
          </cell>
          <cell r="BT30">
            <v>7.7360024009603849</v>
          </cell>
          <cell r="BU30">
            <v>8.19983193277311</v>
          </cell>
          <cell r="BV30">
            <v>8.6636614645858341</v>
          </cell>
          <cell r="BW30">
            <v>9.12749099639856</v>
          </cell>
          <cell r="BX30">
            <v>9.7411975155279507</v>
          </cell>
          <cell r="BY30">
            <v>10.354904034657343</v>
          </cell>
          <cell r="BZ30">
            <v>10.968610553786734</v>
          </cell>
          <cell r="CA30">
            <v>11.582317072916124</v>
          </cell>
          <cell r="CB30">
            <v>12.196023592045515</v>
          </cell>
          <cell r="CC30">
            <v>12.992929317814083</v>
          </cell>
          <cell r="CD30">
            <v>13.78983504358265</v>
          </cell>
          <cell r="CE30">
            <v>14.58674076935122</v>
          </cell>
          <cell r="CF30">
            <v>15.383646495119789</v>
          </cell>
          <cell r="CG30">
            <v>16.180552220888359</v>
          </cell>
          <cell r="CH30">
            <v>17.201982914528916</v>
          </cell>
          <cell r="CI30">
            <v>18.223413608169473</v>
          </cell>
          <cell r="CJ30">
            <v>19.244844301810033</v>
          </cell>
          <cell r="CK30">
            <v>20.266274995450594</v>
          </cell>
          <cell r="CL30">
            <v>21.287705689091151</v>
          </cell>
          <cell r="CM30">
            <v>22.589636339988406</v>
          </cell>
          <cell r="CN30">
            <v>23.891566990885661</v>
          </cell>
          <cell r="CO30">
            <v>25.193497641782919</v>
          </cell>
          <cell r="CP30">
            <v>26.495428292680177</v>
          </cell>
          <cell r="CQ30">
            <v>27.797358943577429</v>
          </cell>
        </row>
        <row r="31">
          <cell r="C31" t="str">
            <v>CAN</v>
          </cell>
          <cell r="D31">
            <v>2</v>
          </cell>
          <cell r="E31">
            <v>183.59736276282734</v>
          </cell>
          <cell r="F31">
            <v>186.71540070583632</v>
          </cell>
          <cell r="G31">
            <v>189.88639235399521</v>
          </cell>
          <cell r="H31">
            <v>193.11123702121242</v>
          </cell>
          <cell r="I31">
            <v>196.39084929446372</v>
          </cell>
          <cell r="J31">
            <v>199.72615929317507</v>
          </cell>
          <cell r="K31">
            <v>203.11811293301059</v>
          </cell>
          <cell r="L31">
            <v>206.56767219414033</v>
          </cell>
          <cell r="M31">
            <v>210.07581539406419</v>
          </cell>
          <cell r="N31">
            <v>213.64353746506913</v>
          </cell>
          <cell r="O31">
            <v>217.27185023639842</v>
          </cell>
          <cell r="P31">
            <v>220.96178272121307</v>
          </cell>
          <cell r="Q31">
            <v>224.71438140842656</v>
          </cell>
          <cell r="R31">
            <v>228.5307105594961</v>
          </cell>
          <cell r="S31">
            <v>232.41185251025391</v>
          </cell>
          <cell r="T31">
            <v>236.3589079778649</v>
          </cell>
          <cell r="U31">
            <v>240.37299637299714</v>
          </cell>
          <cell r="V31">
            <v>244.45525611729403</v>
          </cell>
          <cell r="W31">
            <v>248.60684496623813</v>
          </cell>
          <cell r="X31">
            <v>252.82894033749815</v>
          </cell>
          <cell r="Y31">
            <v>257.12273964485229</v>
          </cell>
          <cell r="Z31">
            <v>261.48946063778254</v>
          </cell>
          <cell r="AA31">
            <v>265.93034174683646</v>
          </cell>
          <cell r="AB31">
            <v>270.44664243485408</v>
          </cell>
          <cell r="AC31">
            <v>275.03964355415985</v>
          </cell>
          <cell r="AD31">
            <v>279.71064770982071</v>
          </cell>
          <cell r="AE31">
            <v>284.46097962907322</v>
          </cell>
          <cell r="AF31">
            <v>289.29198653702502</v>
          </cell>
          <cell r="AG31">
            <v>294.20503853873669</v>
          </cell>
          <cell r="AH31">
            <v>299.2015290077922</v>
          </cell>
          <cell r="AI31">
            <v>304.28287498146915</v>
          </cell>
          <cell r="AJ31">
            <v>309.45051756261938</v>
          </cell>
          <cell r="AK31">
            <v>314.70592232837549</v>
          </cell>
          <cell r="AL31">
            <v>320.05057974579773</v>
          </cell>
          <cell r="AM31">
            <v>325.48600559458049</v>
          </cell>
          <cell r="AN31">
            <v>331.01374139693712</v>
          </cell>
          <cell r="AO31">
            <v>336.63535485478565</v>
          </cell>
          <cell r="AP31">
            <v>342.35244029435944</v>
          </cell>
          <cell r="AQ31">
            <v>348.16661911836843</v>
          </cell>
          <cell r="AR31">
            <v>354.07954026583946</v>
          </cell>
          <cell r="AS31">
            <v>360.0928806797661</v>
          </cell>
          <cell r="AT31">
            <v>366.2083457827008</v>
          </cell>
          <cell r="AU31">
            <v>372.42766996042371</v>
          </cell>
          <cell r="AV31">
            <v>378.75261705382576</v>
          </cell>
          <cell r="AW31">
            <v>385.18498085914553</v>
          </cell>
          <cell r="AX31">
            <v>391.72658563670154</v>
          </cell>
          <cell r="AY31">
            <v>398.37928662826442</v>
          </cell>
          <cell r="AZ31">
            <v>405.14497058321541</v>
          </cell>
          <cell r="BA31">
            <v>412.02555629364093</v>
          </cell>
          <cell r="BB31">
            <v>419.02299513851449</v>
          </cell>
          <cell r="BC31">
            <v>426.13927163712054</v>
          </cell>
          <cell r="BD31">
            <v>433.37640401187696</v>
          </cell>
          <cell r="BE31">
            <v>440.73644476071615</v>
          </cell>
          <cell r="BF31">
            <v>448.22148123918691</v>
          </cell>
          <cell r="BG31">
            <v>455.83363625244203</v>
          </cell>
          <cell r="BH31">
            <v>463.57506865727959</v>
          </cell>
          <cell r="BI31">
            <v>471.44797397440891</v>
          </cell>
          <cell r="BJ31">
            <v>479.4545850111146</v>
          </cell>
          <cell r="BK31">
            <v>487.59717249449517</v>
          </cell>
          <cell r="BL31">
            <v>495.87804571545598</v>
          </cell>
          <cell r="BM31">
            <v>504.29955318363938</v>
          </cell>
          <cell r="BN31">
            <v>514.56777659181967</v>
          </cell>
          <cell r="BO31">
            <v>524.83600000000001</v>
          </cell>
          <cell r="BP31">
            <v>535.10422340818025</v>
          </cell>
          <cell r="BQ31">
            <v>545.37244681636059</v>
          </cell>
          <cell r="BR31">
            <v>555.64067022454083</v>
          </cell>
          <cell r="BS31">
            <v>567.19800885350082</v>
          </cell>
          <cell r="BT31">
            <v>578.75534748246093</v>
          </cell>
          <cell r="BU31">
            <v>590.31268611142104</v>
          </cell>
          <cell r="BV31">
            <v>601.87002474038104</v>
          </cell>
          <cell r="BW31">
            <v>613.42736336934104</v>
          </cell>
          <cell r="BX31">
            <v>624.03099408948435</v>
          </cell>
          <cell r="BY31">
            <v>634.63462480962778</v>
          </cell>
          <cell r="BZ31">
            <v>645.2382555297711</v>
          </cell>
          <cell r="CA31">
            <v>655.84188624991452</v>
          </cell>
          <cell r="CB31">
            <v>666.44551697005761</v>
          </cell>
          <cell r="CC31">
            <v>677.31184396784136</v>
          </cell>
          <cell r="CD31">
            <v>688.17817096562487</v>
          </cell>
          <cell r="CE31">
            <v>699.04449796340839</v>
          </cell>
          <cell r="CF31">
            <v>709.91082496119202</v>
          </cell>
          <cell r="CG31">
            <v>720.77715195897565</v>
          </cell>
          <cell r="CH31">
            <v>732.21104721038921</v>
          </cell>
          <cell r="CI31">
            <v>743.64494246180277</v>
          </cell>
          <cell r="CJ31">
            <v>755.07883771321622</v>
          </cell>
          <cell r="CK31">
            <v>766.51273296462966</v>
          </cell>
          <cell r="CL31">
            <v>777.94662821604322</v>
          </cell>
          <cell r="CM31">
            <v>789.51625909098016</v>
          </cell>
          <cell r="CN31">
            <v>801.08588996591686</v>
          </cell>
          <cell r="CO31">
            <v>812.6555208408538</v>
          </cell>
          <cell r="CP31">
            <v>824.2251517157905</v>
          </cell>
          <cell r="CQ31">
            <v>835.7947825907271</v>
          </cell>
        </row>
        <row r="32">
          <cell r="C32" t="str">
            <v>CAF</v>
          </cell>
          <cell r="D32">
            <v>14</v>
          </cell>
          <cell r="E32">
            <v>4.0501650266433729E-3</v>
          </cell>
          <cell r="F32">
            <v>4.2977957449669407E-3</v>
          </cell>
          <cell r="G32">
            <v>4.5605668272643363E-3</v>
          </cell>
          <cell r="H32">
            <v>4.8394039689533645E-3</v>
          </cell>
          <cell r="I32">
            <v>5.1352894632990176E-3</v>
          </cell>
          <cell r="J32">
            <v>5.4492656618565583E-3</v>
          </cell>
          <cell r="K32">
            <v>5.7824386464891946E-3</v>
          </cell>
          <cell r="L32">
            <v>6.1359821258962039E-3</v>
          </cell>
          <cell r="M32">
            <v>6.5111415703782774E-3</v>
          </cell>
          <cell r="N32">
            <v>6.9092385994061244E-3</v>
          </cell>
          <cell r="O32">
            <v>7.3316756374489488E-3</v>
          </cell>
          <cell r="P32">
            <v>7.7799408544644505E-3</v>
          </cell>
          <cell r="Q32">
            <v>8.2556134084548153E-3</v>
          </cell>
          <cell r="R32">
            <v>8.76036900855727E-3</v>
          </cell>
          <cell r="S32">
            <v>9.2959858182669781E-3</v>
          </cell>
          <cell r="T32">
            <v>9.8643507195882805E-3</v>
          </cell>
          <cell r="U32">
            <v>1.0467465960181745E-2</v>
          </cell>
          <cell r="V32">
            <v>1.1107456206923744E-2</v>
          </cell>
          <cell r="W32">
            <v>1.1786576030726985E-2</v>
          </cell>
          <cell r="X32">
            <v>1.2507217848989685E-2</v>
          </cell>
          <cell r="Y32">
            <v>1.3271920353653177E-2</v>
          </cell>
          <cell r="Z32">
            <v>1.4083377454558539E-2</v>
          </cell>
          <cell r="AA32">
            <v>1.494444776960804E-2</v>
          </cell>
          <cell r="AB32">
            <v>1.5858164695163563E-2</v>
          </cell>
          <cell r="AC32">
            <v>1.6827747092158219E-2</v>
          </cell>
          <cell r="AD32">
            <v>1.7856610625566385E-2</v>
          </cell>
          <cell r="AE32">
            <v>1.8948379797179109E-2</v>
          </cell>
          <cell r="AF32">
            <v>2.0106900714074186E-2</v>
          </cell>
          <cell r="AG32">
            <v>2.1336254637761919E-2</v>
          </cell>
          <cell r="AH32">
            <v>2.2640772361737806E-2</v>
          </cell>
          <cell r="AI32">
            <v>2.4025049468091673E-2</v>
          </cell>
          <cell r="AJ32">
            <v>2.5493962516919561E-2</v>
          </cell>
          <cell r="AK32">
            <v>2.7052686225570752E-2</v>
          </cell>
          <cell r="AL32">
            <v>2.8706711698249364E-2</v>
          </cell>
          <cell r="AM32">
            <v>3.0461865770190097E-2</v>
          </cell>
          <cell r="AN32">
            <v>3.2324331534554246E-2</v>
          </cell>
          <cell r="AO32">
            <v>3.4300670124358487E-2</v>
          </cell>
          <cell r="AP32">
            <v>3.6397843826170354E-2</v>
          </cell>
          <cell r="AQ32">
            <v>3.8623240606995714E-2</v>
          </cell>
          <cell r="AR32">
            <v>4.0984700140762144E-2</v>
          </cell>
          <cell r="AS32">
            <v>4.3490541426084821E-2</v>
          </cell>
          <cell r="AT32">
            <v>4.6149592092607349E-2</v>
          </cell>
          <cell r="AU32">
            <v>4.8971219499158523E-2</v>
          </cell>
          <cell r="AV32">
            <v>5.1965363733278279E-2</v>
          </cell>
          <cell r="AW32">
            <v>5.5142572628364195E-2</v>
          </cell>
          <cell r="AX32">
            <v>5.8514038921797698E-2</v>
          </cell>
          <cell r="AY32">
            <v>6.2091639684951454E-2</v>
          </cell>
          <cell r="AZ32">
            <v>6.5887978163982661E-2</v>
          </cell>
          <cell r="BA32">
            <v>6.9916428178809983E-2</v>
          </cell>
          <cell r="BB32">
            <v>7.4191181236683681E-2</v>
          </cell>
          <cell r="BC32">
            <v>7.8727296526321655E-2</v>
          </cell>
          <cell r="BD32">
            <v>8.3540753968731743E-2</v>
          </cell>
          <cell r="BE32">
            <v>8.8648510511608797E-2</v>
          </cell>
          <cell r="BF32">
            <v>9.4068559865621695E-2</v>
          </cell>
          <cell r="BG32">
            <v>9.9819995893030408E-2</v>
          </cell>
          <cell r="BH32">
            <v>0.10592307987193991</v>
          </cell>
          <cell r="BI32">
            <v>0.11239931187315085</v>
          </cell>
          <cell r="BJ32">
            <v>0.11927150650105481</v>
          </cell>
          <cell r="BK32">
            <v>0.12656387326539578</v>
          </cell>
          <cell r="BL32">
            <v>0.13430210186703312</v>
          </cell>
          <cell r="BM32">
            <v>0.14251345269815244</v>
          </cell>
          <cell r="BN32">
            <v>0.15542172634907622</v>
          </cell>
          <cell r="BO32">
            <v>0.16832999999999998</v>
          </cell>
          <cell r="BP32">
            <v>0.18123827365092376</v>
          </cell>
          <cell r="BQ32">
            <v>0.19414654730184752</v>
          </cell>
          <cell r="BR32">
            <v>0.20705482095277133</v>
          </cell>
          <cell r="BS32">
            <v>0.22116076947852312</v>
          </cell>
          <cell r="BT32">
            <v>0.2352667180042749</v>
          </cell>
          <cell r="BU32">
            <v>0.24937266653002665</v>
          </cell>
          <cell r="BV32">
            <v>0.26347861505577841</v>
          </cell>
          <cell r="BW32">
            <v>0.27758456358153016</v>
          </cell>
          <cell r="BX32">
            <v>0.29624855967277686</v>
          </cell>
          <cell r="BY32">
            <v>0.31491255576402355</v>
          </cell>
          <cell r="BZ32">
            <v>0.33357655185527024</v>
          </cell>
          <cell r="CA32">
            <v>0.35224054794651694</v>
          </cell>
          <cell r="CB32">
            <v>0.37090454403776363</v>
          </cell>
          <cell r="CC32">
            <v>0.39513998050002608</v>
          </cell>
          <cell r="CD32">
            <v>0.41937541696228864</v>
          </cell>
          <cell r="CE32">
            <v>0.4436108534245512</v>
          </cell>
          <cell r="CF32">
            <v>0.4678462898868137</v>
          </cell>
          <cell r="CG32">
            <v>0.49208172634907626</v>
          </cell>
          <cell r="CH32">
            <v>0.52314539909713675</v>
          </cell>
          <cell r="CI32">
            <v>0.5542090718451973</v>
          </cell>
          <cell r="CJ32">
            <v>0.58527274459325795</v>
          </cell>
          <cell r="CK32">
            <v>0.61633641734131861</v>
          </cell>
          <cell r="CL32">
            <v>0.64740009008937915</v>
          </cell>
          <cell r="CM32">
            <v>0.68699430625298075</v>
          </cell>
          <cell r="CN32">
            <v>0.72658852241658234</v>
          </cell>
          <cell r="CO32">
            <v>0.76618273858018404</v>
          </cell>
          <cell r="CP32">
            <v>0.80577695474378574</v>
          </cell>
          <cell r="CQ32">
            <v>0.84537117090738723</v>
          </cell>
        </row>
        <row r="33">
          <cell r="C33" t="str">
            <v>TCD</v>
          </cell>
          <cell r="D33">
            <v>14</v>
          </cell>
          <cell r="E33">
            <v>4.5872034832148724E-3</v>
          </cell>
          <cell r="F33">
            <v>4.867669213912836E-3</v>
          </cell>
          <cell r="G33">
            <v>5.1652828706585047E-3</v>
          </cell>
          <cell r="H33">
            <v>5.4810928930134808E-3</v>
          </cell>
          <cell r="I33">
            <v>5.8162118230734739E-3</v>
          </cell>
          <cell r="J33">
            <v>6.171820224754666E-3</v>
          </cell>
          <cell r="K33">
            <v>6.5491708427087569E-3</v>
          </cell>
          <cell r="L33">
            <v>6.9495930155178002E-3</v>
          </cell>
          <cell r="M33">
            <v>7.3744973587157288E-3</v>
          </cell>
          <cell r="N33">
            <v>7.8253807341340086E-3</v>
          </cell>
          <cell r="O33">
            <v>8.303831523077539E-3</v>
          </cell>
          <cell r="P33">
            <v>8.8115352219072518E-3</v>
          </cell>
          <cell r="Q33">
            <v>9.3502803797416434E-3</v>
          </cell>
          <cell r="R33">
            <v>9.921964899194698E-3</v>
          </cell>
          <cell r="S33">
            <v>1.0528602722346578E-2</v>
          </cell>
          <cell r="T33">
            <v>1.117233092550054E-2</v>
          </cell>
          <cell r="U33">
            <v>1.1855417247719657E-2</v>
          </cell>
          <cell r="V33">
            <v>1.2580268079665015E-2</v>
          </cell>
          <cell r="W33">
            <v>1.3349436940878631E-2</v>
          </cell>
          <cell r="X33">
            <v>1.4165633475375059E-2</v>
          </cell>
          <cell r="Y33">
            <v>1.5031732997231501E-2</v>
          </cell>
          <cell r="Z33">
            <v>1.5950786619803873E-2</v>
          </cell>
          <cell r="AA33">
            <v>1.6926032004252203E-2</v>
          </cell>
          <cell r="AB33">
            <v>1.7960904765240503E-2</v>
          </cell>
          <cell r="AC33">
            <v>1.9059050573991355E-2</v>
          </cell>
          <cell r="AD33">
            <v>2.0224338001332096E-2</v>
          </cell>
          <cell r="AE33">
            <v>2.1460872145976341E-2</v>
          </cell>
          <cell r="AF33">
            <v>2.2773009096050876E-2</v>
          </cell>
          <cell r="AG33">
            <v>2.4165371274813222E-2</v>
          </cell>
          <cell r="AH33">
            <v>2.5642863724620164E-2</v>
          </cell>
          <cell r="AI33">
            <v>2.7210691386512664E-2</v>
          </cell>
          <cell r="AJ33">
            <v>2.8874377436290104E-2</v>
          </cell>
          <cell r="AK33">
            <v>3.0639782741668526E-2</v>
          </cell>
          <cell r="AL33">
            <v>3.2513126509066952E-2</v>
          </cell>
          <cell r="AM33">
            <v>3.4501008192756734E-2</v>
          </cell>
          <cell r="AN33">
            <v>3.6610430743555904E-2</v>
          </cell>
          <cell r="AO33">
            <v>3.8848825278969552E-2</v>
          </cell>
          <cell r="AP33">
            <v>4.1224077261684651E-2</v>
          </cell>
          <cell r="AQ33">
            <v>4.3744554278641545E-2</v>
          </cell>
          <cell r="AR33">
            <v>4.6419135518542751E-2</v>
          </cell>
          <cell r="AS33">
            <v>4.9257243051643015E-2</v>
          </cell>
          <cell r="AT33">
            <v>5.2268875022013828E-2</v>
          </cell>
          <cell r="AU33">
            <v>5.546464086921267E-2</v>
          </cell>
          <cell r="AV33">
            <v>5.8855798703436706E-2</v>
          </cell>
          <cell r="AW33">
            <v>6.2454294965826829E-2</v>
          </cell>
          <cell r="AX33">
            <v>6.627280651363826E-2</v>
          </cell>
          <cell r="AY33">
            <v>7.0324785278536167E-2</v>
          </cell>
          <cell r="AZ33">
            <v>7.4624505655339471E-2</v>
          </cell>
          <cell r="BA33">
            <v>7.9187114788154947E-2</v>
          </cell>
          <cell r="BB33">
            <v>8.4028685931050576E-2</v>
          </cell>
          <cell r="BC33">
            <v>8.9166275071248288E-2</v>
          </cell>
          <cell r="BD33">
            <v>9.4617981014309432E-2</v>
          </cell>
          <cell r="BE33">
            <v>0.10040300914298234</v>
          </cell>
          <cell r="BF33">
            <v>0.10654173907432292</v>
          </cell>
          <cell r="BG33">
            <v>0.11305579645343224</v>
          </cell>
          <cell r="BH33">
            <v>0.11996812913672752</v>
          </cell>
          <cell r="BI33">
            <v>0.12730308803312665</v>
          </cell>
          <cell r="BJ33">
            <v>0.135086512887935</v>
          </cell>
          <cell r="BK33">
            <v>0.14334582331163609</v>
          </cell>
          <cell r="BL33">
            <v>0.15211011537426403</v>
          </cell>
          <cell r="BM33">
            <v>0.16141026410564224</v>
          </cell>
          <cell r="BN33">
            <v>0.17603013205282111</v>
          </cell>
          <cell r="BO33">
            <v>0.19064999999999996</v>
          </cell>
          <cell r="BP33">
            <v>0.20526986794717883</v>
          </cell>
          <cell r="BQ33">
            <v>0.21988973589435767</v>
          </cell>
          <cell r="BR33">
            <v>0.2345096038415366</v>
          </cell>
          <cell r="BS33">
            <v>0.2504859543817527</v>
          </cell>
          <cell r="BT33">
            <v>0.26646230492196882</v>
          </cell>
          <cell r="BU33">
            <v>0.28243865546218483</v>
          </cell>
          <cell r="BV33">
            <v>0.29841500600240095</v>
          </cell>
          <cell r="BW33">
            <v>0.31439135654261702</v>
          </cell>
          <cell r="BX33">
            <v>0.33553013664596271</v>
          </cell>
          <cell r="BY33">
            <v>0.3566689167493084</v>
          </cell>
          <cell r="BZ33">
            <v>0.37780769685265414</v>
          </cell>
          <cell r="CA33">
            <v>0.39894647695599983</v>
          </cell>
          <cell r="CB33">
            <v>0.42008525705934552</v>
          </cell>
          <cell r="CC33">
            <v>0.4475342320580406</v>
          </cell>
          <cell r="CD33">
            <v>0.47498320705673575</v>
          </cell>
          <cell r="CE33">
            <v>0.50243218205543083</v>
          </cell>
          <cell r="CF33">
            <v>0.52988115705412597</v>
          </cell>
          <cell r="CG33">
            <v>0.55733013205282111</v>
          </cell>
          <cell r="CH33">
            <v>0.5925127448337737</v>
          </cell>
          <cell r="CI33">
            <v>0.62769535761472617</v>
          </cell>
          <cell r="CJ33">
            <v>0.66287797039567886</v>
          </cell>
          <cell r="CK33">
            <v>0.69806058317663144</v>
          </cell>
          <cell r="CL33">
            <v>0.73324319595758403</v>
          </cell>
          <cell r="CM33">
            <v>0.77808747393293398</v>
          </cell>
          <cell r="CN33">
            <v>0.82293175190828383</v>
          </cell>
          <cell r="CO33">
            <v>0.86777602988363378</v>
          </cell>
          <cell r="CP33">
            <v>0.91262030785898385</v>
          </cell>
          <cell r="CQ33">
            <v>0.95746458583433358</v>
          </cell>
        </row>
        <row r="34">
          <cell r="C34" t="str">
            <v>CHL</v>
          </cell>
          <cell r="D34">
            <v>2</v>
          </cell>
          <cell r="E34">
            <v>22.174997190618829</v>
          </cell>
          <cell r="F34">
            <v>22.551595642720702</v>
          </cell>
          <cell r="G34">
            <v>22.934589874398391</v>
          </cell>
          <cell r="H34">
            <v>23.32408850531338</v>
          </cell>
          <cell r="I34">
            <v>23.720201999817188</v>
          </cell>
          <cell r="J34">
            <v>24.123042698279782</v>
          </cell>
          <cell r="K34">
            <v>24.532724848950036</v>
          </cell>
          <cell r="L34">
            <v>24.949364640357285</v>
          </cell>
          <cell r="M34">
            <v>25.373080234263142</v>
          </cell>
          <cell r="N34">
            <v>25.803991799172948</v>
          </cell>
          <cell r="O34">
            <v>26.242221544416346</v>
          </cell>
          <cell r="P34">
            <v>26.687893754806638</v>
          </cell>
          <cell r="Q34">
            <v>27.141134825888773</v>
          </cell>
          <cell r="R34">
            <v>27.602073299785946</v>
          </cell>
          <cell r="S34">
            <v>28.070839901654985</v>
          </cell>
          <cell r="T34">
            <v>28.547567576760848</v>
          </cell>
          <cell r="U34">
            <v>29.032391528180781</v>
          </cell>
          <cell r="V34">
            <v>29.525449255148786</v>
          </cell>
          <cell r="W34">
            <v>30.026880592051299</v>
          </cell>
          <cell r="X34">
            <v>30.53682774808513</v>
          </cell>
          <cell r="Y34">
            <v>31.055435347588933</v>
          </cell>
          <cell r="Z34">
            <v>31.582850471059594</v>
          </cell>
          <cell r="AA34">
            <v>32.119222696865229</v>
          </cell>
          <cell r="AB34">
            <v>32.66470414366659</v>
          </cell>
          <cell r="AC34">
            <v>33.219449513558885</v>
          </cell>
          <cell r="AD34">
            <v>33.783616135946332</v>
          </cell>
          <cell r="AE34">
            <v>34.357364012161788</v>
          </cell>
          <cell r="AF34">
            <v>34.940855860844167</v>
          </cell>
          <cell r="AG34">
            <v>35.534257164086512</v>
          </cell>
          <cell r="AH34">
            <v>36.137736214367798</v>
          </cell>
          <cell r="AI34">
            <v>36.751464162281778</v>
          </cell>
          <cell r="AJ34">
            <v>37.375615065076396</v>
          </cell>
          <cell r="AK34">
            <v>38.010365936017564</v>
          </cell>
          <cell r="AL34">
            <v>38.655896794591285</v>
          </cell>
          <cell r="AM34">
            <v>39.312390717558344</v>
          </cell>
          <cell r="AN34">
            <v>39.980033890876072</v>
          </cell>
          <cell r="AO34">
            <v>40.659015662501915</v>
          </cell>
          <cell r="AP34">
            <v>41.349528596093712</v>
          </cell>
          <cell r="AQ34">
            <v>42.051768525622045</v>
          </cell>
          <cell r="AR34">
            <v>42.765934610909994</v>
          </cell>
          <cell r="AS34">
            <v>43.492229394116194</v>
          </cell>
          <cell r="AT34">
            <v>44.230858857177097</v>
          </cell>
          <cell r="AU34">
            <v>44.982032480224781</v>
          </cell>
          <cell r="AV34">
            <v>45.745963300996898</v>
          </cell>
          <cell r="AW34">
            <v>46.522867975255565</v>
          </cell>
          <cell r="AX34">
            <v>47.312966838232342</v>
          </cell>
          <cell r="AY34">
            <v>48.116483967116736</v>
          </cell>
          <cell r="AZ34">
            <v>48.933647244605979</v>
          </cell>
          <cell r="BA34">
            <v>49.764688423534011</v>
          </cell>
          <cell r="BB34">
            <v>50.609843192598127</v>
          </cell>
          <cell r="BC34">
            <v>51.469351243201814</v>
          </cell>
          <cell r="BD34">
            <v>52.343456337432791</v>
          </cell>
          <cell r="BE34">
            <v>53.232406377195531</v>
          </cell>
          <cell r="BF34">
            <v>54.136453474517857</v>
          </cell>
          <cell r="BG34">
            <v>55.055854023051573</v>
          </cell>
          <cell r="BH34">
            <v>55.990868770787344</v>
          </cell>
          <cell r="BI34">
            <v>56.941762894004555</v>
          </cell>
          <cell r="BJ34">
            <v>57.90880607247702</v>
          </cell>
          <cell r="BK34">
            <v>58.892272565955921</v>
          </cell>
          <cell r="BL34">
            <v>59.892441291951677</v>
          </cell>
          <cell r="BM34">
            <v>60.909595904836742</v>
          </cell>
          <cell r="BN34">
            <v>62.149797952418361</v>
          </cell>
          <cell r="BO34">
            <v>63.389999999999993</v>
          </cell>
          <cell r="BP34">
            <v>64.630202047581605</v>
          </cell>
          <cell r="BQ34">
            <v>65.870404095163238</v>
          </cell>
          <cell r="BR34">
            <v>67.110606142744857</v>
          </cell>
          <cell r="BS34">
            <v>68.506508283013005</v>
          </cell>
          <cell r="BT34">
            <v>69.902410423281168</v>
          </cell>
          <cell r="BU34">
            <v>71.298312563549317</v>
          </cell>
          <cell r="BV34">
            <v>72.69421470381748</v>
          </cell>
          <cell r="BW34">
            <v>74.090116844085628</v>
          </cell>
          <cell r="BX34">
            <v>75.370829583588801</v>
          </cell>
          <cell r="BY34">
            <v>76.651542323091974</v>
          </cell>
          <cell r="BZ34">
            <v>77.932255062595146</v>
          </cell>
          <cell r="CA34">
            <v>79.212967802098319</v>
          </cell>
          <cell r="CB34">
            <v>80.493680541601464</v>
          </cell>
          <cell r="CC34">
            <v>81.806121891641311</v>
          </cell>
          <cell r="CD34">
            <v>83.118563241681116</v>
          </cell>
          <cell r="CE34">
            <v>84.431004591720949</v>
          </cell>
          <cell r="CF34">
            <v>85.743445941760768</v>
          </cell>
          <cell r="CG34">
            <v>87.055887291800602</v>
          </cell>
          <cell r="CH34">
            <v>88.436879868504761</v>
          </cell>
          <cell r="CI34">
            <v>89.81787244520892</v>
          </cell>
          <cell r="CJ34">
            <v>91.198865021913065</v>
          </cell>
          <cell r="CK34">
            <v>92.579857598617224</v>
          </cell>
          <cell r="CL34">
            <v>93.960850175321383</v>
          </cell>
          <cell r="CM34">
            <v>95.358236980270448</v>
          </cell>
          <cell r="CN34">
            <v>96.755623785219512</v>
          </cell>
          <cell r="CO34">
            <v>98.153010590168577</v>
          </cell>
          <cell r="CP34">
            <v>99.550397395117628</v>
          </cell>
          <cell r="CQ34">
            <v>100.94778420006665</v>
          </cell>
        </row>
        <row r="35">
          <cell r="C35" t="str">
            <v>CHN</v>
          </cell>
          <cell r="D35">
            <v>10</v>
          </cell>
          <cell r="E35">
            <v>484.59639558670744</v>
          </cell>
          <cell r="F35">
            <v>501.85561200686283</v>
          </cell>
          <cell r="G35">
            <v>519.72952666693618</v>
          </cell>
          <cell r="H35">
            <v>538.24003244531559</v>
          </cell>
          <cell r="I35">
            <v>557.40980194951942</v>
          </cell>
          <cell r="J35">
            <v>577.26231528675771</v>
          </cell>
          <cell r="K35">
            <v>597.82188882355968</v>
          </cell>
          <cell r="L35">
            <v>619.11370496969471</v>
          </cell>
          <cell r="M35">
            <v>641.1638430228661</v>
          </cell>
          <cell r="N35">
            <v>663.99931111195997</v>
          </cell>
          <cell r="O35">
            <v>687.64807927797256</v>
          </cell>
          <cell r="P35">
            <v>712.13911373313726</v>
          </cell>
          <cell r="Q35">
            <v>737.50241234021212</v>
          </cell>
          <cell r="R35">
            <v>763.76904135538575</v>
          </cell>
          <cell r="S35">
            <v>790.97117347980554</v>
          </cell>
          <cell r="T35">
            <v>819.14212726633571</v>
          </cell>
          <cell r="U35">
            <v>848.31640792981318</v>
          </cell>
          <cell r="V35">
            <v>878.52974961078678</v>
          </cell>
          <cell r="W35">
            <v>909.81915914450758</v>
          </cell>
          <cell r="X35">
            <v>942.22296138877994</v>
          </cell>
          <cell r="Y35">
            <v>975.78084616619344</v>
          </cell>
          <cell r="Z35">
            <v>1010.5339168782336</v>
          </cell>
          <cell r="AA35">
            <v>1046.5247408508153</v>
          </cell>
          <cell r="AB35">
            <v>1083.797401472905</v>
          </cell>
          <cell r="AC35">
            <v>1122.3975521920945</v>
          </cell>
          <cell r="AD35">
            <v>1162.3724724332621</v>
          </cell>
          <cell r="AE35">
            <v>1203.7711255088136</v>
          </cell>
          <cell r="AF35">
            <v>1246.6442185914327</v>
          </cell>
          <cell r="AG35">
            <v>1291.0442648228027</v>
          </cell>
          <cell r="AH35">
            <v>1337.0256476343679</v>
          </cell>
          <cell r="AI35">
            <v>1384.6446873589236</v>
          </cell>
          <cell r="AJ35">
            <v>1433.959710214619</v>
          </cell>
          <cell r="AK35">
            <v>1485.0311197458711</v>
          </cell>
          <cell r="AL35">
            <v>1537.9214708086943</v>
          </cell>
          <cell r="AM35">
            <v>1592.6955461910638</v>
          </cell>
          <cell r="AN35">
            <v>1649.4204359621654</v>
          </cell>
          <cell r="AO35">
            <v>1708.1656196477184</v>
          </cell>
          <cell r="AP35">
            <v>1769.0030513320276</v>
          </cell>
          <cell r="AQ35">
            <v>1832.0072477909996</v>
          </cell>
          <cell r="AR35">
            <v>1897.2553797640749</v>
          </cell>
          <cell r="AS35">
            <v>1964.8273664768676</v>
          </cell>
          <cell r="AT35">
            <v>2034.8059735302925</v>
          </cell>
          <cell r="AU35">
            <v>2107.2769142760753</v>
          </cell>
          <cell r="AV35">
            <v>2182.3289548028201</v>
          </cell>
          <cell r="AW35">
            <v>2260.0540226612211</v>
          </cell>
          <cell r="AX35">
            <v>2340.5473194615961</v>
          </cell>
          <cell r="AY35">
            <v>2423.9074374816532</v>
          </cell>
          <cell r="AZ35">
            <v>2510.2364804273197</v>
          </cell>
          <cell r="BA35">
            <v>2599.6401884945462</v>
          </cell>
          <cell r="BB35">
            <v>2692.2280678852685</v>
          </cell>
          <cell r="BC35">
            <v>2788.113524936165</v>
          </cell>
          <cell r="BD35">
            <v>2887.4140050244973</v>
          </cell>
          <cell r="BE35">
            <v>2990.2511364211723</v>
          </cell>
          <cell r="BF35">
            <v>3096.7508792672252</v>
          </cell>
          <cell r="BG35">
            <v>3207.0436798561973</v>
          </cell>
          <cell r="BH35">
            <v>3321.2646304113809</v>
          </cell>
          <cell r="BI35">
            <v>3439.5536345536348</v>
          </cell>
          <cell r="BJ35">
            <v>3562.0555786624441</v>
          </cell>
          <cell r="BK35">
            <v>3688.9205093401151</v>
          </cell>
          <cell r="BL35">
            <v>3820.3038171964749</v>
          </cell>
          <cell r="BM35">
            <v>3956.3664271791818</v>
          </cell>
          <cell r="BN35">
            <v>4212.1447135895905</v>
          </cell>
          <cell r="BO35">
            <v>4467.9229999999989</v>
          </cell>
          <cell r="BP35">
            <v>4723.7012864104081</v>
          </cell>
          <cell r="BQ35">
            <v>4979.4795728208164</v>
          </cell>
          <cell r="BR35">
            <v>5235.2578592312248</v>
          </cell>
          <cell r="BS35">
            <v>5531.0837047432487</v>
          </cell>
          <cell r="BT35">
            <v>5826.9095502552718</v>
          </cell>
          <cell r="BU35">
            <v>6122.7353957672958</v>
          </cell>
          <cell r="BV35">
            <v>6418.561241279318</v>
          </cell>
          <cell r="BW35">
            <v>6714.3870867913402</v>
          </cell>
          <cell r="BX35">
            <v>6984.5589772024859</v>
          </cell>
          <cell r="BY35">
            <v>7254.7308676136336</v>
          </cell>
          <cell r="BZ35">
            <v>7524.9027580247803</v>
          </cell>
          <cell r="CA35">
            <v>7795.074648435927</v>
          </cell>
          <cell r="CB35">
            <v>8065.2465388470746</v>
          </cell>
          <cell r="CC35">
            <v>8322.4592341620828</v>
          </cell>
          <cell r="CD35">
            <v>8579.6719294770937</v>
          </cell>
          <cell r="CE35">
            <v>8836.884624792101</v>
          </cell>
          <cell r="CF35">
            <v>9094.097320107112</v>
          </cell>
          <cell r="CG35">
            <v>9351.3100154221211</v>
          </cell>
          <cell r="CH35">
            <v>9567.02132445194</v>
          </cell>
          <cell r="CI35">
            <v>9782.732633481759</v>
          </cell>
          <cell r="CJ35">
            <v>9998.4439425115797</v>
          </cell>
          <cell r="CK35">
            <v>10214.155251541397</v>
          </cell>
          <cell r="CL35">
            <v>10429.866560571218</v>
          </cell>
          <cell r="CM35">
            <v>10604.810500227439</v>
          </cell>
          <cell r="CN35">
            <v>10779.754439883662</v>
          </cell>
          <cell r="CO35">
            <v>10954.698379539883</v>
          </cell>
          <cell r="CP35">
            <v>11129.642319196106</v>
          </cell>
          <cell r="CQ35">
            <v>11304.586258852331</v>
          </cell>
        </row>
        <row r="36">
          <cell r="C36" t="str">
            <v>COL</v>
          </cell>
          <cell r="D36">
            <v>16</v>
          </cell>
          <cell r="E36">
            <v>9.6446421277445982</v>
          </cell>
          <cell r="F36">
            <v>9.9002004514700701</v>
          </cell>
          <cell r="G36">
            <v>10.162530416482003</v>
          </cell>
          <cell r="H36">
            <v>10.431811453937417</v>
          </cell>
          <cell r="I36">
            <v>10.708227749459608</v>
          </cell>
          <cell r="J36">
            <v>10.991968369119327</v>
          </cell>
          <cell r="K36">
            <v>11.283227388754144</v>
          </cell>
          <cell r="L36">
            <v>11.582204026714443</v>
          </cell>
          <cell r="M36">
            <v>11.889102780126846</v>
          </cell>
          <cell r="N36">
            <v>12.204133564768265</v>
          </cell>
          <cell r="O36">
            <v>12.527511858646266</v>
          </cell>
          <cell r="P36">
            <v>12.859458849383939</v>
          </cell>
          <cell r="Q36">
            <v>13.200201585510092</v>
          </cell>
          <cell r="R36">
            <v>13.549973131758243</v>
          </cell>
          <cell r="S36">
            <v>13.909012728480647</v>
          </cell>
          <cell r="T36">
            <v>14.277565955286379</v>
          </cell>
          <cell r="U36">
            <v>14.65588489901541</v>
          </cell>
          <cell r="V36">
            <v>15.044228326163568</v>
          </cell>
          <cell r="W36">
            <v>15.442861859876311</v>
          </cell>
          <cell r="X36">
            <v>15.852058161632396</v>
          </cell>
          <cell r="Y36">
            <v>16.27209711774168</v>
          </cell>
          <cell r="Z36">
            <v>16.703266030784658</v>
          </cell>
          <cell r="AA36">
            <v>17.145859816124641</v>
          </cell>
          <cell r="AB36">
            <v>17.600181203627013</v>
          </cell>
          <cell r="AC36">
            <v>18.066540944723524</v>
          </cell>
          <cell r="AD36">
            <v>18.545258024963271</v>
          </cell>
          <cell r="AE36">
            <v>19.036659882195718</v>
          </cell>
          <cell r="AF36">
            <v>19.541082630535012</v>
          </cell>
          <cell r="AG36">
            <v>20.0588712902588</v>
          </cell>
          <cell r="AH36">
            <v>20.590380023798744</v>
          </cell>
          <cell r="AI36">
            <v>21.135972377984206</v>
          </cell>
          <cell r="AJ36">
            <v>21.696021532704751</v>
          </cell>
          <cell r="AK36">
            <v>22.270910556161589</v>
          </cell>
          <cell r="AL36">
            <v>22.861032666882512</v>
          </cell>
          <cell r="AM36">
            <v>23.466791502679563</v>
          </cell>
          <cell r="AN36">
            <v>24.088601396733388</v>
          </cell>
          <cell r="AO36">
            <v>24.726887660993132</v>
          </cell>
          <cell r="AP36">
            <v>25.382086877085683</v>
          </cell>
          <cell r="AQ36">
            <v>26.054647194933292</v>
          </cell>
          <cell r="AR36">
            <v>26.745028639283763</v>
          </cell>
          <cell r="AS36">
            <v>27.453703424362953</v>
          </cell>
          <cell r="AT36">
            <v>28.181156276864712</v>
          </cell>
          <cell r="AU36">
            <v>28.927884767499261</v>
          </cell>
          <cell r="AV36">
            <v>29.694399651326737</v>
          </cell>
          <cell r="AW36">
            <v>30.481225217108712</v>
          </cell>
          <cell r="AX36">
            <v>31.288899645916629</v>
          </cell>
          <cell r="AY36">
            <v>32.117975379242452</v>
          </cell>
          <cell r="AZ36">
            <v>32.969019496863289</v>
          </cell>
          <cell r="BA36">
            <v>33.842614104718493</v>
          </cell>
          <cell r="BB36">
            <v>34.739356733064454</v>
          </cell>
          <cell r="BC36">
            <v>35.65986074517955</v>
          </cell>
          <cell r="BD36">
            <v>36.604755756898662</v>
          </cell>
          <cell r="BE36">
            <v>37.574688067264326</v>
          </cell>
          <cell r="BF36">
            <v>38.570321100589027</v>
          </cell>
          <cell r="BG36">
            <v>39.592335860231003</v>
          </cell>
          <cell r="BH36">
            <v>40.641431394393933</v>
          </cell>
          <cell r="BI36">
            <v>41.718325274269176</v>
          </cell>
          <cell r="BJ36">
            <v>42.823754084847494</v>
          </cell>
          <cell r="BK36">
            <v>43.958473928736062</v>
          </cell>
          <cell r="BL36">
            <v>45.123260943325349</v>
          </cell>
          <cell r="BM36">
            <v>46.318911831659548</v>
          </cell>
          <cell r="BN36">
            <v>47.851705915829768</v>
          </cell>
          <cell r="BO36">
            <v>49.384499999999996</v>
          </cell>
          <cell r="BP36">
            <v>50.917294084170223</v>
          </cell>
          <cell r="BQ36">
            <v>52.45008816834045</v>
          </cell>
          <cell r="BR36">
            <v>53.982882252510677</v>
          </cell>
          <cell r="BS36">
            <v>55.717990068318784</v>
          </cell>
          <cell r="BT36">
            <v>57.453097884126876</v>
          </cell>
          <cell r="BU36">
            <v>59.188205699934983</v>
          </cell>
          <cell r="BV36">
            <v>60.923313515743089</v>
          </cell>
          <cell r="BW36">
            <v>62.658421331551168</v>
          </cell>
          <cell r="BX36">
            <v>64.27509607244383</v>
          </cell>
          <cell r="BY36">
            <v>65.891770813336478</v>
          </cell>
          <cell r="BZ36">
            <v>67.508445554229112</v>
          </cell>
          <cell r="CA36">
            <v>69.125120295121761</v>
          </cell>
          <cell r="CB36">
            <v>70.741795036014423</v>
          </cell>
          <cell r="CC36">
            <v>72.633991889688645</v>
          </cell>
          <cell r="CD36">
            <v>74.526188743362852</v>
          </cell>
          <cell r="CE36">
            <v>76.418385597037073</v>
          </cell>
          <cell r="CF36">
            <v>78.31058245071128</v>
          </cell>
          <cell r="CG36">
            <v>80.202779304385516</v>
          </cell>
          <cell r="CH36">
            <v>82.303599112151218</v>
          </cell>
          <cell r="CI36">
            <v>84.404418919916935</v>
          </cell>
          <cell r="CJ36">
            <v>86.505238727682638</v>
          </cell>
          <cell r="CK36">
            <v>88.606058535448355</v>
          </cell>
          <cell r="CL36">
            <v>90.706878343214072</v>
          </cell>
          <cell r="CM36">
            <v>92.866831185993846</v>
          </cell>
          <cell r="CN36">
            <v>95.026784028773619</v>
          </cell>
          <cell r="CO36">
            <v>97.186736871553393</v>
          </cell>
          <cell r="CP36">
            <v>99.346689714333166</v>
          </cell>
          <cell r="CQ36">
            <v>101.50664255711291</v>
          </cell>
        </row>
        <row r="37">
          <cell r="C37" t="str">
            <v>CRI</v>
          </cell>
          <cell r="D37">
            <v>16</v>
          </cell>
          <cell r="E37">
            <v>1.7551336715374397</v>
          </cell>
          <cell r="F37">
            <v>1.8016402202586137</v>
          </cell>
          <cell r="G37">
            <v>1.8493790734526774</v>
          </cell>
          <cell r="H37">
            <v>1.8983828840331594</v>
          </cell>
          <cell r="I37">
            <v>1.9486851701321972</v>
          </cell>
          <cell r="J37">
            <v>2.0003203380266155</v>
          </cell>
          <cell r="K37">
            <v>2.0533237056714859</v>
          </cell>
          <cell r="L37">
            <v>2.1077315268572669</v>
          </cell>
          <cell r="M37">
            <v>2.1635810160070461</v>
          </cell>
          <cell r="N37">
            <v>2.220910373630844</v>
          </cell>
          <cell r="O37">
            <v>2.2797588124543942</v>
          </cell>
          <cell r="P37">
            <v>2.3401665842402677</v>
          </cell>
          <cell r="Q37">
            <v>2.4021750073196899</v>
          </cell>
          <cell r="R37">
            <v>2.4658264948538782</v>
          </cell>
          <cell r="S37">
            <v>2.5311645838442343</v>
          </cell>
          <cell r="T37">
            <v>2.5982339649112314</v>
          </cell>
          <cell r="U37">
            <v>2.6670805128623658</v>
          </cell>
          <cell r="V37">
            <v>2.7377513180700825</v>
          </cell>
          <cell r="W37">
            <v>2.8102947186811331</v>
          </cell>
          <cell r="X37">
            <v>2.8847603336794005</v>
          </cell>
          <cell r="Y37">
            <v>2.961199096824803</v>
          </cell>
          <cell r="Z37">
            <v>3.0396632914914949</v>
          </cell>
          <cell r="AA37">
            <v>3.1202065864291866</v>
          </cell>
          <cell r="AB37">
            <v>3.2028840724720502</v>
          </cell>
          <cell r="AC37">
            <v>3.2877523002203186</v>
          </cell>
          <cell r="AD37">
            <v>3.374869318720346</v>
          </cell>
          <cell r="AE37">
            <v>3.4642947151695958</v>
          </cell>
          <cell r="AF37">
            <v>3.5560896556737065</v>
          </cell>
          <cell r="AG37">
            <v>3.650316927083515</v>
          </cell>
          <cell r="AH37">
            <v>3.7470409799406563</v>
          </cell>
          <cell r="AI37">
            <v>3.846327972561109</v>
          </cell>
          <cell r="AJ37">
            <v>3.9482458162868439</v>
          </cell>
          <cell r="AK37">
            <v>4.0528642219365238</v>
          </cell>
          <cell r="AL37">
            <v>4.1602547474870297</v>
          </cell>
          <cell r="AM37">
            <v>4.2704908470184231</v>
          </cell>
          <cell r="AN37">
            <v>4.383647920955827</v>
          </cell>
          <cell r="AO37">
            <v>4.4998033676425875</v>
          </cell>
          <cell r="AP37">
            <v>4.6190366362799891</v>
          </cell>
          <cell r="AQ37">
            <v>4.7414292812697418</v>
          </cell>
          <cell r="AR37">
            <v>4.867065017996401</v>
          </cell>
          <cell r="AS37">
            <v>4.9960297800878806</v>
          </cell>
          <cell r="AT37">
            <v>5.1284117781932235</v>
          </cell>
          <cell r="AU37">
            <v>5.2643015603178318</v>
          </cell>
          <cell r="AV37">
            <v>5.4037920737574234</v>
          </cell>
          <cell r="AW37">
            <v>5.5469787286730874</v>
          </cell>
          <cell r="AX37">
            <v>5.6939594633509065</v>
          </cell>
          <cell r="AY37">
            <v>5.8448348111907986</v>
          </cell>
          <cell r="AZ37">
            <v>5.9997079694703901</v>
          </cell>
          <cell r="BA37">
            <v>6.1586848699309531</v>
          </cell>
          <cell r="BB37">
            <v>6.3218742512336927</v>
          </cell>
          <cell r="BC37">
            <v>6.4893877333359384</v>
          </cell>
          <cell r="BD37">
            <v>6.6613398938381128</v>
          </cell>
          <cell r="BE37">
            <v>6.8378483463537041</v>
          </cell>
          <cell r="BF37">
            <v>7.0190338209558387</v>
          </cell>
          <cell r="BG37">
            <v>7.2050202467554803</v>
          </cell>
          <cell r="BH37">
            <v>7.3959348366677453</v>
          </cell>
          <cell r="BI37">
            <v>7.5919081744243044</v>
          </cell>
          <cell r="BJ37">
            <v>7.793074303891391</v>
          </cell>
          <cell r="BK37">
            <v>7.9995708207545073</v>
          </cell>
          <cell r="BL37">
            <v>8.2115389666325438</v>
          </cell>
          <cell r="BM37">
            <v>8.4291237256856775</v>
          </cell>
          <cell r="BN37">
            <v>8.7080618628428379</v>
          </cell>
          <cell r="BO37">
            <v>8.9869999999999983</v>
          </cell>
          <cell r="BP37">
            <v>9.2659381371571605</v>
          </cell>
          <cell r="BQ37">
            <v>9.544876274314321</v>
          </cell>
          <cell r="BR37">
            <v>9.8238144114714814</v>
          </cell>
          <cell r="BS37">
            <v>10.139569637112471</v>
          </cell>
          <cell r="BT37">
            <v>10.455324862753459</v>
          </cell>
          <cell r="BU37">
            <v>10.771080088394449</v>
          </cell>
          <cell r="BV37">
            <v>11.086835314035438</v>
          </cell>
          <cell r="BW37">
            <v>11.402590539676423</v>
          </cell>
          <cell r="BX37">
            <v>11.696793293504088</v>
          </cell>
          <cell r="BY37">
            <v>11.99099604733175</v>
          </cell>
          <cell r="BZ37">
            <v>12.285198801159414</v>
          </cell>
          <cell r="CA37">
            <v>12.579401554987076</v>
          </cell>
          <cell r="CB37">
            <v>12.873604308814741</v>
          </cell>
          <cell r="CC37">
            <v>13.217946625208958</v>
          </cell>
          <cell r="CD37">
            <v>13.562288941603173</v>
          </cell>
          <cell r="CE37">
            <v>13.90663125799739</v>
          </cell>
          <cell r="CF37">
            <v>14.250973574391605</v>
          </cell>
          <cell r="CG37">
            <v>14.595315890785825</v>
          </cell>
          <cell r="CH37">
            <v>14.977623449076187</v>
          </cell>
          <cell r="CI37">
            <v>15.35993100736655</v>
          </cell>
          <cell r="CJ37">
            <v>15.742238565656914</v>
          </cell>
          <cell r="CK37">
            <v>16.124546123947276</v>
          </cell>
          <cell r="CL37">
            <v>16.50685368223764</v>
          </cell>
          <cell r="CM37">
            <v>16.899922280645278</v>
          </cell>
          <cell r="CN37">
            <v>17.292990879052912</v>
          </cell>
          <cell r="CO37">
            <v>17.686059477460546</v>
          </cell>
          <cell r="CP37">
            <v>18.07912807586818</v>
          </cell>
          <cell r="CQ37">
            <v>18.472196674275807</v>
          </cell>
        </row>
        <row r="38">
          <cell r="C38" t="str">
            <v>CIV</v>
          </cell>
          <cell r="D38">
            <v>14</v>
          </cell>
          <cell r="E38">
            <v>0.11383194166844772</v>
          </cell>
          <cell r="F38">
            <v>0.12079172856554747</v>
          </cell>
          <cell r="G38">
            <v>0.12817704306889791</v>
          </cell>
          <cell r="H38">
            <v>0.13601390231758079</v>
          </cell>
          <cell r="I38">
            <v>0.14432991416187047</v>
          </cell>
          <cell r="J38">
            <v>0.15315437442074128</v>
          </cell>
          <cell r="K38">
            <v>0.16251837008578615</v>
          </cell>
          <cell r="L38">
            <v>0.1724548888351152</v>
          </cell>
          <cell r="M38">
            <v>0.18299893524303235</v>
          </cell>
          <cell r="N38">
            <v>0.19418765409487543</v>
          </cell>
          <cell r="O38">
            <v>0.20606046124143637</v>
          </cell>
          <cell r="P38">
            <v>0.21865918245393764</v>
          </cell>
          <cell r="Q38">
            <v>0.23202820076872654</v>
          </cell>
          <cell r="R38">
            <v>0.24621461284075594</v>
          </cell>
          <cell r="S38">
            <v>0.26126839485665704</v>
          </cell>
          <cell r="T38">
            <v>0.27724257859188595</v>
          </cell>
          <cell r="U38">
            <v>0.2941934382321621</v>
          </cell>
          <cell r="V38">
            <v>0.31218068861733644</v>
          </cell>
          <cell r="W38">
            <v>0.33126769560606772</v>
          </cell>
          <cell r="X38">
            <v>0.35152169930238347</v>
          </cell>
          <cell r="Y38">
            <v>0.37301405093051265</v>
          </cell>
          <cell r="Z38">
            <v>0.39582046419245803</v>
          </cell>
          <cell r="AA38">
            <v>0.42002128199379579</v>
          </cell>
          <cell r="AB38">
            <v>0.44570175947732921</v>
          </cell>
          <cell r="AC38">
            <v>0.4729523643616737</v>
          </cell>
          <cell r="AD38">
            <v>0.50186909564281212</v>
          </cell>
          <cell r="AE38">
            <v>0.53255382178134836</v>
          </cell>
          <cell r="AF38">
            <v>0.56511463956683283</v>
          </cell>
          <cell r="AG38">
            <v>0.59966625492337444</v>
          </cell>
          <cell r="AH38">
            <v>0.63633038699804867</v>
          </cell>
          <cell r="AI38">
            <v>0.67523619695563286</v>
          </cell>
          <cell r="AJ38">
            <v>0.71652074299023594</v>
          </cell>
          <cell r="AK38">
            <v>0.76032946315674688</v>
          </cell>
          <cell r="AL38">
            <v>0.80681668772303039</v>
          </cell>
          <cell r="AM38">
            <v>0.85614618284779487</v>
          </cell>
          <cell r="AN38">
            <v>0.90849172749941243</v>
          </cell>
          <cell r="AO38">
            <v>0.96403772564807211</v>
          </cell>
          <cell r="AP38">
            <v>1.0229798558879102</v>
          </cell>
          <cell r="AQ38">
            <v>1.0855257607776194</v>
          </cell>
          <cell r="AR38">
            <v>1.1518957783279609</v>
          </cell>
          <cell r="AS38">
            <v>1.2223237182130768</v>
          </cell>
          <cell r="AT38">
            <v>1.2970576854400599</v>
          </cell>
          <cell r="AU38">
            <v>1.3763609543784168</v>
          </cell>
          <cell r="AV38">
            <v>1.4605128962284766</v>
          </cell>
          <cell r="AW38">
            <v>1.5498099631960489</v>
          </cell>
          <cell r="AX38">
            <v>1.6445667328404017</v>
          </cell>
          <cell r="AY38">
            <v>1.7451170162746108</v>
          </cell>
          <cell r="AZ38">
            <v>1.851815034122271</v>
          </cell>
          <cell r="BA38">
            <v>1.9650366643732544</v>
          </cell>
          <cell r="BB38">
            <v>2.0851807665344881</v>
          </cell>
          <cell r="BC38">
            <v>2.2126705867404959</v>
          </cell>
          <cell r="BD38">
            <v>2.3479552487736575</v>
          </cell>
          <cell r="BE38">
            <v>2.4915113362467838</v>
          </cell>
          <cell r="BF38">
            <v>2.64384457152175</v>
          </cell>
          <cell r="BG38">
            <v>2.8054915972787193</v>
          </cell>
          <cell r="BH38">
            <v>2.9770218670121054</v>
          </cell>
          <cell r="BI38">
            <v>3.1590396511131504</v>
          </cell>
          <cell r="BJ38">
            <v>3.352186165606192</v>
          </cell>
          <cell r="BK38">
            <v>3.557141831037768</v>
          </cell>
          <cell r="BL38">
            <v>3.7746286694762299</v>
          </cell>
          <cell r="BM38">
            <v>4.0054128480660562</v>
          </cell>
          <cell r="BN38">
            <v>4.3682064240330281</v>
          </cell>
          <cell r="BO38">
            <v>4.7309999999999999</v>
          </cell>
          <cell r="BP38">
            <v>5.0937935759669717</v>
          </cell>
          <cell r="BQ38">
            <v>5.4565871519339435</v>
          </cell>
          <cell r="BR38">
            <v>5.8193807279009171</v>
          </cell>
          <cell r="BS38">
            <v>6.215835563493691</v>
          </cell>
          <cell r="BT38">
            <v>6.612290399086465</v>
          </cell>
          <cell r="BU38">
            <v>7.008745234679238</v>
          </cell>
          <cell r="BV38">
            <v>7.405200070272012</v>
          </cell>
          <cell r="BW38">
            <v>7.8016549058647851</v>
          </cell>
          <cell r="BX38">
            <v>8.3262159793970625</v>
          </cell>
          <cell r="BY38">
            <v>8.8507770529293381</v>
          </cell>
          <cell r="BZ38">
            <v>9.3753381264616156</v>
          </cell>
          <cell r="CA38">
            <v>9.8998991999938912</v>
          </cell>
          <cell r="CB38">
            <v>10.424460273526167</v>
          </cell>
          <cell r="CC38">
            <v>11.105609503627539</v>
          </cell>
          <cell r="CD38">
            <v>11.786758733728911</v>
          </cell>
          <cell r="CE38">
            <v>12.467907963830285</v>
          </cell>
          <cell r="CF38">
            <v>13.149057193931657</v>
          </cell>
          <cell r="CG38">
            <v>13.83020642403303</v>
          </cell>
          <cell r="CH38">
            <v>14.70326669713393</v>
          </cell>
          <cell r="CI38">
            <v>15.576326970234829</v>
          </cell>
          <cell r="CJ38">
            <v>16.449387243335732</v>
          </cell>
          <cell r="CK38">
            <v>17.322447516436632</v>
          </cell>
          <cell r="CL38">
            <v>18.195507789537533</v>
          </cell>
          <cell r="CM38">
            <v>19.30832331065676</v>
          </cell>
          <cell r="CN38">
            <v>20.421138831775984</v>
          </cell>
          <cell r="CO38">
            <v>21.533954352895211</v>
          </cell>
          <cell r="CP38">
            <v>22.646769874014442</v>
          </cell>
          <cell r="CQ38">
            <v>23.759585395133662</v>
          </cell>
        </row>
        <row r="39">
          <cell r="C39" t="str">
            <v>HRV</v>
          </cell>
          <cell r="D39">
            <v>4</v>
          </cell>
          <cell r="E39">
            <v>5.7880413219300788</v>
          </cell>
          <cell r="F39">
            <v>5.884418970137669</v>
          </cell>
          <cell r="G39">
            <v>5.9824014187530983</v>
          </cell>
          <cell r="H39">
            <v>6.0820153895775002</v>
          </cell>
          <cell r="I39">
            <v>6.183288049361205</v>
          </cell>
          <cell r="J39">
            <v>6.2862470172126663</v>
          </cell>
          <cell r="K39">
            <v>6.3909203721307524</v>
          </cell>
          <cell r="L39">
            <v>6.497336660662457</v>
          </cell>
          <cell r="M39">
            <v>6.6055249046881217</v>
          </cell>
          <cell r="N39">
            <v>6.7155146093362941</v>
          </cell>
          <cell r="O39">
            <v>6.8273357710303717</v>
          </cell>
          <cell r="P39">
            <v>6.9410188856692363</v>
          </cell>
          <cell r="Q39">
            <v>7.056594956944104</v>
          </cell>
          <cell r="R39">
            <v>7.1740955047938604</v>
          </cell>
          <cell r="S39">
            <v>7.2935525740011879</v>
          </cell>
          <cell r="T39">
            <v>7.4149987429318287</v>
          </cell>
          <cell r="U39">
            <v>7.5384671324193633</v>
          </cell>
          <cell r="V39">
            <v>7.6639914147979349</v>
          </cell>
          <cell r="W39">
            <v>7.7916058230853791</v>
          </cell>
          <cell r="X39">
            <v>7.9213451603192615</v>
          </cell>
          <cell r="Y39">
            <v>8.0532448090483708</v>
          </cell>
          <cell r="Z39">
            <v>8.1873407409822576</v>
          </cell>
          <cell r="AA39">
            <v>8.3236695268014529</v>
          </cell>
          <cell r="AB39">
            <v>8.4622683461310295</v>
          </cell>
          <cell r="AC39">
            <v>8.6031749976802416</v>
          </cell>
          <cell r="AD39">
            <v>8.7464279095510005</v>
          </cell>
          <cell r="AE39">
            <v>8.8920661497179978</v>
          </cell>
          <cell r="AF39">
            <v>9.0401294366833316</v>
          </cell>
          <cell r="AG39">
            <v>9.1906581503085505</v>
          </cell>
          <cell r="AH39">
            <v>9.3436933428270592</v>
          </cell>
          <cell r="AI39">
            <v>9.4992767500398987</v>
          </cell>
          <cell r="AJ39">
            <v>9.6574508026979391</v>
          </cell>
          <cell r="AK39">
            <v>9.8182586380736137</v>
          </cell>
          <cell r="AL39">
            <v>9.9817441117253214</v>
          </cell>
          <cell r="AM39">
            <v>10.14795180945773</v>
          </cell>
          <cell r="AN39">
            <v>10.316927059481232</v>
          </cell>
          <cell r="AO39">
            <v>10.488715944773862</v>
          </cell>
          <cell r="AP39">
            <v>10.663365315649063</v>
          </cell>
          <cell r="AQ39">
            <v>10.840922802532717</v>
          </cell>
          <cell r="AR39">
            <v>11.021436828952924</v>
          </cell>
          <cell r="AS39">
            <v>11.204956624746087</v>
          </cell>
          <cell r="AT39">
            <v>11.391532239482883</v>
          </cell>
          <cell r="AU39">
            <v>11.581214556117796</v>
          </cell>
          <cell r="AV39">
            <v>11.774055304865932</v>
          </cell>
          <cell r="AW39">
            <v>11.970107077310894</v>
          </cell>
          <cell r="AX39">
            <v>12.169423340747583</v>
          </cell>
          <cell r="AY39">
            <v>12.372058452763802</v>
          </cell>
          <cell r="AZ39">
            <v>12.578067676064682</v>
          </cell>
          <cell r="BA39">
            <v>12.787507193543936</v>
          </cell>
          <cell r="BB39">
            <v>13.00043412360608</v>
          </cell>
          <cell r="BC39">
            <v>13.216906535743774</v>
          </cell>
          <cell r="BD39">
            <v>13.436983466374556</v>
          </cell>
          <cell r="BE39">
            <v>13.660724934941269</v>
          </cell>
          <cell r="BF39">
            <v>13.888191960280576</v>
          </cell>
          <cell r="BG39">
            <v>14.119446577264039</v>
          </cell>
          <cell r="BH39">
            <v>14.354551853716288</v>
          </cell>
          <cell r="BI39">
            <v>14.593571907614892</v>
          </cell>
          <cell r="BJ39">
            <v>14.836571924576635</v>
          </cell>
          <cell r="BK39">
            <v>15.083618175634951</v>
          </cell>
          <cell r="BL39">
            <v>15.33477803531339</v>
          </cell>
          <cell r="BM39">
            <v>15.590120000000001</v>
          </cell>
          <cell r="BN39">
            <v>15.731</v>
          </cell>
          <cell r="BO39">
            <v>19.63</v>
          </cell>
          <cell r="BP39">
            <v>19.793229460463497</v>
          </cell>
          <cell r="BQ39">
            <v>19.956458920926998</v>
          </cell>
          <cell r="BR39">
            <v>20.119688381390503</v>
          </cell>
          <cell r="BS39">
            <v>20.303284196050146</v>
          </cell>
          <cell r="BT39">
            <v>20.48688001070979</v>
          </cell>
          <cell r="BU39">
            <v>20.670475825369433</v>
          </cell>
          <cell r="BV39">
            <v>20.854071640029076</v>
          </cell>
          <cell r="BW39">
            <v>21.037667454688719</v>
          </cell>
          <cell r="BX39">
            <v>21.270663678651058</v>
          </cell>
          <cell r="BY39">
            <v>21.503659902613393</v>
          </cell>
          <cell r="BZ39">
            <v>21.736656126575731</v>
          </cell>
          <cell r="CA39">
            <v>21.96965235053807</v>
          </cell>
          <cell r="CB39">
            <v>22.202648574500412</v>
          </cell>
          <cell r="CC39">
            <v>22.424520836044856</v>
          </cell>
          <cell r="CD39">
            <v>22.646393097589304</v>
          </cell>
          <cell r="CE39">
            <v>22.868265359133748</v>
          </cell>
          <cell r="CF39">
            <v>23.090137620678192</v>
          </cell>
          <cell r="CG39">
            <v>23.312009882222632</v>
          </cell>
          <cell r="CH39">
            <v>23.536817716238961</v>
          </cell>
          <cell r="CI39">
            <v>23.761625550255289</v>
          </cell>
          <cell r="CJ39">
            <v>23.986433384271617</v>
          </cell>
          <cell r="CK39">
            <v>24.211241218287945</v>
          </cell>
          <cell r="CL39">
            <v>24.43604905230427</v>
          </cell>
          <cell r="CM39">
            <v>24.666109703794731</v>
          </cell>
          <cell r="CN39">
            <v>24.896170355285193</v>
          </cell>
          <cell r="CO39">
            <v>25.126231006775647</v>
          </cell>
          <cell r="CP39">
            <v>25.356291658266105</v>
          </cell>
          <cell r="CQ39">
            <v>25.58635230975656</v>
          </cell>
        </row>
        <row r="40">
          <cell r="C40" t="str">
            <v>CUB</v>
          </cell>
          <cell r="D40">
            <v>16</v>
          </cell>
          <cell r="E40">
            <v>2.8214550075332574</v>
          </cell>
          <cell r="F40">
            <v>2.8962163416130173</v>
          </cell>
          <cell r="G40">
            <v>2.9729586596384583</v>
          </cell>
          <cell r="H40">
            <v>3.0517344526123344</v>
          </cell>
          <cell r="I40">
            <v>3.1325976024145823</v>
          </cell>
          <cell r="J40">
            <v>3.2156034186570057</v>
          </cell>
          <cell r="K40">
            <v>3.3008086765145155</v>
          </cell>
          <cell r="L40">
            <v>3.3882716555587993</v>
          </cell>
          <cell r="M40">
            <v>3.4780521796209842</v>
          </cell>
          <cell r="N40">
            <v>3.5702116577105585</v>
          </cell>
          <cell r="O40">
            <v>3.6648131260185397</v>
          </cell>
          <cell r="P40">
            <v>3.7619212910336186</v>
          </cell>
          <cell r="Q40">
            <v>3.8616025738007727</v>
          </cell>
          <cell r="R40">
            <v>3.9639251553526162</v>
          </cell>
          <cell r="S40">
            <v>4.0689590233445685</v>
          </cell>
          <cell r="T40">
            <v>4.1767760199257307</v>
          </cell>
          <cell r="U40">
            <v>4.2874498908782224</v>
          </cell>
          <cell r="V40">
            <v>4.4010563360585815</v>
          </cell>
          <cell r="W40">
            <v>4.5176730611757341</v>
          </cell>
          <cell r="X40">
            <v>4.6373798309409464</v>
          </cell>
          <cell r="Y40">
            <v>4.760258523626117</v>
          </cell>
          <cell r="Z40">
            <v>4.8863931870677213</v>
          </cell>
          <cell r="AA40">
            <v>5.0158700961547167</v>
          </cell>
          <cell r="AB40">
            <v>5.148777811839734</v>
          </cell>
          <cell r="AC40">
            <v>5.2852072417139118</v>
          </cell>
          <cell r="AD40">
            <v>5.4252517021868059</v>
          </cell>
          <cell r="AE40">
            <v>5.5690069823139128</v>
          </cell>
          <cell r="AF40">
            <v>5.716571409315458</v>
          </cell>
          <cell r="AG40">
            <v>5.8680459158312592</v>
          </cell>
          <cell r="AH40">
            <v>6.0235341089576773</v>
          </cell>
          <cell r="AI40">
            <v>6.1831423411138671</v>
          </cell>
          <cell r="AJ40">
            <v>6.3469797827858034</v>
          </cell>
          <cell r="AK40">
            <v>6.5151584971978345</v>
          </cell>
          <cell r="AL40">
            <v>6.6877935169628451</v>
          </cell>
          <cell r="AM40">
            <v>6.8650029227634501</v>
          </cell>
          <cell r="AN40">
            <v>7.0469079241180381</v>
          </cell>
          <cell r="AO40">
            <v>7.2336329422869072</v>
          </cell>
          <cell r="AP40">
            <v>7.4253056953752061</v>
          </cell>
          <cell r="AQ40">
            <v>7.6220572856908797</v>
          </cell>
          <cell r="AR40">
            <v>7.8240222894173783</v>
          </cell>
          <cell r="AS40">
            <v>8.0313388486624664</v>
          </cell>
          <cell r="AT40">
            <v>8.2441487659460861</v>
          </cell>
          <cell r="AU40">
            <v>8.4625976011919093</v>
          </cell>
          <cell r="AV40">
            <v>8.6868347712889147</v>
          </cell>
          <cell r="AW40">
            <v>8.9170136522910948</v>
          </cell>
          <cell r="AX40">
            <v>9.153291684325195</v>
          </cell>
          <cell r="AY40">
            <v>9.3958304792782297</v>
          </cell>
          <cell r="AZ40">
            <v>9.6447959313384573</v>
          </cell>
          <cell r="BA40">
            <v>9.9003583304653908</v>
          </cell>
          <cell r="BB40">
            <v>10.162692478866491</v>
          </cell>
          <cell r="BC40">
            <v>10.431977810560175</v>
          </cell>
          <cell r="BD40">
            <v>10.708398514106955</v>
          </cell>
          <cell r="BE40">
            <v>10.99214365859263</v>
          </cell>
          <cell r="BF40">
            <v>11.283407322949705</v>
          </cell>
          <cell r="BG40">
            <v>11.58238872870551</v>
          </cell>
          <cell r="BH40">
            <v>11.889292376247793</v>
          </cell>
          <cell r="BI40">
            <v>12.204328184701005</v>
          </cell>
          <cell r="BJ40">
            <v>12.527711635508949</v>
          </cell>
          <cell r="BK40">
            <v>12.859663919822006</v>
          </cell>
          <cell r="BL40">
            <v>13.200412089789737</v>
          </cell>
          <cell r="BM40">
            <v>13.550189213862355</v>
          </cell>
          <cell r="BN40">
            <v>13.998594606931176</v>
          </cell>
          <cell r="BO40">
            <v>14.446999999999999</v>
          </cell>
          <cell r="BP40">
            <v>14.89540539306882</v>
          </cell>
          <cell r="BQ40">
            <v>15.343810786137643</v>
          </cell>
          <cell r="BR40">
            <v>15.792216179206466</v>
          </cell>
          <cell r="BS40">
            <v>16.299806670453307</v>
          </cell>
          <cell r="BT40">
            <v>16.807397161700148</v>
          </cell>
          <cell r="BU40">
            <v>17.314987652946989</v>
          </cell>
          <cell r="BV40">
            <v>17.822578144193834</v>
          </cell>
          <cell r="BW40">
            <v>18.330168635440668</v>
          </cell>
          <cell r="BX40">
            <v>18.803112574969798</v>
          </cell>
          <cell r="BY40">
            <v>19.276056514498922</v>
          </cell>
          <cell r="BZ40">
            <v>19.749000454028046</v>
          </cell>
          <cell r="CA40">
            <v>20.22194439355717</v>
          </cell>
          <cell r="CB40">
            <v>20.694888333086297</v>
          </cell>
          <cell r="CC40">
            <v>21.248433837141853</v>
          </cell>
          <cell r="CD40">
            <v>21.801979341197402</v>
          </cell>
          <cell r="CE40">
            <v>22.355524845252955</v>
          </cell>
          <cell r="CF40">
            <v>22.909070349308504</v>
          </cell>
          <cell r="CG40">
            <v>23.46261585336406</v>
          </cell>
          <cell r="CH40">
            <v>24.077192162991398</v>
          </cell>
          <cell r="CI40">
            <v>24.691768472618733</v>
          </cell>
          <cell r="CJ40">
            <v>25.306344782246072</v>
          </cell>
          <cell r="CK40">
            <v>25.920921091873407</v>
          </cell>
          <cell r="CL40">
            <v>26.535497401500749</v>
          </cell>
          <cell r="CM40">
            <v>27.167372559083379</v>
          </cell>
          <cell r="CN40">
            <v>27.799247716666009</v>
          </cell>
          <cell r="CO40">
            <v>28.431122874248636</v>
          </cell>
          <cell r="CP40">
            <v>29.062998031831267</v>
          </cell>
          <cell r="CQ40">
            <v>29.694873189413887</v>
          </cell>
        </row>
        <row r="41">
          <cell r="C41" t="str">
            <v>CYP</v>
          </cell>
          <cell r="D41">
            <v>4</v>
          </cell>
          <cell r="E41">
            <v>3.5138999493226768</v>
          </cell>
          <cell r="F41">
            <v>3.532139675381476</v>
          </cell>
          <cell r="G41">
            <v>3.5504740790382425</v>
          </cell>
          <cell r="H41">
            <v>3.5689036517393684</v>
          </cell>
          <cell r="I41">
            <v>3.5874288874822136</v>
          </cell>
          <cell r="J41">
            <v>3.6060502828283476</v>
          </cell>
          <cell r="K41">
            <v>3.6247683369168602</v>
          </cell>
          <cell r="L41">
            <v>3.6435835514777404</v>
          </cell>
          <cell r="M41">
            <v>3.6624964308453247</v>
          </cell>
          <cell r="N41">
            <v>3.6815074819718157</v>
          </cell>
          <cell r="O41">
            <v>3.7006172144408715</v>
          </cell>
          <cell r="P41">
            <v>3.7198261404812638</v>
          </cell>
          <cell r="Q41">
            <v>3.7391347749806085</v>
          </cell>
          <cell r="R41">
            <v>3.7585436354991675</v>
          </cell>
          <cell r="S41">
            <v>3.778053242283721</v>
          </cell>
          <cell r="T41">
            <v>3.7976641182815123</v>
          </cell>
          <cell r="U41">
            <v>3.8173767891542663</v>
          </cell>
          <cell r="V41">
            <v>3.8371917832922788</v>
          </cell>
          <cell r="W41">
            <v>3.85710963182858</v>
          </cell>
          <cell r="X41">
            <v>3.8771308686531714</v>
          </cell>
          <cell r="Y41">
            <v>3.8972560304273358</v>
          </cell>
          <cell r="Z41">
            <v>3.9174856565980241</v>
          </cell>
          <cell r="AA41">
            <v>3.9378202894123122</v>
          </cell>
          <cell r="AB41">
            <v>3.9582604739319387</v>
          </cell>
          <cell r="AC41">
            <v>3.978806758047913</v>
          </cell>
          <cell r="AD41">
            <v>3.9994596924952015</v>
          </cell>
          <cell r="AE41">
            <v>4.0202198308674912</v>
          </cell>
          <cell r="AF41">
            <v>4.0410877296320278</v>
          </cell>
          <cell r="AG41">
            <v>4.0620639481445302</v>
          </cell>
          <cell r="AH41">
            <v>4.0831490486641853</v>
          </cell>
          <cell r="AI41">
            <v>4.1043435963687198</v>
          </cell>
          <cell r="AJ41">
            <v>4.1256481593695478</v>
          </cell>
          <cell r="AK41">
            <v>4.1470633087269997</v>
          </cell>
          <cell r="AL41">
            <v>4.1685896184656297</v>
          </cell>
          <cell r="AM41">
            <v>4.1902276655896014</v>
          </cell>
          <cell r="AN41">
            <v>4.2119780300981544</v>
          </cell>
          <cell r="AO41">
            <v>4.2338412950011515</v>
          </cell>
          <cell r="AP41">
            <v>4.2558180463347055</v>
          </cell>
          <cell r="AQ41">
            <v>4.2779088731768873</v>
          </cell>
          <cell r="AR41">
            <v>4.3001143676635172</v>
          </cell>
          <cell r="AS41">
            <v>4.3224351250040352</v>
          </cell>
          <cell r="AT41">
            <v>4.344871743497456</v>
          </cell>
          <cell r="AU41">
            <v>4.367424824548408</v>
          </cell>
          <cell r="AV41">
            <v>4.3900949726832508</v>
          </cell>
          <cell r="AW41">
            <v>4.412882795566281</v>
          </cell>
          <cell r="AX41">
            <v>4.4357889040160199</v>
          </cell>
          <cell r="AY41">
            <v>4.4588139120215855</v>
          </cell>
          <cell r="AZ41">
            <v>4.481958436759153</v>
          </cell>
          <cell r="BA41">
            <v>4.5052230986084947</v>
          </cell>
          <cell r="BB41">
            <v>4.5286085211696099</v>
          </cell>
          <cell r="BC41">
            <v>4.5521153312794418</v>
          </cell>
          <cell r="BD41">
            <v>4.5757441590286785</v>
          </cell>
          <cell r="BE41">
            <v>4.5994956377786416</v>
          </cell>
          <cell r="BF41">
            <v>4.6233704041782637</v>
          </cell>
          <cell r="BG41">
            <v>4.6473690981811551</v>
          </cell>
          <cell r="BH41">
            <v>4.6714923630627556</v>
          </cell>
          <cell r="BI41">
            <v>4.6957408454375766</v>
          </cell>
          <cell r="BJ41">
            <v>4.720115195276537</v>
          </cell>
          <cell r="BK41">
            <v>4.7446160659243803</v>
          </cell>
          <cell r="BL41">
            <v>4.7692441141171917</v>
          </cell>
          <cell r="BM41">
            <v>4.7939999999999996</v>
          </cell>
          <cell r="BN41">
            <v>4.4105999999999996</v>
          </cell>
          <cell r="BO41">
            <v>4.2960000000000003</v>
          </cell>
          <cell r="BP41">
            <v>4.3317225553821297</v>
          </cell>
          <cell r="BQ41">
            <v>4.3674451107642591</v>
          </cell>
          <cell r="BR41">
            <v>4.4031676661463894</v>
          </cell>
          <cell r="BS41">
            <v>4.4433473716877971</v>
          </cell>
          <cell r="BT41">
            <v>4.4835270772292048</v>
          </cell>
          <cell r="BU41">
            <v>4.5237067827706126</v>
          </cell>
          <cell r="BV41">
            <v>4.5638864883120203</v>
          </cell>
          <cell r="BW41">
            <v>4.6040661938534271</v>
          </cell>
          <cell r="BX41">
            <v>4.6550571147980122</v>
          </cell>
          <cell r="BY41">
            <v>4.7060480357425964</v>
          </cell>
          <cell r="BZ41">
            <v>4.7570389566871816</v>
          </cell>
          <cell r="CA41">
            <v>4.8080298776317667</v>
          </cell>
          <cell r="CB41">
            <v>4.8590207985763527</v>
          </cell>
          <cell r="CC41">
            <v>4.9075772547961662</v>
          </cell>
          <cell r="CD41">
            <v>4.9561337110159798</v>
          </cell>
          <cell r="CE41">
            <v>5.0046901672357933</v>
          </cell>
          <cell r="CF41">
            <v>5.0532466234556068</v>
          </cell>
          <cell r="CG41">
            <v>5.1018030796754186</v>
          </cell>
          <cell r="CH41">
            <v>5.1510019821173012</v>
          </cell>
          <cell r="CI41">
            <v>5.2002008845591838</v>
          </cell>
          <cell r="CJ41">
            <v>5.2493997870010656</v>
          </cell>
          <cell r="CK41">
            <v>5.2985986894429473</v>
          </cell>
          <cell r="CL41">
            <v>5.3477975918848282</v>
          </cell>
          <cell r="CM41">
            <v>5.398146066607346</v>
          </cell>
          <cell r="CN41">
            <v>5.4484945413298629</v>
          </cell>
          <cell r="CO41">
            <v>5.4988430160523789</v>
          </cell>
          <cell r="CP41">
            <v>5.5491914907748958</v>
          </cell>
          <cell r="CQ41">
            <v>5.5995399654974118</v>
          </cell>
        </row>
        <row r="42">
          <cell r="C42" t="str">
            <v>CZE</v>
          </cell>
          <cell r="D42">
            <v>4</v>
          </cell>
          <cell r="E42">
            <v>36.502145891882925</v>
          </cell>
          <cell r="F42">
            <v>36.816217631447685</v>
          </cell>
          <cell r="G42">
            <v>37.132991706866491</v>
          </cell>
          <cell r="H42">
            <v>37.452491369575711</v>
          </cell>
          <cell r="I42">
            <v>37.774740071071712</v>
          </cell>
          <cell r="J42">
            <v>38.099761464632202</v>
          </cell>
          <cell r="K42">
            <v>38.427579407052413</v>
          </cell>
          <cell r="L42">
            <v>38.758217960396195</v>
          </cell>
          <cell r="M42">
            <v>39.091701393762193</v>
          </cell>
          <cell r="N42">
            <v>39.428054185065221</v>
          </cell>
          <cell r="O42">
            <v>39.767301022832939</v>
          </cell>
          <cell r="P42">
            <v>40.10946680801802</v>
          </cell>
          <cell r="Q42">
            <v>40.45457665582591</v>
          </cell>
          <cell r="R42">
            <v>40.802655897558289</v>
          </cell>
          <cell r="S42">
            <v>41.153730082472393</v>
          </cell>
          <cell r="T42">
            <v>41.50782497965637</v>
          </cell>
          <cell r="U42">
            <v>41.864966579920733</v>
          </cell>
          <cell r="V42">
            <v>42.225181097706113</v>
          </cell>
          <cell r="W42">
            <v>42.588494973007414</v>
          </cell>
          <cell r="X42">
            <v>42.954934873314535</v>
          </cell>
          <cell r="Y42">
            <v>43.324527695569756</v>
          </cell>
          <cell r="Z42">
            <v>43.697300568142026</v>
          </cell>
          <cell r="AA42">
            <v>44.073280852818179</v>
          </cell>
          <cell r="AB42">
            <v>44.45249614681132</v>
          </cell>
          <cell r="AC42">
            <v>44.834974284786476</v>
          </cell>
          <cell r="AD42">
            <v>45.220743340903681</v>
          </cell>
          <cell r="AE42">
            <v>45.609831630878638</v>
          </cell>
          <cell r="AF42">
            <v>46.002267714061112</v>
          </cell>
          <cell r="AG42">
            <v>46.39808039553121</v>
          </cell>
          <cell r="AH42">
            <v>46.79729872821369</v>
          </cell>
          <cell r="AI42">
            <v>47.19995201501046</v>
          </cell>
          <cell r="AJ42">
            <v>47.606069810951439</v>
          </cell>
          <cell r="AK42">
            <v>48.015681925363921</v>
          </cell>
          <cell r="AL42">
            <v>48.428818424060587</v>
          </cell>
          <cell r="AM42">
            <v>48.845509631546363</v>
          </cell>
          <cell r="AN42">
            <v>49.265786133244269</v>
          </cell>
          <cell r="AO42">
            <v>49.68967877774039</v>
          </cell>
          <cell r="AP42">
            <v>50.117218679048207</v>
          </cell>
          <cell r="AQ42">
            <v>50.548437218892367</v>
          </cell>
          <cell r="AR42">
            <v>50.983366049012133</v>
          </cell>
          <cell r="AS42">
            <v>51.42203709348464</v>
          </cell>
          <cell r="AT42">
            <v>51.864482551068157</v>
          </cell>
          <cell r="AU42">
            <v>52.310734897565474</v>
          </cell>
          <cell r="AV42">
            <v>52.760826888207667</v>
          </cell>
          <cell r="AW42">
            <v>53.214791560058352</v>
          </cell>
          <cell r="AX42">
            <v>53.672662234438626</v>
          </cell>
          <cell r="AY42">
            <v>54.134472519372871</v>
          </cell>
          <cell r="AZ42">
            <v>54.60025631205562</v>
          </cell>
          <cell r="BA42">
            <v>55.070047801339612</v>
          </cell>
          <cell r="BB42">
            <v>55.543881470245289</v>
          </cell>
          <cell r="BC42">
            <v>56.021792098491886</v>
          </cell>
          <cell r="BD42">
            <v>56.503814765050272</v>
          </cell>
          <cell r="BE42">
            <v>56.989984850717775</v>
          </cell>
          <cell r="BF42">
            <v>57.480338040715147</v>
          </cell>
          <cell r="BG42">
            <v>57.974910327305899</v>
          </cell>
          <cell r="BH42">
            <v>58.473738012438162</v>
          </cell>
          <cell r="BI42">
            <v>58.976857710409242</v>
          </cell>
          <cell r="BJ42">
            <v>59.484306350553176</v>
          </cell>
          <cell r="BK42">
            <v>59.996121179951352</v>
          </cell>
          <cell r="BL42">
            <v>60.512339766166463</v>
          </cell>
          <cell r="BM42">
            <v>61.033000000000001</v>
          </cell>
          <cell r="BN42">
            <v>60.41</v>
          </cell>
          <cell r="BO42">
            <v>60.548000000000002</v>
          </cell>
          <cell r="BP42">
            <v>61.051475159049616</v>
          </cell>
          <cell r="BQ42">
            <v>61.554950318099237</v>
          </cell>
          <cell r="BR42">
            <v>62.058425477148873</v>
          </cell>
          <cell r="BS42">
            <v>62.624719893145411</v>
          </cell>
          <cell r="BT42">
            <v>63.191014309141956</v>
          </cell>
          <cell r="BU42">
            <v>63.7573087251385</v>
          </cell>
          <cell r="BV42">
            <v>64.323603141135038</v>
          </cell>
          <cell r="BW42">
            <v>64.889897557131576</v>
          </cell>
          <cell r="BX42">
            <v>65.608565685938075</v>
          </cell>
          <cell r="BY42">
            <v>66.327233814744574</v>
          </cell>
          <cell r="BZ42">
            <v>67.045901943551087</v>
          </cell>
          <cell r="CA42">
            <v>67.7645700723576</v>
          </cell>
          <cell r="CB42">
            <v>68.483238201164113</v>
          </cell>
          <cell r="CC42">
            <v>69.167594884403698</v>
          </cell>
          <cell r="CD42">
            <v>69.851951567643283</v>
          </cell>
          <cell r="CE42">
            <v>70.536308250882868</v>
          </cell>
          <cell r="CF42">
            <v>71.220664934122453</v>
          </cell>
          <cell r="CG42">
            <v>71.905021617362024</v>
          </cell>
          <cell r="CH42">
            <v>72.598432963975412</v>
          </cell>
          <cell r="CI42">
            <v>73.2918443105888</v>
          </cell>
          <cell r="CJ42">
            <v>73.985255657202174</v>
          </cell>
          <cell r="CK42">
            <v>74.678667003815548</v>
          </cell>
          <cell r="CL42">
            <v>75.372078350428922</v>
          </cell>
          <cell r="CM42">
            <v>76.081691815861646</v>
          </cell>
          <cell r="CN42">
            <v>76.79130528129437</v>
          </cell>
          <cell r="CO42">
            <v>77.500918746727081</v>
          </cell>
          <cell r="CP42">
            <v>78.210532212159805</v>
          </cell>
          <cell r="CQ42">
            <v>78.920145677592501</v>
          </cell>
        </row>
        <row r="43">
          <cell r="C43" t="str">
            <v>PRK</v>
          </cell>
          <cell r="D43">
            <v>9</v>
          </cell>
          <cell r="E43">
            <v>1.4147069471030169</v>
          </cell>
          <cell r="F43">
            <v>1.4703707315363059</v>
          </cell>
          <cell r="G43">
            <v>1.5282246917539017</v>
          </cell>
          <cell r="H43">
            <v>1.5883550035344547</v>
          </cell>
          <cell r="I43">
            <v>1.6508512333729581</v>
          </cell>
          <cell r="J43">
            <v>1.7158064718936112</v>
          </cell>
          <cell r="K43">
            <v>1.7833174725120122</v>
          </cell>
          <cell r="L43">
            <v>1.8534847955532257</v>
          </cell>
          <cell r="M43">
            <v>1.926412958040393</v>
          </cell>
          <cell r="N43">
            <v>2.0022105893770026</v>
          </cell>
          <cell r="O43">
            <v>2.0809905931547137</v>
          </cell>
          <cell r="P43">
            <v>2.1628703153277549</v>
          </cell>
          <cell r="Q43">
            <v>2.2479717190043971</v>
          </cell>
          <cell r="R43">
            <v>2.3364215661158632</v>
          </cell>
          <cell r="S43">
            <v>2.4283516062332744</v>
          </cell>
          <cell r="T43">
            <v>2.5238987728138857</v>
          </cell>
          <cell r="U43">
            <v>2.6232053871689254</v>
          </cell>
          <cell r="V43">
            <v>2.726419370456858</v>
          </cell>
          <cell r="W43">
            <v>2.8336944640178445</v>
          </cell>
          <cell r="X43">
            <v>2.9451904583775921</v>
          </cell>
          <cell r="Y43">
            <v>3.0610734312617081</v>
          </cell>
          <cell r="Z43">
            <v>3.1815159949750904</v>
          </cell>
          <cell r="AA43">
            <v>3.3066975535148311</v>
          </cell>
          <cell r="AB43">
            <v>3.4368045697996181</v>
          </cell>
          <cell r="AC43">
            <v>3.5720308434136809</v>
          </cell>
          <cell r="AD43">
            <v>3.7125777992789932</v>
          </cell>
          <cell r="AE43">
            <v>3.8586547876857176</v>
          </cell>
          <cell r="AF43">
            <v>4.0104793961278045</v>
          </cell>
          <cell r="AG43">
            <v>4.1682777734082332</v>
          </cell>
          <cell r="AH43">
            <v>4.3322849664966618</v>
          </cell>
          <cell r="AI43">
            <v>4.5027452706412543</v>
          </cell>
          <cell r="AJ43">
            <v>4.6799125932561862</v>
          </cell>
          <cell r="AK43">
            <v>4.8640508321268525</v>
          </cell>
          <cell r="AL43">
            <v>5.0554342684961329</v>
          </cell>
          <cell r="AM43">
            <v>5.2543479756172298</v>
          </cell>
          <cell r="AN43">
            <v>5.4610882433816377</v>
          </cell>
          <cell r="AO43">
            <v>5.6759630196547395</v>
          </cell>
          <cell r="AP43">
            <v>5.8992923689764218</v>
          </cell>
          <cell r="AQ43">
            <v>6.1314089493099582</v>
          </cell>
          <cell r="AR43">
            <v>6.3726585075492981</v>
          </cell>
          <cell r="AS43">
            <v>6.6234003945228395</v>
          </cell>
          <cell r="AT43">
            <v>6.8840081002608065</v>
          </cell>
          <cell r="AU43">
            <v>7.1548698103235262</v>
          </cell>
          <cell r="AV43">
            <v>7.4363889840192883</v>
          </cell>
          <cell r="AW43">
            <v>7.7289849553730585</v>
          </cell>
          <cell r="AX43">
            <v>8.0330935577412141</v>
          </cell>
          <cell r="AY43">
            <v>8.3491677730026925</v>
          </cell>
          <cell r="AZ43">
            <v>8.6776784062935484</v>
          </cell>
          <cell r="BA43">
            <v>9.019114787289956</v>
          </cell>
          <cell r="BB43">
            <v>9.3739854990842613</v>
          </cell>
          <cell r="BC43">
            <v>9.7428191357397598</v>
          </cell>
          <cell r="BD43">
            <v>10.126165089652609</v>
          </cell>
          <cell r="BE43">
            <v>10.524594369893695</v>
          </cell>
          <cell r="BF43">
            <v>10.938700452749389</v>
          </cell>
          <cell r="BG43">
            <v>11.369100165728124</v>
          </cell>
          <cell r="BH43">
            <v>11.81643460634954</v>
          </cell>
          <cell r="BI43">
            <v>12.281370097084782</v>
          </cell>
          <cell r="BJ43">
            <v>12.764599177870364</v>
          </cell>
          <cell r="BK43">
            <v>13.266841637674002</v>
          </cell>
          <cell r="BL43">
            <v>13.78884558664895</v>
          </cell>
          <cell r="BM43">
            <v>14.331388570473884</v>
          </cell>
          <cell r="BN43">
            <v>15.023694285236939</v>
          </cell>
          <cell r="BO43">
            <v>15.715999999999996</v>
          </cell>
          <cell r="BP43">
            <v>16.408305714763056</v>
          </cell>
          <cell r="BQ43">
            <v>17.100611429526111</v>
          </cell>
          <cell r="BR43">
            <v>17.792917144289163</v>
          </cell>
          <cell r="BS43">
            <v>18.576931224703479</v>
          </cell>
          <cell r="BT43">
            <v>19.360945305117792</v>
          </cell>
          <cell r="BU43">
            <v>20.144959385532104</v>
          </cell>
          <cell r="BV43">
            <v>20.92897346594642</v>
          </cell>
          <cell r="BW43">
            <v>21.71298754636074</v>
          </cell>
          <cell r="BX43">
            <v>22.63201428667665</v>
          </cell>
          <cell r="BY43">
            <v>23.551041026992561</v>
          </cell>
          <cell r="BZ43">
            <v>24.470067767308471</v>
          </cell>
          <cell r="CA43">
            <v>25.389094507624382</v>
          </cell>
          <cell r="CB43">
            <v>26.308121247940292</v>
          </cell>
          <cell r="CC43">
            <v>27.341580209467672</v>
          </cell>
          <cell r="CD43">
            <v>28.375039170995052</v>
          </cell>
          <cell r="CE43">
            <v>29.408498132522428</v>
          </cell>
          <cell r="CF43">
            <v>30.441957094049812</v>
          </cell>
          <cell r="CG43">
            <v>31.475416055577195</v>
          </cell>
          <cell r="CH43">
            <v>32.713089884302136</v>
          </cell>
          <cell r="CI43">
            <v>33.950763713027079</v>
          </cell>
          <cell r="CJ43">
            <v>35.18843754175203</v>
          </cell>
          <cell r="CK43">
            <v>36.426111370476974</v>
          </cell>
          <cell r="CL43">
            <v>37.663785199201932</v>
          </cell>
          <cell r="CM43">
            <v>39.253849283491405</v>
          </cell>
          <cell r="CN43">
            <v>40.843913367780885</v>
          </cell>
          <cell r="CO43">
            <v>42.433977452070366</v>
          </cell>
          <cell r="CP43">
            <v>44.024041536359832</v>
          </cell>
          <cell r="CQ43">
            <v>45.614105620649298</v>
          </cell>
        </row>
        <row r="44">
          <cell r="C44" t="str">
            <v>COD</v>
          </cell>
          <cell r="D44">
            <v>14</v>
          </cell>
          <cell r="E44">
            <v>0.17545181117022218</v>
          </cell>
          <cell r="F44">
            <v>0.18617909209468878</v>
          </cell>
          <cell r="G44">
            <v>0.19756224858558527</v>
          </cell>
          <cell r="H44">
            <v>0.20964138146265052</v>
          </cell>
          <cell r="I44">
            <v>0.22245904334566899</v>
          </cell>
          <cell r="J44">
            <v>0.23606038855972225</v>
          </cell>
          <cell r="K44">
            <v>0.25049333220578168</v>
          </cell>
          <cell r="L44">
            <v>0.2658087189570198</v>
          </cell>
          <cell r="M44">
            <v>0.28206050217547929</v>
          </cell>
          <cell r="N44">
            <v>0.29930593398009558</v>
          </cell>
          <cell r="O44">
            <v>0.31760576693564879</v>
          </cell>
          <cell r="P44">
            <v>0.33702446807315867</v>
          </cell>
          <cell r="Q44">
            <v>0.35763044599567839</v>
          </cell>
          <cell r="R44">
            <v>0.37949629186953981</v>
          </cell>
          <cell r="S44">
            <v>0.40269903515001981</v>
          </cell>
          <cell r="T44">
            <v>0.4273204149423025</v>
          </cell>
          <cell r="U44">
            <v>0.45344716795369405</v>
          </cell>
          <cell r="V44">
            <v>0.48117133405149393</v>
          </cell>
          <cell r="W44">
            <v>0.51059058050294792</v>
          </cell>
          <cell r="X44">
            <v>0.54180854603952255</v>
          </cell>
          <cell r="Y44">
            <v>0.57493520595757752</v>
          </cell>
          <cell r="Z44">
            <v>0.61008725954162024</v>
          </cell>
          <cell r="AA44">
            <v>0.64738854117496525</v>
          </cell>
          <cell r="AB44">
            <v>0.6869704565860677</v>
          </cell>
          <cell r="AC44">
            <v>0.72897244576734865</v>
          </cell>
          <cell r="AD44">
            <v>0.77354247419729183</v>
          </cell>
          <cell r="AE44">
            <v>0.82083755409629966</v>
          </cell>
          <cell r="AF44">
            <v>0.87102429755259914</v>
          </cell>
          <cell r="AG44">
            <v>0.92427950346676147</v>
          </cell>
          <cell r="AH44">
            <v>0.98079078038253498</v>
          </cell>
          <cell r="AI44">
            <v>1.0407572073981139</v>
          </cell>
          <cell r="AJ44">
            <v>1.1043900354861136</v>
          </cell>
          <cell r="AK44">
            <v>1.171913431692877</v>
          </cell>
          <cell r="AL44">
            <v>1.2435652688387953</v>
          </cell>
          <cell r="AM44">
            <v>1.3195979635016113</v>
          </cell>
          <cell r="AN44">
            <v>1.4002793652347745</v>
          </cell>
          <cell r="AO44">
            <v>1.4858937001534018</v>
          </cell>
          <cell r="AP44">
            <v>1.5767425722119306</v>
          </cell>
          <cell r="AQ44">
            <v>1.6731460257007829</v>
          </cell>
          <cell r="AR44">
            <v>1.7754436727050293</v>
          </cell>
          <cell r="AS44">
            <v>1.8839958894968842</v>
          </cell>
          <cell r="AT44">
            <v>1.9991850860767111</v>
          </cell>
          <cell r="AU44">
            <v>2.1214170533349015</v>
          </cell>
          <cell r="AV44">
            <v>2.2511223925804389</v>
          </cell>
          <cell r="AW44">
            <v>2.3887580324721189</v>
          </cell>
          <cell r="AX44">
            <v>2.5348088386963044</v>
          </cell>
          <cell r="AY44">
            <v>2.6897893220618196</v>
          </cell>
          <cell r="AZ44">
            <v>2.8542454510292976</v>
          </cell>
          <cell r="BA44">
            <v>3.0287565750601941</v>
          </cell>
          <cell r="BB44">
            <v>3.2139374655610853</v>
          </cell>
          <cell r="BC44">
            <v>3.4104404816131266</v>
          </cell>
          <cell r="BD44">
            <v>3.6189578681161523</v>
          </cell>
          <cell r="BE44">
            <v>3.8402241944433637</v>
          </cell>
          <cell r="BF44">
            <v>4.0750189421975493</v>
          </cell>
          <cell r="BG44">
            <v>4.3241692511850403</v>
          </cell>
          <cell r="BH44">
            <v>4.5885528332809713</v>
          </cell>
          <cell r="BI44">
            <v>4.8691010644508763</v>
          </cell>
          <cell r="BJ44">
            <v>5.1668022658212545</v>
          </cell>
          <cell r="BK44">
            <v>5.4827051853577267</v>
          </cell>
          <cell r="BL44">
            <v>5.8179226924161203</v>
          </cell>
          <cell r="BM44">
            <v>6.1736356981817115</v>
          </cell>
          <cell r="BN44">
            <v>6.7328178490908552</v>
          </cell>
          <cell r="BO44">
            <v>7.291999999999998</v>
          </cell>
          <cell r="BP44">
            <v>7.8511821509091426</v>
          </cell>
          <cell r="BQ44">
            <v>8.4103643018182854</v>
          </cell>
          <cell r="BR44">
            <v>8.9695464527274318</v>
          </cell>
          <cell r="BS44">
            <v>9.5806114836178367</v>
          </cell>
          <cell r="BT44">
            <v>10.191676514508242</v>
          </cell>
          <cell r="BU44">
            <v>10.802741545398646</v>
          </cell>
          <cell r="BV44">
            <v>11.413806576289051</v>
          </cell>
          <cell r="BW44">
            <v>12.024871607179456</v>
          </cell>
          <cell r="BX44">
            <v>12.833389753067715</v>
          </cell>
          <cell r="BY44">
            <v>13.641907898955976</v>
          </cell>
          <cell r="BZ44">
            <v>14.450426044844237</v>
          </cell>
          <cell r="CA44">
            <v>15.258944190732498</v>
          </cell>
          <cell r="CB44">
            <v>16.067462336620757</v>
          </cell>
          <cell r="CC44">
            <v>17.117333439114773</v>
          </cell>
          <cell r="CD44">
            <v>18.167204541608797</v>
          </cell>
          <cell r="CE44">
            <v>19.217075644102817</v>
          </cell>
          <cell r="CF44">
            <v>20.266946746596837</v>
          </cell>
          <cell r="CG44">
            <v>21.316817849090857</v>
          </cell>
          <cell r="CH44">
            <v>22.662485892094821</v>
          </cell>
          <cell r="CI44">
            <v>24.008153935098786</v>
          </cell>
          <cell r="CJ44">
            <v>25.353821978102754</v>
          </cell>
          <cell r="CK44">
            <v>26.699490021106723</v>
          </cell>
          <cell r="CL44">
            <v>28.045158064110687</v>
          </cell>
          <cell r="CM44">
            <v>29.760366430206947</v>
          </cell>
          <cell r="CN44">
            <v>31.475574796303203</v>
          </cell>
          <cell r="CO44">
            <v>33.190783162399462</v>
          </cell>
          <cell r="CP44">
            <v>34.905991528495726</v>
          </cell>
          <cell r="CQ44">
            <v>36.621199894591975</v>
          </cell>
        </row>
        <row r="45">
          <cell r="C45" t="str">
            <v>DNK</v>
          </cell>
          <cell r="D45">
            <v>4</v>
          </cell>
          <cell r="E45">
            <v>21.732085803365582</v>
          </cell>
          <cell r="F45">
            <v>21.889799872982824</v>
          </cell>
          <cell r="G45">
            <v>22.04865850497573</v>
          </cell>
          <cell r="H45">
            <v>22.208670005661137</v>
          </cell>
          <cell r="I45">
            <v>22.369842741636475</v>
          </cell>
          <cell r="J45">
            <v>22.532185140217234</v>
          </cell>
          <cell r="K45">
            <v>22.695705689877613</v>
          </cell>
          <cell r="L45">
            <v>22.860412940694353</v>
          </cell>
          <cell r="M45">
            <v>23.026315504793804</v>
          </cell>
          <cell r="N45">
            <v>23.193422056802227</v>
          </cell>
          <cell r="O45">
            <v>23.361741334299378</v>
          </cell>
          <cell r="P45">
            <v>23.531282138275365</v>
          </cell>
          <cell r="Q45">
            <v>23.702053333590829</v>
          </cell>
          <cell r="R45">
            <v>23.874063849440471</v>
          </cell>
          <cell r="S45">
            <v>24.047322679819931</v>
          </cell>
          <cell r="T45">
            <v>24.221838883996067</v>
          </cell>
          <cell r="U45">
            <v>24.397621586980637</v>
          </cell>
          <cell r="V45">
            <v>24.574679980007428</v>
          </cell>
          <cell r="W45">
            <v>24.753023321012833</v>
          </cell>
          <cell r="X45">
            <v>24.932660935119937</v>
          </cell>
          <cell r="Y45">
            <v>25.113602215126097</v>
          </cell>
          <cell r="Z45">
            <v>25.295856621994062</v>
          </cell>
          <cell r="AA45">
            <v>25.479433685346681</v>
          </cell>
          <cell r="AB45">
            <v>25.664343003965161</v>
          </cell>
          <cell r="AC45">
            <v>25.850594246290981</v>
          </cell>
          <cell r="AD45">
            <v>26.038197150931421</v>
          </cell>
          <cell r="AE45">
            <v>26.227161527168768</v>
          </cell>
          <cell r="AF45">
            <v>26.417497255473226</v>
          </cell>
          <cell r="AG45">
            <v>26.609214288019537</v>
          </cell>
          <cell r="AH45">
            <v>26.802322649207351</v>
          </cell>
          <cell r="AI45">
            <v>26.996832436185382</v>
          </cell>
          <cell r="AJ45">
            <v>27.192753819379362</v>
          </cell>
          <cell r="AK45">
            <v>27.390097043023822</v>
          </cell>
          <cell r="AL45">
            <v>27.588872425697744</v>
          </cell>
          <cell r="AM45">
            <v>27.78909036086409</v>
          </cell>
          <cell r="AN45">
            <v>27.990761317413252</v>
          </cell>
          <cell r="AO45">
            <v>28.193895840210438</v>
          </cell>
          <cell r="AP45">
            <v>28.398504550647043</v>
          </cell>
          <cell r="AQ45">
            <v>28.604598147196011</v>
          </cell>
          <cell r="AR45">
            <v>28.812187405971233</v>
          </cell>
          <cell r="AS45">
            <v>29.021283181291</v>
          </cell>
          <cell r="AT45">
            <v>29.231896406245554</v>
          </cell>
          <cell r="AU45">
            <v>29.444038093268741</v>
          </cell>
          <cell r="AV45">
            <v>29.657719334713839</v>
          </cell>
          <cell r="AW45">
            <v>29.872951303433535</v>
          </cell>
          <cell r="AX45">
            <v>30.089745253364132</v>
          </cell>
          <cell r="AY45">
            <v>30.308112520113983</v>
          </cell>
          <cell r="AZ45">
            <v>30.528064521556214</v>
          </cell>
          <cell r="BA45">
            <v>30.74961275842572</v>
          </cell>
          <cell r="BB45">
            <v>30.972768814920517</v>
          </cell>
          <cell r="BC45">
            <v>31.197544359307457</v>
          </cell>
          <cell r="BD45">
            <v>31.423951144532321</v>
          </cell>
          <cell r="BE45">
            <v>31.652001008834354</v>
          </cell>
          <cell r="BF45">
            <v>31.88170587636526</v>
          </cell>
          <cell r="BG45">
            <v>32.113077757812682</v>
          </cell>
          <cell r="BH45">
            <v>32.346128751028218</v>
          </cell>
          <cell r="BI45">
            <v>32.580871041659975</v>
          </cell>
          <cell r="BJ45">
            <v>32.817316903789738</v>
          </cell>
          <cell r="BK45">
            <v>33.055478700574746</v>
          </cell>
          <cell r="BL45">
            <v>33.295368884894117</v>
          </cell>
          <cell r="BM45">
            <v>33.536999999999999</v>
          </cell>
          <cell r="BN45">
            <v>32.863</v>
          </cell>
          <cell r="BO45">
            <v>31.963000000000001</v>
          </cell>
          <cell r="BP45">
            <v>32.228782131675743</v>
          </cell>
          <cell r="BQ45">
            <v>32.494564263351492</v>
          </cell>
          <cell r="BR45">
            <v>32.760346395027248</v>
          </cell>
          <cell r="BS45">
            <v>33.059290512396899</v>
          </cell>
          <cell r="BT45">
            <v>33.35823462976655</v>
          </cell>
          <cell r="BU45">
            <v>33.6571787471362</v>
          </cell>
          <cell r="BV45">
            <v>33.956122864505851</v>
          </cell>
          <cell r="BW45">
            <v>34.255066981875494</v>
          </cell>
          <cell r="BX45">
            <v>34.634448454443408</v>
          </cell>
          <cell r="BY45">
            <v>35.013829927011322</v>
          </cell>
          <cell r="BZ45">
            <v>35.393211399579243</v>
          </cell>
          <cell r="CA45">
            <v>35.772592872147165</v>
          </cell>
          <cell r="CB45">
            <v>36.151974344715086</v>
          </cell>
          <cell r="CC45">
            <v>36.513242969052584</v>
          </cell>
          <cell r="CD45">
            <v>36.874511593390089</v>
          </cell>
          <cell r="CE45">
            <v>37.235780217727587</v>
          </cell>
          <cell r="CF45">
            <v>37.597048842065085</v>
          </cell>
          <cell r="CG45">
            <v>37.958317466402576</v>
          </cell>
          <cell r="CH45">
            <v>38.324366004286624</v>
          </cell>
          <cell r="CI45">
            <v>38.690414542170679</v>
          </cell>
          <cell r="CJ45">
            <v>39.056463080054726</v>
          </cell>
          <cell r="CK45">
            <v>39.422511617938774</v>
          </cell>
          <cell r="CL45">
            <v>39.788560155822815</v>
          </cell>
          <cell r="CM45">
            <v>40.163161714844186</v>
          </cell>
          <cell r="CN45">
            <v>40.537763273865558</v>
          </cell>
          <cell r="CO45">
            <v>40.912364832886922</v>
          </cell>
          <cell r="CP45">
            <v>41.286966391908294</v>
          </cell>
          <cell r="CQ45">
            <v>41.661567950929658</v>
          </cell>
        </row>
        <row r="46">
          <cell r="C46" t="str">
            <v>DJI</v>
          </cell>
          <cell r="D46">
            <v>14</v>
          </cell>
          <cell r="E46">
            <v>7.496161789643809E-3</v>
          </cell>
          <cell r="F46">
            <v>7.95448383736975E-3</v>
          </cell>
          <cell r="G46">
            <v>8.4408281057102331E-3</v>
          </cell>
          <cell r="H46">
            <v>8.9569078983390959E-3</v>
          </cell>
          <cell r="I46">
            <v>9.5045412718517686E-3</v>
          </cell>
          <cell r="J46">
            <v>1.0085657440452742E-2</v>
          </cell>
          <cell r="K46">
            <v>1.0702303572231378E-2</v>
          </cell>
          <cell r="L46">
            <v>1.1356652000968108E-2</v>
          </cell>
          <cell r="M46">
            <v>1.2051007878876918E-2</v>
          </cell>
          <cell r="N46">
            <v>1.2787817297243376E-2</v>
          </cell>
          <cell r="O46">
            <v>1.3569675903565729E-2</v>
          </cell>
          <cell r="P46">
            <v>1.4399338045555746E-2</v>
          </cell>
          <cell r="Q46">
            <v>1.5279726474211946E-2</v>
          </cell>
          <cell r="R46">
            <v>1.6213942640147427E-2</v>
          </cell>
          <cell r="S46">
            <v>1.72052776194444E-2</v>
          </cell>
          <cell r="T46">
            <v>1.8257223707525264E-2</v>
          </cell>
          <cell r="U46">
            <v>1.9373486721883333E-2</v>
          </cell>
          <cell r="V46">
            <v>2.0557999057013551E-2</v>
          </cell>
          <cell r="W46">
            <v>2.1814933537533363E-2</v>
          </cell>
          <cell r="X46">
            <v>2.3148718118295816E-2</v>
          </cell>
          <cell r="Y46">
            <v>2.4564051483280735E-2</v>
          </cell>
          <cell r="Z46">
            <v>2.6065919598216074E-2</v>
          </cell>
          <cell r="AA46">
            <v>2.7659613275241392E-2</v>
          </cell>
          <cell r="AB46">
            <v>2.9350746811490563E-2</v>
          </cell>
          <cell r="AC46">
            <v>3.1145277767254148E-2</v>
          </cell>
          <cell r="AD46">
            <v>3.3049527953396329E-2</v>
          </cell>
          <cell r="AE46">
            <v>3.5070205701961316E-2</v>
          </cell>
          <cell r="AF46">
            <v>3.721442949842458E-2</v>
          </cell>
          <cell r="AG46">
            <v>3.9489753058841101E-2</v>
          </cell>
          <cell r="AH46">
            <v>4.1904191940232934E-2</v>
          </cell>
          <cell r="AI46">
            <v>4.4466251777959702E-2</v>
          </cell>
          <cell r="AJ46">
            <v>4.7184958249547229E-2</v>
          </cell>
          <cell r="AK46">
            <v>5.006988887053148E-2</v>
          </cell>
          <cell r="AL46">
            <v>5.313120673432891E-2</v>
          </cell>
          <cell r="AM46">
            <v>5.6379696314992699E-2</v>
          </cell>
          <cell r="AN46">
            <v>5.9826801458981588E-2</v>
          </cell>
          <cell r="AO46">
            <v>6.3484665699779494E-2</v>
          </cell>
          <cell r="AP46">
            <v>6.7366175037387094E-2</v>
          </cell>
          <cell r="AQ46">
            <v>7.1485003333389821E-2</v>
          </cell>
          <cell r="AR46">
            <v>7.5855660481521051E-2</v>
          </cell>
          <cell r="AS46">
            <v>8.0493543523416602E-2</v>
          </cell>
          <cell r="AT46">
            <v>8.5414990889632322E-2</v>
          </cell>
          <cell r="AU46">
            <v>9.0637339957006041E-2</v>
          </cell>
          <cell r="AV46">
            <v>9.6178988125128248E-2</v>
          </cell>
          <cell r="AW46">
            <v>0.10205945762708284</v>
          </cell>
          <cell r="AX46">
            <v>0.10829946430277468</v>
          </cell>
          <cell r="AY46">
            <v>0.11492099057712003</v>
          </cell>
          <cell r="AZ46">
            <v>0.12194736290018884</v>
          </cell>
          <cell r="BA46">
            <v>0.12940333392210682</v>
          </cell>
          <cell r="BB46">
            <v>0.13731516969220456</v>
          </cell>
          <cell r="BC46">
            <v>0.14571074218960081</v>
          </cell>
          <cell r="BD46">
            <v>0.15461962751118855</v>
          </cell>
          <cell r="BE46">
            <v>0.16407321006292233</v>
          </cell>
          <cell r="BF46">
            <v>0.17410479312145449</v>
          </cell>
          <cell r="BG46">
            <v>0.18474971615560876</v>
          </cell>
          <cell r="BH46">
            <v>0.19604547932099375</v>
          </cell>
          <cell r="BI46">
            <v>0.20803187556632891</v>
          </cell>
          <cell r="BJ46">
            <v>0.2207511308168694</v>
          </cell>
          <cell r="BK46">
            <v>0.23424805272877119</v>
          </cell>
          <cell r="BL46">
            <v>0.24857018853843146</v>
          </cell>
          <cell r="BM46">
            <v>0.26376799256287881</v>
          </cell>
          <cell r="BN46">
            <v>0.28765899628143943</v>
          </cell>
          <cell r="BO46">
            <v>0.31154999999999999</v>
          </cell>
          <cell r="BP46">
            <v>0.33544100371856056</v>
          </cell>
          <cell r="BQ46">
            <v>0.35933200743712113</v>
          </cell>
          <cell r="BR46">
            <v>0.3832230111556818</v>
          </cell>
          <cell r="BS46">
            <v>0.40933070594091298</v>
          </cell>
          <cell r="BT46">
            <v>0.4354384007261442</v>
          </cell>
          <cell r="BU46">
            <v>0.46154609551137532</v>
          </cell>
          <cell r="BV46">
            <v>0.48765379029660649</v>
          </cell>
          <cell r="BW46">
            <v>0.51376148508183761</v>
          </cell>
          <cell r="BX46">
            <v>0.54830534525071961</v>
          </cell>
          <cell r="BY46">
            <v>0.58284920541960161</v>
          </cell>
          <cell r="BZ46">
            <v>0.61739306558848361</v>
          </cell>
          <cell r="CA46">
            <v>0.65193692575736573</v>
          </cell>
          <cell r="CB46">
            <v>0.68648078592624762</v>
          </cell>
          <cell r="CC46">
            <v>0.73133642799728593</v>
          </cell>
          <cell r="CD46">
            <v>0.77619207006832436</v>
          </cell>
          <cell r="CE46">
            <v>0.82104771213936278</v>
          </cell>
          <cell r="CF46">
            <v>0.8659033542104011</v>
          </cell>
          <cell r="CG46">
            <v>0.91075899628143953</v>
          </cell>
          <cell r="CH46">
            <v>0.96825253424055713</v>
          </cell>
          <cell r="CI46">
            <v>1.0257460721996747</v>
          </cell>
          <cell r="CJ46">
            <v>1.0832396101587924</v>
          </cell>
          <cell r="CK46">
            <v>1.1407331481179102</v>
          </cell>
          <cell r="CL46">
            <v>1.1982266860770276</v>
          </cell>
          <cell r="CM46">
            <v>1.2715087988660143</v>
          </cell>
          <cell r="CN46">
            <v>1.3447909116550005</v>
          </cell>
          <cell r="CO46">
            <v>1.418073024443987</v>
          </cell>
          <cell r="CP46">
            <v>1.4913551372329736</v>
          </cell>
          <cell r="CQ46">
            <v>1.5646372500219599</v>
          </cell>
        </row>
        <row r="47">
          <cell r="C47" t="str">
            <v>DOM</v>
          </cell>
          <cell r="D47">
            <v>16</v>
          </cell>
          <cell r="E47">
            <v>2.3238383840685413</v>
          </cell>
          <cell r="F47">
            <v>2.3854141516476277</v>
          </cell>
          <cell r="G47">
            <v>2.4486215194184258</v>
          </cell>
          <cell r="H47">
            <v>2.5135037206087176</v>
          </cell>
          <cell r="I47">
            <v>2.5801051340161338</v>
          </cell>
          <cell r="J47">
            <v>2.6484713143628213</v>
          </cell>
          <cell r="K47">
            <v>2.7186490234544327</v>
          </cell>
          <cell r="L47">
            <v>2.7906862621647486</v>
          </cell>
          <cell r="M47">
            <v>2.8646323032678107</v>
          </cell>
          <cell r="N47">
            <v>2.9405377251400227</v>
          </cell>
          <cell r="O47">
            <v>3.0184544463552694</v>
          </cell>
          <cell r="P47">
            <v>3.0984357611967193</v>
          </cell>
          <cell r="Q47">
            <v>3.1805363761095986</v>
          </cell>
          <cell r="R47">
            <v>3.2648124471198701</v>
          </cell>
          <cell r="S47">
            <v>3.3513216182444108</v>
          </cell>
          <cell r="T47">
            <v>3.4401230609189626</v>
          </cell>
          <cell r="U47">
            <v>3.5312775144708208</v>
          </cell>
          <cell r="V47">
            <v>3.624847327663947</v>
          </cell>
          <cell r="W47">
            <v>3.7208965013449187</v>
          </cell>
          <cell r="X47">
            <v>3.81949073221889</v>
          </cell>
          <cell r="Y47">
            <v>3.9206974577855025</v>
          </cell>
          <cell r="Z47">
            <v>4.0245859024654811</v>
          </cell>
          <cell r="AA47">
            <v>4.1312271249494676</v>
          </cell>
          <cell r="AB47">
            <v>4.2406940668014803</v>
          </cell>
          <cell r="AC47">
            <v>4.3530616023502331</v>
          </cell>
          <cell r="AD47">
            <v>4.4684065899024557</v>
          </cell>
          <cell r="AE47">
            <v>4.5868079243132298</v>
          </cell>
          <cell r="AF47">
            <v>4.7083465909493052</v>
          </cell>
          <cell r="AG47">
            <v>4.8331057210823101</v>
          </cell>
          <cell r="AH47">
            <v>4.9611706487497322</v>
          </cell>
          <cell r="AI47">
            <v>5.0926289691225781</v>
          </cell>
          <cell r="AJ47">
            <v>5.2275705984196197</v>
          </cell>
          <cell r="AK47">
            <v>5.3660878354092203</v>
          </cell>
          <cell r="AL47">
            <v>5.5082754245407957</v>
          </cell>
          <cell r="AM47">
            <v>5.654230620749102</v>
          </cell>
          <cell r="AN47">
            <v>5.8040532559756706</v>
          </cell>
          <cell r="AO47">
            <v>5.9578458074528893</v>
          </cell>
          <cell r="AP47">
            <v>6.1157134677974359</v>
          </cell>
          <cell r="AQ47">
            <v>6.2777642169610131</v>
          </cell>
          <cell r="AR47">
            <v>6.4441088960875863</v>
          </cell>
          <cell r="AS47">
            <v>6.6148612833276577</v>
          </cell>
          <cell r="AT47">
            <v>6.7901381716614155</v>
          </cell>
          <cell r="AU47">
            <v>6.9700594487840046</v>
          </cell>
          <cell r="AV47">
            <v>7.1547481791075498</v>
          </cell>
          <cell r="AW47">
            <v>7.3443306879360222</v>
          </cell>
          <cell r="AX47">
            <v>7.538936647870524</v>
          </cell>
          <cell r="AY47">
            <v>7.7386991675040928</v>
          </cell>
          <cell r="AZ47">
            <v>7.9437548824666901</v>
          </cell>
          <cell r="BA47">
            <v>8.1542440488826511</v>
          </cell>
          <cell r="BB47">
            <v>8.3703106393045168</v>
          </cell>
          <cell r="BC47">
            <v>8.592102441188862</v>
          </cell>
          <cell r="BD47">
            <v>8.8197711579814939</v>
          </cell>
          <cell r="BE47">
            <v>9.0534725128811289</v>
          </cell>
          <cell r="BF47">
            <v>9.2933663553525658</v>
          </cell>
          <cell r="BG47">
            <v>9.5396167704621622</v>
          </cell>
          <cell r="BH47">
            <v>9.7923921911104372</v>
          </cell>
          <cell r="BI47">
            <v>10.051865513238544</v>
          </cell>
          <cell r="BJ47">
            <v>10.318214214087421</v>
          </cell>
          <cell r="BK47">
            <v>10.591620473590506</v>
          </cell>
          <cell r="BL47">
            <v>10.872271298983046</v>
          </cell>
          <cell r="BM47">
            <v>11.160358652713239</v>
          </cell>
          <cell r="BN47">
            <v>11.529679326356618</v>
          </cell>
          <cell r="BO47">
            <v>11.898999999999999</v>
          </cell>
          <cell r="BP47">
            <v>12.268320673643379</v>
          </cell>
          <cell r="BQ47">
            <v>12.63764134728676</v>
          </cell>
          <cell r="BR47">
            <v>13.006962020930141</v>
          </cell>
          <cell r="BS47">
            <v>13.425029388227586</v>
          </cell>
          <cell r="BT47">
            <v>13.843096755525027</v>
          </cell>
          <cell r="BU47">
            <v>14.261164122822471</v>
          </cell>
          <cell r="BV47">
            <v>14.679231490119916</v>
          </cell>
          <cell r="BW47">
            <v>15.097298857417355</v>
          </cell>
          <cell r="BX47">
            <v>15.486830243619133</v>
          </cell>
          <cell r="BY47">
            <v>15.876361629820908</v>
          </cell>
          <cell r="BZ47">
            <v>16.265893016022684</v>
          </cell>
          <cell r="CA47">
            <v>16.655424402224458</v>
          </cell>
          <cell r="CB47">
            <v>17.04495578842624</v>
          </cell>
          <cell r="CC47">
            <v>17.500873138239836</v>
          </cell>
          <cell r="CD47">
            <v>17.956790488053429</v>
          </cell>
          <cell r="CE47">
            <v>18.412707837867025</v>
          </cell>
          <cell r="CF47">
            <v>18.868625187680617</v>
          </cell>
          <cell r="CG47">
            <v>19.324542537494217</v>
          </cell>
          <cell r="CH47">
            <v>19.8307267631643</v>
          </cell>
          <cell r="CI47">
            <v>20.336910988834383</v>
          </cell>
          <cell r="CJ47">
            <v>20.843095214504462</v>
          </cell>
          <cell r="CK47">
            <v>21.349279440174545</v>
          </cell>
          <cell r="CL47">
            <v>21.855463665844631</v>
          </cell>
          <cell r="CM47">
            <v>22.37589576247893</v>
          </cell>
          <cell r="CN47">
            <v>22.896327859113232</v>
          </cell>
          <cell r="CO47">
            <v>23.416759955747526</v>
          </cell>
          <cell r="CP47">
            <v>23.937192052381828</v>
          </cell>
          <cell r="CQ47">
            <v>24.457624149016119</v>
          </cell>
        </row>
        <row r="48">
          <cell r="C48" t="str">
            <v>ECU</v>
          </cell>
          <cell r="D48">
            <v>16</v>
          </cell>
          <cell r="E48">
            <v>3.7145479506667498</v>
          </cell>
          <cell r="F48">
            <v>3.8129739612016036</v>
          </cell>
          <cell r="G48">
            <v>3.9140080090207969</v>
          </cell>
          <cell r="H48">
            <v>4.0177192004351472</v>
          </cell>
          <cell r="I48">
            <v>4.1241784728957791</v>
          </cell>
          <cell r="J48">
            <v>4.2334586435146546</v>
          </cell>
          <cell r="K48">
            <v>4.3456344588707729</v>
          </cell>
          <cell r="L48">
            <v>4.4607826461361073</v>
          </cell>
          <cell r="M48">
            <v>4.5789819655562471</v>
          </cell>
          <cell r="N48">
            <v>4.700313264321645</v>
          </cell>
          <cell r="O48">
            <v>4.8248595318663119</v>
          </cell>
          <cell r="P48">
            <v>4.9527059566317861</v>
          </cell>
          <cell r="Q48">
            <v>5.0839399843352036</v>
          </cell>
          <cell r="R48">
            <v>5.2186513777813213</v>
          </cell>
          <cell r="S48">
            <v>5.3569322782594089</v>
          </cell>
          <cell r="T48">
            <v>5.4988772685669955</v>
          </cell>
          <cell r="U48">
            <v>5.6445834377035906</v>
          </cell>
          <cell r="V48">
            <v>5.7941504472786187</v>
          </cell>
          <cell r="W48">
            <v>5.9476805996789954</v>
          </cell>
          <cell r="X48">
            <v>6.1052789080429699</v>
          </cell>
          <cell r="Y48">
            <v>6.267053168088097</v>
          </cell>
          <cell r="Z48">
            <v>6.4331140318424618</v>
          </cell>
          <cell r="AA48">
            <v>6.6035750833295976</v>
          </cell>
          <cell r="AB48">
            <v>6.7785529162588585</v>
          </cell>
          <cell r="AC48">
            <v>6.958167213774388</v>
          </cell>
          <cell r="AD48">
            <v>7.1425408303172304</v>
          </cell>
          <cell r="AE48">
            <v>7.3317998756565794</v>
          </cell>
          <cell r="AF48">
            <v>7.5260738011476427</v>
          </cell>
          <cell r="AG48">
            <v>7.7254954882751115</v>
          </cell>
          <cell r="AH48">
            <v>7.9302013395428119</v>
          </cell>
          <cell r="AI48">
            <v>8.1403313717716994</v>
          </cell>
          <cell r="AJ48">
            <v>8.3560293118700049</v>
          </cell>
          <cell r="AK48">
            <v>8.5774426951410536</v>
          </cell>
          <cell r="AL48">
            <v>8.8047229661959783</v>
          </cell>
          <cell r="AM48">
            <v>9.0380255825403761</v>
          </cell>
          <cell r="AN48">
            <v>9.2775101209057294</v>
          </cell>
          <cell r="AO48">
            <v>9.5233403863983508</v>
          </cell>
          <cell r="AP48">
            <v>9.7756845245404875</v>
          </cell>
          <cell r="AQ48">
            <v>10.034715136280234</v>
          </cell>
          <cell r="AR48">
            <v>10.300609396048905</v>
          </cell>
          <cell r="AS48">
            <v>10.57354917294664</v>
          </cell>
          <cell r="AT48">
            <v>10.853721155139098</v>
          </cell>
          <cell r="AU48">
            <v>11.141316977550364</v>
          </cell>
          <cell r="AV48">
            <v>11.436533352939374</v>
          </cell>
          <cell r="AW48">
            <v>11.739572206449548</v>
          </cell>
          <cell r="AX48">
            <v>12.050640813723623</v>
          </cell>
          <cell r="AY48">
            <v>12.369951942678197</v>
          </cell>
          <cell r="AZ48">
            <v>12.697723999034917</v>
          </cell>
          <cell r="BA48">
            <v>13.03418117570788</v>
          </cell>
          <cell r="BB48">
            <v>13.37955360614942</v>
          </cell>
          <cell r="BC48">
            <v>13.734077521759158</v>
          </cell>
          <cell r="BD48">
            <v>14.097995413463995</v>
          </cell>
          <cell r="BE48">
            <v>14.471556197579556</v>
          </cell>
          <cell r="BF48">
            <v>14.855015386066547</v>
          </cell>
          <cell r="BG48">
            <v>15.248635261298459</v>
          </cell>
          <cell r="BH48">
            <v>15.652685055460168</v>
          </cell>
          <cell r="BI48">
            <v>16.067441134700154</v>
          </cell>
          <cell r="BJ48">
            <v>16.493187188162263</v>
          </cell>
          <cell r="BK48">
            <v>16.930214422026342</v>
          </cell>
          <cell r="BL48">
            <v>17.378821758690442</v>
          </cell>
          <cell r="BM48">
            <v>17.839316041230845</v>
          </cell>
          <cell r="BN48">
            <v>18.42965802061542</v>
          </cell>
          <cell r="BO48">
            <v>19.019999999999996</v>
          </cell>
          <cell r="BP48">
            <v>19.610341979384575</v>
          </cell>
          <cell r="BQ48">
            <v>20.200683958769154</v>
          </cell>
          <cell r="BR48">
            <v>20.791025938153734</v>
          </cell>
          <cell r="BS48">
            <v>21.459287248011485</v>
          </cell>
          <cell r="BT48">
            <v>22.127548557869233</v>
          </cell>
          <cell r="BU48">
            <v>22.795809867726984</v>
          </cell>
          <cell r="BV48">
            <v>23.464071177584739</v>
          </cell>
          <cell r="BW48">
            <v>24.132332487442483</v>
          </cell>
          <cell r="BX48">
            <v>24.75498035411681</v>
          </cell>
          <cell r="BY48">
            <v>25.377628220791131</v>
          </cell>
          <cell r="BZ48">
            <v>26.000276087465455</v>
          </cell>
          <cell r="CA48">
            <v>26.622923954139779</v>
          </cell>
          <cell r="CB48">
            <v>27.245571820814106</v>
          </cell>
          <cell r="CC48">
            <v>27.974334573436561</v>
          </cell>
          <cell r="CD48">
            <v>28.703097326059012</v>
          </cell>
          <cell r="CE48">
            <v>29.431860078681471</v>
          </cell>
          <cell r="CF48">
            <v>30.160622831303922</v>
          </cell>
          <cell r="CG48">
            <v>30.88938558392638</v>
          </cell>
          <cell r="CH48">
            <v>31.69849760781452</v>
          </cell>
          <cell r="CI48">
            <v>32.507609631702657</v>
          </cell>
          <cell r="CJ48">
            <v>33.316721655590797</v>
          </cell>
          <cell r="CK48">
            <v>34.125833679478937</v>
          </cell>
          <cell r="CL48">
            <v>34.934945703367077</v>
          </cell>
          <cell r="CM48">
            <v>35.766832288625032</v>
          </cell>
          <cell r="CN48">
            <v>36.598718873882987</v>
          </cell>
          <cell r="CO48">
            <v>37.430605459140935</v>
          </cell>
          <cell r="CP48">
            <v>38.262492044398883</v>
          </cell>
          <cell r="CQ48">
            <v>39.094378629656823</v>
          </cell>
        </row>
        <row r="49">
          <cell r="C49" t="str">
            <v>EGY</v>
          </cell>
          <cell r="D49">
            <v>13</v>
          </cell>
          <cell r="E49">
            <v>19.768703666834487</v>
          </cell>
          <cell r="F49">
            <v>20.378540571405971</v>
          </cell>
          <cell r="G49">
            <v>21.007190092952502</v>
          </cell>
          <cell r="H49">
            <v>21.655232574439218</v>
          </cell>
          <cell r="I49">
            <v>22.323266261601383</v>
          </cell>
          <cell r="J49">
            <v>23.011907855219846</v>
          </cell>
          <cell r="K49">
            <v>23.721793080433436</v>
          </cell>
          <cell r="L49">
            <v>24.453577273613831</v>
          </cell>
          <cell r="M49">
            <v>25.207935987344715</v>
          </cell>
          <cell r="N49">
            <v>25.985565614063685</v>
          </cell>
          <cell r="O49">
            <v>26.787184028942647</v>
          </cell>
          <cell r="P49">
            <v>27.613531252600179</v>
          </cell>
          <cell r="Q49">
            <v>28.465370134257622</v>
          </cell>
          <cell r="R49">
            <v>29.343487055969614</v>
          </cell>
          <cell r="S49">
            <v>30.248692658579134</v>
          </cell>
          <cell r="T49">
            <v>31.181822590067249</v>
          </cell>
          <cell r="U49">
            <v>32.143738276988401</v>
          </cell>
          <cell r="V49">
            <v>33.135327719703412</v>
          </cell>
          <cell r="W49">
            <v>34.157506312144285</v>
          </cell>
          <cell r="X49">
            <v>35.211217686867656</v>
          </cell>
          <cell r="Y49">
            <v>36.297434586176891</v>
          </cell>
          <cell r="Z49">
            <v>37.417159760117173</v>
          </cell>
          <cell r="AA49">
            <v>38.571426892172397</v>
          </cell>
          <cell r="AB49">
            <v>39.761301553518578</v>
          </cell>
          <cell r="AC49">
            <v>40.987882186714643</v>
          </cell>
          <cell r="AD49">
            <v>42.252301119738661</v>
          </cell>
          <cell r="AE49">
            <v>43.555725611305725</v>
          </cell>
          <cell r="AF49">
            <v>44.899358928432427</v>
          </cell>
          <cell r="AG49">
            <v>46.284441457242664</v>
          </cell>
          <cell r="AH49">
            <v>47.712251848040268</v>
          </cell>
          <cell r="AI49">
            <v>49.184108195705534</v>
          </cell>
          <cell r="AJ49">
            <v>50.70136925650533</v>
          </cell>
          <cell r="AK49">
            <v>52.26543570244008</v>
          </cell>
          <cell r="AL49">
            <v>53.877751414285633</v>
          </cell>
          <cell r="AM49">
            <v>55.539804814523649</v>
          </cell>
          <cell r="AN49">
            <v>57.253130241391013</v>
          </cell>
          <cell r="AO49">
            <v>59.019309365316786</v>
          </cell>
          <cell r="AP49">
            <v>60.839972649054246</v>
          </cell>
          <cell r="AQ49">
            <v>62.716800852855947</v>
          </cell>
          <cell r="AR49">
            <v>64.651526586081346</v>
          </cell>
          <cell r="AS49">
            <v>66.645935906669351</v>
          </cell>
          <cell r="AT49">
            <v>68.701869969952369</v>
          </cell>
          <cell r="AU49">
            <v>70.821226728333954</v>
          </cell>
          <cell r="AV49">
            <v>73.005962683399147</v>
          </cell>
          <cell r="AW49">
            <v>75.258094692074991</v>
          </cell>
          <cell r="AX49">
            <v>77.579701828508533</v>
          </cell>
          <cell r="AY49">
            <v>79.972927303381169</v>
          </cell>
          <cell r="AZ49">
            <v>82.439980442431221</v>
          </cell>
          <cell r="BA49">
            <v>84.983138726011106</v>
          </cell>
          <cell r="BB49">
            <v>87.60474989156198</v>
          </cell>
          <cell r="BC49">
            <v>90.307234100946872</v>
          </cell>
          <cell r="BD49">
            <v>93.093086174642934</v>
          </cell>
          <cell r="BE49">
            <v>95.964877894855491</v>
          </cell>
          <cell r="BF49">
            <v>98.925260379679813</v>
          </cell>
          <cell r="BG49">
            <v>101.97696653050262</v>
          </cell>
          <cell r="BH49">
            <v>105.12281355490238</v>
          </cell>
          <cell r="BI49">
            <v>108.36570556737759</v>
          </cell>
          <cell r="BJ49">
            <v>111.70863627030398</v>
          </cell>
          <cell r="BK49">
            <v>115.15469171759537</v>
          </cell>
          <cell r="BL49">
            <v>118.70705316361968</v>
          </cell>
          <cell r="BM49">
            <v>122.369</v>
          </cell>
          <cell r="BN49">
            <v>133.94200000000001</v>
          </cell>
          <cell r="BO49">
            <v>135.55699999999999</v>
          </cell>
          <cell r="BP49">
            <v>140.35211005053341</v>
          </cell>
          <cell r="BQ49">
            <v>145.14722010106684</v>
          </cell>
          <cell r="BR49">
            <v>149.94233015160023</v>
          </cell>
          <cell r="BS49">
            <v>155.27023020774845</v>
          </cell>
          <cell r="BT49">
            <v>160.59813026389668</v>
          </cell>
          <cell r="BU49">
            <v>165.9260303200449</v>
          </cell>
          <cell r="BV49">
            <v>171.25393037619313</v>
          </cell>
          <cell r="BW49">
            <v>176.58183043234138</v>
          </cell>
          <cell r="BX49">
            <v>183.09889724508622</v>
          </cell>
          <cell r="BY49">
            <v>189.61596405783106</v>
          </cell>
          <cell r="BZ49">
            <v>196.13303087057591</v>
          </cell>
          <cell r="CA49">
            <v>202.65009768332075</v>
          </cell>
          <cell r="CB49">
            <v>209.16716449606562</v>
          </cell>
          <cell r="CC49">
            <v>214.82815495451675</v>
          </cell>
          <cell r="CD49">
            <v>220.48914541296784</v>
          </cell>
          <cell r="CE49">
            <v>226.15013587141894</v>
          </cell>
          <cell r="CF49">
            <v>231.81112632987004</v>
          </cell>
          <cell r="CG49">
            <v>237.47211678832113</v>
          </cell>
          <cell r="CH49">
            <v>245.13251268979525</v>
          </cell>
          <cell r="CI49">
            <v>252.79290859126934</v>
          </cell>
          <cell r="CJ49">
            <v>260.45330449274343</v>
          </cell>
          <cell r="CK49">
            <v>268.11370039421757</v>
          </cell>
          <cell r="CL49">
            <v>275.77409629569166</v>
          </cell>
          <cell r="CM49">
            <v>281.5095633925331</v>
          </cell>
          <cell r="CN49">
            <v>287.24503048937453</v>
          </cell>
          <cell r="CO49">
            <v>292.98049758621596</v>
          </cell>
          <cell r="CP49">
            <v>298.71596468305739</v>
          </cell>
          <cell r="CQ49">
            <v>304.45143177989894</v>
          </cell>
        </row>
        <row r="50">
          <cell r="C50" t="str">
            <v>SLV</v>
          </cell>
          <cell r="D50">
            <v>16</v>
          </cell>
          <cell r="E50">
            <v>1.1063572103326575</v>
          </cell>
          <cell r="F50">
            <v>1.1356728438594685</v>
          </cell>
          <cell r="G50">
            <v>1.1657652666194964</v>
          </cell>
          <cell r="H50">
            <v>1.1966550615386498</v>
          </cell>
          <cell r="I50">
            <v>1.228363356937676</v>
          </cell>
          <cell r="J50">
            <v>1.260911840983729</v>
          </cell>
          <cell r="K50">
            <v>1.294322776524865</v>
          </cell>
          <cell r="L50">
            <v>1.3286190163176157</v>
          </cell>
          <cell r="M50">
            <v>1.3638240186580517</v>
          </cell>
          <cell r="N50">
            <v>1.3999618634270306</v>
          </cell>
          <cell r="O50">
            <v>1.4370572685606025</v>
          </cell>
          <cell r="P50">
            <v>1.4751356069568387</v>
          </cell>
          <cell r="Q50">
            <v>1.5142229238306484</v>
          </cell>
          <cell r="R50">
            <v>1.5543459545284537</v>
          </cell>
          <cell r="S50">
            <v>1.5955321428149083</v>
          </cell>
          <cell r="T50">
            <v>1.6378096596441658</v>
          </cell>
          <cell r="U50">
            <v>1.6812074224285407</v>
          </cell>
          <cell r="V50">
            <v>1.7257551148177379</v>
          </cell>
          <cell r="W50">
            <v>1.7714832070021824</v>
          </cell>
          <cell r="X50">
            <v>1.8184229765543336</v>
          </cell>
          <cell r="Y50">
            <v>1.8666065298222434</v>
          </cell>
          <cell r="Z50">
            <v>1.9160668238899867</v>
          </cell>
          <cell r="AA50">
            <v>1.9668376891199881</v>
          </cell>
          <cell r="AB50">
            <v>2.0189538522926624</v>
          </cell>
          <cell r="AC50">
            <v>2.0724509603591961</v>
          </cell>
          <cell r="AD50">
            <v>2.1273656048237175</v>
          </cell>
          <cell r="AE50">
            <v>2.183735346771531</v>
          </cell>
          <cell r="AF50">
            <v>2.2415987425605359</v>
          </cell>
          <cell r="AG50">
            <v>2.3009953701934016</v>
          </cell>
          <cell r="AH50">
            <v>2.3619658563885397</v>
          </cell>
          <cell r="AI50">
            <v>2.4245519043683843</v>
          </cell>
          <cell r="AJ50">
            <v>2.4887963223839944</v>
          </cell>
          <cell r="AK50">
            <v>2.5547430529954815</v>
          </cell>
          <cell r="AL50">
            <v>2.622437203128297</v>
          </cell>
          <cell r="AM50">
            <v>2.6919250749259316</v>
          </cell>
          <cell r="AN50">
            <v>2.7632541974201339</v>
          </cell>
          <cell r="AO50">
            <v>2.8364733590403071</v>
          </cell>
          <cell r="AP50">
            <v>2.9116326409843243</v>
          </cell>
          <cell r="AQ50">
            <v>2.9887834514735809</v>
          </cell>
          <cell r="AR50">
            <v>3.0679785609157224</v>
          </cell>
          <cell r="AS50">
            <v>3.1492721379990911</v>
          </cell>
          <cell r="AT50">
            <v>3.2327197867435853</v>
          </cell>
          <cell r="AU50">
            <v>3.3183785845332707</v>
          </cell>
          <cell r="AV50">
            <v>3.4063071211567588</v>
          </cell>
          <cell r="AW50">
            <v>3.4965655388820549</v>
          </cell>
          <cell r="AX50">
            <v>3.5892155735932874</v>
          </cell>
          <cell r="AY50">
            <v>3.6843205970174546</v>
          </cell>
          <cell r="AZ50">
            <v>3.7819456600700736</v>
          </cell>
          <cell r="BA50">
            <v>3.882157537349376</v>
          </cell>
          <cell r="BB50">
            <v>3.9850247728094876</v>
          </cell>
          <cell r="BC50">
            <v>4.0906177266438286</v>
          </cell>
          <cell r="BD50">
            <v>4.1990086234108057</v>
          </cell>
          <cell r="BE50">
            <v>4.3102716014347102</v>
          </cell>
          <cell r="BF50">
            <v>4.4244827635156154</v>
          </cell>
          <cell r="BG50">
            <v>4.5417202289829541</v>
          </cell>
          <cell r="BH50">
            <v>4.6620641871283848</v>
          </cell>
          <cell r="BI50">
            <v>4.7855969520544903</v>
          </cell>
          <cell r="BJ50">
            <v>4.9124030189768275</v>
          </cell>
          <cell r="BK50">
            <v>5.042569122017837</v>
          </cell>
          <cell r="BL50">
            <v>5.1761842935321436</v>
          </cell>
          <cell r="BM50">
            <v>5.3133399250038247</v>
          </cell>
          <cell r="BN50">
            <v>5.4891699625019115</v>
          </cell>
          <cell r="BO50">
            <v>5.665</v>
          </cell>
          <cell r="BP50">
            <v>5.8408300374980877</v>
          </cell>
          <cell r="BQ50">
            <v>6.0166600749961763</v>
          </cell>
          <cell r="BR50">
            <v>6.1924901124942648</v>
          </cell>
          <cell r="BS50">
            <v>6.3915279842263448</v>
          </cell>
          <cell r="BT50">
            <v>6.5905658559584239</v>
          </cell>
          <cell r="BU50">
            <v>6.7896037276905039</v>
          </cell>
          <cell r="BV50">
            <v>6.9886415994225839</v>
          </cell>
          <cell r="BW50">
            <v>7.1876794711546621</v>
          </cell>
          <cell r="BX50">
            <v>7.3731316354401546</v>
          </cell>
          <cell r="BY50">
            <v>7.5585837997256453</v>
          </cell>
          <cell r="BZ50">
            <v>7.7440359640111369</v>
          </cell>
          <cell r="CA50">
            <v>7.9294881282966276</v>
          </cell>
          <cell r="CB50">
            <v>8.114940292582121</v>
          </cell>
          <cell r="CC50">
            <v>8.3319981786812907</v>
          </cell>
          <cell r="CD50">
            <v>8.5490560647804585</v>
          </cell>
          <cell r="CE50">
            <v>8.7661139508796282</v>
          </cell>
          <cell r="CF50">
            <v>8.9831718369787978</v>
          </cell>
          <cell r="CG50">
            <v>9.2002297230779693</v>
          </cell>
          <cell r="CH50">
            <v>9.4412191876061655</v>
          </cell>
          <cell r="CI50">
            <v>9.6822086521343635</v>
          </cell>
          <cell r="CJ50">
            <v>9.9231981166625598</v>
          </cell>
          <cell r="CK50">
            <v>10.164187581190756</v>
          </cell>
          <cell r="CL50">
            <v>10.405177045718956</v>
          </cell>
          <cell r="CM50">
            <v>10.652949785229277</v>
          </cell>
          <cell r="CN50">
            <v>10.900722524739598</v>
          </cell>
          <cell r="CO50">
            <v>11.148495264249917</v>
          </cell>
          <cell r="CP50">
            <v>11.396268003760238</v>
          </cell>
          <cell r="CQ50">
            <v>11.644040743270555</v>
          </cell>
        </row>
        <row r="51">
          <cell r="C51" t="str">
            <v>GNQ</v>
          </cell>
          <cell r="D51">
            <v>14</v>
          </cell>
          <cell r="E51">
            <v>2.2376602357145709E-3</v>
          </cell>
          <cell r="F51">
            <v>2.3744727872745531E-3</v>
          </cell>
          <cell r="G51">
            <v>2.5196501808090258E-3</v>
          </cell>
          <cell r="H51">
            <v>2.6737038502504776E-3</v>
          </cell>
          <cell r="I51">
            <v>2.8371764990602305E-3</v>
          </cell>
          <cell r="J51">
            <v>3.0106440120754464E-3</v>
          </cell>
          <cell r="K51">
            <v>3.1947174842481734E-3</v>
          </cell>
          <cell r="L51">
            <v>3.3900453734233165E-3</v>
          </cell>
          <cell r="M51">
            <v>3.5973157847393792E-3</v>
          </cell>
          <cell r="N51">
            <v>3.8172588946995159E-3</v>
          </cell>
          <cell r="O51">
            <v>4.0506495234524575E-3</v>
          </cell>
          <cell r="P51">
            <v>4.2983098643450002E-3</v>
          </cell>
          <cell r="Q51">
            <v>4.5611123803617759E-3</v>
          </cell>
          <cell r="R51">
            <v>4.8399828776559493E-3</v>
          </cell>
          <cell r="S51">
            <v>5.1359037669983301E-3</v>
          </cell>
          <cell r="T51">
            <v>5.4499175246344091E-3</v>
          </cell>
          <cell r="U51">
            <v>5.7831303647412954E-3</v>
          </cell>
          <cell r="V51">
            <v>6.1367161364219575E-3</v>
          </cell>
          <cell r="W51">
            <v>6.5119204589651853E-3</v>
          </cell>
          <cell r="X51">
            <v>6.9100651099390526E-3</v>
          </cell>
          <cell r="Y51">
            <v>7.3325526815763414E-3</v>
          </cell>
          <cell r="Z51">
            <v>7.7808715218555475E-3</v>
          </cell>
          <cell r="AA51">
            <v>8.2566009776840008E-3</v>
          </cell>
          <cell r="AB51">
            <v>8.7614169586539021E-3</v>
          </cell>
          <cell r="AC51">
            <v>9.2970978409713904E-3</v>
          </cell>
          <cell r="AD51">
            <v>9.8655307323571167E-3</v>
          </cell>
          <cell r="AE51">
            <v>1.0468718119988457E-2</v>
          </cell>
          <cell r="AF51">
            <v>1.1108784924902863E-2</v>
          </cell>
          <cell r="AG51">
            <v>1.1787985987713764E-2</v>
          </cell>
          <cell r="AH51">
            <v>1.2508714012009833E-2</v>
          </cell>
          <cell r="AI51">
            <v>1.327350799342081E-2</v>
          </cell>
          <cell r="AJ51">
            <v>1.4085062164043951E-2</v>
          </cell>
          <cell r="AK51">
            <v>1.4946235483740742E-2</v>
          </cell>
          <cell r="AL51">
            <v>1.5860061711739974E-2</v>
          </cell>
          <cell r="AM51">
            <v>1.6829760094027674E-2</v>
          </cell>
          <cell r="AN51">
            <v>1.785874670417361E-2</v>
          </cell>
          <cell r="AO51">
            <v>1.8950646477546122E-2</v>
          </cell>
          <cell r="AP51">
            <v>2.0109305981309583E-2</v>
          </cell>
          <cell r="AQ51">
            <v>2.1338806965190995E-2</v>
          </cell>
          <cell r="AR51">
            <v>2.2643480740752557E-2</v>
          </cell>
          <cell r="AS51">
            <v>2.4027923439825856E-2</v>
          </cell>
          <cell r="AT51">
            <v>2.5497012205860401E-2</v>
          </cell>
          <cell r="AU51">
            <v>2.705592237522569E-2</v>
          </cell>
          <cell r="AV51">
            <v>2.8710145708993513E-2</v>
          </cell>
          <cell r="AW51">
            <v>3.0465509739427719E-2</v>
          </cell>
          <cell r="AX51">
            <v>3.2328198299335732E-2</v>
          </cell>
          <cell r="AY51">
            <v>3.4304773306603004E-2</v>
          </cell>
          <cell r="AZ51">
            <v>3.6402197880653395E-2</v>
          </cell>
          <cell r="BA51">
            <v>3.86278608722707E-2</v>
          </cell>
          <cell r="BB51">
            <v>4.0989602893195393E-2</v>
          </cell>
          <cell r="BC51">
            <v>4.3495743937194277E-2</v>
          </cell>
          <cell r="BD51">
            <v>4.6155112689907032E-2</v>
          </cell>
          <cell r="BE51">
            <v>4.8977077630723086E-2</v>
          </cell>
          <cell r="BF51">
            <v>5.1971580036255079E-2</v>
          </cell>
          <cell r="BG51">
            <v>5.5149169001674256E-2</v>
          </cell>
          <cell r="BH51">
            <v>5.8521038603281714E-2</v>
          </cell>
          <cell r="BI51">
            <v>6.2099067333232505E-2</v>
          </cell>
          <cell r="BJ51">
            <v>6.5895859945334145E-2</v>
          </cell>
          <cell r="BK51">
            <v>6.9924791859334687E-2</v>
          </cell>
          <cell r="BL51">
            <v>7.4200056280128796E-2</v>
          </cell>
          <cell r="BM51">
            <v>7.8736714197874272E-2</v>
          </cell>
          <cell r="BN51">
            <v>8.5868357098937129E-2</v>
          </cell>
          <cell r="BO51">
            <v>9.2999999999999985E-2</v>
          </cell>
          <cell r="BP51">
            <v>0.10013164290106284</v>
          </cell>
          <cell r="BQ51">
            <v>0.1072632858021257</v>
          </cell>
          <cell r="BR51">
            <v>0.11439492870318858</v>
          </cell>
          <cell r="BS51">
            <v>0.12218827043012327</v>
          </cell>
          <cell r="BT51">
            <v>0.12998161215705795</v>
          </cell>
          <cell r="BU51">
            <v>0.13777495388399261</v>
          </cell>
          <cell r="BV51">
            <v>0.1455682956109273</v>
          </cell>
          <cell r="BW51">
            <v>0.15336163733786196</v>
          </cell>
          <cell r="BX51">
            <v>0.1636732373882745</v>
          </cell>
          <cell r="BY51">
            <v>0.17398483743868703</v>
          </cell>
          <cell r="BZ51">
            <v>0.18429643748909957</v>
          </cell>
          <cell r="CA51">
            <v>0.19460803753951211</v>
          </cell>
          <cell r="CB51">
            <v>0.20491963758992465</v>
          </cell>
          <cell r="CC51">
            <v>0.21830938149172713</v>
          </cell>
          <cell r="CD51">
            <v>0.23169912539352963</v>
          </cell>
          <cell r="CE51">
            <v>0.24508886929533213</v>
          </cell>
          <cell r="CF51">
            <v>0.25847861319713467</v>
          </cell>
          <cell r="CG51">
            <v>0.27186835709893714</v>
          </cell>
          <cell r="CH51">
            <v>0.28903060723598717</v>
          </cell>
          <cell r="CI51">
            <v>0.3061928573730372</v>
          </cell>
          <cell r="CJ51">
            <v>0.32335510751008728</v>
          </cell>
          <cell r="CK51">
            <v>0.34051735764713731</v>
          </cell>
          <cell r="CL51">
            <v>0.35767960778418734</v>
          </cell>
          <cell r="CM51">
            <v>0.37955486533313854</v>
          </cell>
          <cell r="CN51">
            <v>0.40143012288208968</v>
          </cell>
          <cell r="CO51">
            <v>0.42330538043104088</v>
          </cell>
          <cell r="CP51">
            <v>0.44518063797999213</v>
          </cell>
          <cell r="CQ51">
            <v>0.46705589552894322</v>
          </cell>
        </row>
        <row r="52">
          <cell r="C52" t="str">
            <v>ERI</v>
          </cell>
          <cell r="D52">
            <v>14</v>
          </cell>
          <cell r="E52">
            <v>6.833285020891808E-3</v>
          </cell>
          <cell r="F52">
            <v>7.2510781890964852E-3</v>
          </cell>
          <cell r="G52">
            <v>7.6944156059114335E-3</v>
          </cell>
          <cell r="H52">
            <v>8.164859069582104E-3</v>
          </cell>
          <cell r="I52">
            <v>8.6640658680979081E-3</v>
          </cell>
          <cell r="J52">
            <v>9.1937946175207185E-3</v>
          </cell>
          <cell r="K52">
            <v>9.7559114572739938E-3</v>
          </cell>
          <cell r="L52">
            <v>1.0352396624217441E-2</v>
          </cell>
          <cell r="M52">
            <v>1.0985351428666494E-2</v>
          </cell>
          <cell r="N52">
            <v>1.1657005656931858E-2</v>
          </cell>
          <cell r="O52">
            <v>1.2369725426456969E-2</v>
          </cell>
          <cell r="P52">
            <v>1.3126021521225594E-2</v>
          </cell>
          <cell r="Q52">
            <v>1.3928558236803706E-2</v>
          </cell>
          <cell r="R52">
            <v>1.4780162766175161E-2</v>
          </cell>
          <cell r="S52">
            <v>1.5683835159435763E-2</v>
          </cell>
          <cell r="T52">
            <v>1.6642758892431962E-2</v>
          </cell>
          <cell r="U52">
            <v>1.7660312081575574E-2</v>
          </cell>
          <cell r="V52">
            <v>1.8740079384342325E-2</v>
          </cell>
          <cell r="W52">
            <v>1.9885864627377559E-2</v>
          </cell>
          <cell r="X52">
            <v>2.1101704206695604E-2</v>
          </cell>
          <cell r="Y52">
            <v>2.2391881307179368E-2</v>
          </cell>
          <cell r="Z52">
            <v>2.3760940991472856E-2</v>
          </cell>
          <cell r="AA52">
            <v>2.5213706211422111E-2</v>
          </cell>
          <cell r="AB52">
            <v>2.6755294798469983E-2</v>
          </cell>
          <cell r="AC52">
            <v>2.8391137492858876E-2</v>
          </cell>
          <cell r="AD52">
            <v>3.0126997075155072E-2</v>
          </cell>
          <cell r="AE52">
            <v>3.1968988667491635E-2</v>
          </cell>
          <cell r="AF52">
            <v>3.3923601276047453E-2</v>
          </cell>
          <cell r="AG52">
            <v>3.5997720650652786E-2</v>
          </cell>
          <cell r="AH52">
            <v>3.8198653542051535E-2</v>
          </cell>
          <cell r="AI52">
            <v>4.0534153442274297E-2</v>
          </cell>
          <cell r="AJ52">
            <v>4.3012447898800883E-2</v>
          </cell>
          <cell r="AK52">
            <v>4.5642267498735171E-2</v>
          </cell>
          <cell r="AL52">
            <v>4.8432876625098417E-2</v>
          </cell>
          <cell r="AM52">
            <v>5.1394106093589881E-2</v>
          </cell>
          <cell r="AN52">
            <v>5.4536387784788226E-2</v>
          </cell>
          <cell r="AO52">
            <v>5.787079139379675E-2</v>
          </cell>
          <cell r="AP52">
            <v>6.1409063426794849E-2</v>
          </cell>
          <cell r="AQ52">
            <v>6.5163668581873571E-2</v>
          </cell>
          <cell r="AR52">
            <v>6.9147833659932531E-2</v>
          </cell>
          <cell r="AS52">
            <v>7.337559416032842E-2</v>
          </cell>
          <cell r="AT52">
            <v>7.7861843725423152E-2</v>
          </cell>
          <cell r="AU52">
            <v>8.2622386608216081E-2</v>
          </cell>
          <cell r="AV52">
            <v>8.7673993347894164E-2</v>
          </cell>
          <cell r="AW52">
            <v>9.3034459849435175E-2</v>
          </cell>
          <cell r="AX52">
            <v>9.8722670075390831E-2</v>
          </cell>
          <cell r="AY52">
            <v>0.10475866257070163</v>
          </cell>
          <cell r="AZ52">
            <v>0.11116370105489852</v>
          </cell>
          <cell r="BA52">
            <v>0.11796034933037503</v>
          </cell>
          <cell r="BB52">
            <v>0.12517255077061817</v>
          </cell>
          <cell r="BC52">
            <v>0.13282571266842122</v>
          </cell>
          <cell r="BD52">
            <v>0.14094679574122146</v>
          </cell>
          <cell r="BE52">
            <v>0.14956440910887478</v>
          </cell>
          <cell r="BF52">
            <v>0.15870891107845633</v>
          </cell>
          <cell r="BG52">
            <v>0.16841251609113425</v>
          </cell>
          <cell r="BH52">
            <v>0.17870940820787101</v>
          </cell>
          <cell r="BI52">
            <v>0.18963586153374226</v>
          </cell>
          <cell r="BJ52">
            <v>0.20123036800510641</v>
          </cell>
          <cell r="BK52">
            <v>0.21353377298979623</v>
          </cell>
          <cell r="BL52">
            <v>0.22658941917802769</v>
          </cell>
          <cell r="BM52">
            <v>0.24044329927092786</v>
          </cell>
          <cell r="BN52">
            <v>0.2622216496354639</v>
          </cell>
          <cell r="BO52">
            <v>0.28399999999999992</v>
          </cell>
          <cell r="BP52">
            <v>0.30577835036453599</v>
          </cell>
          <cell r="BQ52">
            <v>0.327556700729072</v>
          </cell>
          <cell r="BR52">
            <v>0.34933505109360813</v>
          </cell>
          <cell r="BS52">
            <v>0.37313407314145169</v>
          </cell>
          <cell r="BT52">
            <v>0.3969330951892952</v>
          </cell>
          <cell r="BU52">
            <v>0.42073211723713871</v>
          </cell>
          <cell r="BV52">
            <v>0.44453113928498228</v>
          </cell>
          <cell r="BW52">
            <v>0.46833016133282573</v>
          </cell>
          <cell r="BX52">
            <v>0.49981934858354793</v>
          </cell>
          <cell r="BY52">
            <v>0.53130853583427007</v>
          </cell>
          <cell r="BZ52">
            <v>0.56279772308499221</v>
          </cell>
          <cell r="CA52">
            <v>0.59428691033571435</v>
          </cell>
          <cell r="CB52">
            <v>0.62577609758643649</v>
          </cell>
          <cell r="CC52">
            <v>0.66666520799624196</v>
          </cell>
          <cell r="CD52">
            <v>0.70755431840604743</v>
          </cell>
          <cell r="CE52">
            <v>0.74844342881585291</v>
          </cell>
          <cell r="CF52">
            <v>0.78933253922565838</v>
          </cell>
          <cell r="CG52">
            <v>0.83022164963546397</v>
          </cell>
          <cell r="CH52">
            <v>0.88263110166688552</v>
          </cell>
          <cell r="CI52">
            <v>0.93504055369830708</v>
          </cell>
          <cell r="CJ52">
            <v>0.98745000572972874</v>
          </cell>
          <cell r="CK52">
            <v>1.0398594577611504</v>
          </cell>
          <cell r="CL52">
            <v>1.092268909792572</v>
          </cell>
          <cell r="CM52">
            <v>1.1590707715549606</v>
          </cell>
          <cell r="CN52">
            <v>1.2258726333173491</v>
          </cell>
          <cell r="CO52">
            <v>1.2926744950797375</v>
          </cell>
          <cell r="CP52">
            <v>1.3594763568421264</v>
          </cell>
          <cell r="CQ52">
            <v>1.4262782186045146</v>
          </cell>
        </row>
        <row r="53">
          <cell r="C53" t="str">
            <v>EST</v>
          </cell>
          <cell r="D53">
            <v>4</v>
          </cell>
          <cell r="E53">
            <v>4.3734181469166069</v>
          </cell>
          <cell r="F53">
            <v>4.4171766538291601</v>
          </cell>
          <cell r="G53">
            <v>4.4613729892005738</v>
          </cell>
          <cell r="H53">
            <v>4.5060115337506872</v>
          </cell>
          <cell r="I53">
            <v>4.5510967120309047</v>
          </cell>
          <cell r="J53">
            <v>4.5966329928627543</v>
          </cell>
          <cell r="K53">
            <v>4.6426248897808353</v>
          </cell>
          <cell r="L53">
            <v>4.6890769614801986</v>
          </cell>
          <cell r="M53">
            <v>4.7359938122681999</v>
          </cell>
          <cell r="N53">
            <v>4.78338009252088</v>
          </cell>
          <cell r="O53">
            <v>4.8312404991439042</v>
          </cell>
          <cell r="P53">
            <v>4.8795797760381214</v>
          </cell>
          <cell r="Q53">
            <v>4.9284027145697724</v>
          </cell>
          <cell r="R53">
            <v>4.9777141540454126</v>
          </cell>
          <cell r="S53">
            <v>5.0275189821915793</v>
          </cell>
          <cell r="T53">
            <v>5.077822135639261</v>
          </cell>
          <cell r="U53">
            <v>5.1286286004132142</v>
          </cell>
          <cell r="V53">
            <v>5.1799434124261756</v>
          </cell>
          <cell r="W53">
            <v>5.2317716579780198</v>
          </cell>
          <cell r="X53">
            <v>5.2841184742599108</v>
          </cell>
          <cell r="Y53">
            <v>5.3369890498634973</v>
          </cell>
          <cell r="Z53">
            <v>5.3903886252952047</v>
          </cell>
          <cell r="AA53">
            <v>5.4443224934956707</v>
          </cell>
          <cell r="AB53">
            <v>5.4987960003643792</v>
          </cell>
          <cell r="AC53">
            <v>5.5538145452895442</v>
          </cell>
          <cell r="AD53">
            <v>5.6093835816832929</v>
          </cell>
          <cell r="AE53">
            <v>5.6655086175222067</v>
          </cell>
          <cell r="AF53">
            <v>5.7221952158932679</v>
          </cell>
          <cell r="AG53">
            <v>5.7794489955452732</v>
          </cell>
          <cell r="AH53">
            <v>5.837275631445757</v>
          </cell>
          <cell r="AI53">
            <v>5.8956808553434952</v>
          </cell>
          <cell r="AJ53">
            <v>5.9546704563366317</v>
          </cell>
          <cell r="AK53">
            <v>6.0142502814464924</v>
          </cell>
          <cell r="AL53">
            <v>6.0744262361971364</v>
          </cell>
          <cell r="AM53">
            <v>6.1352042852007127</v>
          </cell>
          <cell r="AN53">
            <v>6.1965904527486657</v>
          </cell>
          <cell r="AO53">
            <v>6.2585908234088627</v>
          </cell>
          <cell r="AP53">
            <v>6.3212115426286939</v>
          </cell>
          <cell r="AQ53">
            <v>6.3844588173442034</v>
          </cell>
          <cell r="AR53">
            <v>6.4483389165953202</v>
          </cell>
          <cell r="AS53">
            <v>6.5128581721472409</v>
          </cell>
          <cell r="AT53">
            <v>6.5780229791180336</v>
          </cell>
          <cell r="AU53">
            <v>6.6438397966125162</v>
          </cell>
          <cell r="AV53">
            <v>6.7103151483624819</v>
          </cell>
          <cell r="AW53">
            <v>6.7774556233733261</v>
          </cell>
          <cell r="AX53">
            <v>6.8452678765771493</v>
          </cell>
          <cell r="AY53">
            <v>6.9137586294923858</v>
          </cell>
          <cell r="AZ53">
            <v>6.9829346708900424</v>
          </cell>
          <cell r="BA53">
            <v>7.0528028574665944</v>
          </cell>
          <cell r="BB53">
            <v>7.1233701145236203</v>
          </cell>
          <cell r="BC53">
            <v>7.1946434366542329</v>
          </cell>
          <cell r="BD53">
            <v>7.2666298884363822</v>
          </cell>
          <cell r="BE53">
            <v>7.3393366051330906</v>
          </cell>
          <cell r="BF53">
            <v>7.412770793399698</v>
          </cell>
          <cell r="BG53">
            <v>7.4869397319981816</v>
          </cell>
          <cell r="BH53">
            <v>7.5618507725186248</v>
          </cell>
          <cell r="BI53">
            <v>7.6375113401079009</v>
          </cell>
          <cell r="BJ53">
            <v>7.7139289342056525</v>
          </cell>
          <cell r="BK53">
            <v>7.7911111292876303</v>
          </cell>
          <cell r="BL53">
            <v>7.8690655756164736</v>
          </cell>
          <cell r="BM53">
            <v>7.9478</v>
          </cell>
          <cell r="BN53">
            <v>7.681</v>
          </cell>
          <cell r="BO53">
            <v>8.2200000000000006</v>
          </cell>
          <cell r="BP53">
            <v>8.2883518168624537</v>
          </cell>
          <cell r="BQ53">
            <v>8.3567036337249085</v>
          </cell>
          <cell r="BR53">
            <v>8.4250554505873652</v>
          </cell>
          <cell r="BS53">
            <v>8.5019356134249744</v>
          </cell>
          <cell r="BT53">
            <v>8.5788157762625836</v>
          </cell>
          <cell r="BU53">
            <v>8.6556959391001929</v>
          </cell>
          <cell r="BV53">
            <v>8.7325761019378021</v>
          </cell>
          <cell r="BW53">
            <v>8.8094562647754113</v>
          </cell>
          <cell r="BX53">
            <v>8.9070226917224531</v>
          </cell>
          <cell r="BY53">
            <v>9.0045891186694931</v>
          </cell>
          <cell r="BZ53">
            <v>9.1021555456165348</v>
          </cell>
          <cell r="CA53">
            <v>9.1997219725635766</v>
          </cell>
          <cell r="CB53">
            <v>9.2972883995106184</v>
          </cell>
          <cell r="CC53">
            <v>9.3901967026127746</v>
          </cell>
          <cell r="CD53">
            <v>9.4831050057149326</v>
          </cell>
          <cell r="CE53">
            <v>9.5760133088170889</v>
          </cell>
          <cell r="CF53">
            <v>9.6689216119192452</v>
          </cell>
          <cell r="CG53">
            <v>9.7618299150213996</v>
          </cell>
          <cell r="CH53">
            <v>9.855967479749582</v>
          </cell>
          <cell r="CI53">
            <v>9.9501050444777643</v>
          </cell>
          <cell r="CJ53">
            <v>10.044242609205947</v>
          </cell>
          <cell r="CK53">
            <v>10.138380173934129</v>
          </cell>
          <cell r="CL53">
            <v>10.23251773866231</v>
          </cell>
          <cell r="CM53">
            <v>10.328854903983327</v>
          </cell>
          <cell r="CN53">
            <v>10.425192069304344</v>
          </cell>
          <cell r="CO53">
            <v>10.52152923462536</v>
          </cell>
          <cell r="CP53">
            <v>10.617866399946378</v>
          </cell>
          <cell r="CQ53">
            <v>10.714203565267393</v>
          </cell>
        </row>
        <row r="54">
          <cell r="C54" t="str">
            <v>ETH</v>
          </cell>
          <cell r="D54">
            <v>14</v>
          </cell>
          <cell r="E54">
            <v>0.12577334785108371</v>
          </cell>
          <cell r="F54">
            <v>0.13346324302064819</v>
          </cell>
          <cell r="G54">
            <v>0.14162330527035516</v>
          </cell>
          <cell r="H54">
            <v>0.15028228103671326</v>
          </cell>
          <cell r="I54">
            <v>0.15947067433911349</v>
          </cell>
          <cell r="J54">
            <v>0.16922085424002142</v>
          </cell>
          <cell r="K54">
            <v>0.1795671688753816</v>
          </cell>
          <cell r="L54">
            <v>0.19054606645694316</v>
          </cell>
          <cell r="M54">
            <v>0.20219622367277604</v>
          </cell>
          <cell r="N54">
            <v>0.21455868193830963</v>
          </cell>
          <cell r="O54">
            <v>0.22767699197788224</v>
          </cell>
          <cell r="P54">
            <v>0.24159736724613587</v>
          </cell>
          <cell r="Q54">
            <v>0.25636884672973259</v>
          </cell>
          <cell r="R54">
            <v>0.2720434677029136</v>
          </cell>
          <cell r="S54">
            <v>0.28867644904548806</v>
          </cell>
          <cell r="T54">
            <v>0.30632638576904803</v>
          </cell>
          <cell r="U54">
            <v>0.32505545543669029</v>
          </cell>
          <cell r="V54">
            <v>0.34492963720342495</v>
          </cell>
          <cell r="W54">
            <v>0.36601894424891113</v>
          </cell>
          <cell r="X54">
            <v>0.38839767042133794</v>
          </cell>
          <cell r="Y54">
            <v>0.41214465196133365</v>
          </cell>
          <cell r="Z54">
            <v>0.43734354522790886</v>
          </cell>
          <cell r="AA54">
            <v>0.46408312140481289</v>
          </cell>
          <cell r="AB54">
            <v>0.49245757922550076</v>
          </cell>
          <cell r="AC54">
            <v>0.52256687681838476</v>
          </cell>
          <cell r="AD54">
            <v>0.55451708384140208</v>
          </cell>
          <cell r="AE54">
            <v>0.58842075514640535</v>
          </cell>
          <cell r="AF54">
            <v>0.62439732728972874</v>
          </cell>
          <cell r="AG54">
            <v>0.66257353928576557</v>
          </cell>
          <cell r="AH54">
            <v>0.70308387908579617</v>
          </cell>
          <cell r="AI54">
            <v>0.74607105735493162</v>
          </cell>
          <cell r="AJ54">
            <v>0.79168651021620418</v>
          </cell>
          <cell r="AK54">
            <v>0.84009093273288205</v>
          </cell>
          <cell r="AL54">
            <v>0.89145484500837013</v>
          </cell>
          <cell r="AM54">
            <v>0.94595919289796671</v>
          </cell>
          <cell r="AN54">
            <v>1.0037959854486749</v>
          </cell>
          <cell r="AO54">
            <v>1.0651689713126546</v>
          </cell>
          <cell r="AP54">
            <v>1.1302943565172003</v>
          </cell>
          <cell r="AQ54">
            <v>1.1994015661198165</v>
          </cell>
          <cell r="AR54">
            <v>1.2727340524315687</v>
          </cell>
          <cell r="AS54">
            <v>1.3505501526559327</v>
          </cell>
          <cell r="AT54">
            <v>1.4331239989644529</v>
          </cell>
          <cell r="AU54">
            <v>1.5207464842152398</v>
          </cell>
          <cell r="AV54">
            <v>1.613726286716364</v>
          </cell>
          <cell r="AW54">
            <v>1.7123909576441998</v>
          </cell>
          <cell r="AX54">
            <v>1.8170880749475027</v>
          </cell>
          <cell r="AY54">
            <v>1.9281864678022145</v>
          </cell>
          <cell r="AZ54">
            <v>2.0460775159305329</v>
          </cell>
          <cell r="BA54">
            <v>2.1711765283615128</v>
          </cell>
          <cell r="BB54">
            <v>2.3039242064903265</v>
          </cell>
          <cell r="BC54">
            <v>2.4447881965902765</v>
          </cell>
          <cell r="BD54">
            <v>2.5942647372467857</v>
          </cell>
          <cell r="BE54">
            <v>2.7528804075169768</v>
          </cell>
          <cell r="BF54">
            <v>2.9211939819732926</v>
          </cell>
          <cell r="BG54">
            <v>3.0997983991661493</v>
          </cell>
          <cell r="BH54">
            <v>3.2893228504401564</v>
          </cell>
          <cell r="BI54">
            <v>3.4904349964624335</v>
          </cell>
          <cell r="BJ54">
            <v>3.7038433192714537</v>
          </cell>
          <cell r="BK54">
            <v>3.9302996181322607</v>
          </cell>
          <cell r="BL54">
            <v>4.1706016579905087</v>
          </cell>
          <cell r="BM54">
            <v>4.4255959798553572</v>
          </cell>
          <cell r="BN54">
            <v>4.8264479899276784</v>
          </cell>
          <cell r="BO54">
            <v>5.2272999999999996</v>
          </cell>
          <cell r="BP54">
            <v>5.6281520100723208</v>
          </cell>
          <cell r="BQ54">
            <v>6.029004020144642</v>
          </cell>
          <cell r="BR54">
            <v>6.4298560302169649</v>
          </cell>
          <cell r="BS54">
            <v>6.8679004948320799</v>
          </cell>
          <cell r="BT54">
            <v>7.3059449594471948</v>
          </cell>
          <cell r="BU54">
            <v>7.7439894240623079</v>
          </cell>
          <cell r="BV54">
            <v>8.1820338886774238</v>
          </cell>
          <cell r="BW54">
            <v>8.620078353292536</v>
          </cell>
          <cell r="BX54">
            <v>9.1996678903196489</v>
          </cell>
          <cell r="BY54">
            <v>9.7792574273467618</v>
          </cell>
          <cell r="BZ54">
            <v>10.358846964373875</v>
          </cell>
          <cell r="CA54">
            <v>10.938436501400988</v>
          </cell>
          <cell r="CB54">
            <v>11.518026038428099</v>
          </cell>
          <cell r="CC54">
            <v>12.270630428728014</v>
          </cell>
          <cell r="CD54">
            <v>13.02323481902793</v>
          </cell>
          <cell r="CE54">
            <v>13.775839209327847</v>
          </cell>
          <cell r="CF54">
            <v>14.528443599627764</v>
          </cell>
          <cell r="CG54">
            <v>15.28104798992768</v>
          </cell>
          <cell r="CH54">
            <v>16.24569562585673</v>
          </cell>
          <cell r="CI54">
            <v>17.210343261785777</v>
          </cell>
          <cell r="CJ54">
            <v>18.174990897714832</v>
          </cell>
          <cell r="CK54">
            <v>19.139638533643883</v>
          </cell>
          <cell r="CL54">
            <v>20.10428616957293</v>
          </cell>
          <cell r="CM54">
            <v>21.333840296300163</v>
          </cell>
          <cell r="CN54">
            <v>22.563394423027393</v>
          </cell>
          <cell r="CO54">
            <v>23.792948549754623</v>
          </cell>
          <cell r="CP54">
            <v>25.02250267648186</v>
          </cell>
          <cell r="CQ54">
            <v>26.252056803209086</v>
          </cell>
        </row>
        <row r="55">
          <cell r="C55" t="str">
            <v>FIN</v>
          </cell>
          <cell r="D55">
            <v>4</v>
          </cell>
          <cell r="E55">
            <v>53.816050166222865</v>
          </cell>
          <cell r="F55">
            <v>54.228176085833248</v>
          </cell>
          <cell r="G55">
            <v>54.643458085703884</v>
          </cell>
          <cell r="H55">
            <v>55.061920335250328</v>
          </cell>
          <cell r="I55">
            <v>55.483587188978682</v>
          </cell>
          <cell r="J55">
            <v>55.908483187903038</v>
          </cell>
          <cell r="K55">
            <v>56.33663306097376</v>
          </cell>
          <cell r="L55">
            <v>56.76806172651672</v>
          </cell>
          <cell r="M55">
            <v>57.202794293683525</v>
          </cell>
          <cell r="N55">
            <v>57.640856063912885</v>
          </cell>
          <cell r="O55">
            <v>58.082272532403159</v>
          </cell>
          <cell r="P55">
            <v>58.527069389596171</v>
          </cell>
          <cell r="Q55">
            <v>58.975272522672384</v>
          </cell>
          <cell r="R55">
            <v>59.426908017057549</v>
          </cell>
          <cell r="S55">
            <v>59.882002157940875</v>
          </cell>
          <cell r="T55">
            <v>60.340581431804821</v>
          </cell>
          <cell r="U55">
            <v>60.802672527966607</v>
          </cell>
          <cell r="V55">
            <v>61.268302340131541</v>
          </cell>
          <cell r="W55">
            <v>61.737497967958227</v>
          </cell>
          <cell r="X55">
            <v>62.210286718635771</v>
          </cell>
          <cell r="Y55">
            <v>62.686696108473058</v>
          </cell>
          <cell r="Z55">
            <v>63.166753864500194</v>
          </cell>
          <cell r="AA55">
            <v>63.650487926082228</v>
          </cell>
          <cell r="AB55">
            <v>64.137926446545222</v>
          </cell>
          <cell r="AC55">
            <v>64.629097794814768</v>
          </cell>
          <cell r="AD55">
            <v>65.124030557067073</v>
          </cell>
          <cell r="AE55">
            <v>65.622753538392658</v>
          </cell>
          <cell r="AF55">
            <v>66.125295764472824</v>
          </cell>
          <cell r="AG55">
            <v>66.63168648326895</v>
          </cell>
          <cell r="AH55">
            <v>67.141955166724713</v>
          </cell>
          <cell r="AI55">
            <v>67.656131512481366</v>
          </cell>
          <cell r="AJ55">
            <v>68.174245445606147</v>
          </cell>
          <cell r="AK55">
            <v>68.696327120333891</v>
          </cell>
          <cell r="AL55">
            <v>69.222406921822042</v>
          </cell>
          <cell r="AM55">
            <v>69.752515467919039</v>
          </cell>
          <cell r="AN55">
            <v>70.286683610946298</v>
          </cell>
          <cell r="AO55">
            <v>70.82494243949381</v>
          </cell>
          <cell r="AP55">
            <v>71.367323280229471</v>
          </cell>
          <cell r="AQ55">
            <v>71.913857699722342</v>
          </cell>
          <cell r="AR55">
            <v>72.464577506279781</v>
          </cell>
          <cell r="AS55">
            <v>73.019514751798724</v>
          </cell>
          <cell r="AT55">
            <v>73.578701733631078</v>
          </cell>
          <cell r="AU55">
            <v>74.142170996463435</v>
          </cell>
          <cell r="AV55">
            <v>74.709955334211159</v>
          </cell>
          <cell r="AW55">
            <v>75.28208779192704</v>
          </cell>
          <cell r="AX55">
            <v>75.858601667724457</v>
          </cell>
          <cell r="AY55">
            <v>76.439530514715358</v>
          </cell>
          <cell r="AZ55">
            <v>77.024908142963056</v>
          </cell>
          <cell r="BA55">
            <v>77.614768621449969</v>
          </cell>
          <cell r="BB55">
            <v>78.209146280060409</v>
          </cell>
          <cell r="BC55">
            <v>78.808075711578638</v>
          </cell>
          <cell r="BD55">
            <v>79.411591773702128</v>
          </cell>
          <cell r="BE55">
            <v>80.019729591070274</v>
          </cell>
          <cell r="BF55">
            <v>80.632524557308656</v>
          </cell>
          <cell r="BG55">
            <v>81.250012337088975</v>
          </cell>
          <cell r="BH55">
            <v>81.872228868204715</v>
          </cell>
          <cell r="BI55">
            <v>82.499210363662698</v>
          </cell>
          <cell r="BJ55">
            <v>83.130993313790739</v>
          </cell>
          <cell r="BK55">
            <v>83.767614488361318</v>
          </cell>
          <cell r="BL55">
            <v>84.409110938731644</v>
          </cell>
          <cell r="BM55">
            <v>85.055520000000001</v>
          </cell>
          <cell r="BN55">
            <v>80.887</v>
          </cell>
          <cell r="BO55">
            <v>82.037000000000006</v>
          </cell>
          <cell r="BP55">
            <v>82.719162773715951</v>
          </cell>
          <cell r="BQ55">
            <v>83.40132554743191</v>
          </cell>
          <cell r="BR55">
            <v>84.083488321147883</v>
          </cell>
          <cell r="BS55">
            <v>84.850765440212228</v>
          </cell>
          <cell r="BT55">
            <v>85.618042559276574</v>
          </cell>
          <cell r="BU55">
            <v>86.38531967834092</v>
          </cell>
          <cell r="BV55">
            <v>87.152596797405266</v>
          </cell>
          <cell r="BW55">
            <v>87.919873916469612</v>
          </cell>
          <cell r="BX55">
            <v>88.893603474554084</v>
          </cell>
          <cell r="BY55">
            <v>89.867333032638555</v>
          </cell>
          <cell r="BZ55">
            <v>90.841062590723041</v>
          </cell>
          <cell r="CA55">
            <v>91.814792148807527</v>
          </cell>
          <cell r="CB55">
            <v>92.788521706892013</v>
          </cell>
          <cell r="CC55">
            <v>93.715762395650117</v>
          </cell>
          <cell r="CD55">
            <v>94.643003084408235</v>
          </cell>
          <cell r="CE55">
            <v>95.570243773166339</v>
          </cell>
          <cell r="CF55">
            <v>96.497484461924444</v>
          </cell>
          <cell r="CG55">
            <v>97.424725150682534</v>
          </cell>
          <cell r="CH55">
            <v>98.364234079831675</v>
          </cell>
          <cell r="CI55">
            <v>99.303743008980817</v>
          </cell>
          <cell r="CJ55">
            <v>100.24325193812994</v>
          </cell>
          <cell r="CK55">
            <v>101.18276086727907</v>
          </cell>
          <cell r="CL55">
            <v>102.12226979642818</v>
          </cell>
          <cell r="CM55">
            <v>103.08373111412166</v>
          </cell>
          <cell r="CN55">
            <v>104.04519243181514</v>
          </cell>
          <cell r="CO55">
            <v>105.00665374950859</v>
          </cell>
          <cell r="CP55">
            <v>105.96811506720205</v>
          </cell>
          <cell r="CQ55">
            <v>106.9295763848955</v>
          </cell>
        </row>
        <row r="56">
          <cell r="C56" t="str">
            <v>FRA</v>
          </cell>
          <cell r="D56">
            <v>4</v>
          </cell>
          <cell r="E56">
            <v>308.36866832318998</v>
          </cell>
          <cell r="F56">
            <v>310.58794600279163</v>
          </cell>
          <cell r="G56">
            <v>312.8231954523074</v>
          </cell>
          <cell r="H56">
            <v>315.07453161789141</v>
          </cell>
          <cell r="I56">
            <v>317.34207027294599</v>
          </cell>
          <cell r="J56">
            <v>319.62592802407528</v>
          </cell>
          <cell r="K56">
            <v>321.92622231708162</v>
          </cell>
          <cell r="L56">
            <v>324.24307144300514</v>
          </cell>
          <cell r="M56">
            <v>326.57659454420678</v>
          </cell>
          <cell r="N56">
            <v>328.9269116204951</v>
          </cell>
          <cell r="O56">
            <v>331.29414353529717</v>
          </cell>
          <cell r="P56">
            <v>333.67841202187395</v>
          </cell>
          <cell r="Q56">
            <v>336.0798396895803</v>
          </cell>
          <cell r="R56">
            <v>338.49855003017007</v>
          </cell>
          <cell r="S56">
            <v>340.93466742414654</v>
          </cell>
          <cell r="T56">
            <v>343.38831714715872</v>
          </cell>
          <cell r="U56">
            <v>345.85962537644343</v>
          </cell>
          <cell r="V56">
            <v>348.34871919731398</v>
          </cell>
          <cell r="W56">
            <v>350.85572660969541</v>
          </cell>
          <cell r="X56">
            <v>353.38077653470674</v>
          </cell>
          <cell r="Y56">
            <v>355.92399882129075</v>
          </cell>
          <cell r="Z56">
            <v>358.48552425289137</v>
          </cell>
          <cell r="AA56">
            <v>361.06548455417891</v>
          </cell>
          <cell r="AB56">
            <v>363.66401239782425</v>
          </cell>
          <cell r="AC56">
            <v>366.28124141132122</v>
          </cell>
          <cell r="AD56">
            <v>368.91730618385833</v>
          </cell>
          <cell r="AE56">
            <v>371.57234227323994</v>
          </cell>
          <cell r="AF56">
            <v>374.24648621285723</v>
          </cell>
          <cell r="AG56">
            <v>376.93987551870936</v>
          </cell>
          <cell r="AH56">
            <v>379.65264869647513</v>
          </cell>
          <cell r="AI56">
            <v>382.38494524863552</v>
          </cell>
          <cell r="AJ56">
            <v>385.13690568164748</v>
          </cell>
          <cell r="AK56">
            <v>387.90867151316939</v>
          </cell>
          <cell r="AL56">
            <v>390.7003852793386</v>
          </cell>
          <cell r="AM56">
            <v>393.51219054210111</v>
          </cell>
          <cell r="AN56">
            <v>396.34423189659424</v>
          </cell>
          <cell r="AO56">
            <v>399.19665497858227</v>
          </cell>
          <cell r="AP56">
            <v>402.06960647194575</v>
          </cell>
          <cell r="AQ56">
            <v>404.9632341162245</v>
          </cell>
          <cell r="AR56">
            <v>407.87768671421514</v>
          </cell>
          <cell r="AS56">
            <v>410.81311413962311</v>
          </cell>
          <cell r="AT56">
            <v>413.76966734476969</v>
          </cell>
          <cell r="AU56">
            <v>416.74749836835491</v>
          </cell>
          <cell r="AV56">
            <v>419.74676034327575</v>
          </cell>
          <cell r="AW56">
            <v>422.76760750450109</v>
          </cell>
          <cell r="AX56">
            <v>425.810195197003</v>
          </cell>
          <cell r="AY56">
            <v>428.87467988374533</v>
          </cell>
          <cell r="AZ56">
            <v>431.9612191537297</v>
          </cell>
          <cell r="BA56">
            <v>435.06997173009933</v>
          </cell>
          <cell r="BB56">
            <v>438.20109747830145</v>
          </cell>
          <cell r="BC56">
            <v>441.35475741430804</v>
          </cell>
          <cell r="BD56">
            <v>444.53111371289611</v>
          </cell>
          <cell r="BE56">
            <v>447.73032971598741</v>
          </cell>
          <cell r="BF56">
            <v>450.95256994104813</v>
          </cell>
          <cell r="BG56">
            <v>454.19800008954911</v>
          </cell>
          <cell r="BH56">
            <v>457.46678705548692</v>
          </cell>
          <cell r="BI56">
            <v>460.75909893396636</v>
          </cell>
          <cell r="BJ56">
            <v>464.07510502984451</v>
          </cell>
          <cell r="BK56">
            <v>467.41497586643715</v>
          </cell>
          <cell r="BL56">
            <v>470.7788831942878</v>
          </cell>
          <cell r="BM56">
            <v>474.16699999999997</v>
          </cell>
          <cell r="BN56">
            <v>442.72899999999998</v>
          </cell>
          <cell r="BO56">
            <v>451.101</v>
          </cell>
          <cell r="BP56">
            <v>454.85204293655346</v>
          </cell>
          <cell r="BQ56">
            <v>458.60308587310698</v>
          </cell>
          <cell r="BR56">
            <v>462.35412880966061</v>
          </cell>
          <cell r="BS56">
            <v>466.5731943006835</v>
          </cell>
          <cell r="BT56">
            <v>470.79225979170644</v>
          </cell>
          <cell r="BU56">
            <v>475.01132528272939</v>
          </cell>
          <cell r="BV56">
            <v>479.23039077375233</v>
          </cell>
          <cell r="BW56">
            <v>483.44945626477522</v>
          </cell>
          <cell r="BX56">
            <v>488.80375222125178</v>
          </cell>
          <cell r="BY56">
            <v>494.15804817772829</v>
          </cell>
          <cell r="BZ56">
            <v>499.51234413420485</v>
          </cell>
          <cell r="CA56">
            <v>504.86664009068141</v>
          </cell>
          <cell r="CB56">
            <v>510.22093604715803</v>
          </cell>
          <cell r="CC56">
            <v>515.31960130721711</v>
          </cell>
          <cell r="CD56">
            <v>520.41826656727631</v>
          </cell>
          <cell r="CE56">
            <v>525.51693182733538</v>
          </cell>
          <cell r="CF56">
            <v>530.61559708739446</v>
          </cell>
          <cell r="CG56">
            <v>535.71426234745343</v>
          </cell>
          <cell r="CH56">
            <v>540.88038760127915</v>
          </cell>
          <cell r="CI56">
            <v>546.04651285510488</v>
          </cell>
          <cell r="CJ56">
            <v>551.21263810893061</v>
          </cell>
          <cell r="CK56">
            <v>556.37876336275633</v>
          </cell>
          <cell r="CL56">
            <v>561.54488861658194</v>
          </cell>
          <cell r="CM56">
            <v>566.83172457929197</v>
          </cell>
          <cell r="CN56">
            <v>572.118560542002</v>
          </cell>
          <cell r="CO56">
            <v>577.40539650471192</v>
          </cell>
          <cell r="CP56">
            <v>582.69223246742195</v>
          </cell>
          <cell r="CQ56">
            <v>587.97906843013186</v>
          </cell>
        </row>
        <row r="57">
          <cell r="C57" t="str">
            <v>GAB</v>
          </cell>
          <cell r="D57">
            <v>14</v>
          </cell>
          <cell r="E57">
            <v>4.0422249419359978E-2</v>
          </cell>
          <cell r="F57">
            <v>4.2893701963669338E-2</v>
          </cell>
          <cell r="G57">
            <v>4.5516261330743678E-2</v>
          </cell>
          <cell r="H57">
            <v>4.8299166327105389E-2</v>
          </cell>
          <cell r="I57">
            <v>5.1252220628184797E-2</v>
          </cell>
          <cell r="J57">
            <v>5.4385827314911275E-2</v>
          </cell>
          <cell r="K57">
            <v>5.7711025521902479E-2</v>
          </cell>
          <cell r="L57">
            <v>6.1239529326356679E-2</v>
          </cell>
          <cell r="M57">
            <v>6.498376901464685E-2</v>
          </cell>
          <cell r="N57">
            <v>6.8956934871991254E-2</v>
          </cell>
          <cell r="O57">
            <v>7.317302364946375E-2</v>
          </cell>
          <cell r="P57">
            <v>7.7646887872038717E-2</v>
          </cell>
          <cell r="Q57">
            <v>8.2394288161374021E-2</v>
          </cell>
          <cell r="R57">
            <v>8.7431948757655864E-2</v>
          </cell>
          <cell r="S57">
            <v>9.2777616436098873E-2</v>
          </cell>
          <cell r="T57">
            <v>9.8450123025653855E-2</v>
          </cell>
          <cell r="U57">
            <v>0.10446945175016535</v>
          </cell>
          <cell r="V57">
            <v>0.11085680762568699</v>
          </cell>
          <cell r="W57">
            <v>0.11763469216195176</v>
          </cell>
          <cell r="X57">
            <v>0.1248269826311571</v>
          </cell>
          <cell r="Y57">
            <v>0.13245901618331457</v>
          </cell>
          <cell r="Z57">
            <v>0.14055767910448733</v>
          </cell>
          <cell r="AA57">
            <v>0.14915150153235615</v>
          </cell>
          <cell r="AB57">
            <v>0.1582707579627802</v>
          </cell>
          <cell r="AC57">
            <v>0.16794757390141871</v>
          </cell>
          <cell r="AD57">
            <v>0.17821603903612859</v>
          </cell>
          <cell r="AE57">
            <v>0.18911232732882374</v>
          </cell>
          <cell r="AF57">
            <v>0.20067482444985818</v>
          </cell>
          <cell r="AG57">
            <v>0.21294426300386154</v>
          </cell>
          <cell r="AH57">
            <v>0.22596386602340343</v>
          </cell>
          <cell r="AI57">
            <v>0.23977949923598879</v>
          </cell>
          <cell r="AJ57">
            <v>0.25443983264079395</v>
          </cell>
          <cell r="AK57">
            <v>0.26999651196434887</v>
          </cell>
          <cell r="AL57">
            <v>0.28650434059917373</v>
          </cell>
          <cell r="AM57">
            <v>0.30402147266630636</v>
          </cell>
          <cell r="AN57">
            <v>0.32260961788184589</v>
          </cell>
          <cell r="AO57">
            <v>0.34233425894922026</v>
          </cell>
          <cell r="AP57">
            <v>0.36326488224301184</v>
          </cell>
          <cell r="AQ57">
            <v>0.38547522259699868</v>
          </cell>
          <cell r="AR57">
            <v>0.40904352305875596</v>
          </cell>
          <cell r="AS57">
            <v>0.43405281052588657</v>
          </cell>
          <cell r="AT57">
            <v>0.4605911882348977</v>
          </cell>
          <cell r="AU57">
            <v>0.48875214613310941</v>
          </cell>
          <cell r="AV57">
            <v>0.51863489022697973</v>
          </cell>
          <cell r="AW57">
            <v>0.55034469206708148</v>
          </cell>
          <cell r="AX57">
            <v>0.58399325960090365</v>
          </cell>
          <cell r="AY57">
            <v>0.61969913069992533</v>
          </cell>
          <cell r="AZ57">
            <v>0.65758809074728719</v>
          </cell>
          <cell r="BA57">
            <v>0.69779361575714816</v>
          </cell>
          <cell r="BB57">
            <v>0.74045734258675555</v>
          </cell>
          <cell r="BC57">
            <v>0.7857295678977031</v>
          </cell>
          <cell r="BD57">
            <v>0.83376977762412707</v>
          </cell>
          <cell r="BE57">
            <v>0.88474720881306224</v>
          </cell>
          <cell r="BF57">
            <v>0.93884144581622075</v>
          </cell>
          <cell r="BG57">
            <v>0.99624305293347049</v>
          </cell>
          <cell r="BH57">
            <v>1.057154245736702</v>
          </cell>
          <cell r="BI57">
            <v>1.1217896034390389</v>
          </cell>
          <cell r="BJ57">
            <v>1.1903768248189395</v>
          </cell>
          <cell r="BK57">
            <v>1.2631575303621752</v>
          </cell>
          <cell r="BL57">
            <v>1.340388113447488</v>
          </cell>
          <cell r="BM57">
            <v>1.422340643574503</v>
          </cell>
          <cell r="BN57">
            <v>1.5511703217872514</v>
          </cell>
          <cell r="BO57">
            <v>1.6799999999999997</v>
          </cell>
          <cell r="BP57">
            <v>1.8088296782127482</v>
          </cell>
          <cell r="BQ57">
            <v>1.9376593564254965</v>
          </cell>
          <cell r="BR57">
            <v>2.0664890346382454</v>
          </cell>
          <cell r="BS57">
            <v>2.2072719819635171</v>
          </cell>
          <cell r="BT57">
            <v>2.3480549292887889</v>
          </cell>
          <cell r="BU57">
            <v>2.4888378766140602</v>
          </cell>
          <cell r="BV57">
            <v>2.6296208239393319</v>
          </cell>
          <cell r="BW57">
            <v>2.7704037712646032</v>
          </cell>
          <cell r="BX57">
            <v>2.9566778366914104</v>
          </cell>
          <cell r="BY57">
            <v>3.1429519021182175</v>
          </cell>
          <cell r="BZ57">
            <v>3.3292259675450246</v>
          </cell>
          <cell r="CA57">
            <v>3.5155000329718318</v>
          </cell>
          <cell r="CB57">
            <v>3.7017740983986385</v>
          </cell>
          <cell r="CC57">
            <v>3.943653343076361</v>
          </cell>
          <cell r="CD57">
            <v>4.1855325877540839</v>
          </cell>
          <cell r="CE57">
            <v>4.4274118324318064</v>
          </cell>
          <cell r="CF57">
            <v>4.6692910771095288</v>
          </cell>
          <cell r="CG57">
            <v>4.9111703217872513</v>
          </cell>
          <cell r="CH57">
            <v>5.221198066198478</v>
          </cell>
          <cell r="CI57">
            <v>5.5312258106097039</v>
          </cell>
          <cell r="CJ57">
            <v>5.8412535550209306</v>
          </cell>
          <cell r="CK57">
            <v>6.1512812994321582</v>
          </cell>
          <cell r="CL57">
            <v>6.461309043843384</v>
          </cell>
          <cell r="CM57">
            <v>6.856474986663148</v>
          </cell>
          <cell r="CN57">
            <v>7.2516409294829103</v>
          </cell>
          <cell r="CO57">
            <v>7.6468068723026734</v>
          </cell>
          <cell r="CP57">
            <v>8.0419728151224383</v>
          </cell>
          <cell r="CQ57">
            <v>8.4371387579422006</v>
          </cell>
        </row>
        <row r="58">
          <cell r="C58" t="str">
            <v>GMB</v>
          </cell>
          <cell r="D58">
            <v>14</v>
          </cell>
          <cell r="E58">
            <v>5.2585015539292424E-3</v>
          </cell>
          <cell r="F58">
            <v>5.5800110500952007E-3</v>
          </cell>
          <cell r="G58">
            <v>5.9211779249012117E-3</v>
          </cell>
          <cell r="H58">
            <v>6.2832040480886239E-3</v>
          </cell>
          <cell r="I58">
            <v>6.6673647727915437E-3</v>
          </cell>
          <cell r="J58">
            <v>7.0750134283773013E-3</v>
          </cell>
          <cell r="K58">
            <v>7.5075860879832102E-3</v>
          </cell>
          <cell r="L58">
            <v>7.9666066275447967E-3</v>
          </cell>
          <cell r="M58">
            <v>8.4536920941375455E-3</v>
          </cell>
          <cell r="N58">
            <v>8.9705584025438663E-3</v>
          </cell>
          <cell r="O58">
            <v>9.5190263801132793E-3</v>
          </cell>
          <cell r="P58">
            <v>1.0101028181210754E-2</v>
          </cell>
          <cell r="Q58">
            <v>1.0718614093850179E-2</v>
          </cell>
          <cell r="R58">
            <v>1.1373959762491486E-2</v>
          </cell>
          <cell r="S58">
            <v>1.206937385244608E-2</v>
          </cell>
          <cell r="T58">
            <v>1.2807306182890867E-2</v>
          </cell>
          <cell r="U58">
            <v>1.359035635714205E-2</v>
          </cell>
          <cell r="V58">
            <v>1.4421282920591605E-2</v>
          </cell>
          <cell r="W58">
            <v>1.5303013078568191E-2</v>
          </cell>
          <cell r="X58">
            <v>1.6238653008356779E-2</v>
          </cell>
          <cell r="Y58">
            <v>1.7231498801704409E-2</v>
          </cell>
          <cell r="Z58">
            <v>1.8285048076360545E-2</v>
          </cell>
          <cell r="AA58">
            <v>1.940301229755741E-2</v>
          </cell>
          <cell r="AB58">
            <v>2.058932985283668E-2</v>
          </cell>
          <cell r="AC58">
            <v>2.1848179926282778E-2</v>
          </cell>
          <cell r="AD58">
            <v>2.3183997221039237E-2</v>
          </cell>
          <cell r="AE58">
            <v>2.4601487581972885E-2</v>
          </cell>
          <cell r="AF58">
            <v>2.6105644573521741E-2</v>
          </cell>
          <cell r="AG58">
            <v>2.770176707112736E-2</v>
          </cell>
          <cell r="AH58">
            <v>2.9395477928223123E-2</v>
          </cell>
          <cell r="AI58">
            <v>3.1192743784538918E-2</v>
          </cell>
          <cell r="AJ58">
            <v>3.3099896085503303E-2</v>
          </cell>
          <cell r="AK58">
            <v>3.5123653386790764E-2</v>
          </cell>
          <cell r="AL58">
            <v>3.7271145022588957E-2</v>
          </cell>
          <cell r="AM58">
            <v>3.9549936220965046E-2</v>
          </cell>
          <cell r="AN58">
            <v>4.1968054754807999E-2</v>
          </cell>
          <cell r="AO58">
            <v>4.4534019222233399E-2</v>
          </cell>
          <cell r="AP58">
            <v>4.7256869056077538E-2</v>
          </cell>
          <cell r="AQ58">
            <v>5.0146196368198857E-2</v>
          </cell>
          <cell r="AR58">
            <v>5.3212179740768528E-2</v>
          </cell>
          <cell r="AS58">
            <v>5.6465620083590788E-2</v>
          </cell>
          <cell r="AT58">
            <v>5.9917978683771966E-2</v>
          </cell>
          <cell r="AU58">
            <v>6.3581417581780403E-2</v>
          </cell>
          <cell r="AV58">
            <v>6.7468842416134781E-2</v>
          </cell>
          <cell r="AW58">
            <v>7.1593947887655163E-2</v>
          </cell>
          <cell r="AX58">
            <v>7.5971266003438995E-2</v>
          </cell>
          <cell r="AY58">
            <v>8.0616217270517071E-2</v>
          </cell>
          <cell r="AZ58">
            <v>8.5545165019535491E-2</v>
          </cell>
          <cell r="BA58">
            <v>9.0775473049836158E-2</v>
          </cell>
          <cell r="BB58">
            <v>9.6325566799009193E-2</v>
          </cell>
          <cell r="BC58">
            <v>0.10221499825240657</v>
          </cell>
          <cell r="BD58">
            <v>0.10846451482128154</v>
          </cell>
          <cell r="BE58">
            <v>0.11509613243219927</v>
          </cell>
          <cell r="BF58">
            <v>0.12213321308519945</v>
          </cell>
          <cell r="BG58">
            <v>0.12960054715393451</v>
          </cell>
          <cell r="BH58">
            <v>0.13752444071771205</v>
          </cell>
          <cell r="BI58">
            <v>0.14593280823309643</v>
          </cell>
          <cell r="BJ58">
            <v>0.15485527087153528</v>
          </cell>
          <cell r="BK58">
            <v>0.16432326086943655</v>
          </cell>
          <cell r="BL58">
            <v>0.1743701322583027</v>
          </cell>
          <cell r="BM58">
            <v>0.18503127836500458</v>
          </cell>
          <cell r="BN58">
            <v>0.20179063918250231</v>
          </cell>
          <cell r="BO58">
            <v>0.21854999999999999</v>
          </cell>
          <cell r="BP58">
            <v>0.23530936081749773</v>
          </cell>
          <cell r="BQ58">
            <v>0.25206872163499544</v>
          </cell>
          <cell r="BR58">
            <v>0.26882808245249323</v>
          </cell>
          <cell r="BS58">
            <v>0.28714243551078972</v>
          </cell>
          <cell r="BT58">
            <v>0.30545678856908626</v>
          </cell>
          <cell r="BU58">
            <v>0.32377114162738269</v>
          </cell>
          <cell r="BV58">
            <v>0.34208549468567923</v>
          </cell>
          <cell r="BW58">
            <v>0.36039984774397565</v>
          </cell>
          <cell r="BX58">
            <v>0.38463210786244517</v>
          </cell>
          <cell r="BY58">
            <v>0.40886436798091463</v>
          </cell>
          <cell r="BZ58">
            <v>0.4330966280993841</v>
          </cell>
          <cell r="CA58">
            <v>0.45732888821785356</v>
          </cell>
          <cell r="CB58">
            <v>0.48156114833632302</v>
          </cell>
          <cell r="CC58">
            <v>0.51302704650555886</v>
          </cell>
          <cell r="CD58">
            <v>0.5444929446747947</v>
          </cell>
          <cell r="CE58">
            <v>0.57595884284403065</v>
          </cell>
          <cell r="CF58">
            <v>0.60742474101326649</v>
          </cell>
          <cell r="CG58">
            <v>0.63889063918250244</v>
          </cell>
          <cell r="CH58">
            <v>0.67922192700456996</v>
          </cell>
          <cell r="CI58">
            <v>0.71955321482663748</v>
          </cell>
          <cell r="CJ58">
            <v>0.75988450264870522</v>
          </cell>
          <cell r="CK58">
            <v>0.80021579047077285</v>
          </cell>
          <cell r="CL58">
            <v>0.84054707829284037</v>
          </cell>
          <cell r="CM58">
            <v>0.89195393353287578</v>
          </cell>
          <cell r="CN58">
            <v>0.94336078877291096</v>
          </cell>
          <cell r="CO58">
            <v>0.99476764401294626</v>
          </cell>
          <cell r="CP58">
            <v>1.0461744992529816</v>
          </cell>
          <cell r="CQ58">
            <v>1.0975813544930169</v>
          </cell>
        </row>
        <row r="59">
          <cell r="C59" t="str">
            <v>GEO</v>
          </cell>
          <cell r="D59">
            <v>7</v>
          </cell>
          <cell r="E59">
            <v>2.7195563760654142</v>
          </cell>
          <cell r="F59">
            <v>2.7698684921938788</v>
          </cell>
          <cell r="G59">
            <v>2.8211113884494261</v>
          </cell>
          <cell r="H59">
            <v>2.8733022843750144</v>
          </cell>
          <cell r="I59">
            <v>2.9264587180771926</v>
          </cell>
          <cell r="J59">
            <v>2.9805985521195648</v>
          </cell>
          <cell r="K59">
            <v>3.035739979525284</v>
          </cell>
          <cell r="L59">
            <v>3.0919015298905941</v>
          </cell>
          <cell r="M59">
            <v>3.1491020756114709</v>
          </cell>
          <cell r="N59">
            <v>3.2073608382254588</v>
          </cell>
          <cell r="O59">
            <v>3.2666973948708309</v>
          </cell>
          <cell r="P59">
            <v>3.3271316848652441</v>
          </cell>
          <cell r="Q59">
            <v>3.3886840164061023</v>
          </cell>
          <cell r="R59">
            <v>3.4513750733948743</v>
          </cell>
          <cell r="S59">
            <v>3.5152259223876636</v>
          </cell>
          <cell r="T59">
            <v>3.5802580196743654</v>
          </cell>
          <cell r="U59">
            <v>3.6464932184887875</v>
          </cell>
          <cell r="V59">
            <v>3.7139537763521604</v>
          </cell>
          <cell r="W59">
            <v>3.782662362552502</v>
          </cell>
          <cell r="X59">
            <v>3.8526420657623519</v>
          </cell>
          <cell r="Y59">
            <v>3.9239164017974359</v>
          </cell>
          <cell r="Z59">
            <v>3.9965093215188654</v>
          </cell>
          <cell r="AA59">
            <v>4.0704452188815283</v>
          </cell>
          <cell r="AB59">
            <v>4.1457489391313764</v>
          </cell>
          <cell r="AC59">
            <v>4.2224457871543644</v>
          </cell>
          <cell r="AD59">
            <v>4.3005615359798428</v>
          </cell>
          <cell r="AE59">
            <v>4.3801224354412707</v>
          </cell>
          <cell r="AF59">
            <v>4.461155220997143</v>
          </cell>
          <cell r="AG59">
            <v>4.5436871227151148</v>
          </cell>
          <cell r="AH59">
            <v>4.6277458744223274</v>
          </cell>
          <cell r="AI59">
            <v>4.7133597230250226</v>
          </cell>
          <cell r="AJ59">
            <v>4.8005574380005616</v>
          </cell>
          <cell r="AK59">
            <v>4.8893683210650565</v>
          </cell>
          <cell r="AL59">
            <v>4.9798222160198504</v>
          </cell>
          <cell r="AM59">
            <v>5.0719495187801558</v>
          </cell>
          <cell r="AN59">
            <v>5.1657811875892303</v>
          </cell>
          <cell r="AO59">
            <v>5.2613487534215091</v>
          </cell>
          <cell r="AP59">
            <v>5.3586843305782033</v>
          </cell>
          <cell r="AQ59">
            <v>5.4578206274789105</v>
          </cell>
          <cell r="AR59">
            <v>5.5587909576528798</v>
          </cell>
          <cell r="AS59">
            <v>5.6616292509336077</v>
          </cell>
          <cell r="AT59">
            <v>5.7663700648605447</v>
          </cell>
          <cell r="AU59">
            <v>5.873048596291726</v>
          </cell>
          <cell r="AV59">
            <v>5.981700693231244</v>
          </cell>
          <cell r="AW59">
            <v>6.0923628668755265</v>
          </cell>
          <cell r="AX59">
            <v>6.2050723038824733</v>
          </cell>
          <cell r="AY59">
            <v>6.3198668788675754</v>
          </cell>
          <cell r="AZ59">
            <v>6.4367851671312097</v>
          </cell>
          <cell r="BA59">
            <v>6.555866457621395</v>
          </cell>
          <cell r="BB59">
            <v>6.6771507661363581</v>
          </cell>
          <cell r="BC59">
            <v>6.8006788487713461</v>
          </cell>
          <cell r="BD59">
            <v>6.9264922156142132</v>
          </cell>
          <cell r="BE59">
            <v>7.0546331446943702</v>
          </cell>
          <cell r="BF59">
            <v>7.1851446961897967</v>
          </cell>
          <cell r="BG59">
            <v>7.3180707268968819</v>
          </cell>
          <cell r="BH59">
            <v>7.4534559049679601</v>
          </cell>
          <cell r="BI59">
            <v>7.5913457249214904</v>
          </cell>
          <cell r="BJ59">
            <v>7.7317865229299318</v>
          </cell>
          <cell r="BK59">
            <v>7.8748254923904382</v>
          </cell>
          <cell r="BL59">
            <v>8.0205106997836193</v>
          </cell>
          <cell r="BM59">
            <v>8.1688911008256895</v>
          </cell>
          <cell r="BN59">
            <v>8.3184455504128447</v>
          </cell>
          <cell r="BO59">
            <v>8.468</v>
          </cell>
          <cell r="BP59">
            <v>8.6175544495871534</v>
          </cell>
          <cell r="BQ59">
            <v>8.7671088991743087</v>
          </cell>
          <cell r="BR59">
            <v>8.9166633487614639</v>
          </cell>
          <cell r="BS59">
            <v>9.0848105624501638</v>
          </cell>
          <cell r="BT59">
            <v>9.2529577761388619</v>
          </cell>
          <cell r="BU59">
            <v>9.4211049898275618</v>
          </cell>
          <cell r="BV59">
            <v>9.5892522035162635</v>
          </cell>
          <cell r="BW59">
            <v>9.7573994172049616</v>
          </cell>
          <cell r="BX59">
            <v>9.981254376899404</v>
          </cell>
          <cell r="BY59">
            <v>10.205109336593845</v>
          </cell>
          <cell r="BZ59">
            <v>10.428964296288287</v>
          </cell>
          <cell r="CA59">
            <v>10.652819255982731</v>
          </cell>
          <cell r="CB59">
            <v>10.876674215677173</v>
          </cell>
          <cell r="CC59">
            <v>11.111990993262966</v>
          </cell>
          <cell r="CD59">
            <v>11.347307770848756</v>
          </cell>
          <cell r="CE59">
            <v>11.582624548434547</v>
          </cell>
          <cell r="CF59">
            <v>11.817941326020339</v>
          </cell>
          <cell r="CG59">
            <v>12.053258103606129</v>
          </cell>
          <cell r="CH59">
            <v>12.282544399506389</v>
          </cell>
          <cell r="CI59">
            <v>12.511830695406648</v>
          </cell>
          <cell r="CJ59">
            <v>12.741116991306907</v>
          </cell>
          <cell r="CK59">
            <v>12.970403287207166</v>
          </cell>
          <cell r="CL59">
            <v>13.199689583107425</v>
          </cell>
          <cell r="CM59">
            <v>13.39131071304738</v>
          </cell>
          <cell r="CN59">
            <v>13.582931842987335</v>
          </cell>
          <cell r="CO59">
            <v>13.774552972927291</v>
          </cell>
          <cell r="CP59">
            <v>13.966174102867246</v>
          </cell>
          <cell r="CQ59">
            <v>14.157795232807198</v>
          </cell>
        </row>
        <row r="60">
          <cell r="C60" t="str">
            <v>DEU</v>
          </cell>
          <cell r="D60">
            <v>4</v>
          </cell>
          <cell r="E60">
            <v>330.6260973553546</v>
          </cell>
          <cell r="F60">
            <v>333.41433196696079</v>
          </cell>
          <cell r="G60">
            <v>336.22608030694943</v>
          </cell>
          <cell r="H60">
            <v>339.06154067119564</v>
          </cell>
          <cell r="I60">
            <v>341.92091302784257</v>
          </cell>
          <cell r="J60">
            <v>344.80439903140376</v>
          </cell>
          <cell r="K60">
            <v>347.71220203698482</v>
          </cell>
          <cell r="L60">
            <v>350.64452711462474</v>
          </cell>
          <cell r="M60">
            <v>353.60158106375832</v>
          </cell>
          <cell r="N60">
            <v>356.5835724278005</v>
          </cell>
          <cell r="O60">
            <v>359.5907115088537</v>
          </cell>
          <cell r="P60">
            <v>362.62321038253901</v>
          </cell>
          <cell r="Q60">
            <v>365.6812829129529</v>
          </cell>
          <cell r="R60">
            <v>368.76514476774952</v>
          </cell>
          <cell r="S60">
            <v>371.87501343335066</v>
          </cell>
          <cell r="T60">
            <v>375.01110823028364</v>
          </cell>
          <cell r="U60">
            <v>378.17365032864876</v>
          </cell>
          <cell r="V60">
            <v>381.36286276371703</v>
          </cell>
          <cell r="W60">
            <v>384.57897045165964</v>
          </cell>
          <cell r="X60">
            <v>387.82220020540984</v>
          </cell>
          <cell r="Y60">
            <v>391.09278075065873</v>
          </cell>
          <cell r="Z60">
            <v>394.39094274198601</v>
          </cell>
          <cell r="AA60">
            <v>397.71691877912656</v>
          </cell>
          <cell r="AB60">
            <v>401.07094342337433</v>
          </cell>
          <cell r="AC60">
            <v>404.45325321412469</v>
          </cell>
          <cell r="AD60">
            <v>407.864086685556</v>
          </cell>
          <cell r="AE60">
            <v>411.30368438345198</v>
          </cell>
          <cell r="AF60">
            <v>414.77228888216615</v>
          </cell>
          <cell r="AG60">
            <v>418.27014480172897</v>
          </cell>
          <cell r="AH60">
            <v>421.79749882509952</v>
          </cell>
          <cell r="AI60">
            <v>425.35459971556259</v>
          </cell>
          <cell r="AJ60">
            <v>428.94169833427247</v>
          </cell>
          <cell r="AK60">
            <v>432.55904765794463</v>
          </cell>
          <cell r="AL60">
            <v>436.2069027966968</v>
          </cell>
          <cell r="AM60">
            <v>439.88552101204016</v>
          </cell>
          <cell r="AN60">
            <v>443.59516173502266</v>
          </cell>
          <cell r="AO60">
            <v>447.33608658452505</v>
          </cell>
          <cell r="AP60">
            <v>451.10855938571132</v>
          </cell>
          <cell r="AQ60">
            <v>454.91284618863472</v>
          </cell>
          <cell r="AR60">
            <v>458.74921528700071</v>
          </cell>
          <cell r="AS60">
            <v>462.61793723708814</v>
          </cell>
          <cell r="AT60">
            <v>466.51928487682983</v>
          </cell>
          <cell r="AU60">
            <v>470.45353334505432</v>
          </cell>
          <cell r="AV60">
            <v>474.42096010088983</v>
          </cell>
          <cell r="AW60">
            <v>478.42184494333168</v>
          </cell>
          <cell r="AX60">
            <v>482.45647003097491</v>
          </cell>
          <cell r="AY60">
            <v>486.52511990191329</v>
          </cell>
          <cell r="AZ60">
            <v>490.62808149380589</v>
          </cell>
          <cell r="BA60">
            <v>494.76564416411344</v>
          </cell>
          <cell r="BB60">
            <v>498.93809971050462</v>
          </cell>
          <cell r="BC60">
            <v>503.14574239143508</v>
          </cell>
          <cell r="BD60">
            <v>507.38886894689955</v>
          </cell>
          <cell r="BE60">
            <v>511.66777861935935</v>
          </cell>
          <cell r="BF60">
            <v>515.98277317484599</v>
          </cell>
          <cell r="BG60">
            <v>520.33415692424308</v>
          </cell>
          <cell r="BH60">
            <v>524.72223674474731</v>
          </cell>
          <cell r="BI60">
            <v>529.14732210151101</v>
          </cell>
          <cell r="BJ60">
            <v>533.60972506946678</v>
          </cell>
          <cell r="BK60">
            <v>538.10976035533611</v>
          </cell>
          <cell r="BL60">
            <v>542.64774531982391</v>
          </cell>
          <cell r="BM60">
            <v>547.22400000000005</v>
          </cell>
          <cell r="BN60">
            <v>543.74599999999998</v>
          </cell>
          <cell r="BO60">
            <v>540.12099999999998</v>
          </cell>
          <cell r="BP60">
            <v>544.61227149337776</v>
          </cell>
          <cell r="BQ60">
            <v>549.10354298675554</v>
          </cell>
          <cell r="BR60">
            <v>553.59481448013355</v>
          </cell>
          <cell r="BS60">
            <v>558.64646781736133</v>
          </cell>
          <cell r="BT60">
            <v>563.6981211545891</v>
          </cell>
          <cell r="BU60">
            <v>568.74977449181688</v>
          </cell>
          <cell r="BV60">
            <v>573.80142782904466</v>
          </cell>
          <cell r="BW60">
            <v>578.85308116627243</v>
          </cell>
          <cell r="BX60">
            <v>585.26399066615841</v>
          </cell>
          <cell r="BY60">
            <v>591.67490016604438</v>
          </cell>
          <cell r="BZ60">
            <v>598.08580966593047</v>
          </cell>
          <cell r="CA60">
            <v>604.49671916581644</v>
          </cell>
          <cell r="CB60">
            <v>610.90762866570253</v>
          </cell>
          <cell r="CC60">
            <v>617.01246146130347</v>
          </cell>
          <cell r="CD60">
            <v>623.11729425690453</v>
          </cell>
          <cell r="CE60">
            <v>629.22212705250547</v>
          </cell>
          <cell r="CF60">
            <v>635.32695984810641</v>
          </cell>
          <cell r="CG60">
            <v>641.43179264370724</v>
          </cell>
          <cell r="CH60">
            <v>647.6173979476672</v>
          </cell>
          <cell r="CI60">
            <v>653.80300325162716</v>
          </cell>
          <cell r="CJ60">
            <v>659.98860855558701</v>
          </cell>
          <cell r="CK60">
            <v>666.17421385954697</v>
          </cell>
          <cell r="CL60">
            <v>672.35981916350681</v>
          </cell>
          <cell r="CM60">
            <v>678.689956155034</v>
          </cell>
          <cell r="CN60">
            <v>685.02009314656118</v>
          </cell>
          <cell r="CO60">
            <v>691.35023013808825</v>
          </cell>
          <cell r="CP60">
            <v>697.68036712961543</v>
          </cell>
          <cell r="CQ60">
            <v>704.01050412114239</v>
          </cell>
        </row>
        <row r="61">
          <cell r="C61" t="str">
            <v>GHA</v>
          </cell>
          <cell r="D61">
            <v>14</v>
          </cell>
          <cell r="E61">
            <v>0.20502261148950399</v>
          </cell>
          <cell r="F61">
            <v>0.21755787763834927</v>
          </cell>
          <cell r="G61">
            <v>0.23085956119004006</v>
          </cell>
          <cell r="H61">
            <v>0.24497452159122943</v>
          </cell>
          <cell r="I61">
            <v>0.2599524833171209</v>
          </cell>
          <cell r="J61">
            <v>0.27584621104188062</v>
          </cell>
          <cell r="K61">
            <v>0.2927116955191259</v>
          </cell>
          <cell r="L61">
            <v>0.31060835082731297</v>
          </cell>
          <cell r="M61">
            <v>0.3295992236748847</v>
          </cell>
          <cell r="N61">
            <v>0.34975121550252258</v>
          </cell>
          <cell r="O61">
            <v>0.37113531816492923</v>
          </cell>
          <cell r="P61">
            <v>0.39382686402240619</v>
          </cell>
          <cell r="Q61">
            <v>0.41790579132325512</v>
          </cell>
          <cell r="R61">
            <v>0.44345692581189655</v>
          </cell>
          <cell r="S61">
            <v>0.47057027955476133</v>
          </cell>
          <cell r="T61">
            <v>0.4993413680366649</v>
          </cell>
          <cell r="U61">
            <v>0.52987154664473779</v>
          </cell>
          <cell r="V61">
            <v>0.56226836772528532</v>
          </cell>
          <cell r="W61">
            <v>0.5966459594714234</v>
          </cell>
          <cell r="X61">
            <v>0.63312542797624405</v>
          </cell>
          <cell r="Y61">
            <v>0.67183528386787139</v>
          </cell>
          <cell r="Z61">
            <v>0.71291189502936725</v>
          </cell>
          <cell r="AA61">
            <v>0.75649996699833766</v>
          </cell>
          <cell r="AB61">
            <v>0.80275305273860154</v>
          </cell>
          <cell r="AC61">
            <v>0.85183409357975559</v>
          </cell>
          <cell r="AD61">
            <v>0.90391599323026928</v>
          </cell>
          <cell r="AE61">
            <v>0.95918222688625476</v>
          </cell>
          <cell r="AF61">
            <v>1.0178274875816919</v>
          </cell>
          <cell r="AG61">
            <v>1.0800583720570864</v>
          </cell>
          <cell r="AH61">
            <v>1.146094108562751</v>
          </cell>
          <cell r="AI61">
            <v>1.2161673291606319</v>
          </cell>
          <cell r="AJ61">
            <v>1.2905248892453609</v>
          </cell>
          <cell r="AK61">
            <v>1.3694287371715583</v>
          </cell>
          <cell r="AL61">
            <v>1.4531568370509289</v>
          </cell>
          <cell r="AM61">
            <v>1.5420041479699986</v>
          </cell>
          <cell r="AN61">
            <v>1.6362836630781012</v>
          </cell>
          <cell r="AO61">
            <v>1.7363275122061352</v>
          </cell>
          <cell r="AP61">
            <v>1.8424881319004198</v>
          </cell>
          <cell r="AQ61">
            <v>1.9551395069934685</v>
          </cell>
          <cell r="AR61">
            <v>2.0746784880855125</v>
          </cell>
          <cell r="AS61">
            <v>2.2015261895780243</v>
          </cell>
          <cell r="AT61">
            <v>2.3361294731842648</v>
          </cell>
          <cell r="AU61">
            <v>2.4789625221429921</v>
          </cell>
          <cell r="AV61">
            <v>2.6305285116810095</v>
          </cell>
          <cell r="AW61">
            <v>2.7913613816092875</v>
          </cell>
          <cell r="AX61">
            <v>2.9620277172972034</v>
          </cell>
          <cell r="AY61">
            <v>3.1431287456512291</v>
          </cell>
          <cell r="AZ61">
            <v>3.335302453129545</v>
          </cell>
          <cell r="BA61">
            <v>3.539225833253965</v>
          </cell>
          <cell r="BB61">
            <v>3.7556172715367535</v>
          </cell>
          <cell r="BC61">
            <v>3.9852390762240062</v>
          </cell>
          <cell r="BD61">
            <v>4.2289001637709456</v>
          </cell>
          <cell r="BE61">
            <v>4.487458908509586</v>
          </cell>
          <cell r="BF61">
            <v>4.76182616654763</v>
          </cell>
          <cell r="BG61">
            <v>5.0529684845512524</v>
          </cell>
          <cell r="BH61">
            <v>5.3619115047157377</v>
          </cell>
          <cell r="BI61">
            <v>5.6897435779190788</v>
          </cell>
          <cell r="BJ61">
            <v>6.0376195977870148</v>
          </cell>
          <cell r="BK61">
            <v>6.406765069176247</v>
          </cell>
          <cell r="BL61">
            <v>6.7984804254083606</v>
          </cell>
          <cell r="BM61">
            <v>7.2141456094632979</v>
          </cell>
          <cell r="BN61">
            <v>7.8675728047316484</v>
          </cell>
          <cell r="BO61">
            <v>8.520999999999999</v>
          </cell>
          <cell r="BP61">
            <v>9.1744271952683505</v>
          </cell>
          <cell r="BQ61">
            <v>9.8278543905367002</v>
          </cell>
          <cell r="BR61">
            <v>10.481281585805053</v>
          </cell>
          <cell r="BS61">
            <v>11.195336046613768</v>
          </cell>
          <cell r="BT61">
            <v>11.909390507422483</v>
          </cell>
          <cell r="BU61">
            <v>12.623444968231194</v>
          </cell>
          <cell r="BV61">
            <v>13.337499429039909</v>
          </cell>
          <cell r="BW61">
            <v>14.051553889848622</v>
          </cell>
          <cell r="BX61">
            <v>14.996340384790184</v>
          </cell>
          <cell r="BY61">
            <v>15.941126879731746</v>
          </cell>
          <cell r="BZ61">
            <v>16.885913374673308</v>
          </cell>
          <cell r="CA61">
            <v>17.830699869614868</v>
          </cell>
          <cell r="CB61">
            <v>18.775486364556428</v>
          </cell>
          <cell r="CC61">
            <v>20.002303652591472</v>
          </cell>
          <cell r="CD61">
            <v>21.229120940626515</v>
          </cell>
          <cell r="CE61">
            <v>22.455938228661562</v>
          </cell>
          <cell r="CF61">
            <v>23.682755516696606</v>
          </cell>
          <cell r="CG61">
            <v>24.909572804731653</v>
          </cell>
          <cell r="CH61">
            <v>26.482040905998353</v>
          </cell>
          <cell r="CI61">
            <v>28.054509007265054</v>
          </cell>
          <cell r="CJ61">
            <v>29.626977108531758</v>
          </cell>
          <cell r="CK61">
            <v>31.199445209798466</v>
          </cell>
          <cell r="CL61">
            <v>32.771913311065163</v>
          </cell>
          <cell r="CM61">
            <v>34.776204381759932</v>
          </cell>
          <cell r="CN61">
            <v>36.780495452454694</v>
          </cell>
          <cell r="CO61">
            <v>38.784786523149457</v>
          </cell>
          <cell r="CP61">
            <v>40.789077593844226</v>
          </cell>
          <cell r="CQ61">
            <v>42.793368664538981</v>
          </cell>
        </row>
        <row r="62">
          <cell r="C62" t="str">
            <v>GRC</v>
          </cell>
          <cell r="D62">
            <v>4</v>
          </cell>
          <cell r="E62">
            <v>31.691460529105303</v>
          </cell>
          <cell r="F62">
            <v>31.997398403676122</v>
          </cell>
          <cell r="G62">
            <v>32.306289691612378</v>
          </cell>
          <cell r="H62">
            <v>32.618162904096351</v>
          </cell>
          <cell r="I62">
            <v>32.933046827546931</v>
          </cell>
          <cell r="J62">
            <v>33.250970526276681</v>
          </cell>
          <cell r="K62">
            <v>33.571963345174488</v>
          </cell>
          <cell r="L62">
            <v>33.896054912414165</v>
          </cell>
          <cell r="M62">
            <v>34.223275142189181</v>
          </cell>
          <cell r="N62">
            <v>34.553654237473786</v>
          </cell>
          <cell r="O62">
            <v>34.887222692810802</v>
          </cell>
          <cell r="P62">
            <v>35.22401129712631</v>
          </cell>
          <cell r="Q62">
            <v>35.564051136571521</v>
          </cell>
          <cell r="R62">
            <v>35.907373597392095</v>
          </cell>
          <cell r="S62">
            <v>36.254010368825128</v>
          </cell>
          <cell r="T62">
            <v>36.60399344602412</v>
          </cell>
          <cell r="U62">
            <v>36.9573551330122</v>
          </cell>
          <cell r="V62">
            <v>37.314128045663814</v>
          </cell>
          <cell r="W62">
            <v>37.674345114715258</v>
          </cell>
          <cell r="X62">
            <v>38.038039588804203</v>
          </cell>
          <cell r="Y62">
            <v>38.405245037538627</v>
          </cell>
          <cell r="Z62">
            <v>38.775995354595338</v>
          </cell>
          <cell r="AA62">
            <v>39.150324760848413</v>
          </cell>
          <cell r="AB62">
            <v>39.528267807527854</v>
          </cell>
          <cell r="AC62">
            <v>39.909859379408701</v>
          </cell>
          <cell r="AD62">
            <v>40.295134698030985</v>
          </cell>
          <cell r="AE62">
            <v>40.68412932495071</v>
          </cell>
          <cell r="AF62">
            <v>41.076879165022255</v>
          </cell>
          <cell r="AG62">
            <v>41.473420469712451</v>
          </cell>
          <cell r="AH62">
            <v>41.873789840446655</v>
          </cell>
          <cell r="AI62">
            <v>42.278024231987111</v>
          </cell>
          <cell r="AJ62">
            <v>42.68616095584396</v>
          </cell>
          <cell r="AK62">
            <v>43.098237683719127</v>
          </cell>
          <cell r="AL62">
            <v>43.514292450983497</v>
          </cell>
          <cell r="AM62">
            <v>43.93436366018765</v>
          </cell>
          <cell r="AN62">
            <v>44.358490084606458</v>
          </cell>
          <cell r="AO62">
            <v>44.786710871817945</v>
          </cell>
          <cell r="AP62">
            <v>45.21906554731666</v>
          </cell>
          <cell r="AQ62">
            <v>45.655594018161963</v>
          </cell>
          <cell r="AR62">
            <v>46.096336576661493</v>
          </cell>
          <cell r="AS62">
            <v>46.541333904090223</v>
          </cell>
          <cell r="AT62">
            <v>46.990627074445413</v>
          </cell>
          <cell r="AU62">
            <v>47.444257558237815</v>
          </cell>
          <cell r="AV62">
            <v>47.902267226319452</v>
          </cell>
          <cell r="AW62">
            <v>48.364698353748381</v>
          </cell>
          <cell r="AX62">
            <v>48.83159362369075</v>
          </cell>
          <cell r="AY62">
            <v>49.302996131360523</v>
          </cell>
          <cell r="AZ62">
            <v>49.778949387997244</v>
          </cell>
          <cell r="BA62">
            <v>50.25949732488219</v>
          </cell>
          <cell r="BB62">
            <v>50.744684297393306</v>
          </cell>
          <cell r="BC62">
            <v>51.234555089099288</v>
          </cell>
          <cell r="BD62">
            <v>51.729154915893169</v>
          </cell>
          <cell r="BE62">
            <v>52.228529430165821</v>
          </cell>
          <cell r="BF62">
            <v>52.732724725019764</v>
          </cell>
          <cell r="BG62">
            <v>53.241787338523615</v>
          </cell>
          <cell r="BH62">
            <v>53.755764258007652</v>
          </cell>
          <cell r="BI62">
            <v>54.274702924400792</v>
          </cell>
          <cell r="BJ62">
            <v>54.798651236609501</v>
          </cell>
          <cell r="BK62">
            <v>55.327657555938927</v>
          </cell>
          <cell r="BL62">
            <v>55.861770710556733</v>
          </cell>
          <cell r="BM62">
            <v>56.401040000000002</v>
          </cell>
          <cell r="BN62">
            <v>56.372</v>
          </cell>
          <cell r="BO62">
            <v>57.725999999999999</v>
          </cell>
          <cell r="BP62">
            <v>58.206009364988077</v>
          </cell>
          <cell r="BQ62">
            <v>58.686018729976162</v>
          </cell>
          <cell r="BR62">
            <v>59.166028094964261</v>
          </cell>
          <cell r="BS62">
            <v>59.705928858950131</v>
          </cell>
          <cell r="BT62">
            <v>60.245829622936</v>
          </cell>
          <cell r="BU62">
            <v>60.78573038692187</v>
          </cell>
          <cell r="BV62">
            <v>61.325631150907739</v>
          </cell>
          <cell r="BW62">
            <v>61.865531914893602</v>
          </cell>
          <cell r="BX62">
            <v>62.550704610993954</v>
          </cell>
          <cell r="BY62">
            <v>63.235877307094299</v>
          </cell>
          <cell r="BZ62">
            <v>63.921050003194658</v>
          </cell>
          <cell r="CA62">
            <v>64.606222699295017</v>
          </cell>
          <cell r="CB62">
            <v>65.291395395395384</v>
          </cell>
          <cell r="CC62">
            <v>65.943855821779209</v>
          </cell>
          <cell r="CD62">
            <v>66.596316248163049</v>
          </cell>
          <cell r="CE62">
            <v>67.248776674546889</v>
          </cell>
          <cell r="CF62">
            <v>67.901237100930729</v>
          </cell>
          <cell r="CG62">
            <v>68.55369752731454</v>
          </cell>
          <cell r="CH62">
            <v>69.214790600489607</v>
          </cell>
          <cell r="CI62">
            <v>69.875883673664674</v>
          </cell>
          <cell r="CJ62">
            <v>70.536976746839741</v>
          </cell>
          <cell r="CK62">
            <v>71.198069820014808</v>
          </cell>
          <cell r="CL62">
            <v>71.859162893189861</v>
          </cell>
          <cell r="CM62">
            <v>72.535702942499</v>
          </cell>
          <cell r="CN62">
            <v>73.212242991808139</v>
          </cell>
          <cell r="CO62">
            <v>73.888783041117264</v>
          </cell>
          <cell r="CP62">
            <v>74.565323090426389</v>
          </cell>
          <cell r="CQ62">
            <v>75.2418631397355</v>
          </cell>
        </row>
        <row r="63">
          <cell r="C63" t="str">
            <v>GTM</v>
          </cell>
          <cell r="D63">
            <v>16</v>
          </cell>
          <cell r="E63">
            <v>1.5959666589300054</v>
          </cell>
          <cell r="F63">
            <v>1.6382556893238447</v>
          </cell>
          <cell r="G63">
            <v>1.6816652707527853</v>
          </cell>
          <cell r="H63">
            <v>1.7262250949503706</v>
          </cell>
          <cell r="I63">
            <v>1.7719656404050648</v>
          </cell>
          <cell r="J63">
            <v>1.818918193207244</v>
          </cell>
          <cell r="K63">
            <v>1.8671148684485794</v>
          </cell>
          <cell r="L63">
            <v>1.9165886321884484</v>
          </cell>
          <cell r="M63">
            <v>1.9673733240024012</v>
          </cell>
          <cell r="N63">
            <v>2.0195036801281021</v>
          </cell>
          <cell r="O63">
            <v>2.0730153572245804</v>
          </cell>
          <cell r="P63">
            <v>2.1279449567610396</v>
          </cell>
          <cell r="Q63">
            <v>2.1843300500519085</v>
          </cell>
          <cell r="R63">
            <v>2.2422092039552566</v>
          </cell>
          <cell r="S63">
            <v>2.3016220072521509</v>
          </cell>
          <cell r="T63">
            <v>2.3626090977250005</v>
          </cell>
          <cell r="U63">
            <v>2.4252121899534052</v>
          </cell>
          <cell r="V63">
            <v>2.4894741038465242</v>
          </cell>
          <cell r="W63">
            <v>2.5554387939314811</v>
          </cell>
          <cell r="X63">
            <v>2.6231513794178323</v>
          </cell>
          <cell r="Y63">
            <v>2.6926581750586722</v>
          </cell>
          <cell r="Z63">
            <v>2.7640067228294751</v>
          </cell>
          <cell r="AA63">
            <v>2.8372458244463457</v>
          </cell>
          <cell r="AB63">
            <v>2.9124255747459209</v>
          </cell>
          <cell r="AC63">
            <v>2.9895973959497542</v>
          </cell>
          <cell r="AD63">
            <v>3.0688140728366156</v>
          </cell>
          <cell r="AE63">
            <v>3.1501297888467712</v>
          </cell>
          <cell r="AF63">
            <v>3.2336001631429312</v>
          </cell>
          <cell r="AG63">
            <v>3.3192822886532189</v>
          </cell>
          <cell r="AH63">
            <v>3.4072347711221806</v>
          </cell>
          <cell r="AI63">
            <v>3.497517769196548</v>
          </cell>
          <cell r="AJ63">
            <v>3.5901930355731704</v>
          </cell>
          <cell r="AK63">
            <v>3.6853239592372611</v>
          </cell>
          <cell r="AL63">
            <v>3.7829756088198505</v>
          </cell>
          <cell r="AM63">
            <v>3.8832147771040995</v>
          </cell>
          <cell r="AN63">
            <v>3.9861100267109171</v>
          </cell>
          <cell r="AO63">
            <v>4.0917317369951283</v>
          </cell>
          <cell r="AP63">
            <v>4.2001521521842733</v>
          </cell>
          <cell r="AQ63">
            <v>4.3114454307929595</v>
          </cell>
          <cell r="AR63">
            <v>4.4256876963465652</v>
          </cell>
          <cell r="AS63">
            <v>4.5429570894489988</v>
          </cell>
          <cell r="AT63">
            <v>4.6633338212301121</v>
          </cell>
          <cell r="AU63">
            <v>4.7869002282093369</v>
          </cell>
          <cell r="AV63">
            <v>4.9137408286130695</v>
          </cell>
          <cell r="AW63">
            <v>5.0439423801843173</v>
          </cell>
          <cell r="AX63">
            <v>5.177593939524157</v>
          </cell>
          <cell r="AY63">
            <v>5.3147869230055855</v>
          </cell>
          <cell r="AZ63">
            <v>5.4556151693014376</v>
          </cell>
          <cell r="BA63">
            <v>5.6001750035691273</v>
          </cell>
          <cell r="BB63">
            <v>5.7485653033361235</v>
          </cell>
          <cell r="BC63">
            <v>5.9008875661312219</v>
          </cell>
          <cell r="BD63">
            <v>6.0572459789078739</v>
          </cell>
          <cell r="BE63">
            <v>6.2177474893070519</v>
          </cell>
          <cell r="BF63">
            <v>6.3825018788084034</v>
          </cell>
          <cell r="BG63">
            <v>6.5516218378197166</v>
          </cell>
          <cell r="BH63">
            <v>6.7252230427560731</v>
          </cell>
          <cell r="BI63">
            <v>6.9034242351613919</v>
          </cell>
          <cell r="BJ63">
            <v>7.0863473029265007</v>
          </cell>
          <cell r="BK63">
            <v>7.2741173636592693</v>
          </cell>
          <cell r="BL63">
            <v>7.4668628502638441</v>
          </cell>
          <cell r="BM63">
            <v>7.6647155987875122</v>
          </cell>
          <cell r="BN63">
            <v>7.9183577993937559</v>
          </cell>
          <cell r="BO63">
            <v>8.1720000000000006</v>
          </cell>
          <cell r="BP63">
            <v>8.4256422006062444</v>
          </cell>
          <cell r="BQ63">
            <v>8.6792844012124899</v>
          </cell>
          <cell r="BR63">
            <v>8.9329266018187354</v>
          </cell>
          <cell r="BS63">
            <v>9.2200470762749678</v>
          </cell>
          <cell r="BT63">
            <v>9.5071675507311983</v>
          </cell>
          <cell r="BU63">
            <v>9.7942880251874325</v>
          </cell>
          <cell r="BV63">
            <v>10.081408499643665</v>
          </cell>
          <cell r="BW63">
            <v>10.368528974099894</v>
          </cell>
          <cell r="BX63">
            <v>10.636051495995931</v>
          </cell>
          <cell r="BY63">
            <v>10.903574017891964</v>
          </cell>
          <cell r="BZ63">
            <v>11.171096539788</v>
          </cell>
          <cell r="CA63">
            <v>11.438619061684033</v>
          </cell>
          <cell r="CB63">
            <v>11.706141583580068</v>
          </cell>
          <cell r="CC63">
            <v>12.019256684233628</v>
          </cell>
          <cell r="CD63">
            <v>12.332371784887187</v>
          </cell>
          <cell r="CE63">
            <v>12.645486885540747</v>
          </cell>
          <cell r="CF63">
            <v>12.958601986194305</v>
          </cell>
          <cell r="CG63">
            <v>13.271717086847866</v>
          </cell>
          <cell r="CH63">
            <v>13.619354492695074</v>
          </cell>
          <cell r="CI63">
            <v>13.966991898542281</v>
          </cell>
          <cell r="CJ63">
            <v>14.314629304389488</v>
          </cell>
          <cell r="CK63">
            <v>14.662266710236693</v>
          </cell>
          <cell r="CL63">
            <v>15.009904116083902</v>
          </cell>
          <cell r="CM63">
            <v>15.36732668047549</v>
          </cell>
          <cell r="CN63">
            <v>15.724749244867077</v>
          </cell>
          <cell r="CO63">
            <v>16.082171809258661</v>
          </cell>
          <cell r="CP63">
            <v>16.439594373650248</v>
          </cell>
          <cell r="CQ63">
            <v>16.797016938041832</v>
          </cell>
        </row>
        <row r="64">
          <cell r="C64" t="str">
            <v>GIN</v>
          </cell>
          <cell r="D64">
            <v>14</v>
          </cell>
          <cell r="E64">
            <v>2.1727680888788483E-2</v>
          </cell>
          <cell r="F64">
            <v>2.3056130764435911E-2</v>
          </cell>
          <cell r="G64">
            <v>2.446580325565564E-2</v>
          </cell>
          <cell r="H64">
            <v>2.5961664385932139E-2</v>
          </cell>
          <cell r="I64">
            <v>2.7548983805874842E-2</v>
          </cell>
          <cell r="J64">
            <v>2.9233353357252589E-2</v>
          </cell>
          <cell r="K64">
            <v>3.102070677204977E-2</v>
          </cell>
          <cell r="L64">
            <v>3.291734057594041E-2</v>
          </cell>
          <cell r="M64">
            <v>3.4929936269819384E-2</v>
          </cell>
          <cell r="N64">
            <v>3.7065583867532309E-2</v>
          </cell>
          <cell r="O64">
            <v>3.933180687272337E-2</v>
          </cell>
          <cell r="P64">
            <v>4.1736588782789956E-2</v>
          </cell>
          <cell r="Q64">
            <v>4.4288401213312852E-2</v>
          </cell>
          <cell r="R64">
            <v>4.6996233742039276E-2</v>
          </cell>
          <cell r="S64">
            <v>4.986962557755379E-2</v>
          </cell>
          <cell r="T64">
            <v>5.2918699164200118E-2</v>
          </cell>
          <cell r="U64">
            <v>5.6154195841637985E-2</v>
          </cell>
          <cell r="V64">
            <v>5.9587513684657215E-2</v>
          </cell>
          <cell r="W64">
            <v>6.3230747656551956E-2</v>
          </cell>
          <cell r="X64">
            <v>6.7096732217508198E-2</v>
          </cell>
          <cell r="Y64">
            <v>7.1199086538106277E-2</v>
          </cell>
          <cell r="Z64">
            <v>7.5552262477217358E-2</v>
          </cell>
          <cell r="AA64">
            <v>8.017159549331164E-2</v>
          </cell>
          <cell r="AB64">
            <v>8.5073358668529386E-2</v>
          </cell>
          <cell r="AC64">
            <v>9.0274820035832204E-2</v>
          </cell>
          <cell r="AD64">
            <v>9.5794303411187609E-2</v>
          </cell>
          <cell r="AE64">
            <v>0.10165125294508791</v>
          </cell>
          <cell r="AF64">
            <v>0.10786630162080679</v>
          </cell>
          <cell r="AG64">
            <v>0.11446134394070065</v>
          </cell>
          <cell r="AH64">
            <v>0.12145961305661548</v>
          </cell>
          <cell r="AI64">
            <v>0.12888576261611606</v>
          </cell>
          <cell r="AJ64">
            <v>0.13676595361286678</v>
          </cell>
          <cell r="AK64">
            <v>0.14512794654712263</v>
          </cell>
          <cell r="AL64">
            <v>0.15400119922099517</v>
          </cell>
          <cell r="AM64">
            <v>0.16341697051300871</v>
          </cell>
          <cell r="AN64">
            <v>0.17340843049752577</v>
          </cell>
          <cell r="AO64">
            <v>0.18401077729697285</v>
          </cell>
          <cell r="AP64">
            <v>0.19526136107851608</v>
          </cell>
          <cell r="AQ64">
            <v>0.2071998156320046</v>
          </cell>
          <cell r="AR64">
            <v>0.21986819799270738</v>
          </cell>
          <cell r="AS64">
            <v>0.23331113660070912</v>
          </cell>
          <cell r="AT64">
            <v>0.24757598851890456</v>
          </cell>
          <cell r="AU64">
            <v>0.26271300626344152</v>
          </cell>
          <cell r="AV64">
            <v>0.27877551483432705</v>
          </cell>
          <cell r="AW64">
            <v>0.29582009956984318</v>
          </cell>
          <cell r="AX64">
            <v>0.31390680548654998</v>
          </cell>
          <cell r="AY64">
            <v>0.33309934880711517</v>
          </cell>
          <cell r="AZ64">
            <v>0.35346534142114444</v>
          </cell>
          <cell r="BA64">
            <v>0.37507652906974848</v>
          </cell>
          <cell r="BB64">
            <v>0.39800904409292726</v>
          </cell>
          <cell r="BC64">
            <v>0.4223436736301564</v>
          </cell>
          <cell r="BD64">
            <v>0.44816614421899725</v>
          </cell>
          <cell r="BE64">
            <v>0.4755674237943211</v>
          </cell>
          <cell r="BF64">
            <v>0.50464404215203673</v>
          </cell>
          <cell r="BG64">
            <v>0.53549843100625694</v>
          </cell>
          <cell r="BH64">
            <v>0.56823928483786534</v>
          </cell>
          <cell r="BI64">
            <v>0.60298194380568759</v>
          </cell>
          <cell r="BJ64">
            <v>0.63984880006919453</v>
          </cell>
          <cell r="BK64">
            <v>0.67896972895413976</v>
          </cell>
          <cell r="BL64">
            <v>0.72048254648005061</v>
          </cell>
          <cell r="BM64">
            <v>0.76453349486135924</v>
          </cell>
          <cell r="BN64">
            <v>0.83378174743067968</v>
          </cell>
          <cell r="BO64">
            <v>0.90303</v>
          </cell>
          <cell r="BP64">
            <v>0.97227825256932032</v>
          </cell>
          <cell r="BQ64">
            <v>1.0415265051386406</v>
          </cell>
          <cell r="BR64">
            <v>1.1107747577079612</v>
          </cell>
          <cell r="BS64">
            <v>1.1864481058764971</v>
          </cell>
          <cell r="BT64">
            <v>1.262121454045033</v>
          </cell>
          <cell r="BU64">
            <v>1.3377948022135684</v>
          </cell>
          <cell r="BV64">
            <v>1.4134681503821043</v>
          </cell>
          <cell r="BW64">
            <v>1.4891414985506397</v>
          </cell>
          <cell r="BX64">
            <v>1.5892671350401455</v>
          </cell>
          <cell r="BY64">
            <v>1.6893927715296513</v>
          </cell>
          <cell r="BZ64">
            <v>1.7895184080191571</v>
          </cell>
          <cell r="CA64">
            <v>1.8896440445086629</v>
          </cell>
          <cell r="CB64">
            <v>1.9897696809981684</v>
          </cell>
          <cell r="CC64">
            <v>2.1197840942846704</v>
          </cell>
          <cell r="CD64">
            <v>2.2497985075711728</v>
          </cell>
          <cell r="CE64">
            <v>2.3798129208576753</v>
          </cell>
          <cell r="CF64">
            <v>2.5098273341441777</v>
          </cell>
          <cell r="CG64">
            <v>2.6398417474306801</v>
          </cell>
          <cell r="CH64">
            <v>2.8064871962614357</v>
          </cell>
          <cell r="CI64">
            <v>2.9731326450921913</v>
          </cell>
          <cell r="CJ64">
            <v>3.1397780939229474</v>
          </cell>
          <cell r="CK64">
            <v>3.3064235427537039</v>
          </cell>
          <cell r="CL64">
            <v>3.4730689915844595</v>
          </cell>
          <cell r="CM64">
            <v>3.6854777423847755</v>
          </cell>
          <cell r="CN64">
            <v>3.8978864931850912</v>
          </cell>
          <cell r="CO64">
            <v>4.1102952439854077</v>
          </cell>
          <cell r="CP64">
            <v>4.3227039947857238</v>
          </cell>
          <cell r="CQ64">
            <v>4.5351127455860389</v>
          </cell>
        </row>
        <row r="65">
          <cell r="C65" t="str">
            <v>GNB</v>
          </cell>
          <cell r="D65">
            <v>14</v>
          </cell>
          <cell r="E65">
            <v>1.1188301178572855E-3</v>
          </cell>
          <cell r="F65">
            <v>1.1872363936372766E-3</v>
          </cell>
          <cell r="G65">
            <v>1.2598250904045129E-3</v>
          </cell>
          <cell r="H65">
            <v>1.3368519251252388E-3</v>
          </cell>
          <cell r="I65">
            <v>1.4185882495301152E-3</v>
          </cell>
          <cell r="J65">
            <v>1.5053220060377232E-3</v>
          </cell>
          <cell r="K65">
            <v>1.5973587421240867E-3</v>
          </cell>
          <cell r="L65">
            <v>1.6950226867116583E-3</v>
          </cell>
          <cell r="M65">
            <v>1.7986578923696896E-3</v>
          </cell>
          <cell r="N65">
            <v>1.9086294473497579E-3</v>
          </cell>
          <cell r="O65">
            <v>2.0253247617262288E-3</v>
          </cell>
          <cell r="P65">
            <v>2.1491549321725001E-3</v>
          </cell>
          <cell r="Q65">
            <v>2.280556190180888E-3</v>
          </cell>
          <cell r="R65">
            <v>2.4199914388279746E-3</v>
          </cell>
          <cell r="S65">
            <v>2.5679518834991651E-3</v>
          </cell>
          <cell r="T65">
            <v>2.7249587623172046E-3</v>
          </cell>
          <cell r="U65">
            <v>2.8915651823706477E-3</v>
          </cell>
          <cell r="V65">
            <v>3.0683580682109787E-3</v>
          </cell>
          <cell r="W65">
            <v>3.2559602294825927E-3</v>
          </cell>
          <cell r="X65">
            <v>3.4550325549695263E-3</v>
          </cell>
          <cell r="Y65">
            <v>3.6662763407881707E-3</v>
          </cell>
          <cell r="Z65">
            <v>3.8904357609277737E-3</v>
          </cell>
          <cell r="AA65">
            <v>4.1283004888420004E-3</v>
          </cell>
          <cell r="AB65">
            <v>4.380708479326951E-3</v>
          </cell>
          <cell r="AC65">
            <v>4.6485489204856952E-3</v>
          </cell>
          <cell r="AD65">
            <v>4.9327653661785584E-3</v>
          </cell>
          <cell r="AE65">
            <v>5.2343590599942284E-3</v>
          </cell>
          <cell r="AF65">
            <v>5.5543924624514313E-3</v>
          </cell>
          <cell r="AG65">
            <v>5.893992993856882E-3</v>
          </cell>
          <cell r="AH65">
            <v>6.2543570060049165E-3</v>
          </cell>
          <cell r="AI65">
            <v>6.6367539967104048E-3</v>
          </cell>
          <cell r="AJ65">
            <v>7.0425310820219755E-3</v>
          </cell>
          <cell r="AK65">
            <v>7.4731177418703712E-3</v>
          </cell>
          <cell r="AL65">
            <v>7.9300308558699871E-3</v>
          </cell>
          <cell r="AM65">
            <v>8.4148800470138369E-3</v>
          </cell>
          <cell r="AN65">
            <v>8.929373352086805E-3</v>
          </cell>
          <cell r="AO65">
            <v>9.4753232387730611E-3</v>
          </cell>
          <cell r="AP65">
            <v>1.0054652990654792E-2</v>
          </cell>
          <cell r="AQ65">
            <v>1.0669403482595497E-2</v>
          </cell>
          <cell r="AR65">
            <v>1.1321740370376279E-2</v>
          </cell>
          <cell r="AS65">
            <v>1.2013961719912928E-2</v>
          </cell>
          <cell r="AT65">
            <v>1.2748506102930201E-2</v>
          </cell>
          <cell r="AU65">
            <v>1.3527961187612845E-2</v>
          </cell>
          <cell r="AV65">
            <v>1.4355072854496756E-2</v>
          </cell>
          <cell r="AW65">
            <v>1.5232754869713859E-2</v>
          </cell>
          <cell r="AX65">
            <v>1.6164099149667866E-2</v>
          </cell>
          <cell r="AY65">
            <v>1.7152386653301502E-2</v>
          </cell>
          <cell r="AZ65">
            <v>1.8201098940326697E-2</v>
          </cell>
          <cell r="BA65">
            <v>1.931393043613535E-2</v>
          </cell>
          <cell r="BB65">
            <v>2.0494801446597696E-2</v>
          </cell>
          <cell r="BC65">
            <v>2.1747871968597138E-2</v>
          </cell>
          <cell r="BD65">
            <v>2.3077556344953516E-2</v>
          </cell>
          <cell r="BE65">
            <v>2.4488538815361543E-2</v>
          </cell>
          <cell r="BF65">
            <v>2.5985790018127539E-2</v>
          </cell>
          <cell r="BG65">
            <v>2.7574584500837128E-2</v>
          </cell>
          <cell r="BH65">
            <v>2.9260519301640857E-2</v>
          </cell>
          <cell r="BI65">
            <v>3.1049533666616252E-2</v>
          </cell>
          <cell r="BJ65">
            <v>3.2947929972667073E-2</v>
          </cell>
          <cell r="BK65">
            <v>3.4962395929667343E-2</v>
          </cell>
          <cell r="BL65">
            <v>3.7100028140064398E-2</v>
          </cell>
          <cell r="BM65">
            <v>3.9368357098937136E-2</v>
          </cell>
          <cell r="BN65">
            <v>4.2934178549468564E-2</v>
          </cell>
          <cell r="BO65">
            <v>4.6499999999999993E-2</v>
          </cell>
          <cell r="BP65">
            <v>5.0065821450531421E-2</v>
          </cell>
          <cell r="BQ65">
            <v>5.363164290106285E-2</v>
          </cell>
          <cell r="BR65">
            <v>5.7197464351594292E-2</v>
          </cell>
          <cell r="BS65">
            <v>6.1094135215061636E-2</v>
          </cell>
          <cell r="BT65">
            <v>6.4990806078528973E-2</v>
          </cell>
          <cell r="BU65">
            <v>6.8887476941996303E-2</v>
          </cell>
          <cell r="BV65">
            <v>7.2784147805463648E-2</v>
          </cell>
          <cell r="BW65">
            <v>7.6680818668930978E-2</v>
          </cell>
          <cell r="BX65">
            <v>8.1836618694137248E-2</v>
          </cell>
          <cell r="BY65">
            <v>8.6992418719343517E-2</v>
          </cell>
          <cell r="BZ65">
            <v>9.2148218744549787E-2</v>
          </cell>
          <cell r="CA65">
            <v>9.7304018769756057E-2</v>
          </cell>
          <cell r="CB65">
            <v>0.10245981879496233</v>
          </cell>
          <cell r="CC65">
            <v>0.10915469074586356</v>
          </cell>
          <cell r="CD65">
            <v>0.11584956269676482</v>
          </cell>
          <cell r="CE65">
            <v>0.12254443464766607</v>
          </cell>
          <cell r="CF65">
            <v>0.12923930659856733</v>
          </cell>
          <cell r="CG65">
            <v>0.13593417854946857</v>
          </cell>
          <cell r="CH65">
            <v>0.14451530361799358</v>
          </cell>
          <cell r="CI65">
            <v>0.1530964286865186</v>
          </cell>
          <cell r="CJ65">
            <v>0.16167755375504364</v>
          </cell>
          <cell r="CK65">
            <v>0.17025867882356865</v>
          </cell>
          <cell r="CL65">
            <v>0.17883980389209367</v>
          </cell>
          <cell r="CM65">
            <v>0.18977743266656927</v>
          </cell>
          <cell r="CN65">
            <v>0.20071506144104484</v>
          </cell>
          <cell r="CO65">
            <v>0.21165269021552044</v>
          </cell>
          <cell r="CP65">
            <v>0.22259031898999607</v>
          </cell>
          <cell r="CQ65">
            <v>0.23352794776447161</v>
          </cell>
        </row>
        <row r="66">
          <cell r="C66" t="str">
            <v>GUY</v>
          </cell>
          <cell r="D66">
            <v>16</v>
          </cell>
          <cell r="E66">
            <v>0.10897569697539684</v>
          </cell>
          <cell r="F66">
            <v>0.11186327394061495</v>
          </cell>
          <cell r="G66">
            <v>0.11482736430250295</v>
          </cell>
          <cell r="H66">
            <v>0.11786999547017948</v>
          </cell>
          <cell r="I66">
            <v>0.12099324857391411</v>
          </cell>
          <cell r="J66">
            <v>0.12419925988860037</v>
          </cell>
          <cell r="K66">
            <v>0.12749022229494705</v>
          </cell>
          <cell r="L66">
            <v>0.13086838677938745</v>
          </cell>
          <cell r="M66">
            <v>0.13433606397373224</v>
          </cell>
          <cell r="N66">
            <v>0.13789562573561931</v>
          </cell>
          <cell r="O66">
            <v>0.14154950677084138</v>
          </cell>
          <cell r="P66">
            <v>0.14530020629866128</v>
          </cell>
          <cell r="Q66">
            <v>0.14915028976125366</v>
          </cell>
          <cell r="R66">
            <v>0.1531023905784426</v>
          </cell>
          <cell r="S66">
            <v>0.1571592119489354</v>
          </cell>
          <cell r="T66">
            <v>0.16132352869928415</v>
          </cell>
          <cell r="U66">
            <v>0.16559818918184041</v>
          </cell>
          <cell r="V66">
            <v>0.16998611722300053</v>
          </cell>
          <cell r="W66">
            <v>0.17449031412307467</v>
          </cell>
          <cell r="X66">
            <v>0.17911386070914712</v>
          </cell>
          <cell r="Y66">
            <v>0.18385991944233224</v>
          </cell>
          <cell r="Z66">
            <v>0.18873173658086723</v>
          </cell>
          <cell r="AA66">
            <v>0.19373264440052138</v>
          </cell>
          <cell r="AB66">
            <v>0.19886606347384039</v>
          </cell>
          <cell r="AC66">
            <v>0.20413550500978495</v>
          </cell>
          <cell r="AD66">
            <v>0.2095445732553636</v>
          </cell>
          <cell r="AE66">
            <v>0.21509696796090289</v>
          </cell>
          <cell r="AF66">
            <v>0.22079648691064069</v>
          </cell>
          <cell r="AG66">
            <v>0.22664702852037399</v>
          </cell>
          <cell r="AH66">
            <v>0.23265259450393747</v>
          </cell>
          <cell r="AI66">
            <v>0.23881729261033699</v>
          </cell>
          <cell r="AJ66">
            <v>0.24514533943341033</v>
          </cell>
          <cell r="AK66">
            <v>0.25164106329593633</v>
          </cell>
          <cell r="AL66">
            <v>0.25830890721016603</v>
          </cell>
          <cell r="AM66">
            <v>0.2651534319167998</v>
          </cell>
          <cell r="AN66">
            <v>0.27217931900448999</v>
          </cell>
          <cell r="AO66">
            <v>0.27939137411200221</v>
          </cell>
          <cell r="AP66">
            <v>0.28679453021522577</v>
          </cell>
          <cell r="AQ66">
            <v>0.2943938510012814</v>
          </cell>
          <cell r="AR66">
            <v>0.30219453433203425</v>
          </cell>
          <cell r="AS66">
            <v>0.31020191579938106</v>
          </cell>
          <cell r="AT66">
            <v>0.31842147237474344</v>
          </cell>
          <cell r="AU66">
            <v>0.32685882615526324</v>
          </cell>
          <cell r="AV66">
            <v>0.33551974820926261</v>
          </cell>
          <cell r="AW66">
            <v>0.34441016252359891</v>
          </cell>
          <cell r="AX66">
            <v>0.3535361500556144</v>
          </cell>
          <cell r="AY66">
            <v>0.36290395289245203</v>
          </cell>
          <cell r="AZ66">
            <v>0.37251997852058288</v>
          </cell>
          <cell r="BA66">
            <v>0.38239080420846477</v>
          </cell>
          <cell r="BB66">
            <v>0.39252318150533011</v>
          </cell>
          <cell r="BC66">
            <v>0.40292404085918043</v>
          </cell>
          <cell r="BD66">
            <v>0.41360049635714569</v>
          </cell>
          <cell r="BE66">
            <v>0.42455985059145079</v>
          </cell>
          <cell r="BF66">
            <v>0.43580959965431837</v>
          </cell>
          <cell r="BG66">
            <v>0.44735743826522301</v>
          </cell>
          <cell r="BH66">
            <v>0.45921126503400506</v>
          </cell>
          <cell r="BI66">
            <v>0.47137918786344313</v>
          </cell>
          <cell r="BJ66">
            <v>0.48386952949498135</v>
          </cell>
          <cell r="BK66">
            <v>0.49669083320140384</v>
          </cell>
          <cell r="BL66">
            <v>0.50985186863035059</v>
          </cell>
          <cell r="BM66">
            <v>0.52336163780267153</v>
          </cell>
          <cell r="BN66">
            <v>0.54068081890133568</v>
          </cell>
          <cell r="BO66">
            <v>0.55799999999999994</v>
          </cell>
          <cell r="BP66">
            <v>0.57531918109866431</v>
          </cell>
          <cell r="BQ66">
            <v>0.59263836219732857</v>
          </cell>
          <cell r="BR66">
            <v>0.60995754329599283</v>
          </cell>
          <cell r="BS66">
            <v>0.62956268582494268</v>
          </cell>
          <cell r="BT66">
            <v>0.64916782835389242</v>
          </cell>
          <cell r="BU66">
            <v>0.66877297088284227</v>
          </cell>
          <cell r="BV66">
            <v>0.68837811341179211</v>
          </cell>
          <cell r="BW66">
            <v>0.70798325594074163</v>
          </cell>
          <cell r="BX66">
            <v>0.72625021228166042</v>
          </cell>
          <cell r="BY66">
            <v>0.744517168622579</v>
          </cell>
          <cell r="BZ66">
            <v>0.76278412496349768</v>
          </cell>
          <cell r="CA66">
            <v>0.78105108130441625</v>
          </cell>
          <cell r="CB66">
            <v>0.79931803764533504</v>
          </cell>
          <cell r="CC66">
            <v>0.82069814363709792</v>
          </cell>
          <cell r="CD66">
            <v>0.84207824962886069</v>
          </cell>
          <cell r="CE66">
            <v>0.86345835562062367</v>
          </cell>
          <cell r="CF66">
            <v>0.88483846161238644</v>
          </cell>
          <cell r="CG66">
            <v>0.90621856760414943</v>
          </cell>
          <cell r="CH66">
            <v>0.92995592351001599</v>
          </cell>
          <cell r="CI66">
            <v>0.95369327941588256</v>
          </cell>
          <cell r="CJ66">
            <v>0.97743063532174901</v>
          </cell>
          <cell r="CK66">
            <v>1.0011679912276157</v>
          </cell>
          <cell r="CL66">
            <v>1.0249053471334824</v>
          </cell>
          <cell r="CM66">
            <v>1.0493108526315862</v>
          </cell>
          <cell r="CN66">
            <v>1.0737163581296902</v>
          </cell>
          <cell r="CO66">
            <v>1.0981218636277941</v>
          </cell>
          <cell r="CP66">
            <v>1.1225273691258981</v>
          </cell>
          <cell r="CQ66">
            <v>1.1469328746240015</v>
          </cell>
        </row>
        <row r="67">
          <cell r="C67" t="str">
            <v>HTI</v>
          </cell>
          <cell r="D67">
            <v>16</v>
          </cell>
          <cell r="E67">
            <v>8.8274220489031108E-2</v>
          </cell>
          <cell r="F67">
            <v>9.0613261328240033E-2</v>
          </cell>
          <cell r="G67">
            <v>9.3014280761167245E-2</v>
          </cell>
          <cell r="H67">
            <v>9.5478921061865799E-2</v>
          </cell>
          <cell r="I67">
            <v>9.8008868020446532E-2</v>
          </cell>
          <cell r="J67">
            <v>0.1006058520961422</v>
          </cell>
          <cell r="K67">
            <v>0.10327164960092482</v>
          </cell>
          <cell r="L67">
            <v>0.10600808391448585</v>
          </cell>
          <cell r="M67">
            <v>0.1088170267314103</v>
          </cell>
          <cell r="N67">
            <v>0.11170039934139768</v>
          </cell>
          <cell r="O67">
            <v>0.11466017394340554</v>
          </cell>
          <cell r="P67">
            <v>0.1176983749946145</v>
          </cell>
          <cell r="Q67">
            <v>0.12081708059513735</v>
          </cell>
          <cell r="R67">
            <v>0.12401842390941945</v>
          </cell>
          <cell r="S67">
            <v>0.1273045946253025</v>
          </cell>
          <cell r="T67">
            <v>0.13067784045174988</v>
          </cell>
          <cell r="U67">
            <v>0.13414046865625781</v>
          </cell>
          <cell r="V67">
            <v>0.13769484764300399</v>
          </cell>
          <cell r="W67">
            <v>0.14134340857281316</v>
          </cell>
          <cell r="X67">
            <v>0.14508864702604748</v>
          </cell>
          <cell r="Y67">
            <v>0.14893312470955944</v>
          </cell>
          <cell r="Z67">
            <v>0.15287947120887452</v>
          </cell>
          <cell r="AA67">
            <v>0.15693038578680224</v>
          </cell>
          <cell r="AB67">
            <v>0.16108863922970582</v>
          </cell>
          <cell r="AC67">
            <v>0.16535707574269315</v>
          </cell>
          <cell r="AD67">
            <v>0.16973861489502567</v>
          </cell>
          <cell r="AE67">
            <v>0.1742362536170754</v>
          </cell>
          <cell r="AF67">
            <v>0.17885306825019634</v>
          </cell>
          <cell r="AG67">
            <v>0.18359221665091222</v>
          </cell>
          <cell r="AH67">
            <v>0.18845694035085966</v>
          </cell>
          <cell r="AI67">
            <v>0.19345056677396466</v>
          </cell>
          <cell r="AJ67">
            <v>0.19857651151236813</v>
          </cell>
          <cell r="AK67">
            <v>0.20383828066265802</v>
          </cell>
          <cell r="AL67">
            <v>0.20923947322400535</v>
          </cell>
          <cell r="AM67">
            <v>0.21478378355984487</v>
          </cell>
          <cell r="AN67">
            <v>0.22047500392478386</v>
          </cell>
          <cell r="AO67">
            <v>0.2263170270584676</v>
          </cell>
          <cell r="AP67">
            <v>0.23231384884817557</v>
          </cell>
          <cell r="AQ67">
            <v>0.23846957106196975</v>
          </cell>
          <cell r="AR67">
            <v>0.24478840415426417</v>
          </cell>
          <cell r="AS67">
            <v>0.25127467014573507</v>
          </cell>
          <cell r="AT67">
            <v>0.25793280557954112</v>
          </cell>
          <cell r="AU67">
            <v>0.26476736455587613</v>
          </cell>
          <cell r="AV67">
            <v>0.27178302184692937</v>
          </cell>
          <cell r="AW67">
            <v>0.2789845760943846</v>
          </cell>
          <cell r="AX67">
            <v>0.28637695309164446</v>
          </cell>
          <cell r="AY67">
            <v>0.29396520915302549</v>
          </cell>
          <cell r="AZ67">
            <v>0.30175453457222828</v>
          </cell>
          <cell r="BA67">
            <v>0.30975025717244803</v>
          </cell>
          <cell r="BB67">
            <v>0.31795784595055399</v>
          </cell>
          <cell r="BC67">
            <v>0.3263829148178306</v>
          </cell>
          <cell r="BD67">
            <v>0.33503122643983829</v>
          </cell>
          <cell r="BE67">
            <v>0.34390869617802095</v>
          </cell>
          <cell r="BF67">
            <v>0.353021396135756</v>
          </cell>
          <cell r="BG67">
            <v>0.36237555931161425</v>
          </cell>
          <cell r="BH67">
            <v>0.37197758386267066</v>
          </cell>
          <cell r="BI67">
            <v>0.38183403748078182</v>
          </cell>
          <cell r="BJ67">
            <v>0.39195166188482355</v>
          </cell>
          <cell r="BK67">
            <v>0.40233737743196152</v>
          </cell>
          <cell r="BL67">
            <v>0.41299828785110831</v>
          </cell>
          <cell r="BM67">
            <v>0.42394168510180558</v>
          </cell>
          <cell r="BN67">
            <v>0.43797084255090274</v>
          </cell>
          <cell r="BO67">
            <v>0.45199999999999996</v>
          </cell>
          <cell r="BP67">
            <v>0.46602915744909723</v>
          </cell>
          <cell r="BQ67">
            <v>0.48005831489819445</v>
          </cell>
          <cell r="BR67">
            <v>0.49408747234729167</v>
          </cell>
          <cell r="BS67">
            <v>0.50996834048902162</v>
          </cell>
          <cell r="BT67">
            <v>0.52584920863075157</v>
          </cell>
          <cell r="BU67">
            <v>0.54173007677248153</v>
          </cell>
          <cell r="BV67">
            <v>0.55761094491421148</v>
          </cell>
          <cell r="BW67">
            <v>0.57349181305594121</v>
          </cell>
          <cell r="BX67">
            <v>0.58828870242170339</v>
          </cell>
          <cell r="BY67">
            <v>0.60308559178746546</v>
          </cell>
          <cell r="BZ67">
            <v>0.61788248115322753</v>
          </cell>
          <cell r="CA67">
            <v>0.63267937051898948</v>
          </cell>
          <cell r="CB67">
            <v>0.64747625988475166</v>
          </cell>
          <cell r="CC67">
            <v>0.66479491205012231</v>
          </cell>
          <cell r="CD67">
            <v>0.68211356421549285</v>
          </cell>
          <cell r="CE67">
            <v>0.69943221638086361</v>
          </cell>
          <cell r="CF67">
            <v>0.71675086854623415</v>
          </cell>
          <cell r="CG67">
            <v>0.73406952071160492</v>
          </cell>
          <cell r="CH67">
            <v>0.75329762979664372</v>
          </cell>
          <cell r="CI67">
            <v>0.77252573888168263</v>
          </cell>
          <cell r="CJ67">
            <v>0.79175384796672144</v>
          </cell>
          <cell r="CK67">
            <v>0.81098195705176024</v>
          </cell>
          <cell r="CL67">
            <v>0.83021006613679926</v>
          </cell>
          <cell r="CM67">
            <v>0.84997940033956443</v>
          </cell>
          <cell r="CN67">
            <v>0.8697487345423297</v>
          </cell>
          <cell r="CO67">
            <v>0.88951806874509476</v>
          </cell>
          <cell r="CP67">
            <v>0.90928740294786004</v>
          </cell>
          <cell r="CQ67">
            <v>0.92905673715062498</v>
          </cell>
        </row>
        <row r="68">
          <cell r="C68" t="str">
            <v>HND</v>
          </cell>
          <cell r="D68">
            <v>16</v>
          </cell>
          <cell r="E68">
            <v>0.98351543005035491</v>
          </cell>
          <cell r="F68">
            <v>1.009576070904904</v>
          </cell>
          <cell r="G68">
            <v>1.0363272520204381</v>
          </cell>
          <cell r="H68">
            <v>1.0637872709459202</v>
          </cell>
          <cell r="I68">
            <v>1.0919749100685143</v>
          </cell>
          <cell r="J68">
            <v>1.1209094494605574</v>
          </cell>
          <cell r="K68">
            <v>1.1506106800669407</v>
          </cell>
          <cell r="L68">
            <v>1.1810989172419259</v>
          </cell>
          <cell r="M68">
            <v>1.2123950146446507</v>
          </cell>
          <cell r="N68">
            <v>1.2445203785028287</v>
          </cell>
          <cell r="O68">
            <v>1.2774969822544029</v>
          </cell>
          <cell r="P68">
            <v>1.3113473815771646</v>
          </cell>
          <cell r="Q68">
            <v>1.3460947298166184</v>
          </cell>
          <cell r="R68">
            <v>1.3817627938226462</v>
          </cell>
          <cell r="S68">
            <v>1.4183759702058034</v>
          </cell>
          <cell r="T68">
            <v>1.4559593020243631</v>
          </cell>
          <cell r="U68">
            <v>1.4945384959135268</v>
          </cell>
          <cell r="V68">
            <v>1.5341399396685131</v>
          </cell>
          <cell r="W68">
            <v>1.5747907202935549</v>
          </cell>
          <cell r="X68">
            <v>1.6165186425291478</v>
          </cell>
          <cell r="Y68">
            <v>1.6593522478702234</v>
          </cell>
          <cell r="Z68">
            <v>1.7033208340882562</v>
          </cell>
          <cell r="AA68">
            <v>1.7484544752706546</v>
          </cell>
          <cell r="AB68">
            <v>1.7947840423911465</v>
          </cell>
          <cell r="AC68">
            <v>1.8423412244252266</v>
          </cell>
          <cell r="AD68">
            <v>1.8911585500251085</v>
          </cell>
          <cell r="AE68">
            <v>1.9412694097690077</v>
          </cell>
          <cell r="AF68">
            <v>1.9927080789999747</v>
          </cell>
          <cell r="AG68">
            <v>2.0455097412698975</v>
          </cell>
          <cell r="AH68">
            <v>2.0997105124047102</v>
          </cell>
          <cell r="AI68">
            <v>2.1553474652072695</v>
          </cell>
          <cell r="AJ68">
            <v>2.2124586548147915</v>
          </cell>
          <cell r="AK68">
            <v>2.2710831447281983</v>
          </cell>
          <cell r="AL68">
            <v>2.3312610335311743</v>
          </cell>
          <cell r="AM68">
            <v>2.3930334823172092</v>
          </cell>
          <cell r="AN68">
            <v>2.4564427428433881</v>
          </cell>
          <cell r="AO68">
            <v>2.521532186430183</v>
          </cell>
          <cell r="AP68">
            <v>2.588346333627018</v>
          </cell>
          <cell r="AQ68">
            <v>2.6569308846638928</v>
          </cell>
          <cell r="AR68">
            <v>2.7273327507098988</v>
          </cell>
          <cell r="AS68">
            <v>2.7996000859600034</v>
          </cell>
          <cell r="AT68">
            <v>2.873782320572055</v>
          </cell>
          <cell r="AU68">
            <v>2.949930194476531</v>
          </cell>
          <cell r="AV68">
            <v>3.0280957920821598</v>
          </cell>
          <cell r="AW68">
            <v>3.1083325779011521</v>
          </cell>
          <cell r="AX68">
            <v>3.1906954331184099</v>
          </cell>
          <cell r="AY68">
            <v>3.2752406931297262</v>
          </cell>
          <cell r="AZ68">
            <v>3.3620261860746492</v>
          </cell>
          <cell r="BA68">
            <v>3.4511112723903716</v>
          </cell>
          <cell r="BB68">
            <v>3.5425568854136942</v>
          </cell>
          <cell r="BC68">
            <v>3.6364255730588382</v>
          </cell>
          <cell r="BD68">
            <v>3.7327815405996141</v>
          </cell>
          <cell r="BE68">
            <v>3.8316906945852067</v>
          </cell>
          <cell r="BF68">
            <v>3.9332206879196177</v>
          </cell>
          <cell r="BG68">
            <v>4.0374409661355957</v>
          </cell>
          <cell r="BH68">
            <v>4.1444228148947113</v>
          </cell>
          <cell r="BI68">
            <v>4.2542394087460558</v>
          </cell>
          <cell r="BJ68">
            <v>4.3669658611769275</v>
          </cell>
          <cell r="BK68">
            <v>4.4826792759897298</v>
          </cell>
          <cell r="BL68">
            <v>4.6014588000402243</v>
          </cell>
          <cell r="BM68">
            <v>4.7233856773732139</v>
          </cell>
          <cell r="BN68">
            <v>4.8796928386866059</v>
          </cell>
          <cell r="BO68">
            <v>5.0359999999999987</v>
          </cell>
          <cell r="BP68">
            <v>5.1923071613133924</v>
          </cell>
          <cell r="BQ68">
            <v>5.3486143226267853</v>
          </cell>
          <cell r="BR68">
            <v>5.5049214839401781</v>
          </cell>
          <cell r="BS68">
            <v>5.6818596519971525</v>
          </cell>
          <cell r="BT68">
            <v>5.8587978200541242</v>
          </cell>
          <cell r="BU68">
            <v>6.0357359881110986</v>
          </cell>
          <cell r="BV68">
            <v>6.2126741561680721</v>
          </cell>
          <cell r="BW68">
            <v>6.3896123242250438</v>
          </cell>
          <cell r="BX68">
            <v>6.55447324202588</v>
          </cell>
          <cell r="BY68">
            <v>6.7193341598267153</v>
          </cell>
          <cell r="BZ68">
            <v>6.8841950776275516</v>
          </cell>
          <cell r="CA68">
            <v>7.0490559954283869</v>
          </cell>
          <cell r="CB68">
            <v>7.2139169132292231</v>
          </cell>
          <cell r="CC68">
            <v>7.4068742855849905</v>
          </cell>
          <cell r="CD68">
            <v>7.5998316579407561</v>
          </cell>
          <cell r="CE68">
            <v>7.7927890302965235</v>
          </cell>
          <cell r="CF68">
            <v>7.9857464026522891</v>
          </cell>
          <cell r="CG68">
            <v>8.1787037750080565</v>
          </cell>
          <cell r="CH68">
            <v>8.3929355390617193</v>
          </cell>
          <cell r="CI68">
            <v>8.6071673031153821</v>
          </cell>
          <cell r="CJ68">
            <v>8.821399067169045</v>
          </cell>
          <cell r="CK68">
            <v>9.0356308312227078</v>
          </cell>
          <cell r="CL68">
            <v>9.2498625952763724</v>
          </cell>
          <cell r="CM68">
            <v>9.4701244692700133</v>
          </cell>
          <cell r="CN68">
            <v>9.6903863432636541</v>
          </cell>
          <cell r="CO68">
            <v>9.9106482172572932</v>
          </cell>
          <cell r="CP68">
            <v>10.130910091250934</v>
          </cell>
          <cell r="CQ68">
            <v>10.351171965244571</v>
          </cell>
        </row>
        <row r="69">
          <cell r="C69" t="str">
            <v>HUN</v>
          </cell>
          <cell r="D69">
            <v>4</v>
          </cell>
          <cell r="E69">
            <v>21.273745370791396</v>
          </cell>
          <cell r="F69">
            <v>21.466541672224363</v>
          </cell>
          <cell r="G69">
            <v>21.661085217182077</v>
          </cell>
          <cell r="H69">
            <v>21.857391840304061</v>
          </cell>
          <cell r="I69">
            <v>22.055477519733483</v>
          </cell>
          <cell r="J69">
            <v>22.255358378417668</v>
          </cell>
          <cell r="K69">
            <v>22.457050685420423</v>
          </cell>
          <cell r="L69">
            <v>22.660570857246221</v>
          </cell>
          <cell r="M69">
            <v>22.865935459176406</v>
          </cell>
          <cell r="N69">
            <v>23.073161206617517</v>
          </cell>
          <cell r="O69">
            <v>23.282264966461803</v>
          </cell>
          <cell r="P69">
            <v>23.493263758460092</v>
          </cell>
          <cell r="Q69">
            <v>23.706174756607087</v>
          </cell>
          <cell r="R69">
            <v>23.921015290539234</v>
          </cell>
          <cell r="S69">
            <v>24.137802846945238</v>
          </cell>
          <cell r="T69">
            <v>24.356555070989369</v>
          </cell>
          <cell r="U69">
            <v>24.577289767747676</v>
          </cell>
          <cell r="V69">
            <v>24.80002490365721</v>
          </cell>
          <cell r="W69">
            <v>25.024778607978373</v>
          </cell>
          <cell r="X69">
            <v>25.251569174270536</v>
          </cell>
          <cell r="Y69">
            <v>25.480415061881015</v>
          </cell>
          <cell r="Z69">
            <v>25.71133489744755</v>
          </cell>
          <cell r="AA69">
            <v>25.9443474764144</v>
          </cell>
          <cell r="AB69">
            <v>26.179471764562177</v>
          </cell>
          <cell r="AC69">
            <v>26.416726899551534</v>
          </cell>
          <cell r="AD69">
            <v>26.656132192480865</v>
          </cell>
          <cell r="AE69">
            <v>26.897707129458091</v>
          </cell>
          <cell r="AF69">
            <v>27.141471373186732</v>
          </cell>
          <cell r="AG69">
            <v>27.387444764566307</v>
          </cell>
          <cell r="AH69">
            <v>27.635647324307278</v>
          </cell>
          <cell r="AI69">
            <v>27.886099254560595</v>
          </cell>
          <cell r="AJ69">
            <v>28.138820940562042</v>
          </cell>
          <cell r="AK69">
            <v>28.393832952291458</v>
          </cell>
          <cell r="AL69">
            <v>28.651156046147008</v>
          </cell>
          <cell r="AM69">
            <v>28.910811166634634</v>
          </cell>
          <cell r="AN69">
            <v>29.172819448072794</v>
          </cell>
          <cell r="AO69">
            <v>29.437202216312674</v>
          </cell>
          <cell r="AP69">
            <v>29.703980990473976</v>
          </cell>
          <cell r="AQ69">
            <v>29.973177484696443</v>
          </cell>
          <cell r="AR69">
            <v>30.244813609907258</v>
          </cell>
          <cell r="AS69">
            <v>30.518911475604455</v>
          </cell>
          <cell r="AT69">
            <v>30.795493391656493</v>
          </cell>
          <cell r="AU69">
            <v>31.074581870118141</v>
          </cell>
          <cell r="AV69">
            <v>31.356199627062828</v>
          </cell>
          <cell r="AW69">
            <v>31.640369584431578</v>
          </cell>
          <cell r="AX69">
            <v>31.927114871898727</v>
          </cell>
          <cell r="AY69">
            <v>32.216458828754526</v>
          </cell>
          <cell r="AZ69">
            <v>32.508425005804817</v>
          </cell>
          <cell r="BA69">
            <v>32.803037167287926</v>
          </cell>
          <cell r="BB69">
            <v>33.100319292808919</v>
          </cell>
          <cell r="BC69">
            <v>33.400295579291395</v>
          </cell>
          <cell r="BD69">
            <v>33.702990442946977</v>
          </cell>
          <cell r="BE69">
            <v>34.008428521262616</v>
          </cell>
          <cell r="BF69">
            <v>34.316634675005957</v>
          </cell>
          <cell r="BG69">
            <v>34.627633990248832</v>
          </cell>
          <cell r="BH69">
            <v>34.941451780409118</v>
          </cell>
          <cell r="BI69">
            <v>35.258113588311097</v>
          </cell>
          <cell r="BJ69">
            <v>35.577645188264476</v>
          </cell>
          <cell r="BK69">
            <v>35.90007258816226</v>
          </cell>
          <cell r="BL69">
            <v>36.225422031597624</v>
          </cell>
          <cell r="BM69">
            <v>36.553719999999998</v>
          </cell>
          <cell r="BN69">
            <v>36.744</v>
          </cell>
          <cell r="BO69">
            <v>36.761000000000003</v>
          </cell>
          <cell r="BP69">
            <v>37.066678970764073</v>
          </cell>
          <cell r="BQ69">
            <v>37.372357941528143</v>
          </cell>
          <cell r="BR69">
            <v>37.678036912292228</v>
          </cell>
          <cell r="BS69">
            <v>38.021855849770738</v>
          </cell>
          <cell r="BT69">
            <v>38.365674787249247</v>
          </cell>
          <cell r="BU69">
            <v>38.709493724727757</v>
          </cell>
          <cell r="BV69">
            <v>39.053312662206267</v>
          </cell>
          <cell r="BW69">
            <v>39.397131599684776</v>
          </cell>
          <cell r="BX69">
            <v>39.833462429490147</v>
          </cell>
          <cell r="BY69">
            <v>40.269793259295518</v>
          </cell>
          <cell r="BZ69">
            <v>40.706124089100896</v>
          </cell>
          <cell r="CA69">
            <v>41.142454918906274</v>
          </cell>
          <cell r="CB69">
            <v>41.578785748711653</v>
          </cell>
          <cell r="CC69">
            <v>41.994284791331893</v>
          </cell>
          <cell r="CD69">
            <v>42.40978383395214</v>
          </cell>
          <cell r="CE69">
            <v>42.825282876572381</v>
          </cell>
          <cell r="CF69">
            <v>43.240781919192621</v>
          </cell>
          <cell r="CG69">
            <v>43.656280961812854</v>
          </cell>
          <cell r="CH69">
            <v>44.077277435897123</v>
          </cell>
          <cell r="CI69">
            <v>44.498273909981393</v>
          </cell>
          <cell r="CJ69">
            <v>44.919270384065662</v>
          </cell>
          <cell r="CK69">
            <v>45.340266858149931</v>
          </cell>
          <cell r="CL69">
            <v>45.761263332234194</v>
          </cell>
          <cell r="CM69">
            <v>46.19209673057555</v>
          </cell>
          <cell r="CN69">
            <v>46.622930128916906</v>
          </cell>
          <cell r="CO69">
            <v>47.053763527258255</v>
          </cell>
          <cell r="CP69">
            <v>47.484596925599604</v>
          </cell>
          <cell r="CQ69">
            <v>47.915430323940946</v>
          </cell>
        </row>
        <row r="70">
          <cell r="C70" t="str">
            <v>ISL</v>
          </cell>
          <cell r="D70">
            <v>4</v>
          </cell>
          <cell r="E70">
            <v>8.7753415750231074</v>
          </cell>
          <cell r="F70">
            <v>8.8657742470144036</v>
          </cell>
          <cell r="G70">
            <v>8.9571388563090597</v>
          </cell>
          <cell r="H70">
            <v>9.0494450068159082</v>
          </cell>
          <cell r="I70">
            <v>9.1427024014151037</v>
          </cell>
          <cell r="J70">
            <v>9.2369208429780496</v>
          </cell>
          <cell r="K70">
            <v>9.3321102353978418</v>
          </cell>
          <cell r="L70">
            <v>9.4282805846303308</v>
          </cell>
          <cell r="M70">
            <v>9.5254419997459046</v>
          </cell>
          <cell r="N70">
            <v>9.6236046939921245</v>
          </cell>
          <cell r="O70">
            <v>9.7227789858672988</v>
          </cell>
          <cell r="P70">
            <v>9.8229753002051243</v>
          </cell>
          <cell r="Q70">
            <v>9.9242041692705101</v>
          </cell>
          <cell r="R70">
            <v>10.026476233866688</v>
          </cell>
          <cell r="S70">
            <v>10.129802244453735</v>
          </cell>
          <cell r="T70">
            <v>10.234193062278621</v>
          </cell>
          <cell r="U70">
            <v>10.339659660516901</v>
          </cell>
          <cell r="V70">
            <v>10.44621312542618</v>
          </cell>
          <cell r="W70">
            <v>10.553864657511454</v>
          </cell>
          <cell r="X70">
            <v>10.662625572702467</v>
          </cell>
          <cell r="Y70">
            <v>10.772507303543202</v>
          </cell>
          <cell r="Z70">
            <v>10.883521400393626</v>
          </cell>
          <cell r="AA70">
            <v>10.995679532643818</v>
          </cell>
          <cell r="AB70">
            <v>11.108993489940616</v>
          </cell>
          <cell r="AC70">
            <v>11.223475183426901</v>
          </cell>
          <cell r="AD70">
            <v>11.339136646993648</v>
          </cell>
          <cell r="AE70">
            <v>11.45599003854489</v>
          </cell>
          <cell r="AF70">
            <v>11.574047641275705</v>
          </cell>
          <cell r="AG70">
            <v>11.693321864963387</v>
          </cell>
          <cell r="AH70">
            <v>11.813825247271909</v>
          </cell>
          <cell r="AI70">
            <v>11.935570455069843</v>
          </cell>
          <cell r="AJ70">
            <v>12.058570285761846</v>
          </cell>
          <cell r="AK70">
            <v>12.182837668633882</v>
          </cell>
          <cell r="AL70">
            <v>12.308385666212297</v>
          </cell>
          <cell r="AM70">
            <v>12.435227475636909</v>
          </cell>
          <cell r="AN70">
            <v>12.563376430048232</v>
          </cell>
          <cell r="AO70">
            <v>12.692845999989016</v>
          </cell>
          <cell r="AP70">
            <v>12.823649794820218</v>
          </cell>
          <cell r="AQ70">
            <v>12.955801564151564</v>
          </cell>
          <cell r="AR70">
            <v>13.089315199286862</v>
          </cell>
          <cell r="AS70">
            <v>13.224204734684198</v>
          </cell>
          <cell r="AT70">
            <v>13.360484349431193</v>
          </cell>
          <cell r="AU70">
            <v>13.498168368735453</v>
          </cell>
          <cell r="AV70">
            <v>13.63727126543038</v>
          </cell>
          <cell r="AW70">
            <v>13.777807661496507</v>
          </cell>
          <cell r="AX70">
            <v>13.919792329598501</v>
          </cell>
          <cell r="AY70">
            <v>14.063240194638013</v>
          </cell>
          <cell r="AZ70">
            <v>14.208166335322533</v>
          </cell>
          <cell r="BA70">
            <v>14.354585985750399</v>
          </cell>
          <cell r="BB70">
            <v>14.502514537012154</v>
          </cell>
          <cell r="BC70">
            <v>14.651967538808401</v>
          </cell>
          <cell r="BD70">
            <v>14.802960701084331</v>
          </cell>
          <cell r="BE70">
            <v>14.955509895681086</v>
          </cell>
          <cell r="BF70">
            <v>15.109631158004159</v>
          </cell>
          <cell r="BG70">
            <v>15.265340688708969</v>
          </cell>
          <cell r="BH70">
            <v>15.422654855403815</v>
          </cell>
          <cell r="BI70">
            <v>15.581590194370381</v>
          </cell>
          <cell r="BJ70">
            <v>15.742163412301966</v>
          </cell>
          <cell r="BK70">
            <v>15.904391388059633</v>
          </cell>
          <cell r="BL70">
            <v>16.068291174446443</v>
          </cell>
          <cell r="BM70">
            <v>16.233879999999999</v>
          </cell>
          <cell r="BN70">
            <v>16.581880000000002</v>
          </cell>
          <cell r="BO70">
            <v>16.940000000000001</v>
          </cell>
          <cell r="BP70">
            <v>17.080861286818731</v>
          </cell>
          <cell r="BQ70">
            <v>17.221722573637464</v>
          </cell>
          <cell r="BR70">
            <v>17.362583860456201</v>
          </cell>
          <cell r="BS70">
            <v>17.521020595063149</v>
          </cell>
          <cell r="BT70">
            <v>17.679457329670097</v>
          </cell>
          <cell r="BU70">
            <v>17.837894064277044</v>
          </cell>
          <cell r="BV70">
            <v>17.996330798883992</v>
          </cell>
          <cell r="BW70">
            <v>18.154767533490936</v>
          </cell>
          <cell r="BX70">
            <v>18.355835084887879</v>
          </cell>
          <cell r="BY70">
            <v>18.556902636284821</v>
          </cell>
          <cell r="BZ70">
            <v>18.757970187681767</v>
          </cell>
          <cell r="CA70">
            <v>18.959037739078713</v>
          </cell>
          <cell r="CB70">
            <v>19.160105290475659</v>
          </cell>
          <cell r="CC70">
            <v>19.351573253316356</v>
          </cell>
          <cell r="CD70">
            <v>19.543041216157057</v>
          </cell>
          <cell r="CE70">
            <v>19.734509178997754</v>
          </cell>
          <cell r="CF70">
            <v>19.925977141838452</v>
          </cell>
          <cell r="CG70">
            <v>20.117445104679145</v>
          </cell>
          <cell r="CH70">
            <v>20.311446363376884</v>
          </cell>
          <cell r="CI70">
            <v>20.505447622074623</v>
          </cell>
          <cell r="CJ70">
            <v>20.699448880772362</v>
          </cell>
          <cell r="CK70">
            <v>20.893450139470101</v>
          </cell>
          <cell r="CL70">
            <v>21.087451398167836</v>
          </cell>
          <cell r="CM70">
            <v>21.285985653707744</v>
          </cell>
          <cell r="CN70">
            <v>21.484519909247652</v>
          </cell>
          <cell r="CO70">
            <v>21.683054164787556</v>
          </cell>
          <cell r="CP70">
            <v>21.881588420327464</v>
          </cell>
          <cell r="CQ70">
            <v>22.080122675867365</v>
          </cell>
        </row>
        <row r="71">
          <cell r="C71" t="str">
            <v>IND</v>
          </cell>
          <cell r="D71">
            <v>11</v>
          </cell>
          <cell r="E71">
            <v>52.344440533097533</v>
          </cell>
          <cell r="F71">
            <v>54.746107204546838</v>
          </cell>
          <cell r="G71">
            <v>57.25796710266944</v>
          </cell>
          <cell r="H71">
            <v>59.885076111093575</v>
          </cell>
          <cell r="I71">
            <v>62.632722087408446</v>
          </cell>
          <cell r="J71">
            <v>65.506435506589284</v>
          </cell>
          <cell r="K71">
            <v>68.512000592763854</v>
          </cell>
          <cell r="L71">
            <v>71.655466961726475</v>
          </cell>
          <cell r="M71">
            <v>74.94316179763365</v>
          </cell>
          <cell r="N71">
            <v>78.381702588390638</v>
          </cell>
          <cell r="O71">
            <v>81.978010445362784</v>
          </cell>
          <cell r="P71">
            <v>85.739324034221582</v>
          </cell>
          <cell r="Q71">
            <v>89.673214144965627</v>
          </cell>
          <cell r="R71">
            <v>93.787598930442982</v>
          </cell>
          <cell r="S71">
            <v>98.090759844047085</v>
          </cell>
          <cell r="T71">
            <v>102.59135830866583</v>
          </cell>
          <cell r="U71">
            <v>107.29845315043501</v>
          </cell>
          <cell r="V71">
            <v>112.22151883238691</v>
          </cell>
          <cell r="W71">
            <v>117.3704645246949</v>
          </cell>
          <cell r="X71">
            <v>122.75565404989855</v>
          </cell>
          <cell r="Y71">
            <v>128.38792674325532</v>
          </cell>
          <cell r="Z71">
            <v>134.27861927020638</v>
          </cell>
          <cell r="AA71">
            <v>140.43958844487111</v>
          </cell>
          <cell r="AB71">
            <v>146.88323509549937</v>
          </cell>
          <cell r="AC71">
            <v>153.62252902491792</v>
          </cell>
          <cell r="AD71">
            <v>160.67103511621161</v>
          </cell>
          <cell r="AE71">
            <v>168.04294063618511</v>
          </cell>
          <cell r="AF71">
            <v>175.75308379156132</v>
          </cell>
          <cell r="AG71">
            <v>183.81698359539502</v>
          </cell>
          <cell r="AH71">
            <v>192.25087110381654</v>
          </cell>
          <cell r="AI71">
            <v>201.07172208597927</v>
          </cell>
          <cell r="AJ71">
            <v>210.29729119296917</v>
          </cell>
          <cell r="AK71">
            <v>219.94614769445133</v>
          </cell>
          <cell r="AL71">
            <v>230.03771285498493</v>
          </cell>
          <cell r="AM71">
            <v>240.59229902523757</v>
          </cell>
          <cell r="AN71">
            <v>251.63115052678182</v>
          </cell>
          <cell r="AO71">
            <v>263.17648641276753</v>
          </cell>
          <cell r="AP71">
            <v>275.2515451905382</v>
          </cell>
          <cell r="AQ71">
            <v>287.88063159620998</v>
          </cell>
          <cell r="AR71">
            <v>301.08916551536083</v>
          </cell>
          <cell r="AS71">
            <v>314.90373314829787</v>
          </cell>
          <cell r="AT71">
            <v>329.35214052288865</v>
          </cell>
          <cell r="AU71">
            <v>344.46346946266709</v>
          </cell>
          <cell r="AV71">
            <v>360.26813612286736</v>
          </cell>
          <cell r="AW71">
            <v>376.7979522122065</v>
          </cell>
          <cell r="AX71">
            <v>394.08618902364412</v>
          </cell>
          <cell r="AY71">
            <v>412.16764440300011</v>
          </cell>
          <cell r="AZ71">
            <v>431.07871279022538</v>
          </cell>
          <cell r="BA71">
            <v>450.85745847430474</v>
          </cell>
          <cell r="BB71">
            <v>471.54369220924002</v>
          </cell>
          <cell r="BC71">
            <v>493.1790513453264</v>
          </cell>
          <cell r="BD71">
            <v>515.80708363701024</v>
          </cell>
          <cell r="BE71">
            <v>539.47333489601795</v>
          </cell>
          <cell r="BF71">
            <v>564.22544066618354</v>
          </cell>
          <cell r="BG71">
            <v>590.11322210449976</v>
          </cell>
          <cell r="BH71">
            <v>617.18878626138098</v>
          </cell>
          <cell r="BI71">
            <v>645.506630961984</v>
          </cell>
          <cell r="BJ71">
            <v>675.12375449969136</v>
          </cell>
          <cell r="BK71">
            <v>706.09977036254895</v>
          </cell>
          <cell r="BL71">
            <v>738.49702722358029</v>
          </cell>
          <cell r="BM71">
            <v>772.38073443649432</v>
          </cell>
          <cell r="BN71">
            <v>818.54486721824719</v>
          </cell>
          <cell r="BO71">
            <v>864.70899999999995</v>
          </cell>
          <cell r="BP71">
            <v>910.8731327817527</v>
          </cell>
          <cell r="BQ71">
            <v>957.03726556350557</v>
          </cell>
          <cell r="BR71">
            <v>1003.2013983452581</v>
          </cell>
          <cell r="BS71">
            <v>1056.2249774570455</v>
          </cell>
          <cell r="BT71">
            <v>1109.2485565688326</v>
          </cell>
          <cell r="BU71">
            <v>1162.2721356806196</v>
          </cell>
          <cell r="BV71">
            <v>1215.2957147924069</v>
          </cell>
          <cell r="BW71">
            <v>1268.319293904194</v>
          </cell>
          <cell r="BX71">
            <v>1338.7577179739694</v>
          </cell>
          <cell r="BY71">
            <v>1409.1961420437451</v>
          </cell>
          <cell r="BZ71">
            <v>1479.6345661135203</v>
          </cell>
          <cell r="CA71">
            <v>1550.0729901832958</v>
          </cell>
          <cell r="CB71">
            <v>1620.5114142530717</v>
          </cell>
          <cell r="CC71">
            <v>1708.6129019213204</v>
          </cell>
          <cell r="CD71">
            <v>1796.714389589569</v>
          </cell>
          <cell r="CE71">
            <v>1884.8158772578176</v>
          </cell>
          <cell r="CF71">
            <v>1972.9173649260665</v>
          </cell>
          <cell r="CG71">
            <v>2061.0188525943154</v>
          </cell>
          <cell r="CH71">
            <v>2147.2283752882927</v>
          </cell>
          <cell r="CI71">
            <v>2233.4378979822695</v>
          </cell>
          <cell r="CJ71">
            <v>2319.6474206762464</v>
          </cell>
          <cell r="CK71">
            <v>2405.8569433702237</v>
          </cell>
          <cell r="CL71">
            <v>2492.0664660642019</v>
          </cell>
          <cell r="CM71">
            <v>2587.0454139279664</v>
          </cell>
          <cell r="CN71">
            <v>2682.0243617917313</v>
          </cell>
          <cell r="CO71">
            <v>2777.0033096554962</v>
          </cell>
          <cell r="CP71">
            <v>2871.9822575192607</v>
          </cell>
          <cell r="CQ71">
            <v>2966.9612053830256</v>
          </cell>
        </row>
        <row r="72">
          <cell r="C72" t="str">
            <v>IDN</v>
          </cell>
          <cell r="D72">
            <v>9</v>
          </cell>
          <cell r="E72">
            <v>15.076584865264444</v>
          </cell>
          <cell r="F72">
            <v>15.669795898580416</v>
          </cell>
          <cell r="G72">
            <v>16.286347717173204</v>
          </cell>
          <cell r="H72">
            <v>16.927158699540072</v>
          </cell>
          <cell r="I72">
            <v>17.593183359169213</v>
          </cell>
          <cell r="J72">
            <v>18.285413766325622</v>
          </cell>
          <cell r="K72">
            <v>19.00488102577927</v>
          </cell>
          <cell r="L72">
            <v>19.752656812676744</v>
          </cell>
          <cell r="M72">
            <v>20.52985496884407</v>
          </cell>
          <cell r="N72">
            <v>21.337633161898498</v>
          </cell>
          <cell r="O72">
            <v>22.177194609640527</v>
          </cell>
          <cell r="P72">
            <v>23.04978987229476</v>
          </cell>
          <cell r="Q72">
            <v>23.956718715269187</v>
          </cell>
          <cell r="R72">
            <v>24.89933204520753</v>
          </cell>
          <cell r="S72">
            <v>25.879033922218522</v>
          </cell>
          <cell r="T72">
            <v>26.897283651279366</v>
          </cell>
          <cell r="U72">
            <v>27.955597955928649</v>
          </cell>
          <cell r="V72">
            <v>29.055553237486471</v>
          </cell>
          <cell r="W72">
            <v>30.198787923167014</v>
          </cell>
          <cell r="X72">
            <v>31.387004906581158</v>
          </cell>
          <cell r="Y72">
            <v>32.621974084264352</v>
          </cell>
          <cell r="Z72">
            <v>33.905534992008022</v>
          </cell>
          <cell r="AA72">
            <v>35.239599544921425</v>
          </cell>
          <cell r="AB72">
            <v>36.626154885305354</v>
          </cell>
          <cell r="AC72">
            <v>38.067266342579785</v>
          </cell>
          <cell r="AD72">
            <v>39.565080509674317</v>
          </cell>
          <cell r="AE72">
            <v>41.121828440463872</v>
          </cell>
          <cell r="AF72">
            <v>42.739828973012322</v>
          </cell>
          <cell r="AG72">
            <v>44.421492183574159</v>
          </cell>
          <cell r="AH72">
            <v>46.16932297649911</v>
          </cell>
          <cell r="AI72">
            <v>47.985924815386944</v>
          </cell>
          <cell r="AJ72">
            <v>49.874003601050248</v>
          </cell>
          <cell r="AK72">
            <v>51.836371702061477</v>
          </cell>
          <cell r="AL72">
            <v>53.875952143887979</v>
          </cell>
          <cell r="AM72">
            <v>55.995782962854889</v>
          </cell>
          <cell r="AN72">
            <v>58.19902173142129</v>
          </cell>
          <cell r="AO72">
            <v>60.488950261510162</v>
          </cell>
          <cell r="AP72">
            <v>62.868979492898006</v>
          </cell>
          <cell r="AQ72">
            <v>65.342654573945524</v>
          </cell>
          <cell r="AR72">
            <v>67.913660142237333</v>
          </cell>
          <cell r="AS72">
            <v>70.585825812996475</v>
          </cell>
          <cell r="AT72">
            <v>73.363131883448816</v>
          </cell>
          <cell r="AU72">
            <v>76.249715261634393</v>
          </cell>
          <cell r="AV72">
            <v>79.249875628496724</v>
          </cell>
          <cell r="AW72">
            <v>82.368081842428865</v>
          </cell>
          <cell r="AX72">
            <v>85.608978595816041</v>
          </cell>
          <cell r="AY72">
            <v>88.977393333490014</v>
          </cell>
          <cell r="AZ72">
            <v>92.478343443400433</v>
          </cell>
          <cell r="BA72">
            <v>96.117043730214149</v>
          </cell>
          <cell r="BB72">
            <v>99.898914182974465</v>
          </cell>
          <cell r="BC72">
            <v>103.82958804839078</v>
          </cell>
          <cell r="BD72">
            <v>107.91492022178397</v>
          </cell>
          <cell r="BE72">
            <v>112.16099596818627</v>
          </cell>
          <cell r="BF72">
            <v>116.57413998658592</v>
          </cell>
          <cell r="BG72">
            <v>121.16092583081833</v>
          </cell>
          <cell r="BH72">
            <v>125.92818570113639</v>
          </cell>
          <cell r="BI72">
            <v>130.88302062104492</v>
          </cell>
          <cell r="BJ72">
            <v>136.03281101455815</v>
          </cell>
          <cell r="BK72">
            <v>141.38522769963527</v>
          </cell>
          <cell r="BL72">
            <v>146.94824331416939</v>
          </cell>
          <cell r="BM72">
            <v>152.73014419154933</v>
          </cell>
          <cell r="BN72">
            <v>160.10807209577467</v>
          </cell>
          <cell r="BO72">
            <v>167.48599999999999</v>
          </cell>
          <cell r="BP72">
            <v>174.86392790422533</v>
          </cell>
          <cell r="BQ72">
            <v>182.24185580845068</v>
          </cell>
          <cell r="BR72">
            <v>189.61978371267597</v>
          </cell>
          <cell r="BS72">
            <v>197.97505110083273</v>
          </cell>
          <cell r="BT72">
            <v>206.33031848898952</v>
          </cell>
          <cell r="BU72">
            <v>214.68558587714628</v>
          </cell>
          <cell r="BV72">
            <v>223.04085326530304</v>
          </cell>
          <cell r="BW72">
            <v>231.39612065345989</v>
          </cell>
          <cell r="BX72">
            <v>241.19022300956516</v>
          </cell>
          <cell r="BY72">
            <v>250.98432536567046</v>
          </cell>
          <cell r="BZ72">
            <v>260.77842772177576</v>
          </cell>
          <cell r="CA72">
            <v>270.57253007788103</v>
          </cell>
          <cell r="CB72">
            <v>280.3666324339863</v>
          </cell>
          <cell r="CC72">
            <v>291.38024325292082</v>
          </cell>
          <cell r="CD72">
            <v>302.39385407185534</v>
          </cell>
          <cell r="CE72">
            <v>313.40746489078981</v>
          </cell>
          <cell r="CF72">
            <v>324.42107570972433</v>
          </cell>
          <cell r="CG72">
            <v>335.43468652865886</v>
          </cell>
          <cell r="CH72">
            <v>348.62462282783338</v>
          </cell>
          <cell r="CI72">
            <v>361.81455912700784</v>
          </cell>
          <cell r="CJ72">
            <v>375.00449542618236</v>
          </cell>
          <cell r="CK72">
            <v>388.19443172535676</v>
          </cell>
          <cell r="CL72">
            <v>401.38436802453145</v>
          </cell>
          <cell r="CM72">
            <v>418.32974046162144</v>
          </cell>
          <cell r="CN72">
            <v>435.27511289871154</v>
          </cell>
          <cell r="CO72">
            <v>452.22048533580164</v>
          </cell>
          <cell r="CP72">
            <v>469.16585777289163</v>
          </cell>
          <cell r="CQ72">
            <v>486.11123020998156</v>
          </cell>
        </row>
        <row r="73">
          <cell r="C73" t="str">
            <v>IRN</v>
          </cell>
          <cell r="D73">
            <v>12</v>
          </cell>
          <cell r="E73">
            <v>28.082111362903937</v>
          </cell>
          <cell r="F73">
            <v>28.967798138001264</v>
          </cell>
          <cell r="G73">
            <v>29.88141874803874</v>
          </cell>
          <cell r="H73">
            <v>30.823854203274625</v>
          </cell>
          <cell r="I73">
            <v>31.796013300308609</v>
          </cell>
          <cell r="J73">
            <v>32.798833498440246</v>
          </cell>
          <cell r="K73">
            <v>33.833281823667015</v>
          </cell>
          <cell r="L73">
            <v>34.900355801193747</v>
          </cell>
          <cell r="M73">
            <v>36.001084417352615</v>
          </cell>
          <cell r="N73">
            <v>37.136529111861314</v>
          </cell>
          <cell r="O73">
            <v>38.307784801376222</v>
          </cell>
          <cell r="P73">
            <v>39.515980935327626</v>
          </cell>
          <cell r="Q73">
            <v>40.762282585055097</v>
          </cell>
          <cell r="R73">
            <v>42.04789156729332</v>
          </cell>
          <cell r="S73">
            <v>43.374047603091725</v>
          </cell>
          <cell r="T73">
            <v>44.742029513285523</v>
          </cell>
          <cell r="U73">
            <v>46.153156451670881</v>
          </cell>
          <cell r="V73">
            <v>47.608789177073469</v>
          </cell>
          <cell r="W73">
            <v>49.110331365536979</v>
          </cell>
          <cell r="X73">
            <v>50.659230963897009</v>
          </cell>
          <cell r="Y73">
            <v>52.256981586045555</v>
          </cell>
          <cell r="Z73">
            <v>53.90512395323254</v>
          </cell>
          <cell r="AA73">
            <v>55.605247379793269</v>
          </cell>
          <cell r="AB73">
            <v>57.358991305734506</v>
          </cell>
          <cell r="AC73">
            <v>59.168046877657076</v>
          </cell>
          <cell r="AD73">
            <v>61.034158579539465</v>
          </cell>
          <cell r="AE73">
            <v>62.959125914954988</v>
          </cell>
          <cell r="AF73">
            <v>64.944805142344705</v>
          </cell>
          <cell r="AG73">
            <v>66.993111065019434</v>
          </cell>
          <cell r="AH73">
            <v>69.106018877616975</v>
          </cell>
          <cell r="AI73">
            <v>71.285566070795056</v>
          </cell>
          <cell r="AJ73">
            <v>73.533854395996713</v>
          </cell>
          <cell r="AK73">
            <v>75.853051892182833</v>
          </cell>
          <cell r="AL73">
            <v>78.245394976486111</v>
          </cell>
          <cell r="AM73">
            <v>80.71319060080252</v>
          </cell>
          <cell r="AN73">
            <v>83.258818476399981</v>
          </cell>
          <cell r="AO73">
            <v>85.884733368689297</v>
          </cell>
          <cell r="AP73">
            <v>88.593467464370278</v>
          </cell>
          <cell r="AQ73">
            <v>91.387632813235768</v>
          </cell>
          <cell r="AR73">
            <v>94.269923846988135</v>
          </cell>
          <cell r="AS73">
            <v>97.243119977497159</v>
          </cell>
          <cell r="AT73">
            <v>100.31008827700488</v>
          </cell>
          <cell r="AU73">
            <v>103.47378624286186</v>
          </cell>
          <cell r="AV73">
            <v>106.73726464946104</v>
          </cell>
          <cell r="AW73">
            <v>110.10367049011914</v>
          </cell>
          <cell r="AX73">
            <v>113.5762500117427</v>
          </cell>
          <cell r="AY73">
            <v>117.1583518452049</v>
          </cell>
          <cell r="AZ73">
            <v>120.85343023445203</v>
          </cell>
          <cell r="BA73">
            <v>124.66504836745315</v>
          </cell>
          <cell r="BB73">
            <v>128.59688181220537</v>
          </cell>
          <cell r="BC73">
            <v>132.65272206110774</v>
          </cell>
          <cell r="BD73">
            <v>136.83648018712191</v>
          </cell>
          <cell r="BE73">
            <v>141.1521906152451</v>
          </cell>
          <cell r="BF73">
            <v>145.60401501293211</v>
          </cell>
          <cell r="BG73">
            <v>150.19624630321823</v>
          </cell>
          <cell r="BH73">
            <v>154.93331280441257</v>
          </cell>
          <cell r="BI73">
            <v>159.81978250035411</v>
          </cell>
          <cell r="BJ73">
            <v>164.86036744534798</v>
          </cell>
          <cell r="BK73">
            <v>170.0599283080299</v>
          </cell>
          <cell r="BL73">
            <v>175.42347905854035</v>
          </cell>
          <cell r="BM73">
            <v>180.95619180352838</v>
          </cell>
          <cell r="BN73">
            <v>188.13909590176419</v>
          </cell>
          <cell r="BO73">
            <v>195.32200000000003</v>
          </cell>
          <cell r="BP73">
            <v>202.50490409823584</v>
          </cell>
          <cell r="BQ73">
            <v>209.68780819647168</v>
          </cell>
          <cell r="BR73">
            <v>216.87071229470749</v>
          </cell>
          <cell r="BS73">
            <v>224.94395613814504</v>
          </cell>
          <cell r="BT73">
            <v>233.01719998158259</v>
          </cell>
          <cell r="BU73">
            <v>241.09044382502015</v>
          </cell>
          <cell r="BV73">
            <v>249.1636876684577</v>
          </cell>
          <cell r="BW73">
            <v>257.23693151189519</v>
          </cell>
          <cell r="BX73">
            <v>267.09844554692779</v>
          </cell>
          <cell r="BY73">
            <v>276.95995958196039</v>
          </cell>
          <cell r="BZ73">
            <v>286.82147361699293</v>
          </cell>
          <cell r="CA73">
            <v>296.68298765202553</v>
          </cell>
          <cell r="CB73">
            <v>306.54450168705813</v>
          </cell>
          <cell r="CC73">
            <v>316.89446084224585</v>
          </cell>
          <cell r="CD73">
            <v>327.24441999743357</v>
          </cell>
          <cell r="CE73">
            <v>337.59437915262134</v>
          </cell>
          <cell r="CF73">
            <v>347.94433830780906</v>
          </cell>
          <cell r="CG73">
            <v>358.29429746299689</v>
          </cell>
          <cell r="CH73">
            <v>367.88816169923211</v>
          </cell>
          <cell r="CI73">
            <v>377.48202593546728</v>
          </cell>
          <cell r="CJ73">
            <v>387.07589017170244</v>
          </cell>
          <cell r="CK73">
            <v>396.66975440793766</v>
          </cell>
          <cell r="CL73">
            <v>406.26361864417282</v>
          </cell>
          <cell r="CM73">
            <v>416.88122759815798</v>
          </cell>
          <cell r="CN73">
            <v>427.49883655214313</v>
          </cell>
          <cell r="CO73">
            <v>438.11644550612834</v>
          </cell>
          <cell r="CP73">
            <v>448.7340544601135</v>
          </cell>
          <cell r="CQ73">
            <v>459.3516634140986</v>
          </cell>
        </row>
        <row r="74">
          <cell r="C74" t="str">
            <v>IRQ</v>
          </cell>
          <cell r="D74">
            <v>12</v>
          </cell>
          <cell r="E74">
            <v>6.4522634098790856</v>
          </cell>
          <cell r="F74">
            <v>6.6557625092781185</v>
          </cell>
          <cell r="G74">
            <v>6.8656798034757101</v>
          </cell>
          <cell r="H74">
            <v>7.0822177170751823</v>
          </cell>
          <cell r="I74">
            <v>7.3055850589859306</v>
          </cell>
          <cell r="J74">
            <v>7.5359972237792032</v>
          </cell>
          <cell r="K74">
            <v>7.7736763993944802</v>
          </cell>
          <cell r="L74">
            <v>8.0188517813967373</v>
          </cell>
          <cell r="M74">
            <v>8.2717597939912118</v>
          </cell>
          <cell r="N74">
            <v>8.5326443180087903</v>
          </cell>
          <cell r="O74">
            <v>8.80175692608187</v>
          </cell>
          <cell r="P74">
            <v>9.0793571252374754</v>
          </cell>
          <cell r="Q74">
            <v>9.3657126071415586</v>
          </cell>
          <cell r="R74">
            <v>9.6610995062358072</v>
          </cell>
          <cell r="S74">
            <v>9.9658026660158665</v>
          </cell>
          <cell r="T74">
            <v>10.280115913707766</v>
          </cell>
          <cell r="U74">
            <v>10.604342343607408</v>
          </cell>
          <cell r="V74">
            <v>10.938794609356362</v>
          </cell>
          <cell r="W74">
            <v>11.283795225435787</v>
          </cell>
          <cell r="X74">
            <v>11.639676878169229</v>
          </cell>
          <cell r="Y74">
            <v>12.006782746534199</v>
          </cell>
          <cell r="Z74">
            <v>12.38546683309187</v>
          </cell>
          <cell r="AA74">
            <v>12.776094305354045</v>
          </cell>
          <cell r="AB74">
            <v>13.179041847916535</v>
          </cell>
          <cell r="AC74">
            <v>13.594698025698563</v>
          </cell>
          <cell r="AD74">
            <v>14.023463658638416</v>
          </cell>
          <cell r="AE74">
            <v>14.465752208206707</v>
          </cell>
          <cell r="AF74">
            <v>14.921990176109942</v>
          </cell>
          <cell r="AG74">
            <v>15.392617515568869</v>
          </cell>
          <cell r="AH74">
            <v>15.878088055568217</v>
          </cell>
          <cell r="AI74">
            <v>16.378869938486915</v>
          </cell>
          <cell r="AJ74">
            <v>16.895446071530813</v>
          </cell>
          <cell r="AK74">
            <v>17.428314592403222</v>
          </cell>
          <cell r="AL74">
            <v>17.977989349662323</v>
          </cell>
          <cell r="AM74">
            <v>18.545000398228648</v>
          </cell>
          <cell r="AN74">
            <v>19.129894510520469</v>
          </cell>
          <cell r="AO74">
            <v>19.733235703709969</v>
          </cell>
          <cell r="AP74">
            <v>20.355605783608656</v>
          </cell>
          <cell r="AQ74">
            <v>20.997604905706449</v>
          </cell>
          <cell r="AR74">
            <v>21.659852153905518</v>
          </cell>
          <cell r="AS74">
            <v>22.342986137506873</v>
          </cell>
          <cell r="AT74">
            <v>23.047665607025451</v>
          </cell>
          <cell r="AU74">
            <v>23.774570089427485</v>
          </cell>
          <cell r="AV74">
            <v>24.524400543402756</v>
          </cell>
          <cell r="AW74">
            <v>25.297880035303589</v>
          </cell>
          <cell r="AX74">
            <v>26.095754436402398</v>
          </cell>
          <cell r="AY74">
            <v>26.918793142140188</v>
          </cell>
          <cell r="AZ74">
            <v>27.767789814059544</v>
          </cell>
          <cell r="BA74">
            <v>28.643563145137581</v>
          </cell>
          <cell r="BB74">
            <v>29.546957649256878</v>
          </cell>
          <cell r="BC74">
            <v>30.478844475575677</v>
          </cell>
          <cell r="BD74">
            <v>31.440122248582632</v>
          </cell>
          <cell r="BE74">
            <v>32.431717934646223</v>
          </cell>
          <cell r="BF74">
            <v>33.454587735894407</v>
          </cell>
          <cell r="BG74">
            <v>34.50971801228652</v>
          </cell>
          <cell r="BH74">
            <v>35.598126232766546</v>
          </cell>
          <cell r="BI74">
            <v>36.720861956415007</v>
          </cell>
          <cell r="BJ74">
            <v>37.879007844545555</v>
          </cell>
          <cell r="BK74">
            <v>39.073680704722285</v>
          </cell>
          <cell r="BL74">
            <v>40.306032567704477</v>
          </cell>
          <cell r="BM74">
            <v>41.57725179835731</v>
          </cell>
          <cell r="BN74">
            <v>43.227625899178662</v>
          </cell>
          <cell r="BO74">
            <v>44.878000000000014</v>
          </cell>
          <cell r="BP74">
            <v>46.528374100821352</v>
          </cell>
          <cell r="BQ74">
            <v>48.178748201642705</v>
          </cell>
          <cell r="BR74">
            <v>49.82912230246405</v>
          </cell>
          <cell r="BS74">
            <v>51.684064588564901</v>
          </cell>
          <cell r="BT74">
            <v>53.539006874665752</v>
          </cell>
          <cell r="BU74">
            <v>55.393949160766603</v>
          </cell>
          <cell r="BV74">
            <v>57.248891446867461</v>
          </cell>
          <cell r="BW74">
            <v>59.103833732968297</v>
          </cell>
          <cell r="BX74">
            <v>61.369656460895477</v>
          </cell>
          <cell r="BY74">
            <v>63.635479188822657</v>
          </cell>
          <cell r="BZ74">
            <v>65.90130191674983</v>
          </cell>
          <cell r="CA74">
            <v>68.167124644677003</v>
          </cell>
          <cell r="CB74">
            <v>70.43294737260419</v>
          </cell>
          <cell r="CC74">
            <v>72.810997295124508</v>
          </cell>
          <cell r="CD74">
            <v>75.189047217644841</v>
          </cell>
          <cell r="CE74">
            <v>77.567097140165174</v>
          </cell>
          <cell r="CF74">
            <v>79.945147062685493</v>
          </cell>
          <cell r="CG74">
            <v>82.32319698520584</v>
          </cell>
          <cell r="CH74">
            <v>84.527523375442286</v>
          </cell>
          <cell r="CI74">
            <v>86.731849765678732</v>
          </cell>
          <cell r="CJ74">
            <v>88.936176155915177</v>
          </cell>
          <cell r="CK74">
            <v>91.140502546151623</v>
          </cell>
          <cell r="CL74">
            <v>93.344828936388055</v>
          </cell>
          <cell r="CM74">
            <v>95.784375196599129</v>
          </cell>
          <cell r="CN74">
            <v>98.223921456810189</v>
          </cell>
          <cell r="CO74">
            <v>100.66346771702128</v>
          </cell>
          <cell r="CP74">
            <v>103.10301397723234</v>
          </cell>
          <cell r="CQ74">
            <v>105.5425602374434</v>
          </cell>
        </row>
        <row r="75">
          <cell r="C75" t="str">
            <v>IRL</v>
          </cell>
          <cell r="D75">
            <v>4</v>
          </cell>
          <cell r="E75">
            <v>15.985314311852408</v>
          </cell>
          <cell r="F75">
            <v>16.106813467776963</v>
          </cell>
          <cell r="G75">
            <v>16.229236099124169</v>
          </cell>
          <cell r="H75">
            <v>16.352589224929261</v>
          </cell>
          <cell r="I75">
            <v>16.47687991757687</v>
          </cell>
          <cell r="J75">
            <v>16.60211530320651</v>
          </cell>
          <cell r="K75">
            <v>16.728302562121158</v>
          </cell>
          <cell r="L75">
            <v>16.855448929198925</v>
          </cell>
          <cell r="M75">
            <v>16.983561694307877</v>
          </cell>
          <cell r="N75">
            <v>17.112648202723982</v>
          </cell>
          <cell r="O75">
            <v>17.242715855552252</v>
          </cell>
          <cell r="P75">
            <v>17.373772110151087</v>
          </cell>
          <cell r="Q75">
            <v>17.505824480559831</v>
          </cell>
          <cell r="R75">
            <v>17.638880537929587</v>
          </cell>
          <cell r="S75">
            <v>17.77294791095731</v>
          </cell>
          <cell r="T75">
            <v>17.908034286323186</v>
          </cell>
          <cell r="U75">
            <v>18.044147409131348</v>
          </cell>
          <cell r="V75">
            <v>18.181295083353941</v>
          </cell>
          <cell r="W75">
            <v>18.319485172278554</v>
          </cell>
          <cell r="X75">
            <v>18.458725598959056</v>
          </cell>
          <cell r="Y75">
            <v>18.599024346669861</v>
          </cell>
          <cell r="Z75">
            <v>18.740389459363648</v>
          </cell>
          <cell r="AA75">
            <v>18.882829042132556</v>
          </cell>
          <cell r="AB75">
            <v>19.026351261672879</v>
          </cell>
          <cell r="AC75">
            <v>19.170964346753308</v>
          </cell>
          <cell r="AD75">
            <v>19.316676588686718</v>
          </cell>
          <cell r="AE75">
            <v>19.463496341805545</v>
          </cell>
          <cell r="AF75">
            <v>19.611432023940779</v>
          </cell>
          <cell r="AG75">
            <v>19.760492116904597</v>
          </cell>
          <cell r="AH75">
            <v>19.910685166976659</v>
          </cell>
          <cell r="AI75">
            <v>20.06201978539411</v>
          </cell>
          <cell r="AJ75">
            <v>20.214504648845296</v>
          </cell>
          <cell r="AK75">
            <v>20.368148499967237</v>
          </cell>
          <cell r="AL75">
            <v>20.522960147846884</v>
          </cell>
          <cell r="AM75">
            <v>20.678948468526187</v>
          </cell>
          <cell r="AN75">
            <v>20.836122405510984</v>
          </cell>
          <cell r="AO75">
            <v>20.994490970283792</v>
          </cell>
          <cell r="AP75">
            <v>21.154063242820456</v>
          </cell>
          <cell r="AQ75">
            <v>21.31484837211076</v>
          </cell>
          <cell r="AR75">
            <v>21.476855576682969</v>
          </cell>
          <cell r="AS75">
            <v>21.64009414513237</v>
          </cell>
          <cell r="AT75">
            <v>21.804573436653836</v>
          </cell>
          <cell r="AU75">
            <v>21.970302881578426</v>
          </cell>
          <cell r="AV75">
            <v>22.137291981914061</v>
          </cell>
          <cell r="AW75">
            <v>22.305550311890325</v>
          </cell>
          <cell r="AX75">
            <v>22.475087518507397</v>
          </cell>
          <cell r="AY75">
            <v>22.645913322089154</v>
          </cell>
          <cell r="AZ75">
            <v>22.81803751684048</v>
          </cell>
          <cell r="BA75">
            <v>22.991469971408819</v>
          </cell>
          <cell r="BB75">
            <v>23.166220629449974</v>
          </cell>
          <cell r="BC75">
            <v>23.342299510198238</v>
          </cell>
          <cell r="BD75">
            <v>23.519716709040829</v>
          </cell>
          <cell r="BE75">
            <v>23.698482398096708</v>
          </cell>
          <cell r="BF75">
            <v>23.878606826799793</v>
          </cell>
          <cell r="BG75">
            <v>24.060100322486601</v>
          </cell>
          <cell r="BH75">
            <v>24.242973290988367</v>
          </cell>
          <cell r="BI75">
            <v>24.427236217227648</v>
          </cell>
          <cell r="BJ75">
            <v>24.61289966581948</v>
          </cell>
          <cell r="BK75">
            <v>24.799974281677081</v>
          </cell>
          <cell r="BL75">
            <v>24.988470790622188</v>
          </cell>
          <cell r="BM75">
            <v>25.1784</v>
          </cell>
          <cell r="BN75">
            <v>24.581399999999999</v>
          </cell>
          <cell r="BO75">
            <v>24.243400000000001</v>
          </cell>
          <cell r="BP75">
            <v>24.444991294029588</v>
          </cell>
          <cell r="BQ75">
            <v>24.646582588059179</v>
          </cell>
          <cell r="BR75">
            <v>24.848173882088776</v>
          </cell>
          <cell r="BS75">
            <v>25.074917986679687</v>
          </cell>
          <cell r="BT75">
            <v>25.3016620912706</v>
          </cell>
          <cell r="BU75">
            <v>25.528406195861514</v>
          </cell>
          <cell r="BV75">
            <v>25.755150300452428</v>
          </cell>
          <cell r="BW75">
            <v>25.981894405043338</v>
          </cell>
          <cell r="BX75">
            <v>26.269648895925076</v>
          </cell>
          <cell r="BY75">
            <v>26.557403386806815</v>
          </cell>
          <cell r="BZ75">
            <v>26.845157877688557</v>
          </cell>
          <cell r="CA75">
            <v>27.132912368570299</v>
          </cell>
          <cell r="CB75">
            <v>27.420666859452041</v>
          </cell>
          <cell r="CC75">
            <v>27.694683058409076</v>
          </cell>
          <cell r="CD75">
            <v>27.968699257366115</v>
          </cell>
          <cell r="CE75">
            <v>28.24271545632315</v>
          </cell>
          <cell r="CF75">
            <v>28.516731655280186</v>
          </cell>
          <cell r="CG75">
            <v>28.790747854237214</v>
          </cell>
          <cell r="CH75">
            <v>29.06838953753785</v>
          </cell>
          <cell r="CI75">
            <v>29.346031220838487</v>
          </cell>
          <cell r="CJ75">
            <v>29.62367290413912</v>
          </cell>
          <cell r="CK75">
            <v>29.901314587439753</v>
          </cell>
          <cell r="CL75">
            <v>30.178956270740382</v>
          </cell>
          <cell r="CM75">
            <v>30.46308527727853</v>
          </cell>
          <cell r="CN75">
            <v>30.747214283816678</v>
          </cell>
          <cell r="CO75">
            <v>31.031343290354819</v>
          </cell>
          <cell r="CP75">
            <v>31.315472296892963</v>
          </cell>
          <cell r="CQ75">
            <v>31.599601303431101</v>
          </cell>
        </row>
        <row r="76">
          <cell r="C76" t="str">
            <v>ISR</v>
          </cell>
          <cell r="D76">
            <v>12</v>
          </cell>
          <cell r="E76">
            <v>7.6304865625142115</v>
          </cell>
          <cell r="F76">
            <v>7.8711458544257242</v>
          </cell>
          <cell r="G76">
            <v>8.11939534314957</v>
          </cell>
          <cell r="H76">
            <v>8.3754744172719633</v>
          </cell>
          <cell r="I76">
            <v>8.6396300154989145</v>
          </cell>
          <cell r="J76">
            <v>8.9121168647808204</v>
          </cell>
          <cell r="K76">
            <v>9.1931977259473072</v>
          </cell>
          <cell r="L76">
            <v>9.4831436470891983</v>
          </cell>
          <cell r="M76">
            <v>9.7822342249319387</v>
          </cell>
          <cell r="N76">
            <v>10.090757874452526</v>
          </cell>
          <cell r="O76">
            <v>10.409012106999933</v>
          </cell>
          <cell r="P76">
            <v>10.737303817187227</v>
          </cell>
          <cell r="Q76">
            <v>11.075949578832029</v>
          </cell>
          <cell r="R76">
            <v>11.42527595023069</v>
          </cell>
          <cell r="S76">
            <v>11.785619789060565</v>
          </cell>
          <cell r="T76">
            <v>12.157328577214052</v>
          </cell>
          <cell r="U76">
            <v>12.540760755877624</v>
          </cell>
          <cell r="V76">
            <v>12.93628607117898</v>
          </cell>
          <cell r="W76">
            <v>13.344285930735628</v>
          </cell>
          <cell r="X76">
            <v>13.765153771448716</v>
          </cell>
          <cell r="Y76">
            <v>14.199295438896776</v>
          </cell>
          <cell r="Z76">
            <v>14.647129578695237</v>
          </cell>
          <cell r="AA76">
            <v>15.109088040199101</v>
          </cell>
          <cell r="AB76">
            <v>15.585616292938061</v>
          </cell>
          <cell r="AC76">
            <v>16.077173856185656</v>
          </cell>
          <cell r="AD76">
            <v>16.584234742076667</v>
          </cell>
          <cell r="AE76">
            <v>17.107287912700087</v>
          </cell>
          <cell r="AF76">
            <v>17.646837751608423</v>
          </cell>
          <cell r="AG76">
            <v>18.203404550198016</v>
          </cell>
          <cell r="AH76">
            <v>18.777525009429386</v>
          </cell>
          <cell r="AI76">
            <v>19.369752757371451</v>
          </cell>
          <cell r="AJ76">
            <v>19.980658883068649</v>
          </cell>
          <cell r="AK76">
            <v>20.610832487245784</v>
          </cell>
          <cell r="AL76">
            <v>21.260881250381669</v>
          </cell>
          <cell r="AM76">
            <v>21.931432018699343</v>
          </cell>
          <cell r="AN76">
            <v>22.623131408637928</v>
          </cell>
          <cell r="AO76">
            <v>23.336646430389042</v>
          </cell>
          <cell r="AP76">
            <v>24.072665131099033</v>
          </cell>
          <cell r="AQ76">
            <v>24.831897258357294</v>
          </cell>
          <cell r="AR76">
            <v>25.615074944610452</v>
          </cell>
          <cell r="AS76">
            <v>26.422953413162411</v>
          </cell>
          <cell r="AT76">
            <v>27.256311706441064</v>
          </cell>
          <cell r="AU76">
            <v>28.115953437233948</v>
          </cell>
          <cell r="AV76">
            <v>29.002707563617246</v>
          </cell>
          <cell r="AW76">
            <v>29.917429188325407</v>
          </cell>
          <cell r="AX76">
            <v>30.86100038333225</v>
          </cell>
          <cell r="AY76">
            <v>31.834331040438666</v>
          </cell>
          <cell r="AZ76">
            <v>32.838359748687161</v>
          </cell>
          <cell r="BA76">
            <v>33.874054699449331</v>
          </cell>
          <cell r="BB76">
            <v>34.942414620059061</v>
          </cell>
          <cell r="BC76">
            <v>36.044469736891756</v>
          </cell>
          <cell r="BD76">
            <v>37.181282768818271</v>
          </cell>
          <cell r="BE76">
            <v>38.353949951991602</v>
          </cell>
          <cell r="BF76">
            <v>39.563602096954497</v>
          </cell>
          <cell r="BG76">
            <v>40.811405679087358</v>
          </cell>
          <cell r="BH76">
            <v>42.098563963447987</v>
          </cell>
          <cell r="BI76">
            <v>43.426318165087871</v>
          </cell>
          <cell r="BJ76">
            <v>44.795948645963854</v>
          </cell>
          <cell r="BK76">
            <v>46.20877614959948</v>
          </cell>
          <cell r="BL76">
            <v>47.666163074686473</v>
          </cell>
          <cell r="BM76">
            <v>49.169514788854613</v>
          </cell>
          <cell r="BN76">
            <v>51.12125739442731</v>
          </cell>
          <cell r="BO76">
            <v>53.073000000000008</v>
          </cell>
          <cell r="BP76">
            <v>55.024742605572698</v>
          </cell>
          <cell r="BQ76">
            <v>56.976485211145395</v>
          </cell>
          <cell r="BR76">
            <v>58.928227816718085</v>
          </cell>
          <cell r="BS76">
            <v>61.121894021768007</v>
          </cell>
          <cell r="BT76">
            <v>63.315560226817936</v>
          </cell>
          <cell r="BU76">
            <v>65.509226431867859</v>
          </cell>
          <cell r="BV76">
            <v>67.702892636917781</v>
          </cell>
          <cell r="BW76">
            <v>69.896558841967689</v>
          </cell>
          <cell r="BX76">
            <v>72.576134795425503</v>
          </cell>
          <cell r="BY76">
            <v>75.255710748883303</v>
          </cell>
          <cell r="BZ76">
            <v>77.935286702341088</v>
          </cell>
          <cell r="CA76">
            <v>80.614862655798888</v>
          </cell>
          <cell r="CB76">
            <v>83.294438609256687</v>
          </cell>
          <cell r="CC76">
            <v>86.106735136239195</v>
          </cell>
          <cell r="CD76">
            <v>88.919031663221716</v>
          </cell>
          <cell r="CE76">
            <v>91.731328190204238</v>
          </cell>
          <cell r="CF76">
            <v>94.543624717186745</v>
          </cell>
          <cell r="CG76">
            <v>97.355921244169281</v>
          </cell>
          <cell r="CH76">
            <v>99.962771248826783</v>
          </cell>
          <cell r="CI76">
            <v>102.56962125348427</v>
          </cell>
          <cell r="CJ76">
            <v>105.17647125814176</v>
          </cell>
          <cell r="CK76">
            <v>107.78332126279925</v>
          </cell>
          <cell r="CL76">
            <v>110.39017126745672</v>
          </cell>
          <cell r="CM76">
            <v>113.27519374323957</v>
          </cell>
          <cell r="CN76">
            <v>116.16021621902239</v>
          </cell>
          <cell r="CO76">
            <v>119.04523869480524</v>
          </cell>
          <cell r="CP76">
            <v>121.93026117058807</v>
          </cell>
          <cell r="CQ76">
            <v>124.81528364637089</v>
          </cell>
        </row>
        <row r="77">
          <cell r="C77" t="str">
            <v>ITA</v>
          </cell>
          <cell r="D77">
            <v>4</v>
          </cell>
          <cell r="E77">
            <v>184.94250506552655</v>
          </cell>
          <cell r="F77">
            <v>186.50903786922549</v>
          </cell>
          <cell r="G77">
            <v>188.08883979688378</v>
          </cell>
          <cell r="H77">
            <v>189.68202324298827</v>
          </cell>
          <cell r="I77">
            <v>191.28870155404957</v>
          </cell>
          <cell r="J77">
            <v>192.90898903666599</v>
          </cell>
          <cell r="K77">
            <v>194.54300096565584</v>
          </cell>
          <cell r="L77">
            <v>196.19085359225866</v>
          </cell>
          <cell r="M77">
            <v>197.85266415240588</v>
          </cell>
          <cell r="N77">
            <v>199.52855087506143</v>
          </cell>
          <cell r="O77">
            <v>201.21863299063324</v>
          </cell>
          <cell r="P77">
            <v>202.92303073945578</v>
          </cell>
          <cell r="Q77">
            <v>204.64186538034451</v>
          </cell>
          <cell r="R77">
            <v>206.37525919922282</v>
          </cell>
          <cell r="S77">
            <v>208.123335517822</v>
          </cell>
          <cell r="T77">
            <v>209.88621870245495</v>
          </cell>
          <cell r="U77">
            <v>211.66403417286415</v>
          </cell>
          <cell r="V77">
            <v>213.45690841114467</v>
          </cell>
          <cell r="W77">
            <v>215.26496897074259</v>
          </cell>
          <cell r="X77">
            <v>217.08834448552986</v>
          </cell>
          <cell r="Y77">
            <v>218.92716467895585</v>
          </cell>
          <cell r="Z77">
            <v>220.78156037327648</v>
          </cell>
          <cell r="AA77">
            <v>222.65166349886155</v>
          </cell>
          <cell r="AB77">
            <v>224.53760710358091</v>
          </cell>
          <cell r="AC77">
            <v>226.43952536226999</v>
          </cell>
          <cell r="AD77">
            <v>228.35755358627577</v>
          </cell>
          <cell r="AE77">
            <v>230.29182823308341</v>
          </cell>
          <cell r="AF77">
            <v>232.2424869160244</v>
          </cell>
          <cell r="AG77">
            <v>234.20966841406712</v>
          </cell>
          <cell r="AH77">
            <v>236.19351268169015</v>
          </cell>
          <cell r="AI77">
            <v>238.19416085883933</v>
          </cell>
          <cell r="AJ77">
            <v>240.2117552809691</v>
          </cell>
          <cell r="AK77">
            <v>242.24643948916892</v>
          </cell>
          <cell r="AL77">
            <v>244.29835824037539</v>
          </cell>
          <cell r="AM77">
            <v>246.36765751767106</v>
          </cell>
          <cell r="AN77">
            <v>248.45448454067022</v>
          </cell>
          <cell r="AO77">
            <v>250.55898777599285</v>
          </cell>
          <cell r="AP77">
            <v>252.68131694782724</v>
          </cell>
          <cell r="AQ77">
            <v>254.82162304858204</v>
          </cell>
          <cell r="AR77">
            <v>256.98005834962856</v>
          </cell>
          <cell r="AS77">
            <v>259.15677641213415</v>
          </cell>
          <cell r="AT77">
            <v>261.35193209798712</v>
          </cell>
          <cell r="AU77">
            <v>263.56568158081444</v>
          </cell>
          <cell r="AV77">
            <v>265.79818235709263</v>
          </cell>
          <cell r="AW77">
            <v>268.04959325735274</v>
          </cell>
          <cell r="AX77">
            <v>270.32007445748047</v>
          </cell>
          <cell r="AY77">
            <v>272.60978749011161</v>
          </cell>
          <cell r="AZ77">
            <v>274.91889525612436</v>
          </cell>
          <cell r="BA77">
            <v>277.24756203622883</v>
          </cell>
          <cell r="BB77">
            <v>279.59595350265471</v>
          </cell>
          <cell r="BC77">
            <v>281.96423673093807</v>
          </cell>
          <cell r="BD77">
            <v>284.35258021180772</v>
          </cell>
          <cell r="BE77">
            <v>286.76115386317252</v>
          </cell>
          <cell r="BF77">
            <v>289.19012904221023</v>
          </cell>
          <cell r="BG77">
            <v>291.63967855755851</v>
          </cell>
          <cell r="BH77">
            <v>294.10997668160934</v>
          </cell>
          <cell r="BI77">
            <v>296.60119916290768</v>
          </cell>
          <cell r="BJ77">
            <v>299.11352323865498</v>
          </cell>
          <cell r="BK77">
            <v>301.64712764731865</v>
          </cell>
          <cell r="BL77">
            <v>304.20219264134835</v>
          </cell>
          <cell r="BM77">
            <v>306.77890000000002</v>
          </cell>
          <cell r="BN77">
            <v>311.30200000000002</v>
          </cell>
          <cell r="BO77">
            <v>303.13200000000001</v>
          </cell>
          <cell r="BP77">
            <v>305.65263539527365</v>
          </cell>
          <cell r="BQ77">
            <v>308.17327079054729</v>
          </cell>
          <cell r="BR77">
            <v>310.69390618582105</v>
          </cell>
          <cell r="BS77">
            <v>313.5290445704062</v>
          </cell>
          <cell r="BT77">
            <v>316.36418295499141</v>
          </cell>
          <cell r="BU77">
            <v>319.19932133957661</v>
          </cell>
          <cell r="BV77">
            <v>322.03445972416182</v>
          </cell>
          <cell r="BW77">
            <v>324.86959810874697</v>
          </cell>
          <cell r="BX77">
            <v>328.46759155562171</v>
          </cell>
          <cell r="BY77">
            <v>332.06558500249645</v>
          </cell>
          <cell r="BZ77">
            <v>335.66357844937124</v>
          </cell>
          <cell r="CA77">
            <v>339.26157189624604</v>
          </cell>
          <cell r="CB77">
            <v>342.85956534312083</v>
          </cell>
          <cell r="CC77">
            <v>346.28577942292168</v>
          </cell>
          <cell r="CD77">
            <v>349.71199350272258</v>
          </cell>
          <cell r="CE77">
            <v>353.13820758252342</v>
          </cell>
          <cell r="CF77">
            <v>356.56442166232426</v>
          </cell>
          <cell r="CG77">
            <v>359.99063574212505</v>
          </cell>
          <cell r="CH77">
            <v>363.46218176051718</v>
          </cell>
          <cell r="CI77">
            <v>366.93372777890932</v>
          </cell>
          <cell r="CJ77">
            <v>370.40527379730145</v>
          </cell>
          <cell r="CK77">
            <v>373.87681981569358</v>
          </cell>
          <cell r="CL77">
            <v>377.34836583408566</v>
          </cell>
          <cell r="CM77">
            <v>380.90102734236922</v>
          </cell>
          <cell r="CN77">
            <v>384.45368885065278</v>
          </cell>
          <cell r="CO77">
            <v>388.00635035893629</v>
          </cell>
          <cell r="CP77">
            <v>391.55901186721979</v>
          </cell>
          <cell r="CQ77">
            <v>395.11167337550324</v>
          </cell>
        </row>
        <row r="78">
          <cell r="C78" t="str">
            <v>JAM</v>
          </cell>
          <cell r="D78">
            <v>16</v>
          </cell>
          <cell r="E78">
            <v>0.58745321953762297</v>
          </cell>
          <cell r="F78">
            <v>0.60301922583041156</v>
          </cell>
          <cell r="G78">
            <v>0.61899769143714833</v>
          </cell>
          <cell r="H78">
            <v>0.63539954547365551</v>
          </cell>
          <cell r="I78">
            <v>0.65223600664934323</v>
          </cell>
          <cell r="J78">
            <v>0.66951859094069854</v>
          </cell>
          <cell r="K78">
            <v>0.68725911946810148</v>
          </cell>
          <cell r="L78">
            <v>0.7054697265813572</v>
          </cell>
          <cell r="M78">
            <v>0.72416286815947395</v>
          </cell>
          <cell r="N78">
            <v>0.74335133013036336</v>
          </cell>
          <cell r="O78">
            <v>0.76304823721629178</v>
          </cell>
          <cell r="P78">
            <v>0.78326706191106288</v>
          </cell>
          <cell r="Q78">
            <v>0.8040216336950734</v>
          </cell>
          <cell r="R78">
            <v>0.82532614849454355</v>
          </cell>
          <cell r="S78">
            <v>0.84719517839139358</v>
          </cell>
          <cell r="T78">
            <v>0.86964368159040628</v>
          </cell>
          <cell r="U78">
            <v>0.89268701265049455</v>
          </cell>
          <cell r="V78">
            <v>0.91634093298707098</v>
          </cell>
          <cell r="W78">
            <v>0.94062162165270358</v>
          </cell>
          <cell r="X78">
            <v>0.96554568640343108</v>
          </cell>
          <cell r="Y78">
            <v>0.99113017505830714</v>
          </cell>
          <cell r="Z78">
            <v>1.0173925871599439</v>
          </cell>
          <cell r="AA78">
            <v>1.0443508859440294</v>
          </cell>
          <cell r="AB78">
            <v>1.0720235106260072</v>
          </cell>
          <cell r="AC78">
            <v>1.1004293890133212</v>
          </cell>
          <cell r="AD78">
            <v>1.1295879504518527</v>
          </cell>
          <cell r="AE78">
            <v>1.1595191391154049</v>
          </cell>
          <cell r="AF78">
            <v>1.1902434276473248</v>
          </cell>
          <cell r="AG78">
            <v>1.2217818311635933</v>
          </cell>
          <cell r="AH78">
            <v>1.2541559216269604</v>
          </cell>
          <cell r="AI78">
            <v>1.28738784260196</v>
          </cell>
          <cell r="AJ78">
            <v>1.3215003244008929</v>
          </cell>
          <cell r="AK78">
            <v>1.3565166996311406</v>
          </cell>
          <cell r="AL78">
            <v>1.3924609191544433</v>
          </cell>
          <cell r="AM78">
            <v>1.4293575684690567</v>
          </cell>
          <cell r="AN78">
            <v>1.467231884525996</v>
          </cell>
          <cell r="AO78">
            <v>1.5061097729908648</v>
          </cell>
          <cell r="AP78">
            <v>1.5460178259630808</v>
          </cell>
          <cell r="AQ78">
            <v>1.5869833401646136</v>
          </cell>
          <cell r="AR78">
            <v>1.6290343356106791</v>
          </cell>
          <cell r="AS78">
            <v>1.6721995747751579</v>
          </cell>
          <cell r="AT78">
            <v>1.7165085822638495</v>
          </cell>
          <cell r="AU78">
            <v>1.761991665009017</v>
          </cell>
          <cell r="AV78">
            <v>1.8086799329990351</v>
          </cell>
          <cell r="AW78">
            <v>1.8566053205573212</v>
          </cell>
          <cell r="AX78">
            <v>1.9058006081851036</v>
          </cell>
          <cell r="AY78">
            <v>1.9562994449829667</v>
          </cell>
          <cell r="AZ78">
            <v>2.0081363716665108</v>
          </cell>
          <cell r="BA78">
            <v>2.061346844191867</v>
          </cell>
          <cell r="BB78">
            <v>2.1159672580072271</v>
          </cell>
          <cell r="BC78">
            <v>2.1720349729469794</v>
          </cell>
          <cell r="BD78">
            <v>2.2295883387854731</v>
          </cell>
          <cell r="BE78">
            <v>2.2886667214678922</v>
          </cell>
          <cell r="BF78">
            <v>2.3493105300361821</v>
          </cell>
          <cell r="BG78">
            <v>2.4115612442684422</v>
          </cell>
          <cell r="BH78">
            <v>2.4754614430506936</v>
          </cell>
          <cell r="BI78">
            <v>2.5410548335004246</v>
          </cell>
          <cell r="BJ78">
            <v>2.608386280861835</v>
          </cell>
          <cell r="BK78">
            <v>2.6775018391932308</v>
          </cell>
          <cell r="BL78">
            <v>2.7484487828675528</v>
          </cell>
          <cell r="BM78">
            <v>2.8212756389075913</v>
          </cell>
          <cell r="BN78">
            <v>2.9146378194537954</v>
          </cell>
          <cell r="BO78">
            <v>3.008</v>
          </cell>
          <cell r="BP78">
            <v>3.1013621805462046</v>
          </cell>
          <cell r="BQ78">
            <v>3.1947243610924092</v>
          </cell>
          <cell r="BR78">
            <v>3.2880865416386138</v>
          </cell>
          <cell r="BS78">
            <v>3.3937716110419851</v>
          </cell>
          <cell r="BT78">
            <v>3.4994566804453555</v>
          </cell>
          <cell r="BU78">
            <v>3.6051417498487264</v>
          </cell>
          <cell r="BV78">
            <v>3.7108268192520977</v>
          </cell>
          <cell r="BW78">
            <v>3.8165118886554676</v>
          </cell>
          <cell r="BX78">
            <v>3.9149832231957609</v>
          </cell>
          <cell r="BY78">
            <v>4.0134545577360532</v>
          </cell>
          <cell r="BZ78">
            <v>4.1119258922763455</v>
          </cell>
          <cell r="CA78">
            <v>4.2103972268166387</v>
          </cell>
          <cell r="CB78">
            <v>4.308868561356932</v>
          </cell>
          <cell r="CC78">
            <v>4.4241218925813453</v>
          </cell>
          <cell r="CD78">
            <v>4.5393752238057585</v>
          </cell>
          <cell r="CE78">
            <v>4.6546285550301718</v>
          </cell>
          <cell r="CF78">
            <v>4.7698818862545851</v>
          </cell>
          <cell r="CG78">
            <v>4.8851352174789993</v>
          </cell>
          <cell r="CH78">
            <v>5.0130957310360715</v>
          </cell>
          <cell r="CI78">
            <v>5.1410562445931447</v>
          </cell>
          <cell r="CJ78">
            <v>5.269016758150217</v>
          </cell>
          <cell r="CK78">
            <v>5.3969772717072901</v>
          </cell>
          <cell r="CL78">
            <v>5.5249377852643633</v>
          </cell>
          <cell r="CM78">
            <v>5.6565000801358627</v>
          </cell>
          <cell r="CN78">
            <v>5.7880623750073621</v>
          </cell>
          <cell r="CO78">
            <v>5.9196246698788615</v>
          </cell>
          <cell r="CP78">
            <v>6.0511869647503609</v>
          </cell>
          <cell r="CQ78">
            <v>6.1827492596218585</v>
          </cell>
        </row>
        <row r="79">
          <cell r="C79" t="str">
            <v>JPN</v>
          </cell>
          <cell r="D79">
            <v>6</v>
          </cell>
          <cell r="E79">
            <v>583.70215809368665</v>
          </cell>
          <cell r="F79">
            <v>587.98889631568909</v>
          </cell>
          <cell r="G79">
            <v>592.30711656037931</v>
          </cell>
          <cell r="H79">
            <v>596.65705003332687</v>
          </cell>
          <cell r="I79">
            <v>601.03892963808687</v>
          </cell>
          <cell r="J79">
            <v>605.45298998866986</v>
          </cell>
          <cell r="K79">
            <v>609.8994674221035</v>
          </cell>
          <cell r="L79">
            <v>614.37860001108675</v>
          </cell>
          <cell r="M79">
            <v>618.89062757673639</v>
          </cell>
          <cell r="N79">
            <v>623.43579170142766</v>
          </cell>
          <cell r="O79">
            <v>628.01433574172904</v>
          </cell>
          <cell r="P79">
            <v>632.62650484143182</v>
          </cell>
          <cell r="Q79">
            <v>637.27254594467604</v>
          </cell>
          <cell r="R79">
            <v>641.95270780917167</v>
          </cell>
          <cell r="S79">
            <v>646.66724101951809</v>
          </cell>
          <cell r="T79">
            <v>651.41639800062057</v>
          </cell>
          <cell r="U79">
            <v>656.20043303120588</v>
          </cell>
          <cell r="V79">
            <v>661.01960225743642</v>
          </cell>
          <cell r="W79">
            <v>665.87416370662504</v>
          </cell>
          <cell r="X79">
            <v>670.76437730105033</v>
          </cell>
          <cell r="Y79">
            <v>675.69050487187315</v>
          </cell>
          <cell r="Z79">
            <v>680.65281017315579</v>
          </cell>
          <cell r="AA79">
            <v>685.65155889598361</v>
          </cell>
          <cell r="AB79">
            <v>690.6870186826909</v>
          </cell>
          <cell r="AC79">
            <v>695.75945914119063</v>
          </cell>
          <cell r="AD79">
            <v>700.86915185941007</v>
          </cell>
          <cell r="AE79">
            <v>706.01637041983201</v>
          </cell>
          <cell r="AF79">
            <v>711.20139041414279</v>
          </cell>
          <cell r="AG79">
            <v>716.4244894579881</v>
          </cell>
          <cell r="AH79">
            <v>721.68594720583701</v>
          </cell>
          <cell r="AI79">
            <v>726.98604536595508</v>
          </cell>
          <cell r="AJ79">
            <v>732.32506771548776</v>
          </cell>
          <cell r="AK79">
            <v>737.7033001156542</v>
          </cell>
          <cell r="AL79">
            <v>743.12103052705277</v>
          </cell>
          <cell r="AM79">
            <v>748.57854902507904</v>
          </cell>
          <cell r="AN79">
            <v>754.07614781545715</v>
          </cell>
          <cell r="AO79">
            <v>759.61412124988476</v>
          </cell>
          <cell r="AP79">
            <v>765.19276584179329</v>
          </cell>
          <cell r="AQ79">
            <v>770.8123802822239</v>
          </cell>
          <cell r="AR79">
            <v>776.47326545581984</v>
          </cell>
          <cell r="AS79">
            <v>782.17572445693645</v>
          </cell>
          <cell r="AT79">
            <v>787.92006260586936</v>
          </cell>
          <cell r="AU79">
            <v>793.70658746520189</v>
          </cell>
          <cell r="AV79">
            <v>799.53560885627257</v>
          </cell>
          <cell r="AW79">
            <v>805.40743887576355</v>
          </cell>
          <cell r="AX79">
            <v>811.32239191241092</v>
          </cell>
          <cell r="AY79">
            <v>817.28078466383738</v>
          </cell>
          <cell r="AZ79">
            <v>823.28293615350913</v>
          </cell>
          <cell r="BA79">
            <v>829.32916774781688</v>
          </cell>
          <cell r="BB79">
            <v>835.41980317328239</v>
          </cell>
          <cell r="BC79">
            <v>841.55516853389133</v>
          </cell>
          <cell r="BD79">
            <v>847.73559232855359</v>
          </cell>
          <cell r="BE79">
            <v>853.96140546869185</v>
          </cell>
          <cell r="BF79">
            <v>860.23294129595877</v>
          </cell>
          <cell r="BG79">
            <v>866.55053560008525</v>
          </cell>
          <cell r="BH79">
            <v>872.9145266368588</v>
          </cell>
          <cell r="BI79">
            <v>879.32525514623467</v>
          </cell>
          <cell r="BJ79">
            <v>885.78306437057961</v>
          </cell>
          <cell r="BK79">
            <v>892.28830007304964</v>
          </cell>
          <cell r="BL79">
            <v>898.84131055610294</v>
          </cell>
          <cell r="BM79">
            <v>905.44244668014858</v>
          </cell>
          <cell r="BN79">
            <v>913.24122334007427</v>
          </cell>
          <cell r="BO79">
            <v>921.04</v>
          </cell>
          <cell r="BP79">
            <v>928.83877665992554</v>
          </cell>
          <cell r="BQ79">
            <v>936.63755331985124</v>
          </cell>
          <cell r="BR79">
            <v>944.43632997977704</v>
          </cell>
          <cell r="BS79">
            <v>953.18813907572564</v>
          </cell>
          <cell r="BT79">
            <v>961.93994817167436</v>
          </cell>
          <cell r="BU79">
            <v>970.69175726762307</v>
          </cell>
          <cell r="BV79">
            <v>979.44356636357168</v>
          </cell>
          <cell r="BW79">
            <v>988.19537545952016</v>
          </cell>
          <cell r="BX79">
            <v>996.30768348234494</v>
          </cell>
          <cell r="BY79">
            <v>1004.4199915051698</v>
          </cell>
          <cell r="BZ79">
            <v>1012.5322995279946</v>
          </cell>
          <cell r="CA79">
            <v>1020.6446075508194</v>
          </cell>
          <cell r="CB79">
            <v>1028.7569155736439</v>
          </cell>
          <cell r="CC79">
            <v>1034.5956010867185</v>
          </cell>
          <cell r="CD79">
            <v>1040.4342865997928</v>
          </cell>
          <cell r="CE79">
            <v>1046.2729721128674</v>
          </cell>
          <cell r="CF79">
            <v>1052.1116576259417</v>
          </cell>
          <cell r="CG79">
            <v>1057.9503431390158</v>
          </cell>
          <cell r="CH79">
            <v>1064.8747901652393</v>
          </cell>
          <cell r="CI79">
            <v>1071.7992371914629</v>
          </cell>
          <cell r="CJ79">
            <v>1078.7236842176867</v>
          </cell>
          <cell r="CK79">
            <v>1085.6481312439103</v>
          </cell>
          <cell r="CL79">
            <v>1092.5725782701338</v>
          </cell>
          <cell r="CM79">
            <v>1099.5991247798092</v>
          </cell>
          <cell r="CN79">
            <v>1106.6256712894844</v>
          </cell>
          <cell r="CO79">
            <v>1113.6522177991601</v>
          </cell>
          <cell r="CP79">
            <v>1120.6787643088355</v>
          </cell>
          <cell r="CQ79">
            <v>1127.7053108185112</v>
          </cell>
        </row>
        <row r="80">
          <cell r="C80" t="str">
            <v>JOR</v>
          </cell>
          <cell r="D80">
            <v>12</v>
          </cell>
          <cell r="E80">
            <v>1.9984504968429799</v>
          </cell>
          <cell r="F80">
            <v>2.0614799874986809</v>
          </cell>
          <cell r="G80">
            <v>2.1264973766280209</v>
          </cell>
          <cell r="H80">
            <v>2.1935653609194925</v>
          </cell>
          <cell r="I80">
            <v>2.2627486144637547</v>
          </cell>
          <cell r="J80">
            <v>2.3341138511192763</v>
          </cell>
          <cell r="K80">
            <v>2.4077298888449401</v>
          </cell>
          <cell r="L80">
            <v>2.4836677160616469</v>
          </cell>
          <cell r="M80">
            <v>2.5620005601069069</v>
          </cell>
          <cell r="N80">
            <v>2.6428039578484355</v>
          </cell>
          <cell r="O80">
            <v>2.7261558285248424</v>
          </cell>
          <cell r="P80">
            <v>2.8121365488836574</v>
          </cell>
          <cell r="Q80">
            <v>2.9008290306891471</v>
          </cell>
          <cell r="R80">
            <v>2.9923188006746648</v>
          </cell>
          <cell r="S80">
            <v>3.0866940830166327</v>
          </cell>
          <cell r="T80">
            <v>3.1840458844096848</v>
          </cell>
          <cell r="U80">
            <v>3.2844680818250116</v>
          </cell>
          <cell r="V80">
            <v>3.3880575130365287</v>
          </cell>
          <cell r="W80">
            <v>3.4949140700021686</v>
          </cell>
          <cell r="X80">
            <v>3.605140795190342</v>
          </cell>
          <cell r="Y80">
            <v>3.7188439809444547</v>
          </cell>
          <cell r="Z80">
            <v>3.8361332719813022</v>
          </cell>
          <cell r="AA80">
            <v>3.9571217711221776</v>
          </cell>
          <cell r="AB80">
            <v>4.0819261483586544</v>
          </cell>
          <cell r="AC80">
            <v>4.2106667533582129</v>
          </cell>
          <cell r="AD80">
            <v>4.3434677315182011</v>
          </cell>
          <cell r="AE80">
            <v>4.4804571436800451</v>
          </cell>
          <cell r="AF80">
            <v>4.6217670896191461</v>
          </cell>
          <cell r="AG80">
            <v>4.7675338354295453</v>
          </cell>
          <cell r="AH80">
            <v>4.9178979449262012</v>
          </cell>
          <cell r="AI80">
            <v>5.0730044151915852</v>
          </cell>
          <cell r="AJ80">
            <v>5.2330028163973026</v>
          </cell>
          <cell r="AK80">
            <v>5.3980474360355775</v>
          </cell>
          <cell r="AL80">
            <v>5.5682974276996777</v>
          </cell>
          <cell r="AM80">
            <v>5.7439169645567549</v>
          </cell>
          <cell r="AN80">
            <v>5.9250753976610895</v>
          </cell>
          <cell r="AO80">
            <v>6.1119474192604049</v>
          </cell>
          <cell r="AP80">
            <v>6.3047132312527339</v>
          </cell>
          <cell r="AQ80">
            <v>6.5035587189562714</v>
          </cell>
          <cell r="AR80">
            <v>6.7086756303597888</v>
          </cell>
          <cell r="AS80">
            <v>6.9202617610264596</v>
          </cell>
          <cell r="AT80">
            <v>7.1385211448293964</v>
          </cell>
          <cell r="AU80">
            <v>7.3636642507028363</v>
          </cell>
          <cell r="AV80">
            <v>7.5959081855986934</v>
          </cell>
          <cell r="AW80">
            <v>7.8354769038441932</v>
          </cell>
          <cell r="AX80">
            <v>8.0826014231024814</v>
          </cell>
          <cell r="AY80">
            <v>8.3375200471444462</v>
          </cell>
          <cell r="AZ80">
            <v>8.600478595646587</v>
          </cell>
          <cell r="BA80">
            <v>8.871730641236514</v>
          </cell>
          <cell r="BB80">
            <v>9.1515377540146741</v>
          </cell>
          <cell r="BC80">
            <v>9.4401697537880889</v>
          </cell>
          <cell r="BD80">
            <v>9.7379049702593363</v>
          </cell>
          <cell r="BE80">
            <v>10.045030511421686</v>
          </cell>
          <cell r="BF80">
            <v>10.361842540419184</v>
          </cell>
          <cell r="BG80">
            <v>10.688646561138698</v>
          </cell>
          <cell r="BH80">
            <v>11.025757712809281</v>
          </cell>
          <cell r="BI80">
            <v>11.373501073892964</v>
          </cell>
          <cell r="BJ80">
            <v>11.73221197556003</v>
          </cell>
          <cell r="BK80">
            <v>12.102236325051019</v>
          </cell>
          <cell r="BL80">
            <v>12.483930939237313</v>
          </cell>
          <cell r="BM80">
            <v>12.87766388870196</v>
          </cell>
          <cell r="BN80">
            <v>13.388831944350981</v>
          </cell>
          <cell r="BO80">
            <v>13.900000000000002</v>
          </cell>
          <cell r="BP80">
            <v>14.411168055649021</v>
          </cell>
          <cell r="BQ80">
            <v>14.922336111298042</v>
          </cell>
          <cell r="BR80">
            <v>15.433504166947062</v>
          </cell>
          <cell r="BS80">
            <v>16.008032839722183</v>
          </cell>
          <cell r="BT80">
            <v>16.582561512497303</v>
          </cell>
          <cell r="BU80">
            <v>17.157090185272423</v>
          </cell>
          <cell r="BV80">
            <v>17.731618858047543</v>
          </cell>
          <cell r="BW80">
            <v>18.30614753082266</v>
          </cell>
          <cell r="BX80">
            <v>19.007937626597599</v>
          </cell>
          <cell r="BY80">
            <v>19.709727722372541</v>
          </cell>
          <cell r="BZ80">
            <v>20.41151781814748</v>
          </cell>
          <cell r="CA80">
            <v>21.113307913922419</v>
          </cell>
          <cell r="CB80">
            <v>21.815098009697362</v>
          </cell>
          <cell r="CC80">
            <v>22.551648077058484</v>
          </cell>
          <cell r="CD80">
            <v>23.288198144419606</v>
          </cell>
          <cell r="CE80">
            <v>24.024748211780732</v>
          </cell>
          <cell r="CF80">
            <v>24.761298279141858</v>
          </cell>
          <cell r="CG80">
            <v>25.497848346502987</v>
          </cell>
          <cell r="CH80">
            <v>26.180591267851682</v>
          </cell>
          <cell r="CI80">
            <v>26.863334189200373</v>
          </cell>
          <cell r="CJ80">
            <v>27.546077110549064</v>
          </cell>
          <cell r="CK80">
            <v>28.228820031897754</v>
          </cell>
          <cell r="CL80">
            <v>28.911562953246445</v>
          </cell>
          <cell r="CM80">
            <v>29.667160195033823</v>
          </cell>
          <cell r="CN80">
            <v>30.422757436821193</v>
          </cell>
          <cell r="CO80">
            <v>31.178354678608574</v>
          </cell>
          <cell r="CP80">
            <v>31.933951920395948</v>
          </cell>
          <cell r="CQ80">
            <v>32.689549162183319</v>
          </cell>
        </row>
        <row r="81">
          <cell r="C81" t="str">
            <v>KAZ</v>
          </cell>
          <cell r="D81">
            <v>7</v>
          </cell>
          <cell r="E81">
            <v>25.786969728365186</v>
          </cell>
          <cell r="F81">
            <v>26.264031732665956</v>
          </cell>
          <cell r="G81">
            <v>26.749919440736686</v>
          </cell>
          <cell r="H81">
            <v>27.2447961291459</v>
          </cell>
          <cell r="I81">
            <v>27.748828095098037</v>
          </cell>
          <cell r="J81">
            <v>28.262184712315591</v>
          </cell>
          <cell r="K81">
            <v>28.785038487955038</v>
          </cell>
          <cell r="L81">
            <v>29.317565120575754</v>
          </cell>
          <cell r="M81">
            <v>29.859943559181339</v>
          </cell>
          <cell r="N81">
            <v>30.412356063353229</v>
          </cell>
          <cell r="O81">
            <v>30.974988264496769</v>
          </cell>
          <cell r="P81">
            <v>31.548029228220368</v>
          </cell>
          <cell r="Q81">
            <v>32.131671517868654</v>
          </cell>
          <cell r="R81">
            <v>32.726111259231011</v>
          </cell>
          <cell r="S81">
            <v>33.331548206447238</v>
          </cell>
          <cell r="T81">
            <v>33.948185809132454</v>
          </cell>
          <cell r="U81">
            <v>34.576231280743841</v>
          </cell>
          <cell r="V81">
            <v>35.215895668212156</v>
          </cell>
          <cell r="W81">
            <v>35.867393922861446</v>
          </cell>
          <cell r="X81">
            <v>36.530944972640818</v>
          </cell>
          <cell r="Y81">
            <v>37.206771795692433</v>
          </cell>
          <cell r="Z81">
            <v>37.895101495280585</v>
          </cell>
          <cell r="AA81">
            <v>38.596165376106946</v>
          </cell>
          <cell r="AB81">
            <v>39.310199022037658</v>
          </cell>
          <cell r="AC81">
            <v>40.037442375268384</v>
          </cell>
          <cell r="AD81">
            <v>40.778139816953903</v>
          </cell>
          <cell r="AE81">
            <v>41.532540249329422</v>
          </cell>
          <cell r="AF81">
            <v>42.300897179351054</v>
          </cell>
          <cell r="AG81">
            <v>43.08346880388374</v>
          </cell>
          <cell r="AH81">
            <v>43.880518096465103</v>
          </cell>
          <cell r="AI81">
            <v>44.692312895674455</v>
          </cell>
          <cell r="AJ81">
            <v>45.519125995136655</v>
          </cell>
          <cell r="AK81">
            <v>46.361235235191046</v>
          </cell>
          <cell r="AL81">
            <v>47.218923596256253</v>
          </cell>
          <cell r="AM81">
            <v>48.092479293922288</v>
          </cell>
          <cell r="AN81">
            <v>48.982195875801814</v>
          </cell>
          <cell r="AO81">
            <v>49.888372320173211</v>
          </cell>
          <cell r="AP81">
            <v>50.811313136448554</v>
          </cell>
          <cell r="AQ81">
            <v>51.751328467500208</v>
          </cell>
          <cell r="AR81">
            <v>52.708734193880538</v>
          </cell>
          <cell r="AS81">
            <v>53.683852039969672</v>
          </cell>
          <cell r="AT81">
            <v>54.67700968208699</v>
          </cell>
          <cell r="AU81">
            <v>55.688540858602728</v>
          </cell>
          <cell r="AV81">
            <v>56.718785482086631</v>
          </cell>
          <cell r="AW81">
            <v>57.768089753531363</v>
          </cell>
          <cell r="AX81">
            <v>58.83680627868911</v>
          </cell>
          <cell r="AY81">
            <v>59.925294186560365</v>
          </cell>
          <cell r="AZ81">
            <v>61.033919250074803</v>
          </cell>
          <cell r="BA81">
            <v>62.163054009004767</v>
          </cell>
          <cell r="BB81">
            <v>63.313077895152666</v>
          </cell>
          <cell r="BC81">
            <v>64.484377359854335</v>
          </cell>
          <cell r="BD81">
            <v>65.677346003841237</v>
          </cell>
          <cell r="BE81">
            <v>66.892384709505166</v>
          </cell>
          <cell r="BF81">
            <v>68.129901775609767</v>
          </cell>
          <cell r="BG81">
            <v>69.390313054494356</v>
          </cell>
          <cell r="BH81">
            <v>70.674042091815934</v>
          </cell>
          <cell r="BI81">
            <v>71.981520268876494</v>
          </cell>
          <cell r="BJ81">
            <v>73.313186947583361</v>
          </cell>
          <cell r="BK81">
            <v>74.669489618091376</v>
          </cell>
          <cell r="BL81">
            <v>76.050884049176418</v>
          </cell>
          <cell r="BM81">
            <v>77.457834441390872</v>
          </cell>
          <cell r="BN81">
            <v>78.875917220695428</v>
          </cell>
          <cell r="BO81">
            <v>80.293999999999997</v>
          </cell>
          <cell r="BP81">
            <v>81.712082779304552</v>
          </cell>
          <cell r="BQ81">
            <v>83.130165558609107</v>
          </cell>
          <cell r="BR81">
            <v>84.548248337913662</v>
          </cell>
          <cell r="BS81">
            <v>86.142628637384675</v>
          </cell>
          <cell r="BT81">
            <v>87.737008936855659</v>
          </cell>
          <cell r="BU81">
            <v>89.331389236326672</v>
          </cell>
          <cell r="BV81">
            <v>90.925769535797684</v>
          </cell>
          <cell r="BW81">
            <v>92.520149835268683</v>
          </cell>
          <cell r="BX81">
            <v>94.642753771700612</v>
          </cell>
          <cell r="BY81">
            <v>96.765357708132512</v>
          </cell>
          <cell r="BZ81">
            <v>98.887961644564442</v>
          </cell>
          <cell r="CA81">
            <v>101.01056558099637</v>
          </cell>
          <cell r="CB81">
            <v>103.1331695174283</v>
          </cell>
          <cell r="CC81">
            <v>105.36445498500903</v>
          </cell>
          <cell r="CD81">
            <v>107.59574045258975</v>
          </cell>
          <cell r="CE81">
            <v>109.82702592017046</v>
          </cell>
          <cell r="CF81">
            <v>112.05831138775119</v>
          </cell>
          <cell r="CG81">
            <v>114.28959685533189</v>
          </cell>
          <cell r="CH81">
            <v>116.46370099361903</v>
          </cell>
          <cell r="CI81">
            <v>118.63780513190615</v>
          </cell>
          <cell r="CJ81">
            <v>120.81190927019328</v>
          </cell>
          <cell r="CK81">
            <v>122.98601340848042</v>
          </cell>
          <cell r="CL81">
            <v>125.16011754676754</v>
          </cell>
          <cell r="CM81">
            <v>126.97707869549201</v>
          </cell>
          <cell r="CN81">
            <v>128.79403984421646</v>
          </cell>
          <cell r="CO81">
            <v>130.61100099294094</v>
          </cell>
          <cell r="CP81">
            <v>132.4279621416654</v>
          </cell>
          <cell r="CQ81">
            <v>134.24492329038983</v>
          </cell>
        </row>
        <row r="82">
          <cell r="C82" t="str">
            <v>KEN</v>
          </cell>
          <cell r="D82">
            <v>14</v>
          </cell>
          <cell r="E82">
            <v>0.15945133744172552</v>
          </cell>
          <cell r="F82">
            <v>0.16920033506740298</v>
          </cell>
          <cell r="G82">
            <v>0.17954539514216589</v>
          </cell>
          <cell r="H82">
            <v>0.1905229614581713</v>
          </cell>
          <cell r="I82">
            <v>0.20217170601367918</v>
          </cell>
          <cell r="J82">
            <v>0.21453266524756989</v>
          </cell>
          <cell r="K82">
            <v>0.22764938460336198</v>
          </cell>
          <cell r="L82">
            <v>0.24156807193200364</v>
          </cell>
          <cell r="M82">
            <v>0.25633776027384825</v>
          </cell>
          <cell r="N82">
            <v>0.27201048059326571</v>
          </cell>
          <cell r="O82">
            <v>0.28864144507440276</v>
          </cell>
          <cell r="P82">
            <v>0.30628924162381005</v>
          </cell>
          <cell r="Q82">
            <v>0.32501604026513453</v>
          </cell>
          <cell r="R82">
            <v>0.34488781215296777</v>
          </cell>
          <cell r="S82">
            <v>0.36597456197739742</v>
          </cell>
          <cell r="T82">
            <v>0.38835057457798128</v>
          </cell>
          <cell r="U82">
            <v>0.41209467663592037</v>
          </cell>
          <cell r="V82">
            <v>0.43729051436632627</v>
          </cell>
          <cell r="W82">
            <v>0.4640268481888421</v>
          </cell>
          <cell r="X82">
            <v>0.49239786541468961</v>
          </cell>
          <cell r="Y82">
            <v>0.52250351205168222</v>
          </cell>
          <cell r="Z82">
            <v>0.55444984489609406</v>
          </cell>
          <cell r="AA82">
            <v>0.58834940515174095</v>
          </cell>
          <cell r="AB82">
            <v>0.62432161489246718</v>
          </cell>
          <cell r="AC82">
            <v>0.66249319776470372</v>
          </cell>
          <cell r="AD82">
            <v>0.70299862541215763</v>
          </cell>
          <cell r="AE82">
            <v>0.74598059119530691</v>
          </cell>
          <cell r="AF82">
            <v>0.79159051287453031</v>
          </cell>
          <cell r="AG82">
            <v>0.83998906602773293</v>
          </cell>
          <cell r="AH82">
            <v>0.89134675008160447</v>
          </cell>
          <cell r="AI82">
            <v>0.94584448895053497</v>
          </cell>
          <cell r="AJ82">
            <v>1.0036742683991324</v>
          </cell>
          <cell r="AK82">
            <v>1.0650398123736553</v>
          </cell>
          <cell r="AL82">
            <v>1.1301573006849555</v>
          </cell>
          <cell r="AM82">
            <v>1.1992561305711982</v>
          </cell>
          <cell r="AN82">
            <v>1.2725797248232102</v>
          </cell>
          <cell r="AO82">
            <v>1.3503863893193353</v>
          </cell>
          <cell r="AP82">
            <v>1.4329502229907383</v>
          </cell>
          <cell r="AQ82">
            <v>1.5205620834228042</v>
          </cell>
          <cell r="AR82">
            <v>1.6135306114942716</v>
          </cell>
          <cell r="AS82">
            <v>1.7121833186637205</v>
          </cell>
          <cell r="AT82">
            <v>1.8168677407337304</v>
          </cell>
          <cell r="AU82">
            <v>1.9279526621572118</v>
          </cell>
          <cell r="AV82">
            <v>2.0458294151989254</v>
          </cell>
          <cell r="AW82">
            <v>2.1709132585288984</v>
          </cell>
          <cell r="AX82">
            <v>2.3036448401042793</v>
          </cell>
          <cell r="AY82">
            <v>2.4444917494930984</v>
          </cell>
          <cell r="AZ82">
            <v>2.5939501651084957</v>
          </cell>
          <cell r="BA82">
            <v>2.7525466021563223</v>
          </cell>
          <cell r="BB82">
            <v>2.9208397674538271</v>
          </cell>
          <cell r="BC82">
            <v>3.0994225276536183</v>
          </cell>
          <cell r="BD82">
            <v>3.2889239978066014</v>
          </cell>
          <cell r="BE82">
            <v>3.4900117576215259</v>
          </cell>
          <cell r="BF82">
            <v>3.703394203228628</v>
          </cell>
          <cell r="BG82">
            <v>3.9298230427322074</v>
          </cell>
          <cell r="BH82">
            <v>4.1700959443435259</v>
          </cell>
          <cell r="BI82">
            <v>4.4250593464229224</v>
          </cell>
          <cell r="BJ82">
            <v>4.6956114393304231</v>
          </cell>
          <cell r="BK82">
            <v>4.9827053295893649</v>
          </cell>
          <cell r="BL82">
            <v>5.2873523975098227</v>
          </cell>
          <cell r="BM82">
            <v>5.6106258601001375</v>
          </cell>
          <cell r="BN82">
            <v>6.1188129300500682</v>
          </cell>
          <cell r="BO82">
            <v>6.6269999999999989</v>
          </cell>
          <cell r="BP82">
            <v>7.1351870699499296</v>
          </cell>
          <cell r="BQ82">
            <v>7.6433741398998603</v>
          </cell>
          <cell r="BR82">
            <v>8.1515612098497936</v>
          </cell>
          <cell r="BS82">
            <v>8.7068996574239446</v>
          </cell>
          <cell r="BT82">
            <v>9.2622381049980973</v>
          </cell>
          <cell r="BU82">
            <v>9.8175765525722483</v>
          </cell>
          <cell r="BV82">
            <v>10.372915000146401</v>
          </cell>
          <cell r="BW82">
            <v>10.92825344772055</v>
          </cell>
          <cell r="BX82">
            <v>11.663038109377366</v>
          </cell>
          <cell r="BY82">
            <v>12.397822771034184</v>
          </cell>
          <cell r="BZ82">
            <v>13.132607432691</v>
          </cell>
          <cell r="CA82">
            <v>13.867392094347816</v>
          </cell>
          <cell r="CB82">
            <v>14.60217675600463</v>
          </cell>
          <cell r="CC82">
            <v>15.556303990813717</v>
          </cell>
          <cell r="CD82">
            <v>16.510431225622806</v>
          </cell>
          <cell r="CE82">
            <v>17.464558460431892</v>
          </cell>
          <cell r="CF82">
            <v>18.418685695240981</v>
          </cell>
          <cell r="CG82">
            <v>19.37281293005007</v>
          </cell>
          <cell r="CH82">
            <v>20.595761657557926</v>
          </cell>
          <cell r="CI82">
            <v>21.818710385065778</v>
          </cell>
          <cell r="CJ82">
            <v>23.041659112573637</v>
          </cell>
          <cell r="CK82">
            <v>24.264607840081496</v>
          </cell>
          <cell r="CL82">
            <v>25.487556567589348</v>
          </cell>
          <cell r="CM82">
            <v>27.046345081319451</v>
          </cell>
          <cell r="CN82">
            <v>28.605133595049551</v>
          </cell>
          <cell r="CO82">
            <v>30.163922108779655</v>
          </cell>
          <cell r="CP82">
            <v>31.722710622509762</v>
          </cell>
          <cell r="CQ82">
            <v>33.281499136239859</v>
          </cell>
        </row>
        <row r="83">
          <cell r="C83" t="str">
            <v>KWT</v>
          </cell>
          <cell r="D83">
            <v>12</v>
          </cell>
          <cell r="E83">
            <v>7.189102172204282</v>
          </cell>
          <cell r="F83">
            <v>7.4158405622227725</v>
          </cell>
          <cell r="G83">
            <v>7.649730095218052</v>
          </cell>
          <cell r="H83">
            <v>7.8909963123782285</v>
          </cell>
          <cell r="I83">
            <v>8.1398718682756197</v>
          </cell>
          <cell r="J83">
            <v>8.3965967552170611</v>
          </cell>
          <cell r="K83">
            <v>8.6614185346700374</v>
          </cell>
          <cell r="L83">
            <v>8.9345925759878071</v>
          </cell>
          <cell r="M83">
            <v>9.2163823026637175</v>
          </cell>
          <cell r="N83">
            <v>9.5070594463521818</v>
          </cell>
          <cell r="O83">
            <v>9.8069043089012737</v>
          </cell>
          <cell r="P83">
            <v>10.116206032649607</v>
          </cell>
          <cell r="Q83">
            <v>10.435262879248162</v>
          </cell>
          <cell r="R83">
            <v>10.764382517275921</v>
          </cell>
          <cell r="S83">
            <v>11.10388231892667</v>
          </cell>
          <cell r="T83">
            <v>11.454089666053058</v>
          </cell>
          <cell r="U83">
            <v>11.815342265863027</v>
          </cell>
          <cell r="V83">
            <v>12.187988476573063</v>
          </cell>
          <cell r="W83">
            <v>12.572387643332265</v>
          </cell>
          <cell r="X83">
            <v>12.968910444741203</v>
          </cell>
          <cell r="Y83">
            <v>13.377939250299685</v>
          </cell>
          <cell r="Z83">
            <v>13.799868489128137</v>
          </cell>
          <cell r="AA83">
            <v>14.235105030318152</v>
          </cell>
          <cell r="AB83">
            <v>14.684068575278985</v>
          </cell>
          <cell r="AC83">
            <v>15.147192062458332</v>
          </cell>
          <cell r="AD83">
            <v>15.624922084827677</v>
          </cell>
          <cell r="AE83">
            <v>16.117719320534778</v>
          </cell>
          <cell r="AF83">
            <v>16.62605897713858</v>
          </cell>
          <cell r="AG83">
            <v>17.15043124985494</v>
          </cell>
          <cell r="AH83">
            <v>17.691341794255035</v>
          </cell>
          <cell r="AI83">
            <v>18.249312213872301</v>
          </cell>
          <cell r="AJ83">
            <v>18.824880563188092</v>
          </cell>
          <cell r="AK83">
            <v>19.41860186648109</v>
          </cell>
          <cell r="AL83">
            <v>20.031048653040806</v>
          </cell>
          <cell r="AM83">
            <v>20.662811509261271</v>
          </cell>
          <cell r="AN83">
            <v>21.314499648147315</v>
          </cell>
          <cell r="AO83">
            <v>21.986741496782606</v>
          </cell>
          <cell r="AP83">
            <v>22.680185302325945</v>
          </cell>
          <cell r="AQ83">
            <v>23.395499757120188</v>
          </cell>
          <cell r="AR83">
            <v>24.133374643516596</v>
          </cell>
          <cell r="AS83">
            <v>24.894521499036419</v>
          </cell>
          <cell r="AT83">
            <v>25.679674302511113</v>
          </cell>
          <cell r="AU83">
            <v>26.489590181862887</v>
          </cell>
          <cell r="AV83">
            <v>27.325050144208035</v>
          </cell>
          <cell r="AW83">
            <v>28.186859828987153</v>
          </cell>
          <cell r="AX83">
            <v>29.07585028484846</v>
          </cell>
          <cell r="AY83">
            <v>29.992878771033379</v>
          </cell>
          <cell r="AZ83">
            <v>30.938829584037158</v>
          </cell>
          <cell r="BA83">
            <v>31.914614910341697</v>
          </cell>
          <cell r="BB83">
            <v>32.921175706042874</v>
          </cell>
          <cell r="BC83">
            <v>33.959482604220575</v>
          </cell>
          <cell r="BD83">
            <v>35.03053685092646</v>
          </cell>
          <cell r="BE83">
            <v>36.135371270691998</v>
          </cell>
          <cell r="BF83">
            <v>37.275051262487821</v>
          </cell>
          <cell r="BG83">
            <v>38.450675827094862</v>
          </cell>
          <cell r="BH83">
            <v>39.663378626877886</v>
          </cell>
          <cell r="BI83">
            <v>40.914329078983457</v>
          </cell>
          <cell r="BJ83">
            <v>42.204733483016426</v>
          </cell>
          <cell r="BK83">
            <v>43.535836184282459</v>
          </cell>
          <cell r="BL83">
            <v>44.908920773718229</v>
          </cell>
          <cell r="BM83">
            <v>46.325311325666483</v>
          </cell>
          <cell r="BN83">
            <v>48.164155662833245</v>
          </cell>
          <cell r="BO83">
            <v>50.003000000000007</v>
          </cell>
          <cell r="BP83">
            <v>51.841844337166762</v>
          </cell>
          <cell r="BQ83">
            <v>53.680688674333524</v>
          </cell>
          <cell r="BR83">
            <v>55.519533011500279</v>
          </cell>
          <cell r="BS83">
            <v>57.586306912563181</v>
          </cell>
          <cell r="BT83">
            <v>59.653080813626083</v>
          </cell>
          <cell r="BU83">
            <v>61.719854714688985</v>
          </cell>
          <cell r="BV83">
            <v>63.786628615751887</v>
          </cell>
          <cell r="BW83">
            <v>65.853402516814782</v>
          </cell>
          <cell r="BX83">
            <v>68.377978787248907</v>
          </cell>
          <cell r="BY83">
            <v>70.902555057683031</v>
          </cell>
          <cell r="BZ83">
            <v>73.427131328117142</v>
          </cell>
          <cell r="CA83">
            <v>75.95170759855128</v>
          </cell>
          <cell r="CB83">
            <v>78.476283868985405</v>
          </cell>
          <cell r="CC83">
            <v>81.12590351058671</v>
          </cell>
          <cell r="CD83">
            <v>83.775523152188029</v>
          </cell>
          <cell r="CE83">
            <v>86.425142793789348</v>
          </cell>
          <cell r="CF83">
            <v>89.074762435390667</v>
          </cell>
          <cell r="CG83">
            <v>91.724382076992001</v>
          </cell>
          <cell r="CH83">
            <v>94.180439220603418</v>
          </cell>
          <cell r="CI83">
            <v>96.636496364214835</v>
          </cell>
          <cell r="CJ83">
            <v>99.092553507826239</v>
          </cell>
          <cell r="CK83">
            <v>101.54861065143766</v>
          </cell>
          <cell r="CL83">
            <v>104.00466779504906</v>
          </cell>
          <cell r="CM83">
            <v>106.7228065634731</v>
          </cell>
          <cell r="CN83">
            <v>109.44094533189713</v>
          </cell>
          <cell r="CO83">
            <v>112.15908410032118</v>
          </cell>
          <cell r="CP83">
            <v>114.87722286874522</v>
          </cell>
          <cell r="CQ83">
            <v>117.59536163716925</v>
          </cell>
        </row>
        <row r="84">
          <cell r="C84" t="str">
            <v>KGZ</v>
          </cell>
          <cell r="D84">
            <v>7</v>
          </cell>
          <cell r="E84">
            <v>3.1932627594731242</v>
          </cell>
          <cell r="F84">
            <v>3.2523384999862701</v>
          </cell>
          <cell r="G84">
            <v>3.3125071487190181</v>
          </cell>
          <cell r="H84">
            <v>3.3737889246033035</v>
          </cell>
          <cell r="I84">
            <v>3.4362044206237048</v>
          </cell>
          <cell r="J84">
            <v>3.4997746107374632</v>
          </cell>
          <cell r="K84">
            <v>3.5645208569225209</v>
          </cell>
          <cell r="L84">
            <v>3.6304649163559501</v>
          </cell>
          <cell r="M84">
            <v>3.697628948725185</v>
          </cell>
          <cell r="N84">
            <v>3.76603552367451</v>
          </cell>
          <cell r="O84">
            <v>3.835707628389311</v>
          </cell>
          <cell r="P84">
            <v>3.9066686753206352</v>
          </cell>
          <cell r="Q84">
            <v>3.9789425100526561</v>
          </cell>
          <cell r="R84">
            <v>4.0525534193156885</v>
          </cell>
          <cell r="S84">
            <v>4.1275261391474434</v>
          </cell>
          <cell r="T84">
            <v>4.2038858632052705</v>
          </cell>
          <cell r="U84">
            <v>4.2816582512321721</v>
          </cell>
          <cell r="V84">
            <v>4.3608694376794466</v>
          </cell>
          <cell r="W84">
            <v>4.4415460404888458</v>
          </cell>
          <cell r="X84">
            <v>4.5237151700372085</v>
          </cell>
          <cell r="Y84">
            <v>4.607404438246566</v>
          </cell>
          <cell r="Z84">
            <v>4.6926419678627891</v>
          </cell>
          <cell r="AA84">
            <v>4.7794564019058869</v>
          </cell>
          <cell r="AB84">
            <v>4.8678769132951452</v>
          </cell>
          <cell r="AC84">
            <v>4.9579332146523214</v>
          </cell>
          <cell r="AD84">
            <v>5.0496555682862061</v>
          </cell>
          <cell r="AE84">
            <v>5.1430747963618995</v>
          </cell>
          <cell r="AF84">
            <v>5.2382222912582197</v>
          </cell>
          <cell r="AG84">
            <v>5.3351300261167207</v>
          </cell>
          <cell r="AH84">
            <v>5.4338305655858772</v>
          </cell>
          <cell r="AI84">
            <v>5.5343570767640298</v>
          </cell>
          <cell r="AJ84">
            <v>5.6367433403447791</v>
          </cell>
          <cell r="AK84">
            <v>5.7410237619685711</v>
          </cell>
          <cell r="AL84">
            <v>5.8472333837842907</v>
          </cell>
          <cell r="AM84">
            <v>5.955407896224739</v>
          </cell>
          <cell r="AN84">
            <v>6.065583649999966</v>
          </cell>
          <cell r="AO84">
            <v>6.1777976683124782</v>
          </cell>
          <cell r="AP84">
            <v>6.2920876592984261</v>
          </cell>
          <cell r="AQ84">
            <v>6.4084920286989613</v>
          </cell>
          <cell r="AR84">
            <v>6.5270498927660103</v>
          </cell>
          <cell r="AS84">
            <v>6.6478010914068086</v>
          </cell>
          <cell r="AT84">
            <v>6.7707862015716094</v>
          </cell>
          <cell r="AU84">
            <v>6.8960465508890678</v>
          </cell>
          <cell r="AV84">
            <v>7.0236242315538799</v>
          </cell>
          <cell r="AW84">
            <v>7.1535621144713453</v>
          </cell>
          <cell r="AX84">
            <v>7.2859038636636066</v>
          </cell>
          <cell r="AY84">
            <v>7.4206939509424048</v>
          </cell>
          <cell r="AZ84">
            <v>7.5579776708532833</v>
          </cell>
          <cell r="BA84">
            <v>7.6978011558962587</v>
          </cell>
          <cell r="BB84">
            <v>7.8402113920280811</v>
          </cell>
          <cell r="BC84">
            <v>7.9852562344512847</v>
          </cell>
          <cell r="BD84">
            <v>8.1329844236953353</v>
          </cell>
          <cell r="BE84">
            <v>8.2834456019952878</v>
          </cell>
          <cell r="BF84">
            <v>8.4366903299734446</v>
          </cell>
          <cell r="BG84">
            <v>8.5927701036296273</v>
          </cell>
          <cell r="BH84">
            <v>8.751737371645774</v>
          </cell>
          <cell r="BI84">
            <v>8.9136455530106726</v>
          </cell>
          <cell r="BJ84">
            <v>9.0785490549707504</v>
          </cell>
          <cell r="BK84">
            <v>9.2465032913129583</v>
          </cell>
          <cell r="BL84">
            <v>9.417564700985892</v>
          </cell>
          <cell r="BM84">
            <v>9.5917907670654028</v>
          </cell>
          <cell r="BN84">
            <v>9.7673953835327012</v>
          </cell>
          <cell r="BO84">
            <v>9.9429999999999996</v>
          </cell>
          <cell r="BP84">
            <v>10.118604616467296</v>
          </cell>
          <cell r="BQ84">
            <v>10.294209232934595</v>
          </cell>
          <cell r="BR84">
            <v>10.469813849401893</v>
          </cell>
          <cell r="BS84">
            <v>10.667249813703586</v>
          </cell>
          <cell r="BT84">
            <v>10.864685778005279</v>
          </cell>
          <cell r="BU84">
            <v>11.062121742306973</v>
          </cell>
          <cell r="BV84">
            <v>11.259557706608668</v>
          </cell>
          <cell r="BW84">
            <v>11.456993670910361</v>
          </cell>
          <cell r="BX84">
            <v>11.719840844297446</v>
          </cell>
          <cell r="BY84">
            <v>11.982688017684529</v>
          </cell>
          <cell r="BZ84">
            <v>12.245535191071616</v>
          </cell>
          <cell r="CA84">
            <v>12.508382364458701</v>
          </cell>
          <cell r="CB84">
            <v>12.771229537845787</v>
          </cell>
          <cell r="CC84">
            <v>13.047535007795661</v>
          </cell>
          <cell r="CD84">
            <v>13.323840477745534</v>
          </cell>
          <cell r="CE84">
            <v>13.600145947695406</v>
          </cell>
          <cell r="CF84">
            <v>13.87645141764528</v>
          </cell>
          <cell r="CG84">
            <v>14.152756887595151</v>
          </cell>
          <cell r="CH84">
            <v>14.421981455395844</v>
          </cell>
          <cell r="CI84">
            <v>14.691206023196539</v>
          </cell>
          <cell r="CJ84">
            <v>14.960430590997232</v>
          </cell>
          <cell r="CK84">
            <v>15.229655158797927</v>
          </cell>
          <cell r="CL84">
            <v>15.49887972659862</v>
          </cell>
          <cell r="CM84">
            <v>15.723878415190139</v>
          </cell>
          <cell r="CN84">
            <v>15.948877103781657</v>
          </cell>
          <cell r="CO84">
            <v>16.173875792373174</v>
          </cell>
          <cell r="CP84">
            <v>16.398874480964693</v>
          </cell>
          <cell r="CQ84">
            <v>16.623873169556209</v>
          </cell>
        </row>
        <row r="85">
          <cell r="C85" t="str">
            <v>LAO</v>
          </cell>
          <cell r="D85">
            <v>9</v>
          </cell>
          <cell r="E85">
            <v>0.25868991330587826</v>
          </cell>
          <cell r="F85">
            <v>0.2688684591869257</v>
          </cell>
          <cell r="G85">
            <v>0.27944749534967223</v>
          </cell>
          <cell r="H85">
            <v>0.29044277968995191</v>
          </cell>
          <cell r="I85">
            <v>0.30187069012184253</v>
          </cell>
          <cell r="J85">
            <v>0.31374824897322123</v>
          </cell>
          <cell r="K85">
            <v>0.32609314834120001</v>
          </cell>
          <cell r="L85">
            <v>0.33892377644520921</v>
          </cell>
          <cell r="M85">
            <v>0.35225924501698302</v>
          </cell>
          <cell r="N85">
            <v>0.36611941776824514</v>
          </cell>
          <cell r="O85">
            <v>0.3805249399784989</v>
          </cell>
          <cell r="P85">
            <v>0.39549726924699363</v>
          </cell>
          <cell r="Q85">
            <v>0.41105870745467354</v>
          </cell>
          <cell r="R85">
            <v>0.42723243398371785</v>
          </cell>
          <cell r="S85">
            <v>0.44404254024415407</v>
          </cell>
          <cell r="T85">
            <v>0.46151406555897301</v>
          </cell>
          <cell r="U85">
            <v>0.47967303446119808</v>
          </cell>
          <cell r="V85">
            <v>0.49854649545846386</v>
          </cell>
          <cell r="W85">
            <v>0.51816256132284588</v>
          </cell>
          <cell r="X85">
            <v>0.53855045096595477</v>
          </cell>
          <cell r="Y85">
            <v>0.55974053296166892</v>
          </cell>
          <cell r="Z85">
            <v>0.58176437078133558</v>
          </cell>
          <cell r="AA85">
            <v>0.60465476980881849</v>
          </cell>
          <cell r="AB85">
            <v>0.62844582620542433</v>
          </cell>
          <cell r="AC85">
            <v>0.65317297769749338</v>
          </cell>
          <cell r="AD85">
            <v>0.67887305636230477</v>
          </cell>
          <cell r="AE85">
            <v>0.70558434349092281</v>
          </cell>
          <cell r="AF85">
            <v>0.73334662660970529</v>
          </cell>
          <cell r="AG85">
            <v>0.76220125874540923</v>
          </cell>
          <cell r="AH85">
            <v>0.79219122002217146</v>
          </cell>
          <cell r="AI85">
            <v>0.82336118168211603</v>
          </cell>
          <cell r="AJ85">
            <v>0.85575757262494923</v>
          </cell>
          <cell r="AK85">
            <v>0.88942864856565507</v>
          </cell>
          <cell r="AL85">
            <v>0.92442456391330541</v>
          </cell>
          <cell r="AM85">
            <v>0.96079744647805065</v>
          </cell>
          <cell r="AN85">
            <v>0.99860147511756947</v>
          </cell>
          <cell r="AO85">
            <v>1.0378929604386358</v>
          </cell>
          <cell r="AP85">
            <v>1.0787304286740111</v>
          </cell>
          <cell r="AQ85">
            <v>1.1211747088596</v>
          </cell>
          <cell r="AR85">
            <v>1.1652890234417221</v>
          </cell>
          <cell r="AS85">
            <v>1.2111390824494654</v>
          </cell>
          <cell r="AT85">
            <v>1.2587931813723918</v>
          </cell>
          <cell r="AU85">
            <v>1.30832230288939</v>
          </cell>
          <cell r="AV85">
            <v>1.3598002226002035</v>
          </cell>
          <cell r="AW85">
            <v>1.4133036189171257</v>
          </cell>
          <cell r="AX85">
            <v>1.4689121872805504</v>
          </cell>
          <cell r="AY85">
            <v>1.5267087588685044</v>
          </cell>
          <cell r="AZ85">
            <v>1.5867794239769879</v>
          </cell>
          <cell r="BA85">
            <v>1.6492136602548999</v>
          </cell>
          <cell r="BB85">
            <v>1.7141044659845612</v>
          </cell>
          <cell r="BC85">
            <v>1.7815484986063608</v>
          </cell>
          <cell r="BD85">
            <v>1.8516462186938643</v>
          </cell>
          <cell r="BE85">
            <v>1.9245020395938406</v>
          </cell>
          <cell r="BF85">
            <v>2.0002244829541018</v>
          </cell>
          <cell r="BG85">
            <v>2.0789263403708214</v>
          </cell>
          <cell r="BH85">
            <v>2.1607248413961089</v>
          </cell>
          <cell r="BI85">
            <v>2.2457418281561004</v>
          </cell>
          <cell r="BJ85">
            <v>2.3341039368396586</v>
          </cell>
          <cell r="BK85">
            <v>2.4259427863280205</v>
          </cell>
          <cell r="BL85">
            <v>2.5213951742463658</v>
          </cell>
          <cell r="BM85">
            <v>2.6206032807293296</v>
          </cell>
          <cell r="BN85">
            <v>2.7471966403646646</v>
          </cell>
          <cell r="BO85">
            <v>2.8737899999999996</v>
          </cell>
          <cell r="BP85">
            <v>3.0003833596353351</v>
          </cell>
          <cell r="BQ85">
            <v>3.1269767192706701</v>
          </cell>
          <cell r="BR85">
            <v>3.2535700789060042</v>
          </cell>
          <cell r="BS85">
            <v>3.3969330099415003</v>
          </cell>
          <cell r="BT85">
            <v>3.5402959409769958</v>
          </cell>
          <cell r="BU85">
            <v>3.6836588720124914</v>
          </cell>
          <cell r="BV85">
            <v>3.8270218030479874</v>
          </cell>
          <cell r="BW85">
            <v>3.9703847340834844</v>
          </cell>
          <cell r="BX85">
            <v>4.1384357557208258</v>
          </cell>
          <cell r="BY85">
            <v>4.3064867773581677</v>
          </cell>
          <cell r="BZ85">
            <v>4.4745377989955095</v>
          </cell>
          <cell r="CA85">
            <v>4.6425888206328505</v>
          </cell>
          <cell r="CB85">
            <v>4.8106398422701924</v>
          </cell>
          <cell r="CC85">
            <v>4.9996156649380321</v>
          </cell>
          <cell r="CD85">
            <v>5.1885914876058719</v>
          </cell>
          <cell r="CE85">
            <v>5.3775673102737107</v>
          </cell>
          <cell r="CF85">
            <v>5.5665431329415513</v>
          </cell>
          <cell r="CG85">
            <v>5.755518955609392</v>
          </cell>
          <cell r="CH85">
            <v>5.9818370182367433</v>
          </cell>
          <cell r="CI85">
            <v>6.2081550808640946</v>
          </cell>
          <cell r="CJ85">
            <v>6.4344731434914468</v>
          </cell>
          <cell r="CK85">
            <v>6.6607912061187982</v>
          </cell>
          <cell r="CL85">
            <v>6.887109268746153</v>
          </cell>
          <cell r="CM85">
            <v>7.1778645668366492</v>
          </cell>
          <cell r="CN85">
            <v>7.4686198649271471</v>
          </cell>
          <cell r="CO85">
            <v>7.7593751630176451</v>
          </cell>
          <cell r="CP85">
            <v>8.0501304611081412</v>
          </cell>
          <cell r="CQ85">
            <v>8.3408857591986365</v>
          </cell>
        </row>
        <row r="86">
          <cell r="C86" t="str">
            <v>LVA</v>
          </cell>
          <cell r="D86">
            <v>7</v>
          </cell>
          <cell r="E86">
            <v>1.9808848324415418</v>
          </cell>
          <cell r="F86">
            <v>2.0208178363830633</v>
          </cell>
          <cell r="G86">
            <v>2.0615558567382997</v>
          </cell>
          <cell r="H86">
            <v>2.1031151219739916</v>
          </cell>
          <cell r="I86">
            <v>2.1455121877093815</v>
          </cell>
          <cell r="J86">
            <v>2.1887639433113364</v>
          </cell>
          <cell r="K86">
            <v>2.2328876186224256</v>
          </cell>
          <cell r="L86">
            <v>2.2779007908246292</v>
          </cell>
          <cell r="M86">
            <v>2.3238213914414141</v>
          </cell>
          <cell r="N86">
            <v>2.3706677134809668</v>
          </cell>
          <cell r="O86">
            <v>2.4184584187234268</v>
          </cell>
          <cell r="P86">
            <v>2.4672125451550242</v>
          </cell>
          <cell r="Q86">
            <v>2.5169495145520853</v>
          </cell>
          <cell r="R86">
            <v>2.5676891402179227</v>
          </cell>
          <cell r="S86">
            <v>2.6194516348756984</v>
          </cell>
          <cell r="T86">
            <v>2.6722576187203968</v>
          </cell>
          <cell r="U86">
            <v>2.7261281276331211</v>
          </cell>
          <cell r="V86">
            <v>2.7810846215609826</v>
          </cell>
          <cell r="W86">
            <v>2.8371489930659206</v>
          </cell>
          <cell r="X86">
            <v>2.8943435760458622</v>
          </cell>
          <cell r="Y86">
            <v>2.9526911546316899</v>
          </cell>
          <cell r="Z86">
            <v>3.0122149722635676</v>
          </cell>
          <cell r="AA86">
            <v>3.0729387409502369</v>
          </cell>
          <cell r="AB86">
            <v>3.1348866507149715</v>
          </cell>
          <cell r="AC86">
            <v>3.1980833792319578</v>
          </cell>
          <cell r="AD86">
            <v>3.2625541016569342</v>
          </cell>
          <cell r="AE86">
            <v>3.328324500656008</v>
          </cell>
          <cell r="AF86">
            <v>3.3954207766366471</v>
          </cell>
          <cell r="AG86">
            <v>3.4638696581849171</v>
          </cell>
          <cell r="AH86">
            <v>3.5336984127131275</v>
          </cell>
          <cell r="AI86">
            <v>3.6049348573221232</v>
          </cell>
          <cell r="AJ86">
            <v>3.6776073698825531</v>
          </cell>
          <cell r="AK86">
            <v>3.7517449003395251</v>
          </cell>
          <cell r="AL86">
            <v>3.8273769822451564</v>
          </cell>
          <cell r="AM86">
            <v>3.9045337445236092</v>
          </cell>
          <cell r="AN86">
            <v>3.9832459234732993</v>
          </cell>
          <cell r="AO86">
            <v>4.0635448750110603</v>
          </cell>
          <cell r="AP86">
            <v>4.1454625871631396</v>
          </cell>
          <cell r="AQ86">
            <v>4.2290316928080038</v>
          </cell>
          <cell r="AR86">
            <v>4.3142854826760253</v>
          </cell>
          <cell r="AS86">
            <v>4.4012579186112353</v>
          </cell>
          <cell r="AT86">
            <v>4.4899836471004217</v>
          </cell>
          <cell r="AU86">
            <v>4.580498013074962</v>
          </cell>
          <cell r="AV86">
            <v>4.6728370739908884</v>
          </cell>
          <cell r="AW86">
            <v>4.7670376141927999</v>
          </cell>
          <cell r="AX86">
            <v>4.8631371595673345</v>
          </cell>
          <cell r="AY86">
            <v>4.9611739924920437</v>
          </cell>
          <cell r="AZ86">
            <v>5.0611871670856283</v>
          </cell>
          <cell r="BA86">
            <v>5.1632165247656001</v>
          </cell>
          <cell r="BB86">
            <v>5.2673027101195782</v>
          </cell>
          <cell r="BC86">
            <v>5.3734871870965355</v>
          </cell>
          <cell r="BD86">
            <v>5.4818122555244466</v>
          </cell>
          <cell r="BE86">
            <v>5.5923210679609205</v>
          </cell>
          <cell r="BF86">
            <v>5.7050576468835263</v>
          </cell>
          <cell r="BG86">
            <v>5.8200669022266593</v>
          </cell>
          <cell r="BH86">
            <v>5.9373946492719414</v>
          </cell>
          <cell r="BI86">
            <v>6.057087626899273</v>
          </cell>
          <cell r="BJ86">
            <v>6.1791935162058129</v>
          </cell>
          <cell r="BK86">
            <v>6.3037609595003001</v>
          </cell>
          <cell r="BL86">
            <v>6.4308395796802866</v>
          </cell>
          <cell r="BM86">
            <v>6.5604800000000001</v>
          </cell>
          <cell r="BN86">
            <v>6.5202999999999998</v>
          </cell>
          <cell r="BO86">
            <v>7.141</v>
          </cell>
          <cell r="BP86">
            <v>7.2671181299600702</v>
          </cell>
          <cell r="BQ86">
            <v>7.3932362599201387</v>
          </cell>
          <cell r="BR86">
            <v>7.519354389880208</v>
          </cell>
          <cell r="BS86">
            <v>7.6611516564072506</v>
          </cell>
          <cell r="BT86">
            <v>7.8029489229342941</v>
          </cell>
          <cell r="BU86">
            <v>7.9447461894613376</v>
          </cell>
          <cell r="BV86">
            <v>8.0865434559883802</v>
          </cell>
          <cell r="BW86">
            <v>8.2283407225154228</v>
          </cell>
          <cell r="BX86">
            <v>8.4171159075860427</v>
          </cell>
          <cell r="BY86">
            <v>8.6058910926566625</v>
          </cell>
          <cell r="BZ86">
            <v>8.7946662777272842</v>
          </cell>
          <cell r="CA86">
            <v>8.983441462797904</v>
          </cell>
          <cell r="CB86">
            <v>9.1722166478685256</v>
          </cell>
          <cell r="CC86">
            <v>9.370657496798632</v>
          </cell>
          <cell r="CD86">
            <v>9.5690983457287384</v>
          </cell>
          <cell r="CE86">
            <v>9.7675391946588448</v>
          </cell>
          <cell r="CF86">
            <v>9.9659800435889512</v>
          </cell>
          <cell r="CG86">
            <v>10.164420892519054</v>
          </cell>
          <cell r="CH86">
            <v>10.357776282106176</v>
          </cell>
          <cell r="CI86">
            <v>10.5511316716933</v>
          </cell>
          <cell r="CJ86">
            <v>10.744487061280422</v>
          </cell>
          <cell r="CK86">
            <v>10.937842450867544</v>
          </cell>
          <cell r="CL86">
            <v>11.131197840454664</v>
          </cell>
          <cell r="CM86">
            <v>11.292790482034873</v>
          </cell>
          <cell r="CN86">
            <v>11.454383123615083</v>
          </cell>
          <cell r="CO86">
            <v>11.615975765195291</v>
          </cell>
          <cell r="CP86">
            <v>11.777568406775501</v>
          </cell>
          <cell r="CQ86">
            <v>11.939161048355711</v>
          </cell>
        </row>
        <row r="87">
          <cell r="C87" t="str">
            <v>LBN</v>
          </cell>
          <cell r="D87">
            <v>12</v>
          </cell>
          <cell r="E87">
            <v>1.8601404696514015</v>
          </cell>
          <cell r="F87">
            <v>1.9188077754142403</v>
          </cell>
          <cell r="G87">
            <v>1.9793253999146287</v>
          </cell>
          <cell r="H87">
            <v>2.0417517006889496</v>
          </cell>
          <cell r="I87">
            <v>2.1061468758224504</v>
          </cell>
          <cell r="J87">
            <v>2.1725730219986472</v>
          </cell>
          <cell r="K87">
            <v>2.2410941943795564</v>
          </cell>
          <cell r="L87">
            <v>2.3117764683745028</v>
          </cell>
          <cell r="M87">
            <v>2.3846880033570623</v>
          </cell>
          <cell r="N87">
            <v>2.4598991083915873</v>
          </cell>
          <cell r="O87">
            <v>2.5374823100326922</v>
          </cell>
          <cell r="P87">
            <v>2.617512422263077</v>
          </cell>
          <cell r="Q87">
            <v>2.7000666186371363</v>
          </cell>
          <cell r="R87">
            <v>2.7852245066999153</v>
          </cell>
          <cell r="S87">
            <v>2.8730682047531801</v>
          </cell>
          <cell r="T87">
            <v>2.9636824210426269</v>
          </cell>
          <cell r="U87">
            <v>3.0571545354425909</v>
          </cell>
          <cell r="V87">
            <v>3.1535746837170229</v>
          </cell>
          <cell r="W87">
            <v>3.2530358444379908</v>
          </cell>
          <cell r="X87">
            <v>3.3556339286455152</v>
          </cell>
          <cell r="Y87">
            <v>3.4614678723352066</v>
          </cell>
          <cell r="Z87">
            <v>3.5706397318628853</v>
          </cell>
          <cell r="AA87">
            <v>3.6832547823581838</v>
          </cell>
          <cell r="AB87">
            <v>3.7994216192420356</v>
          </cell>
          <cell r="AC87">
            <v>3.9192522629459412</v>
          </cell>
          <cell r="AD87">
            <v>4.0428622669339935</v>
          </cell>
          <cell r="AE87">
            <v>4.1703708291318309</v>
          </cell>
          <cell r="AF87">
            <v>4.3019009068699665</v>
          </cell>
          <cell r="AG87">
            <v>4.4375793354523365</v>
          </cell>
          <cell r="AH87">
            <v>4.5775369504644043</v>
          </cell>
          <cell r="AI87">
            <v>4.7219087139387597</v>
          </cell>
          <cell r="AJ87">
            <v>4.87083384449988</v>
          </cell>
          <cell r="AK87">
            <v>5.0244559516135494</v>
          </cell>
          <cell r="AL87">
            <v>5.1829231740703934</v>
          </cell>
          <cell r="AM87">
            <v>5.3463883228370745</v>
          </cell>
          <cell r="AN87">
            <v>5.5150090284128934</v>
          </cell>
          <cell r="AO87">
            <v>5.6889478928338963</v>
          </cell>
          <cell r="AP87">
            <v>5.8683726464710722</v>
          </cell>
          <cell r="AQ87">
            <v>6.0534563097738321</v>
          </cell>
          <cell r="AR87">
            <v>6.244377360114747</v>
          </cell>
          <cell r="AS87">
            <v>6.4413199038964288</v>
          </cell>
          <cell r="AT87">
            <v>6.64447385408653</v>
          </cell>
          <cell r="AU87">
            <v>6.8540351133520385</v>
          </cell>
          <cell r="AV87">
            <v>7.0702057629694917</v>
          </cell>
          <cell r="AW87">
            <v>7.2931942576932531</v>
          </cell>
          <cell r="AX87">
            <v>7.5232156267697805</v>
          </cell>
          <cell r="AY87">
            <v>7.7604916812917191</v>
          </cell>
          <cell r="AZ87">
            <v>8.0052512280917689</v>
          </cell>
          <cell r="BA87">
            <v>8.2577302903825931</v>
          </cell>
          <cell r="BB87">
            <v>8.5181723353555299</v>
          </cell>
          <cell r="BC87">
            <v>8.7868285089575764</v>
          </cell>
          <cell r="BD87">
            <v>9.0639578780730439</v>
          </cell>
          <cell r="BE87">
            <v>9.3498276803434379</v>
          </cell>
          <cell r="BF87">
            <v>9.6447135818664336</v>
          </cell>
          <cell r="BG87">
            <v>9.9488999430224823</v>
          </cell>
          <cell r="BH87">
            <v>10.262680092685359</v>
          </cell>
          <cell r="BI87">
            <v>10.586356611081094</v>
          </cell>
          <cell r="BJ87">
            <v>10.920241621568037</v>
          </cell>
          <cell r="BK87">
            <v>11.264657091619432</v>
          </cell>
          <cell r="BL87">
            <v>11.619935143298731</v>
          </cell>
          <cell r="BM87">
            <v>11.986418373527048</v>
          </cell>
          <cell r="BN87">
            <v>12.462209186763525</v>
          </cell>
          <cell r="BO87">
            <v>12.938000000000002</v>
          </cell>
          <cell r="BP87">
            <v>13.413790813236478</v>
          </cell>
          <cell r="BQ87">
            <v>13.889581626472955</v>
          </cell>
          <cell r="BR87">
            <v>14.36537243970943</v>
          </cell>
          <cell r="BS87">
            <v>14.900138768368748</v>
          </cell>
          <cell r="BT87">
            <v>15.434905097028064</v>
          </cell>
          <cell r="BU87">
            <v>15.96967142568738</v>
          </cell>
          <cell r="BV87">
            <v>16.504437754346696</v>
          </cell>
          <cell r="BW87">
            <v>17.039204083006013</v>
          </cell>
          <cell r="BX87">
            <v>17.692424245533797</v>
          </cell>
          <cell r="BY87">
            <v>18.345644408061577</v>
          </cell>
          <cell r="BZ87">
            <v>18.998864570589358</v>
          </cell>
          <cell r="CA87">
            <v>19.652084733117142</v>
          </cell>
          <cell r="CB87">
            <v>20.305304895644923</v>
          </cell>
          <cell r="CC87">
            <v>20.99087933963904</v>
          </cell>
          <cell r="CD87">
            <v>21.676453783633157</v>
          </cell>
          <cell r="CE87">
            <v>22.362028227627277</v>
          </cell>
          <cell r="CF87">
            <v>23.047602671621391</v>
          </cell>
          <cell r="CG87">
            <v>23.733177115615515</v>
          </cell>
          <cell r="CH87">
            <v>24.368668332623386</v>
          </cell>
          <cell r="CI87">
            <v>25.004159549631254</v>
          </cell>
          <cell r="CJ87">
            <v>25.639650766639122</v>
          </cell>
          <cell r="CK87">
            <v>26.275141983646989</v>
          </cell>
          <cell r="CL87">
            <v>26.910633200654857</v>
          </cell>
          <cell r="CM87">
            <v>27.61393659016889</v>
          </cell>
          <cell r="CN87">
            <v>28.31723997968292</v>
          </cell>
          <cell r="CO87">
            <v>29.020543369196961</v>
          </cell>
          <cell r="CP87">
            <v>29.723846758710991</v>
          </cell>
          <cell r="CQ87">
            <v>30.427150148225021</v>
          </cell>
        </row>
        <row r="88">
          <cell r="C88" t="str">
            <v>LSO</v>
          </cell>
          <cell r="D88">
            <v>14</v>
          </cell>
          <cell r="E88">
            <v>1.7010548746725678E-2</v>
          </cell>
          <cell r="F88">
            <v>1.8050588937068436E-2</v>
          </cell>
          <cell r="G88">
            <v>1.9154218116434044E-2</v>
          </cell>
          <cell r="H88">
            <v>2.0325324172581545E-2</v>
          </cell>
          <cell r="I88">
            <v>2.1568032702210783E-2</v>
          </cell>
          <cell r="J88">
            <v>2.2886721544700003E-2</v>
          </cell>
          <cell r="K88">
            <v>2.4286036204449194E-2</v>
          </cell>
          <cell r="L88">
            <v>2.5770906216159333E-2</v>
          </cell>
          <cell r="M88">
            <v>2.7346562510699442E-2</v>
          </cell>
          <cell r="N88">
            <v>2.9018555842738339E-2</v>
          </cell>
          <cell r="O88">
            <v>3.0792776345058281E-2</v>
          </cell>
          <cell r="P88">
            <v>3.2675474278436881E-2</v>
          </cell>
          <cell r="Q88">
            <v>3.4673282050195382E-2</v>
          </cell>
          <cell r="R88">
            <v>3.6793237578980703E-2</v>
          </cell>
          <cell r="S88">
            <v>3.9042809088091199E-2</v>
          </cell>
          <cell r="T88">
            <v>4.142992141468857E-2</v>
          </cell>
          <cell r="U88">
            <v>4.3962983927578532E-2</v>
          </cell>
          <cell r="V88">
            <v>4.6650920151909657E-2</v>
          </cell>
          <cell r="W88">
            <v>4.9503199205152788E-2</v>
          </cell>
          <cell r="X88">
            <v>5.252986915510445E-2</v>
          </cell>
          <cell r="Y88">
            <v>5.5741592417428432E-2</v>
          </cell>
          <cell r="Z88">
            <v>5.9149683317434809E-2</v>
          </cell>
          <cell r="AA88">
            <v>6.2766147948419754E-2</v>
          </cell>
          <cell r="AB88">
            <v>6.6603726466979984E-2</v>
          </cell>
          <cell r="AC88">
            <v>7.0675937974300607E-2</v>
          </cell>
          <cell r="AD88">
            <v>7.4997128141525135E-2</v>
          </cell>
          <cell r="AE88">
            <v>7.9582519746983243E-2</v>
          </cell>
          <cell r="AF88">
            <v>8.4448266303309982E-2</v>
          </cell>
          <cell r="AG88">
            <v>8.9611508963375053E-2</v>
          </cell>
          <cell r="AH88">
            <v>9.5090436905491557E-2</v>
          </cell>
          <cell r="AI88">
            <v>0.10090435141063062</v>
          </cell>
          <cell r="AJ88">
            <v>0.10707373385737415</v>
          </cell>
          <cell r="AK88">
            <v>0.11362031787414013</v>
          </cell>
          <cell r="AL88">
            <v>0.12056716590285946</v>
          </cell>
          <cell r="AM88">
            <v>0.12793875044382458</v>
          </cell>
          <cell r="AN88">
            <v>0.13576104026792107</v>
          </cell>
          <cell r="AO88">
            <v>0.14406159189995221</v>
          </cell>
          <cell r="AP88">
            <v>0.15286964669533601</v>
          </cell>
          <cell r="AQ88">
            <v>0.16221623385215839</v>
          </cell>
          <cell r="AR88">
            <v>0.17213427972147574</v>
          </cell>
          <cell r="AS88">
            <v>0.18265872380094716</v>
          </cell>
          <cell r="AT88">
            <v>0.19382664182042139</v>
          </cell>
          <cell r="AU88">
            <v>0.20567737635308669</v>
          </cell>
          <cell r="AV88">
            <v>0.21825267541230362</v>
          </cell>
          <cell r="AW88">
            <v>0.23159683952237214</v>
          </cell>
          <cell r="AX88">
            <v>0.2457568777813374</v>
          </cell>
          <cell r="AY88">
            <v>0.26078267346561496</v>
          </cell>
          <cell r="AZ88">
            <v>0.27672715975983159</v>
          </cell>
          <cell r="BA88">
            <v>0.29364650623094557</v>
          </cell>
          <cell r="BB88">
            <v>0.31160031670356214</v>
          </cell>
          <cell r="BC88">
            <v>0.33065183923352265</v>
          </cell>
          <cell r="BD88">
            <v>0.35086818891946742</v>
          </cell>
          <cell r="BE88">
            <v>0.37232058433729681</v>
          </cell>
          <cell r="BF88">
            <v>0.39508459843044741</v>
          </cell>
          <cell r="BG88">
            <v>0.41924042473982431</v>
          </cell>
          <cell r="BH88">
            <v>0.44487315991126991</v>
          </cell>
          <cell r="BI88">
            <v>0.47207310347579262</v>
          </cell>
          <cell r="BJ88">
            <v>0.50093607595862721</v>
          </cell>
          <cell r="BK88">
            <v>0.5315637564377681</v>
          </cell>
          <cell r="BL88">
            <v>0.56406404074113392</v>
          </cell>
          <cell r="BM88">
            <v>0.59855142154422747</v>
          </cell>
          <cell r="BN88">
            <v>0.65276571077211376</v>
          </cell>
          <cell r="BO88">
            <v>0.70697999999999994</v>
          </cell>
          <cell r="BP88">
            <v>0.76119428922788623</v>
          </cell>
          <cell r="BQ88">
            <v>0.81540857845577241</v>
          </cell>
          <cell r="BR88">
            <v>0.86962286768365882</v>
          </cell>
          <cell r="BS88">
            <v>0.92886734869557586</v>
          </cell>
          <cell r="BT88">
            <v>0.98811182970749289</v>
          </cell>
          <cell r="BU88">
            <v>1.0473563107194097</v>
          </cell>
          <cell r="BV88">
            <v>1.1066007917313267</v>
          </cell>
          <cell r="BW88">
            <v>1.1658452727432436</v>
          </cell>
          <cell r="BX88">
            <v>1.2442333910619605</v>
          </cell>
          <cell r="BY88">
            <v>1.3226215093806772</v>
          </cell>
          <cell r="BZ88">
            <v>1.401009627699394</v>
          </cell>
          <cell r="CA88">
            <v>1.4793977460181107</v>
          </cell>
          <cell r="CB88">
            <v>1.5577858643368272</v>
          </cell>
          <cell r="CC88">
            <v>1.6595738336238846</v>
          </cell>
          <cell r="CD88">
            <v>1.7613618029109419</v>
          </cell>
          <cell r="CE88">
            <v>1.8631497721979993</v>
          </cell>
          <cell r="CF88">
            <v>1.9649377414850566</v>
          </cell>
          <cell r="CG88">
            <v>2.066725710772114</v>
          </cell>
          <cell r="CH88">
            <v>2.1971920290720242</v>
          </cell>
          <cell r="CI88">
            <v>2.3276583473719339</v>
          </cell>
          <cell r="CJ88">
            <v>2.4581246656718441</v>
          </cell>
          <cell r="CK88">
            <v>2.5885909839717547</v>
          </cell>
          <cell r="CL88">
            <v>2.7190573022716644</v>
          </cell>
          <cell r="CM88">
            <v>2.885351598851853</v>
          </cell>
          <cell r="CN88">
            <v>3.0516458954320407</v>
          </cell>
          <cell r="CO88">
            <v>3.2179401920122293</v>
          </cell>
          <cell r="CP88">
            <v>3.3842344885924178</v>
          </cell>
          <cell r="CQ88">
            <v>3.5505287851726055</v>
          </cell>
        </row>
        <row r="89">
          <cell r="C89" t="str">
            <v>LBR</v>
          </cell>
          <cell r="D89">
            <v>14</v>
          </cell>
          <cell r="E89">
            <v>6.6624528953695087E-3</v>
          </cell>
          <cell r="F89">
            <v>7.069801234369069E-3</v>
          </cell>
          <cell r="G89">
            <v>7.5020552157636436E-3</v>
          </cell>
          <cell r="H89">
            <v>7.9607375928425466E-3</v>
          </cell>
          <cell r="I89">
            <v>8.4474642213954558E-3</v>
          </cell>
          <cell r="J89">
            <v>8.9639497520826953E-3</v>
          </cell>
          <cell r="K89">
            <v>9.5120136708421385E-3</v>
          </cell>
          <cell r="L89">
            <v>1.0093586708612001E-2</v>
          </cell>
          <cell r="M89">
            <v>1.0710717642949827E-2</v>
          </cell>
          <cell r="N89">
            <v>1.1365580515508556E-2</v>
          </cell>
          <cell r="O89">
            <v>1.206048229079554E-2</v>
          </cell>
          <cell r="P89">
            <v>1.2797870983194948E-2</v>
          </cell>
          <cell r="Q89">
            <v>1.3580344280883607E-2</v>
          </cell>
          <cell r="R89">
            <v>1.4410658697020774E-2</v>
          </cell>
          <cell r="S89">
            <v>1.5291739280449862E-2</v>
          </cell>
          <cell r="T89">
            <v>1.6226689920121155E-2</v>
          </cell>
          <cell r="U89">
            <v>1.7218804279536173E-2</v>
          </cell>
          <cell r="V89">
            <v>1.8271577399733757E-2</v>
          </cell>
          <cell r="W89">
            <v>1.9388718011693111E-2</v>
          </cell>
          <cell r="X89">
            <v>2.0574161601528206E-2</v>
          </cell>
          <cell r="Y89">
            <v>2.1832084274499876E-2</v>
          </cell>
          <cell r="Z89">
            <v>2.3166917466686025E-2</v>
          </cell>
          <cell r="AA89">
            <v>2.4583363556136547E-2</v>
          </cell>
          <cell r="AB89">
            <v>2.6086412428508222E-2</v>
          </cell>
          <cell r="AC89">
            <v>2.768135905553739E-2</v>
          </cell>
          <cell r="AD89">
            <v>2.937382214827618E-2</v>
          </cell>
          <cell r="AE89">
            <v>3.1169763950804327E-2</v>
          </cell>
          <cell r="AF89">
            <v>3.3075511244146254E-2</v>
          </cell>
          <cell r="AG89">
            <v>3.509777763438645E-2</v>
          </cell>
          <cell r="AH89">
            <v>3.7243687203500228E-2</v>
          </cell>
          <cell r="AI89">
            <v>3.9520799606217426E-2</v>
          </cell>
          <cell r="AJ89">
            <v>4.1937136701330847E-2</v>
          </cell>
          <cell r="AK89">
            <v>4.4501210811266775E-2</v>
          </cell>
          <cell r="AL89">
            <v>4.722205470947094E-2</v>
          </cell>
          <cell r="AM89">
            <v>5.0109253441250119E-2</v>
          </cell>
          <cell r="AN89">
            <v>5.3172978090168507E-2</v>
          </cell>
          <cell r="AO89">
            <v>5.6424021608951817E-2</v>
          </cell>
          <cell r="AP89">
            <v>5.9873836841124968E-2</v>
          </cell>
          <cell r="AQ89">
            <v>6.353457686732672E-2</v>
          </cell>
          <cell r="AR89">
            <v>6.7419137818434213E-2</v>
          </cell>
          <cell r="AS89">
            <v>7.1541204306320202E-2</v>
          </cell>
          <cell r="AT89">
            <v>7.5915297632287562E-2</v>
          </cell>
          <cell r="AU89">
            <v>8.0556826943010668E-2</v>
          </cell>
          <cell r="AV89">
            <v>8.5482143514196793E-2</v>
          </cell>
          <cell r="AW89">
            <v>9.0708598353199277E-2</v>
          </cell>
          <cell r="AX89">
            <v>9.6254603323506036E-2</v>
          </cell>
          <cell r="AY89">
            <v>0.10213969600643406</v>
          </cell>
          <cell r="AZ89">
            <v>0.10838460852852604</v>
          </cell>
          <cell r="BA89">
            <v>0.11501134059711562</v>
          </cell>
          <cell r="BB89">
            <v>0.12204323700135269</v>
          </cell>
          <cell r="BC89">
            <v>0.12950506985171065</v>
          </cell>
          <cell r="BD89">
            <v>0.13742312584769087</v>
          </cell>
          <cell r="BE89">
            <v>0.14582529888115286</v>
          </cell>
          <cell r="BF89">
            <v>0.15474118830149489</v>
          </cell>
          <cell r="BG89">
            <v>0.16420220318885587</v>
          </cell>
          <cell r="BH89">
            <v>0.17424167300267421</v>
          </cell>
          <cell r="BI89">
            <v>0.18489496499539868</v>
          </cell>
          <cell r="BJ89">
            <v>0.19619960880497872</v>
          </cell>
          <cell r="BK89">
            <v>0.20819542866505131</v>
          </cell>
          <cell r="BL89">
            <v>0.22092468369857698</v>
          </cell>
          <cell r="BM89">
            <v>0.23443221678915466</v>
          </cell>
          <cell r="BN89">
            <v>0.25566610839457732</v>
          </cell>
          <cell r="BO89">
            <v>0.27689999999999992</v>
          </cell>
          <cell r="BP89">
            <v>0.29813389160542259</v>
          </cell>
          <cell r="BQ89">
            <v>0.31936778321084519</v>
          </cell>
          <cell r="BR89">
            <v>0.34060167481626791</v>
          </cell>
          <cell r="BS89">
            <v>0.36380572131291539</v>
          </cell>
          <cell r="BT89">
            <v>0.38700976780956281</v>
          </cell>
          <cell r="BU89">
            <v>0.41021381430621023</v>
          </cell>
          <cell r="BV89">
            <v>0.43341786080285771</v>
          </cell>
          <cell r="BW89">
            <v>0.45662190729950508</v>
          </cell>
          <cell r="BX89">
            <v>0.48732386486895918</v>
          </cell>
          <cell r="BY89">
            <v>0.51802582243841333</v>
          </cell>
          <cell r="BZ89">
            <v>0.54872778000786737</v>
          </cell>
          <cell r="CA89">
            <v>0.57942973757732152</v>
          </cell>
          <cell r="CB89">
            <v>0.61013169514677557</v>
          </cell>
          <cell r="CC89">
            <v>0.64999857779633585</v>
          </cell>
          <cell r="CD89">
            <v>0.68986546044589625</v>
          </cell>
          <cell r="CE89">
            <v>0.72973234309545654</v>
          </cell>
          <cell r="CF89">
            <v>0.76959922574501693</v>
          </cell>
          <cell r="CG89">
            <v>0.80946610839457733</v>
          </cell>
          <cell r="CH89">
            <v>0.86056532412521336</v>
          </cell>
          <cell r="CI89">
            <v>0.91166453985584939</v>
          </cell>
          <cell r="CJ89">
            <v>0.96276375558648553</v>
          </cell>
          <cell r="CK89">
            <v>1.0138629713171217</v>
          </cell>
          <cell r="CL89">
            <v>1.0649621870477577</v>
          </cell>
          <cell r="CM89">
            <v>1.1300940022660866</v>
          </cell>
          <cell r="CN89">
            <v>1.1952258174844153</v>
          </cell>
          <cell r="CO89">
            <v>1.2603576327027441</v>
          </cell>
          <cell r="CP89">
            <v>1.325489447921073</v>
          </cell>
          <cell r="CQ89">
            <v>1.3906212631394017</v>
          </cell>
        </row>
        <row r="90">
          <cell r="C90" t="str">
            <v>LBY</v>
          </cell>
          <cell r="D90">
            <v>13</v>
          </cell>
          <cell r="E90">
            <v>4.3803715055446464</v>
          </cell>
          <cell r="F90">
            <v>4.5111404118376495</v>
          </cell>
          <cell r="G90">
            <v>4.6458132123166642</v>
          </cell>
          <cell r="H90">
            <v>4.7845064514282845</v>
          </cell>
          <cell r="I90">
            <v>4.9273401528650531</v>
          </cell>
          <cell r="J90">
            <v>5.0744379234327219</v>
          </cell>
          <cell r="K90">
            <v>5.225927060018301</v>
          </cell>
          <cell r="L90">
            <v>5.3819386597514676</v>
          </cell>
          <cell r="M90">
            <v>5.5426077334546626</v>
          </cell>
          <cell r="N90">
            <v>5.7080733224800584</v>
          </cell>
          <cell r="O90">
            <v>5.8784786190345049</v>
          </cell>
          <cell r="P90">
            <v>6.0539710900965824</v>
          </cell>
          <cell r="Q90">
            <v>6.2347026050329974</v>
          </cell>
          <cell r="R90">
            <v>6.4208295670247582</v>
          </cell>
          <cell r="S90">
            <v>6.6125130484168695</v>
          </cell>
          <cell r="T90">
            <v>6.8099189301086707</v>
          </cell>
          <cell r="U90">
            <v>7.0132180451054476</v>
          </cell>
          <cell r="V90">
            <v>7.2225863263555468</v>
          </cell>
          <cell r="W90">
            <v>7.4382049590009247</v>
          </cell>
          <cell r="X90">
            <v>7.6602605371728947</v>
          </cell>
          <cell r="Y90">
            <v>7.8889452254687562</v>
          </cell>
          <cell r="Z90">
            <v>8.1244569252490439</v>
          </cell>
          <cell r="AA90">
            <v>8.3669994458993173</v>
          </cell>
          <cell r="AB90">
            <v>8.6167826812046915</v>
          </cell>
          <cell r="AC90">
            <v>8.8740227909897449</v>
          </cell>
          <cell r="AD90">
            <v>9.1389423881809932</v>
          </cell>
          <cell r="AE90">
            <v>9.4117707314538084</v>
          </cell>
          <cell r="AF90">
            <v>9.692743923630502</v>
          </cell>
          <cell r="AG90">
            <v>9.9821051160012644</v>
          </cell>
          <cell r="AH90">
            <v>10.28010471874477</v>
          </cell>
          <cell r="AI90">
            <v>10.587000617630553</v>
          </cell>
          <cell r="AJ90">
            <v>10.90305839719068</v>
          </cell>
          <cell r="AK90">
            <v>11.228551570553858</v>
          </cell>
          <cell r="AL90">
            <v>11.563761816140856</v>
          </cell>
          <cell r="AM90">
            <v>11.908979221426097</v>
          </cell>
          <cell r="AN90">
            <v>12.264502533976355</v>
          </cell>
          <cell r="AO90">
            <v>12.630639419983797</v>
          </cell>
          <cell r="AP90">
            <v>13.007706730517132</v>
          </cell>
          <cell r="AQ90">
            <v>13.396030775721229</v>
          </cell>
          <cell r="AR90">
            <v>13.795947607202548</v>
          </cell>
          <cell r="AS90">
            <v>14.207803308844715</v>
          </cell>
          <cell r="AT90">
            <v>14.631954296305929</v>
          </cell>
          <cell r="AU90">
            <v>15.068767625457385</v>
          </cell>
          <cell r="AV90">
            <v>15.518621310029616</v>
          </cell>
          <cell r="AW90">
            <v>15.981904648741667</v>
          </cell>
          <cell r="AX90">
            <v>16.459018562196171</v>
          </cell>
          <cell r="AY90">
            <v>16.950375939831886</v>
          </cell>
          <cell r="AZ90">
            <v>17.456401997233939</v>
          </cell>
          <cell r="BA90">
            <v>17.977534644110985</v>
          </cell>
          <cell r="BB90">
            <v>18.514224863257741</v>
          </cell>
          <cell r="BC90">
            <v>19.06693710083082</v>
          </cell>
          <cell r="BD90">
            <v>19.636149668275625</v>
          </cell>
          <cell r="BE90">
            <v>20.222355156252114</v>
          </cell>
          <cell r="BF90">
            <v>20.826060860917671</v>
          </cell>
          <cell r="BG90">
            <v>21.447789222935928</v>
          </cell>
          <cell r="BH90">
            <v>22.088078279591514</v>
          </cell>
          <cell r="BI90">
            <v>22.747482130401941</v>
          </cell>
          <cell r="BJ90">
            <v>23.426571416629599</v>
          </cell>
          <cell r="BK90">
            <v>24.125933815108784</v>
          </cell>
          <cell r="BL90">
            <v>24.846174546815138</v>
          </cell>
          <cell r="BM90">
            <v>25.587916900617632</v>
          </cell>
          <cell r="BN90">
            <v>26.561958450308815</v>
          </cell>
          <cell r="BO90">
            <v>27.535999999999998</v>
          </cell>
          <cell r="BP90">
            <v>28.510041549691188</v>
          </cell>
          <cell r="BQ90">
            <v>29.484083099382374</v>
          </cell>
          <cell r="BR90">
            <v>30.458124649073557</v>
          </cell>
          <cell r="BS90">
            <v>31.54039303761931</v>
          </cell>
          <cell r="BT90">
            <v>32.622661426165074</v>
          </cell>
          <cell r="BU90">
            <v>33.704929814710837</v>
          </cell>
          <cell r="BV90">
            <v>34.787198203256587</v>
          </cell>
          <cell r="BW90">
            <v>35.869466591802365</v>
          </cell>
          <cell r="BX90">
            <v>37.193293113160479</v>
          </cell>
          <cell r="BY90">
            <v>38.517119634518593</v>
          </cell>
          <cell r="BZ90">
            <v>39.840946155876708</v>
          </cell>
          <cell r="CA90">
            <v>41.164772677234822</v>
          </cell>
          <cell r="CB90">
            <v>42.488599198592944</v>
          </cell>
          <cell r="CC90">
            <v>43.638528993910853</v>
          </cell>
          <cell r="CD90">
            <v>44.788458789228763</v>
          </cell>
          <cell r="CE90">
            <v>45.938388584546672</v>
          </cell>
          <cell r="CF90">
            <v>47.088318379864575</v>
          </cell>
          <cell r="CG90">
            <v>48.238248175182484</v>
          </cell>
          <cell r="CH90">
            <v>49.794321720207762</v>
          </cell>
          <cell r="CI90">
            <v>51.350395265233033</v>
          </cell>
          <cell r="CJ90">
            <v>52.90646881025831</v>
          </cell>
          <cell r="CK90">
            <v>54.462542355283581</v>
          </cell>
          <cell r="CL90">
            <v>56.018615900308852</v>
          </cell>
          <cell r="CM90">
            <v>57.1836743036272</v>
          </cell>
          <cell r="CN90">
            <v>58.348732706945547</v>
          </cell>
          <cell r="CO90">
            <v>59.513791110263895</v>
          </cell>
          <cell r="CP90">
            <v>60.678849513582243</v>
          </cell>
          <cell r="CQ90">
            <v>61.843907916900612</v>
          </cell>
        </row>
        <row r="91">
          <cell r="C91" t="str">
            <v>LTU</v>
          </cell>
          <cell r="D91">
            <v>4</v>
          </cell>
          <cell r="E91">
            <v>4.9784326334425399</v>
          </cell>
          <cell r="F91">
            <v>5.0300477228099769</v>
          </cell>
          <cell r="G91">
            <v>5.082197943944089</v>
          </cell>
          <cell r="H91">
            <v>5.1348888449512771</v>
          </cell>
          <cell r="I91">
            <v>5.1881260314592605</v>
          </cell>
          <cell r="J91">
            <v>5.2419151672134436</v>
          </cell>
          <cell r="K91">
            <v>5.2962619746794619</v>
          </cell>
          <cell r="L91">
            <v>5.3511722356519815</v>
          </cell>
          <cell r="M91">
            <v>5.4066517918698054</v>
          </cell>
          <cell r="N91">
            <v>5.4627065456373582</v>
          </cell>
          <cell r="O91">
            <v>5.5193424604526165</v>
          </cell>
          <cell r="P91">
            <v>5.5765655616415453</v>
          </cell>
          <cell r="Q91">
            <v>5.6343819369991168</v>
          </cell>
          <cell r="R91">
            <v>5.6927977374369707</v>
          </cell>
          <cell r="S91">
            <v>5.7518191776377927</v>
          </cell>
          <cell r="T91">
            <v>5.8114525367164749</v>
          </cell>
          <cell r="U91">
            <v>5.871704158888134</v>
          </cell>
          <cell r="V91">
            <v>5.9325804541430509</v>
          </cell>
          <cell r="W91">
            <v>5.9940878989286119</v>
          </cell>
          <cell r="X91">
            <v>6.0562330368383188</v>
          </cell>
          <cell r="Y91">
            <v>6.1190224793079411</v>
          </cell>
          <cell r="Z91">
            <v>6.1824629063188894</v>
          </cell>
          <cell r="AA91">
            <v>6.2465610671088747</v>
          </cell>
          <cell r="AB91">
            <v>6.3113237808899445</v>
          </cell>
          <cell r="AC91">
            <v>6.3767579375739531</v>
          </cell>
          <cell r="AD91">
            <v>6.442870498505564</v>
          </cell>
          <cell r="AE91">
            <v>6.5096684972028429</v>
          </cell>
          <cell r="AF91">
            <v>6.577159040105534</v>
          </cell>
          <cell r="AG91">
            <v>6.6453493073310934</v>
          </cell>
          <cell r="AH91">
            <v>6.7142465534385591</v>
          </cell>
          <cell r="AI91">
            <v>6.7838581082003424</v>
          </cell>
          <cell r="AJ91">
            <v>6.8541913773820218</v>
          </cell>
          <cell r="AK91">
            <v>6.9252538435302178</v>
          </cell>
          <cell r="AL91">
            <v>6.9970530667686415</v>
          </cell>
          <cell r="AM91">
            <v>7.0695966856023915</v>
          </cell>
          <cell r="AN91">
            <v>7.142892417730593</v>
          </cell>
          <cell r="AO91">
            <v>7.216948060867459</v>
          </cell>
          <cell r="AP91">
            <v>7.2917714935718685</v>
          </cell>
          <cell r="AQ91">
            <v>7.3673706760855397</v>
          </cell>
          <cell r="AR91">
            <v>7.4437536511798994</v>
          </cell>
          <cell r="AS91">
            <v>7.5209285450117269</v>
          </cell>
          <cell r="AT91">
            <v>7.5989035679876737</v>
          </cell>
          <cell r="AU91">
            <v>7.6776870156377433</v>
          </cell>
          <cell r="AV91">
            <v>7.7572872694978265</v>
          </cell>
          <cell r="AW91">
            <v>7.837712798001391</v>
          </cell>
          <cell r="AX91">
            <v>7.9189721573804102</v>
          </cell>
          <cell r="AY91">
            <v>8.0010739925756358</v>
          </cell>
          <cell r="AZ91">
            <v>8.0840270381563073</v>
          </cell>
          <cell r="BA91">
            <v>8.1678401192493979</v>
          </cell>
          <cell r="BB91">
            <v>8.2525221524784929</v>
          </cell>
          <cell r="BC91">
            <v>8.3380821469124005</v>
          </cell>
          <cell r="BD91">
            <v>8.4245292050236031</v>
          </cell>
          <cell r="BE91">
            <v>8.5118725236566384</v>
          </cell>
          <cell r="BF91">
            <v>8.6001213950065285</v>
          </cell>
          <cell r="BG91">
            <v>8.6892852076073464</v>
          </cell>
          <cell r="BH91">
            <v>8.7793734473310341</v>
          </cell>
          <cell r="BI91">
            <v>8.8703956983965746</v>
          </cell>
          <cell r="BJ91">
            <v>8.9623616443896346</v>
          </cell>
          <cell r="BK91">
            <v>9.0552810692927643</v>
          </cell>
          <cell r="BL91">
            <v>9.1491638585262915</v>
          </cell>
          <cell r="BM91">
            <v>9.2440200000000008</v>
          </cell>
          <cell r="BN91">
            <v>9.3170000000000002</v>
          </cell>
          <cell r="BO91">
            <v>9.6639999999999997</v>
          </cell>
          <cell r="BP91">
            <v>9.7443591189974139</v>
          </cell>
          <cell r="BQ91">
            <v>9.8247182379948299</v>
          </cell>
          <cell r="BR91">
            <v>9.9050773569922477</v>
          </cell>
          <cell r="BS91">
            <v>9.9954629888246878</v>
          </cell>
          <cell r="BT91">
            <v>10.085848620657128</v>
          </cell>
          <cell r="BU91">
            <v>10.176234252489568</v>
          </cell>
          <cell r="BV91">
            <v>10.266619884322008</v>
          </cell>
          <cell r="BW91">
            <v>10.357005516154446</v>
          </cell>
          <cell r="BX91">
            <v>10.471711349489752</v>
          </cell>
          <cell r="BY91">
            <v>10.586417182825056</v>
          </cell>
          <cell r="BZ91">
            <v>10.701123016160361</v>
          </cell>
          <cell r="CA91">
            <v>10.815828849495666</v>
          </cell>
          <cell r="CB91">
            <v>10.930534682830972</v>
          </cell>
          <cell r="CC91">
            <v>11.039764103899007</v>
          </cell>
          <cell r="CD91">
            <v>11.148993524967041</v>
          </cell>
          <cell r="CE91">
            <v>11.258222946035076</v>
          </cell>
          <cell r="CF91">
            <v>11.367452367103111</v>
          </cell>
          <cell r="CG91">
            <v>11.476681788171142</v>
          </cell>
          <cell r="CH91">
            <v>11.587356414148411</v>
          </cell>
          <cell r="CI91">
            <v>11.698031040125681</v>
          </cell>
          <cell r="CJ91">
            <v>11.80870566610295</v>
          </cell>
          <cell r="CK91">
            <v>11.91938029208022</v>
          </cell>
          <cell r="CL91">
            <v>12.030054918057488</v>
          </cell>
          <cell r="CM91">
            <v>12.14331554648356</v>
          </cell>
          <cell r="CN91">
            <v>12.256576174909632</v>
          </cell>
          <cell r="CO91">
            <v>12.369836803335703</v>
          </cell>
          <cell r="CP91">
            <v>12.483097431761776</v>
          </cell>
          <cell r="CQ91">
            <v>12.596358060187844</v>
          </cell>
        </row>
        <row r="92">
          <cell r="C92" t="str">
            <v>LUX</v>
          </cell>
          <cell r="D92">
            <v>4</v>
          </cell>
          <cell r="E92">
            <v>4.2197836521603787</v>
          </cell>
          <cell r="F92">
            <v>4.2496531435263343</v>
          </cell>
          <cell r="G92">
            <v>4.2797340643370214</v>
          </cell>
          <cell r="H92">
            <v>4.3100279111833766</v>
          </cell>
          <cell r="I92">
            <v>4.3405361912498703</v>
          </cell>
          <cell r="J92">
            <v>4.3712604223894882</v>
          </cell>
          <cell r="K92">
            <v>4.4022021331992498</v>
          </cell>
          <cell r="L92">
            <v>4.43336286309626</v>
          </cell>
          <cell r="M92">
            <v>4.4647441623942958</v>
          </cell>
          <cell r="N92">
            <v>4.4963475923809408</v>
          </cell>
          <cell r="O92">
            <v>4.5281747253952602</v>
          </cell>
          <cell r="P92">
            <v>4.5602271449060297</v>
          </cell>
          <cell r="Q92">
            <v>4.5925064455905167</v>
          </cell>
          <cell r="R92">
            <v>4.6250142334138173</v>
          </cell>
          <cell r="S92">
            <v>4.6577521257087575</v>
          </cell>
          <cell r="T92">
            <v>4.6907217512563593</v>
          </cell>
          <cell r="U92">
            <v>4.7239247503668755</v>
          </cell>
          <cell r="V92">
            <v>4.7573627749613996</v>
          </cell>
          <cell r="W92">
            <v>4.7910374886540508</v>
          </cell>
          <cell r="X92">
            <v>4.824950566834743</v>
          </cell>
          <cell r="Y92">
            <v>4.8591036967525412</v>
          </cell>
          <cell r="Z92">
            <v>4.8934985775996029</v>
          </cell>
          <cell r="AA92">
            <v>4.9281369205957173</v>
          </cell>
          <cell r="AB92">
            <v>4.9630204490734435</v>
          </cell>
          <cell r="AC92">
            <v>4.9981508985638499</v>
          </cell>
          <cell r="AD92">
            <v>5.0335300168828576</v>
          </cell>
          <cell r="AE92">
            <v>5.0691595642182019</v>
          </cell>
          <cell r="AF92">
            <v>5.1050413132170043</v>
          </cell>
          <cell r="AG92">
            <v>5.1411770490739634</v>
          </cell>
          <cell r="AH92">
            <v>5.1775685696201759</v>
          </cell>
          <cell r="AI92">
            <v>5.2142176854125788</v>
          </cell>
          <cell r="AJ92">
            <v>5.2511262198240312</v>
          </cell>
          <cell r="AK92">
            <v>5.2882960091340294</v>
          </cell>
          <cell r="AL92">
            <v>5.3257289026200683</v>
          </cell>
          <cell r="AM92">
            <v>5.3634267626496435</v>
          </cell>
          <cell r="AN92">
            <v>5.4013914647729102</v>
          </cell>
          <cell r="AO92">
            <v>5.439624897815996</v>
          </cell>
          <cell r="AP92">
            <v>5.4781289639749735</v>
          </cell>
          <cell r="AQ92">
            <v>5.5169055789104977</v>
          </cell>
          <cell r="AR92">
            <v>5.5559566718431164</v>
          </cell>
          <cell r="AS92">
            <v>5.5952841856492519</v>
          </cell>
          <cell r="AT92">
            <v>5.6348900769578636</v>
          </cell>
          <cell r="AU92">
            <v>5.6747763162477938</v>
          </cell>
          <cell r="AV92">
            <v>5.714944887945804</v>
          </cell>
          <cell r="AW92">
            <v>5.7553977905253042</v>
          </cell>
          <cell r="AX92">
            <v>5.7961370366057814</v>
          </cell>
          <cell r="AY92">
            <v>5.8371646530529322</v>
          </cell>
          <cell r="AZ92">
            <v>5.878482681079503</v>
          </cell>
          <cell r="BA92">
            <v>5.9200931763468443</v>
          </cell>
          <cell r="BB92">
            <v>5.9619982090671861</v>
          </cell>
          <cell r="BC92">
            <v>6.004199864106635</v>
          </cell>
          <cell r="BD92">
            <v>6.0467002410888977</v>
          </cell>
          <cell r="BE92">
            <v>6.0895014544997466</v>
          </cell>
          <cell r="BF92">
            <v>6.1326056337922168</v>
          </cell>
          <cell r="BG92">
            <v>6.1760149234925521</v>
          </cell>
          <cell r="BH92">
            <v>6.2197314833068997</v>
          </cell>
          <cell r="BI92">
            <v>6.2637574882287606</v>
          </cell>
          <cell r="BJ92">
            <v>6.3080951286471985</v>
          </cell>
          <cell r="BK92">
            <v>6.352746610455819</v>
          </cell>
          <cell r="BL92">
            <v>6.3977141551625172</v>
          </cell>
          <cell r="BM92">
            <v>6.4429999999999996</v>
          </cell>
          <cell r="BN92">
            <v>6.4034800000000001</v>
          </cell>
          <cell r="BO92">
            <v>6.1079999999999997</v>
          </cell>
          <cell r="BP92">
            <v>6.1587898901941438</v>
          </cell>
          <cell r="BQ92">
            <v>6.2095797803882888</v>
          </cell>
          <cell r="BR92">
            <v>6.2603696705824357</v>
          </cell>
          <cell r="BS92">
            <v>6.3174966820924254</v>
          </cell>
          <cell r="BT92">
            <v>6.3746236936024152</v>
          </cell>
          <cell r="BU92">
            <v>6.4317507051124059</v>
          </cell>
          <cell r="BV92">
            <v>6.4888777166223957</v>
          </cell>
          <cell r="BW92">
            <v>6.5460047281323854</v>
          </cell>
          <cell r="BX92">
            <v>6.6185029928273398</v>
          </cell>
          <cell r="BY92">
            <v>6.6910012575222941</v>
          </cell>
          <cell r="BZ92">
            <v>6.7634995222172494</v>
          </cell>
          <cell r="CA92">
            <v>6.8359977869122046</v>
          </cell>
          <cell r="CB92">
            <v>6.9084960516071598</v>
          </cell>
          <cell r="CC92">
            <v>6.9775330242772293</v>
          </cell>
          <cell r="CD92">
            <v>7.0465699969472997</v>
          </cell>
          <cell r="CE92">
            <v>7.1156069696173692</v>
          </cell>
          <cell r="CF92">
            <v>7.1846439422874386</v>
          </cell>
          <cell r="CG92">
            <v>7.2536809149575063</v>
          </cell>
          <cell r="CH92">
            <v>7.3236313097701267</v>
          </cell>
          <cell r="CI92">
            <v>7.393581704582747</v>
          </cell>
          <cell r="CJ92">
            <v>7.4635320993953664</v>
          </cell>
          <cell r="CK92">
            <v>7.5334824942079868</v>
          </cell>
          <cell r="CL92">
            <v>7.6034328890206053</v>
          </cell>
          <cell r="CM92">
            <v>7.6750177315730115</v>
          </cell>
          <cell r="CN92">
            <v>7.7466025741254176</v>
          </cell>
          <cell r="CO92">
            <v>7.818187416677822</v>
          </cell>
          <cell r="CP92">
            <v>7.8897722592302273</v>
          </cell>
          <cell r="CQ92">
            <v>7.9613571017826308</v>
          </cell>
        </row>
        <row r="93">
          <cell r="C93" t="str">
            <v>MDG</v>
          </cell>
          <cell r="D93">
            <v>14</v>
          </cell>
          <cell r="E93">
            <v>4.5312619773220084E-2</v>
          </cell>
          <cell r="F93">
            <v>4.8083073942309727E-2</v>
          </cell>
          <cell r="G93">
            <v>5.1022916161382798E-2</v>
          </cell>
          <cell r="H93">
            <v>5.4142502967572198E-2</v>
          </cell>
          <cell r="I93">
            <v>5.7452824105969698E-2</v>
          </cell>
          <cell r="J93">
            <v>6.096554124452782E-2</v>
          </cell>
          <cell r="K93">
            <v>6.4693029056025544E-2</v>
          </cell>
          <cell r="L93">
            <v>6.8648418811822196E-2</v>
          </cell>
          <cell r="M93">
            <v>7.2845644640972471E-2</v>
          </cell>
          <cell r="N93">
            <v>7.7299492617665236E-2</v>
          </cell>
          <cell r="O93">
            <v>8.2025652849912298E-2</v>
          </cell>
          <cell r="P93">
            <v>8.7040774752986286E-2</v>
          </cell>
          <cell r="Q93">
            <v>9.2362525702326004E-2</v>
          </cell>
          <cell r="R93">
            <v>9.8009653272533012E-2</v>
          </cell>
          <cell r="S93">
            <v>0.10400205128171622</v>
          </cell>
          <cell r="T93">
            <v>0.11036082987384682</v>
          </cell>
          <cell r="U93">
            <v>0.11710838988601127</v>
          </cell>
          <cell r="V93">
            <v>0.12426850176254467</v>
          </cell>
          <cell r="W93">
            <v>0.13186638929404504</v>
          </cell>
          <cell r="X93">
            <v>0.13992881847626584</v>
          </cell>
          <cell r="Y93">
            <v>0.14848419180192093</v>
          </cell>
          <cell r="Z93">
            <v>0.15756264831757485</v>
          </cell>
          <cell r="AA93">
            <v>0.16719616979810104</v>
          </cell>
          <cell r="AB93">
            <v>0.17741869341274155</v>
          </cell>
          <cell r="AC93">
            <v>0.18826623127967071</v>
          </cell>
          <cell r="AD93">
            <v>0.19977699733023166</v>
          </cell>
          <cell r="AE93">
            <v>0.2119915419297663</v>
          </cell>
          <cell r="AF93">
            <v>0.22495289472928304</v>
          </cell>
          <cell r="AG93">
            <v>0.23870671625120379</v>
          </cell>
          <cell r="AH93">
            <v>0.2533014587431992</v>
          </cell>
          <cell r="AI93">
            <v>0.26878853686677145</v>
          </cell>
          <cell r="AJ93">
            <v>0.2852225088218901</v>
          </cell>
          <cell r="AK93">
            <v>0.3026612685457501</v>
          </cell>
          <cell r="AL93">
            <v>0.32116624966273455</v>
          </cell>
          <cell r="AM93">
            <v>0.34080264190406045</v>
          </cell>
          <cell r="AN93">
            <v>0.36163962075951567</v>
          </cell>
          <cell r="AO93">
            <v>0.38375059117030902</v>
          </cell>
          <cell r="AP93">
            <v>0.40721344612151916</v>
          </cell>
          <cell r="AQ93">
            <v>0.43211084104511777</v>
          </cell>
          <cell r="AR93">
            <v>0.45853048500023941</v>
          </cell>
          <cell r="AS93">
            <v>0.48656544965647375</v>
          </cell>
          <cell r="AT93">
            <v>0.51631449716867328</v>
          </cell>
          <cell r="AU93">
            <v>0.54788242809832044</v>
          </cell>
          <cell r="AV93">
            <v>0.58138045060711885</v>
          </cell>
          <cell r="AW93">
            <v>0.61692657222341152</v>
          </cell>
          <cell r="AX93">
            <v>0.65464601556154878</v>
          </cell>
          <cell r="AY93">
            <v>0.69467165945871101</v>
          </cell>
          <cell r="AZ93">
            <v>0.73714450708323143</v>
          </cell>
          <cell r="BA93">
            <v>0.78221418266348186</v>
          </cell>
          <cell r="BB93">
            <v>0.83003945858720696</v>
          </cell>
          <cell r="BC93">
            <v>0.88078881472818438</v>
          </cell>
          <cell r="BD93">
            <v>0.93464103197061765</v>
          </cell>
          <cell r="BE93">
            <v>0.99178582202214272</v>
          </cell>
          <cell r="BF93">
            <v>1.0524244957341655</v>
          </cell>
          <cell r="BG93">
            <v>1.1167706722839039</v>
          </cell>
          <cell r="BH93">
            <v>1.1850510317164551</v>
          </cell>
          <cell r="BI93">
            <v>1.2575061134979586</v>
          </cell>
          <cell r="BJ93">
            <v>1.3343911638930168</v>
          </cell>
          <cell r="BK93">
            <v>1.4159770351515277</v>
          </cell>
          <cell r="BL93">
            <v>1.5025511396726083</v>
          </cell>
          <cell r="BM93">
            <v>1.5944184625069542</v>
          </cell>
          <cell r="BN93">
            <v>1.738834231253477</v>
          </cell>
          <cell r="BO93">
            <v>1.8832499999999999</v>
          </cell>
          <cell r="BP93">
            <v>2.0276657687465227</v>
          </cell>
          <cell r="BQ93">
            <v>2.1720815374930456</v>
          </cell>
          <cell r="BR93">
            <v>2.3164973062395688</v>
          </cell>
          <cell r="BS93">
            <v>2.4743124762099966</v>
          </cell>
          <cell r="BT93">
            <v>2.6321276461804239</v>
          </cell>
          <cell r="BU93">
            <v>2.7899428161508508</v>
          </cell>
          <cell r="BV93">
            <v>2.9477579861212782</v>
          </cell>
          <cell r="BW93">
            <v>3.105573156091705</v>
          </cell>
          <cell r="BX93">
            <v>3.314383057112559</v>
          </cell>
          <cell r="BY93">
            <v>3.5231929581334129</v>
          </cell>
          <cell r="BZ93">
            <v>3.7320028591542669</v>
          </cell>
          <cell r="CA93">
            <v>3.9408127601751208</v>
          </cell>
          <cell r="CB93">
            <v>4.1496226611959743</v>
          </cell>
          <cell r="CC93">
            <v>4.4207649752074749</v>
          </cell>
          <cell r="CD93">
            <v>4.6919072892189755</v>
          </cell>
          <cell r="CE93">
            <v>4.9630496032304761</v>
          </cell>
          <cell r="CF93">
            <v>5.2341919172419766</v>
          </cell>
          <cell r="CG93">
            <v>5.5053342312534781</v>
          </cell>
          <cell r="CH93">
            <v>5.8528697965287408</v>
          </cell>
          <cell r="CI93">
            <v>6.2004053618040036</v>
          </cell>
          <cell r="CJ93">
            <v>6.5479409270792672</v>
          </cell>
          <cell r="CK93">
            <v>6.8954764923545309</v>
          </cell>
          <cell r="CL93">
            <v>7.2430120576297945</v>
          </cell>
          <cell r="CM93">
            <v>7.6859860229960555</v>
          </cell>
          <cell r="CN93">
            <v>8.1289599883623165</v>
          </cell>
          <cell r="CO93">
            <v>8.5719339537285784</v>
          </cell>
          <cell r="CP93">
            <v>9.0149079190948402</v>
          </cell>
          <cell r="CQ93">
            <v>9.4578818844611003</v>
          </cell>
        </row>
        <row r="94">
          <cell r="C94" t="str">
            <v>MWI</v>
          </cell>
          <cell r="D94">
            <v>14</v>
          </cell>
          <cell r="E94">
            <v>4.8780993138577672E-2</v>
          </cell>
          <cell r="F94">
            <v>5.1763506762585287E-2</v>
          </cell>
          <cell r="G94">
            <v>5.4928373941636792E-2</v>
          </cell>
          <cell r="H94">
            <v>5.8286743935460447E-2</v>
          </cell>
          <cell r="I94">
            <v>6.185044767951306E-2</v>
          </cell>
          <cell r="J94">
            <v>6.5632039463244765E-2</v>
          </cell>
          <cell r="K94">
            <v>6.9644841156610224E-2</v>
          </cell>
          <cell r="L94">
            <v>7.3902989140628345E-2</v>
          </cell>
          <cell r="M94">
            <v>7.8421484107318515E-2</v>
          </cell>
          <cell r="N94">
            <v>8.3216243904449497E-2</v>
          </cell>
          <cell r="O94">
            <v>8.830415961126363E-2</v>
          </cell>
          <cell r="P94">
            <v>9.3703155042721059E-2</v>
          </cell>
          <cell r="Q94">
            <v>9.9432249891886787E-2</v>
          </cell>
          <cell r="R94">
            <v>0.10551162673289977</v>
          </cell>
          <cell r="S94">
            <v>0.11196270212056367</v>
          </cell>
          <cell r="T94">
            <v>0.1188082020370302</v>
          </cell>
          <cell r="U94">
            <v>0.12607224195136033</v>
          </cell>
          <cell r="V94">
            <v>0.13378041177399877</v>
          </cell>
          <cell r="W94">
            <v>0.14195986600544114</v>
          </cell>
          <cell r="X94">
            <v>0.15063941939667144</v>
          </cell>
          <cell r="Y94">
            <v>0.15984964845836433</v>
          </cell>
          <cell r="Z94">
            <v>0.16962299917645102</v>
          </cell>
          <cell r="AA94">
            <v>0.17999390131351128</v>
          </cell>
          <cell r="AB94">
            <v>0.19099888969865517</v>
          </cell>
          <cell r="AC94">
            <v>0.20267673293317642</v>
          </cell>
          <cell r="AD94">
            <v>0.21506856996538526</v>
          </cell>
          <cell r="AE94">
            <v>0.22821805501574846</v>
          </cell>
          <cell r="AF94">
            <v>0.24217151136288254</v>
          </cell>
          <cell r="AG94">
            <v>0.2569780945321602</v>
          </cell>
          <cell r="AH94">
            <v>0.27268996546181451</v>
          </cell>
          <cell r="AI94">
            <v>0.2893624742565738</v>
          </cell>
          <cell r="AJ94">
            <v>0.30705435517615831</v>
          </cell>
          <cell r="AK94">
            <v>0.32582793354554834</v>
          </cell>
          <cell r="AL94">
            <v>0.3457493453159316</v>
          </cell>
          <cell r="AM94">
            <v>0.36688877004980341</v>
          </cell>
          <cell r="AN94">
            <v>0.38932067815098487</v>
          </cell>
          <cell r="AO94">
            <v>0.41312409321050558</v>
          </cell>
          <cell r="AP94">
            <v>0.43838287039254908</v>
          </cell>
          <cell r="AQ94">
            <v>0.46518599184116388</v>
          </cell>
          <cell r="AR94">
            <v>0.49362788014840597</v>
          </cell>
          <cell r="AS94">
            <v>0.52380873098820391</v>
          </cell>
          <cell r="AT94">
            <v>0.55583486608775701</v>
          </cell>
          <cell r="AU94">
            <v>0.5898191077799203</v>
          </cell>
          <cell r="AV94">
            <v>0.62588117645605879</v>
          </cell>
          <cell r="AW94">
            <v>0.66414811231952442</v>
          </cell>
          <cell r="AX94">
            <v>0.70475472292551911</v>
          </cell>
          <cell r="AY94">
            <v>0.74784405808394561</v>
          </cell>
          <cell r="AZ94">
            <v>0.7935679137982441</v>
          </cell>
          <cell r="BA94">
            <v>0.84208736701550135</v>
          </cell>
          <cell r="BB94">
            <v>0.8935733430716597</v>
          </cell>
          <cell r="BC94">
            <v>0.94820721783083539</v>
          </cell>
          <cell r="BD94">
            <v>1.0061814566399734</v>
          </cell>
          <cell r="BE94">
            <v>1.0677002923497634</v>
          </cell>
          <cell r="BF94">
            <v>1.1329804447903609</v>
          </cell>
          <cell r="BG94">
            <v>1.2022518842364989</v>
          </cell>
          <cell r="BH94">
            <v>1.2757586415515414</v>
          </cell>
          <cell r="BI94">
            <v>1.3537596678644688</v>
          </cell>
          <cell r="BJ94">
            <v>1.4365297468082845</v>
          </cell>
          <cell r="BK94">
            <v>1.5243604625334963</v>
          </cell>
          <cell r="BL94">
            <v>1.6175612269068078</v>
          </cell>
          <cell r="BM94">
            <v>1.7164603695136593</v>
          </cell>
          <cell r="BN94">
            <v>1.8719301847568297</v>
          </cell>
          <cell r="BO94">
            <v>2.0273999999999996</v>
          </cell>
          <cell r="BP94">
            <v>2.18286981524317</v>
          </cell>
          <cell r="BQ94">
            <v>2.3383396304863404</v>
          </cell>
          <cell r="BR94">
            <v>2.4938094457295112</v>
          </cell>
          <cell r="BS94">
            <v>2.6637042953766876</v>
          </cell>
          <cell r="BT94">
            <v>2.8335991450238636</v>
          </cell>
          <cell r="BU94">
            <v>3.0034939946710391</v>
          </cell>
          <cell r="BV94">
            <v>3.1733888443182154</v>
          </cell>
          <cell r="BW94">
            <v>3.3432836939653909</v>
          </cell>
          <cell r="BX94">
            <v>3.5680765750643846</v>
          </cell>
          <cell r="BY94">
            <v>3.7928694561633778</v>
          </cell>
          <cell r="BZ94">
            <v>4.0176623372623714</v>
          </cell>
          <cell r="CA94">
            <v>4.2424552183613642</v>
          </cell>
          <cell r="CB94">
            <v>4.4672480994603578</v>
          </cell>
          <cell r="CC94">
            <v>4.759144516519652</v>
          </cell>
          <cell r="CD94">
            <v>5.0510409335789461</v>
          </cell>
          <cell r="CE94">
            <v>5.3429373506382412</v>
          </cell>
          <cell r="CF94">
            <v>5.6348337676975353</v>
          </cell>
          <cell r="CG94">
            <v>5.9267301847568303</v>
          </cell>
          <cell r="CH94">
            <v>6.3008672377445212</v>
          </cell>
          <cell r="CI94">
            <v>6.6750042907322111</v>
          </cell>
          <cell r="CJ94">
            <v>7.0491413437199029</v>
          </cell>
          <cell r="CK94">
            <v>7.4232783967075937</v>
          </cell>
          <cell r="CL94">
            <v>7.7974154496952846</v>
          </cell>
          <cell r="CM94">
            <v>8.2742960642624208</v>
          </cell>
          <cell r="CN94">
            <v>8.7511766788295553</v>
          </cell>
          <cell r="CO94">
            <v>9.2280572933966916</v>
          </cell>
          <cell r="CP94">
            <v>9.7049379079638296</v>
          </cell>
          <cell r="CQ94">
            <v>10.181818522530962</v>
          </cell>
        </row>
        <row r="95">
          <cell r="C95" t="str">
            <v>MYS</v>
          </cell>
          <cell r="D95">
            <v>9</v>
          </cell>
          <cell r="E95">
            <v>10.67133361957041</v>
          </cell>
          <cell r="F95">
            <v>11.091213380132737</v>
          </cell>
          <cell r="G95">
            <v>11.527613944899571</v>
          </cell>
          <cell r="H95">
            <v>11.981185349898361</v>
          </cell>
          <cell r="I95">
            <v>12.452603207807174</v>
          </cell>
          <cell r="J95">
            <v>12.942569714306689</v>
          </cell>
          <cell r="K95">
            <v>13.451814694028641</v>
          </cell>
          <cell r="L95">
            <v>13.981096687658686</v>
          </cell>
          <cell r="M95">
            <v>14.53120408181297</v>
          </cell>
          <cell r="N95">
            <v>15.102956283371407</v>
          </cell>
          <cell r="O95">
            <v>15.697204940016871</v>
          </cell>
          <cell r="P95">
            <v>16.314835208798346</v>
          </cell>
          <cell r="Q95">
            <v>16.956767074607622</v>
          </cell>
          <cell r="R95">
            <v>17.623956720533435</v>
          </cell>
          <cell r="S95">
            <v>18.317397952134279</v>
          </cell>
          <cell r="T95">
            <v>19.038123677751376</v>
          </cell>
          <cell r="U95">
            <v>19.787207447066802</v>
          </cell>
          <cell r="V95">
            <v>20.565765050198507</v>
          </cell>
          <cell r="W95">
            <v>21.37495617971415</v>
          </cell>
          <cell r="X95">
            <v>22.215986158039382</v>
          </cell>
          <cell r="Y95">
            <v>23.090107732833616</v>
          </cell>
          <cell r="Z95">
            <v>23.998622943007582</v>
          </cell>
          <cell r="AA95">
            <v>24.942885058162151</v>
          </cell>
          <cell r="AB95">
            <v>25.924300594337318</v>
          </cell>
          <cell r="AC95">
            <v>26.944331409073886</v>
          </cell>
          <cell r="AD95">
            <v>28.004496878908515</v>
          </cell>
          <cell r="AE95">
            <v>29.106376162545597</v>
          </cell>
          <cell r="AF95">
            <v>30.251610553077064</v>
          </cell>
          <cell r="AG95">
            <v>31.44190592275384</v>
          </cell>
          <cell r="AH95">
            <v>32.679035263950517</v>
          </cell>
          <cell r="AI95">
            <v>33.964841330108136</v>
          </cell>
          <cell r="AJ95">
            <v>35.301239380588854</v>
          </cell>
          <cell r="AK95">
            <v>36.690220033531062</v>
          </cell>
          <cell r="AL95">
            <v>38.133852230954417</v>
          </cell>
          <cell r="AM95">
            <v>39.634286320531395</v>
          </cell>
          <cell r="AN95">
            <v>41.193757258615832</v>
          </cell>
          <cell r="AO95">
            <v>42.81458793929945</v>
          </cell>
          <cell r="AP95">
            <v>44.499192654455143</v>
          </cell>
          <cell r="AQ95">
            <v>46.250080689920921</v>
          </cell>
          <cell r="AR95">
            <v>48.069860063181117</v>
          </cell>
          <cell r="AS95">
            <v>49.961241408112357</v>
          </cell>
          <cell r="AT95">
            <v>51.927042012580699</v>
          </cell>
          <cell r="AU95">
            <v>53.970190014904141</v>
          </cell>
          <cell r="AV95">
            <v>56.093728765431322</v>
          </cell>
          <cell r="AW95">
            <v>58.300821359733099</v>
          </cell>
          <cell r="AX95">
            <v>60.594755350159424</v>
          </cell>
          <cell r="AY95">
            <v>62.978947642779545</v>
          </cell>
          <cell r="AZ95">
            <v>65.456949586999727</v>
          </cell>
          <cell r="BA95">
            <v>68.032452265439673</v>
          </cell>
          <cell r="BB95">
            <v>70.70929199194714</v>
          </cell>
          <cell r="BC95">
            <v>73.491456025940266</v>
          </cell>
          <cell r="BD95">
            <v>76.383088511589307</v>
          </cell>
          <cell r="BE95">
            <v>79.388496650684516</v>
          </cell>
          <cell r="BF95">
            <v>82.512157118384749</v>
          </cell>
          <cell r="BG95">
            <v>85.758722731403537</v>
          </cell>
          <cell r="BH95">
            <v>89.133029378564885</v>
          </cell>
          <cell r="BI95">
            <v>92.640103224052368</v>
          </cell>
          <cell r="BJ95">
            <v>96.285168194080953</v>
          </cell>
          <cell r="BK95">
            <v>100.07365375814315</v>
          </cell>
          <cell r="BL95">
            <v>104.0112030164202</v>
          </cell>
          <cell r="BM95">
            <v>108.10368110540456</v>
          </cell>
          <cell r="BN95">
            <v>113.32584055270227</v>
          </cell>
          <cell r="BO95">
            <v>118.54799999999999</v>
          </cell>
          <cell r="BP95">
            <v>123.77015944729771</v>
          </cell>
          <cell r="BQ95">
            <v>128.99231889459543</v>
          </cell>
          <cell r="BR95">
            <v>134.21447834189311</v>
          </cell>
          <cell r="BS95">
            <v>140.12840689909316</v>
          </cell>
          <cell r="BT95">
            <v>146.04233545629322</v>
          </cell>
          <cell r="BU95">
            <v>151.95626401349327</v>
          </cell>
          <cell r="BV95">
            <v>157.87019257069332</v>
          </cell>
          <cell r="BW95">
            <v>163.78412112789343</v>
          </cell>
          <cell r="BX95">
            <v>170.71646918153115</v>
          </cell>
          <cell r="BY95">
            <v>177.64881723516891</v>
          </cell>
          <cell r="BZ95">
            <v>184.58116528880663</v>
          </cell>
          <cell r="CA95">
            <v>191.51351334244436</v>
          </cell>
          <cell r="CB95">
            <v>198.44586139608211</v>
          </cell>
          <cell r="CC95">
            <v>206.24138780045647</v>
          </cell>
          <cell r="CD95">
            <v>214.03691420483088</v>
          </cell>
          <cell r="CE95">
            <v>221.83244060920524</v>
          </cell>
          <cell r="CF95">
            <v>229.62796701357965</v>
          </cell>
          <cell r="CG95">
            <v>237.42349341795403</v>
          </cell>
          <cell r="CH95">
            <v>246.75944130849138</v>
          </cell>
          <cell r="CI95">
            <v>256.09538919902872</v>
          </cell>
          <cell r="CJ95">
            <v>265.43133708956606</v>
          </cell>
          <cell r="CK95">
            <v>274.7672849801034</v>
          </cell>
          <cell r="CL95">
            <v>284.10323287064085</v>
          </cell>
          <cell r="CM95">
            <v>296.09731005722449</v>
          </cell>
          <cell r="CN95">
            <v>308.09138724380813</v>
          </cell>
          <cell r="CO95">
            <v>320.08546443039182</v>
          </cell>
          <cell r="CP95">
            <v>332.07954161697546</v>
          </cell>
          <cell r="CQ95">
            <v>344.07361880355904</v>
          </cell>
        </row>
        <row r="96">
          <cell r="C96" t="str">
            <v>MLI</v>
          </cell>
          <cell r="D96">
            <v>14</v>
          </cell>
          <cell r="E96">
            <v>2.1235395636931279E-2</v>
          </cell>
          <cell r="F96">
            <v>2.2533746751235512E-2</v>
          </cell>
          <cell r="G96">
            <v>2.3911480215877658E-2</v>
          </cell>
          <cell r="H96">
            <v>2.5373449538877036E-2</v>
          </cell>
          <cell r="I96">
            <v>2.6924804976081591E-2</v>
          </cell>
          <cell r="J96">
            <v>2.8571011674595987E-2</v>
          </cell>
          <cell r="K96">
            <v>3.0317868925515169E-2</v>
          </cell>
          <cell r="L96">
            <v>3.217153059378728E-2</v>
          </cell>
          <cell r="M96">
            <v>3.4138526797176716E-2</v>
          </cell>
          <cell r="N96">
            <v>3.6225786910698415E-2</v>
          </cell>
          <cell r="O96">
            <v>3.8440663977563828E-2</v>
          </cell>
          <cell r="P96">
            <v>4.0790960612634056E-2</v>
          </cell>
          <cell r="Q96">
            <v>4.3284956489633257E-2</v>
          </cell>
          <cell r="R96">
            <v>4.593143750895496E-2</v>
          </cell>
          <cell r="S96">
            <v>4.8739726748814154E-2</v>
          </cell>
          <cell r="T96">
            <v>5.1719717308780541E-2</v>
          </cell>
          <cell r="U96">
            <v>5.4881907161394891E-2</v>
          </cell>
          <cell r="V96">
            <v>5.8237436134644369E-2</v>
          </cell>
          <cell r="W96">
            <v>6.17981251555796E-2</v>
          </cell>
          <cell r="X96">
            <v>6.5576517893321598E-2</v>
          </cell>
          <cell r="Y96">
            <v>6.9585924948159461E-2</v>
          </cell>
          <cell r="Z96">
            <v>7.3840470742409126E-2</v>
          </cell>
          <cell r="AA96">
            <v>7.8355143278221143E-2</v>
          </cell>
          <cell r="AB96">
            <v>8.3145846937625514E-2</v>
          </cell>
          <cell r="AC96">
            <v>8.8229458510818481E-2</v>
          </cell>
          <cell r="AD96">
            <v>9.362388665006903E-2</v>
          </cell>
          <cell r="AE96">
            <v>9.9348134958690437E-2</v>
          </cell>
          <cell r="AF96">
            <v>0.10542236893732815</v>
          </cell>
          <cell r="AG96">
            <v>0.1118679870234036</v>
          </cell>
          <cell r="AH96">
            <v>0.11870769597397329</v>
          </cell>
          <cell r="AI96">
            <v>0.12596559085756345</v>
          </cell>
          <cell r="AJ96">
            <v>0.13366723993677707</v>
          </cell>
          <cell r="AK96">
            <v>0.14183977474069961</v>
          </cell>
          <cell r="AL96">
            <v>0.15051198564441232</v>
          </cell>
          <cell r="AM96">
            <v>0.15971442329232258</v>
          </cell>
          <cell r="AN96">
            <v>0.16947950622260752</v>
          </cell>
          <cell r="AO96">
            <v>0.17984163507191264</v>
          </cell>
          <cell r="AP96">
            <v>0.19083731376262791</v>
          </cell>
          <cell r="AQ96">
            <v>0.20250527809966251</v>
          </cell>
          <cell r="AR96">
            <v>0.21488663222974175</v>
          </cell>
          <cell r="AS96">
            <v>0.22802499344394736</v>
          </cell>
          <cell r="AT96">
            <v>0.24196664583361518</v>
          </cell>
          <cell r="AU96">
            <v>0.25676070334089179</v>
          </cell>
          <cell r="AV96">
            <v>0.27245928277834841</v>
          </cell>
          <cell r="AW96">
            <v>0.28911768742716903</v>
          </cell>
          <cell r="AX96">
            <v>0.30679460186069607</v>
          </cell>
          <cell r="AY96">
            <v>0.32555229867966246</v>
          </cell>
          <cell r="AZ96">
            <v>0.34545685788740066</v>
          </cell>
          <cell r="BA96">
            <v>0.36657839967784889</v>
          </cell>
          <cell r="BB96">
            <v>0.38899133145642423</v>
          </cell>
          <cell r="BC96">
            <v>0.41277460996397364</v>
          </cell>
          <cell r="BD96">
            <v>0.43801201942721768</v>
          </cell>
          <cell r="BE96">
            <v>0.46479246671556201</v>
          </cell>
          <cell r="BF96">
            <v>0.49321029454406062</v>
          </cell>
          <cell r="BG96">
            <v>0.52336561382588864</v>
          </cell>
          <cell r="BH96">
            <v>0.55536465634514343</v>
          </cell>
          <cell r="BI96">
            <v>0.5893201489923765</v>
          </cell>
          <cell r="BJ96">
            <v>0.62535171088122099</v>
          </cell>
          <cell r="BK96">
            <v>0.66358627474508614</v>
          </cell>
          <cell r="BL96">
            <v>0.70415853409842222</v>
          </cell>
          <cell r="BM96">
            <v>0.74721141773782684</v>
          </cell>
          <cell r="BN96">
            <v>0.81489070886891335</v>
          </cell>
          <cell r="BO96">
            <v>0.88256999999999985</v>
          </cell>
          <cell r="BP96">
            <v>0.95024929113108636</v>
          </cell>
          <cell r="BQ96">
            <v>1.0179285822621729</v>
          </cell>
          <cell r="BR96">
            <v>1.0856078733932597</v>
          </cell>
          <cell r="BS96">
            <v>1.1595666863818699</v>
          </cell>
          <cell r="BT96">
            <v>1.2335254993704801</v>
          </cell>
          <cell r="BU96">
            <v>1.3074843123590898</v>
          </cell>
          <cell r="BV96">
            <v>1.3814431253477</v>
          </cell>
          <cell r="BW96">
            <v>1.4554019383363099</v>
          </cell>
          <cell r="BX96">
            <v>1.5532590228147249</v>
          </cell>
          <cell r="BY96">
            <v>1.65111610729314</v>
          </cell>
          <cell r="BZ96">
            <v>1.748973191771555</v>
          </cell>
          <cell r="CA96">
            <v>1.84683027624997</v>
          </cell>
          <cell r="CB96">
            <v>1.9446873607283848</v>
          </cell>
          <cell r="CC96">
            <v>2.0717560303564904</v>
          </cell>
          <cell r="CD96">
            <v>2.1988246999845962</v>
          </cell>
          <cell r="CE96">
            <v>2.325893369612702</v>
          </cell>
          <cell r="CF96">
            <v>2.4529620392408078</v>
          </cell>
          <cell r="CG96">
            <v>2.5800307088689136</v>
          </cell>
          <cell r="CH96">
            <v>2.7429004626695184</v>
          </cell>
          <cell r="CI96">
            <v>2.9057702164701227</v>
          </cell>
          <cell r="CJ96">
            <v>3.0686399702707279</v>
          </cell>
          <cell r="CK96">
            <v>3.2315097240713331</v>
          </cell>
          <cell r="CL96">
            <v>3.3943794778719378</v>
          </cell>
          <cell r="CM96">
            <v>3.6019756720114846</v>
          </cell>
          <cell r="CN96">
            <v>3.8095718661510309</v>
          </cell>
          <cell r="CO96">
            <v>4.0171680602905777</v>
          </cell>
          <cell r="CP96">
            <v>4.2247642544301254</v>
          </cell>
          <cell r="CQ96">
            <v>4.4323604485696713</v>
          </cell>
        </row>
        <row r="97">
          <cell r="C97" t="str">
            <v>MLT</v>
          </cell>
          <cell r="D97">
            <v>4</v>
          </cell>
          <cell r="E97">
            <v>0.70584335275354826</v>
          </cell>
          <cell r="F97">
            <v>0.71555314155177385</v>
          </cell>
          <cell r="G97">
            <v>0.72539650106103382</v>
          </cell>
          <cell r="H97">
            <v>0.73537526871932157</v>
          </cell>
          <cell r="I97">
            <v>0.74549130724096813</v>
          </cell>
          <cell r="J97">
            <v>0.7557465049643507</v>
          </cell>
          <cell r="K97">
            <v>0.76614277620438487</v>
          </cell>
          <cell r="L97">
            <v>0.7766820616098653</v>
          </cell>
          <cell r="M97">
            <v>0.78736632852572219</v>
          </cell>
          <cell r="N97">
            <v>0.79819757136026159</v>
          </cell>
          <cell r="O97">
            <v>0.80917781195745664</v>
          </cell>
          <cell r="P97">
            <v>0.82030909997436108</v>
          </cell>
          <cell r="Q97">
            <v>0.83159351326371411</v>
          </cell>
          <cell r="R97">
            <v>0.84303315826180825</v>
          </cell>
          <cell r="S97">
            <v>0.85463017038169342</v>
          </cell>
          <cell r="T97">
            <v>0.8663867144117896</v>
          </cell>
          <cell r="U97">
            <v>0.87830498491998321</v>
          </cell>
          <cell r="V97">
            <v>0.89038720666328197</v>
          </cell>
          <cell r="W97">
            <v>0.9026356350031054</v>
          </cell>
          <cell r="X97">
            <v>0.91505255632628835</v>
          </cell>
          <cell r="Y97">
            <v>0.9276402884718753</v>
          </cell>
          <cell r="Z97">
            <v>0.94040118116378668</v>
          </cell>
          <cell r="AA97">
            <v>0.95333761644943638</v>
          </cell>
          <cell r="AB97">
            <v>0.96645200914438312</v>
          </cell>
          <cell r="AC97">
            <v>0.97974680728309893</v>
          </cell>
          <cell r="AD97">
            <v>0.99322449257593803</v>
          </cell>
          <cell r="AE97">
            <v>1.0068875808723925</v>
          </cell>
          <cell r="AF97">
            <v>1.02073862263072</v>
          </cell>
          <cell r="AG97">
            <v>1.0347802033940323</v>
          </cell>
          <cell r="AH97">
            <v>1.0490149442729326</v>
          </cell>
          <cell r="AI97">
            <v>1.0634455024347931</v>
          </cell>
          <cell r="AJ97">
            <v>1.0780745715997615</v>
          </cell>
          <cell r="AK97">
            <v>1.0929048825435925</v>
          </cell>
          <cell r="AL97">
            <v>1.1079392036073954</v>
          </cell>
          <cell r="AM97">
            <v>1.1231803412143941</v>
          </cell>
          <cell r="AN97">
            <v>1.1386311403937961</v>
          </cell>
          <cell r="AO97">
            <v>1.1542944853118673</v>
          </cell>
          <cell r="AP97">
            <v>1.1701732998103134</v>
          </cell>
          <cell r="AQ97">
            <v>1.1862705479520665</v>
          </cell>
          <cell r="AR97">
            <v>1.2025892345745808</v>
          </cell>
          <cell r="AS97">
            <v>1.219132405850738</v>
          </cell>
          <cell r="AT97">
            <v>1.2359031498574702</v>
          </cell>
          <cell r="AU97">
            <v>1.2529045971522044</v>
          </cell>
          <cell r="AV97">
            <v>1.270139921357236</v>
          </cell>
          <cell r="AW97">
            <v>1.2876123397521426</v>
          </cell>
          <cell r="AX97">
            <v>1.3053251138743462</v>
          </cell>
          <cell r="AY97">
            <v>1.3232815501279369</v>
          </cell>
          <cell r="AZ97">
            <v>1.3414850004008718</v>
          </cell>
          <cell r="BA97">
            <v>1.3599388626906652</v>
          </cell>
          <cell r="BB97">
            <v>1.3786465817386848</v>
          </cell>
          <cell r="BC97">
            <v>1.3976116496731736</v>
          </cell>
          <cell r="BD97">
            <v>1.4168376066611181</v>
          </cell>
          <cell r="BE97">
            <v>1.4363280415690833</v>
          </cell>
          <cell r="BF97">
            <v>1.4560865926331386</v>
          </cell>
          <cell r="BG97">
            <v>1.4761169481379983</v>
          </cell>
          <cell r="BH97">
            <v>1.4964228471055072</v>
          </cell>
          <cell r="BI97">
            <v>1.517008079992594</v>
          </cell>
          <cell r="BJ97">
            <v>1.5378764893988279</v>
          </cell>
          <cell r="BK97">
            <v>1.5590319707837084</v>
          </cell>
          <cell r="BL97">
            <v>1.5804784731938215</v>
          </cell>
          <cell r="BM97">
            <v>1.60222</v>
          </cell>
          <cell r="BN97">
            <v>1.8080000000000001</v>
          </cell>
          <cell r="BO97">
            <v>1.8520000000000001</v>
          </cell>
          <cell r="BP97">
            <v>1.8673999470595213</v>
          </cell>
          <cell r="BQ97">
            <v>1.8827998941190427</v>
          </cell>
          <cell r="BR97">
            <v>1.8981998411785646</v>
          </cell>
          <cell r="BS97">
            <v>1.9155212598616853</v>
          </cell>
          <cell r="BT97">
            <v>1.9328426785448061</v>
          </cell>
          <cell r="BU97">
            <v>1.9501640972279268</v>
          </cell>
          <cell r="BV97">
            <v>1.9674855159110476</v>
          </cell>
          <cell r="BW97">
            <v>1.9848069345941681</v>
          </cell>
          <cell r="BX97">
            <v>2.0067890541447668</v>
          </cell>
          <cell r="BY97">
            <v>2.0287711736953651</v>
          </cell>
          <cell r="BZ97">
            <v>2.0507532932459638</v>
          </cell>
          <cell r="CA97">
            <v>2.0727354127965625</v>
          </cell>
          <cell r="CB97">
            <v>2.0947175323471612</v>
          </cell>
          <cell r="CC97">
            <v>2.1156501573283282</v>
          </cell>
          <cell r="CD97">
            <v>2.1365827823094956</v>
          </cell>
          <cell r="CE97">
            <v>2.1575154072906626</v>
          </cell>
          <cell r="CF97">
            <v>2.1784480322718296</v>
          </cell>
          <cell r="CG97">
            <v>2.1993806572529961</v>
          </cell>
          <cell r="CH97">
            <v>2.2205902399630442</v>
          </cell>
          <cell r="CI97">
            <v>2.2417998226730922</v>
          </cell>
          <cell r="CJ97">
            <v>2.2630094053831398</v>
          </cell>
          <cell r="CK97">
            <v>2.2842189880931878</v>
          </cell>
          <cell r="CL97">
            <v>2.3054285708032354</v>
          </cell>
          <cell r="CM97">
            <v>2.3271337326249539</v>
          </cell>
          <cell r="CN97">
            <v>2.3488388944466725</v>
          </cell>
          <cell r="CO97">
            <v>2.3705440562683906</v>
          </cell>
          <cell r="CP97">
            <v>2.3922492180901087</v>
          </cell>
          <cell r="CQ97">
            <v>2.4139543799118264</v>
          </cell>
        </row>
        <row r="98">
          <cell r="C98" t="str">
            <v>MRT</v>
          </cell>
          <cell r="D98">
            <v>14</v>
          </cell>
          <cell r="E98">
            <v>2.3159783439645806E-2</v>
          </cell>
          <cell r="F98">
            <v>2.4575793348291623E-2</v>
          </cell>
          <cell r="G98">
            <v>2.6078379371373413E-2</v>
          </cell>
          <cell r="H98">
            <v>2.7672834850092441E-2</v>
          </cell>
          <cell r="I98">
            <v>2.9364776765273385E-2</v>
          </cell>
          <cell r="J98">
            <v>3.1160165524980868E-2</v>
          </cell>
          <cell r="K98">
            <v>3.3065325961968595E-2</v>
          </cell>
          <cell r="L98">
            <v>3.5086969614931324E-2</v>
          </cell>
          <cell r="M98">
            <v>3.7232218372052574E-2</v>
          </cell>
          <cell r="N98">
            <v>3.9508629560139986E-2</v>
          </cell>
          <cell r="O98">
            <v>4.1924222567732934E-2</v>
          </cell>
          <cell r="P98">
            <v>4.4487507095970748E-2</v>
          </cell>
          <cell r="Q98">
            <v>4.7207513136744379E-2</v>
          </cell>
          <cell r="R98">
            <v>5.0093822783739077E-2</v>
          </cell>
          <cell r="S98">
            <v>5.3156603988432714E-2</v>
          </cell>
          <cell r="T98">
            <v>5.6406646379966133E-2</v>
          </cell>
          <cell r="U98">
            <v>5.9855399275072406E-2</v>
          </cell>
          <cell r="V98">
            <v>6.3515012011967256E-2</v>
          </cell>
          <cell r="W98">
            <v>6.739837675028966E-2</v>
          </cell>
          <cell r="X98">
            <v>7.1519173887869186E-2</v>
          </cell>
          <cell r="Y98">
            <v>7.5891920254315126E-2</v>
          </cell>
          <cell r="Z98">
            <v>8.05320202512049E-2</v>
          </cell>
          <cell r="AA98">
            <v>8.5455820119029385E-2</v>
          </cell>
          <cell r="AB98">
            <v>9.0680665522067869E-2</v>
          </cell>
          <cell r="AC98">
            <v>9.6224962654053878E-2</v>
          </cell>
          <cell r="AD98">
            <v>0.10210824307989615</v>
          </cell>
          <cell r="AE98">
            <v>0.1083512325418805</v>
          </cell>
          <cell r="AF98">
            <v>0.11497592397274461</v>
          </cell>
          <cell r="AG98">
            <v>0.12200565497283744</v>
          </cell>
          <cell r="AH98">
            <v>0.12946519002430176</v>
          </cell>
          <cell r="AI98">
            <v>0.13738080773190536</v>
          </cell>
          <cell r="AJ98">
            <v>0.1457803933978549</v>
          </cell>
          <cell r="AK98">
            <v>0.15469353725671667</v>
          </cell>
          <cell r="AL98">
            <v>0.16415163871650873</v>
          </cell>
          <cell r="AM98">
            <v>0.17418801697318639</v>
          </cell>
          <cell r="AN98">
            <v>0.18483802838819685</v>
          </cell>
          <cell r="AO98">
            <v>0.19613919104260233</v>
          </cell>
          <cell r="AP98">
            <v>0.20813131690655418</v>
          </cell>
          <cell r="AQ98">
            <v>0.2208566520897268</v>
          </cell>
          <cell r="AR98">
            <v>0.23436002566678896</v>
          </cell>
          <cell r="AS98">
            <v>0.24868900760219761</v>
          </cell>
          <cell r="AT98">
            <v>0.26389407633065515</v>
          </cell>
          <cell r="AU98">
            <v>0.28002879658358593</v>
          </cell>
          <cell r="AV98">
            <v>0.2971500080880829</v>
          </cell>
          <cell r="AW98">
            <v>0.31531802580307694</v>
          </cell>
          <cell r="AX98">
            <v>0.33459685239812487</v>
          </cell>
          <cell r="AY98">
            <v>0.35505440372334107</v>
          </cell>
          <cell r="AZ98">
            <v>0.37676274806476262</v>
          </cell>
          <cell r="BA98">
            <v>0.39979836002800173</v>
          </cell>
          <cell r="BB98">
            <v>0.42424238994457231</v>
          </cell>
          <cell r="BC98">
            <v>0.45018094974996076</v>
          </cell>
          <cell r="BD98">
            <v>0.47770541634053776</v>
          </cell>
          <cell r="BE98">
            <v>0.50691275347798392</v>
          </cell>
          <cell r="BF98">
            <v>0.53790585337524</v>
          </cell>
          <cell r="BG98">
            <v>0.57079389916732848</v>
          </cell>
          <cell r="BH98">
            <v>0.60569274954396568</v>
          </cell>
          <cell r="BI98">
            <v>0.64272534689895644</v>
          </cell>
          <cell r="BJ98">
            <v>0.68202215043420844</v>
          </cell>
          <cell r="BK98">
            <v>0.72372159574411399</v>
          </cell>
          <cell r="BL98">
            <v>0.76797058249933303</v>
          </cell>
          <cell r="BM98">
            <v>0.81492499194799872</v>
          </cell>
          <cell r="BN98">
            <v>0.88873749597399931</v>
          </cell>
          <cell r="BO98">
            <v>0.96254999999999979</v>
          </cell>
          <cell r="BP98">
            <v>1.0363625040260005</v>
          </cell>
          <cell r="BQ98">
            <v>1.110175008052001</v>
          </cell>
          <cell r="BR98">
            <v>1.1839875120780019</v>
          </cell>
          <cell r="BS98">
            <v>1.2646485989517759</v>
          </cell>
          <cell r="BT98">
            <v>1.3453096858255498</v>
          </cell>
          <cell r="BU98">
            <v>1.4259707726993236</v>
          </cell>
          <cell r="BV98">
            <v>1.5066318595730976</v>
          </cell>
          <cell r="BW98">
            <v>1.5872929464468712</v>
          </cell>
          <cell r="BX98">
            <v>1.694018006968641</v>
          </cell>
          <cell r="BY98">
            <v>1.8007430674904108</v>
          </cell>
          <cell r="BZ98">
            <v>1.9074681280121806</v>
          </cell>
          <cell r="CA98">
            <v>2.0141931885339504</v>
          </cell>
          <cell r="CB98">
            <v>2.1209182490557201</v>
          </cell>
          <cell r="CC98">
            <v>2.2595020984393757</v>
          </cell>
          <cell r="CD98">
            <v>2.3980859478230316</v>
          </cell>
          <cell r="CE98">
            <v>2.5366697972066876</v>
          </cell>
          <cell r="CF98">
            <v>2.6752536465903436</v>
          </cell>
          <cell r="CG98">
            <v>2.8138374959739996</v>
          </cell>
          <cell r="CH98">
            <v>2.991466784892467</v>
          </cell>
          <cell r="CI98">
            <v>3.1690960738109348</v>
          </cell>
          <cell r="CJ98">
            <v>3.3467253627294031</v>
          </cell>
          <cell r="CK98">
            <v>3.5243546516478714</v>
          </cell>
          <cell r="CL98">
            <v>3.7019839405663388</v>
          </cell>
          <cell r="CM98">
            <v>3.9283928561979837</v>
          </cell>
          <cell r="CN98">
            <v>4.1548017718296277</v>
          </cell>
          <cell r="CO98">
            <v>4.3812106874612731</v>
          </cell>
          <cell r="CP98">
            <v>4.6076196030929184</v>
          </cell>
          <cell r="CQ98">
            <v>4.834028518724562</v>
          </cell>
        </row>
        <row r="99">
          <cell r="C99" t="str">
            <v>MUS</v>
          </cell>
          <cell r="D99">
            <v>14</v>
          </cell>
          <cell r="E99">
            <v>5.9478452717058275E-2</v>
          </cell>
          <cell r="F99">
            <v>6.3115018603684903E-2</v>
          </cell>
          <cell r="G99">
            <v>6.697392738666573E-2</v>
          </cell>
          <cell r="H99">
            <v>7.1068773309883676E-2</v>
          </cell>
          <cell r="I99">
            <v>7.5413981781471948E-2</v>
          </cell>
          <cell r="J99">
            <v>8.0024860191940911E-2</v>
          </cell>
          <cell r="K99">
            <v>8.491765183937082E-2</v>
          </cell>
          <cell r="L99">
            <v>9.0109593151639147E-2</v>
          </cell>
          <cell r="M99">
            <v>9.5618974407266105E-2</v>
          </cell>
          <cell r="N99">
            <v>0.10146520416878715</v>
          </cell>
          <cell r="O99">
            <v>0.10766887765563954</v>
          </cell>
          <cell r="P99">
            <v>0.1142518492974284</v>
          </cell>
          <cell r="Q99">
            <v>0.12123730972316464</v>
          </cell>
          <cell r="R99">
            <v>0.12864986745769363</v>
          </cell>
          <cell r="S99">
            <v>0.13651563561311691</v>
          </cell>
          <cell r="T99">
            <v>0.14486232388060497</v>
          </cell>
          <cell r="U99">
            <v>0.15371933614667188</v>
          </cell>
          <cell r="V99">
            <v>0.16311787407779657</v>
          </cell>
          <cell r="W99">
            <v>0.17309104703830044</v>
          </cell>
          <cell r="X99">
            <v>0.18367398872870258</v>
          </cell>
          <cell r="Y99">
            <v>0.19490398095544859</v>
          </cell>
          <cell r="Z99">
            <v>0.20682058496803135</v>
          </cell>
          <cell r="AA99">
            <v>0.21946578082618121</v>
          </cell>
          <cell r="AB99">
            <v>0.23288411528809086</v>
          </cell>
          <cell r="AC99">
            <v>0.24712285874065895</v>
          </cell>
          <cell r="AD99">
            <v>0.26223217172458924</v>
          </cell>
          <cell r="AE99">
            <v>0.27826528164098357</v>
          </cell>
          <cell r="AF99">
            <v>0.29527867026193427</v>
          </cell>
          <cell r="AG99">
            <v>0.31333227270568209</v>
          </cell>
          <cell r="AH99">
            <v>0.33248968857729372</v>
          </cell>
          <cell r="AI99">
            <v>0.35281840601866932</v>
          </cell>
          <cell r="AJ99">
            <v>0.37439003945716831</v>
          </cell>
          <cell r="AK99">
            <v>0.39728058189039916</v>
          </cell>
          <cell r="AL99">
            <v>0.42157067259592712</v>
          </cell>
          <cell r="AM99">
            <v>0.44734588120899366</v>
          </cell>
          <cell r="AN99">
            <v>0.47469700916900182</v>
          </cell>
          <cell r="AO99">
            <v>0.50372040959670983</v>
          </cell>
          <cell r="AP99">
            <v>0.53451832672900312</v>
          </cell>
          <cell r="AQ99">
            <v>0.56719925610701227</v>
          </cell>
          <cell r="AR99">
            <v>0.60187832678645503</v>
          </cell>
          <cell r="AS99">
            <v>0.63867770691666148</v>
          </cell>
          <cell r="AT99">
            <v>0.67772703411706359</v>
          </cell>
          <cell r="AU99">
            <v>0.71916387216728939</v>
          </cell>
          <cell r="AV99">
            <v>0.76313419561969853</v>
          </cell>
          <cell r="AW99">
            <v>0.80979290404156257</v>
          </cell>
          <cell r="AX99">
            <v>0.8593043676984724</v>
          </cell>
          <cell r="AY99">
            <v>0.91184300660131856</v>
          </cell>
          <cell r="AZ99">
            <v>0.96759390495672248</v>
          </cell>
          <cell r="BA99">
            <v>1.026753463185518</v>
          </cell>
          <cell r="BB99">
            <v>1.0895300898062261</v>
          </cell>
          <cell r="BC99">
            <v>1.1561449356209061</v>
          </cell>
          <cell r="BD99">
            <v>1.2268326727897871</v>
          </cell>
          <cell r="BE99">
            <v>1.3018423215392203</v>
          </cell>
          <cell r="BF99">
            <v>1.3814381274152965</v>
          </cell>
          <cell r="BG99">
            <v>1.4659004921735352</v>
          </cell>
          <cell r="BH99">
            <v>1.5555269615840044</v>
          </cell>
          <cell r="BI99">
            <v>1.6506332736317286</v>
          </cell>
          <cell r="BJ99">
            <v>1.7515544708050108</v>
          </cell>
          <cell r="BK99">
            <v>1.8586460803900575</v>
          </cell>
          <cell r="BL99">
            <v>1.9722853669298752</v>
          </cell>
          <cell r="BM99">
            <v>2.092872661259626</v>
          </cell>
          <cell r="BN99">
            <v>2.282436330629813</v>
          </cell>
          <cell r="BO99">
            <v>2.4719999999999995</v>
          </cell>
          <cell r="BP99">
            <v>2.661563669370187</v>
          </cell>
          <cell r="BQ99">
            <v>2.8511273387403735</v>
          </cell>
          <cell r="BR99">
            <v>3.0406910081105614</v>
          </cell>
          <cell r="BS99">
            <v>3.2478430591748895</v>
          </cell>
          <cell r="BT99">
            <v>3.454995110239218</v>
          </cell>
          <cell r="BU99">
            <v>3.6621471613035457</v>
          </cell>
          <cell r="BV99">
            <v>3.8692992123678742</v>
          </cell>
          <cell r="BW99">
            <v>4.0764512634322019</v>
          </cell>
          <cell r="BX99">
            <v>4.3505402454173607</v>
          </cell>
          <cell r="BY99">
            <v>4.6246292274025205</v>
          </cell>
          <cell r="BZ99">
            <v>4.8987182093876793</v>
          </cell>
          <cell r="CA99">
            <v>5.1728071913728382</v>
          </cell>
          <cell r="CB99">
            <v>5.446896173357997</v>
          </cell>
          <cell r="CC99">
            <v>5.80280420481236</v>
          </cell>
          <cell r="CD99">
            <v>6.158712236266723</v>
          </cell>
          <cell r="CE99">
            <v>6.5146202677210869</v>
          </cell>
          <cell r="CF99">
            <v>6.8705282991754499</v>
          </cell>
          <cell r="CG99">
            <v>7.2264363306298138</v>
          </cell>
          <cell r="CH99">
            <v>7.6826200116920464</v>
          </cell>
          <cell r="CI99">
            <v>8.1388036927542782</v>
          </cell>
          <cell r="CJ99">
            <v>8.5949873738165135</v>
          </cell>
          <cell r="CK99">
            <v>9.051171054878747</v>
          </cell>
          <cell r="CL99">
            <v>9.5073547359409805</v>
          </cell>
          <cell r="CM99">
            <v>10.088813194661489</v>
          </cell>
          <cell r="CN99">
            <v>10.670271653381997</v>
          </cell>
          <cell r="CO99">
            <v>11.251730112102505</v>
          </cell>
          <cell r="CP99">
            <v>11.833188570823017</v>
          </cell>
          <cell r="CQ99">
            <v>12.414647029543524</v>
          </cell>
        </row>
        <row r="100">
          <cell r="C100" t="str">
            <v>MEX</v>
          </cell>
          <cell r="D100">
            <v>2</v>
          </cell>
          <cell r="E100">
            <v>81.856488682966273</v>
          </cell>
          <cell r="F100">
            <v>83.24665918298966</v>
          </cell>
          <cell r="G100">
            <v>84.660438978381436</v>
          </cell>
          <cell r="H100">
            <v>86.098229026310364</v>
          </cell>
          <cell r="I100">
            <v>87.560437093409391</v>
          </cell>
          <cell r="J100">
            <v>89.047477871420924</v>
          </cell>
          <cell r="K100">
            <v>90.559773094806118</v>
          </cell>
          <cell r="L100">
            <v>92.097751660351506</v>
          </cell>
          <cell r="M100">
            <v>93.661849748806915</v>
          </cell>
          <cell r="N100">
            <v>95.252510948589219</v>
          </cell>
          <cell r="O100">
            <v>96.870186381586848</v>
          </cell>
          <cell r="P100">
            <v>98.51533483110093</v>
          </cell>
          <cell r="Q100">
            <v>100.18842287195922</v>
          </cell>
          <cell r="R100">
            <v>101.88992500283975</v>
          </cell>
          <cell r="S100">
            <v>103.62032378084179</v>
          </cell>
          <cell r="T100">
            <v>105.38010995834213</v>
          </cell>
          <cell r="U100">
            <v>107.1697826221757</v>
          </cell>
          <cell r="V100">
            <v>108.98984933517984</v>
          </cell>
          <cell r="W100">
            <v>110.84082628014241</v>
          </cell>
          <cell r="X100">
            <v>112.72323840619461</v>
          </cell>
          <cell r="Y100">
            <v>114.63761957768997</v>
          </cell>
          <cell r="Z100">
            <v>116.5845127256118</v>
          </cell>
          <cell r="AA100">
            <v>118.56447000155188</v>
          </cell>
          <cell r="AB100">
            <v>120.57805293430432</v>
          </cell>
          <cell r="AC100">
            <v>122.62583258911877</v>
          </cell>
          <cell r="AD100">
            <v>124.70838972965822</v>
          </cell>
          <cell r="AE100">
            <v>126.82631498270742</v>
          </cell>
          <cell r="AF100">
            <v>128.9802090056784</v>
          </cell>
          <cell r="AG100">
            <v>131.17068265696093</v>
          </cell>
          <cell r="AH100">
            <v>133.39835716916588</v>
          </cell>
          <cell r="AI100">
            <v>135.66386432531081</v>
          </cell>
          <cell r="AJ100">
            <v>137.96784663799787</v>
          </cell>
          <cell r="AK100">
            <v>140.31095753163441</v>
          </cell>
          <cell r="AL100">
            <v>142.69386152774854</v>
          </cell>
          <cell r="AM100">
            <v>145.1172344334517</v>
          </cell>
          <cell r="AN100">
            <v>147.58176353310196</v>
          </cell>
          <cell r="AO100">
            <v>150.08814778322235</v>
          </cell>
          <cell r="AP100">
            <v>152.63709801072952</v>
          </cell>
          <cell r="AQ100">
            <v>155.22933711452885</v>
          </cell>
          <cell r="AR100">
            <v>157.86560027053335</v>
          </cell>
          <cell r="AS100">
            <v>160.54663514016423</v>
          </cell>
          <cell r="AT100">
            <v>163.27320208239269</v>
          </cell>
          <cell r="AU100">
            <v>166.04607436938258</v>
          </cell>
          <cell r="AV100">
            <v>168.86603840579548</v>
          </cell>
          <cell r="AW100">
            <v>171.73389395182016</v>
          </cell>
          <cell r="AX100">
            <v>174.65045434998984</v>
          </cell>
          <cell r="AY100">
            <v>177.61654675585137</v>
          </cell>
          <cell r="AZ100">
            <v>180.63301237255195</v>
          </cell>
          <cell r="BA100">
            <v>183.70070668940986</v>
          </cell>
          <cell r="BB100">
            <v>186.8204997245368</v>
          </cell>
          <cell r="BC100">
            <v>189.99327627158067</v>
          </cell>
          <cell r="BD100">
            <v>193.21993615065884</v>
          </cell>
          <cell r="BE100">
            <v>196.501394463553</v>
          </cell>
          <cell r="BF100">
            <v>199.838581853238</v>
          </cell>
          <cell r="BG100">
            <v>203.23244476781827</v>
          </cell>
          <cell r="BH100">
            <v>206.68394572894664</v>
          </cell>
          <cell r="BI100">
            <v>210.19406360480178</v>
          </cell>
          <cell r="BJ100">
            <v>213.76379388770164</v>
          </cell>
          <cell r="BK100">
            <v>217.39414897643144</v>
          </cell>
          <cell r="BL100">
            <v>221.08615846336673</v>
          </cell>
          <cell r="BM100">
            <v>224.84086942647238</v>
          </cell>
          <cell r="BN100">
            <v>229.41893471323618</v>
          </cell>
          <cell r="BO100">
            <v>233.99699999999999</v>
          </cell>
          <cell r="BP100">
            <v>238.57506528676379</v>
          </cell>
          <cell r="BQ100">
            <v>243.15313057352759</v>
          </cell>
          <cell r="BR100">
            <v>247.73119586029134</v>
          </cell>
          <cell r="BS100">
            <v>252.88401039123201</v>
          </cell>
          <cell r="BT100">
            <v>258.03682492217268</v>
          </cell>
          <cell r="BU100">
            <v>263.18963945311333</v>
          </cell>
          <cell r="BV100">
            <v>268.34245398405398</v>
          </cell>
          <cell r="BW100">
            <v>273.49526851499456</v>
          </cell>
          <cell r="BX100">
            <v>278.22287442926375</v>
          </cell>
          <cell r="BY100">
            <v>282.95048034353294</v>
          </cell>
          <cell r="BZ100">
            <v>287.67808625780214</v>
          </cell>
          <cell r="CA100">
            <v>292.40569217207138</v>
          </cell>
          <cell r="CB100">
            <v>297.13329808634046</v>
          </cell>
          <cell r="CC100">
            <v>301.97802657009612</v>
          </cell>
          <cell r="CD100">
            <v>306.82275505385172</v>
          </cell>
          <cell r="CE100">
            <v>311.66748353760732</v>
          </cell>
          <cell r="CF100">
            <v>316.51221202136293</v>
          </cell>
          <cell r="CG100">
            <v>321.35694050511864</v>
          </cell>
          <cell r="CH100">
            <v>326.45471807210146</v>
          </cell>
          <cell r="CI100">
            <v>331.55249563908433</v>
          </cell>
          <cell r="CJ100">
            <v>336.65027320606714</v>
          </cell>
          <cell r="CK100">
            <v>341.74805077304995</v>
          </cell>
          <cell r="CL100">
            <v>346.84582834003282</v>
          </cell>
          <cell r="CM100">
            <v>352.00412334236233</v>
          </cell>
          <cell r="CN100">
            <v>357.16241834469179</v>
          </cell>
          <cell r="CO100">
            <v>362.3207133470213</v>
          </cell>
          <cell r="CP100">
            <v>367.47900834935075</v>
          </cell>
          <cell r="CQ100">
            <v>372.63730335168009</v>
          </cell>
        </row>
        <row r="101">
          <cell r="C101" t="str">
            <v>MNG</v>
          </cell>
          <cell r="D101">
            <v>9</v>
          </cell>
          <cell r="E101">
            <v>0.37846741463476252</v>
          </cell>
          <cell r="F101">
            <v>0.39335878745681141</v>
          </cell>
          <cell r="G101">
            <v>0.40883608386422166</v>
          </cell>
          <cell r="H101">
            <v>0.42492235790660882</v>
          </cell>
          <cell r="I101">
            <v>0.44164157073003746</v>
          </cell>
          <cell r="J101">
            <v>0.45901862626810275</v>
          </cell>
          <cell r="K101">
            <v>0.47707940833733192</v>
          </cell>
          <cell r="L101">
            <v>0.49585081919216001</v>
          </cell>
          <cell r="M101">
            <v>0.51536081959690971</v>
          </cell>
          <cell r="N101">
            <v>0.53563847047446389</v>
          </cell>
          <cell r="O101">
            <v>0.5567139761936678</v>
          </cell>
          <cell r="P101">
            <v>0.57861872955993998</v>
          </cell>
          <cell r="Q101">
            <v>0.60138535857610653</v>
          </cell>
          <cell r="R101">
            <v>0.62504777504311138</v>
          </cell>
          <cell r="S101">
            <v>0.6496412250729946</v>
          </cell>
          <cell r="T101">
            <v>0.67520234158938053</v>
          </cell>
          <cell r="U101">
            <v>0.70176919889367728</v>
          </cell>
          <cell r="V101">
            <v>0.72938136937826525</v>
          </cell>
          <cell r="W101">
            <v>0.75807998247115227</v>
          </cell>
          <cell r="X101">
            <v>0.78790778589989507</v>
          </cell>
          <cell r="Y101">
            <v>0.81890920936604283</v>
          </cell>
          <cell r="Z101">
            <v>0.85113043072494743</v>
          </cell>
          <cell r="AA101">
            <v>0.88461944476951893</v>
          </cell>
          <cell r="AB101">
            <v>0.91942613472038159</v>
          </cell>
          <cell r="AC101">
            <v>0.95560234652891851</v>
          </cell>
          <cell r="AD101">
            <v>0.99320196610388156</v>
          </cell>
          <cell r="AE101">
            <v>1.0322809995765994</v>
          </cell>
          <cell r="AF101">
            <v>1.0728976567243411</v>
          </cell>
          <cell r="AG101">
            <v>1.1151124376760995</v>
          </cell>
          <cell r="AH101">
            <v>1.158988223029942</v>
          </cell>
          <cell r="AI101">
            <v>1.2045903675161678</v>
          </cell>
          <cell r="AJ101">
            <v>1.2519867973457823</v>
          </cell>
          <cell r="AK101">
            <v>1.301248111389294</v>
          </cell>
          <cell r="AL101">
            <v>1.3524476863365453</v>
          </cell>
          <cell r="AM101">
            <v>1.4056617859942151</v>
          </cell>
          <cell r="AN101">
            <v>1.4609696748837975</v>
          </cell>
          <cell r="AO101">
            <v>1.5184537363092638</v>
          </cell>
          <cell r="AP101">
            <v>1.578199595070277</v>
          </cell>
          <cell r="AQ101">
            <v>1.640296245003741</v>
          </cell>
          <cell r="AR101">
            <v>1.7048361815436672</v>
          </cell>
          <cell r="AS101">
            <v>1.7719155394968078</v>
          </cell>
          <cell r="AT101">
            <v>1.8416342362392808</v>
          </cell>
          <cell r="AU101">
            <v>1.9140961205474825</v>
          </cell>
          <cell r="AV101">
            <v>1.989409127284977</v>
          </cell>
          <cell r="AW101">
            <v>2.0676854381757757</v>
          </cell>
          <cell r="AX101">
            <v>2.1490416489034847</v>
          </cell>
          <cell r="AY101">
            <v>2.2335989427852208</v>
          </cell>
          <cell r="AZ101">
            <v>2.3214832712789897</v>
          </cell>
          <cell r="BA101">
            <v>2.4128255415934015</v>
          </cell>
          <cell r="BB101">
            <v>2.5077618116791727</v>
          </cell>
          <cell r="BC101">
            <v>2.6064334928928643</v>
          </cell>
          <cell r="BD101">
            <v>2.7089875606347311</v>
          </cell>
          <cell r="BE101">
            <v>2.815576773274437</v>
          </cell>
          <cell r="BF101">
            <v>2.9263598996907314</v>
          </cell>
          <cell r="BG101">
            <v>3.0415019557640197</v>
          </cell>
          <cell r="BH101">
            <v>3.1611744501740913</v>
          </cell>
          <cell r="BI101">
            <v>3.285555639869131</v>
          </cell>
          <cell r="BJ101">
            <v>3.4148307955865467</v>
          </cell>
          <cell r="BK101">
            <v>3.5491924778211108</v>
          </cell>
          <cell r="BL101">
            <v>3.6888408236514918</v>
          </cell>
          <cell r="BM101">
            <v>3.8339838448524053</v>
          </cell>
          <cell r="BN101">
            <v>4.0191919224262023</v>
          </cell>
          <cell r="BO101">
            <v>4.2043999999999997</v>
          </cell>
          <cell r="BP101">
            <v>4.3896080775737971</v>
          </cell>
          <cell r="BQ101">
            <v>4.5748161551475945</v>
          </cell>
          <cell r="BR101">
            <v>4.7600242327213911</v>
          </cell>
          <cell r="BS101">
            <v>4.9697664571865179</v>
          </cell>
          <cell r="BT101">
            <v>5.1795086816516456</v>
          </cell>
          <cell r="BU101">
            <v>5.3892509061167724</v>
          </cell>
          <cell r="BV101">
            <v>5.5989931305819001</v>
          </cell>
          <cell r="BW101">
            <v>5.8087353550470295</v>
          </cell>
          <cell r="BX101">
            <v>6.0545966446235253</v>
          </cell>
          <cell r="BY101">
            <v>6.300457934200022</v>
          </cell>
          <cell r="BZ101">
            <v>6.5463192237765178</v>
          </cell>
          <cell r="CA101">
            <v>6.7921805133530135</v>
          </cell>
          <cell r="CB101">
            <v>7.0380418029295111</v>
          </cell>
          <cell r="CC101">
            <v>7.3145164057448397</v>
          </cell>
          <cell r="CD101">
            <v>7.5909910085601693</v>
          </cell>
          <cell r="CE101">
            <v>7.8674656113754979</v>
          </cell>
          <cell r="CF101">
            <v>8.1439402141908275</v>
          </cell>
          <cell r="CG101">
            <v>8.4204148170061579</v>
          </cell>
          <cell r="CH101">
            <v>8.7515217046042206</v>
          </cell>
          <cell r="CI101">
            <v>9.0826285922022834</v>
          </cell>
          <cell r="CJ101">
            <v>9.4137354798003479</v>
          </cell>
          <cell r="CK101">
            <v>9.7448423673984088</v>
          </cell>
          <cell r="CL101">
            <v>10.075949254996477</v>
          </cell>
          <cell r="CM101">
            <v>10.501328832241747</v>
          </cell>
          <cell r="CN101">
            <v>10.926708409487018</v>
          </cell>
          <cell r="CO101">
            <v>11.35208798673229</v>
          </cell>
          <cell r="CP101">
            <v>11.777467563977559</v>
          </cell>
          <cell r="CQ101">
            <v>12.202847141222827</v>
          </cell>
        </row>
        <row r="102">
          <cell r="C102" t="str">
            <v>MAR</v>
          </cell>
          <cell r="D102">
            <v>13</v>
          </cell>
          <cell r="E102">
            <v>4.2469209805591239</v>
          </cell>
          <cell r="F102">
            <v>4.3737059372774176</v>
          </cell>
          <cell r="G102">
            <v>4.5042758538109853</v>
          </cell>
          <cell r="H102">
            <v>4.6387437240131515</v>
          </cell>
          <cell r="I102">
            <v>4.777225914985971</v>
          </cell>
          <cell r="J102">
            <v>4.9198422677831131</v>
          </cell>
          <cell r="K102">
            <v>5.0667162011190685</v>
          </cell>
          <cell r="L102">
            <v>5.2179748181744259</v>
          </cell>
          <cell r="M102">
            <v>5.3737490165896489</v>
          </cell>
          <cell r="N102">
            <v>5.5341736017425358</v>
          </cell>
          <cell r="O102">
            <v>5.6993874034074006</v>
          </cell>
          <cell r="P102">
            <v>5.8695333958969194</v>
          </cell>
          <cell r="Q102">
            <v>6.0447588217906212</v>
          </cell>
          <cell r="R102">
            <v>6.2252153193570887</v>
          </cell>
          <cell r="S102">
            <v>6.4110590537801473</v>
          </cell>
          <cell r="T102">
            <v>6.6024508523025975</v>
          </cell>
          <cell r="U102">
            <v>6.7995563434044444</v>
          </cell>
          <cell r="V102">
            <v>7.0025461001360689</v>
          </cell>
          <cell r="W102">
            <v>7.2115957877303787</v>
          </cell>
          <cell r="X102">
            <v>7.4268863156216813</v>
          </cell>
          <cell r="Y102">
            <v>7.6486039940028343</v>
          </cell>
          <cell r="Z102">
            <v>7.8769406950561578</v>
          </cell>
          <cell r="AA102">
            <v>8.1120940189976309</v>
          </cell>
          <cell r="AB102">
            <v>8.3542674650780757</v>
          </cell>
          <cell r="AC102">
            <v>8.6036706076892955</v>
          </cell>
          <cell r="AD102">
            <v>8.8605192777275903</v>
          </cell>
          <cell r="AE102">
            <v>9.1250357493715715</v>
          </cell>
          <cell r="AF102">
            <v>9.3974489324359389</v>
          </cell>
          <cell r="AG102">
            <v>9.6779945704676607</v>
          </cell>
          <cell r="AH102">
            <v>9.9669154447559976</v>
          </cell>
          <cell r="AI102">
            <v>10.264461584432915</v>
          </cell>
          <cell r="AJ102">
            <v>10.570890482845709</v>
          </cell>
          <cell r="AK102">
            <v>10.886467320389073</v>
          </cell>
          <cell r="AL102">
            <v>11.211465193989474</v>
          </cell>
          <cell r="AM102">
            <v>11.546165353440397</v>
          </cell>
          <cell r="AN102">
            <v>11.890857444793006</v>
          </cell>
          <cell r="AO102">
            <v>12.245839761012839</v>
          </cell>
          <cell r="AP102">
            <v>12.611419500119442</v>
          </cell>
          <cell r="AQ102">
            <v>12.987913031032367</v>
          </cell>
          <cell r="AR102">
            <v>13.375646167353544</v>
          </cell>
          <cell r="AS102">
            <v>13.774954449323007</v>
          </cell>
          <cell r="AT102">
            <v>14.186183434191934</v>
          </cell>
          <cell r="AU102">
            <v>14.609688995264323</v>
          </cell>
          <cell r="AV102">
            <v>15.045837629866055</v>
          </cell>
          <cell r="AW102">
            <v>15.495006776507887</v>
          </cell>
          <cell r="AX102">
            <v>15.95758514151683</v>
          </cell>
          <cell r="AY102">
            <v>16.433973035418575</v>
          </cell>
          <cell r="AZ102">
            <v>16.924582719362078</v>
          </cell>
          <cell r="BA102">
            <v>17.429838761886089</v>
          </cell>
          <cell r="BB102">
            <v>17.950178406336367</v>
          </cell>
          <cell r="BC102">
            <v>18.486051949251539</v>
          </cell>
          <cell r="BD102">
            <v>19.037923130045069</v>
          </cell>
          <cell r="BE102">
            <v>19.606269532320532</v>
          </cell>
          <cell r="BF102">
            <v>20.191582997167526</v>
          </cell>
          <cell r="BG102">
            <v>20.794370048795852</v>
          </cell>
          <cell r="BH102">
            <v>21.415152332876321</v>
          </cell>
          <cell r="BI102">
            <v>22.054467067967515</v>
          </cell>
          <cell r="BJ102">
            <v>22.712867510419159</v>
          </cell>
          <cell r="BK102">
            <v>23.390923433154438</v>
          </cell>
          <cell r="BL102">
            <v>24.089221618745583</v>
          </cell>
          <cell r="BM102">
            <v>24.808366367209434</v>
          </cell>
          <cell r="BN102">
            <v>25.752733183604715</v>
          </cell>
          <cell r="BO102">
            <v>26.697099999999999</v>
          </cell>
          <cell r="BP102">
            <v>27.641466816395287</v>
          </cell>
          <cell r="BQ102">
            <v>28.585833632790571</v>
          </cell>
          <cell r="BR102">
            <v>29.530200449185852</v>
          </cell>
          <cell r="BS102">
            <v>30.579496911847272</v>
          </cell>
          <cell r="BT102">
            <v>31.6287933745087</v>
          </cell>
          <cell r="BU102">
            <v>32.678089837170127</v>
          </cell>
          <cell r="BV102">
            <v>33.727386299831544</v>
          </cell>
          <cell r="BW102">
            <v>34.776682762492982</v>
          </cell>
          <cell r="BX102">
            <v>36.060178151196858</v>
          </cell>
          <cell r="BY102">
            <v>37.34367353990072</v>
          </cell>
          <cell r="BZ102">
            <v>38.62716892860459</v>
          </cell>
          <cell r="CA102">
            <v>39.910664317308459</v>
          </cell>
          <cell r="CB102">
            <v>41.194159706012336</v>
          </cell>
          <cell r="CC102">
            <v>42.309056231963154</v>
          </cell>
          <cell r="CD102">
            <v>43.423952757913973</v>
          </cell>
          <cell r="CE102">
            <v>44.538849283864792</v>
          </cell>
          <cell r="CF102">
            <v>45.653745809815611</v>
          </cell>
          <cell r="CG102">
            <v>46.768642335766422</v>
          </cell>
          <cell r="CH102">
            <v>48.27730920963679</v>
          </cell>
          <cell r="CI102">
            <v>49.785976083507144</v>
          </cell>
          <cell r="CJ102">
            <v>51.294642957377512</v>
          </cell>
          <cell r="CK102">
            <v>52.803309831247866</v>
          </cell>
          <cell r="CL102">
            <v>54.311976705118227</v>
          </cell>
          <cell r="CM102">
            <v>55.441540937368018</v>
          </cell>
          <cell r="CN102">
            <v>56.571105169617809</v>
          </cell>
          <cell r="CO102">
            <v>57.7006694018676</v>
          </cell>
          <cell r="CP102">
            <v>58.830233634117391</v>
          </cell>
          <cell r="CQ102">
            <v>59.959797866367204</v>
          </cell>
        </row>
        <row r="103">
          <cell r="C103" t="str">
            <v>MOZ</v>
          </cell>
          <cell r="D103">
            <v>14</v>
          </cell>
          <cell r="E103">
            <v>0.2715027752667013</v>
          </cell>
          <cell r="F103">
            <v>0.2881026981893125</v>
          </cell>
          <cell r="G103">
            <v>0.30571755527149519</v>
          </cell>
          <cell r="H103">
            <v>0.32440940049705802</v>
          </cell>
          <cell r="I103">
            <v>0.34424408188597472</v>
          </cell>
          <cell r="J103">
            <v>0.36529147346515423</v>
          </cell>
          <cell r="K103">
            <v>0.38762572142211177</v>
          </cell>
          <cell r="L103">
            <v>0.41132550530869583</v>
          </cell>
          <cell r="M103">
            <v>0.43647431521504482</v>
          </cell>
          <cell r="N103">
            <v>0.46316074589020806</v>
          </cell>
          <cell r="O103">
            <v>0.491478808845565</v>
          </cell>
          <cell r="P103">
            <v>0.52152826354052684</v>
          </cell>
          <cell r="Q103">
            <v>0.55341496881722896</v>
          </cell>
          <cell r="R103">
            <v>0.58725125582225535</v>
          </cell>
          <cell r="S103">
            <v>0.62315632372913088</v>
          </cell>
          <cell r="T103">
            <v>0.66125665965564184</v>
          </cell>
          <cell r="U103">
            <v>0.70168648425527735</v>
          </cell>
          <cell r="V103">
            <v>0.74458822455253104</v>
          </cell>
          <cell r="W103">
            <v>0.79011301568777603</v>
          </cell>
          <cell r="X103">
            <v>0.83842123333927188</v>
          </cell>
          <cell r="Y103">
            <v>0.88968305869792963</v>
          </cell>
          <cell r="Z103">
            <v>0.9440790779851399</v>
          </cell>
          <cell r="AA103">
            <v>1.0018009186256589</v>
          </cell>
          <cell r="AB103">
            <v>1.0630519243166736</v>
          </cell>
          <cell r="AC103">
            <v>1.1280478713711957</v>
          </cell>
          <cell r="AD103">
            <v>1.1970177288593304</v>
          </cell>
          <cell r="AE103">
            <v>1.2702044652252664</v>
          </cell>
          <cell r="AF103">
            <v>1.3478659042215477</v>
          </cell>
          <cell r="AG103">
            <v>1.4302756331759372</v>
          </cell>
          <cell r="AH103">
            <v>1.5177239667905269</v>
          </cell>
          <cell r="AI103">
            <v>1.6105189698683919</v>
          </cell>
          <cell r="AJ103">
            <v>1.7089875425706664</v>
          </cell>
          <cell r="AK103">
            <v>1.8134765720272104</v>
          </cell>
          <cell r="AL103">
            <v>1.9243541543577838</v>
          </cell>
          <cell r="AM103">
            <v>2.0420108914086912</v>
          </cell>
          <cell r="AN103">
            <v>2.1668612667730649</v>
          </cell>
          <cell r="AO103">
            <v>2.2993451059422627</v>
          </cell>
          <cell r="AP103">
            <v>2.4399291257322293</v>
          </cell>
          <cell r="AQ103">
            <v>2.5891085784431742</v>
          </cell>
          <cell r="AR103">
            <v>2.7474089965446438</v>
          </cell>
          <cell r="AS103">
            <v>2.9153880440322042</v>
          </cell>
          <cell r="AT103">
            <v>3.0936374809777289</v>
          </cell>
          <cell r="AU103">
            <v>3.2827852481940507</v>
          </cell>
          <cell r="AV103">
            <v>3.4834976793578796</v>
          </cell>
          <cell r="AW103">
            <v>3.6964818483838964</v>
          </cell>
          <cell r="AX103">
            <v>3.9224880603194019</v>
          </cell>
          <cell r="AY103">
            <v>4.1623124945344969</v>
          </cell>
          <cell r="AZ103">
            <v>4.4168000095192781</v>
          </cell>
          <cell r="BA103">
            <v>4.6868471191688448</v>
          </cell>
          <cell r="BB103">
            <v>4.9734051510410415</v>
          </cell>
          <cell r="BC103">
            <v>5.277483597712906</v>
          </cell>
          <cell r="BD103">
            <v>5.6001536730420538</v>
          </cell>
          <cell r="BE103">
            <v>5.9425520858610685</v>
          </cell>
          <cell r="BF103">
            <v>6.3058850443989503</v>
          </cell>
          <cell r="BG103">
            <v>6.6914325055364774</v>
          </cell>
          <cell r="BH103">
            <v>7.1005526838648487</v>
          </cell>
          <cell r="BI103">
            <v>7.5346868364322122</v>
          </cell>
          <cell r="BJ103">
            <v>7.9953643400338779</v>
          </cell>
          <cell r="BK103">
            <v>8.4842080789326104</v>
          </cell>
          <cell r="BL103">
            <v>9.0029401619889615</v>
          </cell>
          <cell r="BM103">
            <v>9.5533879893420792</v>
          </cell>
          <cell r="BN103">
            <v>10.41869399467104</v>
          </cell>
          <cell r="BO103">
            <v>11.284000000000001</v>
          </cell>
          <cell r="BP103">
            <v>12.149306005328961</v>
          </cell>
          <cell r="BQ103">
            <v>13.01461201065792</v>
          </cell>
          <cell r="BR103">
            <v>13.879918015986885</v>
          </cell>
          <cell r="BS103">
            <v>14.825510145521626</v>
          </cell>
          <cell r="BT103">
            <v>15.771102275056368</v>
          </cell>
          <cell r="BU103">
            <v>16.716694404591106</v>
          </cell>
          <cell r="BV103">
            <v>17.662286534125847</v>
          </cell>
          <cell r="BW103">
            <v>18.607878663660589</v>
          </cell>
          <cell r="BX103">
            <v>19.859019469777309</v>
          </cell>
          <cell r="BY103">
            <v>21.110160275894032</v>
          </cell>
          <cell r="BZ103">
            <v>22.361301082010755</v>
          </cell>
          <cell r="CA103">
            <v>23.612441888127474</v>
          </cell>
          <cell r="CB103">
            <v>24.863582694244194</v>
          </cell>
          <cell r="CC103">
            <v>26.488204954329561</v>
          </cell>
          <cell r="CD103">
            <v>28.112827214414935</v>
          </cell>
          <cell r="CE103">
            <v>29.737449474500306</v>
          </cell>
          <cell r="CF103">
            <v>31.362071734585676</v>
          </cell>
          <cell r="CG103">
            <v>32.986693994671043</v>
          </cell>
          <cell r="CH103">
            <v>35.06904701129978</v>
          </cell>
          <cell r="CI103">
            <v>37.151400027928517</v>
          </cell>
          <cell r="CJ103">
            <v>39.233753044557261</v>
          </cell>
          <cell r="CK103">
            <v>41.316106061186005</v>
          </cell>
          <cell r="CL103">
            <v>43.398459077814735</v>
          </cell>
          <cell r="CM103">
            <v>46.052656993754148</v>
          </cell>
          <cell r="CN103">
            <v>48.706854909693554</v>
          </cell>
          <cell r="CO103">
            <v>51.361052825632967</v>
          </cell>
          <cell r="CP103">
            <v>54.015250741572387</v>
          </cell>
          <cell r="CQ103">
            <v>56.669448657511786</v>
          </cell>
        </row>
        <row r="104">
          <cell r="C104" t="str">
            <v>MMR</v>
          </cell>
          <cell r="D104">
            <v>9</v>
          </cell>
          <cell r="E104">
            <v>0.69898189388234511</v>
          </cell>
          <cell r="F104">
            <v>0.72648439363574857</v>
          </cell>
          <cell r="G104">
            <v>0.75506902083666683</v>
          </cell>
          <cell r="H104">
            <v>0.78477835342612934</v>
          </cell>
          <cell r="I104">
            <v>0.81565664463865029</v>
          </cell>
          <cell r="J104">
            <v>0.84774988891918424</v>
          </cell>
          <cell r="K104">
            <v>0.88110589043368437</v>
          </cell>
          <cell r="L104">
            <v>0.91577433427531219</v>
          </cell>
          <cell r="M104">
            <v>0.95180686047236329</v>
          </cell>
          <cell r="N104">
            <v>0.98925714090814676</v>
          </cell>
          <cell r="O104">
            <v>1.0281809592673938</v>
          </cell>
          <cell r="P104">
            <v>1.0686362941282785</v>
          </cell>
          <cell r="Q104">
            <v>1.1106834053238197</v>
          </cell>
          <cell r="R104">
            <v>1.1543849237013035</v>
          </cell>
          <cell r="S104">
            <v>1.1998059444134248</v>
          </cell>
          <cell r="T104">
            <v>1.2470141238801113</v>
          </cell>
          <cell r="U104">
            <v>1.2960797805654563</v>
          </cell>
          <cell r="V104">
            <v>1.347075999719872</v>
          </cell>
          <cell r="W104">
            <v>1.4000787422434824</v>
          </cell>
          <cell r="X104">
            <v>1.4551669578329096</v>
          </cell>
          <cell r="Y104">
            <v>1.512422702579993</v>
          </cell>
          <cell r="Z104">
            <v>1.5719312611976066</v>
          </cell>
          <cell r="AA104">
            <v>1.6337812740546369</v>
          </cell>
          <cell r="AB104">
            <v>1.6980648692093436</v>
          </cell>
          <cell r="AC104">
            <v>1.7648777996377731</v>
          </cell>
          <cell r="AD104">
            <v>1.834319585861631</v>
          </cell>
          <cell r="AE104">
            <v>1.9064936641880637</v>
          </cell>
          <cell r="AF104">
            <v>1.9815075407821592</v>
          </cell>
          <cell r="AG104">
            <v>2.0594729518016632</v>
          </cell>
          <cell r="AH104">
            <v>2.1405060298324372</v>
          </cell>
          <cell r="AI104">
            <v>2.2247274768725722</v>
          </cell>
          <cell r="AJ104">
            <v>2.3122627441228234</v>
          </cell>
          <cell r="AK104">
            <v>2.403242218851172</v>
          </cell>
          <cell r="AL104">
            <v>2.4978014186098547</v>
          </cell>
          <cell r="AM104">
            <v>2.5960811930941583</v>
          </cell>
          <cell r="AN104">
            <v>2.698227933943651</v>
          </cell>
          <cell r="AO104">
            <v>2.8043937927983618</v>
          </cell>
          <cell r="AP104">
            <v>2.914736907934711</v>
          </cell>
          <cell r="AQ104">
            <v>3.0294216398187728</v>
          </cell>
          <cell r="AR104">
            <v>3.1486188159277364</v>
          </cell>
          <cell r="AS104">
            <v>3.2725059852042411</v>
          </cell>
          <cell r="AT104">
            <v>3.4012676825225987</v>
          </cell>
          <cell r="AU104">
            <v>3.5350957035608408</v>
          </cell>
          <cell r="AV104">
            <v>3.674189390488023</v>
          </cell>
          <cell r="AW104">
            <v>3.8187559288923261</v>
          </cell>
          <cell r="AX104">
            <v>3.9690106563922454</v>
          </cell>
          <cell r="AY104">
            <v>4.1251773833905521</v>
          </cell>
          <cell r="AZ104">
            <v>4.287488726448804</v>
          </cell>
          <cell r="BA104">
            <v>4.456186454778984</v>
          </cell>
          <cell r="BB104">
            <v>4.6315218503683697</v>
          </cell>
          <cell r="BC104">
            <v>4.8137560822740673</v>
          </cell>
          <cell r="BD104">
            <v>5.0031605956447258</v>
          </cell>
          <cell r="BE104">
            <v>5.2000175160489022</v>
          </cell>
          <cell r="BF104">
            <v>5.4046200697123323</v>
          </cell>
          <cell r="BG104">
            <v>5.6172730202900798</v>
          </cell>
          <cell r="BH104">
            <v>5.8382931228241404</v>
          </cell>
          <cell r="BI104">
            <v>6.0680095955626969</v>
          </cell>
          <cell r="BJ104">
            <v>6.3067646103438149</v>
          </cell>
          <cell r="BK104">
            <v>6.5549138022740285</v>
          </cell>
          <cell r="BL104">
            <v>6.8128267994610017</v>
          </cell>
          <cell r="BM104">
            <v>7.0808877735893176</v>
          </cell>
          <cell r="BN104">
            <v>7.4229438867946582</v>
          </cell>
          <cell r="BO104">
            <v>7.7649999999999997</v>
          </cell>
          <cell r="BP104">
            <v>8.1070561132053403</v>
          </cell>
          <cell r="BQ104">
            <v>8.4491122264106817</v>
          </cell>
          <cell r="BR104">
            <v>8.7911683396160214</v>
          </cell>
          <cell r="BS104">
            <v>9.1785359480670987</v>
          </cell>
          <cell r="BT104">
            <v>9.5659035565181778</v>
          </cell>
          <cell r="BU104">
            <v>9.9532711649692551</v>
          </cell>
          <cell r="BV104">
            <v>10.340638773420334</v>
          </cell>
          <cell r="BW104">
            <v>10.728006381871415</v>
          </cell>
          <cell r="BX104">
            <v>11.18208137796158</v>
          </cell>
          <cell r="BY104">
            <v>11.636156374051748</v>
          </cell>
          <cell r="BZ104">
            <v>12.090231370141913</v>
          </cell>
          <cell r="CA104">
            <v>12.544306366232078</v>
          </cell>
          <cell r="CB104">
            <v>12.998381362322245</v>
          </cell>
          <cell r="CC104">
            <v>13.50899531219881</v>
          </cell>
          <cell r="CD104">
            <v>14.019609262075376</v>
          </cell>
          <cell r="CE104">
            <v>14.53022321195194</v>
          </cell>
          <cell r="CF104">
            <v>15.040837161828508</v>
          </cell>
          <cell r="CG104">
            <v>15.551451111705074</v>
          </cell>
          <cell r="CH104">
            <v>16.162964046297159</v>
          </cell>
          <cell r="CI104">
            <v>16.774476980889244</v>
          </cell>
          <cell r="CJ104">
            <v>17.385989915481328</v>
          </cell>
          <cell r="CK104">
            <v>17.99750285007341</v>
          </cell>
          <cell r="CL104">
            <v>18.609015784665505</v>
          </cell>
          <cell r="CM104">
            <v>19.394638564921788</v>
          </cell>
          <cell r="CN104">
            <v>20.180261345178074</v>
          </cell>
          <cell r="CO104">
            <v>20.965884125434361</v>
          </cell>
          <cell r="CP104">
            <v>21.751506905690643</v>
          </cell>
          <cell r="CQ104">
            <v>22.537129685946923</v>
          </cell>
        </row>
        <row r="105">
          <cell r="C105" t="str">
            <v>NAM</v>
          </cell>
          <cell r="D105">
            <v>14</v>
          </cell>
          <cell r="E105">
            <v>9.1383156723053166E-2</v>
          </cell>
          <cell r="F105">
            <v>9.6970404796438259E-2</v>
          </cell>
          <cell r="G105">
            <v>0.10289926222271704</v>
          </cell>
          <cell r="H105">
            <v>0.10919061530377763</v>
          </cell>
          <cell r="I105">
            <v>0.11586662734871787</v>
          </cell>
          <cell r="J105">
            <v>0.12295081675121024</v>
          </cell>
          <cell r="K105">
            <v>0.13046813984058678</v>
          </cell>
          <cell r="L105">
            <v>0.13844507879851359</v>
          </cell>
          <cell r="M105">
            <v>0.14690973495096959</v>
          </cell>
          <cell r="N105">
            <v>0.15589192776418034</v>
          </cell>
          <cell r="O105">
            <v>0.16542329989325208</v>
          </cell>
          <cell r="P105">
            <v>0.17553742865357333</v>
          </cell>
          <cell r="Q105">
            <v>0.18626994430767779</v>
          </cell>
          <cell r="R105">
            <v>0.19765865558427209</v>
          </cell>
          <cell r="S105">
            <v>0.2097436828716093</v>
          </cell>
          <cell r="T105">
            <v>0.22256759955442465</v>
          </cell>
          <cell r="U105">
            <v>0.23617558199233815</v>
          </cell>
          <cell r="V105">
            <v>0.250615568668071</v>
          </cell>
          <cell r="W105">
            <v>0.26593842906612669</v>
          </cell>
          <cell r="X105">
            <v>0.2821981428768659</v>
          </cell>
          <cell r="Y105">
            <v>0.29945199015727902</v>
          </cell>
          <cell r="Z105">
            <v>0.31776075311835883</v>
          </cell>
          <cell r="AA105">
            <v>0.33718893024993374</v>
          </cell>
          <cell r="AB105">
            <v>0.35780496353728525</v>
          </cell>
          <cell r="AC105">
            <v>0.37968147956999304</v>
          </cell>
          <cell r="AD105">
            <v>0.40289554539239075</v>
          </cell>
          <cell r="AE105">
            <v>0.42752893999694802</v>
          </cell>
          <cell r="AF105">
            <v>0.45366844241700088</v>
          </cell>
          <cell r="AG105">
            <v>0.48140613743372995</v>
          </cell>
          <cell r="AH105">
            <v>0.51083973997433718</v>
          </cell>
          <cell r="AI105">
            <v>0.54207293934421774</v>
          </cell>
          <cell r="AJ105">
            <v>0.57521576450579515</v>
          </cell>
          <cell r="AK105">
            <v>0.61038497169083183</v>
          </cell>
          <cell r="AL105">
            <v>0.64770445571170365</v>
          </cell>
          <cell r="AM105">
            <v>0.68730568642061418</v>
          </cell>
          <cell r="AN105">
            <v>0.72932817185431598</v>
          </cell>
          <cell r="AO105">
            <v>0.77391994969591593</v>
          </cell>
          <cell r="AP105">
            <v>0.82123810878509473</v>
          </cell>
          <cell r="AQ105">
            <v>0.87144934251392925</v>
          </cell>
          <cell r="AR105">
            <v>0.92473053605783051</v>
          </cell>
          <cell r="AS105">
            <v>0.98126938951030784</v>
          </cell>
          <cell r="AT105">
            <v>1.0412650791167508</v>
          </cell>
          <cell r="AU105">
            <v>1.1049289589366365</v>
          </cell>
          <cell r="AV105">
            <v>1.1724853054059934</v>
          </cell>
          <cell r="AW105">
            <v>1.2441721074230807</v>
          </cell>
          <cell r="AX105">
            <v>1.3202419047406144</v>
          </cell>
          <cell r="AY105">
            <v>1.4009626776180455</v>
          </cell>
          <cell r="AZ105">
            <v>1.4866187908679744</v>
          </cell>
          <cell r="BA105">
            <v>1.5775119956224102</v>
          </cell>
          <cell r="BB105">
            <v>1.6739624923479155</v>
          </cell>
          <cell r="BC105">
            <v>1.7763100588544505</v>
          </cell>
          <cell r="BD105">
            <v>1.8849152472716875</v>
          </cell>
          <cell r="BE105">
            <v>2.0001606542095303</v>
          </cell>
          <cell r="BF105">
            <v>2.1224522685773852</v>
          </cell>
          <cell r="BG105">
            <v>2.2522209018103103</v>
          </cell>
          <cell r="BH105">
            <v>2.3899237055404732</v>
          </cell>
          <cell r="BI105">
            <v>2.5360457820603992</v>
          </cell>
          <cell r="BJ105">
            <v>2.6911018932513886</v>
          </cell>
          <cell r="BK105">
            <v>2.855638273997346</v>
          </cell>
          <cell r="BL105">
            <v>3.0302345564723572</v>
          </cell>
          <cell r="BM105">
            <v>3.2155058120809303</v>
          </cell>
          <cell r="BN105">
            <v>3.5067529060404654</v>
          </cell>
          <cell r="BO105">
            <v>3.7979999999999996</v>
          </cell>
          <cell r="BP105">
            <v>4.0892470939595347</v>
          </cell>
          <cell r="BQ105">
            <v>4.3804941879190693</v>
          </cell>
          <cell r="BR105">
            <v>4.6717412818786057</v>
          </cell>
          <cell r="BS105">
            <v>4.9900113020818093</v>
          </cell>
          <cell r="BT105">
            <v>5.3082813222850129</v>
          </cell>
          <cell r="BU105">
            <v>5.6265513424882148</v>
          </cell>
          <cell r="BV105">
            <v>5.9448213626914184</v>
          </cell>
          <cell r="BW105">
            <v>6.2630913828946211</v>
          </cell>
          <cell r="BX105">
            <v>6.6842038236630819</v>
          </cell>
          <cell r="BY105">
            <v>7.1053162644315426</v>
          </cell>
          <cell r="BZ105">
            <v>7.5264287052000034</v>
          </cell>
          <cell r="CA105">
            <v>7.9475411459684633</v>
          </cell>
          <cell r="CB105">
            <v>8.3686535867369241</v>
          </cell>
          <cell r="CC105">
            <v>8.9154734505976307</v>
          </cell>
          <cell r="CD105">
            <v>9.4622933144583392</v>
          </cell>
          <cell r="CE105">
            <v>10.009113178319049</v>
          </cell>
          <cell r="CF105">
            <v>10.555933042179758</v>
          </cell>
          <cell r="CG105">
            <v>11.102752906040466</v>
          </cell>
          <cell r="CH105">
            <v>11.803637056798703</v>
          </cell>
          <cell r="CI105">
            <v>12.504521207556939</v>
          </cell>
          <cell r="CJ105">
            <v>13.205405358315177</v>
          </cell>
          <cell r="CK105">
            <v>13.906289509073416</v>
          </cell>
          <cell r="CL105">
            <v>14.607173659831652</v>
          </cell>
          <cell r="CM105">
            <v>15.500530951992046</v>
          </cell>
          <cell r="CN105">
            <v>16.393888244152439</v>
          </cell>
          <cell r="CO105">
            <v>17.287245536312831</v>
          </cell>
          <cell r="CP105">
            <v>18.180602828473226</v>
          </cell>
          <cell r="CQ105">
            <v>19.073960120633618</v>
          </cell>
        </row>
        <row r="106">
          <cell r="C106" t="str">
            <v>NPL</v>
          </cell>
          <cell r="D106">
            <v>9</v>
          </cell>
          <cell r="E106">
            <v>0.29156501664969936</v>
          </cell>
          <cell r="F106">
            <v>0.30303708319203981</v>
          </cell>
          <cell r="G106">
            <v>0.31496053554281561</v>
          </cell>
          <cell r="H106">
            <v>0.32735313415933454</v>
          </cell>
          <cell r="I106">
            <v>0.34023333831095792</v>
          </cell>
          <cell r="J106">
            <v>0.35362033357491796</v>
          </cell>
          <cell r="K106">
            <v>0.36753406041399922</v>
          </cell>
          <cell r="L106">
            <v>0.38199524387865247</v>
          </cell>
          <cell r="M106">
            <v>0.397025424477783</v>
          </cell>
          <cell r="N106">
            <v>0.41264699026419677</v>
          </cell>
          <cell r="O106">
            <v>0.42888321018249698</v>
          </cell>
          <cell r="P106">
            <v>0.44575826872910423</v>
          </cell>
          <cell r="Q106">
            <v>0.46329730197602736</v>
          </cell>
          <cell r="R106">
            <v>0.48152643501204406</v>
          </cell>
          <cell r="S106">
            <v>0.50047282085706157</v>
          </cell>
          <cell r="T106">
            <v>0.52016468090762147</v>
          </cell>
          <cell r="U106">
            <v>0.54063134697379434</v>
          </cell>
          <cell r="V106">
            <v>0.56190330497007934</v>
          </cell>
          <cell r="W106">
            <v>0.58401224032538834</v>
          </cell>
          <cell r="X106">
            <v>0.60699108517975475</v>
          </cell>
          <cell r="Y106">
            <v>0.63087406743806806</v>
          </cell>
          <cell r="Z106">
            <v>0.65569676175390201</v>
          </cell>
          <cell r="AA106">
            <v>0.68149614251937796</v>
          </cell>
          <cell r="AB106">
            <v>0.70831063893999546</v>
          </cell>
          <cell r="AC106">
            <v>0.7361801922764647</v>
          </cell>
          <cell r="AD106">
            <v>0.76514631533880539</v>
          </cell>
          <cell r="AE106">
            <v>0.79525215432133156</v>
          </cell>
          <cell r="AF106">
            <v>0.82654255307062663</v>
          </cell>
          <cell r="AG106">
            <v>0.85906411988223952</v>
          </cell>
          <cell r="AH106">
            <v>0.89286529692559791</v>
          </cell>
          <cell r="AI106">
            <v>0.9279964324005493</v>
          </cell>
          <cell r="AJ106">
            <v>0.96450985553301083</v>
          </cell>
          <cell r="AK106">
            <v>1.0024599545214359</v>
          </cell>
          <cell r="AL106">
            <v>1.0419032575502027</v>
          </cell>
          <cell r="AM106">
            <v>1.0828985169905967</v>
          </cell>
          <cell r="AN106">
            <v>1.1255067969148087</v>
          </cell>
          <cell r="AO106">
            <v>1.169791564053303</v>
          </cell>
          <cell r="AP106">
            <v>1.2158187823310409</v>
          </cell>
          <cell r="AQ106">
            <v>1.2636570111233751</v>
          </cell>
          <cell r="AR106">
            <v>1.3133775073779705</v>
          </cell>
          <cell r="AS106">
            <v>1.3650543317548669</v>
          </cell>
          <cell r="AT106">
            <v>1.4187644589427819</v>
          </cell>
          <cell r="AU106">
            <v>1.4745878923159779</v>
          </cell>
          <cell r="AV106">
            <v>1.532607783102474</v>
          </cell>
          <cell r="AW106">
            <v>1.5929105542411137</v>
          </cell>
          <cell r="AX106">
            <v>1.6555860291119751</v>
          </cell>
          <cell r="AY106">
            <v>1.7207275653318739</v>
          </cell>
          <cell r="AZ106">
            <v>1.7884321938142536</v>
          </cell>
          <cell r="BA106">
            <v>1.8588007633005963</v>
          </cell>
          <cell r="BB106">
            <v>1.9319380905786414</v>
          </cell>
          <cell r="BC106">
            <v>2.0079531166111662</v>
          </cell>
          <cell r="BD106">
            <v>2.0869590688078903</v>
          </cell>
          <cell r="BE106">
            <v>2.1690736296822144</v>
          </cell>
          <cell r="BF106">
            <v>2.2544191121440109</v>
          </cell>
          <cell r="BG106">
            <v>2.3431226416895776</v>
          </cell>
          <cell r="BH106">
            <v>2.4353163457601279</v>
          </cell>
          <cell r="BI106">
            <v>2.5311375505508793</v>
          </cell>
          <cell r="BJ106">
            <v>2.6307289855638913</v>
          </cell>
          <cell r="BK106">
            <v>2.734238996209347</v>
          </cell>
          <cell r="BL106">
            <v>2.8418217647719493</v>
          </cell>
          <cell r="BM106">
            <v>2.9536375400715777</v>
          </cell>
          <cell r="BN106">
            <v>3.096318770035789</v>
          </cell>
          <cell r="BO106">
            <v>3.2389999999999999</v>
          </cell>
          <cell r="BP106">
            <v>3.3816812299642116</v>
          </cell>
          <cell r="BQ106">
            <v>3.5243624599284225</v>
          </cell>
          <cell r="BR106">
            <v>3.6670436898926329</v>
          </cell>
          <cell r="BS106">
            <v>3.828625619547886</v>
          </cell>
          <cell r="BT106">
            <v>3.9902075492031397</v>
          </cell>
          <cell r="BU106">
            <v>4.1517894788583929</v>
          </cell>
          <cell r="BV106">
            <v>4.3133714085136461</v>
          </cell>
          <cell r="BW106">
            <v>4.4749533381689011</v>
          </cell>
          <cell r="BX106">
            <v>4.6643607962933116</v>
          </cell>
          <cell r="BY106">
            <v>4.8537682544177221</v>
          </cell>
          <cell r="BZ106">
            <v>5.0431757125421326</v>
          </cell>
          <cell r="CA106">
            <v>5.2325831706665431</v>
          </cell>
          <cell r="CB106">
            <v>5.4219906287909536</v>
          </cell>
          <cell r="CC106">
            <v>5.6349820754941335</v>
          </cell>
          <cell r="CD106">
            <v>5.8479735221973144</v>
          </cell>
          <cell r="CE106">
            <v>6.0609649689004943</v>
          </cell>
          <cell r="CF106">
            <v>6.273956415603676</v>
          </cell>
          <cell r="CG106">
            <v>6.4869478623068559</v>
          </cell>
          <cell r="CH106">
            <v>6.7420271147400515</v>
          </cell>
          <cell r="CI106">
            <v>6.997106367173247</v>
          </cell>
          <cell r="CJ106">
            <v>7.2521856196064425</v>
          </cell>
          <cell r="CK106">
            <v>7.5072648720396371</v>
          </cell>
          <cell r="CL106">
            <v>7.7623441244728362</v>
          </cell>
          <cell r="CM106">
            <v>8.0900494928244271</v>
          </cell>
          <cell r="CN106">
            <v>8.4177548611760198</v>
          </cell>
          <cell r="CO106">
            <v>8.7454602295276107</v>
          </cell>
          <cell r="CP106">
            <v>9.0731655978792016</v>
          </cell>
          <cell r="CQ106">
            <v>9.4008709662307908</v>
          </cell>
        </row>
        <row r="107">
          <cell r="C107" t="str">
            <v>NLD</v>
          </cell>
          <cell r="D107">
            <v>4</v>
          </cell>
          <cell r="E107">
            <v>67.852304280171424</v>
          </cell>
          <cell r="F107">
            <v>68.401113459013573</v>
          </cell>
          <cell r="G107">
            <v>68.954361566171812</v>
          </cell>
          <cell r="H107">
            <v>69.512084504989886</v>
          </cell>
          <cell r="I107">
            <v>70.074318469208222</v>
          </cell>
          <cell r="J107">
            <v>70.641099945312746</v>
          </cell>
          <cell r="K107">
            <v>71.21246571490272</v>
          </cell>
          <cell r="L107">
            <v>71.788452857077658</v>
          </cell>
          <cell r="M107">
            <v>72.369098750843634</v>
          </cell>
          <cell r="N107">
            <v>72.954441077538988</v>
          </cell>
          <cell r="O107">
            <v>73.544517823279691</v>
          </cell>
          <cell r="P107">
            <v>74.139367281424484</v>
          </cell>
          <cell r="Q107">
            <v>74.739028055059919</v>
          </cell>
          <cell r="R107">
            <v>75.343539059505559</v>
          </cell>
          <cell r="S107">
            <v>75.95293952483938</v>
          </cell>
          <cell r="T107">
            <v>76.567268998443637</v>
          </cell>
          <cell r="U107">
            <v>77.186567347571355</v>
          </cell>
          <cell r="V107">
            <v>77.810874761933462</v>
          </cell>
          <cell r="W107">
            <v>78.440231756306972</v>
          </cell>
          <cell r="X107">
            <v>79.074679173164213</v>
          </cell>
          <cell r="Y107">
            <v>79.714258185323303</v>
          </cell>
          <cell r="Z107">
            <v>80.359010298620106</v>
          </cell>
          <cell r="AA107">
            <v>81.00897735460174</v>
          </cell>
          <cell r="AB107">
            <v>81.66420153324195</v>
          </cell>
          <cell r="AC107">
            <v>82.324725355678368</v>
          </cell>
          <cell r="AD107">
            <v>82.990591686971968</v>
          </cell>
          <cell r="AE107">
            <v>83.661843738888805</v>
          </cell>
          <cell r="AF107">
            <v>84.338525072704272</v>
          </cell>
          <cell r="AG107">
            <v>85.020679602030029</v>
          </cell>
          <cell r="AH107">
            <v>85.7083515956638</v>
          </cell>
          <cell r="AI107">
            <v>86.401585680462233</v>
          </cell>
          <cell r="AJ107">
            <v>87.100426844236978</v>
          </cell>
          <cell r="AK107">
            <v>87.804920438674202</v>
          </cell>
          <cell r="AL107">
            <v>88.515112182277676</v>
          </cell>
          <cell r="AM107">
            <v>89.231048163335757</v>
          </cell>
          <cell r="AN107">
            <v>89.952774842912277</v>
          </cell>
          <cell r="AO107">
            <v>90.680339057861673</v>
          </cell>
          <cell r="AP107">
            <v>91.413788023868491</v>
          </cell>
          <cell r="AQ107">
            <v>92.153169338511475</v>
          </cell>
          <cell r="AR107">
            <v>92.898530984352419</v>
          </cell>
          <cell r="AS107">
            <v>93.649921332050056</v>
          </cell>
          <cell r="AT107">
            <v>94.40738914349906</v>
          </cell>
          <cell r="AU107">
            <v>95.170983574994523</v>
          </cell>
          <cell r="AV107">
            <v>95.940754180421919</v>
          </cell>
          <cell r="AW107">
            <v>96.716750914472996</v>
          </cell>
          <cell r="AX107">
            <v>97.499024135887581</v>
          </cell>
          <cell r="AY107">
            <v>98.287624610721622</v>
          </cell>
          <cell r="AZ107">
            <v>99.082603515641708</v>
          </cell>
          <cell r="BA107">
            <v>99.884012441246199</v>
          </cell>
          <cell r="BB107">
            <v>100.69190339541322</v>
          </cell>
          <cell r="BC107">
            <v>101.50632880667575</v>
          </cell>
          <cell r="BD107">
            <v>102.327341527624</v>
          </cell>
          <cell r="BE107">
            <v>103.15499483833531</v>
          </cell>
          <cell r="BF107">
            <v>103.98934244983178</v>
          </cell>
          <cell r="BG107">
            <v>104.83043850756587</v>
          </cell>
          <cell r="BH107">
            <v>105.67833759493425</v>
          </cell>
          <cell r="BI107">
            <v>106.53309473681996</v>
          </cell>
          <cell r="BJ107">
            <v>107.3947654031633</v>
          </cell>
          <cell r="BK107">
            <v>108.2634055125616</v>
          </cell>
          <cell r="BL107">
            <v>109.13907143589806</v>
          </cell>
          <cell r="BM107">
            <v>110.02182000000001</v>
          </cell>
          <cell r="BN107">
            <v>111.372</v>
          </cell>
          <cell r="BO107">
            <v>107.485</v>
          </cell>
          <cell r="BP107">
            <v>108.37877068557917</v>
          </cell>
          <cell r="BQ107">
            <v>109.27254137115835</v>
          </cell>
          <cell r="BR107">
            <v>110.16631205673757</v>
          </cell>
          <cell r="BS107">
            <v>111.17159968479115</v>
          </cell>
          <cell r="BT107">
            <v>112.17688731284473</v>
          </cell>
          <cell r="BU107">
            <v>113.18217494089831</v>
          </cell>
          <cell r="BV107">
            <v>114.18746256895189</v>
          </cell>
          <cell r="BW107">
            <v>115.19275019700545</v>
          </cell>
          <cell r="BX107">
            <v>116.46853211919556</v>
          </cell>
          <cell r="BY107">
            <v>117.74431404138566</v>
          </cell>
          <cell r="BZ107">
            <v>119.02009596357578</v>
          </cell>
          <cell r="CA107">
            <v>120.2958778857659</v>
          </cell>
          <cell r="CB107">
            <v>121.57165980795602</v>
          </cell>
          <cell r="CC107">
            <v>122.78653194407954</v>
          </cell>
          <cell r="CD107">
            <v>124.00140408020307</v>
          </cell>
          <cell r="CE107">
            <v>125.21627621632659</v>
          </cell>
          <cell r="CF107">
            <v>126.43114835245011</v>
          </cell>
          <cell r="CG107">
            <v>127.6460204885736</v>
          </cell>
          <cell r="CH107">
            <v>128.87696649159167</v>
          </cell>
          <cell r="CI107">
            <v>130.10791249460976</v>
          </cell>
          <cell r="CJ107">
            <v>131.33885849762785</v>
          </cell>
          <cell r="CK107">
            <v>132.56980450064594</v>
          </cell>
          <cell r="CL107">
            <v>133.80075050366401</v>
          </cell>
          <cell r="CM107">
            <v>135.06045855895957</v>
          </cell>
          <cell r="CN107">
            <v>136.32016661425513</v>
          </cell>
          <cell r="CO107">
            <v>137.57987466955069</v>
          </cell>
          <cell r="CP107">
            <v>138.83958272484625</v>
          </cell>
          <cell r="CQ107">
            <v>140.09929078014179</v>
          </cell>
        </row>
        <row r="108">
          <cell r="C108" t="str">
            <v>NZL</v>
          </cell>
          <cell r="D108">
            <v>5</v>
          </cell>
          <cell r="E108">
            <v>17.942722187048545</v>
          </cell>
          <cell r="F108">
            <v>18.175475925336681</v>
          </cell>
          <cell r="G108">
            <v>18.41124895479604</v>
          </cell>
          <cell r="H108">
            <v>18.650080441797243</v>
          </cell>
          <cell r="I108">
            <v>18.892010060778698</v>
          </cell>
          <cell r="J108">
            <v>19.137078000837274</v>
          </cell>
          <cell r="K108">
            <v>19.385324972404479</v>
          </cell>
          <cell r="L108">
            <v>19.636792214009233</v>
          </cell>
          <cell r="M108">
            <v>19.891521499128363</v>
          </cell>
          <cell r="N108">
            <v>20.149555143125976</v>
          </cell>
          <cell r="O108">
            <v>20.410936010282843</v>
          </cell>
          <cell r="P108">
            <v>20.675707520916966</v>
          </cell>
          <cell r="Q108">
            <v>20.943913658596522</v>
          </cell>
          <cell r="R108">
            <v>21.215598977446355</v>
          </cell>
          <cell r="S108">
            <v>21.490808609549276</v>
          </cell>
          <cell r="T108">
            <v>21.76958827244335</v>
          </cell>
          <cell r="U108">
            <v>22.051984276716446</v>
          </cell>
          <cell r="V108">
            <v>22.338043533699302</v>
          </cell>
          <cell r="W108">
            <v>22.627813563258393</v>
          </cell>
          <cell r="X108">
            <v>22.921342501689875</v>
          </cell>
          <cell r="Y108">
            <v>23.218679109715939</v>
          </cell>
          <cell r="Z108">
            <v>23.519872780584894</v>
          </cell>
          <cell r="AA108">
            <v>23.824973548276319</v>
          </cell>
          <cell r="AB108">
            <v>24.134032095812657</v>
          </cell>
          <cell r="AC108">
            <v>24.447099763678626</v>
          </cell>
          <cell r="AD108">
            <v>24.764228558349842</v>
          </cell>
          <cell r="AE108">
            <v>25.085471160932091</v>
          </cell>
          <cell r="AF108">
            <v>25.410880935912651</v>
          </cell>
          <cell r="AG108">
            <v>25.740511940025147</v>
          </cell>
          <cell r="AH108">
            <v>26.074418931229403</v>
          </cell>
          <cell r="AI108">
            <v>26.412657377807772</v>
          </cell>
          <cell r="AJ108">
            <v>26.755283467579478</v>
          </cell>
          <cell r="AK108">
            <v>27.102354117234462</v>
          </cell>
          <cell r="AL108">
            <v>27.453926981788346</v>
          </cell>
          <cell r="AM108">
            <v>27.810060464159999</v>
          </cell>
          <cell r="AN108">
            <v>28.170813724873394</v>
          </cell>
          <cell r="AO108">
            <v>28.536246691885271</v>
          </cell>
          <cell r="AP108">
            <v>28.906420070540324</v>
          </cell>
          <cell r="AQ108">
            <v>29.281395353655498</v>
          </cell>
          <cell r="AR108">
            <v>29.661234831735118</v>
          </cell>
          <cell r="AS108">
            <v>30.046001603318523</v>
          </cell>
          <cell r="AT108">
            <v>30.435759585461923</v>
          </cell>
          <cell r="AU108">
            <v>30.830573524356247</v>
          </cell>
          <cell r="AV108">
            <v>31.230509006082698</v>
          </cell>
          <cell r="AW108">
            <v>31.635632467507854</v>
          </cell>
          <cell r="AX108">
            <v>32.046011207320085</v>
          </cell>
          <cell r="AY108">
            <v>32.461713397209152</v>
          </cell>
          <cell r="AZ108">
            <v>32.882808093190803</v>
          </cell>
          <cell r="BA108">
            <v>33.309365247078304</v>
          </cell>
          <cell r="BB108">
            <v>33.741455718102735</v>
          </cell>
          <cell r="BC108">
            <v>34.179151284684089</v>
          </cell>
          <cell r="BD108">
            <v>34.62252465635499</v>
          </cell>
          <cell r="BE108">
            <v>35.071649485839146</v>
          </cell>
          <cell r="BF108">
            <v>35.526600381286464</v>
          </cell>
          <cell r="BG108">
            <v>35.987452918666875</v>
          </cell>
          <cell r="BH108">
            <v>36.454283654324932</v>
          </cell>
          <cell r="BI108">
            <v>36.927170137697267</v>
          </cell>
          <cell r="BJ108">
            <v>37.406190924195037</v>
          </cell>
          <cell r="BK108">
            <v>37.891425588253462</v>
          </cell>
          <cell r="BL108">
            <v>38.38295473655063</v>
          </cell>
          <cell r="BM108">
            <v>38.880860021397822</v>
          </cell>
          <cell r="BN108">
            <v>39.590930010698912</v>
          </cell>
          <cell r="BO108">
            <v>40.301000000000002</v>
          </cell>
          <cell r="BP108">
            <v>41.011069989301092</v>
          </cell>
          <cell r="BQ108">
            <v>41.721139978602181</v>
          </cell>
          <cell r="BR108">
            <v>42.431209967903264</v>
          </cell>
          <cell r="BS108">
            <v>43.229712832291945</v>
          </cell>
          <cell r="BT108">
            <v>44.028215696680626</v>
          </cell>
          <cell r="BU108">
            <v>44.826718561069299</v>
          </cell>
          <cell r="BV108">
            <v>45.62522142545798</v>
          </cell>
          <cell r="BW108">
            <v>46.423724289846668</v>
          </cell>
          <cell r="BX108">
            <v>47.117302328982362</v>
          </cell>
          <cell r="BY108">
            <v>47.810880368118056</v>
          </cell>
          <cell r="BZ108">
            <v>48.504458407253743</v>
          </cell>
          <cell r="CA108">
            <v>49.198036446389438</v>
          </cell>
          <cell r="CB108">
            <v>49.891614485525139</v>
          </cell>
          <cell r="CC108">
            <v>50.469919303645518</v>
          </cell>
          <cell r="CD108">
            <v>51.048224121765905</v>
          </cell>
          <cell r="CE108">
            <v>51.626528939886278</v>
          </cell>
          <cell r="CF108">
            <v>52.204833758006657</v>
          </cell>
          <cell r="CG108">
            <v>52.783138576127037</v>
          </cell>
          <cell r="CH108">
            <v>53.291504249253805</v>
          </cell>
          <cell r="CI108">
            <v>53.799869922380573</v>
          </cell>
          <cell r="CJ108">
            <v>54.308235595507341</v>
          </cell>
          <cell r="CK108">
            <v>54.816601268634102</v>
          </cell>
          <cell r="CL108">
            <v>55.324966941760877</v>
          </cell>
          <cell r="CM108">
            <v>55.706919268713364</v>
          </cell>
          <cell r="CN108">
            <v>56.088871595665843</v>
          </cell>
          <cell r="CO108">
            <v>56.470823922618315</v>
          </cell>
          <cell r="CP108">
            <v>56.852776249570795</v>
          </cell>
          <cell r="CQ108">
            <v>57.234728576523288</v>
          </cell>
        </row>
        <row r="109">
          <cell r="C109" t="str">
            <v>NIC</v>
          </cell>
          <cell r="D109">
            <v>16</v>
          </cell>
          <cell r="E109">
            <v>0.69447594703317361</v>
          </cell>
          <cell r="F109">
            <v>0.71287778160004744</v>
          </cell>
          <cell r="G109">
            <v>0.73176721766971364</v>
          </cell>
          <cell r="H109">
            <v>0.75115717543361638</v>
          </cell>
          <cell r="I109">
            <v>0.771060917435194</v>
          </cell>
          <cell r="J109">
            <v>0.79149205764133079</v>
          </cell>
          <cell r="K109">
            <v>0.81246457075417811</v>
          </cell>
          <cell r="L109">
            <v>0.8339928017697158</v>
          </cell>
          <cell r="M109">
            <v>0.85609147578959055</v>
          </cell>
          <cell r="N109">
            <v>0.87877570809294259</v>
          </cell>
          <cell r="O109">
            <v>0.90206101447511056</v>
          </cell>
          <cell r="P109">
            <v>0.9259633218602854</v>
          </cell>
          <cell r="Q109">
            <v>0.9504989791953723</v>
          </cell>
          <cell r="R109">
            <v>0.97568476863251197</v>
          </cell>
          <cell r="S109">
            <v>1.0015379170079104</v>
          </cell>
          <cell r="T109">
            <v>1.0280761076248284</v>
          </cell>
          <cell r="U109">
            <v>1.0553174923487891</v>
          </cell>
          <cell r="V109">
            <v>1.083280704023279</v>
          </cell>
          <cell r="W109">
            <v>1.1119848692144325</v>
          </cell>
          <cell r="X109">
            <v>1.1414496212934175</v>
          </cell>
          <cell r="Y109">
            <v>1.1716951138654719</v>
          </cell>
          <cell r="Z109">
            <v>1.2027420345547737</v>
          </cell>
          <cell r="AA109">
            <v>1.2346116191545768</v>
          </cell>
          <cell r="AB109">
            <v>1.2673256661522874</v>
          </cell>
          <cell r="AC109">
            <v>1.3009065516394178</v>
          </cell>
          <cell r="AD109">
            <v>1.3353772446166179</v>
          </cell>
          <cell r="AE109">
            <v>1.3707613227042481</v>
          </cell>
          <cell r="AF109">
            <v>1.4070829882692439</v>
          </cell>
          <cell r="AG109">
            <v>1.4443670849793007</v>
          </cell>
          <cell r="AH109">
            <v>1.4826391147957014</v>
          </cell>
          <cell r="AI109">
            <v>1.5219252554164124</v>
          </cell>
          <cell r="AJ109">
            <v>1.5622523781813744</v>
          </cell>
          <cell r="AK109">
            <v>1.603648066452239</v>
          </cell>
          <cell r="AL109">
            <v>1.6461406344791221</v>
          </cell>
          <cell r="AM109">
            <v>1.6897591467672755</v>
          </cell>
          <cell r="AN109">
            <v>1.7345334379569282</v>
          </cell>
          <cell r="AO109">
            <v>1.7804941332298914</v>
          </cell>
          <cell r="AP109">
            <v>1.8276726692568861</v>
          </cell>
          <cell r="AQ109">
            <v>1.8761013156999216</v>
          </cell>
          <cell r="AR109">
            <v>1.9258131972844326</v>
          </cell>
          <cell r="AS109">
            <v>1.9768423164562698</v>
          </cell>
          <cell r="AT109">
            <v>2.029223576639045</v>
          </cell>
          <cell r="AU109">
            <v>2.0829928061077339</v>
          </cell>
          <cell r="AV109">
            <v>2.1381867824948695</v>
          </cell>
          <cell r="AW109">
            <v>2.1948432579460881</v>
          </cell>
          <cell r="AX109">
            <v>2.2530009849422297</v>
          </cell>
          <cell r="AY109">
            <v>2.3126997428056608</v>
          </cell>
          <cell r="AZ109">
            <v>2.3739803649089466</v>
          </cell>
          <cell r="BA109">
            <v>2.4368847666044804</v>
          </cell>
          <cell r="BB109">
            <v>2.5014559738941813</v>
          </cell>
          <cell r="BC109">
            <v>2.5677381528588619</v>
          </cell>
          <cell r="BD109">
            <v>2.6357766398674003</v>
          </cell>
          <cell r="BE109">
            <v>2.7056179725863769</v>
          </cell>
          <cell r="BF109">
            <v>2.7773099218113897</v>
          </cell>
          <cell r="BG109">
            <v>2.8509015241418143</v>
          </cell>
          <cell r="BH109">
            <v>2.9264431155213644</v>
          </cell>
          <cell r="BI109">
            <v>3.0039863656673891</v>
          </cell>
          <cell r="BJ109">
            <v>3.083584313412461</v>
          </cell>
          <cell r="BK109">
            <v>3.1652914029824224</v>
          </cell>
          <cell r="BL109">
            <v>3.2491635212357104</v>
          </cell>
          <cell r="BM109">
            <v>3.3352580358894262</v>
          </cell>
          <cell r="BN109">
            <v>3.4456290179447127</v>
          </cell>
          <cell r="BO109">
            <v>3.5559999999999996</v>
          </cell>
          <cell r="BP109">
            <v>3.666370982055287</v>
          </cell>
          <cell r="BQ109">
            <v>3.7767419641105739</v>
          </cell>
          <cell r="BR109">
            <v>3.8871129461658609</v>
          </cell>
          <cell r="BS109">
            <v>4.0120518114578783</v>
          </cell>
          <cell r="BT109">
            <v>4.1369906767498943</v>
          </cell>
          <cell r="BU109">
            <v>4.2619295420419121</v>
          </cell>
          <cell r="BV109">
            <v>4.386868407333929</v>
          </cell>
          <cell r="BW109">
            <v>4.5118072726259442</v>
          </cell>
          <cell r="BX109">
            <v>4.6282181986981792</v>
          </cell>
          <cell r="BY109">
            <v>4.7446291247704133</v>
          </cell>
          <cell r="BZ109">
            <v>4.8610400508426475</v>
          </cell>
          <cell r="CA109">
            <v>4.9774509769148816</v>
          </cell>
          <cell r="CB109">
            <v>5.0938619029871166</v>
          </cell>
          <cell r="CC109">
            <v>5.2301121841819356</v>
          </cell>
          <cell r="CD109">
            <v>5.3663624653767537</v>
          </cell>
          <cell r="CE109">
            <v>5.5026127465715726</v>
          </cell>
          <cell r="CF109">
            <v>5.6388630277663907</v>
          </cell>
          <cell r="CG109">
            <v>5.7751133089612097</v>
          </cell>
          <cell r="CH109">
            <v>5.9263857777806752</v>
          </cell>
          <cell r="CI109">
            <v>6.0776582466001399</v>
          </cell>
          <cell r="CJ109">
            <v>6.2289307154196045</v>
          </cell>
          <cell r="CK109">
            <v>6.3802031842390692</v>
          </cell>
          <cell r="CL109">
            <v>6.5314756530585356</v>
          </cell>
          <cell r="CM109">
            <v>6.6870060787776353</v>
          </cell>
          <cell r="CN109">
            <v>6.842536504496735</v>
          </cell>
          <cell r="CO109">
            <v>6.9980669302158338</v>
          </cell>
          <cell r="CP109">
            <v>7.1535973559349344</v>
          </cell>
          <cell r="CQ109">
            <v>7.3091277816540314</v>
          </cell>
        </row>
        <row r="110">
          <cell r="C110" t="str">
            <v>NER</v>
          </cell>
          <cell r="D110">
            <v>14</v>
          </cell>
          <cell r="E110">
            <v>2.2380211486558162E-2</v>
          </cell>
          <cell r="F110">
            <v>2.374855766756373E-2</v>
          </cell>
          <cell r="G110">
            <v>2.5200565759994804E-2</v>
          </cell>
          <cell r="H110">
            <v>2.6741350928069712E-2</v>
          </cell>
          <cell r="I110">
            <v>2.8376341081729838E-2</v>
          </cell>
          <cell r="J110">
            <v>3.0111295998193312E-2</v>
          </cell>
          <cell r="K110">
            <v>3.195232761261764E-2</v>
          </cell>
          <cell r="L110">
            <v>3.3905921549351611E-2</v>
          </cell>
          <cell r="M110">
            <v>3.5978959969627265E-2</v>
          </cell>
          <cell r="N110">
            <v>3.8178745816180179E-2</v>
          </cell>
          <cell r="O110">
            <v>4.0513028540207587E-2</v>
          </cell>
          <cell r="P110">
            <v>4.2990031401295745E-2</v>
          </cell>
          <cell r="Q110">
            <v>4.5618480436489341E-2</v>
          </cell>
          <cell r="R110">
            <v>4.8407635200555743E-2</v>
          </cell>
          <cell r="S110">
            <v>5.1367321385736554E-2</v>
          </cell>
          <cell r="T110">
            <v>5.4507965435899988E-2</v>
          </cell>
          <cell r="U110">
            <v>5.7840631277033545E-2</v>
          </cell>
          <cell r="V110">
            <v>6.1377059293471911E-2</v>
          </cell>
          <cell r="W110">
            <v>6.512970768716636E-2</v>
          </cell>
          <cell r="X110">
            <v>6.911179636569692E-2</v>
          </cell>
          <cell r="Y110">
            <v>7.333735351363696E-2</v>
          </cell>
          <cell r="Z110">
            <v>7.7821265011332699E-2</v>
          </cell>
          <cell r="AA110">
            <v>8.257932687519115E-2</v>
          </cell>
          <cell r="AB110">
            <v>8.7628300904214321E-2</v>
          </cell>
          <cell r="AC110">
            <v>9.2985973728812302E-2</v>
          </cell>
          <cell r="AD110">
            <v>9.8671219469913737E-2</v>
          </cell>
          <cell r="AE110">
            <v>0.10470406622911041</v>
          </cell>
          <cell r="AF110">
            <v>0.11110576664406885</v>
          </cell>
          <cell r="AG110">
            <v>0.11789887275776305</v>
          </cell>
          <cell r="AH110">
            <v>0.12510731546527906</v>
          </cell>
          <cell r="AI110">
            <v>0.13275648881806854</v>
          </cell>
          <cell r="AJ110">
            <v>0.14087333948263966</v>
          </cell>
          <cell r="AK110">
            <v>0.14948646166883289</v>
          </cell>
          <cell r="AL110">
            <v>0.1586261978620962</v>
          </cell>
          <cell r="AM110">
            <v>0.16832474571462203</v>
          </cell>
          <cell r="AN110">
            <v>0.17861627147190423</v>
          </cell>
          <cell r="AO110">
            <v>0.18953703033429606</v>
          </cell>
          <cell r="AP110">
            <v>0.20112549417758191</v>
          </cell>
          <cell r="AQ110">
            <v>0.21342248708249908</v>
          </cell>
          <cell r="AR110">
            <v>0.22647132915065593</v>
          </cell>
          <cell r="AS110">
            <v>0.24031798911348423</v>
          </cell>
          <cell r="AT110">
            <v>0.25501124627183941</v>
          </cell>
          <cell r="AU110">
            <v>0.27060286233673325</v>
          </cell>
          <cell r="AV110">
            <v>0.2871477637765627</v>
          </cell>
          <cell r="AW110">
            <v>0.30470423531321189</v>
          </cell>
          <cell r="AX110">
            <v>0.32333412524867899</v>
          </cell>
          <cell r="AY110">
            <v>0.34310306334555696</v>
          </cell>
          <cell r="AZ110">
            <v>0.36408069202892224</v>
          </cell>
          <cell r="BA110">
            <v>0.386340911724114</v>
          </cell>
          <cell r="BB110">
            <v>0.40996214119468505</v>
          </cell>
          <cell r="BC110">
            <v>0.43502759379764805</v>
          </cell>
          <cell r="BD110">
            <v>0.46162557062921544</v>
          </cell>
          <cell r="BE110">
            <v>0.48984977159373211</v>
          </cell>
          <cell r="BF110">
            <v>0.5197996254916416</v>
          </cell>
          <cell r="BG110">
            <v>0.55158064028932596</v>
          </cell>
          <cell r="BH110">
            <v>0.58530477480475795</v>
          </cell>
          <cell r="BI110">
            <v>0.62109083311834645</v>
          </cell>
          <cell r="BJ110">
            <v>0.6590648830984146</v>
          </cell>
          <cell r="BK110">
            <v>0.69936070051570065</v>
          </cell>
          <cell r="BL110">
            <v>0.74212024031141721</v>
          </cell>
          <cell r="BM110">
            <v>0.78749413667906187</v>
          </cell>
          <cell r="BN110">
            <v>0.8588220683395309</v>
          </cell>
          <cell r="BO110">
            <v>0.93014999999999981</v>
          </cell>
          <cell r="BP110">
            <v>1.0014779316604689</v>
          </cell>
          <cell r="BQ110">
            <v>1.0728058633209379</v>
          </cell>
          <cell r="BR110">
            <v>1.1441337949814072</v>
          </cell>
          <cell r="BS110">
            <v>1.2220797821567653</v>
          </cell>
          <cell r="BT110">
            <v>1.3000257693321233</v>
          </cell>
          <cell r="BU110">
            <v>1.3779717565074809</v>
          </cell>
          <cell r="BV110">
            <v>1.455917743682839</v>
          </cell>
          <cell r="BW110">
            <v>1.5338637308581968</v>
          </cell>
          <cell r="BX110">
            <v>1.6369963629753068</v>
          </cell>
          <cell r="BY110">
            <v>1.7401289950924168</v>
          </cell>
          <cell r="BZ110">
            <v>1.8432616272095266</v>
          </cell>
          <cell r="CA110">
            <v>1.9463942593266366</v>
          </cell>
          <cell r="CB110">
            <v>2.0495268914437461</v>
          </cell>
          <cell r="CC110">
            <v>2.1834459268229032</v>
          </cell>
          <cell r="CD110">
            <v>2.3173649622020602</v>
          </cell>
          <cell r="CE110">
            <v>2.4512839975812173</v>
          </cell>
          <cell r="CF110">
            <v>2.5852030329603739</v>
          </cell>
          <cell r="CG110">
            <v>2.719122068339531</v>
          </cell>
          <cell r="CH110">
            <v>2.8907722507586393</v>
          </cell>
          <cell r="CI110">
            <v>3.0624224331777476</v>
          </cell>
          <cell r="CJ110">
            <v>3.2340726155968564</v>
          </cell>
          <cell r="CK110">
            <v>3.4057227980159652</v>
          </cell>
          <cell r="CL110">
            <v>3.5773729804350736</v>
          </cell>
          <cell r="CM110">
            <v>3.7961608385980519</v>
          </cell>
          <cell r="CN110">
            <v>4.0149486967610288</v>
          </cell>
          <cell r="CO110">
            <v>4.2337365549240076</v>
          </cell>
          <cell r="CP110">
            <v>4.4525244130869854</v>
          </cell>
          <cell r="CQ110">
            <v>4.6713122712499624</v>
          </cell>
        </row>
        <row r="111">
          <cell r="C111" t="str">
            <v>NGA</v>
          </cell>
          <cell r="D111">
            <v>14</v>
          </cell>
          <cell r="E111">
            <v>0.59625223979830921</v>
          </cell>
          <cell r="F111">
            <v>0.63270763592957724</v>
          </cell>
          <cell r="G111">
            <v>0.67139194764116605</v>
          </cell>
          <cell r="H111">
            <v>0.71244145282857052</v>
          </cell>
          <cell r="I111">
            <v>0.75600076153990903</v>
          </cell>
          <cell r="J111">
            <v>0.80222332541120001</v>
          </cell>
          <cell r="K111">
            <v>0.85127197824896728</v>
          </cell>
          <cell r="L111">
            <v>0.90331950966455032</v>
          </cell>
          <cell r="M111">
            <v>0.95854927378093047</v>
          </cell>
          <cell r="N111">
            <v>1.0171558351564374</v>
          </cell>
          <cell r="O111">
            <v>1.07934565420081</v>
          </cell>
          <cell r="P111">
            <v>1.1453378144982089</v>
          </cell>
          <cell r="Q111">
            <v>1.2153647945994104</v>
          </cell>
          <cell r="R111">
            <v>1.2896732870020653</v>
          </cell>
          <cell r="S111">
            <v>1.3685250672041462</v>
          </cell>
          <cell r="T111">
            <v>1.4521979158920997</v>
          </cell>
          <cell r="U111">
            <v>1.5409865975124089</v>
          </cell>
          <cell r="V111">
            <v>1.6352038986738979</v>
          </cell>
          <cell r="W111">
            <v>1.7351817300388843</v>
          </cell>
          <cell r="X111">
            <v>1.8412722955849423</v>
          </cell>
          <cell r="Y111">
            <v>1.9538493333563793</v>
          </cell>
          <cell r="Z111">
            <v>2.0733094320763685</v>
          </cell>
          <cell r="AA111">
            <v>2.2000734282579266</v>
          </cell>
          <cell r="AB111">
            <v>2.3345878887355087</v>
          </cell>
          <cell r="AC111">
            <v>2.4773266838399137</v>
          </cell>
          <cell r="AD111">
            <v>2.6287926567585123</v>
          </cell>
          <cell r="AE111">
            <v>2.7895193949616544</v>
          </cell>
          <cell r="AF111">
            <v>2.9600731099356747</v>
          </cell>
          <cell r="AG111">
            <v>3.141054631844459</v>
          </cell>
          <cell r="AH111">
            <v>3.3331015261464039</v>
          </cell>
          <cell r="AI111">
            <v>3.5368903396232358</v>
          </cell>
          <cell r="AJ111">
            <v>3.7531389837330433</v>
          </cell>
          <cell r="AK111">
            <v>3.9826092636836474</v>
          </cell>
          <cell r="AL111">
            <v>4.2261095621357869</v>
          </cell>
          <cell r="AM111">
            <v>4.4844976869903181</v>
          </cell>
          <cell r="AN111">
            <v>4.7586838932916784</v>
          </cell>
          <cell r="AO111">
            <v>5.0496340898932282</v>
          </cell>
          <cell r="AP111">
            <v>5.3583732421809955</v>
          </cell>
          <cell r="AQ111">
            <v>5.6859889828429875</v>
          </cell>
          <cell r="AR111">
            <v>6.0336354434041812</v>
          </cell>
          <cell r="AS111">
            <v>6.4025373200249929</v>
          </cell>
          <cell r="AT111">
            <v>6.7939941878863044</v>
          </cell>
          <cell r="AU111">
            <v>7.2093850793598664</v>
          </cell>
          <cell r="AV111">
            <v>7.6501733420921285</v>
          </cell>
          <cell r="AW111">
            <v>8.1179117941156775</v>
          </cell>
          <cell r="AX111">
            <v>8.6142481941488018</v>
          </cell>
          <cell r="AY111">
            <v>9.1409310463540727</v>
          </cell>
          <cell r="AZ111">
            <v>9.6998157600050696</v>
          </cell>
          <cell r="BA111">
            <v>10.292871185760644</v>
          </cell>
          <cell r="BB111">
            <v>10.922186551572848</v>
          </cell>
          <cell r="BC111">
            <v>11.589978822662486</v>
          </cell>
          <cell r="BD111">
            <v>12.298600511490172</v>
          </cell>
          <cell r="BE111">
            <v>13.050547965236007</v>
          </cell>
          <cell r="BF111">
            <v>13.848470159983192</v>
          </cell>
          <cell r="BG111">
            <v>14.695178032585909</v>
          </cell>
          <cell r="BH111">
            <v>15.593654383095958</v>
          </cell>
          <cell r="BI111">
            <v>16.54706438263263</v>
          </cell>
          <cell r="BJ111">
            <v>17.558766723713177</v>
          </cell>
          <cell r="BK111">
            <v>18.632325452324437</v>
          </cell>
          <cell r="BL111">
            <v>19.771522523417975</v>
          </cell>
          <cell r="BM111">
            <v>20.980371124059381</v>
          </cell>
          <cell r="BN111">
            <v>22.88068556202969</v>
          </cell>
          <cell r="BO111">
            <v>24.780999999999995</v>
          </cell>
          <cell r="BP111">
            <v>26.681314437970308</v>
          </cell>
          <cell r="BQ111">
            <v>28.581628875940613</v>
          </cell>
          <cell r="BR111">
            <v>30.481943313910929</v>
          </cell>
          <cell r="BS111">
            <v>32.558575586332097</v>
          </cell>
          <cell r="BT111">
            <v>34.635207858753262</v>
          </cell>
          <cell r="BU111">
            <v>36.711840131174419</v>
          </cell>
          <cell r="BV111">
            <v>38.788472403595584</v>
          </cell>
          <cell r="BW111">
            <v>40.865104676016742</v>
          </cell>
          <cell r="BX111">
            <v>43.612758018482047</v>
          </cell>
          <cell r="BY111">
            <v>46.360411360947353</v>
          </cell>
          <cell r="BZ111">
            <v>49.108064703412651</v>
          </cell>
          <cell r="CA111">
            <v>51.855718045877957</v>
          </cell>
          <cell r="CB111">
            <v>54.603371388343255</v>
          </cell>
          <cell r="CC111">
            <v>58.171234223080539</v>
          </cell>
          <cell r="CD111">
            <v>61.739097057817823</v>
          </cell>
          <cell r="CE111">
            <v>65.306959892555113</v>
          </cell>
          <cell r="CF111">
            <v>68.874822727292411</v>
          </cell>
          <cell r="CG111">
            <v>72.442685562029695</v>
          </cell>
          <cell r="CH111">
            <v>77.015779332419328</v>
          </cell>
          <cell r="CI111">
            <v>81.588873102808975</v>
          </cell>
          <cell r="CJ111">
            <v>86.161966873198622</v>
          </cell>
          <cell r="CK111">
            <v>90.735060643588284</v>
          </cell>
          <cell r="CL111">
            <v>95.308154413977917</v>
          </cell>
          <cell r="CM111">
            <v>101.13708728839254</v>
          </cell>
          <cell r="CN111">
            <v>106.96602016280714</v>
          </cell>
          <cell r="CO111">
            <v>112.79495303722176</v>
          </cell>
          <cell r="CP111">
            <v>118.62388591163639</v>
          </cell>
          <cell r="CQ111">
            <v>124.45281878605098</v>
          </cell>
        </row>
        <row r="112">
          <cell r="C112" t="str">
            <v>NOR</v>
          </cell>
          <cell r="D112">
            <v>4</v>
          </cell>
          <cell r="E112">
            <v>75.429885377686972</v>
          </cell>
          <cell r="F112">
            <v>76.011341407635484</v>
          </cell>
          <cell r="G112">
            <v>76.597279628072172</v>
          </cell>
          <cell r="H112">
            <v>77.187734590245171</v>
          </cell>
          <cell r="I112">
            <v>77.782741111743078</v>
          </cell>
          <cell r="J112">
            <v>78.3823342785481</v>
          </cell>
          <cell r="K112">
            <v>78.986549447104935</v>
          </cell>
          <cell r="L112">
            <v>79.595422246405676</v>
          </cell>
          <cell r="M112">
            <v>80.208988580090718</v>
          </cell>
          <cell r="N112">
            <v>80.827284628565977</v>
          </cell>
          <cell r="O112">
            <v>81.450346851136274</v>
          </cell>
          <cell r="P112">
            <v>82.078211988155303</v>
          </cell>
          <cell r="Q112">
            <v>82.710917063192085</v>
          </cell>
          <cell r="R112">
            <v>83.348499385214154</v>
          </cell>
          <cell r="S112">
            <v>83.990996550787585</v>
          </cell>
          <cell r="T112">
            <v>84.638446446293955</v>
          </cell>
          <cell r="U112">
            <v>85.290887250164388</v>
          </cell>
          <cell r="V112">
            <v>85.948357435130859</v>
          </cell>
          <cell r="W112">
            <v>86.610895770494821</v>
          </cell>
          <cell r="X112">
            <v>87.278541324413354</v>
          </cell>
          <cell r="Y112">
            <v>87.951333466202854</v>
          </cell>
          <cell r="Z112">
            <v>88.629311868660622</v>
          </cell>
          <cell r="AA112">
            <v>89.31251651040418</v>
          </cell>
          <cell r="AB112">
            <v>90.000987678228768</v>
          </cell>
          <cell r="AC112">
            <v>90.694765969482916</v>
          </cell>
          <cell r="AD112">
            <v>91.39389229446239</v>
          </cell>
          <cell r="AE112">
            <v>92.098407878822542</v>
          </cell>
          <cell r="AF112">
            <v>92.808354266009289</v>
          </cell>
          <cell r="AG112">
            <v>93.523773319708823</v>
          </cell>
          <cell r="AH112">
            <v>94.244707226316208</v>
          </cell>
          <cell r="AI112">
            <v>94.971198497422989</v>
          </cell>
          <cell r="AJ112">
            <v>95.703289972323986</v>
          </cell>
          <cell r="AK112">
            <v>96.441024820543447</v>
          </cell>
          <cell r="AL112">
            <v>97.184446544380606</v>
          </cell>
          <cell r="AM112">
            <v>97.93359898147493</v>
          </cell>
          <cell r="AN112">
            <v>98.688526307391072</v>
          </cell>
          <cell r="AO112">
            <v>99.449273038223836</v>
          </cell>
          <cell r="AP112">
            <v>100.21588403322313</v>
          </cell>
          <cell r="AQ112">
            <v>100.98840449743925</v>
          </cell>
          <cell r="AR112">
            <v>101.76687998438844</v>
          </cell>
          <cell r="AS112">
            <v>102.5513563987391</v>
          </cell>
          <cell r="AT112">
            <v>103.3418799990187</v>
          </cell>
          <cell r="AU112">
            <v>104.13849740034145</v>
          </cell>
          <cell r="AV112">
            <v>104.94125557715711</v>
          </cell>
          <cell r="AW112">
            <v>105.75020186602097</v>
          </cell>
          <cell r="AX112">
            <v>106.56538396838513</v>
          </cell>
          <cell r="AY112">
            <v>107.38684995341136</v>
          </cell>
          <cell r="AZ112">
            <v>108.21464826080556</v>
          </cell>
          <cell r="BA112">
            <v>109.04882770367419</v>
          </cell>
          <cell r="BB112">
            <v>109.8894374714026</v>
          </cell>
          <cell r="BC112">
            <v>110.73652713255564</v>
          </cell>
          <cell r="BD112">
            <v>111.59014663780056</v>
          </cell>
          <cell r="BE112">
            <v>112.45034632285247</v>
          </cell>
          <cell r="BF112">
            <v>113.31717691144253</v>
          </cell>
          <cell r="BG112">
            <v>114.19068951830899</v>
          </cell>
          <cell r="BH112">
            <v>115.07093565221125</v>
          </cell>
          <cell r="BI112">
            <v>115.95796721896726</v>
          </cell>
          <cell r="BJ112">
            <v>116.85183652451423</v>
          </cell>
          <cell r="BK112">
            <v>117.75259627799299</v>
          </cell>
          <cell r="BL112">
            <v>118.66029959485613</v>
          </cell>
          <cell r="BM112">
            <v>119.575</v>
          </cell>
          <cell r="BN112">
            <v>113.158</v>
          </cell>
          <cell r="BO112">
            <v>115.505</v>
          </cell>
          <cell r="BP112">
            <v>116.46545944120409</v>
          </cell>
          <cell r="BQ112">
            <v>117.4259188824082</v>
          </cell>
          <cell r="BR112">
            <v>118.38637832361233</v>
          </cell>
          <cell r="BS112">
            <v>119.46667555093083</v>
          </cell>
          <cell r="BT112">
            <v>120.54697277824933</v>
          </cell>
          <cell r="BU112">
            <v>121.62727000556784</v>
          </cell>
          <cell r="BV112">
            <v>122.70756723288633</v>
          </cell>
          <cell r="BW112">
            <v>123.78786446020482</v>
          </cell>
          <cell r="BX112">
            <v>125.15883893034082</v>
          </cell>
          <cell r="BY112">
            <v>126.52981340047683</v>
          </cell>
          <cell r="BZ112">
            <v>127.90078787061285</v>
          </cell>
          <cell r="CA112">
            <v>129.27176234074886</v>
          </cell>
          <cell r="CB112">
            <v>130.64273681088488</v>
          </cell>
          <cell r="CC112">
            <v>131.94825670745601</v>
          </cell>
          <cell r="CD112">
            <v>133.25377660402714</v>
          </cell>
          <cell r="CE112">
            <v>134.55929650059826</v>
          </cell>
          <cell r="CF112">
            <v>135.86481639716939</v>
          </cell>
          <cell r="CG112">
            <v>137.17033629374049</v>
          </cell>
          <cell r="CH112">
            <v>138.49312940979021</v>
          </cell>
          <cell r="CI112">
            <v>139.81592252583994</v>
          </cell>
          <cell r="CJ112">
            <v>141.13871564188966</v>
          </cell>
          <cell r="CK112">
            <v>142.46150875793938</v>
          </cell>
          <cell r="CL112">
            <v>143.78430187398908</v>
          </cell>
          <cell r="CM112">
            <v>145.13800312464653</v>
          </cell>
          <cell r="CN112">
            <v>146.49170437530398</v>
          </cell>
          <cell r="CO112">
            <v>147.8454056259614</v>
          </cell>
          <cell r="CP112">
            <v>149.19910687661883</v>
          </cell>
          <cell r="CQ112">
            <v>150.55280812727622</v>
          </cell>
        </row>
        <row r="113">
          <cell r="C113" t="str">
            <v>OMN</v>
          </cell>
          <cell r="D113">
            <v>12</v>
          </cell>
          <cell r="E113">
            <v>2.927082997498291</v>
          </cell>
          <cell r="F113">
            <v>3.0194007960781053</v>
          </cell>
          <cell r="G113">
            <v>3.1146302223575466</v>
          </cell>
          <cell r="H113">
            <v>3.2128631066877675</v>
          </cell>
          <cell r="I113">
            <v>3.3141941756739284</v>
          </cell>
          <cell r="J113">
            <v>3.4187211435206737</v>
          </cell>
          <cell r="K113">
            <v>3.5265448062585727</v>
          </cell>
          <cell r="L113">
            <v>3.6377691389423812</v>
          </cell>
          <cell r="M113">
            <v>3.7525013959148596</v>
          </cell>
          <cell r="N113">
            <v>3.8708522142328299</v>
          </cell>
          <cell r="O113">
            <v>3.9929357203552023</v>
          </cell>
          <cell r="P113">
            <v>4.1188696401958582</v>
          </cell>
          <cell r="Q113">
            <v>4.2487754126475101</v>
          </cell>
          <cell r="R113">
            <v>4.3827783066860109</v>
          </cell>
          <cell r="S113">
            <v>4.521007542168034</v>
          </cell>
          <cell r="T113">
            <v>4.6635964144386204</v>
          </cell>
          <cell r="U113">
            <v>4.8106824228687382</v>
          </cell>
          <cell r="V113">
            <v>4.9624074034468153</v>
          </cell>
          <cell r="W113">
            <v>5.1189176655521003</v>
          </cell>
          <cell r="X113">
            <v>5.2803641330417426</v>
          </cell>
          <cell r="Y113">
            <v>5.4469024897876404</v>
          </cell>
          <cell r="Z113">
            <v>5.6186933298034081</v>
          </cell>
          <cell r="AA113">
            <v>5.7959023121062199</v>
          </cell>
          <cell r="AB113">
            <v>5.9787003204628704</v>
          </cell>
          <cell r="AC113">
            <v>6.1672636281740942</v>
          </cell>
          <cell r="AD113">
            <v>6.3617740680560511</v>
          </cell>
          <cell r="AE113">
            <v>6.5624192077828845</v>
          </cell>
          <cell r="AF113">
            <v>6.7693925307594425</v>
          </cell>
          <cell r="AG113">
            <v>6.9828936226985734</v>
          </cell>
          <cell r="AH113">
            <v>7.2031283640829207</v>
          </cell>
          <cell r="AI113">
            <v>7.4303091286968019</v>
          </cell>
          <cell r="AJ113">
            <v>7.6646549884196222</v>
          </cell>
          <cell r="AK113">
            <v>7.9063919244783012</v>
          </cell>
          <cell r="AL113">
            <v>8.1557530453624327</v>
          </cell>
          <cell r="AM113">
            <v>8.412978811612307</v>
          </cell>
          <cell r="AN113">
            <v>8.6783172676965616</v>
          </cell>
          <cell r="AO113">
            <v>8.9520242812030695</v>
          </cell>
          <cell r="AP113">
            <v>9.2343637895737043</v>
          </cell>
          <cell r="AQ113">
            <v>9.5256080546209212</v>
          </cell>
          <cell r="AR113">
            <v>9.8260379250715832</v>
          </cell>
          <cell r="AS113">
            <v>10.135943107391205</v>
          </cell>
          <cell r="AT113">
            <v>10.455622445149766</v>
          </cell>
          <cell r="AU113">
            <v>10.785384207198497</v>
          </cell>
          <cell r="AV113">
            <v>11.12554638493553</v>
          </cell>
          <cell r="AW113">
            <v>11.476436998947051</v>
          </cell>
          <cell r="AX113">
            <v>11.838394415319677</v>
          </cell>
          <cell r="AY113">
            <v>12.211767671929055</v>
          </cell>
          <cell r="AZ113">
            <v>12.596916815019348</v>
          </cell>
          <cell r="BA113">
            <v>12.994213246398148</v>
          </cell>
          <cell r="BB113">
            <v>13.404040081581641</v>
          </cell>
          <cell r="BC113">
            <v>13.826792519235378</v>
          </cell>
          <cell r="BD113">
            <v>14.262878222266899</v>
          </cell>
          <cell r="BE113">
            <v>14.712717710937708</v>
          </cell>
          <cell r="BF113">
            <v>15.176744768373686</v>
          </cell>
          <cell r="BG113">
            <v>15.655406858864952</v>
          </cell>
          <cell r="BH113">
            <v>16.149165559358575</v>
          </cell>
          <cell r="BI113">
            <v>16.658497004560211</v>
          </cell>
          <cell r="BJ113">
            <v>17.183892346073865</v>
          </cell>
          <cell r="BK113">
            <v>17.72585822602257</v>
          </cell>
          <cell r="BL113">
            <v>18.284917265606655</v>
          </cell>
          <cell r="BM113">
            <v>18.861608569070736</v>
          </cell>
          <cell r="BN113">
            <v>19.610304284535371</v>
          </cell>
          <cell r="BO113">
            <v>20.359000000000005</v>
          </cell>
          <cell r="BP113">
            <v>21.107695715464637</v>
          </cell>
          <cell r="BQ113">
            <v>21.856391430929271</v>
          </cell>
          <cell r="BR113">
            <v>22.605087146393902</v>
          </cell>
          <cell r="BS113">
            <v>23.44658565351827</v>
          </cell>
          <cell r="BT113">
            <v>24.288084160642633</v>
          </cell>
          <cell r="BU113">
            <v>25.129582667766996</v>
          </cell>
          <cell r="BV113">
            <v>25.971081174891363</v>
          </cell>
          <cell r="BW113">
            <v>26.812579682015723</v>
          </cell>
          <cell r="BX113">
            <v>27.840474974093567</v>
          </cell>
          <cell r="BY113">
            <v>28.868370266171411</v>
          </cell>
          <cell r="BZ113">
            <v>29.896265558249247</v>
          </cell>
          <cell r="CA113">
            <v>30.924160850327091</v>
          </cell>
          <cell r="CB113">
            <v>31.952056142404935</v>
          </cell>
          <cell r="CC113">
            <v>33.030863539628328</v>
          </cell>
          <cell r="CD113">
            <v>34.109670936851714</v>
          </cell>
          <cell r="CE113">
            <v>35.188478334075107</v>
          </cell>
          <cell r="CF113">
            <v>36.267285731298493</v>
          </cell>
          <cell r="CG113">
            <v>37.346093128521893</v>
          </cell>
          <cell r="CH113">
            <v>38.34609047641672</v>
          </cell>
          <cell r="CI113">
            <v>39.346087824311539</v>
          </cell>
          <cell r="CJ113">
            <v>40.346085172206358</v>
          </cell>
          <cell r="CK113">
            <v>41.346082520101184</v>
          </cell>
          <cell r="CL113">
            <v>42.346079867996004</v>
          </cell>
          <cell r="CM113">
            <v>43.452785209402421</v>
          </cell>
          <cell r="CN113">
            <v>44.559490550808832</v>
          </cell>
          <cell r="CO113">
            <v>45.666195892215256</v>
          </cell>
          <cell r="CP113">
            <v>46.772901233621667</v>
          </cell>
          <cell r="CQ113">
            <v>47.879606575028077</v>
          </cell>
        </row>
        <row r="114">
          <cell r="C114" t="str">
            <v>PAK</v>
          </cell>
          <cell r="D114">
            <v>9</v>
          </cell>
          <cell r="E114">
            <v>6.9188855540997789</v>
          </cell>
          <cell r="F114">
            <v>7.1911195703323729</v>
          </cell>
          <cell r="G114">
            <v>7.4740650456597368</v>
          </cell>
          <cell r="H114">
            <v>7.7681434386399388</v>
          </cell>
          <cell r="I114">
            <v>8.0737927907554301</v>
          </cell>
          <cell r="J114">
            <v>8.3914683788932791</v>
          </cell>
          <cell r="K114">
            <v>8.7216433934982387</v>
          </cell>
          <cell r="L114">
            <v>9.0648096434087595</v>
          </cell>
          <cell r="M114">
            <v>9.4214782884258543</v>
          </cell>
          <cell r="N114">
            <v>9.7921806007059811</v>
          </cell>
          <cell r="O114">
            <v>10.177468756112091</v>
          </cell>
          <cell r="P114">
            <v>10.577916656701571</v>
          </cell>
          <cell r="Q114">
            <v>10.994120785576225</v>
          </cell>
          <cell r="R114">
            <v>11.426701095367616</v>
          </cell>
          <cell r="S114">
            <v>11.87630193168121</v>
          </cell>
          <cell r="T114">
            <v>12.34359299287483</v>
          </cell>
          <cell r="U114">
            <v>12.829270327601035</v>
          </cell>
          <cell r="V114">
            <v>13.334057371599323</v>
          </cell>
          <cell r="W114">
            <v>13.858706025282483</v>
          </cell>
          <cell r="X114">
            <v>14.403997773722221</v>
          </cell>
          <cell r="Y114">
            <v>14.970744850702301</v>
          </cell>
          <cell r="Z114">
            <v>15.559791448573133</v>
          </cell>
          <cell r="AA114">
            <v>16.172014975709907</v>
          </cell>
          <cell r="AB114">
            <v>16.808327363447326</v>
          </cell>
          <cell r="AC114">
            <v>17.469676424437662</v>
          </cell>
          <cell r="AD114">
            <v>18.157047264455453</v>
          </cell>
          <cell r="AE114">
            <v>18.871463749751818</v>
          </cell>
          <cell r="AF114">
            <v>19.613990032144009</v>
          </cell>
          <cell r="AG114">
            <v>20.385732134111958</v>
          </cell>
          <cell r="AH114">
            <v>21.187839596262808</v>
          </cell>
          <cell r="AI114">
            <v>22.021507189617459</v>
          </cell>
          <cell r="AJ114">
            <v>22.88797669526959</v>
          </cell>
          <cell r="AK114">
            <v>23.788538754068085</v>
          </cell>
          <cell r="AL114">
            <v>24.724534789077985</v>
          </cell>
          <cell r="AM114">
            <v>25.697359003683594</v>
          </cell>
          <cell r="AN114">
            <v>26.708460458309958</v>
          </cell>
          <cell r="AO114">
            <v>27.759345228856098</v>
          </cell>
          <cell r="AP114">
            <v>28.851578650055078</v>
          </cell>
          <cell r="AQ114">
            <v>29.986787647102435</v>
          </cell>
          <cell r="AR114">
            <v>31.16666315902609</v>
          </cell>
          <cell r="AS114">
            <v>32.392962657407381</v>
          </cell>
          <cell r="AT114">
            <v>33.667512764205014</v>
          </cell>
          <cell r="AU114">
            <v>34.992211972581238</v>
          </cell>
          <cell r="AV114">
            <v>36.369033474783052</v>
          </cell>
          <cell r="AW114">
            <v>37.800028101290657</v>
          </cell>
          <cell r="AX114">
            <v>39.28732737561117</v>
          </cell>
          <cell r="AY114">
            <v>40.833146689267814</v>
          </cell>
          <cell r="AZ114">
            <v>42.439788601713836</v>
          </cell>
          <cell r="BA114">
            <v>44.109646270086571</v>
          </cell>
          <cell r="BB114">
            <v>45.845207013910311</v>
          </cell>
          <cell r="BC114">
            <v>47.649056020057863</v>
          </cell>
          <cell r="BD114">
            <v>49.523880193489362</v>
          </cell>
          <cell r="BE114">
            <v>51.472472159504271</v>
          </cell>
          <cell r="BF114">
            <v>53.497734423468025</v>
          </cell>
          <cell r="BG114">
            <v>55.602683694209411</v>
          </cell>
          <cell r="BH114">
            <v>57.790455377528531</v>
          </cell>
          <cell r="BI114">
            <v>60.064308246508688</v>
          </cell>
          <cell r="BJ114">
            <v>62.427629295588694</v>
          </cell>
          <cell r="BK114">
            <v>64.883938785626057</v>
          </cell>
          <cell r="BL114">
            <v>67.436895487465733</v>
          </cell>
          <cell r="BM114">
            <v>70.090302131825126</v>
          </cell>
          <cell r="BN114">
            <v>73.476151065912561</v>
          </cell>
          <cell r="BO114">
            <v>76.861999999999995</v>
          </cell>
          <cell r="BP114">
            <v>80.247848934087429</v>
          </cell>
          <cell r="BQ114">
            <v>83.633697868174863</v>
          </cell>
          <cell r="BR114">
            <v>87.019546802262269</v>
          </cell>
          <cell r="BS114">
            <v>90.853912432753816</v>
          </cell>
          <cell r="BT114">
            <v>94.688278063245349</v>
          </cell>
          <cell r="BU114">
            <v>98.522643693736882</v>
          </cell>
          <cell r="BV114">
            <v>102.35700932422841</v>
          </cell>
          <cell r="BW114">
            <v>106.19137495471999</v>
          </cell>
          <cell r="BX114">
            <v>110.68604492889672</v>
          </cell>
          <cell r="BY114">
            <v>115.18071490307346</v>
          </cell>
          <cell r="BZ114">
            <v>119.6753848772502</v>
          </cell>
          <cell r="CA114">
            <v>124.17005485142691</v>
          </cell>
          <cell r="CB114">
            <v>128.66472482560366</v>
          </cell>
          <cell r="CC114">
            <v>133.71904670782033</v>
          </cell>
          <cell r="CD114">
            <v>138.77336859003702</v>
          </cell>
          <cell r="CE114">
            <v>143.82769047225369</v>
          </cell>
          <cell r="CF114">
            <v>148.88201235447042</v>
          </cell>
          <cell r="CG114">
            <v>153.93633423668712</v>
          </cell>
          <cell r="CH114">
            <v>159.98940663573629</v>
          </cell>
          <cell r="CI114">
            <v>166.04247903478543</v>
          </cell>
          <cell r="CJ114">
            <v>172.09555143383463</v>
          </cell>
          <cell r="CK114">
            <v>178.14862383288377</v>
          </cell>
          <cell r="CL114">
            <v>184.20169623193303</v>
          </cell>
          <cell r="CM114">
            <v>191.97819824559156</v>
          </cell>
          <cell r="CN114">
            <v>199.75470025925011</v>
          </cell>
          <cell r="CO114">
            <v>207.53120227290867</v>
          </cell>
          <cell r="CP114">
            <v>215.3077042865672</v>
          </cell>
          <cell r="CQ114">
            <v>223.08420630022567</v>
          </cell>
        </row>
        <row r="115">
          <cell r="C115" t="str">
            <v>PAN</v>
          </cell>
          <cell r="D115">
            <v>16</v>
          </cell>
          <cell r="E115">
            <v>1.3952013964018539</v>
          </cell>
          <cell r="F115">
            <v>1.4321706613472269</v>
          </cell>
          <cell r="G115">
            <v>1.4701195171632269</v>
          </cell>
          <cell r="H115">
            <v>1.5090739204999313</v>
          </cell>
          <cell r="I115">
            <v>1.5490605157921897</v>
          </cell>
          <cell r="J115">
            <v>1.5901066534841586</v>
          </cell>
          <cell r="K115">
            <v>1.6322404087367406</v>
          </cell>
          <cell r="L115">
            <v>1.6754906006307231</v>
          </cell>
          <cell r="M115">
            <v>1.7198868118787503</v>
          </cell>
          <cell r="N115">
            <v>1.7654594090596127</v>
          </cell>
          <cell r="O115">
            <v>1.8122395633886925</v>
          </cell>
          <cell r="P115">
            <v>1.8602592720387738</v>
          </cell>
          <cell r="Q115">
            <v>1.9095513800257988</v>
          </cell>
          <cell r="R115">
            <v>1.9601496026745406</v>
          </cell>
          <cell r="S115">
            <v>2.0120885486795594</v>
          </cell>
          <cell r="T115">
            <v>2.0654037437772144</v>
          </cell>
          <cell r="U115">
            <v>2.1201316550449238</v>
          </cell>
          <cell r="V115">
            <v>2.176309715844293</v>
          </cell>
          <cell r="W115">
            <v>2.2339763514251705</v>
          </cell>
          <cell r="X115">
            <v>2.2931710052081482</v>
          </cell>
          <cell r="Y115">
            <v>2.3539341657634787</v>
          </cell>
          <cell r="Z115">
            <v>2.4163073945048659</v>
          </cell>
          <cell r="AA115">
            <v>2.4803333541170689</v>
          </cell>
          <cell r="AB115">
            <v>2.5460558377367661</v>
          </cell>
          <cell r="AC115">
            <v>2.613519798906637</v>
          </cell>
          <cell r="AD115">
            <v>2.6827713823231494</v>
          </cell>
          <cell r="AE115">
            <v>2.7538579553990861</v>
          </cell>
          <cell r="AF115">
            <v>2.8268281406623958</v>
          </cell>
          <cell r="AG115">
            <v>2.9017318490135335</v>
          </cell>
          <cell r="AH115">
            <v>2.9786203138640306</v>
          </cell>
          <cell r="AI115">
            <v>3.0575461261796546</v>
          </cell>
          <cell r="AJ115">
            <v>3.1385632704521202</v>
          </cell>
          <cell r="AK115">
            <v>3.2217271616239587</v>
          </cell>
          <cell r="AL115">
            <v>3.3070946829918024</v>
          </cell>
          <cell r="AM115">
            <v>3.3947242251140093</v>
          </cell>
          <cell r="AN115">
            <v>3.4846757257492396</v>
          </cell>
          <cell r="AO115">
            <v>3.5770107108533029</v>
          </cell>
          <cell r="AP115">
            <v>3.6717923366623157</v>
          </cell>
          <cell r="AQ115">
            <v>3.7690854328909564</v>
          </cell>
          <cell r="AR115">
            <v>3.8689565470753617</v>
          </cell>
          <cell r="AS115">
            <v>3.971473990090999</v>
          </cell>
          <cell r="AT115">
            <v>4.0767078828766419</v>
          </cell>
          <cell r="AU115">
            <v>4.1847302043964145</v>
          </cell>
          <cell r="AV115">
            <v>4.2956148408727071</v>
          </cell>
          <cell r="AW115">
            <v>4.4094376363236369</v>
          </cell>
          <cell r="AX115">
            <v>4.5262764444396195</v>
          </cell>
          <cell r="AY115">
            <v>4.6462111818345448</v>
          </cell>
          <cell r="AZ115">
            <v>4.7693238827079627</v>
          </cell>
          <cell r="BA115">
            <v>4.8956987549556832</v>
          </cell>
          <cell r="BB115">
            <v>5.025422237767164</v>
          </cell>
          <cell r="BC115">
            <v>5.1585830607490761</v>
          </cell>
          <cell r="BD115">
            <v>5.2952723046154979</v>
          </cell>
          <cell r="BE115">
            <v>5.4355834634862434</v>
          </cell>
          <cell r="BF115">
            <v>5.5796125088359316</v>
          </cell>
          <cell r="BG115">
            <v>5.7274579551375497</v>
          </cell>
          <cell r="BH115">
            <v>5.879220927245397</v>
          </cell>
          <cell r="BI115">
            <v>6.0350052295635077</v>
          </cell>
          <cell r="BJ115">
            <v>6.1949174170468577</v>
          </cell>
          <cell r="BK115">
            <v>6.3590668680839224</v>
          </cell>
          <cell r="BL115">
            <v>6.527565859310438</v>
          </cell>
          <cell r="BM115">
            <v>6.7005296424055292</v>
          </cell>
          <cell r="BN115">
            <v>6.9222648212027638</v>
          </cell>
          <cell r="BO115">
            <v>7.1440000000000001</v>
          </cell>
          <cell r="BP115">
            <v>7.3657351787972356</v>
          </cell>
          <cell r="BQ115">
            <v>7.587470357594472</v>
          </cell>
          <cell r="BR115">
            <v>7.8092055363917083</v>
          </cell>
          <cell r="BS115">
            <v>8.0602075762247143</v>
          </cell>
          <cell r="BT115">
            <v>8.3112096160577185</v>
          </cell>
          <cell r="BU115">
            <v>8.5622116558907262</v>
          </cell>
          <cell r="BV115">
            <v>8.8132136957237321</v>
          </cell>
          <cell r="BW115">
            <v>9.0642157355567345</v>
          </cell>
          <cell r="BX115">
            <v>9.2980851550899324</v>
          </cell>
          <cell r="BY115">
            <v>9.5319545746231267</v>
          </cell>
          <cell r="BZ115">
            <v>9.765823994156321</v>
          </cell>
          <cell r="CA115">
            <v>9.999693413689517</v>
          </cell>
          <cell r="CB115">
            <v>10.233562833222713</v>
          </cell>
          <cell r="CC115">
            <v>10.507289494880695</v>
          </cell>
          <cell r="CD115">
            <v>10.781016156538676</v>
          </cell>
          <cell r="CE115">
            <v>11.054742818196658</v>
          </cell>
          <cell r="CF115">
            <v>11.32846947985464</v>
          </cell>
          <cell r="CG115">
            <v>11.602196141512623</v>
          </cell>
          <cell r="CH115">
            <v>11.906102361210671</v>
          </cell>
          <cell r="CI115">
            <v>12.210008580908719</v>
          </cell>
          <cell r="CJ115">
            <v>12.513914800606766</v>
          </cell>
          <cell r="CK115">
            <v>12.817821020304814</v>
          </cell>
          <cell r="CL115">
            <v>13.121727240002862</v>
          </cell>
          <cell r="CM115">
            <v>13.434187690322673</v>
          </cell>
          <cell r="CN115">
            <v>13.746648140642485</v>
          </cell>
          <cell r="CO115">
            <v>14.059108590962296</v>
          </cell>
          <cell r="CP115">
            <v>14.371569041282108</v>
          </cell>
          <cell r="CQ115">
            <v>14.684029491601914</v>
          </cell>
        </row>
        <row r="116">
          <cell r="C116" t="str">
            <v>PNG</v>
          </cell>
          <cell r="D116">
            <v>5</v>
          </cell>
          <cell r="E116">
            <v>1.3870760272387717</v>
          </cell>
          <cell r="F116">
            <v>1.4050692351402303</v>
          </cell>
          <cell r="G116">
            <v>1.4232958516827636</v>
          </cell>
          <cell r="H116">
            <v>1.4417589046529691</v>
          </cell>
          <cell r="I116">
            <v>1.4604614611140176</v>
          </cell>
          <cell r="J116">
            <v>1.4794066279151514</v>
          </cell>
          <cell r="K116">
            <v>1.4985975522077901</v>
          </cell>
          <cell r="L116">
            <v>1.5180374219683321</v>
          </cell>
          <cell r="M116">
            <v>1.5377294665277388</v>
          </cell>
          <cell r="N116">
            <v>1.5576769571079865</v>
          </cell>
          <cell r="O116">
            <v>1.5778832073654794</v>
          </cell>
          <cell r="P116">
            <v>1.59835157394151</v>
          </cell>
          <cell r="Q116">
            <v>1.6190854570198616</v>
          </cell>
          <cell r="R116">
            <v>1.6400883008916429</v>
          </cell>
          <cell r="S116">
            <v>1.6613635945274499</v>
          </cell>
          <cell r="T116">
            <v>1.6829148721569502</v>
          </cell>
          <cell r="U116">
            <v>1.7047457138559858</v>
          </cell>
          <cell r="V116">
            <v>1.7268597461412911</v>
          </cell>
          <cell r="W116">
            <v>1.7492606425729267</v>
          </cell>
          <cell r="X116">
            <v>1.7719521243645269</v>
          </cell>
          <cell r="Y116">
            <v>1.794937961001464</v>
          </cell>
          <cell r="Z116">
            <v>1.8182219708670313</v>
          </cell>
          <cell r="AA116">
            <v>1.8418080218767492</v>
          </cell>
          <cell r="AB116">
            <v>1.8657000321208985</v>
          </cell>
          <cell r="AC116">
            <v>1.8899019705153906</v>
          </cell>
          <cell r="AD116">
            <v>1.9144178574610786</v>
          </cell>
          <cell r="AE116">
            <v>1.939251765511623</v>
          </cell>
          <cell r="AF116">
            <v>1.9644078200500199</v>
          </cell>
          <cell r="AG116">
            <v>1.9898901999739047</v>
          </cell>
          <cell r="AH116">
            <v>2.015703138389747</v>
          </cell>
          <cell r="AI116">
            <v>2.0418509233160496</v>
          </cell>
          <cell r="AJ116">
            <v>2.0683378983956691</v>
          </cell>
          <cell r="AK116">
            <v>2.0951684636173784</v>
          </cell>
          <cell r="AL116">
            <v>2.1223470760467875</v>
          </cell>
          <cell r="AM116">
            <v>2.1498782505667471</v>
          </cell>
          <cell r="AN116">
            <v>2.1777665606273553</v>
          </cell>
          <cell r="AO116">
            <v>2.2060166390056959</v>
          </cell>
          <cell r="AP116">
            <v>2.2346331785754292</v>
          </cell>
          <cell r="AQ116">
            <v>2.2636209330863677</v>
          </cell>
          <cell r="AR116">
            <v>2.2929847179541638</v>
          </cell>
          <cell r="AS116">
            <v>2.322729411060243</v>
          </cell>
          <cell r="AT116">
            <v>2.3528599535621106</v>
          </cell>
          <cell r="AU116">
            <v>2.3833813507141728</v>
          </cell>
          <cell r="AV116">
            <v>2.4142986726992044</v>
          </cell>
          <cell r="AW116">
            <v>2.4456170554706014</v>
          </cell>
          <cell r="AX116">
            <v>2.4773417016055612</v>
          </cell>
          <cell r="AY116">
            <v>2.5094778811693286</v>
          </cell>
          <cell r="AZ116">
            <v>2.542030932590654</v>
          </cell>
          <cell r="BA116">
            <v>2.575006263548608</v>
          </cell>
          <cell r="BB116">
            <v>2.6084093518708982</v>
          </cell>
          <cell r="BC116">
            <v>2.6422457464438418</v>
          </cell>
          <cell r="BD116">
            <v>2.6765210681341394</v>
          </cell>
          <cell r="BE116">
            <v>2.7112410107226084</v>
          </cell>
          <cell r="BF116">
            <v>2.7464113418500276</v>
          </cell>
          <cell r="BG116">
            <v>2.7820379039752519</v>
          </cell>
          <cell r="BH116">
            <v>2.8181266153457556</v>
          </cell>
          <cell r="BI116">
            <v>2.8546834709807651</v>
          </cell>
          <cell r="BJ116">
            <v>2.8917145436671454</v>
          </cell>
          <cell r="BK116">
            <v>2.9292259849682054</v>
          </cell>
          <cell r="BL116">
            <v>2.9672240262455887</v>
          </cell>
          <cell r="BM116">
            <v>3.0057149796944218</v>
          </cell>
          <cell r="BN116">
            <v>3.0606074898472109</v>
          </cell>
          <cell r="BO116">
            <v>3.1154999999999999</v>
          </cell>
          <cell r="BP116">
            <v>3.1703925101527886</v>
          </cell>
          <cell r="BQ116">
            <v>3.2252850203055776</v>
          </cell>
          <cell r="BR116">
            <v>3.2801775304583658</v>
          </cell>
          <cell r="BS116">
            <v>3.3419064124712921</v>
          </cell>
          <cell r="BT116">
            <v>3.4036352944842183</v>
          </cell>
          <cell r="BU116">
            <v>3.4653641764971437</v>
          </cell>
          <cell r="BV116">
            <v>3.5270930585100699</v>
          </cell>
          <cell r="BW116">
            <v>3.5888219405229966</v>
          </cell>
          <cell r="BX116">
            <v>3.6424395277026504</v>
          </cell>
          <cell r="BY116">
            <v>3.6960571148823052</v>
          </cell>
          <cell r="BZ116">
            <v>3.7496747020619594</v>
          </cell>
          <cell r="CA116">
            <v>3.8032922892416141</v>
          </cell>
          <cell r="CB116">
            <v>3.8569098764212688</v>
          </cell>
          <cell r="CC116">
            <v>3.9016161780230663</v>
          </cell>
          <cell r="CD116">
            <v>3.9463224796248642</v>
          </cell>
          <cell r="CE116">
            <v>3.9910287812266612</v>
          </cell>
          <cell r="CF116">
            <v>4.0357350828284586</v>
          </cell>
          <cell r="CG116">
            <v>4.0804413844302569</v>
          </cell>
          <cell r="CH116">
            <v>4.1197409862919088</v>
          </cell>
          <cell r="CI116">
            <v>4.1590405881535606</v>
          </cell>
          <cell r="CJ116">
            <v>4.1983401900152133</v>
          </cell>
          <cell r="CK116">
            <v>4.2376397918768651</v>
          </cell>
          <cell r="CL116">
            <v>4.2769393937385178</v>
          </cell>
          <cell r="CM116">
            <v>4.3064665140238816</v>
          </cell>
          <cell r="CN116">
            <v>4.3359936343092462</v>
          </cell>
          <cell r="CO116">
            <v>4.3655207545946091</v>
          </cell>
          <cell r="CP116">
            <v>4.3950478748799728</v>
          </cell>
          <cell r="CQ116">
            <v>4.4245749951653384</v>
          </cell>
        </row>
        <row r="117">
          <cell r="C117" t="str">
            <v>PRY</v>
          </cell>
          <cell r="D117">
            <v>16</v>
          </cell>
          <cell r="E117">
            <v>1.586787702374729</v>
          </cell>
          <cell r="F117">
            <v>1.6288335139202434</v>
          </cell>
          <cell r="G117">
            <v>1.6719934318240788</v>
          </cell>
          <cell r="H117">
            <v>1.7162969770523435</v>
          </cell>
          <cell r="I117">
            <v>1.7617744528011676</v>
          </cell>
          <cell r="J117">
            <v>1.8084569652237945</v>
          </cell>
          <cell r="K117">
            <v>1.8563764447068891</v>
          </cell>
          <cell r="L117">
            <v>1.9055656677106136</v>
          </cell>
          <cell r="M117">
            <v>1.9560582791874084</v>
          </cell>
          <cell r="N117">
            <v>2.0078888155948142</v>
          </cell>
          <cell r="O117">
            <v>2.0610927285180747</v>
          </cell>
          <cell r="P117">
            <v>2.1157064089186779</v>
          </cell>
          <cell r="Q117">
            <v>2.1717672120254217</v>
          </cell>
          <cell r="R117">
            <v>2.2293134828850278</v>
          </cell>
          <cell r="S117">
            <v>2.2883845825897837</v>
          </cell>
          <cell r="T117">
            <v>2.3490209152001489</v>
          </cell>
          <cell r="U117">
            <v>2.4112639553807398</v>
          </cell>
          <cell r="V117">
            <v>2.4751562767686002</v>
          </cell>
          <cell r="W117">
            <v>2.5407415810931564</v>
          </cell>
          <cell r="X117">
            <v>2.6080647280677778</v>
          </cell>
          <cell r="Y117">
            <v>2.6771717660733856</v>
          </cell>
          <cell r="Z117">
            <v>2.7481099636551005</v>
          </cell>
          <cell r="AA117">
            <v>2.8209278418534698</v>
          </cell>
          <cell r="AB117">
            <v>2.8956752073923893</v>
          </cell>
          <cell r="AC117">
            <v>2.9724031867464205</v>
          </cell>
          <cell r="AD117">
            <v>3.051164261110805</v>
          </cell>
          <cell r="AE117">
            <v>3.1320123022980928</v>
          </cell>
          <cell r="AF117">
            <v>3.2150026095859419</v>
          </cell>
          <cell r="AG117">
            <v>3.300191947541288</v>
          </cell>
          <cell r="AH117">
            <v>3.3876385848467594</v>
          </cell>
          <cell r="AI117">
            <v>3.4774023341558924</v>
          </cell>
          <cell r="AJ117">
            <v>3.5695445930044061</v>
          </cell>
          <cell r="AK117">
            <v>3.6641283858055242</v>
          </cell>
          <cell r="AL117">
            <v>3.7612184069580619</v>
          </cell>
          <cell r="AM117">
            <v>3.8608810650967702</v>
          </cell>
          <cell r="AN117">
            <v>3.9631845285151979</v>
          </cell>
          <cell r="AO117">
            <v>4.0681987717921455</v>
          </cell>
          <cell r="AP117">
            <v>4.1759956236536002</v>
          </cell>
          <cell r="AQ117">
            <v>4.2866488161028871</v>
          </cell>
          <cell r="AR117">
            <v>4.4002340348526481</v>
          </cell>
          <cell r="AS117">
            <v>4.5168289710931369</v>
          </cell>
          <cell r="AT117">
            <v>4.6365133746322389</v>
          </cell>
          <cell r="AU117">
            <v>4.759369108443571</v>
          </cell>
          <cell r="AV117">
            <v>4.8854802046599595</v>
          </cell>
          <cell r="AW117">
            <v>5.0149329220506091</v>
          </cell>
          <cell r="AX117">
            <v>5.1478158050212643</v>
          </cell>
          <cell r="AY117">
            <v>5.2842197441777268</v>
          </cell>
          <cell r="AZ117">
            <v>5.4242380384941482</v>
          </cell>
          <cell r="BA117">
            <v>5.5679664591286286</v>
          </cell>
          <cell r="BB117">
            <v>5.7155033149297596</v>
          </cell>
          <cell r="BC117">
            <v>5.8669495196789248</v>
          </cell>
          <cell r="BD117">
            <v>6.0224086611143504</v>
          </cell>
          <cell r="BE117">
            <v>6.1819870717841159</v>
          </cell>
          <cell r="BF117">
            <v>6.3457939017765872</v>
          </cell>
          <cell r="BG117">
            <v>6.5139411933780211</v>
          </cell>
          <cell r="BH117">
            <v>6.6865439577084045</v>
          </cell>
          <cell r="BI117">
            <v>6.8637202533879469</v>
          </cell>
          <cell r="BJ117">
            <v>7.0455912672880334</v>
          </cell>
          <cell r="BK117">
            <v>7.2322813974218736</v>
          </cell>
          <cell r="BL117">
            <v>7.4239183380315374</v>
          </cell>
          <cell r="BM117">
            <v>7.6206331669295801</v>
          </cell>
          <cell r="BN117">
            <v>7.8728165834647896</v>
          </cell>
          <cell r="BO117">
            <v>8.125</v>
          </cell>
          <cell r="BP117">
            <v>8.3771834165352104</v>
          </cell>
          <cell r="BQ117">
            <v>8.6293668330704207</v>
          </cell>
          <cell r="BR117">
            <v>8.8815502496056311</v>
          </cell>
          <cell r="BS117">
            <v>9.1670193948524368</v>
          </cell>
          <cell r="BT117">
            <v>9.4524885400992407</v>
          </cell>
          <cell r="BU117">
            <v>9.7379576853460446</v>
          </cell>
          <cell r="BV117">
            <v>10.02342683059285</v>
          </cell>
          <cell r="BW117">
            <v>10.308895975839652</v>
          </cell>
          <cell r="BX117">
            <v>10.574879883133496</v>
          </cell>
          <cell r="BY117">
            <v>10.840863790427338</v>
          </cell>
          <cell r="BZ117">
            <v>11.106847697721181</v>
          </cell>
          <cell r="CA117">
            <v>11.372831605015023</v>
          </cell>
          <cell r="CB117">
            <v>11.638815512308867</v>
          </cell>
          <cell r="CC117">
            <v>11.950129779662046</v>
          </cell>
          <cell r="CD117">
            <v>12.261444047015221</v>
          </cell>
          <cell r="CE117">
            <v>12.5727583143684</v>
          </cell>
          <cell r="CF117">
            <v>12.884072581721577</v>
          </cell>
          <cell r="CG117">
            <v>13.195386849074756</v>
          </cell>
          <cell r="CH117">
            <v>13.541024871897635</v>
          </cell>
          <cell r="CI117">
            <v>13.886662894720512</v>
          </cell>
          <cell r="CJ117">
            <v>14.232300917543389</v>
          </cell>
          <cell r="CK117">
            <v>14.577938940366266</v>
          </cell>
          <cell r="CL117">
            <v>14.923576963189147</v>
          </cell>
          <cell r="CM117">
            <v>15.278943866723367</v>
          </cell>
          <cell r="CN117">
            <v>15.634310770257587</v>
          </cell>
          <cell r="CO117">
            <v>15.989677673791805</v>
          </cell>
          <cell r="CP117">
            <v>16.345044577326025</v>
          </cell>
          <cell r="CQ117">
            <v>16.70041148086024</v>
          </cell>
        </row>
        <row r="118">
          <cell r="C118" t="str">
            <v>PER</v>
          </cell>
          <cell r="D118">
            <v>16</v>
          </cell>
          <cell r="E118">
            <v>6.9697574796737625</v>
          </cell>
          <cell r="F118">
            <v>7.1544382085890019</v>
          </cell>
          <cell r="G118">
            <v>7.3440125039923343</v>
          </cell>
          <cell r="H118">
            <v>7.5386100328669574</v>
          </cell>
          <cell r="I118">
            <v>7.7383638980391467</v>
          </cell>
          <cell r="J118">
            <v>7.9434107292192957</v>
          </cell>
          <cell r="K118">
            <v>8.1538907764553183</v>
          </cell>
          <cell r="L118">
            <v>8.369948006062323</v>
          </cell>
          <cell r="M118">
            <v>8.5917301990941812</v>
          </cell>
          <cell r="N118">
            <v>8.8193890524243344</v>
          </cell>
          <cell r="O118">
            <v>9.0530802825049896</v>
          </cell>
          <cell r="P118">
            <v>9.2929637318756644</v>
          </cell>
          <cell r="Q118">
            <v>9.5392034784939383</v>
          </cell>
          <cell r="R118">
            <v>9.7919679479631849</v>
          </cell>
          <cell r="S118">
            <v>10.051430028734057</v>
          </cell>
          <cell r="T118">
            <v>10.317767190358513</v>
          </cell>
          <cell r="U118">
            <v>10.591161604877271</v>
          </cell>
          <cell r="V118">
            <v>10.871800271423728</v>
          </cell>
          <cell r="W118">
            <v>11.159875144129545</v>
          </cell>
          <cell r="X118">
            <v>11.455583263419426</v>
          </cell>
          <cell r="Y118">
            <v>11.759126890784856</v>
          </cell>
          <cell r="Z118">
            <v>12.070713647129008</v>
          </cell>
          <cell r="AA118">
            <v>12.390556654777425</v>
          </cell>
          <cell r="AB118">
            <v>12.718874683251634</v>
          </cell>
          <cell r="AC118">
            <v>13.055892298905379</v>
          </cell>
          <cell r="AD118">
            <v>13.401840018525828</v>
          </cell>
          <cell r="AE118">
            <v>13.756954467004835</v>
          </cell>
          <cell r="AF118">
            <v>14.121478539188066</v>
          </cell>
          <cell r="AG118">
            <v>14.49566156601273</v>
          </cell>
          <cell r="AH118">
            <v>14.87975948504752</v>
          </cell>
          <cell r="AI118">
            <v>15.274035015551439</v>
          </cell>
          <cell r="AJ118">
            <v>15.678757838171224</v>
          </cell>
          <cell r="AK118">
            <v>16.094204779400307</v>
          </cell>
          <cell r="AL118">
            <v>16.520660000925449</v>
          </cell>
          <cell r="AM118">
            <v>16.958415193990582</v>
          </cell>
          <cell r="AN118">
            <v>17.407769778910811</v>
          </cell>
          <cell r="AO118">
            <v>17.869031109872992</v>
          </cell>
          <cell r="AP118">
            <v>18.342514685163032</v>
          </cell>
          <cell r="AQ118">
            <v>18.828544362963665</v>
          </cell>
          <cell r="AR118">
            <v>19.327452582870308</v>
          </cell>
          <cell r="AS118">
            <v>19.83958059327653</v>
          </cell>
          <cell r="AT118">
            <v>20.365278684784652</v>
          </cell>
          <cell r="AU118">
            <v>20.90490642980112</v>
          </cell>
          <cell r="AV118">
            <v>21.458832928480565</v>
          </cell>
          <cell r="AW118">
            <v>22.027437061186721</v>
          </cell>
          <cell r="AX118">
            <v>22.611107747642937</v>
          </cell>
          <cell r="AY118">
            <v>23.210244212949501</v>
          </cell>
          <cell r="AZ118">
            <v>23.825256260649741</v>
          </cell>
          <cell r="BA118">
            <v>24.45656455303169</v>
          </cell>
          <cell r="BB118">
            <v>25.104600898857015</v>
          </cell>
          <cell r="BC118">
            <v>25.769808548714025</v>
          </cell>
          <cell r="BD118">
            <v>26.452642498196791</v>
          </cell>
          <cell r="BE118">
            <v>27.153569799117726</v>
          </cell>
          <cell r="BF118">
            <v>27.873069878966504</v>
          </cell>
          <cell r="BG118">
            <v>28.611634868833825</v>
          </cell>
          <cell r="BH118">
            <v>29.369769940024316</v>
          </cell>
          <cell r="BI118">
            <v>30.147993649588809</v>
          </cell>
          <cell r="BJ118">
            <v>30.946838295012352</v>
          </cell>
          <cell r="BK118">
            <v>31.766850278300534</v>
          </cell>
          <cell r="BL118">
            <v>32.608590479713172</v>
          </cell>
          <cell r="BM118">
            <v>33.472634641400965</v>
          </cell>
          <cell r="BN118">
            <v>34.58031732070048</v>
          </cell>
          <cell r="BO118">
            <v>35.687999999999995</v>
          </cell>
          <cell r="BP118">
            <v>36.795682679299517</v>
          </cell>
          <cell r="BQ118">
            <v>37.903365358599032</v>
          </cell>
          <cell r="BR118">
            <v>39.011048037898547</v>
          </cell>
          <cell r="BS118">
            <v>40.26493392781461</v>
          </cell>
          <cell r="BT118">
            <v>41.518819817730659</v>
          </cell>
          <cell r="BU118">
            <v>42.772705707646722</v>
          </cell>
          <cell r="BV118">
            <v>44.026591597562785</v>
          </cell>
          <cell r="BW118">
            <v>45.280477487478827</v>
          </cell>
          <cell r="BX118">
            <v>46.448777017756079</v>
          </cell>
          <cell r="BY118">
            <v>47.617076548033332</v>
          </cell>
          <cell r="BZ118">
            <v>48.785376078310577</v>
          </cell>
          <cell r="CA118">
            <v>49.953675608587822</v>
          </cell>
          <cell r="CB118">
            <v>51.121975138865082</v>
          </cell>
          <cell r="CC118">
            <v>52.489382347886647</v>
          </cell>
          <cell r="CD118">
            <v>53.856789556908204</v>
          </cell>
          <cell r="CE118">
            <v>55.224196765929776</v>
          </cell>
          <cell r="CF118">
            <v>56.591603974951333</v>
          </cell>
          <cell r="CG118">
            <v>57.959011183972905</v>
          </cell>
          <cell r="CH118">
            <v>59.47718100040403</v>
          </cell>
          <cell r="CI118">
            <v>60.995350816835149</v>
          </cell>
          <cell r="CJ118">
            <v>62.513520633266268</v>
          </cell>
          <cell r="CK118">
            <v>64.031690449697393</v>
          </cell>
          <cell r="CL118">
            <v>65.549860266128519</v>
          </cell>
          <cell r="CM118">
            <v>67.110762918845964</v>
          </cell>
          <cell r="CN118">
            <v>68.671665571563409</v>
          </cell>
          <cell r="CO118">
            <v>70.23256822428084</v>
          </cell>
          <cell r="CP118">
            <v>71.793470876998285</v>
          </cell>
          <cell r="CQ118">
            <v>73.354373529715716</v>
          </cell>
        </row>
        <row r="119">
          <cell r="C119" t="str">
            <v>PHL</v>
          </cell>
          <cell r="D119">
            <v>9</v>
          </cell>
          <cell r="E119">
            <v>5.5189413926499116</v>
          </cell>
          <cell r="F119">
            <v>5.7360924885779436</v>
          </cell>
          <cell r="G119">
            <v>5.9617877227940799</v>
          </cell>
          <cell r="H119">
            <v>6.1963632773414012</v>
          </cell>
          <cell r="I119">
            <v>6.4401685618539144</v>
          </cell>
          <cell r="J119">
            <v>6.6935667340161213</v>
          </cell>
          <cell r="K119">
            <v>6.9569352405008607</v>
          </cell>
          <cell r="L119">
            <v>7.2306663791911632</v>
          </cell>
          <cell r="M119">
            <v>7.5151678835235778</v>
          </cell>
          <cell r="N119">
            <v>7.8108635298233704</v>
          </cell>
          <cell r="O119">
            <v>8.1181937685362406</v>
          </cell>
          <cell r="P119">
            <v>8.4376163802968129</v>
          </cell>
          <cell r="Q119">
            <v>8.7696071578111248</v>
          </cell>
          <cell r="R119">
            <v>9.1146606145688231</v>
          </cell>
          <cell r="S119">
            <v>9.4732907214407049</v>
          </cell>
          <cell r="T119">
            <v>9.8460316722588068</v>
          </cell>
          <cell r="U119">
            <v>10.233438679519399</v>
          </cell>
          <cell r="V119">
            <v>10.636088801394123</v>
          </cell>
          <cell r="W119">
            <v>11.054581801281124</v>
          </cell>
          <cell r="X119">
            <v>11.489541041176524</v>
          </cell>
          <cell r="Y119">
            <v>11.94161441019696</v>
          </cell>
          <cell r="Z119">
            <v>12.411475289636224</v>
          </cell>
          <cell r="AA119">
            <v>12.899823555993535</v>
          </cell>
          <cell r="AB119">
            <v>13.407386623467465</v>
          </cell>
          <cell r="AC119">
            <v>13.934920527468369</v>
          </cell>
          <cell r="AD119">
            <v>14.483211050763247</v>
          </cell>
          <cell r="AE119">
            <v>15.053074893930482</v>
          </cell>
          <cell r="AF119">
            <v>15.645360891867893</v>
          </cell>
          <cell r="AG119">
            <v>16.260951278166129</v>
          </cell>
          <cell r="AH119">
            <v>16.900762999230746</v>
          </cell>
          <cell r="AI119">
            <v>17.565749080110422</v>
          </cell>
          <cell r="AJ119">
            <v>18.25690004406572</v>
          </cell>
          <cell r="AK119">
            <v>18.975245387992963</v>
          </cell>
          <cell r="AL119">
            <v>19.721855115900865</v>
          </cell>
          <cell r="AM119">
            <v>20.497841332724132</v>
          </cell>
          <cell r="AN119">
            <v>21.304359900848073</v>
          </cell>
          <cell r="AO119">
            <v>22.14261216181167</v>
          </cell>
          <cell r="AP119">
            <v>23.013846725753663</v>
          </cell>
          <cell r="AQ119">
            <v>23.919361331267098</v>
          </cell>
          <cell r="AR119">
            <v>24.860504778432656</v>
          </cell>
          <cell r="AS119">
            <v>25.838678937910121</v>
          </cell>
          <cell r="AT119">
            <v>26.855340839080569</v>
          </cell>
          <cell r="AU119">
            <v>27.912004840349677</v>
          </cell>
          <cell r="AV119">
            <v>29.010244884844916</v>
          </cell>
          <cell r="AW119">
            <v>30.151696844866528</v>
          </cell>
          <cell r="AX119">
            <v>31.338060958584499</v>
          </cell>
          <cell r="AY119">
            <v>32.571104362611052</v>
          </cell>
          <cell r="AZ119">
            <v>33.852663724221024</v>
          </cell>
          <cell r="BA119">
            <v>35.184647977140962</v>
          </cell>
          <cell r="BB119">
            <v>36.569041164981947</v>
          </cell>
          <cell r="BC119">
            <v>38.007905396551593</v>
          </cell>
          <cell r="BD119">
            <v>39.503383917447287</v>
          </cell>
          <cell r="BE119">
            <v>41.05770430250589</v>
          </cell>
          <cell r="BF119">
            <v>42.673181773865181</v>
          </cell>
          <cell r="BG119">
            <v>44.352222649579502</v>
          </cell>
          <cell r="BH119">
            <v>46.097327927926351</v>
          </cell>
          <cell r="BI119">
            <v>47.91109701274295</v>
          </cell>
          <cell r="BJ119">
            <v>49.796231585341829</v>
          </cell>
          <cell r="BK119">
            <v>51.755539628772787</v>
          </cell>
          <cell r="BL119">
            <v>53.791939610425501</v>
          </cell>
          <cell r="BM119">
            <v>55.90846482920297</v>
          </cell>
          <cell r="BN119">
            <v>58.609232414601479</v>
          </cell>
          <cell r="BO119">
            <v>61.309999999999988</v>
          </cell>
          <cell r="BP119">
            <v>64.010767585398511</v>
          </cell>
          <cell r="BQ119">
            <v>66.711535170797021</v>
          </cell>
          <cell r="BR119">
            <v>69.412302756195515</v>
          </cell>
          <cell r="BS119">
            <v>72.470835669799584</v>
          </cell>
          <cell r="BT119">
            <v>75.529368583403652</v>
          </cell>
          <cell r="BU119">
            <v>78.587901497007735</v>
          </cell>
          <cell r="BV119">
            <v>81.646434410611803</v>
          </cell>
          <cell r="BW119">
            <v>84.7049673242159</v>
          </cell>
          <cell r="BX119">
            <v>88.290200809120989</v>
          </cell>
          <cell r="BY119">
            <v>91.875434294026093</v>
          </cell>
          <cell r="BZ119">
            <v>95.460667778931182</v>
          </cell>
          <cell r="CA119">
            <v>99.045901263836271</v>
          </cell>
          <cell r="CB119">
            <v>102.63113474874139</v>
          </cell>
          <cell r="CC119">
            <v>106.66278204647894</v>
          </cell>
          <cell r="CD119">
            <v>110.69442934421652</v>
          </cell>
          <cell r="CE119">
            <v>114.72607664195408</v>
          </cell>
          <cell r="CF119">
            <v>118.75772393969166</v>
          </cell>
          <cell r="CG119">
            <v>122.78937123742924</v>
          </cell>
          <cell r="CH119">
            <v>127.61768521293995</v>
          </cell>
          <cell r="CI119">
            <v>132.44599918845066</v>
          </cell>
          <cell r="CJ119">
            <v>137.27431316396138</v>
          </cell>
          <cell r="CK119">
            <v>142.10262713947208</v>
          </cell>
          <cell r="CL119">
            <v>146.93094111498286</v>
          </cell>
          <cell r="CM119">
            <v>153.13397172123049</v>
          </cell>
          <cell r="CN119">
            <v>159.33700232747813</v>
          </cell>
          <cell r="CO119">
            <v>165.54003293372577</v>
          </cell>
          <cell r="CP119">
            <v>171.74306353997338</v>
          </cell>
          <cell r="CQ119">
            <v>177.94609414622096</v>
          </cell>
        </row>
        <row r="120">
          <cell r="C120" t="str">
            <v>POL</v>
          </cell>
          <cell r="D120">
            <v>4</v>
          </cell>
          <cell r="E120">
            <v>74.953582376588798</v>
          </cell>
          <cell r="F120">
            <v>75.692301813718998</v>
          </cell>
          <cell r="G120">
            <v>76.438301842243106</v>
          </cell>
          <cell r="H120">
            <v>77.191654217428933</v>
          </cell>
          <cell r="I120">
            <v>77.952431401742132</v>
          </cell>
          <cell r="J120">
            <v>78.720706571816081</v>
          </cell>
          <cell r="K120">
            <v>79.496553625490563</v>
          </cell>
          <cell r="L120">
            <v>80.28004718891971</v>
          </cell>
          <cell r="M120">
            <v>81.071262623750059</v>
          </cell>
          <cell r="N120">
            <v>81.87027603436934</v>
          </cell>
          <cell r="O120">
            <v>82.677164275226701</v>
          </cell>
          <cell r="P120">
            <v>83.49200495822511</v>
          </cell>
          <cell r="Q120">
            <v>84.314876460186525</v>
          </cell>
          <cell r="R120">
            <v>85.145857930390747</v>
          </cell>
          <cell r="S120">
            <v>85.985029298188536</v>
          </cell>
          <cell r="T120">
            <v>86.832471280689717</v>
          </cell>
          <cell r="U120">
            <v>87.688265390527093</v>
          </cell>
          <cell r="V120">
            <v>88.552493943696902</v>
          </cell>
          <cell r="W120">
            <v>89.425240067476508</v>
          </cell>
          <cell r="X120">
            <v>90.306587708420125</v>
          </cell>
          <cell r="Y120">
            <v>91.196621640433364</v>
          </cell>
          <cell r="Z120">
            <v>92.095427472927355</v>
          </cell>
          <cell r="AA120">
            <v>93.00309165905324</v>
          </cell>
          <cell r="AB120">
            <v>93.919701504017809</v>
          </cell>
          <cell r="AC120">
            <v>94.845345173481093</v>
          </cell>
          <cell r="AD120">
            <v>95.780111702036734</v>
          </cell>
          <cell r="AE120">
            <v>96.724091001775932</v>
          </cell>
          <cell r="AF120">
            <v>97.677373870935767</v>
          </cell>
          <cell r="AG120">
            <v>98.6400520026328</v>
          </cell>
          <cell r="AH120">
            <v>99.612217993682719</v>
          </cell>
          <cell r="AI120">
            <v>100.59396535350695</v>
          </cell>
          <cell r="AJ120">
            <v>101.58538851312697</v>
          </cell>
          <cell r="AK120">
            <v>102.58658283424737</v>
          </cell>
          <cell r="AL120">
            <v>103.59764461842829</v>
          </cell>
          <cell r="AM120">
            <v>104.61867111634847</v>
          </cell>
          <cell r="AN120">
            <v>105.64976053715937</v>
          </cell>
          <cell r="AO120">
            <v>106.69101205793162</v>
          </cell>
          <cell r="AP120">
            <v>107.74252583319453</v>
          </cell>
          <cell r="AQ120">
            <v>108.80440300456965</v>
          </cell>
          <cell r="AR120">
            <v>109.87674571049918</v>
          </cell>
          <cell r="AS120">
            <v>110.9596570960704</v>
          </cell>
          <cell r="AT120">
            <v>112.05324132293681</v>
          </cell>
          <cell r="AU120">
            <v>113.15760357933711</v>
          </cell>
          <cell r="AV120">
            <v>114.27285009021287</v>
          </cell>
          <cell r="AW120">
            <v>115.39908812742605</v>
          </cell>
          <cell r="AX120">
            <v>116.53642602007703</v>
          </cell>
          <cell r="AY120">
            <v>117.68497316492444</v>
          </cell>
          <cell r="AZ120">
            <v>118.84484003690773</v>
          </cell>
          <cell r="BA120">
            <v>120.01613819977332</v>
          </cell>
          <cell r="BB120">
            <v>121.19898031680559</v>
          </cell>
          <cell r="BC120">
            <v>122.39348016166356</v>
          </cell>
          <cell r="BD120">
            <v>123.59975262932444</v>
          </cell>
          <cell r="BE120">
            <v>124.81791374713494</v>
          </cell>
          <cell r="BF120">
            <v>126.0480806859716</v>
          </cell>
          <cell r="BG120">
            <v>127.29037177151105</v>
          </cell>
          <cell r="BH120">
            <v>128.54490649561137</v>
          </cell>
          <cell r="BI120">
            <v>129.81180552780563</v>
          </cell>
          <cell r="BJ120">
            <v>131.09119072690865</v>
          </cell>
          <cell r="BK120">
            <v>132.38318515273821</v>
          </cell>
          <cell r="BL120">
            <v>133.68791307795181</v>
          </cell>
          <cell r="BM120">
            <v>135.00550000000001</v>
          </cell>
          <cell r="BN120">
            <v>137.72550000000001</v>
          </cell>
          <cell r="BO120">
            <v>139.00899999999999</v>
          </cell>
          <cell r="BP120">
            <v>140.16490239783852</v>
          </cell>
          <cell r="BQ120">
            <v>141.32080479567708</v>
          </cell>
          <cell r="BR120">
            <v>142.47670719351567</v>
          </cell>
          <cell r="BS120">
            <v>143.77683305189683</v>
          </cell>
          <cell r="BT120">
            <v>145.07695891027799</v>
          </cell>
          <cell r="BU120">
            <v>146.37708476865916</v>
          </cell>
          <cell r="BV120">
            <v>147.67721062704032</v>
          </cell>
          <cell r="BW120">
            <v>148.97733648542149</v>
          </cell>
          <cell r="BX120">
            <v>150.62728921577201</v>
          </cell>
          <cell r="BY120">
            <v>152.2772419461225</v>
          </cell>
          <cell r="BZ120">
            <v>153.92719467647302</v>
          </cell>
          <cell r="CA120">
            <v>155.57714740682354</v>
          </cell>
          <cell r="CB120">
            <v>157.22710013717409</v>
          </cell>
          <cell r="CC120">
            <v>158.79827900650835</v>
          </cell>
          <cell r="CD120">
            <v>160.36945787584264</v>
          </cell>
          <cell r="CE120">
            <v>161.9406367451769</v>
          </cell>
          <cell r="CF120">
            <v>163.51181561451116</v>
          </cell>
          <cell r="CG120">
            <v>165.0829944838454</v>
          </cell>
          <cell r="CH120">
            <v>166.67496148327362</v>
          </cell>
          <cell r="CI120">
            <v>168.26692848270184</v>
          </cell>
          <cell r="CJ120">
            <v>169.85889548213004</v>
          </cell>
          <cell r="CK120">
            <v>171.45086248155826</v>
          </cell>
          <cell r="CL120">
            <v>173.04282948098646</v>
          </cell>
          <cell r="CM120">
            <v>174.67199408124307</v>
          </cell>
          <cell r="CN120">
            <v>176.30115868149969</v>
          </cell>
          <cell r="CO120">
            <v>177.93032328175627</v>
          </cell>
          <cell r="CP120">
            <v>179.55948788201286</v>
          </cell>
          <cell r="CQ120">
            <v>181.18865248226942</v>
          </cell>
        </row>
        <row r="121">
          <cell r="C121" t="str">
            <v>PRT</v>
          </cell>
          <cell r="D121">
            <v>4</v>
          </cell>
          <cell r="E121">
            <v>34.407085935585805</v>
          </cell>
          <cell r="F121">
            <v>34.625041359383637</v>
          </cell>
          <cell r="G121">
            <v>34.844377445491894</v>
          </cell>
          <cell r="H121">
            <v>35.06510293986598</v>
          </cell>
          <cell r="I121">
            <v>35.287226643863491</v>
          </cell>
          <cell r="J121">
            <v>35.51075741459519</v>
          </cell>
          <cell r="K121">
            <v>35.735704165278172</v>
          </cell>
          <cell r="L121">
            <v>35.96207586559126</v>
          </cell>
          <cell r="M121">
            <v>36.189881542032694</v>
          </cell>
          <cell r="N121">
            <v>36.419130278280043</v>
          </cell>
          <cell r="O121">
            <v>36.649831215552425</v>
          </cell>
          <cell r="P121">
            <v>36.88199355297499</v>
          </cell>
          <cell r="Q121">
            <v>37.115626547945759</v>
          </cell>
          <cell r="R121">
            <v>37.350739516504738</v>
          </cell>
          <cell r="S121">
            <v>37.587341833705409</v>
          </cell>
          <cell r="T121">
            <v>37.825442933988541</v>
          </cell>
          <cell r="U121">
            <v>38.065052311558389</v>
          </cell>
          <cell r="V121">
            <v>38.30617952076129</v>
          </cell>
          <cell r="W121">
            <v>38.54883417646662</v>
          </cell>
          <cell r="X121">
            <v>38.793025954450187</v>
          </cell>
          <cell r="Y121">
            <v>39.038764591780051</v>
          </cell>
          <cell r="Z121">
            <v>39.286059887204793</v>
          </cell>
          <cell r="AA121">
            <v>39.534921701544228</v>
          </cell>
          <cell r="AB121">
            <v>39.785359958082601</v>
          </cell>
          <cell r="AC121">
            <v>40.037384642964291</v>
          </cell>
          <cell r="AD121">
            <v>40.291005805591979</v>
          </cell>
          <cell r="AE121">
            <v>40.546233559027385</v>
          </cell>
          <cell r="AF121">
            <v>40.803078080394528</v>
          </cell>
          <cell r="AG121">
            <v>41.061549611285507</v>
          </cell>
          <cell r="AH121">
            <v>41.321658458168912</v>
          </cell>
          <cell r="AI121">
            <v>41.583414992800769</v>
          </cell>
          <cell r="AJ121">
            <v>41.846829652638121</v>
          </cell>
          <cell r="AK121">
            <v>42.111912941255227</v>
          </cell>
          <cell r="AL121">
            <v>42.378675428762364</v>
          </cell>
          <cell r="AM121">
            <v>42.647127752227327</v>
          </cell>
          <cell r="AN121">
            <v>42.917280616099568</v>
          </cell>
          <cell r="AO121">
            <v>43.189144792637052</v>
          </cell>
          <cell r="AP121">
            <v>43.462731122335761</v>
          </cell>
          <cell r="AQ121">
            <v>43.738050514361994</v>
          </cell>
          <cell r="AR121">
            <v>44.015113946987341</v>
          </cell>
          <cell r="AS121">
            <v>44.293932468026448</v>
          </cell>
          <cell r="AT121">
            <v>44.574517195277537</v>
          </cell>
          <cell r="AU121">
            <v>44.856879316965738</v>
          </cell>
          <cell r="AV121">
            <v>45.141030092189212</v>
          </cell>
          <cell r="AW121">
            <v>45.426980851368093</v>
          </cell>
          <cell r="AX121">
            <v>45.714742996696287</v>
          </cell>
          <cell r="AY121">
            <v>46.004328002596154</v>
          </cell>
          <cell r="AZ121">
            <v>46.295747416176013</v>
          </cell>
          <cell r="BA121">
            <v>46.589012857690598</v>
          </cell>
          <cell r="BB121">
            <v>46.884136021004416</v>
          </cell>
          <cell r="BC121">
            <v>47.181128674058023</v>
          </cell>
          <cell r="BD121">
            <v>47.480002659337273</v>
          </cell>
          <cell r="BE121">
            <v>47.780769894345539</v>
          </cell>
          <cell r="BF121">
            <v>48.083442372078906</v>
          </cell>
          <cell r="BG121">
            <v>48.388032161504398</v>
          </cell>
          <cell r="BH121">
            <v>48.694551408041228</v>
          </cell>
          <cell r="BI121">
            <v>49.003012334045081</v>
          </cell>
          <cell r="BJ121">
            <v>49.313427239295478</v>
          </cell>
          <cell r="BK121">
            <v>49.625808501486233</v>
          </cell>
          <cell r="BL121">
            <v>49.94016857671901</v>
          </cell>
          <cell r="BM121">
            <v>50.256520000000002</v>
          </cell>
          <cell r="BN121">
            <v>48.619</v>
          </cell>
          <cell r="BO121">
            <v>46.598999999999997</v>
          </cell>
          <cell r="BP121">
            <v>46.986484953038129</v>
          </cell>
          <cell r="BQ121">
            <v>47.373969906076269</v>
          </cell>
          <cell r="BR121">
            <v>47.761454859114423</v>
          </cell>
          <cell r="BS121">
            <v>48.197286818733616</v>
          </cell>
          <cell r="BT121">
            <v>48.633118778352809</v>
          </cell>
          <cell r="BU121">
            <v>49.068950737972003</v>
          </cell>
          <cell r="BV121">
            <v>49.504782697591196</v>
          </cell>
          <cell r="BW121">
            <v>49.940614657210382</v>
          </cell>
          <cell r="BX121">
            <v>50.493716595082056</v>
          </cell>
          <cell r="BY121">
            <v>51.046818532953729</v>
          </cell>
          <cell r="BZ121">
            <v>51.59992047082541</v>
          </cell>
          <cell r="CA121">
            <v>52.15302240869709</v>
          </cell>
          <cell r="CB121">
            <v>52.706124346568771</v>
          </cell>
          <cell r="CC121">
            <v>53.232819482366509</v>
          </cell>
          <cell r="CD121">
            <v>53.759514618164253</v>
          </cell>
          <cell r="CE121">
            <v>54.286209753961991</v>
          </cell>
          <cell r="CF121">
            <v>54.812904889759729</v>
          </cell>
          <cell r="CG121">
            <v>55.339600025557452</v>
          </cell>
          <cell r="CH121">
            <v>55.873263818594992</v>
          </cell>
          <cell r="CI121">
            <v>56.406927611632533</v>
          </cell>
          <cell r="CJ121">
            <v>56.940591404670066</v>
          </cell>
          <cell r="CK121">
            <v>57.474255197707606</v>
          </cell>
          <cell r="CL121">
            <v>58.007918990745132</v>
          </cell>
          <cell r="CM121">
            <v>58.554052271377017</v>
          </cell>
          <cell r="CN121">
            <v>59.100185552008902</v>
          </cell>
          <cell r="CO121">
            <v>59.64631883264078</v>
          </cell>
          <cell r="CP121">
            <v>60.192452113272665</v>
          </cell>
          <cell r="CQ121">
            <v>60.738585393904536</v>
          </cell>
        </row>
        <row r="122">
          <cell r="C122" t="str">
            <v>QAT</v>
          </cell>
          <cell r="D122">
            <v>12</v>
          </cell>
          <cell r="E122">
            <v>4.3896899690366817</v>
          </cell>
          <cell r="F122">
            <v>4.528137192684154</v>
          </cell>
          <cell r="G122">
            <v>4.6709509282882555</v>
          </cell>
          <cell r="H122">
            <v>4.8182688920571195</v>
          </cell>
          <cell r="I122">
            <v>4.9702331436552063</v>
          </cell>
          <cell r="J122">
            <v>5.1269902231923563</v>
          </cell>
          <cell r="K122">
            <v>5.2886912925333611</v>
          </cell>
          <cell r="L122">
            <v>5.4554922810643323</v>
          </cell>
          <cell r="M122">
            <v>5.6275540360564102</v>
          </cell>
          <cell r="N122">
            <v>5.8050424777718312</v>
          </cell>
          <cell r="O122">
            <v>5.9881287594619081</v>
          </cell>
          <cell r="P122">
            <v>6.1769894324112133</v>
          </cell>
          <cell r="Q122">
            <v>6.3718066161871274</v>
          </cell>
          <cell r="R122">
            <v>6.5727681742589139</v>
          </cell>
          <cell r="S122">
            <v>6.7800678951556739</v>
          </cell>
          <cell r="T122">
            <v>6.9939056793378809</v>
          </cell>
          <cell r="U122">
            <v>7.2144877319626834</v>
          </cell>
          <cell r="V122">
            <v>7.4420267617288731</v>
          </cell>
          <cell r="W122">
            <v>7.6767421859932563</v>
          </cell>
          <cell r="X122">
            <v>7.9188603423562283</v>
          </cell>
          <cell r="Y122">
            <v>8.1686147069205859</v>
          </cell>
          <cell r="Z122">
            <v>8.4262461194340403</v>
          </cell>
          <cell r="AA122">
            <v>8.6920030155325456</v>
          </cell>
          <cell r="AB122">
            <v>8.9661416663083813</v>
          </cell>
          <cell r="AC122">
            <v>9.2489264254340302</v>
          </cell>
          <cell r="AD122">
            <v>9.5406299840801285</v>
          </cell>
          <cell r="AE122">
            <v>9.8415336338733255</v>
          </cell>
          <cell r="AF122">
            <v>10.151927538147614</v>
          </cell>
          <cell r="AG122">
            <v>10.472111011750716</v>
          </cell>
          <cell r="AH122">
            <v>10.802392809675315</v>
          </cell>
          <cell r="AI122">
            <v>11.143091424793495</v>
          </cell>
          <cell r="AJ122">
            <v>11.494535394981478</v>
          </cell>
          <cell r="AK122">
            <v>11.857063619930816</v>
          </cell>
          <cell r="AL122">
            <v>12.23102568795156</v>
          </cell>
          <cell r="AM122">
            <v>12.616782213082516</v>
          </cell>
          <cell r="AN122">
            <v>13.014705182833705</v>
          </cell>
          <cell r="AO122">
            <v>13.425178316896316</v>
          </cell>
          <cell r="AP122">
            <v>13.848597437166084</v>
          </cell>
          <cell r="AQ122">
            <v>14.285370849436905</v>
          </cell>
          <cell r="AR122">
            <v>14.735919737132747</v>
          </cell>
          <cell r="AS122">
            <v>15.200678567457551</v>
          </cell>
          <cell r="AT122">
            <v>15.680095510354764</v>
          </cell>
          <cell r="AU122">
            <v>16.174632870680512</v>
          </cell>
          <cell r="AV122">
            <v>16.684767534007154</v>
          </cell>
          <cell r="AW122">
            <v>17.210991426487126</v>
          </cell>
          <cell r="AX122">
            <v>17.753811989220512</v>
          </cell>
          <cell r="AY122">
            <v>18.313752667583771</v>
          </cell>
          <cell r="AZ122">
            <v>18.891353415991492</v>
          </cell>
          <cell r="BA122">
            <v>19.487171218577942</v>
          </cell>
          <cell r="BB122">
            <v>20.101780626300442</v>
          </cell>
          <cell r="BC122">
            <v>20.735774310982592</v>
          </cell>
          <cell r="BD122">
            <v>21.389763636831525</v>
          </cell>
          <cell r="BE122">
            <v>22.064379249980362</v>
          </cell>
          <cell r="BF122">
            <v>22.760271686624368</v>
          </cell>
          <cell r="BG122">
            <v>23.478112000337187</v>
          </cell>
          <cell r="BH122">
            <v>24.218592409172164</v>
          </cell>
          <cell r="BI122">
            <v>24.982426963172671</v>
          </cell>
          <cell r="BJ122">
            <v>25.770352232935178</v>
          </cell>
          <cell r="BK122">
            <v>26.583128019889049</v>
          </cell>
          <cell r="BL122">
            <v>27.421538088977965</v>
          </cell>
          <cell r="BM122">
            <v>28.286390924449517</v>
          </cell>
          <cell r="BN122">
            <v>29.409195462224762</v>
          </cell>
          <cell r="BO122">
            <v>30.532000000000007</v>
          </cell>
          <cell r="BP122">
            <v>31.654804537775249</v>
          </cell>
          <cell r="BQ122">
            <v>32.777609075550494</v>
          </cell>
          <cell r="BR122">
            <v>33.900413613325732</v>
          </cell>
          <cell r="BS122">
            <v>35.162392709525015</v>
          </cell>
          <cell r="BT122">
            <v>36.424371805724292</v>
          </cell>
          <cell r="BU122">
            <v>37.686350901923568</v>
          </cell>
          <cell r="BV122">
            <v>38.948329998122851</v>
          </cell>
          <cell r="BW122">
            <v>40.21030909432212</v>
          </cell>
          <cell r="BX122">
            <v>41.751823857214241</v>
          </cell>
          <cell r="BY122">
            <v>43.293338620106361</v>
          </cell>
          <cell r="BZ122">
            <v>44.834853382998482</v>
          </cell>
          <cell r="CA122">
            <v>46.376368145890602</v>
          </cell>
          <cell r="CB122">
            <v>47.917882908782722</v>
          </cell>
          <cell r="CC122">
            <v>49.53574957473019</v>
          </cell>
          <cell r="CD122">
            <v>51.153616240677664</v>
          </cell>
          <cell r="CE122">
            <v>52.771482906625138</v>
          </cell>
          <cell r="CF122">
            <v>54.389349572572605</v>
          </cell>
          <cell r="CG122">
            <v>56.007216238520087</v>
          </cell>
          <cell r="CH122">
            <v>57.506892992089753</v>
          </cell>
          <cell r="CI122">
            <v>59.006569745659412</v>
          </cell>
          <cell r="CJ122">
            <v>60.506246499229071</v>
          </cell>
          <cell r="CK122">
            <v>62.005923252798723</v>
          </cell>
          <cell r="CL122">
            <v>63.505600006368383</v>
          </cell>
          <cell r="CM122">
            <v>65.165304681638318</v>
          </cell>
          <cell r="CN122">
            <v>66.825009356908254</v>
          </cell>
          <cell r="CO122">
            <v>68.484714032178204</v>
          </cell>
          <cell r="CP122">
            <v>70.144418707448139</v>
          </cell>
          <cell r="CQ122">
            <v>71.804123382718075</v>
          </cell>
        </row>
        <row r="123">
          <cell r="C123" t="str">
            <v>KOR</v>
          </cell>
          <cell r="D123">
            <v>5</v>
          </cell>
          <cell r="E123">
            <v>214.76415792631627</v>
          </cell>
          <cell r="F123">
            <v>217.55008751306178</v>
          </cell>
          <cell r="G123">
            <v>220.3721562942485</v>
          </cell>
          <cell r="H123">
            <v>223.23083306900944</v>
          </cell>
          <cell r="I123">
            <v>226.12659271775945</v>
          </cell>
          <cell r="J123">
            <v>229.05991628108185</v>
          </cell>
          <cell r="K123">
            <v>232.03129103963843</v>
          </cell>
          <cell r="L123">
            <v>235.04121059511598</v>
          </cell>
          <cell r="M123">
            <v>238.0901749522229</v>
          </cell>
          <cell r="N123">
            <v>241.17869060174942</v>
          </cell>
          <cell r="O123">
            <v>244.30727060470539</v>
          </cell>
          <cell r="P123">
            <v>247.47643467754946</v>
          </cell>
          <cell r="Q123">
            <v>250.68670927852372</v>
          </cell>
          <cell r="R123">
            <v>253.93862769510849</v>
          </cell>
          <cell r="S123">
            <v>257.23273013261149</v>
          </cell>
          <cell r="T123">
            <v>260.56956380390608</v>
          </cell>
          <cell r="U123">
            <v>263.94968302033385</v>
          </cell>
          <cell r="V123">
            <v>267.37364928378616</v>
          </cell>
          <cell r="W123">
            <v>270.84203137998014</v>
          </cell>
          <cell r="X123">
            <v>274.35540547294505</v>
          </cell>
          <cell r="Y123">
            <v>277.91435520073378</v>
          </cell>
          <cell r="Z123">
            <v>281.51947177237633</v>
          </cell>
          <cell r="AA123">
            <v>285.17135406609088</v>
          </cell>
          <cell r="AB123">
            <v>288.87060872876873</v>
          </cell>
          <cell r="AC123">
            <v>292.61785027674978</v>
          </cell>
          <cell r="AD123">
            <v>296.4137011979056</v>
          </cell>
          <cell r="AE123">
            <v>300.25879205504623</v>
          </cell>
          <cell r="AF123">
            <v>304.15376159066869</v>
          </cell>
          <cell r="AG123">
            <v>308.09925683306432</v>
          </cell>
          <cell r="AH123">
            <v>312.09593320380225</v>
          </cell>
          <cell r="AI123">
            <v>316.14445462660751</v>
          </cell>
          <cell r="AJ123">
            <v>320.24549363765129</v>
          </cell>
          <cell r="AK123">
            <v>324.39973149727194</v>
          </cell>
          <cell r="AL123">
            <v>328.60785830314529</v>
          </cell>
          <cell r="AM123">
            <v>332.87057310492287</v>
          </cell>
          <cell r="AN123">
            <v>337.18858402035738</v>
          </cell>
          <cell r="AO123">
            <v>341.56260835293449</v>
          </cell>
          <cell r="AP123">
            <v>345.99337271103042</v>
          </cell>
          <cell r="AQ123">
            <v>350.48161312861555</v>
          </cell>
          <cell r="AR123">
            <v>355.02807518752343</v>
          </cell>
          <cell r="AS123">
            <v>359.63351414130631</v>
          </cell>
          <cell r="AT123">
            <v>364.29869504069677</v>
          </cell>
          <cell r="AU123">
            <v>369.02439286069739</v>
          </cell>
          <cell r="AV123">
            <v>373.81139262931862</v>
          </cell>
          <cell r="AW123">
            <v>378.66048955798703</v>
          </cell>
          <cell r="AX123">
            <v>383.57248917364484</v>
          </cell>
          <cell r="AY123">
            <v>388.54820745256319</v>
          </cell>
          <cell r="AZ123">
            <v>393.58847095589141</v>
          </cell>
          <cell r="BA123">
            <v>398.69411696696437</v>
          </cell>
          <cell r="BB123">
            <v>403.86599363039124</v>
          </cell>
          <cell r="BC123">
            <v>409.10496009294832</v>
          </cell>
          <cell r="BD123">
            <v>414.41188664629954</v>
          </cell>
          <cell r="BE123">
            <v>419.78765487156858</v>
          </cell>
          <cell r="BF123">
            <v>425.23315778578603</v>
          </cell>
          <cell r="BG123">
            <v>430.74929999023664</v>
          </cell>
          <cell r="BH123">
            <v>436.33699782073046</v>
          </cell>
          <cell r="BI123">
            <v>441.99717949982397</v>
          </cell>
          <cell r="BJ123">
            <v>447.73078529101514</v>
          </cell>
          <cell r="BK123">
            <v>453.53876765493914</v>
          </cell>
          <cell r="BL123">
            <v>459.42209140759013</v>
          </cell>
          <cell r="BM123">
            <v>465.3817338805955</v>
          </cell>
          <cell r="BN123">
            <v>473.88086694029772</v>
          </cell>
          <cell r="BO123">
            <v>482.37999999999994</v>
          </cell>
          <cell r="BP123">
            <v>490.87913305970216</v>
          </cell>
          <cell r="BQ123">
            <v>499.37826611940443</v>
          </cell>
          <cell r="BR123">
            <v>507.87739917910659</v>
          </cell>
          <cell r="BS123">
            <v>517.4350233503136</v>
          </cell>
          <cell r="BT123">
            <v>526.99264752152055</v>
          </cell>
          <cell r="BU123">
            <v>536.55027169272739</v>
          </cell>
          <cell r="BV123">
            <v>546.10789586393435</v>
          </cell>
          <cell r="BW123">
            <v>555.66552003514141</v>
          </cell>
          <cell r="BX123">
            <v>563.96725385113291</v>
          </cell>
          <cell r="BY123">
            <v>572.26898766712452</v>
          </cell>
          <cell r="BZ123">
            <v>580.57072148311602</v>
          </cell>
          <cell r="CA123">
            <v>588.87245529910763</v>
          </cell>
          <cell r="CB123">
            <v>597.17418911509924</v>
          </cell>
          <cell r="CC123">
            <v>604.09616817678284</v>
          </cell>
          <cell r="CD123">
            <v>611.01814723846633</v>
          </cell>
          <cell r="CE123">
            <v>617.94012630014981</v>
          </cell>
          <cell r="CF123">
            <v>624.86210536183341</v>
          </cell>
          <cell r="CG123">
            <v>631.78408442351702</v>
          </cell>
          <cell r="CH123">
            <v>637.86893178221499</v>
          </cell>
          <cell r="CI123">
            <v>643.95377914091307</v>
          </cell>
          <cell r="CJ123">
            <v>650.03862649961104</v>
          </cell>
          <cell r="CK123">
            <v>656.12347385830913</v>
          </cell>
          <cell r="CL123">
            <v>662.20832121700721</v>
          </cell>
          <cell r="CM123">
            <v>666.78007287268179</v>
          </cell>
          <cell r="CN123">
            <v>671.35182452835625</v>
          </cell>
          <cell r="CO123">
            <v>675.92357618403071</v>
          </cell>
          <cell r="CP123">
            <v>680.49532783970517</v>
          </cell>
          <cell r="CQ123">
            <v>685.06707949537974</v>
          </cell>
        </row>
        <row r="124">
          <cell r="C124" t="str">
            <v>MDA</v>
          </cell>
          <cell r="D124">
            <v>7</v>
          </cell>
          <cell r="E124">
            <v>0.69065652790433185</v>
          </cell>
          <cell r="F124">
            <v>0.7089571576429452</v>
          </cell>
          <cell r="G124">
            <v>0.72774270721551138</v>
          </cell>
          <cell r="H124">
            <v>0.74702602575611599</v>
          </cell>
          <cell r="I124">
            <v>0.76682030286800074</v>
          </cell>
          <cell r="J124">
            <v>0.78713907764512481</v>
          </cell>
          <cell r="K124">
            <v>0.8079962479327738</v>
          </cell>
          <cell r="L124">
            <v>0.82940607983355152</v>
          </cell>
          <cell r="M124">
            <v>0.85138321746525591</v>
          </cell>
          <cell r="N124">
            <v>0.87394269297731419</v>
          </cell>
          <cell r="O124">
            <v>0.89709993683262734</v>
          </cell>
          <cell r="P124">
            <v>0.92087078836185732</v>
          </cell>
          <cell r="Q124">
            <v>0.94527150659737613</v>
          </cell>
          <cell r="R124">
            <v>0.97031878139428651</v>
          </cell>
          <cell r="S124">
            <v>0.99602974484612128</v>
          </cell>
          <cell r="T124">
            <v>1.0224219830030294</v>
          </cell>
          <cell r="U124">
            <v>1.0495135479004642</v>
          </cell>
          <cell r="V124">
            <v>1.0773229699066011</v>
          </cell>
          <cell r="W124">
            <v>1.1058692703969297</v>
          </cell>
          <cell r="X124">
            <v>1.1351719747646905</v>
          </cell>
          <cell r="Y124">
            <v>1.1652511257760549</v>
          </cell>
          <cell r="Z124">
            <v>1.1961272972791843</v>
          </cell>
          <cell r="AA124">
            <v>1.2278216082765412</v>
          </cell>
          <cell r="AB124">
            <v>1.2603557373700842</v>
          </cell>
          <cell r="AC124">
            <v>1.293751937589221</v>
          </cell>
          <cell r="AD124">
            <v>1.3280330516116654</v>
          </cell>
          <cell r="AE124">
            <v>1.3632225273876077</v>
          </cell>
          <cell r="AF124">
            <v>1.3993444341778858</v>
          </cell>
          <cell r="AG124">
            <v>1.4364234790171262</v>
          </cell>
          <cell r="AH124">
            <v>1.4744850236131175</v>
          </cell>
          <cell r="AI124">
            <v>1.5135551016939721</v>
          </cell>
          <cell r="AJ124">
            <v>1.5536604368149447</v>
          </cell>
          <cell r="AK124">
            <v>1.5948284606370855</v>
          </cell>
          <cell r="AL124">
            <v>1.6370873316902306</v>
          </cell>
          <cell r="AM124">
            <v>1.6804659546331637</v>
          </cell>
          <cell r="AN124">
            <v>1.7249940000241237</v>
          </cell>
          <cell r="AO124">
            <v>1.7707019246151787</v>
          </cell>
          <cell r="AP124">
            <v>1.8176209921843498</v>
          </cell>
          <cell r="AQ124">
            <v>1.8657832949197326</v>
          </cell>
          <cell r="AR124">
            <v>1.9152217753702436</v>
          </cell>
          <cell r="AS124">
            <v>1.9659702489780042</v>
          </cell>
          <cell r="AT124">
            <v>2.0180634272077764</v>
          </cell>
          <cell r="AU124">
            <v>2.0715369412892684</v>
          </cell>
          <cell r="AV124">
            <v>2.1264273665885507</v>
          </cell>
          <cell r="AW124">
            <v>2.1827722476252536</v>
          </cell>
          <cell r="AX124">
            <v>2.2406101237526532</v>
          </cell>
          <cell r="AY124">
            <v>2.2999805555182178</v>
          </cell>
          <cell r="AZ124">
            <v>2.3609241517226391</v>
          </cell>
          <cell r="BA124">
            <v>2.423482597195858</v>
          </cell>
          <cell r="BB124">
            <v>2.487698681309086</v>
          </cell>
          <cell r="BC124">
            <v>2.5536163272423198</v>
          </cell>
          <cell r="BD124">
            <v>2.6212806220273719</v>
          </cell>
          <cell r="BE124">
            <v>2.6907378473869645</v>
          </cell>
          <cell r="BF124">
            <v>2.7620355113909789</v>
          </cell>
          <cell r="BG124">
            <v>2.835222380951516</v>
          </cell>
          <cell r="BH124">
            <v>2.9103485151789923</v>
          </cell>
          <cell r="BI124">
            <v>2.9874652996220861</v>
          </cell>
          <cell r="BJ124">
            <v>3.0666254814149561</v>
          </cell>
          <cell r="BK124">
            <v>3.1478832053557713</v>
          </cell>
          <cell r="BL124">
            <v>3.2312940509412273</v>
          </cell>
          <cell r="BM124">
            <v>3.3169150703823851</v>
          </cell>
          <cell r="BN124">
            <v>3.4266790435960668</v>
          </cell>
          <cell r="BO124">
            <v>3.5364430168097489</v>
          </cell>
          <cell r="BP124">
            <v>3.6462069900234315</v>
          </cell>
          <cell r="BQ124">
            <v>3.7559709632371137</v>
          </cell>
          <cell r="BR124">
            <v>3.8657349364507958</v>
          </cell>
          <cell r="BS124">
            <v>3.9899866737089762</v>
          </cell>
          <cell r="BT124">
            <v>4.1142384109671548</v>
          </cell>
          <cell r="BU124">
            <v>4.2384901482253357</v>
          </cell>
          <cell r="BV124">
            <v>4.3627418854835156</v>
          </cell>
          <cell r="BW124">
            <v>4.4869936227416938</v>
          </cell>
          <cell r="BX124">
            <v>4.602764322007304</v>
          </cell>
          <cell r="BY124">
            <v>4.7185350212729142</v>
          </cell>
          <cell r="BZ124">
            <v>4.8343057205385236</v>
          </cell>
          <cell r="CA124">
            <v>4.9500764198041338</v>
          </cell>
          <cell r="CB124">
            <v>5.0658471190697441</v>
          </cell>
          <cell r="CC124">
            <v>5.2013480626776696</v>
          </cell>
          <cell r="CD124">
            <v>5.3368490062855933</v>
          </cell>
          <cell r="CE124">
            <v>5.4723499498935189</v>
          </cell>
          <cell r="CF124">
            <v>5.6078508935014426</v>
          </cell>
          <cell r="CG124">
            <v>5.743351837109369</v>
          </cell>
          <cell r="CH124">
            <v>5.8937923506054792</v>
          </cell>
          <cell r="CI124">
            <v>6.0442328641015886</v>
          </cell>
          <cell r="CJ124">
            <v>6.1946733775976988</v>
          </cell>
          <cell r="CK124">
            <v>6.345113891093809</v>
          </cell>
          <cell r="CL124">
            <v>6.4955544045899201</v>
          </cell>
          <cell r="CM124">
            <v>6.6502294574402452</v>
          </cell>
          <cell r="CN124">
            <v>6.8049045102905712</v>
          </cell>
          <cell r="CO124">
            <v>6.9595795631408963</v>
          </cell>
          <cell r="CP124">
            <v>7.1142546159912214</v>
          </cell>
          <cell r="CQ124">
            <v>7.2689296688415448</v>
          </cell>
        </row>
        <row r="125">
          <cell r="C125" t="str">
            <v>ROU</v>
          </cell>
          <cell r="D125">
            <v>7</v>
          </cell>
          <cell r="E125">
            <v>19.217789103286393</v>
          </cell>
          <cell r="F125">
            <v>19.516917295965758</v>
          </cell>
          <cell r="G125">
            <v>19.820701470411532</v>
          </cell>
          <cell r="H125">
            <v>20.129214097780697</v>
          </cell>
          <cell r="I125">
            <v>20.442528777256257</v>
          </cell>
          <cell r="J125">
            <v>20.760720253605161</v>
          </cell>
          <cell r="K125">
            <v>21.083864435009506</v>
          </cell>
          <cell r="L125">
            <v>21.412038411175299</v>
          </cell>
          <cell r="M125">
            <v>21.74532047172308</v>
          </cell>
          <cell r="N125">
            <v>22.083790124864802</v>
          </cell>
          <cell r="O125">
            <v>22.427528116371409</v>
          </cell>
          <cell r="P125">
            <v>22.776616448835657</v>
          </cell>
          <cell r="Q125">
            <v>23.131138401234761</v>
          </cell>
          <cell r="R125">
            <v>23.491178548797539</v>
          </cell>
          <cell r="S125">
            <v>23.856822783180796</v>
          </cell>
          <cell r="T125">
            <v>24.228158332959744</v>
          </cell>
          <cell r="U125">
            <v>24.605273784437376</v>
          </cell>
          <cell r="V125">
            <v>24.988259102777718</v>
          </cell>
          <cell r="W125">
            <v>25.377205653468057</v>
          </cell>
          <cell r="X125">
            <v>25.772206224115195</v>
          </cell>
          <cell r="Y125">
            <v>26.173355046580998</v>
          </cell>
          <cell r="Z125">
            <v>26.580747819462466</v>
          </cell>
          <cell r="AA125">
            <v>26.994481730921724</v>
          </cell>
          <cell r="AB125">
            <v>27.414655481871353</v>
          </cell>
          <cell r="AC125">
            <v>27.841369309520616</v>
          </cell>
          <cell r="AD125">
            <v>28.274725011288176</v>
          </cell>
          <cell r="AE125">
            <v>28.714825969087027</v>
          </cell>
          <cell r="AF125">
            <v>29.161777173987421</v>
          </cell>
          <cell r="AG125">
            <v>29.61568525126367</v>
          </cell>
          <cell r="AH125">
            <v>30.07665848583083</v>
          </cell>
          <cell r="AI125">
            <v>30.544806848077272</v>
          </cell>
          <cell r="AJ125">
            <v>31.020242020099385</v>
          </cell>
          <cell r="AK125">
            <v>31.503077422344589</v>
          </cell>
          <cell r="AL125">
            <v>31.993428240669083</v>
          </cell>
          <cell r="AM125">
            <v>32.491411453816724</v>
          </cell>
          <cell r="AN125">
            <v>32.997145861325635</v>
          </cell>
          <cell r="AO125">
            <v>33.510752111869188</v>
          </cell>
          <cell r="AP125">
            <v>34.032352732038106</v>
          </cell>
          <cell r="AQ125">
            <v>34.562072155570561</v>
          </cell>
          <cell r="AR125">
            <v>35.100036753037273</v>
          </cell>
          <cell r="AS125">
            <v>35.646374861988619</v>
          </cell>
          <cell r="AT125">
            <v>36.20121681757103</v>
          </cell>
          <cell r="AU125">
            <v>36.764694983619904</v>
          </cell>
          <cell r="AV125">
            <v>37.336943784236503</v>
          </cell>
          <cell r="AW125">
            <v>37.918099735856337</v>
          </cell>
          <cell r="AX125">
            <v>38.50830147981673</v>
          </cell>
          <cell r="AY125">
            <v>39.10768981543125</v>
          </cell>
          <cell r="AZ125">
            <v>39.716407733579004</v>
          </cell>
          <cell r="BA125">
            <v>40.33460045081673</v>
          </cell>
          <cell r="BB125">
            <v>40.962415444021843</v>
          </cell>
          <cell r="BC125">
            <v>41.600002485574727</v>
          </cell>
          <cell r="BD125">
            <v>42.247513679088605</v>
          </cell>
          <cell r="BE125">
            <v>42.905103495695627</v>
          </cell>
          <cell r="BF125">
            <v>43.572928810897665</v>
          </cell>
          <cell r="BG125">
            <v>44.251148941990763</v>
          </cell>
          <cell r="BH125">
            <v>44.939925686072087</v>
          </cell>
          <cell r="BI125">
            <v>45.639423358638432</v>
          </cell>
          <cell r="BJ125">
            <v>46.349808832785577</v>
          </cell>
          <cell r="BK125">
            <v>47.071251579017726</v>
          </cell>
          <cell r="BL125">
            <v>47.803923705676638</v>
          </cell>
          <cell r="BM125">
            <v>48.548000000000002</v>
          </cell>
          <cell r="BN125">
            <v>49.975999999999999</v>
          </cell>
          <cell r="BO125">
            <v>46.152000000000001</v>
          </cell>
          <cell r="BP125">
            <v>46.967096475832122</v>
          </cell>
          <cell r="BQ125">
            <v>47.782192951664229</v>
          </cell>
          <cell r="BR125">
            <v>48.597289427496342</v>
          </cell>
          <cell r="BS125">
            <v>49.513719541591861</v>
          </cell>
          <cell r="BT125">
            <v>50.43014965568738</v>
          </cell>
          <cell r="BU125">
            <v>51.346579769782899</v>
          </cell>
          <cell r="BV125">
            <v>52.263009883878418</v>
          </cell>
          <cell r="BW125">
            <v>53.17943999797393</v>
          </cell>
          <cell r="BX125">
            <v>54.399486537867396</v>
          </cell>
          <cell r="BY125">
            <v>55.619533077760863</v>
          </cell>
          <cell r="BZ125">
            <v>56.839579617654337</v>
          </cell>
          <cell r="CA125">
            <v>58.059626157547804</v>
          </cell>
          <cell r="CB125">
            <v>59.279672697441278</v>
          </cell>
          <cell r="CC125">
            <v>60.562188039805413</v>
          </cell>
          <cell r="CD125">
            <v>61.844703382169541</v>
          </cell>
          <cell r="CE125">
            <v>63.12721872453367</v>
          </cell>
          <cell r="CF125">
            <v>64.409734066897798</v>
          </cell>
          <cell r="CG125">
            <v>65.692249409261905</v>
          </cell>
          <cell r="CH125">
            <v>66.941897629430628</v>
          </cell>
          <cell r="CI125">
            <v>68.191545849599351</v>
          </cell>
          <cell r="CJ125">
            <v>69.441194069768073</v>
          </cell>
          <cell r="CK125">
            <v>70.690842289936796</v>
          </cell>
          <cell r="CL125">
            <v>71.940490510105519</v>
          </cell>
          <cell r="CM125">
            <v>72.984857348672918</v>
          </cell>
          <cell r="CN125">
            <v>74.029224187240331</v>
          </cell>
          <cell r="CO125">
            <v>75.07359102580773</v>
          </cell>
          <cell r="CP125">
            <v>76.117957864375143</v>
          </cell>
          <cell r="CQ125">
            <v>77.162324702942541</v>
          </cell>
        </row>
        <row r="126">
          <cell r="C126" t="str">
            <v>RUS</v>
          </cell>
          <cell r="D126">
            <v>8</v>
          </cell>
          <cell r="E126">
            <v>318.6997298936754</v>
          </cell>
          <cell r="F126">
            <v>324.04677438517041</v>
          </cell>
          <cell r="G126">
            <v>329.48352991847764</v>
          </cell>
          <cell r="H126">
            <v>335.0115016374267</v>
          </cell>
          <cell r="I126">
            <v>340.63221993868007</v>
          </cell>
          <cell r="J126">
            <v>346.34724089541726</v>
          </cell>
          <cell r="K126">
            <v>352.15814668812749</v>
          </cell>
          <cell r="L126">
            <v>358.0665460426298</v>
          </cell>
          <cell r="M126">
            <v>364.07407467544238</v>
          </cell>
          <cell r="N126">
            <v>370.18239574662414</v>
          </cell>
          <cell r="O126">
            <v>376.39320032021379</v>
          </cell>
          <cell r="P126">
            <v>382.70820783239407</v>
          </cell>
          <cell r="Q126">
            <v>389.12916656751082</v>
          </cell>
          <cell r="R126">
            <v>395.65785414207835</v>
          </cell>
          <cell r="S126">
            <v>402.29607799690541</v>
          </cell>
          <cell r="T126">
            <v>409.04567589747802</v>
          </cell>
          <cell r="U126">
            <v>415.90851644273721</v>
          </cell>
          <cell r="V126">
            <v>422.8864995823933</v>
          </cell>
          <cell r="W126">
            <v>429.98155714291909</v>
          </cell>
          <cell r="X126">
            <v>437.19565336236849</v>
          </cell>
          <cell r="Y126">
            <v>444.53078543416763</v>
          </cell>
          <cell r="Z126">
            <v>451.98898406003002</v>
          </cell>
          <cell r="AA126">
            <v>459.57231401214801</v>
          </cell>
          <cell r="AB126">
            <v>467.28287470481666</v>
          </cell>
          <cell r="AC126">
            <v>475.12280077564805</v>
          </cell>
          <cell r="AD126">
            <v>483.09426267653726</v>
          </cell>
          <cell r="AE126">
            <v>491.19946727454305</v>
          </cell>
          <cell r="AF126">
            <v>499.44065846285025</v>
          </cell>
          <cell r="AG126">
            <v>507.82011778198233</v>
          </cell>
          <cell r="AH126">
            <v>516.34016505143688</v>
          </cell>
          <cell r="AI126">
            <v>525.00315901191811</v>
          </cell>
          <cell r="AJ126">
            <v>533.81149797834496</v>
          </cell>
          <cell r="AK126">
            <v>542.76762050381456</v>
          </cell>
          <cell r="AL126">
            <v>551.874006054706</v>
          </cell>
          <cell r="AM126">
            <v>561.1331756971108</v>
          </cell>
          <cell r="AN126">
            <v>570.54769279477932</v>
          </cell>
          <cell r="AO126">
            <v>580.12016371877826</v>
          </cell>
          <cell r="AP126">
            <v>589.8532385690537</v>
          </cell>
          <cell r="AQ126">
            <v>599.74961190810041</v>
          </cell>
          <cell r="AR126">
            <v>609.81202350694105</v>
          </cell>
          <cell r="AS126">
            <v>620.04325910362024</v>
          </cell>
          <cell r="AT126">
            <v>630.44615117442538</v>
          </cell>
          <cell r="AU126">
            <v>641.02357971804577</v>
          </cell>
          <cell r="AV126">
            <v>651.7784730528889</v>
          </cell>
          <cell r="AW126">
            <v>662.71380862777369</v>
          </cell>
          <cell r="AX126">
            <v>673.83261384622506</v>
          </cell>
          <cell r="AY126">
            <v>685.13796690459822</v>
          </cell>
          <cell r="AZ126">
            <v>696.63299764426517</v>
          </cell>
          <cell r="BA126">
            <v>708.32088841809843</v>
          </cell>
          <cell r="BB126">
            <v>720.20487497149281</v>
          </cell>
          <cell r="BC126">
            <v>732.28824733816839</v>
          </cell>
          <cell r="BD126">
            <v>744.57435075100284</v>
          </cell>
          <cell r="BE126">
            <v>757.06658656814602</v>
          </cell>
          <cell r="BF126">
            <v>769.76841321467214</v>
          </cell>
          <cell r="BG126">
            <v>782.68334714003049</v>
          </cell>
          <cell r="BH126">
            <v>795.81496379156079</v>
          </cell>
          <cell r="BI126">
            <v>809.16689860434087</v>
          </cell>
          <cell r="BJ126">
            <v>822.74284800764258</v>
          </cell>
          <cell r="BK126">
            <v>836.54657044827309</v>
          </cell>
          <cell r="BL126">
            <v>850.58188743108576</v>
          </cell>
          <cell r="BM126">
            <v>864.85268457694838</v>
          </cell>
          <cell r="BN126">
            <v>877.0900622884742</v>
          </cell>
          <cell r="BO126">
            <v>889.32744000000002</v>
          </cell>
          <cell r="BP126">
            <v>901.56481771152585</v>
          </cell>
          <cell r="BQ126">
            <v>913.80219542305156</v>
          </cell>
          <cell r="BR126">
            <v>926.03957313457749</v>
          </cell>
          <cell r="BS126">
            <v>940.01252917929753</v>
          </cell>
          <cell r="BT126">
            <v>953.98548522401768</v>
          </cell>
          <cell r="BU126">
            <v>967.95844126873772</v>
          </cell>
          <cell r="BV126">
            <v>981.93139731345786</v>
          </cell>
          <cell r="BW126">
            <v>995.9043533581779</v>
          </cell>
          <cell r="BX126">
            <v>1019.2324770117193</v>
          </cell>
          <cell r="BY126">
            <v>1042.5606006652606</v>
          </cell>
          <cell r="BZ126">
            <v>1065.8887243188019</v>
          </cell>
          <cell r="CA126">
            <v>1089.2168479723434</v>
          </cell>
          <cell r="CB126">
            <v>1112.544971625885</v>
          </cell>
          <cell r="CC126">
            <v>1133.4792636771515</v>
          </cell>
          <cell r="CD126">
            <v>1154.413555728418</v>
          </cell>
          <cell r="CE126">
            <v>1175.3478477796846</v>
          </cell>
          <cell r="CF126">
            <v>1196.2821398309511</v>
          </cell>
          <cell r="CG126">
            <v>1217.2164318822174</v>
          </cell>
          <cell r="CH126">
            <v>1239.2112423088329</v>
          </cell>
          <cell r="CI126">
            <v>1261.2060527354483</v>
          </cell>
          <cell r="CJ126">
            <v>1283.2008631620636</v>
          </cell>
          <cell r="CK126">
            <v>1305.195673588679</v>
          </cell>
          <cell r="CL126">
            <v>1327.1904840152947</v>
          </cell>
          <cell r="CM126">
            <v>1346.6916883119368</v>
          </cell>
          <cell r="CN126">
            <v>1366.1928926085784</v>
          </cell>
          <cell r="CO126">
            <v>1385.6940969052202</v>
          </cell>
          <cell r="CP126">
            <v>1405.1953012018623</v>
          </cell>
          <cell r="CQ126">
            <v>1424.6965054985046</v>
          </cell>
        </row>
        <row r="127">
          <cell r="C127" t="str">
            <v>RWA</v>
          </cell>
          <cell r="D127">
            <v>14</v>
          </cell>
          <cell r="E127">
            <v>8.794004726358268E-3</v>
          </cell>
          <cell r="F127">
            <v>9.3316780539889985E-3</v>
          </cell>
          <cell r="G127">
            <v>9.9022252105794763E-3</v>
          </cell>
          <cell r="H127">
            <v>1.0507656131484383E-2</v>
          </cell>
          <cell r="I127">
            <v>1.1150103641306712E-2</v>
          </cell>
          <cell r="J127">
            <v>1.1831830967456511E-2</v>
          </cell>
          <cell r="K127">
            <v>1.2555239713095329E-2</v>
          </cell>
          <cell r="L127">
            <v>1.3322878317553641E-2</v>
          </cell>
          <cell r="M127">
            <v>1.4137451034025769E-2</v>
          </cell>
          <cell r="N127">
            <v>1.5001827456169107E-2</v>
          </cell>
          <cell r="O127">
            <v>1.5919052627168168E-2</v>
          </cell>
          <cell r="P127">
            <v>1.6892357766875862E-2</v>
          </cell>
          <cell r="Q127">
            <v>1.7925171654821791E-2</v>
          </cell>
          <cell r="R127">
            <v>1.9021132709187892E-2</v>
          </cell>
          <cell r="S127">
            <v>2.0184101804303446E-2</v>
          </cell>
          <cell r="T127">
            <v>2.1418175871813237E-2</v>
          </cell>
          <cell r="U127">
            <v>2.2727702333433301E-2</v>
          </cell>
          <cell r="V127">
            <v>2.4117294416138302E-2</v>
          </cell>
          <cell r="W127">
            <v>2.5591847403733187E-2</v>
          </cell>
          <cell r="X127">
            <v>2.7156555882060486E-2</v>
          </cell>
          <cell r="Y127">
            <v>2.881693203859503E-2</v>
          </cell>
          <cell r="Z127">
            <v>3.0578825080892307E-2</v>
          </cell>
          <cell r="AA127">
            <v>3.2448441842298129E-2</v>
          </cell>
          <cell r="AB127">
            <v>3.4432368647509842E-2</v>
          </cell>
          <cell r="AC127">
            <v>3.6537594515017577E-2</v>
          </cell>
          <cell r="AD127">
            <v>3.8771535778163481E-2</v>
          </cell>
          <cell r="AE127">
            <v>4.1142062211554642E-2</v>
          </cell>
          <cell r="AF127">
            <v>4.3657524754868261E-2</v>
          </cell>
          <cell r="AG127">
            <v>4.6326784931715104E-2</v>
          </cell>
          <cell r="AH127">
            <v>4.915924606719866E-2</v>
          </cell>
          <cell r="AI127">
            <v>5.2164886414143796E-2</v>
          </cell>
          <cell r="AJ127">
            <v>5.5354294304692742E-2</v>
          </cell>
          <cell r="AK127">
            <v>5.8738705451101131E-2</v>
          </cell>
          <cell r="AL127">
            <v>6.2330042527138113E-2</v>
          </cell>
          <cell r="AM127">
            <v>6.6140957169528766E-2</v>
          </cell>
          <cell r="AN127">
            <v>7.0184874547402298E-2</v>
          </cell>
          <cell r="AO127">
            <v>7.4476040656756268E-2</v>
          </cell>
          <cell r="AP127">
            <v>7.9029572506546672E-2</v>
          </cell>
          <cell r="AQ127">
            <v>8.3861511373200623E-2</v>
          </cell>
          <cell r="AR127">
            <v>8.8988879311157565E-2</v>
          </cell>
          <cell r="AS127">
            <v>9.442973911851564E-2</v>
          </cell>
          <cell r="AT127">
            <v>0.1002032579690314</v>
          </cell>
          <cell r="AU127">
            <v>0.10632977493463699</v>
          </cell>
          <cell r="AV127">
            <v>0.11283087263634453</v>
          </cell>
          <cell r="AW127">
            <v>0.11972945327595096</v>
          </cell>
          <cell r="AX127">
            <v>0.12704981931638945</v>
          </cell>
          <cell r="AY127">
            <v>0.13481775909494981</v>
          </cell>
          <cell r="AZ127">
            <v>0.14306063767096786</v>
          </cell>
          <cell r="BA127">
            <v>0.15180749322802387</v>
          </cell>
          <cell r="BB127">
            <v>0.16108913937025793</v>
          </cell>
          <cell r="BC127">
            <v>0.17093827367317355</v>
          </cell>
          <cell r="BD127">
            <v>0.18138959287133466</v>
          </cell>
          <cell r="BE127">
            <v>0.19247991508874174</v>
          </cell>
          <cell r="BF127">
            <v>0.20424830954248246</v>
          </cell>
          <cell r="BG127">
            <v>0.21673623417657983</v>
          </cell>
          <cell r="BH127">
            <v>0.22998768171089715</v>
          </cell>
          <cell r="BI127">
            <v>0.24404933461960376</v>
          </cell>
          <cell r="BJ127">
            <v>0.25897072958516321</v>
          </cell>
          <cell r="BK127">
            <v>0.27480443200718535</v>
          </cell>
          <cell r="BL127">
            <v>0.29160622118090618</v>
          </cell>
          <cell r="BM127">
            <v>0.30943528679764587</v>
          </cell>
          <cell r="BN127">
            <v>0.33746264339882293</v>
          </cell>
          <cell r="BO127">
            <v>0.36548999999999993</v>
          </cell>
          <cell r="BP127">
            <v>0.39351735660117698</v>
          </cell>
          <cell r="BQ127">
            <v>0.42154471320235398</v>
          </cell>
          <cell r="BR127">
            <v>0.44957206980353115</v>
          </cell>
          <cell r="BS127">
            <v>0.48019990279038444</v>
          </cell>
          <cell r="BT127">
            <v>0.51082773577723772</v>
          </cell>
          <cell r="BU127">
            <v>0.54145556876409096</v>
          </cell>
          <cell r="BV127">
            <v>0.5720834017509443</v>
          </cell>
          <cell r="BW127">
            <v>0.60271123473779753</v>
          </cell>
          <cell r="BX127">
            <v>0.64323582293591874</v>
          </cell>
          <cell r="BY127">
            <v>0.68376041113404007</v>
          </cell>
          <cell r="BZ127">
            <v>0.72428499933216128</v>
          </cell>
          <cell r="CA127">
            <v>0.76480958753028261</v>
          </cell>
          <cell r="CB127">
            <v>0.80533417572840382</v>
          </cell>
          <cell r="CC127">
            <v>0.85795586926248757</v>
          </cell>
          <cell r="CD127">
            <v>0.91057756279657143</v>
          </cell>
          <cell r="CE127">
            <v>0.96319925633065528</v>
          </cell>
          <cell r="CF127">
            <v>1.015820949864739</v>
          </cell>
          <cell r="CG127">
            <v>1.068442643398823</v>
          </cell>
          <cell r="CH127">
            <v>1.1358902864374296</v>
          </cell>
          <cell r="CI127">
            <v>1.203337929476036</v>
          </cell>
          <cell r="CJ127">
            <v>1.2707855725146429</v>
          </cell>
          <cell r="CK127">
            <v>1.3382332155532497</v>
          </cell>
          <cell r="CL127">
            <v>1.4056808585918561</v>
          </cell>
          <cell r="CM127">
            <v>1.4916506207592344</v>
          </cell>
          <cell r="CN127">
            <v>1.5776203829266124</v>
          </cell>
          <cell r="CO127">
            <v>1.6635901450939905</v>
          </cell>
          <cell r="CP127">
            <v>1.749559907261369</v>
          </cell>
          <cell r="CQ127">
            <v>1.8355296694287468</v>
          </cell>
        </row>
        <row r="128">
          <cell r="C128" t="str">
            <v>SAU</v>
          </cell>
          <cell r="D128">
            <v>12</v>
          </cell>
          <cell r="E128">
            <v>33.297779612830041</v>
          </cell>
          <cell r="F128">
            <v>34.347964289547285</v>
          </cell>
          <cell r="G128">
            <v>35.431270930192319</v>
          </cell>
          <cell r="H128">
            <v>36.548744174359264</v>
          </cell>
          <cell r="I128">
            <v>37.701461608718802</v>
          </cell>
          <cell r="J128">
            <v>38.890534806141972</v>
          </cell>
          <cell r="K128">
            <v>40.117110397597081</v>
          </cell>
          <cell r="L128">
            <v>41.382371177853344</v>
          </cell>
          <cell r="M128">
            <v>42.687537246057531</v>
          </cell>
          <cell r="N128">
            <v>44.033867182283451</v>
          </cell>
          <cell r="O128">
            <v>45.422659261188862</v>
          </cell>
          <cell r="P128">
            <v>46.8552527039501</v>
          </cell>
          <cell r="Q128">
            <v>48.333028969681727</v>
          </cell>
          <cell r="R128">
            <v>49.857413087586472</v>
          </cell>
          <cell r="S128">
            <v>51.429875031120098</v>
          </cell>
          <cell r="T128">
            <v>53.051931135496325</v>
          </cell>
          <cell r="U128">
            <v>54.725145559898642</v>
          </cell>
          <cell r="V128">
            <v>56.451131795809154</v>
          </cell>
          <cell r="W128">
            <v>58.231554222908812</v>
          </cell>
          <cell r="X128">
            <v>60.068129714049512</v>
          </cell>
          <cell r="Y128">
            <v>61.962629290845683</v>
          </cell>
          <cell r="Z128">
            <v>63.916879831481857</v>
          </cell>
          <cell r="AA128">
            <v>65.932765832383126</v>
          </cell>
          <cell r="AB128">
            <v>68.012231225447209</v>
          </cell>
          <cell r="AC128">
            <v>70.157281252590565</v>
          </cell>
          <cell r="AD128">
            <v>72.369984399416111</v>
          </cell>
          <cell r="AE128">
            <v>74.652474389867265</v>
          </cell>
          <cell r="AF128">
            <v>77.006952243791716</v>
          </cell>
          <cell r="AG128">
            <v>79.435688399399098</v>
          </cell>
          <cell r="AH128">
            <v>81.941024902659251</v>
          </cell>
          <cell r="AI128">
            <v>84.525377665752245</v>
          </cell>
          <cell r="AJ128">
            <v>87.191238796748138</v>
          </cell>
          <cell r="AK128">
            <v>89.941179002762865</v>
          </cell>
          <cell r="AL128">
            <v>92.777850068907767</v>
          </cell>
          <cell r="AM128">
            <v>95.703987415423043</v>
          </cell>
          <cell r="AN128">
            <v>98.722412735461219</v>
          </cell>
          <cell r="AO128">
            <v>101.83603671606409</v>
          </cell>
          <cell r="AP128">
            <v>105.04786184495698</v>
          </cell>
          <cell r="AQ128">
            <v>108.36098530586716</v>
          </cell>
          <cell r="AR128">
            <v>111.77860196515805</v>
          </cell>
          <cell r="AS128">
            <v>115.3040074526595</v>
          </cell>
          <cell r="AT128">
            <v>118.94060133966501</v>
          </cell>
          <cell r="AU128">
            <v>122.69189041716018</v>
          </cell>
          <cell r="AV128">
            <v>126.56149207744403</v>
          </cell>
          <cell r="AW128">
            <v>130.55313780240371</v>
          </cell>
          <cell r="AX128">
            <v>134.67067676180662</v>
          </cell>
          <cell r="AY128">
            <v>138.91807952507963</v>
          </cell>
          <cell r="AZ128">
            <v>143.29944189015498</v>
          </cell>
          <cell r="BA128">
            <v>147.81898883307451</v>
          </cell>
          <cell r="BB128">
            <v>152.4810785821615</v>
          </cell>
          <cell r="BC128">
            <v>157.29020682068833</v>
          </cell>
          <cell r="BD128">
            <v>162.25101102209297</v>
          </cell>
          <cell r="BE128">
            <v>167.36827492192455</v>
          </cell>
          <cell r="BF128">
            <v>172.64693313083043</v>
          </cell>
          <cell r="BG128">
            <v>178.09207589303321</v>
          </cell>
          <cell r="BH128">
            <v>183.70895399488609</v>
          </cell>
          <cell r="BI128">
            <v>189.50298382824005</v>
          </cell>
          <cell r="BJ128">
            <v>195.47975261350558</v>
          </cell>
          <cell r="BK128">
            <v>201.64502378744538</v>
          </cell>
          <cell r="BL128">
            <v>208.0047425608937</v>
          </cell>
          <cell r="BM128">
            <v>214.56504165176153</v>
          </cell>
          <cell r="BN128">
            <v>223.08202082588079</v>
          </cell>
          <cell r="BO128">
            <v>231.59900000000002</v>
          </cell>
          <cell r="BP128">
            <v>240.11597917411925</v>
          </cell>
          <cell r="BQ128">
            <v>248.6329583482385</v>
          </cell>
          <cell r="BR128">
            <v>257.14993752235773</v>
          </cell>
          <cell r="BS128">
            <v>266.72261853574224</v>
          </cell>
          <cell r="BT128">
            <v>276.29529954912681</v>
          </cell>
          <cell r="BU128">
            <v>285.86798056251132</v>
          </cell>
          <cell r="BV128">
            <v>295.44066157589589</v>
          </cell>
          <cell r="BW128">
            <v>305.01334258928034</v>
          </cell>
          <cell r="BX128">
            <v>316.70642779729332</v>
          </cell>
          <cell r="BY128">
            <v>328.39951300530635</v>
          </cell>
          <cell r="BZ128">
            <v>340.09259821331926</v>
          </cell>
          <cell r="CA128">
            <v>351.78568342133224</v>
          </cell>
          <cell r="CB128">
            <v>363.47876862934521</v>
          </cell>
          <cell r="CC128">
            <v>375.75101748191855</v>
          </cell>
          <cell r="CD128">
            <v>388.02326633449184</v>
          </cell>
          <cell r="CE128">
            <v>400.29551518706518</v>
          </cell>
          <cell r="CF128">
            <v>412.56776403963846</v>
          </cell>
          <cell r="CG128">
            <v>424.84001289221186</v>
          </cell>
          <cell r="CH128">
            <v>436.21573791677565</v>
          </cell>
          <cell r="CI128">
            <v>447.59146294133933</v>
          </cell>
          <cell r="CJ128">
            <v>458.96718796590301</v>
          </cell>
          <cell r="CK128">
            <v>470.34291299046674</v>
          </cell>
          <cell r="CL128">
            <v>481.71863801503042</v>
          </cell>
          <cell r="CM128">
            <v>494.30824705105306</v>
          </cell>
          <cell r="CN128">
            <v>506.89785608707564</v>
          </cell>
          <cell r="CO128">
            <v>519.48746512309833</v>
          </cell>
          <cell r="CP128">
            <v>532.07707415912091</v>
          </cell>
          <cell r="CQ128">
            <v>544.66668319514349</v>
          </cell>
        </row>
        <row r="129">
          <cell r="C129" t="str">
            <v>SEN</v>
          </cell>
          <cell r="D129">
            <v>14</v>
          </cell>
          <cell r="E129">
            <v>6.2221391070514824E-2</v>
          </cell>
          <cell r="F129">
            <v>6.6025662665505302E-2</v>
          </cell>
          <cell r="G129">
            <v>7.006253083410903E-2</v>
          </cell>
          <cell r="H129">
            <v>7.4346216739222953E-2</v>
          </cell>
          <cell r="I129">
            <v>7.8891811038384468E-2</v>
          </cell>
          <cell r="J129">
            <v>8.3715327045452731E-2</v>
          </cell>
          <cell r="K129">
            <v>8.8833757142642758E-2</v>
          </cell>
          <cell r="L129">
            <v>9.4265132641641908E-2</v>
          </cell>
          <cell r="M129">
            <v>0.10002858730468855</v>
          </cell>
          <cell r="N129">
            <v>0.10614442474938654</v>
          </cell>
          <cell r="O129">
            <v>0.11263418997471027</v>
          </cell>
          <cell r="P129">
            <v>0.11952074526017387</v>
          </cell>
          <cell r="Q129">
            <v>0.12682835070554357</v>
          </cell>
          <cell r="R129">
            <v>0.13458274969482026</v>
          </cell>
          <cell r="S129">
            <v>0.14281125958556645</v>
          </cell>
          <cell r="T129">
            <v>0.15154286794306002</v>
          </cell>
          <cell r="U129">
            <v>0.1608083346582902</v>
          </cell>
          <cell r="V129">
            <v>0.17064030030953958</v>
          </cell>
          <cell r="W129">
            <v>0.18107340114928999</v>
          </cell>
          <cell r="X129">
            <v>0.19214439112153106</v>
          </cell>
          <cell r="Y129">
            <v>0.20389227133931631</v>
          </cell>
          <cell r="Z129">
            <v>0.21635842747869294</v>
          </cell>
          <cell r="AA129">
            <v>0.2295867755730196</v>
          </cell>
          <cell r="AB129">
            <v>0.24362391672127945</v>
          </cell>
          <cell r="AC129">
            <v>0.25851930125539802</v>
          </cell>
          <cell r="AD129">
            <v>0.27432540294489788</v>
          </cell>
          <cell r="AE129">
            <v>0.29109790385258222</v>
          </cell>
          <cell r="AF129">
            <v>0.30889589049246025</v>
          </cell>
          <cell r="AG129">
            <v>0.32778206198094401</v>
          </cell>
          <cell r="AH129">
            <v>0.34782295091459597</v>
          </cell>
          <cell r="AI129">
            <v>0.36908915775253986</v>
          </cell>
          <cell r="AJ129">
            <v>0.39165559952922208</v>
          </cell>
          <cell r="AK129">
            <v>0.41560177377369412</v>
          </cell>
          <cell r="AL129">
            <v>0.44101203856515664</v>
          </cell>
          <cell r="AM129">
            <v>0.46797590971135006</v>
          </cell>
          <cell r="AN129">
            <v>0.49658837609669837</v>
          </cell>
          <cell r="AO129">
            <v>0.52695023431112109</v>
          </cell>
          <cell r="AP129">
            <v>0.55916844373835028</v>
          </cell>
          <cell r="AQ129">
            <v>0.59335650335466572</v>
          </cell>
          <cell r="AR129">
            <v>0.62963485156544208</v>
          </cell>
          <cell r="AS129">
            <v>0.66813129048806097</v>
          </cell>
          <cell r="AT129">
            <v>0.70898143617586018</v>
          </cell>
          <cell r="AU129">
            <v>0.75232919636917894</v>
          </cell>
          <cell r="AV129">
            <v>0.79832727745652932</v>
          </cell>
          <cell r="AW129">
            <v>0.84713772243182883</v>
          </cell>
          <cell r="AX129">
            <v>0.89893248174281937</v>
          </cell>
          <cell r="AY129">
            <v>0.95389401904167048</v>
          </cell>
          <cell r="AZ129">
            <v>1.0122159539717168</v>
          </cell>
          <cell r="BA129">
            <v>1.0741037442547527</v>
          </cell>
          <cell r="BB129">
            <v>1.1397754094817556</v>
          </cell>
          <cell r="BC129">
            <v>1.2094622991568214</v>
          </cell>
          <cell r="BD129">
            <v>1.2834099076999954</v>
          </cell>
          <cell r="BE129">
            <v>1.3618787392801064</v>
          </cell>
          <cell r="BF129">
            <v>1.4451452255242541</v>
          </cell>
          <cell r="BG129">
            <v>1.5335026993368777</v>
          </cell>
          <cell r="BH129">
            <v>1.6272624282589947</v>
          </cell>
          <cell r="BI129">
            <v>1.7267547110079491</v>
          </cell>
          <cell r="BJ129">
            <v>1.8323300410605818</v>
          </cell>
          <cell r="BK129">
            <v>1.9443603413789194</v>
          </cell>
          <cell r="BL129">
            <v>2.0632402746280976</v>
          </cell>
          <cell r="BM129">
            <v>2.1893886335021815</v>
          </cell>
          <cell r="BN129">
            <v>2.3876943167510905</v>
          </cell>
          <cell r="BO129">
            <v>2.5859999999999994</v>
          </cell>
          <cell r="BP129">
            <v>2.7843056832489088</v>
          </cell>
          <cell r="BQ129">
            <v>2.9826113664978178</v>
          </cell>
          <cell r="BR129">
            <v>3.1809170497467276</v>
          </cell>
          <cell r="BS129">
            <v>3.3976222293795568</v>
          </cell>
          <cell r="BT129">
            <v>3.6143274090123856</v>
          </cell>
          <cell r="BU129">
            <v>3.8310325886452139</v>
          </cell>
          <cell r="BV129">
            <v>4.0477377682780427</v>
          </cell>
          <cell r="BW129">
            <v>4.2644429479108714</v>
          </cell>
          <cell r="BX129">
            <v>4.5511719557642776</v>
          </cell>
          <cell r="BY129">
            <v>4.8379009636176846</v>
          </cell>
          <cell r="BZ129">
            <v>5.1246299714710917</v>
          </cell>
          <cell r="CA129">
            <v>5.4113589793244987</v>
          </cell>
          <cell r="CB129">
            <v>5.698087987177904</v>
          </cell>
          <cell r="CC129">
            <v>6.0704092530925413</v>
          </cell>
          <cell r="CD129">
            <v>6.4427305190071786</v>
          </cell>
          <cell r="CE129">
            <v>6.815051784921816</v>
          </cell>
          <cell r="CF129">
            <v>7.1873730508364533</v>
          </cell>
          <cell r="CG129">
            <v>7.5596943167510906</v>
          </cell>
          <cell r="CH129">
            <v>8.0369155947555146</v>
          </cell>
          <cell r="CI129">
            <v>8.5141368727599378</v>
          </cell>
          <cell r="CJ129">
            <v>8.991358150764361</v>
          </cell>
          <cell r="CK129">
            <v>9.4685794287687859</v>
          </cell>
          <cell r="CL129">
            <v>9.945800706773209</v>
          </cell>
          <cell r="CM129">
            <v>10.554073997327917</v>
          </cell>
          <cell r="CN129">
            <v>11.162347287882623</v>
          </cell>
          <cell r="CO129">
            <v>11.770620578437329</v>
          </cell>
          <cell r="CP129">
            <v>12.378893868992039</v>
          </cell>
          <cell r="CQ129">
            <v>12.987167159546743</v>
          </cell>
        </row>
        <row r="130">
          <cell r="C130" t="str">
            <v>SRB</v>
          </cell>
          <cell r="D130">
            <v>4</v>
          </cell>
          <cell r="E130">
            <v>4.9638274136308489</v>
          </cell>
          <cell r="F130">
            <v>5.095356131471072</v>
          </cell>
          <cell r="G130">
            <v>5.2303700235881418</v>
          </cell>
          <cell r="H130">
            <v>5.3689614381774904</v>
          </cell>
          <cell r="I130">
            <v>5.5112251704252939</v>
          </cell>
          <cell r="J130">
            <v>5.6572585273474632</v>
          </cell>
          <cell r="K130">
            <v>5.8071613943467018</v>
          </cell>
          <cell r="L130">
            <v>5.9610363035331524</v>
          </cell>
          <cell r="M130">
            <v>6.1189885038553706</v>
          </cell>
          <cell r="N130">
            <v>6.2811260330895839</v>
          </cell>
          <cell r="O130">
            <v>6.4475597917364871</v>
          </cell>
          <cell r="P130">
            <v>6.6184036188761111</v>
          </cell>
          <cell r="Q130">
            <v>6.7937743700326507</v>
          </cell>
          <cell r="R130">
            <v>6.9737919971025137</v>
          </cell>
          <cell r="S130">
            <v>7.1585796304002569</v>
          </cell>
          <cell r="T130">
            <v>7.3482636628785274</v>
          </cell>
          <cell r="U130">
            <v>7.5429738365796206</v>
          </cell>
          <cell r="V130">
            <v>7.7428433313777827</v>
          </cell>
          <cell r="W130">
            <v>7.9480088560729527</v>
          </cell>
          <cell r="X130">
            <v>8.1586107418982596</v>
          </cell>
          <cell r="Y130">
            <v>8.3747930385052278</v>
          </cell>
          <cell r="Z130">
            <v>8.5967036124923464</v>
          </cell>
          <cell r="AA130">
            <v>8.8244942485443882</v>
          </cell>
          <cell r="AB130">
            <v>9.0583207532516656</v>
          </cell>
          <cell r="AC130">
            <v>9.2983430616802316</v>
          </cell>
          <cell r="AD130">
            <v>9.544725346765917</v>
          </cell>
          <cell r="AE130">
            <v>9.7976361316070282</v>
          </cell>
          <cell r="AF130">
            <v>10.057248404732515</v>
          </cell>
          <cell r="AG130">
            <v>10.323739738424456</v>
          </cell>
          <cell r="AH130">
            <v>10.597292410175768</v>
          </cell>
          <cell r="AI130">
            <v>10.878093527366262</v>
          </cell>
          <cell r="AJ130">
            <v>11.166335155242271</v>
          </cell>
          <cell r="AK130">
            <v>11.462214448287419</v>
          </cell>
          <cell r="AL130">
            <v>11.765933785074385</v>
          </cell>
          <cell r="AM130">
            <v>12.077700906689882</v>
          </cell>
          <cell r="AN130">
            <v>12.397729058827558</v>
          </cell>
          <cell r="AO130">
            <v>12.726237137645976</v>
          </cell>
          <cell r="AP130">
            <v>13.063449839491472</v>
          </cell>
          <cell r="AQ130">
            <v>13.409597814588288</v>
          </cell>
          <cell r="AR130">
            <v>13.764917824801081</v>
          </cell>
          <cell r="AS130">
            <v>14.129652905577755</v>
          </cell>
          <cell r="AT130">
            <v>14.504052532183353</v>
          </cell>
          <cell r="AU130">
            <v>14.888372790338725</v>
          </cell>
          <cell r="AV130">
            <v>15.282876551380676</v>
          </cell>
          <cell r="AW130">
            <v>15.687833652063427</v>
          </cell>
          <cell r="AX130">
            <v>16.103521079124334</v>
          </cell>
          <cell r="AY130">
            <v>16.530223158740139</v>
          </cell>
          <cell r="AZ130">
            <v>16.968231751003323</v>
          </cell>
          <cell r="BA130">
            <v>17.417846449551583</v>
          </cell>
          <cell r="BB130">
            <v>17.879374786486984</v>
          </cell>
          <cell r="BC130">
            <v>18.353132442724934</v>
          </cell>
          <cell r="BD130">
            <v>18.839443463916883</v>
          </cell>
          <cell r="BE130">
            <v>19.338640482094405</v>
          </cell>
          <cell r="BF130">
            <v>19.851064943186287</v>
          </cell>
          <cell r="BG130">
            <v>20.377067340564253</v>
          </cell>
          <cell r="BH130">
            <v>20.917007454777018</v>
          </cell>
          <cell r="BI130">
            <v>21.471254599636719</v>
          </cell>
          <cell r="BJ130">
            <v>22.040187874825975</v>
          </cell>
          <cell r="BK130">
            <v>22.624196425198406</v>
          </cell>
          <cell r="BL130">
            <v>23.223679706949952</v>
          </cell>
          <cell r="BM130">
            <v>23.83904776084303</v>
          </cell>
          <cell r="BN130">
            <v>24.627933983232559</v>
          </cell>
          <cell r="BO130">
            <v>25.416820205622088</v>
          </cell>
          <cell r="BP130">
            <v>26.20570642801162</v>
          </cell>
          <cell r="BQ130">
            <v>26.994592650401152</v>
          </cell>
          <cell r="BR130">
            <v>27.783478872790685</v>
          </cell>
          <cell r="BS130">
            <v>28.676490311435689</v>
          </cell>
          <cell r="BT130">
            <v>29.56950175008069</v>
          </cell>
          <cell r="BU130">
            <v>30.462513188725694</v>
          </cell>
          <cell r="BV130">
            <v>31.355524627370698</v>
          </cell>
          <cell r="BW130">
            <v>32.248536066015696</v>
          </cell>
          <cell r="BX130">
            <v>33.080593315157415</v>
          </cell>
          <cell r="BY130">
            <v>33.912650564299128</v>
          </cell>
          <cell r="BZ130">
            <v>34.744707813440847</v>
          </cell>
          <cell r="CA130">
            <v>35.57676506258256</v>
          </cell>
          <cell r="CB130">
            <v>36.408822311724286</v>
          </cell>
          <cell r="CC130">
            <v>37.382683082279449</v>
          </cell>
          <cell r="CD130">
            <v>38.356543852834605</v>
          </cell>
          <cell r="CE130">
            <v>39.330404623389768</v>
          </cell>
          <cell r="CF130">
            <v>40.304265393944924</v>
          </cell>
          <cell r="CG130">
            <v>41.278126164500094</v>
          </cell>
          <cell r="CH130">
            <v>42.359359331554344</v>
          </cell>
          <cell r="CI130">
            <v>43.440592498608595</v>
          </cell>
          <cell r="CJ130">
            <v>44.521825665662845</v>
          </cell>
          <cell r="CK130">
            <v>45.603058832717096</v>
          </cell>
          <cell r="CL130">
            <v>46.684291999771354</v>
          </cell>
          <cell r="CM130">
            <v>47.795959285206173</v>
          </cell>
          <cell r="CN130">
            <v>48.907626570640993</v>
          </cell>
          <cell r="CO130">
            <v>50.019293856075805</v>
          </cell>
          <cell r="CP130">
            <v>51.130961141510632</v>
          </cell>
          <cell r="CQ130">
            <v>52.24262842694543</v>
          </cell>
        </row>
        <row r="131">
          <cell r="C131" t="str">
            <v>SLE</v>
          </cell>
          <cell r="D131">
            <v>14</v>
          </cell>
          <cell r="E131">
            <v>3.2446073417861303E-3</v>
          </cell>
          <cell r="F131">
            <v>3.4429855415481049E-3</v>
          </cell>
          <cell r="G131">
            <v>3.6534927621730902E-3</v>
          </cell>
          <cell r="H131">
            <v>3.8768705828631958E-3</v>
          </cell>
          <cell r="I131">
            <v>4.1139059236373378E-3</v>
          </cell>
          <cell r="J131">
            <v>4.3654338175094006E-3</v>
          </cell>
          <cell r="K131">
            <v>4.6323403521598555E-3</v>
          </cell>
          <cell r="L131">
            <v>4.9155657914638131E-3</v>
          </cell>
          <cell r="M131">
            <v>5.2161078878721042E-3</v>
          </cell>
          <cell r="N131">
            <v>5.5350253973143028E-3</v>
          </cell>
          <cell r="O131">
            <v>5.8734418090060679E-3</v>
          </cell>
          <cell r="P131">
            <v>6.2325493033002551E-3</v>
          </cell>
          <cell r="Q131">
            <v>6.613612951524581E-3</v>
          </cell>
          <cell r="R131">
            <v>7.0179751726011323E-3</v>
          </cell>
          <cell r="S131">
            <v>7.4470604621475842E-3</v>
          </cell>
          <cell r="T131">
            <v>7.9023804107198996E-3</v>
          </cell>
          <cell r="U131">
            <v>8.3855390288748843E-3</v>
          </cell>
          <cell r="V131">
            <v>8.8982383978118435E-3</v>
          </cell>
          <cell r="W131">
            <v>9.442284665499524E-3</v>
          </cell>
          <cell r="X131">
            <v>1.0019594409411631E-2</v>
          </cell>
          <cell r="Y131">
            <v>1.06322013882857E-2</v>
          </cell>
          <cell r="Z131">
            <v>1.1282263706690549E-2</v>
          </cell>
          <cell r="AA131">
            <v>1.1972071417641806E-2</v>
          </cell>
          <cell r="AB131">
            <v>1.2704054590048164E-2</v>
          </cell>
          <cell r="AC131">
            <v>1.3480791869408523E-2</v>
          </cell>
          <cell r="AD131">
            <v>1.4305019561917827E-2</v>
          </cell>
          <cell r="AE131">
            <v>1.5179641273983269E-2</v>
          </cell>
          <cell r="AF131">
            <v>1.6107738141109159E-2</v>
          </cell>
          <cell r="AG131">
            <v>1.7092579682184965E-2</v>
          </cell>
          <cell r="AH131">
            <v>1.8137635317414268E-2</v>
          </cell>
          <cell r="AI131">
            <v>1.9246586590460184E-2</v>
          </cell>
          <cell r="AJ131">
            <v>2.0423340137863739E-2</v>
          </cell>
          <cell r="AK131">
            <v>2.1672041451424085E-2</v>
          </cell>
          <cell r="AL131">
            <v>2.2997089482022972E-2</v>
          </cell>
          <cell r="AM131">
            <v>2.4403152136340134E-2</v>
          </cell>
          <cell r="AN131">
            <v>2.5895182721051745E-2</v>
          </cell>
          <cell r="AO131">
            <v>2.7478437392441886E-2</v>
          </cell>
          <cell r="AP131">
            <v>2.9158493672898907E-2</v>
          </cell>
          <cell r="AQ131">
            <v>3.0941270099526956E-2</v>
          </cell>
          <cell r="AR131">
            <v>3.2833047074091223E-2</v>
          </cell>
          <cell r="AS131">
            <v>3.4840488987747512E-2</v>
          </cell>
          <cell r="AT131">
            <v>3.6970667698497599E-2</v>
          </cell>
          <cell r="AU131">
            <v>3.9231087444077273E-2</v>
          </cell>
          <cell r="AV131">
            <v>4.1629711278040611E-2</v>
          </cell>
          <cell r="AW131">
            <v>4.4174989122170209E-2</v>
          </cell>
          <cell r="AX131">
            <v>4.6875887534036834E-2</v>
          </cell>
          <cell r="AY131">
            <v>4.9741921294574373E-2</v>
          </cell>
          <cell r="AZ131">
            <v>5.2783186926947445E-2</v>
          </cell>
          <cell r="BA131">
            <v>5.6010398264792538E-2</v>
          </cell>
          <cell r="BB131">
            <v>5.9434924195133347E-2</v>
          </cell>
          <cell r="BC131">
            <v>6.3068828708931726E-2</v>
          </cell>
          <cell r="BD131">
            <v>6.6924913400365216E-2</v>
          </cell>
          <cell r="BE131">
            <v>7.1016762564548488E-2</v>
          </cell>
          <cell r="BF131">
            <v>7.5358791052569873E-2</v>
          </cell>
          <cell r="BG131">
            <v>7.996629505242768E-2</v>
          </cell>
          <cell r="BH131">
            <v>8.4855505974758494E-2</v>
          </cell>
          <cell r="BI131">
            <v>9.0043647633187146E-2</v>
          </cell>
          <cell r="BJ131">
            <v>9.5548996920734514E-2</v>
          </cell>
          <cell r="BK131">
            <v>0.10139094819603529</v>
          </cell>
          <cell r="BL131">
            <v>0.10759008160618676</v>
          </cell>
          <cell r="BM131">
            <v>0.1141682355869177</v>
          </cell>
          <cell r="BN131">
            <v>0.12450911779345886</v>
          </cell>
          <cell r="BO131">
            <v>0.13485</v>
          </cell>
          <cell r="BP131">
            <v>0.14519088220654114</v>
          </cell>
          <cell r="BQ131">
            <v>0.15553176441308228</v>
          </cell>
          <cell r="BR131">
            <v>0.16587264661962348</v>
          </cell>
          <cell r="BS131">
            <v>0.17717299212367876</v>
          </cell>
          <cell r="BT131">
            <v>0.18847333762773405</v>
          </cell>
          <cell r="BU131">
            <v>0.19977368313178931</v>
          </cell>
          <cell r="BV131">
            <v>0.2110740286358446</v>
          </cell>
          <cell r="BW131">
            <v>0.22237437413989986</v>
          </cell>
          <cell r="BX131">
            <v>0.23732619421299805</v>
          </cell>
          <cell r="BY131">
            <v>0.25227801428609625</v>
          </cell>
          <cell r="BZ131">
            <v>0.2672298343591944</v>
          </cell>
          <cell r="CA131">
            <v>0.28218165443229259</v>
          </cell>
          <cell r="CB131">
            <v>0.29713347450539074</v>
          </cell>
          <cell r="CC131">
            <v>0.31654860316300437</v>
          </cell>
          <cell r="CD131">
            <v>0.33596373182061801</v>
          </cell>
          <cell r="CE131">
            <v>0.35537886047823164</v>
          </cell>
          <cell r="CF131">
            <v>0.37479398913584527</v>
          </cell>
          <cell r="CG131">
            <v>0.39420911779345891</v>
          </cell>
          <cell r="CH131">
            <v>0.41909438049218145</v>
          </cell>
          <cell r="CI131">
            <v>0.44397964319090399</v>
          </cell>
          <cell r="CJ131">
            <v>0.46886490588962659</v>
          </cell>
          <cell r="CK131">
            <v>0.49375016858834919</v>
          </cell>
          <cell r="CL131">
            <v>0.51863543128707168</v>
          </cell>
          <cell r="CM131">
            <v>0.55035455473305095</v>
          </cell>
          <cell r="CN131">
            <v>0.58207367817903011</v>
          </cell>
          <cell r="CO131">
            <v>0.61379280162500938</v>
          </cell>
          <cell r="CP131">
            <v>0.64551192507098865</v>
          </cell>
          <cell r="CQ131">
            <v>0.67723104851696769</v>
          </cell>
        </row>
        <row r="132">
          <cell r="C132" t="str">
            <v>SGP</v>
          </cell>
          <cell r="D132">
            <v>9</v>
          </cell>
          <cell r="E132">
            <v>3.9611974552855873</v>
          </cell>
          <cell r="F132">
            <v>4.1170567600696852</v>
          </cell>
          <cell r="G132">
            <v>4.2790485849217657</v>
          </cell>
          <cell r="H132">
            <v>4.447414223118713</v>
          </cell>
          <cell r="I132">
            <v>4.6224044619863225</v>
          </cell>
          <cell r="J132">
            <v>4.8042799564570107</v>
          </cell>
          <cell r="K132">
            <v>4.9933116173257268</v>
          </cell>
          <cell r="L132">
            <v>5.18978101478237</v>
          </cell>
          <cell r="M132">
            <v>5.3939807978218077</v>
          </cell>
          <cell r="N132">
            <v>5.6062151301562126</v>
          </cell>
          <cell r="O132">
            <v>5.8268001432790291</v>
          </cell>
          <cell r="P132">
            <v>6.0560644073554268</v>
          </cell>
          <cell r="Q132">
            <v>6.2943494206406543</v>
          </cell>
          <cell r="R132">
            <v>6.542010118155293</v>
          </cell>
          <cell r="S132">
            <v>6.7994154003751124</v>
          </cell>
          <cell r="T132">
            <v>7.0669486827230248</v>
          </cell>
          <cell r="U132">
            <v>7.3450084666816347</v>
          </cell>
          <cell r="V132">
            <v>7.6340089333770713</v>
          </cell>
          <cell r="W132">
            <v>7.9343805605182789</v>
          </cell>
          <cell r="X132">
            <v>8.2465707636107126</v>
          </cell>
          <cell r="Y132">
            <v>8.5710445623995604</v>
          </cell>
          <cell r="Z132">
            <v>8.9082852735351796</v>
          </cell>
          <cell r="AA132">
            <v>9.2587952304925025</v>
          </cell>
          <cell r="AB132">
            <v>9.6230965318167616</v>
          </cell>
          <cell r="AC132">
            <v>10.00173181881007</v>
          </cell>
          <cell r="AD132">
            <v>10.395265083817264</v>
          </cell>
          <cell r="AE132">
            <v>10.804282510314968</v>
          </cell>
          <cell r="AF132">
            <v>11.229393346055236</v>
          </cell>
          <cell r="AG132">
            <v>11.671230810564351</v>
          </cell>
          <cell r="AH132">
            <v>12.130453038348538</v>
          </cell>
          <cell r="AI132">
            <v>12.607744059211532</v>
          </cell>
          <cell r="AJ132">
            <v>13.103814817144217</v>
          </cell>
          <cell r="AK132">
            <v>13.619404229304033</v>
          </cell>
          <cell r="AL132">
            <v>14.155280286661514</v>
          </cell>
          <cell r="AM132">
            <v>14.712241197953437</v>
          </cell>
          <cell r="AN132">
            <v>15.291116578646538</v>
          </cell>
          <cell r="AO132">
            <v>15.892768686682796</v>
          </cell>
          <cell r="AP132">
            <v>16.518093706847001</v>
          </cell>
          <cell r="AQ132">
            <v>17.168023085669684</v>
          </cell>
          <cell r="AR132">
            <v>17.843524918853838</v>
          </cell>
          <cell r="AS132">
            <v>18.545605393292036</v>
          </cell>
          <cell r="AT132">
            <v>19.275310285821892</v>
          </cell>
          <cell r="AU132">
            <v>20.033726520952332</v>
          </cell>
          <cell r="AV132">
            <v>20.821983789880939</v>
          </cell>
          <cell r="AW132">
            <v>21.641256233214019</v>
          </cell>
          <cell r="AX132">
            <v>22.492764189895791</v>
          </cell>
          <cell r="AY132">
            <v>23.377776014951873</v>
          </cell>
          <cell r="AZ132">
            <v>24.297609968754628</v>
          </cell>
          <cell r="BA132">
            <v>25.2536361806245</v>
          </cell>
          <cell r="BB132">
            <v>26.24727868969223</v>
          </cell>
          <cell r="BC132">
            <v>27.280017566061865</v>
          </cell>
          <cell r="BD132">
            <v>28.353391115434157</v>
          </cell>
          <cell r="BE132">
            <v>29.468998170474176</v>
          </cell>
          <cell r="BF132">
            <v>30.628500472336281</v>
          </cell>
          <cell r="BG132">
            <v>31.833625145893755</v>
          </cell>
          <cell r="BH132">
            <v>33.086167272360122</v>
          </cell>
          <cell r="BI132">
            <v>34.387992563134127</v>
          </cell>
          <cell r="BJ132">
            <v>35.741040138851204</v>
          </cell>
          <cell r="BK132">
            <v>37.147325417780898</v>
          </cell>
          <cell r="BL132">
            <v>38.608943117872691</v>
          </cell>
          <cell r="BM132">
            <v>40.128070376921826</v>
          </cell>
          <cell r="BN132">
            <v>42.066535188460918</v>
          </cell>
          <cell r="BO132">
            <v>44.005000000000003</v>
          </cell>
          <cell r="BP132">
            <v>45.943464811539094</v>
          </cell>
          <cell r="BQ132">
            <v>47.881929623078186</v>
          </cell>
          <cell r="BR132">
            <v>49.820394434617263</v>
          </cell>
          <cell r="BS132">
            <v>52.015643837049936</v>
          </cell>
          <cell r="BT132">
            <v>54.210893239482608</v>
          </cell>
          <cell r="BU132">
            <v>56.406142641915281</v>
          </cell>
          <cell r="BV132">
            <v>58.601392044347953</v>
          </cell>
          <cell r="BW132">
            <v>60.796641446780647</v>
          </cell>
          <cell r="BX132">
            <v>63.369928015093294</v>
          </cell>
          <cell r="BY132">
            <v>65.943214583405961</v>
          </cell>
          <cell r="BZ132">
            <v>68.5165011517186</v>
          </cell>
          <cell r="CA132">
            <v>71.089787720031254</v>
          </cell>
          <cell r="CB132">
            <v>73.663074288343921</v>
          </cell>
          <cell r="CC132">
            <v>76.556772532299902</v>
          </cell>
          <cell r="CD132">
            <v>79.450470776255898</v>
          </cell>
          <cell r="CE132">
            <v>82.344169020211879</v>
          </cell>
          <cell r="CF132">
            <v>85.237867264167889</v>
          </cell>
          <cell r="CG132">
            <v>88.131565508123884</v>
          </cell>
          <cell r="CH132">
            <v>91.59706797904785</v>
          </cell>
          <cell r="CI132">
            <v>95.06257044997183</v>
          </cell>
          <cell r="CJ132">
            <v>98.528072920895809</v>
          </cell>
          <cell r="CK132">
            <v>101.99357539181977</v>
          </cell>
          <cell r="CL132">
            <v>105.45907786274381</v>
          </cell>
          <cell r="CM132">
            <v>109.91127753372614</v>
          </cell>
          <cell r="CN132">
            <v>114.36347720470847</v>
          </cell>
          <cell r="CO132">
            <v>118.81567687569083</v>
          </cell>
          <cell r="CP132">
            <v>123.26787654667315</v>
          </cell>
          <cell r="CQ132">
            <v>127.72007621765545</v>
          </cell>
        </row>
        <row r="133">
          <cell r="C133" t="str">
            <v>SVK</v>
          </cell>
          <cell r="D133">
            <v>4</v>
          </cell>
          <cell r="E133">
            <v>15.525877711109876</v>
          </cell>
          <cell r="F133">
            <v>15.659495334128865</v>
          </cell>
          <cell r="G133">
            <v>15.794262886930468</v>
          </cell>
          <cell r="H133">
            <v>15.930190265952561</v>
          </cell>
          <cell r="I133">
            <v>16.067287452802983</v>
          </cell>
          <cell r="J133">
            <v>16.205564514992524</v>
          </cell>
          <cell r="K133">
            <v>16.345031606674223</v>
          </cell>
          <cell r="L133">
            <v>16.485698969389006</v>
          </cell>
          <cell r="M133">
            <v>16.627576932817774</v>
          </cell>
          <cell r="N133">
            <v>16.770675915539936</v>
          </cell>
          <cell r="O133">
            <v>16.915006425798481</v>
          </cell>
          <cell r="P133">
            <v>17.060579062271639</v>
          </cell>
          <cell r="Q133">
            <v>17.207404514851177</v>
          </cell>
          <cell r="R133">
            <v>17.355493565427391</v>
          </cell>
          <cell r="S133">
            <v>17.504857088680854</v>
          </cell>
          <cell r="T133">
            <v>17.655506052880988</v>
          </cell>
          <cell r="U133">
            <v>17.807451520691497</v>
          </cell>
          <cell r="V133">
            <v>17.960704649982738</v>
          </cell>
          <cell r="W133">
            <v>18.115276694651072</v>
          </cell>
          <cell r="X133">
            <v>18.271179005445298</v>
          </cell>
          <cell r="Y133">
            <v>18.428423030800147</v>
          </cell>
          <cell r="Z133">
            <v>18.587020317677005</v>
          </cell>
          <cell r="AA133">
            <v>18.746982512411833</v>
          </cell>
          <cell r="AB133">
            <v>18.908321361570394</v>
          </cell>
          <cell r="AC133">
            <v>19.071048712810853</v>
          </cell>
          <cell r="AD133">
            <v>19.235176515753789</v>
          </cell>
          <cell r="AE133">
            <v>19.400716822859685</v>
          </cell>
          <cell r="AF133">
            <v>19.567681790313994</v>
          </cell>
          <cell r="AG133">
            <v>19.736083678919801</v>
          </cell>
          <cell r="AH133">
            <v>19.905934854998183</v>
          </cell>
          <cell r="AI133">
            <v>20.077247791296298</v>
          </cell>
          <cell r="AJ133">
            <v>20.250035067903315</v>
          </cell>
          <cell r="AK133">
            <v>20.424309373174204</v>
          </cell>
          <cell r="AL133">
            <v>20.60008350466148</v>
          </cell>
          <cell r="AM133">
            <v>20.777370370054985</v>
          </cell>
          <cell r="AN133">
            <v>20.956182988129733</v>
          </cell>
          <cell r="AO133">
            <v>21.136534489701923</v>
          </cell>
          <cell r="AP133">
            <v>21.318438118593185</v>
          </cell>
          <cell r="AQ133">
            <v>21.501907232603113</v>
          </cell>
          <cell r="AR133">
            <v>21.686955304490176</v>
          </cell>
          <cell r="AS133">
            <v>21.873595922961073</v>
          </cell>
          <cell r="AT133">
            <v>22.061842793668582</v>
          </cell>
          <cell r="AU133">
            <v>22.251709740218033</v>
          </cell>
          <cell r="AV133">
            <v>22.443210705182409</v>
          </cell>
          <cell r="AW133">
            <v>22.636359751126196</v>
          </cell>
          <cell r="AX133">
            <v>22.831171061638056</v>
          </cell>
          <cell r="AY133">
            <v>23.027658942372366</v>
          </cell>
          <cell r="AZ133">
            <v>23.225837822099727</v>
          </cell>
          <cell r="BA133">
            <v>23.42572225376653</v>
          </cell>
          <cell r="BB133">
            <v>23.627326915563621</v>
          </cell>
          <cell r="BC133">
            <v>23.830666612004173</v>
          </cell>
          <cell r="BD133">
            <v>24.035756275010822</v>
          </cell>
          <cell r="BE133">
            <v>24.242610965012187</v>
          </cell>
          <cell r="BF133">
            <v>24.451245872048787</v>
          </cell>
          <cell r="BG133">
            <v>24.661676316888514</v>
          </cell>
          <cell r="BH133">
            <v>24.87391775215168</v>
          </cell>
          <cell r="BI133">
            <v>25.087985763445758</v>
          </cell>
          <cell r="BJ133">
            <v>25.303896070509889</v>
          </cell>
          <cell r="BK133">
            <v>25.521664528369229</v>
          </cell>
          <cell r="BL133">
            <v>25.741307128499241</v>
          </cell>
          <cell r="BM133">
            <v>25.96284</v>
          </cell>
          <cell r="BN133">
            <v>26.550999999999998</v>
          </cell>
          <cell r="BO133">
            <v>25.757999999999999</v>
          </cell>
          <cell r="BP133">
            <v>25.972185656781395</v>
          </cell>
          <cell r="BQ133">
            <v>26.186371313562795</v>
          </cell>
          <cell r="BR133">
            <v>26.400556970344201</v>
          </cell>
          <cell r="BS133">
            <v>26.641466852871105</v>
          </cell>
          <cell r="BT133">
            <v>26.882376735398008</v>
          </cell>
          <cell r="BU133">
            <v>27.123286617924911</v>
          </cell>
          <cell r="BV133">
            <v>27.364196500451815</v>
          </cell>
          <cell r="BW133">
            <v>27.605106382978715</v>
          </cell>
          <cell r="BX133">
            <v>27.910838259536121</v>
          </cell>
          <cell r="BY133">
            <v>28.216570136093527</v>
          </cell>
          <cell r="BZ133">
            <v>28.522302012650936</v>
          </cell>
          <cell r="CA133">
            <v>28.828033889208346</v>
          </cell>
          <cell r="CB133">
            <v>29.133765765765755</v>
          </cell>
          <cell r="CC133">
            <v>29.424901054245726</v>
          </cell>
          <cell r="CD133">
            <v>29.716036342725697</v>
          </cell>
          <cell r="CE133">
            <v>30.007171631205669</v>
          </cell>
          <cell r="CF133">
            <v>30.29830691968564</v>
          </cell>
          <cell r="CG133">
            <v>30.589442208165604</v>
          </cell>
          <cell r="CH133">
            <v>30.884429482164208</v>
          </cell>
          <cell r="CI133">
            <v>31.179416756162812</v>
          </cell>
          <cell r="CJ133">
            <v>31.474404030161413</v>
          </cell>
          <cell r="CK133">
            <v>31.769391304160017</v>
          </cell>
          <cell r="CL133">
            <v>32.064378578158617</v>
          </cell>
          <cell r="CM133">
            <v>32.366258469197398</v>
          </cell>
          <cell r="CN133">
            <v>32.668138360236178</v>
          </cell>
          <cell r="CO133">
            <v>32.970018251274951</v>
          </cell>
          <cell r="CP133">
            <v>33.271898142313731</v>
          </cell>
          <cell r="CQ133">
            <v>33.573778033352504</v>
          </cell>
        </row>
        <row r="134">
          <cell r="C134" t="str">
            <v>SVN</v>
          </cell>
          <cell r="D134">
            <v>4</v>
          </cell>
          <cell r="E134">
            <v>6.6851330527380295</v>
          </cell>
          <cell r="F134">
            <v>6.754708324680756</v>
          </cell>
          <cell r="G134">
            <v>6.8250076986612012</v>
          </cell>
          <cell r="H134">
            <v>6.89603871074421</v>
          </cell>
          <cell r="I134">
            <v>6.9678089754259416</v>
          </cell>
          <cell r="J134">
            <v>7.0403261864501383</v>
          </cell>
          <cell r="K134">
            <v>7.1135981176328915</v>
          </cell>
          <cell r="L134">
            <v>7.1876326236959933</v>
          </cell>
          <cell r="M134">
            <v>7.26243764110896</v>
          </cell>
          <cell r="N134">
            <v>7.3380211889398144</v>
          </cell>
          <cell r="O134">
            <v>7.4143913697147319</v>
          </cell>
          <cell r="P134">
            <v>7.4915563702866246</v>
          </cell>
          <cell r="Q134">
            <v>7.5695244627127707</v>
          </cell>
          <cell r="R134">
            <v>7.6483040051415729</v>
          </cell>
          <cell r="S134">
            <v>7.7279034427085529</v>
          </cell>
          <cell r="T134">
            <v>7.8083313084416615</v>
          </cell>
          <cell r="U134">
            <v>7.8895962241760209</v>
          </cell>
          <cell r="V134">
            <v>7.9717069014781785</v>
          </cell>
          <cell r="W134">
            <v>8.0546721425799834</v>
          </cell>
          <cell r="X134">
            <v>8.138500841322184</v>
          </cell>
          <cell r="Y134">
            <v>8.2232019841078454</v>
          </cell>
          <cell r="Z134">
            <v>8.3087846508656824</v>
          </cell>
          <cell r="AA134">
            <v>8.395258016023428</v>
          </cell>
          <cell r="AB134">
            <v>8.4826313494913315</v>
          </cell>
          <cell r="AC134">
            <v>8.5709140176558858</v>
          </cell>
          <cell r="AD134">
            <v>8.6601154843838977</v>
          </cell>
          <cell r="AE134">
            <v>8.7502453120370145</v>
          </cell>
          <cell r="AF134">
            <v>8.8413131624968049</v>
          </cell>
          <cell r="AG134">
            <v>8.9333287982005078</v>
          </cell>
          <cell r="AH134">
            <v>9.0263020831875629</v>
          </cell>
          <cell r="AI134">
            <v>9.1202429841570307</v>
          </cell>
          <cell r="AJ134">
            <v>9.2151615715360187</v>
          </cell>
          <cell r="AK134">
            <v>9.3110680205592278</v>
          </cell>
          <cell r="AL134">
            <v>9.4079726123597318</v>
          </cell>
          <cell r="AM134">
            <v>9.5058857350711143</v>
          </cell>
          <cell r="AN134">
            <v>9.6048178849410686</v>
          </cell>
          <cell r="AO134">
            <v>9.7047796674565934</v>
          </cell>
          <cell r="AP134">
            <v>9.8057817984808953</v>
          </cell>
          <cell r="AQ134">
            <v>9.9078351054021283</v>
          </cell>
          <cell r="AR134">
            <v>10.01095052829408</v>
          </cell>
          <cell r="AS134">
            <v>10.11513912108895</v>
          </cell>
          <cell r="AT134">
            <v>10.22041205276232</v>
          </cell>
          <cell r="AU134">
            <v>10.32678060853047</v>
          </cell>
          <cell r="AV134">
            <v>10.434256191060141</v>
          </cell>
          <cell r="AW134">
            <v>10.542850321690908</v>
          </cell>
          <cell r="AX134">
            <v>10.652574641670251</v>
          </cell>
          <cell r="AY134">
            <v>10.763440913401499</v>
          </cell>
          <cell r="AZ134">
            <v>10.875461021704755</v>
          </cell>
          <cell r="BA134">
            <v>10.988646975090937</v>
          </cell>
          <cell r="BB134">
            <v>11.103010907049097</v>
          </cell>
          <cell r="BC134">
            <v>11.218565077347115</v>
          </cell>
          <cell r="BD134">
            <v>11.335321873345951</v>
          </cell>
          <cell r="BE134">
            <v>11.453293811327555</v>
          </cell>
          <cell r="BF134">
            <v>11.572493537836618</v>
          </cell>
          <cell r="BG134">
            <v>11.692933831036267</v>
          </cell>
          <cell r="BH134">
            <v>11.814627602077886</v>
          </cell>
          <cell r="BI134">
            <v>11.937587896485182</v>
          </cell>
          <cell r="BJ134">
            <v>12.061827895552664</v>
          </cell>
          <cell r="BK134">
            <v>12.187360917758667</v>
          </cell>
          <cell r="BL134">
            <v>12.314200420193092</v>
          </cell>
          <cell r="BM134">
            <v>12.442360000000001</v>
          </cell>
          <cell r="BN134">
            <v>13.077</v>
          </cell>
          <cell r="BO134">
            <v>13.023</v>
          </cell>
          <cell r="BP134">
            <v>13.131290232481719</v>
          </cell>
          <cell r="BQ134">
            <v>13.23958046496344</v>
          </cell>
          <cell r="BR134">
            <v>13.347870697445165</v>
          </cell>
          <cell r="BS134">
            <v>13.469672444480954</v>
          </cell>
          <cell r="BT134">
            <v>13.591474191516744</v>
          </cell>
          <cell r="BU134">
            <v>13.713275938552533</v>
          </cell>
          <cell r="BV134">
            <v>13.835077685588322</v>
          </cell>
          <cell r="BW134">
            <v>13.95687943262411</v>
          </cell>
          <cell r="BX134">
            <v>14.111454563783637</v>
          </cell>
          <cell r="BY134">
            <v>14.266029694943164</v>
          </cell>
          <cell r="BZ134">
            <v>14.420604826102693</v>
          </cell>
          <cell r="CA134">
            <v>14.575179957262222</v>
          </cell>
          <cell r="CB134">
            <v>14.729755088421751</v>
          </cell>
          <cell r="CC134">
            <v>14.876950323373014</v>
          </cell>
          <cell r="CD134">
            <v>15.02414555832428</v>
          </cell>
          <cell r="CE134">
            <v>15.171340793275544</v>
          </cell>
          <cell r="CF134">
            <v>15.318536028226807</v>
          </cell>
          <cell r="CG134">
            <v>15.465731263178068</v>
          </cell>
          <cell r="CH134">
            <v>15.614874025398885</v>
          </cell>
          <cell r="CI134">
            <v>15.764016787619703</v>
          </cell>
          <cell r="CJ134">
            <v>15.913159549840518</v>
          </cell>
          <cell r="CK134">
            <v>16.062302312061334</v>
          </cell>
          <cell r="CL134">
            <v>16.21144507428215</v>
          </cell>
          <cell r="CM134">
            <v>16.364072678172128</v>
          </cell>
          <cell r="CN134">
            <v>16.516700282062107</v>
          </cell>
          <cell r="CO134">
            <v>16.669327885952082</v>
          </cell>
          <cell r="CP134">
            <v>16.821955489842058</v>
          </cell>
          <cell r="CQ134">
            <v>16.974583093732029</v>
          </cell>
        </row>
        <row r="135">
          <cell r="C135" t="str">
            <v>ZAF</v>
          </cell>
          <cell r="D135">
            <v>15</v>
          </cell>
          <cell r="E135">
            <v>45.951111974303437</v>
          </cell>
          <cell r="F135">
            <v>47.094250828895781</v>
          </cell>
          <cell r="G135">
            <v>48.265827873223543</v>
          </cell>
          <cell r="H135">
            <v>49.466550572204206</v>
          </cell>
          <cell r="I135">
            <v>50.697143990560782</v>
          </cell>
          <cell r="J135">
            <v>51.958351230657208</v>
          </cell>
          <cell r="K135">
            <v>53.250933881225819</v>
          </cell>
          <cell r="L135">
            <v>54.575672477258024</v>
          </cell>
          <cell r="M135">
            <v>55.93336697133573</v>
          </cell>
          <cell r="N135">
            <v>57.324837216688273</v>
          </cell>
          <cell r="O135">
            <v>58.750923462266471</v>
          </cell>
          <cell r="P135">
            <v>60.212486860132778</v>
          </cell>
          <cell r="Q135">
            <v>61.710409985473909</v>
          </cell>
          <cell r="R135">
            <v>63.245597369550005</v>
          </cell>
          <cell r="S135">
            <v>64.81897604590209</v>
          </cell>
          <cell r="T135">
            <v>66.431496110147705</v>
          </cell>
          <cell r="U135">
            <v>68.084131293702725</v>
          </cell>
          <cell r="V135">
            <v>69.777879551775825</v>
          </cell>
          <cell r="W135">
            <v>71.513763665990652</v>
          </cell>
          <cell r="X135">
            <v>73.292831861999588</v>
          </cell>
          <cell r="Y135">
            <v>75.11615844246208</v>
          </cell>
          <cell r="Z135">
            <v>76.984844435769759</v>
          </cell>
          <cell r="AA135">
            <v>78.900018260910031</v>
          </cell>
          <cell r="AB135">
            <v>80.862836408869754</v>
          </cell>
          <cell r="AC135">
            <v>82.874484140990276</v>
          </cell>
          <cell r="AD135">
            <v>84.936176204695755</v>
          </cell>
          <cell r="AE135">
            <v>87.049157567026796</v>
          </cell>
          <cell r="AF135">
            <v>89.214704166422408</v>
          </cell>
          <cell r="AG135">
            <v>91.434123683204305</v>
          </cell>
          <cell r="AH135">
            <v>93.708756329228706</v>
          </cell>
          <cell r="AI135">
            <v>96.039975657182552</v>
          </cell>
          <cell r="AJ135">
            <v>98.429189390012851</v>
          </cell>
          <cell r="AK135">
            <v>100.87784027098989</v>
          </cell>
          <cell r="AL135">
            <v>103.38740693491778</v>
          </cell>
          <cell r="AM135">
            <v>105.95940480101831</v>
          </cell>
          <cell r="AN135">
            <v>108.59538698802737</v>
          </cell>
          <cell r="AO135">
            <v>111.29694525205647</v>
          </cell>
          <cell r="AP135">
            <v>114.06571094778567</v>
          </cell>
          <cell r="AQ135">
            <v>116.90335601356844</v>
          </cell>
          <cell r="AR135">
            <v>119.81159398104317</v>
          </cell>
          <cell r="AS135">
            <v>122.7921810098612</v>
          </cell>
          <cell r="AT135">
            <v>125.84691694815589</v>
          </cell>
          <cell r="AU135">
            <v>128.97764641939355</v>
          </cell>
          <cell r="AV135">
            <v>132.18625993626193</v>
          </cell>
          <cell r="AW135">
            <v>135.4746950422695</v>
          </cell>
          <cell r="AX135">
            <v>138.84493748174455</v>
          </cell>
          <cell r="AY135">
            <v>142.29902239894059</v>
          </cell>
          <cell r="AZ135">
            <v>145.83903556697234</v>
          </cell>
          <cell r="BA135">
            <v>149.46711464732431</v>
          </cell>
          <cell r="BB135">
            <v>153.18545048069248</v>
          </cell>
          <cell r="BC135">
            <v>156.99628840993861</v>
          </cell>
          <cell r="BD135">
            <v>160.90192963595615</v>
          </cell>
          <cell r="BE135">
            <v>164.90473260726625</v>
          </cell>
          <cell r="BF135">
            <v>169.00711444418337</v>
          </cell>
          <cell r="BG135">
            <v>173.21155239841005</v>
          </cell>
          <cell r="BH135">
            <v>177.52058534894252</v>
          </cell>
          <cell r="BI135">
            <v>181.9368153351904</v>
          </cell>
          <cell r="BJ135">
            <v>186.46290912823625</v>
          </cell>
          <cell r="BK135">
            <v>191.10159984118368</v>
          </cell>
          <cell r="BL135">
            <v>195.85568857956676</v>
          </cell>
          <cell r="BM135">
            <v>200.72804613281693</v>
          </cell>
          <cell r="BN135">
            <v>206.15052306640845</v>
          </cell>
          <cell r="BO135">
            <v>211.57299999999998</v>
          </cell>
          <cell r="BP135">
            <v>216.9954769335915</v>
          </cell>
          <cell r="BQ135">
            <v>222.41795386718303</v>
          </cell>
          <cell r="BR135">
            <v>227.84043080077453</v>
          </cell>
          <cell r="BS135">
            <v>234.09676418726505</v>
          </cell>
          <cell r="BT135">
            <v>240.35309757375555</v>
          </cell>
          <cell r="BU135">
            <v>246.60943096024602</v>
          </cell>
          <cell r="BV135">
            <v>252.86576434673651</v>
          </cell>
          <cell r="BW135">
            <v>259.12209773322701</v>
          </cell>
          <cell r="BX135">
            <v>265.11892342362449</v>
          </cell>
          <cell r="BY135">
            <v>271.11574911402204</v>
          </cell>
          <cell r="BZ135">
            <v>277.11257480441958</v>
          </cell>
          <cell r="CA135">
            <v>283.10940049481707</v>
          </cell>
          <cell r="CB135">
            <v>289.10622618521472</v>
          </cell>
          <cell r="CC135">
            <v>297.91637750814442</v>
          </cell>
          <cell r="CD135">
            <v>306.72652883107423</v>
          </cell>
          <cell r="CE135">
            <v>315.53668015400393</v>
          </cell>
          <cell r="CF135">
            <v>324.34683147693369</v>
          </cell>
          <cell r="CG135">
            <v>333.15698279986327</v>
          </cell>
          <cell r="CH135">
            <v>340.2643317662604</v>
          </cell>
          <cell r="CI135">
            <v>347.37168073265741</v>
          </cell>
          <cell r="CJ135">
            <v>354.47902969905448</v>
          </cell>
          <cell r="CK135">
            <v>361.58637866545155</v>
          </cell>
          <cell r="CL135">
            <v>368.69372763184873</v>
          </cell>
          <cell r="CM135">
            <v>378.86118518100011</v>
          </cell>
          <cell r="CN135">
            <v>389.02864273015149</v>
          </cell>
          <cell r="CO135">
            <v>399.19610027930287</v>
          </cell>
          <cell r="CP135">
            <v>409.3635578284543</v>
          </cell>
          <cell r="CQ135">
            <v>419.53101537760563</v>
          </cell>
        </row>
        <row r="136">
          <cell r="C136" t="str">
            <v>ESP</v>
          </cell>
          <cell r="D136">
            <v>4</v>
          </cell>
          <cell r="E136">
            <v>154.94604710504629</v>
          </cell>
          <cell r="F136">
            <v>156.18274708717115</v>
          </cell>
          <cell r="G136">
            <v>157.42931777509563</v>
          </cell>
          <cell r="H136">
            <v>158.68583795173748</v>
          </cell>
          <cell r="I136">
            <v>159.95238702881937</v>
          </cell>
          <cell r="J136">
            <v>161.22904505188762</v>
          </cell>
          <cell r="K136">
            <v>162.51589270537116</v>
          </cell>
          <cell r="L136">
            <v>163.81301131768063</v>
          </cell>
          <cell r="M136">
            <v>165.12048286634848</v>
          </cell>
          <cell r="N136">
            <v>166.43838998320973</v>
          </cell>
          <cell r="O136">
            <v>167.76681595962447</v>
          </cell>
          <cell r="P136">
            <v>169.1058447517417</v>
          </cell>
          <cell r="Q136">
            <v>170.45556098580545</v>
          </cell>
          <cell r="R136">
            <v>171.81604996350305</v>
          </cell>
          <cell r="S136">
            <v>173.18739766735621</v>
          </cell>
          <cell r="T136">
            <v>174.56969076615508</v>
          </cell>
          <cell r="U136">
            <v>175.9630166204357</v>
          </cell>
          <cell r="V136">
            <v>177.36746328800118</v>
          </cell>
          <cell r="W136">
            <v>178.78311952948692</v>
          </cell>
          <cell r="X136">
            <v>180.21007481397021</v>
          </cell>
          <cell r="Y136">
            <v>181.64841932462471</v>
          </cell>
          <cell r="Z136">
            <v>183.09824396441996</v>
          </cell>
          <cell r="AA136">
            <v>184.55964036186646</v>
          </cell>
          <cell r="AB136">
            <v>186.03270087680653</v>
          </cell>
          <cell r="AC136">
            <v>187.51751860625149</v>
          </cell>
          <cell r="AD136">
            <v>189.01418739026525</v>
          </cell>
          <cell r="AE136">
            <v>190.52280181789507</v>
          </cell>
          <cell r="AF136">
            <v>192.04345723314958</v>
          </cell>
          <cell r="AG136">
            <v>193.57624974102438</v>
          </cell>
          <cell r="AH136">
            <v>195.12127621357598</v>
          </cell>
          <cell r="AI136">
            <v>196.67863429604395</v>
          </cell>
          <cell r="AJ136">
            <v>198.24842241302224</v>
          </cell>
          <cell r="AK136">
            <v>199.83073977467942</v>
          </cell>
          <cell r="AL136">
            <v>201.42568638302882</v>
          </cell>
          <cell r="AM136">
            <v>203.03336303824867</v>
          </cell>
          <cell r="AN136">
            <v>204.65387134505252</v>
          </cell>
          <cell r="AO136">
            <v>206.28731371911078</v>
          </cell>
          <cell r="AP136">
            <v>207.93379339352322</v>
          </cell>
          <cell r="AQ136">
            <v>209.59341442534333</v>
          </cell>
          <cell r="AR136">
            <v>211.26628170215471</v>
          </cell>
          <cell r="AS136">
            <v>212.95250094869999</v>
          </cell>
          <cell r="AT136">
            <v>214.65217873356247</v>
          </cell>
          <cell r="AU136">
            <v>216.36542247590128</v>
          </cell>
          <cell r="AV136">
            <v>218.09234045224034</v>
          </cell>
          <cell r="AW136">
            <v>219.83304180331126</v>
          </cell>
          <cell r="AX136">
            <v>221.58763654095108</v>
          </cell>
          <cell r="AY136">
            <v>223.35623555505498</v>
          </cell>
          <cell r="AZ136">
            <v>225.1389506205845</v>
          </cell>
          <cell r="BA136">
            <v>226.93589440463163</v>
          </cell>
          <cell r="BB136">
            <v>228.74718047353937</v>
          </cell>
          <cell r="BC136">
            <v>230.57292330007917</v>
          </cell>
          <cell r="BD136">
            <v>232.41323827068544</v>
          </cell>
          <cell r="BE136">
            <v>234.26824169274806</v>
          </cell>
          <cell r="BF136">
            <v>236.13805080196286</v>
          </cell>
          <cell r="BG136">
            <v>238.02278376974101</v>
          </cell>
          <cell r="BH136">
            <v>239.92255971067729</v>
          </cell>
          <cell r="BI136">
            <v>241.83749869007821</v>
          </cell>
          <cell r="BJ136">
            <v>243.76772173155004</v>
          </cell>
          <cell r="BK136">
            <v>245.71335082464748</v>
          </cell>
          <cell r="BL136">
            <v>247.67450893258339</v>
          </cell>
          <cell r="BM136">
            <v>249.65132</v>
          </cell>
          <cell r="BN136">
            <v>245.98912000000001</v>
          </cell>
          <cell r="BO136">
            <v>243.12100000000001</v>
          </cell>
          <cell r="BP136">
            <v>245.14262555564679</v>
          </cell>
          <cell r="BQ136">
            <v>247.16425111129359</v>
          </cell>
          <cell r="BR136">
            <v>249.18587666694046</v>
          </cell>
          <cell r="BS136">
            <v>251.45974309872176</v>
          </cell>
          <cell r="BT136">
            <v>253.73360953050309</v>
          </cell>
          <cell r="BU136">
            <v>256.00747596228439</v>
          </cell>
          <cell r="BV136">
            <v>258.28134239406569</v>
          </cell>
          <cell r="BW136">
            <v>260.55520882584699</v>
          </cell>
          <cell r="BX136">
            <v>263.44090800903331</v>
          </cell>
          <cell r="BY136">
            <v>266.32660719221963</v>
          </cell>
          <cell r="BZ136">
            <v>269.212306375406</v>
          </cell>
          <cell r="CA136">
            <v>272.09800555859232</v>
          </cell>
          <cell r="CB136">
            <v>274.98370474177869</v>
          </cell>
          <cell r="CC136">
            <v>277.73163169536741</v>
          </cell>
          <cell r="CD136">
            <v>280.47955864895619</v>
          </cell>
          <cell r="CE136">
            <v>283.2274856025449</v>
          </cell>
          <cell r="CF136">
            <v>285.97541255613362</v>
          </cell>
          <cell r="CG136">
            <v>288.72333950972228</v>
          </cell>
          <cell r="CH136">
            <v>291.50762404430628</v>
          </cell>
          <cell r="CI136">
            <v>294.29190857889029</v>
          </cell>
          <cell r="CJ136">
            <v>297.07619311347429</v>
          </cell>
          <cell r="CK136">
            <v>299.86047764805829</v>
          </cell>
          <cell r="CL136">
            <v>302.64476218264224</v>
          </cell>
          <cell r="CM136">
            <v>305.49410378483338</v>
          </cell>
          <cell r="CN136">
            <v>308.34344538702453</v>
          </cell>
          <cell r="CO136">
            <v>311.19278698921562</v>
          </cell>
          <cell r="CP136">
            <v>314.04212859140677</v>
          </cell>
          <cell r="CQ136">
            <v>316.8914701935978</v>
          </cell>
        </row>
        <row r="137">
          <cell r="C137" t="str">
            <v>LKA</v>
          </cell>
          <cell r="D137">
            <v>9</v>
          </cell>
          <cell r="E137">
            <v>0.91529271049525851</v>
          </cell>
          <cell r="F137">
            <v>0.95130628647627669</v>
          </cell>
          <cell r="G137">
            <v>0.98873687107111718</v>
          </cell>
          <cell r="H137">
            <v>1.0276402186267715</v>
          </cell>
          <cell r="I137">
            <v>1.0680742772293359</v>
          </cell>
          <cell r="J137">
            <v>1.1100992750199952</v>
          </cell>
          <cell r="K137">
            <v>1.1537778099072376</v>
          </cell>
          <cell r="L137">
            <v>1.1991749428089338</v>
          </cell>
          <cell r="M137">
            <v>1.2463582945631664</v>
          </cell>
          <cell r="N137">
            <v>1.2953981466521614</v>
          </cell>
          <cell r="O137">
            <v>1.3463675458893569</v>
          </cell>
          <cell r="P137">
            <v>1.3993424132255419</v>
          </cell>
          <cell r="Q137">
            <v>1.454401656836136</v>
          </cell>
          <cell r="R137">
            <v>1.5116272896580618</v>
          </cell>
          <cell r="S137">
            <v>1.5711045515512814</v>
          </cell>
          <cell r="T137">
            <v>1.6329220362669632</v>
          </cell>
          <cell r="U137">
            <v>1.6971718234114046</v>
          </cell>
          <cell r="V137">
            <v>1.7639496156022738</v>
          </cell>
          <cell r="W137">
            <v>1.8333548810214715</v>
          </cell>
          <cell r="X137">
            <v>1.9054910015769508</v>
          </cell>
          <cell r="Y137">
            <v>1.9804654268941877</v>
          </cell>
          <cell r="Z137">
            <v>2.0583898343666789</v>
          </cell>
          <cell r="AA137">
            <v>2.1393802955038694</v>
          </cell>
          <cell r="AB137">
            <v>2.2235574488242889</v>
          </cell>
          <cell r="AC137">
            <v>2.3110466795514326</v>
          </cell>
          <cell r="AD137">
            <v>2.4019783063800464</v>
          </cell>
          <cell r="AE137">
            <v>2.4964877755910146</v>
          </cell>
          <cell r="AF137">
            <v>2.5947158628039912</v>
          </cell>
          <cell r="AG137">
            <v>2.6968088826682948</v>
          </cell>
          <cell r="AH137">
            <v>2.8029189068044071</v>
          </cell>
          <cell r="AI137">
            <v>2.9132039903207101</v>
          </cell>
          <cell r="AJ137">
            <v>3.0278284072428678</v>
          </cell>
          <cell r="AK137">
            <v>3.1469628952065314</v>
          </cell>
          <cell r="AL137">
            <v>3.2707849097778499</v>
          </cell>
          <cell r="AM137">
            <v>3.3994788887806058</v>
          </cell>
          <cell r="AN137">
            <v>3.5332365270237021</v>
          </cell>
          <cell r="AO137">
            <v>3.672257061838216</v>
          </cell>
          <cell r="AP137">
            <v>3.8167475698493427</v>
          </cell>
          <cell r="AQ137">
            <v>3.9669232754252781</v>
          </cell>
          <cell r="AR137">
            <v>4.1230078712624891</v>
          </cell>
          <cell r="AS137">
            <v>4.2852338515848976</v>
          </cell>
          <cell r="AT137">
            <v>4.4538428584532896</v>
          </cell>
          <cell r="AU137">
            <v>4.6290860417007913</v>
          </cell>
          <cell r="AV137">
            <v>4.8112244330305511</v>
          </cell>
          <cell r="AW137">
            <v>5.000529334832863</v>
          </cell>
          <cell r="AX137">
            <v>5.1972827243008837</v>
          </cell>
          <cell r="AY137">
            <v>5.4017776734468956</v>
          </cell>
          <cell r="AZ137">
            <v>5.6143187856447465</v>
          </cell>
          <cell r="BA137">
            <v>5.8352226493487089</v>
          </cell>
          <cell r="BB137">
            <v>6.0648183096645969</v>
          </cell>
          <cell r="BC137">
            <v>6.3034477584755599</v>
          </cell>
          <cell r="BD137">
            <v>6.5514664438526182</v>
          </cell>
          <cell r="BE137">
            <v>6.8092437995087245</v>
          </cell>
          <cell r="BF137">
            <v>7.0771637950849975</v>
          </cell>
          <cell r="BG137">
            <v>7.3556255080888011</v>
          </cell>
          <cell r="BH137">
            <v>7.6450437183355913</v>
          </cell>
          <cell r="BI137">
            <v>7.9458495257799751</v>
          </cell>
          <cell r="BJ137">
            <v>8.2584909926562666</v>
          </cell>
          <cell r="BK137">
            <v>8.5834338108850385</v>
          </cell>
          <cell r="BL137">
            <v>8.921161995739789</v>
          </cell>
          <cell r="BM137">
            <v>9.2721786068069765</v>
          </cell>
          <cell r="BN137">
            <v>9.720089303403487</v>
          </cell>
          <cell r="BO137">
            <v>10.167999999999997</v>
          </cell>
          <cell r="BP137">
            <v>10.61591069659651</v>
          </cell>
          <cell r="BQ137">
            <v>11.06382139319302</v>
          </cell>
          <cell r="BR137">
            <v>11.511732089789529</v>
          </cell>
          <cell r="BS137">
            <v>12.018976628454121</v>
          </cell>
          <cell r="BT137">
            <v>12.526221167118713</v>
          </cell>
          <cell r="BU137">
            <v>13.033465705783307</v>
          </cell>
          <cell r="BV137">
            <v>13.540710244447899</v>
          </cell>
          <cell r="BW137">
            <v>14.047954783112496</v>
          </cell>
          <cell r="BX137">
            <v>14.642550347857481</v>
          </cell>
          <cell r="BY137">
            <v>15.237145912602468</v>
          </cell>
          <cell r="BZ137">
            <v>15.831741477347451</v>
          </cell>
          <cell r="CA137">
            <v>16.426337042092435</v>
          </cell>
          <cell r="CB137">
            <v>17.020932606837423</v>
          </cell>
          <cell r="CC137">
            <v>17.689563983829682</v>
          </cell>
          <cell r="CD137">
            <v>18.358195360821945</v>
          </cell>
          <cell r="CE137">
            <v>19.026826737814208</v>
          </cell>
          <cell r="CF137">
            <v>19.69545811480647</v>
          </cell>
          <cell r="CG137">
            <v>20.364089491798737</v>
          </cell>
          <cell r="CH137">
            <v>21.164844613361172</v>
          </cell>
          <cell r="CI137">
            <v>21.965599734923604</v>
          </cell>
          <cell r="CJ137">
            <v>22.766354856486043</v>
          </cell>
          <cell r="CK137">
            <v>23.567109978048475</v>
          </cell>
          <cell r="CL137">
            <v>24.367865099610924</v>
          </cell>
          <cell r="CM137">
            <v>25.396611066081739</v>
          </cell>
          <cell r="CN137">
            <v>26.425357032552562</v>
          </cell>
          <cell r="CO137">
            <v>27.45410299902338</v>
          </cell>
          <cell r="CP137">
            <v>28.482848965494199</v>
          </cell>
          <cell r="CQ137">
            <v>29.511594931965011</v>
          </cell>
        </row>
        <row r="138">
          <cell r="C138" t="str">
            <v>SDN</v>
          </cell>
          <cell r="D138">
            <v>14</v>
          </cell>
          <cell r="E138">
            <v>1.6790695580741695</v>
          </cell>
          <cell r="F138">
            <v>1.7235606025314354</v>
          </cell>
          <cell r="G138">
            <v>1.7692305457587849</v>
          </cell>
          <cell r="H138">
            <v>1.8161106255553539</v>
          </cell>
          <cell r="I138">
            <v>1.864232907441979</v>
          </cell>
          <cell r="J138">
            <v>1.9136303065937033</v>
          </cell>
          <cell r="K138">
            <v>1.9643366103534377</v>
          </cell>
          <cell r="L138">
            <v>2.016386501342176</v>
          </cell>
          <cell r="M138">
            <v>2.0698155811815728</v>
          </cell>
          <cell r="N138">
            <v>2.1246603948451073</v>
          </cell>
          <cell r="O138">
            <v>2.1809584556544919</v>
          </cell>
          <cell r="P138">
            <v>2.2387482709384203</v>
          </cell>
          <cell r="Q138">
            <v>2.2980693683712099</v>
          </cell>
          <cell r="R138">
            <v>2.3589623230093451</v>
          </cell>
          <cell r="S138">
            <v>2.4214687850444263</v>
          </cell>
          <cell r="T138">
            <v>2.4856315082914962</v>
          </cell>
          <cell r="U138">
            <v>2.5514943794322358</v>
          </cell>
          <cell r="V138">
            <v>2.6191024480330301</v>
          </cell>
          <cell r="W138">
            <v>2.6885019573584348</v>
          </cell>
          <cell r="X138">
            <v>2.7597403760011225</v>
          </cell>
          <cell r="Y138">
            <v>2.8328664303499407</v>
          </cell>
          <cell r="Z138">
            <v>2.9079301379182891</v>
          </cell>
          <cell r="AA138">
            <v>2.9849828415556159</v>
          </cell>
          <cell r="AB138">
            <v>3.0640772445654285</v>
          </cell>
          <cell r="AC138">
            <v>3.1452674467538451</v>
          </cell>
          <cell r="AD138">
            <v>3.2286089814333363</v>
          </cell>
          <cell r="AE138">
            <v>3.3141588534069744</v>
          </cell>
          <cell r="AF138">
            <v>3.4019755779591669</v>
          </cell>
          <cell r="AG138">
            <v>3.4921192208795446</v>
          </cell>
          <cell r="AH138">
            <v>3.5846514395473799</v>
          </cell>
          <cell r="AI138">
            <v>3.6796355251046382</v>
          </cell>
          <cell r="AJ138">
            <v>3.777136445746506</v>
          </cell>
          <cell r="AK138">
            <v>3.8772208911590074</v>
          </cell>
          <cell r="AL138">
            <v>3.9799573181341046</v>
          </cell>
          <cell r="AM138">
            <v>4.08541599739348</v>
          </cell>
          <cell r="AN138">
            <v>4.193669061653031</v>
          </cell>
          <cell r="AO138">
            <v>4.304790554960948</v>
          </cell>
          <cell r="AP138">
            <v>4.4188564833431272</v>
          </cell>
          <cell r="AQ138">
            <v>4.5359448667905582</v>
          </cell>
          <cell r="AR138">
            <v>4.6561357926242399</v>
          </cell>
          <cell r="AS138">
            <v>4.7795114702741355</v>
          </cell>
          <cell r="AT138">
            <v>4.9061562875096261</v>
          </cell>
          <cell r="AU138">
            <v>5.0361568681599262</v>
          </cell>
          <cell r="AV138">
            <v>5.1696021313639484</v>
          </cell>
          <cell r="AW138">
            <v>5.3065833523901293</v>
          </cell>
          <cell r="AX138">
            <v>5.4471942250678334</v>
          </cell>
          <cell r="AY138">
            <v>5.5915309258730241</v>
          </cell>
          <cell r="AZ138">
            <v>5.7396921797120415</v>
          </cell>
          <cell r="BA138">
            <v>5.891779327448484</v>
          </cell>
          <cell r="BB138">
            <v>6.0478963952193778</v>
          </cell>
          <cell r="BC138">
            <v>6.2081501655880489</v>
          </cell>
          <cell r="BD138">
            <v>6.3726502505823595</v>
          </cell>
          <cell r="BE138">
            <v>6.5415091666682779</v>
          </cell>
          <cell r="BF138">
            <v>6.71484241171005</v>
          </cell>
          <cell r="BG138">
            <v>6.8927685439696225</v>
          </cell>
          <cell r="BH138">
            <v>7.0754092631993437</v>
          </cell>
          <cell r="BI138">
            <v>7.2628894938834181</v>
          </cell>
          <cell r="BJ138">
            <v>7.4553374706850457</v>
          </cell>
          <cell r="BK138">
            <v>7.6528848261576865</v>
          </cell>
          <cell r="BL138">
            <v>7.855666680780458</v>
          </cell>
          <cell r="BM138">
            <v>8.0638217353792303</v>
          </cell>
          <cell r="BN138">
            <v>8.33067123082321</v>
          </cell>
          <cell r="BO138">
            <v>8.5975207262671915</v>
          </cell>
          <cell r="BP138">
            <v>8.8643702217111713</v>
          </cell>
          <cell r="BQ138">
            <v>9.1312197171551528</v>
          </cell>
          <cell r="BR138">
            <v>9.3980692125991343</v>
          </cell>
          <cell r="BS138">
            <v>9.7001402148107267</v>
          </cell>
          <cell r="BT138">
            <v>10.002211217022316</v>
          </cell>
          <cell r="BU138">
            <v>10.304282219233908</v>
          </cell>
          <cell r="BV138">
            <v>10.606353221445501</v>
          </cell>
          <cell r="BW138">
            <v>10.908424223657089</v>
          </cell>
          <cell r="BX138">
            <v>11.189876796680149</v>
          </cell>
          <cell r="BY138">
            <v>11.471329369703206</v>
          </cell>
          <cell r="BZ138">
            <v>11.752781942726262</v>
          </cell>
          <cell r="CA138">
            <v>12.03423451574932</v>
          </cell>
          <cell r="CB138">
            <v>12.315687088772378</v>
          </cell>
          <cell r="CC138">
            <v>12.645106272274118</v>
          </cell>
          <cell r="CD138">
            <v>12.974525455775858</v>
          </cell>
          <cell r="CE138">
            <v>13.303944639277598</v>
          </cell>
          <cell r="CF138">
            <v>13.633363822779335</v>
          </cell>
          <cell r="CG138">
            <v>13.962783006281077</v>
          </cell>
          <cell r="CH138">
            <v>14.328522091204857</v>
          </cell>
          <cell r="CI138">
            <v>14.694261176128634</v>
          </cell>
          <cell r="CJ138">
            <v>15.060000261052412</v>
          </cell>
          <cell r="CK138">
            <v>15.425739345976192</v>
          </cell>
          <cell r="CL138">
            <v>15.791478430899971</v>
          </cell>
          <cell r="CM138">
            <v>16.167512193184876</v>
          </cell>
          <cell r="CN138">
            <v>16.543545955469781</v>
          </cell>
          <cell r="CO138">
            <v>16.919579717754683</v>
          </cell>
          <cell r="CP138">
            <v>17.295613480039588</v>
          </cell>
          <cell r="CQ138">
            <v>17.671647242324486</v>
          </cell>
        </row>
        <row r="139">
          <cell r="C139" t="str">
            <v>SWZ</v>
          </cell>
          <cell r="D139">
            <v>14</v>
          </cell>
          <cell r="E139">
            <v>3.1164832476444065E-2</v>
          </cell>
          <cell r="F139">
            <v>3.3070278255025433E-2</v>
          </cell>
          <cell r="G139">
            <v>3.5092224695622481E-2</v>
          </cell>
          <cell r="H139">
            <v>3.7237794753085286E-2</v>
          </cell>
          <cell r="I139">
            <v>3.9514546886104993E-2</v>
          </cell>
          <cell r="J139">
            <v>4.1930501684308848E-2</v>
          </cell>
          <cell r="K139">
            <v>4.4494170123359655E-2</v>
          </cell>
          <cell r="L139">
            <v>4.7214583547597333E-2</v>
          </cell>
          <cell r="M139">
            <v>5.0101325485846046E-2</v>
          </cell>
          <cell r="N139">
            <v>5.3164565412468272E-2</v>
          </cell>
          <cell r="O139">
            <v>5.6415094572599966E-2</v>
          </cell>
          <cell r="P139">
            <v>5.9864363997772715E-2</v>
          </cell>
          <cell r="Q139">
            <v>6.3524524845845073E-2</v>
          </cell>
          <cell r="R139">
            <v>6.7408471207353438E-2</v>
          </cell>
          <cell r="S139">
            <v>7.1529885529081599E-2</v>
          </cell>
          <cell r="T139">
            <v>7.5903286814867965E-2</v>
          </cell>
          <cell r="U139">
            <v>8.0544081773453388E-2</v>
          </cell>
          <cell r="V139">
            <v>8.5468619093554216E-2</v>
          </cell>
          <cell r="W139">
            <v>9.0694247037361911E-2</v>
          </cell>
          <cell r="X139">
            <v>9.6239374555360843E-2</v>
          </cell>
          <cell r="Y139">
            <v>0.10212353613776082</v>
          </cell>
          <cell r="Z139">
            <v>0.10836746063100428</v>
          </cell>
          <cell r="AA139">
            <v>0.11499314426177636</v>
          </cell>
          <cell r="AB139">
            <v>0.12202392812576845</v>
          </cell>
          <cell r="AC139">
            <v>0.12948458041417413</v>
          </cell>
          <cell r="AD139">
            <v>0.13740138366758661</v>
          </cell>
          <cell r="AE139">
            <v>0.14580222736467793</v>
          </cell>
          <cell r="AF139">
            <v>0.15471670617183261</v>
          </cell>
          <cell r="AG139">
            <v>0.16417622419985217</v>
          </cell>
          <cell r="AH139">
            <v>0.17421410563500792</v>
          </cell>
          <cell r="AI139">
            <v>0.1848657121341753</v>
          </cell>
          <cell r="AJ139">
            <v>0.19616856739761213</v>
          </cell>
          <cell r="AK139">
            <v>0.20816248935822793</v>
          </cell>
          <cell r="AL139">
            <v>0.22088973045302368</v>
          </cell>
          <cell r="AM139">
            <v>0.23439512647085314</v>
          </cell>
          <cell r="AN139">
            <v>0.24872625450086955</v>
          </cell>
          <cell r="AO139">
            <v>0.26393360053808185</v>
          </cell>
          <cell r="AP139">
            <v>0.28007073733646493</v>
          </cell>
          <cell r="AQ139">
            <v>0.29719451313616818</v>
          </cell>
          <cell r="AR139">
            <v>0.31536525192967479</v>
          </cell>
          <cell r="AS139">
            <v>0.33464696597241345</v>
          </cell>
          <cell r="AT139">
            <v>0.35510758128645908</v>
          </cell>
          <cell r="AU139">
            <v>0.37681917695173212</v>
          </cell>
          <cell r="AV139">
            <v>0.39985823902767587</v>
          </cell>
          <cell r="AW139">
            <v>0.42430592999993288</v>
          </cell>
          <cell r="AX139">
            <v>0.45024837470123241</v>
          </cell>
          <cell r="AY139">
            <v>0.47777696371373701</v>
          </cell>
          <cell r="AZ139">
            <v>0.50698867532168079</v>
          </cell>
          <cell r="BA139">
            <v>0.53798641714847983</v>
          </cell>
          <cell r="BB139">
            <v>0.57087938868184229</v>
          </cell>
          <cell r="BC139">
            <v>0.60578346596398802</v>
          </cell>
          <cell r="BD139">
            <v>0.64282160980217296</v>
          </cell>
          <cell r="BE139">
            <v>0.68212429893757076</v>
          </cell>
          <cell r="BF139">
            <v>0.72382998969848811</v>
          </cell>
          <cell r="BG139">
            <v>0.76808560375718904</v>
          </cell>
          <cell r="BH139">
            <v>0.81504704570860909</v>
          </cell>
          <cell r="BI139">
            <v>0.8648797522942947</v>
          </cell>
          <cell r="BJ139">
            <v>0.91775927520638767</v>
          </cell>
          <cell r="BK139">
            <v>0.97387189952476616</v>
          </cell>
          <cell r="BL139">
            <v>1.0334152999659874</v>
          </cell>
          <cell r="BM139">
            <v>1.0965992372558779</v>
          </cell>
          <cell r="BN139">
            <v>1.1959246186279389</v>
          </cell>
          <cell r="BO139">
            <v>1.2952499999999998</v>
          </cell>
          <cell r="BP139">
            <v>1.3945753813720607</v>
          </cell>
          <cell r="BQ139">
            <v>1.4939007627441216</v>
          </cell>
          <cell r="BR139">
            <v>1.593226144116183</v>
          </cell>
          <cell r="BS139">
            <v>1.7017672825227652</v>
          </cell>
          <cell r="BT139">
            <v>1.8103084209293474</v>
          </cell>
          <cell r="BU139">
            <v>1.9188495593359294</v>
          </cell>
          <cell r="BV139">
            <v>2.0273906977425118</v>
          </cell>
          <cell r="BW139">
            <v>2.1359318361490938</v>
          </cell>
          <cell r="BX139">
            <v>2.2795458142705649</v>
          </cell>
          <cell r="BY139">
            <v>2.4231597923920365</v>
          </cell>
          <cell r="BZ139">
            <v>2.5667737705135081</v>
          </cell>
          <cell r="CA139">
            <v>2.7103877486349792</v>
          </cell>
          <cell r="CB139">
            <v>2.8540017267564504</v>
          </cell>
          <cell r="CC139">
            <v>3.0404863051307478</v>
          </cell>
          <cell r="CD139">
            <v>3.2269708835050457</v>
          </cell>
          <cell r="CE139">
            <v>3.4134554618793436</v>
          </cell>
          <cell r="CF139">
            <v>3.5999400402536414</v>
          </cell>
          <cell r="CG139">
            <v>3.7864246186279393</v>
          </cell>
          <cell r="CH139">
            <v>4.0254504733592729</v>
          </cell>
          <cell r="CI139">
            <v>4.2644763280906064</v>
          </cell>
          <cell r="CJ139">
            <v>4.5035021828219408</v>
          </cell>
          <cell r="CK139">
            <v>4.7425280375532752</v>
          </cell>
          <cell r="CL139">
            <v>4.9815538922846088</v>
          </cell>
          <cell r="CM139">
            <v>5.2862197776639537</v>
          </cell>
          <cell r="CN139">
            <v>5.5908856630432977</v>
          </cell>
          <cell r="CO139">
            <v>5.8955515484226417</v>
          </cell>
          <cell r="CP139">
            <v>6.2002174338019866</v>
          </cell>
          <cell r="CQ139">
            <v>6.5048833191813298</v>
          </cell>
        </row>
        <row r="140">
          <cell r="C140" t="str">
            <v>SWE</v>
          </cell>
          <cell r="D140">
            <v>4</v>
          </cell>
          <cell r="E140">
            <v>88.28775195293008</v>
          </cell>
          <cell r="F140">
            <v>88.933488036361794</v>
          </cell>
          <cell r="G140">
            <v>89.583947029599486</v>
          </cell>
          <cell r="H140">
            <v>90.239163475976881</v>
          </cell>
          <cell r="I140">
            <v>90.899172171477446</v>
          </cell>
          <cell r="J140">
            <v>91.564008166582283</v>
          </cell>
          <cell r="K140">
            <v>92.233706768131469</v>
          </cell>
          <cell r="L140">
            <v>92.908303541199103</v>
          </cell>
          <cell r="M140">
            <v>93.587834310982032</v>
          </cell>
          <cell r="N140">
            <v>94.272335164702369</v>
          </cell>
          <cell r="O140">
            <v>94.961842453523943</v>
          </cell>
          <cell r="P140">
            <v>95.656392794482798</v>
          </cell>
          <cell r="Q140">
            <v>96.356023072431725</v>
          </cell>
          <cell r="R140">
            <v>97.060770441999139</v>
          </cell>
          <cell r="S140">
            <v>97.77067232956216</v>
          </cell>
          <cell r="T140">
            <v>98.485766435234211</v>
          </cell>
          <cell r="U140">
            <v>99.206090734867118</v>
          </cell>
          <cell r="V140">
            <v>99.931683482067854</v>
          </cell>
          <cell r="W140">
            <v>100.66258321023005</v>
          </cell>
          <cell r="X140">
            <v>101.39882873458033</v>
          </cell>
          <cell r="Y140">
            <v>102.14045915423966</v>
          </cell>
          <cell r="Z140">
            <v>102.88751385429975</v>
          </cell>
          <cell r="AA140">
            <v>103.64003250791461</v>
          </cell>
          <cell r="AB140">
            <v>104.39805507840747</v>
          </cell>
          <cell r="AC140">
            <v>105.16162182139307</v>
          </cell>
          <cell r="AD140">
            <v>105.93077328691545</v>
          </cell>
          <cell r="AE140">
            <v>106.70555032160146</v>
          </cell>
          <cell r="AF140">
            <v>107.48599407082992</v>
          </cell>
          <cell r="AG140">
            <v>108.27214598091668</v>
          </cell>
          <cell r="AH140">
            <v>109.06404780131571</v>
          </cell>
          <cell r="AI140">
            <v>109.86174158683625</v>
          </cell>
          <cell r="AJ140">
            <v>110.66526969987612</v>
          </cell>
          <cell r="AK140">
            <v>111.47467481267151</v>
          </cell>
          <cell r="AL140">
            <v>112.28999990956304</v>
          </cell>
          <cell r="AM140">
            <v>113.11128828927856</v>
          </cell>
          <cell r="AN140">
            <v>113.93858356723257</v>
          </cell>
          <cell r="AO140">
            <v>114.77192967784242</v>
          </cell>
          <cell r="AP140">
            <v>115.61137087686154</v>
          </cell>
          <cell r="AQ140">
            <v>116.45695174372966</v>
          </cell>
          <cell r="AR140">
            <v>117.30871718394026</v>
          </cell>
          <cell r="AS140">
            <v>118.16671243142534</v>
          </cell>
          <cell r="AT140">
            <v>119.0309830509576</v>
          </cell>
          <cell r="AU140">
            <v>119.90157494057023</v>
          </cell>
          <cell r="AV140">
            <v>120.77853433399432</v>
          </cell>
          <cell r="AW140">
            <v>121.6619078031142</v>
          </cell>
          <cell r="AX140">
            <v>122.55174226044072</v>
          </cell>
          <cell r="AY140">
            <v>123.44808496160249</v>
          </cell>
          <cell r="AZ140">
            <v>124.35098350785555</v>
          </cell>
          <cell r="BA140">
            <v>125.2604858486112</v>
          </cell>
          <cell r="BB140">
            <v>126.17664028398247</v>
          </cell>
          <cell r="BC140">
            <v>127.09949546734912</v>
          </cell>
          <cell r="BD140">
            <v>128.02910040794143</v>
          </cell>
          <cell r="BE140">
            <v>128.96550447344291</v>
          </cell>
          <cell r="BF140">
            <v>129.90875739261199</v>
          </cell>
          <cell r="BG140">
            <v>130.85890925792293</v>
          </cell>
          <cell r="BH140">
            <v>131.81601052822606</v>
          </cell>
          <cell r="BI140">
            <v>132.78011203142742</v>
          </cell>
          <cell r="BJ140">
            <v>133.75126496718809</v>
          </cell>
          <cell r="BK140">
            <v>134.72952090964313</v>
          </cell>
          <cell r="BL140">
            <v>135.71493181014048</v>
          </cell>
          <cell r="BM140">
            <v>136.70755</v>
          </cell>
          <cell r="BN140">
            <v>128.06043</v>
          </cell>
          <cell r="BO140">
            <v>130.512</v>
          </cell>
          <cell r="BP140">
            <v>131.59724724116211</v>
          </cell>
          <cell r="BQ140">
            <v>132.68249448232424</v>
          </cell>
          <cell r="BR140">
            <v>133.76774172348641</v>
          </cell>
          <cell r="BS140">
            <v>134.9883966884818</v>
          </cell>
          <cell r="BT140">
            <v>136.20905165347719</v>
          </cell>
          <cell r="BU140">
            <v>137.42970661847258</v>
          </cell>
          <cell r="BV140">
            <v>138.65036158346797</v>
          </cell>
          <cell r="BW140">
            <v>139.87101654846333</v>
          </cell>
          <cell r="BX140">
            <v>141.42011502945022</v>
          </cell>
          <cell r="BY140">
            <v>142.9692135104371</v>
          </cell>
          <cell r="BZ140">
            <v>144.51831199142401</v>
          </cell>
          <cell r="CA140">
            <v>146.0674104724109</v>
          </cell>
          <cell r="CB140">
            <v>147.61650895339781</v>
          </cell>
          <cell r="CC140">
            <v>149.09164866805338</v>
          </cell>
          <cell r="CD140">
            <v>150.56678838270895</v>
          </cell>
          <cell r="CE140">
            <v>152.04192809736452</v>
          </cell>
          <cell r="CF140">
            <v>153.51706781202009</v>
          </cell>
          <cell r="CG140">
            <v>154.9922075266756</v>
          </cell>
          <cell r="CH140">
            <v>156.48686468577591</v>
          </cell>
          <cell r="CI140">
            <v>157.98152184487623</v>
          </cell>
          <cell r="CJ140">
            <v>159.47617900397654</v>
          </cell>
          <cell r="CK140">
            <v>160.97083616307685</v>
          </cell>
          <cell r="CL140">
            <v>162.46549332217714</v>
          </cell>
          <cell r="CM140">
            <v>163.99507435871931</v>
          </cell>
          <cell r="CN140">
            <v>165.52465539526148</v>
          </cell>
          <cell r="CO140">
            <v>167.05423643180362</v>
          </cell>
          <cell r="CP140">
            <v>168.58381746834579</v>
          </cell>
          <cell r="CQ140">
            <v>170.11339850488793</v>
          </cell>
        </row>
        <row r="141">
          <cell r="C141" t="str">
            <v>CHE</v>
          </cell>
          <cell r="D141">
            <v>4</v>
          </cell>
          <cell r="E141">
            <v>37.861487529625833</v>
          </cell>
          <cell r="F141">
            <v>38.153579826188654</v>
          </cell>
          <cell r="G141">
            <v>38.447925544771529</v>
          </cell>
          <cell r="H141">
            <v>38.744542069984938</v>
          </cell>
          <cell r="I141">
            <v>39.043446920557471</v>
          </cell>
          <cell r="J141">
            <v>39.344657750370494</v>
          </cell>
          <cell r="K141">
            <v>39.648192349500846</v>
          </cell>
          <cell r="L141">
            <v>39.954068645271533</v>
          </cell>
          <cell r="M141">
            <v>40.262304703310569</v>
          </cell>
          <cell r="N141">
            <v>40.572918728617942</v>
          </cell>
          <cell r="O141">
            <v>40.885929066640855</v>
          </cell>
          <cell r="P141">
            <v>41.201354204357244</v>
          </cell>
          <cell r="Q141">
            <v>41.519212771367641</v>
          </cell>
          <cell r="R141">
            <v>41.839523540995472</v>
          </cell>
          <cell r="S141">
            <v>42.162305431395865</v>
          </cell>
          <cell r="T141">
            <v>42.487577506672963</v>
          </cell>
          <cell r="U141">
            <v>42.815358978005911</v>
          </cell>
          <cell r="V141">
            <v>43.145669204783488</v>
          </cell>
          <cell r="W141">
            <v>43.478527695747523</v>
          </cell>
          <cell r="X141">
            <v>43.813954110145097</v>
          </cell>
          <cell r="Y141">
            <v>44.151968258889681</v>
          </cell>
          <cell r="Z141">
            <v>44.492590105731189</v>
          </cell>
          <cell r="AA141">
            <v>44.835839768435065</v>
          </cell>
          <cell r="AB141">
            <v>45.181737519970504</v>
          </cell>
          <cell r="AC141">
            <v>45.530303789707794</v>
          </cell>
          <cell r="AD141">
            <v>45.88155916462491</v>
          </cell>
          <cell r="AE141">
            <v>46.23552439052343</v>
          </cell>
          <cell r="AF141">
            <v>46.592220373253816</v>
          </cell>
          <cell r="AG141">
            <v>46.951668179950154</v>
          </cell>
          <cell r="AH141">
            <v>47.313889040274404</v>
          </cell>
          <cell r="AI141">
            <v>47.678904347670297</v>
          </cell>
          <cell r="AJ141">
            <v>48.046735660626837</v>
          </cell>
          <cell r="AK141">
            <v>48.417404703951604</v>
          </cell>
          <cell r="AL141">
            <v>48.790933370053871</v>
          </cell>
          <cell r="AM141">
            <v>49.167343720237575</v>
          </cell>
          <cell r="AN141">
            <v>49.546657986004341</v>
          </cell>
          <cell r="AO141">
            <v>49.928898570366492</v>
          </cell>
          <cell r="AP141">
            <v>50.314088049170216</v>
          </cell>
          <cell r="AQ141">
            <v>50.702249172428949</v>
          </cell>
          <cell r="AR141">
            <v>51.093404865667011</v>
          </cell>
          <cell r="AS141">
            <v>51.487578231273652</v>
          </cell>
          <cell r="AT141">
            <v>51.88479254986752</v>
          </cell>
          <cell r="AU141">
            <v>52.285071281671641</v>
          </cell>
          <cell r="AV141">
            <v>52.688438067899042</v>
          </cell>
          <cell r="AW141">
            <v>53.094916732149045</v>
          </cell>
          <cell r="AX141">
            <v>53.504531281814316</v>
          </cell>
          <cell r="AY141">
            <v>53.917305909498808</v>
          </cell>
          <cell r="AZ141">
            <v>54.333264994446601</v>
          </cell>
          <cell r="BA141">
            <v>54.752433103981808</v>
          </cell>
          <cell r="BB141">
            <v>55.174834994959546</v>
          </cell>
          <cell r="BC141">
            <v>55.600495615228141</v>
          </cell>
          <cell r="BD141">
            <v>56.02944010510258</v>
          </cell>
          <cell r="BE141">
            <v>56.461693798849353</v>
          </cell>
          <cell r="BF141">
            <v>56.897282226182746</v>
          </cell>
          <cell r="BG141">
            <v>57.336231113772655</v>
          </cell>
          <cell r="BH141">
            <v>57.778566386764076</v>
          </cell>
          <cell r="BI141">
            <v>58.224314170308276</v>
          </cell>
          <cell r="BJ141">
            <v>58.673500791105802</v>
          </cell>
          <cell r="BK141">
            <v>59.126152778961384</v>
          </cell>
          <cell r="BL141">
            <v>59.582296868350824</v>
          </cell>
          <cell r="BM141">
            <v>60.041960000000003</v>
          </cell>
          <cell r="BN141">
            <v>58.751890000000003</v>
          </cell>
          <cell r="BO141">
            <v>58.009</v>
          </cell>
          <cell r="BP141">
            <v>58.491362596639185</v>
          </cell>
          <cell r="BQ141">
            <v>58.973725193278369</v>
          </cell>
          <cell r="BR141">
            <v>59.456087789917568</v>
          </cell>
          <cell r="BS141">
            <v>59.99863540135879</v>
          </cell>
          <cell r="BT141">
            <v>60.541183012800019</v>
          </cell>
          <cell r="BU141">
            <v>61.083730624241248</v>
          </cell>
          <cell r="BV141">
            <v>61.626278235682477</v>
          </cell>
          <cell r="BW141">
            <v>62.168825847123699</v>
          </cell>
          <cell r="BX141">
            <v>62.857357582010671</v>
          </cell>
          <cell r="BY141">
            <v>63.545889316897636</v>
          </cell>
          <cell r="BZ141">
            <v>64.234421051784608</v>
          </cell>
          <cell r="CA141">
            <v>64.922952786671587</v>
          </cell>
          <cell r="CB141">
            <v>65.611484521558566</v>
          </cell>
          <cell r="CC141">
            <v>66.267143615798588</v>
          </cell>
          <cell r="CD141">
            <v>66.922802710038624</v>
          </cell>
          <cell r="CE141">
            <v>67.578461804278646</v>
          </cell>
          <cell r="CF141">
            <v>68.234120898518668</v>
          </cell>
          <cell r="CG141">
            <v>68.889779992758676</v>
          </cell>
          <cell r="CH141">
            <v>69.554114055084355</v>
          </cell>
          <cell r="CI141">
            <v>70.218448117410048</v>
          </cell>
          <cell r="CJ141">
            <v>70.882782179735727</v>
          </cell>
          <cell r="CK141">
            <v>71.547116242061406</v>
          </cell>
          <cell r="CL141">
            <v>72.211450304387085</v>
          </cell>
          <cell r="CM141">
            <v>72.891307071188422</v>
          </cell>
          <cell r="CN141">
            <v>73.571163837989744</v>
          </cell>
          <cell r="CO141">
            <v>74.251020604791066</v>
          </cell>
          <cell r="CP141">
            <v>74.930877371592388</v>
          </cell>
          <cell r="CQ141">
            <v>75.610734138393696</v>
          </cell>
        </row>
        <row r="142">
          <cell r="C142" t="str">
            <v>SYR</v>
          </cell>
          <cell r="D142">
            <v>12</v>
          </cell>
          <cell r="E142">
            <v>3.6954081381550465</v>
          </cell>
          <cell r="F142">
            <v>3.8119582819193258</v>
          </cell>
          <cell r="G142">
            <v>3.9321843216884931</v>
          </cell>
          <cell r="H142">
            <v>4.0562021922096223</v>
          </cell>
          <cell r="I142">
            <v>4.1841314847166853</v>
          </cell>
          <cell r="J142">
            <v>4.3160955622531505</v>
          </cell>
          <cell r="K142">
            <v>4.4522216786317648</v>
          </cell>
          <cell r="L142">
            <v>4.592641101146226</v>
          </cell>
          <cell r="M142">
            <v>4.7374892371530839</v>
          </cell>
          <cell r="N142">
            <v>4.8869057646459266</v>
          </cell>
          <cell r="O142">
            <v>5.0410347669477753</v>
          </cell>
          <cell r="P142">
            <v>5.2000248716515616</v>
          </cell>
          <cell r="Q142">
            <v>5.3640293939426771</v>
          </cell>
          <cell r="R142">
            <v>5.5332064844417967</v>
          </cell>
          <cell r="S142">
            <v>5.7077192817105455</v>
          </cell>
          <cell r="T142">
            <v>5.8877360695670653</v>
          </cell>
          <cell r="U142">
            <v>6.0734304393631904</v>
          </cell>
          <cell r="V142">
            <v>6.2649814573797098</v>
          </cell>
          <cell r="W142">
            <v>6.4625738375011377</v>
          </cell>
          <cell r="X142">
            <v>6.6663981193365061</v>
          </cell>
          <cell r="Y142">
            <v>6.8766508519579421</v>
          </cell>
          <cell r="Z142">
            <v>7.0935347834342073</v>
          </cell>
          <cell r="AA142">
            <v>7.3172590563419719</v>
          </cell>
          <cell r="AB142">
            <v>7.5480394094433514</v>
          </cell>
          <cell r="AC142">
            <v>7.7860983857241894</v>
          </cell>
          <cell r="AD142">
            <v>8.0316655469936986</v>
          </cell>
          <cell r="AE142">
            <v>8.2849776952523957</v>
          </cell>
          <cell r="AF142">
            <v>8.5462791010417991</v>
          </cell>
          <cell r="AG142">
            <v>8.8158217389960942</v>
          </cell>
          <cell r="AH142">
            <v>9.0938655308228977</v>
          </cell>
          <cell r="AI142">
            <v>9.3806785959474421</v>
          </cell>
          <cell r="AJ142">
            <v>9.6765375100618698</v>
          </cell>
          <cell r="AK142">
            <v>9.9817275718289622</v>
          </cell>
          <cell r="AL142">
            <v>10.296543077997478</v>
          </cell>
          <cell r="AM142">
            <v>10.621287607194418</v>
          </cell>
          <cell r="AN142">
            <v>10.956274312667849</v>
          </cell>
          <cell r="AO142">
            <v>11.301826224262612</v>
          </cell>
          <cell r="AP142">
            <v>11.658276559920081</v>
          </cell>
          <cell r="AQ142">
            <v>12.025969047002384</v>
          </cell>
          <cell r="AR142">
            <v>12.405258253750917</v>
          </cell>
          <cell r="AS142">
            <v>12.79650993119879</v>
          </cell>
          <cell r="AT142">
            <v>13.200101365866912</v>
          </cell>
          <cell r="AU142">
            <v>13.616421743583821</v>
          </cell>
          <cell r="AV142">
            <v>14.045872524780096</v>
          </cell>
          <cell r="AW142">
            <v>14.48886783161924</v>
          </cell>
          <cell r="AX142">
            <v>14.945834847338361</v>
          </cell>
          <cell r="AY142">
            <v>15.417214228183729</v>
          </cell>
          <cell r="AZ142">
            <v>15.903460528338442</v>
          </cell>
          <cell r="BA142">
            <v>16.40504263825196</v>
          </cell>
          <cell r="BB142">
            <v>16.922444236794192</v>
          </cell>
          <cell r="BC142">
            <v>17.456164257670167</v>
          </cell>
          <cell r="BD142">
            <v>18.006717370545022</v>
          </cell>
          <cell r="BE142">
            <v>18.574634477343285</v>
          </cell>
          <cell r="BF142">
            <v>19.160463224201035</v>
          </cell>
          <cell r="BG142">
            <v>19.764768529564609</v>
          </cell>
          <cell r="BH142">
            <v>20.38813312894511</v>
          </cell>
          <cell r="BI142">
            <v>21.031158136854025</v>
          </cell>
          <cell r="BJ142">
            <v>21.69446362646184</v>
          </cell>
          <cell r="BK142">
            <v>22.37868922753859</v>
          </cell>
          <cell r="BL142">
            <v>23.084494743253</v>
          </cell>
          <cell r="BM142">
            <v>23.812560786424928</v>
          </cell>
          <cell r="BN142">
            <v>24.757780393212464</v>
          </cell>
          <cell r="BO142">
            <v>25.703000000000003</v>
          </cell>
          <cell r="BP142">
            <v>26.648219606787539</v>
          </cell>
          <cell r="BQ142">
            <v>27.593439213575078</v>
          </cell>
          <cell r="BR142">
            <v>28.538658820362613</v>
          </cell>
          <cell r="BS142">
            <v>29.601040869020089</v>
          </cell>
          <cell r="BT142">
            <v>30.663422917677565</v>
          </cell>
          <cell r="BU142">
            <v>31.725804966335041</v>
          </cell>
          <cell r="BV142">
            <v>32.788187014992516</v>
          </cell>
          <cell r="BW142">
            <v>33.850569063649985</v>
          </cell>
          <cell r="BX142">
            <v>35.148274878880436</v>
          </cell>
          <cell r="BY142">
            <v>36.445980694110894</v>
          </cell>
          <cell r="BZ142">
            <v>37.743686509341337</v>
          </cell>
          <cell r="CA142">
            <v>39.041392324571795</v>
          </cell>
          <cell r="CB142">
            <v>40.339098139802246</v>
          </cell>
          <cell r="CC142">
            <v>41.701079893858576</v>
          </cell>
          <cell r="CD142">
            <v>43.0630616479149</v>
          </cell>
          <cell r="CE142">
            <v>44.425043401971237</v>
          </cell>
          <cell r="CF142">
            <v>45.787025156027561</v>
          </cell>
          <cell r="CG142">
            <v>47.149006910083905</v>
          </cell>
          <cell r="CH142">
            <v>48.41149189622962</v>
          </cell>
          <cell r="CI142">
            <v>49.673976882375335</v>
          </cell>
          <cell r="CJ142">
            <v>50.93646186852105</v>
          </cell>
          <cell r="CK142">
            <v>52.198946854666758</v>
          </cell>
          <cell r="CL142">
            <v>53.461431840812473</v>
          </cell>
          <cell r="CM142">
            <v>54.858634423953546</v>
          </cell>
          <cell r="CN142">
            <v>56.255837007094613</v>
          </cell>
          <cell r="CO142">
            <v>57.653039590235693</v>
          </cell>
          <cell r="CP142">
            <v>59.050242173376766</v>
          </cell>
          <cell r="CQ142">
            <v>60.447444756517832</v>
          </cell>
        </row>
        <row r="143">
          <cell r="C143" t="str">
            <v>TJK</v>
          </cell>
          <cell r="D143">
            <v>7</v>
          </cell>
          <cell r="E143">
            <v>4.6320455375521368</v>
          </cell>
          <cell r="F143">
            <v>4.7177389304336721</v>
          </cell>
          <cell r="G143">
            <v>4.8050176612666622</v>
          </cell>
          <cell r="H143">
            <v>4.8939110589915993</v>
          </cell>
          <cell r="I143">
            <v>4.9844489951378579</v>
          </cell>
          <cell r="J143">
            <v>5.0766618938616572</v>
          </cell>
          <cell r="K143">
            <v>5.1705807421697214</v>
          </cell>
          <cell r="L143">
            <v>5.2662371003320816</v>
          </cell>
          <cell r="M143">
            <v>5.3636631124875151</v>
          </cell>
          <cell r="N143">
            <v>5.4628915174451853</v>
          </cell>
          <cell r="O143">
            <v>5.5639556596861164</v>
          </cell>
          <cell r="P143">
            <v>5.6668895005681934</v>
          </cell>
          <cell r="Q143">
            <v>5.7717276297384581</v>
          </cell>
          <cell r="R143">
            <v>5.8785052767565329</v>
          </cell>
          <cell r="S143">
            <v>5.98725832293308</v>
          </cell>
          <cell r="T143">
            <v>6.0980233133872721</v>
          </cell>
          <cell r="U143">
            <v>6.2108374693273305</v>
          </cell>
          <cell r="V143">
            <v>6.3257387005582499</v>
          </cell>
          <cell r="W143">
            <v>6.4427656182209239</v>
          </cell>
          <cell r="X143">
            <v>6.5619575477669398</v>
          </cell>
          <cell r="Y143">
            <v>6.6833545421734133</v>
          </cell>
          <cell r="Z143">
            <v>6.8069973954022958</v>
          </cell>
          <cell r="AA143">
            <v>6.9329276561086823</v>
          </cell>
          <cell r="AB143">
            <v>7.0611876416027251</v>
          </cell>
          <cell r="AC143">
            <v>7.1918204520698419</v>
          </cell>
          <cell r="AD143">
            <v>7.3248699850540033</v>
          </cell>
          <cell r="AE143">
            <v>7.4603809502089593</v>
          </cell>
          <cell r="AF143">
            <v>7.5983988843223678</v>
          </cell>
          <cell r="AG143">
            <v>7.738970166617869</v>
          </cell>
          <cell r="AH143">
            <v>7.8821420343402515</v>
          </cell>
          <cell r="AI143">
            <v>8.027962598628946</v>
          </cell>
          <cell r="AJ143">
            <v>8.1764808606851815</v>
          </cell>
          <cell r="AK143">
            <v>8.32774672823823</v>
          </cell>
          <cell r="AL143">
            <v>8.481811032316287</v>
          </cell>
          <cell r="AM143">
            <v>8.6387255443276096</v>
          </cell>
          <cell r="AN143">
            <v>8.7985429934576622</v>
          </cell>
          <cell r="AO143">
            <v>8.9613170843881012</v>
          </cell>
          <cell r="AP143">
            <v>9.1271025153435801</v>
          </cell>
          <cell r="AQ143">
            <v>9.2959549964724069</v>
          </cell>
          <cell r="AR143">
            <v>9.4679312685672521</v>
          </cell>
          <cell r="AS143">
            <v>9.6430891221321957</v>
          </cell>
          <cell r="AT143">
            <v>9.8214874168025084</v>
          </cell>
          <cell r="AU143">
            <v>10.00318610112371</v>
          </cell>
          <cell r="AV143">
            <v>10.188246232696534</v>
          </cell>
          <cell r="AW143">
            <v>10.376729998694582</v>
          </cell>
          <cell r="AX143">
            <v>10.568700736761564</v>
          </cell>
          <cell r="AY143">
            <v>10.764222956295116</v>
          </cell>
          <cell r="AZ143">
            <v>10.963362360124403</v>
          </cell>
          <cell r="BA143">
            <v>11.166185866588734</v>
          </cell>
          <cell r="BB143">
            <v>11.372761632024647</v>
          </cell>
          <cell r="BC143">
            <v>11.583159073669005</v>
          </cell>
          <cell r="BD143">
            <v>11.797448892985805</v>
          </cell>
          <cell r="BE143">
            <v>12.015703099424528</v>
          </cell>
          <cell r="BF143">
            <v>12.237995034618026</v>
          </cell>
          <cell r="BG143">
            <v>12.464399397028075</v>
          </cell>
          <cell r="BH143">
            <v>12.694992267046869</v>
          </cell>
          <cell r="BI143">
            <v>12.929851132562902</v>
          </cell>
          <cell r="BJ143">
            <v>13.169054914999812</v>
          </cell>
          <cell r="BK143">
            <v>13.41268399583695</v>
          </cell>
          <cell r="BL143">
            <v>13.66082024362059</v>
          </cell>
          <cell r="BM143">
            <v>13.913547041474837</v>
          </cell>
          <cell r="BN143">
            <v>14.168273520737417</v>
          </cell>
          <cell r="BO143">
            <v>14.423</v>
          </cell>
          <cell r="BP143">
            <v>14.67772647926258</v>
          </cell>
          <cell r="BQ143">
            <v>14.932452958525159</v>
          </cell>
          <cell r="BR143">
            <v>15.187179437787739</v>
          </cell>
          <cell r="BS143">
            <v>15.473573776832628</v>
          </cell>
          <cell r="BT143">
            <v>15.759968115877516</v>
          </cell>
          <cell r="BU143">
            <v>16.046362454922406</v>
          </cell>
          <cell r="BV143">
            <v>16.332756793967295</v>
          </cell>
          <cell r="BW143">
            <v>16.619151133012181</v>
          </cell>
          <cell r="BX143">
            <v>17.000428894428449</v>
          </cell>
          <cell r="BY143">
            <v>17.381706655844713</v>
          </cell>
          <cell r="BZ143">
            <v>17.762984417260977</v>
          </cell>
          <cell r="CA143">
            <v>18.144262178677245</v>
          </cell>
          <cell r="CB143">
            <v>18.525539940093513</v>
          </cell>
          <cell r="CC143">
            <v>18.926339879054289</v>
          </cell>
          <cell r="CD143">
            <v>19.32713981801507</v>
          </cell>
          <cell r="CE143">
            <v>19.727939756975847</v>
          </cell>
          <cell r="CF143">
            <v>20.128739695936623</v>
          </cell>
          <cell r="CG143">
            <v>20.5295396348974</v>
          </cell>
          <cell r="CH143">
            <v>20.920068242097383</v>
          </cell>
          <cell r="CI143">
            <v>21.310596849297362</v>
          </cell>
          <cell r="CJ143">
            <v>21.701125456497344</v>
          </cell>
          <cell r="CK143">
            <v>22.091654063697323</v>
          </cell>
          <cell r="CL143">
            <v>22.482182670897306</v>
          </cell>
          <cell r="CM143">
            <v>22.808558622376282</v>
          </cell>
          <cell r="CN143">
            <v>23.134934573855258</v>
          </cell>
          <cell r="CO143">
            <v>23.461310525334234</v>
          </cell>
          <cell r="CP143">
            <v>23.787686476813214</v>
          </cell>
          <cell r="CQ143">
            <v>24.114062428292183</v>
          </cell>
        </row>
        <row r="144">
          <cell r="C144" t="str">
            <v>THA</v>
          </cell>
          <cell r="D144">
            <v>9</v>
          </cell>
          <cell r="E144">
            <v>14.030587491547406</v>
          </cell>
          <cell r="F144">
            <v>14.582642176230468</v>
          </cell>
          <cell r="G144">
            <v>15.156418287408616</v>
          </cell>
          <cell r="H144">
            <v>15.752770487458735</v>
          </cell>
          <cell r="I144">
            <v>16.372587066741517</v>
          </cell>
          <cell r="J144">
            <v>17.016791266745344</v>
          </cell>
          <cell r="K144">
            <v>17.686342655291266</v>
          </cell>
          <cell r="L144">
            <v>18.382238555847501</v>
          </cell>
          <cell r="M144">
            <v>19.105515533082475</v>
          </cell>
          <cell r="N144">
            <v>19.857250936869189</v>
          </cell>
          <cell r="O144">
            <v>20.63856450704078</v>
          </cell>
          <cell r="P144">
            <v>21.45062004128761</v>
          </cell>
          <cell r="Q144">
            <v>22.2946271286803</v>
          </cell>
          <cell r="R144">
            <v>23.171842951400826</v>
          </cell>
          <cell r="S144">
            <v>24.083574157365476</v>
          </cell>
          <cell r="T144">
            <v>25.031178806528974</v>
          </cell>
          <cell r="U144">
            <v>26.016068393768894</v>
          </cell>
          <cell r="V144">
            <v>27.039709951363506</v>
          </cell>
          <cell r="W144">
            <v>28.103628234194808</v>
          </cell>
          <cell r="X144">
            <v>29.209407990931663</v>
          </cell>
          <cell r="Y144">
            <v>30.35869632457608</v>
          </cell>
          <cell r="Z144">
            <v>31.553205145888757</v>
          </cell>
          <cell r="AA144">
            <v>32.794713723348366</v>
          </cell>
          <cell r="AB144">
            <v>34.085071333442833</v>
          </cell>
          <cell r="AC144">
            <v>35.426200015240333</v>
          </cell>
          <cell r="AD144">
            <v>36.820097433343079</v>
          </cell>
          <cell r="AE144">
            <v>38.268839853488316</v>
          </cell>
          <cell r="AF144">
            <v>39.774585235228855</v>
          </cell>
          <cell r="AG144">
            <v>41.339576446299816</v>
          </cell>
          <cell r="AH144">
            <v>42.966144603459462</v>
          </cell>
          <cell r="AI144">
            <v>44.656712544780476</v>
          </cell>
          <cell r="AJ144">
            <v>46.413798438563816</v>
          </cell>
          <cell r="AK144">
            <v>48.240019534250713</v>
          </cell>
          <cell r="AL144">
            <v>50.138096060919985</v>
          </cell>
          <cell r="AM144">
            <v>52.110855279177613</v>
          </cell>
          <cell r="AN144">
            <v>54.161235692474072</v>
          </cell>
          <cell r="AO144">
            <v>56.292291424122283</v>
          </cell>
          <cell r="AP144">
            <v>58.507196766535962</v>
          </cell>
          <cell r="AQ144">
            <v>60.809250909464637</v>
          </cell>
          <cell r="AR144">
            <v>63.201882854268213</v>
          </cell>
          <cell r="AS144">
            <v>65.68865652155111</v>
          </cell>
          <cell r="AT144">
            <v>68.273276059764001</v>
          </cell>
          <cell r="AU144">
            <v>70.959591362680513</v>
          </cell>
          <cell r="AV144">
            <v>73.751603803967328</v>
          </cell>
          <cell r="AW144">
            <v>76.653472197389746</v>
          </cell>
          <cell r="AX144">
            <v>79.669518991530424</v>
          </cell>
          <cell r="AY144">
            <v>82.80423670824878</v>
          </cell>
          <cell r="AZ144">
            <v>86.062294634471257</v>
          </cell>
          <cell r="BA144">
            <v>89.448545777280245</v>
          </cell>
          <cell r="BB144">
            <v>92.968034092661469</v>
          </cell>
          <cell r="BC144">
            <v>96.626001998677367</v>
          </cell>
          <cell r="BD144">
            <v>100.42789818425767</v>
          </cell>
          <cell r="BE144">
            <v>104.37938572523865</v>
          </cell>
          <cell r="BF144">
            <v>108.48635051974016</v>
          </cell>
          <cell r="BG144">
            <v>112.75491005544541</v>
          </cell>
          <cell r="BH144">
            <v>117.19142252184257</v>
          </cell>
          <cell r="BI144">
            <v>121.80249628100132</v>
          </cell>
          <cell r="BJ144">
            <v>126.5949997109915</v>
          </cell>
          <cell r="BK144">
            <v>131.57607143660576</v>
          </cell>
          <cell r="BL144">
            <v>136.75313096262568</v>
          </cell>
          <cell r="BM144">
            <v>142.13388972546974</v>
          </cell>
          <cell r="BN144">
            <v>148.99994486273485</v>
          </cell>
          <cell r="BO144">
            <v>155.86599999999999</v>
          </cell>
          <cell r="BP144">
            <v>162.73205513726512</v>
          </cell>
          <cell r="BQ144">
            <v>169.59811027453023</v>
          </cell>
          <cell r="BR144">
            <v>176.46416541179531</v>
          </cell>
          <cell r="BS144">
            <v>184.2397532622571</v>
          </cell>
          <cell r="BT144">
            <v>192.01534111271889</v>
          </cell>
          <cell r="BU144">
            <v>199.79092896318068</v>
          </cell>
          <cell r="BV144">
            <v>207.56651681364244</v>
          </cell>
          <cell r="BW144">
            <v>215.34210466410431</v>
          </cell>
          <cell r="BX144">
            <v>224.45670264743845</v>
          </cell>
          <cell r="BY144">
            <v>233.57130063077264</v>
          </cell>
          <cell r="BZ144">
            <v>242.6858986141068</v>
          </cell>
          <cell r="CA144">
            <v>251.80049659744094</v>
          </cell>
          <cell r="CB144">
            <v>260.91509458077513</v>
          </cell>
          <cell r="CC144">
            <v>271.16459283080223</v>
          </cell>
          <cell r="CD144">
            <v>281.41409108082939</v>
          </cell>
          <cell r="CE144">
            <v>291.66358933085655</v>
          </cell>
          <cell r="CF144">
            <v>301.91308758088371</v>
          </cell>
          <cell r="CG144">
            <v>312.16258583091087</v>
          </cell>
          <cell r="CH144">
            <v>324.43741842114008</v>
          </cell>
          <cell r="CI144">
            <v>336.71225101136929</v>
          </cell>
          <cell r="CJ144">
            <v>348.9870836015985</v>
          </cell>
          <cell r="CK144">
            <v>361.26191619182771</v>
          </cell>
          <cell r="CL144">
            <v>373.53674878205709</v>
          </cell>
          <cell r="CM144">
            <v>389.30646935738559</v>
          </cell>
          <cell r="CN144">
            <v>405.07618993271416</v>
          </cell>
          <cell r="CO144">
            <v>420.84591050804272</v>
          </cell>
          <cell r="CP144">
            <v>436.61563108337123</v>
          </cell>
          <cell r="CQ144">
            <v>452.38535165869968</v>
          </cell>
        </row>
        <row r="145">
          <cell r="C145" t="str">
            <v>MKD</v>
          </cell>
          <cell r="D145">
            <v>4</v>
          </cell>
          <cell r="E145">
            <v>1.2990555191557807</v>
          </cell>
          <cell r="F145">
            <v>1.3334771645112635</v>
          </cell>
          <cell r="G145">
            <v>1.3688108953407749</v>
          </cell>
          <cell r="H145">
            <v>1.4050808795742131</v>
          </cell>
          <cell r="I145">
            <v>1.442311925529743</v>
          </cell>
          <cell r="J145">
            <v>1.4805294988824449</v>
          </cell>
          <cell r="K145">
            <v>1.5197597400825911</v>
          </cell>
          <cell r="L145">
            <v>1.5600294822354595</v>
          </cell>
          <cell r="M145">
            <v>1.6013662694549187</v>
          </cell>
          <cell r="N145">
            <v>1.6437983757033352</v>
          </cell>
          <cell r="O145">
            <v>1.6873548241306897</v>
          </cell>
          <cell r="P145">
            <v>1.7320654069261312</v>
          </cell>
          <cell r="Q145">
            <v>1.7779607056955458</v>
          </cell>
          <cell r="R145">
            <v>1.8250721123790787</v>
          </cell>
          <cell r="S145">
            <v>1.8734318507229186</v>
          </cell>
          <cell r="T145">
            <v>1.923072998320027</v>
          </cell>
          <cell r="U145">
            <v>1.9740295092348918</v>
          </cell>
          <cell r="V145">
            <v>2.0263362372277798</v>
          </cell>
          <cell r="W145">
            <v>2.0800289595943702</v>
          </cell>
          <cell r="X145">
            <v>2.1351444016370791</v>
          </cell>
          <cell r="Y145">
            <v>2.1917202617848108</v>
          </cell>
          <cell r="Z145">
            <v>2.2497952373783181</v>
          </cell>
          <cell r="AA145">
            <v>2.3094090511388092</v>
          </cell>
          <cell r="AB145">
            <v>2.3706024783379047</v>
          </cell>
          <cell r="AC145">
            <v>2.4334173746875276</v>
          </cell>
          <cell r="AD145">
            <v>2.4978967049688068</v>
          </cell>
          <cell r="AE145">
            <v>2.5640845724195702</v>
          </cell>
          <cell r="AF145">
            <v>2.6320262489005333</v>
          </cell>
          <cell r="AG145">
            <v>2.7017682058608128</v>
          </cell>
          <cell r="AH145">
            <v>2.7733581461239494</v>
          </cell>
          <cell r="AI145">
            <v>2.8468450365161759</v>
          </cell>
          <cell r="AJ145">
            <v>2.9222791413592542</v>
          </cell>
          <cell r="AK145">
            <v>2.9997120568507825</v>
          </cell>
          <cell r="AL145">
            <v>3.0791967463554974</v>
          </cell>
          <cell r="AM145">
            <v>3.1607875766317015</v>
          </cell>
          <cell r="AN145">
            <v>3.2445403550176</v>
          </cell>
          <cell r="AO145">
            <v>3.3305123676029802</v>
          </cell>
          <cell r="AP145">
            <v>3.4187624184123417</v>
          </cell>
          <cell r="AQ145">
            <v>3.5093508696262816</v>
          </cell>
          <cell r="AR145">
            <v>3.6023396828686396</v>
          </cell>
          <cell r="AS145">
            <v>3.697792461587651</v>
          </cell>
          <cell r="AT145">
            <v>3.7957744945600882</v>
          </cell>
          <cell r="AU145">
            <v>3.8963528005481529</v>
          </cell>
          <cell r="AV145">
            <v>3.9995961741396613</v>
          </cell>
          <cell r="AW145">
            <v>4.1055752328028747</v>
          </cell>
          <cell r="AX145">
            <v>4.2143624651881657</v>
          </cell>
          <cell r="AY145">
            <v>4.326032280709553</v>
          </cell>
          <cell r="AZ145">
            <v>4.4406610604400196</v>
          </cell>
          <cell r="BA145">
            <v>4.5583272093554292</v>
          </cell>
          <cell r="BB145">
            <v>4.6791112099627696</v>
          </cell>
          <cell r="BC145">
            <v>4.8030956773494085</v>
          </cell>
          <cell r="BD145">
            <v>4.9303654156910133</v>
          </cell>
          <cell r="BE145">
            <v>5.0610074762567887</v>
          </cell>
          <cell r="BF145">
            <v>5.1951112169516991</v>
          </cell>
          <cell r="BG145">
            <v>5.3327683634364123</v>
          </cell>
          <cell r="BH145">
            <v>5.4740730718667638</v>
          </cell>
          <cell r="BI145">
            <v>5.6191219932956571</v>
          </cell>
          <cell r="BJ145">
            <v>5.7680143397814447</v>
          </cell>
          <cell r="BK145">
            <v>5.9208519522480199</v>
          </cell>
          <cell r="BL145">
            <v>6.0777393701430205</v>
          </cell>
          <cell r="BM145">
            <v>6.2387839029418002</v>
          </cell>
          <cell r="BN145">
            <v>6.4452389054600001</v>
          </cell>
          <cell r="BO145">
            <v>6.6516939079782018</v>
          </cell>
          <cell r="BP145">
            <v>6.8581489104964035</v>
          </cell>
          <cell r="BQ145">
            <v>7.0646039130146052</v>
          </cell>
          <cell r="BR145">
            <v>7.2710589155328069</v>
          </cell>
          <cell r="BS145">
            <v>7.5047639462225204</v>
          </cell>
          <cell r="BT145">
            <v>7.7384689769122312</v>
          </cell>
          <cell r="BU145">
            <v>7.9721740076019447</v>
          </cell>
          <cell r="BV145">
            <v>8.2058790382916573</v>
          </cell>
          <cell r="BW145">
            <v>8.4395840689813681</v>
          </cell>
          <cell r="BX145">
            <v>8.657337119537269</v>
          </cell>
          <cell r="BY145">
            <v>8.8750901700931699</v>
          </cell>
          <cell r="BZ145">
            <v>9.0928432206490708</v>
          </cell>
          <cell r="CA145">
            <v>9.3105962712049699</v>
          </cell>
          <cell r="CB145">
            <v>9.5283493217608726</v>
          </cell>
          <cell r="CC145">
            <v>9.7832129790679279</v>
          </cell>
          <cell r="CD145">
            <v>10.038076636374983</v>
          </cell>
          <cell r="CE145">
            <v>10.29294029368204</v>
          </cell>
          <cell r="CF145">
            <v>10.547803950989096</v>
          </cell>
          <cell r="CG145">
            <v>10.802667608296153</v>
          </cell>
          <cell r="CH145">
            <v>11.085631095160961</v>
          </cell>
          <cell r="CI145">
            <v>11.36859458202577</v>
          </cell>
          <cell r="CJ145">
            <v>11.651558068890576</v>
          </cell>
          <cell r="CK145">
            <v>11.934521555755385</v>
          </cell>
          <cell r="CL145">
            <v>12.217485042620195</v>
          </cell>
          <cell r="CM145">
            <v>12.50841327244612</v>
          </cell>
          <cell r="CN145">
            <v>12.799341502272046</v>
          </cell>
          <cell r="CO145">
            <v>13.090269732097971</v>
          </cell>
          <cell r="CP145">
            <v>13.381197961923897</v>
          </cell>
          <cell r="CQ145">
            <v>13.672126191749818</v>
          </cell>
        </row>
        <row r="146">
          <cell r="C146" t="str">
            <v>TGO</v>
          </cell>
          <cell r="D146">
            <v>14</v>
          </cell>
          <cell r="E146">
            <v>2.3483402043628188E-2</v>
          </cell>
          <cell r="F146">
            <v>2.491919828365553E-2</v>
          </cell>
          <cell r="G146">
            <v>2.6442780392146339E-2</v>
          </cell>
          <cell r="H146">
            <v>2.8059515675746952E-2</v>
          </cell>
          <cell r="I146">
            <v>2.9775099603040703E-2</v>
          </cell>
          <cell r="J146">
            <v>3.1595575868662754E-2</v>
          </cell>
          <cell r="K146">
            <v>3.3527357684152881E-2</v>
          </cell>
          <cell r="L146">
            <v>3.5577250370550081E-2</v>
          </cell>
          <cell r="M146">
            <v>3.7752475332318652E-2</v>
          </cell>
          <cell r="N146">
            <v>4.0060695497061594E-2</v>
          </cell>
          <cell r="O146">
            <v>4.2510042310640851E-2</v>
          </cell>
          <cell r="P146">
            <v>4.5109144382803446E-2</v>
          </cell>
          <cell r="Q146">
            <v>4.7867157884226817E-2</v>
          </cell>
          <cell r="R146">
            <v>5.0793798802066747E-2</v>
          </cell>
          <cell r="S146">
            <v>5.3899377167638395E-2</v>
          </cell>
          <cell r="T146">
            <v>5.7194833376808432E-2</v>
          </cell>
          <cell r="U146">
            <v>6.0691776731048447E-2</v>
          </cell>
          <cell r="V146">
            <v>6.4402526334922924E-2</v>
          </cell>
          <cell r="W146">
            <v>6.8340154494086258E-2</v>
          </cell>
          <cell r="X146">
            <v>7.2518532766672222E-2</v>
          </cell>
          <cell r="Y146">
            <v>7.695238083030656E-2</v>
          </cell>
          <cell r="Z146">
            <v>8.1657318336892631E-2</v>
          </cell>
          <cell r="AA146">
            <v>8.6649919937845002E-2</v>
          </cell>
          <cell r="AB146">
            <v>9.194777367361516E-2</v>
          </cell>
          <cell r="AC146">
            <v>9.7569542933205147E-2</v>
          </cell>
          <cell r="AD146">
            <v>0.10353503220194138</v>
          </cell>
          <cell r="AE146">
            <v>0.10986525682912619</v>
          </cell>
          <cell r="AF146">
            <v>0.1165825170613462</v>
          </cell>
          <cell r="AG146">
            <v>0.12371047660224341</v>
          </cell>
          <cell r="AH146">
            <v>0.13127424597550108</v>
          </cell>
          <cell r="AI146">
            <v>0.13930047098471735</v>
          </cell>
          <cell r="AJ146">
            <v>0.14781742658179461</v>
          </cell>
          <cell r="AK146">
            <v>0.15685511647452652</v>
          </cell>
          <cell r="AL146">
            <v>0.1664453788242819</v>
          </cell>
          <cell r="AM146">
            <v>0.1766219984061399</v>
          </cell>
          <cell r="AN146">
            <v>0.1874208256265962</v>
          </cell>
          <cell r="AO146">
            <v>0.19887990281811846</v>
          </cell>
          <cell r="AP146">
            <v>0.21103959825546403</v>
          </cell>
          <cell r="AQ146">
            <v>0.22394274836587544</v>
          </cell>
          <cell r="AR146">
            <v>0.23763480863413441</v>
          </cell>
          <cell r="AS146">
            <v>0.25216401373408648</v>
          </cell>
          <cell r="AT146">
            <v>0.26758154745075008</v>
          </cell>
          <cell r="AU146">
            <v>0.28394172299161591</v>
          </cell>
          <cell r="AV146">
            <v>0.30130217432234058</v>
          </cell>
          <cell r="AW146">
            <v>0.31972405920087588</v>
          </cell>
          <cell r="AX146">
            <v>0.33927227462528686</v>
          </cell>
          <cell r="AY146">
            <v>0.36001568545424228</v>
          </cell>
          <cell r="AZ146">
            <v>0.38202736700556683</v>
          </cell>
          <cell r="BA146">
            <v>0.40538486248748606</v>
          </cell>
          <cell r="BB146">
            <v>0.43017045616944849</v>
          </cell>
          <cell r="BC146">
            <v>0.4564714632548561</v>
          </cell>
          <cell r="BD146">
            <v>0.48438053747687382</v>
          </cell>
          <cell r="BE146">
            <v>0.51399599750092184</v>
          </cell>
          <cell r="BF146">
            <v>0.54542217328370923</v>
          </cell>
          <cell r="BG146">
            <v>0.57876977360896853</v>
          </cell>
          <cell r="BH146">
            <v>0.6141562760946554</v>
          </cell>
          <cell r="BI146">
            <v>0.65170634104553682</v>
          </cell>
          <cell r="BJ146">
            <v>0.69155225060909808</v>
          </cell>
          <cell r="BK146">
            <v>0.733834374781835</v>
          </cell>
          <cell r="BL146">
            <v>0.77870166590758827</v>
          </cell>
          <cell r="BM146">
            <v>0.82631218340994939</v>
          </cell>
          <cell r="BN146">
            <v>0.90115609170497468</v>
          </cell>
          <cell r="BO146">
            <v>0.97599999999999987</v>
          </cell>
          <cell r="BP146">
            <v>1.0508439082950252</v>
          </cell>
          <cell r="BQ146">
            <v>1.1256878165900503</v>
          </cell>
          <cell r="BR146">
            <v>1.200531724885076</v>
          </cell>
          <cell r="BS146">
            <v>1.2823199133311862</v>
          </cell>
          <cell r="BT146">
            <v>1.3641081017772965</v>
          </cell>
          <cell r="BU146">
            <v>1.4458962902234065</v>
          </cell>
          <cell r="BV146">
            <v>1.5276844786695165</v>
          </cell>
          <cell r="BW146">
            <v>1.6094726671156265</v>
          </cell>
          <cell r="BX146">
            <v>1.7176890289350097</v>
          </cell>
          <cell r="BY146">
            <v>1.825905390754393</v>
          </cell>
          <cell r="BZ146">
            <v>1.9341217525737762</v>
          </cell>
          <cell r="CA146">
            <v>2.0423381143931594</v>
          </cell>
          <cell r="CB146">
            <v>2.1505544762125424</v>
          </cell>
          <cell r="CC146">
            <v>2.2910747993110285</v>
          </cell>
          <cell r="CD146">
            <v>2.4315951224095151</v>
          </cell>
          <cell r="CE146">
            <v>2.5721154455080018</v>
          </cell>
          <cell r="CF146">
            <v>2.7126357686064884</v>
          </cell>
          <cell r="CG146">
            <v>2.853156091704975</v>
          </cell>
          <cell r="CH146">
            <v>3.0332674479819728</v>
          </cell>
          <cell r="CI146">
            <v>3.213378804258971</v>
          </cell>
          <cell r="CJ146">
            <v>3.3934901605359693</v>
          </cell>
          <cell r="CK146">
            <v>3.573601516812968</v>
          </cell>
          <cell r="CL146">
            <v>3.7537128730899663</v>
          </cell>
          <cell r="CM146">
            <v>3.9832854684423999</v>
          </cell>
          <cell r="CN146">
            <v>4.2128580637948341</v>
          </cell>
          <cell r="CO146">
            <v>4.4424306591472673</v>
          </cell>
          <cell r="CP146">
            <v>4.6720032544997023</v>
          </cell>
          <cell r="CQ146">
            <v>4.9015758498521356</v>
          </cell>
        </row>
        <row r="147">
          <cell r="C147" t="str">
            <v>TTO</v>
          </cell>
          <cell r="D147">
            <v>16</v>
          </cell>
          <cell r="E147">
            <v>1.6336589698910284</v>
          </cell>
          <cell r="F147">
            <v>1.6769467500237334</v>
          </cell>
          <cell r="G147">
            <v>1.7213815455025743</v>
          </cell>
          <cell r="H147">
            <v>1.7669937492975818</v>
          </cell>
          <cell r="I147">
            <v>1.8138145597146789</v>
          </cell>
          <cell r="J147">
            <v>1.8618760017350202</v>
          </cell>
          <cell r="K147">
            <v>1.9112109489197693</v>
          </cell>
          <cell r="L147">
            <v>1.9618531458952961</v>
          </cell>
          <cell r="M147">
            <v>2.0138372314341746</v>
          </cell>
          <cell r="N147">
            <v>2.0671987621477683</v>
          </cell>
          <cell r="O147">
            <v>2.1219742368066083</v>
          </cell>
          <cell r="P147">
            <v>2.1782011213051988</v>
          </cell>
          <cell r="Q147">
            <v>2.2359178742883263</v>
          </cell>
          <cell r="R147">
            <v>2.2951639734564009</v>
          </cell>
          <cell r="S147">
            <v>2.3559799425678207</v>
          </cell>
          <cell r="T147">
            <v>2.4184073791568301</v>
          </cell>
          <cell r="U147">
            <v>2.4824889829858323</v>
          </cell>
          <cell r="V147">
            <v>2.5482685852516109</v>
          </cell>
          <cell r="W147">
            <v>2.6157911785654462</v>
          </cell>
          <cell r="X147">
            <v>2.6851029477276254</v>
          </cell>
          <cell r="Y147">
            <v>2.7562513013173988</v>
          </cell>
          <cell r="Z147">
            <v>2.829284904119989</v>
          </cell>
          <cell r="AA147">
            <v>2.9042537104128332</v>
          </cell>
          <cell r="AB147">
            <v>2.9812089981338254</v>
          </cell>
          <cell r="AC147">
            <v>3.0602034039549295</v>
          </cell>
          <cell r="AD147">
            <v>3.1412909592851541</v>
          </cell>
          <cell r="AE147">
            <v>3.2245271272275127</v>
          </cell>
          <cell r="AF147">
            <v>3.309968840515249</v>
          </cell>
          <cell r="AG147">
            <v>3.3976745404532762</v>
          </cell>
          <cell r="AH147">
            <v>3.4877042168914634</v>
          </cell>
          <cell r="AI147">
            <v>3.5801194492571122</v>
          </cell>
          <cell r="AJ147">
            <v>3.67498344867469</v>
          </cell>
          <cell r="AK147">
            <v>3.7723611012016258</v>
          </cell>
          <cell r="AL147">
            <v>3.8723190122097462</v>
          </cell>
          <cell r="AM147">
            <v>3.9749255519427056</v>
          </cell>
          <cell r="AN147">
            <v>4.0802509022805697</v>
          </cell>
          <cell r="AO147">
            <v>4.188367104743544</v>
          </cell>
          <cell r="AP147">
            <v>4.2993481097676751</v>
          </cell>
          <cell r="AQ147">
            <v>4.413269827286233</v>
          </cell>
          <cell r="AR147">
            <v>4.5302101786513722</v>
          </cell>
          <cell r="AS147">
            <v>4.6502491499315797</v>
          </cell>
          <cell r="AT147">
            <v>4.7734688466213759</v>
          </cell>
          <cell r="AU147">
            <v>4.8999535498006734</v>
          </cell>
          <cell r="AV147">
            <v>5.0297897737822233</v>
          </cell>
          <cell r="AW147">
            <v>5.1630663252865663</v>
          </cell>
          <cell r="AX147">
            <v>5.2998743641849702</v>
          </cell>
          <cell r="AY147">
            <v>5.4403074658518999</v>
          </cell>
          <cell r="AZ147">
            <v>5.5844616851696687</v>
          </cell>
          <cell r="BA147">
            <v>5.7324356222290449</v>
          </cell>
          <cell r="BB147">
            <v>5.8843304897707629</v>
          </cell>
          <cell r="BC147">
            <v>6.0402501824140566</v>
          </cell>
          <cell r="BD147">
            <v>6.2003013477195745</v>
          </cell>
          <cell r="BE147">
            <v>6.3645934591352775</v>
          </cell>
          <cell r="BF147">
            <v>6.5332388908752188</v>
          </cell>
          <cell r="BG147">
            <v>6.706352994782419</v>
          </cell>
          <cell r="BH147">
            <v>6.884054179228408</v>
          </cell>
          <cell r="BI147">
            <v>7.066463990103407</v>
          </cell>
          <cell r="BJ147">
            <v>7.2537071939525424</v>
          </cell>
          <cell r="BK147">
            <v>7.4459118633149517</v>
          </cell>
          <cell r="BL147">
            <v>7.6432094643241619</v>
          </cell>
          <cell r="BM147">
            <v>7.8457349466296549</v>
          </cell>
          <cell r="BN147">
            <v>8.1053674733148267</v>
          </cell>
          <cell r="BO147">
            <v>8.3650000000000002</v>
          </cell>
          <cell r="BP147">
            <v>8.6246325266851738</v>
          </cell>
          <cell r="BQ147">
            <v>8.8842650533703473</v>
          </cell>
          <cell r="BR147">
            <v>9.1438975800555209</v>
          </cell>
          <cell r="BS147">
            <v>9.4377990446696156</v>
          </cell>
          <cell r="BT147">
            <v>9.7317005092837103</v>
          </cell>
          <cell r="BU147">
            <v>10.025601973897805</v>
          </cell>
          <cell r="BV147">
            <v>10.319503438511902</v>
          </cell>
          <cell r="BW147">
            <v>10.613404903125993</v>
          </cell>
          <cell r="BX147">
            <v>10.887245565835286</v>
          </cell>
          <cell r="BY147">
            <v>11.161086228544576</v>
          </cell>
          <cell r="BZ147">
            <v>11.434926891253868</v>
          </cell>
          <cell r="CA147">
            <v>11.70876755396316</v>
          </cell>
          <cell r="CB147">
            <v>11.982608216672451</v>
          </cell>
          <cell r="CC147">
            <v>12.303118228538217</v>
          </cell>
          <cell r="CD147">
            <v>12.623628240403979</v>
          </cell>
          <cell r="CE147">
            <v>12.944138252269743</v>
          </cell>
          <cell r="CF147">
            <v>13.264648264135507</v>
          </cell>
          <cell r="CG147">
            <v>13.585158276001273</v>
          </cell>
          <cell r="CH147">
            <v>13.941005914267535</v>
          </cell>
          <cell r="CI147">
            <v>14.296853552533795</v>
          </cell>
          <cell r="CJ147">
            <v>14.652701190800057</v>
          </cell>
          <cell r="CK147">
            <v>15.008548829066317</v>
          </cell>
          <cell r="CL147">
            <v>15.364396467332581</v>
          </cell>
          <cell r="CM147">
            <v>15.730260362478887</v>
          </cell>
          <cell r="CN147">
            <v>16.096124257625195</v>
          </cell>
          <cell r="CO147">
            <v>16.4619881527715</v>
          </cell>
          <cell r="CP147">
            <v>16.827852047917808</v>
          </cell>
          <cell r="CQ147">
            <v>17.19371594306411</v>
          </cell>
        </row>
        <row r="148">
          <cell r="C148" t="str">
            <v>TUN</v>
          </cell>
          <cell r="D148">
            <v>13</v>
          </cell>
          <cell r="E148">
            <v>2.1170098778249642</v>
          </cell>
          <cell r="F148">
            <v>2.1802097835827823</v>
          </cell>
          <cell r="G148">
            <v>2.2452964203047001</v>
          </cell>
          <cell r="H148">
            <v>2.3123261132919692</v>
          </cell>
          <cell r="I148">
            <v>2.3813568693466074</v>
          </cell>
          <cell r="J148">
            <v>2.4524484269698839</v>
          </cell>
          <cell r="K148">
            <v>2.525662308059399</v>
          </cell>
          <cell r="L148">
            <v>2.6010618711494988</v>
          </cell>
          <cell r="M148">
            <v>2.6787123662410925</v>
          </cell>
          <cell r="N148">
            <v>2.7586809912683288</v>
          </cell>
          <cell r="O148">
            <v>2.8410369502509907</v>
          </cell>
          <cell r="P148">
            <v>2.925851513182939</v>
          </cell>
          <cell r="Q148">
            <v>3.013198077708426</v>
          </cell>
          <cell r="R148">
            <v>3.1031522326396561</v>
          </cell>
          <cell r="S148">
            <v>3.1957918233705618</v>
          </cell>
          <cell r="T148">
            <v>3.2911970192434006</v>
          </cell>
          <cell r="U148">
            <v>3.3894503829264742</v>
          </cell>
          <cell r="V148">
            <v>3.4906369418630052</v>
          </cell>
          <cell r="W148">
            <v>3.594844261853007</v>
          </cell>
          <cell r="X148">
            <v>3.7021625228318196</v>
          </cell>
          <cell r="Y148">
            <v>3.8126845969108913</v>
          </cell>
          <cell r="Z148">
            <v>3.9265061287483429</v>
          </cell>
          <cell r="AA148">
            <v>4.043725618318863</v>
          </cell>
          <cell r="AB148">
            <v>4.1644445061545659</v>
          </cell>
          <cell r="AC148">
            <v>4.2887672611305794</v>
          </cell>
          <cell r="AD148">
            <v>4.4168014708713237</v>
          </cell>
          <cell r="AE148">
            <v>4.5486579348557301</v>
          </cell>
          <cell r="AF148">
            <v>4.6844507603019618</v>
          </cell>
          <cell r="AG148">
            <v>4.8242974609146181</v>
          </cell>
          <cell r="AH148">
            <v>4.9683190585798771</v>
          </cell>
          <cell r="AI148">
            <v>5.1166401880965822</v>
          </cell>
          <cell r="AJ148">
            <v>5.2693892050339066</v>
          </cell>
          <cell r="AK148">
            <v>5.4266982968089348</v>
          </cell>
          <cell r="AL148">
            <v>5.5887035970802801</v>
          </cell>
          <cell r="AM148">
            <v>5.7555453035567465</v>
          </cell>
          <cell r="AN148">
            <v>5.9273677993229734</v>
          </cell>
          <cell r="AO148">
            <v>6.1043197777870581</v>
          </cell>
          <cell r="AP148">
            <v>6.2865543713582959</v>
          </cell>
          <cell r="AQ148">
            <v>6.4742292839663769</v>
          </cell>
          <cell r="AR148">
            <v>6.6675069275367358</v>
          </cell>
          <cell r="AS148">
            <v>6.8665545625401485</v>
          </cell>
          <cell r="AT148">
            <v>7.0715444427382108</v>
          </cell>
          <cell r="AU148">
            <v>7.2826539642499615</v>
          </cell>
          <cell r="AV148">
            <v>7.5000658190686442</v>
          </cell>
          <cell r="AW148">
            <v>7.7239681531614677</v>
          </cell>
          <cell r="AX148">
            <v>7.9545547292891747</v>
          </cell>
          <cell r="AY148">
            <v>8.1920250946863309</v>
          </cell>
          <cell r="AZ148">
            <v>8.4365847537474323</v>
          </cell>
          <cell r="BA148">
            <v>8.6884453458682831</v>
          </cell>
          <cell r="BB148">
            <v>8.9478248285965307</v>
          </cell>
          <cell r="BC148">
            <v>9.214947666249877</v>
          </cell>
          <cell r="BD148">
            <v>9.4900450241651679</v>
          </cell>
          <cell r="BE148">
            <v>9.7733549687464851</v>
          </cell>
          <cell r="BF148">
            <v>10.065122673485345</v>
          </cell>
          <cell r="BG148">
            <v>10.365600631131297</v>
          </cell>
          <cell r="BH148">
            <v>10.675048872196539</v>
          </cell>
          <cell r="BI148">
            <v>10.993735189983624</v>
          </cell>
          <cell r="BJ148">
            <v>11.321935372331012</v>
          </cell>
          <cell r="BK148">
            <v>11.659933440277008</v>
          </cell>
          <cell r="BL148">
            <v>12.00802189384863</v>
          </cell>
          <cell r="BM148">
            <v>12.366501965188098</v>
          </cell>
          <cell r="BN148">
            <v>12.837250982594048</v>
          </cell>
          <cell r="BO148">
            <v>13.307999999999998</v>
          </cell>
          <cell r="BP148">
            <v>13.778749017405953</v>
          </cell>
          <cell r="BQ148">
            <v>14.249498034811905</v>
          </cell>
          <cell r="BR148">
            <v>14.720247052217855</v>
          </cell>
          <cell r="BS148">
            <v>15.243301516002244</v>
          </cell>
          <cell r="BT148">
            <v>15.766355979786635</v>
          </cell>
          <cell r="BU148">
            <v>16.289410443571025</v>
          </cell>
          <cell r="BV148">
            <v>16.812464907355412</v>
          </cell>
          <cell r="BW148">
            <v>17.33551937113981</v>
          </cell>
          <cell r="BX148">
            <v>17.975317575172127</v>
          </cell>
          <cell r="BY148">
            <v>18.615115779204437</v>
          </cell>
          <cell r="BZ148">
            <v>19.254913983236754</v>
          </cell>
          <cell r="CA148">
            <v>19.894712187269064</v>
          </cell>
          <cell r="CB148">
            <v>20.534510391301382</v>
          </cell>
          <cell r="CC148">
            <v>21.090265247347673</v>
          </cell>
          <cell r="CD148">
            <v>21.646020103393969</v>
          </cell>
          <cell r="CE148">
            <v>22.201774959440264</v>
          </cell>
          <cell r="CF148">
            <v>22.757529815486556</v>
          </cell>
          <cell r="CG148">
            <v>23.313284671532848</v>
          </cell>
          <cell r="CH148">
            <v>24.065326607078909</v>
          </cell>
          <cell r="CI148">
            <v>24.817368542624969</v>
          </cell>
          <cell r="CJ148">
            <v>25.569410478171033</v>
          </cell>
          <cell r="CK148">
            <v>26.321452413717093</v>
          </cell>
          <cell r="CL148">
            <v>27.073494349263154</v>
          </cell>
          <cell r="CM148">
            <v>27.636560779803556</v>
          </cell>
          <cell r="CN148">
            <v>28.199627210343962</v>
          </cell>
          <cell r="CO148">
            <v>28.762693640884365</v>
          </cell>
          <cell r="CP148">
            <v>29.325760071424771</v>
          </cell>
          <cell r="CQ148">
            <v>29.888826501965188</v>
          </cell>
        </row>
        <row r="149">
          <cell r="C149" t="str">
            <v>TUR</v>
          </cell>
          <cell r="D149">
            <v>7</v>
          </cell>
          <cell r="E149">
            <v>63.274326548465737</v>
          </cell>
          <cell r="F149">
            <v>64.444909108648787</v>
          </cell>
          <cell r="G149">
            <v>65.637147585298294</v>
          </cell>
          <cell r="H149">
            <v>66.851442615442295</v>
          </cell>
          <cell r="I149">
            <v>68.088202247941496</v>
          </cell>
          <cell r="J149">
            <v>69.34784208060897</v>
          </cell>
          <cell r="K149">
            <v>70.630785399866738</v>
          </cell>
          <cell r="L149">
            <v>71.937463322985934</v>
          </cell>
          <cell r="M149">
            <v>73.26831494295844</v>
          </cell>
          <cell r="N149">
            <v>74.623787476048648</v>
          </cell>
          <cell r="O149">
            <v>76.004336412075006</v>
          </cell>
          <cell r="P149">
            <v>77.410425667471713</v>
          </cell>
          <cell r="Q149">
            <v>78.842527741182138</v>
          </cell>
          <cell r="R149">
            <v>80.301123873436254</v>
          </cell>
          <cell r="S149">
            <v>81.786704207465462</v>
          </cell>
          <cell r="T149">
            <v>83.299767954209202</v>
          </cell>
          <cell r="U149">
            <v>84.840823560068614</v>
          </cell>
          <cell r="V149">
            <v>86.410388877763666</v>
          </cell>
          <cell r="W149">
            <v>88.008991340351201</v>
          </cell>
          <cell r="X149">
            <v>89.637168138462286</v>
          </cell>
          <cell r="Y149">
            <v>91.295466400818484</v>
          </cell>
          <cell r="Z149">
            <v>92.984443378087732</v>
          </cell>
          <cell r="AA149">
            <v>94.70466663014156</v>
          </cell>
          <cell r="AB149">
            <v>96.456714216776547</v>
          </cell>
          <cell r="AC149">
            <v>98.241174891964192</v>
          </cell>
          <cell r="AD149">
            <v>100.05864830169445</v>
          </cell>
          <cell r="AE149">
            <v>101.90974518547934</v>
          </cell>
          <cell r="AF149">
            <v>103.79508758158443</v>
          </cell>
          <cell r="AG149">
            <v>105.71530903605711</v>
          </cell>
          <cell r="AH149">
            <v>107.67105481562196</v>
          </cell>
          <cell r="AI149">
            <v>109.6629821245146</v>
          </cell>
          <cell r="AJ149">
            <v>111.69176032532715</v>
          </cell>
          <cell r="AK149">
            <v>113.75807116393921</v>
          </cell>
          <cell r="AL149">
            <v>115.86260899861013</v>
          </cell>
          <cell r="AM149">
            <v>118.00608103330963</v>
          </cell>
          <cell r="AN149">
            <v>120.18920755536487</v>
          </cell>
          <cell r="AO149">
            <v>122.41272217750418</v>
          </cell>
          <cell r="AP149">
            <v>124.6773720843785</v>
          </cell>
          <cell r="AQ149">
            <v>126.98391828364366</v>
          </cell>
          <cell r="AR149">
            <v>129.33313586168751</v>
          </cell>
          <cell r="AS149">
            <v>131.72581424408821</v>
          </cell>
          <cell r="AT149">
            <v>134.1627574608909</v>
          </cell>
          <cell r="AU149">
            <v>136.64478441679211</v>
          </cell>
          <cell r="AV149">
            <v>139.17272916632257</v>
          </cell>
          <cell r="AW149">
            <v>141.74744119412094</v>
          </cell>
          <cell r="AX149">
            <v>144.36978570039264</v>
          </cell>
          <cell r="AY149">
            <v>147.04064389164969</v>
          </cell>
          <cell r="AZ149">
            <v>149.76091327682934</v>
          </cell>
          <cell r="BA149">
            <v>152.53150796889079</v>
          </cell>
          <cell r="BB149">
            <v>155.35335899199163</v>
          </cell>
          <cell r="BC149">
            <v>158.22741459434701</v>
          </cell>
          <cell r="BD149">
            <v>161.15464056687674</v>
          </cell>
          <cell r="BE149">
            <v>164.13602056774738</v>
          </cell>
          <cell r="BF149">
            <v>167.17255645291849</v>
          </cell>
          <cell r="BG149">
            <v>170.26526861280394</v>
          </cell>
          <cell r="BH149">
            <v>173.4151963151615</v>
          </cell>
          <cell r="BI149">
            <v>176.62339805432595</v>
          </cell>
          <cell r="BJ149">
            <v>179.89095190690307</v>
          </cell>
          <cell r="BK149">
            <v>183.21895589404394</v>
          </cell>
          <cell r="BL149">
            <v>186.60852835042144</v>
          </cell>
          <cell r="BM149">
            <v>190.06080830003276</v>
          </cell>
          <cell r="BN149">
            <v>193.54040415001637</v>
          </cell>
          <cell r="BO149">
            <v>197.01999999999998</v>
          </cell>
          <cell r="BP149">
            <v>200.49959584998359</v>
          </cell>
          <cell r="BQ149">
            <v>203.9791916999672</v>
          </cell>
          <cell r="BR149">
            <v>207.45878754995081</v>
          </cell>
          <cell r="BS149">
            <v>211.37097036064375</v>
          </cell>
          <cell r="BT149">
            <v>215.28315317133664</v>
          </cell>
          <cell r="BU149">
            <v>219.19533598202958</v>
          </cell>
          <cell r="BV149">
            <v>223.10751879272249</v>
          </cell>
          <cell r="BW149">
            <v>227.0197016034154</v>
          </cell>
          <cell r="BX149">
            <v>232.22800393678799</v>
          </cell>
          <cell r="BY149">
            <v>237.43630627016051</v>
          </cell>
          <cell r="BZ149">
            <v>242.6446086035331</v>
          </cell>
          <cell r="CA149">
            <v>247.85291093690569</v>
          </cell>
          <cell r="CB149">
            <v>253.0612132702783</v>
          </cell>
          <cell r="CC149">
            <v>258.53619101236058</v>
          </cell>
          <cell r="CD149">
            <v>264.01116875444285</v>
          </cell>
          <cell r="CE149">
            <v>269.48614649652507</v>
          </cell>
          <cell r="CF149">
            <v>274.96112423860734</v>
          </cell>
          <cell r="CG149">
            <v>280.43610198068961</v>
          </cell>
          <cell r="CH149">
            <v>285.77077203480735</v>
          </cell>
          <cell r="CI149">
            <v>291.10544208892509</v>
          </cell>
          <cell r="CJ149">
            <v>296.44011214304282</v>
          </cell>
          <cell r="CK149">
            <v>301.77478219716056</v>
          </cell>
          <cell r="CL149">
            <v>307.1094522512783</v>
          </cell>
          <cell r="CM149">
            <v>311.56778893299418</v>
          </cell>
          <cell r="CN149">
            <v>316.02612561471005</v>
          </cell>
          <cell r="CO149">
            <v>320.48446229642593</v>
          </cell>
          <cell r="CP149">
            <v>324.94279897814181</v>
          </cell>
          <cell r="CQ149">
            <v>329.40113565985757</v>
          </cell>
        </row>
        <row r="150">
          <cell r="C150" t="str">
            <v>TKM</v>
          </cell>
          <cell r="D150">
            <v>7</v>
          </cell>
          <cell r="E150">
            <v>3.772629753146012</v>
          </cell>
          <cell r="F150">
            <v>3.8424238518896434</v>
          </cell>
          <cell r="G150">
            <v>3.9135091497538284</v>
          </cell>
          <cell r="H150">
            <v>3.9859095340757329</v>
          </cell>
          <cell r="I150">
            <v>4.0596493341111</v>
          </cell>
          <cell r="J150">
            <v>4.1347533292097944</v>
          </cell>
          <cell r="K150">
            <v>4.2112467571425984</v>
          </cell>
          <cell r="L150">
            <v>4.2891553225820527</v>
          </cell>
          <cell r="M150">
            <v>4.3685052057401945</v>
          </cell>
          <cell r="N150">
            <v>4.449323071166094</v>
          </cell>
          <cell r="O150">
            <v>4.5316360767061488</v>
          </cell>
          <cell r="P150">
            <v>4.6154718826301417</v>
          </cell>
          <cell r="Q150">
            <v>4.7008586609261336</v>
          </cell>
          <cell r="R150">
            <v>4.7878251047673128</v>
          </cell>
          <cell r="S150">
            <v>4.8764004381539801</v>
          </cell>
          <cell r="T150">
            <v>4.9666144257339147</v>
          </cell>
          <cell r="U150">
            <v>5.0584973828044175</v>
          </cell>
          <cell r="V150">
            <v>5.1520801854993916</v>
          </cell>
          <cell r="W150">
            <v>5.2473942811648868</v>
          </cell>
          <cell r="X150">
            <v>5.3444716989265908</v>
          </cell>
          <cell r="Y150">
            <v>5.4433450604528231</v>
          </cell>
          <cell r="Z150">
            <v>5.5440475909166436</v>
          </cell>
          <cell r="AA150">
            <v>5.6466131301607625</v>
          </cell>
          <cell r="AB150">
            <v>5.7510761440690006</v>
          </cell>
          <cell r="AC150">
            <v>5.8574717361481259</v>
          </cell>
          <cell r="AD150">
            <v>5.965835659323953</v>
          </cell>
          <cell r="AE150">
            <v>6.0762043279556712</v>
          </cell>
          <cell r="AF150">
            <v>6.188614830072444</v>
          </cell>
          <cell r="AG150">
            <v>6.3031049398363796</v>
          </cell>
          <cell r="AH150">
            <v>6.4197131302360768</v>
          </cell>
          <cell r="AI150">
            <v>6.5384785860149925</v>
          </cell>
          <cell r="AJ150">
            <v>6.6594412168389949</v>
          </cell>
          <cell r="AK150">
            <v>6.7826416707075143</v>
          </cell>
          <cell r="AL150">
            <v>6.9081213476128003</v>
          </cell>
          <cell r="AM150">
            <v>7.0359224134518774</v>
          </cell>
          <cell r="AN150">
            <v>7.1660878141958779</v>
          </cell>
          <cell r="AO150">
            <v>7.298661290321502</v>
          </cell>
          <cell r="AP150">
            <v>7.4336873915094666</v>
          </cell>
          <cell r="AQ150">
            <v>7.5712114916148767</v>
          </cell>
          <cell r="AR150">
            <v>7.7112798039145476</v>
          </cell>
          <cell r="AS150">
            <v>7.8539393966364077</v>
          </cell>
          <cell r="AT150">
            <v>7.9992382087761964</v>
          </cell>
          <cell r="AU150">
            <v>8.1472250662067687</v>
          </cell>
          <cell r="AV150">
            <v>8.2979496980854321</v>
          </cell>
          <cell r="AW150">
            <v>8.4514627535648117</v>
          </cell>
          <cell r="AX150">
            <v>8.6078158188128757</v>
          </cell>
          <cell r="AY150">
            <v>8.7670614343478306</v>
          </cell>
          <cell r="AZ150">
            <v>8.9292531126937114</v>
          </cell>
          <cell r="BA150">
            <v>9.0944453563626073</v>
          </cell>
          <cell r="BB150">
            <v>9.26269367616956</v>
          </cell>
          <cell r="BC150">
            <v>9.4340546098862816</v>
          </cell>
          <cell r="BD150">
            <v>9.6085857412399847</v>
          </cell>
          <cell r="BE150">
            <v>9.7863457192636734</v>
          </cell>
          <cell r="BF150">
            <v>9.967394278004436</v>
          </cell>
          <cell r="BG150">
            <v>10.151792256596327</v>
          </cell>
          <cell r="BH150">
            <v>10.339601619704611</v>
          </cell>
          <cell r="BI150">
            <v>10.530885478348225</v>
          </cell>
          <cell r="BJ150">
            <v>10.725708111107455</v>
          </cell>
          <cell r="BK150">
            <v>10.92413498572396</v>
          </cell>
          <cell r="BL150">
            <v>11.1262327811004</v>
          </cell>
          <cell r="BM150">
            <v>11.33206940970706</v>
          </cell>
          <cell r="BN150">
            <v>11.539534704853528</v>
          </cell>
          <cell r="BO150">
            <v>11.747</v>
          </cell>
          <cell r="BP150">
            <v>11.954465295146468</v>
          </cell>
          <cell r="BQ150">
            <v>12.161930590292938</v>
          </cell>
          <cell r="BR150">
            <v>12.369395885439408</v>
          </cell>
          <cell r="BS150">
            <v>12.602653480999299</v>
          </cell>
          <cell r="BT150">
            <v>12.835911076559189</v>
          </cell>
          <cell r="BU150">
            <v>13.06916867211908</v>
          </cell>
          <cell r="BV150">
            <v>13.302426267678973</v>
          </cell>
          <cell r="BW150">
            <v>13.535683863238861</v>
          </cell>
          <cell r="BX150">
            <v>13.846220496626984</v>
          </cell>
          <cell r="BY150">
            <v>14.156757130015103</v>
          </cell>
          <cell r="BZ150">
            <v>14.467293763403225</v>
          </cell>
          <cell r="CA150">
            <v>14.777830396791346</v>
          </cell>
          <cell r="CB150">
            <v>15.088367030179469</v>
          </cell>
          <cell r="CC150">
            <v>15.414803755061413</v>
          </cell>
          <cell r="CD150">
            <v>15.741240479943356</v>
          </cell>
          <cell r="CE150">
            <v>16.067677204825298</v>
          </cell>
          <cell r="CF150">
            <v>16.394113929707242</v>
          </cell>
          <cell r="CG150">
            <v>16.720550654589182</v>
          </cell>
          <cell r="CH150">
            <v>17.038621759683696</v>
          </cell>
          <cell r="CI150">
            <v>17.356692864778211</v>
          </cell>
          <cell r="CJ150">
            <v>17.674763969872725</v>
          </cell>
          <cell r="CK150">
            <v>17.992835074967239</v>
          </cell>
          <cell r="CL150">
            <v>18.310906180061753</v>
          </cell>
          <cell r="CM150">
            <v>18.576727320048132</v>
          </cell>
          <cell r="CN150">
            <v>18.842548460034507</v>
          </cell>
          <cell r="CO150">
            <v>19.108369600020886</v>
          </cell>
          <cell r="CP150">
            <v>19.374190740007265</v>
          </cell>
          <cell r="CQ150">
            <v>19.64001187999364</v>
          </cell>
        </row>
        <row r="151">
          <cell r="C151" t="str">
            <v>UGA</v>
          </cell>
          <cell r="D151">
            <v>14</v>
          </cell>
          <cell r="E151">
            <v>6.7872084687262926E-2</v>
          </cell>
          <cell r="F151">
            <v>7.2021844752509986E-2</v>
          </cell>
          <cell r="G151">
            <v>7.6425324865969313E-2</v>
          </cell>
          <cell r="H151">
            <v>8.1098037698699638E-2</v>
          </cell>
          <cell r="I151">
            <v>8.605644438036622E-2</v>
          </cell>
          <cell r="J151">
            <v>9.1318012488849784E-2</v>
          </cell>
          <cell r="K151">
            <v>9.6901277585392132E-2</v>
          </cell>
          <cell r="L151">
            <v>0.1028259085120556</v>
          </cell>
          <cell r="M151">
            <v>0.10911277668152781</v>
          </cell>
          <cell r="N151">
            <v>0.11578402960336708</v>
          </cell>
          <cell r="O151">
            <v>0.12286316890570832</v>
          </cell>
          <cell r="P151">
            <v>0.13037513312728605</v>
          </cell>
          <cell r="Q151">
            <v>0.13834638557143575</v>
          </cell>
          <cell r="R151">
            <v>0.14680500753156767</v>
          </cell>
          <cell r="S151">
            <v>0.15578079721652954</v>
          </cell>
          <cell r="T151">
            <v>0.16530537472435464</v>
          </cell>
          <cell r="U151">
            <v>0.17541229343419884</v>
          </cell>
          <cell r="V151">
            <v>0.18613715820888052</v>
          </cell>
          <cell r="W151">
            <v>0.1975177508244296</v>
          </cell>
          <cell r="X151">
            <v>0.20959416306851167</v>
          </cell>
          <cell r="Y151">
            <v>0.22240893797660893</v>
          </cell>
          <cell r="Z151">
            <v>0.23600721970350783</v>
          </cell>
          <cell r="AA151">
            <v>0.25043691255806366</v>
          </cell>
          <cell r="AB151">
            <v>0.26574884976149321</v>
          </cell>
          <cell r="AC151">
            <v>0.2819969725237006</v>
          </cell>
          <cell r="AD151">
            <v>0.29923852006849011</v>
          </cell>
          <cell r="AE151">
            <v>0.31753423127709079</v>
          </cell>
          <cell r="AF151">
            <v>0.33694855866034673</v>
          </cell>
          <cell r="AG151">
            <v>0.35754989541335891</v>
          </cell>
          <cell r="AH151">
            <v>0.37941081635245105</v>
          </cell>
          <cell r="AI151">
            <v>0.40260833358323761</v>
          </cell>
          <cell r="AJ151">
            <v>0.42722416780046651</v>
          </cell>
          <cell r="AK151">
            <v>0.45334503617537719</v>
          </cell>
          <cell r="AL151">
            <v>0.48106295784474962</v>
          </cell>
          <cell r="AM151">
            <v>0.51047557807782762</v>
          </cell>
          <cell r="AN151">
            <v>0.54168651226309827</v>
          </cell>
          <cell r="AO151">
            <v>0.57480571092673105</v>
          </cell>
          <cell r="AP151">
            <v>0.60994984706857158</v>
          </cell>
          <cell r="AQ151">
            <v>0.6472427271802047</v>
          </cell>
          <cell r="AR151">
            <v>0.68681572739303087</v>
          </cell>
          <cell r="AS151">
            <v>0.72880825629282575</v>
          </cell>
          <cell r="AT151">
            <v>0.77336824603119725</v>
          </cell>
          <cell r="AU151">
            <v>0.82065267346403681</v>
          </cell>
          <cell r="AV151">
            <v>0.87082811315284281</v>
          </cell>
          <cell r="AW151">
            <v>0.92407132417703985</v>
          </cell>
          <cell r="AX151">
            <v>0.98056987282452934</v>
          </cell>
          <cell r="AY151">
            <v>1.0405227933540979</v>
          </cell>
          <cell r="AZ151">
            <v>1.1041412891574318</v>
          </cell>
          <cell r="BA151">
            <v>1.1716494767908048</v>
          </cell>
          <cell r="BB151">
            <v>1.2432851754975298</v>
          </cell>
          <cell r="BC151">
            <v>1.3193007450025218</v>
          </cell>
          <cell r="BD151">
            <v>1.3999639745303689</v>
          </cell>
          <cell r="BE151">
            <v>1.4855590261787663</v>
          </cell>
          <cell r="BF151">
            <v>1.5763874359706471</v>
          </cell>
          <cell r="BG151">
            <v>1.6727691761115362</v>
          </cell>
          <cell r="BH151">
            <v>1.7750437821942717</v>
          </cell>
          <cell r="BI151">
            <v>1.883571549322032</v>
          </cell>
          <cell r="BJ151">
            <v>1.9987348013633965</v>
          </cell>
          <cell r="BK151">
            <v>2.120939237810799</v>
          </cell>
          <cell r="BL151">
            <v>2.2506153629871113</v>
          </cell>
          <cell r="BM151">
            <v>2.388220002635201</v>
          </cell>
          <cell r="BN151">
            <v>2.6045350013176005</v>
          </cell>
          <cell r="BO151">
            <v>2.8208500000000001</v>
          </cell>
          <cell r="BP151">
            <v>3.0371649986823996</v>
          </cell>
          <cell r="BQ151">
            <v>3.2534799973647992</v>
          </cell>
          <cell r="BR151">
            <v>3.4697949960471997</v>
          </cell>
          <cell r="BS151">
            <v>3.7061804585248739</v>
          </cell>
          <cell r="BT151">
            <v>3.9425659210025481</v>
          </cell>
          <cell r="BU151">
            <v>4.1789513834802214</v>
          </cell>
          <cell r="BV151">
            <v>4.4153368459578965</v>
          </cell>
          <cell r="BW151">
            <v>4.6517223084355699</v>
          </cell>
          <cell r="BX151">
            <v>4.9644908783517652</v>
          </cell>
          <cell r="BY151">
            <v>5.2772594482679613</v>
          </cell>
          <cell r="BZ151">
            <v>5.5900280181841575</v>
          </cell>
          <cell r="CA151">
            <v>5.9027965881003537</v>
          </cell>
          <cell r="CB151">
            <v>6.2155651580165481</v>
          </cell>
          <cell r="CC151">
            <v>6.6216991266767584</v>
          </cell>
          <cell r="CD151">
            <v>7.0278330953369696</v>
          </cell>
          <cell r="CE151">
            <v>7.43396706399718</v>
          </cell>
          <cell r="CF151">
            <v>7.8401010326573912</v>
          </cell>
          <cell r="CG151">
            <v>8.2462350013176025</v>
          </cell>
          <cell r="CH151">
            <v>8.7667955744261779</v>
          </cell>
          <cell r="CI151">
            <v>9.2873561475347532</v>
          </cell>
          <cell r="CJ151">
            <v>9.8079167206433304</v>
          </cell>
          <cell r="CK151">
            <v>10.328477293751908</v>
          </cell>
          <cell r="CL151">
            <v>10.849037866860485</v>
          </cell>
          <cell r="CM151">
            <v>11.512552063171871</v>
          </cell>
          <cell r="CN151">
            <v>12.176066259483257</v>
          </cell>
          <cell r="CO151">
            <v>12.839580455794643</v>
          </cell>
          <cell r="CP151">
            <v>13.503094652106032</v>
          </cell>
          <cell r="CQ151">
            <v>14.166608848417416</v>
          </cell>
        </row>
        <row r="152">
          <cell r="C152" t="str">
            <v>UKR</v>
          </cell>
          <cell r="D152">
            <v>7</v>
          </cell>
          <cell r="E152">
            <v>51.324079411787181</v>
          </cell>
          <cell r="F152">
            <v>52.27358097986582</v>
          </cell>
          <cell r="G152">
            <v>53.240648439785403</v>
          </cell>
          <cell r="H152">
            <v>54.225606762632395</v>
          </cell>
          <cell r="I152">
            <v>55.228786931496956</v>
          </cell>
          <cell r="J152">
            <v>56.250526052695761</v>
          </cell>
          <cell r="K152">
            <v>57.291167469052397</v>
          </cell>
          <cell r="L152">
            <v>58.35106087527349</v>
          </cell>
          <cell r="M152">
            <v>59.430562435459287</v>
          </cell>
          <cell r="N152">
            <v>60.530034902788223</v>
          </cell>
          <cell r="O152">
            <v>61.649847741415634</v>
          </cell>
          <cell r="P152">
            <v>62.790377250627635</v>
          </cell>
          <cell r="Q152">
            <v>63.952006691291849</v>
          </cell>
          <cell r="R152">
            <v>65.135126414647502</v>
          </cell>
          <cell r="S152">
            <v>66.340133993478119</v>
          </cell>
          <cell r="T152">
            <v>67.567434355710972</v>
          </cell>
          <cell r="U152">
            <v>68.817439920488113</v>
          </cell>
          <cell r="V152">
            <v>70.090570736754714</v>
          </cell>
          <cell r="W152">
            <v>71.387254624411369</v>
          </cell>
          <cell r="X152">
            <v>72.707927318077651</v>
          </cell>
          <cell r="Y152">
            <v>74.053032613515398</v>
          </cell>
          <cell r="Z152">
            <v>75.423022516760753</v>
          </cell>
          <cell r="AA152">
            <v>76.818357396015259</v>
          </cell>
          <cell r="AB152">
            <v>78.239506136346876</v>
          </cell>
          <cell r="AC152">
            <v>79.686946297253073</v>
          </cell>
          <cell r="AD152">
            <v>81.161164273138738</v>
          </cell>
          <cell r="AE152">
            <v>82.662655456763062</v>
          </cell>
          <cell r="AF152">
            <v>84.191924405710154</v>
          </cell>
          <cell r="AG152">
            <v>85.74948501193937</v>
          </cell>
          <cell r="AH152">
            <v>87.3358606744724</v>
          </cell>
          <cell r="AI152">
            <v>88.951584475275027</v>
          </cell>
          <cell r="AJ152">
            <v>90.597199358392743</v>
          </cell>
          <cell r="AK152">
            <v>92.273258312400415</v>
          </cell>
          <cell r="AL152">
            <v>93.980324556227245</v>
          </cell>
          <cell r="AM152">
            <v>95.718971728419547</v>
          </cell>
          <cell r="AN152">
            <v>97.489784079904922</v>
          </cell>
          <cell r="AO152">
            <v>99.293356670322552</v>
          </cell>
          <cell r="AP152">
            <v>101.13029556798567</v>
          </cell>
          <cell r="AQ152">
            <v>103.0012180535433</v>
          </cell>
          <cell r="AR152">
            <v>104.90675282740985</v>
          </cell>
          <cell r="AS152">
            <v>106.84754022103209</v>
          </cell>
          <cell r="AT152">
            <v>108.82423241206466</v>
          </cell>
          <cell r="AU152">
            <v>110.83749364352629</v>
          </cell>
          <cell r="AV152">
            <v>112.88800044701051</v>
          </cell>
          <cell r="AW152">
            <v>114.97644187002571</v>
          </cell>
          <cell r="AX152">
            <v>117.10351970754108</v>
          </cell>
          <cell r="AY152">
            <v>119.26994873781614</v>
          </cell>
          <cell r="AZ152">
            <v>121.4764569625931</v>
          </cell>
          <cell r="BA152">
            <v>123.723785851733</v>
          </cell>
          <cell r="BB152">
            <v>126.01269059237733</v>
          </cell>
          <cell r="BC152">
            <v>128.34394034271949</v>
          </cell>
          <cell r="BD152">
            <v>130.71831849047086</v>
          </cell>
          <cell r="BE152">
            <v>133.13662291610854</v>
          </cell>
          <cell r="BF152">
            <v>135.5996662609933</v>
          </cell>
          <cell r="BG152">
            <v>138.10827620044765</v>
          </cell>
          <cell r="BH152">
            <v>140.66329572188587</v>
          </cell>
          <cell r="BI152">
            <v>143.26558340808967</v>
          </cell>
          <cell r="BJ152">
            <v>145.91601372572418</v>
          </cell>
          <cell r="BK152">
            <v>148.61547731919177</v>
          </cell>
          <cell r="BL152">
            <v>151.36488130992208</v>
          </cell>
          <cell r="BM152">
            <v>154.16514960119903</v>
          </cell>
          <cell r="BN152">
            <v>156.9875748005995</v>
          </cell>
          <cell r="BO152">
            <v>159.80999999999997</v>
          </cell>
          <cell r="BP152">
            <v>162.63242519940044</v>
          </cell>
          <cell r="BQ152">
            <v>165.45485039880091</v>
          </cell>
          <cell r="BR152">
            <v>168.27727559820138</v>
          </cell>
          <cell r="BS152">
            <v>171.4505876222438</v>
          </cell>
          <cell r="BT152">
            <v>174.62389964628619</v>
          </cell>
          <cell r="BU152">
            <v>177.79721167032861</v>
          </cell>
          <cell r="BV152">
            <v>180.97052369437102</v>
          </cell>
          <cell r="BW152">
            <v>184.14383571841341</v>
          </cell>
          <cell r="BX152">
            <v>188.36847685076685</v>
          </cell>
          <cell r="BY152">
            <v>192.59311798312024</v>
          </cell>
          <cell r="BZ152">
            <v>196.81775911547368</v>
          </cell>
          <cell r="CA152">
            <v>201.04240024782712</v>
          </cell>
          <cell r="CB152">
            <v>205.26704138018053</v>
          </cell>
          <cell r="CC152">
            <v>209.70799251692893</v>
          </cell>
          <cell r="CD152">
            <v>214.14894365367732</v>
          </cell>
          <cell r="CE152">
            <v>218.58989479042569</v>
          </cell>
          <cell r="CF152">
            <v>223.03084592717408</v>
          </cell>
          <cell r="CG152">
            <v>227.47179706392245</v>
          </cell>
          <cell r="CH152">
            <v>231.79893959436887</v>
          </cell>
          <cell r="CI152">
            <v>236.12608212481533</v>
          </cell>
          <cell r="CJ152">
            <v>240.45322465526175</v>
          </cell>
          <cell r="CK152">
            <v>244.7803671857082</v>
          </cell>
          <cell r="CL152">
            <v>249.10750971615462</v>
          </cell>
          <cell r="CM152">
            <v>252.7238267657182</v>
          </cell>
          <cell r="CN152">
            <v>256.34014381528175</v>
          </cell>
          <cell r="CO152">
            <v>259.95646086484533</v>
          </cell>
          <cell r="CP152">
            <v>263.5727779144089</v>
          </cell>
          <cell r="CQ152">
            <v>267.18909496397237</v>
          </cell>
        </row>
        <row r="153">
          <cell r="C153" t="str">
            <v>ARE</v>
          </cell>
          <cell r="D153">
            <v>12</v>
          </cell>
          <cell r="E153">
            <v>13.411759435071993</v>
          </cell>
          <cell r="F153">
            <v>13.834755334807706</v>
          </cell>
          <cell r="G153">
            <v>14.271092178515717</v>
          </cell>
          <cell r="H153">
            <v>14.721190728634108</v>
          </cell>
          <cell r="I153">
            <v>15.185485018103385</v>
          </cell>
          <cell r="J153">
            <v>15.664422768907245</v>
          </cell>
          <cell r="K153">
            <v>16.158465823813781</v>
          </cell>
          <cell r="L153">
            <v>16.668090591733442</v>
          </cell>
          <cell r="M153">
            <v>17.19378850712323</v>
          </cell>
          <cell r="N153">
            <v>17.736066503880121</v>
          </cell>
          <cell r="O153">
            <v>18.295447504180693</v>
          </cell>
          <cell r="P153">
            <v>18.872470922738369</v>
          </cell>
          <cell r="Q153">
            <v>19.467693186964507</v>
          </cell>
          <cell r="R153">
            <v>20.08168827353494</v>
          </cell>
          <cell r="S153">
            <v>20.71504826187941</v>
          </cell>
          <cell r="T153">
            <v>21.368383905127576</v>
          </cell>
          <cell r="U153">
            <v>22.042325219062207</v>
          </cell>
          <cell r="V153">
            <v>22.73752208964747</v>
          </cell>
          <cell r="W153">
            <v>23.454644899718172</v>
          </cell>
          <cell r="X153">
            <v>24.194385175434256</v>
          </cell>
          <cell r="Y153">
            <v>24.957456253123944</v>
          </cell>
          <cell r="Z153">
            <v>25.744593967158568</v>
          </cell>
          <cell r="AA153">
            <v>26.556557359522412</v>
          </cell>
          <cell r="AB153">
            <v>27.394129411761803</v>
          </cell>
          <cell r="AC153">
            <v>28.258117800019271</v>
          </cell>
          <cell r="AD153">
            <v>29.14935567388088</v>
          </cell>
          <cell r="AE153">
            <v>30.068702459787751</v>
          </cell>
          <cell r="AF153">
            <v>31.017044689786534</v>
          </cell>
          <cell r="AG153">
            <v>31.995296856417994</v>
          </cell>
          <cell r="AH153">
            <v>33.004402294568074</v>
          </cell>
          <cell r="AI153">
            <v>34.045334091131821</v>
          </cell>
          <cell r="AJ153">
            <v>35.119096023367369</v>
          </cell>
          <cell r="AK153">
            <v>36.226723526844836</v>
          </cell>
          <cell r="AL153">
            <v>37.369284693923539</v>
          </cell>
          <cell r="AM153">
            <v>38.547881303720345</v>
          </cell>
          <cell r="AN153">
            <v>39.763649884562412</v>
          </cell>
          <cell r="AO153">
            <v>41.017762809948785</v>
          </cell>
          <cell r="AP153">
            <v>42.311429429077734</v>
          </cell>
          <cell r="AQ153">
            <v>43.64589723303002</v>
          </cell>
          <cell r="AR153">
            <v>45.022453057732591</v>
          </cell>
          <cell r="AS153">
            <v>46.442424324862785</v>
          </cell>
          <cell r="AT153">
            <v>47.907180321889633</v>
          </cell>
          <cell r="AU153">
            <v>49.418133522486613</v>
          </cell>
          <cell r="AV153">
            <v>50.976740948589139</v>
          </cell>
          <cell r="AW153">
            <v>52.584505575410233</v>
          </cell>
          <cell r="AX153">
            <v>54.242977780769237</v>
          </cell>
          <cell r="AY153">
            <v>55.953756840131156</v>
          </cell>
          <cell r="AZ153">
            <v>57.718492468798324</v>
          </cell>
          <cell r="BA153">
            <v>59.53888641274154</v>
          </cell>
          <cell r="BB153">
            <v>61.416694089604697</v>
          </cell>
          <cell r="BC153">
            <v>63.353726281465356</v>
          </cell>
          <cell r="BD153">
            <v>65.351850880983619</v>
          </cell>
          <cell r="BE153">
            <v>67.412994692623087</v>
          </cell>
          <cell r="BF153">
            <v>69.539145290680835</v>
          </cell>
          <cell r="BG153">
            <v>71.732352935918186</v>
          </cell>
          <cell r="BH153">
            <v>73.994732552640386</v>
          </cell>
          <cell r="BI153">
            <v>76.328465768131778</v>
          </cell>
          <cell r="BJ153">
            <v>78.735803016413115</v>
          </cell>
          <cell r="BK153">
            <v>81.219065708349603</v>
          </cell>
          <cell r="BL153">
            <v>83.780648470202422</v>
          </cell>
          <cell r="BM153">
            <v>86.42302145278228</v>
          </cell>
          <cell r="BN153">
            <v>89.85351072639115</v>
          </cell>
          <cell r="BO153">
            <v>93.28400000000002</v>
          </cell>
          <cell r="BP153">
            <v>96.714489273608876</v>
          </cell>
          <cell r="BQ153">
            <v>100.14497854721775</v>
          </cell>
          <cell r="BR153">
            <v>103.5754678208266</v>
          </cell>
          <cell r="BS153">
            <v>107.43117521011828</v>
          </cell>
          <cell r="BT153">
            <v>111.28688259940996</v>
          </cell>
          <cell r="BU153">
            <v>115.14258998870163</v>
          </cell>
          <cell r="BV153">
            <v>118.99829737799331</v>
          </cell>
          <cell r="BW153">
            <v>122.85400476728496</v>
          </cell>
          <cell r="BX153">
            <v>127.5637736373763</v>
          </cell>
          <cell r="BY153">
            <v>132.27354250746765</v>
          </cell>
          <cell r="BZ153">
            <v>136.98331137755895</v>
          </cell>
          <cell r="CA153">
            <v>141.6930802476503</v>
          </cell>
          <cell r="CB153">
            <v>146.40284911774162</v>
          </cell>
          <cell r="CC153">
            <v>151.34589490793695</v>
          </cell>
          <cell r="CD153">
            <v>156.28894069813228</v>
          </cell>
          <cell r="CE153">
            <v>161.23198648832764</v>
          </cell>
          <cell r="CF153">
            <v>166.17503227852296</v>
          </cell>
          <cell r="CG153">
            <v>171.11807806871832</v>
          </cell>
          <cell r="CH153">
            <v>175.70001984390478</v>
          </cell>
          <cell r="CI153">
            <v>180.28196161909119</v>
          </cell>
          <cell r="CJ153">
            <v>184.86390339427763</v>
          </cell>
          <cell r="CK153">
            <v>189.44584516946404</v>
          </cell>
          <cell r="CL153">
            <v>194.02778694465047</v>
          </cell>
          <cell r="CM153">
            <v>199.09865982975074</v>
          </cell>
          <cell r="CN153">
            <v>204.16953271485096</v>
          </cell>
          <cell r="CO153">
            <v>209.24040559995126</v>
          </cell>
          <cell r="CP153">
            <v>214.3112784850515</v>
          </cell>
          <cell r="CQ153">
            <v>219.38215137015175</v>
          </cell>
        </row>
        <row r="154">
          <cell r="C154" t="str">
            <v>GBR</v>
          </cell>
          <cell r="D154">
            <v>4</v>
          </cell>
          <cell r="E154">
            <v>209.33222196002501</v>
          </cell>
          <cell r="F154">
            <v>210.93559928073438</v>
          </cell>
          <cell r="G154">
            <v>212.55125764832937</v>
          </cell>
          <cell r="H154">
            <v>214.17929112932239</v>
          </cell>
          <cell r="I154">
            <v>215.81979451072701</v>
          </cell>
          <cell r="J154">
            <v>217.47286330557665</v>
          </cell>
          <cell r="K154">
            <v>219.13859375848551</v>
          </cell>
          <cell r="L154">
            <v>220.81708285125211</v>
          </cell>
          <cell r="M154">
            <v>222.50842830850573</v>
          </cell>
          <cell r="N154">
            <v>224.21272860339616</v>
          </cell>
          <cell r="O154">
            <v>225.93008296332695</v>
          </cell>
          <cell r="P154">
            <v>227.66059137573257</v>
          </cell>
          <cell r="Q154">
            <v>229.40435459389988</v>
          </cell>
          <cell r="R154">
            <v>231.16147414283424</v>
          </cell>
          <cell r="S154">
            <v>232.93205232517036</v>
          </cell>
          <cell r="T154">
            <v>234.71619222712863</v>
          </cell>
          <cell r="U154">
            <v>236.51399772451691</v>
          </cell>
          <cell r="V154">
            <v>238.32557348877845</v>
          </cell>
          <cell r="W154">
            <v>240.15102499308594</v>
          </cell>
          <cell r="X154">
            <v>241.99045851848248</v>
          </cell>
          <cell r="Y154">
            <v>243.84398116006935</v>
          </cell>
          <cell r="Z154">
            <v>245.71170083324131</v>
          </cell>
          <cell r="AA154">
            <v>247.59372627996959</v>
          </cell>
          <cell r="AB154">
            <v>249.49016707513314</v>
          </cell>
          <cell r="AC154">
            <v>251.40113363289819</v>
          </cell>
          <cell r="AD154">
            <v>253.32673721314677</v>
          </cell>
          <cell r="AE154">
            <v>255.26708992795446</v>
          </cell>
          <cell r="AF154">
            <v>257.22230474811778</v>
          </cell>
          <cell r="AG154">
            <v>259.19249550973154</v>
          </cell>
          <cell r="AH154">
            <v>261.1777769208166</v>
          </cell>
          <cell r="AI154">
            <v>263.17826456799827</v>
          </cell>
          <cell r="AJ154">
            <v>265.19407492323614</v>
          </cell>
          <cell r="AK154">
            <v>267.2253253506052</v>
          </cell>
          <cell r="AL154">
            <v>269.27213411312891</v>
          </cell>
          <cell r="AM154">
            <v>271.33462037966484</v>
          </cell>
          <cell r="AN154">
            <v>273.41290423184273</v>
          </cell>
          <cell r="AO154">
            <v>275.50710667105602</v>
          </cell>
          <cell r="AP154">
            <v>277.61734962550656</v>
          </cell>
          <cell r="AQ154">
            <v>279.74375595730379</v>
          </cell>
          <cell r="AR154">
            <v>281.88644946961767</v>
          </cell>
          <cell r="AS154">
            <v>284.04555491388692</v>
          </cell>
          <cell r="AT154">
            <v>286.22119799708224</v>
          </cell>
          <cell r="AU154">
            <v>288.41350538902509</v>
          </cell>
          <cell r="AV154">
            <v>290.62260472976277</v>
          </cell>
          <cell r="AW154">
            <v>292.84862463699983</v>
          </cell>
          <cell r="AX154">
            <v>295.09169471358632</v>
          </cell>
          <cell r="AY154">
            <v>297.35194555506359</v>
          </cell>
          <cell r="AZ154">
            <v>299.62950875726779</v>
          </cell>
          <cell r="BA154">
            <v>301.92451692399158</v>
          </cell>
          <cell r="BB154">
            <v>304.23710367470454</v>
          </cell>
          <cell r="BC154">
            <v>306.56740365233281</v>
          </cell>
          <cell r="BD154">
            <v>308.91555253109823</v>
          </cell>
          <cell r="BE154">
            <v>311.28168702441741</v>
          </cell>
          <cell r="BF154">
            <v>313.6659448928616</v>
          </cell>
          <cell r="BG154">
            <v>316.06846495217729</v>
          </cell>
          <cell r="BH154">
            <v>318.48938708136825</v>
          </cell>
          <cell r="BI154">
            <v>320.92885223083965</v>
          </cell>
          <cell r="BJ154">
            <v>323.3870024306043</v>
          </cell>
          <cell r="BK154">
            <v>325.86398079855201</v>
          </cell>
          <cell r="BL154">
            <v>328.35993154878213</v>
          </cell>
          <cell r="BM154">
            <v>330.875</v>
          </cell>
          <cell r="BN154">
            <v>320.20499999999998</v>
          </cell>
          <cell r="BO154">
            <v>319.1463</v>
          </cell>
          <cell r="BP154">
            <v>321.80009920315445</v>
          </cell>
          <cell r="BQ154">
            <v>324.45389840630895</v>
          </cell>
          <cell r="BR154">
            <v>327.10769760946351</v>
          </cell>
          <cell r="BS154">
            <v>330.09261482515944</v>
          </cell>
          <cell r="BT154">
            <v>333.07753204085537</v>
          </cell>
          <cell r="BU154">
            <v>336.0624492565513</v>
          </cell>
          <cell r="BV154">
            <v>339.04736647224723</v>
          </cell>
          <cell r="BW154">
            <v>342.03228368794311</v>
          </cell>
          <cell r="BX154">
            <v>345.82035718725803</v>
          </cell>
          <cell r="BY154">
            <v>349.60843068657289</v>
          </cell>
          <cell r="BZ154">
            <v>353.39650418588781</v>
          </cell>
          <cell r="CA154">
            <v>357.18457768520273</v>
          </cell>
          <cell r="CB154">
            <v>360.97265118451764</v>
          </cell>
          <cell r="CC154">
            <v>364.57987030548259</v>
          </cell>
          <cell r="CD154">
            <v>368.18708942644759</v>
          </cell>
          <cell r="CE154">
            <v>371.79430854741253</v>
          </cell>
          <cell r="CF154">
            <v>375.40152766837747</v>
          </cell>
          <cell r="CG154">
            <v>379.00874678934235</v>
          </cell>
          <cell r="CH154">
            <v>382.66369271075473</v>
          </cell>
          <cell r="CI154">
            <v>386.31863863216716</v>
          </cell>
          <cell r="CJ154">
            <v>389.97358455357954</v>
          </cell>
          <cell r="CK154">
            <v>393.62853047499192</v>
          </cell>
          <cell r="CL154">
            <v>397.28347639640424</v>
          </cell>
          <cell r="CM154">
            <v>401.02382309527178</v>
          </cell>
          <cell r="CN154">
            <v>404.76416979413932</v>
          </cell>
          <cell r="CO154">
            <v>408.5045164930068</v>
          </cell>
          <cell r="CP154">
            <v>412.24486319187429</v>
          </cell>
          <cell r="CQ154">
            <v>415.98520989074171</v>
          </cell>
        </row>
        <row r="155">
          <cell r="C155" t="str">
            <v>TZA</v>
          </cell>
          <cell r="D155">
            <v>14</v>
          </cell>
          <cell r="E155">
            <v>0.10935662119701857</v>
          </cell>
          <cell r="F155">
            <v>0.11604278299099835</v>
          </cell>
          <cell r="G155">
            <v>0.12313774270727984</v>
          </cell>
          <cell r="H155">
            <v>0.13066649461707983</v>
          </cell>
          <cell r="I155">
            <v>0.13865556116375</v>
          </cell>
          <cell r="J155">
            <v>0.14713308639659037</v>
          </cell>
          <cell r="K155">
            <v>0.15612893511728979</v>
          </cell>
          <cell r="L155">
            <v>0.16567479808826857</v>
          </cell>
          <cell r="M155">
            <v>0.17580430367355357</v>
          </cell>
          <cell r="N155">
            <v>0.18655313630547637</v>
          </cell>
          <cell r="O155">
            <v>0.19795916219453141</v>
          </cell>
          <cell r="P155">
            <v>0.21006256272524759</v>
          </cell>
          <cell r="Q155">
            <v>0.22290597600800294</v>
          </cell>
          <cell r="R155">
            <v>0.236534647085444</v>
          </cell>
          <cell r="S155">
            <v>0.25099658732266034</v>
          </cell>
          <cell r="T155">
            <v>0.26634274354261711</v>
          </cell>
          <cell r="U155">
            <v>0.28262717750267946</v>
          </cell>
          <cell r="V155">
            <v>0.29990725634449245</v>
          </cell>
          <cell r="W155">
            <v>0.31824385468813726</v>
          </cell>
          <cell r="X155">
            <v>0.33770156908250526</v>
          </cell>
          <cell r="Y155">
            <v>0.35834894556735986</v>
          </cell>
          <cell r="Z155">
            <v>0.38025872114874687</v>
          </cell>
          <cell r="AA155">
            <v>0.4035080800384277</v>
          </cell>
          <cell r="AB155">
            <v>0.4281789255600213</v>
          </cell>
          <cell r="AC155">
            <v>0.45435816867973083</v>
          </cell>
          <cell r="AD155">
            <v>0.48213803417809781</v>
          </cell>
          <cell r="AE155">
            <v>0.51161638554137134</v>
          </cell>
          <cell r="AF155">
            <v>0.542897069717027</v>
          </cell>
          <cell r="AG155">
            <v>0.57609028294794684</v>
          </cell>
          <cell r="AH155">
            <v>0.61131295897402893</v>
          </cell>
          <cell r="AI155">
            <v>0.64868918096879113</v>
          </cell>
          <cell r="AJ155">
            <v>0.68835061866214797</v>
          </cell>
          <cell r="AK155">
            <v>0.73043699218926539</v>
          </cell>
          <cell r="AL155">
            <v>0.77509656429955043</v>
          </cell>
          <cell r="AM155">
            <v>0.82248666265973958</v>
          </cell>
          <cell r="AN155">
            <v>0.87277423409106525</v>
          </cell>
          <cell r="AO155">
            <v>0.92613643269297985</v>
          </cell>
          <cell r="AP155">
            <v>0.98276124392529096</v>
          </cell>
          <cell r="AQ155">
            <v>1.0428481468472375</v>
          </cell>
          <cell r="AR155">
            <v>1.1066088168464558</v>
          </cell>
          <cell r="AS155">
            <v>1.1742678713334251</v>
          </cell>
          <cell r="AT155">
            <v>1.2460636610283391</v>
          </cell>
          <cell r="AU155">
            <v>1.3222491096279654</v>
          </cell>
          <cell r="AV155">
            <v>1.4030926048104895</v>
          </cell>
          <cell r="AW155">
            <v>1.4888789437171934</v>
          </cell>
          <cell r="AX155">
            <v>1.5799103362417302</v>
          </cell>
          <cell r="AY155">
            <v>1.6765074696614046</v>
          </cell>
          <cell r="AZ155">
            <v>1.7790106383609641</v>
          </cell>
          <cell r="BA155">
            <v>1.8877809426287131</v>
          </cell>
          <cell r="BB155">
            <v>2.0032015607480975</v>
          </cell>
          <cell r="BC155">
            <v>2.1256790988661076</v>
          </cell>
          <cell r="BD155">
            <v>2.2556450233938437</v>
          </cell>
          <cell r="BE155">
            <v>2.3935571809853378</v>
          </cell>
          <cell r="BF155">
            <v>2.53990141144924</v>
          </cell>
          <cell r="BG155">
            <v>2.6951932592753707</v>
          </cell>
          <cell r="BH155">
            <v>2.8599797898055415</v>
          </cell>
          <cell r="BI155">
            <v>3.0348415164466851</v>
          </cell>
          <cell r="BJ155">
            <v>3.2203944457155234</v>
          </cell>
          <cell r="BK155">
            <v>3.4172922473190983</v>
          </cell>
          <cell r="BL155">
            <v>3.6262285569159718</v>
          </cell>
          <cell r="BM155">
            <v>3.8479394196703072</v>
          </cell>
          <cell r="BN155">
            <v>4.1964697098351538</v>
          </cell>
          <cell r="BO155">
            <v>4.544999999999999</v>
          </cell>
          <cell r="BP155">
            <v>4.8935302901648452</v>
          </cell>
          <cell r="BQ155">
            <v>5.2420605803296914</v>
          </cell>
          <cell r="BR155">
            <v>5.5905908704945393</v>
          </cell>
          <cell r="BS155">
            <v>5.9714590226334439</v>
          </cell>
          <cell r="BT155">
            <v>6.3523271747723484</v>
          </cell>
          <cell r="BU155">
            <v>6.7331953269112521</v>
          </cell>
          <cell r="BV155">
            <v>7.1140634790501567</v>
          </cell>
          <cell r="BW155">
            <v>7.4949316311890604</v>
          </cell>
          <cell r="BX155">
            <v>7.9988695046205116</v>
          </cell>
          <cell r="BY155">
            <v>8.5028073780519637</v>
          </cell>
          <cell r="BZ155">
            <v>9.0067452514834141</v>
          </cell>
          <cell r="CA155">
            <v>9.5106831249148662</v>
          </cell>
          <cell r="CB155">
            <v>10.014620998346317</v>
          </cell>
          <cell r="CC155">
            <v>10.668990740644084</v>
          </cell>
          <cell r="CD155">
            <v>11.323360482941851</v>
          </cell>
          <cell r="CE155">
            <v>11.977730225239618</v>
          </cell>
          <cell r="CF155">
            <v>12.632099967537387</v>
          </cell>
          <cell r="CG155">
            <v>13.286469709835155</v>
          </cell>
          <cell r="CH155">
            <v>14.125205482661954</v>
          </cell>
          <cell r="CI155">
            <v>14.963941255488752</v>
          </cell>
          <cell r="CJ155">
            <v>15.802677028315554</v>
          </cell>
          <cell r="CK155">
            <v>16.641412801142355</v>
          </cell>
          <cell r="CL155">
            <v>17.480148573969156</v>
          </cell>
          <cell r="CM155">
            <v>18.549213579990479</v>
          </cell>
          <cell r="CN155">
            <v>19.618278586011801</v>
          </cell>
          <cell r="CO155">
            <v>20.687343592033127</v>
          </cell>
          <cell r="CP155">
            <v>21.756408598054453</v>
          </cell>
          <cell r="CQ155">
            <v>22.825473604075771</v>
          </cell>
        </row>
        <row r="156">
          <cell r="C156" t="str">
            <v>USA</v>
          </cell>
          <cell r="D156">
            <v>3</v>
          </cell>
          <cell r="E156">
            <v>1942.0072791047678</v>
          </cell>
          <cell r="F156">
            <v>1963.308101451945</v>
          </cell>
          <cell r="G156">
            <v>1984.8425609422718</v>
          </cell>
          <cell r="H156">
            <v>2006.6132202145877</v>
          </cell>
          <cell r="I156">
            <v>2028.622670015925</v>
          </cell>
          <cell r="J156">
            <v>2050.8735295098118</v>
          </cell>
          <cell r="K156">
            <v>2073.3684465879574</v>
          </cell>
          <cell r="L156">
            <v>2096.110098185356</v>
          </cell>
          <cell r="M156">
            <v>2119.1011905988471</v>
          </cell>
          <cell r="N156">
            <v>2142.3444598091692</v>
          </cell>
          <cell r="O156">
            <v>2165.8426718065466</v>
          </cell>
          <cell r="P156">
            <v>2189.598622919847</v>
          </cell>
          <cell r="Q156">
            <v>2213.6151401493498</v>
          </cell>
          <cell r="R156">
            <v>2237.8950815031635</v>
          </cell>
          <cell r="S156">
            <v>2262.4413363373342</v>
          </cell>
          <cell r="T156">
            <v>2287.2568256996847</v>
          </cell>
          <cell r="U156">
            <v>2312.344502677423</v>
          </cell>
          <cell r="V156">
            <v>2337.7073527485663</v>
          </cell>
          <cell r="W156">
            <v>2363.3483941372174</v>
          </cell>
          <cell r="X156">
            <v>2389.2706781727384</v>
          </cell>
          <cell r="Y156">
            <v>2415.4772896528652</v>
          </cell>
          <cell r="Z156">
            <v>2441.9713472108033</v>
          </cell>
          <cell r="AA156">
            <v>2468.7560036863511</v>
          </cell>
          <cell r="AB156">
            <v>2495.8344465010923</v>
          </cell>
          <cell r="AC156">
            <v>2523.2098980377068</v>
          </cell>
          <cell r="AD156">
            <v>2550.8856160234377</v>
          </cell>
          <cell r="AE156">
            <v>2578.8648939177683</v>
          </cell>
          <cell r="AF156">
            <v>2607.1510613043483</v>
          </cell>
          <cell r="AG156">
            <v>2635.7474842872211</v>
          </cell>
          <cell r="AH156">
            <v>2664.6575658913962</v>
          </cell>
          <cell r="AI156">
            <v>2693.8847464678147</v>
          </cell>
          <cell r="AJ156">
            <v>2723.4325041027569</v>
          </cell>
          <cell r="AK156">
            <v>2753.3043550317416</v>
          </cell>
          <cell r="AL156">
            <v>2783.5038540579635</v>
          </cell>
          <cell r="AM156">
            <v>2814.0345949753219</v>
          </cell>
          <cell r="AN156">
            <v>2844.9002109960875</v>
          </cell>
          <cell r="AO156">
            <v>2876.1043751832626</v>
          </cell>
          <cell r="AP156">
            <v>2907.6508008876808</v>
          </cell>
          <cell r="AQ156">
            <v>2939.5432421899022</v>
          </cell>
          <cell r="AR156">
            <v>2971.7854943469574</v>
          </cell>
          <cell r="AS156">
            <v>3004.3813942439874</v>
          </cell>
          <cell r="AT156">
            <v>3037.3348208508414</v>
          </cell>
          <cell r="AU156">
            <v>3070.6496956836809</v>
          </cell>
          <cell r="AV156">
            <v>3104.3299832716466</v>
          </cell>
          <cell r="AW156">
            <v>3138.3796916286447</v>
          </cell>
          <cell r="AX156">
            <v>3172.8028727303072</v>
          </cell>
          <cell r="AY156">
            <v>3207.6036229961846</v>
          </cell>
          <cell r="AZ156">
            <v>3242.7860837772278</v>
          </cell>
          <cell r="BA156">
            <v>3278.354441848614</v>
          </cell>
          <cell r="BB156">
            <v>3314.3129299079828</v>
          </cell>
          <cell r="BC156">
            <v>3350.6658270791336</v>
          </cell>
          <cell r="BD156">
            <v>3387.4174594212486</v>
          </cell>
          <cell r="BE156">
            <v>3424.5722004437025</v>
          </cell>
          <cell r="BF156">
            <v>3462.1344716265171</v>
          </cell>
          <cell r="BG156">
            <v>3500.1087429465247</v>
          </cell>
          <cell r="BH156">
            <v>3538.4995334093051</v>
          </cell>
          <cell r="BI156">
            <v>3577.3114115869535</v>
          </cell>
          <cell r="BJ156">
            <v>3616.5489961617495</v>
          </cell>
          <cell r="BK156">
            <v>3656.2169564757887</v>
          </cell>
          <cell r="BL156">
            <v>3696.3200130866417</v>
          </cell>
          <cell r="BM156">
            <v>3736.86293832911</v>
          </cell>
          <cell r="BN156">
            <v>3784.5850841645547</v>
          </cell>
          <cell r="BO156">
            <v>3832.3072299999994</v>
          </cell>
          <cell r="BP156">
            <v>3880.0293758354442</v>
          </cell>
          <cell r="BQ156">
            <v>3927.7515216708894</v>
          </cell>
          <cell r="BR156">
            <v>3975.4736675063346</v>
          </cell>
          <cell r="BS156">
            <v>4029.2603955350255</v>
          </cell>
          <cell r="BT156">
            <v>4083.0471235637156</v>
          </cell>
          <cell r="BU156">
            <v>4136.8338515924061</v>
          </cell>
          <cell r="BV156">
            <v>4190.6205796210961</v>
          </cell>
          <cell r="BW156">
            <v>4244.4073076497871</v>
          </cell>
          <cell r="BX156">
            <v>4287.8842236447945</v>
          </cell>
          <cell r="BY156">
            <v>4331.3611396398019</v>
          </cell>
          <cell r="BZ156">
            <v>4374.8380556348093</v>
          </cell>
          <cell r="CA156">
            <v>4418.3149716298167</v>
          </cell>
          <cell r="CB156">
            <v>4461.791887624825</v>
          </cell>
          <cell r="CC156">
            <v>4506.2942827687766</v>
          </cell>
          <cell r="CD156">
            <v>4550.7966779127291</v>
          </cell>
          <cell r="CE156">
            <v>4595.2990730566808</v>
          </cell>
          <cell r="CF156">
            <v>4639.8014682006324</v>
          </cell>
          <cell r="CG156">
            <v>4684.303863344584</v>
          </cell>
          <cell r="CH156">
            <v>4727.2601684689662</v>
          </cell>
          <cell r="CI156">
            <v>4770.2164735933475</v>
          </cell>
          <cell r="CJ156">
            <v>4813.1727787177297</v>
          </cell>
          <cell r="CK156">
            <v>4856.1290838421119</v>
          </cell>
          <cell r="CL156">
            <v>4899.0853889664959</v>
          </cell>
          <cell r="CM156">
            <v>4955.9974910809324</v>
          </cell>
          <cell r="CN156">
            <v>5012.9095931953689</v>
          </cell>
          <cell r="CO156">
            <v>5069.8216953098045</v>
          </cell>
          <cell r="CP156">
            <v>5126.7337974242419</v>
          </cell>
          <cell r="CQ156">
            <v>5183.6458995386765</v>
          </cell>
        </row>
        <row r="157">
          <cell r="C157" t="str">
            <v>URY</v>
          </cell>
          <cell r="D157">
            <v>16</v>
          </cell>
          <cell r="E157">
            <v>1.8668435257846199</v>
          </cell>
          <cell r="F157">
            <v>1.916310099638598</v>
          </cell>
          <cell r="G157">
            <v>1.9670874110530918</v>
          </cell>
          <cell r="H157">
            <v>2.0192101912176437</v>
          </cell>
          <cell r="I157">
            <v>2.0727140916093987</v>
          </cell>
          <cell r="J157">
            <v>2.1276357083783699</v>
          </cell>
          <cell r="K157">
            <v>2.1840126073788499</v>
          </cell>
          <cell r="L157">
            <v>2.2418833498640933</v>
          </cell>
          <cell r="M157">
            <v>2.3012875188618387</v>
          </cell>
          <cell r="N157">
            <v>2.3622657462487178</v>
          </cell>
          <cell r="O157">
            <v>2.4248597405420651</v>
          </cell>
          <cell r="P157">
            <v>2.4891123154281414</v>
          </cell>
          <cell r="Q157">
            <v>2.5550674190462783</v>
          </cell>
          <cell r="R157">
            <v>2.6227701640489829</v>
          </cell>
          <cell r="S157">
            <v>2.6922668584585536</v>
          </cell>
          <cell r="T157">
            <v>2.7636050373413203</v>
          </cell>
          <cell r="U157">
            <v>2.8368334953211685</v>
          </cell>
          <cell r="V157">
            <v>2.9120023199545906</v>
          </cell>
          <cell r="W157">
            <v>2.9891629259900898</v>
          </cell>
          <cell r="X157">
            <v>3.0683680905353703</v>
          </cell>
          <cell r="Y157">
            <v>3.1496719891563676</v>
          </cell>
          <cell r="Z157">
            <v>3.2331302329328122</v>
          </cell>
          <cell r="AA157">
            <v>3.318799906495669</v>
          </cell>
          <cell r="AB157">
            <v>3.4067396070724727</v>
          </cell>
          <cell r="AC157">
            <v>3.4970094845672648</v>
          </cell>
          <cell r="AD157">
            <v>3.589671282702545</v>
          </cell>
          <cell r="AE157">
            <v>3.68478838125138</v>
          </cell>
          <cell r="AF157">
            <v>3.782425839388555</v>
          </cell>
          <cell r="AG157">
            <v>3.88265044019042</v>
          </cell>
          <cell r="AH157">
            <v>3.9855307363138666</v>
          </cell>
          <cell r="AI157">
            <v>4.0911370968856824</v>
          </cell>
          <cell r="AJ157">
            <v>4.1995417556343524</v>
          </cell>
          <cell r="AK157">
            <v>4.310818860297231</v>
          </cell>
          <cell r="AL157">
            <v>4.4250445233368749</v>
          </cell>
          <cell r="AM157">
            <v>4.5422968740012335</v>
          </cell>
          <cell r="AN157">
            <v>4.6626561117632948</v>
          </cell>
          <cell r="AO157">
            <v>4.7862045611767527</v>
          </cell>
          <cell r="AP157">
            <v>4.9130267281852005</v>
          </cell>
          <cell r="AQ157">
            <v>5.0432093579233825</v>
          </cell>
          <cell r="AR157">
            <v>5.1768414940500245</v>
          </cell>
          <cell r="AS157">
            <v>5.3140145396528347</v>
          </cell>
          <cell r="AT157">
            <v>5.4548223197673309</v>
          </cell>
          <cell r="AU157">
            <v>5.5993611455522565</v>
          </cell>
          <cell r="AV157">
            <v>5.7477298801654824</v>
          </cell>
          <cell r="AW157">
            <v>5.9000300063854478</v>
          </cell>
          <cell r="AX157">
            <v>6.0563656960244012</v>
          </cell>
          <cell r="AY157">
            <v>6.2168438811809086</v>
          </cell>
          <cell r="AZ157">
            <v>6.3815743273803767</v>
          </cell>
          <cell r="BA157">
            <v>6.5506697086536079</v>
          </cell>
          <cell r="BB157">
            <v>6.7242456846047478</v>
          </cell>
          <cell r="BC157">
            <v>6.9024209795213345</v>
          </cell>
          <cell r="BD157">
            <v>7.0853174635805631</v>
          </cell>
          <cell r="BE157">
            <v>7.2730602362073062</v>
          </cell>
          <cell r="BF157">
            <v>7.4657777116409108</v>
          </cell>
          <cell r="BG157">
            <v>7.6636017067692936</v>
          </cell>
          <cell r="BH157">
            <v>7.8666675312904184</v>
          </cell>
          <cell r="BI157">
            <v>8.0751140802628179</v>
          </cell>
          <cell r="BJ157">
            <v>8.2890839291084699</v>
          </cell>
          <cell r="BK157">
            <v>8.5087234311330082</v>
          </cell>
          <cell r="BL157">
            <v>8.7341828176299643</v>
          </cell>
          <cell r="BM157">
            <v>8.9656163006375209</v>
          </cell>
          <cell r="BN157">
            <v>9.2623081503187592</v>
          </cell>
          <cell r="BO157">
            <v>9.5589999999999993</v>
          </cell>
          <cell r="BP157">
            <v>9.8556918496812393</v>
          </cell>
          <cell r="BQ157">
            <v>10.152383699362479</v>
          </cell>
          <cell r="BR157">
            <v>10.449075549043719</v>
          </cell>
          <cell r="BS157">
            <v>10.784927802510085</v>
          </cell>
          <cell r="BT157">
            <v>11.120780055976446</v>
          </cell>
          <cell r="BU157">
            <v>11.456632309442812</v>
          </cell>
          <cell r="BV157">
            <v>11.792484562909175</v>
          </cell>
          <cell r="BW157">
            <v>12.128336816375535</v>
          </cell>
          <cell r="BX157">
            <v>12.441264837276687</v>
          </cell>
          <cell r="BY157">
            <v>12.754192858177836</v>
          </cell>
          <cell r="BZ157">
            <v>13.067120879078985</v>
          </cell>
          <cell r="CA157">
            <v>13.380048899980135</v>
          </cell>
          <cell r="CB157">
            <v>13.692976920881286</v>
          </cell>
          <cell r="CC157">
            <v>14.059235761697167</v>
          </cell>
          <cell r="CD157">
            <v>14.425494602513046</v>
          </cell>
          <cell r="CE157">
            <v>14.791753443328927</v>
          </cell>
          <cell r="CF157">
            <v>15.158012284144805</v>
          </cell>
          <cell r="CG157">
            <v>15.524271124960688</v>
          </cell>
          <cell r="CH157">
            <v>15.930911600057781</v>
          </cell>
          <cell r="CI157">
            <v>16.337552075154875</v>
          </cell>
          <cell r="CJ157">
            <v>16.74419255025197</v>
          </cell>
          <cell r="CK157">
            <v>17.150833025349062</v>
          </cell>
          <cell r="CL157">
            <v>17.557473500446157</v>
          </cell>
          <cell r="CM157">
            <v>17.975559928862602</v>
          </cell>
          <cell r="CN157">
            <v>18.393646357279046</v>
          </cell>
          <cell r="CO157">
            <v>18.81173278569549</v>
          </cell>
          <cell r="CP157">
            <v>19.229819214111934</v>
          </cell>
          <cell r="CQ157">
            <v>19.647905642528372</v>
          </cell>
        </row>
        <row r="158">
          <cell r="C158" t="str">
            <v>UZB</v>
          </cell>
          <cell r="D158">
            <v>7</v>
          </cell>
          <cell r="E158">
            <v>14.519180940663839</v>
          </cell>
          <cell r="F158">
            <v>14.787787513414399</v>
          </cell>
          <cell r="G158">
            <v>15.061363339679993</v>
          </cell>
          <cell r="H158">
            <v>15.340000351241157</v>
          </cell>
          <cell r="I158">
            <v>15.623792180627291</v>
          </cell>
          <cell r="J158">
            <v>15.912834192580716</v>
          </cell>
          <cell r="K158">
            <v>16.207223516102818</v>
          </cell>
          <cell r="L158">
            <v>16.507059077093054</v>
          </cell>
          <cell r="M158">
            <v>16.812441631591771</v>
          </cell>
          <cell r="N158">
            <v>17.123473799638038</v>
          </cell>
          <cell r="O158">
            <v>17.440260099753843</v>
          </cell>
          <cell r="P158">
            <v>17.762906984066248</v>
          </cell>
          <cell r="Q158">
            <v>18.091522874079317</v>
          </cell>
          <cell r="R158">
            <v>18.426218197107822</v>
          </cell>
          <cell r="S158">
            <v>18.767105423384983</v>
          </cell>
          <cell r="T158">
            <v>19.114299103856702</v>
          </cell>
          <cell r="U158">
            <v>19.467915908674986</v>
          </cell>
          <cell r="V158">
            <v>19.82807466640352</v>
          </cell>
          <cell r="W158">
            <v>20.19489640394854</v>
          </cell>
          <cell r="X158">
            <v>20.56850438722843</v>
          </cell>
          <cell r="Y158">
            <v>20.949024162595709</v>
          </cell>
          <cell r="Z158">
            <v>21.336583599025339</v>
          </cell>
          <cell r="AA158">
            <v>21.731312931083512</v>
          </cell>
          <cell r="AB158">
            <v>22.133344802691372</v>
          </cell>
          <cell r="AC158">
            <v>22.542814311698368</v>
          </cell>
          <cell r="AD158">
            <v>22.959859055280216</v>
          </cell>
          <cell r="AE158">
            <v>23.384619176176731</v>
          </cell>
          <cell r="AF158">
            <v>23.817237409785072</v>
          </cell>
          <cell r="AG158">
            <v>24.257859132124203</v>
          </cell>
          <cell r="AH158">
            <v>24.706632408686719</v>
          </cell>
          <cell r="AI158">
            <v>25.163708044194422</v>
          </cell>
          <cell r="AJ158">
            <v>25.629239633274388</v>
          </cell>
          <cell r="AK158">
            <v>26.103383612072541</v>
          </cell>
          <cell r="AL158">
            <v>26.586299310822099</v>
          </cell>
          <cell r="AM158">
            <v>27.078149007384528</v>
          </cell>
          <cell r="AN158">
            <v>27.579097981781015</v>
          </cell>
          <cell r="AO158">
            <v>28.089314571732775</v>
          </cell>
          <cell r="AP158">
            <v>28.608970229228873</v>
          </cell>
          <cell r="AQ158">
            <v>29.138239578140549</v>
          </cell>
          <cell r="AR158">
            <v>29.677300472901408</v>
          </cell>
          <cell r="AS158">
            <v>30.226334058273213</v>
          </cell>
          <cell r="AT158">
            <v>30.785524830217344</v>
          </cell>
          <cell r="AU158">
            <v>31.355060697892391</v>
          </cell>
          <cell r="AV158">
            <v>31.935133046798704</v>
          </cell>
          <cell r="AW158">
            <v>32.525936803091142</v>
          </cell>
          <cell r="AX158">
            <v>33.127670499081582</v>
          </cell>
          <cell r="AY158">
            <v>33.740536339953273</v>
          </cell>
          <cell r="AZ158">
            <v>34.364740271709373</v>
          </cell>
          <cell r="BA158">
            <v>35.000492050378575</v>
          </cell>
          <cell r="BB158">
            <v>35.648005312501034</v>
          </cell>
          <cell r="BC158">
            <v>36.307497646918272</v>
          </cell>
          <cell r="BD158">
            <v>36.979190667891245</v>
          </cell>
          <cell r="BE158">
            <v>37.663310089571077</v>
          </cell>
          <cell r="BF158">
            <v>38.360085801847497</v>
          </cell>
          <cell r="BG158">
            <v>39.069751947600523</v>
          </cell>
          <cell r="BH158">
            <v>39.792547001381266</v>
          </cell>
          <cell r="BI158">
            <v>40.528713849548389</v>
          </cell>
          <cell r="BJ158">
            <v>41.278499871887028</v>
          </cell>
          <cell r="BK158">
            <v>42.042157024737762</v>
          </cell>
          <cell r="BL158">
            <v>42.819941925663407</v>
          </cell>
          <cell r="BM158">
            <v>43.612115939682177</v>
          </cell>
          <cell r="BN158">
            <v>44.410557969841086</v>
          </cell>
          <cell r="BO158">
            <v>45.209000000000003</v>
          </cell>
          <cell r="BP158">
            <v>46.00744203015892</v>
          </cell>
          <cell r="BQ158">
            <v>46.80588406031783</v>
          </cell>
          <cell r="BR158">
            <v>47.604326090476739</v>
          </cell>
          <cell r="BS158">
            <v>48.502031260960024</v>
          </cell>
          <cell r="BT158">
            <v>49.399736431443301</v>
          </cell>
          <cell r="BU158">
            <v>50.297441601926586</v>
          </cell>
          <cell r="BV158">
            <v>51.195146772409871</v>
          </cell>
          <cell r="BW158">
            <v>52.092851942893148</v>
          </cell>
          <cell r="BX158">
            <v>53.287969901422443</v>
          </cell>
          <cell r="BY158">
            <v>54.483087859951723</v>
          </cell>
          <cell r="BZ158">
            <v>55.678205818481018</v>
          </cell>
          <cell r="CA158">
            <v>56.873323777010313</v>
          </cell>
          <cell r="CB158">
            <v>58.068441735539608</v>
          </cell>
          <cell r="CC158">
            <v>59.324752103734703</v>
          </cell>
          <cell r="CD158">
            <v>60.581062471929798</v>
          </cell>
          <cell r="CE158">
            <v>61.837372840124885</v>
          </cell>
          <cell r="CF158">
            <v>63.09368320831998</v>
          </cell>
          <cell r="CG158">
            <v>64.349993576515061</v>
          </cell>
          <cell r="CH158">
            <v>65.574108379462018</v>
          </cell>
          <cell r="CI158">
            <v>66.798223182408975</v>
          </cell>
          <cell r="CJ158">
            <v>68.022337985355932</v>
          </cell>
          <cell r="CK158">
            <v>69.246452788302889</v>
          </cell>
          <cell r="CL158">
            <v>70.470567591249846</v>
          </cell>
          <cell r="CM158">
            <v>71.493595421133577</v>
          </cell>
          <cell r="CN158">
            <v>72.516623251017293</v>
          </cell>
          <cell r="CO158">
            <v>73.539651080901038</v>
          </cell>
          <cell r="CP158">
            <v>74.562678910784769</v>
          </cell>
          <cell r="CQ158">
            <v>75.585706740668485</v>
          </cell>
        </row>
        <row r="159">
          <cell r="C159" t="str">
            <v>VEN</v>
          </cell>
          <cell r="D159">
            <v>16</v>
          </cell>
          <cell r="E159">
            <v>19.078168254717848</v>
          </cell>
          <cell r="F159">
            <v>19.583690868657321</v>
          </cell>
          <cell r="G159">
            <v>20.102608537603764</v>
          </cell>
          <cell r="H159">
            <v>20.635276196220225</v>
          </cell>
          <cell r="I159">
            <v>21.182058184029593</v>
          </cell>
          <cell r="J159">
            <v>21.743328494619323</v>
          </cell>
          <cell r="K159">
            <v>22.319471031449421</v>
          </cell>
          <cell r="L159">
            <v>22.910879870438691</v>
          </cell>
          <cell r="M159">
            <v>23.517959529508861</v>
          </cell>
          <cell r="N159">
            <v>24.14112524527091</v>
          </cell>
          <cell r="O159">
            <v>24.780803257042908</v>
          </cell>
          <cell r="P159">
            <v>25.437431098393571</v>
          </cell>
          <cell r="Q159">
            <v>26.111457896410997</v>
          </cell>
          <cell r="R159">
            <v>26.803344678901237</v>
          </cell>
          <cell r="S159">
            <v>27.513564689726863</v>
          </cell>
          <cell r="T159">
            <v>28.242603712501182</v>
          </cell>
          <cell r="U159">
            <v>28.990960402859525</v>
          </cell>
          <cell r="V159">
            <v>29.759146629534882</v>
          </cell>
          <cell r="W159">
            <v>30.547687824471158</v>
          </cell>
          <cell r="X159">
            <v>31.357123342213534</v>
          </cell>
          <cell r="Y159">
            <v>32.188006828821756</v>
          </cell>
          <cell r="Z159">
            <v>33.040906600558685</v>
          </cell>
          <cell r="AA159">
            <v>33.916406032613118</v>
          </cell>
          <cell r="AB159">
            <v>34.815103958122776</v>
          </cell>
          <cell r="AC159">
            <v>35.737615077770357</v>
          </cell>
          <cell r="AD159">
            <v>36.684570380232877</v>
          </cell>
          <cell r="AE159">
            <v>37.656617573771804</v>
          </cell>
          <cell r="AF159">
            <v>38.654421529259238</v>
          </cell>
          <cell r="AG159">
            <v>39.678664734943155</v>
          </cell>
          <cell r="AH159">
            <v>40.730047763262775</v>
          </cell>
          <cell r="AI159">
            <v>41.809289750033308</v>
          </cell>
          <cell r="AJ159">
            <v>42.917128886327909</v>
          </cell>
          <cell r="AK159">
            <v>44.054322923393215</v>
          </cell>
          <cell r="AL159">
            <v>45.221649690943877</v>
          </cell>
          <cell r="AM159">
            <v>46.41990762919054</v>
          </cell>
          <cell r="AN159">
            <v>47.649916334965233</v>
          </cell>
          <cell r="AO159">
            <v>48.912517122317659</v>
          </cell>
          <cell r="AP159">
            <v>50.208573597965874</v>
          </cell>
          <cell r="AQ159">
            <v>51.538972251994913</v>
          </cell>
          <cell r="AR159">
            <v>52.904623064207428</v>
          </cell>
          <cell r="AS159">
            <v>54.306460126541076</v>
          </cell>
          <cell r="AT159">
            <v>55.745442281978349</v>
          </cell>
          <cell r="AU159">
            <v>57.222553780385901</v>
          </cell>
          <cell r="AV159">
            <v>58.738804951731943</v>
          </cell>
          <cell r="AW159">
            <v>60.295232897142135</v>
          </cell>
          <cell r="AX159">
            <v>61.892902198266739</v>
          </cell>
          <cell r="AY159">
            <v>63.532905645444153</v>
          </cell>
          <cell r="AZ159">
            <v>65.216364985158933</v>
          </cell>
          <cell r="BA159">
            <v>66.944431687305539</v>
          </cell>
          <cell r="BB159">
            <v>68.718287732782571</v>
          </cell>
          <cell r="BC159">
            <v>70.539146421956289</v>
          </cell>
          <cell r="BD159">
            <v>72.408253204546298</v>
          </cell>
          <cell r="BE159">
            <v>74.326886531501131</v>
          </cell>
          <cell r="BF159">
            <v>76.296358729446311</v>
          </cell>
          <cell r="BG159">
            <v>78.318016898303043</v>
          </cell>
          <cell r="BH159">
            <v>80.393243832691539</v>
          </cell>
          <cell r="BI159">
            <v>82.52345896774915</v>
          </cell>
          <cell r="BJ159">
            <v>84.710119350010274</v>
          </cell>
          <cell r="BK159">
            <v>86.954720634012062</v>
          </cell>
          <cell r="BL159">
            <v>89.258798105307676</v>
          </cell>
          <cell r="BM159">
            <v>91.623927730586686</v>
          </cell>
          <cell r="BN159">
            <v>94.65596386529333</v>
          </cell>
          <cell r="BO159">
            <v>97.688000000000002</v>
          </cell>
          <cell r="BP159">
            <v>100.72003613470666</v>
          </cell>
          <cell r="BQ159">
            <v>103.75207226941332</v>
          </cell>
          <cell r="BR159">
            <v>106.78410840411998</v>
          </cell>
          <cell r="BS159">
            <v>110.21634346391936</v>
          </cell>
          <cell r="BT159">
            <v>113.64857852371871</v>
          </cell>
          <cell r="BU159">
            <v>117.08081358351808</v>
          </cell>
          <cell r="BV159">
            <v>120.51304864331746</v>
          </cell>
          <cell r="BW159">
            <v>123.94528370311679</v>
          </cell>
          <cell r="BX159">
            <v>127.14324504905169</v>
          </cell>
          <cell r="BY159">
            <v>130.34120639498656</v>
          </cell>
          <cell r="BZ159">
            <v>133.53916774092144</v>
          </cell>
          <cell r="CA159">
            <v>136.7371290868563</v>
          </cell>
          <cell r="CB159">
            <v>139.93509043279118</v>
          </cell>
          <cell r="CC159">
            <v>143.67806497423086</v>
          </cell>
          <cell r="CD159">
            <v>147.42103951567051</v>
          </cell>
          <cell r="CE159">
            <v>151.16401405711017</v>
          </cell>
          <cell r="CF159">
            <v>154.90698859854982</v>
          </cell>
          <cell r="CG159">
            <v>158.64996313998952</v>
          </cell>
          <cell r="CH159">
            <v>162.80561694596136</v>
          </cell>
          <cell r="CI159">
            <v>166.9612707519332</v>
          </cell>
          <cell r="CJ159">
            <v>171.11692455790507</v>
          </cell>
          <cell r="CK159">
            <v>175.2725783638769</v>
          </cell>
          <cell r="CL159">
            <v>179.42823216984877</v>
          </cell>
          <cell r="CM159">
            <v>183.70085765568888</v>
          </cell>
          <cell r="CN159">
            <v>187.97348314152899</v>
          </cell>
          <cell r="CO159">
            <v>192.24610862736907</v>
          </cell>
          <cell r="CP159">
            <v>196.51873411320918</v>
          </cell>
          <cell r="CQ159">
            <v>200.79135959904923</v>
          </cell>
        </row>
        <row r="160">
          <cell r="C160" t="str">
            <v>VNM</v>
          </cell>
          <cell r="D160">
            <v>9</v>
          </cell>
          <cell r="E160">
            <v>9.7464991085920207</v>
          </cell>
          <cell r="F160">
            <v>10.129989856602323</v>
          </cell>
          <cell r="G160">
            <v>10.528569628083615</v>
          </cell>
          <cell r="H160">
            <v>10.942832123484964</v>
          </cell>
          <cell r="I160">
            <v>11.373394403297519</v>
          </cell>
          <cell r="J160">
            <v>11.820897807190699</v>
          </cell>
          <cell r="K160">
            <v>12.286008909313169</v>
          </cell>
          <cell r="L160">
            <v>12.769420511181606</v>
          </cell>
          <cell r="M160">
            <v>13.271852673636147</v>
          </cell>
          <cell r="N160">
            <v>13.794053789399705</v>
          </cell>
          <cell r="O160">
            <v>14.336801697838741</v>
          </cell>
          <cell r="P160">
            <v>14.900904843585995</v>
          </cell>
          <cell r="Q160">
            <v>15.487203480750969</v>
          </cell>
          <cell r="R160">
            <v>16.096570924511905</v>
          </cell>
          <cell r="S160">
            <v>16.729914851953531</v>
          </cell>
          <cell r="T160">
            <v>17.388178654088239</v>
          </cell>
          <cell r="U160">
            <v>18.072342841074594</v>
          </cell>
          <cell r="V160">
            <v>18.783426502726265</v>
          </cell>
          <cell r="W160">
            <v>19.522488826486907</v>
          </cell>
          <cell r="X160">
            <v>20.290630675132064</v>
          </cell>
          <cell r="Y160">
            <v>21.088996226548122</v>
          </cell>
          <cell r="Z160">
            <v>21.918774678030864</v>
          </cell>
          <cell r="AA160">
            <v>22.781202017642208</v>
          </cell>
          <cell r="AB160">
            <v>23.677562865263678</v>
          </cell>
          <cell r="AC160">
            <v>24.609192386088893</v>
          </cell>
          <cell r="AD160">
            <v>25.577478279405309</v>
          </cell>
          <cell r="AE160">
            <v>26.58386284562761</v>
          </cell>
          <cell r="AF160">
            <v>27.629845134661622</v>
          </cell>
          <cell r="AG160">
            <v>28.716983178798877</v>
          </cell>
          <cell r="AH160">
            <v>29.846896313467781</v>
          </cell>
          <cell r="AI160">
            <v>31.021267589298247</v>
          </cell>
          <cell r="AJ160">
            <v>32.24184627909267</v>
          </cell>
          <cell r="AK160">
            <v>33.510450483437445</v>
          </cell>
          <cell r="AL160">
            <v>34.828969838836237</v>
          </cell>
          <cell r="AM160">
            <v>36.199368332398826</v>
          </cell>
          <cell r="AN160">
            <v>37.623687227278154</v>
          </cell>
          <cell r="AO160">
            <v>39.104048103213117</v>
          </cell>
          <cell r="AP160">
            <v>40.642656016706113</v>
          </cell>
          <cell r="AQ160">
            <v>42.241802785542546</v>
          </cell>
          <cell r="AR160">
            <v>43.903870402544726</v>
          </cell>
          <cell r="AS160">
            <v>45.631334583645085</v>
          </cell>
          <cell r="AT160">
            <v>47.426768455563675</v>
          </cell>
          <cell r="AU160">
            <v>49.292846388582944</v>
          </cell>
          <cell r="AV160">
            <v>51.232347980128822</v>
          </cell>
          <cell r="AW160">
            <v>53.248162195091794</v>
          </cell>
          <cell r="AX160">
            <v>55.343291669055255</v>
          </cell>
          <cell r="AY160">
            <v>57.520857180840785</v>
          </cell>
          <cell r="AZ160">
            <v>59.784102301032569</v>
          </cell>
          <cell r="BA160">
            <v>62.136398223404996</v>
          </cell>
          <cell r="BB160">
            <v>64.581248786450089</v>
          </cell>
          <cell r="BC160">
            <v>67.122295692484542</v>
          </cell>
          <cell r="BD160">
            <v>69.763323932110396</v>
          </cell>
          <cell r="BE160">
            <v>72.508267422109327</v>
          </cell>
          <cell r="BF160">
            <v>75.361214865168463</v>
          </cell>
          <cell r="BG160">
            <v>78.326415840165893</v>
          </cell>
          <cell r="BH160">
            <v>81.408287132087708</v>
          </cell>
          <cell r="BI160">
            <v>84.611419311005207</v>
          </cell>
          <cell r="BJ160">
            <v>87.940583569911936</v>
          </cell>
          <cell r="BK160">
            <v>91.400738831605693</v>
          </cell>
          <cell r="BL160">
            <v>94.997039135201618</v>
          </cell>
          <cell r="BM160">
            <v>98.734841313278793</v>
          </cell>
          <cell r="BN160">
            <v>103.5044206566394</v>
          </cell>
          <cell r="BO160">
            <v>108.274</v>
          </cell>
          <cell r="BP160">
            <v>113.04357934336061</v>
          </cell>
          <cell r="BQ160">
            <v>117.81315868672121</v>
          </cell>
          <cell r="BR160">
            <v>122.58273803008179</v>
          </cell>
          <cell r="BS160">
            <v>127.98413409414258</v>
          </cell>
          <cell r="BT160">
            <v>133.38553015820338</v>
          </cell>
          <cell r="BU160">
            <v>138.78692622226416</v>
          </cell>
          <cell r="BV160">
            <v>144.18832228632496</v>
          </cell>
          <cell r="BW160">
            <v>149.58971835038579</v>
          </cell>
          <cell r="BX160">
            <v>155.92127226238406</v>
          </cell>
          <cell r="BY160">
            <v>162.25282617438236</v>
          </cell>
          <cell r="BZ160">
            <v>168.58438008638063</v>
          </cell>
          <cell r="CA160">
            <v>174.9159339983789</v>
          </cell>
          <cell r="CB160">
            <v>181.2474879103772</v>
          </cell>
          <cell r="CC160">
            <v>188.3674125477159</v>
          </cell>
          <cell r="CD160">
            <v>195.48733718505466</v>
          </cell>
          <cell r="CE160">
            <v>202.60726182239335</v>
          </cell>
          <cell r="CF160">
            <v>209.72718645973214</v>
          </cell>
          <cell r="CG160">
            <v>216.84711109707087</v>
          </cell>
          <cell r="CH160">
            <v>225.37395610415695</v>
          </cell>
          <cell r="CI160">
            <v>233.900801111243</v>
          </cell>
          <cell r="CJ160">
            <v>242.42764611832911</v>
          </cell>
          <cell r="CK160">
            <v>250.95449112541513</v>
          </cell>
          <cell r="CL160">
            <v>259.48133613250133</v>
          </cell>
          <cell r="CM160">
            <v>270.4359428175585</v>
          </cell>
          <cell r="CN160">
            <v>281.39054950261567</v>
          </cell>
          <cell r="CO160">
            <v>292.3451561876729</v>
          </cell>
          <cell r="CP160">
            <v>303.29976287273007</v>
          </cell>
          <cell r="CQ160">
            <v>314.25436955778719</v>
          </cell>
        </row>
        <row r="161">
          <cell r="C161" t="str">
            <v>YEM</v>
          </cell>
          <cell r="D161">
            <v>12</v>
          </cell>
          <cell r="E161">
            <v>0.55180237459592507</v>
          </cell>
          <cell r="F161">
            <v>0.5692057692100676</v>
          </cell>
          <cell r="G161">
            <v>0.58715805262578036</v>
          </cell>
          <cell r="H161">
            <v>0.60567653634597229</v>
          </cell>
          <cell r="I161">
            <v>0.62477907786416498</v>
          </cell>
          <cell r="J161">
            <v>0.64448409788458882</v>
          </cell>
          <cell r="K161">
            <v>0.66481059808538723</v>
          </cell>
          <cell r="L161">
            <v>0.68577817944205777</v>
          </cell>
          <cell r="M161">
            <v>0.70740706112879936</v>
          </cell>
          <cell r="N161">
            <v>0.72971810001599269</v>
          </cell>
          <cell r="O161">
            <v>0.752732810782615</v>
          </cell>
          <cell r="P161">
            <v>0.77647338666298427</v>
          </cell>
          <cell r="Q161">
            <v>0.80096272084783815</v>
          </cell>
          <cell r="R161">
            <v>0.82622442856038614</v>
          </cell>
          <cell r="S161">
            <v>0.85228286982862156</v>
          </cell>
          <cell r="T161">
            <v>0.87916317297585422</v>
          </cell>
          <cell r="U161">
            <v>0.90689125885211497</v>
          </cell>
          <cell r="V161">
            <v>0.93549386582979854</v>
          </cell>
          <cell r="W161">
            <v>0.96499857558764934</v>
          </cell>
          <cell r="X161">
            <v>0.99543383970795218</v>
          </cell>
          <cell r="Y161">
            <v>1.026829007112577</v>
          </cell>
          <cell r="Z161">
            <v>1.0592143523643338</v>
          </cell>
          <cell r="AA161">
            <v>1.0926211048609296</v>
          </cell>
          <cell r="AB161">
            <v>1.1270814789496777</v>
          </cell>
          <cell r="AC161">
            <v>1.1626287049920019</v>
          </cell>
          <cell r="AD161">
            <v>1.1992970614076879</v>
          </cell>
          <cell r="AE161">
            <v>1.2371219077297855</v>
          </cell>
          <cell r="AF161">
            <v>1.2761397187020349</v>
          </cell>
          <cell r="AG161">
            <v>1.3163881194516975</v>
          </cell>
          <cell r="AH161">
            <v>1.3579059217717095</v>
          </cell>
          <cell r="AI161">
            <v>1.4007331615471443</v>
          </cell>
          <cell r="AJ161">
            <v>1.4449111373620755</v>
          </cell>
          <cell r="AK161">
            <v>1.4904824503240683</v>
          </cell>
          <cell r="AL161">
            <v>1.5374910451447028</v>
          </cell>
          <cell r="AM161">
            <v>1.5859822525157434</v>
          </cell>
          <cell r="AN161">
            <v>1.6360028328218179</v>
          </cell>
          <cell r="AO161">
            <v>1.6876010212317583</v>
          </cell>
          <cell r="AP161">
            <v>1.7408265742120861</v>
          </cell>
          <cell r="AQ161">
            <v>1.7957308175074944</v>
          </cell>
          <cell r="AR161">
            <v>1.8523666956345952</v>
          </cell>
          <cell r="AS161">
            <v>1.9107888229366587</v>
          </cell>
          <cell r="AT161">
            <v>1.9710535362485777</v>
          </cell>
          <cell r="AU161">
            <v>2.0332189492228414</v>
          </cell>
          <cell r="AV161">
            <v>2.0973450083689062</v>
          </cell>
          <cell r="AW161">
            <v>2.1634935508600019</v>
          </cell>
          <cell r="AX161">
            <v>2.2317283641631178</v>
          </cell>
          <cell r="AY161">
            <v>2.3021152475496689</v>
          </cell>
          <cell r="AZ161">
            <v>2.3747220755461593</v>
          </cell>
          <cell r="BA161">
            <v>2.4496188633860254</v>
          </cell>
          <cell r="BB161">
            <v>2.5268778345257794</v>
          </cell>
          <cell r="BC161">
            <v>2.606573490290554</v>
          </cell>
          <cell r="BD161">
            <v>2.6887826817162122</v>
          </cell>
          <cell r="BE161">
            <v>2.7735846836572979</v>
          </cell>
          <cell r="BF161">
            <v>2.8610612712322907</v>
          </cell>
          <cell r="BG161">
            <v>2.9512967986798802</v>
          </cell>
          <cell r="BH161">
            <v>3.0443782807023041</v>
          </cell>
          <cell r="BI161">
            <v>3.1403954763741875</v>
          </cell>
          <cell r="BJ161">
            <v>3.2394409756977991</v>
          </cell>
          <cell r="BK161">
            <v>3.3416102888881882</v>
          </cell>
          <cell r="BL161">
            <v>3.4470019384743029</v>
          </cell>
          <cell r="BM161">
            <v>3.5557175543049011</v>
          </cell>
          <cell r="BN161">
            <v>3.696858777152451</v>
          </cell>
          <cell r="BO161">
            <v>3.838000000000001</v>
          </cell>
          <cell r="BP161">
            <v>3.97914122284755</v>
          </cell>
          <cell r="BQ161">
            <v>4.1202824456950999</v>
          </cell>
          <cell r="BR161">
            <v>4.2614236685426494</v>
          </cell>
          <cell r="BS161">
            <v>4.4200597150254488</v>
          </cell>
          <cell r="BT161">
            <v>4.5786957615082482</v>
          </cell>
          <cell r="BU161">
            <v>4.7373318079910476</v>
          </cell>
          <cell r="BV161">
            <v>4.895967854473847</v>
          </cell>
          <cell r="BW161">
            <v>5.0546039009566455</v>
          </cell>
          <cell r="BX161">
            <v>5.2483787489842868</v>
          </cell>
          <cell r="BY161">
            <v>5.442153597011929</v>
          </cell>
          <cell r="BZ161">
            <v>5.6359284450395704</v>
          </cell>
          <cell r="CA161">
            <v>5.8297032930672126</v>
          </cell>
          <cell r="CB161">
            <v>6.0234781410948539</v>
          </cell>
          <cell r="CC161">
            <v>6.2268507424280912</v>
          </cell>
          <cell r="CD161">
            <v>6.4302233437613276</v>
          </cell>
          <cell r="CE161">
            <v>6.633595945094565</v>
          </cell>
          <cell r="CF161">
            <v>6.8369685464278023</v>
          </cell>
          <cell r="CG161">
            <v>7.0403411477610405</v>
          </cell>
          <cell r="CH161">
            <v>7.2288567831665294</v>
          </cell>
          <cell r="CI161">
            <v>7.4173724185720165</v>
          </cell>
          <cell r="CJ161">
            <v>7.6058880539775044</v>
          </cell>
          <cell r="CK161">
            <v>7.7944036893829916</v>
          </cell>
          <cell r="CL161">
            <v>7.9829193247884795</v>
          </cell>
          <cell r="CM161">
            <v>8.191551138743872</v>
          </cell>
          <cell r="CN161">
            <v>8.4001829526992626</v>
          </cell>
          <cell r="CO161">
            <v>8.6088147666546551</v>
          </cell>
          <cell r="CP161">
            <v>8.8174465806100475</v>
          </cell>
          <cell r="CQ161">
            <v>9.0260783945654381</v>
          </cell>
        </row>
        <row r="162">
          <cell r="C162" t="str">
            <v>ZMB</v>
          </cell>
          <cell r="D162">
            <v>14</v>
          </cell>
          <cell r="E162">
            <v>0.20035480411607789</v>
          </cell>
          <cell r="F162">
            <v>0.21260467634016364</v>
          </cell>
          <cell r="G162">
            <v>0.225603516726847</v>
          </cell>
          <cell r="H162">
            <v>0.23939711786059939</v>
          </cell>
          <cell r="I162">
            <v>0.25403407212553286</v>
          </cell>
          <cell r="J162">
            <v>0.26956594288765867</v>
          </cell>
          <cell r="K162">
            <v>0.28604744614338234</v>
          </cell>
          <cell r="L162">
            <v>0.30353664327415031</v>
          </cell>
          <cell r="M162">
            <v>0.32209514558628854</v>
          </cell>
          <cell r="N162">
            <v>0.34178833135659026</v>
          </cell>
          <cell r="O162">
            <v>0.36268557614826491</v>
          </cell>
          <cell r="P162">
            <v>0.38486049720861115</v>
          </cell>
          <cell r="Q162">
            <v>0.40839121280938206</v>
          </cell>
          <cell r="R162">
            <v>0.43336061744345283</v>
          </cell>
          <cell r="S162">
            <v>0.45985667384725931</v>
          </cell>
          <cell r="T162">
            <v>0.48797272287774995</v>
          </cell>
          <cell r="U162">
            <v>0.51780781233549233</v>
          </cell>
          <cell r="V162">
            <v>0.54946704589231898</v>
          </cell>
          <cell r="W162">
            <v>0.58306195335272182</v>
          </cell>
          <cell r="X162">
            <v>0.61871088355336046</v>
          </cell>
          <cell r="Y162">
            <v>0.65653942128479814</v>
          </cell>
          <cell r="Z162">
            <v>0.69668082970420619</v>
          </cell>
          <cell r="AA162">
            <v>0.73927651979757747</v>
          </cell>
          <cell r="AB162">
            <v>0.78447654854528048</v>
          </cell>
          <cell r="AC162">
            <v>0.83244014754590123</v>
          </cell>
          <cell r="AD162">
            <v>0.88333628396062103</v>
          </cell>
          <cell r="AE162">
            <v>0.93734425575423574</v>
          </cell>
          <cell r="AF162">
            <v>0.99465432332974391</v>
          </cell>
          <cell r="AG162">
            <v>1.0554683797816404</v>
          </cell>
          <cell r="AH162">
            <v>1.1200006621290961</v>
          </cell>
          <cell r="AI162">
            <v>1.1884785060345713</v>
          </cell>
          <cell r="AJ162">
            <v>1.2611431466666025</v>
          </cell>
          <cell r="AK162">
            <v>1.3382505685280561</v>
          </cell>
          <cell r="AL162">
            <v>1.4200724072436433</v>
          </cell>
          <cell r="AM162">
            <v>1.506896906483532</v>
          </cell>
          <cell r="AN162">
            <v>1.5990299333941258</v>
          </cell>
          <cell r="AO162">
            <v>1.6967960561131892</v>
          </cell>
          <cell r="AP162">
            <v>1.8005396871652144</v>
          </cell>
          <cell r="AQ162">
            <v>1.910626296765005</v>
          </cell>
          <cell r="AR162">
            <v>2.0274437003037269</v>
          </cell>
          <cell r="AS162">
            <v>2.1514034245530107</v>
          </cell>
          <cell r="AT162">
            <v>2.282942157399996</v>
          </cell>
          <cell r="AU162">
            <v>2.4225232862204775</v>
          </cell>
          <cell r="AV162">
            <v>2.5706385303095596</v>
          </cell>
          <cell r="AW162">
            <v>2.7278096731205879</v>
          </cell>
          <cell r="AX162">
            <v>2.8945904004147174</v>
          </cell>
          <cell r="AY162">
            <v>3.0715682507965942</v>
          </cell>
          <cell r="AZ162">
            <v>3.2593666855075365</v>
          </cell>
          <cell r="BA162">
            <v>3.4586472847677223</v>
          </cell>
          <cell r="BB162">
            <v>3.6701120784047108</v>
          </cell>
          <cell r="BC162">
            <v>3.8945060189786753</v>
          </cell>
          <cell r="BD162">
            <v>4.1326196061167302</v>
          </cell>
          <cell r="BE162">
            <v>4.3852916713014105</v>
          </cell>
          <cell r="BF162">
            <v>4.6534123329236134</v>
          </cell>
          <cell r="BG162">
            <v>4.9379261320101246</v>
          </cell>
          <cell r="BH162">
            <v>5.2398353596723322</v>
          </cell>
          <cell r="BI162">
            <v>5.5602035879981413</v>
          </cell>
          <cell r="BJ162">
            <v>5.9001594168257796</v>
          </cell>
          <cell r="BK162">
            <v>6.2609004495987097</v>
          </cell>
          <cell r="BL162">
            <v>6.6436975123078774</v>
          </cell>
          <cell r="BM162">
            <v>7.0498991303838618</v>
          </cell>
          <cell r="BN162">
            <v>7.6884495651919318</v>
          </cell>
          <cell r="BO162">
            <v>8.327</v>
          </cell>
          <cell r="BP162">
            <v>8.965550434808069</v>
          </cell>
          <cell r="BQ162">
            <v>9.6041008696161381</v>
          </cell>
          <cell r="BR162">
            <v>10.242651304424209</v>
          </cell>
          <cell r="BS162">
            <v>10.940448686791791</v>
          </cell>
          <cell r="BT162">
            <v>11.638246069159374</v>
          </cell>
          <cell r="BU162">
            <v>12.336043451526955</v>
          </cell>
          <cell r="BV162">
            <v>13.033840833894535</v>
          </cell>
          <cell r="BW162">
            <v>13.731638216262116</v>
          </cell>
          <cell r="BX162">
            <v>14.654914491743677</v>
          </cell>
          <cell r="BY162">
            <v>15.578190767225239</v>
          </cell>
          <cell r="BZ162">
            <v>16.5014670427068</v>
          </cell>
          <cell r="CA162">
            <v>17.424743318188362</v>
          </cell>
          <cell r="CB162">
            <v>18.348019593669921</v>
          </cell>
          <cell r="CC162">
            <v>19.546905587974322</v>
          </cell>
          <cell r="CD162">
            <v>20.745791582278727</v>
          </cell>
          <cell r="CE162">
            <v>21.944677576583128</v>
          </cell>
          <cell r="CF162">
            <v>23.143563570887533</v>
          </cell>
          <cell r="CG162">
            <v>24.342449565191934</v>
          </cell>
          <cell r="CH162">
            <v>25.879116843592104</v>
          </cell>
          <cell r="CI162">
            <v>27.415784121992271</v>
          </cell>
          <cell r="CJ162">
            <v>28.952451400392441</v>
          </cell>
          <cell r="CK162">
            <v>30.489118678792611</v>
          </cell>
          <cell r="CL162">
            <v>32.025785957192781</v>
          </cell>
          <cell r="CM162">
            <v>33.984444770204789</v>
          </cell>
          <cell r="CN162">
            <v>35.943103583216789</v>
          </cell>
          <cell r="CO162">
            <v>37.901762396228797</v>
          </cell>
          <cell r="CP162">
            <v>39.860421209240805</v>
          </cell>
          <cell r="CQ162">
            <v>41.819080022252805</v>
          </cell>
        </row>
        <row r="163">
          <cell r="C163" t="str">
            <v>ZWE</v>
          </cell>
          <cell r="D163">
            <v>14</v>
          </cell>
          <cell r="E163">
            <v>0.16435975344264775</v>
          </cell>
          <cell r="F163">
            <v>0.1744088560201342</v>
          </cell>
          <cell r="G163">
            <v>0.18507236973232757</v>
          </cell>
          <cell r="H163">
            <v>0.19638786022646262</v>
          </cell>
          <cell r="I163">
            <v>0.20839518994710157</v>
          </cell>
          <cell r="J163">
            <v>0.2211366585643805</v>
          </cell>
          <cell r="K163">
            <v>0.23465715198816436</v>
          </cell>
          <cell r="L163">
            <v>0.24900430049306119</v>
          </cell>
          <cell r="M163">
            <v>0.26422864651134104</v>
          </cell>
          <cell r="N163">
            <v>0.28038382268486461</v>
          </cell>
          <cell r="O163">
            <v>0.29752674080326619</v>
          </cell>
          <cell r="P163">
            <v>0.31571779229398617</v>
          </cell>
          <cell r="Q163">
            <v>0.33502106097044421</v>
          </cell>
          <cell r="R163">
            <v>0.35550454878782595</v>
          </cell>
          <cell r="S163">
            <v>0.37724041540178083</v>
          </cell>
          <cell r="T163">
            <v>0.40030523237395349</v>
          </cell>
          <cell r="U163">
            <v>0.42478025291986898</v>
          </cell>
          <cell r="V163">
            <v>0.45075169814944538</v>
          </cell>
          <cell r="W163">
            <v>0.47831106080850766</v>
          </cell>
          <cell r="X163">
            <v>0.5075554275913301</v>
          </cell>
          <cell r="Y163">
            <v>0.53858782115965609</v>
          </cell>
          <cell r="Z163">
            <v>0.57151756307306745</v>
          </cell>
          <cell r="AA163">
            <v>0.60646065890924128</v>
          </cell>
          <cell r="AB163">
            <v>0.64354020693080471</v>
          </cell>
          <cell r="AC163">
            <v>0.68288683173844733</v>
          </cell>
          <cell r="AD163">
            <v>0.72463914443797317</v>
          </cell>
          <cell r="AE163">
            <v>0.76894423094237829</v>
          </cell>
          <cell r="AF163">
            <v>0.81595817012915584</v>
          </cell>
          <cell r="AG163">
            <v>0.86584658367820178</v>
          </cell>
          <cell r="AH163">
            <v>0.91878521952730341</v>
          </cell>
          <cell r="AI163">
            <v>0.97496057100061928</v>
          </cell>
          <cell r="AJ163">
            <v>1.0345705337912288</v>
          </cell>
          <cell r="AK163">
            <v>1.0978251031121833</v>
          </cell>
          <cell r="AL163">
            <v>1.164947113471998</v>
          </cell>
          <cell r="AM163">
            <v>1.2361730236806783</v>
          </cell>
          <cell r="AN163">
            <v>1.3117537498517202</v>
          </cell>
          <cell r="AO163">
            <v>1.3919555493345979</v>
          </cell>
          <cell r="AP163">
            <v>1.4770609586916754</v>
          </cell>
          <cell r="AQ163">
            <v>1.5673697890238683</v>
          </cell>
          <cell r="AR163">
            <v>1.6632001821514062</v>
          </cell>
          <cell r="AS163">
            <v>1.7648897313704355</v>
          </cell>
          <cell r="AT163">
            <v>1.8727966707336825</v>
          </cell>
          <cell r="AU163">
            <v>1.9873011370448039</v>
          </cell>
          <cell r="AV163">
            <v>2.1088065090122017</v>
          </cell>
          <cell r="AW163">
            <v>2.2377408282799012</v>
          </cell>
          <cell r="AX163">
            <v>2.3745583073415317</v>
          </cell>
          <cell r="AY163">
            <v>2.5197409296495179</v>
          </cell>
          <cell r="AZ163">
            <v>2.6738001475563804</v>
          </cell>
          <cell r="BA163">
            <v>2.8372786840696902</v>
          </cell>
          <cell r="BB163">
            <v>3.0107524447679332</v>
          </cell>
          <cell r="BC163">
            <v>3.1948325466126253</v>
          </cell>
          <cell r="BD163">
            <v>3.3901674708038168</v>
          </cell>
          <cell r="BE163">
            <v>3.597445347263112</v>
          </cell>
          <cell r="BF163">
            <v>3.8173963787920262</v>
          </cell>
          <cell r="BG163">
            <v>4.0507954134455577</v>
          </cell>
          <cell r="BH163">
            <v>4.2984646741829833</v>
          </cell>
          <cell r="BI163">
            <v>4.5612766554119499</v>
          </cell>
          <cell r="BJ163">
            <v>4.8401571966298667</v>
          </cell>
          <cell r="BK163">
            <v>5.136088743990487</v>
          </cell>
          <cell r="BL163">
            <v>5.4501138112855898</v>
          </cell>
          <cell r="BM163">
            <v>5.7833386525341854</v>
          </cell>
          <cell r="BN163">
            <v>6.3071693262670925</v>
          </cell>
          <cell r="BO163">
            <v>6.8309999999999995</v>
          </cell>
          <cell r="BP163">
            <v>7.3548306737329074</v>
          </cell>
          <cell r="BQ163">
            <v>7.8786613474658145</v>
          </cell>
          <cell r="BR163">
            <v>8.4024920211987233</v>
          </cell>
          <cell r="BS163">
            <v>8.974925540948087</v>
          </cell>
          <cell r="BT163">
            <v>9.5473590606974525</v>
          </cell>
          <cell r="BU163">
            <v>10.119792580446815</v>
          </cell>
          <cell r="BV163">
            <v>10.692226100196178</v>
          </cell>
          <cell r="BW163">
            <v>11.26465961994554</v>
          </cell>
          <cell r="BX163">
            <v>12.022063275261326</v>
          </cell>
          <cell r="BY163">
            <v>12.779466930577112</v>
          </cell>
          <cell r="BZ163">
            <v>13.536870585892897</v>
          </cell>
          <cell r="CA163">
            <v>14.294274241208683</v>
          </cell>
          <cell r="CB163">
            <v>15.051677896524467</v>
          </cell>
          <cell r="CC163">
            <v>16.035176182472991</v>
          </cell>
          <cell r="CD163">
            <v>17.018674468421516</v>
          </cell>
          <cell r="CE163">
            <v>18.002172754370044</v>
          </cell>
          <cell r="CF163">
            <v>18.985671040318568</v>
          </cell>
          <cell r="CG163">
            <v>19.969169326267096</v>
          </cell>
          <cell r="CH163">
            <v>21.22976427988203</v>
          </cell>
          <cell r="CI163">
            <v>22.49035923349696</v>
          </cell>
          <cell r="CJ163">
            <v>23.750954187111898</v>
          </cell>
          <cell r="CK163">
            <v>25.011549140726832</v>
          </cell>
          <cell r="CL163">
            <v>26.272144094341765</v>
          </cell>
          <cell r="CM163">
            <v>27.878917043985695</v>
          </cell>
          <cell r="CN163">
            <v>29.485689993629624</v>
          </cell>
          <cell r="CO163">
            <v>31.092462943273556</v>
          </cell>
          <cell r="CP163">
            <v>32.699235892917493</v>
          </cell>
          <cell r="CQ163">
            <v>34.306008842561411</v>
          </cell>
        </row>
        <row r="164">
          <cell r="C164" t="str">
            <v>CPV</v>
          </cell>
          <cell r="D164">
            <v>14</v>
          </cell>
          <cell r="E164">
            <v>6.8696169236437347E-3</v>
          </cell>
          <cell r="F164">
            <v>7.2896314569328808E-3</v>
          </cell>
          <cell r="G164">
            <v>7.7353260550837117E-3</v>
          </cell>
          <cell r="H164">
            <v>8.2082708202689692E-3</v>
          </cell>
          <cell r="I164">
            <v>8.710131852114911E-3</v>
          </cell>
          <cell r="J164">
            <v>9.2426771170716245E-3</v>
          </cell>
          <cell r="K164">
            <v>9.807782676641898E-3</v>
          </cell>
          <cell r="L164">
            <v>1.0407439296409589E-2</v>
          </cell>
          <cell r="M164">
            <v>1.1043759459149902E-2</v>
          </cell>
          <cell r="N164">
            <v>1.1718984806727522E-2</v>
          </cell>
          <cell r="O164">
            <v>1.2435494036999053E-2</v>
          </cell>
          <cell r="P164">
            <v>1.3195811283539159E-2</v>
          </cell>
          <cell r="Q164">
            <v>1.4002615007710661E-2</v>
          </cell>
          <cell r="R164">
            <v>1.4858747434403774E-2</v>
          </cell>
          <cell r="S164">
            <v>1.5767224564684882E-2</v>
          </cell>
          <cell r="T164">
            <v>1.6731246800627646E-2</v>
          </cell>
          <cell r="U164">
            <v>1.7754210219755786E-2</v>
          </cell>
          <cell r="V164">
            <v>1.8839718538815418E-2</v>
          </cell>
          <cell r="W164">
            <v>1.9991595809023127E-2</v>
          </cell>
          <cell r="X164">
            <v>2.1213899887512898E-2</v>
          </cell>
          <cell r="Y164">
            <v>2.2510936732439375E-2</v>
          </cell>
          <cell r="Z164">
            <v>2.3887275572096536E-2</v>
          </cell>
          <cell r="AA164">
            <v>2.5347765001489889E-2</v>
          </cell>
          <cell r="AB164">
            <v>2.6897550063067488E-2</v>
          </cell>
          <cell r="AC164">
            <v>2.8542090371782177E-2</v>
          </cell>
          <cell r="AD164">
            <v>3.0287179348336357E-2</v>
          </cell>
          <cell r="AE164">
            <v>3.2138964628364568E-2</v>
          </cell>
          <cell r="AF164">
            <v>3.4103969719451795E-2</v>
          </cell>
          <cell r="AG164">
            <v>3.6189116982281264E-2</v>
          </cell>
          <cell r="AH164">
            <v>3.8401752016870197E-2</v>
          </cell>
          <cell r="AI164">
            <v>4.0749669539801893E-2</v>
          </cell>
          <cell r="AJ164">
            <v>4.3241140843614939E-2</v>
          </cell>
          <cell r="AK164">
            <v>4.5884942935084085E-2</v>
          </cell>
          <cell r="AL164">
            <v>4.8690389455041727E-2</v>
          </cell>
          <cell r="AM164">
            <v>5.1667363488664957E-2</v>
          </cell>
          <cell r="AN164">
            <v>5.4826352381812986E-2</v>
          </cell>
          <cell r="AO164">
            <v>5.8178484686066595E-2</v>
          </cell>
          <cell r="AP164">
            <v>6.1735569362620424E-2</v>
          </cell>
          <cell r="AQ164">
            <v>6.5510137383136366E-2</v>
          </cell>
          <cell r="AR164">
            <v>6.9515485874110369E-2</v>
          </cell>
          <cell r="AS164">
            <v>7.37657249602654E-2</v>
          </cell>
          <cell r="AT164">
            <v>7.8275827471991452E-2</v>
          </cell>
          <cell r="AU164">
            <v>8.306168169194289E-2</v>
          </cell>
          <cell r="AV164">
            <v>8.8140147326610102E-2</v>
          </cell>
          <cell r="AW164">
            <v>9.3529114900043106E-2</v>
          </cell>
          <cell r="AX164">
            <v>9.924756877896071E-2</v>
          </cell>
          <cell r="AY164">
            <v>0.10531565405127123</v>
          </cell>
          <cell r="AZ164">
            <v>0.11175474749360594</v>
          </cell>
          <cell r="BA164">
            <v>0.11858753287787106</v>
          </cell>
          <cell r="BB164">
            <v>0.12583808088210988</v>
          </cell>
          <cell r="BC164">
            <v>0.13353193388718645</v>
          </cell>
          <cell r="BD164">
            <v>0.14169619595801461</v>
          </cell>
          <cell r="BE164">
            <v>0.15035962832631988</v>
          </cell>
          <cell r="BF164">
            <v>0.15955275071130309</v>
          </cell>
          <cell r="BG164">
            <v>0.16930794883513997</v>
          </cell>
          <cell r="BH164">
            <v>0.17965958851207486</v>
          </cell>
          <cell r="BI164">
            <v>0.1906441367130238</v>
          </cell>
          <cell r="BJ164">
            <v>0.20230029003217584</v>
          </cell>
          <cell r="BK164">
            <v>0.2146691110081575</v>
          </cell>
          <cell r="BL164">
            <v>0.22779417277999542</v>
          </cell>
          <cell r="BM164">
            <v>0.24172171258747402</v>
          </cell>
          <cell r="BN164">
            <v>0.26361585629373702</v>
          </cell>
          <cell r="BO164">
            <v>0.28550999999999999</v>
          </cell>
          <cell r="BP164">
            <v>0.30740414370626296</v>
          </cell>
          <cell r="BQ164">
            <v>0.32929828741252593</v>
          </cell>
          <cell r="BR164">
            <v>0.35119243111878901</v>
          </cell>
          <cell r="BS164">
            <v>0.37511799022047848</v>
          </cell>
          <cell r="BT164">
            <v>0.39904354932216796</v>
          </cell>
          <cell r="BU164">
            <v>0.42296910842385738</v>
          </cell>
          <cell r="BV164">
            <v>0.44689466752554685</v>
          </cell>
          <cell r="BW164">
            <v>0.47082022662723627</v>
          </cell>
          <cell r="BX164">
            <v>0.50247683878200278</v>
          </cell>
          <cell r="BY164">
            <v>0.53413345093676923</v>
          </cell>
          <cell r="BZ164">
            <v>0.56579006309153579</v>
          </cell>
          <cell r="CA164">
            <v>0.59744667524630224</v>
          </cell>
          <cell r="CB164">
            <v>0.62910328740106869</v>
          </cell>
          <cell r="CC164">
            <v>0.67020980117960227</v>
          </cell>
          <cell r="CD164">
            <v>0.71131631495813608</v>
          </cell>
          <cell r="CE164">
            <v>0.75242282873666977</v>
          </cell>
          <cell r="CF164">
            <v>0.79352934251520346</v>
          </cell>
          <cell r="CG164">
            <v>0.83463585629373716</v>
          </cell>
          <cell r="CH164">
            <v>0.88732396421448068</v>
          </cell>
          <cell r="CI164">
            <v>0.9400120721352242</v>
          </cell>
          <cell r="CJ164">
            <v>0.99270018005596794</v>
          </cell>
          <cell r="CK164">
            <v>1.0453882879767116</v>
          </cell>
          <cell r="CL164">
            <v>1.0980763958974553</v>
          </cell>
          <cell r="CM164">
            <v>1.1652334365727355</v>
          </cell>
          <cell r="CN164">
            <v>1.2323904772480154</v>
          </cell>
          <cell r="CO164">
            <v>1.2995475179232956</v>
          </cell>
          <cell r="CP164">
            <v>1.366704558598576</v>
          </cell>
          <cell r="CQ164">
            <v>1.4338615992738557</v>
          </cell>
        </row>
        <row r="165">
          <cell r="C165" t="str">
            <v>PSE</v>
          </cell>
          <cell r="D165">
            <v>12</v>
          </cell>
          <cell r="E165">
            <v>0.76367982155222269</v>
          </cell>
          <cell r="F165">
            <v>0.78776565717963143</v>
          </cell>
          <cell r="G165">
            <v>0.81261114032095683</v>
          </cell>
          <cell r="H165">
            <v>0.83824022963614864</v>
          </cell>
          <cell r="I165">
            <v>0.86467763942165377</v>
          </cell>
          <cell r="J165">
            <v>0.89194886344257229</v>
          </cell>
          <cell r="K165">
            <v>0.92008019951645947</v>
          </cell>
          <cell r="L165">
            <v>0.94909877487248173</v>
          </cell>
          <cell r="M165">
            <v>0.97903257231037877</v>
          </cell>
          <cell r="N165">
            <v>1.0099104571844579</v>
          </cell>
          <cell r="O165">
            <v>1.0417622052386424</v>
          </cell>
          <cell r="P165">
            <v>1.0746185313194132</v>
          </cell>
          <cell r="Q165">
            <v>1.1085111189943342</v>
          </cell>
          <cell r="R165">
            <v>1.1434726511047208</v>
          </cell>
          <cell r="S165">
            <v>1.1795368412819156</v>
          </cell>
          <cell r="T165">
            <v>1.2167384664575605</v>
          </cell>
          <cell r="U165">
            <v>1.2551134003992164</v>
          </cell>
          <cell r="V165">
            <v>1.2946986483036698</v>
          </cell>
          <cell r="W165">
            <v>1.3355323824812828</v>
          </cell>
          <cell r="X165">
            <v>1.3776539791657985</v>
          </cell>
          <cell r="Y165">
            <v>1.4211040564850981</v>
          </cell>
          <cell r="Z165">
            <v>1.4659245136295234</v>
          </cell>
          <cell r="AA165">
            <v>1.5121585712555377</v>
          </cell>
          <cell r="AB165">
            <v>1.5598508131636832</v>
          </cell>
          <cell r="AC165">
            <v>1.6090472292910289</v>
          </cell>
          <cell r="AD165">
            <v>1.6597952600595633</v>
          </cell>
          <cell r="AE165">
            <v>1.7121438421233006</v>
          </cell>
          <cell r="AF165">
            <v>1.7661434555582116</v>
          </cell>
          <cell r="AG165">
            <v>1.8218461725404878</v>
          </cell>
          <cell r="AH165">
            <v>1.8793057075600772</v>
          </cell>
          <cell r="AI165">
            <v>1.9385774692179145</v>
          </cell>
          <cell r="AJ165">
            <v>1.9997186136567919</v>
          </cell>
          <cell r="AK165">
            <v>2.0627880996773982</v>
          </cell>
          <cell r="AL165">
            <v>2.1278467455926706</v>
          </cell>
          <cell r="AM165">
            <v>2.1949572878752872</v>
          </cell>
          <cell r="AN165">
            <v>2.2641844416548529</v>
          </cell>
          <cell r="AO165">
            <v>2.3355949631231168</v>
          </cell>
          <cell r="AP165">
            <v>2.4092577139073996</v>
          </cell>
          <cell r="AQ165">
            <v>2.4852437274743062</v>
          </cell>
          <cell r="AR165">
            <v>2.5636262776277561</v>
          </cell>
          <cell r="AS165">
            <v>2.6444809491673853</v>
          </cell>
          <cell r="AT165">
            <v>2.727885710775459</v>
          </cell>
          <cell r="AU165">
            <v>2.8139209902025737</v>
          </cell>
          <cell r="AV165">
            <v>2.902669751824658</v>
          </cell>
          <cell r="AW165">
            <v>2.9942175766460566</v>
          </cell>
          <cell r="AX165">
            <v>3.0886527448258447</v>
          </cell>
          <cell r="AY165">
            <v>3.1860663208069573</v>
          </cell>
          <cell r="AZ165">
            <v>3.2865522411302188</v>
          </cell>
          <cell r="BA165">
            <v>3.3902074050179567</v>
          </cell>
          <cell r="BB165">
            <v>3.4971317678145484</v>
          </cell>
          <cell r="BC165">
            <v>3.6074284373740051</v>
          </cell>
          <cell r="BD165">
            <v>3.7212037734875421</v>
          </cell>
          <cell r="BE165">
            <v>3.8385674904470122</v>
          </cell>
          <cell r="BF165">
            <v>3.9596327628431074</v>
          </cell>
          <cell r="BG165">
            <v>4.0845163347003473</v>
          </cell>
          <cell r="BH165">
            <v>4.2133386320540964</v>
          </cell>
          <cell r="BI165">
            <v>4.3462238790781678</v>
          </cell>
          <cell r="BJ165">
            <v>4.4833002178749979</v>
          </cell>
          <cell r="BK165">
            <v>4.6246998320439028</v>
          </cell>
          <cell r="BL165">
            <v>4.7705590741465791</v>
          </cell>
          <cell r="BM165">
            <v>4.9210185971927567</v>
          </cell>
          <cell r="BN165">
            <v>5.1163542985963781</v>
          </cell>
          <cell r="BO165">
            <v>5.3116900000000005</v>
          </cell>
          <cell r="BP165">
            <v>5.5070257014036219</v>
          </cell>
          <cell r="BQ165">
            <v>5.7023614028072442</v>
          </cell>
          <cell r="BR165">
            <v>5.8976971042108657</v>
          </cell>
          <cell r="BS165">
            <v>6.11724517657726</v>
          </cell>
          <cell r="BT165">
            <v>6.3367932489436543</v>
          </cell>
          <cell r="BU165">
            <v>6.5563413213100477</v>
          </cell>
          <cell r="BV165">
            <v>6.7758893936764419</v>
          </cell>
          <cell r="BW165">
            <v>6.9954374660428345</v>
          </cell>
          <cell r="BX165">
            <v>7.2636167058864896</v>
          </cell>
          <cell r="BY165">
            <v>7.5317959457301438</v>
          </cell>
          <cell r="BZ165">
            <v>7.7999751855737971</v>
          </cell>
          <cell r="CA165">
            <v>8.0681544254174504</v>
          </cell>
          <cell r="CB165">
            <v>8.3363336652611064</v>
          </cell>
          <cell r="CC165">
            <v>8.6177959406065305</v>
          </cell>
          <cell r="CD165">
            <v>8.8992582159519547</v>
          </cell>
          <cell r="CE165">
            <v>9.1807204912973805</v>
          </cell>
          <cell r="CF165">
            <v>9.4621827666428064</v>
          </cell>
          <cell r="CG165">
            <v>9.7436450419882323</v>
          </cell>
          <cell r="CH165">
            <v>10.00454567133346</v>
          </cell>
          <cell r="CI165">
            <v>10.265446300678684</v>
          </cell>
          <cell r="CJ165">
            <v>10.526346930023909</v>
          </cell>
          <cell r="CK165">
            <v>10.787247559369135</v>
          </cell>
          <cell r="CL165">
            <v>11.048148188714359</v>
          </cell>
          <cell r="CM165">
            <v>11.336889074558215</v>
          </cell>
          <cell r="CN165">
            <v>11.625629960402069</v>
          </cell>
          <cell r="CO165">
            <v>11.914370846245927</v>
          </cell>
          <cell r="CP165">
            <v>12.203111732089781</v>
          </cell>
          <cell r="CQ165">
            <v>12.491852617933635</v>
          </cell>
        </row>
        <row r="166">
          <cell r="C166" t="str">
            <v>SYC</v>
          </cell>
          <cell r="D166">
            <v>14</v>
          </cell>
          <cell r="E166">
            <v>5.9243050233010054E-2</v>
          </cell>
          <cell r="F166">
            <v>6.0812839387381974E-2</v>
          </cell>
          <cell r="G166">
            <v>6.2424223935297805E-2</v>
          </cell>
          <cell r="H166">
            <v>6.4078306048192007E-2</v>
          </cell>
          <cell r="I166">
            <v>6.5776217102220216E-2</v>
          </cell>
          <cell r="J166">
            <v>6.7519118452109603E-2</v>
          </cell>
          <cell r="K166">
            <v>6.9308202225514245E-2</v>
          </cell>
          <cell r="L166">
            <v>7.1144692138418925E-2</v>
          </cell>
          <cell r="M166">
            <v>7.3029844332148985E-2</v>
          </cell>
          <cell r="N166">
            <v>7.4964948232558878E-2</v>
          </cell>
          <cell r="O166">
            <v>7.6951327431986946E-2</v>
          </cell>
          <cell r="P166">
            <v>7.899034059457978E-2</v>
          </cell>
          <cell r="Q166">
            <v>8.1083382385605321E-2</v>
          </cell>
          <cell r="R166">
            <v>8.3231884425390437E-2</v>
          </cell>
          <cell r="S166">
            <v>8.5437316268535374E-2</v>
          </cell>
          <cell r="T166">
            <v>8.770118640907483E-2</v>
          </cell>
          <cell r="U166">
            <v>9.0025043312273331E-2</v>
          </cell>
          <cell r="V166">
            <v>9.2410476473760439E-2</v>
          </cell>
          <cell r="W166">
            <v>9.4859117506730428E-2</v>
          </cell>
          <cell r="X166">
            <v>9.7372641257949866E-2</v>
          </cell>
          <cell r="Y166">
            <v>9.9952766953336616E-2</v>
          </cell>
          <cell r="Z166">
            <v>0.10260125937389374</v>
          </cell>
          <cell r="AA166">
            <v>0.10531993006280257</v>
          </cell>
          <cell r="AB166">
            <v>0.1081106385645008</v>
          </cell>
          <cell r="AC166">
            <v>0.1109752936965928</v>
          </cell>
          <cell r="AD166">
            <v>0.11391585485546241</v>
          </cell>
          <cell r="AE166">
            <v>0.1169343333564811</v>
          </cell>
          <cell r="AF166">
            <v>0.12003279380972823</v>
          </cell>
          <cell r="AG166">
            <v>0.12321335553216435</v>
          </cell>
          <cell r="AH166">
            <v>0.12647819399722351</v>
          </cell>
          <cell r="AI166">
            <v>0.12982954232281599</v>
          </cell>
          <cell r="AJ166">
            <v>0.13326969279875936</v>
          </cell>
          <cell r="AK166">
            <v>0.13680099845468255</v>
          </cell>
          <cell r="AL166">
            <v>0.14042587466947531</v>
          </cell>
          <cell r="AM166">
            <v>0.14414680082338399</v>
          </cell>
          <cell r="AN166">
            <v>0.14796632199388368</v>
          </cell>
          <cell r="AO166">
            <v>0.15188705069648648</v>
          </cell>
          <cell r="AP166">
            <v>0.15591166867167691</v>
          </cell>
          <cell r="AQ166">
            <v>0.16004292871919643</v>
          </cell>
          <cell r="AR166">
            <v>0.16428365658093178</v>
          </cell>
          <cell r="AS166">
            <v>0.16863675287369512</v>
          </cell>
          <cell r="AT166">
            <v>0.17310519507321781</v>
          </cell>
          <cell r="AU166">
            <v>0.17769203955071503</v>
          </cell>
          <cell r="AV166">
            <v>0.18240042366341411</v>
          </cell>
          <cell r="AW166">
            <v>0.18723356790047652</v>
          </cell>
          <cell r="AX166">
            <v>0.1921947780857812</v>
          </cell>
          <cell r="AY166">
            <v>0.19728744763907621</v>
          </cell>
          <cell r="AZ166">
            <v>0.20251505989704494</v>
          </cell>
          <cell r="BA166">
            <v>0.20788119049587464</v>
          </cell>
          <cell r="BB166">
            <v>0.21338950981695709</v>
          </cell>
          <cell r="BC166">
            <v>0.21904378549739381</v>
          </cell>
          <cell r="BD166">
            <v>0.22484788500702346</v>
          </cell>
          <cell r="BE166">
            <v>0.23080577829373375</v>
          </cell>
          <cell r="BF166">
            <v>0.23692154049886732</v>
          </cell>
          <cell r="BG166">
            <v>0.24319935474457913</v>
          </cell>
          <cell r="BH166">
            <v>0.2496435149950513</v>
          </cell>
          <cell r="BI166">
            <v>0.25625842899352325</v>
          </cell>
          <cell r="BJ166">
            <v>0.26304862127714534</v>
          </cell>
          <cell r="BK166">
            <v>0.27001873627171841</v>
          </cell>
          <cell r="BL166">
            <v>0.27717354146843626</v>
          </cell>
          <cell r="BM166">
            <v>0.28451793068480324</v>
          </cell>
          <cell r="BN166">
            <v>0.29393325120396824</v>
          </cell>
          <cell r="BO166">
            <v>0.30334857172313329</v>
          </cell>
          <cell r="BP166">
            <v>0.31276389224229834</v>
          </cell>
          <cell r="BQ166">
            <v>0.32217921276146338</v>
          </cell>
          <cell r="BR166">
            <v>0.33159453328062843</v>
          </cell>
          <cell r="BS166">
            <v>0.34225258343221515</v>
          </cell>
          <cell r="BT166">
            <v>0.35291063358380181</v>
          </cell>
          <cell r="BU166">
            <v>0.36356868373538853</v>
          </cell>
          <cell r="BV166">
            <v>0.37422673388697525</v>
          </cell>
          <cell r="BW166">
            <v>0.3848847840385618</v>
          </cell>
          <cell r="BX166">
            <v>0.39481534876212193</v>
          </cell>
          <cell r="BY166">
            <v>0.40474591348568195</v>
          </cell>
          <cell r="BZ166">
            <v>0.41467647820924197</v>
          </cell>
          <cell r="CA166">
            <v>0.42460704293280205</v>
          </cell>
          <cell r="CB166">
            <v>0.43453760765636212</v>
          </cell>
          <cell r="CC166">
            <v>0.44616059083896159</v>
          </cell>
          <cell r="CD166">
            <v>0.45778357402156095</v>
          </cell>
          <cell r="CE166">
            <v>0.46940655720416036</v>
          </cell>
          <cell r="CF166">
            <v>0.48102954038675971</v>
          </cell>
          <cell r="CG166">
            <v>0.49265252356935924</v>
          </cell>
          <cell r="CH166">
            <v>0.50555699133016263</v>
          </cell>
          <cell r="CI166">
            <v>0.51846145909096597</v>
          </cell>
          <cell r="CJ166">
            <v>0.53136592685176942</v>
          </cell>
          <cell r="CK166">
            <v>0.54427039461257276</v>
          </cell>
          <cell r="CL166">
            <v>0.55717486237337632</v>
          </cell>
          <cell r="CM166">
            <v>0.57044255992719517</v>
          </cell>
          <cell r="CN166">
            <v>0.58371025748101402</v>
          </cell>
          <cell r="CO166">
            <v>0.59697795503483275</v>
          </cell>
          <cell r="CP166">
            <v>0.6102456525886516</v>
          </cell>
          <cell r="CQ166">
            <v>0.62351335014247022</v>
          </cell>
        </row>
        <row r="167">
          <cell r="C167" t="str">
            <v>ATG</v>
          </cell>
          <cell r="D167">
            <v>16</v>
          </cell>
          <cell r="E167">
            <v>5.7212240912083337E-2</v>
          </cell>
          <cell r="F167">
            <v>5.8728218818822842E-2</v>
          </cell>
          <cell r="G167">
            <v>6.0284366258814046E-2</v>
          </cell>
          <cell r="H167">
            <v>6.1881747621844223E-2</v>
          </cell>
          <cell r="I167">
            <v>6.3521455501304905E-2</v>
          </cell>
          <cell r="J167">
            <v>6.5204611441515181E-2</v>
          </cell>
          <cell r="K167">
            <v>6.6932366704847188E-2</v>
          </cell>
          <cell r="L167">
            <v>6.8705903059178397E-2</v>
          </cell>
          <cell r="M167">
            <v>7.0526433586209414E-2</v>
          </cell>
          <cell r="N167">
            <v>7.2395203511200129E-2</v>
          </cell>
          <cell r="O167">
            <v>7.4313491054691719E-2</v>
          </cell>
          <cell r="P167">
            <v>7.6282608306797173E-2</v>
          </cell>
          <cell r="Q167">
            <v>7.8303902124658167E-2</v>
          </cell>
          <cell r="R167">
            <v>8.0378755053682374E-2</v>
          </cell>
          <cell r="S167">
            <v>8.250858627319109E-2</v>
          </cell>
          <cell r="T167">
            <v>8.4694852567124196E-2</v>
          </cell>
          <cell r="U167">
            <v>8.6939049320466227E-2</v>
          </cell>
          <cell r="V167">
            <v>8.924271154207529E-2</v>
          </cell>
          <cell r="W167">
            <v>9.1607414914614216E-2</v>
          </cell>
          <cell r="X167">
            <v>9.4034776872302259E-2</v>
          </cell>
          <cell r="Y167">
            <v>9.6526457707224442E-2</v>
          </cell>
          <cell r="Z167">
            <v>9.908416170495532E-2</v>
          </cell>
          <cell r="AA167">
            <v>0.10170963831027376</v>
          </cell>
          <cell r="AB167">
            <v>0.10440468332376625</v>
          </cell>
          <cell r="AC167">
            <v>0.10717114013013714</v>
          </cell>
          <cell r="AD167">
            <v>0.11001090095906593</v>
          </cell>
          <cell r="AE167">
            <v>0.11292590817947405</v>
          </cell>
          <cell r="AF167">
            <v>0.11591815562808641</v>
          </cell>
          <cell r="AG167">
            <v>0.11898968997319639</v>
          </cell>
          <cell r="AH167">
            <v>0.12214261211456721</v>
          </cell>
          <cell r="AI167">
            <v>0.12537907862042696</v>
          </cell>
          <cell r="AJ167">
            <v>0.12870130320254045</v>
          </cell>
          <cell r="AK167">
            <v>0.1321115582303666</v>
          </cell>
          <cell r="AL167">
            <v>0.13561217628533717</v>
          </cell>
          <cell r="AM167">
            <v>0.13920555175631988</v>
          </cell>
          <cell r="AN167">
            <v>0.14289414247735721</v>
          </cell>
          <cell r="AO167">
            <v>0.14668047140880114</v>
          </cell>
          <cell r="AP167">
            <v>0.15056712836299352</v>
          </cell>
          <cell r="AQ167">
            <v>0.15455677177567273</v>
          </cell>
          <cell r="AR167">
            <v>0.15865213052431798</v>
          </cell>
          <cell r="AS167">
            <v>0.16285600579467505</v>
          </cell>
          <cell r="AT167">
            <v>0.16717127299674028</v>
          </cell>
          <cell r="AU167">
            <v>0.17160088373151317</v>
          </cell>
          <cell r="AV167">
            <v>0.17614786780986283</v>
          </cell>
          <cell r="AW167">
            <v>0.18081533532488939</v>
          </cell>
          <cell r="AX167">
            <v>0.1856064787791975</v>
          </cell>
          <cell r="AY167">
            <v>0.19052457526853728</v>
          </cell>
          <cell r="AZ167">
            <v>0.19557298872330597</v>
          </cell>
          <cell r="BA167">
            <v>0.20075517220944397</v>
          </cell>
          <cell r="BB167">
            <v>0.20607467029029827</v>
          </cell>
          <cell r="BC167">
            <v>0.2115351214510697</v>
          </cell>
          <cell r="BD167">
            <v>0.21714026058750144</v>
          </cell>
          <cell r="BE167">
            <v>0.22289392156051163</v>
          </cell>
          <cell r="BF167">
            <v>0.22880003981851713</v>
          </cell>
          <cell r="BG167">
            <v>0.23486265508924206</v>
          </cell>
          <cell r="BH167">
            <v>0.24108591414285263</v>
          </cell>
          <cell r="BI167">
            <v>0.24747407362830762</v>
          </cell>
          <cell r="BJ167">
            <v>0.25403150298486521</v>
          </cell>
          <cell r="BK167">
            <v>0.26076268743073699</v>
          </cell>
          <cell r="BL167">
            <v>0.26767223103093402</v>
          </cell>
          <cell r="BM167">
            <v>0.27476485984640253</v>
          </cell>
          <cell r="BN167">
            <v>0.28385742992320123</v>
          </cell>
          <cell r="BO167">
            <v>0.29294999999999999</v>
          </cell>
          <cell r="BP167">
            <v>0.30204257007679874</v>
          </cell>
          <cell r="BQ167">
            <v>0.3111351401535975</v>
          </cell>
          <cell r="BR167">
            <v>0.32022771023039626</v>
          </cell>
          <cell r="BS167">
            <v>0.3305204100580949</v>
          </cell>
          <cell r="BT167">
            <v>0.3408131098857935</v>
          </cell>
          <cell r="BU167">
            <v>0.35110580971349215</v>
          </cell>
          <cell r="BV167">
            <v>0.36139850954119085</v>
          </cell>
          <cell r="BW167">
            <v>0.37169120936888933</v>
          </cell>
          <cell r="BX167">
            <v>0.38128136144787173</v>
          </cell>
          <cell r="BY167">
            <v>0.39087151352685401</v>
          </cell>
          <cell r="BZ167">
            <v>0.40046166560583629</v>
          </cell>
          <cell r="CA167">
            <v>0.41005181768481858</v>
          </cell>
          <cell r="CB167">
            <v>0.41964196976380091</v>
          </cell>
          <cell r="CC167">
            <v>0.43086652540947645</v>
          </cell>
          <cell r="CD167">
            <v>0.44209108105515188</v>
          </cell>
          <cell r="CE167">
            <v>0.45331563670082742</v>
          </cell>
          <cell r="CF167">
            <v>0.46454019234650284</v>
          </cell>
          <cell r="CG167">
            <v>0.47576474799217844</v>
          </cell>
          <cell r="CH167">
            <v>0.48822685984275838</v>
          </cell>
          <cell r="CI167">
            <v>0.50068897169333837</v>
          </cell>
          <cell r="CJ167">
            <v>0.51315108354391825</v>
          </cell>
          <cell r="CK167">
            <v>0.52561319539449813</v>
          </cell>
          <cell r="CL167">
            <v>0.53807530724507824</v>
          </cell>
          <cell r="CM167">
            <v>0.55088819763158281</v>
          </cell>
          <cell r="CN167">
            <v>0.56370108801808738</v>
          </cell>
          <cell r="CO167">
            <v>0.57651397840459184</v>
          </cell>
          <cell r="CP167">
            <v>0.58932686879109641</v>
          </cell>
          <cell r="CQ167">
            <v>0.60213975917760088</v>
          </cell>
        </row>
        <row r="168">
          <cell r="C168" t="str">
            <v>BHS</v>
          </cell>
          <cell r="D168">
            <v>16</v>
          </cell>
          <cell r="E168">
            <v>0.33510026819934496</v>
          </cell>
          <cell r="F168">
            <v>0.3439795673673906</v>
          </cell>
          <cell r="G168">
            <v>0.35309414523019622</v>
          </cell>
          <cell r="H168">
            <v>0.36245023607080151</v>
          </cell>
          <cell r="I168">
            <v>0.37205423936478549</v>
          </cell>
          <cell r="J168">
            <v>0.3819127241574457</v>
          </cell>
          <cell r="K168">
            <v>0.39203243355696177</v>
          </cell>
          <cell r="L168">
            <v>0.402420289346616</v>
          </cell>
          <cell r="M168">
            <v>0.41308339671922623</v>
          </cell>
          <cell r="N168">
            <v>0.42402904913702893</v>
          </cell>
          <cell r="O168">
            <v>0.43526473332033683</v>
          </cell>
          <cell r="P168">
            <v>0.446798134368383</v>
          </cell>
          <cell r="Q168">
            <v>0.45863714101585451</v>
          </cell>
          <cell r="R168">
            <v>0.47078985102871052</v>
          </cell>
          <cell r="S168">
            <v>0.48326457674297585</v>
          </cell>
          <cell r="T168">
            <v>0.4960698507502983</v>
          </cell>
          <cell r="U168">
            <v>0.50921443173415881</v>
          </cell>
          <cell r="V168">
            <v>0.52270731046072616</v>
          </cell>
          <cell r="W168">
            <v>0.53655771592845414</v>
          </cell>
          <cell r="X168">
            <v>0.55077512168062692</v>
          </cell>
          <cell r="Y168">
            <v>0.56536925228517121</v>
          </cell>
          <cell r="Z168">
            <v>0.58035008998616633</v>
          </cell>
          <cell r="AA168">
            <v>0.59572788153160283</v>
          </cell>
          <cell r="AB168">
            <v>0.61151314518205879</v>
          </cell>
          <cell r="AC168">
            <v>0.62771667790508823</v>
          </cell>
          <cell r="AD168">
            <v>0.64434956276024258</v>
          </cell>
          <cell r="AE168">
            <v>0.66142317647977589</v>
          </cell>
          <cell r="AF168">
            <v>0.67894919725021963</v>
          </cell>
          <cell r="AG168">
            <v>0.69693961270014948</v>
          </cell>
          <cell r="AH168">
            <v>0.71540672809960715</v>
          </cell>
          <cell r="AI168">
            <v>0.7343631747767857</v>
          </cell>
          <cell r="AJ168">
            <v>0.75382191875773619</v>
          </cell>
          <cell r="AK168">
            <v>0.7737962696350037</v>
          </cell>
          <cell r="AL168">
            <v>0.79429988967125997</v>
          </cell>
          <cell r="AM168">
            <v>0.81534680314415875</v>
          </cell>
          <cell r="AN168">
            <v>0.83695140593880601</v>
          </cell>
          <cell r="AO168">
            <v>0.85912847539440607</v>
          </cell>
          <cell r="AP168">
            <v>0.88189318041181852</v>
          </cell>
          <cell r="AQ168">
            <v>0.90526109182893955</v>
          </cell>
          <cell r="AR168">
            <v>0.92924819307100448</v>
          </cell>
          <cell r="AS168">
            <v>0.95387089108309586</v>
          </cell>
          <cell r="AT168">
            <v>0.97914602755233504</v>
          </cell>
          <cell r="AU168">
            <v>1.0050908904274334</v>
          </cell>
          <cell r="AV168">
            <v>1.0317232257434814</v>
          </cell>
          <cell r="AW168">
            <v>1.0590612497600655</v>
          </cell>
          <cell r="AX168">
            <v>1.0871236614210131</v>
          </cell>
          <cell r="AY168">
            <v>1.115929655144289</v>
          </cell>
          <cell r="AZ168">
            <v>1.1454989339507915</v>
          </cell>
          <cell r="BA168">
            <v>1.1758517229410284</v>
          </cell>
          <cell r="BB168">
            <v>1.2070087831288894</v>
          </cell>
          <cell r="BC168">
            <v>1.2389914256419792</v>
          </cell>
          <cell r="BD168">
            <v>1.2718215262982222</v>
          </cell>
          <cell r="BE168">
            <v>1.3055215405687104</v>
          </cell>
          <cell r="BF168">
            <v>1.3401145189370283</v>
          </cell>
          <cell r="BG168">
            <v>1.3756241226655601</v>
          </cell>
          <cell r="BH168">
            <v>1.4120746399795649</v>
          </cell>
          <cell r="BI168">
            <v>1.4494910026800871</v>
          </cell>
          <cell r="BJ168">
            <v>1.4878988031970672</v>
          </cell>
          <cell r="BK168">
            <v>1.5273243120943165</v>
          </cell>
          <cell r="BL168">
            <v>1.5677944960383277</v>
          </cell>
          <cell r="BM168">
            <v>1.6093370362432147</v>
          </cell>
          <cell r="BN168">
            <v>1.6625935181216072</v>
          </cell>
          <cell r="BO168">
            <v>1.7158499999999999</v>
          </cell>
          <cell r="BP168">
            <v>1.7691064818783926</v>
          </cell>
          <cell r="BQ168">
            <v>1.8223629637567853</v>
          </cell>
          <cell r="BR168">
            <v>1.875619445635178</v>
          </cell>
          <cell r="BS168">
            <v>1.9359052589116987</v>
          </cell>
          <cell r="BT168">
            <v>1.996191072188219</v>
          </cell>
          <cell r="BU168">
            <v>2.0564768854647397</v>
          </cell>
          <cell r="BV168">
            <v>2.1167626987412604</v>
          </cell>
          <cell r="BW168">
            <v>2.1770485120177803</v>
          </cell>
          <cell r="BX168">
            <v>2.2332194027661059</v>
          </cell>
          <cell r="BY168">
            <v>2.2893902935144306</v>
          </cell>
          <cell r="BZ168">
            <v>2.3455611842627553</v>
          </cell>
          <cell r="CA168">
            <v>2.40173207501108</v>
          </cell>
          <cell r="CB168">
            <v>2.4579029657594051</v>
          </cell>
          <cell r="CC168">
            <v>2.5236467916840764</v>
          </cell>
          <cell r="CD168">
            <v>2.5893906176087467</v>
          </cell>
          <cell r="CE168">
            <v>2.6551344435334174</v>
          </cell>
          <cell r="CF168">
            <v>2.7208782694580882</v>
          </cell>
          <cell r="CG168">
            <v>2.7866220953827594</v>
          </cell>
          <cell r="CH168">
            <v>2.8596144647932991</v>
          </cell>
          <cell r="CI168">
            <v>2.9326068342038387</v>
          </cell>
          <cell r="CJ168">
            <v>3.0055992036143784</v>
          </cell>
          <cell r="CK168">
            <v>3.078591573024918</v>
          </cell>
          <cell r="CL168">
            <v>3.1515839424354577</v>
          </cell>
          <cell r="CM168">
            <v>3.2266308718421275</v>
          </cell>
          <cell r="CN168">
            <v>3.3016778012487973</v>
          </cell>
          <cell r="CO168">
            <v>3.3767247306554666</v>
          </cell>
          <cell r="CP168">
            <v>3.4517716600621364</v>
          </cell>
          <cell r="CQ168">
            <v>3.5268185894688049</v>
          </cell>
        </row>
        <row r="169">
          <cell r="C169" t="str">
            <v>BLZ</v>
          </cell>
          <cell r="D169">
            <v>16</v>
          </cell>
          <cell r="E169">
            <v>0.11816051243911166</v>
          </cell>
          <cell r="F169">
            <v>0.12129146349872798</v>
          </cell>
          <cell r="G169">
            <v>0.12450537674541813</v>
          </cell>
          <cell r="H169">
            <v>0.12780445046473593</v>
          </cell>
          <cell r="I169">
            <v>0.13119094119117422</v>
          </cell>
          <cell r="J169">
            <v>0.13466716525161262</v>
          </cell>
          <cell r="K169">
            <v>0.1382355003496627</v>
          </cell>
          <cell r="L169">
            <v>0.14189838719199419</v>
          </cell>
          <cell r="M169">
            <v>0.14565833115775481</v>
          </cell>
          <cell r="N169">
            <v>0.14951790401222531</v>
          </cell>
          <cell r="O169">
            <v>0.15347974566588196</v>
          </cell>
          <cell r="P169">
            <v>0.15754656598006991</v>
          </cell>
          <cell r="Q169">
            <v>0.161721146620522</v>
          </cell>
          <cell r="R169">
            <v>0.16600634295999123</v>
          </cell>
          <cell r="S169">
            <v>0.17040508603129811</v>
          </cell>
          <cell r="T169">
            <v>0.17492038453212877</v>
          </cell>
          <cell r="U169">
            <v>0.17955532688295495</v>
          </cell>
          <cell r="V169">
            <v>0.18431308333948382</v>
          </cell>
          <cell r="W169">
            <v>0.18919690816108212</v>
          </cell>
          <cell r="X169">
            <v>0.19421014183665813</v>
          </cell>
          <cell r="Y169">
            <v>0.19935621336952372</v>
          </cell>
          <cell r="Z169">
            <v>0.2046386426227994</v>
          </cell>
          <cell r="AA169">
            <v>0.21006104272696671</v>
          </cell>
          <cell r="AB169">
            <v>0.21562712255121438</v>
          </cell>
          <cell r="AC169">
            <v>0.22134068924026909</v>
          </cell>
          <cell r="AD169">
            <v>0.22720565081844551</v>
          </cell>
          <cell r="AE169">
            <v>0.23322601886269717</v>
          </cell>
          <cell r="AF169">
            <v>0.23940591124649621</v>
          </cell>
          <cell r="AG169">
            <v>0.24574955495641904</v>
          </cell>
          <cell r="AH169">
            <v>0.2522612889833642</v>
          </cell>
          <cell r="AI169">
            <v>0.25894556729038015</v>
          </cell>
          <cell r="AJ169">
            <v>0.26580696185913294</v>
          </cell>
          <cell r="AK169">
            <v>0.27285016581709731</v>
          </cell>
          <cell r="AL169">
            <v>0.28007999664761052</v>
          </cell>
          <cell r="AM169">
            <v>0.28750139948498438</v>
          </cell>
          <cell r="AN169">
            <v>0.29511945049692917</v>
          </cell>
          <cell r="AO169">
            <v>0.30293936035660324</v>
          </cell>
          <cell r="AP169">
            <v>0.31096647780666303</v>
          </cell>
          <cell r="AQ169">
            <v>0.3192062933177513</v>
          </cell>
          <cell r="AR169">
            <v>0.32766444284392582</v>
          </cell>
          <cell r="AS169">
            <v>0.33634671167759755</v>
          </cell>
          <cell r="AT169">
            <v>0.34525903840661454</v>
          </cell>
          <cell r="AU169">
            <v>0.35440751897619854</v>
          </cell>
          <cell r="AV169">
            <v>0.36379841085851261</v>
          </cell>
          <cell r="AW169">
            <v>0.37343813733271136</v>
          </cell>
          <cell r="AX169">
            <v>0.38333329187840193</v>
          </cell>
          <cell r="AY169">
            <v>0.39349064268552003</v>
          </cell>
          <cell r="AZ169">
            <v>0.40391713728370643</v>
          </cell>
          <cell r="BA169">
            <v>0.41461990729435011</v>
          </cell>
          <cell r="BB169">
            <v>0.42560627330854806</v>
          </cell>
          <cell r="BC169">
            <v>0.43688374989431877</v>
          </cell>
          <cell r="BD169">
            <v>0.4484600507364942</v>
          </cell>
          <cell r="BE169">
            <v>0.46034309391280537</v>
          </cell>
          <cell r="BF169">
            <v>0.47254100730977094</v>
          </cell>
          <cell r="BG169">
            <v>0.48506213418209287</v>
          </cell>
          <cell r="BH169">
            <v>0.49791503885936206</v>
          </cell>
          <cell r="BI169">
            <v>0.51110851260397661</v>
          </cell>
          <cell r="BJ169">
            <v>0.52465157962428055</v>
          </cell>
          <cell r="BK169">
            <v>0.53855350324703466</v>
          </cell>
          <cell r="BL169">
            <v>0.55282379225344258</v>
          </cell>
          <cell r="BM169">
            <v>0.56747220738306503</v>
          </cell>
          <cell r="BN169">
            <v>0.58625110369153244</v>
          </cell>
          <cell r="BO169">
            <v>0.60502999999999996</v>
          </cell>
          <cell r="BP169">
            <v>0.62380889630846736</v>
          </cell>
          <cell r="BQ169">
            <v>0.64258779261693488</v>
          </cell>
          <cell r="BR169">
            <v>0.6613666889254024</v>
          </cell>
          <cell r="BS169">
            <v>0.68262421470370083</v>
          </cell>
          <cell r="BT169">
            <v>0.70388174048199903</v>
          </cell>
          <cell r="BU169">
            <v>0.72513926626029745</v>
          </cell>
          <cell r="BV169">
            <v>0.74639679203859588</v>
          </cell>
          <cell r="BW169">
            <v>0.76765431781689397</v>
          </cell>
          <cell r="BX169">
            <v>0.78746087085443184</v>
          </cell>
          <cell r="BY169">
            <v>0.80726742389196937</v>
          </cell>
          <cell r="BZ169">
            <v>0.82707397692950702</v>
          </cell>
          <cell r="CA169">
            <v>0.84688052996704466</v>
          </cell>
          <cell r="CB169">
            <v>0.86668708300458241</v>
          </cell>
          <cell r="CC169">
            <v>0.88986917176479086</v>
          </cell>
          <cell r="CD169">
            <v>0.91305126052499919</v>
          </cell>
          <cell r="CE169">
            <v>0.93623334928520763</v>
          </cell>
          <cell r="CF169">
            <v>0.95941543804541596</v>
          </cell>
          <cell r="CG169">
            <v>0.98259752680562451</v>
          </cell>
          <cell r="CH169">
            <v>1.0083355419377507</v>
          </cell>
          <cell r="CI169">
            <v>1.0340735570698769</v>
          </cell>
          <cell r="CJ169">
            <v>1.0598115722020032</v>
          </cell>
          <cell r="CK169">
            <v>1.0855495873341294</v>
          </cell>
          <cell r="CL169">
            <v>1.1112876024662557</v>
          </cell>
          <cell r="CM169">
            <v>1.1377500809456784</v>
          </cell>
          <cell r="CN169">
            <v>1.1642125594251012</v>
          </cell>
          <cell r="CO169">
            <v>1.1906750379045237</v>
          </cell>
          <cell r="CP169">
            <v>1.2171375163839462</v>
          </cell>
          <cell r="CQ169">
            <v>1.2435999948633685</v>
          </cell>
        </row>
        <row r="170">
          <cell r="C170" t="str">
            <v>BRB</v>
          </cell>
          <cell r="D170">
            <v>16</v>
          </cell>
          <cell r="E170">
            <v>0.18318853720953787</v>
          </cell>
          <cell r="F170">
            <v>0.18804256443780773</v>
          </cell>
          <cell r="G170">
            <v>0.19302521096012126</v>
          </cell>
          <cell r="H170">
            <v>0.19813988485847356</v>
          </cell>
          <cell r="I170">
            <v>0.20339008452030705</v>
          </cell>
          <cell r="J170">
            <v>0.2087794010313746</v>
          </cell>
          <cell r="K170">
            <v>0.21431152063200756</v>
          </cell>
          <cell r="L170">
            <v>0.21999022723846831</v>
          </cell>
          <cell r="M170">
            <v>0.22581940503111242</v>
          </cell>
          <cell r="N170">
            <v>0.23180304111113045</v>
          </cell>
          <cell r="O170">
            <v>0.23794522822768657</v>
          </cell>
          <cell r="P170">
            <v>0.24425016757731929</v>
          </cell>
          <cell r="Q170">
            <v>0.25072217167751937</v>
          </cell>
          <cell r="R170">
            <v>0.25736566731644989</v>
          </cell>
          <cell r="S170">
            <v>0.26418519858082667</v>
          </cell>
          <cell r="T170">
            <v>0.27118542996402945</v>
          </cell>
          <cell r="U170">
            <v>0.27837114955657027</v>
          </cell>
          <cell r="V170">
            <v>0.28574727232110109</v>
          </cell>
          <cell r="W170">
            <v>0.29331884345420062</v>
          </cell>
          <cell r="X170">
            <v>0.30109104183723995</v>
          </cell>
          <cell r="Y170">
            <v>0.30906918357868735</v>
          </cell>
          <cell r="Z170">
            <v>0.31725872565027485</v>
          </cell>
          <cell r="AA170">
            <v>0.32566526961951425</v>
          </cell>
          <cell r="AB170">
            <v>0.33429456548111502</v>
          </cell>
          <cell r="AC170">
            <v>0.34315251558992504</v>
          </cell>
          <cell r="AD170">
            <v>0.35224517869808414</v>
          </cell>
          <cell r="AE170">
            <v>0.36157877409915196</v>
          </cell>
          <cell r="AF170">
            <v>0.37115968588204457</v>
          </cell>
          <cell r="AG170">
            <v>0.38099446729768943</v>
          </cell>
          <cell r="AH170">
            <v>0.39108984524138574</v>
          </cell>
          <cell r="AI170">
            <v>0.40145272485393546</v>
          </cell>
          <cell r="AJ170">
            <v>0.41209019424469312</v>
          </cell>
          <cell r="AK170">
            <v>0.42300952933976371</v>
          </cell>
          <cell r="AL170">
            <v>0.43421819885866592</v>
          </cell>
          <cell r="AM170">
            <v>0.44572386942286385</v>
          </cell>
          <cell r="AN170">
            <v>0.45753441079966201</v>
          </cell>
          <cell r="AO170">
            <v>0.46965790128504992</v>
          </cell>
          <cell r="AP170">
            <v>0.4821026332291784</v>
          </cell>
          <cell r="AQ170">
            <v>0.49487711870824685</v>
          </cell>
          <cell r="AR170">
            <v>0.50799009534668083</v>
          </cell>
          <cell r="AS170">
            <v>0.52145053229358285</v>
          </cell>
          <cell r="AT170">
            <v>0.53526763635754326</v>
          </cell>
          <cell r="AU170">
            <v>0.54945085830400842</v>
          </cell>
          <cell r="AV170">
            <v>0.56400989931951273</v>
          </cell>
          <cell r="AW170">
            <v>0.5789547176471963</v>
          </cell>
          <cell r="AX170">
            <v>0.59429553539814706</v>
          </cell>
          <cell r="AY170">
            <v>0.61004284554322541</v>
          </cell>
          <cell r="AZ170">
            <v>0.62620741909015509</v>
          </cell>
          <cell r="BA170">
            <v>0.64280031245078806</v>
          </cell>
          <cell r="BB170">
            <v>0.65983287500358323</v>
          </cell>
          <cell r="BC170">
            <v>0.67731675685647141</v>
          </cell>
          <cell r="BD170">
            <v>0.69526391681541655</v>
          </cell>
          <cell r="BE170">
            <v>0.71368663056412307</v>
          </cell>
          <cell r="BF170">
            <v>0.73259749906048477</v>
          </cell>
          <cell r="BG170">
            <v>0.75200945715551804</v>
          </cell>
          <cell r="BH170">
            <v>0.77193578244067496</v>
          </cell>
          <cell r="BI170">
            <v>0.79239010432958701</v>
          </cell>
          <cell r="BJ170">
            <v>0.81338641338045237</v>
          </cell>
          <cell r="BK170">
            <v>0.83493907086544217</v>
          </cell>
          <cell r="BL170">
            <v>0.85706281859367162</v>
          </cell>
          <cell r="BM170">
            <v>0.87977278899445488</v>
          </cell>
          <cell r="BN170">
            <v>0.90888639449722741</v>
          </cell>
          <cell r="BO170">
            <v>0.93799999999999994</v>
          </cell>
          <cell r="BP170">
            <v>0.96711360550277259</v>
          </cell>
          <cell r="BQ170">
            <v>0.99622721100554512</v>
          </cell>
          <cell r="BR170">
            <v>1.0253408165083178</v>
          </cell>
          <cell r="BS170">
            <v>1.0582971313688105</v>
          </cell>
          <cell r="BT170">
            <v>1.0912534462293029</v>
          </cell>
          <cell r="BU170">
            <v>1.1242097610897956</v>
          </cell>
          <cell r="BV170">
            <v>1.1571660759502884</v>
          </cell>
          <cell r="BW170">
            <v>1.1901223908107808</v>
          </cell>
          <cell r="BX170">
            <v>1.2208292098928268</v>
          </cell>
          <cell r="BY170">
            <v>1.2515360289748729</v>
          </cell>
          <cell r="BZ170">
            <v>1.282242848056919</v>
          </cell>
          <cell r="CA170">
            <v>1.3129496671389649</v>
          </cell>
          <cell r="CB170">
            <v>1.3436564862210112</v>
          </cell>
          <cell r="CC170">
            <v>1.379596521024369</v>
          </cell>
          <cell r="CD170">
            <v>1.4155365558277264</v>
          </cell>
          <cell r="CE170">
            <v>1.451476590631084</v>
          </cell>
          <cell r="CF170">
            <v>1.4874166254344416</v>
          </cell>
          <cell r="CG170">
            <v>1.5233566602377995</v>
          </cell>
          <cell r="CH170">
            <v>1.56325924059569</v>
          </cell>
          <cell r="CI170">
            <v>1.6031618209535803</v>
          </cell>
          <cell r="CJ170">
            <v>1.6430644013114706</v>
          </cell>
          <cell r="CK170">
            <v>1.6829669816693609</v>
          </cell>
          <cell r="CL170">
            <v>1.7228695620272514</v>
          </cell>
          <cell r="CM170">
            <v>1.7638953042444943</v>
          </cell>
          <cell r="CN170">
            <v>1.8049210464617373</v>
          </cell>
          <cell r="CO170">
            <v>1.84594678867898</v>
          </cell>
          <cell r="CP170">
            <v>1.8869725308962229</v>
          </cell>
          <cell r="CQ170">
            <v>1.9279982731134651</v>
          </cell>
        </row>
        <row r="171">
          <cell r="C171" t="str">
            <v>DMA</v>
          </cell>
          <cell r="D171">
            <v>16</v>
          </cell>
          <cell r="E171">
            <v>1.752790108161624E-2</v>
          </cell>
          <cell r="F171">
            <v>1.7992345584534386E-2</v>
          </cell>
          <cell r="G171">
            <v>1.8469096677687522E-2</v>
          </cell>
          <cell r="H171">
            <v>1.8958480454208969E-2</v>
          </cell>
          <cell r="I171">
            <v>1.9460831647865211E-2</v>
          </cell>
          <cell r="J171">
            <v>1.9976493862010534E-2</v>
          </cell>
          <cell r="K171">
            <v>2.0505819804608409E-2</v>
          </cell>
          <cell r="L171">
            <v>2.1049171529480319E-2</v>
          </cell>
          <cell r="M171">
            <v>2.1606920683947067E-2</v>
          </cell>
          <cell r="N171">
            <v>2.2179448763031951E-2</v>
          </cell>
          <cell r="O171">
            <v>2.276714737039966E-2</v>
          </cell>
          <cell r="P171">
            <v>2.3370418486209403E-2</v>
          </cell>
          <cell r="Q171">
            <v>2.3989674742065432E-2</v>
          </cell>
          <cell r="R171">
            <v>2.4625339703253084E-2</v>
          </cell>
          <cell r="S171">
            <v>2.5277848158453312E-2</v>
          </cell>
          <cell r="T171">
            <v>2.5947646417133957E-2</v>
          </cell>
          <cell r="U171">
            <v>2.6635192614821099E-2</v>
          </cell>
          <cell r="V171">
            <v>2.734095702645931E-2</v>
          </cell>
          <cell r="W171">
            <v>2.8065422388075176E-2</v>
          </cell>
          <cell r="X171">
            <v>2.8809084226964068E-2</v>
          </cell>
          <cell r="Y171">
            <v>2.9572451200626012E-2</v>
          </cell>
          <cell r="Z171">
            <v>3.0356045444682494E-2</v>
          </cell>
          <cell r="AA171">
            <v>3.1160402930012172E-2</v>
          </cell>
          <cell r="AB171">
            <v>3.1986073829349773E-2</v>
          </cell>
          <cell r="AC171">
            <v>3.2833622893598917E-2</v>
          </cell>
          <cell r="AD171">
            <v>3.370362983811627E-2</v>
          </cell>
          <cell r="AE171">
            <v>3.4596689739231232E-2</v>
          </cell>
          <cell r="AF171">
            <v>3.5513413441272394E-2</v>
          </cell>
          <cell r="AG171">
            <v>3.6454427974379137E-2</v>
          </cell>
          <cell r="AH171">
            <v>3.7420376983384192E-2</v>
          </cell>
          <cell r="AI171">
            <v>3.8411921168060463E-2</v>
          </cell>
          <cell r="AJ171">
            <v>3.9429738735033276E-2</v>
          </cell>
          <cell r="AK171">
            <v>4.0474525861667165E-2</v>
          </cell>
          <cell r="AL171">
            <v>4.1546997172244429E-2</v>
          </cell>
          <cell r="AM171">
            <v>4.2647886226761238E-2</v>
          </cell>
          <cell r="AN171">
            <v>4.3777946022675561E-2</v>
          </cell>
          <cell r="AO171">
            <v>4.4937949509950149E-2</v>
          </cell>
          <cell r="AP171">
            <v>4.6128690119742827E-2</v>
          </cell>
          <cell r="AQ171">
            <v>4.7350982307105716E-2</v>
          </cell>
          <cell r="AR171">
            <v>4.8605662108064621E-2</v>
          </cell>
          <cell r="AS171">
            <v>4.9893587711459561E-2</v>
          </cell>
          <cell r="AT171">
            <v>5.1215640045937642E-2</v>
          </cell>
          <cell r="AU171">
            <v>5.2572723382499735E-2</v>
          </cell>
          <cell r="AV171">
            <v>5.3965765953013077E-2</v>
          </cell>
          <cell r="AW171">
            <v>5.539572058511287E-2</v>
          </cell>
          <cell r="AX171">
            <v>5.6863565353927184E-2</v>
          </cell>
          <cell r="AY171">
            <v>5.8370304251070877E-2</v>
          </cell>
          <cell r="AZ171">
            <v>5.991696787136612E-2</v>
          </cell>
          <cell r="BA171">
            <v>6.1504614117759308E-2</v>
          </cell>
          <cell r="BB171">
            <v>6.3134328924916411E-2</v>
          </cell>
          <cell r="BC171">
            <v>6.4807227001991805E-2</v>
          </cell>
          <cell r="BD171">
            <v>6.6524452595078498E-2</v>
          </cell>
          <cell r="BE171">
            <v>6.8287180269861442E-2</v>
          </cell>
          <cell r="BF171">
            <v>7.0096615715009053E-2</v>
          </cell>
          <cell r="BG171">
            <v>7.1953996566852585E-2</v>
          </cell>
          <cell r="BH171">
            <v>7.3860593255917442E-2</v>
          </cell>
          <cell r="BI171">
            <v>7.5817709875885306E-2</v>
          </cell>
          <cell r="BJ171">
            <v>7.7826685075581645E-2</v>
          </cell>
          <cell r="BK171">
            <v>7.988889297459853E-2</v>
          </cell>
          <cell r="BL171">
            <v>8.2005744103179123E-2</v>
          </cell>
          <cell r="BM171">
            <v>8.4178686367006733E-2</v>
          </cell>
          <cell r="BN171">
            <v>8.6964343183503351E-2</v>
          </cell>
          <cell r="BO171">
            <v>8.9749999999999983E-2</v>
          </cell>
          <cell r="BP171">
            <v>9.2535656816496614E-2</v>
          </cell>
          <cell r="BQ171">
            <v>9.5321313632993246E-2</v>
          </cell>
          <cell r="BR171">
            <v>9.8106970449489878E-2</v>
          </cell>
          <cell r="BS171">
            <v>0.10126030654621612</v>
          </cell>
          <cell r="BT171">
            <v>0.10441364264294235</v>
          </cell>
          <cell r="BU171">
            <v>0.1075669787396686</v>
          </cell>
          <cell r="BV171">
            <v>0.11072031483639486</v>
          </cell>
          <cell r="BW171">
            <v>0.11387365093312106</v>
          </cell>
          <cell r="BX171">
            <v>0.11681175009368998</v>
          </cell>
          <cell r="BY171">
            <v>0.11974984925425888</v>
          </cell>
          <cell r="BZ171">
            <v>0.12268794841482779</v>
          </cell>
          <cell r="CA171">
            <v>0.12562604757539669</v>
          </cell>
          <cell r="CB171">
            <v>0.12856414673596561</v>
          </cell>
          <cell r="CC171">
            <v>0.13200297202765149</v>
          </cell>
          <cell r="CD171">
            <v>0.13544179731933734</v>
          </cell>
          <cell r="CE171">
            <v>0.13888062261102321</v>
          </cell>
          <cell r="CF171">
            <v>0.14231944790270909</v>
          </cell>
          <cell r="CG171">
            <v>0.14575827319439499</v>
          </cell>
          <cell r="CH171">
            <v>0.14957624396957692</v>
          </cell>
          <cell r="CI171">
            <v>0.15339421474475887</v>
          </cell>
          <cell r="CJ171">
            <v>0.15721218551994079</v>
          </cell>
          <cell r="CK171">
            <v>0.16103015629512274</v>
          </cell>
          <cell r="CL171">
            <v>0.16484812707030469</v>
          </cell>
          <cell r="CM171">
            <v>0.16877356455857501</v>
          </cell>
          <cell r="CN171">
            <v>0.1726990020468453</v>
          </cell>
          <cell r="CO171">
            <v>0.17662443953511558</v>
          </cell>
          <cell r="CP171">
            <v>0.1805498770233859</v>
          </cell>
          <cell r="CQ171">
            <v>0.18447531451165614</v>
          </cell>
        </row>
        <row r="172">
          <cell r="C172" t="str">
            <v>GRD</v>
          </cell>
          <cell r="D172">
            <v>16</v>
          </cell>
          <cell r="E172">
            <v>3.4762856741255628E-2</v>
          </cell>
          <cell r="F172">
            <v>3.5683983443421975E-2</v>
          </cell>
          <cell r="G172">
            <v>3.6629517644884459E-2</v>
          </cell>
          <cell r="H172">
            <v>3.7600106081885215E-2</v>
          </cell>
          <cell r="I172">
            <v>3.859641262752099E-2</v>
          </cell>
          <cell r="J172">
            <v>3.9619118745825924E-2</v>
          </cell>
          <cell r="K172">
            <v>4.0668923957886335E-2</v>
          </cell>
          <cell r="L172">
            <v>4.1746546320306388E-2</v>
          </cell>
          <cell r="M172">
            <v>4.2852722916351858E-2</v>
          </cell>
          <cell r="N172">
            <v>4.398821036010795E-2</v>
          </cell>
          <cell r="O172">
            <v>4.5153785313995998E-2</v>
          </cell>
          <cell r="P172">
            <v>4.6350245020003067E-2</v>
          </cell>
          <cell r="Q172">
            <v>4.7578407844987729E-2</v>
          </cell>
          <cell r="R172">
            <v>4.88391138404351E-2</v>
          </cell>
          <cell r="S172">
            <v>5.0133225317043908E-2</v>
          </cell>
          <cell r="T172">
            <v>5.1461627434538672E-2</v>
          </cell>
          <cell r="U172">
            <v>5.282522880711038E-2</v>
          </cell>
          <cell r="V172">
            <v>5.4224962124899814E-2</v>
          </cell>
          <cell r="W172">
            <v>5.5661784791948554E-2</v>
          </cell>
          <cell r="X172">
            <v>5.7136679581054103E-2</v>
          </cell>
          <cell r="Y172">
            <v>5.8650655305976955E-2</v>
          </cell>
          <cell r="Z172">
            <v>6.0204747511459447E-2</v>
          </cell>
          <cell r="AA172">
            <v>6.1800019181528332E-2</v>
          </cell>
          <cell r="AB172">
            <v>6.3437561466565581E-2</v>
          </cell>
          <cell r="AC172">
            <v>6.5118494429644666E-2</v>
          </cell>
          <cell r="AD172">
            <v>6.6843967812642874E-2</v>
          </cell>
          <cell r="AE172">
            <v>6.8615161822653606E-2</v>
          </cell>
          <cell r="AF172">
            <v>7.043328793923663E-2</v>
          </cell>
          <cell r="AG172">
            <v>7.2299589743058362E-2</v>
          </cell>
          <cell r="AH172">
            <v>7.4215343766489E-2</v>
          </cell>
          <cell r="AI172">
            <v>7.618186036673831E-2</v>
          </cell>
          <cell r="AJ172">
            <v>7.8200484622127295E-2</v>
          </cell>
          <cell r="AK172">
            <v>8.027259725210871E-2</v>
          </cell>
          <cell r="AL172">
            <v>8.2399615561665848E-2</v>
          </cell>
          <cell r="AM172">
            <v>8.4582994410735399E-2</v>
          </cell>
          <cell r="AN172">
            <v>8.6824227209317567E-2</v>
          </cell>
          <cell r="AO172">
            <v>8.9124846938954089E-2</v>
          </cell>
          <cell r="AP172">
            <v>9.1486427201272716E-2</v>
          </cell>
          <cell r="AQ172">
            <v>9.391058329431555E-2</v>
          </cell>
          <cell r="AR172">
            <v>9.639897331738724E-2</v>
          </cell>
          <cell r="AS172">
            <v>9.8953299305178877E-2</v>
          </cell>
          <cell r="AT172">
            <v>0.10157530839194322</v>
          </cell>
          <cell r="AU172">
            <v>0.10426679400651763</v>
          </cell>
          <cell r="AV172">
            <v>0.10702959709901205</v>
          </cell>
          <cell r="AW172">
            <v>0.10986560740000105</v>
          </cell>
          <cell r="AX172">
            <v>0.11277676471308125</v>
          </cell>
          <cell r="AY172">
            <v>0.11576506024167821</v>
          </cell>
          <cell r="AZ172">
            <v>0.11883253795101029</v>
          </cell>
          <cell r="BA172">
            <v>0.12198129596614106</v>
          </cell>
          <cell r="BB172">
            <v>0.1252134880070766</v>
          </cell>
          <cell r="BC172">
            <v>0.12853132486188906</v>
          </cell>
          <cell r="BD172">
            <v>0.13193707589887438</v>
          </cell>
          <cell r="BE172">
            <v>0.13543307061877816</v>
          </cell>
          <cell r="BF172">
            <v>0.13902170024815169</v>
          </cell>
          <cell r="BG172">
            <v>0.14270541937492773</v>
          </cell>
          <cell r="BH172">
            <v>0.14648674762733491</v>
          </cell>
          <cell r="BI172">
            <v>0.15036827139729902</v>
          </cell>
          <cell r="BJ172">
            <v>0.15435264560951015</v>
          </cell>
          <cell r="BK172">
            <v>0.15844259553736534</v>
          </cell>
          <cell r="BL172">
            <v>0.16264091866702934</v>
          </cell>
          <cell r="BM172">
            <v>0.16695048661088802</v>
          </cell>
          <cell r="BN172">
            <v>0.172475243305444</v>
          </cell>
          <cell r="BO172">
            <v>0.17799999999999999</v>
          </cell>
          <cell r="BP172">
            <v>0.18352475669455598</v>
          </cell>
          <cell r="BQ172">
            <v>0.18904951338911197</v>
          </cell>
          <cell r="BR172">
            <v>0.19457427008366796</v>
          </cell>
          <cell r="BS172">
            <v>0.2008282402810749</v>
          </cell>
          <cell r="BT172">
            <v>0.2070822104784818</v>
          </cell>
          <cell r="BU172">
            <v>0.21333618067588872</v>
          </cell>
          <cell r="BV172">
            <v>0.21959015087329567</v>
          </cell>
          <cell r="BW172">
            <v>0.22584412107070251</v>
          </cell>
          <cell r="BX172">
            <v>0.23167121467049381</v>
          </cell>
          <cell r="BY172">
            <v>0.23749830827028504</v>
          </cell>
          <cell r="BZ172">
            <v>0.24332540187007629</v>
          </cell>
          <cell r="CA172">
            <v>0.24915249546986754</v>
          </cell>
          <cell r="CB172">
            <v>0.25497958906965884</v>
          </cell>
          <cell r="CC172">
            <v>0.26179976624982693</v>
          </cell>
          <cell r="CD172">
            <v>0.26861994342999496</v>
          </cell>
          <cell r="CE172">
            <v>0.2754401206101631</v>
          </cell>
          <cell r="CF172">
            <v>0.28226029779033113</v>
          </cell>
          <cell r="CG172">
            <v>0.28908047497049927</v>
          </cell>
          <cell r="CH172">
            <v>0.29665260642434199</v>
          </cell>
          <cell r="CI172">
            <v>0.30422473787818471</v>
          </cell>
          <cell r="CJ172">
            <v>0.31179686933202744</v>
          </cell>
          <cell r="CK172">
            <v>0.31936900078587016</v>
          </cell>
          <cell r="CL172">
            <v>0.32694113223971294</v>
          </cell>
          <cell r="CM172">
            <v>0.33472640101867801</v>
          </cell>
          <cell r="CN172">
            <v>0.34251166979764308</v>
          </cell>
          <cell r="CO172">
            <v>0.3502969385766081</v>
          </cell>
          <cell r="CP172">
            <v>0.35808220735557317</v>
          </cell>
          <cell r="CQ172">
            <v>0.36586747613453813</v>
          </cell>
        </row>
        <row r="173">
          <cell r="C173" t="str">
            <v>KNA</v>
          </cell>
          <cell r="D173">
            <v>16</v>
          </cell>
          <cell r="E173">
            <v>2.5427662627592593E-2</v>
          </cell>
          <cell r="F173">
            <v>2.6101430586143483E-2</v>
          </cell>
          <cell r="G173">
            <v>2.6793051670584017E-2</v>
          </cell>
          <cell r="H173">
            <v>2.7502998943041874E-2</v>
          </cell>
          <cell r="I173">
            <v>2.8231758000579955E-2</v>
          </cell>
          <cell r="J173">
            <v>2.897982730734008E-2</v>
          </cell>
          <cell r="K173">
            <v>2.974771853548764E-2</v>
          </cell>
          <cell r="L173">
            <v>3.0535956915190399E-2</v>
          </cell>
          <cell r="M173">
            <v>3.1345081593870852E-2</v>
          </cell>
          <cell r="N173">
            <v>3.2175646004977833E-2</v>
          </cell>
          <cell r="O173">
            <v>3.3028218246529649E-2</v>
          </cell>
          <cell r="P173">
            <v>3.3903381469687625E-2</v>
          </cell>
          <cell r="Q173">
            <v>3.4801734277625847E-2</v>
          </cell>
          <cell r="R173">
            <v>3.5723891134969939E-2</v>
          </cell>
          <cell r="S173">
            <v>3.6670482788084921E-2</v>
          </cell>
          <cell r="T173">
            <v>3.7642156696499632E-2</v>
          </cell>
          <cell r="U173">
            <v>3.8639577475762757E-2</v>
          </cell>
          <cell r="V173">
            <v>3.9663427352033452E-2</v>
          </cell>
          <cell r="W173">
            <v>4.071440662871742E-2</v>
          </cell>
          <cell r="X173">
            <v>4.1793234165467659E-2</v>
          </cell>
          <cell r="Y173">
            <v>4.2900647869877517E-2</v>
          </cell>
          <cell r="Z173">
            <v>4.4037405202202354E-2</v>
          </cell>
          <cell r="AA173">
            <v>4.5204283693454993E-2</v>
          </cell>
          <cell r="AB173">
            <v>4.6402081477229427E-2</v>
          </cell>
          <cell r="AC173">
            <v>4.7631617835616487E-2</v>
          </cell>
          <cell r="AD173">
            <v>4.8893733759584841E-2</v>
          </cell>
          <cell r="AE173">
            <v>5.0189292524210671E-2</v>
          </cell>
          <cell r="AF173">
            <v>5.1519180279149493E-2</v>
          </cell>
          <cell r="AG173">
            <v>5.2884306654753931E-2</v>
          </cell>
          <cell r="AH173">
            <v>5.4285605384252068E-2</v>
          </cell>
          <cell r="AI173">
            <v>5.572403494241196E-2</v>
          </cell>
          <cell r="AJ173">
            <v>5.7200579201129066E-2</v>
          </cell>
          <cell r="AK173">
            <v>5.8716248102385134E-2</v>
          </cell>
          <cell r="AL173">
            <v>6.0272078349038721E-2</v>
          </cell>
          <cell r="AM173">
            <v>6.1869134113919928E-2</v>
          </cell>
          <cell r="AN173">
            <v>6.3508507767714301E-2</v>
          </cell>
          <cell r="AO173">
            <v>6.5191320626133822E-2</v>
          </cell>
          <cell r="AP173">
            <v>6.6918723716885994E-2</v>
          </cell>
          <cell r="AQ173">
            <v>6.8691898566965642E-2</v>
          </cell>
          <cell r="AR173">
            <v>7.0512058010807968E-2</v>
          </cell>
          <cell r="AS173">
            <v>7.2380447019855548E-2</v>
          </cell>
          <cell r="AT173">
            <v>7.4298343554106763E-2</v>
          </cell>
          <cell r="AU173">
            <v>7.6267059436228038E-2</v>
          </cell>
          <cell r="AV173">
            <v>7.8287941248827889E-2</v>
          </cell>
          <cell r="AW173">
            <v>8.0362371255506368E-2</v>
          </cell>
          <cell r="AX173">
            <v>8.2491768346309974E-2</v>
          </cell>
          <cell r="AY173">
            <v>8.4677589008238754E-2</v>
          </cell>
          <cell r="AZ173">
            <v>8.6921328321469288E-2</v>
          </cell>
          <cell r="BA173">
            <v>8.9224520981975058E-2</v>
          </cell>
          <cell r="BB173">
            <v>9.1588742351243646E-2</v>
          </cell>
          <cell r="BC173">
            <v>9.4015609533808719E-2</v>
          </cell>
          <cell r="BD173">
            <v>9.6506782483333942E-2</v>
          </cell>
          <cell r="BE173">
            <v>9.9063965138005139E-2</v>
          </cell>
          <cell r="BF173">
            <v>0.10168890658600757</v>
          </cell>
          <cell r="BG173">
            <v>0.10438340226188532</v>
          </cell>
          <cell r="BH173">
            <v>0.10714929517460113</v>
          </cell>
          <cell r="BI173">
            <v>0.10998847716813669</v>
          </cell>
          <cell r="BJ173">
            <v>0.11290289021549561</v>
          </cell>
          <cell r="BK173">
            <v>0.1158945277469942</v>
          </cell>
          <cell r="BL173">
            <v>0.11896543601374844</v>
          </cell>
          <cell r="BM173">
            <v>0.12211771548729</v>
          </cell>
          <cell r="BN173">
            <v>0.12615885774364499</v>
          </cell>
          <cell r="BO173">
            <v>0.13019999999999998</v>
          </cell>
          <cell r="BP173">
            <v>0.134241142256355</v>
          </cell>
          <cell r="BQ173">
            <v>0.13828228451270999</v>
          </cell>
          <cell r="BR173">
            <v>0.14232342676906498</v>
          </cell>
          <cell r="BS173">
            <v>0.14689796002581995</v>
          </cell>
          <cell r="BT173">
            <v>0.15147249328257489</v>
          </cell>
          <cell r="BU173">
            <v>0.15604702653932984</v>
          </cell>
          <cell r="BV173">
            <v>0.16062155979608481</v>
          </cell>
          <cell r="BW173">
            <v>0.16519609305283969</v>
          </cell>
          <cell r="BX173">
            <v>0.16945838286572074</v>
          </cell>
          <cell r="BY173">
            <v>0.17372067267860175</v>
          </cell>
          <cell r="BZ173">
            <v>0.17798296249148277</v>
          </cell>
          <cell r="CA173">
            <v>0.18224525230436378</v>
          </cell>
          <cell r="CB173">
            <v>0.18650754211724482</v>
          </cell>
          <cell r="CC173">
            <v>0.19149623351532286</v>
          </cell>
          <cell r="CD173">
            <v>0.19648492491340083</v>
          </cell>
          <cell r="CE173">
            <v>0.20147361631147884</v>
          </cell>
          <cell r="CF173">
            <v>0.20646230770955681</v>
          </cell>
          <cell r="CG173">
            <v>0.21145099910763485</v>
          </cell>
          <cell r="CH173">
            <v>0.21698971548567039</v>
          </cell>
          <cell r="CI173">
            <v>0.22252843186370591</v>
          </cell>
          <cell r="CJ173">
            <v>0.22806714824174143</v>
          </cell>
          <cell r="CK173">
            <v>0.23360586461977695</v>
          </cell>
          <cell r="CL173">
            <v>0.23914458099781252</v>
          </cell>
          <cell r="CM173">
            <v>0.24483919894737011</v>
          </cell>
          <cell r="CN173">
            <v>0.25053381689692772</v>
          </cell>
          <cell r="CO173">
            <v>0.25622843484648528</v>
          </cell>
          <cell r="CP173">
            <v>0.26192305279604283</v>
          </cell>
          <cell r="CQ173">
            <v>0.26761767074560033</v>
          </cell>
        </row>
        <row r="174">
          <cell r="C174" t="str">
            <v>LCA</v>
          </cell>
          <cell r="D174">
            <v>16</v>
          </cell>
          <cell r="E174">
            <v>6.5693987363053777E-2</v>
          </cell>
          <cell r="F174">
            <v>6.7434709835383647E-2</v>
          </cell>
          <cell r="G174">
            <v>6.9221556996551914E-2</v>
          </cell>
          <cell r="H174">
            <v>7.1055751032722214E-2</v>
          </cell>
          <cell r="I174">
            <v>7.2938546514862451E-2</v>
          </cell>
          <cell r="J174">
            <v>7.4871231256859155E-2</v>
          </cell>
          <cell r="K174">
            <v>7.6855127196369721E-2</v>
          </cell>
          <cell r="L174">
            <v>7.889159129901499E-2</v>
          </cell>
          <cell r="M174">
            <v>8.0982016486530584E-2</v>
          </cell>
          <cell r="N174">
            <v>8.3127832589511896E-2</v>
          </cell>
          <cell r="O174">
            <v>8.5330507325404384E-2</v>
          </cell>
          <cell r="P174">
            <v>8.7591547302408077E-2</v>
          </cell>
          <cell r="Q174">
            <v>8.9912499049983025E-2</v>
          </cell>
          <cell r="R174">
            <v>9.2294950076660484E-2</v>
          </cell>
          <cell r="S174">
            <v>9.4740529955883362E-2</v>
          </cell>
          <cell r="T174">
            <v>9.7250911440618704E-2</v>
          </cell>
          <cell r="U174">
            <v>9.9827811607504507E-2</v>
          </cell>
          <cell r="V174">
            <v>0.10247299303131355</v>
          </cell>
          <cell r="W174">
            <v>0.10518826499053745</v>
          </cell>
          <cell r="X174">
            <v>0.10797548470491568</v>
          </cell>
          <cell r="Y174">
            <v>0.11083655860575584</v>
          </cell>
          <cell r="Z174">
            <v>0.11377344363991426</v>
          </cell>
          <cell r="AA174">
            <v>0.11678814860832872</v>
          </cell>
          <cell r="AB174">
            <v>0.11988273554001877</v>
          </cell>
          <cell r="AC174">
            <v>0.12305932110249374</v>
          </cell>
          <cell r="AD174">
            <v>0.12632007804953271</v>
          </cell>
          <cell r="AE174">
            <v>0.12966723670732716</v>
          </cell>
          <cell r="AF174">
            <v>0.13310308650000244</v>
          </cell>
          <cell r="AG174">
            <v>0.13662997751556175</v>
          </cell>
          <cell r="AH174">
            <v>0.14025032211332353</v>
          </cell>
          <cell r="AI174">
            <v>0.14396659657395197</v>
          </cell>
          <cell r="AJ174">
            <v>0.14778134279320898</v>
          </cell>
          <cell r="AK174">
            <v>0.15169717002058622</v>
          </cell>
          <cell r="AL174">
            <v>0.15571675664400661</v>
          </cell>
          <cell r="AM174">
            <v>0.15984285202181567</v>
          </cell>
          <cell r="AN174">
            <v>0.16407827836331607</v>
          </cell>
          <cell r="AO174">
            <v>0.16842593265913142</v>
          </cell>
          <cell r="AP174">
            <v>0.17288878866271984</v>
          </cell>
          <cell r="AQ174">
            <v>0.17746989892439258</v>
          </cell>
          <cell r="AR174">
            <v>0.18217239687922884</v>
          </cell>
          <cell r="AS174">
            <v>0.18699949899031507</v>
          </cell>
          <cell r="AT174">
            <v>0.19195450694877456</v>
          </cell>
          <cell r="AU174">
            <v>0.19704080993209219</v>
          </cell>
          <cell r="AV174">
            <v>0.20226188692227912</v>
          </cell>
          <cell r="AW174">
            <v>0.20762130908546272</v>
          </cell>
          <cell r="AX174">
            <v>0.21312274221452968</v>
          </cell>
          <cell r="AY174">
            <v>0.21876994923649284</v>
          </cell>
          <cell r="AZ174">
            <v>0.2245667927862969</v>
          </cell>
          <cell r="BA174">
            <v>0.23051723784882325</v>
          </cell>
          <cell r="BB174">
            <v>0.23662535447090133</v>
          </cell>
          <cell r="BC174">
            <v>0.2428953205451812</v>
          </cell>
          <cell r="BD174">
            <v>0.24933142466777178</v>
          </cell>
          <cell r="BE174">
            <v>0.25593806907159894</v>
          </cell>
          <cell r="BF174">
            <v>0.26271977263749036</v>
          </cell>
          <cell r="BG174">
            <v>0.2696811739850461</v>
          </cell>
          <cell r="BH174">
            <v>0.2768270346454097</v>
          </cell>
          <cell r="BI174">
            <v>0.28416224231810933</v>
          </cell>
          <cell r="BJ174">
            <v>0.29169181421419682</v>
          </cell>
          <cell r="BK174">
            <v>0.29942090048797171</v>
          </cell>
          <cell r="BL174">
            <v>0.30735478775963676</v>
          </cell>
          <cell r="BM174">
            <v>0.31549890273129505</v>
          </cell>
          <cell r="BN174">
            <v>0.3259394513656475</v>
          </cell>
          <cell r="BO174">
            <v>0.33637999999999996</v>
          </cell>
          <cell r="BP174">
            <v>0.34682054863435247</v>
          </cell>
          <cell r="BQ174">
            <v>0.35726109726870497</v>
          </cell>
          <cell r="BR174">
            <v>0.36770164590305748</v>
          </cell>
          <cell r="BS174">
            <v>0.37952024418959535</v>
          </cell>
          <cell r="BT174">
            <v>0.39133884247613315</v>
          </cell>
          <cell r="BU174">
            <v>0.40315744076267107</v>
          </cell>
          <cell r="BV174">
            <v>0.41497603904920899</v>
          </cell>
          <cell r="BW174">
            <v>0.42679463733574668</v>
          </cell>
          <cell r="BX174">
            <v>0.43780653478011633</v>
          </cell>
          <cell r="BY174">
            <v>0.44881843222448586</v>
          </cell>
          <cell r="BZ174">
            <v>0.45983032966885545</v>
          </cell>
          <cell r="CA174">
            <v>0.47084222711322499</v>
          </cell>
          <cell r="CB174">
            <v>0.48185412455759463</v>
          </cell>
          <cell r="CC174">
            <v>0.49474272680402687</v>
          </cell>
          <cell r="CD174">
            <v>0.50763132905045905</v>
          </cell>
          <cell r="CE174">
            <v>0.52051993129689134</v>
          </cell>
          <cell r="CF174">
            <v>0.53340853354332352</v>
          </cell>
          <cell r="CG174">
            <v>0.54629713578975592</v>
          </cell>
          <cell r="CH174">
            <v>0.56060676263494469</v>
          </cell>
          <cell r="CI174">
            <v>0.57491638948013357</v>
          </cell>
          <cell r="CJ174">
            <v>0.58922601632532245</v>
          </cell>
          <cell r="CK174">
            <v>0.60353564317051134</v>
          </cell>
          <cell r="CL174">
            <v>0.61784527001570022</v>
          </cell>
          <cell r="CM174">
            <v>0.63255767850934219</v>
          </cell>
          <cell r="CN174">
            <v>0.64727008700298416</v>
          </cell>
          <cell r="CO174">
            <v>0.66198249549662602</v>
          </cell>
          <cell r="CP174">
            <v>0.67669490399026799</v>
          </cell>
          <cell r="CQ174">
            <v>0.69140731248390974</v>
          </cell>
        </row>
        <row r="175">
          <cell r="C175" t="str">
            <v>COG</v>
          </cell>
          <cell r="D175">
            <v>14</v>
          </cell>
          <cell r="E175">
            <v>0.14922745092147935</v>
          </cell>
          <cell r="F175">
            <v>0.15318159631186271</v>
          </cell>
          <cell r="G175">
            <v>0.15724051643150494</v>
          </cell>
          <cell r="H175">
            <v>0.16140698754248228</v>
          </cell>
          <cell r="I175">
            <v>0.1656838594707081</v>
          </cell>
          <cell r="J175">
            <v>0.17007405755518618</v>
          </cell>
          <cell r="K175">
            <v>0.17458058464891432</v>
          </cell>
          <cell r="L175">
            <v>0.17920652317280675</v>
          </cell>
          <cell r="M175">
            <v>0.18395503722404011</v>
          </cell>
          <cell r="N175">
            <v>0.18882937474026543</v>
          </cell>
          <cell r="O175">
            <v>0.1938328697211659</v>
          </cell>
          <cell r="P175">
            <v>0.19896894450888047</v>
          </cell>
          <cell r="Q175">
            <v>0.20424111212885279</v>
          </cell>
          <cell r="R175">
            <v>0.20965297869270649</v>
          </cell>
          <cell r="S175">
            <v>0.21520824586479073</v>
          </cell>
          <cell r="T175">
            <v>0.22091071339408272</v>
          </cell>
          <cell r="U175">
            <v>0.22676428171317931</v>
          </cell>
          <cell r="V175">
            <v>0.23277295460615505</v>
          </cell>
          <cell r="W175">
            <v>0.23894084194711182</v>
          </cell>
          <cell r="X175">
            <v>0.24527216251129294</v>
          </cell>
          <cell r="Y175">
            <v>0.25177124686068453</v>
          </cell>
          <cell r="Z175">
            <v>0.25844254030607805</v>
          </cell>
          <cell r="AA175">
            <v>0.26529060594761983</v>
          </cell>
          <cell r="AB175">
            <v>0.2723201277959274</v>
          </cell>
          <cell r="AC175">
            <v>0.27953591397590755</v>
          </cell>
          <cell r="AD175">
            <v>0.28694290001546696</v>
          </cell>
          <cell r="AE175">
            <v>0.29454615222136576</v>
          </cell>
          <cell r="AF175">
            <v>0.30235087114452219</v>
          </cell>
          <cell r="AG175">
            <v>0.3103623951371392</v>
          </cell>
          <cell r="AH175">
            <v>0.31858620400408549</v>
          </cell>
          <cell r="AI175">
            <v>0.32702792275102927</v>
          </cell>
          <cell r="AJ175">
            <v>0.33569332543188751</v>
          </cell>
          <cell r="AK175">
            <v>0.34458833909822295</v>
          </cell>
          <cell r="AL175">
            <v>0.35371904785329006</v>
          </cell>
          <cell r="AM175">
            <v>0.36309169701350269</v>
          </cell>
          <cell r="AN175">
            <v>0.37271269738017021</v>
          </cell>
          <cell r="AO175">
            <v>0.38258862962442342</v>
          </cell>
          <cell r="AP175">
            <v>0.3927262487883299</v>
          </cell>
          <cell r="AQ175">
            <v>0.40313248890527748</v>
          </cell>
          <cell r="AR175">
            <v>0.41381446774278591</v>
          </cell>
          <cell r="AS175">
            <v>0.42477949167099105</v>
          </cell>
          <cell r="AT175">
            <v>0.4360350606601312</v>
          </cell>
          <cell r="AU175">
            <v>0.44758887341045417</v>
          </cell>
          <cell r="AV175">
            <v>0.45944883261805386</v>
          </cell>
          <cell r="AW175">
            <v>0.47162305038023772</v>
          </cell>
          <cell r="AX175">
            <v>0.48411985374412292</v>
          </cell>
          <cell r="AY175">
            <v>0.49694779040225595</v>
          </cell>
          <cell r="AZ175">
            <v>0.51011563453915154</v>
          </cell>
          <cell r="BA175">
            <v>0.52363239283274998</v>
          </cell>
          <cell r="BB175">
            <v>0.53750731061489776</v>
          </cell>
          <cell r="BC175">
            <v>0.55174987819506494</v>
          </cell>
          <cell r="BD175">
            <v>0.56636983735162494</v>
          </cell>
          <cell r="BE175">
            <v>0.58137718799513682</v>
          </cell>
          <cell r="BF175">
            <v>0.59678219500818708</v>
          </cell>
          <cell r="BG175">
            <v>0.61259539526647033</v>
          </cell>
          <cell r="BH175">
            <v>0.62882760484590994</v>
          </cell>
          <cell r="BI175">
            <v>0.64548992642074943</v>
          </cell>
          <cell r="BJ175">
            <v>0.66259375685767419</v>
          </cell>
          <cell r="BK175">
            <v>0.68015079501115816</v>
          </cell>
          <cell r="BL175">
            <v>0.69817304972536665</v>
          </cell>
          <cell r="BM175">
            <v>0.71667284804808995</v>
          </cell>
          <cell r="BN175">
            <v>0.7403891198328405</v>
          </cell>
          <cell r="BO175">
            <v>0.76410539161759106</v>
          </cell>
          <cell r="BP175">
            <v>0.78782166340234172</v>
          </cell>
          <cell r="BQ175">
            <v>0.81153793518709239</v>
          </cell>
          <cell r="BR175">
            <v>0.83525420697184305</v>
          </cell>
          <cell r="BS175">
            <v>0.862100793190126</v>
          </cell>
          <cell r="BT175">
            <v>0.88894737940840884</v>
          </cell>
          <cell r="BU175">
            <v>0.9157939656266918</v>
          </cell>
          <cell r="BV175">
            <v>0.94264055184497475</v>
          </cell>
          <cell r="BW175">
            <v>0.96948713806325737</v>
          </cell>
          <cell r="BX175">
            <v>0.9945012596197792</v>
          </cell>
          <cell r="BY175">
            <v>1.0195153811763009</v>
          </cell>
          <cell r="BZ175">
            <v>1.0445295027328225</v>
          </cell>
          <cell r="CA175">
            <v>1.0695436242893441</v>
          </cell>
          <cell r="CB175">
            <v>1.094557745845866</v>
          </cell>
          <cell r="CC175">
            <v>1.1238349040208866</v>
          </cell>
          <cell r="CD175">
            <v>1.1531120621959072</v>
          </cell>
          <cell r="CE175">
            <v>1.1823892203709281</v>
          </cell>
          <cell r="CF175">
            <v>1.2116663785459487</v>
          </cell>
          <cell r="CG175">
            <v>1.2409435367209696</v>
          </cell>
          <cell r="CH175">
            <v>1.2734486292486009</v>
          </cell>
          <cell r="CI175">
            <v>1.3059537217762323</v>
          </cell>
          <cell r="CJ175">
            <v>1.3384588143038636</v>
          </cell>
          <cell r="CK175">
            <v>1.3709639068314949</v>
          </cell>
          <cell r="CL175">
            <v>1.4034689993591265</v>
          </cell>
          <cell r="CM175">
            <v>1.4368890322197969</v>
          </cell>
          <cell r="CN175">
            <v>1.4703090650804671</v>
          </cell>
          <cell r="CO175">
            <v>1.5037290979411373</v>
          </cell>
          <cell r="CP175">
            <v>1.5371491308018075</v>
          </cell>
          <cell r="CQ175">
            <v>1.5705691636624772</v>
          </cell>
        </row>
        <row r="176">
          <cell r="C176" t="str">
            <v>COM</v>
          </cell>
          <cell r="D176">
            <v>14</v>
          </cell>
          <cell r="E176">
            <v>1.0197390737611611E-2</v>
          </cell>
          <cell r="F176">
            <v>1.0467595484325951E-2</v>
          </cell>
          <cell r="G176">
            <v>1.0744959965037505E-2</v>
          </cell>
          <cell r="H176">
            <v>1.1029673894366517E-2</v>
          </cell>
          <cell r="I176">
            <v>1.1321932013884952E-2</v>
          </cell>
          <cell r="J176">
            <v>1.1621934225317843E-2</v>
          </cell>
          <cell r="K176">
            <v>1.192988572727414E-2</v>
          </cell>
          <cell r="L176">
            <v>1.224599715560057E-2</v>
          </cell>
          <cell r="M176">
            <v>1.2570484727454524E-2</v>
          </cell>
          <cell r="N176">
            <v>1.2903570389194485E-2</v>
          </cell>
          <cell r="O176">
            <v>1.3245481968189209E-2</v>
          </cell>
          <cell r="P176">
            <v>1.3596453328649422E-2</v>
          </cell>
          <cell r="Q176">
            <v>1.3956724531588686E-2</v>
          </cell>
          <cell r="R176">
            <v>1.4326541999022812E-2</v>
          </cell>
          <cell r="S176">
            <v>1.4706158682520122E-2</v>
          </cell>
          <cell r="T176">
            <v>1.5095834236217884E-2</v>
          </cell>
          <cell r="U176">
            <v>1.5495835194423225E-2</v>
          </cell>
          <cell r="V176">
            <v>1.5906435153920016E-2</v>
          </cell>
          <cell r="W176">
            <v>1.6327914961106426E-2</v>
          </cell>
          <cell r="X176">
            <v>1.6760562904091142E-2</v>
          </cell>
          <cell r="Y176">
            <v>1.7204674909879637E-2</v>
          </cell>
          <cell r="Z176">
            <v>1.7660554746785385E-2</v>
          </cell>
          <cell r="AA176">
            <v>1.8128514232204452E-2</v>
          </cell>
          <cell r="AB176">
            <v>1.8608873445895562E-2</v>
          </cell>
          <cell r="AC176">
            <v>1.9101960948911562E-2</v>
          </cell>
          <cell r="AD176">
            <v>1.9608114008332008E-2</v>
          </cell>
          <cell r="AE176">
            <v>2.0127678827950579E-2</v>
          </cell>
          <cell r="AF176">
            <v>2.066101078507511E-2</v>
          </cell>
          <cell r="AG176">
            <v>2.1208474673602248E-2</v>
          </cell>
          <cell r="AH176">
            <v>2.1770444953532937E-2</v>
          </cell>
          <cell r="AI176">
            <v>2.2347306007099429E-2</v>
          </cell>
          <cell r="AJ176">
            <v>2.2939452401679033E-2</v>
          </cell>
          <cell r="AK176">
            <v>2.3547289159674353E-2</v>
          </cell>
          <cell r="AL176">
            <v>2.417123203554471E-2</v>
          </cell>
          <cell r="AM176">
            <v>2.4811707800178166E-2</v>
          </cell>
          <cell r="AN176">
            <v>2.5469154532798671E-2</v>
          </cell>
          <cell r="AO176">
            <v>2.6144021920608024E-2</v>
          </cell>
          <cell r="AP176">
            <v>2.6836771566367563E-2</v>
          </cell>
          <cell r="AQ176">
            <v>2.754787730412998E-2</v>
          </cell>
          <cell r="AR176">
            <v>2.8277825523337234E-2</v>
          </cell>
          <cell r="AS176">
            <v>2.9027115501506221E-2</v>
          </cell>
          <cell r="AT176">
            <v>2.9796259745729758E-2</v>
          </cell>
          <cell r="AU176">
            <v>3.0585784343226476E-2</v>
          </cell>
          <cell r="AV176">
            <v>3.1396229321179393E-2</v>
          </cell>
          <cell r="AW176">
            <v>3.2228149016109271E-2</v>
          </cell>
          <cell r="AX176">
            <v>3.3082112453035432E-2</v>
          </cell>
          <cell r="AY176">
            <v>3.395870373468337E-2</v>
          </cell>
          <cell r="AZ176">
            <v>3.4858522441005353E-2</v>
          </cell>
          <cell r="BA176">
            <v>3.5782184039287311E-2</v>
          </cell>
          <cell r="BB176">
            <v>3.6730320305122507E-2</v>
          </cell>
          <cell r="BC176">
            <v>3.7703579754539931E-2</v>
          </cell>
          <cell r="BD176">
            <v>3.0416754451176562E-2</v>
          </cell>
          <cell r="BE176">
            <v>3.122272056974832E-2</v>
          </cell>
          <cell r="BF176">
            <v>3.205004272699042E-2</v>
          </cell>
          <cell r="BG176">
            <v>3.289928680325091E-2</v>
          </cell>
          <cell r="BH176">
            <v>3.3771033673258254E-2</v>
          </cell>
          <cell r="BI176">
            <v>3.4665879603434056E-2</v>
          </cell>
          <cell r="BJ176">
            <v>3.5584436659733494E-2</v>
          </cell>
          <cell r="BK176">
            <v>3.652733312629252E-2</v>
          </cell>
          <cell r="BL176">
            <v>3.749521393516813E-2</v>
          </cell>
          <cell r="BM176">
            <v>3.848874110746564E-2</v>
          </cell>
          <cell r="BN176">
            <v>3.9762417719107421E-2</v>
          </cell>
          <cell r="BO176">
            <v>4.1036094330749201E-2</v>
          </cell>
          <cell r="BP176">
            <v>4.2309770942390988E-2</v>
          </cell>
          <cell r="BQ176">
            <v>4.3583447554032775E-2</v>
          </cell>
          <cell r="BR176">
            <v>4.4857124165674563E-2</v>
          </cell>
          <cell r="BS176">
            <v>4.6298913553104254E-2</v>
          </cell>
          <cell r="BT176">
            <v>4.7740702940533938E-2</v>
          </cell>
          <cell r="BU176">
            <v>4.918249232796363E-2</v>
          </cell>
          <cell r="BV176">
            <v>5.0624281715393321E-2</v>
          </cell>
          <cell r="BW176">
            <v>5.2066071102822992E-2</v>
          </cell>
          <cell r="BX176">
            <v>5.3409448420997943E-2</v>
          </cell>
          <cell r="BY176">
            <v>5.4752825739172874E-2</v>
          </cell>
          <cell r="BZ176">
            <v>5.6096203057347811E-2</v>
          </cell>
          <cell r="CA176">
            <v>5.7439580375522749E-2</v>
          </cell>
          <cell r="CB176">
            <v>5.8782957693697693E-2</v>
          </cell>
          <cell r="CC176">
            <v>6.0355280357280848E-2</v>
          </cell>
          <cell r="CD176">
            <v>6.1927603020863989E-2</v>
          </cell>
          <cell r="CE176">
            <v>6.3499925684447137E-2</v>
          </cell>
          <cell r="CF176">
            <v>6.5072248348030284E-2</v>
          </cell>
          <cell r="CG176">
            <v>6.6644571011613446E-2</v>
          </cell>
          <cell r="CH176">
            <v>6.8390249105010764E-2</v>
          </cell>
          <cell r="CI176">
            <v>7.0135927198408082E-2</v>
          </cell>
          <cell r="CJ176">
            <v>7.1881605291805414E-2</v>
          </cell>
          <cell r="CK176">
            <v>7.3627283385202733E-2</v>
          </cell>
          <cell r="CL176">
            <v>7.5372961478600065E-2</v>
          </cell>
          <cell r="CM176">
            <v>7.7167776220194717E-2</v>
          </cell>
          <cell r="CN176">
            <v>7.8962590961789356E-2</v>
          </cell>
          <cell r="CO176">
            <v>8.0757405703383994E-2</v>
          </cell>
          <cell r="CP176">
            <v>8.2552220444978647E-2</v>
          </cell>
          <cell r="CQ176">
            <v>8.4347035186573258E-2</v>
          </cell>
        </row>
        <row r="177">
          <cell r="C177" t="str">
            <v>FJI</v>
          </cell>
          <cell r="D177">
            <v>9</v>
          </cell>
          <cell r="E177">
            <v>0.14923916818747551</v>
          </cell>
          <cell r="F177">
            <v>0.15319362405540868</v>
          </cell>
          <cell r="G177">
            <v>0.15725286287946089</v>
          </cell>
          <cell r="H177">
            <v>0.16141966113969911</v>
          </cell>
          <cell r="I177">
            <v>0.16569686888580362</v>
          </cell>
          <cell r="J177">
            <v>0.17008741168647443</v>
          </cell>
          <cell r="K177">
            <v>0.17459429263049184</v>
          </cell>
          <cell r="L177">
            <v>0.17922059438080024</v>
          </cell>
          <cell r="M177">
            <v>0.18396948128301968</v>
          </cell>
          <cell r="N177">
            <v>0.18884420152982759</v>
          </cell>
          <cell r="O177">
            <v>0.19384808938269121</v>
          </cell>
          <cell r="P177">
            <v>0.19898456745247015</v>
          </cell>
          <cell r="Q177">
            <v>0.204257149040449</v>
          </cell>
          <cell r="R177">
            <v>0.20966944054140157</v>
          </cell>
          <cell r="S177">
            <v>0.21522514391032985</v>
          </cell>
          <cell r="T177">
            <v>0.22092805919456546</v>
          </cell>
          <cell r="U177">
            <v>0.2267820871329653</v>
          </cell>
          <cell r="V177">
            <v>0.23279123182397912</v>
          </cell>
          <cell r="W177">
            <v>0.23895960346441406</v>
          </cell>
          <cell r="X177">
            <v>0.24529142116076957</v>
          </cell>
          <cell r="Y177">
            <v>0.25179101581506541</v>
          </cell>
          <cell r="Z177">
            <v>0.25846283308713663</v>
          </cell>
          <cell r="AA177">
            <v>0.26531143643542193</v>
          </cell>
          <cell r="AB177">
            <v>0.27234151023832509</v>
          </cell>
          <cell r="AC177">
            <v>0.27955786299828445</v>
          </cell>
          <cell r="AD177">
            <v>0.28696543063074192</v>
          </cell>
          <cell r="AE177">
            <v>0.2945692798402616</v>
          </cell>
          <cell r="AF177">
            <v>0.3023746115861064</v>
          </cell>
          <cell r="AG177">
            <v>0.31038676463964399</v>
          </cell>
          <cell r="AH177">
            <v>0.31861121923601476</v>
          </cell>
          <cell r="AI177">
            <v>0.32705360082255952</v>
          </cell>
          <cell r="AJ177">
            <v>0.33571968390657114</v>
          </cell>
          <cell r="AK177">
            <v>0.34461539600500152</v>
          </cell>
          <cell r="AL177">
            <v>0.35374682169882588</v>
          </cell>
          <cell r="AM177">
            <v>0.36312020679483731</v>
          </cell>
          <cell r="AN177">
            <v>0.37274196259771813</v>
          </cell>
          <cell r="AO177">
            <v>0.38261867029531016</v>
          </cell>
          <cell r="AP177">
            <v>0.39275708546008359</v>
          </cell>
          <cell r="AQ177">
            <v>0.40316414266988315</v>
          </cell>
          <cell r="AR177">
            <v>0.41384696025111223</v>
          </cell>
          <cell r="AS177">
            <v>0.42481284514759921</v>
          </cell>
          <cell r="AT177">
            <v>0.43606929791847632</v>
          </cell>
          <cell r="AU177">
            <v>0.44762401786848965</v>
          </cell>
          <cell r="AV177">
            <v>0.45948490831424882</v>
          </cell>
          <cell r="AW177">
            <v>0.47166008199001919</v>
          </cell>
          <cell r="AX177">
            <v>0.48415786659675353</v>
          </cell>
          <cell r="AY177">
            <v>0.49698681049815896</v>
          </cell>
          <cell r="AZ177">
            <v>0.51015568856769489</v>
          </cell>
          <cell r="BA177">
            <v>0.52367350819050162</v>
          </cell>
          <cell r="BB177">
            <v>0.53754951542436447</v>
          </cell>
          <cell r="BC177">
            <v>0.55179320132392784</v>
          </cell>
          <cell r="BD177">
            <v>0.56641430843248486</v>
          </cell>
          <cell r="BE177">
            <v>0.5814228374457826</v>
          </cell>
          <cell r="BF177">
            <v>0.59682905405240116</v>
          </cell>
          <cell r="BG177">
            <v>0.61264349595538536</v>
          </cell>
          <cell r="BH177">
            <v>0.62887698007993154</v>
          </cell>
          <cell r="BI177">
            <v>0.64554060997205975</v>
          </cell>
          <cell r="BJ177">
            <v>0.66264578339333191</v>
          </cell>
          <cell r="BK177">
            <v>0.68020420011681004</v>
          </cell>
          <cell r="BL177">
            <v>0.69822786992958807</v>
          </cell>
          <cell r="BM177">
            <v>0.71672912084736995</v>
          </cell>
          <cell r="BN177">
            <v>0.74044725482210783</v>
          </cell>
          <cell r="BO177">
            <v>0.76416538879684581</v>
          </cell>
          <cell r="BP177">
            <v>0.78788352277158369</v>
          </cell>
          <cell r="BQ177">
            <v>0.81160165674632168</v>
          </cell>
          <cell r="BR177">
            <v>0.83531979072105966</v>
          </cell>
          <cell r="BS177">
            <v>0.86216848492007847</v>
          </cell>
          <cell r="BT177">
            <v>0.88901717911909717</v>
          </cell>
          <cell r="BU177">
            <v>0.91586587331811609</v>
          </cell>
          <cell r="BV177">
            <v>0.94271456751713489</v>
          </cell>
          <cell r="BW177">
            <v>0.96956326171615337</v>
          </cell>
          <cell r="BX177">
            <v>0.99457934736918785</v>
          </cell>
          <cell r="BY177">
            <v>1.0195954330222221</v>
          </cell>
          <cell r="BZ177">
            <v>1.0446115186752563</v>
          </cell>
          <cell r="CA177">
            <v>1.0696276043282904</v>
          </cell>
          <cell r="CB177">
            <v>1.0946436899813248</v>
          </cell>
          <cell r="CC177">
            <v>1.1239231469843953</v>
          </cell>
          <cell r="CD177">
            <v>1.1532026039874654</v>
          </cell>
          <cell r="CE177">
            <v>1.1824820609905358</v>
          </cell>
          <cell r="CF177">
            <v>1.2117615179936061</v>
          </cell>
          <cell r="CG177">
            <v>1.2410409749966766</v>
          </cell>
          <cell r="CH177">
            <v>1.273548619808174</v>
          </cell>
          <cell r="CI177">
            <v>1.3060562646196716</v>
          </cell>
          <cell r="CJ177">
            <v>1.338563909431169</v>
          </cell>
          <cell r="CK177">
            <v>1.3710715542426666</v>
          </cell>
          <cell r="CL177">
            <v>1.4035791990541642</v>
          </cell>
          <cell r="CM177">
            <v>1.4370018560393654</v>
          </cell>
          <cell r="CN177">
            <v>1.4704245130245663</v>
          </cell>
          <cell r="CO177">
            <v>1.5038471700097673</v>
          </cell>
          <cell r="CP177">
            <v>1.5372698269949683</v>
          </cell>
          <cell r="CQ177">
            <v>1.5706924839801688</v>
          </cell>
        </row>
        <row r="178">
          <cell r="C178" t="str">
            <v>FSM</v>
          </cell>
          <cell r="D178">
            <v>9</v>
          </cell>
          <cell r="E178">
            <v>1.01761551781857E-2</v>
          </cell>
          <cell r="F178">
            <v>1.0445797236943517E-2</v>
          </cell>
          <cell r="G178">
            <v>1.072258411990832E-2</v>
          </cell>
          <cell r="H178">
            <v>1.1006705146629084E-2</v>
          </cell>
          <cell r="I178">
            <v>1.1298354653138129E-2</v>
          </cell>
          <cell r="J178">
            <v>1.159773212487508E-2</v>
          </cell>
          <cell r="K178">
            <v>1.1905042333132982E-2</v>
          </cell>
          <cell r="L178">
            <v>1.2220495475119882E-2</v>
          </cell>
          <cell r="M178">
            <v>1.2544307317731681E-2</v>
          </cell>
          <cell r="N178">
            <v>1.2876699345134605E-2</v>
          </cell>
          <cell r="O178">
            <v>1.3217898910258234E-2</v>
          </cell>
          <cell r="P178">
            <v>1.35681393903027E-2</v>
          </cell>
          <cell r="Q178">
            <v>1.3927660346366433E-2</v>
          </cell>
          <cell r="R178">
            <v>1.4296707687303643E-2</v>
          </cell>
          <cell r="S178">
            <v>1.4675533837923584E-2</v>
          </cell>
          <cell r="T178">
            <v>1.5064397911646685E-2</v>
          </cell>
          <cell r="U178">
            <v>1.5463565887735625E-2</v>
          </cell>
          <cell r="V178">
            <v>1.5873310793222569E-2</v>
          </cell>
          <cell r="W178">
            <v>1.6293912889657019E-2</v>
          </cell>
          <cell r="X178">
            <v>1.6725659864802005E-2</v>
          </cell>
          <cell r="Y178">
            <v>1.7168847029409715E-2</v>
          </cell>
          <cell r="Z178">
            <v>1.7623777519211212E-2</v>
          </cell>
          <cell r="AA178">
            <v>1.8090762502258325E-2</v>
          </cell>
          <cell r="AB178">
            <v>1.8570121391759589E-2</v>
          </cell>
          <cell r="AC178">
            <v>1.9062182064555792E-2</v>
          </cell>
          <cell r="AD178">
            <v>1.9567281085384556E-2</v>
          </cell>
          <cell r="AE178">
            <v>2.0085763937087359E-2</v>
          </cell>
          <cell r="AF178">
            <v>2.0617985256916462E-2</v>
          </cell>
          <cell r="AG178">
            <v>2.1164309079103345E-2</v>
          </cell>
          <cell r="AH178">
            <v>2.1725109083854614E-2</v>
          </cell>
          <cell r="AI178">
            <v>2.2300768852945626E-2</v>
          </cell>
          <cell r="AJ178">
            <v>2.289168213208673E-2</v>
          </cell>
          <cell r="AK178">
            <v>2.3498253100241513E-2</v>
          </cell>
          <cell r="AL178">
            <v>2.4120896646081292E-2</v>
          </cell>
          <cell r="AM178">
            <v>2.4760038651764963E-2</v>
          </cell>
          <cell r="AN178">
            <v>2.5416116284238267E-2</v>
          </cell>
          <cell r="AO178">
            <v>2.6089578294251754E-2</v>
          </cell>
          <cell r="AP178">
            <v>2.6780885323301945E-2</v>
          </cell>
          <cell r="AQ178">
            <v>2.7490510218705674E-2</v>
          </cell>
          <cell r="AR178">
            <v>2.8218938357023056E-2</v>
          </cell>
          <cell r="AS178">
            <v>2.896666797605037E-2</v>
          </cell>
          <cell r="AT178">
            <v>2.9734210515609882E-2</v>
          </cell>
          <cell r="AU178">
            <v>3.0522090967369738E-2</v>
          </cell>
          <cell r="AV178">
            <v>3.1330848233933187E-2</v>
          </cell>
          <cell r="AW178">
            <v>3.216103549744273E-2</v>
          </cell>
          <cell r="AX178">
            <v>3.3013220597951372E-2</v>
          </cell>
          <cell r="AY178">
            <v>3.3887986421819699E-2</v>
          </cell>
          <cell r="AZ178">
            <v>3.4785931300404534E-2</v>
          </cell>
          <cell r="BA178">
            <v>3.570766941931177E-2</v>
          </cell>
          <cell r="BB178">
            <v>3.6653831238493403E-2</v>
          </cell>
          <cell r="BC178">
            <v>3.7625063923476004E-2</v>
          </cell>
          <cell r="BD178">
            <v>3.8622031788015716E-2</v>
          </cell>
          <cell r="BE178">
            <v>3.9645416748482397E-2</v>
          </cell>
          <cell r="BF178">
            <v>4.0695918790283843E-2</v>
          </cell>
          <cell r="BG178">
            <v>4.1774256446649012E-2</v>
          </cell>
          <cell r="BH178">
            <v>4.2881167290097812E-2</v>
          </cell>
          <cell r="BI178">
            <v>4.4017408436933567E-2</v>
          </cell>
          <cell r="BJ178">
            <v>4.5183757065103226E-2</v>
          </cell>
          <cell r="BK178">
            <v>4.6381010945779566E-2</v>
          </cell>
          <cell r="BL178">
            <v>4.7609988989028955E-2</v>
          </cell>
          <cell r="BM178">
            <v>4.8871531803937912E-2</v>
          </cell>
          <cell r="BN178">
            <v>5.0488797665140875E-2</v>
          </cell>
          <cell r="BO178">
            <v>5.2106063526343838E-2</v>
          </cell>
          <cell r="BP178">
            <v>5.3723329387546807E-2</v>
          </cell>
          <cell r="BQ178">
            <v>5.534059524874977E-2</v>
          </cell>
          <cell r="BR178">
            <v>5.6957861109952733E-2</v>
          </cell>
          <cell r="BS178">
            <v>5.8788590145896255E-2</v>
          </cell>
          <cell r="BT178">
            <v>6.061931918183977E-2</v>
          </cell>
          <cell r="BU178">
            <v>6.2450048217783292E-2</v>
          </cell>
          <cell r="BV178">
            <v>6.4280777253726815E-2</v>
          </cell>
          <cell r="BW178">
            <v>6.6111506289670316E-2</v>
          </cell>
          <cell r="BX178">
            <v>6.7817275442955016E-2</v>
          </cell>
          <cell r="BY178">
            <v>6.9523044596239703E-2</v>
          </cell>
          <cell r="BZ178">
            <v>7.1228813749524389E-2</v>
          </cell>
          <cell r="CA178">
            <v>7.2934582902809075E-2</v>
          </cell>
          <cell r="CB178">
            <v>7.4640352056093776E-2</v>
          </cell>
          <cell r="CC178">
            <v>7.6636827255030626E-2</v>
          </cell>
          <cell r="CD178">
            <v>7.8633302453967463E-2</v>
          </cell>
          <cell r="CE178">
            <v>8.0629777652904314E-2</v>
          </cell>
          <cell r="CF178">
            <v>8.262625285184115E-2</v>
          </cell>
          <cell r="CG178">
            <v>8.4622728050778015E-2</v>
          </cell>
          <cell r="CH178">
            <v>8.6839323346080008E-2</v>
          </cell>
          <cell r="CI178">
            <v>8.9055918641382001E-2</v>
          </cell>
          <cell r="CJ178">
            <v>9.1272513936684008E-2</v>
          </cell>
          <cell r="CK178">
            <v>9.3489109231986001E-2</v>
          </cell>
          <cell r="CL178">
            <v>9.5705704527288007E-2</v>
          </cell>
          <cell r="CM178">
            <v>9.7984691659683598E-2</v>
          </cell>
          <cell r="CN178">
            <v>0.10026367879207919</v>
          </cell>
          <cell r="CO178">
            <v>0.10254266592447478</v>
          </cell>
          <cell r="CP178">
            <v>0.10482165305687037</v>
          </cell>
          <cell r="CQ178">
            <v>0.10710064018926592</v>
          </cell>
        </row>
        <row r="179">
          <cell r="C179" t="str">
            <v>KIR</v>
          </cell>
          <cell r="D179">
            <v>9</v>
          </cell>
          <cell r="E179">
            <v>4.5831672418810716E-3</v>
          </cell>
          <cell r="F179">
            <v>4.7046094397537389E-3</v>
          </cell>
          <cell r="G179">
            <v>4.8292695449480881E-3</v>
          </cell>
          <cell r="H179">
            <v>4.957232823769509E-3</v>
          </cell>
          <cell r="I179">
            <v>5.0885868018621808E-3</v>
          </cell>
          <cell r="J179">
            <v>5.223421324075766E-3</v>
          </cell>
          <cell r="K179">
            <v>5.3618286159184186E-3</v>
          </cell>
          <cell r="L179">
            <v>5.5039033466381384E-3</v>
          </cell>
          <cell r="M179">
            <v>5.649742693975621E-3</v>
          </cell>
          <cell r="N179">
            <v>5.7994464106328903E-3</v>
          </cell>
          <cell r="O179">
            <v>5.9531168925031838E-3</v>
          </cell>
          <cell r="P179">
            <v>6.1108592487087512E-3</v>
          </cell>
          <cell r="Q179">
            <v>6.2727813734944748E-3</v>
          </cell>
          <cell r="R179">
            <v>6.4389940200264917E-3</v>
          </cell>
          <cell r="S179">
            <v>6.6096108761462867E-3</v>
          </cell>
          <cell r="T179">
            <v>6.7847486421320734E-3</v>
          </cell>
          <cell r="U179">
            <v>6.9645271105206585E-3</v>
          </cell>
          <cell r="V179">
            <v>7.1490692480443742E-3</v>
          </cell>
          <cell r="W179">
            <v>7.3385012797391354E-3</v>
          </cell>
          <cell r="X179">
            <v>7.5329527752811412E-3</v>
          </cell>
          <cell r="Y179">
            <v>7.7325567376112792E-3</v>
          </cell>
          <cell r="Z179">
            <v>7.9374496939078505E-3</v>
          </cell>
          <cell r="AA179">
            <v>8.1477717889698389E-3</v>
          </cell>
          <cell r="AB179">
            <v>8.363666881074594E-3</v>
          </cell>
          <cell r="AC179">
            <v>8.5852826403755057E-3</v>
          </cell>
          <cell r="AD179">
            <v>8.8127706499069522E-3</v>
          </cell>
          <cell r="AE179">
            <v>9.0462865092656372E-3</v>
          </cell>
          <cell r="AF179">
            <v>9.2859899410392029E-3</v>
          </cell>
          <cell r="AG179">
            <v>9.5320449000549333E-3</v>
          </cell>
          <cell r="AH179">
            <v>9.7846196855232697E-3</v>
          </cell>
          <cell r="AI179">
            <v>1.0043887056152846E-2</v>
          </cell>
          <cell r="AJ179">
            <v>1.0310024348315768E-2</v>
          </cell>
          <cell r="AK179">
            <v>1.0583213597343977E-2</v>
          </cell>
          <cell r="AL179">
            <v>1.0863641662039658E-2</v>
          </cell>
          <cell r="AM179">
            <v>1.1151500352484847E-2</v>
          </cell>
          <cell r="AN179">
            <v>1.1446986561237674E-2</v>
          </cell>
          <cell r="AO179">
            <v>1.1750302398004963E-2</v>
          </cell>
          <cell r="AP179">
            <v>1.2061655327883324E-2</v>
          </cell>
          <cell r="AQ179">
            <v>1.238125831326326E-2</v>
          </cell>
          <cell r="AR179">
            <v>1.2709329959493389E-2</v>
          </cell>
          <cell r="AS179">
            <v>1.3046094664404383E-2</v>
          </cell>
          <cell r="AT179">
            <v>1.3391782771794914E-2</v>
          </cell>
          <cell r="AU179">
            <v>1.374663072898458E-2</v>
          </cell>
          <cell r="AV179">
            <v>1.4110881248541587E-2</v>
          </cell>
          <cell r="AW179">
            <v>1.4484783474295793E-2</v>
          </cell>
          <cell r="AX179">
            <v>1.4868593151750679E-2</v>
          </cell>
          <cell r="AY179">
            <v>1.5262572803010795E-2</v>
          </cell>
          <cell r="AZ179">
            <v>1.5666991906344341E-2</v>
          </cell>
          <cell r="BA179">
            <v>1.6082127080503696E-2</v>
          </cell>
          <cell r="BB179">
            <v>1.6508262273929961E-2</v>
          </cell>
          <cell r="BC179">
            <v>1.6945688958970952E-2</v>
          </cell>
          <cell r="BD179">
            <v>1.7394706331245454E-2</v>
          </cell>
          <cell r="BE179">
            <v>1.7855621514290147E-2</v>
          </cell>
          <cell r="BF179">
            <v>1.8328749769629112E-2</v>
          </cell>
          <cell r="BG179">
            <v>1.8814414712409671E-2</v>
          </cell>
          <cell r="BH179">
            <v>1.931294853275202E-2</v>
          </cell>
          <cell r="BI179">
            <v>1.9824692222964048E-2</v>
          </cell>
          <cell r="BJ179">
            <v>2.0349995810776785E-2</v>
          </cell>
          <cell r="BK179">
            <v>2.0889218598759966E-2</v>
          </cell>
          <cell r="BL179">
            <v>2.1442729410081532E-2</v>
          </cell>
          <cell r="BM179">
            <v>2.2010906840779085E-2</v>
          </cell>
          <cell r="BN179">
            <v>2.2739295882287344E-2</v>
          </cell>
          <cell r="BO179">
            <v>2.3467684923795605E-2</v>
          </cell>
          <cell r="BP179">
            <v>2.4196073965303867E-2</v>
          </cell>
          <cell r="BQ179">
            <v>2.4924463006812128E-2</v>
          </cell>
          <cell r="BR179">
            <v>2.565285204832039E-2</v>
          </cell>
          <cell r="BS179">
            <v>2.647738127368867E-2</v>
          </cell>
          <cell r="BT179">
            <v>2.7301910499056944E-2</v>
          </cell>
          <cell r="BU179">
            <v>2.8126439724425224E-2</v>
          </cell>
          <cell r="BV179">
            <v>2.8950968949793501E-2</v>
          </cell>
          <cell r="BW179">
            <v>2.9775498175161771E-2</v>
          </cell>
          <cell r="BX179">
            <v>3.0543747594382938E-2</v>
          </cell>
          <cell r="BY179">
            <v>3.1311997013604105E-2</v>
          </cell>
          <cell r="BZ179">
            <v>3.2080246432825262E-2</v>
          </cell>
          <cell r="CA179">
            <v>3.2848495852046425E-2</v>
          </cell>
          <cell r="CB179">
            <v>3.3616745271267595E-2</v>
          </cell>
          <cell r="CC179">
            <v>3.4515923749855494E-2</v>
          </cell>
          <cell r="CD179">
            <v>3.5415102228443386E-2</v>
          </cell>
          <cell r="CE179">
            <v>3.6314280707031278E-2</v>
          </cell>
          <cell r="CF179">
            <v>3.721345918561917E-2</v>
          </cell>
          <cell r="CG179">
            <v>3.8112637664207076E-2</v>
          </cell>
          <cell r="CH179">
            <v>3.9110954490950575E-2</v>
          </cell>
          <cell r="CI179">
            <v>4.0109271317694081E-2</v>
          </cell>
          <cell r="CJ179">
            <v>4.110758814443758E-2</v>
          </cell>
          <cell r="CK179">
            <v>4.2105904971181086E-2</v>
          </cell>
          <cell r="CL179">
            <v>4.3104221797924593E-2</v>
          </cell>
          <cell r="CM179">
            <v>4.4130638847092098E-2</v>
          </cell>
          <cell r="CN179">
            <v>4.5157055896259596E-2</v>
          </cell>
          <cell r="CO179">
            <v>4.6183472945427094E-2</v>
          </cell>
          <cell r="CP179">
            <v>4.7209889994594592E-2</v>
          </cell>
          <cell r="CQ179">
            <v>4.8236307043762076E-2</v>
          </cell>
        </row>
        <row r="180">
          <cell r="C180" t="str">
            <v>MDV</v>
          </cell>
          <cell r="D180">
            <v>9</v>
          </cell>
          <cell r="E180">
            <v>5.0443028355906305E-2</v>
          </cell>
          <cell r="F180">
            <v>5.1779639460758829E-2</v>
          </cell>
          <cell r="G180">
            <v>5.3151667337836245E-2</v>
          </cell>
          <cell r="H180">
            <v>5.4560050440926856E-2</v>
          </cell>
          <cell r="I180">
            <v>5.6005752090441674E-2</v>
          </cell>
          <cell r="J180">
            <v>5.7489761132316269E-2</v>
          </cell>
          <cell r="K180">
            <v>5.901309261437182E-2</v>
          </cell>
          <cell r="L180">
            <v>6.0576788480597978E-2</v>
          </cell>
          <cell r="M180">
            <v>6.2181918283832502E-2</v>
          </cell>
          <cell r="N180">
            <v>6.3829579917325033E-2</v>
          </cell>
          <cell r="O180">
            <v>6.5520900365685433E-2</v>
          </cell>
          <cell r="P180">
            <v>6.7257036475730392E-2</v>
          </cell>
          <cell r="Q180">
            <v>6.9039175747755407E-2</v>
          </cell>
          <cell r="R180">
            <v>7.0868537147773539E-2</v>
          </cell>
          <cell r="S180">
            <v>7.2746371941276311E-2</v>
          </cell>
          <cell r="T180">
            <v>7.4673964549087229E-2</v>
          </cell>
          <cell r="U180">
            <v>7.6652633425893207E-2</v>
          </cell>
          <cell r="V180">
            <v>7.868373196205479E-2</v>
          </cell>
          <cell r="W180">
            <v>8.0768649409312054E-2</v>
          </cell>
          <cell r="X180">
            <v>8.2908811831019363E-2</v>
          </cell>
          <cell r="Y180">
            <v>8.5105683077558891E-2</v>
          </cell>
          <cell r="Z180">
            <v>8.7360765787600131E-2</v>
          </cell>
          <cell r="AA180">
            <v>8.9675602415890204E-2</v>
          </cell>
          <cell r="AB180">
            <v>9.2051776288277945E-2</v>
          </cell>
          <cell r="AC180">
            <v>9.4490912684693493E-2</v>
          </cell>
          <cell r="AD180">
            <v>9.6994679950824003E-2</v>
          </cell>
          <cell r="AE180">
            <v>9.9564790639245976E-2</v>
          </cell>
          <cell r="AF180">
            <v>0.10220300268079463</v>
          </cell>
          <cell r="AG180">
            <v>0.10491112058697159</v>
          </cell>
          <cell r="AH180">
            <v>0.10769099668421327</v>
          </cell>
          <cell r="AI180">
            <v>0.11054453238086423</v>
          </cell>
          <cell r="AJ180">
            <v>0.11347367946772211</v>
          </cell>
          <cell r="AK180">
            <v>0.11648044145304359</v>
          </cell>
          <cell r="AL180">
            <v>0.11956687493292471</v>
          </cell>
          <cell r="AM180">
            <v>0.12273509099799265</v>
          </cell>
          <cell r="AN180">
            <v>0.12598725667737129</v>
          </cell>
          <cell r="AO180">
            <v>0.12932559642090816</v>
          </cell>
          <cell r="AP180">
            <v>0.13275239362067662</v>
          </cell>
          <cell r="AQ180">
            <v>0.13626999217279395</v>
          </cell>
          <cell r="AR180">
            <v>0.13988079808062356</v>
          </cell>
          <cell r="AS180">
            <v>0.14358728110045801</v>
          </cell>
          <cell r="AT180">
            <v>0.14739197643080848</v>
          </cell>
          <cell r="AU180">
            <v>0.15129748644645591</v>
          </cell>
          <cell r="AV180">
            <v>0.15530648247845025</v>
          </cell>
          <cell r="AW180">
            <v>0.159421706641275</v>
          </cell>
          <cell r="AX180">
            <v>0.16364597370842698</v>
          </cell>
          <cell r="AY180">
            <v>0.16798217303769419</v>
          </cell>
          <cell r="AZ180">
            <v>0.17243327054744848</v>
          </cell>
          <cell r="BA180">
            <v>0.17700231074530512</v>
          </cell>
          <cell r="BB180">
            <v>0.18169241881053649</v>
          </cell>
          <cell r="BC180">
            <v>0.18650680273166448</v>
          </cell>
          <cell r="BD180">
            <v>0.19144875550069351</v>
          </cell>
          <cell r="BE180">
            <v>0.1965216573654853</v>
          </cell>
          <cell r="BF180">
            <v>0.20172897814181562</v>
          </cell>
          <cell r="BG180">
            <v>0.20707427958669469</v>
          </cell>
          <cell r="BH180">
            <v>0.21256121783457457</v>
          </cell>
          <cell r="BI180">
            <v>0.21819354589810969</v>
          </cell>
          <cell r="BJ180">
            <v>0.22397511623518113</v>
          </cell>
          <cell r="BK180">
            <v>0.22990988338394064</v>
          </cell>
          <cell r="BL180">
            <v>0.23600190666767637</v>
          </cell>
          <cell r="BM180">
            <v>0.24225535297135076</v>
          </cell>
          <cell r="BN180">
            <v>0.2502721123728367</v>
          </cell>
          <cell r="BO180">
            <v>0.25828887177432269</v>
          </cell>
          <cell r="BP180">
            <v>0.26630563117580863</v>
          </cell>
          <cell r="BQ180">
            <v>0.27432239057729463</v>
          </cell>
          <cell r="BR180">
            <v>0.28233914997878062</v>
          </cell>
          <cell r="BS180">
            <v>0.29141404271135629</v>
          </cell>
          <cell r="BT180">
            <v>0.30048893544393196</v>
          </cell>
          <cell r="BU180">
            <v>0.30956382817650768</v>
          </cell>
          <cell r="BV180">
            <v>0.31863872090908335</v>
          </cell>
          <cell r="BW180">
            <v>0.32771361364165896</v>
          </cell>
          <cell r="BX180">
            <v>0.33616908235858856</v>
          </cell>
          <cell r="BY180">
            <v>0.34462455107551809</v>
          </cell>
          <cell r="BZ180">
            <v>0.35308001979244763</v>
          </cell>
          <cell r="CA180">
            <v>0.36153548850937717</v>
          </cell>
          <cell r="CB180">
            <v>0.36999095722630676</v>
          </cell>
          <cell r="CC180">
            <v>0.37988745087331016</v>
          </cell>
          <cell r="CD180">
            <v>0.38978394452031345</v>
          </cell>
          <cell r="CE180">
            <v>0.3996804381673168</v>
          </cell>
          <cell r="CF180">
            <v>0.40957693181432009</v>
          </cell>
          <cell r="CG180">
            <v>0.41947342546132355</v>
          </cell>
          <cell r="CH180">
            <v>0.43046105068682861</v>
          </cell>
          <cell r="CI180">
            <v>0.44144867591233367</v>
          </cell>
          <cell r="CJ180">
            <v>0.45243630113783873</v>
          </cell>
          <cell r="CK180">
            <v>0.46342392636334379</v>
          </cell>
          <cell r="CL180">
            <v>0.4744115515888489</v>
          </cell>
          <cell r="CM180">
            <v>0.48570845209097668</v>
          </cell>
          <cell r="CN180">
            <v>0.49700535259310447</v>
          </cell>
          <cell r="CO180">
            <v>0.50830225309523214</v>
          </cell>
          <cell r="CP180">
            <v>0.51959915359735998</v>
          </cell>
          <cell r="CQ180">
            <v>0.53089605409948759</v>
          </cell>
        </row>
        <row r="181">
          <cell r="C181" t="str">
            <v>MHL</v>
          </cell>
          <cell r="D181">
            <v>9</v>
          </cell>
          <cell r="E181">
            <v>2.1119865029162369E-2</v>
          </cell>
          <cell r="F181">
            <v>2.1679487380377917E-2</v>
          </cell>
          <cell r="G181">
            <v>2.2253938291129597E-2</v>
          </cell>
          <cell r="H181">
            <v>2.2843610680280353E-2</v>
          </cell>
          <cell r="I181">
            <v>2.3448907878037023E-2</v>
          </cell>
          <cell r="J181">
            <v>2.4070243901824308E-2</v>
          </cell>
          <cell r="K181">
            <v>2.4708043739468669E-2</v>
          </cell>
          <cell r="L181">
            <v>2.5362743639885905E-2</v>
          </cell>
          <cell r="M181">
            <v>2.6034791411471171E-2</v>
          </cell>
          <cell r="N181">
            <v>2.6724646728395595E-2</v>
          </cell>
          <cell r="O181">
            <v>2.7432781445018962E-2</v>
          </cell>
          <cell r="P181">
            <v>2.8159679918633527E-2</v>
          </cell>
          <cell r="Q181">
            <v>2.8905839340759718E-2</v>
          </cell>
          <cell r="R181">
            <v>2.9671770077220321E-2</v>
          </cell>
          <cell r="S181">
            <v>3.045799601722576E-2</v>
          </cell>
          <cell r="T181">
            <v>3.1265054931709252E-2</v>
          </cell>
          <cell r="U181">
            <v>3.209349884115692E-2</v>
          </cell>
          <cell r="V181">
            <v>3.2943894393184459E-2</v>
          </cell>
          <cell r="W181">
            <v>3.3816823250118623E-2</v>
          </cell>
          <cell r="X181">
            <v>3.4712882486848631E-2</v>
          </cell>
          <cell r="Y181">
            <v>3.5632684999219594E-2</v>
          </cell>
          <cell r="Z181">
            <v>3.6576859923247371E-2</v>
          </cell>
          <cell r="AA181">
            <v>3.7546053065441481E-2</v>
          </cell>
          <cell r="AB181">
            <v>3.8540927344530539E-2</v>
          </cell>
          <cell r="AC181">
            <v>3.9562163244892215E-2</v>
          </cell>
          <cell r="AD181">
            <v>4.0610459281997996E-2</v>
          </cell>
          <cell r="AE181">
            <v>4.1686532480190983E-2</v>
          </cell>
          <cell r="AF181">
            <v>4.279111886312361E-2</v>
          </cell>
          <cell r="AG181">
            <v>4.3924973957190701E-2</v>
          </cell>
          <cell r="AH181">
            <v>4.5088873308302212E-2</v>
          </cell>
          <cell r="AI181">
            <v>4.6283613012349116E-2</v>
          </cell>
          <cell r="AJ181">
            <v>4.7510010259725302E-2</v>
          </cell>
          <cell r="AK181">
            <v>4.876890389427789E-2</v>
          </cell>
          <cell r="AL181">
            <v>5.0061154987068292E-2</v>
          </cell>
          <cell r="AM181">
            <v>5.1387647425336504E-2</v>
          </cell>
          <cell r="AN181">
            <v>5.2749288517071405E-2</v>
          </cell>
          <cell r="AO181">
            <v>5.4147009611600655E-2</v>
          </cell>
          <cell r="AP181">
            <v>5.5581766736624606E-2</v>
          </cell>
          <cell r="AQ181">
            <v>5.7054541252130005E-2</v>
          </cell>
          <cell r="AR181">
            <v>5.8566340521630726E-2</v>
          </cell>
          <cell r="AS181">
            <v>6.0118198601194661E-2</v>
          </cell>
          <cell r="AT181">
            <v>6.1711176946728064E-2</v>
          </cell>
          <cell r="AU181">
            <v>6.334636514000111E-2</v>
          </cell>
          <cell r="AV181">
            <v>6.5024881633911305E-2</v>
          </cell>
          <cell r="AW181">
            <v>6.6747874517494393E-2</v>
          </cell>
          <cell r="AX181">
            <v>6.8516522301206209E-2</v>
          </cell>
          <cell r="AY181">
            <v>7.033203472301236E-2</v>
          </cell>
          <cell r="AZ181">
            <v>7.2195653575837335E-2</v>
          </cell>
          <cell r="BA181">
            <v>7.4108653556938811E-2</v>
          </cell>
          <cell r="BB181">
            <v>7.6072343139788265E-2</v>
          </cell>
          <cell r="BC181">
            <v>7.8088065469054155E-2</v>
          </cell>
          <cell r="BD181">
            <v>8.0157199279299859E-2</v>
          </cell>
          <cell r="BE181">
            <v>8.2281159838024795E-2</v>
          </cell>
          <cell r="BF181">
            <v>8.4461399913693683E-2</v>
          </cell>
          <cell r="BG181">
            <v>8.6699410769416119E-2</v>
          </cell>
          <cell r="BH181">
            <v>8.8996723182956081E-2</v>
          </cell>
          <cell r="BI181">
            <v>9.1354908493769135E-2</v>
          </cell>
          <cell r="BJ181">
            <v>9.3775579677783424E-2</v>
          </cell>
          <cell r="BK181">
            <v>9.6260392450659538E-2</v>
          </cell>
          <cell r="BL181">
            <v>9.8811046400284042E-2</v>
          </cell>
          <cell r="BM181">
            <v>0.10142928614927114</v>
          </cell>
          <cell r="BN181">
            <v>0.10478580303671982</v>
          </cell>
          <cell r="BO181">
            <v>0.10814231992416851</v>
          </cell>
          <cell r="BP181">
            <v>0.11149883681161718</v>
          </cell>
          <cell r="BQ181">
            <v>0.11485535369906587</v>
          </cell>
          <cell r="BR181">
            <v>0.11821187058651456</v>
          </cell>
          <cell r="BS181">
            <v>0.12201141466451565</v>
          </cell>
          <cell r="BT181">
            <v>0.12581095874251674</v>
          </cell>
          <cell r="BU181">
            <v>0.12961050282051784</v>
          </cell>
          <cell r="BV181">
            <v>0.13341004689851893</v>
          </cell>
          <cell r="BW181">
            <v>0.13720959097652</v>
          </cell>
          <cell r="BX181">
            <v>0.14074978996695089</v>
          </cell>
          <cell r="BY181">
            <v>0.14428998895738179</v>
          </cell>
          <cell r="BZ181">
            <v>0.14783018794781269</v>
          </cell>
          <cell r="CA181">
            <v>0.15137038693824359</v>
          </cell>
          <cell r="CB181">
            <v>0.15491058592867452</v>
          </cell>
          <cell r="CC181">
            <v>0.15905412403292876</v>
          </cell>
          <cell r="CD181">
            <v>0.16319766213718295</v>
          </cell>
          <cell r="CE181">
            <v>0.16734120024143717</v>
          </cell>
          <cell r="CF181">
            <v>0.17148473834569136</v>
          </cell>
          <cell r="CG181">
            <v>0.17562827644994561</v>
          </cell>
          <cell r="CH181">
            <v>0.18022865769820021</v>
          </cell>
          <cell r="CI181">
            <v>0.18482903894645483</v>
          </cell>
          <cell r="CJ181">
            <v>0.18942942019470943</v>
          </cell>
          <cell r="CK181">
            <v>0.19402980144296403</v>
          </cell>
          <cell r="CL181">
            <v>0.19863018269121865</v>
          </cell>
          <cell r="CM181">
            <v>0.20336005362936743</v>
          </cell>
          <cell r="CN181">
            <v>0.20808992456751621</v>
          </cell>
          <cell r="CO181">
            <v>0.21281979550566493</v>
          </cell>
          <cell r="CP181">
            <v>0.21754966644381371</v>
          </cell>
          <cell r="CQ181">
            <v>0.22227953738196241</v>
          </cell>
        </row>
        <row r="182">
          <cell r="C182" t="str">
            <v>MNE</v>
          </cell>
          <cell r="D182">
            <v>7</v>
          </cell>
          <cell r="E182">
            <v>0.62032753165431609</v>
          </cell>
          <cell r="F182">
            <v>0.63676462305185966</v>
          </cell>
          <cell r="G182">
            <v>0.65363725528843497</v>
          </cell>
          <cell r="H182">
            <v>0.67095696908118452</v>
          </cell>
          <cell r="I182">
            <v>0.68873561094670799</v>
          </cell>
          <cell r="J182">
            <v>0.70698534130396495</v>
          </cell>
          <cell r="K182">
            <v>0.72571864279188369</v>
          </cell>
          <cell r="L182">
            <v>0.74494832880736561</v>
          </cell>
          <cell r="M182">
            <v>0.76468755226952456</v>
          </cell>
          <cell r="N182">
            <v>0.78494981461615598</v>
          </cell>
          <cell r="O182">
            <v>0.80574897503859</v>
          </cell>
          <cell r="P182">
            <v>0.827099259961244</v>
          </cell>
          <cell r="Q182">
            <v>0.84901527277235944</v>
          </cell>
          <cell r="R182">
            <v>0.87151200381257776</v>
          </cell>
          <cell r="S182">
            <v>0.89460484062818835</v>
          </cell>
          <cell r="T182">
            <v>0.91830957849606165</v>
          </cell>
          <cell r="U182">
            <v>0.94264243122746505</v>
          </cell>
          <cell r="V182">
            <v>0.96762004225815335</v>
          </cell>
          <cell r="W182">
            <v>0.99325949603231756</v>
          </cell>
          <cell r="X182">
            <v>1.0195783296881793</v>
          </cell>
          <cell r="Y182">
            <v>1.0465945450532237</v>
          </cell>
          <cell r="Z182">
            <v>1.074326620957275</v>
          </cell>
          <cell r="AA182">
            <v>1.1027935258718378</v>
          </cell>
          <cell r="AB182">
            <v>1.1320147308843471</v>
          </cell>
          <cell r="AC182">
            <v>1.1620102230162046</v>
          </cell>
          <cell r="AD182">
            <v>1.1928005188937074</v>
          </cell>
          <cell r="AE182">
            <v>1.2244066787812216</v>
          </cell>
          <cell r="AF182">
            <v>1.2568503209861994</v>
          </cell>
          <cell r="AG182">
            <v>1.2901536366458928</v>
          </cell>
          <cell r="AH182">
            <v>1.3243394049058759</v>
          </cell>
          <cell r="AI182">
            <v>1.3594310085007602</v>
          </cell>
          <cell r="AJ182">
            <v>1.3954524497477589</v>
          </cell>
          <cell r="AK182">
            <v>1.4324283669640401</v>
          </cell>
          <cell r="AL182">
            <v>1.4703840513190958</v>
          </cell>
          <cell r="AM182">
            <v>1.5093454641336581</v>
          </cell>
          <cell r="AN182">
            <v>1.5493392546369917</v>
          </cell>
          <cell r="AO182">
            <v>1.5903927781947076</v>
          </cell>
          <cell r="AP182">
            <v>1.6325341150195694</v>
          </cell>
          <cell r="AQ182">
            <v>1.6757920893780864</v>
          </cell>
          <cell r="AR182">
            <v>1.7201962893060334</v>
          </cell>
          <cell r="AS182">
            <v>1.7657770868463802</v>
          </cell>
          <cell r="AT182">
            <v>1.812565658823476</v>
          </cell>
          <cell r="AU182">
            <v>1.8605940081676944</v>
          </cell>
          <cell r="AV182">
            <v>1.9098949858051286</v>
          </cell>
          <cell r="AW182">
            <v>1.9605023131273072</v>
          </cell>
          <cell r="AX182">
            <v>2.0124506050562987</v>
          </cell>
          <cell r="AY182">
            <v>2.0657753937209837</v>
          </cell>
          <cell r="AZ182">
            <v>2.1205131527606875</v>
          </cell>
          <cell r="BA182">
            <v>2.176701322272796</v>
          </cell>
          <cell r="BB182">
            <v>2.2343783344214199</v>
          </cell>
          <cell r="BC182">
            <v>2.2935836397246225</v>
          </cell>
          <cell r="BD182">
            <v>2.3543577340381936</v>
          </cell>
          <cell r="BE182">
            <v>2.4167421862544214</v>
          </cell>
          <cell r="BF182">
            <v>2.4807796667348136</v>
          </cell>
          <cell r="BG182">
            <v>2.546513976496211</v>
          </cell>
          <cell r="BH182">
            <v>2.6139900771702589</v>
          </cell>
          <cell r="BI182">
            <v>2.6832541217567289</v>
          </cell>
          <cell r="BJ182">
            <v>2.7543534861917234</v>
          </cell>
          <cell r="BK182">
            <v>2.8273368017523572</v>
          </cell>
          <cell r="BL182">
            <v>2.9022539883200809</v>
          </cell>
          <cell r="BM182">
            <v>2.9791562885253962</v>
          </cell>
          <cell r="BN182">
            <v>3.0777430850258494</v>
          </cell>
          <cell r="BO182">
            <v>3.1763298815263026</v>
          </cell>
          <cell r="BP182">
            <v>3.2749166780267558</v>
          </cell>
          <cell r="BQ182">
            <v>3.373503474527209</v>
          </cell>
          <cell r="BR182">
            <v>3.4720902710276622</v>
          </cell>
          <cell r="BS182">
            <v>3.5836895542647329</v>
          </cell>
          <cell r="BT182">
            <v>3.6952888375018031</v>
          </cell>
          <cell r="BU182">
            <v>3.8068881207388738</v>
          </cell>
          <cell r="BV182">
            <v>3.9184874039759445</v>
          </cell>
          <cell r="BW182">
            <v>4.0300866872130143</v>
          </cell>
          <cell r="BX182">
            <v>4.1340685497044056</v>
          </cell>
          <cell r="BY182">
            <v>4.2380504121957969</v>
          </cell>
          <cell r="BZ182">
            <v>4.3420322746871882</v>
          </cell>
          <cell r="CA182">
            <v>4.4460141371785786</v>
          </cell>
          <cell r="CB182">
            <v>4.5499959996699708</v>
          </cell>
          <cell r="CC182">
            <v>4.6716989916625087</v>
          </cell>
          <cell r="CD182">
            <v>4.7934019836550457</v>
          </cell>
          <cell r="CE182">
            <v>4.9151049756475835</v>
          </cell>
          <cell r="CF182">
            <v>5.0368079676401205</v>
          </cell>
          <cell r="CG182">
            <v>5.1585109596326584</v>
          </cell>
          <cell r="CH182">
            <v>5.2936322371814555</v>
          </cell>
          <cell r="CI182">
            <v>5.4287535147302526</v>
          </cell>
          <cell r="CJ182">
            <v>5.5638747922790497</v>
          </cell>
          <cell r="CK182">
            <v>5.6989960698278468</v>
          </cell>
          <cell r="CL182">
            <v>5.8341173473766448</v>
          </cell>
          <cell r="CM182">
            <v>5.973041964558333</v>
          </cell>
          <cell r="CN182">
            <v>6.1119665817400213</v>
          </cell>
          <cell r="CO182">
            <v>6.2508911989217086</v>
          </cell>
          <cell r="CP182">
            <v>6.3898158161033978</v>
          </cell>
          <cell r="CQ182">
            <v>6.5287404332850834</v>
          </cell>
        </row>
        <row r="183">
          <cell r="C183" t="str">
            <v>SLB</v>
          </cell>
          <cell r="D183">
            <v>9</v>
          </cell>
          <cell r="E183">
            <v>1.4949065578754034E-2</v>
          </cell>
          <cell r="F183">
            <v>1.5345177543300502E-2</v>
          </cell>
          <cell r="G183">
            <v>1.5751785460763241E-2</v>
          </cell>
          <cell r="H183">
            <v>1.616916744702231E-2</v>
          </cell>
          <cell r="I183">
            <v>1.6597608987316537E-2</v>
          </cell>
          <cell r="J183">
            <v>1.7037403131512675E-2</v>
          </cell>
          <cell r="K183">
            <v>1.7488850694548658E-2</v>
          </cell>
          <cell r="L183">
            <v>1.7952260462188122E-2</v>
          </cell>
          <cell r="M183">
            <v>1.8427949402226869E-2</v>
          </cell>
          <cell r="N183">
            <v>1.8916242881295772E-2</v>
          </cell>
          <cell r="O183">
            <v>1.9417474887408408E-2</v>
          </cell>
          <cell r="P183">
            <v>1.9931988258405614E-2</v>
          </cell>
          <cell r="Q183">
            <v>2.0460134916453269E-2</v>
          </cell>
          <cell r="R183">
            <v>2.1002276108753635E-2</v>
          </cell>
          <cell r="S183">
            <v>2.1558782654634956E-2</v>
          </cell>
          <cell r="T183">
            <v>2.213003519918828E-2</v>
          </cell>
          <cell r="U183">
            <v>2.2716424473625027E-2</v>
          </cell>
          <cell r="V183">
            <v>2.3318351562533354E-2</v>
          </cell>
          <cell r="W183">
            <v>2.3936228178216119E-2</v>
          </cell>
          <cell r="X183">
            <v>2.4570476942298133E-2</v>
          </cell>
          <cell r="Y183">
            <v>2.5221531674795239E-2</v>
          </cell>
          <cell r="Z183">
            <v>2.5889837690843017E-2</v>
          </cell>
          <cell r="AA183">
            <v>2.6575852105288029E-2</v>
          </cell>
          <cell r="AB183">
            <v>2.7280044145349933E-2</v>
          </cell>
          <cell r="AC183">
            <v>2.8002895471568381E-2</v>
          </cell>
          <cell r="AD183">
            <v>2.8744900507254152E-2</v>
          </cell>
          <cell r="AE183">
            <v>2.9506566776669917E-2</v>
          </cell>
          <cell r="AF183">
            <v>3.0288415252171918E-2</v>
          </cell>
          <cell r="AG183">
            <v>3.1090980710550019E-2</v>
          </cell>
          <cell r="AH183">
            <v>3.1914812098809857E-2</v>
          </cell>
          <cell r="AI183">
            <v>3.276047290964728E-2</v>
          </cell>
          <cell r="AJ183">
            <v>3.3628541566871895E-2</v>
          </cell>
          <cell r="AK183">
            <v>3.4519611821043357E-2</v>
          </cell>
          <cell r="AL183">
            <v>3.5434293155590997E-2</v>
          </cell>
          <cell r="AM183">
            <v>3.6373211203694605E-2</v>
          </cell>
          <cell r="AN183">
            <v>3.733700817621146E-2</v>
          </cell>
          <cell r="AO183">
            <v>3.8326343300942332E-2</v>
          </cell>
          <cell r="AP183">
            <v>3.9341893273536939E-2</v>
          </cell>
          <cell r="AQ183">
            <v>4.0384352720347197E-2</v>
          </cell>
          <cell r="AR183">
            <v>4.145443467354494E-2</v>
          </cell>
          <cell r="AS183">
            <v>4.255287105882901E-2</v>
          </cell>
          <cell r="AT183">
            <v>4.3680413196055368E-2</v>
          </cell>
          <cell r="AU183">
            <v>4.483783231313259E-2</v>
          </cell>
          <cell r="AV183">
            <v>4.6025920073534295E-2</v>
          </cell>
          <cell r="AW183">
            <v>4.7245489117789294E-2</v>
          </cell>
          <cell r="AX183">
            <v>4.8497373619319863E-2</v>
          </cell>
          <cell r="AY183">
            <v>4.9782429855008269E-2</v>
          </cell>
          <cell r="AZ183">
            <v>5.1101536790881891E-2</v>
          </cell>
          <cell r="BA183">
            <v>5.2455596683317451E-2</v>
          </cell>
          <cell r="BB183">
            <v>5.3845535696175666E-2</v>
          </cell>
          <cell r="BC183">
            <v>5.5272304534288344E-2</v>
          </cell>
          <cell r="BD183">
            <v>5.6736879093731304E-2</v>
          </cell>
          <cell r="BE183">
            <v>5.8240261129327842E-2</v>
          </cell>
          <cell r="BF183">
            <v>5.9783478939839318E-2</v>
          </cell>
          <cell r="BG183">
            <v>6.1367588071311596E-2</v>
          </cell>
          <cell r="BH183">
            <v>6.2993672039058271E-2</v>
          </cell>
          <cell r="BI183">
            <v>6.4662843068774692E-2</v>
          </cell>
          <cell r="BJ183">
            <v>6.6376242857289575E-2</v>
          </cell>
          <cell r="BK183">
            <v>6.8135043353474561E-2</v>
          </cell>
          <cell r="BL183">
            <v>6.9940447559845909E-2</v>
          </cell>
          <cell r="BM183">
            <v>7.1793690355406573E-2</v>
          </cell>
          <cell r="BN183">
            <v>7.4169500569978564E-2</v>
          </cell>
          <cell r="BO183">
            <v>7.6545310784550555E-2</v>
          </cell>
          <cell r="BP183">
            <v>7.8921120999122546E-2</v>
          </cell>
          <cell r="BQ183">
            <v>8.1296931213694537E-2</v>
          </cell>
          <cell r="BR183">
            <v>8.3672741428266528E-2</v>
          </cell>
          <cell r="BS183">
            <v>8.6362135205782439E-2</v>
          </cell>
          <cell r="BT183">
            <v>8.9051528983298323E-2</v>
          </cell>
          <cell r="BU183">
            <v>9.174092276081422E-2</v>
          </cell>
          <cell r="BV183">
            <v>9.4430316538330131E-2</v>
          </cell>
          <cell r="BW183">
            <v>9.7119710315846E-2</v>
          </cell>
          <cell r="BX183">
            <v>9.9625534420153247E-2</v>
          </cell>
          <cell r="BY183">
            <v>0.10213135852446047</v>
          </cell>
          <cell r="BZ183">
            <v>0.1046371826287677</v>
          </cell>
          <cell r="CA183">
            <v>0.10714300673307492</v>
          </cell>
          <cell r="CB183">
            <v>0.10964883083738217</v>
          </cell>
          <cell r="CC183">
            <v>0.11258171051076232</v>
          </cell>
          <cell r="CD183">
            <v>0.11551459018414245</v>
          </cell>
          <cell r="CE183">
            <v>0.11844746985752259</v>
          </cell>
          <cell r="CF183">
            <v>0.12138034953090272</v>
          </cell>
          <cell r="CG183">
            <v>0.12431322920428289</v>
          </cell>
          <cell r="CH183">
            <v>0.1275694716505518</v>
          </cell>
          <cell r="CI183">
            <v>0.13082571409682067</v>
          </cell>
          <cell r="CJ183">
            <v>0.13408195654308958</v>
          </cell>
          <cell r="CK183">
            <v>0.13733819898935845</v>
          </cell>
          <cell r="CL183">
            <v>0.14059444143562735</v>
          </cell>
          <cell r="CM183">
            <v>0.14394233929083602</v>
          </cell>
          <cell r="CN183">
            <v>0.14729023714604467</v>
          </cell>
          <cell r="CO183">
            <v>0.15063813500125328</v>
          </cell>
          <cell r="CP183">
            <v>0.15398603285646195</v>
          </cell>
          <cell r="CQ183">
            <v>0.15733393071167054</v>
          </cell>
        </row>
        <row r="184">
          <cell r="C184" t="str">
            <v>SOM</v>
          </cell>
          <cell r="D184">
            <v>14</v>
          </cell>
          <cell r="E184">
            <v>5.537378997559856E-2</v>
          </cell>
          <cell r="F184">
            <v>5.6841053639408508E-2</v>
          </cell>
          <cell r="G184">
            <v>5.834719603375299E-2</v>
          </cell>
          <cell r="H184">
            <v>5.9893247345452039E-2</v>
          </cell>
          <cell r="I184">
            <v>6.1480265058638892E-2</v>
          </cell>
          <cell r="J184">
            <v>6.3109334678068896E-2</v>
          </cell>
          <cell r="K184">
            <v>6.478157047159426E-2</v>
          </cell>
          <cell r="L184">
            <v>6.6498116232312457E-2</v>
          </cell>
          <cell r="M184">
            <v>6.8260146060909688E-2</v>
          </cell>
          <cell r="N184">
            <v>7.0068865168734312E-2</v>
          </cell>
          <cell r="O184">
            <v>7.1925510702149809E-2</v>
          </cell>
          <cell r="P184">
            <v>7.3831352588730872E-2</v>
          </cell>
          <cell r="Q184">
            <v>7.5787694405881609E-2</v>
          </cell>
          <cell r="R184">
            <v>7.7795874272469853E-2</v>
          </cell>
          <cell r="S184">
            <v>7.9857265764087512E-2</v>
          </cell>
          <cell r="T184">
            <v>8.1973278852563017E-2</v>
          </cell>
          <cell r="U184">
            <v>8.4145360870368335E-2</v>
          </cell>
          <cell r="V184">
            <v>8.6374997500580447E-2</v>
          </cell>
          <cell r="W184">
            <v>8.8663713793074153E-2</v>
          </cell>
          <cell r="X184">
            <v>9.1013075207641417E-2</v>
          </cell>
          <cell r="Y184">
            <v>9.3424688684750734E-2</v>
          </cell>
          <cell r="Z184">
            <v>9.5900203744678864E-2</v>
          </cell>
          <cell r="AA184">
            <v>9.8441313615766704E-2</v>
          </cell>
          <cell r="AB184">
            <v>0.10104975639257111</v>
          </cell>
          <cell r="AC184">
            <v>0.10372731622470474</v>
          </cell>
          <cell r="AD184">
            <v>0.10647582453717715</v>
          </cell>
          <cell r="AE184">
            <v>0.10929716128307171</v>
          </cell>
          <cell r="AF184">
            <v>0.11219325622941538</v>
          </cell>
          <cell r="AG184">
            <v>0.11516609027712066</v>
          </cell>
          <cell r="AH184">
            <v>0.11821769681590262</v>
          </cell>
          <cell r="AI184">
            <v>0.12135016311509782</v>
          </cell>
          <cell r="AJ184">
            <v>0.12456563175133629</v>
          </cell>
          <cell r="AK184">
            <v>0.12786630207404326</v>
          </cell>
          <cell r="AL184">
            <v>0.13125443170977283</v>
          </cell>
          <cell r="AM184">
            <v>0.13473233810640273</v>
          </cell>
          <cell r="AN184">
            <v>0.13830240011824615</v>
          </cell>
          <cell r="AO184">
            <v>0.14196705963316522</v>
          </cell>
          <cell r="AP184">
            <v>0.14572882324279851</v>
          </cell>
          <cell r="AQ184">
            <v>0.14959026395704556</v>
          </cell>
          <cell r="AR184">
            <v>0.15355402296398066</v>
          </cell>
          <cell r="AS184">
            <v>0.15762281143640003</v>
          </cell>
          <cell r="AT184">
            <v>0.16179941238623771</v>
          </cell>
          <cell r="AU184">
            <v>0.16608668256811876</v>
          </cell>
          <cell r="AV184">
            <v>0.17048755443335187</v>
          </cell>
          <cell r="AW184">
            <v>0.17500503813569754</v>
          </cell>
          <cell r="AX184">
            <v>0.17964222359028423</v>
          </cell>
          <cell r="AY184">
            <v>0.18440228258708036</v>
          </cell>
          <cell r="AZ184">
            <v>0.18928847096036791</v>
          </cell>
          <cell r="BA184">
            <v>0.19430413081570166</v>
          </cell>
          <cell r="BB184">
            <v>0.19945269281587696</v>
          </cell>
          <cell r="BC184">
            <v>0.20473767852746985</v>
          </cell>
          <cell r="BD184">
            <v>0.2101627028295546</v>
          </cell>
          <cell r="BE184">
            <v>0.21573147638624596</v>
          </cell>
          <cell r="BF184">
            <v>0.22144780818475748</v>
          </cell>
          <cell r="BG184">
            <v>0.22731560814071197</v>
          </cell>
          <cell r="BH184">
            <v>0.23333888977248585</v>
          </cell>
          <cell r="BI184">
            <v>0.23952177294641697</v>
          </cell>
          <cell r="BJ184">
            <v>0.2458684866947532</v>
          </cell>
          <cell r="BK184">
            <v>0.25238337210826967</v>
          </cell>
          <cell r="BL184">
            <v>0.25907088530553274</v>
          </cell>
          <cell r="BM184">
            <v>0.26593560048084208</v>
          </cell>
          <cell r="BN184">
            <v>0.27473599105713092</v>
          </cell>
          <cell r="BO184">
            <v>0.28353638163341977</v>
          </cell>
          <cell r="BP184">
            <v>0.29233677220970866</v>
          </cell>
          <cell r="BQ184">
            <v>0.3011371627859975</v>
          </cell>
          <cell r="BR184">
            <v>0.30993755336228634</v>
          </cell>
          <cell r="BS184">
            <v>0.31989950887136503</v>
          </cell>
          <cell r="BT184">
            <v>0.32986146438044367</v>
          </cell>
          <cell r="BU184">
            <v>0.33982341988952236</v>
          </cell>
          <cell r="BV184">
            <v>0.34978537539860105</v>
          </cell>
          <cell r="BW184">
            <v>0.35974733090767963</v>
          </cell>
          <cell r="BX184">
            <v>0.36902931424882612</v>
          </cell>
          <cell r="BY184">
            <v>0.37831129758997262</v>
          </cell>
          <cell r="BZ184">
            <v>0.38759328093111906</v>
          </cell>
          <cell r="CA184">
            <v>0.39687526427226549</v>
          </cell>
          <cell r="CB184">
            <v>0.40615724761341204</v>
          </cell>
          <cell r="CC184">
            <v>0.41702111480309562</v>
          </cell>
          <cell r="CD184">
            <v>0.42788498199277919</v>
          </cell>
          <cell r="CE184">
            <v>0.43874884918246276</v>
          </cell>
          <cell r="CF184">
            <v>0.44961271637214634</v>
          </cell>
          <cell r="CG184">
            <v>0.46047658356182997</v>
          </cell>
          <cell r="CH184">
            <v>0.47253823948135343</v>
          </cell>
          <cell r="CI184">
            <v>0.48459989540087689</v>
          </cell>
          <cell r="CJ184">
            <v>0.49666155132040035</v>
          </cell>
          <cell r="CK184">
            <v>0.50872320723992381</v>
          </cell>
          <cell r="CL184">
            <v>0.52078486315944728</v>
          </cell>
          <cell r="CM184">
            <v>0.53318602574164609</v>
          </cell>
          <cell r="CN184">
            <v>0.5455871883238449</v>
          </cell>
          <cell r="CO184">
            <v>0.55798835090604371</v>
          </cell>
          <cell r="CP184">
            <v>0.57038951348824241</v>
          </cell>
          <cell r="CQ184">
            <v>0.5827906760704411</v>
          </cell>
        </row>
        <row r="185">
          <cell r="C185" t="str">
            <v>SSD</v>
          </cell>
          <cell r="D185">
            <v>14</v>
          </cell>
          <cell r="E185">
            <v>8.2257472087775035E-2</v>
          </cell>
          <cell r="F185">
            <v>8.4437084498708792E-2</v>
          </cell>
          <cell r="G185">
            <v>8.6674451058187579E-2</v>
          </cell>
          <cell r="H185">
            <v>8.897110210328299E-2</v>
          </cell>
          <cell r="I185">
            <v>9.1328608521080989E-2</v>
          </cell>
          <cell r="J185">
            <v>9.3748582823153445E-2</v>
          </cell>
          <cell r="K185">
            <v>9.6232680248500457E-2</v>
          </cell>
          <cell r="L185">
            <v>9.8782599895717818E-2</v>
          </cell>
          <cell r="M185">
            <v>0.10140008588516397</v>
          </cell>
          <cell r="N185">
            <v>0.10408692855192152</v>
          </cell>
          <cell r="O185">
            <v>0.10684496567036901</v>
          </cell>
          <cell r="P185">
            <v>0.10967608371120091</v>
          </cell>
          <cell r="Q185">
            <v>0.11258221913175524</v>
          </cell>
          <cell r="R185">
            <v>0.11556535970053168</v>
          </cell>
          <cell r="S185">
            <v>0.11862754585680595</v>
          </cell>
          <cell r="T185">
            <v>0.12177087210627056</v>
          </cell>
          <cell r="U185">
            <v>0.12499748845365645</v>
          </cell>
          <cell r="V185">
            <v>0.12830960187331536</v>
          </cell>
          <cell r="W185">
            <v>0.13170947781876896</v>
          </cell>
          <cell r="X185">
            <v>0.1351994417722571</v>
          </cell>
          <cell r="Y185">
            <v>0.13878188083534521</v>
          </cell>
          <cell r="Z185">
            <v>0.14245924536167864</v>
          </cell>
          <cell r="AA185">
            <v>0.14623405063300082</v>
          </cell>
          <cell r="AB185">
            <v>0.15010887857958166</v>
          </cell>
          <cell r="AC185">
            <v>0.15408637954623278</v>
          </cell>
          <cell r="AD185">
            <v>0.15816927410511786</v>
          </cell>
          <cell r="AE185">
            <v>0.1623603549165975</v>
          </cell>
          <cell r="AF185">
            <v>0.16666248863938204</v>
          </cell>
          <cell r="AG185">
            <v>0.17107861789129822</v>
          </cell>
          <cell r="AH185">
            <v>0.17561176326201139</v>
          </cell>
          <cell r="AI185">
            <v>0.1802650253790796</v>
          </cell>
          <cell r="AJ185">
            <v>0.18504158702875279</v>
          </cell>
          <cell r="AK185">
            <v>0.18994471533296781</v>
          </cell>
          <cell r="AL185">
            <v>0.19497776398402822</v>
          </cell>
          <cell r="AM185">
            <v>0.20014417553849731</v>
          </cell>
          <cell r="AN185">
            <v>0.20544748377187352</v>
          </cell>
          <cell r="AO185">
            <v>0.2108913160956587</v>
          </cell>
          <cell r="AP185">
            <v>0.21647939603847235</v>
          </cell>
          <cell r="AQ185">
            <v>0.22221554579290934</v>
          </cell>
          <cell r="AR185">
            <v>0.22810368882988244</v>
          </cell>
          <cell r="AS185">
            <v>0.23414785258223864</v>
          </cell>
          <cell r="AT185">
            <v>0.24035217119948413</v>
          </cell>
          <cell r="AU185">
            <v>0.24672088837550255</v>
          </cell>
          <cell r="AV185">
            <v>0.25325836025120058</v>
          </cell>
          <cell r="AW185">
            <v>0.25996905839406614</v>
          </cell>
          <cell r="AX185">
            <v>0.26685757285667722</v>
          </cell>
          <cell r="AY185">
            <v>0.27392861531625351</v>
          </cell>
          <cell r="AZ185">
            <v>0.281187022297398</v>
          </cell>
          <cell r="BA185">
            <v>0.28863775848023288</v>
          </cell>
          <cell r="BB185">
            <v>0.29628592009619276</v>
          </cell>
          <cell r="BC185">
            <v>0.30413673841379779</v>
          </cell>
          <cell r="BD185">
            <v>0.31219558331679043</v>
          </cell>
          <cell r="BE185">
            <v>0.32046796697708413</v>
          </cell>
          <cell r="BF185">
            <v>0.3289595476250356</v>
          </cell>
          <cell r="BG185">
            <v>0.3376761334196195</v>
          </cell>
          <cell r="BH185">
            <v>0.34662368642115293</v>
          </cell>
          <cell r="BI185">
            <v>0.35580832666928713</v>
          </cell>
          <cell r="BJ185">
            <v>0.36523633636905523</v>
          </cell>
          <cell r="BK185">
            <v>0.37491416418783979</v>
          </cell>
          <cell r="BL185">
            <v>0.38484842966619887</v>
          </cell>
          <cell r="BM185">
            <v>0.39504592774556757</v>
          </cell>
          <cell r="BN185">
            <v>0.40811886139359121</v>
          </cell>
          <cell r="BO185">
            <v>0.42119179504161491</v>
          </cell>
          <cell r="BP185">
            <v>0.43426472868963861</v>
          </cell>
          <cell r="BQ185">
            <v>0.44733766233766231</v>
          </cell>
          <cell r="BR185">
            <v>0.46041059598568601</v>
          </cell>
          <cell r="BS185">
            <v>0.47520902819682415</v>
          </cell>
          <cell r="BT185">
            <v>0.49000746040796223</v>
          </cell>
          <cell r="BU185">
            <v>0.50480589261910036</v>
          </cell>
          <cell r="BV185">
            <v>0.51960432483023855</v>
          </cell>
          <cell r="BW185">
            <v>0.53440275704137641</v>
          </cell>
          <cell r="BX185">
            <v>0.5481910941940259</v>
          </cell>
          <cell r="BY185">
            <v>0.56197943134667516</v>
          </cell>
          <cell r="BZ185">
            <v>0.57576776849932454</v>
          </cell>
          <cell r="CA185">
            <v>0.58955610565197392</v>
          </cell>
          <cell r="CB185">
            <v>0.60334444280462329</v>
          </cell>
          <cell r="CC185">
            <v>0.61948266004629104</v>
          </cell>
          <cell r="CD185">
            <v>0.63562087728795869</v>
          </cell>
          <cell r="CE185">
            <v>0.65175909452962644</v>
          </cell>
          <cell r="CF185">
            <v>0.66789731177129408</v>
          </cell>
          <cell r="CG185">
            <v>0.68403552901296194</v>
          </cell>
          <cell r="CH185">
            <v>0.7019530550766423</v>
          </cell>
          <cell r="CI185">
            <v>0.71987058114032254</v>
          </cell>
          <cell r="CJ185">
            <v>0.7377881072040029</v>
          </cell>
          <cell r="CK185">
            <v>0.75570563326768314</v>
          </cell>
          <cell r="CL185">
            <v>0.77362315933136361</v>
          </cell>
          <cell r="CM185">
            <v>0.79204502074649696</v>
          </cell>
          <cell r="CN185">
            <v>0.81046688216163032</v>
          </cell>
          <cell r="CO185">
            <v>0.82888874357676356</v>
          </cell>
          <cell r="CP185">
            <v>0.84731060499189692</v>
          </cell>
          <cell r="CQ185">
            <v>0.86573246640702994</v>
          </cell>
        </row>
        <row r="186">
          <cell r="C186" t="str">
            <v>STP</v>
          </cell>
          <cell r="D186">
            <v>14</v>
          </cell>
          <cell r="E186">
            <v>1.2724282025591963E-2</v>
          </cell>
          <cell r="F186">
            <v>1.3061442921973596E-2</v>
          </cell>
          <cell r="G186">
            <v>1.3407537718894391E-2</v>
          </cell>
          <cell r="H186">
            <v>1.3762803141845647E-2</v>
          </cell>
          <cell r="I186">
            <v>1.4127482188938112E-2</v>
          </cell>
          <cell r="J186">
            <v>1.4501824297110329E-2</v>
          </cell>
          <cell r="K186">
            <v>1.4886085512741096E-2</v>
          </cell>
          <cell r="L186">
            <v>1.5280528666782705E-2</v>
          </cell>
          <cell r="M186">
            <v>1.5685423554534773E-2</v>
          </cell>
          <cell r="N186">
            <v>1.6101047120181615E-2</v>
          </cell>
          <cell r="O186">
            <v>1.6527683646219381E-2</v>
          </cell>
          <cell r="P186">
            <v>1.6965624947902543E-2</v>
          </cell>
          <cell r="Q186">
            <v>1.7415170572842691E-2</v>
          </cell>
          <cell r="R186">
            <v>1.7876628005896209E-2</v>
          </cell>
          <cell r="S186">
            <v>1.835031287948094E-2</v>
          </cell>
          <cell r="T186">
            <v>1.8836549189465701E-2</v>
          </cell>
          <cell r="U186">
            <v>1.933566951678032E-2</v>
          </cell>
          <cell r="V186">
            <v>1.9848015254897784E-2</v>
          </cell>
          <cell r="W186">
            <v>2.0373936843344057E-2</v>
          </cell>
          <cell r="X186">
            <v>2.091379400739533E-2</v>
          </cell>
          <cell r="Y186">
            <v>2.1467956004126633E-2</v>
          </cell>
          <cell r="Z186">
            <v>2.2036801874980087E-2</v>
          </cell>
          <cell r="AA186">
            <v>2.2620720705025597E-2</v>
          </cell>
          <cell r="AB186">
            <v>2.3220111889091261E-2</v>
          </cell>
          <cell r="AC186">
            <v>2.3835385404945578E-2</v>
          </cell>
          <cell r="AD186">
            <v>2.4466962093718264E-2</v>
          </cell>
          <cell r="AE186">
            <v>2.5115273947751517E-2</v>
          </cell>
          <cell r="AF186">
            <v>2.5780764406078596E-2</v>
          </cell>
          <cell r="AG186">
            <v>2.6463888657731829E-2</v>
          </cell>
          <cell r="AH186">
            <v>2.7165113953087502E-2</v>
          </cell>
          <cell r="AI186">
            <v>2.7884919923460601E-2</v>
          </cell>
          <cell r="AJ186">
            <v>2.8623798909167983E-2</v>
          </cell>
          <cell r="AK186">
            <v>2.9382256296284388E-2</v>
          </cell>
          <cell r="AL186">
            <v>3.0160810862321624E-2</v>
          </cell>
          <cell r="AM186">
            <v>3.0959995131067362E-2</v>
          </cell>
          <cell r="AN186">
            <v>3.1780355736826263E-2</v>
          </cell>
          <cell r="AO186">
            <v>3.262245379831253E-2</v>
          </cell>
          <cell r="AP186">
            <v>3.3486865302449702E-2</v>
          </cell>
          <cell r="AQ186">
            <v>3.4374181498340109E-2</v>
          </cell>
          <cell r="AR186">
            <v>3.5285009301673567E-2</v>
          </cell>
          <cell r="AS186">
            <v>3.6219971709851806E-2</v>
          </cell>
          <cell r="AT186">
            <v>3.717970822811268E-2</v>
          </cell>
          <cell r="AU186">
            <v>3.8164875306945553E-2</v>
          </cell>
          <cell r="AV186">
            <v>3.9176146791097086E-2</v>
          </cell>
          <cell r="AW186">
            <v>4.0214214380474511E-2</v>
          </cell>
          <cell r="AX186">
            <v>4.1279788103261689E-2</v>
          </cell>
          <cell r="AY186">
            <v>4.2373596801571496E-2</v>
          </cell>
          <cell r="AZ186">
            <v>4.3496388629966791E-2</v>
          </cell>
          <cell r="BA186">
            <v>4.4648931567190887E-2</v>
          </cell>
          <cell r="BB186">
            <v>4.5832013941457576E-2</v>
          </cell>
          <cell r="BC186">
            <v>4.7046444969660012E-2</v>
          </cell>
          <cell r="BD186">
            <v>4.8293055310867208E-2</v>
          </cell>
          <cell r="BE186">
            <v>4.9572697634486823E-2</v>
          </cell>
          <cell r="BF186">
            <v>5.0886247203482775E-2</v>
          </cell>
          <cell r="BG186">
            <v>5.2234602473046635E-2</v>
          </cell>
          <cell r="BH186">
            <v>5.3618685705132292E-2</v>
          </cell>
          <cell r="BI186">
            <v>5.5039443599274179E-2</v>
          </cell>
          <cell r="BJ186">
            <v>5.6497847940120624E-2</v>
          </cell>
          <cell r="BK186">
            <v>5.799489626212511E-2</v>
          </cell>
          <cell r="BL186">
            <v>5.9531612531850221E-2</v>
          </cell>
          <cell r="BM186">
            <v>6.1109047848350834E-2</v>
          </cell>
          <cell r="BN186">
            <v>6.3131279876850341E-2</v>
          </cell>
          <cell r="BO186">
            <v>6.5153511905349876E-2</v>
          </cell>
          <cell r="BP186">
            <v>6.7175743933849397E-2</v>
          </cell>
          <cell r="BQ186">
            <v>6.9197975962348918E-2</v>
          </cell>
          <cell r="BR186">
            <v>7.1220207990848439E-2</v>
          </cell>
          <cell r="BS186">
            <v>7.350935474204201E-2</v>
          </cell>
          <cell r="BT186">
            <v>7.5798501493235568E-2</v>
          </cell>
          <cell r="BU186">
            <v>7.8087648244429153E-2</v>
          </cell>
          <cell r="BV186">
            <v>8.0376794995622725E-2</v>
          </cell>
          <cell r="BW186">
            <v>8.2665941746816268E-2</v>
          </cell>
          <cell r="BX186">
            <v>8.4798838444724065E-2</v>
          </cell>
          <cell r="BY186">
            <v>8.6931735142631861E-2</v>
          </cell>
          <cell r="BZ186">
            <v>8.9064631840539657E-2</v>
          </cell>
          <cell r="CA186">
            <v>9.1197528538447453E-2</v>
          </cell>
          <cell r="CB186">
            <v>9.3330425236355263E-2</v>
          </cell>
          <cell r="CC186">
            <v>9.5826821276269181E-2</v>
          </cell>
          <cell r="CD186">
            <v>9.8323217316183084E-2</v>
          </cell>
          <cell r="CE186">
            <v>0.100819613356097</v>
          </cell>
          <cell r="CF186">
            <v>0.1033160093960109</v>
          </cell>
          <cell r="CG186">
            <v>0.10581240543592484</v>
          </cell>
          <cell r="CH186">
            <v>0.10858404002483954</v>
          </cell>
          <cell r="CI186">
            <v>0.11135567461375423</v>
          </cell>
          <cell r="CJ186">
            <v>0.11412730920266893</v>
          </cell>
          <cell r="CK186">
            <v>0.11689894379158364</v>
          </cell>
          <cell r="CL186">
            <v>0.11967057838049835</v>
          </cell>
          <cell r="CM186">
            <v>0.12252022783036716</v>
          </cell>
          <cell r="CN186">
            <v>0.12536987728023599</v>
          </cell>
          <cell r="CO186">
            <v>0.12821952673010478</v>
          </cell>
          <cell r="CP186">
            <v>0.1310691761799736</v>
          </cell>
          <cell r="CQ186">
            <v>0.13391882562984236</v>
          </cell>
        </row>
        <row r="187">
          <cell r="C187" t="str">
            <v>TLS</v>
          </cell>
          <cell r="D187">
            <v>14</v>
          </cell>
          <cell r="E187">
            <v>5.5916154196448357E-3</v>
          </cell>
          <cell r="F187">
            <v>5.811625985077013E-3</v>
          </cell>
          <cell r="G187">
            <v>6.0402931989495907E-3</v>
          </cell>
          <cell r="H187">
            <v>6.2779576701877515E-3</v>
          </cell>
          <cell r="I187">
            <v>6.5249734094899757E-3</v>
          </cell>
          <cell r="J187">
            <v>6.7817083566410795E-3</v>
          </cell>
          <cell r="K187">
            <v>7.0485449285731848E-3</v>
          </cell>
          <cell r="L187">
            <v>7.3258805889909739E-3</v>
          </cell>
          <cell r="M187">
            <v>7.6141284404097134E-3</v>
          </cell>
          <cell r="N187">
            <v>7.9137178394879087E-3</v>
          </cell>
          <cell r="O187">
            <v>8.2250950365711506E-3</v>
          </cell>
          <cell r="P187">
            <v>8.5487238403997873E-3</v>
          </cell>
          <cell r="Q187">
            <v>8.8850863089705162E-3</v>
          </cell>
          <cell r="R187">
            <v>9.2346834675809814E-3</v>
          </cell>
          <cell r="S187">
            <v>9.5980360551269125E-3</v>
          </cell>
          <cell r="T187">
            <v>9.9756852997634517E-3</v>
          </cell>
          <cell r="U187">
            <v>1.0368193725086062E-2</v>
          </cell>
          <cell r="V187">
            <v>1.0776145988031826E-2</v>
          </cell>
          <cell r="W187">
            <v>1.1200149749749252E-2</v>
          </cell>
          <cell r="X187">
            <v>1.164083658073376E-2</v>
          </cell>
          <cell r="Y187">
            <v>1.20988629015771E-2</v>
          </cell>
          <cell r="Z187">
            <v>1.2574910960731971E-2</v>
          </cell>
          <cell r="AA187">
            <v>1.3069689850748276E-2</v>
          </cell>
          <cell r="AB187">
            <v>1.3583936564494725E-2</v>
          </cell>
          <cell r="AC187">
            <v>1.4118417092939069E-2</v>
          </cell>
          <cell r="AD187">
            <v>1.4673927566122173E-2</v>
          </cell>
          <cell r="AE187">
            <v>1.5251295439025423E-2</v>
          </cell>
          <cell r="AF187">
            <v>1.5851380724097891E-2</v>
          </cell>
          <cell r="AG187">
            <v>1.6475077272279134E-2</v>
          </cell>
          <cell r="AH187">
            <v>1.7123314104425788E-2</v>
          </cell>
          <cell r="AI187">
            <v>1.7797056795125141E-2</v>
          </cell>
          <cell r="AJ187">
            <v>1.8497308910956949E-2</v>
          </cell>
          <cell r="AK187">
            <v>1.9225113505345844E-2</v>
          </cell>
          <cell r="AL187">
            <v>1.9981554672230957E-2</v>
          </cell>
          <cell r="AM187">
            <v>2.0767759160867039E-2</v>
          </cell>
          <cell r="AN187">
            <v>2.158489805416236E-2</v>
          </cell>
          <cell r="AO187">
            <v>2.2434188513053364E-2</v>
          </cell>
          <cell r="AP187">
            <v>2.3316895589514362E-2</v>
          </cell>
          <cell r="AQ187">
            <v>2.4234334110902863E-2</v>
          </cell>
          <cell r="AR187">
            <v>2.5187870638447296E-2</v>
          </cell>
          <cell r="AS187">
            <v>2.6178925502794409E-2</v>
          </cell>
          <cell r="AT187">
            <v>2.7208974919648347E-2</v>
          </cell>
          <cell r="AU187">
            <v>2.8279553188652762E-2</v>
          </cell>
          <cell r="AV187">
            <v>2.9392254978791259E-2</v>
          </cell>
          <cell r="AW187">
            <v>3.0548737703710374E-2</v>
          </cell>
          <cell r="AX187">
            <v>3.1750723990503237E-2</v>
          </cell>
          <cell r="AY187">
            <v>3.3000004245631251E-2</v>
          </cell>
          <cell r="AZ187">
            <v>3.4298439321805846E-2</v>
          </cell>
          <cell r="BA187">
            <v>3.5647963289802742E-2</v>
          </cell>
          <cell r="BB187">
            <v>3.7050586319337414E-2</v>
          </cell>
          <cell r="BC187">
            <v>3.8508397673292956E-2</v>
          </cell>
          <cell r="BD187">
            <v>4.0023568819760408E-2</v>
          </cell>
          <cell r="BE187">
            <v>4.1598356666526962E-2</v>
          </cell>
          <cell r="BF187">
            <v>4.3235106922830051E-2</v>
          </cell>
          <cell r="BG187">
            <v>4.4936257593384696E-2</v>
          </cell>
          <cell r="BH187">
            <v>4.6704342609888656E-2</v>
          </cell>
          <cell r="BI187">
            <v>4.8541995605414667E-2</v>
          </cell>
          <cell r="BJ187">
            <v>5.0451953837311797E-2</v>
          </cell>
          <cell r="BK187">
            <v>5.2437062264459336E-2</v>
          </cell>
          <cell r="BL187">
            <v>5.4500277784946399E-2</v>
          </cell>
          <cell r="BM187">
            <v>5.6644673640489411E-2</v>
          </cell>
          <cell r="BN187">
            <v>5.9381005230367059E-2</v>
          </cell>
          <cell r="BO187">
            <v>6.2117336820244701E-2</v>
          </cell>
          <cell r="BP187">
            <v>6.4853668410122356E-2</v>
          </cell>
          <cell r="BQ187">
            <v>6.7589999999999997E-2</v>
          </cell>
          <cell r="BR187">
            <v>7.0326331589877625E-2</v>
          </cell>
          <cell r="BS187">
            <v>7.3425139601134323E-2</v>
          </cell>
          <cell r="BT187">
            <v>7.6523947612391036E-2</v>
          </cell>
          <cell r="BU187">
            <v>7.9622755623647734E-2</v>
          </cell>
          <cell r="BV187">
            <v>8.2721563634904433E-2</v>
          </cell>
          <cell r="BW187">
            <v>8.5820371646161173E-2</v>
          </cell>
          <cell r="BX187">
            <v>8.9452815879745726E-2</v>
          </cell>
          <cell r="BY187">
            <v>9.3085260113330306E-2</v>
          </cell>
          <cell r="BZ187">
            <v>9.671770434691486E-2</v>
          </cell>
          <cell r="CA187">
            <v>0.10035014858049941</v>
          </cell>
          <cell r="CB187">
            <v>0.10398259281408399</v>
          </cell>
          <cell r="CC187">
            <v>0.10806732928666585</v>
          </cell>
          <cell r="CD187">
            <v>0.11215206575924772</v>
          </cell>
          <cell r="CE187">
            <v>0.11623680223182957</v>
          </cell>
          <cell r="CF187">
            <v>0.12032153870441145</v>
          </cell>
          <cell r="CG187">
            <v>0.12440627517699332</v>
          </cell>
          <cell r="CH187">
            <v>0.12929816892174448</v>
          </cell>
          <cell r="CI187">
            <v>0.13419006266649564</v>
          </cell>
          <cell r="CJ187">
            <v>0.13908195641124682</v>
          </cell>
          <cell r="CK187">
            <v>0.14397385015599795</v>
          </cell>
          <cell r="CL187">
            <v>0.14886574390074919</v>
          </cell>
          <cell r="CM187">
            <v>0.15515045669596317</v>
          </cell>
          <cell r="CN187">
            <v>0.1614351694911772</v>
          </cell>
          <cell r="CO187">
            <v>0.16771988228639123</v>
          </cell>
          <cell r="CP187">
            <v>0.17400459508160521</v>
          </cell>
          <cell r="CQ187">
            <v>0.18028930787681918</v>
          </cell>
        </row>
        <row r="188">
          <cell r="C188" t="str">
            <v>TON</v>
          </cell>
          <cell r="D188">
            <v>14</v>
          </cell>
          <cell r="E188">
            <v>8.2716500889474156E-3</v>
          </cell>
          <cell r="F188">
            <v>8.4908276388426119E-3</v>
          </cell>
          <cell r="G188">
            <v>8.7158128326615108E-3</v>
          </cell>
          <cell r="H188">
            <v>8.9467595580990898E-3</v>
          </cell>
          <cell r="I188">
            <v>9.1838257804802547E-3</v>
          </cell>
          <cell r="J188">
            <v>9.4271736508065914E-3</v>
          </cell>
          <cell r="K188">
            <v>9.6769696166660799E-3</v>
          </cell>
          <cell r="L188">
            <v>9.9333845360816356E-3</v>
          </cell>
          <cell r="M188">
            <v>1.0196593794376345E-2</v>
          </cell>
          <cell r="N188">
            <v>1.0466777424135321E-2</v>
          </cell>
          <cell r="O188">
            <v>1.074412022834626E-2</v>
          </cell>
          <cell r="P188">
            <v>1.1028811906802887E-2</v>
          </cell>
          <cell r="Q188">
            <v>1.1321047185857787E-2</v>
          </cell>
          <cell r="R188">
            <v>1.1621025951613335E-2</v>
          </cell>
          <cell r="S188">
            <v>1.1928953386641867E-2</v>
          </cell>
          <cell r="T188">
            <v>1.2245040110328564E-2</v>
          </cell>
          <cell r="U188">
            <v>1.2569502322933081E-2</v>
          </cell>
          <cell r="V188">
            <v>1.2902561953468422E-2</v>
          </cell>
          <cell r="W188">
            <v>1.3244446811498249E-2</v>
          </cell>
          <cell r="X188">
            <v>1.3595390742956407E-2</v>
          </cell>
          <cell r="Y188">
            <v>1.3955633790095288E-2</v>
          </cell>
          <cell r="Z188">
            <v>1.4325422355672406E-2</v>
          </cell>
          <cell r="AA188">
            <v>1.4705009371487493E-2</v>
          </cell>
          <cell r="AB188">
            <v>1.5094654471385411E-2</v>
          </cell>
          <cell r="AC188">
            <v>1.5494624168843179E-2</v>
          </cell>
          <cell r="AD188">
            <v>1.5905192039262623E-2</v>
          </cell>
          <cell r="AE188">
            <v>1.6326638907093294E-2</v>
          </cell>
          <cell r="AF188">
            <v>1.6759253037913674E-2</v>
          </cell>
          <cell r="AG188">
            <v>1.7203330335602045E-2</v>
          </cell>
          <cell r="AH188">
            <v>1.7659174544731881E-2</v>
          </cell>
          <cell r="AI188">
            <v>1.8127097458330185E-2</v>
          </cell>
          <cell r="AJ188">
            <v>1.8607419131140914E-2</v>
          </cell>
          <cell r="AK188">
            <v>1.9100468098539321E-2</v>
          </cell>
          <cell r="AL188">
            <v>1.960658160124697E-2</v>
          </cell>
          <cell r="AM188">
            <v>2.0126105816001126E-2</v>
          </cell>
          <cell r="AN188">
            <v>2.0659396092336295E-2</v>
          </cell>
          <cell r="AO188">
            <v>2.1206817195639865E-2</v>
          </cell>
          <cell r="AP188">
            <v>2.1768743556648099E-2</v>
          </cell>
          <cell r="AQ188">
            <v>2.2345559527553141E-2</v>
          </cell>
          <cell r="AR188">
            <v>2.2937659644896184E-2</v>
          </cell>
          <cell r="AS188">
            <v>2.3545448899426658E-2</v>
          </cell>
          <cell r="AT188">
            <v>2.4169343013111969E-2</v>
          </cell>
          <cell r="AU188">
            <v>2.4809768723487318E-2</v>
          </cell>
          <cell r="AV188">
            <v>2.546716407554003E-2</v>
          </cell>
          <cell r="AW188">
            <v>2.6141978721328091E-2</v>
          </cell>
          <cell r="AX188">
            <v>2.6834674227537804E-2</v>
          </cell>
          <cell r="AY188">
            <v>2.7545724391190938E-2</v>
          </cell>
          <cell r="AZ188">
            <v>2.8275615563717296E-2</v>
          </cell>
          <cell r="BA188">
            <v>2.9024846983614395E-2</v>
          </cell>
          <cell r="BB188">
            <v>2.9793931117921762E-2</v>
          </cell>
          <cell r="BC188">
            <v>3.0583394012743431E-2</v>
          </cell>
          <cell r="BD188">
            <v>3.1393775653058384E-2</v>
          </cell>
          <cell r="BE188">
            <v>3.2225630332065047E-2</v>
          </cell>
          <cell r="BF188">
            <v>3.3079527030312486E-2</v>
          </cell>
          <cell r="BG188">
            <v>3.3956049804877583E-2</v>
          </cell>
          <cell r="BH188">
            <v>3.4855798188854425E-2</v>
          </cell>
          <cell r="BI188">
            <v>3.5779387601429138E-2</v>
          </cell>
          <cell r="BJ188">
            <v>3.6727449768820662E-2</v>
          </cell>
          <cell r="BK188">
            <v>3.7700633156375368E-2</v>
          </cell>
          <cell r="BL188">
            <v>3.869960341211106E-2</v>
          </cell>
          <cell r="BM188">
            <v>3.9725043822013799E-2</v>
          </cell>
          <cell r="BN188">
            <v>4.1039632394065835E-2</v>
          </cell>
          <cell r="BO188">
            <v>4.2354220966117878E-2</v>
          </cell>
          <cell r="BP188">
            <v>4.3668809538169921E-2</v>
          </cell>
          <cell r="BQ188">
            <v>4.4983398110221964E-2</v>
          </cell>
          <cell r="BR188">
            <v>4.6297986682274007E-2</v>
          </cell>
          <cell r="BS188">
            <v>4.7786088006186868E-2</v>
          </cell>
          <cell r="BT188">
            <v>4.9274189330099721E-2</v>
          </cell>
          <cell r="BU188">
            <v>5.0762290654012582E-2</v>
          </cell>
          <cell r="BV188">
            <v>5.2250391977925442E-2</v>
          </cell>
          <cell r="BW188">
            <v>5.3738493301838282E-2</v>
          </cell>
          <cell r="BX188">
            <v>5.5125021447432726E-2</v>
          </cell>
          <cell r="BY188">
            <v>5.6511549593027163E-2</v>
          </cell>
          <cell r="BZ188">
            <v>5.7898077738621601E-2</v>
          </cell>
          <cell r="CA188">
            <v>5.9284605884216038E-2</v>
          </cell>
          <cell r="CB188">
            <v>6.0671134029810489E-2</v>
          </cell>
          <cell r="CC188">
            <v>6.2293961509118992E-2</v>
          </cell>
          <cell r="CD188">
            <v>6.3916788988427495E-2</v>
          </cell>
          <cell r="CE188">
            <v>6.5539616467735998E-2</v>
          </cell>
          <cell r="CF188">
            <v>6.7162443947044501E-2</v>
          </cell>
          <cell r="CG188">
            <v>6.8785271426353017E-2</v>
          </cell>
          <cell r="CH188">
            <v>7.0587022711636985E-2</v>
          </cell>
          <cell r="CI188">
            <v>7.2388773996920952E-2</v>
          </cell>
          <cell r="CJ188">
            <v>7.4190525282204919E-2</v>
          </cell>
          <cell r="CK188">
            <v>7.5992276567488887E-2</v>
          </cell>
          <cell r="CL188">
            <v>7.7794027852772868E-2</v>
          </cell>
          <cell r="CM188">
            <v>7.964649411201391E-2</v>
          </cell>
          <cell r="CN188">
            <v>8.1498960371254953E-2</v>
          </cell>
          <cell r="CO188">
            <v>8.3351426630495981E-2</v>
          </cell>
          <cell r="CP188">
            <v>8.5203892889737023E-2</v>
          </cell>
          <cell r="CQ188">
            <v>8.7056359148978024E-2</v>
          </cell>
        </row>
        <row r="189">
          <cell r="C189" t="str">
            <v>VUT</v>
          </cell>
          <cell r="D189">
            <v>14</v>
          </cell>
          <cell r="E189">
            <v>9.4328236018895832E-3</v>
          </cell>
          <cell r="F189">
            <v>9.6827692769875049E-3</v>
          </cell>
          <cell r="G189">
            <v>9.9393378725530189E-3</v>
          </cell>
          <cell r="H189">
            <v>1.0202704879022211E-2</v>
          </cell>
          <cell r="I189">
            <v>1.047305043687842E-2</v>
          </cell>
          <cell r="J189">
            <v>1.0750559459866593E-2</v>
          </cell>
          <cell r="K189">
            <v>1.1035421761472489E-2</v>
          </cell>
          <cell r="L189">
            <v>1.1327832184753276E-2</v>
          </cell>
          <cell r="M189">
            <v>1.1627990735608287E-2</v>
          </cell>
          <cell r="N189">
            <v>1.1936102719581123E-2</v>
          </cell>
          <cell r="O189">
            <v>1.2252378882286656E-2</v>
          </cell>
          <cell r="P189">
            <v>1.2577035553558998E-2</v>
          </cell>
          <cell r="Q189">
            <v>1.2910294795419001E-2</v>
          </cell>
          <cell r="R189">
            <v>1.3252384553962536E-2</v>
          </cell>
          <cell r="S189">
            <v>1.3603538815273422E-2</v>
          </cell>
          <cell r="T189">
            <v>1.3963997765467633E-2</v>
          </cell>
          <cell r="U189">
            <v>1.433400795497828E-2</v>
          </cell>
          <cell r="V189">
            <v>1.4713822467193723E-2</v>
          </cell>
          <cell r="W189">
            <v>1.5103701091564158E-2</v>
          </cell>
          <cell r="X189">
            <v>1.5503910501295088E-2</v>
          </cell>
          <cell r="Y189">
            <v>1.5914724435749209E-2</v>
          </cell>
          <cell r="Z189">
            <v>1.633642388768149E-2</v>
          </cell>
          <cell r="AA189">
            <v>1.6769297295435494E-2</v>
          </cell>
          <cell r="AB189">
            <v>1.7213640740232419E-2</v>
          </cell>
          <cell r="AC189">
            <v>1.7669758148687785E-2</v>
          </cell>
          <cell r="AD189">
            <v>1.8137961500694289E-2</v>
          </cell>
          <cell r="AE189">
            <v>1.8618571042813045E-2</v>
          </cell>
          <cell r="AF189">
            <v>1.9111915507319124E-2</v>
          </cell>
          <cell r="AG189">
            <v>1.961833233705125E-2</v>
          </cell>
          <cell r="AH189">
            <v>2.0138167916219443E-2</v>
          </cell>
          <cell r="AI189">
            <v>2.0671777807328449E-2</v>
          </cell>
          <cell r="AJ189">
            <v>2.1219526994379071E-2</v>
          </cell>
          <cell r="AK189">
            <v>2.1781790132513679E-2</v>
          </cell>
          <cell r="AL189">
            <v>2.235895180427671E-2</v>
          </cell>
          <cell r="AM189">
            <v>2.2951406782665402E-2</v>
          </cell>
          <cell r="AN189">
            <v>2.3559560301150698E-2</v>
          </cell>
          <cell r="AO189">
            <v>2.4183828330853033E-2</v>
          </cell>
          <cell r="AP189">
            <v>2.4824637865062539E-2</v>
          </cell>
          <cell r="AQ189">
            <v>2.5482427211298328E-2</v>
          </cell>
          <cell r="AR189">
            <v>2.6157646291106597E-2</v>
          </cell>
          <cell r="AS189">
            <v>2.6850756947802604E-2</v>
          </cell>
          <cell r="AT189">
            <v>2.7562233262367029E-2</v>
          </cell>
          <cell r="AU189">
            <v>2.8292561877712778E-2</v>
          </cell>
          <cell r="AV189">
            <v>2.9042242331544021E-2</v>
          </cell>
          <cell r="AW189">
            <v>2.9811787398035149E-2</v>
          </cell>
          <cell r="AX189">
            <v>3.0601723438563346E-2</v>
          </cell>
          <cell r="AY189">
            <v>3.1412590761734679E-2</v>
          </cell>
          <cell r="AZ189">
            <v>3.2244943992949957E-2</v>
          </cell>
          <cell r="BA189">
            <v>3.3099352453763116E-2</v>
          </cell>
          <cell r="BB189">
            <v>3.3976400551291683E-2</v>
          </cell>
          <cell r="BC189">
            <v>3.4876688177945571E-2</v>
          </cell>
          <cell r="BD189">
            <v>3.5800831121747687E-2</v>
          </cell>
          <cell r="BE189">
            <v>3.674946148752696E-2</v>
          </cell>
          <cell r="BF189">
            <v>3.7723228129271959E-2</v>
          </cell>
          <cell r="BG189">
            <v>3.8722797093940713E-2</v>
          </cell>
          <cell r="BH189">
            <v>3.9748852077030404E-2</v>
          </cell>
          <cell r="BI189">
            <v>4.0802094890218452E-2</v>
          </cell>
          <cell r="BJ189">
            <v>4.1883245941394913E-2</v>
          </cell>
          <cell r="BK189">
            <v>4.2993044727414526E-2</v>
          </cell>
          <cell r="BL189">
            <v>4.4132250339905373E-2</v>
          </cell>
          <cell r="BM189">
            <v>4.5301641984480223E-2</v>
          </cell>
          <cell r="BN189">
            <v>4.6800772384809418E-2</v>
          </cell>
          <cell r="BO189">
            <v>4.8299902785138626E-2</v>
          </cell>
          <cell r="BP189">
            <v>4.9799033185467828E-2</v>
          </cell>
          <cell r="BQ189">
            <v>5.129816358579703E-2</v>
          </cell>
          <cell r="BR189">
            <v>5.2797293986126231E-2</v>
          </cell>
          <cell r="BS189">
            <v>5.4494294843181905E-2</v>
          </cell>
          <cell r="BT189">
            <v>5.6191295700237565E-2</v>
          </cell>
          <cell r="BU189">
            <v>5.7888296557293231E-2</v>
          </cell>
          <cell r="BV189">
            <v>5.9585297414348898E-2</v>
          </cell>
          <cell r="BW189">
            <v>6.1282298271404551E-2</v>
          </cell>
          <cell r="BX189">
            <v>6.2863467116291191E-2</v>
          </cell>
          <cell r="BY189">
            <v>6.4444635961177832E-2</v>
          </cell>
          <cell r="BZ189">
            <v>6.6025804806064459E-2</v>
          </cell>
          <cell r="CA189">
            <v>6.7606973650951099E-2</v>
          </cell>
          <cell r="CB189">
            <v>6.918814249583774E-2</v>
          </cell>
          <cell r="CC189">
            <v>7.103878235414976E-2</v>
          </cell>
          <cell r="CD189">
            <v>7.2889422212461766E-2</v>
          </cell>
          <cell r="CE189">
            <v>7.4740062070773786E-2</v>
          </cell>
          <cell r="CF189">
            <v>7.6590701929085805E-2</v>
          </cell>
          <cell r="CG189">
            <v>7.8441341787397839E-2</v>
          </cell>
          <cell r="CH189">
            <v>8.0496022759852293E-2</v>
          </cell>
          <cell r="CI189">
            <v>8.255070373230676E-2</v>
          </cell>
          <cell r="CJ189">
            <v>8.4605384704761227E-2</v>
          </cell>
          <cell r="CK189">
            <v>8.6660065677215681E-2</v>
          </cell>
          <cell r="CL189">
            <v>8.8714746649670162E-2</v>
          </cell>
          <cell r="CM189">
            <v>9.082726195967121E-2</v>
          </cell>
          <cell r="CN189">
            <v>9.2939777269672272E-2</v>
          </cell>
          <cell r="CO189">
            <v>9.5052292579673306E-2</v>
          </cell>
          <cell r="CP189">
            <v>9.7164807889674368E-2</v>
          </cell>
          <cell r="CQ189">
            <v>9.9277323199675388E-2</v>
          </cell>
        </row>
        <row r="190">
          <cell r="C190" t="str">
            <v>WSM</v>
          </cell>
          <cell r="D190">
            <v>14</v>
          </cell>
          <cell r="E190">
            <v>1.6915676372238338E-2</v>
          </cell>
          <cell r="F190">
            <v>1.7363898487804043E-2</v>
          </cell>
          <cell r="G190">
            <v>1.7823997341873205E-2</v>
          </cell>
          <cell r="H190">
            <v>1.829628763760879E-2</v>
          </cell>
          <cell r="I190">
            <v>1.8781092417001866E-2</v>
          </cell>
          <cell r="J190">
            <v>1.9278743281829193E-2</v>
          </cell>
          <cell r="K190">
            <v>1.9789580620465635E-2</v>
          </cell>
          <cell r="L190">
            <v>2.0313953840706514E-2</v>
          </cell>
          <cell r="M190">
            <v>2.0852221608759158E-2</v>
          </cell>
          <cell r="N190">
            <v>2.140475209456711E-2</v>
          </cell>
          <cell r="O190">
            <v>2.1971923223634816E-2</v>
          </cell>
          <cell r="P190">
            <v>2.2554122935525008E-2</v>
          </cell>
          <cell r="Q190">
            <v>2.3151749449205603E-2</v>
          </cell>
          <cell r="R190">
            <v>2.3765211535427634E-2</v>
          </cell>
          <cell r="S190">
            <v>2.4394928796320488E-2</v>
          </cell>
          <cell r="T190">
            <v>2.5041331952395687E-2</v>
          </cell>
          <cell r="U190">
            <v>2.5704863137155559E-2</v>
          </cell>
          <cell r="V190">
            <v>2.6385976199508276E-2</v>
          </cell>
          <cell r="W190">
            <v>2.7085137014196112E-2</v>
          </cell>
          <cell r="X190">
            <v>2.7802823800449256E-2</v>
          </cell>
          <cell r="Y190">
            <v>2.8539527449083137E-2</v>
          </cell>
          <cell r="Z190">
            <v>2.929575185826299E-2</v>
          </cell>
          <cell r="AA190">
            <v>3.0072014278165332E-2</v>
          </cell>
          <cell r="AB190">
            <v>3.0868845664772063E-2</v>
          </cell>
          <cell r="AC190">
            <v>3.1686791043039224E-2</v>
          </cell>
          <cell r="AD190">
            <v>3.25264098796888E-2</v>
          </cell>
          <cell r="AE190">
            <v>3.3388276465878532E-2</v>
          </cell>
          <cell r="AF190">
            <v>3.4272980310011511E-2</v>
          </cell>
          <cell r="AG190">
            <v>3.5181126540954233E-2</v>
          </cell>
          <cell r="AH190">
            <v>3.6113336321938867E-2</v>
          </cell>
          <cell r="AI190">
            <v>3.7070247275432913E-2</v>
          </cell>
          <cell r="AJ190">
            <v>3.8052513919266777E-2</v>
          </cell>
          <cell r="AK190">
            <v>3.9060808114317655E-2</v>
          </cell>
          <cell r="AL190">
            <v>4.0095819524055852E-2</v>
          </cell>
          <cell r="AM190">
            <v>4.1158256086267934E-2</v>
          </cell>
          <cell r="AN190">
            <v>4.2248844497279309E-2</v>
          </cell>
          <cell r="AO190">
            <v>4.3368330709007495E-2</v>
          </cell>
          <cell r="AP190">
            <v>4.4517480439185991E-2</v>
          </cell>
          <cell r="AQ190">
            <v>4.569707969510782E-2</v>
          </cell>
          <cell r="AR190">
            <v>4.6907935311246894E-2</v>
          </cell>
          <cell r="AS190">
            <v>4.8150875501124991E-2</v>
          </cell>
          <cell r="AT190">
            <v>4.9426750423801777E-2</v>
          </cell>
          <cell r="AU190">
            <v>5.0736432765375393E-2</v>
          </cell>
          <cell r="AV190">
            <v>5.2080818335891281E-2</v>
          </cell>
          <cell r="AW190">
            <v>5.3460826682067593E-2</v>
          </cell>
          <cell r="AX190">
            <v>5.4877401716256255E-2</v>
          </cell>
          <cell r="AY190">
            <v>5.633151236206986E-2</v>
          </cell>
          <cell r="AZ190">
            <v>5.7824153217116057E-2</v>
          </cell>
          <cell r="BA190">
            <v>5.9356345233292689E-2</v>
          </cell>
          <cell r="BB190">
            <v>6.0929136415108991E-2</v>
          </cell>
          <cell r="BC190">
            <v>6.2543602536510548E-2</v>
          </cell>
          <cell r="BD190">
            <v>6.4200847876698261E-2</v>
          </cell>
          <cell r="BE190">
            <v>6.5902005975444627E-2</v>
          </cell>
          <cell r="BF190">
            <v>6.764824040842396E-2</v>
          </cell>
          <cell r="BG190">
            <v>6.9440745583086924E-2</v>
          </cell>
          <cell r="BH190">
            <v>7.1280747555623636E-2</v>
          </cell>
          <cell r="BI190">
            <v>7.3169504869574242E-2</v>
          </cell>
          <cell r="BJ190">
            <v>7.5108309416660524E-2</v>
          </cell>
          <cell r="BK190">
            <v>7.7098487320427345E-2</v>
          </cell>
          <cell r="BL190">
            <v>7.914139984329828E-2</v>
          </cell>
          <cell r="BM190">
            <v>8.123844431766597E-2</v>
          </cell>
          <cell r="BN190">
            <v>8.3926802094935637E-2</v>
          </cell>
          <cell r="BO190">
            <v>8.6615159872205333E-2</v>
          </cell>
          <cell r="BP190">
            <v>8.9303517649475014E-2</v>
          </cell>
          <cell r="BQ190">
            <v>9.1991875426744696E-2</v>
          </cell>
          <cell r="BR190">
            <v>9.4680233204014377E-2</v>
          </cell>
          <cell r="BS190">
            <v>9.7723427746061617E-2</v>
          </cell>
          <cell r="BT190">
            <v>0.10076662228810884</v>
          </cell>
          <cell r="BU190">
            <v>0.1038098168301561</v>
          </cell>
          <cell r="BV190">
            <v>0.10685301137220334</v>
          </cell>
          <cell r="BW190">
            <v>0.10989620591425053</v>
          </cell>
          <cell r="BX190">
            <v>0.11273168144085856</v>
          </cell>
          <cell r="BY190">
            <v>0.11556715696746656</v>
          </cell>
          <cell r="BZ190">
            <v>0.11840263249407455</v>
          </cell>
          <cell r="CA190">
            <v>0.12123810802068254</v>
          </cell>
          <cell r="CB190">
            <v>0.12407358354729056</v>
          </cell>
          <cell r="CC190">
            <v>0.12739229555188059</v>
          </cell>
          <cell r="CD190">
            <v>0.13071100755647061</v>
          </cell>
          <cell r="CE190">
            <v>0.13402971956106063</v>
          </cell>
          <cell r="CF190">
            <v>0.13734843156565066</v>
          </cell>
          <cell r="CG190">
            <v>0.14066714357024071</v>
          </cell>
          <cell r="CH190">
            <v>0.14435175804466735</v>
          </cell>
          <cell r="CI190">
            <v>0.14803637251909399</v>
          </cell>
          <cell r="CJ190">
            <v>0.15172098699352063</v>
          </cell>
          <cell r="CK190">
            <v>0.1554056014679473</v>
          </cell>
          <cell r="CL190">
            <v>0.15909021594237396</v>
          </cell>
          <cell r="CM190">
            <v>0.16287854347011635</v>
          </cell>
          <cell r="CN190">
            <v>0.16666687099785876</v>
          </cell>
          <cell r="CO190">
            <v>0.17045519852560115</v>
          </cell>
          <cell r="CP190">
            <v>0.17424352605334356</v>
          </cell>
          <cell r="CQ190">
            <v>0.17803185358108589</v>
          </cell>
        </row>
        <row r="191">
          <cell r="C191" t="str">
            <v>SUR</v>
          </cell>
          <cell r="D191">
            <v>16</v>
          </cell>
          <cell r="E191">
            <v>0.30700680223176285</v>
          </cell>
          <cell r="F191">
            <v>0.31514169647786117</v>
          </cell>
          <cell r="G191">
            <v>0.32349214459414782</v>
          </cell>
          <cell r="H191">
            <v>0.33206385820631179</v>
          </cell>
          <cell r="I191">
            <v>0.34086270028349969</v>
          </cell>
          <cell r="J191">
            <v>0.34989468914852978</v>
          </cell>
          <cell r="K191">
            <v>0.35916600259436665</v>
          </cell>
          <cell r="L191">
            <v>0.36868298210967188</v>
          </cell>
          <cell r="M191">
            <v>0.37845213721632065</v>
          </cell>
          <cell r="N191">
            <v>0.38848014992185198</v>
          </cell>
          <cell r="O191">
            <v>0.39877387928989699</v>
          </cell>
          <cell r="P191">
            <v>0.40934036613171221</v>
          </cell>
          <cell r="Q191">
            <v>0.4201868378220262</v>
          </cell>
          <cell r="R191">
            <v>0.43132071324249399</v>
          </cell>
          <cell r="S191">
            <v>0.44274960785614031</v>
          </cell>
          <cell r="T191">
            <v>0.45448133891626263</v>
          </cell>
          <cell r="U191">
            <v>0.46652393081335664</v>
          </cell>
          <cell r="V191">
            <v>0.47888562056372169</v>
          </cell>
          <cell r="W191">
            <v>0.49157486344350043</v>
          </cell>
          <cell r="X191">
            <v>0.50460033877200561</v>
          </cell>
          <cell r="Y191">
            <v>0.51797095584829056</v>
          </cell>
          <cell r="Z191">
            <v>0.53169586004502356</v>
          </cell>
          <cell r="AA191">
            <v>0.54578443906383423</v>
          </cell>
          <cell r="AB191">
            <v>0.56024632935641039</v>
          </cell>
          <cell r="AC191">
            <v>0.5750914227157381</v>
          </cell>
          <cell r="AD191">
            <v>0.59032987304199191</v>
          </cell>
          <cell r="AE191">
            <v>0.60597210328770468</v>
          </cell>
          <cell r="AF191">
            <v>0.62202881258696607</v>
          </cell>
          <cell r="AG191">
            <v>0.63851098357352654</v>
          </cell>
          <cell r="AH191">
            <v>0.65542988989281281</v>
          </cell>
          <cell r="AI191">
            <v>0.67279710391299219</v>
          </cell>
          <cell r="AJ191">
            <v>0.69062450464036007</v>
          </cell>
          <cell r="AK191">
            <v>0.70892428584446565</v>
          </cell>
          <cell r="AL191">
            <v>0.72770896439853205</v>
          </cell>
          <cell r="AM191">
            <v>0.74699138884087657</v>
          </cell>
          <cell r="AN191">
            <v>0.76678474816318654</v>
          </cell>
          <cell r="AO191">
            <v>0.78710258083166185</v>
          </cell>
          <cell r="AP191">
            <v>0.8079587840471949</v>
          </cell>
          <cell r="AQ191">
            <v>0.8293676232509215</v>
          </cell>
          <cell r="AR191">
            <v>0.85134374188164452</v>
          </cell>
          <cell r="AS191">
            <v>0.87390217139180437</v>
          </cell>
          <cell r="AT191">
            <v>0.89705834152884667</v>
          </cell>
          <cell r="AU191">
            <v>0.92082809088902062</v>
          </cell>
          <cell r="AV191">
            <v>0.94522767775082528</v>
          </cell>
          <cell r="AW191">
            <v>0.97027379119551471</v>
          </cell>
          <cell r="AX191">
            <v>0.99598356252226794</v>
          </cell>
          <cell r="AY191">
            <v>1.0223745769658321</v>
          </cell>
          <cell r="AZ191">
            <v>1.0494648857246525</v>
          </cell>
          <cell r="BA191">
            <v>1.0772730183077175</v>
          </cell>
          <cell r="BB191">
            <v>1.1058179952085641</v>
          </cell>
          <cell r="BC191">
            <v>1.1351193409151101</v>
          </cell>
          <cell r="BD191">
            <v>1.1651970972642165</v>
          </cell>
          <cell r="BE191">
            <v>1.1960718371501085</v>
          </cell>
          <cell r="BF191">
            <v>1.2277646785960366</v>
          </cell>
          <cell r="BG191">
            <v>1.2602972991988002</v>
          </cell>
          <cell r="BH191">
            <v>1.2936919509560141</v>
          </cell>
          <cell r="BI191">
            <v>1.327971475486259</v>
          </cell>
          <cell r="BJ191">
            <v>1.363159319652528</v>
          </cell>
          <cell r="BK191">
            <v>1.3992795515996537</v>
          </cell>
          <cell r="BL191">
            <v>1.4363568772166864</v>
          </cell>
          <cell r="BM191">
            <v>1.4744166570354831</v>
          </cell>
          <cell r="BN191">
            <v>1.5232083285177414</v>
          </cell>
          <cell r="BO191">
            <v>1.5720000000000001</v>
          </cell>
          <cell r="BP191">
            <v>1.6207916714822586</v>
          </cell>
          <cell r="BQ191">
            <v>1.669583342964517</v>
          </cell>
          <cell r="BR191">
            <v>1.7183750144467755</v>
          </cell>
          <cell r="BS191">
            <v>1.7736067063025267</v>
          </cell>
          <cell r="BT191">
            <v>1.8288383981582774</v>
          </cell>
          <cell r="BU191">
            <v>1.8840700900140286</v>
          </cell>
          <cell r="BV191">
            <v>1.9393017818697798</v>
          </cell>
          <cell r="BW191">
            <v>1.9945334737255302</v>
          </cell>
          <cell r="BX191">
            <v>2.0459952216967205</v>
          </cell>
          <cell r="BY191">
            <v>2.0974569696679106</v>
          </cell>
          <cell r="BZ191">
            <v>2.1489187176391011</v>
          </cell>
          <cell r="CA191">
            <v>2.2003804656102912</v>
          </cell>
          <cell r="CB191">
            <v>2.2518422135814817</v>
          </cell>
          <cell r="CC191">
            <v>2.312074340138921</v>
          </cell>
          <cell r="CD191">
            <v>2.3723064666963602</v>
          </cell>
          <cell r="CE191">
            <v>2.4325385932538</v>
          </cell>
          <cell r="CF191">
            <v>2.4927707198112392</v>
          </cell>
          <cell r="CG191">
            <v>2.5530028463686789</v>
          </cell>
          <cell r="CH191">
            <v>2.6198758275228409</v>
          </cell>
          <cell r="CI191">
            <v>2.6867488086770024</v>
          </cell>
          <cell r="CJ191">
            <v>2.7536217898311639</v>
          </cell>
          <cell r="CK191">
            <v>2.8204947709853259</v>
          </cell>
          <cell r="CL191">
            <v>2.8873677521394878</v>
          </cell>
          <cell r="CM191">
            <v>2.9561230471986621</v>
          </cell>
          <cell r="CN191">
            <v>3.0248783422578369</v>
          </cell>
          <cell r="CO191">
            <v>3.0936336373170112</v>
          </cell>
          <cell r="CP191">
            <v>3.162388932376186</v>
          </cell>
          <cell r="CQ191">
            <v>3.2311442274353595</v>
          </cell>
        </row>
      </sheetData>
      <sheetData sheetId="7"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c8462fe83f5c3edb/Documents/UNEP/U4E/Transformers/New%20Work/PCBs/Final%20Deliverable/Mozambique%20Transformer%20Stock%20Index%20for%20PCB%20Study.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ophe Martinsons" refreshedDate="44276.871774074076" createdVersion="6" refreshedVersion="6" minRefreshableVersion="3" recordCount="444" xr:uid="{156F24C5-2DFC-4859-B157-58F6BDB40327}">
  <cacheSource type="worksheet">
    <worksheetSource ref="A4:R448" sheet="Results" r:id="rId2"/>
  </cacheSource>
  <cacheFields count="18">
    <cacheField name="ID" numFmtId="0">
      <sharedItems containsBlank="1" containsMixedTypes="1" containsNumber="1" containsInteger="1" minValue="10141103" maxValue="10141149"/>
    </cacheField>
    <cacheField name="Category" numFmtId="0">
      <sharedItems containsBlank="1" count="4">
        <m/>
        <s v="Capacitor"/>
        <s v="Reactor"/>
        <s v="Transformer"/>
      </sharedItems>
    </cacheField>
    <cacheField name="Type" numFmtId="0">
      <sharedItems containsBlank="1"/>
    </cacheField>
    <cacheField name="Substation" numFmtId="0">
      <sharedItems containsBlank="1" containsMixedTypes="1" containsNumber="1" containsInteger="1" minValue="0" maxValue="0"/>
    </cacheField>
    <cacheField name="Co-ordinates X" numFmtId="0">
      <sharedItems containsBlank="1" containsMixedTypes="1" containsNumber="1" minValue="0" maxValue="701736.4"/>
    </cacheField>
    <cacheField name="Co-ordinates Y" numFmtId="0">
      <sharedItems containsBlank="1" containsMixedTypes="1" containsNumber="1" minValue="-25.943615399999999" maxValue="78043818.599999994"/>
    </cacheField>
    <cacheField name="Capacity" numFmtId="0">
      <sharedItems containsMixedTypes="1" containsNumber="1" containsInteger="1" minValue="30" maxValue="200000" count="45">
        <s v="kVA"/>
        <n v="55000"/>
        <n v="1500"/>
        <n v="20000"/>
        <n v="200000"/>
        <n v="15000"/>
        <n v="50000"/>
        <n v="200"/>
        <n v="50"/>
        <n v="40"/>
        <n v="160"/>
        <n v="1000"/>
        <n v="500"/>
        <n v="400"/>
        <n v="850"/>
        <n v="630"/>
        <n v="100"/>
        <n v="150"/>
        <n v="315"/>
        <n v="250"/>
        <n v="5000"/>
        <n v="70"/>
        <n v="10000"/>
        <n v="750"/>
        <n v="25000"/>
        <n v="2500"/>
        <n v="300"/>
        <n v="2000"/>
        <n v="8000"/>
        <n v="650"/>
        <n v="800"/>
        <n v="6000"/>
        <n v="4000"/>
        <n v="24000"/>
        <n v="30000"/>
        <n v="125000"/>
        <n v="35000"/>
        <n v="16000"/>
        <n v="40000"/>
        <n v="100000"/>
        <n v="12000"/>
        <n v="22500"/>
        <n v="6300"/>
        <n v="30"/>
        <n v="3500"/>
      </sharedItems>
    </cacheField>
    <cacheField name="HV" numFmtId="0">
      <sharedItems containsMixedTypes="1" containsNumber="1" minValue="0" maxValue="275"/>
    </cacheField>
    <cacheField name="LV" numFmtId="0">
      <sharedItems containsMixedTypes="1" containsNumber="1" minValue="0" maxValue="132"/>
    </cacheField>
    <cacheField name="3Φ or 1Φ" numFmtId="0">
      <sharedItems containsBlank="1"/>
    </cacheField>
    <cacheField name="Year of Manufacture" numFmtId="0">
      <sharedItems containsString="0" containsBlank="1" containsNumber="1" containsInteger="1" minValue="1940" maxValue="1990" count="37">
        <m/>
        <n v="1983"/>
        <n v="1987"/>
        <n v="1975"/>
        <n v="1976"/>
        <n v="1982"/>
        <n v="1964"/>
        <n v="1968"/>
        <n v="1969"/>
        <n v="1973"/>
        <n v="1977"/>
        <n v="1979"/>
        <n v="1981"/>
        <n v="1985"/>
        <n v="1988"/>
        <n v="1989"/>
        <n v="1944"/>
        <n v="1957"/>
        <n v="1958"/>
        <n v="1959"/>
        <n v="1960"/>
        <n v="1963"/>
        <n v="1965"/>
        <n v="1966"/>
        <n v="1967"/>
        <n v="1970"/>
        <n v="1971"/>
        <n v="1972"/>
        <n v="1974"/>
        <n v="1978"/>
        <n v="1980"/>
        <n v="1984"/>
        <n v="1986"/>
        <n v="1990"/>
        <n v="1948"/>
        <n v="1940"/>
        <n v="1950"/>
      </sharedItems>
    </cacheField>
    <cacheField name="Make" numFmtId="0">
      <sharedItems containsBlank="1" containsMixedTypes="1" containsNumber="1" minValue="0" maxValue="217259.02"/>
    </cacheField>
    <cacheField name="Serial No." numFmtId="0">
      <sharedItems containsBlank="1" containsMixedTypes="1" containsNumber="1" minValue="0" maxValue="79374602"/>
    </cacheField>
    <cacheField name="Asset Replacement Cost" numFmtId="0">
      <sharedItems containsMixedTypes="1" containsNumber="1" containsInteger="1" minValue="280" maxValue="1525874"/>
    </cacheField>
    <cacheField name="Depreciated Value (2017)" numFmtId="0">
      <sharedItems containsMixedTypes="1" containsNumber="1" minValue="102.66666666666667" maxValue="540159.39600000007"/>
    </cacheField>
    <cacheField name="Asset Life" numFmtId="0">
      <sharedItems containsMixedTypes="1" containsNumber="1" containsInteger="1" minValue="45" maxValue="50"/>
    </cacheField>
    <cacheField name="Remaining Life" numFmtId="0">
      <sharedItems containsMixedTypes="1" containsNumber="1" containsInteger="1" minValue="1" maxValue="22"/>
    </cacheField>
    <cacheField name="Residual Value" numFmtId="0">
      <sharedItems containsMixedTypes="1" containsNumber="1" minValue="14" maxValue="76293.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4">
  <r>
    <m/>
    <x v="0"/>
    <m/>
    <m/>
    <m/>
    <m/>
    <x v="0"/>
    <s v="kV"/>
    <s v="kV"/>
    <m/>
    <x v="0"/>
    <m/>
    <m/>
    <s v="USD"/>
    <s v="USD"/>
    <s v="Years"/>
    <s v="Years"/>
    <s v="USD"/>
  </r>
  <r>
    <s v="HV Tfrfs_001"/>
    <x v="1"/>
    <s v="Capacitor Bank"/>
    <s v="ALTO MOLOCUE"/>
    <s v="15°39'10.268&quot;"/>
    <s v="37°40'14.559&quot;"/>
    <x v="1"/>
    <n v="220"/>
    <n v="0"/>
    <s v="3Φ"/>
    <x v="1"/>
    <s v="HVT"/>
    <n v="0"/>
    <n v="26474"/>
    <n v="9371.7960000000003"/>
    <n v="50"/>
    <n v="16"/>
    <n v="1323.7000000000003"/>
  </r>
  <r>
    <s v="HV Tfrfs_002"/>
    <x v="1"/>
    <s v="Capacitor Bank"/>
    <s v="ALTO MOLOCUE"/>
    <s v="15°39'10.268&quot;"/>
    <s v="37°40'14.559&quot;"/>
    <x v="1"/>
    <n v="220"/>
    <n v="0"/>
    <s v="3Φ"/>
    <x v="1"/>
    <s v="HVT"/>
    <n v="0"/>
    <n v="26474"/>
    <n v="9371.7960000000003"/>
    <n v="50"/>
    <n v="16"/>
    <n v="1323.7000000000003"/>
  </r>
  <r>
    <n v="10141149"/>
    <x v="1"/>
    <s v="Capacitor Bank"/>
    <s v="LINDELA"/>
    <s v="-24.06.220"/>
    <s v="035.15.484"/>
    <x v="2"/>
    <n v="33"/>
    <n v="0"/>
    <s v="3Φ"/>
    <x v="2"/>
    <s v="ABB"/>
    <n v="0"/>
    <n v="280"/>
    <n v="102.66666666666667"/>
    <n v="45"/>
    <n v="15"/>
    <n v="14"/>
  </r>
  <r>
    <n v="10141103"/>
    <x v="2"/>
    <s v="Reactor"/>
    <s v="ALTO MOLOCUE"/>
    <s v="15°39'10.268&quot;"/>
    <s v="37°40'14.559&quot;"/>
    <x v="3"/>
    <n v="33"/>
    <n v="0"/>
    <s v="3Φ"/>
    <x v="1"/>
    <s v="ALSTOM"/>
    <s v="224 90 01"/>
    <n v="18060"/>
    <n v="5096.9333333333334"/>
    <n v="45"/>
    <n v="11"/>
    <n v="903"/>
  </r>
  <r>
    <n v="10141103"/>
    <x v="2"/>
    <s v="Reactor"/>
    <s v="NAMPULA 220Kv"/>
    <s v="S15°7'28.20&quot;"/>
    <s v="E039°13'6.147&quot;"/>
    <x v="3"/>
    <n v="33"/>
    <n v="0"/>
    <s v="3Φ"/>
    <x v="1"/>
    <s v="ALSTHOM"/>
    <s v="224590-02"/>
    <n v="169260"/>
    <n v="47768.933333333334"/>
    <n v="45"/>
    <n v="11"/>
    <n v="8463"/>
  </r>
  <r>
    <n v="10141103"/>
    <x v="2"/>
    <s v="Reactor"/>
    <s v="NAMPULA 220Kv"/>
    <s v="S15°7'28.20&quot;"/>
    <s v="E039°13'6.147&quot;"/>
    <x v="4"/>
    <n v="33"/>
    <n v="0"/>
    <s v="3Φ"/>
    <x v="1"/>
    <s v="ALSTHOM"/>
    <s v="224590-02"/>
    <n v="454048"/>
    <n v="128142.43555555557"/>
    <n v="45"/>
    <n v="11"/>
    <n v="22702.400000000005"/>
  </r>
  <r>
    <s v="HV Tfrfs_003"/>
    <x v="2"/>
    <s v="Shunt Reactor"/>
    <s v="CHIBATA"/>
    <s v="S19ᵒ04'14,02&quot;"/>
    <s v="E033ᵒ19'31,12&quot;"/>
    <x v="5"/>
    <n v="220"/>
    <n v="0"/>
    <s v="3Φ"/>
    <x v="3"/>
    <s v="224395 01"/>
    <n v="0"/>
    <n v="571592"/>
    <n v="115461.58399999999"/>
    <n v="50"/>
    <n v="8"/>
    <n v="28579.600000000002"/>
  </r>
  <r>
    <s v="HV Tfrfs_004"/>
    <x v="2"/>
    <s v="Shunt Reactor"/>
    <s v="CHIMUARA"/>
    <s v="S17 46 53.12"/>
    <s v="E036 24 23.12"/>
    <x v="5"/>
    <n v="33"/>
    <n v="0"/>
    <s v="3Φ"/>
    <x v="4"/>
    <s v="ALSTHOM"/>
    <n v="224396.01"/>
    <n v="280000"/>
    <n v="61880"/>
    <n v="50"/>
    <n v="9"/>
    <n v="14000"/>
  </r>
  <r>
    <s v="HV Tfrfs_006"/>
    <x v="2"/>
    <s v="Shunt Reactor"/>
    <s v="CERAMCA"/>
    <s v="S17 43 18.30"/>
    <s v="E036 53 41.38"/>
    <x v="3"/>
    <n v="6.6"/>
    <n v="0"/>
    <s v="3Φ"/>
    <x v="5"/>
    <s v="ALSTHOM"/>
    <s v="224565-03"/>
    <n v="280000"/>
    <n v="93800"/>
    <n v="50"/>
    <n v="15"/>
    <n v="14000"/>
  </r>
  <r>
    <s v="HV Tfrfs_007"/>
    <x v="2"/>
    <s v="Shunt Reactor"/>
    <s v="MOCUBA"/>
    <s v="S16 49 25.00"/>
    <s v="E037 01 35.26"/>
    <x v="3"/>
    <n v="33"/>
    <n v="0"/>
    <s v="3Φ"/>
    <x v="5"/>
    <s v="ALSTHOM"/>
    <s v="224565-02"/>
    <n v="280000"/>
    <n v="93800"/>
    <n v="50"/>
    <n v="15"/>
    <n v="14000"/>
  </r>
  <r>
    <s v="HV Tfrfs_005"/>
    <x v="2"/>
    <s v="Shunt Reactor"/>
    <s v="MATAMBO"/>
    <s v="S16°17'44.07”"/>
    <s v="E33°30'13.27”"/>
    <x v="6"/>
    <n v="220"/>
    <n v="36"/>
    <s v="3Φ"/>
    <x v="5"/>
    <s v="ALSTHOM"/>
    <s v="224564-01"/>
    <n v="771400"/>
    <n v="258419"/>
    <n v="50"/>
    <n v="15"/>
    <n v="38570"/>
  </r>
  <r>
    <n v="10141103"/>
    <x v="3"/>
    <s v="Auxiliary Transformer"/>
    <s v="CHIMOIO 1"/>
    <s v="S19ᵒ07'46,12&quot;"/>
    <s v="E033ᵒ29'15,71&quot;"/>
    <x v="7"/>
    <n v="6.6"/>
    <n v="0.4"/>
    <s v="3Φ"/>
    <x v="6"/>
    <s v="13495S"/>
    <s v="13495S"/>
    <n v="8008"/>
    <n v="1245.6888888888889"/>
    <n v="45"/>
    <n v="5"/>
    <n v="400.40000000000003"/>
  </r>
  <r>
    <n v="10141103"/>
    <x v="3"/>
    <s v="Auxiliary Transformer"/>
    <s v="Indoor Substation 1"/>
    <s v="S 019°50'9,66&quot;"/>
    <s v="E 034°50'27,09"/>
    <x v="8"/>
    <n v="22"/>
    <n v="0.4"/>
    <s v="3Φ"/>
    <x v="7"/>
    <s v="MORE TRAFO"/>
    <s v="T962143"/>
    <n v="9002"/>
    <n v="1400.3111111111109"/>
    <n v="45"/>
    <n v="5"/>
    <n v="450.1"/>
  </r>
  <r>
    <n v="10141103"/>
    <x v="3"/>
    <s v="Auxiliary Transformer"/>
    <s v="Se1"/>
    <n v="0"/>
    <n v="0"/>
    <x v="9"/>
    <n v="10.5"/>
    <n v="0.4"/>
    <s v="3Φ"/>
    <x v="8"/>
    <s v="English electric"/>
    <s v="R20802/1"/>
    <n v="9002"/>
    <n v="1400.3111111111109"/>
    <n v="45"/>
    <n v="5"/>
    <n v="450.1"/>
  </r>
  <r>
    <n v="10141103"/>
    <x v="3"/>
    <s v="Auxiliary Transformer"/>
    <s v="Se1"/>
    <n v="0"/>
    <n v="0"/>
    <x v="9"/>
    <n v="10.5"/>
    <n v="0.4"/>
    <s v="3Φ"/>
    <x v="8"/>
    <s v="English electric"/>
    <s v="R20802/2"/>
    <n v="9002"/>
    <n v="1400.3111111111109"/>
    <n v="45"/>
    <n v="5"/>
    <n v="450.1"/>
  </r>
  <r>
    <n v="10141103"/>
    <x v="3"/>
    <s v="Auxiliary Transformer"/>
    <s v="        MATUNDO"/>
    <s v="S16°8'21.93”"/>
    <s v="E33°36'52.92”"/>
    <x v="10"/>
    <n v="66"/>
    <n v="0.4"/>
    <s v="3Φ"/>
    <x v="8"/>
    <s v="T3NUK"/>
    <n v="5506332"/>
    <n v="14546"/>
    <n v="2262.7111111111112"/>
    <n v="45"/>
    <n v="5"/>
    <n v="727.30000000000007"/>
  </r>
  <r>
    <n v="10141103"/>
    <x v="3"/>
    <s v="Auxiliary Transformer"/>
    <s v="Indoor Sbstation 2"/>
    <s v="S 19°50'24,12&quot;"/>
    <s v="E 034°53'54,62&quot;"/>
    <x v="8"/>
    <n v="22"/>
    <n v="6.6"/>
    <s v="3Φ"/>
    <x v="9"/>
    <s v="EFACEC"/>
    <n v="0"/>
    <n v="9002"/>
    <n v="640.14222222222224"/>
    <n v="45"/>
    <n v="1"/>
    <n v="450.1"/>
  </r>
  <r>
    <n v="10141103"/>
    <x v="3"/>
    <s v="Auxiliary Transformer"/>
    <s v="NACALA"/>
    <s v="14°33'24.851&quot;"/>
    <s v="40°40'21.418&quot;"/>
    <x v="11"/>
    <n v="6.6"/>
    <n v="0.4"/>
    <s v="3Φ"/>
    <x v="9"/>
    <s v="A.C.E METZ"/>
    <n v="85511"/>
    <n v="23100"/>
    <n v="1642.6666666666667"/>
    <n v="45"/>
    <n v="1"/>
    <n v="1155"/>
  </r>
  <r>
    <n v="10141103"/>
    <x v="3"/>
    <s v="Auxiliary Transformer"/>
    <s v="NACALA"/>
    <s v="14°33'24.851&quot;"/>
    <s v="40°40'21.418&quot;"/>
    <x v="11"/>
    <n v="6.6"/>
    <n v="0.4"/>
    <s v="3Φ"/>
    <x v="9"/>
    <s v="A.C.E METZ"/>
    <n v="85511"/>
    <n v="23100"/>
    <n v="1642.6666666666667"/>
    <n v="45"/>
    <n v="1"/>
    <n v="1155"/>
  </r>
  <r>
    <n v="10141103"/>
    <x v="3"/>
    <s v="Auxiliary Transformer"/>
    <s v="PS 5"/>
    <n v="0"/>
    <n v="0"/>
    <x v="12"/>
    <n v="11"/>
    <n v="0.4"/>
    <s v="3Φ"/>
    <x v="10"/>
    <s v="EFACEC"/>
    <n v="0"/>
    <n v="14224"/>
    <n v="2212.6222222222223"/>
    <n v="45"/>
    <n v="5"/>
    <n v="711.20000000000016"/>
  </r>
  <r>
    <n v="10141103"/>
    <x v="3"/>
    <s v="Auxiliary Transformer"/>
    <s v="PS 6"/>
    <n v="0"/>
    <n v="0"/>
    <x v="12"/>
    <n v="11"/>
    <n v="0.4"/>
    <s v="3Φ"/>
    <x v="10"/>
    <s v="EFACEC"/>
    <s v="731-58-1"/>
    <n v="14224"/>
    <n v="2212.6222222222223"/>
    <n v="45"/>
    <n v="5"/>
    <n v="711.20000000000016"/>
  </r>
  <r>
    <n v="10141103"/>
    <x v="3"/>
    <s v="Auxiliary Transformer"/>
    <s v="MATOLA 275"/>
    <n v="0"/>
    <n v="0"/>
    <x v="13"/>
    <n v="33"/>
    <n v="0.4"/>
    <s v="3Φ"/>
    <x v="11"/>
    <s v="EFACEC"/>
    <n v="0"/>
    <n v="16800"/>
    <n v="3322.666666666667"/>
    <n v="45"/>
    <n v="7"/>
    <n v="840"/>
  </r>
  <r>
    <n v="10141103"/>
    <x v="3"/>
    <s v="Auxiliary Transformer"/>
    <s v="MATOLA 275"/>
    <n v="0"/>
    <n v="0"/>
    <x v="13"/>
    <n v="33"/>
    <n v="0.4"/>
    <s v="3Φ"/>
    <x v="11"/>
    <s v="EFACEC"/>
    <n v="0"/>
    <n v="16800"/>
    <n v="3322.666666666667"/>
    <n v="45"/>
    <n v="7"/>
    <n v="840"/>
  </r>
  <r>
    <n v="10141103"/>
    <x v="3"/>
    <s v="Auxiliary Transformer"/>
    <s v="Aeroporto"/>
    <n v="0"/>
    <n v="0"/>
    <x v="8"/>
    <n v="11"/>
    <n v="0.4"/>
    <s v="3Φ"/>
    <x v="12"/>
    <s v="MOTRA SIEMENS"/>
    <s v="TS4741A"/>
    <n v="9002"/>
    <n v="2160.4800000000005"/>
    <n v="45"/>
    <n v="9"/>
    <n v="450.1"/>
  </r>
  <r>
    <n v="10141103"/>
    <x v="3"/>
    <s v="Auxiliary Transformer"/>
    <s v="NAMPULA 220Kv"/>
    <s v="S15°7'28.20&quot;"/>
    <s v="E039°13'6.147&quot;"/>
    <x v="13"/>
    <n v="33"/>
    <n v="0.4"/>
    <s v="3Φ"/>
    <x v="5"/>
    <s v="ALSTHOM"/>
    <s v="P21555A04"/>
    <n v="14546"/>
    <n v="3798.1222222222223"/>
    <n v="45"/>
    <n v="10"/>
    <n v="727.30000000000007"/>
  </r>
  <r>
    <n v="10141103"/>
    <x v="3"/>
    <s v="Auxiliary Transformer"/>
    <s v="NAMPULA 220Kv"/>
    <s v="S15°7'28.20&quot;"/>
    <s v="E039°13'6.147&quot;"/>
    <x v="13"/>
    <n v="33"/>
    <n v="0.4"/>
    <s v="3Φ"/>
    <x v="5"/>
    <s v="ALSTHOM"/>
    <s v="P21555A04"/>
    <n v="16800"/>
    <n v="4386.6666666666661"/>
    <n v="45"/>
    <n v="10"/>
    <n v="840"/>
  </r>
  <r>
    <n v="10141103"/>
    <x v="3"/>
    <s v="Auxiliary Transformer"/>
    <s v="CERAMCA"/>
    <s v="S17 43 18.30"/>
    <s v="E036 53 41.38"/>
    <x v="13"/>
    <n v="33"/>
    <n v="0.4"/>
    <s v="3Φ"/>
    <x v="5"/>
    <s v="ALSTHOM"/>
    <s v="P21555A02"/>
    <n v="16800"/>
    <n v="4386.6666666666661"/>
    <n v="45"/>
    <n v="10"/>
    <n v="840"/>
  </r>
  <r>
    <n v="10141103"/>
    <x v="3"/>
    <s v="Auxiliary Transformer"/>
    <s v="CERAMCA"/>
    <s v="S17 43 18.30"/>
    <s v="E036 53 41.38"/>
    <x v="13"/>
    <n v="33"/>
    <n v="0.4"/>
    <s v="3Φ"/>
    <x v="5"/>
    <s v="UNITRAFO"/>
    <s v="E53617.1"/>
    <n v="16800"/>
    <n v="4386.6666666666661"/>
    <n v="45"/>
    <n v="10"/>
    <n v="840"/>
  </r>
  <r>
    <n v="10141103"/>
    <x v="3"/>
    <s v="Auxiliary Transformer"/>
    <s v="MOCUBA"/>
    <s v="S16 49 25.00"/>
    <s v="E037 01 35.26 "/>
    <x v="13"/>
    <n v="33"/>
    <n v="0.4"/>
    <s v="3Φ"/>
    <x v="5"/>
    <s v="ALSTHOM"/>
    <s v="P21 555 A01"/>
    <n v="16800"/>
    <n v="4386.6666666666661"/>
    <n v="45"/>
    <n v="10"/>
    <n v="840"/>
  </r>
  <r>
    <n v="10141103"/>
    <x v="3"/>
    <s v="Auxiliary Transformer"/>
    <s v="CENTRAL HYDRICO"/>
    <s v="13°17'27.502"/>
    <s v="35°20'0.751&quot;"/>
    <x v="14"/>
    <n v="33"/>
    <n v="0.4"/>
    <s v="3Φ"/>
    <x v="5"/>
    <s v="NEBB"/>
    <s v="82-0791"/>
    <n v="20650"/>
    <n v="5391.9444444444443"/>
    <n v="45"/>
    <n v="10"/>
    <n v="1032.5"/>
  </r>
  <r>
    <n v="10141103"/>
    <x v="3"/>
    <s v="Auxiliary Transformer"/>
    <s v="CENTRAL HYDRICO"/>
    <s v="13°17'27.502"/>
    <s v="35°20'0.751&quot;"/>
    <x v="14"/>
    <n v="33"/>
    <n v="0.4"/>
    <s v="3Φ"/>
    <x v="5"/>
    <s v="NEBB"/>
    <s v="82-0791"/>
    <n v="26460"/>
    <n v="6909"/>
    <n v="45"/>
    <n v="10"/>
    <n v="1323"/>
  </r>
  <r>
    <n v="10141103"/>
    <x v="3"/>
    <s v="Auxiliary Transformer"/>
    <s v="MONTEPUEZ INTERMEDIATE"/>
    <s v="S 13˚07'25,2''"/>
    <s v="E039˚31'36,2''"/>
    <x v="12"/>
    <n v="11"/>
    <n v="0.4"/>
    <s v="3Φ"/>
    <x v="13"/>
    <s v="ASEA"/>
    <n v="0"/>
    <n v="16800"/>
    <n v="5450.6666666666661"/>
    <n v="45"/>
    <n v="13"/>
    <n v="840"/>
  </r>
  <r>
    <n v="10141103"/>
    <x v="3"/>
    <s v="Auxiliary Transformer"/>
    <s v="PS02"/>
    <s v="14°32'30.869&quot;"/>
    <s v="40°40'19.998&quot;"/>
    <x v="15"/>
    <n v="11"/>
    <n v="0.4"/>
    <s v="3Φ"/>
    <x v="2"/>
    <s v="GONELLA"/>
    <n v="30420"/>
    <n v="16800"/>
    <n v="6160"/>
    <n v="45"/>
    <n v="15"/>
    <n v="840"/>
  </r>
  <r>
    <n v="10141103"/>
    <x v="3"/>
    <s v="Auxiliary Transformer"/>
    <s v="PS02"/>
    <s v="14°32'30.869&quot;"/>
    <s v="40°40'19.998&quot;"/>
    <x v="15"/>
    <n v="11"/>
    <n v="0.4"/>
    <s v="3Φ"/>
    <x v="2"/>
    <s v="GONELLA"/>
    <n v="30420"/>
    <n v="16800"/>
    <n v="6160"/>
    <n v="45"/>
    <n v="15"/>
    <n v="840"/>
  </r>
  <r>
    <n v="10141103"/>
    <x v="3"/>
    <s v="Auxiliary Transformer"/>
    <s v="GUARAGUARA"/>
    <n v="0"/>
    <n v="0"/>
    <x v="8"/>
    <n v="33"/>
    <n v="0.4"/>
    <s v="3Φ"/>
    <x v="14"/>
    <s v="PAUWELS TRAFO"/>
    <s v="88N4671"/>
    <n v="7070"/>
    <n v="2741.588888888889"/>
    <n v="45"/>
    <n v="16"/>
    <n v="353.5"/>
  </r>
  <r>
    <n v="10141103"/>
    <x v="3"/>
    <s v="Auxiliary Transformer"/>
    <s v="Munhava"/>
    <s v="S 19°48'26.02&quot;"/>
    <s v="E 034°51'09.28&quot;"/>
    <x v="8"/>
    <n v="22"/>
    <n v="0.4"/>
    <s v="3Φ"/>
    <x v="14"/>
    <s v="ASEA"/>
    <n v="6131395"/>
    <n v="9002"/>
    <n v="3490.7755555555559"/>
    <n v="45"/>
    <n v="16"/>
    <n v="450.1"/>
  </r>
  <r>
    <n v="10141103"/>
    <x v="3"/>
    <s v="Auxiliary Transformer"/>
    <s v="Se5"/>
    <n v="0"/>
    <n v="0"/>
    <x v="13"/>
    <n v="11"/>
    <n v="0.4"/>
    <s v="3Φ"/>
    <x v="15"/>
    <s v="ABB"/>
    <s v="420-24977"/>
    <n v="16800"/>
    <n v="6869.333333333333"/>
    <n v="45"/>
    <n v="17"/>
    <n v="840"/>
  </r>
  <r>
    <n v="10141103"/>
    <x v="3"/>
    <s v="Ground-Mounted Transformer"/>
    <s v="PT164"/>
    <n v="693124"/>
    <n v="7807122"/>
    <x v="7"/>
    <n v="6.6"/>
    <n v="0.4"/>
    <s v="3Φ"/>
    <x v="16"/>
    <s v="BROWN BOVERI Badem"/>
    <n v="74203"/>
    <n v="8008"/>
    <n v="1245.6888888888889"/>
    <n v="45"/>
    <n v="5"/>
    <n v="400.40000000000003"/>
  </r>
  <r>
    <n v="10141103"/>
    <x v="3"/>
    <s v="Ground-Mounted Transformer"/>
    <s v="PT170"/>
    <n v="693877.1"/>
    <n v="7807676.5"/>
    <x v="16"/>
    <n v="6.6"/>
    <n v="0.4"/>
    <s v="3Φ"/>
    <x v="17"/>
    <s v="Sachsenwelk"/>
    <n v="16111"/>
    <n v="10682"/>
    <n v="1661.6444444444444"/>
    <n v="45"/>
    <n v="5"/>
    <n v="534.1"/>
  </r>
  <r>
    <n v="10141103"/>
    <x v="3"/>
    <s v="Ground-Mounted Transformer"/>
    <s v="PT110"/>
    <n v="695781.4"/>
    <n v="7811335.5999999996"/>
    <x v="16"/>
    <n v="22"/>
    <n v="0.4"/>
    <s v="3Φ"/>
    <x v="18"/>
    <s v="EFACEC"/>
    <n v="18154"/>
    <n v="10682"/>
    <n v="1661.6444444444444"/>
    <n v="45"/>
    <n v="5"/>
    <n v="534.1"/>
  </r>
  <r>
    <n v="10141103"/>
    <x v="3"/>
    <s v="Ground-Mounted Transformer"/>
    <s v="PT102"/>
    <n v="695628.3"/>
    <n v="7810814.2999999998"/>
    <x v="17"/>
    <n v="22"/>
    <n v="0.4"/>
    <s v="3Φ"/>
    <x v="19"/>
    <s v="Sachsenweir"/>
    <s v="17839 B"/>
    <n v="8008"/>
    <n v="1245.6888888888889"/>
    <n v="45"/>
    <n v="5"/>
    <n v="400.40000000000003"/>
  </r>
  <r>
    <n v="10141103"/>
    <x v="3"/>
    <s v="Ground-Mounted Transformer"/>
    <s v="PT29"/>
    <n v="693063.6"/>
    <n v="7804669.9000000004"/>
    <x v="18"/>
    <n v="6.6"/>
    <n v="0.4"/>
    <s v="3Φ"/>
    <x v="19"/>
    <s v="Lepper"/>
    <n v="85148"/>
    <n v="11760"/>
    <n v="1829.3333333333333"/>
    <n v="45"/>
    <n v="5"/>
    <n v="588"/>
  </r>
  <r>
    <n v="10141103"/>
    <x v="3"/>
    <s v="Ground-Mounted Transformer"/>
    <s v="PTS 153"/>
    <n v="0"/>
    <n v="0"/>
    <x v="19"/>
    <n v="11"/>
    <n v="0.4"/>
    <s v="3Φ"/>
    <x v="20"/>
    <s v="Metropolitan Vickers"/>
    <n v="192463"/>
    <n v="11760"/>
    <n v="1829.3333333333333"/>
    <n v="45"/>
    <n v="5"/>
    <n v="588"/>
  </r>
  <r>
    <n v="10141103"/>
    <x v="3"/>
    <s v="Ground-Mounted Transformer"/>
    <s v="PTS 25"/>
    <n v="0"/>
    <n v="0"/>
    <x v="12"/>
    <n v="11"/>
    <n v="0.4"/>
    <s v="3Φ"/>
    <x v="20"/>
    <s v="EFACEC"/>
    <n v="2972"/>
    <n v="14224"/>
    <n v="2212.6222222222223"/>
    <n v="45"/>
    <n v="5"/>
    <n v="711.20000000000016"/>
  </r>
  <r>
    <n v="10141103"/>
    <x v="3"/>
    <s v="Ground-Mounted Transformer"/>
    <s v="Indoor Substation 1"/>
    <s v="S 019°50'9,66&quot;"/>
    <s v="E 034°50'27,09"/>
    <x v="20"/>
    <n v="22"/>
    <n v="6.6"/>
    <s v="3Φ"/>
    <x v="21"/>
    <s v="EFACEC"/>
    <s v="TF/G63/259"/>
    <n v="285866"/>
    <n v="44468.044444444444"/>
    <n v="45"/>
    <n v="5"/>
    <n v="14293.300000000001"/>
  </r>
  <r>
    <n v="10141103"/>
    <x v="3"/>
    <s v="Ground-Mounted Transformer"/>
    <s v="Indoor Substation 5"/>
    <s v="S 19°49'50,51&quot;"/>
    <s v="E 034°50'24,33&quot;"/>
    <x v="20"/>
    <n v="22"/>
    <n v="6.6"/>
    <s v="3Φ"/>
    <x v="21"/>
    <s v="EFACEC"/>
    <s v="TF/G63/258"/>
    <n v="285866"/>
    <n v="44468.044444444444"/>
    <n v="45"/>
    <n v="5"/>
    <n v="14293.300000000001"/>
  </r>
  <r>
    <n v="10141103"/>
    <x v="3"/>
    <s v="Ground-Mounted Transformer"/>
    <s v="PT15"/>
    <n v="694432.4"/>
    <n v="7806208.7999999998"/>
    <x v="12"/>
    <n v="6.6"/>
    <n v="0.4"/>
    <s v="3Φ"/>
    <x v="6"/>
    <s v="Abardare"/>
    <n v="4535"/>
    <n v="14224"/>
    <n v="2212.6222222222223"/>
    <n v="45"/>
    <n v="5"/>
    <n v="711.20000000000016"/>
  </r>
  <r>
    <n v="10141103"/>
    <x v="3"/>
    <s v="Ground-Mounted Transformer"/>
    <s v="PT23"/>
    <n v="693523.5"/>
    <n v="7807569"/>
    <x v="18"/>
    <n v="6.6"/>
    <n v="0.4"/>
    <s v="3Φ"/>
    <x v="22"/>
    <s v="Motra/Sabuco"/>
    <n v="10"/>
    <n v="11760"/>
    <n v="1829.3333333333333"/>
    <n v="45"/>
    <n v="5"/>
    <n v="588"/>
  </r>
  <r>
    <n v="10141103"/>
    <x v="3"/>
    <s v="Ground-Mounted Transformer"/>
    <s v="PT36"/>
    <n v="694498.6"/>
    <n v="7804291.2999999998"/>
    <x v="18"/>
    <n v="6.6"/>
    <n v="0.4"/>
    <s v="3Φ"/>
    <x v="22"/>
    <s v="Motra  Sabuco "/>
    <n v="2974"/>
    <n v="11760"/>
    <n v="1829.3333333333333"/>
    <n v="45"/>
    <n v="5"/>
    <n v="588"/>
  </r>
  <r>
    <n v="10141103"/>
    <x v="3"/>
    <s v="Ground-Mounted Transformer"/>
    <s v="PT79"/>
    <n v="692619.8"/>
    <n v="7805581.2000000002"/>
    <x v="18"/>
    <n v="6.6"/>
    <n v="0.4"/>
    <s v="3Φ"/>
    <x v="22"/>
    <s v="Motra Sabuco"/>
    <s v="Lel 2977"/>
    <n v="11760"/>
    <n v="1829.3333333333333"/>
    <n v="45"/>
    <n v="5"/>
    <n v="588"/>
  </r>
  <r>
    <n v="10141103"/>
    <x v="3"/>
    <s v="Ground-Mounted Transformer"/>
    <s v="PT150"/>
    <n v="694148.1"/>
    <n v="7805634.4000000004"/>
    <x v="18"/>
    <n v="6.6"/>
    <n v="0.4"/>
    <s v="3Φ"/>
    <x v="22"/>
    <s v="Motra - Sabugo"/>
    <s v="LEL 2975"/>
    <n v="11760"/>
    <n v="1829.3333333333333"/>
    <n v="45"/>
    <n v="5"/>
    <n v="588"/>
  </r>
  <r>
    <n v="10141103"/>
    <x v="3"/>
    <s v="Ground-Mounted Transformer"/>
    <s v="PTS 54"/>
    <n v="0"/>
    <n v="0"/>
    <x v="12"/>
    <n v="11"/>
    <n v="0.4"/>
    <s v="3Φ"/>
    <x v="22"/>
    <n v="0"/>
    <n v="0"/>
    <n v="14224"/>
    <n v="2212.6222222222223"/>
    <n v="45"/>
    <n v="5"/>
    <n v="711.20000000000016"/>
  </r>
  <r>
    <n v="10141103"/>
    <x v="3"/>
    <s v="Ground-Mounted Transformer"/>
    <n v="0"/>
    <s v="32,4611793"/>
    <s v="-25,8992362"/>
    <x v="19"/>
    <n v="33"/>
    <n v="0.4"/>
    <s v="3Φ"/>
    <x v="23"/>
    <s v="MOTRA"/>
    <s v="LEL3172"/>
    <n v="13874"/>
    <n v="2158.1777777777779"/>
    <n v="45"/>
    <n v="5"/>
    <n v="693.70000000000016"/>
  </r>
  <r>
    <n v="10141103"/>
    <x v="3"/>
    <s v="Ground-Mounted Transformer"/>
    <s v="MONAPO"/>
    <s v="15°02.106"/>
    <s v="40°44.020"/>
    <x v="12"/>
    <n v="11"/>
    <n v="0.4"/>
    <s v="3Φ"/>
    <x v="23"/>
    <n v="0"/>
    <n v="0"/>
    <n v="14224"/>
    <n v="2212.6222222222223"/>
    <n v="45"/>
    <n v="5"/>
    <n v="711.20000000000016"/>
  </r>
  <r>
    <n v="10141103"/>
    <x v="3"/>
    <s v="Ground-Mounted Transformer"/>
    <s v="MONAPO"/>
    <s v="15°02.106"/>
    <s v="40°44.020"/>
    <x v="12"/>
    <n v="11"/>
    <n v="0.4"/>
    <s v="3Φ"/>
    <x v="23"/>
    <s v="TSA"/>
    <n v="112400"/>
    <n v="14224"/>
    <n v="2212.6222222222223"/>
    <n v="45"/>
    <n v="5"/>
    <n v="711.20000000000016"/>
  </r>
  <r>
    <n v="10141103"/>
    <x v="3"/>
    <s v="Ground-Mounted Transformer"/>
    <s v="PTS 42"/>
    <n v="0"/>
    <n v="0"/>
    <x v="21"/>
    <n v="11"/>
    <n v="0.4"/>
    <s v="3Φ"/>
    <x v="24"/>
    <s v="First Electric"/>
    <n v="192455"/>
    <n v="10682"/>
    <n v="1661.6444444444444"/>
    <n v="45"/>
    <n v="5"/>
    <n v="534.1"/>
  </r>
  <r>
    <n v="10141103"/>
    <x v="3"/>
    <s v="Ground-Mounted Transformer"/>
    <s v="PTS 02"/>
    <n v="0"/>
    <n v="0"/>
    <x v="12"/>
    <n v="11"/>
    <n v="0.4"/>
    <s v="3Φ"/>
    <x v="24"/>
    <s v="EFACEC"/>
    <n v="11321"/>
    <n v="14224"/>
    <n v="2212.6222222222223"/>
    <n v="45"/>
    <n v="5"/>
    <n v="711.20000000000016"/>
  </r>
  <r>
    <n v="10141103"/>
    <x v="3"/>
    <s v="Ground-Mounted Transformer"/>
    <s v="PTS 69"/>
    <n v="0"/>
    <n v="0"/>
    <x v="12"/>
    <n v="11"/>
    <n v="0.4"/>
    <s v="3Φ"/>
    <x v="24"/>
    <s v="EFACEC"/>
    <n v="11979"/>
    <n v="14224"/>
    <n v="2212.6222222222223"/>
    <n v="45"/>
    <n v="5"/>
    <n v="711.20000000000016"/>
  </r>
  <r>
    <n v="10141103"/>
    <x v="3"/>
    <s v="Ground-Mounted Transformer"/>
    <s v="SE-TETE"/>
    <s v="564339.194"/>
    <s v="8210024.153"/>
    <x v="19"/>
    <n v="33"/>
    <n v="0.4"/>
    <s v="3Φ"/>
    <x v="7"/>
    <s v="AEG"/>
    <n v="8839227"/>
    <n v="13874"/>
    <n v="2158.1777777777779"/>
    <n v="45"/>
    <n v="5"/>
    <n v="693.70000000000016"/>
  </r>
  <r>
    <n v="10141103"/>
    <x v="3"/>
    <s v="Ground-Mounted Transformer"/>
    <s v="PTS 67"/>
    <n v="0"/>
    <n v="0"/>
    <x v="12"/>
    <n v="11"/>
    <n v="0.4"/>
    <s v="3Φ"/>
    <x v="7"/>
    <s v="EFACEC"/>
    <n v="11981"/>
    <n v="14224"/>
    <n v="2212.6222222222223"/>
    <n v="45"/>
    <n v="5"/>
    <n v="711.20000000000016"/>
  </r>
  <r>
    <n v="10141103"/>
    <x v="3"/>
    <s v="Ground-Mounted Transformer"/>
    <s v="PTS 96"/>
    <n v="0"/>
    <n v="0"/>
    <x v="12"/>
    <n v="11"/>
    <n v="0.4"/>
    <s v="3Φ"/>
    <x v="7"/>
    <s v="EFACEC"/>
    <n v="2985"/>
    <n v="14224"/>
    <n v="2212.6222222222223"/>
    <n v="45"/>
    <n v="5"/>
    <n v="711.20000000000016"/>
  </r>
  <r>
    <n v="10141103"/>
    <x v="3"/>
    <s v="Ground-Mounted Transformer"/>
    <s v="NACALA"/>
    <s v="14°33'24.851&quot;"/>
    <s v="40°40'21.418&quot;"/>
    <x v="22"/>
    <n v="33"/>
    <n v="11"/>
    <s v="3Φ"/>
    <x v="7"/>
    <s v="JOHNSON AND PHILLIPS"/>
    <n v="5831"/>
    <n v="285866"/>
    <n v="44468.044444444444"/>
    <n v="45"/>
    <n v="5"/>
    <n v="14293.300000000001"/>
  </r>
  <r>
    <n v="10141103"/>
    <x v="3"/>
    <s v="Ground-Mounted Transformer"/>
    <s v="NACALA"/>
    <s v="14°33'24.851&quot;"/>
    <s v="40°40'21.418&quot;"/>
    <x v="22"/>
    <n v="33"/>
    <n v="11"/>
    <s v="3Φ"/>
    <x v="7"/>
    <s v="JOHNSON AND PHILLIPS"/>
    <n v="5831"/>
    <n v="285866"/>
    <n v="44468.044444444444"/>
    <n v="45"/>
    <n v="5"/>
    <n v="14293.300000000001"/>
  </r>
  <r>
    <n v="10141103"/>
    <x v="3"/>
    <s v="Ground-Mounted Transformer"/>
    <s v="PTS 52"/>
    <n v="0"/>
    <n v="0"/>
    <x v="12"/>
    <n v="11"/>
    <n v="0.4"/>
    <s v="3Φ"/>
    <x v="8"/>
    <s v="Morris Awerbuch"/>
    <n v="7543"/>
    <n v="14224"/>
    <n v="2212.6222222222223"/>
    <n v="45"/>
    <n v="5"/>
    <n v="711.20000000000016"/>
  </r>
  <r>
    <n v="10141103"/>
    <x v="3"/>
    <s v="Ground-Mounted Transformer"/>
    <s v="PTS 51"/>
    <n v="0"/>
    <n v="0"/>
    <x v="23"/>
    <n v="11"/>
    <n v="0.4"/>
    <s v="3Φ"/>
    <x v="8"/>
    <s v="STROMBERG"/>
    <n v="532181"/>
    <n v="21350"/>
    <n v="3321.1111111111109"/>
    <n v="45"/>
    <n v="5"/>
    <n v="1067.5"/>
  </r>
  <r>
    <n v="10141103"/>
    <x v="3"/>
    <s v="Ground-Mounted Transformer"/>
    <s v="SE2"/>
    <n v="0"/>
    <n v="0"/>
    <x v="24"/>
    <n v="33"/>
    <n v="10.5"/>
    <s v="3Φ"/>
    <x v="8"/>
    <s v="Efcec "/>
    <s v="7650 C"/>
    <n v="420154"/>
    <n v="65357.288888888892"/>
    <n v="45"/>
    <n v="5"/>
    <n v="21007.700000000004"/>
  </r>
  <r>
    <n v="10141103"/>
    <x v="3"/>
    <s v="Ground-Mounted Transformer"/>
    <s v="PT46"/>
    <n v="692522.6"/>
    <n v="7806387.5"/>
    <x v="10"/>
    <n v="6.6"/>
    <n v="0.4"/>
    <s v="3Φ"/>
    <x v="25"/>
    <s v="Motra/Sabuco"/>
    <s v="Lel 5829"/>
    <n v="8008"/>
    <n v="1245.6888888888889"/>
    <n v="45"/>
    <n v="5"/>
    <n v="400.40000000000003"/>
  </r>
  <r>
    <n v="10141103"/>
    <x v="3"/>
    <s v="Ground-Mounted Transformer"/>
    <s v="PT148"/>
    <n v="695433.2"/>
    <n v="7805803"/>
    <x v="10"/>
    <n v="6.6"/>
    <n v="0.4"/>
    <s v="3Φ"/>
    <x v="25"/>
    <s v="Motra - Sabuco"/>
    <s v="LEL 5828"/>
    <n v="8008"/>
    <n v="1245.6888888888889"/>
    <n v="45"/>
    <n v="5"/>
    <n v="400.40000000000003"/>
  </r>
  <r>
    <n v="10141103"/>
    <x v="3"/>
    <s v="Ground-Mounted Transformer"/>
    <s v="PT171"/>
    <n v="692609.1"/>
    <n v="7806242.5999999996"/>
    <x v="7"/>
    <n v="6.6"/>
    <n v="0.4"/>
    <s v="3Φ"/>
    <x v="25"/>
    <s v="Motra/Sabuco"/>
    <n v="5820"/>
    <n v="8008"/>
    <n v="1245.6888888888889"/>
    <n v="45"/>
    <n v="5"/>
    <n v="400.40000000000003"/>
  </r>
  <r>
    <n v="10141103"/>
    <x v="3"/>
    <s v="Ground-Mounted Transformer"/>
    <s v="PTS 32"/>
    <n v="0"/>
    <n v="0"/>
    <x v="7"/>
    <n v="11"/>
    <n v="0.4"/>
    <s v="3Φ"/>
    <x v="25"/>
    <s v="ENAE (Siemens license)"/>
    <n v="1272"/>
    <n v="8008"/>
    <n v="1245.6888888888889"/>
    <n v="45"/>
    <n v="5"/>
    <n v="400.40000000000003"/>
  </r>
  <r>
    <n v="10141103"/>
    <x v="3"/>
    <s v="Ground-Mounted Transformer"/>
    <s v="AGCHI/PT45"/>
    <s v="S19 08 02,35"/>
    <s v="E033 29 50,96"/>
    <x v="13"/>
    <n v="6.6"/>
    <n v="0.4"/>
    <s v="3Φ"/>
    <x v="25"/>
    <s v="MOTRA SABUGO"/>
    <s v="LEL5792"/>
    <n v="12586"/>
    <n v="1957.8222222222221"/>
    <n v="45"/>
    <n v="5"/>
    <n v="629.30000000000007"/>
  </r>
  <r>
    <n v="10141103"/>
    <x v="3"/>
    <s v="Ground-Mounted Transformer"/>
    <s v="PTS 11"/>
    <n v="0"/>
    <n v="0"/>
    <x v="12"/>
    <n v="11"/>
    <n v="0.4"/>
    <s v="3Φ"/>
    <x v="25"/>
    <s v="EFACEC"/>
    <n v="3256"/>
    <n v="14224"/>
    <n v="2212.6222222222223"/>
    <n v="45"/>
    <n v="5"/>
    <n v="711.20000000000016"/>
  </r>
  <r>
    <n v="10141103"/>
    <x v="3"/>
    <s v="Ground-Mounted Transformer"/>
    <s v="Indoor Substation 1"/>
    <s v="S 019°50'9,66&quot;"/>
    <s v="E 034°50'27,09"/>
    <x v="20"/>
    <n v="22"/>
    <n v="6.6"/>
    <s v="3Φ"/>
    <x v="25"/>
    <s v="MOTRA"/>
    <s v="LEL5352"/>
    <n v="285866"/>
    <n v="44468.044444444444"/>
    <n v="45"/>
    <n v="5"/>
    <n v="14293.300000000001"/>
  </r>
  <r>
    <n v="10141103"/>
    <x v="3"/>
    <s v="Ground-Mounted Transformer"/>
    <s v="PT90"/>
    <n v="695253.5"/>
    <n v="7805752.2999999998"/>
    <x v="7"/>
    <n v="6.6"/>
    <n v="0.4"/>
    <s v="3Φ"/>
    <x v="26"/>
    <s v="Motra  Sabuco"/>
    <n v="6775"/>
    <n v="8008"/>
    <n v="1245.6888888888889"/>
    <n v="45"/>
    <n v="5"/>
    <n v="400.40000000000003"/>
  </r>
  <r>
    <n v="10141103"/>
    <x v="3"/>
    <s v="Ground-Mounted Transformer"/>
    <s v="PT141"/>
    <n v="693277.4"/>
    <n v="7807756.2000000002"/>
    <x v="7"/>
    <n v="6.6"/>
    <n v="0.4"/>
    <s v="3Φ"/>
    <x v="26"/>
    <s v="Motra/Sabuco"/>
    <n v="6774"/>
    <n v="8008"/>
    <n v="1245.6888888888889"/>
    <n v="45"/>
    <n v="5"/>
    <n v="400.40000000000003"/>
  </r>
  <r>
    <n v="10141103"/>
    <x v="3"/>
    <s v="Ground-Mounted Transformer"/>
    <s v="PT134"/>
    <n v="693290.3"/>
    <n v="7806401.2000000002"/>
    <x v="18"/>
    <n v="6.6"/>
    <n v="0.4"/>
    <s v="3Φ"/>
    <x v="26"/>
    <s v="Motra/Sabuco"/>
    <s v="Lel 6776"/>
    <n v="11760"/>
    <n v="1829.3333333333333"/>
    <n v="45"/>
    <n v="5"/>
    <n v="588"/>
  </r>
  <r>
    <n v="10141103"/>
    <x v="3"/>
    <s v="Ground-Mounted Transformer"/>
    <s v="PT146"/>
    <n v="692485.5"/>
    <n v="7805348"/>
    <x v="18"/>
    <n v="6.6"/>
    <n v="0.4"/>
    <s v="3Φ"/>
    <x v="26"/>
    <s v="Motra - Sabuco"/>
    <n v="6778"/>
    <n v="11760"/>
    <n v="1829.3333333333333"/>
    <n v="45"/>
    <n v="5"/>
    <n v="588"/>
  </r>
  <r>
    <n v="10141103"/>
    <x v="3"/>
    <s v="Ground-Mounted Transformer"/>
    <s v="PT167"/>
    <n v="694877.5"/>
    <n v="7804236"/>
    <x v="18"/>
    <n v="6.6"/>
    <n v="0.4"/>
    <s v="3Φ"/>
    <x v="26"/>
    <s v="Motra"/>
    <n v="6779"/>
    <n v="11760"/>
    <n v="1829.3333333333333"/>
    <n v="45"/>
    <n v="5"/>
    <n v="588"/>
  </r>
  <r>
    <n v="10141103"/>
    <x v="3"/>
    <s v="Ground-Mounted Transformer"/>
    <s v="NAMPULA CENTRAL"/>
    <s v="S15°6'51.028&quot;"/>
    <s v="E039°15'10.387&quot;"/>
    <x v="2"/>
    <n v="11"/>
    <n v="5.5"/>
    <s v="3Φ"/>
    <x v="26"/>
    <s v="MOTRA"/>
    <s v="LEL64A"/>
    <n v="285866"/>
    <n v="44468.044444444444"/>
    <n v="45"/>
    <n v="5"/>
    <n v="14293.300000000001"/>
  </r>
  <r>
    <n v="10141103"/>
    <x v="3"/>
    <s v="Ground-Mounted Transformer"/>
    <s v="PT37"/>
    <n v="686272"/>
    <n v="7823327"/>
    <x v="7"/>
    <n v="6.6"/>
    <n v="0.4"/>
    <s v="3Φ"/>
    <x v="27"/>
    <s v="Efacec"/>
    <n v="13247"/>
    <n v="8008"/>
    <n v="1245.6888888888889"/>
    <n v="45"/>
    <n v="5"/>
    <n v="400.40000000000003"/>
  </r>
  <r>
    <n v="10141103"/>
    <x v="3"/>
    <s v="Ground-Mounted Transformer"/>
    <s v="PT109"/>
    <n v="697439.4"/>
    <n v="7812960.5999999996"/>
    <x v="10"/>
    <n v="22"/>
    <n v="0.4"/>
    <s v="3Φ"/>
    <x v="27"/>
    <s v="Efacec"/>
    <s v="VDE 0532/8.64"/>
    <n v="8008"/>
    <n v="1245.6888888888889"/>
    <n v="45"/>
    <n v="5"/>
    <n v="400.40000000000003"/>
  </r>
  <r>
    <n v="10141103"/>
    <x v="3"/>
    <s v="Ground-Mounted Transformer"/>
    <s v="PT111"/>
    <n v="696127.9"/>
    <n v="7811944.7999999998"/>
    <x v="10"/>
    <n v="22"/>
    <n v="0.4"/>
    <s v="3Φ"/>
    <x v="27"/>
    <s v="Efacec"/>
    <s v="VDE 0532/8.64"/>
    <n v="8008"/>
    <n v="1245.6888888888889"/>
    <n v="45"/>
    <n v="5"/>
    <n v="400.40000000000003"/>
  </r>
  <r>
    <n v="10141103"/>
    <x v="3"/>
    <s v="Ground-Mounted Transformer"/>
    <s v="PT129"/>
    <n v="693724.1"/>
    <n v="7808085.2999999998"/>
    <x v="7"/>
    <n v="6.6"/>
    <n v="0.4"/>
    <s v="3Φ"/>
    <x v="27"/>
    <s v="Efacec"/>
    <n v="8522"/>
    <n v="8008"/>
    <n v="1245.6888888888889"/>
    <n v="45"/>
    <n v="5"/>
    <n v="400.40000000000003"/>
  </r>
  <r>
    <n v="10141103"/>
    <x v="3"/>
    <s v="Ground-Mounted Transformer"/>
    <s v="PT155"/>
    <n v="693298.8"/>
    <n v="7807161.9000000004"/>
    <x v="7"/>
    <n v="6.6"/>
    <n v="0.4"/>
    <s v="3Φ"/>
    <x v="27"/>
    <s v="Efacec"/>
    <n v="13248"/>
    <n v="8008"/>
    <n v="1245.6888888888889"/>
    <n v="45"/>
    <n v="5"/>
    <n v="400.40000000000003"/>
  </r>
  <r>
    <n v="10141103"/>
    <x v="3"/>
    <s v="Ground-Mounted Transformer"/>
    <s v="PT181"/>
    <n v="692313.7"/>
    <n v="7805652"/>
    <x v="7"/>
    <n v="6.6"/>
    <n v="0.4"/>
    <s v="3Φ"/>
    <x v="27"/>
    <s v="Enae"/>
    <s v="SKOU 4526/10"/>
    <n v="8008"/>
    <n v="1245.6888888888889"/>
    <n v="45"/>
    <n v="5"/>
    <n v="400.40000000000003"/>
  </r>
  <r>
    <n v="10141103"/>
    <x v="3"/>
    <s v="Ground-Mounted Transformer"/>
    <s v="PT96"/>
    <n v="694173.3"/>
    <n v="7807822.7000000002"/>
    <x v="18"/>
    <n v="6.6"/>
    <n v="0.4"/>
    <s v="3Φ"/>
    <x v="27"/>
    <s v="Efacec"/>
    <n v="13315"/>
    <n v="11760"/>
    <n v="1829.3333333333333"/>
    <n v="45"/>
    <n v="5"/>
    <n v="588"/>
  </r>
  <r>
    <n v="10141103"/>
    <x v="3"/>
    <s v="Ground-Mounted Transformer"/>
    <s v="PT135"/>
    <n v="692873.1"/>
    <n v="7806192.9000000004"/>
    <x v="18"/>
    <n v="6.6"/>
    <n v="0.4"/>
    <s v="3Φ"/>
    <x v="27"/>
    <s v="Efacec"/>
    <n v="13242"/>
    <n v="11760"/>
    <n v="1829.3333333333333"/>
    <n v="45"/>
    <n v="5"/>
    <n v="588"/>
  </r>
  <r>
    <n v="10141103"/>
    <x v="3"/>
    <s v="Ground-Mounted Transformer"/>
    <s v="PT144"/>
    <s v="S 19°49'01,10&quot;"/>
    <s v="E 034°50'59.21&quot;"/>
    <x v="18"/>
    <n v="6.6"/>
    <n v="0.4"/>
    <s v="3Φ"/>
    <x v="27"/>
    <s v="EFACEC"/>
    <n v="13240"/>
    <n v="11760"/>
    <n v="1829.3333333333333"/>
    <n v="45"/>
    <n v="5"/>
    <n v="588"/>
  </r>
  <r>
    <n v="10141103"/>
    <x v="3"/>
    <s v="Ground-Mounted Transformer"/>
    <s v="PT147"/>
    <n v="692807.7"/>
    <n v="7804754.0999999996"/>
    <x v="18"/>
    <n v="6.6"/>
    <n v="0.4"/>
    <s v="3Φ"/>
    <x v="27"/>
    <s v="Efacec"/>
    <n v="13246"/>
    <n v="11760"/>
    <n v="1829.3333333333333"/>
    <n v="45"/>
    <n v="5"/>
    <n v="588"/>
  </r>
  <r>
    <n v="10141103"/>
    <x v="3"/>
    <s v="Ground-Mounted Transformer"/>
    <s v="PT152"/>
    <n v="692049.3"/>
    <n v="7806419.2999999998"/>
    <x v="18"/>
    <n v="6.6"/>
    <n v="0.4"/>
    <s v="3Φ"/>
    <x v="27"/>
    <s v="Efacec"/>
    <n v="13244"/>
    <n v="11760"/>
    <n v="1829.3333333333333"/>
    <n v="45"/>
    <n v="5"/>
    <n v="588"/>
  </r>
  <r>
    <n v="10141103"/>
    <x v="3"/>
    <s v="Ground-Mounted Transformer"/>
    <s v="PT20"/>
    <n v="692040.1"/>
    <n v="7806334.7000000002"/>
    <x v="12"/>
    <n v="6.6"/>
    <n v="0.4"/>
    <s v="3Φ"/>
    <x v="27"/>
    <s v="EFACEC"/>
    <n v="13237"/>
    <n v="14224"/>
    <n v="2212.6222222222223"/>
    <n v="45"/>
    <n v="5"/>
    <n v="711.20000000000016"/>
  </r>
  <r>
    <n v="10141103"/>
    <x v="3"/>
    <s v="Ground-Mounted Transformer"/>
    <s v="PT25"/>
    <n v="693158"/>
    <n v="7806897.4000000004"/>
    <x v="12"/>
    <n v="6.6"/>
    <n v="0.4"/>
    <s v="3Φ"/>
    <x v="27"/>
    <s v="EFACEC"/>
    <n v="13238"/>
    <n v="14224"/>
    <n v="2212.6222222222223"/>
    <n v="45"/>
    <n v="5"/>
    <n v="711.20000000000016"/>
  </r>
  <r>
    <n v="10141103"/>
    <x v="3"/>
    <s v="Ground-Mounted Transformer"/>
    <s v="PT27"/>
    <n v="695199.2"/>
    <n v="7804928.5999999996"/>
    <x v="12"/>
    <n v="6.6"/>
    <n v="0.4"/>
    <s v="3Φ"/>
    <x v="27"/>
    <s v="EFACEC"/>
    <s v="3951/9139"/>
    <n v="14224"/>
    <n v="2212.6222222222223"/>
    <n v="45"/>
    <n v="5"/>
    <n v="711.20000000000016"/>
  </r>
  <r>
    <n v="10141103"/>
    <x v="3"/>
    <s v="Ground-Mounted Transformer"/>
    <s v="PT47"/>
    <n v="692161.4"/>
    <n v="7805974.4000000004"/>
    <x v="15"/>
    <n v="6.6"/>
    <n v="0.4"/>
    <s v="3Φ"/>
    <x v="27"/>
    <s v="Efacec"/>
    <n v="13235"/>
    <n v="14224"/>
    <n v="2212.6222222222223"/>
    <n v="45"/>
    <n v="5"/>
    <n v="711.20000000000016"/>
  </r>
  <r>
    <n v="10141103"/>
    <x v="3"/>
    <s v="Ground-Mounted Transformer"/>
    <s v="PTS 94"/>
    <n v="0"/>
    <n v="0"/>
    <x v="12"/>
    <n v="11"/>
    <n v="0.4"/>
    <s v="3Φ"/>
    <x v="27"/>
    <s v="EFACEC"/>
    <n v="30485"/>
    <n v="14224"/>
    <n v="2212.6222222222223"/>
    <n v="45"/>
    <n v="5"/>
    <n v="711.20000000000016"/>
  </r>
  <r>
    <n v="10141103"/>
    <x v="3"/>
    <s v="Ground-Mounted Transformer"/>
    <s v="NAMPULA CENTRAL"/>
    <s v="S15°6'51.028&quot;"/>
    <s v="E039°15'10.387&quot;"/>
    <x v="25"/>
    <n v="11"/>
    <n v="5.5"/>
    <s v="3Φ"/>
    <x v="27"/>
    <s v="MOTRA"/>
    <s v="LEL7318"/>
    <n v="285866"/>
    <n v="44468.044444444444"/>
    <n v="45"/>
    <n v="5"/>
    <n v="14293.300000000001"/>
  </r>
  <r>
    <n v="10141103"/>
    <x v="3"/>
    <s v="Ground-Mounted Transformer"/>
    <s v="NAMPULA CENTRAL"/>
    <s v="S15°6'51.028&quot;"/>
    <s v="E039°15'10.387&quot;"/>
    <x v="25"/>
    <n v="11"/>
    <n v="5.5"/>
    <s v="3Φ"/>
    <x v="27"/>
    <s v="MOTRA"/>
    <s v="LEL7318"/>
    <n v="285866"/>
    <n v="44468.044444444444"/>
    <n v="45"/>
    <n v="5"/>
    <n v="14293.300000000001"/>
  </r>
  <r>
    <n v="10141103"/>
    <x v="3"/>
    <s v="Ground-Mounted Transformer"/>
    <s v="PT16"/>
    <s v="S 19°49'53.29&quot;"/>
    <s v="E 034°51'49.64&quot;"/>
    <x v="10"/>
    <n v="6.6"/>
    <n v="0.4"/>
    <s v="3Φ"/>
    <x v="9"/>
    <s v="Siemens"/>
    <s v="T95434"/>
    <n v="8008"/>
    <n v="569.45777777777778"/>
    <n v="45"/>
    <n v="1"/>
    <n v="400.40000000000003"/>
  </r>
  <r>
    <n v="10141103"/>
    <x v="3"/>
    <s v="Ground-Mounted Transformer"/>
    <s v="PT24"/>
    <s v="S 19°49'11.90&quot;"/>
    <s v="E 034°50'36.73&quot;"/>
    <x v="7"/>
    <n v="6.6"/>
    <n v="0.4"/>
    <s v="3Φ"/>
    <x v="9"/>
    <s v="EFACEC"/>
    <n v="9144"/>
    <n v="8008"/>
    <n v="569.45777777777778"/>
    <n v="45"/>
    <n v="1"/>
    <n v="400.40000000000003"/>
  </r>
  <r>
    <n v="10141103"/>
    <x v="3"/>
    <s v="Ground-Mounted Transformer"/>
    <s v="PT34"/>
    <s v="S 19°50'28.58&quot;"/>
    <s v="E 034°54'03.20&quot;"/>
    <x v="10"/>
    <n v="6.6"/>
    <n v="0.4"/>
    <s v="3Φ"/>
    <x v="9"/>
    <s v="Lepper"/>
    <s v="60701/2"/>
    <n v="8008"/>
    <n v="569.45777777777778"/>
    <n v="45"/>
    <n v="1"/>
    <n v="400.40000000000003"/>
  </r>
  <r>
    <n v="10141103"/>
    <x v="3"/>
    <s v="Ground-Mounted Transformer"/>
    <s v="PT49"/>
    <s v="S 19°50'38.83&quot;"/>
    <s v="E 034°53'48.36&quot;"/>
    <x v="7"/>
    <n v="6.6"/>
    <n v="0.4"/>
    <s v="3Φ"/>
    <x v="9"/>
    <s v="EFACEC"/>
    <n v="9141"/>
    <n v="8008"/>
    <n v="569.45777777777778"/>
    <n v="45"/>
    <n v="1"/>
    <n v="400.40000000000003"/>
  </r>
  <r>
    <n v="10141103"/>
    <x v="3"/>
    <s v="Ground-Mounted Transformer"/>
    <s v="PT68"/>
    <s v="S 19°46'44.84&quot;"/>
    <s v="E 034°52'10,52&quot;"/>
    <x v="7"/>
    <n v="22"/>
    <n v="0.4"/>
    <s v="3Φ"/>
    <x v="9"/>
    <s v="EFACEC"/>
    <n v="6923"/>
    <n v="8008"/>
    <n v="569.45777777777778"/>
    <n v="45"/>
    <n v="1"/>
    <n v="400.40000000000003"/>
  </r>
  <r>
    <n v="10141103"/>
    <x v="3"/>
    <s v="Ground-Mounted Transformer"/>
    <s v="PT72"/>
    <s v="S 19°49'36.82&quot;"/>
    <s v="E 034°50'50.50&quot;"/>
    <x v="7"/>
    <n v="6.6"/>
    <n v="0.4"/>
    <s v="3Φ"/>
    <x v="9"/>
    <s v="Efacec"/>
    <n v="8523"/>
    <n v="8008"/>
    <n v="569.45777777777778"/>
    <n v="45"/>
    <n v="1"/>
    <n v="400.40000000000003"/>
  </r>
  <r>
    <n v="10141103"/>
    <x v="3"/>
    <s v="Ground-Mounted Transformer"/>
    <s v="PT91"/>
    <s v="S 19°49'40.62&quot;"/>
    <s v="E 034°51'26.24&quot;"/>
    <x v="10"/>
    <n v="6.6"/>
    <n v="0.4"/>
    <s v="3Φ"/>
    <x v="9"/>
    <s v="Efacec"/>
    <n v="6563"/>
    <n v="8008"/>
    <n v="569.45777777777778"/>
    <n v="45"/>
    <n v="1"/>
    <n v="400.40000000000003"/>
  </r>
  <r>
    <n v="10141103"/>
    <x v="3"/>
    <s v="Ground-Mounted Transformer"/>
    <s v="PT94"/>
    <n v="697697.8"/>
    <n v="7804139.4000000004"/>
    <x v="7"/>
    <n v="6.6"/>
    <n v="0.4"/>
    <s v="3Φ"/>
    <x v="9"/>
    <s v="Efacec"/>
    <n v="10596"/>
    <n v="8008"/>
    <n v="569.45777777777778"/>
    <n v="45"/>
    <n v="1"/>
    <n v="400.40000000000003"/>
  </r>
  <r>
    <n v="10141103"/>
    <x v="3"/>
    <s v="Ground-Mounted Transformer"/>
    <s v="PT125"/>
    <n v="692397.1"/>
    <n v="7806007.2999999998"/>
    <x v="7"/>
    <n v="6.6"/>
    <n v="0.4"/>
    <s v="3Φ"/>
    <x v="9"/>
    <s v="EFACEC"/>
    <n v="8436"/>
    <n v="8008"/>
    <n v="569.45777777777778"/>
    <n v="45"/>
    <n v="1"/>
    <n v="400.40000000000003"/>
  </r>
  <r>
    <n v="10141103"/>
    <x v="3"/>
    <s v="Ground-Mounted Transformer"/>
    <s v="PT133"/>
    <s v="S 19°49'22,11&quot;"/>
    <s v="E 034°50'46,20&quot;"/>
    <x v="7"/>
    <n v="6.6"/>
    <n v="0.4"/>
    <s v="3Φ"/>
    <x v="9"/>
    <s v="EFACAC"/>
    <s v="NO SERIAL NUMBER"/>
    <n v="8008"/>
    <n v="569.45777777777778"/>
    <n v="45"/>
    <n v="1"/>
    <n v="400.40000000000003"/>
  </r>
  <r>
    <n v="10141103"/>
    <x v="3"/>
    <s v="Ground-Mounted Transformer"/>
    <s v="PT136"/>
    <s v="S 19°49'20,43&quot;"/>
    <s v="E 034°50'30,96&quot;"/>
    <x v="7"/>
    <n v="6.6"/>
    <n v="0.4"/>
    <s v="3Φ"/>
    <x v="9"/>
    <s v="Efacec"/>
    <n v="9663"/>
    <n v="8008"/>
    <n v="569.45777777777778"/>
    <n v="45"/>
    <n v="1"/>
    <n v="400.40000000000003"/>
  </r>
  <r>
    <n v="10141103"/>
    <x v="3"/>
    <s v="Ground-Mounted Transformer"/>
    <s v="PT182"/>
    <n v="692506.7"/>
    <n v="7805483"/>
    <x v="7"/>
    <n v="6.6"/>
    <n v="0.4"/>
    <s v="3Φ"/>
    <x v="9"/>
    <s v="Efacec"/>
    <n v="9658"/>
    <n v="8008"/>
    <n v="569.45777777777778"/>
    <n v="45"/>
    <n v="1"/>
    <n v="400.40000000000003"/>
  </r>
  <r>
    <n v="10141103"/>
    <x v="3"/>
    <s v="Ground-Mounted Transformer"/>
    <s v="PT93"/>
    <s v="S 19°48'49.02&quot;"/>
    <s v="E 034°50' 51.97&quot; "/>
    <x v="16"/>
    <n v="6.6"/>
    <n v="0.4"/>
    <s v="3Φ"/>
    <x v="9"/>
    <s v="EFACEC"/>
    <s v="NO SERIAL NUMBER"/>
    <n v="10682"/>
    <n v="759.60888888888883"/>
    <n v="45"/>
    <n v="1"/>
    <n v="534.1"/>
  </r>
  <r>
    <n v="10141103"/>
    <x v="3"/>
    <s v="Ground-Mounted Transformer"/>
    <s v="PT104"/>
    <n v="693654.3"/>
    <n v="7815672.4000000004"/>
    <x v="16"/>
    <n v="22"/>
    <n v="0.4"/>
    <s v="3Φ"/>
    <x v="9"/>
    <s v="EFACEC"/>
    <s v="NO SERIAL NUMBER"/>
    <n v="10682"/>
    <n v="759.60888888888883"/>
    <n v="45"/>
    <n v="1"/>
    <n v="534.1"/>
  </r>
  <r>
    <n v="10141103"/>
    <x v="3"/>
    <s v="Ground-Mounted Transformer"/>
    <s v="SE MATUNDO"/>
    <n v="565763.92500000005"/>
    <n v="8215323.068"/>
    <x v="18"/>
    <n v="6.6"/>
    <n v="0.4"/>
    <s v="3Φ"/>
    <x v="9"/>
    <s v="EFACEC"/>
    <n v="14292"/>
    <n v="11760"/>
    <n v="836.26666666666677"/>
    <n v="45"/>
    <n v="1"/>
    <n v="588"/>
  </r>
  <r>
    <n v="10141103"/>
    <x v="3"/>
    <s v="Ground-Mounted Transformer"/>
    <s v="PT10"/>
    <n v="693360.4"/>
    <n v="7804790.4000000004"/>
    <x v="26"/>
    <n v="6.6"/>
    <n v="0.4"/>
    <s v="3Φ"/>
    <x v="9"/>
    <s v="Enae"/>
    <s v="SP - HIP 504"/>
    <n v="11760"/>
    <n v="836.26666666666677"/>
    <n v="45"/>
    <n v="1"/>
    <n v="588"/>
  </r>
  <r>
    <n v="10141103"/>
    <x v="3"/>
    <s v="Ground-Mounted Transformer"/>
    <s v="PT30"/>
    <n v="694619.8"/>
    <n v="7804330.9000000004"/>
    <x v="18"/>
    <n v="6.6"/>
    <n v="0.4"/>
    <s v="3Φ"/>
    <x v="9"/>
    <s v="EFACEC"/>
    <n v="5766"/>
    <n v="11760"/>
    <n v="836.26666666666677"/>
    <n v="45"/>
    <n v="1"/>
    <n v="588"/>
  </r>
  <r>
    <n v="10141103"/>
    <x v="3"/>
    <s v="Ground-Mounted Transformer"/>
    <s v="PT39"/>
    <n v="692110.9"/>
    <n v="7806105.7000000002"/>
    <x v="26"/>
    <n v="6.6"/>
    <n v="0.4"/>
    <s v="3Φ"/>
    <x v="9"/>
    <s v="Efacec"/>
    <n v="3952"/>
    <n v="11760"/>
    <n v="836.26666666666677"/>
    <n v="45"/>
    <n v="1"/>
    <n v="588"/>
  </r>
  <r>
    <n v="10141103"/>
    <x v="3"/>
    <s v="Ground-Mounted Transformer"/>
    <s v="PT70"/>
    <n v="692913.5"/>
    <n v="7804474.7999999998"/>
    <x v="18"/>
    <n v="6.6"/>
    <n v="0.4"/>
    <s v="3Φ"/>
    <x v="9"/>
    <s v="EFACEC"/>
    <n v="8435"/>
    <n v="11760"/>
    <n v="836.26666666666677"/>
    <n v="45"/>
    <n v="1"/>
    <n v="588"/>
  </r>
  <r>
    <n v="10141103"/>
    <x v="3"/>
    <s v="Ground-Mounted Transformer"/>
    <s v="PT77"/>
    <s v="S 19°49'54.48&quot;"/>
    <s v="E 034°51.37.72&quot;"/>
    <x v="18"/>
    <n v="6.6"/>
    <n v="0.4"/>
    <s v="3Φ"/>
    <x v="9"/>
    <s v="Efacec"/>
    <n v="9661"/>
    <n v="11760"/>
    <n v="836.26666666666677"/>
    <n v="45"/>
    <n v="1"/>
    <n v="588"/>
  </r>
  <r>
    <n v="10141103"/>
    <x v="3"/>
    <s v="Ground-Mounted Transformer"/>
    <s v="PT78"/>
    <n v="692876.7"/>
    <n v="7805410"/>
    <x v="18"/>
    <n v="6.6"/>
    <n v="0.4"/>
    <s v="3Φ"/>
    <x v="9"/>
    <s v="Efacec"/>
    <n v="5764"/>
    <n v="11760"/>
    <n v="836.26666666666677"/>
    <n v="45"/>
    <n v="1"/>
    <n v="588"/>
  </r>
  <r>
    <n v="10141103"/>
    <x v="3"/>
    <s v="Ground-Mounted Transformer"/>
    <s v="PT80"/>
    <n v="692680.2"/>
    <n v="7804675"/>
    <x v="18"/>
    <n v="6.6"/>
    <n v="0.4"/>
    <s v="3Φ"/>
    <x v="9"/>
    <s v="Efacec"/>
    <n v="15050"/>
    <n v="11760"/>
    <n v="836.26666666666677"/>
    <n v="45"/>
    <n v="1"/>
    <n v="588"/>
  </r>
  <r>
    <n v="10141103"/>
    <x v="3"/>
    <s v="Ground-Mounted Transformer"/>
    <s v="PT87"/>
    <s v="S 19°49'56,13&quot;"/>
    <s v="E 034°51'21,11&quot;"/>
    <x v="18"/>
    <n v="6.6"/>
    <n v="0.4"/>
    <s v="3Φ"/>
    <x v="9"/>
    <s v="EFACEC"/>
    <n v="9660"/>
    <n v="11760"/>
    <n v="836.26666666666677"/>
    <n v="45"/>
    <n v="1"/>
    <n v="588"/>
  </r>
  <r>
    <n v="10141103"/>
    <x v="3"/>
    <s v="Ground-Mounted Transformer"/>
    <s v="PT89"/>
    <s v="S 19°49'07,41&quot;"/>
    <s v="E 034°50'41,98&quot;"/>
    <x v="18"/>
    <n v="6.6"/>
    <n v="0.4"/>
    <s v="3Φ"/>
    <x v="9"/>
    <s v="Efacec"/>
    <n v="8434"/>
    <n v="11760"/>
    <n v="836.26666666666677"/>
    <n v="45"/>
    <n v="1"/>
    <n v="588"/>
  </r>
  <r>
    <n v="10141103"/>
    <x v="3"/>
    <s v="Ground-Mounted Transformer"/>
    <s v="PT97"/>
    <n v="693139.3"/>
    <n v="7804881.7000000002"/>
    <x v="18"/>
    <n v="6.6"/>
    <n v="0.4"/>
    <s v="3Φ"/>
    <x v="9"/>
    <s v="Efacec"/>
    <n v="10597"/>
    <n v="11760"/>
    <n v="836.26666666666677"/>
    <n v="45"/>
    <n v="1"/>
    <n v="588"/>
  </r>
  <r>
    <n v="10141103"/>
    <x v="3"/>
    <s v="Ground-Mounted Transformer"/>
    <s v="PT126"/>
    <s v="S 19°48'59,34&quot;"/>
    <s v="E 034°50'47,42&quot;"/>
    <x v="18"/>
    <n v="6.6"/>
    <n v="0.4"/>
    <s v="3Φ"/>
    <x v="9"/>
    <s v="EFACEC"/>
    <n v="8436"/>
    <n v="11760"/>
    <n v="836.26666666666677"/>
    <n v="45"/>
    <n v="1"/>
    <n v="588"/>
  </r>
  <r>
    <n v="10141103"/>
    <x v="3"/>
    <s v="Ground-Mounted Transformer"/>
    <s v="PT138"/>
    <s v="S19°49'55.60&quot;"/>
    <s v="E 034°51'32.56&quot;"/>
    <x v="26"/>
    <n v="6.6"/>
    <n v="0.4"/>
    <s v="3Φ"/>
    <x v="9"/>
    <s v="Efacec"/>
    <n v="3953"/>
    <n v="11760"/>
    <n v="836.26666666666677"/>
    <n v="45"/>
    <n v="1"/>
    <n v="588"/>
  </r>
  <r>
    <n v="10141103"/>
    <x v="3"/>
    <s v="Ground-Mounted Transformer"/>
    <s v="PT142"/>
    <s v="S 19°48'58,82&quot;"/>
    <s v="E 034°50'51,76&quot;"/>
    <x v="19"/>
    <n v="6.6"/>
    <n v="0.4"/>
    <s v="3Φ"/>
    <x v="9"/>
    <s v="EFACEC"/>
    <s v="NO SERIAL NUMBER"/>
    <n v="11760"/>
    <n v="836.26666666666677"/>
    <n v="45"/>
    <n v="1"/>
    <n v="588"/>
  </r>
  <r>
    <n v="10141103"/>
    <x v="3"/>
    <s v="Ground-Mounted Transformer"/>
    <s v="PT149"/>
    <s v="S 19°49'50.32&quot;"/>
    <s v="E 034°50'35.58&quot;"/>
    <x v="18"/>
    <n v="6.6"/>
    <n v="0.4"/>
    <s v="3Φ"/>
    <x v="9"/>
    <s v="Efacec"/>
    <n v="8437"/>
    <n v="11760"/>
    <n v="836.26666666666677"/>
    <n v="45"/>
    <n v="1"/>
    <n v="588"/>
  </r>
  <r>
    <n v="10141103"/>
    <x v="3"/>
    <s v="Ground-Mounted Transformer"/>
    <s v="PT165"/>
    <n v="694572"/>
    <n v="7805874.7999999998"/>
    <x v="26"/>
    <n v="6.6"/>
    <n v="0.4"/>
    <s v="3Φ"/>
    <x v="9"/>
    <s v="GEC"/>
    <s v="3044/1"/>
    <n v="11760"/>
    <n v="836.26666666666677"/>
    <n v="45"/>
    <n v="1"/>
    <n v="588"/>
  </r>
  <r>
    <n v="10141103"/>
    <x v="3"/>
    <s v="Ground-Mounted Transformer"/>
    <s v="PT166"/>
    <n v="692121.4"/>
    <n v="7806211"/>
    <x v="18"/>
    <n v="6.6"/>
    <n v="0.4"/>
    <s v="3Φ"/>
    <x v="9"/>
    <s v="Efacec"/>
    <n v="5793"/>
    <n v="11760"/>
    <n v="836.26666666666677"/>
    <n v="45"/>
    <n v="1"/>
    <n v="588"/>
  </r>
  <r>
    <n v="10141103"/>
    <x v="3"/>
    <s v="Ground-Mounted Transformer"/>
    <s v="AGCHI/PT05"/>
    <s v="S19 06 47,48"/>
    <s v="E 033 28 22,06"/>
    <x v="19"/>
    <n v="6.6"/>
    <n v="0.4"/>
    <s v="3Φ"/>
    <x v="9"/>
    <s v="EFACEC"/>
    <n v="14677"/>
    <n v="11760"/>
    <n v="836.26666666666677"/>
    <n v="45"/>
    <n v="1"/>
    <n v="588"/>
  </r>
  <r>
    <n v="10141103"/>
    <x v="3"/>
    <s v="Ground-Mounted Transformer"/>
    <s v="AGCHI/PT12"/>
    <s v="S19 06 41,06"/>
    <s v="E033 27 47,56"/>
    <x v="19"/>
    <n v="6.6"/>
    <n v="0.4"/>
    <s v="3Φ"/>
    <x v="9"/>
    <s v="EFACEC"/>
    <s v="TR290N"/>
    <n v="11760"/>
    <n v="836.26666666666677"/>
    <n v="45"/>
    <n v="1"/>
    <n v="588"/>
  </r>
  <r>
    <n v="10141103"/>
    <x v="3"/>
    <s v="Ground-Mounted Transformer"/>
    <s v="AGCHI/PT12"/>
    <s v="S19 06 41,06"/>
    <s v="E033 27 47,56"/>
    <x v="19"/>
    <n v="6.6"/>
    <n v="0.4"/>
    <s v="3Φ"/>
    <x v="9"/>
    <s v="Info Plate against walll Live Chamber"/>
    <s v="EMD has no Info"/>
    <n v="11760"/>
    <n v="836.26666666666677"/>
    <n v="45"/>
    <n v="1"/>
    <n v="588"/>
  </r>
  <r>
    <n v="10141103"/>
    <x v="3"/>
    <s v="Ground-Mounted Transformer"/>
    <s v="AGCHI/PT14"/>
    <s v="S 19 06 36,88"/>
    <s v="E 033 28 28,29"/>
    <x v="19"/>
    <n v="6.6"/>
    <n v="0.4"/>
    <s v="3Φ"/>
    <x v="9"/>
    <s v="TSI"/>
    <s v="62078I3"/>
    <n v="11760"/>
    <n v="836.26666666666677"/>
    <n v="45"/>
    <n v="1"/>
    <n v="588"/>
  </r>
  <r>
    <n v="10141103"/>
    <x v="3"/>
    <s v="Ground-Mounted Transformer"/>
    <s v="SE-MATUNDO"/>
    <s v="569336.829"/>
    <s v="8218582.016"/>
    <x v="13"/>
    <n v="6.6"/>
    <n v="0.4"/>
    <s v="3Φ"/>
    <x v="9"/>
    <s v="EFACEC"/>
    <s v="N/A"/>
    <n v="12586"/>
    <n v="895.00444444444452"/>
    <n v="45"/>
    <n v="1"/>
    <n v="629.30000000000007"/>
  </r>
  <r>
    <n v="10141103"/>
    <x v="3"/>
    <s v="Ground-Mounted Transformer"/>
    <s v="SE-CHIMUARA"/>
    <s v="723982.948"/>
    <s v="8074187.942"/>
    <x v="10"/>
    <n v="33"/>
    <n v="0.4"/>
    <s v="3Φ"/>
    <x v="9"/>
    <s v="ITB "/>
    <n v="774618"/>
    <n v="13874"/>
    <n v="986.59555555555551"/>
    <n v="45"/>
    <n v="1"/>
    <n v="693.70000000000016"/>
  </r>
  <r>
    <n v="10141103"/>
    <x v="3"/>
    <s v="Ground-Mounted Transformer"/>
    <s v="PTS 10R"/>
    <n v="0"/>
    <n v="0"/>
    <x v="7"/>
    <n v="33"/>
    <n v="0.4"/>
    <s v="3Φ"/>
    <x v="9"/>
    <s v="EFACEC"/>
    <n v="14831"/>
    <n v="13874"/>
    <n v="986.59555555555551"/>
    <n v="45"/>
    <n v="1"/>
    <n v="693.70000000000016"/>
  </r>
  <r>
    <n v="10141103"/>
    <x v="3"/>
    <s v="Ground-Mounted Transformer"/>
    <s v="PT5"/>
    <n v="692488"/>
    <n v="7806118.2000000002"/>
    <x v="12"/>
    <n v="6.6"/>
    <n v="0.4"/>
    <s v="3Φ"/>
    <x v="9"/>
    <s v="EFACEC"/>
    <n v="15043"/>
    <n v="14224"/>
    <n v="1011.4844444444446"/>
    <n v="45"/>
    <n v="1"/>
    <n v="711.20000000000016"/>
  </r>
  <r>
    <n v="10141103"/>
    <x v="3"/>
    <s v="Ground-Mounted Transformer"/>
    <s v="PT6"/>
    <n v="692069.5"/>
    <n v="7806469"/>
    <x v="12"/>
    <n v="6.6"/>
    <n v="0.4"/>
    <s v="3Φ"/>
    <x v="9"/>
    <s v="EFACEC"/>
    <n v="5725"/>
    <n v="14224"/>
    <n v="1011.4844444444446"/>
    <n v="45"/>
    <n v="1"/>
    <n v="711.20000000000016"/>
  </r>
  <r>
    <n v="10141103"/>
    <x v="3"/>
    <s v="Ground-Mounted Transformer"/>
    <s v="PT11"/>
    <n v="693830.7"/>
    <n v="78043818.599999994"/>
    <x v="12"/>
    <n v="6.6"/>
    <n v="0.4"/>
    <s v="3Φ"/>
    <x v="9"/>
    <s v="EFACEC"/>
    <n v="12052"/>
    <n v="14224"/>
    <n v="1011.4844444444446"/>
    <n v="45"/>
    <n v="1"/>
    <n v="711.20000000000016"/>
  </r>
  <r>
    <n v="10141103"/>
    <x v="3"/>
    <s v="Ground-Mounted Transformer"/>
    <s v="PT12"/>
    <n v="693360.4"/>
    <n v="7804790.4000000004"/>
    <x v="12"/>
    <n v="6.6"/>
    <n v="0.4"/>
    <s v="3Φ"/>
    <x v="9"/>
    <s v="EFACEC"/>
    <s v="DISCONNECTED"/>
    <n v="14224"/>
    <n v="1011.4844444444446"/>
    <n v="45"/>
    <n v="1"/>
    <n v="711.20000000000016"/>
  </r>
  <r>
    <n v="10141103"/>
    <x v="3"/>
    <s v="Ground-Mounted Transformer"/>
    <s v="PT35"/>
    <s v="S 19°49'44.82&quot;"/>
    <s v="E 034°51'00.01&quot;"/>
    <x v="12"/>
    <n v="6.6"/>
    <n v="0.4"/>
    <s v="3Φ"/>
    <x v="9"/>
    <s v="Efacec"/>
    <n v="5723"/>
    <n v="14224"/>
    <n v="1011.4844444444446"/>
    <n v="45"/>
    <n v="1"/>
    <n v="711.20000000000016"/>
  </r>
  <r>
    <n v="10141103"/>
    <x v="3"/>
    <s v="Ground-Mounted Transformer"/>
    <s v="PT42"/>
    <n v="692144.9"/>
    <n v="7806322.0999999996"/>
    <x v="12"/>
    <n v="6.6"/>
    <n v="0.4"/>
    <s v="3Φ"/>
    <x v="9"/>
    <s v="Efacec"/>
    <n v="5724"/>
    <n v="14224"/>
    <n v="1011.4844444444446"/>
    <n v="45"/>
    <n v="1"/>
    <n v="711.20000000000016"/>
  </r>
  <r>
    <n v="10141103"/>
    <x v="3"/>
    <s v="Ground-Mounted Transformer"/>
    <s v="PT48"/>
    <n v="692100.5"/>
    <n v="7806148.2999999998"/>
    <x v="12"/>
    <n v="6.6"/>
    <n v="0.4"/>
    <s v="3Φ"/>
    <x v="9"/>
    <s v="EFACEC"/>
    <n v="12051"/>
    <n v="14224"/>
    <n v="1011.4844444444446"/>
    <n v="45"/>
    <n v="1"/>
    <n v="711.20000000000016"/>
  </r>
  <r>
    <n v="10141103"/>
    <x v="3"/>
    <s v="Ground-Mounted Transformer"/>
    <s v="PT54"/>
    <s v="S 19°45'38,80&quot;"/>
    <s v="E 034°51'48,13&quot;"/>
    <x v="15"/>
    <n v="22"/>
    <n v="0.4"/>
    <s v="3Φ"/>
    <x v="9"/>
    <s v="EFACEC"/>
    <s v="NO = Serial No."/>
    <n v="14224"/>
    <n v="1011.4844444444446"/>
    <n v="45"/>
    <n v="1"/>
    <n v="711.20000000000016"/>
  </r>
  <r>
    <n v="10141103"/>
    <x v="3"/>
    <s v="Ground-Mounted Transformer"/>
    <s v="PT73"/>
    <n v="692344.7"/>
    <n v="7805928.5999999996"/>
    <x v="12"/>
    <n v="6.6"/>
    <n v="0.4"/>
    <s v="3Φ"/>
    <x v="9"/>
    <s v="EFACEC"/>
    <n v="10599"/>
    <n v="14224"/>
    <n v="1011.4844444444446"/>
    <n v="45"/>
    <n v="1"/>
    <n v="711.20000000000016"/>
  </r>
  <r>
    <n v="10141103"/>
    <x v="3"/>
    <s v="Ground-Mounted Transformer"/>
    <s v="PT95"/>
    <n v="693728.4"/>
    <n v="7807845.2999999998"/>
    <x v="12"/>
    <n v="6.6"/>
    <n v="0.4"/>
    <s v="3Φ"/>
    <x v="9"/>
    <s v="Efacec"/>
    <n v="15046"/>
    <n v="14224"/>
    <n v="1011.4844444444446"/>
    <n v="45"/>
    <n v="1"/>
    <n v="711.20000000000016"/>
  </r>
  <r>
    <n v="10141103"/>
    <x v="3"/>
    <s v="Ground-Mounted Transformer"/>
    <s v="PT130"/>
    <s v="S 19°50'04.37&quot;"/>
    <s v="E 034°50'57.99&quot;"/>
    <x v="15"/>
    <n v="6.6"/>
    <n v="0.4"/>
    <s v="3Φ"/>
    <x v="9"/>
    <s v="EFACEC"/>
    <s v="NO SERIAL NO."/>
    <n v="14224"/>
    <n v="1011.4844444444446"/>
    <n v="45"/>
    <n v="1"/>
    <n v="711.20000000000016"/>
  </r>
  <r>
    <n v="10141103"/>
    <x v="3"/>
    <s v="Ground-Mounted Transformer"/>
    <s v="PT154"/>
    <s v="S 19°48'58,75&quot;"/>
    <s v="E 034°51'01,82&quot;"/>
    <x v="12"/>
    <n v="6.6"/>
    <n v="0.4"/>
    <s v="3Φ"/>
    <x v="9"/>
    <s v="EFACEC"/>
    <s v="S/nº  série"/>
    <n v="14224"/>
    <n v="1011.4844444444446"/>
    <n v="45"/>
    <n v="1"/>
    <n v="711.20000000000016"/>
  </r>
  <r>
    <n v="10141103"/>
    <x v="3"/>
    <s v="Ground-Mounted Transformer"/>
    <s v="PT160"/>
    <n v="693968.4"/>
    <n v="7804516.0999999996"/>
    <x v="12"/>
    <n v="6.6"/>
    <n v="0.4"/>
    <s v="3Φ"/>
    <x v="9"/>
    <s v="EFACEC"/>
    <s v="NO SERIAL NUMBER"/>
    <n v="14224"/>
    <n v="1011.4844444444446"/>
    <n v="45"/>
    <n v="1"/>
    <n v="711.20000000000016"/>
  </r>
  <r>
    <n v="10141103"/>
    <x v="3"/>
    <s v="Ground-Mounted Transformer"/>
    <s v="PT175"/>
    <n v="696976"/>
    <n v="7804236"/>
    <x v="12"/>
    <n v="6.6"/>
    <n v="0.4"/>
    <s v="3Φ"/>
    <x v="9"/>
    <s v="Efacec"/>
    <n v="15047"/>
    <n v="14224"/>
    <n v="1011.4844444444446"/>
    <n v="45"/>
    <n v="1"/>
    <n v="711.20000000000016"/>
  </r>
  <r>
    <n v="10141103"/>
    <x v="3"/>
    <s v="Ground-Mounted Transformer"/>
    <s v="PT180"/>
    <n v="692577.3"/>
    <n v="7805610"/>
    <x v="15"/>
    <n v="6.6"/>
    <n v="0.4"/>
    <s v="3Φ"/>
    <x v="9"/>
    <s v="Efacec"/>
    <n v="15040"/>
    <n v="14224"/>
    <n v="1011.4844444444446"/>
    <n v="45"/>
    <n v="1"/>
    <n v="711.20000000000016"/>
  </r>
  <r>
    <n v="10141103"/>
    <x v="3"/>
    <s v="Ground-Mounted Transformer"/>
    <s v="PT280"/>
    <n v="692635.6"/>
    <n v="7804528.7000000002"/>
    <x v="15"/>
    <n v="6.6"/>
    <n v="0.4"/>
    <s v="3Φ"/>
    <x v="9"/>
    <s v="Efacec"/>
    <n v="11548"/>
    <n v="14224"/>
    <n v="1011.4844444444446"/>
    <n v="45"/>
    <n v="1"/>
    <n v="711.20000000000016"/>
  </r>
  <r>
    <n v="10141103"/>
    <x v="3"/>
    <s v="Ground-Mounted Transformer"/>
    <s v="SE-MATUNDO"/>
    <s v="565991.942"/>
    <s v="8215771.181"/>
    <x v="12"/>
    <n v="33"/>
    <n v="0.4"/>
    <s v="3Φ"/>
    <x v="9"/>
    <s v="ITB"/>
    <n v="15023"/>
    <n v="16800"/>
    <n v="1194.6666666666667"/>
    <n v="45"/>
    <n v="1"/>
    <n v="840"/>
  </r>
  <r>
    <n v="10141103"/>
    <x v="3"/>
    <s v="Ground-Mounted Transformer"/>
    <s v="NAMPULA CENTRAL"/>
    <s v="S15°6'51.028&quot;"/>
    <s v="E039°15'10.387&quot;"/>
    <x v="2"/>
    <n v="6.6"/>
    <n v="0.4"/>
    <s v="3Φ"/>
    <x v="9"/>
    <s v="EFACEC"/>
    <n v="14856"/>
    <n v="25480"/>
    <n v="1811.911111111111"/>
    <n v="45"/>
    <n v="1"/>
    <n v="1274"/>
  </r>
  <r>
    <n v="10141103"/>
    <x v="3"/>
    <s v="Ground-Mounted Transformer"/>
    <s v="NAMPULA CENTRAL"/>
    <s v="S15°6'51.028&quot;"/>
    <s v="E039°15'10.387&quot;"/>
    <x v="2"/>
    <n v="6.6"/>
    <n v="0.4"/>
    <s v="3Φ"/>
    <x v="9"/>
    <s v="EFACEC"/>
    <n v="14856"/>
    <n v="25480"/>
    <n v="1811.911111111111"/>
    <n v="45"/>
    <n v="1"/>
    <n v="1274"/>
  </r>
  <r>
    <n v="10141103"/>
    <x v="3"/>
    <s v="Ground-Mounted Transformer"/>
    <s v="USMSC/PT1"/>
    <s v="S18 58 58,2"/>
    <s v="E033 04 53,4"/>
    <x v="19"/>
    <n v="6.6"/>
    <n v="0.4"/>
    <s v="3Φ"/>
    <x v="28"/>
    <s v="EFACEC"/>
    <s v="13217399/2"/>
    <n v="11760"/>
    <n v="1084.5333333333335"/>
    <n v="45"/>
    <n v="2"/>
    <n v="588"/>
  </r>
  <r>
    <n v="10141103"/>
    <x v="3"/>
    <s v="Ground-Mounted Transformer"/>
    <s v="USMSC/PT2"/>
    <s v="S18 59 25,3"/>
    <s v="E033 04 51,9"/>
    <x v="19"/>
    <n v="6.6"/>
    <n v="0.4"/>
    <s v="3Φ"/>
    <x v="28"/>
    <s v="EFACEC"/>
    <n v="15604"/>
    <n v="11760"/>
    <n v="1084.5333333333335"/>
    <n v="45"/>
    <n v="2"/>
    <n v="588"/>
  </r>
  <r>
    <n v="10141103"/>
    <x v="3"/>
    <s v="Ground-Mounted Transformer"/>
    <s v="PTS 43"/>
    <n v="0"/>
    <n v="0"/>
    <x v="12"/>
    <n v="11"/>
    <n v="0.4"/>
    <s v="3Φ"/>
    <x v="28"/>
    <s v="MOTRA"/>
    <s v="VDE 0532"/>
    <n v="14224"/>
    <n v="1311.768888888889"/>
    <n v="45"/>
    <n v="2"/>
    <n v="711.20000000000016"/>
  </r>
  <r>
    <n v="10141103"/>
    <x v="3"/>
    <s v="Ground-Mounted Transformer"/>
    <s v="PTS 68"/>
    <n v="0"/>
    <n v="0"/>
    <x v="12"/>
    <n v="11"/>
    <n v="0.4"/>
    <s v="3Φ"/>
    <x v="28"/>
    <s v="MOTRA"/>
    <s v="LEL9921"/>
    <n v="14224"/>
    <n v="1311.768888888889"/>
    <n v="45"/>
    <n v="2"/>
    <n v="711.20000000000016"/>
  </r>
  <r>
    <n v="10141103"/>
    <x v="3"/>
    <s v="Ground-Mounted Transformer"/>
    <s v="PTS 33"/>
    <n v="0"/>
    <n v="0"/>
    <x v="12"/>
    <n v="11"/>
    <n v="0.4"/>
    <s v="3Φ"/>
    <x v="28"/>
    <s v="MOTRA"/>
    <s v="LEL9524"/>
    <n v="14224"/>
    <n v="1311.768888888889"/>
    <n v="45"/>
    <n v="2"/>
    <n v="711.20000000000016"/>
  </r>
  <r>
    <n v="10141103"/>
    <x v="3"/>
    <s v="Ground-Mounted Transformer"/>
    <s v="AGXX/PTS0066"/>
    <s v="25º 03.740"/>
    <s v="033º 40.013"/>
    <x v="12"/>
    <n v="11"/>
    <n v="0.4"/>
    <s v="3Φ"/>
    <x v="28"/>
    <s v="MOTRA"/>
    <s v="LEL9527"/>
    <n v="14224"/>
    <n v="1311.768888888889"/>
    <n v="45"/>
    <n v="2"/>
    <n v="711.20000000000016"/>
  </r>
  <r>
    <n v="10141103"/>
    <x v="3"/>
    <s v="Ground-Mounted Transformer"/>
    <s v="MONAPO PS 1"/>
    <s v="15°15'42.000&quot;"/>
    <s v="39°55'3.654&quot;"/>
    <x v="27"/>
    <n v="33"/>
    <n v="11"/>
    <s v="3Φ"/>
    <x v="28"/>
    <n v="0"/>
    <n v="0"/>
    <n v="40600"/>
    <n v="3744.2222222222222"/>
    <n v="45"/>
    <n v="2"/>
    <n v="2030"/>
  </r>
  <r>
    <n v="10141103"/>
    <x v="3"/>
    <s v="Ground-Mounted Transformer"/>
    <s v="MONAPO PS 1"/>
    <s v="15°15'42.000&quot;"/>
    <s v="39°55'3.654&quot;"/>
    <x v="27"/>
    <n v="33"/>
    <n v="11"/>
    <s v="3Φ"/>
    <x v="28"/>
    <s v="ALSTOM"/>
    <s v="H64690"/>
    <n v="40600"/>
    <n v="3744.2222222222222"/>
    <n v="45"/>
    <n v="2"/>
    <n v="2030"/>
  </r>
  <r>
    <n v="10141103"/>
    <x v="3"/>
    <s v="Ground-Mounted Transformer"/>
    <s v="MONAPO PS 1"/>
    <s v="15°15'42.000&quot;"/>
    <s v="39°55'3.654&quot;"/>
    <x v="27"/>
    <n v="33"/>
    <n v="11"/>
    <s v="3Φ"/>
    <x v="28"/>
    <n v="0"/>
    <n v="0"/>
    <n v="40600"/>
    <n v="3744.2222222222222"/>
    <n v="45"/>
    <n v="2"/>
    <n v="2030"/>
  </r>
  <r>
    <n v="10141103"/>
    <x v="3"/>
    <s v="Ground-Mounted Transformer"/>
    <s v="Indoor Substation 3"/>
    <s v="S 19°50'9,66&quot;"/>
    <s v="E 034°50'27,09&quot;"/>
    <x v="20"/>
    <n v="22"/>
    <n v="6.6"/>
    <s v="3Φ"/>
    <x v="28"/>
    <s v="Pauwels Trafo"/>
    <n v="7418048"/>
    <n v="285866"/>
    <n v="26363.197777777779"/>
    <n v="45"/>
    <n v="2"/>
    <n v="14293.300000000001"/>
  </r>
  <r>
    <n v="10141103"/>
    <x v="3"/>
    <s v="Ground-Mounted Transformer"/>
    <s v="PT38"/>
    <n v="693227.3"/>
    <n v="7804477.2000000002"/>
    <x v="18"/>
    <n v="6.6"/>
    <n v="0.4"/>
    <s v="3Φ"/>
    <x v="4"/>
    <s v="Unelec"/>
    <n v="432498"/>
    <n v="11760"/>
    <n v="1581.0666666666668"/>
    <n v="45"/>
    <n v="4"/>
    <n v="588"/>
  </r>
  <r>
    <n v="10141103"/>
    <x v="3"/>
    <s v="Ground-Mounted Transformer"/>
    <s v="PT40"/>
    <s v="S 19°50'30.12&quot;"/>
    <s v="E 034°53'57.37&quot;"/>
    <x v="15"/>
    <n v="6.6"/>
    <n v="0.4"/>
    <s v="3Φ"/>
    <x v="4"/>
    <s v="EFACEC"/>
    <n v="11174"/>
    <n v="14224"/>
    <n v="1912.337777777778"/>
    <n v="45"/>
    <n v="4"/>
    <n v="711.20000000000016"/>
  </r>
  <r>
    <n v="10141103"/>
    <x v="3"/>
    <s v="Ground-Mounted Transformer"/>
    <s v="PT44"/>
    <s v="S 19°50'43.89&quot;"/>
    <s v="E 034°53'21.47&quot;"/>
    <x v="12"/>
    <n v="6.6"/>
    <n v="0.4"/>
    <s v="3Φ"/>
    <x v="4"/>
    <s v="EFACEC"/>
    <s v="F000240"/>
    <n v="14224"/>
    <n v="1912.337777777778"/>
    <n v="45"/>
    <n v="4"/>
    <n v="711.20000000000016"/>
  </r>
  <r>
    <n v="10141103"/>
    <x v="3"/>
    <s v="Ground-Mounted Transformer"/>
    <s v="SE-CHIMUARA"/>
    <s v="723319.548"/>
    <s v="8073212.294"/>
    <x v="16"/>
    <n v="33"/>
    <n v="0.4"/>
    <s v="3Φ"/>
    <x v="10"/>
    <s v="ITB "/>
    <n v="774625"/>
    <n v="10682"/>
    <n v="1661.6444444444444"/>
    <n v="45"/>
    <n v="5"/>
    <n v="534.1"/>
  </r>
  <r>
    <n v="10141103"/>
    <x v="3"/>
    <s v="Ground-Mounted Transformer"/>
    <s v="PTS 1013"/>
    <s v="S16 49 56.05"/>
    <s v="E036 59 25.80"/>
    <x v="18"/>
    <n v="11"/>
    <n v="0.4"/>
    <s v="3Φ"/>
    <x v="10"/>
    <s v="ENNERGOINVEST"/>
    <n v="48479"/>
    <n v="11760"/>
    <n v="1829.3333333333333"/>
    <n v="45"/>
    <n v="5"/>
    <n v="588"/>
  </r>
  <r>
    <n v="10141103"/>
    <x v="3"/>
    <s v="Ground-Mounted Transformer"/>
    <s v="PTS18"/>
    <s v="S17 52 10.12"/>
    <s v="E036 52 53.81"/>
    <x v="18"/>
    <n v="11"/>
    <n v="0.4"/>
    <s v="3Φ"/>
    <x v="29"/>
    <s v="EFACEC"/>
    <s v="L000304.04"/>
    <n v="11760"/>
    <n v="2077.5999999999995"/>
    <n v="45"/>
    <n v="6"/>
    <n v="588"/>
  </r>
  <r>
    <n v="10141103"/>
    <x v="3"/>
    <s v="Ground-Mounted Transformer"/>
    <s v="PT14"/>
    <s v="S 19°48'42'10&quot;"/>
    <s v="E 034°51'53.99&quot;"/>
    <x v="7"/>
    <n v="6.6"/>
    <n v="0.4"/>
    <s v="3Φ"/>
    <x v="11"/>
    <s v="MOTRA"/>
    <s v="LEL3812"/>
    <n v="8008"/>
    <n v="1583.8044444444445"/>
    <n v="45"/>
    <n v="7"/>
    <n v="400.40000000000003"/>
  </r>
  <r>
    <n v="10141103"/>
    <x v="3"/>
    <s v="Ground-Mounted Transformer"/>
    <s v="BO1"/>
    <s v="S17 36 57.77"/>
    <s v="E036 49 29.41"/>
    <x v="18"/>
    <n v="11"/>
    <n v="0.4"/>
    <s v="3Φ"/>
    <x v="11"/>
    <s v="BREDA"/>
    <n v="378701"/>
    <n v="11760"/>
    <n v="2325.8666666666663"/>
    <n v="45"/>
    <n v="7"/>
    <n v="588"/>
  </r>
  <r>
    <n v="10141103"/>
    <x v="3"/>
    <s v="Ground-Mounted Transformer"/>
    <s v="PTS 1018"/>
    <s v="S16 51 35.48"/>
    <s v="E036 59 10.81"/>
    <x v="18"/>
    <n v="11"/>
    <n v="0.4"/>
    <s v="3Φ"/>
    <x v="11"/>
    <s v="IEO"/>
    <n v="378901"/>
    <n v="11760"/>
    <n v="2325.8666666666663"/>
    <n v="45"/>
    <n v="7"/>
    <n v="588"/>
  </r>
  <r>
    <n v="10141103"/>
    <x v="3"/>
    <s v="Ground-Mounted Transformer"/>
    <s v="PTS WINNUA"/>
    <s v="S16 52 56.32"/>
    <s v="E036 00 00.07"/>
    <x v="18"/>
    <n v="11"/>
    <n v="0.4"/>
    <s v="3Φ"/>
    <x v="11"/>
    <s v="ITB"/>
    <n v="0"/>
    <n v="11760"/>
    <n v="2325.8666666666663"/>
    <n v="45"/>
    <n v="7"/>
    <n v="588"/>
  </r>
  <r>
    <n v="10141103"/>
    <x v="3"/>
    <s v="Ground-Mounted Transformer"/>
    <s v="PTS 1014"/>
    <s v="S16 49 58.35"/>
    <s v="E036 59 31.84"/>
    <x v="18"/>
    <n v="11"/>
    <n v="0.4"/>
    <s v="3Φ"/>
    <x v="11"/>
    <n v="0"/>
    <n v="0"/>
    <n v="11760"/>
    <n v="2325.8666666666663"/>
    <n v="45"/>
    <n v="7"/>
    <n v="588"/>
  </r>
  <r>
    <n v="10141103"/>
    <x v="3"/>
    <s v="Ground-Mounted Transformer"/>
    <s v="SE-MATUNDO"/>
    <s v="566469.789"/>
    <s v="8216232.700"/>
    <x v="12"/>
    <n v="6.6"/>
    <n v="0.4"/>
    <s v="3Φ"/>
    <x v="11"/>
    <s v="SMIT TRFR"/>
    <n v="79374602"/>
    <n v="14224"/>
    <n v="2813.1911111111117"/>
    <n v="45"/>
    <n v="7"/>
    <n v="711.20000000000016"/>
  </r>
  <r>
    <n v="10141103"/>
    <x v="3"/>
    <s v="Ground-Mounted Transformer"/>
    <s v="PTS 4"/>
    <n v="0"/>
    <n v="0"/>
    <x v="18"/>
    <n v="11"/>
    <n v="0.4"/>
    <s v="3Φ"/>
    <x v="30"/>
    <s v="EFACEC"/>
    <n v="11579"/>
    <n v="11760"/>
    <n v="2574.1333333333337"/>
    <n v="45"/>
    <n v="8"/>
    <n v="588"/>
  </r>
  <r>
    <n v="10141103"/>
    <x v="3"/>
    <s v="Ground-Mounted Transformer"/>
    <s v="NAMPULA CENTRAL"/>
    <s v="S15°6'51.028&quot;"/>
    <s v="E039°15'10.387&quot;"/>
    <x v="20"/>
    <n v="33"/>
    <n v="11"/>
    <s v="3Φ"/>
    <x v="30"/>
    <s v="VEB"/>
    <n v="713260"/>
    <n v="285866"/>
    <n v="62572.891111111108"/>
    <n v="45"/>
    <n v="8"/>
    <n v="14293.300000000001"/>
  </r>
  <r>
    <n v="10141103"/>
    <x v="3"/>
    <s v="Ground-Mounted Transformer"/>
    <s v="NAMPULA CENTRAL"/>
    <s v="S15°6'51.028&quot;"/>
    <s v="E039°15'10.387&quot;"/>
    <x v="20"/>
    <n v="33"/>
    <n v="11"/>
    <s v="3Φ"/>
    <x v="30"/>
    <s v="VEB"/>
    <n v="713262"/>
    <n v="285866"/>
    <n v="62572.891111111108"/>
    <n v="45"/>
    <n v="8"/>
    <n v="14293.300000000001"/>
  </r>
  <r>
    <n v="10141103"/>
    <x v="3"/>
    <s v="Ground-Mounted Transformer"/>
    <s v="NACALA"/>
    <s v="14°33'24.851&quot;"/>
    <s v="40°40'21.418&quot;"/>
    <x v="28"/>
    <n v="11"/>
    <n v="6.6"/>
    <s v="3Φ"/>
    <x v="30"/>
    <s v="VEB"/>
    <n v="713244"/>
    <n v="285866"/>
    <n v="62572.891111111108"/>
    <n v="45"/>
    <n v="8"/>
    <n v="14293.300000000001"/>
  </r>
  <r>
    <n v="10141103"/>
    <x v="3"/>
    <s v="Ground-Mounted Transformer"/>
    <s v="NACALA"/>
    <s v="14°33'24.851&quot;"/>
    <s v="40°40'21.418&quot;"/>
    <x v="22"/>
    <n v="33"/>
    <n v="11"/>
    <s v="3Φ"/>
    <x v="30"/>
    <s v="VEB"/>
    <n v="713243"/>
    <n v="285866"/>
    <n v="62572.891111111108"/>
    <n v="45"/>
    <n v="8"/>
    <n v="14293.300000000001"/>
  </r>
  <r>
    <n v="10141103"/>
    <x v="3"/>
    <s v="Ground-Mounted Transformer"/>
    <s v="NACALA"/>
    <s v="14°33'24.851&quot;"/>
    <s v="40°40'21.418&quot;"/>
    <x v="22"/>
    <n v="33"/>
    <n v="11"/>
    <s v="3Φ"/>
    <x v="30"/>
    <s v="VEB"/>
    <n v="713242"/>
    <n v="285866"/>
    <n v="62572.891111111108"/>
    <n v="45"/>
    <n v="8"/>
    <n v="14293.300000000001"/>
  </r>
  <r>
    <n v="10141103"/>
    <x v="3"/>
    <s v="Ground-Mounted Transformer"/>
    <s v="PS02"/>
    <s v="14°32'30.869&quot;"/>
    <s v="40°40'19.998&quot;"/>
    <x v="28"/>
    <n v="11"/>
    <n v="6.6"/>
    <s v="3Φ"/>
    <x v="30"/>
    <s v="VEB"/>
    <n v="714892"/>
    <n v="285866"/>
    <n v="62572.891111111108"/>
    <n v="45"/>
    <n v="8"/>
    <n v="14293.300000000001"/>
  </r>
  <r>
    <n v="10141103"/>
    <x v="3"/>
    <s v="Ground-Mounted Transformer"/>
    <s v="NAMPULA CENTRAL"/>
    <s v="S15°6'51.028&quot;"/>
    <s v="E039°15'10.387&quot;"/>
    <x v="20"/>
    <n v="33"/>
    <n v="11"/>
    <s v="3Φ"/>
    <x v="30"/>
    <s v="VEB"/>
    <n v="713260"/>
    <n v="285866"/>
    <n v="62572.891111111108"/>
    <n v="45"/>
    <n v="8"/>
    <n v="14293.300000000001"/>
  </r>
  <r>
    <n v="10141103"/>
    <x v="3"/>
    <s v="Ground-Mounted Transformer"/>
    <s v="NAMPULA CENTRAL"/>
    <s v="S15°6'51.028&quot;"/>
    <s v="E039°15'10.387&quot;"/>
    <x v="20"/>
    <n v="33"/>
    <n v="11"/>
    <s v="3Φ"/>
    <x v="30"/>
    <s v="VEB"/>
    <n v="713262"/>
    <n v="285866"/>
    <n v="62572.891111111108"/>
    <n v="45"/>
    <n v="8"/>
    <n v="14293.300000000001"/>
  </r>
  <r>
    <n v="10141103"/>
    <x v="3"/>
    <s v="Ground-Mounted Transformer"/>
    <s v="NACALA"/>
    <s v="14°33'24.851&quot;"/>
    <s v="40°40'21.418&quot;"/>
    <x v="28"/>
    <n v="11"/>
    <n v="6.6"/>
    <s v="3Φ"/>
    <x v="30"/>
    <s v="VEB"/>
    <n v="713244"/>
    <n v="285866"/>
    <n v="62572.891111111108"/>
    <n v="45"/>
    <n v="8"/>
    <n v="14293.300000000001"/>
  </r>
  <r>
    <n v="10141103"/>
    <x v="3"/>
    <s v="Ground-Mounted Transformer"/>
    <s v="NACALA"/>
    <s v="14°33'24.851&quot;"/>
    <s v="40°40'21.418&quot;"/>
    <x v="22"/>
    <n v="33"/>
    <n v="11"/>
    <s v="3Φ"/>
    <x v="30"/>
    <s v="VEB"/>
    <n v="713243"/>
    <n v="285866"/>
    <n v="62572.891111111108"/>
    <n v="45"/>
    <n v="8"/>
    <n v="14293.300000000001"/>
  </r>
  <r>
    <n v="10141103"/>
    <x v="3"/>
    <s v="Ground-Mounted Transformer"/>
    <s v="NACALA"/>
    <s v="14°33'24.851&quot;"/>
    <s v="40°40'21.418&quot;"/>
    <x v="22"/>
    <n v="33"/>
    <n v="11"/>
    <s v="3Φ"/>
    <x v="30"/>
    <s v="VEB"/>
    <n v="713242"/>
    <n v="285866"/>
    <n v="62572.891111111108"/>
    <n v="45"/>
    <n v="8"/>
    <n v="14293.300000000001"/>
  </r>
  <r>
    <n v="10141103"/>
    <x v="3"/>
    <s v="Ground-Mounted Transformer"/>
    <s v="PS02"/>
    <s v="14°32'30.869&quot;"/>
    <s v="40°40'19.998&quot;"/>
    <x v="28"/>
    <n v="11"/>
    <n v="6.6"/>
    <s v="3Φ"/>
    <x v="30"/>
    <s v="VEB"/>
    <n v="714892"/>
    <n v="285866"/>
    <n v="62572.891111111108"/>
    <n v="45"/>
    <n v="8"/>
    <n v="14293.300000000001"/>
  </r>
  <r>
    <n v="10141103"/>
    <x v="3"/>
    <s v="Ground-Mounted Transformer"/>
    <s v="PT183"/>
    <n v="693025.8"/>
    <n v="7806506"/>
    <x v="19"/>
    <n v="6.6"/>
    <n v="0.4"/>
    <s v="3Φ"/>
    <x v="12"/>
    <s v="Motra/Sabuco"/>
    <s v="Lel 19232"/>
    <n v="11760"/>
    <n v="2822.4000000000005"/>
    <n v="45"/>
    <n v="9"/>
    <n v="588"/>
  </r>
  <r>
    <n v="10141103"/>
    <x v="3"/>
    <s v="Ground-Mounted Transformer"/>
    <s v="PTS 1009"/>
    <s v="S16 50 33.36"/>
    <s v="E036 59 39.63"/>
    <x v="18"/>
    <n v="11"/>
    <n v="0.4"/>
    <s v="3Φ"/>
    <x v="5"/>
    <s v="PAUWELS"/>
    <n v="8210979"/>
    <n v="11760"/>
    <n v="3070.6666666666665"/>
    <n v="45"/>
    <n v="10"/>
    <n v="588"/>
  </r>
  <r>
    <n v="10141103"/>
    <x v="3"/>
    <s v="Ground-Mounted Transformer"/>
    <s v="PTS 1010"/>
    <s v="S16 50 15.14"/>
    <s v="E036 59 45.07"/>
    <x v="18"/>
    <n v="11"/>
    <n v="0.4"/>
    <s v="3Φ"/>
    <x v="5"/>
    <s v="EFACEC"/>
    <n v="0"/>
    <n v="11760"/>
    <n v="3070.6666666666665"/>
    <n v="45"/>
    <n v="10"/>
    <n v="588"/>
  </r>
  <r>
    <n v="10141103"/>
    <x v="3"/>
    <s v="Ground-Mounted Transformer"/>
    <s v="CENTRAL HYDRICO"/>
    <s v="13°17'27.502"/>
    <s v="35°20'0.751&quot;"/>
    <x v="14"/>
    <n v="33"/>
    <n v="0.4"/>
    <s v="3Φ"/>
    <x v="5"/>
    <s v="NEBB"/>
    <s v="82-0792"/>
    <n v="26460"/>
    <n v="6909"/>
    <n v="45"/>
    <n v="10"/>
    <n v="1323"/>
  </r>
  <r>
    <n v="10141103"/>
    <x v="3"/>
    <s v="Ground-Mounted Transformer"/>
    <s v="CENTRAL HYDRICO"/>
    <s v="13°17'27.502"/>
    <s v="35°20'0.751&quot;"/>
    <x v="14"/>
    <n v="33"/>
    <n v="0.4"/>
    <s v="3Φ"/>
    <x v="5"/>
    <s v="NEBB"/>
    <s v="82-0792"/>
    <n v="26460"/>
    <n v="6909"/>
    <n v="45"/>
    <n v="10"/>
    <n v="1323"/>
  </r>
  <r>
    <n v="10141103"/>
    <x v="3"/>
    <s v="Ground-Mounted Transformer"/>
    <s v="PT1"/>
    <s v="S 19°48'26,02&quot;"/>
    <s v="E 034°51'09,28&quot;"/>
    <x v="16"/>
    <n v="6.6"/>
    <n v="0.4"/>
    <s v="3Φ"/>
    <x v="1"/>
    <s v="EFACEC"/>
    <s v="19117S"/>
    <n v="10682"/>
    <n v="3014.6977777777779"/>
    <n v="45"/>
    <n v="11"/>
    <n v="534.1"/>
  </r>
  <r>
    <n v="10141103"/>
    <x v="3"/>
    <s v="Ground-Mounted Transformer"/>
    <s v="PT100"/>
    <n v="693612.2"/>
    <n v="7805498.5"/>
    <x v="18"/>
    <n v="6.6"/>
    <n v="0.4"/>
    <s v="3Φ"/>
    <x v="1"/>
    <s v="Tanelec"/>
    <s v="T-1045"/>
    <n v="11760"/>
    <n v="3318.9333333333334"/>
    <n v="45"/>
    <n v="11"/>
    <n v="588"/>
  </r>
  <r>
    <n v="10141103"/>
    <x v="3"/>
    <s v="Ground-Mounted Transformer"/>
    <s v="PT161"/>
    <n v="693339.8"/>
    <n v="7807280.7000000002"/>
    <x v="19"/>
    <n v="6.6"/>
    <n v="0.4"/>
    <s v="3Φ"/>
    <x v="1"/>
    <s v="Led Breda"/>
    <n v="128205"/>
    <n v="11760"/>
    <n v="3318.9333333333334"/>
    <n v="45"/>
    <n v="11"/>
    <n v="588"/>
  </r>
  <r>
    <n v="10141103"/>
    <x v="3"/>
    <s v="Ground-Mounted Transformer"/>
    <s v="AGCHI/PT03"/>
    <s v="S19 06 47,48"/>
    <s v="E033 28 51,54"/>
    <x v="12"/>
    <n v="6.6"/>
    <n v="0.4"/>
    <s v="3Φ"/>
    <x v="1"/>
    <s v="ASEA"/>
    <n v="6121771"/>
    <n v="14224"/>
    <n v="4014.3288888888887"/>
    <n v="45"/>
    <n v="11"/>
    <n v="711.20000000000016"/>
  </r>
  <r>
    <n v="10141103"/>
    <x v="3"/>
    <s v="Ground-Mounted Transformer"/>
    <s v="PTS 133"/>
    <n v="0"/>
    <n v="0"/>
    <x v="15"/>
    <n v="11"/>
    <n v="0.4"/>
    <s v="3Φ"/>
    <x v="1"/>
    <s v="Alsthom Atlantique"/>
    <s v="715.290"/>
    <n v="14224"/>
    <n v="4014.3288888888887"/>
    <n v="45"/>
    <n v="11"/>
    <n v="711.20000000000016"/>
  </r>
  <r>
    <n v="10141103"/>
    <x v="3"/>
    <s v="Ground-Mounted Transformer"/>
    <s v="PTS  789"/>
    <s v="32.330941"/>
    <s v="-25.046760"/>
    <x v="18"/>
    <n v="33"/>
    <n v="0.4"/>
    <s v="3Φ"/>
    <x v="1"/>
    <s v="MOTRA"/>
    <s v="LEL 22437"/>
    <n v="14546"/>
    <n v="4105.2044444444446"/>
    <n v="45"/>
    <n v="11"/>
    <n v="727.30000000000007"/>
  </r>
  <r>
    <n v="10141103"/>
    <x v="3"/>
    <s v="Ground-Mounted Transformer"/>
    <s v="AGCHI/PT02"/>
    <s v="S19 06 39,69"/>
    <s v="E 033 28 36,45"/>
    <x v="12"/>
    <n v="6.6"/>
    <n v="0.4"/>
    <s v="3Φ"/>
    <x v="31"/>
    <s v="TANELEC"/>
    <s v="T-1017"/>
    <n v="14224"/>
    <n v="4314.6133333333337"/>
    <n v="45"/>
    <n v="12"/>
    <n v="711.20000000000016"/>
  </r>
  <r>
    <n v="10141103"/>
    <x v="3"/>
    <s v="Ground-Mounted Transformer"/>
    <s v="AGCHI/PT66"/>
    <s v="S19 07 48,22"/>
    <s v="E033 29 56,99"/>
    <x v="7"/>
    <n v="6.6"/>
    <n v="0.4"/>
    <s v="3Φ"/>
    <x v="13"/>
    <s v="TANELEC"/>
    <s v="T-2175"/>
    <n v="8008"/>
    <n v="2598.1511111111108"/>
    <n v="45"/>
    <n v="13"/>
    <n v="400.40000000000003"/>
  </r>
  <r>
    <n v="10141103"/>
    <x v="3"/>
    <s v="Ground-Mounted Transformer"/>
    <s v="AGCHI/PT112"/>
    <s v="S19 06 58,54"/>
    <s v="E033 28 45,67"/>
    <x v="7"/>
    <n v="6.6"/>
    <n v="0.4"/>
    <s v="3Φ"/>
    <x v="13"/>
    <s v="TANELEC"/>
    <s v="T-2178"/>
    <n v="8008"/>
    <n v="2598.1511111111108"/>
    <n v="45"/>
    <n v="13"/>
    <n v="400.40000000000003"/>
  </r>
  <r>
    <n v="10141103"/>
    <x v="3"/>
    <s v="Ground-Mounted Transformer"/>
    <s v="AGGDL/PT17"/>
    <s v="S19 06 07,5"/>
    <s v="E033 48 33,3"/>
    <x v="10"/>
    <n v="22"/>
    <n v="0.4"/>
    <s v="3Φ"/>
    <x v="13"/>
    <s v="TANELEC"/>
    <s v="T2235"/>
    <n v="8008"/>
    <n v="2598.1511111111108"/>
    <n v="45"/>
    <n v="13"/>
    <n v="400.40000000000003"/>
  </r>
  <r>
    <n v="10141103"/>
    <x v="3"/>
    <s v="Ground-Mounted Transformer"/>
    <n v="0"/>
    <s v="35,3202744"/>
    <s v="-22,0001184"/>
    <x v="7"/>
    <n v="11"/>
    <n v="0.4"/>
    <s v="3Φ"/>
    <x v="13"/>
    <s v="France Transfo"/>
    <s v="134689 01"/>
    <n v="8008"/>
    <n v="2598.1511111111108"/>
    <n v="45"/>
    <n v="13"/>
    <n v="400.40000000000003"/>
  </r>
  <r>
    <n v="10141103"/>
    <x v="3"/>
    <s v="Ground-Mounted Transformer"/>
    <s v="CENTRAL HYDRICA"/>
    <s v="14°43'16.135&quot;"/>
    <s v="36°42'19.221&quot;"/>
    <x v="29"/>
    <n v="33"/>
    <n v="0.4"/>
    <s v="3Φ"/>
    <x v="13"/>
    <s v="TANELEC LIMITED"/>
    <s v="T-1430"/>
    <n v="16800"/>
    <n v="5450.6666666666661"/>
    <n v="45"/>
    <n v="13"/>
    <n v="840"/>
  </r>
  <r>
    <n v="10141103"/>
    <x v="3"/>
    <s v="Ground-Mounted Transformer"/>
    <s v="CENTRAL HYDRICA"/>
    <s v="14°43'16.135&quot;"/>
    <s v="36°42'19.221&quot;"/>
    <x v="29"/>
    <n v="33"/>
    <n v="0.4"/>
    <s v="3Φ"/>
    <x v="13"/>
    <s v="TANELEC LIMITED"/>
    <s v="T-1430"/>
    <n v="16800"/>
    <n v="5450.6666666666661"/>
    <n v="45"/>
    <n v="13"/>
    <n v="840"/>
  </r>
  <r>
    <n v="10141103"/>
    <x v="3"/>
    <s v="Ground-Mounted Transformer"/>
    <s v="PTS 78"/>
    <n v="0"/>
    <n v="0"/>
    <x v="30"/>
    <n v="11"/>
    <n v="0.4"/>
    <s v="3Φ"/>
    <x v="13"/>
    <s v="TANELEC"/>
    <s v="T-1 342"/>
    <n v="21350"/>
    <n v="6926.8888888888878"/>
    <n v="45"/>
    <n v="13"/>
    <n v="1067.5"/>
  </r>
  <r>
    <n v="10141103"/>
    <x v="3"/>
    <s v="Ground-Mounted Transformer"/>
    <s v="SE-MATUNDO"/>
    <s v="567788.878"/>
    <s v="8219169.029"/>
    <x v="16"/>
    <n v="6.6"/>
    <n v="0.4"/>
    <s v="3Φ"/>
    <x v="32"/>
    <s v="N/A"/>
    <s v="N/A"/>
    <n v="10682"/>
    <n v="3691.2244444444445"/>
    <n v="45"/>
    <n v="14"/>
    <n v="534.1"/>
  </r>
  <r>
    <n v="10141103"/>
    <x v="3"/>
    <s v="Ground-Mounted Transformer"/>
    <s v="PT186"/>
    <n v="697384.3"/>
    <n v="7804095.9000000004"/>
    <x v="18"/>
    <n v="6.6"/>
    <n v="0.4"/>
    <s v="3Φ"/>
    <x v="2"/>
    <s v="EFACEC"/>
    <s v="10180.43"/>
    <n v="11760"/>
    <n v="4312"/>
    <n v="45"/>
    <n v="15"/>
    <n v="588"/>
  </r>
  <r>
    <n v="10141103"/>
    <x v="3"/>
    <s v="Ground-Mounted Transformer"/>
    <s v="MATAMBO-SUB"/>
    <n v="552807.94799999997"/>
    <n v="8216822.5360000003"/>
    <x v="10"/>
    <n v="33"/>
    <n v="0.4"/>
    <s v="3Φ"/>
    <x v="2"/>
    <s v="EFACEC"/>
    <n v="261976"/>
    <n v="13874"/>
    <n v="5087.1333333333341"/>
    <n v="45"/>
    <n v="15"/>
    <n v="693.70000000000016"/>
  </r>
  <r>
    <n v="10141103"/>
    <x v="3"/>
    <s v="Ground-Mounted Transformer"/>
    <s v="PT18"/>
    <n v="696813.7"/>
    <n v="7803993.4000000004"/>
    <x v="15"/>
    <n v="6.6"/>
    <n v="0.4"/>
    <s v="3Φ"/>
    <x v="2"/>
    <s v="EFACEC"/>
    <n v="102838.39999999999"/>
    <n v="14224"/>
    <n v="5215.4666666666672"/>
    <n v="45"/>
    <n v="15"/>
    <n v="711.20000000000016"/>
  </r>
  <r>
    <n v="10141103"/>
    <x v="3"/>
    <s v="Ground-Mounted Transformer"/>
    <s v="ALTO MOLOCUE"/>
    <s v="15°38'37.579&quot;"/>
    <s v="37°40&quot;44.700&quot;"/>
    <x v="13"/>
    <n v="33"/>
    <n v="0.4"/>
    <s v="3Φ"/>
    <x v="2"/>
    <s v="OCEM"/>
    <n v="0"/>
    <n v="14546"/>
    <n v="5333.5333333333328"/>
    <n v="45"/>
    <n v="15"/>
    <n v="727.30000000000007"/>
  </r>
  <r>
    <n v="10141103"/>
    <x v="3"/>
    <s v="Ground-Mounted Transformer"/>
    <s v="ALTO MOLOCUE"/>
    <s v="15°38'46.184&quot;"/>
    <s v="37°40'31.457&quot;"/>
    <x v="18"/>
    <n v="33"/>
    <n v="0.4"/>
    <s v="3Φ"/>
    <x v="2"/>
    <n v="0"/>
    <n v="0"/>
    <n v="14546"/>
    <n v="5333.5333333333328"/>
    <n v="45"/>
    <n v="15"/>
    <n v="727.30000000000007"/>
  </r>
  <r>
    <n v="10141103"/>
    <x v="3"/>
    <s v="Ground-Mounted Transformer"/>
    <s v="CENTRAL HYDRICA"/>
    <s v="14°43'16.135&quot;"/>
    <s v="36°42'19.221&quot;"/>
    <x v="8"/>
    <n v="33"/>
    <n v="0.4"/>
    <s v="3Φ"/>
    <x v="14"/>
    <s v="PAUWELLS TRAFO"/>
    <s v="88N4693"/>
    <n v="9002"/>
    <n v="3490.7755555555559"/>
    <n v="45"/>
    <n v="16"/>
    <n v="450.1"/>
  </r>
  <r>
    <n v="10141103"/>
    <x v="3"/>
    <s v="Ground-Mounted Transformer"/>
    <s v="SE MATUNDO"/>
    <n v="564683.49899999995"/>
    <n v="8215330.4699999997"/>
    <x v="19"/>
    <n v="6.6"/>
    <n v="0.4"/>
    <s v="3Φ"/>
    <x v="14"/>
    <s v="HANSEN SOEHNE"/>
    <s v="88N1367"/>
    <n v="11760"/>
    <n v="4560.2666666666673"/>
    <n v="45"/>
    <n v="16"/>
    <n v="588"/>
  </r>
  <r>
    <n v="10141103"/>
    <x v="3"/>
    <s v="Ground-Mounted Transformer"/>
    <s v="AGCHI/PT29"/>
    <s v="S19 07 41,24"/>
    <s v="E033 28 50,00"/>
    <x v="18"/>
    <n v="22"/>
    <n v="0.4"/>
    <s v="3Φ"/>
    <x v="33"/>
    <s v="EFACEC"/>
    <n v="12508"/>
    <n v="13342"/>
    <n v="5737.0600000000013"/>
    <n v="45"/>
    <n v="18"/>
    <n v="667.10000000000014"/>
  </r>
  <r>
    <n v="10141103"/>
    <x v="3"/>
    <s v="Ground-Mounted Transformer"/>
    <s v="SE-MOVEL"/>
    <s v="568226"/>
    <s v="8215040"/>
    <x v="7"/>
    <n v="33"/>
    <n v="0.4"/>
    <s v="3Φ"/>
    <x v="33"/>
    <s v="N/A"/>
    <s v="N/A"/>
    <n v="13874"/>
    <n v="5965.8200000000006"/>
    <n v="45"/>
    <n v="18"/>
    <n v="693.70000000000016"/>
  </r>
  <r>
    <n v="10141103"/>
    <x v="3"/>
    <s v="Ground-Mounted Transformer"/>
    <s v="PT61"/>
    <n v="696162.3"/>
    <n v="7814001.2999999998"/>
    <x v="12"/>
    <n v="22"/>
    <n v="0.4"/>
    <s v="3Φ"/>
    <x v="33"/>
    <s v="Efacec"/>
    <s v="11547.1"/>
    <n v="14224"/>
    <n v="6116.3200000000006"/>
    <n v="45"/>
    <n v="18"/>
    <n v="711.20000000000016"/>
  </r>
  <r>
    <n v="10141103"/>
    <x v="3"/>
    <s v="Ground-Mounted Transformer"/>
    <s v="PTS 116"/>
    <n v="0"/>
    <n v="0"/>
    <x v="12"/>
    <n v="11"/>
    <n v="0.4"/>
    <s v="3Φ"/>
    <x v="33"/>
    <s v="EFACEC"/>
    <n v="0"/>
    <n v="14224"/>
    <n v="6116.3200000000006"/>
    <n v="45"/>
    <n v="18"/>
    <n v="711.20000000000016"/>
  </r>
  <r>
    <n v="10141103"/>
    <x v="3"/>
    <s v="Ground-Mounted Transformer"/>
    <s v="PTS 64R"/>
    <s v="32.566992"/>
    <s v="-25.860992"/>
    <x v="18"/>
    <n v="33"/>
    <n v="0.4"/>
    <s v="3Φ"/>
    <x v="33"/>
    <s v="TANELEC"/>
    <s v="T-6899"/>
    <n v="14546"/>
    <n v="6254.78"/>
    <n v="45"/>
    <n v="18"/>
    <n v="727.30000000000007"/>
  </r>
  <r>
    <s v="HV Tfrfs_009"/>
    <x v="3"/>
    <s v="HV Transformer"/>
    <s v="CHIMOIO 1"/>
    <s v="S19ᵒ07'46,12&quot;"/>
    <s v="E033ᵒ29'15,71&quot;"/>
    <x v="31"/>
    <n v="66"/>
    <n v="6.6"/>
    <s v="3Φ"/>
    <x v="34"/>
    <n v="18118"/>
    <n v="0"/>
    <n v="285866"/>
    <n v="41450.57"/>
    <n v="50"/>
    <n v="5"/>
    <n v="14293.300000000001"/>
  </r>
  <r>
    <s v="HV Tfrfs_010"/>
    <x v="3"/>
    <s v="HV Transformer"/>
    <s v="MANICA OLD SUB"/>
    <s v="S18ᵒ56'44,67&quot;"/>
    <s v="E032ᵒ52'07,58&quot;"/>
    <x v="22"/>
    <n v="110"/>
    <n v="33"/>
    <s v="3Φ"/>
    <x v="19"/>
    <n v="0"/>
    <n v="0"/>
    <n v="381150"/>
    <n v="55266.75"/>
    <n v="50"/>
    <n v="5"/>
    <n v="19057.5"/>
  </r>
  <r>
    <s v="HV Tfrfs_012"/>
    <x v="3"/>
    <s v="HV Transformer"/>
    <s v="MAVITA"/>
    <s v="S19ᵒ07'46,12&quot;"/>
    <s v="E033ᵒ29'15,71&quot;"/>
    <x v="23"/>
    <n v="22"/>
    <n v="6.6"/>
    <s v="3Φ"/>
    <x v="6"/>
    <n v="4489"/>
    <n v="0"/>
    <n v="21350"/>
    <n v="3095.75"/>
    <n v="50"/>
    <n v="5"/>
    <n v="1067.5"/>
  </r>
  <r>
    <s v="HV Tfrfs_011"/>
    <x v="3"/>
    <s v="HV Transformer"/>
    <s v="CHIMOIO 1"/>
    <s v="S19ᵒ07'46,12&quot;"/>
    <s v="E033ᵒ29'15,71&quot;"/>
    <x v="31"/>
    <n v="66"/>
    <n v="24.6"/>
    <s v="3Φ"/>
    <x v="6"/>
    <s v="TF/G64-310"/>
    <n v="0"/>
    <n v="285866"/>
    <n v="41450.57"/>
    <n v="50"/>
    <n v="5"/>
    <n v="14293.300000000001"/>
  </r>
  <r>
    <s v="HV Tfrfs_014"/>
    <x v="3"/>
    <s v="HV Transformer"/>
    <s v="CHIMOIO 1"/>
    <s v="S19ᵒ07'46,12&quot;"/>
    <s v="E033ᵒ29'15,71&quot;"/>
    <x v="32"/>
    <n v="22"/>
    <n v="6.6"/>
    <s v="3Φ"/>
    <x v="6"/>
    <s v="C7314"/>
    <n v="0"/>
    <n v="285866"/>
    <n v="41450.57"/>
    <n v="50"/>
    <n v="5"/>
    <n v="14293.300000000001"/>
  </r>
  <r>
    <s v="HV Tfrfs_013"/>
    <x v="3"/>
    <s v="HV Transformer"/>
    <s v="MAVITA"/>
    <s v="S19ᵒ07'46,12&quot;"/>
    <s v="E033ᵒ29'15,71&quot;"/>
    <x v="22"/>
    <n v="110"/>
    <n v="22"/>
    <s v="3Φ"/>
    <x v="6"/>
    <s v="?"/>
    <n v="0"/>
    <n v="381150"/>
    <n v="55266.75"/>
    <n v="50"/>
    <n v="5"/>
    <n v="19057.5"/>
  </r>
  <r>
    <s v="HV Tfrfs_015"/>
    <x v="3"/>
    <s v="HV Transformer"/>
    <s v="MESSICA"/>
    <s v="S 18ᵒ59'49,97&quot;"/>
    <s v="E 033ᵒ02'02,73&quot;"/>
    <x v="22"/>
    <n v="110"/>
    <n v="22"/>
    <s v="3Φ"/>
    <x v="22"/>
    <s v="C1636"/>
    <n v="0"/>
    <n v="381150"/>
    <n v="55266.75"/>
    <n v="50"/>
    <n v="5"/>
    <n v="19057.5"/>
  </r>
  <r>
    <s v="HV Tfrfs_016"/>
    <x v="3"/>
    <s v="HV Transformer"/>
    <s v="CHICAMBA"/>
    <s v="S19ᵒ09'20,82&quot;"/>
    <s v="E033ᵒ081'43,07&quot;"/>
    <x v="33"/>
    <n v="110"/>
    <n v="22.4"/>
    <s v="3Φ"/>
    <x v="24"/>
    <n v="0"/>
    <n v="0"/>
    <n v="476448"/>
    <n v="69084.960000000006"/>
    <n v="50"/>
    <n v="5"/>
    <n v="23822.400000000005"/>
  </r>
  <r>
    <s v="HV Tfrfs_017"/>
    <x v="3"/>
    <s v="HV Transformer"/>
    <s v="DONDO"/>
    <s v="S 19°36'56,57&quot;"/>
    <s v="E 034°43'29,06&quot;"/>
    <x v="3"/>
    <n v="110"/>
    <n v="33"/>
    <s v="3Φ"/>
    <x v="26"/>
    <s v="TRAFO-UNION"/>
    <s v="81/26810"/>
    <n v="476448"/>
    <n v="60032.448000000004"/>
    <n v="50"/>
    <n v="4"/>
    <n v="23822.400000000005"/>
  </r>
  <r>
    <s v="HV Tfrfs_018"/>
    <x v="3"/>
    <s v="HV Transformer"/>
    <s v="Se3"/>
    <n v="0"/>
    <n v="0"/>
    <x v="3"/>
    <n v="33"/>
    <n v="11"/>
    <s v="3Φ"/>
    <x v="27"/>
    <s v="1973 refurb 2013"/>
    <n v="0"/>
    <n v="280000"/>
    <n v="40600"/>
    <n v="50"/>
    <n v="5"/>
    <n v="14000"/>
  </r>
  <r>
    <s v="HV Tfrfs_024"/>
    <x v="3"/>
    <s v="HV Transformer"/>
    <s v="CHIMOIO 1"/>
    <s v="S19ᵒ07'46,12&quot;"/>
    <s v="E033ᵒ29'15,71&quot;"/>
    <x v="31"/>
    <n v="66"/>
    <n v="6.6"/>
    <s v="3Φ"/>
    <x v="3"/>
    <s v="LEL9957"/>
    <n v="0"/>
    <n v="285866"/>
    <n v="57744.932000000001"/>
    <n v="50"/>
    <n v="8"/>
    <n v="14293.300000000001"/>
  </r>
  <r>
    <s v="HV Tfrfs_019"/>
    <x v="3"/>
    <s v="HV Transformer"/>
    <s v="CHIBATA"/>
    <s v="S19ᵒ04'14,02&quot;"/>
    <s v="E033ᵒ19'31,12&quot;"/>
    <x v="34"/>
    <n v="220"/>
    <n v="113"/>
    <s v="3Φ"/>
    <x v="3"/>
    <n v="217258.02"/>
    <n v="0"/>
    <n v="1525874"/>
    <n v="308226.54800000001"/>
    <n v="50"/>
    <n v="8"/>
    <n v="76293.7"/>
  </r>
  <r>
    <s v="HV Tfrfs_020"/>
    <x v="3"/>
    <s v="HV Transformer"/>
    <s v="CHIBATA"/>
    <s v="S19ᵒ04'14,02&quot;"/>
    <s v="E033ᵒ19'31,12&quot;"/>
    <x v="34"/>
    <n v="220"/>
    <n v="113"/>
    <s v="3Φ"/>
    <x v="3"/>
    <n v="217258.01"/>
    <n v="0"/>
    <n v="1525874"/>
    <n v="308226.54800000001"/>
    <n v="50"/>
    <n v="8"/>
    <n v="76293.7"/>
  </r>
  <r>
    <s v="HV Tfrfs_021"/>
    <x v="3"/>
    <s v="HV Transformer"/>
    <s v="CHIBATA"/>
    <s v="S19ᵒ04'14,02&quot;"/>
    <s v="E033ᵒ19'31,12&quot;"/>
    <x v="34"/>
    <n v="220"/>
    <n v="113"/>
    <s v="3Φ"/>
    <x v="3"/>
    <n v="217258.03"/>
    <n v="0"/>
    <n v="1525874"/>
    <n v="308226.54800000001"/>
    <n v="50"/>
    <n v="8"/>
    <n v="76293.7"/>
  </r>
  <r>
    <s v="HV Tfrfs_022"/>
    <x v="3"/>
    <s v="HV Transformer"/>
    <s v="CHIBATA"/>
    <s v="S19ᵒ04'14,02&quot;"/>
    <s v="E033ᵒ19'31,12&quot;"/>
    <x v="34"/>
    <n v="220"/>
    <n v="113"/>
    <s v="3Φ"/>
    <x v="3"/>
    <n v="217258.02"/>
    <n v="0"/>
    <n v="1525874"/>
    <n v="308226.54800000001"/>
    <n v="50"/>
    <n v="8"/>
    <n v="76293.7"/>
  </r>
  <r>
    <s v="HV Tfrfs_023"/>
    <x v="3"/>
    <s v="HV Transformer"/>
    <s v="CHIBATA"/>
    <s v="S19ᵒ04'14,02&quot;"/>
    <s v="E033ᵒ19'31,12&quot;"/>
    <x v="34"/>
    <n v="220"/>
    <n v="113"/>
    <s v="3Φ"/>
    <x v="3"/>
    <n v="217258.01"/>
    <n v="0"/>
    <n v="1525874"/>
    <n v="308226.54800000001"/>
    <n v="50"/>
    <n v="8"/>
    <n v="76293.7"/>
  </r>
  <r>
    <s v="HV Tfrfs_025"/>
    <x v="3"/>
    <s v="HV Transformer"/>
    <s v="CHIBATA"/>
    <s v="S19ᵒ04'14,02&quot;"/>
    <s v="E033ᵒ19'31,12&quot;"/>
    <x v="34"/>
    <n v="220"/>
    <n v="113"/>
    <s v="3Φ"/>
    <x v="4"/>
    <n v="217259.02"/>
    <n v="0"/>
    <n v="1525874"/>
    <n v="337218.15399999998"/>
    <n v="50"/>
    <n v="9"/>
    <n v="76293.7"/>
  </r>
  <r>
    <s v="HV Tfrfs_026"/>
    <x v="3"/>
    <s v="HV Transformer"/>
    <s v="MATOLA 275"/>
    <s v="25.56.09.7 "/>
    <s v="032.29.03.9"/>
    <x v="35"/>
    <n v="275"/>
    <n v="132"/>
    <s v="3Φ"/>
    <x v="10"/>
    <s v="ASEA"/>
    <n v="27002"/>
    <n v="1441916"/>
    <n v="346059.84"/>
    <n v="50"/>
    <n v="10"/>
    <n v="72095.800000000017"/>
  </r>
  <r>
    <s v="HV Tfrfs_027"/>
    <x v="3"/>
    <s v="HV Transformer"/>
    <s v="MATUNDO"/>
    <s v="S16°8'21.93”"/>
    <s v="E33°36'52.92”"/>
    <x v="3"/>
    <n v="66"/>
    <n v="33"/>
    <s v="3Φ"/>
    <x v="29"/>
    <s v="G&amp;C"/>
    <n v="2035133"/>
    <n v="476434"/>
    <n v="123396.406"/>
    <n v="50"/>
    <n v="11"/>
    <n v="23821.700000000004"/>
  </r>
  <r>
    <s v="HV Tfrfs_028"/>
    <x v="3"/>
    <s v="HV Transformer"/>
    <s v="BOANE"/>
    <n v="0"/>
    <n v="0"/>
    <x v="34"/>
    <n v="66"/>
    <n v="33"/>
    <s v="3Φ"/>
    <x v="11"/>
    <s v="ASEA"/>
    <n v="7146331"/>
    <n v="571732"/>
    <n v="158941.49599999998"/>
    <n v="50"/>
    <n v="12"/>
    <n v="28586.600000000002"/>
  </r>
  <r>
    <s v="HV Tfrfs_032"/>
    <x v="3"/>
    <s v="HV Transformer"/>
    <s v="MONAPO"/>
    <s v="14°54'11.55&quot;"/>
    <s v="40°19'35.358&quot;"/>
    <x v="22"/>
    <n v="110"/>
    <n v="33"/>
    <s v="3Φ"/>
    <x v="30"/>
    <s v="VEB"/>
    <n v="713285"/>
    <n v="381150"/>
    <n v="113201.55"/>
    <n v="50"/>
    <n v="13"/>
    <n v="19057.5"/>
  </r>
  <r>
    <s v="HV Tfrfs_036"/>
    <x v="3"/>
    <s v="HV Transformer"/>
    <s v="MONAPO"/>
    <s v="14°54'11.55&quot;"/>
    <s v="40°19'35.358&quot;"/>
    <x v="22"/>
    <n v="110"/>
    <n v="33"/>
    <s v="3Φ"/>
    <x v="30"/>
    <s v="VEB"/>
    <n v="713285"/>
    <n v="381150"/>
    <n v="113201.55"/>
    <n v="50"/>
    <n v="13"/>
    <n v="19057.5"/>
  </r>
  <r>
    <s v="HV Tfrfs_029"/>
    <x v="3"/>
    <s v="HV Transformer"/>
    <s v="NAMPULA CENTRAL"/>
    <s v="S15°6'51.028&quot;"/>
    <s v="E039°15'10.387&quot;"/>
    <x v="36"/>
    <n v="110"/>
    <n v="33"/>
    <s v="3Φ"/>
    <x v="30"/>
    <s v="VEB"/>
    <n v="713241"/>
    <n v="667016"/>
    <n v="198103.75200000004"/>
    <n v="50"/>
    <n v="13"/>
    <n v="33350.80000000001"/>
  </r>
  <r>
    <s v="HV Tfrfs_030"/>
    <x v="3"/>
    <s v="HV Transformer"/>
    <s v="NACALA"/>
    <s v="14°33'24.851&quot;"/>
    <s v="40°40'21.418&quot;"/>
    <x v="36"/>
    <n v="110"/>
    <n v="33"/>
    <s v="3Φ"/>
    <x v="30"/>
    <s v="VEB"/>
    <n v="713240"/>
    <n v="667016"/>
    <n v="198103.75200000004"/>
    <n v="50"/>
    <n v="13"/>
    <n v="33350.80000000001"/>
  </r>
  <r>
    <s v="HV Tfrfs_031"/>
    <x v="3"/>
    <s v="HV Transformer"/>
    <s v="NACALA"/>
    <s v="14°33'24.851&quot;"/>
    <s v="40°40'21.418&quot;"/>
    <x v="36"/>
    <n v="110"/>
    <n v="33"/>
    <s v="3Φ"/>
    <x v="30"/>
    <s v="VEB"/>
    <n v="713261"/>
    <n v="667016"/>
    <n v="198103.75200000004"/>
    <n v="50"/>
    <n v="13"/>
    <n v="33350.80000000001"/>
  </r>
  <r>
    <s v="HV Tfrfs_033"/>
    <x v="3"/>
    <s v="HV Transformer"/>
    <s v="NAMPULA CENTRAL"/>
    <s v="S15°6'51.028&quot;"/>
    <s v="E039°15'10.387&quot;"/>
    <x v="36"/>
    <n v="110"/>
    <n v="33"/>
    <s v="3Φ"/>
    <x v="30"/>
    <s v="VEB"/>
    <n v="713241"/>
    <n v="667016"/>
    <n v="198103.75200000004"/>
    <n v="50"/>
    <n v="13"/>
    <n v="33350.80000000001"/>
  </r>
  <r>
    <s v="HV Tfrfs_034"/>
    <x v="3"/>
    <s v="HV Transformer"/>
    <s v="NACALA"/>
    <s v="14°33'24.851&quot;"/>
    <s v="40°40'21.418&quot;"/>
    <x v="36"/>
    <n v="110"/>
    <n v="33"/>
    <s v="3Φ"/>
    <x v="30"/>
    <s v="VEB"/>
    <n v="713240"/>
    <n v="667016"/>
    <n v="198103.75200000004"/>
    <n v="50"/>
    <n v="13"/>
    <n v="33350.80000000001"/>
  </r>
  <r>
    <s v="HV Tfrfs_035"/>
    <x v="3"/>
    <s v="HV Transformer"/>
    <s v="NACALA"/>
    <s v="14°33'24.851&quot;"/>
    <s v="40°40'21.418&quot;"/>
    <x v="36"/>
    <n v="110"/>
    <n v="33"/>
    <s v="3Φ"/>
    <x v="30"/>
    <s v="VEB"/>
    <n v="713261"/>
    <n v="667016"/>
    <n v="198103.75200000004"/>
    <n v="50"/>
    <n v="13"/>
    <n v="33350.80000000001"/>
  </r>
  <r>
    <s v="HV Tfrfs_038"/>
    <x v="3"/>
    <s v="HV Transformer"/>
    <s v="ALTO MOLOCUE"/>
    <s v="15°39'10.268&quot;"/>
    <s v="37°40'14.559&quot;"/>
    <x v="37"/>
    <n v="110"/>
    <n v="33"/>
    <s v="3Φ"/>
    <x v="5"/>
    <s v="ALSTOM"/>
    <s v="H68050-02"/>
    <n v="381150"/>
    <n v="127685.25"/>
    <n v="50"/>
    <n v="15"/>
    <n v="19057.5"/>
  </r>
  <r>
    <s v="HV Tfrfs_040"/>
    <x v="3"/>
    <s v="HV Transformer"/>
    <s v="MATOLA GARE"/>
    <s v="25.49.434"/>
    <s v="032.26.807"/>
    <x v="22"/>
    <n v="66"/>
    <n v="33"/>
    <s v="3Φ"/>
    <x v="5"/>
    <s v="EFACEC"/>
    <s v="19401C"/>
    <n v="381150"/>
    <n v="127685.25"/>
    <n v="50"/>
    <n v="15"/>
    <n v="19057.5"/>
  </r>
  <r>
    <s v="HV Tfrfs_042"/>
    <x v="3"/>
    <s v="HV Transformer"/>
    <s v="ALTO MOLOCUE"/>
    <s v="15°39'10.268&quot;"/>
    <s v="37°40'14.559&quot;"/>
    <x v="37"/>
    <n v="110"/>
    <n v="33"/>
    <s v="3Φ"/>
    <x v="5"/>
    <s v="ALSTOM"/>
    <s v="H68050-02"/>
    <n v="381150"/>
    <n v="127685.25"/>
    <n v="50"/>
    <n v="15"/>
    <n v="19057.5"/>
  </r>
  <r>
    <s v="HV Tfrfs_039"/>
    <x v="3"/>
    <s v="HV Transformer"/>
    <s v="CHIMOIO 2"/>
    <s v="S19ᵒ08'21,08&quot;"/>
    <s v="E033ᵒ29'20,55&quot;"/>
    <x v="24"/>
    <n v="110"/>
    <n v="66"/>
    <s v="3Φ"/>
    <x v="5"/>
    <s v="67780-01"/>
    <n v="0"/>
    <n v="476448"/>
    <n v="159610.08000000002"/>
    <n v="50"/>
    <n v="15"/>
    <n v="23822.400000000005"/>
  </r>
  <r>
    <s v="HV Tfrfs_037"/>
    <x v="3"/>
    <s v="HV Transformer"/>
    <s v="Nampula 220KV"/>
    <s v="S15°7'28.20&quot;"/>
    <s v="E039°13'6.147&quot;"/>
    <x v="38"/>
    <n v="110"/>
    <n v="33"/>
    <s v="3Φ"/>
    <x v="5"/>
    <s v="ALSTHOM"/>
    <s v="H67590-01"/>
    <n v="667016"/>
    <n v="223450.36000000004"/>
    <n v="50"/>
    <n v="15"/>
    <n v="33350.80000000001"/>
  </r>
  <r>
    <s v="HV Tfrfs_041"/>
    <x v="3"/>
    <s v="HV Transformer"/>
    <s v="Nampula 220KV"/>
    <s v="S15°7'28.20&quot;"/>
    <s v="E039°13'6.147&quot;"/>
    <x v="38"/>
    <n v="110"/>
    <n v="33"/>
    <s v="3Φ"/>
    <x v="5"/>
    <s v="ALSTHOM"/>
    <s v="H67590-01"/>
    <n v="667016"/>
    <n v="223450.36000000004"/>
    <n v="50"/>
    <n v="15"/>
    <n v="33350.80000000001"/>
  </r>
  <r>
    <s v="HV Tfrfs_045"/>
    <x v="3"/>
    <s v="HV Transformer"/>
    <s v="MOCUBA"/>
    <s v="S16 49 25.00"/>
    <s v="E037 01 35.26"/>
    <x v="38"/>
    <n v="110"/>
    <n v="33"/>
    <s v="3Φ"/>
    <x v="5"/>
    <s v="ALSTHOM"/>
    <s v="H67590-02"/>
    <n v="667016"/>
    <n v="223450.36000000004"/>
    <n v="50"/>
    <n v="15"/>
    <n v="33350.80000000001"/>
  </r>
  <r>
    <s v="HV Tfrfs_043"/>
    <x v="3"/>
    <s v="HV Transformer"/>
    <s v="MOCUBA"/>
    <s v="S16 49 25.00"/>
    <s v="E037 01 35.26"/>
    <x v="39"/>
    <n v="220"/>
    <n v="110"/>
    <s v="3Φ"/>
    <x v="5"/>
    <s v="ALSTHOM"/>
    <s v="224561-02"/>
    <n v="1429316"/>
    <n v="478820.8600000001"/>
    <n v="50"/>
    <n v="15"/>
    <n v="71465.800000000017"/>
  </r>
  <r>
    <s v="HV Tfrfs_044"/>
    <x v="3"/>
    <s v="HV Transformer"/>
    <s v="MOCUBA"/>
    <s v="S16 49 25.00"/>
    <s v="E037 01 35.26"/>
    <x v="39"/>
    <n v="220"/>
    <n v="110"/>
    <s v="3Φ"/>
    <x v="5"/>
    <s v="ALSTHOM"/>
    <s v="224561-03"/>
    <n v="1429316"/>
    <n v="478820.8600000001"/>
    <n v="50"/>
    <n v="15"/>
    <n v="71465.800000000017"/>
  </r>
  <r>
    <s v="HV Tfrfs_050"/>
    <x v="3"/>
    <s v="HV Transformer"/>
    <s v="LINDELA"/>
    <s v="-24.06.220"/>
    <s v="035.15.484"/>
    <x v="37"/>
    <n v="110"/>
    <n v="33"/>
    <s v="3Φ"/>
    <x v="1"/>
    <s v="ASEA"/>
    <n v="7288057"/>
    <n v="381150"/>
    <n v="134927.1"/>
    <n v="50"/>
    <n v="16"/>
    <n v="19057.5"/>
  </r>
  <r>
    <s v="HV Tfrfs_051"/>
    <x v="3"/>
    <s v="HV Transformer"/>
    <s v="LINDELA"/>
    <s v="-24.06.220"/>
    <s v="035.15.484"/>
    <x v="37"/>
    <n v="110"/>
    <n v="33"/>
    <s v="3Φ"/>
    <x v="1"/>
    <s v="ASEA"/>
    <n v="7288058"/>
    <n v="381150"/>
    <n v="134927.1"/>
    <n v="50"/>
    <n v="16"/>
    <n v="19057.5"/>
  </r>
  <r>
    <s v="HV Tfrfs_057"/>
    <x v="3"/>
    <s v="HV Transformer"/>
    <s v="MAFAMBISSE"/>
    <s v="S 19°33'40,05&quot;"/>
    <s v="E 034°40'07,76&quot;"/>
    <x v="40"/>
    <n v="110"/>
    <n v="22"/>
    <s v="3Φ"/>
    <x v="1"/>
    <s v="EFACEC"/>
    <s v="19422C"/>
    <n v="381150"/>
    <n v="134927.1"/>
    <n v="50"/>
    <n v="16"/>
    <n v="19057.5"/>
  </r>
  <r>
    <s v="HV Tfrfs_058"/>
    <x v="3"/>
    <s v="HV Transformer"/>
    <s v="MARROMEU"/>
    <s v="18°17'40.481&quot;"/>
    <s v="35°56'53.190&quot;"/>
    <x v="37"/>
    <n v="110"/>
    <n v="33"/>
    <s v="3Φ"/>
    <x v="1"/>
    <s v="ASEA"/>
    <s v="7283-059"/>
    <n v="381150"/>
    <n v="134927.1"/>
    <n v="50"/>
    <n v="16"/>
    <n v="19057.5"/>
  </r>
  <r>
    <s v="HV Tfrfs_049"/>
    <x v="3"/>
    <s v="HV Transformer"/>
    <s v="MUNHAVA"/>
    <s v="S 19°48'26,02&quot;"/>
    <s v="E 034°51'09,28&quot;"/>
    <x v="41"/>
    <n v="110"/>
    <n v="22"/>
    <s v="3Φ"/>
    <x v="1"/>
    <s v="EFACEC"/>
    <s v="19117 S"/>
    <n v="476448"/>
    <n v="168662.59200000003"/>
    <n v="50"/>
    <n v="16"/>
    <n v="23822.400000000005"/>
  </r>
  <r>
    <s v="HV Tfrfs_055"/>
    <x v="3"/>
    <s v="HV Transformer"/>
    <s v="Infulene"/>
    <n v="0"/>
    <n v="0"/>
    <x v="34"/>
    <n v="110"/>
    <n v="66"/>
    <s v="3Φ"/>
    <x v="1"/>
    <s v="ASEA"/>
    <n v="7288060"/>
    <n v="667016"/>
    <n v="236123.66400000005"/>
    <n v="50"/>
    <n v="16"/>
    <n v="33350.80000000001"/>
  </r>
  <r>
    <s v="HV Tfrfs_056"/>
    <x v="3"/>
    <s v="HV Transformer"/>
    <s v="Infulene"/>
    <n v="0"/>
    <n v="0"/>
    <x v="34"/>
    <n v="110"/>
    <n v="66"/>
    <s v="3Φ"/>
    <x v="1"/>
    <s v="ASEA"/>
    <n v="7288064"/>
    <n v="667016"/>
    <n v="236123.66400000005"/>
    <n v="50"/>
    <n v="16"/>
    <n v="33350.80000000001"/>
  </r>
  <r>
    <s v="HV Tfrfs_046"/>
    <x v="3"/>
    <s v="HV Transformer"/>
    <s v="Nampula 220Kv"/>
    <s v="S15°7'28.20&quot;"/>
    <s v="E039°13'6.147&quot;"/>
    <x v="39"/>
    <n v="220"/>
    <n v="110"/>
    <s v="3Φ"/>
    <x v="1"/>
    <s v="ALSTHOM"/>
    <s v="224588-01"/>
    <n v="1429316"/>
    <n v="505977.864"/>
    <n v="50"/>
    <n v="16"/>
    <n v="71465.800000000017"/>
  </r>
  <r>
    <s v="HV Tfrfs_047"/>
    <x v="3"/>
    <s v="HV Transformer"/>
    <s v="ALTO MOLOCUE"/>
    <s v="15°39'10.268&quot;"/>
    <s v="37°40'14.559&quot;"/>
    <x v="39"/>
    <n v="220"/>
    <n v="110"/>
    <s v="3Φ"/>
    <x v="1"/>
    <s v="ALSTOM"/>
    <s v="224588-02"/>
    <n v="1429316"/>
    <n v="505977.864"/>
    <n v="50"/>
    <n v="16"/>
    <n v="71465.800000000017"/>
  </r>
  <r>
    <s v="HV Tfrfs_052"/>
    <x v="3"/>
    <s v="HV Transformer"/>
    <s v="Nampula 220Kv"/>
    <s v="S15°7'28.20&quot;"/>
    <s v="E039°13'6.147&quot;"/>
    <x v="39"/>
    <n v="220"/>
    <n v="110"/>
    <s v="3Φ"/>
    <x v="1"/>
    <s v="ALSTHOM"/>
    <s v="224588-01"/>
    <n v="1429316"/>
    <n v="505977.864"/>
    <n v="50"/>
    <n v="16"/>
    <n v="71465.800000000017"/>
  </r>
  <r>
    <s v="HV Tfrfs_053"/>
    <x v="3"/>
    <s v="HV Transformer"/>
    <s v="ALTO MOLOCUE"/>
    <s v="15°39'10.268&quot;"/>
    <s v="37°40'14.559&quot;"/>
    <x v="39"/>
    <n v="220"/>
    <n v="110"/>
    <s v="3Φ"/>
    <x v="1"/>
    <s v="ALSTOM"/>
    <s v="224588-02"/>
    <n v="1429316"/>
    <n v="505977.864"/>
    <n v="50"/>
    <n v="16"/>
    <n v="71465.800000000017"/>
  </r>
  <r>
    <s v="HV Tfrfs_048"/>
    <x v="3"/>
    <s v="HV Transformer"/>
    <s v="ALTO MOLOCUE"/>
    <s v="15°39'10.268&quot;"/>
    <s v="37°40'14.559&quot;"/>
    <x v="36"/>
    <n v="220"/>
    <n v="7.5"/>
    <s v="3Φ"/>
    <x v="1"/>
    <s v="ALSTOM"/>
    <s v="224589-01"/>
    <n v="1525874"/>
    <n v="540159.39600000007"/>
    <n v="50"/>
    <n v="16"/>
    <n v="76293.7"/>
  </r>
  <r>
    <s v="HV Tfrfs_054"/>
    <x v="3"/>
    <s v="HV Transformer"/>
    <s v="ALTO MOLOCUE"/>
    <s v="15°39'10.268&quot;"/>
    <s v="37°40'14.559&quot;"/>
    <x v="36"/>
    <n v="220"/>
    <n v="7.5"/>
    <s v="3Φ"/>
    <x v="1"/>
    <s v="ALSTOM"/>
    <s v="224589-01"/>
    <n v="1525874"/>
    <n v="540159.39600000007"/>
    <n v="50"/>
    <n v="16"/>
    <n v="76293.7"/>
  </r>
  <r>
    <s v="HV Tfrfs_060"/>
    <x v="3"/>
    <s v="HV Transformer"/>
    <s v="TAVENE"/>
    <s v="S 25°03.7326'"/>
    <s v="E 033°39.4770'"/>
    <x v="42"/>
    <n v="11"/>
    <n v="0.4"/>
    <s v="3Φ"/>
    <x v="13"/>
    <s v="IEO Transformatoren BREDA"/>
    <s v="94-4-2402"/>
    <n v="5334"/>
    <n v="2090.9279999999999"/>
    <n v="50"/>
    <n v="18"/>
    <n v="266.7"/>
  </r>
  <r>
    <s v="HV Tfrfs_059"/>
    <x v="3"/>
    <s v="HV Transformer"/>
    <s v="MANHIÇA 66kV"/>
    <s v="25.25.57.7"/>
    <s v="032.46.25.2"/>
    <x v="34"/>
    <n v="66"/>
    <n v="33"/>
    <s v="3Φ"/>
    <x v="13"/>
    <s v="NATIONAL INDUSTRI"/>
    <s v="110-73241"/>
    <n v="571732"/>
    <n v="224118.94400000002"/>
    <n v="50"/>
    <n v="18"/>
    <n v="28586.600000000002"/>
  </r>
  <r>
    <s v="HV Tfrfs_061"/>
    <x v="3"/>
    <s v="HV Transformer"/>
    <s v="GURUE"/>
    <s v="15°29'29.051&quot;"/>
    <s v="36°59'39.600&quot;"/>
    <x v="37"/>
    <n v="110"/>
    <n v="33"/>
    <s v="3Φ"/>
    <x v="2"/>
    <s v="TAMINI"/>
    <n v="135219"/>
    <n v="381150"/>
    <n v="163894.5"/>
    <n v="50"/>
    <n v="20"/>
    <n v="19057.5"/>
  </r>
  <r>
    <s v="HV Tfrfs_062"/>
    <x v="3"/>
    <s v="HV Transformer"/>
    <s v="GURUE"/>
    <s v="15°29'29.051&quot;"/>
    <s v="36°59'39.600&quot;"/>
    <x v="37"/>
    <n v="110"/>
    <n v="33"/>
    <s v="3Φ"/>
    <x v="2"/>
    <s v="TAMINI"/>
    <n v="135219"/>
    <n v="381150"/>
    <n v="163894.5"/>
    <n v="50"/>
    <n v="20"/>
    <n v="19057.5"/>
  </r>
  <r>
    <s v="HV Tfrfs_063"/>
    <x v="3"/>
    <s v="HV Transformer"/>
    <s v="Machava"/>
    <n v="0"/>
    <n v="0"/>
    <x v="34"/>
    <n v="66"/>
    <n v="33"/>
    <s v="3Φ"/>
    <x v="14"/>
    <s v="EFACEC"/>
    <s v="C-11907"/>
    <n v="571732"/>
    <n v="256707.66800000001"/>
    <n v="50"/>
    <n v="21"/>
    <n v="28586.600000000002"/>
  </r>
  <r>
    <s v="HV Tfrfs_064"/>
    <x v="3"/>
    <s v="HV Transformer"/>
    <s v="CORUMANA"/>
    <s v="-25.13.058"/>
    <s v="032.08.035"/>
    <x v="22"/>
    <n v="110"/>
    <n v="11"/>
    <s v="3Φ"/>
    <x v="15"/>
    <s v="STROMBERG"/>
    <n v="5800553"/>
    <n v="381150"/>
    <n v="178378.2"/>
    <n v="50"/>
    <n v="22"/>
    <n v="19057.5"/>
  </r>
  <r>
    <s v="HV Tfrfs_065"/>
    <x v="3"/>
    <s v="HV Transformer"/>
    <s v="CORUMANA"/>
    <s v="-25.13.058"/>
    <s v="032.08.035"/>
    <x v="22"/>
    <n v="110"/>
    <n v="33"/>
    <s v="3Φ"/>
    <x v="15"/>
    <s v="STROMBERG"/>
    <n v="5800554"/>
    <n v="381150"/>
    <n v="178378.2"/>
    <n v="50"/>
    <n v="22"/>
    <n v="19057.5"/>
  </r>
  <r>
    <s v="HV Tfrfs_066"/>
    <x v="3"/>
    <s v="HV Transformer"/>
    <s v="SE5 University "/>
    <n v="0"/>
    <n v="0"/>
    <x v="3"/>
    <n v="66"/>
    <n v="11"/>
    <s v="3Φ"/>
    <x v="15"/>
    <s v="ABB"/>
    <n v="7478905"/>
    <n v="476434"/>
    <n v="222971.11200000002"/>
    <n v="50"/>
    <n v="22"/>
    <n v="23821.700000000004"/>
  </r>
  <r>
    <s v="HV Tfrfs_067"/>
    <x v="3"/>
    <s v="HV Transformer"/>
    <s v="MATOLO RIO"/>
    <n v="0"/>
    <n v="0"/>
    <x v="3"/>
    <n v="66"/>
    <n v="33"/>
    <s v="3Φ"/>
    <x v="15"/>
    <s v="ABB"/>
    <n v="7476904"/>
    <n v="476434"/>
    <n v="222971.11200000002"/>
    <n v="50"/>
    <n v="22"/>
    <n v="23821.700000000004"/>
  </r>
  <r>
    <n v="10141103"/>
    <x v="3"/>
    <s v="Minisubstation"/>
    <s v="PT 46"/>
    <n v="0"/>
    <n v="0"/>
    <x v="12"/>
    <n v="11"/>
    <n v="0.4"/>
    <s v="3Φ"/>
    <x v="6"/>
    <s v="EFACEC"/>
    <n v="11983"/>
    <n v="33964"/>
    <n v="5283.2888888888883"/>
    <n v="45"/>
    <n v="5"/>
    <n v="1698.2000000000003"/>
  </r>
  <r>
    <n v="10141103"/>
    <x v="3"/>
    <s v="Minisubstation"/>
    <s v="PT 10"/>
    <n v="0"/>
    <n v="0"/>
    <x v="12"/>
    <n v="11"/>
    <n v="0.4"/>
    <s v="3Φ"/>
    <x v="22"/>
    <s v="EFACEC"/>
    <n v="2792"/>
    <n v="33964"/>
    <n v="5283.2888888888883"/>
    <n v="45"/>
    <n v="5"/>
    <n v="1698.2000000000003"/>
  </r>
  <r>
    <n v="10141103"/>
    <x v="3"/>
    <s v="Minisubstation"/>
    <s v="PT 95"/>
    <n v="0"/>
    <n v="0"/>
    <x v="15"/>
    <n v="11"/>
    <n v="0.4"/>
    <s v="3Φ"/>
    <x v="22"/>
    <s v="EFACEC"/>
    <s v="K001541.08"/>
    <n v="38808"/>
    <n v="6036.7999999999993"/>
    <n v="45"/>
    <n v="5"/>
    <n v="1940.4"/>
  </r>
  <r>
    <n v="10141103"/>
    <x v="3"/>
    <s v="Minisubstation"/>
    <s v="PT 11"/>
    <n v="0"/>
    <n v="0"/>
    <x v="15"/>
    <n v="11"/>
    <n v="0.4"/>
    <s v="3Φ"/>
    <x v="22"/>
    <s v="EFACEC"/>
    <n v="11244"/>
    <n v="38808"/>
    <n v="6036.7999999999993"/>
    <n v="45"/>
    <n v="5"/>
    <n v="1940.4"/>
  </r>
  <r>
    <n v="10141103"/>
    <x v="3"/>
    <s v="Minisubstation"/>
    <s v="PT 134"/>
    <n v="0"/>
    <n v="0"/>
    <x v="15"/>
    <n v="11"/>
    <n v="0.4"/>
    <s v="3Φ"/>
    <x v="22"/>
    <s v="EFACEC"/>
    <n v="0"/>
    <n v="38808"/>
    <n v="6036.7999999999993"/>
    <n v="45"/>
    <n v="5"/>
    <n v="1940.4"/>
  </r>
  <r>
    <n v="10141103"/>
    <x v="3"/>
    <s v="Minisubstation"/>
    <s v="PTS 40"/>
    <n v="0"/>
    <n v="0"/>
    <x v="12"/>
    <n v="11"/>
    <n v="0.4"/>
    <s v="3Φ"/>
    <x v="24"/>
    <s v="EFACEC"/>
    <n v="11974"/>
    <n v="33964"/>
    <n v="5283.2888888888883"/>
    <n v="45"/>
    <n v="5"/>
    <n v="1698.2000000000003"/>
  </r>
  <r>
    <n v="10141103"/>
    <x v="3"/>
    <s v="Minisubstation"/>
    <s v="PT 16"/>
    <n v="0"/>
    <n v="0"/>
    <x v="12"/>
    <n v="11"/>
    <n v="0.4"/>
    <s v="3Φ"/>
    <x v="24"/>
    <n v="0"/>
    <n v="0"/>
    <n v="33964"/>
    <n v="5283.2888888888883"/>
    <n v="45"/>
    <n v="5"/>
    <n v="1698.2000000000003"/>
  </r>
  <r>
    <n v="10141103"/>
    <x v="3"/>
    <s v="Minisubstation"/>
    <s v="PT 387"/>
    <n v="0"/>
    <n v="0"/>
    <x v="12"/>
    <n v="11"/>
    <n v="0.4"/>
    <s v="3Φ"/>
    <x v="24"/>
    <n v="0"/>
    <n v="0"/>
    <n v="33964"/>
    <n v="5283.2888888888883"/>
    <n v="45"/>
    <n v="5"/>
    <n v="1698.2000000000003"/>
  </r>
  <r>
    <n v="10141103"/>
    <x v="3"/>
    <s v="Minisubstation"/>
    <s v="PT 17A"/>
    <n v="0"/>
    <n v="0"/>
    <x v="12"/>
    <n v="11"/>
    <n v="0.4"/>
    <s v="3Φ"/>
    <x v="24"/>
    <n v="0"/>
    <n v="0"/>
    <n v="33964"/>
    <n v="5283.2888888888883"/>
    <n v="45"/>
    <n v="5"/>
    <n v="1698.2000000000003"/>
  </r>
  <r>
    <n v="10141103"/>
    <x v="3"/>
    <s v="Minisubstation"/>
    <s v="PT 350"/>
    <n v="0"/>
    <n v="0"/>
    <x v="12"/>
    <n v="11"/>
    <n v="0.4"/>
    <s v="3Φ"/>
    <x v="7"/>
    <n v="0"/>
    <n v="0"/>
    <n v="33964"/>
    <n v="5283.2888888888883"/>
    <n v="45"/>
    <n v="5"/>
    <n v="1698.2000000000003"/>
  </r>
  <r>
    <n v="10141103"/>
    <x v="3"/>
    <s v="Minisubstation"/>
    <s v="PT92"/>
    <n v="696595.3"/>
    <n v="7804117.2000000002"/>
    <x v="18"/>
    <n v="6.6"/>
    <n v="0.4"/>
    <s v="3Φ"/>
    <x v="26"/>
    <s v="Motra"/>
    <s v="NO SERIAL NUMBER"/>
    <n v="16982"/>
    <n v="2641.6444444444442"/>
    <n v="45"/>
    <n v="5"/>
    <n v="849.10000000000014"/>
  </r>
  <r>
    <n v="10141103"/>
    <x v="3"/>
    <s v="Minisubstation"/>
    <s v="PT 261"/>
    <n v="0"/>
    <n v="0"/>
    <x v="26"/>
    <n v="11"/>
    <n v="0.4"/>
    <s v="3Φ"/>
    <x v="26"/>
    <s v="ASEA"/>
    <n v="34510"/>
    <n v="16982"/>
    <n v="2641.6444444444442"/>
    <n v="45"/>
    <n v="5"/>
    <n v="849.10000000000014"/>
  </r>
  <r>
    <n v="10141103"/>
    <x v="3"/>
    <s v="Minisubstation"/>
    <s v="PT98"/>
    <n v="692173"/>
    <n v="7805892.7000000002"/>
    <x v="12"/>
    <n v="6.6"/>
    <n v="0.4"/>
    <s v="3Φ"/>
    <x v="27"/>
    <s v="Efacec"/>
    <n v="13236"/>
    <n v="33964"/>
    <n v="5283.2888888888883"/>
    <n v="45"/>
    <n v="5"/>
    <n v="1698.2000000000003"/>
  </r>
  <r>
    <n v="10141103"/>
    <x v="3"/>
    <s v="Minisubstation"/>
    <s v="PT337"/>
    <n v="0"/>
    <n v="0"/>
    <x v="12"/>
    <n v="11"/>
    <n v="0.4"/>
    <s v="3Φ"/>
    <x v="27"/>
    <n v="0"/>
    <n v="0"/>
    <n v="33964"/>
    <n v="5283.2888888888883"/>
    <n v="45"/>
    <n v="5"/>
    <n v="1698.2000000000003"/>
  </r>
  <r>
    <n v="10141103"/>
    <x v="3"/>
    <s v="Minisubstation"/>
    <s v="PTS79"/>
    <n v="0"/>
    <n v="0"/>
    <x v="15"/>
    <n v="11"/>
    <n v="0.4"/>
    <s v="3Φ"/>
    <x v="27"/>
    <s v="EFACEC"/>
    <n v="13488"/>
    <n v="38808"/>
    <n v="6036.7999999999993"/>
    <n v="45"/>
    <n v="5"/>
    <n v="1940.4"/>
  </r>
  <r>
    <n v="10141103"/>
    <x v="3"/>
    <s v="Minisubstation"/>
    <s v="PT 40"/>
    <n v="0"/>
    <n v="0"/>
    <x v="15"/>
    <n v="11"/>
    <n v="0.4"/>
    <s v="3Φ"/>
    <x v="27"/>
    <s v="EFACEC"/>
    <n v="134800"/>
    <n v="38808"/>
    <n v="6036.7999999999993"/>
    <n v="45"/>
    <n v="5"/>
    <n v="1940.4"/>
  </r>
  <r>
    <n v="10141103"/>
    <x v="3"/>
    <s v="Minisubstation"/>
    <n v="0"/>
    <s v="32,5873497"/>
    <s v="-25,9782868"/>
    <x v="15"/>
    <n v="11"/>
    <n v="0.4"/>
    <s v="3Φ"/>
    <x v="27"/>
    <s v="Morris Awerbuch Jhb"/>
    <n v="8246"/>
    <n v="38808"/>
    <n v="6036.7999999999993"/>
    <n v="45"/>
    <n v="5"/>
    <n v="1940.4"/>
  </r>
  <r>
    <n v="10141103"/>
    <x v="3"/>
    <s v="Minisubstation"/>
    <n v="0"/>
    <s v="32,5896561"/>
    <s v="-25,9821616"/>
    <x v="15"/>
    <n v="11"/>
    <n v="0.4"/>
    <s v="3Φ"/>
    <x v="27"/>
    <n v="0"/>
    <n v="0"/>
    <n v="38808"/>
    <n v="6036.7999999999993"/>
    <n v="45"/>
    <n v="5"/>
    <n v="1940.4"/>
  </r>
  <r>
    <n v="10141103"/>
    <x v="3"/>
    <s v="Minisubstation"/>
    <s v="   PT 98-A"/>
    <n v="692177"/>
    <n v="7805892.5"/>
    <x v="26"/>
    <n v="6.6"/>
    <n v="0.4"/>
    <s v="3Φ"/>
    <x v="9"/>
    <s v="G.E.C"/>
    <n v="26.2"/>
    <n v="16982"/>
    <n v="1207.6088888888892"/>
    <n v="45"/>
    <n v="1"/>
    <n v="849.10000000000014"/>
  </r>
  <r>
    <n v="10141103"/>
    <x v="3"/>
    <s v="Minisubstation"/>
    <n v="0"/>
    <s v="32,5944785"/>
    <s v="-25,9732336"/>
    <x v="12"/>
    <n v="11"/>
    <n v="0.4"/>
    <s v="3Φ"/>
    <x v="28"/>
    <s v="Motra"/>
    <n v="0"/>
    <n v="33964"/>
    <n v="3132.2355555555559"/>
    <n v="45"/>
    <n v="2"/>
    <n v="1698.2000000000003"/>
  </r>
  <r>
    <n v="10141103"/>
    <x v="3"/>
    <s v="Minisubstation"/>
    <n v="0"/>
    <s v="32,5916649"/>
    <s v="-25,9719759"/>
    <x v="12"/>
    <n v="11"/>
    <n v="0.4"/>
    <s v="3Φ"/>
    <x v="28"/>
    <s v="Motra"/>
    <s v="LEL9508"/>
    <n v="33964"/>
    <n v="3132.2355555555559"/>
    <n v="45"/>
    <n v="2"/>
    <n v="1698.2000000000003"/>
  </r>
  <r>
    <n v="10141103"/>
    <x v="3"/>
    <s v="Minisubstation"/>
    <n v="0"/>
    <s v="32,5927925"/>
    <s v="-25,9717734"/>
    <x v="12"/>
    <n v="11"/>
    <n v="0.4"/>
    <s v="3Φ"/>
    <x v="28"/>
    <n v="0"/>
    <n v="0"/>
    <n v="33964"/>
    <n v="3132.2355555555559"/>
    <n v="45"/>
    <n v="2"/>
    <n v="1698.2000000000003"/>
  </r>
  <r>
    <n v="10141103"/>
    <x v="3"/>
    <s v="Minisubstation"/>
    <n v="0"/>
    <s v="32,5912368"/>
    <s v="-25,9691724"/>
    <x v="12"/>
    <n v="11"/>
    <n v="0.4"/>
    <s v="3Φ"/>
    <x v="28"/>
    <n v="0"/>
    <n v="0"/>
    <n v="33964"/>
    <n v="3132.2355555555559"/>
    <n v="45"/>
    <n v="2"/>
    <n v="1698.2000000000003"/>
  </r>
  <r>
    <n v="10141103"/>
    <x v="3"/>
    <s v="Minisubstation"/>
    <n v="0"/>
    <s v="32,5924799"/>
    <s v="-25,9681839"/>
    <x v="12"/>
    <n v="11"/>
    <n v="0.4"/>
    <s v="3Φ"/>
    <x v="28"/>
    <n v="0"/>
    <n v="0"/>
    <n v="33964"/>
    <n v="3132.2355555555559"/>
    <n v="45"/>
    <n v="2"/>
    <n v="1698.2000000000003"/>
  </r>
  <r>
    <n v="10141103"/>
    <x v="3"/>
    <s v="Minisubstation"/>
    <n v="0"/>
    <s v="32,5944524"/>
    <s v="-25,9741159"/>
    <x v="12"/>
    <n v="11"/>
    <n v="0.4"/>
    <s v="3Φ"/>
    <x v="28"/>
    <n v="0"/>
    <s v="FOTO"/>
    <n v="33964"/>
    <n v="3132.2355555555559"/>
    <n v="45"/>
    <n v="2"/>
    <n v="1698.2000000000003"/>
  </r>
  <r>
    <n v="10141103"/>
    <x v="3"/>
    <s v="Minisubstation"/>
    <n v="0"/>
    <s v="32,5944785"/>
    <s v="-25,9732336"/>
    <x v="12"/>
    <n v="11"/>
    <n v="0.4"/>
    <s v="3Φ"/>
    <x v="28"/>
    <s v="Motra"/>
    <s v="?"/>
    <n v="33964"/>
    <n v="3132.2355555555559"/>
    <n v="45"/>
    <n v="2"/>
    <n v="1698.2000000000003"/>
  </r>
  <r>
    <n v="10141103"/>
    <x v="3"/>
    <s v="Minisubstation"/>
    <n v="0"/>
    <s v="32,5916649"/>
    <s v="-25,9719759"/>
    <x v="12"/>
    <n v="11"/>
    <n v="0.4"/>
    <s v="3Φ"/>
    <x v="28"/>
    <s v="Motra"/>
    <s v="LEL9508"/>
    <n v="33964"/>
    <n v="3132.2355555555559"/>
    <n v="45"/>
    <n v="2"/>
    <n v="1698.2000000000003"/>
  </r>
  <r>
    <n v="10141103"/>
    <x v="3"/>
    <s v="Minisubstation"/>
    <n v="0"/>
    <s v="32,5927925"/>
    <s v="-25,9717734"/>
    <x v="12"/>
    <n v="11"/>
    <n v="0.4"/>
    <s v="3Φ"/>
    <x v="28"/>
    <n v="0"/>
    <n v="0"/>
    <n v="33964"/>
    <n v="3132.2355555555559"/>
    <n v="45"/>
    <n v="2"/>
    <n v="1698.2000000000003"/>
  </r>
  <r>
    <n v="10141103"/>
    <x v="3"/>
    <s v="Minisubstation"/>
    <n v="0"/>
    <s v="32,5912368"/>
    <s v="-25,9691724"/>
    <x v="12"/>
    <n v="11"/>
    <n v="0.4"/>
    <s v="3Φ"/>
    <x v="28"/>
    <n v="0"/>
    <n v="0"/>
    <n v="33964"/>
    <n v="3132.2355555555559"/>
    <n v="45"/>
    <n v="2"/>
    <n v="1698.2000000000003"/>
  </r>
  <r>
    <n v="10141103"/>
    <x v="3"/>
    <s v="Minisubstation"/>
    <n v="0"/>
    <s v="32,5924799"/>
    <s v="-25,9681839"/>
    <x v="12"/>
    <n v="11"/>
    <n v="0.4"/>
    <s v="3Φ"/>
    <x v="28"/>
    <n v="0"/>
    <n v="0"/>
    <n v="33964"/>
    <n v="3132.2355555555559"/>
    <n v="45"/>
    <n v="2"/>
    <n v="1698.2000000000003"/>
  </r>
  <r>
    <n v="10141103"/>
    <x v="3"/>
    <s v="Minisubstation"/>
    <n v="0"/>
    <s v="32,5940466"/>
    <s v="-25,9747522"/>
    <x v="12"/>
    <n v="11"/>
    <n v="0.4"/>
    <s v="3Φ"/>
    <x v="28"/>
    <n v="0"/>
    <n v="0"/>
    <n v="33964"/>
    <n v="3132.2355555555559"/>
    <n v="45"/>
    <n v="2"/>
    <n v="1698.2000000000003"/>
  </r>
  <r>
    <n v="10141103"/>
    <x v="3"/>
    <s v="Minisubstation"/>
    <n v="0"/>
    <s v="32,5944524"/>
    <s v="-25,9741159"/>
    <x v="12"/>
    <n v="11"/>
    <n v="0.4"/>
    <s v="3Φ"/>
    <x v="28"/>
    <s v="foto"/>
    <s v="FOTO"/>
    <n v="33964"/>
    <n v="3132.2355555555559"/>
    <n v="45"/>
    <n v="2"/>
    <n v="1698.2000000000003"/>
  </r>
  <r>
    <n v="10141103"/>
    <x v="3"/>
    <s v="Minisubstation"/>
    <n v="0"/>
    <s v="32,5904446"/>
    <s v="-25,9751026"/>
    <x v="15"/>
    <n v="11"/>
    <n v="0.4"/>
    <s v="3Φ"/>
    <x v="28"/>
    <s v="foto"/>
    <s v="FOTO"/>
    <n v="38808"/>
    <n v="3578.96"/>
    <n v="45"/>
    <n v="2"/>
    <n v="1940.4"/>
  </r>
  <r>
    <n v="10141103"/>
    <x v="3"/>
    <s v="Minisubstation"/>
    <n v="0"/>
    <s v="32,5743244"/>
    <s v="-25,9739752"/>
    <x v="11"/>
    <n v="11"/>
    <n v="0.4"/>
    <s v="3Φ"/>
    <x v="28"/>
    <s v="Travo Union"/>
    <s v="K712581"/>
    <n v="43666"/>
    <n v="4026.9755555555566"/>
    <n v="45"/>
    <n v="2"/>
    <n v="2183.3000000000006"/>
  </r>
  <r>
    <n v="10141103"/>
    <x v="3"/>
    <s v="Minisubstation"/>
    <n v="0"/>
    <s v="32,5743244"/>
    <s v="-25,9739752"/>
    <x v="11"/>
    <n v="11"/>
    <n v="0.4"/>
    <s v="3Φ"/>
    <x v="28"/>
    <s v="Travo Union"/>
    <s v="K712580"/>
    <n v="43666"/>
    <n v="4026.9755555555566"/>
    <n v="45"/>
    <n v="2"/>
    <n v="2183.3000000000006"/>
  </r>
  <r>
    <n v="10141103"/>
    <x v="3"/>
    <s v="Minisubstation"/>
    <s v="PT262"/>
    <n v="0"/>
    <n v="0"/>
    <x v="12"/>
    <n v="11"/>
    <n v="0.4"/>
    <s v="3Φ"/>
    <x v="3"/>
    <n v="0"/>
    <n v="0"/>
    <n v="33964"/>
    <n v="3849.2533333333336"/>
    <n v="45"/>
    <n v="3"/>
    <n v="1698.2000000000003"/>
  </r>
  <r>
    <n v="10141103"/>
    <x v="3"/>
    <s v="Minisubstation"/>
    <s v="PT31"/>
    <n v="0"/>
    <n v="0"/>
    <x v="12"/>
    <n v="11"/>
    <n v="0.4"/>
    <s v="3Φ"/>
    <x v="3"/>
    <s v="EFACEC"/>
    <n v="3386"/>
    <n v="33964"/>
    <n v="3849.2533333333336"/>
    <n v="45"/>
    <n v="3"/>
    <n v="1698.2000000000003"/>
  </r>
  <r>
    <n v="10141103"/>
    <x v="3"/>
    <s v="Minisubstation"/>
    <s v="PT 49"/>
    <n v="0"/>
    <n v="0"/>
    <x v="12"/>
    <n v="11"/>
    <n v="0.4"/>
    <s v="3Φ"/>
    <x v="3"/>
    <s v="EFACEC"/>
    <n v="0"/>
    <n v="33964"/>
    <n v="3849.2533333333336"/>
    <n v="45"/>
    <n v="3"/>
    <n v="1698.2000000000003"/>
  </r>
  <r>
    <n v="10141103"/>
    <x v="3"/>
    <s v="Minisubstation"/>
    <s v="PT 15"/>
    <n v="0"/>
    <n v="0"/>
    <x v="12"/>
    <n v="11"/>
    <n v="0.4"/>
    <s v="3Φ"/>
    <x v="3"/>
    <s v="EFACEC"/>
    <n v="3329"/>
    <n v="33964"/>
    <n v="3849.2533333333336"/>
    <n v="45"/>
    <n v="3"/>
    <n v="1698.2000000000003"/>
  </r>
  <r>
    <n v="10141103"/>
    <x v="3"/>
    <s v="Minisubstation"/>
    <s v="PT17"/>
    <s v="S 19°51'01.55&quot;"/>
    <s v="E 034°52'.05&quot;"/>
    <x v="15"/>
    <n v="22"/>
    <n v="0.4"/>
    <s v="3Φ"/>
    <x v="4"/>
    <s v="EFACEC"/>
    <n v="272224"/>
    <n v="38808"/>
    <n v="5217.5200000000004"/>
    <n v="45"/>
    <n v="4"/>
    <n v="1940.4"/>
  </r>
  <r>
    <n v="10141103"/>
    <x v="3"/>
    <s v="Minisubstation"/>
    <s v="PTS 70"/>
    <n v="0"/>
    <n v="0"/>
    <x v="12"/>
    <n v="11"/>
    <n v="0.4"/>
    <s v="3Φ"/>
    <x v="10"/>
    <s v="EFACEC"/>
    <n v="0"/>
    <n v="33964"/>
    <n v="5283.2888888888883"/>
    <n v="45"/>
    <n v="5"/>
    <n v="1698.2000000000003"/>
  </r>
  <r>
    <n v="10141103"/>
    <x v="3"/>
    <s v="Minisubstation"/>
    <s v="AGXX/PTS0108"/>
    <s v="25º 03.305"/>
    <s v="033º 41.645"/>
    <x v="7"/>
    <n v="11"/>
    <n v="0.4"/>
    <s v="3Φ"/>
    <x v="29"/>
    <s v="TSA"/>
    <s v="P03364A"/>
    <n v="24262"/>
    <n v="4286.2866666666669"/>
    <n v="45"/>
    <n v="6"/>
    <n v="1213.1000000000001"/>
  </r>
  <r>
    <n v="10141103"/>
    <x v="3"/>
    <s v="Minisubstation"/>
    <s v="SS1"/>
    <s v="S17 52 56.31"/>
    <s v="E036 52 93.11"/>
    <x v="7"/>
    <n v="11"/>
    <n v="0.4"/>
    <s v="3Φ"/>
    <x v="29"/>
    <s v="HAWKER SIDDELEY"/>
    <s v="61217/1"/>
    <n v="24262"/>
    <n v="4286.2866666666669"/>
    <n v="45"/>
    <n v="6"/>
    <n v="1213.1000000000001"/>
  </r>
  <r>
    <n v="10141103"/>
    <x v="3"/>
    <s v="Minisubstation"/>
    <s v="PT 12"/>
    <n v="0"/>
    <n v="0"/>
    <x v="15"/>
    <n v="11"/>
    <n v="0.4"/>
    <s v="3Φ"/>
    <x v="30"/>
    <s v="EFACEC"/>
    <n v="0"/>
    <n v="38808"/>
    <n v="8494.64"/>
    <n v="45"/>
    <n v="8"/>
    <n v="1940.4"/>
  </r>
  <r>
    <n v="10141103"/>
    <x v="3"/>
    <s v="Minisubstation"/>
    <n v="0"/>
    <s v="32,5828378"/>
    <s v="-25,9734347"/>
    <x v="30"/>
    <n v="11"/>
    <n v="0.4"/>
    <s v="3Φ"/>
    <x v="12"/>
    <s v="Motra"/>
    <s v="LEL19338"/>
    <n v="43666"/>
    <n v="10479.840000000002"/>
    <n v="45"/>
    <n v="9"/>
    <n v="2183.3000000000006"/>
  </r>
  <r>
    <n v="10141103"/>
    <x v="3"/>
    <s v="Minisubstation"/>
    <n v="0"/>
    <s v="32,5828378"/>
    <s v="-25,9734347"/>
    <x v="30"/>
    <n v="11"/>
    <n v="0.4"/>
    <s v="3Φ"/>
    <x v="12"/>
    <s v="Motra"/>
    <s v="LEL19338"/>
    <n v="43666"/>
    <n v="10479.840000000002"/>
    <n v="45"/>
    <n v="9"/>
    <n v="2183.3000000000006"/>
  </r>
  <r>
    <n v="10141103"/>
    <x v="3"/>
    <s v="Minisubstation"/>
    <n v="0"/>
    <s v="32,59493256"/>
    <s v="-25,9529424"/>
    <x v="30"/>
    <n v="11"/>
    <n v="0.4"/>
    <s v="3Φ"/>
    <x v="12"/>
    <s v="Motra"/>
    <s v="LEL19339"/>
    <n v="43666"/>
    <n v="10479.840000000002"/>
    <n v="45"/>
    <n v="9"/>
    <n v="2183.3000000000006"/>
  </r>
  <r>
    <n v="10141103"/>
    <x v="3"/>
    <s v="Minisubstation"/>
    <n v="0"/>
    <s v="32,6016942"/>
    <s v="-25,9467893"/>
    <x v="30"/>
    <n v="11"/>
    <n v="0.4"/>
    <s v="3Φ"/>
    <x v="12"/>
    <n v="0"/>
    <n v="0"/>
    <n v="43666"/>
    <n v="10479.840000000002"/>
    <n v="45"/>
    <n v="9"/>
    <n v="2183.3000000000006"/>
  </r>
  <r>
    <n v="10141103"/>
    <x v="3"/>
    <s v="Minisubstation"/>
    <n v="0"/>
    <s v="32,6052033"/>
    <s v="-25,9489079"/>
    <x v="30"/>
    <n v="11"/>
    <n v="0.4"/>
    <s v="3Φ"/>
    <x v="12"/>
    <n v="0"/>
    <n v="0"/>
    <n v="43666"/>
    <n v="10479.840000000002"/>
    <n v="45"/>
    <n v="9"/>
    <n v="2183.3000000000006"/>
  </r>
  <r>
    <n v="10141103"/>
    <x v="3"/>
    <s v="Minisubstation"/>
    <n v="0"/>
    <s v="32,6063566"/>
    <s v="-25,9493333"/>
    <x v="30"/>
    <n v="11"/>
    <n v="0.4"/>
    <s v="3Φ"/>
    <x v="12"/>
    <n v="0"/>
    <n v="0"/>
    <n v="43666"/>
    <n v="10479.840000000002"/>
    <n v="45"/>
    <n v="9"/>
    <n v="2183.3000000000006"/>
  </r>
  <r>
    <n v="10141103"/>
    <x v="3"/>
    <s v="Minisubstation"/>
    <n v="0"/>
    <s v="32,6062147"/>
    <s v="-25,9504557"/>
    <x v="30"/>
    <n v="11"/>
    <n v="0.4"/>
    <s v="3Φ"/>
    <x v="12"/>
    <n v="0"/>
    <n v="0"/>
    <n v="43666"/>
    <n v="10479.840000000002"/>
    <n v="45"/>
    <n v="9"/>
    <n v="2183.3000000000006"/>
  </r>
  <r>
    <n v="10141103"/>
    <x v="3"/>
    <s v="Minisubstation"/>
    <n v="0"/>
    <s v="32,5982181"/>
    <s v="-25,9667012"/>
    <x v="30"/>
    <n v="11"/>
    <n v="0.4"/>
    <s v="3Φ"/>
    <x v="12"/>
    <n v="0"/>
    <n v="0"/>
    <n v="43666"/>
    <n v="10479.840000000002"/>
    <n v="45"/>
    <n v="9"/>
    <n v="2183.3000000000006"/>
  </r>
  <r>
    <n v="10141103"/>
    <x v="3"/>
    <s v="Minisubstation"/>
    <n v="0"/>
    <s v="32,5980406"/>
    <s v="-25,9655008"/>
    <x v="30"/>
    <n v="11"/>
    <n v="0.4"/>
    <s v="3Φ"/>
    <x v="12"/>
    <n v="0"/>
    <n v="0"/>
    <n v="43666"/>
    <n v="10479.840000000002"/>
    <n v="45"/>
    <n v="9"/>
    <n v="2183.3000000000006"/>
  </r>
  <r>
    <n v="10141103"/>
    <x v="3"/>
    <s v="Minisubstation"/>
    <n v="0"/>
    <s v="32,5980042"/>
    <s v="-25,9640984"/>
    <x v="30"/>
    <n v="11"/>
    <n v="0.4"/>
    <s v="3Φ"/>
    <x v="12"/>
    <n v="0"/>
    <n v="0"/>
    <n v="43666"/>
    <n v="10479.840000000002"/>
    <n v="45"/>
    <n v="9"/>
    <n v="2183.3000000000006"/>
  </r>
  <r>
    <n v="10141103"/>
    <x v="3"/>
    <s v="Minisubstation"/>
    <s v="PS1 OUTDOOR"/>
    <s v="S17 52 02.13"/>
    <s v="E036 52 65.52"/>
    <x v="7"/>
    <n v="33"/>
    <n v="0.4"/>
    <s v="3Φ"/>
    <x v="12"/>
    <s v="ASEA"/>
    <n v="7260877"/>
    <n v="50932"/>
    <n v="12223.68"/>
    <n v="45"/>
    <n v="9"/>
    <n v="2546.6"/>
  </r>
  <r>
    <n v="10141103"/>
    <x v="3"/>
    <s v="Minisubstation"/>
    <n v="0"/>
    <n v="32.542050099999997"/>
    <n v="-25.943615399999999"/>
    <x v="18"/>
    <n v="11"/>
    <n v="0.4"/>
    <s v="3Φ"/>
    <x v="5"/>
    <s v="Hawker Siddeley"/>
    <s v="M2779/1"/>
    <n v="16982"/>
    <n v="4434.1888888888889"/>
    <n v="45"/>
    <n v="10"/>
    <n v="849.10000000000014"/>
  </r>
  <r>
    <n v="10141103"/>
    <x v="3"/>
    <s v="Minisubstation"/>
    <n v="0"/>
    <s v="32,5932703"/>
    <s v="-25,9613486"/>
    <x v="18"/>
    <n v="11"/>
    <n v="0.4"/>
    <s v="3Φ"/>
    <x v="13"/>
    <s v="Tanelec"/>
    <s v="T2200"/>
    <n v="16982"/>
    <n v="5509.7155555555546"/>
    <n v="45"/>
    <n v="13"/>
    <n v="849.10000000000014"/>
  </r>
  <r>
    <n v="10141103"/>
    <x v="3"/>
    <s v="Minisubstation"/>
    <n v="0"/>
    <s v="32,5941886"/>
    <s v="-25,9590893"/>
    <x v="18"/>
    <n v="11"/>
    <n v="0.4"/>
    <s v="3Φ"/>
    <x v="13"/>
    <n v="0"/>
    <n v="0"/>
    <n v="16982"/>
    <n v="5509.7155555555546"/>
    <n v="45"/>
    <n v="13"/>
    <n v="849.10000000000014"/>
  </r>
  <r>
    <n v="10141103"/>
    <x v="3"/>
    <s v="Minisubstation"/>
    <n v="0"/>
    <s v="32,5944298"/>
    <s v="-25,9586704"/>
    <x v="18"/>
    <n v="11"/>
    <n v="0.4"/>
    <s v="3Φ"/>
    <x v="13"/>
    <n v="0"/>
    <n v="0"/>
    <n v="16982"/>
    <n v="5509.7155555555546"/>
    <n v="45"/>
    <n v="13"/>
    <n v="849.10000000000014"/>
  </r>
  <r>
    <n v="10141103"/>
    <x v="3"/>
    <s v="Minisubstation"/>
    <n v="0"/>
    <s v="32,5974309"/>
    <s v="-25,9582039"/>
    <x v="18"/>
    <n v="11"/>
    <n v="0.4"/>
    <s v="3Φ"/>
    <x v="13"/>
    <n v="0"/>
    <n v="0"/>
    <n v="16982"/>
    <n v="5509.7155555555546"/>
    <n v="45"/>
    <n v="13"/>
    <n v="849.10000000000014"/>
  </r>
  <r>
    <n v="10141103"/>
    <x v="3"/>
    <s v="Minisubstation"/>
    <n v="0"/>
    <s v="32,5999851"/>
    <s v="-25,9591621"/>
    <x v="12"/>
    <n v="11"/>
    <n v="0.4"/>
    <s v="3Φ"/>
    <x v="13"/>
    <s v="Efacec"/>
    <n v="2790"/>
    <n v="33964"/>
    <n v="11019.431111111109"/>
    <n v="45"/>
    <n v="13"/>
    <n v="1698.2000000000003"/>
  </r>
  <r>
    <n v="10141103"/>
    <x v="3"/>
    <s v="Minisubstation"/>
    <n v="0"/>
    <s v="32,5904632"/>
    <s v="-25,9751038"/>
    <x v="15"/>
    <n v="11"/>
    <n v="0.4"/>
    <s v="3Φ"/>
    <x v="13"/>
    <s v="Tanelec"/>
    <s v="T-2207"/>
    <n v="38808"/>
    <n v="12591.04"/>
    <n v="45"/>
    <n v="13"/>
    <n v="1940.4"/>
  </r>
  <r>
    <n v="10141103"/>
    <x v="3"/>
    <s v="Minisubstation"/>
    <n v="0"/>
    <s v="32,5904632"/>
    <s v="-25,9751038"/>
    <x v="15"/>
    <n v="11"/>
    <n v="0.4"/>
    <s v="3Φ"/>
    <x v="13"/>
    <s v="Tanelec"/>
    <s v="T-2207"/>
    <n v="38808"/>
    <n v="12591.04"/>
    <n v="45"/>
    <n v="13"/>
    <n v="1940.4"/>
  </r>
  <r>
    <n v="10141103"/>
    <x v="3"/>
    <s v="Minisubstation"/>
    <s v="AGCHI/PT42"/>
    <s v="S19 06 32,96"/>
    <s v="E033 28 13,35"/>
    <x v="18"/>
    <n v="6.6"/>
    <n v="0.4"/>
    <s v="3Φ"/>
    <x v="2"/>
    <s v="EFACEC"/>
    <s v="10180.2"/>
    <n v="16982"/>
    <n v="6226.7333333333327"/>
    <n v="45"/>
    <n v="15"/>
    <n v="849.10000000000014"/>
  </r>
  <r>
    <n v="10141103"/>
    <x v="3"/>
    <s v="Minisubstation"/>
    <n v="0"/>
    <s v="32,5951376"/>
    <s v="-25,9613478"/>
    <x v="18"/>
    <n v="11"/>
    <n v="0.4"/>
    <s v="3Φ"/>
    <x v="15"/>
    <s v="France Transfo"/>
    <s v="161330-02"/>
    <n v="16982"/>
    <n v="6943.7511111111107"/>
    <n v="45"/>
    <n v="17"/>
    <n v="849.10000000000014"/>
  </r>
  <r>
    <n v="10141103"/>
    <x v="3"/>
    <s v="Minisubstation"/>
    <n v="0"/>
    <s v="32,595097"/>
    <s v="-25,9592593"/>
    <x v="18"/>
    <n v="11"/>
    <n v="0.4"/>
    <s v="3Φ"/>
    <x v="15"/>
    <n v="0"/>
    <n v="0"/>
    <n v="16982"/>
    <n v="6943.7511111111107"/>
    <n v="45"/>
    <n v="17"/>
    <n v="849.10000000000014"/>
  </r>
  <r>
    <n v="10141103"/>
    <x v="3"/>
    <s v="Minisubstation"/>
    <n v="0"/>
    <s v="32,5759682"/>
    <s v="-25,9697793"/>
    <x v="18"/>
    <n v="11"/>
    <n v="0.4"/>
    <s v="3Φ"/>
    <x v="15"/>
    <s v="Tanelec"/>
    <s v="T-6192"/>
    <n v="16982"/>
    <n v="6943.7511111111107"/>
    <n v="45"/>
    <n v="17"/>
    <n v="849.10000000000014"/>
  </r>
  <r>
    <n v="10141103"/>
    <x v="3"/>
    <s v="Minisubstation"/>
    <n v="0"/>
    <s v="32,6130848"/>
    <s v="-25,9479551"/>
    <x v="12"/>
    <n v="11"/>
    <n v="0.4"/>
    <s v="3Φ"/>
    <x v="15"/>
    <s v="France Transfo"/>
    <s v="161323-01"/>
    <n v="33964"/>
    <n v="13887.502222222221"/>
    <n v="45"/>
    <n v="17"/>
    <n v="1698.2000000000003"/>
  </r>
  <r>
    <n v="10141103"/>
    <x v="3"/>
    <s v="Minisubstation"/>
    <n v="0"/>
    <s v="32,6122796"/>
    <s v="-25,9487995"/>
    <x v="12"/>
    <n v="11"/>
    <n v="0.4"/>
    <s v="3Φ"/>
    <x v="15"/>
    <n v="0"/>
    <n v="0"/>
    <n v="33964"/>
    <n v="13887.502222222221"/>
    <n v="45"/>
    <n v="17"/>
    <n v="1698.2000000000003"/>
  </r>
  <r>
    <n v="10141103"/>
    <x v="3"/>
    <s v="Minisubstation"/>
    <s v="PT 5"/>
    <n v="0"/>
    <n v="0"/>
    <x v="15"/>
    <n v="11"/>
    <n v="0.4"/>
    <s v="3Φ"/>
    <x v="15"/>
    <s v="TANELEC"/>
    <s v="T-6203"/>
    <n v="38808"/>
    <n v="15868.16"/>
    <n v="45"/>
    <n v="17"/>
    <n v="1940.4"/>
  </r>
  <r>
    <n v="10141103"/>
    <x v="3"/>
    <s v="Minisubstation"/>
    <n v="0"/>
    <s v="32,5854239"/>
    <s v="-25,9539346"/>
    <x v="12"/>
    <n v="11"/>
    <n v="0.4"/>
    <s v="3Φ"/>
    <x v="33"/>
    <s v="Efacec"/>
    <s v="CEI76-1976"/>
    <n v="33964"/>
    <n v="14604.520000000002"/>
    <n v="45"/>
    <n v="18"/>
    <n v="1698.2000000000003"/>
  </r>
  <r>
    <n v="10141103"/>
    <x v="3"/>
    <s v="Minisubstation"/>
    <n v="0"/>
    <s v="32,5831512"/>
    <s v="-25,9540076"/>
    <x v="12"/>
    <n v="11"/>
    <n v="0.4"/>
    <s v="3Φ"/>
    <x v="33"/>
    <n v="0"/>
    <n v="0"/>
    <n v="33964"/>
    <n v="14604.520000000002"/>
    <n v="45"/>
    <n v="18"/>
    <n v="1698.2000000000003"/>
  </r>
  <r>
    <n v="10141103"/>
    <x v="3"/>
    <s v="Minisubstation"/>
    <n v="0"/>
    <s v="32,5840269"/>
    <s v="-25,9520269"/>
    <x v="12"/>
    <n v="11"/>
    <n v="0.4"/>
    <s v="3Φ"/>
    <x v="33"/>
    <n v="0"/>
    <n v="0"/>
    <n v="33964"/>
    <n v="14604.520000000002"/>
    <n v="45"/>
    <n v="18"/>
    <n v="1698.2000000000003"/>
  </r>
  <r>
    <n v="10141103"/>
    <x v="3"/>
    <s v="Minisubstation"/>
    <n v="0"/>
    <s v="32,5872027"/>
    <s v="-25,9522351"/>
    <x v="12"/>
    <n v="11"/>
    <n v="0.4"/>
    <s v="3Φ"/>
    <x v="33"/>
    <n v="0"/>
    <n v="0"/>
    <n v="33964"/>
    <n v="14604.520000000002"/>
    <n v="45"/>
    <n v="18"/>
    <n v="1698.2000000000003"/>
  </r>
  <r>
    <n v="10141103"/>
    <x v="3"/>
    <s v="Minisubstation"/>
    <s v="PT 32"/>
    <n v="0"/>
    <n v="0"/>
    <x v="15"/>
    <n v="11"/>
    <n v="0.4"/>
    <s v="3Φ"/>
    <x v="33"/>
    <s v="TANELEC"/>
    <s v="T6861"/>
    <n v="38808"/>
    <n v="16687.439999999999"/>
    <n v="45"/>
    <n v="18"/>
    <n v="1940.4"/>
  </r>
  <r>
    <n v="10141103"/>
    <x v="3"/>
    <s v="Minisubstation"/>
    <n v="0"/>
    <s v="32,6109819"/>
    <s v="-25,9168916"/>
    <x v="15"/>
    <n v="11"/>
    <n v="0.4"/>
    <s v="3Φ"/>
    <x v="33"/>
    <n v="0"/>
    <n v="0"/>
    <n v="38808"/>
    <n v="16687.439999999999"/>
    <n v="45"/>
    <n v="18"/>
    <n v="1940.4"/>
  </r>
  <r>
    <s v="HV Tfrfs_008"/>
    <x v="3"/>
    <s v="Neutral Grounding Resistance"/>
    <s v="BELENE"/>
    <s v="S25ᵒ16'34,18&quot;"/>
    <s v="E33ᵒ15'04,33&quot;"/>
    <x v="22"/>
    <n v="33"/>
    <n v="11"/>
    <s v="3Φ"/>
    <x v="7"/>
    <s v="JOHNSON &amp; PHILLIPS TRANSFORMERS"/>
    <n v="5830"/>
    <n v="285866"/>
    <n v="19724.754000000001"/>
    <n v="50"/>
    <n v="1"/>
    <n v="14293.300000000001"/>
  </r>
  <r>
    <n v="10141103"/>
    <x v="3"/>
    <s v="Pole-Mounted Transformer"/>
    <s v="Inhambane"/>
    <s v="35,38060"/>
    <s v="-23,86381"/>
    <x v="26"/>
    <n v="33"/>
    <n v="0.4"/>
    <s v="3Φ"/>
    <x v="35"/>
    <s v="ENAE"/>
    <s v="SP-HIP"/>
    <n v="14546"/>
    <n v="2262.7111111111112"/>
    <n v="45"/>
    <n v="5"/>
    <n v="727.30000000000007"/>
  </r>
  <r>
    <n v="10141103"/>
    <x v="3"/>
    <s v="Pole-Mounted Transformer"/>
    <s v="Inhambane"/>
    <s v="35,38602"/>
    <s v="-23,86528"/>
    <x v="26"/>
    <n v="33"/>
    <n v="0.4"/>
    <s v="3Φ"/>
    <x v="35"/>
    <n v="0"/>
    <n v="0"/>
    <n v="14546"/>
    <n v="2262.7111111111112"/>
    <n v="45"/>
    <n v="5"/>
    <n v="727.30000000000007"/>
  </r>
  <r>
    <n v="10141103"/>
    <x v="3"/>
    <s v="Pole-Mounted Transformer"/>
    <s v="Inhambane"/>
    <s v="35,38884"/>
    <s v="-23,86445"/>
    <x v="26"/>
    <n v="33"/>
    <n v="0.4"/>
    <s v="3Φ"/>
    <x v="35"/>
    <n v="0"/>
    <n v="0"/>
    <n v="14546"/>
    <n v="2262.7111111111112"/>
    <n v="45"/>
    <n v="5"/>
    <n v="727.30000000000007"/>
  </r>
  <r>
    <n v="10141103"/>
    <x v="3"/>
    <s v="Pole-Mounted Transformer"/>
    <s v="Inhambane"/>
    <s v="35,38308"/>
    <s v="-23,87742"/>
    <x v="7"/>
    <n v="33"/>
    <n v="0.4"/>
    <s v="3Φ"/>
    <x v="16"/>
    <s v=" Free State Transformers"/>
    <s v="1. SKOU452C/10 &amp; 2. TB 1509150"/>
    <n v="13874"/>
    <n v="2158.1777777777779"/>
    <n v="45"/>
    <n v="5"/>
    <n v="693.70000000000016"/>
  </r>
  <r>
    <n v="10141103"/>
    <x v="3"/>
    <s v="Pole-Mounted Transformer"/>
    <s v="AGCHI/PT17"/>
    <s v="S19 15 59,27 "/>
    <s v="E033 28 50,11"/>
    <x v="43"/>
    <n v="22"/>
    <n v="0.4"/>
    <s v="3Φ"/>
    <x v="36"/>
    <s v="ENAE"/>
    <s v="SP-HIP"/>
    <n v="6062"/>
    <n v="942.97777777777765"/>
    <n v="45"/>
    <n v="5"/>
    <n v="303.10000000000008"/>
  </r>
  <r>
    <n v="10141103"/>
    <x v="3"/>
    <s v="Pole-Mounted Transformer"/>
    <s v="PTS 81"/>
    <s v="32.441923"/>
    <s v="-25.920753"/>
    <x v="12"/>
    <n v="33"/>
    <n v="0.4"/>
    <s v="3Φ"/>
    <x v="18"/>
    <s v="ENGLISH ELECTRIC"/>
    <s v="F05040/1"/>
    <n v="16800"/>
    <n v="2613.333333333333"/>
    <n v="45"/>
    <n v="5"/>
    <n v="840"/>
  </r>
  <r>
    <n v="10141103"/>
    <x v="3"/>
    <s v="Pole-Mounted Transformer"/>
    <s v="PT219"/>
    <n v="701736.4"/>
    <n v="7808895.2999999998"/>
    <x v="10"/>
    <n v="22"/>
    <n v="0.4"/>
    <s v="3Φ"/>
    <x v="26"/>
    <s v="Motra Sabuco"/>
    <n v="6715"/>
    <n v="8008"/>
    <n v="1245.6888888888889"/>
    <n v="45"/>
    <n v="5"/>
    <n v="400.40000000000003"/>
  </r>
  <r>
    <n v="10141103"/>
    <x v="3"/>
    <s v="Pole-Mounted Transformer"/>
    <s v="AGCBT/PTS0189"/>
    <s v="24° 42.866"/>
    <s v="033° 39.766"/>
    <x v="8"/>
    <n v="33"/>
    <n v="0.4"/>
    <s v="3Φ"/>
    <x v="26"/>
    <s v="MOTRA"/>
    <s v="10321102/04"/>
    <n v="9002"/>
    <n v="1400.3111111111109"/>
    <n v="45"/>
    <n v="5"/>
    <n v="450.1"/>
  </r>
  <r>
    <n v="10141103"/>
    <x v="3"/>
    <s v="Pole-Mounted Transformer"/>
    <n v="0"/>
    <s v="32,7309197"/>
    <s v="-25,4191147"/>
    <x v="16"/>
    <n v="33"/>
    <n v="0.4"/>
    <s v="3Φ"/>
    <x v="26"/>
    <s v="Morris Awerbuch"/>
    <n v="8070"/>
    <n v="10682"/>
    <n v="1661.6444444444444"/>
    <n v="45"/>
    <n v="5"/>
    <n v="534.1"/>
  </r>
  <r>
    <n v="10141103"/>
    <x v="3"/>
    <s v="Pole-Mounted Transformer"/>
    <s v="AGCHI/PT18"/>
    <s v="S19 07 21,02"/>
    <s v="E033 27 04,94"/>
    <x v="19"/>
    <n v="22"/>
    <n v="0.4"/>
    <s v="3Φ"/>
    <x v="26"/>
    <s v="MOTRA SABUGO"/>
    <s v="AKOUM508N/20"/>
    <n v="13342"/>
    <n v="2075.422222222222"/>
    <n v="45"/>
    <n v="5"/>
    <n v="667.10000000000014"/>
  </r>
  <r>
    <n v="10141103"/>
    <x v="3"/>
    <s v="Pole-Mounted Transformer"/>
    <s v="PTS 749"/>
    <s v="32.279325"/>
    <s v="-25.071639"/>
    <x v="19"/>
    <n v="33"/>
    <n v="0.4"/>
    <s v="3Φ"/>
    <x v="26"/>
    <s v="PAUWELS"/>
    <n v="2309088"/>
    <n v="13874"/>
    <n v="2158.1777777777779"/>
    <n v="45"/>
    <n v="5"/>
    <n v="693.70000000000016"/>
  </r>
  <r>
    <n v="10141103"/>
    <x v="3"/>
    <s v="Pole-Mounted Transformer"/>
    <s v="PT 70"/>
    <n v="0"/>
    <n v="0"/>
    <x v="26"/>
    <n v="11"/>
    <n v="0.4"/>
    <s v="3Φ"/>
    <x v="26"/>
    <s v="ASEA"/>
    <n v="0"/>
    <n v="13874"/>
    <n v="2158.1777777777779"/>
    <n v="45"/>
    <n v="5"/>
    <n v="693.70000000000016"/>
  </r>
  <r>
    <n v="10141103"/>
    <x v="3"/>
    <s v="Pole-Mounted Transformer"/>
    <s v="AGCHI/PT57"/>
    <s v="S19 07 15,61"/>
    <s v="E033 29 02,56"/>
    <x v="7"/>
    <n v="6.6"/>
    <n v="0.4"/>
    <s v="3Φ"/>
    <x v="27"/>
    <s v="EFACEC"/>
    <s v="NO LABEL ON TRFR"/>
    <n v="8008"/>
    <n v="1245.6888888888889"/>
    <n v="45"/>
    <n v="5"/>
    <n v="400.40000000000003"/>
  </r>
  <r>
    <n v="10141103"/>
    <x v="3"/>
    <s v="Pole-Mounted Transformer"/>
    <s v="AGCHI/PT15"/>
    <s v="S19 06 59,11"/>
    <s v="E033 29 06,59"/>
    <x v="12"/>
    <n v="22"/>
    <n v="0.4"/>
    <s v="3Φ"/>
    <x v="27"/>
    <s v="EFACEC"/>
    <s v="No Info Label "/>
    <n v="14224"/>
    <n v="2212.6222222222223"/>
    <n v="45"/>
    <n v="5"/>
    <n v="711.20000000000016"/>
  </r>
  <r>
    <n v="10141103"/>
    <x v="3"/>
    <s v="Pole-Mounted Transformer"/>
    <s v="PT (Proximo)R"/>
    <s v="32.600415"/>
    <s v="-25.858457"/>
    <x v="18"/>
    <n v="33"/>
    <n v="0.4"/>
    <s v="3Φ"/>
    <x v="27"/>
    <s v="UNELEC"/>
    <n v="382358"/>
    <n v="14546"/>
    <n v="2262.7111111111112"/>
    <n v="45"/>
    <n v="5"/>
    <n v="727.30000000000007"/>
  </r>
  <r>
    <n v="10141103"/>
    <x v="3"/>
    <s v="Pole-Mounted Transformer"/>
    <s v="PT210"/>
    <n v="694942.3"/>
    <n v="7807578.2000000002"/>
    <x v="18"/>
    <n v="22"/>
    <n v="0.4"/>
    <s v="3Φ"/>
    <x v="9"/>
    <s v="EFACEC"/>
    <n v="150541"/>
    <n v="13342"/>
    <n v="948.76444444444451"/>
    <n v="45"/>
    <n v="1"/>
    <n v="667.10000000000014"/>
  </r>
  <r>
    <n v="10141103"/>
    <x v="3"/>
    <s v="Pole-Mounted Transformer"/>
    <s v="PT211"/>
    <n v="695225.1"/>
    <n v="7807191"/>
    <x v="18"/>
    <n v="22"/>
    <n v="0.4"/>
    <s v="3Φ"/>
    <x v="9"/>
    <s v="Efacec"/>
    <n v="15054"/>
    <n v="13342"/>
    <n v="948.76444444444451"/>
    <n v="45"/>
    <n v="1"/>
    <n v="667.10000000000014"/>
  </r>
  <r>
    <n v="10141103"/>
    <x v="3"/>
    <s v="Pole-Mounted Transformer"/>
    <s v="PT215"/>
    <n v="694293.5"/>
    <n v="78047.45"/>
    <x v="18"/>
    <n v="22"/>
    <n v="0.4"/>
    <s v="3Φ"/>
    <x v="9"/>
    <s v="Efacec"/>
    <s v="S/chapa de caract."/>
    <n v="13342"/>
    <n v="948.76444444444451"/>
    <n v="45"/>
    <n v="1"/>
    <n v="667.10000000000014"/>
  </r>
  <r>
    <n v="10141103"/>
    <x v="3"/>
    <s v="Pole-Mounted Transformer"/>
    <s v="PTS 208"/>
    <s v="32.547282"/>
    <s v="-25.876366"/>
    <x v="19"/>
    <n v="33"/>
    <n v="0.4"/>
    <s v="3Φ"/>
    <x v="9"/>
    <s v="MOTRA"/>
    <s v="LEL 8394"/>
    <n v="13874"/>
    <n v="986.59555555555551"/>
    <n v="45"/>
    <n v="1"/>
    <n v="693.70000000000016"/>
  </r>
  <r>
    <n v="10141103"/>
    <x v="3"/>
    <s v="Pole-Mounted Transformer"/>
    <s v="PT120"/>
    <s v="S 19°50'16.01&quot;"/>
    <s v="E 034°51'54.39&quot;"/>
    <x v="12"/>
    <n v="22"/>
    <n v="0.4"/>
    <s v="3Φ"/>
    <x v="9"/>
    <s v="EFACEC"/>
    <s v="NO SERIAL NO."/>
    <n v="14224"/>
    <n v="1011.4844444444446"/>
    <n v="45"/>
    <n v="1"/>
    <n v="711.20000000000016"/>
  </r>
  <r>
    <n v="10141103"/>
    <x v="3"/>
    <s v="Pole-Mounted Transformer"/>
    <s v="PT283"/>
    <n v="697877.5"/>
    <n v="7812900.4000000004"/>
    <x v="10"/>
    <n v="22"/>
    <n v="0.4"/>
    <s v="3Φ"/>
    <x v="28"/>
    <s v="Tanelec"/>
    <n v="125150"/>
    <n v="8008"/>
    <n v="738.51555555555569"/>
    <n v="45"/>
    <n v="2"/>
    <n v="400.40000000000003"/>
  </r>
  <r>
    <n v="10141103"/>
    <x v="3"/>
    <s v="Pole-Mounted Transformer"/>
    <n v="0"/>
    <s v="32,5514248"/>
    <s v="-25,8818298"/>
    <x v="16"/>
    <n v="33"/>
    <n v="0.4"/>
    <s v="3Φ"/>
    <x v="28"/>
    <s v="Motra"/>
    <s v="LEL8810"/>
    <n v="10682"/>
    <n v="985.11777777777786"/>
    <n v="45"/>
    <n v="2"/>
    <n v="534.1"/>
  </r>
  <r>
    <n v="10141103"/>
    <x v="3"/>
    <s v="Pole-Mounted Transformer"/>
    <s v="USMSC/PT3"/>
    <s v="S19 00 07 1"/>
    <s v="E033 05 08,2"/>
    <x v="19"/>
    <n v="6.6"/>
    <n v="0.4"/>
    <s v="3Φ"/>
    <x v="28"/>
    <s v="DECOMMISSIONED"/>
    <n v="0"/>
    <n v="11760"/>
    <n v="1084.5333333333335"/>
    <n v="45"/>
    <n v="2"/>
    <n v="588"/>
  </r>
  <r>
    <n v="10141103"/>
    <x v="3"/>
    <s v="Pole-Mounted Transformer"/>
    <s v="SE-MANJE"/>
    <s v="648907.652"/>
    <s v="8367172.142"/>
    <x v="8"/>
    <n v="33"/>
    <n v="0.4"/>
    <s v="3Φ"/>
    <x v="3"/>
    <s v="EFACEC"/>
    <n v="30943"/>
    <n v="9002"/>
    <n v="1020.2266666666666"/>
    <n v="45"/>
    <n v="3"/>
    <n v="450.1"/>
  </r>
  <r>
    <n v="10141103"/>
    <x v="3"/>
    <s v="Pole-Mounted Transformer"/>
    <s v="SE-CHIMUARA"/>
    <s v="720775.635"/>
    <s v="8069267.287"/>
    <x v="10"/>
    <n v="33"/>
    <n v="0.4"/>
    <s v="3Φ"/>
    <x v="3"/>
    <s v="ITB"/>
    <n v="774608"/>
    <n v="13874"/>
    <n v="1572.3866666666665"/>
    <n v="45"/>
    <n v="3"/>
    <n v="693.70000000000016"/>
  </r>
  <r>
    <n v="10141103"/>
    <x v="3"/>
    <s v="Pole-Mounted Transformer"/>
    <s v="PT 14R"/>
    <n v="0"/>
    <n v="0"/>
    <x v="12"/>
    <n v="33"/>
    <n v="0.4"/>
    <s v="3Φ"/>
    <x v="3"/>
    <s v="MOTRA"/>
    <n v="30"/>
    <n v="16800"/>
    <n v="1904"/>
    <n v="45"/>
    <n v="3"/>
    <n v="840"/>
  </r>
  <r>
    <n v="10141103"/>
    <x v="3"/>
    <s v="Pole-Mounted Transformer"/>
    <s v="USMSC/PT4"/>
    <s v="S18 59 38,4"/>
    <s v="E033 04 40,0"/>
    <x v="8"/>
    <n v="6.6"/>
    <n v="0.4"/>
    <s v="3Φ"/>
    <x v="10"/>
    <s v="TSA"/>
    <s v="112813B01"/>
    <n v="5334"/>
    <n v="829.73333333333335"/>
    <n v="45"/>
    <n v="5"/>
    <n v="266.7"/>
  </r>
  <r>
    <n v="10141103"/>
    <x v="3"/>
    <s v="Pole-Mounted Transformer"/>
    <s v="AGMNC/PT5"/>
    <s v="S18 56 34,6"/>
    <s v="E032 57 53,8"/>
    <x v="19"/>
    <n v="33"/>
    <n v="0.4"/>
    <s v="3Φ"/>
    <x v="10"/>
    <s v="TSA"/>
    <s v="112401B01"/>
    <n v="13874"/>
    <n v="2158.1777777777779"/>
    <n v="45"/>
    <n v="5"/>
    <n v="693.70000000000016"/>
  </r>
  <r>
    <n v="10141103"/>
    <x v="3"/>
    <s v="Pole-Mounted Transformer"/>
    <s v="PTS 1165"/>
    <s v="32.263706"/>
    <s v="-25.071023"/>
    <x v="18"/>
    <n v="33"/>
    <n v="0.4"/>
    <s v="3Φ"/>
    <x v="10"/>
    <s v="&quot;"/>
    <n v="895568"/>
    <n v="14546"/>
    <n v="2262.7111111111112"/>
    <n v="45"/>
    <n v="5"/>
    <n v="727.30000000000007"/>
  </r>
  <r>
    <n v="10141103"/>
    <x v="3"/>
    <s v="Pole-Mounted Transformer"/>
    <s v="NACALA"/>
    <s v="14°39.114"/>
    <s v="40°41.184"/>
    <x v="8"/>
    <n v="33"/>
    <n v="0.4"/>
    <s v="3Φ"/>
    <x v="29"/>
    <n v="0"/>
    <n v="0"/>
    <n v="9002"/>
    <n v="1590.3533333333332"/>
    <n v="45"/>
    <n v="6"/>
    <n v="450.1"/>
  </r>
  <r>
    <n v="10141103"/>
    <x v="3"/>
    <s v="Pole-Mounted Transformer"/>
    <s v="NACALA"/>
    <s v="14°39.114"/>
    <s v="40°41.184"/>
    <x v="8"/>
    <n v="33"/>
    <n v="0.4"/>
    <s v="3Φ"/>
    <x v="29"/>
    <s v="TM"/>
    <n v="920845"/>
    <n v="9002"/>
    <n v="1590.3533333333332"/>
    <n v="45"/>
    <n v="6"/>
    <n v="450.1"/>
  </r>
  <r>
    <n v="10141103"/>
    <x v="3"/>
    <s v="Pole-Mounted Transformer"/>
    <s v="NACALA"/>
    <s v="14°34.315"/>
    <s v="40°41.573"/>
    <x v="10"/>
    <n v="33"/>
    <n v="0.4"/>
    <s v="3Φ"/>
    <x v="29"/>
    <n v="0"/>
    <n v="0"/>
    <n v="13874"/>
    <n v="2451.0733333333337"/>
    <n v="45"/>
    <n v="6"/>
    <n v="693.70000000000016"/>
  </r>
  <r>
    <n v="10141103"/>
    <x v="3"/>
    <s v="Pole-Mounted Transformer"/>
    <s v="NACALA"/>
    <s v="14°34.315"/>
    <s v="40°41.573"/>
    <x v="10"/>
    <n v="33"/>
    <n v="0.4"/>
    <s v="3Φ"/>
    <x v="29"/>
    <s v="TM"/>
    <n v="920864"/>
    <n v="13874"/>
    <n v="2451.0733333333337"/>
    <n v="45"/>
    <n v="6"/>
    <n v="693.70000000000016"/>
  </r>
  <r>
    <n v="10141103"/>
    <x v="3"/>
    <s v="Pole-Mounted Transformer"/>
    <s v="PT 174"/>
    <s v="32.667784"/>
    <s v="-25.856905"/>
    <x v="16"/>
    <n v="11"/>
    <n v="0.4"/>
    <s v="3Φ"/>
    <x v="11"/>
    <s v="IEO"/>
    <s v="3789-2"/>
    <n v="6230"/>
    <n v="1232.1555555555556"/>
    <n v="45"/>
    <n v="7"/>
    <n v="311.5"/>
  </r>
  <r>
    <n v="10141103"/>
    <x v="3"/>
    <s v="Pole-Mounted Transformer"/>
    <s v="PTS - Riopel"/>
    <s v="32.656594"/>
    <s v="-25.747906"/>
    <x v="16"/>
    <n v="33"/>
    <n v="0.4"/>
    <s v="3Φ"/>
    <x v="11"/>
    <s v="IEO"/>
    <n v="378604"/>
    <n v="10682"/>
    <n v="2112.6622222222222"/>
    <n v="45"/>
    <n v="7"/>
    <n v="534.1"/>
  </r>
  <r>
    <n v="10141103"/>
    <x v="3"/>
    <s v="Pole-Mounted Transformer"/>
    <s v="PTS 600 "/>
    <s v="32.087000"/>
    <s v="-25.256298"/>
    <x v="19"/>
    <n v="11"/>
    <n v="0.4"/>
    <s v="3Φ"/>
    <x v="11"/>
    <s v="Energoinvest (Yugoslavia)"/>
    <n v="48306"/>
    <n v="11760"/>
    <n v="2325.8666666666663"/>
    <n v="45"/>
    <n v="7"/>
    <n v="588"/>
  </r>
  <r>
    <n v="10141103"/>
    <x v="3"/>
    <s v="Pole-Mounted Transformer"/>
    <s v="PTS CFM"/>
    <s v="S17 36 44.92"/>
    <s v="E036 49 30.76"/>
    <x v="18"/>
    <n v="11"/>
    <n v="0.4"/>
    <s v="3Φ"/>
    <x v="11"/>
    <s v="EFACEC"/>
    <n v="0"/>
    <n v="11760"/>
    <n v="2325.8666666666663"/>
    <n v="45"/>
    <n v="7"/>
    <n v="588"/>
  </r>
  <r>
    <n v="10141103"/>
    <x v="3"/>
    <s v="Pole-Mounted Transformer"/>
    <s v="PT207"/>
    <n v="689412.2"/>
    <n v="7818867"/>
    <x v="19"/>
    <n v="22"/>
    <n v="0.4"/>
    <s v="3Φ"/>
    <x v="11"/>
    <s v="SMT"/>
    <n v="79322504"/>
    <n v="13342"/>
    <n v="2638.7511111111116"/>
    <n v="45"/>
    <n v="7"/>
    <n v="667.10000000000014"/>
  </r>
  <r>
    <n v="10141103"/>
    <x v="3"/>
    <s v="Pole-Mounted Transformer"/>
    <n v="0"/>
    <s v="32,5405721"/>
    <s v="-25,8836103"/>
    <x v="19"/>
    <n v="33"/>
    <n v="0.4"/>
    <s v="3Φ"/>
    <x v="11"/>
    <s v="EO Transformatoren Breda"/>
    <n v="378402"/>
    <n v="13874"/>
    <n v="2743.9688888888895"/>
    <n v="45"/>
    <n v="7"/>
    <n v="693.70000000000016"/>
  </r>
  <r>
    <n v="10141103"/>
    <x v="3"/>
    <s v="Pole-Mounted Transformer"/>
    <n v="0"/>
    <s v="32,5367978"/>
    <s v="-25,8817898"/>
    <x v="19"/>
    <n v="33"/>
    <n v="0.4"/>
    <s v="3Φ"/>
    <x v="11"/>
    <s v="ABB"/>
    <n v="0"/>
    <n v="13874"/>
    <n v="2743.9688888888895"/>
    <n v="45"/>
    <n v="7"/>
    <n v="693.70000000000016"/>
  </r>
  <r>
    <n v="10141103"/>
    <x v="3"/>
    <s v="Pole-Mounted Transformer"/>
    <s v="AGXX/PTS0057"/>
    <s v="25º 03.990"/>
    <s v="033º 39.143"/>
    <x v="18"/>
    <n v="11"/>
    <n v="0.4"/>
    <s v="3Φ"/>
    <x v="30"/>
    <s v="ASEA"/>
    <n v="57530"/>
    <n v="11760"/>
    <n v="2574.1333333333337"/>
    <n v="45"/>
    <n v="8"/>
    <n v="588"/>
  </r>
  <r>
    <n v="10141103"/>
    <x v="3"/>
    <s v="Pole-Mounted Transformer"/>
    <s v="PTS 1090"/>
    <s v="32,39967"/>
    <s v="-25,99002"/>
    <x v="10"/>
    <n v="33"/>
    <n v="0.4"/>
    <s v="3Φ"/>
    <x v="30"/>
    <s v="Hawker"/>
    <s v="T9769/1"/>
    <n v="13874"/>
    <n v="3036.8644444444449"/>
    <n v="45"/>
    <n v="8"/>
    <n v="693.70000000000016"/>
  </r>
  <r>
    <n v="10141103"/>
    <x v="3"/>
    <s v="Pole-Mounted Transformer"/>
    <s v="AGCHI/PT56"/>
    <s v="S19 11 23,21"/>
    <s v="E33 29 02,95"/>
    <x v="16"/>
    <n v="22"/>
    <n v="0.4"/>
    <s v="3Φ"/>
    <x v="12"/>
    <s v="DESTA "/>
    <s v="T-1195/66"/>
    <n v="6230"/>
    <n v="1495.2000000000003"/>
    <n v="45"/>
    <n v="9"/>
    <n v="311.5"/>
  </r>
  <r>
    <n v="10141103"/>
    <x v="3"/>
    <s v="Pole-Mounted Transformer"/>
    <n v="0"/>
    <s v="35,3369273"/>
    <s v="-23,8490562"/>
    <x v="19"/>
    <n v="33"/>
    <n v="0.4"/>
    <s v="3Φ"/>
    <x v="12"/>
    <s v="MOTRA"/>
    <s v="LEL 19286"/>
    <n v="13874"/>
    <n v="3329.7600000000007"/>
    <n v="45"/>
    <n v="9"/>
    <n v="693.70000000000016"/>
  </r>
  <r>
    <n v="10141103"/>
    <x v="3"/>
    <s v="Pole-Mounted Transformer"/>
    <s v="PTS 561"/>
    <s v="32.392803"/>
    <s v="-25.923164"/>
    <x v="7"/>
    <n v="11"/>
    <n v="0.4"/>
    <s v="3Φ"/>
    <x v="5"/>
    <s v="TANELEC"/>
    <s v="T-0029"/>
    <n v="8008"/>
    <n v="2090.9777777777781"/>
    <n v="45"/>
    <n v="10"/>
    <n v="400.40000000000003"/>
  </r>
  <r>
    <n v="10141103"/>
    <x v="3"/>
    <s v="Pole-Mounted Transformer"/>
    <s v="PTS  543"/>
    <s v="32.383691"/>
    <s v="-25.907095"/>
    <x v="7"/>
    <n v="11"/>
    <n v="0.4"/>
    <s v="3Φ"/>
    <x v="5"/>
    <s v="&quot;"/>
    <s v="T-0032"/>
    <n v="8008"/>
    <n v="2090.9777777777781"/>
    <n v="45"/>
    <n v="10"/>
    <n v="400.40000000000003"/>
  </r>
  <r>
    <n v="10141103"/>
    <x v="3"/>
    <s v="Pole-Mounted Transformer"/>
    <n v="0"/>
    <s v="35,2924238"/>
    <s v="-22,0102934"/>
    <x v="7"/>
    <n v="11"/>
    <n v="0.4"/>
    <s v="3Φ"/>
    <x v="5"/>
    <s v="Tanelec"/>
    <s v="T-0466"/>
    <n v="8008"/>
    <n v="2090.9777777777781"/>
    <n v="45"/>
    <n v="10"/>
    <n v="400.40000000000003"/>
  </r>
  <r>
    <n v="10141103"/>
    <x v="3"/>
    <s v="Pole-Mounted Transformer"/>
    <s v="PTS  251"/>
    <s v="32.376727"/>
    <s v="-25.919566"/>
    <x v="7"/>
    <n v="11"/>
    <n v="0.4"/>
    <s v="3Φ"/>
    <x v="1"/>
    <s v="TANELEC"/>
    <s v="T-0478"/>
    <n v="8008"/>
    <n v="2260.0355555555552"/>
    <n v="45"/>
    <n v="11"/>
    <n v="400.40000000000003"/>
  </r>
  <r>
    <n v="10141103"/>
    <x v="3"/>
    <s v="Pole-Mounted Transformer"/>
    <s v="AGMNC/PT2"/>
    <s v="S18 56 21,48"/>
    <s v="E032 52 08,4"/>
    <x v="18"/>
    <n v="33"/>
    <n v="0.4"/>
    <s v="3Φ"/>
    <x v="1"/>
    <s v="TANLEC"/>
    <s v="T-9106"/>
    <n v="14546"/>
    <n v="4105.2044444444446"/>
    <n v="45"/>
    <n v="11"/>
    <n v="727.30000000000007"/>
  </r>
  <r>
    <n v="10141103"/>
    <x v="3"/>
    <s v="Pole-Mounted Transformer"/>
    <s v="PTS 77"/>
    <s v="32.449330"/>
    <s v="-25.909484"/>
    <x v="13"/>
    <n v="33"/>
    <n v="0.4"/>
    <s v="3Φ"/>
    <x v="1"/>
    <s v="ASEA"/>
    <n v="6115632"/>
    <n v="14546"/>
    <n v="4105.2044444444446"/>
    <n v="45"/>
    <n v="11"/>
    <n v="727.30000000000007"/>
  </r>
  <r>
    <n v="10141103"/>
    <x v="3"/>
    <s v="Pole-Mounted Transformer"/>
    <n v="0"/>
    <s v="32,5956081"/>
    <s v="-25,8777721"/>
    <x v="12"/>
    <n v="33"/>
    <n v="0.4"/>
    <s v="3Φ"/>
    <x v="31"/>
    <s v="Tanelec"/>
    <s v="T-1424"/>
    <n v="16800"/>
    <n v="5096"/>
    <n v="45"/>
    <n v="12"/>
    <n v="840"/>
  </r>
  <r>
    <n v="10141103"/>
    <x v="3"/>
    <s v="Pole-Mounted Transformer"/>
    <n v="0"/>
    <s v="32,453253"/>
    <s v="-25,970053"/>
    <x v="8"/>
    <n v="33"/>
    <n v="0.4"/>
    <s v="3Φ"/>
    <x v="13"/>
    <s v="Tanelec Tanzania"/>
    <s v="T-1814"/>
    <n v="9002"/>
    <n v="2920.6488888888889"/>
    <n v="45"/>
    <n v="13"/>
    <n v="450.1"/>
  </r>
  <r>
    <n v="10141103"/>
    <x v="3"/>
    <s v="Pole-Mounted Transformer"/>
    <n v="0"/>
    <s v="32,2635908"/>
    <s v="-25,3206115"/>
    <x v="16"/>
    <n v="33"/>
    <n v="0.4"/>
    <s v="3Φ"/>
    <x v="13"/>
    <s v="Tanelec"/>
    <s v="T-2254"/>
    <n v="10682"/>
    <n v="3465.715555555556"/>
    <n v="45"/>
    <n v="13"/>
    <n v="534.1"/>
  </r>
  <r>
    <n v="10141103"/>
    <x v="3"/>
    <s v="Pole-Mounted Transformer"/>
    <n v="0"/>
    <s v="32,2528042"/>
    <s v="-25,3225815"/>
    <x v="16"/>
    <n v="33"/>
    <n v="0.4"/>
    <s v="3Φ"/>
    <x v="13"/>
    <s v="Tanelec"/>
    <s v="T-2253"/>
    <n v="10682"/>
    <n v="3465.715555555556"/>
    <n v="45"/>
    <n v="13"/>
    <n v="534.1"/>
  </r>
  <r>
    <n v="10141103"/>
    <x v="3"/>
    <s v="Pole-Mounted Transformer"/>
    <n v="0"/>
    <s v="35,3197848"/>
    <s v="-21,9912111"/>
    <x v="18"/>
    <n v="11"/>
    <n v="0.4"/>
    <s v="3Φ"/>
    <x v="13"/>
    <s v="Tanelec"/>
    <s v="T-2184"/>
    <n v="11760"/>
    <n v="3815.4666666666667"/>
    <n v="45"/>
    <n v="13"/>
    <n v="588"/>
  </r>
  <r>
    <n v="10141103"/>
    <x v="3"/>
    <s v="Pole-Mounted Transformer"/>
    <n v="0"/>
    <s v="35,3078836"/>
    <s v="-22,0029908"/>
    <x v="18"/>
    <n v="11"/>
    <n v="0.4"/>
    <s v="3Φ"/>
    <x v="13"/>
    <s v="Tanelec"/>
    <s v="T-2197"/>
    <n v="11760"/>
    <n v="3815.4666666666667"/>
    <n v="45"/>
    <n v="13"/>
    <n v="588"/>
  </r>
  <r>
    <n v="10141103"/>
    <x v="3"/>
    <s v="Pole-Mounted Transformer"/>
    <s v="PT 184"/>
    <s v="32.547473"/>
    <s v="-25.901981"/>
    <x v="19"/>
    <n v="33"/>
    <n v="0.4"/>
    <s v="3Φ"/>
    <x v="13"/>
    <s v="Desta Power Matla"/>
    <s v="T-2922/37"/>
    <n v="13874"/>
    <n v="4501.3422222222225"/>
    <n v="45"/>
    <n v="13"/>
    <n v="693.70000000000016"/>
  </r>
  <r>
    <n v="10141103"/>
    <x v="3"/>
    <s v="Pole-Mounted Transformer"/>
    <s v="PTS 167"/>
    <s v="32.531237"/>
    <s v="-25.900841"/>
    <x v="19"/>
    <n v="33"/>
    <n v="0.4"/>
    <s v="3Φ"/>
    <x v="13"/>
    <s v="EFACEC"/>
    <n v="9053"/>
    <n v="13874"/>
    <n v="4501.3422222222225"/>
    <n v="45"/>
    <n v="13"/>
    <n v="693.70000000000016"/>
  </r>
  <r>
    <n v="10141103"/>
    <x v="3"/>
    <s v="Pole-Mounted Transformer"/>
    <s v="PTS 250"/>
    <s v="32.391050"/>
    <s v="-25.917286"/>
    <x v="12"/>
    <n v="11"/>
    <n v="0.4"/>
    <s v="3Φ"/>
    <x v="13"/>
    <n v="0"/>
    <n v="0"/>
    <n v="14224"/>
    <n v="4614.8977777777773"/>
    <n v="45"/>
    <n v="13"/>
    <n v="711.20000000000016"/>
  </r>
  <r>
    <n v="10141103"/>
    <x v="3"/>
    <s v="Pole-Mounted Transformer"/>
    <n v="0"/>
    <s v="35,02443"/>
    <s v="-24,47677"/>
    <x v="18"/>
    <n v="33"/>
    <n v="0.4"/>
    <s v="3Φ"/>
    <x v="13"/>
    <s v="TANELEC TANZANIA"/>
    <s v="T-1412"/>
    <n v="14546"/>
    <n v="4719.3688888888883"/>
    <n v="45"/>
    <n v="13"/>
    <n v="727.30000000000007"/>
  </r>
  <r>
    <n v="10141103"/>
    <x v="3"/>
    <s v="Pole-Mounted Transformer"/>
    <n v="0"/>
    <s v="32,564786"/>
    <s v="-25,770915"/>
    <x v="18"/>
    <n v="33"/>
    <n v="0.4"/>
    <s v="3Φ"/>
    <x v="13"/>
    <s v="Tanelec Tanzania"/>
    <s v="T-1416"/>
    <n v="14546"/>
    <n v="4719.3688888888883"/>
    <n v="45"/>
    <n v="13"/>
    <n v="727.30000000000007"/>
  </r>
  <r>
    <n v="10141103"/>
    <x v="3"/>
    <s v="Pole-Mounted Transformer"/>
    <s v="AGCBT/PTS0220"/>
    <s v="24° 40.587"/>
    <s v="033° 31.863"/>
    <x v="16"/>
    <n v="33"/>
    <n v="0.4"/>
    <s v="3Φ"/>
    <x v="32"/>
    <s v="Pauwrls Trafo"/>
    <s v="86N2036"/>
    <n v="10682"/>
    <n v="3691.2244444444445"/>
    <n v="45"/>
    <n v="14"/>
    <n v="534.1"/>
  </r>
  <r>
    <n v="10141103"/>
    <x v="3"/>
    <s v="Pole-Mounted Transformer"/>
    <s v="PT 276R"/>
    <s v="32.701759"/>
    <s v="-25.701190"/>
    <x v="16"/>
    <n v="33"/>
    <n v="0.4"/>
    <s v="3Φ"/>
    <x v="32"/>
    <s v="PAUWELS"/>
    <s v="86N2035"/>
    <n v="10682"/>
    <n v="3691.2244444444445"/>
    <n v="45"/>
    <n v="14"/>
    <n v="534.1"/>
  </r>
  <r>
    <n v="10141103"/>
    <x v="3"/>
    <s v="Pole-Mounted Transformer"/>
    <s v="PEMBA"/>
    <n v="665054"/>
    <n v="8555333"/>
    <x v="12"/>
    <n v="33"/>
    <n v="0.4"/>
    <s v="3Φ"/>
    <x v="32"/>
    <s v="EFACEC"/>
    <s v="ILEGIVEL"/>
    <n v="16800"/>
    <n v="5805.3333333333339"/>
    <n v="45"/>
    <n v="14"/>
    <n v="840"/>
  </r>
  <r>
    <n v="10141103"/>
    <x v="3"/>
    <s v="Pole-Mounted Transformer"/>
    <s v="AGVDZ/PT10"/>
    <s v="S19 05 34,6"/>
    <s v="E033 13 18,4"/>
    <x v="16"/>
    <n v="22"/>
    <n v="0.4"/>
    <s v="3Φ"/>
    <x v="2"/>
    <s v="EFACEC"/>
    <n v="101843"/>
    <n v="6230"/>
    <n v="2284.333333333333"/>
    <n v="45"/>
    <n v="15"/>
    <n v="311.5"/>
  </r>
  <r>
    <n v="10141103"/>
    <x v="3"/>
    <s v="Pole-Mounted Transformer"/>
    <s v="AGCHI/PT124"/>
    <s v="S 19 06 48,77"/>
    <s v="E 033 29 53,85"/>
    <x v="7"/>
    <n v="6.6"/>
    <n v="0.4"/>
    <s v="3Φ"/>
    <x v="2"/>
    <s v="HAWKER SIDDELEY"/>
    <s v="T6054/1"/>
    <n v="8008"/>
    <n v="2936.2666666666664"/>
    <n v="45"/>
    <n v="15"/>
    <n v="400.40000000000003"/>
  </r>
  <r>
    <n v="10141103"/>
    <x v="3"/>
    <s v="Pole-Mounted Transformer"/>
    <s v="PT118"/>
    <n v="695709.9"/>
    <n v="7810335"/>
    <x v="18"/>
    <n v="22"/>
    <n v="0.4"/>
    <s v="3Φ"/>
    <x v="14"/>
    <s v="Efacec"/>
    <n v="702215"/>
    <n v="13342"/>
    <n v="5173.7311111111112"/>
    <n v="45"/>
    <n v="16"/>
    <n v="667.10000000000014"/>
  </r>
  <r>
    <n v="10141103"/>
    <x v="3"/>
    <s v="Pole-Mounted Transformer"/>
    <n v="0"/>
    <s v="32,5429094"/>
    <s v="-25,8779139"/>
    <x v="18"/>
    <n v="33"/>
    <n v="0.4"/>
    <s v="3Φ"/>
    <x v="14"/>
    <s v="Efacec"/>
    <n v="10193.1"/>
    <n v="14546"/>
    <n v="5640.6155555555561"/>
    <n v="45"/>
    <n v="16"/>
    <n v="727.30000000000007"/>
  </r>
  <r>
    <n v="10141103"/>
    <x v="3"/>
    <s v="Pole-Mounted Transformer"/>
    <s v="AGXX/PTS0072"/>
    <s v="25º 04.188"/>
    <s v="033º 41.280"/>
    <x v="16"/>
    <n v="11"/>
    <n v="0.4"/>
    <s v="3Φ"/>
    <x v="15"/>
    <s v="TANELEC"/>
    <s v="T - 0412"/>
    <n v="6230"/>
    <n v="2547.3777777777777"/>
    <n v="45"/>
    <n v="17"/>
    <n v="311.5"/>
  </r>
  <r>
    <n v="10141103"/>
    <x v="3"/>
    <s v="Pole-Mounted Transformer"/>
    <s v="AGXX/PTS0089"/>
    <s v="25º 05.751"/>
    <s v="033º 43.485"/>
    <x v="16"/>
    <n v="11"/>
    <n v="0.4"/>
    <s v="3Φ"/>
    <x v="15"/>
    <s v="DESTA"/>
    <s v="DT0021/332"/>
    <n v="6230"/>
    <n v="2547.3777777777777"/>
    <n v="45"/>
    <n v="17"/>
    <n v="311.5"/>
  </r>
  <r>
    <n v="10141103"/>
    <x v="3"/>
    <s v="Pole-Mounted Transformer"/>
    <s v="AGXX/PTS0090"/>
    <s v="25º 06.549"/>
    <s v="033º 43.582"/>
    <x v="16"/>
    <n v="11"/>
    <n v="0.4"/>
    <s v="3Φ"/>
    <x v="15"/>
    <s v="TANELEC"/>
    <n v="6181"/>
    <n v="6230"/>
    <n v="2547.3777777777777"/>
    <n v="45"/>
    <n v="17"/>
    <n v="311.5"/>
  </r>
  <r>
    <n v="10141103"/>
    <x v="3"/>
    <s v="Pole-Mounted Transformer"/>
    <s v="AGXX/PTS0061"/>
    <s v="25º 04.529"/>
    <s v="033º 40.223"/>
    <x v="18"/>
    <n v="11"/>
    <n v="0.4"/>
    <s v="3Φ"/>
    <x v="15"/>
    <s v="TANELEC"/>
    <s v="T-6190"/>
    <n v="11760"/>
    <n v="4808.5333333333328"/>
    <n v="45"/>
    <n v="17"/>
    <n v="588"/>
  </r>
  <r>
    <n v="10141103"/>
    <x v="3"/>
    <s v="Pole-Mounted Transformer"/>
    <s v="PTS 166"/>
    <s v="32.531192"/>
    <s v="-25.898322"/>
    <x v="10"/>
    <n v="33"/>
    <n v="0.4"/>
    <s v="3Φ"/>
    <x v="15"/>
    <s v="SIEMENS"/>
    <s v="LEL34390"/>
    <n v="13874"/>
    <n v="5672.9244444444448"/>
    <n v="45"/>
    <n v="17"/>
    <n v="693.70000000000016"/>
  </r>
  <r>
    <n v="10141103"/>
    <x v="3"/>
    <s v="Pole-Mounted Transformer"/>
    <s v="AGCHI/PT41"/>
    <s v="S19 07 12,73"/>
    <s v="E033 29 39,91"/>
    <x v="18"/>
    <n v="6.6"/>
    <n v="0.4"/>
    <s v="3Φ"/>
    <x v="33"/>
    <s v="TANELEC"/>
    <s v="TC6155"/>
    <n v="11760"/>
    <n v="5056.8000000000011"/>
    <n v="45"/>
    <n v="18"/>
    <n v="588"/>
  </r>
  <r>
    <n v="10141103"/>
    <x v="3"/>
    <s v="Pole-Mounted Transformer"/>
    <n v="0"/>
    <s v="32,516389"/>
    <s v="-25,81979"/>
    <x v="7"/>
    <n v="33"/>
    <n v="0.4"/>
    <s v="3Φ"/>
    <x v="33"/>
    <s v="Tanelec Tanzania"/>
    <s v="T-6882"/>
    <n v="13874"/>
    <n v="5965.8200000000006"/>
    <n v="45"/>
    <n v="18"/>
    <n v="693.70000000000016"/>
  </r>
  <r>
    <n v="10141103"/>
    <x v="3"/>
    <s v="Pole-Mounted Transformer"/>
    <n v="0"/>
    <s v="32,460404"/>
    <s v="-25,976402"/>
    <x v="18"/>
    <n v="33"/>
    <n v="0.4"/>
    <s v="3Φ"/>
    <x v="33"/>
    <s v="Tanelec Tanzania"/>
    <s v="T-6892"/>
    <n v="14546"/>
    <n v="6254.78"/>
    <n v="45"/>
    <n v="18"/>
    <n v="727.30000000000007"/>
  </r>
  <r>
    <n v="10141103"/>
    <x v="3"/>
    <s v="Pole-Mounted Transformer"/>
    <n v="0"/>
    <s v="32,530593"/>
    <s v="-25,845765"/>
    <x v="15"/>
    <n v="33"/>
    <n v="0.4"/>
    <s v="3Φ"/>
    <x v="33"/>
    <s v="Tanelec Tanzania"/>
    <s v="F6905"/>
    <n v="16800"/>
    <n v="7224"/>
    <n v="45"/>
    <n v="18"/>
    <n v="840"/>
  </r>
  <r>
    <n v="10141103"/>
    <x v="3"/>
    <s v="Pole-Mounted Transformer"/>
    <n v="0"/>
    <s v="32,6076808"/>
    <s v="-25,9184905"/>
    <x v="30"/>
    <n v="11"/>
    <n v="0.4"/>
    <s v="3Φ"/>
    <x v="33"/>
    <s v="Tanelec"/>
    <s v="T-6865"/>
    <n v="21350"/>
    <n v="9180.5"/>
    <n v="45"/>
    <n v="18"/>
    <n v="1067.5"/>
  </r>
  <r>
    <n v="10141103"/>
    <x v="3"/>
    <s v="SpareTransformer"/>
    <s v="ANGOCHE"/>
    <s v="16°12'42.00&quot;"/>
    <s v="39°55'3.654"/>
    <x v="44"/>
    <n v="33"/>
    <n v="6.6"/>
    <s v="3Φ"/>
    <x v="13"/>
    <n v="0"/>
    <n v="0"/>
    <n v="229880"/>
    <n v="74583.288888888899"/>
    <n v="45"/>
    <n v="13"/>
    <n v="11494"/>
  </r>
  <r>
    <n v="10141103"/>
    <x v="3"/>
    <s v="SpareTransformer"/>
    <s v="ANGOCHE"/>
    <s v="16°12'42.00&quot;"/>
    <s v="39°55'3.654"/>
    <x v="10"/>
    <n v="33"/>
    <n v="0.4"/>
    <s v="3Φ"/>
    <x v="2"/>
    <n v="0"/>
    <n v="0"/>
    <n v="13874"/>
    <n v="5087.1333333333341"/>
    <n v="45"/>
    <n v="15"/>
    <n v="693.70000000000016"/>
  </r>
  <r>
    <n v="10141103"/>
    <x v="3"/>
    <s v="Transformer - Hydro plant"/>
    <s v="CENTRAL HYDRICO"/>
    <s v="13°17'27.502"/>
    <s v="35°20'0.751&quot;"/>
    <x v="14"/>
    <n v="0"/>
    <n v="0.4"/>
    <s v="3Φ"/>
    <x v="5"/>
    <s v="NEBB"/>
    <n v="140169"/>
    <n v="20650"/>
    <n v="5391.9444444444443"/>
    <n v="45"/>
    <n v="10"/>
    <n v="1032.5"/>
  </r>
  <r>
    <n v="10141103"/>
    <x v="3"/>
    <s v="Transformer - Hydro plant"/>
    <s v="CENTRAL HYDRICO"/>
    <s v="13°17'27.502"/>
    <s v="35°20'0.751&quot;"/>
    <x v="14"/>
    <n v="0"/>
    <n v="0.4"/>
    <s v="3Φ"/>
    <x v="5"/>
    <s v="NEBB"/>
    <n v="140169"/>
    <n v="26460"/>
    <n v="6909"/>
    <n v="45"/>
    <n v="10"/>
    <n v="1323"/>
  </r>
  <r>
    <n v="10141103"/>
    <x v="3"/>
    <s v="Transformer - Hydro plant"/>
    <s v="CENTRAL HYDRICA"/>
    <s v="14°43'16.135&quot;"/>
    <s v="36°42'19.221&quot;"/>
    <x v="29"/>
    <n v="0"/>
    <n v="0.4"/>
    <s v="3Φ"/>
    <x v="13"/>
    <s v="NEBB"/>
    <n v="140769"/>
    <n v="16800"/>
    <n v="5450.6666666666661"/>
    <n v="45"/>
    <n v="13"/>
    <n v="840"/>
  </r>
  <r>
    <n v="10141103"/>
    <x v="3"/>
    <s v="Transformer - Hydro plant"/>
    <s v="CENTRAL HYDRICA"/>
    <s v="14°43'16.135&quot;"/>
    <s v="36°42'19.221&quot;"/>
    <x v="29"/>
    <n v="0"/>
    <n v="0.4"/>
    <s v="3Φ"/>
    <x v="13"/>
    <s v="NEBB"/>
    <n v="140770"/>
    <n v="16800"/>
    <n v="5450.6666666666661"/>
    <n v="45"/>
    <n v="13"/>
    <n v="840"/>
  </r>
  <r>
    <n v="10141103"/>
    <x v="3"/>
    <s v="Transformer - Hydro plant"/>
    <s v="CENTRAL HYDRICA"/>
    <s v="14°43'16.135&quot;"/>
    <s v="36°42'19.221&quot;"/>
    <x v="29"/>
    <n v="0"/>
    <n v="0.4"/>
    <s v="3Φ"/>
    <x v="13"/>
    <s v="NEBB"/>
    <n v="140769"/>
    <n v="49000"/>
    <n v="15897.777777777777"/>
    <n v="45"/>
    <n v="13"/>
    <n v="2450"/>
  </r>
  <r>
    <n v="10141103"/>
    <x v="3"/>
    <s v="Transformer - Hydro plant"/>
    <s v="CENTRAL HYDRICA"/>
    <s v="14°43'16.135&quot;"/>
    <s v="36°42'19.221&quot;"/>
    <x v="29"/>
    <n v="0"/>
    <n v="0.4"/>
    <s v="3Φ"/>
    <x v="13"/>
    <s v="NEBB"/>
    <n v="140770"/>
    <n v="49000"/>
    <n v="15897.777777777777"/>
    <n v="45"/>
    <n v="13"/>
    <n v="245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970EB6-E8AB-4ACD-AA61-3515A5CB0FAD}"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M50" firstHeaderRow="1" firstDataRow="2" firstDataCol="1" rowPageCount="1" colPageCount="1"/>
  <pivotFields count="18">
    <pivotField showAll="0"/>
    <pivotField axis="axisPage" showAll="0">
      <items count="5">
        <item x="1"/>
        <item x="2"/>
        <item x="3"/>
        <item x="0"/>
        <item t="default"/>
      </items>
    </pivotField>
    <pivotField showAll="0"/>
    <pivotField showAll="0"/>
    <pivotField showAll="0"/>
    <pivotField showAll="0"/>
    <pivotField axis="axisRow" showAll="0">
      <items count="46">
        <item x="43"/>
        <item x="9"/>
        <item x="8"/>
        <item x="21"/>
        <item x="16"/>
        <item x="17"/>
        <item x="10"/>
        <item x="7"/>
        <item x="19"/>
        <item x="26"/>
        <item x="18"/>
        <item x="13"/>
        <item x="12"/>
        <item x="15"/>
        <item x="29"/>
        <item x="23"/>
        <item x="30"/>
        <item x="14"/>
        <item x="11"/>
        <item x="2"/>
        <item x="27"/>
        <item x="25"/>
        <item x="44"/>
        <item x="32"/>
        <item x="20"/>
        <item x="31"/>
        <item x="42"/>
        <item x="28"/>
        <item x="22"/>
        <item x="40"/>
        <item x="5"/>
        <item x="37"/>
        <item x="3"/>
        <item x="41"/>
        <item x="33"/>
        <item x="24"/>
        <item x="34"/>
        <item x="36"/>
        <item x="38"/>
        <item x="6"/>
        <item x="1"/>
        <item x="39"/>
        <item x="35"/>
        <item x="4"/>
        <item x="0"/>
        <item t="default"/>
      </items>
    </pivotField>
    <pivotField showAll="0"/>
    <pivotField showAll="0"/>
    <pivotField showAll="0"/>
    <pivotField axis="axisCol" showAll="0">
      <items count="38">
        <item x="35"/>
        <item x="16"/>
        <item x="34"/>
        <item x="36"/>
        <item x="17"/>
        <item x="18"/>
        <item x="19"/>
        <item x="20"/>
        <item x="21"/>
        <item x="6"/>
        <item x="22"/>
        <item x="23"/>
        <item x="24"/>
        <item x="7"/>
        <item x="8"/>
        <item x="25"/>
        <item x="26"/>
        <item x="27"/>
        <item x="9"/>
        <item x="28"/>
        <item x="3"/>
        <item x="4"/>
        <item x="10"/>
        <item x="29"/>
        <item x="11"/>
        <item x="30"/>
        <item x="12"/>
        <item x="5"/>
        <item x="1"/>
        <item x="31"/>
        <item x="13"/>
        <item x="32"/>
        <item x="2"/>
        <item x="14"/>
        <item x="15"/>
        <item x="33"/>
        <item x="0"/>
        <item t="default"/>
      </items>
    </pivotField>
    <pivotField showAll="0"/>
    <pivotField showAll="0"/>
    <pivotField dataField="1" showAll="0"/>
    <pivotField showAll="0"/>
    <pivotField showAll="0"/>
    <pivotField showAll="0"/>
    <pivotField showAll="0"/>
  </pivotFields>
  <rowFields count="1">
    <field x="6"/>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10"/>
  </colFields>
  <col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colItems>
  <pageFields count="1">
    <pageField fld="1" hier="-1"/>
  </pageFields>
  <dataFields count="1">
    <dataField name="Count of Asset Replacement Cost"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hyperlink" Target="https://carbonpricingdashboard.worldbank.org/map_dat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ata.worldbank.org/indicator/EG.USE.ELEC.KH.PC?locations=MZ" TargetMode="External"/><Relationship Id="rId1" Type="http://schemas.openxmlformats.org/officeDocument/2006/relationships/hyperlink" Target="https://www.eia.gov/international/data/world/electricity/electricity-consumption?pd=2&amp;p=0000002&amp;u=0&amp;f=A&amp;v=mapbubble&amp;a=-&amp;i=none&amp;vo=value&amp;&amp;t=C&amp;g=00000000000000000000000000000000000000000000000001&amp;l=249-ruvvvvvfvtvnvv1vrvvvvfvvvvvvfvvvou20evvvvvvvvvvnvvvs0008&amp;s=315532800000&amp;e=1577836800000"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FEA7-187C-4D6F-8193-C731BAE423CC}">
  <dimension ref="A1:AL446"/>
  <sheetViews>
    <sheetView workbookViewId="0"/>
  </sheetViews>
  <sheetFormatPr defaultRowHeight="14.5" x14ac:dyDescent="0.35"/>
  <cols>
    <col min="3" max="3" width="14.7265625" customWidth="1"/>
    <col min="4" max="4" width="33.453125" customWidth="1"/>
    <col min="16" max="16" width="10.1796875" bestFit="1" customWidth="1"/>
    <col min="24" max="24" width="17.1796875" customWidth="1"/>
    <col min="28" max="28" width="16" customWidth="1"/>
  </cols>
  <sheetData>
    <row r="1" spans="1:33" s="76" customFormat="1" ht="165.75" customHeight="1" thickBot="1" x14ac:dyDescent="0.4">
      <c r="A1" s="87" t="s">
        <v>490</v>
      </c>
      <c r="B1" s="81" t="s">
        <v>489</v>
      </c>
      <c r="C1" s="81"/>
      <c r="D1" s="86"/>
      <c r="E1" s="85" t="s">
        <v>488</v>
      </c>
      <c r="F1" s="85" t="s">
        <v>487</v>
      </c>
      <c r="G1" s="85" t="s">
        <v>486</v>
      </c>
      <c r="H1" s="85" t="s">
        <v>485</v>
      </c>
      <c r="I1" s="81" t="s">
        <v>484</v>
      </c>
      <c r="J1" s="81" t="s">
        <v>483</v>
      </c>
      <c r="K1" s="81" t="s">
        <v>482</v>
      </c>
      <c r="L1" s="81" t="s">
        <v>481</v>
      </c>
      <c r="M1" s="81" t="s">
        <v>480</v>
      </c>
      <c r="N1" s="81" t="s">
        <v>479</v>
      </c>
      <c r="O1" s="84" t="s">
        <v>478</v>
      </c>
      <c r="P1" s="83"/>
      <c r="Q1" s="81" t="s">
        <v>477</v>
      </c>
      <c r="R1" s="81" t="s">
        <v>476</v>
      </c>
      <c r="S1" s="81" t="s">
        <v>475</v>
      </c>
      <c r="T1" s="82" t="s">
        <v>474</v>
      </c>
      <c r="U1" s="81" t="s">
        <v>473</v>
      </c>
      <c r="V1" s="80" t="s">
        <v>472</v>
      </c>
      <c r="W1" s="80" t="s">
        <v>471</v>
      </c>
      <c r="X1" s="80"/>
      <c r="Y1" s="79" t="s">
        <v>470</v>
      </c>
      <c r="Z1" s="79" t="s">
        <v>469</v>
      </c>
      <c r="AA1" s="78"/>
      <c r="AB1" s="78"/>
      <c r="AC1" s="77" t="s">
        <v>468</v>
      </c>
      <c r="AD1" s="77" t="s">
        <v>467</v>
      </c>
      <c r="AE1" s="77" t="s">
        <v>466</v>
      </c>
      <c r="AF1" s="77" t="s">
        <v>465</v>
      </c>
      <c r="AG1" s="77" t="s">
        <v>464</v>
      </c>
    </row>
    <row r="2" spans="1:33" s="7" customFormat="1" ht="12.75" customHeight="1" x14ac:dyDescent="0.25">
      <c r="A2" s="52" t="s">
        <v>19035</v>
      </c>
      <c r="B2" s="49" t="s">
        <v>19103</v>
      </c>
      <c r="C2" s="26" t="s">
        <v>461</v>
      </c>
      <c r="D2" s="25" t="str">
        <f t="shared" ref="D2:D33" si="0">+CONCATENATE(C2," ",Q2," SN: ",R2," ",F2)</f>
        <v>Banco de Capacitores HVT SN:  ALTO MOLOCUE</v>
      </c>
      <c r="E2" s="26" t="s">
        <v>24</v>
      </c>
      <c r="F2" s="49" t="s">
        <v>170</v>
      </c>
      <c r="G2" s="21" t="s">
        <v>169</v>
      </c>
      <c r="H2" s="21" t="s">
        <v>168</v>
      </c>
      <c r="I2" s="49" t="s">
        <v>460</v>
      </c>
      <c r="J2" s="49">
        <v>55</v>
      </c>
      <c r="K2" s="49">
        <v>220</v>
      </c>
      <c r="L2" s="49"/>
      <c r="M2" s="49"/>
      <c r="N2" s="49">
        <v>1983</v>
      </c>
      <c r="O2" s="23">
        <v>1891</v>
      </c>
      <c r="P2" s="23">
        <f t="shared" ref="P2:P33" si="1">+O2*1000</f>
        <v>1891000</v>
      </c>
      <c r="Q2" s="49" t="s">
        <v>459</v>
      </c>
      <c r="R2" s="49"/>
      <c r="S2" s="49"/>
      <c r="T2" s="26"/>
      <c r="U2" s="21"/>
      <c r="V2" s="21">
        <v>50</v>
      </c>
      <c r="W2" s="23">
        <f t="shared" ref="W2:W33" si="2">Y2/V2*(O2-Z2)+Z2</f>
        <v>669.41399999999999</v>
      </c>
      <c r="X2" s="23">
        <f t="shared" ref="X2:X33" si="3">+W2*1000</f>
        <v>669414</v>
      </c>
      <c r="Y2" s="21">
        <f t="shared" ref="Y2:Y9" si="4">(V2-(2017-N2))</f>
        <v>16</v>
      </c>
      <c r="Z2" s="20">
        <f t="shared" ref="Z2:Z33" si="5">(5/100*O2)</f>
        <v>94.550000000000011</v>
      </c>
      <c r="AA2" s="11">
        <f t="shared" ref="AA2:AA33" si="6">+Z2*1000</f>
        <v>94550.000000000015</v>
      </c>
      <c r="AB2" s="23">
        <f t="shared" ref="AB2:AB33" si="7">+P2-X2</f>
        <v>1221586</v>
      </c>
      <c r="AC2" s="18">
        <f t="shared" ref="AC2:AC33" si="8">+(O2-Z2)</f>
        <v>1796.45</v>
      </c>
      <c r="AD2" s="19">
        <f t="shared" ref="AD2:AD33" si="9">1/V2</f>
        <v>0.02</v>
      </c>
      <c r="AE2" s="18">
        <f t="shared" ref="AE2:AE33" si="10">+AC2*AD2</f>
        <v>35.929000000000002</v>
      </c>
      <c r="AF2" s="18">
        <f t="shared" ref="AF2:AF33" si="11">+AE2+O2-W2</f>
        <v>1257.5150000000001</v>
      </c>
      <c r="AG2" s="18">
        <f t="shared" ref="AG2:AG33" si="12">+W2-AE2</f>
        <v>633.48500000000001</v>
      </c>
    </row>
    <row r="3" spans="1:33" s="7" customFormat="1" ht="12.75" customHeight="1" x14ac:dyDescent="0.25">
      <c r="A3" s="52" t="s">
        <v>19036</v>
      </c>
      <c r="B3" s="49" t="s">
        <v>19103</v>
      </c>
      <c r="C3" s="26" t="s">
        <v>461</v>
      </c>
      <c r="D3" s="25" t="str">
        <f t="shared" si="0"/>
        <v>Banco de Capacitores HVT SN:  ALTO MOLOCUE</v>
      </c>
      <c r="E3" s="26" t="s">
        <v>24</v>
      </c>
      <c r="F3" s="21" t="s">
        <v>170</v>
      </c>
      <c r="G3" s="21" t="s">
        <v>169</v>
      </c>
      <c r="H3" s="21" t="s">
        <v>168</v>
      </c>
      <c r="I3" s="21" t="s">
        <v>460</v>
      </c>
      <c r="J3" s="21">
        <v>55</v>
      </c>
      <c r="K3" s="49">
        <v>220</v>
      </c>
      <c r="L3" s="49"/>
      <c r="M3" s="49"/>
      <c r="N3" s="21">
        <v>1983</v>
      </c>
      <c r="O3" s="23">
        <v>1891</v>
      </c>
      <c r="P3" s="23">
        <f t="shared" si="1"/>
        <v>1891000</v>
      </c>
      <c r="Q3" s="21" t="s">
        <v>459</v>
      </c>
      <c r="R3" s="21"/>
      <c r="S3" s="49"/>
      <c r="T3" s="22"/>
      <c r="U3" s="21"/>
      <c r="V3" s="21">
        <v>50</v>
      </c>
      <c r="W3" s="23">
        <f t="shared" si="2"/>
        <v>669.41399999999999</v>
      </c>
      <c r="X3" s="23">
        <f t="shared" si="3"/>
        <v>669414</v>
      </c>
      <c r="Y3" s="21">
        <f t="shared" si="4"/>
        <v>16</v>
      </c>
      <c r="Z3" s="20">
        <f t="shared" si="5"/>
        <v>94.550000000000011</v>
      </c>
      <c r="AA3" s="11">
        <f t="shared" si="6"/>
        <v>94550.000000000015</v>
      </c>
      <c r="AB3" s="23">
        <f t="shared" si="7"/>
        <v>1221586</v>
      </c>
      <c r="AC3" s="18">
        <f t="shared" si="8"/>
        <v>1796.45</v>
      </c>
      <c r="AD3" s="19">
        <f t="shared" si="9"/>
        <v>0.02</v>
      </c>
      <c r="AE3" s="18">
        <f t="shared" si="10"/>
        <v>35.929000000000002</v>
      </c>
      <c r="AF3" s="18">
        <f t="shared" si="11"/>
        <v>1257.5150000000001</v>
      </c>
      <c r="AG3" s="18">
        <f t="shared" si="12"/>
        <v>633.48500000000001</v>
      </c>
    </row>
    <row r="4" spans="1:33" s="7" customFormat="1" ht="12.75" customHeight="1" x14ac:dyDescent="0.25">
      <c r="A4" s="52" t="s">
        <v>19037</v>
      </c>
      <c r="B4" s="21" t="s">
        <v>19104</v>
      </c>
      <c r="C4" s="26" t="s">
        <v>429</v>
      </c>
      <c r="D4" s="25" t="str">
        <f t="shared" si="0"/>
        <v>Condensador 224395 01 SN:  CHIBATA</v>
      </c>
      <c r="E4" s="26" t="s">
        <v>24</v>
      </c>
      <c r="F4" s="67" t="s">
        <v>343</v>
      </c>
      <c r="G4" s="57" t="s">
        <v>342</v>
      </c>
      <c r="H4" s="57" t="s">
        <v>341</v>
      </c>
      <c r="I4" s="57" t="s">
        <v>445</v>
      </c>
      <c r="J4" s="21">
        <v>15</v>
      </c>
      <c r="K4" s="49">
        <v>220</v>
      </c>
      <c r="L4" s="49"/>
      <c r="M4" s="49"/>
      <c r="N4" s="21">
        <v>1975</v>
      </c>
      <c r="O4" s="23">
        <v>40828</v>
      </c>
      <c r="P4" s="23">
        <f t="shared" si="1"/>
        <v>40828000</v>
      </c>
      <c r="Q4" s="21" t="s">
        <v>444</v>
      </c>
      <c r="R4" s="21"/>
      <c r="S4" s="21"/>
      <c r="T4" s="22" t="s">
        <v>7</v>
      </c>
      <c r="U4" s="21"/>
      <c r="V4" s="21">
        <v>50</v>
      </c>
      <c r="W4" s="23">
        <f t="shared" si="2"/>
        <v>8247.2559999999994</v>
      </c>
      <c r="X4" s="23">
        <f t="shared" si="3"/>
        <v>8247255.9999999991</v>
      </c>
      <c r="Y4" s="21">
        <f t="shared" si="4"/>
        <v>8</v>
      </c>
      <c r="Z4" s="20">
        <f t="shared" si="5"/>
        <v>2041.4</v>
      </c>
      <c r="AA4" s="11">
        <f t="shared" si="6"/>
        <v>2041400</v>
      </c>
      <c r="AB4" s="23">
        <f t="shared" si="7"/>
        <v>32580744</v>
      </c>
      <c r="AC4" s="18">
        <f t="shared" si="8"/>
        <v>38786.6</v>
      </c>
      <c r="AD4" s="19">
        <f t="shared" si="9"/>
        <v>0.02</v>
      </c>
      <c r="AE4" s="18">
        <f t="shared" si="10"/>
        <v>775.73199999999997</v>
      </c>
      <c r="AF4" s="18">
        <f t="shared" si="11"/>
        <v>33356.476000000002</v>
      </c>
      <c r="AG4" s="18">
        <f t="shared" si="12"/>
        <v>7471.5239999999994</v>
      </c>
    </row>
    <row r="5" spans="1:33" s="7" customFormat="1" ht="12.75" customHeight="1" x14ac:dyDescent="0.25">
      <c r="A5" s="52" t="s">
        <v>19038</v>
      </c>
      <c r="B5" s="21" t="s">
        <v>19104</v>
      </c>
      <c r="C5" s="26" t="s">
        <v>429</v>
      </c>
      <c r="D5" s="25" t="str">
        <f t="shared" si="0"/>
        <v>Condensador ALSTHOM SN: 224396.01 CHIMUARA</v>
      </c>
      <c r="E5" s="26" t="s">
        <v>24</v>
      </c>
      <c r="F5" s="21" t="s">
        <v>146</v>
      </c>
      <c r="G5" s="57" t="s">
        <v>145</v>
      </c>
      <c r="H5" s="57" t="s">
        <v>144</v>
      </c>
      <c r="I5" s="21" t="s">
        <v>433</v>
      </c>
      <c r="J5" s="21">
        <v>15</v>
      </c>
      <c r="K5" s="59">
        <v>33</v>
      </c>
      <c r="L5" s="21"/>
      <c r="M5" s="21"/>
      <c r="N5" s="21">
        <v>1976</v>
      </c>
      <c r="O5" s="23">
        <v>20000</v>
      </c>
      <c r="P5" s="23">
        <f t="shared" si="1"/>
        <v>20000000</v>
      </c>
      <c r="Q5" s="21" t="s">
        <v>136</v>
      </c>
      <c r="R5" s="21">
        <v>224396.01</v>
      </c>
      <c r="S5" s="21"/>
      <c r="T5" s="22"/>
      <c r="U5" s="21"/>
      <c r="V5" s="21">
        <v>50</v>
      </c>
      <c r="W5" s="23">
        <f t="shared" si="2"/>
        <v>4420</v>
      </c>
      <c r="X5" s="23">
        <f t="shared" si="3"/>
        <v>4420000</v>
      </c>
      <c r="Y5" s="21">
        <f t="shared" si="4"/>
        <v>9</v>
      </c>
      <c r="Z5" s="20">
        <f t="shared" si="5"/>
        <v>1000</v>
      </c>
      <c r="AA5" s="11">
        <f t="shared" si="6"/>
        <v>1000000</v>
      </c>
      <c r="AB5" s="23">
        <f t="shared" si="7"/>
        <v>15580000</v>
      </c>
      <c r="AC5" s="18">
        <f t="shared" si="8"/>
        <v>19000</v>
      </c>
      <c r="AD5" s="19">
        <f t="shared" si="9"/>
        <v>0.02</v>
      </c>
      <c r="AE5" s="18">
        <f t="shared" si="10"/>
        <v>380</v>
      </c>
      <c r="AF5" s="18">
        <f t="shared" si="11"/>
        <v>15960</v>
      </c>
      <c r="AG5" s="18">
        <f t="shared" si="12"/>
        <v>4040</v>
      </c>
    </row>
    <row r="6" spans="1:33" s="7" customFormat="1" ht="12.75" customHeight="1" x14ac:dyDescent="0.25">
      <c r="A6" s="52" t="s">
        <v>19039</v>
      </c>
      <c r="B6" s="21" t="s">
        <v>19104</v>
      </c>
      <c r="C6" s="26" t="s">
        <v>429</v>
      </c>
      <c r="D6" s="25" t="str">
        <f t="shared" si="0"/>
        <v>Condensador ALSTHOM SN: 224564-01 MATAMBO</v>
      </c>
      <c r="E6" s="26" t="s">
        <v>24</v>
      </c>
      <c r="F6" s="21" t="s">
        <v>401</v>
      </c>
      <c r="G6" s="57" t="s">
        <v>400</v>
      </c>
      <c r="H6" s="57" t="s">
        <v>399</v>
      </c>
      <c r="I6" s="21"/>
      <c r="J6" s="21">
        <v>50</v>
      </c>
      <c r="K6" s="49">
        <v>220</v>
      </c>
      <c r="L6" s="21">
        <v>36</v>
      </c>
      <c r="M6" s="21"/>
      <c r="N6" s="21">
        <v>1982</v>
      </c>
      <c r="O6" s="23">
        <v>55100</v>
      </c>
      <c r="P6" s="23">
        <f t="shared" si="1"/>
        <v>55100000</v>
      </c>
      <c r="Q6" s="21" t="s">
        <v>136</v>
      </c>
      <c r="R6" s="21" t="s">
        <v>450</v>
      </c>
      <c r="S6" s="21" t="s">
        <v>449</v>
      </c>
      <c r="T6" s="22" t="s">
        <v>7</v>
      </c>
      <c r="U6" s="21"/>
      <c r="V6" s="21">
        <v>50</v>
      </c>
      <c r="W6" s="23">
        <f t="shared" si="2"/>
        <v>18458.5</v>
      </c>
      <c r="X6" s="23">
        <f t="shared" si="3"/>
        <v>18458500</v>
      </c>
      <c r="Y6" s="21">
        <f t="shared" si="4"/>
        <v>15</v>
      </c>
      <c r="Z6" s="20">
        <f t="shared" si="5"/>
        <v>2755</v>
      </c>
      <c r="AA6" s="11">
        <f t="shared" si="6"/>
        <v>2755000</v>
      </c>
      <c r="AB6" s="23">
        <f t="shared" si="7"/>
        <v>36641500</v>
      </c>
      <c r="AC6" s="18">
        <f t="shared" si="8"/>
        <v>52345</v>
      </c>
      <c r="AD6" s="19">
        <f t="shared" si="9"/>
        <v>0.02</v>
      </c>
      <c r="AE6" s="18">
        <f t="shared" si="10"/>
        <v>1046.9000000000001</v>
      </c>
      <c r="AF6" s="18">
        <f t="shared" si="11"/>
        <v>37688.400000000001</v>
      </c>
      <c r="AG6" s="18">
        <f t="shared" si="12"/>
        <v>17411.599999999999</v>
      </c>
    </row>
    <row r="7" spans="1:33" s="7" customFormat="1" ht="12.75" customHeight="1" x14ac:dyDescent="0.25">
      <c r="A7" s="52" t="s">
        <v>19040</v>
      </c>
      <c r="B7" s="21" t="s">
        <v>19104</v>
      </c>
      <c r="C7" s="26" t="s">
        <v>429</v>
      </c>
      <c r="D7" s="25" t="str">
        <f t="shared" si="0"/>
        <v>Condensador ALSTHOM SN: 224565-03 CERAMCA</v>
      </c>
      <c r="E7" s="26" t="s">
        <v>24</v>
      </c>
      <c r="F7" s="21" t="s">
        <v>153</v>
      </c>
      <c r="G7" s="57" t="s">
        <v>152</v>
      </c>
      <c r="H7" s="57" t="s">
        <v>151</v>
      </c>
      <c r="I7" s="61" t="s">
        <v>432</v>
      </c>
      <c r="J7" s="61">
        <v>20</v>
      </c>
      <c r="K7" s="61">
        <v>6.6</v>
      </c>
      <c r="L7" s="61"/>
      <c r="M7" s="61"/>
      <c r="N7" s="61">
        <v>1982</v>
      </c>
      <c r="O7" s="73">
        <v>20000</v>
      </c>
      <c r="P7" s="23">
        <f t="shared" si="1"/>
        <v>20000000</v>
      </c>
      <c r="Q7" s="61" t="s">
        <v>136</v>
      </c>
      <c r="R7" s="61" t="s">
        <v>435</v>
      </c>
      <c r="S7" s="61"/>
      <c r="T7" s="60"/>
      <c r="U7" s="21"/>
      <c r="V7" s="21">
        <v>50</v>
      </c>
      <c r="W7" s="23">
        <f t="shared" si="2"/>
        <v>6700</v>
      </c>
      <c r="X7" s="23">
        <f t="shared" si="3"/>
        <v>6700000</v>
      </c>
      <c r="Y7" s="21">
        <f t="shared" si="4"/>
        <v>15</v>
      </c>
      <c r="Z7" s="20">
        <f t="shared" si="5"/>
        <v>1000</v>
      </c>
      <c r="AA7" s="11">
        <f t="shared" si="6"/>
        <v>1000000</v>
      </c>
      <c r="AB7" s="23">
        <f t="shared" si="7"/>
        <v>13300000</v>
      </c>
      <c r="AC7" s="18">
        <f t="shared" si="8"/>
        <v>19000</v>
      </c>
      <c r="AD7" s="19">
        <f t="shared" si="9"/>
        <v>0.02</v>
      </c>
      <c r="AE7" s="18">
        <f t="shared" si="10"/>
        <v>380</v>
      </c>
      <c r="AF7" s="18">
        <f t="shared" si="11"/>
        <v>13680</v>
      </c>
      <c r="AG7" s="18">
        <f t="shared" si="12"/>
        <v>6320</v>
      </c>
    </row>
    <row r="8" spans="1:33" s="7" customFormat="1" ht="12.75" customHeight="1" x14ac:dyDescent="0.25">
      <c r="A8" s="52" t="s">
        <v>19041</v>
      </c>
      <c r="B8" s="21" t="s">
        <v>19104</v>
      </c>
      <c r="C8" s="26" t="s">
        <v>429</v>
      </c>
      <c r="D8" s="25" t="str">
        <f t="shared" si="0"/>
        <v>Condensador ALSTHOM SN: 224565-02 MOCUBA</v>
      </c>
      <c r="E8" s="26" t="s">
        <v>24</v>
      </c>
      <c r="F8" s="21" t="s">
        <v>134</v>
      </c>
      <c r="G8" s="57" t="s">
        <v>133</v>
      </c>
      <c r="H8" s="57" t="s">
        <v>132</v>
      </c>
      <c r="I8" s="21" t="s">
        <v>432</v>
      </c>
      <c r="J8" s="21">
        <v>20</v>
      </c>
      <c r="K8" s="61">
        <v>33</v>
      </c>
      <c r="L8" s="21"/>
      <c r="M8" s="21"/>
      <c r="N8" s="21">
        <v>1982</v>
      </c>
      <c r="O8" s="23">
        <v>20000</v>
      </c>
      <c r="P8" s="23">
        <f t="shared" si="1"/>
        <v>20000000</v>
      </c>
      <c r="Q8" s="21" t="s">
        <v>136</v>
      </c>
      <c r="R8" s="21" t="s">
        <v>431</v>
      </c>
      <c r="S8" s="21"/>
      <c r="T8" s="22"/>
      <c r="U8" s="21"/>
      <c r="V8" s="21">
        <v>50</v>
      </c>
      <c r="W8" s="23">
        <f t="shared" si="2"/>
        <v>6700</v>
      </c>
      <c r="X8" s="23">
        <f t="shared" si="3"/>
        <v>6700000</v>
      </c>
      <c r="Y8" s="21">
        <f t="shared" si="4"/>
        <v>15</v>
      </c>
      <c r="Z8" s="20">
        <f t="shared" si="5"/>
        <v>1000</v>
      </c>
      <c r="AA8" s="11">
        <f t="shared" si="6"/>
        <v>1000000</v>
      </c>
      <c r="AB8" s="23">
        <f t="shared" si="7"/>
        <v>13300000</v>
      </c>
      <c r="AC8" s="18">
        <f t="shared" si="8"/>
        <v>19000</v>
      </c>
      <c r="AD8" s="19">
        <f t="shared" si="9"/>
        <v>0.02</v>
      </c>
      <c r="AE8" s="18">
        <f t="shared" si="10"/>
        <v>380</v>
      </c>
      <c r="AF8" s="18">
        <f t="shared" si="11"/>
        <v>13680</v>
      </c>
      <c r="AG8" s="18">
        <f t="shared" si="12"/>
        <v>6320</v>
      </c>
    </row>
    <row r="9" spans="1:33" s="7" customFormat="1" ht="12.65" customHeight="1" x14ac:dyDescent="0.25">
      <c r="A9" s="52" t="s">
        <v>19042</v>
      </c>
      <c r="B9" s="21" t="s">
        <v>19105</v>
      </c>
      <c r="C9" s="26" t="s">
        <v>452</v>
      </c>
      <c r="D9" s="25" t="str">
        <f t="shared" si="0"/>
        <v>Resistencia de Aterramento Neutro JOHNSON &amp; PHILLIPS TRANSFORMERS SN: 5830 BELENE</v>
      </c>
      <c r="E9" s="26" t="s">
        <v>7</v>
      </c>
      <c r="F9" s="22" t="s">
        <v>251</v>
      </c>
      <c r="G9" s="57" t="s">
        <v>250</v>
      </c>
      <c r="H9" s="57" t="s">
        <v>249</v>
      </c>
      <c r="I9" s="21" t="s">
        <v>246</v>
      </c>
      <c r="J9" s="21">
        <v>10</v>
      </c>
      <c r="K9" s="21">
        <v>33</v>
      </c>
      <c r="L9" s="21">
        <v>11</v>
      </c>
      <c r="M9" s="21"/>
      <c r="N9" s="21">
        <v>1968</v>
      </c>
      <c r="O9" s="23">
        <v>20419</v>
      </c>
      <c r="P9" s="23">
        <f t="shared" si="1"/>
        <v>20419000</v>
      </c>
      <c r="Q9" s="21" t="s">
        <v>451</v>
      </c>
      <c r="R9" s="21">
        <v>5830</v>
      </c>
      <c r="S9" s="21" t="s">
        <v>335</v>
      </c>
      <c r="T9" s="22" t="s">
        <v>13</v>
      </c>
      <c r="U9" s="21"/>
      <c r="V9" s="21">
        <v>50</v>
      </c>
      <c r="W9" s="23">
        <f t="shared" si="2"/>
        <v>1408.9110000000001</v>
      </c>
      <c r="X9" s="23">
        <f t="shared" si="3"/>
        <v>1408911</v>
      </c>
      <c r="Y9" s="21">
        <f t="shared" si="4"/>
        <v>1</v>
      </c>
      <c r="Z9" s="20">
        <f t="shared" si="5"/>
        <v>1020.95</v>
      </c>
      <c r="AA9" s="11">
        <f t="shared" si="6"/>
        <v>1020950</v>
      </c>
      <c r="AB9" s="23">
        <f t="shared" si="7"/>
        <v>19010089</v>
      </c>
      <c r="AC9" s="18">
        <f t="shared" si="8"/>
        <v>19398.05</v>
      </c>
      <c r="AD9" s="19">
        <f t="shared" si="9"/>
        <v>0.02</v>
      </c>
      <c r="AE9" s="18">
        <f t="shared" si="10"/>
        <v>387.96100000000001</v>
      </c>
      <c r="AF9" s="18">
        <f t="shared" si="11"/>
        <v>19398.05</v>
      </c>
      <c r="AG9" s="18">
        <f t="shared" si="12"/>
        <v>1020.95</v>
      </c>
    </row>
    <row r="10" spans="1:33" s="7" customFormat="1" ht="12.65" customHeight="1" x14ac:dyDescent="0.25">
      <c r="A10" s="52" t="s">
        <v>19043</v>
      </c>
      <c r="B10" s="21" t="s">
        <v>19106</v>
      </c>
      <c r="C10" s="26" t="s">
        <v>8</v>
      </c>
      <c r="D10" s="25" t="str">
        <f t="shared" si="0"/>
        <v>Transformador 18118 SN:  CHIMOIO 1</v>
      </c>
      <c r="E10" s="26" t="s">
        <v>24</v>
      </c>
      <c r="F10" s="21" t="s">
        <v>62</v>
      </c>
      <c r="G10" s="57" t="s">
        <v>61</v>
      </c>
      <c r="H10" s="57" t="s">
        <v>60</v>
      </c>
      <c r="I10" s="21" t="s">
        <v>59</v>
      </c>
      <c r="J10" s="21">
        <v>6</v>
      </c>
      <c r="K10" s="21">
        <v>66</v>
      </c>
      <c r="L10" s="21">
        <v>6.6</v>
      </c>
      <c r="M10" s="21"/>
      <c r="N10" s="21">
        <v>1948</v>
      </c>
      <c r="O10" s="23">
        <v>20419</v>
      </c>
      <c r="P10" s="23">
        <f t="shared" si="1"/>
        <v>20419000</v>
      </c>
      <c r="Q10" s="21">
        <v>18118</v>
      </c>
      <c r="R10" s="21"/>
      <c r="S10" s="21"/>
      <c r="T10" s="22" t="s">
        <v>7</v>
      </c>
      <c r="U10" s="21"/>
      <c r="V10" s="21">
        <v>50</v>
      </c>
      <c r="W10" s="23">
        <f t="shared" si="2"/>
        <v>2960.7550000000001</v>
      </c>
      <c r="X10" s="23">
        <f t="shared" si="3"/>
        <v>2960755</v>
      </c>
      <c r="Y10" s="21">
        <v>5</v>
      </c>
      <c r="Z10" s="20">
        <f t="shared" si="5"/>
        <v>1020.95</v>
      </c>
      <c r="AA10" s="11">
        <f t="shared" si="6"/>
        <v>1020950</v>
      </c>
      <c r="AB10" s="23">
        <f t="shared" si="7"/>
        <v>17458245</v>
      </c>
      <c r="AC10" s="18">
        <f t="shared" si="8"/>
        <v>19398.05</v>
      </c>
      <c r="AD10" s="19">
        <f t="shared" si="9"/>
        <v>0.02</v>
      </c>
      <c r="AE10" s="18">
        <f t="shared" si="10"/>
        <v>387.96100000000001</v>
      </c>
      <c r="AF10" s="18">
        <f t="shared" si="11"/>
        <v>17846.205999999998</v>
      </c>
      <c r="AG10" s="18">
        <f t="shared" si="12"/>
        <v>2572.7939999999999</v>
      </c>
    </row>
    <row r="11" spans="1:33" s="7" customFormat="1" ht="12.65" customHeight="1" x14ac:dyDescent="0.25">
      <c r="A11" s="52" t="s">
        <v>19044</v>
      </c>
      <c r="B11" s="21" t="s">
        <v>19106</v>
      </c>
      <c r="C11" s="26" t="s">
        <v>8</v>
      </c>
      <c r="D11" s="25" t="str">
        <f t="shared" si="0"/>
        <v>Transformador  SN:  MANICA OLD SUB</v>
      </c>
      <c r="E11" s="26" t="s">
        <v>24</v>
      </c>
      <c r="F11" s="66" t="s">
        <v>366</v>
      </c>
      <c r="G11" s="57" t="s">
        <v>365</v>
      </c>
      <c r="H11" s="57" t="s">
        <v>364</v>
      </c>
      <c r="I11" s="66" t="s">
        <v>59</v>
      </c>
      <c r="J11" s="49">
        <v>10</v>
      </c>
      <c r="K11" s="49">
        <v>110</v>
      </c>
      <c r="L11" s="49">
        <v>33</v>
      </c>
      <c r="M11" s="49"/>
      <c r="N11" s="49">
        <v>1959</v>
      </c>
      <c r="O11" s="23">
        <v>27225</v>
      </c>
      <c r="P11" s="23">
        <f t="shared" si="1"/>
        <v>27225000</v>
      </c>
      <c r="Q11" s="49"/>
      <c r="R11" s="49"/>
      <c r="S11" s="49"/>
      <c r="T11" s="26" t="s">
        <v>7</v>
      </c>
      <c r="U11" s="21"/>
      <c r="V11" s="21">
        <v>50</v>
      </c>
      <c r="W11" s="23">
        <f t="shared" si="2"/>
        <v>3947.625</v>
      </c>
      <c r="X11" s="23">
        <f t="shared" si="3"/>
        <v>3947625</v>
      </c>
      <c r="Y11" s="21">
        <v>5</v>
      </c>
      <c r="Z11" s="20">
        <f t="shared" si="5"/>
        <v>1361.25</v>
      </c>
      <c r="AA11" s="11">
        <f t="shared" si="6"/>
        <v>1361250</v>
      </c>
      <c r="AB11" s="23">
        <f t="shared" si="7"/>
        <v>23277375</v>
      </c>
      <c r="AC11" s="18">
        <f t="shared" si="8"/>
        <v>25863.75</v>
      </c>
      <c r="AD11" s="19">
        <f t="shared" si="9"/>
        <v>0.02</v>
      </c>
      <c r="AE11" s="18">
        <f t="shared" si="10"/>
        <v>517.27499999999998</v>
      </c>
      <c r="AF11" s="18">
        <f t="shared" si="11"/>
        <v>23794.65</v>
      </c>
      <c r="AG11" s="18">
        <f t="shared" si="12"/>
        <v>3430.35</v>
      </c>
    </row>
    <row r="12" spans="1:33" s="7" customFormat="1" ht="12.65" customHeight="1" x14ac:dyDescent="0.25">
      <c r="A12" s="52" t="s">
        <v>19045</v>
      </c>
      <c r="B12" s="21" t="s">
        <v>19106</v>
      </c>
      <c r="C12" s="26" t="s">
        <v>8</v>
      </c>
      <c r="D12" s="25" t="str">
        <f t="shared" si="0"/>
        <v>Transformador TF/G64-310 SN:  CHIMOIO 1</v>
      </c>
      <c r="E12" s="26" t="s">
        <v>24</v>
      </c>
      <c r="F12" s="21" t="s">
        <v>62</v>
      </c>
      <c r="G12" s="57" t="s">
        <v>61</v>
      </c>
      <c r="H12" s="57" t="s">
        <v>60</v>
      </c>
      <c r="I12" s="21" t="s">
        <v>59</v>
      </c>
      <c r="J12" s="21">
        <v>6</v>
      </c>
      <c r="K12" s="49">
        <v>66</v>
      </c>
      <c r="L12" s="49">
        <v>24.6</v>
      </c>
      <c r="M12" s="49"/>
      <c r="N12" s="21">
        <v>1964</v>
      </c>
      <c r="O12" s="23">
        <v>20419</v>
      </c>
      <c r="P12" s="23">
        <f t="shared" si="1"/>
        <v>20419000</v>
      </c>
      <c r="Q12" s="21" t="s">
        <v>339</v>
      </c>
      <c r="R12" s="21"/>
      <c r="S12" s="49" t="s">
        <v>268</v>
      </c>
      <c r="T12" s="22" t="s">
        <v>7</v>
      </c>
      <c r="U12" s="21"/>
      <c r="V12" s="21">
        <v>50</v>
      </c>
      <c r="W12" s="23">
        <f t="shared" si="2"/>
        <v>2960.7550000000001</v>
      </c>
      <c r="X12" s="23">
        <f t="shared" si="3"/>
        <v>2960755</v>
      </c>
      <c r="Y12" s="21">
        <v>5</v>
      </c>
      <c r="Z12" s="20">
        <f t="shared" si="5"/>
        <v>1020.95</v>
      </c>
      <c r="AA12" s="11">
        <f t="shared" si="6"/>
        <v>1020950</v>
      </c>
      <c r="AB12" s="23">
        <f t="shared" si="7"/>
        <v>17458245</v>
      </c>
      <c r="AC12" s="18">
        <f t="shared" si="8"/>
        <v>19398.05</v>
      </c>
      <c r="AD12" s="19">
        <f t="shared" si="9"/>
        <v>0.02</v>
      </c>
      <c r="AE12" s="18">
        <f t="shared" si="10"/>
        <v>387.96100000000001</v>
      </c>
      <c r="AF12" s="18">
        <f t="shared" si="11"/>
        <v>17846.205999999998</v>
      </c>
      <c r="AG12" s="18">
        <f t="shared" si="12"/>
        <v>2572.7939999999999</v>
      </c>
    </row>
    <row r="13" spans="1:33" s="7" customFormat="1" ht="12.65" customHeight="1" x14ac:dyDescent="0.25">
      <c r="A13" s="52" t="s">
        <v>19046</v>
      </c>
      <c r="B13" s="21" t="s">
        <v>19106</v>
      </c>
      <c r="C13" s="26" t="s">
        <v>8</v>
      </c>
      <c r="D13" s="25" t="str">
        <f t="shared" si="0"/>
        <v>Transformador 4489 SN:  MAVITA</v>
      </c>
      <c r="E13" s="26" t="s">
        <v>24</v>
      </c>
      <c r="F13" s="21" t="s">
        <v>334</v>
      </c>
      <c r="G13" s="57" t="s">
        <v>61</v>
      </c>
      <c r="H13" s="57" t="s">
        <v>60</v>
      </c>
      <c r="I13" s="21" t="s">
        <v>336</v>
      </c>
      <c r="J13" s="21">
        <v>0.75</v>
      </c>
      <c r="K13" s="49">
        <v>22</v>
      </c>
      <c r="L13" s="49">
        <v>6.6</v>
      </c>
      <c r="M13" s="49"/>
      <c r="N13" s="21">
        <v>1964</v>
      </c>
      <c r="O13" s="23">
        <v>1525</v>
      </c>
      <c r="P13" s="23">
        <f t="shared" si="1"/>
        <v>1525000</v>
      </c>
      <c r="Q13" s="49">
        <v>4489</v>
      </c>
      <c r="R13" s="21"/>
      <c r="S13" s="21" t="s">
        <v>335</v>
      </c>
      <c r="T13" s="22" t="s">
        <v>7</v>
      </c>
      <c r="U13" s="21"/>
      <c r="V13" s="21">
        <v>50</v>
      </c>
      <c r="W13" s="23">
        <f t="shared" si="2"/>
        <v>221.125</v>
      </c>
      <c r="X13" s="23">
        <f t="shared" si="3"/>
        <v>221125</v>
      </c>
      <c r="Y13" s="21">
        <v>5</v>
      </c>
      <c r="Z13" s="20">
        <f t="shared" si="5"/>
        <v>76.25</v>
      </c>
      <c r="AA13" s="11">
        <f t="shared" si="6"/>
        <v>76250</v>
      </c>
      <c r="AB13" s="23">
        <f t="shared" si="7"/>
        <v>1303875</v>
      </c>
      <c r="AC13" s="18">
        <f t="shared" si="8"/>
        <v>1448.75</v>
      </c>
      <c r="AD13" s="19">
        <f t="shared" si="9"/>
        <v>0.02</v>
      </c>
      <c r="AE13" s="18">
        <f t="shared" si="10"/>
        <v>28.975000000000001</v>
      </c>
      <c r="AF13" s="18">
        <f t="shared" si="11"/>
        <v>1332.85</v>
      </c>
      <c r="AG13" s="18">
        <f t="shared" si="12"/>
        <v>192.15</v>
      </c>
    </row>
    <row r="14" spans="1:33" s="7" customFormat="1" ht="12.65" customHeight="1" x14ac:dyDescent="0.25">
      <c r="A14" s="52" t="s">
        <v>19047</v>
      </c>
      <c r="B14" s="21" t="s">
        <v>19106</v>
      </c>
      <c r="C14" s="26" t="s">
        <v>8</v>
      </c>
      <c r="D14" s="25" t="str">
        <f t="shared" si="0"/>
        <v>Transformador ? SN:  MAVITA</v>
      </c>
      <c r="E14" s="26" t="s">
        <v>24</v>
      </c>
      <c r="F14" s="21" t="s">
        <v>334</v>
      </c>
      <c r="G14" s="57" t="s">
        <v>61</v>
      </c>
      <c r="H14" s="57" t="s">
        <v>60</v>
      </c>
      <c r="I14" s="21" t="s">
        <v>333</v>
      </c>
      <c r="J14" s="21">
        <v>10</v>
      </c>
      <c r="K14" s="49">
        <v>110</v>
      </c>
      <c r="L14" s="21">
        <v>22</v>
      </c>
      <c r="M14" s="21">
        <v>6.6</v>
      </c>
      <c r="N14" s="21">
        <v>1964</v>
      </c>
      <c r="O14" s="23">
        <v>27225</v>
      </c>
      <c r="P14" s="23">
        <f t="shared" si="1"/>
        <v>27225000</v>
      </c>
      <c r="Q14" s="21" t="s">
        <v>332</v>
      </c>
      <c r="R14" s="21"/>
      <c r="S14" s="21" t="s">
        <v>331</v>
      </c>
      <c r="T14" s="22" t="s">
        <v>7</v>
      </c>
      <c r="U14" s="21"/>
      <c r="V14" s="21">
        <v>50</v>
      </c>
      <c r="W14" s="23">
        <f t="shared" si="2"/>
        <v>3947.625</v>
      </c>
      <c r="X14" s="23">
        <f t="shared" si="3"/>
        <v>3947625</v>
      </c>
      <c r="Y14" s="21">
        <v>5</v>
      </c>
      <c r="Z14" s="20">
        <f t="shared" si="5"/>
        <v>1361.25</v>
      </c>
      <c r="AA14" s="11">
        <f t="shared" si="6"/>
        <v>1361250</v>
      </c>
      <c r="AB14" s="23">
        <f t="shared" si="7"/>
        <v>23277375</v>
      </c>
      <c r="AC14" s="18">
        <f t="shared" si="8"/>
        <v>25863.75</v>
      </c>
      <c r="AD14" s="19">
        <f t="shared" si="9"/>
        <v>0.02</v>
      </c>
      <c r="AE14" s="18">
        <f t="shared" si="10"/>
        <v>517.27499999999998</v>
      </c>
      <c r="AF14" s="18">
        <f t="shared" si="11"/>
        <v>23794.65</v>
      </c>
      <c r="AG14" s="18">
        <f t="shared" si="12"/>
        <v>3430.35</v>
      </c>
    </row>
    <row r="15" spans="1:33" s="7" customFormat="1" ht="12.65" customHeight="1" x14ac:dyDescent="0.25">
      <c r="A15" s="52" t="s">
        <v>19048</v>
      </c>
      <c r="B15" s="21" t="s">
        <v>19106</v>
      </c>
      <c r="C15" s="26" t="s">
        <v>8</v>
      </c>
      <c r="D15" s="25" t="str">
        <f t="shared" si="0"/>
        <v>Transformador C7314 SN:  CHIMOIO 1</v>
      </c>
      <c r="E15" s="26" t="s">
        <v>24</v>
      </c>
      <c r="F15" s="21" t="s">
        <v>62</v>
      </c>
      <c r="G15" s="57" t="s">
        <v>61</v>
      </c>
      <c r="H15" s="57" t="s">
        <v>60</v>
      </c>
      <c r="I15" s="21" t="s">
        <v>59</v>
      </c>
      <c r="J15" s="21">
        <v>4</v>
      </c>
      <c r="K15" s="49">
        <v>22</v>
      </c>
      <c r="L15" s="21">
        <v>6.6</v>
      </c>
      <c r="M15" s="21"/>
      <c r="N15" s="21">
        <v>1964</v>
      </c>
      <c r="O15" s="23">
        <v>20419</v>
      </c>
      <c r="P15" s="23">
        <f t="shared" si="1"/>
        <v>20419000</v>
      </c>
      <c r="Q15" s="21" t="s">
        <v>58</v>
      </c>
      <c r="R15" s="21"/>
      <c r="S15" s="21" t="s">
        <v>57</v>
      </c>
      <c r="T15" s="22" t="s">
        <v>7</v>
      </c>
      <c r="U15" s="21"/>
      <c r="V15" s="21">
        <v>50</v>
      </c>
      <c r="W15" s="23">
        <f t="shared" si="2"/>
        <v>2960.7550000000001</v>
      </c>
      <c r="X15" s="23">
        <f t="shared" si="3"/>
        <v>2960755</v>
      </c>
      <c r="Y15" s="21">
        <v>5</v>
      </c>
      <c r="Z15" s="20">
        <f t="shared" si="5"/>
        <v>1020.95</v>
      </c>
      <c r="AA15" s="11">
        <f t="shared" si="6"/>
        <v>1020950</v>
      </c>
      <c r="AB15" s="23">
        <f t="shared" si="7"/>
        <v>17458245</v>
      </c>
      <c r="AC15" s="18">
        <f t="shared" si="8"/>
        <v>19398.05</v>
      </c>
      <c r="AD15" s="19">
        <f t="shared" si="9"/>
        <v>0.02</v>
      </c>
      <c r="AE15" s="18">
        <f t="shared" si="10"/>
        <v>387.96100000000001</v>
      </c>
      <c r="AF15" s="18">
        <f t="shared" si="11"/>
        <v>17846.205999999998</v>
      </c>
      <c r="AG15" s="18">
        <f t="shared" si="12"/>
        <v>2572.7939999999999</v>
      </c>
    </row>
    <row r="16" spans="1:33" s="7" customFormat="1" ht="12.65" customHeight="1" x14ac:dyDescent="0.25">
      <c r="A16" s="52" t="s">
        <v>19049</v>
      </c>
      <c r="B16" s="21" t="s">
        <v>19106</v>
      </c>
      <c r="C16" s="26" t="s">
        <v>8</v>
      </c>
      <c r="D16" s="25" t="str">
        <f t="shared" si="0"/>
        <v>Transformador C1636 SN:  MESSICA</v>
      </c>
      <c r="E16" s="26" t="s">
        <v>24</v>
      </c>
      <c r="F16" s="57" t="s">
        <v>360</v>
      </c>
      <c r="G16" s="57" t="s">
        <v>359</v>
      </c>
      <c r="H16" s="57" t="s">
        <v>358</v>
      </c>
      <c r="I16" s="57" t="s">
        <v>59</v>
      </c>
      <c r="J16" s="21">
        <v>10</v>
      </c>
      <c r="K16" s="49">
        <v>110</v>
      </c>
      <c r="L16" s="21">
        <v>22</v>
      </c>
      <c r="M16" s="21">
        <v>6.6</v>
      </c>
      <c r="N16" s="21">
        <v>1965</v>
      </c>
      <c r="O16" s="23">
        <v>27225</v>
      </c>
      <c r="P16" s="23">
        <f t="shared" si="1"/>
        <v>27225000</v>
      </c>
      <c r="Q16" s="57" t="s">
        <v>357</v>
      </c>
      <c r="R16" s="21"/>
      <c r="S16" s="21" t="s">
        <v>356</v>
      </c>
      <c r="T16" s="22" t="s">
        <v>7</v>
      </c>
      <c r="U16" s="21"/>
      <c r="V16" s="21">
        <v>50</v>
      </c>
      <c r="W16" s="23">
        <f t="shared" si="2"/>
        <v>3947.625</v>
      </c>
      <c r="X16" s="23">
        <f t="shared" si="3"/>
        <v>3947625</v>
      </c>
      <c r="Y16" s="21">
        <v>5</v>
      </c>
      <c r="Z16" s="20">
        <f t="shared" si="5"/>
        <v>1361.25</v>
      </c>
      <c r="AA16" s="11">
        <f t="shared" si="6"/>
        <v>1361250</v>
      </c>
      <c r="AB16" s="23">
        <f t="shared" si="7"/>
        <v>23277375</v>
      </c>
      <c r="AC16" s="18">
        <f t="shared" si="8"/>
        <v>25863.75</v>
      </c>
      <c r="AD16" s="19">
        <f t="shared" si="9"/>
        <v>0.02</v>
      </c>
      <c r="AE16" s="18">
        <f t="shared" si="10"/>
        <v>517.27499999999998</v>
      </c>
      <c r="AF16" s="18">
        <f t="shared" si="11"/>
        <v>23794.65</v>
      </c>
      <c r="AG16" s="18">
        <f t="shared" si="12"/>
        <v>3430.35</v>
      </c>
    </row>
    <row r="17" spans="1:33" s="7" customFormat="1" ht="12.65" customHeight="1" x14ac:dyDescent="0.25">
      <c r="A17" s="52" t="s">
        <v>19050</v>
      </c>
      <c r="B17" s="21" t="s">
        <v>19106</v>
      </c>
      <c r="C17" s="26" t="s">
        <v>8</v>
      </c>
      <c r="D17" s="25" t="str">
        <f t="shared" si="0"/>
        <v>Transformador  SN:  CHICAMBA</v>
      </c>
      <c r="E17" s="26" t="s">
        <v>24</v>
      </c>
      <c r="F17" s="21" t="s">
        <v>369</v>
      </c>
      <c r="G17" s="57" t="s">
        <v>368</v>
      </c>
      <c r="H17" s="57" t="s">
        <v>367</v>
      </c>
      <c r="I17" s="21" t="s">
        <v>59</v>
      </c>
      <c r="J17" s="21">
        <v>24</v>
      </c>
      <c r="K17" s="49">
        <v>110</v>
      </c>
      <c r="L17" s="21">
        <v>22.4</v>
      </c>
      <c r="M17" s="21">
        <v>6.6</v>
      </c>
      <c r="N17" s="21">
        <v>1967</v>
      </c>
      <c r="O17" s="23">
        <v>34032</v>
      </c>
      <c r="P17" s="23">
        <f t="shared" si="1"/>
        <v>34032000</v>
      </c>
      <c r="Q17" s="21"/>
      <c r="R17" s="21"/>
      <c r="S17" s="21" t="s">
        <v>337</v>
      </c>
      <c r="T17" s="22" t="s">
        <v>7</v>
      </c>
      <c r="U17" s="21"/>
      <c r="V17" s="21">
        <v>50</v>
      </c>
      <c r="W17" s="23">
        <f t="shared" si="2"/>
        <v>4934.6400000000003</v>
      </c>
      <c r="X17" s="23">
        <f t="shared" si="3"/>
        <v>4934640</v>
      </c>
      <c r="Y17" s="21">
        <v>5</v>
      </c>
      <c r="Z17" s="20">
        <f t="shared" si="5"/>
        <v>1701.6000000000001</v>
      </c>
      <c r="AA17" s="11">
        <f t="shared" si="6"/>
        <v>1701600.0000000002</v>
      </c>
      <c r="AB17" s="23">
        <f t="shared" si="7"/>
        <v>29097360</v>
      </c>
      <c r="AC17" s="18">
        <f t="shared" si="8"/>
        <v>32330.400000000001</v>
      </c>
      <c r="AD17" s="19">
        <f t="shared" si="9"/>
        <v>0.02</v>
      </c>
      <c r="AE17" s="18">
        <f t="shared" si="10"/>
        <v>646.60800000000006</v>
      </c>
      <c r="AF17" s="18">
        <f t="shared" si="11"/>
        <v>29743.968000000001</v>
      </c>
      <c r="AG17" s="18">
        <f t="shared" si="12"/>
        <v>4288.0320000000002</v>
      </c>
    </row>
    <row r="18" spans="1:33" s="7" customFormat="1" ht="12.65" customHeight="1" x14ac:dyDescent="0.25">
      <c r="A18" s="52" t="s">
        <v>19051</v>
      </c>
      <c r="B18" s="21" t="s">
        <v>19106</v>
      </c>
      <c r="C18" s="26" t="s">
        <v>8</v>
      </c>
      <c r="D18" s="25" t="str">
        <f t="shared" si="0"/>
        <v>Transformador TRAFO-UNION SN: 81/26810 DONDO</v>
      </c>
      <c r="E18" s="26" t="s">
        <v>24</v>
      </c>
      <c r="F18" s="49" t="s">
        <v>390</v>
      </c>
      <c r="G18" s="57" t="s">
        <v>389</v>
      </c>
      <c r="H18" s="57" t="s">
        <v>388</v>
      </c>
      <c r="I18" s="49" t="s">
        <v>387</v>
      </c>
      <c r="J18" s="49">
        <v>20</v>
      </c>
      <c r="K18" s="49">
        <v>110</v>
      </c>
      <c r="L18" s="49" t="s">
        <v>19</v>
      </c>
      <c r="M18" s="49" t="s">
        <v>376</v>
      </c>
      <c r="N18" s="49">
        <v>1971</v>
      </c>
      <c r="O18" s="23">
        <v>34032</v>
      </c>
      <c r="P18" s="23">
        <f t="shared" si="1"/>
        <v>34032000</v>
      </c>
      <c r="Q18" s="49" t="s">
        <v>386</v>
      </c>
      <c r="R18" s="49" t="s">
        <v>385</v>
      </c>
      <c r="S18" s="49" t="s">
        <v>74</v>
      </c>
      <c r="T18" s="26" t="s">
        <v>7</v>
      </c>
      <c r="U18" s="21"/>
      <c r="V18" s="21">
        <v>50</v>
      </c>
      <c r="W18" s="23">
        <f t="shared" si="2"/>
        <v>4288.0320000000002</v>
      </c>
      <c r="X18" s="23">
        <f t="shared" si="3"/>
        <v>4288032</v>
      </c>
      <c r="Y18" s="21">
        <f t="shared" ref="Y18:Y49" si="13">(V18-(2017-N18))</f>
        <v>4</v>
      </c>
      <c r="Z18" s="20">
        <f t="shared" si="5"/>
        <v>1701.6000000000001</v>
      </c>
      <c r="AA18" s="11">
        <f t="shared" si="6"/>
        <v>1701600.0000000002</v>
      </c>
      <c r="AB18" s="23">
        <f t="shared" si="7"/>
        <v>29743968</v>
      </c>
      <c r="AC18" s="18">
        <f t="shared" si="8"/>
        <v>32330.400000000001</v>
      </c>
      <c r="AD18" s="19">
        <f t="shared" si="9"/>
        <v>0.02</v>
      </c>
      <c r="AE18" s="18">
        <f t="shared" si="10"/>
        <v>646.60800000000006</v>
      </c>
      <c r="AF18" s="18">
        <f t="shared" si="11"/>
        <v>30390.576000000001</v>
      </c>
      <c r="AG18" s="18">
        <f t="shared" si="12"/>
        <v>3641.424</v>
      </c>
    </row>
    <row r="19" spans="1:33" s="7" customFormat="1" ht="12.65" customHeight="1" x14ac:dyDescent="0.25">
      <c r="A19" s="52" t="s">
        <v>19052</v>
      </c>
      <c r="B19" s="21" t="s">
        <v>19106</v>
      </c>
      <c r="C19" s="26" t="s">
        <v>8</v>
      </c>
      <c r="D19" s="25" t="str">
        <f t="shared" si="0"/>
        <v>Transformador 1973 refurb 2013 SN:  Se3</v>
      </c>
      <c r="E19" s="26" t="s">
        <v>7</v>
      </c>
      <c r="F19" s="49" t="s">
        <v>117</v>
      </c>
      <c r="G19" s="21"/>
      <c r="H19" s="21"/>
      <c r="I19" s="21">
        <v>4</v>
      </c>
      <c r="J19" s="21">
        <v>20</v>
      </c>
      <c r="K19" s="49">
        <v>33</v>
      </c>
      <c r="L19" s="49">
        <v>11</v>
      </c>
      <c r="M19" s="49"/>
      <c r="N19" s="21">
        <v>1972</v>
      </c>
      <c r="O19" s="23">
        <v>20000</v>
      </c>
      <c r="P19" s="23">
        <f t="shared" si="1"/>
        <v>20000000</v>
      </c>
      <c r="Q19" s="21" t="s">
        <v>116</v>
      </c>
      <c r="R19" s="56"/>
      <c r="S19" s="49" t="s">
        <v>115</v>
      </c>
      <c r="T19" s="55"/>
      <c r="U19" s="21"/>
      <c r="V19" s="21">
        <v>50</v>
      </c>
      <c r="W19" s="23">
        <f t="shared" si="2"/>
        <v>2900</v>
      </c>
      <c r="X19" s="23">
        <f t="shared" si="3"/>
        <v>2900000</v>
      </c>
      <c r="Y19" s="21">
        <f t="shared" si="13"/>
        <v>5</v>
      </c>
      <c r="Z19" s="20">
        <f t="shared" si="5"/>
        <v>1000</v>
      </c>
      <c r="AA19" s="11">
        <f t="shared" si="6"/>
        <v>1000000</v>
      </c>
      <c r="AB19" s="23">
        <f t="shared" si="7"/>
        <v>17100000</v>
      </c>
      <c r="AC19" s="18">
        <f t="shared" si="8"/>
        <v>19000</v>
      </c>
      <c r="AD19" s="19">
        <f t="shared" si="9"/>
        <v>0.02</v>
      </c>
      <c r="AE19" s="18">
        <f t="shared" si="10"/>
        <v>380</v>
      </c>
      <c r="AF19" s="18">
        <f t="shared" si="11"/>
        <v>17480</v>
      </c>
      <c r="AG19" s="18">
        <f t="shared" si="12"/>
        <v>2520</v>
      </c>
    </row>
    <row r="20" spans="1:33" s="7" customFormat="1" ht="12.65" customHeight="1" x14ac:dyDescent="0.25">
      <c r="A20" s="52" t="s">
        <v>19053</v>
      </c>
      <c r="B20" s="21" t="s">
        <v>19106</v>
      </c>
      <c r="C20" s="26" t="s">
        <v>8</v>
      </c>
      <c r="D20" s="25" t="str">
        <f t="shared" si="0"/>
        <v>Transformador 217258.02 SN:  CHIBATA</v>
      </c>
      <c r="E20" s="26" t="s">
        <v>24</v>
      </c>
      <c r="F20" s="68" t="s">
        <v>343</v>
      </c>
      <c r="G20" s="57" t="s">
        <v>342</v>
      </c>
      <c r="H20" s="57" t="s">
        <v>341</v>
      </c>
      <c r="I20" s="49" t="s">
        <v>344</v>
      </c>
      <c r="J20" s="49">
        <v>30</v>
      </c>
      <c r="K20" s="49">
        <v>220</v>
      </c>
      <c r="L20" s="49">
        <v>113</v>
      </c>
      <c r="M20" s="49">
        <v>18.600000000000001</v>
      </c>
      <c r="N20" s="49">
        <v>1975</v>
      </c>
      <c r="O20" s="23">
        <v>108991</v>
      </c>
      <c r="P20" s="23">
        <f t="shared" si="1"/>
        <v>108991000</v>
      </c>
      <c r="Q20" s="21">
        <v>217258.02</v>
      </c>
      <c r="R20" s="49"/>
      <c r="S20" s="49"/>
      <c r="T20" s="26" t="s">
        <v>7</v>
      </c>
      <c r="U20" s="21"/>
      <c r="V20" s="21">
        <v>50</v>
      </c>
      <c r="W20" s="23">
        <f t="shared" si="2"/>
        <v>22016.182000000001</v>
      </c>
      <c r="X20" s="23">
        <f t="shared" si="3"/>
        <v>22016182</v>
      </c>
      <c r="Y20" s="21">
        <f t="shared" si="13"/>
        <v>8</v>
      </c>
      <c r="Z20" s="20">
        <f t="shared" si="5"/>
        <v>5449.55</v>
      </c>
      <c r="AA20" s="11">
        <f t="shared" si="6"/>
        <v>5449550</v>
      </c>
      <c r="AB20" s="23">
        <f t="shared" si="7"/>
        <v>86974818</v>
      </c>
      <c r="AC20" s="18">
        <f t="shared" si="8"/>
        <v>103541.45</v>
      </c>
      <c r="AD20" s="19">
        <f t="shared" si="9"/>
        <v>0.02</v>
      </c>
      <c r="AE20" s="18">
        <f t="shared" si="10"/>
        <v>2070.8290000000002</v>
      </c>
      <c r="AF20" s="18">
        <f t="shared" si="11"/>
        <v>89045.646999999997</v>
      </c>
      <c r="AG20" s="18">
        <f t="shared" si="12"/>
        <v>19945.352999999999</v>
      </c>
    </row>
    <row r="21" spans="1:33" s="7" customFormat="1" ht="12.65" customHeight="1" x14ac:dyDescent="0.25">
      <c r="A21" s="52" t="s">
        <v>19054</v>
      </c>
      <c r="B21" s="21" t="s">
        <v>19106</v>
      </c>
      <c r="C21" s="26" t="s">
        <v>8</v>
      </c>
      <c r="D21" s="25" t="str">
        <f t="shared" si="0"/>
        <v>Transformador 217258.01 SN:  CHIBATA</v>
      </c>
      <c r="E21" s="26" t="s">
        <v>24</v>
      </c>
      <c r="F21" s="68" t="s">
        <v>343</v>
      </c>
      <c r="G21" s="57" t="s">
        <v>342</v>
      </c>
      <c r="H21" s="57" t="s">
        <v>341</v>
      </c>
      <c r="I21" s="49" t="s">
        <v>344</v>
      </c>
      <c r="J21" s="49">
        <v>30</v>
      </c>
      <c r="K21" s="49">
        <v>220</v>
      </c>
      <c r="L21" s="49">
        <v>113</v>
      </c>
      <c r="M21" s="49">
        <v>18.600000000000001</v>
      </c>
      <c r="N21" s="49">
        <v>1975</v>
      </c>
      <c r="O21" s="23">
        <v>108991</v>
      </c>
      <c r="P21" s="23">
        <f t="shared" si="1"/>
        <v>108991000</v>
      </c>
      <c r="Q21" s="49">
        <v>217258.01</v>
      </c>
      <c r="R21" s="49"/>
      <c r="S21" s="49"/>
      <c r="T21" s="26" t="s">
        <v>7</v>
      </c>
      <c r="U21" s="21"/>
      <c r="V21" s="21">
        <v>50</v>
      </c>
      <c r="W21" s="23">
        <f t="shared" si="2"/>
        <v>22016.182000000001</v>
      </c>
      <c r="X21" s="23">
        <f t="shared" si="3"/>
        <v>22016182</v>
      </c>
      <c r="Y21" s="21">
        <f t="shared" si="13"/>
        <v>8</v>
      </c>
      <c r="Z21" s="20">
        <f t="shared" si="5"/>
        <v>5449.55</v>
      </c>
      <c r="AA21" s="11">
        <f t="shared" si="6"/>
        <v>5449550</v>
      </c>
      <c r="AB21" s="23">
        <f t="shared" si="7"/>
        <v>86974818</v>
      </c>
      <c r="AC21" s="18">
        <f t="shared" si="8"/>
        <v>103541.45</v>
      </c>
      <c r="AD21" s="19">
        <f t="shared" si="9"/>
        <v>0.02</v>
      </c>
      <c r="AE21" s="18">
        <f t="shared" si="10"/>
        <v>2070.8290000000002</v>
      </c>
      <c r="AF21" s="18">
        <f t="shared" si="11"/>
        <v>89045.646999999997</v>
      </c>
      <c r="AG21" s="18">
        <f t="shared" si="12"/>
        <v>19945.352999999999</v>
      </c>
    </row>
    <row r="22" spans="1:33" s="7" customFormat="1" ht="12.65" customHeight="1" x14ac:dyDescent="0.25">
      <c r="A22" s="52" t="s">
        <v>19055</v>
      </c>
      <c r="B22" s="21" t="s">
        <v>19106</v>
      </c>
      <c r="C22" s="26" t="s">
        <v>8</v>
      </c>
      <c r="D22" s="25" t="str">
        <f t="shared" si="0"/>
        <v>Transformador 217258.03 SN:  CHIBATA</v>
      </c>
      <c r="E22" s="26" t="s">
        <v>24</v>
      </c>
      <c r="F22" s="68" t="s">
        <v>343</v>
      </c>
      <c r="G22" s="57" t="s">
        <v>342</v>
      </c>
      <c r="H22" s="57" t="s">
        <v>341</v>
      </c>
      <c r="I22" s="49" t="s">
        <v>344</v>
      </c>
      <c r="J22" s="49">
        <v>30</v>
      </c>
      <c r="K22" s="49">
        <v>220</v>
      </c>
      <c r="L22" s="49">
        <v>113</v>
      </c>
      <c r="M22" s="49">
        <v>18.600000000000001</v>
      </c>
      <c r="N22" s="49">
        <v>1975</v>
      </c>
      <c r="O22" s="23">
        <v>108991</v>
      </c>
      <c r="P22" s="23">
        <f t="shared" si="1"/>
        <v>108991000</v>
      </c>
      <c r="Q22" s="49">
        <v>217258.03</v>
      </c>
      <c r="R22" s="49"/>
      <c r="S22" s="49"/>
      <c r="T22" s="26" t="s">
        <v>7</v>
      </c>
      <c r="U22" s="21"/>
      <c r="V22" s="21">
        <v>50</v>
      </c>
      <c r="W22" s="23">
        <f t="shared" si="2"/>
        <v>22016.182000000001</v>
      </c>
      <c r="X22" s="23">
        <f t="shared" si="3"/>
        <v>22016182</v>
      </c>
      <c r="Y22" s="21">
        <f t="shared" si="13"/>
        <v>8</v>
      </c>
      <c r="Z22" s="20">
        <f t="shared" si="5"/>
        <v>5449.55</v>
      </c>
      <c r="AA22" s="11">
        <f t="shared" si="6"/>
        <v>5449550</v>
      </c>
      <c r="AB22" s="23">
        <f t="shared" si="7"/>
        <v>86974818</v>
      </c>
      <c r="AC22" s="18">
        <f t="shared" si="8"/>
        <v>103541.45</v>
      </c>
      <c r="AD22" s="19">
        <f t="shared" si="9"/>
        <v>0.02</v>
      </c>
      <c r="AE22" s="18">
        <f t="shared" si="10"/>
        <v>2070.8290000000002</v>
      </c>
      <c r="AF22" s="18">
        <f t="shared" si="11"/>
        <v>89045.646999999997</v>
      </c>
      <c r="AG22" s="18">
        <f t="shared" si="12"/>
        <v>19945.352999999999</v>
      </c>
    </row>
    <row r="23" spans="1:33" s="7" customFormat="1" ht="12.65" customHeight="1" x14ac:dyDescent="0.25">
      <c r="A23" s="52" t="s">
        <v>19056</v>
      </c>
      <c r="B23" s="21" t="s">
        <v>19106</v>
      </c>
      <c r="C23" s="26" t="s">
        <v>8</v>
      </c>
      <c r="D23" s="25" t="str">
        <f t="shared" si="0"/>
        <v>Transformador 217258.02 SN:  CHIBATA</v>
      </c>
      <c r="E23" s="26" t="s">
        <v>24</v>
      </c>
      <c r="F23" s="68" t="s">
        <v>343</v>
      </c>
      <c r="G23" s="57" t="s">
        <v>342</v>
      </c>
      <c r="H23" s="57" t="s">
        <v>341</v>
      </c>
      <c r="I23" s="21" t="s">
        <v>340</v>
      </c>
      <c r="J23" s="21">
        <v>30</v>
      </c>
      <c r="K23" s="49">
        <v>220</v>
      </c>
      <c r="L23" s="49">
        <v>113</v>
      </c>
      <c r="M23" s="49">
        <v>18.600000000000001</v>
      </c>
      <c r="N23" s="21">
        <v>1975</v>
      </c>
      <c r="O23" s="23">
        <v>108991</v>
      </c>
      <c r="P23" s="23">
        <f t="shared" si="1"/>
        <v>108991000</v>
      </c>
      <c r="Q23" s="21">
        <v>217258.02</v>
      </c>
      <c r="R23" s="21"/>
      <c r="S23" s="49"/>
      <c r="T23" s="26" t="s">
        <v>7</v>
      </c>
      <c r="U23" s="21"/>
      <c r="V23" s="21">
        <v>50</v>
      </c>
      <c r="W23" s="23">
        <f t="shared" si="2"/>
        <v>22016.182000000001</v>
      </c>
      <c r="X23" s="23">
        <f t="shared" si="3"/>
        <v>22016182</v>
      </c>
      <c r="Y23" s="21">
        <f t="shared" si="13"/>
        <v>8</v>
      </c>
      <c r="Z23" s="20">
        <f t="shared" si="5"/>
        <v>5449.55</v>
      </c>
      <c r="AA23" s="11">
        <f t="shared" si="6"/>
        <v>5449550</v>
      </c>
      <c r="AB23" s="23">
        <f t="shared" si="7"/>
        <v>86974818</v>
      </c>
      <c r="AC23" s="18">
        <f t="shared" si="8"/>
        <v>103541.45</v>
      </c>
      <c r="AD23" s="19">
        <f t="shared" si="9"/>
        <v>0.02</v>
      </c>
      <c r="AE23" s="18">
        <f t="shared" si="10"/>
        <v>2070.8290000000002</v>
      </c>
      <c r="AF23" s="18">
        <f t="shared" si="11"/>
        <v>89045.646999999997</v>
      </c>
      <c r="AG23" s="18">
        <f t="shared" si="12"/>
        <v>19945.352999999999</v>
      </c>
    </row>
    <row r="24" spans="1:33" s="7" customFormat="1" ht="12.65" customHeight="1" x14ac:dyDescent="0.25">
      <c r="A24" s="52" t="s">
        <v>19057</v>
      </c>
      <c r="B24" s="21" t="s">
        <v>19106</v>
      </c>
      <c r="C24" s="26" t="s">
        <v>8</v>
      </c>
      <c r="D24" s="25" t="str">
        <f t="shared" si="0"/>
        <v>Transformador 217258.01 SN:  CHIBATA</v>
      </c>
      <c r="E24" s="26" t="s">
        <v>24</v>
      </c>
      <c r="F24" s="68" t="s">
        <v>343</v>
      </c>
      <c r="G24" s="57" t="s">
        <v>342</v>
      </c>
      <c r="H24" s="57" t="s">
        <v>341</v>
      </c>
      <c r="I24" s="21" t="s">
        <v>340</v>
      </c>
      <c r="J24" s="21">
        <v>30</v>
      </c>
      <c r="K24" s="49">
        <v>220</v>
      </c>
      <c r="L24" s="49">
        <v>113</v>
      </c>
      <c r="M24" s="49">
        <v>18.600000000000001</v>
      </c>
      <c r="N24" s="21">
        <v>1975</v>
      </c>
      <c r="O24" s="23">
        <v>108991</v>
      </c>
      <c r="P24" s="23">
        <f t="shared" si="1"/>
        <v>108991000</v>
      </c>
      <c r="Q24" s="21">
        <v>217258.01</v>
      </c>
      <c r="R24" s="21"/>
      <c r="S24" s="21"/>
      <c r="T24" s="26" t="s">
        <v>7</v>
      </c>
      <c r="U24" s="21"/>
      <c r="V24" s="21">
        <v>50</v>
      </c>
      <c r="W24" s="23">
        <f t="shared" si="2"/>
        <v>22016.182000000001</v>
      </c>
      <c r="X24" s="23">
        <f t="shared" si="3"/>
        <v>22016182</v>
      </c>
      <c r="Y24" s="21">
        <f t="shared" si="13"/>
        <v>8</v>
      </c>
      <c r="Z24" s="20">
        <f t="shared" si="5"/>
        <v>5449.55</v>
      </c>
      <c r="AA24" s="11">
        <f t="shared" si="6"/>
        <v>5449550</v>
      </c>
      <c r="AB24" s="23">
        <f t="shared" si="7"/>
        <v>86974818</v>
      </c>
      <c r="AC24" s="18">
        <f t="shared" si="8"/>
        <v>103541.45</v>
      </c>
      <c r="AD24" s="19">
        <f t="shared" si="9"/>
        <v>0.02</v>
      </c>
      <c r="AE24" s="18">
        <f t="shared" si="10"/>
        <v>2070.8290000000002</v>
      </c>
      <c r="AF24" s="18">
        <f t="shared" si="11"/>
        <v>89045.646999999997</v>
      </c>
      <c r="AG24" s="18">
        <f t="shared" si="12"/>
        <v>19945.352999999999</v>
      </c>
    </row>
    <row r="25" spans="1:33" s="7" customFormat="1" ht="12.65" customHeight="1" x14ac:dyDescent="0.25">
      <c r="A25" s="52" t="s">
        <v>19058</v>
      </c>
      <c r="B25" s="21" t="s">
        <v>19106</v>
      </c>
      <c r="C25" s="26" t="s">
        <v>8</v>
      </c>
      <c r="D25" s="25" t="str">
        <f t="shared" si="0"/>
        <v>Transformador LEL9957 SN:  CHIMOIO 1</v>
      </c>
      <c r="E25" s="26" t="s">
        <v>24</v>
      </c>
      <c r="F25" s="49" t="s">
        <v>62</v>
      </c>
      <c r="G25" s="57" t="s">
        <v>61</v>
      </c>
      <c r="H25" s="57" t="s">
        <v>60</v>
      </c>
      <c r="I25" s="21" t="s">
        <v>59</v>
      </c>
      <c r="J25" s="21">
        <v>6</v>
      </c>
      <c r="K25" s="49">
        <v>66</v>
      </c>
      <c r="L25" s="21">
        <v>6.6</v>
      </c>
      <c r="M25" s="21"/>
      <c r="N25" s="21">
        <v>1975</v>
      </c>
      <c r="O25" s="23">
        <v>20419</v>
      </c>
      <c r="P25" s="23">
        <f t="shared" si="1"/>
        <v>20419000</v>
      </c>
      <c r="Q25" s="21" t="s">
        <v>338</v>
      </c>
      <c r="R25" s="21"/>
      <c r="S25" s="21" t="s">
        <v>337</v>
      </c>
      <c r="T25" s="26" t="s">
        <v>7</v>
      </c>
      <c r="U25" s="21"/>
      <c r="V25" s="21">
        <v>50</v>
      </c>
      <c r="W25" s="23">
        <f t="shared" si="2"/>
        <v>4124.6379999999999</v>
      </c>
      <c r="X25" s="23">
        <f t="shared" si="3"/>
        <v>4124638</v>
      </c>
      <c r="Y25" s="21">
        <f t="shared" si="13"/>
        <v>8</v>
      </c>
      <c r="Z25" s="20">
        <f t="shared" si="5"/>
        <v>1020.95</v>
      </c>
      <c r="AA25" s="11">
        <f t="shared" si="6"/>
        <v>1020950</v>
      </c>
      <c r="AB25" s="23">
        <f t="shared" si="7"/>
        <v>16294362</v>
      </c>
      <c r="AC25" s="18">
        <f t="shared" si="8"/>
        <v>19398.05</v>
      </c>
      <c r="AD25" s="19">
        <f t="shared" si="9"/>
        <v>0.02</v>
      </c>
      <c r="AE25" s="18">
        <f t="shared" si="10"/>
        <v>387.96100000000001</v>
      </c>
      <c r="AF25" s="18">
        <f t="shared" si="11"/>
        <v>16682.323</v>
      </c>
      <c r="AG25" s="18">
        <f t="shared" si="12"/>
        <v>3736.6769999999997</v>
      </c>
    </row>
    <row r="26" spans="1:33" s="7" customFormat="1" ht="12.65" customHeight="1" x14ac:dyDescent="0.25">
      <c r="A26" s="52" t="s">
        <v>19059</v>
      </c>
      <c r="B26" s="21" t="s">
        <v>19106</v>
      </c>
      <c r="C26" s="26" t="s">
        <v>8</v>
      </c>
      <c r="D26" s="25" t="str">
        <f t="shared" si="0"/>
        <v>Transformador 217259.02 SN:  CHIBATA</v>
      </c>
      <c r="E26" s="26" t="s">
        <v>24</v>
      </c>
      <c r="F26" s="68" t="s">
        <v>343</v>
      </c>
      <c r="G26" s="57" t="s">
        <v>342</v>
      </c>
      <c r="H26" s="57" t="s">
        <v>341</v>
      </c>
      <c r="I26" s="49" t="s">
        <v>340</v>
      </c>
      <c r="J26" s="49">
        <v>30</v>
      </c>
      <c r="K26" s="49">
        <v>220</v>
      </c>
      <c r="L26" s="49">
        <v>113</v>
      </c>
      <c r="M26" s="49">
        <v>18.600000000000001</v>
      </c>
      <c r="N26" s="49">
        <v>1976</v>
      </c>
      <c r="O26" s="23">
        <v>108991</v>
      </c>
      <c r="P26" s="23">
        <f t="shared" si="1"/>
        <v>108991000</v>
      </c>
      <c r="Q26" s="49">
        <v>217259.02</v>
      </c>
      <c r="R26" s="49"/>
      <c r="S26" s="49"/>
      <c r="T26" s="26" t="s">
        <v>7</v>
      </c>
      <c r="U26" s="21"/>
      <c r="V26" s="21">
        <v>50</v>
      </c>
      <c r="W26" s="23">
        <f t="shared" si="2"/>
        <v>24087.010999999999</v>
      </c>
      <c r="X26" s="23">
        <f t="shared" si="3"/>
        <v>24087011</v>
      </c>
      <c r="Y26" s="21">
        <f t="shared" si="13"/>
        <v>9</v>
      </c>
      <c r="Z26" s="20">
        <f t="shared" si="5"/>
        <v>5449.55</v>
      </c>
      <c r="AA26" s="11">
        <f t="shared" si="6"/>
        <v>5449550</v>
      </c>
      <c r="AB26" s="23">
        <f t="shared" si="7"/>
        <v>84903989</v>
      </c>
      <c r="AC26" s="18">
        <f t="shared" si="8"/>
        <v>103541.45</v>
      </c>
      <c r="AD26" s="19">
        <f t="shared" si="9"/>
        <v>0.02</v>
      </c>
      <c r="AE26" s="18">
        <f t="shared" si="10"/>
        <v>2070.8290000000002</v>
      </c>
      <c r="AF26" s="18">
        <f t="shared" si="11"/>
        <v>86974.817999999999</v>
      </c>
      <c r="AG26" s="18">
        <f t="shared" si="12"/>
        <v>22016.181999999997</v>
      </c>
    </row>
    <row r="27" spans="1:33" s="7" customFormat="1" ht="12.65" customHeight="1" x14ac:dyDescent="0.25">
      <c r="A27" s="52" t="s">
        <v>19060</v>
      </c>
      <c r="B27" s="21" t="s">
        <v>19106</v>
      </c>
      <c r="C27" s="26" t="s">
        <v>8</v>
      </c>
      <c r="D27" s="25" t="str">
        <f t="shared" si="0"/>
        <v>Transformador ASEA SN: 27002 MATOLA 275</v>
      </c>
      <c r="E27" s="26" t="s">
        <v>7</v>
      </c>
      <c r="F27" s="21" t="s">
        <v>292</v>
      </c>
      <c r="G27" s="21" t="s">
        <v>291</v>
      </c>
      <c r="H27" s="21" t="s">
        <v>290</v>
      </c>
      <c r="I27" s="21" t="s">
        <v>298</v>
      </c>
      <c r="J27" s="21">
        <v>125</v>
      </c>
      <c r="K27" s="49">
        <v>275</v>
      </c>
      <c r="L27" s="49">
        <v>132</v>
      </c>
      <c r="M27" s="49">
        <v>22</v>
      </c>
      <c r="N27" s="21">
        <v>1977</v>
      </c>
      <c r="O27" s="23">
        <v>102994</v>
      </c>
      <c r="P27" s="23">
        <f t="shared" si="1"/>
        <v>102994000</v>
      </c>
      <c r="Q27" s="21" t="s">
        <v>18</v>
      </c>
      <c r="R27" s="21">
        <v>27002</v>
      </c>
      <c r="S27" s="49" t="s">
        <v>297</v>
      </c>
      <c r="T27" s="26" t="s">
        <v>7</v>
      </c>
      <c r="U27" s="21" t="s">
        <v>287</v>
      </c>
      <c r="V27" s="21">
        <v>50</v>
      </c>
      <c r="W27" s="23">
        <f t="shared" si="2"/>
        <v>24718.560000000001</v>
      </c>
      <c r="X27" s="23">
        <f t="shared" si="3"/>
        <v>24718560</v>
      </c>
      <c r="Y27" s="21">
        <f t="shared" si="13"/>
        <v>10</v>
      </c>
      <c r="Z27" s="20">
        <f t="shared" si="5"/>
        <v>5149.7000000000007</v>
      </c>
      <c r="AA27" s="11">
        <f t="shared" si="6"/>
        <v>5149700.0000000009</v>
      </c>
      <c r="AB27" s="23">
        <f t="shared" si="7"/>
        <v>78275440</v>
      </c>
      <c r="AC27" s="18">
        <f t="shared" si="8"/>
        <v>97844.3</v>
      </c>
      <c r="AD27" s="19">
        <f t="shared" si="9"/>
        <v>0.02</v>
      </c>
      <c r="AE27" s="18">
        <f t="shared" si="10"/>
        <v>1956.8860000000002</v>
      </c>
      <c r="AF27" s="18">
        <f t="shared" si="11"/>
        <v>80232.326000000001</v>
      </c>
      <c r="AG27" s="18">
        <f t="shared" si="12"/>
        <v>22761.674000000003</v>
      </c>
    </row>
    <row r="28" spans="1:33" s="7" customFormat="1" ht="12.65" customHeight="1" x14ac:dyDescent="0.25">
      <c r="A28" s="52" t="s">
        <v>19061</v>
      </c>
      <c r="B28" s="21" t="s">
        <v>19106</v>
      </c>
      <c r="C28" s="26" t="s">
        <v>8</v>
      </c>
      <c r="D28" s="25" t="str">
        <f t="shared" si="0"/>
        <v>Transformador G&amp;C SN: 2035133 MATUNDO</v>
      </c>
      <c r="E28" s="26" t="s">
        <v>24</v>
      </c>
      <c r="F28" s="21" t="s">
        <v>415</v>
      </c>
      <c r="G28" s="57" t="s">
        <v>414</v>
      </c>
      <c r="H28" s="57" t="s">
        <v>413</v>
      </c>
      <c r="I28" s="21"/>
      <c r="J28" s="21">
        <v>20</v>
      </c>
      <c r="K28" s="49">
        <v>66</v>
      </c>
      <c r="L28" s="49">
        <v>33</v>
      </c>
      <c r="M28" s="49"/>
      <c r="N28" s="21">
        <v>1978</v>
      </c>
      <c r="O28" s="23">
        <v>34031</v>
      </c>
      <c r="P28" s="23">
        <f t="shared" si="1"/>
        <v>34031000</v>
      </c>
      <c r="Q28" s="21" t="s">
        <v>412</v>
      </c>
      <c r="R28" s="70">
        <v>2035133</v>
      </c>
      <c r="S28" s="21" t="s">
        <v>316</v>
      </c>
      <c r="T28" s="22" t="s">
        <v>7</v>
      </c>
      <c r="U28" s="21"/>
      <c r="V28" s="21">
        <v>50</v>
      </c>
      <c r="W28" s="23">
        <f t="shared" si="2"/>
        <v>8814.0290000000005</v>
      </c>
      <c r="X28" s="23">
        <f t="shared" si="3"/>
        <v>8814029</v>
      </c>
      <c r="Y28" s="21">
        <f t="shared" si="13"/>
        <v>11</v>
      </c>
      <c r="Z28" s="20">
        <f t="shared" si="5"/>
        <v>1701.5500000000002</v>
      </c>
      <c r="AA28" s="11">
        <f t="shared" si="6"/>
        <v>1701550.0000000002</v>
      </c>
      <c r="AB28" s="23">
        <f t="shared" si="7"/>
        <v>25216971</v>
      </c>
      <c r="AC28" s="18">
        <f t="shared" si="8"/>
        <v>32329.45</v>
      </c>
      <c r="AD28" s="19">
        <f t="shared" si="9"/>
        <v>0.02</v>
      </c>
      <c r="AE28" s="18">
        <f t="shared" si="10"/>
        <v>646.58900000000006</v>
      </c>
      <c r="AF28" s="18">
        <f t="shared" si="11"/>
        <v>25863.559999999998</v>
      </c>
      <c r="AG28" s="18">
        <f t="shared" si="12"/>
        <v>8167.4400000000005</v>
      </c>
    </row>
    <row r="29" spans="1:33" s="7" customFormat="1" ht="12.65" customHeight="1" x14ac:dyDescent="0.25">
      <c r="A29" s="52" t="s">
        <v>19062</v>
      </c>
      <c r="B29" s="21" t="s">
        <v>19106</v>
      </c>
      <c r="C29" s="26" t="s">
        <v>8</v>
      </c>
      <c r="D29" s="25" t="str">
        <f t="shared" si="0"/>
        <v>Transformador ASEA SN: 7146331 BOANE</v>
      </c>
      <c r="E29" s="26" t="s">
        <v>7</v>
      </c>
      <c r="F29" s="41" t="s">
        <v>86</v>
      </c>
      <c r="G29" s="21"/>
      <c r="H29" s="41"/>
      <c r="I29" s="21">
        <v>1</v>
      </c>
      <c r="J29" s="41">
        <v>30</v>
      </c>
      <c r="K29" s="49">
        <v>66</v>
      </c>
      <c r="L29" s="41">
        <v>33</v>
      </c>
      <c r="M29" s="21">
        <v>11</v>
      </c>
      <c r="N29" s="41">
        <v>1979</v>
      </c>
      <c r="O29" s="23">
        <v>40838</v>
      </c>
      <c r="P29" s="23">
        <f t="shared" si="1"/>
        <v>40838000</v>
      </c>
      <c r="Q29" s="41" t="s">
        <v>18</v>
      </c>
      <c r="R29" s="21">
        <v>7146331</v>
      </c>
      <c r="S29" s="21" t="s">
        <v>85</v>
      </c>
      <c r="T29" s="22" t="s">
        <v>7</v>
      </c>
      <c r="U29" s="21"/>
      <c r="V29" s="21">
        <v>50</v>
      </c>
      <c r="W29" s="23">
        <f t="shared" si="2"/>
        <v>11352.963999999998</v>
      </c>
      <c r="X29" s="23">
        <f t="shared" si="3"/>
        <v>11352963.999999998</v>
      </c>
      <c r="Y29" s="21">
        <f t="shared" si="13"/>
        <v>12</v>
      </c>
      <c r="Z29" s="20">
        <f t="shared" si="5"/>
        <v>2041.9</v>
      </c>
      <c r="AA29" s="11">
        <f t="shared" si="6"/>
        <v>2041900</v>
      </c>
      <c r="AB29" s="23">
        <f t="shared" si="7"/>
        <v>29485036</v>
      </c>
      <c r="AC29" s="18">
        <f t="shared" si="8"/>
        <v>38796.1</v>
      </c>
      <c r="AD29" s="19">
        <f t="shared" si="9"/>
        <v>0.02</v>
      </c>
      <c r="AE29" s="18">
        <f t="shared" si="10"/>
        <v>775.92200000000003</v>
      </c>
      <c r="AF29" s="18">
        <f t="shared" si="11"/>
        <v>30260.957999999999</v>
      </c>
      <c r="AG29" s="18">
        <f t="shared" si="12"/>
        <v>10577.041999999998</v>
      </c>
    </row>
    <row r="30" spans="1:33" s="7" customFormat="1" ht="12.65" customHeight="1" x14ac:dyDescent="0.25">
      <c r="A30" s="52" t="s">
        <v>19063</v>
      </c>
      <c r="B30" s="21" t="s">
        <v>19106</v>
      </c>
      <c r="C30" s="26" t="s">
        <v>8</v>
      </c>
      <c r="D30" s="25" t="str">
        <f t="shared" si="0"/>
        <v>Transformador VEB SN: 713241 NAMPULA CENTRAL</v>
      </c>
      <c r="E30" s="26" t="s">
        <v>159</v>
      </c>
      <c r="F30" s="21" t="s">
        <v>200</v>
      </c>
      <c r="G30" s="57" t="s">
        <v>199</v>
      </c>
      <c r="H30" s="57" t="s">
        <v>198</v>
      </c>
      <c r="I30" s="21" t="s">
        <v>191</v>
      </c>
      <c r="J30" s="21">
        <v>35</v>
      </c>
      <c r="K30" s="49">
        <v>110</v>
      </c>
      <c r="L30" s="21" t="s">
        <v>19</v>
      </c>
      <c r="M30" s="21"/>
      <c r="N30" s="21">
        <v>1980</v>
      </c>
      <c r="O30" s="24">
        <v>47644</v>
      </c>
      <c r="P30" s="23">
        <f t="shared" si="1"/>
        <v>47644000</v>
      </c>
      <c r="Q30" s="21" t="s">
        <v>190</v>
      </c>
      <c r="R30" s="21">
        <v>713241</v>
      </c>
      <c r="S30" s="21"/>
      <c r="T30" s="22" t="s">
        <v>7</v>
      </c>
      <c r="U30" s="21"/>
      <c r="V30" s="21">
        <v>50</v>
      </c>
      <c r="W30" s="23">
        <f t="shared" si="2"/>
        <v>14150.268000000002</v>
      </c>
      <c r="X30" s="23">
        <f t="shared" si="3"/>
        <v>14150268.000000002</v>
      </c>
      <c r="Y30" s="21">
        <f t="shared" si="13"/>
        <v>13</v>
      </c>
      <c r="Z30" s="20">
        <f t="shared" si="5"/>
        <v>2382.2000000000003</v>
      </c>
      <c r="AA30" s="11">
        <f t="shared" si="6"/>
        <v>2382200.0000000005</v>
      </c>
      <c r="AB30" s="23">
        <f t="shared" si="7"/>
        <v>33493732</v>
      </c>
      <c r="AC30" s="18">
        <f t="shared" si="8"/>
        <v>45261.8</v>
      </c>
      <c r="AD30" s="19">
        <f t="shared" si="9"/>
        <v>0.02</v>
      </c>
      <c r="AE30" s="18">
        <f t="shared" si="10"/>
        <v>905.2360000000001</v>
      </c>
      <c r="AF30" s="18">
        <f t="shared" si="11"/>
        <v>34398.967999999993</v>
      </c>
      <c r="AG30" s="18">
        <f t="shared" si="12"/>
        <v>13245.032000000001</v>
      </c>
    </row>
    <row r="31" spans="1:33" s="7" customFormat="1" ht="12.65" customHeight="1" x14ac:dyDescent="0.25">
      <c r="A31" s="52" t="s">
        <v>19064</v>
      </c>
      <c r="B31" s="21" t="s">
        <v>19106</v>
      </c>
      <c r="C31" s="26" t="s">
        <v>8</v>
      </c>
      <c r="D31" s="25" t="str">
        <f t="shared" si="0"/>
        <v>Transformador VEB SN: 713240 NACALA</v>
      </c>
      <c r="E31" s="26" t="s">
        <v>159</v>
      </c>
      <c r="F31" s="21" t="s">
        <v>195</v>
      </c>
      <c r="G31" s="57" t="s">
        <v>194</v>
      </c>
      <c r="H31" s="57" t="s">
        <v>193</v>
      </c>
      <c r="I31" s="21" t="s">
        <v>191</v>
      </c>
      <c r="J31" s="21">
        <v>35</v>
      </c>
      <c r="K31" s="49">
        <v>110</v>
      </c>
      <c r="L31" s="21" t="s">
        <v>19</v>
      </c>
      <c r="M31" s="21"/>
      <c r="N31" s="21">
        <v>1980</v>
      </c>
      <c r="O31" s="23">
        <v>47644</v>
      </c>
      <c r="P31" s="23">
        <f t="shared" si="1"/>
        <v>47644000</v>
      </c>
      <c r="Q31" s="21" t="s">
        <v>190</v>
      </c>
      <c r="R31" s="21">
        <v>713240</v>
      </c>
      <c r="S31" s="21"/>
      <c r="T31" s="22" t="s">
        <v>7</v>
      </c>
      <c r="U31" s="21"/>
      <c r="V31" s="21">
        <v>50</v>
      </c>
      <c r="W31" s="23">
        <f t="shared" si="2"/>
        <v>14150.268000000002</v>
      </c>
      <c r="X31" s="23">
        <f t="shared" si="3"/>
        <v>14150268.000000002</v>
      </c>
      <c r="Y31" s="21">
        <f t="shared" si="13"/>
        <v>13</v>
      </c>
      <c r="Z31" s="20">
        <f t="shared" si="5"/>
        <v>2382.2000000000003</v>
      </c>
      <c r="AA31" s="11">
        <f t="shared" si="6"/>
        <v>2382200.0000000005</v>
      </c>
      <c r="AB31" s="23">
        <f t="shared" si="7"/>
        <v>33493732</v>
      </c>
      <c r="AC31" s="18">
        <f t="shared" si="8"/>
        <v>45261.8</v>
      </c>
      <c r="AD31" s="19">
        <f t="shared" si="9"/>
        <v>0.02</v>
      </c>
      <c r="AE31" s="18">
        <f t="shared" si="10"/>
        <v>905.2360000000001</v>
      </c>
      <c r="AF31" s="18">
        <f t="shared" si="11"/>
        <v>34398.967999999993</v>
      </c>
      <c r="AG31" s="18">
        <f t="shared" si="12"/>
        <v>13245.032000000001</v>
      </c>
    </row>
    <row r="32" spans="1:33" s="7" customFormat="1" ht="12.65" customHeight="1" x14ac:dyDescent="0.25">
      <c r="A32" s="52" t="s">
        <v>19065</v>
      </c>
      <c r="B32" s="21" t="s">
        <v>19106</v>
      </c>
      <c r="C32" s="26" t="s">
        <v>8</v>
      </c>
      <c r="D32" s="25" t="str">
        <f t="shared" si="0"/>
        <v>Transformador VEB SN: 713261 NACALA</v>
      </c>
      <c r="E32" s="26" t="s">
        <v>159</v>
      </c>
      <c r="F32" s="21" t="s">
        <v>195</v>
      </c>
      <c r="G32" s="57" t="s">
        <v>194</v>
      </c>
      <c r="H32" s="57" t="s">
        <v>193</v>
      </c>
      <c r="I32" s="21" t="s">
        <v>192</v>
      </c>
      <c r="J32" s="21">
        <v>35</v>
      </c>
      <c r="K32" s="49">
        <v>110</v>
      </c>
      <c r="L32" s="21" t="s">
        <v>19</v>
      </c>
      <c r="M32" s="21"/>
      <c r="N32" s="21">
        <v>1980</v>
      </c>
      <c r="O32" s="23">
        <v>47644</v>
      </c>
      <c r="P32" s="23">
        <f t="shared" si="1"/>
        <v>47644000</v>
      </c>
      <c r="Q32" s="21" t="s">
        <v>190</v>
      </c>
      <c r="R32" s="21">
        <v>713261</v>
      </c>
      <c r="S32" s="21"/>
      <c r="T32" s="22" t="s">
        <v>7</v>
      </c>
      <c r="U32" s="21"/>
      <c r="V32" s="21">
        <v>50</v>
      </c>
      <c r="W32" s="23">
        <f t="shared" si="2"/>
        <v>14150.268000000002</v>
      </c>
      <c r="X32" s="23">
        <f t="shared" si="3"/>
        <v>14150268.000000002</v>
      </c>
      <c r="Y32" s="21">
        <f t="shared" si="13"/>
        <v>13</v>
      </c>
      <c r="Z32" s="20">
        <f t="shared" si="5"/>
        <v>2382.2000000000003</v>
      </c>
      <c r="AA32" s="11">
        <f t="shared" si="6"/>
        <v>2382200.0000000005</v>
      </c>
      <c r="AB32" s="23">
        <f t="shared" si="7"/>
        <v>33493732</v>
      </c>
      <c r="AC32" s="18">
        <f t="shared" si="8"/>
        <v>45261.8</v>
      </c>
      <c r="AD32" s="19">
        <f t="shared" si="9"/>
        <v>0.02</v>
      </c>
      <c r="AE32" s="18">
        <f t="shared" si="10"/>
        <v>905.2360000000001</v>
      </c>
      <c r="AF32" s="18">
        <f t="shared" si="11"/>
        <v>34398.967999999993</v>
      </c>
      <c r="AG32" s="18">
        <f t="shared" si="12"/>
        <v>13245.032000000001</v>
      </c>
    </row>
    <row r="33" spans="1:33" s="7" customFormat="1" ht="12.65" customHeight="1" x14ac:dyDescent="0.25">
      <c r="A33" s="52" t="s">
        <v>19066</v>
      </c>
      <c r="B33" s="21" t="s">
        <v>19106</v>
      </c>
      <c r="C33" s="26" t="s">
        <v>8</v>
      </c>
      <c r="D33" s="25" t="str">
        <f t="shared" si="0"/>
        <v>Transformador VEB SN: 713285 MONAPO</v>
      </c>
      <c r="E33" s="26" t="s">
        <v>159</v>
      </c>
      <c r="F33" s="21" t="s">
        <v>189</v>
      </c>
      <c r="G33" s="57" t="s">
        <v>188</v>
      </c>
      <c r="H33" s="57" t="s">
        <v>187</v>
      </c>
      <c r="I33" s="21" t="s">
        <v>191</v>
      </c>
      <c r="J33" s="21">
        <v>10</v>
      </c>
      <c r="K33" s="49">
        <v>110</v>
      </c>
      <c r="L33" s="21" t="s">
        <v>19</v>
      </c>
      <c r="M33" s="21"/>
      <c r="N33" s="21">
        <v>1980</v>
      </c>
      <c r="O33" s="24">
        <v>27225</v>
      </c>
      <c r="P33" s="23">
        <f t="shared" si="1"/>
        <v>27225000</v>
      </c>
      <c r="Q33" s="21" t="s">
        <v>190</v>
      </c>
      <c r="R33" s="21">
        <v>713285</v>
      </c>
      <c r="S33" s="21"/>
      <c r="T33" s="22" t="s">
        <v>7</v>
      </c>
      <c r="U33" s="21"/>
      <c r="V33" s="21">
        <v>50</v>
      </c>
      <c r="W33" s="23">
        <f t="shared" si="2"/>
        <v>8085.8249999999998</v>
      </c>
      <c r="X33" s="23">
        <f t="shared" si="3"/>
        <v>8085825</v>
      </c>
      <c r="Y33" s="21">
        <f t="shared" si="13"/>
        <v>13</v>
      </c>
      <c r="Z33" s="20">
        <f t="shared" si="5"/>
        <v>1361.25</v>
      </c>
      <c r="AA33" s="11">
        <f t="shared" si="6"/>
        <v>1361250</v>
      </c>
      <c r="AB33" s="23">
        <f t="shared" si="7"/>
        <v>19139175</v>
      </c>
      <c r="AC33" s="18">
        <f t="shared" si="8"/>
        <v>25863.75</v>
      </c>
      <c r="AD33" s="19">
        <f t="shared" si="9"/>
        <v>0.02</v>
      </c>
      <c r="AE33" s="18">
        <f t="shared" si="10"/>
        <v>517.27499999999998</v>
      </c>
      <c r="AF33" s="18">
        <f t="shared" si="11"/>
        <v>19656.45</v>
      </c>
      <c r="AG33" s="18">
        <f t="shared" si="12"/>
        <v>7568.55</v>
      </c>
    </row>
    <row r="34" spans="1:33" s="7" customFormat="1" ht="12.65" customHeight="1" x14ac:dyDescent="0.25">
      <c r="A34" s="52" t="s">
        <v>19067</v>
      </c>
      <c r="B34" s="21" t="s">
        <v>19106</v>
      </c>
      <c r="C34" s="26" t="s">
        <v>8</v>
      </c>
      <c r="D34" s="25" t="str">
        <f t="shared" ref="D34:D65" si="14">+CONCATENATE(C34," ",Q34," SN: ",R34," ",F34)</f>
        <v>Transformador VEB SN: 713241 NAMPULA CENTRAL</v>
      </c>
      <c r="E34" s="26" t="s">
        <v>159</v>
      </c>
      <c r="F34" s="21" t="s">
        <v>200</v>
      </c>
      <c r="G34" s="57" t="s">
        <v>199</v>
      </c>
      <c r="H34" s="57" t="s">
        <v>198</v>
      </c>
      <c r="I34" s="21" t="s">
        <v>191</v>
      </c>
      <c r="J34" s="21">
        <v>35</v>
      </c>
      <c r="K34" s="49">
        <v>110</v>
      </c>
      <c r="L34" s="21" t="s">
        <v>19</v>
      </c>
      <c r="M34" s="21"/>
      <c r="N34" s="21">
        <v>1980</v>
      </c>
      <c r="O34" s="23">
        <v>47644</v>
      </c>
      <c r="P34" s="23">
        <f t="shared" ref="P34:P65" si="15">+O34*1000</f>
        <v>47644000</v>
      </c>
      <c r="Q34" s="21" t="s">
        <v>190</v>
      </c>
      <c r="R34" s="21">
        <v>713241</v>
      </c>
      <c r="S34" s="21"/>
      <c r="T34" s="22" t="s">
        <v>7</v>
      </c>
      <c r="U34" s="21"/>
      <c r="V34" s="21">
        <v>50</v>
      </c>
      <c r="W34" s="23">
        <f t="shared" ref="W34:W65" si="16">Y34/V34*(O34-Z34)+Z34</f>
        <v>14150.268000000002</v>
      </c>
      <c r="X34" s="23">
        <f t="shared" ref="X34:X65" si="17">+W34*1000</f>
        <v>14150268.000000002</v>
      </c>
      <c r="Y34" s="21">
        <f t="shared" si="13"/>
        <v>13</v>
      </c>
      <c r="Z34" s="20">
        <f t="shared" ref="Z34:Z68" si="18">(5/100*O34)</f>
        <v>2382.2000000000003</v>
      </c>
      <c r="AA34" s="11">
        <f t="shared" ref="AA34:AA65" si="19">+Z34*1000</f>
        <v>2382200.0000000005</v>
      </c>
      <c r="AB34" s="23">
        <f t="shared" ref="AB34:AB68" si="20">+P34-X34</f>
        <v>33493732</v>
      </c>
      <c r="AC34" s="18">
        <f t="shared" ref="AC34:AC68" si="21">+(O34-Z34)</f>
        <v>45261.8</v>
      </c>
      <c r="AD34" s="19">
        <f t="shared" ref="AD34:AD68" si="22">1/V34</f>
        <v>0.02</v>
      </c>
      <c r="AE34" s="18">
        <f t="shared" ref="AE34:AE65" si="23">+AC34*AD34</f>
        <v>905.2360000000001</v>
      </c>
      <c r="AF34" s="18">
        <f t="shared" ref="AF34:AF65" si="24">+AE34+O34-W34</f>
        <v>34398.967999999993</v>
      </c>
      <c r="AG34" s="18">
        <f t="shared" ref="AG34:AG68" si="25">+W34-AE34</f>
        <v>13245.032000000001</v>
      </c>
    </row>
    <row r="35" spans="1:33" s="7" customFormat="1" ht="12.65" customHeight="1" x14ac:dyDescent="0.25">
      <c r="A35" s="52" t="s">
        <v>19068</v>
      </c>
      <c r="B35" s="21" t="s">
        <v>19106</v>
      </c>
      <c r="C35" s="26" t="s">
        <v>8</v>
      </c>
      <c r="D35" s="25" t="str">
        <f t="shared" si="14"/>
        <v>Transformador VEB SN: 713240 NACALA</v>
      </c>
      <c r="E35" s="26" t="s">
        <v>159</v>
      </c>
      <c r="F35" s="21" t="s">
        <v>195</v>
      </c>
      <c r="G35" s="57" t="s">
        <v>194</v>
      </c>
      <c r="H35" s="57" t="s">
        <v>193</v>
      </c>
      <c r="I35" s="21" t="s">
        <v>191</v>
      </c>
      <c r="J35" s="21">
        <v>35</v>
      </c>
      <c r="K35" s="49">
        <v>110</v>
      </c>
      <c r="L35" s="21" t="s">
        <v>19</v>
      </c>
      <c r="M35" s="21"/>
      <c r="N35" s="21">
        <v>1980</v>
      </c>
      <c r="O35" s="23">
        <v>47644</v>
      </c>
      <c r="P35" s="23">
        <f t="shared" si="15"/>
        <v>47644000</v>
      </c>
      <c r="Q35" s="21" t="s">
        <v>190</v>
      </c>
      <c r="R35" s="21">
        <v>713240</v>
      </c>
      <c r="S35" s="21"/>
      <c r="T35" s="22" t="s">
        <v>7</v>
      </c>
      <c r="U35" s="21"/>
      <c r="V35" s="21">
        <v>50</v>
      </c>
      <c r="W35" s="23">
        <f t="shared" si="16"/>
        <v>14150.268000000002</v>
      </c>
      <c r="X35" s="23">
        <f t="shared" si="17"/>
        <v>14150268.000000002</v>
      </c>
      <c r="Y35" s="21">
        <f t="shared" si="13"/>
        <v>13</v>
      </c>
      <c r="Z35" s="20">
        <f t="shared" si="18"/>
        <v>2382.2000000000003</v>
      </c>
      <c r="AA35" s="11">
        <f t="shared" si="19"/>
        <v>2382200.0000000005</v>
      </c>
      <c r="AB35" s="23">
        <f t="shared" si="20"/>
        <v>33493732</v>
      </c>
      <c r="AC35" s="18">
        <f t="shared" si="21"/>
        <v>45261.8</v>
      </c>
      <c r="AD35" s="19">
        <f t="shared" si="22"/>
        <v>0.02</v>
      </c>
      <c r="AE35" s="18">
        <f t="shared" si="23"/>
        <v>905.2360000000001</v>
      </c>
      <c r="AF35" s="18">
        <f t="shared" si="24"/>
        <v>34398.967999999993</v>
      </c>
      <c r="AG35" s="18">
        <f t="shared" si="25"/>
        <v>13245.032000000001</v>
      </c>
    </row>
    <row r="36" spans="1:33" s="7" customFormat="1" ht="12.65" customHeight="1" x14ac:dyDescent="0.25">
      <c r="A36" s="52" t="s">
        <v>19069</v>
      </c>
      <c r="B36" s="21" t="s">
        <v>19106</v>
      </c>
      <c r="C36" s="26" t="s">
        <v>8</v>
      </c>
      <c r="D36" s="25" t="str">
        <f t="shared" si="14"/>
        <v>Transformador VEB SN: 713261 NACALA</v>
      </c>
      <c r="E36" s="26" t="s">
        <v>159</v>
      </c>
      <c r="F36" s="21" t="s">
        <v>195</v>
      </c>
      <c r="G36" s="57" t="s">
        <v>194</v>
      </c>
      <c r="H36" s="57" t="s">
        <v>193</v>
      </c>
      <c r="I36" s="21" t="s">
        <v>192</v>
      </c>
      <c r="J36" s="21">
        <v>35</v>
      </c>
      <c r="K36" s="49">
        <v>110</v>
      </c>
      <c r="L36" s="21" t="s">
        <v>19</v>
      </c>
      <c r="M36" s="21"/>
      <c r="N36" s="21">
        <v>1980</v>
      </c>
      <c r="O36" s="23">
        <v>47644</v>
      </c>
      <c r="P36" s="23">
        <f t="shared" si="15"/>
        <v>47644000</v>
      </c>
      <c r="Q36" s="21" t="s">
        <v>190</v>
      </c>
      <c r="R36" s="21">
        <v>713261</v>
      </c>
      <c r="S36" s="21"/>
      <c r="T36" s="22" t="s">
        <v>7</v>
      </c>
      <c r="U36" s="21"/>
      <c r="V36" s="21">
        <v>50</v>
      </c>
      <c r="W36" s="23">
        <f t="shared" si="16"/>
        <v>14150.268000000002</v>
      </c>
      <c r="X36" s="23">
        <f t="shared" si="17"/>
        <v>14150268.000000002</v>
      </c>
      <c r="Y36" s="21">
        <f t="shared" si="13"/>
        <v>13</v>
      </c>
      <c r="Z36" s="20">
        <f t="shared" si="18"/>
        <v>2382.2000000000003</v>
      </c>
      <c r="AA36" s="11">
        <f t="shared" si="19"/>
        <v>2382200.0000000005</v>
      </c>
      <c r="AB36" s="23">
        <f t="shared" si="20"/>
        <v>33493732</v>
      </c>
      <c r="AC36" s="18">
        <f t="shared" si="21"/>
        <v>45261.8</v>
      </c>
      <c r="AD36" s="19">
        <f t="shared" si="22"/>
        <v>0.02</v>
      </c>
      <c r="AE36" s="18">
        <f t="shared" si="23"/>
        <v>905.2360000000001</v>
      </c>
      <c r="AF36" s="18">
        <f t="shared" si="24"/>
        <v>34398.967999999993</v>
      </c>
      <c r="AG36" s="18">
        <f t="shared" si="25"/>
        <v>13245.032000000001</v>
      </c>
    </row>
    <row r="37" spans="1:33" s="7" customFormat="1" ht="12.65" customHeight="1" x14ac:dyDescent="0.25">
      <c r="A37" s="52" t="s">
        <v>19070</v>
      </c>
      <c r="B37" s="21" t="s">
        <v>19106</v>
      </c>
      <c r="C37" s="26" t="s">
        <v>8</v>
      </c>
      <c r="D37" s="25" t="str">
        <f t="shared" si="14"/>
        <v>Transformador VEB SN: 713285 MONAPO</v>
      </c>
      <c r="E37" s="26" t="s">
        <v>159</v>
      </c>
      <c r="F37" s="21" t="s">
        <v>189</v>
      </c>
      <c r="G37" s="57" t="s">
        <v>188</v>
      </c>
      <c r="H37" s="57" t="s">
        <v>187</v>
      </c>
      <c r="I37" s="21" t="s">
        <v>191</v>
      </c>
      <c r="J37" s="21">
        <v>10</v>
      </c>
      <c r="K37" s="49">
        <v>110</v>
      </c>
      <c r="L37" s="21" t="s">
        <v>19</v>
      </c>
      <c r="M37" s="21"/>
      <c r="N37" s="21">
        <v>1980</v>
      </c>
      <c r="O37" s="23">
        <v>27225</v>
      </c>
      <c r="P37" s="23">
        <f t="shared" si="15"/>
        <v>27225000</v>
      </c>
      <c r="Q37" s="21" t="s">
        <v>190</v>
      </c>
      <c r="R37" s="21">
        <v>713285</v>
      </c>
      <c r="S37" s="21"/>
      <c r="T37" s="22" t="s">
        <v>7</v>
      </c>
      <c r="U37" s="21"/>
      <c r="V37" s="21">
        <v>50</v>
      </c>
      <c r="W37" s="23">
        <f t="shared" si="16"/>
        <v>8085.8249999999998</v>
      </c>
      <c r="X37" s="23">
        <f t="shared" si="17"/>
        <v>8085825</v>
      </c>
      <c r="Y37" s="21">
        <f t="shared" si="13"/>
        <v>13</v>
      </c>
      <c r="Z37" s="20">
        <f t="shared" si="18"/>
        <v>1361.25</v>
      </c>
      <c r="AA37" s="11">
        <f t="shared" si="19"/>
        <v>1361250</v>
      </c>
      <c r="AB37" s="23">
        <f t="shared" si="20"/>
        <v>19139175</v>
      </c>
      <c r="AC37" s="18">
        <f t="shared" si="21"/>
        <v>25863.75</v>
      </c>
      <c r="AD37" s="19">
        <f t="shared" si="22"/>
        <v>0.02</v>
      </c>
      <c r="AE37" s="18">
        <f t="shared" si="23"/>
        <v>517.27499999999998</v>
      </c>
      <c r="AF37" s="18">
        <f t="shared" si="24"/>
        <v>19656.45</v>
      </c>
      <c r="AG37" s="18">
        <f t="shared" si="25"/>
        <v>7568.55</v>
      </c>
    </row>
    <row r="38" spans="1:33" s="7" customFormat="1" ht="12.65" customHeight="1" x14ac:dyDescent="0.25">
      <c r="A38" s="52" t="s">
        <v>19071</v>
      </c>
      <c r="B38" s="21" t="s">
        <v>19106</v>
      </c>
      <c r="C38" s="26" t="s">
        <v>8</v>
      </c>
      <c r="D38" s="25" t="str">
        <f t="shared" si="14"/>
        <v>Transformador ALSTHOM SN: H67590-01 Nampula 220KV</v>
      </c>
      <c r="E38" s="26" t="s">
        <v>159</v>
      </c>
      <c r="F38" s="21" t="s">
        <v>207</v>
      </c>
      <c r="G38" s="21" t="s">
        <v>206</v>
      </c>
      <c r="H38" s="21" t="s">
        <v>205</v>
      </c>
      <c r="I38" s="21" t="s">
        <v>167</v>
      </c>
      <c r="J38" s="21">
        <v>40</v>
      </c>
      <c r="K38" s="49">
        <v>110</v>
      </c>
      <c r="L38" s="21" t="s">
        <v>204</v>
      </c>
      <c r="M38" s="21"/>
      <c r="N38" s="21">
        <v>1982</v>
      </c>
      <c r="O38" s="23">
        <v>47644</v>
      </c>
      <c r="P38" s="23">
        <f t="shared" si="15"/>
        <v>47644000</v>
      </c>
      <c r="Q38" s="21" t="s">
        <v>136</v>
      </c>
      <c r="R38" s="21" t="s">
        <v>203</v>
      </c>
      <c r="S38" s="21"/>
      <c r="T38" s="22" t="s">
        <v>7</v>
      </c>
      <c r="U38" s="21"/>
      <c r="V38" s="21">
        <v>50</v>
      </c>
      <c r="W38" s="23">
        <f t="shared" si="16"/>
        <v>15960.740000000002</v>
      </c>
      <c r="X38" s="23">
        <f t="shared" si="17"/>
        <v>15960740.000000002</v>
      </c>
      <c r="Y38" s="21">
        <f t="shared" si="13"/>
        <v>15</v>
      </c>
      <c r="Z38" s="20">
        <f t="shared" si="18"/>
        <v>2382.2000000000003</v>
      </c>
      <c r="AA38" s="11">
        <f t="shared" si="19"/>
        <v>2382200.0000000005</v>
      </c>
      <c r="AB38" s="23">
        <f t="shared" si="20"/>
        <v>31683260</v>
      </c>
      <c r="AC38" s="18">
        <f t="shared" si="21"/>
        <v>45261.8</v>
      </c>
      <c r="AD38" s="19">
        <f t="shared" si="22"/>
        <v>0.02</v>
      </c>
      <c r="AE38" s="18">
        <f t="shared" si="23"/>
        <v>905.2360000000001</v>
      </c>
      <c r="AF38" s="18">
        <f t="shared" si="24"/>
        <v>32588.495999999996</v>
      </c>
      <c r="AG38" s="18">
        <f t="shared" si="25"/>
        <v>15055.504000000001</v>
      </c>
    </row>
    <row r="39" spans="1:33" s="7" customFormat="1" ht="12.65" customHeight="1" x14ac:dyDescent="0.25">
      <c r="A39" s="52" t="s">
        <v>19072</v>
      </c>
      <c r="B39" s="21" t="s">
        <v>19106</v>
      </c>
      <c r="C39" s="26" t="s">
        <v>8</v>
      </c>
      <c r="D39" s="25" t="str">
        <f t="shared" si="14"/>
        <v>Transformador ALSTOM SN: H68050-02 ALTO MOLOCUE</v>
      </c>
      <c r="E39" s="26" t="s">
        <v>24</v>
      </c>
      <c r="F39" s="21" t="s">
        <v>170</v>
      </c>
      <c r="G39" s="21" t="s">
        <v>169</v>
      </c>
      <c r="H39" s="21" t="s">
        <v>168</v>
      </c>
      <c r="I39" s="21" t="s">
        <v>172</v>
      </c>
      <c r="J39" s="21">
        <v>16</v>
      </c>
      <c r="K39" s="49">
        <v>110</v>
      </c>
      <c r="L39" s="21" t="s">
        <v>19</v>
      </c>
      <c r="M39" s="21"/>
      <c r="N39" s="21">
        <v>1982</v>
      </c>
      <c r="O39" s="23">
        <v>27225</v>
      </c>
      <c r="P39" s="23">
        <f t="shared" si="15"/>
        <v>27225000</v>
      </c>
      <c r="Q39" s="21" t="s">
        <v>4</v>
      </c>
      <c r="R39" s="21" t="s">
        <v>171</v>
      </c>
      <c r="S39" s="21"/>
      <c r="T39" s="22" t="s">
        <v>13</v>
      </c>
      <c r="U39" s="21"/>
      <c r="V39" s="21">
        <v>50</v>
      </c>
      <c r="W39" s="23">
        <f t="shared" si="16"/>
        <v>9120.375</v>
      </c>
      <c r="X39" s="23">
        <f t="shared" si="17"/>
        <v>9120375</v>
      </c>
      <c r="Y39" s="21">
        <f t="shared" si="13"/>
        <v>15</v>
      </c>
      <c r="Z39" s="20">
        <f t="shared" si="18"/>
        <v>1361.25</v>
      </c>
      <c r="AA39" s="11">
        <f t="shared" si="19"/>
        <v>1361250</v>
      </c>
      <c r="AB39" s="23">
        <f t="shared" si="20"/>
        <v>18104625</v>
      </c>
      <c r="AC39" s="18">
        <f t="shared" si="21"/>
        <v>25863.75</v>
      </c>
      <c r="AD39" s="19">
        <f t="shared" si="22"/>
        <v>0.02</v>
      </c>
      <c r="AE39" s="18">
        <f t="shared" si="23"/>
        <v>517.27499999999998</v>
      </c>
      <c r="AF39" s="18">
        <f t="shared" si="24"/>
        <v>18621.900000000001</v>
      </c>
      <c r="AG39" s="18">
        <f t="shared" si="25"/>
        <v>8603.1</v>
      </c>
    </row>
    <row r="40" spans="1:33" s="7" customFormat="1" ht="12.65" customHeight="1" x14ac:dyDescent="0.25">
      <c r="A40" s="52" t="s">
        <v>19073</v>
      </c>
      <c r="B40" s="21" t="s">
        <v>19106</v>
      </c>
      <c r="C40" s="26" t="s">
        <v>8</v>
      </c>
      <c r="D40" s="25" t="str">
        <f t="shared" si="14"/>
        <v>Transformador 67780-01 SN:  CHIMOIO 2</v>
      </c>
      <c r="E40" s="26" t="s">
        <v>24</v>
      </c>
      <c r="F40" s="57" t="s">
        <v>329</v>
      </c>
      <c r="G40" s="62" t="s">
        <v>328</v>
      </c>
      <c r="H40" s="57" t="s">
        <v>327</v>
      </c>
      <c r="I40" s="21" t="s">
        <v>59</v>
      </c>
      <c r="J40" s="21">
        <v>25</v>
      </c>
      <c r="K40" s="49">
        <v>110</v>
      </c>
      <c r="L40" s="21">
        <v>66</v>
      </c>
      <c r="M40" s="21">
        <v>22</v>
      </c>
      <c r="N40" s="21">
        <v>1982</v>
      </c>
      <c r="O40" s="23">
        <v>34032</v>
      </c>
      <c r="P40" s="23">
        <f t="shared" si="15"/>
        <v>34032000</v>
      </c>
      <c r="Q40" s="21" t="s">
        <v>326</v>
      </c>
      <c r="R40" s="21"/>
      <c r="S40" s="21" t="s">
        <v>325</v>
      </c>
      <c r="T40" s="22" t="s">
        <v>7</v>
      </c>
      <c r="U40" s="21"/>
      <c r="V40" s="21">
        <v>50</v>
      </c>
      <c r="W40" s="23">
        <f t="shared" si="16"/>
        <v>11400.720000000001</v>
      </c>
      <c r="X40" s="23">
        <f t="shared" si="17"/>
        <v>11400720.000000002</v>
      </c>
      <c r="Y40" s="21">
        <f t="shared" si="13"/>
        <v>15</v>
      </c>
      <c r="Z40" s="20">
        <f t="shared" si="18"/>
        <v>1701.6000000000001</v>
      </c>
      <c r="AA40" s="11">
        <f t="shared" si="19"/>
        <v>1701600.0000000002</v>
      </c>
      <c r="AB40" s="23">
        <f t="shared" si="20"/>
        <v>22631280</v>
      </c>
      <c r="AC40" s="18">
        <f t="shared" si="21"/>
        <v>32330.400000000001</v>
      </c>
      <c r="AD40" s="19">
        <f t="shared" si="22"/>
        <v>0.02</v>
      </c>
      <c r="AE40" s="18">
        <f t="shared" si="23"/>
        <v>646.60800000000006</v>
      </c>
      <c r="AF40" s="18">
        <f t="shared" si="24"/>
        <v>23277.887999999999</v>
      </c>
      <c r="AG40" s="18">
        <f t="shared" si="25"/>
        <v>10754.112000000001</v>
      </c>
    </row>
    <row r="41" spans="1:33" s="7" customFormat="1" ht="12.65" customHeight="1" x14ac:dyDescent="0.25">
      <c r="A41" s="52" t="s">
        <v>19074</v>
      </c>
      <c r="B41" s="21" t="s">
        <v>19106</v>
      </c>
      <c r="C41" s="26" t="s">
        <v>8</v>
      </c>
      <c r="D41" s="25" t="str">
        <f t="shared" si="14"/>
        <v>Transformador EFACEC SN: 19401C MATOLA GARE</v>
      </c>
      <c r="E41" s="22" t="s">
        <v>7</v>
      </c>
      <c r="F41" s="21" t="s">
        <v>273</v>
      </c>
      <c r="G41" s="115" t="s">
        <v>272</v>
      </c>
      <c r="H41" s="21" t="s">
        <v>271</v>
      </c>
      <c r="I41" s="21" t="s">
        <v>270</v>
      </c>
      <c r="J41" s="21">
        <v>10</v>
      </c>
      <c r="K41" s="49">
        <v>66</v>
      </c>
      <c r="L41" s="21">
        <v>33</v>
      </c>
      <c r="M41" s="21"/>
      <c r="N41" s="21">
        <v>1982</v>
      </c>
      <c r="O41" s="23">
        <v>27225</v>
      </c>
      <c r="P41" s="23">
        <f t="shared" si="15"/>
        <v>27225000</v>
      </c>
      <c r="Q41" s="21" t="s">
        <v>27</v>
      </c>
      <c r="R41" s="21" t="s">
        <v>269</v>
      </c>
      <c r="S41" s="21" t="s">
        <v>268</v>
      </c>
      <c r="T41" s="22" t="s">
        <v>7</v>
      </c>
      <c r="U41" s="21" t="s">
        <v>267</v>
      </c>
      <c r="V41" s="21">
        <v>50</v>
      </c>
      <c r="W41" s="23">
        <f t="shared" si="16"/>
        <v>9120.375</v>
      </c>
      <c r="X41" s="23">
        <f t="shared" si="17"/>
        <v>9120375</v>
      </c>
      <c r="Y41" s="21">
        <f t="shared" si="13"/>
        <v>15</v>
      </c>
      <c r="Z41" s="20">
        <f t="shared" si="18"/>
        <v>1361.25</v>
      </c>
      <c r="AA41" s="11">
        <f t="shared" si="19"/>
        <v>1361250</v>
      </c>
      <c r="AB41" s="23">
        <f t="shared" si="20"/>
        <v>18104625</v>
      </c>
      <c r="AC41" s="18">
        <f t="shared" si="21"/>
        <v>25863.75</v>
      </c>
      <c r="AD41" s="19">
        <f t="shared" si="22"/>
        <v>0.02</v>
      </c>
      <c r="AE41" s="18">
        <f t="shared" si="23"/>
        <v>517.27499999999998</v>
      </c>
      <c r="AF41" s="18">
        <f t="shared" si="24"/>
        <v>18621.900000000001</v>
      </c>
      <c r="AG41" s="18">
        <f t="shared" si="25"/>
        <v>8603.1</v>
      </c>
    </row>
    <row r="42" spans="1:33" s="7" customFormat="1" ht="10.5" x14ac:dyDescent="0.25">
      <c r="A42" s="52" t="s">
        <v>19075</v>
      </c>
      <c r="B42" s="21" t="s">
        <v>19106</v>
      </c>
      <c r="C42" s="26" t="s">
        <v>8</v>
      </c>
      <c r="D42" s="25" t="str">
        <f t="shared" si="14"/>
        <v>Transformador ALSTHOM SN: H67590-01 Nampula 220KV</v>
      </c>
      <c r="E42" s="22" t="s">
        <v>159</v>
      </c>
      <c r="F42" s="21" t="s">
        <v>207</v>
      </c>
      <c r="G42" s="115" t="s">
        <v>206</v>
      </c>
      <c r="H42" s="21" t="s">
        <v>205</v>
      </c>
      <c r="I42" s="21" t="s">
        <v>167</v>
      </c>
      <c r="J42" s="21">
        <v>40</v>
      </c>
      <c r="K42" s="49">
        <v>110</v>
      </c>
      <c r="L42" s="21" t="s">
        <v>204</v>
      </c>
      <c r="M42" s="21"/>
      <c r="N42" s="21">
        <v>1982</v>
      </c>
      <c r="O42" s="23">
        <v>47644</v>
      </c>
      <c r="P42" s="23">
        <f t="shared" si="15"/>
        <v>47644000</v>
      </c>
      <c r="Q42" s="21" t="s">
        <v>136</v>
      </c>
      <c r="R42" s="21" t="s">
        <v>203</v>
      </c>
      <c r="S42" s="21"/>
      <c r="T42" s="22" t="s">
        <v>7</v>
      </c>
      <c r="U42" s="21"/>
      <c r="V42" s="21">
        <v>50</v>
      </c>
      <c r="W42" s="23">
        <f t="shared" si="16"/>
        <v>15960.740000000002</v>
      </c>
      <c r="X42" s="23">
        <f t="shared" si="17"/>
        <v>15960740.000000002</v>
      </c>
      <c r="Y42" s="21">
        <f t="shared" si="13"/>
        <v>15</v>
      </c>
      <c r="Z42" s="20">
        <f t="shared" si="18"/>
        <v>2382.2000000000003</v>
      </c>
      <c r="AA42" s="11">
        <f t="shared" si="19"/>
        <v>2382200.0000000005</v>
      </c>
      <c r="AB42" s="23">
        <f t="shared" si="20"/>
        <v>31683260</v>
      </c>
      <c r="AC42" s="18">
        <f t="shared" si="21"/>
        <v>45261.8</v>
      </c>
      <c r="AD42" s="19">
        <f t="shared" si="22"/>
        <v>0.02</v>
      </c>
      <c r="AE42" s="18">
        <f t="shared" si="23"/>
        <v>905.2360000000001</v>
      </c>
      <c r="AF42" s="18">
        <f t="shared" si="24"/>
        <v>32588.495999999996</v>
      </c>
      <c r="AG42" s="18">
        <f t="shared" si="25"/>
        <v>15055.504000000001</v>
      </c>
    </row>
    <row r="43" spans="1:33" s="7" customFormat="1" ht="10.5" x14ac:dyDescent="0.25">
      <c r="A43" s="52" t="s">
        <v>19076</v>
      </c>
      <c r="B43" s="21" t="s">
        <v>19106</v>
      </c>
      <c r="C43" s="26" t="s">
        <v>8</v>
      </c>
      <c r="D43" s="25" t="str">
        <f t="shared" si="14"/>
        <v>Transformador ALSTOM SN: H68050-02 ALTO MOLOCUE</v>
      </c>
      <c r="E43" s="22" t="s">
        <v>24</v>
      </c>
      <c r="F43" s="21" t="s">
        <v>170</v>
      </c>
      <c r="G43" s="115" t="s">
        <v>169</v>
      </c>
      <c r="H43" s="21" t="s">
        <v>168</v>
      </c>
      <c r="I43" s="21" t="s">
        <v>172</v>
      </c>
      <c r="J43" s="21">
        <v>16</v>
      </c>
      <c r="K43" s="49">
        <v>110</v>
      </c>
      <c r="L43" s="21" t="s">
        <v>19</v>
      </c>
      <c r="M43" s="21"/>
      <c r="N43" s="21">
        <v>1982</v>
      </c>
      <c r="O43" s="23">
        <v>27225</v>
      </c>
      <c r="P43" s="23">
        <f t="shared" si="15"/>
        <v>27225000</v>
      </c>
      <c r="Q43" s="21" t="s">
        <v>4</v>
      </c>
      <c r="R43" s="21" t="s">
        <v>171</v>
      </c>
      <c r="S43" s="21"/>
      <c r="T43" s="22" t="s">
        <v>13</v>
      </c>
      <c r="U43" s="21"/>
      <c r="V43" s="21">
        <v>50</v>
      </c>
      <c r="W43" s="23">
        <f t="shared" si="16"/>
        <v>9120.375</v>
      </c>
      <c r="X43" s="23">
        <f t="shared" si="17"/>
        <v>9120375</v>
      </c>
      <c r="Y43" s="21">
        <f t="shared" si="13"/>
        <v>15</v>
      </c>
      <c r="Z43" s="20">
        <f t="shared" si="18"/>
        <v>1361.25</v>
      </c>
      <c r="AA43" s="11">
        <f t="shared" si="19"/>
        <v>1361250</v>
      </c>
      <c r="AB43" s="23">
        <f t="shared" si="20"/>
        <v>18104625</v>
      </c>
      <c r="AC43" s="18">
        <f t="shared" si="21"/>
        <v>25863.75</v>
      </c>
      <c r="AD43" s="19">
        <f t="shared" si="22"/>
        <v>0.02</v>
      </c>
      <c r="AE43" s="18">
        <f t="shared" si="23"/>
        <v>517.27499999999998</v>
      </c>
      <c r="AF43" s="18">
        <f t="shared" si="24"/>
        <v>18621.900000000001</v>
      </c>
      <c r="AG43" s="18">
        <f t="shared" si="25"/>
        <v>8603.1</v>
      </c>
    </row>
    <row r="44" spans="1:33" s="7" customFormat="1" ht="10.5" x14ac:dyDescent="0.25">
      <c r="A44" s="52" t="s">
        <v>19077</v>
      </c>
      <c r="B44" s="21" t="s">
        <v>19106</v>
      </c>
      <c r="C44" s="26" t="s">
        <v>8</v>
      </c>
      <c r="D44" s="25" t="str">
        <f t="shared" si="14"/>
        <v>Transformador ALSTHOM SN: 224561-02 MOCUBA</v>
      </c>
      <c r="E44" s="22" t="s">
        <v>24</v>
      </c>
      <c r="F44" s="21" t="s">
        <v>134</v>
      </c>
      <c r="G44" s="62" t="s">
        <v>133</v>
      </c>
      <c r="H44" s="57" t="s">
        <v>132</v>
      </c>
      <c r="I44" s="21" t="s">
        <v>20</v>
      </c>
      <c r="J44" s="21">
        <v>100</v>
      </c>
      <c r="K44" s="49">
        <v>220</v>
      </c>
      <c r="L44" s="21" t="s">
        <v>140</v>
      </c>
      <c r="M44" s="21" t="s">
        <v>137</v>
      </c>
      <c r="N44" s="21">
        <v>1982</v>
      </c>
      <c r="O44" s="24">
        <v>102094</v>
      </c>
      <c r="P44" s="23">
        <f t="shared" si="15"/>
        <v>102094000</v>
      </c>
      <c r="Q44" s="21" t="s">
        <v>136</v>
      </c>
      <c r="R44" s="21" t="s">
        <v>141</v>
      </c>
      <c r="S44" s="21"/>
      <c r="T44" s="22" t="s">
        <v>13</v>
      </c>
      <c r="U44" s="21"/>
      <c r="V44" s="21">
        <v>50</v>
      </c>
      <c r="W44" s="23">
        <f t="shared" si="16"/>
        <v>34201.490000000005</v>
      </c>
      <c r="X44" s="23">
        <f t="shared" si="17"/>
        <v>34201490.000000007</v>
      </c>
      <c r="Y44" s="21">
        <f t="shared" si="13"/>
        <v>15</v>
      </c>
      <c r="Z44" s="20">
        <f t="shared" si="18"/>
        <v>5104.7000000000007</v>
      </c>
      <c r="AA44" s="11">
        <f t="shared" si="19"/>
        <v>5104700.0000000009</v>
      </c>
      <c r="AB44" s="23">
        <f t="shared" si="20"/>
        <v>67892510</v>
      </c>
      <c r="AC44" s="18">
        <f t="shared" si="21"/>
        <v>96989.3</v>
      </c>
      <c r="AD44" s="19">
        <f t="shared" si="22"/>
        <v>0.02</v>
      </c>
      <c r="AE44" s="18">
        <f t="shared" si="23"/>
        <v>1939.7860000000001</v>
      </c>
      <c r="AF44" s="18">
        <f t="shared" si="24"/>
        <v>69832.295999999988</v>
      </c>
      <c r="AG44" s="18">
        <f t="shared" si="25"/>
        <v>32261.704000000005</v>
      </c>
    </row>
    <row r="45" spans="1:33" s="7" customFormat="1" ht="10.5" x14ac:dyDescent="0.25">
      <c r="A45" s="52" t="s">
        <v>19078</v>
      </c>
      <c r="B45" s="21" t="s">
        <v>19106</v>
      </c>
      <c r="C45" s="26" t="s">
        <v>8</v>
      </c>
      <c r="D45" s="25" t="str">
        <f t="shared" si="14"/>
        <v>Transformador ALSTHOM SN: 224561-03 MOCUBA</v>
      </c>
      <c r="E45" s="22" t="s">
        <v>24</v>
      </c>
      <c r="F45" s="21" t="s">
        <v>134</v>
      </c>
      <c r="G45" s="62" t="s">
        <v>133</v>
      </c>
      <c r="H45" s="57" t="s">
        <v>132</v>
      </c>
      <c r="I45" s="61" t="s">
        <v>122</v>
      </c>
      <c r="J45" s="61">
        <v>100</v>
      </c>
      <c r="K45" s="49">
        <v>220</v>
      </c>
      <c r="L45" s="61" t="s">
        <v>140</v>
      </c>
      <c r="M45" s="61" t="s">
        <v>137</v>
      </c>
      <c r="N45" s="61">
        <v>1982</v>
      </c>
      <c r="O45" s="24">
        <v>102094</v>
      </c>
      <c r="P45" s="23">
        <f t="shared" si="15"/>
        <v>102094000</v>
      </c>
      <c r="Q45" s="61" t="s">
        <v>136</v>
      </c>
      <c r="R45" s="61" t="s">
        <v>139</v>
      </c>
      <c r="S45" s="61"/>
      <c r="T45" s="60" t="s">
        <v>13</v>
      </c>
      <c r="U45" s="21"/>
      <c r="V45" s="21">
        <v>50</v>
      </c>
      <c r="W45" s="23">
        <f t="shared" si="16"/>
        <v>34201.490000000005</v>
      </c>
      <c r="X45" s="23">
        <f t="shared" si="17"/>
        <v>34201490.000000007</v>
      </c>
      <c r="Y45" s="21">
        <f t="shared" si="13"/>
        <v>15</v>
      </c>
      <c r="Z45" s="20">
        <f t="shared" si="18"/>
        <v>5104.7000000000007</v>
      </c>
      <c r="AA45" s="11">
        <f t="shared" si="19"/>
        <v>5104700.0000000009</v>
      </c>
      <c r="AB45" s="23">
        <f t="shared" si="20"/>
        <v>67892510</v>
      </c>
      <c r="AC45" s="18">
        <f t="shared" si="21"/>
        <v>96989.3</v>
      </c>
      <c r="AD45" s="19">
        <f t="shared" si="22"/>
        <v>0.02</v>
      </c>
      <c r="AE45" s="18">
        <f t="shared" si="23"/>
        <v>1939.7860000000001</v>
      </c>
      <c r="AF45" s="18">
        <f t="shared" si="24"/>
        <v>69832.295999999988</v>
      </c>
      <c r="AG45" s="18">
        <f t="shared" si="25"/>
        <v>32261.704000000005</v>
      </c>
    </row>
    <row r="46" spans="1:33" s="7" customFormat="1" ht="10.5" x14ac:dyDescent="0.25">
      <c r="A46" s="52" t="s">
        <v>19079</v>
      </c>
      <c r="B46" s="21" t="s">
        <v>19106</v>
      </c>
      <c r="C46" s="26" t="s">
        <v>8</v>
      </c>
      <c r="D46" s="25" t="str">
        <f t="shared" si="14"/>
        <v>Transformador ALSTHOM SN: H67590-02 MOCUBA</v>
      </c>
      <c r="E46" s="22" t="s">
        <v>24</v>
      </c>
      <c r="F46" s="21" t="s">
        <v>134</v>
      </c>
      <c r="G46" s="62" t="s">
        <v>133</v>
      </c>
      <c r="H46" s="57" t="s">
        <v>132</v>
      </c>
      <c r="I46" s="21" t="s">
        <v>138</v>
      </c>
      <c r="J46" s="21">
        <v>40</v>
      </c>
      <c r="K46" s="49">
        <v>110</v>
      </c>
      <c r="L46" s="21" t="s">
        <v>19</v>
      </c>
      <c r="M46" s="21" t="s">
        <v>137</v>
      </c>
      <c r="N46" s="21">
        <v>1982</v>
      </c>
      <c r="O46" s="23">
        <v>47644</v>
      </c>
      <c r="P46" s="23">
        <f t="shared" si="15"/>
        <v>47644000</v>
      </c>
      <c r="Q46" s="21" t="s">
        <v>136</v>
      </c>
      <c r="R46" s="21" t="s">
        <v>135</v>
      </c>
      <c r="S46" s="21"/>
      <c r="T46" s="22" t="s">
        <v>13</v>
      </c>
      <c r="U46" s="21"/>
      <c r="V46" s="21">
        <v>50</v>
      </c>
      <c r="W46" s="23">
        <f t="shared" si="16"/>
        <v>15960.740000000002</v>
      </c>
      <c r="X46" s="23">
        <f t="shared" si="17"/>
        <v>15960740.000000002</v>
      </c>
      <c r="Y46" s="21">
        <f t="shared" si="13"/>
        <v>15</v>
      </c>
      <c r="Z46" s="20">
        <f t="shared" si="18"/>
        <v>2382.2000000000003</v>
      </c>
      <c r="AA46" s="11">
        <f t="shared" si="19"/>
        <v>2382200.0000000005</v>
      </c>
      <c r="AB46" s="23">
        <f t="shared" si="20"/>
        <v>31683260</v>
      </c>
      <c r="AC46" s="18">
        <f t="shared" si="21"/>
        <v>45261.8</v>
      </c>
      <c r="AD46" s="19">
        <f t="shared" si="22"/>
        <v>0.02</v>
      </c>
      <c r="AE46" s="18">
        <f t="shared" si="23"/>
        <v>905.2360000000001</v>
      </c>
      <c r="AF46" s="18">
        <f t="shared" si="24"/>
        <v>32588.495999999996</v>
      </c>
      <c r="AG46" s="18">
        <f t="shared" si="25"/>
        <v>15055.504000000001</v>
      </c>
    </row>
    <row r="47" spans="1:33" s="7" customFormat="1" ht="10.5" x14ac:dyDescent="0.25">
      <c r="A47" s="52" t="s">
        <v>19080</v>
      </c>
      <c r="B47" s="21" t="s">
        <v>19106</v>
      </c>
      <c r="C47" s="26" t="s">
        <v>8</v>
      </c>
      <c r="D47" s="25" t="str">
        <f t="shared" si="14"/>
        <v>Transformador ALSTHOM SN: 224588-01 Nampula 220Kv</v>
      </c>
      <c r="E47" s="22" t="s">
        <v>159</v>
      </c>
      <c r="F47" s="21" t="s">
        <v>210</v>
      </c>
      <c r="G47" s="57" t="s">
        <v>206</v>
      </c>
      <c r="H47" s="57" t="s">
        <v>205</v>
      </c>
      <c r="I47" s="21" t="s">
        <v>174</v>
      </c>
      <c r="J47" s="21">
        <v>100</v>
      </c>
      <c r="K47" s="49">
        <v>220</v>
      </c>
      <c r="L47" s="21" t="s">
        <v>212</v>
      </c>
      <c r="M47" s="21" t="s">
        <v>204</v>
      </c>
      <c r="N47" s="21">
        <v>1983</v>
      </c>
      <c r="O47" s="23">
        <v>102094</v>
      </c>
      <c r="P47" s="23">
        <f t="shared" si="15"/>
        <v>102094000</v>
      </c>
      <c r="Q47" s="21" t="s">
        <v>136</v>
      </c>
      <c r="R47" s="21" t="s">
        <v>211</v>
      </c>
      <c r="S47" s="21"/>
      <c r="T47" s="22" t="s">
        <v>7</v>
      </c>
      <c r="U47" s="21"/>
      <c r="V47" s="21">
        <v>50</v>
      </c>
      <c r="W47" s="23">
        <f t="shared" si="16"/>
        <v>36141.275999999998</v>
      </c>
      <c r="X47" s="23">
        <f t="shared" si="17"/>
        <v>36141276</v>
      </c>
      <c r="Y47" s="21">
        <f t="shared" si="13"/>
        <v>16</v>
      </c>
      <c r="Z47" s="20">
        <f t="shared" si="18"/>
        <v>5104.7000000000007</v>
      </c>
      <c r="AA47" s="11">
        <f t="shared" si="19"/>
        <v>5104700.0000000009</v>
      </c>
      <c r="AB47" s="23">
        <f t="shared" si="20"/>
        <v>65952724</v>
      </c>
      <c r="AC47" s="18">
        <f t="shared" si="21"/>
        <v>96989.3</v>
      </c>
      <c r="AD47" s="19">
        <f t="shared" si="22"/>
        <v>0.02</v>
      </c>
      <c r="AE47" s="18">
        <f t="shared" si="23"/>
        <v>1939.7860000000001</v>
      </c>
      <c r="AF47" s="18">
        <f t="shared" si="24"/>
        <v>67892.509999999995</v>
      </c>
      <c r="AG47" s="18">
        <f t="shared" si="25"/>
        <v>34201.49</v>
      </c>
    </row>
    <row r="48" spans="1:33" s="7" customFormat="1" ht="10.5" x14ac:dyDescent="0.25">
      <c r="A48" s="52" t="s">
        <v>19081</v>
      </c>
      <c r="B48" s="21" t="s">
        <v>19106</v>
      </c>
      <c r="C48" s="26" t="s">
        <v>8</v>
      </c>
      <c r="D48" s="25" t="str">
        <f t="shared" si="14"/>
        <v>Transformador ALSTOM SN: 224588-02 ALTO MOLOCUE</v>
      </c>
      <c r="E48" s="22" t="s">
        <v>24</v>
      </c>
      <c r="F48" s="21" t="s">
        <v>170</v>
      </c>
      <c r="G48" s="21" t="s">
        <v>169</v>
      </c>
      <c r="H48" s="21" t="s">
        <v>168</v>
      </c>
      <c r="I48" s="21" t="s">
        <v>174</v>
      </c>
      <c r="J48" s="21">
        <v>100</v>
      </c>
      <c r="K48" s="49">
        <v>220</v>
      </c>
      <c r="L48" s="21" t="s">
        <v>140</v>
      </c>
      <c r="M48" s="21" t="s">
        <v>19</v>
      </c>
      <c r="N48" s="21">
        <v>1983</v>
      </c>
      <c r="O48" s="23">
        <v>102094</v>
      </c>
      <c r="P48" s="23">
        <f t="shared" si="15"/>
        <v>102094000</v>
      </c>
      <c r="Q48" s="21" t="s">
        <v>4</v>
      </c>
      <c r="R48" s="21" t="s">
        <v>173</v>
      </c>
      <c r="S48" s="21"/>
      <c r="T48" s="22" t="s">
        <v>7</v>
      </c>
      <c r="U48" s="21"/>
      <c r="V48" s="21">
        <v>50</v>
      </c>
      <c r="W48" s="23">
        <f t="shared" si="16"/>
        <v>36141.275999999998</v>
      </c>
      <c r="X48" s="23">
        <f t="shared" si="17"/>
        <v>36141276</v>
      </c>
      <c r="Y48" s="21">
        <f t="shared" si="13"/>
        <v>16</v>
      </c>
      <c r="Z48" s="20">
        <f t="shared" si="18"/>
        <v>5104.7000000000007</v>
      </c>
      <c r="AA48" s="11">
        <f t="shared" si="19"/>
        <v>5104700.0000000009</v>
      </c>
      <c r="AB48" s="23">
        <f t="shared" si="20"/>
        <v>65952724</v>
      </c>
      <c r="AC48" s="18">
        <f t="shared" si="21"/>
        <v>96989.3</v>
      </c>
      <c r="AD48" s="19">
        <f t="shared" si="22"/>
        <v>0.02</v>
      </c>
      <c r="AE48" s="18">
        <f t="shared" si="23"/>
        <v>1939.7860000000001</v>
      </c>
      <c r="AF48" s="18">
        <f t="shared" si="24"/>
        <v>67892.509999999995</v>
      </c>
      <c r="AG48" s="18">
        <f t="shared" si="25"/>
        <v>34201.49</v>
      </c>
    </row>
    <row r="49" spans="1:33" s="7" customFormat="1" ht="10.5" x14ac:dyDescent="0.25">
      <c r="A49" s="52" t="s">
        <v>19082</v>
      </c>
      <c r="B49" s="21" t="s">
        <v>19106</v>
      </c>
      <c r="C49" s="26" t="s">
        <v>8</v>
      </c>
      <c r="D49" s="25" t="str">
        <f t="shared" si="14"/>
        <v>Transformador ALSTOM SN: 224589-01 ALTO MOLOCUE</v>
      </c>
      <c r="E49" s="22" t="s">
        <v>24</v>
      </c>
      <c r="F49" s="21" t="s">
        <v>170</v>
      </c>
      <c r="G49" s="21" t="s">
        <v>169</v>
      </c>
      <c r="H49" s="21" t="s">
        <v>168</v>
      </c>
      <c r="I49" s="21" t="s">
        <v>167</v>
      </c>
      <c r="J49" s="21">
        <v>35</v>
      </c>
      <c r="K49" s="49">
        <v>220</v>
      </c>
      <c r="L49" s="21" t="s">
        <v>166</v>
      </c>
      <c r="M49" s="21"/>
      <c r="N49" s="21">
        <v>1983</v>
      </c>
      <c r="O49" s="23">
        <v>108991</v>
      </c>
      <c r="P49" s="23">
        <f t="shared" si="15"/>
        <v>108991000</v>
      </c>
      <c r="Q49" s="21" t="s">
        <v>4</v>
      </c>
      <c r="R49" s="21" t="s">
        <v>165</v>
      </c>
      <c r="S49" s="21"/>
      <c r="T49" s="22" t="s">
        <v>7</v>
      </c>
      <c r="U49" s="21"/>
      <c r="V49" s="21">
        <v>50</v>
      </c>
      <c r="W49" s="23">
        <f t="shared" si="16"/>
        <v>38582.814000000006</v>
      </c>
      <c r="X49" s="23">
        <f t="shared" si="17"/>
        <v>38582814.000000007</v>
      </c>
      <c r="Y49" s="21">
        <f t="shared" si="13"/>
        <v>16</v>
      </c>
      <c r="Z49" s="20">
        <f t="shared" si="18"/>
        <v>5449.55</v>
      </c>
      <c r="AA49" s="11">
        <f t="shared" si="19"/>
        <v>5449550</v>
      </c>
      <c r="AB49" s="23">
        <f t="shared" si="20"/>
        <v>70408186</v>
      </c>
      <c r="AC49" s="18">
        <f t="shared" si="21"/>
        <v>103541.45</v>
      </c>
      <c r="AD49" s="19">
        <f t="shared" si="22"/>
        <v>0.02</v>
      </c>
      <c r="AE49" s="18">
        <f t="shared" si="23"/>
        <v>2070.8290000000002</v>
      </c>
      <c r="AF49" s="18">
        <f t="shared" si="24"/>
        <v>72479.014999999985</v>
      </c>
      <c r="AG49" s="18">
        <f t="shared" si="25"/>
        <v>36511.985000000008</v>
      </c>
    </row>
    <row r="50" spans="1:33" s="7" customFormat="1" ht="10.5" x14ac:dyDescent="0.25">
      <c r="A50" s="52" t="s">
        <v>19083</v>
      </c>
      <c r="B50" s="21" t="s">
        <v>19106</v>
      </c>
      <c r="C50" s="26" t="s">
        <v>8</v>
      </c>
      <c r="D50" s="25" t="str">
        <f t="shared" si="14"/>
        <v>Transformador EFACEC SN: 19117 S MUNHAVA</v>
      </c>
      <c r="E50" s="26" t="s">
        <v>24</v>
      </c>
      <c r="F50" s="49" t="s">
        <v>380</v>
      </c>
      <c r="G50" s="57" t="s">
        <v>379</v>
      </c>
      <c r="H50" s="57" t="s">
        <v>378</v>
      </c>
      <c r="I50" s="49" t="s">
        <v>383</v>
      </c>
      <c r="J50" s="49">
        <v>22.5</v>
      </c>
      <c r="K50" s="49">
        <v>110</v>
      </c>
      <c r="L50" s="49" t="s">
        <v>376</v>
      </c>
      <c r="M50" s="49" t="s">
        <v>375</v>
      </c>
      <c r="N50" s="49">
        <v>1983</v>
      </c>
      <c r="O50" s="23">
        <v>34032</v>
      </c>
      <c r="P50" s="23">
        <f t="shared" si="15"/>
        <v>34032000</v>
      </c>
      <c r="Q50" s="49" t="s">
        <v>27</v>
      </c>
      <c r="R50" s="49" t="s">
        <v>382</v>
      </c>
      <c r="S50" s="49" t="s">
        <v>373</v>
      </c>
      <c r="T50" s="26" t="s">
        <v>7</v>
      </c>
      <c r="U50" s="21"/>
      <c r="V50" s="21">
        <v>50</v>
      </c>
      <c r="W50" s="23">
        <f t="shared" si="16"/>
        <v>12047.328000000001</v>
      </c>
      <c r="X50" s="23">
        <f t="shared" si="17"/>
        <v>12047328.000000002</v>
      </c>
      <c r="Y50" s="21">
        <f t="shared" ref="Y50:Y68" si="26">(V50-(2017-N50))</f>
        <v>16</v>
      </c>
      <c r="Z50" s="20">
        <f t="shared" si="18"/>
        <v>1701.6000000000001</v>
      </c>
      <c r="AA50" s="11">
        <f t="shared" si="19"/>
        <v>1701600.0000000002</v>
      </c>
      <c r="AB50" s="23">
        <f t="shared" si="20"/>
        <v>21984672</v>
      </c>
      <c r="AC50" s="18">
        <f t="shared" si="21"/>
        <v>32330.400000000001</v>
      </c>
      <c r="AD50" s="19">
        <f t="shared" si="22"/>
        <v>0.02</v>
      </c>
      <c r="AE50" s="18">
        <f t="shared" si="23"/>
        <v>646.60800000000006</v>
      </c>
      <c r="AF50" s="18">
        <f t="shared" si="24"/>
        <v>22631.279999999999</v>
      </c>
      <c r="AG50" s="18">
        <f t="shared" si="25"/>
        <v>11400.720000000001</v>
      </c>
    </row>
    <row r="51" spans="1:33" s="7" customFormat="1" ht="10.5" x14ac:dyDescent="0.25">
      <c r="A51" s="52" t="s">
        <v>19084</v>
      </c>
      <c r="B51" s="21" t="s">
        <v>19106</v>
      </c>
      <c r="C51" s="26" t="s">
        <v>8</v>
      </c>
      <c r="D51" s="25" t="str">
        <f t="shared" si="14"/>
        <v>Transformador ASEA SN: 7288057 LINDELA</v>
      </c>
      <c r="E51" s="26" t="s">
        <v>7</v>
      </c>
      <c r="F51" s="49" t="s">
        <v>266</v>
      </c>
      <c r="G51" s="21" t="s">
        <v>265</v>
      </c>
      <c r="H51" s="21" t="s">
        <v>264</v>
      </c>
      <c r="I51" s="21" t="s">
        <v>20</v>
      </c>
      <c r="J51" s="21">
        <v>16</v>
      </c>
      <c r="K51" s="49">
        <v>110</v>
      </c>
      <c r="L51" s="49">
        <v>33</v>
      </c>
      <c r="M51" s="49"/>
      <c r="N51" s="21">
        <v>1983</v>
      </c>
      <c r="O51" s="23">
        <v>27225</v>
      </c>
      <c r="P51" s="23">
        <f t="shared" si="15"/>
        <v>27225000</v>
      </c>
      <c r="Q51" s="21" t="s">
        <v>18</v>
      </c>
      <c r="R51" s="57">
        <v>7288057</v>
      </c>
      <c r="S51" s="49" t="s">
        <v>85</v>
      </c>
      <c r="T51" s="26" t="s">
        <v>7</v>
      </c>
      <c r="U51" s="21" t="s">
        <v>252</v>
      </c>
      <c r="V51" s="21">
        <v>50</v>
      </c>
      <c r="W51" s="23">
        <f t="shared" si="16"/>
        <v>9637.65</v>
      </c>
      <c r="X51" s="23">
        <f t="shared" si="17"/>
        <v>9637650</v>
      </c>
      <c r="Y51" s="21">
        <f t="shared" si="26"/>
        <v>16</v>
      </c>
      <c r="Z51" s="20">
        <f t="shared" si="18"/>
        <v>1361.25</v>
      </c>
      <c r="AA51" s="11">
        <f t="shared" si="19"/>
        <v>1361250</v>
      </c>
      <c r="AB51" s="23">
        <f t="shared" si="20"/>
        <v>17587350</v>
      </c>
      <c r="AC51" s="18">
        <f t="shared" si="21"/>
        <v>25863.75</v>
      </c>
      <c r="AD51" s="19">
        <f t="shared" si="22"/>
        <v>0.02</v>
      </c>
      <c r="AE51" s="18">
        <f t="shared" si="23"/>
        <v>517.27499999999998</v>
      </c>
      <c r="AF51" s="18">
        <f t="shared" si="24"/>
        <v>18104.625</v>
      </c>
      <c r="AG51" s="18">
        <f t="shared" si="25"/>
        <v>9120.375</v>
      </c>
    </row>
    <row r="52" spans="1:33" s="7" customFormat="1" ht="10.5" x14ac:dyDescent="0.25">
      <c r="A52" s="52" t="s">
        <v>19085</v>
      </c>
      <c r="B52" s="21" t="s">
        <v>19106</v>
      </c>
      <c r="C52" s="26" t="s">
        <v>8</v>
      </c>
      <c r="D52" s="25" t="str">
        <f t="shared" si="14"/>
        <v>Transformador ASEA SN: 7288058 LINDELA</v>
      </c>
      <c r="E52" s="26" t="s">
        <v>7</v>
      </c>
      <c r="F52" s="49" t="s">
        <v>266</v>
      </c>
      <c r="G52" s="21" t="s">
        <v>265</v>
      </c>
      <c r="H52" s="21" t="s">
        <v>264</v>
      </c>
      <c r="I52" s="21" t="s">
        <v>122</v>
      </c>
      <c r="J52" s="21">
        <v>16</v>
      </c>
      <c r="K52" s="49">
        <v>110</v>
      </c>
      <c r="L52" s="49">
        <v>33</v>
      </c>
      <c r="M52" s="49"/>
      <c r="N52" s="21">
        <v>1983</v>
      </c>
      <c r="O52" s="23">
        <v>27225</v>
      </c>
      <c r="P52" s="23">
        <f t="shared" si="15"/>
        <v>27225000</v>
      </c>
      <c r="Q52" s="21" t="s">
        <v>18</v>
      </c>
      <c r="R52" s="57">
        <v>7288058</v>
      </c>
      <c r="S52" s="21" t="s">
        <v>85</v>
      </c>
      <c r="T52" s="26" t="s">
        <v>7</v>
      </c>
      <c r="U52" s="21" t="s">
        <v>252</v>
      </c>
      <c r="V52" s="21">
        <v>50</v>
      </c>
      <c r="W52" s="23">
        <f t="shared" si="16"/>
        <v>9637.65</v>
      </c>
      <c r="X52" s="23">
        <f t="shared" si="17"/>
        <v>9637650</v>
      </c>
      <c r="Y52" s="21">
        <f t="shared" si="26"/>
        <v>16</v>
      </c>
      <c r="Z52" s="20">
        <f t="shared" si="18"/>
        <v>1361.25</v>
      </c>
      <c r="AA52" s="11">
        <f t="shared" si="19"/>
        <v>1361250</v>
      </c>
      <c r="AB52" s="23">
        <f t="shared" si="20"/>
        <v>17587350</v>
      </c>
      <c r="AC52" s="18">
        <f t="shared" si="21"/>
        <v>25863.75</v>
      </c>
      <c r="AD52" s="19">
        <f t="shared" si="22"/>
        <v>0.02</v>
      </c>
      <c r="AE52" s="18">
        <f t="shared" si="23"/>
        <v>517.27499999999998</v>
      </c>
      <c r="AF52" s="18">
        <f t="shared" si="24"/>
        <v>18104.625</v>
      </c>
      <c r="AG52" s="18">
        <f t="shared" si="25"/>
        <v>9120.375</v>
      </c>
    </row>
    <row r="53" spans="1:33" s="7" customFormat="1" ht="10.5" x14ac:dyDescent="0.25">
      <c r="A53" s="52" t="s">
        <v>19086</v>
      </c>
      <c r="B53" s="21" t="s">
        <v>19106</v>
      </c>
      <c r="C53" s="26" t="s">
        <v>8</v>
      </c>
      <c r="D53" s="25" t="str">
        <f t="shared" si="14"/>
        <v>Transformador ALSTHOM SN: 224588-01 Nampula 220Kv</v>
      </c>
      <c r="E53" s="26" t="s">
        <v>159</v>
      </c>
      <c r="F53" s="49" t="s">
        <v>210</v>
      </c>
      <c r="G53" s="57" t="s">
        <v>206</v>
      </c>
      <c r="H53" s="57" t="s">
        <v>205</v>
      </c>
      <c r="I53" s="21" t="s">
        <v>174</v>
      </c>
      <c r="J53" s="21">
        <v>100</v>
      </c>
      <c r="K53" s="49">
        <v>220</v>
      </c>
      <c r="L53" s="49" t="s">
        <v>212</v>
      </c>
      <c r="M53" s="49" t="s">
        <v>204</v>
      </c>
      <c r="N53" s="21">
        <v>1983</v>
      </c>
      <c r="O53" s="23">
        <v>102094</v>
      </c>
      <c r="P53" s="23">
        <f t="shared" si="15"/>
        <v>102094000</v>
      </c>
      <c r="Q53" s="21" t="s">
        <v>136</v>
      </c>
      <c r="R53" s="21" t="s">
        <v>211</v>
      </c>
      <c r="S53" s="21"/>
      <c r="T53" s="22" t="s">
        <v>7</v>
      </c>
      <c r="U53" s="21"/>
      <c r="V53" s="21">
        <v>50</v>
      </c>
      <c r="W53" s="23">
        <f t="shared" si="16"/>
        <v>36141.275999999998</v>
      </c>
      <c r="X53" s="23">
        <f t="shared" si="17"/>
        <v>36141276</v>
      </c>
      <c r="Y53" s="21">
        <f t="shared" si="26"/>
        <v>16</v>
      </c>
      <c r="Z53" s="20">
        <f t="shared" si="18"/>
        <v>5104.7000000000007</v>
      </c>
      <c r="AA53" s="11">
        <f t="shared" si="19"/>
        <v>5104700.0000000009</v>
      </c>
      <c r="AB53" s="23">
        <f t="shared" si="20"/>
        <v>65952724</v>
      </c>
      <c r="AC53" s="18">
        <f t="shared" si="21"/>
        <v>96989.3</v>
      </c>
      <c r="AD53" s="19">
        <f t="shared" si="22"/>
        <v>0.02</v>
      </c>
      <c r="AE53" s="18">
        <f t="shared" si="23"/>
        <v>1939.7860000000001</v>
      </c>
      <c r="AF53" s="18">
        <f t="shared" si="24"/>
        <v>67892.509999999995</v>
      </c>
      <c r="AG53" s="18">
        <f t="shared" si="25"/>
        <v>34201.49</v>
      </c>
    </row>
    <row r="54" spans="1:33" s="7" customFormat="1" ht="10.5" x14ac:dyDescent="0.25">
      <c r="A54" s="52" t="s">
        <v>19087</v>
      </c>
      <c r="B54" s="21" t="s">
        <v>19106</v>
      </c>
      <c r="C54" s="26" t="s">
        <v>8</v>
      </c>
      <c r="D54" s="25" t="str">
        <f t="shared" si="14"/>
        <v>Transformador ALSTOM SN: 224588-02 ALTO MOLOCUE</v>
      </c>
      <c r="E54" s="26" t="s">
        <v>24</v>
      </c>
      <c r="F54" s="49" t="s">
        <v>170</v>
      </c>
      <c r="G54" s="21" t="s">
        <v>169</v>
      </c>
      <c r="H54" s="21" t="s">
        <v>168</v>
      </c>
      <c r="I54" s="21" t="s">
        <v>174</v>
      </c>
      <c r="J54" s="21">
        <v>100</v>
      </c>
      <c r="K54" s="49">
        <v>220</v>
      </c>
      <c r="L54" s="21" t="s">
        <v>140</v>
      </c>
      <c r="M54" s="21" t="s">
        <v>19</v>
      </c>
      <c r="N54" s="21">
        <v>1983</v>
      </c>
      <c r="O54" s="23">
        <v>102094</v>
      </c>
      <c r="P54" s="23">
        <f t="shared" si="15"/>
        <v>102094000</v>
      </c>
      <c r="Q54" s="21" t="s">
        <v>4</v>
      </c>
      <c r="R54" s="21" t="s">
        <v>173</v>
      </c>
      <c r="S54" s="21"/>
      <c r="T54" s="22" t="s">
        <v>7</v>
      </c>
      <c r="U54" s="21"/>
      <c r="V54" s="21">
        <v>50</v>
      </c>
      <c r="W54" s="23">
        <f t="shared" si="16"/>
        <v>36141.275999999998</v>
      </c>
      <c r="X54" s="23">
        <f t="shared" si="17"/>
        <v>36141276</v>
      </c>
      <c r="Y54" s="21">
        <f t="shared" si="26"/>
        <v>16</v>
      </c>
      <c r="Z54" s="20">
        <f t="shared" si="18"/>
        <v>5104.7000000000007</v>
      </c>
      <c r="AA54" s="11">
        <f t="shared" si="19"/>
        <v>5104700.0000000009</v>
      </c>
      <c r="AB54" s="23">
        <f t="shared" si="20"/>
        <v>65952724</v>
      </c>
      <c r="AC54" s="18">
        <f t="shared" si="21"/>
        <v>96989.3</v>
      </c>
      <c r="AD54" s="19">
        <f t="shared" si="22"/>
        <v>0.02</v>
      </c>
      <c r="AE54" s="18">
        <f t="shared" si="23"/>
        <v>1939.7860000000001</v>
      </c>
      <c r="AF54" s="18">
        <f t="shared" si="24"/>
        <v>67892.509999999995</v>
      </c>
      <c r="AG54" s="18">
        <f t="shared" si="25"/>
        <v>34201.49</v>
      </c>
    </row>
    <row r="55" spans="1:33" s="7" customFormat="1" ht="10.5" x14ac:dyDescent="0.25">
      <c r="A55" s="52" t="s">
        <v>19088</v>
      </c>
      <c r="B55" s="21" t="s">
        <v>19106</v>
      </c>
      <c r="C55" s="26" t="s">
        <v>8</v>
      </c>
      <c r="D55" s="25" t="str">
        <f t="shared" si="14"/>
        <v>Transformador ALSTOM SN: 224589-01 ALTO MOLOCUE</v>
      </c>
      <c r="E55" s="26" t="s">
        <v>24</v>
      </c>
      <c r="F55" s="21" t="s">
        <v>170</v>
      </c>
      <c r="G55" s="21" t="s">
        <v>169</v>
      </c>
      <c r="H55" s="21" t="s">
        <v>168</v>
      </c>
      <c r="I55" s="21" t="s">
        <v>167</v>
      </c>
      <c r="J55" s="21">
        <v>35</v>
      </c>
      <c r="K55" s="49">
        <v>220</v>
      </c>
      <c r="L55" s="21" t="s">
        <v>166</v>
      </c>
      <c r="M55" s="21"/>
      <c r="N55" s="21">
        <v>1983</v>
      </c>
      <c r="O55" s="23">
        <v>108991</v>
      </c>
      <c r="P55" s="23">
        <f t="shared" si="15"/>
        <v>108991000</v>
      </c>
      <c r="Q55" s="21" t="s">
        <v>4</v>
      </c>
      <c r="R55" s="21" t="s">
        <v>165</v>
      </c>
      <c r="S55" s="21"/>
      <c r="T55" s="22" t="s">
        <v>7</v>
      </c>
      <c r="U55" s="21"/>
      <c r="V55" s="21">
        <v>50</v>
      </c>
      <c r="W55" s="23">
        <f t="shared" si="16"/>
        <v>38582.814000000006</v>
      </c>
      <c r="X55" s="23">
        <f t="shared" si="17"/>
        <v>38582814.000000007</v>
      </c>
      <c r="Y55" s="21">
        <f t="shared" si="26"/>
        <v>16</v>
      </c>
      <c r="Z55" s="20">
        <f t="shared" si="18"/>
        <v>5449.55</v>
      </c>
      <c r="AA55" s="11">
        <f t="shared" si="19"/>
        <v>5449550</v>
      </c>
      <c r="AB55" s="23">
        <f t="shared" si="20"/>
        <v>70408186</v>
      </c>
      <c r="AC55" s="18">
        <f t="shared" si="21"/>
        <v>103541.45</v>
      </c>
      <c r="AD55" s="19">
        <f t="shared" si="22"/>
        <v>0.02</v>
      </c>
      <c r="AE55" s="18">
        <f t="shared" si="23"/>
        <v>2070.8290000000002</v>
      </c>
      <c r="AF55" s="18">
        <f t="shared" si="24"/>
        <v>72479.014999999985</v>
      </c>
      <c r="AG55" s="18">
        <f t="shared" si="25"/>
        <v>36511.985000000008</v>
      </c>
    </row>
    <row r="56" spans="1:33" s="7" customFormat="1" ht="10.5" x14ac:dyDescent="0.25">
      <c r="A56" s="52" t="s">
        <v>19089</v>
      </c>
      <c r="B56" s="21" t="s">
        <v>19106</v>
      </c>
      <c r="C56" s="26" t="s">
        <v>8</v>
      </c>
      <c r="D56" s="25" t="str">
        <f t="shared" si="14"/>
        <v>Transformador ASEA SN: 7288060 Infulene</v>
      </c>
      <c r="E56" s="26" t="s">
        <v>7</v>
      </c>
      <c r="F56" s="21" t="s">
        <v>119</v>
      </c>
      <c r="G56" s="21"/>
      <c r="H56" s="21"/>
      <c r="I56" s="21">
        <v>5</v>
      </c>
      <c r="J56" s="21">
        <v>30</v>
      </c>
      <c r="K56" s="49">
        <v>110</v>
      </c>
      <c r="L56" s="21">
        <v>66</v>
      </c>
      <c r="M56" s="21">
        <v>0.4</v>
      </c>
      <c r="N56" s="21">
        <v>1983</v>
      </c>
      <c r="O56" s="23">
        <v>47644</v>
      </c>
      <c r="P56" s="23">
        <f t="shared" si="15"/>
        <v>47644000</v>
      </c>
      <c r="Q56" s="21" t="s">
        <v>18</v>
      </c>
      <c r="R56" s="21">
        <v>7288060</v>
      </c>
      <c r="S56" s="21" t="s">
        <v>85</v>
      </c>
      <c r="T56" s="22" t="s">
        <v>7</v>
      </c>
      <c r="U56" s="21"/>
      <c r="V56" s="21">
        <v>50</v>
      </c>
      <c r="W56" s="23">
        <f t="shared" si="16"/>
        <v>16865.976000000002</v>
      </c>
      <c r="X56" s="23">
        <f t="shared" si="17"/>
        <v>16865976.000000004</v>
      </c>
      <c r="Y56" s="21">
        <f t="shared" si="26"/>
        <v>16</v>
      </c>
      <c r="Z56" s="20">
        <f t="shared" si="18"/>
        <v>2382.2000000000003</v>
      </c>
      <c r="AA56" s="11">
        <f t="shared" si="19"/>
        <v>2382200.0000000005</v>
      </c>
      <c r="AB56" s="23">
        <f t="shared" si="20"/>
        <v>30778023.999999996</v>
      </c>
      <c r="AC56" s="18">
        <f t="shared" si="21"/>
        <v>45261.8</v>
      </c>
      <c r="AD56" s="19">
        <f t="shared" si="22"/>
        <v>0.02</v>
      </c>
      <c r="AE56" s="18">
        <f t="shared" si="23"/>
        <v>905.2360000000001</v>
      </c>
      <c r="AF56" s="18">
        <f t="shared" si="24"/>
        <v>31683.259999999995</v>
      </c>
      <c r="AG56" s="18">
        <f t="shared" si="25"/>
        <v>15960.740000000002</v>
      </c>
    </row>
    <row r="57" spans="1:33" s="7" customFormat="1" ht="10.5" x14ac:dyDescent="0.25">
      <c r="A57" s="52" t="s">
        <v>19090</v>
      </c>
      <c r="B57" s="21" t="s">
        <v>19106</v>
      </c>
      <c r="C57" s="26" t="s">
        <v>8</v>
      </c>
      <c r="D57" s="25" t="str">
        <f t="shared" si="14"/>
        <v>Transformador ASEA SN: 7288064 Infulene</v>
      </c>
      <c r="E57" s="26" t="s">
        <v>7</v>
      </c>
      <c r="F57" s="21" t="s">
        <v>119</v>
      </c>
      <c r="G57" s="21"/>
      <c r="H57" s="21"/>
      <c r="I57" s="21">
        <v>6</v>
      </c>
      <c r="J57" s="21">
        <v>30</v>
      </c>
      <c r="K57" s="49">
        <v>110</v>
      </c>
      <c r="L57" s="21">
        <v>66</v>
      </c>
      <c r="M57" s="21">
        <v>0.4</v>
      </c>
      <c r="N57" s="21">
        <v>1983</v>
      </c>
      <c r="O57" s="24">
        <v>47644</v>
      </c>
      <c r="P57" s="23">
        <f t="shared" si="15"/>
        <v>47644000</v>
      </c>
      <c r="Q57" s="21" t="s">
        <v>18</v>
      </c>
      <c r="R57" s="21">
        <v>7288064</v>
      </c>
      <c r="S57" s="21" t="s">
        <v>85</v>
      </c>
      <c r="T57" s="22" t="s">
        <v>7</v>
      </c>
      <c r="U57" s="21"/>
      <c r="V57" s="21">
        <v>50</v>
      </c>
      <c r="W57" s="23">
        <f t="shared" si="16"/>
        <v>16865.976000000002</v>
      </c>
      <c r="X57" s="23">
        <f t="shared" si="17"/>
        <v>16865976.000000004</v>
      </c>
      <c r="Y57" s="21">
        <f t="shared" si="26"/>
        <v>16</v>
      </c>
      <c r="Z57" s="20">
        <f t="shared" si="18"/>
        <v>2382.2000000000003</v>
      </c>
      <c r="AA57" s="11">
        <f t="shared" si="19"/>
        <v>2382200.0000000005</v>
      </c>
      <c r="AB57" s="23">
        <f t="shared" si="20"/>
        <v>30778023.999999996</v>
      </c>
      <c r="AC57" s="18">
        <f t="shared" si="21"/>
        <v>45261.8</v>
      </c>
      <c r="AD57" s="19">
        <f t="shared" si="22"/>
        <v>0.02</v>
      </c>
      <c r="AE57" s="18">
        <f t="shared" si="23"/>
        <v>905.2360000000001</v>
      </c>
      <c r="AF57" s="18">
        <f t="shared" si="24"/>
        <v>31683.259999999995</v>
      </c>
      <c r="AG57" s="18">
        <f t="shared" si="25"/>
        <v>15960.740000000002</v>
      </c>
    </row>
    <row r="58" spans="1:33" s="7" customFormat="1" ht="10.5" x14ac:dyDescent="0.25">
      <c r="A58" s="52" t="s">
        <v>19091</v>
      </c>
      <c r="B58" s="21" t="s">
        <v>19106</v>
      </c>
      <c r="C58" s="26" t="s">
        <v>8</v>
      </c>
      <c r="D58" s="25" t="str">
        <f t="shared" si="14"/>
        <v>Transformador EFACEC SN: 19422C MAFAMBISSE</v>
      </c>
      <c r="E58" s="26" t="s">
        <v>24</v>
      </c>
      <c r="F58" s="21" t="s">
        <v>79</v>
      </c>
      <c r="G58" s="57" t="s">
        <v>78</v>
      </c>
      <c r="H58" s="57" t="s">
        <v>77</v>
      </c>
      <c r="I58" s="21" t="s">
        <v>76</v>
      </c>
      <c r="J58" s="21">
        <v>12</v>
      </c>
      <c r="K58" s="49">
        <v>110</v>
      </c>
      <c r="L58" s="21">
        <v>22</v>
      </c>
      <c r="M58" s="21"/>
      <c r="N58" s="21">
        <v>1983</v>
      </c>
      <c r="O58" s="23">
        <v>27225</v>
      </c>
      <c r="P58" s="23">
        <f t="shared" si="15"/>
        <v>27225000</v>
      </c>
      <c r="Q58" s="21" t="s">
        <v>27</v>
      </c>
      <c r="R58" s="21" t="s">
        <v>75</v>
      </c>
      <c r="S58" s="21" t="s">
        <v>74</v>
      </c>
      <c r="T58" s="22" t="s">
        <v>7</v>
      </c>
      <c r="U58" s="21"/>
      <c r="V58" s="21">
        <v>50</v>
      </c>
      <c r="W58" s="23">
        <f t="shared" si="16"/>
        <v>9637.65</v>
      </c>
      <c r="X58" s="23">
        <f t="shared" si="17"/>
        <v>9637650</v>
      </c>
      <c r="Y58" s="21">
        <f t="shared" si="26"/>
        <v>16</v>
      </c>
      <c r="Z58" s="20">
        <f t="shared" si="18"/>
        <v>1361.25</v>
      </c>
      <c r="AA58" s="11">
        <f t="shared" si="19"/>
        <v>1361250</v>
      </c>
      <c r="AB58" s="23">
        <f t="shared" si="20"/>
        <v>17587350</v>
      </c>
      <c r="AC58" s="18">
        <f t="shared" si="21"/>
        <v>25863.75</v>
      </c>
      <c r="AD58" s="19">
        <f t="shared" si="22"/>
        <v>0.02</v>
      </c>
      <c r="AE58" s="18">
        <f t="shared" si="23"/>
        <v>517.27499999999998</v>
      </c>
      <c r="AF58" s="18">
        <f t="shared" si="24"/>
        <v>18104.625</v>
      </c>
      <c r="AG58" s="18">
        <f t="shared" si="25"/>
        <v>9120.375</v>
      </c>
    </row>
    <row r="59" spans="1:33" s="7" customFormat="1" ht="10.5" x14ac:dyDescent="0.25">
      <c r="A59" s="52" t="s">
        <v>19092</v>
      </c>
      <c r="B59" s="21" t="s">
        <v>19106</v>
      </c>
      <c r="C59" s="26" t="s">
        <v>8</v>
      </c>
      <c r="D59" s="25" t="str">
        <f t="shared" si="14"/>
        <v>Transformador ASEA SN: 7283-059 MARROMEU</v>
      </c>
      <c r="E59" s="26" t="s">
        <v>24</v>
      </c>
      <c r="F59" s="21" t="s">
        <v>23</v>
      </c>
      <c r="G59" s="57" t="s">
        <v>22</v>
      </c>
      <c r="H59" s="57" t="s">
        <v>21</v>
      </c>
      <c r="I59" s="21" t="s">
        <v>20</v>
      </c>
      <c r="J59" s="21">
        <v>16</v>
      </c>
      <c r="K59" s="49">
        <v>110</v>
      </c>
      <c r="L59" s="21" t="s">
        <v>19</v>
      </c>
      <c r="M59" s="21"/>
      <c r="N59" s="21">
        <v>1983</v>
      </c>
      <c r="O59" s="23">
        <v>27225</v>
      </c>
      <c r="P59" s="23">
        <f t="shared" si="15"/>
        <v>27225000</v>
      </c>
      <c r="Q59" s="21" t="s">
        <v>18</v>
      </c>
      <c r="R59" s="21" t="s">
        <v>17</v>
      </c>
      <c r="S59" s="21"/>
      <c r="T59" s="22" t="s">
        <v>13</v>
      </c>
      <c r="U59" s="21"/>
      <c r="V59" s="21">
        <v>50</v>
      </c>
      <c r="W59" s="23">
        <f t="shared" si="16"/>
        <v>9637.65</v>
      </c>
      <c r="X59" s="23">
        <f t="shared" si="17"/>
        <v>9637650</v>
      </c>
      <c r="Y59" s="21">
        <f t="shared" si="26"/>
        <v>16</v>
      </c>
      <c r="Z59" s="20">
        <f t="shared" si="18"/>
        <v>1361.25</v>
      </c>
      <c r="AA59" s="11">
        <f t="shared" si="19"/>
        <v>1361250</v>
      </c>
      <c r="AB59" s="23">
        <f t="shared" si="20"/>
        <v>17587350</v>
      </c>
      <c r="AC59" s="18">
        <f t="shared" si="21"/>
        <v>25863.75</v>
      </c>
      <c r="AD59" s="19">
        <f t="shared" si="22"/>
        <v>0.02</v>
      </c>
      <c r="AE59" s="18">
        <f t="shared" si="23"/>
        <v>517.27499999999998</v>
      </c>
      <c r="AF59" s="18">
        <f t="shared" si="24"/>
        <v>18104.625</v>
      </c>
      <c r="AG59" s="18">
        <f t="shared" si="25"/>
        <v>9120.375</v>
      </c>
    </row>
    <row r="60" spans="1:33" s="7" customFormat="1" ht="10.5" x14ac:dyDescent="0.25">
      <c r="A60" s="52" t="s">
        <v>19093</v>
      </c>
      <c r="B60" s="21" t="s">
        <v>19106</v>
      </c>
      <c r="C60" s="26" t="s">
        <v>8</v>
      </c>
      <c r="D60" s="25" t="str">
        <f t="shared" si="14"/>
        <v>Transformador NATIONAL INDUSTRI SN: 110-73241 MANHIÇA 66kV</v>
      </c>
      <c r="E60" s="26" t="s">
        <v>7</v>
      </c>
      <c r="F60" s="21" t="s">
        <v>280</v>
      </c>
      <c r="G60" s="21" t="s">
        <v>279</v>
      </c>
      <c r="H60" s="21" t="s">
        <v>278</v>
      </c>
      <c r="I60" s="21" t="s">
        <v>246</v>
      </c>
      <c r="J60" s="21">
        <v>30</v>
      </c>
      <c r="K60" s="49">
        <v>66</v>
      </c>
      <c r="L60" s="21">
        <v>33</v>
      </c>
      <c r="M60" s="21"/>
      <c r="N60" s="21">
        <v>1985</v>
      </c>
      <c r="O60" s="23">
        <v>40838</v>
      </c>
      <c r="P60" s="23">
        <f t="shared" si="15"/>
        <v>40838000</v>
      </c>
      <c r="Q60" s="21" t="s">
        <v>277</v>
      </c>
      <c r="R60" s="21" t="s">
        <v>276</v>
      </c>
      <c r="S60" s="21" t="s">
        <v>85</v>
      </c>
      <c r="T60" s="22" t="s">
        <v>13</v>
      </c>
      <c r="U60" s="21" t="s">
        <v>5</v>
      </c>
      <c r="V60" s="21">
        <v>50</v>
      </c>
      <c r="W60" s="23">
        <f t="shared" si="16"/>
        <v>16008.495999999999</v>
      </c>
      <c r="X60" s="23">
        <f t="shared" si="17"/>
        <v>16008496</v>
      </c>
      <c r="Y60" s="21">
        <f t="shared" si="26"/>
        <v>18</v>
      </c>
      <c r="Z60" s="20">
        <f t="shared" si="18"/>
        <v>2041.9</v>
      </c>
      <c r="AA60" s="11">
        <f t="shared" si="19"/>
        <v>2041900</v>
      </c>
      <c r="AB60" s="23">
        <f t="shared" si="20"/>
        <v>24829504</v>
      </c>
      <c r="AC60" s="18">
        <f t="shared" si="21"/>
        <v>38796.1</v>
      </c>
      <c r="AD60" s="19">
        <f t="shared" si="22"/>
        <v>0.02</v>
      </c>
      <c r="AE60" s="18">
        <f t="shared" si="23"/>
        <v>775.92200000000003</v>
      </c>
      <c r="AF60" s="18">
        <f t="shared" si="24"/>
        <v>25605.425999999999</v>
      </c>
      <c r="AG60" s="18">
        <f t="shared" si="25"/>
        <v>15232.573999999999</v>
      </c>
    </row>
    <row r="61" spans="1:33" s="7" customFormat="1" ht="10.5" x14ac:dyDescent="0.25">
      <c r="A61" s="52" t="s">
        <v>19094</v>
      </c>
      <c r="B61" s="21" t="s">
        <v>19106</v>
      </c>
      <c r="C61" s="26" t="s">
        <v>8</v>
      </c>
      <c r="D61" s="25" t="str">
        <f t="shared" si="14"/>
        <v>Transformador IEO Transformatoren BREDA SN: 94-4-2402 TAVENE</v>
      </c>
      <c r="E61" s="26" t="s">
        <v>7</v>
      </c>
      <c r="F61" s="21" t="s">
        <v>38</v>
      </c>
      <c r="G61" s="57" t="s">
        <v>37</v>
      </c>
      <c r="H61" s="57" t="s">
        <v>36</v>
      </c>
      <c r="I61" s="21" t="s">
        <v>35</v>
      </c>
      <c r="J61" s="15">
        <v>6.3</v>
      </c>
      <c r="K61" s="49">
        <v>11</v>
      </c>
      <c r="L61" s="21">
        <v>0.42499999999999999</v>
      </c>
      <c r="M61" s="21"/>
      <c r="N61" s="21">
        <v>1985</v>
      </c>
      <c r="O61" s="23">
        <v>381</v>
      </c>
      <c r="P61" s="23">
        <f t="shared" si="15"/>
        <v>381000</v>
      </c>
      <c r="Q61" s="15" t="s">
        <v>34</v>
      </c>
      <c r="R61" s="15" t="s">
        <v>33</v>
      </c>
      <c r="S61" s="21" t="s">
        <v>32</v>
      </c>
      <c r="T61" s="22" t="s">
        <v>7</v>
      </c>
      <c r="U61" s="21"/>
      <c r="V61" s="21">
        <v>50</v>
      </c>
      <c r="W61" s="23">
        <f t="shared" si="16"/>
        <v>149.352</v>
      </c>
      <c r="X61" s="23">
        <f t="shared" si="17"/>
        <v>149352</v>
      </c>
      <c r="Y61" s="21">
        <f t="shared" si="26"/>
        <v>18</v>
      </c>
      <c r="Z61" s="20">
        <f t="shared" si="18"/>
        <v>19.05</v>
      </c>
      <c r="AA61" s="11">
        <f t="shared" si="19"/>
        <v>19050</v>
      </c>
      <c r="AB61" s="23">
        <f t="shared" si="20"/>
        <v>231648</v>
      </c>
      <c r="AC61" s="18">
        <f t="shared" si="21"/>
        <v>361.95</v>
      </c>
      <c r="AD61" s="19">
        <f t="shared" si="22"/>
        <v>0.02</v>
      </c>
      <c r="AE61" s="18">
        <f t="shared" si="23"/>
        <v>7.2389999999999999</v>
      </c>
      <c r="AF61" s="18">
        <f t="shared" si="24"/>
        <v>238.88699999999997</v>
      </c>
      <c r="AG61" s="18">
        <f t="shared" si="25"/>
        <v>142.113</v>
      </c>
    </row>
    <row r="62" spans="1:33" s="7" customFormat="1" ht="10.5" x14ac:dyDescent="0.25">
      <c r="A62" s="52" t="s">
        <v>19095</v>
      </c>
      <c r="B62" s="21" t="s">
        <v>19106</v>
      </c>
      <c r="C62" s="26" t="s">
        <v>8</v>
      </c>
      <c r="D62" s="25" t="str">
        <f t="shared" si="14"/>
        <v>Transformador TAMINI SN: 135219 GURUE</v>
      </c>
      <c r="E62" s="26" t="s">
        <v>24</v>
      </c>
      <c r="F62" s="21" t="s">
        <v>164</v>
      </c>
      <c r="G62" s="21" t="s">
        <v>163</v>
      </c>
      <c r="H62" s="21" t="s">
        <v>162</v>
      </c>
      <c r="I62" s="21" t="s">
        <v>160</v>
      </c>
      <c r="J62" s="21">
        <v>16</v>
      </c>
      <c r="K62" s="21">
        <v>110</v>
      </c>
      <c r="L62" s="21" t="s">
        <v>19</v>
      </c>
      <c r="M62" s="21"/>
      <c r="N62" s="21">
        <v>1987</v>
      </c>
      <c r="O62" s="24">
        <v>27225</v>
      </c>
      <c r="P62" s="23">
        <f t="shared" si="15"/>
        <v>27225000</v>
      </c>
      <c r="Q62" s="21" t="s">
        <v>161</v>
      </c>
      <c r="R62" s="21">
        <v>135219</v>
      </c>
      <c r="S62" s="21"/>
      <c r="T62" s="22" t="s">
        <v>13</v>
      </c>
      <c r="U62" s="21"/>
      <c r="V62" s="21">
        <v>50</v>
      </c>
      <c r="W62" s="23">
        <f t="shared" si="16"/>
        <v>11706.75</v>
      </c>
      <c r="X62" s="23">
        <f t="shared" si="17"/>
        <v>11706750</v>
      </c>
      <c r="Y62" s="21">
        <f t="shared" si="26"/>
        <v>20</v>
      </c>
      <c r="Z62" s="20">
        <f t="shared" si="18"/>
        <v>1361.25</v>
      </c>
      <c r="AA62" s="11">
        <f t="shared" si="19"/>
        <v>1361250</v>
      </c>
      <c r="AB62" s="23">
        <f t="shared" si="20"/>
        <v>15518250</v>
      </c>
      <c r="AC62" s="18">
        <f t="shared" si="21"/>
        <v>25863.75</v>
      </c>
      <c r="AD62" s="19">
        <f t="shared" si="22"/>
        <v>0.02</v>
      </c>
      <c r="AE62" s="18">
        <f t="shared" si="23"/>
        <v>517.27499999999998</v>
      </c>
      <c r="AF62" s="18">
        <f t="shared" si="24"/>
        <v>16035.525000000001</v>
      </c>
      <c r="AG62" s="18">
        <f t="shared" si="25"/>
        <v>11189.475</v>
      </c>
    </row>
    <row r="63" spans="1:33" s="7" customFormat="1" ht="10.5" x14ac:dyDescent="0.25">
      <c r="A63" s="52" t="s">
        <v>19096</v>
      </c>
      <c r="B63" s="21" t="s">
        <v>19106</v>
      </c>
      <c r="C63" s="26" t="s">
        <v>8</v>
      </c>
      <c r="D63" s="25" t="str">
        <f t="shared" si="14"/>
        <v>Transformador TAMINI SN: 135219 GURUE</v>
      </c>
      <c r="E63" s="26" t="s">
        <v>24</v>
      </c>
      <c r="F63" s="21" t="s">
        <v>164</v>
      </c>
      <c r="G63" s="21" t="s">
        <v>163</v>
      </c>
      <c r="H63" s="21" t="s">
        <v>162</v>
      </c>
      <c r="I63" s="21" t="s">
        <v>160</v>
      </c>
      <c r="J63" s="21">
        <v>16</v>
      </c>
      <c r="K63" s="21">
        <v>110</v>
      </c>
      <c r="L63" s="21" t="s">
        <v>19</v>
      </c>
      <c r="M63" s="21"/>
      <c r="N63" s="21">
        <v>1987</v>
      </c>
      <c r="O63" s="23">
        <v>27225</v>
      </c>
      <c r="P63" s="23">
        <f t="shared" si="15"/>
        <v>27225000</v>
      </c>
      <c r="Q63" s="21" t="s">
        <v>161</v>
      </c>
      <c r="R63" s="21">
        <v>135219</v>
      </c>
      <c r="S63" s="69"/>
      <c r="T63" s="22" t="s">
        <v>13</v>
      </c>
      <c r="U63" s="21"/>
      <c r="V63" s="21">
        <v>50</v>
      </c>
      <c r="W63" s="23">
        <f t="shared" si="16"/>
        <v>11706.75</v>
      </c>
      <c r="X63" s="23">
        <f t="shared" si="17"/>
        <v>11706750</v>
      </c>
      <c r="Y63" s="21">
        <f t="shared" si="26"/>
        <v>20</v>
      </c>
      <c r="Z63" s="20">
        <f t="shared" si="18"/>
        <v>1361.25</v>
      </c>
      <c r="AA63" s="11">
        <f t="shared" si="19"/>
        <v>1361250</v>
      </c>
      <c r="AB63" s="23">
        <f t="shared" si="20"/>
        <v>15518250</v>
      </c>
      <c r="AC63" s="18">
        <f t="shared" si="21"/>
        <v>25863.75</v>
      </c>
      <c r="AD63" s="19">
        <f t="shared" si="22"/>
        <v>0.02</v>
      </c>
      <c r="AE63" s="18">
        <f t="shared" si="23"/>
        <v>517.27499999999998</v>
      </c>
      <c r="AF63" s="18">
        <f t="shared" si="24"/>
        <v>16035.525000000001</v>
      </c>
      <c r="AG63" s="18">
        <f t="shared" si="25"/>
        <v>11189.475</v>
      </c>
    </row>
    <row r="64" spans="1:33" s="7" customFormat="1" ht="10.5" x14ac:dyDescent="0.25">
      <c r="A64" s="52" t="s">
        <v>19097</v>
      </c>
      <c r="B64" s="21" t="s">
        <v>19106</v>
      </c>
      <c r="C64" s="26" t="s">
        <v>8</v>
      </c>
      <c r="D64" s="25" t="str">
        <f t="shared" si="14"/>
        <v>Transformador EFACEC SN: C-11907 Machava</v>
      </c>
      <c r="E64" s="26" t="s">
        <v>7</v>
      </c>
      <c r="F64" s="21" t="s">
        <v>322</v>
      </c>
      <c r="G64" s="57"/>
      <c r="H64" s="57"/>
      <c r="I64" s="21"/>
      <c r="J64" s="21">
        <v>30</v>
      </c>
      <c r="K64" s="21">
        <v>66</v>
      </c>
      <c r="L64" s="21">
        <v>33</v>
      </c>
      <c r="M64" s="21"/>
      <c r="N64" s="21">
        <v>1988</v>
      </c>
      <c r="O64" s="24">
        <v>40838</v>
      </c>
      <c r="P64" s="23">
        <f t="shared" si="15"/>
        <v>40838000</v>
      </c>
      <c r="Q64" s="21" t="s">
        <v>27</v>
      </c>
      <c r="R64" s="21" t="s">
        <v>321</v>
      </c>
      <c r="S64" s="69" t="s">
        <v>85</v>
      </c>
      <c r="T64" s="22" t="s">
        <v>320</v>
      </c>
      <c r="U64" s="21"/>
      <c r="V64" s="21">
        <v>50</v>
      </c>
      <c r="W64" s="23">
        <f t="shared" si="16"/>
        <v>18336.261999999999</v>
      </c>
      <c r="X64" s="23">
        <f t="shared" si="17"/>
        <v>18336262</v>
      </c>
      <c r="Y64" s="21">
        <f t="shared" si="26"/>
        <v>21</v>
      </c>
      <c r="Z64" s="20">
        <f t="shared" si="18"/>
        <v>2041.9</v>
      </c>
      <c r="AA64" s="11">
        <f t="shared" si="19"/>
        <v>2041900</v>
      </c>
      <c r="AB64" s="23">
        <f t="shared" si="20"/>
        <v>22501738</v>
      </c>
      <c r="AC64" s="18">
        <f t="shared" si="21"/>
        <v>38796.1</v>
      </c>
      <c r="AD64" s="19">
        <f t="shared" si="22"/>
        <v>0.02</v>
      </c>
      <c r="AE64" s="18">
        <f t="shared" si="23"/>
        <v>775.92200000000003</v>
      </c>
      <c r="AF64" s="18">
        <f t="shared" si="24"/>
        <v>23277.66</v>
      </c>
      <c r="AG64" s="18">
        <f t="shared" si="25"/>
        <v>17560.34</v>
      </c>
    </row>
    <row r="65" spans="1:38" s="7" customFormat="1" ht="10.5" x14ac:dyDescent="0.25">
      <c r="A65" s="52" t="s">
        <v>19098</v>
      </c>
      <c r="B65" s="21" t="s">
        <v>19106</v>
      </c>
      <c r="C65" s="26" t="s">
        <v>8</v>
      </c>
      <c r="D65" s="25" t="str">
        <f t="shared" si="14"/>
        <v>Transformador STROMBERG SN: 5800553 CORUMANA</v>
      </c>
      <c r="E65" s="26" t="s">
        <v>7</v>
      </c>
      <c r="F65" s="21" t="s">
        <v>263</v>
      </c>
      <c r="G65" s="21" t="s">
        <v>262</v>
      </c>
      <c r="H65" s="21" t="s">
        <v>261</v>
      </c>
      <c r="I65" s="21" t="s">
        <v>28</v>
      </c>
      <c r="J65" s="21">
        <v>10</v>
      </c>
      <c r="K65" s="21">
        <v>110</v>
      </c>
      <c r="L65" s="21">
        <v>11</v>
      </c>
      <c r="M65" s="21"/>
      <c r="N65" s="21">
        <v>1989</v>
      </c>
      <c r="O65" s="24">
        <v>27225</v>
      </c>
      <c r="P65" s="23">
        <f t="shared" si="15"/>
        <v>27225000</v>
      </c>
      <c r="Q65" s="21" t="s">
        <v>259</v>
      </c>
      <c r="R65" s="21">
        <v>5800553</v>
      </c>
      <c r="S65" s="69" t="s">
        <v>32</v>
      </c>
      <c r="T65" s="22" t="s">
        <v>7</v>
      </c>
      <c r="U65" s="21" t="s">
        <v>5</v>
      </c>
      <c r="V65" s="21">
        <v>50</v>
      </c>
      <c r="W65" s="23">
        <f t="shared" si="16"/>
        <v>12741.3</v>
      </c>
      <c r="X65" s="23">
        <f t="shared" si="17"/>
        <v>12741300</v>
      </c>
      <c r="Y65" s="21">
        <f t="shared" si="26"/>
        <v>22</v>
      </c>
      <c r="Z65" s="20">
        <f t="shared" si="18"/>
        <v>1361.25</v>
      </c>
      <c r="AA65" s="11">
        <f t="shared" si="19"/>
        <v>1361250</v>
      </c>
      <c r="AB65" s="23">
        <f t="shared" si="20"/>
        <v>14483700</v>
      </c>
      <c r="AC65" s="18">
        <f t="shared" si="21"/>
        <v>25863.75</v>
      </c>
      <c r="AD65" s="19">
        <f t="shared" si="22"/>
        <v>0.02</v>
      </c>
      <c r="AE65" s="18">
        <f t="shared" si="23"/>
        <v>517.27499999999998</v>
      </c>
      <c r="AF65" s="18">
        <f t="shared" si="24"/>
        <v>15000.975000000002</v>
      </c>
      <c r="AG65" s="18">
        <f t="shared" si="25"/>
        <v>12224.025</v>
      </c>
    </row>
    <row r="66" spans="1:38" s="7" customFormat="1" ht="10.5" x14ac:dyDescent="0.25">
      <c r="A66" s="52" t="s">
        <v>19099</v>
      </c>
      <c r="B66" s="21" t="s">
        <v>19106</v>
      </c>
      <c r="C66" s="26" t="s">
        <v>8</v>
      </c>
      <c r="D66" s="25" t="str">
        <f>+CONCATENATE(C66," ",Q66," SN: ",R66," ",F66)</f>
        <v>Transformador STROMBERG SN: 5800554 CORUMANA</v>
      </c>
      <c r="E66" s="26" t="s">
        <v>7</v>
      </c>
      <c r="F66" s="21" t="s">
        <v>263</v>
      </c>
      <c r="G66" s="21" t="s">
        <v>262</v>
      </c>
      <c r="H66" s="21" t="s">
        <v>261</v>
      </c>
      <c r="I66" s="21" t="s">
        <v>260</v>
      </c>
      <c r="J66" s="21">
        <v>10</v>
      </c>
      <c r="K66" s="21">
        <v>110</v>
      </c>
      <c r="L66" s="21">
        <v>33</v>
      </c>
      <c r="M66" s="21">
        <v>11</v>
      </c>
      <c r="N66" s="21">
        <v>1989</v>
      </c>
      <c r="O66" s="24">
        <v>27225</v>
      </c>
      <c r="P66" s="23">
        <f>+O66*1000</f>
        <v>27225000</v>
      </c>
      <c r="Q66" s="21" t="s">
        <v>259</v>
      </c>
      <c r="R66" s="21">
        <v>5800554</v>
      </c>
      <c r="S66" s="69" t="s">
        <v>258</v>
      </c>
      <c r="T66" s="22" t="s">
        <v>7</v>
      </c>
      <c r="U66" s="21" t="s">
        <v>5</v>
      </c>
      <c r="V66" s="21">
        <v>50</v>
      </c>
      <c r="W66" s="23">
        <f>Y66/V66*(O66-Z66)+Z66</f>
        <v>12741.3</v>
      </c>
      <c r="X66" s="23">
        <f>+W66*1000</f>
        <v>12741300</v>
      </c>
      <c r="Y66" s="21">
        <f t="shared" si="26"/>
        <v>22</v>
      </c>
      <c r="Z66" s="20">
        <f t="shared" si="18"/>
        <v>1361.25</v>
      </c>
      <c r="AA66" s="11">
        <f>+Z66*1000</f>
        <v>1361250</v>
      </c>
      <c r="AB66" s="23">
        <f t="shared" si="20"/>
        <v>14483700</v>
      </c>
      <c r="AC66" s="18">
        <f t="shared" si="21"/>
        <v>25863.75</v>
      </c>
      <c r="AD66" s="19">
        <f t="shared" si="22"/>
        <v>0.02</v>
      </c>
      <c r="AE66" s="18">
        <f>+AC66*AD66</f>
        <v>517.27499999999998</v>
      </c>
      <c r="AF66" s="18">
        <f>+AE66+O66-W66</f>
        <v>15000.975000000002</v>
      </c>
      <c r="AG66" s="18">
        <f t="shared" si="25"/>
        <v>12224.025</v>
      </c>
    </row>
    <row r="67" spans="1:38" s="7" customFormat="1" ht="10.5" x14ac:dyDescent="0.25">
      <c r="A67" s="52" t="s">
        <v>19100</v>
      </c>
      <c r="B67" s="21" t="s">
        <v>19106</v>
      </c>
      <c r="C67" s="26" t="s">
        <v>8</v>
      </c>
      <c r="D67" s="25" t="str">
        <f>+CONCATENATE(C67," ",Q67," SN: ",R67," ",F67)</f>
        <v xml:space="preserve">Transformador ABB SN: 7478905 SE5 University </v>
      </c>
      <c r="E67" s="26" t="s">
        <v>7</v>
      </c>
      <c r="F67" s="54" t="s">
        <v>112</v>
      </c>
      <c r="G67" s="27"/>
      <c r="H67" s="27"/>
      <c r="I67" s="27">
        <v>1</v>
      </c>
      <c r="J67" s="27">
        <v>20</v>
      </c>
      <c r="K67" s="27">
        <v>66</v>
      </c>
      <c r="L67" s="27">
        <v>11</v>
      </c>
      <c r="M67" s="27"/>
      <c r="N67" s="27">
        <v>1989</v>
      </c>
      <c r="O67" s="24">
        <v>34031</v>
      </c>
      <c r="P67" s="23">
        <f>+O67*1000</f>
        <v>34031000</v>
      </c>
      <c r="Q67" s="21" t="s">
        <v>15</v>
      </c>
      <c r="R67" s="27">
        <v>7478905</v>
      </c>
      <c r="S67" s="281" t="s">
        <v>3</v>
      </c>
      <c r="T67" s="53" t="s">
        <v>7</v>
      </c>
      <c r="U67" s="21"/>
      <c r="V67" s="21">
        <v>50</v>
      </c>
      <c r="W67" s="23">
        <f>Y67/V67*(O67-Z67)+Z67</f>
        <v>15926.508000000002</v>
      </c>
      <c r="X67" s="23">
        <f>+W67*1000</f>
        <v>15926508.000000002</v>
      </c>
      <c r="Y67" s="21">
        <f t="shared" si="26"/>
        <v>22</v>
      </c>
      <c r="Z67" s="20">
        <f t="shared" si="18"/>
        <v>1701.5500000000002</v>
      </c>
      <c r="AA67" s="11">
        <f>+Z67*1000</f>
        <v>1701550.0000000002</v>
      </c>
      <c r="AB67" s="23">
        <f t="shared" si="20"/>
        <v>18104492</v>
      </c>
      <c r="AC67" s="18">
        <f t="shared" si="21"/>
        <v>32329.45</v>
      </c>
      <c r="AD67" s="19">
        <f t="shared" si="22"/>
        <v>0.02</v>
      </c>
      <c r="AE67" s="18">
        <f>+AC67*AD67</f>
        <v>646.58900000000006</v>
      </c>
      <c r="AF67" s="18">
        <f>+AE67+O67-W67</f>
        <v>18751.080999999998</v>
      </c>
      <c r="AG67" s="18">
        <f t="shared" si="25"/>
        <v>15279.919000000002</v>
      </c>
    </row>
    <row r="68" spans="1:38" s="7" customFormat="1" ht="10.5" x14ac:dyDescent="0.25">
      <c r="A68" s="52" t="s">
        <v>19101</v>
      </c>
      <c r="B68" s="21" t="s">
        <v>19106</v>
      </c>
      <c r="C68" s="26" t="s">
        <v>8</v>
      </c>
      <c r="D68" s="25" t="str">
        <f>+CONCATENATE(C68," ",Q68," SN: ",R68," ",F68)</f>
        <v>Transformador ABB SN: 7476904 MATOLO RIO</v>
      </c>
      <c r="E68" s="26" t="s">
        <v>7</v>
      </c>
      <c r="F68" s="21" t="s">
        <v>84</v>
      </c>
      <c r="G68" s="21"/>
      <c r="H68" s="21"/>
      <c r="I68" s="21">
        <v>1</v>
      </c>
      <c r="J68" s="27">
        <v>20</v>
      </c>
      <c r="K68" s="21">
        <v>66</v>
      </c>
      <c r="L68" s="21">
        <v>33</v>
      </c>
      <c r="M68" s="21">
        <v>11</v>
      </c>
      <c r="N68" s="21">
        <v>1989</v>
      </c>
      <c r="O68" s="24">
        <v>34031</v>
      </c>
      <c r="P68" s="23">
        <f>+O68*1000</f>
        <v>34031000</v>
      </c>
      <c r="Q68" s="21" t="s">
        <v>15</v>
      </c>
      <c r="R68" s="21">
        <v>7476904</v>
      </c>
      <c r="S68" s="69" t="s">
        <v>83</v>
      </c>
      <c r="T68" s="22" t="s">
        <v>13</v>
      </c>
      <c r="U68" s="21"/>
      <c r="V68" s="21">
        <v>50</v>
      </c>
      <c r="W68" s="23">
        <f>Y68/V68*(O68-Z68)+Z68</f>
        <v>15926.508000000002</v>
      </c>
      <c r="X68" s="23">
        <f>+W68*1000</f>
        <v>15926508.000000002</v>
      </c>
      <c r="Y68" s="21">
        <f t="shared" si="26"/>
        <v>22</v>
      </c>
      <c r="Z68" s="20">
        <f t="shared" si="18"/>
        <v>1701.5500000000002</v>
      </c>
      <c r="AA68" s="11">
        <f>+Z68*1000</f>
        <v>1701550.0000000002</v>
      </c>
      <c r="AB68" s="23">
        <f t="shared" si="20"/>
        <v>18104492</v>
      </c>
      <c r="AC68" s="18">
        <f t="shared" si="21"/>
        <v>32329.45</v>
      </c>
      <c r="AD68" s="19">
        <f t="shared" si="22"/>
        <v>0.02</v>
      </c>
      <c r="AE68" s="18">
        <f>+AC68*AD68</f>
        <v>646.58900000000006</v>
      </c>
      <c r="AF68" s="18">
        <f>+AE68+O68-W68</f>
        <v>18751.080999999998</v>
      </c>
      <c r="AG68" s="18">
        <f t="shared" si="25"/>
        <v>15279.919000000002</v>
      </c>
    </row>
    <row r="69" spans="1:38" s="7" customFormat="1" x14ac:dyDescent="0.35">
      <c r="A69" s="52"/>
      <c r="B69" s="21"/>
      <c r="C69" s="26"/>
      <c r="D69" s="25"/>
      <c r="E69" s="26"/>
      <c r="F69" s="21"/>
      <c r="G69" s="21"/>
      <c r="H69" s="21"/>
      <c r="I69" s="21"/>
      <c r="J69" s="21"/>
      <c r="K69" s="21"/>
      <c r="L69" s="21"/>
      <c r="M69" s="21"/>
      <c r="N69" s="21"/>
      <c r="O69" s="24"/>
      <c r="P69" s="23"/>
      <c r="Q69" s="21"/>
      <c r="R69" s="21"/>
      <c r="S69" s="69"/>
      <c r="T69" s="22"/>
      <c r="U69" s="21"/>
      <c r="V69" s="21"/>
      <c r="W69" s="21"/>
      <c r="X69" s="14"/>
      <c r="Y69" s="21"/>
      <c r="Z69" s="20"/>
      <c r="AA69" s="11"/>
      <c r="AB69" s="10"/>
      <c r="AC69" s="18"/>
      <c r="AD69" s="19"/>
      <c r="AE69" s="18"/>
      <c r="AF69" s="18"/>
      <c r="AG69" s="18"/>
    </row>
    <row r="70" spans="1:38" s="276" customFormat="1" ht="188.5" customHeight="1" x14ac:dyDescent="0.35">
      <c r="A70" s="279" t="s">
        <v>19031</v>
      </c>
      <c r="B70" s="279" t="s">
        <v>19030</v>
      </c>
      <c r="C70" s="279"/>
      <c r="D70" s="279" t="s">
        <v>19029</v>
      </c>
      <c r="E70" s="280"/>
      <c r="F70" s="279" t="s">
        <v>487</v>
      </c>
      <c r="G70" s="279" t="s">
        <v>19024</v>
      </c>
      <c r="H70" s="279" t="s">
        <v>19023</v>
      </c>
      <c r="I70" s="279" t="s">
        <v>19027</v>
      </c>
      <c r="J70" s="279" t="s">
        <v>19022</v>
      </c>
      <c r="K70" s="279" t="s">
        <v>482</v>
      </c>
      <c r="L70" s="279" t="s">
        <v>19021</v>
      </c>
      <c r="M70" s="279" t="s">
        <v>19020</v>
      </c>
      <c r="N70" s="279" t="s">
        <v>479</v>
      </c>
      <c r="O70" s="279" t="s">
        <v>19019</v>
      </c>
      <c r="Q70" s="279" t="s">
        <v>477</v>
      </c>
      <c r="R70" s="279" t="s">
        <v>476</v>
      </c>
      <c r="U70" s="279" t="s">
        <v>19018</v>
      </c>
      <c r="V70" s="279" t="s">
        <v>19017</v>
      </c>
      <c r="W70" s="279"/>
      <c r="X70" s="279"/>
      <c r="Y70" s="279" t="s">
        <v>19016</v>
      </c>
      <c r="Z70" s="279" t="s">
        <v>19015</v>
      </c>
      <c r="AA70" s="279"/>
      <c r="AC70" s="277" t="s">
        <v>19014</v>
      </c>
      <c r="AD70" s="278" t="s">
        <v>467</v>
      </c>
      <c r="AE70" s="277" t="s">
        <v>19013</v>
      </c>
      <c r="AF70" s="277" t="s">
        <v>19012</v>
      </c>
      <c r="AG70" s="277" t="s">
        <v>19011</v>
      </c>
      <c r="AI70" s="279" t="s">
        <v>19028</v>
      </c>
      <c r="AJ70" s="279" t="s">
        <v>19026</v>
      </c>
      <c r="AK70" s="279" t="s">
        <v>19025</v>
      </c>
      <c r="AL70" s="279" t="s">
        <v>473</v>
      </c>
    </row>
    <row r="71" spans="1:38" s="88" customFormat="1" x14ac:dyDescent="0.35">
      <c r="A71" s="21">
        <v>10141149</v>
      </c>
      <c r="B71" s="115" t="s">
        <v>19103</v>
      </c>
      <c r="C71" s="272" t="s">
        <v>19003</v>
      </c>
      <c r="D71" s="22" t="s">
        <v>19010</v>
      </c>
      <c r="E71" s="114" t="str">
        <f t="shared" ref="E71:E134" si="27">+CONCATENATE(C71," ","MARCA:",Q71," ",F71," ",D71,)</f>
        <v>CAPACITOR MARCA:ABB LINDELA EC1</v>
      </c>
      <c r="F71" s="21" t="s">
        <v>266</v>
      </c>
      <c r="G71" s="21" t="s">
        <v>265</v>
      </c>
      <c r="H71" s="21" t="s">
        <v>264</v>
      </c>
      <c r="I71" s="21" t="s">
        <v>494</v>
      </c>
      <c r="J71" s="21">
        <v>1500</v>
      </c>
      <c r="K71" s="21">
        <v>33</v>
      </c>
      <c r="L71" s="21"/>
      <c r="M71" s="21">
        <v>3</v>
      </c>
      <c r="N71" s="21">
        <v>1987</v>
      </c>
      <c r="O71" s="116">
        <v>20</v>
      </c>
      <c r="P71" s="23">
        <f t="shared" ref="P71:P134" si="28">O71*1000</f>
        <v>20000</v>
      </c>
      <c r="Q71" s="322" t="s">
        <v>15</v>
      </c>
      <c r="R71" s="21"/>
      <c r="U71" s="111">
        <v>45</v>
      </c>
      <c r="V71" s="113">
        <f t="shared" ref="V71:V134" si="29">((Y71/U71)*(O71-Z71))+Z71</f>
        <v>7.333333333333333</v>
      </c>
      <c r="W71" s="113">
        <f t="shared" ref="W71:W134" si="30">+O71-V71</f>
        <v>12.666666666666668</v>
      </c>
      <c r="X71" s="112">
        <f t="shared" ref="X71:X134" si="31">+W71*1000</f>
        <v>12666.666666666668</v>
      </c>
      <c r="Y71" s="110">
        <f t="shared" ref="Y71:Y77" si="32">(U71-(2017-N71))</f>
        <v>15</v>
      </c>
      <c r="Z71" s="109">
        <f t="shared" ref="Z71:Z134" si="33">(5/100*O71)</f>
        <v>1</v>
      </c>
      <c r="AA71" s="109">
        <f t="shared" ref="AA71:AA134" si="34">+Z71*1000</f>
        <v>1000</v>
      </c>
      <c r="AB71" s="10">
        <f t="shared" ref="AB71:AB134" si="35">+P71-X71</f>
        <v>7333.3333333333321</v>
      </c>
      <c r="AC71" s="108">
        <f t="shared" ref="AC71:AC134" si="36">+O71-Z71</f>
        <v>19</v>
      </c>
      <c r="AD71" s="107">
        <f t="shared" ref="AD71:AD134" si="37">1/U71</f>
        <v>2.2222222222222223E-2</v>
      </c>
      <c r="AE71" s="106">
        <f t="shared" ref="AE71:AE134" si="38">+AC71*AD71</f>
        <v>0.42222222222222222</v>
      </c>
      <c r="AF71" s="105">
        <f t="shared" ref="AF71:AF134" si="39">+O71-V71+AE71</f>
        <v>13.08888888888889</v>
      </c>
      <c r="AG71" s="105">
        <f t="shared" ref="AG71:AG134" si="40">+V71-AE71</f>
        <v>6.9111111111111105</v>
      </c>
      <c r="AI71" s="21"/>
      <c r="AJ71" s="21"/>
      <c r="AK71" s="21"/>
      <c r="AL71" s="111"/>
    </row>
    <row r="72" spans="1:38" s="88" customFormat="1" x14ac:dyDescent="0.35">
      <c r="A72" s="21">
        <v>10141103</v>
      </c>
      <c r="B72" s="115" t="s">
        <v>19107</v>
      </c>
      <c r="C72" s="272" t="s">
        <v>18984</v>
      </c>
      <c r="D72" s="22" t="s">
        <v>18988</v>
      </c>
      <c r="E72" s="114" t="str">
        <f t="shared" si="27"/>
        <v>GERADOR MARCA:NEBB CENTRAL HYDRICO GEN 1</v>
      </c>
      <c r="F72" s="21" t="s">
        <v>675</v>
      </c>
      <c r="G72" s="57" t="s">
        <v>674</v>
      </c>
      <c r="H72" s="57" t="s">
        <v>673</v>
      </c>
      <c r="I72" s="21" t="s">
        <v>158</v>
      </c>
      <c r="J72" s="21">
        <v>850</v>
      </c>
      <c r="K72" s="21"/>
      <c r="L72" s="21">
        <v>400</v>
      </c>
      <c r="M72" s="57">
        <v>3</v>
      </c>
      <c r="N72" s="57">
        <v>1982</v>
      </c>
      <c r="O72" s="116">
        <v>1475</v>
      </c>
      <c r="P72" s="23">
        <f t="shared" si="28"/>
        <v>1475000</v>
      </c>
      <c r="Q72" s="325" t="s">
        <v>672</v>
      </c>
      <c r="R72" s="57">
        <v>140169</v>
      </c>
      <c r="U72" s="111">
        <v>45</v>
      </c>
      <c r="V72" s="113">
        <f t="shared" si="29"/>
        <v>385.13888888888886</v>
      </c>
      <c r="W72" s="113">
        <f t="shared" si="30"/>
        <v>1089.8611111111111</v>
      </c>
      <c r="X72" s="112">
        <f t="shared" si="31"/>
        <v>1089861.111111111</v>
      </c>
      <c r="Y72" s="110">
        <f t="shared" si="32"/>
        <v>10</v>
      </c>
      <c r="Z72" s="109">
        <f t="shared" si="33"/>
        <v>73.75</v>
      </c>
      <c r="AA72" s="109">
        <f t="shared" si="34"/>
        <v>73750</v>
      </c>
      <c r="AB72" s="10">
        <f t="shared" si="35"/>
        <v>385138.88888888899</v>
      </c>
      <c r="AC72" s="108">
        <f t="shared" si="36"/>
        <v>1401.25</v>
      </c>
      <c r="AD72" s="107">
        <f t="shared" si="37"/>
        <v>2.2222222222222223E-2</v>
      </c>
      <c r="AE72" s="106">
        <f t="shared" si="38"/>
        <v>31.138888888888889</v>
      </c>
      <c r="AF72" s="105">
        <f t="shared" si="39"/>
        <v>1121</v>
      </c>
      <c r="AG72" s="105">
        <f t="shared" si="40"/>
        <v>353.99999999999994</v>
      </c>
      <c r="AI72" s="57"/>
      <c r="AJ72" s="21"/>
      <c r="AK72" s="57"/>
      <c r="AL72" s="111"/>
    </row>
    <row r="73" spans="1:38" s="88" customFormat="1" x14ac:dyDescent="0.35">
      <c r="A73" s="21">
        <v>10141103</v>
      </c>
      <c r="B73" s="115" t="s">
        <v>19107</v>
      </c>
      <c r="C73" s="272" t="s">
        <v>18984</v>
      </c>
      <c r="D73" s="22" t="s">
        <v>18988</v>
      </c>
      <c r="E73" s="114" t="str">
        <f t="shared" si="27"/>
        <v>GERADOR MARCA:NEBB CENTRAL HYDRICO GEN 1</v>
      </c>
      <c r="F73" s="21" t="s">
        <v>675</v>
      </c>
      <c r="G73" s="57" t="s">
        <v>674</v>
      </c>
      <c r="H73" s="57" t="s">
        <v>673</v>
      </c>
      <c r="I73" s="21" t="s">
        <v>158</v>
      </c>
      <c r="J73" s="21">
        <v>850</v>
      </c>
      <c r="K73" s="21"/>
      <c r="L73" s="21">
        <v>400</v>
      </c>
      <c r="M73" s="57">
        <v>3</v>
      </c>
      <c r="N73" s="57">
        <v>1982</v>
      </c>
      <c r="O73" s="116">
        <v>1890</v>
      </c>
      <c r="P73" s="23">
        <f t="shared" si="28"/>
        <v>1890000</v>
      </c>
      <c r="Q73" s="325" t="s">
        <v>672</v>
      </c>
      <c r="R73" s="57">
        <v>140169</v>
      </c>
      <c r="U73" s="21">
        <v>45</v>
      </c>
      <c r="V73" s="113">
        <f t="shared" si="29"/>
        <v>493.5</v>
      </c>
      <c r="W73" s="113">
        <f t="shared" si="30"/>
        <v>1396.5</v>
      </c>
      <c r="X73" s="112">
        <f t="shared" si="31"/>
        <v>1396500</v>
      </c>
      <c r="Y73" s="110">
        <f t="shared" si="32"/>
        <v>10</v>
      </c>
      <c r="Z73" s="109">
        <f t="shared" si="33"/>
        <v>94.5</v>
      </c>
      <c r="AA73" s="109">
        <f t="shared" si="34"/>
        <v>94500</v>
      </c>
      <c r="AB73" s="10">
        <f t="shared" si="35"/>
        <v>493500</v>
      </c>
      <c r="AC73" s="108">
        <f t="shared" si="36"/>
        <v>1795.5</v>
      </c>
      <c r="AD73" s="107">
        <f t="shared" si="37"/>
        <v>2.2222222222222223E-2</v>
      </c>
      <c r="AE73" s="106">
        <f t="shared" si="38"/>
        <v>39.9</v>
      </c>
      <c r="AF73" s="105">
        <f t="shared" si="39"/>
        <v>1436.4</v>
      </c>
      <c r="AG73" s="105">
        <f t="shared" si="40"/>
        <v>453.6</v>
      </c>
      <c r="AI73" s="57"/>
      <c r="AJ73" s="21"/>
      <c r="AK73" s="57"/>
      <c r="AL73" s="111"/>
    </row>
    <row r="74" spans="1:38" s="88" customFormat="1" hidden="1" x14ac:dyDescent="0.35">
      <c r="A74" s="21">
        <v>10141103</v>
      </c>
      <c r="B74" s="115" t="s">
        <v>19107</v>
      </c>
      <c r="C74" s="272" t="s">
        <v>18984</v>
      </c>
      <c r="D74" s="22" t="s">
        <v>18986</v>
      </c>
      <c r="E74" s="114" t="str">
        <f t="shared" si="27"/>
        <v>GERADOR MARCA:NEBB CENTRAL HYDRICA G1</v>
      </c>
      <c r="F74" s="21" t="s">
        <v>16263</v>
      </c>
      <c r="G74" s="57" t="s">
        <v>16262</v>
      </c>
      <c r="H74" s="57" t="s">
        <v>16261</v>
      </c>
      <c r="I74" s="21" t="s">
        <v>179</v>
      </c>
      <c r="J74" s="21">
        <v>650</v>
      </c>
      <c r="K74" s="21"/>
      <c r="L74" s="21">
        <v>400</v>
      </c>
      <c r="M74" s="57">
        <v>3</v>
      </c>
      <c r="N74" s="57">
        <v>1985</v>
      </c>
      <c r="O74" s="116">
        <v>3500</v>
      </c>
      <c r="P74" s="23">
        <f t="shared" si="28"/>
        <v>3500000</v>
      </c>
      <c r="Q74" s="325" t="s">
        <v>672</v>
      </c>
      <c r="R74" s="57">
        <v>140769</v>
      </c>
      <c r="U74" s="111">
        <v>45</v>
      </c>
      <c r="V74" s="113">
        <f t="shared" si="29"/>
        <v>1135.5555555555554</v>
      </c>
      <c r="W74" s="113">
        <f t="shared" si="30"/>
        <v>2364.4444444444443</v>
      </c>
      <c r="X74" s="112">
        <f t="shared" si="31"/>
        <v>2364444.4444444445</v>
      </c>
      <c r="Y74" s="110">
        <f t="shared" si="32"/>
        <v>13</v>
      </c>
      <c r="Z74" s="109">
        <f t="shared" si="33"/>
        <v>175</v>
      </c>
      <c r="AA74" s="109">
        <f t="shared" si="34"/>
        <v>175000</v>
      </c>
      <c r="AB74" s="10">
        <f t="shared" si="35"/>
        <v>1135555.5555555555</v>
      </c>
      <c r="AC74" s="108">
        <f t="shared" si="36"/>
        <v>3325</v>
      </c>
      <c r="AD74" s="107">
        <f t="shared" si="37"/>
        <v>2.2222222222222223E-2</v>
      </c>
      <c r="AE74" s="106">
        <f t="shared" si="38"/>
        <v>73.888888888888886</v>
      </c>
      <c r="AF74" s="105">
        <f t="shared" si="39"/>
        <v>2438.333333333333</v>
      </c>
      <c r="AG74" s="105">
        <f t="shared" si="40"/>
        <v>1061.6666666666665</v>
      </c>
      <c r="AI74" s="57"/>
      <c r="AJ74" s="21"/>
      <c r="AK74" s="57"/>
      <c r="AL74" s="111"/>
    </row>
    <row r="75" spans="1:38" s="88" customFormat="1" hidden="1" x14ac:dyDescent="0.35">
      <c r="A75" s="21">
        <v>10141103</v>
      </c>
      <c r="B75" s="115" t="s">
        <v>19107</v>
      </c>
      <c r="C75" s="272" t="s">
        <v>18984</v>
      </c>
      <c r="D75" s="22" t="s">
        <v>18983</v>
      </c>
      <c r="E75" s="114" t="str">
        <f t="shared" si="27"/>
        <v>GERADOR MARCA:NEBB CENTRAL HYDRICA G2</v>
      </c>
      <c r="F75" s="21" t="s">
        <v>16263</v>
      </c>
      <c r="G75" s="57" t="s">
        <v>16262</v>
      </c>
      <c r="H75" s="57" t="s">
        <v>16261</v>
      </c>
      <c r="I75" s="21" t="s">
        <v>179</v>
      </c>
      <c r="J75" s="21">
        <v>650</v>
      </c>
      <c r="K75" s="21"/>
      <c r="L75" s="21">
        <v>400</v>
      </c>
      <c r="M75" s="57">
        <v>3</v>
      </c>
      <c r="N75" s="57">
        <v>1985</v>
      </c>
      <c r="O75" s="116">
        <v>3500</v>
      </c>
      <c r="P75" s="23">
        <f t="shared" si="28"/>
        <v>3500000</v>
      </c>
      <c r="Q75" s="325" t="s">
        <v>672</v>
      </c>
      <c r="R75" s="57">
        <v>140770</v>
      </c>
      <c r="U75" s="111">
        <v>45</v>
      </c>
      <c r="V75" s="113">
        <f t="shared" si="29"/>
        <v>1135.5555555555554</v>
      </c>
      <c r="W75" s="113">
        <f t="shared" si="30"/>
        <v>2364.4444444444443</v>
      </c>
      <c r="X75" s="112">
        <f t="shared" si="31"/>
        <v>2364444.4444444445</v>
      </c>
      <c r="Y75" s="110">
        <f t="shared" si="32"/>
        <v>13</v>
      </c>
      <c r="Z75" s="109">
        <f t="shared" si="33"/>
        <v>175</v>
      </c>
      <c r="AA75" s="109">
        <f t="shared" si="34"/>
        <v>175000</v>
      </c>
      <c r="AB75" s="10">
        <f t="shared" si="35"/>
        <v>1135555.5555555555</v>
      </c>
      <c r="AC75" s="108">
        <f t="shared" si="36"/>
        <v>3325</v>
      </c>
      <c r="AD75" s="107">
        <f t="shared" si="37"/>
        <v>2.2222222222222223E-2</v>
      </c>
      <c r="AE75" s="106">
        <f t="shared" si="38"/>
        <v>73.888888888888886</v>
      </c>
      <c r="AF75" s="105">
        <f t="shared" si="39"/>
        <v>2438.333333333333</v>
      </c>
      <c r="AG75" s="105">
        <f t="shared" si="40"/>
        <v>1061.6666666666665</v>
      </c>
      <c r="AI75" s="57"/>
      <c r="AJ75" s="21"/>
      <c r="AK75" s="57"/>
      <c r="AL75" s="111"/>
    </row>
    <row r="76" spans="1:38" s="88" customFormat="1" hidden="1" x14ac:dyDescent="0.35">
      <c r="A76" s="21">
        <v>10141103</v>
      </c>
      <c r="B76" s="115" t="s">
        <v>19107</v>
      </c>
      <c r="C76" s="272" t="s">
        <v>18984</v>
      </c>
      <c r="D76" s="22" t="s">
        <v>18986</v>
      </c>
      <c r="E76" s="114" t="str">
        <f t="shared" si="27"/>
        <v>GERADOR MARCA:NEBB CENTRAL HYDRICA G1</v>
      </c>
      <c r="F76" s="21" t="s">
        <v>16263</v>
      </c>
      <c r="G76" s="57" t="s">
        <v>16262</v>
      </c>
      <c r="H76" s="57" t="s">
        <v>16261</v>
      </c>
      <c r="I76" s="21" t="s">
        <v>179</v>
      </c>
      <c r="J76" s="21">
        <v>650</v>
      </c>
      <c r="K76" s="21"/>
      <c r="L76" s="21">
        <v>400</v>
      </c>
      <c r="M76" s="57">
        <v>3</v>
      </c>
      <c r="N76" s="57">
        <v>1985</v>
      </c>
      <c r="O76" s="116">
        <v>1200</v>
      </c>
      <c r="P76" s="23">
        <f t="shared" si="28"/>
        <v>1200000</v>
      </c>
      <c r="Q76" s="325" t="s">
        <v>672</v>
      </c>
      <c r="R76" s="57">
        <v>140769</v>
      </c>
      <c r="U76" s="21">
        <v>45</v>
      </c>
      <c r="V76" s="113">
        <f t="shared" si="29"/>
        <v>389.33333333333331</v>
      </c>
      <c r="W76" s="113">
        <f t="shared" si="30"/>
        <v>810.66666666666674</v>
      </c>
      <c r="X76" s="112">
        <f t="shared" si="31"/>
        <v>810666.66666666674</v>
      </c>
      <c r="Y76" s="110">
        <f t="shared" si="32"/>
        <v>13</v>
      </c>
      <c r="Z76" s="109">
        <f t="shared" si="33"/>
        <v>60</v>
      </c>
      <c r="AA76" s="109">
        <f t="shared" si="34"/>
        <v>60000</v>
      </c>
      <c r="AB76" s="10">
        <f t="shared" si="35"/>
        <v>389333.33333333326</v>
      </c>
      <c r="AC76" s="108">
        <f t="shared" si="36"/>
        <v>1140</v>
      </c>
      <c r="AD76" s="107">
        <f t="shared" si="37"/>
        <v>2.2222222222222223E-2</v>
      </c>
      <c r="AE76" s="106">
        <f t="shared" si="38"/>
        <v>25.333333333333336</v>
      </c>
      <c r="AF76" s="105">
        <f t="shared" si="39"/>
        <v>836.00000000000011</v>
      </c>
      <c r="AG76" s="105">
        <f t="shared" si="40"/>
        <v>364</v>
      </c>
      <c r="AI76" s="57"/>
      <c r="AJ76" s="21"/>
      <c r="AK76" s="57"/>
      <c r="AL76" s="111"/>
    </row>
    <row r="77" spans="1:38" s="88" customFormat="1" hidden="1" x14ac:dyDescent="0.35">
      <c r="A77" s="21">
        <v>10141103</v>
      </c>
      <c r="B77" s="115" t="s">
        <v>19107</v>
      </c>
      <c r="C77" s="272" t="s">
        <v>18984</v>
      </c>
      <c r="D77" s="22" t="s">
        <v>18983</v>
      </c>
      <c r="E77" s="114" t="str">
        <f t="shared" si="27"/>
        <v>GERADOR MARCA:NEBB CENTRAL HYDRICA G2</v>
      </c>
      <c r="F77" s="21" t="s">
        <v>16263</v>
      </c>
      <c r="G77" s="57" t="s">
        <v>16262</v>
      </c>
      <c r="H77" s="57" t="s">
        <v>16261</v>
      </c>
      <c r="I77" s="21" t="s">
        <v>179</v>
      </c>
      <c r="J77" s="21">
        <v>650</v>
      </c>
      <c r="K77" s="21"/>
      <c r="L77" s="21">
        <v>400</v>
      </c>
      <c r="M77" s="57">
        <v>3</v>
      </c>
      <c r="N77" s="57">
        <v>1985</v>
      </c>
      <c r="O77" s="116">
        <v>1200</v>
      </c>
      <c r="P77" s="23">
        <f t="shared" si="28"/>
        <v>1200000</v>
      </c>
      <c r="Q77" s="325" t="s">
        <v>672</v>
      </c>
      <c r="R77" s="57">
        <v>140770</v>
      </c>
      <c r="U77" s="21">
        <v>45</v>
      </c>
      <c r="V77" s="113">
        <f t="shared" si="29"/>
        <v>389.33333333333331</v>
      </c>
      <c r="W77" s="113">
        <f t="shared" si="30"/>
        <v>810.66666666666674</v>
      </c>
      <c r="X77" s="112">
        <f t="shared" si="31"/>
        <v>810666.66666666674</v>
      </c>
      <c r="Y77" s="110">
        <f t="shared" si="32"/>
        <v>13</v>
      </c>
      <c r="Z77" s="109">
        <f t="shared" si="33"/>
        <v>60</v>
      </c>
      <c r="AA77" s="109">
        <f t="shared" si="34"/>
        <v>60000</v>
      </c>
      <c r="AB77" s="10">
        <f t="shared" si="35"/>
        <v>389333.33333333326</v>
      </c>
      <c r="AC77" s="108">
        <f t="shared" si="36"/>
        <v>1140</v>
      </c>
      <c r="AD77" s="107">
        <f t="shared" si="37"/>
        <v>2.2222222222222223E-2</v>
      </c>
      <c r="AE77" s="106">
        <f t="shared" si="38"/>
        <v>25.333333333333336</v>
      </c>
      <c r="AF77" s="105">
        <f t="shared" si="39"/>
        <v>836.00000000000011</v>
      </c>
      <c r="AG77" s="105">
        <f t="shared" si="40"/>
        <v>364</v>
      </c>
      <c r="AI77" s="57"/>
      <c r="AJ77" s="21"/>
      <c r="AK77" s="57"/>
      <c r="AL77" s="111"/>
    </row>
    <row r="78" spans="1:38" s="88" customFormat="1" hidden="1" x14ac:dyDescent="0.35">
      <c r="A78" s="21">
        <v>10141103</v>
      </c>
      <c r="B78" s="135" t="s">
        <v>19108</v>
      </c>
      <c r="C78" s="259" t="s">
        <v>18022</v>
      </c>
      <c r="D78" s="136" t="s">
        <v>18979</v>
      </c>
      <c r="E78" s="114" t="str">
        <f t="shared" si="27"/>
        <v>MINISUBESTAÇÃO MARCA:EFACEC PT 46 PT 46</v>
      </c>
      <c r="F78" s="124" t="s">
        <v>18979</v>
      </c>
      <c r="G78" s="139"/>
      <c r="H78" s="139"/>
      <c r="I78" s="124" t="s">
        <v>571</v>
      </c>
      <c r="J78" s="124">
        <v>500</v>
      </c>
      <c r="K78" s="124">
        <v>11</v>
      </c>
      <c r="L78" s="21">
        <v>0.4</v>
      </c>
      <c r="M78" s="124" t="s">
        <v>514</v>
      </c>
      <c r="N78" s="124">
        <v>1964</v>
      </c>
      <c r="O78" s="116">
        <v>2426</v>
      </c>
      <c r="P78" s="23">
        <f t="shared" si="28"/>
        <v>2426000</v>
      </c>
      <c r="Q78" s="323" t="s">
        <v>27</v>
      </c>
      <c r="R78" s="124">
        <v>11983</v>
      </c>
      <c r="U78" s="111">
        <v>45</v>
      </c>
      <c r="V78" s="113">
        <f t="shared" si="29"/>
        <v>377.37777777777774</v>
      </c>
      <c r="W78" s="113">
        <f t="shared" si="30"/>
        <v>2048.6222222222223</v>
      </c>
      <c r="X78" s="112">
        <f t="shared" si="31"/>
        <v>2048622.2222222222</v>
      </c>
      <c r="Y78" s="110">
        <v>5</v>
      </c>
      <c r="Z78" s="109">
        <f t="shared" si="33"/>
        <v>121.30000000000001</v>
      </c>
      <c r="AA78" s="109">
        <f t="shared" si="34"/>
        <v>121300.00000000001</v>
      </c>
      <c r="AB78" s="10">
        <f t="shared" si="35"/>
        <v>377377.77777777775</v>
      </c>
      <c r="AC78" s="108">
        <f t="shared" si="36"/>
        <v>2304.6999999999998</v>
      </c>
      <c r="AD78" s="107">
        <f t="shared" si="37"/>
        <v>2.2222222222222223E-2</v>
      </c>
      <c r="AE78" s="106">
        <f t="shared" si="38"/>
        <v>51.215555555555554</v>
      </c>
      <c r="AF78" s="105">
        <f t="shared" si="39"/>
        <v>2099.8377777777778</v>
      </c>
      <c r="AG78" s="105">
        <f t="shared" si="40"/>
        <v>326.16222222222217</v>
      </c>
      <c r="AI78" s="124"/>
      <c r="AJ78" s="124"/>
      <c r="AK78" s="124" t="s">
        <v>18978</v>
      </c>
      <c r="AL78" s="111"/>
    </row>
    <row r="79" spans="1:38" s="88" customFormat="1" hidden="1" x14ac:dyDescent="0.35">
      <c r="A79" s="21">
        <v>10141103</v>
      </c>
      <c r="B79" s="135" t="s">
        <v>19108</v>
      </c>
      <c r="C79" s="259" t="s">
        <v>18022</v>
      </c>
      <c r="D79" s="160" t="s">
        <v>18981</v>
      </c>
      <c r="E79" s="114" t="str">
        <f t="shared" si="27"/>
        <v>MINISUBESTAÇÃO MARCA:EFACEC PT 95 PT 95</v>
      </c>
      <c r="F79" s="142" t="s">
        <v>18981</v>
      </c>
      <c r="G79" s="142"/>
      <c r="H79" s="142"/>
      <c r="I79" s="142" t="s">
        <v>847</v>
      </c>
      <c r="J79" s="124">
        <v>630</v>
      </c>
      <c r="K79" s="124">
        <v>11</v>
      </c>
      <c r="L79" s="21">
        <v>0.4</v>
      </c>
      <c r="M79" s="124" t="s">
        <v>514</v>
      </c>
      <c r="N79" s="275">
        <v>1965</v>
      </c>
      <c r="O79" s="116">
        <v>2772</v>
      </c>
      <c r="P79" s="23">
        <f t="shared" si="28"/>
        <v>2772000</v>
      </c>
      <c r="Q79" s="323" t="s">
        <v>27</v>
      </c>
      <c r="R79" s="142" t="s">
        <v>18980</v>
      </c>
      <c r="U79" s="111">
        <v>45</v>
      </c>
      <c r="V79" s="113">
        <f t="shared" si="29"/>
        <v>431.19999999999993</v>
      </c>
      <c r="W79" s="113">
        <f t="shared" si="30"/>
        <v>2340.8000000000002</v>
      </c>
      <c r="X79" s="112">
        <f t="shared" si="31"/>
        <v>2340800</v>
      </c>
      <c r="Y79" s="110">
        <v>5</v>
      </c>
      <c r="Z79" s="109">
        <f t="shared" si="33"/>
        <v>138.6</v>
      </c>
      <c r="AA79" s="109">
        <f t="shared" si="34"/>
        <v>138600</v>
      </c>
      <c r="AB79" s="10">
        <f t="shared" si="35"/>
        <v>431200</v>
      </c>
      <c r="AC79" s="108">
        <f t="shared" si="36"/>
        <v>2633.4</v>
      </c>
      <c r="AD79" s="107">
        <f t="shared" si="37"/>
        <v>2.2222222222222223E-2</v>
      </c>
      <c r="AE79" s="106">
        <f t="shared" si="38"/>
        <v>58.52</v>
      </c>
      <c r="AF79" s="105">
        <f t="shared" si="39"/>
        <v>2399.3200000000002</v>
      </c>
      <c r="AG79" s="105">
        <f t="shared" si="40"/>
        <v>372.67999999999995</v>
      </c>
      <c r="AI79" s="142"/>
      <c r="AJ79" s="124"/>
      <c r="AK79" s="142"/>
      <c r="AL79" s="111"/>
    </row>
    <row r="80" spans="1:38" s="88" customFormat="1" hidden="1" x14ac:dyDescent="0.35">
      <c r="A80" s="21">
        <v>10141103</v>
      </c>
      <c r="B80" s="135" t="s">
        <v>19108</v>
      </c>
      <c r="C80" s="259" t="s">
        <v>18022</v>
      </c>
      <c r="D80" s="136" t="s">
        <v>8963</v>
      </c>
      <c r="E80" s="114" t="str">
        <f t="shared" si="27"/>
        <v>MINISUBESTAÇÃO MARCA:EFACEC PT 10 PT 10</v>
      </c>
      <c r="F80" s="124" t="s">
        <v>8963</v>
      </c>
      <c r="G80" s="124"/>
      <c r="H80" s="124"/>
      <c r="I80" s="124" t="s">
        <v>571</v>
      </c>
      <c r="J80" s="124">
        <v>500</v>
      </c>
      <c r="K80" s="124">
        <v>11</v>
      </c>
      <c r="L80" s="21">
        <v>0.4</v>
      </c>
      <c r="M80" s="124" t="s">
        <v>514</v>
      </c>
      <c r="N80" s="124">
        <v>1965</v>
      </c>
      <c r="O80" s="116">
        <v>2426</v>
      </c>
      <c r="P80" s="23">
        <f t="shared" si="28"/>
        <v>2426000</v>
      </c>
      <c r="Q80" s="323" t="s">
        <v>27</v>
      </c>
      <c r="R80" s="124">
        <v>2792</v>
      </c>
      <c r="U80" s="111">
        <v>45</v>
      </c>
      <c r="V80" s="113">
        <f t="shared" si="29"/>
        <v>377.37777777777774</v>
      </c>
      <c r="W80" s="113">
        <f t="shared" si="30"/>
        <v>2048.6222222222223</v>
      </c>
      <c r="X80" s="112">
        <f t="shared" si="31"/>
        <v>2048622.2222222222</v>
      </c>
      <c r="Y80" s="110">
        <v>5</v>
      </c>
      <c r="Z80" s="109">
        <f t="shared" si="33"/>
        <v>121.30000000000001</v>
      </c>
      <c r="AA80" s="109">
        <f t="shared" si="34"/>
        <v>121300.00000000001</v>
      </c>
      <c r="AB80" s="10">
        <f t="shared" si="35"/>
        <v>377377.77777777775</v>
      </c>
      <c r="AC80" s="108">
        <f t="shared" si="36"/>
        <v>2304.6999999999998</v>
      </c>
      <c r="AD80" s="107">
        <f t="shared" si="37"/>
        <v>2.2222222222222223E-2</v>
      </c>
      <c r="AE80" s="106">
        <f t="shared" si="38"/>
        <v>51.215555555555554</v>
      </c>
      <c r="AF80" s="105">
        <f t="shared" si="39"/>
        <v>2099.8377777777778</v>
      </c>
      <c r="AG80" s="105">
        <f t="shared" si="40"/>
        <v>326.16222222222217</v>
      </c>
      <c r="AI80" s="124"/>
      <c r="AJ80" s="124"/>
      <c r="AK80" s="124" t="s">
        <v>846</v>
      </c>
      <c r="AL80" s="111"/>
    </row>
    <row r="81" spans="1:38" s="88" customFormat="1" hidden="1" x14ac:dyDescent="0.35">
      <c r="A81" s="21">
        <v>10141103</v>
      </c>
      <c r="B81" s="135" t="s">
        <v>19108</v>
      </c>
      <c r="C81" s="259" t="s">
        <v>18022</v>
      </c>
      <c r="D81" s="136" t="s">
        <v>18977</v>
      </c>
      <c r="E81" s="114" t="str">
        <f t="shared" si="27"/>
        <v>MINISUBESTAÇÃO MARCA:EFACEC PT 11 PT 11</v>
      </c>
      <c r="F81" s="124" t="s">
        <v>18977</v>
      </c>
      <c r="G81" s="124"/>
      <c r="H81" s="124"/>
      <c r="I81" s="124" t="s">
        <v>571</v>
      </c>
      <c r="J81" s="124">
        <v>630</v>
      </c>
      <c r="K81" s="124">
        <v>11</v>
      </c>
      <c r="L81" s="21">
        <v>0.4</v>
      </c>
      <c r="M81" s="124" t="s">
        <v>514</v>
      </c>
      <c r="N81" s="124">
        <v>1965</v>
      </c>
      <c r="O81" s="116">
        <v>2772</v>
      </c>
      <c r="P81" s="23">
        <f t="shared" si="28"/>
        <v>2772000</v>
      </c>
      <c r="Q81" s="323" t="s">
        <v>27</v>
      </c>
      <c r="R81" s="124">
        <v>11244</v>
      </c>
      <c r="U81" s="111">
        <v>45</v>
      </c>
      <c r="V81" s="113">
        <f t="shared" si="29"/>
        <v>431.19999999999993</v>
      </c>
      <c r="W81" s="113">
        <f t="shared" si="30"/>
        <v>2340.8000000000002</v>
      </c>
      <c r="X81" s="112">
        <f t="shared" si="31"/>
        <v>2340800</v>
      </c>
      <c r="Y81" s="110">
        <v>5</v>
      </c>
      <c r="Z81" s="109">
        <f t="shared" si="33"/>
        <v>138.6</v>
      </c>
      <c r="AA81" s="109">
        <f t="shared" si="34"/>
        <v>138600</v>
      </c>
      <c r="AB81" s="10">
        <f t="shared" si="35"/>
        <v>431200</v>
      </c>
      <c r="AC81" s="108">
        <f t="shared" si="36"/>
        <v>2633.4</v>
      </c>
      <c r="AD81" s="107">
        <f t="shared" si="37"/>
        <v>2.2222222222222223E-2</v>
      </c>
      <c r="AE81" s="106">
        <f t="shared" si="38"/>
        <v>58.52</v>
      </c>
      <c r="AF81" s="105">
        <f t="shared" si="39"/>
        <v>2399.3200000000002</v>
      </c>
      <c r="AG81" s="105">
        <f t="shared" si="40"/>
        <v>372.67999999999995</v>
      </c>
      <c r="AI81" s="124"/>
      <c r="AJ81" s="124"/>
      <c r="AK81" s="124" t="s">
        <v>18976</v>
      </c>
      <c r="AL81" s="111"/>
    </row>
    <row r="82" spans="1:38" s="88" customFormat="1" hidden="1" x14ac:dyDescent="0.35">
      <c r="A82" s="21">
        <v>10141103</v>
      </c>
      <c r="B82" s="135" t="s">
        <v>19108</v>
      </c>
      <c r="C82" s="259" t="s">
        <v>18022</v>
      </c>
      <c r="D82" s="136" t="s">
        <v>8384</v>
      </c>
      <c r="E82" s="114" t="str">
        <f t="shared" si="27"/>
        <v>MINISUBESTAÇÃO MARCA:EFACEC PT 134 PT 134</v>
      </c>
      <c r="F82" s="124" t="s">
        <v>8384</v>
      </c>
      <c r="G82" s="139"/>
      <c r="H82" s="139"/>
      <c r="I82" s="142" t="s">
        <v>607</v>
      </c>
      <c r="J82" s="124">
        <v>630</v>
      </c>
      <c r="K82" s="124">
        <v>11</v>
      </c>
      <c r="L82" s="21">
        <v>0.4</v>
      </c>
      <c r="M82" s="124" t="s">
        <v>514</v>
      </c>
      <c r="N82" s="124">
        <v>1965</v>
      </c>
      <c r="O82" s="116">
        <v>2772</v>
      </c>
      <c r="P82" s="23">
        <f t="shared" si="28"/>
        <v>2772000</v>
      </c>
      <c r="Q82" s="323" t="s">
        <v>27</v>
      </c>
      <c r="R82" s="124"/>
      <c r="U82" s="111">
        <v>45</v>
      </c>
      <c r="V82" s="113">
        <f t="shared" si="29"/>
        <v>431.19999999999993</v>
      </c>
      <c r="W82" s="113">
        <f t="shared" si="30"/>
        <v>2340.8000000000002</v>
      </c>
      <c r="X82" s="112">
        <f t="shared" si="31"/>
        <v>2340800</v>
      </c>
      <c r="Y82" s="110">
        <v>5</v>
      </c>
      <c r="Z82" s="109">
        <f t="shared" si="33"/>
        <v>138.6</v>
      </c>
      <c r="AA82" s="109">
        <f t="shared" si="34"/>
        <v>138600</v>
      </c>
      <c r="AB82" s="10">
        <f t="shared" si="35"/>
        <v>431200</v>
      </c>
      <c r="AC82" s="108">
        <f t="shared" si="36"/>
        <v>2633.4</v>
      </c>
      <c r="AD82" s="107">
        <f t="shared" si="37"/>
        <v>2.2222222222222223E-2</v>
      </c>
      <c r="AE82" s="106">
        <f t="shared" si="38"/>
        <v>58.52</v>
      </c>
      <c r="AF82" s="105">
        <f t="shared" si="39"/>
        <v>2399.3200000000002</v>
      </c>
      <c r="AG82" s="105">
        <f t="shared" si="40"/>
        <v>372.67999999999995</v>
      </c>
      <c r="AI82" s="124"/>
      <c r="AJ82" s="124"/>
      <c r="AK82" s="124"/>
      <c r="AL82" s="111"/>
    </row>
    <row r="83" spans="1:38" s="88" customFormat="1" ht="21" hidden="1" x14ac:dyDescent="0.35">
      <c r="A83" s="21">
        <v>10141103</v>
      </c>
      <c r="B83" s="135" t="s">
        <v>19108</v>
      </c>
      <c r="C83" s="259" t="s">
        <v>18022</v>
      </c>
      <c r="D83" s="136" t="s">
        <v>5383</v>
      </c>
      <c r="E83" s="114" t="str">
        <f t="shared" si="27"/>
        <v>MINISUBESTAÇÃO MARCA:EFACEC PTS 40 PTS 40</v>
      </c>
      <c r="F83" s="124" t="s">
        <v>5383</v>
      </c>
      <c r="G83" s="124"/>
      <c r="H83" s="124"/>
      <c r="I83" s="124" t="s">
        <v>571</v>
      </c>
      <c r="J83" s="124">
        <v>500</v>
      </c>
      <c r="K83" s="124">
        <v>11</v>
      </c>
      <c r="L83" s="21">
        <v>0.4</v>
      </c>
      <c r="M83" s="124" t="s">
        <v>514</v>
      </c>
      <c r="N83" s="124">
        <v>1967</v>
      </c>
      <c r="O83" s="116">
        <v>2426</v>
      </c>
      <c r="P83" s="23">
        <f t="shared" si="28"/>
        <v>2426000</v>
      </c>
      <c r="Q83" s="323" t="s">
        <v>27</v>
      </c>
      <c r="R83" s="124">
        <v>11974</v>
      </c>
      <c r="U83" s="111">
        <v>45</v>
      </c>
      <c r="V83" s="113">
        <f t="shared" si="29"/>
        <v>377.37777777777774</v>
      </c>
      <c r="W83" s="113">
        <f t="shared" si="30"/>
        <v>2048.6222222222223</v>
      </c>
      <c r="X83" s="112">
        <f t="shared" si="31"/>
        <v>2048622.2222222222</v>
      </c>
      <c r="Y83" s="110">
        <v>5</v>
      </c>
      <c r="Z83" s="109">
        <f t="shared" si="33"/>
        <v>121.30000000000001</v>
      </c>
      <c r="AA83" s="109">
        <f t="shared" si="34"/>
        <v>121300.00000000001</v>
      </c>
      <c r="AB83" s="10">
        <f t="shared" si="35"/>
        <v>377377.77777777775</v>
      </c>
      <c r="AC83" s="108">
        <f t="shared" si="36"/>
        <v>2304.6999999999998</v>
      </c>
      <c r="AD83" s="107">
        <f t="shared" si="37"/>
        <v>2.2222222222222223E-2</v>
      </c>
      <c r="AE83" s="106">
        <f t="shared" si="38"/>
        <v>51.215555555555554</v>
      </c>
      <c r="AF83" s="105">
        <f t="shared" si="39"/>
        <v>2099.8377777777778</v>
      </c>
      <c r="AG83" s="105">
        <f t="shared" si="40"/>
        <v>326.16222222222217</v>
      </c>
      <c r="AI83" s="124"/>
      <c r="AJ83" s="124"/>
      <c r="AK83" s="161" t="s">
        <v>18975</v>
      </c>
      <c r="AL83" s="111"/>
    </row>
    <row r="84" spans="1:38" s="88" customFormat="1" hidden="1" x14ac:dyDescent="0.35">
      <c r="A84" s="21">
        <v>10141103</v>
      </c>
      <c r="B84" s="135" t="s">
        <v>19108</v>
      </c>
      <c r="C84" s="259" t="s">
        <v>18022</v>
      </c>
      <c r="D84" s="136" t="s">
        <v>18974</v>
      </c>
      <c r="E84" s="114" t="str">
        <f t="shared" si="27"/>
        <v>MINISUBESTAÇÃO MARCA: PT 16 PT 16</v>
      </c>
      <c r="F84" s="124" t="s">
        <v>18974</v>
      </c>
      <c r="G84" s="124"/>
      <c r="H84" s="124"/>
      <c r="I84" s="124" t="s">
        <v>571</v>
      </c>
      <c r="J84" s="124">
        <v>500</v>
      </c>
      <c r="K84" s="124">
        <v>11</v>
      </c>
      <c r="L84" s="21">
        <v>0.4</v>
      </c>
      <c r="M84" s="124" t="s">
        <v>514</v>
      </c>
      <c r="N84" s="124">
        <v>1967</v>
      </c>
      <c r="O84" s="116">
        <v>2426</v>
      </c>
      <c r="P84" s="23">
        <f t="shared" si="28"/>
        <v>2426000</v>
      </c>
      <c r="Q84" s="323"/>
      <c r="R84" s="124"/>
      <c r="U84" s="111">
        <v>45</v>
      </c>
      <c r="V84" s="113">
        <f t="shared" si="29"/>
        <v>377.37777777777774</v>
      </c>
      <c r="W84" s="113">
        <f t="shared" si="30"/>
        <v>2048.6222222222223</v>
      </c>
      <c r="X84" s="112">
        <f t="shared" si="31"/>
        <v>2048622.2222222222</v>
      </c>
      <c r="Y84" s="110">
        <v>5</v>
      </c>
      <c r="Z84" s="109">
        <f t="shared" si="33"/>
        <v>121.30000000000001</v>
      </c>
      <c r="AA84" s="109">
        <f t="shared" si="34"/>
        <v>121300.00000000001</v>
      </c>
      <c r="AB84" s="10">
        <f t="shared" si="35"/>
        <v>377377.77777777775</v>
      </c>
      <c r="AC84" s="108">
        <f t="shared" si="36"/>
        <v>2304.6999999999998</v>
      </c>
      <c r="AD84" s="107">
        <f t="shared" si="37"/>
        <v>2.2222222222222223E-2</v>
      </c>
      <c r="AE84" s="106">
        <f t="shared" si="38"/>
        <v>51.215555555555554</v>
      </c>
      <c r="AF84" s="105">
        <f t="shared" si="39"/>
        <v>2099.8377777777778</v>
      </c>
      <c r="AG84" s="105">
        <f t="shared" si="40"/>
        <v>326.16222222222217</v>
      </c>
      <c r="AI84" s="124"/>
      <c r="AJ84" s="124"/>
      <c r="AK84" s="124"/>
      <c r="AL84" s="111"/>
    </row>
    <row r="85" spans="1:38" s="88" customFormat="1" hidden="1" x14ac:dyDescent="0.35">
      <c r="A85" s="21">
        <v>10141103</v>
      </c>
      <c r="B85" s="135" t="s">
        <v>19108</v>
      </c>
      <c r="C85" s="259" t="s">
        <v>18022</v>
      </c>
      <c r="D85" s="136" t="s">
        <v>18973</v>
      </c>
      <c r="E85" s="114" t="str">
        <f t="shared" si="27"/>
        <v>MINISUBESTAÇÃO MARCA: PT 387 PT 387</v>
      </c>
      <c r="F85" s="124" t="s">
        <v>18973</v>
      </c>
      <c r="G85" s="124"/>
      <c r="H85" s="124"/>
      <c r="I85" s="124" t="s">
        <v>571</v>
      </c>
      <c r="J85" s="124">
        <v>500</v>
      </c>
      <c r="K85" s="124">
        <v>11</v>
      </c>
      <c r="L85" s="21">
        <v>0.4</v>
      </c>
      <c r="M85" s="124" t="s">
        <v>514</v>
      </c>
      <c r="N85" s="124">
        <v>1967</v>
      </c>
      <c r="O85" s="116">
        <v>2426</v>
      </c>
      <c r="P85" s="23">
        <f t="shared" si="28"/>
        <v>2426000</v>
      </c>
      <c r="Q85" s="323"/>
      <c r="R85" s="124"/>
      <c r="U85" s="111">
        <v>45</v>
      </c>
      <c r="V85" s="113">
        <f t="shared" si="29"/>
        <v>377.37777777777774</v>
      </c>
      <c r="W85" s="113">
        <f t="shared" si="30"/>
        <v>2048.6222222222223</v>
      </c>
      <c r="X85" s="112">
        <f t="shared" si="31"/>
        <v>2048622.2222222222</v>
      </c>
      <c r="Y85" s="110">
        <v>5</v>
      </c>
      <c r="Z85" s="109">
        <f t="shared" si="33"/>
        <v>121.30000000000001</v>
      </c>
      <c r="AA85" s="109">
        <f t="shared" si="34"/>
        <v>121300.00000000001</v>
      </c>
      <c r="AB85" s="10">
        <f t="shared" si="35"/>
        <v>377377.77777777775</v>
      </c>
      <c r="AC85" s="108">
        <f t="shared" si="36"/>
        <v>2304.6999999999998</v>
      </c>
      <c r="AD85" s="107">
        <f t="shared" si="37"/>
        <v>2.2222222222222223E-2</v>
      </c>
      <c r="AE85" s="106">
        <f t="shared" si="38"/>
        <v>51.215555555555554</v>
      </c>
      <c r="AF85" s="105">
        <f t="shared" si="39"/>
        <v>2099.8377777777778</v>
      </c>
      <c r="AG85" s="105">
        <f t="shared" si="40"/>
        <v>326.16222222222217</v>
      </c>
      <c r="AI85" s="124"/>
      <c r="AJ85" s="124"/>
      <c r="AK85" s="124"/>
      <c r="AL85" s="111"/>
    </row>
    <row r="86" spans="1:38" s="88" customFormat="1" hidden="1" x14ac:dyDescent="0.35">
      <c r="A86" s="21">
        <v>10141103</v>
      </c>
      <c r="B86" s="135" t="s">
        <v>19108</v>
      </c>
      <c r="C86" s="259" t="s">
        <v>18022</v>
      </c>
      <c r="D86" s="136" t="s">
        <v>18972</v>
      </c>
      <c r="E86" s="114" t="str">
        <f t="shared" si="27"/>
        <v>MINISUBESTAÇÃO MARCA: PT 17A PT 17A</v>
      </c>
      <c r="F86" s="124" t="s">
        <v>18972</v>
      </c>
      <c r="G86" s="124"/>
      <c r="H86" s="124"/>
      <c r="I86" s="124" t="s">
        <v>571</v>
      </c>
      <c r="J86" s="124">
        <v>500</v>
      </c>
      <c r="K86" s="124">
        <v>11</v>
      </c>
      <c r="L86" s="21">
        <v>0.4</v>
      </c>
      <c r="M86" s="124" t="s">
        <v>514</v>
      </c>
      <c r="N86" s="124">
        <v>1967</v>
      </c>
      <c r="O86" s="116">
        <v>2426</v>
      </c>
      <c r="P86" s="23">
        <f t="shared" si="28"/>
        <v>2426000</v>
      </c>
      <c r="Q86" s="323"/>
      <c r="R86" s="124"/>
      <c r="U86" s="111">
        <v>45</v>
      </c>
      <c r="V86" s="113">
        <f t="shared" si="29"/>
        <v>377.37777777777774</v>
      </c>
      <c r="W86" s="113">
        <f t="shared" si="30"/>
        <v>2048.6222222222223</v>
      </c>
      <c r="X86" s="112">
        <f t="shared" si="31"/>
        <v>2048622.2222222222</v>
      </c>
      <c r="Y86" s="110">
        <v>5</v>
      </c>
      <c r="Z86" s="109">
        <f t="shared" si="33"/>
        <v>121.30000000000001</v>
      </c>
      <c r="AA86" s="109">
        <f t="shared" si="34"/>
        <v>121300.00000000001</v>
      </c>
      <c r="AB86" s="10">
        <f t="shared" si="35"/>
        <v>377377.77777777775</v>
      </c>
      <c r="AC86" s="108">
        <f t="shared" si="36"/>
        <v>2304.6999999999998</v>
      </c>
      <c r="AD86" s="107">
        <f t="shared" si="37"/>
        <v>2.2222222222222223E-2</v>
      </c>
      <c r="AE86" s="106">
        <f t="shared" si="38"/>
        <v>51.215555555555554</v>
      </c>
      <c r="AF86" s="105">
        <f t="shared" si="39"/>
        <v>2099.8377777777778</v>
      </c>
      <c r="AG86" s="105">
        <f t="shared" si="40"/>
        <v>326.16222222222217</v>
      </c>
      <c r="AI86" s="124"/>
      <c r="AJ86" s="124"/>
      <c r="AK86" s="124"/>
      <c r="AL86" s="111"/>
    </row>
    <row r="87" spans="1:38" s="88" customFormat="1" hidden="1" x14ac:dyDescent="0.35">
      <c r="A87" s="21">
        <v>10141103</v>
      </c>
      <c r="B87" s="135" t="s">
        <v>19108</v>
      </c>
      <c r="C87" s="259" t="s">
        <v>18022</v>
      </c>
      <c r="D87" s="136" t="s">
        <v>18971</v>
      </c>
      <c r="E87" s="114" t="str">
        <f t="shared" si="27"/>
        <v>MINISUBESTAÇÃO MARCA: PT 350 PT 350</v>
      </c>
      <c r="F87" s="124" t="s">
        <v>18971</v>
      </c>
      <c r="G87" s="139"/>
      <c r="H87" s="139"/>
      <c r="I87" s="124" t="s">
        <v>571</v>
      </c>
      <c r="J87" s="124">
        <v>500</v>
      </c>
      <c r="K87" s="124">
        <v>11</v>
      </c>
      <c r="L87" s="21">
        <v>0.4</v>
      </c>
      <c r="M87" s="124" t="s">
        <v>514</v>
      </c>
      <c r="N87" s="124">
        <v>1968</v>
      </c>
      <c r="O87" s="116">
        <v>2426</v>
      </c>
      <c r="P87" s="23">
        <f t="shared" si="28"/>
        <v>2426000</v>
      </c>
      <c r="Q87" s="323"/>
      <c r="R87" s="124"/>
      <c r="U87" s="111">
        <v>45</v>
      </c>
      <c r="V87" s="113">
        <f t="shared" si="29"/>
        <v>377.37777777777774</v>
      </c>
      <c r="W87" s="113">
        <f t="shared" si="30"/>
        <v>2048.6222222222223</v>
      </c>
      <c r="X87" s="112">
        <f t="shared" si="31"/>
        <v>2048622.2222222222</v>
      </c>
      <c r="Y87" s="110">
        <v>5</v>
      </c>
      <c r="Z87" s="109">
        <f t="shared" si="33"/>
        <v>121.30000000000001</v>
      </c>
      <c r="AA87" s="109">
        <f t="shared" si="34"/>
        <v>121300.00000000001</v>
      </c>
      <c r="AB87" s="10">
        <f t="shared" si="35"/>
        <v>377377.77777777775</v>
      </c>
      <c r="AC87" s="108">
        <f t="shared" si="36"/>
        <v>2304.6999999999998</v>
      </c>
      <c r="AD87" s="107">
        <f t="shared" si="37"/>
        <v>2.2222222222222223E-2</v>
      </c>
      <c r="AE87" s="106">
        <f t="shared" si="38"/>
        <v>51.215555555555554</v>
      </c>
      <c r="AF87" s="105">
        <f t="shared" si="39"/>
        <v>2099.8377777777778</v>
      </c>
      <c r="AG87" s="105">
        <f t="shared" si="40"/>
        <v>326.16222222222217</v>
      </c>
      <c r="AI87" s="124"/>
      <c r="AJ87" s="124"/>
      <c r="AK87" s="124" t="s">
        <v>18970</v>
      </c>
      <c r="AL87" s="111"/>
    </row>
    <row r="88" spans="1:38" s="88" customFormat="1" hidden="1" x14ac:dyDescent="0.35">
      <c r="A88" s="21">
        <v>10141103</v>
      </c>
      <c r="B88" s="135" t="s">
        <v>19108</v>
      </c>
      <c r="C88" s="259" t="s">
        <v>18022</v>
      </c>
      <c r="D88" s="22" t="s">
        <v>18968</v>
      </c>
      <c r="E88" s="114" t="str">
        <f t="shared" si="27"/>
        <v>MINISUBESTAÇÃO MARCA:Motra PT92 PT92</v>
      </c>
      <c r="F88" s="21" t="s">
        <v>18968</v>
      </c>
      <c r="G88" s="124">
        <v>696595.3</v>
      </c>
      <c r="H88" s="124">
        <v>7804117.2000000002</v>
      </c>
      <c r="I88" s="21" t="s">
        <v>3104</v>
      </c>
      <c r="J88" s="21">
        <v>315</v>
      </c>
      <c r="K88" s="21">
        <v>6.6</v>
      </c>
      <c r="L88" s="21">
        <v>0.4</v>
      </c>
      <c r="M88" s="21">
        <v>3</v>
      </c>
      <c r="N88" s="124">
        <v>1971</v>
      </c>
      <c r="O88" s="116">
        <v>1213</v>
      </c>
      <c r="P88" s="23">
        <f t="shared" si="28"/>
        <v>1213000</v>
      </c>
      <c r="Q88" s="323" t="s">
        <v>14692</v>
      </c>
      <c r="R88" s="124" t="s">
        <v>7147</v>
      </c>
      <c r="U88" s="111">
        <v>45</v>
      </c>
      <c r="V88" s="113">
        <f t="shared" si="29"/>
        <v>188.68888888888887</v>
      </c>
      <c r="W88" s="113">
        <f t="shared" si="30"/>
        <v>1024.3111111111111</v>
      </c>
      <c r="X88" s="112">
        <f t="shared" si="31"/>
        <v>1024311.1111111111</v>
      </c>
      <c r="Y88" s="110">
        <v>5</v>
      </c>
      <c r="Z88" s="109">
        <f t="shared" si="33"/>
        <v>60.650000000000006</v>
      </c>
      <c r="AA88" s="109">
        <f t="shared" si="34"/>
        <v>60650.000000000007</v>
      </c>
      <c r="AB88" s="10">
        <f t="shared" si="35"/>
        <v>188688.88888888888</v>
      </c>
      <c r="AC88" s="108">
        <f t="shared" si="36"/>
        <v>1152.3499999999999</v>
      </c>
      <c r="AD88" s="107">
        <f t="shared" si="37"/>
        <v>2.2222222222222223E-2</v>
      </c>
      <c r="AE88" s="106">
        <f t="shared" si="38"/>
        <v>25.607777777777777</v>
      </c>
      <c r="AF88" s="105">
        <f t="shared" si="39"/>
        <v>1049.9188888888889</v>
      </c>
      <c r="AG88" s="105">
        <f t="shared" si="40"/>
        <v>163.08111111111108</v>
      </c>
      <c r="AI88" s="21" t="s">
        <v>18969</v>
      </c>
      <c r="AJ88" s="21" t="s">
        <v>530</v>
      </c>
      <c r="AK88" s="57"/>
      <c r="AL88" s="111"/>
    </row>
    <row r="89" spans="1:38" s="88" customFormat="1" hidden="1" x14ac:dyDescent="0.35">
      <c r="A89" s="21">
        <v>10141103</v>
      </c>
      <c r="B89" s="135" t="s">
        <v>19108</v>
      </c>
      <c r="C89" s="259" t="s">
        <v>18022</v>
      </c>
      <c r="D89" s="160" t="s">
        <v>6900</v>
      </c>
      <c r="E89" s="114" t="str">
        <f t="shared" si="27"/>
        <v>MINISUBESTAÇÃO MARCA:ASEA PT 261 PT 261</v>
      </c>
      <c r="F89" s="142" t="s">
        <v>6900</v>
      </c>
      <c r="G89" s="124"/>
      <c r="H89" s="124"/>
      <c r="I89" s="142" t="s">
        <v>847</v>
      </c>
      <c r="J89" s="124">
        <v>300</v>
      </c>
      <c r="K89" s="124">
        <v>11</v>
      </c>
      <c r="L89" s="21">
        <v>0.4</v>
      </c>
      <c r="M89" s="124" t="s">
        <v>514</v>
      </c>
      <c r="N89" s="124">
        <v>1971</v>
      </c>
      <c r="O89" s="116">
        <v>1213</v>
      </c>
      <c r="P89" s="23">
        <f t="shared" si="28"/>
        <v>1213000</v>
      </c>
      <c r="Q89" s="323" t="s">
        <v>18</v>
      </c>
      <c r="R89" s="124">
        <v>34510</v>
      </c>
      <c r="U89" s="111">
        <v>45</v>
      </c>
      <c r="V89" s="113">
        <f t="shared" si="29"/>
        <v>188.68888888888887</v>
      </c>
      <c r="W89" s="113">
        <f t="shared" si="30"/>
        <v>1024.3111111111111</v>
      </c>
      <c r="X89" s="112">
        <f t="shared" si="31"/>
        <v>1024311.1111111111</v>
      </c>
      <c r="Y89" s="110">
        <v>5</v>
      </c>
      <c r="Z89" s="109">
        <f t="shared" si="33"/>
        <v>60.650000000000006</v>
      </c>
      <c r="AA89" s="109">
        <f t="shared" si="34"/>
        <v>60650.000000000007</v>
      </c>
      <c r="AB89" s="10">
        <f t="shared" si="35"/>
        <v>188688.88888888888</v>
      </c>
      <c r="AC89" s="108">
        <f t="shared" si="36"/>
        <v>1152.3499999999999</v>
      </c>
      <c r="AD89" s="107">
        <f t="shared" si="37"/>
        <v>2.2222222222222223E-2</v>
      </c>
      <c r="AE89" s="106">
        <f t="shared" si="38"/>
        <v>25.607777777777777</v>
      </c>
      <c r="AF89" s="105">
        <f t="shared" si="39"/>
        <v>1049.9188888888889</v>
      </c>
      <c r="AG89" s="105">
        <f t="shared" si="40"/>
        <v>163.08111111111108</v>
      </c>
      <c r="AI89" s="124"/>
      <c r="AJ89" s="124"/>
      <c r="AK89" s="124"/>
      <c r="AL89" s="111"/>
    </row>
    <row r="90" spans="1:38" s="88" customFormat="1" hidden="1" x14ac:dyDescent="0.35">
      <c r="A90" s="21">
        <v>10141103</v>
      </c>
      <c r="B90" s="135" t="s">
        <v>19108</v>
      </c>
      <c r="C90" s="259" t="s">
        <v>18022</v>
      </c>
      <c r="D90" s="22" t="s">
        <v>18967</v>
      </c>
      <c r="E90" s="114" t="str">
        <f t="shared" si="27"/>
        <v>MINISUBESTAÇÃO MARCA:Efacec PT98 PT98</v>
      </c>
      <c r="F90" s="21" t="s">
        <v>18967</v>
      </c>
      <c r="G90" s="124">
        <v>692173</v>
      </c>
      <c r="H90" s="124">
        <v>7805892.7000000002</v>
      </c>
      <c r="I90" s="21" t="s">
        <v>3104</v>
      </c>
      <c r="J90" s="21">
        <v>500</v>
      </c>
      <c r="K90" s="21">
        <v>6.6</v>
      </c>
      <c r="L90" s="21">
        <v>0.4</v>
      </c>
      <c r="M90" s="21">
        <v>3</v>
      </c>
      <c r="N90" s="124">
        <v>1972</v>
      </c>
      <c r="O90" s="116">
        <v>2426</v>
      </c>
      <c r="P90" s="23">
        <f t="shared" si="28"/>
        <v>2426000</v>
      </c>
      <c r="Q90" s="323" t="s">
        <v>535</v>
      </c>
      <c r="R90" s="124">
        <v>13236</v>
      </c>
      <c r="U90" s="111">
        <v>45</v>
      </c>
      <c r="V90" s="113">
        <f t="shared" si="29"/>
        <v>377.37777777777774</v>
      </c>
      <c r="W90" s="113">
        <f t="shared" si="30"/>
        <v>2048.6222222222223</v>
      </c>
      <c r="X90" s="112">
        <f t="shared" si="31"/>
        <v>2048622.2222222222</v>
      </c>
      <c r="Y90" s="110">
        <v>5</v>
      </c>
      <c r="Z90" s="109">
        <f t="shared" si="33"/>
        <v>121.30000000000001</v>
      </c>
      <c r="AA90" s="109">
        <f t="shared" si="34"/>
        <v>121300.00000000001</v>
      </c>
      <c r="AB90" s="10">
        <f t="shared" si="35"/>
        <v>377377.77777777775</v>
      </c>
      <c r="AC90" s="108">
        <f t="shared" si="36"/>
        <v>2304.6999999999998</v>
      </c>
      <c r="AD90" s="107">
        <f t="shared" si="37"/>
        <v>2.2222222222222223E-2</v>
      </c>
      <c r="AE90" s="106">
        <f t="shared" si="38"/>
        <v>51.215555555555554</v>
      </c>
      <c r="AF90" s="105">
        <f t="shared" si="39"/>
        <v>2099.8377777777778</v>
      </c>
      <c r="AG90" s="105">
        <f t="shared" si="40"/>
        <v>326.16222222222217</v>
      </c>
      <c r="AI90" s="21" t="s">
        <v>18959</v>
      </c>
      <c r="AJ90" s="21" t="s">
        <v>530</v>
      </c>
      <c r="AK90" s="57"/>
      <c r="AL90" s="111"/>
    </row>
    <row r="91" spans="1:38" s="88" customFormat="1" hidden="1" x14ac:dyDescent="0.35">
      <c r="A91" s="21">
        <v>10141103</v>
      </c>
      <c r="B91" s="135" t="s">
        <v>19108</v>
      </c>
      <c r="C91" s="259" t="s">
        <v>18022</v>
      </c>
      <c r="D91" s="136" t="s">
        <v>17309</v>
      </c>
      <c r="E91" s="114" t="str">
        <f t="shared" si="27"/>
        <v>MINISUBESTAÇÃO MARCA:EFACEC PTS79 PTS79</v>
      </c>
      <c r="F91" s="124" t="s">
        <v>17309</v>
      </c>
      <c r="G91" s="124"/>
      <c r="H91" s="124"/>
      <c r="I91" s="124" t="s">
        <v>571</v>
      </c>
      <c r="J91" s="124">
        <v>630</v>
      </c>
      <c r="K91" s="124">
        <v>11</v>
      </c>
      <c r="L91" s="21">
        <v>0.4</v>
      </c>
      <c r="M91" s="124" t="s">
        <v>514</v>
      </c>
      <c r="N91" s="124">
        <v>1972</v>
      </c>
      <c r="O91" s="116">
        <v>2772</v>
      </c>
      <c r="P91" s="23">
        <f t="shared" si="28"/>
        <v>2772000</v>
      </c>
      <c r="Q91" s="323" t="s">
        <v>27</v>
      </c>
      <c r="R91" s="124">
        <v>13488</v>
      </c>
      <c r="U91" s="111">
        <v>45</v>
      </c>
      <c r="V91" s="113">
        <f t="shared" si="29"/>
        <v>431.19999999999993</v>
      </c>
      <c r="W91" s="113">
        <f t="shared" si="30"/>
        <v>2340.8000000000002</v>
      </c>
      <c r="X91" s="112">
        <f t="shared" si="31"/>
        <v>2340800</v>
      </c>
      <c r="Y91" s="110">
        <v>5</v>
      </c>
      <c r="Z91" s="109">
        <f t="shared" si="33"/>
        <v>138.6</v>
      </c>
      <c r="AA91" s="109">
        <f t="shared" si="34"/>
        <v>138600</v>
      </c>
      <c r="AB91" s="10">
        <f t="shared" si="35"/>
        <v>431200</v>
      </c>
      <c r="AC91" s="108">
        <f t="shared" si="36"/>
        <v>2633.4</v>
      </c>
      <c r="AD91" s="107">
        <f t="shared" si="37"/>
        <v>2.2222222222222223E-2</v>
      </c>
      <c r="AE91" s="106">
        <f t="shared" si="38"/>
        <v>58.52</v>
      </c>
      <c r="AF91" s="105">
        <f t="shared" si="39"/>
        <v>2399.3200000000002</v>
      </c>
      <c r="AG91" s="105">
        <f t="shared" si="40"/>
        <v>372.67999999999995</v>
      </c>
      <c r="AI91" s="124"/>
      <c r="AJ91" s="124"/>
      <c r="AK91" s="124" t="s">
        <v>7294</v>
      </c>
      <c r="AL91" s="111"/>
    </row>
    <row r="92" spans="1:38" s="88" customFormat="1" hidden="1" x14ac:dyDescent="0.35">
      <c r="A92" s="21">
        <v>10141103</v>
      </c>
      <c r="B92" s="135" t="s">
        <v>19108</v>
      </c>
      <c r="C92" s="259" t="s">
        <v>18022</v>
      </c>
      <c r="D92" s="160" t="s">
        <v>10957</v>
      </c>
      <c r="E92" s="114" t="str">
        <f t="shared" si="27"/>
        <v>MINISUBESTAÇÃO MARCA:EFACEC PT 40 PT 40</v>
      </c>
      <c r="F92" s="142" t="s">
        <v>10957</v>
      </c>
      <c r="G92" s="124"/>
      <c r="H92" s="124"/>
      <c r="I92" s="142" t="s">
        <v>847</v>
      </c>
      <c r="J92" s="124">
        <v>630</v>
      </c>
      <c r="K92" s="124">
        <v>11</v>
      </c>
      <c r="L92" s="21">
        <v>0.4</v>
      </c>
      <c r="M92" s="124" t="s">
        <v>514</v>
      </c>
      <c r="N92" s="124">
        <v>1972</v>
      </c>
      <c r="O92" s="116">
        <v>2772</v>
      </c>
      <c r="P92" s="23">
        <f t="shared" si="28"/>
        <v>2772000</v>
      </c>
      <c r="Q92" s="323" t="s">
        <v>27</v>
      </c>
      <c r="R92" s="124">
        <v>134800</v>
      </c>
      <c r="U92" s="111">
        <v>45</v>
      </c>
      <c r="V92" s="113">
        <f t="shared" si="29"/>
        <v>431.19999999999993</v>
      </c>
      <c r="W92" s="113">
        <f t="shared" si="30"/>
        <v>2340.8000000000002</v>
      </c>
      <c r="X92" s="112">
        <f t="shared" si="31"/>
        <v>2340800</v>
      </c>
      <c r="Y92" s="110">
        <v>5</v>
      </c>
      <c r="Z92" s="109">
        <f t="shared" si="33"/>
        <v>138.6</v>
      </c>
      <c r="AA92" s="109">
        <f t="shared" si="34"/>
        <v>138600</v>
      </c>
      <c r="AB92" s="10">
        <f t="shared" si="35"/>
        <v>431200</v>
      </c>
      <c r="AC92" s="108">
        <f t="shared" si="36"/>
        <v>2633.4</v>
      </c>
      <c r="AD92" s="107">
        <f t="shared" si="37"/>
        <v>2.2222222222222223E-2</v>
      </c>
      <c r="AE92" s="106">
        <f t="shared" si="38"/>
        <v>58.52</v>
      </c>
      <c r="AF92" s="105">
        <f t="shared" si="39"/>
        <v>2399.3200000000002</v>
      </c>
      <c r="AG92" s="105">
        <f t="shared" si="40"/>
        <v>372.67999999999995</v>
      </c>
      <c r="AI92" s="124"/>
      <c r="AJ92" s="124"/>
      <c r="AK92" s="124"/>
      <c r="AL92" s="111"/>
    </row>
    <row r="93" spans="1:38" s="88" customFormat="1" hidden="1" x14ac:dyDescent="0.35">
      <c r="A93" s="21">
        <v>10141103</v>
      </c>
      <c r="B93" s="135" t="s">
        <v>19108</v>
      </c>
      <c r="C93" s="259" t="s">
        <v>18022</v>
      </c>
      <c r="D93" s="22" t="s">
        <v>18966</v>
      </c>
      <c r="E93" s="114" t="str">
        <f t="shared" si="27"/>
        <v>MINISUBESTAÇÃO MARCA:Morris Awerbuch Jhb  PT 88</v>
      </c>
      <c r="F93" s="21"/>
      <c r="G93" s="133" t="s">
        <v>18965</v>
      </c>
      <c r="H93" s="133" t="s">
        <v>18964</v>
      </c>
      <c r="I93" s="21" t="s">
        <v>494</v>
      </c>
      <c r="J93" s="21">
        <v>630</v>
      </c>
      <c r="K93" s="21">
        <v>11</v>
      </c>
      <c r="L93" s="21" t="s">
        <v>510</v>
      </c>
      <c r="M93" s="124" t="s">
        <v>516</v>
      </c>
      <c r="N93" s="21">
        <v>1972</v>
      </c>
      <c r="O93" s="116">
        <v>2772</v>
      </c>
      <c r="P93" s="23">
        <f t="shared" si="28"/>
        <v>2772000</v>
      </c>
      <c r="Q93" s="322" t="s">
        <v>18963</v>
      </c>
      <c r="R93" s="21">
        <v>8246</v>
      </c>
      <c r="U93" s="111">
        <v>45</v>
      </c>
      <c r="V93" s="113">
        <f t="shared" si="29"/>
        <v>431.19999999999993</v>
      </c>
      <c r="W93" s="113">
        <f t="shared" si="30"/>
        <v>2340.8000000000002</v>
      </c>
      <c r="X93" s="112">
        <f t="shared" si="31"/>
        <v>2340800</v>
      </c>
      <c r="Y93" s="110">
        <v>5</v>
      </c>
      <c r="Z93" s="109">
        <f t="shared" si="33"/>
        <v>138.6</v>
      </c>
      <c r="AA93" s="109">
        <f t="shared" si="34"/>
        <v>138600</v>
      </c>
      <c r="AB93" s="10">
        <f t="shared" si="35"/>
        <v>431200</v>
      </c>
      <c r="AC93" s="108">
        <f t="shared" si="36"/>
        <v>2633.4</v>
      </c>
      <c r="AD93" s="107">
        <f t="shared" si="37"/>
        <v>2.2222222222222223E-2</v>
      </c>
      <c r="AE93" s="106">
        <f t="shared" si="38"/>
        <v>58.52</v>
      </c>
      <c r="AF93" s="105">
        <f t="shared" si="39"/>
        <v>2399.3200000000002</v>
      </c>
      <c r="AG93" s="105">
        <f t="shared" si="40"/>
        <v>372.67999999999995</v>
      </c>
      <c r="AI93" s="21"/>
      <c r="AJ93" s="21"/>
      <c r="AK93" s="21"/>
      <c r="AL93" s="111"/>
    </row>
    <row r="94" spans="1:38" s="88" customFormat="1" hidden="1" x14ac:dyDescent="0.35">
      <c r="A94" s="21">
        <v>10141103</v>
      </c>
      <c r="B94" s="135" t="s">
        <v>19108</v>
      </c>
      <c r="C94" s="259" t="s">
        <v>18022</v>
      </c>
      <c r="D94" s="22" t="s">
        <v>18962</v>
      </c>
      <c r="E94" s="114" t="str">
        <f t="shared" si="27"/>
        <v>MINISUBESTAÇÃO MARCA:  PT 72</v>
      </c>
      <c r="F94" s="21"/>
      <c r="G94" s="133" t="s">
        <v>18961</v>
      </c>
      <c r="H94" s="133" t="s">
        <v>18960</v>
      </c>
      <c r="I94" s="21" t="s">
        <v>494</v>
      </c>
      <c r="J94" s="21">
        <v>630</v>
      </c>
      <c r="K94" s="21">
        <v>11</v>
      </c>
      <c r="L94" s="21" t="s">
        <v>510</v>
      </c>
      <c r="M94" s="124" t="s">
        <v>516</v>
      </c>
      <c r="N94" s="21">
        <v>1972</v>
      </c>
      <c r="O94" s="116">
        <v>2772</v>
      </c>
      <c r="P94" s="23">
        <f t="shared" si="28"/>
        <v>2772000</v>
      </c>
      <c r="Q94" s="322"/>
      <c r="R94" s="21"/>
      <c r="U94" s="111">
        <v>45</v>
      </c>
      <c r="V94" s="113">
        <f t="shared" si="29"/>
        <v>431.19999999999993</v>
      </c>
      <c r="W94" s="113">
        <f t="shared" si="30"/>
        <v>2340.8000000000002</v>
      </c>
      <c r="X94" s="112">
        <f t="shared" si="31"/>
        <v>2340800</v>
      </c>
      <c r="Y94" s="110">
        <v>5</v>
      </c>
      <c r="Z94" s="109">
        <f t="shared" si="33"/>
        <v>138.6</v>
      </c>
      <c r="AA94" s="109">
        <f t="shared" si="34"/>
        <v>138600</v>
      </c>
      <c r="AB94" s="10">
        <f t="shared" si="35"/>
        <v>431200</v>
      </c>
      <c r="AC94" s="108">
        <f t="shared" si="36"/>
        <v>2633.4</v>
      </c>
      <c r="AD94" s="107">
        <f t="shared" si="37"/>
        <v>2.2222222222222223E-2</v>
      </c>
      <c r="AE94" s="106">
        <f t="shared" si="38"/>
        <v>58.52</v>
      </c>
      <c r="AF94" s="105">
        <f t="shared" si="39"/>
        <v>2399.3200000000002</v>
      </c>
      <c r="AG94" s="105">
        <f t="shared" si="40"/>
        <v>372.67999999999995</v>
      </c>
      <c r="AI94" s="21"/>
      <c r="AJ94" s="21"/>
      <c r="AK94" s="21"/>
      <c r="AL94" s="111"/>
    </row>
    <row r="95" spans="1:38" s="88" customFormat="1" hidden="1" x14ac:dyDescent="0.35">
      <c r="A95" s="21">
        <v>10141103</v>
      </c>
      <c r="B95" s="135" t="s">
        <v>19108</v>
      </c>
      <c r="C95" s="259" t="s">
        <v>18022</v>
      </c>
      <c r="D95" s="136" t="s">
        <v>3109</v>
      </c>
      <c r="E95" s="114" t="str">
        <f t="shared" si="27"/>
        <v>MINISUBESTAÇÃO MARCA: PT337 PT337</v>
      </c>
      <c r="F95" s="124" t="s">
        <v>3109</v>
      </c>
      <c r="G95" s="124"/>
      <c r="H95" s="124"/>
      <c r="I95" s="124" t="s">
        <v>571</v>
      </c>
      <c r="J95" s="124">
        <v>500</v>
      </c>
      <c r="K95" s="124">
        <v>11</v>
      </c>
      <c r="L95" s="21">
        <v>0.4</v>
      </c>
      <c r="M95" s="124" t="s">
        <v>514</v>
      </c>
      <c r="N95" s="271">
        <v>1972</v>
      </c>
      <c r="O95" s="116">
        <v>2426</v>
      </c>
      <c r="P95" s="23">
        <f t="shared" si="28"/>
        <v>2426000</v>
      </c>
      <c r="Q95" s="323"/>
      <c r="R95" s="124"/>
      <c r="U95" s="111">
        <v>45</v>
      </c>
      <c r="V95" s="113">
        <f t="shared" si="29"/>
        <v>377.37777777777774</v>
      </c>
      <c r="W95" s="113">
        <f t="shared" si="30"/>
        <v>2048.6222222222223</v>
      </c>
      <c r="X95" s="112">
        <f t="shared" si="31"/>
        <v>2048622.2222222222</v>
      </c>
      <c r="Y95" s="110">
        <v>5</v>
      </c>
      <c r="Z95" s="109">
        <f t="shared" si="33"/>
        <v>121.30000000000001</v>
      </c>
      <c r="AA95" s="109">
        <f t="shared" si="34"/>
        <v>121300.00000000001</v>
      </c>
      <c r="AB95" s="10">
        <f t="shared" si="35"/>
        <v>377377.77777777775</v>
      </c>
      <c r="AC95" s="108">
        <f t="shared" si="36"/>
        <v>2304.6999999999998</v>
      </c>
      <c r="AD95" s="107">
        <f t="shared" si="37"/>
        <v>2.2222222222222223E-2</v>
      </c>
      <c r="AE95" s="106">
        <f t="shared" si="38"/>
        <v>51.215555555555554</v>
      </c>
      <c r="AF95" s="105">
        <f t="shared" si="39"/>
        <v>2099.8377777777778</v>
      </c>
      <c r="AG95" s="105">
        <f t="shared" si="40"/>
        <v>326.16222222222217</v>
      </c>
      <c r="AI95" s="124"/>
      <c r="AJ95" s="124"/>
      <c r="AK95" s="124"/>
      <c r="AL95" s="111"/>
    </row>
    <row r="96" spans="1:38" s="88" customFormat="1" hidden="1" x14ac:dyDescent="0.35">
      <c r="A96" s="21">
        <v>10141103</v>
      </c>
      <c r="B96" s="135" t="s">
        <v>19108</v>
      </c>
      <c r="C96" s="259" t="s">
        <v>18022</v>
      </c>
      <c r="D96" s="192" t="s">
        <v>18958</v>
      </c>
      <c r="E96" s="114" t="str">
        <f t="shared" si="27"/>
        <v>MINISUBESTAÇÃO MARCA:G.E.C    PT 98-A    PT 98-A</v>
      </c>
      <c r="F96" s="121" t="s">
        <v>18958</v>
      </c>
      <c r="G96" s="124">
        <v>692177</v>
      </c>
      <c r="H96" s="124">
        <v>7805892.5</v>
      </c>
      <c r="I96" s="21" t="s">
        <v>3104</v>
      </c>
      <c r="J96" s="61">
        <v>300</v>
      </c>
      <c r="K96" s="21">
        <v>6.6</v>
      </c>
      <c r="L96" s="21">
        <v>0.4</v>
      </c>
      <c r="M96" s="21">
        <v>3</v>
      </c>
      <c r="N96" s="124">
        <v>1973</v>
      </c>
      <c r="O96" s="116">
        <v>1213</v>
      </c>
      <c r="P96" s="23">
        <f t="shared" si="28"/>
        <v>1213000</v>
      </c>
      <c r="Q96" s="323" t="s">
        <v>18957</v>
      </c>
      <c r="R96" s="124">
        <v>26.2</v>
      </c>
      <c r="U96" s="111">
        <v>45</v>
      </c>
      <c r="V96" s="113">
        <f t="shared" si="29"/>
        <v>86.25777777777779</v>
      </c>
      <c r="W96" s="113">
        <f t="shared" si="30"/>
        <v>1126.7422222222222</v>
      </c>
      <c r="X96" s="112">
        <f t="shared" si="31"/>
        <v>1126742.2222222222</v>
      </c>
      <c r="Y96" s="110">
        <f t="shared" ref="Y96:Y127" si="41">(U96-(2017-N96))</f>
        <v>1</v>
      </c>
      <c r="Z96" s="109">
        <f t="shared" si="33"/>
        <v>60.650000000000006</v>
      </c>
      <c r="AA96" s="109">
        <f t="shared" si="34"/>
        <v>60650.000000000007</v>
      </c>
      <c r="AB96" s="10">
        <f t="shared" si="35"/>
        <v>86257.777777777752</v>
      </c>
      <c r="AC96" s="108">
        <f t="shared" si="36"/>
        <v>1152.3499999999999</v>
      </c>
      <c r="AD96" s="107">
        <f t="shared" si="37"/>
        <v>2.2222222222222223E-2</v>
      </c>
      <c r="AE96" s="106">
        <f t="shared" si="38"/>
        <v>25.607777777777777</v>
      </c>
      <c r="AF96" s="105">
        <f t="shared" si="39"/>
        <v>1152.3499999999999</v>
      </c>
      <c r="AG96" s="105">
        <f t="shared" si="40"/>
        <v>60.650000000000013</v>
      </c>
      <c r="AI96" s="61" t="s">
        <v>18959</v>
      </c>
      <c r="AJ96" s="21" t="s">
        <v>530</v>
      </c>
      <c r="AK96" s="57"/>
      <c r="AL96" s="111"/>
    </row>
    <row r="97" spans="1:38" s="88" customFormat="1" hidden="1" x14ac:dyDescent="0.35">
      <c r="A97" s="21">
        <v>10141103</v>
      </c>
      <c r="B97" s="135" t="s">
        <v>19108</v>
      </c>
      <c r="C97" s="259" t="s">
        <v>18022</v>
      </c>
      <c r="D97" s="193" t="s">
        <v>1059</v>
      </c>
      <c r="E97" s="114" t="str">
        <f t="shared" si="27"/>
        <v>MINISUBESTAÇÃO MARCA:Motra  PTS 178</v>
      </c>
      <c r="F97" s="21"/>
      <c r="G97" s="133" t="s">
        <v>18951</v>
      </c>
      <c r="H97" s="133" t="s">
        <v>18950</v>
      </c>
      <c r="I97" s="21" t="s">
        <v>494</v>
      </c>
      <c r="J97" s="21">
        <v>500</v>
      </c>
      <c r="K97" s="21">
        <v>11</v>
      </c>
      <c r="L97" s="21" t="s">
        <v>510</v>
      </c>
      <c r="M97" s="124" t="s">
        <v>516</v>
      </c>
      <c r="N97" s="21">
        <v>1974</v>
      </c>
      <c r="O97" s="116">
        <v>2426</v>
      </c>
      <c r="P97" s="23">
        <f t="shared" si="28"/>
        <v>2426000</v>
      </c>
      <c r="Q97" s="322" t="s">
        <v>14692</v>
      </c>
      <c r="R97" s="21"/>
      <c r="U97" s="111">
        <v>45</v>
      </c>
      <c r="V97" s="113">
        <f t="shared" si="29"/>
        <v>223.73111111111112</v>
      </c>
      <c r="W97" s="113">
        <f t="shared" si="30"/>
        <v>2202.2688888888888</v>
      </c>
      <c r="X97" s="112">
        <f t="shared" si="31"/>
        <v>2202268.888888889</v>
      </c>
      <c r="Y97" s="110">
        <f t="shared" si="41"/>
        <v>2</v>
      </c>
      <c r="Z97" s="109">
        <f t="shared" si="33"/>
        <v>121.30000000000001</v>
      </c>
      <c r="AA97" s="109">
        <f t="shared" si="34"/>
        <v>121300.00000000001</v>
      </c>
      <c r="AB97" s="10">
        <f t="shared" si="35"/>
        <v>223731.11111111101</v>
      </c>
      <c r="AC97" s="108">
        <f t="shared" si="36"/>
        <v>2304.6999999999998</v>
      </c>
      <c r="AD97" s="107">
        <f t="shared" si="37"/>
        <v>2.2222222222222223E-2</v>
      </c>
      <c r="AE97" s="106">
        <f t="shared" si="38"/>
        <v>51.215555555555554</v>
      </c>
      <c r="AF97" s="105">
        <f t="shared" si="39"/>
        <v>2253.4844444444443</v>
      </c>
      <c r="AG97" s="105">
        <f t="shared" si="40"/>
        <v>172.51555555555558</v>
      </c>
      <c r="AI97" s="21"/>
      <c r="AJ97" s="21"/>
      <c r="AK97" s="21"/>
      <c r="AL97" s="111"/>
    </row>
    <row r="98" spans="1:38" s="88" customFormat="1" hidden="1" x14ac:dyDescent="0.35">
      <c r="A98" s="21">
        <v>10141103</v>
      </c>
      <c r="B98" s="135" t="s">
        <v>19108</v>
      </c>
      <c r="C98" s="259" t="s">
        <v>18022</v>
      </c>
      <c r="D98" s="193" t="s">
        <v>2632</v>
      </c>
      <c r="E98" s="114" t="str">
        <f t="shared" si="27"/>
        <v>MINISUBESTAÇÃO MARCA:Motra  PTS 137</v>
      </c>
      <c r="F98" s="21"/>
      <c r="G98" s="133" t="s">
        <v>18949</v>
      </c>
      <c r="H98" s="133" t="s">
        <v>18948</v>
      </c>
      <c r="I98" s="21" t="s">
        <v>494</v>
      </c>
      <c r="J98" s="21">
        <v>500</v>
      </c>
      <c r="K98" s="21">
        <v>11</v>
      </c>
      <c r="L98" s="21" t="s">
        <v>510</v>
      </c>
      <c r="M98" s="124" t="s">
        <v>516</v>
      </c>
      <c r="N98" s="21">
        <v>1974</v>
      </c>
      <c r="O98" s="116">
        <v>2426</v>
      </c>
      <c r="P98" s="23">
        <f t="shared" si="28"/>
        <v>2426000</v>
      </c>
      <c r="Q98" s="322" t="s">
        <v>14692</v>
      </c>
      <c r="R98" s="21" t="s">
        <v>18947</v>
      </c>
      <c r="U98" s="111">
        <v>45</v>
      </c>
      <c r="V98" s="113">
        <f t="shared" si="29"/>
        <v>223.73111111111112</v>
      </c>
      <c r="W98" s="113">
        <f t="shared" si="30"/>
        <v>2202.2688888888888</v>
      </c>
      <c r="X98" s="112">
        <f t="shared" si="31"/>
        <v>2202268.888888889</v>
      </c>
      <c r="Y98" s="110">
        <f t="shared" si="41"/>
        <v>2</v>
      </c>
      <c r="Z98" s="109">
        <f t="shared" si="33"/>
        <v>121.30000000000001</v>
      </c>
      <c r="AA98" s="109">
        <f t="shared" si="34"/>
        <v>121300.00000000001</v>
      </c>
      <c r="AB98" s="10">
        <f t="shared" si="35"/>
        <v>223731.11111111101</v>
      </c>
      <c r="AC98" s="108">
        <f t="shared" si="36"/>
        <v>2304.6999999999998</v>
      </c>
      <c r="AD98" s="107">
        <f t="shared" si="37"/>
        <v>2.2222222222222223E-2</v>
      </c>
      <c r="AE98" s="106">
        <f t="shared" si="38"/>
        <v>51.215555555555554</v>
      </c>
      <c r="AF98" s="105">
        <f t="shared" si="39"/>
        <v>2253.4844444444443</v>
      </c>
      <c r="AG98" s="105">
        <f t="shared" si="40"/>
        <v>172.51555555555558</v>
      </c>
      <c r="AI98" s="21"/>
      <c r="AJ98" s="21"/>
      <c r="AK98" s="21"/>
      <c r="AL98" s="111"/>
    </row>
    <row r="99" spans="1:38" s="88" customFormat="1" hidden="1" x14ac:dyDescent="0.35">
      <c r="A99" s="21">
        <v>10141103</v>
      </c>
      <c r="B99" s="135" t="s">
        <v>19108</v>
      </c>
      <c r="C99" s="259" t="s">
        <v>18022</v>
      </c>
      <c r="D99" s="193" t="s">
        <v>18946</v>
      </c>
      <c r="E99" s="114" t="str">
        <f t="shared" si="27"/>
        <v>MINISUBESTAÇÃO MARCA:  PTS 148</v>
      </c>
      <c r="F99" s="21"/>
      <c r="G99" s="133" t="s">
        <v>18945</v>
      </c>
      <c r="H99" s="133" t="s">
        <v>18944</v>
      </c>
      <c r="I99" s="21" t="s">
        <v>494</v>
      </c>
      <c r="J99" s="21">
        <v>500</v>
      </c>
      <c r="K99" s="21">
        <v>11</v>
      </c>
      <c r="L99" s="21" t="s">
        <v>510</v>
      </c>
      <c r="M99" s="124" t="s">
        <v>516</v>
      </c>
      <c r="N99" s="21">
        <v>1974</v>
      </c>
      <c r="O99" s="116">
        <v>2426</v>
      </c>
      <c r="P99" s="23">
        <f t="shared" si="28"/>
        <v>2426000</v>
      </c>
      <c r="Q99" s="322"/>
      <c r="R99" s="21"/>
      <c r="U99" s="111">
        <v>45</v>
      </c>
      <c r="V99" s="113">
        <f t="shared" si="29"/>
        <v>223.73111111111112</v>
      </c>
      <c r="W99" s="113">
        <f t="shared" si="30"/>
        <v>2202.2688888888888</v>
      </c>
      <c r="X99" s="112">
        <f t="shared" si="31"/>
        <v>2202268.888888889</v>
      </c>
      <c r="Y99" s="110">
        <f t="shared" si="41"/>
        <v>2</v>
      </c>
      <c r="Z99" s="109">
        <f t="shared" si="33"/>
        <v>121.30000000000001</v>
      </c>
      <c r="AA99" s="109">
        <f t="shared" si="34"/>
        <v>121300.00000000001</v>
      </c>
      <c r="AB99" s="10">
        <f t="shared" si="35"/>
        <v>223731.11111111101</v>
      </c>
      <c r="AC99" s="108">
        <f t="shared" si="36"/>
        <v>2304.6999999999998</v>
      </c>
      <c r="AD99" s="107">
        <f t="shared" si="37"/>
        <v>2.2222222222222223E-2</v>
      </c>
      <c r="AE99" s="106">
        <f t="shared" si="38"/>
        <v>51.215555555555554</v>
      </c>
      <c r="AF99" s="105">
        <f t="shared" si="39"/>
        <v>2253.4844444444443</v>
      </c>
      <c r="AG99" s="105">
        <f t="shared" si="40"/>
        <v>172.51555555555558</v>
      </c>
      <c r="AI99" s="21"/>
      <c r="AJ99" s="21"/>
      <c r="AK99" s="21"/>
      <c r="AL99" s="111"/>
    </row>
    <row r="100" spans="1:38" s="88" customFormat="1" hidden="1" x14ac:dyDescent="0.35">
      <c r="A100" s="21">
        <v>10141103</v>
      </c>
      <c r="B100" s="135" t="s">
        <v>19108</v>
      </c>
      <c r="C100" s="259" t="s">
        <v>18022</v>
      </c>
      <c r="D100" s="193" t="s">
        <v>1112</v>
      </c>
      <c r="E100" s="114" t="str">
        <f t="shared" si="27"/>
        <v>MINISUBESTAÇÃO MARCA:  PTS 179</v>
      </c>
      <c r="F100" s="21"/>
      <c r="G100" s="133" t="s">
        <v>18943</v>
      </c>
      <c r="H100" s="133" t="s">
        <v>18942</v>
      </c>
      <c r="I100" s="21" t="s">
        <v>494</v>
      </c>
      <c r="J100" s="21">
        <v>500</v>
      </c>
      <c r="K100" s="21">
        <v>11</v>
      </c>
      <c r="L100" s="21" t="s">
        <v>510</v>
      </c>
      <c r="M100" s="124" t="s">
        <v>516</v>
      </c>
      <c r="N100" s="21">
        <v>1974</v>
      </c>
      <c r="O100" s="116">
        <v>2426</v>
      </c>
      <c r="P100" s="23">
        <f t="shared" si="28"/>
        <v>2426000</v>
      </c>
      <c r="Q100" s="322"/>
      <c r="R100" s="21"/>
      <c r="U100" s="111">
        <v>45</v>
      </c>
      <c r="V100" s="113">
        <f t="shared" si="29"/>
        <v>223.73111111111112</v>
      </c>
      <c r="W100" s="113">
        <f t="shared" si="30"/>
        <v>2202.2688888888888</v>
      </c>
      <c r="X100" s="112">
        <f t="shared" si="31"/>
        <v>2202268.888888889</v>
      </c>
      <c r="Y100" s="110">
        <f t="shared" si="41"/>
        <v>2</v>
      </c>
      <c r="Z100" s="109">
        <f t="shared" si="33"/>
        <v>121.30000000000001</v>
      </c>
      <c r="AA100" s="109">
        <f t="shared" si="34"/>
        <v>121300.00000000001</v>
      </c>
      <c r="AB100" s="10">
        <f t="shared" si="35"/>
        <v>223731.11111111101</v>
      </c>
      <c r="AC100" s="108">
        <f t="shared" si="36"/>
        <v>2304.6999999999998</v>
      </c>
      <c r="AD100" s="107">
        <f t="shared" si="37"/>
        <v>2.2222222222222223E-2</v>
      </c>
      <c r="AE100" s="106">
        <f t="shared" si="38"/>
        <v>51.215555555555554</v>
      </c>
      <c r="AF100" s="105">
        <f t="shared" si="39"/>
        <v>2253.4844444444443</v>
      </c>
      <c r="AG100" s="105">
        <f t="shared" si="40"/>
        <v>172.51555555555558</v>
      </c>
      <c r="AI100" s="21"/>
      <c r="AJ100" s="21"/>
      <c r="AK100" s="21"/>
      <c r="AL100" s="111"/>
    </row>
    <row r="101" spans="1:38" s="88" customFormat="1" hidden="1" x14ac:dyDescent="0.35">
      <c r="A101" s="21">
        <v>10141103</v>
      </c>
      <c r="B101" s="135" t="s">
        <v>19108</v>
      </c>
      <c r="C101" s="259" t="s">
        <v>18022</v>
      </c>
      <c r="D101" s="193" t="s">
        <v>18941</v>
      </c>
      <c r="E101" s="114" t="str">
        <f t="shared" si="27"/>
        <v>MINISUBESTAÇÃO MARCA:  PTS 105</v>
      </c>
      <c r="F101" s="21"/>
      <c r="G101" s="133" t="s">
        <v>18940</v>
      </c>
      <c r="H101" s="133" t="s">
        <v>18939</v>
      </c>
      <c r="I101" s="21" t="s">
        <v>494</v>
      </c>
      <c r="J101" s="21">
        <v>500</v>
      </c>
      <c r="K101" s="21">
        <v>11</v>
      </c>
      <c r="L101" s="21" t="s">
        <v>510</v>
      </c>
      <c r="M101" s="124" t="s">
        <v>516</v>
      </c>
      <c r="N101" s="21">
        <v>1974</v>
      </c>
      <c r="O101" s="116">
        <v>2426</v>
      </c>
      <c r="P101" s="23">
        <f t="shared" si="28"/>
        <v>2426000</v>
      </c>
      <c r="Q101" s="322"/>
      <c r="R101" s="21"/>
      <c r="U101" s="111">
        <v>45</v>
      </c>
      <c r="V101" s="113">
        <f t="shared" si="29"/>
        <v>223.73111111111112</v>
      </c>
      <c r="W101" s="113">
        <f t="shared" si="30"/>
        <v>2202.2688888888888</v>
      </c>
      <c r="X101" s="112">
        <f t="shared" si="31"/>
        <v>2202268.888888889</v>
      </c>
      <c r="Y101" s="110">
        <f t="shared" si="41"/>
        <v>2</v>
      </c>
      <c r="Z101" s="109">
        <f t="shared" si="33"/>
        <v>121.30000000000001</v>
      </c>
      <c r="AA101" s="109">
        <f t="shared" si="34"/>
        <v>121300.00000000001</v>
      </c>
      <c r="AB101" s="10">
        <f t="shared" si="35"/>
        <v>223731.11111111101</v>
      </c>
      <c r="AC101" s="108">
        <f t="shared" si="36"/>
        <v>2304.6999999999998</v>
      </c>
      <c r="AD101" s="107">
        <f t="shared" si="37"/>
        <v>2.2222222222222223E-2</v>
      </c>
      <c r="AE101" s="106">
        <f t="shared" si="38"/>
        <v>51.215555555555554</v>
      </c>
      <c r="AF101" s="105">
        <f t="shared" si="39"/>
        <v>2253.4844444444443</v>
      </c>
      <c r="AG101" s="105">
        <f t="shared" si="40"/>
        <v>172.51555555555558</v>
      </c>
      <c r="AI101" s="21"/>
      <c r="AJ101" s="21"/>
      <c r="AK101" s="21"/>
      <c r="AL101" s="111"/>
    </row>
    <row r="102" spans="1:38" s="88" customFormat="1" hidden="1" x14ac:dyDescent="0.35">
      <c r="A102" s="21">
        <v>10141103</v>
      </c>
      <c r="B102" s="135" t="s">
        <v>19108</v>
      </c>
      <c r="C102" s="259" t="s">
        <v>18022</v>
      </c>
      <c r="D102" s="193" t="s">
        <v>18938</v>
      </c>
      <c r="E102" s="114" t="str">
        <f t="shared" si="27"/>
        <v>MINISUBESTAÇÃO MARCA:  PTS 89</v>
      </c>
      <c r="F102" s="21"/>
      <c r="G102" s="133" t="s">
        <v>18937</v>
      </c>
      <c r="H102" s="133" t="s">
        <v>18936</v>
      </c>
      <c r="I102" s="21" t="s">
        <v>494</v>
      </c>
      <c r="J102" s="21">
        <v>500</v>
      </c>
      <c r="K102" s="21">
        <v>11</v>
      </c>
      <c r="L102" s="21" t="s">
        <v>510</v>
      </c>
      <c r="M102" s="124" t="s">
        <v>516</v>
      </c>
      <c r="N102" s="21">
        <v>1974</v>
      </c>
      <c r="O102" s="116">
        <v>2426</v>
      </c>
      <c r="P102" s="23">
        <f t="shared" si="28"/>
        <v>2426000</v>
      </c>
      <c r="Q102" s="322"/>
      <c r="R102" s="21" t="s">
        <v>18756</v>
      </c>
      <c r="U102" s="111">
        <v>45</v>
      </c>
      <c r="V102" s="113">
        <f t="shared" si="29"/>
        <v>223.73111111111112</v>
      </c>
      <c r="W102" s="113">
        <f t="shared" si="30"/>
        <v>2202.2688888888888</v>
      </c>
      <c r="X102" s="112">
        <f t="shared" si="31"/>
        <v>2202268.888888889</v>
      </c>
      <c r="Y102" s="110">
        <f t="shared" si="41"/>
        <v>2</v>
      </c>
      <c r="Z102" s="109">
        <f t="shared" si="33"/>
        <v>121.30000000000001</v>
      </c>
      <c r="AA102" s="109">
        <f t="shared" si="34"/>
        <v>121300.00000000001</v>
      </c>
      <c r="AB102" s="10">
        <f t="shared" si="35"/>
        <v>223731.11111111101</v>
      </c>
      <c r="AC102" s="108">
        <f t="shared" si="36"/>
        <v>2304.6999999999998</v>
      </c>
      <c r="AD102" s="107">
        <f t="shared" si="37"/>
        <v>2.2222222222222223E-2</v>
      </c>
      <c r="AE102" s="106">
        <f t="shared" si="38"/>
        <v>51.215555555555554</v>
      </c>
      <c r="AF102" s="105">
        <f t="shared" si="39"/>
        <v>2253.4844444444443</v>
      </c>
      <c r="AG102" s="105">
        <f t="shared" si="40"/>
        <v>172.51555555555558</v>
      </c>
      <c r="AI102" s="21"/>
      <c r="AJ102" s="21"/>
      <c r="AK102" s="21"/>
      <c r="AL102" s="111"/>
    </row>
    <row r="103" spans="1:38" s="88" customFormat="1" hidden="1" x14ac:dyDescent="0.35">
      <c r="A103" s="21">
        <v>10141103</v>
      </c>
      <c r="B103" s="135" t="s">
        <v>19108</v>
      </c>
      <c r="C103" s="259" t="s">
        <v>18022</v>
      </c>
      <c r="D103" s="193" t="s">
        <v>2849</v>
      </c>
      <c r="E103" s="114" t="str">
        <f t="shared" si="27"/>
        <v>MINISUBESTAÇÃO MARCA:Travo Union  PTS 100</v>
      </c>
      <c r="F103" s="21"/>
      <c r="G103" s="133" t="s">
        <v>18955</v>
      </c>
      <c r="H103" s="133" t="s">
        <v>18954</v>
      </c>
      <c r="I103" s="21" t="s">
        <v>494</v>
      </c>
      <c r="J103" s="21">
        <v>1000</v>
      </c>
      <c r="K103" s="21">
        <v>11</v>
      </c>
      <c r="L103" s="21" t="s">
        <v>510</v>
      </c>
      <c r="M103" s="124" t="s">
        <v>516</v>
      </c>
      <c r="N103" s="21">
        <v>1974</v>
      </c>
      <c r="O103" s="116">
        <v>3119</v>
      </c>
      <c r="P103" s="23">
        <f t="shared" si="28"/>
        <v>3119000</v>
      </c>
      <c r="Q103" s="322" t="s">
        <v>18953</v>
      </c>
      <c r="R103" s="21" t="s">
        <v>18956</v>
      </c>
      <c r="U103" s="111">
        <v>45</v>
      </c>
      <c r="V103" s="113">
        <f t="shared" si="29"/>
        <v>287.64111111111117</v>
      </c>
      <c r="W103" s="113">
        <f t="shared" si="30"/>
        <v>2831.3588888888889</v>
      </c>
      <c r="X103" s="112">
        <f t="shared" si="31"/>
        <v>2831358.888888889</v>
      </c>
      <c r="Y103" s="110">
        <f t="shared" si="41"/>
        <v>2</v>
      </c>
      <c r="Z103" s="109">
        <f t="shared" si="33"/>
        <v>155.95000000000002</v>
      </c>
      <c r="AA103" s="109">
        <f t="shared" si="34"/>
        <v>155950.00000000003</v>
      </c>
      <c r="AB103" s="10">
        <f t="shared" si="35"/>
        <v>287641.11111111101</v>
      </c>
      <c r="AC103" s="108">
        <f t="shared" si="36"/>
        <v>2963.05</v>
      </c>
      <c r="AD103" s="107">
        <f t="shared" si="37"/>
        <v>2.2222222222222223E-2</v>
      </c>
      <c r="AE103" s="106">
        <f t="shared" si="38"/>
        <v>65.845555555555563</v>
      </c>
      <c r="AF103" s="105">
        <f t="shared" si="39"/>
        <v>2897.2044444444446</v>
      </c>
      <c r="AG103" s="105">
        <f t="shared" si="40"/>
        <v>221.79555555555561</v>
      </c>
      <c r="AI103" s="21"/>
      <c r="AJ103" s="21"/>
      <c r="AK103" s="21"/>
      <c r="AL103" s="111"/>
    </row>
    <row r="104" spans="1:38" s="88" customFormat="1" hidden="1" x14ac:dyDescent="0.35">
      <c r="A104" s="21">
        <v>10141103</v>
      </c>
      <c r="B104" s="135" t="s">
        <v>19108</v>
      </c>
      <c r="C104" s="259" t="s">
        <v>18022</v>
      </c>
      <c r="D104" s="193" t="s">
        <v>2849</v>
      </c>
      <c r="E104" s="114" t="str">
        <f t="shared" si="27"/>
        <v>MINISUBESTAÇÃO MARCA:Travo Union  PTS 100</v>
      </c>
      <c r="F104" s="21"/>
      <c r="G104" s="133" t="s">
        <v>18955</v>
      </c>
      <c r="H104" s="133" t="s">
        <v>18954</v>
      </c>
      <c r="I104" s="21" t="s">
        <v>494</v>
      </c>
      <c r="J104" s="21">
        <v>1000</v>
      </c>
      <c r="K104" s="21">
        <v>11</v>
      </c>
      <c r="L104" s="21" t="s">
        <v>510</v>
      </c>
      <c r="M104" s="124" t="s">
        <v>516</v>
      </c>
      <c r="N104" s="21">
        <v>1974</v>
      </c>
      <c r="O104" s="116">
        <v>3119</v>
      </c>
      <c r="P104" s="23">
        <f t="shared" si="28"/>
        <v>3119000</v>
      </c>
      <c r="Q104" s="322" t="s">
        <v>18953</v>
      </c>
      <c r="R104" s="21" t="s">
        <v>18952</v>
      </c>
      <c r="U104" s="111">
        <v>45</v>
      </c>
      <c r="V104" s="113">
        <f t="shared" si="29"/>
        <v>287.64111111111117</v>
      </c>
      <c r="W104" s="113">
        <f t="shared" si="30"/>
        <v>2831.3588888888889</v>
      </c>
      <c r="X104" s="112">
        <f t="shared" si="31"/>
        <v>2831358.888888889</v>
      </c>
      <c r="Y104" s="110">
        <f t="shared" si="41"/>
        <v>2</v>
      </c>
      <c r="Z104" s="109">
        <f t="shared" si="33"/>
        <v>155.95000000000002</v>
      </c>
      <c r="AA104" s="109">
        <f t="shared" si="34"/>
        <v>155950.00000000003</v>
      </c>
      <c r="AB104" s="10">
        <f t="shared" si="35"/>
        <v>287641.11111111101</v>
      </c>
      <c r="AC104" s="108">
        <f t="shared" si="36"/>
        <v>2963.05</v>
      </c>
      <c r="AD104" s="107">
        <f t="shared" si="37"/>
        <v>2.2222222222222223E-2</v>
      </c>
      <c r="AE104" s="106">
        <f t="shared" si="38"/>
        <v>65.845555555555563</v>
      </c>
      <c r="AF104" s="105">
        <f t="shared" si="39"/>
        <v>2897.2044444444446</v>
      </c>
      <c r="AG104" s="105">
        <f t="shared" si="40"/>
        <v>221.79555555555561</v>
      </c>
      <c r="AI104" s="21"/>
      <c r="AJ104" s="21"/>
      <c r="AK104" s="21"/>
      <c r="AL104" s="111"/>
    </row>
    <row r="105" spans="1:38" s="88" customFormat="1" hidden="1" x14ac:dyDescent="0.35">
      <c r="A105" s="21">
        <v>10141103</v>
      </c>
      <c r="B105" s="135" t="s">
        <v>19108</v>
      </c>
      <c r="C105" s="259" t="s">
        <v>18022</v>
      </c>
      <c r="D105" s="193" t="s">
        <v>1059</v>
      </c>
      <c r="E105" s="114" t="str">
        <f t="shared" si="27"/>
        <v>MINISUBESTAÇÃO MARCA:Motra  PTS 178</v>
      </c>
      <c r="F105" s="21"/>
      <c r="G105" s="133" t="s">
        <v>18951</v>
      </c>
      <c r="H105" s="133" t="s">
        <v>18950</v>
      </c>
      <c r="I105" s="21" t="s">
        <v>494</v>
      </c>
      <c r="J105" s="21">
        <v>500</v>
      </c>
      <c r="K105" s="21">
        <v>11</v>
      </c>
      <c r="L105" s="21" t="s">
        <v>510</v>
      </c>
      <c r="M105" s="124" t="s">
        <v>516</v>
      </c>
      <c r="N105" s="21">
        <v>1974</v>
      </c>
      <c r="O105" s="116">
        <v>2426</v>
      </c>
      <c r="P105" s="23">
        <f t="shared" si="28"/>
        <v>2426000</v>
      </c>
      <c r="Q105" s="322" t="s">
        <v>14692</v>
      </c>
      <c r="R105" s="21" t="s">
        <v>332</v>
      </c>
      <c r="U105" s="111">
        <v>45</v>
      </c>
      <c r="V105" s="113">
        <f t="shared" si="29"/>
        <v>223.73111111111112</v>
      </c>
      <c r="W105" s="113">
        <f t="shared" si="30"/>
        <v>2202.2688888888888</v>
      </c>
      <c r="X105" s="112">
        <f t="shared" si="31"/>
        <v>2202268.888888889</v>
      </c>
      <c r="Y105" s="110">
        <f t="shared" si="41"/>
        <v>2</v>
      </c>
      <c r="Z105" s="109">
        <f t="shared" si="33"/>
        <v>121.30000000000001</v>
      </c>
      <c r="AA105" s="109">
        <f t="shared" si="34"/>
        <v>121300.00000000001</v>
      </c>
      <c r="AB105" s="10">
        <f t="shared" si="35"/>
        <v>223731.11111111101</v>
      </c>
      <c r="AC105" s="108">
        <f t="shared" si="36"/>
        <v>2304.6999999999998</v>
      </c>
      <c r="AD105" s="107">
        <f t="shared" si="37"/>
        <v>2.2222222222222223E-2</v>
      </c>
      <c r="AE105" s="106">
        <f t="shared" si="38"/>
        <v>51.215555555555554</v>
      </c>
      <c r="AF105" s="105">
        <f t="shared" si="39"/>
        <v>2253.4844444444443</v>
      </c>
      <c r="AG105" s="105">
        <f t="shared" si="40"/>
        <v>172.51555555555558</v>
      </c>
      <c r="AI105" s="21"/>
      <c r="AJ105" s="21"/>
      <c r="AK105" s="21"/>
      <c r="AL105" s="111"/>
    </row>
    <row r="106" spans="1:38" s="88" customFormat="1" hidden="1" x14ac:dyDescent="0.35">
      <c r="A106" s="21">
        <v>10141103</v>
      </c>
      <c r="B106" s="135" t="s">
        <v>19108</v>
      </c>
      <c r="C106" s="259" t="s">
        <v>18022</v>
      </c>
      <c r="D106" s="193" t="s">
        <v>2632</v>
      </c>
      <c r="E106" s="114" t="str">
        <f t="shared" si="27"/>
        <v>MINISUBESTAÇÃO MARCA:Motra  PTS 137</v>
      </c>
      <c r="F106" s="21"/>
      <c r="G106" s="133" t="s">
        <v>18949</v>
      </c>
      <c r="H106" s="133" t="s">
        <v>18948</v>
      </c>
      <c r="I106" s="21" t="s">
        <v>494</v>
      </c>
      <c r="J106" s="21">
        <v>500</v>
      </c>
      <c r="K106" s="21">
        <v>11</v>
      </c>
      <c r="L106" s="21" t="s">
        <v>510</v>
      </c>
      <c r="M106" s="124" t="s">
        <v>516</v>
      </c>
      <c r="N106" s="21">
        <v>1974</v>
      </c>
      <c r="O106" s="116">
        <v>2426</v>
      </c>
      <c r="P106" s="23">
        <f t="shared" si="28"/>
        <v>2426000</v>
      </c>
      <c r="Q106" s="322" t="s">
        <v>14692</v>
      </c>
      <c r="R106" s="21" t="s">
        <v>18947</v>
      </c>
      <c r="U106" s="111">
        <v>45</v>
      </c>
      <c r="V106" s="113">
        <f t="shared" si="29"/>
        <v>223.73111111111112</v>
      </c>
      <c r="W106" s="113">
        <f t="shared" si="30"/>
        <v>2202.2688888888888</v>
      </c>
      <c r="X106" s="112">
        <f t="shared" si="31"/>
        <v>2202268.888888889</v>
      </c>
      <c r="Y106" s="110">
        <f t="shared" si="41"/>
        <v>2</v>
      </c>
      <c r="Z106" s="109">
        <f t="shared" si="33"/>
        <v>121.30000000000001</v>
      </c>
      <c r="AA106" s="109">
        <f t="shared" si="34"/>
        <v>121300.00000000001</v>
      </c>
      <c r="AB106" s="10">
        <f t="shared" si="35"/>
        <v>223731.11111111101</v>
      </c>
      <c r="AC106" s="108">
        <f t="shared" si="36"/>
        <v>2304.6999999999998</v>
      </c>
      <c r="AD106" s="107">
        <f t="shared" si="37"/>
        <v>2.2222222222222223E-2</v>
      </c>
      <c r="AE106" s="106">
        <f t="shared" si="38"/>
        <v>51.215555555555554</v>
      </c>
      <c r="AF106" s="105">
        <f t="shared" si="39"/>
        <v>2253.4844444444443</v>
      </c>
      <c r="AG106" s="105">
        <f t="shared" si="40"/>
        <v>172.51555555555558</v>
      </c>
      <c r="AI106" s="21"/>
      <c r="AJ106" s="21"/>
      <c r="AK106" s="21"/>
      <c r="AL106" s="111"/>
    </row>
    <row r="107" spans="1:38" s="88" customFormat="1" hidden="1" x14ac:dyDescent="0.35">
      <c r="A107" s="21">
        <v>10141103</v>
      </c>
      <c r="B107" s="135" t="s">
        <v>19108</v>
      </c>
      <c r="C107" s="259" t="s">
        <v>18022</v>
      </c>
      <c r="D107" s="193" t="s">
        <v>18946</v>
      </c>
      <c r="E107" s="114" t="str">
        <f t="shared" si="27"/>
        <v>MINISUBESTAÇÃO MARCA:  PTS 148</v>
      </c>
      <c r="F107" s="21"/>
      <c r="G107" s="133" t="s">
        <v>18945</v>
      </c>
      <c r="H107" s="133" t="s">
        <v>18944</v>
      </c>
      <c r="I107" s="21" t="s">
        <v>494</v>
      </c>
      <c r="J107" s="21">
        <v>500</v>
      </c>
      <c r="K107" s="21">
        <v>11</v>
      </c>
      <c r="L107" s="21" t="s">
        <v>510</v>
      </c>
      <c r="M107" s="124" t="s">
        <v>516</v>
      </c>
      <c r="N107" s="21">
        <v>1974</v>
      </c>
      <c r="O107" s="116">
        <v>2426</v>
      </c>
      <c r="P107" s="23">
        <f t="shared" si="28"/>
        <v>2426000</v>
      </c>
      <c r="Q107" s="322"/>
      <c r="R107" s="21"/>
      <c r="U107" s="111">
        <v>45</v>
      </c>
      <c r="V107" s="113">
        <f t="shared" si="29"/>
        <v>223.73111111111112</v>
      </c>
      <c r="W107" s="113">
        <f t="shared" si="30"/>
        <v>2202.2688888888888</v>
      </c>
      <c r="X107" s="112">
        <f t="shared" si="31"/>
        <v>2202268.888888889</v>
      </c>
      <c r="Y107" s="110">
        <f t="shared" si="41"/>
        <v>2</v>
      </c>
      <c r="Z107" s="109">
        <f t="shared" si="33"/>
        <v>121.30000000000001</v>
      </c>
      <c r="AA107" s="109">
        <f t="shared" si="34"/>
        <v>121300.00000000001</v>
      </c>
      <c r="AB107" s="10">
        <f t="shared" si="35"/>
        <v>223731.11111111101</v>
      </c>
      <c r="AC107" s="108">
        <f t="shared" si="36"/>
        <v>2304.6999999999998</v>
      </c>
      <c r="AD107" s="107">
        <f t="shared" si="37"/>
        <v>2.2222222222222223E-2</v>
      </c>
      <c r="AE107" s="106">
        <f t="shared" si="38"/>
        <v>51.215555555555554</v>
      </c>
      <c r="AF107" s="105">
        <f t="shared" si="39"/>
        <v>2253.4844444444443</v>
      </c>
      <c r="AG107" s="105">
        <f t="shared" si="40"/>
        <v>172.51555555555558</v>
      </c>
      <c r="AI107" s="21"/>
      <c r="AJ107" s="21"/>
      <c r="AK107" s="21"/>
      <c r="AL107" s="111"/>
    </row>
    <row r="108" spans="1:38" s="88" customFormat="1" hidden="1" x14ac:dyDescent="0.35">
      <c r="A108" s="21">
        <v>10141103</v>
      </c>
      <c r="B108" s="135" t="s">
        <v>19108</v>
      </c>
      <c r="C108" s="259" t="s">
        <v>18022</v>
      </c>
      <c r="D108" s="193" t="s">
        <v>1112</v>
      </c>
      <c r="E108" s="114" t="str">
        <f t="shared" si="27"/>
        <v>MINISUBESTAÇÃO MARCA:  PTS 179</v>
      </c>
      <c r="F108" s="21"/>
      <c r="G108" s="133" t="s">
        <v>18943</v>
      </c>
      <c r="H108" s="133" t="s">
        <v>18942</v>
      </c>
      <c r="I108" s="21" t="s">
        <v>494</v>
      </c>
      <c r="J108" s="21">
        <v>500</v>
      </c>
      <c r="K108" s="21">
        <v>11</v>
      </c>
      <c r="L108" s="21" t="s">
        <v>510</v>
      </c>
      <c r="M108" s="124" t="s">
        <v>516</v>
      </c>
      <c r="N108" s="21">
        <v>1974</v>
      </c>
      <c r="O108" s="116">
        <v>2426</v>
      </c>
      <c r="P108" s="23">
        <f t="shared" si="28"/>
        <v>2426000</v>
      </c>
      <c r="Q108" s="322"/>
      <c r="R108" s="21"/>
      <c r="U108" s="111">
        <v>45</v>
      </c>
      <c r="V108" s="113">
        <f t="shared" si="29"/>
        <v>223.73111111111112</v>
      </c>
      <c r="W108" s="113">
        <f t="shared" si="30"/>
        <v>2202.2688888888888</v>
      </c>
      <c r="X108" s="112">
        <f t="shared" si="31"/>
        <v>2202268.888888889</v>
      </c>
      <c r="Y108" s="110">
        <f t="shared" si="41"/>
        <v>2</v>
      </c>
      <c r="Z108" s="109">
        <f t="shared" si="33"/>
        <v>121.30000000000001</v>
      </c>
      <c r="AA108" s="109">
        <f t="shared" si="34"/>
        <v>121300.00000000001</v>
      </c>
      <c r="AB108" s="10">
        <f t="shared" si="35"/>
        <v>223731.11111111101</v>
      </c>
      <c r="AC108" s="108">
        <f t="shared" si="36"/>
        <v>2304.6999999999998</v>
      </c>
      <c r="AD108" s="107">
        <f t="shared" si="37"/>
        <v>2.2222222222222223E-2</v>
      </c>
      <c r="AE108" s="106">
        <f t="shared" si="38"/>
        <v>51.215555555555554</v>
      </c>
      <c r="AF108" s="105">
        <f t="shared" si="39"/>
        <v>2253.4844444444443</v>
      </c>
      <c r="AG108" s="105">
        <f t="shared" si="40"/>
        <v>172.51555555555558</v>
      </c>
      <c r="AI108" s="21"/>
      <c r="AJ108" s="21"/>
      <c r="AK108" s="21"/>
      <c r="AL108" s="111"/>
    </row>
    <row r="109" spans="1:38" s="88" customFormat="1" hidden="1" x14ac:dyDescent="0.35">
      <c r="A109" s="21">
        <v>10141103</v>
      </c>
      <c r="B109" s="135" t="s">
        <v>19108</v>
      </c>
      <c r="C109" s="259" t="s">
        <v>18022</v>
      </c>
      <c r="D109" s="193" t="s">
        <v>18941</v>
      </c>
      <c r="E109" s="114" t="str">
        <f t="shared" si="27"/>
        <v>MINISUBESTAÇÃO MARCA:  PTS 105</v>
      </c>
      <c r="F109" s="21"/>
      <c r="G109" s="133" t="s">
        <v>18940</v>
      </c>
      <c r="H109" s="133" t="s">
        <v>18939</v>
      </c>
      <c r="I109" s="21" t="s">
        <v>494</v>
      </c>
      <c r="J109" s="21">
        <v>500</v>
      </c>
      <c r="K109" s="21">
        <v>11</v>
      </c>
      <c r="L109" s="21" t="s">
        <v>510</v>
      </c>
      <c r="M109" s="124" t="s">
        <v>516</v>
      </c>
      <c r="N109" s="21">
        <v>1974</v>
      </c>
      <c r="O109" s="116">
        <v>2426</v>
      </c>
      <c r="P109" s="23">
        <f t="shared" si="28"/>
        <v>2426000</v>
      </c>
      <c r="Q109" s="322"/>
      <c r="R109" s="21"/>
      <c r="U109" s="111">
        <v>45</v>
      </c>
      <c r="V109" s="113">
        <f t="shared" si="29"/>
        <v>223.73111111111112</v>
      </c>
      <c r="W109" s="113">
        <f t="shared" si="30"/>
        <v>2202.2688888888888</v>
      </c>
      <c r="X109" s="112">
        <f t="shared" si="31"/>
        <v>2202268.888888889</v>
      </c>
      <c r="Y109" s="110">
        <f t="shared" si="41"/>
        <v>2</v>
      </c>
      <c r="Z109" s="109">
        <f t="shared" si="33"/>
        <v>121.30000000000001</v>
      </c>
      <c r="AA109" s="109">
        <f t="shared" si="34"/>
        <v>121300.00000000001</v>
      </c>
      <c r="AB109" s="10">
        <f t="shared" si="35"/>
        <v>223731.11111111101</v>
      </c>
      <c r="AC109" s="108">
        <f t="shared" si="36"/>
        <v>2304.6999999999998</v>
      </c>
      <c r="AD109" s="107">
        <f t="shared" si="37"/>
        <v>2.2222222222222223E-2</v>
      </c>
      <c r="AE109" s="106">
        <f t="shared" si="38"/>
        <v>51.215555555555554</v>
      </c>
      <c r="AF109" s="105">
        <f t="shared" si="39"/>
        <v>2253.4844444444443</v>
      </c>
      <c r="AG109" s="105">
        <f t="shared" si="40"/>
        <v>172.51555555555558</v>
      </c>
      <c r="AI109" s="21"/>
      <c r="AJ109" s="21"/>
      <c r="AK109" s="21"/>
      <c r="AL109" s="111"/>
    </row>
    <row r="110" spans="1:38" s="88" customFormat="1" hidden="1" x14ac:dyDescent="0.35">
      <c r="A110" s="21">
        <v>10141103</v>
      </c>
      <c r="B110" s="135" t="s">
        <v>19108</v>
      </c>
      <c r="C110" s="259" t="s">
        <v>18022</v>
      </c>
      <c r="D110" s="193" t="s">
        <v>3647</v>
      </c>
      <c r="E110" s="114" t="str">
        <f t="shared" si="27"/>
        <v>MINISUBESTAÇÃO MARCA:  PT 340</v>
      </c>
      <c r="F110" s="21"/>
      <c r="G110" s="133" t="s">
        <v>18311</v>
      </c>
      <c r="H110" s="133" t="s">
        <v>18310</v>
      </c>
      <c r="I110" s="21" t="s">
        <v>494</v>
      </c>
      <c r="J110" s="21">
        <v>500</v>
      </c>
      <c r="K110" s="21">
        <v>11</v>
      </c>
      <c r="L110" s="21" t="s">
        <v>510</v>
      </c>
      <c r="M110" s="124" t="s">
        <v>516</v>
      </c>
      <c r="N110" s="21">
        <v>1974</v>
      </c>
      <c r="O110" s="116">
        <v>2426</v>
      </c>
      <c r="P110" s="23">
        <f t="shared" si="28"/>
        <v>2426000</v>
      </c>
      <c r="Q110" s="322"/>
      <c r="R110" s="21"/>
      <c r="U110" s="111">
        <v>45</v>
      </c>
      <c r="V110" s="113">
        <f t="shared" si="29"/>
        <v>223.73111111111112</v>
      </c>
      <c r="W110" s="113">
        <f t="shared" si="30"/>
        <v>2202.2688888888888</v>
      </c>
      <c r="X110" s="112">
        <f t="shared" si="31"/>
        <v>2202268.888888889</v>
      </c>
      <c r="Y110" s="110">
        <f t="shared" si="41"/>
        <v>2</v>
      </c>
      <c r="Z110" s="109">
        <f t="shared" si="33"/>
        <v>121.30000000000001</v>
      </c>
      <c r="AA110" s="109">
        <f t="shared" si="34"/>
        <v>121300.00000000001</v>
      </c>
      <c r="AB110" s="10">
        <f t="shared" si="35"/>
        <v>223731.11111111101</v>
      </c>
      <c r="AC110" s="108">
        <f t="shared" si="36"/>
        <v>2304.6999999999998</v>
      </c>
      <c r="AD110" s="107">
        <f t="shared" si="37"/>
        <v>2.2222222222222223E-2</v>
      </c>
      <c r="AE110" s="106">
        <f t="shared" si="38"/>
        <v>51.215555555555554</v>
      </c>
      <c r="AF110" s="105">
        <f t="shared" si="39"/>
        <v>2253.4844444444443</v>
      </c>
      <c r="AG110" s="105">
        <f t="shared" si="40"/>
        <v>172.51555555555558</v>
      </c>
      <c r="AI110" s="21"/>
      <c r="AJ110" s="21"/>
      <c r="AK110" s="21"/>
      <c r="AL110" s="111"/>
    </row>
    <row r="111" spans="1:38" s="88" customFormat="1" hidden="1" x14ac:dyDescent="0.35">
      <c r="A111" s="21">
        <v>10141103</v>
      </c>
      <c r="B111" s="135" t="s">
        <v>19108</v>
      </c>
      <c r="C111" s="259" t="s">
        <v>18022</v>
      </c>
      <c r="D111" s="193" t="s">
        <v>18938</v>
      </c>
      <c r="E111" s="114" t="str">
        <f t="shared" si="27"/>
        <v>MINISUBESTAÇÃO MARCA:foto  PTS 89</v>
      </c>
      <c r="F111" s="21"/>
      <c r="G111" s="133" t="s">
        <v>18937</v>
      </c>
      <c r="H111" s="133" t="s">
        <v>18936</v>
      </c>
      <c r="I111" s="21" t="s">
        <v>494</v>
      </c>
      <c r="J111" s="21">
        <v>500</v>
      </c>
      <c r="K111" s="21">
        <v>11</v>
      </c>
      <c r="L111" s="21" t="s">
        <v>510</v>
      </c>
      <c r="M111" s="124" t="s">
        <v>516</v>
      </c>
      <c r="N111" s="21">
        <v>1974</v>
      </c>
      <c r="O111" s="116">
        <v>2426</v>
      </c>
      <c r="P111" s="23">
        <f t="shared" si="28"/>
        <v>2426000</v>
      </c>
      <c r="Q111" s="322" t="s">
        <v>18757</v>
      </c>
      <c r="R111" s="21" t="s">
        <v>18756</v>
      </c>
      <c r="U111" s="111">
        <v>45</v>
      </c>
      <c r="V111" s="113">
        <f t="shared" si="29"/>
        <v>223.73111111111112</v>
      </c>
      <c r="W111" s="113">
        <f t="shared" si="30"/>
        <v>2202.2688888888888</v>
      </c>
      <c r="X111" s="112">
        <f t="shared" si="31"/>
        <v>2202268.888888889</v>
      </c>
      <c r="Y111" s="110">
        <f t="shared" si="41"/>
        <v>2</v>
      </c>
      <c r="Z111" s="109">
        <f t="shared" si="33"/>
        <v>121.30000000000001</v>
      </c>
      <c r="AA111" s="109">
        <f t="shared" si="34"/>
        <v>121300.00000000001</v>
      </c>
      <c r="AB111" s="10">
        <f t="shared" si="35"/>
        <v>223731.11111111101</v>
      </c>
      <c r="AC111" s="108">
        <f t="shared" si="36"/>
        <v>2304.6999999999998</v>
      </c>
      <c r="AD111" s="107">
        <f t="shared" si="37"/>
        <v>2.2222222222222223E-2</v>
      </c>
      <c r="AE111" s="106">
        <f t="shared" si="38"/>
        <v>51.215555555555554</v>
      </c>
      <c r="AF111" s="105">
        <f t="shared" si="39"/>
        <v>2253.4844444444443</v>
      </c>
      <c r="AG111" s="105">
        <f t="shared" si="40"/>
        <v>172.51555555555558</v>
      </c>
      <c r="AI111" s="21"/>
      <c r="AJ111" s="21"/>
      <c r="AK111" s="21"/>
      <c r="AL111" s="111"/>
    </row>
    <row r="112" spans="1:38" s="88" customFormat="1" hidden="1" x14ac:dyDescent="0.35">
      <c r="A112" s="21">
        <v>10141103</v>
      </c>
      <c r="B112" s="135" t="s">
        <v>19108</v>
      </c>
      <c r="C112" s="259" t="s">
        <v>18022</v>
      </c>
      <c r="D112" s="193" t="s">
        <v>16454</v>
      </c>
      <c r="E112" s="114" t="str">
        <f t="shared" si="27"/>
        <v>MINISUBESTAÇÃO MARCA:foto  PT65</v>
      </c>
      <c r="F112" s="21"/>
      <c r="G112" s="133" t="s">
        <v>18785</v>
      </c>
      <c r="H112" s="133" t="s">
        <v>18784</v>
      </c>
      <c r="I112" s="21" t="s">
        <v>494</v>
      </c>
      <c r="J112" s="21">
        <v>630</v>
      </c>
      <c r="K112" s="21">
        <v>11</v>
      </c>
      <c r="L112" s="21" t="s">
        <v>510</v>
      </c>
      <c r="M112" s="124" t="s">
        <v>516</v>
      </c>
      <c r="N112" s="21">
        <v>1974</v>
      </c>
      <c r="O112" s="116">
        <v>2772</v>
      </c>
      <c r="P112" s="23">
        <f t="shared" si="28"/>
        <v>2772000</v>
      </c>
      <c r="Q112" s="322" t="s">
        <v>18757</v>
      </c>
      <c r="R112" s="21" t="s">
        <v>18756</v>
      </c>
      <c r="U112" s="111">
        <v>45</v>
      </c>
      <c r="V112" s="113">
        <f t="shared" si="29"/>
        <v>255.64</v>
      </c>
      <c r="W112" s="113">
        <f t="shared" si="30"/>
        <v>2516.36</v>
      </c>
      <c r="X112" s="112">
        <f t="shared" si="31"/>
        <v>2516360</v>
      </c>
      <c r="Y112" s="110">
        <f t="shared" si="41"/>
        <v>2</v>
      </c>
      <c r="Z112" s="109">
        <f t="shared" si="33"/>
        <v>138.6</v>
      </c>
      <c r="AA112" s="109">
        <f t="shared" si="34"/>
        <v>138600</v>
      </c>
      <c r="AB112" s="10">
        <f t="shared" si="35"/>
        <v>255640</v>
      </c>
      <c r="AC112" s="108">
        <f t="shared" si="36"/>
        <v>2633.4</v>
      </c>
      <c r="AD112" s="107">
        <f t="shared" si="37"/>
        <v>2.2222222222222223E-2</v>
      </c>
      <c r="AE112" s="106">
        <f t="shared" si="38"/>
        <v>58.52</v>
      </c>
      <c r="AF112" s="105">
        <f t="shared" si="39"/>
        <v>2574.88</v>
      </c>
      <c r="AG112" s="105">
        <f t="shared" si="40"/>
        <v>197.11999999999998</v>
      </c>
      <c r="AI112" s="21"/>
      <c r="AJ112" s="21"/>
      <c r="AK112" s="21"/>
      <c r="AL112" s="111"/>
    </row>
    <row r="113" spans="1:38" s="88" customFormat="1" hidden="1" x14ac:dyDescent="0.35">
      <c r="A113" s="21">
        <v>10141103</v>
      </c>
      <c r="B113" s="135" t="s">
        <v>19108</v>
      </c>
      <c r="C113" s="259" t="s">
        <v>18022</v>
      </c>
      <c r="D113" s="136" t="s">
        <v>8582</v>
      </c>
      <c r="E113" s="114" t="str">
        <f t="shared" si="27"/>
        <v>MINISUBESTAÇÃO MARCA: PT262 PT262</v>
      </c>
      <c r="F113" s="124" t="s">
        <v>8582</v>
      </c>
      <c r="G113" s="139"/>
      <c r="H113" s="139"/>
      <c r="I113" s="124" t="s">
        <v>571</v>
      </c>
      <c r="J113" s="124">
        <v>500</v>
      </c>
      <c r="K113" s="124">
        <v>11</v>
      </c>
      <c r="L113" s="21">
        <v>0.4</v>
      </c>
      <c r="M113" s="124" t="s">
        <v>514</v>
      </c>
      <c r="N113" s="124">
        <v>1975</v>
      </c>
      <c r="O113" s="116">
        <v>2426</v>
      </c>
      <c r="P113" s="23">
        <f t="shared" si="28"/>
        <v>2426000</v>
      </c>
      <c r="Q113" s="323"/>
      <c r="R113" s="124"/>
      <c r="U113" s="111">
        <v>45</v>
      </c>
      <c r="V113" s="113">
        <f t="shared" si="29"/>
        <v>274.94666666666666</v>
      </c>
      <c r="W113" s="113">
        <f t="shared" si="30"/>
        <v>2151.0533333333333</v>
      </c>
      <c r="X113" s="112">
        <f t="shared" si="31"/>
        <v>2151053.3333333335</v>
      </c>
      <c r="Y113" s="110">
        <f t="shared" si="41"/>
        <v>3</v>
      </c>
      <c r="Z113" s="109">
        <f t="shared" si="33"/>
        <v>121.30000000000001</v>
      </c>
      <c r="AA113" s="109">
        <f t="shared" si="34"/>
        <v>121300.00000000001</v>
      </c>
      <c r="AB113" s="10">
        <f t="shared" si="35"/>
        <v>274946.66666666651</v>
      </c>
      <c r="AC113" s="108">
        <f t="shared" si="36"/>
        <v>2304.6999999999998</v>
      </c>
      <c r="AD113" s="107">
        <f t="shared" si="37"/>
        <v>2.2222222222222223E-2</v>
      </c>
      <c r="AE113" s="106">
        <f t="shared" si="38"/>
        <v>51.215555555555554</v>
      </c>
      <c r="AF113" s="105">
        <f t="shared" si="39"/>
        <v>2202.2688888888888</v>
      </c>
      <c r="AG113" s="105">
        <f t="shared" si="40"/>
        <v>223.73111111111109</v>
      </c>
      <c r="AI113" s="124"/>
      <c r="AJ113" s="124"/>
      <c r="AK113" s="124" t="s">
        <v>18117</v>
      </c>
      <c r="AL113" s="111"/>
    </row>
    <row r="114" spans="1:38" s="88" customFormat="1" ht="31.5" hidden="1" x14ac:dyDescent="0.35">
      <c r="A114" s="21">
        <v>10141103</v>
      </c>
      <c r="B114" s="135" t="s">
        <v>19108</v>
      </c>
      <c r="C114" s="259" t="s">
        <v>18022</v>
      </c>
      <c r="D114" s="136" t="s">
        <v>16477</v>
      </c>
      <c r="E114" s="114" t="str">
        <f t="shared" si="27"/>
        <v>MINISUBESTAÇÃO MARCA:EFACEC PT31 PT31</v>
      </c>
      <c r="F114" s="124" t="s">
        <v>16477</v>
      </c>
      <c r="G114" s="124"/>
      <c r="H114" s="124"/>
      <c r="I114" s="124" t="s">
        <v>571</v>
      </c>
      <c r="J114" s="124">
        <v>500</v>
      </c>
      <c r="K114" s="124">
        <v>11</v>
      </c>
      <c r="L114" s="21">
        <v>0.4</v>
      </c>
      <c r="M114" s="124" t="s">
        <v>514</v>
      </c>
      <c r="N114" s="124">
        <v>1975</v>
      </c>
      <c r="O114" s="116">
        <v>2426</v>
      </c>
      <c r="P114" s="23">
        <f t="shared" si="28"/>
        <v>2426000</v>
      </c>
      <c r="Q114" s="323" t="s">
        <v>27</v>
      </c>
      <c r="R114" s="124">
        <v>3386</v>
      </c>
      <c r="U114" s="111">
        <v>45</v>
      </c>
      <c r="V114" s="113">
        <f t="shared" si="29"/>
        <v>274.94666666666666</v>
      </c>
      <c r="W114" s="113">
        <f t="shared" si="30"/>
        <v>2151.0533333333333</v>
      </c>
      <c r="X114" s="112">
        <f t="shared" si="31"/>
        <v>2151053.3333333335</v>
      </c>
      <c r="Y114" s="110">
        <f t="shared" si="41"/>
        <v>3</v>
      </c>
      <c r="Z114" s="109">
        <f t="shared" si="33"/>
        <v>121.30000000000001</v>
      </c>
      <c r="AA114" s="109">
        <f t="shared" si="34"/>
        <v>121300.00000000001</v>
      </c>
      <c r="AB114" s="10">
        <f t="shared" si="35"/>
        <v>274946.66666666651</v>
      </c>
      <c r="AC114" s="108">
        <f t="shared" si="36"/>
        <v>2304.6999999999998</v>
      </c>
      <c r="AD114" s="107">
        <f t="shared" si="37"/>
        <v>2.2222222222222223E-2</v>
      </c>
      <c r="AE114" s="106">
        <f t="shared" si="38"/>
        <v>51.215555555555554</v>
      </c>
      <c r="AF114" s="105">
        <f t="shared" si="39"/>
        <v>2202.2688888888888</v>
      </c>
      <c r="AG114" s="105">
        <f t="shared" si="40"/>
        <v>223.73111111111109</v>
      </c>
      <c r="AI114" s="124"/>
      <c r="AJ114" s="124"/>
      <c r="AK114" s="161" t="s">
        <v>18935</v>
      </c>
      <c r="AL114" s="111"/>
    </row>
    <row r="115" spans="1:38" s="88" customFormat="1" hidden="1" x14ac:dyDescent="0.35">
      <c r="A115" s="21">
        <v>10141103</v>
      </c>
      <c r="B115" s="135" t="s">
        <v>19108</v>
      </c>
      <c r="C115" s="259" t="s">
        <v>18022</v>
      </c>
      <c r="D115" s="136" t="s">
        <v>8341</v>
      </c>
      <c r="E115" s="114" t="str">
        <f t="shared" si="27"/>
        <v>MINISUBESTAÇÃO MARCA:EFACEC PT 49 PT 49</v>
      </c>
      <c r="F115" s="124" t="s">
        <v>8341</v>
      </c>
      <c r="G115" s="124"/>
      <c r="H115" s="124"/>
      <c r="I115" s="124" t="s">
        <v>571</v>
      </c>
      <c r="J115" s="124">
        <v>500</v>
      </c>
      <c r="K115" s="124">
        <v>11</v>
      </c>
      <c r="L115" s="21">
        <v>0.4</v>
      </c>
      <c r="M115" s="124" t="s">
        <v>514</v>
      </c>
      <c r="N115" s="124">
        <v>1975</v>
      </c>
      <c r="O115" s="116">
        <v>2426</v>
      </c>
      <c r="P115" s="23">
        <f t="shared" si="28"/>
        <v>2426000</v>
      </c>
      <c r="Q115" s="323" t="s">
        <v>27</v>
      </c>
      <c r="R115" s="124"/>
      <c r="U115" s="111">
        <v>45</v>
      </c>
      <c r="V115" s="113">
        <f t="shared" si="29"/>
        <v>274.94666666666666</v>
      </c>
      <c r="W115" s="113">
        <f t="shared" si="30"/>
        <v>2151.0533333333333</v>
      </c>
      <c r="X115" s="112">
        <f t="shared" si="31"/>
        <v>2151053.3333333335</v>
      </c>
      <c r="Y115" s="110">
        <f t="shared" si="41"/>
        <v>3</v>
      </c>
      <c r="Z115" s="109">
        <f t="shared" si="33"/>
        <v>121.30000000000001</v>
      </c>
      <c r="AA115" s="109">
        <f t="shared" si="34"/>
        <v>121300.00000000001</v>
      </c>
      <c r="AB115" s="10">
        <f t="shared" si="35"/>
        <v>274946.66666666651</v>
      </c>
      <c r="AC115" s="108">
        <f t="shared" si="36"/>
        <v>2304.6999999999998</v>
      </c>
      <c r="AD115" s="107">
        <f t="shared" si="37"/>
        <v>2.2222222222222223E-2</v>
      </c>
      <c r="AE115" s="106">
        <f t="shared" si="38"/>
        <v>51.215555555555554</v>
      </c>
      <c r="AF115" s="105">
        <f t="shared" si="39"/>
        <v>2202.2688888888888</v>
      </c>
      <c r="AG115" s="105">
        <f t="shared" si="40"/>
        <v>223.73111111111109</v>
      </c>
      <c r="AI115" s="124"/>
      <c r="AJ115" s="124"/>
      <c r="AK115" s="124" t="s">
        <v>17723</v>
      </c>
      <c r="AL115" s="111"/>
    </row>
    <row r="116" spans="1:38" s="88" customFormat="1" hidden="1" x14ac:dyDescent="0.35">
      <c r="A116" s="21">
        <v>10141103</v>
      </c>
      <c r="B116" s="135" t="s">
        <v>19108</v>
      </c>
      <c r="C116" s="259" t="s">
        <v>18022</v>
      </c>
      <c r="D116" s="136" t="s">
        <v>10355</v>
      </c>
      <c r="E116" s="114" t="str">
        <f t="shared" si="27"/>
        <v>MINISUBESTAÇÃO MARCA:EFACEC PT 15 PT 15</v>
      </c>
      <c r="F116" s="124" t="s">
        <v>10355</v>
      </c>
      <c r="G116" s="124"/>
      <c r="H116" s="124"/>
      <c r="I116" s="124" t="s">
        <v>571</v>
      </c>
      <c r="J116" s="124">
        <v>500</v>
      </c>
      <c r="K116" s="124">
        <v>11</v>
      </c>
      <c r="L116" s="21">
        <v>0.4</v>
      </c>
      <c r="M116" s="124" t="s">
        <v>514</v>
      </c>
      <c r="N116" s="124">
        <v>1975</v>
      </c>
      <c r="O116" s="116">
        <v>2426</v>
      </c>
      <c r="P116" s="23">
        <f t="shared" si="28"/>
        <v>2426000</v>
      </c>
      <c r="Q116" s="323" t="s">
        <v>27</v>
      </c>
      <c r="R116" s="124">
        <v>3329</v>
      </c>
      <c r="U116" s="111">
        <v>45</v>
      </c>
      <c r="V116" s="113">
        <f t="shared" si="29"/>
        <v>274.94666666666666</v>
      </c>
      <c r="W116" s="113">
        <f t="shared" si="30"/>
        <v>2151.0533333333333</v>
      </c>
      <c r="X116" s="112">
        <f t="shared" si="31"/>
        <v>2151053.3333333335</v>
      </c>
      <c r="Y116" s="110">
        <f t="shared" si="41"/>
        <v>3</v>
      </c>
      <c r="Z116" s="109">
        <f t="shared" si="33"/>
        <v>121.30000000000001</v>
      </c>
      <c r="AA116" s="109">
        <f t="shared" si="34"/>
        <v>121300.00000000001</v>
      </c>
      <c r="AB116" s="10">
        <f t="shared" si="35"/>
        <v>274946.66666666651</v>
      </c>
      <c r="AC116" s="108">
        <f t="shared" si="36"/>
        <v>2304.6999999999998</v>
      </c>
      <c r="AD116" s="107">
        <f t="shared" si="37"/>
        <v>2.2222222222222223E-2</v>
      </c>
      <c r="AE116" s="106">
        <f t="shared" si="38"/>
        <v>51.215555555555554</v>
      </c>
      <c r="AF116" s="105">
        <f t="shared" si="39"/>
        <v>2202.2688888888888</v>
      </c>
      <c r="AG116" s="105">
        <f t="shared" si="40"/>
        <v>223.73111111111109</v>
      </c>
      <c r="AI116" s="124"/>
      <c r="AJ116" s="124"/>
      <c r="AK116" s="124" t="s">
        <v>18934</v>
      </c>
      <c r="AL116" s="111"/>
    </row>
    <row r="117" spans="1:38" s="88" customFormat="1" hidden="1" x14ac:dyDescent="0.35">
      <c r="A117" s="21">
        <v>10141103</v>
      </c>
      <c r="B117" s="135" t="s">
        <v>19108</v>
      </c>
      <c r="C117" s="259" t="s">
        <v>18022</v>
      </c>
      <c r="D117" s="22" t="s">
        <v>3067</v>
      </c>
      <c r="E117" s="114" t="str">
        <f t="shared" si="27"/>
        <v>MINISUBESTAÇÃO MARCA:EFACEC PT17 PT17</v>
      </c>
      <c r="F117" s="21" t="s">
        <v>3067</v>
      </c>
      <c r="G117" s="124" t="s">
        <v>18932</v>
      </c>
      <c r="H117" s="124" t="s">
        <v>18931</v>
      </c>
      <c r="I117" s="21" t="s">
        <v>3104</v>
      </c>
      <c r="J117" s="21">
        <v>630</v>
      </c>
      <c r="K117" s="21">
        <v>22</v>
      </c>
      <c r="L117" s="21">
        <v>0.4</v>
      </c>
      <c r="M117" s="21">
        <v>3</v>
      </c>
      <c r="N117" s="21">
        <v>1976</v>
      </c>
      <c r="O117" s="116">
        <v>2772</v>
      </c>
      <c r="P117" s="23">
        <f t="shared" si="28"/>
        <v>2772000</v>
      </c>
      <c r="Q117" s="322" t="s">
        <v>27</v>
      </c>
      <c r="R117" s="21">
        <v>272224</v>
      </c>
      <c r="U117" s="111">
        <v>45</v>
      </c>
      <c r="V117" s="113">
        <f t="shared" si="29"/>
        <v>372.68</v>
      </c>
      <c r="W117" s="113">
        <f t="shared" si="30"/>
        <v>2399.3200000000002</v>
      </c>
      <c r="X117" s="112">
        <f t="shared" si="31"/>
        <v>2399320</v>
      </c>
      <c r="Y117" s="110">
        <f t="shared" si="41"/>
        <v>4</v>
      </c>
      <c r="Z117" s="109">
        <f t="shared" si="33"/>
        <v>138.6</v>
      </c>
      <c r="AA117" s="109">
        <f t="shared" si="34"/>
        <v>138600</v>
      </c>
      <c r="AB117" s="10">
        <f t="shared" si="35"/>
        <v>372680</v>
      </c>
      <c r="AC117" s="108">
        <f t="shared" si="36"/>
        <v>2633.4</v>
      </c>
      <c r="AD117" s="107">
        <f t="shared" si="37"/>
        <v>2.2222222222222223E-2</v>
      </c>
      <c r="AE117" s="106">
        <f t="shared" si="38"/>
        <v>58.52</v>
      </c>
      <c r="AF117" s="105">
        <f t="shared" si="39"/>
        <v>2457.84</v>
      </c>
      <c r="AG117" s="105">
        <f t="shared" si="40"/>
        <v>314.16000000000003</v>
      </c>
      <c r="AI117" s="21" t="s">
        <v>18933</v>
      </c>
      <c r="AJ117" s="21" t="s">
        <v>530</v>
      </c>
      <c r="AK117" s="21"/>
      <c r="AL117" s="111"/>
    </row>
    <row r="118" spans="1:38" s="88" customFormat="1" hidden="1" x14ac:dyDescent="0.35">
      <c r="A118" s="21">
        <v>10141103</v>
      </c>
      <c r="B118" s="135" t="s">
        <v>19108</v>
      </c>
      <c r="C118" s="259" t="s">
        <v>18022</v>
      </c>
      <c r="D118" s="136" t="s">
        <v>6015</v>
      </c>
      <c r="E118" s="114" t="str">
        <f t="shared" si="27"/>
        <v>MINISUBESTAÇÃO MARCA:EFACEC PTS 70 PTS 70</v>
      </c>
      <c r="F118" s="124" t="s">
        <v>6015</v>
      </c>
      <c r="G118" s="124"/>
      <c r="H118" s="124"/>
      <c r="I118" s="124" t="s">
        <v>571</v>
      </c>
      <c r="J118" s="124">
        <v>500</v>
      </c>
      <c r="K118" s="124">
        <v>11</v>
      </c>
      <c r="L118" s="21">
        <v>0.4</v>
      </c>
      <c r="M118" s="124" t="s">
        <v>514</v>
      </c>
      <c r="N118" s="124">
        <v>1977</v>
      </c>
      <c r="O118" s="116">
        <v>2426</v>
      </c>
      <c r="P118" s="23">
        <f t="shared" si="28"/>
        <v>2426000</v>
      </c>
      <c r="Q118" s="323" t="s">
        <v>27</v>
      </c>
      <c r="R118" s="124"/>
      <c r="U118" s="111">
        <v>45</v>
      </c>
      <c r="V118" s="113">
        <f t="shared" si="29"/>
        <v>377.37777777777774</v>
      </c>
      <c r="W118" s="113">
        <f t="shared" si="30"/>
        <v>2048.6222222222223</v>
      </c>
      <c r="X118" s="112">
        <f t="shared" si="31"/>
        <v>2048622.2222222222</v>
      </c>
      <c r="Y118" s="110">
        <f t="shared" si="41"/>
        <v>5</v>
      </c>
      <c r="Z118" s="109">
        <f t="shared" si="33"/>
        <v>121.30000000000001</v>
      </c>
      <c r="AA118" s="109">
        <f t="shared" si="34"/>
        <v>121300.00000000001</v>
      </c>
      <c r="AB118" s="10">
        <f t="shared" si="35"/>
        <v>377377.77777777775</v>
      </c>
      <c r="AC118" s="108">
        <f t="shared" si="36"/>
        <v>2304.6999999999998</v>
      </c>
      <c r="AD118" s="107">
        <f t="shared" si="37"/>
        <v>2.2222222222222223E-2</v>
      </c>
      <c r="AE118" s="106">
        <f t="shared" si="38"/>
        <v>51.215555555555554</v>
      </c>
      <c r="AF118" s="105">
        <f t="shared" si="39"/>
        <v>2099.8377777777778</v>
      </c>
      <c r="AG118" s="105">
        <f t="shared" si="40"/>
        <v>326.16222222222217</v>
      </c>
      <c r="AI118" s="124"/>
      <c r="AJ118" s="124"/>
      <c r="AK118" s="124" t="s">
        <v>18486</v>
      </c>
      <c r="AL118" s="111"/>
    </row>
    <row r="119" spans="1:38" s="88" customFormat="1" hidden="1" x14ac:dyDescent="0.35">
      <c r="A119" s="21">
        <v>10141103</v>
      </c>
      <c r="B119" s="135" t="s">
        <v>19108</v>
      </c>
      <c r="C119" s="259" t="s">
        <v>18022</v>
      </c>
      <c r="D119" s="22" t="s">
        <v>18929</v>
      </c>
      <c r="E119" s="114" t="str">
        <f t="shared" si="27"/>
        <v>MINISUBESTAÇÃO MARCA:TSA AGXX/PTS0108 AGXX/PTS0108</v>
      </c>
      <c r="F119" s="21" t="s">
        <v>18929</v>
      </c>
      <c r="G119" s="121" t="s">
        <v>18928</v>
      </c>
      <c r="H119" s="121" t="s">
        <v>18927</v>
      </c>
      <c r="I119" s="21" t="s">
        <v>2113</v>
      </c>
      <c r="J119" s="61">
        <v>200</v>
      </c>
      <c r="K119" s="121">
        <v>11</v>
      </c>
      <c r="L119" s="61">
        <v>0.4</v>
      </c>
      <c r="M119" s="61">
        <v>3</v>
      </c>
      <c r="N119" s="61">
        <v>1978</v>
      </c>
      <c r="O119" s="116">
        <v>1733</v>
      </c>
      <c r="P119" s="23">
        <f t="shared" si="28"/>
        <v>1733000</v>
      </c>
      <c r="Q119" s="328" t="s">
        <v>14675</v>
      </c>
      <c r="R119" s="121" t="s">
        <v>18926</v>
      </c>
      <c r="U119" s="111">
        <v>45</v>
      </c>
      <c r="V119" s="113">
        <f t="shared" si="29"/>
        <v>306.1633333333333</v>
      </c>
      <c r="W119" s="113">
        <f t="shared" si="30"/>
        <v>1426.8366666666666</v>
      </c>
      <c r="X119" s="112">
        <f t="shared" si="31"/>
        <v>1426836.6666666665</v>
      </c>
      <c r="Y119" s="110">
        <f t="shared" si="41"/>
        <v>6</v>
      </c>
      <c r="Z119" s="109">
        <f t="shared" si="33"/>
        <v>86.65</v>
      </c>
      <c r="AA119" s="109">
        <f t="shared" si="34"/>
        <v>86650</v>
      </c>
      <c r="AB119" s="10">
        <f t="shared" si="35"/>
        <v>306163.33333333349</v>
      </c>
      <c r="AC119" s="108">
        <f t="shared" si="36"/>
        <v>1646.35</v>
      </c>
      <c r="AD119" s="107">
        <f t="shared" si="37"/>
        <v>2.2222222222222223E-2</v>
      </c>
      <c r="AE119" s="106">
        <f t="shared" si="38"/>
        <v>36.585555555555558</v>
      </c>
      <c r="AF119" s="105">
        <f t="shared" si="39"/>
        <v>1463.4222222222222</v>
      </c>
      <c r="AG119" s="105">
        <f t="shared" si="40"/>
        <v>269.57777777777773</v>
      </c>
      <c r="AI119" s="61" t="s">
        <v>18930</v>
      </c>
      <c r="AJ119" s="21" t="s">
        <v>2113</v>
      </c>
      <c r="AK119" s="21"/>
      <c r="AL119" s="111"/>
    </row>
    <row r="120" spans="1:38" s="88" customFormat="1" hidden="1" x14ac:dyDescent="0.35">
      <c r="A120" s="21">
        <v>10141103</v>
      </c>
      <c r="B120" s="135" t="s">
        <v>19108</v>
      </c>
      <c r="C120" s="259" t="s">
        <v>18022</v>
      </c>
      <c r="D120" s="60"/>
      <c r="E120" s="114" t="str">
        <f t="shared" si="27"/>
        <v xml:space="preserve">MINISUBESTAÇÃO MARCA:HAWKER SIDDELEY SS1 </v>
      </c>
      <c r="F120" s="61" t="s">
        <v>18925</v>
      </c>
      <c r="G120" s="122" t="s">
        <v>18924</v>
      </c>
      <c r="H120" s="122" t="s">
        <v>18923</v>
      </c>
      <c r="I120" s="61" t="s">
        <v>511</v>
      </c>
      <c r="J120" s="61">
        <v>200</v>
      </c>
      <c r="K120" s="61">
        <v>11</v>
      </c>
      <c r="L120" s="61">
        <v>0.4</v>
      </c>
      <c r="M120" s="121">
        <v>3</v>
      </c>
      <c r="N120" s="156">
        <v>1978</v>
      </c>
      <c r="O120" s="116">
        <v>1733</v>
      </c>
      <c r="P120" s="23">
        <f t="shared" si="28"/>
        <v>1733000</v>
      </c>
      <c r="Q120" s="329" t="s">
        <v>14559</v>
      </c>
      <c r="R120" s="156" t="s">
        <v>18922</v>
      </c>
      <c r="U120" s="111">
        <v>45</v>
      </c>
      <c r="V120" s="113">
        <f t="shared" si="29"/>
        <v>306.1633333333333</v>
      </c>
      <c r="W120" s="113">
        <f t="shared" si="30"/>
        <v>1426.8366666666666</v>
      </c>
      <c r="X120" s="112">
        <f t="shared" si="31"/>
        <v>1426836.6666666665</v>
      </c>
      <c r="Y120" s="110">
        <f t="shared" si="41"/>
        <v>6</v>
      </c>
      <c r="Z120" s="109">
        <f t="shared" si="33"/>
        <v>86.65</v>
      </c>
      <c r="AA120" s="109">
        <f t="shared" si="34"/>
        <v>86650</v>
      </c>
      <c r="AB120" s="10">
        <f t="shared" si="35"/>
        <v>306163.33333333349</v>
      </c>
      <c r="AC120" s="108">
        <f t="shared" si="36"/>
        <v>1646.35</v>
      </c>
      <c r="AD120" s="107">
        <f t="shared" si="37"/>
        <v>2.2222222222222223E-2</v>
      </c>
      <c r="AE120" s="106">
        <f t="shared" si="38"/>
        <v>36.585555555555558</v>
      </c>
      <c r="AF120" s="105">
        <f t="shared" si="39"/>
        <v>1463.4222222222222</v>
      </c>
      <c r="AG120" s="105">
        <f t="shared" si="40"/>
        <v>269.57777777777773</v>
      </c>
      <c r="AI120" s="61"/>
      <c r="AJ120" s="61"/>
      <c r="AK120" s="61"/>
      <c r="AL120" s="111"/>
    </row>
    <row r="121" spans="1:38" s="88" customFormat="1" hidden="1" x14ac:dyDescent="0.35">
      <c r="A121" s="21">
        <v>10141103</v>
      </c>
      <c r="B121" s="135" t="s">
        <v>19108</v>
      </c>
      <c r="C121" s="259" t="s">
        <v>18022</v>
      </c>
      <c r="D121" s="136" t="s">
        <v>10366</v>
      </c>
      <c r="E121" s="114" t="str">
        <f t="shared" si="27"/>
        <v>MINISUBESTAÇÃO MARCA:EFACEC PT 12 PT 12</v>
      </c>
      <c r="F121" s="124" t="s">
        <v>10366</v>
      </c>
      <c r="G121" s="124"/>
      <c r="H121" s="124"/>
      <c r="I121" s="124" t="s">
        <v>571</v>
      </c>
      <c r="J121" s="124">
        <v>630</v>
      </c>
      <c r="K121" s="124">
        <v>11</v>
      </c>
      <c r="L121" s="21">
        <v>0.4</v>
      </c>
      <c r="M121" s="124" t="s">
        <v>514</v>
      </c>
      <c r="N121" s="124">
        <v>1980</v>
      </c>
      <c r="O121" s="116">
        <v>2772</v>
      </c>
      <c r="P121" s="23">
        <f t="shared" si="28"/>
        <v>2772000</v>
      </c>
      <c r="Q121" s="323" t="s">
        <v>27</v>
      </c>
      <c r="R121" s="124"/>
      <c r="U121" s="111">
        <v>45</v>
      </c>
      <c r="V121" s="113">
        <f t="shared" si="29"/>
        <v>606.76</v>
      </c>
      <c r="W121" s="113">
        <f t="shared" si="30"/>
        <v>2165.2399999999998</v>
      </c>
      <c r="X121" s="112">
        <f t="shared" si="31"/>
        <v>2165240</v>
      </c>
      <c r="Y121" s="110">
        <f t="shared" si="41"/>
        <v>8</v>
      </c>
      <c r="Z121" s="109">
        <f t="shared" si="33"/>
        <v>138.6</v>
      </c>
      <c r="AA121" s="109">
        <f t="shared" si="34"/>
        <v>138600</v>
      </c>
      <c r="AB121" s="10">
        <f t="shared" si="35"/>
        <v>606760</v>
      </c>
      <c r="AC121" s="108">
        <f t="shared" si="36"/>
        <v>2633.4</v>
      </c>
      <c r="AD121" s="107">
        <f t="shared" si="37"/>
        <v>2.2222222222222223E-2</v>
      </c>
      <c r="AE121" s="106">
        <f t="shared" si="38"/>
        <v>58.52</v>
      </c>
      <c r="AF121" s="105">
        <f t="shared" si="39"/>
        <v>2223.7599999999998</v>
      </c>
      <c r="AG121" s="105">
        <f t="shared" si="40"/>
        <v>548.24</v>
      </c>
      <c r="AI121" s="124"/>
      <c r="AJ121" s="124"/>
      <c r="AK121" s="124" t="s">
        <v>18921</v>
      </c>
      <c r="AL121" s="111"/>
    </row>
    <row r="122" spans="1:38" s="88" customFormat="1" hidden="1" x14ac:dyDescent="0.35">
      <c r="A122" s="21">
        <v>10141103</v>
      </c>
      <c r="B122" s="135" t="s">
        <v>19108</v>
      </c>
      <c r="C122" s="259" t="s">
        <v>18022</v>
      </c>
      <c r="D122" s="193" t="s">
        <v>18920</v>
      </c>
      <c r="E122" s="114" t="str">
        <f t="shared" si="27"/>
        <v>MINISUBESTAÇÃO MARCA:Motra  PTS 138</v>
      </c>
      <c r="F122" s="111"/>
      <c r="G122" s="133" t="s">
        <v>18919</v>
      </c>
      <c r="H122" s="133" t="s">
        <v>18918</v>
      </c>
      <c r="I122" s="21" t="s">
        <v>494</v>
      </c>
      <c r="J122" s="21">
        <v>800</v>
      </c>
      <c r="K122" s="21">
        <v>11</v>
      </c>
      <c r="L122" s="21" t="s">
        <v>510</v>
      </c>
      <c r="M122" s="124" t="s">
        <v>516</v>
      </c>
      <c r="N122" s="21">
        <v>1981</v>
      </c>
      <c r="O122" s="116">
        <v>3119</v>
      </c>
      <c r="P122" s="23">
        <f t="shared" si="28"/>
        <v>3119000</v>
      </c>
      <c r="Q122" s="322" t="s">
        <v>14692</v>
      </c>
      <c r="R122" s="21" t="s">
        <v>18917</v>
      </c>
      <c r="U122" s="111">
        <v>45</v>
      </c>
      <c r="V122" s="113">
        <f t="shared" si="29"/>
        <v>748.56000000000006</v>
      </c>
      <c r="W122" s="113">
        <f t="shared" si="30"/>
        <v>2370.44</v>
      </c>
      <c r="X122" s="112">
        <f t="shared" si="31"/>
        <v>2370440</v>
      </c>
      <c r="Y122" s="110">
        <f t="shared" si="41"/>
        <v>9</v>
      </c>
      <c r="Z122" s="109">
        <f t="shared" si="33"/>
        <v>155.95000000000002</v>
      </c>
      <c r="AA122" s="109">
        <f t="shared" si="34"/>
        <v>155950.00000000003</v>
      </c>
      <c r="AB122" s="10">
        <f t="shared" si="35"/>
        <v>748560</v>
      </c>
      <c r="AC122" s="108">
        <f t="shared" si="36"/>
        <v>2963.05</v>
      </c>
      <c r="AD122" s="107">
        <f t="shared" si="37"/>
        <v>2.2222222222222223E-2</v>
      </c>
      <c r="AE122" s="106">
        <f t="shared" si="38"/>
        <v>65.845555555555563</v>
      </c>
      <c r="AF122" s="105">
        <f t="shared" si="39"/>
        <v>2436.2855555555557</v>
      </c>
      <c r="AG122" s="105">
        <f t="shared" si="40"/>
        <v>682.71444444444455</v>
      </c>
      <c r="AI122" s="111"/>
      <c r="AJ122" s="111"/>
      <c r="AK122" s="111"/>
      <c r="AL122" s="111"/>
    </row>
    <row r="123" spans="1:38" s="88" customFormat="1" hidden="1" x14ac:dyDescent="0.35">
      <c r="A123" s="21">
        <v>10141103</v>
      </c>
      <c r="B123" s="135" t="s">
        <v>19108</v>
      </c>
      <c r="C123" s="259" t="s">
        <v>18022</v>
      </c>
      <c r="D123" s="193" t="s">
        <v>18920</v>
      </c>
      <c r="E123" s="114" t="str">
        <f t="shared" si="27"/>
        <v>MINISUBESTAÇÃO MARCA:Motra  PTS 138</v>
      </c>
      <c r="F123" s="111"/>
      <c r="G123" s="133" t="s">
        <v>18919</v>
      </c>
      <c r="H123" s="133" t="s">
        <v>18918</v>
      </c>
      <c r="I123" s="21" t="s">
        <v>494</v>
      </c>
      <c r="J123" s="21">
        <v>800</v>
      </c>
      <c r="K123" s="21">
        <v>11</v>
      </c>
      <c r="L123" s="21" t="s">
        <v>510</v>
      </c>
      <c r="M123" s="124" t="s">
        <v>516</v>
      </c>
      <c r="N123" s="21">
        <v>1981</v>
      </c>
      <c r="O123" s="116">
        <v>3119</v>
      </c>
      <c r="P123" s="23">
        <f t="shared" si="28"/>
        <v>3119000</v>
      </c>
      <c r="Q123" s="322" t="s">
        <v>14692</v>
      </c>
      <c r="R123" s="21" t="s">
        <v>18917</v>
      </c>
      <c r="U123" s="111">
        <v>45</v>
      </c>
      <c r="V123" s="113">
        <f t="shared" si="29"/>
        <v>748.56000000000006</v>
      </c>
      <c r="W123" s="113">
        <f t="shared" si="30"/>
        <v>2370.44</v>
      </c>
      <c r="X123" s="112">
        <f t="shared" si="31"/>
        <v>2370440</v>
      </c>
      <c r="Y123" s="110">
        <f t="shared" si="41"/>
        <v>9</v>
      </c>
      <c r="Z123" s="109">
        <f t="shared" si="33"/>
        <v>155.95000000000002</v>
      </c>
      <c r="AA123" s="109">
        <f t="shared" si="34"/>
        <v>155950.00000000003</v>
      </c>
      <c r="AB123" s="10">
        <f t="shared" si="35"/>
        <v>748560</v>
      </c>
      <c r="AC123" s="108">
        <f t="shared" si="36"/>
        <v>2963.05</v>
      </c>
      <c r="AD123" s="107">
        <f t="shared" si="37"/>
        <v>2.2222222222222223E-2</v>
      </c>
      <c r="AE123" s="106">
        <f t="shared" si="38"/>
        <v>65.845555555555563</v>
      </c>
      <c r="AF123" s="105">
        <f t="shared" si="39"/>
        <v>2436.2855555555557</v>
      </c>
      <c r="AG123" s="105">
        <f t="shared" si="40"/>
        <v>682.71444444444455</v>
      </c>
      <c r="AI123" s="111"/>
      <c r="AJ123" s="111"/>
      <c r="AK123" s="111"/>
      <c r="AL123" s="111"/>
    </row>
    <row r="124" spans="1:38" s="88" customFormat="1" hidden="1" x14ac:dyDescent="0.35">
      <c r="A124" s="21">
        <v>10141103</v>
      </c>
      <c r="B124" s="135" t="s">
        <v>19108</v>
      </c>
      <c r="C124" s="259" t="s">
        <v>18022</v>
      </c>
      <c r="D124" s="193" t="s">
        <v>18916</v>
      </c>
      <c r="E124" s="114" t="str">
        <f t="shared" si="27"/>
        <v>MINISUBESTAÇÃO MARCA:Motra  PTS 101</v>
      </c>
      <c r="F124" s="21"/>
      <c r="G124" s="133" t="s">
        <v>18915</v>
      </c>
      <c r="H124" s="133" t="s">
        <v>18914</v>
      </c>
      <c r="I124" s="21" t="s">
        <v>494</v>
      </c>
      <c r="J124" s="21">
        <v>800</v>
      </c>
      <c r="K124" s="21">
        <v>11</v>
      </c>
      <c r="L124" s="21" t="s">
        <v>510</v>
      </c>
      <c r="M124" s="124" t="s">
        <v>516</v>
      </c>
      <c r="N124" s="21">
        <v>1981</v>
      </c>
      <c r="O124" s="116">
        <v>3119</v>
      </c>
      <c r="P124" s="23">
        <f t="shared" si="28"/>
        <v>3119000</v>
      </c>
      <c r="Q124" s="322" t="s">
        <v>14692</v>
      </c>
      <c r="R124" s="21" t="s">
        <v>18913</v>
      </c>
      <c r="U124" s="111">
        <v>45</v>
      </c>
      <c r="V124" s="113">
        <f t="shared" si="29"/>
        <v>748.56000000000006</v>
      </c>
      <c r="W124" s="113">
        <f t="shared" si="30"/>
        <v>2370.44</v>
      </c>
      <c r="X124" s="112">
        <f t="shared" si="31"/>
        <v>2370440</v>
      </c>
      <c r="Y124" s="110">
        <f t="shared" si="41"/>
        <v>9</v>
      </c>
      <c r="Z124" s="109">
        <f t="shared" si="33"/>
        <v>155.95000000000002</v>
      </c>
      <c r="AA124" s="109">
        <f t="shared" si="34"/>
        <v>155950.00000000003</v>
      </c>
      <c r="AB124" s="10">
        <f t="shared" si="35"/>
        <v>748560</v>
      </c>
      <c r="AC124" s="108">
        <f t="shared" si="36"/>
        <v>2963.05</v>
      </c>
      <c r="AD124" s="107">
        <f t="shared" si="37"/>
        <v>2.2222222222222223E-2</v>
      </c>
      <c r="AE124" s="106">
        <f t="shared" si="38"/>
        <v>65.845555555555563</v>
      </c>
      <c r="AF124" s="105">
        <f t="shared" si="39"/>
        <v>2436.2855555555557</v>
      </c>
      <c r="AG124" s="105">
        <f t="shared" si="40"/>
        <v>682.71444444444455</v>
      </c>
      <c r="AI124" s="21"/>
      <c r="AJ124" s="21"/>
      <c r="AK124" s="21"/>
      <c r="AL124" s="111"/>
    </row>
    <row r="125" spans="1:38" s="88" customFormat="1" hidden="1" x14ac:dyDescent="0.35">
      <c r="A125" s="21">
        <v>10141103</v>
      </c>
      <c r="B125" s="135" t="s">
        <v>19108</v>
      </c>
      <c r="C125" s="259" t="s">
        <v>18022</v>
      </c>
      <c r="D125" s="193" t="s">
        <v>18912</v>
      </c>
      <c r="E125" s="114" t="str">
        <f t="shared" si="27"/>
        <v>MINISUBESTAÇÃO MARCA:  PT 256</v>
      </c>
      <c r="F125" s="21"/>
      <c r="G125" s="133" t="s">
        <v>18911</v>
      </c>
      <c r="H125" s="133" t="s">
        <v>18910</v>
      </c>
      <c r="I125" s="21" t="s">
        <v>494</v>
      </c>
      <c r="J125" s="21">
        <v>800</v>
      </c>
      <c r="K125" s="21">
        <v>11</v>
      </c>
      <c r="L125" s="21" t="s">
        <v>510</v>
      </c>
      <c r="M125" s="124" t="s">
        <v>516</v>
      </c>
      <c r="N125" s="21">
        <v>1981</v>
      </c>
      <c r="O125" s="116">
        <v>3119</v>
      </c>
      <c r="P125" s="23">
        <f t="shared" si="28"/>
        <v>3119000</v>
      </c>
      <c r="Q125" s="322"/>
      <c r="R125" s="21"/>
      <c r="U125" s="111">
        <v>45</v>
      </c>
      <c r="V125" s="113">
        <f t="shared" si="29"/>
        <v>748.56000000000006</v>
      </c>
      <c r="W125" s="113">
        <f t="shared" si="30"/>
        <v>2370.44</v>
      </c>
      <c r="X125" s="112">
        <f t="shared" si="31"/>
        <v>2370440</v>
      </c>
      <c r="Y125" s="110">
        <f t="shared" si="41"/>
        <v>9</v>
      </c>
      <c r="Z125" s="109">
        <f t="shared" si="33"/>
        <v>155.95000000000002</v>
      </c>
      <c r="AA125" s="109">
        <f t="shared" si="34"/>
        <v>155950.00000000003</v>
      </c>
      <c r="AB125" s="10">
        <f t="shared" si="35"/>
        <v>748560</v>
      </c>
      <c r="AC125" s="108">
        <f t="shared" si="36"/>
        <v>2963.05</v>
      </c>
      <c r="AD125" s="107">
        <f t="shared" si="37"/>
        <v>2.2222222222222223E-2</v>
      </c>
      <c r="AE125" s="106">
        <f t="shared" si="38"/>
        <v>65.845555555555563</v>
      </c>
      <c r="AF125" s="105">
        <f t="shared" si="39"/>
        <v>2436.2855555555557</v>
      </c>
      <c r="AG125" s="105">
        <f t="shared" si="40"/>
        <v>682.71444444444455</v>
      </c>
      <c r="AI125" s="21"/>
      <c r="AJ125" s="21"/>
      <c r="AK125" s="21"/>
      <c r="AL125" s="111"/>
    </row>
    <row r="126" spans="1:38" s="88" customFormat="1" hidden="1" x14ac:dyDescent="0.35">
      <c r="A126" s="21">
        <v>10141103</v>
      </c>
      <c r="B126" s="135" t="s">
        <v>19108</v>
      </c>
      <c r="C126" s="259" t="s">
        <v>18022</v>
      </c>
      <c r="D126" s="193" t="s">
        <v>8387</v>
      </c>
      <c r="E126" s="114" t="str">
        <f t="shared" si="27"/>
        <v>MINISUBESTAÇÃO MARCA:  PT 126</v>
      </c>
      <c r="F126" s="21"/>
      <c r="G126" s="133" t="s">
        <v>18909</v>
      </c>
      <c r="H126" s="133" t="s">
        <v>18908</v>
      </c>
      <c r="I126" s="21" t="s">
        <v>494</v>
      </c>
      <c r="J126" s="21">
        <v>800</v>
      </c>
      <c r="K126" s="21">
        <v>11</v>
      </c>
      <c r="L126" s="21" t="s">
        <v>510</v>
      </c>
      <c r="M126" s="124" t="s">
        <v>516</v>
      </c>
      <c r="N126" s="21">
        <v>1981</v>
      </c>
      <c r="O126" s="116">
        <v>3119</v>
      </c>
      <c r="P126" s="23">
        <f t="shared" si="28"/>
        <v>3119000</v>
      </c>
      <c r="Q126" s="322"/>
      <c r="R126" s="21"/>
      <c r="U126" s="111">
        <v>45</v>
      </c>
      <c r="V126" s="113">
        <f t="shared" si="29"/>
        <v>748.56000000000006</v>
      </c>
      <c r="W126" s="113">
        <f t="shared" si="30"/>
        <v>2370.44</v>
      </c>
      <c r="X126" s="112">
        <f t="shared" si="31"/>
        <v>2370440</v>
      </c>
      <c r="Y126" s="110">
        <f t="shared" si="41"/>
        <v>9</v>
      </c>
      <c r="Z126" s="109">
        <f t="shared" si="33"/>
        <v>155.95000000000002</v>
      </c>
      <c r="AA126" s="109">
        <f t="shared" si="34"/>
        <v>155950.00000000003</v>
      </c>
      <c r="AB126" s="10">
        <f t="shared" si="35"/>
        <v>748560</v>
      </c>
      <c r="AC126" s="108">
        <f t="shared" si="36"/>
        <v>2963.05</v>
      </c>
      <c r="AD126" s="107">
        <f t="shared" si="37"/>
        <v>2.2222222222222223E-2</v>
      </c>
      <c r="AE126" s="106">
        <f t="shared" si="38"/>
        <v>65.845555555555563</v>
      </c>
      <c r="AF126" s="105">
        <f t="shared" si="39"/>
        <v>2436.2855555555557</v>
      </c>
      <c r="AG126" s="105">
        <f t="shared" si="40"/>
        <v>682.71444444444455</v>
      </c>
      <c r="AI126" s="21"/>
      <c r="AJ126" s="21"/>
      <c r="AK126" s="21"/>
      <c r="AL126" s="111"/>
    </row>
    <row r="127" spans="1:38" s="88" customFormat="1" hidden="1" x14ac:dyDescent="0.35">
      <c r="A127" s="21">
        <v>10141103</v>
      </c>
      <c r="B127" s="135" t="s">
        <v>19108</v>
      </c>
      <c r="C127" s="259" t="s">
        <v>18022</v>
      </c>
      <c r="D127" s="193" t="s">
        <v>13020</v>
      </c>
      <c r="E127" s="114" t="str">
        <f t="shared" si="27"/>
        <v>MINISUBESTAÇÃO MARCA:  PT 339</v>
      </c>
      <c r="F127" s="21"/>
      <c r="G127" s="133" t="s">
        <v>18907</v>
      </c>
      <c r="H127" s="133" t="s">
        <v>18906</v>
      </c>
      <c r="I127" s="21" t="s">
        <v>494</v>
      </c>
      <c r="J127" s="21">
        <v>800</v>
      </c>
      <c r="K127" s="21">
        <v>11</v>
      </c>
      <c r="L127" s="21" t="s">
        <v>510</v>
      </c>
      <c r="M127" s="124" t="s">
        <v>516</v>
      </c>
      <c r="N127" s="21">
        <v>1981</v>
      </c>
      <c r="O127" s="116">
        <v>3119</v>
      </c>
      <c r="P127" s="23">
        <f t="shared" si="28"/>
        <v>3119000</v>
      </c>
      <c r="Q127" s="322"/>
      <c r="R127" s="21"/>
      <c r="U127" s="111">
        <v>45</v>
      </c>
      <c r="V127" s="113">
        <f t="shared" si="29"/>
        <v>748.56000000000006</v>
      </c>
      <c r="W127" s="113">
        <f t="shared" si="30"/>
        <v>2370.44</v>
      </c>
      <c r="X127" s="112">
        <f t="shared" si="31"/>
        <v>2370440</v>
      </c>
      <c r="Y127" s="110">
        <f t="shared" si="41"/>
        <v>9</v>
      </c>
      <c r="Z127" s="109">
        <f t="shared" si="33"/>
        <v>155.95000000000002</v>
      </c>
      <c r="AA127" s="109">
        <f t="shared" si="34"/>
        <v>155950.00000000003</v>
      </c>
      <c r="AB127" s="10">
        <f t="shared" si="35"/>
        <v>748560</v>
      </c>
      <c r="AC127" s="108">
        <f t="shared" si="36"/>
        <v>2963.05</v>
      </c>
      <c r="AD127" s="107">
        <f t="shared" si="37"/>
        <v>2.2222222222222223E-2</v>
      </c>
      <c r="AE127" s="106">
        <f t="shared" si="38"/>
        <v>65.845555555555563</v>
      </c>
      <c r="AF127" s="105">
        <f t="shared" si="39"/>
        <v>2436.2855555555557</v>
      </c>
      <c r="AG127" s="105">
        <f t="shared" si="40"/>
        <v>682.71444444444455</v>
      </c>
      <c r="AI127" s="21"/>
      <c r="AJ127" s="21"/>
      <c r="AK127" s="21"/>
      <c r="AL127" s="111"/>
    </row>
    <row r="128" spans="1:38" s="88" customFormat="1" hidden="1" x14ac:dyDescent="0.35">
      <c r="A128" s="21">
        <v>10141103</v>
      </c>
      <c r="B128" s="135" t="s">
        <v>19108</v>
      </c>
      <c r="C128" s="259" t="s">
        <v>18022</v>
      </c>
      <c r="D128" s="193" t="s">
        <v>18905</v>
      </c>
      <c r="E128" s="114" t="str">
        <f t="shared" si="27"/>
        <v>MINISUBESTAÇÃO MARCA:  PT 182</v>
      </c>
      <c r="F128" s="21"/>
      <c r="G128" s="133" t="s">
        <v>18904</v>
      </c>
      <c r="H128" s="133" t="s">
        <v>18903</v>
      </c>
      <c r="I128" s="21" t="s">
        <v>494</v>
      </c>
      <c r="J128" s="21">
        <v>800</v>
      </c>
      <c r="K128" s="21">
        <v>11</v>
      </c>
      <c r="L128" s="21" t="s">
        <v>510</v>
      </c>
      <c r="M128" s="124" t="s">
        <v>516</v>
      </c>
      <c r="N128" s="21">
        <v>1981</v>
      </c>
      <c r="O128" s="116">
        <v>3119</v>
      </c>
      <c r="P128" s="23">
        <f t="shared" si="28"/>
        <v>3119000</v>
      </c>
      <c r="Q128" s="322"/>
      <c r="R128" s="21"/>
      <c r="U128" s="111">
        <v>45</v>
      </c>
      <c r="V128" s="113">
        <f t="shared" si="29"/>
        <v>748.56000000000006</v>
      </c>
      <c r="W128" s="113">
        <f t="shared" si="30"/>
        <v>2370.44</v>
      </c>
      <c r="X128" s="112">
        <f t="shared" si="31"/>
        <v>2370440</v>
      </c>
      <c r="Y128" s="110">
        <f t="shared" ref="Y128:Y156" si="42">(U128-(2017-N128))</f>
        <v>9</v>
      </c>
      <c r="Z128" s="109">
        <f t="shared" si="33"/>
        <v>155.95000000000002</v>
      </c>
      <c r="AA128" s="109">
        <f t="shared" si="34"/>
        <v>155950.00000000003</v>
      </c>
      <c r="AB128" s="10">
        <f t="shared" si="35"/>
        <v>748560</v>
      </c>
      <c r="AC128" s="108">
        <f t="shared" si="36"/>
        <v>2963.05</v>
      </c>
      <c r="AD128" s="107">
        <f t="shared" si="37"/>
        <v>2.2222222222222223E-2</v>
      </c>
      <c r="AE128" s="106">
        <f t="shared" si="38"/>
        <v>65.845555555555563</v>
      </c>
      <c r="AF128" s="105">
        <f t="shared" si="39"/>
        <v>2436.2855555555557</v>
      </c>
      <c r="AG128" s="105">
        <f t="shared" si="40"/>
        <v>682.71444444444455</v>
      </c>
      <c r="AI128" s="21"/>
      <c r="AJ128" s="21"/>
      <c r="AK128" s="21"/>
      <c r="AL128" s="111"/>
    </row>
    <row r="129" spans="1:38" s="88" customFormat="1" hidden="1" x14ac:dyDescent="0.35">
      <c r="A129" s="21">
        <v>10141103</v>
      </c>
      <c r="B129" s="135" t="s">
        <v>19108</v>
      </c>
      <c r="C129" s="259" t="s">
        <v>18022</v>
      </c>
      <c r="D129" s="193" t="s">
        <v>18902</v>
      </c>
      <c r="E129" s="114" t="str">
        <f t="shared" si="27"/>
        <v>MINISUBESTAÇÃO MARCA:  Mini PS MBWE</v>
      </c>
      <c r="F129" s="21"/>
      <c r="G129" s="133" t="s">
        <v>18901</v>
      </c>
      <c r="H129" s="133" t="s">
        <v>18900</v>
      </c>
      <c r="I129" s="21" t="s">
        <v>494</v>
      </c>
      <c r="J129" s="21">
        <v>800</v>
      </c>
      <c r="K129" s="21">
        <v>11</v>
      </c>
      <c r="L129" s="21" t="s">
        <v>510</v>
      </c>
      <c r="M129" s="124" t="s">
        <v>516</v>
      </c>
      <c r="N129" s="21">
        <v>1981</v>
      </c>
      <c r="O129" s="116">
        <v>3119</v>
      </c>
      <c r="P129" s="23">
        <f t="shared" si="28"/>
        <v>3119000</v>
      </c>
      <c r="Q129" s="322"/>
      <c r="R129" s="21"/>
      <c r="U129" s="111">
        <v>45</v>
      </c>
      <c r="V129" s="113">
        <f t="shared" si="29"/>
        <v>748.56000000000006</v>
      </c>
      <c r="W129" s="113">
        <f t="shared" si="30"/>
        <v>2370.44</v>
      </c>
      <c r="X129" s="112">
        <f t="shared" si="31"/>
        <v>2370440</v>
      </c>
      <c r="Y129" s="110">
        <f t="shared" si="42"/>
        <v>9</v>
      </c>
      <c r="Z129" s="109">
        <f t="shared" si="33"/>
        <v>155.95000000000002</v>
      </c>
      <c r="AA129" s="109">
        <f t="shared" si="34"/>
        <v>155950.00000000003</v>
      </c>
      <c r="AB129" s="10">
        <f t="shared" si="35"/>
        <v>748560</v>
      </c>
      <c r="AC129" s="108">
        <f t="shared" si="36"/>
        <v>2963.05</v>
      </c>
      <c r="AD129" s="107">
        <f t="shared" si="37"/>
        <v>2.2222222222222223E-2</v>
      </c>
      <c r="AE129" s="106">
        <f t="shared" si="38"/>
        <v>65.845555555555563</v>
      </c>
      <c r="AF129" s="105">
        <f t="shared" si="39"/>
        <v>2436.2855555555557</v>
      </c>
      <c r="AG129" s="105">
        <f t="shared" si="40"/>
        <v>682.71444444444455</v>
      </c>
      <c r="AI129" s="21"/>
      <c r="AJ129" s="21"/>
      <c r="AK129" s="21"/>
      <c r="AL129" s="111"/>
    </row>
    <row r="130" spans="1:38" s="88" customFormat="1" hidden="1" x14ac:dyDescent="0.35">
      <c r="A130" s="21">
        <v>10141103</v>
      </c>
      <c r="B130" s="135" t="s">
        <v>19108</v>
      </c>
      <c r="C130" s="259" t="s">
        <v>18022</v>
      </c>
      <c r="D130" s="193" t="s">
        <v>7621</v>
      </c>
      <c r="E130" s="114" t="str">
        <f t="shared" si="27"/>
        <v>MINISUBESTAÇÃO MARCA:  PT 143</v>
      </c>
      <c r="F130" s="21"/>
      <c r="G130" s="133" t="s">
        <v>18899</v>
      </c>
      <c r="H130" s="133" t="s">
        <v>18898</v>
      </c>
      <c r="I130" s="21" t="s">
        <v>494</v>
      </c>
      <c r="J130" s="21">
        <v>800</v>
      </c>
      <c r="K130" s="21">
        <v>11</v>
      </c>
      <c r="L130" s="21" t="s">
        <v>510</v>
      </c>
      <c r="M130" s="124" t="s">
        <v>516</v>
      </c>
      <c r="N130" s="21">
        <v>1981</v>
      </c>
      <c r="O130" s="116">
        <v>3119</v>
      </c>
      <c r="P130" s="23">
        <f t="shared" si="28"/>
        <v>3119000</v>
      </c>
      <c r="Q130" s="322"/>
      <c r="R130" s="21"/>
      <c r="U130" s="111">
        <v>45</v>
      </c>
      <c r="V130" s="113">
        <f t="shared" si="29"/>
        <v>748.56000000000006</v>
      </c>
      <c r="W130" s="113">
        <f t="shared" si="30"/>
        <v>2370.44</v>
      </c>
      <c r="X130" s="112">
        <f t="shared" si="31"/>
        <v>2370440</v>
      </c>
      <c r="Y130" s="110">
        <f t="shared" si="42"/>
        <v>9</v>
      </c>
      <c r="Z130" s="109">
        <f t="shared" si="33"/>
        <v>155.95000000000002</v>
      </c>
      <c r="AA130" s="109">
        <f t="shared" si="34"/>
        <v>155950.00000000003</v>
      </c>
      <c r="AB130" s="10">
        <f t="shared" si="35"/>
        <v>748560</v>
      </c>
      <c r="AC130" s="108">
        <f t="shared" si="36"/>
        <v>2963.05</v>
      </c>
      <c r="AD130" s="107">
        <f t="shared" si="37"/>
        <v>2.2222222222222223E-2</v>
      </c>
      <c r="AE130" s="106">
        <f t="shared" si="38"/>
        <v>65.845555555555563</v>
      </c>
      <c r="AF130" s="105">
        <f t="shared" si="39"/>
        <v>2436.2855555555557</v>
      </c>
      <c r="AG130" s="105">
        <f t="shared" si="40"/>
        <v>682.71444444444455</v>
      </c>
      <c r="AI130" s="21"/>
      <c r="AJ130" s="21"/>
      <c r="AK130" s="21"/>
      <c r="AL130" s="111"/>
    </row>
    <row r="131" spans="1:38" s="88" customFormat="1" hidden="1" x14ac:dyDescent="0.35">
      <c r="A131" s="21">
        <v>10141103</v>
      </c>
      <c r="B131" s="135" t="s">
        <v>19108</v>
      </c>
      <c r="C131" s="259" t="s">
        <v>18022</v>
      </c>
      <c r="D131" s="193" t="s">
        <v>2615</v>
      </c>
      <c r="E131" s="114" t="str">
        <f t="shared" si="27"/>
        <v>MINISUBESTAÇÃO MARCA:  PT ?</v>
      </c>
      <c r="F131" s="21"/>
      <c r="G131" s="133" t="s">
        <v>18897</v>
      </c>
      <c r="H131" s="133" t="s">
        <v>18896</v>
      </c>
      <c r="I131" s="21" t="s">
        <v>494</v>
      </c>
      <c r="J131" s="21">
        <v>800</v>
      </c>
      <c r="K131" s="21">
        <v>11</v>
      </c>
      <c r="L131" s="21" t="s">
        <v>510</v>
      </c>
      <c r="M131" s="124" t="s">
        <v>516</v>
      </c>
      <c r="N131" s="21">
        <v>1981</v>
      </c>
      <c r="O131" s="116">
        <v>3119</v>
      </c>
      <c r="P131" s="23">
        <f t="shared" si="28"/>
        <v>3119000</v>
      </c>
      <c r="Q131" s="322"/>
      <c r="R131" s="21"/>
      <c r="U131" s="111">
        <v>45</v>
      </c>
      <c r="V131" s="113">
        <f t="shared" si="29"/>
        <v>748.56000000000006</v>
      </c>
      <c r="W131" s="113">
        <f t="shared" si="30"/>
        <v>2370.44</v>
      </c>
      <c r="X131" s="112">
        <f t="shared" si="31"/>
        <v>2370440</v>
      </c>
      <c r="Y131" s="110">
        <f t="shared" si="42"/>
        <v>9</v>
      </c>
      <c r="Z131" s="109">
        <f t="shared" si="33"/>
        <v>155.95000000000002</v>
      </c>
      <c r="AA131" s="109">
        <f t="shared" si="34"/>
        <v>155950.00000000003</v>
      </c>
      <c r="AB131" s="10">
        <f t="shared" si="35"/>
        <v>748560</v>
      </c>
      <c r="AC131" s="108">
        <f t="shared" si="36"/>
        <v>2963.05</v>
      </c>
      <c r="AD131" s="107">
        <f t="shared" si="37"/>
        <v>2.2222222222222223E-2</v>
      </c>
      <c r="AE131" s="106">
        <f t="shared" si="38"/>
        <v>65.845555555555563</v>
      </c>
      <c r="AF131" s="105">
        <f t="shared" si="39"/>
        <v>2436.2855555555557</v>
      </c>
      <c r="AG131" s="105">
        <f t="shared" si="40"/>
        <v>682.71444444444455</v>
      </c>
      <c r="AI131" s="21"/>
      <c r="AJ131" s="21"/>
      <c r="AK131" s="21"/>
      <c r="AL131" s="111"/>
    </row>
    <row r="132" spans="1:38" s="88" customFormat="1" hidden="1" x14ac:dyDescent="0.35">
      <c r="A132" s="21">
        <v>10141103</v>
      </c>
      <c r="B132" s="135" t="s">
        <v>19108</v>
      </c>
      <c r="C132" s="259" t="s">
        <v>18022</v>
      </c>
      <c r="D132" s="60"/>
      <c r="E132" s="114" t="str">
        <f t="shared" si="27"/>
        <v xml:space="preserve">MINISUBESTAÇÃO MARCA:ASEA PS1 OUTDOOR </v>
      </c>
      <c r="F132" s="61" t="s">
        <v>18895</v>
      </c>
      <c r="G132" s="122" t="s">
        <v>18026</v>
      </c>
      <c r="H132" s="122" t="s">
        <v>18025</v>
      </c>
      <c r="I132" s="61" t="s">
        <v>511</v>
      </c>
      <c r="J132" s="61">
        <v>200</v>
      </c>
      <c r="K132" s="61">
        <v>33</v>
      </c>
      <c r="L132" s="61">
        <v>0.4</v>
      </c>
      <c r="M132" s="121">
        <v>3</v>
      </c>
      <c r="N132" s="156">
        <v>1981</v>
      </c>
      <c r="O132" s="116">
        <v>3638</v>
      </c>
      <c r="P132" s="23">
        <f t="shared" si="28"/>
        <v>3638000</v>
      </c>
      <c r="Q132" s="329" t="s">
        <v>18</v>
      </c>
      <c r="R132" s="156">
        <v>7260877</v>
      </c>
      <c r="U132" s="111">
        <v>45</v>
      </c>
      <c r="V132" s="113">
        <f t="shared" si="29"/>
        <v>873.12</v>
      </c>
      <c r="W132" s="113">
        <f t="shared" si="30"/>
        <v>2764.88</v>
      </c>
      <c r="X132" s="112">
        <f t="shared" si="31"/>
        <v>2764880</v>
      </c>
      <c r="Y132" s="110">
        <f t="shared" si="42"/>
        <v>9</v>
      </c>
      <c r="Z132" s="109">
        <f t="shared" si="33"/>
        <v>181.9</v>
      </c>
      <c r="AA132" s="109">
        <f t="shared" si="34"/>
        <v>181900</v>
      </c>
      <c r="AB132" s="10">
        <f t="shared" si="35"/>
        <v>873120</v>
      </c>
      <c r="AC132" s="108">
        <f t="shared" si="36"/>
        <v>3456.1</v>
      </c>
      <c r="AD132" s="107">
        <f t="shared" si="37"/>
        <v>2.2222222222222223E-2</v>
      </c>
      <c r="AE132" s="106">
        <f t="shared" si="38"/>
        <v>76.802222222222227</v>
      </c>
      <c r="AF132" s="105">
        <f t="shared" si="39"/>
        <v>2841.6822222222222</v>
      </c>
      <c r="AG132" s="105">
        <f t="shared" si="40"/>
        <v>796.31777777777779</v>
      </c>
      <c r="AI132" s="61"/>
      <c r="AJ132" s="61"/>
      <c r="AK132" s="61"/>
      <c r="AL132" s="111"/>
    </row>
    <row r="133" spans="1:38" s="88" customFormat="1" hidden="1" x14ac:dyDescent="0.35">
      <c r="A133" s="21">
        <v>10141103</v>
      </c>
      <c r="B133" s="135" t="s">
        <v>19108</v>
      </c>
      <c r="C133" s="259" t="s">
        <v>18022</v>
      </c>
      <c r="D133" s="193" t="s">
        <v>16460</v>
      </c>
      <c r="E133" s="114" t="str">
        <f t="shared" si="27"/>
        <v>MINISUBESTAÇÃO MARCA:Hawker Siddeley  PT60</v>
      </c>
      <c r="F133" s="21"/>
      <c r="G133" s="21">
        <v>32.542050099999997</v>
      </c>
      <c r="H133" s="21">
        <v>-25.943615399999999</v>
      </c>
      <c r="I133" s="21" t="s">
        <v>494</v>
      </c>
      <c r="J133" s="21">
        <v>315</v>
      </c>
      <c r="K133" s="21">
        <v>11</v>
      </c>
      <c r="L133" s="21" t="s">
        <v>510</v>
      </c>
      <c r="M133" s="124" t="s">
        <v>516</v>
      </c>
      <c r="N133" s="21">
        <v>1982</v>
      </c>
      <c r="O133" s="116">
        <v>1213</v>
      </c>
      <c r="P133" s="23">
        <f t="shared" si="28"/>
        <v>1213000</v>
      </c>
      <c r="Q133" s="322" t="s">
        <v>18894</v>
      </c>
      <c r="R133" s="21" t="s">
        <v>18893</v>
      </c>
      <c r="U133" s="111">
        <v>45</v>
      </c>
      <c r="V133" s="113">
        <f t="shared" si="29"/>
        <v>316.72777777777776</v>
      </c>
      <c r="W133" s="113">
        <f t="shared" si="30"/>
        <v>896.27222222222224</v>
      </c>
      <c r="X133" s="112">
        <f t="shared" si="31"/>
        <v>896272.22222222225</v>
      </c>
      <c r="Y133" s="110">
        <f t="shared" si="42"/>
        <v>10</v>
      </c>
      <c r="Z133" s="109">
        <f t="shared" si="33"/>
        <v>60.650000000000006</v>
      </c>
      <c r="AA133" s="109">
        <f t="shared" si="34"/>
        <v>60650.000000000007</v>
      </c>
      <c r="AB133" s="10">
        <f t="shared" si="35"/>
        <v>316727.77777777775</v>
      </c>
      <c r="AC133" s="108">
        <f t="shared" si="36"/>
        <v>1152.3499999999999</v>
      </c>
      <c r="AD133" s="107">
        <f t="shared" si="37"/>
        <v>2.2222222222222223E-2</v>
      </c>
      <c r="AE133" s="106">
        <f t="shared" si="38"/>
        <v>25.607777777777777</v>
      </c>
      <c r="AF133" s="105">
        <f t="shared" si="39"/>
        <v>921.88</v>
      </c>
      <c r="AG133" s="105">
        <f t="shared" si="40"/>
        <v>291.12</v>
      </c>
      <c r="AI133" s="21" t="s">
        <v>2737</v>
      </c>
      <c r="AJ133" s="21"/>
      <c r="AK133" s="21"/>
      <c r="AL133" s="111"/>
    </row>
    <row r="134" spans="1:38" s="88" customFormat="1" hidden="1" x14ac:dyDescent="0.35">
      <c r="A134" s="21">
        <v>10141103</v>
      </c>
      <c r="B134" s="135" t="s">
        <v>19108</v>
      </c>
      <c r="C134" s="259" t="s">
        <v>18022</v>
      </c>
      <c r="D134" s="193" t="s">
        <v>18892</v>
      </c>
      <c r="E134" s="114" t="str">
        <f t="shared" si="27"/>
        <v>MINISUBESTAÇÃO MARCA:Tanelec  PTS 136</v>
      </c>
      <c r="F134" s="21"/>
      <c r="G134" s="133" t="s">
        <v>18891</v>
      </c>
      <c r="H134" s="133" t="s">
        <v>18890</v>
      </c>
      <c r="I134" s="21" t="s">
        <v>494</v>
      </c>
      <c r="J134" s="21">
        <v>315</v>
      </c>
      <c r="K134" s="21">
        <v>11</v>
      </c>
      <c r="L134" s="21" t="s">
        <v>510</v>
      </c>
      <c r="M134" s="124" t="s">
        <v>516</v>
      </c>
      <c r="N134" s="21">
        <v>1985</v>
      </c>
      <c r="O134" s="116">
        <v>1213</v>
      </c>
      <c r="P134" s="23">
        <f t="shared" si="28"/>
        <v>1213000</v>
      </c>
      <c r="Q134" s="322" t="s">
        <v>9380</v>
      </c>
      <c r="R134" s="21" t="s">
        <v>18889</v>
      </c>
      <c r="U134" s="111">
        <v>45</v>
      </c>
      <c r="V134" s="113">
        <f t="shared" si="29"/>
        <v>393.55111111111103</v>
      </c>
      <c r="W134" s="113">
        <f t="shared" si="30"/>
        <v>819.44888888888897</v>
      </c>
      <c r="X134" s="112">
        <f t="shared" si="31"/>
        <v>819448.88888888899</v>
      </c>
      <c r="Y134" s="110">
        <f t="shared" si="42"/>
        <v>13</v>
      </c>
      <c r="Z134" s="109">
        <f t="shared" si="33"/>
        <v>60.650000000000006</v>
      </c>
      <c r="AA134" s="109">
        <f t="shared" si="34"/>
        <v>60650.000000000007</v>
      </c>
      <c r="AB134" s="10">
        <f t="shared" si="35"/>
        <v>393551.11111111101</v>
      </c>
      <c r="AC134" s="108">
        <f t="shared" si="36"/>
        <v>1152.3499999999999</v>
      </c>
      <c r="AD134" s="107">
        <f t="shared" si="37"/>
        <v>2.2222222222222223E-2</v>
      </c>
      <c r="AE134" s="106">
        <f t="shared" si="38"/>
        <v>25.607777777777777</v>
      </c>
      <c r="AF134" s="105">
        <f t="shared" si="39"/>
        <v>845.05666666666673</v>
      </c>
      <c r="AG134" s="105">
        <f t="shared" si="40"/>
        <v>367.94333333333327</v>
      </c>
      <c r="AI134" s="21"/>
      <c r="AJ134" s="21"/>
      <c r="AK134" s="21"/>
      <c r="AL134" s="111"/>
    </row>
    <row r="135" spans="1:38" s="88" customFormat="1" hidden="1" x14ac:dyDescent="0.35">
      <c r="A135" s="21">
        <v>10141103</v>
      </c>
      <c r="B135" s="135" t="s">
        <v>19108</v>
      </c>
      <c r="C135" s="259" t="s">
        <v>18022</v>
      </c>
      <c r="D135" s="193" t="s">
        <v>18888</v>
      </c>
      <c r="E135" s="114" t="str">
        <f t="shared" ref="E135:E198" si="43">+CONCATENATE(C135," ","MARCA:",Q135," ",F135," ",D135,)</f>
        <v>MINISUBESTAÇÃO MARCA:  PT 92</v>
      </c>
      <c r="F135" s="21"/>
      <c r="G135" s="133" t="s">
        <v>18887</v>
      </c>
      <c r="H135" s="133" t="s">
        <v>18886</v>
      </c>
      <c r="I135" s="21" t="s">
        <v>494</v>
      </c>
      <c r="J135" s="21">
        <v>315</v>
      </c>
      <c r="K135" s="21">
        <v>11</v>
      </c>
      <c r="L135" s="21">
        <v>0.4</v>
      </c>
      <c r="M135" s="124" t="s">
        <v>516</v>
      </c>
      <c r="N135" s="21">
        <v>1985</v>
      </c>
      <c r="O135" s="116">
        <v>1213</v>
      </c>
      <c r="P135" s="23">
        <f t="shared" ref="P135:P198" si="44">O135*1000</f>
        <v>1213000</v>
      </c>
      <c r="Q135" s="322"/>
      <c r="R135" s="21"/>
      <c r="U135" s="111">
        <v>45</v>
      </c>
      <c r="V135" s="113">
        <f t="shared" ref="V135:V198" si="45">((Y135/U135)*(O135-Z135))+Z135</f>
        <v>393.55111111111103</v>
      </c>
      <c r="W135" s="113">
        <f t="shared" ref="W135:W198" si="46">+O135-V135</f>
        <v>819.44888888888897</v>
      </c>
      <c r="X135" s="112">
        <f t="shared" ref="X135:X198" si="47">+W135*1000</f>
        <v>819448.88888888899</v>
      </c>
      <c r="Y135" s="110">
        <f t="shared" si="42"/>
        <v>13</v>
      </c>
      <c r="Z135" s="109">
        <f t="shared" ref="Z135:Z198" si="48">(5/100*O135)</f>
        <v>60.650000000000006</v>
      </c>
      <c r="AA135" s="109">
        <f t="shared" ref="AA135:AA198" si="49">+Z135*1000</f>
        <v>60650.000000000007</v>
      </c>
      <c r="AB135" s="10">
        <f t="shared" ref="AB135:AB198" si="50">+P135-X135</f>
        <v>393551.11111111101</v>
      </c>
      <c r="AC135" s="108">
        <f t="shared" ref="AC135:AC198" si="51">+O135-Z135</f>
        <v>1152.3499999999999</v>
      </c>
      <c r="AD135" s="107">
        <f t="shared" ref="AD135:AD198" si="52">1/U135</f>
        <v>2.2222222222222223E-2</v>
      </c>
      <c r="AE135" s="106">
        <f t="shared" ref="AE135:AE198" si="53">+AC135*AD135</f>
        <v>25.607777777777777</v>
      </c>
      <c r="AF135" s="105">
        <f t="shared" ref="AF135:AF198" si="54">+O135-V135+AE135</f>
        <v>845.05666666666673</v>
      </c>
      <c r="AG135" s="105">
        <f t="shared" ref="AG135:AG198" si="55">+V135-AE135</f>
        <v>367.94333333333327</v>
      </c>
      <c r="AI135" s="21"/>
      <c r="AJ135" s="21"/>
      <c r="AK135" s="21"/>
      <c r="AL135" s="111"/>
    </row>
    <row r="136" spans="1:38" s="88" customFormat="1" hidden="1" x14ac:dyDescent="0.35">
      <c r="A136" s="21">
        <v>10141103</v>
      </c>
      <c r="B136" s="135" t="s">
        <v>19108</v>
      </c>
      <c r="C136" s="259" t="s">
        <v>18022</v>
      </c>
      <c r="D136" s="193" t="s">
        <v>18885</v>
      </c>
      <c r="E136" s="114" t="str">
        <f t="shared" si="43"/>
        <v>MINISUBESTAÇÃO MARCA:  PT 92A</v>
      </c>
      <c r="F136" s="21"/>
      <c r="G136" s="133" t="s">
        <v>18884</v>
      </c>
      <c r="H136" s="133" t="s">
        <v>18883</v>
      </c>
      <c r="I136" s="21" t="s">
        <v>494</v>
      </c>
      <c r="J136" s="21">
        <v>315</v>
      </c>
      <c r="K136" s="21">
        <v>11</v>
      </c>
      <c r="L136" s="21">
        <v>0.4</v>
      </c>
      <c r="M136" s="124" t="s">
        <v>516</v>
      </c>
      <c r="N136" s="21">
        <v>1985</v>
      </c>
      <c r="O136" s="116">
        <v>1213</v>
      </c>
      <c r="P136" s="23">
        <f t="shared" si="44"/>
        <v>1213000</v>
      </c>
      <c r="Q136" s="322"/>
      <c r="R136" s="21"/>
      <c r="U136" s="111">
        <v>45</v>
      </c>
      <c r="V136" s="113">
        <f t="shared" si="45"/>
        <v>393.55111111111103</v>
      </c>
      <c r="W136" s="113">
        <f t="shared" si="46"/>
        <v>819.44888888888897</v>
      </c>
      <c r="X136" s="112">
        <f t="shared" si="47"/>
        <v>819448.88888888899</v>
      </c>
      <c r="Y136" s="110">
        <f t="shared" si="42"/>
        <v>13</v>
      </c>
      <c r="Z136" s="109">
        <f t="shared" si="48"/>
        <v>60.650000000000006</v>
      </c>
      <c r="AA136" s="109">
        <f t="shared" si="49"/>
        <v>60650.000000000007</v>
      </c>
      <c r="AB136" s="10">
        <f t="shared" si="50"/>
        <v>393551.11111111101</v>
      </c>
      <c r="AC136" s="108">
        <f t="shared" si="51"/>
        <v>1152.3499999999999</v>
      </c>
      <c r="AD136" s="107">
        <f t="shared" si="52"/>
        <v>2.2222222222222223E-2</v>
      </c>
      <c r="AE136" s="106">
        <f t="shared" si="53"/>
        <v>25.607777777777777</v>
      </c>
      <c r="AF136" s="105">
        <f t="shared" si="54"/>
        <v>845.05666666666673</v>
      </c>
      <c r="AG136" s="105">
        <f t="shared" si="55"/>
        <v>367.94333333333327</v>
      </c>
      <c r="AI136" s="21"/>
      <c r="AJ136" s="21"/>
      <c r="AK136" s="21"/>
      <c r="AL136" s="111"/>
    </row>
    <row r="137" spans="1:38" s="88" customFormat="1" hidden="1" x14ac:dyDescent="0.35">
      <c r="A137" s="21">
        <v>10141103</v>
      </c>
      <c r="B137" s="135" t="s">
        <v>19108</v>
      </c>
      <c r="C137" s="259" t="s">
        <v>18022</v>
      </c>
      <c r="D137" s="193" t="s">
        <v>18882</v>
      </c>
      <c r="E137" s="114" t="str">
        <f t="shared" si="43"/>
        <v>MINISUBESTAÇÃO MARCA:  PT 73</v>
      </c>
      <c r="F137" s="21"/>
      <c r="G137" s="133" t="s">
        <v>18881</v>
      </c>
      <c r="H137" s="133" t="s">
        <v>18880</v>
      </c>
      <c r="I137" s="21" t="s">
        <v>494</v>
      </c>
      <c r="J137" s="21">
        <v>315</v>
      </c>
      <c r="K137" s="21">
        <v>11</v>
      </c>
      <c r="L137" s="21">
        <v>0.4</v>
      </c>
      <c r="M137" s="124" t="s">
        <v>516</v>
      </c>
      <c r="N137" s="21">
        <v>1985</v>
      </c>
      <c r="O137" s="116">
        <v>1213</v>
      </c>
      <c r="P137" s="23">
        <f t="shared" si="44"/>
        <v>1213000</v>
      </c>
      <c r="Q137" s="322"/>
      <c r="R137" s="21"/>
      <c r="U137" s="111">
        <v>45</v>
      </c>
      <c r="V137" s="113">
        <f t="shared" si="45"/>
        <v>393.55111111111103</v>
      </c>
      <c r="W137" s="113">
        <f t="shared" si="46"/>
        <v>819.44888888888897</v>
      </c>
      <c r="X137" s="112">
        <f t="shared" si="47"/>
        <v>819448.88888888899</v>
      </c>
      <c r="Y137" s="110">
        <f t="shared" si="42"/>
        <v>13</v>
      </c>
      <c r="Z137" s="109">
        <f t="shared" si="48"/>
        <v>60.650000000000006</v>
      </c>
      <c r="AA137" s="109">
        <f t="shared" si="49"/>
        <v>60650.000000000007</v>
      </c>
      <c r="AB137" s="10">
        <f t="shared" si="50"/>
        <v>393551.11111111101</v>
      </c>
      <c r="AC137" s="108">
        <f t="shared" si="51"/>
        <v>1152.3499999999999</v>
      </c>
      <c r="AD137" s="107">
        <f t="shared" si="52"/>
        <v>2.2222222222222223E-2</v>
      </c>
      <c r="AE137" s="106">
        <f t="shared" si="53"/>
        <v>25.607777777777777</v>
      </c>
      <c r="AF137" s="105">
        <f t="shared" si="54"/>
        <v>845.05666666666673</v>
      </c>
      <c r="AG137" s="105">
        <f t="shared" si="55"/>
        <v>367.94333333333327</v>
      </c>
      <c r="AI137" s="21"/>
      <c r="AJ137" s="21"/>
      <c r="AK137" s="21"/>
      <c r="AL137" s="111"/>
    </row>
    <row r="138" spans="1:38" s="88" customFormat="1" hidden="1" x14ac:dyDescent="0.35">
      <c r="A138" s="21">
        <v>10141103</v>
      </c>
      <c r="B138" s="135" t="s">
        <v>19108</v>
      </c>
      <c r="C138" s="259" t="s">
        <v>18022</v>
      </c>
      <c r="D138" s="193" t="s">
        <v>18879</v>
      </c>
      <c r="E138" s="114" t="str">
        <f t="shared" si="43"/>
        <v>MINISUBESTAÇÃO MARCA:Efacec  PT 36</v>
      </c>
      <c r="F138" s="21"/>
      <c r="G138" s="133" t="s">
        <v>18878</v>
      </c>
      <c r="H138" s="133" t="s">
        <v>18877</v>
      </c>
      <c r="I138" s="21" t="s">
        <v>494</v>
      </c>
      <c r="J138" s="21">
        <v>500</v>
      </c>
      <c r="K138" s="21">
        <v>11</v>
      </c>
      <c r="L138" s="21" t="s">
        <v>510</v>
      </c>
      <c r="M138" s="124" t="s">
        <v>516</v>
      </c>
      <c r="N138" s="21">
        <v>1985</v>
      </c>
      <c r="O138" s="116">
        <v>2426</v>
      </c>
      <c r="P138" s="23">
        <f t="shared" si="44"/>
        <v>2426000</v>
      </c>
      <c r="Q138" s="322" t="s">
        <v>535</v>
      </c>
      <c r="R138" s="21">
        <v>2790</v>
      </c>
      <c r="U138" s="111">
        <v>45</v>
      </c>
      <c r="V138" s="113">
        <f t="shared" si="45"/>
        <v>787.10222222222205</v>
      </c>
      <c r="W138" s="113">
        <f t="shared" si="46"/>
        <v>1638.8977777777779</v>
      </c>
      <c r="X138" s="112">
        <f t="shared" si="47"/>
        <v>1638897.777777778</v>
      </c>
      <c r="Y138" s="110">
        <f t="shared" si="42"/>
        <v>13</v>
      </c>
      <c r="Z138" s="109">
        <f t="shared" si="48"/>
        <v>121.30000000000001</v>
      </c>
      <c r="AA138" s="109">
        <f t="shared" si="49"/>
        <v>121300.00000000001</v>
      </c>
      <c r="AB138" s="10">
        <f t="shared" si="50"/>
        <v>787102.22222222202</v>
      </c>
      <c r="AC138" s="108">
        <f t="shared" si="51"/>
        <v>2304.6999999999998</v>
      </c>
      <c r="AD138" s="107">
        <f t="shared" si="52"/>
        <v>2.2222222222222223E-2</v>
      </c>
      <c r="AE138" s="106">
        <f t="shared" si="53"/>
        <v>51.215555555555554</v>
      </c>
      <c r="AF138" s="105">
        <f t="shared" si="54"/>
        <v>1690.1133333333335</v>
      </c>
      <c r="AG138" s="105">
        <f t="shared" si="55"/>
        <v>735.88666666666654</v>
      </c>
      <c r="AI138" s="21"/>
      <c r="AJ138" s="21"/>
      <c r="AK138" s="21"/>
      <c r="AL138" s="111"/>
    </row>
    <row r="139" spans="1:38" s="88" customFormat="1" hidden="1" x14ac:dyDescent="0.35">
      <c r="A139" s="21">
        <v>10141103</v>
      </c>
      <c r="B139" s="135" t="s">
        <v>19108</v>
      </c>
      <c r="C139" s="259" t="s">
        <v>18022</v>
      </c>
      <c r="D139" s="193" t="s">
        <v>18876</v>
      </c>
      <c r="E139" s="114" t="str">
        <f t="shared" si="43"/>
        <v>MINISUBESTAÇÃO MARCA:Tanelec  PT 98</v>
      </c>
      <c r="F139" s="21"/>
      <c r="G139" s="133" t="s">
        <v>18875</v>
      </c>
      <c r="H139" s="133" t="s">
        <v>18874</v>
      </c>
      <c r="I139" s="21" t="s">
        <v>494</v>
      </c>
      <c r="J139" s="21">
        <v>630</v>
      </c>
      <c r="K139" s="21">
        <v>11</v>
      </c>
      <c r="L139" s="21" t="s">
        <v>510</v>
      </c>
      <c r="M139" s="124" t="s">
        <v>516</v>
      </c>
      <c r="N139" s="21">
        <v>1985</v>
      </c>
      <c r="O139" s="116">
        <v>2772</v>
      </c>
      <c r="P139" s="23">
        <f t="shared" si="44"/>
        <v>2772000</v>
      </c>
      <c r="Q139" s="322" t="s">
        <v>9380</v>
      </c>
      <c r="R139" s="21" t="s">
        <v>18873</v>
      </c>
      <c r="U139" s="111">
        <v>45</v>
      </c>
      <c r="V139" s="113">
        <f t="shared" si="45"/>
        <v>899.36</v>
      </c>
      <c r="W139" s="113">
        <f t="shared" si="46"/>
        <v>1872.6399999999999</v>
      </c>
      <c r="X139" s="112">
        <f t="shared" si="47"/>
        <v>1872639.9999999998</v>
      </c>
      <c r="Y139" s="110">
        <f t="shared" si="42"/>
        <v>13</v>
      </c>
      <c r="Z139" s="109">
        <f t="shared" si="48"/>
        <v>138.6</v>
      </c>
      <c r="AA139" s="109">
        <f t="shared" si="49"/>
        <v>138600</v>
      </c>
      <c r="AB139" s="10">
        <f t="shared" si="50"/>
        <v>899360.00000000023</v>
      </c>
      <c r="AC139" s="108">
        <f t="shared" si="51"/>
        <v>2633.4</v>
      </c>
      <c r="AD139" s="107">
        <f t="shared" si="52"/>
        <v>2.2222222222222223E-2</v>
      </c>
      <c r="AE139" s="106">
        <f t="shared" si="53"/>
        <v>58.52</v>
      </c>
      <c r="AF139" s="105">
        <f t="shared" si="54"/>
        <v>1931.1599999999999</v>
      </c>
      <c r="AG139" s="105">
        <f t="shared" si="55"/>
        <v>840.84</v>
      </c>
      <c r="AI139" s="21"/>
      <c r="AJ139" s="21"/>
      <c r="AK139" s="21"/>
      <c r="AL139" s="111"/>
    </row>
    <row r="140" spans="1:38" s="88" customFormat="1" hidden="1" x14ac:dyDescent="0.35">
      <c r="A140" s="21">
        <v>10141103</v>
      </c>
      <c r="B140" s="135" t="s">
        <v>19108</v>
      </c>
      <c r="C140" s="259" t="s">
        <v>18022</v>
      </c>
      <c r="D140" s="193" t="s">
        <v>18876</v>
      </c>
      <c r="E140" s="114" t="str">
        <f t="shared" si="43"/>
        <v>MINISUBESTAÇÃO MARCA:Tanelec  PT 98</v>
      </c>
      <c r="F140" s="21"/>
      <c r="G140" s="133" t="s">
        <v>18875</v>
      </c>
      <c r="H140" s="133" t="s">
        <v>18874</v>
      </c>
      <c r="I140" s="21" t="s">
        <v>494</v>
      </c>
      <c r="J140" s="21">
        <v>630</v>
      </c>
      <c r="K140" s="21">
        <v>11</v>
      </c>
      <c r="L140" s="21" t="s">
        <v>510</v>
      </c>
      <c r="M140" s="124" t="s">
        <v>516</v>
      </c>
      <c r="N140" s="21">
        <v>1985</v>
      </c>
      <c r="O140" s="116">
        <v>2772</v>
      </c>
      <c r="P140" s="23">
        <f t="shared" si="44"/>
        <v>2772000</v>
      </c>
      <c r="Q140" s="322" t="s">
        <v>9380</v>
      </c>
      <c r="R140" s="21" t="s">
        <v>18873</v>
      </c>
      <c r="U140" s="111">
        <v>45</v>
      </c>
      <c r="V140" s="113">
        <f t="shared" si="45"/>
        <v>899.36</v>
      </c>
      <c r="W140" s="113">
        <f t="shared" si="46"/>
        <v>1872.6399999999999</v>
      </c>
      <c r="X140" s="112">
        <f t="shared" si="47"/>
        <v>1872639.9999999998</v>
      </c>
      <c r="Y140" s="110">
        <f t="shared" si="42"/>
        <v>13</v>
      </c>
      <c r="Z140" s="109">
        <f t="shared" si="48"/>
        <v>138.6</v>
      </c>
      <c r="AA140" s="109">
        <f t="shared" si="49"/>
        <v>138600</v>
      </c>
      <c r="AB140" s="10">
        <f t="shared" si="50"/>
        <v>899360.00000000023</v>
      </c>
      <c r="AC140" s="108">
        <f t="shared" si="51"/>
        <v>2633.4</v>
      </c>
      <c r="AD140" s="107">
        <f t="shared" si="52"/>
        <v>2.2222222222222223E-2</v>
      </c>
      <c r="AE140" s="106">
        <f t="shared" si="53"/>
        <v>58.52</v>
      </c>
      <c r="AF140" s="105">
        <f t="shared" si="54"/>
        <v>1931.1599999999999</v>
      </c>
      <c r="AG140" s="105">
        <f t="shared" si="55"/>
        <v>840.84</v>
      </c>
      <c r="AI140" s="21"/>
      <c r="AJ140" s="21"/>
      <c r="AK140" s="21"/>
      <c r="AL140" s="111"/>
    </row>
    <row r="141" spans="1:38" s="88" customFormat="1" hidden="1" x14ac:dyDescent="0.35">
      <c r="A141" s="21">
        <v>10141103</v>
      </c>
      <c r="B141" s="135" t="s">
        <v>19108</v>
      </c>
      <c r="C141" s="259" t="s">
        <v>18022</v>
      </c>
      <c r="D141" s="22" t="s">
        <v>18871</v>
      </c>
      <c r="E141" s="114" t="str">
        <f t="shared" si="43"/>
        <v>MINISUBESTAÇÃO MARCA:EFACEC AGCHI/PT42 AGCHI/PT42</v>
      </c>
      <c r="F141" s="21" t="s">
        <v>18871</v>
      </c>
      <c r="G141" s="139" t="s">
        <v>18870</v>
      </c>
      <c r="H141" s="119" t="s">
        <v>18869</v>
      </c>
      <c r="I141" s="21" t="s">
        <v>977</v>
      </c>
      <c r="J141" s="21">
        <v>315</v>
      </c>
      <c r="K141" s="21">
        <v>6.6</v>
      </c>
      <c r="L141" s="21">
        <v>0.4</v>
      </c>
      <c r="M141" s="21">
        <v>3</v>
      </c>
      <c r="N141" s="21">
        <v>1987</v>
      </c>
      <c r="O141" s="116">
        <v>1213</v>
      </c>
      <c r="P141" s="23">
        <f t="shared" si="44"/>
        <v>1213000</v>
      </c>
      <c r="Q141" s="322" t="s">
        <v>27</v>
      </c>
      <c r="R141" s="21" t="s">
        <v>18868</v>
      </c>
      <c r="U141" s="111">
        <v>45</v>
      </c>
      <c r="V141" s="113">
        <f t="shared" si="45"/>
        <v>444.76666666666665</v>
      </c>
      <c r="W141" s="113">
        <f t="shared" si="46"/>
        <v>768.23333333333335</v>
      </c>
      <c r="X141" s="112">
        <f t="shared" si="47"/>
        <v>768233.33333333337</v>
      </c>
      <c r="Y141" s="110">
        <f t="shared" si="42"/>
        <v>15</v>
      </c>
      <c r="Z141" s="109">
        <f t="shared" si="48"/>
        <v>60.650000000000006</v>
      </c>
      <c r="AA141" s="109">
        <f t="shared" si="49"/>
        <v>60650.000000000007</v>
      </c>
      <c r="AB141" s="10">
        <f t="shared" si="50"/>
        <v>444766.66666666663</v>
      </c>
      <c r="AC141" s="108">
        <f t="shared" si="51"/>
        <v>1152.3499999999999</v>
      </c>
      <c r="AD141" s="107">
        <f t="shared" si="52"/>
        <v>2.2222222222222223E-2</v>
      </c>
      <c r="AE141" s="106">
        <f t="shared" si="53"/>
        <v>25.607777777777777</v>
      </c>
      <c r="AF141" s="105">
        <f t="shared" si="54"/>
        <v>793.8411111111111</v>
      </c>
      <c r="AG141" s="105">
        <f t="shared" si="55"/>
        <v>419.1588888888889</v>
      </c>
      <c r="AI141" s="21" t="s">
        <v>18872</v>
      </c>
      <c r="AJ141" s="21" t="s">
        <v>976</v>
      </c>
      <c r="AK141" s="21" t="s">
        <v>2965</v>
      </c>
      <c r="AL141" s="111"/>
    </row>
    <row r="142" spans="1:38" s="88" customFormat="1" hidden="1" x14ac:dyDescent="0.35">
      <c r="A142" s="21">
        <v>10141103</v>
      </c>
      <c r="B142" s="135" t="s">
        <v>19108</v>
      </c>
      <c r="C142" s="259" t="s">
        <v>18022</v>
      </c>
      <c r="D142" s="136" t="s">
        <v>10909</v>
      </c>
      <c r="E142" s="114" t="str">
        <f t="shared" si="43"/>
        <v>MINISUBESTAÇÃO MARCA:TANELEC PT 5 PT 5</v>
      </c>
      <c r="F142" s="124" t="s">
        <v>10909</v>
      </c>
      <c r="G142" s="124"/>
      <c r="H142" s="124"/>
      <c r="I142" s="124" t="s">
        <v>571</v>
      </c>
      <c r="J142" s="124">
        <v>630</v>
      </c>
      <c r="K142" s="124">
        <v>11</v>
      </c>
      <c r="L142" s="21">
        <v>0.4</v>
      </c>
      <c r="M142" s="124" t="s">
        <v>514</v>
      </c>
      <c r="N142" s="124">
        <v>1989</v>
      </c>
      <c r="O142" s="116">
        <v>2772</v>
      </c>
      <c r="P142" s="23">
        <f t="shared" si="44"/>
        <v>2772000</v>
      </c>
      <c r="Q142" s="323" t="s">
        <v>1317</v>
      </c>
      <c r="R142" s="124" t="s">
        <v>18866</v>
      </c>
      <c r="U142" s="111">
        <v>45</v>
      </c>
      <c r="V142" s="113">
        <f t="shared" si="45"/>
        <v>1133.44</v>
      </c>
      <c r="W142" s="113">
        <f t="shared" si="46"/>
        <v>1638.56</v>
      </c>
      <c r="X142" s="112">
        <f t="shared" si="47"/>
        <v>1638560</v>
      </c>
      <c r="Y142" s="110">
        <f t="shared" si="42"/>
        <v>17</v>
      </c>
      <c r="Z142" s="109">
        <f t="shared" si="48"/>
        <v>138.6</v>
      </c>
      <c r="AA142" s="109">
        <f t="shared" si="49"/>
        <v>138600</v>
      </c>
      <c r="AB142" s="10">
        <f t="shared" si="50"/>
        <v>1133440</v>
      </c>
      <c r="AC142" s="108">
        <f t="shared" si="51"/>
        <v>2633.4</v>
      </c>
      <c r="AD142" s="107">
        <f t="shared" si="52"/>
        <v>2.2222222222222223E-2</v>
      </c>
      <c r="AE142" s="106">
        <f t="shared" si="53"/>
        <v>58.52</v>
      </c>
      <c r="AF142" s="105">
        <f t="shared" si="54"/>
        <v>1697.08</v>
      </c>
      <c r="AG142" s="105">
        <f t="shared" si="55"/>
        <v>1074.92</v>
      </c>
      <c r="AI142" s="124"/>
      <c r="AJ142" s="124"/>
      <c r="AK142" s="124" t="s">
        <v>18867</v>
      </c>
      <c r="AL142" s="111"/>
    </row>
    <row r="143" spans="1:38" s="88" customFormat="1" hidden="1" x14ac:dyDescent="0.35">
      <c r="A143" s="21">
        <v>10141103</v>
      </c>
      <c r="B143" s="135" t="s">
        <v>19108</v>
      </c>
      <c r="C143" s="259" t="s">
        <v>18022</v>
      </c>
      <c r="D143" s="193" t="s">
        <v>3644</v>
      </c>
      <c r="E143" s="114" t="str">
        <f t="shared" si="43"/>
        <v>MINISUBESTAÇÃO MARCA:France Transfo  PT 107</v>
      </c>
      <c r="F143" s="21"/>
      <c r="G143" s="133" t="s">
        <v>18865</v>
      </c>
      <c r="H143" s="133" t="s">
        <v>18864</v>
      </c>
      <c r="I143" s="21" t="s">
        <v>494</v>
      </c>
      <c r="J143" s="21">
        <v>315</v>
      </c>
      <c r="K143" s="21">
        <v>11</v>
      </c>
      <c r="L143" s="21" t="s">
        <v>510</v>
      </c>
      <c r="M143" s="124" t="s">
        <v>516</v>
      </c>
      <c r="N143" s="21">
        <v>1989</v>
      </c>
      <c r="O143" s="116">
        <v>1213</v>
      </c>
      <c r="P143" s="23">
        <f t="shared" si="44"/>
        <v>1213000</v>
      </c>
      <c r="Q143" s="322" t="s">
        <v>17617</v>
      </c>
      <c r="R143" s="21" t="s">
        <v>18863</v>
      </c>
      <c r="U143" s="111">
        <v>45</v>
      </c>
      <c r="V143" s="113">
        <f t="shared" si="45"/>
        <v>495.98222222222216</v>
      </c>
      <c r="W143" s="113">
        <f t="shared" si="46"/>
        <v>717.01777777777784</v>
      </c>
      <c r="X143" s="112">
        <f t="shared" si="47"/>
        <v>717017.77777777787</v>
      </c>
      <c r="Y143" s="110">
        <f t="shared" si="42"/>
        <v>17</v>
      </c>
      <c r="Z143" s="109">
        <f t="shared" si="48"/>
        <v>60.650000000000006</v>
      </c>
      <c r="AA143" s="109">
        <f t="shared" si="49"/>
        <v>60650.000000000007</v>
      </c>
      <c r="AB143" s="10">
        <f t="shared" si="50"/>
        <v>495982.22222222213</v>
      </c>
      <c r="AC143" s="108">
        <f t="shared" si="51"/>
        <v>1152.3499999999999</v>
      </c>
      <c r="AD143" s="107">
        <f t="shared" si="52"/>
        <v>2.2222222222222223E-2</v>
      </c>
      <c r="AE143" s="106">
        <f t="shared" si="53"/>
        <v>25.607777777777777</v>
      </c>
      <c r="AF143" s="105">
        <f t="shared" si="54"/>
        <v>742.62555555555559</v>
      </c>
      <c r="AG143" s="105">
        <f t="shared" si="55"/>
        <v>470.37444444444441</v>
      </c>
      <c r="AI143" s="21"/>
      <c r="AJ143" s="21"/>
      <c r="AK143" s="21"/>
      <c r="AL143" s="111"/>
    </row>
    <row r="144" spans="1:38" s="88" customFormat="1" hidden="1" x14ac:dyDescent="0.35">
      <c r="A144" s="21">
        <v>10141103</v>
      </c>
      <c r="B144" s="135" t="s">
        <v>19108</v>
      </c>
      <c r="C144" s="259" t="s">
        <v>18022</v>
      </c>
      <c r="D144" s="193" t="s">
        <v>18107</v>
      </c>
      <c r="E144" s="114" t="str">
        <f t="shared" si="43"/>
        <v>MINISUBESTAÇÃO MARCA:  PT 62</v>
      </c>
      <c r="F144" s="21"/>
      <c r="G144" s="133" t="s">
        <v>18862</v>
      </c>
      <c r="H144" s="133" t="s">
        <v>18861</v>
      </c>
      <c r="I144" s="21" t="s">
        <v>494</v>
      </c>
      <c r="J144" s="21">
        <v>315</v>
      </c>
      <c r="K144" s="21">
        <v>11</v>
      </c>
      <c r="L144" s="21">
        <v>0.4</v>
      </c>
      <c r="M144" s="124" t="s">
        <v>516</v>
      </c>
      <c r="N144" s="21">
        <v>1989</v>
      </c>
      <c r="O144" s="116">
        <v>1213</v>
      </c>
      <c r="P144" s="23">
        <f t="shared" si="44"/>
        <v>1213000</v>
      </c>
      <c r="Q144" s="322"/>
      <c r="R144" s="21"/>
      <c r="U144" s="111">
        <v>45</v>
      </c>
      <c r="V144" s="113">
        <f t="shared" si="45"/>
        <v>495.98222222222216</v>
      </c>
      <c r="W144" s="113">
        <f t="shared" si="46"/>
        <v>717.01777777777784</v>
      </c>
      <c r="X144" s="112">
        <f t="shared" si="47"/>
        <v>717017.77777777787</v>
      </c>
      <c r="Y144" s="110">
        <f t="shared" si="42"/>
        <v>17</v>
      </c>
      <c r="Z144" s="109">
        <f t="shared" si="48"/>
        <v>60.650000000000006</v>
      </c>
      <c r="AA144" s="109">
        <f t="shared" si="49"/>
        <v>60650.000000000007</v>
      </c>
      <c r="AB144" s="10">
        <f t="shared" si="50"/>
        <v>495982.22222222213</v>
      </c>
      <c r="AC144" s="108">
        <f t="shared" si="51"/>
        <v>1152.3499999999999</v>
      </c>
      <c r="AD144" s="107">
        <f t="shared" si="52"/>
        <v>2.2222222222222223E-2</v>
      </c>
      <c r="AE144" s="106">
        <f t="shared" si="53"/>
        <v>25.607777777777777</v>
      </c>
      <c r="AF144" s="105">
        <f t="shared" si="54"/>
        <v>742.62555555555559</v>
      </c>
      <c r="AG144" s="105">
        <f t="shared" si="55"/>
        <v>470.37444444444441</v>
      </c>
      <c r="AI144" s="21"/>
      <c r="AJ144" s="21"/>
      <c r="AK144" s="21"/>
      <c r="AL144" s="111"/>
    </row>
    <row r="145" spans="1:38" s="88" customFormat="1" hidden="1" x14ac:dyDescent="0.35">
      <c r="A145" s="21">
        <v>10141103</v>
      </c>
      <c r="B145" s="135" t="s">
        <v>19108</v>
      </c>
      <c r="C145" s="259" t="s">
        <v>18022</v>
      </c>
      <c r="D145" s="193" t="s">
        <v>2822</v>
      </c>
      <c r="E145" s="114" t="str">
        <f t="shared" si="43"/>
        <v>MINISUBESTAÇÃO MARCA:Tanelec  PTS 14</v>
      </c>
      <c r="F145" s="21"/>
      <c r="G145" s="133" t="s">
        <v>18860</v>
      </c>
      <c r="H145" s="133" t="s">
        <v>18859</v>
      </c>
      <c r="I145" s="21" t="s">
        <v>494</v>
      </c>
      <c r="J145" s="21">
        <v>315</v>
      </c>
      <c r="K145" s="21">
        <v>11</v>
      </c>
      <c r="L145" s="21" t="s">
        <v>510</v>
      </c>
      <c r="M145" s="124" t="s">
        <v>516</v>
      </c>
      <c r="N145" s="21">
        <v>1989</v>
      </c>
      <c r="O145" s="116">
        <v>1213</v>
      </c>
      <c r="P145" s="23">
        <f t="shared" si="44"/>
        <v>1213000</v>
      </c>
      <c r="Q145" s="322" t="s">
        <v>9380</v>
      </c>
      <c r="R145" s="21" t="s">
        <v>18858</v>
      </c>
      <c r="U145" s="111">
        <v>45</v>
      </c>
      <c r="V145" s="113">
        <f t="shared" si="45"/>
        <v>495.98222222222216</v>
      </c>
      <c r="W145" s="113">
        <f t="shared" si="46"/>
        <v>717.01777777777784</v>
      </c>
      <c r="X145" s="112">
        <f t="shared" si="47"/>
        <v>717017.77777777787</v>
      </c>
      <c r="Y145" s="110">
        <f t="shared" si="42"/>
        <v>17</v>
      </c>
      <c r="Z145" s="109">
        <f t="shared" si="48"/>
        <v>60.650000000000006</v>
      </c>
      <c r="AA145" s="109">
        <f t="shared" si="49"/>
        <v>60650.000000000007</v>
      </c>
      <c r="AB145" s="10">
        <f t="shared" si="50"/>
        <v>495982.22222222213</v>
      </c>
      <c r="AC145" s="108">
        <f t="shared" si="51"/>
        <v>1152.3499999999999</v>
      </c>
      <c r="AD145" s="107">
        <f t="shared" si="52"/>
        <v>2.2222222222222223E-2</v>
      </c>
      <c r="AE145" s="106">
        <f t="shared" si="53"/>
        <v>25.607777777777777</v>
      </c>
      <c r="AF145" s="105">
        <f t="shared" si="54"/>
        <v>742.62555555555559</v>
      </c>
      <c r="AG145" s="105">
        <f t="shared" si="55"/>
        <v>470.37444444444441</v>
      </c>
      <c r="AI145" s="21"/>
      <c r="AJ145" s="21"/>
      <c r="AK145" s="21"/>
      <c r="AL145" s="111"/>
    </row>
    <row r="146" spans="1:38" s="88" customFormat="1" hidden="1" x14ac:dyDescent="0.35">
      <c r="A146" s="21">
        <v>10141103</v>
      </c>
      <c r="B146" s="135" t="s">
        <v>19108</v>
      </c>
      <c r="C146" s="259" t="s">
        <v>18022</v>
      </c>
      <c r="D146" s="193" t="s">
        <v>18857</v>
      </c>
      <c r="E146" s="114" t="str">
        <f t="shared" si="43"/>
        <v>MINISUBESTAÇÃO MARCA:France Transfo  PT 109</v>
      </c>
      <c r="F146" s="21"/>
      <c r="G146" s="133" t="s">
        <v>18856</v>
      </c>
      <c r="H146" s="133" t="s">
        <v>18855</v>
      </c>
      <c r="I146" s="21" t="s">
        <v>494</v>
      </c>
      <c r="J146" s="21">
        <v>500</v>
      </c>
      <c r="K146" s="21">
        <v>11</v>
      </c>
      <c r="L146" s="21" t="s">
        <v>510</v>
      </c>
      <c r="M146" s="124" t="s">
        <v>516</v>
      </c>
      <c r="N146" s="21">
        <v>1989</v>
      </c>
      <c r="O146" s="116">
        <v>2426</v>
      </c>
      <c r="P146" s="23">
        <f t="shared" si="44"/>
        <v>2426000</v>
      </c>
      <c r="Q146" s="322" t="s">
        <v>17617</v>
      </c>
      <c r="R146" s="21" t="s">
        <v>18854</v>
      </c>
      <c r="U146" s="111">
        <v>45</v>
      </c>
      <c r="V146" s="113">
        <f t="shared" si="45"/>
        <v>991.96444444444433</v>
      </c>
      <c r="W146" s="113">
        <f t="shared" si="46"/>
        <v>1434.0355555555557</v>
      </c>
      <c r="X146" s="112">
        <f t="shared" si="47"/>
        <v>1434035.5555555557</v>
      </c>
      <c r="Y146" s="110">
        <f t="shared" si="42"/>
        <v>17</v>
      </c>
      <c r="Z146" s="109">
        <f t="shared" si="48"/>
        <v>121.30000000000001</v>
      </c>
      <c r="AA146" s="109">
        <f t="shared" si="49"/>
        <v>121300.00000000001</v>
      </c>
      <c r="AB146" s="10">
        <f t="shared" si="50"/>
        <v>991964.44444444426</v>
      </c>
      <c r="AC146" s="108">
        <f t="shared" si="51"/>
        <v>2304.6999999999998</v>
      </c>
      <c r="AD146" s="107">
        <f t="shared" si="52"/>
        <v>2.2222222222222223E-2</v>
      </c>
      <c r="AE146" s="106">
        <f t="shared" si="53"/>
        <v>51.215555555555554</v>
      </c>
      <c r="AF146" s="105">
        <f t="shared" si="54"/>
        <v>1485.2511111111112</v>
      </c>
      <c r="AG146" s="105">
        <f t="shared" si="55"/>
        <v>940.74888888888881</v>
      </c>
      <c r="AI146" s="21"/>
      <c r="AJ146" s="21"/>
      <c r="AK146" s="21"/>
      <c r="AL146" s="111"/>
    </row>
    <row r="147" spans="1:38" s="88" customFormat="1" hidden="1" x14ac:dyDescent="0.35">
      <c r="A147" s="21">
        <v>10141103</v>
      </c>
      <c r="B147" s="135" t="s">
        <v>19108</v>
      </c>
      <c r="C147" s="259" t="s">
        <v>18022</v>
      </c>
      <c r="D147" s="193" t="s">
        <v>18853</v>
      </c>
      <c r="E147" s="114" t="str">
        <f t="shared" si="43"/>
        <v>MINISUBESTAÇÃO MARCA:  PTS 112</v>
      </c>
      <c r="F147" s="21"/>
      <c r="G147" s="133" t="s">
        <v>18852</v>
      </c>
      <c r="H147" s="133" t="s">
        <v>18851</v>
      </c>
      <c r="I147" s="21" t="s">
        <v>494</v>
      </c>
      <c r="J147" s="21">
        <v>500</v>
      </c>
      <c r="K147" s="21">
        <v>11</v>
      </c>
      <c r="L147" s="21" t="s">
        <v>510</v>
      </c>
      <c r="M147" s="124" t="s">
        <v>516</v>
      </c>
      <c r="N147" s="21">
        <v>1989</v>
      </c>
      <c r="O147" s="116">
        <v>2426</v>
      </c>
      <c r="P147" s="23">
        <f t="shared" si="44"/>
        <v>2426000</v>
      </c>
      <c r="Q147" s="322"/>
      <c r="R147" s="21"/>
      <c r="U147" s="111">
        <v>45</v>
      </c>
      <c r="V147" s="113">
        <f t="shared" si="45"/>
        <v>991.96444444444433</v>
      </c>
      <c r="W147" s="113">
        <f t="shared" si="46"/>
        <v>1434.0355555555557</v>
      </c>
      <c r="X147" s="112">
        <f t="shared" si="47"/>
        <v>1434035.5555555557</v>
      </c>
      <c r="Y147" s="110">
        <f t="shared" si="42"/>
        <v>17</v>
      </c>
      <c r="Z147" s="109">
        <f t="shared" si="48"/>
        <v>121.30000000000001</v>
      </c>
      <c r="AA147" s="109">
        <f t="shared" si="49"/>
        <v>121300.00000000001</v>
      </c>
      <c r="AB147" s="10">
        <f t="shared" si="50"/>
        <v>991964.44444444426</v>
      </c>
      <c r="AC147" s="108">
        <f t="shared" si="51"/>
        <v>2304.6999999999998</v>
      </c>
      <c r="AD147" s="107">
        <f t="shared" si="52"/>
        <v>2.2222222222222223E-2</v>
      </c>
      <c r="AE147" s="106">
        <f t="shared" si="53"/>
        <v>51.215555555555554</v>
      </c>
      <c r="AF147" s="105">
        <f t="shared" si="54"/>
        <v>1485.2511111111112</v>
      </c>
      <c r="AG147" s="105">
        <f t="shared" si="55"/>
        <v>940.74888888888881</v>
      </c>
      <c r="AI147" s="21"/>
      <c r="AJ147" s="21"/>
      <c r="AK147" s="21"/>
      <c r="AL147" s="111"/>
    </row>
    <row r="148" spans="1:38" s="88" customFormat="1" hidden="1" x14ac:dyDescent="0.35">
      <c r="A148" s="21">
        <v>10141103</v>
      </c>
      <c r="B148" s="135" t="s">
        <v>19108</v>
      </c>
      <c r="C148" s="259" t="s">
        <v>18022</v>
      </c>
      <c r="D148" s="136" t="s">
        <v>18850</v>
      </c>
      <c r="E148" s="114" t="str">
        <f t="shared" si="43"/>
        <v>MINISUBESTAÇÃO MARCA:TANELEC PT 32 PT 32</v>
      </c>
      <c r="F148" s="124" t="s">
        <v>18850</v>
      </c>
      <c r="G148" s="124"/>
      <c r="H148" s="124"/>
      <c r="I148" s="124" t="s">
        <v>571</v>
      </c>
      <c r="J148" s="124">
        <v>630</v>
      </c>
      <c r="K148" s="124">
        <v>11</v>
      </c>
      <c r="L148" s="21">
        <v>0.4</v>
      </c>
      <c r="M148" s="124" t="s">
        <v>514</v>
      </c>
      <c r="N148" s="124">
        <v>1990</v>
      </c>
      <c r="O148" s="116">
        <v>2772</v>
      </c>
      <c r="P148" s="23">
        <f t="shared" si="44"/>
        <v>2772000</v>
      </c>
      <c r="Q148" s="323" t="s">
        <v>1317</v>
      </c>
      <c r="R148" s="124" t="s">
        <v>18849</v>
      </c>
      <c r="U148" s="111">
        <v>45</v>
      </c>
      <c r="V148" s="113">
        <f t="shared" si="45"/>
        <v>1191.96</v>
      </c>
      <c r="W148" s="113">
        <f t="shared" si="46"/>
        <v>1580.04</v>
      </c>
      <c r="X148" s="112">
        <f t="shared" si="47"/>
        <v>1580040</v>
      </c>
      <c r="Y148" s="110">
        <f t="shared" si="42"/>
        <v>18</v>
      </c>
      <c r="Z148" s="109">
        <f t="shared" si="48"/>
        <v>138.6</v>
      </c>
      <c r="AA148" s="109">
        <f t="shared" si="49"/>
        <v>138600</v>
      </c>
      <c r="AB148" s="10">
        <f t="shared" si="50"/>
        <v>1191960</v>
      </c>
      <c r="AC148" s="108">
        <f t="shared" si="51"/>
        <v>2633.4</v>
      </c>
      <c r="AD148" s="107">
        <f t="shared" si="52"/>
        <v>2.2222222222222223E-2</v>
      </c>
      <c r="AE148" s="106">
        <f t="shared" si="53"/>
        <v>58.52</v>
      </c>
      <c r="AF148" s="105">
        <f t="shared" si="54"/>
        <v>1638.56</v>
      </c>
      <c r="AG148" s="105">
        <f t="shared" si="55"/>
        <v>1133.44</v>
      </c>
      <c r="AI148" s="124"/>
      <c r="AJ148" s="124"/>
      <c r="AK148" s="124" t="s">
        <v>17723</v>
      </c>
      <c r="AL148" s="111"/>
    </row>
    <row r="149" spans="1:38" s="88" customFormat="1" hidden="1" x14ac:dyDescent="0.35">
      <c r="A149" s="21">
        <v>10141103</v>
      </c>
      <c r="B149" s="135" t="s">
        <v>19108</v>
      </c>
      <c r="C149" s="259" t="s">
        <v>18022</v>
      </c>
      <c r="D149" s="193" t="s">
        <v>18848</v>
      </c>
      <c r="E149" s="114" t="str">
        <f t="shared" si="43"/>
        <v>MINISUBESTAÇÃO MARCA:Efacec  PT 56</v>
      </c>
      <c r="F149" s="21"/>
      <c r="G149" s="133" t="s">
        <v>18847</v>
      </c>
      <c r="H149" s="133" t="s">
        <v>18846</v>
      </c>
      <c r="I149" s="21" t="s">
        <v>494</v>
      </c>
      <c r="J149" s="21">
        <v>500</v>
      </c>
      <c r="K149" s="21">
        <v>11</v>
      </c>
      <c r="L149" s="21" t="s">
        <v>510</v>
      </c>
      <c r="M149" s="124" t="s">
        <v>516</v>
      </c>
      <c r="N149" s="21">
        <v>1990</v>
      </c>
      <c r="O149" s="116">
        <v>2426</v>
      </c>
      <c r="P149" s="23">
        <f t="shared" si="44"/>
        <v>2426000</v>
      </c>
      <c r="Q149" s="322" t="s">
        <v>535</v>
      </c>
      <c r="R149" s="21" t="s">
        <v>18845</v>
      </c>
      <c r="U149" s="111">
        <v>45</v>
      </c>
      <c r="V149" s="113">
        <f t="shared" si="45"/>
        <v>1043.18</v>
      </c>
      <c r="W149" s="113">
        <f t="shared" si="46"/>
        <v>1382.82</v>
      </c>
      <c r="X149" s="112">
        <f t="shared" si="47"/>
        <v>1382820</v>
      </c>
      <c r="Y149" s="110">
        <f t="shared" si="42"/>
        <v>18</v>
      </c>
      <c r="Z149" s="109">
        <f t="shared" si="48"/>
        <v>121.30000000000001</v>
      </c>
      <c r="AA149" s="109">
        <f t="shared" si="49"/>
        <v>121300.00000000001</v>
      </c>
      <c r="AB149" s="10">
        <f t="shared" si="50"/>
        <v>1043180</v>
      </c>
      <c r="AC149" s="108">
        <f t="shared" si="51"/>
        <v>2304.6999999999998</v>
      </c>
      <c r="AD149" s="107">
        <f t="shared" si="52"/>
        <v>2.2222222222222223E-2</v>
      </c>
      <c r="AE149" s="106">
        <f t="shared" si="53"/>
        <v>51.215555555555554</v>
      </c>
      <c r="AF149" s="105">
        <f t="shared" si="54"/>
        <v>1434.0355555555554</v>
      </c>
      <c r="AG149" s="105">
        <f t="shared" si="55"/>
        <v>991.96444444444455</v>
      </c>
      <c r="AI149" s="21"/>
      <c r="AJ149" s="21"/>
      <c r="AK149" s="21"/>
      <c r="AL149" s="111"/>
    </row>
    <row r="150" spans="1:38" s="88" customFormat="1" hidden="1" x14ac:dyDescent="0.35">
      <c r="A150" s="21">
        <v>10141103</v>
      </c>
      <c r="B150" s="135" t="s">
        <v>19108</v>
      </c>
      <c r="C150" s="259" t="s">
        <v>18022</v>
      </c>
      <c r="D150" s="193" t="s">
        <v>10961</v>
      </c>
      <c r="E150" s="114" t="str">
        <f t="shared" si="43"/>
        <v>MINISUBESTAÇÃO MARCA:  PT 34</v>
      </c>
      <c r="F150" s="21"/>
      <c r="G150" s="133" t="s">
        <v>18844</v>
      </c>
      <c r="H150" s="133" t="s">
        <v>18843</v>
      </c>
      <c r="I150" s="21" t="s">
        <v>494</v>
      </c>
      <c r="J150" s="21">
        <v>500</v>
      </c>
      <c r="K150" s="21">
        <v>11</v>
      </c>
      <c r="L150" s="21" t="s">
        <v>510</v>
      </c>
      <c r="M150" s="124" t="s">
        <v>516</v>
      </c>
      <c r="N150" s="21">
        <v>1990</v>
      </c>
      <c r="O150" s="116">
        <v>2426</v>
      </c>
      <c r="P150" s="23">
        <f t="shared" si="44"/>
        <v>2426000</v>
      </c>
      <c r="Q150" s="322"/>
      <c r="R150" s="21"/>
      <c r="U150" s="111">
        <v>45</v>
      </c>
      <c r="V150" s="113">
        <f t="shared" si="45"/>
        <v>1043.18</v>
      </c>
      <c r="W150" s="113">
        <f t="shared" si="46"/>
        <v>1382.82</v>
      </c>
      <c r="X150" s="112">
        <f t="shared" si="47"/>
        <v>1382820</v>
      </c>
      <c r="Y150" s="110">
        <f t="shared" si="42"/>
        <v>18</v>
      </c>
      <c r="Z150" s="109">
        <f t="shared" si="48"/>
        <v>121.30000000000001</v>
      </c>
      <c r="AA150" s="109">
        <f t="shared" si="49"/>
        <v>121300.00000000001</v>
      </c>
      <c r="AB150" s="10">
        <f t="shared" si="50"/>
        <v>1043180</v>
      </c>
      <c r="AC150" s="108">
        <f t="shared" si="51"/>
        <v>2304.6999999999998</v>
      </c>
      <c r="AD150" s="107">
        <f t="shared" si="52"/>
        <v>2.2222222222222223E-2</v>
      </c>
      <c r="AE150" s="106">
        <f t="shared" si="53"/>
        <v>51.215555555555554</v>
      </c>
      <c r="AF150" s="105">
        <f t="shared" si="54"/>
        <v>1434.0355555555554</v>
      </c>
      <c r="AG150" s="105">
        <f t="shared" si="55"/>
        <v>991.96444444444455</v>
      </c>
      <c r="AI150" s="21"/>
      <c r="AJ150" s="21"/>
      <c r="AK150" s="21"/>
      <c r="AL150" s="111"/>
    </row>
    <row r="151" spans="1:38" s="88" customFormat="1" hidden="1" x14ac:dyDescent="0.35">
      <c r="A151" s="21">
        <v>10141103</v>
      </c>
      <c r="B151" s="135" t="s">
        <v>19108</v>
      </c>
      <c r="C151" s="259" t="s">
        <v>18022</v>
      </c>
      <c r="D151" s="193" t="s">
        <v>2644</v>
      </c>
      <c r="E151" s="114" t="str">
        <f t="shared" si="43"/>
        <v>MINISUBESTAÇÃO MARCA:  PT 328</v>
      </c>
      <c r="F151" s="21"/>
      <c r="G151" s="133" t="s">
        <v>18842</v>
      </c>
      <c r="H151" s="133" t="s">
        <v>18841</v>
      </c>
      <c r="I151" s="21" t="s">
        <v>494</v>
      </c>
      <c r="J151" s="21">
        <v>500</v>
      </c>
      <c r="K151" s="21">
        <v>11</v>
      </c>
      <c r="L151" s="21" t="s">
        <v>510</v>
      </c>
      <c r="M151" s="124" t="s">
        <v>516</v>
      </c>
      <c r="N151" s="21">
        <v>1990</v>
      </c>
      <c r="O151" s="116">
        <v>2426</v>
      </c>
      <c r="P151" s="23">
        <f t="shared" si="44"/>
        <v>2426000</v>
      </c>
      <c r="Q151" s="322"/>
      <c r="R151" s="21"/>
      <c r="U151" s="111">
        <v>45</v>
      </c>
      <c r="V151" s="113">
        <f t="shared" si="45"/>
        <v>1043.18</v>
      </c>
      <c r="W151" s="113">
        <f t="shared" si="46"/>
        <v>1382.82</v>
      </c>
      <c r="X151" s="112">
        <f t="shared" si="47"/>
        <v>1382820</v>
      </c>
      <c r="Y151" s="110">
        <f t="shared" si="42"/>
        <v>18</v>
      </c>
      <c r="Z151" s="109">
        <f t="shared" si="48"/>
        <v>121.30000000000001</v>
      </c>
      <c r="AA151" s="109">
        <f t="shared" si="49"/>
        <v>121300.00000000001</v>
      </c>
      <c r="AB151" s="10">
        <f t="shared" si="50"/>
        <v>1043180</v>
      </c>
      <c r="AC151" s="108">
        <f t="shared" si="51"/>
        <v>2304.6999999999998</v>
      </c>
      <c r="AD151" s="107">
        <f t="shared" si="52"/>
        <v>2.2222222222222223E-2</v>
      </c>
      <c r="AE151" s="106">
        <f t="shared" si="53"/>
        <v>51.215555555555554</v>
      </c>
      <c r="AF151" s="105">
        <f t="shared" si="54"/>
        <v>1434.0355555555554</v>
      </c>
      <c r="AG151" s="105">
        <f t="shared" si="55"/>
        <v>991.96444444444455</v>
      </c>
      <c r="AI151" s="21"/>
      <c r="AJ151" s="21"/>
      <c r="AK151" s="21"/>
      <c r="AL151" s="111"/>
    </row>
    <row r="152" spans="1:38" s="88" customFormat="1" hidden="1" x14ac:dyDescent="0.35">
      <c r="A152" s="21">
        <v>10141103</v>
      </c>
      <c r="B152" s="135" t="s">
        <v>19108</v>
      </c>
      <c r="C152" s="259" t="s">
        <v>18022</v>
      </c>
      <c r="D152" s="193" t="s">
        <v>9024</v>
      </c>
      <c r="E152" s="114" t="str">
        <f t="shared" si="43"/>
        <v>MINISUBESTAÇÃO MARCA:  PT 385</v>
      </c>
      <c r="F152" s="21"/>
      <c r="G152" s="133" t="s">
        <v>18840</v>
      </c>
      <c r="H152" s="133" t="s">
        <v>18839</v>
      </c>
      <c r="I152" s="21" t="s">
        <v>494</v>
      </c>
      <c r="J152" s="21">
        <v>500</v>
      </c>
      <c r="K152" s="21">
        <v>11</v>
      </c>
      <c r="L152" s="21" t="s">
        <v>510</v>
      </c>
      <c r="M152" s="124" t="s">
        <v>516</v>
      </c>
      <c r="N152" s="21">
        <v>1990</v>
      </c>
      <c r="O152" s="116">
        <v>2426</v>
      </c>
      <c r="P152" s="23">
        <f t="shared" si="44"/>
        <v>2426000</v>
      </c>
      <c r="Q152" s="322"/>
      <c r="R152" s="21"/>
      <c r="U152" s="111">
        <v>45</v>
      </c>
      <c r="V152" s="113">
        <f t="shared" si="45"/>
        <v>1043.18</v>
      </c>
      <c r="W152" s="113">
        <f t="shared" si="46"/>
        <v>1382.82</v>
      </c>
      <c r="X152" s="112">
        <f t="shared" si="47"/>
        <v>1382820</v>
      </c>
      <c r="Y152" s="110">
        <f t="shared" si="42"/>
        <v>18</v>
      </c>
      <c r="Z152" s="109">
        <f t="shared" si="48"/>
        <v>121.30000000000001</v>
      </c>
      <c r="AA152" s="109">
        <f t="shared" si="49"/>
        <v>121300.00000000001</v>
      </c>
      <c r="AB152" s="10">
        <f t="shared" si="50"/>
        <v>1043180</v>
      </c>
      <c r="AC152" s="108">
        <f t="shared" si="51"/>
        <v>2304.6999999999998</v>
      </c>
      <c r="AD152" s="107">
        <f t="shared" si="52"/>
        <v>2.2222222222222223E-2</v>
      </c>
      <c r="AE152" s="106">
        <f t="shared" si="53"/>
        <v>51.215555555555554</v>
      </c>
      <c r="AF152" s="105">
        <f t="shared" si="54"/>
        <v>1434.0355555555554</v>
      </c>
      <c r="AG152" s="105">
        <f t="shared" si="55"/>
        <v>991.96444444444455</v>
      </c>
      <c r="AI152" s="21"/>
      <c r="AJ152" s="21"/>
      <c r="AK152" s="21"/>
      <c r="AL152" s="111"/>
    </row>
    <row r="153" spans="1:38" s="88" customFormat="1" x14ac:dyDescent="0.35">
      <c r="A153" s="21">
        <v>10141103</v>
      </c>
      <c r="B153" s="135" t="s">
        <v>19108</v>
      </c>
      <c r="C153" s="259" t="s">
        <v>18022</v>
      </c>
      <c r="D153" s="193" t="s">
        <v>6910</v>
      </c>
      <c r="E153" s="114" t="str">
        <f t="shared" si="43"/>
        <v>MINISUBESTAÇÃO MARCA:  PT 205</v>
      </c>
      <c r="F153" s="21"/>
      <c r="G153" s="133" t="s">
        <v>18838</v>
      </c>
      <c r="H153" s="133" t="s">
        <v>18837</v>
      </c>
      <c r="I153" s="21" t="s">
        <v>494</v>
      </c>
      <c r="J153" s="21">
        <v>630</v>
      </c>
      <c r="K153" s="21">
        <v>11</v>
      </c>
      <c r="L153" s="21" t="s">
        <v>510</v>
      </c>
      <c r="M153" s="124" t="s">
        <v>516</v>
      </c>
      <c r="N153" s="21">
        <v>1990</v>
      </c>
      <c r="O153" s="116">
        <v>2772</v>
      </c>
      <c r="P153" s="23">
        <f t="shared" si="44"/>
        <v>2772000</v>
      </c>
      <c r="Q153" s="322"/>
      <c r="R153" s="21"/>
      <c r="U153" s="111">
        <v>45</v>
      </c>
      <c r="V153" s="113">
        <f t="shared" si="45"/>
        <v>1191.96</v>
      </c>
      <c r="W153" s="113">
        <f t="shared" si="46"/>
        <v>1580.04</v>
      </c>
      <c r="X153" s="112">
        <f t="shared" si="47"/>
        <v>1580040</v>
      </c>
      <c r="Y153" s="110">
        <f t="shared" si="42"/>
        <v>18</v>
      </c>
      <c r="Z153" s="109">
        <f t="shared" si="48"/>
        <v>138.6</v>
      </c>
      <c r="AA153" s="109">
        <f t="shared" si="49"/>
        <v>138600</v>
      </c>
      <c r="AB153" s="10">
        <f t="shared" si="50"/>
        <v>1191960</v>
      </c>
      <c r="AC153" s="108">
        <f t="shared" si="51"/>
        <v>2633.4</v>
      </c>
      <c r="AD153" s="107">
        <f t="shared" si="52"/>
        <v>2.2222222222222223E-2</v>
      </c>
      <c r="AE153" s="106">
        <f t="shared" si="53"/>
        <v>58.52</v>
      </c>
      <c r="AF153" s="105">
        <f t="shared" si="54"/>
        <v>1638.56</v>
      </c>
      <c r="AG153" s="105">
        <f t="shared" si="55"/>
        <v>1133.44</v>
      </c>
      <c r="AI153" s="57" t="s">
        <v>815</v>
      </c>
      <c r="AJ153" s="21"/>
      <c r="AK153" s="21"/>
      <c r="AL153" s="111"/>
    </row>
    <row r="154" spans="1:38" s="88" customFormat="1" x14ac:dyDescent="0.35">
      <c r="A154" s="21">
        <v>10141103</v>
      </c>
      <c r="B154" s="115" t="s">
        <v>19109</v>
      </c>
      <c r="C154" s="272" t="s">
        <v>18013</v>
      </c>
      <c r="D154" s="284">
        <v>1</v>
      </c>
      <c r="E154" s="114" t="str">
        <f t="shared" si="43"/>
        <v>REACTOR MARCA:ALSTHOM NAMPULA 220Kv 1</v>
      </c>
      <c r="F154" s="21" t="s">
        <v>546</v>
      </c>
      <c r="G154" s="57" t="s">
        <v>206</v>
      </c>
      <c r="H154" s="57" t="s">
        <v>205</v>
      </c>
      <c r="I154" s="21" t="s">
        <v>545</v>
      </c>
      <c r="J154" s="21">
        <v>200000</v>
      </c>
      <c r="K154" s="21">
        <v>33</v>
      </c>
      <c r="L154" s="21"/>
      <c r="M154" s="124">
        <v>3</v>
      </c>
      <c r="N154" s="57">
        <v>1983</v>
      </c>
      <c r="O154" s="116">
        <v>32432</v>
      </c>
      <c r="P154" s="23">
        <f t="shared" si="44"/>
        <v>32432000</v>
      </c>
      <c r="Q154" s="325" t="s">
        <v>136</v>
      </c>
      <c r="R154" s="57" t="s">
        <v>18021</v>
      </c>
      <c r="U154" s="111">
        <v>45</v>
      </c>
      <c r="V154" s="113">
        <f t="shared" si="45"/>
        <v>9153.0311111111114</v>
      </c>
      <c r="W154" s="113">
        <f t="shared" si="46"/>
        <v>23278.968888888889</v>
      </c>
      <c r="X154" s="112">
        <f t="shared" si="47"/>
        <v>23278968.888888888</v>
      </c>
      <c r="Y154" s="110">
        <f t="shared" si="42"/>
        <v>11</v>
      </c>
      <c r="Z154" s="109">
        <f t="shared" si="48"/>
        <v>1621.6000000000001</v>
      </c>
      <c r="AA154" s="109">
        <f t="shared" si="49"/>
        <v>1621600.0000000002</v>
      </c>
      <c r="AB154" s="10">
        <f t="shared" si="50"/>
        <v>9153031.1111111119</v>
      </c>
      <c r="AC154" s="108">
        <f t="shared" si="51"/>
        <v>30810.400000000001</v>
      </c>
      <c r="AD154" s="107">
        <f t="shared" si="52"/>
        <v>2.2222222222222223E-2</v>
      </c>
      <c r="AE154" s="106">
        <f t="shared" si="53"/>
        <v>684.67555555555566</v>
      </c>
      <c r="AF154" s="105">
        <f t="shared" si="54"/>
        <v>23963.644444444446</v>
      </c>
      <c r="AG154" s="105">
        <f t="shared" si="55"/>
        <v>8468.3555555555558</v>
      </c>
      <c r="AI154" s="21"/>
      <c r="AJ154" s="21"/>
      <c r="AK154" s="21"/>
      <c r="AL154" s="111"/>
    </row>
    <row r="155" spans="1:38" s="88" customFormat="1" x14ac:dyDescent="0.35">
      <c r="A155" s="21">
        <v>10141103</v>
      </c>
      <c r="B155" s="115" t="s">
        <v>19109</v>
      </c>
      <c r="C155" s="272" t="s">
        <v>18013</v>
      </c>
      <c r="D155" s="284">
        <v>1</v>
      </c>
      <c r="E155" s="114" t="str">
        <f t="shared" si="43"/>
        <v>REACTOR MARCA:ALSTHOM NAMPULA 220Kv 1</v>
      </c>
      <c r="F155" s="21" t="s">
        <v>546</v>
      </c>
      <c r="G155" s="57" t="s">
        <v>206</v>
      </c>
      <c r="H155" s="57" t="s">
        <v>205</v>
      </c>
      <c r="I155" s="21" t="s">
        <v>545</v>
      </c>
      <c r="J155" s="21">
        <v>20000</v>
      </c>
      <c r="K155" s="21">
        <v>33</v>
      </c>
      <c r="L155" s="21"/>
      <c r="M155" s="124">
        <v>3</v>
      </c>
      <c r="N155" s="57">
        <v>1983</v>
      </c>
      <c r="O155" s="116">
        <v>12090</v>
      </c>
      <c r="P155" s="23">
        <f t="shared" si="44"/>
        <v>12090000</v>
      </c>
      <c r="Q155" s="325" t="s">
        <v>136</v>
      </c>
      <c r="R155" s="57" t="s">
        <v>18021</v>
      </c>
      <c r="U155" s="111">
        <v>45</v>
      </c>
      <c r="V155" s="113">
        <f t="shared" si="45"/>
        <v>3412.0666666666666</v>
      </c>
      <c r="W155" s="113">
        <f t="shared" si="46"/>
        <v>8677.9333333333343</v>
      </c>
      <c r="X155" s="112">
        <f t="shared" si="47"/>
        <v>8677933.333333334</v>
      </c>
      <c r="Y155" s="110">
        <f t="shared" si="42"/>
        <v>11</v>
      </c>
      <c r="Z155" s="109">
        <f t="shared" si="48"/>
        <v>604.5</v>
      </c>
      <c r="AA155" s="109">
        <f t="shared" si="49"/>
        <v>604500</v>
      </c>
      <c r="AB155" s="10">
        <f t="shared" si="50"/>
        <v>3412066.666666666</v>
      </c>
      <c r="AC155" s="108">
        <f t="shared" si="51"/>
        <v>11485.5</v>
      </c>
      <c r="AD155" s="107">
        <f t="shared" si="52"/>
        <v>2.2222222222222223E-2</v>
      </c>
      <c r="AE155" s="106">
        <f t="shared" si="53"/>
        <v>255.23333333333335</v>
      </c>
      <c r="AF155" s="105">
        <f t="shared" si="54"/>
        <v>8933.1666666666679</v>
      </c>
      <c r="AG155" s="105">
        <f t="shared" si="55"/>
        <v>3156.833333333333</v>
      </c>
      <c r="AI155" s="21"/>
      <c r="AJ155" s="21"/>
      <c r="AK155" s="21"/>
      <c r="AL155" s="111"/>
    </row>
    <row r="156" spans="1:38" s="88" customFormat="1" x14ac:dyDescent="0.35">
      <c r="A156" s="21">
        <v>10141103</v>
      </c>
      <c r="B156" s="115" t="s">
        <v>19109</v>
      </c>
      <c r="C156" s="272" t="s">
        <v>18013</v>
      </c>
      <c r="D156" s="284">
        <v>1</v>
      </c>
      <c r="E156" s="114" t="str">
        <f t="shared" si="43"/>
        <v>REACTOR MARCA:ALSTOM ALTO MOLOCUE 1</v>
      </c>
      <c r="F156" s="21" t="s">
        <v>170</v>
      </c>
      <c r="G156" s="21" t="s">
        <v>169</v>
      </c>
      <c r="H156" s="21" t="s">
        <v>168</v>
      </c>
      <c r="I156" s="21" t="s">
        <v>170</v>
      </c>
      <c r="J156" s="21">
        <v>20000</v>
      </c>
      <c r="K156" s="21">
        <v>33</v>
      </c>
      <c r="L156" s="21"/>
      <c r="M156" s="21">
        <v>3</v>
      </c>
      <c r="N156" s="21">
        <v>1983</v>
      </c>
      <c r="O156" s="116">
        <v>1290</v>
      </c>
      <c r="P156" s="23">
        <f t="shared" si="44"/>
        <v>1290000</v>
      </c>
      <c r="Q156" s="322" t="s">
        <v>4</v>
      </c>
      <c r="R156" s="21" t="s">
        <v>18020</v>
      </c>
      <c r="U156" s="21">
        <v>45</v>
      </c>
      <c r="V156" s="113">
        <f t="shared" si="45"/>
        <v>364.06666666666666</v>
      </c>
      <c r="W156" s="113">
        <f t="shared" si="46"/>
        <v>925.93333333333339</v>
      </c>
      <c r="X156" s="112">
        <f t="shared" si="47"/>
        <v>925933.33333333337</v>
      </c>
      <c r="Y156" s="110">
        <f t="shared" si="42"/>
        <v>11</v>
      </c>
      <c r="Z156" s="109">
        <f t="shared" si="48"/>
        <v>64.5</v>
      </c>
      <c r="AA156" s="109">
        <f t="shared" si="49"/>
        <v>64500</v>
      </c>
      <c r="AB156" s="10">
        <f t="shared" si="50"/>
        <v>364066.66666666663</v>
      </c>
      <c r="AC156" s="108">
        <f t="shared" si="51"/>
        <v>1225.5</v>
      </c>
      <c r="AD156" s="107">
        <f t="shared" si="52"/>
        <v>2.2222222222222223E-2</v>
      </c>
      <c r="AE156" s="106">
        <f t="shared" si="53"/>
        <v>27.233333333333334</v>
      </c>
      <c r="AF156" s="105">
        <f t="shared" si="54"/>
        <v>953.16666666666674</v>
      </c>
      <c r="AG156" s="105">
        <f t="shared" si="55"/>
        <v>336.83333333333331</v>
      </c>
      <c r="AI156" s="21"/>
      <c r="AJ156" s="21"/>
      <c r="AK156" s="21"/>
      <c r="AL156" s="111"/>
    </row>
    <row r="157" spans="1:38" s="88" customFormat="1" x14ac:dyDescent="0.35">
      <c r="A157" s="21">
        <v>10141103</v>
      </c>
      <c r="B157" s="115" t="s">
        <v>19110</v>
      </c>
      <c r="C157" s="272" t="s">
        <v>710</v>
      </c>
      <c r="D157" s="22" t="s">
        <v>7396</v>
      </c>
      <c r="E157" s="114" t="str">
        <f t="shared" si="43"/>
        <v>TRANSFORMADOR MARCA:ENAE Inhambane PTS 02</v>
      </c>
      <c r="F157" s="41" t="s">
        <v>1695</v>
      </c>
      <c r="G157" s="171" t="s">
        <v>14768</v>
      </c>
      <c r="H157" s="171" t="s">
        <v>14767</v>
      </c>
      <c r="I157" s="21" t="str">
        <f>+F157</f>
        <v>Inhambane</v>
      </c>
      <c r="J157" s="21">
        <v>300</v>
      </c>
      <c r="K157" s="21">
        <v>33</v>
      </c>
      <c r="L157" s="21">
        <v>0.4</v>
      </c>
      <c r="M157" s="124" t="s">
        <v>516</v>
      </c>
      <c r="N157" s="21">
        <v>1940</v>
      </c>
      <c r="O157" s="126">
        <v>1039</v>
      </c>
      <c r="P157" s="23">
        <f t="shared" si="44"/>
        <v>1039000</v>
      </c>
      <c r="Q157" s="322" t="s">
        <v>14753</v>
      </c>
      <c r="R157" s="21" t="s">
        <v>14752</v>
      </c>
      <c r="U157" s="111">
        <v>45</v>
      </c>
      <c r="V157" s="113">
        <f t="shared" si="45"/>
        <v>161.62222222222221</v>
      </c>
      <c r="W157" s="113">
        <f t="shared" si="46"/>
        <v>877.37777777777774</v>
      </c>
      <c r="X157" s="112">
        <f t="shared" si="47"/>
        <v>877377.77777777775</v>
      </c>
      <c r="Y157" s="110">
        <v>5</v>
      </c>
      <c r="Z157" s="109">
        <f t="shared" si="48"/>
        <v>51.95</v>
      </c>
      <c r="AA157" s="109">
        <f t="shared" si="49"/>
        <v>51950</v>
      </c>
      <c r="AB157" s="10">
        <f t="shared" si="50"/>
        <v>161622.22222222225</v>
      </c>
      <c r="AC157" s="108">
        <f t="shared" si="51"/>
        <v>987.05</v>
      </c>
      <c r="AD157" s="107">
        <f t="shared" si="52"/>
        <v>2.2222222222222223E-2</v>
      </c>
      <c r="AE157" s="106">
        <f t="shared" si="53"/>
        <v>21.934444444444445</v>
      </c>
      <c r="AF157" s="105">
        <f t="shared" si="54"/>
        <v>899.3122222222222</v>
      </c>
      <c r="AG157" s="105">
        <f t="shared" si="55"/>
        <v>139.68777777777777</v>
      </c>
      <c r="AI157" s="21"/>
      <c r="AJ157" s="21"/>
      <c r="AK157" s="118"/>
      <c r="AL157" s="118"/>
    </row>
    <row r="158" spans="1:38" s="88" customFormat="1" x14ac:dyDescent="0.35">
      <c r="A158" s="21">
        <v>10141103</v>
      </c>
      <c r="B158" s="115" t="s">
        <v>19110</v>
      </c>
      <c r="C158" s="272" t="s">
        <v>710</v>
      </c>
      <c r="D158" s="22" t="s">
        <v>4609</v>
      </c>
      <c r="E158" s="114" t="str">
        <f t="shared" si="43"/>
        <v>TRANSFORMADOR MARCA: Inhambane PTS 03</v>
      </c>
      <c r="F158" s="21" t="s">
        <v>1695</v>
      </c>
      <c r="G158" s="171" t="s">
        <v>14766</v>
      </c>
      <c r="H158" s="171" t="s">
        <v>14765</v>
      </c>
      <c r="I158" s="21" t="str">
        <f>+F158</f>
        <v>Inhambane</v>
      </c>
      <c r="J158" s="21">
        <v>300</v>
      </c>
      <c r="K158" s="21">
        <v>33</v>
      </c>
      <c r="L158" s="21">
        <v>0.4</v>
      </c>
      <c r="M158" s="124" t="s">
        <v>516</v>
      </c>
      <c r="N158" s="21">
        <v>1940</v>
      </c>
      <c r="O158" s="126">
        <v>1039</v>
      </c>
      <c r="P158" s="23">
        <f t="shared" si="44"/>
        <v>1039000</v>
      </c>
      <c r="Q158" s="322"/>
      <c r="R158" s="21"/>
      <c r="U158" s="111">
        <v>45</v>
      </c>
      <c r="V158" s="113">
        <f t="shared" si="45"/>
        <v>161.62222222222221</v>
      </c>
      <c r="W158" s="113">
        <f t="shared" si="46"/>
        <v>877.37777777777774</v>
      </c>
      <c r="X158" s="112">
        <f t="shared" si="47"/>
        <v>877377.77777777775</v>
      </c>
      <c r="Y158" s="110">
        <v>5</v>
      </c>
      <c r="Z158" s="109">
        <f t="shared" si="48"/>
        <v>51.95</v>
      </c>
      <c r="AA158" s="109">
        <f t="shared" si="49"/>
        <v>51950</v>
      </c>
      <c r="AB158" s="10">
        <f t="shared" si="50"/>
        <v>161622.22222222225</v>
      </c>
      <c r="AC158" s="108">
        <f t="shared" si="51"/>
        <v>987.05</v>
      </c>
      <c r="AD158" s="107">
        <f t="shared" si="52"/>
        <v>2.2222222222222223E-2</v>
      </c>
      <c r="AE158" s="106">
        <f t="shared" si="53"/>
        <v>21.934444444444445</v>
      </c>
      <c r="AF158" s="105">
        <f t="shared" si="54"/>
        <v>899.3122222222222</v>
      </c>
      <c r="AG158" s="105">
        <f t="shared" si="55"/>
        <v>139.68777777777777</v>
      </c>
      <c r="AI158" s="21"/>
      <c r="AJ158" s="21"/>
      <c r="AK158" s="118"/>
      <c r="AL158" s="118"/>
    </row>
    <row r="159" spans="1:38" s="88" customFormat="1" x14ac:dyDescent="0.35">
      <c r="A159" s="21">
        <v>10141103</v>
      </c>
      <c r="B159" s="115" t="s">
        <v>19110</v>
      </c>
      <c r="C159" s="272" t="s">
        <v>710</v>
      </c>
      <c r="D159" s="22" t="s">
        <v>4605</v>
      </c>
      <c r="E159" s="114" t="str">
        <f t="shared" si="43"/>
        <v>TRANSFORMADOR MARCA: Inhambane PTS 04</v>
      </c>
      <c r="F159" s="21" t="s">
        <v>1695</v>
      </c>
      <c r="G159" s="171" t="s">
        <v>14764</v>
      </c>
      <c r="H159" s="171" t="s">
        <v>14763</v>
      </c>
      <c r="I159" s="21" t="str">
        <f>+F159</f>
        <v>Inhambane</v>
      </c>
      <c r="J159" s="21">
        <v>300</v>
      </c>
      <c r="K159" s="21">
        <v>33</v>
      </c>
      <c r="L159" s="21">
        <v>0.4</v>
      </c>
      <c r="M159" s="124" t="s">
        <v>516</v>
      </c>
      <c r="N159" s="21">
        <v>1940</v>
      </c>
      <c r="O159" s="126">
        <v>1039</v>
      </c>
      <c r="P159" s="23">
        <f t="shared" si="44"/>
        <v>1039000</v>
      </c>
      <c r="Q159" s="322"/>
      <c r="R159" s="21"/>
      <c r="U159" s="111">
        <v>45</v>
      </c>
      <c r="V159" s="113">
        <f t="shared" si="45"/>
        <v>161.62222222222221</v>
      </c>
      <c r="W159" s="113">
        <f t="shared" si="46"/>
        <v>877.37777777777774</v>
      </c>
      <c r="X159" s="112">
        <f t="shared" si="47"/>
        <v>877377.77777777775</v>
      </c>
      <c r="Y159" s="110">
        <v>5</v>
      </c>
      <c r="Z159" s="109">
        <f t="shared" si="48"/>
        <v>51.95</v>
      </c>
      <c r="AA159" s="109">
        <f t="shared" si="49"/>
        <v>51950</v>
      </c>
      <c r="AB159" s="10">
        <f t="shared" si="50"/>
        <v>161622.22222222225</v>
      </c>
      <c r="AC159" s="108">
        <f t="shared" si="51"/>
        <v>987.05</v>
      </c>
      <c r="AD159" s="107">
        <f t="shared" si="52"/>
        <v>2.2222222222222223E-2</v>
      </c>
      <c r="AE159" s="106">
        <f t="shared" si="53"/>
        <v>21.934444444444445</v>
      </c>
      <c r="AF159" s="105">
        <f t="shared" si="54"/>
        <v>899.3122222222222</v>
      </c>
      <c r="AG159" s="105">
        <f t="shared" si="55"/>
        <v>139.68777777777777</v>
      </c>
      <c r="AI159" s="21"/>
      <c r="AJ159" s="21"/>
      <c r="AK159" s="118"/>
      <c r="AL159" s="118"/>
    </row>
    <row r="160" spans="1:38" s="88" customFormat="1" x14ac:dyDescent="0.35">
      <c r="A160" s="21">
        <v>10141103</v>
      </c>
      <c r="B160" s="115" t="s">
        <v>19111</v>
      </c>
      <c r="C160" s="272" t="s">
        <v>495</v>
      </c>
      <c r="D160" s="22"/>
      <c r="E160" s="114" t="str">
        <f t="shared" si="43"/>
        <v xml:space="preserve">TRANSFORMADOR AUXILIAR MARCA:13495S CHIMOIO 1 </v>
      </c>
      <c r="F160" s="21" t="s">
        <v>62</v>
      </c>
      <c r="G160" s="57" t="s">
        <v>61</v>
      </c>
      <c r="H160" s="57" t="s">
        <v>60</v>
      </c>
      <c r="I160" s="21" t="s">
        <v>62</v>
      </c>
      <c r="J160" s="21">
        <v>200</v>
      </c>
      <c r="K160" s="21">
        <v>6.6</v>
      </c>
      <c r="L160" s="21">
        <v>0.4</v>
      </c>
      <c r="M160" s="124" t="s">
        <v>516</v>
      </c>
      <c r="N160" s="21">
        <v>1964</v>
      </c>
      <c r="O160" s="126">
        <v>572</v>
      </c>
      <c r="P160" s="23">
        <f t="shared" si="44"/>
        <v>572000</v>
      </c>
      <c r="Q160" s="322" t="s">
        <v>706</v>
      </c>
      <c r="R160" s="21" t="s">
        <v>706</v>
      </c>
      <c r="U160" s="111">
        <v>45</v>
      </c>
      <c r="V160" s="113">
        <f t="shared" si="45"/>
        <v>88.977777777777774</v>
      </c>
      <c r="W160" s="113">
        <f t="shared" si="46"/>
        <v>483.02222222222224</v>
      </c>
      <c r="X160" s="112">
        <f t="shared" si="47"/>
        <v>483022.22222222225</v>
      </c>
      <c r="Y160" s="110">
        <v>5</v>
      </c>
      <c r="Z160" s="109">
        <f t="shared" si="48"/>
        <v>28.6</v>
      </c>
      <c r="AA160" s="109">
        <f t="shared" si="49"/>
        <v>28600</v>
      </c>
      <c r="AB160" s="10">
        <f t="shared" si="50"/>
        <v>88977.777777777752</v>
      </c>
      <c r="AC160" s="108">
        <f t="shared" si="51"/>
        <v>543.4</v>
      </c>
      <c r="AD160" s="107">
        <f t="shared" si="52"/>
        <v>2.2222222222222223E-2</v>
      </c>
      <c r="AE160" s="106">
        <f t="shared" si="53"/>
        <v>12.075555555555555</v>
      </c>
      <c r="AF160" s="105">
        <f t="shared" si="54"/>
        <v>495.09777777777782</v>
      </c>
      <c r="AG160" s="105">
        <f t="shared" si="55"/>
        <v>76.902222222222221</v>
      </c>
      <c r="AI160" s="127"/>
      <c r="AJ160" s="21"/>
      <c r="AK160" s="21"/>
      <c r="AL160" s="118"/>
    </row>
    <row r="161" spans="1:38" s="88" customFormat="1" x14ac:dyDescent="0.35">
      <c r="A161" s="21">
        <v>10141103</v>
      </c>
      <c r="B161" s="115" t="s">
        <v>19111</v>
      </c>
      <c r="C161" s="272" t="s">
        <v>495</v>
      </c>
      <c r="D161" s="22"/>
      <c r="E161" s="114" t="str">
        <f t="shared" si="43"/>
        <v xml:space="preserve">TRANSFORMADOR AUXILIAR MARCA:MORE TRAFO Indoor Substation 1 </v>
      </c>
      <c r="F161" s="21" t="s">
        <v>705</v>
      </c>
      <c r="G161" s="57" t="s">
        <v>703</v>
      </c>
      <c r="H161" s="57" t="s">
        <v>702</v>
      </c>
      <c r="I161" s="21" t="s">
        <v>528</v>
      </c>
      <c r="J161" s="21">
        <v>50</v>
      </c>
      <c r="K161" s="21">
        <v>22</v>
      </c>
      <c r="L161" s="21">
        <v>0.4</v>
      </c>
      <c r="M161" s="21">
        <v>3</v>
      </c>
      <c r="N161" s="21">
        <v>1968</v>
      </c>
      <c r="O161" s="116">
        <v>643</v>
      </c>
      <c r="P161" s="23">
        <f t="shared" si="44"/>
        <v>643000</v>
      </c>
      <c r="Q161" s="325" t="s">
        <v>551</v>
      </c>
      <c r="R161" s="57" t="s">
        <v>701</v>
      </c>
      <c r="U161" s="111">
        <v>45</v>
      </c>
      <c r="V161" s="113">
        <f t="shared" si="45"/>
        <v>100.02222222222221</v>
      </c>
      <c r="W161" s="113">
        <f t="shared" si="46"/>
        <v>542.97777777777776</v>
      </c>
      <c r="X161" s="112">
        <f t="shared" si="47"/>
        <v>542977.77777777775</v>
      </c>
      <c r="Y161" s="110">
        <v>5</v>
      </c>
      <c r="Z161" s="109">
        <f t="shared" si="48"/>
        <v>32.15</v>
      </c>
      <c r="AA161" s="109">
        <f t="shared" si="49"/>
        <v>32150</v>
      </c>
      <c r="AB161" s="10">
        <f t="shared" si="50"/>
        <v>100022.22222222225</v>
      </c>
      <c r="AC161" s="108">
        <f t="shared" si="51"/>
        <v>610.85</v>
      </c>
      <c r="AD161" s="107">
        <f t="shared" si="52"/>
        <v>2.2222222222222223E-2</v>
      </c>
      <c r="AE161" s="106">
        <f t="shared" si="53"/>
        <v>13.574444444444445</v>
      </c>
      <c r="AF161" s="105">
        <f t="shared" si="54"/>
        <v>556.55222222222221</v>
      </c>
      <c r="AG161" s="105">
        <f t="shared" si="55"/>
        <v>86.447777777777759</v>
      </c>
      <c r="AI161" s="21" t="s">
        <v>530</v>
      </c>
      <c r="AJ161" s="21" t="s">
        <v>704</v>
      </c>
      <c r="AK161" s="21"/>
      <c r="AL161" s="111"/>
    </row>
    <row r="162" spans="1:38" s="88" customFormat="1" x14ac:dyDescent="0.35">
      <c r="A162" s="21">
        <v>10141103</v>
      </c>
      <c r="B162" s="115" t="s">
        <v>19111</v>
      </c>
      <c r="C162" s="272" t="s">
        <v>495</v>
      </c>
      <c r="D162" s="22"/>
      <c r="E162" s="114" t="str">
        <f t="shared" si="43"/>
        <v xml:space="preserve">TRANSFORMADOR AUXILIAR MARCA:T3NUK         MATUNDO </v>
      </c>
      <c r="F162" s="21" t="s">
        <v>700</v>
      </c>
      <c r="G162" s="119" t="s">
        <v>414</v>
      </c>
      <c r="H162" s="119" t="s">
        <v>413</v>
      </c>
      <c r="I162" s="21" t="s">
        <v>424</v>
      </c>
      <c r="J162" s="21">
        <v>160</v>
      </c>
      <c r="K162" s="21">
        <v>66</v>
      </c>
      <c r="L162" s="21">
        <v>0.4</v>
      </c>
      <c r="M162" s="124">
        <v>3</v>
      </c>
      <c r="N162" s="21">
        <v>1969</v>
      </c>
      <c r="O162" s="116">
        <v>1039</v>
      </c>
      <c r="P162" s="23">
        <f t="shared" si="44"/>
        <v>1039000</v>
      </c>
      <c r="Q162" s="322" t="s">
        <v>699</v>
      </c>
      <c r="R162" s="21">
        <v>5506332</v>
      </c>
      <c r="U162" s="111">
        <v>45</v>
      </c>
      <c r="V162" s="113">
        <f t="shared" si="45"/>
        <v>161.62222222222221</v>
      </c>
      <c r="W162" s="113">
        <f t="shared" si="46"/>
        <v>877.37777777777774</v>
      </c>
      <c r="X162" s="112">
        <f t="shared" si="47"/>
        <v>877377.77777777775</v>
      </c>
      <c r="Y162" s="110">
        <v>5</v>
      </c>
      <c r="Z162" s="109">
        <f t="shared" si="48"/>
        <v>51.95</v>
      </c>
      <c r="AA162" s="109">
        <f t="shared" si="49"/>
        <v>51950</v>
      </c>
      <c r="AB162" s="10">
        <f t="shared" si="50"/>
        <v>161622.22222222225</v>
      </c>
      <c r="AC162" s="108">
        <f t="shared" si="51"/>
        <v>987.05</v>
      </c>
      <c r="AD162" s="107">
        <f t="shared" si="52"/>
        <v>2.2222222222222223E-2</v>
      </c>
      <c r="AE162" s="106">
        <f t="shared" si="53"/>
        <v>21.934444444444445</v>
      </c>
      <c r="AF162" s="105">
        <f t="shared" si="54"/>
        <v>899.3122222222222</v>
      </c>
      <c r="AG162" s="105">
        <f t="shared" si="55"/>
        <v>139.68777777777777</v>
      </c>
      <c r="AI162" s="21" t="s">
        <v>424</v>
      </c>
      <c r="AJ162" s="21" t="s">
        <v>424</v>
      </c>
      <c r="AK162" s="21"/>
      <c r="AL162" s="111"/>
    </row>
    <row r="163" spans="1:38" s="88" customFormat="1" x14ac:dyDescent="0.35">
      <c r="A163" s="21">
        <v>10141103</v>
      </c>
      <c r="B163" s="115" t="s">
        <v>19111</v>
      </c>
      <c r="C163" s="272" t="s">
        <v>495</v>
      </c>
      <c r="D163" s="22"/>
      <c r="E163" s="114" t="str">
        <f t="shared" si="43"/>
        <v xml:space="preserve">TRANSFORMADOR AUXILIAR MARCA:English electric Se1 </v>
      </c>
      <c r="F163" s="21" t="s">
        <v>697</v>
      </c>
      <c r="G163" s="119"/>
      <c r="H163" s="119"/>
      <c r="I163" s="21" t="s">
        <v>494</v>
      </c>
      <c r="J163" s="21">
        <v>40</v>
      </c>
      <c r="K163" s="21">
        <v>10.5</v>
      </c>
      <c r="L163" s="21">
        <v>0.4</v>
      </c>
      <c r="M163" s="21">
        <v>3</v>
      </c>
      <c r="N163" s="21">
        <v>1969</v>
      </c>
      <c r="O163" s="22">
        <v>643</v>
      </c>
      <c r="P163" s="23">
        <f t="shared" si="44"/>
        <v>643000</v>
      </c>
      <c r="Q163" s="322" t="s">
        <v>695</v>
      </c>
      <c r="R163" s="21" t="s">
        <v>698</v>
      </c>
      <c r="U163" s="111">
        <v>45</v>
      </c>
      <c r="V163" s="113">
        <f t="shared" si="45"/>
        <v>100.02222222222221</v>
      </c>
      <c r="W163" s="113">
        <f t="shared" si="46"/>
        <v>542.97777777777776</v>
      </c>
      <c r="X163" s="112">
        <f t="shared" si="47"/>
        <v>542977.77777777775</v>
      </c>
      <c r="Y163" s="110">
        <v>5</v>
      </c>
      <c r="Z163" s="109">
        <f t="shared" si="48"/>
        <v>32.15</v>
      </c>
      <c r="AA163" s="109">
        <f t="shared" si="49"/>
        <v>32150</v>
      </c>
      <c r="AB163" s="10">
        <f t="shared" si="50"/>
        <v>100022.22222222225</v>
      </c>
      <c r="AC163" s="108">
        <f t="shared" si="51"/>
        <v>610.85</v>
      </c>
      <c r="AD163" s="107">
        <f t="shared" si="52"/>
        <v>2.2222222222222223E-2</v>
      </c>
      <c r="AE163" s="106">
        <f t="shared" si="53"/>
        <v>13.574444444444445</v>
      </c>
      <c r="AF163" s="105">
        <f t="shared" si="54"/>
        <v>556.55222222222221</v>
      </c>
      <c r="AG163" s="105">
        <f t="shared" si="55"/>
        <v>86.447777777777759</v>
      </c>
      <c r="AI163" s="21"/>
      <c r="AJ163" s="21" t="s">
        <v>696</v>
      </c>
      <c r="AK163" s="21"/>
      <c r="AL163" s="118"/>
    </row>
    <row r="164" spans="1:38" s="88" customFormat="1" x14ac:dyDescent="0.35">
      <c r="A164" s="21">
        <v>10141103</v>
      </c>
      <c r="B164" s="115" t="s">
        <v>19111</v>
      </c>
      <c r="C164" s="272" t="s">
        <v>495</v>
      </c>
      <c r="D164" s="22"/>
      <c r="E164" s="114" t="str">
        <f t="shared" si="43"/>
        <v xml:space="preserve">TRANSFORMADOR AUXILIAR MARCA:English electric Se1 </v>
      </c>
      <c r="F164" s="21" t="s">
        <v>697</v>
      </c>
      <c r="G164" s="119"/>
      <c r="H164" s="119"/>
      <c r="I164" s="21" t="s">
        <v>494</v>
      </c>
      <c r="J164" s="21">
        <v>40</v>
      </c>
      <c r="K164" s="21">
        <v>10.5</v>
      </c>
      <c r="L164" s="21">
        <v>0.4</v>
      </c>
      <c r="M164" s="21">
        <v>3</v>
      </c>
      <c r="N164" s="21">
        <v>1969</v>
      </c>
      <c r="O164" s="22">
        <v>643</v>
      </c>
      <c r="P164" s="23">
        <f t="shared" si="44"/>
        <v>643000</v>
      </c>
      <c r="Q164" s="322" t="s">
        <v>695</v>
      </c>
      <c r="R164" s="21" t="s">
        <v>694</v>
      </c>
      <c r="U164" s="111">
        <v>45</v>
      </c>
      <c r="V164" s="113">
        <f t="shared" si="45"/>
        <v>100.02222222222221</v>
      </c>
      <c r="W164" s="113">
        <f t="shared" si="46"/>
        <v>542.97777777777776</v>
      </c>
      <c r="X164" s="112">
        <f t="shared" si="47"/>
        <v>542977.77777777775</v>
      </c>
      <c r="Y164" s="110">
        <v>5</v>
      </c>
      <c r="Z164" s="109">
        <f t="shared" si="48"/>
        <v>32.15</v>
      </c>
      <c r="AA164" s="109">
        <f t="shared" si="49"/>
        <v>32150</v>
      </c>
      <c r="AB164" s="10">
        <f t="shared" si="50"/>
        <v>100022.22222222225</v>
      </c>
      <c r="AC164" s="108">
        <f t="shared" si="51"/>
        <v>610.85</v>
      </c>
      <c r="AD164" s="107">
        <f t="shared" si="52"/>
        <v>2.2222222222222223E-2</v>
      </c>
      <c r="AE164" s="106">
        <f t="shared" si="53"/>
        <v>13.574444444444445</v>
      </c>
      <c r="AF164" s="105">
        <f t="shared" si="54"/>
        <v>556.55222222222221</v>
      </c>
      <c r="AG164" s="105">
        <f t="shared" si="55"/>
        <v>86.447777777777759</v>
      </c>
      <c r="AI164" s="21"/>
      <c r="AJ164" s="21" t="s">
        <v>696</v>
      </c>
      <c r="AK164" s="21"/>
      <c r="AL164" s="118"/>
    </row>
    <row r="165" spans="1:38" s="88" customFormat="1" x14ac:dyDescent="0.35">
      <c r="A165" s="21">
        <v>10141103</v>
      </c>
      <c r="B165" s="115" t="s">
        <v>19111</v>
      </c>
      <c r="C165" s="272" t="s">
        <v>495</v>
      </c>
      <c r="D165" s="22" t="s">
        <v>689</v>
      </c>
      <c r="E165" s="114" t="str">
        <f t="shared" si="43"/>
        <v>TRANSFORMADOR AUXILIAR MARCA:A.C.E METZ NACALA AUX TRFR 2</v>
      </c>
      <c r="F165" s="21" t="s">
        <v>195</v>
      </c>
      <c r="G165" s="57" t="s">
        <v>194</v>
      </c>
      <c r="H165" s="57" t="s">
        <v>193</v>
      </c>
      <c r="I165" s="21" t="s">
        <v>195</v>
      </c>
      <c r="J165" s="21">
        <v>1000</v>
      </c>
      <c r="K165" s="21" t="s">
        <v>137</v>
      </c>
      <c r="L165" s="21">
        <v>400</v>
      </c>
      <c r="M165" s="57">
        <v>3</v>
      </c>
      <c r="N165" s="21">
        <v>1973</v>
      </c>
      <c r="O165" s="116">
        <v>1650</v>
      </c>
      <c r="P165" s="23">
        <f t="shared" si="44"/>
        <v>1650000</v>
      </c>
      <c r="Q165" s="322" t="s">
        <v>687</v>
      </c>
      <c r="R165" s="21">
        <v>85511</v>
      </c>
      <c r="U165" s="111">
        <v>45</v>
      </c>
      <c r="V165" s="113">
        <f t="shared" si="45"/>
        <v>117.33333333333334</v>
      </c>
      <c r="W165" s="113">
        <f t="shared" si="46"/>
        <v>1532.6666666666667</v>
      </c>
      <c r="X165" s="112">
        <f t="shared" si="47"/>
        <v>1532666.6666666667</v>
      </c>
      <c r="Y165" s="110">
        <f t="shared" ref="Y165:Y185" si="56">(U165-(2017-N165))</f>
        <v>1</v>
      </c>
      <c r="Z165" s="109">
        <f t="shared" si="48"/>
        <v>82.5</v>
      </c>
      <c r="AA165" s="109">
        <f t="shared" si="49"/>
        <v>82500</v>
      </c>
      <c r="AB165" s="10">
        <f t="shared" si="50"/>
        <v>117333.33333333326</v>
      </c>
      <c r="AC165" s="108">
        <f t="shared" si="51"/>
        <v>1567.5</v>
      </c>
      <c r="AD165" s="107">
        <f t="shared" si="52"/>
        <v>2.2222222222222223E-2</v>
      </c>
      <c r="AE165" s="106">
        <f t="shared" si="53"/>
        <v>34.833333333333336</v>
      </c>
      <c r="AF165" s="105">
        <f t="shared" si="54"/>
        <v>1567.5</v>
      </c>
      <c r="AG165" s="105">
        <f t="shared" si="55"/>
        <v>82.5</v>
      </c>
      <c r="AI165" s="57"/>
      <c r="AJ165" s="21"/>
      <c r="AK165" s="57"/>
      <c r="AL165" s="111"/>
    </row>
    <row r="166" spans="1:38" s="88" customFormat="1" x14ac:dyDescent="0.35">
      <c r="A166" s="21">
        <v>10141103</v>
      </c>
      <c r="B166" s="115" t="s">
        <v>19111</v>
      </c>
      <c r="C166" s="272" t="s">
        <v>495</v>
      </c>
      <c r="D166" s="22"/>
      <c r="E166" s="114" t="str">
        <f t="shared" si="43"/>
        <v xml:space="preserve">TRANSFORMADOR AUXILIAR MARCA:EFACEC Indoor Sbstation 2 </v>
      </c>
      <c r="F166" s="21" t="s">
        <v>693</v>
      </c>
      <c r="G166" s="119" t="s">
        <v>691</v>
      </c>
      <c r="H166" s="119" t="s">
        <v>690</v>
      </c>
      <c r="I166" s="21" t="s">
        <v>528</v>
      </c>
      <c r="J166" s="21">
        <v>50</v>
      </c>
      <c r="K166" s="21">
        <v>22</v>
      </c>
      <c r="L166" s="21">
        <v>6.6</v>
      </c>
      <c r="M166" s="21">
        <v>3</v>
      </c>
      <c r="N166" s="21">
        <v>1973</v>
      </c>
      <c r="O166" s="116">
        <v>643</v>
      </c>
      <c r="P166" s="23">
        <f t="shared" si="44"/>
        <v>643000</v>
      </c>
      <c r="Q166" s="322" t="s">
        <v>27</v>
      </c>
      <c r="R166" s="21"/>
      <c r="U166" s="111">
        <v>45</v>
      </c>
      <c r="V166" s="113">
        <f t="shared" si="45"/>
        <v>45.724444444444444</v>
      </c>
      <c r="W166" s="113">
        <f t="shared" si="46"/>
        <v>597.27555555555557</v>
      </c>
      <c r="X166" s="112">
        <f t="shared" si="47"/>
        <v>597275.55555555562</v>
      </c>
      <c r="Y166" s="110">
        <f t="shared" si="56"/>
        <v>1</v>
      </c>
      <c r="Z166" s="109">
        <f t="shared" si="48"/>
        <v>32.15</v>
      </c>
      <c r="AA166" s="109">
        <f t="shared" si="49"/>
        <v>32150</v>
      </c>
      <c r="AB166" s="10">
        <f t="shared" si="50"/>
        <v>45724.44444444438</v>
      </c>
      <c r="AC166" s="108">
        <f t="shared" si="51"/>
        <v>610.85</v>
      </c>
      <c r="AD166" s="107">
        <f t="shared" si="52"/>
        <v>2.2222222222222223E-2</v>
      </c>
      <c r="AE166" s="106">
        <f t="shared" si="53"/>
        <v>13.574444444444445</v>
      </c>
      <c r="AF166" s="105">
        <f t="shared" si="54"/>
        <v>610.85</v>
      </c>
      <c r="AG166" s="105">
        <f t="shared" si="55"/>
        <v>32.15</v>
      </c>
      <c r="AI166" s="21" t="s">
        <v>530</v>
      </c>
      <c r="AJ166" s="21" t="s">
        <v>692</v>
      </c>
      <c r="AK166" s="21" t="s">
        <v>549</v>
      </c>
      <c r="AL166" s="111"/>
    </row>
    <row r="167" spans="1:38" s="88" customFormat="1" x14ac:dyDescent="0.35">
      <c r="A167" s="21">
        <v>10141103</v>
      </c>
      <c r="B167" s="115" t="s">
        <v>19111</v>
      </c>
      <c r="C167" s="272" t="s">
        <v>495</v>
      </c>
      <c r="D167" s="22" t="s">
        <v>689</v>
      </c>
      <c r="E167" s="114" t="str">
        <f t="shared" si="43"/>
        <v>TRANSFORMADOR AUXILIAR MARCA:A.C.E METZ NACALA AUX TRFR 2</v>
      </c>
      <c r="F167" s="21" t="s">
        <v>195</v>
      </c>
      <c r="G167" s="57" t="s">
        <v>194</v>
      </c>
      <c r="H167" s="57" t="s">
        <v>193</v>
      </c>
      <c r="I167" s="21" t="s">
        <v>195</v>
      </c>
      <c r="J167" s="21">
        <v>1000</v>
      </c>
      <c r="K167" s="21" t="s">
        <v>137</v>
      </c>
      <c r="L167" s="21">
        <v>400</v>
      </c>
      <c r="M167" s="57">
        <v>3</v>
      </c>
      <c r="N167" s="21">
        <v>1973</v>
      </c>
      <c r="O167" s="116">
        <v>1650</v>
      </c>
      <c r="P167" s="23">
        <f t="shared" si="44"/>
        <v>1650000</v>
      </c>
      <c r="Q167" s="322" t="s">
        <v>687</v>
      </c>
      <c r="R167" s="21">
        <v>85511</v>
      </c>
      <c r="U167" s="21">
        <v>45</v>
      </c>
      <c r="V167" s="113">
        <f t="shared" si="45"/>
        <v>117.33333333333334</v>
      </c>
      <c r="W167" s="113">
        <f t="shared" si="46"/>
        <v>1532.6666666666667</v>
      </c>
      <c r="X167" s="112">
        <f t="shared" si="47"/>
        <v>1532666.6666666667</v>
      </c>
      <c r="Y167" s="110">
        <f t="shared" si="56"/>
        <v>1</v>
      </c>
      <c r="Z167" s="109">
        <f t="shared" si="48"/>
        <v>82.5</v>
      </c>
      <c r="AA167" s="109">
        <f t="shared" si="49"/>
        <v>82500</v>
      </c>
      <c r="AB167" s="10">
        <f t="shared" si="50"/>
        <v>117333.33333333326</v>
      </c>
      <c r="AC167" s="108">
        <f t="shared" si="51"/>
        <v>1567.5</v>
      </c>
      <c r="AD167" s="107">
        <f t="shared" si="52"/>
        <v>2.2222222222222223E-2</v>
      </c>
      <c r="AE167" s="106">
        <f t="shared" si="53"/>
        <v>34.833333333333336</v>
      </c>
      <c r="AF167" s="105">
        <f t="shared" si="54"/>
        <v>1567.5</v>
      </c>
      <c r="AG167" s="105">
        <f t="shared" si="55"/>
        <v>82.5</v>
      </c>
      <c r="AI167" s="57"/>
      <c r="AJ167" s="21"/>
      <c r="AK167" s="57"/>
      <c r="AL167" s="111"/>
    </row>
    <row r="168" spans="1:38" s="88" customFormat="1" x14ac:dyDescent="0.35">
      <c r="A168" s="21">
        <v>10141103</v>
      </c>
      <c r="B168" s="115" t="s">
        <v>19111</v>
      </c>
      <c r="C168" s="272" t="s">
        <v>495</v>
      </c>
      <c r="D168" s="136" t="s">
        <v>686</v>
      </c>
      <c r="E168" s="114" t="str">
        <f t="shared" si="43"/>
        <v>TRANSFORMADOR AUXILIAR MARCA:EFACEC PS 5 PS 5</v>
      </c>
      <c r="F168" s="124" t="s">
        <v>686</v>
      </c>
      <c r="G168" s="124"/>
      <c r="H168" s="124"/>
      <c r="I168" s="124" t="s">
        <v>571</v>
      </c>
      <c r="J168" s="124">
        <v>500</v>
      </c>
      <c r="K168" s="124">
        <v>11</v>
      </c>
      <c r="L168" s="21">
        <v>0.4</v>
      </c>
      <c r="M168" s="124" t="s">
        <v>514</v>
      </c>
      <c r="N168" s="124">
        <v>1977</v>
      </c>
      <c r="O168" s="116">
        <v>1016</v>
      </c>
      <c r="P168" s="23">
        <f t="shared" si="44"/>
        <v>1016000</v>
      </c>
      <c r="Q168" s="323" t="s">
        <v>27</v>
      </c>
      <c r="R168" s="124"/>
      <c r="U168" s="111">
        <v>45</v>
      </c>
      <c r="V168" s="113">
        <f t="shared" si="45"/>
        <v>158.04444444444445</v>
      </c>
      <c r="W168" s="113">
        <f t="shared" si="46"/>
        <v>857.95555555555552</v>
      </c>
      <c r="X168" s="112">
        <f t="shared" si="47"/>
        <v>857955.5555555555</v>
      </c>
      <c r="Y168" s="110">
        <f t="shared" si="56"/>
        <v>5</v>
      </c>
      <c r="Z168" s="109">
        <f t="shared" si="48"/>
        <v>50.800000000000004</v>
      </c>
      <c r="AA168" s="109">
        <f t="shared" si="49"/>
        <v>50800.000000000007</v>
      </c>
      <c r="AB168" s="10">
        <f t="shared" si="50"/>
        <v>158044.4444444445</v>
      </c>
      <c r="AC168" s="108">
        <f t="shared" si="51"/>
        <v>965.2</v>
      </c>
      <c r="AD168" s="107">
        <f t="shared" si="52"/>
        <v>2.2222222222222223E-2</v>
      </c>
      <c r="AE168" s="106">
        <f t="shared" si="53"/>
        <v>21.448888888888892</v>
      </c>
      <c r="AF168" s="105">
        <f t="shared" si="54"/>
        <v>879.40444444444438</v>
      </c>
      <c r="AG168" s="105">
        <f t="shared" si="55"/>
        <v>136.59555555555556</v>
      </c>
      <c r="AI168" s="124"/>
      <c r="AJ168" s="124"/>
      <c r="AK168" s="124" t="s">
        <v>685</v>
      </c>
      <c r="AL168" s="111"/>
    </row>
    <row r="169" spans="1:38" s="88" customFormat="1" x14ac:dyDescent="0.35">
      <c r="A169" s="21">
        <v>10141103</v>
      </c>
      <c r="B169" s="115" t="s">
        <v>19111</v>
      </c>
      <c r="C169" s="272" t="s">
        <v>495</v>
      </c>
      <c r="D169" s="136" t="s">
        <v>684</v>
      </c>
      <c r="E169" s="114" t="str">
        <f t="shared" si="43"/>
        <v>TRANSFORMADOR AUXILIAR MARCA:EFACEC PS 6 PS 6</v>
      </c>
      <c r="F169" s="124" t="s">
        <v>684</v>
      </c>
      <c r="G169" s="124"/>
      <c r="H169" s="124"/>
      <c r="I169" s="124" t="s">
        <v>571</v>
      </c>
      <c r="J169" s="124">
        <v>500</v>
      </c>
      <c r="K169" s="124">
        <v>11</v>
      </c>
      <c r="L169" s="21">
        <v>0.4</v>
      </c>
      <c r="M169" s="124" t="s">
        <v>514</v>
      </c>
      <c r="N169" s="124">
        <v>1977</v>
      </c>
      <c r="O169" s="116">
        <v>1016</v>
      </c>
      <c r="P169" s="23">
        <f t="shared" si="44"/>
        <v>1016000</v>
      </c>
      <c r="Q169" s="323" t="s">
        <v>27</v>
      </c>
      <c r="R169" s="124" t="s">
        <v>682</v>
      </c>
      <c r="U169" s="111">
        <v>45</v>
      </c>
      <c r="V169" s="113">
        <f t="shared" si="45"/>
        <v>158.04444444444445</v>
      </c>
      <c r="W169" s="113">
        <f t="shared" si="46"/>
        <v>857.95555555555552</v>
      </c>
      <c r="X169" s="112">
        <f t="shared" si="47"/>
        <v>857955.5555555555</v>
      </c>
      <c r="Y169" s="110">
        <f t="shared" si="56"/>
        <v>5</v>
      </c>
      <c r="Z169" s="109">
        <f t="shared" si="48"/>
        <v>50.800000000000004</v>
      </c>
      <c r="AA169" s="109">
        <f t="shared" si="49"/>
        <v>50800.000000000007</v>
      </c>
      <c r="AB169" s="10">
        <f t="shared" si="50"/>
        <v>158044.4444444445</v>
      </c>
      <c r="AC169" s="108">
        <f t="shared" si="51"/>
        <v>965.2</v>
      </c>
      <c r="AD169" s="107">
        <f t="shared" si="52"/>
        <v>2.2222222222222223E-2</v>
      </c>
      <c r="AE169" s="106">
        <f t="shared" si="53"/>
        <v>21.448888888888892</v>
      </c>
      <c r="AF169" s="105">
        <f t="shared" si="54"/>
        <v>879.40444444444438</v>
      </c>
      <c r="AG169" s="105">
        <f t="shared" si="55"/>
        <v>136.59555555555556</v>
      </c>
      <c r="AI169" s="124"/>
      <c r="AJ169" s="124"/>
      <c r="AK169" s="124" t="s">
        <v>683</v>
      </c>
      <c r="AL169" s="111"/>
    </row>
    <row r="170" spans="1:38" s="88" customFormat="1" x14ac:dyDescent="0.35">
      <c r="A170" s="21">
        <v>10141103</v>
      </c>
      <c r="B170" s="115" t="s">
        <v>19111</v>
      </c>
      <c r="C170" s="272" t="s">
        <v>495</v>
      </c>
      <c r="D170" s="22"/>
      <c r="E170" s="114" t="str">
        <f t="shared" si="43"/>
        <v xml:space="preserve">TRANSFORMADOR AUXILIAR MARCA:EFACEC MATOLA 275 </v>
      </c>
      <c r="F170" s="21" t="s">
        <v>292</v>
      </c>
      <c r="G170" s="119"/>
      <c r="H170" s="119"/>
      <c r="I170" s="21" t="s">
        <v>494</v>
      </c>
      <c r="J170" s="21">
        <v>400</v>
      </c>
      <c r="K170" s="21">
        <v>33</v>
      </c>
      <c r="L170" s="21">
        <v>0.4</v>
      </c>
      <c r="M170" s="124">
        <v>3</v>
      </c>
      <c r="N170" s="21">
        <v>1979</v>
      </c>
      <c r="O170" s="116">
        <v>1200</v>
      </c>
      <c r="P170" s="23">
        <f t="shared" si="44"/>
        <v>1200000</v>
      </c>
      <c r="Q170" s="322" t="s">
        <v>27</v>
      </c>
      <c r="R170" s="21"/>
      <c r="U170" s="111">
        <v>45</v>
      </c>
      <c r="V170" s="113">
        <f t="shared" si="45"/>
        <v>237.33333333333334</v>
      </c>
      <c r="W170" s="113">
        <f t="shared" si="46"/>
        <v>962.66666666666663</v>
      </c>
      <c r="X170" s="112">
        <f t="shared" si="47"/>
        <v>962666.66666666663</v>
      </c>
      <c r="Y170" s="110">
        <f t="shared" si="56"/>
        <v>7</v>
      </c>
      <c r="Z170" s="109">
        <f t="shared" si="48"/>
        <v>60</v>
      </c>
      <c r="AA170" s="109">
        <f t="shared" si="49"/>
        <v>60000</v>
      </c>
      <c r="AB170" s="10">
        <f t="shared" si="50"/>
        <v>237333.33333333337</v>
      </c>
      <c r="AC170" s="108">
        <f t="shared" si="51"/>
        <v>1140</v>
      </c>
      <c r="AD170" s="107">
        <f t="shared" si="52"/>
        <v>2.2222222222222223E-2</v>
      </c>
      <c r="AE170" s="106">
        <f t="shared" si="53"/>
        <v>25.333333333333336</v>
      </c>
      <c r="AF170" s="105">
        <f t="shared" si="54"/>
        <v>988</v>
      </c>
      <c r="AG170" s="105">
        <f t="shared" si="55"/>
        <v>212</v>
      </c>
      <c r="AI170" s="21"/>
      <c r="AJ170" s="21"/>
      <c r="AK170" s="21"/>
      <c r="AL170" s="111"/>
    </row>
    <row r="171" spans="1:38" s="88" customFormat="1" x14ac:dyDescent="0.35">
      <c r="A171" s="21">
        <v>10141103</v>
      </c>
      <c r="B171" s="115" t="s">
        <v>19111</v>
      </c>
      <c r="C171" s="272" t="s">
        <v>495</v>
      </c>
      <c r="D171" s="22"/>
      <c r="E171" s="114" t="str">
        <f t="shared" si="43"/>
        <v xml:space="preserve">TRANSFORMADOR AUXILIAR MARCA:EFACEC MATOLA 275 </v>
      </c>
      <c r="F171" s="21" t="s">
        <v>292</v>
      </c>
      <c r="G171" s="119"/>
      <c r="H171" s="119"/>
      <c r="I171" s="21" t="s">
        <v>494</v>
      </c>
      <c r="J171" s="21">
        <v>400</v>
      </c>
      <c r="K171" s="21">
        <v>33</v>
      </c>
      <c r="L171" s="21">
        <v>0.4</v>
      </c>
      <c r="M171" s="124">
        <v>3</v>
      </c>
      <c r="N171" s="21">
        <v>1979</v>
      </c>
      <c r="O171" s="116">
        <v>1200</v>
      </c>
      <c r="P171" s="23">
        <f t="shared" si="44"/>
        <v>1200000</v>
      </c>
      <c r="Q171" s="322" t="s">
        <v>27</v>
      </c>
      <c r="R171" s="21"/>
      <c r="U171" s="111">
        <v>45</v>
      </c>
      <c r="V171" s="113">
        <f t="shared" si="45"/>
        <v>237.33333333333334</v>
      </c>
      <c r="W171" s="113">
        <f t="shared" si="46"/>
        <v>962.66666666666663</v>
      </c>
      <c r="X171" s="112">
        <f t="shared" si="47"/>
        <v>962666.66666666663</v>
      </c>
      <c r="Y171" s="110">
        <f t="shared" si="56"/>
        <v>7</v>
      </c>
      <c r="Z171" s="109">
        <f t="shared" si="48"/>
        <v>60</v>
      </c>
      <c r="AA171" s="109">
        <f t="shared" si="49"/>
        <v>60000</v>
      </c>
      <c r="AB171" s="10">
        <f t="shared" si="50"/>
        <v>237333.33333333337</v>
      </c>
      <c r="AC171" s="108">
        <f t="shared" si="51"/>
        <v>1140</v>
      </c>
      <c r="AD171" s="107">
        <f t="shared" si="52"/>
        <v>2.2222222222222223E-2</v>
      </c>
      <c r="AE171" s="106">
        <f t="shared" si="53"/>
        <v>25.333333333333336</v>
      </c>
      <c r="AF171" s="105">
        <f t="shared" si="54"/>
        <v>988</v>
      </c>
      <c r="AG171" s="105">
        <f t="shared" si="55"/>
        <v>212</v>
      </c>
      <c r="AI171" s="21"/>
      <c r="AJ171" s="41"/>
      <c r="AK171" s="21"/>
      <c r="AL171" s="111"/>
    </row>
    <row r="172" spans="1:38" s="88" customFormat="1" x14ac:dyDescent="0.35">
      <c r="A172" s="21">
        <v>10141103</v>
      </c>
      <c r="B172" s="115" t="s">
        <v>19111</v>
      </c>
      <c r="C172" s="272" t="s">
        <v>495</v>
      </c>
      <c r="D172" s="22"/>
      <c r="E172" s="114" t="str">
        <f t="shared" si="43"/>
        <v xml:space="preserve">TRANSFORMADOR AUXILIAR MARCA:MOTRA SIEMENS Aeroporto </v>
      </c>
      <c r="F172" s="21" t="s">
        <v>681</v>
      </c>
      <c r="G172" s="21"/>
      <c r="H172" s="21"/>
      <c r="I172" s="21" t="s">
        <v>494</v>
      </c>
      <c r="J172" s="21">
        <v>50</v>
      </c>
      <c r="K172" s="21">
        <v>11</v>
      </c>
      <c r="L172" s="21">
        <v>0.4</v>
      </c>
      <c r="M172" s="21">
        <v>3</v>
      </c>
      <c r="N172" s="21">
        <v>1981</v>
      </c>
      <c r="O172" s="22">
        <v>643</v>
      </c>
      <c r="P172" s="23">
        <f t="shared" si="44"/>
        <v>643000</v>
      </c>
      <c r="Q172" s="322" t="s">
        <v>679</v>
      </c>
      <c r="R172" s="21" t="s">
        <v>678</v>
      </c>
      <c r="U172" s="21">
        <v>45</v>
      </c>
      <c r="V172" s="113">
        <f t="shared" si="45"/>
        <v>154.32000000000002</v>
      </c>
      <c r="W172" s="113">
        <f t="shared" si="46"/>
        <v>488.67999999999995</v>
      </c>
      <c r="X172" s="112">
        <f t="shared" si="47"/>
        <v>488679.99999999994</v>
      </c>
      <c r="Y172" s="110">
        <f t="shared" si="56"/>
        <v>9</v>
      </c>
      <c r="Z172" s="109">
        <f t="shared" si="48"/>
        <v>32.15</v>
      </c>
      <c r="AA172" s="109">
        <f t="shared" si="49"/>
        <v>32150</v>
      </c>
      <c r="AB172" s="10">
        <f t="shared" si="50"/>
        <v>154320.00000000006</v>
      </c>
      <c r="AC172" s="108">
        <f t="shared" si="51"/>
        <v>610.85</v>
      </c>
      <c r="AD172" s="107">
        <f t="shared" si="52"/>
        <v>2.2222222222222223E-2</v>
      </c>
      <c r="AE172" s="106">
        <f t="shared" si="53"/>
        <v>13.574444444444445</v>
      </c>
      <c r="AF172" s="105">
        <f t="shared" si="54"/>
        <v>502.2544444444444</v>
      </c>
      <c r="AG172" s="105">
        <f t="shared" si="55"/>
        <v>140.74555555555557</v>
      </c>
      <c r="AI172" s="21"/>
      <c r="AJ172" s="21"/>
      <c r="AK172" s="21"/>
      <c r="AL172" s="21"/>
    </row>
    <row r="173" spans="1:38" s="88" customFormat="1" x14ac:dyDescent="0.35">
      <c r="A173" s="21">
        <v>10141103</v>
      </c>
      <c r="B173" s="115" t="s">
        <v>19111</v>
      </c>
      <c r="C173" s="272" t="s">
        <v>495</v>
      </c>
      <c r="D173" s="22" t="s">
        <v>501</v>
      </c>
      <c r="E173" s="114" t="str">
        <f t="shared" si="43"/>
        <v>TRANSFORMADOR AUXILIAR MARCA:ALSTHOM NAMPULA 220Kv AT 1</v>
      </c>
      <c r="F173" s="21" t="s">
        <v>546</v>
      </c>
      <c r="G173" s="21" t="s">
        <v>206</v>
      </c>
      <c r="H173" s="119" t="s">
        <v>205</v>
      </c>
      <c r="I173" s="21" t="s">
        <v>545</v>
      </c>
      <c r="J173" s="21">
        <v>400</v>
      </c>
      <c r="K173" s="21" t="s">
        <v>204</v>
      </c>
      <c r="L173" s="21">
        <v>400</v>
      </c>
      <c r="M173" s="21">
        <v>3</v>
      </c>
      <c r="N173" s="21">
        <v>1982</v>
      </c>
      <c r="O173" s="116">
        <v>1039</v>
      </c>
      <c r="P173" s="23">
        <f t="shared" si="44"/>
        <v>1039000</v>
      </c>
      <c r="Q173" s="325" t="s">
        <v>136</v>
      </c>
      <c r="R173" s="57" t="s">
        <v>676</v>
      </c>
      <c r="U173" s="111">
        <v>45</v>
      </c>
      <c r="V173" s="113">
        <f t="shared" si="45"/>
        <v>271.29444444444442</v>
      </c>
      <c r="W173" s="113">
        <f t="shared" si="46"/>
        <v>767.70555555555552</v>
      </c>
      <c r="X173" s="112">
        <f t="shared" si="47"/>
        <v>767705.5555555555</v>
      </c>
      <c r="Y173" s="110">
        <f t="shared" si="56"/>
        <v>10</v>
      </c>
      <c r="Z173" s="109">
        <f t="shared" si="48"/>
        <v>51.95</v>
      </c>
      <c r="AA173" s="109">
        <f t="shared" si="49"/>
        <v>51950</v>
      </c>
      <c r="AB173" s="10">
        <f t="shared" si="50"/>
        <v>271294.4444444445</v>
      </c>
      <c r="AC173" s="108">
        <f t="shared" si="51"/>
        <v>987.05</v>
      </c>
      <c r="AD173" s="107">
        <f t="shared" si="52"/>
        <v>2.2222222222222223E-2</v>
      </c>
      <c r="AE173" s="106">
        <f t="shared" si="53"/>
        <v>21.934444444444445</v>
      </c>
      <c r="AF173" s="105">
        <f t="shared" si="54"/>
        <v>789.64</v>
      </c>
      <c r="AG173" s="105">
        <f t="shared" si="55"/>
        <v>249.35999999999999</v>
      </c>
      <c r="AI173" s="21"/>
      <c r="AJ173" s="21"/>
      <c r="AK173" s="21"/>
      <c r="AL173" s="111"/>
    </row>
    <row r="174" spans="1:38" s="88" customFormat="1" x14ac:dyDescent="0.35">
      <c r="A174" s="21">
        <v>10141103</v>
      </c>
      <c r="B174" s="115" t="s">
        <v>19111</v>
      </c>
      <c r="C174" s="272" t="s">
        <v>495</v>
      </c>
      <c r="D174" s="22" t="s">
        <v>501</v>
      </c>
      <c r="E174" s="114" t="str">
        <f t="shared" si="43"/>
        <v>TRANSFORMADOR AUXILIAR MARCA:NEBB CENTRAL HYDRICO AT 1</v>
      </c>
      <c r="F174" s="21" t="s">
        <v>675</v>
      </c>
      <c r="G174" s="57" t="s">
        <v>674</v>
      </c>
      <c r="H174" s="57" t="s">
        <v>673</v>
      </c>
      <c r="I174" s="21" t="s">
        <v>158</v>
      </c>
      <c r="J174" s="21">
        <v>850</v>
      </c>
      <c r="K174" s="21" t="s">
        <v>19</v>
      </c>
      <c r="L174" s="21">
        <v>400</v>
      </c>
      <c r="M174" s="57">
        <v>3</v>
      </c>
      <c r="N174" s="57">
        <v>1982</v>
      </c>
      <c r="O174" s="116">
        <v>1475</v>
      </c>
      <c r="P174" s="23">
        <f t="shared" si="44"/>
        <v>1475000</v>
      </c>
      <c r="Q174" s="325" t="s">
        <v>672</v>
      </c>
      <c r="R174" s="57" t="s">
        <v>671</v>
      </c>
      <c r="U174" s="111">
        <v>45</v>
      </c>
      <c r="V174" s="113">
        <f t="shared" si="45"/>
        <v>385.13888888888886</v>
      </c>
      <c r="W174" s="113">
        <f t="shared" si="46"/>
        <v>1089.8611111111111</v>
      </c>
      <c r="X174" s="112">
        <f t="shared" si="47"/>
        <v>1089861.111111111</v>
      </c>
      <c r="Y174" s="110">
        <f t="shared" si="56"/>
        <v>10</v>
      </c>
      <c r="Z174" s="109">
        <f t="shared" si="48"/>
        <v>73.75</v>
      </c>
      <c r="AA174" s="109">
        <f t="shared" si="49"/>
        <v>73750</v>
      </c>
      <c r="AB174" s="10">
        <f t="shared" si="50"/>
        <v>385138.88888888899</v>
      </c>
      <c r="AC174" s="108">
        <f t="shared" si="51"/>
        <v>1401.25</v>
      </c>
      <c r="AD174" s="107">
        <f t="shared" si="52"/>
        <v>2.2222222222222223E-2</v>
      </c>
      <c r="AE174" s="106">
        <f t="shared" si="53"/>
        <v>31.138888888888889</v>
      </c>
      <c r="AF174" s="105">
        <f t="shared" si="54"/>
        <v>1121</v>
      </c>
      <c r="AG174" s="105">
        <f t="shared" si="55"/>
        <v>353.99999999999994</v>
      </c>
      <c r="AI174" s="57"/>
      <c r="AJ174" s="21"/>
      <c r="AK174" s="57"/>
      <c r="AL174" s="111"/>
    </row>
    <row r="175" spans="1:38" s="88" customFormat="1" x14ac:dyDescent="0.35">
      <c r="A175" s="21">
        <v>10141103</v>
      </c>
      <c r="B175" s="115" t="s">
        <v>19111</v>
      </c>
      <c r="C175" s="272" t="s">
        <v>495</v>
      </c>
      <c r="D175" s="22" t="s">
        <v>501</v>
      </c>
      <c r="E175" s="114" t="str">
        <f t="shared" si="43"/>
        <v>TRANSFORMADOR AUXILIAR MARCA:ALSTHOM NAMPULA 220Kv AT 1</v>
      </c>
      <c r="F175" s="21" t="s">
        <v>546</v>
      </c>
      <c r="G175" s="21" t="s">
        <v>206</v>
      </c>
      <c r="H175" s="119" t="s">
        <v>205</v>
      </c>
      <c r="I175" s="21" t="s">
        <v>545</v>
      </c>
      <c r="J175" s="21">
        <v>400</v>
      </c>
      <c r="K175" s="21" t="s">
        <v>204</v>
      </c>
      <c r="L175" s="21">
        <v>400</v>
      </c>
      <c r="M175" s="21">
        <v>3</v>
      </c>
      <c r="N175" s="21">
        <v>1982</v>
      </c>
      <c r="O175" s="116">
        <v>1200</v>
      </c>
      <c r="P175" s="23">
        <f t="shared" si="44"/>
        <v>1200000</v>
      </c>
      <c r="Q175" s="325" t="s">
        <v>136</v>
      </c>
      <c r="R175" s="57" t="s">
        <v>676</v>
      </c>
      <c r="U175" s="111">
        <v>45</v>
      </c>
      <c r="V175" s="113">
        <f t="shared" si="45"/>
        <v>313.33333333333331</v>
      </c>
      <c r="W175" s="113">
        <f t="shared" si="46"/>
        <v>886.66666666666674</v>
      </c>
      <c r="X175" s="112">
        <f t="shared" si="47"/>
        <v>886666.66666666674</v>
      </c>
      <c r="Y175" s="110">
        <f t="shared" si="56"/>
        <v>10</v>
      </c>
      <c r="Z175" s="109">
        <f t="shared" si="48"/>
        <v>60</v>
      </c>
      <c r="AA175" s="109">
        <f t="shared" si="49"/>
        <v>60000</v>
      </c>
      <c r="AB175" s="10">
        <f t="shared" si="50"/>
        <v>313333.33333333326</v>
      </c>
      <c r="AC175" s="108">
        <f t="shared" si="51"/>
        <v>1140</v>
      </c>
      <c r="AD175" s="107">
        <f t="shared" si="52"/>
        <v>2.2222222222222223E-2</v>
      </c>
      <c r="AE175" s="106">
        <f t="shared" si="53"/>
        <v>25.333333333333336</v>
      </c>
      <c r="AF175" s="105">
        <f t="shared" si="54"/>
        <v>912.00000000000011</v>
      </c>
      <c r="AG175" s="105">
        <f t="shared" si="55"/>
        <v>288</v>
      </c>
      <c r="AI175" s="21"/>
      <c r="AJ175" s="21"/>
      <c r="AK175" s="21"/>
      <c r="AL175" s="111"/>
    </row>
    <row r="176" spans="1:38" s="88" customFormat="1" x14ac:dyDescent="0.35">
      <c r="A176" s="21">
        <v>10141103</v>
      </c>
      <c r="B176" s="115" t="s">
        <v>19111</v>
      </c>
      <c r="C176" s="272" t="s">
        <v>495</v>
      </c>
      <c r="D176" s="22" t="s">
        <v>501</v>
      </c>
      <c r="E176" s="114" t="str">
        <f t="shared" si="43"/>
        <v>TRANSFORMADOR AUXILIAR MARCA:NEBB CENTRAL HYDRICO AT 1</v>
      </c>
      <c r="F176" s="21" t="s">
        <v>675</v>
      </c>
      <c r="G176" s="57" t="s">
        <v>674</v>
      </c>
      <c r="H176" s="57" t="s">
        <v>673</v>
      </c>
      <c r="I176" s="21" t="s">
        <v>158</v>
      </c>
      <c r="J176" s="21">
        <v>850</v>
      </c>
      <c r="K176" s="21" t="s">
        <v>19</v>
      </c>
      <c r="L176" s="21">
        <v>400</v>
      </c>
      <c r="M176" s="57">
        <v>3</v>
      </c>
      <c r="N176" s="57">
        <v>1982</v>
      </c>
      <c r="O176" s="116">
        <v>1890</v>
      </c>
      <c r="P176" s="23">
        <f t="shared" si="44"/>
        <v>1890000</v>
      </c>
      <c r="Q176" s="325" t="s">
        <v>672</v>
      </c>
      <c r="R176" s="57" t="s">
        <v>671</v>
      </c>
      <c r="U176" s="21">
        <v>45</v>
      </c>
      <c r="V176" s="113">
        <f t="shared" si="45"/>
        <v>493.5</v>
      </c>
      <c r="W176" s="113">
        <f t="shared" si="46"/>
        <v>1396.5</v>
      </c>
      <c r="X176" s="112">
        <f t="shared" si="47"/>
        <v>1396500</v>
      </c>
      <c r="Y176" s="110">
        <f t="shared" si="56"/>
        <v>10</v>
      </c>
      <c r="Z176" s="109">
        <f t="shared" si="48"/>
        <v>94.5</v>
      </c>
      <c r="AA176" s="109">
        <f t="shared" si="49"/>
        <v>94500</v>
      </c>
      <c r="AB176" s="10">
        <f t="shared" si="50"/>
        <v>493500</v>
      </c>
      <c r="AC176" s="108">
        <f t="shared" si="51"/>
        <v>1795.5</v>
      </c>
      <c r="AD176" s="107">
        <f t="shared" si="52"/>
        <v>2.2222222222222223E-2</v>
      </c>
      <c r="AE176" s="106">
        <f t="shared" si="53"/>
        <v>39.9</v>
      </c>
      <c r="AF176" s="105">
        <f t="shared" si="54"/>
        <v>1436.4</v>
      </c>
      <c r="AG176" s="105">
        <f t="shared" si="55"/>
        <v>453.6</v>
      </c>
      <c r="AI176" s="57"/>
      <c r="AJ176" s="21"/>
      <c r="AK176" s="57"/>
      <c r="AL176" s="111"/>
    </row>
    <row r="177" spans="1:38" s="88" customFormat="1" x14ac:dyDescent="0.35">
      <c r="A177" s="21">
        <v>10141103</v>
      </c>
      <c r="B177" s="115" t="s">
        <v>19111</v>
      </c>
      <c r="C177" s="272" t="s">
        <v>495</v>
      </c>
      <c r="D177" s="60"/>
      <c r="E177" s="114" t="str">
        <f t="shared" si="43"/>
        <v xml:space="preserve">TRANSFORMADOR AUXILIAR MARCA:ALSTHOM CERAMCA </v>
      </c>
      <c r="F177" s="61" t="s">
        <v>153</v>
      </c>
      <c r="G177" s="156" t="s">
        <v>152</v>
      </c>
      <c r="H177" s="156" t="s">
        <v>151</v>
      </c>
      <c r="I177" s="61" t="s">
        <v>511</v>
      </c>
      <c r="J177" s="61">
        <v>400</v>
      </c>
      <c r="K177" s="61">
        <v>33</v>
      </c>
      <c r="L177" s="61" t="s">
        <v>510</v>
      </c>
      <c r="M177" s="121">
        <v>3</v>
      </c>
      <c r="N177" s="156">
        <v>1982</v>
      </c>
      <c r="O177" s="60">
        <v>1200</v>
      </c>
      <c r="P177" s="23">
        <f t="shared" si="44"/>
        <v>1200000</v>
      </c>
      <c r="Q177" s="329" t="s">
        <v>136</v>
      </c>
      <c r="R177" s="156" t="s">
        <v>670</v>
      </c>
      <c r="U177" s="111">
        <v>45</v>
      </c>
      <c r="V177" s="113">
        <f t="shared" si="45"/>
        <v>313.33333333333331</v>
      </c>
      <c r="W177" s="113">
        <f t="shared" si="46"/>
        <v>886.66666666666674</v>
      </c>
      <c r="X177" s="112">
        <f t="shared" si="47"/>
        <v>886666.66666666674</v>
      </c>
      <c r="Y177" s="110">
        <f t="shared" si="56"/>
        <v>10</v>
      </c>
      <c r="Z177" s="109">
        <f t="shared" si="48"/>
        <v>60</v>
      </c>
      <c r="AA177" s="109">
        <f t="shared" si="49"/>
        <v>60000</v>
      </c>
      <c r="AB177" s="10">
        <f t="shared" si="50"/>
        <v>313333.33333333326</v>
      </c>
      <c r="AC177" s="108">
        <f t="shared" si="51"/>
        <v>1140</v>
      </c>
      <c r="AD177" s="107">
        <f t="shared" si="52"/>
        <v>2.2222222222222223E-2</v>
      </c>
      <c r="AE177" s="106">
        <f t="shared" si="53"/>
        <v>25.333333333333336</v>
      </c>
      <c r="AF177" s="105">
        <f t="shared" si="54"/>
        <v>912.00000000000011</v>
      </c>
      <c r="AG177" s="105">
        <f t="shared" si="55"/>
        <v>288</v>
      </c>
      <c r="AI177" s="61"/>
      <c r="AJ177" s="61"/>
      <c r="AK177" s="61"/>
      <c r="AL177" s="111"/>
    </row>
    <row r="178" spans="1:38" s="88" customFormat="1" x14ac:dyDescent="0.35">
      <c r="A178" s="21">
        <v>10141103</v>
      </c>
      <c r="B178" s="115" t="s">
        <v>19111</v>
      </c>
      <c r="C178" s="272" t="s">
        <v>495</v>
      </c>
      <c r="D178" s="60"/>
      <c r="E178" s="114" t="str">
        <f t="shared" si="43"/>
        <v xml:space="preserve">TRANSFORMADOR AUXILIAR MARCA:UNITRAFO CERAMCA </v>
      </c>
      <c r="F178" s="61" t="s">
        <v>153</v>
      </c>
      <c r="G178" s="122" t="s">
        <v>152</v>
      </c>
      <c r="H178" s="122" t="s">
        <v>151</v>
      </c>
      <c r="I178" s="61" t="s">
        <v>511</v>
      </c>
      <c r="J178" s="61">
        <v>400</v>
      </c>
      <c r="K178" s="61">
        <v>33</v>
      </c>
      <c r="L178" s="61" t="s">
        <v>510</v>
      </c>
      <c r="M178" s="121">
        <v>3</v>
      </c>
      <c r="N178" s="156">
        <v>1982</v>
      </c>
      <c r="O178" s="60">
        <v>1200</v>
      </c>
      <c r="P178" s="23">
        <f t="shared" si="44"/>
        <v>1200000</v>
      </c>
      <c r="Q178" s="329" t="s">
        <v>493</v>
      </c>
      <c r="R178" s="156" t="s">
        <v>669</v>
      </c>
      <c r="U178" s="111">
        <v>45</v>
      </c>
      <c r="V178" s="113">
        <f t="shared" si="45"/>
        <v>313.33333333333331</v>
      </c>
      <c r="W178" s="113">
        <f t="shared" si="46"/>
        <v>886.66666666666674</v>
      </c>
      <c r="X178" s="112">
        <f t="shared" si="47"/>
        <v>886666.66666666674</v>
      </c>
      <c r="Y178" s="110">
        <f t="shared" si="56"/>
        <v>10</v>
      </c>
      <c r="Z178" s="109">
        <f t="shared" si="48"/>
        <v>60</v>
      </c>
      <c r="AA178" s="109">
        <f t="shared" si="49"/>
        <v>60000</v>
      </c>
      <c r="AB178" s="10">
        <f t="shared" si="50"/>
        <v>313333.33333333326</v>
      </c>
      <c r="AC178" s="108">
        <f t="shared" si="51"/>
        <v>1140</v>
      </c>
      <c r="AD178" s="107">
        <f t="shared" si="52"/>
        <v>2.2222222222222223E-2</v>
      </c>
      <c r="AE178" s="106">
        <f t="shared" si="53"/>
        <v>25.333333333333336</v>
      </c>
      <c r="AF178" s="105">
        <f t="shared" si="54"/>
        <v>912.00000000000011</v>
      </c>
      <c r="AG178" s="105">
        <f t="shared" si="55"/>
        <v>288</v>
      </c>
      <c r="AI178" s="61"/>
      <c r="AJ178" s="61"/>
      <c r="AK178" s="61"/>
      <c r="AL178" s="111"/>
    </row>
    <row r="179" spans="1:38" s="88" customFormat="1" x14ac:dyDescent="0.35">
      <c r="A179" s="21">
        <v>10141103</v>
      </c>
      <c r="B179" s="115" t="s">
        <v>19111</v>
      </c>
      <c r="C179" s="272" t="s">
        <v>495</v>
      </c>
      <c r="D179" s="60"/>
      <c r="E179" s="114" t="str">
        <f t="shared" si="43"/>
        <v xml:space="preserve">TRANSFORMADOR AUXILIAR MARCA:ALSTHOM MOCUBA </v>
      </c>
      <c r="F179" s="61" t="s">
        <v>134</v>
      </c>
      <c r="G179" s="122" t="s">
        <v>133</v>
      </c>
      <c r="H179" s="122" t="s">
        <v>668</v>
      </c>
      <c r="I179" s="61" t="s">
        <v>134</v>
      </c>
      <c r="J179" s="61">
        <v>400</v>
      </c>
      <c r="K179" s="61">
        <v>33</v>
      </c>
      <c r="L179" s="61" t="s">
        <v>510</v>
      </c>
      <c r="M179" s="121">
        <v>3</v>
      </c>
      <c r="N179" s="61">
        <v>1982</v>
      </c>
      <c r="O179" s="120">
        <v>1200</v>
      </c>
      <c r="P179" s="23">
        <f t="shared" si="44"/>
        <v>1200000</v>
      </c>
      <c r="Q179" s="326" t="s">
        <v>136</v>
      </c>
      <c r="R179" s="61" t="s">
        <v>667</v>
      </c>
      <c r="U179" s="111">
        <v>45</v>
      </c>
      <c r="V179" s="113">
        <f t="shared" si="45"/>
        <v>313.33333333333331</v>
      </c>
      <c r="W179" s="113">
        <f t="shared" si="46"/>
        <v>886.66666666666674</v>
      </c>
      <c r="X179" s="112">
        <f t="shared" si="47"/>
        <v>886666.66666666674</v>
      </c>
      <c r="Y179" s="110">
        <f t="shared" si="56"/>
        <v>10</v>
      </c>
      <c r="Z179" s="109">
        <f t="shared" si="48"/>
        <v>60</v>
      </c>
      <c r="AA179" s="109">
        <f t="shared" si="49"/>
        <v>60000</v>
      </c>
      <c r="AB179" s="10">
        <f t="shared" si="50"/>
        <v>313333.33333333326</v>
      </c>
      <c r="AC179" s="108">
        <f t="shared" si="51"/>
        <v>1140</v>
      </c>
      <c r="AD179" s="107">
        <f t="shared" si="52"/>
        <v>2.2222222222222223E-2</v>
      </c>
      <c r="AE179" s="106">
        <f t="shared" si="53"/>
        <v>25.333333333333336</v>
      </c>
      <c r="AF179" s="105">
        <f t="shared" si="54"/>
        <v>912.00000000000011</v>
      </c>
      <c r="AG179" s="105">
        <f t="shared" si="55"/>
        <v>288</v>
      </c>
      <c r="AI179" s="61"/>
      <c r="AJ179" s="61"/>
      <c r="AK179" s="61"/>
      <c r="AL179" s="111"/>
    </row>
    <row r="180" spans="1:38" s="88" customFormat="1" x14ac:dyDescent="0.35">
      <c r="A180" s="21">
        <v>10141103</v>
      </c>
      <c r="B180" s="115" t="s">
        <v>19111</v>
      </c>
      <c r="C180" s="272" t="s">
        <v>495</v>
      </c>
      <c r="D180" s="60"/>
      <c r="E180" s="114" t="str">
        <f t="shared" si="43"/>
        <v xml:space="preserve">TRANSFORMADOR AUXILIAR MARCA:ASEA MONTEPUEZ INTERMEDIATE </v>
      </c>
      <c r="F180" s="61" t="s">
        <v>666</v>
      </c>
      <c r="G180" s="57" t="s">
        <v>221</v>
      </c>
      <c r="H180" s="57" t="s">
        <v>220</v>
      </c>
      <c r="I180" s="61" t="s">
        <v>222</v>
      </c>
      <c r="J180" s="61">
        <v>500</v>
      </c>
      <c r="K180" s="61">
        <v>11</v>
      </c>
      <c r="L180" s="61" t="s">
        <v>581</v>
      </c>
      <c r="M180" s="61">
        <v>3</v>
      </c>
      <c r="N180" s="61">
        <v>1985</v>
      </c>
      <c r="O180" s="116">
        <v>1200</v>
      </c>
      <c r="P180" s="23">
        <f t="shared" si="44"/>
        <v>1200000</v>
      </c>
      <c r="Q180" s="326" t="s">
        <v>18</v>
      </c>
      <c r="R180" s="61"/>
      <c r="U180" s="137">
        <v>45</v>
      </c>
      <c r="V180" s="113">
        <f t="shared" si="45"/>
        <v>389.33333333333331</v>
      </c>
      <c r="W180" s="113">
        <f t="shared" si="46"/>
        <v>810.66666666666674</v>
      </c>
      <c r="X180" s="112">
        <f t="shared" si="47"/>
        <v>810666.66666666674</v>
      </c>
      <c r="Y180" s="110">
        <f t="shared" si="56"/>
        <v>13</v>
      </c>
      <c r="Z180" s="109">
        <f t="shared" si="48"/>
        <v>60</v>
      </c>
      <c r="AA180" s="109">
        <f t="shared" si="49"/>
        <v>60000</v>
      </c>
      <c r="AB180" s="10">
        <f t="shared" si="50"/>
        <v>389333.33333333326</v>
      </c>
      <c r="AC180" s="108">
        <f t="shared" si="51"/>
        <v>1140</v>
      </c>
      <c r="AD180" s="107">
        <f t="shared" si="52"/>
        <v>2.2222222222222223E-2</v>
      </c>
      <c r="AE180" s="106">
        <f t="shared" si="53"/>
        <v>25.333333333333336</v>
      </c>
      <c r="AF180" s="105">
        <f t="shared" si="54"/>
        <v>836.00000000000011</v>
      </c>
      <c r="AG180" s="105">
        <f t="shared" si="55"/>
        <v>364</v>
      </c>
      <c r="AI180" s="61"/>
      <c r="AJ180" s="61" t="s">
        <v>222</v>
      </c>
      <c r="AK180" s="61"/>
      <c r="AL180" s="111"/>
    </row>
    <row r="181" spans="1:38" s="88" customFormat="1" x14ac:dyDescent="0.35">
      <c r="A181" s="21">
        <v>10141103</v>
      </c>
      <c r="B181" s="115" t="s">
        <v>19111</v>
      </c>
      <c r="C181" s="272" t="s">
        <v>495</v>
      </c>
      <c r="D181" s="22" t="s">
        <v>664</v>
      </c>
      <c r="E181" s="114" t="str">
        <f t="shared" si="43"/>
        <v>TRANSFORMADOR AUXILIAR MARCA:GONELLA PS02 AUX TRFR 1</v>
      </c>
      <c r="F181" s="21" t="s">
        <v>663</v>
      </c>
      <c r="G181" s="57" t="s">
        <v>662</v>
      </c>
      <c r="H181" s="57" t="s">
        <v>661</v>
      </c>
      <c r="I181" s="21" t="s">
        <v>195</v>
      </c>
      <c r="J181" s="21">
        <v>630</v>
      </c>
      <c r="K181" s="21" t="s">
        <v>619</v>
      </c>
      <c r="L181" s="21">
        <v>400</v>
      </c>
      <c r="M181" s="57">
        <v>3</v>
      </c>
      <c r="N181" s="21">
        <v>1987</v>
      </c>
      <c r="O181" s="116">
        <v>1200</v>
      </c>
      <c r="P181" s="23">
        <f t="shared" si="44"/>
        <v>1200000</v>
      </c>
      <c r="Q181" s="322" t="s">
        <v>659</v>
      </c>
      <c r="R181" s="21">
        <v>30420</v>
      </c>
      <c r="U181" s="111">
        <v>45</v>
      </c>
      <c r="V181" s="113">
        <f t="shared" si="45"/>
        <v>440</v>
      </c>
      <c r="W181" s="113">
        <f t="shared" si="46"/>
        <v>760</v>
      </c>
      <c r="X181" s="112">
        <f t="shared" si="47"/>
        <v>760000</v>
      </c>
      <c r="Y181" s="110">
        <f t="shared" si="56"/>
        <v>15</v>
      </c>
      <c r="Z181" s="109">
        <f t="shared" si="48"/>
        <v>60</v>
      </c>
      <c r="AA181" s="109">
        <f t="shared" si="49"/>
        <v>60000</v>
      </c>
      <c r="AB181" s="10">
        <f t="shared" si="50"/>
        <v>440000</v>
      </c>
      <c r="AC181" s="108">
        <f t="shared" si="51"/>
        <v>1140</v>
      </c>
      <c r="AD181" s="107">
        <f t="shared" si="52"/>
        <v>2.2222222222222223E-2</v>
      </c>
      <c r="AE181" s="106">
        <f t="shared" si="53"/>
        <v>25.333333333333336</v>
      </c>
      <c r="AF181" s="105">
        <f t="shared" si="54"/>
        <v>785.33333333333337</v>
      </c>
      <c r="AG181" s="105">
        <f t="shared" si="55"/>
        <v>414.66666666666669</v>
      </c>
      <c r="AI181" s="57"/>
      <c r="AJ181" s="21"/>
      <c r="AK181" s="57"/>
      <c r="AL181" s="111"/>
    </row>
    <row r="182" spans="1:38" s="88" customFormat="1" x14ac:dyDescent="0.35">
      <c r="A182" s="21">
        <v>10141103</v>
      </c>
      <c r="B182" s="115" t="s">
        <v>19111</v>
      </c>
      <c r="C182" s="272" t="s">
        <v>495</v>
      </c>
      <c r="D182" s="22" t="s">
        <v>664</v>
      </c>
      <c r="E182" s="114" t="str">
        <f t="shared" si="43"/>
        <v>TRANSFORMADOR AUXILIAR MARCA:GONELLA PS02 AUX TRFR 1</v>
      </c>
      <c r="F182" s="21" t="s">
        <v>663</v>
      </c>
      <c r="G182" s="57" t="s">
        <v>662</v>
      </c>
      <c r="H182" s="57" t="s">
        <v>661</v>
      </c>
      <c r="I182" s="21" t="s">
        <v>195</v>
      </c>
      <c r="J182" s="21">
        <v>630</v>
      </c>
      <c r="K182" s="21" t="s">
        <v>619</v>
      </c>
      <c r="L182" s="21">
        <v>400</v>
      </c>
      <c r="M182" s="57">
        <v>3</v>
      </c>
      <c r="N182" s="21">
        <v>1987</v>
      </c>
      <c r="O182" s="116">
        <v>1200</v>
      </c>
      <c r="P182" s="23">
        <f t="shared" si="44"/>
        <v>1200000</v>
      </c>
      <c r="Q182" s="322" t="s">
        <v>659</v>
      </c>
      <c r="R182" s="21">
        <v>30420</v>
      </c>
      <c r="U182" s="21">
        <v>45</v>
      </c>
      <c r="V182" s="113">
        <f t="shared" si="45"/>
        <v>440</v>
      </c>
      <c r="W182" s="113">
        <f t="shared" si="46"/>
        <v>760</v>
      </c>
      <c r="X182" s="112">
        <f t="shared" si="47"/>
        <v>760000</v>
      </c>
      <c r="Y182" s="110">
        <f t="shared" si="56"/>
        <v>15</v>
      </c>
      <c r="Z182" s="109">
        <f t="shared" si="48"/>
        <v>60</v>
      </c>
      <c r="AA182" s="109">
        <f t="shared" si="49"/>
        <v>60000</v>
      </c>
      <c r="AB182" s="10">
        <f t="shared" si="50"/>
        <v>440000</v>
      </c>
      <c r="AC182" s="108">
        <f t="shared" si="51"/>
        <v>1140</v>
      </c>
      <c r="AD182" s="107">
        <f t="shared" si="52"/>
        <v>2.2222222222222223E-2</v>
      </c>
      <c r="AE182" s="106">
        <f t="shared" si="53"/>
        <v>25.333333333333336</v>
      </c>
      <c r="AF182" s="105">
        <f t="shared" si="54"/>
        <v>785.33333333333337</v>
      </c>
      <c r="AG182" s="105">
        <f t="shared" si="55"/>
        <v>414.66666666666669</v>
      </c>
      <c r="AI182" s="57"/>
      <c r="AJ182" s="21"/>
      <c r="AK182" s="57"/>
      <c r="AL182" s="111"/>
    </row>
    <row r="183" spans="1:38" s="88" customFormat="1" x14ac:dyDescent="0.35">
      <c r="A183" s="21">
        <v>10141103</v>
      </c>
      <c r="B183" s="115" t="s">
        <v>19111</v>
      </c>
      <c r="C183" s="272" t="s">
        <v>495</v>
      </c>
      <c r="D183" s="22"/>
      <c r="E183" s="114" t="str">
        <f t="shared" si="43"/>
        <v xml:space="preserve">TRANSFORMADOR AUXILIAR MARCA:PAUWELS TRAFO GUARAGUARA </v>
      </c>
      <c r="F183" s="21" t="s">
        <v>67</v>
      </c>
      <c r="G183" s="119"/>
      <c r="H183" s="119"/>
      <c r="I183" s="21" t="s">
        <v>658</v>
      </c>
      <c r="J183" s="21">
        <v>50</v>
      </c>
      <c r="K183" s="21">
        <v>33</v>
      </c>
      <c r="L183" s="21">
        <v>0.4</v>
      </c>
      <c r="M183" s="124">
        <v>3</v>
      </c>
      <c r="N183" s="21">
        <v>1988</v>
      </c>
      <c r="O183" s="116">
        <v>505</v>
      </c>
      <c r="P183" s="23">
        <f t="shared" si="44"/>
        <v>505000</v>
      </c>
      <c r="Q183" s="322" t="s">
        <v>239</v>
      </c>
      <c r="R183" s="21" t="s">
        <v>657</v>
      </c>
      <c r="U183" s="111">
        <v>45</v>
      </c>
      <c r="V183" s="113">
        <f t="shared" si="45"/>
        <v>195.82777777777778</v>
      </c>
      <c r="W183" s="113">
        <f t="shared" si="46"/>
        <v>309.17222222222222</v>
      </c>
      <c r="X183" s="112">
        <f t="shared" si="47"/>
        <v>309172.22222222219</v>
      </c>
      <c r="Y183" s="110">
        <f t="shared" si="56"/>
        <v>16</v>
      </c>
      <c r="Z183" s="109">
        <f t="shared" si="48"/>
        <v>25.25</v>
      </c>
      <c r="AA183" s="109">
        <f t="shared" si="49"/>
        <v>25250</v>
      </c>
      <c r="AB183" s="10">
        <f t="shared" si="50"/>
        <v>195827.77777777781</v>
      </c>
      <c r="AC183" s="108">
        <f t="shared" si="51"/>
        <v>479.75</v>
      </c>
      <c r="AD183" s="107">
        <f t="shared" si="52"/>
        <v>2.2222222222222223E-2</v>
      </c>
      <c r="AE183" s="106">
        <f t="shared" si="53"/>
        <v>10.661111111111111</v>
      </c>
      <c r="AF183" s="105">
        <f t="shared" si="54"/>
        <v>319.83333333333331</v>
      </c>
      <c r="AG183" s="105">
        <f t="shared" si="55"/>
        <v>185.16666666666669</v>
      </c>
      <c r="AI183" s="21"/>
      <c r="AJ183" s="21"/>
      <c r="AK183" s="21"/>
      <c r="AL183" s="111"/>
    </row>
    <row r="184" spans="1:38" s="88" customFormat="1" x14ac:dyDescent="0.35">
      <c r="A184" s="21">
        <v>10141103</v>
      </c>
      <c r="B184" s="115" t="s">
        <v>19111</v>
      </c>
      <c r="C184" s="272" t="s">
        <v>495</v>
      </c>
      <c r="D184" s="22"/>
      <c r="E184" s="114" t="str">
        <f t="shared" si="43"/>
        <v xml:space="preserve">TRANSFORMADOR AUXILIAR MARCA:ASEA Munhava </v>
      </c>
      <c r="F184" s="21" t="s">
        <v>585</v>
      </c>
      <c r="G184" s="21" t="s">
        <v>584</v>
      </c>
      <c r="H184" s="21" t="s">
        <v>583</v>
      </c>
      <c r="I184" s="21" t="s">
        <v>528</v>
      </c>
      <c r="J184" s="21">
        <v>50</v>
      </c>
      <c r="K184" s="21">
        <v>22</v>
      </c>
      <c r="L184" s="21">
        <v>0.4</v>
      </c>
      <c r="M184" s="21">
        <v>3</v>
      </c>
      <c r="N184" s="21">
        <v>1988</v>
      </c>
      <c r="O184" s="116">
        <v>643</v>
      </c>
      <c r="P184" s="23">
        <f t="shared" si="44"/>
        <v>643000</v>
      </c>
      <c r="Q184" s="322" t="s">
        <v>18</v>
      </c>
      <c r="R184" s="21">
        <v>6131395</v>
      </c>
      <c r="U184" s="111">
        <v>45</v>
      </c>
      <c r="V184" s="113">
        <f t="shared" si="45"/>
        <v>249.34111111111113</v>
      </c>
      <c r="W184" s="113">
        <f t="shared" si="46"/>
        <v>393.6588888888889</v>
      </c>
      <c r="X184" s="112">
        <f t="shared" si="47"/>
        <v>393658.88888888888</v>
      </c>
      <c r="Y184" s="110">
        <f t="shared" si="56"/>
        <v>16</v>
      </c>
      <c r="Z184" s="109">
        <f t="shared" si="48"/>
        <v>32.15</v>
      </c>
      <c r="AA184" s="109">
        <f t="shared" si="49"/>
        <v>32150</v>
      </c>
      <c r="AB184" s="10">
        <f t="shared" si="50"/>
        <v>249341.11111111112</v>
      </c>
      <c r="AC184" s="108">
        <f t="shared" si="51"/>
        <v>610.85</v>
      </c>
      <c r="AD184" s="107">
        <f t="shared" si="52"/>
        <v>2.2222222222222223E-2</v>
      </c>
      <c r="AE184" s="106">
        <f t="shared" si="53"/>
        <v>13.574444444444445</v>
      </c>
      <c r="AF184" s="105">
        <f t="shared" si="54"/>
        <v>407.23333333333335</v>
      </c>
      <c r="AG184" s="105">
        <f t="shared" si="55"/>
        <v>235.76666666666668</v>
      </c>
      <c r="AI184" s="21" t="s">
        <v>530</v>
      </c>
      <c r="AJ184" s="21" t="s">
        <v>527</v>
      </c>
      <c r="AK184" s="21"/>
      <c r="AL184" s="111"/>
    </row>
    <row r="185" spans="1:38" s="88" customFormat="1" x14ac:dyDescent="0.35">
      <c r="A185" s="21">
        <v>10141103</v>
      </c>
      <c r="B185" s="115" t="s">
        <v>19111</v>
      </c>
      <c r="C185" s="272" t="s">
        <v>495</v>
      </c>
      <c r="D185" s="22"/>
      <c r="E185" s="114" t="str">
        <f t="shared" si="43"/>
        <v xml:space="preserve">TRANSFORMADOR AUXILIAR MARCA:Abb Se5 </v>
      </c>
      <c r="F185" s="21" t="s">
        <v>536</v>
      </c>
      <c r="G185" s="119"/>
      <c r="H185" s="119"/>
      <c r="I185" s="21" t="s">
        <v>494</v>
      </c>
      <c r="J185" s="21">
        <v>400</v>
      </c>
      <c r="K185" s="21">
        <v>11</v>
      </c>
      <c r="L185" s="21">
        <v>0.4</v>
      </c>
      <c r="M185" s="21">
        <v>3</v>
      </c>
      <c r="N185" s="21">
        <v>1989</v>
      </c>
      <c r="O185" s="22">
        <v>1200</v>
      </c>
      <c r="P185" s="23">
        <f t="shared" si="44"/>
        <v>1200000</v>
      </c>
      <c r="Q185" s="322" t="s">
        <v>656</v>
      </c>
      <c r="R185" s="21" t="s">
        <v>655</v>
      </c>
      <c r="U185" s="111">
        <v>45</v>
      </c>
      <c r="V185" s="113">
        <f t="shared" si="45"/>
        <v>490.66666666666663</v>
      </c>
      <c r="W185" s="113">
        <f t="shared" si="46"/>
        <v>709.33333333333337</v>
      </c>
      <c r="X185" s="112">
        <f t="shared" si="47"/>
        <v>709333.33333333337</v>
      </c>
      <c r="Y185" s="110">
        <f t="shared" si="56"/>
        <v>17</v>
      </c>
      <c r="Z185" s="109">
        <f t="shared" si="48"/>
        <v>60</v>
      </c>
      <c r="AA185" s="109">
        <f t="shared" si="49"/>
        <v>60000</v>
      </c>
      <c r="AB185" s="10">
        <f t="shared" si="50"/>
        <v>490666.66666666663</v>
      </c>
      <c r="AC185" s="108">
        <f t="shared" si="51"/>
        <v>1140</v>
      </c>
      <c r="AD185" s="107">
        <f t="shared" si="52"/>
        <v>2.2222222222222223E-2</v>
      </c>
      <c r="AE185" s="106">
        <f t="shared" si="53"/>
        <v>25.333333333333336</v>
      </c>
      <c r="AF185" s="105">
        <f t="shared" si="54"/>
        <v>734.66666666666674</v>
      </c>
      <c r="AG185" s="105">
        <f t="shared" si="55"/>
        <v>465.33333333333331</v>
      </c>
      <c r="AI185" s="21"/>
      <c r="AJ185" s="21"/>
      <c r="AK185" s="21"/>
      <c r="AL185" s="118"/>
    </row>
    <row r="186" spans="1:38" s="88" customFormat="1" x14ac:dyDescent="0.35">
      <c r="A186" s="21">
        <v>10141103</v>
      </c>
      <c r="B186" s="115" t="s">
        <v>19112</v>
      </c>
      <c r="C186" s="259" t="s">
        <v>710</v>
      </c>
      <c r="D186" s="22" t="s">
        <v>18010</v>
      </c>
      <c r="E186" s="114" t="str">
        <f t="shared" si="43"/>
        <v>TRANSFORMADOR MARCA:BROWN BOVERI Badem PT164 PT164</v>
      </c>
      <c r="F186" s="21" t="s">
        <v>18010</v>
      </c>
      <c r="G186" s="124">
        <v>693124</v>
      </c>
      <c r="H186" s="124">
        <v>7807122</v>
      </c>
      <c r="I186" s="21" t="s">
        <v>3104</v>
      </c>
      <c r="J186" s="21">
        <v>200</v>
      </c>
      <c r="K186" s="21">
        <v>6.6</v>
      </c>
      <c r="L186" s="21">
        <v>0.4</v>
      </c>
      <c r="M186" s="21">
        <v>3</v>
      </c>
      <c r="N186" s="124">
        <v>1944</v>
      </c>
      <c r="O186" s="116">
        <v>572</v>
      </c>
      <c r="P186" s="23">
        <f t="shared" si="44"/>
        <v>572000</v>
      </c>
      <c r="Q186" s="323" t="s">
        <v>18009</v>
      </c>
      <c r="R186" s="124">
        <v>74203</v>
      </c>
      <c r="U186" s="111">
        <v>45</v>
      </c>
      <c r="V186" s="113">
        <f t="shared" si="45"/>
        <v>88.977777777777774</v>
      </c>
      <c r="W186" s="113">
        <f t="shared" si="46"/>
        <v>483.02222222222224</v>
      </c>
      <c r="X186" s="112">
        <f t="shared" si="47"/>
        <v>483022.22222222225</v>
      </c>
      <c r="Y186" s="110">
        <v>5</v>
      </c>
      <c r="Z186" s="109">
        <f t="shared" si="48"/>
        <v>28.6</v>
      </c>
      <c r="AA186" s="109">
        <f t="shared" si="49"/>
        <v>28600</v>
      </c>
      <c r="AB186" s="10">
        <f t="shared" si="50"/>
        <v>88977.777777777752</v>
      </c>
      <c r="AC186" s="108">
        <f t="shared" si="51"/>
        <v>543.4</v>
      </c>
      <c r="AD186" s="107">
        <f t="shared" si="52"/>
        <v>2.2222222222222223E-2</v>
      </c>
      <c r="AE186" s="106">
        <f t="shared" si="53"/>
        <v>12.075555555555555</v>
      </c>
      <c r="AF186" s="105">
        <f t="shared" si="54"/>
        <v>495.09777777777782</v>
      </c>
      <c r="AG186" s="105">
        <f t="shared" si="55"/>
        <v>76.902222222222221</v>
      </c>
      <c r="AI186" s="21" t="s">
        <v>18011</v>
      </c>
      <c r="AJ186" s="21" t="s">
        <v>530</v>
      </c>
      <c r="AK186" s="21"/>
      <c r="AL186" s="111"/>
    </row>
    <row r="187" spans="1:38" s="88" customFormat="1" x14ac:dyDescent="0.35">
      <c r="A187" s="21">
        <v>10141103</v>
      </c>
      <c r="B187" s="115" t="s">
        <v>19112</v>
      </c>
      <c r="C187" s="259" t="s">
        <v>710</v>
      </c>
      <c r="D187" s="22" t="s">
        <v>18007</v>
      </c>
      <c r="E187" s="114" t="str">
        <f t="shared" si="43"/>
        <v>TRANSFORMADOR MARCA:Sachsenwelk PT170 PT170</v>
      </c>
      <c r="F187" s="21" t="s">
        <v>18007</v>
      </c>
      <c r="G187" s="124">
        <v>693877.1</v>
      </c>
      <c r="H187" s="124">
        <v>7807676.5</v>
      </c>
      <c r="I187" s="21" t="s">
        <v>3104</v>
      </c>
      <c r="J187" s="21">
        <v>100</v>
      </c>
      <c r="K187" s="21">
        <v>6.6</v>
      </c>
      <c r="L187" s="21">
        <v>0.4</v>
      </c>
      <c r="M187" s="21">
        <v>3</v>
      </c>
      <c r="N187" s="124">
        <v>1957</v>
      </c>
      <c r="O187" s="116">
        <v>763</v>
      </c>
      <c r="P187" s="23">
        <f t="shared" si="44"/>
        <v>763000</v>
      </c>
      <c r="Q187" s="323" t="s">
        <v>18006</v>
      </c>
      <c r="R187" s="124">
        <v>16111</v>
      </c>
      <c r="U187" s="111">
        <v>45</v>
      </c>
      <c r="V187" s="113">
        <f t="shared" si="45"/>
        <v>118.6888888888889</v>
      </c>
      <c r="W187" s="113">
        <f t="shared" si="46"/>
        <v>644.31111111111113</v>
      </c>
      <c r="X187" s="112">
        <f t="shared" si="47"/>
        <v>644311.11111111112</v>
      </c>
      <c r="Y187" s="110">
        <v>5</v>
      </c>
      <c r="Z187" s="109">
        <f t="shared" si="48"/>
        <v>38.15</v>
      </c>
      <c r="AA187" s="109">
        <f t="shared" si="49"/>
        <v>38150</v>
      </c>
      <c r="AB187" s="10">
        <f t="shared" si="50"/>
        <v>118688.88888888888</v>
      </c>
      <c r="AC187" s="108">
        <f t="shared" si="51"/>
        <v>724.85</v>
      </c>
      <c r="AD187" s="107">
        <f t="shared" si="52"/>
        <v>2.2222222222222223E-2</v>
      </c>
      <c r="AE187" s="106">
        <f t="shared" si="53"/>
        <v>16.10777777777778</v>
      </c>
      <c r="AF187" s="105">
        <f t="shared" si="54"/>
        <v>660.41888888888889</v>
      </c>
      <c r="AG187" s="105">
        <f t="shared" si="55"/>
        <v>102.58111111111111</v>
      </c>
      <c r="AI187" s="21" t="s">
        <v>18008</v>
      </c>
      <c r="AJ187" s="21" t="s">
        <v>530</v>
      </c>
      <c r="AK187" s="21"/>
      <c r="AL187" s="111"/>
    </row>
    <row r="188" spans="1:38" s="88" customFormat="1" x14ac:dyDescent="0.35">
      <c r="A188" s="21">
        <v>10141103</v>
      </c>
      <c r="B188" s="115" t="s">
        <v>19112</v>
      </c>
      <c r="C188" s="259" t="s">
        <v>710</v>
      </c>
      <c r="D188" s="22" t="s">
        <v>18004</v>
      </c>
      <c r="E188" s="114" t="str">
        <f t="shared" si="43"/>
        <v>TRANSFORMADOR MARCA:Efacec PT110 PT110</v>
      </c>
      <c r="F188" s="21" t="s">
        <v>18004</v>
      </c>
      <c r="G188" s="124">
        <v>695781.4</v>
      </c>
      <c r="H188" s="124">
        <v>7811335.5999999996</v>
      </c>
      <c r="I188" s="21" t="s">
        <v>3104</v>
      </c>
      <c r="J188" s="21">
        <v>100</v>
      </c>
      <c r="K188" s="21">
        <v>22</v>
      </c>
      <c r="L188" s="21">
        <v>0.4</v>
      </c>
      <c r="M188" s="21">
        <v>3</v>
      </c>
      <c r="N188" s="124">
        <v>1958</v>
      </c>
      <c r="O188" s="116">
        <v>763</v>
      </c>
      <c r="P188" s="23">
        <f t="shared" si="44"/>
        <v>763000</v>
      </c>
      <c r="Q188" s="323" t="s">
        <v>535</v>
      </c>
      <c r="R188" s="124">
        <v>18154</v>
      </c>
      <c r="U188" s="111">
        <v>45</v>
      </c>
      <c r="V188" s="113">
        <f t="shared" si="45"/>
        <v>118.6888888888889</v>
      </c>
      <c r="W188" s="113">
        <f t="shared" si="46"/>
        <v>644.31111111111113</v>
      </c>
      <c r="X188" s="112">
        <f t="shared" si="47"/>
        <v>644311.11111111112</v>
      </c>
      <c r="Y188" s="110">
        <v>5</v>
      </c>
      <c r="Z188" s="109">
        <f t="shared" si="48"/>
        <v>38.15</v>
      </c>
      <c r="AA188" s="109">
        <f t="shared" si="49"/>
        <v>38150</v>
      </c>
      <c r="AB188" s="10">
        <f t="shared" si="50"/>
        <v>118688.88888888888</v>
      </c>
      <c r="AC188" s="108">
        <f t="shared" si="51"/>
        <v>724.85</v>
      </c>
      <c r="AD188" s="107">
        <f t="shared" si="52"/>
        <v>2.2222222222222223E-2</v>
      </c>
      <c r="AE188" s="106">
        <f t="shared" si="53"/>
        <v>16.10777777777778</v>
      </c>
      <c r="AF188" s="105">
        <f t="shared" si="54"/>
        <v>660.41888888888889</v>
      </c>
      <c r="AG188" s="105">
        <f t="shared" si="55"/>
        <v>102.58111111111111</v>
      </c>
      <c r="AI188" s="21" t="s">
        <v>18005</v>
      </c>
      <c r="AJ188" s="21" t="s">
        <v>530</v>
      </c>
      <c r="AK188" s="57"/>
      <c r="AL188" s="111"/>
    </row>
    <row r="189" spans="1:38" s="88" customFormat="1" x14ac:dyDescent="0.35">
      <c r="A189" s="21">
        <v>10141103</v>
      </c>
      <c r="B189" s="115" t="s">
        <v>19112</v>
      </c>
      <c r="C189" s="259" t="s">
        <v>710</v>
      </c>
      <c r="D189" s="22" t="s">
        <v>18002</v>
      </c>
      <c r="E189" s="114" t="str">
        <f t="shared" si="43"/>
        <v>TRANSFORMADOR MARCA:Lepper PT29 PT29</v>
      </c>
      <c r="F189" s="21" t="s">
        <v>18002</v>
      </c>
      <c r="G189" s="124">
        <v>693063.6</v>
      </c>
      <c r="H189" s="124">
        <v>7804669.9000000004</v>
      </c>
      <c r="I189" s="21" t="s">
        <v>3104</v>
      </c>
      <c r="J189" s="21">
        <v>315</v>
      </c>
      <c r="K189" s="21">
        <v>6.6</v>
      </c>
      <c r="L189" s="21">
        <v>0.4</v>
      </c>
      <c r="M189" s="21">
        <v>3</v>
      </c>
      <c r="N189" s="124">
        <v>1959</v>
      </c>
      <c r="O189" s="116">
        <v>840</v>
      </c>
      <c r="P189" s="23">
        <f t="shared" si="44"/>
        <v>840000</v>
      </c>
      <c r="Q189" s="323" t="s">
        <v>17864</v>
      </c>
      <c r="R189" s="124">
        <v>85148</v>
      </c>
      <c r="U189" s="111">
        <v>45</v>
      </c>
      <c r="V189" s="113">
        <f t="shared" si="45"/>
        <v>130.66666666666666</v>
      </c>
      <c r="W189" s="113">
        <f t="shared" si="46"/>
        <v>709.33333333333337</v>
      </c>
      <c r="X189" s="112">
        <f t="shared" si="47"/>
        <v>709333.33333333337</v>
      </c>
      <c r="Y189" s="110">
        <v>5</v>
      </c>
      <c r="Z189" s="109">
        <f t="shared" si="48"/>
        <v>42</v>
      </c>
      <c r="AA189" s="109">
        <f t="shared" si="49"/>
        <v>42000</v>
      </c>
      <c r="AB189" s="10">
        <f t="shared" si="50"/>
        <v>130666.66666666663</v>
      </c>
      <c r="AC189" s="108">
        <f t="shared" si="51"/>
        <v>798</v>
      </c>
      <c r="AD189" s="107">
        <f t="shared" si="52"/>
        <v>2.2222222222222223E-2</v>
      </c>
      <c r="AE189" s="106">
        <f t="shared" si="53"/>
        <v>17.733333333333334</v>
      </c>
      <c r="AF189" s="105">
        <f t="shared" si="54"/>
        <v>727.06666666666672</v>
      </c>
      <c r="AG189" s="105">
        <f t="shared" si="55"/>
        <v>112.93333333333332</v>
      </c>
      <c r="AI189" s="21" t="s">
        <v>18003</v>
      </c>
      <c r="AJ189" s="21" t="s">
        <v>530</v>
      </c>
      <c r="AK189" s="21"/>
      <c r="AL189" s="111"/>
    </row>
    <row r="190" spans="1:38" s="88" customFormat="1" x14ac:dyDescent="0.35">
      <c r="A190" s="21">
        <v>10141103</v>
      </c>
      <c r="B190" s="115" t="s">
        <v>19112</v>
      </c>
      <c r="C190" s="259" t="s">
        <v>710</v>
      </c>
      <c r="D190" s="22" t="s">
        <v>18000</v>
      </c>
      <c r="E190" s="114" t="str">
        <f t="shared" si="43"/>
        <v>TRANSFORMADOR MARCA:Sachsenweir PT102 PT102</v>
      </c>
      <c r="F190" s="21" t="s">
        <v>18000</v>
      </c>
      <c r="G190" s="124">
        <v>695628.3</v>
      </c>
      <c r="H190" s="124">
        <v>7810814.2999999998</v>
      </c>
      <c r="I190" s="21" t="s">
        <v>3104</v>
      </c>
      <c r="J190" s="21">
        <v>150</v>
      </c>
      <c r="K190" s="21">
        <v>22</v>
      </c>
      <c r="L190" s="21">
        <v>0.4</v>
      </c>
      <c r="M190" s="21">
        <v>3</v>
      </c>
      <c r="N190" s="124">
        <v>1959</v>
      </c>
      <c r="O190" s="116">
        <v>572</v>
      </c>
      <c r="P190" s="23">
        <f t="shared" si="44"/>
        <v>572000</v>
      </c>
      <c r="Q190" s="323" t="s">
        <v>17999</v>
      </c>
      <c r="R190" s="124" t="s">
        <v>17998</v>
      </c>
      <c r="U190" s="111">
        <v>45</v>
      </c>
      <c r="V190" s="113">
        <f t="shared" si="45"/>
        <v>88.977777777777774</v>
      </c>
      <c r="W190" s="113">
        <f t="shared" si="46"/>
        <v>483.02222222222224</v>
      </c>
      <c r="X190" s="112">
        <f t="shared" si="47"/>
        <v>483022.22222222225</v>
      </c>
      <c r="Y190" s="110">
        <v>5</v>
      </c>
      <c r="Z190" s="109">
        <f t="shared" si="48"/>
        <v>28.6</v>
      </c>
      <c r="AA190" s="109">
        <f t="shared" si="49"/>
        <v>28600</v>
      </c>
      <c r="AB190" s="10">
        <f t="shared" si="50"/>
        <v>88977.777777777752</v>
      </c>
      <c r="AC190" s="108">
        <f t="shared" si="51"/>
        <v>543.4</v>
      </c>
      <c r="AD190" s="107">
        <f t="shared" si="52"/>
        <v>2.2222222222222223E-2</v>
      </c>
      <c r="AE190" s="106">
        <f t="shared" si="53"/>
        <v>12.075555555555555</v>
      </c>
      <c r="AF190" s="105">
        <f t="shared" si="54"/>
        <v>495.09777777777782</v>
      </c>
      <c r="AG190" s="105">
        <f t="shared" si="55"/>
        <v>76.902222222222221</v>
      </c>
      <c r="AI190" s="21" t="s">
        <v>18001</v>
      </c>
      <c r="AJ190" s="21" t="s">
        <v>530</v>
      </c>
      <c r="AK190" s="57"/>
      <c r="AL190" s="111"/>
    </row>
    <row r="191" spans="1:38" s="88" customFormat="1" x14ac:dyDescent="0.35">
      <c r="A191" s="21">
        <v>10141103</v>
      </c>
      <c r="B191" s="115" t="s">
        <v>19112</v>
      </c>
      <c r="C191" s="259" t="s">
        <v>710</v>
      </c>
      <c r="D191" s="136" t="s">
        <v>1805</v>
      </c>
      <c r="E191" s="114" t="str">
        <f t="shared" si="43"/>
        <v>TRANSFORMADOR MARCA:EFACEC PTS 25 PTS 25</v>
      </c>
      <c r="F191" s="124" t="s">
        <v>1805</v>
      </c>
      <c r="G191" s="124"/>
      <c r="H191" s="124"/>
      <c r="I191" s="124" t="s">
        <v>571</v>
      </c>
      <c r="J191" s="124">
        <v>500</v>
      </c>
      <c r="K191" s="124">
        <v>11</v>
      </c>
      <c r="L191" s="21">
        <v>0.4</v>
      </c>
      <c r="M191" s="124" t="s">
        <v>514</v>
      </c>
      <c r="N191" s="124">
        <v>1960</v>
      </c>
      <c r="O191" s="116">
        <v>1016</v>
      </c>
      <c r="P191" s="23">
        <f t="shared" si="44"/>
        <v>1016000</v>
      </c>
      <c r="Q191" s="323" t="s">
        <v>27</v>
      </c>
      <c r="R191" s="124">
        <v>2972</v>
      </c>
      <c r="U191" s="111">
        <v>45</v>
      </c>
      <c r="V191" s="113">
        <f t="shared" si="45"/>
        <v>158.04444444444445</v>
      </c>
      <c r="W191" s="113">
        <f t="shared" si="46"/>
        <v>857.95555555555552</v>
      </c>
      <c r="X191" s="112">
        <f t="shared" si="47"/>
        <v>857955.5555555555</v>
      </c>
      <c r="Y191" s="110">
        <v>5</v>
      </c>
      <c r="Z191" s="109">
        <f t="shared" si="48"/>
        <v>50.800000000000004</v>
      </c>
      <c r="AA191" s="109">
        <f t="shared" si="49"/>
        <v>50800.000000000007</v>
      </c>
      <c r="AB191" s="10">
        <f t="shared" si="50"/>
        <v>158044.4444444445</v>
      </c>
      <c r="AC191" s="108">
        <f t="shared" si="51"/>
        <v>965.2</v>
      </c>
      <c r="AD191" s="107">
        <f t="shared" si="52"/>
        <v>2.2222222222222223E-2</v>
      </c>
      <c r="AE191" s="106">
        <f t="shared" si="53"/>
        <v>21.448888888888892</v>
      </c>
      <c r="AF191" s="105">
        <f t="shared" si="54"/>
        <v>879.40444444444438</v>
      </c>
      <c r="AG191" s="105">
        <f t="shared" si="55"/>
        <v>136.59555555555556</v>
      </c>
      <c r="AI191" s="124"/>
      <c r="AJ191" s="124"/>
      <c r="AK191" s="124" t="s">
        <v>17945</v>
      </c>
      <c r="AL191" s="111"/>
    </row>
    <row r="192" spans="1:38" s="88" customFormat="1" x14ac:dyDescent="0.35">
      <c r="A192" s="21">
        <v>10141103</v>
      </c>
      <c r="B192" s="115" t="s">
        <v>19112</v>
      </c>
      <c r="C192" s="259" t="s">
        <v>710</v>
      </c>
      <c r="D192" s="136" t="s">
        <v>1299</v>
      </c>
      <c r="E192" s="114" t="str">
        <f t="shared" si="43"/>
        <v>TRANSFORMADOR MARCA:Metropolitan Vickers PTS 153 PTS 153</v>
      </c>
      <c r="F192" s="124" t="s">
        <v>1299</v>
      </c>
      <c r="G192" s="124"/>
      <c r="H192" s="124"/>
      <c r="I192" s="124" t="s">
        <v>571</v>
      </c>
      <c r="J192" s="124">
        <v>250</v>
      </c>
      <c r="K192" s="124">
        <v>11</v>
      </c>
      <c r="L192" s="21">
        <v>0.4</v>
      </c>
      <c r="M192" s="124" t="s">
        <v>514</v>
      </c>
      <c r="N192" s="124">
        <v>1960</v>
      </c>
      <c r="O192" s="116">
        <v>840</v>
      </c>
      <c r="P192" s="23">
        <f t="shared" si="44"/>
        <v>840000</v>
      </c>
      <c r="Q192" s="323" t="s">
        <v>17997</v>
      </c>
      <c r="R192" s="124">
        <v>192463</v>
      </c>
      <c r="U192" s="111">
        <v>45</v>
      </c>
      <c r="V192" s="113">
        <f t="shared" si="45"/>
        <v>130.66666666666666</v>
      </c>
      <c r="W192" s="113">
        <f t="shared" si="46"/>
        <v>709.33333333333337</v>
      </c>
      <c r="X192" s="112">
        <f t="shared" si="47"/>
        <v>709333.33333333337</v>
      </c>
      <c r="Y192" s="110">
        <v>5</v>
      </c>
      <c r="Z192" s="109">
        <f t="shared" si="48"/>
        <v>42</v>
      </c>
      <c r="AA192" s="109">
        <f t="shared" si="49"/>
        <v>42000</v>
      </c>
      <c r="AB192" s="10">
        <f t="shared" si="50"/>
        <v>130666.66666666663</v>
      </c>
      <c r="AC192" s="108">
        <f t="shared" si="51"/>
        <v>798</v>
      </c>
      <c r="AD192" s="107">
        <f t="shared" si="52"/>
        <v>2.2222222222222223E-2</v>
      </c>
      <c r="AE192" s="106">
        <f t="shared" si="53"/>
        <v>17.733333333333334</v>
      </c>
      <c r="AF192" s="105">
        <f t="shared" si="54"/>
        <v>727.06666666666672</v>
      </c>
      <c r="AG192" s="105">
        <f t="shared" si="55"/>
        <v>112.93333333333332</v>
      </c>
      <c r="AI192" s="124"/>
      <c r="AJ192" s="124"/>
      <c r="AK192" s="124" t="s">
        <v>717</v>
      </c>
      <c r="AL192" s="111"/>
    </row>
    <row r="193" spans="1:38" s="88" customFormat="1" x14ac:dyDescent="0.35">
      <c r="A193" s="21">
        <v>10141103</v>
      </c>
      <c r="B193" s="115" t="s">
        <v>19112</v>
      </c>
      <c r="C193" s="259" t="s">
        <v>710</v>
      </c>
      <c r="D193" s="22"/>
      <c r="E193" s="114" t="str">
        <f t="shared" si="43"/>
        <v xml:space="preserve">TRANSFORMADOR MARCA:EFACEC Indoor Substation 1 </v>
      </c>
      <c r="F193" s="21" t="s">
        <v>705</v>
      </c>
      <c r="G193" s="57" t="s">
        <v>703</v>
      </c>
      <c r="H193" s="57" t="s">
        <v>702</v>
      </c>
      <c r="I193" s="21" t="s">
        <v>528</v>
      </c>
      <c r="J193" s="21">
        <v>5000</v>
      </c>
      <c r="K193" s="21">
        <v>22</v>
      </c>
      <c r="L193" s="21">
        <v>6.6</v>
      </c>
      <c r="M193" s="124">
        <v>3</v>
      </c>
      <c r="N193" s="57">
        <v>1963</v>
      </c>
      <c r="O193" s="116">
        <v>20419</v>
      </c>
      <c r="P193" s="23">
        <f t="shared" si="44"/>
        <v>20419000</v>
      </c>
      <c r="Q193" s="325" t="s">
        <v>27</v>
      </c>
      <c r="R193" s="57" t="s">
        <v>17996</v>
      </c>
      <c r="U193" s="111">
        <v>45</v>
      </c>
      <c r="V193" s="113">
        <f t="shared" si="45"/>
        <v>3176.2888888888883</v>
      </c>
      <c r="W193" s="113">
        <f t="shared" si="46"/>
        <v>17242.711111111112</v>
      </c>
      <c r="X193" s="112">
        <f t="shared" si="47"/>
        <v>17242711.111111112</v>
      </c>
      <c r="Y193" s="110">
        <v>5</v>
      </c>
      <c r="Z193" s="109">
        <f t="shared" si="48"/>
        <v>1020.95</v>
      </c>
      <c r="AA193" s="109">
        <f t="shared" si="49"/>
        <v>1020950</v>
      </c>
      <c r="AB193" s="10">
        <f t="shared" si="50"/>
        <v>3176288.8888888881</v>
      </c>
      <c r="AC193" s="108">
        <f t="shared" si="51"/>
        <v>19398.05</v>
      </c>
      <c r="AD193" s="107">
        <f t="shared" si="52"/>
        <v>2.2222222222222223E-2</v>
      </c>
      <c r="AE193" s="106">
        <f t="shared" si="53"/>
        <v>431.06777777777779</v>
      </c>
      <c r="AF193" s="105">
        <f t="shared" si="54"/>
        <v>17673.77888888889</v>
      </c>
      <c r="AG193" s="105">
        <f t="shared" si="55"/>
        <v>2745.2211111111105</v>
      </c>
      <c r="AI193" s="21" t="s">
        <v>530</v>
      </c>
      <c r="AJ193" s="21" t="s">
        <v>704</v>
      </c>
      <c r="AK193" s="21"/>
      <c r="AL193" s="111"/>
    </row>
    <row r="194" spans="1:38" s="88" customFormat="1" x14ac:dyDescent="0.35">
      <c r="A194" s="21">
        <v>10141103</v>
      </c>
      <c r="B194" s="115" t="s">
        <v>19112</v>
      </c>
      <c r="C194" s="259" t="s">
        <v>710</v>
      </c>
      <c r="D194" s="22"/>
      <c r="E194" s="114" t="str">
        <f t="shared" si="43"/>
        <v xml:space="preserve">TRANSFORMADOR MARCA:EFACEC Indoor Substation 5 </v>
      </c>
      <c r="F194" s="21" t="s">
        <v>17995</v>
      </c>
      <c r="G194" s="21" t="s">
        <v>17994</v>
      </c>
      <c r="H194" s="21" t="s">
        <v>17993</v>
      </c>
      <c r="I194" s="21" t="s">
        <v>528</v>
      </c>
      <c r="J194" s="21">
        <v>5000</v>
      </c>
      <c r="K194" s="21">
        <v>22</v>
      </c>
      <c r="L194" s="21">
        <v>6.6</v>
      </c>
      <c r="M194" s="21">
        <v>3</v>
      </c>
      <c r="N194" s="21">
        <v>1963</v>
      </c>
      <c r="O194" s="116">
        <v>20419</v>
      </c>
      <c r="P194" s="23">
        <f t="shared" si="44"/>
        <v>20419000</v>
      </c>
      <c r="Q194" s="322" t="s">
        <v>27</v>
      </c>
      <c r="R194" s="21" t="s">
        <v>17992</v>
      </c>
      <c r="U194" s="111">
        <v>45</v>
      </c>
      <c r="V194" s="113">
        <f t="shared" si="45"/>
        <v>3176.2888888888883</v>
      </c>
      <c r="W194" s="113">
        <f t="shared" si="46"/>
        <v>17242.711111111112</v>
      </c>
      <c r="X194" s="112">
        <f t="shared" si="47"/>
        <v>17242711.111111112</v>
      </c>
      <c r="Y194" s="110">
        <v>5</v>
      </c>
      <c r="Z194" s="109">
        <f t="shared" si="48"/>
        <v>1020.95</v>
      </c>
      <c r="AA194" s="109">
        <f t="shared" si="49"/>
        <v>1020950</v>
      </c>
      <c r="AB194" s="10">
        <f t="shared" si="50"/>
        <v>3176288.8888888881</v>
      </c>
      <c r="AC194" s="108">
        <f t="shared" si="51"/>
        <v>19398.05</v>
      </c>
      <c r="AD194" s="107">
        <f t="shared" si="52"/>
        <v>2.2222222222222223E-2</v>
      </c>
      <c r="AE194" s="106">
        <f t="shared" si="53"/>
        <v>431.06777777777779</v>
      </c>
      <c r="AF194" s="105">
        <f t="shared" si="54"/>
        <v>17673.77888888889</v>
      </c>
      <c r="AG194" s="105">
        <f t="shared" si="55"/>
        <v>2745.2211111111105</v>
      </c>
      <c r="AI194" s="21" t="s">
        <v>530</v>
      </c>
      <c r="AJ194" s="21" t="s">
        <v>585</v>
      </c>
      <c r="AK194" s="21" t="s">
        <v>549</v>
      </c>
      <c r="AL194" s="111"/>
    </row>
    <row r="195" spans="1:38" s="88" customFormat="1" x14ac:dyDescent="0.35">
      <c r="A195" s="21">
        <v>10141103</v>
      </c>
      <c r="B195" s="115" t="s">
        <v>19112</v>
      </c>
      <c r="C195" s="259" t="s">
        <v>710</v>
      </c>
      <c r="D195" s="22" t="s">
        <v>3071</v>
      </c>
      <c r="E195" s="114" t="str">
        <f t="shared" si="43"/>
        <v>TRANSFORMADOR MARCA:Abardare PT15 PT15</v>
      </c>
      <c r="F195" s="21" t="s">
        <v>3071</v>
      </c>
      <c r="G195" s="124">
        <v>694432.4</v>
      </c>
      <c r="H195" s="124">
        <v>7806208.7999999998</v>
      </c>
      <c r="I195" s="21" t="s">
        <v>3104</v>
      </c>
      <c r="J195" s="21">
        <v>500</v>
      </c>
      <c r="K195" s="21">
        <v>6.6</v>
      </c>
      <c r="L195" s="21">
        <v>0.4</v>
      </c>
      <c r="M195" s="21">
        <v>3</v>
      </c>
      <c r="N195" s="124">
        <v>1964</v>
      </c>
      <c r="O195" s="116">
        <v>1016</v>
      </c>
      <c r="P195" s="23">
        <f t="shared" si="44"/>
        <v>1016000</v>
      </c>
      <c r="Q195" s="323" t="s">
        <v>17990</v>
      </c>
      <c r="R195" s="124">
        <v>4535</v>
      </c>
      <c r="U195" s="111">
        <v>45</v>
      </c>
      <c r="V195" s="113">
        <f t="shared" si="45"/>
        <v>158.04444444444445</v>
      </c>
      <c r="W195" s="113">
        <f t="shared" si="46"/>
        <v>857.95555555555552</v>
      </c>
      <c r="X195" s="112">
        <f t="shared" si="47"/>
        <v>857955.5555555555</v>
      </c>
      <c r="Y195" s="110">
        <v>5</v>
      </c>
      <c r="Z195" s="109">
        <f t="shared" si="48"/>
        <v>50.800000000000004</v>
      </c>
      <c r="AA195" s="109">
        <f t="shared" si="49"/>
        <v>50800.000000000007</v>
      </c>
      <c r="AB195" s="10">
        <f t="shared" si="50"/>
        <v>158044.4444444445</v>
      </c>
      <c r="AC195" s="108">
        <f t="shared" si="51"/>
        <v>965.2</v>
      </c>
      <c r="AD195" s="107">
        <f t="shared" si="52"/>
        <v>2.2222222222222223E-2</v>
      </c>
      <c r="AE195" s="106">
        <f t="shared" si="53"/>
        <v>21.448888888888892</v>
      </c>
      <c r="AF195" s="105">
        <f t="shared" si="54"/>
        <v>879.40444444444438</v>
      </c>
      <c r="AG195" s="105">
        <f t="shared" si="55"/>
        <v>136.59555555555556</v>
      </c>
      <c r="AI195" s="21" t="s">
        <v>17991</v>
      </c>
      <c r="AJ195" s="21" t="s">
        <v>530</v>
      </c>
      <c r="AK195" s="21"/>
      <c r="AL195" s="111"/>
    </row>
    <row r="196" spans="1:38" s="88" customFormat="1" x14ac:dyDescent="0.35">
      <c r="A196" s="21">
        <v>10141103</v>
      </c>
      <c r="B196" s="115" t="s">
        <v>19112</v>
      </c>
      <c r="C196" s="259" t="s">
        <v>710</v>
      </c>
      <c r="D196" s="136" t="s">
        <v>1795</v>
      </c>
      <c r="E196" s="114" t="str">
        <f t="shared" si="43"/>
        <v>TRANSFORMADOR MARCA: PTS 54 PTS 54</v>
      </c>
      <c r="F196" s="124" t="s">
        <v>1795</v>
      </c>
      <c r="G196" s="139"/>
      <c r="H196" s="139"/>
      <c r="I196" s="124" t="s">
        <v>571</v>
      </c>
      <c r="J196" s="124">
        <v>500</v>
      </c>
      <c r="K196" s="124">
        <v>11</v>
      </c>
      <c r="L196" s="21">
        <v>0.4</v>
      </c>
      <c r="M196" s="124" t="s">
        <v>514</v>
      </c>
      <c r="N196" s="271">
        <v>1965</v>
      </c>
      <c r="O196" s="116">
        <v>1016</v>
      </c>
      <c r="P196" s="23">
        <f t="shared" si="44"/>
        <v>1016000</v>
      </c>
      <c r="Q196" s="323"/>
      <c r="R196" s="124"/>
      <c r="U196" s="111">
        <v>45</v>
      </c>
      <c r="V196" s="113">
        <f t="shared" si="45"/>
        <v>158.04444444444445</v>
      </c>
      <c r="W196" s="113">
        <f t="shared" si="46"/>
        <v>857.95555555555552</v>
      </c>
      <c r="X196" s="112">
        <f t="shared" si="47"/>
        <v>857955.5555555555</v>
      </c>
      <c r="Y196" s="110">
        <v>5</v>
      </c>
      <c r="Z196" s="109">
        <f t="shared" si="48"/>
        <v>50.800000000000004</v>
      </c>
      <c r="AA196" s="109">
        <f t="shared" si="49"/>
        <v>50800.000000000007</v>
      </c>
      <c r="AB196" s="10">
        <f t="shared" si="50"/>
        <v>158044.4444444445</v>
      </c>
      <c r="AC196" s="108">
        <f t="shared" si="51"/>
        <v>965.2</v>
      </c>
      <c r="AD196" s="107">
        <f t="shared" si="52"/>
        <v>2.2222222222222223E-2</v>
      </c>
      <c r="AE196" s="106">
        <f t="shared" si="53"/>
        <v>21.448888888888892</v>
      </c>
      <c r="AF196" s="105">
        <f t="shared" si="54"/>
        <v>879.40444444444438</v>
      </c>
      <c r="AG196" s="105">
        <f t="shared" si="55"/>
        <v>136.59555555555556</v>
      </c>
      <c r="AI196" s="124"/>
      <c r="AJ196" s="124"/>
      <c r="AK196" s="124" t="s">
        <v>7294</v>
      </c>
      <c r="AL196" s="111"/>
    </row>
    <row r="197" spans="1:38" s="88" customFormat="1" x14ac:dyDescent="0.35">
      <c r="A197" s="21">
        <v>10141103</v>
      </c>
      <c r="B197" s="115" t="s">
        <v>19112</v>
      </c>
      <c r="C197" s="259" t="s">
        <v>710</v>
      </c>
      <c r="D197" s="22" t="s">
        <v>3055</v>
      </c>
      <c r="E197" s="114" t="str">
        <f t="shared" si="43"/>
        <v>TRANSFORMADOR MARCA:Motra/Sabuco PT23 PT23</v>
      </c>
      <c r="F197" s="21" t="s">
        <v>3055</v>
      </c>
      <c r="G197" s="124">
        <v>693523.5</v>
      </c>
      <c r="H197" s="124">
        <v>7807569</v>
      </c>
      <c r="I197" s="21" t="s">
        <v>3104</v>
      </c>
      <c r="J197" s="21">
        <v>315</v>
      </c>
      <c r="K197" s="21">
        <v>6.6</v>
      </c>
      <c r="L197" s="21">
        <v>0.4</v>
      </c>
      <c r="M197" s="21">
        <v>3</v>
      </c>
      <c r="N197" s="124">
        <v>1965</v>
      </c>
      <c r="O197" s="116">
        <v>840</v>
      </c>
      <c r="P197" s="23">
        <f t="shared" si="44"/>
        <v>840000</v>
      </c>
      <c r="Q197" s="323" t="s">
        <v>17667</v>
      </c>
      <c r="R197" s="124">
        <v>10</v>
      </c>
      <c r="U197" s="111">
        <v>45</v>
      </c>
      <c r="V197" s="113">
        <f t="shared" si="45"/>
        <v>130.66666666666666</v>
      </c>
      <c r="W197" s="113">
        <f t="shared" si="46"/>
        <v>709.33333333333337</v>
      </c>
      <c r="X197" s="112">
        <f t="shared" si="47"/>
        <v>709333.33333333337</v>
      </c>
      <c r="Y197" s="110">
        <v>5</v>
      </c>
      <c r="Z197" s="109">
        <f t="shared" si="48"/>
        <v>42</v>
      </c>
      <c r="AA197" s="109">
        <f t="shared" si="49"/>
        <v>42000</v>
      </c>
      <c r="AB197" s="10">
        <f t="shared" si="50"/>
        <v>130666.66666666663</v>
      </c>
      <c r="AC197" s="108">
        <f t="shared" si="51"/>
        <v>798</v>
      </c>
      <c r="AD197" s="107">
        <f t="shared" si="52"/>
        <v>2.2222222222222223E-2</v>
      </c>
      <c r="AE197" s="106">
        <f t="shared" si="53"/>
        <v>17.733333333333334</v>
      </c>
      <c r="AF197" s="105">
        <f t="shared" si="54"/>
        <v>727.06666666666672</v>
      </c>
      <c r="AG197" s="105">
        <f t="shared" si="55"/>
        <v>112.93333333333332</v>
      </c>
      <c r="AI197" s="21" t="s">
        <v>17989</v>
      </c>
      <c r="AJ197" s="21" t="s">
        <v>530</v>
      </c>
      <c r="AK197" s="21"/>
      <c r="AL197" s="111"/>
    </row>
    <row r="198" spans="1:38" s="88" customFormat="1" x14ac:dyDescent="0.35">
      <c r="A198" s="21">
        <v>10141103</v>
      </c>
      <c r="B198" s="115" t="s">
        <v>19112</v>
      </c>
      <c r="C198" s="259" t="s">
        <v>710</v>
      </c>
      <c r="D198" s="22" t="s">
        <v>17987</v>
      </c>
      <c r="E198" s="114" t="str">
        <f t="shared" si="43"/>
        <v>TRANSFORMADOR MARCA:Motra  Sabuco  PT36 PT36</v>
      </c>
      <c r="F198" s="21" t="s">
        <v>17987</v>
      </c>
      <c r="G198" s="124">
        <v>694498.6</v>
      </c>
      <c r="H198" s="124">
        <v>7804291.2999999998</v>
      </c>
      <c r="I198" s="21" t="s">
        <v>3104</v>
      </c>
      <c r="J198" s="21">
        <v>315</v>
      </c>
      <c r="K198" s="21">
        <v>6.6</v>
      </c>
      <c r="L198" s="21">
        <v>0.4</v>
      </c>
      <c r="M198" s="21">
        <v>3</v>
      </c>
      <c r="N198" s="124">
        <v>1965</v>
      </c>
      <c r="O198" s="116">
        <v>840</v>
      </c>
      <c r="P198" s="23">
        <f t="shared" si="44"/>
        <v>840000</v>
      </c>
      <c r="Q198" s="323" t="s">
        <v>17986</v>
      </c>
      <c r="R198" s="124">
        <v>2974</v>
      </c>
      <c r="U198" s="111">
        <v>45</v>
      </c>
      <c r="V198" s="113">
        <f t="shared" si="45"/>
        <v>130.66666666666666</v>
      </c>
      <c r="W198" s="113">
        <f t="shared" si="46"/>
        <v>709.33333333333337</v>
      </c>
      <c r="X198" s="112">
        <f t="shared" si="47"/>
        <v>709333.33333333337</v>
      </c>
      <c r="Y198" s="110">
        <v>5</v>
      </c>
      <c r="Z198" s="109">
        <f t="shared" si="48"/>
        <v>42</v>
      </c>
      <c r="AA198" s="109">
        <f t="shared" si="49"/>
        <v>42000</v>
      </c>
      <c r="AB198" s="10">
        <f t="shared" si="50"/>
        <v>130666.66666666663</v>
      </c>
      <c r="AC198" s="108">
        <f t="shared" si="51"/>
        <v>798</v>
      </c>
      <c r="AD198" s="107">
        <f t="shared" si="52"/>
        <v>2.2222222222222223E-2</v>
      </c>
      <c r="AE198" s="106">
        <f t="shared" si="53"/>
        <v>17.733333333333334</v>
      </c>
      <c r="AF198" s="105">
        <f t="shared" si="54"/>
        <v>727.06666666666672</v>
      </c>
      <c r="AG198" s="105">
        <f t="shared" si="55"/>
        <v>112.93333333333332</v>
      </c>
      <c r="AI198" s="21" t="s">
        <v>17988</v>
      </c>
      <c r="AJ198" s="21" t="s">
        <v>530</v>
      </c>
      <c r="AK198" s="57"/>
      <c r="AL198" s="111"/>
    </row>
    <row r="199" spans="1:38" s="88" customFormat="1" x14ac:dyDescent="0.35">
      <c r="A199" s="21">
        <v>10141103</v>
      </c>
      <c r="B199" s="115" t="s">
        <v>19112</v>
      </c>
      <c r="C199" s="259" t="s">
        <v>710</v>
      </c>
      <c r="D199" s="22" t="s">
        <v>17984</v>
      </c>
      <c r="E199" s="114" t="str">
        <f t="shared" ref="E199:E262" si="57">+CONCATENATE(C199," ","MARCA:",Q199," ",F199," ",D199,)</f>
        <v>TRANSFORMADOR MARCA:Motra Sabuco PT79 PT79</v>
      </c>
      <c r="F199" s="21" t="s">
        <v>17984</v>
      </c>
      <c r="G199" s="124">
        <v>692619.8</v>
      </c>
      <c r="H199" s="124">
        <v>7805581.2000000002</v>
      </c>
      <c r="I199" s="21" t="s">
        <v>3104</v>
      </c>
      <c r="J199" s="21">
        <v>315</v>
      </c>
      <c r="K199" s="21">
        <v>6.6</v>
      </c>
      <c r="L199" s="21">
        <v>0.4</v>
      </c>
      <c r="M199" s="21">
        <v>3</v>
      </c>
      <c r="N199" s="124">
        <v>1965</v>
      </c>
      <c r="O199" s="116">
        <v>840</v>
      </c>
      <c r="P199" s="23">
        <f t="shared" ref="P199:P262" si="58">O199*1000</f>
        <v>840000</v>
      </c>
      <c r="Q199" s="323" t="s">
        <v>14738</v>
      </c>
      <c r="R199" s="124" t="s">
        <v>17983</v>
      </c>
      <c r="U199" s="111">
        <v>45</v>
      </c>
      <c r="V199" s="113">
        <f t="shared" ref="V199:V262" si="59">((Y199/U199)*(O199-Z199))+Z199</f>
        <v>130.66666666666666</v>
      </c>
      <c r="W199" s="113">
        <f t="shared" ref="W199:W262" si="60">+O199-V199</f>
        <v>709.33333333333337</v>
      </c>
      <c r="X199" s="112">
        <f t="shared" ref="X199:X262" si="61">+W199*1000</f>
        <v>709333.33333333337</v>
      </c>
      <c r="Y199" s="110">
        <v>5</v>
      </c>
      <c r="Z199" s="109">
        <f t="shared" ref="Z199:Z262" si="62">(5/100*O199)</f>
        <v>42</v>
      </c>
      <c r="AA199" s="109">
        <f t="shared" ref="AA199:AA262" si="63">+Z199*1000</f>
        <v>42000</v>
      </c>
      <c r="AB199" s="10">
        <f t="shared" ref="AB199:AB262" si="64">+P199-X199</f>
        <v>130666.66666666663</v>
      </c>
      <c r="AC199" s="108">
        <f t="shared" ref="AC199:AC262" si="65">+O199-Z199</f>
        <v>798</v>
      </c>
      <c r="AD199" s="107">
        <f t="shared" ref="AD199:AD262" si="66">1/U199</f>
        <v>2.2222222222222223E-2</v>
      </c>
      <c r="AE199" s="106">
        <f t="shared" ref="AE199:AE262" si="67">+AC199*AD199</f>
        <v>17.733333333333334</v>
      </c>
      <c r="AF199" s="105">
        <f t="shared" ref="AF199:AF262" si="68">+O199-V199+AE199</f>
        <v>727.06666666666672</v>
      </c>
      <c r="AG199" s="105">
        <f t="shared" ref="AG199:AG262" si="69">+V199-AE199</f>
        <v>112.93333333333332</v>
      </c>
      <c r="AI199" s="21" t="s">
        <v>17985</v>
      </c>
      <c r="AJ199" s="21" t="s">
        <v>530</v>
      </c>
      <c r="AK199" s="57"/>
      <c r="AL199" s="111"/>
    </row>
    <row r="200" spans="1:38" s="88" customFormat="1" x14ac:dyDescent="0.35">
      <c r="A200" s="21">
        <v>10141103</v>
      </c>
      <c r="B200" s="115" t="s">
        <v>19112</v>
      </c>
      <c r="C200" s="259" t="s">
        <v>710</v>
      </c>
      <c r="D200" s="22" t="s">
        <v>17981</v>
      </c>
      <c r="E200" s="114" t="str">
        <f t="shared" si="57"/>
        <v>TRANSFORMADOR MARCA:Motra - Sabugo PT150 PT150</v>
      </c>
      <c r="F200" s="21" t="s">
        <v>17981</v>
      </c>
      <c r="G200" s="124">
        <v>694148.1</v>
      </c>
      <c r="H200" s="124">
        <v>7805634.4000000004</v>
      </c>
      <c r="I200" s="21" t="s">
        <v>3104</v>
      </c>
      <c r="J200" s="21">
        <v>315</v>
      </c>
      <c r="K200" s="21">
        <v>6.6</v>
      </c>
      <c r="L200" s="21">
        <v>0.4</v>
      </c>
      <c r="M200" s="21">
        <v>3</v>
      </c>
      <c r="N200" s="124">
        <v>1965</v>
      </c>
      <c r="O200" s="116">
        <v>840</v>
      </c>
      <c r="P200" s="23">
        <f t="shared" si="58"/>
        <v>840000</v>
      </c>
      <c r="Q200" s="323" t="s">
        <v>17980</v>
      </c>
      <c r="R200" s="124" t="s">
        <v>17979</v>
      </c>
      <c r="U200" s="111">
        <v>45</v>
      </c>
      <c r="V200" s="113">
        <f t="shared" si="59"/>
        <v>130.66666666666666</v>
      </c>
      <c r="W200" s="113">
        <f t="shared" si="60"/>
        <v>709.33333333333337</v>
      </c>
      <c r="X200" s="112">
        <f t="shared" si="61"/>
        <v>709333.33333333337</v>
      </c>
      <c r="Y200" s="110">
        <v>5</v>
      </c>
      <c r="Z200" s="109">
        <f t="shared" si="62"/>
        <v>42</v>
      </c>
      <c r="AA200" s="109">
        <f t="shared" si="63"/>
        <v>42000</v>
      </c>
      <c r="AB200" s="10">
        <f t="shared" si="64"/>
        <v>130666.66666666663</v>
      </c>
      <c r="AC200" s="108">
        <f t="shared" si="65"/>
        <v>798</v>
      </c>
      <c r="AD200" s="107">
        <f t="shared" si="66"/>
        <v>2.2222222222222223E-2</v>
      </c>
      <c r="AE200" s="106">
        <f t="shared" si="67"/>
        <v>17.733333333333334</v>
      </c>
      <c r="AF200" s="105">
        <f t="shared" si="68"/>
        <v>727.06666666666672</v>
      </c>
      <c r="AG200" s="105">
        <f t="shared" si="69"/>
        <v>112.93333333333332</v>
      </c>
      <c r="AI200" s="21" t="s">
        <v>17982</v>
      </c>
      <c r="AJ200" s="21" t="s">
        <v>530</v>
      </c>
      <c r="AK200" s="21"/>
      <c r="AL200" s="111"/>
    </row>
    <row r="201" spans="1:38" s="88" customFormat="1" x14ac:dyDescent="0.35">
      <c r="A201" s="21">
        <v>10141103</v>
      </c>
      <c r="B201" s="115" t="s">
        <v>19112</v>
      </c>
      <c r="C201" s="259" t="s">
        <v>710</v>
      </c>
      <c r="D201" s="242" t="e">
        <f>#REF!+1</f>
        <v>#REF!</v>
      </c>
      <c r="E201" s="114" t="e">
        <f t="shared" si="57"/>
        <v>#REF!</v>
      </c>
      <c r="F201" s="21" t="s">
        <v>189</v>
      </c>
      <c r="G201" s="161" t="s">
        <v>17977</v>
      </c>
      <c r="H201" s="21" t="s">
        <v>17976</v>
      </c>
      <c r="I201" s="21" t="s">
        <v>1768</v>
      </c>
      <c r="J201" s="266">
        <v>500</v>
      </c>
      <c r="K201" s="179" t="s">
        <v>619</v>
      </c>
      <c r="L201" s="21">
        <v>400</v>
      </c>
      <c r="M201" s="21">
        <v>3</v>
      </c>
      <c r="N201" s="124">
        <v>1966</v>
      </c>
      <c r="O201" s="116">
        <v>1016</v>
      </c>
      <c r="P201" s="23">
        <f t="shared" si="58"/>
        <v>1016000</v>
      </c>
      <c r="Q201" s="322"/>
      <c r="R201" s="21"/>
      <c r="U201" s="111">
        <v>45</v>
      </c>
      <c r="V201" s="113">
        <f t="shared" si="59"/>
        <v>158.04444444444445</v>
      </c>
      <c r="W201" s="113">
        <f t="shared" si="60"/>
        <v>857.95555555555552</v>
      </c>
      <c r="X201" s="112">
        <f t="shared" si="61"/>
        <v>857955.5555555555</v>
      </c>
      <c r="Y201" s="110">
        <v>5</v>
      </c>
      <c r="Z201" s="109">
        <f t="shared" si="62"/>
        <v>50.800000000000004</v>
      </c>
      <c r="AA201" s="109">
        <f t="shared" si="63"/>
        <v>50800.000000000007</v>
      </c>
      <c r="AB201" s="10">
        <f t="shared" si="64"/>
        <v>158044.4444444445</v>
      </c>
      <c r="AC201" s="108">
        <f t="shared" si="65"/>
        <v>965.2</v>
      </c>
      <c r="AD201" s="107">
        <f t="shared" si="66"/>
        <v>2.2222222222222223E-2</v>
      </c>
      <c r="AE201" s="106">
        <f t="shared" si="67"/>
        <v>21.448888888888892</v>
      </c>
      <c r="AF201" s="105">
        <f t="shared" si="68"/>
        <v>879.40444444444438</v>
      </c>
      <c r="AG201" s="105">
        <f t="shared" si="69"/>
        <v>136.59555555555556</v>
      </c>
      <c r="AI201" s="21"/>
      <c r="AJ201" s="124" t="s">
        <v>17978</v>
      </c>
      <c r="AK201" s="21"/>
      <c r="AL201" s="253" t="s">
        <v>14741</v>
      </c>
    </row>
    <row r="202" spans="1:38" s="88" customFormat="1" x14ac:dyDescent="0.35">
      <c r="A202" s="21">
        <v>10141103</v>
      </c>
      <c r="B202" s="115" t="s">
        <v>19112</v>
      </c>
      <c r="C202" s="259" t="s">
        <v>710</v>
      </c>
      <c r="D202" s="242" t="e">
        <f>D201+1</f>
        <v>#REF!</v>
      </c>
      <c r="E202" s="114" t="e">
        <f t="shared" si="57"/>
        <v>#REF!</v>
      </c>
      <c r="F202" s="21" t="s">
        <v>189</v>
      </c>
      <c r="G202" s="161" t="s">
        <v>17977</v>
      </c>
      <c r="H202" s="21" t="s">
        <v>17976</v>
      </c>
      <c r="I202" s="21" t="s">
        <v>1768</v>
      </c>
      <c r="J202" s="266">
        <v>500</v>
      </c>
      <c r="K202" s="179" t="s">
        <v>619</v>
      </c>
      <c r="L202" s="21">
        <v>400</v>
      </c>
      <c r="M202" s="21">
        <v>3</v>
      </c>
      <c r="N202" s="124">
        <v>1966</v>
      </c>
      <c r="O202" s="116">
        <v>1016</v>
      </c>
      <c r="P202" s="23">
        <f t="shared" si="58"/>
        <v>1016000</v>
      </c>
      <c r="Q202" s="323" t="s">
        <v>14675</v>
      </c>
      <c r="R202" s="121">
        <v>112400</v>
      </c>
      <c r="U202" s="111">
        <v>45</v>
      </c>
      <c r="V202" s="113">
        <f t="shared" si="59"/>
        <v>158.04444444444445</v>
      </c>
      <c r="W202" s="113">
        <f t="shared" si="60"/>
        <v>857.95555555555552</v>
      </c>
      <c r="X202" s="112">
        <f t="shared" si="61"/>
        <v>857955.5555555555</v>
      </c>
      <c r="Y202" s="110">
        <v>5</v>
      </c>
      <c r="Z202" s="109">
        <f t="shared" si="62"/>
        <v>50.800000000000004</v>
      </c>
      <c r="AA202" s="109">
        <f t="shared" si="63"/>
        <v>50800.000000000007</v>
      </c>
      <c r="AB202" s="10">
        <f t="shared" si="64"/>
        <v>158044.4444444445</v>
      </c>
      <c r="AC202" s="108">
        <f t="shared" si="65"/>
        <v>965.2</v>
      </c>
      <c r="AD202" s="107">
        <f t="shared" si="66"/>
        <v>2.2222222222222223E-2</v>
      </c>
      <c r="AE202" s="106">
        <f t="shared" si="67"/>
        <v>21.448888888888892</v>
      </c>
      <c r="AF202" s="105">
        <f t="shared" si="68"/>
        <v>879.40444444444438</v>
      </c>
      <c r="AG202" s="105">
        <f t="shared" si="69"/>
        <v>136.59555555555556</v>
      </c>
      <c r="AI202" s="21"/>
      <c r="AJ202" s="124" t="s">
        <v>17978</v>
      </c>
      <c r="AK202" s="21"/>
      <c r="AL202" s="253" t="s">
        <v>14741</v>
      </c>
    </row>
    <row r="203" spans="1:38" s="88" customFormat="1" x14ac:dyDescent="0.35">
      <c r="A203" s="21">
        <v>10141103</v>
      </c>
      <c r="B203" s="115" t="s">
        <v>19112</v>
      </c>
      <c r="C203" s="259" t="s">
        <v>710</v>
      </c>
      <c r="D203" s="193" t="s">
        <v>17975</v>
      </c>
      <c r="E203" s="114" t="str">
        <f t="shared" si="57"/>
        <v>TRANSFORMADOR MARCA:MOTRA  PT 90</v>
      </c>
      <c r="F203" s="21"/>
      <c r="G203" s="133" t="s">
        <v>17974</v>
      </c>
      <c r="H203" s="133" t="s">
        <v>17973</v>
      </c>
      <c r="I203" s="21" t="s">
        <v>494</v>
      </c>
      <c r="J203" s="21">
        <v>250</v>
      </c>
      <c r="K203" s="21">
        <v>33</v>
      </c>
      <c r="L203" s="21" t="s">
        <v>510</v>
      </c>
      <c r="M203" s="124" t="s">
        <v>516</v>
      </c>
      <c r="N203" s="21">
        <v>1966</v>
      </c>
      <c r="O203" s="116">
        <v>991</v>
      </c>
      <c r="P203" s="23">
        <f t="shared" si="58"/>
        <v>991000</v>
      </c>
      <c r="Q203" s="322" t="s">
        <v>1650</v>
      </c>
      <c r="R203" s="21" t="s">
        <v>17972</v>
      </c>
      <c r="U203" s="111">
        <v>45</v>
      </c>
      <c r="V203" s="113">
        <f t="shared" si="59"/>
        <v>154.15555555555557</v>
      </c>
      <c r="W203" s="113">
        <f t="shared" si="60"/>
        <v>836.84444444444443</v>
      </c>
      <c r="X203" s="112">
        <f t="shared" si="61"/>
        <v>836844.44444444438</v>
      </c>
      <c r="Y203" s="110">
        <v>5</v>
      </c>
      <c r="Z203" s="109">
        <f t="shared" si="62"/>
        <v>49.550000000000004</v>
      </c>
      <c r="AA203" s="109">
        <f t="shared" si="63"/>
        <v>49550.000000000007</v>
      </c>
      <c r="AB203" s="10">
        <f t="shared" si="64"/>
        <v>154155.55555555562</v>
      </c>
      <c r="AC203" s="108">
        <f t="shared" si="65"/>
        <v>941.45</v>
      </c>
      <c r="AD203" s="107">
        <f t="shared" si="66"/>
        <v>2.2222222222222223E-2</v>
      </c>
      <c r="AE203" s="106">
        <f t="shared" si="67"/>
        <v>20.921111111111113</v>
      </c>
      <c r="AF203" s="105">
        <f t="shared" si="68"/>
        <v>857.76555555555558</v>
      </c>
      <c r="AG203" s="105">
        <f t="shared" si="69"/>
        <v>133.23444444444445</v>
      </c>
      <c r="AI203" s="57" t="s">
        <v>2402</v>
      </c>
      <c r="AJ203" s="21"/>
      <c r="AK203" s="21"/>
      <c r="AL203" s="111"/>
    </row>
    <row r="204" spans="1:38" s="88" customFormat="1" x14ac:dyDescent="0.35">
      <c r="A204" s="21">
        <v>10141103</v>
      </c>
      <c r="B204" s="115" t="s">
        <v>19112</v>
      </c>
      <c r="C204" s="259" t="s">
        <v>710</v>
      </c>
      <c r="D204" s="136" t="s">
        <v>4205</v>
      </c>
      <c r="E204" s="114" t="str">
        <f t="shared" si="57"/>
        <v>TRANSFORMADOR MARCA:First Electric PTS 42 PTS 42</v>
      </c>
      <c r="F204" s="124" t="s">
        <v>4205</v>
      </c>
      <c r="G204" s="124"/>
      <c r="H204" s="124"/>
      <c r="I204" s="124" t="s">
        <v>571</v>
      </c>
      <c r="J204" s="124">
        <v>70</v>
      </c>
      <c r="K204" s="124">
        <v>11</v>
      </c>
      <c r="L204" s="21">
        <v>0.4</v>
      </c>
      <c r="M204" s="124" t="s">
        <v>514</v>
      </c>
      <c r="N204" s="124">
        <v>1967</v>
      </c>
      <c r="O204" s="116">
        <v>763</v>
      </c>
      <c r="P204" s="23">
        <f t="shared" si="58"/>
        <v>763000</v>
      </c>
      <c r="Q204" s="323" t="s">
        <v>17971</v>
      </c>
      <c r="R204" s="124">
        <v>192455</v>
      </c>
      <c r="U204" s="111">
        <v>45</v>
      </c>
      <c r="V204" s="113">
        <f t="shared" si="59"/>
        <v>118.6888888888889</v>
      </c>
      <c r="W204" s="113">
        <f t="shared" si="60"/>
        <v>644.31111111111113</v>
      </c>
      <c r="X204" s="112">
        <f t="shared" si="61"/>
        <v>644311.11111111112</v>
      </c>
      <c r="Y204" s="110">
        <v>5</v>
      </c>
      <c r="Z204" s="109">
        <f t="shared" si="62"/>
        <v>38.15</v>
      </c>
      <c r="AA204" s="109">
        <f t="shared" si="63"/>
        <v>38150</v>
      </c>
      <c r="AB204" s="10">
        <f t="shared" si="64"/>
        <v>118688.88888888888</v>
      </c>
      <c r="AC204" s="108">
        <f t="shared" si="65"/>
        <v>724.85</v>
      </c>
      <c r="AD204" s="107">
        <f t="shared" si="66"/>
        <v>2.2222222222222223E-2</v>
      </c>
      <c r="AE204" s="106">
        <f t="shared" si="67"/>
        <v>16.10777777777778</v>
      </c>
      <c r="AF204" s="105">
        <f t="shared" si="68"/>
        <v>660.41888888888889</v>
      </c>
      <c r="AG204" s="105">
        <f t="shared" si="69"/>
        <v>102.58111111111111</v>
      </c>
      <c r="AI204" s="124"/>
      <c r="AJ204" s="124"/>
      <c r="AK204" s="124"/>
      <c r="AL204" s="111"/>
    </row>
    <row r="205" spans="1:38" s="88" customFormat="1" x14ac:dyDescent="0.35">
      <c r="A205" s="21">
        <v>10141103</v>
      </c>
      <c r="B205" s="115" t="s">
        <v>19112</v>
      </c>
      <c r="C205" s="259" t="s">
        <v>710</v>
      </c>
      <c r="D205" s="136" t="s">
        <v>7396</v>
      </c>
      <c r="E205" s="114" t="str">
        <f t="shared" si="57"/>
        <v>TRANSFORMADOR MARCA:EFACEC PTS 02 PTS 02</v>
      </c>
      <c r="F205" s="124" t="s">
        <v>7396</v>
      </c>
      <c r="G205" s="139"/>
      <c r="H205" s="139"/>
      <c r="I205" s="124" t="s">
        <v>571</v>
      </c>
      <c r="J205" s="124">
        <v>500</v>
      </c>
      <c r="K205" s="124">
        <v>11</v>
      </c>
      <c r="L205" s="21">
        <v>0.4</v>
      </c>
      <c r="M205" s="124" t="s">
        <v>514</v>
      </c>
      <c r="N205" s="124">
        <v>1967</v>
      </c>
      <c r="O205" s="116">
        <v>1016</v>
      </c>
      <c r="P205" s="23">
        <f t="shared" si="58"/>
        <v>1016000</v>
      </c>
      <c r="Q205" s="323" t="s">
        <v>27</v>
      </c>
      <c r="R205" s="124">
        <v>11321</v>
      </c>
      <c r="U205" s="111">
        <v>45</v>
      </c>
      <c r="V205" s="113">
        <f t="shared" si="59"/>
        <v>158.04444444444445</v>
      </c>
      <c r="W205" s="113">
        <f t="shared" si="60"/>
        <v>857.95555555555552</v>
      </c>
      <c r="X205" s="112">
        <f t="shared" si="61"/>
        <v>857955.5555555555</v>
      </c>
      <c r="Y205" s="110">
        <v>5</v>
      </c>
      <c r="Z205" s="109">
        <f t="shared" si="62"/>
        <v>50.800000000000004</v>
      </c>
      <c r="AA205" s="109">
        <f t="shared" si="63"/>
        <v>50800.000000000007</v>
      </c>
      <c r="AB205" s="10">
        <f t="shared" si="64"/>
        <v>158044.4444444445</v>
      </c>
      <c r="AC205" s="108">
        <f t="shared" si="65"/>
        <v>965.2</v>
      </c>
      <c r="AD205" s="107">
        <f t="shared" si="66"/>
        <v>2.2222222222222223E-2</v>
      </c>
      <c r="AE205" s="106">
        <f t="shared" si="67"/>
        <v>21.448888888888892</v>
      </c>
      <c r="AF205" s="105">
        <f t="shared" si="68"/>
        <v>879.40444444444438</v>
      </c>
      <c r="AG205" s="105">
        <f t="shared" si="69"/>
        <v>136.59555555555556</v>
      </c>
      <c r="AI205" s="124"/>
      <c r="AJ205" s="124"/>
      <c r="AK205" s="124" t="s">
        <v>717</v>
      </c>
      <c r="AL205" s="111"/>
    </row>
    <row r="206" spans="1:38" s="88" customFormat="1" x14ac:dyDescent="0.35">
      <c r="A206" s="21">
        <v>10141103</v>
      </c>
      <c r="B206" s="115" t="s">
        <v>19112</v>
      </c>
      <c r="C206" s="259" t="s">
        <v>710</v>
      </c>
      <c r="D206" s="160" t="s">
        <v>1789</v>
      </c>
      <c r="E206" s="114" t="str">
        <f t="shared" si="57"/>
        <v>TRANSFORMADOR MARCA:EFACEC PTS 69 PTS 69</v>
      </c>
      <c r="F206" s="142" t="s">
        <v>1789</v>
      </c>
      <c r="G206" s="124"/>
      <c r="H206" s="124"/>
      <c r="I206" s="142" t="s">
        <v>847</v>
      </c>
      <c r="J206" s="124">
        <v>500</v>
      </c>
      <c r="K206" s="124">
        <v>11</v>
      </c>
      <c r="L206" s="21">
        <v>0.4</v>
      </c>
      <c r="M206" s="124" t="s">
        <v>514</v>
      </c>
      <c r="N206" s="121">
        <v>1967</v>
      </c>
      <c r="O206" s="116">
        <v>1016</v>
      </c>
      <c r="P206" s="23">
        <f t="shared" si="58"/>
        <v>1016000</v>
      </c>
      <c r="Q206" s="323" t="s">
        <v>27</v>
      </c>
      <c r="R206" s="124">
        <v>11979</v>
      </c>
      <c r="U206" s="111">
        <v>45</v>
      </c>
      <c r="V206" s="113">
        <f t="shared" si="59"/>
        <v>158.04444444444445</v>
      </c>
      <c r="W206" s="113">
        <f t="shared" si="60"/>
        <v>857.95555555555552</v>
      </c>
      <c r="X206" s="112">
        <f t="shared" si="61"/>
        <v>857955.5555555555</v>
      </c>
      <c r="Y206" s="110">
        <v>5</v>
      </c>
      <c r="Z206" s="109">
        <f t="shared" si="62"/>
        <v>50.800000000000004</v>
      </c>
      <c r="AA206" s="109">
        <f t="shared" si="63"/>
        <v>50800.000000000007</v>
      </c>
      <c r="AB206" s="10">
        <f t="shared" si="64"/>
        <v>158044.4444444445</v>
      </c>
      <c r="AC206" s="108">
        <f t="shared" si="65"/>
        <v>965.2</v>
      </c>
      <c r="AD206" s="107">
        <f t="shared" si="66"/>
        <v>2.2222222222222223E-2</v>
      </c>
      <c r="AE206" s="106">
        <f t="shared" si="67"/>
        <v>21.448888888888892</v>
      </c>
      <c r="AF206" s="105">
        <f t="shared" si="68"/>
        <v>879.40444444444438</v>
      </c>
      <c r="AG206" s="105">
        <f t="shared" si="69"/>
        <v>136.59555555555556</v>
      </c>
      <c r="AI206" s="124"/>
      <c r="AJ206" s="124"/>
      <c r="AK206" s="124"/>
      <c r="AL206" s="111"/>
    </row>
    <row r="207" spans="1:38" s="88" customFormat="1" x14ac:dyDescent="0.35">
      <c r="A207" s="21">
        <v>10141103</v>
      </c>
      <c r="B207" s="115" t="s">
        <v>19112</v>
      </c>
      <c r="C207" s="259" t="s">
        <v>710</v>
      </c>
      <c r="D207" s="22"/>
      <c r="E207" s="114" t="str">
        <f t="shared" si="57"/>
        <v xml:space="preserve">TRANSFORMADOR MARCA:AEG SE-TETE </v>
      </c>
      <c r="F207" s="21" t="s">
        <v>3179</v>
      </c>
      <c r="G207" s="57" t="s">
        <v>17969</v>
      </c>
      <c r="H207" s="57" t="s">
        <v>17968</v>
      </c>
      <c r="I207" s="21" t="s">
        <v>424</v>
      </c>
      <c r="J207" s="21">
        <v>250</v>
      </c>
      <c r="K207" s="21">
        <v>33</v>
      </c>
      <c r="L207" s="21">
        <v>0.4</v>
      </c>
      <c r="M207" s="57">
        <v>3</v>
      </c>
      <c r="N207" s="57">
        <v>1968</v>
      </c>
      <c r="O207" s="116">
        <v>991</v>
      </c>
      <c r="P207" s="23">
        <f t="shared" si="58"/>
        <v>991000</v>
      </c>
      <c r="Q207" s="322" t="s">
        <v>17967</v>
      </c>
      <c r="R207" s="57">
        <v>8839227</v>
      </c>
      <c r="U207" s="111">
        <v>45</v>
      </c>
      <c r="V207" s="113">
        <f t="shared" si="59"/>
        <v>154.15555555555557</v>
      </c>
      <c r="W207" s="113">
        <f t="shared" si="60"/>
        <v>836.84444444444443</v>
      </c>
      <c r="X207" s="112">
        <f t="shared" si="61"/>
        <v>836844.44444444438</v>
      </c>
      <c r="Y207" s="110">
        <v>5</v>
      </c>
      <c r="Z207" s="109">
        <f t="shared" si="62"/>
        <v>49.550000000000004</v>
      </c>
      <c r="AA207" s="109">
        <f t="shared" si="63"/>
        <v>49550.000000000007</v>
      </c>
      <c r="AB207" s="10">
        <f t="shared" si="64"/>
        <v>154155.55555555562</v>
      </c>
      <c r="AC207" s="108">
        <f t="shared" si="65"/>
        <v>941.45</v>
      </c>
      <c r="AD207" s="107">
        <f t="shared" si="66"/>
        <v>2.2222222222222223E-2</v>
      </c>
      <c r="AE207" s="106">
        <f t="shared" si="67"/>
        <v>20.921111111111113</v>
      </c>
      <c r="AF207" s="105">
        <f t="shared" si="68"/>
        <v>857.76555555555558</v>
      </c>
      <c r="AG207" s="105">
        <f t="shared" si="69"/>
        <v>133.23444444444445</v>
      </c>
      <c r="AI207" s="57" t="s">
        <v>424</v>
      </c>
      <c r="AJ207" s="21" t="s">
        <v>17970</v>
      </c>
      <c r="AK207" s="57"/>
      <c r="AL207" s="111"/>
    </row>
    <row r="208" spans="1:38" s="88" customFormat="1" x14ac:dyDescent="0.35">
      <c r="A208" s="21">
        <v>10141103</v>
      </c>
      <c r="B208" s="115" t="s">
        <v>19112</v>
      </c>
      <c r="C208" s="259" t="s">
        <v>710</v>
      </c>
      <c r="D208" s="22" t="s">
        <v>17966</v>
      </c>
      <c r="E208" s="114" t="str">
        <f t="shared" si="57"/>
        <v>TRANSFORMADOR MARCA:JOHNSON AND PHILLIPS NACALA T33</v>
      </c>
      <c r="F208" s="21" t="s">
        <v>195</v>
      </c>
      <c r="G208" s="57" t="s">
        <v>194</v>
      </c>
      <c r="H208" s="57" t="s">
        <v>193</v>
      </c>
      <c r="I208" s="21" t="s">
        <v>195</v>
      </c>
      <c r="J208" s="21">
        <v>10000</v>
      </c>
      <c r="K208" s="21" t="s">
        <v>19</v>
      </c>
      <c r="L208" s="21">
        <v>11</v>
      </c>
      <c r="M208" s="57">
        <v>3</v>
      </c>
      <c r="N208" s="21">
        <v>1968</v>
      </c>
      <c r="O208" s="116">
        <v>20419</v>
      </c>
      <c r="P208" s="23">
        <f t="shared" si="58"/>
        <v>20419000</v>
      </c>
      <c r="Q208" s="322" t="s">
        <v>17965</v>
      </c>
      <c r="R208" s="21">
        <v>5831</v>
      </c>
      <c r="U208" s="111">
        <v>45</v>
      </c>
      <c r="V208" s="113">
        <f t="shared" si="59"/>
        <v>3176.2888888888883</v>
      </c>
      <c r="W208" s="113">
        <f t="shared" si="60"/>
        <v>17242.711111111112</v>
      </c>
      <c r="X208" s="112">
        <f t="shared" si="61"/>
        <v>17242711.111111112</v>
      </c>
      <c r="Y208" s="110">
        <v>5</v>
      </c>
      <c r="Z208" s="109">
        <f t="shared" si="62"/>
        <v>1020.95</v>
      </c>
      <c r="AA208" s="109">
        <f t="shared" si="63"/>
        <v>1020950</v>
      </c>
      <c r="AB208" s="10">
        <f t="shared" si="64"/>
        <v>3176288.8888888881</v>
      </c>
      <c r="AC208" s="108">
        <f t="shared" si="65"/>
        <v>19398.05</v>
      </c>
      <c r="AD208" s="107">
        <f t="shared" si="66"/>
        <v>2.2222222222222223E-2</v>
      </c>
      <c r="AE208" s="106">
        <f t="shared" si="67"/>
        <v>431.06777777777779</v>
      </c>
      <c r="AF208" s="105">
        <f t="shared" si="68"/>
        <v>17673.77888888889</v>
      </c>
      <c r="AG208" s="105">
        <f t="shared" si="69"/>
        <v>2745.2211111111105</v>
      </c>
      <c r="AI208" s="57"/>
      <c r="AJ208" s="21"/>
      <c r="AK208" s="57"/>
      <c r="AL208" s="111"/>
    </row>
    <row r="209" spans="1:38" s="88" customFormat="1" x14ac:dyDescent="0.35">
      <c r="A209" s="21">
        <v>10141103</v>
      </c>
      <c r="B209" s="115" t="s">
        <v>19112</v>
      </c>
      <c r="C209" s="259" t="s">
        <v>710</v>
      </c>
      <c r="D209" s="136" t="s">
        <v>5434</v>
      </c>
      <c r="E209" s="114" t="str">
        <f t="shared" si="57"/>
        <v>TRANSFORMADOR MARCA:EFACEC PTS 67 PTS 67</v>
      </c>
      <c r="F209" s="124" t="s">
        <v>5434</v>
      </c>
      <c r="G209" s="139"/>
      <c r="H209" s="139"/>
      <c r="I209" s="124" t="s">
        <v>571</v>
      </c>
      <c r="J209" s="124">
        <v>500</v>
      </c>
      <c r="K209" s="124">
        <v>11</v>
      </c>
      <c r="L209" s="21">
        <v>0.4</v>
      </c>
      <c r="M209" s="124" t="s">
        <v>514</v>
      </c>
      <c r="N209" s="124">
        <v>1968</v>
      </c>
      <c r="O209" s="116">
        <v>1016</v>
      </c>
      <c r="P209" s="23">
        <f t="shared" si="58"/>
        <v>1016000</v>
      </c>
      <c r="Q209" s="323" t="s">
        <v>27</v>
      </c>
      <c r="R209" s="124">
        <v>11981</v>
      </c>
      <c r="U209" s="111">
        <v>45</v>
      </c>
      <c r="V209" s="113">
        <f t="shared" si="59"/>
        <v>158.04444444444445</v>
      </c>
      <c r="W209" s="113">
        <f t="shared" si="60"/>
        <v>857.95555555555552</v>
      </c>
      <c r="X209" s="112">
        <f t="shared" si="61"/>
        <v>857955.5555555555</v>
      </c>
      <c r="Y209" s="110">
        <v>5</v>
      </c>
      <c r="Z209" s="109">
        <f t="shared" si="62"/>
        <v>50.800000000000004</v>
      </c>
      <c r="AA209" s="109">
        <f t="shared" si="63"/>
        <v>50800.000000000007</v>
      </c>
      <c r="AB209" s="10">
        <f t="shared" si="64"/>
        <v>158044.4444444445</v>
      </c>
      <c r="AC209" s="108">
        <f t="shared" si="65"/>
        <v>965.2</v>
      </c>
      <c r="AD209" s="107">
        <f t="shared" si="66"/>
        <v>2.2222222222222223E-2</v>
      </c>
      <c r="AE209" s="106">
        <f t="shared" si="67"/>
        <v>21.448888888888892</v>
      </c>
      <c r="AF209" s="105">
        <f t="shared" si="68"/>
        <v>879.40444444444438</v>
      </c>
      <c r="AG209" s="105">
        <f t="shared" si="69"/>
        <v>136.59555555555556</v>
      </c>
      <c r="AI209" s="124"/>
      <c r="AJ209" s="124"/>
      <c r="AK209" s="124"/>
      <c r="AL209" s="111"/>
    </row>
    <row r="210" spans="1:38" s="88" customFormat="1" x14ac:dyDescent="0.35">
      <c r="A210" s="21">
        <v>10141103</v>
      </c>
      <c r="B210" s="115" t="s">
        <v>19112</v>
      </c>
      <c r="C210" s="259" t="s">
        <v>710</v>
      </c>
      <c r="D210" s="160" t="s">
        <v>7017</v>
      </c>
      <c r="E210" s="114" t="str">
        <f t="shared" si="57"/>
        <v>TRANSFORMADOR MARCA:EFACEC PTS 96 PTS 96</v>
      </c>
      <c r="F210" s="142" t="s">
        <v>7017</v>
      </c>
      <c r="G210" s="139"/>
      <c r="H210" s="139"/>
      <c r="I210" s="124" t="s">
        <v>571</v>
      </c>
      <c r="J210" s="124">
        <v>500</v>
      </c>
      <c r="K210" s="124">
        <v>11</v>
      </c>
      <c r="L210" s="21">
        <v>0.4</v>
      </c>
      <c r="M210" s="124" t="s">
        <v>514</v>
      </c>
      <c r="N210" s="124">
        <v>1968</v>
      </c>
      <c r="O210" s="116">
        <v>1016</v>
      </c>
      <c r="P210" s="23">
        <f t="shared" si="58"/>
        <v>1016000</v>
      </c>
      <c r="Q210" s="323" t="s">
        <v>27</v>
      </c>
      <c r="R210" s="124">
        <v>2985</v>
      </c>
      <c r="U210" s="111">
        <v>45</v>
      </c>
      <c r="V210" s="113">
        <f t="shared" si="59"/>
        <v>158.04444444444445</v>
      </c>
      <c r="W210" s="113">
        <f t="shared" si="60"/>
        <v>857.95555555555552</v>
      </c>
      <c r="X210" s="112">
        <f t="shared" si="61"/>
        <v>857955.5555555555</v>
      </c>
      <c r="Y210" s="110">
        <v>5</v>
      </c>
      <c r="Z210" s="109">
        <f t="shared" si="62"/>
        <v>50.800000000000004</v>
      </c>
      <c r="AA210" s="109">
        <f t="shared" si="63"/>
        <v>50800.000000000007</v>
      </c>
      <c r="AB210" s="10">
        <f t="shared" si="64"/>
        <v>158044.4444444445</v>
      </c>
      <c r="AC210" s="108">
        <f t="shared" si="65"/>
        <v>965.2</v>
      </c>
      <c r="AD210" s="107">
        <f t="shared" si="66"/>
        <v>2.2222222222222223E-2</v>
      </c>
      <c r="AE210" s="106">
        <f t="shared" si="67"/>
        <v>21.448888888888892</v>
      </c>
      <c r="AF210" s="105">
        <f t="shared" si="68"/>
        <v>879.40444444444438</v>
      </c>
      <c r="AG210" s="105">
        <f t="shared" si="69"/>
        <v>136.59555555555556</v>
      </c>
      <c r="AI210" s="124"/>
      <c r="AJ210" s="124"/>
      <c r="AK210" s="124" t="s">
        <v>17723</v>
      </c>
      <c r="AL210" s="111"/>
    </row>
    <row r="211" spans="1:38" s="88" customFormat="1" x14ac:dyDescent="0.35">
      <c r="A211" s="21">
        <v>10141103</v>
      </c>
      <c r="B211" s="115" t="s">
        <v>19112</v>
      </c>
      <c r="C211" s="259" t="s">
        <v>710</v>
      </c>
      <c r="D211" s="22" t="s">
        <v>17966</v>
      </c>
      <c r="E211" s="114" t="str">
        <f t="shared" si="57"/>
        <v>TRANSFORMADOR MARCA:JOHNSON AND PHILLIPS NACALA T33</v>
      </c>
      <c r="F211" s="21" t="s">
        <v>195</v>
      </c>
      <c r="G211" s="57" t="s">
        <v>194</v>
      </c>
      <c r="H211" s="57" t="s">
        <v>193</v>
      </c>
      <c r="I211" s="21" t="s">
        <v>195</v>
      </c>
      <c r="J211" s="21">
        <v>10000</v>
      </c>
      <c r="K211" s="21" t="s">
        <v>19</v>
      </c>
      <c r="L211" s="21">
        <v>11</v>
      </c>
      <c r="M211" s="57">
        <v>3</v>
      </c>
      <c r="N211" s="21">
        <v>1968</v>
      </c>
      <c r="O211" s="116">
        <v>20419</v>
      </c>
      <c r="P211" s="23">
        <f t="shared" si="58"/>
        <v>20419000</v>
      </c>
      <c r="Q211" s="322" t="s">
        <v>17965</v>
      </c>
      <c r="R211" s="21">
        <v>5831</v>
      </c>
      <c r="U211" s="111">
        <v>45</v>
      </c>
      <c r="V211" s="113">
        <f t="shared" si="59"/>
        <v>3176.2888888888883</v>
      </c>
      <c r="W211" s="113">
        <f t="shared" si="60"/>
        <v>17242.711111111112</v>
      </c>
      <c r="X211" s="112">
        <f t="shared" si="61"/>
        <v>17242711.111111112</v>
      </c>
      <c r="Y211" s="110">
        <v>5</v>
      </c>
      <c r="Z211" s="109">
        <f t="shared" si="62"/>
        <v>1020.95</v>
      </c>
      <c r="AA211" s="109">
        <f t="shared" si="63"/>
        <v>1020950</v>
      </c>
      <c r="AB211" s="10">
        <f t="shared" si="64"/>
        <v>3176288.8888888881</v>
      </c>
      <c r="AC211" s="108">
        <f t="shared" si="65"/>
        <v>19398.05</v>
      </c>
      <c r="AD211" s="107">
        <f t="shared" si="66"/>
        <v>2.2222222222222223E-2</v>
      </c>
      <c r="AE211" s="106">
        <f t="shared" si="67"/>
        <v>431.06777777777779</v>
      </c>
      <c r="AF211" s="105">
        <f t="shared" si="68"/>
        <v>17673.77888888889</v>
      </c>
      <c r="AG211" s="105">
        <f t="shared" si="69"/>
        <v>2745.2211111111105</v>
      </c>
      <c r="AI211" s="57"/>
      <c r="AJ211" s="21"/>
      <c r="AK211" s="57"/>
      <c r="AL211" s="111"/>
    </row>
    <row r="212" spans="1:38" s="88" customFormat="1" x14ac:dyDescent="0.35">
      <c r="A212" s="21">
        <v>10141103</v>
      </c>
      <c r="B212" s="115" t="s">
        <v>19112</v>
      </c>
      <c r="C212" s="259" t="s">
        <v>710</v>
      </c>
      <c r="D212" s="136" t="s">
        <v>7720</v>
      </c>
      <c r="E212" s="114" t="str">
        <f t="shared" si="57"/>
        <v>TRANSFORMADOR MARCA:Morris Awerbuch PTS 52 PTS 52</v>
      </c>
      <c r="F212" s="124" t="s">
        <v>7720</v>
      </c>
      <c r="G212" s="124"/>
      <c r="H212" s="124"/>
      <c r="I212" s="124" t="s">
        <v>571</v>
      </c>
      <c r="J212" s="124">
        <v>500</v>
      </c>
      <c r="K212" s="124">
        <v>11</v>
      </c>
      <c r="L212" s="21">
        <v>0.4</v>
      </c>
      <c r="M212" s="124" t="s">
        <v>514</v>
      </c>
      <c r="N212" s="124">
        <v>1969</v>
      </c>
      <c r="O212" s="116">
        <v>1016</v>
      </c>
      <c r="P212" s="23">
        <f t="shared" si="58"/>
        <v>1016000</v>
      </c>
      <c r="Q212" s="323" t="s">
        <v>14725</v>
      </c>
      <c r="R212" s="124">
        <v>7543</v>
      </c>
      <c r="U212" s="111">
        <v>45</v>
      </c>
      <c r="V212" s="113">
        <f t="shared" si="59"/>
        <v>158.04444444444445</v>
      </c>
      <c r="W212" s="113">
        <f t="shared" si="60"/>
        <v>857.95555555555552</v>
      </c>
      <c r="X212" s="112">
        <f t="shared" si="61"/>
        <v>857955.5555555555</v>
      </c>
      <c r="Y212" s="110">
        <v>5</v>
      </c>
      <c r="Z212" s="109">
        <f t="shared" si="62"/>
        <v>50.800000000000004</v>
      </c>
      <c r="AA212" s="109">
        <f t="shared" si="63"/>
        <v>50800.000000000007</v>
      </c>
      <c r="AB212" s="10">
        <f t="shared" si="64"/>
        <v>158044.4444444445</v>
      </c>
      <c r="AC212" s="108">
        <f t="shared" si="65"/>
        <v>965.2</v>
      </c>
      <c r="AD212" s="107">
        <f t="shared" si="66"/>
        <v>2.2222222222222223E-2</v>
      </c>
      <c r="AE212" s="106">
        <f t="shared" si="67"/>
        <v>21.448888888888892</v>
      </c>
      <c r="AF212" s="105">
        <f t="shared" si="68"/>
        <v>879.40444444444438</v>
      </c>
      <c r="AG212" s="105">
        <f t="shared" si="69"/>
        <v>136.59555555555556</v>
      </c>
      <c r="AI212" s="124"/>
      <c r="AJ212" s="124"/>
      <c r="AK212" s="124" t="s">
        <v>17964</v>
      </c>
      <c r="AL212" s="111"/>
    </row>
    <row r="213" spans="1:38" s="88" customFormat="1" x14ac:dyDescent="0.35">
      <c r="A213" s="21">
        <v>10141103</v>
      </c>
      <c r="B213" s="115" t="s">
        <v>19112</v>
      </c>
      <c r="C213" s="259" t="s">
        <v>710</v>
      </c>
      <c r="D213" s="160" t="s">
        <v>8787</v>
      </c>
      <c r="E213" s="114" t="str">
        <f t="shared" si="57"/>
        <v>TRANSFORMADOR MARCA:STROMBERG PTS 51 PTS 51</v>
      </c>
      <c r="F213" s="142" t="s">
        <v>8787</v>
      </c>
      <c r="G213" s="124"/>
      <c r="H213" s="124"/>
      <c r="I213" s="142" t="s">
        <v>847</v>
      </c>
      <c r="J213" s="124">
        <v>750</v>
      </c>
      <c r="K213" s="124">
        <v>11</v>
      </c>
      <c r="L213" s="21">
        <v>0.4</v>
      </c>
      <c r="M213" s="124" t="s">
        <v>514</v>
      </c>
      <c r="N213" s="121">
        <v>1969</v>
      </c>
      <c r="O213" s="116">
        <v>1525</v>
      </c>
      <c r="P213" s="23">
        <f t="shared" si="58"/>
        <v>1525000</v>
      </c>
      <c r="Q213" s="323" t="s">
        <v>259</v>
      </c>
      <c r="R213" s="124">
        <v>532181</v>
      </c>
      <c r="U213" s="111">
        <v>45</v>
      </c>
      <c r="V213" s="113">
        <f t="shared" si="59"/>
        <v>237.2222222222222</v>
      </c>
      <c r="W213" s="113">
        <f t="shared" si="60"/>
        <v>1287.7777777777778</v>
      </c>
      <c r="X213" s="112">
        <f t="shared" si="61"/>
        <v>1287777.7777777778</v>
      </c>
      <c r="Y213" s="110">
        <v>5</v>
      </c>
      <c r="Z213" s="109">
        <f t="shared" si="62"/>
        <v>76.25</v>
      </c>
      <c r="AA213" s="109">
        <f t="shared" si="63"/>
        <v>76250</v>
      </c>
      <c r="AB213" s="10">
        <f t="shared" si="64"/>
        <v>237222.22222222225</v>
      </c>
      <c r="AC213" s="108">
        <f t="shared" si="65"/>
        <v>1448.75</v>
      </c>
      <c r="AD213" s="107">
        <f t="shared" si="66"/>
        <v>2.2222222222222223E-2</v>
      </c>
      <c r="AE213" s="106">
        <f t="shared" si="67"/>
        <v>32.194444444444443</v>
      </c>
      <c r="AF213" s="105">
        <f t="shared" si="68"/>
        <v>1319.9722222222222</v>
      </c>
      <c r="AG213" s="105">
        <f t="shared" si="69"/>
        <v>205.02777777777777</v>
      </c>
      <c r="AI213" s="124"/>
      <c r="AJ213" s="124"/>
      <c r="AK213" s="124"/>
      <c r="AL213" s="111"/>
    </row>
    <row r="214" spans="1:38" s="88" customFormat="1" x14ac:dyDescent="0.35">
      <c r="A214" s="21">
        <v>10141103</v>
      </c>
      <c r="B214" s="115" t="s">
        <v>19112</v>
      </c>
      <c r="C214" s="259" t="s">
        <v>710</v>
      </c>
      <c r="D214" s="22"/>
      <c r="E214" s="114" t="str">
        <f t="shared" si="57"/>
        <v xml:space="preserve">TRANSFORMADOR MARCA:Efcec  SE2 </v>
      </c>
      <c r="F214" s="21" t="s">
        <v>508</v>
      </c>
      <c r="G214" s="119"/>
      <c r="H214" s="119"/>
      <c r="I214" s="21" t="s">
        <v>494</v>
      </c>
      <c r="J214" s="21">
        <v>25000</v>
      </c>
      <c r="K214" s="21">
        <v>33</v>
      </c>
      <c r="L214" s="21" t="s">
        <v>17962</v>
      </c>
      <c r="M214" s="124">
        <v>3</v>
      </c>
      <c r="N214" s="21">
        <v>1969</v>
      </c>
      <c r="O214" s="116">
        <v>30011</v>
      </c>
      <c r="P214" s="23">
        <f t="shared" si="58"/>
        <v>30011000</v>
      </c>
      <c r="Q214" s="322" t="s">
        <v>17961</v>
      </c>
      <c r="R214" s="268" t="s">
        <v>17960</v>
      </c>
      <c r="U214" s="111">
        <v>45</v>
      </c>
      <c r="V214" s="113">
        <f t="shared" si="59"/>
        <v>4668.3777777777777</v>
      </c>
      <c r="W214" s="113">
        <f t="shared" si="60"/>
        <v>25342.62222222222</v>
      </c>
      <c r="X214" s="112">
        <f t="shared" si="61"/>
        <v>25342622.22222222</v>
      </c>
      <c r="Y214" s="110">
        <v>5</v>
      </c>
      <c r="Z214" s="109">
        <f t="shared" si="62"/>
        <v>1500.5500000000002</v>
      </c>
      <c r="AA214" s="109">
        <f t="shared" si="63"/>
        <v>1500550.0000000002</v>
      </c>
      <c r="AB214" s="10">
        <f t="shared" si="64"/>
        <v>4668377.7777777798</v>
      </c>
      <c r="AC214" s="108">
        <f t="shared" si="65"/>
        <v>28510.45</v>
      </c>
      <c r="AD214" s="107">
        <f t="shared" si="66"/>
        <v>2.2222222222222223E-2</v>
      </c>
      <c r="AE214" s="106">
        <f t="shared" si="67"/>
        <v>633.56555555555565</v>
      </c>
      <c r="AF214" s="105">
        <f t="shared" si="68"/>
        <v>25976.187777777777</v>
      </c>
      <c r="AG214" s="105">
        <f t="shared" si="69"/>
        <v>4034.8122222222219</v>
      </c>
      <c r="AI214" s="21"/>
      <c r="AJ214" s="21" t="s">
        <v>507</v>
      </c>
      <c r="AK214" s="21" t="s">
        <v>506</v>
      </c>
      <c r="AL214" s="118"/>
    </row>
    <row r="215" spans="1:38" s="88" customFormat="1" x14ac:dyDescent="0.35">
      <c r="A215" s="21">
        <v>10141103</v>
      </c>
      <c r="B215" s="115" t="s">
        <v>19112</v>
      </c>
      <c r="C215" s="259" t="s">
        <v>710</v>
      </c>
      <c r="D215" s="22"/>
      <c r="E215" s="114" t="str">
        <f t="shared" si="57"/>
        <v xml:space="preserve">TRANSFORMADOR MARCA:MOTRA Indoor Substation 1 </v>
      </c>
      <c r="F215" s="21" t="s">
        <v>705</v>
      </c>
      <c r="G215" s="57" t="s">
        <v>703</v>
      </c>
      <c r="H215" s="57" t="s">
        <v>702</v>
      </c>
      <c r="I215" s="21" t="s">
        <v>528</v>
      </c>
      <c r="J215" s="21">
        <v>5000</v>
      </c>
      <c r="K215" s="21">
        <v>22</v>
      </c>
      <c r="L215" s="21">
        <v>6.6</v>
      </c>
      <c r="M215" s="124">
        <v>3</v>
      </c>
      <c r="N215" s="57">
        <v>1970</v>
      </c>
      <c r="O215" s="116">
        <v>20419</v>
      </c>
      <c r="P215" s="23">
        <f t="shared" si="58"/>
        <v>20419000</v>
      </c>
      <c r="Q215" s="325" t="s">
        <v>1650</v>
      </c>
      <c r="R215" s="57" t="s">
        <v>17959</v>
      </c>
      <c r="U215" s="111">
        <v>45</v>
      </c>
      <c r="V215" s="113">
        <f t="shared" si="59"/>
        <v>3176.2888888888883</v>
      </c>
      <c r="W215" s="113">
        <f t="shared" si="60"/>
        <v>17242.711111111112</v>
      </c>
      <c r="X215" s="112">
        <f t="shared" si="61"/>
        <v>17242711.111111112</v>
      </c>
      <c r="Y215" s="110">
        <v>5</v>
      </c>
      <c r="Z215" s="109">
        <f t="shared" si="62"/>
        <v>1020.95</v>
      </c>
      <c r="AA215" s="109">
        <f t="shared" si="63"/>
        <v>1020950</v>
      </c>
      <c r="AB215" s="10">
        <f t="shared" si="64"/>
        <v>3176288.8888888881</v>
      </c>
      <c r="AC215" s="108">
        <f t="shared" si="65"/>
        <v>19398.05</v>
      </c>
      <c r="AD215" s="107">
        <f t="shared" si="66"/>
        <v>2.2222222222222223E-2</v>
      </c>
      <c r="AE215" s="106">
        <f t="shared" si="67"/>
        <v>431.06777777777779</v>
      </c>
      <c r="AF215" s="105">
        <f t="shared" si="68"/>
        <v>17673.77888888889</v>
      </c>
      <c r="AG215" s="105">
        <f t="shared" si="69"/>
        <v>2745.2211111111105</v>
      </c>
      <c r="AI215" s="21" t="s">
        <v>530</v>
      </c>
      <c r="AJ215" s="21" t="s">
        <v>704</v>
      </c>
      <c r="AK215" s="21" t="s">
        <v>549</v>
      </c>
      <c r="AL215" s="111"/>
    </row>
    <row r="216" spans="1:38" s="88" customFormat="1" x14ac:dyDescent="0.35">
      <c r="A216" s="21">
        <v>10141103</v>
      </c>
      <c r="B216" s="115" t="s">
        <v>19112</v>
      </c>
      <c r="C216" s="259" t="s">
        <v>710</v>
      </c>
      <c r="D216" s="22" t="s">
        <v>17957</v>
      </c>
      <c r="E216" s="114" t="str">
        <f t="shared" si="57"/>
        <v>TRANSFORMADOR MARCA:Motra/Sabuco PT46 PT46</v>
      </c>
      <c r="F216" s="21" t="s">
        <v>17957</v>
      </c>
      <c r="G216" s="124">
        <v>692522.6</v>
      </c>
      <c r="H216" s="124">
        <v>7806387.5</v>
      </c>
      <c r="I216" s="21" t="s">
        <v>3104</v>
      </c>
      <c r="J216" s="21">
        <v>160</v>
      </c>
      <c r="K216" s="21">
        <v>6.6</v>
      </c>
      <c r="L216" s="21">
        <v>0.4</v>
      </c>
      <c r="M216" s="21">
        <v>3</v>
      </c>
      <c r="N216" s="124">
        <v>1970</v>
      </c>
      <c r="O216" s="116">
        <v>572</v>
      </c>
      <c r="P216" s="23">
        <f t="shared" si="58"/>
        <v>572000</v>
      </c>
      <c r="Q216" s="323" t="s">
        <v>17667</v>
      </c>
      <c r="R216" s="124" t="s">
        <v>17956</v>
      </c>
      <c r="U216" s="111">
        <v>45</v>
      </c>
      <c r="V216" s="113">
        <f t="shared" si="59"/>
        <v>88.977777777777774</v>
      </c>
      <c r="W216" s="113">
        <f t="shared" si="60"/>
        <v>483.02222222222224</v>
      </c>
      <c r="X216" s="112">
        <f t="shared" si="61"/>
        <v>483022.22222222225</v>
      </c>
      <c r="Y216" s="110">
        <v>5</v>
      </c>
      <c r="Z216" s="109">
        <f t="shared" si="62"/>
        <v>28.6</v>
      </c>
      <c r="AA216" s="109">
        <f t="shared" si="63"/>
        <v>28600</v>
      </c>
      <c r="AB216" s="10">
        <f t="shared" si="64"/>
        <v>88977.777777777752</v>
      </c>
      <c r="AC216" s="108">
        <f t="shared" si="65"/>
        <v>543.4</v>
      </c>
      <c r="AD216" s="107">
        <f t="shared" si="66"/>
        <v>2.2222222222222223E-2</v>
      </c>
      <c r="AE216" s="106">
        <f t="shared" si="67"/>
        <v>12.075555555555555</v>
      </c>
      <c r="AF216" s="105">
        <f t="shared" si="68"/>
        <v>495.09777777777782</v>
      </c>
      <c r="AG216" s="105">
        <f t="shared" si="69"/>
        <v>76.902222222222221</v>
      </c>
      <c r="AI216" s="21" t="s">
        <v>17958</v>
      </c>
      <c r="AJ216" s="21" t="s">
        <v>530</v>
      </c>
      <c r="AK216" s="57"/>
      <c r="AL216" s="111"/>
    </row>
    <row r="217" spans="1:38" s="88" customFormat="1" x14ac:dyDescent="0.35">
      <c r="A217" s="21">
        <v>10141103</v>
      </c>
      <c r="B217" s="115" t="s">
        <v>19112</v>
      </c>
      <c r="C217" s="259" t="s">
        <v>710</v>
      </c>
      <c r="D217" s="22" t="s">
        <v>17954</v>
      </c>
      <c r="E217" s="114" t="str">
        <f t="shared" si="57"/>
        <v>TRANSFORMADOR MARCA:Motra - Sabuco PT148 PT148</v>
      </c>
      <c r="F217" s="21" t="s">
        <v>17954</v>
      </c>
      <c r="G217" s="124">
        <v>695433.2</v>
      </c>
      <c r="H217" s="124">
        <v>7805803</v>
      </c>
      <c r="I217" s="21" t="s">
        <v>3104</v>
      </c>
      <c r="J217" s="21">
        <v>160</v>
      </c>
      <c r="K217" s="21">
        <v>6.6</v>
      </c>
      <c r="L217" s="21">
        <v>0.4</v>
      </c>
      <c r="M217" s="21">
        <v>3</v>
      </c>
      <c r="N217" s="124">
        <v>1970</v>
      </c>
      <c r="O217" s="116">
        <v>572</v>
      </c>
      <c r="P217" s="23">
        <f t="shared" si="58"/>
        <v>572000</v>
      </c>
      <c r="Q217" s="323" t="s">
        <v>17932</v>
      </c>
      <c r="R217" s="124" t="s">
        <v>17953</v>
      </c>
      <c r="U217" s="111">
        <v>45</v>
      </c>
      <c r="V217" s="113">
        <f t="shared" si="59"/>
        <v>88.977777777777774</v>
      </c>
      <c r="W217" s="113">
        <f t="shared" si="60"/>
        <v>483.02222222222224</v>
      </c>
      <c r="X217" s="112">
        <f t="shared" si="61"/>
        <v>483022.22222222225</v>
      </c>
      <c r="Y217" s="110">
        <v>5</v>
      </c>
      <c r="Z217" s="109">
        <f t="shared" si="62"/>
        <v>28.6</v>
      </c>
      <c r="AA217" s="109">
        <f t="shared" si="63"/>
        <v>28600</v>
      </c>
      <c r="AB217" s="10">
        <f t="shared" si="64"/>
        <v>88977.777777777752</v>
      </c>
      <c r="AC217" s="108">
        <f t="shared" si="65"/>
        <v>543.4</v>
      </c>
      <c r="AD217" s="107">
        <f t="shared" si="66"/>
        <v>2.2222222222222223E-2</v>
      </c>
      <c r="AE217" s="106">
        <f t="shared" si="67"/>
        <v>12.075555555555555</v>
      </c>
      <c r="AF217" s="105">
        <f t="shared" si="68"/>
        <v>495.09777777777782</v>
      </c>
      <c r="AG217" s="105">
        <f t="shared" si="69"/>
        <v>76.902222222222221</v>
      </c>
      <c r="AI217" s="21" t="s">
        <v>17955</v>
      </c>
      <c r="AJ217" s="21" t="s">
        <v>530</v>
      </c>
      <c r="AK217" s="57"/>
      <c r="AL217" s="111"/>
    </row>
    <row r="218" spans="1:38" s="88" customFormat="1" x14ac:dyDescent="0.35">
      <c r="A218" s="21">
        <v>10141103</v>
      </c>
      <c r="B218" s="115" t="s">
        <v>19112</v>
      </c>
      <c r="C218" s="259" t="s">
        <v>710</v>
      </c>
      <c r="D218" s="22" t="s">
        <v>17951</v>
      </c>
      <c r="E218" s="114" t="str">
        <f t="shared" si="57"/>
        <v>TRANSFORMADOR MARCA:Motra/Sabuco PT171 PT171</v>
      </c>
      <c r="F218" s="21" t="s">
        <v>17951</v>
      </c>
      <c r="G218" s="124">
        <v>692609.1</v>
      </c>
      <c r="H218" s="124">
        <v>7806242.5999999996</v>
      </c>
      <c r="I218" s="21" t="s">
        <v>3104</v>
      </c>
      <c r="J218" s="21">
        <v>200</v>
      </c>
      <c r="K218" s="21">
        <v>6.6</v>
      </c>
      <c r="L218" s="21">
        <v>0.4</v>
      </c>
      <c r="M218" s="21">
        <v>3</v>
      </c>
      <c r="N218" s="124">
        <v>1970</v>
      </c>
      <c r="O218" s="116">
        <v>572</v>
      </c>
      <c r="P218" s="23">
        <f t="shared" si="58"/>
        <v>572000</v>
      </c>
      <c r="Q218" s="323" t="s">
        <v>17667</v>
      </c>
      <c r="R218" s="124">
        <v>5820</v>
      </c>
      <c r="U218" s="111">
        <v>45</v>
      </c>
      <c r="V218" s="113">
        <f t="shared" si="59"/>
        <v>88.977777777777774</v>
      </c>
      <c r="W218" s="113">
        <f t="shared" si="60"/>
        <v>483.02222222222224</v>
      </c>
      <c r="X218" s="112">
        <f t="shared" si="61"/>
        <v>483022.22222222225</v>
      </c>
      <c r="Y218" s="110">
        <v>5</v>
      </c>
      <c r="Z218" s="109">
        <f t="shared" si="62"/>
        <v>28.6</v>
      </c>
      <c r="AA218" s="109">
        <f t="shared" si="63"/>
        <v>28600</v>
      </c>
      <c r="AB218" s="10">
        <f t="shared" si="64"/>
        <v>88977.777777777752</v>
      </c>
      <c r="AC218" s="108">
        <f t="shared" si="65"/>
        <v>543.4</v>
      </c>
      <c r="AD218" s="107">
        <f t="shared" si="66"/>
        <v>2.2222222222222223E-2</v>
      </c>
      <c r="AE218" s="106">
        <f t="shared" si="67"/>
        <v>12.075555555555555</v>
      </c>
      <c r="AF218" s="105">
        <f t="shared" si="68"/>
        <v>495.09777777777782</v>
      </c>
      <c r="AG218" s="105">
        <f t="shared" si="69"/>
        <v>76.902222222222221</v>
      </c>
      <c r="AI218" s="21" t="s">
        <v>17952</v>
      </c>
      <c r="AJ218" s="21" t="s">
        <v>530</v>
      </c>
      <c r="AK218" s="21"/>
      <c r="AL218" s="111"/>
    </row>
    <row r="219" spans="1:38" s="88" customFormat="1" x14ac:dyDescent="0.35">
      <c r="A219" s="21">
        <v>10141103</v>
      </c>
      <c r="B219" s="115" t="s">
        <v>19112</v>
      </c>
      <c r="C219" s="259" t="s">
        <v>710</v>
      </c>
      <c r="D219" s="22" t="s">
        <v>17949</v>
      </c>
      <c r="E219" s="114" t="str">
        <f t="shared" si="57"/>
        <v>TRANSFORMADOR MARCA:MOTRA SABUGO AGCHI/PT45 AGCHI/PT45</v>
      </c>
      <c r="F219" s="21" t="s">
        <v>17949</v>
      </c>
      <c r="G219" s="139" t="s">
        <v>17948</v>
      </c>
      <c r="H219" s="119" t="s">
        <v>17947</v>
      </c>
      <c r="I219" s="21" t="s">
        <v>977</v>
      </c>
      <c r="J219" s="21">
        <v>400</v>
      </c>
      <c r="K219" s="21">
        <v>6.6</v>
      </c>
      <c r="L219" s="21">
        <v>0.4</v>
      </c>
      <c r="M219" s="21">
        <v>3</v>
      </c>
      <c r="N219" s="21">
        <v>1970</v>
      </c>
      <c r="O219" s="116">
        <v>899</v>
      </c>
      <c r="P219" s="23">
        <f t="shared" si="58"/>
        <v>899000</v>
      </c>
      <c r="Q219" s="322" t="s">
        <v>14733</v>
      </c>
      <c r="R219" s="21" t="s">
        <v>17946</v>
      </c>
      <c r="U219" s="111">
        <v>45</v>
      </c>
      <c r="V219" s="113">
        <f t="shared" si="59"/>
        <v>139.84444444444443</v>
      </c>
      <c r="W219" s="113">
        <f t="shared" si="60"/>
        <v>759.15555555555557</v>
      </c>
      <c r="X219" s="112">
        <f t="shared" si="61"/>
        <v>759155.55555555562</v>
      </c>
      <c r="Y219" s="110">
        <v>5</v>
      </c>
      <c r="Z219" s="109">
        <f t="shared" si="62"/>
        <v>44.95</v>
      </c>
      <c r="AA219" s="109">
        <f t="shared" si="63"/>
        <v>44950</v>
      </c>
      <c r="AB219" s="10">
        <f t="shared" si="64"/>
        <v>139844.44444444438</v>
      </c>
      <c r="AC219" s="108">
        <f t="shared" si="65"/>
        <v>854.05</v>
      </c>
      <c r="AD219" s="107">
        <f t="shared" si="66"/>
        <v>2.2222222222222223E-2</v>
      </c>
      <c r="AE219" s="106">
        <f t="shared" si="67"/>
        <v>18.978888888888889</v>
      </c>
      <c r="AF219" s="105">
        <f t="shared" si="68"/>
        <v>778.1344444444444</v>
      </c>
      <c r="AG219" s="105">
        <f t="shared" si="69"/>
        <v>120.86555555555555</v>
      </c>
      <c r="AI219" s="21" t="s">
        <v>17950</v>
      </c>
      <c r="AJ219" s="21" t="s">
        <v>976</v>
      </c>
      <c r="AK219" s="21"/>
      <c r="AL219" s="111"/>
    </row>
    <row r="220" spans="1:38" s="88" customFormat="1" x14ac:dyDescent="0.35">
      <c r="A220" s="21">
        <v>10141103</v>
      </c>
      <c r="B220" s="115" t="s">
        <v>19112</v>
      </c>
      <c r="C220" s="259" t="s">
        <v>710</v>
      </c>
      <c r="D220" s="136" t="s">
        <v>1703</v>
      </c>
      <c r="E220" s="114" t="str">
        <f t="shared" si="57"/>
        <v>TRANSFORMADOR MARCA:EFACEC PTS 11 PTS 11</v>
      </c>
      <c r="F220" s="124" t="s">
        <v>1703</v>
      </c>
      <c r="G220" s="124"/>
      <c r="H220" s="124"/>
      <c r="I220" s="124" t="s">
        <v>571</v>
      </c>
      <c r="J220" s="124">
        <v>500</v>
      </c>
      <c r="K220" s="124">
        <v>11</v>
      </c>
      <c r="L220" s="21">
        <v>0.4</v>
      </c>
      <c r="M220" s="124" t="s">
        <v>514</v>
      </c>
      <c r="N220" s="124">
        <v>1970</v>
      </c>
      <c r="O220" s="116">
        <v>1016</v>
      </c>
      <c r="P220" s="23">
        <f t="shared" si="58"/>
        <v>1016000</v>
      </c>
      <c r="Q220" s="323" t="s">
        <v>27</v>
      </c>
      <c r="R220" s="124">
        <v>3256</v>
      </c>
      <c r="U220" s="111">
        <v>45</v>
      </c>
      <c r="V220" s="113">
        <f t="shared" si="59"/>
        <v>158.04444444444445</v>
      </c>
      <c r="W220" s="113">
        <f t="shared" si="60"/>
        <v>857.95555555555552</v>
      </c>
      <c r="X220" s="112">
        <f t="shared" si="61"/>
        <v>857955.5555555555</v>
      </c>
      <c r="Y220" s="110">
        <v>5</v>
      </c>
      <c r="Z220" s="109">
        <f t="shared" si="62"/>
        <v>50.800000000000004</v>
      </c>
      <c r="AA220" s="109">
        <f t="shared" si="63"/>
        <v>50800.000000000007</v>
      </c>
      <c r="AB220" s="10">
        <f t="shared" si="64"/>
        <v>158044.4444444445</v>
      </c>
      <c r="AC220" s="108">
        <f t="shared" si="65"/>
        <v>965.2</v>
      </c>
      <c r="AD220" s="107">
        <f t="shared" si="66"/>
        <v>2.2222222222222223E-2</v>
      </c>
      <c r="AE220" s="106">
        <f t="shared" si="67"/>
        <v>21.448888888888892</v>
      </c>
      <c r="AF220" s="105">
        <f t="shared" si="68"/>
        <v>879.40444444444438</v>
      </c>
      <c r="AG220" s="105">
        <f t="shared" si="69"/>
        <v>136.59555555555556</v>
      </c>
      <c r="AI220" s="124"/>
      <c r="AJ220" s="124"/>
      <c r="AK220" s="124" t="s">
        <v>17945</v>
      </c>
      <c r="AL220" s="111"/>
    </row>
    <row r="221" spans="1:38" s="88" customFormat="1" x14ac:dyDescent="0.35">
      <c r="A221" s="21">
        <v>10141103</v>
      </c>
      <c r="B221" s="115" t="s">
        <v>19112</v>
      </c>
      <c r="C221" s="259" t="s">
        <v>710</v>
      </c>
      <c r="D221" s="136" t="s">
        <v>3502</v>
      </c>
      <c r="E221" s="114" t="str">
        <f t="shared" si="57"/>
        <v>TRANSFORMADOR MARCA:ENAE (Siemens license) PTS 32 PTS 32</v>
      </c>
      <c r="F221" s="124" t="s">
        <v>3502</v>
      </c>
      <c r="G221" s="139"/>
      <c r="H221" s="139"/>
      <c r="I221" s="124" t="s">
        <v>571</v>
      </c>
      <c r="J221" s="124">
        <v>200</v>
      </c>
      <c r="K221" s="124">
        <v>11</v>
      </c>
      <c r="L221" s="21">
        <v>0.4</v>
      </c>
      <c r="M221" s="124" t="s">
        <v>514</v>
      </c>
      <c r="N221" s="124">
        <v>1970</v>
      </c>
      <c r="O221" s="116">
        <v>572</v>
      </c>
      <c r="P221" s="23">
        <f t="shared" si="58"/>
        <v>572000</v>
      </c>
      <c r="Q221" s="323" t="s">
        <v>17944</v>
      </c>
      <c r="R221" s="124">
        <v>1272</v>
      </c>
      <c r="U221" s="111">
        <v>45</v>
      </c>
      <c r="V221" s="113">
        <f t="shared" si="59"/>
        <v>88.977777777777774</v>
      </c>
      <c r="W221" s="113">
        <f t="shared" si="60"/>
        <v>483.02222222222224</v>
      </c>
      <c r="X221" s="112">
        <f t="shared" si="61"/>
        <v>483022.22222222225</v>
      </c>
      <c r="Y221" s="110">
        <v>5</v>
      </c>
      <c r="Z221" s="109">
        <f t="shared" si="62"/>
        <v>28.6</v>
      </c>
      <c r="AA221" s="109">
        <f t="shared" si="63"/>
        <v>28600</v>
      </c>
      <c r="AB221" s="10">
        <f t="shared" si="64"/>
        <v>88977.777777777752</v>
      </c>
      <c r="AC221" s="108">
        <f t="shared" si="65"/>
        <v>543.4</v>
      </c>
      <c r="AD221" s="107">
        <f t="shared" si="66"/>
        <v>2.2222222222222223E-2</v>
      </c>
      <c r="AE221" s="106">
        <f t="shared" si="67"/>
        <v>12.075555555555555</v>
      </c>
      <c r="AF221" s="105">
        <f t="shared" si="68"/>
        <v>495.09777777777782</v>
      </c>
      <c r="AG221" s="105">
        <f t="shared" si="69"/>
        <v>76.902222222222221</v>
      </c>
      <c r="AI221" s="124"/>
      <c r="AJ221" s="124"/>
      <c r="AK221" s="124" t="s">
        <v>7294</v>
      </c>
      <c r="AL221" s="111"/>
    </row>
    <row r="222" spans="1:38" s="88" customFormat="1" x14ac:dyDescent="0.35">
      <c r="A222" s="21">
        <v>10141103</v>
      </c>
      <c r="B222" s="115" t="s">
        <v>19112</v>
      </c>
      <c r="C222" s="259" t="s">
        <v>710</v>
      </c>
      <c r="D222" s="22" t="s">
        <v>1537</v>
      </c>
      <c r="E222" s="114" t="str">
        <f t="shared" si="57"/>
        <v>TRANSFORMADOR MARCA:MOTRA NAMPULA CENTRAL T3</v>
      </c>
      <c r="F222" s="21" t="s">
        <v>200</v>
      </c>
      <c r="G222" s="119" t="s">
        <v>199</v>
      </c>
      <c r="H222" s="119" t="s">
        <v>198</v>
      </c>
      <c r="I222" s="21" t="s">
        <v>545</v>
      </c>
      <c r="J222" s="21">
        <v>1500</v>
      </c>
      <c r="K222" s="21" t="s">
        <v>619</v>
      </c>
      <c r="L222" s="21">
        <v>5.5</v>
      </c>
      <c r="M222" s="21">
        <v>3</v>
      </c>
      <c r="N222" s="21">
        <v>1971</v>
      </c>
      <c r="O222" s="116">
        <v>20419</v>
      </c>
      <c r="P222" s="23">
        <f t="shared" si="58"/>
        <v>20419000</v>
      </c>
      <c r="Q222" s="322" t="s">
        <v>1650</v>
      </c>
      <c r="R222" s="21" t="s">
        <v>17943</v>
      </c>
      <c r="U222" s="111">
        <v>45</v>
      </c>
      <c r="V222" s="113">
        <f t="shared" si="59"/>
        <v>3176.2888888888883</v>
      </c>
      <c r="W222" s="113">
        <f t="shared" si="60"/>
        <v>17242.711111111112</v>
      </c>
      <c r="X222" s="112">
        <f t="shared" si="61"/>
        <v>17242711.111111112</v>
      </c>
      <c r="Y222" s="110">
        <v>5</v>
      </c>
      <c r="Z222" s="109">
        <f t="shared" si="62"/>
        <v>1020.95</v>
      </c>
      <c r="AA222" s="109">
        <f t="shared" si="63"/>
        <v>1020950</v>
      </c>
      <c r="AB222" s="10">
        <f t="shared" si="64"/>
        <v>3176288.8888888881</v>
      </c>
      <c r="AC222" s="108">
        <f t="shared" si="65"/>
        <v>19398.05</v>
      </c>
      <c r="AD222" s="107">
        <f t="shared" si="66"/>
        <v>2.2222222222222223E-2</v>
      </c>
      <c r="AE222" s="106">
        <f t="shared" si="67"/>
        <v>431.06777777777779</v>
      </c>
      <c r="AF222" s="105">
        <f t="shared" si="68"/>
        <v>17673.77888888889</v>
      </c>
      <c r="AG222" s="105">
        <f t="shared" si="69"/>
        <v>2745.2211111111105</v>
      </c>
      <c r="AI222" s="21"/>
      <c r="AJ222" s="21"/>
      <c r="AK222" s="21"/>
      <c r="AL222" s="111"/>
    </row>
    <row r="223" spans="1:38" s="88" customFormat="1" x14ac:dyDescent="0.35">
      <c r="A223" s="21">
        <v>10141103</v>
      </c>
      <c r="B223" s="115" t="s">
        <v>19112</v>
      </c>
      <c r="C223" s="259" t="s">
        <v>710</v>
      </c>
      <c r="D223" s="22" t="s">
        <v>17941</v>
      </c>
      <c r="E223" s="114" t="str">
        <f t="shared" si="57"/>
        <v>TRANSFORMADOR MARCA:Motra  Sabuco PT90 PT90</v>
      </c>
      <c r="F223" s="21" t="s">
        <v>17941</v>
      </c>
      <c r="G223" s="124">
        <v>695253.5</v>
      </c>
      <c r="H223" s="124">
        <v>7805752.2999999998</v>
      </c>
      <c r="I223" s="21" t="s">
        <v>3104</v>
      </c>
      <c r="J223" s="21">
        <v>200</v>
      </c>
      <c r="K223" s="21">
        <v>6.6</v>
      </c>
      <c r="L223" s="21">
        <v>0.4</v>
      </c>
      <c r="M223" s="21">
        <v>3</v>
      </c>
      <c r="N223" s="124">
        <v>1971</v>
      </c>
      <c r="O223" s="116">
        <v>572</v>
      </c>
      <c r="P223" s="23">
        <f t="shared" si="58"/>
        <v>572000</v>
      </c>
      <c r="Q223" s="323" t="s">
        <v>17940</v>
      </c>
      <c r="R223" s="124">
        <v>6775</v>
      </c>
      <c r="U223" s="111">
        <v>45</v>
      </c>
      <c r="V223" s="113">
        <f t="shared" si="59"/>
        <v>88.977777777777774</v>
      </c>
      <c r="W223" s="113">
        <f t="shared" si="60"/>
        <v>483.02222222222224</v>
      </c>
      <c r="X223" s="112">
        <f t="shared" si="61"/>
        <v>483022.22222222225</v>
      </c>
      <c r="Y223" s="110">
        <v>5</v>
      </c>
      <c r="Z223" s="109">
        <f t="shared" si="62"/>
        <v>28.6</v>
      </c>
      <c r="AA223" s="109">
        <f t="shared" si="63"/>
        <v>28600</v>
      </c>
      <c r="AB223" s="10">
        <f t="shared" si="64"/>
        <v>88977.777777777752</v>
      </c>
      <c r="AC223" s="108">
        <f t="shared" si="65"/>
        <v>543.4</v>
      </c>
      <c r="AD223" s="107">
        <f t="shared" si="66"/>
        <v>2.2222222222222223E-2</v>
      </c>
      <c r="AE223" s="106">
        <f t="shared" si="67"/>
        <v>12.075555555555555</v>
      </c>
      <c r="AF223" s="105">
        <f t="shared" si="68"/>
        <v>495.09777777777782</v>
      </c>
      <c r="AG223" s="105">
        <f t="shared" si="69"/>
        <v>76.902222222222221</v>
      </c>
      <c r="AI223" s="21" t="s">
        <v>17942</v>
      </c>
      <c r="AJ223" s="21" t="s">
        <v>530</v>
      </c>
      <c r="AK223" s="57"/>
      <c r="AL223" s="111"/>
    </row>
    <row r="224" spans="1:38" s="88" customFormat="1" x14ac:dyDescent="0.35">
      <c r="A224" s="21">
        <v>10141103</v>
      </c>
      <c r="B224" s="115" t="s">
        <v>19112</v>
      </c>
      <c r="C224" s="259" t="s">
        <v>710</v>
      </c>
      <c r="D224" s="22" t="s">
        <v>17938</v>
      </c>
      <c r="E224" s="114" t="str">
        <f t="shared" si="57"/>
        <v>TRANSFORMADOR MARCA:Motra/Sabuco PT134 PT134</v>
      </c>
      <c r="F224" s="21" t="s">
        <v>17938</v>
      </c>
      <c r="G224" s="124">
        <v>693290.3</v>
      </c>
      <c r="H224" s="124">
        <v>7806401.2000000002</v>
      </c>
      <c r="I224" s="21" t="s">
        <v>3104</v>
      </c>
      <c r="J224" s="61">
        <v>315</v>
      </c>
      <c r="K224" s="21">
        <v>6.6</v>
      </c>
      <c r="L224" s="21">
        <v>0.4</v>
      </c>
      <c r="M224" s="21">
        <v>3</v>
      </c>
      <c r="N224" s="124">
        <v>1971</v>
      </c>
      <c r="O224" s="116">
        <v>840</v>
      </c>
      <c r="P224" s="23">
        <f t="shared" si="58"/>
        <v>840000</v>
      </c>
      <c r="Q224" s="323" t="s">
        <v>17667</v>
      </c>
      <c r="R224" s="124" t="s">
        <v>17937</v>
      </c>
      <c r="U224" s="111">
        <v>45</v>
      </c>
      <c r="V224" s="113">
        <f t="shared" si="59"/>
        <v>130.66666666666666</v>
      </c>
      <c r="W224" s="113">
        <f t="shared" si="60"/>
        <v>709.33333333333337</v>
      </c>
      <c r="X224" s="112">
        <f t="shared" si="61"/>
        <v>709333.33333333337</v>
      </c>
      <c r="Y224" s="110">
        <v>5</v>
      </c>
      <c r="Z224" s="109">
        <f t="shared" si="62"/>
        <v>42</v>
      </c>
      <c r="AA224" s="109">
        <f t="shared" si="63"/>
        <v>42000</v>
      </c>
      <c r="AB224" s="10">
        <f t="shared" si="64"/>
        <v>130666.66666666663</v>
      </c>
      <c r="AC224" s="108">
        <f t="shared" si="65"/>
        <v>798</v>
      </c>
      <c r="AD224" s="107">
        <f t="shared" si="66"/>
        <v>2.2222222222222223E-2</v>
      </c>
      <c r="AE224" s="106">
        <f t="shared" si="67"/>
        <v>17.733333333333334</v>
      </c>
      <c r="AF224" s="105">
        <f t="shared" si="68"/>
        <v>727.06666666666672</v>
      </c>
      <c r="AG224" s="105">
        <f t="shared" si="69"/>
        <v>112.93333333333332</v>
      </c>
      <c r="AI224" s="21" t="s">
        <v>17939</v>
      </c>
      <c r="AJ224" s="21" t="s">
        <v>530</v>
      </c>
      <c r="AK224" s="57"/>
      <c r="AL224" s="111"/>
    </row>
    <row r="225" spans="1:38" s="88" customFormat="1" x14ac:dyDescent="0.35">
      <c r="A225" s="21">
        <v>10141103</v>
      </c>
      <c r="B225" s="115" t="s">
        <v>19112</v>
      </c>
      <c r="C225" s="259" t="s">
        <v>710</v>
      </c>
      <c r="D225" s="22" t="s">
        <v>17935</v>
      </c>
      <c r="E225" s="114" t="str">
        <f t="shared" si="57"/>
        <v>TRANSFORMADOR MARCA:Motra/Sabuco PT141 PT141</v>
      </c>
      <c r="F225" s="21" t="s">
        <v>17935</v>
      </c>
      <c r="G225" s="124">
        <v>693277.4</v>
      </c>
      <c r="H225" s="124">
        <v>7807756.2000000002</v>
      </c>
      <c r="I225" s="21" t="s">
        <v>3104</v>
      </c>
      <c r="J225" s="21">
        <v>200</v>
      </c>
      <c r="K225" s="21">
        <v>6.6</v>
      </c>
      <c r="L225" s="21">
        <v>0.4</v>
      </c>
      <c r="M225" s="21">
        <v>3</v>
      </c>
      <c r="N225" s="124">
        <v>1971</v>
      </c>
      <c r="O225" s="116">
        <v>572</v>
      </c>
      <c r="P225" s="23">
        <f t="shared" si="58"/>
        <v>572000</v>
      </c>
      <c r="Q225" s="323" t="s">
        <v>17667</v>
      </c>
      <c r="R225" s="124">
        <v>6774</v>
      </c>
      <c r="U225" s="111">
        <v>45</v>
      </c>
      <c r="V225" s="113">
        <f t="shared" si="59"/>
        <v>88.977777777777774</v>
      </c>
      <c r="W225" s="113">
        <f t="shared" si="60"/>
        <v>483.02222222222224</v>
      </c>
      <c r="X225" s="112">
        <f t="shared" si="61"/>
        <v>483022.22222222225</v>
      </c>
      <c r="Y225" s="110">
        <v>5</v>
      </c>
      <c r="Z225" s="109">
        <f t="shared" si="62"/>
        <v>28.6</v>
      </c>
      <c r="AA225" s="109">
        <f t="shared" si="63"/>
        <v>28600</v>
      </c>
      <c r="AB225" s="10">
        <f t="shared" si="64"/>
        <v>88977.777777777752</v>
      </c>
      <c r="AC225" s="108">
        <f t="shared" si="65"/>
        <v>543.4</v>
      </c>
      <c r="AD225" s="107">
        <f t="shared" si="66"/>
        <v>2.2222222222222223E-2</v>
      </c>
      <c r="AE225" s="106">
        <f t="shared" si="67"/>
        <v>12.075555555555555</v>
      </c>
      <c r="AF225" s="105">
        <f t="shared" si="68"/>
        <v>495.09777777777782</v>
      </c>
      <c r="AG225" s="105">
        <f t="shared" si="69"/>
        <v>76.902222222222221</v>
      </c>
      <c r="AI225" s="21" t="s">
        <v>17936</v>
      </c>
      <c r="AJ225" s="21" t="s">
        <v>530</v>
      </c>
      <c r="AK225" s="57"/>
      <c r="AL225" s="111"/>
    </row>
    <row r="226" spans="1:38" s="88" customFormat="1" x14ac:dyDescent="0.35">
      <c r="A226" s="21">
        <v>10141103</v>
      </c>
      <c r="B226" s="115" t="s">
        <v>19112</v>
      </c>
      <c r="C226" s="259" t="s">
        <v>710</v>
      </c>
      <c r="D226" s="22" t="s">
        <v>17933</v>
      </c>
      <c r="E226" s="114" t="str">
        <f t="shared" si="57"/>
        <v>TRANSFORMADOR MARCA:Motra - Sabuco PT146 PT146</v>
      </c>
      <c r="F226" s="21" t="s">
        <v>17933</v>
      </c>
      <c r="G226" s="124">
        <v>692485.5</v>
      </c>
      <c r="H226" s="124">
        <v>7805348</v>
      </c>
      <c r="I226" s="21" t="s">
        <v>3104</v>
      </c>
      <c r="J226" s="21">
        <v>315</v>
      </c>
      <c r="K226" s="21">
        <v>6.6</v>
      </c>
      <c r="L226" s="21">
        <v>0.4</v>
      </c>
      <c r="M226" s="21">
        <v>3</v>
      </c>
      <c r="N226" s="124">
        <v>1971</v>
      </c>
      <c r="O226" s="116">
        <v>840</v>
      </c>
      <c r="P226" s="23">
        <f t="shared" si="58"/>
        <v>840000</v>
      </c>
      <c r="Q226" s="323" t="s">
        <v>17932</v>
      </c>
      <c r="R226" s="124">
        <v>6778</v>
      </c>
      <c r="U226" s="111">
        <v>45</v>
      </c>
      <c r="V226" s="113">
        <f t="shared" si="59"/>
        <v>130.66666666666666</v>
      </c>
      <c r="W226" s="113">
        <f t="shared" si="60"/>
        <v>709.33333333333337</v>
      </c>
      <c r="X226" s="112">
        <f t="shared" si="61"/>
        <v>709333.33333333337</v>
      </c>
      <c r="Y226" s="110">
        <v>5</v>
      </c>
      <c r="Z226" s="109">
        <f t="shared" si="62"/>
        <v>42</v>
      </c>
      <c r="AA226" s="109">
        <f t="shared" si="63"/>
        <v>42000</v>
      </c>
      <c r="AB226" s="10">
        <f t="shared" si="64"/>
        <v>130666.66666666663</v>
      </c>
      <c r="AC226" s="108">
        <f t="shared" si="65"/>
        <v>798</v>
      </c>
      <c r="AD226" s="107">
        <f t="shared" si="66"/>
        <v>2.2222222222222223E-2</v>
      </c>
      <c r="AE226" s="106">
        <f t="shared" si="67"/>
        <v>17.733333333333334</v>
      </c>
      <c r="AF226" s="105">
        <f t="shared" si="68"/>
        <v>727.06666666666672</v>
      </c>
      <c r="AG226" s="105">
        <f t="shared" si="69"/>
        <v>112.93333333333332</v>
      </c>
      <c r="AI226" s="21" t="s">
        <v>17934</v>
      </c>
      <c r="AJ226" s="21" t="s">
        <v>530</v>
      </c>
      <c r="AK226" s="57"/>
      <c r="AL226" s="111"/>
    </row>
    <row r="227" spans="1:38" s="88" customFormat="1" x14ac:dyDescent="0.35">
      <c r="A227" s="21">
        <v>10141103</v>
      </c>
      <c r="B227" s="115" t="s">
        <v>19112</v>
      </c>
      <c r="C227" s="259" t="s">
        <v>710</v>
      </c>
      <c r="D227" s="22" t="s">
        <v>17930</v>
      </c>
      <c r="E227" s="114" t="str">
        <f t="shared" si="57"/>
        <v>TRANSFORMADOR MARCA:Motra PT167 PT167</v>
      </c>
      <c r="F227" s="21" t="s">
        <v>17930</v>
      </c>
      <c r="G227" s="124">
        <v>694877.5</v>
      </c>
      <c r="H227" s="124">
        <v>7804236</v>
      </c>
      <c r="I227" s="21" t="s">
        <v>3104</v>
      </c>
      <c r="J227" s="21">
        <v>315</v>
      </c>
      <c r="K227" s="21">
        <v>6.6</v>
      </c>
      <c r="L227" s="21">
        <v>0.4</v>
      </c>
      <c r="M227" s="21">
        <v>3</v>
      </c>
      <c r="N227" s="124">
        <v>1971</v>
      </c>
      <c r="O227" s="116">
        <v>840</v>
      </c>
      <c r="P227" s="23">
        <f t="shared" si="58"/>
        <v>840000</v>
      </c>
      <c r="Q227" s="323" t="s">
        <v>14692</v>
      </c>
      <c r="R227" s="124">
        <v>6779</v>
      </c>
      <c r="U227" s="111">
        <v>45</v>
      </c>
      <c r="V227" s="113">
        <f t="shared" si="59"/>
        <v>130.66666666666666</v>
      </c>
      <c r="W227" s="113">
        <f t="shared" si="60"/>
        <v>709.33333333333337</v>
      </c>
      <c r="X227" s="112">
        <f t="shared" si="61"/>
        <v>709333.33333333337</v>
      </c>
      <c r="Y227" s="110">
        <v>5</v>
      </c>
      <c r="Z227" s="109">
        <f t="shared" si="62"/>
        <v>42</v>
      </c>
      <c r="AA227" s="109">
        <f t="shared" si="63"/>
        <v>42000</v>
      </c>
      <c r="AB227" s="10">
        <f t="shared" si="64"/>
        <v>130666.66666666663</v>
      </c>
      <c r="AC227" s="108">
        <f t="shared" si="65"/>
        <v>798</v>
      </c>
      <c r="AD227" s="107">
        <f t="shared" si="66"/>
        <v>2.2222222222222223E-2</v>
      </c>
      <c r="AE227" s="106">
        <f t="shared" si="67"/>
        <v>17.733333333333334</v>
      </c>
      <c r="AF227" s="105">
        <f t="shared" si="68"/>
        <v>727.06666666666672</v>
      </c>
      <c r="AG227" s="105">
        <f t="shared" si="69"/>
        <v>112.93333333333332</v>
      </c>
      <c r="AI227" s="21" t="s">
        <v>17931</v>
      </c>
      <c r="AJ227" s="21" t="s">
        <v>530</v>
      </c>
      <c r="AK227" s="21"/>
      <c r="AL227" s="111"/>
    </row>
    <row r="228" spans="1:38" s="88" customFormat="1" x14ac:dyDescent="0.35">
      <c r="A228" s="21">
        <v>10141103</v>
      </c>
      <c r="B228" s="115" t="s">
        <v>19112</v>
      </c>
      <c r="C228" s="259" t="s">
        <v>710</v>
      </c>
      <c r="D228" s="22" t="s">
        <v>17895</v>
      </c>
      <c r="E228" s="114" t="str">
        <f t="shared" si="57"/>
        <v>TRANSFORMADOR MARCA:MOTRA NAMPULA CENTRAL T12</v>
      </c>
      <c r="F228" s="21" t="s">
        <v>200</v>
      </c>
      <c r="G228" s="119" t="s">
        <v>199</v>
      </c>
      <c r="H228" s="119" t="s">
        <v>198</v>
      </c>
      <c r="I228" s="21" t="s">
        <v>545</v>
      </c>
      <c r="J228" s="21">
        <v>2500</v>
      </c>
      <c r="K228" s="21" t="s">
        <v>619</v>
      </c>
      <c r="L228" s="21">
        <v>5.5</v>
      </c>
      <c r="M228" s="21">
        <v>3</v>
      </c>
      <c r="N228" s="21">
        <v>1972</v>
      </c>
      <c r="O228" s="116">
        <v>20419</v>
      </c>
      <c r="P228" s="23">
        <f t="shared" si="58"/>
        <v>20419000</v>
      </c>
      <c r="Q228" s="322" t="s">
        <v>1650</v>
      </c>
      <c r="R228" s="21" t="s">
        <v>17894</v>
      </c>
      <c r="U228" s="111">
        <v>45</v>
      </c>
      <c r="V228" s="113">
        <f t="shared" si="59"/>
        <v>3176.2888888888883</v>
      </c>
      <c r="W228" s="113">
        <f t="shared" si="60"/>
        <v>17242.711111111112</v>
      </c>
      <c r="X228" s="112">
        <f t="shared" si="61"/>
        <v>17242711.111111112</v>
      </c>
      <c r="Y228" s="110">
        <v>5</v>
      </c>
      <c r="Z228" s="109">
        <f t="shared" si="62"/>
        <v>1020.95</v>
      </c>
      <c r="AA228" s="109">
        <f t="shared" si="63"/>
        <v>1020950</v>
      </c>
      <c r="AB228" s="10">
        <f t="shared" si="64"/>
        <v>3176288.8888888881</v>
      </c>
      <c r="AC228" s="108">
        <f t="shared" si="65"/>
        <v>19398.05</v>
      </c>
      <c r="AD228" s="107">
        <f t="shared" si="66"/>
        <v>2.2222222222222223E-2</v>
      </c>
      <c r="AE228" s="106">
        <f t="shared" si="67"/>
        <v>431.06777777777779</v>
      </c>
      <c r="AF228" s="105">
        <f t="shared" si="68"/>
        <v>17673.77888888889</v>
      </c>
      <c r="AG228" s="105">
        <f t="shared" si="69"/>
        <v>2745.2211111111105</v>
      </c>
      <c r="AI228" s="21"/>
      <c r="AJ228" s="21"/>
      <c r="AK228" s="21"/>
      <c r="AL228" s="111"/>
    </row>
    <row r="229" spans="1:38" s="88" customFormat="1" x14ac:dyDescent="0.35">
      <c r="A229" s="21">
        <v>10141103</v>
      </c>
      <c r="B229" s="115" t="s">
        <v>19112</v>
      </c>
      <c r="C229" s="259" t="s">
        <v>710</v>
      </c>
      <c r="D229" s="22" t="s">
        <v>3061</v>
      </c>
      <c r="E229" s="114" t="str">
        <f t="shared" si="57"/>
        <v>TRANSFORMADOR MARCA:EFACEC PT20 PT20</v>
      </c>
      <c r="F229" s="21" t="s">
        <v>3061</v>
      </c>
      <c r="G229" s="124">
        <v>692040.1</v>
      </c>
      <c r="H229" s="124">
        <v>7806334.7000000002</v>
      </c>
      <c r="I229" s="21" t="s">
        <v>3104</v>
      </c>
      <c r="J229" s="21">
        <v>500</v>
      </c>
      <c r="K229" s="21">
        <v>6.6</v>
      </c>
      <c r="L229" s="21">
        <v>0.4</v>
      </c>
      <c r="M229" s="21">
        <v>3</v>
      </c>
      <c r="N229" s="124">
        <v>1972</v>
      </c>
      <c r="O229" s="116">
        <v>1016</v>
      </c>
      <c r="P229" s="23">
        <f t="shared" si="58"/>
        <v>1016000</v>
      </c>
      <c r="Q229" s="322" t="s">
        <v>27</v>
      </c>
      <c r="R229" s="124">
        <v>13237</v>
      </c>
      <c r="U229" s="111">
        <v>45</v>
      </c>
      <c r="V229" s="113">
        <f t="shared" si="59"/>
        <v>158.04444444444445</v>
      </c>
      <c r="W229" s="113">
        <f t="shared" si="60"/>
        <v>857.95555555555552</v>
      </c>
      <c r="X229" s="112">
        <f t="shared" si="61"/>
        <v>857955.5555555555</v>
      </c>
      <c r="Y229" s="110">
        <v>5</v>
      </c>
      <c r="Z229" s="109">
        <f t="shared" si="62"/>
        <v>50.800000000000004</v>
      </c>
      <c r="AA229" s="109">
        <f t="shared" si="63"/>
        <v>50800.000000000007</v>
      </c>
      <c r="AB229" s="10">
        <f t="shared" si="64"/>
        <v>158044.4444444445</v>
      </c>
      <c r="AC229" s="108">
        <f t="shared" si="65"/>
        <v>965.2</v>
      </c>
      <c r="AD229" s="107">
        <f t="shared" si="66"/>
        <v>2.2222222222222223E-2</v>
      </c>
      <c r="AE229" s="106">
        <f t="shared" si="67"/>
        <v>21.448888888888892</v>
      </c>
      <c r="AF229" s="105">
        <f t="shared" si="68"/>
        <v>879.40444444444438</v>
      </c>
      <c r="AG229" s="105">
        <f t="shared" si="69"/>
        <v>136.59555555555556</v>
      </c>
      <c r="AI229" s="21" t="s">
        <v>17929</v>
      </c>
      <c r="AJ229" s="21" t="s">
        <v>530</v>
      </c>
      <c r="AK229" s="21"/>
      <c r="AL229" s="111"/>
    </row>
    <row r="230" spans="1:38" s="88" customFormat="1" x14ac:dyDescent="0.35">
      <c r="A230" s="21">
        <v>10141103</v>
      </c>
      <c r="B230" s="115" t="s">
        <v>19112</v>
      </c>
      <c r="C230" s="259" t="s">
        <v>710</v>
      </c>
      <c r="D230" s="22" t="s">
        <v>3053</v>
      </c>
      <c r="E230" s="114" t="str">
        <f t="shared" si="57"/>
        <v>TRANSFORMADOR MARCA:EFACEC PT25 PT25</v>
      </c>
      <c r="F230" s="21" t="s">
        <v>3053</v>
      </c>
      <c r="G230" s="124">
        <v>693158</v>
      </c>
      <c r="H230" s="124">
        <v>7806897.4000000004</v>
      </c>
      <c r="I230" s="21" t="s">
        <v>3104</v>
      </c>
      <c r="J230" s="21">
        <v>500</v>
      </c>
      <c r="K230" s="21">
        <v>6.6</v>
      </c>
      <c r="L230" s="21">
        <v>0.4</v>
      </c>
      <c r="M230" s="21">
        <v>3</v>
      </c>
      <c r="N230" s="124">
        <v>1972</v>
      </c>
      <c r="O230" s="116">
        <v>1016</v>
      </c>
      <c r="P230" s="23">
        <f t="shared" si="58"/>
        <v>1016000</v>
      </c>
      <c r="Q230" s="322" t="s">
        <v>27</v>
      </c>
      <c r="R230" s="124">
        <v>13238</v>
      </c>
      <c r="U230" s="111">
        <v>45</v>
      </c>
      <c r="V230" s="113">
        <f t="shared" si="59"/>
        <v>158.04444444444445</v>
      </c>
      <c r="W230" s="113">
        <f t="shared" si="60"/>
        <v>857.95555555555552</v>
      </c>
      <c r="X230" s="112">
        <f t="shared" si="61"/>
        <v>857955.5555555555</v>
      </c>
      <c r="Y230" s="110">
        <v>5</v>
      </c>
      <c r="Z230" s="109">
        <f t="shared" si="62"/>
        <v>50.800000000000004</v>
      </c>
      <c r="AA230" s="109">
        <f t="shared" si="63"/>
        <v>50800.000000000007</v>
      </c>
      <c r="AB230" s="10">
        <f t="shared" si="64"/>
        <v>158044.4444444445</v>
      </c>
      <c r="AC230" s="108">
        <f t="shared" si="65"/>
        <v>965.2</v>
      </c>
      <c r="AD230" s="107">
        <f t="shared" si="66"/>
        <v>2.2222222222222223E-2</v>
      </c>
      <c r="AE230" s="106">
        <f t="shared" si="67"/>
        <v>21.448888888888892</v>
      </c>
      <c r="AF230" s="105">
        <f t="shared" si="68"/>
        <v>879.40444444444438</v>
      </c>
      <c r="AG230" s="105">
        <f t="shared" si="69"/>
        <v>136.59555555555556</v>
      </c>
      <c r="AI230" s="21" t="s">
        <v>17928</v>
      </c>
      <c r="AJ230" s="21" t="s">
        <v>530</v>
      </c>
      <c r="AK230" s="21"/>
      <c r="AL230" s="111"/>
    </row>
    <row r="231" spans="1:38" s="88" customFormat="1" x14ac:dyDescent="0.35">
      <c r="A231" s="21">
        <v>10141103</v>
      </c>
      <c r="B231" s="115" t="s">
        <v>19112</v>
      </c>
      <c r="C231" s="259" t="s">
        <v>710</v>
      </c>
      <c r="D231" s="22" t="s">
        <v>17926</v>
      </c>
      <c r="E231" s="114" t="str">
        <f t="shared" si="57"/>
        <v>TRANSFORMADOR MARCA:EFACEC PT27 PT27</v>
      </c>
      <c r="F231" s="21" t="s">
        <v>17926</v>
      </c>
      <c r="G231" s="124">
        <v>695199.2</v>
      </c>
      <c r="H231" s="124">
        <v>7804928.5999999996</v>
      </c>
      <c r="I231" s="21" t="s">
        <v>3104</v>
      </c>
      <c r="J231" s="21">
        <v>500</v>
      </c>
      <c r="K231" s="21">
        <v>6.6</v>
      </c>
      <c r="L231" s="21">
        <v>0.4</v>
      </c>
      <c r="M231" s="21">
        <v>3</v>
      </c>
      <c r="N231" s="124">
        <v>1972</v>
      </c>
      <c r="O231" s="116">
        <v>1016</v>
      </c>
      <c r="P231" s="23">
        <f t="shared" si="58"/>
        <v>1016000</v>
      </c>
      <c r="Q231" s="322" t="s">
        <v>27</v>
      </c>
      <c r="R231" s="124" t="s">
        <v>17925</v>
      </c>
      <c r="U231" s="111">
        <v>45</v>
      </c>
      <c r="V231" s="113">
        <f t="shared" si="59"/>
        <v>158.04444444444445</v>
      </c>
      <c r="W231" s="113">
        <f t="shared" si="60"/>
        <v>857.95555555555552</v>
      </c>
      <c r="X231" s="112">
        <f t="shared" si="61"/>
        <v>857955.5555555555</v>
      </c>
      <c r="Y231" s="110">
        <v>5</v>
      </c>
      <c r="Z231" s="109">
        <f t="shared" si="62"/>
        <v>50.800000000000004</v>
      </c>
      <c r="AA231" s="109">
        <f t="shared" si="63"/>
        <v>50800.000000000007</v>
      </c>
      <c r="AB231" s="10">
        <f t="shared" si="64"/>
        <v>158044.4444444445</v>
      </c>
      <c r="AC231" s="108">
        <f t="shared" si="65"/>
        <v>965.2</v>
      </c>
      <c r="AD231" s="107">
        <f t="shared" si="66"/>
        <v>2.2222222222222223E-2</v>
      </c>
      <c r="AE231" s="106">
        <f t="shared" si="67"/>
        <v>21.448888888888892</v>
      </c>
      <c r="AF231" s="105">
        <f t="shared" si="68"/>
        <v>879.40444444444438</v>
      </c>
      <c r="AG231" s="105">
        <f t="shared" si="69"/>
        <v>136.59555555555556</v>
      </c>
      <c r="AI231" s="21" t="s">
        <v>17927</v>
      </c>
      <c r="AJ231" s="21" t="s">
        <v>530</v>
      </c>
      <c r="AK231" s="21"/>
      <c r="AL231" s="111"/>
    </row>
    <row r="232" spans="1:38" s="88" customFormat="1" x14ac:dyDescent="0.35">
      <c r="A232" s="21">
        <v>10141103</v>
      </c>
      <c r="B232" s="115" t="s">
        <v>19112</v>
      </c>
      <c r="C232" s="259" t="s">
        <v>710</v>
      </c>
      <c r="D232" s="22" t="s">
        <v>17923</v>
      </c>
      <c r="E232" s="114" t="str">
        <f t="shared" si="57"/>
        <v>TRANSFORMADOR MARCA:Efacec PT37 PT37</v>
      </c>
      <c r="F232" s="21" t="s">
        <v>17923</v>
      </c>
      <c r="G232" s="124">
        <v>686272</v>
      </c>
      <c r="H232" s="124">
        <v>7823327</v>
      </c>
      <c r="I232" s="21" t="s">
        <v>3104</v>
      </c>
      <c r="J232" s="21">
        <v>200</v>
      </c>
      <c r="K232" s="21">
        <v>6.6</v>
      </c>
      <c r="L232" s="21">
        <v>0.4</v>
      </c>
      <c r="M232" s="21">
        <v>3</v>
      </c>
      <c r="N232" s="124">
        <v>1972</v>
      </c>
      <c r="O232" s="116">
        <v>572</v>
      </c>
      <c r="P232" s="23">
        <f t="shared" si="58"/>
        <v>572000</v>
      </c>
      <c r="Q232" s="323" t="s">
        <v>535</v>
      </c>
      <c r="R232" s="124">
        <v>13247</v>
      </c>
      <c r="U232" s="111">
        <v>45</v>
      </c>
      <c r="V232" s="113">
        <f t="shared" si="59"/>
        <v>88.977777777777774</v>
      </c>
      <c r="W232" s="113">
        <f t="shared" si="60"/>
        <v>483.02222222222224</v>
      </c>
      <c r="X232" s="112">
        <f t="shared" si="61"/>
        <v>483022.22222222225</v>
      </c>
      <c r="Y232" s="110">
        <v>5</v>
      </c>
      <c r="Z232" s="109">
        <f t="shared" si="62"/>
        <v>28.6</v>
      </c>
      <c r="AA232" s="109">
        <f t="shared" si="63"/>
        <v>28600</v>
      </c>
      <c r="AB232" s="10">
        <f t="shared" si="64"/>
        <v>88977.777777777752</v>
      </c>
      <c r="AC232" s="108">
        <f t="shared" si="65"/>
        <v>543.4</v>
      </c>
      <c r="AD232" s="107">
        <f t="shared" si="66"/>
        <v>2.2222222222222223E-2</v>
      </c>
      <c r="AE232" s="106">
        <f t="shared" si="67"/>
        <v>12.075555555555555</v>
      </c>
      <c r="AF232" s="105">
        <f t="shared" si="68"/>
        <v>495.09777777777782</v>
      </c>
      <c r="AG232" s="105">
        <f t="shared" si="69"/>
        <v>76.902222222222221</v>
      </c>
      <c r="AI232" s="21" t="s">
        <v>17924</v>
      </c>
      <c r="AJ232" s="21" t="s">
        <v>530</v>
      </c>
      <c r="AK232" s="57"/>
      <c r="AL232" s="111"/>
    </row>
    <row r="233" spans="1:38" s="88" customFormat="1" x14ac:dyDescent="0.35">
      <c r="A233" s="21">
        <v>10141103</v>
      </c>
      <c r="B233" s="115" t="s">
        <v>19112</v>
      </c>
      <c r="C233" s="259" t="s">
        <v>710</v>
      </c>
      <c r="D233" s="22" t="s">
        <v>17921</v>
      </c>
      <c r="E233" s="114" t="str">
        <f t="shared" si="57"/>
        <v>TRANSFORMADOR MARCA:Efacec PT47 PT47</v>
      </c>
      <c r="F233" s="21" t="s">
        <v>17921</v>
      </c>
      <c r="G233" s="124">
        <v>692161.4</v>
      </c>
      <c r="H233" s="124">
        <v>7805974.4000000004</v>
      </c>
      <c r="I233" s="21" t="s">
        <v>3104</v>
      </c>
      <c r="J233" s="21">
        <v>630</v>
      </c>
      <c r="K233" s="21">
        <v>6.6</v>
      </c>
      <c r="L233" s="21">
        <v>0.4</v>
      </c>
      <c r="M233" s="21">
        <v>3</v>
      </c>
      <c r="N233" s="124">
        <v>1972</v>
      </c>
      <c r="O233" s="116">
        <v>1016</v>
      </c>
      <c r="P233" s="23">
        <f t="shared" si="58"/>
        <v>1016000</v>
      </c>
      <c r="Q233" s="323" t="s">
        <v>535</v>
      </c>
      <c r="R233" s="124">
        <v>13235</v>
      </c>
      <c r="U233" s="111">
        <v>45</v>
      </c>
      <c r="V233" s="113">
        <f t="shared" si="59"/>
        <v>158.04444444444445</v>
      </c>
      <c r="W233" s="113">
        <f t="shared" si="60"/>
        <v>857.95555555555552</v>
      </c>
      <c r="X233" s="112">
        <f t="shared" si="61"/>
        <v>857955.5555555555</v>
      </c>
      <c r="Y233" s="110">
        <v>5</v>
      </c>
      <c r="Z233" s="109">
        <f t="shared" si="62"/>
        <v>50.800000000000004</v>
      </c>
      <c r="AA233" s="109">
        <f t="shared" si="63"/>
        <v>50800.000000000007</v>
      </c>
      <c r="AB233" s="10">
        <f t="shared" si="64"/>
        <v>158044.4444444445</v>
      </c>
      <c r="AC233" s="108">
        <f t="shared" si="65"/>
        <v>965.2</v>
      </c>
      <c r="AD233" s="107">
        <f t="shared" si="66"/>
        <v>2.2222222222222223E-2</v>
      </c>
      <c r="AE233" s="106">
        <f t="shared" si="67"/>
        <v>21.448888888888892</v>
      </c>
      <c r="AF233" s="105">
        <f t="shared" si="68"/>
        <v>879.40444444444438</v>
      </c>
      <c r="AG233" s="105">
        <f t="shared" si="69"/>
        <v>136.59555555555556</v>
      </c>
      <c r="AI233" s="21" t="s">
        <v>17922</v>
      </c>
      <c r="AJ233" s="21" t="s">
        <v>530</v>
      </c>
      <c r="AK233" s="57"/>
      <c r="AL233" s="111"/>
    </row>
    <row r="234" spans="1:38" s="88" customFormat="1" x14ac:dyDescent="0.35">
      <c r="A234" s="21">
        <v>10141103</v>
      </c>
      <c r="B234" s="115" t="s">
        <v>19112</v>
      </c>
      <c r="C234" s="259" t="s">
        <v>710</v>
      </c>
      <c r="D234" s="22" t="s">
        <v>17919</v>
      </c>
      <c r="E234" s="114" t="str">
        <f t="shared" si="57"/>
        <v>TRANSFORMADOR MARCA:Efacec PT96 PT96</v>
      </c>
      <c r="F234" s="21" t="s">
        <v>17919</v>
      </c>
      <c r="G234" s="124">
        <v>694173.3</v>
      </c>
      <c r="H234" s="124">
        <v>7807822.7000000002</v>
      </c>
      <c r="I234" s="21" t="s">
        <v>3104</v>
      </c>
      <c r="J234" s="21">
        <v>315</v>
      </c>
      <c r="K234" s="21">
        <v>6.6</v>
      </c>
      <c r="L234" s="21">
        <v>0.4</v>
      </c>
      <c r="M234" s="21">
        <v>3</v>
      </c>
      <c r="N234" s="124">
        <v>1972</v>
      </c>
      <c r="O234" s="116">
        <v>840</v>
      </c>
      <c r="P234" s="23">
        <f t="shared" si="58"/>
        <v>840000</v>
      </c>
      <c r="Q234" s="323" t="s">
        <v>535</v>
      </c>
      <c r="R234" s="124">
        <v>13315</v>
      </c>
      <c r="U234" s="111">
        <v>45</v>
      </c>
      <c r="V234" s="113">
        <f t="shared" si="59"/>
        <v>130.66666666666666</v>
      </c>
      <c r="W234" s="113">
        <f t="shared" si="60"/>
        <v>709.33333333333337</v>
      </c>
      <c r="X234" s="112">
        <f t="shared" si="61"/>
        <v>709333.33333333337</v>
      </c>
      <c r="Y234" s="110">
        <v>5</v>
      </c>
      <c r="Z234" s="109">
        <f t="shared" si="62"/>
        <v>42</v>
      </c>
      <c r="AA234" s="109">
        <f t="shared" si="63"/>
        <v>42000</v>
      </c>
      <c r="AB234" s="10">
        <f t="shared" si="64"/>
        <v>130666.66666666663</v>
      </c>
      <c r="AC234" s="108">
        <f t="shared" si="65"/>
        <v>798</v>
      </c>
      <c r="AD234" s="107">
        <f t="shared" si="66"/>
        <v>2.2222222222222223E-2</v>
      </c>
      <c r="AE234" s="106">
        <f t="shared" si="67"/>
        <v>17.733333333333334</v>
      </c>
      <c r="AF234" s="105">
        <f t="shared" si="68"/>
        <v>727.06666666666672</v>
      </c>
      <c r="AG234" s="105">
        <f t="shared" si="69"/>
        <v>112.93333333333332</v>
      </c>
      <c r="AI234" s="21" t="s">
        <v>17920</v>
      </c>
      <c r="AJ234" s="21" t="s">
        <v>530</v>
      </c>
      <c r="AK234" s="57"/>
      <c r="AL234" s="111"/>
    </row>
    <row r="235" spans="1:38" s="88" customFormat="1" x14ac:dyDescent="0.35">
      <c r="A235" s="21">
        <v>10141103</v>
      </c>
      <c r="B235" s="115" t="s">
        <v>19112</v>
      </c>
      <c r="C235" s="259" t="s">
        <v>710</v>
      </c>
      <c r="D235" s="22" t="s">
        <v>17917</v>
      </c>
      <c r="E235" s="114" t="str">
        <f t="shared" si="57"/>
        <v>TRANSFORMADOR MARCA:Efacec PT109 PT109</v>
      </c>
      <c r="F235" s="21" t="s">
        <v>17917</v>
      </c>
      <c r="G235" s="124">
        <v>697439.4</v>
      </c>
      <c r="H235" s="124">
        <v>7812960.5999999996</v>
      </c>
      <c r="I235" s="21" t="s">
        <v>3104</v>
      </c>
      <c r="J235" s="21">
        <v>160</v>
      </c>
      <c r="K235" s="21">
        <v>22</v>
      </c>
      <c r="L235" s="21">
        <v>0.4</v>
      </c>
      <c r="M235" s="21">
        <v>3</v>
      </c>
      <c r="N235" s="124">
        <v>1972</v>
      </c>
      <c r="O235" s="116">
        <v>572</v>
      </c>
      <c r="P235" s="23">
        <f t="shared" si="58"/>
        <v>572000</v>
      </c>
      <c r="Q235" s="323" t="s">
        <v>535</v>
      </c>
      <c r="R235" s="124" t="s">
        <v>17914</v>
      </c>
      <c r="U235" s="111">
        <v>45</v>
      </c>
      <c r="V235" s="113">
        <f t="shared" si="59"/>
        <v>88.977777777777774</v>
      </c>
      <c r="W235" s="113">
        <f t="shared" si="60"/>
        <v>483.02222222222224</v>
      </c>
      <c r="X235" s="112">
        <f t="shared" si="61"/>
        <v>483022.22222222225</v>
      </c>
      <c r="Y235" s="110">
        <v>5</v>
      </c>
      <c r="Z235" s="109">
        <f t="shared" si="62"/>
        <v>28.6</v>
      </c>
      <c r="AA235" s="109">
        <f t="shared" si="63"/>
        <v>28600</v>
      </c>
      <c r="AB235" s="10">
        <f t="shared" si="64"/>
        <v>88977.777777777752</v>
      </c>
      <c r="AC235" s="108">
        <f t="shared" si="65"/>
        <v>543.4</v>
      </c>
      <c r="AD235" s="107">
        <f t="shared" si="66"/>
        <v>2.2222222222222223E-2</v>
      </c>
      <c r="AE235" s="106">
        <f t="shared" si="67"/>
        <v>12.075555555555555</v>
      </c>
      <c r="AF235" s="105">
        <f t="shared" si="68"/>
        <v>495.09777777777782</v>
      </c>
      <c r="AG235" s="105">
        <f t="shared" si="69"/>
        <v>76.902222222222221</v>
      </c>
      <c r="AI235" s="21" t="s">
        <v>17918</v>
      </c>
      <c r="AJ235" s="21" t="s">
        <v>530</v>
      </c>
      <c r="AK235" s="57"/>
      <c r="AL235" s="111"/>
    </row>
    <row r="236" spans="1:38" s="88" customFormat="1" x14ac:dyDescent="0.35">
      <c r="A236" s="21">
        <v>10141103</v>
      </c>
      <c r="B236" s="115" t="s">
        <v>19112</v>
      </c>
      <c r="C236" s="259" t="s">
        <v>710</v>
      </c>
      <c r="D236" s="22" t="s">
        <v>17915</v>
      </c>
      <c r="E236" s="114" t="str">
        <f t="shared" si="57"/>
        <v>TRANSFORMADOR MARCA:Efacec PT111 PT111</v>
      </c>
      <c r="F236" s="21" t="s">
        <v>17915</v>
      </c>
      <c r="G236" s="124">
        <v>696127.9</v>
      </c>
      <c r="H236" s="124">
        <v>7811944.7999999998</v>
      </c>
      <c r="I236" s="21" t="s">
        <v>3104</v>
      </c>
      <c r="J236" s="21">
        <v>160</v>
      </c>
      <c r="K236" s="21">
        <v>22</v>
      </c>
      <c r="L236" s="21">
        <v>0.4</v>
      </c>
      <c r="M236" s="21">
        <v>3</v>
      </c>
      <c r="N236" s="124">
        <v>1972</v>
      </c>
      <c r="O236" s="116">
        <v>572</v>
      </c>
      <c r="P236" s="23">
        <f t="shared" si="58"/>
        <v>572000</v>
      </c>
      <c r="Q236" s="323" t="s">
        <v>535</v>
      </c>
      <c r="R236" s="124" t="s">
        <v>17914</v>
      </c>
      <c r="U236" s="111">
        <v>45</v>
      </c>
      <c r="V236" s="113">
        <f t="shared" si="59"/>
        <v>88.977777777777774</v>
      </c>
      <c r="W236" s="113">
        <f t="shared" si="60"/>
        <v>483.02222222222224</v>
      </c>
      <c r="X236" s="112">
        <f t="shared" si="61"/>
        <v>483022.22222222225</v>
      </c>
      <c r="Y236" s="110">
        <v>5</v>
      </c>
      <c r="Z236" s="109">
        <f t="shared" si="62"/>
        <v>28.6</v>
      </c>
      <c r="AA236" s="109">
        <f t="shared" si="63"/>
        <v>28600</v>
      </c>
      <c r="AB236" s="10">
        <f t="shared" si="64"/>
        <v>88977.777777777752</v>
      </c>
      <c r="AC236" s="108">
        <f t="shared" si="65"/>
        <v>543.4</v>
      </c>
      <c r="AD236" s="107">
        <f t="shared" si="66"/>
        <v>2.2222222222222223E-2</v>
      </c>
      <c r="AE236" s="106">
        <f t="shared" si="67"/>
        <v>12.075555555555555</v>
      </c>
      <c r="AF236" s="105">
        <f t="shared" si="68"/>
        <v>495.09777777777782</v>
      </c>
      <c r="AG236" s="105">
        <f t="shared" si="69"/>
        <v>76.902222222222221</v>
      </c>
      <c r="AI236" s="21" t="s">
        <v>17916</v>
      </c>
      <c r="AJ236" s="21" t="s">
        <v>530</v>
      </c>
      <c r="AK236" s="57"/>
      <c r="AL236" s="111"/>
    </row>
    <row r="237" spans="1:38" s="88" customFormat="1" x14ac:dyDescent="0.35">
      <c r="A237" s="21">
        <v>10141103</v>
      </c>
      <c r="B237" s="115" t="s">
        <v>19112</v>
      </c>
      <c r="C237" s="259" t="s">
        <v>710</v>
      </c>
      <c r="D237" s="22" t="s">
        <v>17912</v>
      </c>
      <c r="E237" s="114" t="str">
        <f t="shared" si="57"/>
        <v>TRANSFORMADOR MARCA:Efacec PT129 PT129</v>
      </c>
      <c r="F237" s="21" t="s">
        <v>17912</v>
      </c>
      <c r="G237" s="124">
        <v>693724.1</v>
      </c>
      <c r="H237" s="124">
        <v>7808085.2999999998</v>
      </c>
      <c r="I237" s="21" t="s">
        <v>3104</v>
      </c>
      <c r="J237" s="61">
        <v>200</v>
      </c>
      <c r="K237" s="21">
        <v>6.6</v>
      </c>
      <c r="L237" s="21">
        <v>0.4</v>
      </c>
      <c r="M237" s="21">
        <v>3</v>
      </c>
      <c r="N237" s="124">
        <v>1972</v>
      </c>
      <c r="O237" s="116">
        <v>572</v>
      </c>
      <c r="P237" s="23">
        <f t="shared" si="58"/>
        <v>572000</v>
      </c>
      <c r="Q237" s="323" t="s">
        <v>535</v>
      </c>
      <c r="R237" s="124">
        <v>8522</v>
      </c>
      <c r="U237" s="111">
        <v>45</v>
      </c>
      <c r="V237" s="113">
        <f t="shared" si="59"/>
        <v>88.977777777777774</v>
      </c>
      <c r="W237" s="113">
        <f t="shared" si="60"/>
        <v>483.02222222222224</v>
      </c>
      <c r="X237" s="112">
        <f t="shared" si="61"/>
        <v>483022.22222222225</v>
      </c>
      <c r="Y237" s="110">
        <v>5</v>
      </c>
      <c r="Z237" s="109">
        <f t="shared" si="62"/>
        <v>28.6</v>
      </c>
      <c r="AA237" s="109">
        <f t="shared" si="63"/>
        <v>28600</v>
      </c>
      <c r="AB237" s="10">
        <f t="shared" si="64"/>
        <v>88977.777777777752</v>
      </c>
      <c r="AC237" s="108">
        <f t="shared" si="65"/>
        <v>543.4</v>
      </c>
      <c r="AD237" s="107">
        <f t="shared" si="66"/>
        <v>2.2222222222222223E-2</v>
      </c>
      <c r="AE237" s="106">
        <f t="shared" si="67"/>
        <v>12.075555555555555</v>
      </c>
      <c r="AF237" s="105">
        <f t="shared" si="68"/>
        <v>495.09777777777782</v>
      </c>
      <c r="AG237" s="105">
        <f t="shared" si="69"/>
        <v>76.902222222222221</v>
      </c>
      <c r="AI237" s="21" t="s">
        <v>17913</v>
      </c>
      <c r="AJ237" s="21" t="s">
        <v>530</v>
      </c>
      <c r="AK237" s="57"/>
      <c r="AL237" s="111"/>
    </row>
    <row r="238" spans="1:38" s="88" customFormat="1" x14ac:dyDescent="0.35">
      <c r="A238" s="21">
        <v>10141103</v>
      </c>
      <c r="B238" s="115" t="s">
        <v>19112</v>
      </c>
      <c r="C238" s="259" t="s">
        <v>710</v>
      </c>
      <c r="D238" s="22" t="s">
        <v>17910</v>
      </c>
      <c r="E238" s="114" t="str">
        <f t="shared" si="57"/>
        <v>TRANSFORMADOR MARCA:Efacec PT135 PT135</v>
      </c>
      <c r="F238" s="21" t="s">
        <v>17910</v>
      </c>
      <c r="G238" s="124">
        <v>692873.1</v>
      </c>
      <c r="H238" s="124">
        <v>7806192.9000000004</v>
      </c>
      <c r="I238" s="21" t="s">
        <v>3104</v>
      </c>
      <c r="J238" s="21">
        <v>315</v>
      </c>
      <c r="K238" s="21">
        <v>6.6</v>
      </c>
      <c r="L238" s="21">
        <v>0.4</v>
      </c>
      <c r="M238" s="21">
        <v>3</v>
      </c>
      <c r="N238" s="124">
        <v>1972</v>
      </c>
      <c r="O238" s="116">
        <v>840</v>
      </c>
      <c r="P238" s="23">
        <f t="shared" si="58"/>
        <v>840000</v>
      </c>
      <c r="Q238" s="323" t="s">
        <v>535</v>
      </c>
      <c r="R238" s="124">
        <v>13242</v>
      </c>
      <c r="U238" s="111">
        <v>45</v>
      </c>
      <c r="V238" s="113">
        <f t="shared" si="59"/>
        <v>130.66666666666666</v>
      </c>
      <c r="W238" s="113">
        <f t="shared" si="60"/>
        <v>709.33333333333337</v>
      </c>
      <c r="X238" s="112">
        <f t="shared" si="61"/>
        <v>709333.33333333337</v>
      </c>
      <c r="Y238" s="110">
        <v>5</v>
      </c>
      <c r="Z238" s="109">
        <f t="shared" si="62"/>
        <v>42</v>
      </c>
      <c r="AA238" s="109">
        <f t="shared" si="63"/>
        <v>42000</v>
      </c>
      <c r="AB238" s="10">
        <f t="shared" si="64"/>
        <v>130666.66666666663</v>
      </c>
      <c r="AC238" s="108">
        <f t="shared" si="65"/>
        <v>798</v>
      </c>
      <c r="AD238" s="107">
        <f t="shared" si="66"/>
        <v>2.2222222222222223E-2</v>
      </c>
      <c r="AE238" s="106">
        <f t="shared" si="67"/>
        <v>17.733333333333334</v>
      </c>
      <c r="AF238" s="105">
        <f t="shared" si="68"/>
        <v>727.06666666666672</v>
      </c>
      <c r="AG238" s="105">
        <f t="shared" si="69"/>
        <v>112.93333333333332</v>
      </c>
      <c r="AI238" s="21" t="s">
        <v>17911</v>
      </c>
      <c r="AJ238" s="21" t="s">
        <v>530</v>
      </c>
      <c r="AK238" s="57"/>
      <c r="AL238" s="111"/>
    </row>
    <row r="239" spans="1:38" s="88" customFormat="1" x14ac:dyDescent="0.35">
      <c r="A239" s="21">
        <v>10141103</v>
      </c>
      <c r="B239" s="115" t="s">
        <v>19112</v>
      </c>
      <c r="C239" s="259" t="s">
        <v>710</v>
      </c>
      <c r="D239" s="22" t="s">
        <v>17908</v>
      </c>
      <c r="E239" s="114" t="str">
        <f t="shared" si="57"/>
        <v>TRANSFORMADOR MARCA:EFACEC PT144 PT144</v>
      </c>
      <c r="F239" s="21" t="s">
        <v>17908</v>
      </c>
      <c r="G239" s="142" t="s">
        <v>17907</v>
      </c>
      <c r="H239" s="142" t="s">
        <v>17906</v>
      </c>
      <c r="I239" s="21" t="s">
        <v>3104</v>
      </c>
      <c r="J239" s="21">
        <v>315</v>
      </c>
      <c r="K239" s="21">
        <v>6.6</v>
      </c>
      <c r="L239" s="21">
        <v>0.4</v>
      </c>
      <c r="M239" s="21">
        <v>3</v>
      </c>
      <c r="N239" s="124">
        <v>1972</v>
      </c>
      <c r="O239" s="116">
        <v>840</v>
      </c>
      <c r="P239" s="23">
        <f t="shared" si="58"/>
        <v>840000</v>
      </c>
      <c r="Q239" s="323" t="s">
        <v>27</v>
      </c>
      <c r="R239" s="124">
        <v>13240</v>
      </c>
      <c r="U239" s="111">
        <v>45</v>
      </c>
      <c r="V239" s="113">
        <f t="shared" si="59"/>
        <v>130.66666666666666</v>
      </c>
      <c r="W239" s="113">
        <f t="shared" si="60"/>
        <v>709.33333333333337</v>
      </c>
      <c r="X239" s="112">
        <f t="shared" si="61"/>
        <v>709333.33333333337</v>
      </c>
      <c r="Y239" s="110">
        <v>5</v>
      </c>
      <c r="Z239" s="109">
        <f t="shared" si="62"/>
        <v>42</v>
      </c>
      <c r="AA239" s="109">
        <f t="shared" si="63"/>
        <v>42000</v>
      </c>
      <c r="AB239" s="10">
        <f t="shared" si="64"/>
        <v>130666.66666666663</v>
      </c>
      <c r="AC239" s="108">
        <f t="shared" si="65"/>
        <v>798</v>
      </c>
      <c r="AD239" s="107">
        <f t="shared" si="66"/>
        <v>2.2222222222222223E-2</v>
      </c>
      <c r="AE239" s="106">
        <f t="shared" si="67"/>
        <v>17.733333333333334</v>
      </c>
      <c r="AF239" s="105">
        <f t="shared" si="68"/>
        <v>727.06666666666672</v>
      </c>
      <c r="AG239" s="105">
        <f t="shared" si="69"/>
        <v>112.93333333333332</v>
      </c>
      <c r="AI239" s="21" t="s">
        <v>17909</v>
      </c>
      <c r="AJ239" s="21" t="s">
        <v>530</v>
      </c>
      <c r="AK239" s="57"/>
      <c r="AL239" s="111"/>
    </row>
    <row r="240" spans="1:38" s="88" customFormat="1" x14ac:dyDescent="0.35">
      <c r="A240" s="21">
        <v>10141103</v>
      </c>
      <c r="B240" s="115" t="s">
        <v>19112</v>
      </c>
      <c r="C240" s="259" t="s">
        <v>710</v>
      </c>
      <c r="D240" s="22" t="s">
        <v>17904</v>
      </c>
      <c r="E240" s="114" t="str">
        <f t="shared" si="57"/>
        <v>TRANSFORMADOR MARCA:Efacec PT147 PT147</v>
      </c>
      <c r="F240" s="21" t="s">
        <v>17904</v>
      </c>
      <c r="G240" s="124">
        <v>692807.7</v>
      </c>
      <c r="H240" s="124">
        <v>7804754.0999999996</v>
      </c>
      <c r="I240" s="21" t="s">
        <v>3104</v>
      </c>
      <c r="J240" s="21">
        <v>315</v>
      </c>
      <c r="K240" s="21">
        <v>6.6</v>
      </c>
      <c r="L240" s="21">
        <v>0.4</v>
      </c>
      <c r="M240" s="21">
        <v>3</v>
      </c>
      <c r="N240" s="124">
        <v>1972</v>
      </c>
      <c r="O240" s="116">
        <v>840</v>
      </c>
      <c r="P240" s="23">
        <f t="shared" si="58"/>
        <v>840000</v>
      </c>
      <c r="Q240" s="323" t="s">
        <v>535</v>
      </c>
      <c r="R240" s="124">
        <v>13246</v>
      </c>
      <c r="U240" s="111">
        <v>45</v>
      </c>
      <c r="V240" s="113">
        <f t="shared" si="59"/>
        <v>130.66666666666666</v>
      </c>
      <c r="W240" s="113">
        <f t="shared" si="60"/>
        <v>709.33333333333337</v>
      </c>
      <c r="X240" s="112">
        <f t="shared" si="61"/>
        <v>709333.33333333337</v>
      </c>
      <c r="Y240" s="110">
        <v>5</v>
      </c>
      <c r="Z240" s="109">
        <f t="shared" si="62"/>
        <v>42</v>
      </c>
      <c r="AA240" s="109">
        <f t="shared" si="63"/>
        <v>42000</v>
      </c>
      <c r="AB240" s="10">
        <f t="shared" si="64"/>
        <v>130666.66666666663</v>
      </c>
      <c r="AC240" s="108">
        <f t="shared" si="65"/>
        <v>798</v>
      </c>
      <c r="AD240" s="107">
        <f t="shared" si="66"/>
        <v>2.2222222222222223E-2</v>
      </c>
      <c r="AE240" s="106">
        <f t="shared" si="67"/>
        <v>17.733333333333334</v>
      </c>
      <c r="AF240" s="105">
        <f t="shared" si="68"/>
        <v>727.06666666666672</v>
      </c>
      <c r="AG240" s="105">
        <f t="shared" si="69"/>
        <v>112.93333333333332</v>
      </c>
      <c r="AI240" s="21" t="s">
        <v>17905</v>
      </c>
      <c r="AJ240" s="21" t="s">
        <v>530</v>
      </c>
      <c r="AK240" s="57"/>
      <c r="AL240" s="111"/>
    </row>
    <row r="241" spans="1:38" s="88" customFormat="1" x14ac:dyDescent="0.35">
      <c r="A241" s="21">
        <v>10141103</v>
      </c>
      <c r="B241" s="115" t="s">
        <v>19112</v>
      </c>
      <c r="C241" s="259" t="s">
        <v>710</v>
      </c>
      <c r="D241" s="22" t="s">
        <v>17902</v>
      </c>
      <c r="E241" s="114" t="str">
        <f t="shared" si="57"/>
        <v>TRANSFORMADOR MARCA:Efacec PT152 PT152</v>
      </c>
      <c r="F241" s="21" t="s">
        <v>17902</v>
      </c>
      <c r="G241" s="124">
        <v>692049.3</v>
      </c>
      <c r="H241" s="124">
        <v>7806419.2999999998</v>
      </c>
      <c r="I241" s="21" t="s">
        <v>3104</v>
      </c>
      <c r="J241" s="21">
        <v>315</v>
      </c>
      <c r="K241" s="21">
        <v>6.6</v>
      </c>
      <c r="L241" s="21">
        <v>0.4</v>
      </c>
      <c r="M241" s="21">
        <v>3</v>
      </c>
      <c r="N241" s="124">
        <v>1972</v>
      </c>
      <c r="O241" s="116">
        <v>840</v>
      </c>
      <c r="P241" s="23">
        <f t="shared" si="58"/>
        <v>840000</v>
      </c>
      <c r="Q241" s="323" t="s">
        <v>535</v>
      </c>
      <c r="R241" s="124">
        <v>13244</v>
      </c>
      <c r="U241" s="111">
        <v>45</v>
      </c>
      <c r="V241" s="113">
        <f t="shared" si="59"/>
        <v>130.66666666666666</v>
      </c>
      <c r="W241" s="113">
        <f t="shared" si="60"/>
        <v>709.33333333333337</v>
      </c>
      <c r="X241" s="112">
        <f t="shared" si="61"/>
        <v>709333.33333333337</v>
      </c>
      <c r="Y241" s="110">
        <v>5</v>
      </c>
      <c r="Z241" s="109">
        <f t="shared" si="62"/>
        <v>42</v>
      </c>
      <c r="AA241" s="109">
        <f t="shared" si="63"/>
        <v>42000</v>
      </c>
      <c r="AB241" s="10">
        <f t="shared" si="64"/>
        <v>130666.66666666663</v>
      </c>
      <c r="AC241" s="108">
        <f t="shared" si="65"/>
        <v>798</v>
      </c>
      <c r="AD241" s="107">
        <f t="shared" si="66"/>
        <v>2.2222222222222223E-2</v>
      </c>
      <c r="AE241" s="106">
        <f t="shared" si="67"/>
        <v>17.733333333333334</v>
      </c>
      <c r="AF241" s="105">
        <f t="shared" si="68"/>
        <v>727.06666666666672</v>
      </c>
      <c r="AG241" s="105">
        <f t="shared" si="69"/>
        <v>112.93333333333332</v>
      </c>
      <c r="AI241" s="21" t="s">
        <v>17903</v>
      </c>
      <c r="AJ241" s="21" t="s">
        <v>530</v>
      </c>
      <c r="AK241" s="21"/>
      <c r="AL241" s="111"/>
    </row>
    <row r="242" spans="1:38" s="88" customFormat="1" x14ac:dyDescent="0.35">
      <c r="A242" s="21">
        <v>10141103</v>
      </c>
      <c r="B242" s="115" t="s">
        <v>19112</v>
      </c>
      <c r="C242" s="259" t="s">
        <v>710</v>
      </c>
      <c r="D242" s="22" t="s">
        <v>17900</v>
      </c>
      <c r="E242" s="114" t="str">
        <f t="shared" si="57"/>
        <v>TRANSFORMADOR MARCA:Efacec PT155 PT155</v>
      </c>
      <c r="F242" s="21" t="s">
        <v>17900</v>
      </c>
      <c r="G242" s="124">
        <v>693298.8</v>
      </c>
      <c r="H242" s="124">
        <v>7807161.9000000004</v>
      </c>
      <c r="I242" s="21" t="s">
        <v>3104</v>
      </c>
      <c r="J242" s="21">
        <v>200</v>
      </c>
      <c r="K242" s="21">
        <v>6.6</v>
      </c>
      <c r="L242" s="21">
        <v>0.4</v>
      </c>
      <c r="M242" s="21">
        <v>3</v>
      </c>
      <c r="N242" s="124">
        <v>1972</v>
      </c>
      <c r="O242" s="116">
        <v>572</v>
      </c>
      <c r="P242" s="23">
        <f t="shared" si="58"/>
        <v>572000</v>
      </c>
      <c r="Q242" s="323" t="s">
        <v>535</v>
      </c>
      <c r="R242" s="124">
        <v>13248</v>
      </c>
      <c r="U242" s="111">
        <v>45</v>
      </c>
      <c r="V242" s="113">
        <f t="shared" si="59"/>
        <v>88.977777777777774</v>
      </c>
      <c r="W242" s="113">
        <f t="shared" si="60"/>
        <v>483.02222222222224</v>
      </c>
      <c r="X242" s="112">
        <f t="shared" si="61"/>
        <v>483022.22222222225</v>
      </c>
      <c r="Y242" s="110">
        <v>5</v>
      </c>
      <c r="Z242" s="109">
        <f t="shared" si="62"/>
        <v>28.6</v>
      </c>
      <c r="AA242" s="109">
        <f t="shared" si="63"/>
        <v>28600</v>
      </c>
      <c r="AB242" s="10">
        <f t="shared" si="64"/>
        <v>88977.777777777752</v>
      </c>
      <c r="AC242" s="108">
        <f t="shared" si="65"/>
        <v>543.4</v>
      </c>
      <c r="AD242" s="107">
        <f t="shared" si="66"/>
        <v>2.2222222222222223E-2</v>
      </c>
      <c r="AE242" s="106">
        <f t="shared" si="67"/>
        <v>12.075555555555555</v>
      </c>
      <c r="AF242" s="105">
        <f t="shared" si="68"/>
        <v>495.09777777777782</v>
      </c>
      <c r="AG242" s="105">
        <f t="shared" si="69"/>
        <v>76.902222222222221</v>
      </c>
      <c r="AI242" s="21" t="s">
        <v>17901</v>
      </c>
      <c r="AJ242" s="21" t="s">
        <v>530</v>
      </c>
      <c r="AK242" s="21"/>
      <c r="AL242" s="111"/>
    </row>
    <row r="243" spans="1:38" s="88" customFormat="1" x14ac:dyDescent="0.35">
      <c r="A243" s="21">
        <v>10141103</v>
      </c>
      <c r="B243" s="115" t="s">
        <v>19112</v>
      </c>
      <c r="C243" s="259" t="s">
        <v>710</v>
      </c>
      <c r="D243" s="22" t="s">
        <v>17898</v>
      </c>
      <c r="E243" s="114" t="str">
        <f t="shared" si="57"/>
        <v>TRANSFORMADOR MARCA:Enae PT181 PT181</v>
      </c>
      <c r="F243" s="21" t="s">
        <v>17898</v>
      </c>
      <c r="G243" s="124">
        <v>692313.7</v>
      </c>
      <c r="H243" s="124">
        <v>7805652</v>
      </c>
      <c r="I243" s="21" t="s">
        <v>3104</v>
      </c>
      <c r="J243" s="21">
        <v>200</v>
      </c>
      <c r="K243" s="21">
        <v>6.6</v>
      </c>
      <c r="L243" s="21">
        <v>0.4</v>
      </c>
      <c r="M243" s="21">
        <v>3</v>
      </c>
      <c r="N243" s="124">
        <v>1972</v>
      </c>
      <c r="O243" s="116">
        <v>572</v>
      </c>
      <c r="P243" s="23">
        <f t="shared" si="58"/>
        <v>572000</v>
      </c>
      <c r="Q243" s="323" t="s">
        <v>17882</v>
      </c>
      <c r="R243" s="124" t="s">
        <v>17897</v>
      </c>
      <c r="U243" s="111">
        <v>45</v>
      </c>
      <c r="V243" s="113">
        <f t="shared" si="59"/>
        <v>88.977777777777774</v>
      </c>
      <c r="W243" s="113">
        <f t="shared" si="60"/>
        <v>483.02222222222224</v>
      </c>
      <c r="X243" s="112">
        <f t="shared" si="61"/>
        <v>483022.22222222225</v>
      </c>
      <c r="Y243" s="110">
        <v>5</v>
      </c>
      <c r="Z243" s="109">
        <f t="shared" si="62"/>
        <v>28.6</v>
      </c>
      <c r="AA243" s="109">
        <f t="shared" si="63"/>
        <v>28600</v>
      </c>
      <c r="AB243" s="10">
        <f t="shared" si="64"/>
        <v>88977.777777777752</v>
      </c>
      <c r="AC243" s="108">
        <f t="shared" si="65"/>
        <v>543.4</v>
      </c>
      <c r="AD243" s="107">
        <f t="shared" si="66"/>
        <v>2.2222222222222223E-2</v>
      </c>
      <c r="AE243" s="106">
        <f t="shared" si="67"/>
        <v>12.075555555555555</v>
      </c>
      <c r="AF243" s="105">
        <f t="shared" si="68"/>
        <v>495.09777777777782</v>
      </c>
      <c r="AG243" s="105">
        <f t="shared" si="69"/>
        <v>76.902222222222221</v>
      </c>
      <c r="AI243" s="21" t="s">
        <v>17899</v>
      </c>
      <c r="AJ243" s="21" t="s">
        <v>530</v>
      </c>
      <c r="AK243" s="21"/>
      <c r="AL243" s="111"/>
    </row>
    <row r="244" spans="1:38" s="88" customFormat="1" x14ac:dyDescent="0.35">
      <c r="A244" s="21">
        <v>10141103</v>
      </c>
      <c r="B244" s="115" t="s">
        <v>19112</v>
      </c>
      <c r="C244" s="259" t="s">
        <v>710</v>
      </c>
      <c r="D244" s="136" t="s">
        <v>2844</v>
      </c>
      <c r="E244" s="114" t="str">
        <f t="shared" si="57"/>
        <v>TRANSFORMADOR MARCA:EFACEC PTS 94 PTS 94</v>
      </c>
      <c r="F244" s="124" t="s">
        <v>2844</v>
      </c>
      <c r="G244" s="124"/>
      <c r="H244" s="124"/>
      <c r="I244" s="124" t="s">
        <v>571</v>
      </c>
      <c r="J244" s="124">
        <v>500</v>
      </c>
      <c r="K244" s="124">
        <v>11</v>
      </c>
      <c r="L244" s="21">
        <v>0.4</v>
      </c>
      <c r="M244" s="124" t="s">
        <v>514</v>
      </c>
      <c r="N244" s="124">
        <v>1972</v>
      </c>
      <c r="O244" s="116">
        <v>1016</v>
      </c>
      <c r="P244" s="23">
        <f t="shared" si="58"/>
        <v>1016000</v>
      </c>
      <c r="Q244" s="323" t="s">
        <v>27</v>
      </c>
      <c r="R244" s="124">
        <v>30485</v>
      </c>
      <c r="U244" s="111">
        <v>45</v>
      </c>
      <c r="V244" s="113">
        <f t="shared" si="59"/>
        <v>158.04444444444445</v>
      </c>
      <c r="W244" s="113">
        <f t="shared" si="60"/>
        <v>857.95555555555552</v>
      </c>
      <c r="X244" s="112">
        <f t="shared" si="61"/>
        <v>857955.5555555555</v>
      </c>
      <c r="Y244" s="110">
        <v>5</v>
      </c>
      <c r="Z244" s="109">
        <f t="shared" si="62"/>
        <v>50.800000000000004</v>
      </c>
      <c r="AA244" s="109">
        <f t="shared" si="63"/>
        <v>50800.000000000007</v>
      </c>
      <c r="AB244" s="10">
        <f t="shared" si="64"/>
        <v>158044.4444444445</v>
      </c>
      <c r="AC244" s="108">
        <f t="shared" si="65"/>
        <v>965.2</v>
      </c>
      <c r="AD244" s="107">
        <f t="shared" si="66"/>
        <v>2.2222222222222223E-2</v>
      </c>
      <c r="AE244" s="106">
        <f t="shared" si="67"/>
        <v>21.448888888888892</v>
      </c>
      <c r="AF244" s="105">
        <f t="shared" si="68"/>
        <v>879.40444444444438</v>
      </c>
      <c r="AG244" s="105">
        <f t="shared" si="69"/>
        <v>136.59555555555556</v>
      </c>
      <c r="AI244" s="124"/>
      <c r="AJ244" s="124"/>
      <c r="AK244" s="124" t="s">
        <v>17896</v>
      </c>
      <c r="AL244" s="111"/>
    </row>
    <row r="245" spans="1:38" s="88" customFormat="1" x14ac:dyDescent="0.35">
      <c r="A245" s="21">
        <v>10141103</v>
      </c>
      <c r="B245" s="115" t="s">
        <v>19112</v>
      </c>
      <c r="C245" s="259" t="s">
        <v>710</v>
      </c>
      <c r="D245" s="22" t="s">
        <v>17895</v>
      </c>
      <c r="E245" s="114" t="str">
        <f t="shared" si="57"/>
        <v>TRANSFORMADOR MARCA:MOTRA NAMPULA CENTRAL T12</v>
      </c>
      <c r="F245" s="21" t="s">
        <v>200</v>
      </c>
      <c r="G245" s="119" t="s">
        <v>199</v>
      </c>
      <c r="H245" s="119" t="s">
        <v>198</v>
      </c>
      <c r="I245" s="21" t="s">
        <v>545</v>
      </c>
      <c r="J245" s="21">
        <v>2500</v>
      </c>
      <c r="K245" s="21" t="s">
        <v>619</v>
      </c>
      <c r="L245" s="21">
        <v>5.5</v>
      </c>
      <c r="M245" s="21">
        <v>3</v>
      </c>
      <c r="N245" s="21">
        <v>1972</v>
      </c>
      <c r="O245" s="116">
        <v>20419</v>
      </c>
      <c r="P245" s="23">
        <f t="shared" si="58"/>
        <v>20419000</v>
      </c>
      <c r="Q245" s="322" t="s">
        <v>1650</v>
      </c>
      <c r="R245" s="21" t="s">
        <v>17894</v>
      </c>
      <c r="U245" s="111">
        <v>45</v>
      </c>
      <c r="V245" s="113">
        <f t="shared" si="59"/>
        <v>3176.2888888888883</v>
      </c>
      <c r="W245" s="113">
        <f t="shared" si="60"/>
        <v>17242.711111111112</v>
      </c>
      <c r="X245" s="112">
        <f t="shared" si="61"/>
        <v>17242711.111111112</v>
      </c>
      <c r="Y245" s="110">
        <v>5</v>
      </c>
      <c r="Z245" s="109">
        <f t="shared" si="62"/>
        <v>1020.95</v>
      </c>
      <c r="AA245" s="109">
        <f t="shared" si="63"/>
        <v>1020950</v>
      </c>
      <c r="AB245" s="10">
        <f t="shared" si="64"/>
        <v>3176288.8888888881</v>
      </c>
      <c r="AC245" s="108">
        <f t="shared" si="65"/>
        <v>19398.05</v>
      </c>
      <c r="AD245" s="107">
        <f t="shared" si="66"/>
        <v>2.2222222222222223E-2</v>
      </c>
      <c r="AE245" s="106">
        <f t="shared" si="67"/>
        <v>431.06777777777779</v>
      </c>
      <c r="AF245" s="105">
        <f t="shared" si="68"/>
        <v>17673.77888888889</v>
      </c>
      <c r="AG245" s="105">
        <f t="shared" si="69"/>
        <v>2745.2211111111105</v>
      </c>
      <c r="AI245" s="21"/>
      <c r="AJ245" s="21"/>
      <c r="AK245" s="21"/>
      <c r="AL245" s="111"/>
    </row>
    <row r="246" spans="1:38" s="88" customFormat="1" x14ac:dyDescent="0.35">
      <c r="A246" s="21">
        <v>10141103</v>
      </c>
      <c r="B246" s="115" t="s">
        <v>19112</v>
      </c>
      <c r="C246" s="259" t="s">
        <v>710</v>
      </c>
      <c r="D246" s="22"/>
      <c r="E246" s="114" t="str">
        <f t="shared" si="57"/>
        <v xml:space="preserve">TRANSFORMADOR MARCA:EFACEC SE MATUNDO </v>
      </c>
      <c r="F246" s="21" t="s">
        <v>15049</v>
      </c>
      <c r="G246" s="21">
        <v>565763.92500000005</v>
      </c>
      <c r="H246" s="21">
        <v>8215323.068</v>
      </c>
      <c r="I246" s="21" t="s">
        <v>424</v>
      </c>
      <c r="J246" s="21">
        <v>315</v>
      </c>
      <c r="K246" s="21">
        <v>6.6</v>
      </c>
      <c r="L246" s="21">
        <v>0.4</v>
      </c>
      <c r="M246" s="21">
        <v>3</v>
      </c>
      <c r="N246" s="21">
        <v>1973</v>
      </c>
      <c r="O246" s="116">
        <v>840</v>
      </c>
      <c r="P246" s="23">
        <f t="shared" si="58"/>
        <v>840000</v>
      </c>
      <c r="Q246" s="322" t="s">
        <v>27</v>
      </c>
      <c r="R246" s="21">
        <v>14292</v>
      </c>
      <c r="U246" s="111">
        <v>45</v>
      </c>
      <c r="V246" s="113">
        <f t="shared" si="59"/>
        <v>59.733333333333334</v>
      </c>
      <c r="W246" s="113">
        <f t="shared" si="60"/>
        <v>780.26666666666665</v>
      </c>
      <c r="X246" s="112">
        <f t="shared" si="61"/>
        <v>780266.66666666663</v>
      </c>
      <c r="Y246" s="110">
        <f t="shared" ref="Y246:Y277" si="70">(U246-(2017-N246))</f>
        <v>1</v>
      </c>
      <c r="Z246" s="109">
        <f t="shared" si="62"/>
        <v>42</v>
      </c>
      <c r="AA246" s="109">
        <f t="shared" si="63"/>
        <v>42000</v>
      </c>
      <c r="AB246" s="10">
        <f t="shared" si="64"/>
        <v>59733.333333333372</v>
      </c>
      <c r="AC246" s="108">
        <f t="shared" si="65"/>
        <v>798</v>
      </c>
      <c r="AD246" s="107">
        <f t="shared" si="66"/>
        <v>2.2222222222222223E-2</v>
      </c>
      <c r="AE246" s="106">
        <f t="shared" si="67"/>
        <v>17.733333333333334</v>
      </c>
      <c r="AF246" s="105">
        <f t="shared" si="68"/>
        <v>798</v>
      </c>
      <c r="AG246" s="105">
        <f t="shared" si="69"/>
        <v>42</v>
      </c>
      <c r="AI246" s="21" t="s">
        <v>424</v>
      </c>
      <c r="AJ246" s="21" t="s">
        <v>17893</v>
      </c>
      <c r="AK246" s="21"/>
      <c r="AL246" s="111"/>
    </row>
    <row r="247" spans="1:38" s="88" customFormat="1" x14ac:dyDescent="0.35">
      <c r="A247" s="21">
        <v>10141103</v>
      </c>
      <c r="B247" s="115" t="s">
        <v>19112</v>
      </c>
      <c r="C247" s="259" t="s">
        <v>710</v>
      </c>
      <c r="D247" s="22"/>
      <c r="E247" s="114" t="str">
        <f t="shared" si="57"/>
        <v xml:space="preserve">TRANSFORMADOR MARCA:EFACEC SE-MATUNDO </v>
      </c>
      <c r="F247" s="21" t="s">
        <v>16210</v>
      </c>
      <c r="G247" s="119" t="s">
        <v>17892</v>
      </c>
      <c r="H247" s="119" t="s">
        <v>17891</v>
      </c>
      <c r="I247" s="21" t="s">
        <v>424</v>
      </c>
      <c r="J247" s="21">
        <v>400</v>
      </c>
      <c r="K247" s="21">
        <v>6.6</v>
      </c>
      <c r="L247" s="21">
        <v>0.4</v>
      </c>
      <c r="M247" s="21">
        <v>3</v>
      </c>
      <c r="N247" s="21">
        <v>1973</v>
      </c>
      <c r="O247" s="116">
        <v>899</v>
      </c>
      <c r="P247" s="23">
        <f t="shared" si="58"/>
        <v>899000</v>
      </c>
      <c r="Q247" s="322" t="s">
        <v>27</v>
      </c>
      <c r="R247" s="21" t="s">
        <v>384</v>
      </c>
      <c r="U247" s="111">
        <v>45</v>
      </c>
      <c r="V247" s="113">
        <f t="shared" si="59"/>
        <v>63.928888888888892</v>
      </c>
      <c r="W247" s="113">
        <f t="shared" si="60"/>
        <v>835.07111111111112</v>
      </c>
      <c r="X247" s="112">
        <f t="shared" si="61"/>
        <v>835071.11111111112</v>
      </c>
      <c r="Y247" s="110">
        <f t="shared" si="70"/>
        <v>1</v>
      </c>
      <c r="Z247" s="109">
        <f t="shared" si="62"/>
        <v>44.95</v>
      </c>
      <c r="AA247" s="109">
        <f t="shared" si="63"/>
        <v>44950</v>
      </c>
      <c r="AB247" s="10">
        <f t="shared" si="64"/>
        <v>63928.888888888876</v>
      </c>
      <c r="AC247" s="108">
        <f t="shared" si="65"/>
        <v>854.05</v>
      </c>
      <c r="AD247" s="107">
        <f t="shared" si="66"/>
        <v>2.2222222222222223E-2</v>
      </c>
      <c r="AE247" s="106">
        <f t="shared" si="67"/>
        <v>18.978888888888889</v>
      </c>
      <c r="AF247" s="105">
        <f t="shared" si="68"/>
        <v>854.05</v>
      </c>
      <c r="AG247" s="105">
        <f t="shared" si="69"/>
        <v>44.95</v>
      </c>
      <c r="AI247" s="21" t="s">
        <v>424</v>
      </c>
      <c r="AJ247" s="21" t="s">
        <v>15443</v>
      </c>
      <c r="AK247" s="21"/>
      <c r="AL247" s="111"/>
    </row>
    <row r="248" spans="1:38" s="88" customFormat="1" x14ac:dyDescent="0.35">
      <c r="A248" s="21">
        <v>10141103</v>
      </c>
      <c r="B248" s="115" t="s">
        <v>19112</v>
      </c>
      <c r="C248" s="259" t="s">
        <v>710</v>
      </c>
      <c r="D248" s="22"/>
      <c r="E248" s="114" t="str">
        <f t="shared" si="57"/>
        <v xml:space="preserve">TRANSFORMADOR MARCA:ITB SE-MATUNDO </v>
      </c>
      <c r="F248" s="21" t="s">
        <v>16210</v>
      </c>
      <c r="G248" s="119" t="s">
        <v>17889</v>
      </c>
      <c r="H248" s="119" t="s">
        <v>17888</v>
      </c>
      <c r="I248" s="21" t="s">
        <v>424</v>
      </c>
      <c r="J248" s="21">
        <v>500</v>
      </c>
      <c r="K248" s="21">
        <v>33</v>
      </c>
      <c r="L248" s="21">
        <v>0.4</v>
      </c>
      <c r="M248" s="21">
        <v>3</v>
      </c>
      <c r="N248" s="21">
        <v>1973</v>
      </c>
      <c r="O248" s="116">
        <v>1200</v>
      </c>
      <c r="P248" s="23">
        <f t="shared" si="58"/>
        <v>1200000</v>
      </c>
      <c r="Q248" s="322" t="s">
        <v>1109</v>
      </c>
      <c r="R248" s="21">
        <v>15023</v>
      </c>
      <c r="U248" s="111">
        <v>45</v>
      </c>
      <c r="V248" s="113">
        <f t="shared" si="59"/>
        <v>85.333333333333343</v>
      </c>
      <c r="W248" s="113">
        <f t="shared" si="60"/>
        <v>1114.6666666666667</v>
      </c>
      <c r="X248" s="112">
        <f t="shared" si="61"/>
        <v>1114666.6666666667</v>
      </c>
      <c r="Y248" s="110">
        <f t="shared" si="70"/>
        <v>1</v>
      </c>
      <c r="Z248" s="109">
        <f t="shared" si="62"/>
        <v>60</v>
      </c>
      <c r="AA248" s="109">
        <f t="shared" si="63"/>
        <v>60000</v>
      </c>
      <c r="AB248" s="10">
        <f t="shared" si="64"/>
        <v>85333.333333333256</v>
      </c>
      <c r="AC248" s="108">
        <f t="shared" si="65"/>
        <v>1140</v>
      </c>
      <c r="AD248" s="107">
        <f t="shared" si="66"/>
        <v>2.2222222222222223E-2</v>
      </c>
      <c r="AE248" s="106">
        <f t="shared" si="67"/>
        <v>25.333333333333336</v>
      </c>
      <c r="AF248" s="105">
        <f t="shared" si="68"/>
        <v>1140</v>
      </c>
      <c r="AG248" s="105">
        <f t="shared" si="69"/>
        <v>60.000000000000007</v>
      </c>
      <c r="AI248" s="57" t="s">
        <v>424</v>
      </c>
      <c r="AJ248" s="21" t="s">
        <v>17890</v>
      </c>
      <c r="AK248" s="21"/>
      <c r="AL248" s="111"/>
    </row>
    <row r="249" spans="1:38" s="88" customFormat="1" x14ac:dyDescent="0.35">
      <c r="A249" s="21">
        <v>10141103</v>
      </c>
      <c r="B249" s="115" t="s">
        <v>19112</v>
      </c>
      <c r="C249" s="259" t="s">
        <v>710</v>
      </c>
      <c r="D249" s="22"/>
      <c r="E249" s="114" t="str">
        <f t="shared" si="57"/>
        <v xml:space="preserve">TRANSFORMADOR MARCA:ITB  SE-CHIMUARA </v>
      </c>
      <c r="F249" s="21" t="s">
        <v>5278</v>
      </c>
      <c r="G249" s="57" t="s">
        <v>17886</v>
      </c>
      <c r="H249" s="57" t="s">
        <v>17885</v>
      </c>
      <c r="I249" s="21" t="s">
        <v>5277</v>
      </c>
      <c r="J249" s="21">
        <v>160</v>
      </c>
      <c r="K249" s="21">
        <v>33</v>
      </c>
      <c r="L249" s="21">
        <v>0.4</v>
      </c>
      <c r="M249" s="57">
        <v>3</v>
      </c>
      <c r="N249" s="21">
        <v>1973</v>
      </c>
      <c r="O249" s="116">
        <v>991</v>
      </c>
      <c r="P249" s="23">
        <f t="shared" si="58"/>
        <v>991000</v>
      </c>
      <c r="Q249" s="322" t="s">
        <v>17698</v>
      </c>
      <c r="R249" s="21">
        <v>774618</v>
      </c>
      <c r="U249" s="111">
        <v>45</v>
      </c>
      <c r="V249" s="113">
        <f t="shared" si="59"/>
        <v>70.471111111111114</v>
      </c>
      <c r="W249" s="113">
        <f t="shared" si="60"/>
        <v>920.5288888888889</v>
      </c>
      <c r="X249" s="112">
        <f t="shared" si="61"/>
        <v>920528.88888888888</v>
      </c>
      <c r="Y249" s="110">
        <f t="shared" si="70"/>
        <v>1</v>
      </c>
      <c r="Z249" s="109">
        <f t="shared" si="62"/>
        <v>49.550000000000004</v>
      </c>
      <c r="AA249" s="109">
        <f t="shared" si="63"/>
        <v>49550.000000000007</v>
      </c>
      <c r="AB249" s="10">
        <f t="shared" si="64"/>
        <v>70471.111111111124</v>
      </c>
      <c r="AC249" s="108">
        <f t="shared" si="65"/>
        <v>941.45</v>
      </c>
      <c r="AD249" s="107">
        <f t="shared" si="66"/>
        <v>2.2222222222222223E-2</v>
      </c>
      <c r="AE249" s="106">
        <f t="shared" si="67"/>
        <v>20.921111111111113</v>
      </c>
      <c r="AF249" s="105">
        <f t="shared" si="68"/>
        <v>941.45</v>
      </c>
      <c r="AG249" s="105">
        <f t="shared" si="69"/>
        <v>49.55</v>
      </c>
      <c r="AI249" s="57" t="s">
        <v>424</v>
      </c>
      <c r="AJ249" s="21" t="s">
        <v>17887</v>
      </c>
      <c r="AK249" s="57"/>
      <c r="AL249" s="111"/>
    </row>
    <row r="250" spans="1:38" s="88" customFormat="1" x14ac:dyDescent="0.35">
      <c r="A250" s="21">
        <v>10141103</v>
      </c>
      <c r="B250" s="115" t="s">
        <v>19112</v>
      </c>
      <c r="C250" s="259" t="s">
        <v>710</v>
      </c>
      <c r="D250" s="22" t="s">
        <v>174</v>
      </c>
      <c r="E250" s="114" t="str">
        <f t="shared" si="57"/>
        <v>TRANSFORMADOR MARCA:EFACEC NAMPULA CENTRAL T2</v>
      </c>
      <c r="F250" s="21" t="s">
        <v>200</v>
      </c>
      <c r="G250" s="119" t="s">
        <v>199</v>
      </c>
      <c r="H250" s="119" t="s">
        <v>198</v>
      </c>
      <c r="I250" s="21" t="s">
        <v>545</v>
      </c>
      <c r="J250" s="21">
        <v>1500</v>
      </c>
      <c r="K250" s="21">
        <v>6.6</v>
      </c>
      <c r="L250" s="21">
        <v>400</v>
      </c>
      <c r="M250" s="21">
        <v>3</v>
      </c>
      <c r="N250" s="21">
        <v>1973</v>
      </c>
      <c r="O250" s="116">
        <v>1820</v>
      </c>
      <c r="P250" s="23">
        <f t="shared" si="58"/>
        <v>1820000</v>
      </c>
      <c r="Q250" s="322" t="s">
        <v>27</v>
      </c>
      <c r="R250" s="21">
        <v>14856</v>
      </c>
      <c r="U250" s="111">
        <v>45</v>
      </c>
      <c r="V250" s="113">
        <f t="shared" si="59"/>
        <v>129.42222222222222</v>
      </c>
      <c r="W250" s="113">
        <f t="shared" si="60"/>
        <v>1690.5777777777778</v>
      </c>
      <c r="X250" s="112">
        <f t="shared" si="61"/>
        <v>1690577.7777777778</v>
      </c>
      <c r="Y250" s="110">
        <f t="shared" si="70"/>
        <v>1</v>
      </c>
      <c r="Z250" s="109">
        <f t="shared" si="62"/>
        <v>91</v>
      </c>
      <c r="AA250" s="109">
        <f t="shared" si="63"/>
        <v>91000</v>
      </c>
      <c r="AB250" s="10">
        <f t="shared" si="64"/>
        <v>129422.22222222225</v>
      </c>
      <c r="AC250" s="108">
        <f t="shared" si="65"/>
        <v>1729</v>
      </c>
      <c r="AD250" s="107">
        <f t="shared" si="66"/>
        <v>2.2222222222222223E-2</v>
      </c>
      <c r="AE250" s="106">
        <f t="shared" si="67"/>
        <v>38.422222222222224</v>
      </c>
      <c r="AF250" s="105">
        <f t="shared" si="68"/>
        <v>1729</v>
      </c>
      <c r="AG250" s="105">
        <f t="shared" si="69"/>
        <v>91</v>
      </c>
      <c r="AI250" s="21"/>
      <c r="AJ250" s="21"/>
      <c r="AK250" s="21"/>
      <c r="AL250" s="111"/>
    </row>
    <row r="251" spans="1:38" s="88" customFormat="1" x14ac:dyDescent="0.35">
      <c r="A251" s="21">
        <v>10141103</v>
      </c>
      <c r="B251" s="115" t="s">
        <v>19112</v>
      </c>
      <c r="C251" s="259" t="s">
        <v>710</v>
      </c>
      <c r="D251" s="22" t="s">
        <v>3091</v>
      </c>
      <c r="E251" s="114" t="str">
        <f t="shared" si="57"/>
        <v>TRANSFORMADOR MARCA:EFACEC PT5 PT5</v>
      </c>
      <c r="F251" s="21" t="s">
        <v>3091</v>
      </c>
      <c r="G251" s="124">
        <v>692488</v>
      </c>
      <c r="H251" s="124">
        <v>7806118.2000000002</v>
      </c>
      <c r="I251" s="21" t="s">
        <v>3104</v>
      </c>
      <c r="J251" s="21">
        <v>500</v>
      </c>
      <c r="K251" s="21">
        <v>6.6</v>
      </c>
      <c r="L251" s="21">
        <v>0.4</v>
      </c>
      <c r="M251" s="21">
        <v>3</v>
      </c>
      <c r="N251" s="124">
        <v>1973</v>
      </c>
      <c r="O251" s="116">
        <v>1016</v>
      </c>
      <c r="P251" s="23">
        <f t="shared" si="58"/>
        <v>1016000</v>
      </c>
      <c r="Q251" s="323" t="s">
        <v>27</v>
      </c>
      <c r="R251" s="124">
        <v>15043</v>
      </c>
      <c r="U251" s="111">
        <v>45</v>
      </c>
      <c r="V251" s="113">
        <f t="shared" si="59"/>
        <v>72.248888888888899</v>
      </c>
      <c r="W251" s="113">
        <f t="shared" si="60"/>
        <v>943.75111111111107</v>
      </c>
      <c r="X251" s="112">
        <f t="shared" si="61"/>
        <v>943751.11111111112</v>
      </c>
      <c r="Y251" s="110">
        <f t="shared" si="70"/>
        <v>1</v>
      </c>
      <c r="Z251" s="109">
        <f t="shared" si="62"/>
        <v>50.800000000000004</v>
      </c>
      <c r="AA251" s="109">
        <f t="shared" si="63"/>
        <v>50800.000000000007</v>
      </c>
      <c r="AB251" s="10">
        <f t="shared" si="64"/>
        <v>72248.888888888876</v>
      </c>
      <c r="AC251" s="108">
        <f t="shared" si="65"/>
        <v>965.2</v>
      </c>
      <c r="AD251" s="107">
        <f t="shared" si="66"/>
        <v>2.2222222222222223E-2</v>
      </c>
      <c r="AE251" s="106">
        <f t="shared" si="67"/>
        <v>21.448888888888892</v>
      </c>
      <c r="AF251" s="105">
        <f t="shared" si="68"/>
        <v>965.19999999999993</v>
      </c>
      <c r="AG251" s="105">
        <f t="shared" si="69"/>
        <v>50.800000000000011</v>
      </c>
      <c r="AI251" s="21" t="s">
        <v>17884</v>
      </c>
      <c r="AJ251" s="21" t="s">
        <v>530</v>
      </c>
      <c r="AK251" s="21"/>
      <c r="AL251" s="111"/>
    </row>
    <row r="252" spans="1:38" s="88" customFormat="1" x14ac:dyDescent="0.35">
      <c r="A252" s="21">
        <v>10141103</v>
      </c>
      <c r="B252" s="115" t="s">
        <v>19112</v>
      </c>
      <c r="C252" s="259" t="s">
        <v>710</v>
      </c>
      <c r="D252" s="22" t="s">
        <v>3089</v>
      </c>
      <c r="E252" s="114" t="str">
        <f t="shared" si="57"/>
        <v>TRANSFORMADOR MARCA:EFACEC PT6 PT6</v>
      </c>
      <c r="F252" s="21" t="s">
        <v>3089</v>
      </c>
      <c r="G252" s="124">
        <v>692069.5</v>
      </c>
      <c r="H252" s="124">
        <v>7806469</v>
      </c>
      <c r="I252" s="21" t="s">
        <v>3104</v>
      </c>
      <c r="J252" s="21">
        <v>500</v>
      </c>
      <c r="K252" s="21">
        <v>6.6</v>
      </c>
      <c r="L252" s="21">
        <v>0.4</v>
      </c>
      <c r="M252" s="21">
        <v>3</v>
      </c>
      <c r="N252" s="124">
        <v>1973</v>
      </c>
      <c r="O252" s="116">
        <v>1016</v>
      </c>
      <c r="P252" s="23">
        <f t="shared" si="58"/>
        <v>1016000</v>
      </c>
      <c r="Q252" s="323" t="s">
        <v>27</v>
      </c>
      <c r="R252" s="124">
        <v>5725</v>
      </c>
      <c r="U252" s="111">
        <v>45</v>
      </c>
      <c r="V252" s="113">
        <f t="shared" si="59"/>
        <v>72.248888888888899</v>
      </c>
      <c r="W252" s="113">
        <f t="shared" si="60"/>
        <v>943.75111111111107</v>
      </c>
      <c r="X252" s="112">
        <f t="shared" si="61"/>
        <v>943751.11111111112</v>
      </c>
      <c r="Y252" s="110">
        <f t="shared" si="70"/>
        <v>1</v>
      </c>
      <c r="Z252" s="109">
        <f t="shared" si="62"/>
        <v>50.800000000000004</v>
      </c>
      <c r="AA252" s="109">
        <f t="shared" si="63"/>
        <v>50800.000000000007</v>
      </c>
      <c r="AB252" s="10">
        <f t="shared" si="64"/>
        <v>72248.888888888876</v>
      </c>
      <c r="AC252" s="108">
        <f t="shared" si="65"/>
        <v>965.2</v>
      </c>
      <c r="AD252" s="107">
        <f t="shared" si="66"/>
        <v>2.2222222222222223E-2</v>
      </c>
      <c r="AE252" s="106">
        <f t="shared" si="67"/>
        <v>21.448888888888892</v>
      </c>
      <c r="AF252" s="105">
        <f t="shared" si="68"/>
        <v>965.19999999999993</v>
      </c>
      <c r="AG252" s="105">
        <f t="shared" si="69"/>
        <v>50.800000000000011</v>
      </c>
      <c r="AI252" s="21" t="s">
        <v>17883</v>
      </c>
      <c r="AJ252" s="21" t="s">
        <v>530</v>
      </c>
      <c r="AK252" s="21"/>
      <c r="AL252" s="111"/>
    </row>
    <row r="253" spans="1:38" s="88" customFormat="1" x14ac:dyDescent="0.35">
      <c r="A253" s="21">
        <v>10141103</v>
      </c>
      <c r="B253" s="115" t="s">
        <v>19112</v>
      </c>
      <c r="C253" s="259" t="s">
        <v>710</v>
      </c>
      <c r="D253" s="22" t="s">
        <v>3081</v>
      </c>
      <c r="E253" s="114" t="str">
        <f t="shared" si="57"/>
        <v>TRANSFORMADOR MARCA:Enae PT10 PT10</v>
      </c>
      <c r="F253" s="21" t="s">
        <v>3081</v>
      </c>
      <c r="G253" s="124">
        <v>693360.4</v>
      </c>
      <c r="H253" s="124">
        <v>7804790.4000000004</v>
      </c>
      <c r="I253" s="21" t="s">
        <v>3104</v>
      </c>
      <c r="J253" s="21">
        <v>300</v>
      </c>
      <c r="K253" s="21">
        <v>6.6</v>
      </c>
      <c r="L253" s="21">
        <v>0.4</v>
      </c>
      <c r="M253" s="21">
        <v>3</v>
      </c>
      <c r="N253" s="124">
        <v>1973</v>
      </c>
      <c r="O253" s="116">
        <v>840</v>
      </c>
      <c r="P253" s="23">
        <f t="shared" si="58"/>
        <v>840000</v>
      </c>
      <c r="Q253" s="323" t="s">
        <v>17882</v>
      </c>
      <c r="R253" s="124" t="s">
        <v>17881</v>
      </c>
      <c r="U253" s="111">
        <v>45</v>
      </c>
      <c r="V253" s="113">
        <f t="shared" si="59"/>
        <v>59.733333333333334</v>
      </c>
      <c r="W253" s="113">
        <f t="shared" si="60"/>
        <v>780.26666666666665</v>
      </c>
      <c r="X253" s="112">
        <f t="shared" si="61"/>
        <v>780266.66666666663</v>
      </c>
      <c r="Y253" s="110">
        <f t="shared" si="70"/>
        <v>1</v>
      </c>
      <c r="Z253" s="109">
        <f t="shared" si="62"/>
        <v>42</v>
      </c>
      <c r="AA253" s="109">
        <f t="shared" si="63"/>
        <v>42000</v>
      </c>
      <c r="AB253" s="10">
        <f t="shared" si="64"/>
        <v>59733.333333333372</v>
      </c>
      <c r="AC253" s="108">
        <f t="shared" si="65"/>
        <v>798</v>
      </c>
      <c r="AD253" s="107">
        <f t="shared" si="66"/>
        <v>2.2222222222222223E-2</v>
      </c>
      <c r="AE253" s="106">
        <f t="shared" si="67"/>
        <v>17.733333333333334</v>
      </c>
      <c r="AF253" s="105">
        <f t="shared" si="68"/>
        <v>798</v>
      </c>
      <c r="AG253" s="105">
        <f t="shared" si="69"/>
        <v>42</v>
      </c>
      <c r="AI253" s="21" t="s">
        <v>17879</v>
      </c>
      <c r="AJ253" s="21" t="s">
        <v>530</v>
      </c>
      <c r="AK253" s="21"/>
      <c r="AL253" s="111"/>
    </row>
    <row r="254" spans="1:38" s="88" customFormat="1" x14ac:dyDescent="0.35">
      <c r="A254" s="21">
        <v>10141103</v>
      </c>
      <c r="B254" s="115" t="s">
        <v>19112</v>
      </c>
      <c r="C254" s="259" t="s">
        <v>710</v>
      </c>
      <c r="D254" s="22" t="s">
        <v>3079</v>
      </c>
      <c r="E254" s="114" t="str">
        <f t="shared" si="57"/>
        <v>TRANSFORMADOR MARCA:EFACEC PT11 PT11</v>
      </c>
      <c r="F254" s="21" t="s">
        <v>3079</v>
      </c>
      <c r="G254" s="124">
        <v>693830.7</v>
      </c>
      <c r="H254" s="124">
        <v>78043818.599999994</v>
      </c>
      <c r="I254" s="21" t="s">
        <v>3104</v>
      </c>
      <c r="J254" s="21">
        <v>500</v>
      </c>
      <c r="K254" s="21">
        <v>6.6</v>
      </c>
      <c r="L254" s="21">
        <v>0.4</v>
      </c>
      <c r="M254" s="21">
        <v>3</v>
      </c>
      <c r="N254" s="124">
        <v>1973</v>
      </c>
      <c r="O254" s="116">
        <v>1016</v>
      </c>
      <c r="P254" s="23">
        <f t="shared" si="58"/>
        <v>1016000</v>
      </c>
      <c r="Q254" s="323" t="s">
        <v>27</v>
      </c>
      <c r="R254" s="124">
        <v>12052</v>
      </c>
      <c r="U254" s="111">
        <v>45</v>
      </c>
      <c r="V254" s="113">
        <f t="shared" si="59"/>
        <v>72.248888888888899</v>
      </c>
      <c r="W254" s="113">
        <f t="shared" si="60"/>
        <v>943.75111111111107</v>
      </c>
      <c r="X254" s="112">
        <f t="shared" si="61"/>
        <v>943751.11111111112</v>
      </c>
      <c r="Y254" s="110">
        <f t="shared" si="70"/>
        <v>1</v>
      </c>
      <c r="Z254" s="109">
        <f t="shared" si="62"/>
        <v>50.800000000000004</v>
      </c>
      <c r="AA254" s="109">
        <f t="shared" si="63"/>
        <v>50800.000000000007</v>
      </c>
      <c r="AB254" s="10">
        <f t="shared" si="64"/>
        <v>72248.888888888876</v>
      </c>
      <c r="AC254" s="108">
        <f t="shared" si="65"/>
        <v>965.2</v>
      </c>
      <c r="AD254" s="107">
        <f t="shared" si="66"/>
        <v>2.2222222222222223E-2</v>
      </c>
      <c r="AE254" s="106">
        <f t="shared" si="67"/>
        <v>21.448888888888892</v>
      </c>
      <c r="AF254" s="105">
        <f t="shared" si="68"/>
        <v>965.19999999999993</v>
      </c>
      <c r="AG254" s="105">
        <f t="shared" si="69"/>
        <v>50.800000000000011</v>
      </c>
      <c r="AI254" s="21" t="s">
        <v>17880</v>
      </c>
      <c r="AJ254" s="21" t="s">
        <v>530</v>
      </c>
      <c r="AK254" s="21"/>
      <c r="AL254" s="111"/>
    </row>
    <row r="255" spans="1:38" s="88" customFormat="1" x14ac:dyDescent="0.35">
      <c r="A255" s="21">
        <v>10141103</v>
      </c>
      <c r="B255" s="115" t="s">
        <v>19112</v>
      </c>
      <c r="C255" s="259" t="s">
        <v>710</v>
      </c>
      <c r="D255" s="22" t="s">
        <v>3077</v>
      </c>
      <c r="E255" s="114" t="str">
        <f t="shared" si="57"/>
        <v>TRANSFORMADOR MARCA:EFACEC PT12 PT12</v>
      </c>
      <c r="F255" s="21" t="s">
        <v>3077</v>
      </c>
      <c r="G255" s="124">
        <v>693360.4</v>
      </c>
      <c r="H255" s="124">
        <v>7804790.4000000004</v>
      </c>
      <c r="I255" s="21" t="s">
        <v>3104</v>
      </c>
      <c r="J255" s="21">
        <v>500</v>
      </c>
      <c r="K255" s="21">
        <v>6.6</v>
      </c>
      <c r="L255" s="21">
        <v>0.4</v>
      </c>
      <c r="M255" s="21">
        <v>3</v>
      </c>
      <c r="N255" s="124">
        <v>1973</v>
      </c>
      <c r="O255" s="116">
        <v>1016</v>
      </c>
      <c r="P255" s="23">
        <f t="shared" si="58"/>
        <v>1016000</v>
      </c>
      <c r="Q255" s="323" t="s">
        <v>27</v>
      </c>
      <c r="R255" s="124" t="s">
        <v>17878</v>
      </c>
      <c r="U255" s="111">
        <v>45</v>
      </c>
      <c r="V255" s="113">
        <f t="shared" si="59"/>
        <v>72.248888888888899</v>
      </c>
      <c r="W255" s="113">
        <f t="shared" si="60"/>
        <v>943.75111111111107</v>
      </c>
      <c r="X255" s="112">
        <f t="shared" si="61"/>
        <v>943751.11111111112</v>
      </c>
      <c r="Y255" s="110">
        <f t="shared" si="70"/>
        <v>1</v>
      </c>
      <c r="Z255" s="109">
        <f t="shared" si="62"/>
        <v>50.800000000000004</v>
      </c>
      <c r="AA255" s="109">
        <f t="shared" si="63"/>
        <v>50800.000000000007</v>
      </c>
      <c r="AB255" s="10">
        <f t="shared" si="64"/>
        <v>72248.888888888876</v>
      </c>
      <c r="AC255" s="108">
        <f t="shared" si="65"/>
        <v>965.2</v>
      </c>
      <c r="AD255" s="107">
        <f t="shared" si="66"/>
        <v>2.2222222222222223E-2</v>
      </c>
      <c r="AE255" s="106">
        <f t="shared" si="67"/>
        <v>21.448888888888892</v>
      </c>
      <c r="AF255" s="105">
        <f t="shared" si="68"/>
        <v>965.19999999999993</v>
      </c>
      <c r="AG255" s="105">
        <f t="shared" si="69"/>
        <v>50.800000000000011</v>
      </c>
      <c r="AI255" s="21" t="s">
        <v>17879</v>
      </c>
      <c r="AJ255" s="21" t="s">
        <v>530</v>
      </c>
      <c r="AK255" s="21"/>
      <c r="AL255" s="111"/>
    </row>
    <row r="256" spans="1:38" s="88" customFormat="1" x14ac:dyDescent="0.35">
      <c r="A256" s="21">
        <v>10141103</v>
      </c>
      <c r="B256" s="115" t="s">
        <v>19112</v>
      </c>
      <c r="C256" s="259" t="s">
        <v>710</v>
      </c>
      <c r="D256" s="22" t="s">
        <v>3069</v>
      </c>
      <c r="E256" s="114" t="str">
        <f t="shared" si="57"/>
        <v>TRANSFORMADOR MARCA:Siemens PT16 PT16</v>
      </c>
      <c r="F256" s="21" t="s">
        <v>3069</v>
      </c>
      <c r="G256" s="124" t="s">
        <v>17876</v>
      </c>
      <c r="H256" s="124" t="s">
        <v>17875</v>
      </c>
      <c r="I256" s="21" t="s">
        <v>3104</v>
      </c>
      <c r="J256" s="21">
        <v>160</v>
      </c>
      <c r="K256" s="21">
        <v>6.6</v>
      </c>
      <c r="L256" s="21">
        <v>0.4</v>
      </c>
      <c r="M256" s="21">
        <v>3</v>
      </c>
      <c r="N256" s="124">
        <v>1973</v>
      </c>
      <c r="O256" s="116">
        <v>572</v>
      </c>
      <c r="P256" s="23">
        <f t="shared" si="58"/>
        <v>572000</v>
      </c>
      <c r="Q256" s="323" t="s">
        <v>318</v>
      </c>
      <c r="R256" s="124" t="s">
        <v>17874</v>
      </c>
      <c r="U256" s="111">
        <v>45</v>
      </c>
      <c r="V256" s="113">
        <f t="shared" si="59"/>
        <v>40.675555555555555</v>
      </c>
      <c r="W256" s="113">
        <f t="shared" si="60"/>
        <v>531.32444444444445</v>
      </c>
      <c r="X256" s="112">
        <f t="shared" si="61"/>
        <v>531324.4444444445</v>
      </c>
      <c r="Y256" s="110">
        <f t="shared" si="70"/>
        <v>1</v>
      </c>
      <c r="Z256" s="109">
        <f t="shared" si="62"/>
        <v>28.6</v>
      </c>
      <c r="AA256" s="109">
        <f t="shared" si="63"/>
        <v>28600</v>
      </c>
      <c r="AB256" s="10">
        <f t="shared" si="64"/>
        <v>40675.555555555504</v>
      </c>
      <c r="AC256" s="108">
        <f t="shared" si="65"/>
        <v>543.4</v>
      </c>
      <c r="AD256" s="107">
        <f t="shared" si="66"/>
        <v>2.2222222222222223E-2</v>
      </c>
      <c r="AE256" s="106">
        <f t="shared" si="67"/>
        <v>12.075555555555555</v>
      </c>
      <c r="AF256" s="105">
        <f t="shared" si="68"/>
        <v>543.4</v>
      </c>
      <c r="AG256" s="105">
        <f t="shared" si="69"/>
        <v>28.6</v>
      </c>
      <c r="AI256" s="21" t="s">
        <v>17877</v>
      </c>
      <c r="AJ256" s="21" t="s">
        <v>530</v>
      </c>
      <c r="AK256" s="21"/>
      <c r="AL256" s="111"/>
    </row>
    <row r="257" spans="1:38" s="88" customFormat="1" x14ac:dyDescent="0.35">
      <c r="A257" s="21">
        <v>10141103</v>
      </c>
      <c r="B257" s="115" t="s">
        <v>19112</v>
      </c>
      <c r="C257" s="259" t="s">
        <v>710</v>
      </c>
      <c r="D257" s="22" t="s">
        <v>17873</v>
      </c>
      <c r="E257" s="114" t="str">
        <f t="shared" si="57"/>
        <v>TRANSFORMADOR MARCA:EFACEC PT24 PT24</v>
      </c>
      <c r="F257" s="21" t="s">
        <v>17873</v>
      </c>
      <c r="G257" s="124" t="s">
        <v>17872</v>
      </c>
      <c r="H257" s="124" t="s">
        <v>17871</v>
      </c>
      <c r="I257" s="21" t="s">
        <v>3104</v>
      </c>
      <c r="J257" s="21">
        <v>200</v>
      </c>
      <c r="K257" s="21">
        <v>6.6</v>
      </c>
      <c r="L257" s="21">
        <v>0.4</v>
      </c>
      <c r="M257" s="21">
        <v>3</v>
      </c>
      <c r="N257" s="124">
        <v>1973</v>
      </c>
      <c r="O257" s="116">
        <v>572</v>
      </c>
      <c r="P257" s="23">
        <f t="shared" si="58"/>
        <v>572000</v>
      </c>
      <c r="Q257" s="322" t="s">
        <v>27</v>
      </c>
      <c r="R257" s="124">
        <v>9144</v>
      </c>
      <c r="U257" s="111">
        <v>45</v>
      </c>
      <c r="V257" s="113">
        <f t="shared" si="59"/>
        <v>40.675555555555555</v>
      </c>
      <c r="W257" s="113">
        <f t="shared" si="60"/>
        <v>531.32444444444445</v>
      </c>
      <c r="X257" s="112">
        <f t="shared" si="61"/>
        <v>531324.4444444445</v>
      </c>
      <c r="Y257" s="110">
        <f t="shared" si="70"/>
        <v>1</v>
      </c>
      <c r="Z257" s="109">
        <f t="shared" si="62"/>
        <v>28.6</v>
      </c>
      <c r="AA257" s="109">
        <f t="shared" si="63"/>
        <v>28600</v>
      </c>
      <c r="AB257" s="10">
        <f t="shared" si="64"/>
        <v>40675.555555555504</v>
      </c>
      <c r="AC257" s="108">
        <f t="shared" si="65"/>
        <v>543.4</v>
      </c>
      <c r="AD257" s="107">
        <f t="shared" si="66"/>
        <v>2.2222222222222223E-2</v>
      </c>
      <c r="AE257" s="106">
        <f t="shared" si="67"/>
        <v>12.075555555555555</v>
      </c>
      <c r="AF257" s="105">
        <f t="shared" si="68"/>
        <v>543.4</v>
      </c>
      <c r="AG257" s="105">
        <f t="shared" si="69"/>
        <v>28.6</v>
      </c>
      <c r="AI257" s="21" t="s">
        <v>17786</v>
      </c>
      <c r="AJ257" s="21" t="s">
        <v>530</v>
      </c>
      <c r="AK257" s="21"/>
      <c r="AL257" s="111"/>
    </row>
    <row r="258" spans="1:38" s="88" customFormat="1" x14ac:dyDescent="0.35">
      <c r="A258" s="21">
        <v>10141103</v>
      </c>
      <c r="B258" s="115" t="s">
        <v>19112</v>
      </c>
      <c r="C258" s="259" t="s">
        <v>710</v>
      </c>
      <c r="D258" s="22" t="s">
        <v>17869</v>
      </c>
      <c r="E258" s="114" t="str">
        <f t="shared" si="57"/>
        <v>TRANSFORMADOR MARCA:EFACEC PT30 PT30</v>
      </c>
      <c r="F258" s="21" t="s">
        <v>17869</v>
      </c>
      <c r="G258" s="124">
        <v>694619.8</v>
      </c>
      <c r="H258" s="124">
        <v>7804330.9000000004</v>
      </c>
      <c r="I258" s="21" t="s">
        <v>3104</v>
      </c>
      <c r="J258" s="61">
        <v>315</v>
      </c>
      <c r="K258" s="21">
        <v>6.6</v>
      </c>
      <c r="L258" s="21">
        <v>0.4</v>
      </c>
      <c r="M258" s="21">
        <v>3</v>
      </c>
      <c r="N258" s="124">
        <v>1973</v>
      </c>
      <c r="O258" s="116">
        <v>840</v>
      </c>
      <c r="P258" s="23">
        <f t="shared" si="58"/>
        <v>840000</v>
      </c>
      <c r="Q258" s="322" t="s">
        <v>27</v>
      </c>
      <c r="R258" s="124">
        <v>5766</v>
      </c>
      <c r="U258" s="111">
        <v>45</v>
      </c>
      <c r="V258" s="113">
        <f t="shared" si="59"/>
        <v>59.733333333333334</v>
      </c>
      <c r="W258" s="113">
        <f t="shared" si="60"/>
        <v>780.26666666666665</v>
      </c>
      <c r="X258" s="112">
        <f t="shared" si="61"/>
        <v>780266.66666666663</v>
      </c>
      <c r="Y258" s="110">
        <f t="shared" si="70"/>
        <v>1</v>
      </c>
      <c r="Z258" s="109">
        <f t="shared" si="62"/>
        <v>42</v>
      </c>
      <c r="AA258" s="109">
        <f t="shared" si="63"/>
        <v>42000</v>
      </c>
      <c r="AB258" s="10">
        <f t="shared" si="64"/>
        <v>59733.333333333372</v>
      </c>
      <c r="AC258" s="108">
        <f t="shared" si="65"/>
        <v>798</v>
      </c>
      <c r="AD258" s="107">
        <f t="shared" si="66"/>
        <v>2.2222222222222223E-2</v>
      </c>
      <c r="AE258" s="106">
        <f t="shared" si="67"/>
        <v>17.733333333333334</v>
      </c>
      <c r="AF258" s="105">
        <f t="shared" si="68"/>
        <v>798</v>
      </c>
      <c r="AG258" s="105">
        <f t="shared" si="69"/>
        <v>42</v>
      </c>
      <c r="AI258" s="21" t="s">
        <v>17870</v>
      </c>
      <c r="AJ258" s="21" t="s">
        <v>530</v>
      </c>
      <c r="AK258" s="21"/>
      <c r="AL258" s="111"/>
    </row>
    <row r="259" spans="1:38" s="88" customFormat="1" x14ac:dyDescent="0.35">
      <c r="A259" s="21">
        <v>10141103</v>
      </c>
      <c r="B259" s="115" t="s">
        <v>19112</v>
      </c>
      <c r="C259" s="259" t="s">
        <v>710</v>
      </c>
      <c r="D259" s="22" t="s">
        <v>17867</v>
      </c>
      <c r="E259" s="114" t="str">
        <f t="shared" si="57"/>
        <v>TRANSFORMADOR MARCA:Lepper PT34 PT34</v>
      </c>
      <c r="F259" s="21" t="s">
        <v>17867</v>
      </c>
      <c r="G259" s="124" t="s">
        <v>17866</v>
      </c>
      <c r="H259" s="124" t="s">
        <v>17865</v>
      </c>
      <c r="I259" s="21" t="s">
        <v>3104</v>
      </c>
      <c r="J259" s="21">
        <v>160</v>
      </c>
      <c r="K259" s="21">
        <v>6.6</v>
      </c>
      <c r="L259" s="21">
        <v>0.4</v>
      </c>
      <c r="M259" s="21">
        <v>3</v>
      </c>
      <c r="N259" s="21">
        <v>1973</v>
      </c>
      <c r="O259" s="116">
        <v>572</v>
      </c>
      <c r="P259" s="23">
        <f t="shared" si="58"/>
        <v>572000</v>
      </c>
      <c r="Q259" s="323" t="s">
        <v>17864</v>
      </c>
      <c r="R259" s="124" t="s">
        <v>17863</v>
      </c>
      <c r="U259" s="111">
        <v>45</v>
      </c>
      <c r="V259" s="113">
        <f t="shared" si="59"/>
        <v>40.675555555555555</v>
      </c>
      <c r="W259" s="113">
        <f t="shared" si="60"/>
        <v>531.32444444444445</v>
      </c>
      <c r="X259" s="112">
        <f t="shared" si="61"/>
        <v>531324.4444444445</v>
      </c>
      <c r="Y259" s="110">
        <f t="shared" si="70"/>
        <v>1</v>
      </c>
      <c r="Z259" s="109">
        <f t="shared" si="62"/>
        <v>28.6</v>
      </c>
      <c r="AA259" s="109">
        <f t="shared" si="63"/>
        <v>28600</v>
      </c>
      <c r="AB259" s="10">
        <f t="shared" si="64"/>
        <v>40675.555555555504</v>
      </c>
      <c r="AC259" s="108">
        <f t="shared" si="65"/>
        <v>543.4</v>
      </c>
      <c r="AD259" s="107">
        <f t="shared" si="66"/>
        <v>2.2222222222222223E-2</v>
      </c>
      <c r="AE259" s="106">
        <f t="shared" si="67"/>
        <v>12.075555555555555</v>
      </c>
      <c r="AF259" s="105">
        <f t="shared" si="68"/>
        <v>543.4</v>
      </c>
      <c r="AG259" s="105">
        <f t="shared" si="69"/>
        <v>28.6</v>
      </c>
      <c r="AI259" s="21" t="s">
        <v>17868</v>
      </c>
      <c r="AJ259" s="21" t="s">
        <v>530</v>
      </c>
      <c r="AK259" s="21"/>
      <c r="AL259" s="111"/>
    </row>
    <row r="260" spans="1:38" s="88" customFormat="1" x14ac:dyDescent="0.35">
      <c r="A260" s="21">
        <v>10141103</v>
      </c>
      <c r="B260" s="115" t="s">
        <v>19112</v>
      </c>
      <c r="C260" s="259" t="s">
        <v>710</v>
      </c>
      <c r="D260" s="22" t="s">
        <v>17861</v>
      </c>
      <c r="E260" s="114" t="str">
        <f t="shared" si="57"/>
        <v>TRANSFORMADOR MARCA:Efacec PT35 PT35</v>
      </c>
      <c r="F260" s="21" t="s">
        <v>17861</v>
      </c>
      <c r="G260" s="124" t="s">
        <v>17860</v>
      </c>
      <c r="H260" s="124" t="s">
        <v>17859</v>
      </c>
      <c r="I260" s="21" t="s">
        <v>3104</v>
      </c>
      <c r="J260" s="21">
        <v>500</v>
      </c>
      <c r="K260" s="21">
        <v>6.6</v>
      </c>
      <c r="L260" s="21">
        <v>0.4</v>
      </c>
      <c r="M260" s="21">
        <v>3</v>
      </c>
      <c r="N260" s="124">
        <v>1973</v>
      </c>
      <c r="O260" s="116">
        <v>1016</v>
      </c>
      <c r="P260" s="23">
        <f t="shared" si="58"/>
        <v>1016000</v>
      </c>
      <c r="Q260" s="323" t="s">
        <v>535</v>
      </c>
      <c r="R260" s="124">
        <v>5723</v>
      </c>
      <c r="U260" s="111">
        <v>45</v>
      </c>
      <c r="V260" s="113">
        <f t="shared" si="59"/>
        <v>72.248888888888899</v>
      </c>
      <c r="W260" s="113">
        <f t="shared" si="60"/>
        <v>943.75111111111107</v>
      </c>
      <c r="X260" s="112">
        <f t="shared" si="61"/>
        <v>943751.11111111112</v>
      </c>
      <c r="Y260" s="110">
        <f t="shared" si="70"/>
        <v>1</v>
      </c>
      <c r="Z260" s="109">
        <f t="shared" si="62"/>
        <v>50.800000000000004</v>
      </c>
      <c r="AA260" s="109">
        <f t="shared" si="63"/>
        <v>50800.000000000007</v>
      </c>
      <c r="AB260" s="10">
        <f t="shared" si="64"/>
        <v>72248.888888888876</v>
      </c>
      <c r="AC260" s="108">
        <f t="shared" si="65"/>
        <v>965.2</v>
      </c>
      <c r="AD260" s="107">
        <f t="shared" si="66"/>
        <v>2.2222222222222223E-2</v>
      </c>
      <c r="AE260" s="106">
        <f t="shared" si="67"/>
        <v>21.448888888888892</v>
      </c>
      <c r="AF260" s="105">
        <f t="shared" si="68"/>
        <v>965.19999999999993</v>
      </c>
      <c r="AG260" s="105">
        <f t="shared" si="69"/>
        <v>50.800000000000011</v>
      </c>
      <c r="AI260" s="21" t="s">
        <v>17862</v>
      </c>
      <c r="AJ260" s="21" t="s">
        <v>530</v>
      </c>
      <c r="AK260" s="57"/>
      <c r="AL260" s="111"/>
    </row>
    <row r="261" spans="1:38" s="88" customFormat="1" x14ac:dyDescent="0.35">
      <c r="A261" s="21">
        <v>10141103</v>
      </c>
      <c r="B261" s="115" t="s">
        <v>19112</v>
      </c>
      <c r="C261" s="259" t="s">
        <v>710</v>
      </c>
      <c r="D261" s="22" t="s">
        <v>17857</v>
      </c>
      <c r="E261" s="114" t="str">
        <f t="shared" si="57"/>
        <v>TRANSFORMADOR MARCA:Efacec PT39 PT39</v>
      </c>
      <c r="F261" s="21" t="s">
        <v>17857</v>
      </c>
      <c r="G261" s="124">
        <v>692110.9</v>
      </c>
      <c r="H261" s="124">
        <v>7806105.7000000002</v>
      </c>
      <c r="I261" s="21" t="s">
        <v>3104</v>
      </c>
      <c r="J261" s="21">
        <v>300</v>
      </c>
      <c r="K261" s="21">
        <v>6.6</v>
      </c>
      <c r="L261" s="21">
        <v>0.4</v>
      </c>
      <c r="M261" s="21">
        <v>3</v>
      </c>
      <c r="N261" s="124">
        <v>1973</v>
      </c>
      <c r="O261" s="116">
        <v>840</v>
      </c>
      <c r="P261" s="23">
        <f t="shared" si="58"/>
        <v>840000</v>
      </c>
      <c r="Q261" s="323" t="s">
        <v>535</v>
      </c>
      <c r="R261" s="124">
        <v>3952</v>
      </c>
      <c r="U261" s="111">
        <v>45</v>
      </c>
      <c r="V261" s="113">
        <f t="shared" si="59"/>
        <v>59.733333333333334</v>
      </c>
      <c r="W261" s="113">
        <f t="shared" si="60"/>
        <v>780.26666666666665</v>
      </c>
      <c r="X261" s="112">
        <f t="shared" si="61"/>
        <v>780266.66666666663</v>
      </c>
      <c r="Y261" s="110">
        <f t="shared" si="70"/>
        <v>1</v>
      </c>
      <c r="Z261" s="109">
        <f t="shared" si="62"/>
        <v>42</v>
      </c>
      <c r="AA261" s="109">
        <f t="shared" si="63"/>
        <v>42000</v>
      </c>
      <c r="AB261" s="10">
        <f t="shared" si="64"/>
        <v>59733.333333333372</v>
      </c>
      <c r="AC261" s="108">
        <f t="shared" si="65"/>
        <v>798</v>
      </c>
      <c r="AD261" s="107">
        <f t="shared" si="66"/>
        <v>2.2222222222222223E-2</v>
      </c>
      <c r="AE261" s="106">
        <f t="shared" si="67"/>
        <v>17.733333333333334</v>
      </c>
      <c r="AF261" s="105">
        <f t="shared" si="68"/>
        <v>798</v>
      </c>
      <c r="AG261" s="105">
        <f t="shared" si="69"/>
        <v>42</v>
      </c>
      <c r="AI261" s="21" t="s">
        <v>17858</v>
      </c>
      <c r="AJ261" s="21" t="s">
        <v>530</v>
      </c>
      <c r="AK261" s="57"/>
      <c r="AL261" s="111"/>
    </row>
    <row r="262" spans="1:38" s="88" customFormat="1" x14ac:dyDescent="0.35">
      <c r="A262" s="21">
        <v>10141103</v>
      </c>
      <c r="B262" s="115" t="s">
        <v>19112</v>
      </c>
      <c r="C262" s="259" t="s">
        <v>710</v>
      </c>
      <c r="D262" s="22" t="s">
        <v>17855</v>
      </c>
      <c r="E262" s="114" t="str">
        <f t="shared" si="57"/>
        <v>TRANSFORMADOR MARCA:Efacec PT42 PT42</v>
      </c>
      <c r="F262" s="21" t="s">
        <v>17855</v>
      </c>
      <c r="G262" s="124">
        <v>692144.9</v>
      </c>
      <c r="H262" s="124">
        <v>7806322.0999999996</v>
      </c>
      <c r="I262" s="21" t="s">
        <v>3104</v>
      </c>
      <c r="J262" s="21">
        <v>500</v>
      </c>
      <c r="K262" s="21">
        <v>6.6</v>
      </c>
      <c r="L262" s="21">
        <v>0.4</v>
      </c>
      <c r="M262" s="21">
        <v>3</v>
      </c>
      <c r="N262" s="124">
        <v>1973</v>
      </c>
      <c r="O262" s="116">
        <v>1016</v>
      </c>
      <c r="P262" s="23">
        <f t="shared" si="58"/>
        <v>1016000</v>
      </c>
      <c r="Q262" s="323" t="s">
        <v>535</v>
      </c>
      <c r="R262" s="124">
        <v>5724</v>
      </c>
      <c r="U262" s="111">
        <v>45</v>
      </c>
      <c r="V262" s="113">
        <f t="shared" si="59"/>
        <v>72.248888888888899</v>
      </c>
      <c r="W262" s="113">
        <f t="shared" si="60"/>
        <v>943.75111111111107</v>
      </c>
      <c r="X262" s="112">
        <f t="shared" si="61"/>
        <v>943751.11111111112</v>
      </c>
      <c r="Y262" s="110">
        <f t="shared" si="70"/>
        <v>1</v>
      </c>
      <c r="Z262" s="109">
        <f t="shared" si="62"/>
        <v>50.800000000000004</v>
      </c>
      <c r="AA262" s="109">
        <f t="shared" si="63"/>
        <v>50800.000000000007</v>
      </c>
      <c r="AB262" s="10">
        <f t="shared" si="64"/>
        <v>72248.888888888876</v>
      </c>
      <c r="AC262" s="108">
        <f t="shared" si="65"/>
        <v>965.2</v>
      </c>
      <c r="AD262" s="107">
        <f t="shared" si="66"/>
        <v>2.2222222222222223E-2</v>
      </c>
      <c r="AE262" s="106">
        <f t="shared" si="67"/>
        <v>21.448888888888892</v>
      </c>
      <c r="AF262" s="105">
        <f t="shared" si="68"/>
        <v>965.19999999999993</v>
      </c>
      <c r="AG262" s="105">
        <f t="shared" si="69"/>
        <v>50.800000000000011</v>
      </c>
      <c r="AI262" s="21" t="s">
        <v>17856</v>
      </c>
      <c r="AJ262" s="21" t="s">
        <v>530</v>
      </c>
      <c r="AK262" s="57"/>
      <c r="AL262" s="111"/>
    </row>
    <row r="263" spans="1:38" s="88" customFormat="1" x14ac:dyDescent="0.35">
      <c r="A263" s="21">
        <v>10141103</v>
      </c>
      <c r="B263" s="115" t="s">
        <v>19112</v>
      </c>
      <c r="C263" s="259" t="s">
        <v>710</v>
      </c>
      <c r="D263" s="22" t="s">
        <v>17853</v>
      </c>
      <c r="E263" s="114" t="str">
        <f t="shared" ref="E263:E326" si="71">+CONCATENATE(C263," ","MARCA:",Q263," ",F263," ",D263,)</f>
        <v>TRANSFORMADOR MARCA:EFACEC PT48 PT48</v>
      </c>
      <c r="F263" s="21" t="s">
        <v>17853</v>
      </c>
      <c r="G263" s="124">
        <v>692100.5</v>
      </c>
      <c r="H263" s="124">
        <v>7806148.2999999998</v>
      </c>
      <c r="I263" s="21" t="s">
        <v>3104</v>
      </c>
      <c r="J263" s="21">
        <v>500</v>
      </c>
      <c r="K263" s="21">
        <v>6.6</v>
      </c>
      <c r="L263" s="21">
        <v>0.4</v>
      </c>
      <c r="M263" s="21">
        <v>3</v>
      </c>
      <c r="N263" s="21">
        <v>1973</v>
      </c>
      <c r="O263" s="116">
        <v>1016</v>
      </c>
      <c r="P263" s="23">
        <f t="shared" ref="P263:P326" si="72">O263*1000</f>
        <v>1016000</v>
      </c>
      <c r="Q263" s="322" t="s">
        <v>27</v>
      </c>
      <c r="R263" s="21">
        <v>12051</v>
      </c>
      <c r="U263" s="111">
        <v>45</v>
      </c>
      <c r="V263" s="113">
        <f t="shared" ref="V263:V326" si="73">((Y263/U263)*(O263-Z263))+Z263</f>
        <v>72.248888888888899</v>
      </c>
      <c r="W263" s="113">
        <f t="shared" ref="W263:W326" si="74">+O263-V263</f>
        <v>943.75111111111107</v>
      </c>
      <c r="X263" s="112">
        <f t="shared" ref="X263:X326" si="75">+W263*1000</f>
        <v>943751.11111111112</v>
      </c>
      <c r="Y263" s="110">
        <f t="shared" si="70"/>
        <v>1</v>
      </c>
      <c r="Z263" s="109">
        <f t="shared" ref="Z263:Z326" si="76">(5/100*O263)</f>
        <v>50.800000000000004</v>
      </c>
      <c r="AA263" s="109">
        <f t="shared" ref="AA263:AA326" si="77">+Z263*1000</f>
        <v>50800.000000000007</v>
      </c>
      <c r="AB263" s="10">
        <f t="shared" ref="AB263:AB326" si="78">+P263-X263</f>
        <v>72248.888888888876</v>
      </c>
      <c r="AC263" s="108">
        <f t="shared" ref="AC263:AC326" si="79">+O263-Z263</f>
        <v>965.2</v>
      </c>
      <c r="AD263" s="107">
        <f t="shared" ref="AD263:AD326" si="80">1/U263</f>
        <v>2.2222222222222223E-2</v>
      </c>
      <c r="AE263" s="106">
        <f t="shared" ref="AE263:AE326" si="81">+AC263*AD263</f>
        <v>21.448888888888892</v>
      </c>
      <c r="AF263" s="105">
        <f t="shared" ref="AF263:AF326" si="82">+O263-V263+AE263</f>
        <v>965.19999999999993</v>
      </c>
      <c r="AG263" s="105">
        <f t="shared" ref="AG263:AG326" si="83">+V263-AE263</f>
        <v>50.800000000000011</v>
      </c>
      <c r="AI263" s="21" t="s">
        <v>17854</v>
      </c>
      <c r="AJ263" s="21" t="s">
        <v>530</v>
      </c>
      <c r="AK263" s="57"/>
      <c r="AL263" s="111"/>
    </row>
    <row r="264" spans="1:38" s="88" customFormat="1" x14ac:dyDescent="0.35">
      <c r="A264" s="21">
        <v>10141103</v>
      </c>
      <c r="B264" s="115" t="s">
        <v>19112</v>
      </c>
      <c r="C264" s="259" t="s">
        <v>710</v>
      </c>
      <c r="D264" s="22" t="s">
        <v>17851</v>
      </c>
      <c r="E264" s="114" t="str">
        <f t="shared" si="71"/>
        <v>TRANSFORMADOR MARCA:EFACEC PT49 PT49</v>
      </c>
      <c r="F264" s="21" t="s">
        <v>17851</v>
      </c>
      <c r="G264" s="124" t="s">
        <v>17850</v>
      </c>
      <c r="H264" s="124" t="s">
        <v>17849</v>
      </c>
      <c r="I264" s="21" t="s">
        <v>3104</v>
      </c>
      <c r="J264" s="21">
        <v>200</v>
      </c>
      <c r="K264" s="21">
        <v>6.6</v>
      </c>
      <c r="L264" s="21">
        <v>0.4</v>
      </c>
      <c r="M264" s="21">
        <v>3</v>
      </c>
      <c r="N264" s="21">
        <v>1973</v>
      </c>
      <c r="O264" s="116">
        <v>572</v>
      </c>
      <c r="P264" s="23">
        <f t="shared" si="72"/>
        <v>572000</v>
      </c>
      <c r="Q264" s="322" t="s">
        <v>27</v>
      </c>
      <c r="R264" s="21">
        <v>9141</v>
      </c>
      <c r="U264" s="111">
        <v>45</v>
      </c>
      <c r="V264" s="113">
        <f t="shared" si="73"/>
        <v>40.675555555555555</v>
      </c>
      <c r="W264" s="113">
        <f t="shared" si="74"/>
        <v>531.32444444444445</v>
      </c>
      <c r="X264" s="112">
        <f t="shared" si="75"/>
        <v>531324.4444444445</v>
      </c>
      <c r="Y264" s="110">
        <f t="shared" si="70"/>
        <v>1</v>
      </c>
      <c r="Z264" s="109">
        <f t="shared" si="76"/>
        <v>28.6</v>
      </c>
      <c r="AA264" s="109">
        <f t="shared" si="77"/>
        <v>28600</v>
      </c>
      <c r="AB264" s="10">
        <f t="shared" si="78"/>
        <v>40675.555555555504</v>
      </c>
      <c r="AC264" s="108">
        <f t="shared" si="79"/>
        <v>543.4</v>
      </c>
      <c r="AD264" s="107">
        <f t="shared" si="80"/>
        <v>2.2222222222222223E-2</v>
      </c>
      <c r="AE264" s="106">
        <f t="shared" si="81"/>
        <v>12.075555555555555</v>
      </c>
      <c r="AF264" s="105">
        <f t="shared" si="82"/>
        <v>543.4</v>
      </c>
      <c r="AG264" s="105">
        <f t="shared" si="83"/>
        <v>28.6</v>
      </c>
      <c r="AI264" s="21" t="s">
        <v>17852</v>
      </c>
      <c r="AJ264" s="21" t="s">
        <v>530</v>
      </c>
      <c r="AK264" s="21"/>
      <c r="AL264" s="111"/>
    </row>
    <row r="265" spans="1:38" s="88" customFormat="1" x14ac:dyDescent="0.35">
      <c r="A265" s="21">
        <v>10141103</v>
      </c>
      <c r="B265" s="115" t="s">
        <v>19112</v>
      </c>
      <c r="C265" s="259" t="s">
        <v>710</v>
      </c>
      <c r="D265" s="22" t="s">
        <v>17847</v>
      </c>
      <c r="E265" s="114" t="str">
        <f t="shared" si="71"/>
        <v>TRANSFORMADOR MARCA:EFACEC PT54 PT54</v>
      </c>
      <c r="F265" s="21" t="s">
        <v>17847</v>
      </c>
      <c r="G265" s="142" t="s">
        <v>17846</v>
      </c>
      <c r="H265" s="142" t="s">
        <v>17845</v>
      </c>
      <c r="I265" s="21" t="s">
        <v>3104</v>
      </c>
      <c r="J265" s="21">
        <v>630</v>
      </c>
      <c r="K265" s="21">
        <v>22</v>
      </c>
      <c r="L265" s="21">
        <v>0.4</v>
      </c>
      <c r="M265" s="21">
        <v>3</v>
      </c>
      <c r="N265" s="21">
        <v>1973</v>
      </c>
      <c r="O265" s="116">
        <v>1016</v>
      </c>
      <c r="P265" s="23">
        <f t="shared" si="72"/>
        <v>1016000</v>
      </c>
      <c r="Q265" s="322" t="s">
        <v>27</v>
      </c>
      <c r="R265" s="21" t="s">
        <v>17844</v>
      </c>
      <c r="U265" s="111">
        <v>45</v>
      </c>
      <c r="V265" s="113">
        <f t="shared" si="73"/>
        <v>72.248888888888899</v>
      </c>
      <c r="W265" s="113">
        <f t="shared" si="74"/>
        <v>943.75111111111107</v>
      </c>
      <c r="X265" s="112">
        <f t="shared" si="75"/>
        <v>943751.11111111112</v>
      </c>
      <c r="Y265" s="110">
        <f t="shared" si="70"/>
        <v>1</v>
      </c>
      <c r="Z265" s="109">
        <f t="shared" si="76"/>
        <v>50.800000000000004</v>
      </c>
      <c r="AA265" s="109">
        <f t="shared" si="77"/>
        <v>50800.000000000007</v>
      </c>
      <c r="AB265" s="10">
        <f t="shared" si="78"/>
        <v>72248.888888888876</v>
      </c>
      <c r="AC265" s="108">
        <f t="shared" si="79"/>
        <v>965.2</v>
      </c>
      <c r="AD265" s="107">
        <f t="shared" si="80"/>
        <v>2.2222222222222223E-2</v>
      </c>
      <c r="AE265" s="106">
        <f t="shared" si="81"/>
        <v>21.448888888888892</v>
      </c>
      <c r="AF265" s="105">
        <f t="shared" si="82"/>
        <v>965.19999999999993</v>
      </c>
      <c r="AG265" s="105">
        <f t="shared" si="83"/>
        <v>50.800000000000011</v>
      </c>
      <c r="AI265" s="21" t="s">
        <v>17848</v>
      </c>
      <c r="AJ265" s="21" t="s">
        <v>530</v>
      </c>
      <c r="AK265" s="57"/>
      <c r="AL265" s="111"/>
    </row>
    <row r="266" spans="1:38" s="88" customFormat="1" x14ac:dyDescent="0.35">
      <c r="A266" s="21">
        <v>10141103</v>
      </c>
      <c r="B266" s="115" t="s">
        <v>19112</v>
      </c>
      <c r="C266" s="259" t="s">
        <v>710</v>
      </c>
      <c r="D266" s="22" t="s">
        <v>17842</v>
      </c>
      <c r="E266" s="114" t="str">
        <f t="shared" si="71"/>
        <v>TRANSFORMADOR MARCA:EFACEC PT68 PT68</v>
      </c>
      <c r="F266" s="21" t="s">
        <v>17842</v>
      </c>
      <c r="G266" s="142" t="s">
        <v>17841</v>
      </c>
      <c r="H266" s="142" t="s">
        <v>17840</v>
      </c>
      <c r="I266" s="21" t="s">
        <v>3104</v>
      </c>
      <c r="J266" s="21">
        <v>200</v>
      </c>
      <c r="K266" s="21">
        <v>22</v>
      </c>
      <c r="L266" s="21">
        <v>0.4</v>
      </c>
      <c r="M266" s="21">
        <v>3</v>
      </c>
      <c r="N266" s="21">
        <v>1973</v>
      </c>
      <c r="O266" s="116">
        <v>572</v>
      </c>
      <c r="P266" s="23">
        <f t="shared" si="72"/>
        <v>572000</v>
      </c>
      <c r="Q266" s="322" t="s">
        <v>27</v>
      </c>
      <c r="R266" s="21">
        <v>6923</v>
      </c>
      <c r="U266" s="111">
        <v>45</v>
      </c>
      <c r="V266" s="113">
        <f t="shared" si="73"/>
        <v>40.675555555555555</v>
      </c>
      <c r="W266" s="113">
        <f t="shared" si="74"/>
        <v>531.32444444444445</v>
      </c>
      <c r="X266" s="112">
        <f t="shared" si="75"/>
        <v>531324.4444444445</v>
      </c>
      <c r="Y266" s="110">
        <f t="shared" si="70"/>
        <v>1</v>
      </c>
      <c r="Z266" s="109">
        <f t="shared" si="76"/>
        <v>28.6</v>
      </c>
      <c r="AA266" s="109">
        <f t="shared" si="77"/>
        <v>28600</v>
      </c>
      <c r="AB266" s="10">
        <f t="shared" si="78"/>
        <v>40675.555555555504</v>
      </c>
      <c r="AC266" s="108">
        <f t="shared" si="79"/>
        <v>543.4</v>
      </c>
      <c r="AD266" s="107">
        <f t="shared" si="80"/>
        <v>2.2222222222222223E-2</v>
      </c>
      <c r="AE266" s="106">
        <f t="shared" si="81"/>
        <v>12.075555555555555</v>
      </c>
      <c r="AF266" s="105">
        <f t="shared" si="82"/>
        <v>543.4</v>
      </c>
      <c r="AG266" s="105">
        <f t="shared" si="83"/>
        <v>28.6</v>
      </c>
      <c r="AI266" s="21" t="s">
        <v>17843</v>
      </c>
      <c r="AJ266" s="21" t="s">
        <v>530</v>
      </c>
      <c r="AK266" s="57"/>
      <c r="AL266" s="111"/>
    </row>
    <row r="267" spans="1:38" s="88" customFormat="1" x14ac:dyDescent="0.35">
      <c r="A267" s="21">
        <v>10141103</v>
      </c>
      <c r="B267" s="115" t="s">
        <v>19112</v>
      </c>
      <c r="C267" s="259" t="s">
        <v>710</v>
      </c>
      <c r="D267" s="22" t="s">
        <v>17838</v>
      </c>
      <c r="E267" s="114" t="str">
        <f t="shared" si="71"/>
        <v>TRANSFORMADOR MARCA:EFACEC PT70 PT70</v>
      </c>
      <c r="F267" s="21" t="s">
        <v>17838</v>
      </c>
      <c r="G267" s="124">
        <v>692913.5</v>
      </c>
      <c r="H267" s="124">
        <v>7804474.7999999998</v>
      </c>
      <c r="I267" s="21" t="s">
        <v>3104</v>
      </c>
      <c r="J267" s="21">
        <v>315</v>
      </c>
      <c r="K267" s="21">
        <v>6.6</v>
      </c>
      <c r="L267" s="21">
        <v>0.4</v>
      </c>
      <c r="M267" s="21">
        <v>3</v>
      </c>
      <c r="N267" s="21">
        <v>1973</v>
      </c>
      <c r="O267" s="116">
        <v>840</v>
      </c>
      <c r="P267" s="23">
        <f t="shared" si="72"/>
        <v>840000</v>
      </c>
      <c r="Q267" s="322" t="s">
        <v>27</v>
      </c>
      <c r="R267" s="21">
        <v>8435</v>
      </c>
      <c r="U267" s="111">
        <v>45</v>
      </c>
      <c r="V267" s="113">
        <f t="shared" si="73"/>
        <v>59.733333333333334</v>
      </c>
      <c r="W267" s="113">
        <f t="shared" si="74"/>
        <v>780.26666666666665</v>
      </c>
      <c r="X267" s="112">
        <f t="shared" si="75"/>
        <v>780266.66666666663</v>
      </c>
      <c r="Y267" s="110">
        <f t="shared" si="70"/>
        <v>1</v>
      </c>
      <c r="Z267" s="109">
        <f t="shared" si="76"/>
        <v>42</v>
      </c>
      <c r="AA267" s="109">
        <f t="shared" si="77"/>
        <v>42000</v>
      </c>
      <c r="AB267" s="10">
        <f t="shared" si="78"/>
        <v>59733.333333333372</v>
      </c>
      <c r="AC267" s="108">
        <f t="shared" si="79"/>
        <v>798</v>
      </c>
      <c r="AD267" s="107">
        <f t="shared" si="80"/>
        <v>2.2222222222222223E-2</v>
      </c>
      <c r="AE267" s="106">
        <f t="shared" si="81"/>
        <v>17.733333333333334</v>
      </c>
      <c r="AF267" s="105">
        <f t="shared" si="82"/>
        <v>798</v>
      </c>
      <c r="AG267" s="105">
        <f t="shared" si="83"/>
        <v>42</v>
      </c>
      <c r="AI267" s="21" t="s">
        <v>17839</v>
      </c>
      <c r="AJ267" s="21" t="s">
        <v>530</v>
      </c>
      <c r="AK267" s="57"/>
      <c r="AL267" s="111"/>
    </row>
    <row r="268" spans="1:38" s="88" customFormat="1" x14ac:dyDescent="0.35">
      <c r="A268" s="21">
        <v>10141103</v>
      </c>
      <c r="B268" s="115" t="s">
        <v>19112</v>
      </c>
      <c r="C268" s="259" t="s">
        <v>710</v>
      </c>
      <c r="D268" s="22" t="s">
        <v>17836</v>
      </c>
      <c r="E268" s="114" t="str">
        <f t="shared" si="71"/>
        <v>TRANSFORMADOR MARCA:Efacec PT72 PT72</v>
      </c>
      <c r="F268" s="21" t="s">
        <v>17836</v>
      </c>
      <c r="G268" s="124" t="s">
        <v>17835</v>
      </c>
      <c r="H268" s="124" t="s">
        <v>17834</v>
      </c>
      <c r="I268" s="21" t="s">
        <v>3104</v>
      </c>
      <c r="J268" s="21">
        <v>200</v>
      </c>
      <c r="K268" s="21">
        <v>6.6</v>
      </c>
      <c r="L268" s="21">
        <v>0.4</v>
      </c>
      <c r="M268" s="21">
        <v>3</v>
      </c>
      <c r="N268" s="21">
        <v>1973</v>
      </c>
      <c r="O268" s="116">
        <v>572</v>
      </c>
      <c r="P268" s="23">
        <f t="shared" si="72"/>
        <v>572000</v>
      </c>
      <c r="Q268" s="323" t="s">
        <v>535</v>
      </c>
      <c r="R268" s="124">
        <v>8523</v>
      </c>
      <c r="U268" s="111">
        <v>45</v>
      </c>
      <c r="V268" s="113">
        <f t="shared" si="73"/>
        <v>40.675555555555555</v>
      </c>
      <c r="W268" s="113">
        <f t="shared" si="74"/>
        <v>531.32444444444445</v>
      </c>
      <c r="X268" s="112">
        <f t="shared" si="75"/>
        <v>531324.4444444445</v>
      </c>
      <c r="Y268" s="110">
        <f t="shared" si="70"/>
        <v>1</v>
      </c>
      <c r="Z268" s="109">
        <f t="shared" si="76"/>
        <v>28.6</v>
      </c>
      <c r="AA268" s="109">
        <f t="shared" si="77"/>
        <v>28600</v>
      </c>
      <c r="AB268" s="10">
        <f t="shared" si="78"/>
        <v>40675.555555555504</v>
      </c>
      <c r="AC268" s="108">
        <f t="shared" si="79"/>
        <v>543.4</v>
      </c>
      <c r="AD268" s="107">
        <f t="shared" si="80"/>
        <v>2.2222222222222223E-2</v>
      </c>
      <c r="AE268" s="106">
        <f t="shared" si="81"/>
        <v>12.075555555555555</v>
      </c>
      <c r="AF268" s="105">
        <f t="shared" si="82"/>
        <v>543.4</v>
      </c>
      <c r="AG268" s="105">
        <f t="shared" si="83"/>
        <v>28.6</v>
      </c>
      <c r="AI268" s="21" t="s">
        <v>17837</v>
      </c>
      <c r="AJ268" s="21" t="s">
        <v>530</v>
      </c>
      <c r="AK268" s="57"/>
      <c r="AL268" s="111"/>
    </row>
    <row r="269" spans="1:38" s="88" customFormat="1" x14ac:dyDescent="0.35">
      <c r="A269" s="21">
        <v>10141103</v>
      </c>
      <c r="B269" s="115" t="s">
        <v>19112</v>
      </c>
      <c r="C269" s="259" t="s">
        <v>710</v>
      </c>
      <c r="D269" s="22" t="s">
        <v>17832</v>
      </c>
      <c r="E269" s="114" t="str">
        <f t="shared" si="71"/>
        <v>TRANSFORMADOR MARCA:EFACEC PT73 PT73</v>
      </c>
      <c r="F269" s="21" t="s">
        <v>17832</v>
      </c>
      <c r="G269" s="124">
        <v>692344.7</v>
      </c>
      <c r="H269" s="124">
        <v>7805928.5999999996</v>
      </c>
      <c r="I269" s="21" t="s">
        <v>3104</v>
      </c>
      <c r="J269" s="21">
        <v>500</v>
      </c>
      <c r="K269" s="21">
        <v>6.6</v>
      </c>
      <c r="L269" s="21">
        <v>0.4</v>
      </c>
      <c r="M269" s="21">
        <v>3</v>
      </c>
      <c r="N269" s="21">
        <v>1973</v>
      </c>
      <c r="O269" s="116">
        <v>1016</v>
      </c>
      <c r="P269" s="23">
        <f t="shared" si="72"/>
        <v>1016000</v>
      </c>
      <c r="Q269" s="322" t="s">
        <v>27</v>
      </c>
      <c r="R269" s="21">
        <v>10599</v>
      </c>
      <c r="U269" s="111">
        <v>45</v>
      </c>
      <c r="V269" s="113">
        <f t="shared" si="73"/>
        <v>72.248888888888899</v>
      </c>
      <c r="W269" s="113">
        <f t="shared" si="74"/>
        <v>943.75111111111107</v>
      </c>
      <c r="X269" s="112">
        <f t="shared" si="75"/>
        <v>943751.11111111112</v>
      </c>
      <c r="Y269" s="110">
        <f t="shared" si="70"/>
        <v>1</v>
      </c>
      <c r="Z269" s="109">
        <f t="shared" si="76"/>
        <v>50.800000000000004</v>
      </c>
      <c r="AA269" s="109">
        <f t="shared" si="77"/>
        <v>50800.000000000007</v>
      </c>
      <c r="AB269" s="10">
        <f t="shared" si="78"/>
        <v>72248.888888888876</v>
      </c>
      <c r="AC269" s="108">
        <f t="shared" si="79"/>
        <v>965.2</v>
      </c>
      <c r="AD269" s="107">
        <f t="shared" si="80"/>
        <v>2.2222222222222223E-2</v>
      </c>
      <c r="AE269" s="106">
        <f t="shared" si="81"/>
        <v>21.448888888888892</v>
      </c>
      <c r="AF269" s="105">
        <f t="shared" si="82"/>
        <v>965.19999999999993</v>
      </c>
      <c r="AG269" s="105">
        <f t="shared" si="83"/>
        <v>50.800000000000011</v>
      </c>
      <c r="AI269" s="21" t="s">
        <v>17833</v>
      </c>
      <c r="AJ269" s="21" t="s">
        <v>530</v>
      </c>
      <c r="AK269" s="57"/>
      <c r="AL269" s="111"/>
    </row>
    <row r="270" spans="1:38" s="88" customFormat="1" x14ac:dyDescent="0.35">
      <c r="A270" s="21">
        <v>10141103</v>
      </c>
      <c r="B270" s="115" t="s">
        <v>19112</v>
      </c>
      <c r="C270" s="259" t="s">
        <v>710</v>
      </c>
      <c r="D270" s="22" t="s">
        <v>17830</v>
      </c>
      <c r="E270" s="114" t="str">
        <f t="shared" si="71"/>
        <v>TRANSFORMADOR MARCA:Efacec PT77 PT77</v>
      </c>
      <c r="F270" s="21" t="s">
        <v>17830</v>
      </c>
      <c r="G270" s="124" t="s">
        <v>17829</v>
      </c>
      <c r="H270" s="124" t="s">
        <v>17828</v>
      </c>
      <c r="I270" s="21" t="s">
        <v>3104</v>
      </c>
      <c r="J270" s="21">
        <v>315</v>
      </c>
      <c r="K270" s="21">
        <v>6.6</v>
      </c>
      <c r="L270" s="21">
        <v>0.4</v>
      </c>
      <c r="M270" s="21">
        <v>3</v>
      </c>
      <c r="N270" s="124">
        <v>1973</v>
      </c>
      <c r="O270" s="116">
        <v>840</v>
      </c>
      <c r="P270" s="23">
        <f t="shared" si="72"/>
        <v>840000</v>
      </c>
      <c r="Q270" s="323" t="s">
        <v>535</v>
      </c>
      <c r="R270" s="124">
        <v>9661</v>
      </c>
      <c r="U270" s="111">
        <v>45</v>
      </c>
      <c r="V270" s="113">
        <f t="shared" si="73"/>
        <v>59.733333333333334</v>
      </c>
      <c r="W270" s="113">
        <f t="shared" si="74"/>
        <v>780.26666666666665</v>
      </c>
      <c r="X270" s="112">
        <f t="shared" si="75"/>
        <v>780266.66666666663</v>
      </c>
      <c r="Y270" s="110">
        <f t="shared" si="70"/>
        <v>1</v>
      </c>
      <c r="Z270" s="109">
        <f t="shared" si="76"/>
        <v>42</v>
      </c>
      <c r="AA270" s="109">
        <f t="shared" si="77"/>
        <v>42000</v>
      </c>
      <c r="AB270" s="10">
        <f t="shared" si="78"/>
        <v>59733.333333333372</v>
      </c>
      <c r="AC270" s="108">
        <f t="shared" si="79"/>
        <v>798</v>
      </c>
      <c r="AD270" s="107">
        <f t="shared" si="80"/>
        <v>2.2222222222222223E-2</v>
      </c>
      <c r="AE270" s="106">
        <f t="shared" si="81"/>
        <v>17.733333333333334</v>
      </c>
      <c r="AF270" s="105">
        <f t="shared" si="82"/>
        <v>798</v>
      </c>
      <c r="AG270" s="105">
        <f t="shared" si="83"/>
        <v>42</v>
      </c>
      <c r="AI270" s="21" t="s">
        <v>17831</v>
      </c>
      <c r="AJ270" s="21" t="s">
        <v>530</v>
      </c>
      <c r="AK270" s="57"/>
      <c r="AL270" s="111"/>
    </row>
    <row r="271" spans="1:38" s="88" customFormat="1" x14ac:dyDescent="0.35">
      <c r="A271" s="21">
        <v>10141103</v>
      </c>
      <c r="B271" s="115" t="s">
        <v>19112</v>
      </c>
      <c r="C271" s="259" t="s">
        <v>710</v>
      </c>
      <c r="D271" s="22" t="s">
        <v>17826</v>
      </c>
      <c r="E271" s="114" t="str">
        <f t="shared" si="71"/>
        <v>TRANSFORMADOR MARCA:Efacec PT78 PT78</v>
      </c>
      <c r="F271" s="21" t="s">
        <v>17826</v>
      </c>
      <c r="G271" s="124">
        <v>692876.7</v>
      </c>
      <c r="H271" s="124">
        <v>7805410</v>
      </c>
      <c r="I271" s="21" t="s">
        <v>3104</v>
      </c>
      <c r="J271" s="21">
        <v>315</v>
      </c>
      <c r="K271" s="21">
        <v>6.6</v>
      </c>
      <c r="L271" s="21">
        <v>0.4</v>
      </c>
      <c r="M271" s="21">
        <v>3</v>
      </c>
      <c r="N271" s="124">
        <v>1973</v>
      </c>
      <c r="O271" s="116">
        <v>840</v>
      </c>
      <c r="P271" s="23">
        <f t="shared" si="72"/>
        <v>840000</v>
      </c>
      <c r="Q271" s="323" t="s">
        <v>535</v>
      </c>
      <c r="R271" s="124">
        <v>5764</v>
      </c>
      <c r="U271" s="111">
        <v>45</v>
      </c>
      <c r="V271" s="113">
        <f t="shared" si="73"/>
        <v>59.733333333333334</v>
      </c>
      <c r="W271" s="113">
        <f t="shared" si="74"/>
        <v>780.26666666666665</v>
      </c>
      <c r="X271" s="112">
        <f t="shared" si="75"/>
        <v>780266.66666666663</v>
      </c>
      <c r="Y271" s="110">
        <f t="shared" si="70"/>
        <v>1</v>
      </c>
      <c r="Z271" s="109">
        <f t="shared" si="76"/>
        <v>42</v>
      </c>
      <c r="AA271" s="109">
        <f t="shared" si="77"/>
        <v>42000</v>
      </c>
      <c r="AB271" s="10">
        <f t="shared" si="78"/>
        <v>59733.333333333372</v>
      </c>
      <c r="AC271" s="108">
        <f t="shared" si="79"/>
        <v>798</v>
      </c>
      <c r="AD271" s="107">
        <f t="shared" si="80"/>
        <v>2.2222222222222223E-2</v>
      </c>
      <c r="AE271" s="106">
        <f t="shared" si="81"/>
        <v>17.733333333333334</v>
      </c>
      <c r="AF271" s="105">
        <f t="shared" si="82"/>
        <v>798</v>
      </c>
      <c r="AG271" s="105">
        <f t="shared" si="83"/>
        <v>42</v>
      </c>
      <c r="AI271" s="21" t="s">
        <v>17827</v>
      </c>
      <c r="AJ271" s="21" t="s">
        <v>530</v>
      </c>
      <c r="AK271" s="57"/>
      <c r="AL271" s="111"/>
    </row>
    <row r="272" spans="1:38" s="88" customFormat="1" x14ac:dyDescent="0.35">
      <c r="A272" s="21">
        <v>10141103</v>
      </c>
      <c r="B272" s="115" t="s">
        <v>19112</v>
      </c>
      <c r="C272" s="259" t="s">
        <v>710</v>
      </c>
      <c r="D272" s="22" t="s">
        <v>17824</v>
      </c>
      <c r="E272" s="114" t="str">
        <f t="shared" si="71"/>
        <v>TRANSFORMADOR MARCA:Efacec PT80 PT80</v>
      </c>
      <c r="F272" s="21" t="s">
        <v>17824</v>
      </c>
      <c r="G272" s="124">
        <v>692680.2</v>
      </c>
      <c r="H272" s="124">
        <v>7804675</v>
      </c>
      <c r="I272" s="21" t="s">
        <v>3104</v>
      </c>
      <c r="J272" s="21">
        <v>315</v>
      </c>
      <c r="K272" s="21">
        <v>6.6</v>
      </c>
      <c r="L272" s="21">
        <v>0.4</v>
      </c>
      <c r="M272" s="21">
        <v>3</v>
      </c>
      <c r="N272" s="124">
        <v>1973</v>
      </c>
      <c r="O272" s="116">
        <v>840</v>
      </c>
      <c r="P272" s="23">
        <f t="shared" si="72"/>
        <v>840000</v>
      </c>
      <c r="Q272" s="323" t="s">
        <v>535</v>
      </c>
      <c r="R272" s="124">
        <v>15050</v>
      </c>
      <c r="U272" s="111">
        <v>45</v>
      </c>
      <c r="V272" s="113">
        <f t="shared" si="73"/>
        <v>59.733333333333334</v>
      </c>
      <c r="W272" s="113">
        <f t="shared" si="74"/>
        <v>780.26666666666665</v>
      </c>
      <c r="X272" s="112">
        <f t="shared" si="75"/>
        <v>780266.66666666663</v>
      </c>
      <c r="Y272" s="110">
        <f t="shared" si="70"/>
        <v>1</v>
      </c>
      <c r="Z272" s="109">
        <f t="shared" si="76"/>
        <v>42</v>
      </c>
      <c r="AA272" s="109">
        <f t="shared" si="77"/>
        <v>42000</v>
      </c>
      <c r="AB272" s="10">
        <f t="shared" si="78"/>
        <v>59733.333333333372</v>
      </c>
      <c r="AC272" s="108">
        <f t="shared" si="79"/>
        <v>798</v>
      </c>
      <c r="AD272" s="107">
        <f t="shared" si="80"/>
        <v>2.2222222222222223E-2</v>
      </c>
      <c r="AE272" s="106">
        <f t="shared" si="81"/>
        <v>17.733333333333334</v>
      </c>
      <c r="AF272" s="105">
        <f t="shared" si="82"/>
        <v>798</v>
      </c>
      <c r="AG272" s="105">
        <f t="shared" si="83"/>
        <v>42</v>
      </c>
      <c r="AI272" s="21" t="s">
        <v>17825</v>
      </c>
      <c r="AJ272" s="21" t="s">
        <v>530</v>
      </c>
      <c r="AK272" s="57"/>
      <c r="AL272" s="111"/>
    </row>
    <row r="273" spans="1:38" s="88" customFormat="1" x14ac:dyDescent="0.35">
      <c r="A273" s="21">
        <v>10141103</v>
      </c>
      <c r="B273" s="115" t="s">
        <v>19112</v>
      </c>
      <c r="C273" s="259" t="s">
        <v>710</v>
      </c>
      <c r="D273" s="22" t="s">
        <v>17822</v>
      </c>
      <c r="E273" s="114" t="str">
        <f t="shared" si="71"/>
        <v>TRANSFORMADOR MARCA:EFACEC PT87 PT87</v>
      </c>
      <c r="F273" s="21" t="s">
        <v>17822</v>
      </c>
      <c r="G273" s="124" t="s">
        <v>17821</v>
      </c>
      <c r="H273" s="124" t="s">
        <v>17820</v>
      </c>
      <c r="I273" s="21" t="s">
        <v>3104</v>
      </c>
      <c r="J273" s="21">
        <v>315</v>
      </c>
      <c r="K273" s="21">
        <v>6.6</v>
      </c>
      <c r="L273" s="21">
        <v>0.4</v>
      </c>
      <c r="M273" s="21">
        <v>3</v>
      </c>
      <c r="N273" s="21">
        <v>1973</v>
      </c>
      <c r="O273" s="116">
        <v>840</v>
      </c>
      <c r="P273" s="23">
        <f t="shared" si="72"/>
        <v>840000</v>
      </c>
      <c r="Q273" s="322" t="s">
        <v>27</v>
      </c>
      <c r="R273" s="21">
        <v>9660</v>
      </c>
      <c r="U273" s="111">
        <v>45</v>
      </c>
      <c r="V273" s="113">
        <f t="shared" si="73"/>
        <v>59.733333333333334</v>
      </c>
      <c r="W273" s="113">
        <f t="shared" si="74"/>
        <v>780.26666666666665</v>
      </c>
      <c r="X273" s="112">
        <f t="shared" si="75"/>
        <v>780266.66666666663</v>
      </c>
      <c r="Y273" s="110">
        <f t="shared" si="70"/>
        <v>1</v>
      </c>
      <c r="Z273" s="109">
        <f t="shared" si="76"/>
        <v>42</v>
      </c>
      <c r="AA273" s="109">
        <f t="shared" si="77"/>
        <v>42000</v>
      </c>
      <c r="AB273" s="10">
        <f t="shared" si="78"/>
        <v>59733.333333333372</v>
      </c>
      <c r="AC273" s="108">
        <f t="shared" si="79"/>
        <v>798</v>
      </c>
      <c r="AD273" s="107">
        <f t="shared" si="80"/>
        <v>2.2222222222222223E-2</v>
      </c>
      <c r="AE273" s="106">
        <f t="shared" si="81"/>
        <v>17.733333333333334</v>
      </c>
      <c r="AF273" s="105">
        <f t="shared" si="82"/>
        <v>798</v>
      </c>
      <c r="AG273" s="105">
        <f t="shared" si="83"/>
        <v>42</v>
      </c>
      <c r="AI273" s="21" t="s">
        <v>17823</v>
      </c>
      <c r="AJ273" s="21" t="s">
        <v>530</v>
      </c>
      <c r="AK273" s="57"/>
      <c r="AL273" s="111"/>
    </row>
    <row r="274" spans="1:38" s="88" customFormat="1" x14ac:dyDescent="0.35">
      <c r="A274" s="21">
        <v>10141103</v>
      </c>
      <c r="B274" s="115" t="s">
        <v>19112</v>
      </c>
      <c r="C274" s="259" t="s">
        <v>710</v>
      </c>
      <c r="D274" s="22" t="s">
        <v>17818</v>
      </c>
      <c r="E274" s="114" t="str">
        <f t="shared" si="71"/>
        <v>TRANSFORMADOR MARCA:Efacec PT89 PT89</v>
      </c>
      <c r="F274" s="21" t="s">
        <v>17818</v>
      </c>
      <c r="G274" s="124" t="s">
        <v>17817</v>
      </c>
      <c r="H274" s="124" t="s">
        <v>17816</v>
      </c>
      <c r="I274" s="21" t="s">
        <v>3104</v>
      </c>
      <c r="J274" s="21">
        <v>315</v>
      </c>
      <c r="K274" s="21">
        <v>6.6</v>
      </c>
      <c r="L274" s="21">
        <v>0.4</v>
      </c>
      <c r="M274" s="21">
        <v>3</v>
      </c>
      <c r="N274" s="124">
        <v>1973</v>
      </c>
      <c r="O274" s="116">
        <v>840</v>
      </c>
      <c r="P274" s="23">
        <f t="shared" si="72"/>
        <v>840000</v>
      </c>
      <c r="Q274" s="323" t="s">
        <v>535</v>
      </c>
      <c r="R274" s="124">
        <v>8434</v>
      </c>
      <c r="U274" s="111">
        <v>45</v>
      </c>
      <c r="V274" s="113">
        <f t="shared" si="73"/>
        <v>59.733333333333334</v>
      </c>
      <c r="W274" s="113">
        <f t="shared" si="74"/>
        <v>780.26666666666665</v>
      </c>
      <c r="X274" s="112">
        <f t="shared" si="75"/>
        <v>780266.66666666663</v>
      </c>
      <c r="Y274" s="110">
        <f t="shared" si="70"/>
        <v>1</v>
      </c>
      <c r="Z274" s="109">
        <f t="shared" si="76"/>
        <v>42</v>
      </c>
      <c r="AA274" s="109">
        <f t="shared" si="77"/>
        <v>42000</v>
      </c>
      <c r="AB274" s="10">
        <f t="shared" si="78"/>
        <v>59733.333333333372</v>
      </c>
      <c r="AC274" s="108">
        <f t="shared" si="79"/>
        <v>798</v>
      </c>
      <c r="AD274" s="107">
        <f t="shared" si="80"/>
        <v>2.2222222222222223E-2</v>
      </c>
      <c r="AE274" s="106">
        <f t="shared" si="81"/>
        <v>17.733333333333334</v>
      </c>
      <c r="AF274" s="105">
        <f t="shared" si="82"/>
        <v>798</v>
      </c>
      <c r="AG274" s="105">
        <f t="shared" si="83"/>
        <v>42</v>
      </c>
      <c r="AI274" s="21" t="s">
        <v>17819</v>
      </c>
      <c r="AJ274" s="21" t="s">
        <v>530</v>
      </c>
      <c r="AK274" s="57"/>
      <c r="AL274" s="111"/>
    </row>
    <row r="275" spans="1:38" s="88" customFormat="1" x14ac:dyDescent="0.35">
      <c r="A275" s="21">
        <v>10141103</v>
      </c>
      <c r="B275" s="115" t="s">
        <v>19112</v>
      </c>
      <c r="C275" s="259" t="s">
        <v>710</v>
      </c>
      <c r="D275" s="22" t="s">
        <v>17814</v>
      </c>
      <c r="E275" s="114" t="str">
        <f t="shared" si="71"/>
        <v>TRANSFORMADOR MARCA:Efacec PT91 PT91</v>
      </c>
      <c r="F275" s="21" t="s">
        <v>17814</v>
      </c>
      <c r="G275" s="124" t="s">
        <v>17813</v>
      </c>
      <c r="H275" s="124" t="s">
        <v>17812</v>
      </c>
      <c r="I275" s="21" t="s">
        <v>3104</v>
      </c>
      <c r="J275" s="21">
        <v>160</v>
      </c>
      <c r="K275" s="21">
        <v>6.6</v>
      </c>
      <c r="L275" s="21">
        <v>0.4</v>
      </c>
      <c r="M275" s="21">
        <v>3</v>
      </c>
      <c r="N275" s="124">
        <v>1973</v>
      </c>
      <c r="O275" s="116">
        <v>572</v>
      </c>
      <c r="P275" s="23">
        <f t="shared" si="72"/>
        <v>572000</v>
      </c>
      <c r="Q275" s="323" t="s">
        <v>535</v>
      </c>
      <c r="R275" s="124">
        <v>6563</v>
      </c>
      <c r="U275" s="111">
        <v>45</v>
      </c>
      <c r="V275" s="113">
        <f t="shared" si="73"/>
        <v>40.675555555555555</v>
      </c>
      <c r="W275" s="113">
        <f t="shared" si="74"/>
        <v>531.32444444444445</v>
      </c>
      <c r="X275" s="112">
        <f t="shared" si="75"/>
        <v>531324.4444444445</v>
      </c>
      <c r="Y275" s="110">
        <f t="shared" si="70"/>
        <v>1</v>
      </c>
      <c r="Z275" s="109">
        <f t="shared" si="76"/>
        <v>28.6</v>
      </c>
      <c r="AA275" s="109">
        <f t="shared" si="77"/>
        <v>28600</v>
      </c>
      <c r="AB275" s="10">
        <f t="shared" si="78"/>
        <v>40675.555555555504</v>
      </c>
      <c r="AC275" s="108">
        <f t="shared" si="79"/>
        <v>543.4</v>
      </c>
      <c r="AD275" s="107">
        <f t="shared" si="80"/>
        <v>2.2222222222222223E-2</v>
      </c>
      <c r="AE275" s="106">
        <f t="shared" si="81"/>
        <v>12.075555555555555</v>
      </c>
      <c r="AF275" s="105">
        <f t="shared" si="82"/>
        <v>543.4</v>
      </c>
      <c r="AG275" s="105">
        <f t="shared" si="83"/>
        <v>28.6</v>
      </c>
      <c r="AI275" s="21" t="s">
        <v>17815</v>
      </c>
      <c r="AJ275" s="21" t="s">
        <v>530</v>
      </c>
      <c r="AK275" s="57"/>
      <c r="AL275" s="111"/>
    </row>
    <row r="276" spans="1:38" s="88" customFormat="1" x14ac:dyDescent="0.35">
      <c r="A276" s="21">
        <v>10141103</v>
      </c>
      <c r="B276" s="115" t="s">
        <v>19112</v>
      </c>
      <c r="C276" s="259" t="s">
        <v>710</v>
      </c>
      <c r="D276" s="22" t="s">
        <v>17810</v>
      </c>
      <c r="E276" s="114" t="str">
        <f t="shared" si="71"/>
        <v>TRANSFORMADOR MARCA:EFACEC PT93 PT93</v>
      </c>
      <c r="F276" s="21" t="s">
        <v>17810</v>
      </c>
      <c r="G276" s="124" t="s">
        <v>17809</v>
      </c>
      <c r="H276" s="124" t="s">
        <v>17808</v>
      </c>
      <c r="I276" s="21" t="s">
        <v>3104</v>
      </c>
      <c r="J276" s="21">
        <v>100</v>
      </c>
      <c r="K276" s="21">
        <v>6.6</v>
      </c>
      <c r="L276" s="21">
        <v>0.4</v>
      </c>
      <c r="M276" s="21">
        <v>3</v>
      </c>
      <c r="N276" s="124">
        <v>1973</v>
      </c>
      <c r="O276" s="116">
        <v>763</v>
      </c>
      <c r="P276" s="23">
        <f t="shared" si="72"/>
        <v>763000</v>
      </c>
      <c r="Q276" s="323" t="s">
        <v>27</v>
      </c>
      <c r="R276" s="124" t="s">
        <v>7147</v>
      </c>
      <c r="U276" s="111">
        <v>45</v>
      </c>
      <c r="V276" s="113">
        <f t="shared" si="73"/>
        <v>54.257777777777775</v>
      </c>
      <c r="W276" s="113">
        <f t="shared" si="74"/>
        <v>708.74222222222227</v>
      </c>
      <c r="X276" s="112">
        <f t="shared" si="75"/>
        <v>708742.22222222225</v>
      </c>
      <c r="Y276" s="110">
        <f t="shared" si="70"/>
        <v>1</v>
      </c>
      <c r="Z276" s="109">
        <f t="shared" si="76"/>
        <v>38.15</v>
      </c>
      <c r="AA276" s="109">
        <f t="shared" si="77"/>
        <v>38150</v>
      </c>
      <c r="AB276" s="10">
        <f t="shared" si="78"/>
        <v>54257.777777777752</v>
      </c>
      <c r="AC276" s="108">
        <f t="shared" si="79"/>
        <v>724.85</v>
      </c>
      <c r="AD276" s="107">
        <f t="shared" si="80"/>
        <v>2.2222222222222223E-2</v>
      </c>
      <c r="AE276" s="106">
        <f t="shared" si="81"/>
        <v>16.10777777777778</v>
      </c>
      <c r="AF276" s="105">
        <f t="shared" si="82"/>
        <v>724.85</v>
      </c>
      <c r="AG276" s="105">
        <f t="shared" si="83"/>
        <v>38.149999999999991</v>
      </c>
      <c r="AI276" s="21" t="s">
        <v>17811</v>
      </c>
      <c r="AJ276" s="21" t="s">
        <v>530</v>
      </c>
      <c r="AK276" s="57"/>
      <c r="AL276" s="111"/>
    </row>
    <row r="277" spans="1:38" s="88" customFormat="1" x14ac:dyDescent="0.35">
      <c r="A277" s="21">
        <v>10141103</v>
      </c>
      <c r="B277" s="115" t="s">
        <v>19112</v>
      </c>
      <c r="C277" s="259" t="s">
        <v>710</v>
      </c>
      <c r="D277" s="22" t="s">
        <v>17806</v>
      </c>
      <c r="E277" s="114" t="str">
        <f t="shared" si="71"/>
        <v>TRANSFORMADOR MARCA:Efacec PT94 PT94</v>
      </c>
      <c r="F277" s="21" t="s">
        <v>17806</v>
      </c>
      <c r="G277" s="124">
        <v>697697.8</v>
      </c>
      <c r="H277" s="124">
        <v>7804139.4000000004</v>
      </c>
      <c r="I277" s="21" t="s">
        <v>3104</v>
      </c>
      <c r="J277" s="21">
        <v>200</v>
      </c>
      <c r="K277" s="21">
        <v>6.6</v>
      </c>
      <c r="L277" s="21">
        <v>0.4</v>
      </c>
      <c r="M277" s="21">
        <v>3</v>
      </c>
      <c r="N277" s="124">
        <v>1973</v>
      </c>
      <c r="O277" s="116">
        <v>572</v>
      </c>
      <c r="P277" s="23">
        <f t="shared" si="72"/>
        <v>572000</v>
      </c>
      <c r="Q277" s="323" t="s">
        <v>535</v>
      </c>
      <c r="R277" s="124">
        <v>10596</v>
      </c>
      <c r="U277" s="111">
        <v>45</v>
      </c>
      <c r="V277" s="113">
        <f t="shared" si="73"/>
        <v>40.675555555555555</v>
      </c>
      <c r="W277" s="113">
        <f t="shared" si="74"/>
        <v>531.32444444444445</v>
      </c>
      <c r="X277" s="112">
        <f t="shared" si="75"/>
        <v>531324.4444444445</v>
      </c>
      <c r="Y277" s="110">
        <f t="shared" si="70"/>
        <v>1</v>
      </c>
      <c r="Z277" s="109">
        <f t="shared" si="76"/>
        <v>28.6</v>
      </c>
      <c r="AA277" s="109">
        <f t="shared" si="77"/>
        <v>28600</v>
      </c>
      <c r="AB277" s="10">
        <f t="shared" si="78"/>
        <v>40675.555555555504</v>
      </c>
      <c r="AC277" s="108">
        <f t="shared" si="79"/>
        <v>543.4</v>
      </c>
      <c r="AD277" s="107">
        <f t="shared" si="80"/>
        <v>2.2222222222222223E-2</v>
      </c>
      <c r="AE277" s="106">
        <f t="shared" si="81"/>
        <v>12.075555555555555</v>
      </c>
      <c r="AF277" s="105">
        <f t="shared" si="82"/>
        <v>543.4</v>
      </c>
      <c r="AG277" s="105">
        <f t="shared" si="83"/>
        <v>28.6</v>
      </c>
      <c r="AI277" s="21" t="s">
        <v>17807</v>
      </c>
      <c r="AJ277" s="21" t="s">
        <v>530</v>
      </c>
      <c r="AK277" s="57"/>
      <c r="AL277" s="111"/>
    </row>
    <row r="278" spans="1:38" s="88" customFormat="1" x14ac:dyDescent="0.35">
      <c r="A278" s="21">
        <v>10141103</v>
      </c>
      <c r="B278" s="115" t="s">
        <v>19112</v>
      </c>
      <c r="C278" s="259" t="s">
        <v>710</v>
      </c>
      <c r="D278" s="22" t="s">
        <v>17804</v>
      </c>
      <c r="E278" s="114" t="str">
        <f t="shared" si="71"/>
        <v>TRANSFORMADOR MARCA:Efacec PT95 PT95</v>
      </c>
      <c r="F278" s="21" t="s">
        <v>17804</v>
      </c>
      <c r="G278" s="124">
        <v>693728.4</v>
      </c>
      <c r="H278" s="124">
        <v>7807845.2999999998</v>
      </c>
      <c r="I278" s="21" t="s">
        <v>3104</v>
      </c>
      <c r="J278" s="21">
        <v>500</v>
      </c>
      <c r="K278" s="21">
        <v>6.6</v>
      </c>
      <c r="L278" s="21">
        <v>0.4</v>
      </c>
      <c r="M278" s="21">
        <v>3</v>
      </c>
      <c r="N278" s="124">
        <v>1973</v>
      </c>
      <c r="O278" s="116">
        <v>1016</v>
      </c>
      <c r="P278" s="23">
        <f t="shared" si="72"/>
        <v>1016000</v>
      </c>
      <c r="Q278" s="323" t="s">
        <v>535</v>
      </c>
      <c r="R278" s="124">
        <v>15046</v>
      </c>
      <c r="U278" s="111">
        <v>45</v>
      </c>
      <c r="V278" s="113">
        <f t="shared" si="73"/>
        <v>72.248888888888899</v>
      </c>
      <c r="W278" s="113">
        <f t="shared" si="74"/>
        <v>943.75111111111107</v>
      </c>
      <c r="X278" s="112">
        <f t="shared" si="75"/>
        <v>943751.11111111112</v>
      </c>
      <c r="Y278" s="110">
        <f t="shared" ref="Y278:Y309" si="84">(U278-(2017-N278))</f>
        <v>1</v>
      </c>
      <c r="Z278" s="109">
        <f t="shared" si="76"/>
        <v>50.800000000000004</v>
      </c>
      <c r="AA278" s="109">
        <f t="shared" si="77"/>
        <v>50800.000000000007</v>
      </c>
      <c r="AB278" s="10">
        <f t="shared" si="78"/>
        <v>72248.888888888876</v>
      </c>
      <c r="AC278" s="108">
        <f t="shared" si="79"/>
        <v>965.2</v>
      </c>
      <c r="AD278" s="107">
        <f t="shared" si="80"/>
        <v>2.2222222222222223E-2</v>
      </c>
      <c r="AE278" s="106">
        <f t="shared" si="81"/>
        <v>21.448888888888892</v>
      </c>
      <c r="AF278" s="105">
        <f t="shared" si="82"/>
        <v>965.19999999999993</v>
      </c>
      <c r="AG278" s="105">
        <f t="shared" si="83"/>
        <v>50.800000000000011</v>
      </c>
      <c r="AI278" s="21" t="s">
        <v>17805</v>
      </c>
      <c r="AJ278" s="21" t="s">
        <v>530</v>
      </c>
      <c r="AK278" s="57"/>
      <c r="AL278" s="111"/>
    </row>
    <row r="279" spans="1:38" s="88" customFormat="1" x14ac:dyDescent="0.35">
      <c r="A279" s="21">
        <v>10141103</v>
      </c>
      <c r="B279" s="115" t="s">
        <v>19112</v>
      </c>
      <c r="C279" s="259" t="s">
        <v>710</v>
      </c>
      <c r="D279" s="22" t="s">
        <v>17802</v>
      </c>
      <c r="E279" s="114" t="str">
        <f t="shared" si="71"/>
        <v>TRANSFORMADOR MARCA:Efacec PT97 PT97</v>
      </c>
      <c r="F279" s="21" t="s">
        <v>17802</v>
      </c>
      <c r="G279" s="124">
        <v>693139.3</v>
      </c>
      <c r="H279" s="124">
        <v>7804881.7000000002</v>
      </c>
      <c r="I279" s="21" t="s">
        <v>3104</v>
      </c>
      <c r="J279" s="21">
        <v>315</v>
      </c>
      <c r="K279" s="21">
        <v>6.6</v>
      </c>
      <c r="L279" s="21">
        <v>0.4</v>
      </c>
      <c r="M279" s="21">
        <v>3</v>
      </c>
      <c r="N279" s="124">
        <v>1973</v>
      </c>
      <c r="O279" s="116">
        <v>840</v>
      </c>
      <c r="P279" s="23">
        <f t="shared" si="72"/>
        <v>840000</v>
      </c>
      <c r="Q279" s="323" t="s">
        <v>535</v>
      </c>
      <c r="R279" s="124">
        <v>10597</v>
      </c>
      <c r="U279" s="111">
        <v>45</v>
      </c>
      <c r="V279" s="113">
        <f t="shared" si="73"/>
        <v>59.733333333333334</v>
      </c>
      <c r="W279" s="113">
        <f t="shared" si="74"/>
        <v>780.26666666666665</v>
      </c>
      <c r="X279" s="112">
        <f t="shared" si="75"/>
        <v>780266.66666666663</v>
      </c>
      <c r="Y279" s="110">
        <f t="shared" si="84"/>
        <v>1</v>
      </c>
      <c r="Z279" s="109">
        <f t="shared" si="76"/>
        <v>42</v>
      </c>
      <c r="AA279" s="109">
        <f t="shared" si="77"/>
        <v>42000</v>
      </c>
      <c r="AB279" s="10">
        <f t="shared" si="78"/>
        <v>59733.333333333372</v>
      </c>
      <c r="AC279" s="108">
        <f t="shared" si="79"/>
        <v>798</v>
      </c>
      <c r="AD279" s="107">
        <f t="shared" si="80"/>
        <v>2.2222222222222223E-2</v>
      </c>
      <c r="AE279" s="106">
        <f t="shared" si="81"/>
        <v>17.733333333333334</v>
      </c>
      <c r="AF279" s="105">
        <f t="shared" si="82"/>
        <v>798</v>
      </c>
      <c r="AG279" s="105">
        <f t="shared" si="83"/>
        <v>42</v>
      </c>
      <c r="AI279" s="21" t="s">
        <v>17803</v>
      </c>
      <c r="AJ279" s="21" t="s">
        <v>530</v>
      </c>
      <c r="AK279" s="57"/>
      <c r="AL279" s="111"/>
    </row>
    <row r="280" spans="1:38" s="88" customFormat="1" x14ac:dyDescent="0.35">
      <c r="A280" s="21">
        <v>10141103</v>
      </c>
      <c r="B280" s="115" t="s">
        <v>19112</v>
      </c>
      <c r="C280" s="259" t="s">
        <v>710</v>
      </c>
      <c r="D280" s="22" t="s">
        <v>17800</v>
      </c>
      <c r="E280" s="114" t="str">
        <f t="shared" si="71"/>
        <v>TRANSFORMADOR MARCA:EFACEC PT104 PT104</v>
      </c>
      <c r="F280" s="21" t="s">
        <v>17800</v>
      </c>
      <c r="G280" s="124">
        <v>693654.3</v>
      </c>
      <c r="H280" s="124">
        <v>7815672.4000000004</v>
      </c>
      <c r="I280" s="21" t="s">
        <v>3104</v>
      </c>
      <c r="J280" s="21">
        <v>100</v>
      </c>
      <c r="K280" s="21">
        <v>22</v>
      </c>
      <c r="L280" s="21">
        <v>0.4</v>
      </c>
      <c r="M280" s="21">
        <v>3</v>
      </c>
      <c r="N280" s="124">
        <v>1973</v>
      </c>
      <c r="O280" s="116">
        <v>763</v>
      </c>
      <c r="P280" s="23">
        <f t="shared" si="72"/>
        <v>763000</v>
      </c>
      <c r="Q280" s="323" t="s">
        <v>27</v>
      </c>
      <c r="R280" s="124" t="s">
        <v>7147</v>
      </c>
      <c r="U280" s="111">
        <v>45</v>
      </c>
      <c r="V280" s="113">
        <f t="shared" si="73"/>
        <v>54.257777777777775</v>
      </c>
      <c r="W280" s="113">
        <f t="shared" si="74"/>
        <v>708.74222222222227</v>
      </c>
      <c r="X280" s="112">
        <f t="shared" si="75"/>
        <v>708742.22222222225</v>
      </c>
      <c r="Y280" s="110">
        <f t="shared" si="84"/>
        <v>1</v>
      </c>
      <c r="Z280" s="109">
        <f t="shared" si="76"/>
        <v>38.15</v>
      </c>
      <c r="AA280" s="109">
        <f t="shared" si="77"/>
        <v>38150</v>
      </c>
      <c r="AB280" s="10">
        <f t="shared" si="78"/>
        <v>54257.777777777752</v>
      </c>
      <c r="AC280" s="108">
        <f t="shared" si="79"/>
        <v>724.85</v>
      </c>
      <c r="AD280" s="107">
        <f t="shared" si="80"/>
        <v>2.2222222222222223E-2</v>
      </c>
      <c r="AE280" s="106">
        <f t="shared" si="81"/>
        <v>16.10777777777778</v>
      </c>
      <c r="AF280" s="105">
        <f t="shared" si="82"/>
        <v>724.85</v>
      </c>
      <c r="AG280" s="105">
        <f t="shared" si="83"/>
        <v>38.149999999999991</v>
      </c>
      <c r="AI280" s="21" t="s">
        <v>17801</v>
      </c>
      <c r="AJ280" s="21" t="s">
        <v>530</v>
      </c>
      <c r="AK280" s="57"/>
      <c r="AL280" s="111"/>
    </row>
    <row r="281" spans="1:38" s="88" customFormat="1" x14ac:dyDescent="0.35">
      <c r="A281" s="21">
        <v>10141103</v>
      </c>
      <c r="B281" s="115" t="s">
        <v>19112</v>
      </c>
      <c r="C281" s="259" t="s">
        <v>710</v>
      </c>
      <c r="D281" s="22" t="s">
        <v>17798</v>
      </c>
      <c r="E281" s="114" t="str">
        <f t="shared" si="71"/>
        <v>TRANSFORMADOR MARCA:EFACEC PT125 PT125</v>
      </c>
      <c r="F281" s="21" t="s">
        <v>17798</v>
      </c>
      <c r="G281" s="124">
        <v>692397.1</v>
      </c>
      <c r="H281" s="124">
        <v>7806007.2999999998</v>
      </c>
      <c r="I281" s="21" t="s">
        <v>3104</v>
      </c>
      <c r="J281" s="21">
        <v>200</v>
      </c>
      <c r="K281" s="21">
        <v>6.6</v>
      </c>
      <c r="L281" s="21">
        <v>0.4</v>
      </c>
      <c r="M281" s="21">
        <v>3</v>
      </c>
      <c r="N281" s="21">
        <v>1973</v>
      </c>
      <c r="O281" s="116">
        <v>572</v>
      </c>
      <c r="P281" s="23">
        <f t="shared" si="72"/>
        <v>572000</v>
      </c>
      <c r="Q281" s="322" t="s">
        <v>27</v>
      </c>
      <c r="R281" s="21">
        <v>8436</v>
      </c>
      <c r="U281" s="111">
        <v>45</v>
      </c>
      <c r="V281" s="113">
        <f t="shared" si="73"/>
        <v>40.675555555555555</v>
      </c>
      <c r="W281" s="113">
        <f t="shared" si="74"/>
        <v>531.32444444444445</v>
      </c>
      <c r="X281" s="112">
        <f t="shared" si="75"/>
        <v>531324.4444444445</v>
      </c>
      <c r="Y281" s="110">
        <f t="shared" si="84"/>
        <v>1</v>
      </c>
      <c r="Z281" s="109">
        <f t="shared" si="76"/>
        <v>28.6</v>
      </c>
      <c r="AA281" s="109">
        <f t="shared" si="77"/>
        <v>28600</v>
      </c>
      <c r="AB281" s="10">
        <f t="shared" si="78"/>
        <v>40675.555555555504</v>
      </c>
      <c r="AC281" s="108">
        <f t="shared" si="79"/>
        <v>543.4</v>
      </c>
      <c r="AD281" s="107">
        <f t="shared" si="80"/>
        <v>2.2222222222222223E-2</v>
      </c>
      <c r="AE281" s="106">
        <f t="shared" si="81"/>
        <v>12.075555555555555</v>
      </c>
      <c r="AF281" s="105">
        <f t="shared" si="82"/>
        <v>543.4</v>
      </c>
      <c r="AG281" s="105">
        <f t="shared" si="83"/>
        <v>28.6</v>
      </c>
      <c r="AI281" s="21" t="s">
        <v>17799</v>
      </c>
      <c r="AJ281" s="21" t="s">
        <v>530</v>
      </c>
      <c r="AK281" s="57"/>
      <c r="AL281" s="111"/>
    </row>
    <row r="282" spans="1:38" s="88" customFormat="1" x14ac:dyDescent="0.35">
      <c r="A282" s="21">
        <v>10141103</v>
      </c>
      <c r="B282" s="115" t="s">
        <v>19112</v>
      </c>
      <c r="C282" s="259" t="s">
        <v>710</v>
      </c>
      <c r="D282" s="22" t="s">
        <v>17796</v>
      </c>
      <c r="E282" s="114" t="str">
        <f t="shared" si="71"/>
        <v>TRANSFORMADOR MARCA:EFACEC PT126 PT126</v>
      </c>
      <c r="F282" s="21" t="s">
        <v>17796</v>
      </c>
      <c r="G282" s="124" t="s">
        <v>17795</v>
      </c>
      <c r="H282" s="124" t="s">
        <v>17794</v>
      </c>
      <c r="I282" s="21" t="s">
        <v>3104</v>
      </c>
      <c r="J282" s="21">
        <v>315</v>
      </c>
      <c r="K282" s="21">
        <v>6.6</v>
      </c>
      <c r="L282" s="21">
        <v>0.4</v>
      </c>
      <c r="M282" s="21">
        <v>3</v>
      </c>
      <c r="N282" s="21">
        <v>1973</v>
      </c>
      <c r="O282" s="116">
        <v>840</v>
      </c>
      <c r="P282" s="23">
        <f t="shared" si="72"/>
        <v>840000</v>
      </c>
      <c r="Q282" s="322" t="s">
        <v>27</v>
      </c>
      <c r="R282" s="124">
        <v>8436</v>
      </c>
      <c r="U282" s="111">
        <v>45</v>
      </c>
      <c r="V282" s="113">
        <f t="shared" si="73"/>
        <v>59.733333333333334</v>
      </c>
      <c r="W282" s="113">
        <f t="shared" si="74"/>
        <v>780.26666666666665</v>
      </c>
      <c r="X282" s="112">
        <f t="shared" si="75"/>
        <v>780266.66666666663</v>
      </c>
      <c r="Y282" s="110">
        <f t="shared" si="84"/>
        <v>1</v>
      </c>
      <c r="Z282" s="109">
        <f t="shared" si="76"/>
        <v>42</v>
      </c>
      <c r="AA282" s="109">
        <f t="shared" si="77"/>
        <v>42000</v>
      </c>
      <c r="AB282" s="10">
        <f t="shared" si="78"/>
        <v>59733.333333333372</v>
      </c>
      <c r="AC282" s="108">
        <f t="shared" si="79"/>
        <v>798</v>
      </c>
      <c r="AD282" s="107">
        <f t="shared" si="80"/>
        <v>2.2222222222222223E-2</v>
      </c>
      <c r="AE282" s="106">
        <f t="shared" si="81"/>
        <v>17.733333333333334</v>
      </c>
      <c r="AF282" s="105">
        <f t="shared" si="82"/>
        <v>798</v>
      </c>
      <c r="AG282" s="105">
        <f t="shared" si="83"/>
        <v>42</v>
      </c>
      <c r="AI282" s="21" t="s">
        <v>17797</v>
      </c>
      <c r="AJ282" s="21" t="s">
        <v>530</v>
      </c>
      <c r="AK282" s="57"/>
      <c r="AL282" s="111"/>
    </row>
    <row r="283" spans="1:38" s="88" customFormat="1" x14ac:dyDescent="0.35">
      <c r="A283" s="21">
        <v>10141103</v>
      </c>
      <c r="B283" s="115" t="s">
        <v>19112</v>
      </c>
      <c r="C283" s="259" t="s">
        <v>710</v>
      </c>
      <c r="D283" s="22" t="s">
        <v>17792</v>
      </c>
      <c r="E283" s="114" t="str">
        <f t="shared" si="71"/>
        <v>TRANSFORMADOR MARCA:EFACEC PT130 PT130</v>
      </c>
      <c r="F283" s="21" t="s">
        <v>17792</v>
      </c>
      <c r="G283" s="124" t="s">
        <v>17791</v>
      </c>
      <c r="H283" s="124" t="s">
        <v>17790</v>
      </c>
      <c r="I283" s="21" t="s">
        <v>3104</v>
      </c>
      <c r="J283" s="21">
        <v>630</v>
      </c>
      <c r="K283" s="21">
        <v>6.6</v>
      </c>
      <c r="L283" s="21">
        <v>0.4</v>
      </c>
      <c r="M283" s="21">
        <v>3</v>
      </c>
      <c r="N283" s="124">
        <v>1973</v>
      </c>
      <c r="O283" s="116">
        <v>1016</v>
      </c>
      <c r="P283" s="23">
        <f t="shared" si="72"/>
        <v>1016000</v>
      </c>
      <c r="Q283" s="323" t="s">
        <v>27</v>
      </c>
      <c r="R283" s="124" t="s">
        <v>14710</v>
      </c>
      <c r="U283" s="111">
        <v>45</v>
      </c>
      <c r="V283" s="113">
        <f t="shared" si="73"/>
        <v>72.248888888888899</v>
      </c>
      <c r="W283" s="113">
        <f t="shared" si="74"/>
        <v>943.75111111111107</v>
      </c>
      <c r="X283" s="112">
        <f t="shared" si="75"/>
        <v>943751.11111111112</v>
      </c>
      <c r="Y283" s="110">
        <f t="shared" si="84"/>
        <v>1</v>
      </c>
      <c r="Z283" s="109">
        <f t="shared" si="76"/>
        <v>50.800000000000004</v>
      </c>
      <c r="AA283" s="109">
        <f t="shared" si="77"/>
        <v>50800.000000000007</v>
      </c>
      <c r="AB283" s="10">
        <f t="shared" si="78"/>
        <v>72248.888888888876</v>
      </c>
      <c r="AC283" s="108">
        <f t="shared" si="79"/>
        <v>965.2</v>
      </c>
      <c r="AD283" s="107">
        <f t="shared" si="80"/>
        <v>2.2222222222222223E-2</v>
      </c>
      <c r="AE283" s="106">
        <f t="shared" si="81"/>
        <v>21.448888888888892</v>
      </c>
      <c r="AF283" s="105">
        <f t="shared" si="82"/>
        <v>965.19999999999993</v>
      </c>
      <c r="AG283" s="105">
        <f t="shared" si="83"/>
        <v>50.800000000000011</v>
      </c>
      <c r="AI283" s="21" t="s">
        <v>17793</v>
      </c>
      <c r="AJ283" s="21" t="s">
        <v>530</v>
      </c>
      <c r="AK283" s="57"/>
      <c r="AL283" s="111"/>
    </row>
    <row r="284" spans="1:38" s="88" customFormat="1" x14ac:dyDescent="0.35">
      <c r="A284" s="21">
        <v>10141103</v>
      </c>
      <c r="B284" s="115" t="s">
        <v>19112</v>
      </c>
      <c r="C284" s="259" t="s">
        <v>710</v>
      </c>
      <c r="D284" s="22" t="s">
        <v>17789</v>
      </c>
      <c r="E284" s="114" t="str">
        <f t="shared" si="71"/>
        <v>TRANSFORMADOR MARCA:EFACAC PT133 PT133</v>
      </c>
      <c r="F284" s="21" t="s">
        <v>17789</v>
      </c>
      <c r="G284" s="124" t="s">
        <v>17788</v>
      </c>
      <c r="H284" s="124" t="s">
        <v>17787</v>
      </c>
      <c r="I284" s="21" t="s">
        <v>3104</v>
      </c>
      <c r="J284" s="21">
        <v>200</v>
      </c>
      <c r="K284" s="21">
        <v>6.6</v>
      </c>
      <c r="L284" s="21">
        <v>0.4</v>
      </c>
      <c r="M284" s="21">
        <v>3</v>
      </c>
      <c r="N284" s="124">
        <v>1973</v>
      </c>
      <c r="O284" s="116">
        <v>572</v>
      </c>
      <c r="P284" s="23">
        <f t="shared" si="72"/>
        <v>572000</v>
      </c>
      <c r="Q284" s="323" t="s">
        <v>8599</v>
      </c>
      <c r="R284" s="124" t="s">
        <v>7147</v>
      </c>
      <c r="U284" s="111">
        <v>45</v>
      </c>
      <c r="V284" s="113">
        <f t="shared" si="73"/>
        <v>40.675555555555555</v>
      </c>
      <c r="W284" s="113">
        <f t="shared" si="74"/>
        <v>531.32444444444445</v>
      </c>
      <c r="X284" s="112">
        <f t="shared" si="75"/>
        <v>531324.4444444445</v>
      </c>
      <c r="Y284" s="110">
        <f t="shared" si="84"/>
        <v>1</v>
      </c>
      <c r="Z284" s="109">
        <f t="shared" si="76"/>
        <v>28.6</v>
      </c>
      <c r="AA284" s="109">
        <f t="shared" si="77"/>
        <v>28600</v>
      </c>
      <c r="AB284" s="10">
        <f t="shared" si="78"/>
        <v>40675.555555555504</v>
      </c>
      <c r="AC284" s="108">
        <f t="shared" si="79"/>
        <v>543.4</v>
      </c>
      <c r="AD284" s="107">
        <f t="shared" si="80"/>
        <v>2.2222222222222223E-2</v>
      </c>
      <c r="AE284" s="106">
        <f t="shared" si="81"/>
        <v>12.075555555555555</v>
      </c>
      <c r="AF284" s="105">
        <f t="shared" si="82"/>
        <v>543.4</v>
      </c>
      <c r="AG284" s="105">
        <f t="shared" si="83"/>
        <v>28.6</v>
      </c>
      <c r="AI284" s="21" t="s">
        <v>17770</v>
      </c>
      <c r="AJ284" s="21" t="s">
        <v>530</v>
      </c>
      <c r="AK284" s="57"/>
      <c r="AL284" s="111"/>
    </row>
    <row r="285" spans="1:38" s="88" customFormat="1" x14ac:dyDescent="0.35">
      <c r="A285" s="21">
        <v>10141103</v>
      </c>
      <c r="B285" s="115" t="s">
        <v>19112</v>
      </c>
      <c r="C285" s="259" t="s">
        <v>710</v>
      </c>
      <c r="D285" s="22" t="s">
        <v>17785</v>
      </c>
      <c r="E285" s="114" t="str">
        <f t="shared" si="71"/>
        <v>TRANSFORMADOR MARCA:Efacec PT136 PT136</v>
      </c>
      <c r="F285" s="21" t="s">
        <v>17785</v>
      </c>
      <c r="G285" s="142" t="s">
        <v>17784</v>
      </c>
      <c r="H285" s="142" t="s">
        <v>17783</v>
      </c>
      <c r="I285" s="21" t="s">
        <v>3104</v>
      </c>
      <c r="J285" s="21">
        <v>200</v>
      </c>
      <c r="K285" s="21">
        <v>6.6</v>
      </c>
      <c r="L285" s="21">
        <v>0.4</v>
      </c>
      <c r="M285" s="21">
        <v>3</v>
      </c>
      <c r="N285" s="124">
        <v>1973</v>
      </c>
      <c r="O285" s="116">
        <v>572</v>
      </c>
      <c r="P285" s="23">
        <f t="shared" si="72"/>
        <v>572000</v>
      </c>
      <c r="Q285" s="323" t="s">
        <v>535</v>
      </c>
      <c r="R285" s="124">
        <v>9663</v>
      </c>
      <c r="U285" s="111">
        <v>45</v>
      </c>
      <c r="V285" s="113">
        <f t="shared" si="73"/>
        <v>40.675555555555555</v>
      </c>
      <c r="W285" s="113">
        <f t="shared" si="74"/>
        <v>531.32444444444445</v>
      </c>
      <c r="X285" s="112">
        <f t="shared" si="75"/>
        <v>531324.4444444445</v>
      </c>
      <c r="Y285" s="110">
        <f t="shared" si="84"/>
        <v>1</v>
      </c>
      <c r="Z285" s="109">
        <f t="shared" si="76"/>
        <v>28.6</v>
      </c>
      <c r="AA285" s="109">
        <f t="shared" si="77"/>
        <v>28600</v>
      </c>
      <c r="AB285" s="10">
        <f t="shared" si="78"/>
        <v>40675.555555555504</v>
      </c>
      <c r="AC285" s="108">
        <f t="shared" si="79"/>
        <v>543.4</v>
      </c>
      <c r="AD285" s="107">
        <f t="shared" si="80"/>
        <v>2.2222222222222223E-2</v>
      </c>
      <c r="AE285" s="106">
        <f t="shared" si="81"/>
        <v>12.075555555555555</v>
      </c>
      <c r="AF285" s="105">
        <f t="shared" si="82"/>
        <v>543.4</v>
      </c>
      <c r="AG285" s="105">
        <f t="shared" si="83"/>
        <v>28.6</v>
      </c>
      <c r="AI285" s="21" t="s">
        <v>17786</v>
      </c>
      <c r="AJ285" s="21" t="s">
        <v>530</v>
      </c>
      <c r="AK285" s="57"/>
      <c r="AL285" s="111"/>
    </row>
    <row r="286" spans="1:38" s="88" customFormat="1" x14ac:dyDescent="0.35">
      <c r="A286" s="21">
        <v>10141103</v>
      </c>
      <c r="B286" s="115" t="s">
        <v>19112</v>
      </c>
      <c r="C286" s="259" t="s">
        <v>710</v>
      </c>
      <c r="D286" s="22" t="s">
        <v>17781</v>
      </c>
      <c r="E286" s="114" t="str">
        <f t="shared" si="71"/>
        <v>TRANSFORMADOR MARCA:Efacec PT138 PT138</v>
      </c>
      <c r="F286" s="21" t="s">
        <v>17781</v>
      </c>
      <c r="G286" s="142" t="s">
        <v>17780</v>
      </c>
      <c r="H286" s="142" t="s">
        <v>17779</v>
      </c>
      <c r="I286" s="21" t="s">
        <v>3104</v>
      </c>
      <c r="J286" s="21">
        <v>300</v>
      </c>
      <c r="K286" s="21">
        <v>6.6</v>
      </c>
      <c r="L286" s="21">
        <v>0.4</v>
      </c>
      <c r="M286" s="21">
        <v>3</v>
      </c>
      <c r="N286" s="124">
        <v>1973</v>
      </c>
      <c r="O286" s="116">
        <v>840</v>
      </c>
      <c r="P286" s="23">
        <f t="shared" si="72"/>
        <v>840000</v>
      </c>
      <c r="Q286" s="323" t="s">
        <v>535</v>
      </c>
      <c r="R286" s="124">
        <v>3953</v>
      </c>
      <c r="U286" s="111">
        <v>45</v>
      </c>
      <c r="V286" s="113">
        <f t="shared" si="73"/>
        <v>59.733333333333334</v>
      </c>
      <c r="W286" s="113">
        <f t="shared" si="74"/>
        <v>780.26666666666665</v>
      </c>
      <c r="X286" s="112">
        <f t="shared" si="75"/>
        <v>780266.66666666663</v>
      </c>
      <c r="Y286" s="110">
        <f t="shared" si="84"/>
        <v>1</v>
      </c>
      <c r="Z286" s="109">
        <f t="shared" si="76"/>
        <v>42</v>
      </c>
      <c r="AA286" s="109">
        <f t="shared" si="77"/>
        <v>42000</v>
      </c>
      <c r="AB286" s="10">
        <f t="shared" si="78"/>
        <v>59733.333333333372</v>
      </c>
      <c r="AC286" s="108">
        <f t="shared" si="79"/>
        <v>798</v>
      </c>
      <c r="AD286" s="107">
        <f t="shared" si="80"/>
        <v>2.2222222222222223E-2</v>
      </c>
      <c r="AE286" s="106">
        <f t="shared" si="81"/>
        <v>17.733333333333334</v>
      </c>
      <c r="AF286" s="105">
        <f t="shared" si="82"/>
        <v>798</v>
      </c>
      <c r="AG286" s="105">
        <f t="shared" si="83"/>
        <v>42</v>
      </c>
      <c r="AI286" s="21" t="s">
        <v>17782</v>
      </c>
      <c r="AJ286" s="21" t="s">
        <v>530</v>
      </c>
      <c r="AK286" s="57"/>
      <c r="AL286" s="111"/>
    </row>
    <row r="287" spans="1:38" s="88" customFormat="1" x14ac:dyDescent="0.35">
      <c r="A287" s="21">
        <v>10141103</v>
      </c>
      <c r="B287" s="115" t="s">
        <v>19112</v>
      </c>
      <c r="C287" s="259" t="s">
        <v>710</v>
      </c>
      <c r="D287" s="22" t="s">
        <v>17777</v>
      </c>
      <c r="E287" s="114" t="str">
        <f t="shared" si="71"/>
        <v>TRANSFORMADOR MARCA:EFACEC PT142 PT142</v>
      </c>
      <c r="F287" s="21" t="s">
        <v>17777</v>
      </c>
      <c r="G287" s="124" t="s">
        <v>17776</v>
      </c>
      <c r="H287" s="124" t="s">
        <v>17775</v>
      </c>
      <c r="I287" s="21" t="s">
        <v>3104</v>
      </c>
      <c r="J287" s="21">
        <v>250</v>
      </c>
      <c r="K287" s="21">
        <v>6.6</v>
      </c>
      <c r="L287" s="21">
        <v>0.4</v>
      </c>
      <c r="M287" s="21">
        <v>3</v>
      </c>
      <c r="N287" s="124">
        <v>1973</v>
      </c>
      <c r="O287" s="116">
        <v>840</v>
      </c>
      <c r="P287" s="23">
        <f t="shared" si="72"/>
        <v>840000</v>
      </c>
      <c r="Q287" s="323" t="s">
        <v>27</v>
      </c>
      <c r="R287" s="124" t="s">
        <v>7147</v>
      </c>
      <c r="U287" s="111">
        <v>45</v>
      </c>
      <c r="V287" s="113">
        <f t="shared" si="73"/>
        <v>59.733333333333334</v>
      </c>
      <c r="W287" s="113">
        <f t="shared" si="74"/>
        <v>780.26666666666665</v>
      </c>
      <c r="X287" s="112">
        <f t="shared" si="75"/>
        <v>780266.66666666663</v>
      </c>
      <c r="Y287" s="110">
        <f t="shared" si="84"/>
        <v>1</v>
      </c>
      <c r="Z287" s="109">
        <f t="shared" si="76"/>
        <v>42</v>
      </c>
      <c r="AA287" s="109">
        <f t="shared" si="77"/>
        <v>42000</v>
      </c>
      <c r="AB287" s="10">
        <f t="shared" si="78"/>
        <v>59733.333333333372</v>
      </c>
      <c r="AC287" s="108">
        <f t="shared" si="79"/>
        <v>798</v>
      </c>
      <c r="AD287" s="107">
        <f t="shared" si="80"/>
        <v>2.2222222222222223E-2</v>
      </c>
      <c r="AE287" s="106">
        <f t="shared" si="81"/>
        <v>17.733333333333334</v>
      </c>
      <c r="AF287" s="105">
        <f t="shared" si="82"/>
        <v>798</v>
      </c>
      <c r="AG287" s="105">
        <f t="shared" si="83"/>
        <v>42</v>
      </c>
      <c r="AI287" s="21" t="s">
        <v>17778</v>
      </c>
      <c r="AJ287" s="21" t="s">
        <v>530</v>
      </c>
      <c r="AK287" s="57"/>
      <c r="AL287" s="111"/>
    </row>
    <row r="288" spans="1:38" s="88" customFormat="1" x14ac:dyDescent="0.35">
      <c r="A288" s="21">
        <v>10141103</v>
      </c>
      <c r="B288" s="115" t="s">
        <v>19112</v>
      </c>
      <c r="C288" s="259" t="s">
        <v>710</v>
      </c>
      <c r="D288" s="22" t="s">
        <v>17773</v>
      </c>
      <c r="E288" s="114" t="str">
        <f t="shared" si="71"/>
        <v>TRANSFORMADOR MARCA:Efacec PT149 PT149</v>
      </c>
      <c r="F288" s="21" t="s">
        <v>17773</v>
      </c>
      <c r="G288" s="124" t="s">
        <v>17772</v>
      </c>
      <c r="H288" s="124" t="s">
        <v>17771</v>
      </c>
      <c r="I288" s="21" t="s">
        <v>3104</v>
      </c>
      <c r="J288" s="21">
        <v>315</v>
      </c>
      <c r="K288" s="21">
        <v>6.6</v>
      </c>
      <c r="L288" s="21">
        <v>0.4</v>
      </c>
      <c r="M288" s="21">
        <v>3</v>
      </c>
      <c r="N288" s="124">
        <v>1973</v>
      </c>
      <c r="O288" s="116">
        <v>840</v>
      </c>
      <c r="P288" s="23">
        <f t="shared" si="72"/>
        <v>840000</v>
      </c>
      <c r="Q288" s="323" t="s">
        <v>535</v>
      </c>
      <c r="R288" s="124">
        <v>8437</v>
      </c>
      <c r="U288" s="111">
        <v>45</v>
      </c>
      <c r="V288" s="113">
        <f t="shared" si="73"/>
        <v>59.733333333333334</v>
      </c>
      <c r="W288" s="113">
        <f t="shared" si="74"/>
        <v>780.26666666666665</v>
      </c>
      <c r="X288" s="112">
        <f t="shared" si="75"/>
        <v>780266.66666666663</v>
      </c>
      <c r="Y288" s="110">
        <f t="shared" si="84"/>
        <v>1</v>
      </c>
      <c r="Z288" s="109">
        <f t="shared" si="76"/>
        <v>42</v>
      </c>
      <c r="AA288" s="109">
        <f t="shared" si="77"/>
        <v>42000</v>
      </c>
      <c r="AB288" s="10">
        <f t="shared" si="78"/>
        <v>59733.333333333372</v>
      </c>
      <c r="AC288" s="108">
        <f t="shared" si="79"/>
        <v>798</v>
      </c>
      <c r="AD288" s="107">
        <f t="shared" si="80"/>
        <v>2.2222222222222223E-2</v>
      </c>
      <c r="AE288" s="106">
        <f t="shared" si="81"/>
        <v>17.733333333333334</v>
      </c>
      <c r="AF288" s="105">
        <f t="shared" si="82"/>
        <v>798</v>
      </c>
      <c r="AG288" s="105">
        <f t="shared" si="83"/>
        <v>42</v>
      </c>
      <c r="AI288" s="21" t="s">
        <v>17774</v>
      </c>
      <c r="AJ288" s="21" t="s">
        <v>530</v>
      </c>
      <c r="AK288" s="57"/>
      <c r="AL288" s="111"/>
    </row>
    <row r="289" spans="1:38" s="88" customFormat="1" x14ac:dyDescent="0.35">
      <c r="A289" s="21">
        <v>10141103</v>
      </c>
      <c r="B289" s="115" t="s">
        <v>19112</v>
      </c>
      <c r="C289" s="259" t="s">
        <v>710</v>
      </c>
      <c r="D289" s="22" t="s">
        <v>17769</v>
      </c>
      <c r="E289" s="114" t="str">
        <f t="shared" si="71"/>
        <v>TRANSFORMADOR MARCA:EFACEC PT154 PT154</v>
      </c>
      <c r="F289" s="21" t="s">
        <v>17769</v>
      </c>
      <c r="G289" s="124" t="s">
        <v>17768</v>
      </c>
      <c r="H289" s="124" t="s">
        <v>17767</v>
      </c>
      <c r="I289" s="21" t="s">
        <v>3104</v>
      </c>
      <c r="J289" s="21">
        <v>500</v>
      </c>
      <c r="K289" s="21">
        <v>6.6</v>
      </c>
      <c r="L289" s="21">
        <v>0.4</v>
      </c>
      <c r="M289" s="21">
        <v>3</v>
      </c>
      <c r="N289" s="124">
        <v>1973</v>
      </c>
      <c r="O289" s="116">
        <v>1016</v>
      </c>
      <c r="P289" s="23">
        <f t="shared" si="72"/>
        <v>1016000</v>
      </c>
      <c r="Q289" s="323" t="s">
        <v>27</v>
      </c>
      <c r="R289" s="124" t="s">
        <v>16432</v>
      </c>
      <c r="U289" s="111">
        <v>45</v>
      </c>
      <c r="V289" s="113">
        <f t="shared" si="73"/>
        <v>72.248888888888899</v>
      </c>
      <c r="W289" s="113">
        <f t="shared" si="74"/>
        <v>943.75111111111107</v>
      </c>
      <c r="X289" s="112">
        <f t="shared" si="75"/>
        <v>943751.11111111112</v>
      </c>
      <c r="Y289" s="110">
        <f t="shared" si="84"/>
        <v>1</v>
      </c>
      <c r="Z289" s="109">
        <f t="shared" si="76"/>
        <v>50.800000000000004</v>
      </c>
      <c r="AA289" s="109">
        <f t="shared" si="77"/>
        <v>50800.000000000007</v>
      </c>
      <c r="AB289" s="10">
        <f t="shared" si="78"/>
        <v>72248.888888888876</v>
      </c>
      <c r="AC289" s="108">
        <f t="shared" si="79"/>
        <v>965.2</v>
      </c>
      <c r="AD289" s="107">
        <f t="shared" si="80"/>
        <v>2.2222222222222223E-2</v>
      </c>
      <c r="AE289" s="106">
        <f t="shared" si="81"/>
        <v>21.448888888888892</v>
      </c>
      <c r="AF289" s="105">
        <f t="shared" si="82"/>
        <v>965.19999999999993</v>
      </c>
      <c r="AG289" s="105">
        <f t="shared" si="83"/>
        <v>50.800000000000011</v>
      </c>
      <c r="AI289" s="21" t="s">
        <v>17770</v>
      </c>
      <c r="AJ289" s="21" t="s">
        <v>530</v>
      </c>
      <c r="AK289" s="21"/>
      <c r="AL289" s="111"/>
    </row>
    <row r="290" spans="1:38" s="88" customFormat="1" x14ac:dyDescent="0.35">
      <c r="A290" s="21">
        <v>10141103</v>
      </c>
      <c r="B290" s="115" t="s">
        <v>19112</v>
      </c>
      <c r="C290" s="259" t="s">
        <v>710</v>
      </c>
      <c r="D290" s="22" t="s">
        <v>17765</v>
      </c>
      <c r="E290" s="114" t="str">
        <f t="shared" si="71"/>
        <v>TRANSFORMADOR MARCA:EFACEC PT160 PT160</v>
      </c>
      <c r="F290" s="21" t="s">
        <v>17765</v>
      </c>
      <c r="G290" s="124">
        <v>693968.4</v>
      </c>
      <c r="H290" s="124">
        <v>7804516.0999999996</v>
      </c>
      <c r="I290" s="21" t="s">
        <v>3104</v>
      </c>
      <c r="J290" s="61">
        <v>500</v>
      </c>
      <c r="K290" s="21">
        <v>6.6</v>
      </c>
      <c r="L290" s="21">
        <v>0.4</v>
      </c>
      <c r="M290" s="21">
        <v>3</v>
      </c>
      <c r="N290" s="124">
        <v>1973</v>
      </c>
      <c r="O290" s="116">
        <v>1016</v>
      </c>
      <c r="P290" s="23">
        <f t="shared" si="72"/>
        <v>1016000</v>
      </c>
      <c r="Q290" s="323" t="s">
        <v>27</v>
      </c>
      <c r="R290" s="124" t="s">
        <v>7147</v>
      </c>
      <c r="U290" s="111">
        <v>45</v>
      </c>
      <c r="V290" s="113">
        <f t="shared" si="73"/>
        <v>72.248888888888899</v>
      </c>
      <c r="W290" s="113">
        <f t="shared" si="74"/>
        <v>943.75111111111107</v>
      </c>
      <c r="X290" s="112">
        <f t="shared" si="75"/>
        <v>943751.11111111112</v>
      </c>
      <c r="Y290" s="110">
        <f t="shared" si="84"/>
        <v>1</v>
      </c>
      <c r="Z290" s="109">
        <f t="shared" si="76"/>
        <v>50.800000000000004</v>
      </c>
      <c r="AA290" s="109">
        <f t="shared" si="77"/>
        <v>50800.000000000007</v>
      </c>
      <c r="AB290" s="10">
        <f t="shared" si="78"/>
        <v>72248.888888888876</v>
      </c>
      <c r="AC290" s="108">
        <f t="shared" si="79"/>
        <v>965.2</v>
      </c>
      <c r="AD290" s="107">
        <f t="shared" si="80"/>
        <v>2.2222222222222223E-2</v>
      </c>
      <c r="AE290" s="106">
        <f t="shared" si="81"/>
        <v>21.448888888888892</v>
      </c>
      <c r="AF290" s="105">
        <f t="shared" si="82"/>
        <v>965.19999999999993</v>
      </c>
      <c r="AG290" s="105">
        <f t="shared" si="83"/>
        <v>50.800000000000011</v>
      </c>
      <c r="AI290" s="21" t="s">
        <v>17766</v>
      </c>
      <c r="AJ290" s="21" t="s">
        <v>530</v>
      </c>
      <c r="AK290" s="21"/>
      <c r="AL290" s="111"/>
    </row>
    <row r="291" spans="1:38" s="88" customFormat="1" x14ac:dyDescent="0.35">
      <c r="A291" s="21">
        <v>10141103</v>
      </c>
      <c r="B291" s="115" t="s">
        <v>19112</v>
      </c>
      <c r="C291" s="259" t="s">
        <v>710</v>
      </c>
      <c r="D291" s="22" t="s">
        <v>17763</v>
      </c>
      <c r="E291" s="114" t="str">
        <f t="shared" si="71"/>
        <v>TRANSFORMADOR MARCA:GEC PT165 PT165</v>
      </c>
      <c r="F291" s="21" t="s">
        <v>17763</v>
      </c>
      <c r="G291" s="124">
        <v>694572</v>
      </c>
      <c r="H291" s="124">
        <v>7805874.7999999998</v>
      </c>
      <c r="I291" s="21" t="s">
        <v>3104</v>
      </c>
      <c r="J291" s="21">
        <v>300</v>
      </c>
      <c r="K291" s="21">
        <v>6.6</v>
      </c>
      <c r="L291" s="21">
        <v>0.4</v>
      </c>
      <c r="M291" s="21">
        <v>3</v>
      </c>
      <c r="N291" s="124">
        <v>1973</v>
      </c>
      <c r="O291" s="116">
        <v>840</v>
      </c>
      <c r="P291" s="23">
        <f t="shared" si="72"/>
        <v>840000</v>
      </c>
      <c r="Q291" s="323" t="s">
        <v>14487</v>
      </c>
      <c r="R291" s="124" t="s">
        <v>17762</v>
      </c>
      <c r="U291" s="111">
        <v>45</v>
      </c>
      <c r="V291" s="113">
        <f t="shared" si="73"/>
        <v>59.733333333333334</v>
      </c>
      <c r="W291" s="113">
        <f t="shared" si="74"/>
        <v>780.26666666666665</v>
      </c>
      <c r="X291" s="112">
        <f t="shared" si="75"/>
        <v>780266.66666666663</v>
      </c>
      <c r="Y291" s="110">
        <f t="shared" si="84"/>
        <v>1</v>
      </c>
      <c r="Z291" s="109">
        <f t="shared" si="76"/>
        <v>42</v>
      </c>
      <c r="AA291" s="109">
        <f t="shared" si="77"/>
        <v>42000</v>
      </c>
      <c r="AB291" s="10">
        <f t="shared" si="78"/>
        <v>59733.333333333372</v>
      </c>
      <c r="AC291" s="108">
        <f t="shared" si="79"/>
        <v>798</v>
      </c>
      <c r="AD291" s="107">
        <f t="shared" si="80"/>
        <v>2.2222222222222223E-2</v>
      </c>
      <c r="AE291" s="106">
        <f t="shared" si="81"/>
        <v>17.733333333333334</v>
      </c>
      <c r="AF291" s="105">
        <f t="shared" si="82"/>
        <v>798</v>
      </c>
      <c r="AG291" s="105">
        <f t="shared" si="83"/>
        <v>42</v>
      </c>
      <c r="AI291" s="21" t="s">
        <v>17764</v>
      </c>
      <c r="AJ291" s="21" t="s">
        <v>530</v>
      </c>
      <c r="AK291" s="21"/>
      <c r="AL291" s="111"/>
    </row>
    <row r="292" spans="1:38" s="88" customFormat="1" x14ac:dyDescent="0.35">
      <c r="A292" s="21">
        <v>10141103</v>
      </c>
      <c r="B292" s="115" t="s">
        <v>19112</v>
      </c>
      <c r="C292" s="259" t="s">
        <v>710</v>
      </c>
      <c r="D292" s="22" t="s">
        <v>17760</v>
      </c>
      <c r="E292" s="114" t="str">
        <f t="shared" si="71"/>
        <v>TRANSFORMADOR MARCA:Efacec PT166 PT166</v>
      </c>
      <c r="F292" s="21" t="s">
        <v>17760</v>
      </c>
      <c r="G292" s="124">
        <v>692121.4</v>
      </c>
      <c r="H292" s="124">
        <v>7806211</v>
      </c>
      <c r="I292" s="21" t="s">
        <v>3104</v>
      </c>
      <c r="J292" s="21">
        <v>315</v>
      </c>
      <c r="K292" s="21">
        <v>6.6</v>
      </c>
      <c r="L292" s="21">
        <v>0.4</v>
      </c>
      <c r="M292" s="21">
        <v>3</v>
      </c>
      <c r="N292" s="124">
        <v>1973</v>
      </c>
      <c r="O292" s="116">
        <v>840</v>
      </c>
      <c r="P292" s="23">
        <f t="shared" si="72"/>
        <v>840000</v>
      </c>
      <c r="Q292" s="323" t="s">
        <v>535</v>
      </c>
      <c r="R292" s="124">
        <v>5793</v>
      </c>
      <c r="U292" s="111">
        <v>45</v>
      </c>
      <c r="V292" s="113">
        <f t="shared" si="73"/>
        <v>59.733333333333334</v>
      </c>
      <c r="W292" s="113">
        <f t="shared" si="74"/>
        <v>780.26666666666665</v>
      </c>
      <c r="X292" s="112">
        <f t="shared" si="75"/>
        <v>780266.66666666663</v>
      </c>
      <c r="Y292" s="110">
        <f t="shared" si="84"/>
        <v>1</v>
      </c>
      <c r="Z292" s="109">
        <f t="shared" si="76"/>
        <v>42</v>
      </c>
      <c r="AA292" s="109">
        <f t="shared" si="77"/>
        <v>42000</v>
      </c>
      <c r="AB292" s="10">
        <f t="shared" si="78"/>
        <v>59733.333333333372</v>
      </c>
      <c r="AC292" s="108">
        <f t="shared" si="79"/>
        <v>798</v>
      </c>
      <c r="AD292" s="107">
        <f t="shared" si="80"/>
        <v>2.2222222222222223E-2</v>
      </c>
      <c r="AE292" s="106">
        <f t="shared" si="81"/>
        <v>17.733333333333334</v>
      </c>
      <c r="AF292" s="105">
        <f t="shared" si="82"/>
        <v>798</v>
      </c>
      <c r="AG292" s="105">
        <f t="shared" si="83"/>
        <v>42</v>
      </c>
      <c r="AI292" s="21" t="s">
        <v>17761</v>
      </c>
      <c r="AJ292" s="21" t="s">
        <v>530</v>
      </c>
      <c r="AK292" s="21"/>
      <c r="AL292" s="111"/>
    </row>
    <row r="293" spans="1:38" s="88" customFormat="1" x14ac:dyDescent="0.35">
      <c r="A293" s="21">
        <v>10141103</v>
      </c>
      <c r="B293" s="115" t="s">
        <v>19112</v>
      </c>
      <c r="C293" s="259" t="s">
        <v>710</v>
      </c>
      <c r="D293" s="22" t="s">
        <v>17758</v>
      </c>
      <c r="E293" s="114" t="str">
        <f t="shared" si="71"/>
        <v>TRANSFORMADOR MARCA:Efacec PT175 PT175</v>
      </c>
      <c r="F293" s="21" t="s">
        <v>17758</v>
      </c>
      <c r="G293" s="124">
        <v>696976</v>
      </c>
      <c r="H293" s="124">
        <v>7804236</v>
      </c>
      <c r="I293" s="21" t="s">
        <v>3104</v>
      </c>
      <c r="J293" s="21">
        <v>500</v>
      </c>
      <c r="K293" s="21">
        <v>6.6</v>
      </c>
      <c r="L293" s="21">
        <v>0.4</v>
      </c>
      <c r="M293" s="21">
        <v>3</v>
      </c>
      <c r="N293" s="124">
        <v>1973</v>
      </c>
      <c r="O293" s="116">
        <v>1016</v>
      </c>
      <c r="P293" s="23">
        <f t="shared" si="72"/>
        <v>1016000</v>
      </c>
      <c r="Q293" s="323" t="s">
        <v>535</v>
      </c>
      <c r="R293" s="124">
        <v>15047</v>
      </c>
      <c r="U293" s="111">
        <v>45</v>
      </c>
      <c r="V293" s="113">
        <f t="shared" si="73"/>
        <v>72.248888888888899</v>
      </c>
      <c r="W293" s="113">
        <f t="shared" si="74"/>
        <v>943.75111111111107</v>
      </c>
      <c r="X293" s="112">
        <f t="shared" si="75"/>
        <v>943751.11111111112</v>
      </c>
      <c r="Y293" s="110">
        <f t="shared" si="84"/>
        <v>1</v>
      </c>
      <c r="Z293" s="109">
        <f t="shared" si="76"/>
        <v>50.800000000000004</v>
      </c>
      <c r="AA293" s="109">
        <f t="shared" si="77"/>
        <v>50800.000000000007</v>
      </c>
      <c r="AB293" s="10">
        <f t="shared" si="78"/>
        <v>72248.888888888876</v>
      </c>
      <c r="AC293" s="108">
        <f t="shared" si="79"/>
        <v>965.2</v>
      </c>
      <c r="AD293" s="107">
        <f t="shared" si="80"/>
        <v>2.2222222222222223E-2</v>
      </c>
      <c r="AE293" s="106">
        <f t="shared" si="81"/>
        <v>21.448888888888892</v>
      </c>
      <c r="AF293" s="105">
        <f t="shared" si="82"/>
        <v>965.19999999999993</v>
      </c>
      <c r="AG293" s="105">
        <f t="shared" si="83"/>
        <v>50.800000000000011</v>
      </c>
      <c r="AI293" s="21" t="s">
        <v>17759</v>
      </c>
      <c r="AJ293" s="21" t="s">
        <v>530</v>
      </c>
      <c r="AK293" s="21"/>
      <c r="AL293" s="111"/>
    </row>
    <row r="294" spans="1:38" s="88" customFormat="1" x14ac:dyDescent="0.35">
      <c r="A294" s="21">
        <v>10141103</v>
      </c>
      <c r="B294" s="115" t="s">
        <v>19112</v>
      </c>
      <c r="C294" s="259" t="s">
        <v>710</v>
      </c>
      <c r="D294" s="22" t="s">
        <v>17756</v>
      </c>
      <c r="E294" s="114" t="str">
        <f t="shared" si="71"/>
        <v>TRANSFORMADOR MARCA:Efacec PT180 PT180</v>
      </c>
      <c r="F294" s="21" t="s">
        <v>17756</v>
      </c>
      <c r="G294" s="124">
        <v>692577.3</v>
      </c>
      <c r="H294" s="124">
        <v>7805610</v>
      </c>
      <c r="I294" s="21" t="s">
        <v>3104</v>
      </c>
      <c r="J294" s="21">
        <v>630</v>
      </c>
      <c r="K294" s="21">
        <v>6.6</v>
      </c>
      <c r="L294" s="21">
        <v>0.4</v>
      </c>
      <c r="M294" s="21">
        <v>3</v>
      </c>
      <c r="N294" s="124">
        <v>1973</v>
      </c>
      <c r="O294" s="116">
        <v>1016</v>
      </c>
      <c r="P294" s="23">
        <f t="shared" si="72"/>
        <v>1016000</v>
      </c>
      <c r="Q294" s="323" t="s">
        <v>535</v>
      </c>
      <c r="R294" s="124">
        <v>15040</v>
      </c>
      <c r="U294" s="111">
        <v>45</v>
      </c>
      <c r="V294" s="113">
        <f t="shared" si="73"/>
        <v>72.248888888888899</v>
      </c>
      <c r="W294" s="113">
        <f t="shared" si="74"/>
        <v>943.75111111111107</v>
      </c>
      <c r="X294" s="112">
        <f t="shared" si="75"/>
        <v>943751.11111111112</v>
      </c>
      <c r="Y294" s="110">
        <f t="shared" si="84"/>
        <v>1</v>
      </c>
      <c r="Z294" s="109">
        <f t="shared" si="76"/>
        <v>50.800000000000004</v>
      </c>
      <c r="AA294" s="109">
        <f t="shared" si="77"/>
        <v>50800.000000000007</v>
      </c>
      <c r="AB294" s="10">
        <f t="shared" si="78"/>
        <v>72248.888888888876</v>
      </c>
      <c r="AC294" s="108">
        <f t="shared" si="79"/>
        <v>965.2</v>
      </c>
      <c r="AD294" s="107">
        <f t="shared" si="80"/>
        <v>2.2222222222222223E-2</v>
      </c>
      <c r="AE294" s="106">
        <f t="shared" si="81"/>
        <v>21.448888888888892</v>
      </c>
      <c r="AF294" s="105">
        <f t="shared" si="82"/>
        <v>965.19999999999993</v>
      </c>
      <c r="AG294" s="105">
        <f t="shared" si="83"/>
        <v>50.800000000000011</v>
      </c>
      <c r="AI294" s="21" t="s">
        <v>17757</v>
      </c>
      <c r="AJ294" s="21" t="s">
        <v>530</v>
      </c>
      <c r="AK294" s="21"/>
      <c r="AL294" s="111"/>
    </row>
    <row r="295" spans="1:38" s="88" customFormat="1" x14ac:dyDescent="0.35">
      <c r="A295" s="21">
        <v>10141103</v>
      </c>
      <c r="B295" s="115" t="s">
        <v>19112</v>
      </c>
      <c r="C295" s="259" t="s">
        <v>710</v>
      </c>
      <c r="D295" s="22" t="s">
        <v>17754</v>
      </c>
      <c r="E295" s="114" t="str">
        <f t="shared" si="71"/>
        <v>TRANSFORMADOR MARCA:Efacec PT182 PT182</v>
      </c>
      <c r="F295" s="21" t="s">
        <v>17754</v>
      </c>
      <c r="G295" s="124">
        <v>692506.7</v>
      </c>
      <c r="H295" s="124">
        <v>7805483</v>
      </c>
      <c r="I295" s="21" t="s">
        <v>3104</v>
      </c>
      <c r="J295" s="21">
        <v>200</v>
      </c>
      <c r="K295" s="21">
        <v>6.6</v>
      </c>
      <c r="L295" s="21">
        <v>0.4</v>
      </c>
      <c r="M295" s="21">
        <v>3</v>
      </c>
      <c r="N295" s="124">
        <v>1973</v>
      </c>
      <c r="O295" s="116">
        <v>572</v>
      </c>
      <c r="P295" s="23">
        <f t="shared" si="72"/>
        <v>572000</v>
      </c>
      <c r="Q295" s="323" t="s">
        <v>535</v>
      </c>
      <c r="R295" s="124">
        <v>9658</v>
      </c>
      <c r="U295" s="111">
        <v>45</v>
      </c>
      <c r="V295" s="113">
        <f t="shared" si="73"/>
        <v>40.675555555555555</v>
      </c>
      <c r="W295" s="113">
        <f t="shared" si="74"/>
        <v>531.32444444444445</v>
      </c>
      <c r="X295" s="112">
        <f t="shared" si="75"/>
        <v>531324.4444444445</v>
      </c>
      <c r="Y295" s="110">
        <f t="shared" si="84"/>
        <v>1</v>
      </c>
      <c r="Z295" s="109">
        <f t="shared" si="76"/>
        <v>28.6</v>
      </c>
      <c r="AA295" s="109">
        <f t="shared" si="77"/>
        <v>28600</v>
      </c>
      <c r="AB295" s="10">
        <f t="shared" si="78"/>
        <v>40675.555555555504</v>
      </c>
      <c r="AC295" s="108">
        <f t="shared" si="79"/>
        <v>543.4</v>
      </c>
      <c r="AD295" s="107">
        <f t="shared" si="80"/>
        <v>2.2222222222222223E-2</v>
      </c>
      <c r="AE295" s="106">
        <f t="shared" si="81"/>
        <v>12.075555555555555</v>
      </c>
      <c r="AF295" s="105">
        <f t="shared" si="82"/>
        <v>543.4</v>
      </c>
      <c r="AG295" s="105">
        <f t="shared" si="83"/>
        <v>28.6</v>
      </c>
      <c r="AI295" s="21" t="s">
        <v>17755</v>
      </c>
      <c r="AJ295" s="21" t="s">
        <v>530</v>
      </c>
      <c r="AK295" s="21"/>
      <c r="AL295" s="111"/>
    </row>
    <row r="296" spans="1:38" s="88" customFormat="1" x14ac:dyDescent="0.35">
      <c r="A296" s="21">
        <v>10141103</v>
      </c>
      <c r="B296" s="115" t="s">
        <v>19112</v>
      </c>
      <c r="C296" s="259" t="s">
        <v>710</v>
      </c>
      <c r="D296" s="22" t="s">
        <v>17752</v>
      </c>
      <c r="E296" s="114" t="str">
        <f t="shared" si="71"/>
        <v>TRANSFORMADOR MARCA:Efacec PT280 PT280</v>
      </c>
      <c r="F296" s="21" t="s">
        <v>17752</v>
      </c>
      <c r="G296" s="124">
        <v>692635.6</v>
      </c>
      <c r="H296" s="124">
        <v>7804528.7000000002</v>
      </c>
      <c r="I296" s="21" t="s">
        <v>3104</v>
      </c>
      <c r="J296" s="21">
        <v>630</v>
      </c>
      <c r="K296" s="21">
        <v>6.6</v>
      </c>
      <c r="L296" s="21">
        <v>0.4</v>
      </c>
      <c r="M296" s="21">
        <v>3</v>
      </c>
      <c r="N296" s="124">
        <v>1973</v>
      </c>
      <c r="O296" s="116">
        <v>1016</v>
      </c>
      <c r="P296" s="23">
        <f t="shared" si="72"/>
        <v>1016000</v>
      </c>
      <c r="Q296" s="323" t="s">
        <v>535</v>
      </c>
      <c r="R296" s="124">
        <v>11548</v>
      </c>
      <c r="U296" s="111">
        <v>45</v>
      </c>
      <c r="V296" s="113">
        <f t="shared" si="73"/>
        <v>72.248888888888899</v>
      </c>
      <c r="W296" s="113">
        <f t="shared" si="74"/>
        <v>943.75111111111107</v>
      </c>
      <c r="X296" s="112">
        <f t="shared" si="75"/>
        <v>943751.11111111112</v>
      </c>
      <c r="Y296" s="110">
        <f t="shared" si="84"/>
        <v>1</v>
      </c>
      <c r="Z296" s="109">
        <f t="shared" si="76"/>
        <v>50.800000000000004</v>
      </c>
      <c r="AA296" s="109">
        <f t="shared" si="77"/>
        <v>50800.000000000007</v>
      </c>
      <c r="AB296" s="10">
        <f t="shared" si="78"/>
        <v>72248.888888888876</v>
      </c>
      <c r="AC296" s="108">
        <f t="shared" si="79"/>
        <v>965.2</v>
      </c>
      <c r="AD296" s="107">
        <f t="shared" si="80"/>
        <v>2.2222222222222223E-2</v>
      </c>
      <c r="AE296" s="106">
        <f t="shared" si="81"/>
        <v>21.448888888888892</v>
      </c>
      <c r="AF296" s="105">
        <f t="shared" si="82"/>
        <v>965.19999999999993</v>
      </c>
      <c r="AG296" s="105">
        <f t="shared" si="83"/>
        <v>50.800000000000011</v>
      </c>
      <c r="AI296" s="21" t="s">
        <v>17753</v>
      </c>
      <c r="AJ296" s="21" t="s">
        <v>530</v>
      </c>
      <c r="AK296" s="21"/>
      <c r="AL296" s="111"/>
    </row>
    <row r="297" spans="1:38" s="88" customFormat="1" x14ac:dyDescent="0.35">
      <c r="A297" s="21">
        <v>10141103</v>
      </c>
      <c r="B297" s="115" t="s">
        <v>19112</v>
      </c>
      <c r="C297" s="259" t="s">
        <v>710</v>
      </c>
      <c r="D297" s="22" t="s">
        <v>17750</v>
      </c>
      <c r="E297" s="114" t="str">
        <f t="shared" si="71"/>
        <v>TRANSFORMADOR MARCA:EFACEC AGCHI/PT05 AGCHI/PT05</v>
      </c>
      <c r="F297" s="21" t="s">
        <v>17750</v>
      </c>
      <c r="G297" s="21" t="s">
        <v>17648</v>
      </c>
      <c r="H297" s="119" t="s">
        <v>17748</v>
      </c>
      <c r="I297" s="21" t="s">
        <v>977</v>
      </c>
      <c r="J297" s="21">
        <v>250</v>
      </c>
      <c r="K297" s="21">
        <v>6.6</v>
      </c>
      <c r="L297" s="21">
        <v>0.4</v>
      </c>
      <c r="M297" s="21">
        <v>3</v>
      </c>
      <c r="N297" s="21">
        <v>1973</v>
      </c>
      <c r="O297" s="116">
        <v>840</v>
      </c>
      <c r="P297" s="23">
        <f t="shared" si="72"/>
        <v>840000</v>
      </c>
      <c r="Q297" s="322" t="s">
        <v>27</v>
      </c>
      <c r="R297" s="21">
        <v>14677</v>
      </c>
      <c r="U297" s="111">
        <v>45</v>
      </c>
      <c r="V297" s="113">
        <f t="shared" si="73"/>
        <v>59.733333333333334</v>
      </c>
      <c r="W297" s="113">
        <f t="shared" si="74"/>
        <v>780.26666666666665</v>
      </c>
      <c r="X297" s="112">
        <f t="shared" si="75"/>
        <v>780266.66666666663</v>
      </c>
      <c r="Y297" s="110">
        <f t="shared" si="84"/>
        <v>1</v>
      </c>
      <c r="Z297" s="109">
        <f t="shared" si="76"/>
        <v>42</v>
      </c>
      <c r="AA297" s="109">
        <f t="shared" si="77"/>
        <v>42000</v>
      </c>
      <c r="AB297" s="10">
        <f t="shared" si="78"/>
        <v>59733.333333333372</v>
      </c>
      <c r="AC297" s="108">
        <f t="shared" si="79"/>
        <v>798</v>
      </c>
      <c r="AD297" s="107">
        <f t="shared" si="80"/>
        <v>2.2222222222222223E-2</v>
      </c>
      <c r="AE297" s="106">
        <f t="shared" si="81"/>
        <v>17.733333333333334</v>
      </c>
      <c r="AF297" s="105">
        <f t="shared" si="82"/>
        <v>798</v>
      </c>
      <c r="AG297" s="105">
        <f t="shared" si="83"/>
        <v>42</v>
      </c>
      <c r="AI297" s="21" t="s">
        <v>17751</v>
      </c>
      <c r="AJ297" s="21" t="s">
        <v>976</v>
      </c>
      <c r="AK297" s="21" t="s">
        <v>17749</v>
      </c>
      <c r="AL297" s="111"/>
    </row>
    <row r="298" spans="1:38" s="88" customFormat="1" x14ac:dyDescent="0.35">
      <c r="A298" s="21">
        <v>10141103</v>
      </c>
      <c r="B298" s="115" t="s">
        <v>19112</v>
      </c>
      <c r="C298" s="259" t="s">
        <v>710</v>
      </c>
      <c r="D298" s="22" t="s">
        <v>17745</v>
      </c>
      <c r="E298" s="114" t="str">
        <f t="shared" si="71"/>
        <v>TRANSFORMADOR MARCA:EFACEC AGCHI/PT12 AGCHI/PT12</v>
      </c>
      <c r="F298" s="21" t="s">
        <v>17745</v>
      </c>
      <c r="G298" s="139" t="s">
        <v>17743</v>
      </c>
      <c r="H298" s="119" t="s">
        <v>16399</v>
      </c>
      <c r="I298" s="21" t="s">
        <v>977</v>
      </c>
      <c r="J298" s="21">
        <v>250</v>
      </c>
      <c r="K298" s="21">
        <v>6.6</v>
      </c>
      <c r="L298" s="21">
        <v>0.4</v>
      </c>
      <c r="M298" s="21">
        <v>3</v>
      </c>
      <c r="N298" s="21">
        <v>1973</v>
      </c>
      <c r="O298" s="116">
        <v>840</v>
      </c>
      <c r="P298" s="23">
        <f t="shared" si="72"/>
        <v>840000</v>
      </c>
      <c r="Q298" s="322" t="s">
        <v>27</v>
      </c>
      <c r="R298" s="21" t="s">
        <v>17746</v>
      </c>
      <c r="U298" s="111">
        <v>45</v>
      </c>
      <c r="V298" s="113">
        <f t="shared" si="73"/>
        <v>59.733333333333334</v>
      </c>
      <c r="W298" s="113">
        <f t="shared" si="74"/>
        <v>780.26666666666665</v>
      </c>
      <c r="X298" s="112">
        <f t="shared" si="75"/>
        <v>780266.66666666663</v>
      </c>
      <c r="Y298" s="110">
        <f t="shared" si="84"/>
        <v>1</v>
      </c>
      <c r="Z298" s="109">
        <f t="shared" si="76"/>
        <v>42</v>
      </c>
      <c r="AA298" s="109">
        <f t="shared" si="77"/>
        <v>42000</v>
      </c>
      <c r="AB298" s="10">
        <f t="shared" si="78"/>
        <v>59733.333333333372</v>
      </c>
      <c r="AC298" s="108">
        <f t="shared" si="79"/>
        <v>798</v>
      </c>
      <c r="AD298" s="107">
        <f t="shared" si="80"/>
        <v>2.2222222222222223E-2</v>
      </c>
      <c r="AE298" s="106">
        <f t="shared" si="81"/>
        <v>17.733333333333334</v>
      </c>
      <c r="AF298" s="105">
        <f t="shared" si="82"/>
        <v>798</v>
      </c>
      <c r="AG298" s="105">
        <f t="shared" si="83"/>
        <v>42</v>
      </c>
      <c r="AI298" s="21" t="s">
        <v>17747</v>
      </c>
      <c r="AJ298" s="21" t="s">
        <v>976</v>
      </c>
      <c r="AK298" s="21"/>
      <c r="AL298" s="111"/>
    </row>
    <row r="299" spans="1:38" s="88" customFormat="1" x14ac:dyDescent="0.35">
      <c r="A299" s="21">
        <v>10141103</v>
      </c>
      <c r="B299" s="115" t="s">
        <v>19112</v>
      </c>
      <c r="C299" s="259" t="s">
        <v>710</v>
      </c>
      <c r="D299" s="22" t="s">
        <v>17745</v>
      </c>
      <c r="E299" s="114" t="str">
        <f t="shared" si="71"/>
        <v>TRANSFORMADOR MARCA:Info Plate against walll Live Chamber AGCHI/PT12 AGCHI/PT12</v>
      </c>
      <c r="F299" s="21" t="s">
        <v>17745</v>
      </c>
      <c r="G299" s="139" t="s">
        <v>17743</v>
      </c>
      <c r="H299" s="119" t="s">
        <v>16399</v>
      </c>
      <c r="I299" s="21" t="s">
        <v>977</v>
      </c>
      <c r="J299" s="21">
        <v>250</v>
      </c>
      <c r="K299" s="21">
        <v>6.6</v>
      </c>
      <c r="L299" s="21">
        <v>0.4</v>
      </c>
      <c r="M299" s="21">
        <v>3</v>
      </c>
      <c r="N299" s="21">
        <v>1973</v>
      </c>
      <c r="O299" s="116">
        <v>840</v>
      </c>
      <c r="P299" s="23">
        <f t="shared" si="72"/>
        <v>840000</v>
      </c>
      <c r="Q299" s="322" t="s">
        <v>17742</v>
      </c>
      <c r="R299" s="21" t="s">
        <v>17741</v>
      </c>
      <c r="U299" s="111">
        <v>45</v>
      </c>
      <c r="V299" s="113">
        <f t="shared" si="73"/>
        <v>59.733333333333334</v>
      </c>
      <c r="W299" s="113">
        <f t="shared" si="74"/>
        <v>780.26666666666665</v>
      </c>
      <c r="X299" s="112">
        <f t="shared" si="75"/>
        <v>780266.66666666663</v>
      </c>
      <c r="Y299" s="110">
        <f t="shared" si="84"/>
        <v>1</v>
      </c>
      <c r="Z299" s="109">
        <f t="shared" si="76"/>
        <v>42</v>
      </c>
      <c r="AA299" s="109">
        <f t="shared" si="77"/>
        <v>42000</v>
      </c>
      <c r="AB299" s="10">
        <f t="shared" si="78"/>
        <v>59733.333333333372</v>
      </c>
      <c r="AC299" s="108">
        <f t="shared" si="79"/>
        <v>798</v>
      </c>
      <c r="AD299" s="107">
        <f t="shared" si="80"/>
        <v>2.2222222222222223E-2</v>
      </c>
      <c r="AE299" s="106">
        <f t="shared" si="81"/>
        <v>17.733333333333334</v>
      </c>
      <c r="AF299" s="105">
        <f t="shared" si="82"/>
        <v>798</v>
      </c>
      <c r="AG299" s="105">
        <f t="shared" si="83"/>
        <v>42</v>
      </c>
      <c r="AI299" s="21" t="s">
        <v>2965</v>
      </c>
      <c r="AJ299" s="21" t="s">
        <v>976</v>
      </c>
      <c r="AK299" s="21" t="s">
        <v>17744</v>
      </c>
      <c r="AL299" s="111"/>
    </row>
    <row r="300" spans="1:38" s="88" customFormat="1" x14ac:dyDescent="0.35">
      <c r="A300" s="21">
        <v>10141103</v>
      </c>
      <c r="B300" s="115" t="s">
        <v>19112</v>
      </c>
      <c r="C300" s="259" t="s">
        <v>710</v>
      </c>
      <c r="D300" s="22" t="s">
        <v>17739</v>
      </c>
      <c r="E300" s="114" t="str">
        <f t="shared" si="71"/>
        <v>TRANSFORMADOR MARCA:TSI AGCHI/PT14 AGCHI/PT14</v>
      </c>
      <c r="F300" s="21" t="s">
        <v>17739</v>
      </c>
      <c r="G300" s="21" t="s">
        <v>17737</v>
      </c>
      <c r="H300" s="119" t="s">
        <v>17736</v>
      </c>
      <c r="I300" s="21" t="s">
        <v>977</v>
      </c>
      <c r="J300" s="21">
        <v>250</v>
      </c>
      <c r="K300" s="21">
        <v>6.6</v>
      </c>
      <c r="L300" s="21">
        <v>0.4</v>
      </c>
      <c r="M300" s="21">
        <v>3</v>
      </c>
      <c r="N300" s="21">
        <v>1973</v>
      </c>
      <c r="O300" s="116">
        <v>840</v>
      </c>
      <c r="P300" s="23">
        <f t="shared" si="72"/>
        <v>840000</v>
      </c>
      <c r="Q300" s="322" t="s">
        <v>17735</v>
      </c>
      <c r="R300" s="21" t="s">
        <v>16398</v>
      </c>
      <c r="U300" s="111">
        <v>45</v>
      </c>
      <c r="V300" s="113">
        <f t="shared" si="73"/>
        <v>59.733333333333334</v>
      </c>
      <c r="W300" s="113">
        <f t="shared" si="74"/>
        <v>780.26666666666665</v>
      </c>
      <c r="X300" s="112">
        <f t="shared" si="75"/>
        <v>780266.66666666663</v>
      </c>
      <c r="Y300" s="110">
        <f t="shared" si="84"/>
        <v>1</v>
      </c>
      <c r="Z300" s="109">
        <f t="shared" si="76"/>
        <v>42</v>
      </c>
      <c r="AA300" s="109">
        <f t="shared" si="77"/>
        <v>42000</v>
      </c>
      <c r="AB300" s="10">
        <f t="shared" si="78"/>
        <v>59733.333333333372</v>
      </c>
      <c r="AC300" s="108">
        <f t="shared" si="79"/>
        <v>798</v>
      </c>
      <c r="AD300" s="107">
        <f t="shared" si="80"/>
        <v>2.2222222222222223E-2</v>
      </c>
      <c r="AE300" s="106">
        <f t="shared" si="81"/>
        <v>17.733333333333334</v>
      </c>
      <c r="AF300" s="105">
        <f t="shared" si="82"/>
        <v>798</v>
      </c>
      <c r="AG300" s="105">
        <f t="shared" si="83"/>
        <v>42</v>
      </c>
      <c r="AI300" s="21" t="s">
        <v>17740</v>
      </c>
      <c r="AJ300" s="21" t="s">
        <v>976</v>
      </c>
      <c r="AK300" s="21" t="s">
        <v>17738</v>
      </c>
      <c r="AL300" s="111"/>
    </row>
    <row r="301" spans="1:38" s="88" customFormat="1" x14ac:dyDescent="0.35">
      <c r="A301" s="21">
        <v>10141103</v>
      </c>
      <c r="B301" s="115" t="s">
        <v>19112</v>
      </c>
      <c r="C301" s="259" t="s">
        <v>710</v>
      </c>
      <c r="D301" s="160" t="s">
        <v>17734</v>
      </c>
      <c r="E301" s="114" t="str">
        <f t="shared" si="71"/>
        <v>TRANSFORMADOR MARCA:EFACEC PTS 10R PTS 10R</v>
      </c>
      <c r="F301" s="142" t="s">
        <v>17734</v>
      </c>
      <c r="G301" s="142"/>
      <c r="H301" s="142"/>
      <c r="I301" s="142" t="s">
        <v>607</v>
      </c>
      <c r="J301" s="124">
        <v>200</v>
      </c>
      <c r="K301" s="124">
        <v>33</v>
      </c>
      <c r="L301" s="21">
        <v>0.4</v>
      </c>
      <c r="M301" s="124" t="s">
        <v>514</v>
      </c>
      <c r="N301" s="142">
        <v>1973</v>
      </c>
      <c r="O301" s="116">
        <v>991</v>
      </c>
      <c r="P301" s="23">
        <f t="shared" si="72"/>
        <v>991000</v>
      </c>
      <c r="Q301" s="327" t="s">
        <v>27</v>
      </c>
      <c r="R301" s="142">
        <v>14831</v>
      </c>
      <c r="U301" s="111">
        <v>45</v>
      </c>
      <c r="V301" s="113">
        <f t="shared" si="73"/>
        <v>70.471111111111114</v>
      </c>
      <c r="W301" s="113">
        <f t="shared" si="74"/>
        <v>920.5288888888889</v>
      </c>
      <c r="X301" s="112">
        <f t="shared" si="75"/>
        <v>920528.88888888888</v>
      </c>
      <c r="Y301" s="110">
        <f t="shared" si="84"/>
        <v>1</v>
      </c>
      <c r="Z301" s="109">
        <f t="shared" si="76"/>
        <v>49.550000000000004</v>
      </c>
      <c r="AA301" s="109">
        <f t="shared" si="77"/>
        <v>49550.000000000007</v>
      </c>
      <c r="AB301" s="10">
        <f t="shared" si="78"/>
        <v>70471.111111111124</v>
      </c>
      <c r="AC301" s="108">
        <f t="shared" si="79"/>
        <v>941.45</v>
      </c>
      <c r="AD301" s="107">
        <f t="shared" si="80"/>
        <v>2.2222222222222223E-2</v>
      </c>
      <c r="AE301" s="106">
        <f t="shared" si="81"/>
        <v>20.921111111111113</v>
      </c>
      <c r="AF301" s="105">
        <f t="shared" si="82"/>
        <v>941.45</v>
      </c>
      <c r="AG301" s="105">
        <f t="shared" si="83"/>
        <v>49.55</v>
      </c>
      <c r="AI301" s="142"/>
      <c r="AJ301" s="124"/>
      <c r="AK301" s="142"/>
      <c r="AL301" s="111"/>
    </row>
    <row r="302" spans="1:38" s="88" customFormat="1" x14ac:dyDescent="0.35">
      <c r="A302" s="21">
        <v>10141103</v>
      </c>
      <c r="B302" s="115" t="s">
        <v>19112</v>
      </c>
      <c r="C302" s="259" t="s">
        <v>710</v>
      </c>
      <c r="D302" s="22" t="s">
        <v>174</v>
      </c>
      <c r="E302" s="114" t="str">
        <f t="shared" si="71"/>
        <v>TRANSFORMADOR MARCA:EFACEC NAMPULA CENTRAL T2</v>
      </c>
      <c r="F302" s="21" t="s">
        <v>200</v>
      </c>
      <c r="G302" s="119" t="s">
        <v>199</v>
      </c>
      <c r="H302" s="119" t="s">
        <v>198</v>
      </c>
      <c r="I302" s="21" t="s">
        <v>545</v>
      </c>
      <c r="J302" s="21">
        <v>1500</v>
      </c>
      <c r="K302" s="21">
        <v>6.6</v>
      </c>
      <c r="L302" s="21">
        <v>400</v>
      </c>
      <c r="M302" s="21">
        <v>3</v>
      </c>
      <c r="N302" s="21">
        <v>1973</v>
      </c>
      <c r="O302" s="116">
        <v>1820</v>
      </c>
      <c r="P302" s="23">
        <f t="shared" si="72"/>
        <v>1820000</v>
      </c>
      <c r="Q302" s="322" t="s">
        <v>27</v>
      </c>
      <c r="R302" s="21">
        <v>14856</v>
      </c>
      <c r="U302" s="111">
        <v>45</v>
      </c>
      <c r="V302" s="113">
        <f t="shared" si="73"/>
        <v>129.42222222222222</v>
      </c>
      <c r="W302" s="113">
        <f t="shared" si="74"/>
        <v>1690.5777777777778</v>
      </c>
      <c r="X302" s="112">
        <f t="shared" si="75"/>
        <v>1690577.7777777778</v>
      </c>
      <c r="Y302" s="110">
        <f t="shared" si="84"/>
        <v>1</v>
      </c>
      <c r="Z302" s="109">
        <f t="shared" si="76"/>
        <v>91</v>
      </c>
      <c r="AA302" s="109">
        <f t="shared" si="77"/>
        <v>91000</v>
      </c>
      <c r="AB302" s="10">
        <f t="shared" si="78"/>
        <v>129422.22222222225</v>
      </c>
      <c r="AC302" s="108">
        <f t="shared" si="79"/>
        <v>1729</v>
      </c>
      <c r="AD302" s="107">
        <f t="shared" si="80"/>
        <v>2.2222222222222223E-2</v>
      </c>
      <c r="AE302" s="106">
        <f t="shared" si="81"/>
        <v>38.422222222222224</v>
      </c>
      <c r="AF302" s="105">
        <f t="shared" si="82"/>
        <v>1729</v>
      </c>
      <c r="AG302" s="105">
        <f t="shared" si="83"/>
        <v>91</v>
      </c>
      <c r="AI302" s="21"/>
      <c r="AJ302" s="21"/>
      <c r="AK302" s="21"/>
      <c r="AL302" s="111"/>
    </row>
    <row r="303" spans="1:38" s="88" customFormat="1" x14ac:dyDescent="0.35">
      <c r="A303" s="21">
        <v>10141103</v>
      </c>
      <c r="B303" s="115" t="s">
        <v>19112</v>
      </c>
      <c r="C303" s="259" t="s">
        <v>710</v>
      </c>
      <c r="D303" s="22" t="s">
        <v>122</v>
      </c>
      <c r="E303" s="114" t="str">
        <f t="shared" si="71"/>
        <v>TRANSFORMADOR MARCA: MONAPO PS 1 TRFR 2</v>
      </c>
      <c r="F303" s="41" t="s">
        <v>16647</v>
      </c>
      <c r="G303" s="57" t="s">
        <v>16645</v>
      </c>
      <c r="H303" s="57" t="s">
        <v>16644</v>
      </c>
      <c r="I303" s="21" t="s">
        <v>16646</v>
      </c>
      <c r="J303" s="21">
        <v>2000</v>
      </c>
      <c r="K303" s="21" t="s">
        <v>19</v>
      </c>
      <c r="L303" s="21">
        <v>11</v>
      </c>
      <c r="M303" s="57">
        <v>3</v>
      </c>
      <c r="N303" s="21">
        <v>1974</v>
      </c>
      <c r="O303" s="116">
        <v>2900</v>
      </c>
      <c r="P303" s="23">
        <f t="shared" si="72"/>
        <v>2900000</v>
      </c>
      <c r="Q303" s="322"/>
      <c r="R303" s="21"/>
      <c r="U303" s="111">
        <v>45</v>
      </c>
      <c r="V303" s="113">
        <f t="shared" si="73"/>
        <v>267.44444444444446</v>
      </c>
      <c r="W303" s="113">
        <f t="shared" si="74"/>
        <v>2632.5555555555557</v>
      </c>
      <c r="X303" s="112">
        <f t="shared" si="75"/>
        <v>2632555.5555555555</v>
      </c>
      <c r="Y303" s="110">
        <f t="shared" si="84"/>
        <v>2</v>
      </c>
      <c r="Z303" s="109">
        <f t="shared" si="76"/>
        <v>145</v>
      </c>
      <c r="AA303" s="109">
        <f t="shared" si="77"/>
        <v>145000</v>
      </c>
      <c r="AB303" s="10">
        <f t="shared" si="78"/>
        <v>267444.4444444445</v>
      </c>
      <c r="AC303" s="108">
        <f t="shared" si="79"/>
        <v>2755</v>
      </c>
      <c r="AD303" s="107">
        <f t="shared" si="80"/>
        <v>2.2222222222222223E-2</v>
      </c>
      <c r="AE303" s="106">
        <f t="shared" si="81"/>
        <v>61.222222222222221</v>
      </c>
      <c r="AF303" s="105">
        <f t="shared" si="82"/>
        <v>2693.7777777777778</v>
      </c>
      <c r="AG303" s="105">
        <f t="shared" si="83"/>
        <v>206.22222222222223</v>
      </c>
      <c r="AI303" s="57"/>
      <c r="AJ303" s="21"/>
      <c r="AK303" s="57"/>
      <c r="AL303" s="111"/>
    </row>
    <row r="304" spans="1:38" s="88" customFormat="1" x14ac:dyDescent="0.35">
      <c r="A304" s="21">
        <v>10141103</v>
      </c>
      <c r="B304" s="115" t="s">
        <v>19112</v>
      </c>
      <c r="C304" s="259" t="s">
        <v>710</v>
      </c>
      <c r="D304" s="22"/>
      <c r="E304" s="114" t="str">
        <f t="shared" si="71"/>
        <v xml:space="preserve">TRANSFORMADOR MARCA:Pauwels Trafo Indoor Substation 3 </v>
      </c>
      <c r="F304" s="21" t="s">
        <v>555</v>
      </c>
      <c r="G304" s="119" t="s">
        <v>553</v>
      </c>
      <c r="H304" s="119" t="s">
        <v>552</v>
      </c>
      <c r="I304" s="21" t="s">
        <v>528</v>
      </c>
      <c r="J304" s="21">
        <v>5000</v>
      </c>
      <c r="K304" s="21">
        <v>22</v>
      </c>
      <c r="L304" s="21">
        <v>6.6</v>
      </c>
      <c r="M304" s="21">
        <v>3</v>
      </c>
      <c r="N304" s="21">
        <v>1974</v>
      </c>
      <c r="O304" s="116">
        <v>20419</v>
      </c>
      <c r="P304" s="23">
        <f t="shared" si="72"/>
        <v>20419000</v>
      </c>
      <c r="Q304" s="322" t="s">
        <v>2404</v>
      </c>
      <c r="R304" s="21">
        <v>7418048</v>
      </c>
      <c r="U304" s="111">
        <v>45</v>
      </c>
      <c r="V304" s="113">
        <f t="shared" si="73"/>
        <v>1883.0855555555556</v>
      </c>
      <c r="W304" s="113">
        <f t="shared" si="74"/>
        <v>18535.914444444443</v>
      </c>
      <c r="X304" s="112">
        <f t="shared" si="75"/>
        <v>18535914.444444444</v>
      </c>
      <c r="Y304" s="110">
        <f t="shared" si="84"/>
        <v>2</v>
      </c>
      <c r="Z304" s="109">
        <f t="shared" si="76"/>
        <v>1020.95</v>
      </c>
      <c r="AA304" s="109">
        <f t="shared" si="77"/>
        <v>1020950</v>
      </c>
      <c r="AB304" s="10">
        <f t="shared" si="78"/>
        <v>1883085.555555556</v>
      </c>
      <c r="AC304" s="108">
        <f t="shared" si="79"/>
        <v>19398.05</v>
      </c>
      <c r="AD304" s="107">
        <f t="shared" si="80"/>
        <v>2.2222222222222223E-2</v>
      </c>
      <c r="AE304" s="106">
        <f t="shared" si="81"/>
        <v>431.06777777777779</v>
      </c>
      <c r="AF304" s="105">
        <f t="shared" si="82"/>
        <v>18966.982222222221</v>
      </c>
      <c r="AG304" s="105">
        <f t="shared" si="83"/>
        <v>1452.0177777777778</v>
      </c>
      <c r="AI304" s="21" t="s">
        <v>530</v>
      </c>
      <c r="AJ304" s="21" t="s">
        <v>554</v>
      </c>
      <c r="AK304" s="21"/>
      <c r="AL304" s="111"/>
    </row>
    <row r="305" spans="1:38" s="88" customFormat="1" x14ac:dyDescent="0.35">
      <c r="A305" s="21">
        <v>10141103</v>
      </c>
      <c r="B305" s="115" t="s">
        <v>19112</v>
      </c>
      <c r="C305" s="259" t="s">
        <v>710</v>
      </c>
      <c r="D305" s="22" t="s">
        <v>17732</v>
      </c>
      <c r="E305" s="114" t="str">
        <f t="shared" si="71"/>
        <v>TRANSFORMADOR MARCA:EFACEC USMSC/PT1 USMSC/PT1</v>
      </c>
      <c r="F305" s="21" t="s">
        <v>17732</v>
      </c>
      <c r="G305" s="139" t="s">
        <v>17730</v>
      </c>
      <c r="H305" s="119" t="s">
        <v>17729</v>
      </c>
      <c r="I305" s="21" t="s">
        <v>976</v>
      </c>
      <c r="J305" s="21">
        <v>250</v>
      </c>
      <c r="K305" s="21">
        <v>6.6</v>
      </c>
      <c r="L305" s="21">
        <v>0.4</v>
      </c>
      <c r="M305" s="21">
        <v>3</v>
      </c>
      <c r="N305" s="21">
        <v>1974</v>
      </c>
      <c r="O305" s="116">
        <v>840</v>
      </c>
      <c r="P305" s="23">
        <f t="shared" si="72"/>
        <v>840000</v>
      </c>
      <c r="Q305" s="322" t="s">
        <v>27</v>
      </c>
      <c r="R305" s="21" t="s">
        <v>17728</v>
      </c>
      <c r="U305" s="111">
        <v>45</v>
      </c>
      <c r="V305" s="113">
        <f t="shared" si="73"/>
        <v>77.466666666666669</v>
      </c>
      <c r="W305" s="113">
        <f t="shared" si="74"/>
        <v>762.5333333333333</v>
      </c>
      <c r="X305" s="112">
        <f t="shared" si="75"/>
        <v>762533.33333333326</v>
      </c>
      <c r="Y305" s="110">
        <f t="shared" si="84"/>
        <v>2</v>
      </c>
      <c r="Z305" s="109">
        <f t="shared" si="76"/>
        <v>42</v>
      </c>
      <c r="AA305" s="109">
        <f t="shared" si="77"/>
        <v>42000</v>
      </c>
      <c r="AB305" s="10">
        <f t="shared" si="78"/>
        <v>77466.666666666744</v>
      </c>
      <c r="AC305" s="108">
        <f t="shared" si="79"/>
        <v>798</v>
      </c>
      <c r="AD305" s="107">
        <f t="shared" si="80"/>
        <v>2.2222222222222223E-2</v>
      </c>
      <c r="AE305" s="106">
        <f t="shared" si="81"/>
        <v>17.733333333333334</v>
      </c>
      <c r="AF305" s="105">
        <f t="shared" si="82"/>
        <v>780.26666666666665</v>
      </c>
      <c r="AG305" s="105">
        <f t="shared" si="83"/>
        <v>59.733333333333334</v>
      </c>
      <c r="AI305" s="21" t="s">
        <v>17733</v>
      </c>
      <c r="AJ305" s="21" t="s">
        <v>976</v>
      </c>
      <c r="AK305" s="21" t="s">
        <v>17731</v>
      </c>
      <c r="AL305" s="111"/>
    </row>
    <row r="306" spans="1:38" s="88" customFormat="1" x14ac:dyDescent="0.35">
      <c r="A306" s="21">
        <v>10141103</v>
      </c>
      <c r="B306" s="115" t="s">
        <v>19112</v>
      </c>
      <c r="C306" s="259" t="s">
        <v>710</v>
      </c>
      <c r="D306" s="22" t="s">
        <v>17726</v>
      </c>
      <c r="E306" s="114" t="str">
        <f t="shared" si="71"/>
        <v>TRANSFORMADOR MARCA:EFACEC USMSC/PT2 USMSC/PT2</v>
      </c>
      <c r="F306" s="21" t="s">
        <v>17726</v>
      </c>
      <c r="G306" s="139" t="s">
        <v>17724</v>
      </c>
      <c r="H306" s="119" t="s">
        <v>9674</v>
      </c>
      <c r="I306" s="21" t="s">
        <v>976</v>
      </c>
      <c r="J306" s="21">
        <v>250</v>
      </c>
      <c r="K306" s="21">
        <v>6.6</v>
      </c>
      <c r="L306" s="21">
        <v>0.4</v>
      </c>
      <c r="M306" s="21">
        <v>3</v>
      </c>
      <c r="N306" s="21">
        <v>1974</v>
      </c>
      <c r="O306" s="116">
        <v>840</v>
      </c>
      <c r="P306" s="23">
        <f t="shared" si="72"/>
        <v>840000</v>
      </c>
      <c r="Q306" s="322" t="s">
        <v>27</v>
      </c>
      <c r="R306" s="21">
        <v>15604</v>
      </c>
      <c r="U306" s="111">
        <v>45</v>
      </c>
      <c r="V306" s="113">
        <f t="shared" si="73"/>
        <v>77.466666666666669</v>
      </c>
      <c r="W306" s="113">
        <f t="shared" si="74"/>
        <v>762.5333333333333</v>
      </c>
      <c r="X306" s="112">
        <f t="shared" si="75"/>
        <v>762533.33333333326</v>
      </c>
      <c r="Y306" s="110">
        <f t="shared" si="84"/>
        <v>2</v>
      </c>
      <c r="Z306" s="109">
        <f t="shared" si="76"/>
        <v>42</v>
      </c>
      <c r="AA306" s="109">
        <f t="shared" si="77"/>
        <v>42000</v>
      </c>
      <c r="AB306" s="10">
        <f t="shared" si="78"/>
        <v>77466.666666666744</v>
      </c>
      <c r="AC306" s="108">
        <f t="shared" si="79"/>
        <v>798</v>
      </c>
      <c r="AD306" s="107">
        <f t="shared" si="80"/>
        <v>2.2222222222222223E-2</v>
      </c>
      <c r="AE306" s="106">
        <f t="shared" si="81"/>
        <v>17.733333333333334</v>
      </c>
      <c r="AF306" s="105">
        <f t="shared" si="82"/>
        <v>780.26666666666665</v>
      </c>
      <c r="AG306" s="105">
        <f t="shared" si="83"/>
        <v>59.733333333333334</v>
      </c>
      <c r="AI306" s="21" t="s">
        <v>17727</v>
      </c>
      <c r="AJ306" s="21" t="s">
        <v>976</v>
      </c>
      <c r="AK306" s="21" t="s">
        <v>17725</v>
      </c>
      <c r="AL306" s="111"/>
    </row>
    <row r="307" spans="1:38" s="88" customFormat="1" x14ac:dyDescent="0.35">
      <c r="A307" s="21">
        <v>10141103</v>
      </c>
      <c r="B307" s="115" t="s">
        <v>19112</v>
      </c>
      <c r="C307" s="259" t="s">
        <v>710</v>
      </c>
      <c r="D307" s="136" t="s">
        <v>5374</v>
      </c>
      <c r="E307" s="114" t="str">
        <f t="shared" si="71"/>
        <v>TRANSFORMADOR MARCA:MOTRA PTS 43 PTS 43</v>
      </c>
      <c r="F307" s="124" t="s">
        <v>5374</v>
      </c>
      <c r="G307" s="139"/>
      <c r="H307" s="139"/>
      <c r="I307" s="124" t="s">
        <v>571</v>
      </c>
      <c r="J307" s="124">
        <v>500</v>
      </c>
      <c r="K307" s="124">
        <v>11</v>
      </c>
      <c r="L307" s="21">
        <v>0.4</v>
      </c>
      <c r="M307" s="124" t="s">
        <v>514</v>
      </c>
      <c r="N307" s="124">
        <v>1974</v>
      </c>
      <c r="O307" s="116">
        <v>1016</v>
      </c>
      <c r="P307" s="23">
        <f t="shared" si="72"/>
        <v>1016000</v>
      </c>
      <c r="Q307" s="323" t="s">
        <v>1650</v>
      </c>
      <c r="R307" s="124" t="s">
        <v>17722</v>
      </c>
      <c r="U307" s="111">
        <v>45</v>
      </c>
      <c r="V307" s="113">
        <f t="shared" si="73"/>
        <v>93.697777777777787</v>
      </c>
      <c r="W307" s="113">
        <f t="shared" si="74"/>
        <v>922.30222222222221</v>
      </c>
      <c r="X307" s="112">
        <f t="shared" si="75"/>
        <v>922302.22222222225</v>
      </c>
      <c r="Y307" s="110">
        <f t="shared" si="84"/>
        <v>2</v>
      </c>
      <c r="Z307" s="109">
        <f t="shared" si="76"/>
        <v>50.800000000000004</v>
      </c>
      <c r="AA307" s="109">
        <f t="shared" si="77"/>
        <v>50800.000000000007</v>
      </c>
      <c r="AB307" s="10">
        <f t="shared" si="78"/>
        <v>93697.777777777752</v>
      </c>
      <c r="AC307" s="108">
        <f t="shared" si="79"/>
        <v>965.2</v>
      </c>
      <c r="AD307" s="107">
        <f t="shared" si="80"/>
        <v>2.2222222222222223E-2</v>
      </c>
      <c r="AE307" s="106">
        <f t="shared" si="81"/>
        <v>21.448888888888892</v>
      </c>
      <c r="AF307" s="105">
        <f t="shared" si="82"/>
        <v>943.75111111111107</v>
      </c>
      <c r="AG307" s="105">
        <f t="shared" si="83"/>
        <v>72.248888888888899</v>
      </c>
      <c r="AI307" s="124"/>
      <c r="AJ307" s="124"/>
      <c r="AK307" s="124" t="s">
        <v>17723</v>
      </c>
      <c r="AL307" s="111"/>
    </row>
    <row r="308" spans="1:38" s="88" customFormat="1" x14ac:dyDescent="0.35">
      <c r="A308" s="21">
        <v>10141103</v>
      </c>
      <c r="B308" s="115" t="s">
        <v>19112</v>
      </c>
      <c r="C308" s="259" t="s">
        <v>710</v>
      </c>
      <c r="D308" s="160" t="s">
        <v>4154</v>
      </c>
      <c r="E308" s="114" t="str">
        <f t="shared" si="71"/>
        <v>TRANSFORMADOR MARCA:MOTRA PTS 68 PTS 68</v>
      </c>
      <c r="F308" s="142" t="s">
        <v>4154</v>
      </c>
      <c r="G308" s="124"/>
      <c r="H308" s="124"/>
      <c r="I308" s="142" t="s">
        <v>607</v>
      </c>
      <c r="J308" s="124">
        <v>500</v>
      </c>
      <c r="K308" s="124">
        <v>11</v>
      </c>
      <c r="L308" s="21">
        <v>0.4</v>
      </c>
      <c r="M308" s="124" t="s">
        <v>514</v>
      </c>
      <c r="N308" s="124">
        <v>1974</v>
      </c>
      <c r="O308" s="116">
        <v>1016</v>
      </c>
      <c r="P308" s="23">
        <f t="shared" si="72"/>
        <v>1016000</v>
      </c>
      <c r="Q308" s="323" t="s">
        <v>1650</v>
      </c>
      <c r="R308" s="124" t="s">
        <v>17721</v>
      </c>
      <c r="U308" s="111">
        <v>45</v>
      </c>
      <c r="V308" s="113">
        <f t="shared" si="73"/>
        <v>93.697777777777787</v>
      </c>
      <c r="W308" s="113">
        <f t="shared" si="74"/>
        <v>922.30222222222221</v>
      </c>
      <c r="X308" s="112">
        <f t="shared" si="75"/>
        <v>922302.22222222225</v>
      </c>
      <c r="Y308" s="110">
        <f t="shared" si="84"/>
        <v>2</v>
      </c>
      <c r="Z308" s="109">
        <f t="shared" si="76"/>
        <v>50.800000000000004</v>
      </c>
      <c r="AA308" s="109">
        <f t="shared" si="77"/>
        <v>50800.000000000007</v>
      </c>
      <c r="AB308" s="10">
        <f t="shared" si="78"/>
        <v>93697.777777777752</v>
      </c>
      <c r="AC308" s="108">
        <f t="shared" si="79"/>
        <v>965.2</v>
      </c>
      <c r="AD308" s="107">
        <f t="shared" si="80"/>
        <v>2.2222222222222223E-2</v>
      </c>
      <c r="AE308" s="106">
        <f t="shared" si="81"/>
        <v>21.448888888888892</v>
      </c>
      <c r="AF308" s="105">
        <f t="shared" si="82"/>
        <v>943.75111111111107</v>
      </c>
      <c r="AG308" s="105">
        <f t="shared" si="83"/>
        <v>72.248888888888899</v>
      </c>
      <c r="AI308" s="124"/>
      <c r="AJ308" s="124"/>
      <c r="AK308" s="124"/>
      <c r="AL308" s="111"/>
    </row>
    <row r="309" spans="1:38" s="88" customFormat="1" x14ac:dyDescent="0.35">
      <c r="A309" s="21">
        <v>10141103</v>
      </c>
      <c r="B309" s="115" t="s">
        <v>19112</v>
      </c>
      <c r="C309" s="259" t="s">
        <v>710</v>
      </c>
      <c r="D309" s="136" t="s">
        <v>2262</v>
      </c>
      <c r="E309" s="114" t="str">
        <f t="shared" si="71"/>
        <v>TRANSFORMADOR MARCA:MOTRA PTS 33 PTS 33</v>
      </c>
      <c r="F309" s="288" t="s">
        <v>2262</v>
      </c>
      <c r="G309" s="124"/>
      <c r="H309" s="124"/>
      <c r="I309" s="142" t="s">
        <v>607</v>
      </c>
      <c r="J309" s="124">
        <v>500</v>
      </c>
      <c r="K309" s="124">
        <v>11</v>
      </c>
      <c r="L309" s="21">
        <v>0.4</v>
      </c>
      <c r="M309" s="124" t="s">
        <v>514</v>
      </c>
      <c r="N309" s="124">
        <v>1974</v>
      </c>
      <c r="O309" s="116">
        <v>1016</v>
      </c>
      <c r="P309" s="23">
        <f t="shared" si="72"/>
        <v>1016000</v>
      </c>
      <c r="Q309" s="323" t="s">
        <v>1650</v>
      </c>
      <c r="R309" s="124" t="s">
        <v>17720</v>
      </c>
      <c r="U309" s="111">
        <v>45</v>
      </c>
      <c r="V309" s="113">
        <f t="shared" si="73"/>
        <v>93.697777777777787</v>
      </c>
      <c r="W309" s="113">
        <f t="shared" si="74"/>
        <v>922.30222222222221</v>
      </c>
      <c r="X309" s="112">
        <f t="shared" si="75"/>
        <v>922302.22222222225</v>
      </c>
      <c r="Y309" s="110">
        <f t="shared" si="84"/>
        <v>2</v>
      </c>
      <c r="Z309" s="109">
        <f t="shared" si="76"/>
        <v>50.800000000000004</v>
      </c>
      <c r="AA309" s="109">
        <f t="shared" si="77"/>
        <v>50800.000000000007</v>
      </c>
      <c r="AB309" s="10">
        <f t="shared" si="78"/>
        <v>93697.777777777752</v>
      </c>
      <c r="AC309" s="108">
        <f t="shared" si="79"/>
        <v>965.2</v>
      </c>
      <c r="AD309" s="107">
        <f t="shared" si="80"/>
        <v>2.2222222222222223E-2</v>
      </c>
      <c r="AE309" s="106">
        <f t="shared" si="81"/>
        <v>21.448888888888892</v>
      </c>
      <c r="AF309" s="105">
        <f t="shared" si="82"/>
        <v>943.75111111111107</v>
      </c>
      <c r="AG309" s="105">
        <f t="shared" si="83"/>
        <v>72.248888888888899</v>
      </c>
      <c r="AI309" s="124"/>
      <c r="AJ309" s="124"/>
      <c r="AK309" s="124"/>
      <c r="AL309" s="111"/>
    </row>
    <row r="310" spans="1:38" s="88" customFormat="1" x14ac:dyDescent="0.35">
      <c r="A310" s="21">
        <v>10141103</v>
      </c>
      <c r="B310" s="115" t="s">
        <v>19112</v>
      </c>
      <c r="C310" s="259" t="s">
        <v>710</v>
      </c>
      <c r="D310" s="22" t="s">
        <v>17718</v>
      </c>
      <c r="E310" s="114" t="str">
        <f t="shared" si="71"/>
        <v>TRANSFORMADOR MARCA:MOTRA AGXX/PTS0066 AGXX/PTS0066</v>
      </c>
      <c r="F310" s="21" t="s">
        <v>17718</v>
      </c>
      <c r="G310" s="121" t="s">
        <v>17717</v>
      </c>
      <c r="H310" s="121" t="s">
        <v>17716</v>
      </c>
      <c r="I310" s="21" t="s">
        <v>2113</v>
      </c>
      <c r="J310" s="61">
        <v>500</v>
      </c>
      <c r="K310" s="121">
        <v>11</v>
      </c>
      <c r="L310" s="61">
        <v>0.4</v>
      </c>
      <c r="M310" s="61">
        <v>3</v>
      </c>
      <c r="N310" s="121">
        <v>1974</v>
      </c>
      <c r="O310" s="116">
        <v>1016</v>
      </c>
      <c r="P310" s="23">
        <f t="shared" si="72"/>
        <v>1016000</v>
      </c>
      <c r="Q310" s="328" t="s">
        <v>1650</v>
      </c>
      <c r="R310" s="121" t="s">
        <v>17715</v>
      </c>
      <c r="U310" s="111">
        <v>45</v>
      </c>
      <c r="V310" s="113">
        <f t="shared" si="73"/>
        <v>93.697777777777787</v>
      </c>
      <c r="W310" s="113">
        <f t="shared" si="74"/>
        <v>922.30222222222221</v>
      </c>
      <c r="X310" s="112">
        <f t="shared" si="75"/>
        <v>922302.22222222225</v>
      </c>
      <c r="Y310" s="110">
        <f t="shared" ref="Y310:Y341" si="85">(U310-(2017-N310))</f>
        <v>2</v>
      </c>
      <c r="Z310" s="109">
        <f t="shared" si="76"/>
        <v>50.800000000000004</v>
      </c>
      <c r="AA310" s="109">
        <f t="shared" si="77"/>
        <v>50800.000000000007</v>
      </c>
      <c r="AB310" s="10">
        <f t="shared" si="78"/>
        <v>93697.777777777752</v>
      </c>
      <c r="AC310" s="108">
        <f t="shared" si="79"/>
        <v>965.2</v>
      </c>
      <c r="AD310" s="107">
        <f t="shared" si="80"/>
        <v>2.2222222222222223E-2</v>
      </c>
      <c r="AE310" s="106">
        <f t="shared" si="81"/>
        <v>21.448888888888892</v>
      </c>
      <c r="AF310" s="105">
        <f t="shared" si="82"/>
        <v>943.75111111111107</v>
      </c>
      <c r="AG310" s="105">
        <f t="shared" si="83"/>
        <v>72.248888888888899</v>
      </c>
      <c r="AI310" s="61" t="s">
        <v>17719</v>
      </c>
      <c r="AJ310" s="21" t="s">
        <v>2113</v>
      </c>
      <c r="AK310" s="21"/>
      <c r="AL310" s="111"/>
    </row>
    <row r="311" spans="1:38" s="88" customFormat="1" x14ac:dyDescent="0.35">
      <c r="A311" s="21">
        <v>10141103</v>
      </c>
      <c r="B311" s="115" t="s">
        <v>19112</v>
      </c>
      <c r="C311" s="259" t="s">
        <v>710</v>
      </c>
      <c r="D311" s="22" t="s">
        <v>20</v>
      </c>
      <c r="E311" s="114" t="str">
        <f t="shared" si="71"/>
        <v>TRANSFORMADOR MARCA:ALSTOM MONAPO PS 1 TRFR 1</v>
      </c>
      <c r="F311" s="21" t="s">
        <v>16647</v>
      </c>
      <c r="G311" s="57" t="s">
        <v>16645</v>
      </c>
      <c r="H311" s="57" t="s">
        <v>16644</v>
      </c>
      <c r="I311" s="21" t="s">
        <v>16646</v>
      </c>
      <c r="J311" s="21">
        <v>2000</v>
      </c>
      <c r="K311" s="21" t="s">
        <v>19</v>
      </c>
      <c r="L311" s="21">
        <v>11</v>
      </c>
      <c r="M311" s="57">
        <v>3</v>
      </c>
      <c r="N311" s="21">
        <v>1974</v>
      </c>
      <c r="O311" s="116">
        <v>2900</v>
      </c>
      <c r="P311" s="23">
        <f t="shared" si="72"/>
        <v>2900000</v>
      </c>
      <c r="Q311" s="322" t="s">
        <v>4</v>
      </c>
      <c r="R311" s="21" t="s">
        <v>17714</v>
      </c>
      <c r="U311" s="111">
        <v>45</v>
      </c>
      <c r="V311" s="113">
        <f t="shared" si="73"/>
        <v>267.44444444444446</v>
      </c>
      <c r="W311" s="113">
        <f t="shared" si="74"/>
        <v>2632.5555555555557</v>
      </c>
      <c r="X311" s="112">
        <f t="shared" si="75"/>
        <v>2632555.5555555555</v>
      </c>
      <c r="Y311" s="110">
        <f t="shared" si="85"/>
        <v>2</v>
      </c>
      <c r="Z311" s="109">
        <f t="shared" si="76"/>
        <v>145</v>
      </c>
      <c r="AA311" s="109">
        <f t="shared" si="77"/>
        <v>145000</v>
      </c>
      <c r="AB311" s="10">
        <f t="shared" si="78"/>
        <v>267444.4444444445</v>
      </c>
      <c r="AC311" s="108">
        <f t="shared" si="79"/>
        <v>2755</v>
      </c>
      <c r="AD311" s="107">
        <f t="shared" si="80"/>
        <v>2.2222222222222223E-2</v>
      </c>
      <c r="AE311" s="106">
        <f t="shared" si="81"/>
        <v>61.222222222222221</v>
      </c>
      <c r="AF311" s="105">
        <f t="shared" si="82"/>
        <v>2693.7777777777778</v>
      </c>
      <c r="AG311" s="105">
        <f t="shared" si="83"/>
        <v>206.22222222222223</v>
      </c>
      <c r="AI311" s="57"/>
      <c r="AJ311" s="21"/>
      <c r="AK311" s="57"/>
      <c r="AL311" s="111"/>
    </row>
    <row r="312" spans="1:38" s="88" customFormat="1" x14ac:dyDescent="0.35">
      <c r="A312" s="21">
        <v>10141103</v>
      </c>
      <c r="B312" s="115" t="s">
        <v>19112</v>
      </c>
      <c r="C312" s="259" t="s">
        <v>710</v>
      </c>
      <c r="D312" s="22" t="s">
        <v>122</v>
      </c>
      <c r="E312" s="114" t="str">
        <f t="shared" si="71"/>
        <v>TRANSFORMADOR MARCA: MONAPO PS 1 TRFR 2</v>
      </c>
      <c r="F312" s="21" t="s">
        <v>16647</v>
      </c>
      <c r="G312" s="57" t="s">
        <v>16645</v>
      </c>
      <c r="H312" s="57" t="s">
        <v>16644</v>
      </c>
      <c r="I312" s="21" t="s">
        <v>16646</v>
      </c>
      <c r="J312" s="21">
        <v>2000</v>
      </c>
      <c r="K312" s="21" t="s">
        <v>19</v>
      </c>
      <c r="L312" s="21">
        <v>11</v>
      </c>
      <c r="M312" s="57">
        <v>3</v>
      </c>
      <c r="N312" s="21">
        <v>1974</v>
      </c>
      <c r="O312" s="116">
        <v>2900</v>
      </c>
      <c r="P312" s="23">
        <f t="shared" si="72"/>
        <v>2900000</v>
      </c>
      <c r="Q312" s="322"/>
      <c r="R312" s="21"/>
      <c r="U312" s="111">
        <v>45</v>
      </c>
      <c r="V312" s="113">
        <f t="shared" si="73"/>
        <v>267.44444444444446</v>
      </c>
      <c r="W312" s="113">
        <f t="shared" si="74"/>
        <v>2632.5555555555557</v>
      </c>
      <c r="X312" s="112">
        <f t="shared" si="75"/>
        <v>2632555.5555555555</v>
      </c>
      <c r="Y312" s="110">
        <f t="shared" si="85"/>
        <v>2</v>
      </c>
      <c r="Z312" s="109">
        <f t="shared" si="76"/>
        <v>145</v>
      </c>
      <c r="AA312" s="109">
        <f t="shared" si="77"/>
        <v>145000</v>
      </c>
      <c r="AB312" s="10">
        <f t="shared" si="78"/>
        <v>267444.4444444445</v>
      </c>
      <c r="AC312" s="108">
        <f t="shared" si="79"/>
        <v>2755</v>
      </c>
      <c r="AD312" s="107">
        <f t="shared" si="80"/>
        <v>2.2222222222222223E-2</v>
      </c>
      <c r="AE312" s="106">
        <f t="shared" si="81"/>
        <v>61.222222222222221</v>
      </c>
      <c r="AF312" s="105">
        <f t="shared" si="82"/>
        <v>2693.7777777777778</v>
      </c>
      <c r="AG312" s="105">
        <f t="shared" si="83"/>
        <v>206.22222222222223</v>
      </c>
      <c r="AI312" s="57"/>
      <c r="AJ312" s="21"/>
      <c r="AK312" s="57"/>
      <c r="AL312" s="111"/>
    </row>
    <row r="313" spans="1:38" s="88" customFormat="1" x14ac:dyDescent="0.35">
      <c r="A313" s="21">
        <v>10141103</v>
      </c>
      <c r="B313" s="115" t="s">
        <v>19112</v>
      </c>
      <c r="C313" s="259" t="s">
        <v>710</v>
      </c>
      <c r="D313" s="22" t="s">
        <v>17712</v>
      </c>
      <c r="E313" s="114" t="str">
        <f t="shared" si="71"/>
        <v>TRANSFORMADOR MARCA:Unelec PT38 PT38</v>
      </c>
      <c r="F313" s="21" t="s">
        <v>17712</v>
      </c>
      <c r="G313" s="124">
        <v>693227.3</v>
      </c>
      <c r="H313" s="124">
        <v>7804477.2000000002</v>
      </c>
      <c r="I313" s="21" t="s">
        <v>3104</v>
      </c>
      <c r="J313" s="21">
        <v>315</v>
      </c>
      <c r="K313" s="21">
        <v>6.6</v>
      </c>
      <c r="L313" s="21">
        <v>0.4</v>
      </c>
      <c r="M313" s="21">
        <v>3</v>
      </c>
      <c r="N313" s="124">
        <v>1976</v>
      </c>
      <c r="O313" s="116">
        <v>840</v>
      </c>
      <c r="P313" s="23">
        <f t="shared" si="72"/>
        <v>840000</v>
      </c>
      <c r="Q313" s="323" t="s">
        <v>17711</v>
      </c>
      <c r="R313" s="124">
        <v>432498</v>
      </c>
      <c r="U313" s="111">
        <v>45</v>
      </c>
      <c r="V313" s="113">
        <f t="shared" si="73"/>
        <v>112.93333333333334</v>
      </c>
      <c r="W313" s="113">
        <f t="shared" si="74"/>
        <v>727.06666666666661</v>
      </c>
      <c r="X313" s="112">
        <f t="shared" si="75"/>
        <v>727066.66666666663</v>
      </c>
      <c r="Y313" s="110">
        <f t="shared" si="85"/>
        <v>4</v>
      </c>
      <c r="Z313" s="109">
        <f t="shared" si="76"/>
        <v>42</v>
      </c>
      <c r="AA313" s="109">
        <f t="shared" si="77"/>
        <v>42000</v>
      </c>
      <c r="AB313" s="10">
        <f t="shared" si="78"/>
        <v>112933.33333333337</v>
      </c>
      <c r="AC313" s="108">
        <f t="shared" si="79"/>
        <v>798</v>
      </c>
      <c r="AD313" s="107">
        <f t="shared" si="80"/>
        <v>2.2222222222222223E-2</v>
      </c>
      <c r="AE313" s="106">
        <f t="shared" si="81"/>
        <v>17.733333333333334</v>
      </c>
      <c r="AF313" s="105">
        <f t="shared" si="82"/>
        <v>744.8</v>
      </c>
      <c r="AG313" s="105">
        <f t="shared" si="83"/>
        <v>95.2</v>
      </c>
      <c r="AI313" s="21" t="s">
        <v>17713</v>
      </c>
      <c r="AJ313" s="21" t="s">
        <v>530</v>
      </c>
      <c r="AK313" s="57"/>
      <c r="AL313" s="111"/>
    </row>
    <row r="314" spans="1:38" s="88" customFormat="1" x14ac:dyDescent="0.35">
      <c r="A314" s="21">
        <v>10141103</v>
      </c>
      <c r="B314" s="115" t="s">
        <v>19112</v>
      </c>
      <c r="C314" s="259" t="s">
        <v>710</v>
      </c>
      <c r="D314" s="22" t="s">
        <v>17709</v>
      </c>
      <c r="E314" s="114" t="str">
        <f t="shared" si="71"/>
        <v>TRANSFORMADOR MARCA:EFACEC PT40 PT40</v>
      </c>
      <c r="F314" s="21" t="s">
        <v>17709</v>
      </c>
      <c r="G314" s="124" t="s">
        <v>17708</v>
      </c>
      <c r="H314" s="124" t="s">
        <v>17707</v>
      </c>
      <c r="I314" s="21" t="s">
        <v>3104</v>
      </c>
      <c r="J314" s="21">
        <v>630</v>
      </c>
      <c r="K314" s="21">
        <v>6.6</v>
      </c>
      <c r="L314" s="21">
        <v>0.4</v>
      </c>
      <c r="M314" s="21">
        <v>3</v>
      </c>
      <c r="N314" s="21">
        <v>1976</v>
      </c>
      <c r="O314" s="116">
        <v>1016</v>
      </c>
      <c r="P314" s="23">
        <f t="shared" si="72"/>
        <v>1016000</v>
      </c>
      <c r="Q314" s="322" t="s">
        <v>27</v>
      </c>
      <c r="R314" s="21">
        <v>11174</v>
      </c>
      <c r="U314" s="111">
        <v>45</v>
      </c>
      <c r="V314" s="113">
        <f t="shared" si="73"/>
        <v>136.59555555555556</v>
      </c>
      <c r="W314" s="113">
        <f t="shared" si="74"/>
        <v>879.40444444444438</v>
      </c>
      <c r="X314" s="112">
        <f t="shared" si="75"/>
        <v>879404.44444444438</v>
      </c>
      <c r="Y314" s="110">
        <f t="shared" si="85"/>
        <v>4</v>
      </c>
      <c r="Z314" s="109">
        <f t="shared" si="76"/>
        <v>50.800000000000004</v>
      </c>
      <c r="AA314" s="109">
        <f t="shared" si="77"/>
        <v>50800.000000000007</v>
      </c>
      <c r="AB314" s="10">
        <f t="shared" si="78"/>
        <v>136595.55555555562</v>
      </c>
      <c r="AC314" s="108">
        <f t="shared" si="79"/>
        <v>965.2</v>
      </c>
      <c r="AD314" s="107">
        <f t="shared" si="80"/>
        <v>2.2222222222222223E-2</v>
      </c>
      <c r="AE314" s="106">
        <f t="shared" si="81"/>
        <v>21.448888888888892</v>
      </c>
      <c r="AF314" s="105">
        <f t="shared" si="82"/>
        <v>900.85333333333324</v>
      </c>
      <c r="AG314" s="105">
        <f t="shared" si="83"/>
        <v>115.14666666666668</v>
      </c>
      <c r="AI314" s="21" t="s">
        <v>17710</v>
      </c>
      <c r="AJ314" s="21" t="s">
        <v>530</v>
      </c>
      <c r="AK314" s="21"/>
      <c r="AL314" s="111"/>
    </row>
    <row r="315" spans="1:38" s="88" customFormat="1" x14ac:dyDescent="0.35">
      <c r="A315" s="21">
        <v>10141103</v>
      </c>
      <c r="B315" s="115" t="s">
        <v>19112</v>
      </c>
      <c r="C315" s="259" t="s">
        <v>710</v>
      </c>
      <c r="D315" s="22" t="s">
        <v>17705</v>
      </c>
      <c r="E315" s="114" t="str">
        <f t="shared" si="71"/>
        <v>TRANSFORMADOR MARCA:EFACEC PT44 PT44</v>
      </c>
      <c r="F315" s="21" t="s">
        <v>17705</v>
      </c>
      <c r="G315" s="124" t="s">
        <v>17704</v>
      </c>
      <c r="H315" s="124" t="s">
        <v>17703</v>
      </c>
      <c r="I315" s="21" t="s">
        <v>3104</v>
      </c>
      <c r="J315" s="21">
        <v>500</v>
      </c>
      <c r="K315" s="21">
        <v>6.6</v>
      </c>
      <c r="L315" s="21">
        <v>0.4</v>
      </c>
      <c r="M315" s="21">
        <v>3</v>
      </c>
      <c r="N315" s="21">
        <v>1976</v>
      </c>
      <c r="O315" s="116">
        <v>1016</v>
      </c>
      <c r="P315" s="23">
        <f t="shared" si="72"/>
        <v>1016000</v>
      </c>
      <c r="Q315" s="322" t="s">
        <v>27</v>
      </c>
      <c r="R315" s="21" t="s">
        <v>17702</v>
      </c>
      <c r="U315" s="111">
        <v>45</v>
      </c>
      <c r="V315" s="113">
        <f t="shared" si="73"/>
        <v>136.59555555555556</v>
      </c>
      <c r="W315" s="113">
        <f t="shared" si="74"/>
        <v>879.40444444444438</v>
      </c>
      <c r="X315" s="112">
        <f t="shared" si="75"/>
        <v>879404.44444444438</v>
      </c>
      <c r="Y315" s="110">
        <f t="shared" si="85"/>
        <v>4</v>
      </c>
      <c r="Z315" s="109">
        <f t="shared" si="76"/>
        <v>50.800000000000004</v>
      </c>
      <c r="AA315" s="109">
        <f t="shared" si="77"/>
        <v>50800.000000000007</v>
      </c>
      <c r="AB315" s="10">
        <f t="shared" si="78"/>
        <v>136595.55555555562</v>
      </c>
      <c r="AC315" s="108">
        <f t="shared" si="79"/>
        <v>965.2</v>
      </c>
      <c r="AD315" s="107">
        <f t="shared" si="80"/>
        <v>2.2222222222222223E-2</v>
      </c>
      <c r="AE315" s="106">
        <f t="shared" si="81"/>
        <v>21.448888888888892</v>
      </c>
      <c r="AF315" s="105">
        <f t="shared" si="82"/>
        <v>900.85333333333324</v>
      </c>
      <c r="AG315" s="105">
        <f t="shared" si="83"/>
        <v>115.14666666666668</v>
      </c>
      <c r="AI315" s="21" t="s">
        <v>17706</v>
      </c>
      <c r="AJ315" s="21" t="s">
        <v>530</v>
      </c>
      <c r="AK315" s="21"/>
      <c r="AL315" s="111"/>
    </row>
    <row r="316" spans="1:38" s="88" customFormat="1" x14ac:dyDescent="0.35">
      <c r="A316" s="21">
        <v>10141103</v>
      </c>
      <c r="B316" s="115" t="s">
        <v>19112</v>
      </c>
      <c r="C316" s="259" t="s">
        <v>710</v>
      </c>
      <c r="D316" s="22"/>
      <c r="E316" s="114" t="str">
        <f t="shared" si="71"/>
        <v xml:space="preserve">TRANSFORMADOR MARCA:ITB  SE-CHIMUARA </v>
      </c>
      <c r="F316" s="21" t="s">
        <v>5278</v>
      </c>
      <c r="G316" s="57" t="s">
        <v>17700</v>
      </c>
      <c r="H316" s="57" t="s">
        <v>17699</v>
      </c>
      <c r="I316" s="21" t="s">
        <v>5277</v>
      </c>
      <c r="J316" s="21">
        <v>100</v>
      </c>
      <c r="K316" s="21">
        <v>33</v>
      </c>
      <c r="L316" s="21">
        <v>0.4</v>
      </c>
      <c r="M316" s="57">
        <v>3</v>
      </c>
      <c r="N316" s="21">
        <v>1977</v>
      </c>
      <c r="O316" s="116">
        <v>763</v>
      </c>
      <c r="P316" s="23">
        <f t="shared" si="72"/>
        <v>763000</v>
      </c>
      <c r="Q316" s="322" t="s">
        <v>17698</v>
      </c>
      <c r="R316" s="21">
        <v>774625</v>
      </c>
      <c r="U316" s="111">
        <v>45</v>
      </c>
      <c r="V316" s="113">
        <f t="shared" si="73"/>
        <v>118.6888888888889</v>
      </c>
      <c r="W316" s="113">
        <f t="shared" si="74"/>
        <v>644.31111111111113</v>
      </c>
      <c r="X316" s="112">
        <f t="shared" si="75"/>
        <v>644311.11111111112</v>
      </c>
      <c r="Y316" s="110">
        <f t="shared" si="85"/>
        <v>5</v>
      </c>
      <c r="Z316" s="109">
        <f t="shared" si="76"/>
        <v>38.15</v>
      </c>
      <c r="AA316" s="109">
        <f t="shared" si="77"/>
        <v>38150</v>
      </c>
      <c r="AB316" s="10">
        <f t="shared" si="78"/>
        <v>118688.88888888888</v>
      </c>
      <c r="AC316" s="108">
        <f t="shared" si="79"/>
        <v>724.85</v>
      </c>
      <c r="AD316" s="107">
        <f t="shared" si="80"/>
        <v>2.2222222222222223E-2</v>
      </c>
      <c r="AE316" s="106">
        <f t="shared" si="81"/>
        <v>16.10777777777778</v>
      </c>
      <c r="AF316" s="105">
        <f t="shared" si="82"/>
        <v>660.41888888888889</v>
      </c>
      <c r="AG316" s="105">
        <f t="shared" si="83"/>
        <v>102.58111111111111</v>
      </c>
      <c r="AI316" s="57" t="s">
        <v>424</v>
      </c>
      <c r="AJ316" s="21" t="s">
        <v>17701</v>
      </c>
      <c r="AK316" s="57"/>
      <c r="AL316" s="111"/>
    </row>
    <row r="317" spans="1:38" s="88" customFormat="1" x14ac:dyDescent="0.35">
      <c r="A317" s="21">
        <v>10141103</v>
      </c>
      <c r="B317" s="115" t="s">
        <v>19112</v>
      </c>
      <c r="C317" s="259" t="s">
        <v>710</v>
      </c>
      <c r="D317" s="60"/>
      <c r="E317" s="114" t="str">
        <f t="shared" si="71"/>
        <v xml:space="preserve">TRANSFORMADOR MARCA:ENNERGOINVEST PTS 1013 </v>
      </c>
      <c r="F317" s="61" t="s">
        <v>872</v>
      </c>
      <c r="G317" s="61" t="s">
        <v>17697</v>
      </c>
      <c r="H317" s="61" t="s">
        <v>17696</v>
      </c>
      <c r="I317" s="61" t="s">
        <v>134</v>
      </c>
      <c r="J317" s="21">
        <v>315</v>
      </c>
      <c r="K317" s="61">
        <v>11</v>
      </c>
      <c r="L317" s="61" t="s">
        <v>510</v>
      </c>
      <c r="M317" s="121">
        <v>3</v>
      </c>
      <c r="N317" s="61">
        <v>1977</v>
      </c>
      <c r="O317" s="116">
        <v>840</v>
      </c>
      <c r="P317" s="23">
        <f t="shared" si="72"/>
        <v>840000</v>
      </c>
      <c r="Q317" s="326" t="s">
        <v>17695</v>
      </c>
      <c r="R317" s="61">
        <v>48479</v>
      </c>
      <c r="U317" s="111">
        <v>45</v>
      </c>
      <c r="V317" s="113">
        <f t="shared" si="73"/>
        <v>130.66666666666666</v>
      </c>
      <c r="W317" s="113">
        <f t="shared" si="74"/>
        <v>709.33333333333337</v>
      </c>
      <c r="X317" s="112">
        <f t="shared" si="75"/>
        <v>709333.33333333337</v>
      </c>
      <c r="Y317" s="110">
        <f t="shared" si="85"/>
        <v>5</v>
      </c>
      <c r="Z317" s="109">
        <f t="shared" si="76"/>
        <v>42</v>
      </c>
      <c r="AA317" s="109">
        <f t="shared" si="77"/>
        <v>42000</v>
      </c>
      <c r="AB317" s="10">
        <f t="shared" si="78"/>
        <v>130666.66666666663</v>
      </c>
      <c r="AC317" s="108">
        <f t="shared" si="79"/>
        <v>798</v>
      </c>
      <c r="AD317" s="107">
        <f t="shared" si="80"/>
        <v>2.2222222222222223E-2</v>
      </c>
      <c r="AE317" s="106">
        <f t="shared" si="81"/>
        <v>17.733333333333334</v>
      </c>
      <c r="AF317" s="105">
        <f t="shared" si="82"/>
        <v>727.06666666666672</v>
      </c>
      <c r="AG317" s="105">
        <f t="shared" si="83"/>
        <v>112.93333333333332</v>
      </c>
      <c r="AI317" s="61"/>
      <c r="AJ317" s="61"/>
      <c r="AK317" s="61"/>
      <c r="AL317" s="111"/>
    </row>
    <row r="318" spans="1:38" s="88" customFormat="1" x14ac:dyDescent="0.35">
      <c r="A318" s="21">
        <v>10141103</v>
      </c>
      <c r="B318" s="115" t="s">
        <v>19112</v>
      </c>
      <c r="C318" s="259" t="s">
        <v>710</v>
      </c>
      <c r="D318" s="60"/>
      <c r="E318" s="114" t="str">
        <f t="shared" si="71"/>
        <v xml:space="preserve">TRANSFORMADOR MARCA:EFACEC PTS18 </v>
      </c>
      <c r="F318" s="61" t="s">
        <v>17180</v>
      </c>
      <c r="G318" s="122" t="s">
        <v>17694</v>
      </c>
      <c r="H318" s="122" t="s">
        <v>17693</v>
      </c>
      <c r="I318" s="61" t="s">
        <v>511</v>
      </c>
      <c r="J318" s="21">
        <v>315</v>
      </c>
      <c r="K318" s="61">
        <v>11</v>
      </c>
      <c r="L318" s="61" t="s">
        <v>510</v>
      </c>
      <c r="M318" s="121">
        <v>3</v>
      </c>
      <c r="N318" s="156">
        <v>1978</v>
      </c>
      <c r="O318" s="116">
        <v>840</v>
      </c>
      <c r="P318" s="23">
        <f t="shared" si="72"/>
        <v>840000</v>
      </c>
      <c r="Q318" s="329" t="s">
        <v>27</v>
      </c>
      <c r="R318" s="156" t="s">
        <v>17692</v>
      </c>
      <c r="U318" s="111">
        <v>45</v>
      </c>
      <c r="V318" s="113">
        <f t="shared" si="73"/>
        <v>148.39999999999998</v>
      </c>
      <c r="W318" s="113">
        <f t="shared" si="74"/>
        <v>691.6</v>
      </c>
      <c r="X318" s="112">
        <f t="shared" si="75"/>
        <v>691600</v>
      </c>
      <c r="Y318" s="110">
        <f t="shared" si="85"/>
        <v>6</v>
      </c>
      <c r="Z318" s="109">
        <f t="shared" si="76"/>
        <v>42</v>
      </c>
      <c r="AA318" s="109">
        <f t="shared" si="77"/>
        <v>42000</v>
      </c>
      <c r="AB318" s="10">
        <f t="shared" si="78"/>
        <v>148400</v>
      </c>
      <c r="AC318" s="108">
        <f t="shared" si="79"/>
        <v>798</v>
      </c>
      <c r="AD318" s="107">
        <f t="shared" si="80"/>
        <v>2.2222222222222223E-2</v>
      </c>
      <c r="AE318" s="106">
        <f t="shared" si="81"/>
        <v>17.733333333333334</v>
      </c>
      <c r="AF318" s="105">
        <f t="shared" si="82"/>
        <v>709.33333333333337</v>
      </c>
      <c r="AG318" s="105">
        <f t="shared" si="83"/>
        <v>130.66666666666663</v>
      </c>
      <c r="AI318" s="61"/>
      <c r="AJ318" s="61"/>
      <c r="AK318" s="61"/>
      <c r="AL318" s="111"/>
    </row>
    <row r="319" spans="1:38" s="88" customFormat="1" x14ac:dyDescent="0.35">
      <c r="A319" s="21">
        <v>10141103</v>
      </c>
      <c r="B319" s="115" t="s">
        <v>19112</v>
      </c>
      <c r="C319" s="259" t="s">
        <v>710</v>
      </c>
      <c r="D319" s="22"/>
      <c r="E319" s="114" t="str">
        <f t="shared" si="71"/>
        <v xml:space="preserve">TRANSFORMADOR MARCA:SMIT TRFR SE-MATUNDO </v>
      </c>
      <c r="F319" s="21" t="s">
        <v>16210</v>
      </c>
      <c r="G319" s="119" t="s">
        <v>17690</v>
      </c>
      <c r="H319" s="119" t="s">
        <v>17689</v>
      </c>
      <c r="I319" s="21" t="s">
        <v>424</v>
      </c>
      <c r="J319" s="21">
        <v>500</v>
      </c>
      <c r="K319" s="21">
        <v>6.6</v>
      </c>
      <c r="L319" s="21">
        <v>0.4</v>
      </c>
      <c r="M319" s="21">
        <v>3</v>
      </c>
      <c r="N319" s="21">
        <v>1979</v>
      </c>
      <c r="O319" s="116">
        <v>1016</v>
      </c>
      <c r="P319" s="23">
        <f t="shared" si="72"/>
        <v>1016000</v>
      </c>
      <c r="Q319" s="322" t="s">
        <v>17688</v>
      </c>
      <c r="R319" s="21">
        <v>79374602</v>
      </c>
      <c r="U319" s="111">
        <v>45</v>
      </c>
      <c r="V319" s="113">
        <f t="shared" si="73"/>
        <v>200.94222222222226</v>
      </c>
      <c r="W319" s="113">
        <f t="shared" si="74"/>
        <v>815.0577777777778</v>
      </c>
      <c r="X319" s="112">
        <f t="shared" si="75"/>
        <v>815057.77777777775</v>
      </c>
      <c r="Y319" s="110">
        <f t="shared" si="85"/>
        <v>7</v>
      </c>
      <c r="Z319" s="109">
        <f t="shared" si="76"/>
        <v>50.800000000000004</v>
      </c>
      <c r="AA319" s="109">
        <f t="shared" si="77"/>
        <v>50800.000000000007</v>
      </c>
      <c r="AB319" s="10">
        <f t="shared" si="78"/>
        <v>200942.22222222225</v>
      </c>
      <c r="AC319" s="108">
        <f t="shared" si="79"/>
        <v>965.2</v>
      </c>
      <c r="AD319" s="107">
        <f t="shared" si="80"/>
        <v>2.2222222222222223E-2</v>
      </c>
      <c r="AE319" s="106">
        <f t="shared" si="81"/>
        <v>21.448888888888892</v>
      </c>
      <c r="AF319" s="105">
        <f t="shared" si="82"/>
        <v>836.50666666666666</v>
      </c>
      <c r="AG319" s="105">
        <f t="shared" si="83"/>
        <v>179.49333333333337</v>
      </c>
      <c r="AI319" s="21" t="s">
        <v>424</v>
      </c>
      <c r="AJ319" s="21" t="s">
        <v>17691</v>
      </c>
      <c r="AK319" s="21"/>
      <c r="AL319" s="111"/>
    </row>
    <row r="320" spans="1:38" s="88" customFormat="1" x14ac:dyDescent="0.35">
      <c r="A320" s="21">
        <v>10141103</v>
      </c>
      <c r="B320" s="115" t="s">
        <v>19112</v>
      </c>
      <c r="C320" s="259" t="s">
        <v>710</v>
      </c>
      <c r="D320" s="22" t="s">
        <v>3073</v>
      </c>
      <c r="E320" s="114" t="str">
        <f t="shared" si="71"/>
        <v>TRANSFORMADOR MARCA:MOTRA PT14 PT14</v>
      </c>
      <c r="F320" s="41" t="s">
        <v>3073</v>
      </c>
      <c r="G320" s="124" t="s">
        <v>17686</v>
      </c>
      <c r="H320" s="124" t="s">
        <v>17685</v>
      </c>
      <c r="I320" s="21" t="s">
        <v>3104</v>
      </c>
      <c r="J320" s="21">
        <v>200</v>
      </c>
      <c r="K320" s="21">
        <v>6.6</v>
      </c>
      <c r="L320" s="21">
        <v>0.4</v>
      </c>
      <c r="M320" s="21">
        <v>3</v>
      </c>
      <c r="N320" s="124">
        <v>1979</v>
      </c>
      <c r="O320" s="116">
        <v>572</v>
      </c>
      <c r="P320" s="23">
        <f t="shared" si="72"/>
        <v>572000</v>
      </c>
      <c r="Q320" s="323" t="s">
        <v>1650</v>
      </c>
      <c r="R320" s="124" t="s">
        <v>17684</v>
      </c>
      <c r="U320" s="111">
        <v>45</v>
      </c>
      <c r="V320" s="113">
        <f t="shared" si="73"/>
        <v>113.12888888888889</v>
      </c>
      <c r="W320" s="113">
        <f t="shared" si="74"/>
        <v>458.87111111111108</v>
      </c>
      <c r="X320" s="112">
        <f t="shared" si="75"/>
        <v>458871.11111111107</v>
      </c>
      <c r="Y320" s="110">
        <f t="shared" si="85"/>
        <v>7</v>
      </c>
      <c r="Z320" s="109">
        <f t="shared" si="76"/>
        <v>28.6</v>
      </c>
      <c r="AA320" s="109">
        <f t="shared" si="77"/>
        <v>28600</v>
      </c>
      <c r="AB320" s="10">
        <f t="shared" si="78"/>
        <v>113128.88888888893</v>
      </c>
      <c r="AC320" s="108">
        <f t="shared" si="79"/>
        <v>543.4</v>
      </c>
      <c r="AD320" s="107">
        <f t="shared" si="80"/>
        <v>2.2222222222222223E-2</v>
      </c>
      <c r="AE320" s="106">
        <f t="shared" si="81"/>
        <v>12.075555555555555</v>
      </c>
      <c r="AF320" s="105">
        <f t="shared" si="82"/>
        <v>470.94666666666666</v>
      </c>
      <c r="AG320" s="105">
        <f t="shared" si="83"/>
        <v>101.05333333333334</v>
      </c>
      <c r="AI320" s="21" t="s">
        <v>17687</v>
      </c>
      <c r="AJ320" s="21" t="s">
        <v>530</v>
      </c>
      <c r="AK320" s="21"/>
      <c r="AL320" s="111"/>
    </row>
    <row r="321" spans="1:38" s="88" customFormat="1" x14ac:dyDescent="0.35">
      <c r="A321" s="21">
        <v>10141103</v>
      </c>
      <c r="B321" s="115" t="s">
        <v>19112</v>
      </c>
      <c r="C321" s="259" t="s">
        <v>710</v>
      </c>
      <c r="D321" s="60"/>
      <c r="E321" s="114" t="str">
        <f t="shared" si="71"/>
        <v xml:space="preserve">TRANSFORMADOR MARCA:BREDA BO1 </v>
      </c>
      <c r="F321" s="61" t="s">
        <v>17683</v>
      </c>
      <c r="G321" s="122" t="s">
        <v>17682</v>
      </c>
      <c r="H321" s="122" t="s">
        <v>17681</v>
      </c>
      <c r="I321" s="61" t="s">
        <v>5408</v>
      </c>
      <c r="J321" s="21">
        <v>315</v>
      </c>
      <c r="K321" s="61">
        <v>11</v>
      </c>
      <c r="L321" s="61" t="s">
        <v>510</v>
      </c>
      <c r="M321" s="121">
        <v>3</v>
      </c>
      <c r="N321" s="156">
        <v>1979</v>
      </c>
      <c r="O321" s="116">
        <v>840</v>
      </c>
      <c r="P321" s="23">
        <f t="shared" si="72"/>
        <v>840000</v>
      </c>
      <c r="Q321" s="329" t="s">
        <v>17680</v>
      </c>
      <c r="R321" s="156">
        <v>378701</v>
      </c>
      <c r="U321" s="111">
        <v>45</v>
      </c>
      <c r="V321" s="113">
        <f t="shared" si="73"/>
        <v>166.13333333333333</v>
      </c>
      <c r="W321" s="113">
        <f t="shared" si="74"/>
        <v>673.86666666666667</v>
      </c>
      <c r="X321" s="112">
        <f t="shared" si="75"/>
        <v>673866.66666666663</v>
      </c>
      <c r="Y321" s="110">
        <f t="shared" si="85"/>
        <v>7</v>
      </c>
      <c r="Z321" s="109">
        <f t="shared" si="76"/>
        <v>42</v>
      </c>
      <c r="AA321" s="109">
        <f t="shared" si="77"/>
        <v>42000</v>
      </c>
      <c r="AB321" s="10">
        <f t="shared" si="78"/>
        <v>166133.33333333337</v>
      </c>
      <c r="AC321" s="108">
        <f t="shared" si="79"/>
        <v>798</v>
      </c>
      <c r="AD321" s="107">
        <f t="shared" si="80"/>
        <v>2.2222222222222223E-2</v>
      </c>
      <c r="AE321" s="106">
        <f t="shared" si="81"/>
        <v>17.733333333333334</v>
      </c>
      <c r="AF321" s="105">
        <f t="shared" si="82"/>
        <v>691.6</v>
      </c>
      <c r="AG321" s="105">
        <f t="shared" si="83"/>
        <v>148.39999999999998</v>
      </c>
      <c r="AI321" s="61"/>
      <c r="AJ321" s="61"/>
      <c r="AK321" s="61"/>
      <c r="AL321" s="111"/>
    </row>
    <row r="322" spans="1:38" s="88" customFormat="1" x14ac:dyDescent="0.35">
      <c r="A322" s="21">
        <v>10141103</v>
      </c>
      <c r="B322" s="115" t="s">
        <v>19112</v>
      </c>
      <c r="C322" s="259" t="s">
        <v>710</v>
      </c>
      <c r="D322" s="60"/>
      <c r="E322" s="114" t="str">
        <f t="shared" si="71"/>
        <v xml:space="preserve">TRANSFORMADOR MARCA:IEO PTS 1018 </v>
      </c>
      <c r="F322" s="61" t="s">
        <v>17679</v>
      </c>
      <c r="G322" s="61" t="s">
        <v>17678</v>
      </c>
      <c r="H322" s="61" t="s">
        <v>17677</v>
      </c>
      <c r="I322" s="61" t="s">
        <v>134</v>
      </c>
      <c r="J322" s="21">
        <v>315</v>
      </c>
      <c r="K322" s="61">
        <v>11</v>
      </c>
      <c r="L322" s="61" t="s">
        <v>510</v>
      </c>
      <c r="M322" s="121">
        <v>3</v>
      </c>
      <c r="N322" s="61">
        <v>1979</v>
      </c>
      <c r="O322" s="116">
        <v>840</v>
      </c>
      <c r="P322" s="23">
        <f t="shared" si="72"/>
        <v>840000</v>
      </c>
      <c r="Q322" s="326" t="s">
        <v>1642</v>
      </c>
      <c r="R322" s="61">
        <v>378901</v>
      </c>
      <c r="U322" s="111">
        <v>45</v>
      </c>
      <c r="V322" s="113">
        <f t="shared" si="73"/>
        <v>166.13333333333333</v>
      </c>
      <c r="W322" s="113">
        <f t="shared" si="74"/>
        <v>673.86666666666667</v>
      </c>
      <c r="X322" s="112">
        <f t="shared" si="75"/>
        <v>673866.66666666663</v>
      </c>
      <c r="Y322" s="110">
        <f t="shared" si="85"/>
        <v>7</v>
      </c>
      <c r="Z322" s="109">
        <f t="shared" si="76"/>
        <v>42</v>
      </c>
      <c r="AA322" s="109">
        <f t="shared" si="77"/>
        <v>42000</v>
      </c>
      <c r="AB322" s="10">
        <f t="shared" si="78"/>
        <v>166133.33333333337</v>
      </c>
      <c r="AC322" s="108">
        <f t="shared" si="79"/>
        <v>798</v>
      </c>
      <c r="AD322" s="107">
        <f t="shared" si="80"/>
        <v>2.2222222222222223E-2</v>
      </c>
      <c r="AE322" s="106">
        <f t="shared" si="81"/>
        <v>17.733333333333334</v>
      </c>
      <c r="AF322" s="105">
        <f t="shared" si="82"/>
        <v>691.6</v>
      </c>
      <c r="AG322" s="105">
        <f t="shared" si="83"/>
        <v>148.39999999999998</v>
      </c>
      <c r="AI322" s="61"/>
      <c r="AJ322" s="61"/>
      <c r="AK322" s="61"/>
      <c r="AL322" s="111"/>
    </row>
    <row r="323" spans="1:38" s="88" customFormat="1" x14ac:dyDescent="0.35">
      <c r="A323" s="21">
        <v>10141103</v>
      </c>
      <c r="B323" s="115" t="s">
        <v>19112</v>
      </c>
      <c r="C323" s="259" t="s">
        <v>710</v>
      </c>
      <c r="D323" s="60"/>
      <c r="E323" s="114" t="str">
        <f t="shared" si="71"/>
        <v xml:space="preserve">TRANSFORMADOR MARCA:ITB PTS WINNUA </v>
      </c>
      <c r="F323" s="61" t="s">
        <v>17676</v>
      </c>
      <c r="G323" s="61" t="s">
        <v>17675</v>
      </c>
      <c r="H323" s="61" t="s">
        <v>17674</v>
      </c>
      <c r="I323" s="61" t="s">
        <v>134</v>
      </c>
      <c r="J323" s="21">
        <v>315</v>
      </c>
      <c r="K323" s="61">
        <v>11</v>
      </c>
      <c r="L323" s="61" t="s">
        <v>510</v>
      </c>
      <c r="M323" s="121">
        <v>3</v>
      </c>
      <c r="N323" s="61">
        <v>1979</v>
      </c>
      <c r="O323" s="116">
        <v>840</v>
      </c>
      <c r="P323" s="23">
        <f t="shared" si="72"/>
        <v>840000</v>
      </c>
      <c r="Q323" s="326" t="s">
        <v>1109</v>
      </c>
      <c r="R323" s="61"/>
      <c r="U323" s="111">
        <v>45</v>
      </c>
      <c r="V323" s="113">
        <f t="shared" si="73"/>
        <v>166.13333333333333</v>
      </c>
      <c r="W323" s="113">
        <f t="shared" si="74"/>
        <v>673.86666666666667</v>
      </c>
      <c r="X323" s="112">
        <f t="shared" si="75"/>
        <v>673866.66666666663</v>
      </c>
      <c r="Y323" s="110">
        <f t="shared" si="85"/>
        <v>7</v>
      </c>
      <c r="Z323" s="109">
        <f t="shared" si="76"/>
        <v>42</v>
      </c>
      <c r="AA323" s="109">
        <f t="shared" si="77"/>
        <v>42000</v>
      </c>
      <c r="AB323" s="10">
        <f t="shared" si="78"/>
        <v>166133.33333333337</v>
      </c>
      <c r="AC323" s="108">
        <f t="shared" si="79"/>
        <v>798</v>
      </c>
      <c r="AD323" s="107">
        <f t="shared" si="80"/>
        <v>2.2222222222222223E-2</v>
      </c>
      <c r="AE323" s="106">
        <f t="shared" si="81"/>
        <v>17.733333333333334</v>
      </c>
      <c r="AF323" s="105">
        <f t="shared" si="82"/>
        <v>691.6</v>
      </c>
      <c r="AG323" s="105">
        <f t="shared" si="83"/>
        <v>148.39999999999998</v>
      </c>
      <c r="AI323" s="61"/>
      <c r="AJ323" s="61"/>
      <c r="AK323" s="61"/>
      <c r="AL323" s="111"/>
    </row>
    <row r="324" spans="1:38" s="88" customFormat="1" x14ac:dyDescent="0.35">
      <c r="A324" s="21">
        <v>10141103</v>
      </c>
      <c r="B324" s="115" t="s">
        <v>19112</v>
      </c>
      <c r="C324" s="259" t="s">
        <v>710</v>
      </c>
      <c r="D324" s="60"/>
      <c r="E324" s="114" t="str">
        <f t="shared" si="71"/>
        <v xml:space="preserve">TRANSFORMADOR MARCA: PTS 1014 </v>
      </c>
      <c r="F324" s="61" t="s">
        <v>869</v>
      </c>
      <c r="G324" s="61" t="s">
        <v>17673</v>
      </c>
      <c r="H324" s="61" t="s">
        <v>17672</v>
      </c>
      <c r="I324" s="61" t="s">
        <v>134</v>
      </c>
      <c r="J324" s="21">
        <v>315</v>
      </c>
      <c r="K324" s="61">
        <v>11</v>
      </c>
      <c r="L324" s="61" t="s">
        <v>510</v>
      </c>
      <c r="M324" s="121">
        <v>3</v>
      </c>
      <c r="N324" s="61">
        <v>1979</v>
      </c>
      <c r="O324" s="116">
        <v>840</v>
      </c>
      <c r="P324" s="23">
        <f t="shared" si="72"/>
        <v>840000</v>
      </c>
      <c r="Q324" s="326"/>
      <c r="R324" s="61"/>
      <c r="U324" s="111">
        <v>45</v>
      </c>
      <c r="V324" s="113">
        <f t="shared" si="73"/>
        <v>166.13333333333333</v>
      </c>
      <c r="W324" s="113">
        <f t="shared" si="74"/>
        <v>673.86666666666667</v>
      </c>
      <c r="X324" s="112">
        <f t="shared" si="75"/>
        <v>673866.66666666663</v>
      </c>
      <c r="Y324" s="110">
        <f t="shared" si="85"/>
        <v>7</v>
      </c>
      <c r="Z324" s="109">
        <f t="shared" si="76"/>
        <v>42</v>
      </c>
      <c r="AA324" s="109">
        <f t="shared" si="77"/>
        <v>42000</v>
      </c>
      <c r="AB324" s="10">
        <f t="shared" si="78"/>
        <v>166133.33333333337</v>
      </c>
      <c r="AC324" s="108">
        <f t="shared" si="79"/>
        <v>798</v>
      </c>
      <c r="AD324" s="107">
        <f t="shared" si="80"/>
        <v>2.2222222222222223E-2</v>
      </c>
      <c r="AE324" s="106">
        <f t="shared" si="81"/>
        <v>17.733333333333334</v>
      </c>
      <c r="AF324" s="105">
        <f t="shared" si="82"/>
        <v>691.6</v>
      </c>
      <c r="AG324" s="105">
        <f t="shared" si="83"/>
        <v>148.39999999999998</v>
      </c>
      <c r="AI324" s="61"/>
      <c r="AJ324" s="61"/>
      <c r="AK324" s="61"/>
      <c r="AL324" s="111"/>
    </row>
    <row r="325" spans="1:38" s="88" customFormat="1" x14ac:dyDescent="0.35">
      <c r="A325" s="21">
        <v>10141103</v>
      </c>
      <c r="B325" s="115" t="s">
        <v>19112</v>
      </c>
      <c r="C325" s="259" t="s">
        <v>710</v>
      </c>
      <c r="D325" s="22" t="s">
        <v>14842</v>
      </c>
      <c r="E325" s="114" t="str">
        <f t="shared" si="71"/>
        <v>TRANSFORMADOR MARCA:VEB NAMPULA CENTRAL T31</v>
      </c>
      <c r="F325" s="21" t="s">
        <v>200</v>
      </c>
      <c r="G325" s="21" t="s">
        <v>199</v>
      </c>
      <c r="H325" s="21" t="s">
        <v>198</v>
      </c>
      <c r="I325" s="21" t="s">
        <v>545</v>
      </c>
      <c r="J325" s="21">
        <v>5000</v>
      </c>
      <c r="K325" s="21" t="s">
        <v>19</v>
      </c>
      <c r="L325" s="21">
        <v>11</v>
      </c>
      <c r="M325" s="21">
        <v>3</v>
      </c>
      <c r="N325" s="21">
        <v>1980</v>
      </c>
      <c r="O325" s="116">
        <v>20419</v>
      </c>
      <c r="P325" s="23">
        <f t="shared" si="72"/>
        <v>20419000</v>
      </c>
      <c r="Q325" s="322" t="s">
        <v>190</v>
      </c>
      <c r="R325" s="21">
        <v>713260</v>
      </c>
      <c r="U325" s="111">
        <v>45</v>
      </c>
      <c r="V325" s="113">
        <f t="shared" si="73"/>
        <v>4469.4922222222222</v>
      </c>
      <c r="W325" s="113">
        <f t="shared" si="74"/>
        <v>15949.507777777777</v>
      </c>
      <c r="X325" s="112">
        <f t="shared" si="75"/>
        <v>15949507.777777776</v>
      </c>
      <c r="Y325" s="110">
        <f t="shared" si="85"/>
        <v>8</v>
      </c>
      <c r="Z325" s="109">
        <f t="shared" si="76"/>
        <v>1020.95</v>
      </c>
      <c r="AA325" s="109">
        <f t="shared" si="77"/>
        <v>1020950</v>
      </c>
      <c r="AB325" s="10">
        <f t="shared" si="78"/>
        <v>4469492.2222222239</v>
      </c>
      <c r="AC325" s="108">
        <f t="shared" si="79"/>
        <v>19398.05</v>
      </c>
      <c r="AD325" s="107">
        <f t="shared" si="80"/>
        <v>2.2222222222222223E-2</v>
      </c>
      <c r="AE325" s="106">
        <f t="shared" si="81"/>
        <v>431.06777777777779</v>
      </c>
      <c r="AF325" s="105">
        <f t="shared" si="82"/>
        <v>16380.575555555555</v>
      </c>
      <c r="AG325" s="105">
        <f t="shared" si="83"/>
        <v>4038.4244444444444</v>
      </c>
      <c r="AI325" s="21"/>
      <c r="AJ325" s="21"/>
      <c r="AK325" s="21"/>
      <c r="AL325" s="111"/>
    </row>
    <row r="326" spans="1:38" s="88" customFormat="1" x14ac:dyDescent="0.35">
      <c r="A326" s="21">
        <v>10141103</v>
      </c>
      <c r="B326" s="115" t="s">
        <v>19112</v>
      </c>
      <c r="C326" s="259" t="s">
        <v>710</v>
      </c>
      <c r="D326" s="22" t="s">
        <v>17670</v>
      </c>
      <c r="E326" s="114" t="str">
        <f t="shared" si="71"/>
        <v>TRANSFORMADOR MARCA:VEB NAMPULA CENTRAL T32</v>
      </c>
      <c r="F326" s="21" t="s">
        <v>200</v>
      </c>
      <c r="G326" s="21" t="s">
        <v>199</v>
      </c>
      <c r="H326" s="21" t="s">
        <v>198</v>
      </c>
      <c r="I326" s="21" t="s">
        <v>545</v>
      </c>
      <c r="J326" s="21">
        <v>5000</v>
      </c>
      <c r="K326" s="21" t="s">
        <v>19</v>
      </c>
      <c r="L326" s="21">
        <v>11</v>
      </c>
      <c r="M326" s="21">
        <v>3</v>
      </c>
      <c r="N326" s="21">
        <v>1980</v>
      </c>
      <c r="O326" s="116">
        <v>20419</v>
      </c>
      <c r="P326" s="23">
        <f t="shared" si="72"/>
        <v>20419000</v>
      </c>
      <c r="Q326" s="322" t="s">
        <v>190</v>
      </c>
      <c r="R326" s="21">
        <v>713262</v>
      </c>
      <c r="U326" s="111">
        <v>45</v>
      </c>
      <c r="V326" s="113">
        <f t="shared" si="73"/>
        <v>4469.4922222222222</v>
      </c>
      <c r="W326" s="113">
        <f t="shared" si="74"/>
        <v>15949.507777777777</v>
      </c>
      <c r="X326" s="112">
        <f t="shared" si="75"/>
        <v>15949507.777777776</v>
      </c>
      <c r="Y326" s="110">
        <f t="shared" si="85"/>
        <v>8</v>
      </c>
      <c r="Z326" s="109">
        <f t="shared" si="76"/>
        <v>1020.95</v>
      </c>
      <c r="AA326" s="109">
        <f t="shared" si="77"/>
        <v>1020950</v>
      </c>
      <c r="AB326" s="10">
        <f t="shared" si="78"/>
        <v>4469492.2222222239</v>
      </c>
      <c r="AC326" s="108">
        <f t="shared" si="79"/>
        <v>19398.05</v>
      </c>
      <c r="AD326" s="107">
        <f t="shared" si="80"/>
        <v>2.2222222222222223E-2</v>
      </c>
      <c r="AE326" s="106">
        <f t="shared" si="81"/>
        <v>431.06777777777779</v>
      </c>
      <c r="AF326" s="105">
        <f t="shared" si="82"/>
        <v>16380.575555555555</v>
      </c>
      <c r="AG326" s="105">
        <f t="shared" si="83"/>
        <v>4038.4244444444444</v>
      </c>
      <c r="AI326" s="21"/>
      <c r="AJ326" s="21"/>
      <c r="AK326" s="21"/>
      <c r="AL326" s="111"/>
    </row>
    <row r="327" spans="1:38" s="88" customFormat="1" x14ac:dyDescent="0.35">
      <c r="A327" s="21">
        <v>10141103</v>
      </c>
      <c r="B327" s="115" t="s">
        <v>19112</v>
      </c>
      <c r="C327" s="259" t="s">
        <v>710</v>
      </c>
      <c r="D327" s="22" t="s">
        <v>17671</v>
      </c>
      <c r="E327" s="114" t="str">
        <f t="shared" ref="E327:E390" si="86">+CONCATENATE(C327," ","MARCA:",Q327," ",F327," ",D327,)</f>
        <v>TRANSFORMADOR MARCA:VEB NACALA T11</v>
      </c>
      <c r="F327" s="41" t="s">
        <v>195</v>
      </c>
      <c r="G327" s="57" t="s">
        <v>194</v>
      </c>
      <c r="H327" s="57" t="s">
        <v>193</v>
      </c>
      <c r="I327" s="21" t="s">
        <v>195</v>
      </c>
      <c r="J327" s="21">
        <v>8000</v>
      </c>
      <c r="K327" s="21" t="s">
        <v>619</v>
      </c>
      <c r="L327" s="21">
        <v>6.6</v>
      </c>
      <c r="M327" s="57">
        <v>3</v>
      </c>
      <c r="N327" s="21">
        <v>1980</v>
      </c>
      <c r="O327" s="116">
        <v>20419</v>
      </c>
      <c r="P327" s="23">
        <f t="shared" ref="P327:P390" si="87">O327*1000</f>
        <v>20419000</v>
      </c>
      <c r="Q327" s="322" t="s">
        <v>190</v>
      </c>
      <c r="R327" s="21">
        <v>713244</v>
      </c>
      <c r="U327" s="111">
        <v>45</v>
      </c>
      <c r="V327" s="113">
        <f t="shared" ref="V327:V390" si="88">((Y327/U327)*(O327-Z327))+Z327</f>
        <v>4469.4922222222222</v>
      </c>
      <c r="W327" s="113">
        <f t="shared" ref="W327:W390" si="89">+O327-V327</f>
        <v>15949.507777777777</v>
      </c>
      <c r="X327" s="112">
        <f t="shared" ref="X327:X390" si="90">+W327*1000</f>
        <v>15949507.777777776</v>
      </c>
      <c r="Y327" s="110">
        <f t="shared" si="85"/>
        <v>8</v>
      </c>
      <c r="Z327" s="109">
        <f t="shared" ref="Z327:Z390" si="91">(5/100*O327)</f>
        <v>1020.95</v>
      </c>
      <c r="AA327" s="109">
        <f t="shared" ref="AA327:AA390" si="92">+Z327*1000</f>
        <v>1020950</v>
      </c>
      <c r="AB327" s="10">
        <f t="shared" ref="AB327:AB390" si="93">+P327-X327</f>
        <v>4469492.2222222239</v>
      </c>
      <c r="AC327" s="108">
        <f t="shared" ref="AC327:AC390" si="94">+O327-Z327</f>
        <v>19398.05</v>
      </c>
      <c r="AD327" s="107">
        <f t="shared" ref="AD327:AD390" si="95">1/U327</f>
        <v>2.2222222222222223E-2</v>
      </c>
      <c r="AE327" s="106">
        <f t="shared" ref="AE327:AE390" si="96">+AC327*AD327</f>
        <v>431.06777777777779</v>
      </c>
      <c r="AF327" s="105">
        <f t="shared" ref="AF327:AF390" si="97">+O327-V327+AE327</f>
        <v>16380.575555555555</v>
      </c>
      <c r="AG327" s="105">
        <f t="shared" ref="AG327:AG390" si="98">+V327-AE327</f>
        <v>4038.4244444444444</v>
      </c>
      <c r="AI327" s="57"/>
      <c r="AJ327" s="21"/>
      <c r="AK327" s="57"/>
      <c r="AL327" s="111"/>
    </row>
    <row r="328" spans="1:38" s="88" customFormat="1" x14ac:dyDescent="0.35">
      <c r="A328" s="21">
        <v>10141103</v>
      </c>
      <c r="B328" s="115" t="s">
        <v>19112</v>
      </c>
      <c r="C328" s="259" t="s">
        <v>710</v>
      </c>
      <c r="D328" s="22" t="s">
        <v>14842</v>
      </c>
      <c r="E328" s="114" t="str">
        <f t="shared" si="86"/>
        <v>TRANSFORMADOR MARCA:VEB NACALA T31</v>
      </c>
      <c r="F328" s="21" t="s">
        <v>195</v>
      </c>
      <c r="G328" s="57" t="s">
        <v>194</v>
      </c>
      <c r="H328" s="57" t="s">
        <v>193</v>
      </c>
      <c r="I328" s="21" t="s">
        <v>195</v>
      </c>
      <c r="J328" s="21">
        <v>10000</v>
      </c>
      <c r="K328" s="21" t="s">
        <v>19</v>
      </c>
      <c r="L328" s="21">
        <v>11</v>
      </c>
      <c r="M328" s="57">
        <v>3</v>
      </c>
      <c r="N328" s="21">
        <v>1980</v>
      </c>
      <c r="O328" s="116">
        <v>20419</v>
      </c>
      <c r="P328" s="23">
        <f t="shared" si="87"/>
        <v>20419000</v>
      </c>
      <c r="Q328" s="322" t="s">
        <v>190</v>
      </c>
      <c r="R328" s="21">
        <v>713243</v>
      </c>
      <c r="U328" s="111">
        <v>45</v>
      </c>
      <c r="V328" s="113">
        <f t="shared" si="88"/>
        <v>4469.4922222222222</v>
      </c>
      <c r="W328" s="113">
        <f t="shared" si="89"/>
        <v>15949.507777777777</v>
      </c>
      <c r="X328" s="112">
        <f t="shared" si="90"/>
        <v>15949507.777777776</v>
      </c>
      <c r="Y328" s="110">
        <f t="shared" si="85"/>
        <v>8</v>
      </c>
      <c r="Z328" s="109">
        <f t="shared" si="91"/>
        <v>1020.95</v>
      </c>
      <c r="AA328" s="109">
        <f t="shared" si="92"/>
        <v>1020950</v>
      </c>
      <c r="AB328" s="10">
        <f t="shared" si="93"/>
        <v>4469492.2222222239</v>
      </c>
      <c r="AC328" s="108">
        <f t="shared" si="94"/>
        <v>19398.05</v>
      </c>
      <c r="AD328" s="107">
        <f t="shared" si="95"/>
        <v>2.2222222222222223E-2</v>
      </c>
      <c r="AE328" s="106">
        <f t="shared" si="96"/>
        <v>431.06777777777779</v>
      </c>
      <c r="AF328" s="105">
        <f t="shared" si="97"/>
        <v>16380.575555555555</v>
      </c>
      <c r="AG328" s="105">
        <f t="shared" si="98"/>
        <v>4038.4244444444444</v>
      </c>
      <c r="AI328" s="57"/>
      <c r="AJ328" s="21"/>
      <c r="AK328" s="57"/>
      <c r="AL328" s="111"/>
    </row>
    <row r="329" spans="1:38" s="88" customFormat="1" x14ac:dyDescent="0.35">
      <c r="A329" s="21">
        <v>10141103</v>
      </c>
      <c r="B329" s="115" t="s">
        <v>19112</v>
      </c>
      <c r="C329" s="259" t="s">
        <v>710</v>
      </c>
      <c r="D329" s="22" t="s">
        <v>17670</v>
      </c>
      <c r="E329" s="114" t="str">
        <f t="shared" si="86"/>
        <v>TRANSFORMADOR MARCA:VEB NACALA T32</v>
      </c>
      <c r="F329" s="21" t="s">
        <v>195</v>
      </c>
      <c r="G329" s="57" t="s">
        <v>194</v>
      </c>
      <c r="H329" s="57" t="s">
        <v>193</v>
      </c>
      <c r="I329" s="21" t="s">
        <v>195</v>
      </c>
      <c r="J329" s="21">
        <v>10000</v>
      </c>
      <c r="K329" s="21" t="s">
        <v>19</v>
      </c>
      <c r="L329" s="21">
        <v>11</v>
      </c>
      <c r="M329" s="57">
        <v>3</v>
      </c>
      <c r="N329" s="21">
        <v>1980</v>
      </c>
      <c r="O329" s="116">
        <v>20419</v>
      </c>
      <c r="P329" s="23">
        <f t="shared" si="87"/>
        <v>20419000</v>
      </c>
      <c r="Q329" s="322" t="s">
        <v>190</v>
      </c>
      <c r="R329" s="21">
        <v>713242</v>
      </c>
      <c r="U329" s="111">
        <v>45</v>
      </c>
      <c r="V329" s="113">
        <f t="shared" si="88"/>
        <v>4469.4922222222222</v>
      </c>
      <c r="W329" s="113">
        <f t="shared" si="89"/>
        <v>15949.507777777777</v>
      </c>
      <c r="X329" s="112">
        <f t="shared" si="90"/>
        <v>15949507.777777776</v>
      </c>
      <c r="Y329" s="110">
        <f t="shared" si="85"/>
        <v>8</v>
      </c>
      <c r="Z329" s="109">
        <f t="shared" si="91"/>
        <v>1020.95</v>
      </c>
      <c r="AA329" s="109">
        <f t="shared" si="92"/>
        <v>1020950</v>
      </c>
      <c r="AB329" s="10">
        <f t="shared" si="93"/>
        <v>4469492.2222222239</v>
      </c>
      <c r="AC329" s="108">
        <f t="shared" si="94"/>
        <v>19398.05</v>
      </c>
      <c r="AD329" s="107">
        <f t="shared" si="95"/>
        <v>2.2222222222222223E-2</v>
      </c>
      <c r="AE329" s="106">
        <f t="shared" si="96"/>
        <v>431.06777777777779</v>
      </c>
      <c r="AF329" s="105">
        <f t="shared" si="97"/>
        <v>16380.575555555555</v>
      </c>
      <c r="AG329" s="105">
        <f t="shared" si="98"/>
        <v>4038.4244444444444</v>
      </c>
      <c r="AI329" s="57"/>
      <c r="AJ329" s="21"/>
      <c r="AK329" s="57"/>
      <c r="AL329" s="111"/>
    </row>
    <row r="330" spans="1:38" s="88" customFormat="1" x14ac:dyDescent="0.35">
      <c r="A330" s="21">
        <v>10141103</v>
      </c>
      <c r="B330" s="115" t="s">
        <v>19112</v>
      </c>
      <c r="C330" s="259" t="s">
        <v>710</v>
      </c>
      <c r="D330" s="22" t="s">
        <v>20</v>
      </c>
      <c r="E330" s="114" t="str">
        <f t="shared" si="86"/>
        <v>TRANSFORMADOR MARCA:VEB PS02 TRFR 1</v>
      </c>
      <c r="F330" s="21" t="s">
        <v>663</v>
      </c>
      <c r="G330" s="57" t="s">
        <v>662</v>
      </c>
      <c r="H330" s="57" t="s">
        <v>661</v>
      </c>
      <c r="I330" s="21" t="s">
        <v>195</v>
      </c>
      <c r="J330" s="21">
        <v>8000</v>
      </c>
      <c r="K330" s="21" t="s">
        <v>619</v>
      </c>
      <c r="L330" s="21">
        <v>6.6</v>
      </c>
      <c r="M330" s="57">
        <v>3</v>
      </c>
      <c r="N330" s="21">
        <v>1980</v>
      </c>
      <c r="O330" s="116">
        <v>20419</v>
      </c>
      <c r="P330" s="23">
        <f t="shared" si="87"/>
        <v>20419000</v>
      </c>
      <c r="Q330" s="322" t="s">
        <v>190</v>
      </c>
      <c r="R330" s="21">
        <v>714892</v>
      </c>
      <c r="U330" s="111">
        <v>45</v>
      </c>
      <c r="V330" s="113">
        <f t="shared" si="88"/>
        <v>4469.4922222222222</v>
      </c>
      <c r="W330" s="113">
        <f t="shared" si="89"/>
        <v>15949.507777777777</v>
      </c>
      <c r="X330" s="112">
        <f t="shared" si="90"/>
        <v>15949507.777777776</v>
      </c>
      <c r="Y330" s="110">
        <f t="shared" si="85"/>
        <v>8</v>
      </c>
      <c r="Z330" s="109">
        <f t="shared" si="91"/>
        <v>1020.95</v>
      </c>
      <c r="AA330" s="109">
        <f t="shared" si="92"/>
        <v>1020950</v>
      </c>
      <c r="AB330" s="10">
        <f t="shared" si="93"/>
        <v>4469492.2222222239</v>
      </c>
      <c r="AC330" s="108">
        <f t="shared" si="94"/>
        <v>19398.05</v>
      </c>
      <c r="AD330" s="107">
        <f t="shared" si="95"/>
        <v>2.2222222222222223E-2</v>
      </c>
      <c r="AE330" s="106">
        <f t="shared" si="96"/>
        <v>431.06777777777779</v>
      </c>
      <c r="AF330" s="105">
        <f t="shared" si="97"/>
        <v>16380.575555555555</v>
      </c>
      <c r="AG330" s="105">
        <f t="shared" si="98"/>
        <v>4038.4244444444444</v>
      </c>
      <c r="AI330" s="57"/>
      <c r="AJ330" s="21"/>
      <c r="AK330" s="57"/>
      <c r="AL330" s="111"/>
    </row>
    <row r="331" spans="1:38" s="88" customFormat="1" x14ac:dyDescent="0.35">
      <c r="A331" s="21">
        <v>10141103</v>
      </c>
      <c r="B331" s="115" t="s">
        <v>19112</v>
      </c>
      <c r="C331" s="259" t="s">
        <v>710</v>
      </c>
      <c r="D331" s="136" t="s">
        <v>8806</v>
      </c>
      <c r="E331" s="114" t="str">
        <f t="shared" si="86"/>
        <v>TRANSFORMADOR MARCA:EFACEC PTS 4 PTS 4</v>
      </c>
      <c r="F331" s="124" t="s">
        <v>8806</v>
      </c>
      <c r="G331" s="124"/>
      <c r="H331" s="124"/>
      <c r="I331" s="124" t="s">
        <v>571</v>
      </c>
      <c r="J331" s="124">
        <v>315</v>
      </c>
      <c r="K331" s="124">
        <v>11</v>
      </c>
      <c r="L331" s="21">
        <v>0.4</v>
      </c>
      <c r="M331" s="124" t="s">
        <v>514</v>
      </c>
      <c r="N331" s="124">
        <v>1980</v>
      </c>
      <c r="O331" s="116">
        <v>840</v>
      </c>
      <c r="P331" s="23">
        <f t="shared" si="87"/>
        <v>840000</v>
      </c>
      <c r="Q331" s="323" t="s">
        <v>27</v>
      </c>
      <c r="R331" s="124">
        <v>11579</v>
      </c>
      <c r="U331" s="111">
        <v>45</v>
      </c>
      <c r="V331" s="113">
        <f t="shared" si="88"/>
        <v>183.86666666666667</v>
      </c>
      <c r="W331" s="113">
        <f t="shared" si="89"/>
        <v>656.13333333333333</v>
      </c>
      <c r="X331" s="112">
        <f t="shared" si="90"/>
        <v>656133.33333333337</v>
      </c>
      <c r="Y331" s="110">
        <f t="shared" si="85"/>
        <v>8</v>
      </c>
      <c r="Z331" s="109">
        <f t="shared" si="91"/>
        <v>42</v>
      </c>
      <c r="AA331" s="109">
        <f t="shared" si="92"/>
        <v>42000</v>
      </c>
      <c r="AB331" s="10">
        <f t="shared" si="93"/>
        <v>183866.66666666663</v>
      </c>
      <c r="AC331" s="108">
        <f t="shared" si="94"/>
        <v>798</v>
      </c>
      <c r="AD331" s="107">
        <f t="shared" si="95"/>
        <v>2.2222222222222223E-2</v>
      </c>
      <c r="AE331" s="106">
        <f t="shared" si="96"/>
        <v>17.733333333333334</v>
      </c>
      <c r="AF331" s="105">
        <f t="shared" si="97"/>
        <v>673.86666666666667</v>
      </c>
      <c r="AG331" s="105">
        <f t="shared" si="98"/>
        <v>166.13333333333333</v>
      </c>
      <c r="AI331" s="124"/>
      <c r="AJ331" s="124"/>
      <c r="AK331" s="124" t="s">
        <v>717</v>
      </c>
      <c r="AL331" s="111"/>
    </row>
    <row r="332" spans="1:38" s="88" customFormat="1" x14ac:dyDescent="0.35">
      <c r="A332" s="21">
        <v>10141103</v>
      </c>
      <c r="B332" s="115" t="s">
        <v>19112</v>
      </c>
      <c r="C332" s="259" t="s">
        <v>710</v>
      </c>
      <c r="D332" s="60" t="s">
        <v>14842</v>
      </c>
      <c r="E332" s="114" t="str">
        <f t="shared" si="86"/>
        <v>TRANSFORMADOR MARCA:VEB NAMPULA CENTRAL T31</v>
      </c>
      <c r="F332" s="61" t="s">
        <v>200</v>
      </c>
      <c r="G332" s="61" t="s">
        <v>199</v>
      </c>
      <c r="H332" s="61" t="s">
        <v>198</v>
      </c>
      <c r="I332" s="21" t="s">
        <v>545</v>
      </c>
      <c r="J332" s="21">
        <v>5000</v>
      </c>
      <c r="K332" s="61" t="s">
        <v>19</v>
      </c>
      <c r="L332" s="61">
        <v>11</v>
      </c>
      <c r="M332" s="61">
        <v>3</v>
      </c>
      <c r="N332" s="61">
        <v>1980</v>
      </c>
      <c r="O332" s="116">
        <v>20419</v>
      </c>
      <c r="P332" s="23">
        <f t="shared" si="87"/>
        <v>20419000</v>
      </c>
      <c r="Q332" s="326" t="s">
        <v>190</v>
      </c>
      <c r="R332" s="61">
        <v>713260</v>
      </c>
      <c r="U332" s="111">
        <v>45</v>
      </c>
      <c r="V332" s="113">
        <f t="shared" si="88"/>
        <v>4469.4922222222222</v>
      </c>
      <c r="W332" s="113">
        <f t="shared" si="89"/>
        <v>15949.507777777777</v>
      </c>
      <c r="X332" s="112">
        <f t="shared" si="90"/>
        <v>15949507.777777776</v>
      </c>
      <c r="Y332" s="110">
        <f t="shared" si="85"/>
        <v>8</v>
      </c>
      <c r="Z332" s="109">
        <f t="shared" si="91"/>
        <v>1020.95</v>
      </c>
      <c r="AA332" s="109">
        <f t="shared" si="92"/>
        <v>1020950</v>
      </c>
      <c r="AB332" s="10">
        <f t="shared" si="93"/>
        <v>4469492.2222222239</v>
      </c>
      <c r="AC332" s="108">
        <f t="shared" si="94"/>
        <v>19398.05</v>
      </c>
      <c r="AD332" s="107">
        <f t="shared" si="95"/>
        <v>2.2222222222222223E-2</v>
      </c>
      <c r="AE332" s="106">
        <f t="shared" si="96"/>
        <v>431.06777777777779</v>
      </c>
      <c r="AF332" s="105">
        <f t="shared" si="97"/>
        <v>16380.575555555555</v>
      </c>
      <c r="AG332" s="105">
        <f t="shared" si="98"/>
        <v>4038.4244444444444</v>
      </c>
      <c r="AI332" s="61"/>
      <c r="AJ332" s="61"/>
      <c r="AK332" s="61"/>
      <c r="AL332" s="111"/>
    </row>
    <row r="333" spans="1:38" s="88" customFormat="1" x14ac:dyDescent="0.35">
      <c r="A333" s="21">
        <v>10141103</v>
      </c>
      <c r="B333" s="115" t="s">
        <v>19112</v>
      </c>
      <c r="C333" s="259" t="s">
        <v>710</v>
      </c>
      <c r="D333" s="22" t="s">
        <v>17670</v>
      </c>
      <c r="E333" s="114" t="str">
        <f t="shared" si="86"/>
        <v>TRANSFORMADOR MARCA:VEB NAMPULA CENTRAL T32</v>
      </c>
      <c r="F333" s="21" t="s">
        <v>200</v>
      </c>
      <c r="G333" s="21" t="s">
        <v>199</v>
      </c>
      <c r="H333" s="21" t="s">
        <v>198</v>
      </c>
      <c r="I333" s="21" t="s">
        <v>545</v>
      </c>
      <c r="J333" s="21">
        <v>5000</v>
      </c>
      <c r="K333" s="21" t="s">
        <v>19</v>
      </c>
      <c r="L333" s="21">
        <v>11</v>
      </c>
      <c r="M333" s="21">
        <v>3</v>
      </c>
      <c r="N333" s="21">
        <v>1980</v>
      </c>
      <c r="O333" s="116">
        <v>20419</v>
      </c>
      <c r="P333" s="23">
        <f t="shared" si="87"/>
        <v>20419000</v>
      </c>
      <c r="Q333" s="322" t="s">
        <v>190</v>
      </c>
      <c r="R333" s="21">
        <v>713262</v>
      </c>
      <c r="U333" s="111">
        <v>45</v>
      </c>
      <c r="V333" s="113">
        <f t="shared" si="88"/>
        <v>4469.4922222222222</v>
      </c>
      <c r="W333" s="113">
        <f t="shared" si="89"/>
        <v>15949.507777777777</v>
      </c>
      <c r="X333" s="112">
        <f t="shared" si="90"/>
        <v>15949507.777777776</v>
      </c>
      <c r="Y333" s="110">
        <f t="shared" si="85"/>
        <v>8</v>
      </c>
      <c r="Z333" s="109">
        <f t="shared" si="91"/>
        <v>1020.95</v>
      </c>
      <c r="AA333" s="109">
        <f t="shared" si="92"/>
        <v>1020950</v>
      </c>
      <c r="AB333" s="10">
        <f t="shared" si="93"/>
        <v>4469492.2222222239</v>
      </c>
      <c r="AC333" s="108">
        <f t="shared" si="94"/>
        <v>19398.05</v>
      </c>
      <c r="AD333" s="107">
        <f t="shared" si="95"/>
        <v>2.2222222222222223E-2</v>
      </c>
      <c r="AE333" s="106">
        <f t="shared" si="96"/>
        <v>431.06777777777779</v>
      </c>
      <c r="AF333" s="105">
        <f t="shared" si="97"/>
        <v>16380.575555555555</v>
      </c>
      <c r="AG333" s="105">
        <f t="shared" si="98"/>
        <v>4038.4244444444444</v>
      </c>
      <c r="AI333" s="21"/>
      <c r="AJ333" s="21"/>
      <c r="AK333" s="21"/>
      <c r="AL333" s="111"/>
    </row>
    <row r="334" spans="1:38" s="88" customFormat="1" x14ac:dyDescent="0.35">
      <c r="A334" s="21">
        <v>10141103</v>
      </c>
      <c r="B334" s="115" t="s">
        <v>19112</v>
      </c>
      <c r="C334" s="259" t="s">
        <v>710</v>
      </c>
      <c r="D334" s="22" t="s">
        <v>17671</v>
      </c>
      <c r="E334" s="114" t="str">
        <f t="shared" si="86"/>
        <v>TRANSFORMADOR MARCA:VEB NACALA T11</v>
      </c>
      <c r="F334" s="21" t="s">
        <v>195</v>
      </c>
      <c r="G334" s="57" t="s">
        <v>194</v>
      </c>
      <c r="H334" s="57" t="s">
        <v>193</v>
      </c>
      <c r="I334" s="21" t="s">
        <v>195</v>
      </c>
      <c r="J334" s="21">
        <v>8000</v>
      </c>
      <c r="K334" s="21" t="s">
        <v>619</v>
      </c>
      <c r="L334" s="21">
        <v>6.6</v>
      </c>
      <c r="M334" s="57">
        <v>3</v>
      </c>
      <c r="N334" s="21">
        <v>1980</v>
      </c>
      <c r="O334" s="116">
        <v>20419</v>
      </c>
      <c r="P334" s="23">
        <f t="shared" si="87"/>
        <v>20419000</v>
      </c>
      <c r="Q334" s="322" t="s">
        <v>190</v>
      </c>
      <c r="R334" s="21">
        <v>713244</v>
      </c>
      <c r="U334" s="111">
        <v>45</v>
      </c>
      <c r="V334" s="113">
        <f t="shared" si="88"/>
        <v>4469.4922222222222</v>
      </c>
      <c r="W334" s="113">
        <f t="shared" si="89"/>
        <v>15949.507777777777</v>
      </c>
      <c r="X334" s="112">
        <f t="shared" si="90"/>
        <v>15949507.777777776</v>
      </c>
      <c r="Y334" s="110">
        <f t="shared" si="85"/>
        <v>8</v>
      </c>
      <c r="Z334" s="109">
        <f t="shared" si="91"/>
        <v>1020.95</v>
      </c>
      <c r="AA334" s="109">
        <f t="shared" si="92"/>
        <v>1020950</v>
      </c>
      <c r="AB334" s="10">
        <f t="shared" si="93"/>
        <v>4469492.2222222239</v>
      </c>
      <c r="AC334" s="108">
        <f t="shared" si="94"/>
        <v>19398.05</v>
      </c>
      <c r="AD334" s="107">
        <f t="shared" si="95"/>
        <v>2.2222222222222223E-2</v>
      </c>
      <c r="AE334" s="106">
        <f t="shared" si="96"/>
        <v>431.06777777777779</v>
      </c>
      <c r="AF334" s="105">
        <f t="shared" si="97"/>
        <v>16380.575555555555</v>
      </c>
      <c r="AG334" s="105">
        <f t="shared" si="98"/>
        <v>4038.4244444444444</v>
      </c>
      <c r="AI334" s="57"/>
      <c r="AJ334" s="21"/>
      <c r="AK334" s="57"/>
      <c r="AL334" s="111"/>
    </row>
    <row r="335" spans="1:38" s="88" customFormat="1" x14ac:dyDescent="0.35">
      <c r="A335" s="21">
        <v>10141103</v>
      </c>
      <c r="B335" s="115" t="s">
        <v>19112</v>
      </c>
      <c r="C335" s="259" t="s">
        <v>710</v>
      </c>
      <c r="D335" s="22" t="s">
        <v>14842</v>
      </c>
      <c r="E335" s="114" t="str">
        <f t="shared" si="86"/>
        <v>TRANSFORMADOR MARCA:VEB NACALA T31</v>
      </c>
      <c r="F335" s="21" t="s">
        <v>195</v>
      </c>
      <c r="G335" s="57" t="s">
        <v>194</v>
      </c>
      <c r="H335" s="57" t="s">
        <v>193</v>
      </c>
      <c r="I335" s="21" t="s">
        <v>195</v>
      </c>
      <c r="J335" s="21">
        <v>10000</v>
      </c>
      <c r="K335" s="21" t="s">
        <v>19</v>
      </c>
      <c r="L335" s="21">
        <v>11</v>
      </c>
      <c r="M335" s="57">
        <v>3</v>
      </c>
      <c r="N335" s="21">
        <v>1980</v>
      </c>
      <c r="O335" s="116">
        <v>20419</v>
      </c>
      <c r="P335" s="23">
        <f t="shared" si="87"/>
        <v>20419000</v>
      </c>
      <c r="Q335" s="322" t="s">
        <v>190</v>
      </c>
      <c r="R335" s="21">
        <v>713243</v>
      </c>
      <c r="U335" s="111">
        <v>45</v>
      </c>
      <c r="V335" s="113">
        <f t="shared" si="88"/>
        <v>4469.4922222222222</v>
      </c>
      <c r="W335" s="113">
        <f t="shared" si="89"/>
        <v>15949.507777777777</v>
      </c>
      <c r="X335" s="112">
        <f t="shared" si="90"/>
        <v>15949507.777777776</v>
      </c>
      <c r="Y335" s="110">
        <f t="shared" si="85"/>
        <v>8</v>
      </c>
      <c r="Z335" s="109">
        <f t="shared" si="91"/>
        <v>1020.95</v>
      </c>
      <c r="AA335" s="109">
        <f t="shared" si="92"/>
        <v>1020950</v>
      </c>
      <c r="AB335" s="10">
        <f t="shared" si="93"/>
        <v>4469492.2222222239</v>
      </c>
      <c r="AC335" s="108">
        <f t="shared" si="94"/>
        <v>19398.05</v>
      </c>
      <c r="AD335" s="107">
        <f t="shared" si="95"/>
        <v>2.2222222222222223E-2</v>
      </c>
      <c r="AE335" s="106">
        <f t="shared" si="96"/>
        <v>431.06777777777779</v>
      </c>
      <c r="AF335" s="105">
        <f t="shared" si="97"/>
        <v>16380.575555555555</v>
      </c>
      <c r="AG335" s="105">
        <f t="shared" si="98"/>
        <v>4038.4244444444444</v>
      </c>
      <c r="AI335" s="57"/>
      <c r="AJ335" s="21"/>
      <c r="AK335" s="57"/>
      <c r="AL335" s="111"/>
    </row>
    <row r="336" spans="1:38" s="88" customFormat="1" x14ac:dyDescent="0.35">
      <c r="A336" s="21">
        <v>10141103</v>
      </c>
      <c r="B336" s="115" t="s">
        <v>19112</v>
      </c>
      <c r="C336" s="259" t="s">
        <v>710</v>
      </c>
      <c r="D336" s="22" t="s">
        <v>17670</v>
      </c>
      <c r="E336" s="114" t="str">
        <f t="shared" si="86"/>
        <v>TRANSFORMADOR MARCA:VEB NACALA T32</v>
      </c>
      <c r="F336" s="41" t="s">
        <v>195</v>
      </c>
      <c r="G336" s="57" t="s">
        <v>194</v>
      </c>
      <c r="H336" s="57" t="s">
        <v>193</v>
      </c>
      <c r="I336" s="21" t="s">
        <v>195</v>
      </c>
      <c r="J336" s="21">
        <v>10000</v>
      </c>
      <c r="K336" s="21" t="s">
        <v>19</v>
      </c>
      <c r="L336" s="21">
        <v>11</v>
      </c>
      <c r="M336" s="57">
        <v>3</v>
      </c>
      <c r="N336" s="21">
        <v>1980</v>
      </c>
      <c r="O336" s="116">
        <v>20419</v>
      </c>
      <c r="P336" s="23">
        <f t="shared" si="87"/>
        <v>20419000</v>
      </c>
      <c r="Q336" s="322" t="s">
        <v>190</v>
      </c>
      <c r="R336" s="21">
        <v>713242</v>
      </c>
      <c r="U336" s="111">
        <v>45</v>
      </c>
      <c r="V336" s="113">
        <f t="shared" si="88"/>
        <v>4469.4922222222222</v>
      </c>
      <c r="W336" s="113">
        <f t="shared" si="89"/>
        <v>15949.507777777777</v>
      </c>
      <c r="X336" s="112">
        <f t="shared" si="90"/>
        <v>15949507.777777776</v>
      </c>
      <c r="Y336" s="110">
        <f t="shared" si="85"/>
        <v>8</v>
      </c>
      <c r="Z336" s="109">
        <f t="shared" si="91"/>
        <v>1020.95</v>
      </c>
      <c r="AA336" s="109">
        <f t="shared" si="92"/>
        <v>1020950</v>
      </c>
      <c r="AB336" s="10">
        <f t="shared" si="93"/>
        <v>4469492.2222222239</v>
      </c>
      <c r="AC336" s="108">
        <f t="shared" si="94"/>
        <v>19398.05</v>
      </c>
      <c r="AD336" s="107">
        <f t="shared" si="95"/>
        <v>2.2222222222222223E-2</v>
      </c>
      <c r="AE336" s="106">
        <f t="shared" si="96"/>
        <v>431.06777777777779</v>
      </c>
      <c r="AF336" s="105">
        <f t="shared" si="97"/>
        <v>16380.575555555555</v>
      </c>
      <c r="AG336" s="105">
        <f t="shared" si="98"/>
        <v>4038.4244444444444</v>
      </c>
      <c r="AI336" s="57"/>
      <c r="AJ336" s="21"/>
      <c r="AK336" s="57"/>
      <c r="AL336" s="111"/>
    </row>
    <row r="337" spans="1:38" s="88" customFormat="1" x14ac:dyDescent="0.35">
      <c r="A337" s="21">
        <v>10141103</v>
      </c>
      <c r="B337" s="115" t="s">
        <v>19112</v>
      </c>
      <c r="C337" s="259" t="s">
        <v>710</v>
      </c>
      <c r="D337" s="22" t="s">
        <v>20</v>
      </c>
      <c r="E337" s="114" t="str">
        <f t="shared" si="86"/>
        <v>TRANSFORMADOR MARCA:VEB PS02 TRFR 1</v>
      </c>
      <c r="F337" s="21" t="s">
        <v>663</v>
      </c>
      <c r="G337" s="57" t="s">
        <v>662</v>
      </c>
      <c r="H337" s="57" t="s">
        <v>661</v>
      </c>
      <c r="I337" s="21" t="s">
        <v>195</v>
      </c>
      <c r="J337" s="21">
        <v>8000</v>
      </c>
      <c r="K337" s="21" t="s">
        <v>619</v>
      </c>
      <c r="L337" s="21">
        <v>6.6</v>
      </c>
      <c r="M337" s="57">
        <v>3</v>
      </c>
      <c r="N337" s="21">
        <v>1980</v>
      </c>
      <c r="O337" s="116">
        <v>20419</v>
      </c>
      <c r="P337" s="23">
        <f t="shared" si="87"/>
        <v>20419000</v>
      </c>
      <c r="Q337" s="322" t="s">
        <v>190</v>
      </c>
      <c r="R337" s="21">
        <v>714892</v>
      </c>
      <c r="U337" s="111">
        <v>45</v>
      </c>
      <c r="V337" s="113">
        <f t="shared" si="88"/>
        <v>4469.4922222222222</v>
      </c>
      <c r="W337" s="113">
        <f t="shared" si="89"/>
        <v>15949.507777777777</v>
      </c>
      <c r="X337" s="112">
        <f t="shared" si="90"/>
        <v>15949507.777777776</v>
      </c>
      <c r="Y337" s="110">
        <f t="shared" si="85"/>
        <v>8</v>
      </c>
      <c r="Z337" s="109">
        <f t="shared" si="91"/>
        <v>1020.95</v>
      </c>
      <c r="AA337" s="109">
        <f t="shared" si="92"/>
        <v>1020950</v>
      </c>
      <c r="AB337" s="10">
        <f t="shared" si="93"/>
        <v>4469492.2222222239</v>
      </c>
      <c r="AC337" s="108">
        <f t="shared" si="94"/>
        <v>19398.05</v>
      </c>
      <c r="AD337" s="107">
        <f t="shared" si="95"/>
        <v>2.2222222222222223E-2</v>
      </c>
      <c r="AE337" s="106">
        <f t="shared" si="96"/>
        <v>431.06777777777779</v>
      </c>
      <c r="AF337" s="105">
        <f t="shared" si="97"/>
        <v>16380.575555555555</v>
      </c>
      <c r="AG337" s="105">
        <f t="shared" si="98"/>
        <v>4038.4244444444444</v>
      </c>
      <c r="AI337" s="57"/>
      <c r="AJ337" s="21"/>
      <c r="AK337" s="57"/>
      <c r="AL337" s="111"/>
    </row>
    <row r="338" spans="1:38" s="88" customFormat="1" x14ac:dyDescent="0.35">
      <c r="A338" s="21">
        <v>10141103</v>
      </c>
      <c r="B338" s="115" t="s">
        <v>19112</v>
      </c>
      <c r="C338" s="259" t="s">
        <v>710</v>
      </c>
      <c r="D338" s="22" t="s">
        <v>17668</v>
      </c>
      <c r="E338" s="114" t="str">
        <f t="shared" si="86"/>
        <v>TRANSFORMADOR MARCA:Motra/Sabuco PT183 PT183</v>
      </c>
      <c r="F338" s="21" t="s">
        <v>17668</v>
      </c>
      <c r="G338" s="124">
        <v>693025.8</v>
      </c>
      <c r="H338" s="124">
        <v>7806506</v>
      </c>
      <c r="I338" s="21" t="s">
        <v>3104</v>
      </c>
      <c r="J338" s="21">
        <v>250</v>
      </c>
      <c r="K338" s="21">
        <v>6.6</v>
      </c>
      <c r="L338" s="21">
        <v>0.4</v>
      </c>
      <c r="M338" s="21">
        <v>3</v>
      </c>
      <c r="N338" s="124">
        <v>1981</v>
      </c>
      <c r="O338" s="116">
        <v>840</v>
      </c>
      <c r="P338" s="23">
        <f t="shared" si="87"/>
        <v>840000</v>
      </c>
      <c r="Q338" s="323" t="s">
        <v>17667</v>
      </c>
      <c r="R338" s="124" t="s">
        <v>17666</v>
      </c>
      <c r="U338" s="111">
        <v>45</v>
      </c>
      <c r="V338" s="113">
        <f t="shared" si="88"/>
        <v>201.60000000000002</v>
      </c>
      <c r="W338" s="113">
        <f t="shared" si="89"/>
        <v>638.4</v>
      </c>
      <c r="X338" s="112">
        <f t="shared" si="90"/>
        <v>638400</v>
      </c>
      <c r="Y338" s="110">
        <f t="shared" si="85"/>
        <v>9</v>
      </c>
      <c r="Z338" s="109">
        <f t="shared" si="91"/>
        <v>42</v>
      </c>
      <c r="AA338" s="109">
        <f t="shared" si="92"/>
        <v>42000</v>
      </c>
      <c r="AB338" s="10">
        <f t="shared" si="93"/>
        <v>201600</v>
      </c>
      <c r="AC338" s="108">
        <f t="shared" si="94"/>
        <v>798</v>
      </c>
      <c r="AD338" s="107">
        <f t="shared" si="95"/>
        <v>2.2222222222222223E-2</v>
      </c>
      <c r="AE338" s="106">
        <f t="shared" si="96"/>
        <v>17.733333333333334</v>
      </c>
      <c r="AF338" s="105">
        <f t="shared" si="97"/>
        <v>656.13333333333333</v>
      </c>
      <c r="AG338" s="105">
        <f t="shared" si="98"/>
        <v>183.86666666666667</v>
      </c>
      <c r="AI338" s="21" t="s">
        <v>17669</v>
      </c>
      <c r="AJ338" s="21" t="s">
        <v>530</v>
      </c>
      <c r="AK338" s="21"/>
      <c r="AL338" s="111"/>
    </row>
    <row r="339" spans="1:38" s="88" customFormat="1" x14ac:dyDescent="0.35">
      <c r="A339" s="21">
        <v>10141103</v>
      </c>
      <c r="B339" s="115" t="s">
        <v>19112</v>
      </c>
      <c r="C339" s="259" t="s">
        <v>710</v>
      </c>
      <c r="D339" s="22" t="s">
        <v>160</v>
      </c>
      <c r="E339" s="114" t="str">
        <f t="shared" si="86"/>
        <v>TRANSFORMADOR MARCA:NEBB CENTRAL HYDRICO T1</v>
      </c>
      <c r="F339" s="21" t="s">
        <v>675</v>
      </c>
      <c r="G339" s="57" t="s">
        <v>674</v>
      </c>
      <c r="H339" s="57" t="s">
        <v>673</v>
      </c>
      <c r="I339" s="21" t="s">
        <v>158</v>
      </c>
      <c r="J339" s="21">
        <v>850</v>
      </c>
      <c r="K339" s="21" t="s">
        <v>19</v>
      </c>
      <c r="L339" s="21">
        <v>400</v>
      </c>
      <c r="M339" s="57">
        <v>3</v>
      </c>
      <c r="N339" s="57">
        <v>1982</v>
      </c>
      <c r="O339" s="116">
        <v>1890</v>
      </c>
      <c r="P339" s="23">
        <f t="shared" si="87"/>
        <v>1890000</v>
      </c>
      <c r="Q339" s="325" t="s">
        <v>672</v>
      </c>
      <c r="R339" s="57" t="s">
        <v>17665</v>
      </c>
      <c r="U339" s="111">
        <v>45</v>
      </c>
      <c r="V339" s="113">
        <f t="shared" si="88"/>
        <v>493.5</v>
      </c>
      <c r="W339" s="113">
        <f t="shared" si="89"/>
        <v>1396.5</v>
      </c>
      <c r="X339" s="112">
        <f t="shared" si="90"/>
        <v>1396500</v>
      </c>
      <c r="Y339" s="110">
        <f t="shared" si="85"/>
        <v>10</v>
      </c>
      <c r="Z339" s="109">
        <f t="shared" si="91"/>
        <v>94.5</v>
      </c>
      <c r="AA339" s="109">
        <f t="shared" si="92"/>
        <v>94500</v>
      </c>
      <c r="AB339" s="10">
        <f t="shared" si="93"/>
        <v>493500</v>
      </c>
      <c r="AC339" s="108">
        <f t="shared" si="94"/>
        <v>1795.5</v>
      </c>
      <c r="AD339" s="107">
        <f t="shared" si="95"/>
        <v>2.2222222222222223E-2</v>
      </c>
      <c r="AE339" s="106">
        <f t="shared" si="96"/>
        <v>39.9</v>
      </c>
      <c r="AF339" s="105">
        <f t="shared" si="97"/>
        <v>1436.4</v>
      </c>
      <c r="AG339" s="105">
        <f t="shared" si="98"/>
        <v>453.6</v>
      </c>
      <c r="AI339" s="57"/>
      <c r="AJ339" s="21"/>
      <c r="AK339" s="57"/>
      <c r="AL339" s="111"/>
    </row>
    <row r="340" spans="1:38" s="88" customFormat="1" x14ac:dyDescent="0.35">
      <c r="A340" s="21">
        <v>10141103</v>
      </c>
      <c r="B340" s="115" t="s">
        <v>19112</v>
      </c>
      <c r="C340" s="259" t="s">
        <v>710</v>
      </c>
      <c r="D340" s="22" t="s">
        <v>160</v>
      </c>
      <c r="E340" s="114" t="str">
        <f t="shared" si="86"/>
        <v>TRANSFORMADOR MARCA:NEBB CENTRAL HYDRICO T1</v>
      </c>
      <c r="F340" s="21" t="s">
        <v>675</v>
      </c>
      <c r="G340" s="57" t="s">
        <v>674</v>
      </c>
      <c r="H340" s="57" t="s">
        <v>673</v>
      </c>
      <c r="I340" s="21" t="s">
        <v>158</v>
      </c>
      <c r="J340" s="21">
        <v>850</v>
      </c>
      <c r="K340" s="21" t="s">
        <v>19</v>
      </c>
      <c r="L340" s="21">
        <v>400</v>
      </c>
      <c r="M340" s="57">
        <v>3</v>
      </c>
      <c r="N340" s="57">
        <v>1982</v>
      </c>
      <c r="O340" s="116">
        <v>1890</v>
      </c>
      <c r="P340" s="23">
        <f t="shared" si="87"/>
        <v>1890000</v>
      </c>
      <c r="Q340" s="325" t="s">
        <v>672</v>
      </c>
      <c r="R340" s="57" t="s">
        <v>17665</v>
      </c>
      <c r="U340" s="111">
        <v>45</v>
      </c>
      <c r="V340" s="113">
        <f t="shared" si="88"/>
        <v>493.5</v>
      </c>
      <c r="W340" s="113">
        <f t="shared" si="89"/>
        <v>1396.5</v>
      </c>
      <c r="X340" s="112">
        <f t="shared" si="90"/>
        <v>1396500</v>
      </c>
      <c r="Y340" s="110">
        <f t="shared" si="85"/>
        <v>10</v>
      </c>
      <c r="Z340" s="109">
        <f t="shared" si="91"/>
        <v>94.5</v>
      </c>
      <c r="AA340" s="109">
        <f t="shared" si="92"/>
        <v>94500</v>
      </c>
      <c r="AB340" s="10">
        <f t="shared" si="93"/>
        <v>493500</v>
      </c>
      <c r="AC340" s="108">
        <f t="shared" si="94"/>
        <v>1795.5</v>
      </c>
      <c r="AD340" s="107">
        <f t="shared" si="95"/>
        <v>2.2222222222222223E-2</v>
      </c>
      <c r="AE340" s="106">
        <f t="shared" si="96"/>
        <v>39.9</v>
      </c>
      <c r="AF340" s="105">
        <f t="shared" si="97"/>
        <v>1436.4</v>
      </c>
      <c r="AG340" s="105">
        <f t="shared" si="98"/>
        <v>453.6</v>
      </c>
      <c r="AI340" s="57"/>
      <c r="AJ340" s="21"/>
      <c r="AK340" s="57"/>
      <c r="AL340" s="111"/>
    </row>
    <row r="341" spans="1:38" s="88" customFormat="1" x14ac:dyDescent="0.35">
      <c r="A341" s="21">
        <v>10141103</v>
      </c>
      <c r="B341" s="115" t="s">
        <v>19112</v>
      </c>
      <c r="C341" s="259" t="s">
        <v>710</v>
      </c>
      <c r="D341" s="60"/>
      <c r="E341" s="114" t="str">
        <f t="shared" si="86"/>
        <v xml:space="preserve">TRANSFORMADOR MARCA:PAUWELS PTS 1009 </v>
      </c>
      <c r="F341" s="61" t="s">
        <v>17664</v>
      </c>
      <c r="G341" s="61" t="s">
        <v>17663</v>
      </c>
      <c r="H341" s="61" t="s">
        <v>17662</v>
      </c>
      <c r="I341" s="61" t="s">
        <v>134</v>
      </c>
      <c r="J341" s="21">
        <v>315</v>
      </c>
      <c r="K341" s="61">
        <v>11</v>
      </c>
      <c r="L341" s="61" t="s">
        <v>510</v>
      </c>
      <c r="M341" s="121">
        <v>3</v>
      </c>
      <c r="N341" s="61">
        <v>1982</v>
      </c>
      <c r="O341" s="116">
        <v>840</v>
      </c>
      <c r="P341" s="23">
        <f t="shared" si="87"/>
        <v>840000</v>
      </c>
      <c r="Q341" s="326" t="s">
        <v>89</v>
      </c>
      <c r="R341" s="61">
        <v>8210979</v>
      </c>
      <c r="U341" s="111">
        <v>45</v>
      </c>
      <c r="V341" s="113">
        <f t="shared" si="88"/>
        <v>219.33333333333331</v>
      </c>
      <c r="W341" s="113">
        <f t="shared" si="89"/>
        <v>620.66666666666674</v>
      </c>
      <c r="X341" s="112">
        <f t="shared" si="90"/>
        <v>620666.66666666674</v>
      </c>
      <c r="Y341" s="110">
        <f t="shared" si="85"/>
        <v>10</v>
      </c>
      <c r="Z341" s="109">
        <f t="shared" si="91"/>
        <v>42</v>
      </c>
      <c r="AA341" s="109">
        <f t="shared" si="92"/>
        <v>42000</v>
      </c>
      <c r="AB341" s="10">
        <f t="shared" si="93"/>
        <v>219333.33333333326</v>
      </c>
      <c r="AC341" s="108">
        <f t="shared" si="94"/>
        <v>798</v>
      </c>
      <c r="AD341" s="107">
        <f t="shared" si="95"/>
        <v>2.2222222222222223E-2</v>
      </c>
      <c r="AE341" s="106">
        <f t="shared" si="96"/>
        <v>17.733333333333334</v>
      </c>
      <c r="AF341" s="105">
        <f t="shared" si="97"/>
        <v>638.40000000000009</v>
      </c>
      <c r="AG341" s="105">
        <f t="shared" si="98"/>
        <v>201.59999999999997</v>
      </c>
      <c r="AI341" s="61"/>
      <c r="AJ341" s="61"/>
      <c r="AK341" s="61"/>
      <c r="AL341" s="111"/>
    </row>
    <row r="342" spans="1:38" s="88" customFormat="1" x14ac:dyDescent="0.35">
      <c r="A342" s="21">
        <v>10141103</v>
      </c>
      <c r="B342" s="115" t="s">
        <v>19112</v>
      </c>
      <c r="C342" s="259" t="s">
        <v>710</v>
      </c>
      <c r="D342" s="60"/>
      <c r="E342" s="114" t="str">
        <f t="shared" si="86"/>
        <v xml:space="preserve">TRANSFORMADOR MARCA:EFACEC PTS 1010 </v>
      </c>
      <c r="F342" s="61" t="s">
        <v>881</v>
      </c>
      <c r="G342" s="61" t="s">
        <v>17661</v>
      </c>
      <c r="H342" s="61" t="s">
        <v>17660</v>
      </c>
      <c r="I342" s="61" t="s">
        <v>134</v>
      </c>
      <c r="J342" s="21">
        <v>315</v>
      </c>
      <c r="K342" s="61">
        <v>11</v>
      </c>
      <c r="L342" s="61" t="s">
        <v>510</v>
      </c>
      <c r="M342" s="121">
        <v>3</v>
      </c>
      <c r="N342" s="61">
        <v>1982</v>
      </c>
      <c r="O342" s="116">
        <v>840</v>
      </c>
      <c r="P342" s="23">
        <f t="shared" si="87"/>
        <v>840000</v>
      </c>
      <c r="Q342" s="326" t="s">
        <v>27</v>
      </c>
      <c r="R342" s="61"/>
      <c r="U342" s="111">
        <v>45</v>
      </c>
      <c r="V342" s="113">
        <f t="shared" si="88"/>
        <v>219.33333333333331</v>
      </c>
      <c r="W342" s="113">
        <f t="shared" si="89"/>
        <v>620.66666666666674</v>
      </c>
      <c r="X342" s="112">
        <f t="shared" si="90"/>
        <v>620666.66666666674</v>
      </c>
      <c r="Y342" s="110">
        <f t="shared" ref="Y342:Y369" si="99">(U342-(2017-N342))</f>
        <v>10</v>
      </c>
      <c r="Z342" s="109">
        <f t="shared" si="91"/>
        <v>42</v>
      </c>
      <c r="AA342" s="109">
        <f t="shared" si="92"/>
        <v>42000</v>
      </c>
      <c r="AB342" s="10">
        <f t="shared" si="93"/>
        <v>219333.33333333326</v>
      </c>
      <c r="AC342" s="108">
        <f t="shared" si="94"/>
        <v>798</v>
      </c>
      <c r="AD342" s="107">
        <f t="shared" si="95"/>
        <v>2.2222222222222223E-2</v>
      </c>
      <c r="AE342" s="106">
        <f t="shared" si="96"/>
        <v>17.733333333333334</v>
      </c>
      <c r="AF342" s="105">
        <f t="shared" si="97"/>
        <v>638.40000000000009</v>
      </c>
      <c r="AG342" s="105">
        <f t="shared" si="98"/>
        <v>201.59999999999997</v>
      </c>
      <c r="AI342" s="61"/>
      <c r="AJ342" s="61"/>
      <c r="AK342" s="61"/>
      <c r="AL342" s="111"/>
    </row>
    <row r="343" spans="1:38" s="88" customFormat="1" x14ac:dyDescent="0.35">
      <c r="A343" s="21">
        <v>10141103</v>
      </c>
      <c r="B343" s="115" t="s">
        <v>19112</v>
      </c>
      <c r="C343" s="259" t="s">
        <v>710</v>
      </c>
      <c r="D343" s="22" t="s">
        <v>3099</v>
      </c>
      <c r="E343" s="114" t="str">
        <f t="shared" si="86"/>
        <v>TRANSFORMADOR MARCA:EFACEC PT1 PT1</v>
      </c>
      <c r="F343" s="21" t="s">
        <v>3099</v>
      </c>
      <c r="G343" s="142" t="s">
        <v>379</v>
      </c>
      <c r="H343" s="142" t="s">
        <v>378</v>
      </c>
      <c r="I343" s="21" t="s">
        <v>3104</v>
      </c>
      <c r="J343" s="21">
        <v>100</v>
      </c>
      <c r="K343" s="21">
        <v>6.6</v>
      </c>
      <c r="L343" s="21">
        <v>0.4</v>
      </c>
      <c r="M343" s="21">
        <v>3</v>
      </c>
      <c r="N343" s="124">
        <v>1983</v>
      </c>
      <c r="O343" s="116">
        <v>763</v>
      </c>
      <c r="P343" s="23">
        <f t="shared" si="87"/>
        <v>763000</v>
      </c>
      <c r="Q343" s="323" t="s">
        <v>27</v>
      </c>
      <c r="R343" s="124" t="s">
        <v>17658</v>
      </c>
      <c r="U343" s="111">
        <v>45</v>
      </c>
      <c r="V343" s="113">
        <f t="shared" si="88"/>
        <v>215.33555555555557</v>
      </c>
      <c r="W343" s="113">
        <f t="shared" si="89"/>
        <v>547.66444444444437</v>
      </c>
      <c r="X343" s="112">
        <f t="shared" si="90"/>
        <v>547664.44444444438</v>
      </c>
      <c r="Y343" s="110">
        <f t="shared" si="99"/>
        <v>11</v>
      </c>
      <c r="Z343" s="109">
        <f t="shared" si="91"/>
        <v>38.15</v>
      </c>
      <c r="AA343" s="109">
        <f t="shared" si="92"/>
        <v>38150</v>
      </c>
      <c r="AB343" s="10">
        <f t="shared" si="93"/>
        <v>215335.55555555562</v>
      </c>
      <c r="AC343" s="108">
        <f t="shared" si="94"/>
        <v>724.85</v>
      </c>
      <c r="AD343" s="107">
        <f t="shared" si="95"/>
        <v>2.2222222222222223E-2</v>
      </c>
      <c r="AE343" s="106">
        <f t="shared" si="96"/>
        <v>16.10777777777778</v>
      </c>
      <c r="AF343" s="105">
        <f t="shared" si="97"/>
        <v>563.77222222222213</v>
      </c>
      <c r="AG343" s="105">
        <f t="shared" si="98"/>
        <v>199.22777777777779</v>
      </c>
      <c r="AI343" s="21" t="s">
        <v>17659</v>
      </c>
      <c r="AJ343" s="21" t="s">
        <v>530</v>
      </c>
      <c r="AK343" s="21" t="s">
        <v>549</v>
      </c>
      <c r="AL343" s="111"/>
    </row>
    <row r="344" spans="1:38" s="88" customFormat="1" x14ac:dyDescent="0.35">
      <c r="A344" s="21">
        <v>10141103</v>
      </c>
      <c r="B344" s="115" t="s">
        <v>19112</v>
      </c>
      <c r="C344" s="259" t="s">
        <v>710</v>
      </c>
      <c r="D344" s="60" t="s">
        <v>17656</v>
      </c>
      <c r="E344" s="114" t="str">
        <f t="shared" si="86"/>
        <v>TRANSFORMADOR MARCA:Tanelec PT100 PT100</v>
      </c>
      <c r="F344" s="61" t="s">
        <v>17656</v>
      </c>
      <c r="G344" s="124">
        <v>693612.2</v>
      </c>
      <c r="H344" s="124">
        <v>7805498.5</v>
      </c>
      <c r="I344" s="21" t="s">
        <v>3104</v>
      </c>
      <c r="J344" s="61">
        <v>315</v>
      </c>
      <c r="K344" s="21">
        <v>6.6</v>
      </c>
      <c r="L344" s="21">
        <v>0.4</v>
      </c>
      <c r="M344" s="21">
        <v>3</v>
      </c>
      <c r="N344" s="124">
        <v>1983</v>
      </c>
      <c r="O344" s="116">
        <v>840</v>
      </c>
      <c r="P344" s="23">
        <f t="shared" si="87"/>
        <v>840000</v>
      </c>
      <c r="Q344" s="323" t="s">
        <v>9380</v>
      </c>
      <c r="R344" s="124" t="s">
        <v>17655</v>
      </c>
      <c r="U344" s="111">
        <v>45</v>
      </c>
      <c r="V344" s="113">
        <f t="shared" si="88"/>
        <v>237.06666666666666</v>
      </c>
      <c r="W344" s="113">
        <f t="shared" si="89"/>
        <v>602.93333333333339</v>
      </c>
      <c r="X344" s="112">
        <f t="shared" si="90"/>
        <v>602933.33333333337</v>
      </c>
      <c r="Y344" s="110">
        <f t="shared" si="99"/>
        <v>11</v>
      </c>
      <c r="Z344" s="109">
        <f t="shared" si="91"/>
        <v>42</v>
      </c>
      <c r="AA344" s="109">
        <f t="shared" si="92"/>
        <v>42000</v>
      </c>
      <c r="AB344" s="10">
        <f t="shared" si="93"/>
        <v>237066.66666666663</v>
      </c>
      <c r="AC344" s="108">
        <f t="shared" si="94"/>
        <v>798</v>
      </c>
      <c r="AD344" s="107">
        <f t="shared" si="95"/>
        <v>2.2222222222222223E-2</v>
      </c>
      <c r="AE344" s="106">
        <f t="shared" si="96"/>
        <v>17.733333333333334</v>
      </c>
      <c r="AF344" s="105">
        <f t="shared" si="97"/>
        <v>620.66666666666674</v>
      </c>
      <c r="AG344" s="105">
        <f t="shared" si="98"/>
        <v>219.33333333333331</v>
      </c>
      <c r="AI344" s="61" t="s">
        <v>17657</v>
      </c>
      <c r="AJ344" s="21" t="s">
        <v>530</v>
      </c>
      <c r="AK344" s="57"/>
      <c r="AL344" s="111"/>
    </row>
    <row r="345" spans="1:38" s="88" customFormat="1" x14ac:dyDescent="0.35">
      <c r="A345" s="21">
        <v>10141103</v>
      </c>
      <c r="B345" s="115" t="s">
        <v>19112</v>
      </c>
      <c r="C345" s="259" t="s">
        <v>710</v>
      </c>
      <c r="D345" s="22" t="s">
        <v>17653</v>
      </c>
      <c r="E345" s="114" t="str">
        <f t="shared" si="86"/>
        <v>TRANSFORMADOR MARCA:Led Breda PT161 PT161</v>
      </c>
      <c r="F345" s="21" t="s">
        <v>17653</v>
      </c>
      <c r="G345" s="124">
        <v>693339.8</v>
      </c>
      <c r="H345" s="124">
        <v>7807280.7000000002</v>
      </c>
      <c r="I345" s="21" t="s">
        <v>3104</v>
      </c>
      <c r="J345" s="21">
        <v>250</v>
      </c>
      <c r="K345" s="21">
        <v>6.6</v>
      </c>
      <c r="L345" s="21">
        <v>0.4</v>
      </c>
      <c r="M345" s="21">
        <v>3</v>
      </c>
      <c r="N345" s="124">
        <v>1983</v>
      </c>
      <c r="O345" s="116">
        <v>840</v>
      </c>
      <c r="P345" s="23">
        <f t="shared" si="87"/>
        <v>840000</v>
      </c>
      <c r="Q345" s="323" t="s">
        <v>17652</v>
      </c>
      <c r="R345" s="124">
        <v>128205</v>
      </c>
      <c r="U345" s="111">
        <v>45</v>
      </c>
      <c r="V345" s="113">
        <f t="shared" si="88"/>
        <v>237.06666666666666</v>
      </c>
      <c r="W345" s="113">
        <f t="shared" si="89"/>
        <v>602.93333333333339</v>
      </c>
      <c r="X345" s="112">
        <f t="shared" si="90"/>
        <v>602933.33333333337</v>
      </c>
      <c r="Y345" s="110">
        <f t="shared" si="99"/>
        <v>11</v>
      </c>
      <c r="Z345" s="109">
        <f t="shared" si="91"/>
        <v>42</v>
      </c>
      <c r="AA345" s="109">
        <f t="shared" si="92"/>
        <v>42000</v>
      </c>
      <c r="AB345" s="10">
        <f t="shared" si="93"/>
        <v>237066.66666666663</v>
      </c>
      <c r="AC345" s="108">
        <f t="shared" si="94"/>
        <v>798</v>
      </c>
      <c r="AD345" s="107">
        <f t="shared" si="95"/>
        <v>2.2222222222222223E-2</v>
      </c>
      <c r="AE345" s="106">
        <f t="shared" si="96"/>
        <v>17.733333333333334</v>
      </c>
      <c r="AF345" s="105">
        <f t="shared" si="97"/>
        <v>620.66666666666674</v>
      </c>
      <c r="AG345" s="105">
        <f t="shared" si="98"/>
        <v>219.33333333333331</v>
      </c>
      <c r="AI345" s="21" t="s">
        <v>17654</v>
      </c>
      <c r="AJ345" s="21" t="s">
        <v>530</v>
      </c>
      <c r="AK345" s="21"/>
      <c r="AL345" s="111"/>
    </row>
    <row r="346" spans="1:38" s="88" customFormat="1" x14ac:dyDescent="0.35">
      <c r="A346" s="21">
        <v>10141103</v>
      </c>
      <c r="B346" s="115" t="s">
        <v>19112</v>
      </c>
      <c r="C346" s="259" t="s">
        <v>710</v>
      </c>
      <c r="D346" s="22" t="s">
        <v>17650</v>
      </c>
      <c r="E346" s="114" t="str">
        <f t="shared" si="86"/>
        <v>TRANSFORMADOR MARCA:ASEA AGCHI/PT03 AGCHI/PT03</v>
      </c>
      <c r="F346" s="21" t="s">
        <v>17650</v>
      </c>
      <c r="G346" s="21" t="s">
        <v>17648</v>
      </c>
      <c r="H346" s="119" t="s">
        <v>17391</v>
      </c>
      <c r="I346" s="21" t="s">
        <v>977</v>
      </c>
      <c r="J346" s="21">
        <v>500</v>
      </c>
      <c r="K346" s="21">
        <v>6.6</v>
      </c>
      <c r="L346" s="21">
        <v>0.4</v>
      </c>
      <c r="M346" s="21">
        <v>3</v>
      </c>
      <c r="N346" s="21">
        <v>1983</v>
      </c>
      <c r="O346" s="116">
        <v>1016</v>
      </c>
      <c r="P346" s="23">
        <f t="shared" si="87"/>
        <v>1016000</v>
      </c>
      <c r="Q346" s="322" t="s">
        <v>18</v>
      </c>
      <c r="R346" s="21">
        <v>6121771</v>
      </c>
      <c r="U346" s="111">
        <v>45</v>
      </c>
      <c r="V346" s="113">
        <f t="shared" si="88"/>
        <v>286.73777777777775</v>
      </c>
      <c r="W346" s="113">
        <f t="shared" si="89"/>
        <v>729.26222222222225</v>
      </c>
      <c r="X346" s="112">
        <f t="shared" si="90"/>
        <v>729262.22222222225</v>
      </c>
      <c r="Y346" s="110">
        <f t="shared" si="99"/>
        <v>11</v>
      </c>
      <c r="Z346" s="109">
        <f t="shared" si="91"/>
        <v>50.800000000000004</v>
      </c>
      <c r="AA346" s="109">
        <f t="shared" si="92"/>
        <v>50800.000000000007</v>
      </c>
      <c r="AB346" s="10">
        <f t="shared" si="93"/>
        <v>286737.77777777775</v>
      </c>
      <c r="AC346" s="108">
        <f t="shared" si="94"/>
        <v>965.2</v>
      </c>
      <c r="AD346" s="107">
        <f t="shared" si="95"/>
        <v>2.2222222222222223E-2</v>
      </c>
      <c r="AE346" s="106">
        <f t="shared" si="96"/>
        <v>21.448888888888892</v>
      </c>
      <c r="AF346" s="105">
        <f t="shared" si="97"/>
        <v>750.71111111111111</v>
      </c>
      <c r="AG346" s="105">
        <f t="shared" si="98"/>
        <v>265.28888888888883</v>
      </c>
      <c r="AI346" s="21" t="s">
        <v>17651</v>
      </c>
      <c r="AJ346" s="21" t="s">
        <v>976</v>
      </c>
      <c r="AK346" s="21" t="s">
        <v>17649</v>
      </c>
      <c r="AL346" s="111"/>
    </row>
    <row r="347" spans="1:38" s="88" customFormat="1" x14ac:dyDescent="0.35">
      <c r="A347" s="21">
        <v>10141103</v>
      </c>
      <c r="B347" s="115" t="s">
        <v>19112</v>
      </c>
      <c r="C347" s="259" t="s">
        <v>710</v>
      </c>
      <c r="D347" s="160" t="s">
        <v>7590</v>
      </c>
      <c r="E347" s="114" t="str">
        <f t="shared" si="86"/>
        <v>TRANSFORMADOR MARCA:Alsthom Atlantique PTS 133 PTS 133</v>
      </c>
      <c r="F347" s="142" t="s">
        <v>7590</v>
      </c>
      <c r="G347" s="124"/>
      <c r="H347" s="124"/>
      <c r="I347" s="142" t="s">
        <v>847</v>
      </c>
      <c r="J347" s="124">
        <v>630</v>
      </c>
      <c r="K347" s="124">
        <v>11</v>
      </c>
      <c r="L347" s="21">
        <v>0.4</v>
      </c>
      <c r="M347" s="124" t="s">
        <v>514</v>
      </c>
      <c r="N347" s="124">
        <v>1983</v>
      </c>
      <c r="O347" s="116">
        <v>1016</v>
      </c>
      <c r="P347" s="23">
        <f t="shared" si="87"/>
        <v>1016000</v>
      </c>
      <c r="Q347" s="323" t="s">
        <v>17647</v>
      </c>
      <c r="R347" s="124" t="s">
        <v>17646</v>
      </c>
      <c r="U347" s="111">
        <v>45</v>
      </c>
      <c r="V347" s="113">
        <f t="shared" si="88"/>
        <v>286.73777777777775</v>
      </c>
      <c r="W347" s="113">
        <f t="shared" si="89"/>
        <v>729.26222222222225</v>
      </c>
      <c r="X347" s="112">
        <f t="shared" si="90"/>
        <v>729262.22222222225</v>
      </c>
      <c r="Y347" s="110">
        <f t="shared" si="99"/>
        <v>11</v>
      </c>
      <c r="Z347" s="109">
        <f t="shared" si="91"/>
        <v>50.800000000000004</v>
      </c>
      <c r="AA347" s="109">
        <f t="shared" si="92"/>
        <v>50800.000000000007</v>
      </c>
      <c r="AB347" s="10">
        <f t="shared" si="93"/>
        <v>286737.77777777775</v>
      </c>
      <c r="AC347" s="108">
        <f t="shared" si="94"/>
        <v>965.2</v>
      </c>
      <c r="AD347" s="107">
        <f t="shared" si="95"/>
        <v>2.2222222222222223E-2</v>
      </c>
      <c r="AE347" s="106">
        <f t="shared" si="96"/>
        <v>21.448888888888892</v>
      </c>
      <c r="AF347" s="105">
        <f t="shared" si="97"/>
        <v>750.71111111111111</v>
      </c>
      <c r="AG347" s="105">
        <f t="shared" si="98"/>
        <v>265.28888888888883</v>
      </c>
      <c r="AI347" s="124"/>
      <c r="AJ347" s="124"/>
      <c r="AK347" s="124"/>
      <c r="AL347" s="111"/>
    </row>
    <row r="348" spans="1:38" s="88" customFormat="1" x14ac:dyDescent="0.35">
      <c r="A348" s="21">
        <v>10141103</v>
      </c>
      <c r="B348" s="115" t="s">
        <v>19112</v>
      </c>
      <c r="C348" s="259" t="s">
        <v>710</v>
      </c>
      <c r="D348" s="136" t="s">
        <v>17645</v>
      </c>
      <c r="E348" s="114" t="str">
        <f t="shared" si="86"/>
        <v>TRANSFORMADOR MARCA:MOTRA PTS  789 PTS  789</v>
      </c>
      <c r="F348" s="124" t="s">
        <v>17645</v>
      </c>
      <c r="G348" s="142" t="s">
        <v>17644</v>
      </c>
      <c r="H348" s="142" t="s">
        <v>17643</v>
      </c>
      <c r="I348" s="124" t="s">
        <v>1608</v>
      </c>
      <c r="J348" s="124">
        <v>315</v>
      </c>
      <c r="K348" s="124">
        <v>33</v>
      </c>
      <c r="L348" s="21">
        <v>0.4</v>
      </c>
      <c r="M348" s="124" t="s">
        <v>514</v>
      </c>
      <c r="N348" s="142">
        <v>1983</v>
      </c>
      <c r="O348" s="116">
        <v>1039</v>
      </c>
      <c r="P348" s="23">
        <f t="shared" si="87"/>
        <v>1039000</v>
      </c>
      <c r="Q348" s="323" t="s">
        <v>1650</v>
      </c>
      <c r="R348" s="124" t="s">
        <v>17642</v>
      </c>
      <c r="U348" s="111">
        <v>45</v>
      </c>
      <c r="V348" s="113">
        <f t="shared" si="88"/>
        <v>293.22888888888889</v>
      </c>
      <c r="W348" s="113">
        <f t="shared" si="89"/>
        <v>745.77111111111117</v>
      </c>
      <c r="X348" s="112">
        <f t="shared" si="90"/>
        <v>745771.11111111112</v>
      </c>
      <c r="Y348" s="110">
        <f t="shared" si="99"/>
        <v>11</v>
      </c>
      <c r="Z348" s="109">
        <f t="shared" si="91"/>
        <v>51.95</v>
      </c>
      <c r="AA348" s="109">
        <f t="shared" si="92"/>
        <v>51950</v>
      </c>
      <c r="AB348" s="10">
        <f t="shared" si="93"/>
        <v>293228.88888888888</v>
      </c>
      <c r="AC348" s="108">
        <f t="shared" si="94"/>
        <v>987.05</v>
      </c>
      <c r="AD348" s="107">
        <f t="shared" si="95"/>
        <v>2.2222222222222223E-2</v>
      </c>
      <c r="AE348" s="106">
        <f t="shared" si="96"/>
        <v>21.934444444444445</v>
      </c>
      <c r="AF348" s="105">
        <f t="shared" si="97"/>
        <v>767.70555555555563</v>
      </c>
      <c r="AG348" s="105">
        <f t="shared" si="98"/>
        <v>271.29444444444442</v>
      </c>
      <c r="AI348" s="124"/>
      <c r="AJ348" s="124" t="s">
        <v>1608</v>
      </c>
      <c r="AK348" s="124"/>
      <c r="AL348" s="111"/>
    </row>
    <row r="349" spans="1:38" s="88" customFormat="1" x14ac:dyDescent="0.35">
      <c r="A349" s="21">
        <v>10141103</v>
      </c>
      <c r="B349" s="115" t="s">
        <v>19112</v>
      </c>
      <c r="C349" s="259" t="s">
        <v>710</v>
      </c>
      <c r="D349" s="22" t="s">
        <v>17640</v>
      </c>
      <c r="E349" s="114" t="str">
        <f t="shared" si="86"/>
        <v>TRANSFORMADOR MARCA:TANELEC AGCHI/PT02 AGCHI/PT02</v>
      </c>
      <c r="F349" s="21" t="s">
        <v>17640</v>
      </c>
      <c r="G349" s="21" t="s">
        <v>17639</v>
      </c>
      <c r="H349" s="119" t="s">
        <v>17638</v>
      </c>
      <c r="I349" s="21" t="s">
        <v>977</v>
      </c>
      <c r="J349" s="21">
        <v>500</v>
      </c>
      <c r="K349" s="21">
        <v>6.6</v>
      </c>
      <c r="L349" s="21">
        <v>0.4</v>
      </c>
      <c r="M349" s="21">
        <v>3</v>
      </c>
      <c r="N349" s="21">
        <v>1984</v>
      </c>
      <c r="O349" s="116">
        <v>1016</v>
      </c>
      <c r="P349" s="23">
        <f t="shared" si="87"/>
        <v>1016000</v>
      </c>
      <c r="Q349" s="322" t="s">
        <v>1317</v>
      </c>
      <c r="R349" s="21" t="s">
        <v>17637</v>
      </c>
      <c r="U349" s="111">
        <v>45</v>
      </c>
      <c r="V349" s="113">
        <f t="shared" si="88"/>
        <v>308.18666666666667</v>
      </c>
      <c r="W349" s="113">
        <f t="shared" si="89"/>
        <v>707.81333333333328</v>
      </c>
      <c r="X349" s="112">
        <f t="shared" si="90"/>
        <v>707813.33333333326</v>
      </c>
      <c r="Y349" s="110">
        <f t="shared" si="99"/>
        <v>12</v>
      </c>
      <c r="Z349" s="109">
        <f t="shared" si="91"/>
        <v>50.800000000000004</v>
      </c>
      <c r="AA349" s="109">
        <f t="shared" si="92"/>
        <v>50800.000000000007</v>
      </c>
      <c r="AB349" s="10">
        <f t="shared" si="93"/>
        <v>308186.66666666674</v>
      </c>
      <c r="AC349" s="108">
        <f t="shared" si="94"/>
        <v>965.2</v>
      </c>
      <c r="AD349" s="107">
        <f t="shared" si="95"/>
        <v>2.2222222222222223E-2</v>
      </c>
      <c r="AE349" s="106">
        <f t="shared" si="96"/>
        <v>21.448888888888892</v>
      </c>
      <c r="AF349" s="105">
        <f t="shared" si="97"/>
        <v>729.26222222222214</v>
      </c>
      <c r="AG349" s="105">
        <f t="shared" si="98"/>
        <v>286.73777777777775</v>
      </c>
      <c r="AI349" s="21" t="s">
        <v>17641</v>
      </c>
      <c r="AJ349" s="21" t="s">
        <v>976</v>
      </c>
      <c r="AK349" s="21"/>
      <c r="AL349" s="111"/>
    </row>
    <row r="350" spans="1:38" s="88" customFormat="1" x14ac:dyDescent="0.35">
      <c r="A350" s="21">
        <v>10141103</v>
      </c>
      <c r="B350" s="115" t="s">
        <v>19112</v>
      </c>
      <c r="C350" s="259" t="s">
        <v>710</v>
      </c>
      <c r="D350" s="22"/>
      <c r="E350" s="114" t="str">
        <f t="shared" si="86"/>
        <v xml:space="preserve">TRANSFORMADOR MARCA:TANELEC LIMITED CENTRAL HYDRICA </v>
      </c>
      <c r="F350" s="21" t="s">
        <v>16263</v>
      </c>
      <c r="G350" s="57" t="s">
        <v>16262</v>
      </c>
      <c r="H350" s="57" t="s">
        <v>16261</v>
      </c>
      <c r="I350" s="21" t="s">
        <v>179</v>
      </c>
      <c r="J350" s="21">
        <v>650</v>
      </c>
      <c r="K350" s="21" t="s">
        <v>19</v>
      </c>
      <c r="L350" s="21">
        <v>400</v>
      </c>
      <c r="M350" s="57">
        <v>3</v>
      </c>
      <c r="N350" s="57">
        <v>1985</v>
      </c>
      <c r="O350" s="116">
        <v>1200</v>
      </c>
      <c r="P350" s="23">
        <f t="shared" si="87"/>
        <v>1200000</v>
      </c>
      <c r="Q350" s="325" t="s">
        <v>16260</v>
      </c>
      <c r="R350" s="57" t="s">
        <v>17615</v>
      </c>
      <c r="U350" s="111">
        <v>45</v>
      </c>
      <c r="V350" s="113">
        <f t="shared" si="88"/>
        <v>389.33333333333331</v>
      </c>
      <c r="W350" s="113">
        <f t="shared" si="89"/>
        <v>810.66666666666674</v>
      </c>
      <c r="X350" s="112">
        <f t="shared" si="90"/>
        <v>810666.66666666674</v>
      </c>
      <c r="Y350" s="110">
        <f t="shared" si="99"/>
        <v>13</v>
      </c>
      <c r="Z350" s="109">
        <f t="shared" si="91"/>
        <v>60</v>
      </c>
      <c r="AA350" s="109">
        <f t="shared" si="92"/>
        <v>60000</v>
      </c>
      <c r="AB350" s="10">
        <f t="shared" si="93"/>
        <v>389333.33333333326</v>
      </c>
      <c r="AC350" s="108">
        <f t="shared" si="94"/>
        <v>1140</v>
      </c>
      <c r="AD350" s="107">
        <f t="shared" si="95"/>
        <v>2.2222222222222223E-2</v>
      </c>
      <c r="AE350" s="106">
        <f t="shared" si="96"/>
        <v>25.333333333333336</v>
      </c>
      <c r="AF350" s="105">
        <f t="shared" si="97"/>
        <v>836.00000000000011</v>
      </c>
      <c r="AG350" s="105">
        <f t="shared" si="98"/>
        <v>364</v>
      </c>
      <c r="AI350" s="57"/>
      <c r="AJ350" s="21"/>
      <c r="AK350" s="57"/>
      <c r="AL350" s="111"/>
    </row>
    <row r="351" spans="1:38" s="88" customFormat="1" x14ac:dyDescent="0.35">
      <c r="A351" s="21">
        <v>10141103</v>
      </c>
      <c r="B351" s="115" t="s">
        <v>19112</v>
      </c>
      <c r="C351" s="259" t="s">
        <v>710</v>
      </c>
      <c r="D351" s="22" t="s">
        <v>17635</v>
      </c>
      <c r="E351" s="114" t="str">
        <f t="shared" si="86"/>
        <v>TRANSFORMADOR MARCA:TANELEC AGCHI/PT66 AGCHI/PT66</v>
      </c>
      <c r="F351" s="21" t="s">
        <v>17635</v>
      </c>
      <c r="G351" s="139" t="s">
        <v>17634</v>
      </c>
      <c r="H351" s="119" t="s">
        <v>17633</v>
      </c>
      <c r="I351" s="21" t="s">
        <v>977</v>
      </c>
      <c r="J351" s="21">
        <v>200</v>
      </c>
      <c r="K351" s="21">
        <v>6.6</v>
      </c>
      <c r="L351" s="21">
        <v>0.4</v>
      </c>
      <c r="M351" s="21">
        <v>3</v>
      </c>
      <c r="N351" s="21">
        <v>1985</v>
      </c>
      <c r="O351" s="116">
        <v>572</v>
      </c>
      <c r="P351" s="23">
        <f t="shared" si="87"/>
        <v>572000</v>
      </c>
      <c r="Q351" s="322" t="s">
        <v>1317</v>
      </c>
      <c r="R351" s="21" t="s">
        <v>17632</v>
      </c>
      <c r="U351" s="111">
        <v>45</v>
      </c>
      <c r="V351" s="113">
        <f t="shared" si="88"/>
        <v>185.58222222222219</v>
      </c>
      <c r="W351" s="113">
        <f t="shared" si="89"/>
        <v>386.41777777777781</v>
      </c>
      <c r="X351" s="112">
        <f t="shared" si="90"/>
        <v>386417.77777777781</v>
      </c>
      <c r="Y351" s="110">
        <f t="shared" si="99"/>
        <v>13</v>
      </c>
      <c r="Z351" s="109">
        <f t="shared" si="91"/>
        <v>28.6</v>
      </c>
      <c r="AA351" s="109">
        <f t="shared" si="92"/>
        <v>28600</v>
      </c>
      <c r="AB351" s="10">
        <f t="shared" si="93"/>
        <v>185582.22222222219</v>
      </c>
      <c r="AC351" s="108">
        <f t="shared" si="94"/>
        <v>543.4</v>
      </c>
      <c r="AD351" s="107">
        <f t="shared" si="95"/>
        <v>2.2222222222222223E-2</v>
      </c>
      <c r="AE351" s="106">
        <f t="shared" si="96"/>
        <v>12.075555555555555</v>
      </c>
      <c r="AF351" s="105">
        <f t="shared" si="97"/>
        <v>398.4933333333334</v>
      </c>
      <c r="AG351" s="105">
        <f t="shared" si="98"/>
        <v>173.50666666666663</v>
      </c>
      <c r="AI351" s="21" t="s">
        <v>17636</v>
      </c>
      <c r="AJ351" s="21" t="s">
        <v>976</v>
      </c>
      <c r="AK351" s="21"/>
      <c r="AL351" s="111"/>
    </row>
    <row r="352" spans="1:38" s="88" customFormat="1" x14ac:dyDescent="0.35">
      <c r="A352" s="21">
        <v>10141103</v>
      </c>
      <c r="B352" s="115" t="s">
        <v>19112</v>
      </c>
      <c r="C352" s="259" t="s">
        <v>710</v>
      </c>
      <c r="D352" s="22" t="s">
        <v>17630</v>
      </c>
      <c r="E352" s="114" t="str">
        <f t="shared" si="86"/>
        <v>TRANSFORMADOR MARCA:TANELEC AGCHI/PT112 AGCHI/PT112</v>
      </c>
      <c r="F352" s="21" t="s">
        <v>17630</v>
      </c>
      <c r="G352" s="139" t="s">
        <v>17629</v>
      </c>
      <c r="H352" s="119" t="s">
        <v>17628</v>
      </c>
      <c r="I352" s="21" t="s">
        <v>977</v>
      </c>
      <c r="J352" s="21">
        <v>200</v>
      </c>
      <c r="K352" s="21">
        <v>6.6</v>
      </c>
      <c r="L352" s="21">
        <v>0.4</v>
      </c>
      <c r="M352" s="21">
        <v>3</v>
      </c>
      <c r="N352" s="21">
        <v>1985</v>
      </c>
      <c r="O352" s="116">
        <v>572</v>
      </c>
      <c r="P352" s="23">
        <f t="shared" si="87"/>
        <v>572000</v>
      </c>
      <c r="Q352" s="322" t="s">
        <v>1317</v>
      </c>
      <c r="R352" s="21" t="s">
        <v>17627</v>
      </c>
      <c r="U352" s="111">
        <v>45</v>
      </c>
      <c r="V352" s="113">
        <f t="shared" si="88"/>
        <v>185.58222222222219</v>
      </c>
      <c r="W352" s="113">
        <f t="shared" si="89"/>
        <v>386.41777777777781</v>
      </c>
      <c r="X352" s="112">
        <f t="shared" si="90"/>
        <v>386417.77777777781</v>
      </c>
      <c r="Y352" s="110">
        <f t="shared" si="99"/>
        <v>13</v>
      </c>
      <c r="Z352" s="109">
        <f t="shared" si="91"/>
        <v>28.6</v>
      </c>
      <c r="AA352" s="109">
        <f t="shared" si="92"/>
        <v>28600</v>
      </c>
      <c r="AB352" s="10">
        <f t="shared" si="93"/>
        <v>185582.22222222219</v>
      </c>
      <c r="AC352" s="108">
        <f t="shared" si="94"/>
        <v>543.4</v>
      </c>
      <c r="AD352" s="107">
        <f t="shared" si="95"/>
        <v>2.2222222222222223E-2</v>
      </c>
      <c r="AE352" s="106">
        <f t="shared" si="96"/>
        <v>12.075555555555555</v>
      </c>
      <c r="AF352" s="105">
        <f t="shared" si="97"/>
        <v>398.4933333333334</v>
      </c>
      <c r="AG352" s="105">
        <f t="shared" si="98"/>
        <v>173.50666666666663</v>
      </c>
      <c r="AI352" s="21" t="s">
        <v>17631</v>
      </c>
      <c r="AJ352" s="21" t="s">
        <v>976</v>
      </c>
      <c r="AK352" s="21" t="s">
        <v>7735</v>
      </c>
      <c r="AL352" s="111"/>
    </row>
    <row r="353" spans="1:38" s="88" customFormat="1" x14ac:dyDescent="0.35">
      <c r="A353" s="21">
        <v>10141103</v>
      </c>
      <c r="B353" s="115" t="s">
        <v>19112</v>
      </c>
      <c r="C353" s="259" t="s">
        <v>710</v>
      </c>
      <c r="D353" s="22" t="s">
        <v>17626</v>
      </c>
      <c r="E353" s="114" t="str">
        <f t="shared" si="86"/>
        <v>TRANSFORMADOR MARCA:TANELEC AGGDL/PT17 AGGDL/PT17</v>
      </c>
      <c r="F353" s="21" t="s">
        <v>17626</v>
      </c>
      <c r="G353" s="139" t="s">
        <v>17624</v>
      </c>
      <c r="H353" s="119" t="s">
        <v>17623</v>
      </c>
      <c r="I353" s="21" t="s">
        <v>355</v>
      </c>
      <c r="J353" s="21">
        <v>160</v>
      </c>
      <c r="K353" s="21">
        <v>22</v>
      </c>
      <c r="L353" s="21">
        <v>0.4</v>
      </c>
      <c r="M353" s="21">
        <v>3</v>
      </c>
      <c r="N353" s="21">
        <v>1985</v>
      </c>
      <c r="O353" s="116">
        <v>572</v>
      </c>
      <c r="P353" s="23">
        <f t="shared" si="87"/>
        <v>572000</v>
      </c>
      <c r="Q353" s="322" t="s">
        <v>1317</v>
      </c>
      <c r="R353" s="21" t="s">
        <v>17622</v>
      </c>
      <c r="U353" s="111">
        <v>45</v>
      </c>
      <c r="V353" s="113">
        <f t="shared" si="88"/>
        <v>185.58222222222219</v>
      </c>
      <c r="W353" s="113">
        <f t="shared" si="89"/>
        <v>386.41777777777781</v>
      </c>
      <c r="X353" s="112">
        <f t="shared" si="90"/>
        <v>386417.77777777781</v>
      </c>
      <c r="Y353" s="110">
        <f t="shared" si="99"/>
        <v>13</v>
      </c>
      <c r="Z353" s="109">
        <f t="shared" si="91"/>
        <v>28.6</v>
      </c>
      <c r="AA353" s="109">
        <f t="shared" si="92"/>
        <v>28600</v>
      </c>
      <c r="AB353" s="10">
        <f t="shared" si="93"/>
        <v>185582.22222222219</v>
      </c>
      <c r="AC353" s="108">
        <f t="shared" si="94"/>
        <v>543.4</v>
      </c>
      <c r="AD353" s="107">
        <f t="shared" si="95"/>
        <v>2.2222222222222223E-2</v>
      </c>
      <c r="AE353" s="106">
        <f t="shared" si="96"/>
        <v>12.075555555555555</v>
      </c>
      <c r="AF353" s="105">
        <f t="shared" si="97"/>
        <v>398.4933333333334</v>
      </c>
      <c r="AG353" s="105">
        <f t="shared" si="98"/>
        <v>173.50666666666663</v>
      </c>
      <c r="AI353" s="21" t="s">
        <v>11564</v>
      </c>
      <c r="AJ353" s="21" t="s">
        <v>976</v>
      </c>
      <c r="AK353" s="21" t="s">
        <v>17625</v>
      </c>
      <c r="AL353" s="111"/>
    </row>
    <row r="354" spans="1:38" s="88" customFormat="1" x14ac:dyDescent="0.35">
      <c r="A354" s="21">
        <v>10141103</v>
      </c>
      <c r="B354" s="115" t="s">
        <v>19112</v>
      </c>
      <c r="C354" s="259" t="s">
        <v>710</v>
      </c>
      <c r="D354" s="160" t="s">
        <v>3772</v>
      </c>
      <c r="E354" s="114" t="str">
        <f t="shared" si="86"/>
        <v>TRANSFORMADOR MARCA:TANELEC PTS 78 PTS 78</v>
      </c>
      <c r="F354" s="142" t="s">
        <v>3772</v>
      </c>
      <c r="G354" s="139"/>
      <c r="H354" s="139"/>
      <c r="I354" s="142" t="s">
        <v>607</v>
      </c>
      <c r="J354" s="124">
        <v>800</v>
      </c>
      <c r="K354" s="124">
        <v>11</v>
      </c>
      <c r="L354" s="21">
        <v>0.4</v>
      </c>
      <c r="M354" s="124" t="s">
        <v>514</v>
      </c>
      <c r="N354" s="121">
        <v>1985</v>
      </c>
      <c r="O354" s="116">
        <v>1525</v>
      </c>
      <c r="P354" s="23">
        <f t="shared" si="87"/>
        <v>1525000</v>
      </c>
      <c r="Q354" s="328" t="s">
        <v>1317</v>
      </c>
      <c r="R354" s="124" t="s">
        <v>17621</v>
      </c>
      <c r="U354" s="111">
        <v>45</v>
      </c>
      <c r="V354" s="113">
        <f t="shared" si="88"/>
        <v>494.77777777777771</v>
      </c>
      <c r="W354" s="113">
        <f t="shared" si="89"/>
        <v>1030.2222222222222</v>
      </c>
      <c r="X354" s="112">
        <f t="shared" si="90"/>
        <v>1030222.2222222221</v>
      </c>
      <c r="Y354" s="110">
        <f t="shared" si="99"/>
        <v>13</v>
      </c>
      <c r="Z354" s="109">
        <f t="shared" si="91"/>
        <v>76.25</v>
      </c>
      <c r="AA354" s="109">
        <f t="shared" si="92"/>
        <v>76250</v>
      </c>
      <c r="AB354" s="10">
        <f t="shared" si="93"/>
        <v>494777.77777777787</v>
      </c>
      <c r="AC354" s="108">
        <f t="shared" si="94"/>
        <v>1448.75</v>
      </c>
      <c r="AD354" s="107">
        <f t="shared" si="95"/>
        <v>2.2222222222222223E-2</v>
      </c>
      <c r="AE354" s="106">
        <f t="shared" si="96"/>
        <v>32.194444444444443</v>
      </c>
      <c r="AF354" s="105">
        <f t="shared" si="97"/>
        <v>1062.4166666666665</v>
      </c>
      <c r="AG354" s="105">
        <f t="shared" si="98"/>
        <v>462.58333333333326</v>
      </c>
      <c r="AI354" s="142"/>
      <c r="AJ354" s="124"/>
      <c r="AK354" s="124"/>
      <c r="AL354" s="111"/>
    </row>
    <row r="355" spans="1:38" s="88" customFormat="1" x14ac:dyDescent="0.35">
      <c r="A355" s="21">
        <v>10141103</v>
      </c>
      <c r="B355" s="115" t="s">
        <v>19112</v>
      </c>
      <c r="C355" s="259" t="s">
        <v>710</v>
      </c>
      <c r="D355" s="22" t="s">
        <v>17620</v>
      </c>
      <c r="E355" s="114" t="str">
        <f t="shared" si="86"/>
        <v>TRANSFORMADOR MARCA:France Transfo  PT 15 RG</v>
      </c>
      <c r="F355" s="21"/>
      <c r="G355" s="133" t="s">
        <v>17619</v>
      </c>
      <c r="H355" s="133" t="s">
        <v>17618</v>
      </c>
      <c r="I355" s="21" t="s">
        <v>1695</v>
      </c>
      <c r="J355" s="21">
        <v>200</v>
      </c>
      <c r="K355" s="21">
        <v>11</v>
      </c>
      <c r="L355" s="21">
        <v>0.4</v>
      </c>
      <c r="M355" s="124" t="s">
        <v>516</v>
      </c>
      <c r="N355" s="21">
        <v>1985</v>
      </c>
      <c r="O355" s="116">
        <v>572</v>
      </c>
      <c r="P355" s="23">
        <f t="shared" si="87"/>
        <v>572000</v>
      </c>
      <c r="Q355" s="322" t="s">
        <v>17617</v>
      </c>
      <c r="R355" s="21" t="s">
        <v>17616</v>
      </c>
      <c r="U355" s="111">
        <v>45</v>
      </c>
      <c r="V355" s="113">
        <f t="shared" si="88"/>
        <v>185.58222222222219</v>
      </c>
      <c r="W355" s="113">
        <f t="shared" si="89"/>
        <v>386.41777777777781</v>
      </c>
      <c r="X355" s="112">
        <f t="shared" si="90"/>
        <v>386417.77777777781</v>
      </c>
      <c r="Y355" s="110">
        <f t="shared" si="99"/>
        <v>13</v>
      </c>
      <c r="Z355" s="109">
        <f t="shared" si="91"/>
        <v>28.6</v>
      </c>
      <c r="AA355" s="109">
        <f t="shared" si="92"/>
        <v>28600</v>
      </c>
      <c r="AB355" s="10">
        <f t="shared" si="93"/>
        <v>185582.22222222219</v>
      </c>
      <c r="AC355" s="108">
        <f t="shared" si="94"/>
        <v>543.4</v>
      </c>
      <c r="AD355" s="107">
        <f t="shared" si="95"/>
        <v>2.2222222222222223E-2</v>
      </c>
      <c r="AE355" s="106">
        <f t="shared" si="96"/>
        <v>12.075555555555555</v>
      </c>
      <c r="AF355" s="105">
        <f t="shared" si="97"/>
        <v>398.4933333333334</v>
      </c>
      <c r="AG355" s="105">
        <f t="shared" si="98"/>
        <v>173.50666666666663</v>
      </c>
      <c r="AI355" s="21" t="s">
        <v>3540</v>
      </c>
      <c r="AJ355" s="21"/>
      <c r="AK355" s="21"/>
      <c r="AL355" s="111"/>
    </row>
    <row r="356" spans="1:38" s="88" customFormat="1" x14ac:dyDescent="0.35">
      <c r="A356" s="21">
        <v>10141103</v>
      </c>
      <c r="B356" s="115" t="s">
        <v>19112</v>
      </c>
      <c r="C356" s="259" t="s">
        <v>710</v>
      </c>
      <c r="D356" s="22"/>
      <c r="E356" s="114" t="str">
        <f t="shared" si="86"/>
        <v xml:space="preserve">TRANSFORMADOR MARCA:TANELEC LIMITED CENTRAL HYDRICA </v>
      </c>
      <c r="F356" s="21" t="s">
        <v>16263</v>
      </c>
      <c r="G356" s="57" t="s">
        <v>16262</v>
      </c>
      <c r="H356" s="57" t="s">
        <v>16261</v>
      </c>
      <c r="I356" s="21" t="s">
        <v>179</v>
      </c>
      <c r="J356" s="21">
        <v>650</v>
      </c>
      <c r="K356" s="21" t="s">
        <v>19</v>
      </c>
      <c r="L356" s="21">
        <v>400</v>
      </c>
      <c r="M356" s="57">
        <v>3</v>
      </c>
      <c r="N356" s="57">
        <v>1985</v>
      </c>
      <c r="O356" s="116">
        <v>1200</v>
      </c>
      <c r="P356" s="23">
        <f t="shared" si="87"/>
        <v>1200000</v>
      </c>
      <c r="Q356" s="325" t="s">
        <v>16260</v>
      </c>
      <c r="R356" s="57" t="s">
        <v>17615</v>
      </c>
      <c r="U356" s="111">
        <v>45</v>
      </c>
      <c r="V356" s="113">
        <f t="shared" si="88"/>
        <v>389.33333333333331</v>
      </c>
      <c r="W356" s="113">
        <f t="shared" si="89"/>
        <v>810.66666666666674</v>
      </c>
      <c r="X356" s="112">
        <f t="shared" si="90"/>
        <v>810666.66666666674</v>
      </c>
      <c r="Y356" s="110">
        <f t="shared" si="99"/>
        <v>13</v>
      </c>
      <c r="Z356" s="109">
        <f t="shared" si="91"/>
        <v>60</v>
      </c>
      <c r="AA356" s="109">
        <f t="shared" si="92"/>
        <v>60000</v>
      </c>
      <c r="AB356" s="10">
        <f t="shared" si="93"/>
        <v>389333.33333333326</v>
      </c>
      <c r="AC356" s="108">
        <f t="shared" si="94"/>
        <v>1140</v>
      </c>
      <c r="AD356" s="107">
        <f t="shared" si="95"/>
        <v>2.2222222222222223E-2</v>
      </c>
      <c r="AE356" s="106">
        <f t="shared" si="96"/>
        <v>25.333333333333336</v>
      </c>
      <c r="AF356" s="105">
        <f t="shared" si="97"/>
        <v>836.00000000000011</v>
      </c>
      <c r="AG356" s="105">
        <f t="shared" si="98"/>
        <v>364</v>
      </c>
      <c r="AI356" s="57"/>
      <c r="AJ356" s="21"/>
      <c r="AK356" s="57"/>
      <c r="AL356" s="111"/>
    </row>
    <row r="357" spans="1:38" s="88" customFormat="1" x14ac:dyDescent="0.35">
      <c r="A357" s="21">
        <v>10141103</v>
      </c>
      <c r="B357" s="115" t="s">
        <v>19112</v>
      </c>
      <c r="C357" s="259" t="s">
        <v>710</v>
      </c>
      <c r="D357" s="22"/>
      <c r="E357" s="114" t="str">
        <f t="shared" si="86"/>
        <v xml:space="preserve">TRANSFORMADOR MARCA:N/A SE-MATUNDO </v>
      </c>
      <c r="F357" s="21" t="s">
        <v>16210</v>
      </c>
      <c r="G357" s="119" t="s">
        <v>17614</v>
      </c>
      <c r="H357" s="119" t="s">
        <v>17613</v>
      </c>
      <c r="I357" s="21" t="s">
        <v>424</v>
      </c>
      <c r="J357" s="21">
        <v>100</v>
      </c>
      <c r="K357" s="21">
        <v>6.6</v>
      </c>
      <c r="L357" s="21">
        <v>0.4</v>
      </c>
      <c r="M357" s="21">
        <v>3</v>
      </c>
      <c r="N357" s="21">
        <v>1986</v>
      </c>
      <c r="O357" s="116">
        <v>763</v>
      </c>
      <c r="P357" s="23">
        <f t="shared" si="87"/>
        <v>763000</v>
      </c>
      <c r="Q357" s="322" t="s">
        <v>384</v>
      </c>
      <c r="R357" s="21" t="s">
        <v>384</v>
      </c>
      <c r="U357" s="111">
        <v>45</v>
      </c>
      <c r="V357" s="113">
        <f t="shared" si="88"/>
        <v>263.6588888888889</v>
      </c>
      <c r="W357" s="113">
        <f t="shared" si="89"/>
        <v>499.3411111111111</v>
      </c>
      <c r="X357" s="112">
        <f t="shared" si="90"/>
        <v>499341.11111111112</v>
      </c>
      <c r="Y357" s="110">
        <f t="shared" si="99"/>
        <v>14</v>
      </c>
      <c r="Z357" s="109">
        <f t="shared" si="91"/>
        <v>38.15</v>
      </c>
      <c r="AA357" s="109">
        <f t="shared" si="92"/>
        <v>38150</v>
      </c>
      <c r="AB357" s="10">
        <f t="shared" si="93"/>
        <v>263658.88888888888</v>
      </c>
      <c r="AC357" s="108">
        <f t="shared" si="94"/>
        <v>724.85</v>
      </c>
      <c r="AD357" s="107">
        <f t="shared" si="95"/>
        <v>2.2222222222222223E-2</v>
      </c>
      <c r="AE357" s="106">
        <f t="shared" si="96"/>
        <v>16.10777777777778</v>
      </c>
      <c r="AF357" s="105">
        <f t="shared" si="97"/>
        <v>515.44888888888886</v>
      </c>
      <c r="AG357" s="105">
        <f t="shared" si="98"/>
        <v>247.55111111111111</v>
      </c>
      <c r="AI357" s="21" t="s">
        <v>424</v>
      </c>
      <c r="AJ357" s="21" t="s">
        <v>15443</v>
      </c>
      <c r="AK357" s="21"/>
      <c r="AL357" s="111"/>
    </row>
    <row r="358" spans="1:38" s="88" customFormat="1" x14ac:dyDescent="0.35">
      <c r="A358" s="21">
        <v>10141103</v>
      </c>
      <c r="B358" s="115" t="s">
        <v>19112</v>
      </c>
      <c r="C358" s="259" t="s">
        <v>710</v>
      </c>
      <c r="D358" s="22"/>
      <c r="E358" s="114" t="str">
        <f t="shared" si="86"/>
        <v xml:space="preserve">TRANSFORMADOR MARCA:EFACEC MATAMBO-SUB </v>
      </c>
      <c r="F358" s="21" t="s">
        <v>15624</v>
      </c>
      <c r="G358" s="21">
        <v>552807.94799999997</v>
      </c>
      <c r="H358" s="21">
        <v>8216822.5360000003</v>
      </c>
      <c r="I358" s="21" t="s">
        <v>424</v>
      </c>
      <c r="J358" s="21">
        <v>160</v>
      </c>
      <c r="K358" s="21">
        <v>33</v>
      </c>
      <c r="L358" s="21">
        <v>0.4</v>
      </c>
      <c r="M358" s="21">
        <v>3</v>
      </c>
      <c r="N358" s="21">
        <v>1987</v>
      </c>
      <c r="O358" s="116">
        <v>991</v>
      </c>
      <c r="P358" s="23">
        <f t="shared" si="87"/>
        <v>991000</v>
      </c>
      <c r="Q358" s="322" t="s">
        <v>27</v>
      </c>
      <c r="R358" s="21">
        <v>261976</v>
      </c>
      <c r="U358" s="111">
        <v>45</v>
      </c>
      <c r="V358" s="113">
        <f t="shared" si="88"/>
        <v>363.36666666666667</v>
      </c>
      <c r="W358" s="113">
        <f t="shared" si="89"/>
        <v>627.63333333333333</v>
      </c>
      <c r="X358" s="112">
        <f t="shared" si="90"/>
        <v>627633.33333333337</v>
      </c>
      <c r="Y358" s="110">
        <f t="shared" si="99"/>
        <v>15</v>
      </c>
      <c r="Z358" s="109">
        <f t="shared" si="91"/>
        <v>49.550000000000004</v>
      </c>
      <c r="AA358" s="109">
        <f t="shared" si="92"/>
        <v>49550.000000000007</v>
      </c>
      <c r="AB358" s="10">
        <f t="shared" si="93"/>
        <v>363366.66666666663</v>
      </c>
      <c r="AC358" s="108">
        <f t="shared" si="94"/>
        <v>941.45</v>
      </c>
      <c r="AD358" s="107">
        <f t="shared" si="95"/>
        <v>2.2222222222222223E-2</v>
      </c>
      <c r="AE358" s="106">
        <f t="shared" si="96"/>
        <v>20.921111111111113</v>
      </c>
      <c r="AF358" s="105">
        <f t="shared" si="97"/>
        <v>648.55444444444447</v>
      </c>
      <c r="AG358" s="105">
        <f t="shared" si="98"/>
        <v>342.44555555555559</v>
      </c>
      <c r="AI358" s="21" t="s">
        <v>424</v>
      </c>
      <c r="AJ358" s="21" t="s">
        <v>17612</v>
      </c>
      <c r="AK358" s="21"/>
      <c r="AL358" s="111"/>
    </row>
    <row r="359" spans="1:38" s="88" customFormat="1" x14ac:dyDescent="0.35">
      <c r="A359" s="21">
        <v>10141103</v>
      </c>
      <c r="B359" s="115" t="s">
        <v>19112</v>
      </c>
      <c r="C359" s="259" t="s">
        <v>710</v>
      </c>
      <c r="D359" s="22" t="s">
        <v>3065</v>
      </c>
      <c r="E359" s="114" t="str">
        <f t="shared" si="86"/>
        <v>TRANSFORMADOR MARCA:EFACEC PT18 PT18</v>
      </c>
      <c r="F359" s="21" t="s">
        <v>3065</v>
      </c>
      <c r="G359" s="124">
        <v>696813.7</v>
      </c>
      <c r="H359" s="124">
        <v>7803993.4000000004</v>
      </c>
      <c r="I359" s="21" t="s">
        <v>3104</v>
      </c>
      <c r="J359" s="21">
        <v>630</v>
      </c>
      <c r="K359" s="21">
        <v>6.6</v>
      </c>
      <c r="L359" s="21">
        <v>0.4</v>
      </c>
      <c r="M359" s="21">
        <v>3</v>
      </c>
      <c r="N359" s="124">
        <v>1987</v>
      </c>
      <c r="O359" s="116">
        <v>1016</v>
      </c>
      <c r="P359" s="23">
        <f t="shared" si="87"/>
        <v>1016000</v>
      </c>
      <c r="Q359" s="322" t="s">
        <v>27</v>
      </c>
      <c r="R359" s="124">
        <v>102838.39999999999</v>
      </c>
      <c r="U359" s="111">
        <v>45</v>
      </c>
      <c r="V359" s="113">
        <f t="shared" si="88"/>
        <v>372.53333333333336</v>
      </c>
      <c r="W359" s="113">
        <f t="shared" si="89"/>
        <v>643.4666666666667</v>
      </c>
      <c r="X359" s="112">
        <f t="shared" si="90"/>
        <v>643466.66666666674</v>
      </c>
      <c r="Y359" s="110">
        <f t="shared" si="99"/>
        <v>15</v>
      </c>
      <c r="Z359" s="109">
        <f t="shared" si="91"/>
        <v>50.800000000000004</v>
      </c>
      <c r="AA359" s="109">
        <f t="shared" si="92"/>
        <v>50800.000000000007</v>
      </c>
      <c r="AB359" s="10">
        <f t="shared" si="93"/>
        <v>372533.33333333326</v>
      </c>
      <c r="AC359" s="108">
        <f t="shared" si="94"/>
        <v>965.2</v>
      </c>
      <c r="AD359" s="107">
        <f t="shared" si="95"/>
        <v>2.2222222222222223E-2</v>
      </c>
      <c r="AE359" s="106">
        <f t="shared" si="96"/>
        <v>21.448888888888892</v>
      </c>
      <c r="AF359" s="105">
        <f t="shared" si="97"/>
        <v>664.91555555555556</v>
      </c>
      <c r="AG359" s="105">
        <f t="shared" si="98"/>
        <v>351.08444444444444</v>
      </c>
      <c r="AI359" s="21" t="s">
        <v>17611</v>
      </c>
      <c r="AJ359" s="21" t="s">
        <v>530</v>
      </c>
      <c r="AK359" s="21"/>
      <c r="AL359" s="111"/>
    </row>
    <row r="360" spans="1:38" s="88" customFormat="1" x14ac:dyDescent="0.35">
      <c r="A360" s="21">
        <v>10141103</v>
      </c>
      <c r="B360" s="115" t="s">
        <v>19112</v>
      </c>
      <c r="C360" s="259" t="s">
        <v>710</v>
      </c>
      <c r="D360" s="22" t="s">
        <v>17609</v>
      </c>
      <c r="E360" s="114" t="str">
        <f t="shared" si="86"/>
        <v>TRANSFORMADOR MARCA:EFACEC PT186 PT186</v>
      </c>
      <c r="F360" s="21" t="s">
        <v>17609</v>
      </c>
      <c r="G360" s="124">
        <v>697384.3</v>
      </c>
      <c r="H360" s="124">
        <v>7804095.9000000004</v>
      </c>
      <c r="I360" s="21" t="s">
        <v>3104</v>
      </c>
      <c r="J360" s="21">
        <v>315</v>
      </c>
      <c r="K360" s="21">
        <v>6.6</v>
      </c>
      <c r="L360" s="21">
        <v>0.4</v>
      </c>
      <c r="M360" s="21">
        <v>3</v>
      </c>
      <c r="N360" s="21">
        <v>1987</v>
      </c>
      <c r="O360" s="116">
        <v>840</v>
      </c>
      <c r="P360" s="23">
        <f t="shared" si="87"/>
        <v>840000</v>
      </c>
      <c r="Q360" s="322" t="s">
        <v>27</v>
      </c>
      <c r="R360" s="21" t="s">
        <v>17608</v>
      </c>
      <c r="U360" s="111">
        <v>45</v>
      </c>
      <c r="V360" s="113">
        <f t="shared" si="88"/>
        <v>308</v>
      </c>
      <c r="W360" s="113">
        <f t="shared" si="89"/>
        <v>532</v>
      </c>
      <c r="X360" s="112">
        <f t="shared" si="90"/>
        <v>532000</v>
      </c>
      <c r="Y360" s="110">
        <f t="shared" si="99"/>
        <v>15</v>
      </c>
      <c r="Z360" s="109">
        <f t="shared" si="91"/>
        <v>42</v>
      </c>
      <c r="AA360" s="109">
        <f t="shared" si="92"/>
        <v>42000</v>
      </c>
      <c r="AB360" s="10">
        <f t="shared" si="93"/>
        <v>308000</v>
      </c>
      <c r="AC360" s="108">
        <f t="shared" si="94"/>
        <v>798</v>
      </c>
      <c r="AD360" s="107">
        <f t="shared" si="95"/>
        <v>2.2222222222222223E-2</v>
      </c>
      <c r="AE360" s="106">
        <f t="shared" si="96"/>
        <v>17.733333333333334</v>
      </c>
      <c r="AF360" s="105">
        <f t="shared" si="97"/>
        <v>549.73333333333335</v>
      </c>
      <c r="AG360" s="105">
        <f t="shared" si="98"/>
        <v>290.26666666666665</v>
      </c>
      <c r="AI360" s="21" t="s">
        <v>17610</v>
      </c>
      <c r="AJ360" s="21" t="s">
        <v>530</v>
      </c>
      <c r="AK360" s="21"/>
      <c r="AL360" s="111"/>
    </row>
    <row r="361" spans="1:38" s="88" customFormat="1" x14ac:dyDescent="0.35">
      <c r="A361" s="21">
        <v>10141103</v>
      </c>
      <c r="B361" s="115" t="s">
        <v>19112</v>
      </c>
      <c r="C361" s="259" t="s">
        <v>710</v>
      </c>
      <c r="D361" s="60" t="s">
        <v>16253</v>
      </c>
      <c r="E361" s="114" t="str">
        <f t="shared" si="86"/>
        <v>TRANSFORMADOR MARCA:OCEM ALTO MOLOCUE PTS 3003</v>
      </c>
      <c r="F361" s="21" t="s">
        <v>170</v>
      </c>
      <c r="G361" s="61" t="s">
        <v>17607</v>
      </c>
      <c r="H361" s="61" t="s">
        <v>17606</v>
      </c>
      <c r="I361" s="61" t="s">
        <v>170</v>
      </c>
      <c r="J361" s="61">
        <v>400</v>
      </c>
      <c r="K361" s="21" t="s">
        <v>19</v>
      </c>
      <c r="L361" s="21">
        <v>400</v>
      </c>
      <c r="M361" s="121">
        <v>3</v>
      </c>
      <c r="N361" s="61">
        <v>1987</v>
      </c>
      <c r="O361" s="116">
        <v>1039</v>
      </c>
      <c r="P361" s="23">
        <f t="shared" si="87"/>
        <v>1039000</v>
      </c>
      <c r="Q361" s="326" t="s">
        <v>17605</v>
      </c>
      <c r="R361" s="61"/>
      <c r="U361" s="111">
        <v>45</v>
      </c>
      <c r="V361" s="113">
        <f t="shared" si="88"/>
        <v>380.96666666666664</v>
      </c>
      <c r="W361" s="113">
        <f t="shared" si="89"/>
        <v>658.0333333333333</v>
      </c>
      <c r="X361" s="112">
        <f t="shared" si="90"/>
        <v>658033.33333333326</v>
      </c>
      <c r="Y361" s="110">
        <f t="shared" si="99"/>
        <v>15</v>
      </c>
      <c r="Z361" s="109">
        <f t="shared" si="91"/>
        <v>51.95</v>
      </c>
      <c r="AA361" s="109">
        <f t="shared" si="92"/>
        <v>51950</v>
      </c>
      <c r="AB361" s="10">
        <f t="shared" si="93"/>
        <v>380966.66666666674</v>
      </c>
      <c r="AC361" s="108">
        <f t="shared" si="94"/>
        <v>987.05</v>
      </c>
      <c r="AD361" s="107">
        <f t="shared" si="95"/>
        <v>2.2222222222222223E-2</v>
      </c>
      <c r="AE361" s="106">
        <f t="shared" si="96"/>
        <v>21.934444444444445</v>
      </c>
      <c r="AF361" s="105">
        <f t="shared" si="97"/>
        <v>679.96777777777777</v>
      </c>
      <c r="AG361" s="105">
        <f t="shared" si="98"/>
        <v>359.03222222222217</v>
      </c>
      <c r="AI361" s="61"/>
      <c r="AJ361" s="61" t="s">
        <v>14802</v>
      </c>
      <c r="AK361" s="61"/>
      <c r="AL361" s="111"/>
    </row>
    <row r="362" spans="1:38" s="88" customFormat="1" x14ac:dyDescent="0.35">
      <c r="A362" s="21">
        <v>10141103</v>
      </c>
      <c r="B362" s="115" t="s">
        <v>19112</v>
      </c>
      <c r="C362" s="259" t="s">
        <v>710</v>
      </c>
      <c r="D362" s="60" t="s">
        <v>16237</v>
      </c>
      <c r="E362" s="114" t="str">
        <f t="shared" si="86"/>
        <v>TRANSFORMADOR MARCA: ALTO MOLOCUE PTS 3007</v>
      </c>
      <c r="F362" s="21" t="s">
        <v>170</v>
      </c>
      <c r="G362" s="61" t="s">
        <v>17603</v>
      </c>
      <c r="H362" s="61" t="s">
        <v>17602</v>
      </c>
      <c r="I362" s="61" t="s">
        <v>170</v>
      </c>
      <c r="J362" s="21">
        <v>315</v>
      </c>
      <c r="K362" s="21" t="s">
        <v>19</v>
      </c>
      <c r="L362" s="21">
        <v>400</v>
      </c>
      <c r="M362" s="121">
        <v>3</v>
      </c>
      <c r="N362" s="61">
        <v>1987</v>
      </c>
      <c r="O362" s="116">
        <v>1039</v>
      </c>
      <c r="P362" s="23">
        <f t="shared" si="87"/>
        <v>1039000</v>
      </c>
      <c r="Q362" s="326"/>
      <c r="R362" s="270"/>
      <c r="U362" s="111">
        <v>45</v>
      </c>
      <c r="V362" s="113">
        <f t="shared" si="88"/>
        <v>380.96666666666664</v>
      </c>
      <c r="W362" s="113">
        <f t="shared" si="89"/>
        <v>658.0333333333333</v>
      </c>
      <c r="X362" s="112">
        <f t="shared" si="90"/>
        <v>658033.33333333326</v>
      </c>
      <c r="Y362" s="110">
        <f t="shared" si="99"/>
        <v>15</v>
      </c>
      <c r="Z362" s="109">
        <f t="shared" si="91"/>
        <v>51.95</v>
      </c>
      <c r="AA362" s="109">
        <f t="shared" si="92"/>
        <v>51950</v>
      </c>
      <c r="AB362" s="10">
        <f t="shared" si="93"/>
        <v>380966.66666666674</v>
      </c>
      <c r="AC362" s="108">
        <f t="shared" si="94"/>
        <v>987.05</v>
      </c>
      <c r="AD362" s="107">
        <f t="shared" si="95"/>
        <v>2.2222222222222223E-2</v>
      </c>
      <c r="AE362" s="106">
        <f t="shared" si="96"/>
        <v>21.934444444444445</v>
      </c>
      <c r="AF362" s="105">
        <f t="shared" si="97"/>
        <v>679.96777777777777</v>
      </c>
      <c r="AG362" s="105">
        <f t="shared" si="98"/>
        <v>359.03222222222217</v>
      </c>
      <c r="AI362" s="61"/>
      <c r="AJ362" s="61" t="s">
        <v>17604</v>
      </c>
      <c r="AK362" s="61"/>
      <c r="AL362" s="111"/>
    </row>
    <row r="363" spans="1:38" s="88" customFormat="1" x14ac:dyDescent="0.35">
      <c r="A363" s="21">
        <v>10141103</v>
      </c>
      <c r="B363" s="115" t="s">
        <v>19112</v>
      </c>
      <c r="C363" s="259" t="s">
        <v>710</v>
      </c>
      <c r="D363" s="22"/>
      <c r="E363" s="114" t="str">
        <f t="shared" si="86"/>
        <v xml:space="preserve">TRANSFORMADOR MARCA:HANSEN SOEHNE SE MATUNDO </v>
      </c>
      <c r="F363" s="21" t="s">
        <v>15049</v>
      </c>
      <c r="G363" s="21">
        <v>564683.49899999995</v>
      </c>
      <c r="H363" s="21">
        <v>8215330.4699999997</v>
      </c>
      <c r="I363" s="21" t="s">
        <v>424</v>
      </c>
      <c r="J363" s="21">
        <v>250</v>
      </c>
      <c r="K363" s="21">
        <v>6.6</v>
      </c>
      <c r="L363" s="21">
        <v>0.4</v>
      </c>
      <c r="M363" s="21">
        <v>3</v>
      </c>
      <c r="N363" s="21">
        <v>1988</v>
      </c>
      <c r="O363" s="116">
        <v>840</v>
      </c>
      <c r="P363" s="23">
        <f t="shared" si="87"/>
        <v>840000</v>
      </c>
      <c r="Q363" s="322" t="s">
        <v>17600</v>
      </c>
      <c r="R363" s="21" t="s">
        <v>17599</v>
      </c>
      <c r="U363" s="111">
        <v>45</v>
      </c>
      <c r="V363" s="113">
        <f t="shared" si="88"/>
        <v>325.73333333333335</v>
      </c>
      <c r="W363" s="113">
        <f t="shared" si="89"/>
        <v>514.26666666666665</v>
      </c>
      <c r="X363" s="112">
        <f t="shared" si="90"/>
        <v>514266.66666666663</v>
      </c>
      <c r="Y363" s="110">
        <f t="shared" si="99"/>
        <v>16</v>
      </c>
      <c r="Z363" s="109">
        <f t="shared" si="91"/>
        <v>42</v>
      </c>
      <c r="AA363" s="109">
        <f t="shared" si="92"/>
        <v>42000</v>
      </c>
      <c r="AB363" s="10">
        <f t="shared" si="93"/>
        <v>325733.33333333337</v>
      </c>
      <c r="AC363" s="108">
        <f t="shared" si="94"/>
        <v>798</v>
      </c>
      <c r="AD363" s="107">
        <f t="shared" si="95"/>
        <v>2.2222222222222223E-2</v>
      </c>
      <c r="AE363" s="106">
        <f t="shared" si="96"/>
        <v>17.733333333333334</v>
      </c>
      <c r="AF363" s="105">
        <f t="shared" si="97"/>
        <v>532</v>
      </c>
      <c r="AG363" s="105">
        <f t="shared" si="98"/>
        <v>308</v>
      </c>
      <c r="AI363" s="21" t="s">
        <v>424</v>
      </c>
      <c r="AJ363" s="21" t="s">
        <v>17601</v>
      </c>
      <c r="AK363" s="21"/>
      <c r="AL363" s="111"/>
    </row>
    <row r="364" spans="1:38" s="88" customFormat="1" x14ac:dyDescent="0.35">
      <c r="A364" s="21">
        <v>10141103</v>
      </c>
      <c r="B364" s="115" t="s">
        <v>19112</v>
      </c>
      <c r="C364" s="259" t="s">
        <v>710</v>
      </c>
      <c r="D364" s="22" t="s">
        <v>17598</v>
      </c>
      <c r="E364" s="114" t="str">
        <f t="shared" si="86"/>
        <v>TRANSFORMADOR MARCA:PAUWELLS TRAFO CENTRAL HYDRICA H1T1</v>
      </c>
      <c r="F364" s="21" t="s">
        <v>16263</v>
      </c>
      <c r="G364" s="57" t="s">
        <v>16262</v>
      </c>
      <c r="H364" s="57" t="s">
        <v>16261</v>
      </c>
      <c r="I364" s="21" t="s">
        <v>179</v>
      </c>
      <c r="J364" s="21">
        <v>50</v>
      </c>
      <c r="K364" s="21" t="s">
        <v>19</v>
      </c>
      <c r="L364" s="21">
        <v>400</v>
      </c>
      <c r="M364" s="57">
        <v>3</v>
      </c>
      <c r="N364" s="57">
        <v>1988</v>
      </c>
      <c r="O364" s="116">
        <v>643</v>
      </c>
      <c r="P364" s="23">
        <f t="shared" si="87"/>
        <v>643000</v>
      </c>
      <c r="Q364" s="325" t="s">
        <v>17597</v>
      </c>
      <c r="R364" s="57" t="s">
        <v>17596</v>
      </c>
      <c r="U364" s="111">
        <v>45</v>
      </c>
      <c r="V364" s="113">
        <f t="shared" si="88"/>
        <v>249.34111111111113</v>
      </c>
      <c r="W364" s="113">
        <f t="shared" si="89"/>
        <v>393.6588888888889</v>
      </c>
      <c r="X364" s="112">
        <f t="shared" si="90"/>
        <v>393658.88888888888</v>
      </c>
      <c r="Y364" s="110">
        <f t="shared" si="99"/>
        <v>16</v>
      </c>
      <c r="Z364" s="109">
        <f t="shared" si="91"/>
        <v>32.15</v>
      </c>
      <c r="AA364" s="109">
        <f t="shared" si="92"/>
        <v>32150</v>
      </c>
      <c r="AB364" s="10">
        <f t="shared" si="93"/>
        <v>249341.11111111112</v>
      </c>
      <c r="AC364" s="108">
        <f t="shared" si="94"/>
        <v>610.85</v>
      </c>
      <c r="AD364" s="107">
        <f t="shared" si="95"/>
        <v>2.2222222222222223E-2</v>
      </c>
      <c r="AE364" s="106">
        <f t="shared" si="96"/>
        <v>13.574444444444445</v>
      </c>
      <c r="AF364" s="105">
        <f t="shared" si="97"/>
        <v>407.23333333333335</v>
      </c>
      <c r="AG364" s="105">
        <f t="shared" si="98"/>
        <v>235.76666666666668</v>
      </c>
      <c r="AI364" s="57"/>
      <c r="AJ364" s="21"/>
      <c r="AK364" s="57"/>
      <c r="AL364" s="111"/>
    </row>
    <row r="365" spans="1:38" s="88" customFormat="1" x14ac:dyDescent="0.35">
      <c r="A365" s="21">
        <v>10141103</v>
      </c>
      <c r="B365" s="115" t="s">
        <v>19112</v>
      </c>
      <c r="C365" s="259" t="s">
        <v>710</v>
      </c>
      <c r="D365" s="22"/>
      <c r="E365" s="114" t="str">
        <f t="shared" si="86"/>
        <v xml:space="preserve">TRANSFORMADOR MARCA:N/A SE-MOVEL </v>
      </c>
      <c r="F365" s="21" t="s">
        <v>15031</v>
      </c>
      <c r="G365" s="21" t="s">
        <v>17594</v>
      </c>
      <c r="H365" s="21" t="s">
        <v>17593</v>
      </c>
      <c r="I365" s="21" t="s">
        <v>424</v>
      </c>
      <c r="J365" s="21">
        <v>200</v>
      </c>
      <c r="K365" s="21">
        <v>33</v>
      </c>
      <c r="L365" s="21">
        <v>0.4</v>
      </c>
      <c r="M365" s="21">
        <v>3</v>
      </c>
      <c r="N365" s="21">
        <v>1990</v>
      </c>
      <c r="O365" s="116">
        <v>991</v>
      </c>
      <c r="P365" s="23">
        <f t="shared" si="87"/>
        <v>991000</v>
      </c>
      <c r="Q365" s="322" t="s">
        <v>384</v>
      </c>
      <c r="R365" s="21" t="s">
        <v>384</v>
      </c>
      <c r="U365" s="111">
        <v>45</v>
      </c>
      <c r="V365" s="113">
        <f t="shared" si="88"/>
        <v>426.13000000000005</v>
      </c>
      <c r="W365" s="113">
        <f t="shared" si="89"/>
        <v>564.86999999999989</v>
      </c>
      <c r="X365" s="112">
        <f t="shared" si="90"/>
        <v>564869.99999999988</v>
      </c>
      <c r="Y365" s="110">
        <f t="shared" si="99"/>
        <v>18</v>
      </c>
      <c r="Z365" s="109">
        <f t="shared" si="91"/>
        <v>49.550000000000004</v>
      </c>
      <c r="AA365" s="109">
        <f t="shared" si="92"/>
        <v>49550.000000000007</v>
      </c>
      <c r="AB365" s="10">
        <f t="shared" si="93"/>
        <v>426130.00000000012</v>
      </c>
      <c r="AC365" s="108">
        <f t="shared" si="94"/>
        <v>941.45</v>
      </c>
      <c r="AD365" s="107">
        <f t="shared" si="95"/>
        <v>2.2222222222222223E-2</v>
      </c>
      <c r="AE365" s="106">
        <f t="shared" si="96"/>
        <v>20.921111111111113</v>
      </c>
      <c r="AF365" s="105">
        <f t="shared" si="97"/>
        <v>585.79111111111104</v>
      </c>
      <c r="AG365" s="105">
        <f t="shared" si="98"/>
        <v>405.20888888888896</v>
      </c>
      <c r="AI365" s="21" t="s">
        <v>424</v>
      </c>
      <c r="AJ365" s="21" t="s">
        <v>17595</v>
      </c>
      <c r="AK365" s="21"/>
      <c r="AL365" s="111"/>
    </row>
    <row r="366" spans="1:38" s="88" customFormat="1" x14ac:dyDescent="0.35">
      <c r="A366" s="21">
        <v>10141103</v>
      </c>
      <c r="B366" s="115" t="s">
        <v>19112</v>
      </c>
      <c r="C366" s="259" t="s">
        <v>710</v>
      </c>
      <c r="D366" s="22" t="s">
        <v>17591</v>
      </c>
      <c r="E366" s="114" t="str">
        <f t="shared" si="86"/>
        <v>TRANSFORMADOR MARCA:Efacec PT61 PT61</v>
      </c>
      <c r="F366" s="21" t="s">
        <v>17591</v>
      </c>
      <c r="G366" s="124">
        <v>696162.3</v>
      </c>
      <c r="H366" s="124">
        <v>7814001.2999999998</v>
      </c>
      <c r="I366" s="21" t="s">
        <v>3104</v>
      </c>
      <c r="J366" s="21">
        <v>500</v>
      </c>
      <c r="K366" s="21">
        <v>22</v>
      </c>
      <c r="L366" s="21">
        <v>0.4</v>
      </c>
      <c r="M366" s="21">
        <v>3</v>
      </c>
      <c r="N366" s="124">
        <v>1990</v>
      </c>
      <c r="O366" s="116">
        <v>1016</v>
      </c>
      <c r="P366" s="23">
        <f t="shared" si="87"/>
        <v>1016000</v>
      </c>
      <c r="Q366" s="323" t="s">
        <v>535</v>
      </c>
      <c r="R366" s="124" t="s">
        <v>17590</v>
      </c>
      <c r="U366" s="111">
        <v>45</v>
      </c>
      <c r="V366" s="113">
        <f t="shared" si="88"/>
        <v>436.88000000000005</v>
      </c>
      <c r="W366" s="113">
        <f t="shared" si="89"/>
        <v>579.11999999999989</v>
      </c>
      <c r="X366" s="112">
        <f t="shared" si="90"/>
        <v>579119.99999999988</v>
      </c>
      <c r="Y366" s="110">
        <f t="shared" si="99"/>
        <v>18</v>
      </c>
      <c r="Z366" s="109">
        <f t="shared" si="91"/>
        <v>50.800000000000004</v>
      </c>
      <c r="AA366" s="109">
        <f t="shared" si="92"/>
        <v>50800.000000000007</v>
      </c>
      <c r="AB366" s="10">
        <f t="shared" si="93"/>
        <v>436880.00000000012</v>
      </c>
      <c r="AC366" s="108">
        <f t="shared" si="94"/>
        <v>965.2</v>
      </c>
      <c r="AD366" s="107">
        <f t="shared" si="95"/>
        <v>2.2222222222222223E-2</v>
      </c>
      <c r="AE366" s="106">
        <f t="shared" si="96"/>
        <v>21.448888888888892</v>
      </c>
      <c r="AF366" s="105">
        <f t="shared" si="97"/>
        <v>600.56888888888875</v>
      </c>
      <c r="AG366" s="105">
        <f t="shared" si="98"/>
        <v>415.43111111111114</v>
      </c>
      <c r="AI366" s="21" t="s">
        <v>17592</v>
      </c>
      <c r="AJ366" s="21" t="s">
        <v>530</v>
      </c>
      <c r="AK366" s="57"/>
      <c r="AL366" s="111"/>
    </row>
    <row r="367" spans="1:38" s="88" customFormat="1" x14ac:dyDescent="0.35">
      <c r="A367" s="21">
        <v>10141103</v>
      </c>
      <c r="B367" s="115" t="s">
        <v>19112</v>
      </c>
      <c r="C367" s="259" t="s">
        <v>710</v>
      </c>
      <c r="D367" s="22" t="s">
        <v>17588</v>
      </c>
      <c r="E367" s="114" t="str">
        <f t="shared" si="86"/>
        <v>TRANSFORMADOR MARCA:EFACEC AGCHI/PT29 AGCHI/PT29</v>
      </c>
      <c r="F367" s="21" t="s">
        <v>17588</v>
      </c>
      <c r="G367" s="139" t="s">
        <v>17587</v>
      </c>
      <c r="H367" s="119" t="s">
        <v>17586</v>
      </c>
      <c r="I367" s="21" t="s">
        <v>977</v>
      </c>
      <c r="J367" s="21">
        <v>315</v>
      </c>
      <c r="K367" s="21">
        <v>22</v>
      </c>
      <c r="L367" s="21">
        <v>0.4</v>
      </c>
      <c r="M367" s="21">
        <v>3</v>
      </c>
      <c r="N367" s="21">
        <v>1990</v>
      </c>
      <c r="O367" s="116">
        <v>953</v>
      </c>
      <c r="P367" s="23">
        <f t="shared" si="87"/>
        <v>953000</v>
      </c>
      <c r="Q367" s="322" t="s">
        <v>27</v>
      </c>
      <c r="R367" s="21">
        <v>12508</v>
      </c>
      <c r="U367" s="111">
        <v>45</v>
      </c>
      <c r="V367" s="113">
        <f t="shared" si="88"/>
        <v>409.79000000000008</v>
      </c>
      <c r="W367" s="113">
        <f t="shared" si="89"/>
        <v>543.20999999999992</v>
      </c>
      <c r="X367" s="112">
        <f t="shared" si="90"/>
        <v>543209.99999999988</v>
      </c>
      <c r="Y367" s="110">
        <f t="shared" si="99"/>
        <v>18</v>
      </c>
      <c r="Z367" s="109">
        <f t="shared" si="91"/>
        <v>47.650000000000006</v>
      </c>
      <c r="AA367" s="109">
        <f t="shared" si="92"/>
        <v>47650.000000000007</v>
      </c>
      <c r="AB367" s="10">
        <f t="shared" si="93"/>
        <v>409790.00000000012</v>
      </c>
      <c r="AC367" s="108">
        <f t="shared" si="94"/>
        <v>905.35</v>
      </c>
      <c r="AD367" s="107">
        <f t="shared" si="95"/>
        <v>2.2222222222222223E-2</v>
      </c>
      <c r="AE367" s="106">
        <f t="shared" si="96"/>
        <v>20.11888888888889</v>
      </c>
      <c r="AF367" s="105">
        <f t="shared" si="97"/>
        <v>563.32888888888886</v>
      </c>
      <c r="AG367" s="105">
        <f t="shared" si="98"/>
        <v>389.6711111111112</v>
      </c>
      <c r="AI367" s="21" t="s">
        <v>17589</v>
      </c>
      <c r="AJ367" s="21" t="s">
        <v>976</v>
      </c>
      <c r="AK367" s="21"/>
      <c r="AL367" s="111"/>
    </row>
    <row r="368" spans="1:38" s="88" customFormat="1" x14ac:dyDescent="0.35">
      <c r="A368" s="21">
        <v>10141103</v>
      </c>
      <c r="B368" s="115" t="s">
        <v>19112</v>
      </c>
      <c r="C368" s="259" t="s">
        <v>710</v>
      </c>
      <c r="D368" s="136" t="s">
        <v>17585</v>
      </c>
      <c r="E368" s="114" t="str">
        <f t="shared" si="86"/>
        <v>TRANSFORMADOR MARCA:EFACEC PTS 116 PTS 116</v>
      </c>
      <c r="F368" s="124" t="s">
        <v>17585</v>
      </c>
      <c r="G368" s="124"/>
      <c r="H368" s="124"/>
      <c r="I368" s="124" t="s">
        <v>571</v>
      </c>
      <c r="J368" s="124">
        <v>500</v>
      </c>
      <c r="K368" s="124">
        <v>11</v>
      </c>
      <c r="L368" s="21">
        <v>0.4</v>
      </c>
      <c r="M368" s="124" t="s">
        <v>514</v>
      </c>
      <c r="N368" s="124">
        <v>1990</v>
      </c>
      <c r="O368" s="116">
        <v>1016</v>
      </c>
      <c r="P368" s="23">
        <f t="shared" si="87"/>
        <v>1016000</v>
      </c>
      <c r="Q368" s="323" t="s">
        <v>27</v>
      </c>
      <c r="R368" s="124"/>
      <c r="U368" s="111">
        <v>45</v>
      </c>
      <c r="V368" s="113">
        <f t="shared" si="88"/>
        <v>436.88000000000005</v>
      </c>
      <c r="W368" s="113">
        <f t="shared" si="89"/>
        <v>579.11999999999989</v>
      </c>
      <c r="X368" s="112">
        <f t="shared" si="90"/>
        <v>579119.99999999988</v>
      </c>
      <c r="Y368" s="110">
        <f t="shared" si="99"/>
        <v>18</v>
      </c>
      <c r="Z368" s="109">
        <f t="shared" si="91"/>
        <v>50.800000000000004</v>
      </c>
      <c r="AA368" s="109">
        <f t="shared" si="92"/>
        <v>50800.000000000007</v>
      </c>
      <c r="AB368" s="10">
        <f t="shared" si="93"/>
        <v>436880.00000000012</v>
      </c>
      <c r="AC368" s="108">
        <f t="shared" si="94"/>
        <v>965.2</v>
      </c>
      <c r="AD368" s="107">
        <f t="shared" si="95"/>
        <v>2.2222222222222223E-2</v>
      </c>
      <c r="AE368" s="106">
        <f t="shared" si="96"/>
        <v>21.448888888888892</v>
      </c>
      <c r="AF368" s="105">
        <f t="shared" si="97"/>
        <v>600.56888888888875</v>
      </c>
      <c r="AG368" s="105">
        <f t="shared" si="98"/>
        <v>415.43111111111114</v>
      </c>
      <c r="AI368" s="124"/>
      <c r="AJ368" s="124"/>
      <c r="AK368" s="124" t="s">
        <v>17584</v>
      </c>
      <c r="AL368" s="111"/>
    </row>
    <row r="369" spans="1:38" s="88" customFormat="1" x14ac:dyDescent="0.35">
      <c r="A369" s="21">
        <v>10141103</v>
      </c>
      <c r="B369" s="115" t="s">
        <v>19112</v>
      </c>
      <c r="C369" s="259" t="s">
        <v>710</v>
      </c>
      <c r="D369" s="160" t="s">
        <v>17583</v>
      </c>
      <c r="E369" s="114" t="str">
        <f t="shared" si="86"/>
        <v>TRANSFORMADOR MARCA:TANELEC PTS 64R PTS 64R</v>
      </c>
      <c r="F369" s="142" t="s">
        <v>17583</v>
      </c>
      <c r="G369" s="142" t="s">
        <v>17582</v>
      </c>
      <c r="H369" s="142" t="s">
        <v>17581</v>
      </c>
      <c r="I369" s="142" t="s">
        <v>940</v>
      </c>
      <c r="J369" s="21">
        <v>315</v>
      </c>
      <c r="K369" s="124">
        <v>33</v>
      </c>
      <c r="L369" s="21">
        <v>0.4</v>
      </c>
      <c r="M369" s="124" t="s">
        <v>514</v>
      </c>
      <c r="N369" s="142">
        <v>1990</v>
      </c>
      <c r="O369" s="116">
        <v>1039</v>
      </c>
      <c r="P369" s="23">
        <f t="shared" si="87"/>
        <v>1039000</v>
      </c>
      <c r="Q369" s="330" t="s">
        <v>1317</v>
      </c>
      <c r="R369" s="124" t="s">
        <v>17580</v>
      </c>
      <c r="U369" s="111">
        <v>45</v>
      </c>
      <c r="V369" s="113">
        <f t="shared" si="88"/>
        <v>446.77</v>
      </c>
      <c r="W369" s="113">
        <f t="shared" si="89"/>
        <v>592.23</v>
      </c>
      <c r="X369" s="112">
        <f t="shared" si="90"/>
        <v>592230</v>
      </c>
      <c r="Y369" s="110">
        <f t="shared" si="99"/>
        <v>18</v>
      </c>
      <c r="Z369" s="109">
        <f t="shared" si="91"/>
        <v>51.95</v>
      </c>
      <c r="AA369" s="109">
        <f t="shared" si="92"/>
        <v>51950</v>
      </c>
      <c r="AB369" s="10">
        <f t="shared" si="93"/>
        <v>446770</v>
      </c>
      <c r="AC369" s="108">
        <f t="shared" si="94"/>
        <v>987.05</v>
      </c>
      <c r="AD369" s="107">
        <f t="shared" si="95"/>
        <v>2.2222222222222223E-2</v>
      </c>
      <c r="AE369" s="106">
        <f t="shared" si="96"/>
        <v>21.934444444444445</v>
      </c>
      <c r="AF369" s="105">
        <f t="shared" si="97"/>
        <v>614.16444444444448</v>
      </c>
      <c r="AG369" s="105">
        <f t="shared" si="98"/>
        <v>424.83555555555552</v>
      </c>
      <c r="AI369" s="124"/>
      <c r="AJ369" s="21"/>
      <c r="AK369" s="57"/>
      <c r="AL369" s="111"/>
    </row>
    <row r="370" spans="1:38" s="88" customFormat="1" ht="42" x14ac:dyDescent="0.35">
      <c r="A370" s="21">
        <v>10141103</v>
      </c>
      <c r="B370" s="115" t="s">
        <v>19110</v>
      </c>
      <c r="C370" s="272" t="s">
        <v>710</v>
      </c>
      <c r="D370" s="197" t="s">
        <v>8904</v>
      </c>
      <c r="E370" s="114" t="str">
        <f t="shared" si="86"/>
        <v>TRANSFORMADOR MARCA: Free State Transformers Inhambane PTS 09</v>
      </c>
      <c r="F370" s="21" t="s">
        <v>1695</v>
      </c>
      <c r="G370" s="171" t="s">
        <v>14762</v>
      </c>
      <c r="H370" s="174" t="s">
        <v>14761</v>
      </c>
      <c r="I370" s="21" t="str">
        <f>+F370</f>
        <v>Inhambane</v>
      </c>
      <c r="J370" s="173">
        <v>200</v>
      </c>
      <c r="K370" s="173">
        <v>33</v>
      </c>
      <c r="L370" s="173">
        <v>0.4</v>
      </c>
      <c r="M370" s="124" t="s">
        <v>516</v>
      </c>
      <c r="N370" s="173">
        <v>1944</v>
      </c>
      <c r="O370" s="126">
        <v>991</v>
      </c>
      <c r="P370" s="23">
        <f t="shared" si="87"/>
        <v>991000</v>
      </c>
      <c r="Q370" s="324" t="s">
        <v>14760</v>
      </c>
      <c r="R370" s="174" t="s">
        <v>14759</v>
      </c>
      <c r="U370" s="111">
        <v>45</v>
      </c>
      <c r="V370" s="113">
        <f t="shared" si="88"/>
        <v>154.15555555555557</v>
      </c>
      <c r="W370" s="113">
        <f t="shared" si="89"/>
        <v>836.84444444444443</v>
      </c>
      <c r="X370" s="112">
        <f t="shared" si="90"/>
        <v>836844.44444444438</v>
      </c>
      <c r="Y370" s="110">
        <v>5</v>
      </c>
      <c r="Z370" s="109">
        <f t="shared" si="91"/>
        <v>49.550000000000004</v>
      </c>
      <c r="AA370" s="109">
        <f t="shared" si="92"/>
        <v>49550.000000000007</v>
      </c>
      <c r="AB370" s="10">
        <f t="shared" si="93"/>
        <v>154155.55555555562</v>
      </c>
      <c r="AC370" s="108">
        <f t="shared" si="94"/>
        <v>941.45</v>
      </c>
      <c r="AD370" s="107">
        <f t="shared" si="95"/>
        <v>2.2222222222222223E-2</v>
      </c>
      <c r="AE370" s="106">
        <f t="shared" si="96"/>
        <v>20.921111111111113</v>
      </c>
      <c r="AF370" s="105">
        <f t="shared" si="97"/>
        <v>857.76555555555558</v>
      </c>
      <c r="AG370" s="105">
        <f t="shared" si="98"/>
        <v>133.23444444444445</v>
      </c>
      <c r="AI370" s="173"/>
      <c r="AJ370" s="173"/>
      <c r="AK370" s="118"/>
      <c r="AL370" s="253" t="s">
        <v>14741</v>
      </c>
    </row>
    <row r="371" spans="1:38" s="88" customFormat="1" x14ac:dyDescent="0.35">
      <c r="A371" s="21">
        <v>10141103</v>
      </c>
      <c r="B371" s="115" t="s">
        <v>19110</v>
      </c>
      <c r="C371" s="272" t="s">
        <v>710</v>
      </c>
      <c r="D371" s="22" t="s">
        <v>14757</v>
      </c>
      <c r="E371" s="114" t="str">
        <f t="shared" si="86"/>
        <v>TRANSFORMADOR MARCA:ENAE AGCHI/PT17 AGCHI/PT17</v>
      </c>
      <c r="F371" s="21" t="s">
        <v>14757</v>
      </c>
      <c r="G371" s="139" t="s">
        <v>14755</v>
      </c>
      <c r="H371" s="119" t="s">
        <v>14754</v>
      </c>
      <c r="I371" s="21" t="s">
        <v>977</v>
      </c>
      <c r="J371" s="21">
        <v>30</v>
      </c>
      <c r="K371" s="21">
        <v>22</v>
      </c>
      <c r="L371" s="21">
        <v>0.4</v>
      </c>
      <c r="M371" s="21">
        <v>3</v>
      </c>
      <c r="N371" s="21">
        <v>1950</v>
      </c>
      <c r="O371" s="116">
        <v>433</v>
      </c>
      <c r="P371" s="23">
        <f t="shared" si="87"/>
        <v>433000</v>
      </c>
      <c r="Q371" s="322" t="s">
        <v>14753</v>
      </c>
      <c r="R371" s="21" t="s">
        <v>14752</v>
      </c>
      <c r="U371" s="111">
        <v>45</v>
      </c>
      <c r="V371" s="113">
        <f t="shared" si="88"/>
        <v>67.355555555555554</v>
      </c>
      <c r="W371" s="113">
        <f t="shared" si="89"/>
        <v>365.64444444444445</v>
      </c>
      <c r="X371" s="112">
        <f t="shared" si="90"/>
        <v>365644.44444444444</v>
      </c>
      <c r="Y371" s="110">
        <v>5</v>
      </c>
      <c r="Z371" s="109">
        <f t="shared" si="91"/>
        <v>21.650000000000002</v>
      </c>
      <c r="AA371" s="109">
        <f t="shared" si="92"/>
        <v>21650.000000000004</v>
      </c>
      <c r="AB371" s="10">
        <f t="shared" si="93"/>
        <v>67355.555555555562</v>
      </c>
      <c r="AC371" s="108">
        <f t="shared" si="94"/>
        <v>411.35</v>
      </c>
      <c r="AD371" s="107">
        <f t="shared" si="95"/>
        <v>2.2222222222222223E-2</v>
      </c>
      <c r="AE371" s="106">
        <f t="shared" si="96"/>
        <v>9.1411111111111119</v>
      </c>
      <c r="AF371" s="105">
        <f t="shared" si="97"/>
        <v>374.78555555555556</v>
      </c>
      <c r="AG371" s="105">
        <f t="shared" si="98"/>
        <v>58.214444444444439</v>
      </c>
      <c r="AI371" s="21" t="s">
        <v>14758</v>
      </c>
      <c r="AJ371" s="21" t="s">
        <v>976</v>
      </c>
      <c r="AK371" s="21" t="s">
        <v>14756</v>
      </c>
      <c r="AL371" s="111"/>
    </row>
    <row r="372" spans="1:38" s="88" customFormat="1" x14ac:dyDescent="0.35">
      <c r="A372" s="21">
        <v>10141103</v>
      </c>
      <c r="B372" s="115" t="s">
        <v>19110</v>
      </c>
      <c r="C372" s="272" t="s">
        <v>710</v>
      </c>
      <c r="D372" s="160" t="s">
        <v>14751</v>
      </c>
      <c r="E372" s="114" t="str">
        <f t="shared" si="86"/>
        <v>TRANSFORMADOR MARCA:ENGLISH ELECTRIC PTS 81 PTS 81</v>
      </c>
      <c r="F372" s="142" t="s">
        <v>14751</v>
      </c>
      <c r="G372" s="142" t="s">
        <v>14750</v>
      </c>
      <c r="H372" s="142" t="s">
        <v>14749</v>
      </c>
      <c r="I372" s="124" t="s">
        <v>324</v>
      </c>
      <c r="J372" s="124">
        <v>500</v>
      </c>
      <c r="K372" s="124">
        <v>33</v>
      </c>
      <c r="L372" s="21">
        <v>0.4</v>
      </c>
      <c r="M372" s="124" t="s">
        <v>514</v>
      </c>
      <c r="N372" s="142">
        <v>1958</v>
      </c>
      <c r="O372" s="116">
        <v>1200</v>
      </c>
      <c r="P372" s="23">
        <f t="shared" si="87"/>
        <v>1200000</v>
      </c>
      <c r="Q372" s="323" t="s">
        <v>14748</v>
      </c>
      <c r="R372" s="142" t="s">
        <v>14747</v>
      </c>
      <c r="U372" s="111">
        <v>45</v>
      </c>
      <c r="V372" s="113">
        <f t="shared" si="88"/>
        <v>186.66666666666666</v>
      </c>
      <c r="W372" s="113">
        <f t="shared" si="89"/>
        <v>1013.3333333333334</v>
      </c>
      <c r="X372" s="112">
        <f t="shared" si="90"/>
        <v>1013333.3333333334</v>
      </c>
      <c r="Y372" s="110">
        <v>5</v>
      </c>
      <c r="Z372" s="109">
        <f t="shared" si="91"/>
        <v>60</v>
      </c>
      <c r="AA372" s="109">
        <f t="shared" si="92"/>
        <v>60000</v>
      </c>
      <c r="AB372" s="10">
        <f t="shared" si="93"/>
        <v>186666.66666666663</v>
      </c>
      <c r="AC372" s="108">
        <f t="shared" si="94"/>
        <v>1140</v>
      </c>
      <c r="AD372" s="107">
        <f t="shared" si="95"/>
        <v>2.2222222222222223E-2</v>
      </c>
      <c r="AE372" s="106">
        <f t="shared" si="96"/>
        <v>25.333333333333336</v>
      </c>
      <c r="AF372" s="105">
        <f t="shared" si="97"/>
        <v>1038.6666666666667</v>
      </c>
      <c r="AG372" s="105">
        <f t="shared" si="98"/>
        <v>161.33333333333331</v>
      </c>
      <c r="AI372" s="124"/>
      <c r="AJ372" s="124" t="s">
        <v>7716</v>
      </c>
      <c r="AK372" s="142"/>
      <c r="AL372" s="111"/>
    </row>
    <row r="373" spans="1:38" s="88" customFormat="1" x14ac:dyDescent="0.35">
      <c r="A373" s="21">
        <v>10141103</v>
      </c>
      <c r="B373" s="115" t="s">
        <v>19110</v>
      </c>
      <c r="C373" s="272" t="s">
        <v>710</v>
      </c>
      <c r="D373" s="22" t="s">
        <v>14745</v>
      </c>
      <c r="E373" s="114" t="str">
        <f t="shared" si="86"/>
        <v>TRANSFORMADOR MARCA:MOTRA AGCBT/PTS0189 AGCBT/PTS0189</v>
      </c>
      <c r="F373" s="21" t="s">
        <v>14745</v>
      </c>
      <c r="G373" s="121" t="s">
        <v>14744</v>
      </c>
      <c r="H373" s="121" t="s">
        <v>14743</v>
      </c>
      <c r="I373" s="21" t="s">
        <v>3407</v>
      </c>
      <c r="J373" s="61">
        <v>50</v>
      </c>
      <c r="K373" s="121">
        <v>33</v>
      </c>
      <c r="L373" s="61">
        <v>0.4</v>
      </c>
      <c r="M373" s="61">
        <v>3</v>
      </c>
      <c r="N373" s="121">
        <v>1971</v>
      </c>
      <c r="O373" s="116">
        <v>643</v>
      </c>
      <c r="P373" s="23">
        <f t="shared" si="87"/>
        <v>643000</v>
      </c>
      <c r="Q373" s="326" t="s">
        <v>1650</v>
      </c>
      <c r="R373" s="61" t="s">
        <v>14742</v>
      </c>
      <c r="U373" s="111">
        <v>45</v>
      </c>
      <c r="V373" s="113">
        <f t="shared" si="88"/>
        <v>100.02222222222221</v>
      </c>
      <c r="W373" s="113">
        <f t="shared" si="89"/>
        <v>542.97777777777776</v>
      </c>
      <c r="X373" s="112">
        <f t="shared" si="90"/>
        <v>542977.77777777775</v>
      </c>
      <c r="Y373" s="110">
        <v>5</v>
      </c>
      <c r="Z373" s="109">
        <f t="shared" si="91"/>
        <v>32.15</v>
      </c>
      <c r="AA373" s="109">
        <f t="shared" si="92"/>
        <v>32150</v>
      </c>
      <c r="AB373" s="10">
        <f t="shared" si="93"/>
        <v>100022.22222222225</v>
      </c>
      <c r="AC373" s="108">
        <f t="shared" si="94"/>
        <v>610.85</v>
      </c>
      <c r="AD373" s="107">
        <f t="shared" si="95"/>
        <v>2.2222222222222223E-2</v>
      </c>
      <c r="AE373" s="106">
        <f t="shared" si="96"/>
        <v>13.574444444444445</v>
      </c>
      <c r="AF373" s="105">
        <f t="shared" si="97"/>
        <v>556.55222222222221</v>
      </c>
      <c r="AG373" s="105">
        <f t="shared" si="98"/>
        <v>86.447777777777759</v>
      </c>
      <c r="AI373" s="61" t="s">
        <v>14746</v>
      </c>
      <c r="AJ373" s="21" t="s">
        <v>2113</v>
      </c>
      <c r="AK373" s="21"/>
      <c r="AL373" s="253" t="s">
        <v>14741</v>
      </c>
    </row>
    <row r="374" spans="1:38" s="88" customFormat="1" x14ac:dyDescent="0.35">
      <c r="A374" s="21">
        <v>10141103</v>
      </c>
      <c r="B374" s="115" t="s">
        <v>19110</v>
      </c>
      <c r="C374" s="272" t="s">
        <v>710</v>
      </c>
      <c r="D374" s="22" t="s">
        <v>14739</v>
      </c>
      <c r="E374" s="114" t="str">
        <f t="shared" si="86"/>
        <v>TRANSFORMADOR MARCA:Motra Sabuco PT219 PT219</v>
      </c>
      <c r="F374" s="21" t="s">
        <v>14739</v>
      </c>
      <c r="G374" s="124">
        <v>701736.4</v>
      </c>
      <c r="H374" s="124">
        <v>7808895.2999999998</v>
      </c>
      <c r="I374" s="21" t="s">
        <v>3104</v>
      </c>
      <c r="J374" s="21">
        <v>160</v>
      </c>
      <c r="K374" s="21">
        <v>22</v>
      </c>
      <c r="L374" s="21">
        <v>0.4</v>
      </c>
      <c r="M374" s="21">
        <v>3</v>
      </c>
      <c r="N374" s="124">
        <v>1971</v>
      </c>
      <c r="O374" s="116">
        <v>572</v>
      </c>
      <c r="P374" s="23">
        <f t="shared" si="87"/>
        <v>572000</v>
      </c>
      <c r="Q374" s="323" t="s">
        <v>14738</v>
      </c>
      <c r="R374" s="124">
        <v>6715</v>
      </c>
      <c r="U374" s="111">
        <v>45</v>
      </c>
      <c r="V374" s="113">
        <f t="shared" si="88"/>
        <v>88.977777777777774</v>
      </c>
      <c r="W374" s="113">
        <f t="shared" si="89"/>
        <v>483.02222222222224</v>
      </c>
      <c r="X374" s="112">
        <f t="shared" si="90"/>
        <v>483022.22222222225</v>
      </c>
      <c r="Y374" s="110">
        <v>5</v>
      </c>
      <c r="Z374" s="109">
        <f t="shared" si="91"/>
        <v>28.6</v>
      </c>
      <c r="AA374" s="109">
        <f t="shared" si="92"/>
        <v>28600</v>
      </c>
      <c r="AB374" s="10">
        <f t="shared" si="93"/>
        <v>88977.777777777752</v>
      </c>
      <c r="AC374" s="108">
        <f t="shared" si="94"/>
        <v>543.4</v>
      </c>
      <c r="AD374" s="107">
        <f t="shared" si="95"/>
        <v>2.2222222222222223E-2</v>
      </c>
      <c r="AE374" s="106">
        <f t="shared" si="96"/>
        <v>12.075555555555555</v>
      </c>
      <c r="AF374" s="105">
        <f t="shared" si="97"/>
        <v>495.09777777777782</v>
      </c>
      <c r="AG374" s="105">
        <f t="shared" si="98"/>
        <v>76.902222222222221</v>
      </c>
      <c r="AI374" s="21" t="s">
        <v>14740</v>
      </c>
      <c r="AJ374" s="21" t="s">
        <v>530</v>
      </c>
      <c r="AK374" s="21"/>
      <c r="AL374" s="111"/>
    </row>
    <row r="375" spans="1:38" s="88" customFormat="1" x14ac:dyDescent="0.35">
      <c r="A375" s="21">
        <v>10141103</v>
      </c>
      <c r="B375" s="115" t="s">
        <v>19110</v>
      </c>
      <c r="C375" s="272" t="s">
        <v>710</v>
      </c>
      <c r="D375" s="22" t="s">
        <v>14736</v>
      </c>
      <c r="E375" s="114" t="str">
        <f t="shared" si="86"/>
        <v>TRANSFORMADOR MARCA:MOTRA SABUGO AGCHI/PT18 AGCHI/PT18</v>
      </c>
      <c r="F375" s="21" t="s">
        <v>14736</v>
      </c>
      <c r="G375" s="139" t="s">
        <v>14735</v>
      </c>
      <c r="H375" s="119" t="s">
        <v>14734</v>
      </c>
      <c r="I375" s="21" t="s">
        <v>977</v>
      </c>
      <c r="J375" s="21">
        <v>250</v>
      </c>
      <c r="K375" s="21">
        <v>22</v>
      </c>
      <c r="L375" s="21">
        <v>0.4</v>
      </c>
      <c r="M375" s="21">
        <v>3</v>
      </c>
      <c r="N375" s="21">
        <v>1971</v>
      </c>
      <c r="O375" s="116">
        <v>953</v>
      </c>
      <c r="P375" s="23">
        <f t="shared" si="87"/>
        <v>953000</v>
      </c>
      <c r="Q375" s="322" t="s">
        <v>14733</v>
      </c>
      <c r="R375" s="21" t="s">
        <v>14732</v>
      </c>
      <c r="U375" s="111">
        <v>45</v>
      </c>
      <c r="V375" s="113">
        <f t="shared" si="88"/>
        <v>148.24444444444444</v>
      </c>
      <c r="W375" s="113">
        <f t="shared" si="89"/>
        <v>804.75555555555559</v>
      </c>
      <c r="X375" s="112">
        <f t="shared" si="90"/>
        <v>804755.55555555562</v>
      </c>
      <c r="Y375" s="110">
        <v>5</v>
      </c>
      <c r="Z375" s="109">
        <f t="shared" si="91"/>
        <v>47.650000000000006</v>
      </c>
      <c r="AA375" s="109">
        <f t="shared" si="92"/>
        <v>47650.000000000007</v>
      </c>
      <c r="AB375" s="10">
        <f t="shared" si="93"/>
        <v>148244.44444444438</v>
      </c>
      <c r="AC375" s="108">
        <f t="shared" si="94"/>
        <v>905.35</v>
      </c>
      <c r="AD375" s="107">
        <f t="shared" si="95"/>
        <v>2.2222222222222223E-2</v>
      </c>
      <c r="AE375" s="106">
        <f t="shared" si="96"/>
        <v>20.11888888888889</v>
      </c>
      <c r="AF375" s="105">
        <f t="shared" si="97"/>
        <v>824.87444444444452</v>
      </c>
      <c r="AG375" s="105">
        <f t="shared" si="98"/>
        <v>128.12555555555554</v>
      </c>
      <c r="AI375" s="21" t="s">
        <v>14737</v>
      </c>
      <c r="AJ375" s="21" t="s">
        <v>976</v>
      </c>
      <c r="AK375" s="21"/>
      <c r="AL375" s="111"/>
    </row>
    <row r="376" spans="1:38" s="88" customFormat="1" x14ac:dyDescent="0.35">
      <c r="A376" s="21">
        <v>10141103</v>
      </c>
      <c r="B376" s="115" t="s">
        <v>19110</v>
      </c>
      <c r="C376" s="272" t="s">
        <v>710</v>
      </c>
      <c r="D376" s="160" t="s">
        <v>14731</v>
      </c>
      <c r="E376" s="114" t="str">
        <f t="shared" si="86"/>
        <v>TRANSFORMADOR MARCA:PAUWELS PTS 749 PTS 749</v>
      </c>
      <c r="F376" s="142" t="s">
        <v>14731</v>
      </c>
      <c r="G376" s="142" t="s">
        <v>14730</v>
      </c>
      <c r="H376" s="142" t="s">
        <v>14729</v>
      </c>
      <c r="I376" s="124" t="s">
        <v>1608</v>
      </c>
      <c r="J376" s="124">
        <v>250</v>
      </c>
      <c r="K376" s="124">
        <v>33</v>
      </c>
      <c r="L376" s="124">
        <v>0.4</v>
      </c>
      <c r="M376" s="124" t="s">
        <v>514</v>
      </c>
      <c r="N376" s="142">
        <v>1971</v>
      </c>
      <c r="O376" s="116">
        <v>991</v>
      </c>
      <c r="P376" s="23">
        <f t="shared" si="87"/>
        <v>991000</v>
      </c>
      <c r="Q376" s="323" t="s">
        <v>89</v>
      </c>
      <c r="R376" s="124">
        <v>2309088</v>
      </c>
      <c r="U376" s="111">
        <v>45</v>
      </c>
      <c r="V376" s="113">
        <f t="shared" si="88"/>
        <v>154.15555555555557</v>
      </c>
      <c r="W376" s="113">
        <f t="shared" si="89"/>
        <v>836.84444444444443</v>
      </c>
      <c r="X376" s="112">
        <f t="shared" si="90"/>
        <v>836844.44444444438</v>
      </c>
      <c r="Y376" s="110">
        <v>5</v>
      </c>
      <c r="Z376" s="109">
        <f t="shared" si="91"/>
        <v>49.550000000000004</v>
      </c>
      <c r="AA376" s="109">
        <f t="shared" si="92"/>
        <v>49550.000000000007</v>
      </c>
      <c r="AB376" s="10">
        <f t="shared" si="93"/>
        <v>154155.55555555562</v>
      </c>
      <c r="AC376" s="108">
        <f t="shared" si="94"/>
        <v>941.45</v>
      </c>
      <c r="AD376" s="107">
        <f t="shared" si="95"/>
        <v>2.2222222222222223E-2</v>
      </c>
      <c r="AE376" s="106">
        <f t="shared" si="96"/>
        <v>20.921111111111113</v>
      </c>
      <c r="AF376" s="105">
        <f t="shared" si="97"/>
        <v>857.76555555555558</v>
      </c>
      <c r="AG376" s="105">
        <f t="shared" si="98"/>
        <v>133.23444444444445</v>
      </c>
      <c r="AI376" s="124"/>
      <c r="AJ376" s="124" t="s">
        <v>4119</v>
      </c>
      <c r="AK376" s="124"/>
      <c r="AL376" s="111"/>
    </row>
    <row r="377" spans="1:38" s="88" customFormat="1" x14ac:dyDescent="0.35">
      <c r="A377" s="21">
        <v>10141103</v>
      </c>
      <c r="B377" s="115" t="s">
        <v>19110</v>
      </c>
      <c r="C377" s="272" t="s">
        <v>710</v>
      </c>
      <c r="D377" s="193" t="s">
        <v>14728</v>
      </c>
      <c r="E377" s="114" t="str">
        <f t="shared" si="86"/>
        <v>TRANSFORMADOR MARCA:Morris Awerbuch  PT 652</v>
      </c>
      <c r="F377" s="21"/>
      <c r="G377" s="133" t="s">
        <v>14727</v>
      </c>
      <c r="H377" s="133" t="s">
        <v>14726</v>
      </c>
      <c r="I377" s="21" t="s">
        <v>862</v>
      </c>
      <c r="J377" s="21">
        <v>100</v>
      </c>
      <c r="K377" s="21">
        <v>33</v>
      </c>
      <c r="L377" s="21">
        <v>0.4</v>
      </c>
      <c r="M377" s="124" t="s">
        <v>516</v>
      </c>
      <c r="N377" s="21">
        <v>1971</v>
      </c>
      <c r="O377" s="116">
        <v>763</v>
      </c>
      <c r="P377" s="23">
        <f t="shared" si="87"/>
        <v>763000</v>
      </c>
      <c r="Q377" s="322" t="s">
        <v>14725</v>
      </c>
      <c r="R377" s="21">
        <v>8070</v>
      </c>
      <c r="U377" s="111">
        <v>45</v>
      </c>
      <c r="V377" s="113">
        <f t="shared" si="88"/>
        <v>118.6888888888889</v>
      </c>
      <c r="W377" s="113">
        <f t="shared" si="89"/>
        <v>644.31111111111113</v>
      </c>
      <c r="X377" s="112">
        <f t="shared" si="90"/>
        <v>644311.11111111112</v>
      </c>
      <c r="Y377" s="110">
        <v>5</v>
      </c>
      <c r="Z377" s="109">
        <f t="shared" si="91"/>
        <v>38.15</v>
      </c>
      <c r="AA377" s="109">
        <f t="shared" si="92"/>
        <v>38150</v>
      </c>
      <c r="AB377" s="10">
        <f t="shared" si="93"/>
        <v>118688.88888888888</v>
      </c>
      <c r="AC377" s="108">
        <f t="shared" si="94"/>
        <v>724.85</v>
      </c>
      <c r="AD377" s="107">
        <f t="shared" si="95"/>
        <v>2.2222222222222223E-2</v>
      </c>
      <c r="AE377" s="106">
        <f t="shared" si="96"/>
        <v>16.10777777777778</v>
      </c>
      <c r="AF377" s="105">
        <f t="shared" si="97"/>
        <v>660.41888888888889</v>
      </c>
      <c r="AG377" s="105">
        <f t="shared" si="98"/>
        <v>102.58111111111111</v>
      </c>
      <c r="AI377" s="21"/>
      <c r="AJ377" s="21"/>
      <c r="AK377" s="21"/>
      <c r="AL377" s="111"/>
    </row>
    <row r="378" spans="1:38" s="88" customFormat="1" x14ac:dyDescent="0.35">
      <c r="A378" s="21">
        <v>10141103</v>
      </c>
      <c r="B378" s="115" t="s">
        <v>19110</v>
      </c>
      <c r="C378" s="272" t="s">
        <v>710</v>
      </c>
      <c r="D378" s="22" t="s">
        <v>14723</v>
      </c>
      <c r="E378" s="114" t="str">
        <f t="shared" si="86"/>
        <v>TRANSFORMADOR MARCA:EFACEC AGCHI/PT15 AGCHI/PT15</v>
      </c>
      <c r="F378" s="21" t="s">
        <v>14723</v>
      </c>
      <c r="G378" s="139" t="s">
        <v>14722</v>
      </c>
      <c r="H378" s="119" t="s">
        <v>14721</v>
      </c>
      <c r="I378" s="21" t="s">
        <v>977</v>
      </c>
      <c r="J378" s="21">
        <v>500</v>
      </c>
      <c r="K378" s="21">
        <v>22</v>
      </c>
      <c r="L378" s="21">
        <v>0.4</v>
      </c>
      <c r="M378" s="21">
        <v>3</v>
      </c>
      <c r="N378" s="21">
        <v>1972</v>
      </c>
      <c r="O378" s="116">
        <v>1016</v>
      </c>
      <c r="P378" s="23">
        <f t="shared" si="87"/>
        <v>1016000</v>
      </c>
      <c r="Q378" s="322" t="s">
        <v>27</v>
      </c>
      <c r="R378" s="21" t="s">
        <v>14720</v>
      </c>
      <c r="U378" s="111">
        <v>45</v>
      </c>
      <c r="V378" s="113">
        <f t="shared" si="88"/>
        <v>158.04444444444445</v>
      </c>
      <c r="W378" s="113">
        <f t="shared" si="89"/>
        <v>857.95555555555552</v>
      </c>
      <c r="X378" s="112">
        <f t="shared" si="90"/>
        <v>857955.5555555555</v>
      </c>
      <c r="Y378" s="110">
        <v>5</v>
      </c>
      <c r="Z378" s="109">
        <f t="shared" si="91"/>
        <v>50.800000000000004</v>
      </c>
      <c r="AA378" s="109">
        <f t="shared" si="92"/>
        <v>50800.000000000007</v>
      </c>
      <c r="AB378" s="10">
        <f t="shared" si="93"/>
        <v>158044.4444444445</v>
      </c>
      <c r="AC378" s="108">
        <f t="shared" si="94"/>
        <v>965.2</v>
      </c>
      <c r="AD378" s="107">
        <f t="shared" si="95"/>
        <v>2.2222222222222223E-2</v>
      </c>
      <c r="AE378" s="106">
        <f t="shared" si="96"/>
        <v>21.448888888888892</v>
      </c>
      <c r="AF378" s="105">
        <f t="shared" si="97"/>
        <v>879.40444444444438</v>
      </c>
      <c r="AG378" s="105">
        <f t="shared" si="98"/>
        <v>136.59555555555556</v>
      </c>
      <c r="AI378" s="21" t="s">
        <v>14724</v>
      </c>
      <c r="AJ378" s="21" t="s">
        <v>976</v>
      </c>
      <c r="AK378" s="21" t="s">
        <v>7735</v>
      </c>
      <c r="AL378" s="111"/>
    </row>
    <row r="379" spans="1:38" s="88" customFormat="1" x14ac:dyDescent="0.35">
      <c r="A379" s="21">
        <v>10141103</v>
      </c>
      <c r="B379" s="115" t="s">
        <v>19110</v>
      </c>
      <c r="C379" s="272" t="s">
        <v>710</v>
      </c>
      <c r="D379" s="22" t="s">
        <v>14718</v>
      </c>
      <c r="E379" s="114" t="str">
        <f t="shared" si="86"/>
        <v>TRANSFORMADOR MARCA:EFACEC AGCHI/PT57 AGCHI/PT57</v>
      </c>
      <c r="F379" s="21" t="s">
        <v>14718</v>
      </c>
      <c r="G379" s="139" t="s">
        <v>14717</v>
      </c>
      <c r="H379" s="119" t="s">
        <v>14716</v>
      </c>
      <c r="I379" s="21" t="s">
        <v>977</v>
      </c>
      <c r="J379" s="21">
        <v>200</v>
      </c>
      <c r="K379" s="21">
        <v>6.6</v>
      </c>
      <c r="L379" s="21">
        <v>0.4</v>
      </c>
      <c r="M379" s="21">
        <v>3</v>
      </c>
      <c r="N379" s="21">
        <v>1972</v>
      </c>
      <c r="O379" s="116">
        <v>572</v>
      </c>
      <c r="P379" s="23">
        <f t="shared" si="87"/>
        <v>572000</v>
      </c>
      <c r="Q379" s="322" t="s">
        <v>27</v>
      </c>
      <c r="R379" s="21" t="s">
        <v>14715</v>
      </c>
      <c r="U379" s="111">
        <v>45</v>
      </c>
      <c r="V379" s="113">
        <f t="shared" si="88"/>
        <v>88.977777777777774</v>
      </c>
      <c r="W379" s="113">
        <f t="shared" si="89"/>
        <v>483.02222222222224</v>
      </c>
      <c r="X379" s="112">
        <f t="shared" si="90"/>
        <v>483022.22222222225</v>
      </c>
      <c r="Y379" s="110">
        <v>5</v>
      </c>
      <c r="Z379" s="109">
        <f t="shared" si="91"/>
        <v>28.6</v>
      </c>
      <c r="AA379" s="109">
        <f t="shared" si="92"/>
        <v>28600</v>
      </c>
      <c r="AB379" s="10">
        <f t="shared" si="93"/>
        <v>88977.777777777752</v>
      </c>
      <c r="AC379" s="108">
        <f t="shared" si="94"/>
        <v>543.4</v>
      </c>
      <c r="AD379" s="107">
        <f t="shared" si="95"/>
        <v>2.2222222222222223E-2</v>
      </c>
      <c r="AE379" s="106">
        <f t="shared" si="96"/>
        <v>12.075555555555555</v>
      </c>
      <c r="AF379" s="105">
        <f t="shared" si="97"/>
        <v>495.09777777777782</v>
      </c>
      <c r="AG379" s="105">
        <f t="shared" si="98"/>
        <v>76.902222222222221</v>
      </c>
      <c r="AI379" s="21" t="s">
        <v>14719</v>
      </c>
      <c r="AJ379" s="21" t="s">
        <v>976</v>
      </c>
      <c r="AK379" s="21" t="s">
        <v>7735</v>
      </c>
      <c r="AL379" s="111"/>
    </row>
    <row r="380" spans="1:38" s="88" customFormat="1" x14ac:dyDescent="0.35">
      <c r="A380" s="21">
        <v>10141103</v>
      </c>
      <c r="B380" s="115" t="s">
        <v>19110</v>
      </c>
      <c r="C380" s="272" t="s">
        <v>710</v>
      </c>
      <c r="D380" s="22" t="s">
        <v>1659</v>
      </c>
      <c r="E380" s="114" t="str">
        <f t="shared" si="86"/>
        <v>TRANSFORMADOR MARCA:UNELEC PT (Proximo)R PT (Proximo)R</v>
      </c>
      <c r="F380" s="21" t="s">
        <v>1659</v>
      </c>
      <c r="G380" s="142" t="s">
        <v>1658</v>
      </c>
      <c r="H380" s="142" t="s">
        <v>1657</v>
      </c>
      <c r="I380" s="142" t="s">
        <v>765</v>
      </c>
      <c r="J380" s="21">
        <v>315</v>
      </c>
      <c r="K380" s="124">
        <v>33</v>
      </c>
      <c r="L380" s="21">
        <v>0.4</v>
      </c>
      <c r="M380" s="124" t="s">
        <v>514</v>
      </c>
      <c r="N380" s="142">
        <v>1972</v>
      </c>
      <c r="O380" s="116">
        <v>1039</v>
      </c>
      <c r="P380" s="23">
        <f t="shared" si="87"/>
        <v>1039000</v>
      </c>
      <c r="Q380" s="323" t="s">
        <v>1656</v>
      </c>
      <c r="R380" s="124">
        <v>382358</v>
      </c>
      <c r="U380" s="111">
        <v>45</v>
      </c>
      <c r="V380" s="113">
        <f t="shared" si="88"/>
        <v>161.62222222222221</v>
      </c>
      <c r="W380" s="113">
        <f t="shared" si="89"/>
        <v>877.37777777777774</v>
      </c>
      <c r="X380" s="112">
        <f t="shared" si="90"/>
        <v>877377.77777777775</v>
      </c>
      <c r="Y380" s="110">
        <v>5</v>
      </c>
      <c r="Z380" s="109">
        <f t="shared" si="91"/>
        <v>51.95</v>
      </c>
      <c r="AA380" s="109">
        <f t="shared" si="92"/>
        <v>51950</v>
      </c>
      <c r="AB380" s="10">
        <f t="shared" si="93"/>
        <v>161622.22222222225</v>
      </c>
      <c r="AC380" s="108">
        <f t="shared" si="94"/>
        <v>987.05</v>
      </c>
      <c r="AD380" s="107">
        <f t="shared" si="95"/>
        <v>2.2222222222222223E-2</v>
      </c>
      <c r="AE380" s="106">
        <f t="shared" si="96"/>
        <v>21.934444444444445</v>
      </c>
      <c r="AF380" s="105">
        <f t="shared" si="97"/>
        <v>899.3122222222222</v>
      </c>
      <c r="AG380" s="105">
        <f t="shared" si="98"/>
        <v>139.68777777777777</v>
      </c>
      <c r="AI380" s="124"/>
      <c r="AJ380" s="21"/>
      <c r="AK380" s="57"/>
      <c r="AL380" s="111"/>
    </row>
    <row r="381" spans="1:38" s="88" customFormat="1" x14ac:dyDescent="0.35">
      <c r="A381" s="21">
        <v>10141103</v>
      </c>
      <c r="B381" s="115" t="s">
        <v>19110</v>
      </c>
      <c r="C381" s="272" t="s">
        <v>710</v>
      </c>
      <c r="D381" s="22" t="s">
        <v>14713</v>
      </c>
      <c r="E381" s="114" t="str">
        <f t="shared" si="86"/>
        <v>TRANSFORMADOR MARCA:EFACEC PT120 PT120</v>
      </c>
      <c r="F381" s="21" t="s">
        <v>14713</v>
      </c>
      <c r="G381" s="142" t="s">
        <v>14712</v>
      </c>
      <c r="H381" s="142" t="s">
        <v>14711</v>
      </c>
      <c r="I381" s="21" t="s">
        <v>3104</v>
      </c>
      <c r="J381" s="21">
        <v>500</v>
      </c>
      <c r="K381" s="21">
        <v>22</v>
      </c>
      <c r="L381" s="21">
        <v>0.4</v>
      </c>
      <c r="M381" s="21">
        <v>3</v>
      </c>
      <c r="N381" s="124">
        <v>1973</v>
      </c>
      <c r="O381" s="116">
        <v>1016</v>
      </c>
      <c r="P381" s="23">
        <f t="shared" si="87"/>
        <v>1016000</v>
      </c>
      <c r="Q381" s="323" t="s">
        <v>27</v>
      </c>
      <c r="R381" s="124" t="s">
        <v>14710</v>
      </c>
      <c r="U381" s="111">
        <v>45</v>
      </c>
      <c r="V381" s="113">
        <f t="shared" si="88"/>
        <v>72.248888888888899</v>
      </c>
      <c r="W381" s="113">
        <f t="shared" si="89"/>
        <v>943.75111111111107</v>
      </c>
      <c r="X381" s="112">
        <f t="shared" si="90"/>
        <v>943751.11111111112</v>
      </c>
      <c r="Y381" s="110">
        <f t="shared" ref="Y381:Y412" si="100">(U381-(2017-N381))</f>
        <v>1</v>
      </c>
      <c r="Z381" s="109">
        <f t="shared" si="91"/>
        <v>50.800000000000004</v>
      </c>
      <c r="AA381" s="109">
        <f t="shared" si="92"/>
        <v>50800.000000000007</v>
      </c>
      <c r="AB381" s="10">
        <f t="shared" si="93"/>
        <v>72248.888888888876</v>
      </c>
      <c r="AC381" s="108">
        <f t="shared" si="94"/>
        <v>965.2</v>
      </c>
      <c r="AD381" s="107">
        <f t="shared" si="95"/>
        <v>2.2222222222222223E-2</v>
      </c>
      <c r="AE381" s="106">
        <f t="shared" si="96"/>
        <v>21.448888888888892</v>
      </c>
      <c r="AF381" s="105">
        <f t="shared" si="97"/>
        <v>965.19999999999993</v>
      </c>
      <c r="AG381" s="105">
        <f t="shared" si="98"/>
        <v>50.800000000000011</v>
      </c>
      <c r="AI381" s="21" t="s">
        <v>14714</v>
      </c>
      <c r="AJ381" s="21" t="s">
        <v>530</v>
      </c>
      <c r="AK381" s="57"/>
      <c r="AL381" s="111"/>
    </row>
    <row r="382" spans="1:38" s="88" customFormat="1" x14ac:dyDescent="0.35">
      <c r="A382" s="21">
        <v>10141103</v>
      </c>
      <c r="B382" s="115" t="s">
        <v>19110</v>
      </c>
      <c r="C382" s="272" t="s">
        <v>710</v>
      </c>
      <c r="D382" s="22" t="s">
        <v>14708</v>
      </c>
      <c r="E382" s="114" t="str">
        <f t="shared" si="86"/>
        <v>TRANSFORMADOR MARCA:EFACEC PT210 PT210</v>
      </c>
      <c r="F382" s="21" t="s">
        <v>14708</v>
      </c>
      <c r="G382" s="21">
        <v>694942.3</v>
      </c>
      <c r="H382" s="21">
        <v>7807578.2000000002</v>
      </c>
      <c r="I382" s="21" t="s">
        <v>3104</v>
      </c>
      <c r="J382" s="21">
        <v>315</v>
      </c>
      <c r="K382" s="21">
        <v>22</v>
      </c>
      <c r="L382" s="21">
        <v>0.4</v>
      </c>
      <c r="M382" s="21">
        <v>3</v>
      </c>
      <c r="N382" s="124">
        <v>1973</v>
      </c>
      <c r="O382" s="116">
        <v>953</v>
      </c>
      <c r="P382" s="23">
        <f t="shared" si="87"/>
        <v>953000</v>
      </c>
      <c r="Q382" s="323" t="s">
        <v>27</v>
      </c>
      <c r="R382" s="124">
        <v>150541</v>
      </c>
      <c r="U382" s="111">
        <v>45</v>
      </c>
      <c r="V382" s="113">
        <f t="shared" si="88"/>
        <v>67.768888888888895</v>
      </c>
      <c r="W382" s="113">
        <f t="shared" si="89"/>
        <v>885.23111111111109</v>
      </c>
      <c r="X382" s="112">
        <f t="shared" si="90"/>
        <v>885231.11111111112</v>
      </c>
      <c r="Y382" s="110">
        <f t="shared" si="100"/>
        <v>1</v>
      </c>
      <c r="Z382" s="109">
        <f t="shared" si="91"/>
        <v>47.650000000000006</v>
      </c>
      <c r="AA382" s="109">
        <f t="shared" si="92"/>
        <v>47650.000000000007</v>
      </c>
      <c r="AB382" s="10">
        <f t="shared" si="93"/>
        <v>67768.888888888876</v>
      </c>
      <c r="AC382" s="108">
        <f t="shared" si="94"/>
        <v>905.35</v>
      </c>
      <c r="AD382" s="107">
        <f t="shared" si="95"/>
        <v>2.2222222222222223E-2</v>
      </c>
      <c r="AE382" s="106">
        <f t="shared" si="96"/>
        <v>20.11888888888889</v>
      </c>
      <c r="AF382" s="105">
        <f t="shared" si="97"/>
        <v>905.35</v>
      </c>
      <c r="AG382" s="105">
        <f t="shared" si="98"/>
        <v>47.650000000000006</v>
      </c>
      <c r="AI382" s="21" t="s">
        <v>14709</v>
      </c>
      <c r="AJ382" s="21" t="s">
        <v>530</v>
      </c>
      <c r="AK382" s="21"/>
      <c r="AL382" s="111"/>
    </row>
    <row r="383" spans="1:38" s="88" customFormat="1" x14ac:dyDescent="0.35">
      <c r="A383" s="21">
        <v>10141103</v>
      </c>
      <c r="B383" s="115" t="s">
        <v>19110</v>
      </c>
      <c r="C383" s="272" t="s">
        <v>710</v>
      </c>
      <c r="D383" s="22" t="s">
        <v>14706</v>
      </c>
      <c r="E383" s="114" t="str">
        <f t="shared" si="86"/>
        <v>TRANSFORMADOR MARCA:Efacec PT211 PT211</v>
      </c>
      <c r="F383" s="21" t="s">
        <v>14706</v>
      </c>
      <c r="G383" s="124">
        <v>695225.1</v>
      </c>
      <c r="H383" s="124">
        <v>7807191</v>
      </c>
      <c r="I383" s="21" t="s">
        <v>3104</v>
      </c>
      <c r="J383" s="21">
        <v>315</v>
      </c>
      <c r="K383" s="21">
        <v>22</v>
      </c>
      <c r="L383" s="21">
        <v>0.4</v>
      </c>
      <c r="M383" s="21">
        <v>3</v>
      </c>
      <c r="N383" s="124">
        <v>1973</v>
      </c>
      <c r="O383" s="116">
        <v>953</v>
      </c>
      <c r="P383" s="23">
        <f t="shared" si="87"/>
        <v>953000</v>
      </c>
      <c r="Q383" s="323" t="s">
        <v>535</v>
      </c>
      <c r="R383" s="124">
        <v>15054</v>
      </c>
      <c r="U383" s="111">
        <v>45</v>
      </c>
      <c r="V383" s="113">
        <f t="shared" si="88"/>
        <v>67.768888888888895</v>
      </c>
      <c r="W383" s="113">
        <f t="shared" si="89"/>
        <v>885.23111111111109</v>
      </c>
      <c r="X383" s="112">
        <f t="shared" si="90"/>
        <v>885231.11111111112</v>
      </c>
      <c r="Y383" s="110">
        <f t="shared" si="100"/>
        <v>1</v>
      </c>
      <c r="Z383" s="109">
        <f t="shared" si="91"/>
        <v>47.650000000000006</v>
      </c>
      <c r="AA383" s="109">
        <f t="shared" si="92"/>
        <v>47650.000000000007</v>
      </c>
      <c r="AB383" s="10">
        <f t="shared" si="93"/>
        <v>67768.888888888876</v>
      </c>
      <c r="AC383" s="108">
        <f t="shared" si="94"/>
        <v>905.35</v>
      </c>
      <c r="AD383" s="107">
        <f t="shared" si="95"/>
        <v>2.2222222222222223E-2</v>
      </c>
      <c r="AE383" s="106">
        <f t="shared" si="96"/>
        <v>20.11888888888889</v>
      </c>
      <c r="AF383" s="105">
        <f t="shared" si="97"/>
        <v>905.35</v>
      </c>
      <c r="AG383" s="105">
        <f t="shared" si="98"/>
        <v>47.650000000000006</v>
      </c>
      <c r="AI383" s="21" t="s">
        <v>14707</v>
      </c>
      <c r="AJ383" s="21" t="s">
        <v>530</v>
      </c>
      <c r="AK383" s="21"/>
      <c r="AL383" s="111"/>
    </row>
    <row r="384" spans="1:38" s="88" customFormat="1" x14ac:dyDescent="0.35">
      <c r="A384" s="21">
        <v>10141103</v>
      </c>
      <c r="B384" s="115" t="s">
        <v>19110</v>
      </c>
      <c r="C384" s="272" t="s">
        <v>710</v>
      </c>
      <c r="D384" s="22" t="s">
        <v>14704</v>
      </c>
      <c r="E384" s="114" t="str">
        <f t="shared" si="86"/>
        <v>TRANSFORMADOR MARCA:Efacec PT215 PT215</v>
      </c>
      <c r="F384" s="21" t="s">
        <v>14704</v>
      </c>
      <c r="G384" s="124">
        <v>694293.5</v>
      </c>
      <c r="H384" s="124">
        <v>78047.45</v>
      </c>
      <c r="I384" s="21" t="s">
        <v>3104</v>
      </c>
      <c r="J384" s="21">
        <v>315</v>
      </c>
      <c r="K384" s="21">
        <v>22</v>
      </c>
      <c r="L384" s="21">
        <v>0.4</v>
      </c>
      <c r="M384" s="21">
        <v>3</v>
      </c>
      <c r="N384" s="124">
        <v>1973</v>
      </c>
      <c r="O384" s="116">
        <v>953</v>
      </c>
      <c r="P384" s="23">
        <f t="shared" si="87"/>
        <v>953000</v>
      </c>
      <c r="Q384" s="323" t="s">
        <v>535</v>
      </c>
      <c r="R384" s="124" t="s">
        <v>14703</v>
      </c>
      <c r="U384" s="111">
        <v>45</v>
      </c>
      <c r="V384" s="113">
        <f t="shared" si="88"/>
        <v>67.768888888888895</v>
      </c>
      <c r="W384" s="113">
        <f t="shared" si="89"/>
        <v>885.23111111111109</v>
      </c>
      <c r="X384" s="112">
        <f t="shared" si="90"/>
        <v>885231.11111111112</v>
      </c>
      <c r="Y384" s="110">
        <f t="shared" si="100"/>
        <v>1</v>
      </c>
      <c r="Z384" s="109">
        <f t="shared" si="91"/>
        <v>47.650000000000006</v>
      </c>
      <c r="AA384" s="109">
        <f t="shared" si="92"/>
        <v>47650.000000000007</v>
      </c>
      <c r="AB384" s="10">
        <f t="shared" si="93"/>
        <v>67768.888888888876</v>
      </c>
      <c r="AC384" s="108">
        <f t="shared" si="94"/>
        <v>905.35</v>
      </c>
      <c r="AD384" s="107">
        <f t="shared" si="95"/>
        <v>2.2222222222222223E-2</v>
      </c>
      <c r="AE384" s="106">
        <f t="shared" si="96"/>
        <v>20.11888888888889</v>
      </c>
      <c r="AF384" s="105">
        <f t="shared" si="97"/>
        <v>905.35</v>
      </c>
      <c r="AG384" s="105">
        <f t="shared" si="98"/>
        <v>47.650000000000006</v>
      </c>
      <c r="AI384" s="21" t="s">
        <v>14705</v>
      </c>
      <c r="AJ384" s="21" t="s">
        <v>530</v>
      </c>
      <c r="AK384" s="21"/>
      <c r="AL384" s="111"/>
    </row>
    <row r="385" spans="1:38" s="88" customFormat="1" x14ac:dyDescent="0.35">
      <c r="A385" s="21">
        <v>10141103</v>
      </c>
      <c r="B385" s="115" t="s">
        <v>19110</v>
      </c>
      <c r="C385" s="272" t="s">
        <v>710</v>
      </c>
      <c r="D385" s="136" t="s">
        <v>1655</v>
      </c>
      <c r="E385" s="114" t="str">
        <f t="shared" si="86"/>
        <v>TRANSFORMADOR MARCA:MOTRA PTS 208 PTS 208</v>
      </c>
      <c r="F385" s="124" t="s">
        <v>1655</v>
      </c>
      <c r="G385" s="142" t="s">
        <v>1654</v>
      </c>
      <c r="H385" s="142" t="s">
        <v>1653</v>
      </c>
      <c r="I385" s="124" t="s">
        <v>993</v>
      </c>
      <c r="J385" s="21">
        <v>250</v>
      </c>
      <c r="K385" s="124">
        <v>33</v>
      </c>
      <c r="L385" s="21">
        <v>0.4</v>
      </c>
      <c r="M385" s="124" t="s">
        <v>514</v>
      </c>
      <c r="N385" s="142">
        <v>1973</v>
      </c>
      <c r="O385" s="116">
        <v>991</v>
      </c>
      <c r="P385" s="23">
        <f t="shared" si="87"/>
        <v>991000</v>
      </c>
      <c r="Q385" s="322" t="s">
        <v>1650</v>
      </c>
      <c r="R385" s="124" t="s">
        <v>1652</v>
      </c>
      <c r="U385" s="111">
        <v>45</v>
      </c>
      <c r="V385" s="113">
        <f t="shared" si="88"/>
        <v>70.471111111111114</v>
      </c>
      <c r="W385" s="113">
        <f t="shared" si="89"/>
        <v>920.5288888888889</v>
      </c>
      <c r="X385" s="112">
        <f t="shared" si="90"/>
        <v>920528.88888888888</v>
      </c>
      <c r="Y385" s="110">
        <f t="shared" si="100"/>
        <v>1</v>
      </c>
      <c r="Z385" s="109">
        <f t="shared" si="91"/>
        <v>49.550000000000004</v>
      </c>
      <c r="AA385" s="109">
        <f t="shared" si="92"/>
        <v>49550.000000000007</v>
      </c>
      <c r="AB385" s="10">
        <f t="shared" si="93"/>
        <v>70471.111111111124</v>
      </c>
      <c r="AC385" s="108">
        <f t="shared" si="94"/>
        <v>941.45</v>
      </c>
      <c r="AD385" s="107">
        <f t="shared" si="95"/>
        <v>2.2222222222222223E-2</v>
      </c>
      <c r="AE385" s="106">
        <f t="shared" si="96"/>
        <v>20.921111111111113</v>
      </c>
      <c r="AF385" s="105">
        <f t="shared" si="97"/>
        <v>941.45</v>
      </c>
      <c r="AG385" s="105">
        <f t="shared" si="98"/>
        <v>49.55</v>
      </c>
      <c r="AI385" s="124"/>
      <c r="AJ385" s="21"/>
      <c r="AK385" s="57"/>
      <c r="AL385" s="111"/>
    </row>
    <row r="386" spans="1:38" s="88" customFormat="1" x14ac:dyDescent="0.35">
      <c r="A386" s="21">
        <v>10141103</v>
      </c>
      <c r="B386" s="115" t="s">
        <v>19110</v>
      </c>
      <c r="C386" s="272" t="s">
        <v>710</v>
      </c>
      <c r="D386" s="22" t="s">
        <v>14701</v>
      </c>
      <c r="E386" s="114" t="str">
        <f t="shared" si="86"/>
        <v>TRANSFORMADOR MARCA:Tanelec PT283 PT283</v>
      </c>
      <c r="F386" s="21" t="s">
        <v>14701</v>
      </c>
      <c r="G386" s="124">
        <v>697877.5</v>
      </c>
      <c r="H386" s="124">
        <v>7812900.4000000004</v>
      </c>
      <c r="I386" s="21" t="s">
        <v>3104</v>
      </c>
      <c r="J386" s="21">
        <v>160</v>
      </c>
      <c r="K386" s="21">
        <v>22</v>
      </c>
      <c r="L386" s="21">
        <v>0.4</v>
      </c>
      <c r="M386" s="21">
        <v>3</v>
      </c>
      <c r="N386" s="124">
        <v>1974</v>
      </c>
      <c r="O386" s="116">
        <v>572</v>
      </c>
      <c r="P386" s="23">
        <f t="shared" si="87"/>
        <v>572000</v>
      </c>
      <c r="Q386" s="323" t="s">
        <v>9380</v>
      </c>
      <c r="R386" s="124">
        <v>125150</v>
      </c>
      <c r="U386" s="111">
        <v>45</v>
      </c>
      <c r="V386" s="113">
        <f t="shared" si="88"/>
        <v>52.751111111111115</v>
      </c>
      <c r="W386" s="113">
        <f t="shared" si="89"/>
        <v>519.24888888888893</v>
      </c>
      <c r="X386" s="112">
        <f t="shared" si="90"/>
        <v>519248.88888888893</v>
      </c>
      <c r="Y386" s="110">
        <f t="shared" si="100"/>
        <v>2</v>
      </c>
      <c r="Z386" s="109">
        <f t="shared" si="91"/>
        <v>28.6</v>
      </c>
      <c r="AA386" s="109">
        <f t="shared" si="92"/>
        <v>28600</v>
      </c>
      <c r="AB386" s="10">
        <f t="shared" si="93"/>
        <v>52751.111111111066</v>
      </c>
      <c r="AC386" s="108">
        <f t="shared" si="94"/>
        <v>543.4</v>
      </c>
      <c r="AD386" s="107">
        <f t="shared" si="95"/>
        <v>2.2222222222222223E-2</v>
      </c>
      <c r="AE386" s="106">
        <f t="shared" si="96"/>
        <v>12.075555555555555</v>
      </c>
      <c r="AF386" s="105">
        <f t="shared" si="97"/>
        <v>531.32444444444445</v>
      </c>
      <c r="AG386" s="105">
        <f t="shared" si="98"/>
        <v>40.675555555555562</v>
      </c>
      <c r="AI386" s="21" t="s">
        <v>14702</v>
      </c>
      <c r="AJ386" s="21" t="s">
        <v>530</v>
      </c>
      <c r="AK386" s="21"/>
      <c r="AL386" s="111"/>
    </row>
    <row r="387" spans="1:38" s="88" customFormat="1" x14ac:dyDescent="0.35">
      <c r="A387" s="21">
        <v>10141103</v>
      </c>
      <c r="B387" s="115" t="s">
        <v>19110</v>
      </c>
      <c r="C387" s="272" t="s">
        <v>710</v>
      </c>
      <c r="D387" s="22" t="s">
        <v>14700</v>
      </c>
      <c r="E387" s="114" t="str">
        <f t="shared" si="86"/>
        <v>TRANSFORMADOR MARCA:DECOMMISSIONED USMSC/PT3 USMSC/PT3</v>
      </c>
      <c r="F387" s="21" t="s">
        <v>14700</v>
      </c>
      <c r="G387" s="139" t="s">
        <v>14698</v>
      </c>
      <c r="H387" s="119" t="s">
        <v>14697</v>
      </c>
      <c r="I387" s="21" t="s">
        <v>976</v>
      </c>
      <c r="J387" s="21">
        <v>250</v>
      </c>
      <c r="K387" s="21">
        <v>6.6</v>
      </c>
      <c r="L387" s="21">
        <v>0.4</v>
      </c>
      <c r="M387" s="21">
        <v>3</v>
      </c>
      <c r="N387" s="21">
        <v>1974</v>
      </c>
      <c r="O387" s="116">
        <v>840</v>
      </c>
      <c r="P387" s="23">
        <f t="shared" si="87"/>
        <v>840000</v>
      </c>
      <c r="Q387" s="322" t="s">
        <v>14696</v>
      </c>
      <c r="R387" s="21"/>
      <c r="U387" s="111">
        <v>45</v>
      </c>
      <c r="V387" s="113">
        <f t="shared" si="88"/>
        <v>77.466666666666669</v>
      </c>
      <c r="W387" s="113">
        <f t="shared" si="89"/>
        <v>762.5333333333333</v>
      </c>
      <c r="X387" s="112">
        <f t="shared" si="90"/>
        <v>762533.33333333326</v>
      </c>
      <c r="Y387" s="110">
        <f t="shared" si="100"/>
        <v>2</v>
      </c>
      <c r="Z387" s="109">
        <f t="shared" si="91"/>
        <v>42</v>
      </c>
      <c r="AA387" s="109">
        <f t="shared" si="92"/>
        <v>42000</v>
      </c>
      <c r="AB387" s="10">
        <f t="shared" si="93"/>
        <v>77466.666666666744</v>
      </c>
      <c r="AC387" s="108">
        <f t="shared" si="94"/>
        <v>798</v>
      </c>
      <c r="AD387" s="107">
        <f t="shared" si="95"/>
        <v>2.2222222222222223E-2</v>
      </c>
      <c r="AE387" s="106">
        <f t="shared" si="96"/>
        <v>17.733333333333334</v>
      </c>
      <c r="AF387" s="105">
        <f t="shared" si="97"/>
        <v>780.26666666666665</v>
      </c>
      <c r="AG387" s="105">
        <f t="shared" si="98"/>
        <v>59.733333333333334</v>
      </c>
      <c r="AI387" s="21" t="s">
        <v>9678</v>
      </c>
      <c r="AJ387" s="21" t="s">
        <v>976</v>
      </c>
      <c r="AK387" s="21" t="s">
        <v>14699</v>
      </c>
      <c r="AL387" s="111"/>
    </row>
    <row r="388" spans="1:38" s="88" customFormat="1" x14ac:dyDescent="0.35">
      <c r="A388" s="21">
        <v>10141103</v>
      </c>
      <c r="B388" s="115" t="s">
        <v>19110</v>
      </c>
      <c r="C388" s="272" t="s">
        <v>710</v>
      </c>
      <c r="D388" s="193" t="s">
        <v>14695</v>
      </c>
      <c r="E388" s="114" t="str">
        <f t="shared" si="86"/>
        <v>TRANSFORMADOR MARCA:Motra  PT 430</v>
      </c>
      <c r="F388" s="21"/>
      <c r="G388" s="133" t="s">
        <v>14694</v>
      </c>
      <c r="H388" s="133" t="s">
        <v>14693</v>
      </c>
      <c r="I388" s="21" t="s">
        <v>494</v>
      </c>
      <c r="J388" s="21">
        <v>100</v>
      </c>
      <c r="K388" s="21">
        <v>33</v>
      </c>
      <c r="L388" s="21" t="s">
        <v>510</v>
      </c>
      <c r="M388" s="124" t="s">
        <v>516</v>
      </c>
      <c r="N388" s="21">
        <v>1974</v>
      </c>
      <c r="O388" s="116">
        <v>763</v>
      </c>
      <c r="P388" s="23">
        <f t="shared" si="87"/>
        <v>763000</v>
      </c>
      <c r="Q388" s="322" t="s">
        <v>14692</v>
      </c>
      <c r="R388" s="21" t="s">
        <v>14691</v>
      </c>
      <c r="U388" s="111">
        <v>45</v>
      </c>
      <c r="V388" s="113">
        <f t="shared" si="88"/>
        <v>70.365555555555559</v>
      </c>
      <c r="W388" s="113">
        <f t="shared" si="89"/>
        <v>692.6344444444444</v>
      </c>
      <c r="X388" s="112">
        <f t="shared" si="90"/>
        <v>692634.44444444438</v>
      </c>
      <c r="Y388" s="110">
        <f t="shared" si="100"/>
        <v>2</v>
      </c>
      <c r="Z388" s="109">
        <f t="shared" si="91"/>
        <v>38.15</v>
      </c>
      <c r="AA388" s="109">
        <f t="shared" si="92"/>
        <v>38150</v>
      </c>
      <c r="AB388" s="10">
        <f t="shared" si="93"/>
        <v>70365.55555555562</v>
      </c>
      <c r="AC388" s="108">
        <f t="shared" si="94"/>
        <v>724.85</v>
      </c>
      <c r="AD388" s="107">
        <f t="shared" si="95"/>
        <v>2.2222222222222223E-2</v>
      </c>
      <c r="AE388" s="106">
        <f t="shared" si="96"/>
        <v>16.10777777777778</v>
      </c>
      <c r="AF388" s="105">
        <f t="shared" si="97"/>
        <v>708.74222222222215</v>
      </c>
      <c r="AG388" s="105">
        <f t="shared" si="98"/>
        <v>54.257777777777775</v>
      </c>
      <c r="AI388" s="57" t="s">
        <v>119</v>
      </c>
      <c r="AJ388" s="21"/>
      <c r="AK388" s="21"/>
      <c r="AL388" s="111"/>
    </row>
    <row r="389" spans="1:38" s="88" customFormat="1" x14ac:dyDescent="0.35">
      <c r="A389" s="21">
        <v>10141103</v>
      </c>
      <c r="B389" s="115" t="s">
        <v>19110</v>
      </c>
      <c r="C389" s="272" t="s">
        <v>710</v>
      </c>
      <c r="D389" s="22"/>
      <c r="E389" s="114" t="str">
        <f t="shared" si="86"/>
        <v xml:space="preserve">TRANSFORMADOR MARCA:EFACEC SE-MANJE </v>
      </c>
      <c r="F389" s="21" t="s">
        <v>3139</v>
      </c>
      <c r="G389" s="21" t="s">
        <v>14689</v>
      </c>
      <c r="H389" s="21" t="s">
        <v>14688</v>
      </c>
      <c r="I389" s="21" t="s">
        <v>3166</v>
      </c>
      <c r="J389" s="21">
        <v>50</v>
      </c>
      <c r="K389" s="21">
        <v>33</v>
      </c>
      <c r="L389" s="21">
        <v>0.4</v>
      </c>
      <c r="M389" s="21">
        <v>3</v>
      </c>
      <c r="N389" s="21">
        <v>1975</v>
      </c>
      <c r="O389" s="116">
        <v>643</v>
      </c>
      <c r="P389" s="23">
        <f t="shared" si="87"/>
        <v>643000</v>
      </c>
      <c r="Q389" s="322" t="s">
        <v>27</v>
      </c>
      <c r="R389" s="21">
        <v>30943</v>
      </c>
      <c r="U389" s="111">
        <v>45</v>
      </c>
      <c r="V389" s="113">
        <f t="shared" si="88"/>
        <v>72.873333333333335</v>
      </c>
      <c r="W389" s="113">
        <f t="shared" si="89"/>
        <v>570.12666666666667</v>
      </c>
      <c r="X389" s="112">
        <f t="shared" si="90"/>
        <v>570126.66666666663</v>
      </c>
      <c r="Y389" s="110">
        <f t="shared" si="100"/>
        <v>3</v>
      </c>
      <c r="Z389" s="109">
        <f t="shared" si="91"/>
        <v>32.15</v>
      </c>
      <c r="AA389" s="109">
        <f t="shared" si="92"/>
        <v>32150</v>
      </c>
      <c r="AB389" s="10">
        <f t="shared" si="93"/>
        <v>72873.333333333372</v>
      </c>
      <c r="AC389" s="108">
        <f t="shared" si="94"/>
        <v>610.85</v>
      </c>
      <c r="AD389" s="107">
        <f t="shared" si="95"/>
        <v>2.2222222222222223E-2</v>
      </c>
      <c r="AE389" s="106">
        <f t="shared" si="96"/>
        <v>13.574444444444445</v>
      </c>
      <c r="AF389" s="105">
        <f t="shared" si="97"/>
        <v>583.70111111111112</v>
      </c>
      <c r="AG389" s="105">
        <f t="shared" si="98"/>
        <v>59.298888888888889</v>
      </c>
      <c r="AI389" s="21" t="s">
        <v>424</v>
      </c>
      <c r="AJ389" s="21" t="s">
        <v>14690</v>
      </c>
      <c r="AK389" s="21"/>
      <c r="AL389" s="111"/>
    </row>
    <row r="390" spans="1:38" s="88" customFormat="1" x14ac:dyDescent="0.35">
      <c r="A390" s="21">
        <v>10141103</v>
      </c>
      <c r="B390" s="115" t="s">
        <v>19110</v>
      </c>
      <c r="C390" s="272" t="s">
        <v>710</v>
      </c>
      <c r="D390" s="22"/>
      <c r="E390" s="114" t="str">
        <f t="shared" si="86"/>
        <v xml:space="preserve">TRANSFORMADOR MARCA:ITB SE-CHIMUARA </v>
      </c>
      <c r="F390" s="21" t="s">
        <v>5278</v>
      </c>
      <c r="G390" s="57" t="s">
        <v>14687</v>
      </c>
      <c r="H390" s="57" t="s">
        <v>14686</v>
      </c>
      <c r="I390" s="21" t="s">
        <v>5277</v>
      </c>
      <c r="J390" s="21">
        <v>160</v>
      </c>
      <c r="K390" s="21">
        <v>33</v>
      </c>
      <c r="L390" s="21">
        <v>0.4</v>
      </c>
      <c r="M390" s="57">
        <v>3</v>
      </c>
      <c r="N390" s="21">
        <v>1975</v>
      </c>
      <c r="O390" s="116">
        <v>991</v>
      </c>
      <c r="P390" s="23">
        <f t="shared" si="87"/>
        <v>991000</v>
      </c>
      <c r="Q390" s="322" t="s">
        <v>1109</v>
      </c>
      <c r="R390" s="21">
        <v>774608</v>
      </c>
      <c r="U390" s="111">
        <v>45</v>
      </c>
      <c r="V390" s="113">
        <f t="shared" si="88"/>
        <v>112.31333333333333</v>
      </c>
      <c r="W390" s="113">
        <f t="shared" si="89"/>
        <v>878.68666666666672</v>
      </c>
      <c r="X390" s="112">
        <f t="shared" si="90"/>
        <v>878686.66666666674</v>
      </c>
      <c r="Y390" s="110">
        <f t="shared" si="100"/>
        <v>3</v>
      </c>
      <c r="Z390" s="109">
        <f t="shared" si="91"/>
        <v>49.550000000000004</v>
      </c>
      <c r="AA390" s="109">
        <f t="shared" si="92"/>
        <v>49550.000000000007</v>
      </c>
      <c r="AB390" s="10">
        <f t="shared" si="93"/>
        <v>112313.33333333326</v>
      </c>
      <c r="AC390" s="108">
        <f t="shared" si="94"/>
        <v>941.45</v>
      </c>
      <c r="AD390" s="107">
        <f t="shared" si="95"/>
        <v>2.2222222222222223E-2</v>
      </c>
      <c r="AE390" s="106">
        <f t="shared" si="96"/>
        <v>20.921111111111113</v>
      </c>
      <c r="AF390" s="105">
        <f t="shared" si="97"/>
        <v>899.60777777777787</v>
      </c>
      <c r="AG390" s="105">
        <f t="shared" si="98"/>
        <v>91.392222222222216</v>
      </c>
      <c r="AI390" s="57" t="s">
        <v>424</v>
      </c>
      <c r="AJ390" s="21" t="s">
        <v>11150</v>
      </c>
      <c r="AK390" s="57"/>
      <c r="AL390" s="111"/>
    </row>
    <row r="391" spans="1:38" s="88" customFormat="1" x14ac:dyDescent="0.35">
      <c r="A391" s="21">
        <v>10141103</v>
      </c>
      <c r="B391" s="115" t="s">
        <v>19110</v>
      </c>
      <c r="C391" s="272" t="s">
        <v>710</v>
      </c>
      <c r="D391" s="136" t="s">
        <v>1651</v>
      </c>
      <c r="E391" s="114" t="str">
        <f t="shared" ref="E391:E446" si="101">+CONCATENATE(C391," ","MARCA:",Q391," ",F391," ",D391,)</f>
        <v>TRANSFORMADOR MARCA:MOTRA PT 14R PT 14R</v>
      </c>
      <c r="F391" s="124" t="s">
        <v>1651</v>
      </c>
      <c r="G391" s="124"/>
      <c r="H391" s="124"/>
      <c r="I391" s="124" t="s">
        <v>847</v>
      </c>
      <c r="J391" s="124">
        <v>500</v>
      </c>
      <c r="K391" s="124">
        <v>33</v>
      </c>
      <c r="L391" s="21">
        <v>0.4</v>
      </c>
      <c r="M391" s="124" t="s">
        <v>514</v>
      </c>
      <c r="N391" s="124">
        <v>1975</v>
      </c>
      <c r="O391" s="116">
        <v>1200</v>
      </c>
      <c r="P391" s="23">
        <f t="shared" ref="P391:P446" si="102">O391*1000</f>
        <v>1200000</v>
      </c>
      <c r="Q391" s="323" t="s">
        <v>1650</v>
      </c>
      <c r="R391" s="124">
        <v>30</v>
      </c>
      <c r="U391" s="111">
        <v>45</v>
      </c>
      <c r="V391" s="113">
        <f t="shared" ref="V391:V446" si="103">((Y391/U391)*(O391-Z391))+Z391</f>
        <v>136</v>
      </c>
      <c r="W391" s="113">
        <f t="shared" ref="W391:W446" si="104">+O391-V391</f>
        <v>1064</v>
      </c>
      <c r="X391" s="112">
        <f t="shared" ref="X391:X446" si="105">+W391*1000</f>
        <v>1064000</v>
      </c>
      <c r="Y391" s="110">
        <f t="shared" si="100"/>
        <v>3</v>
      </c>
      <c r="Z391" s="109">
        <f t="shared" ref="Z391:Z446" si="106">(5/100*O391)</f>
        <v>60</v>
      </c>
      <c r="AA391" s="109">
        <f t="shared" ref="AA391:AA446" si="107">+Z391*1000</f>
        <v>60000</v>
      </c>
      <c r="AB391" s="10">
        <f t="shared" ref="AB391:AB446" si="108">+P391-X391</f>
        <v>136000</v>
      </c>
      <c r="AC391" s="108">
        <f t="shared" ref="AC391:AC446" si="109">+O391-Z391</f>
        <v>1140</v>
      </c>
      <c r="AD391" s="107">
        <f t="shared" ref="AD391:AD446" si="110">1/U391</f>
        <v>2.2222222222222223E-2</v>
      </c>
      <c r="AE391" s="106">
        <f t="shared" ref="AE391:AE446" si="111">+AC391*AD391</f>
        <v>25.333333333333336</v>
      </c>
      <c r="AF391" s="105">
        <f t="shared" ref="AF391:AF446" si="112">+O391-V391+AE391</f>
        <v>1089.3333333333333</v>
      </c>
      <c r="AG391" s="105">
        <f t="shared" ref="AG391:AG446" si="113">+V391-AE391</f>
        <v>110.66666666666666</v>
      </c>
      <c r="AI391" s="124"/>
      <c r="AJ391" s="124"/>
      <c r="AK391" s="124"/>
      <c r="AL391" s="111"/>
    </row>
    <row r="392" spans="1:38" s="88" customFormat="1" x14ac:dyDescent="0.35">
      <c r="A392" s="21">
        <v>10141103</v>
      </c>
      <c r="B392" s="115" t="s">
        <v>19110</v>
      </c>
      <c r="C392" s="272" t="s">
        <v>710</v>
      </c>
      <c r="D392" s="22" t="s">
        <v>14685</v>
      </c>
      <c r="E392" s="114" t="str">
        <f t="shared" si="101"/>
        <v>TRANSFORMADOR MARCA:TSA AGMNC/PT5 AGMNC/PT5</v>
      </c>
      <c r="F392" s="21" t="s">
        <v>14685</v>
      </c>
      <c r="G392" s="139" t="s">
        <v>14683</v>
      </c>
      <c r="H392" s="119" t="s">
        <v>14682</v>
      </c>
      <c r="I392" s="21" t="s">
        <v>976</v>
      </c>
      <c r="J392" s="21">
        <v>250</v>
      </c>
      <c r="K392" s="21">
        <v>33</v>
      </c>
      <c r="L392" s="21">
        <v>0.4</v>
      </c>
      <c r="M392" s="21">
        <v>3</v>
      </c>
      <c r="N392" s="21">
        <v>1977</v>
      </c>
      <c r="O392" s="116">
        <v>991</v>
      </c>
      <c r="P392" s="23">
        <f t="shared" si="102"/>
        <v>991000</v>
      </c>
      <c r="Q392" s="322" t="s">
        <v>14675</v>
      </c>
      <c r="R392" s="21" t="s">
        <v>14681</v>
      </c>
      <c r="U392" s="111">
        <v>45</v>
      </c>
      <c r="V392" s="113">
        <f t="shared" si="103"/>
        <v>154.15555555555557</v>
      </c>
      <c r="W392" s="113">
        <f t="shared" si="104"/>
        <v>836.84444444444443</v>
      </c>
      <c r="X392" s="112">
        <f t="shared" si="105"/>
        <v>836844.44444444438</v>
      </c>
      <c r="Y392" s="110">
        <f t="shared" si="100"/>
        <v>5</v>
      </c>
      <c r="Z392" s="109">
        <f t="shared" si="106"/>
        <v>49.550000000000004</v>
      </c>
      <c r="AA392" s="109">
        <f t="shared" si="107"/>
        <v>49550.000000000007</v>
      </c>
      <c r="AB392" s="10">
        <f t="shared" si="108"/>
        <v>154155.55555555562</v>
      </c>
      <c r="AC392" s="108">
        <f t="shared" si="109"/>
        <v>941.45</v>
      </c>
      <c r="AD392" s="107">
        <f t="shared" si="110"/>
        <v>2.2222222222222223E-2</v>
      </c>
      <c r="AE392" s="106">
        <f t="shared" si="111"/>
        <v>20.921111111111113</v>
      </c>
      <c r="AF392" s="105">
        <f t="shared" si="112"/>
        <v>857.76555555555558</v>
      </c>
      <c r="AG392" s="105">
        <f t="shared" si="113"/>
        <v>133.23444444444445</v>
      </c>
      <c r="AI392" s="21" t="s">
        <v>2905</v>
      </c>
      <c r="AJ392" s="21" t="s">
        <v>976</v>
      </c>
      <c r="AK392" s="21" t="s">
        <v>14684</v>
      </c>
      <c r="AL392" s="111"/>
    </row>
    <row r="393" spans="1:38" s="88" customFormat="1" x14ac:dyDescent="0.35">
      <c r="A393" s="21">
        <v>10141103</v>
      </c>
      <c r="B393" s="115" t="s">
        <v>19110</v>
      </c>
      <c r="C393" s="272" t="s">
        <v>710</v>
      </c>
      <c r="D393" s="22" t="s">
        <v>14679</v>
      </c>
      <c r="E393" s="114" t="str">
        <f t="shared" si="101"/>
        <v>TRANSFORMADOR MARCA:TSA USMSC/PT4 USMSC/PT4</v>
      </c>
      <c r="F393" s="21" t="s">
        <v>14679</v>
      </c>
      <c r="G393" s="139" t="s">
        <v>14677</v>
      </c>
      <c r="H393" s="119" t="s">
        <v>14676</v>
      </c>
      <c r="I393" s="21" t="s">
        <v>976</v>
      </c>
      <c r="J393" s="21">
        <v>50</v>
      </c>
      <c r="K393" s="21">
        <v>6.6</v>
      </c>
      <c r="L393" s="21">
        <v>0.4</v>
      </c>
      <c r="M393" s="21">
        <v>3</v>
      </c>
      <c r="N393" s="21">
        <v>1977</v>
      </c>
      <c r="O393" s="116">
        <v>381</v>
      </c>
      <c r="P393" s="23">
        <f t="shared" si="102"/>
        <v>381000</v>
      </c>
      <c r="Q393" s="322" t="s">
        <v>14675</v>
      </c>
      <c r="R393" s="21" t="s">
        <v>14674</v>
      </c>
      <c r="U393" s="111">
        <v>45</v>
      </c>
      <c r="V393" s="113">
        <f t="shared" si="103"/>
        <v>59.266666666666666</v>
      </c>
      <c r="W393" s="113">
        <f t="shared" si="104"/>
        <v>321.73333333333335</v>
      </c>
      <c r="X393" s="112">
        <f t="shared" si="105"/>
        <v>321733.33333333337</v>
      </c>
      <c r="Y393" s="110">
        <f t="shared" si="100"/>
        <v>5</v>
      </c>
      <c r="Z393" s="109">
        <f t="shared" si="106"/>
        <v>19.05</v>
      </c>
      <c r="AA393" s="109">
        <f t="shared" si="107"/>
        <v>19050</v>
      </c>
      <c r="AB393" s="10">
        <f t="shared" si="108"/>
        <v>59266.666666666628</v>
      </c>
      <c r="AC393" s="108">
        <f t="shared" si="109"/>
        <v>361.95</v>
      </c>
      <c r="AD393" s="107">
        <f t="shared" si="110"/>
        <v>2.2222222222222223E-2</v>
      </c>
      <c r="AE393" s="106">
        <f t="shared" si="111"/>
        <v>8.043333333333333</v>
      </c>
      <c r="AF393" s="105">
        <f t="shared" si="112"/>
        <v>329.7766666666667</v>
      </c>
      <c r="AG393" s="105">
        <f t="shared" si="113"/>
        <v>51.223333333333329</v>
      </c>
      <c r="AI393" s="21" t="s">
        <v>14680</v>
      </c>
      <c r="AJ393" s="21" t="s">
        <v>976</v>
      </c>
      <c r="AK393" s="21" t="s">
        <v>14678</v>
      </c>
      <c r="AL393" s="111"/>
    </row>
    <row r="394" spans="1:38" s="88" customFormat="1" x14ac:dyDescent="0.35">
      <c r="A394" s="21">
        <v>10141103</v>
      </c>
      <c r="B394" s="115" t="s">
        <v>19110</v>
      </c>
      <c r="C394" s="272" t="s">
        <v>710</v>
      </c>
      <c r="D394" s="160" t="s">
        <v>14673</v>
      </c>
      <c r="E394" s="114" t="str">
        <f t="shared" si="101"/>
        <v>TRANSFORMADOR MARCA:" PTS 1165 PTS 1165</v>
      </c>
      <c r="F394" s="142" t="s">
        <v>14673</v>
      </c>
      <c r="G394" s="142" t="s">
        <v>14672</v>
      </c>
      <c r="H394" s="142" t="s">
        <v>14671</v>
      </c>
      <c r="I394" s="124" t="s">
        <v>1608</v>
      </c>
      <c r="J394" s="124">
        <v>315</v>
      </c>
      <c r="K394" s="124">
        <v>33</v>
      </c>
      <c r="L394" s="124">
        <v>0.4</v>
      </c>
      <c r="M394" s="124" t="s">
        <v>514</v>
      </c>
      <c r="N394" s="142">
        <v>1977</v>
      </c>
      <c r="O394" s="116">
        <v>1039</v>
      </c>
      <c r="P394" s="23">
        <f t="shared" si="102"/>
        <v>1039000</v>
      </c>
      <c r="Q394" s="323" t="s">
        <v>846</v>
      </c>
      <c r="R394" s="124">
        <v>895568</v>
      </c>
      <c r="U394" s="111">
        <v>45</v>
      </c>
      <c r="V394" s="113">
        <f t="shared" si="103"/>
        <v>161.62222222222221</v>
      </c>
      <c r="W394" s="113">
        <f t="shared" si="104"/>
        <v>877.37777777777774</v>
      </c>
      <c r="X394" s="112">
        <f t="shared" si="105"/>
        <v>877377.77777777775</v>
      </c>
      <c r="Y394" s="110">
        <f t="shared" si="100"/>
        <v>5</v>
      </c>
      <c r="Z394" s="109">
        <f t="shared" si="106"/>
        <v>51.95</v>
      </c>
      <c r="AA394" s="109">
        <f t="shared" si="107"/>
        <v>51950</v>
      </c>
      <c r="AB394" s="10">
        <f t="shared" si="108"/>
        <v>161622.22222222225</v>
      </c>
      <c r="AC394" s="108">
        <f t="shared" si="109"/>
        <v>987.05</v>
      </c>
      <c r="AD394" s="107">
        <f t="shared" si="110"/>
        <v>2.2222222222222223E-2</v>
      </c>
      <c r="AE394" s="106">
        <f t="shared" si="111"/>
        <v>21.934444444444445</v>
      </c>
      <c r="AF394" s="105">
        <f t="shared" si="112"/>
        <v>899.3122222222222</v>
      </c>
      <c r="AG394" s="105">
        <f t="shared" si="113"/>
        <v>139.68777777777777</v>
      </c>
      <c r="AI394" s="124"/>
      <c r="AJ394" s="124" t="s">
        <v>4119</v>
      </c>
      <c r="AK394" s="124"/>
      <c r="AL394" s="111"/>
    </row>
    <row r="395" spans="1:38" s="88" customFormat="1" ht="31.5" x14ac:dyDescent="0.35">
      <c r="A395" s="21">
        <v>10141103</v>
      </c>
      <c r="B395" s="115" t="s">
        <v>19110</v>
      </c>
      <c r="C395" s="272" t="s">
        <v>710</v>
      </c>
      <c r="D395" s="195">
        <v>63</v>
      </c>
      <c r="E395" s="114" t="str">
        <f t="shared" si="101"/>
        <v>TRANSFORMADOR MARCA: NACALA 63</v>
      </c>
      <c r="F395" s="21" t="s">
        <v>195</v>
      </c>
      <c r="G395" s="178" t="s">
        <v>14669</v>
      </c>
      <c r="H395" s="178" t="s">
        <v>14668</v>
      </c>
      <c r="I395" s="124" t="s">
        <v>3284</v>
      </c>
      <c r="J395" s="121">
        <v>50</v>
      </c>
      <c r="K395" s="161" t="s">
        <v>19</v>
      </c>
      <c r="L395" s="21">
        <v>400</v>
      </c>
      <c r="M395" s="21">
        <v>3</v>
      </c>
      <c r="N395" s="124">
        <v>1978</v>
      </c>
      <c r="O395" s="116">
        <v>643</v>
      </c>
      <c r="P395" s="23">
        <f t="shared" si="102"/>
        <v>643000</v>
      </c>
      <c r="Q395" s="322"/>
      <c r="R395" s="21"/>
      <c r="U395" s="111">
        <v>45</v>
      </c>
      <c r="V395" s="113">
        <f t="shared" si="103"/>
        <v>113.59666666666666</v>
      </c>
      <c r="W395" s="113">
        <f t="shared" si="104"/>
        <v>529.40333333333331</v>
      </c>
      <c r="X395" s="112">
        <f t="shared" si="105"/>
        <v>529403.33333333326</v>
      </c>
      <c r="Y395" s="110">
        <f t="shared" si="100"/>
        <v>6</v>
      </c>
      <c r="Z395" s="109">
        <f t="shared" si="106"/>
        <v>32.15</v>
      </c>
      <c r="AA395" s="109">
        <f t="shared" si="107"/>
        <v>32150</v>
      </c>
      <c r="AB395" s="10">
        <f t="shared" si="108"/>
        <v>113596.66666666674</v>
      </c>
      <c r="AC395" s="108">
        <f t="shared" si="109"/>
        <v>610.85</v>
      </c>
      <c r="AD395" s="107">
        <f t="shared" si="110"/>
        <v>2.2222222222222223E-2</v>
      </c>
      <c r="AE395" s="106">
        <f t="shared" si="111"/>
        <v>13.574444444444445</v>
      </c>
      <c r="AF395" s="105">
        <f t="shared" si="112"/>
        <v>542.97777777777776</v>
      </c>
      <c r="AG395" s="105">
        <f t="shared" si="113"/>
        <v>100.02222222222221</v>
      </c>
      <c r="AI395" s="21"/>
      <c r="AJ395" s="178" t="s">
        <v>14670</v>
      </c>
      <c r="AK395" s="21"/>
      <c r="AL395" s="111"/>
    </row>
    <row r="396" spans="1:38" s="88" customFormat="1" ht="31.5" x14ac:dyDescent="0.35">
      <c r="A396" s="21">
        <v>10141103</v>
      </c>
      <c r="B396" s="115" t="s">
        <v>19110</v>
      </c>
      <c r="C396" s="272" t="s">
        <v>710</v>
      </c>
      <c r="D396" s="195">
        <v>64</v>
      </c>
      <c r="E396" s="114" t="str">
        <f t="shared" si="101"/>
        <v>TRANSFORMADOR MARCA: NACALA 64</v>
      </c>
      <c r="F396" s="21" t="s">
        <v>195</v>
      </c>
      <c r="G396" s="178" t="s">
        <v>14666</v>
      </c>
      <c r="H396" s="178" t="s">
        <v>14665</v>
      </c>
      <c r="I396" s="124" t="s">
        <v>3284</v>
      </c>
      <c r="J396" s="121">
        <v>160</v>
      </c>
      <c r="K396" s="161" t="s">
        <v>19</v>
      </c>
      <c r="L396" s="21">
        <v>400</v>
      </c>
      <c r="M396" s="21">
        <v>3</v>
      </c>
      <c r="N396" s="124">
        <v>1978</v>
      </c>
      <c r="O396" s="116">
        <v>991</v>
      </c>
      <c r="P396" s="23">
        <f t="shared" si="102"/>
        <v>991000</v>
      </c>
      <c r="Q396" s="322"/>
      <c r="R396" s="21"/>
      <c r="U396" s="111">
        <v>45</v>
      </c>
      <c r="V396" s="113">
        <f t="shared" si="103"/>
        <v>175.07666666666668</v>
      </c>
      <c r="W396" s="113">
        <f t="shared" si="104"/>
        <v>815.92333333333329</v>
      </c>
      <c r="X396" s="112">
        <f t="shared" si="105"/>
        <v>815923.33333333326</v>
      </c>
      <c r="Y396" s="110">
        <f t="shared" si="100"/>
        <v>6</v>
      </c>
      <c r="Z396" s="109">
        <f t="shared" si="106"/>
        <v>49.550000000000004</v>
      </c>
      <c r="AA396" s="109">
        <f t="shared" si="107"/>
        <v>49550.000000000007</v>
      </c>
      <c r="AB396" s="10">
        <f t="shared" si="108"/>
        <v>175076.66666666674</v>
      </c>
      <c r="AC396" s="108">
        <f t="shared" si="109"/>
        <v>941.45</v>
      </c>
      <c r="AD396" s="107">
        <f t="shared" si="110"/>
        <v>2.2222222222222223E-2</v>
      </c>
      <c r="AE396" s="106">
        <f t="shared" si="111"/>
        <v>20.921111111111113</v>
      </c>
      <c r="AF396" s="105">
        <f t="shared" si="112"/>
        <v>836.84444444444443</v>
      </c>
      <c r="AG396" s="105">
        <f t="shared" si="113"/>
        <v>154.15555555555557</v>
      </c>
      <c r="AI396" s="21"/>
      <c r="AJ396" s="178" t="s">
        <v>14667</v>
      </c>
      <c r="AK396" s="21"/>
      <c r="AL396" s="111"/>
    </row>
    <row r="397" spans="1:38" s="88" customFormat="1" ht="31.5" x14ac:dyDescent="0.35">
      <c r="A397" s="21">
        <v>10141103</v>
      </c>
      <c r="B397" s="115" t="s">
        <v>19110</v>
      </c>
      <c r="C397" s="272" t="s">
        <v>710</v>
      </c>
      <c r="D397" s="195">
        <v>63</v>
      </c>
      <c r="E397" s="114" t="str">
        <f t="shared" si="101"/>
        <v>TRANSFORMADOR MARCA:TM NACALA 63</v>
      </c>
      <c r="F397" s="21" t="s">
        <v>195</v>
      </c>
      <c r="G397" s="178" t="s">
        <v>14669</v>
      </c>
      <c r="H397" s="178" t="s">
        <v>14668</v>
      </c>
      <c r="I397" s="124" t="s">
        <v>3284</v>
      </c>
      <c r="J397" s="121">
        <v>50</v>
      </c>
      <c r="K397" s="161" t="s">
        <v>19</v>
      </c>
      <c r="L397" s="21">
        <v>400</v>
      </c>
      <c r="M397" s="21">
        <v>3</v>
      </c>
      <c r="N397" s="124">
        <v>1978</v>
      </c>
      <c r="O397" s="116">
        <v>643</v>
      </c>
      <c r="P397" s="23">
        <f t="shared" si="102"/>
        <v>643000</v>
      </c>
      <c r="Q397" s="328" t="s">
        <v>1769</v>
      </c>
      <c r="R397" s="121">
        <v>920845</v>
      </c>
      <c r="U397" s="111">
        <v>45</v>
      </c>
      <c r="V397" s="113">
        <f t="shared" si="103"/>
        <v>113.59666666666666</v>
      </c>
      <c r="W397" s="113">
        <f t="shared" si="104"/>
        <v>529.40333333333331</v>
      </c>
      <c r="X397" s="112">
        <f t="shared" si="105"/>
        <v>529403.33333333326</v>
      </c>
      <c r="Y397" s="110">
        <f t="shared" si="100"/>
        <v>6</v>
      </c>
      <c r="Z397" s="109">
        <f t="shared" si="106"/>
        <v>32.15</v>
      </c>
      <c r="AA397" s="109">
        <f t="shared" si="107"/>
        <v>32150</v>
      </c>
      <c r="AB397" s="10">
        <f t="shared" si="108"/>
        <v>113596.66666666674</v>
      </c>
      <c r="AC397" s="108">
        <f t="shared" si="109"/>
        <v>610.85</v>
      </c>
      <c r="AD397" s="107">
        <f t="shared" si="110"/>
        <v>2.2222222222222223E-2</v>
      </c>
      <c r="AE397" s="106">
        <f t="shared" si="111"/>
        <v>13.574444444444445</v>
      </c>
      <c r="AF397" s="105">
        <f t="shared" si="112"/>
        <v>542.97777777777776</v>
      </c>
      <c r="AG397" s="105">
        <f t="shared" si="113"/>
        <v>100.02222222222221</v>
      </c>
      <c r="AI397" s="21"/>
      <c r="AJ397" s="178" t="s">
        <v>14670</v>
      </c>
      <c r="AK397" s="21"/>
      <c r="AL397" s="111"/>
    </row>
    <row r="398" spans="1:38" s="88" customFormat="1" ht="31.5" x14ac:dyDescent="0.35">
      <c r="A398" s="21">
        <v>10141103</v>
      </c>
      <c r="B398" s="115" t="s">
        <v>19110</v>
      </c>
      <c r="C398" s="272" t="s">
        <v>710</v>
      </c>
      <c r="D398" s="195">
        <v>64</v>
      </c>
      <c r="E398" s="114" t="str">
        <f t="shared" si="101"/>
        <v>TRANSFORMADOR MARCA:TM NACALA 64</v>
      </c>
      <c r="F398" s="21" t="s">
        <v>195</v>
      </c>
      <c r="G398" s="178" t="s">
        <v>14666</v>
      </c>
      <c r="H398" s="178" t="s">
        <v>14665</v>
      </c>
      <c r="I398" s="124" t="s">
        <v>3284</v>
      </c>
      <c r="J398" s="121">
        <v>160</v>
      </c>
      <c r="K398" s="161" t="s">
        <v>19</v>
      </c>
      <c r="L398" s="21">
        <v>400</v>
      </c>
      <c r="M398" s="21">
        <v>3</v>
      </c>
      <c r="N398" s="124">
        <v>1978</v>
      </c>
      <c r="O398" s="116">
        <v>991</v>
      </c>
      <c r="P398" s="23">
        <f t="shared" si="102"/>
        <v>991000</v>
      </c>
      <c r="Q398" s="328" t="s">
        <v>1769</v>
      </c>
      <c r="R398" s="121">
        <v>920864</v>
      </c>
      <c r="U398" s="111">
        <v>45</v>
      </c>
      <c r="V398" s="113">
        <f t="shared" si="103"/>
        <v>175.07666666666668</v>
      </c>
      <c r="W398" s="113">
        <f t="shared" si="104"/>
        <v>815.92333333333329</v>
      </c>
      <c r="X398" s="112">
        <f t="shared" si="105"/>
        <v>815923.33333333326</v>
      </c>
      <c r="Y398" s="110">
        <f t="shared" si="100"/>
        <v>6</v>
      </c>
      <c r="Z398" s="109">
        <f t="shared" si="106"/>
        <v>49.550000000000004</v>
      </c>
      <c r="AA398" s="109">
        <f t="shared" si="107"/>
        <v>49550.000000000007</v>
      </c>
      <c r="AB398" s="10">
        <f t="shared" si="108"/>
        <v>175076.66666666674</v>
      </c>
      <c r="AC398" s="108">
        <f t="shared" si="109"/>
        <v>941.45</v>
      </c>
      <c r="AD398" s="107">
        <f t="shared" si="110"/>
        <v>2.2222222222222223E-2</v>
      </c>
      <c r="AE398" s="106">
        <f t="shared" si="111"/>
        <v>20.921111111111113</v>
      </c>
      <c r="AF398" s="105">
        <f t="shared" si="112"/>
        <v>836.84444444444443</v>
      </c>
      <c r="AG398" s="105">
        <f t="shared" si="113"/>
        <v>154.15555555555557</v>
      </c>
      <c r="AI398" s="21"/>
      <c r="AJ398" s="178" t="s">
        <v>14667</v>
      </c>
      <c r="AK398" s="21"/>
      <c r="AL398" s="111"/>
    </row>
    <row r="399" spans="1:38" s="88" customFormat="1" x14ac:dyDescent="0.35">
      <c r="A399" s="21">
        <v>10141103</v>
      </c>
      <c r="B399" s="115" t="s">
        <v>19110</v>
      </c>
      <c r="C399" s="272" t="s">
        <v>710</v>
      </c>
      <c r="D399" s="22" t="s">
        <v>14663</v>
      </c>
      <c r="E399" s="114" t="str">
        <f t="shared" si="101"/>
        <v>TRANSFORMADOR MARCA:SMT PT207 PT207</v>
      </c>
      <c r="F399" s="21" t="s">
        <v>14663</v>
      </c>
      <c r="G399" s="124">
        <v>689412.2</v>
      </c>
      <c r="H399" s="124">
        <v>7818867</v>
      </c>
      <c r="I399" s="21" t="s">
        <v>3104</v>
      </c>
      <c r="J399" s="21">
        <v>250</v>
      </c>
      <c r="K399" s="21">
        <v>22</v>
      </c>
      <c r="L399" s="21">
        <v>0.4</v>
      </c>
      <c r="M399" s="21">
        <v>3</v>
      </c>
      <c r="N399" s="124">
        <v>1979</v>
      </c>
      <c r="O399" s="116">
        <v>953</v>
      </c>
      <c r="P399" s="23">
        <f t="shared" si="102"/>
        <v>953000</v>
      </c>
      <c r="Q399" s="323" t="s">
        <v>14662</v>
      </c>
      <c r="R399" s="124">
        <v>79322504</v>
      </c>
      <c r="U399" s="111">
        <v>45</v>
      </c>
      <c r="V399" s="113">
        <f t="shared" si="103"/>
        <v>188.48222222222225</v>
      </c>
      <c r="W399" s="113">
        <f t="shared" si="104"/>
        <v>764.51777777777772</v>
      </c>
      <c r="X399" s="112">
        <f t="shared" si="105"/>
        <v>764517.77777777775</v>
      </c>
      <c r="Y399" s="110">
        <f t="shared" si="100"/>
        <v>7</v>
      </c>
      <c r="Z399" s="109">
        <f t="shared" si="106"/>
        <v>47.650000000000006</v>
      </c>
      <c r="AA399" s="109">
        <f t="shared" si="107"/>
        <v>47650.000000000007</v>
      </c>
      <c r="AB399" s="10">
        <f t="shared" si="108"/>
        <v>188482.22222222225</v>
      </c>
      <c r="AC399" s="108">
        <f t="shared" si="109"/>
        <v>905.35</v>
      </c>
      <c r="AD399" s="107">
        <f t="shared" si="110"/>
        <v>2.2222222222222223E-2</v>
      </c>
      <c r="AE399" s="106">
        <f t="shared" si="111"/>
        <v>20.11888888888889</v>
      </c>
      <c r="AF399" s="105">
        <f t="shared" si="112"/>
        <v>784.63666666666666</v>
      </c>
      <c r="AG399" s="105">
        <f t="shared" si="113"/>
        <v>168.36333333333334</v>
      </c>
      <c r="AI399" s="21" t="s">
        <v>14664</v>
      </c>
      <c r="AJ399" s="21" t="s">
        <v>530</v>
      </c>
      <c r="AK399" s="21"/>
      <c r="AL399" s="111"/>
    </row>
    <row r="400" spans="1:38" s="88" customFormat="1" ht="31.5" x14ac:dyDescent="0.35">
      <c r="A400" s="21">
        <v>10141103</v>
      </c>
      <c r="B400" s="115" t="s">
        <v>19110</v>
      </c>
      <c r="C400" s="272" t="s">
        <v>710</v>
      </c>
      <c r="D400" s="136" t="s">
        <v>14661</v>
      </c>
      <c r="E400" s="114" t="str">
        <f t="shared" si="101"/>
        <v xml:space="preserve">TRANSFORMADOR MARCA:Energoinvest (Yugoslavia) PTS 600  PTS 600 </v>
      </c>
      <c r="F400" s="124" t="s">
        <v>14661</v>
      </c>
      <c r="G400" s="142" t="s">
        <v>14659</v>
      </c>
      <c r="H400" s="142" t="s">
        <v>14658</v>
      </c>
      <c r="I400" s="124" t="s">
        <v>1608</v>
      </c>
      <c r="J400" s="124">
        <v>250</v>
      </c>
      <c r="K400" s="124">
        <v>11</v>
      </c>
      <c r="L400" s="124">
        <v>0.4</v>
      </c>
      <c r="M400" s="124" t="s">
        <v>514</v>
      </c>
      <c r="N400" s="124">
        <v>1979</v>
      </c>
      <c r="O400" s="116">
        <v>840</v>
      </c>
      <c r="P400" s="23">
        <f t="shared" si="102"/>
        <v>840000</v>
      </c>
      <c r="Q400" s="330" t="s">
        <v>14657</v>
      </c>
      <c r="R400" s="124">
        <v>48306</v>
      </c>
      <c r="U400" s="111">
        <v>45</v>
      </c>
      <c r="V400" s="113">
        <f t="shared" si="103"/>
        <v>166.13333333333333</v>
      </c>
      <c r="W400" s="113">
        <f t="shared" si="104"/>
        <v>673.86666666666667</v>
      </c>
      <c r="X400" s="112">
        <f t="shared" si="105"/>
        <v>673866.66666666663</v>
      </c>
      <c r="Y400" s="110">
        <f t="shared" si="100"/>
        <v>7</v>
      </c>
      <c r="Z400" s="109">
        <f t="shared" si="106"/>
        <v>42</v>
      </c>
      <c r="AA400" s="109">
        <f t="shared" si="107"/>
        <v>42000</v>
      </c>
      <c r="AB400" s="10">
        <f t="shared" si="108"/>
        <v>166133.33333333337</v>
      </c>
      <c r="AC400" s="108">
        <f t="shared" si="109"/>
        <v>798</v>
      </c>
      <c r="AD400" s="107">
        <f t="shared" si="110"/>
        <v>2.2222222222222223E-2</v>
      </c>
      <c r="AE400" s="106">
        <f t="shared" si="111"/>
        <v>17.733333333333334</v>
      </c>
      <c r="AF400" s="105">
        <f t="shared" si="112"/>
        <v>691.6</v>
      </c>
      <c r="AG400" s="105">
        <f t="shared" si="113"/>
        <v>148.39999999999998</v>
      </c>
      <c r="AI400" s="124"/>
      <c r="AJ400" s="161" t="s">
        <v>14660</v>
      </c>
      <c r="AK400" s="124"/>
      <c r="AL400" s="111"/>
    </row>
    <row r="401" spans="1:38" s="88" customFormat="1" x14ac:dyDescent="0.35">
      <c r="A401" s="21">
        <v>10141103</v>
      </c>
      <c r="B401" s="115" t="s">
        <v>19110</v>
      </c>
      <c r="C401" s="272" t="s">
        <v>710</v>
      </c>
      <c r="D401" s="193" t="s">
        <v>14656</v>
      </c>
      <c r="E401" s="114" t="str">
        <f t="shared" si="101"/>
        <v>TRANSFORMADOR MARCA:EO Transformatoren Breda  PT 194</v>
      </c>
      <c r="F401" s="21"/>
      <c r="G401" s="133" t="s">
        <v>14655</v>
      </c>
      <c r="H401" s="133" t="s">
        <v>14654</v>
      </c>
      <c r="I401" s="21" t="s">
        <v>494</v>
      </c>
      <c r="J401" s="21">
        <v>250</v>
      </c>
      <c r="K401" s="21">
        <v>33</v>
      </c>
      <c r="L401" s="21" t="s">
        <v>510</v>
      </c>
      <c r="M401" s="124" t="s">
        <v>516</v>
      </c>
      <c r="N401" s="21">
        <v>1979</v>
      </c>
      <c r="O401" s="116">
        <v>991</v>
      </c>
      <c r="P401" s="23">
        <f t="shared" si="102"/>
        <v>991000</v>
      </c>
      <c r="Q401" s="322" t="s">
        <v>14653</v>
      </c>
      <c r="R401" s="21">
        <v>378402</v>
      </c>
      <c r="U401" s="111">
        <v>45</v>
      </c>
      <c r="V401" s="113">
        <f t="shared" si="103"/>
        <v>195.9977777777778</v>
      </c>
      <c r="W401" s="113">
        <f t="shared" si="104"/>
        <v>795.00222222222214</v>
      </c>
      <c r="X401" s="112">
        <f t="shared" si="105"/>
        <v>795002.22222222213</v>
      </c>
      <c r="Y401" s="110">
        <f t="shared" si="100"/>
        <v>7</v>
      </c>
      <c r="Z401" s="109">
        <f t="shared" si="106"/>
        <v>49.550000000000004</v>
      </c>
      <c r="AA401" s="109">
        <f t="shared" si="107"/>
        <v>49550.000000000007</v>
      </c>
      <c r="AB401" s="10">
        <f t="shared" si="108"/>
        <v>195997.77777777787</v>
      </c>
      <c r="AC401" s="108">
        <f t="shared" si="109"/>
        <v>941.45</v>
      </c>
      <c r="AD401" s="107">
        <f t="shared" si="110"/>
        <v>2.2222222222222223E-2</v>
      </c>
      <c r="AE401" s="106">
        <f t="shared" si="111"/>
        <v>20.921111111111113</v>
      </c>
      <c r="AF401" s="105">
        <f t="shared" si="112"/>
        <v>815.92333333333329</v>
      </c>
      <c r="AG401" s="105">
        <f t="shared" si="113"/>
        <v>175.07666666666668</v>
      </c>
      <c r="AI401" s="57" t="s">
        <v>119</v>
      </c>
      <c r="AJ401" s="21"/>
      <c r="AK401" s="21"/>
      <c r="AL401" s="111"/>
    </row>
    <row r="402" spans="1:38" s="88" customFormat="1" x14ac:dyDescent="0.35">
      <c r="A402" s="21">
        <v>10141103</v>
      </c>
      <c r="B402" s="115" t="s">
        <v>19110</v>
      </c>
      <c r="C402" s="272" t="s">
        <v>710</v>
      </c>
      <c r="D402" s="193" t="s">
        <v>14652</v>
      </c>
      <c r="E402" s="114" t="str">
        <f t="shared" si="101"/>
        <v>TRANSFORMADOR MARCA:ABB  PT 195</v>
      </c>
      <c r="F402" s="21"/>
      <c r="G402" s="133" t="s">
        <v>14651</v>
      </c>
      <c r="H402" s="133" t="s">
        <v>14650</v>
      </c>
      <c r="I402" s="21" t="s">
        <v>494</v>
      </c>
      <c r="J402" s="21">
        <v>250</v>
      </c>
      <c r="K402" s="21">
        <v>33</v>
      </c>
      <c r="L402" s="21" t="s">
        <v>510</v>
      </c>
      <c r="M402" s="124" t="s">
        <v>516</v>
      </c>
      <c r="N402" s="21">
        <v>1979</v>
      </c>
      <c r="O402" s="116">
        <v>991</v>
      </c>
      <c r="P402" s="23">
        <f t="shared" si="102"/>
        <v>991000</v>
      </c>
      <c r="Q402" s="322" t="s">
        <v>15</v>
      </c>
      <c r="R402" s="21"/>
      <c r="U402" s="111">
        <v>45</v>
      </c>
      <c r="V402" s="113">
        <f t="shared" si="103"/>
        <v>195.9977777777778</v>
      </c>
      <c r="W402" s="113">
        <f t="shared" si="104"/>
        <v>795.00222222222214</v>
      </c>
      <c r="X402" s="112">
        <f t="shared" si="105"/>
        <v>795002.22222222213</v>
      </c>
      <c r="Y402" s="110">
        <f t="shared" si="100"/>
        <v>7</v>
      </c>
      <c r="Z402" s="109">
        <f t="shared" si="106"/>
        <v>49.550000000000004</v>
      </c>
      <c r="AA402" s="109">
        <f t="shared" si="107"/>
        <v>49550.000000000007</v>
      </c>
      <c r="AB402" s="10">
        <f t="shared" si="108"/>
        <v>195997.77777777787</v>
      </c>
      <c r="AC402" s="108">
        <f t="shared" si="109"/>
        <v>941.45</v>
      </c>
      <c r="AD402" s="107">
        <f t="shared" si="110"/>
        <v>2.2222222222222223E-2</v>
      </c>
      <c r="AE402" s="106">
        <f t="shared" si="111"/>
        <v>20.921111111111113</v>
      </c>
      <c r="AF402" s="105">
        <f t="shared" si="112"/>
        <v>815.92333333333329</v>
      </c>
      <c r="AG402" s="105">
        <f t="shared" si="113"/>
        <v>175.07666666666668</v>
      </c>
      <c r="AI402" s="57" t="s">
        <v>119</v>
      </c>
      <c r="AJ402" s="21"/>
      <c r="AK402" s="21"/>
      <c r="AL402" s="111"/>
    </row>
    <row r="403" spans="1:38" s="88" customFormat="1" x14ac:dyDescent="0.35">
      <c r="A403" s="21">
        <v>10141103</v>
      </c>
      <c r="B403" s="115" t="s">
        <v>19110</v>
      </c>
      <c r="C403" s="272" t="s">
        <v>710</v>
      </c>
      <c r="D403" s="60"/>
      <c r="E403" s="114" t="str">
        <f t="shared" si="101"/>
        <v xml:space="preserve">TRANSFORMADOR MARCA:EFACEC PTS CFM </v>
      </c>
      <c r="F403" s="61" t="s">
        <v>14649</v>
      </c>
      <c r="G403" s="122" t="s">
        <v>14648</v>
      </c>
      <c r="H403" s="122" t="s">
        <v>14647</v>
      </c>
      <c r="I403" s="61" t="s">
        <v>5408</v>
      </c>
      <c r="J403" s="21">
        <v>315</v>
      </c>
      <c r="K403" s="61">
        <v>11</v>
      </c>
      <c r="L403" s="61" t="s">
        <v>510</v>
      </c>
      <c r="M403" s="121">
        <v>3</v>
      </c>
      <c r="N403" s="156">
        <v>1979</v>
      </c>
      <c r="O403" s="116">
        <v>840</v>
      </c>
      <c r="P403" s="23">
        <f t="shared" si="102"/>
        <v>840000</v>
      </c>
      <c r="Q403" s="329" t="s">
        <v>27</v>
      </c>
      <c r="R403" s="156"/>
      <c r="U403" s="111">
        <v>45</v>
      </c>
      <c r="V403" s="113">
        <f t="shared" si="103"/>
        <v>166.13333333333333</v>
      </c>
      <c r="W403" s="113">
        <f t="shared" si="104"/>
        <v>673.86666666666667</v>
      </c>
      <c r="X403" s="112">
        <f t="shared" si="105"/>
        <v>673866.66666666663</v>
      </c>
      <c r="Y403" s="110">
        <f t="shared" si="100"/>
        <v>7</v>
      </c>
      <c r="Z403" s="109">
        <f t="shared" si="106"/>
        <v>42</v>
      </c>
      <c r="AA403" s="109">
        <f t="shared" si="107"/>
        <v>42000</v>
      </c>
      <c r="AB403" s="10">
        <f t="shared" si="108"/>
        <v>166133.33333333337</v>
      </c>
      <c r="AC403" s="108">
        <f t="shared" si="109"/>
        <v>798</v>
      </c>
      <c r="AD403" s="107">
        <f t="shared" si="110"/>
        <v>2.2222222222222223E-2</v>
      </c>
      <c r="AE403" s="106">
        <f t="shared" si="111"/>
        <v>17.733333333333334</v>
      </c>
      <c r="AF403" s="105">
        <f t="shared" si="112"/>
        <v>691.6</v>
      </c>
      <c r="AG403" s="105">
        <f t="shared" si="113"/>
        <v>148.39999999999998</v>
      </c>
      <c r="AI403" s="61"/>
      <c r="AJ403" s="61"/>
      <c r="AK403" s="61"/>
      <c r="AL403" s="111"/>
    </row>
    <row r="404" spans="1:38" s="88" customFormat="1" x14ac:dyDescent="0.35">
      <c r="A404" s="21">
        <v>10141103</v>
      </c>
      <c r="B404" s="115" t="s">
        <v>19110</v>
      </c>
      <c r="C404" s="272" t="s">
        <v>710</v>
      </c>
      <c r="D404" s="136" t="s">
        <v>1649</v>
      </c>
      <c r="E404" s="114" t="str">
        <f t="shared" si="101"/>
        <v>TRANSFORMADOR MARCA:IEO PT 174 PT 174</v>
      </c>
      <c r="F404" s="124" t="s">
        <v>1649</v>
      </c>
      <c r="G404" s="142" t="s">
        <v>1648</v>
      </c>
      <c r="H404" s="142" t="s">
        <v>1647</v>
      </c>
      <c r="I404" s="124" t="s">
        <v>815</v>
      </c>
      <c r="J404" s="124">
        <v>100</v>
      </c>
      <c r="K404" s="124">
        <v>11</v>
      </c>
      <c r="L404" s="21">
        <v>0.4</v>
      </c>
      <c r="M404" s="124" t="s">
        <v>514</v>
      </c>
      <c r="N404" s="142">
        <v>1979</v>
      </c>
      <c r="O404" s="116">
        <v>445</v>
      </c>
      <c r="P404" s="23">
        <f t="shared" si="102"/>
        <v>445000</v>
      </c>
      <c r="Q404" s="323" t="s">
        <v>1642</v>
      </c>
      <c r="R404" s="124" t="s">
        <v>1646</v>
      </c>
      <c r="U404" s="111">
        <v>45</v>
      </c>
      <c r="V404" s="113">
        <f t="shared" si="103"/>
        <v>88.011111111111106</v>
      </c>
      <c r="W404" s="113">
        <f t="shared" si="104"/>
        <v>356.98888888888888</v>
      </c>
      <c r="X404" s="112">
        <f t="shared" si="105"/>
        <v>356988.88888888888</v>
      </c>
      <c r="Y404" s="110">
        <f t="shared" si="100"/>
        <v>7</v>
      </c>
      <c r="Z404" s="109">
        <f t="shared" si="106"/>
        <v>22.25</v>
      </c>
      <c r="AA404" s="109">
        <f t="shared" si="107"/>
        <v>22250</v>
      </c>
      <c r="AB404" s="10">
        <f t="shared" si="108"/>
        <v>88011.111111111124</v>
      </c>
      <c r="AC404" s="108">
        <f t="shared" si="109"/>
        <v>422.75</v>
      </c>
      <c r="AD404" s="107">
        <f t="shared" si="110"/>
        <v>2.2222222222222223E-2</v>
      </c>
      <c r="AE404" s="106">
        <f t="shared" si="111"/>
        <v>9.3944444444444439</v>
      </c>
      <c r="AF404" s="105">
        <f t="shared" si="112"/>
        <v>366.38333333333333</v>
      </c>
      <c r="AG404" s="105">
        <f t="shared" si="113"/>
        <v>78.61666666666666</v>
      </c>
      <c r="AI404" s="124"/>
      <c r="AJ404" s="124"/>
      <c r="AK404" s="124"/>
      <c r="AL404" s="111"/>
    </row>
    <row r="405" spans="1:38" s="88" customFormat="1" x14ac:dyDescent="0.35">
      <c r="A405" s="21">
        <v>10141103</v>
      </c>
      <c r="B405" s="115" t="s">
        <v>19110</v>
      </c>
      <c r="C405" s="272" t="s">
        <v>710</v>
      </c>
      <c r="D405" s="160" t="s">
        <v>1645</v>
      </c>
      <c r="E405" s="114" t="str">
        <f t="shared" si="101"/>
        <v>TRANSFORMADOR MARCA:IEO PTS - Riopel PTS - Riopel</v>
      </c>
      <c r="F405" s="142" t="s">
        <v>1645</v>
      </c>
      <c r="G405" s="142" t="s">
        <v>1644</v>
      </c>
      <c r="H405" s="142" t="s">
        <v>1643</v>
      </c>
      <c r="I405" s="124" t="s">
        <v>1045</v>
      </c>
      <c r="J405" s="124">
        <v>100</v>
      </c>
      <c r="K405" s="124">
        <v>33</v>
      </c>
      <c r="L405" s="21">
        <v>0.4</v>
      </c>
      <c r="M405" s="124" t="s">
        <v>514</v>
      </c>
      <c r="N405" s="124">
        <v>1979</v>
      </c>
      <c r="O405" s="116">
        <v>763</v>
      </c>
      <c r="P405" s="23">
        <f t="shared" si="102"/>
        <v>763000</v>
      </c>
      <c r="Q405" s="323" t="s">
        <v>1642</v>
      </c>
      <c r="R405" s="124">
        <v>378604</v>
      </c>
      <c r="U405" s="111">
        <v>45</v>
      </c>
      <c r="V405" s="113">
        <f t="shared" si="103"/>
        <v>150.90444444444444</v>
      </c>
      <c r="W405" s="113">
        <f t="shared" si="104"/>
        <v>612.09555555555562</v>
      </c>
      <c r="X405" s="112">
        <f t="shared" si="105"/>
        <v>612095.55555555562</v>
      </c>
      <c r="Y405" s="110">
        <f t="shared" si="100"/>
        <v>7</v>
      </c>
      <c r="Z405" s="109">
        <f t="shared" si="106"/>
        <v>38.15</v>
      </c>
      <c r="AA405" s="109">
        <f t="shared" si="107"/>
        <v>38150</v>
      </c>
      <c r="AB405" s="10">
        <f t="shared" si="108"/>
        <v>150904.44444444438</v>
      </c>
      <c r="AC405" s="108">
        <f t="shared" si="109"/>
        <v>724.85</v>
      </c>
      <c r="AD405" s="107">
        <f t="shared" si="110"/>
        <v>2.2222222222222223E-2</v>
      </c>
      <c r="AE405" s="106">
        <f t="shared" si="111"/>
        <v>16.10777777777778</v>
      </c>
      <c r="AF405" s="105">
        <f t="shared" si="112"/>
        <v>628.20333333333338</v>
      </c>
      <c r="AG405" s="105">
        <f t="shared" si="113"/>
        <v>134.79666666666665</v>
      </c>
      <c r="AI405" s="124"/>
      <c r="AJ405" s="124"/>
      <c r="AK405" s="124"/>
      <c r="AL405" s="111"/>
    </row>
    <row r="406" spans="1:38" s="88" customFormat="1" x14ac:dyDescent="0.35">
      <c r="A406" s="21">
        <v>10141103</v>
      </c>
      <c r="B406" s="115" t="s">
        <v>19110</v>
      </c>
      <c r="C406" s="272" t="s">
        <v>710</v>
      </c>
      <c r="D406" s="22" t="s">
        <v>14645</v>
      </c>
      <c r="E406" s="114" t="str">
        <f t="shared" si="101"/>
        <v>TRANSFORMADOR MARCA:ASEA AGXX/PTS0057 AGXX/PTS0057</v>
      </c>
      <c r="F406" s="21" t="s">
        <v>14645</v>
      </c>
      <c r="G406" s="121" t="s">
        <v>14644</v>
      </c>
      <c r="H406" s="121" t="s">
        <v>14643</v>
      </c>
      <c r="I406" s="21" t="s">
        <v>2113</v>
      </c>
      <c r="J406" s="61">
        <v>315</v>
      </c>
      <c r="K406" s="121">
        <v>11</v>
      </c>
      <c r="L406" s="61">
        <v>0.4</v>
      </c>
      <c r="M406" s="61">
        <v>3</v>
      </c>
      <c r="N406" s="121">
        <v>1980</v>
      </c>
      <c r="O406" s="116">
        <v>840</v>
      </c>
      <c r="P406" s="23">
        <f t="shared" si="102"/>
        <v>840000</v>
      </c>
      <c r="Q406" s="328" t="s">
        <v>18</v>
      </c>
      <c r="R406" s="121">
        <v>57530</v>
      </c>
      <c r="U406" s="111">
        <v>45</v>
      </c>
      <c r="V406" s="113">
        <f t="shared" si="103"/>
        <v>183.86666666666667</v>
      </c>
      <c r="W406" s="113">
        <f t="shared" si="104"/>
        <v>656.13333333333333</v>
      </c>
      <c r="X406" s="112">
        <f t="shared" si="105"/>
        <v>656133.33333333337</v>
      </c>
      <c r="Y406" s="110">
        <f t="shared" si="100"/>
        <v>8</v>
      </c>
      <c r="Z406" s="109">
        <f t="shared" si="106"/>
        <v>42</v>
      </c>
      <c r="AA406" s="109">
        <f t="shared" si="107"/>
        <v>42000</v>
      </c>
      <c r="AB406" s="10">
        <f t="shared" si="108"/>
        <v>183866.66666666663</v>
      </c>
      <c r="AC406" s="108">
        <f t="shared" si="109"/>
        <v>798</v>
      </c>
      <c r="AD406" s="107">
        <f t="shared" si="110"/>
        <v>2.2222222222222223E-2</v>
      </c>
      <c r="AE406" s="106">
        <f t="shared" si="111"/>
        <v>17.733333333333334</v>
      </c>
      <c r="AF406" s="105">
        <f t="shared" si="112"/>
        <v>673.86666666666667</v>
      </c>
      <c r="AG406" s="105">
        <f t="shared" si="113"/>
        <v>166.13333333333333</v>
      </c>
      <c r="AI406" s="61" t="s">
        <v>14646</v>
      </c>
      <c r="AJ406" s="21" t="s">
        <v>2113</v>
      </c>
      <c r="AK406" s="21"/>
      <c r="AL406" s="111"/>
    </row>
    <row r="407" spans="1:38" s="88" customFormat="1" x14ac:dyDescent="0.35">
      <c r="A407" s="21">
        <v>10141103</v>
      </c>
      <c r="B407" s="115" t="s">
        <v>19110</v>
      </c>
      <c r="C407" s="272" t="s">
        <v>710</v>
      </c>
      <c r="D407" s="22" t="s">
        <v>14642</v>
      </c>
      <c r="E407" s="114" t="str">
        <f t="shared" si="101"/>
        <v>TRANSFORMADOR MARCA:Hawker PTS 1090 PTS 1090</v>
      </c>
      <c r="F407" s="21" t="s">
        <v>14642</v>
      </c>
      <c r="G407" s="119" t="s">
        <v>14641</v>
      </c>
      <c r="H407" s="171" t="s">
        <v>14640</v>
      </c>
      <c r="I407" s="21" t="s">
        <v>86</v>
      </c>
      <c r="J407" s="21">
        <v>160</v>
      </c>
      <c r="K407" s="21">
        <v>33</v>
      </c>
      <c r="L407" s="21">
        <v>0.4</v>
      </c>
      <c r="M407" s="124" t="s">
        <v>516</v>
      </c>
      <c r="N407" s="21">
        <v>1980</v>
      </c>
      <c r="O407" s="126">
        <v>991</v>
      </c>
      <c r="P407" s="23">
        <f t="shared" si="102"/>
        <v>991000</v>
      </c>
      <c r="Q407" s="322" t="s">
        <v>14639</v>
      </c>
      <c r="R407" s="21" t="s">
        <v>14638</v>
      </c>
      <c r="U407" s="111">
        <v>45</v>
      </c>
      <c r="V407" s="113">
        <f t="shared" si="103"/>
        <v>216.91888888888892</v>
      </c>
      <c r="W407" s="113">
        <f t="shared" si="104"/>
        <v>774.08111111111111</v>
      </c>
      <c r="X407" s="112">
        <f t="shared" si="105"/>
        <v>774081.11111111112</v>
      </c>
      <c r="Y407" s="110">
        <f t="shared" si="100"/>
        <v>8</v>
      </c>
      <c r="Z407" s="109">
        <f t="shared" si="106"/>
        <v>49.550000000000004</v>
      </c>
      <c r="AA407" s="109">
        <f t="shared" si="107"/>
        <v>49550.000000000007</v>
      </c>
      <c r="AB407" s="10">
        <f t="shared" si="108"/>
        <v>216918.88888888888</v>
      </c>
      <c r="AC407" s="108">
        <f t="shared" si="109"/>
        <v>941.45</v>
      </c>
      <c r="AD407" s="107">
        <f t="shared" si="110"/>
        <v>2.2222222222222223E-2</v>
      </c>
      <c r="AE407" s="106">
        <f t="shared" si="111"/>
        <v>20.921111111111113</v>
      </c>
      <c r="AF407" s="105">
        <f t="shared" si="112"/>
        <v>795.00222222222226</v>
      </c>
      <c r="AG407" s="105">
        <f t="shared" si="113"/>
        <v>195.9977777777778</v>
      </c>
      <c r="AI407" s="127"/>
      <c r="AJ407" s="21"/>
      <c r="AK407" s="21"/>
      <c r="AL407" s="118"/>
    </row>
    <row r="408" spans="1:38" s="88" customFormat="1" x14ac:dyDescent="0.35">
      <c r="A408" s="21">
        <v>10141103</v>
      </c>
      <c r="B408" s="115" t="s">
        <v>19110</v>
      </c>
      <c r="C408" s="272" t="s">
        <v>710</v>
      </c>
      <c r="D408" s="22" t="s">
        <v>14636</v>
      </c>
      <c r="E408" s="114" t="str">
        <f t="shared" si="101"/>
        <v>TRANSFORMADOR MARCA:DESTA  AGCHI/PT56 AGCHI/PT56</v>
      </c>
      <c r="F408" s="21" t="s">
        <v>14636</v>
      </c>
      <c r="G408" s="139" t="s">
        <v>14634</v>
      </c>
      <c r="H408" s="119" t="s">
        <v>14633</v>
      </c>
      <c r="I408" s="21" t="s">
        <v>977</v>
      </c>
      <c r="J408" s="21">
        <v>100</v>
      </c>
      <c r="K408" s="21">
        <v>22</v>
      </c>
      <c r="L408" s="21">
        <v>0.4</v>
      </c>
      <c r="M408" s="21">
        <v>3</v>
      </c>
      <c r="N408" s="21">
        <v>1981</v>
      </c>
      <c r="O408" s="116">
        <v>445</v>
      </c>
      <c r="P408" s="23">
        <f t="shared" si="102"/>
        <v>445000</v>
      </c>
      <c r="Q408" s="322" t="s">
        <v>1566</v>
      </c>
      <c r="R408" s="21" t="s">
        <v>14632</v>
      </c>
      <c r="U408" s="111">
        <v>45</v>
      </c>
      <c r="V408" s="113">
        <f t="shared" si="103"/>
        <v>106.80000000000001</v>
      </c>
      <c r="W408" s="113">
        <f t="shared" si="104"/>
        <v>338.2</v>
      </c>
      <c r="X408" s="112">
        <f t="shared" si="105"/>
        <v>338200</v>
      </c>
      <c r="Y408" s="110">
        <f t="shared" si="100"/>
        <v>9</v>
      </c>
      <c r="Z408" s="109">
        <f t="shared" si="106"/>
        <v>22.25</v>
      </c>
      <c r="AA408" s="109">
        <f t="shared" si="107"/>
        <v>22250</v>
      </c>
      <c r="AB408" s="10">
        <f t="shared" si="108"/>
        <v>106800</v>
      </c>
      <c r="AC408" s="108">
        <f t="shared" si="109"/>
        <v>422.75</v>
      </c>
      <c r="AD408" s="107">
        <f t="shared" si="110"/>
        <v>2.2222222222222223E-2</v>
      </c>
      <c r="AE408" s="106">
        <f t="shared" si="111"/>
        <v>9.3944444444444439</v>
      </c>
      <c r="AF408" s="105">
        <f t="shared" si="112"/>
        <v>347.59444444444443</v>
      </c>
      <c r="AG408" s="105">
        <f t="shared" si="113"/>
        <v>97.405555555555566</v>
      </c>
      <c r="AI408" s="21" t="s">
        <v>14637</v>
      </c>
      <c r="AJ408" s="21" t="s">
        <v>976</v>
      </c>
      <c r="AK408" s="21" t="s">
        <v>14635</v>
      </c>
      <c r="AL408" s="111"/>
    </row>
    <row r="409" spans="1:38" s="88" customFormat="1" x14ac:dyDescent="0.35">
      <c r="A409" s="21">
        <v>10141103</v>
      </c>
      <c r="B409" s="115" t="s">
        <v>19110</v>
      </c>
      <c r="C409" s="272" t="s">
        <v>710</v>
      </c>
      <c r="D409" s="193" t="s">
        <v>11440</v>
      </c>
      <c r="E409" s="114" t="str">
        <f t="shared" si="101"/>
        <v>TRANSFORMADOR MARCA:MOTRA  PT 38 RE</v>
      </c>
      <c r="F409" s="21"/>
      <c r="G409" s="133" t="s">
        <v>14631</v>
      </c>
      <c r="H409" s="133" t="s">
        <v>14630</v>
      </c>
      <c r="I409" s="21" t="s">
        <v>1695</v>
      </c>
      <c r="J409" s="21">
        <v>250</v>
      </c>
      <c r="K409" s="21">
        <v>33</v>
      </c>
      <c r="L409" s="21" t="s">
        <v>510</v>
      </c>
      <c r="M409" s="124" t="s">
        <v>516</v>
      </c>
      <c r="N409" s="21">
        <v>1981</v>
      </c>
      <c r="O409" s="116">
        <v>991</v>
      </c>
      <c r="P409" s="23">
        <f t="shared" si="102"/>
        <v>991000</v>
      </c>
      <c r="Q409" s="322" t="s">
        <v>1650</v>
      </c>
      <c r="R409" s="21" t="s">
        <v>14629</v>
      </c>
      <c r="U409" s="111">
        <v>45</v>
      </c>
      <c r="V409" s="113">
        <f t="shared" si="103"/>
        <v>237.84000000000003</v>
      </c>
      <c r="W409" s="113">
        <f t="shared" si="104"/>
        <v>753.16</v>
      </c>
      <c r="X409" s="112">
        <f t="shared" si="105"/>
        <v>753160</v>
      </c>
      <c r="Y409" s="110">
        <f t="shared" si="100"/>
        <v>9</v>
      </c>
      <c r="Z409" s="109">
        <f t="shared" si="106"/>
        <v>49.550000000000004</v>
      </c>
      <c r="AA409" s="109">
        <f t="shared" si="107"/>
        <v>49550.000000000007</v>
      </c>
      <c r="AB409" s="10">
        <f t="shared" si="108"/>
        <v>237840</v>
      </c>
      <c r="AC409" s="108">
        <f t="shared" si="109"/>
        <v>941.45</v>
      </c>
      <c r="AD409" s="107">
        <f t="shared" si="110"/>
        <v>2.2222222222222223E-2</v>
      </c>
      <c r="AE409" s="106">
        <f t="shared" si="111"/>
        <v>20.921111111111113</v>
      </c>
      <c r="AF409" s="105">
        <f t="shared" si="112"/>
        <v>774.08111111111111</v>
      </c>
      <c r="AG409" s="105">
        <f t="shared" si="113"/>
        <v>216.91888888888892</v>
      </c>
      <c r="AI409" s="57" t="s">
        <v>2359</v>
      </c>
      <c r="AJ409" s="21"/>
      <c r="AK409" s="21"/>
      <c r="AL409" s="111"/>
    </row>
    <row r="410" spans="1:38" s="88" customFormat="1" x14ac:dyDescent="0.35">
      <c r="A410" s="21">
        <v>10141103</v>
      </c>
      <c r="B410" s="115" t="s">
        <v>19110</v>
      </c>
      <c r="C410" s="272" t="s">
        <v>710</v>
      </c>
      <c r="D410" s="194" t="s">
        <v>14628</v>
      </c>
      <c r="E410" s="114" t="str">
        <f t="shared" si="101"/>
        <v>TRANSFORMADOR MARCA:TANELEC PTS 561 PTS 561</v>
      </c>
      <c r="F410" s="170" t="s">
        <v>14628</v>
      </c>
      <c r="G410" s="142" t="s">
        <v>14627</v>
      </c>
      <c r="H410" s="142" t="s">
        <v>14626</v>
      </c>
      <c r="I410" s="21" t="s">
        <v>1634</v>
      </c>
      <c r="J410" s="124">
        <v>200</v>
      </c>
      <c r="K410" s="124">
        <v>11</v>
      </c>
      <c r="L410" s="21">
        <v>0.4</v>
      </c>
      <c r="M410" s="124" t="s">
        <v>514</v>
      </c>
      <c r="N410" s="124">
        <v>1982</v>
      </c>
      <c r="O410" s="116">
        <v>572</v>
      </c>
      <c r="P410" s="23">
        <f t="shared" si="102"/>
        <v>572000</v>
      </c>
      <c r="Q410" s="323" t="s">
        <v>1317</v>
      </c>
      <c r="R410" s="124" t="s">
        <v>14625</v>
      </c>
      <c r="U410" s="111">
        <v>45</v>
      </c>
      <c r="V410" s="113">
        <f t="shared" si="103"/>
        <v>149.35555555555555</v>
      </c>
      <c r="W410" s="113">
        <f t="shared" si="104"/>
        <v>422.64444444444445</v>
      </c>
      <c r="X410" s="112">
        <f t="shared" si="105"/>
        <v>422644.44444444444</v>
      </c>
      <c r="Y410" s="110">
        <f t="shared" si="100"/>
        <v>10</v>
      </c>
      <c r="Z410" s="109">
        <f t="shared" si="106"/>
        <v>28.6</v>
      </c>
      <c r="AA410" s="109">
        <f t="shared" si="107"/>
        <v>28600</v>
      </c>
      <c r="AB410" s="10">
        <f t="shared" si="108"/>
        <v>149355.55555555556</v>
      </c>
      <c r="AC410" s="108">
        <f t="shared" si="109"/>
        <v>543.4</v>
      </c>
      <c r="AD410" s="107">
        <f t="shared" si="110"/>
        <v>2.2222222222222223E-2</v>
      </c>
      <c r="AE410" s="106">
        <f t="shared" si="111"/>
        <v>12.075555555555555</v>
      </c>
      <c r="AF410" s="105">
        <f t="shared" si="112"/>
        <v>434.72</v>
      </c>
      <c r="AG410" s="105">
        <f t="shared" si="113"/>
        <v>137.28</v>
      </c>
      <c r="AI410" s="124"/>
      <c r="AJ410" s="21" t="s">
        <v>1607</v>
      </c>
      <c r="AK410" s="21"/>
      <c r="AL410" s="111"/>
    </row>
    <row r="411" spans="1:38" s="88" customFormat="1" x14ac:dyDescent="0.35">
      <c r="A411" s="21">
        <v>10141103</v>
      </c>
      <c r="B411" s="115" t="s">
        <v>19110</v>
      </c>
      <c r="C411" s="272" t="s">
        <v>710</v>
      </c>
      <c r="D411" s="136" t="s">
        <v>14624</v>
      </c>
      <c r="E411" s="114" t="str">
        <f t="shared" si="101"/>
        <v>TRANSFORMADOR MARCA:" PTS  543 PTS  543</v>
      </c>
      <c r="F411" s="124" t="s">
        <v>14624</v>
      </c>
      <c r="G411" s="142" t="s">
        <v>14622</v>
      </c>
      <c r="H411" s="142" t="s">
        <v>14621</v>
      </c>
      <c r="I411" s="124" t="s">
        <v>1608</v>
      </c>
      <c r="J411" s="124">
        <v>200</v>
      </c>
      <c r="K411" s="124">
        <v>11</v>
      </c>
      <c r="L411" s="21">
        <v>0.4</v>
      </c>
      <c r="M411" s="124" t="s">
        <v>514</v>
      </c>
      <c r="N411" s="142">
        <v>1982</v>
      </c>
      <c r="O411" s="116">
        <v>572</v>
      </c>
      <c r="P411" s="23">
        <f t="shared" si="102"/>
        <v>572000</v>
      </c>
      <c r="Q411" s="323" t="s">
        <v>846</v>
      </c>
      <c r="R411" s="124" t="s">
        <v>14620</v>
      </c>
      <c r="U411" s="111">
        <v>45</v>
      </c>
      <c r="V411" s="113">
        <f t="shared" si="103"/>
        <v>149.35555555555555</v>
      </c>
      <c r="W411" s="113">
        <f t="shared" si="104"/>
        <v>422.64444444444445</v>
      </c>
      <c r="X411" s="112">
        <f t="shared" si="105"/>
        <v>422644.44444444444</v>
      </c>
      <c r="Y411" s="110">
        <f t="shared" si="100"/>
        <v>10</v>
      </c>
      <c r="Z411" s="109">
        <f t="shared" si="106"/>
        <v>28.6</v>
      </c>
      <c r="AA411" s="109">
        <f t="shared" si="107"/>
        <v>28600</v>
      </c>
      <c r="AB411" s="10">
        <f t="shared" si="108"/>
        <v>149355.55555555556</v>
      </c>
      <c r="AC411" s="108">
        <f t="shared" si="109"/>
        <v>543.4</v>
      </c>
      <c r="AD411" s="107">
        <f t="shared" si="110"/>
        <v>2.2222222222222223E-2</v>
      </c>
      <c r="AE411" s="106">
        <f t="shared" si="111"/>
        <v>12.075555555555555</v>
      </c>
      <c r="AF411" s="105">
        <f t="shared" si="112"/>
        <v>434.72</v>
      </c>
      <c r="AG411" s="105">
        <f t="shared" si="113"/>
        <v>137.28</v>
      </c>
      <c r="AI411" s="124"/>
      <c r="AJ411" s="124" t="s">
        <v>14623</v>
      </c>
      <c r="AK411" s="124"/>
      <c r="AL411" s="111"/>
    </row>
    <row r="412" spans="1:38" s="88" customFormat="1" x14ac:dyDescent="0.35">
      <c r="A412" s="21">
        <v>10141103</v>
      </c>
      <c r="B412" s="115" t="s">
        <v>19110</v>
      </c>
      <c r="C412" s="272" t="s">
        <v>710</v>
      </c>
      <c r="D412" s="22" t="s">
        <v>14619</v>
      </c>
      <c r="E412" s="114" t="str">
        <f t="shared" si="101"/>
        <v>TRANSFORMADOR MARCA:Tanelec  PT 32 RG</v>
      </c>
      <c r="F412" s="21"/>
      <c r="G412" s="133" t="s">
        <v>14618</v>
      </c>
      <c r="H412" s="133" t="s">
        <v>14617</v>
      </c>
      <c r="I412" s="21" t="s">
        <v>1695</v>
      </c>
      <c r="J412" s="21">
        <v>200</v>
      </c>
      <c r="K412" s="21">
        <v>11</v>
      </c>
      <c r="L412" s="21">
        <v>0.4</v>
      </c>
      <c r="M412" s="124" t="s">
        <v>516</v>
      </c>
      <c r="N412" s="57">
        <v>1982</v>
      </c>
      <c r="O412" s="116">
        <v>572</v>
      </c>
      <c r="P412" s="23">
        <f t="shared" si="102"/>
        <v>572000</v>
      </c>
      <c r="Q412" s="322" t="s">
        <v>9380</v>
      </c>
      <c r="R412" s="57" t="s">
        <v>14616</v>
      </c>
      <c r="U412" s="111">
        <v>45</v>
      </c>
      <c r="V412" s="113">
        <f t="shared" si="103"/>
        <v>149.35555555555555</v>
      </c>
      <c r="W412" s="113">
        <f t="shared" si="104"/>
        <v>422.64444444444445</v>
      </c>
      <c r="X412" s="112">
        <f t="shared" si="105"/>
        <v>422644.44444444444</v>
      </c>
      <c r="Y412" s="110">
        <f t="shared" si="100"/>
        <v>10</v>
      </c>
      <c r="Z412" s="109">
        <f t="shared" si="106"/>
        <v>28.6</v>
      </c>
      <c r="AA412" s="109">
        <f t="shared" si="107"/>
        <v>28600</v>
      </c>
      <c r="AB412" s="10">
        <f t="shared" si="108"/>
        <v>149355.55555555556</v>
      </c>
      <c r="AC412" s="108">
        <f t="shared" si="109"/>
        <v>543.4</v>
      </c>
      <c r="AD412" s="107">
        <f t="shared" si="110"/>
        <v>2.2222222222222223E-2</v>
      </c>
      <c r="AE412" s="106">
        <f t="shared" si="111"/>
        <v>12.075555555555555</v>
      </c>
      <c r="AF412" s="105">
        <f t="shared" si="112"/>
        <v>434.72</v>
      </c>
      <c r="AG412" s="105">
        <f t="shared" si="113"/>
        <v>137.28</v>
      </c>
      <c r="AI412" s="21" t="s">
        <v>3540</v>
      </c>
      <c r="AJ412" s="21"/>
      <c r="AK412" s="57"/>
      <c r="AL412" s="111"/>
    </row>
    <row r="413" spans="1:38" s="88" customFormat="1" x14ac:dyDescent="0.35">
      <c r="A413" s="21">
        <v>10141103</v>
      </c>
      <c r="B413" s="115" t="s">
        <v>19110</v>
      </c>
      <c r="C413" s="272" t="s">
        <v>710</v>
      </c>
      <c r="D413" s="22" t="s">
        <v>14615</v>
      </c>
      <c r="E413" s="114" t="str">
        <f t="shared" si="101"/>
        <v>TRANSFORMADOR MARCA:TANLEC AGMNC/PT2 AGMNC/PT2</v>
      </c>
      <c r="F413" s="21" t="s">
        <v>14615</v>
      </c>
      <c r="G413" s="139" t="s">
        <v>14613</v>
      </c>
      <c r="H413" s="119" t="s">
        <v>14612</v>
      </c>
      <c r="I413" s="21" t="s">
        <v>976</v>
      </c>
      <c r="J413" s="21">
        <v>315</v>
      </c>
      <c r="K413" s="21">
        <v>33</v>
      </c>
      <c r="L413" s="21">
        <v>0.4</v>
      </c>
      <c r="M413" s="21">
        <v>3</v>
      </c>
      <c r="N413" s="21">
        <v>1983</v>
      </c>
      <c r="O413" s="116">
        <v>1039</v>
      </c>
      <c r="P413" s="23">
        <f t="shared" si="102"/>
        <v>1039000</v>
      </c>
      <c r="Q413" s="322" t="s">
        <v>14611</v>
      </c>
      <c r="R413" s="21" t="s">
        <v>14610</v>
      </c>
      <c r="U413" s="111">
        <v>45</v>
      </c>
      <c r="V413" s="113">
        <f t="shared" si="103"/>
        <v>293.22888888888889</v>
      </c>
      <c r="W413" s="113">
        <f t="shared" si="104"/>
        <v>745.77111111111117</v>
      </c>
      <c r="X413" s="112">
        <f t="shared" si="105"/>
        <v>745771.11111111112</v>
      </c>
      <c r="Y413" s="110">
        <f t="shared" ref="Y413:Y443" si="114">(U413-(2017-N413))</f>
        <v>11</v>
      </c>
      <c r="Z413" s="109">
        <f t="shared" si="106"/>
        <v>51.95</v>
      </c>
      <c r="AA413" s="109">
        <f t="shared" si="107"/>
        <v>51950</v>
      </c>
      <c r="AB413" s="10">
        <f t="shared" si="108"/>
        <v>293228.88888888888</v>
      </c>
      <c r="AC413" s="108">
        <f t="shared" si="109"/>
        <v>987.05</v>
      </c>
      <c r="AD413" s="107">
        <f t="shared" si="110"/>
        <v>2.2222222222222223E-2</v>
      </c>
      <c r="AE413" s="106">
        <f t="shared" si="111"/>
        <v>21.934444444444445</v>
      </c>
      <c r="AF413" s="105">
        <f t="shared" si="112"/>
        <v>767.70555555555563</v>
      </c>
      <c r="AG413" s="105">
        <f t="shared" si="113"/>
        <v>271.29444444444442</v>
      </c>
      <c r="AI413" s="21" t="s">
        <v>2905</v>
      </c>
      <c r="AJ413" s="21" t="s">
        <v>976</v>
      </c>
      <c r="AK413" s="21" t="s">
        <v>14614</v>
      </c>
      <c r="AL413" s="111"/>
    </row>
    <row r="414" spans="1:38" s="88" customFormat="1" x14ac:dyDescent="0.35">
      <c r="A414" s="21">
        <v>10141103</v>
      </c>
      <c r="B414" s="115" t="s">
        <v>19110</v>
      </c>
      <c r="C414" s="272" t="s">
        <v>710</v>
      </c>
      <c r="D414" s="160" t="s">
        <v>14609</v>
      </c>
      <c r="E414" s="114" t="str">
        <f t="shared" si="101"/>
        <v>TRANSFORMADOR MARCA:ASEA PTS 77 PTS 77</v>
      </c>
      <c r="F414" s="142" t="s">
        <v>14609</v>
      </c>
      <c r="G414" s="142" t="s">
        <v>14608</v>
      </c>
      <c r="H414" s="142" t="s">
        <v>14607</v>
      </c>
      <c r="I414" s="124" t="s">
        <v>324</v>
      </c>
      <c r="J414" s="124">
        <v>400</v>
      </c>
      <c r="K414" s="124">
        <v>33</v>
      </c>
      <c r="L414" s="21">
        <v>0.4</v>
      </c>
      <c r="M414" s="124" t="s">
        <v>514</v>
      </c>
      <c r="N414" s="142">
        <v>1983</v>
      </c>
      <c r="O414" s="116">
        <v>1039</v>
      </c>
      <c r="P414" s="23">
        <f t="shared" si="102"/>
        <v>1039000</v>
      </c>
      <c r="Q414" s="323" t="s">
        <v>18</v>
      </c>
      <c r="R414" s="124">
        <v>6115632</v>
      </c>
      <c r="U414" s="111">
        <v>45</v>
      </c>
      <c r="V414" s="113">
        <f t="shared" si="103"/>
        <v>293.22888888888889</v>
      </c>
      <c r="W414" s="113">
        <f t="shared" si="104"/>
        <v>745.77111111111117</v>
      </c>
      <c r="X414" s="112">
        <f t="shared" si="105"/>
        <v>745771.11111111112</v>
      </c>
      <c r="Y414" s="110">
        <f t="shared" si="114"/>
        <v>11</v>
      </c>
      <c r="Z414" s="109">
        <f t="shared" si="106"/>
        <v>51.95</v>
      </c>
      <c r="AA414" s="109">
        <f t="shared" si="107"/>
        <v>51950</v>
      </c>
      <c r="AB414" s="10">
        <f t="shared" si="108"/>
        <v>293228.88888888888</v>
      </c>
      <c r="AC414" s="108">
        <f t="shared" si="109"/>
        <v>987.05</v>
      </c>
      <c r="AD414" s="107">
        <f t="shared" si="110"/>
        <v>2.2222222222222223E-2</v>
      </c>
      <c r="AE414" s="106">
        <f t="shared" si="111"/>
        <v>21.934444444444445</v>
      </c>
      <c r="AF414" s="105">
        <f t="shared" si="112"/>
        <v>767.70555555555563</v>
      </c>
      <c r="AG414" s="105">
        <f t="shared" si="113"/>
        <v>271.29444444444442</v>
      </c>
      <c r="AI414" s="124"/>
      <c r="AJ414" s="124" t="s">
        <v>3771</v>
      </c>
      <c r="AK414" s="124"/>
      <c r="AL414" s="111"/>
    </row>
    <row r="415" spans="1:38" s="88" customFormat="1" x14ac:dyDescent="0.35">
      <c r="A415" s="21">
        <v>10141103</v>
      </c>
      <c r="B415" s="115" t="s">
        <v>19110</v>
      </c>
      <c r="C415" s="272" t="s">
        <v>710</v>
      </c>
      <c r="D415" s="136" t="s">
        <v>14606</v>
      </c>
      <c r="E415" s="114" t="str">
        <f t="shared" si="101"/>
        <v>TRANSFORMADOR MARCA:TANELEC PTS  251 PTS  251</v>
      </c>
      <c r="F415" s="124" t="s">
        <v>14606</v>
      </c>
      <c r="G415" s="142" t="s">
        <v>14605</v>
      </c>
      <c r="H415" s="142" t="s">
        <v>14604</v>
      </c>
      <c r="I415" s="124" t="s">
        <v>1608</v>
      </c>
      <c r="J415" s="124">
        <v>200</v>
      </c>
      <c r="K415" s="124">
        <v>11</v>
      </c>
      <c r="L415" s="21">
        <v>0.4</v>
      </c>
      <c r="M415" s="124" t="s">
        <v>514</v>
      </c>
      <c r="N415" s="142">
        <v>1983</v>
      </c>
      <c r="O415" s="116">
        <v>572</v>
      </c>
      <c r="P415" s="23">
        <f t="shared" si="102"/>
        <v>572000</v>
      </c>
      <c r="Q415" s="323" t="s">
        <v>1317</v>
      </c>
      <c r="R415" s="124" t="s">
        <v>14603</v>
      </c>
      <c r="U415" s="111">
        <v>45</v>
      </c>
      <c r="V415" s="113">
        <f t="shared" si="103"/>
        <v>161.43111111111111</v>
      </c>
      <c r="W415" s="113">
        <f t="shared" si="104"/>
        <v>410.56888888888886</v>
      </c>
      <c r="X415" s="112">
        <f t="shared" si="105"/>
        <v>410568.88888888888</v>
      </c>
      <c r="Y415" s="110">
        <f t="shared" si="114"/>
        <v>11</v>
      </c>
      <c r="Z415" s="109">
        <f t="shared" si="106"/>
        <v>28.6</v>
      </c>
      <c r="AA415" s="109">
        <f t="shared" si="107"/>
        <v>28600</v>
      </c>
      <c r="AB415" s="10">
        <f t="shared" si="108"/>
        <v>161431.11111111112</v>
      </c>
      <c r="AC415" s="108">
        <f t="shared" si="109"/>
        <v>543.4</v>
      </c>
      <c r="AD415" s="107">
        <f t="shared" si="110"/>
        <v>2.2222222222222223E-2</v>
      </c>
      <c r="AE415" s="106">
        <f t="shared" si="111"/>
        <v>12.075555555555555</v>
      </c>
      <c r="AF415" s="105">
        <f t="shared" si="112"/>
        <v>422.64444444444445</v>
      </c>
      <c r="AG415" s="105">
        <f t="shared" si="113"/>
        <v>149.35555555555555</v>
      </c>
      <c r="AI415" s="124"/>
      <c r="AJ415" s="21" t="s">
        <v>1607</v>
      </c>
      <c r="AK415" s="124"/>
      <c r="AL415" s="111"/>
    </row>
    <row r="416" spans="1:38" s="88" customFormat="1" x14ac:dyDescent="0.35">
      <c r="A416" s="21">
        <v>10141103</v>
      </c>
      <c r="B416" s="115" t="s">
        <v>19110</v>
      </c>
      <c r="C416" s="272" t="s">
        <v>710</v>
      </c>
      <c r="D416" s="22" t="s">
        <v>14602</v>
      </c>
      <c r="E416" s="114" t="str">
        <f t="shared" si="101"/>
        <v>TRANSFORMADOR MARCA:Tanelec  PT 120R</v>
      </c>
      <c r="F416" s="21"/>
      <c r="G416" s="133" t="s">
        <v>14601</v>
      </c>
      <c r="H416" s="133" t="s">
        <v>14600</v>
      </c>
      <c r="I416" s="21" t="s">
        <v>494</v>
      </c>
      <c r="J416" s="21">
        <v>500</v>
      </c>
      <c r="K416" s="21">
        <v>33</v>
      </c>
      <c r="L416" s="21">
        <v>0.4</v>
      </c>
      <c r="M416" s="124" t="s">
        <v>516</v>
      </c>
      <c r="N416" s="21">
        <v>1984</v>
      </c>
      <c r="O416" s="116">
        <v>1200</v>
      </c>
      <c r="P416" s="23">
        <f t="shared" si="102"/>
        <v>1200000</v>
      </c>
      <c r="Q416" s="322" t="s">
        <v>9380</v>
      </c>
      <c r="R416" s="21" t="s">
        <v>14599</v>
      </c>
      <c r="U416" s="111">
        <v>45</v>
      </c>
      <c r="V416" s="113">
        <f t="shared" si="103"/>
        <v>364</v>
      </c>
      <c r="W416" s="113">
        <f t="shared" si="104"/>
        <v>836</v>
      </c>
      <c r="X416" s="112">
        <f t="shared" si="105"/>
        <v>836000</v>
      </c>
      <c r="Y416" s="110">
        <f t="shared" si="114"/>
        <v>12</v>
      </c>
      <c r="Z416" s="109">
        <f t="shared" si="106"/>
        <v>60</v>
      </c>
      <c r="AA416" s="109">
        <f t="shared" si="107"/>
        <v>60000</v>
      </c>
      <c r="AB416" s="10">
        <f t="shared" si="108"/>
        <v>364000</v>
      </c>
      <c r="AC416" s="108">
        <f t="shared" si="109"/>
        <v>1140</v>
      </c>
      <c r="AD416" s="107">
        <f t="shared" si="110"/>
        <v>2.2222222222222223E-2</v>
      </c>
      <c r="AE416" s="106">
        <f t="shared" si="111"/>
        <v>25.333333333333336</v>
      </c>
      <c r="AF416" s="105">
        <f t="shared" si="112"/>
        <v>861.33333333333337</v>
      </c>
      <c r="AG416" s="105">
        <f t="shared" si="113"/>
        <v>338.66666666666669</v>
      </c>
      <c r="AI416" s="57" t="s">
        <v>1217</v>
      </c>
      <c r="AJ416" s="21"/>
      <c r="AK416" s="21"/>
      <c r="AL416" s="111"/>
    </row>
    <row r="417" spans="1:38" s="88" customFormat="1" x14ac:dyDescent="0.35">
      <c r="A417" s="21">
        <v>10141103</v>
      </c>
      <c r="B417" s="115" t="s">
        <v>19110</v>
      </c>
      <c r="C417" s="272" t="s">
        <v>710</v>
      </c>
      <c r="D417" s="22" t="s">
        <v>14598</v>
      </c>
      <c r="E417" s="114" t="str">
        <f t="shared" si="101"/>
        <v>TRANSFORMADOR MARCA:Tanelec  PT 728</v>
      </c>
      <c r="F417" s="21"/>
      <c r="G417" s="182" t="s">
        <v>14597</v>
      </c>
      <c r="H417" s="133" t="s">
        <v>14596</v>
      </c>
      <c r="I417" s="21" t="s">
        <v>494</v>
      </c>
      <c r="J417" s="21">
        <v>100</v>
      </c>
      <c r="K417" s="21">
        <v>33</v>
      </c>
      <c r="L417" s="21" t="s">
        <v>510</v>
      </c>
      <c r="M417" s="124" t="s">
        <v>516</v>
      </c>
      <c r="N417" s="21">
        <v>1985</v>
      </c>
      <c r="O417" s="116">
        <v>763</v>
      </c>
      <c r="P417" s="23">
        <f t="shared" si="102"/>
        <v>763000</v>
      </c>
      <c r="Q417" s="322" t="s">
        <v>9380</v>
      </c>
      <c r="R417" s="21" t="s">
        <v>14595</v>
      </c>
      <c r="U417" s="111">
        <v>45</v>
      </c>
      <c r="V417" s="113">
        <f t="shared" si="103"/>
        <v>247.55111111111111</v>
      </c>
      <c r="W417" s="113">
        <f t="shared" si="104"/>
        <v>515.44888888888886</v>
      </c>
      <c r="X417" s="112">
        <f t="shared" si="105"/>
        <v>515448.88888888888</v>
      </c>
      <c r="Y417" s="110">
        <f t="shared" si="114"/>
        <v>13</v>
      </c>
      <c r="Z417" s="109">
        <f t="shared" si="106"/>
        <v>38.15</v>
      </c>
      <c r="AA417" s="109">
        <f t="shared" si="107"/>
        <v>38150</v>
      </c>
      <c r="AB417" s="10">
        <f t="shared" si="108"/>
        <v>247551.11111111112</v>
      </c>
      <c r="AC417" s="108">
        <f t="shared" si="109"/>
        <v>724.85</v>
      </c>
      <c r="AD417" s="107">
        <f t="shared" si="110"/>
        <v>2.2222222222222223E-2</v>
      </c>
      <c r="AE417" s="106">
        <f t="shared" si="111"/>
        <v>16.10777777777778</v>
      </c>
      <c r="AF417" s="105">
        <f t="shared" si="112"/>
        <v>531.55666666666662</v>
      </c>
      <c r="AG417" s="105">
        <f t="shared" si="113"/>
        <v>231.44333333333333</v>
      </c>
      <c r="AI417" s="57" t="s">
        <v>2402</v>
      </c>
      <c r="AJ417" s="21"/>
      <c r="AK417" s="21"/>
      <c r="AL417" s="111"/>
    </row>
    <row r="418" spans="1:38" s="88" customFormat="1" x14ac:dyDescent="0.35">
      <c r="A418" s="21">
        <v>10141103</v>
      </c>
      <c r="B418" s="115" t="s">
        <v>19110</v>
      </c>
      <c r="C418" s="272" t="s">
        <v>710</v>
      </c>
      <c r="D418" s="22" t="s">
        <v>14594</v>
      </c>
      <c r="E418" s="114" t="str">
        <f t="shared" si="101"/>
        <v>TRANSFORMADOR MARCA:Tanelec  PTS 729</v>
      </c>
      <c r="F418" s="21"/>
      <c r="G418" s="182" t="s">
        <v>14593</v>
      </c>
      <c r="H418" s="133" t="s">
        <v>14592</v>
      </c>
      <c r="I418" s="21" t="s">
        <v>494</v>
      </c>
      <c r="J418" s="21">
        <v>100</v>
      </c>
      <c r="K418" s="21">
        <v>33</v>
      </c>
      <c r="L418" s="21" t="s">
        <v>510</v>
      </c>
      <c r="M418" s="124" t="s">
        <v>516</v>
      </c>
      <c r="N418" s="21">
        <v>1985</v>
      </c>
      <c r="O418" s="116">
        <v>763</v>
      </c>
      <c r="P418" s="23">
        <f t="shared" si="102"/>
        <v>763000</v>
      </c>
      <c r="Q418" s="322" t="s">
        <v>9380</v>
      </c>
      <c r="R418" s="21" t="s">
        <v>14591</v>
      </c>
      <c r="U418" s="111">
        <v>45</v>
      </c>
      <c r="V418" s="113">
        <f t="shared" si="103"/>
        <v>247.55111111111111</v>
      </c>
      <c r="W418" s="113">
        <f t="shared" si="104"/>
        <v>515.44888888888886</v>
      </c>
      <c r="X418" s="112">
        <f t="shared" si="105"/>
        <v>515448.88888888888</v>
      </c>
      <c r="Y418" s="110">
        <f t="shared" si="114"/>
        <v>13</v>
      </c>
      <c r="Z418" s="109">
        <f t="shared" si="106"/>
        <v>38.15</v>
      </c>
      <c r="AA418" s="109">
        <f t="shared" si="107"/>
        <v>38150</v>
      </c>
      <c r="AB418" s="10">
        <f t="shared" si="108"/>
        <v>247551.11111111112</v>
      </c>
      <c r="AC418" s="108">
        <f t="shared" si="109"/>
        <v>724.85</v>
      </c>
      <c r="AD418" s="107">
        <f t="shared" si="110"/>
        <v>2.2222222222222223E-2</v>
      </c>
      <c r="AE418" s="106">
        <f t="shared" si="111"/>
        <v>16.10777777777778</v>
      </c>
      <c r="AF418" s="105">
        <f t="shared" si="112"/>
        <v>531.55666666666662</v>
      </c>
      <c r="AG418" s="105">
        <f t="shared" si="113"/>
        <v>231.44333333333333</v>
      </c>
      <c r="AI418" s="57" t="s">
        <v>2402</v>
      </c>
      <c r="AJ418" s="21"/>
      <c r="AK418" s="21"/>
      <c r="AL418" s="111"/>
    </row>
    <row r="419" spans="1:38" s="88" customFormat="1" x14ac:dyDescent="0.35">
      <c r="A419" s="21">
        <v>10141103</v>
      </c>
      <c r="B419" s="115" t="s">
        <v>19110</v>
      </c>
      <c r="C419" s="272" t="s">
        <v>710</v>
      </c>
      <c r="D419" s="164" t="s">
        <v>14590</v>
      </c>
      <c r="E419" s="114" t="str">
        <f t="shared" si="101"/>
        <v>TRANSFORMADOR MARCA:Tanelec  PT 12 RG</v>
      </c>
      <c r="F419" s="21"/>
      <c r="G419" s="133" t="s">
        <v>14589</v>
      </c>
      <c r="H419" s="133" t="s">
        <v>14588</v>
      </c>
      <c r="I419" s="21" t="s">
        <v>1695</v>
      </c>
      <c r="J419" s="21">
        <v>315</v>
      </c>
      <c r="K419" s="21">
        <v>11</v>
      </c>
      <c r="L419" s="21">
        <v>0.4</v>
      </c>
      <c r="M419" s="124" t="s">
        <v>516</v>
      </c>
      <c r="N419" s="57">
        <v>1985</v>
      </c>
      <c r="O419" s="116">
        <v>840</v>
      </c>
      <c r="P419" s="23">
        <f t="shared" si="102"/>
        <v>840000</v>
      </c>
      <c r="Q419" s="322" t="s">
        <v>9380</v>
      </c>
      <c r="R419" s="57" t="s">
        <v>14587</v>
      </c>
      <c r="U419" s="111">
        <v>45</v>
      </c>
      <c r="V419" s="113">
        <f t="shared" si="103"/>
        <v>272.5333333333333</v>
      </c>
      <c r="W419" s="113">
        <f t="shared" si="104"/>
        <v>567.4666666666667</v>
      </c>
      <c r="X419" s="112">
        <f t="shared" si="105"/>
        <v>567466.66666666674</v>
      </c>
      <c r="Y419" s="110">
        <f t="shared" si="114"/>
        <v>13</v>
      </c>
      <c r="Z419" s="109">
        <f t="shared" si="106"/>
        <v>42</v>
      </c>
      <c r="AA419" s="109">
        <f t="shared" si="107"/>
        <v>42000</v>
      </c>
      <c r="AB419" s="10">
        <f t="shared" si="108"/>
        <v>272533.33333333326</v>
      </c>
      <c r="AC419" s="108">
        <f t="shared" si="109"/>
        <v>798</v>
      </c>
      <c r="AD419" s="107">
        <f t="shared" si="110"/>
        <v>2.2222222222222223E-2</v>
      </c>
      <c r="AE419" s="106">
        <f t="shared" si="111"/>
        <v>17.733333333333334</v>
      </c>
      <c r="AF419" s="105">
        <f t="shared" si="112"/>
        <v>585.20000000000005</v>
      </c>
      <c r="AG419" s="105">
        <f t="shared" si="113"/>
        <v>254.79999999999995</v>
      </c>
      <c r="AI419" s="21" t="s">
        <v>3540</v>
      </c>
      <c r="AJ419" s="21"/>
      <c r="AK419" s="57"/>
      <c r="AL419" s="111"/>
    </row>
    <row r="420" spans="1:38" s="88" customFormat="1" x14ac:dyDescent="0.35">
      <c r="A420" s="21">
        <v>10141103</v>
      </c>
      <c r="B420" s="115" t="s">
        <v>19110</v>
      </c>
      <c r="C420" s="272" t="s">
        <v>710</v>
      </c>
      <c r="D420" s="22" t="s">
        <v>14586</v>
      </c>
      <c r="E420" s="114" t="str">
        <f t="shared" si="101"/>
        <v>TRANSFORMADOR MARCA:Tanelec  PT 44 RG</v>
      </c>
      <c r="F420" s="21"/>
      <c r="G420" s="133" t="s">
        <v>14585</v>
      </c>
      <c r="H420" s="133" t="s">
        <v>14584</v>
      </c>
      <c r="I420" s="21" t="s">
        <v>1695</v>
      </c>
      <c r="J420" s="21">
        <v>315</v>
      </c>
      <c r="K420" s="21">
        <v>11</v>
      </c>
      <c r="L420" s="21">
        <v>0.4</v>
      </c>
      <c r="M420" s="124" t="s">
        <v>516</v>
      </c>
      <c r="N420" s="57">
        <v>1985</v>
      </c>
      <c r="O420" s="116">
        <v>840</v>
      </c>
      <c r="P420" s="23">
        <f t="shared" si="102"/>
        <v>840000</v>
      </c>
      <c r="Q420" s="322" t="s">
        <v>9380</v>
      </c>
      <c r="R420" s="57" t="s">
        <v>14583</v>
      </c>
      <c r="U420" s="111">
        <v>45</v>
      </c>
      <c r="V420" s="113">
        <f t="shared" si="103"/>
        <v>272.5333333333333</v>
      </c>
      <c r="W420" s="113">
        <f t="shared" si="104"/>
        <v>567.4666666666667</v>
      </c>
      <c r="X420" s="112">
        <f t="shared" si="105"/>
        <v>567466.66666666674</v>
      </c>
      <c r="Y420" s="110">
        <f t="shared" si="114"/>
        <v>13</v>
      </c>
      <c r="Z420" s="109">
        <f t="shared" si="106"/>
        <v>42</v>
      </c>
      <c r="AA420" s="109">
        <f t="shared" si="107"/>
        <v>42000</v>
      </c>
      <c r="AB420" s="10">
        <f t="shared" si="108"/>
        <v>272533.33333333326</v>
      </c>
      <c r="AC420" s="108">
        <f t="shared" si="109"/>
        <v>798</v>
      </c>
      <c r="AD420" s="107">
        <f t="shared" si="110"/>
        <v>2.2222222222222223E-2</v>
      </c>
      <c r="AE420" s="106">
        <f t="shared" si="111"/>
        <v>17.733333333333334</v>
      </c>
      <c r="AF420" s="105">
        <f t="shared" si="112"/>
        <v>585.20000000000005</v>
      </c>
      <c r="AG420" s="105">
        <f t="shared" si="113"/>
        <v>254.79999999999995</v>
      </c>
      <c r="AI420" s="21" t="s">
        <v>3540</v>
      </c>
      <c r="AJ420" s="21"/>
      <c r="AK420" s="57"/>
      <c r="AL420" s="111"/>
    </row>
    <row r="421" spans="1:38" s="88" customFormat="1" x14ac:dyDescent="0.35">
      <c r="A421" s="21">
        <v>10141103</v>
      </c>
      <c r="B421" s="115" t="s">
        <v>19110</v>
      </c>
      <c r="C421" s="272" t="s">
        <v>710</v>
      </c>
      <c r="D421" s="193" t="s">
        <v>14582</v>
      </c>
      <c r="E421" s="114" t="str">
        <f t="shared" si="101"/>
        <v>TRANSFORMADOR MARCA:Tanelec Tanzania  PTS 885</v>
      </c>
      <c r="F421" s="21"/>
      <c r="G421" s="133" t="s">
        <v>14581</v>
      </c>
      <c r="H421" s="133" t="s">
        <v>14580</v>
      </c>
      <c r="I421" s="21" t="s">
        <v>2261</v>
      </c>
      <c r="J421" s="21">
        <v>50</v>
      </c>
      <c r="K421" s="21">
        <v>33</v>
      </c>
      <c r="L421" s="21">
        <v>0.4</v>
      </c>
      <c r="M421" s="124" t="s">
        <v>516</v>
      </c>
      <c r="N421" s="21">
        <v>1985</v>
      </c>
      <c r="O421" s="116">
        <v>643</v>
      </c>
      <c r="P421" s="23">
        <f t="shared" si="102"/>
        <v>643000</v>
      </c>
      <c r="Q421" s="322" t="s">
        <v>9222</v>
      </c>
      <c r="R421" s="21" t="s">
        <v>14579</v>
      </c>
      <c r="U421" s="111">
        <v>45</v>
      </c>
      <c r="V421" s="113">
        <f t="shared" si="103"/>
        <v>208.61777777777777</v>
      </c>
      <c r="W421" s="113">
        <f t="shared" si="104"/>
        <v>434.38222222222225</v>
      </c>
      <c r="X421" s="112">
        <f t="shared" si="105"/>
        <v>434382.22222222225</v>
      </c>
      <c r="Y421" s="110">
        <f t="shared" si="114"/>
        <v>13</v>
      </c>
      <c r="Z421" s="109">
        <f t="shared" si="106"/>
        <v>32.15</v>
      </c>
      <c r="AA421" s="109">
        <f t="shared" si="107"/>
        <v>32150</v>
      </c>
      <c r="AB421" s="10">
        <f t="shared" si="108"/>
        <v>208617.77777777775</v>
      </c>
      <c r="AC421" s="108">
        <f t="shared" si="109"/>
        <v>610.85</v>
      </c>
      <c r="AD421" s="107">
        <f t="shared" si="110"/>
        <v>2.2222222222222223E-2</v>
      </c>
      <c r="AE421" s="106">
        <f t="shared" si="111"/>
        <v>13.574444444444445</v>
      </c>
      <c r="AF421" s="105">
        <f t="shared" si="112"/>
        <v>447.95666666666671</v>
      </c>
      <c r="AG421" s="105">
        <f t="shared" si="113"/>
        <v>195.04333333333332</v>
      </c>
      <c r="AI421" s="21"/>
      <c r="AJ421" s="21"/>
      <c r="AK421" s="21"/>
      <c r="AL421" s="111"/>
    </row>
    <row r="422" spans="1:38" s="88" customFormat="1" x14ac:dyDescent="0.35">
      <c r="A422" s="21">
        <v>10141103</v>
      </c>
      <c r="B422" s="115" t="s">
        <v>19110</v>
      </c>
      <c r="C422" s="272" t="s">
        <v>710</v>
      </c>
      <c r="D422" s="193" t="s">
        <v>1696</v>
      </c>
      <c r="E422" s="114" t="str">
        <f t="shared" si="101"/>
        <v>TRANSFORMADOR MARCA:TANELEC TANZANIA  PTS 01</v>
      </c>
      <c r="F422" s="21"/>
      <c r="G422" s="133" t="s">
        <v>14578</v>
      </c>
      <c r="H422" s="133" t="s">
        <v>14577</v>
      </c>
      <c r="I422" s="21" t="s">
        <v>2235</v>
      </c>
      <c r="J422" s="21">
        <v>315</v>
      </c>
      <c r="K422" s="21">
        <v>33</v>
      </c>
      <c r="L422" s="21">
        <v>0.4</v>
      </c>
      <c r="M422" s="124" t="s">
        <v>516</v>
      </c>
      <c r="N422" s="21">
        <v>1985</v>
      </c>
      <c r="O422" s="116">
        <v>1039</v>
      </c>
      <c r="P422" s="23">
        <f t="shared" si="102"/>
        <v>1039000</v>
      </c>
      <c r="Q422" s="322" t="s">
        <v>14576</v>
      </c>
      <c r="R422" s="21" t="s">
        <v>14575</v>
      </c>
      <c r="U422" s="111">
        <v>45</v>
      </c>
      <c r="V422" s="113">
        <f t="shared" si="103"/>
        <v>337.09777777777771</v>
      </c>
      <c r="W422" s="113">
        <f t="shared" si="104"/>
        <v>701.90222222222224</v>
      </c>
      <c r="X422" s="112">
        <f t="shared" si="105"/>
        <v>701902.22222222225</v>
      </c>
      <c r="Y422" s="110">
        <f t="shared" si="114"/>
        <v>13</v>
      </c>
      <c r="Z422" s="109">
        <f t="shared" si="106"/>
        <v>51.95</v>
      </c>
      <c r="AA422" s="109">
        <f t="shared" si="107"/>
        <v>51950</v>
      </c>
      <c r="AB422" s="10">
        <f t="shared" si="108"/>
        <v>337097.77777777775</v>
      </c>
      <c r="AC422" s="108">
        <f t="shared" si="109"/>
        <v>987.05</v>
      </c>
      <c r="AD422" s="107">
        <f t="shared" si="110"/>
        <v>2.2222222222222223E-2</v>
      </c>
      <c r="AE422" s="106">
        <f t="shared" si="111"/>
        <v>21.934444444444445</v>
      </c>
      <c r="AF422" s="105">
        <f t="shared" si="112"/>
        <v>723.8366666666667</v>
      </c>
      <c r="AG422" s="105">
        <f t="shared" si="113"/>
        <v>315.16333333333324</v>
      </c>
      <c r="AI422" s="21"/>
      <c r="AJ422" s="21"/>
      <c r="AK422" s="21"/>
      <c r="AL422" s="111"/>
    </row>
    <row r="423" spans="1:38" s="88" customFormat="1" x14ac:dyDescent="0.35">
      <c r="A423" s="21">
        <v>10141103</v>
      </c>
      <c r="B423" s="115" t="s">
        <v>19110</v>
      </c>
      <c r="C423" s="272" t="s">
        <v>710</v>
      </c>
      <c r="D423" s="193" t="s">
        <v>14574</v>
      </c>
      <c r="E423" s="114" t="str">
        <f t="shared" si="101"/>
        <v>TRANSFORMADOR MARCA:Tanelec Tanzania  PT 315R</v>
      </c>
      <c r="F423" s="21"/>
      <c r="G423" s="133" t="s">
        <v>14573</v>
      </c>
      <c r="H423" s="133" t="s">
        <v>14572</v>
      </c>
      <c r="I423" s="21" t="s">
        <v>2197</v>
      </c>
      <c r="J423" s="21">
        <v>315</v>
      </c>
      <c r="K423" s="21">
        <v>33</v>
      </c>
      <c r="L423" s="21">
        <v>0.4</v>
      </c>
      <c r="M423" s="124" t="s">
        <v>516</v>
      </c>
      <c r="N423" s="21">
        <v>1985</v>
      </c>
      <c r="O423" s="116">
        <v>1039</v>
      </c>
      <c r="P423" s="23">
        <f t="shared" si="102"/>
        <v>1039000</v>
      </c>
      <c r="Q423" s="322" t="s">
        <v>9222</v>
      </c>
      <c r="R423" s="21" t="s">
        <v>14571</v>
      </c>
      <c r="U423" s="111">
        <v>45</v>
      </c>
      <c r="V423" s="113">
        <f t="shared" si="103"/>
        <v>337.09777777777771</v>
      </c>
      <c r="W423" s="113">
        <f t="shared" si="104"/>
        <v>701.90222222222224</v>
      </c>
      <c r="X423" s="112">
        <f t="shared" si="105"/>
        <v>701902.22222222225</v>
      </c>
      <c r="Y423" s="110">
        <f t="shared" si="114"/>
        <v>13</v>
      </c>
      <c r="Z423" s="109">
        <f t="shared" si="106"/>
        <v>51.95</v>
      </c>
      <c r="AA423" s="109">
        <f t="shared" si="107"/>
        <v>51950</v>
      </c>
      <c r="AB423" s="10">
        <f t="shared" si="108"/>
        <v>337097.77777777775</v>
      </c>
      <c r="AC423" s="108">
        <f t="shared" si="109"/>
        <v>987.05</v>
      </c>
      <c r="AD423" s="107">
        <f t="shared" si="110"/>
        <v>2.2222222222222223E-2</v>
      </c>
      <c r="AE423" s="106">
        <f t="shared" si="111"/>
        <v>21.934444444444445</v>
      </c>
      <c r="AF423" s="105">
        <f t="shared" si="112"/>
        <v>723.8366666666667</v>
      </c>
      <c r="AG423" s="105">
        <f t="shared" si="113"/>
        <v>315.16333333333324</v>
      </c>
      <c r="AI423" s="21"/>
      <c r="AJ423" s="21"/>
      <c r="AK423" s="21"/>
      <c r="AL423" s="111"/>
    </row>
    <row r="424" spans="1:38" s="88" customFormat="1" x14ac:dyDescent="0.35">
      <c r="A424" s="21">
        <v>10141103</v>
      </c>
      <c r="B424" s="115" t="s">
        <v>19110</v>
      </c>
      <c r="C424" s="272" t="s">
        <v>710</v>
      </c>
      <c r="D424" s="136" t="s">
        <v>1641</v>
      </c>
      <c r="E424" s="114" t="str">
        <f t="shared" si="101"/>
        <v>TRANSFORMADOR MARCA:Desta Power Matla PT 184 PT 184</v>
      </c>
      <c r="F424" s="124" t="s">
        <v>1641</v>
      </c>
      <c r="G424" s="142" t="s">
        <v>1640</v>
      </c>
      <c r="H424" s="142" t="s">
        <v>1639</v>
      </c>
      <c r="I424" s="57" t="s">
        <v>884</v>
      </c>
      <c r="J424" s="21">
        <v>250</v>
      </c>
      <c r="K424" s="124">
        <v>33</v>
      </c>
      <c r="L424" s="21">
        <v>0.4</v>
      </c>
      <c r="M424" s="124" t="s">
        <v>514</v>
      </c>
      <c r="N424" s="57">
        <v>1985</v>
      </c>
      <c r="O424" s="116">
        <v>991</v>
      </c>
      <c r="P424" s="23">
        <f t="shared" si="102"/>
        <v>991000</v>
      </c>
      <c r="Q424" s="323" t="s">
        <v>1540</v>
      </c>
      <c r="R424" s="124" t="s">
        <v>1638</v>
      </c>
      <c r="U424" s="111">
        <v>45</v>
      </c>
      <c r="V424" s="113">
        <f t="shared" si="103"/>
        <v>321.52444444444444</v>
      </c>
      <c r="W424" s="113">
        <f t="shared" si="104"/>
        <v>669.4755555555555</v>
      </c>
      <c r="X424" s="112">
        <f t="shared" si="105"/>
        <v>669475.5555555555</v>
      </c>
      <c r="Y424" s="110">
        <f t="shared" si="114"/>
        <v>13</v>
      </c>
      <c r="Z424" s="109">
        <f t="shared" si="106"/>
        <v>49.550000000000004</v>
      </c>
      <c r="AA424" s="109">
        <f t="shared" si="107"/>
        <v>49550.000000000007</v>
      </c>
      <c r="AB424" s="10">
        <f t="shared" si="108"/>
        <v>321524.4444444445</v>
      </c>
      <c r="AC424" s="108">
        <f t="shared" si="109"/>
        <v>941.45</v>
      </c>
      <c r="AD424" s="107">
        <f t="shared" si="110"/>
        <v>2.2222222222222223E-2</v>
      </c>
      <c r="AE424" s="106">
        <f t="shared" si="111"/>
        <v>20.921111111111113</v>
      </c>
      <c r="AF424" s="105">
        <f t="shared" si="112"/>
        <v>690.39666666666665</v>
      </c>
      <c r="AG424" s="105">
        <f t="shared" si="113"/>
        <v>300.60333333333335</v>
      </c>
      <c r="AI424" s="124"/>
      <c r="AJ424" s="21"/>
      <c r="AK424" s="57"/>
      <c r="AL424" s="111"/>
    </row>
    <row r="425" spans="1:38" s="88" customFormat="1" x14ac:dyDescent="0.35">
      <c r="A425" s="21">
        <v>10141103</v>
      </c>
      <c r="B425" s="115" t="s">
        <v>19110</v>
      </c>
      <c r="C425" s="272" t="s">
        <v>710</v>
      </c>
      <c r="D425" s="136" t="s">
        <v>1637</v>
      </c>
      <c r="E425" s="114" t="str">
        <f t="shared" si="101"/>
        <v>TRANSFORMADOR MARCA:EFACEC PTS 167 PTS 167</v>
      </c>
      <c r="F425" s="124" t="s">
        <v>1637</v>
      </c>
      <c r="G425" s="142" t="s">
        <v>1636</v>
      </c>
      <c r="H425" s="142" t="s">
        <v>817</v>
      </c>
      <c r="I425" s="124" t="s">
        <v>1537</v>
      </c>
      <c r="J425" s="21">
        <v>250</v>
      </c>
      <c r="K425" s="124">
        <v>33</v>
      </c>
      <c r="L425" s="21">
        <v>0.4</v>
      </c>
      <c r="M425" s="124" t="s">
        <v>514</v>
      </c>
      <c r="N425" s="57">
        <v>1985</v>
      </c>
      <c r="O425" s="116">
        <v>991</v>
      </c>
      <c r="P425" s="23">
        <f t="shared" si="102"/>
        <v>991000</v>
      </c>
      <c r="Q425" s="322" t="s">
        <v>27</v>
      </c>
      <c r="R425" s="124">
        <v>9053</v>
      </c>
      <c r="U425" s="111">
        <v>45</v>
      </c>
      <c r="V425" s="113">
        <f t="shared" si="103"/>
        <v>321.52444444444444</v>
      </c>
      <c r="W425" s="113">
        <f t="shared" si="104"/>
        <v>669.4755555555555</v>
      </c>
      <c r="X425" s="112">
        <f t="shared" si="105"/>
        <v>669475.5555555555</v>
      </c>
      <c r="Y425" s="110">
        <f t="shared" si="114"/>
        <v>13</v>
      </c>
      <c r="Z425" s="109">
        <f t="shared" si="106"/>
        <v>49.550000000000004</v>
      </c>
      <c r="AA425" s="109">
        <f t="shared" si="107"/>
        <v>49550.000000000007</v>
      </c>
      <c r="AB425" s="10">
        <f t="shared" si="108"/>
        <v>321524.4444444445</v>
      </c>
      <c r="AC425" s="108">
        <f t="shared" si="109"/>
        <v>941.45</v>
      </c>
      <c r="AD425" s="107">
        <f t="shared" si="110"/>
        <v>2.2222222222222223E-2</v>
      </c>
      <c r="AE425" s="106">
        <f t="shared" si="111"/>
        <v>20.921111111111113</v>
      </c>
      <c r="AF425" s="105">
        <f t="shared" si="112"/>
        <v>690.39666666666665</v>
      </c>
      <c r="AG425" s="105">
        <f t="shared" si="113"/>
        <v>300.60333333333335</v>
      </c>
      <c r="AI425" s="124"/>
      <c r="AJ425" s="21"/>
      <c r="AK425" s="57"/>
      <c r="AL425" s="111"/>
    </row>
    <row r="426" spans="1:38" s="88" customFormat="1" x14ac:dyDescent="0.35">
      <c r="A426" s="21">
        <v>10141103</v>
      </c>
      <c r="B426" s="115" t="s">
        <v>19110</v>
      </c>
      <c r="C426" s="272" t="s">
        <v>710</v>
      </c>
      <c r="D426" s="194" t="s">
        <v>1635</v>
      </c>
      <c r="E426" s="114" t="str">
        <f t="shared" si="101"/>
        <v>TRANSFORMADOR MARCA: PTS 250 PTS 250</v>
      </c>
      <c r="F426" s="170" t="s">
        <v>1635</v>
      </c>
      <c r="G426" s="142" t="s">
        <v>1633</v>
      </c>
      <c r="H426" s="142" t="s">
        <v>1632</v>
      </c>
      <c r="I426" s="21" t="s">
        <v>1634</v>
      </c>
      <c r="J426" s="124">
        <v>500</v>
      </c>
      <c r="K426" s="124">
        <v>11</v>
      </c>
      <c r="L426" s="21">
        <v>0.4</v>
      </c>
      <c r="M426" s="124" t="s">
        <v>514</v>
      </c>
      <c r="N426" s="124">
        <v>1985</v>
      </c>
      <c r="O426" s="116">
        <v>1016</v>
      </c>
      <c r="P426" s="23">
        <f t="shared" si="102"/>
        <v>1016000</v>
      </c>
      <c r="Q426" s="323"/>
      <c r="R426" s="169"/>
      <c r="U426" s="111">
        <v>45</v>
      </c>
      <c r="V426" s="113">
        <f t="shared" si="103"/>
        <v>329.63555555555553</v>
      </c>
      <c r="W426" s="113">
        <f t="shared" si="104"/>
        <v>686.36444444444442</v>
      </c>
      <c r="X426" s="112">
        <f t="shared" si="105"/>
        <v>686364.44444444438</v>
      </c>
      <c r="Y426" s="110">
        <f t="shared" si="114"/>
        <v>13</v>
      </c>
      <c r="Z426" s="109">
        <f t="shared" si="106"/>
        <v>50.800000000000004</v>
      </c>
      <c r="AA426" s="109">
        <f t="shared" si="107"/>
        <v>50800.000000000007</v>
      </c>
      <c r="AB426" s="10">
        <f t="shared" si="108"/>
        <v>329635.55555555562</v>
      </c>
      <c r="AC426" s="108">
        <f t="shared" si="109"/>
        <v>965.2</v>
      </c>
      <c r="AD426" s="107">
        <f t="shared" si="110"/>
        <v>2.2222222222222223E-2</v>
      </c>
      <c r="AE426" s="106">
        <f t="shared" si="111"/>
        <v>21.448888888888892</v>
      </c>
      <c r="AF426" s="105">
        <f t="shared" si="112"/>
        <v>707.81333333333328</v>
      </c>
      <c r="AG426" s="105">
        <f t="shared" si="113"/>
        <v>308.18666666666661</v>
      </c>
      <c r="AI426" s="124"/>
      <c r="AJ426" s="21" t="s">
        <v>1607</v>
      </c>
      <c r="AK426" s="21"/>
      <c r="AL426" s="111"/>
    </row>
    <row r="427" spans="1:38" s="88" customFormat="1" x14ac:dyDescent="0.35">
      <c r="A427" s="21">
        <v>10141103</v>
      </c>
      <c r="B427" s="115" t="s">
        <v>19110</v>
      </c>
      <c r="C427" s="272" t="s">
        <v>710</v>
      </c>
      <c r="D427" s="22" t="s">
        <v>14569</v>
      </c>
      <c r="E427" s="114" t="str">
        <f t="shared" si="101"/>
        <v>TRANSFORMADOR MARCA:Pauwrls Trafo AGCBT/PTS0220 AGCBT/PTS0220</v>
      </c>
      <c r="F427" s="21" t="s">
        <v>14569</v>
      </c>
      <c r="G427" s="121" t="s">
        <v>14568</v>
      </c>
      <c r="H427" s="121" t="s">
        <v>14567</v>
      </c>
      <c r="I427" s="21" t="s">
        <v>3407</v>
      </c>
      <c r="J427" s="61">
        <v>100</v>
      </c>
      <c r="K427" s="121">
        <v>33</v>
      </c>
      <c r="L427" s="61">
        <v>0.4</v>
      </c>
      <c r="M427" s="61">
        <v>3</v>
      </c>
      <c r="N427" s="121">
        <v>1986</v>
      </c>
      <c r="O427" s="116">
        <v>763</v>
      </c>
      <c r="P427" s="23">
        <f t="shared" si="102"/>
        <v>763000</v>
      </c>
      <c r="Q427" s="326" t="s">
        <v>14566</v>
      </c>
      <c r="R427" s="61" t="s">
        <v>14565</v>
      </c>
      <c r="U427" s="111">
        <v>45</v>
      </c>
      <c r="V427" s="113">
        <f t="shared" si="103"/>
        <v>263.6588888888889</v>
      </c>
      <c r="W427" s="113">
        <f t="shared" si="104"/>
        <v>499.3411111111111</v>
      </c>
      <c r="X427" s="112">
        <f t="shared" si="105"/>
        <v>499341.11111111112</v>
      </c>
      <c r="Y427" s="110">
        <f t="shared" si="114"/>
        <v>14</v>
      </c>
      <c r="Z427" s="109">
        <f t="shared" si="106"/>
        <v>38.15</v>
      </c>
      <c r="AA427" s="109">
        <f t="shared" si="107"/>
        <v>38150</v>
      </c>
      <c r="AB427" s="10">
        <f t="shared" si="108"/>
        <v>263658.88888888888</v>
      </c>
      <c r="AC427" s="108">
        <f t="shared" si="109"/>
        <v>724.85</v>
      </c>
      <c r="AD427" s="107">
        <f t="shared" si="110"/>
        <v>2.2222222222222223E-2</v>
      </c>
      <c r="AE427" s="106">
        <f t="shared" si="111"/>
        <v>16.10777777777778</v>
      </c>
      <c r="AF427" s="105">
        <f t="shared" si="112"/>
        <v>515.44888888888886</v>
      </c>
      <c r="AG427" s="105">
        <f t="shared" si="113"/>
        <v>247.55111111111111</v>
      </c>
      <c r="AI427" s="61" t="s">
        <v>14570</v>
      </c>
      <c r="AJ427" s="21" t="s">
        <v>2113</v>
      </c>
      <c r="AK427" s="57"/>
      <c r="AL427" s="111"/>
    </row>
    <row r="428" spans="1:38" s="88" customFormat="1" x14ac:dyDescent="0.35">
      <c r="A428" s="21">
        <v>10141103</v>
      </c>
      <c r="B428" s="115" t="s">
        <v>19110</v>
      </c>
      <c r="C428" s="272" t="s">
        <v>710</v>
      </c>
      <c r="D428" s="22"/>
      <c r="E428" s="114" t="str">
        <f t="shared" si="101"/>
        <v xml:space="preserve">TRANSFORMADOR MARCA:EFACEC PEMBA </v>
      </c>
      <c r="F428" s="21" t="s">
        <v>237</v>
      </c>
      <c r="G428" s="21">
        <v>665054</v>
      </c>
      <c r="H428" s="21">
        <v>8555333</v>
      </c>
      <c r="I428" s="21" t="s">
        <v>237</v>
      </c>
      <c r="J428" s="21">
        <v>500</v>
      </c>
      <c r="K428" s="21">
        <v>33</v>
      </c>
      <c r="L428" s="21" t="s">
        <v>581</v>
      </c>
      <c r="M428" s="21">
        <v>3</v>
      </c>
      <c r="N428" s="21">
        <v>1986</v>
      </c>
      <c r="O428" s="116">
        <v>1200</v>
      </c>
      <c r="P428" s="23">
        <f t="shared" si="102"/>
        <v>1200000</v>
      </c>
      <c r="Q428" s="322" t="s">
        <v>27</v>
      </c>
      <c r="R428" s="21" t="s">
        <v>5600</v>
      </c>
      <c r="U428" s="111">
        <v>45</v>
      </c>
      <c r="V428" s="113">
        <f t="shared" si="103"/>
        <v>414.66666666666669</v>
      </c>
      <c r="W428" s="113">
        <f t="shared" si="104"/>
        <v>785.33333333333326</v>
      </c>
      <c r="X428" s="112">
        <f t="shared" si="105"/>
        <v>785333.33333333326</v>
      </c>
      <c r="Y428" s="110">
        <f t="shared" si="114"/>
        <v>14</v>
      </c>
      <c r="Z428" s="109">
        <f t="shared" si="106"/>
        <v>60</v>
      </c>
      <c r="AA428" s="109">
        <f t="shared" si="107"/>
        <v>60000</v>
      </c>
      <c r="AB428" s="10">
        <f t="shared" si="108"/>
        <v>414666.66666666674</v>
      </c>
      <c r="AC428" s="108">
        <f t="shared" si="109"/>
        <v>1140</v>
      </c>
      <c r="AD428" s="107">
        <f t="shared" si="110"/>
        <v>2.2222222222222223E-2</v>
      </c>
      <c r="AE428" s="106">
        <f t="shared" si="111"/>
        <v>25.333333333333336</v>
      </c>
      <c r="AF428" s="105">
        <f t="shared" si="112"/>
        <v>810.66666666666663</v>
      </c>
      <c r="AG428" s="105">
        <f t="shared" si="113"/>
        <v>389.33333333333337</v>
      </c>
      <c r="AI428" s="21" t="s">
        <v>1869</v>
      </c>
      <c r="AJ428" s="21" t="s">
        <v>14564</v>
      </c>
      <c r="AK428" s="21"/>
      <c r="AL428" s="111"/>
    </row>
    <row r="429" spans="1:38" s="88" customFormat="1" x14ac:dyDescent="0.35">
      <c r="A429" s="21">
        <v>10141103</v>
      </c>
      <c r="B429" s="115" t="s">
        <v>19110</v>
      </c>
      <c r="C429" s="272" t="s">
        <v>710</v>
      </c>
      <c r="D429" s="160" t="s">
        <v>1631</v>
      </c>
      <c r="E429" s="114" t="str">
        <f t="shared" si="101"/>
        <v>TRANSFORMADOR MARCA:PAUWELS PT 276R PT 276R</v>
      </c>
      <c r="F429" s="142" t="s">
        <v>1631</v>
      </c>
      <c r="G429" s="142" t="s">
        <v>1630</v>
      </c>
      <c r="H429" s="142" t="s">
        <v>1629</v>
      </c>
      <c r="I429" s="124" t="s">
        <v>802</v>
      </c>
      <c r="J429" s="124">
        <v>100</v>
      </c>
      <c r="K429" s="124">
        <v>33</v>
      </c>
      <c r="L429" s="21">
        <v>0.4</v>
      </c>
      <c r="M429" s="124" t="s">
        <v>514</v>
      </c>
      <c r="N429" s="124">
        <v>1986</v>
      </c>
      <c r="O429" s="116">
        <v>763</v>
      </c>
      <c r="P429" s="23">
        <f t="shared" si="102"/>
        <v>763000</v>
      </c>
      <c r="Q429" s="323" t="s">
        <v>89</v>
      </c>
      <c r="R429" s="124" t="s">
        <v>1628</v>
      </c>
      <c r="U429" s="111">
        <v>45</v>
      </c>
      <c r="V429" s="113">
        <f t="shared" si="103"/>
        <v>263.6588888888889</v>
      </c>
      <c r="W429" s="113">
        <f t="shared" si="104"/>
        <v>499.3411111111111</v>
      </c>
      <c r="X429" s="112">
        <f t="shared" si="105"/>
        <v>499341.11111111112</v>
      </c>
      <c r="Y429" s="110">
        <f t="shared" si="114"/>
        <v>14</v>
      </c>
      <c r="Z429" s="109">
        <f t="shared" si="106"/>
        <v>38.15</v>
      </c>
      <c r="AA429" s="109">
        <f t="shared" si="107"/>
        <v>38150</v>
      </c>
      <c r="AB429" s="10">
        <f t="shared" si="108"/>
        <v>263658.88888888888</v>
      </c>
      <c r="AC429" s="108">
        <f t="shared" si="109"/>
        <v>724.85</v>
      </c>
      <c r="AD429" s="107">
        <f t="shared" si="110"/>
        <v>2.2222222222222223E-2</v>
      </c>
      <c r="AE429" s="106">
        <f t="shared" si="111"/>
        <v>16.10777777777778</v>
      </c>
      <c r="AF429" s="105">
        <f t="shared" si="112"/>
        <v>515.44888888888886</v>
      </c>
      <c r="AG429" s="105">
        <f t="shared" si="113"/>
        <v>247.55111111111111</v>
      </c>
      <c r="AI429" s="124"/>
      <c r="AJ429" s="124"/>
      <c r="AK429" s="124"/>
      <c r="AL429" s="111"/>
    </row>
    <row r="430" spans="1:38" s="88" customFormat="1" x14ac:dyDescent="0.35">
      <c r="A430" s="21">
        <v>10141103</v>
      </c>
      <c r="B430" s="115" t="s">
        <v>19110</v>
      </c>
      <c r="C430" s="272" t="s">
        <v>710</v>
      </c>
      <c r="D430" s="22" t="s">
        <v>14562</v>
      </c>
      <c r="E430" s="114" t="str">
        <f t="shared" si="101"/>
        <v>TRANSFORMADOR MARCA:HAWKER SIDDELEY AGCHI/PT124 AGCHI/PT124</v>
      </c>
      <c r="F430" s="21" t="s">
        <v>14562</v>
      </c>
      <c r="G430" s="21" t="s">
        <v>14561</v>
      </c>
      <c r="H430" s="21" t="s">
        <v>14560</v>
      </c>
      <c r="I430" s="21" t="s">
        <v>977</v>
      </c>
      <c r="J430" s="21">
        <v>200</v>
      </c>
      <c r="K430" s="21">
        <v>6.6</v>
      </c>
      <c r="L430" s="21">
        <v>0.4</v>
      </c>
      <c r="M430" s="21">
        <v>3</v>
      </c>
      <c r="N430" s="21">
        <v>1987</v>
      </c>
      <c r="O430" s="116">
        <v>572</v>
      </c>
      <c r="P430" s="23">
        <f t="shared" si="102"/>
        <v>572000</v>
      </c>
      <c r="Q430" s="322" t="s">
        <v>14559</v>
      </c>
      <c r="R430" s="21" t="s">
        <v>14558</v>
      </c>
      <c r="U430" s="111">
        <v>45</v>
      </c>
      <c r="V430" s="113">
        <f t="shared" si="103"/>
        <v>209.73333333333332</v>
      </c>
      <c r="W430" s="113">
        <f t="shared" si="104"/>
        <v>362.26666666666665</v>
      </c>
      <c r="X430" s="112">
        <f t="shared" si="105"/>
        <v>362266.66666666663</v>
      </c>
      <c r="Y430" s="110">
        <f t="shared" si="114"/>
        <v>15</v>
      </c>
      <c r="Z430" s="109">
        <f t="shared" si="106"/>
        <v>28.6</v>
      </c>
      <c r="AA430" s="109">
        <f t="shared" si="107"/>
        <v>28600</v>
      </c>
      <c r="AB430" s="10">
        <f t="shared" si="108"/>
        <v>209733.33333333337</v>
      </c>
      <c r="AC430" s="108">
        <f t="shared" si="109"/>
        <v>543.4</v>
      </c>
      <c r="AD430" s="107">
        <f t="shared" si="110"/>
        <v>2.2222222222222223E-2</v>
      </c>
      <c r="AE430" s="106">
        <f t="shared" si="111"/>
        <v>12.075555555555555</v>
      </c>
      <c r="AF430" s="105">
        <f t="shared" si="112"/>
        <v>374.34222222222223</v>
      </c>
      <c r="AG430" s="105">
        <f t="shared" si="113"/>
        <v>197.65777777777777</v>
      </c>
      <c r="AI430" s="21" t="s">
        <v>14563</v>
      </c>
      <c r="AJ430" s="21" t="s">
        <v>976</v>
      </c>
      <c r="AK430" s="21" t="s">
        <v>14187</v>
      </c>
      <c r="AL430" s="111"/>
    </row>
    <row r="431" spans="1:38" s="88" customFormat="1" x14ac:dyDescent="0.35">
      <c r="A431" s="21">
        <v>10141103</v>
      </c>
      <c r="B431" s="115" t="s">
        <v>19110</v>
      </c>
      <c r="C431" s="272" t="s">
        <v>710</v>
      </c>
      <c r="D431" s="22" t="s">
        <v>14556</v>
      </c>
      <c r="E431" s="114" t="str">
        <f t="shared" si="101"/>
        <v>TRANSFORMADOR MARCA:EFACEC AGVDZ/PT10 AGVDZ/PT10</v>
      </c>
      <c r="F431" s="21" t="s">
        <v>14556</v>
      </c>
      <c r="G431" s="139" t="s">
        <v>14554</v>
      </c>
      <c r="H431" s="119" t="s">
        <v>14553</v>
      </c>
      <c r="I431" s="21" t="s">
        <v>2875</v>
      </c>
      <c r="J431" s="21">
        <v>100</v>
      </c>
      <c r="K431" s="21">
        <v>22</v>
      </c>
      <c r="L431" s="21">
        <v>0.4</v>
      </c>
      <c r="M431" s="21">
        <v>3</v>
      </c>
      <c r="N431" s="21">
        <v>1987</v>
      </c>
      <c r="O431" s="116">
        <v>445</v>
      </c>
      <c r="P431" s="23">
        <f t="shared" si="102"/>
        <v>445000</v>
      </c>
      <c r="Q431" s="322" t="s">
        <v>27</v>
      </c>
      <c r="R431" s="21">
        <v>101843</v>
      </c>
      <c r="U431" s="111">
        <v>45</v>
      </c>
      <c r="V431" s="113">
        <f t="shared" si="103"/>
        <v>163.16666666666666</v>
      </c>
      <c r="W431" s="113">
        <f t="shared" si="104"/>
        <v>281.83333333333337</v>
      </c>
      <c r="X431" s="112">
        <f t="shared" si="105"/>
        <v>281833.33333333337</v>
      </c>
      <c r="Y431" s="110">
        <f t="shared" si="114"/>
        <v>15</v>
      </c>
      <c r="Z431" s="109">
        <f t="shared" si="106"/>
        <v>22.25</v>
      </c>
      <c r="AA431" s="109">
        <f t="shared" si="107"/>
        <v>22250</v>
      </c>
      <c r="AB431" s="10">
        <f t="shared" si="108"/>
        <v>163166.66666666663</v>
      </c>
      <c r="AC431" s="108">
        <f t="shared" si="109"/>
        <v>422.75</v>
      </c>
      <c r="AD431" s="107">
        <f t="shared" si="110"/>
        <v>2.2222222222222223E-2</v>
      </c>
      <c r="AE431" s="106">
        <f t="shared" si="111"/>
        <v>9.3944444444444439</v>
      </c>
      <c r="AF431" s="105">
        <f t="shared" si="112"/>
        <v>291.22777777777782</v>
      </c>
      <c r="AG431" s="105">
        <f t="shared" si="113"/>
        <v>153.77222222222221</v>
      </c>
      <c r="AI431" s="21" t="s">
        <v>14557</v>
      </c>
      <c r="AJ431" s="21" t="s">
        <v>976</v>
      </c>
      <c r="AK431" s="21" t="s">
        <v>14555</v>
      </c>
      <c r="AL431" s="111"/>
    </row>
    <row r="432" spans="1:38" s="88" customFormat="1" x14ac:dyDescent="0.35">
      <c r="A432" s="21">
        <v>10141103</v>
      </c>
      <c r="B432" s="115" t="s">
        <v>19110</v>
      </c>
      <c r="C432" s="272" t="s">
        <v>710</v>
      </c>
      <c r="D432" s="22" t="s">
        <v>14551</v>
      </c>
      <c r="E432" s="114" t="str">
        <f t="shared" si="101"/>
        <v>TRANSFORMADOR MARCA:Efacec PT118 PT118</v>
      </c>
      <c r="F432" s="21" t="s">
        <v>14551</v>
      </c>
      <c r="G432" s="142">
        <v>695709.9</v>
      </c>
      <c r="H432" s="142">
        <v>7810335</v>
      </c>
      <c r="I432" s="21" t="s">
        <v>3104</v>
      </c>
      <c r="J432" s="21">
        <v>315</v>
      </c>
      <c r="K432" s="21">
        <v>22</v>
      </c>
      <c r="L432" s="21">
        <v>0.4</v>
      </c>
      <c r="M432" s="21">
        <v>3</v>
      </c>
      <c r="N432" s="124">
        <v>1988</v>
      </c>
      <c r="O432" s="116">
        <v>953</v>
      </c>
      <c r="P432" s="23">
        <f t="shared" si="102"/>
        <v>953000</v>
      </c>
      <c r="Q432" s="323" t="s">
        <v>535</v>
      </c>
      <c r="R432" s="124">
        <v>702215</v>
      </c>
      <c r="U432" s="111">
        <v>45</v>
      </c>
      <c r="V432" s="113">
        <f t="shared" si="103"/>
        <v>369.55222222222221</v>
      </c>
      <c r="W432" s="113">
        <f t="shared" si="104"/>
        <v>583.44777777777779</v>
      </c>
      <c r="X432" s="112">
        <f t="shared" si="105"/>
        <v>583447.77777777775</v>
      </c>
      <c r="Y432" s="110">
        <f t="shared" si="114"/>
        <v>16</v>
      </c>
      <c r="Z432" s="109">
        <f t="shared" si="106"/>
        <v>47.650000000000006</v>
      </c>
      <c r="AA432" s="109">
        <f t="shared" si="107"/>
        <v>47650.000000000007</v>
      </c>
      <c r="AB432" s="10">
        <f t="shared" si="108"/>
        <v>369552.22222222225</v>
      </c>
      <c r="AC432" s="108">
        <f t="shared" si="109"/>
        <v>905.35</v>
      </c>
      <c r="AD432" s="107">
        <f t="shared" si="110"/>
        <v>2.2222222222222223E-2</v>
      </c>
      <c r="AE432" s="106">
        <f t="shared" si="111"/>
        <v>20.11888888888889</v>
      </c>
      <c r="AF432" s="105">
        <f t="shared" si="112"/>
        <v>603.56666666666672</v>
      </c>
      <c r="AG432" s="105">
        <f t="shared" si="113"/>
        <v>349.43333333333334</v>
      </c>
      <c r="AI432" s="21" t="s">
        <v>14552</v>
      </c>
      <c r="AJ432" s="21" t="s">
        <v>530</v>
      </c>
      <c r="AK432" s="57"/>
      <c r="AL432" s="111"/>
    </row>
    <row r="433" spans="1:38" s="88" customFormat="1" x14ac:dyDescent="0.35">
      <c r="A433" s="21">
        <v>10141103</v>
      </c>
      <c r="B433" s="115" t="s">
        <v>19110</v>
      </c>
      <c r="C433" s="272" t="s">
        <v>710</v>
      </c>
      <c r="D433" s="193" t="s">
        <v>14550</v>
      </c>
      <c r="E433" s="114" t="str">
        <f t="shared" si="101"/>
        <v>TRANSFORMADOR MARCA:Efacec  PT 200</v>
      </c>
      <c r="F433" s="21"/>
      <c r="G433" s="133" t="s">
        <v>14549</v>
      </c>
      <c r="H433" s="133" t="s">
        <v>14548</v>
      </c>
      <c r="I433" s="21" t="s">
        <v>494</v>
      </c>
      <c r="J433" s="21">
        <v>315</v>
      </c>
      <c r="K433" s="21">
        <v>33</v>
      </c>
      <c r="L433" s="21" t="s">
        <v>510</v>
      </c>
      <c r="M433" s="124" t="s">
        <v>516</v>
      </c>
      <c r="N433" s="21">
        <v>1988</v>
      </c>
      <c r="O433" s="116">
        <v>1039</v>
      </c>
      <c r="P433" s="23">
        <f t="shared" si="102"/>
        <v>1039000</v>
      </c>
      <c r="Q433" s="322" t="s">
        <v>535</v>
      </c>
      <c r="R433" s="21">
        <v>10193.1</v>
      </c>
      <c r="U433" s="111">
        <v>45</v>
      </c>
      <c r="V433" s="113">
        <f t="shared" si="103"/>
        <v>402.90111111111111</v>
      </c>
      <c r="W433" s="113">
        <f t="shared" si="104"/>
        <v>636.09888888888895</v>
      </c>
      <c r="X433" s="112">
        <f t="shared" si="105"/>
        <v>636098.88888888899</v>
      </c>
      <c r="Y433" s="110">
        <f t="shared" si="114"/>
        <v>16</v>
      </c>
      <c r="Z433" s="109">
        <f t="shared" si="106"/>
        <v>51.95</v>
      </c>
      <c r="AA433" s="109">
        <f t="shared" si="107"/>
        <v>51950</v>
      </c>
      <c r="AB433" s="10">
        <f t="shared" si="108"/>
        <v>402901.11111111101</v>
      </c>
      <c r="AC433" s="108">
        <f t="shared" si="109"/>
        <v>987.05</v>
      </c>
      <c r="AD433" s="107">
        <f t="shared" si="110"/>
        <v>2.2222222222222223E-2</v>
      </c>
      <c r="AE433" s="106">
        <f t="shared" si="111"/>
        <v>21.934444444444445</v>
      </c>
      <c r="AF433" s="105">
        <f t="shared" si="112"/>
        <v>658.03333333333342</v>
      </c>
      <c r="AG433" s="105">
        <f t="shared" si="113"/>
        <v>380.96666666666664</v>
      </c>
      <c r="AI433" s="57" t="s">
        <v>119</v>
      </c>
      <c r="AJ433" s="21"/>
      <c r="AK433" s="21"/>
      <c r="AL433" s="111"/>
    </row>
    <row r="434" spans="1:38" s="88" customFormat="1" x14ac:dyDescent="0.35">
      <c r="A434" s="21">
        <v>10141103</v>
      </c>
      <c r="B434" s="115" t="s">
        <v>19110</v>
      </c>
      <c r="C434" s="272" t="s">
        <v>710</v>
      </c>
      <c r="D434" s="22" t="s">
        <v>14546</v>
      </c>
      <c r="E434" s="114" t="str">
        <f t="shared" si="101"/>
        <v>TRANSFORMADOR MARCA:TANELEC AGXX/PTS0061 AGXX/PTS0061</v>
      </c>
      <c r="F434" s="21" t="s">
        <v>14546</v>
      </c>
      <c r="G434" s="121" t="s">
        <v>14545</v>
      </c>
      <c r="H434" s="121" t="s">
        <v>14544</v>
      </c>
      <c r="I434" s="21" t="s">
        <v>2113</v>
      </c>
      <c r="J434" s="61">
        <v>315</v>
      </c>
      <c r="K434" s="121">
        <v>11</v>
      </c>
      <c r="L434" s="61">
        <v>0.4</v>
      </c>
      <c r="M434" s="61">
        <v>3</v>
      </c>
      <c r="N434" s="121">
        <v>1989</v>
      </c>
      <c r="O434" s="116">
        <v>840</v>
      </c>
      <c r="P434" s="23">
        <f t="shared" si="102"/>
        <v>840000</v>
      </c>
      <c r="Q434" s="328" t="s">
        <v>1317</v>
      </c>
      <c r="R434" s="121" t="s">
        <v>14543</v>
      </c>
      <c r="U434" s="111">
        <v>45</v>
      </c>
      <c r="V434" s="113">
        <f t="shared" si="103"/>
        <v>343.46666666666664</v>
      </c>
      <c r="W434" s="113">
        <f t="shared" si="104"/>
        <v>496.53333333333336</v>
      </c>
      <c r="X434" s="112">
        <f t="shared" si="105"/>
        <v>496533.33333333337</v>
      </c>
      <c r="Y434" s="110">
        <f t="shared" si="114"/>
        <v>17</v>
      </c>
      <c r="Z434" s="109">
        <f t="shared" si="106"/>
        <v>42</v>
      </c>
      <c r="AA434" s="109">
        <f t="shared" si="107"/>
        <v>42000</v>
      </c>
      <c r="AB434" s="10">
        <f t="shared" si="108"/>
        <v>343466.66666666663</v>
      </c>
      <c r="AC434" s="108">
        <f t="shared" si="109"/>
        <v>798</v>
      </c>
      <c r="AD434" s="107">
        <f t="shared" si="110"/>
        <v>2.2222222222222223E-2</v>
      </c>
      <c r="AE434" s="106">
        <f t="shared" si="111"/>
        <v>17.733333333333334</v>
      </c>
      <c r="AF434" s="105">
        <f t="shared" si="112"/>
        <v>514.26666666666665</v>
      </c>
      <c r="AG434" s="105">
        <f t="shared" si="113"/>
        <v>325.73333333333329</v>
      </c>
      <c r="AI434" s="61" t="s">
        <v>14547</v>
      </c>
      <c r="AJ434" s="21" t="s">
        <v>2113</v>
      </c>
      <c r="AK434" s="21"/>
      <c r="AL434" s="111"/>
    </row>
    <row r="435" spans="1:38" s="88" customFormat="1" x14ac:dyDescent="0.35">
      <c r="A435" s="21">
        <v>10141103</v>
      </c>
      <c r="B435" s="115" t="s">
        <v>19110</v>
      </c>
      <c r="C435" s="272" t="s">
        <v>710</v>
      </c>
      <c r="D435" s="22" t="s">
        <v>14541</v>
      </c>
      <c r="E435" s="114" t="str">
        <f t="shared" si="101"/>
        <v>TRANSFORMADOR MARCA:TANELEC AGXX/PTS0072 AGXX/PTS0072</v>
      </c>
      <c r="F435" s="21" t="s">
        <v>14541</v>
      </c>
      <c r="G435" s="121" t="s">
        <v>14540</v>
      </c>
      <c r="H435" s="121" t="s">
        <v>14539</v>
      </c>
      <c r="I435" s="21" t="s">
        <v>2113</v>
      </c>
      <c r="J435" s="61">
        <v>100</v>
      </c>
      <c r="K435" s="121">
        <v>11</v>
      </c>
      <c r="L435" s="61">
        <v>0.4</v>
      </c>
      <c r="M435" s="61">
        <v>3</v>
      </c>
      <c r="N435" s="121">
        <v>1989</v>
      </c>
      <c r="O435" s="116">
        <v>445</v>
      </c>
      <c r="P435" s="23">
        <f t="shared" si="102"/>
        <v>445000</v>
      </c>
      <c r="Q435" s="328" t="s">
        <v>1317</v>
      </c>
      <c r="R435" s="121" t="s">
        <v>14538</v>
      </c>
      <c r="U435" s="111">
        <v>45</v>
      </c>
      <c r="V435" s="113">
        <f t="shared" si="103"/>
        <v>181.95555555555555</v>
      </c>
      <c r="W435" s="113">
        <f t="shared" si="104"/>
        <v>263.04444444444448</v>
      </c>
      <c r="X435" s="112">
        <f t="shared" si="105"/>
        <v>263044.4444444445</v>
      </c>
      <c r="Y435" s="110">
        <f t="shared" si="114"/>
        <v>17</v>
      </c>
      <c r="Z435" s="109">
        <f t="shared" si="106"/>
        <v>22.25</v>
      </c>
      <c r="AA435" s="109">
        <f t="shared" si="107"/>
        <v>22250</v>
      </c>
      <c r="AB435" s="10">
        <f t="shared" si="108"/>
        <v>181955.5555555555</v>
      </c>
      <c r="AC435" s="108">
        <f t="shared" si="109"/>
        <v>422.75</v>
      </c>
      <c r="AD435" s="107">
        <f t="shared" si="110"/>
        <v>2.2222222222222223E-2</v>
      </c>
      <c r="AE435" s="106">
        <f t="shared" si="111"/>
        <v>9.3944444444444439</v>
      </c>
      <c r="AF435" s="105">
        <f t="shared" si="112"/>
        <v>272.43888888888893</v>
      </c>
      <c r="AG435" s="105">
        <f t="shared" si="113"/>
        <v>172.5611111111111</v>
      </c>
      <c r="AI435" s="61" t="s">
        <v>14542</v>
      </c>
      <c r="AJ435" s="21" t="s">
        <v>2113</v>
      </c>
      <c r="AK435" s="21"/>
      <c r="AL435" s="111"/>
    </row>
    <row r="436" spans="1:38" s="88" customFormat="1" x14ac:dyDescent="0.35">
      <c r="A436" s="21">
        <v>10141103</v>
      </c>
      <c r="B436" s="115" t="s">
        <v>19110</v>
      </c>
      <c r="C436" s="272" t="s">
        <v>710</v>
      </c>
      <c r="D436" s="22" t="s">
        <v>14536</v>
      </c>
      <c r="E436" s="114" t="str">
        <f t="shared" si="101"/>
        <v>TRANSFORMADOR MARCA:DESTA AGXX/PTS0089 AGXX/PTS0089</v>
      </c>
      <c r="F436" s="21" t="s">
        <v>14536</v>
      </c>
      <c r="G436" s="121" t="s">
        <v>14535</v>
      </c>
      <c r="H436" s="121" t="s">
        <v>14534</v>
      </c>
      <c r="I436" s="21" t="s">
        <v>2113</v>
      </c>
      <c r="J436" s="61">
        <v>100</v>
      </c>
      <c r="K436" s="121">
        <v>11</v>
      </c>
      <c r="L436" s="61">
        <v>0.4</v>
      </c>
      <c r="M436" s="61">
        <v>3</v>
      </c>
      <c r="N436" s="121">
        <v>1989</v>
      </c>
      <c r="O436" s="116">
        <v>445</v>
      </c>
      <c r="P436" s="23">
        <f t="shared" si="102"/>
        <v>445000</v>
      </c>
      <c r="Q436" s="328" t="s">
        <v>104</v>
      </c>
      <c r="R436" s="121" t="s">
        <v>14533</v>
      </c>
      <c r="U436" s="111">
        <v>45</v>
      </c>
      <c r="V436" s="113">
        <f t="shared" si="103"/>
        <v>181.95555555555555</v>
      </c>
      <c r="W436" s="113">
        <f t="shared" si="104"/>
        <v>263.04444444444448</v>
      </c>
      <c r="X436" s="112">
        <f t="shared" si="105"/>
        <v>263044.4444444445</v>
      </c>
      <c r="Y436" s="110">
        <f t="shared" si="114"/>
        <v>17</v>
      </c>
      <c r="Z436" s="109">
        <f t="shared" si="106"/>
        <v>22.25</v>
      </c>
      <c r="AA436" s="109">
        <f t="shared" si="107"/>
        <v>22250</v>
      </c>
      <c r="AB436" s="10">
        <f t="shared" si="108"/>
        <v>181955.5555555555</v>
      </c>
      <c r="AC436" s="108">
        <f t="shared" si="109"/>
        <v>422.75</v>
      </c>
      <c r="AD436" s="107">
        <f t="shared" si="110"/>
        <v>2.2222222222222223E-2</v>
      </c>
      <c r="AE436" s="106">
        <f t="shared" si="111"/>
        <v>9.3944444444444439</v>
      </c>
      <c r="AF436" s="105">
        <f t="shared" si="112"/>
        <v>272.43888888888893</v>
      </c>
      <c r="AG436" s="105">
        <f t="shared" si="113"/>
        <v>172.5611111111111</v>
      </c>
      <c r="AI436" s="61" t="s">
        <v>14537</v>
      </c>
      <c r="AJ436" s="21" t="s">
        <v>2113</v>
      </c>
      <c r="AK436" s="21"/>
      <c r="AL436" s="111"/>
    </row>
    <row r="437" spans="1:38" s="88" customFormat="1" x14ac:dyDescent="0.35">
      <c r="A437" s="21">
        <v>10141103</v>
      </c>
      <c r="B437" s="115" t="s">
        <v>19110</v>
      </c>
      <c r="C437" s="272" t="s">
        <v>710</v>
      </c>
      <c r="D437" s="22" t="s">
        <v>14531</v>
      </c>
      <c r="E437" s="114" t="str">
        <f t="shared" si="101"/>
        <v>TRANSFORMADOR MARCA:TANELEC AGXX/PTS0090 AGXX/PTS0090</v>
      </c>
      <c r="F437" s="21" t="s">
        <v>14531</v>
      </c>
      <c r="G437" s="121" t="s">
        <v>14530</v>
      </c>
      <c r="H437" s="121" t="s">
        <v>14529</v>
      </c>
      <c r="I437" s="21" t="s">
        <v>2113</v>
      </c>
      <c r="J437" s="61">
        <v>100</v>
      </c>
      <c r="K437" s="121">
        <v>11</v>
      </c>
      <c r="L437" s="61">
        <v>0.4</v>
      </c>
      <c r="M437" s="61">
        <v>3</v>
      </c>
      <c r="N437" s="121">
        <v>1989</v>
      </c>
      <c r="O437" s="116">
        <v>445</v>
      </c>
      <c r="P437" s="23">
        <f t="shared" si="102"/>
        <v>445000</v>
      </c>
      <c r="Q437" s="328" t="s">
        <v>1317</v>
      </c>
      <c r="R437" s="121">
        <v>6181</v>
      </c>
      <c r="U437" s="111">
        <v>45</v>
      </c>
      <c r="V437" s="113">
        <f t="shared" si="103"/>
        <v>181.95555555555555</v>
      </c>
      <c r="W437" s="113">
        <f t="shared" si="104"/>
        <v>263.04444444444448</v>
      </c>
      <c r="X437" s="112">
        <f t="shared" si="105"/>
        <v>263044.4444444445</v>
      </c>
      <c r="Y437" s="110">
        <f t="shared" si="114"/>
        <v>17</v>
      </c>
      <c r="Z437" s="109">
        <f t="shared" si="106"/>
        <v>22.25</v>
      </c>
      <c r="AA437" s="109">
        <f t="shared" si="107"/>
        <v>22250</v>
      </c>
      <c r="AB437" s="10">
        <f t="shared" si="108"/>
        <v>181955.5555555555</v>
      </c>
      <c r="AC437" s="108">
        <f t="shared" si="109"/>
        <v>422.75</v>
      </c>
      <c r="AD437" s="107">
        <f t="shared" si="110"/>
        <v>2.2222222222222223E-2</v>
      </c>
      <c r="AE437" s="106">
        <f t="shared" si="111"/>
        <v>9.3944444444444439</v>
      </c>
      <c r="AF437" s="105">
        <f t="shared" si="112"/>
        <v>272.43888888888893</v>
      </c>
      <c r="AG437" s="105">
        <f t="shared" si="113"/>
        <v>172.5611111111111</v>
      </c>
      <c r="AI437" s="61" t="s">
        <v>14532</v>
      </c>
      <c r="AJ437" s="21" t="s">
        <v>2113</v>
      </c>
      <c r="AK437" s="21"/>
      <c r="AL437" s="111"/>
    </row>
    <row r="438" spans="1:38" s="88" customFormat="1" x14ac:dyDescent="0.35">
      <c r="A438" s="21">
        <v>10141103</v>
      </c>
      <c r="B438" s="115" t="s">
        <v>19110</v>
      </c>
      <c r="C438" s="272" t="s">
        <v>710</v>
      </c>
      <c r="D438" s="160" t="s">
        <v>1627</v>
      </c>
      <c r="E438" s="114" t="str">
        <f t="shared" si="101"/>
        <v>TRANSFORMADOR MARCA:SIEMENS PTS 166 PTS 166</v>
      </c>
      <c r="F438" s="142" t="s">
        <v>1627</v>
      </c>
      <c r="G438" s="142" t="s">
        <v>1626</v>
      </c>
      <c r="H438" s="142" t="s">
        <v>1625</v>
      </c>
      <c r="I438" s="142" t="s">
        <v>925</v>
      </c>
      <c r="J438" s="21">
        <v>160</v>
      </c>
      <c r="K438" s="124">
        <v>33</v>
      </c>
      <c r="L438" s="21">
        <v>0.4</v>
      </c>
      <c r="M438" s="124" t="s">
        <v>514</v>
      </c>
      <c r="N438" s="142">
        <v>1989</v>
      </c>
      <c r="O438" s="116">
        <v>991</v>
      </c>
      <c r="P438" s="23">
        <f t="shared" si="102"/>
        <v>991000</v>
      </c>
      <c r="Q438" s="322" t="s">
        <v>130</v>
      </c>
      <c r="R438" s="124" t="s">
        <v>1624</v>
      </c>
      <c r="U438" s="111">
        <v>45</v>
      </c>
      <c r="V438" s="113">
        <f t="shared" si="103"/>
        <v>405.20888888888891</v>
      </c>
      <c r="W438" s="113">
        <f t="shared" si="104"/>
        <v>585.79111111111115</v>
      </c>
      <c r="X438" s="112">
        <f t="shared" si="105"/>
        <v>585791.11111111112</v>
      </c>
      <c r="Y438" s="110">
        <f t="shared" si="114"/>
        <v>17</v>
      </c>
      <c r="Z438" s="109">
        <f t="shared" si="106"/>
        <v>49.550000000000004</v>
      </c>
      <c r="AA438" s="109">
        <f t="shared" si="107"/>
        <v>49550.000000000007</v>
      </c>
      <c r="AB438" s="10">
        <f t="shared" si="108"/>
        <v>405208.88888888888</v>
      </c>
      <c r="AC438" s="108">
        <f t="shared" si="109"/>
        <v>941.45</v>
      </c>
      <c r="AD438" s="107">
        <f t="shared" si="110"/>
        <v>2.2222222222222223E-2</v>
      </c>
      <c r="AE438" s="106">
        <f t="shared" si="111"/>
        <v>20.921111111111113</v>
      </c>
      <c r="AF438" s="105">
        <f t="shared" si="112"/>
        <v>606.71222222222229</v>
      </c>
      <c r="AG438" s="105">
        <f t="shared" si="113"/>
        <v>384.28777777777782</v>
      </c>
      <c r="AI438" s="124"/>
      <c r="AJ438" s="21"/>
      <c r="AK438" s="57"/>
      <c r="AL438" s="111"/>
    </row>
    <row r="439" spans="1:38" s="88" customFormat="1" x14ac:dyDescent="0.35">
      <c r="A439" s="21">
        <v>10141103</v>
      </c>
      <c r="B439" s="115" t="s">
        <v>19110</v>
      </c>
      <c r="C439" s="272" t="s">
        <v>710</v>
      </c>
      <c r="D439" s="22" t="s">
        <v>14527</v>
      </c>
      <c r="E439" s="114" t="str">
        <f t="shared" si="101"/>
        <v>TRANSFORMADOR MARCA:TANELEC AGCHI/PT41 AGCHI/PT41</v>
      </c>
      <c r="F439" s="21" t="s">
        <v>14527</v>
      </c>
      <c r="G439" s="139" t="s">
        <v>14526</v>
      </c>
      <c r="H439" s="119" t="s">
        <v>14525</v>
      </c>
      <c r="I439" s="21" t="s">
        <v>977</v>
      </c>
      <c r="J439" s="21">
        <v>315</v>
      </c>
      <c r="K439" s="21">
        <v>6.6</v>
      </c>
      <c r="L439" s="21">
        <v>0.4</v>
      </c>
      <c r="M439" s="21">
        <v>3</v>
      </c>
      <c r="N439" s="21">
        <v>1990</v>
      </c>
      <c r="O439" s="116">
        <v>840</v>
      </c>
      <c r="P439" s="23">
        <f t="shared" si="102"/>
        <v>840000</v>
      </c>
      <c r="Q439" s="322" t="s">
        <v>1317</v>
      </c>
      <c r="R439" s="21" t="s">
        <v>14524</v>
      </c>
      <c r="U439" s="111">
        <v>45</v>
      </c>
      <c r="V439" s="113">
        <f t="shared" si="103"/>
        <v>361.20000000000005</v>
      </c>
      <c r="W439" s="113">
        <f t="shared" si="104"/>
        <v>478.79999999999995</v>
      </c>
      <c r="X439" s="112">
        <f t="shared" si="105"/>
        <v>478799.99999999994</v>
      </c>
      <c r="Y439" s="110">
        <f t="shared" si="114"/>
        <v>18</v>
      </c>
      <c r="Z439" s="109">
        <f t="shared" si="106"/>
        <v>42</v>
      </c>
      <c r="AA439" s="109">
        <f t="shared" si="107"/>
        <v>42000</v>
      </c>
      <c r="AB439" s="10">
        <f t="shared" si="108"/>
        <v>361200.00000000006</v>
      </c>
      <c r="AC439" s="108">
        <f t="shared" si="109"/>
        <v>798</v>
      </c>
      <c r="AD439" s="107">
        <f t="shared" si="110"/>
        <v>2.2222222222222223E-2</v>
      </c>
      <c r="AE439" s="106">
        <f t="shared" si="111"/>
        <v>17.733333333333334</v>
      </c>
      <c r="AF439" s="105">
        <f t="shared" si="112"/>
        <v>496.5333333333333</v>
      </c>
      <c r="AG439" s="105">
        <f t="shared" si="113"/>
        <v>343.4666666666667</v>
      </c>
      <c r="AI439" s="21" t="s">
        <v>14528</v>
      </c>
      <c r="AJ439" s="21" t="s">
        <v>976</v>
      </c>
      <c r="AK439" s="21"/>
      <c r="AL439" s="111"/>
    </row>
    <row r="440" spans="1:38" s="88" customFormat="1" x14ac:dyDescent="0.35">
      <c r="A440" s="21">
        <v>10141103</v>
      </c>
      <c r="B440" s="115" t="s">
        <v>19110</v>
      </c>
      <c r="C440" s="272" t="s">
        <v>710</v>
      </c>
      <c r="D440" s="193" t="s">
        <v>14523</v>
      </c>
      <c r="E440" s="114" t="str">
        <f t="shared" si="101"/>
        <v>TRANSFORMADOR MARCA:Tanelec  PT 238</v>
      </c>
      <c r="F440" s="21"/>
      <c r="G440" s="133" t="s">
        <v>14522</v>
      </c>
      <c r="H440" s="133" t="s">
        <v>14521</v>
      </c>
      <c r="I440" s="21" t="s">
        <v>494</v>
      </c>
      <c r="J440" s="21">
        <v>800</v>
      </c>
      <c r="K440" s="21">
        <v>11</v>
      </c>
      <c r="L440" s="21" t="s">
        <v>510</v>
      </c>
      <c r="M440" s="124" t="s">
        <v>516</v>
      </c>
      <c r="N440" s="21">
        <v>1990</v>
      </c>
      <c r="O440" s="116">
        <v>1525</v>
      </c>
      <c r="P440" s="23">
        <f t="shared" si="102"/>
        <v>1525000</v>
      </c>
      <c r="Q440" s="322" t="s">
        <v>9380</v>
      </c>
      <c r="R440" s="21" t="s">
        <v>14520</v>
      </c>
      <c r="U440" s="111">
        <v>45</v>
      </c>
      <c r="V440" s="113">
        <f t="shared" si="103"/>
        <v>655.75</v>
      </c>
      <c r="W440" s="113">
        <f t="shared" si="104"/>
        <v>869.25</v>
      </c>
      <c r="X440" s="112">
        <f t="shared" si="105"/>
        <v>869250</v>
      </c>
      <c r="Y440" s="110">
        <f t="shared" si="114"/>
        <v>18</v>
      </c>
      <c r="Z440" s="109">
        <f t="shared" si="106"/>
        <v>76.25</v>
      </c>
      <c r="AA440" s="109">
        <f t="shared" si="107"/>
        <v>76250</v>
      </c>
      <c r="AB440" s="10">
        <f t="shared" si="108"/>
        <v>655750</v>
      </c>
      <c r="AC440" s="108">
        <f t="shared" si="109"/>
        <v>1448.75</v>
      </c>
      <c r="AD440" s="107">
        <f t="shared" si="110"/>
        <v>2.2222222222222223E-2</v>
      </c>
      <c r="AE440" s="106">
        <f t="shared" si="111"/>
        <v>32.194444444444443</v>
      </c>
      <c r="AF440" s="105">
        <f t="shared" si="112"/>
        <v>901.44444444444446</v>
      </c>
      <c r="AG440" s="105">
        <f t="shared" si="113"/>
        <v>623.55555555555554</v>
      </c>
      <c r="AI440" s="57" t="s">
        <v>815</v>
      </c>
      <c r="AJ440" s="21"/>
      <c r="AK440" s="21"/>
      <c r="AL440" s="111"/>
    </row>
    <row r="441" spans="1:38" s="88" customFormat="1" x14ac:dyDescent="0.35">
      <c r="A441" s="21">
        <v>10141103</v>
      </c>
      <c r="B441" s="115" t="s">
        <v>19110</v>
      </c>
      <c r="C441" s="272" t="s">
        <v>710</v>
      </c>
      <c r="D441" s="164" t="s">
        <v>14519</v>
      </c>
      <c r="E441" s="114" t="str">
        <f t="shared" si="101"/>
        <v>TRANSFORMADOR MARCA:Tanelec Tanzania  PT 569R</v>
      </c>
      <c r="F441" s="21"/>
      <c r="G441" s="133" t="s">
        <v>14518</v>
      </c>
      <c r="H441" s="133" t="s">
        <v>14517</v>
      </c>
      <c r="I441" s="21" t="s">
        <v>2292</v>
      </c>
      <c r="J441" s="21">
        <v>200</v>
      </c>
      <c r="K441" s="21">
        <v>33</v>
      </c>
      <c r="L441" s="21">
        <v>0.4</v>
      </c>
      <c r="M441" s="124" t="s">
        <v>516</v>
      </c>
      <c r="N441" s="21">
        <v>1990</v>
      </c>
      <c r="O441" s="116">
        <v>991</v>
      </c>
      <c r="P441" s="23">
        <f t="shared" si="102"/>
        <v>991000</v>
      </c>
      <c r="Q441" s="322" t="s">
        <v>9222</v>
      </c>
      <c r="R441" s="21" t="s">
        <v>14516</v>
      </c>
      <c r="U441" s="111">
        <v>45</v>
      </c>
      <c r="V441" s="113">
        <f t="shared" si="103"/>
        <v>426.13000000000005</v>
      </c>
      <c r="W441" s="113">
        <f t="shared" si="104"/>
        <v>564.86999999999989</v>
      </c>
      <c r="X441" s="112">
        <f t="shared" si="105"/>
        <v>564869.99999999988</v>
      </c>
      <c r="Y441" s="110">
        <f t="shared" si="114"/>
        <v>18</v>
      </c>
      <c r="Z441" s="109">
        <f t="shared" si="106"/>
        <v>49.550000000000004</v>
      </c>
      <c r="AA441" s="109">
        <f t="shared" si="107"/>
        <v>49550.000000000007</v>
      </c>
      <c r="AB441" s="10">
        <f t="shared" si="108"/>
        <v>426130.00000000012</v>
      </c>
      <c r="AC441" s="108">
        <f t="shared" si="109"/>
        <v>941.45</v>
      </c>
      <c r="AD441" s="107">
        <f t="shared" si="110"/>
        <v>2.2222222222222223E-2</v>
      </c>
      <c r="AE441" s="106">
        <f t="shared" si="111"/>
        <v>20.921111111111113</v>
      </c>
      <c r="AF441" s="105">
        <f t="shared" si="112"/>
        <v>585.79111111111104</v>
      </c>
      <c r="AG441" s="105">
        <f t="shared" si="113"/>
        <v>405.20888888888896</v>
      </c>
      <c r="AI441" s="21"/>
      <c r="AJ441" s="21"/>
      <c r="AK441" s="21"/>
      <c r="AL441" s="111"/>
    </row>
    <row r="442" spans="1:38" s="88" customFormat="1" x14ac:dyDescent="0.35">
      <c r="A442" s="21">
        <v>10141103</v>
      </c>
      <c r="B442" s="115" t="s">
        <v>19110</v>
      </c>
      <c r="C442" s="272" t="s">
        <v>710</v>
      </c>
      <c r="D442" s="164" t="s">
        <v>8433</v>
      </c>
      <c r="E442" s="114" t="str">
        <f t="shared" si="101"/>
        <v>TRANSFORMADOR MARCA:Tanelec Tanzania  PT 262R</v>
      </c>
      <c r="F442" s="21"/>
      <c r="G442" s="133" t="s">
        <v>14515</v>
      </c>
      <c r="H442" s="133" t="s">
        <v>14514</v>
      </c>
      <c r="I442" s="21" t="s">
        <v>2292</v>
      </c>
      <c r="J442" s="21">
        <v>630</v>
      </c>
      <c r="K442" s="21">
        <v>33</v>
      </c>
      <c r="L442" s="21">
        <v>0.4</v>
      </c>
      <c r="M442" s="124" t="s">
        <v>516</v>
      </c>
      <c r="N442" s="21">
        <v>1990</v>
      </c>
      <c r="O442" s="116">
        <v>1200</v>
      </c>
      <c r="P442" s="23">
        <f t="shared" si="102"/>
        <v>1200000</v>
      </c>
      <c r="Q442" s="322" t="s">
        <v>9222</v>
      </c>
      <c r="R442" s="21" t="s">
        <v>14513</v>
      </c>
      <c r="U442" s="111">
        <v>45</v>
      </c>
      <c r="V442" s="113">
        <f t="shared" si="103"/>
        <v>516</v>
      </c>
      <c r="W442" s="113">
        <f t="shared" si="104"/>
        <v>684</v>
      </c>
      <c r="X442" s="112">
        <f t="shared" si="105"/>
        <v>684000</v>
      </c>
      <c r="Y442" s="110">
        <f t="shared" si="114"/>
        <v>18</v>
      </c>
      <c r="Z442" s="109">
        <f t="shared" si="106"/>
        <v>60</v>
      </c>
      <c r="AA442" s="109">
        <f t="shared" si="107"/>
        <v>60000</v>
      </c>
      <c r="AB442" s="10">
        <f t="shared" si="108"/>
        <v>516000</v>
      </c>
      <c r="AC442" s="108">
        <f t="shared" si="109"/>
        <v>1140</v>
      </c>
      <c r="AD442" s="107">
        <f t="shared" si="110"/>
        <v>2.2222222222222223E-2</v>
      </c>
      <c r="AE442" s="106">
        <f t="shared" si="111"/>
        <v>25.333333333333336</v>
      </c>
      <c r="AF442" s="105">
        <f t="shared" si="112"/>
        <v>709.33333333333337</v>
      </c>
      <c r="AG442" s="105">
        <f t="shared" si="113"/>
        <v>490.66666666666669</v>
      </c>
      <c r="AI442" s="21"/>
      <c r="AJ442" s="21"/>
      <c r="AK442" s="21"/>
      <c r="AL442" s="111"/>
    </row>
    <row r="443" spans="1:38" s="88" customFormat="1" x14ac:dyDescent="0.35">
      <c r="A443" s="21">
        <v>10141103</v>
      </c>
      <c r="B443" s="115" t="s">
        <v>19110</v>
      </c>
      <c r="C443" s="272" t="s">
        <v>710</v>
      </c>
      <c r="D443" s="193" t="s">
        <v>14512</v>
      </c>
      <c r="E443" s="114" t="str">
        <f t="shared" si="101"/>
        <v>TRANSFORMADOR MARCA:Tanelec Tanzania  PTS  6</v>
      </c>
      <c r="F443" s="21"/>
      <c r="G443" s="133" t="s">
        <v>14511</v>
      </c>
      <c r="H443" s="133" t="s">
        <v>14510</v>
      </c>
      <c r="I443" s="21" t="s">
        <v>2223</v>
      </c>
      <c r="J443" s="21">
        <v>315</v>
      </c>
      <c r="K443" s="21">
        <v>33</v>
      </c>
      <c r="L443" s="21">
        <v>0.4</v>
      </c>
      <c r="M443" s="124" t="s">
        <v>516</v>
      </c>
      <c r="N443" s="21">
        <v>1990</v>
      </c>
      <c r="O443" s="116">
        <v>1039</v>
      </c>
      <c r="P443" s="23">
        <f t="shared" si="102"/>
        <v>1039000</v>
      </c>
      <c r="Q443" s="322" t="s">
        <v>9222</v>
      </c>
      <c r="R443" s="21" t="s">
        <v>14509</v>
      </c>
      <c r="U443" s="111">
        <v>45</v>
      </c>
      <c r="V443" s="113">
        <f t="shared" si="103"/>
        <v>446.77</v>
      </c>
      <c r="W443" s="113">
        <f t="shared" si="104"/>
        <v>592.23</v>
      </c>
      <c r="X443" s="112">
        <f t="shared" si="105"/>
        <v>592230</v>
      </c>
      <c r="Y443" s="110">
        <f t="shared" si="114"/>
        <v>18</v>
      </c>
      <c r="Z443" s="109">
        <f t="shared" si="106"/>
        <v>51.95</v>
      </c>
      <c r="AA443" s="109">
        <f t="shared" si="107"/>
        <v>51950</v>
      </c>
      <c r="AB443" s="10">
        <f t="shared" si="108"/>
        <v>446770</v>
      </c>
      <c r="AC443" s="108">
        <f t="shared" si="109"/>
        <v>987.05</v>
      </c>
      <c r="AD443" s="107">
        <f t="shared" si="110"/>
        <v>2.2222222222222223E-2</v>
      </c>
      <c r="AE443" s="106">
        <f t="shared" si="111"/>
        <v>21.934444444444445</v>
      </c>
      <c r="AF443" s="105">
        <f t="shared" si="112"/>
        <v>614.16444444444448</v>
      </c>
      <c r="AG443" s="105">
        <f t="shared" si="113"/>
        <v>424.83555555555552</v>
      </c>
      <c r="AI443" s="21"/>
      <c r="AJ443" s="21"/>
      <c r="AK443" s="21"/>
      <c r="AL443" s="111"/>
    </row>
    <row r="444" spans="1:38" s="88" customFormat="1" x14ac:dyDescent="0.35">
      <c r="A444" s="21">
        <v>10141103</v>
      </c>
      <c r="B444" s="115" t="s">
        <v>19110</v>
      </c>
      <c r="C444" s="272" t="s">
        <v>710</v>
      </c>
      <c r="D444" s="136" t="s">
        <v>718</v>
      </c>
      <c r="E444" s="114" t="str">
        <f t="shared" si="101"/>
        <v>TRANSFORMADOR MARCA:ASEA PT 70 PT 70</v>
      </c>
      <c r="F444" s="124" t="s">
        <v>718</v>
      </c>
      <c r="G444" s="124"/>
      <c r="H444" s="124"/>
      <c r="I444" s="124" t="s">
        <v>571</v>
      </c>
      <c r="J444" s="124">
        <v>300</v>
      </c>
      <c r="K444" s="124">
        <v>11</v>
      </c>
      <c r="L444" s="21">
        <v>0.4</v>
      </c>
      <c r="M444" s="124" t="s">
        <v>514</v>
      </c>
      <c r="N444" s="124">
        <v>1971</v>
      </c>
      <c r="O444" s="116">
        <v>991</v>
      </c>
      <c r="P444" s="23">
        <f t="shared" si="102"/>
        <v>991000</v>
      </c>
      <c r="Q444" s="323" t="s">
        <v>18</v>
      </c>
      <c r="R444" s="124"/>
      <c r="U444" s="111">
        <v>45</v>
      </c>
      <c r="V444" s="113">
        <f t="shared" si="103"/>
        <v>154.15555555555557</v>
      </c>
      <c r="W444" s="113">
        <f t="shared" si="104"/>
        <v>836.84444444444443</v>
      </c>
      <c r="X444" s="112">
        <f t="shared" si="105"/>
        <v>836844.44444444438</v>
      </c>
      <c r="Y444" s="110">
        <v>5</v>
      </c>
      <c r="Z444" s="109">
        <f t="shared" si="106"/>
        <v>49.550000000000004</v>
      </c>
      <c r="AA444" s="109">
        <f t="shared" si="107"/>
        <v>49550.000000000007</v>
      </c>
      <c r="AB444" s="10">
        <f t="shared" si="108"/>
        <v>154155.55555555562</v>
      </c>
      <c r="AC444" s="108">
        <f t="shared" si="109"/>
        <v>941.45</v>
      </c>
      <c r="AD444" s="107">
        <f t="shared" si="110"/>
        <v>2.2222222222222223E-2</v>
      </c>
      <c r="AE444" s="106">
        <f t="shared" si="111"/>
        <v>20.921111111111113</v>
      </c>
      <c r="AF444" s="105">
        <f t="shared" si="112"/>
        <v>857.76555555555558</v>
      </c>
      <c r="AG444" s="105">
        <f t="shared" si="113"/>
        <v>133.23444444444445</v>
      </c>
      <c r="AI444" s="124"/>
      <c r="AJ444" s="124"/>
      <c r="AK444" s="124" t="s">
        <v>717</v>
      </c>
      <c r="AL444" s="111"/>
    </row>
    <row r="445" spans="1:38" s="88" customFormat="1" x14ac:dyDescent="0.35">
      <c r="A445" s="21">
        <v>10141103</v>
      </c>
      <c r="B445" s="115" t="s">
        <v>19113</v>
      </c>
      <c r="C445" s="272" t="s">
        <v>710</v>
      </c>
      <c r="D445" s="21"/>
      <c r="E445" s="114" t="str">
        <f t="shared" si="101"/>
        <v xml:space="preserve">TRANSFORMADOR MARCA: ANGOCHE </v>
      </c>
      <c r="F445" s="21" t="s">
        <v>709</v>
      </c>
      <c r="G445" s="57" t="s">
        <v>708</v>
      </c>
      <c r="H445" s="57" t="s">
        <v>707</v>
      </c>
      <c r="I445" s="21" t="s">
        <v>709</v>
      </c>
      <c r="J445" s="21">
        <v>3500</v>
      </c>
      <c r="K445" s="21" t="s">
        <v>19</v>
      </c>
      <c r="L445" s="21">
        <v>6.6</v>
      </c>
      <c r="M445" s="57">
        <v>3</v>
      </c>
      <c r="N445" s="21">
        <v>1985</v>
      </c>
      <c r="O445" s="116">
        <v>16420</v>
      </c>
      <c r="P445" s="23">
        <f t="shared" si="102"/>
        <v>16420000</v>
      </c>
      <c r="Q445" s="322"/>
      <c r="R445" s="21"/>
      <c r="U445" s="21">
        <v>45</v>
      </c>
      <c r="V445" s="113">
        <f t="shared" si="103"/>
        <v>5327.3777777777777</v>
      </c>
      <c r="W445" s="113">
        <f t="shared" si="104"/>
        <v>11092.622222222222</v>
      </c>
      <c r="X445" s="112">
        <f t="shared" si="105"/>
        <v>11092622.222222222</v>
      </c>
      <c r="Y445" s="110">
        <f>(U445-(2017-N445))</f>
        <v>13</v>
      </c>
      <c r="Z445" s="109">
        <f t="shared" si="106"/>
        <v>821</v>
      </c>
      <c r="AA445" s="109">
        <f t="shared" si="107"/>
        <v>821000</v>
      </c>
      <c r="AB445" s="10">
        <f t="shared" si="108"/>
        <v>5327377.777777778</v>
      </c>
      <c r="AC445" s="108">
        <f t="shared" si="109"/>
        <v>15599</v>
      </c>
      <c r="AD445" s="107">
        <f t="shared" si="110"/>
        <v>2.2222222222222223E-2</v>
      </c>
      <c r="AE445" s="106">
        <f t="shared" si="111"/>
        <v>346.64444444444445</v>
      </c>
      <c r="AF445" s="105">
        <f t="shared" si="112"/>
        <v>11439.266666666666</v>
      </c>
      <c r="AG445" s="105">
        <f t="shared" si="113"/>
        <v>4980.7333333333336</v>
      </c>
      <c r="AI445" s="57"/>
      <c r="AJ445" s="21"/>
      <c r="AK445" s="57"/>
      <c r="AL445" s="111"/>
    </row>
    <row r="446" spans="1:38" s="88" customFormat="1" x14ac:dyDescent="0.35">
      <c r="A446" s="21">
        <v>10141103</v>
      </c>
      <c r="B446" s="115" t="s">
        <v>19113</v>
      </c>
      <c r="C446" s="272" t="s">
        <v>710</v>
      </c>
      <c r="D446" s="21"/>
      <c r="E446" s="114" t="str">
        <f t="shared" si="101"/>
        <v xml:space="preserve">TRANSFORMADOR MARCA: ANGOCHE </v>
      </c>
      <c r="F446" s="21" t="s">
        <v>709</v>
      </c>
      <c r="G446" s="57" t="s">
        <v>708</v>
      </c>
      <c r="H446" s="57" t="s">
        <v>707</v>
      </c>
      <c r="I446" s="21" t="s">
        <v>709</v>
      </c>
      <c r="J446" s="21">
        <v>160</v>
      </c>
      <c r="K446" s="21" t="s">
        <v>19</v>
      </c>
      <c r="L446" s="21">
        <v>400</v>
      </c>
      <c r="M446" s="57">
        <v>3</v>
      </c>
      <c r="N446" s="21">
        <v>1987</v>
      </c>
      <c r="O446" s="116">
        <v>991</v>
      </c>
      <c r="P446" s="23">
        <f t="shared" si="102"/>
        <v>991000</v>
      </c>
      <c r="Q446" s="322"/>
      <c r="R446" s="21"/>
      <c r="U446" s="21">
        <v>45</v>
      </c>
      <c r="V446" s="113">
        <f t="shared" si="103"/>
        <v>363.36666666666667</v>
      </c>
      <c r="W446" s="113">
        <f t="shared" si="104"/>
        <v>627.63333333333333</v>
      </c>
      <c r="X446" s="112">
        <f t="shared" si="105"/>
        <v>627633.33333333337</v>
      </c>
      <c r="Y446" s="110">
        <f>(U446-(2017-N446))</f>
        <v>15</v>
      </c>
      <c r="Z446" s="109">
        <f t="shared" si="106"/>
        <v>49.550000000000004</v>
      </c>
      <c r="AA446" s="109">
        <f t="shared" si="107"/>
        <v>49550.000000000007</v>
      </c>
      <c r="AB446" s="10">
        <f t="shared" si="108"/>
        <v>363366.66666666663</v>
      </c>
      <c r="AC446" s="108">
        <f t="shared" si="109"/>
        <v>941.45</v>
      </c>
      <c r="AD446" s="107">
        <f t="shared" si="110"/>
        <v>2.2222222222222223E-2</v>
      </c>
      <c r="AE446" s="106">
        <f t="shared" si="111"/>
        <v>20.921111111111113</v>
      </c>
      <c r="AF446" s="105">
        <f t="shared" si="112"/>
        <v>648.55444444444447</v>
      </c>
      <c r="AG446" s="105">
        <f t="shared" si="113"/>
        <v>342.44555555555559</v>
      </c>
      <c r="AI446" s="57"/>
      <c r="AJ446" s="21"/>
      <c r="AK446" s="57"/>
      <c r="AL446" s="111"/>
    </row>
  </sheetData>
  <sortState xmlns:xlrd2="http://schemas.microsoft.com/office/spreadsheetml/2017/richdata2" ref="A160:AL446">
    <sortCondition ref="B160:B446"/>
    <sortCondition ref="N160:N446"/>
  </sortState>
  <phoneticPr fontId="18"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1C4-7F07-4A14-8DC7-E2026C32813C}">
  <sheetPr>
    <tabColor theme="8" tint="0.79998168889431442"/>
  </sheetPr>
  <dimension ref="A2:Z244"/>
  <sheetViews>
    <sheetView topLeftCell="M8" zoomScale="145" zoomScaleNormal="145" workbookViewId="0">
      <selection activeCell="U12" sqref="U12"/>
    </sheetView>
  </sheetViews>
  <sheetFormatPr defaultColWidth="8.7265625" defaultRowHeight="14.5" x14ac:dyDescent="0.35"/>
  <cols>
    <col min="1" max="11" width="13.54296875" style="450" customWidth="1"/>
    <col min="12" max="13" width="8.7265625" style="450"/>
    <col min="14" max="14" width="31.7265625" style="463" customWidth="1"/>
    <col min="15" max="16" width="13.7265625" style="463" customWidth="1"/>
    <col min="17" max="17" width="14.7265625" style="463" customWidth="1"/>
    <col min="18" max="18" width="13.7265625" style="463" customWidth="1"/>
    <col min="19" max="19" width="14.7265625" style="463" customWidth="1"/>
    <col min="20" max="21" width="8.7265625" style="450"/>
    <col min="22" max="22" width="15.453125" style="450" customWidth="1"/>
    <col min="23" max="23" width="16.26953125" style="450" customWidth="1"/>
    <col min="24" max="25" width="15.453125" style="450" customWidth="1"/>
    <col min="26" max="26" width="19.1796875" style="450" customWidth="1"/>
    <col min="27" max="27" width="13" style="450" customWidth="1"/>
    <col min="28" max="16384" width="8.7265625" style="450"/>
  </cols>
  <sheetData>
    <row r="2" spans="1:22" x14ac:dyDescent="0.35">
      <c r="A2" s="447"/>
      <c r="B2" s="448" t="s">
        <v>19263</v>
      </c>
      <c r="C2" s="449">
        <f>AVERAGE(I8:I103)</f>
        <v>24.27136591333846</v>
      </c>
      <c r="D2" s="447" t="s">
        <v>19264</v>
      </c>
    </row>
    <row r="4" spans="1:22" x14ac:dyDescent="0.35">
      <c r="N4" s="500" t="s">
        <v>19717</v>
      </c>
    </row>
    <row r="5" spans="1:22" ht="23.5" x14ac:dyDescent="0.35">
      <c r="A5" s="450" t="s">
        <v>19265</v>
      </c>
      <c r="C5" s="372" t="s">
        <v>19266</v>
      </c>
      <c r="N5" s="583" t="s">
        <v>19716</v>
      </c>
      <c r="O5" s="584"/>
      <c r="P5" s="584"/>
      <c r="Q5" s="584"/>
      <c r="R5" s="584"/>
      <c r="S5" s="585"/>
    </row>
    <row r="6" spans="1:22" ht="50" x14ac:dyDescent="0.35">
      <c r="A6" s="582" t="s">
        <v>19267</v>
      </c>
      <c r="B6" s="582"/>
      <c r="C6" s="582"/>
      <c r="D6" s="582"/>
      <c r="E6" s="582"/>
      <c r="F6" s="582"/>
      <c r="G6" s="582"/>
      <c r="H6" s="582"/>
      <c r="I6" s="582"/>
      <c r="J6" s="582"/>
      <c r="K6" s="582"/>
      <c r="N6" s="455" t="s">
        <v>19469</v>
      </c>
      <c r="O6" s="456" t="s">
        <v>19470</v>
      </c>
      <c r="P6" s="456" t="s">
        <v>19471</v>
      </c>
      <c r="Q6" s="456" t="s">
        <v>19472</v>
      </c>
      <c r="R6" s="456" t="s">
        <v>19473</v>
      </c>
      <c r="S6" s="496" t="s">
        <v>19474</v>
      </c>
    </row>
    <row r="7" spans="1:22" ht="29" x14ac:dyDescent="0.35">
      <c r="A7" s="451" t="s">
        <v>19268</v>
      </c>
      <c r="B7" s="451" t="s">
        <v>19269</v>
      </c>
      <c r="C7" s="451" t="s">
        <v>19270</v>
      </c>
      <c r="D7" s="451" t="s">
        <v>19271</v>
      </c>
      <c r="E7" s="451" t="s">
        <v>19272</v>
      </c>
      <c r="F7" s="451" t="s">
        <v>19273</v>
      </c>
      <c r="G7" s="451" t="s">
        <v>19274</v>
      </c>
      <c r="H7" s="451" t="s">
        <v>19275</v>
      </c>
      <c r="I7" s="452" t="s">
        <v>19276</v>
      </c>
      <c r="J7" s="451" t="s">
        <v>19277</v>
      </c>
      <c r="K7" s="451" t="s">
        <v>19278</v>
      </c>
      <c r="N7" s="457" t="s">
        <v>19475</v>
      </c>
      <c r="O7" s="458">
        <v>300</v>
      </c>
      <c r="P7" s="458">
        <v>206</v>
      </c>
      <c r="Q7" s="458">
        <v>210</v>
      </c>
      <c r="R7" s="458">
        <v>214</v>
      </c>
      <c r="S7" s="458">
        <v>220</v>
      </c>
    </row>
    <row r="8" spans="1:22" x14ac:dyDescent="0.35">
      <c r="A8" s="450" t="s">
        <v>19279</v>
      </c>
      <c r="B8" s="450" t="s">
        <v>19280</v>
      </c>
      <c r="C8" s="450" t="s">
        <v>19281</v>
      </c>
      <c r="D8" s="453"/>
      <c r="E8" s="453">
        <v>22.62950339</v>
      </c>
      <c r="F8" s="453"/>
      <c r="G8" s="453"/>
      <c r="H8" s="453"/>
      <c r="I8" s="453">
        <v>31.834460799999999</v>
      </c>
      <c r="J8" s="453"/>
      <c r="K8" s="453"/>
      <c r="N8" s="457" t="s">
        <v>19476</v>
      </c>
      <c r="O8" s="458">
        <v>16</v>
      </c>
      <c r="P8" s="458">
        <v>43</v>
      </c>
      <c r="Q8" s="458">
        <v>44</v>
      </c>
      <c r="R8" s="458">
        <v>45</v>
      </c>
      <c r="S8" s="458">
        <v>46</v>
      </c>
      <c r="V8" s="499" t="s">
        <v>19710</v>
      </c>
    </row>
    <row r="9" spans="1:22" x14ac:dyDescent="0.35">
      <c r="A9" s="450" t="s">
        <v>19282</v>
      </c>
      <c r="B9" s="450" t="s">
        <v>19283</v>
      </c>
      <c r="C9" s="450" t="s">
        <v>19281</v>
      </c>
      <c r="D9" s="453"/>
      <c r="E9" s="453"/>
      <c r="F9" s="453"/>
      <c r="G9" s="453"/>
      <c r="H9" s="453"/>
      <c r="I9" s="453"/>
      <c r="J9" s="453"/>
      <c r="K9" s="453"/>
      <c r="N9" s="457" t="s">
        <v>19477</v>
      </c>
      <c r="O9" s="458">
        <v>498</v>
      </c>
      <c r="P9" s="458">
        <v>429</v>
      </c>
      <c r="Q9" s="458">
        <v>438</v>
      </c>
      <c r="R9" s="458">
        <v>446</v>
      </c>
      <c r="S9" s="458">
        <v>459</v>
      </c>
      <c r="U9" s="437" t="s">
        <v>19239</v>
      </c>
      <c r="V9" s="450">
        <f t="shared" ref="V9:V17" si="0">VLOOKUP(U9,CO2EmissionRates,6,FALSE)</f>
        <v>1262</v>
      </c>
    </row>
    <row r="10" spans="1:22" x14ac:dyDescent="0.35">
      <c r="A10" s="450" t="s">
        <v>19284</v>
      </c>
      <c r="B10" s="450" t="s">
        <v>19283</v>
      </c>
      <c r="C10" s="450" t="s">
        <v>19285</v>
      </c>
      <c r="D10" s="453" t="s">
        <v>19286</v>
      </c>
      <c r="E10" s="453"/>
      <c r="F10" s="453" t="s">
        <v>19287</v>
      </c>
      <c r="G10" s="453"/>
      <c r="H10" s="453" t="s">
        <v>19286</v>
      </c>
      <c r="I10" s="453">
        <v>5.5430443240000002</v>
      </c>
      <c r="J10" s="453" t="s">
        <v>19287</v>
      </c>
      <c r="K10" s="453"/>
      <c r="N10" s="457" t="s">
        <v>19478</v>
      </c>
      <c r="O10" s="458">
        <v>699</v>
      </c>
      <c r="P10" s="458">
        <v>544</v>
      </c>
      <c r="Q10" s="458">
        <v>555</v>
      </c>
      <c r="R10" s="458">
        <v>566</v>
      </c>
      <c r="S10" s="458">
        <v>582</v>
      </c>
      <c r="U10" s="437" t="s">
        <v>19244</v>
      </c>
      <c r="V10" s="450">
        <f t="shared" si="0"/>
        <v>46</v>
      </c>
    </row>
    <row r="11" spans="1:22" x14ac:dyDescent="0.35">
      <c r="A11" s="450" t="s">
        <v>19288</v>
      </c>
      <c r="B11" s="450" t="s">
        <v>19280</v>
      </c>
      <c r="C11" s="450" t="s">
        <v>19289</v>
      </c>
      <c r="D11" s="453"/>
      <c r="E11" s="453"/>
      <c r="F11" s="453"/>
      <c r="G11" s="453"/>
      <c r="H11" s="453"/>
      <c r="I11" s="453"/>
      <c r="J11" s="453"/>
      <c r="K11" s="453"/>
      <c r="N11" s="457" t="s">
        <v>19479</v>
      </c>
      <c r="O11" s="458">
        <v>16</v>
      </c>
      <c r="P11" s="458">
        <v>43</v>
      </c>
      <c r="Q11" s="458">
        <v>44</v>
      </c>
      <c r="R11" s="458">
        <v>45</v>
      </c>
      <c r="S11" s="458">
        <v>46</v>
      </c>
      <c r="U11" s="437" t="s">
        <v>19245</v>
      </c>
      <c r="V11" s="450">
        <f t="shared" si="0"/>
        <v>46</v>
      </c>
    </row>
    <row r="12" spans="1:22" x14ac:dyDescent="0.35">
      <c r="A12" s="450" t="s">
        <v>19290</v>
      </c>
      <c r="B12" s="450" t="s">
        <v>19291</v>
      </c>
      <c r="C12" s="450" t="s">
        <v>19292</v>
      </c>
      <c r="D12" s="453"/>
      <c r="E12" s="453"/>
      <c r="F12" s="453"/>
      <c r="G12" s="453"/>
      <c r="H12" s="453"/>
      <c r="I12" s="453"/>
      <c r="J12" s="453"/>
      <c r="K12" s="453"/>
      <c r="N12" s="457" t="s">
        <v>19480</v>
      </c>
      <c r="O12" s="458">
        <v>613</v>
      </c>
      <c r="P12" s="458">
        <v>426</v>
      </c>
      <c r="Q12" s="458">
        <v>434</v>
      </c>
      <c r="R12" s="458">
        <v>443</v>
      </c>
      <c r="S12" s="458">
        <v>455</v>
      </c>
      <c r="U12" s="438" t="s">
        <v>19246</v>
      </c>
      <c r="V12" s="450">
        <f t="shared" si="0"/>
        <v>404</v>
      </c>
    </row>
    <row r="13" spans="1:22" x14ac:dyDescent="0.35">
      <c r="A13" s="450" t="s">
        <v>19293</v>
      </c>
      <c r="B13" s="450" t="s">
        <v>19280</v>
      </c>
      <c r="C13" s="450" t="s">
        <v>19294</v>
      </c>
      <c r="D13" s="453"/>
      <c r="E13" s="453"/>
      <c r="F13" s="453"/>
      <c r="G13" s="453"/>
      <c r="H13" s="453"/>
      <c r="I13" s="453">
        <v>19.896538</v>
      </c>
      <c r="J13" s="453"/>
      <c r="K13" s="453"/>
      <c r="N13" s="457" t="s">
        <v>19481</v>
      </c>
      <c r="O13" s="458">
        <v>680</v>
      </c>
      <c r="P13" s="458">
        <v>493</v>
      </c>
      <c r="Q13" s="458">
        <v>503</v>
      </c>
      <c r="R13" s="458">
        <v>513</v>
      </c>
      <c r="S13" s="458">
        <v>528</v>
      </c>
      <c r="U13" s="497" t="s">
        <v>19247</v>
      </c>
      <c r="V13" s="498">
        <f t="shared" si="0"/>
        <v>46</v>
      </c>
    </row>
    <row r="14" spans="1:22" x14ac:dyDescent="0.35">
      <c r="A14" s="450" t="s">
        <v>19295</v>
      </c>
      <c r="B14" s="450" t="s">
        <v>19283</v>
      </c>
      <c r="C14" s="450" t="s">
        <v>19294</v>
      </c>
      <c r="D14" s="453"/>
      <c r="E14" s="453">
        <v>30.172671189999999</v>
      </c>
      <c r="F14" s="453"/>
      <c r="G14" s="453"/>
      <c r="H14" s="453"/>
      <c r="I14" s="453">
        <v>35.813768400000001</v>
      </c>
      <c r="J14" s="453"/>
      <c r="K14" s="453"/>
      <c r="N14" s="457" t="s">
        <v>19482</v>
      </c>
      <c r="O14" s="458">
        <v>693</v>
      </c>
      <c r="P14" s="458">
        <v>527</v>
      </c>
      <c r="Q14" s="458">
        <v>538</v>
      </c>
      <c r="R14" s="458">
        <v>548</v>
      </c>
      <c r="S14" s="458">
        <v>564</v>
      </c>
      <c r="U14" s="437" t="s">
        <v>19248</v>
      </c>
      <c r="V14" s="450">
        <f t="shared" si="0"/>
        <v>591</v>
      </c>
    </row>
    <row r="15" spans="1:22" x14ac:dyDescent="0.35">
      <c r="A15" s="450" t="s">
        <v>19296</v>
      </c>
      <c r="B15" s="450" t="s">
        <v>19283</v>
      </c>
      <c r="C15" s="450" t="s">
        <v>19297</v>
      </c>
      <c r="D15" s="453"/>
      <c r="E15" s="453">
        <v>8.0256031149999991</v>
      </c>
      <c r="F15" s="453"/>
      <c r="G15" s="453"/>
      <c r="H15" s="453"/>
      <c r="I15" s="453">
        <v>8.3170249999999992</v>
      </c>
      <c r="J15" s="453"/>
      <c r="K15" s="453"/>
      <c r="N15" s="457" t="s">
        <v>19483</v>
      </c>
      <c r="O15" s="458">
        <v>497</v>
      </c>
      <c r="P15" s="458">
        <v>350</v>
      </c>
      <c r="Q15" s="458">
        <v>357</v>
      </c>
      <c r="R15" s="458">
        <v>364</v>
      </c>
      <c r="S15" s="458">
        <v>375</v>
      </c>
      <c r="U15" s="446" t="s">
        <v>19154</v>
      </c>
      <c r="V15" s="450">
        <f t="shared" si="0"/>
        <v>137</v>
      </c>
    </row>
    <row r="16" spans="1:22" x14ac:dyDescent="0.35">
      <c r="A16" s="450" t="s">
        <v>19298</v>
      </c>
      <c r="B16" s="450" t="s">
        <v>19280</v>
      </c>
      <c r="C16" s="450" t="s">
        <v>19299</v>
      </c>
      <c r="D16" s="453"/>
      <c r="E16" s="453">
        <v>13.35395336</v>
      </c>
      <c r="F16" s="453"/>
      <c r="G16" s="453"/>
      <c r="H16" s="453"/>
      <c r="I16" s="453">
        <v>4.3232796660000004</v>
      </c>
      <c r="J16" s="453"/>
      <c r="K16" s="453"/>
      <c r="N16" s="457" t="s">
        <v>19484</v>
      </c>
      <c r="O16" s="458">
        <v>339</v>
      </c>
      <c r="P16" s="458">
        <v>247</v>
      </c>
      <c r="Q16" s="458">
        <v>252</v>
      </c>
      <c r="R16" s="458">
        <v>256</v>
      </c>
      <c r="S16" s="458">
        <v>264</v>
      </c>
      <c r="U16" s="437" t="s">
        <v>19249</v>
      </c>
      <c r="V16" s="450">
        <f t="shared" si="0"/>
        <v>143</v>
      </c>
    </row>
    <row r="17" spans="1:26" x14ac:dyDescent="0.35">
      <c r="A17" s="450" t="s">
        <v>19300</v>
      </c>
      <c r="B17" s="450" t="s">
        <v>19291</v>
      </c>
      <c r="C17" s="450" t="s">
        <v>19301</v>
      </c>
      <c r="D17" s="453"/>
      <c r="E17" s="453"/>
      <c r="F17" s="453"/>
      <c r="G17" s="453"/>
      <c r="H17" s="453"/>
      <c r="I17" s="453"/>
      <c r="J17" s="453"/>
      <c r="K17" s="453"/>
      <c r="N17" s="457" t="s">
        <v>19485</v>
      </c>
      <c r="O17" s="458">
        <v>664</v>
      </c>
      <c r="P17" s="458">
        <v>450</v>
      </c>
      <c r="Q17" s="458">
        <v>459</v>
      </c>
      <c r="R17" s="458">
        <v>468</v>
      </c>
      <c r="S17" s="458">
        <v>482</v>
      </c>
      <c r="U17" s="437" t="s">
        <v>19250</v>
      </c>
      <c r="V17" s="450">
        <f t="shared" si="0"/>
        <v>552</v>
      </c>
    </row>
    <row r="18" spans="1:26" x14ac:dyDescent="0.35">
      <c r="A18" s="450" t="s">
        <v>19302</v>
      </c>
      <c r="B18" s="450" t="s">
        <v>19280</v>
      </c>
      <c r="C18" s="450" t="s">
        <v>19303</v>
      </c>
      <c r="D18" s="453"/>
      <c r="E18" s="453">
        <v>16.89</v>
      </c>
      <c r="F18" s="453"/>
      <c r="G18" s="453"/>
      <c r="H18" s="453"/>
      <c r="I18" s="453">
        <v>17.940000000000001</v>
      </c>
      <c r="J18" s="453"/>
      <c r="K18" s="453"/>
      <c r="N18" s="457" t="s">
        <v>19486</v>
      </c>
      <c r="O18" s="458">
        <v>646</v>
      </c>
      <c r="P18" s="458">
        <v>412</v>
      </c>
      <c r="Q18" s="458">
        <v>420</v>
      </c>
      <c r="R18" s="458">
        <v>428</v>
      </c>
      <c r="S18" s="458">
        <v>440</v>
      </c>
      <c r="U18" s="437" t="s">
        <v>19251</v>
      </c>
      <c r="V18" s="464">
        <f>S215</f>
        <v>510</v>
      </c>
    </row>
    <row r="19" spans="1:26" x14ac:dyDescent="0.35">
      <c r="A19" s="450" t="s">
        <v>19304</v>
      </c>
      <c r="B19" s="450" t="s">
        <v>19280</v>
      </c>
      <c r="C19" s="450" t="s">
        <v>19305</v>
      </c>
      <c r="D19" s="453"/>
      <c r="E19" s="453"/>
      <c r="F19" s="453"/>
      <c r="G19" s="453"/>
      <c r="H19" s="453"/>
      <c r="I19" s="453">
        <v>31.834460799999999</v>
      </c>
      <c r="J19" s="453"/>
      <c r="K19" s="453"/>
      <c r="N19" s="457" t="s">
        <v>19487</v>
      </c>
      <c r="O19" s="458">
        <v>173</v>
      </c>
      <c r="P19" s="458">
        <v>134</v>
      </c>
      <c r="Q19" s="458">
        <v>136</v>
      </c>
      <c r="R19" s="458">
        <v>139</v>
      </c>
      <c r="S19" s="458">
        <v>143</v>
      </c>
      <c r="U19" s="437" t="s">
        <v>19252</v>
      </c>
      <c r="V19" s="450">
        <f>VLOOKUP(U19,CO2EmissionRates,6,FALSE)</f>
        <v>106</v>
      </c>
    </row>
    <row r="20" spans="1:26" x14ac:dyDescent="0.35">
      <c r="A20" s="450" t="s">
        <v>19306</v>
      </c>
      <c r="B20" s="450" t="s">
        <v>19283</v>
      </c>
      <c r="C20" s="450" t="s">
        <v>19305</v>
      </c>
      <c r="D20" s="453"/>
      <c r="E20" s="453"/>
      <c r="F20" s="453"/>
      <c r="G20" s="453"/>
      <c r="H20" s="453"/>
      <c r="I20" s="453">
        <v>31.834460799999999</v>
      </c>
      <c r="J20" s="453"/>
      <c r="K20" s="453"/>
      <c r="N20" s="457" t="s">
        <v>19488</v>
      </c>
      <c r="O20" s="458">
        <v>488</v>
      </c>
      <c r="P20" s="458">
        <v>411</v>
      </c>
      <c r="Q20" s="458">
        <v>419</v>
      </c>
      <c r="R20" s="458">
        <v>427</v>
      </c>
      <c r="S20" s="458">
        <v>439</v>
      </c>
      <c r="U20" s="440" t="s">
        <v>19253</v>
      </c>
      <c r="V20" s="450">
        <f>VLOOKUP(U20,CO2EmissionRates,6,FALSE)</f>
        <v>944</v>
      </c>
    </row>
    <row r="21" spans="1:26" x14ac:dyDescent="0.35">
      <c r="A21" s="450" t="s">
        <v>19307</v>
      </c>
      <c r="B21" s="450" t="s">
        <v>19283</v>
      </c>
      <c r="C21" s="450" t="s">
        <v>19308</v>
      </c>
      <c r="D21" s="453"/>
      <c r="E21" s="453"/>
      <c r="F21" s="453"/>
      <c r="G21" s="453"/>
      <c r="H21" s="453"/>
      <c r="I21" s="453"/>
      <c r="J21" s="453"/>
      <c r="K21" s="453"/>
      <c r="N21" s="457" t="s">
        <v>19489</v>
      </c>
      <c r="O21" s="458">
        <v>658</v>
      </c>
      <c r="P21" s="458">
        <v>433</v>
      </c>
      <c r="Q21" s="458">
        <v>442</v>
      </c>
      <c r="R21" s="458">
        <v>450</v>
      </c>
      <c r="S21" s="458">
        <v>463</v>
      </c>
    </row>
    <row r="22" spans="1:26" x14ac:dyDescent="0.35">
      <c r="A22" s="450" t="s">
        <v>19309</v>
      </c>
      <c r="B22" s="450" t="s">
        <v>19280</v>
      </c>
      <c r="C22" s="450" t="s">
        <v>19310</v>
      </c>
      <c r="D22" s="453"/>
      <c r="E22" s="453"/>
      <c r="F22" s="453"/>
      <c r="G22" s="453"/>
      <c r="H22" s="453"/>
      <c r="I22" s="453"/>
      <c r="J22" s="453"/>
      <c r="K22" s="453"/>
      <c r="N22" s="457" t="s">
        <v>19490</v>
      </c>
      <c r="O22" s="458">
        <v>669</v>
      </c>
      <c r="P22" s="458">
        <v>462</v>
      </c>
      <c r="Q22" s="458">
        <v>471</v>
      </c>
      <c r="R22" s="458">
        <v>480</v>
      </c>
      <c r="S22" s="458">
        <v>494</v>
      </c>
    </row>
    <row r="23" spans="1:26" x14ac:dyDescent="0.35">
      <c r="A23" s="450" t="s">
        <v>19311</v>
      </c>
      <c r="B23" s="450" t="s">
        <v>19283</v>
      </c>
      <c r="C23" s="450" t="s">
        <v>19310</v>
      </c>
      <c r="D23" s="453"/>
      <c r="E23" s="453">
        <v>5</v>
      </c>
      <c r="F23" s="453"/>
      <c r="G23" s="453"/>
      <c r="H23" s="453"/>
      <c r="I23" s="453">
        <v>5</v>
      </c>
      <c r="J23" s="453"/>
      <c r="K23" s="453"/>
      <c r="N23" s="457" t="s">
        <v>19491</v>
      </c>
      <c r="O23" s="458">
        <v>662</v>
      </c>
      <c r="P23" s="458">
        <v>475</v>
      </c>
      <c r="Q23" s="458">
        <v>484</v>
      </c>
      <c r="R23" s="458">
        <v>494</v>
      </c>
      <c r="S23" s="458">
        <v>508</v>
      </c>
    </row>
    <row r="24" spans="1:26" ht="29" x14ac:dyDescent="0.35">
      <c r="A24" s="450" t="s">
        <v>19312</v>
      </c>
      <c r="B24" s="450" t="s">
        <v>19280</v>
      </c>
      <c r="C24" s="450" t="s">
        <v>19313</v>
      </c>
      <c r="D24" s="453"/>
      <c r="E24" s="453"/>
      <c r="F24" s="453"/>
      <c r="G24" s="453"/>
      <c r="H24" s="453"/>
      <c r="I24" s="453"/>
      <c r="J24" s="453"/>
      <c r="K24" s="453"/>
      <c r="N24" s="457" t="s">
        <v>19492</v>
      </c>
      <c r="O24" s="458">
        <v>565</v>
      </c>
      <c r="P24" s="458">
        <v>502</v>
      </c>
      <c r="Q24" s="458">
        <v>512</v>
      </c>
      <c r="R24" s="458">
        <v>522</v>
      </c>
      <c r="S24" s="458">
        <v>537</v>
      </c>
      <c r="V24" s="481" t="s">
        <v>19260</v>
      </c>
      <c r="W24" s="482" t="s">
        <v>19714</v>
      </c>
      <c r="X24" s="482" t="s">
        <v>19711</v>
      </c>
      <c r="Y24" s="482" t="s">
        <v>19713</v>
      </c>
      <c r="Z24" s="483" t="s">
        <v>19715</v>
      </c>
    </row>
    <row r="25" spans="1:26" x14ac:dyDescent="0.35">
      <c r="A25" s="450" t="s">
        <v>19314</v>
      </c>
      <c r="B25" s="450" t="s">
        <v>19280</v>
      </c>
      <c r="C25" s="450" t="s">
        <v>19315</v>
      </c>
      <c r="D25" s="453"/>
      <c r="E25" s="453">
        <v>2.6875129740000001</v>
      </c>
      <c r="F25" s="453"/>
      <c r="G25" s="453"/>
      <c r="H25" s="453"/>
      <c r="I25" s="453">
        <v>3.7145813680000002</v>
      </c>
      <c r="J25" s="453"/>
      <c r="K25" s="453"/>
      <c r="N25" s="457" t="s">
        <v>19493</v>
      </c>
      <c r="O25" s="458">
        <v>684</v>
      </c>
      <c r="P25" s="458">
        <v>502</v>
      </c>
      <c r="Q25" s="458">
        <v>512</v>
      </c>
      <c r="R25" s="458">
        <v>522</v>
      </c>
      <c r="S25" s="458">
        <v>537</v>
      </c>
      <c r="V25" s="484" t="s">
        <v>19239</v>
      </c>
      <c r="W25" s="491">
        <f>V9/1000</f>
        <v>1.262</v>
      </c>
      <c r="X25" s="471">
        <v>4933754.6400000006</v>
      </c>
      <c r="Y25" s="471">
        <v>6226.3983556800003</v>
      </c>
      <c r="Z25" s="478">
        <v>151114.68809235361</v>
      </c>
    </row>
    <row r="26" spans="1:26" x14ac:dyDescent="0.35">
      <c r="A26" s="450" t="s">
        <v>19316</v>
      </c>
      <c r="B26" s="450" t="s">
        <v>19280</v>
      </c>
      <c r="C26" s="450" t="s">
        <v>19317</v>
      </c>
      <c r="D26" s="453"/>
      <c r="E26" s="453"/>
      <c r="F26" s="453"/>
      <c r="G26" s="453"/>
      <c r="H26" s="453"/>
      <c r="I26" s="453"/>
      <c r="J26" s="453"/>
      <c r="K26" s="453"/>
      <c r="N26" s="457" t="s">
        <v>19494</v>
      </c>
      <c r="O26" s="458">
        <v>390</v>
      </c>
      <c r="P26" s="458">
        <v>336</v>
      </c>
      <c r="Q26" s="458">
        <v>343</v>
      </c>
      <c r="R26" s="458">
        <v>350</v>
      </c>
      <c r="S26" s="458">
        <v>360</v>
      </c>
      <c r="V26" s="485" t="s">
        <v>19244</v>
      </c>
      <c r="W26" s="492">
        <f t="shared" ref="W26:W36" si="1">V10/1000</f>
        <v>4.5999999999999999E-2</v>
      </c>
      <c r="X26" s="466">
        <v>2640968.304</v>
      </c>
      <c r="Y26" s="466">
        <v>121.484541984</v>
      </c>
      <c r="Z26" s="424">
        <v>2948.4298339516799</v>
      </c>
    </row>
    <row r="27" spans="1:26" x14ac:dyDescent="0.35">
      <c r="A27" s="450" t="s">
        <v>19318</v>
      </c>
      <c r="B27" s="450" t="s">
        <v>19283</v>
      </c>
      <c r="C27" s="450" t="s">
        <v>19317</v>
      </c>
      <c r="D27" s="453"/>
      <c r="E27" s="453"/>
      <c r="F27" s="453"/>
      <c r="G27" s="453"/>
      <c r="H27" s="453"/>
      <c r="I27" s="453">
        <v>5</v>
      </c>
      <c r="J27" s="453"/>
      <c r="K27" s="453"/>
      <c r="N27" s="457" t="s">
        <v>19495</v>
      </c>
      <c r="O27" s="458">
        <v>227</v>
      </c>
      <c r="P27" s="458">
        <v>165</v>
      </c>
      <c r="Q27" s="458">
        <v>169</v>
      </c>
      <c r="R27" s="458">
        <v>172</v>
      </c>
      <c r="S27" s="458">
        <v>177</v>
      </c>
      <c r="V27" s="485" t="s">
        <v>19245</v>
      </c>
      <c r="W27" s="492">
        <f t="shared" si="1"/>
        <v>4.5999999999999999E-2</v>
      </c>
      <c r="X27" s="466">
        <v>1831835.1359999999</v>
      </c>
      <c r="Y27" s="466">
        <v>84.264416256000004</v>
      </c>
      <c r="Z27" s="424">
        <v>2045.09738253312</v>
      </c>
    </row>
    <row r="28" spans="1:26" x14ac:dyDescent="0.35">
      <c r="A28" s="450" t="s">
        <v>19319</v>
      </c>
      <c r="B28" s="450" t="s">
        <v>19283</v>
      </c>
      <c r="C28" s="450" t="s">
        <v>19320</v>
      </c>
      <c r="D28" s="453"/>
      <c r="E28" s="453"/>
      <c r="F28" s="453"/>
      <c r="G28" s="453"/>
      <c r="H28" s="453"/>
      <c r="I28" s="453"/>
      <c r="J28" s="453"/>
      <c r="K28" s="453"/>
      <c r="N28" s="457" t="s">
        <v>19496</v>
      </c>
      <c r="O28" s="458">
        <v>461</v>
      </c>
      <c r="P28" s="458">
        <v>304</v>
      </c>
      <c r="Q28" s="458">
        <v>310</v>
      </c>
      <c r="R28" s="458">
        <v>316</v>
      </c>
      <c r="S28" s="458">
        <v>326</v>
      </c>
      <c r="V28" s="486" t="s">
        <v>19246</v>
      </c>
      <c r="W28" s="492">
        <f t="shared" si="1"/>
        <v>0.40400000000000003</v>
      </c>
      <c r="X28" s="466">
        <v>3517318.7039999999</v>
      </c>
      <c r="Y28" s="466">
        <v>1420.9967564159999</v>
      </c>
      <c r="Z28" s="424">
        <v>34487.591278216314</v>
      </c>
    </row>
    <row r="29" spans="1:26" x14ac:dyDescent="0.35">
      <c r="A29" s="450" t="s">
        <v>19321</v>
      </c>
      <c r="B29" s="450" t="s">
        <v>19283</v>
      </c>
      <c r="C29" s="450" t="s">
        <v>19322</v>
      </c>
      <c r="D29" s="453" t="s">
        <v>19323</v>
      </c>
      <c r="E29" s="453">
        <v>27.700024979999998</v>
      </c>
      <c r="F29" s="453" t="s">
        <v>19324</v>
      </c>
      <c r="G29" s="453">
        <v>23.47459744</v>
      </c>
      <c r="H29" s="453" t="s">
        <v>19323</v>
      </c>
      <c r="I29" s="453">
        <v>28.140814429999999</v>
      </c>
      <c r="J29" s="453" t="s">
        <v>19324</v>
      </c>
      <c r="K29" s="453">
        <v>23.647743219999999</v>
      </c>
      <c r="N29" s="457" t="s">
        <v>19497</v>
      </c>
      <c r="O29" s="458">
        <v>705</v>
      </c>
      <c r="P29" s="458">
        <v>624</v>
      </c>
      <c r="Q29" s="458">
        <v>636</v>
      </c>
      <c r="R29" s="458">
        <v>649</v>
      </c>
      <c r="S29" s="458">
        <v>667</v>
      </c>
      <c r="V29" s="485" t="s">
        <v>19247</v>
      </c>
      <c r="W29" s="492">
        <f t="shared" si="1"/>
        <v>4.5999999999999999E-2</v>
      </c>
      <c r="X29" s="466">
        <v>2665321.1040000003</v>
      </c>
      <c r="Y29" s="466">
        <v>122.60477078400001</v>
      </c>
      <c r="Z29" s="424">
        <v>2975.6177869276803</v>
      </c>
    </row>
    <row r="30" spans="1:26" x14ac:dyDescent="0.35">
      <c r="A30" s="450" t="s">
        <v>19325</v>
      </c>
      <c r="B30" s="450" t="s">
        <v>19280</v>
      </c>
      <c r="C30" s="450" t="s">
        <v>19326</v>
      </c>
      <c r="D30" s="453"/>
      <c r="E30" s="453">
        <v>30.143534290000002</v>
      </c>
      <c r="F30" s="453"/>
      <c r="G30" s="453"/>
      <c r="H30" s="453"/>
      <c r="I30" s="453">
        <v>49.779547999999998</v>
      </c>
      <c r="J30" s="453"/>
      <c r="K30" s="453"/>
      <c r="N30" s="457" t="s">
        <v>19498</v>
      </c>
      <c r="O30" s="458">
        <v>636</v>
      </c>
      <c r="P30" s="458">
        <v>374</v>
      </c>
      <c r="Q30" s="458">
        <v>382</v>
      </c>
      <c r="R30" s="458">
        <v>389</v>
      </c>
      <c r="S30" s="458">
        <v>400</v>
      </c>
      <c r="V30" s="485" t="s">
        <v>19248</v>
      </c>
      <c r="W30" s="492">
        <f t="shared" si="1"/>
        <v>0.59099999999999997</v>
      </c>
      <c r="X30" s="466">
        <v>4313459.04</v>
      </c>
      <c r="Y30" s="466">
        <v>2549.2542926399997</v>
      </c>
      <c r="Z30" s="424">
        <v>61870.401682372794</v>
      </c>
    </row>
    <row r="31" spans="1:26" x14ac:dyDescent="0.35">
      <c r="A31" s="450" t="s">
        <v>19327</v>
      </c>
      <c r="B31" s="450" t="s">
        <v>19283</v>
      </c>
      <c r="C31" s="450" t="s">
        <v>19328</v>
      </c>
      <c r="D31" s="453"/>
      <c r="E31" s="453"/>
      <c r="F31" s="453"/>
      <c r="G31" s="453"/>
      <c r="H31" s="453"/>
      <c r="I31" s="453">
        <v>2.3492000000000002</v>
      </c>
      <c r="J31" s="453"/>
      <c r="K31" s="453"/>
      <c r="N31" s="457" t="s">
        <v>19499</v>
      </c>
      <c r="O31" s="458">
        <v>16</v>
      </c>
      <c r="P31" s="458">
        <v>43</v>
      </c>
      <c r="Q31" s="458">
        <v>44</v>
      </c>
      <c r="R31" s="458">
        <v>45</v>
      </c>
      <c r="S31" s="458">
        <v>46</v>
      </c>
      <c r="V31" s="487" t="s">
        <v>19154</v>
      </c>
      <c r="W31" s="492">
        <f t="shared" si="1"/>
        <v>0.13700000000000001</v>
      </c>
      <c r="X31" s="466">
        <v>11319335.616</v>
      </c>
      <c r="Y31" s="466">
        <v>1550.7489793919999</v>
      </c>
      <c r="Z31" s="424">
        <v>37636.677729843839</v>
      </c>
    </row>
    <row r="32" spans="1:26" x14ac:dyDescent="0.35">
      <c r="A32" s="450" t="s">
        <v>19329</v>
      </c>
      <c r="B32" s="450" t="s">
        <v>19283</v>
      </c>
      <c r="C32" s="450" t="s">
        <v>19330</v>
      </c>
      <c r="D32" s="453" t="s">
        <v>19331</v>
      </c>
      <c r="E32" s="453">
        <v>72.241945349999995</v>
      </c>
      <c r="F32" s="453" t="s">
        <v>19332</v>
      </c>
      <c r="G32" s="453">
        <v>61.755211350000003</v>
      </c>
      <c r="H32" s="453" t="s">
        <v>19331</v>
      </c>
      <c r="I32" s="453">
        <v>72.825199999999995</v>
      </c>
      <c r="J32" s="453" t="s">
        <v>19332</v>
      </c>
      <c r="K32" s="453">
        <v>62.253799999999998</v>
      </c>
      <c r="N32" t="s">
        <v>19500</v>
      </c>
      <c r="O32" s="458">
        <v>529</v>
      </c>
      <c r="P32" s="458">
        <v>409</v>
      </c>
      <c r="Q32" s="458">
        <v>417</v>
      </c>
      <c r="R32" s="458">
        <v>425</v>
      </c>
      <c r="S32" s="458">
        <v>438</v>
      </c>
      <c r="V32" s="485" t="s">
        <v>19249</v>
      </c>
      <c r="W32" s="492">
        <f t="shared" si="1"/>
        <v>0.14299999999999999</v>
      </c>
      <c r="X32" s="466">
        <v>5499973.0079999994</v>
      </c>
      <c r="Y32" s="466">
        <v>786.49614014399992</v>
      </c>
      <c r="Z32" s="424">
        <v>19088.261321294878</v>
      </c>
    </row>
    <row r="33" spans="1:26" x14ac:dyDescent="0.35">
      <c r="A33" s="450" t="s">
        <v>19333</v>
      </c>
      <c r="B33" s="450" t="s">
        <v>19283</v>
      </c>
      <c r="C33" s="450" t="s">
        <v>14461</v>
      </c>
      <c r="D33" s="453"/>
      <c r="E33" s="453">
        <v>6.9797803050000002</v>
      </c>
      <c r="F33" s="453"/>
      <c r="G33" s="453"/>
      <c r="H33" s="453"/>
      <c r="I33" s="453">
        <v>52.387160000000002</v>
      </c>
      <c r="J33" s="453"/>
      <c r="K33" s="453"/>
      <c r="N33" s="457" t="s">
        <v>19501</v>
      </c>
      <c r="O33" s="458">
        <v>1231</v>
      </c>
      <c r="P33" s="458">
        <v>864</v>
      </c>
      <c r="Q33" s="458">
        <v>881</v>
      </c>
      <c r="R33" s="458">
        <v>898</v>
      </c>
      <c r="S33" s="458">
        <v>924</v>
      </c>
      <c r="V33" s="485" t="s">
        <v>19250</v>
      </c>
      <c r="W33" s="492">
        <f t="shared" si="1"/>
        <v>0.55200000000000005</v>
      </c>
      <c r="X33" s="466">
        <v>1248885.1680000001</v>
      </c>
      <c r="Y33" s="466">
        <v>689.38461273600001</v>
      </c>
      <c r="Z33" s="424">
        <v>16731.364551102721</v>
      </c>
    </row>
    <row r="34" spans="1:26" x14ac:dyDescent="0.35">
      <c r="A34" s="450" t="s">
        <v>19334</v>
      </c>
      <c r="B34" s="450" t="s">
        <v>19280</v>
      </c>
      <c r="C34" s="450" t="s">
        <v>19335</v>
      </c>
      <c r="D34" s="453"/>
      <c r="E34" s="453">
        <v>2.7681383629999998</v>
      </c>
      <c r="F34" s="453"/>
      <c r="G34" s="453"/>
      <c r="H34" s="453"/>
      <c r="I34" s="453">
        <v>1.2463097670000001</v>
      </c>
      <c r="J34" s="453"/>
      <c r="K34" s="453"/>
      <c r="N34" s="457" t="s">
        <v>19502</v>
      </c>
      <c r="O34" s="458">
        <v>1480</v>
      </c>
      <c r="P34" s="458">
        <v>1179</v>
      </c>
      <c r="Q34" s="458">
        <v>1203</v>
      </c>
      <c r="R34" s="458">
        <v>1227</v>
      </c>
      <c r="S34" s="458">
        <v>1262</v>
      </c>
      <c r="V34" s="485" t="s">
        <v>19251</v>
      </c>
      <c r="W34" s="492">
        <f t="shared" si="1"/>
        <v>0.51</v>
      </c>
      <c r="X34" s="466">
        <v>6963828.5759999994</v>
      </c>
      <c r="Y34" s="466">
        <v>3551.5525737599996</v>
      </c>
      <c r="Z34" s="424">
        <v>86196.180965155188</v>
      </c>
    </row>
    <row r="35" spans="1:26" x14ac:dyDescent="0.35">
      <c r="A35" s="450" t="s">
        <v>19336</v>
      </c>
      <c r="B35" s="450" t="s">
        <v>19280</v>
      </c>
      <c r="C35" s="450" t="s">
        <v>19337</v>
      </c>
      <c r="D35" s="453"/>
      <c r="E35" s="453"/>
      <c r="F35" s="453"/>
      <c r="G35" s="453"/>
      <c r="H35" s="453"/>
      <c r="I35" s="453">
        <v>29.364999999999998</v>
      </c>
      <c r="J35" s="453"/>
      <c r="K35" s="453"/>
      <c r="N35" s="457" t="s">
        <v>19503</v>
      </c>
      <c r="O35" s="458">
        <v>296</v>
      </c>
      <c r="P35" s="458">
        <v>201</v>
      </c>
      <c r="Q35" s="458">
        <v>205</v>
      </c>
      <c r="R35" s="458">
        <v>209</v>
      </c>
      <c r="S35" s="458">
        <v>215</v>
      </c>
      <c r="V35" s="485" t="s">
        <v>19252</v>
      </c>
      <c r="W35" s="492">
        <f t="shared" si="1"/>
        <v>0.106</v>
      </c>
      <c r="X35" s="466">
        <v>9552615.311999999</v>
      </c>
      <c r="Y35" s="466">
        <v>1012.5772230719999</v>
      </c>
      <c r="Z35" s="424">
        <v>24575.249203957439</v>
      </c>
    </row>
    <row r="36" spans="1:26" x14ac:dyDescent="0.35">
      <c r="A36" s="450" t="s">
        <v>19338</v>
      </c>
      <c r="B36" s="450" t="s">
        <v>19280</v>
      </c>
      <c r="C36" s="450" t="s">
        <v>19339</v>
      </c>
      <c r="D36" s="453"/>
      <c r="E36" s="453">
        <v>4.101443411</v>
      </c>
      <c r="F36" s="453"/>
      <c r="G36" s="453"/>
      <c r="H36" s="453"/>
      <c r="I36" s="453">
        <v>5.7156770249999997</v>
      </c>
      <c r="J36" s="453"/>
      <c r="K36" s="453"/>
      <c r="N36" s="457" t="s">
        <v>19504</v>
      </c>
      <c r="O36" s="458">
        <v>667</v>
      </c>
      <c r="P36" s="458">
        <v>456</v>
      </c>
      <c r="Q36" s="458">
        <v>466</v>
      </c>
      <c r="R36" s="458">
        <v>475</v>
      </c>
      <c r="S36" s="458">
        <v>488</v>
      </c>
      <c r="V36" s="488" t="s">
        <v>19253</v>
      </c>
      <c r="W36" s="493">
        <f t="shared" si="1"/>
        <v>0.94399999999999995</v>
      </c>
      <c r="X36" s="472">
        <v>9717100.0800000001</v>
      </c>
      <c r="Y36" s="472">
        <v>9172.9424755199998</v>
      </c>
      <c r="Z36" s="429">
        <v>222627.31388087038</v>
      </c>
    </row>
    <row r="37" spans="1:26" x14ac:dyDescent="0.35">
      <c r="A37" s="450" t="s">
        <v>19340</v>
      </c>
      <c r="B37" s="450" t="s">
        <v>19283</v>
      </c>
      <c r="C37" s="450" t="s">
        <v>19341</v>
      </c>
      <c r="D37" s="453"/>
      <c r="E37" s="453"/>
      <c r="F37" s="453"/>
      <c r="G37" s="453"/>
      <c r="H37" s="453"/>
      <c r="I37" s="453"/>
      <c r="J37" s="453"/>
      <c r="K37" s="453"/>
      <c r="N37" t="s">
        <v>19505</v>
      </c>
      <c r="O37" s="458">
        <v>536</v>
      </c>
      <c r="P37" s="458">
        <v>379</v>
      </c>
      <c r="Q37" s="458">
        <v>386</v>
      </c>
      <c r="R37" s="458">
        <v>394</v>
      </c>
      <c r="S37" s="458">
        <v>405</v>
      </c>
      <c r="V37" s="475"/>
      <c r="W37" s="489"/>
      <c r="X37" s="471"/>
      <c r="Y37" s="476"/>
      <c r="Z37" s="478"/>
    </row>
    <row r="38" spans="1:26" ht="15.5" x14ac:dyDescent="0.35">
      <c r="A38" s="450" t="s">
        <v>19342</v>
      </c>
      <c r="B38" s="450" t="s">
        <v>19280</v>
      </c>
      <c r="C38" s="450" t="s">
        <v>19343</v>
      </c>
      <c r="D38" s="453"/>
      <c r="E38" s="453">
        <v>4.7121060809999999</v>
      </c>
      <c r="F38" s="453"/>
      <c r="G38" s="453"/>
      <c r="H38" s="453"/>
      <c r="I38" s="453">
        <v>4.4115409200000002</v>
      </c>
      <c r="J38" s="453"/>
      <c r="K38" s="453"/>
      <c r="N38" s="457" t="s">
        <v>19506</v>
      </c>
      <c r="O38" s="458">
        <v>813</v>
      </c>
      <c r="P38" s="458">
        <v>547</v>
      </c>
      <c r="Q38" s="458">
        <v>558</v>
      </c>
      <c r="R38" s="458">
        <v>569</v>
      </c>
      <c r="S38" s="458">
        <v>585</v>
      </c>
      <c r="V38" s="490" t="s">
        <v>19259</v>
      </c>
      <c r="W38" s="473"/>
      <c r="X38" s="473">
        <v>64204394.687999994</v>
      </c>
      <c r="Y38" s="473">
        <v>27288.705138383993</v>
      </c>
      <c r="Z38" s="480">
        <v>662296.87370857969</v>
      </c>
    </row>
    <row r="39" spans="1:26" x14ac:dyDescent="0.35">
      <c r="A39" s="450" t="s">
        <v>19344</v>
      </c>
      <c r="B39" s="450" t="s">
        <v>19283</v>
      </c>
      <c r="C39" s="450" t="s">
        <v>19345</v>
      </c>
      <c r="D39" s="453" t="s">
        <v>19323</v>
      </c>
      <c r="E39" s="453">
        <v>30.013677170000001</v>
      </c>
      <c r="F39" s="453" t="s">
        <v>19324</v>
      </c>
      <c r="G39" s="453">
        <v>8.8588185280000005</v>
      </c>
      <c r="H39" s="453" t="s">
        <v>19323</v>
      </c>
      <c r="I39" s="453">
        <v>34.834929930000001</v>
      </c>
      <c r="J39" s="453" t="s">
        <v>19324</v>
      </c>
      <c r="K39" s="453">
        <v>19.792573829999998</v>
      </c>
      <c r="N39" s="457" t="s">
        <v>19507</v>
      </c>
      <c r="O39" s="458">
        <v>734</v>
      </c>
      <c r="P39" s="458">
        <v>636</v>
      </c>
      <c r="Q39" s="458">
        <v>648</v>
      </c>
      <c r="R39" s="458">
        <v>661</v>
      </c>
      <c r="S39" s="458">
        <v>680</v>
      </c>
    </row>
    <row r="40" spans="1:26" x14ac:dyDescent="0.35">
      <c r="A40" s="450" t="s">
        <v>19346</v>
      </c>
      <c r="B40" s="450" t="s">
        <v>19280</v>
      </c>
      <c r="C40" s="450" t="s">
        <v>19347</v>
      </c>
      <c r="D40" s="453"/>
      <c r="E40" s="453"/>
      <c r="F40" s="453"/>
      <c r="G40" s="453"/>
      <c r="H40" s="453"/>
      <c r="I40" s="453"/>
      <c r="J40" s="453"/>
      <c r="K40" s="453"/>
      <c r="N40" s="457" t="s">
        <v>19508</v>
      </c>
      <c r="O40" s="458">
        <v>465</v>
      </c>
      <c r="P40" s="458">
        <v>316</v>
      </c>
      <c r="Q40" s="458">
        <v>323</v>
      </c>
      <c r="R40" s="458">
        <v>329</v>
      </c>
      <c r="S40" s="458">
        <v>339</v>
      </c>
    </row>
    <row r="41" spans="1:26" x14ac:dyDescent="0.35">
      <c r="A41" s="450" t="s">
        <v>19348</v>
      </c>
      <c r="B41" s="450" t="s">
        <v>19283</v>
      </c>
      <c r="C41" s="450" t="s">
        <v>19349</v>
      </c>
      <c r="D41" s="453" t="s">
        <v>19331</v>
      </c>
      <c r="E41" s="453">
        <v>30.29500934</v>
      </c>
      <c r="F41" s="453" t="s">
        <v>19332</v>
      </c>
      <c r="G41" s="453">
        <v>23.30385334</v>
      </c>
      <c r="H41" s="453" t="s">
        <v>19331</v>
      </c>
      <c r="I41" s="453">
        <v>39.3491</v>
      </c>
      <c r="J41" s="453"/>
      <c r="K41" s="453"/>
      <c r="N41" s="457" t="s">
        <v>19509</v>
      </c>
      <c r="O41" s="458">
        <v>820</v>
      </c>
      <c r="P41" s="458">
        <v>580</v>
      </c>
      <c r="Q41" s="458">
        <v>592</v>
      </c>
      <c r="R41" s="458">
        <v>604</v>
      </c>
      <c r="S41" s="458">
        <v>621</v>
      </c>
    </row>
    <row r="42" spans="1:26" x14ac:dyDescent="0.35">
      <c r="A42" s="450" t="s">
        <v>19350</v>
      </c>
      <c r="B42" s="450" t="s">
        <v>19283</v>
      </c>
      <c r="C42" s="450" t="s">
        <v>19351</v>
      </c>
      <c r="D42" s="453"/>
      <c r="E42" s="453"/>
      <c r="F42" s="453"/>
      <c r="G42" s="453"/>
      <c r="H42" s="453"/>
      <c r="I42" s="453"/>
      <c r="J42" s="453"/>
      <c r="K42" s="453"/>
      <c r="N42" s="457" t="s">
        <v>19510</v>
      </c>
      <c r="O42" s="458">
        <v>397</v>
      </c>
      <c r="P42" s="458">
        <v>275</v>
      </c>
      <c r="Q42" s="458">
        <v>281</v>
      </c>
      <c r="R42" s="458">
        <v>286</v>
      </c>
      <c r="S42" s="458">
        <v>294</v>
      </c>
    </row>
    <row r="43" spans="1:26" x14ac:dyDescent="0.35">
      <c r="A43" s="450" t="s">
        <v>19352</v>
      </c>
      <c r="B43" s="450" t="s">
        <v>19280</v>
      </c>
      <c r="C43" s="450" t="s">
        <v>19353</v>
      </c>
      <c r="D43" s="453"/>
      <c r="E43" s="453"/>
      <c r="F43" s="453"/>
      <c r="G43" s="453"/>
      <c r="H43" s="453"/>
      <c r="I43" s="453"/>
      <c r="J43" s="453"/>
      <c r="K43" s="453"/>
      <c r="N43" s="457" t="s">
        <v>19511</v>
      </c>
      <c r="O43" s="458">
        <v>286</v>
      </c>
      <c r="P43" s="458">
        <v>231</v>
      </c>
      <c r="Q43" s="458">
        <v>236</v>
      </c>
      <c r="R43" s="458">
        <v>241</v>
      </c>
      <c r="S43" s="458">
        <v>248</v>
      </c>
    </row>
    <row r="44" spans="1:26" x14ac:dyDescent="0.35">
      <c r="A44" s="450" t="s">
        <v>19354</v>
      </c>
      <c r="B44" s="450" t="s">
        <v>19283</v>
      </c>
      <c r="C44" s="450" t="s">
        <v>19353</v>
      </c>
      <c r="D44" s="453"/>
      <c r="E44" s="453">
        <v>2.7592146500000001</v>
      </c>
      <c r="F44" s="453"/>
      <c r="G44" s="453"/>
      <c r="H44" s="453"/>
      <c r="I44" s="453">
        <v>2.6085389999999999</v>
      </c>
      <c r="J44" s="453"/>
      <c r="K44" s="453"/>
      <c r="N44" s="457" t="s">
        <v>19512</v>
      </c>
      <c r="O44" s="458">
        <v>673</v>
      </c>
      <c r="P44" s="458">
        <v>474</v>
      </c>
      <c r="Q44" s="458">
        <v>483</v>
      </c>
      <c r="R44" s="458">
        <v>493</v>
      </c>
      <c r="S44" s="458">
        <v>507</v>
      </c>
    </row>
    <row r="45" spans="1:26" x14ac:dyDescent="0.35">
      <c r="A45" s="450" t="s">
        <v>19355</v>
      </c>
      <c r="B45" s="450" t="s">
        <v>19280</v>
      </c>
      <c r="C45" s="450" t="s">
        <v>19356</v>
      </c>
      <c r="D45" s="453"/>
      <c r="E45" s="453">
        <v>1.155371951</v>
      </c>
      <c r="F45" s="453"/>
      <c r="G45" s="453"/>
      <c r="H45" s="453"/>
      <c r="I45" s="453">
        <v>1.176775165</v>
      </c>
      <c r="J45" s="453"/>
      <c r="K45" s="453"/>
      <c r="N45" t="s">
        <v>19513</v>
      </c>
      <c r="O45" s="458">
        <v>699</v>
      </c>
      <c r="P45" s="458">
        <v>544</v>
      </c>
      <c r="Q45" s="458">
        <v>555</v>
      </c>
      <c r="R45" s="458">
        <v>566</v>
      </c>
      <c r="S45" s="458">
        <v>582</v>
      </c>
    </row>
    <row r="46" spans="1:26" x14ac:dyDescent="0.35">
      <c r="A46" s="450" t="s">
        <v>19357</v>
      </c>
      <c r="B46" s="450" t="s">
        <v>19280</v>
      </c>
      <c r="C46" s="450" t="s">
        <v>19358</v>
      </c>
      <c r="D46" s="453"/>
      <c r="E46" s="453">
        <v>18.79862571</v>
      </c>
      <c r="F46" s="453"/>
      <c r="G46" s="453"/>
      <c r="H46" s="453"/>
      <c r="I46" s="453">
        <v>15.89263641</v>
      </c>
      <c r="J46" s="453"/>
      <c r="K46" s="453"/>
      <c r="N46" s="457" t="s">
        <v>19514</v>
      </c>
      <c r="O46" s="458">
        <v>646</v>
      </c>
      <c r="P46" s="458">
        <v>401</v>
      </c>
      <c r="Q46" s="458">
        <v>409</v>
      </c>
      <c r="R46" s="458">
        <v>417</v>
      </c>
      <c r="S46" s="458">
        <v>429</v>
      </c>
    </row>
    <row r="47" spans="1:26" x14ac:dyDescent="0.35">
      <c r="A47" s="450" t="s">
        <v>19359</v>
      </c>
      <c r="B47" s="450" t="s">
        <v>19283</v>
      </c>
      <c r="C47" s="450" t="s">
        <v>19360</v>
      </c>
      <c r="D47" s="453"/>
      <c r="E47" s="453">
        <v>10.486734</v>
      </c>
      <c r="F47" s="453"/>
      <c r="G47" s="453"/>
      <c r="H47" s="453"/>
      <c r="I47" s="453">
        <v>14.0952</v>
      </c>
      <c r="J47" s="453"/>
      <c r="K47" s="453"/>
      <c r="N47" s="457" t="s">
        <v>19515</v>
      </c>
      <c r="O47" s="458">
        <v>332</v>
      </c>
      <c r="P47" s="458">
        <v>224</v>
      </c>
      <c r="Q47" s="458">
        <v>229</v>
      </c>
      <c r="R47" s="458">
        <v>233</v>
      </c>
      <c r="S47" s="458">
        <v>240</v>
      </c>
    </row>
    <row r="48" spans="1:26" x14ac:dyDescent="0.35">
      <c r="A48" s="450" t="s">
        <v>19361</v>
      </c>
      <c r="B48" s="450" t="s">
        <v>19283</v>
      </c>
      <c r="C48" s="450" t="s">
        <v>19362</v>
      </c>
      <c r="D48" s="453"/>
      <c r="E48" s="453"/>
      <c r="F48" s="453"/>
      <c r="G48" s="453"/>
      <c r="H48" s="453"/>
      <c r="I48" s="453">
        <v>101.4745521</v>
      </c>
      <c r="J48" s="453"/>
      <c r="K48" s="453"/>
      <c r="N48" s="457" t="s">
        <v>19516</v>
      </c>
      <c r="O48" s="458">
        <v>741</v>
      </c>
      <c r="P48" s="458">
        <v>655</v>
      </c>
      <c r="Q48" s="458">
        <v>668</v>
      </c>
      <c r="R48" s="458">
        <v>681</v>
      </c>
      <c r="S48" s="458">
        <v>700</v>
      </c>
    </row>
    <row r="49" spans="1:19" x14ac:dyDescent="0.35">
      <c r="A49" s="450" t="s">
        <v>19363</v>
      </c>
      <c r="B49" s="450" t="s">
        <v>19283</v>
      </c>
      <c r="C49" s="450" t="s">
        <v>19364</v>
      </c>
      <c r="D49" s="453"/>
      <c r="E49" s="453"/>
      <c r="F49" s="453"/>
      <c r="G49" s="453"/>
      <c r="H49" s="453" t="s">
        <v>19365</v>
      </c>
      <c r="I49" s="453">
        <v>40.124336</v>
      </c>
      <c r="J49" s="453" t="s">
        <v>19366</v>
      </c>
      <c r="K49" s="453">
        <v>23.492000000000001</v>
      </c>
      <c r="N49" s="457" t="s">
        <v>19517</v>
      </c>
      <c r="O49" s="458">
        <v>654</v>
      </c>
      <c r="P49" s="458">
        <v>422</v>
      </c>
      <c r="Q49" s="458">
        <v>431</v>
      </c>
      <c r="R49" s="458">
        <v>439</v>
      </c>
      <c r="S49" s="458">
        <v>452</v>
      </c>
    </row>
    <row r="50" spans="1:19" x14ac:dyDescent="0.35">
      <c r="A50" s="450" t="s">
        <v>19367</v>
      </c>
      <c r="B50" s="450" t="s">
        <v>19280</v>
      </c>
      <c r="C50" s="450" t="s">
        <v>19368</v>
      </c>
      <c r="D50" s="453"/>
      <c r="E50" s="453"/>
      <c r="F50" s="453"/>
      <c r="G50" s="453"/>
      <c r="H50" s="453"/>
      <c r="I50" s="453">
        <v>19.896538</v>
      </c>
      <c r="J50" s="453"/>
      <c r="K50" s="453"/>
      <c r="N50" s="457" t="s">
        <v>19518</v>
      </c>
      <c r="O50" s="458">
        <v>532</v>
      </c>
      <c r="P50" s="458">
        <v>339</v>
      </c>
      <c r="Q50" s="458">
        <v>346</v>
      </c>
      <c r="R50" s="458">
        <v>353</v>
      </c>
      <c r="S50" s="458">
        <v>363</v>
      </c>
    </row>
    <row r="51" spans="1:19" x14ac:dyDescent="0.35">
      <c r="A51" s="450" t="s">
        <v>19369</v>
      </c>
      <c r="B51" s="450" t="s">
        <v>19283</v>
      </c>
      <c r="C51" s="450" t="s">
        <v>19368</v>
      </c>
      <c r="D51" s="453"/>
      <c r="E51" s="453"/>
      <c r="F51" s="453"/>
      <c r="G51" s="453"/>
      <c r="H51" s="453"/>
      <c r="I51" s="453">
        <v>19.896538</v>
      </c>
      <c r="J51" s="453"/>
      <c r="K51" s="453"/>
      <c r="N51" t="s">
        <v>19313</v>
      </c>
      <c r="O51" s="459">
        <v>775</v>
      </c>
      <c r="P51" s="459">
        <v>494</v>
      </c>
      <c r="Q51" s="459">
        <v>504</v>
      </c>
      <c r="R51" s="459">
        <v>514</v>
      </c>
      <c r="S51" s="459">
        <v>528</v>
      </c>
    </row>
    <row r="52" spans="1:19" x14ac:dyDescent="0.35">
      <c r="A52" s="450" t="s">
        <v>19370</v>
      </c>
      <c r="B52" s="450" t="s">
        <v>19280</v>
      </c>
      <c r="C52" s="450" t="s">
        <v>19371</v>
      </c>
      <c r="D52" s="453"/>
      <c r="E52" s="453">
        <v>8.26</v>
      </c>
      <c r="F52" s="453"/>
      <c r="G52" s="453"/>
      <c r="H52" s="453"/>
      <c r="I52" s="453">
        <v>6.5</v>
      </c>
      <c r="J52" s="453"/>
      <c r="K52" s="453"/>
      <c r="N52" s="457" t="s">
        <v>19519</v>
      </c>
      <c r="O52" s="458">
        <v>309</v>
      </c>
      <c r="P52" s="458">
        <v>231</v>
      </c>
      <c r="Q52" s="458">
        <v>235</v>
      </c>
      <c r="R52" s="458">
        <v>240</v>
      </c>
      <c r="S52" s="458">
        <v>247</v>
      </c>
    </row>
    <row r="53" spans="1:19" x14ac:dyDescent="0.35">
      <c r="A53" s="450" t="s">
        <v>19372</v>
      </c>
      <c r="B53" s="450" t="s">
        <v>19283</v>
      </c>
      <c r="C53" s="450" t="s">
        <v>19373</v>
      </c>
      <c r="D53" s="453" t="s">
        <v>19374</v>
      </c>
      <c r="E53" s="453">
        <v>2.7942112579999998</v>
      </c>
      <c r="F53" s="453" t="s">
        <v>19375</v>
      </c>
      <c r="G53" s="453">
        <v>0.34532490399999999</v>
      </c>
      <c r="H53" s="453" t="s">
        <v>19374</v>
      </c>
      <c r="I53" s="453">
        <v>3.1795499999999999</v>
      </c>
      <c r="J53" s="453" t="s">
        <v>19375</v>
      </c>
      <c r="K53" s="453">
        <v>0.36497099999999999</v>
      </c>
      <c r="N53" s="457" t="s">
        <v>19520</v>
      </c>
      <c r="O53" s="458">
        <v>738</v>
      </c>
      <c r="P53" s="458">
        <v>647</v>
      </c>
      <c r="Q53" s="458">
        <v>660</v>
      </c>
      <c r="R53" s="458">
        <v>672</v>
      </c>
      <c r="S53" s="458">
        <v>692</v>
      </c>
    </row>
    <row r="54" spans="1:19" x14ac:dyDescent="0.35">
      <c r="A54" s="450" t="s">
        <v>19376</v>
      </c>
      <c r="B54" s="450" t="s">
        <v>19280</v>
      </c>
      <c r="C54" s="450" t="s">
        <v>19373</v>
      </c>
      <c r="D54" s="453"/>
      <c r="E54" s="453"/>
      <c r="F54" s="453"/>
      <c r="G54" s="453"/>
      <c r="H54" s="453"/>
      <c r="I54" s="453"/>
      <c r="J54" s="453"/>
      <c r="K54" s="453"/>
      <c r="N54" t="s">
        <v>19521</v>
      </c>
      <c r="O54" s="458">
        <v>16</v>
      </c>
      <c r="P54" s="458">
        <v>43</v>
      </c>
      <c r="Q54" s="458">
        <v>44</v>
      </c>
      <c r="R54" s="458">
        <v>45</v>
      </c>
      <c r="S54" s="458">
        <v>46</v>
      </c>
    </row>
    <row r="55" spans="1:19" x14ac:dyDescent="0.35">
      <c r="A55" s="450" t="s">
        <v>19377</v>
      </c>
      <c r="B55" s="450" t="s">
        <v>19280</v>
      </c>
      <c r="C55" s="450" t="s">
        <v>19378</v>
      </c>
      <c r="D55" s="453"/>
      <c r="E55" s="453"/>
      <c r="F55" s="453"/>
      <c r="G55" s="453"/>
      <c r="H55" s="453"/>
      <c r="I55" s="453">
        <v>28.1904</v>
      </c>
      <c r="J55" s="453"/>
      <c r="K55" s="453"/>
      <c r="N55" t="s">
        <v>19522</v>
      </c>
      <c r="O55" s="458">
        <v>472</v>
      </c>
      <c r="P55" s="458">
        <v>342</v>
      </c>
      <c r="Q55" s="458">
        <v>348</v>
      </c>
      <c r="R55" s="458">
        <v>355</v>
      </c>
      <c r="S55" s="458">
        <v>365</v>
      </c>
    </row>
    <row r="56" spans="1:19" x14ac:dyDescent="0.35">
      <c r="A56" s="450" t="s">
        <v>19379</v>
      </c>
      <c r="B56" s="450" t="s">
        <v>19283</v>
      </c>
      <c r="C56" s="450" t="s">
        <v>19380</v>
      </c>
      <c r="D56" s="453"/>
      <c r="E56" s="453"/>
      <c r="F56" s="453"/>
      <c r="G56" s="453"/>
      <c r="H56" s="453"/>
      <c r="I56" s="453">
        <v>35.238</v>
      </c>
      <c r="J56" s="453"/>
      <c r="K56" s="453"/>
      <c r="N56" s="457" t="s">
        <v>19523</v>
      </c>
      <c r="O56" s="458">
        <v>519</v>
      </c>
      <c r="P56" s="458">
        <v>326</v>
      </c>
      <c r="Q56" s="458">
        <v>333</v>
      </c>
      <c r="R56" s="458">
        <v>339</v>
      </c>
      <c r="S56" s="458">
        <v>349</v>
      </c>
    </row>
    <row r="57" spans="1:19" x14ac:dyDescent="0.35">
      <c r="A57" s="450" t="s">
        <v>19381</v>
      </c>
      <c r="B57" s="450" t="s">
        <v>19280</v>
      </c>
      <c r="C57" s="450" t="s">
        <v>19382</v>
      </c>
      <c r="D57" s="453"/>
      <c r="E57" s="453"/>
      <c r="F57" s="453"/>
      <c r="G57" s="453"/>
      <c r="H57" s="453"/>
      <c r="I57" s="453">
        <v>31.83446</v>
      </c>
      <c r="J57" s="453"/>
      <c r="K57" s="453"/>
      <c r="N57" s="457" t="s">
        <v>19524</v>
      </c>
      <c r="O57" s="458">
        <v>215</v>
      </c>
      <c r="P57" s="458">
        <v>145</v>
      </c>
      <c r="Q57" s="458">
        <v>148</v>
      </c>
      <c r="R57" s="458">
        <v>151</v>
      </c>
      <c r="S57" s="458">
        <v>155</v>
      </c>
    </row>
    <row r="58" spans="1:19" x14ac:dyDescent="0.35">
      <c r="A58" s="450" t="s">
        <v>19383</v>
      </c>
      <c r="B58" s="450" t="s">
        <v>19283</v>
      </c>
      <c r="C58" s="450" t="s">
        <v>19382</v>
      </c>
      <c r="D58" s="453"/>
      <c r="E58" s="453"/>
      <c r="F58" s="453"/>
      <c r="G58" s="453"/>
      <c r="H58" s="453"/>
      <c r="I58" s="453">
        <v>31.83446</v>
      </c>
      <c r="J58" s="453"/>
      <c r="K58" s="453"/>
      <c r="N58" s="457" t="s">
        <v>19525</v>
      </c>
      <c r="O58" s="458">
        <v>530</v>
      </c>
      <c r="P58" s="458">
        <v>436</v>
      </c>
      <c r="Q58" s="458">
        <v>444</v>
      </c>
      <c r="R58" s="458">
        <v>453</v>
      </c>
      <c r="S58" s="458">
        <v>466</v>
      </c>
    </row>
    <row r="59" spans="1:19" x14ac:dyDescent="0.35">
      <c r="A59" s="450" t="s">
        <v>19384</v>
      </c>
      <c r="B59" s="450" t="s">
        <v>19280</v>
      </c>
      <c r="C59" s="450" t="s">
        <v>19385</v>
      </c>
      <c r="D59" s="453"/>
      <c r="E59" s="453">
        <v>22.452495679999998</v>
      </c>
      <c r="F59" s="453"/>
      <c r="G59" s="453"/>
      <c r="H59" s="453"/>
      <c r="I59" s="453">
        <v>25.759889999999999</v>
      </c>
      <c r="J59" s="453"/>
      <c r="K59" s="453"/>
      <c r="N59" s="457" t="s">
        <v>19526</v>
      </c>
      <c r="O59" s="458">
        <v>327</v>
      </c>
      <c r="P59" s="458">
        <v>237</v>
      </c>
      <c r="Q59" s="458">
        <v>241</v>
      </c>
      <c r="R59" s="458">
        <v>246</v>
      </c>
      <c r="S59" s="458">
        <v>253</v>
      </c>
    </row>
    <row r="60" spans="1:19" x14ac:dyDescent="0.35">
      <c r="A60" s="450" t="s">
        <v>19386</v>
      </c>
      <c r="B60" s="450" t="s">
        <v>19280</v>
      </c>
      <c r="C60" s="450" t="s">
        <v>19387</v>
      </c>
      <c r="D60" s="453"/>
      <c r="E60" s="453"/>
      <c r="F60" s="453"/>
      <c r="G60" s="453"/>
      <c r="H60" s="453"/>
      <c r="I60" s="453">
        <v>23.87585</v>
      </c>
      <c r="J60" s="453"/>
      <c r="K60" s="453"/>
      <c r="N60" s="457" t="s">
        <v>19527</v>
      </c>
      <c r="O60" s="458">
        <v>755</v>
      </c>
      <c r="P60" s="458">
        <v>598</v>
      </c>
      <c r="Q60" s="458">
        <v>610</v>
      </c>
      <c r="R60" s="458">
        <v>622</v>
      </c>
      <c r="S60" s="458">
        <v>640</v>
      </c>
    </row>
    <row r="61" spans="1:19" x14ac:dyDescent="0.35">
      <c r="A61" s="450" t="s">
        <v>19388</v>
      </c>
      <c r="B61" s="450" t="s">
        <v>19283</v>
      </c>
      <c r="C61" s="450" t="s">
        <v>19387</v>
      </c>
      <c r="D61" s="453"/>
      <c r="E61" s="453"/>
      <c r="F61" s="453"/>
      <c r="G61" s="453"/>
      <c r="H61" s="453"/>
      <c r="I61" s="453">
        <v>23.87585</v>
      </c>
      <c r="J61" s="453"/>
      <c r="K61" s="453"/>
      <c r="N61" s="457" t="s">
        <v>19528</v>
      </c>
      <c r="O61" s="458">
        <v>645</v>
      </c>
      <c r="P61" s="458">
        <v>466</v>
      </c>
      <c r="Q61" s="458">
        <v>476</v>
      </c>
      <c r="R61" s="458">
        <v>485</v>
      </c>
      <c r="S61" s="458">
        <v>499</v>
      </c>
    </row>
    <row r="62" spans="1:19" x14ac:dyDescent="0.35">
      <c r="A62" s="450" t="s">
        <v>19389</v>
      </c>
      <c r="B62" s="450" t="s">
        <v>19283</v>
      </c>
      <c r="C62" s="450" t="s">
        <v>19390</v>
      </c>
      <c r="D62" s="453"/>
      <c r="E62" s="453"/>
      <c r="F62" s="453"/>
      <c r="G62" s="453"/>
      <c r="H62" s="453"/>
      <c r="I62" s="453">
        <v>23.875845600000002</v>
      </c>
      <c r="J62" s="453"/>
      <c r="K62" s="453"/>
      <c r="N62" s="457" t="s">
        <v>19529</v>
      </c>
      <c r="O62" s="458">
        <v>630</v>
      </c>
      <c r="P62" s="458">
        <v>441</v>
      </c>
      <c r="Q62" s="458">
        <v>450</v>
      </c>
      <c r="R62" s="458">
        <v>458</v>
      </c>
      <c r="S62" s="458">
        <v>472</v>
      </c>
    </row>
    <row r="63" spans="1:19" x14ac:dyDescent="0.35">
      <c r="A63" s="450" t="s">
        <v>19391</v>
      </c>
      <c r="B63" s="450" t="s">
        <v>19283</v>
      </c>
      <c r="C63" s="450" t="s">
        <v>19392</v>
      </c>
      <c r="D63" s="453" t="s">
        <v>19374</v>
      </c>
      <c r="E63" s="453">
        <v>57.14457634</v>
      </c>
      <c r="F63" s="453" t="s">
        <v>19375</v>
      </c>
      <c r="G63" s="453">
        <v>3.2504254430000001</v>
      </c>
      <c r="H63" s="453" t="s">
        <v>19374</v>
      </c>
      <c r="I63" s="453">
        <v>69.326326409999993</v>
      </c>
      <c r="J63" s="453" t="s">
        <v>19375</v>
      </c>
      <c r="K63" s="453">
        <v>3.87101315</v>
      </c>
      <c r="N63" s="457" t="s">
        <v>19530</v>
      </c>
      <c r="O63" s="458">
        <v>794</v>
      </c>
      <c r="P63" s="458">
        <v>501</v>
      </c>
      <c r="Q63" s="458">
        <v>511</v>
      </c>
      <c r="R63" s="458">
        <v>521</v>
      </c>
      <c r="S63" s="458">
        <v>536</v>
      </c>
    </row>
    <row r="64" spans="1:19" x14ac:dyDescent="0.35">
      <c r="A64" s="450" t="s">
        <v>19393</v>
      </c>
      <c r="B64" s="450" t="s">
        <v>19280</v>
      </c>
      <c r="C64" s="450" t="s">
        <v>19394</v>
      </c>
      <c r="D64" s="453"/>
      <c r="E64" s="453"/>
      <c r="F64" s="453"/>
      <c r="G64" s="453"/>
      <c r="H64" s="453"/>
      <c r="I64" s="453">
        <v>19.657779550000001</v>
      </c>
      <c r="J64" s="453"/>
      <c r="K64" s="453"/>
      <c r="N64" s="457" t="s">
        <v>19531</v>
      </c>
      <c r="O64" s="458">
        <v>384</v>
      </c>
      <c r="P64" s="458">
        <v>235</v>
      </c>
      <c r="Q64" s="458">
        <v>240</v>
      </c>
      <c r="R64" s="458">
        <v>245</v>
      </c>
      <c r="S64" s="458">
        <v>252</v>
      </c>
    </row>
    <row r="65" spans="1:19" x14ac:dyDescent="0.35">
      <c r="A65" s="450" t="s">
        <v>19395</v>
      </c>
      <c r="B65" s="450" t="s">
        <v>19280</v>
      </c>
      <c r="C65" s="450" t="s">
        <v>19396</v>
      </c>
      <c r="D65" s="453"/>
      <c r="E65" s="453"/>
      <c r="F65" s="453"/>
      <c r="G65" s="453"/>
      <c r="H65" s="453"/>
      <c r="I65" s="453"/>
      <c r="J65" s="453"/>
      <c r="K65" s="453"/>
      <c r="N65" s="457" t="s">
        <v>19532</v>
      </c>
      <c r="O65" s="458">
        <v>735</v>
      </c>
      <c r="P65" s="458">
        <v>639</v>
      </c>
      <c r="Q65" s="458">
        <v>652</v>
      </c>
      <c r="R65" s="458">
        <v>664</v>
      </c>
      <c r="S65" s="458">
        <v>684</v>
      </c>
    </row>
    <row r="66" spans="1:19" x14ac:dyDescent="0.35">
      <c r="A66" s="450" t="s">
        <v>19397</v>
      </c>
      <c r="B66" s="450" t="s">
        <v>19280</v>
      </c>
      <c r="C66" s="450" t="s">
        <v>19396</v>
      </c>
      <c r="D66" s="453"/>
      <c r="E66" s="453"/>
      <c r="F66" s="453"/>
      <c r="G66" s="453"/>
      <c r="H66" s="453"/>
      <c r="I66" s="453"/>
      <c r="J66" s="453"/>
      <c r="K66" s="453"/>
      <c r="N66" s="457" t="s">
        <v>19533</v>
      </c>
      <c r="O66" s="458">
        <v>702</v>
      </c>
      <c r="P66" s="458">
        <v>551</v>
      </c>
      <c r="Q66" s="458">
        <v>562</v>
      </c>
      <c r="R66" s="458">
        <v>573</v>
      </c>
      <c r="S66" s="458">
        <v>590</v>
      </c>
    </row>
    <row r="67" spans="1:19" x14ac:dyDescent="0.35">
      <c r="A67" s="450" t="s">
        <v>19398</v>
      </c>
      <c r="B67" s="450" t="s">
        <v>19280</v>
      </c>
      <c r="C67" s="450" t="s">
        <v>19399</v>
      </c>
      <c r="D67" s="453"/>
      <c r="E67" s="453"/>
      <c r="F67" s="453"/>
      <c r="G67" s="453"/>
      <c r="H67" s="453"/>
      <c r="I67" s="453"/>
      <c r="J67" s="453"/>
      <c r="K67" s="453"/>
      <c r="N67" s="457" t="s">
        <v>19534</v>
      </c>
      <c r="O67" s="458">
        <v>566</v>
      </c>
      <c r="P67" s="458">
        <v>460</v>
      </c>
      <c r="Q67" s="458">
        <v>469</v>
      </c>
      <c r="R67" s="458">
        <v>478</v>
      </c>
      <c r="S67" s="458">
        <v>492</v>
      </c>
    </row>
    <row r="68" spans="1:19" x14ac:dyDescent="0.35">
      <c r="A68" s="450" t="s">
        <v>19400</v>
      </c>
      <c r="B68" s="450" t="s">
        <v>19280</v>
      </c>
      <c r="C68" s="450" t="s">
        <v>19401</v>
      </c>
      <c r="D68" s="453"/>
      <c r="E68" s="453"/>
      <c r="F68" s="453"/>
      <c r="G68" s="453"/>
      <c r="H68" s="453"/>
      <c r="I68" s="453"/>
      <c r="J68" s="453"/>
      <c r="K68" s="453"/>
      <c r="N68" s="457" t="s">
        <v>19535</v>
      </c>
      <c r="O68" s="458">
        <v>586</v>
      </c>
      <c r="P68" s="458">
        <v>404</v>
      </c>
      <c r="Q68" s="458">
        <v>412</v>
      </c>
      <c r="R68" s="458">
        <v>420</v>
      </c>
      <c r="S68" s="458">
        <v>432</v>
      </c>
    </row>
    <row r="69" spans="1:19" x14ac:dyDescent="0.35">
      <c r="A69" s="450" t="s">
        <v>19402</v>
      </c>
      <c r="B69" s="450" t="s">
        <v>19280</v>
      </c>
      <c r="C69" s="450" t="s">
        <v>19403</v>
      </c>
      <c r="D69" s="453"/>
      <c r="E69" s="453"/>
      <c r="F69" s="453"/>
      <c r="G69" s="453"/>
      <c r="H69" s="453"/>
      <c r="I69" s="453"/>
      <c r="J69" s="453"/>
      <c r="K69" s="453"/>
      <c r="N69" s="457" t="s">
        <v>19536</v>
      </c>
      <c r="O69" s="458">
        <v>483</v>
      </c>
      <c r="P69" s="458">
        <v>411</v>
      </c>
      <c r="Q69" s="458">
        <v>419</v>
      </c>
      <c r="R69" s="458">
        <v>428</v>
      </c>
      <c r="S69" s="458">
        <v>440</v>
      </c>
    </row>
    <row r="70" spans="1:19" x14ac:dyDescent="0.35">
      <c r="A70" s="450" t="s">
        <v>19404</v>
      </c>
      <c r="B70" s="450" t="s">
        <v>19283</v>
      </c>
      <c r="C70" s="450" t="s">
        <v>19405</v>
      </c>
      <c r="D70" s="453"/>
      <c r="E70" s="453">
        <v>7.5839782999999994E-2</v>
      </c>
      <c r="F70" s="453"/>
      <c r="G70" s="453"/>
      <c r="H70" s="453"/>
      <c r="I70" s="453">
        <v>7.8624327999999993E-2</v>
      </c>
      <c r="J70" s="453"/>
      <c r="K70" s="453"/>
      <c r="N70" s="457" t="s">
        <v>19537</v>
      </c>
      <c r="O70" s="458">
        <v>491</v>
      </c>
      <c r="P70" s="458">
        <v>344</v>
      </c>
      <c r="Q70" s="458">
        <v>350</v>
      </c>
      <c r="R70" s="458">
        <v>357</v>
      </c>
      <c r="S70" s="458">
        <v>368</v>
      </c>
    </row>
    <row r="71" spans="1:19" x14ac:dyDescent="0.35">
      <c r="A71" s="450" t="s">
        <v>19406</v>
      </c>
      <c r="B71" s="450" t="s">
        <v>19283</v>
      </c>
      <c r="C71" s="450" t="s">
        <v>19407</v>
      </c>
      <c r="D71" s="453"/>
      <c r="E71" s="453">
        <v>27.5206856</v>
      </c>
      <c r="F71" s="453"/>
      <c r="G71" s="453"/>
      <c r="H71" s="453"/>
      <c r="I71" s="453">
        <v>28.1904</v>
      </c>
      <c r="J71" s="453"/>
      <c r="K71" s="453"/>
      <c r="N71" s="457" t="s">
        <v>19538</v>
      </c>
      <c r="O71" s="458">
        <v>694</v>
      </c>
      <c r="P71" s="458">
        <v>531</v>
      </c>
      <c r="Q71" s="458">
        <v>541</v>
      </c>
      <c r="R71" s="458">
        <v>552</v>
      </c>
      <c r="S71" s="458">
        <v>568</v>
      </c>
    </row>
    <row r="72" spans="1:19" x14ac:dyDescent="0.35">
      <c r="A72" s="450" t="s">
        <v>19408</v>
      </c>
      <c r="B72" s="450" t="s">
        <v>19283</v>
      </c>
      <c r="C72" s="450" t="s">
        <v>19409</v>
      </c>
      <c r="D72" s="453"/>
      <c r="E72" s="453"/>
      <c r="F72" s="453"/>
      <c r="G72" s="453"/>
      <c r="H72" s="453"/>
      <c r="I72" s="453">
        <v>23.87585</v>
      </c>
      <c r="J72" s="453"/>
      <c r="K72" s="453"/>
      <c r="N72" s="457" t="s">
        <v>19539</v>
      </c>
      <c r="O72" s="458">
        <v>845</v>
      </c>
      <c r="P72" s="458">
        <v>739</v>
      </c>
      <c r="Q72" s="458">
        <v>754</v>
      </c>
      <c r="R72" s="458">
        <v>769</v>
      </c>
      <c r="S72" s="458">
        <v>791</v>
      </c>
    </row>
    <row r="73" spans="1:19" x14ac:dyDescent="0.35">
      <c r="A73" s="450" t="s">
        <v>19410</v>
      </c>
      <c r="B73" s="450" t="s">
        <v>19280</v>
      </c>
      <c r="C73" s="450" t="s">
        <v>19411</v>
      </c>
      <c r="D73" s="453"/>
      <c r="E73" s="453">
        <v>16.89</v>
      </c>
      <c r="F73" s="453"/>
      <c r="G73" s="453"/>
      <c r="H73" s="453"/>
      <c r="I73" s="453">
        <v>17.940000000000001</v>
      </c>
      <c r="J73" s="453"/>
      <c r="K73" s="453"/>
      <c r="N73" s="457" t="s">
        <v>19540</v>
      </c>
      <c r="O73" s="458">
        <v>1049</v>
      </c>
      <c r="P73" s="458">
        <v>733</v>
      </c>
      <c r="Q73" s="458">
        <v>748</v>
      </c>
      <c r="R73" s="458">
        <v>763</v>
      </c>
      <c r="S73" s="458">
        <v>785</v>
      </c>
    </row>
    <row r="74" spans="1:19" x14ac:dyDescent="0.35">
      <c r="A74" s="450" t="s">
        <v>19412</v>
      </c>
      <c r="B74" s="450" t="s">
        <v>19280</v>
      </c>
      <c r="C74" s="450" t="s">
        <v>19412</v>
      </c>
      <c r="D74" s="453"/>
      <c r="E74" s="453">
        <v>5.94</v>
      </c>
      <c r="F74" s="453"/>
      <c r="G74" s="453"/>
      <c r="H74" s="453"/>
      <c r="I74" s="453">
        <v>8.69</v>
      </c>
      <c r="J74" s="453"/>
      <c r="K74" s="453"/>
      <c r="N74" s="457" t="s">
        <v>19541</v>
      </c>
      <c r="O74" s="458">
        <v>16</v>
      </c>
      <c r="P74" s="458">
        <v>43</v>
      </c>
      <c r="Q74" s="458">
        <v>44</v>
      </c>
      <c r="R74" s="458">
        <v>45</v>
      </c>
      <c r="S74" s="458">
        <v>46</v>
      </c>
    </row>
    <row r="75" spans="1:19" x14ac:dyDescent="0.35">
      <c r="A75" s="450" t="s">
        <v>19413</v>
      </c>
      <c r="B75" s="450" t="s">
        <v>19280</v>
      </c>
      <c r="C75" s="450" t="s">
        <v>19414</v>
      </c>
      <c r="D75" s="453"/>
      <c r="E75" s="453"/>
      <c r="F75" s="453"/>
      <c r="G75" s="453"/>
      <c r="H75" s="453"/>
      <c r="I75" s="453"/>
      <c r="J75" s="453"/>
      <c r="K75" s="453"/>
      <c r="N75" s="457" t="s">
        <v>19542</v>
      </c>
      <c r="O75" s="458">
        <v>16</v>
      </c>
      <c r="P75" s="458">
        <v>44</v>
      </c>
      <c r="Q75" s="458">
        <v>44</v>
      </c>
      <c r="R75" s="458">
        <v>45</v>
      </c>
      <c r="S75" s="458">
        <v>47</v>
      </c>
    </row>
    <row r="76" spans="1:19" x14ac:dyDescent="0.35">
      <c r="A76" s="450" t="s">
        <v>19415</v>
      </c>
      <c r="B76" s="450" t="s">
        <v>19280</v>
      </c>
      <c r="C76" s="450" t="s">
        <v>19416</v>
      </c>
      <c r="D76" s="453"/>
      <c r="E76" s="453">
        <v>5.7284733230000002</v>
      </c>
      <c r="F76" s="453"/>
      <c r="G76" s="453"/>
      <c r="H76" s="453"/>
      <c r="I76" s="453">
        <v>5.4156512320000001</v>
      </c>
      <c r="J76" s="453"/>
      <c r="K76" s="453"/>
      <c r="N76" s="457" t="s">
        <v>19543</v>
      </c>
      <c r="O76" s="458">
        <v>645</v>
      </c>
      <c r="P76" s="458">
        <v>399</v>
      </c>
      <c r="Q76" s="458">
        <v>407</v>
      </c>
      <c r="R76" s="458">
        <v>415</v>
      </c>
      <c r="S76" s="458">
        <v>426</v>
      </c>
    </row>
    <row r="77" spans="1:19" x14ac:dyDescent="0.35">
      <c r="A77" s="450" t="s">
        <v>19417</v>
      </c>
      <c r="B77" s="450" t="s">
        <v>19280</v>
      </c>
      <c r="C77" s="450" t="s">
        <v>19418</v>
      </c>
      <c r="D77" s="453"/>
      <c r="E77" s="453"/>
      <c r="F77" s="453"/>
      <c r="G77" s="453"/>
      <c r="H77" s="453"/>
      <c r="I77" s="453"/>
      <c r="J77" s="453"/>
      <c r="K77" s="453"/>
      <c r="N77" s="457" t="s">
        <v>19544</v>
      </c>
      <c r="O77" s="458">
        <v>631</v>
      </c>
      <c r="P77" s="458">
        <v>362</v>
      </c>
      <c r="Q77" s="458">
        <v>369</v>
      </c>
      <c r="R77" s="458">
        <v>376</v>
      </c>
      <c r="S77" s="458">
        <v>387</v>
      </c>
    </row>
    <row r="78" spans="1:19" x14ac:dyDescent="0.35">
      <c r="A78" s="450" t="s">
        <v>19419</v>
      </c>
      <c r="B78" s="450" t="s">
        <v>19280</v>
      </c>
      <c r="C78" s="450" t="s">
        <v>19420</v>
      </c>
      <c r="D78" s="453"/>
      <c r="E78" s="453"/>
      <c r="F78" s="453"/>
      <c r="G78" s="453"/>
      <c r="H78" s="453"/>
      <c r="I78" s="453">
        <v>31.834460799999999</v>
      </c>
      <c r="J78" s="453"/>
      <c r="K78" s="453"/>
      <c r="N78" s="457" t="s">
        <v>19545</v>
      </c>
      <c r="O78" s="458">
        <v>631</v>
      </c>
      <c r="P78" s="458">
        <v>428</v>
      </c>
      <c r="Q78" s="458">
        <v>437</v>
      </c>
      <c r="R78" s="458">
        <v>445</v>
      </c>
      <c r="S78" s="458">
        <v>458</v>
      </c>
    </row>
    <row r="79" spans="1:19" x14ac:dyDescent="0.35">
      <c r="A79" s="450" t="s">
        <v>19421</v>
      </c>
      <c r="B79" s="450" t="s">
        <v>19283</v>
      </c>
      <c r="C79" s="450" t="s">
        <v>19422</v>
      </c>
      <c r="D79" s="453"/>
      <c r="E79" s="453"/>
      <c r="F79" s="453"/>
      <c r="G79" s="453"/>
      <c r="H79" s="453"/>
      <c r="I79" s="453"/>
      <c r="J79" s="453"/>
      <c r="K79" s="453"/>
      <c r="N79" s="457" t="s">
        <v>19546</v>
      </c>
      <c r="O79" s="458">
        <v>241</v>
      </c>
      <c r="P79" s="458">
        <v>162</v>
      </c>
      <c r="Q79" s="458">
        <v>166</v>
      </c>
      <c r="R79" s="458">
        <v>169</v>
      </c>
      <c r="S79" s="458">
        <v>174</v>
      </c>
    </row>
    <row r="80" spans="1:19" x14ac:dyDescent="0.35">
      <c r="A80" s="450" t="s">
        <v>19423</v>
      </c>
      <c r="B80" s="450" t="s">
        <v>19280</v>
      </c>
      <c r="C80" s="450" t="s">
        <v>19424</v>
      </c>
      <c r="D80" s="453"/>
      <c r="E80" s="453">
        <v>5.9916608699999996</v>
      </c>
      <c r="F80" s="453"/>
      <c r="G80" s="453"/>
      <c r="H80" s="453"/>
      <c r="I80" s="453">
        <v>6.3152448489999999</v>
      </c>
      <c r="J80" s="453"/>
      <c r="K80" s="453"/>
      <c r="N80" s="457" t="s">
        <v>19547</v>
      </c>
      <c r="O80" s="458">
        <v>124</v>
      </c>
      <c r="P80" s="458">
        <v>99</v>
      </c>
      <c r="Q80" s="458">
        <v>101</v>
      </c>
      <c r="R80" s="458">
        <v>103</v>
      </c>
      <c r="S80" s="458">
        <v>106</v>
      </c>
    </row>
    <row r="81" spans="1:19" x14ac:dyDescent="0.35">
      <c r="A81" s="450" t="s">
        <v>19425</v>
      </c>
      <c r="B81" s="450" t="s">
        <v>19280</v>
      </c>
      <c r="C81" s="450" t="s">
        <v>19426</v>
      </c>
      <c r="D81" s="453"/>
      <c r="E81" s="453">
        <v>3.5206419960000002</v>
      </c>
      <c r="F81" s="453"/>
      <c r="G81" s="453"/>
      <c r="H81" s="453"/>
      <c r="I81" s="453">
        <v>1.12000487</v>
      </c>
      <c r="J81" s="453"/>
      <c r="K81" s="453"/>
      <c r="N81" s="457" t="s">
        <v>19548</v>
      </c>
      <c r="O81" s="458">
        <v>522</v>
      </c>
      <c r="P81" s="458">
        <v>335</v>
      </c>
      <c r="Q81" s="458">
        <v>342</v>
      </c>
      <c r="R81" s="458">
        <v>349</v>
      </c>
      <c r="S81" s="458">
        <v>359</v>
      </c>
    </row>
    <row r="82" spans="1:19" x14ac:dyDescent="0.35">
      <c r="A82" s="450" t="s">
        <v>19427</v>
      </c>
      <c r="B82" s="450" t="s">
        <v>19283</v>
      </c>
      <c r="C82" s="450" t="s">
        <v>19428</v>
      </c>
      <c r="D82" s="453"/>
      <c r="E82" s="453"/>
      <c r="F82" s="453"/>
      <c r="G82" s="453"/>
      <c r="H82" s="453"/>
      <c r="I82" s="453">
        <v>3.713606655</v>
      </c>
      <c r="J82" s="453"/>
      <c r="K82" s="453"/>
      <c r="N82" s="457" t="s">
        <v>19549</v>
      </c>
      <c r="O82" s="458">
        <v>661</v>
      </c>
      <c r="P82" s="458">
        <v>443</v>
      </c>
      <c r="Q82" s="458">
        <v>452</v>
      </c>
      <c r="R82" s="458">
        <v>460</v>
      </c>
      <c r="S82" s="458">
        <v>474</v>
      </c>
    </row>
    <row r="83" spans="1:19" x14ac:dyDescent="0.35">
      <c r="A83" s="450" t="s">
        <v>19429</v>
      </c>
      <c r="B83" s="450" t="s">
        <v>19283</v>
      </c>
      <c r="C83" s="450" t="s">
        <v>19430</v>
      </c>
      <c r="D83" s="453"/>
      <c r="E83" s="453"/>
      <c r="F83" s="453"/>
      <c r="G83" s="453"/>
      <c r="H83" s="453"/>
      <c r="I83" s="453">
        <v>20.32058</v>
      </c>
      <c r="J83" s="453"/>
      <c r="K83" s="453"/>
      <c r="N83" s="457" t="s">
        <v>19550</v>
      </c>
      <c r="O83" s="458">
        <v>634</v>
      </c>
      <c r="P83" s="458">
        <v>439</v>
      </c>
      <c r="Q83" s="458">
        <v>448</v>
      </c>
      <c r="R83" s="458">
        <v>457</v>
      </c>
      <c r="S83" s="458">
        <v>470</v>
      </c>
    </row>
    <row r="84" spans="1:19" x14ac:dyDescent="0.35">
      <c r="A84" s="450" t="s">
        <v>19431</v>
      </c>
      <c r="B84" s="450" t="s">
        <v>19283</v>
      </c>
      <c r="C84" s="450" t="s">
        <v>19432</v>
      </c>
      <c r="D84" s="453"/>
      <c r="E84" s="453">
        <v>7.3763560889999997</v>
      </c>
      <c r="F84" s="453"/>
      <c r="G84" s="453"/>
      <c r="H84" s="453"/>
      <c r="I84" s="453">
        <v>9.1509427520000006</v>
      </c>
      <c r="J84" s="453"/>
      <c r="K84" s="453"/>
      <c r="N84" t="s">
        <v>19551</v>
      </c>
      <c r="O84" s="458">
        <v>736</v>
      </c>
      <c r="P84" s="458">
        <v>643</v>
      </c>
      <c r="Q84" s="458">
        <v>656</v>
      </c>
      <c r="R84" s="458">
        <v>668</v>
      </c>
      <c r="S84" s="458">
        <v>688</v>
      </c>
    </row>
    <row r="85" spans="1:19" x14ac:dyDescent="0.35">
      <c r="A85" s="450" t="s">
        <v>19433</v>
      </c>
      <c r="B85" s="450" t="s">
        <v>19283</v>
      </c>
      <c r="C85" s="450" t="s">
        <v>19434</v>
      </c>
      <c r="D85" s="453"/>
      <c r="E85" s="453"/>
      <c r="F85" s="453"/>
      <c r="G85" s="453"/>
      <c r="H85" s="453"/>
      <c r="I85" s="453">
        <v>17.619</v>
      </c>
      <c r="J85" s="453"/>
      <c r="K85" s="453"/>
      <c r="N85" s="457" t="s">
        <v>19552</v>
      </c>
      <c r="O85" s="458">
        <v>278</v>
      </c>
      <c r="P85" s="458">
        <v>195</v>
      </c>
      <c r="Q85" s="458">
        <v>199</v>
      </c>
      <c r="R85" s="458">
        <v>202</v>
      </c>
      <c r="S85" s="458">
        <v>208</v>
      </c>
    </row>
    <row r="86" spans="1:19" x14ac:dyDescent="0.35">
      <c r="A86" s="450" t="s">
        <v>19435</v>
      </c>
      <c r="B86" s="450" t="s">
        <v>19283</v>
      </c>
      <c r="C86" s="450" t="s">
        <v>19436</v>
      </c>
      <c r="D86" s="453"/>
      <c r="E86" s="453">
        <v>133.25867439999999</v>
      </c>
      <c r="F86" s="453"/>
      <c r="G86" s="453"/>
      <c r="H86" s="453"/>
      <c r="I86" s="453">
        <v>137.2432408</v>
      </c>
      <c r="J86" s="453"/>
      <c r="K86" s="453"/>
      <c r="N86" s="457" t="s">
        <v>19553</v>
      </c>
      <c r="O86" s="458">
        <v>596</v>
      </c>
      <c r="P86" s="458">
        <v>366</v>
      </c>
      <c r="Q86" s="458">
        <v>373</v>
      </c>
      <c r="R86" s="458">
        <v>380</v>
      </c>
      <c r="S86" s="458">
        <v>391</v>
      </c>
    </row>
    <row r="87" spans="1:19" x14ac:dyDescent="0.35">
      <c r="A87" s="450" t="s">
        <v>19437</v>
      </c>
      <c r="B87" s="450" t="s">
        <v>19280</v>
      </c>
      <c r="C87" s="450" t="s">
        <v>19438</v>
      </c>
      <c r="D87" s="453"/>
      <c r="E87" s="453">
        <v>19.786270630000001</v>
      </c>
      <c r="F87" s="453"/>
      <c r="G87" s="453"/>
      <c r="H87" s="453"/>
      <c r="I87" s="453">
        <v>46.103050000000003</v>
      </c>
      <c r="J87" s="453"/>
      <c r="K87" s="453"/>
      <c r="N87" s="457" t="s">
        <v>19554</v>
      </c>
      <c r="O87" s="458">
        <v>509</v>
      </c>
      <c r="P87" s="458">
        <v>360</v>
      </c>
      <c r="Q87" s="458">
        <v>367</v>
      </c>
      <c r="R87" s="458">
        <v>374</v>
      </c>
      <c r="S87" s="458">
        <v>385</v>
      </c>
    </row>
    <row r="88" spans="1:19" x14ac:dyDescent="0.35">
      <c r="A88" s="450" t="s">
        <v>19439</v>
      </c>
      <c r="B88" s="450" t="s">
        <v>19283</v>
      </c>
      <c r="C88" s="450" t="s">
        <v>19438</v>
      </c>
      <c r="D88" s="453"/>
      <c r="E88" s="453"/>
      <c r="F88" s="453"/>
      <c r="G88" s="453"/>
      <c r="H88" s="453"/>
      <c r="I88" s="453">
        <v>101.4745521</v>
      </c>
      <c r="J88" s="453"/>
      <c r="K88" s="453"/>
      <c r="N88" s="457" t="s">
        <v>19555</v>
      </c>
      <c r="O88" s="458">
        <v>646</v>
      </c>
      <c r="P88" s="458">
        <v>398</v>
      </c>
      <c r="Q88" s="458">
        <v>406</v>
      </c>
      <c r="R88" s="458">
        <v>414</v>
      </c>
      <c r="S88" s="458">
        <v>426</v>
      </c>
    </row>
    <row r="89" spans="1:19" x14ac:dyDescent="0.35">
      <c r="A89" s="450" t="s">
        <v>19440</v>
      </c>
      <c r="B89" s="450" t="s">
        <v>19280</v>
      </c>
      <c r="C89" s="450" t="s">
        <v>19441</v>
      </c>
      <c r="D89" s="453"/>
      <c r="E89" s="453"/>
      <c r="F89" s="453"/>
      <c r="G89" s="453"/>
      <c r="H89" s="453"/>
      <c r="I89" s="453"/>
      <c r="J89" s="453"/>
      <c r="K89" s="453"/>
      <c r="N89" s="457" t="s">
        <v>19556</v>
      </c>
      <c r="O89" s="458">
        <v>611</v>
      </c>
      <c r="P89" s="458">
        <v>449</v>
      </c>
      <c r="Q89" s="458">
        <v>458</v>
      </c>
      <c r="R89" s="458">
        <v>467</v>
      </c>
      <c r="S89" s="458">
        <v>480</v>
      </c>
    </row>
    <row r="90" spans="1:19" x14ac:dyDescent="0.35">
      <c r="A90" s="450" t="s">
        <v>19442</v>
      </c>
      <c r="B90" s="450" t="s">
        <v>19280</v>
      </c>
      <c r="C90" s="450" t="s">
        <v>19443</v>
      </c>
      <c r="D90" s="453"/>
      <c r="E90" s="453"/>
      <c r="F90" s="453"/>
      <c r="G90" s="453"/>
      <c r="H90" s="453"/>
      <c r="I90" s="453"/>
      <c r="J90" s="453"/>
      <c r="K90" s="453"/>
      <c r="N90" s="457" t="s">
        <v>19557</v>
      </c>
      <c r="O90" s="458">
        <v>633</v>
      </c>
      <c r="P90" s="458">
        <v>367</v>
      </c>
      <c r="Q90" s="458">
        <v>374</v>
      </c>
      <c r="R90" s="458">
        <v>381</v>
      </c>
      <c r="S90" s="458">
        <v>392</v>
      </c>
    </row>
    <row r="91" spans="1:19" x14ac:dyDescent="0.35">
      <c r="A91" s="450" t="s">
        <v>19444</v>
      </c>
      <c r="B91" s="450" t="s">
        <v>19283</v>
      </c>
      <c r="C91" s="450" t="s">
        <v>19445</v>
      </c>
      <c r="D91" s="453"/>
      <c r="E91" s="453"/>
      <c r="F91" s="453"/>
      <c r="G91" s="453"/>
      <c r="H91" s="453"/>
      <c r="I91" s="453">
        <v>12.72016</v>
      </c>
      <c r="J91" s="453"/>
      <c r="K91" s="453"/>
      <c r="N91" s="457" t="s">
        <v>19558</v>
      </c>
      <c r="O91" s="458">
        <v>704</v>
      </c>
      <c r="P91" s="458">
        <v>557</v>
      </c>
      <c r="Q91" s="458">
        <v>568</v>
      </c>
      <c r="R91" s="458">
        <v>579</v>
      </c>
      <c r="S91" s="458">
        <v>596</v>
      </c>
    </row>
    <row r="92" spans="1:19" x14ac:dyDescent="0.35">
      <c r="A92" s="450" t="s">
        <v>19446</v>
      </c>
      <c r="B92" s="450" t="s">
        <v>19280</v>
      </c>
      <c r="C92" s="450" t="s">
        <v>19447</v>
      </c>
      <c r="D92" s="453"/>
      <c r="E92" s="453"/>
      <c r="F92" s="453"/>
      <c r="G92" s="453"/>
      <c r="H92" s="453"/>
      <c r="I92" s="453"/>
      <c r="J92" s="453"/>
      <c r="K92" s="453"/>
      <c r="N92" s="457" t="s">
        <v>19559</v>
      </c>
      <c r="O92" s="458">
        <v>666</v>
      </c>
      <c r="P92" s="458">
        <v>454</v>
      </c>
      <c r="Q92" s="458">
        <v>463</v>
      </c>
      <c r="R92" s="458">
        <v>472</v>
      </c>
      <c r="S92" s="458">
        <v>486</v>
      </c>
    </row>
    <row r="93" spans="1:19" x14ac:dyDescent="0.35">
      <c r="A93" s="450" t="s">
        <v>19448</v>
      </c>
      <c r="B93" s="450" t="s">
        <v>19280</v>
      </c>
      <c r="C93" s="450" t="s">
        <v>19449</v>
      </c>
      <c r="D93" s="453"/>
      <c r="E93" s="453">
        <v>3.7849141049999999</v>
      </c>
      <c r="F93" s="453"/>
      <c r="G93" s="453"/>
      <c r="H93" s="453"/>
      <c r="I93" s="453">
        <v>3.8043643669999998</v>
      </c>
      <c r="J93" s="453"/>
      <c r="K93" s="453"/>
      <c r="N93" s="457" t="s">
        <v>19560</v>
      </c>
      <c r="O93" s="458">
        <v>663</v>
      </c>
      <c r="P93" s="458">
        <v>447</v>
      </c>
      <c r="Q93" s="458">
        <v>456</v>
      </c>
      <c r="R93" s="458">
        <v>465</v>
      </c>
      <c r="S93" s="458">
        <v>478</v>
      </c>
    </row>
    <row r="94" spans="1:19" x14ac:dyDescent="0.35">
      <c r="A94" s="450" t="s">
        <v>19450</v>
      </c>
      <c r="B94" s="450" t="s">
        <v>19280</v>
      </c>
      <c r="C94" s="450" t="s">
        <v>19451</v>
      </c>
      <c r="D94" s="453"/>
      <c r="E94" s="453">
        <v>5.7284733230000002</v>
      </c>
      <c r="F94" s="453"/>
      <c r="G94" s="453"/>
      <c r="H94" s="453"/>
      <c r="I94" s="453">
        <v>4.8740861090000003</v>
      </c>
      <c r="J94" s="453"/>
      <c r="K94" s="453"/>
      <c r="N94" s="457" t="s">
        <v>19561</v>
      </c>
      <c r="O94" s="458">
        <v>564</v>
      </c>
      <c r="P94" s="458">
        <v>402</v>
      </c>
      <c r="Q94" s="458">
        <v>410</v>
      </c>
      <c r="R94" s="458">
        <v>418</v>
      </c>
      <c r="S94" s="458">
        <v>430</v>
      </c>
    </row>
    <row r="95" spans="1:19" x14ac:dyDescent="0.35">
      <c r="A95" s="450" t="s">
        <v>19452</v>
      </c>
      <c r="B95" s="450" t="s">
        <v>19280</v>
      </c>
      <c r="C95" s="450" t="s">
        <v>19453</v>
      </c>
      <c r="D95" s="453"/>
      <c r="E95" s="453"/>
      <c r="F95" s="453"/>
      <c r="G95" s="453"/>
      <c r="H95" s="453"/>
      <c r="I95" s="453"/>
      <c r="J95" s="453"/>
      <c r="K95" s="453"/>
      <c r="N95" s="457" t="s">
        <v>19562</v>
      </c>
      <c r="O95" s="458">
        <v>677</v>
      </c>
      <c r="P95" s="458">
        <v>484</v>
      </c>
      <c r="Q95" s="458">
        <v>494</v>
      </c>
      <c r="R95" s="458">
        <v>504</v>
      </c>
      <c r="S95" s="458">
        <v>518</v>
      </c>
    </row>
    <row r="96" spans="1:19" x14ac:dyDescent="0.35">
      <c r="A96" s="450" t="s">
        <v>19454</v>
      </c>
      <c r="B96" s="450" t="s">
        <v>19283</v>
      </c>
      <c r="C96" s="450" t="s">
        <v>19455</v>
      </c>
      <c r="D96" s="453"/>
      <c r="E96" s="453"/>
      <c r="F96" s="453"/>
      <c r="G96" s="453"/>
      <c r="H96" s="453"/>
      <c r="I96" s="453">
        <v>24.795000000000002</v>
      </c>
      <c r="J96" s="453"/>
      <c r="K96" s="453"/>
      <c r="N96" t="s">
        <v>19563</v>
      </c>
      <c r="O96" s="458">
        <v>741</v>
      </c>
      <c r="P96" s="458">
        <v>656</v>
      </c>
      <c r="Q96" s="458">
        <v>669</v>
      </c>
      <c r="R96" s="458">
        <v>682</v>
      </c>
      <c r="S96" s="458">
        <v>702</v>
      </c>
    </row>
    <row r="97" spans="1:19" x14ac:dyDescent="0.35">
      <c r="A97" s="450" t="s">
        <v>19456</v>
      </c>
      <c r="B97" s="450" t="s">
        <v>19280</v>
      </c>
      <c r="C97" s="450" t="s">
        <v>19457</v>
      </c>
      <c r="D97" s="453"/>
      <c r="E97" s="453"/>
      <c r="F97" s="453"/>
      <c r="G97" s="453"/>
      <c r="H97" s="453"/>
      <c r="I97" s="453"/>
      <c r="J97" s="453"/>
      <c r="K97" s="453"/>
      <c r="N97" s="457" t="s">
        <v>19564</v>
      </c>
      <c r="O97" s="458">
        <v>723</v>
      </c>
      <c r="P97" s="458">
        <v>607</v>
      </c>
      <c r="Q97" s="458">
        <v>619</v>
      </c>
      <c r="R97" s="458">
        <v>632</v>
      </c>
      <c r="S97" s="458">
        <v>650</v>
      </c>
    </row>
    <row r="98" spans="1:19" x14ac:dyDescent="0.35">
      <c r="A98" s="450" t="s">
        <v>19458</v>
      </c>
      <c r="B98" s="450" t="s">
        <v>19283</v>
      </c>
      <c r="C98" s="450" t="s">
        <v>19457</v>
      </c>
      <c r="D98" s="453"/>
      <c r="E98" s="453"/>
      <c r="F98" s="453"/>
      <c r="G98" s="453"/>
      <c r="H98" s="453"/>
      <c r="I98" s="453">
        <v>0.35942004</v>
      </c>
      <c r="J98" s="453"/>
      <c r="K98" s="453"/>
      <c r="N98" s="457" t="s">
        <v>19565</v>
      </c>
      <c r="O98" s="458">
        <v>829</v>
      </c>
      <c r="P98" s="458">
        <v>703</v>
      </c>
      <c r="Q98" s="458">
        <v>717</v>
      </c>
      <c r="R98" s="458">
        <v>731</v>
      </c>
      <c r="S98" s="458">
        <v>752</v>
      </c>
    </row>
    <row r="99" spans="1:19" x14ac:dyDescent="0.35">
      <c r="A99" s="450" t="s">
        <v>19459</v>
      </c>
      <c r="B99" s="450" t="s">
        <v>19291</v>
      </c>
      <c r="C99" s="450" t="s">
        <v>19455</v>
      </c>
      <c r="D99" s="453"/>
      <c r="E99" s="453"/>
      <c r="F99" s="453"/>
      <c r="G99" s="453"/>
      <c r="H99" s="453"/>
      <c r="I99" s="453"/>
      <c r="J99" s="453"/>
      <c r="K99" s="453"/>
      <c r="N99" s="457" t="s">
        <v>19566</v>
      </c>
      <c r="O99" s="458">
        <v>654</v>
      </c>
      <c r="P99" s="458">
        <v>473</v>
      </c>
      <c r="Q99" s="458">
        <v>482</v>
      </c>
      <c r="R99" s="458">
        <v>492</v>
      </c>
      <c r="S99" s="458">
        <v>506</v>
      </c>
    </row>
    <row r="100" spans="1:19" x14ac:dyDescent="0.35">
      <c r="A100" s="450" t="s">
        <v>19460</v>
      </c>
      <c r="B100" s="450" t="s">
        <v>19280</v>
      </c>
      <c r="C100" s="450" t="s">
        <v>19461</v>
      </c>
      <c r="D100" s="453"/>
      <c r="E100" s="453"/>
      <c r="F100" s="453"/>
      <c r="G100" s="453"/>
      <c r="H100" s="453"/>
      <c r="I100" s="453"/>
      <c r="J100" s="453"/>
      <c r="K100" s="453"/>
      <c r="N100" t="s">
        <v>19567</v>
      </c>
      <c r="O100" s="458">
        <v>576</v>
      </c>
      <c r="P100" s="458">
        <v>396</v>
      </c>
      <c r="Q100" s="458">
        <v>404</v>
      </c>
      <c r="R100" s="458">
        <v>412</v>
      </c>
      <c r="S100" s="458">
        <v>424</v>
      </c>
    </row>
    <row r="101" spans="1:19" x14ac:dyDescent="0.35">
      <c r="A101" s="450" t="s">
        <v>19462</v>
      </c>
      <c r="B101" s="450" t="s">
        <v>19280</v>
      </c>
      <c r="C101" s="450" t="s">
        <v>19463</v>
      </c>
      <c r="D101" s="453"/>
      <c r="E101" s="453"/>
      <c r="F101" s="453"/>
      <c r="G101" s="453"/>
      <c r="H101" s="453"/>
      <c r="I101" s="453"/>
      <c r="J101" s="453"/>
      <c r="K101" s="453"/>
      <c r="N101" s="460" t="s">
        <v>19568</v>
      </c>
      <c r="O101" s="459">
        <v>318</v>
      </c>
      <c r="P101" s="459">
        <v>248</v>
      </c>
      <c r="Q101" s="459">
        <v>253</v>
      </c>
      <c r="R101" s="459">
        <v>258</v>
      </c>
      <c r="S101" s="459">
        <v>265</v>
      </c>
    </row>
    <row r="102" spans="1:19" x14ac:dyDescent="0.35">
      <c r="A102" s="450" t="s">
        <v>19464</v>
      </c>
      <c r="B102" s="450" t="s">
        <v>19280</v>
      </c>
      <c r="C102" s="450" t="s">
        <v>19465</v>
      </c>
      <c r="D102" s="453"/>
      <c r="E102" s="453"/>
      <c r="F102" s="453"/>
      <c r="G102" s="453"/>
      <c r="H102" s="453"/>
      <c r="I102" s="453"/>
      <c r="J102" s="453"/>
      <c r="K102" s="453"/>
      <c r="N102" s="457" t="s">
        <v>19569</v>
      </c>
      <c r="O102" s="458">
        <v>16</v>
      </c>
      <c r="P102" s="458">
        <v>43</v>
      </c>
      <c r="Q102" s="458">
        <v>44</v>
      </c>
      <c r="R102" s="458">
        <v>45</v>
      </c>
      <c r="S102" s="458">
        <v>46</v>
      </c>
    </row>
    <row r="103" spans="1:19" x14ac:dyDescent="0.35">
      <c r="A103" s="450" t="s">
        <v>19466</v>
      </c>
      <c r="B103" s="450" t="s">
        <v>19283</v>
      </c>
      <c r="C103" s="450" t="s">
        <v>19467</v>
      </c>
      <c r="D103" s="453"/>
      <c r="E103" s="453">
        <v>11.802357519999999</v>
      </c>
      <c r="F103" s="453"/>
      <c r="G103" s="453"/>
      <c r="H103" s="453"/>
      <c r="I103" s="453">
        <v>12.230919999999999</v>
      </c>
      <c r="J103" s="453"/>
      <c r="K103" s="453"/>
      <c r="N103" s="457" t="s">
        <v>19570</v>
      </c>
      <c r="O103" s="458">
        <v>878</v>
      </c>
      <c r="P103" s="458">
        <v>673</v>
      </c>
      <c r="Q103" s="458">
        <v>686</v>
      </c>
      <c r="R103" s="458">
        <v>700</v>
      </c>
      <c r="S103" s="458">
        <v>720</v>
      </c>
    </row>
    <row r="104" spans="1:19" x14ac:dyDescent="0.35">
      <c r="N104" s="457" t="s">
        <v>19571</v>
      </c>
      <c r="O104" s="458">
        <v>677</v>
      </c>
      <c r="P104" s="458">
        <v>637</v>
      </c>
      <c r="Q104" s="458">
        <v>650</v>
      </c>
      <c r="R104" s="458">
        <v>663</v>
      </c>
      <c r="S104" s="458">
        <v>682</v>
      </c>
    </row>
    <row r="105" spans="1:19" x14ac:dyDescent="0.35">
      <c r="N105" t="s">
        <v>19572</v>
      </c>
      <c r="O105" s="458">
        <v>570</v>
      </c>
      <c r="P105" s="458">
        <v>470</v>
      </c>
      <c r="Q105" s="458">
        <v>480</v>
      </c>
      <c r="R105" s="458">
        <v>489</v>
      </c>
      <c r="S105" s="458">
        <v>503</v>
      </c>
    </row>
    <row r="106" spans="1:19" x14ac:dyDescent="0.35">
      <c r="H106" s="454" t="s">
        <v>19468</v>
      </c>
      <c r="N106" s="457" t="s">
        <v>19573</v>
      </c>
      <c r="O106" s="458">
        <v>1159</v>
      </c>
      <c r="P106" s="458">
        <v>934</v>
      </c>
      <c r="Q106" s="458">
        <v>953</v>
      </c>
      <c r="R106" s="458">
        <v>971</v>
      </c>
      <c r="S106" s="458">
        <v>999</v>
      </c>
    </row>
    <row r="107" spans="1:19" x14ac:dyDescent="0.35">
      <c r="N107" s="457" t="s">
        <v>19574</v>
      </c>
      <c r="O107" s="458">
        <v>328</v>
      </c>
      <c r="P107" s="458">
        <v>226</v>
      </c>
      <c r="Q107" s="458">
        <v>230</v>
      </c>
      <c r="R107" s="458">
        <v>235</v>
      </c>
      <c r="S107" s="458">
        <v>241</v>
      </c>
    </row>
    <row r="108" spans="1:19" x14ac:dyDescent="0.35">
      <c r="N108" s="457" t="s">
        <v>19575</v>
      </c>
      <c r="O108" s="458">
        <v>391</v>
      </c>
      <c r="P108" s="458">
        <v>303</v>
      </c>
      <c r="Q108" s="458">
        <v>309</v>
      </c>
      <c r="R108" s="458">
        <v>315</v>
      </c>
      <c r="S108" s="458">
        <v>324</v>
      </c>
    </row>
    <row r="109" spans="1:19" x14ac:dyDescent="0.35">
      <c r="N109" s="457" t="s">
        <v>19576</v>
      </c>
      <c r="O109" s="458">
        <v>391</v>
      </c>
      <c r="P109" s="458">
        <v>303</v>
      </c>
      <c r="Q109" s="458">
        <v>309</v>
      </c>
      <c r="R109" s="458">
        <v>315</v>
      </c>
      <c r="S109" s="458">
        <v>324</v>
      </c>
    </row>
    <row r="110" spans="1:19" x14ac:dyDescent="0.35">
      <c r="N110" s="457" t="s">
        <v>19577</v>
      </c>
      <c r="O110" s="458">
        <v>359</v>
      </c>
      <c r="P110" s="458">
        <v>252</v>
      </c>
      <c r="Q110" s="458">
        <v>257</v>
      </c>
      <c r="R110" s="458">
        <v>262</v>
      </c>
      <c r="S110" s="458">
        <v>269</v>
      </c>
    </row>
    <row r="111" spans="1:19" x14ac:dyDescent="0.35">
      <c r="N111" s="457" t="s">
        <v>19578</v>
      </c>
      <c r="O111" s="458">
        <v>672</v>
      </c>
      <c r="P111" s="458">
        <v>543</v>
      </c>
      <c r="Q111" s="458">
        <v>553</v>
      </c>
      <c r="R111" s="458">
        <v>564</v>
      </c>
      <c r="S111" s="458">
        <v>581</v>
      </c>
    </row>
    <row r="112" spans="1:19" x14ac:dyDescent="0.35">
      <c r="N112" s="457" t="s">
        <v>19579</v>
      </c>
      <c r="O112" s="458">
        <v>456</v>
      </c>
      <c r="P112" s="458">
        <v>381</v>
      </c>
      <c r="Q112" s="458">
        <v>389</v>
      </c>
      <c r="R112" s="458">
        <v>396</v>
      </c>
      <c r="S112" s="458">
        <v>408</v>
      </c>
    </row>
    <row r="113" spans="14:19" x14ac:dyDescent="0.35">
      <c r="N113" s="457" t="s">
        <v>19580</v>
      </c>
      <c r="O113" s="458">
        <v>607</v>
      </c>
      <c r="P113" s="458">
        <v>516</v>
      </c>
      <c r="Q113" s="458">
        <v>526</v>
      </c>
      <c r="R113" s="458">
        <v>536</v>
      </c>
      <c r="S113" s="458">
        <v>552</v>
      </c>
    </row>
    <row r="114" spans="14:19" x14ac:dyDescent="0.35">
      <c r="N114" s="457" t="s">
        <v>19581</v>
      </c>
      <c r="O114" s="458">
        <v>817</v>
      </c>
      <c r="P114" s="458">
        <v>653</v>
      </c>
      <c r="Q114" s="458">
        <v>666</v>
      </c>
      <c r="R114" s="458">
        <v>680</v>
      </c>
      <c r="S114" s="458">
        <v>699</v>
      </c>
    </row>
    <row r="115" spans="14:19" x14ac:dyDescent="0.35">
      <c r="N115" s="457" t="s">
        <v>19582</v>
      </c>
      <c r="O115" s="458">
        <v>478</v>
      </c>
      <c r="P115" s="458">
        <v>317</v>
      </c>
      <c r="Q115" s="458">
        <v>323</v>
      </c>
      <c r="R115" s="458">
        <v>330</v>
      </c>
      <c r="S115" s="458">
        <v>339</v>
      </c>
    </row>
    <row r="116" spans="14:19" x14ac:dyDescent="0.35">
      <c r="N116" s="457" t="s">
        <v>19583</v>
      </c>
      <c r="O116" s="458">
        <v>721</v>
      </c>
      <c r="P116" s="458">
        <v>602</v>
      </c>
      <c r="Q116" s="458">
        <v>614</v>
      </c>
      <c r="R116" s="458">
        <v>626</v>
      </c>
      <c r="S116" s="458">
        <v>645</v>
      </c>
    </row>
    <row r="117" spans="14:19" x14ac:dyDescent="0.35">
      <c r="N117" s="457" t="s">
        <v>19584</v>
      </c>
      <c r="O117" s="461">
        <v>622</v>
      </c>
      <c r="P117" s="461">
        <v>407</v>
      </c>
      <c r="Q117" s="461">
        <v>415</v>
      </c>
      <c r="R117" s="461">
        <v>423</v>
      </c>
      <c r="S117" s="461">
        <v>435</v>
      </c>
    </row>
    <row r="118" spans="14:19" x14ac:dyDescent="0.35">
      <c r="N118" t="s">
        <v>19585</v>
      </c>
      <c r="O118" s="458">
        <v>442</v>
      </c>
      <c r="P118" s="458">
        <v>291</v>
      </c>
      <c r="Q118" s="458">
        <v>297</v>
      </c>
      <c r="R118" s="458">
        <v>303</v>
      </c>
      <c r="S118" s="458">
        <v>311</v>
      </c>
    </row>
    <row r="119" spans="14:19" x14ac:dyDescent="0.35">
      <c r="N119" s="457" t="s">
        <v>19586</v>
      </c>
      <c r="O119" s="458">
        <v>1005</v>
      </c>
      <c r="P119" s="458">
        <v>832</v>
      </c>
      <c r="Q119" s="458">
        <v>849</v>
      </c>
      <c r="R119" s="458">
        <v>866</v>
      </c>
      <c r="S119" s="458">
        <v>891</v>
      </c>
    </row>
    <row r="120" spans="14:19" x14ac:dyDescent="0.35">
      <c r="N120" s="457" t="s">
        <v>19587</v>
      </c>
      <c r="O120" s="458">
        <v>578</v>
      </c>
      <c r="P120" s="458">
        <v>407</v>
      </c>
      <c r="Q120" s="458">
        <v>415</v>
      </c>
      <c r="R120" s="458">
        <v>423</v>
      </c>
      <c r="S120" s="458">
        <v>435</v>
      </c>
    </row>
    <row r="121" spans="14:19" x14ac:dyDescent="0.35">
      <c r="N121" s="457" t="s">
        <v>19588</v>
      </c>
      <c r="O121" s="458">
        <v>218</v>
      </c>
      <c r="P121" s="458">
        <v>156</v>
      </c>
      <c r="Q121" s="458">
        <v>159</v>
      </c>
      <c r="R121" s="458">
        <v>162</v>
      </c>
      <c r="S121" s="458">
        <v>167</v>
      </c>
    </row>
    <row r="122" spans="14:19" x14ac:dyDescent="0.35">
      <c r="N122" t="s">
        <v>19589</v>
      </c>
      <c r="O122" s="458">
        <v>549</v>
      </c>
      <c r="P122" s="458">
        <v>366</v>
      </c>
      <c r="Q122" s="458">
        <v>373</v>
      </c>
      <c r="R122" s="458">
        <v>380</v>
      </c>
      <c r="S122" s="458">
        <v>391</v>
      </c>
    </row>
    <row r="123" spans="14:19" x14ac:dyDescent="0.35">
      <c r="N123" s="457" t="s">
        <v>19590</v>
      </c>
      <c r="O123" s="458">
        <v>245</v>
      </c>
      <c r="P123" s="458">
        <v>177</v>
      </c>
      <c r="Q123" s="458">
        <v>181</v>
      </c>
      <c r="R123" s="458">
        <v>184</v>
      </c>
      <c r="S123" s="458">
        <v>189</v>
      </c>
    </row>
    <row r="124" spans="14:19" x14ac:dyDescent="0.35">
      <c r="N124" s="457" t="s">
        <v>19591</v>
      </c>
      <c r="O124" s="458">
        <v>697</v>
      </c>
      <c r="P124" s="458">
        <v>552</v>
      </c>
      <c r="Q124" s="458">
        <v>563</v>
      </c>
      <c r="R124" s="458">
        <v>574</v>
      </c>
      <c r="S124" s="458">
        <v>591</v>
      </c>
    </row>
    <row r="125" spans="14:19" x14ac:dyDescent="0.35">
      <c r="N125" s="457" t="s">
        <v>19592</v>
      </c>
      <c r="O125" s="458">
        <v>16</v>
      </c>
      <c r="P125" s="458">
        <v>43</v>
      </c>
      <c r="Q125" s="458">
        <v>44</v>
      </c>
      <c r="R125" s="458">
        <v>45</v>
      </c>
      <c r="S125" s="458">
        <v>46</v>
      </c>
    </row>
    <row r="126" spans="14:19" x14ac:dyDescent="0.35">
      <c r="N126" s="457" t="s">
        <v>19593</v>
      </c>
      <c r="O126" s="458">
        <v>574</v>
      </c>
      <c r="P126" s="458">
        <v>407</v>
      </c>
      <c r="Q126" s="458">
        <v>415</v>
      </c>
      <c r="R126" s="458">
        <v>423</v>
      </c>
      <c r="S126" s="458">
        <v>436</v>
      </c>
    </row>
    <row r="127" spans="14:19" x14ac:dyDescent="0.35">
      <c r="N127" s="457" t="s">
        <v>19594</v>
      </c>
      <c r="O127" s="458">
        <v>632</v>
      </c>
      <c r="P127" s="458">
        <v>538</v>
      </c>
      <c r="Q127" s="458">
        <v>549</v>
      </c>
      <c r="R127" s="458">
        <v>559</v>
      </c>
      <c r="S127" s="458">
        <v>575</v>
      </c>
    </row>
    <row r="128" spans="14:19" x14ac:dyDescent="0.35">
      <c r="N128" s="457" t="s">
        <v>19595</v>
      </c>
      <c r="O128" s="458">
        <v>135</v>
      </c>
      <c r="P128" s="458">
        <v>97</v>
      </c>
      <c r="Q128" s="458">
        <v>99</v>
      </c>
      <c r="R128" s="458">
        <v>101</v>
      </c>
      <c r="S128" s="458">
        <v>104</v>
      </c>
    </row>
    <row r="129" spans="14:19" x14ac:dyDescent="0.35">
      <c r="N129" s="457" t="s">
        <v>19596</v>
      </c>
      <c r="O129" s="458">
        <v>302</v>
      </c>
      <c r="P129" s="458">
        <v>215</v>
      </c>
      <c r="Q129" s="458">
        <v>219</v>
      </c>
      <c r="R129" s="458">
        <v>224</v>
      </c>
      <c r="S129" s="458">
        <v>230</v>
      </c>
    </row>
    <row r="130" spans="14:19" x14ac:dyDescent="0.35">
      <c r="N130" s="457" t="s">
        <v>19597</v>
      </c>
      <c r="O130" s="458">
        <v>301</v>
      </c>
      <c r="P130" s="458">
        <v>191</v>
      </c>
      <c r="Q130" s="458">
        <v>195</v>
      </c>
      <c r="R130" s="458">
        <v>198</v>
      </c>
      <c r="S130" s="458">
        <v>204</v>
      </c>
    </row>
    <row r="131" spans="14:19" x14ac:dyDescent="0.35">
      <c r="N131" t="s">
        <v>19598</v>
      </c>
      <c r="O131" s="458">
        <v>370</v>
      </c>
      <c r="P131" s="458">
        <v>239</v>
      </c>
      <c r="Q131" s="458">
        <v>244</v>
      </c>
      <c r="R131" s="458">
        <v>248</v>
      </c>
      <c r="S131" s="458">
        <v>256</v>
      </c>
    </row>
    <row r="132" spans="14:19" x14ac:dyDescent="0.35">
      <c r="N132" t="s">
        <v>19599</v>
      </c>
      <c r="O132" s="458">
        <v>921</v>
      </c>
      <c r="P132" s="458">
        <v>691</v>
      </c>
      <c r="Q132" s="458">
        <v>705</v>
      </c>
      <c r="R132" s="458">
        <v>718</v>
      </c>
      <c r="S132" s="458">
        <v>739</v>
      </c>
    </row>
    <row r="133" spans="14:19" x14ac:dyDescent="0.35">
      <c r="N133" s="457" t="s">
        <v>19600</v>
      </c>
      <c r="O133" s="458">
        <v>538</v>
      </c>
      <c r="P133" s="458">
        <v>377</v>
      </c>
      <c r="Q133" s="458">
        <v>385</v>
      </c>
      <c r="R133" s="458">
        <v>393</v>
      </c>
      <c r="S133" s="458">
        <v>404</v>
      </c>
    </row>
    <row r="134" spans="14:19" x14ac:dyDescent="0.35">
      <c r="N134" s="457" t="s">
        <v>19601</v>
      </c>
      <c r="O134" s="458">
        <v>673</v>
      </c>
      <c r="P134" s="458">
        <v>474</v>
      </c>
      <c r="Q134" s="458">
        <v>483</v>
      </c>
      <c r="R134" s="458">
        <v>493</v>
      </c>
      <c r="S134" s="458">
        <v>507</v>
      </c>
    </row>
    <row r="135" spans="14:19" x14ac:dyDescent="0.35">
      <c r="N135" s="494" t="s">
        <v>19602</v>
      </c>
      <c r="O135" s="495">
        <v>16</v>
      </c>
      <c r="P135" s="495">
        <v>43</v>
      </c>
      <c r="Q135" s="495">
        <v>44</v>
      </c>
      <c r="R135" s="495">
        <v>45</v>
      </c>
      <c r="S135" s="495">
        <v>46</v>
      </c>
    </row>
    <row r="136" spans="14:19" x14ac:dyDescent="0.35">
      <c r="N136" s="457" t="s">
        <v>19603</v>
      </c>
      <c r="O136" s="458">
        <v>551</v>
      </c>
      <c r="P136" s="458">
        <v>470</v>
      </c>
      <c r="Q136" s="458">
        <v>480</v>
      </c>
      <c r="R136" s="458">
        <v>489</v>
      </c>
      <c r="S136" s="458">
        <v>503</v>
      </c>
    </row>
    <row r="137" spans="14:19" x14ac:dyDescent="0.35">
      <c r="N137" s="457" t="s">
        <v>19604</v>
      </c>
      <c r="O137" s="458">
        <v>703</v>
      </c>
      <c r="P137" s="458">
        <v>553</v>
      </c>
      <c r="Q137" s="458">
        <v>564</v>
      </c>
      <c r="R137" s="458">
        <v>575</v>
      </c>
      <c r="S137" s="458">
        <v>592</v>
      </c>
    </row>
    <row r="138" spans="14:19" x14ac:dyDescent="0.35">
      <c r="N138" s="457" t="s">
        <v>19605</v>
      </c>
      <c r="O138" s="458">
        <v>702</v>
      </c>
      <c r="P138" s="458">
        <v>550</v>
      </c>
      <c r="Q138" s="458">
        <v>561</v>
      </c>
      <c r="R138" s="458">
        <v>572</v>
      </c>
      <c r="S138" s="458">
        <v>588</v>
      </c>
    </row>
    <row r="139" spans="14:19" x14ac:dyDescent="0.35">
      <c r="N139" s="457" t="s">
        <v>19606</v>
      </c>
      <c r="O139" s="458">
        <v>652</v>
      </c>
      <c r="P139" s="458">
        <v>456</v>
      </c>
      <c r="Q139" s="458">
        <v>465</v>
      </c>
      <c r="R139" s="458">
        <v>474</v>
      </c>
      <c r="S139" s="458">
        <v>488</v>
      </c>
    </row>
    <row r="140" spans="14:19" x14ac:dyDescent="0.35">
      <c r="N140" s="457" t="s">
        <v>19607</v>
      </c>
      <c r="O140" s="458">
        <v>724</v>
      </c>
      <c r="P140" s="458">
        <v>610</v>
      </c>
      <c r="Q140" s="458">
        <v>623</v>
      </c>
      <c r="R140" s="458">
        <v>635</v>
      </c>
      <c r="S140" s="458">
        <v>653</v>
      </c>
    </row>
    <row r="141" spans="14:19" x14ac:dyDescent="0.35">
      <c r="N141" s="457" t="s">
        <v>19608</v>
      </c>
      <c r="O141" s="458">
        <v>671</v>
      </c>
      <c r="P141" s="458">
        <v>468</v>
      </c>
      <c r="Q141" s="458">
        <v>478</v>
      </c>
      <c r="R141" s="458">
        <v>487</v>
      </c>
      <c r="S141" s="458">
        <v>501</v>
      </c>
    </row>
    <row r="142" spans="14:19" x14ac:dyDescent="0.35">
      <c r="N142" s="457" t="s">
        <v>19609</v>
      </c>
      <c r="O142" s="458">
        <v>687</v>
      </c>
      <c r="P142" s="458">
        <v>512</v>
      </c>
      <c r="Q142" s="458">
        <v>522</v>
      </c>
      <c r="R142" s="458">
        <v>533</v>
      </c>
      <c r="S142" s="458">
        <v>548</v>
      </c>
    </row>
    <row r="143" spans="14:19" x14ac:dyDescent="0.35">
      <c r="N143" s="457" t="s">
        <v>19610</v>
      </c>
      <c r="O143" s="458">
        <v>651</v>
      </c>
      <c r="P143" s="458">
        <v>552</v>
      </c>
      <c r="Q143" s="458">
        <v>563</v>
      </c>
      <c r="R143" s="458">
        <v>574</v>
      </c>
      <c r="S143" s="458">
        <v>591</v>
      </c>
    </row>
    <row r="144" spans="14:19" x14ac:dyDescent="0.35">
      <c r="N144" s="457" t="s">
        <v>19611</v>
      </c>
      <c r="O144" s="458">
        <v>700</v>
      </c>
      <c r="P144" s="458">
        <v>545</v>
      </c>
      <c r="Q144" s="458">
        <v>556</v>
      </c>
      <c r="R144" s="458">
        <v>567</v>
      </c>
      <c r="S144" s="458">
        <v>583</v>
      </c>
    </row>
    <row r="145" spans="14:19" x14ac:dyDescent="0.35">
      <c r="N145" s="457" t="s">
        <v>19612</v>
      </c>
      <c r="O145" s="458">
        <v>450</v>
      </c>
      <c r="P145" s="458">
        <v>320</v>
      </c>
      <c r="Q145" s="458">
        <v>326</v>
      </c>
      <c r="R145" s="458">
        <v>332</v>
      </c>
      <c r="S145" s="458">
        <v>342</v>
      </c>
    </row>
    <row r="146" spans="14:19" x14ac:dyDescent="0.35">
      <c r="N146" s="457" t="s">
        <v>19613</v>
      </c>
      <c r="O146" s="458">
        <v>724</v>
      </c>
      <c r="P146" s="458">
        <v>610</v>
      </c>
      <c r="Q146" s="458">
        <v>622</v>
      </c>
      <c r="R146" s="458">
        <v>634</v>
      </c>
      <c r="S146" s="458">
        <v>653</v>
      </c>
    </row>
    <row r="147" spans="14:19" x14ac:dyDescent="0.35">
      <c r="N147" t="s">
        <v>19614</v>
      </c>
      <c r="O147" s="458">
        <v>503</v>
      </c>
      <c r="P147" s="458">
        <v>436</v>
      </c>
      <c r="Q147" s="458">
        <v>445</v>
      </c>
      <c r="R147" s="458">
        <v>454</v>
      </c>
      <c r="S147" s="458">
        <v>467</v>
      </c>
    </row>
    <row r="148" spans="14:19" x14ac:dyDescent="0.35">
      <c r="N148" s="457" t="s">
        <v>19615</v>
      </c>
      <c r="O148" s="458">
        <v>16</v>
      </c>
      <c r="P148" s="458">
        <v>43</v>
      </c>
      <c r="Q148" s="458">
        <v>44</v>
      </c>
      <c r="R148" s="458">
        <v>45</v>
      </c>
      <c r="S148" s="458">
        <v>46</v>
      </c>
    </row>
    <row r="149" spans="14:19" x14ac:dyDescent="0.35">
      <c r="N149" s="457" t="s">
        <v>19616</v>
      </c>
      <c r="O149" s="458">
        <v>1272</v>
      </c>
      <c r="P149" s="458">
        <v>1049</v>
      </c>
      <c r="Q149" s="458">
        <v>1070</v>
      </c>
      <c r="R149" s="458">
        <v>1091</v>
      </c>
      <c r="S149" s="458">
        <v>1122</v>
      </c>
    </row>
    <row r="150" spans="14:19" x14ac:dyDescent="0.35">
      <c r="N150" s="457" t="s">
        <v>19617</v>
      </c>
      <c r="O150" s="458">
        <v>830</v>
      </c>
      <c r="P150" s="458">
        <v>544</v>
      </c>
      <c r="Q150" s="458">
        <v>554</v>
      </c>
      <c r="R150" s="458">
        <v>565</v>
      </c>
      <c r="S150" s="458">
        <v>582</v>
      </c>
    </row>
    <row r="151" spans="14:19" x14ac:dyDescent="0.35">
      <c r="N151" s="460" t="s">
        <v>19618</v>
      </c>
      <c r="O151" s="459">
        <v>699</v>
      </c>
      <c r="P151" s="459">
        <v>542</v>
      </c>
      <c r="Q151" s="459">
        <v>553</v>
      </c>
      <c r="R151" s="459">
        <v>564</v>
      </c>
      <c r="S151" s="459">
        <v>580</v>
      </c>
    </row>
    <row r="152" spans="14:19" x14ac:dyDescent="0.35">
      <c r="N152" s="457" t="s">
        <v>19619</v>
      </c>
      <c r="O152" s="458">
        <v>612</v>
      </c>
      <c r="P152" s="458">
        <v>551</v>
      </c>
      <c r="Q152" s="458">
        <v>562</v>
      </c>
      <c r="R152" s="458">
        <v>573</v>
      </c>
      <c r="S152" s="458">
        <v>589</v>
      </c>
    </row>
    <row r="153" spans="14:19" x14ac:dyDescent="0.35">
      <c r="N153" s="457" t="s">
        <v>19620</v>
      </c>
      <c r="O153" s="458">
        <v>172</v>
      </c>
      <c r="P153" s="458">
        <v>128</v>
      </c>
      <c r="Q153" s="458">
        <v>131</v>
      </c>
      <c r="R153" s="458">
        <v>133</v>
      </c>
      <c r="S153" s="458">
        <v>137</v>
      </c>
    </row>
    <row r="154" spans="14:19" x14ac:dyDescent="0.35">
      <c r="N154" s="457" t="s">
        <v>19621</v>
      </c>
      <c r="O154" s="458">
        <v>518</v>
      </c>
      <c r="P154" s="458">
        <v>367</v>
      </c>
      <c r="Q154" s="458">
        <v>374</v>
      </c>
      <c r="R154" s="458">
        <v>382</v>
      </c>
      <c r="S154" s="458">
        <v>393</v>
      </c>
    </row>
    <row r="155" spans="14:19" x14ac:dyDescent="0.35">
      <c r="N155" s="457" t="s">
        <v>19622</v>
      </c>
      <c r="O155" s="458">
        <v>195</v>
      </c>
      <c r="P155" s="458">
        <v>134</v>
      </c>
      <c r="Q155" s="458">
        <v>136</v>
      </c>
      <c r="R155" s="458">
        <v>139</v>
      </c>
      <c r="S155" s="458">
        <v>143</v>
      </c>
    </row>
    <row r="156" spans="14:19" x14ac:dyDescent="0.35">
      <c r="N156" s="457" t="s">
        <v>19623</v>
      </c>
      <c r="O156" s="458">
        <v>708</v>
      </c>
      <c r="P156" s="458">
        <v>568</v>
      </c>
      <c r="Q156" s="458">
        <v>579</v>
      </c>
      <c r="R156" s="458">
        <v>590</v>
      </c>
      <c r="S156" s="458">
        <v>607</v>
      </c>
    </row>
    <row r="157" spans="14:19" x14ac:dyDescent="0.35">
      <c r="N157" s="457" t="s">
        <v>19624</v>
      </c>
      <c r="O157" s="458">
        <v>16</v>
      </c>
      <c r="P157" s="458">
        <v>43</v>
      </c>
      <c r="Q157" s="458">
        <v>44</v>
      </c>
      <c r="R157" s="458">
        <v>45</v>
      </c>
      <c r="S157" s="458">
        <v>46</v>
      </c>
    </row>
    <row r="158" spans="14:19" x14ac:dyDescent="0.35">
      <c r="N158" s="457" t="s">
        <v>19625</v>
      </c>
      <c r="O158" s="458">
        <v>280</v>
      </c>
      <c r="P158" s="458">
        <v>221</v>
      </c>
      <c r="Q158" s="458">
        <v>226</v>
      </c>
      <c r="R158" s="458">
        <v>230</v>
      </c>
      <c r="S158" s="458">
        <v>237</v>
      </c>
    </row>
    <row r="159" spans="14:19" x14ac:dyDescent="0.35">
      <c r="N159" s="457" t="s">
        <v>19626</v>
      </c>
      <c r="O159" s="458">
        <v>677</v>
      </c>
      <c r="P159" s="458">
        <v>485</v>
      </c>
      <c r="Q159" s="458">
        <v>495</v>
      </c>
      <c r="R159" s="458">
        <v>505</v>
      </c>
      <c r="S159" s="458">
        <v>519</v>
      </c>
    </row>
    <row r="160" spans="14:19" x14ac:dyDescent="0.35">
      <c r="N160" s="457" t="s">
        <v>19627</v>
      </c>
      <c r="O160" s="458">
        <v>652</v>
      </c>
      <c r="P160" s="458">
        <v>417</v>
      </c>
      <c r="Q160" s="458">
        <v>426</v>
      </c>
      <c r="R160" s="458">
        <v>434</v>
      </c>
      <c r="S160" s="458">
        <v>447</v>
      </c>
    </row>
    <row r="161" spans="14:19" x14ac:dyDescent="0.35">
      <c r="N161" s="457" t="s">
        <v>19628</v>
      </c>
      <c r="O161" s="458">
        <v>235</v>
      </c>
      <c r="P161" s="458">
        <v>160</v>
      </c>
      <c r="Q161" s="458">
        <v>163</v>
      </c>
      <c r="R161" s="458">
        <v>166</v>
      </c>
      <c r="S161" s="458">
        <v>171</v>
      </c>
    </row>
    <row r="162" spans="14:19" x14ac:dyDescent="0.35">
      <c r="N162" s="457" t="s">
        <v>19629</v>
      </c>
      <c r="O162" s="458">
        <v>606</v>
      </c>
      <c r="P162" s="458">
        <v>429</v>
      </c>
      <c r="Q162" s="458">
        <v>438</v>
      </c>
      <c r="R162" s="458">
        <v>446</v>
      </c>
      <c r="S162" s="458">
        <v>459</v>
      </c>
    </row>
    <row r="163" spans="14:19" x14ac:dyDescent="0.35">
      <c r="N163" s="457" t="s">
        <v>19630</v>
      </c>
      <c r="O163" s="458">
        <v>761</v>
      </c>
      <c r="P163" s="458">
        <v>749</v>
      </c>
      <c r="Q163" s="458">
        <v>764</v>
      </c>
      <c r="R163" s="458">
        <v>779</v>
      </c>
      <c r="S163" s="458">
        <v>801</v>
      </c>
    </row>
    <row r="164" spans="14:19" x14ac:dyDescent="0.35">
      <c r="N164" s="457" t="s">
        <v>19631</v>
      </c>
      <c r="O164" s="458">
        <v>477</v>
      </c>
      <c r="P164" s="458">
        <v>395</v>
      </c>
      <c r="Q164" s="458">
        <v>403</v>
      </c>
      <c r="R164" s="458">
        <v>411</v>
      </c>
      <c r="S164" s="458">
        <v>423</v>
      </c>
    </row>
    <row r="165" spans="14:19" x14ac:dyDescent="0.35">
      <c r="N165" s="457" t="s">
        <v>19632</v>
      </c>
      <c r="O165" s="458">
        <v>529</v>
      </c>
      <c r="P165" s="458">
        <v>355</v>
      </c>
      <c r="Q165" s="458">
        <v>362</v>
      </c>
      <c r="R165" s="458">
        <v>369</v>
      </c>
      <c r="S165" s="458">
        <v>380</v>
      </c>
    </row>
    <row r="166" spans="14:19" x14ac:dyDescent="0.35">
      <c r="N166" s="457" t="s">
        <v>19633</v>
      </c>
      <c r="O166" s="458">
        <v>678</v>
      </c>
      <c r="P166" s="458">
        <v>486</v>
      </c>
      <c r="Q166" s="458">
        <v>496</v>
      </c>
      <c r="R166" s="458">
        <v>505</v>
      </c>
      <c r="S166" s="458">
        <v>520</v>
      </c>
    </row>
    <row r="167" spans="14:19" x14ac:dyDescent="0.35">
      <c r="N167" s="457" t="s">
        <v>19634</v>
      </c>
      <c r="O167" s="458">
        <v>55</v>
      </c>
      <c r="P167" s="458">
        <v>61</v>
      </c>
      <c r="Q167" s="458">
        <v>62</v>
      </c>
      <c r="R167" s="458">
        <v>64</v>
      </c>
      <c r="S167" s="458">
        <v>65</v>
      </c>
    </row>
    <row r="168" spans="14:19" x14ac:dyDescent="0.35">
      <c r="N168" s="457" t="s">
        <v>19635</v>
      </c>
      <c r="O168" s="458">
        <v>494</v>
      </c>
      <c r="P168" s="458">
        <v>381</v>
      </c>
      <c r="Q168" s="458">
        <v>389</v>
      </c>
      <c r="R168" s="458">
        <v>396</v>
      </c>
      <c r="S168" s="458">
        <v>408</v>
      </c>
    </row>
    <row r="169" spans="14:19" x14ac:dyDescent="0.35">
      <c r="N169" s="457" t="s">
        <v>19636</v>
      </c>
      <c r="O169" s="458">
        <v>594</v>
      </c>
      <c r="P169" s="458">
        <v>453</v>
      </c>
      <c r="Q169" s="458">
        <v>463</v>
      </c>
      <c r="R169" s="458">
        <v>472</v>
      </c>
      <c r="S169" s="458">
        <v>485</v>
      </c>
    </row>
    <row r="170" spans="14:19" x14ac:dyDescent="0.35">
      <c r="N170" s="457" t="s">
        <v>19637</v>
      </c>
      <c r="O170" s="458">
        <v>694</v>
      </c>
      <c r="P170" s="458">
        <v>530</v>
      </c>
      <c r="Q170" s="458">
        <v>541</v>
      </c>
      <c r="R170" s="458">
        <v>552</v>
      </c>
      <c r="S170" s="458">
        <v>567</v>
      </c>
    </row>
    <row r="171" spans="14:19" x14ac:dyDescent="0.35">
      <c r="N171" s="457" t="s">
        <v>19638</v>
      </c>
      <c r="O171" s="458">
        <v>551</v>
      </c>
      <c r="P171" s="458">
        <v>361</v>
      </c>
      <c r="Q171" s="458">
        <v>368</v>
      </c>
      <c r="R171" s="458">
        <v>375</v>
      </c>
      <c r="S171" s="458">
        <v>386</v>
      </c>
    </row>
    <row r="172" spans="14:19" x14ac:dyDescent="0.35">
      <c r="N172" s="457" t="s">
        <v>19639</v>
      </c>
      <c r="O172" s="458">
        <v>671</v>
      </c>
      <c r="P172" s="458">
        <v>468</v>
      </c>
      <c r="Q172" s="458">
        <v>477</v>
      </c>
      <c r="R172" s="458">
        <v>487</v>
      </c>
      <c r="S172" s="458">
        <v>501</v>
      </c>
    </row>
    <row r="173" spans="14:19" x14ac:dyDescent="0.35">
      <c r="N173" s="457" t="s">
        <v>19640</v>
      </c>
      <c r="O173" s="458">
        <v>16</v>
      </c>
      <c r="P173" s="458">
        <v>43</v>
      </c>
      <c r="Q173" s="458">
        <v>44</v>
      </c>
      <c r="R173" s="458">
        <v>45</v>
      </c>
      <c r="S173" s="458">
        <v>46</v>
      </c>
    </row>
    <row r="174" spans="14:19" x14ac:dyDescent="0.35">
      <c r="N174" s="457" t="s">
        <v>19641</v>
      </c>
      <c r="O174" s="458">
        <v>424</v>
      </c>
      <c r="P174" s="458">
        <v>301</v>
      </c>
      <c r="Q174" s="458">
        <v>307</v>
      </c>
      <c r="R174" s="458">
        <v>313</v>
      </c>
      <c r="S174" s="458">
        <v>322</v>
      </c>
    </row>
    <row r="175" spans="14:19" x14ac:dyDescent="0.35">
      <c r="N175" s="457" t="s">
        <v>19642</v>
      </c>
      <c r="O175" s="458">
        <v>543</v>
      </c>
      <c r="P175" s="458">
        <v>489</v>
      </c>
      <c r="Q175" s="458">
        <v>499</v>
      </c>
      <c r="R175" s="458">
        <v>508</v>
      </c>
      <c r="S175" s="458">
        <v>523</v>
      </c>
    </row>
    <row r="176" spans="14:19" x14ac:dyDescent="0.35">
      <c r="N176" s="457" t="s">
        <v>19643</v>
      </c>
      <c r="O176" s="458">
        <v>765</v>
      </c>
      <c r="P176" s="458">
        <v>568</v>
      </c>
      <c r="Q176" s="458">
        <v>579</v>
      </c>
      <c r="R176" s="458">
        <v>591</v>
      </c>
      <c r="S176" s="458">
        <v>608</v>
      </c>
    </row>
    <row r="177" spans="14:19" x14ac:dyDescent="0.35">
      <c r="N177" s="457" t="s">
        <v>19644</v>
      </c>
      <c r="O177" s="458">
        <v>366</v>
      </c>
      <c r="P177" s="458">
        <v>263</v>
      </c>
      <c r="Q177" s="458">
        <v>268</v>
      </c>
      <c r="R177" s="458">
        <v>273</v>
      </c>
      <c r="S177" s="458">
        <v>281</v>
      </c>
    </row>
    <row r="178" spans="14:19" x14ac:dyDescent="0.35">
      <c r="N178" s="457" t="s">
        <v>19645</v>
      </c>
      <c r="O178" s="458">
        <v>548</v>
      </c>
      <c r="P178" s="458">
        <v>390</v>
      </c>
      <c r="Q178" s="458">
        <v>398</v>
      </c>
      <c r="R178" s="458">
        <v>405</v>
      </c>
      <c r="S178" s="458">
        <v>417</v>
      </c>
    </row>
    <row r="179" spans="14:19" x14ac:dyDescent="0.35">
      <c r="N179" s="457" t="s">
        <v>19646</v>
      </c>
      <c r="O179" s="458">
        <v>424</v>
      </c>
      <c r="P179" s="458">
        <v>276</v>
      </c>
      <c r="Q179" s="458">
        <v>281</v>
      </c>
      <c r="R179" s="458">
        <v>287</v>
      </c>
      <c r="S179" s="458">
        <v>295</v>
      </c>
    </row>
    <row r="180" spans="14:19" x14ac:dyDescent="0.35">
      <c r="N180" s="457" t="s">
        <v>19647</v>
      </c>
      <c r="O180" s="458">
        <v>658</v>
      </c>
      <c r="P180" s="458">
        <v>430</v>
      </c>
      <c r="Q180" s="458">
        <v>439</v>
      </c>
      <c r="R180" s="458">
        <v>447</v>
      </c>
      <c r="S180" s="458">
        <v>460</v>
      </c>
    </row>
    <row r="181" spans="14:19" x14ac:dyDescent="0.35">
      <c r="N181" s="457" t="s">
        <v>19648</v>
      </c>
      <c r="O181" s="458">
        <v>455</v>
      </c>
      <c r="P181" s="458">
        <v>332</v>
      </c>
      <c r="Q181" s="458">
        <v>339</v>
      </c>
      <c r="R181" s="458">
        <v>345</v>
      </c>
      <c r="S181" s="458">
        <v>355</v>
      </c>
    </row>
    <row r="182" spans="14:19" x14ac:dyDescent="0.35">
      <c r="N182" s="457" t="s">
        <v>19649</v>
      </c>
      <c r="O182" s="458">
        <v>461</v>
      </c>
      <c r="P182" s="458">
        <v>352</v>
      </c>
      <c r="Q182" s="458">
        <v>359</v>
      </c>
      <c r="R182" s="458">
        <v>366</v>
      </c>
      <c r="S182" s="458">
        <v>377</v>
      </c>
    </row>
    <row r="183" spans="14:19" x14ac:dyDescent="0.35">
      <c r="N183" s="457" t="s">
        <v>19650</v>
      </c>
      <c r="O183" s="458">
        <v>643</v>
      </c>
      <c r="P183" s="458">
        <v>461</v>
      </c>
      <c r="Q183" s="458">
        <v>470</v>
      </c>
      <c r="R183" s="458">
        <v>479</v>
      </c>
      <c r="S183" s="458">
        <v>493</v>
      </c>
    </row>
    <row r="184" spans="14:19" x14ac:dyDescent="0.35">
      <c r="N184" s="457" t="s">
        <v>19651</v>
      </c>
      <c r="O184" s="458">
        <v>488</v>
      </c>
      <c r="P184" s="458">
        <v>310</v>
      </c>
      <c r="Q184" s="458">
        <v>316</v>
      </c>
      <c r="R184" s="458">
        <v>322</v>
      </c>
      <c r="S184" s="458">
        <v>331</v>
      </c>
    </row>
    <row r="185" spans="14:19" x14ac:dyDescent="0.35">
      <c r="N185" s="457" t="s">
        <v>19652</v>
      </c>
      <c r="O185" s="458">
        <v>684</v>
      </c>
      <c r="P185" s="458">
        <v>502</v>
      </c>
      <c r="Q185" s="458">
        <v>512</v>
      </c>
      <c r="R185" s="458">
        <v>522</v>
      </c>
      <c r="S185" s="458">
        <v>537</v>
      </c>
    </row>
    <row r="186" spans="14:19" x14ac:dyDescent="0.35">
      <c r="N186" s="457" t="s">
        <v>19653</v>
      </c>
      <c r="O186" s="458">
        <v>706</v>
      </c>
      <c r="P186" s="458">
        <v>561</v>
      </c>
      <c r="Q186" s="458">
        <v>572</v>
      </c>
      <c r="R186" s="458">
        <v>584</v>
      </c>
      <c r="S186" s="458">
        <v>601</v>
      </c>
    </row>
    <row r="187" spans="14:19" x14ac:dyDescent="0.35">
      <c r="N187" s="457" t="s">
        <v>19654</v>
      </c>
      <c r="O187" s="458">
        <v>678</v>
      </c>
      <c r="P187" s="458">
        <v>487</v>
      </c>
      <c r="Q187" s="458">
        <v>497</v>
      </c>
      <c r="R187" s="458">
        <v>506</v>
      </c>
      <c r="S187" s="458">
        <v>521</v>
      </c>
    </row>
    <row r="188" spans="14:19" x14ac:dyDescent="0.35">
      <c r="N188" s="457" t="s">
        <v>19655</v>
      </c>
      <c r="O188" s="458">
        <v>658</v>
      </c>
      <c r="P188" s="458">
        <v>432</v>
      </c>
      <c r="Q188" s="458">
        <v>441</v>
      </c>
      <c r="R188" s="458">
        <v>450</v>
      </c>
      <c r="S188" s="458">
        <v>463</v>
      </c>
    </row>
    <row r="189" spans="14:19" x14ac:dyDescent="0.35">
      <c r="N189" s="457" t="s">
        <v>19656</v>
      </c>
      <c r="O189" s="458">
        <v>691</v>
      </c>
      <c r="P189" s="458">
        <v>521</v>
      </c>
      <c r="Q189" s="458">
        <v>531</v>
      </c>
      <c r="R189" s="458">
        <v>542</v>
      </c>
      <c r="S189" s="458">
        <v>557</v>
      </c>
    </row>
    <row r="190" spans="14:19" x14ac:dyDescent="0.35">
      <c r="N190" s="457" t="s">
        <v>19657</v>
      </c>
      <c r="O190" s="458">
        <v>667</v>
      </c>
      <c r="P190" s="458">
        <v>459</v>
      </c>
      <c r="Q190" s="458">
        <v>468</v>
      </c>
      <c r="R190" s="458">
        <v>477</v>
      </c>
      <c r="S190" s="458">
        <v>491</v>
      </c>
    </row>
    <row r="191" spans="14:19" x14ac:dyDescent="0.35">
      <c r="N191" s="457" t="s">
        <v>19658</v>
      </c>
      <c r="O191" s="458">
        <v>16</v>
      </c>
      <c r="P191" s="458">
        <v>43</v>
      </c>
      <c r="Q191" s="458">
        <v>44</v>
      </c>
      <c r="R191" s="458">
        <v>45</v>
      </c>
      <c r="S191" s="458">
        <v>46</v>
      </c>
    </row>
    <row r="192" spans="14:19" x14ac:dyDescent="0.35">
      <c r="N192" s="457" t="s">
        <v>19659</v>
      </c>
      <c r="O192" s="458">
        <v>694</v>
      </c>
      <c r="P192" s="458">
        <v>530</v>
      </c>
      <c r="Q192" s="458">
        <v>541</v>
      </c>
      <c r="R192" s="458">
        <v>551</v>
      </c>
      <c r="S192" s="458">
        <v>567</v>
      </c>
    </row>
    <row r="193" spans="14:19" x14ac:dyDescent="0.35">
      <c r="N193" s="457" t="s">
        <v>19660</v>
      </c>
      <c r="O193" s="458">
        <v>650</v>
      </c>
      <c r="P193" s="458">
        <v>475</v>
      </c>
      <c r="Q193" s="458">
        <v>484</v>
      </c>
      <c r="R193" s="458">
        <v>494</v>
      </c>
      <c r="S193" s="458">
        <v>508</v>
      </c>
    </row>
    <row r="194" spans="14:19" x14ac:dyDescent="0.35">
      <c r="N194" s="457" t="s">
        <v>19661</v>
      </c>
      <c r="O194" s="458">
        <v>674</v>
      </c>
      <c r="P194" s="458">
        <v>568</v>
      </c>
      <c r="Q194" s="458">
        <v>579</v>
      </c>
      <c r="R194" s="458">
        <v>590</v>
      </c>
      <c r="S194" s="458">
        <v>607</v>
      </c>
    </row>
    <row r="195" spans="14:19" x14ac:dyDescent="0.35">
      <c r="N195" s="457" t="s">
        <v>19662</v>
      </c>
      <c r="O195" s="458">
        <v>938</v>
      </c>
      <c r="P195" s="458">
        <v>690</v>
      </c>
      <c r="Q195" s="458">
        <v>704</v>
      </c>
      <c r="R195" s="458">
        <v>718</v>
      </c>
      <c r="S195" s="458">
        <v>739</v>
      </c>
    </row>
    <row r="196" spans="14:19" x14ac:dyDescent="0.35">
      <c r="N196" s="457" t="s">
        <v>19663</v>
      </c>
      <c r="O196" s="458">
        <v>689</v>
      </c>
      <c r="P196" s="458">
        <v>516</v>
      </c>
      <c r="Q196" s="458">
        <v>526</v>
      </c>
      <c r="R196" s="458">
        <v>536</v>
      </c>
      <c r="S196" s="458">
        <v>552</v>
      </c>
    </row>
    <row r="197" spans="14:19" x14ac:dyDescent="0.35">
      <c r="N197" s="457" t="s">
        <v>19664</v>
      </c>
      <c r="O197" s="458">
        <v>641</v>
      </c>
      <c r="P197" s="458">
        <v>455</v>
      </c>
      <c r="Q197" s="458">
        <v>464</v>
      </c>
      <c r="R197" s="458">
        <v>473</v>
      </c>
      <c r="S197" s="458">
        <v>487</v>
      </c>
    </row>
    <row r="198" spans="14:19" x14ac:dyDescent="0.35">
      <c r="N198" s="457" t="s">
        <v>19665</v>
      </c>
      <c r="O198" s="458">
        <v>366</v>
      </c>
      <c r="P198" s="458">
        <v>249</v>
      </c>
      <c r="Q198" s="458">
        <v>254</v>
      </c>
      <c r="R198" s="458">
        <v>259</v>
      </c>
      <c r="S198" s="458">
        <v>266</v>
      </c>
    </row>
    <row r="199" spans="14:19" x14ac:dyDescent="0.35">
      <c r="N199" s="457" t="s">
        <v>19666</v>
      </c>
      <c r="O199" s="458">
        <v>671</v>
      </c>
      <c r="P199" s="458">
        <v>469</v>
      </c>
      <c r="Q199" s="458">
        <v>478</v>
      </c>
      <c r="R199" s="458">
        <v>488</v>
      </c>
      <c r="S199" s="458">
        <v>502</v>
      </c>
    </row>
    <row r="200" spans="14:19" x14ac:dyDescent="0.35">
      <c r="N200" t="s">
        <v>19667</v>
      </c>
      <c r="O200" s="458">
        <v>285</v>
      </c>
      <c r="P200" s="458">
        <v>201</v>
      </c>
      <c r="Q200" s="458">
        <v>206</v>
      </c>
      <c r="R200" s="458">
        <v>210</v>
      </c>
      <c r="S200" s="458">
        <v>216</v>
      </c>
    </row>
    <row r="201" spans="14:19" x14ac:dyDescent="0.35">
      <c r="N201" s="460" t="s">
        <v>19668</v>
      </c>
      <c r="O201" s="459">
        <v>536</v>
      </c>
      <c r="P201" s="459">
        <v>329</v>
      </c>
      <c r="Q201" s="459">
        <v>335</v>
      </c>
      <c r="R201" s="459">
        <v>342</v>
      </c>
      <c r="S201" s="459">
        <v>352</v>
      </c>
    </row>
    <row r="202" spans="14:19" x14ac:dyDescent="0.35">
      <c r="N202" s="457" t="s">
        <v>19669</v>
      </c>
      <c r="O202" s="458">
        <v>732</v>
      </c>
      <c r="P202" s="458">
        <v>631</v>
      </c>
      <c r="Q202" s="458">
        <v>643</v>
      </c>
      <c r="R202" s="458">
        <v>656</v>
      </c>
      <c r="S202" s="458">
        <v>675</v>
      </c>
    </row>
    <row r="203" spans="14:19" x14ac:dyDescent="0.35">
      <c r="N203" s="457" t="s">
        <v>19670</v>
      </c>
      <c r="O203" s="458">
        <v>742</v>
      </c>
      <c r="P203" s="458">
        <v>658</v>
      </c>
      <c r="Q203" s="458">
        <v>671</v>
      </c>
      <c r="R203" s="458">
        <v>684</v>
      </c>
      <c r="S203" s="458">
        <v>704</v>
      </c>
    </row>
    <row r="204" spans="14:19" x14ac:dyDescent="0.35">
      <c r="N204" s="457" t="s">
        <v>19671</v>
      </c>
      <c r="O204" s="458">
        <v>1008</v>
      </c>
      <c r="P204" s="458">
        <v>831</v>
      </c>
      <c r="Q204" s="458">
        <v>847</v>
      </c>
      <c r="R204" s="458">
        <v>864</v>
      </c>
      <c r="S204" s="458">
        <v>889</v>
      </c>
    </row>
    <row r="205" spans="14:19" x14ac:dyDescent="0.35">
      <c r="N205" s="457" t="s">
        <v>19672</v>
      </c>
      <c r="O205" s="458">
        <v>844</v>
      </c>
      <c r="P205" s="458">
        <v>743</v>
      </c>
      <c r="Q205" s="458">
        <v>757</v>
      </c>
      <c r="R205" s="458">
        <v>772</v>
      </c>
      <c r="S205" s="458">
        <v>795</v>
      </c>
    </row>
    <row r="206" spans="14:19" x14ac:dyDescent="0.35">
      <c r="N206" s="457" t="s">
        <v>19673</v>
      </c>
      <c r="O206" s="458">
        <v>342</v>
      </c>
      <c r="P206" s="458">
        <v>236</v>
      </c>
      <c r="Q206" s="458">
        <v>241</v>
      </c>
      <c r="R206" s="458">
        <v>245</v>
      </c>
      <c r="S206" s="458">
        <v>253</v>
      </c>
    </row>
    <row r="207" spans="14:19" x14ac:dyDescent="0.35">
      <c r="N207" s="457" t="s">
        <v>19674</v>
      </c>
      <c r="O207" s="458">
        <v>615</v>
      </c>
      <c r="P207" s="458">
        <v>468</v>
      </c>
      <c r="Q207" s="458">
        <v>477</v>
      </c>
      <c r="R207" s="458">
        <v>487</v>
      </c>
      <c r="S207" s="458">
        <v>501</v>
      </c>
    </row>
    <row r="208" spans="14:19" x14ac:dyDescent="0.35">
      <c r="N208" s="457" t="s">
        <v>19675</v>
      </c>
      <c r="O208" s="458">
        <v>530</v>
      </c>
      <c r="P208" s="458">
        <v>352</v>
      </c>
      <c r="Q208" s="458">
        <v>359</v>
      </c>
      <c r="R208" s="458">
        <v>366</v>
      </c>
      <c r="S208" s="458">
        <v>377</v>
      </c>
    </row>
    <row r="209" spans="14:19" x14ac:dyDescent="0.35">
      <c r="N209" s="457" t="s">
        <v>19676</v>
      </c>
      <c r="O209" s="458">
        <v>741</v>
      </c>
      <c r="P209" s="458">
        <v>485</v>
      </c>
      <c r="Q209" s="458">
        <v>495</v>
      </c>
      <c r="R209" s="458">
        <v>504</v>
      </c>
      <c r="S209" s="458">
        <v>519</v>
      </c>
    </row>
    <row r="210" spans="14:19" x14ac:dyDescent="0.35">
      <c r="N210" s="457" t="s">
        <v>19677</v>
      </c>
      <c r="O210" s="458">
        <v>60</v>
      </c>
      <c r="P210" s="458">
        <v>64</v>
      </c>
      <c r="Q210" s="458">
        <v>65</v>
      </c>
      <c r="R210" s="458">
        <v>67</v>
      </c>
      <c r="S210" s="458">
        <v>69</v>
      </c>
    </row>
    <row r="211" spans="14:19" x14ac:dyDescent="0.35">
      <c r="N211" s="457" t="s">
        <v>19678</v>
      </c>
      <c r="O211" s="458">
        <v>39</v>
      </c>
      <c r="P211" s="458">
        <v>55</v>
      </c>
      <c r="Q211" s="458">
        <v>56</v>
      </c>
      <c r="R211" s="458">
        <v>58</v>
      </c>
      <c r="S211" s="458">
        <v>59</v>
      </c>
    </row>
    <row r="212" spans="14:19" x14ac:dyDescent="0.35">
      <c r="N212" s="457" t="s">
        <v>19679</v>
      </c>
      <c r="O212" s="458">
        <v>609</v>
      </c>
      <c r="P212" s="458">
        <v>525</v>
      </c>
      <c r="Q212" s="458">
        <v>536</v>
      </c>
      <c r="R212" s="458">
        <v>546</v>
      </c>
      <c r="S212" s="458">
        <v>562</v>
      </c>
    </row>
    <row r="213" spans="14:19" x14ac:dyDescent="0.35">
      <c r="N213" s="457" t="s">
        <v>19680</v>
      </c>
      <c r="O213" s="458">
        <v>482</v>
      </c>
      <c r="P213" s="458">
        <v>365</v>
      </c>
      <c r="Q213" s="458">
        <v>372</v>
      </c>
      <c r="R213" s="458">
        <v>379</v>
      </c>
      <c r="S213" s="458">
        <v>390</v>
      </c>
    </row>
    <row r="214" spans="14:19" x14ac:dyDescent="0.35">
      <c r="N214" s="457" t="s">
        <v>19681</v>
      </c>
      <c r="O214" s="458">
        <v>57</v>
      </c>
      <c r="P214" s="458">
        <v>63</v>
      </c>
      <c r="Q214" s="458">
        <v>64</v>
      </c>
      <c r="R214" s="458">
        <v>66</v>
      </c>
      <c r="S214" s="458">
        <v>68</v>
      </c>
    </row>
    <row r="215" spans="14:19" x14ac:dyDescent="0.35">
      <c r="N215" t="s">
        <v>19682</v>
      </c>
      <c r="O215" s="458">
        <v>620</v>
      </c>
      <c r="P215" s="458">
        <v>477</v>
      </c>
      <c r="Q215" s="458">
        <v>486</v>
      </c>
      <c r="R215" s="458">
        <v>496</v>
      </c>
      <c r="S215" s="458">
        <v>510</v>
      </c>
    </row>
    <row r="216" spans="14:19" x14ac:dyDescent="0.35">
      <c r="N216" s="457" t="s">
        <v>19683</v>
      </c>
      <c r="O216" s="458">
        <v>428</v>
      </c>
      <c r="P216" s="458">
        <v>390</v>
      </c>
      <c r="Q216" s="458">
        <v>397</v>
      </c>
      <c r="R216" s="458">
        <v>405</v>
      </c>
      <c r="S216" s="458">
        <v>417</v>
      </c>
    </row>
    <row r="217" spans="14:19" x14ac:dyDescent="0.35">
      <c r="N217" s="457" t="s">
        <v>19684</v>
      </c>
      <c r="O217" s="458">
        <v>732</v>
      </c>
      <c r="P217" s="458">
        <v>630</v>
      </c>
      <c r="Q217" s="458">
        <v>643</v>
      </c>
      <c r="R217" s="458">
        <v>655</v>
      </c>
      <c r="S217" s="458">
        <v>674</v>
      </c>
    </row>
    <row r="218" spans="14:19" x14ac:dyDescent="0.35">
      <c r="N218" s="457" t="s">
        <v>19685</v>
      </c>
      <c r="O218" s="458">
        <v>527</v>
      </c>
      <c r="P218" s="458">
        <v>341</v>
      </c>
      <c r="Q218" s="458">
        <v>348</v>
      </c>
      <c r="R218" s="458">
        <v>355</v>
      </c>
      <c r="S218" s="458">
        <v>365</v>
      </c>
    </row>
    <row r="219" spans="14:19" x14ac:dyDescent="0.35">
      <c r="N219" s="457" t="s">
        <v>19686</v>
      </c>
      <c r="O219" s="458">
        <v>714</v>
      </c>
      <c r="P219" s="458">
        <v>583</v>
      </c>
      <c r="Q219" s="458">
        <v>595</v>
      </c>
      <c r="R219" s="458">
        <v>606</v>
      </c>
      <c r="S219" s="458">
        <v>624</v>
      </c>
    </row>
    <row r="220" spans="14:19" x14ac:dyDescent="0.35">
      <c r="N220" s="457" t="s">
        <v>19687</v>
      </c>
      <c r="O220" s="458">
        <v>561</v>
      </c>
      <c r="P220" s="458">
        <v>424</v>
      </c>
      <c r="Q220" s="458">
        <v>433</v>
      </c>
      <c r="R220" s="458">
        <v>441</v>
      </c>
      <c r="S220" s="458">
        <v>454</v>
      </c>
    </row>
    <row r="221" spans="14:19" x14ac:dyDescent="0.35">
      <c r="N221" s="457" t="s">
        <v>19688</v>
      </c>
      <c r="O221" s="458">
        <v>470</v>
      </c>
      <c r="P221" s="458">
        <v>404</v>
      </c>
      <c r="Q221" s="458">
        <v>412</v>
      </c>
      <c r="R221" s="458">
        <v>420</v>
      </c>
      <c r="S221" s="458">
        <v>432</v>
      </c>
    </row>
    <row r="222" spans="14:19" x14ac:dyDescent="0.35">
      <c r="N222" s="457" t="s">
        <v>19689</v>
      </c>
      <c r="O222" s="458">
        <v>360</v>
      </c>
      <c r="P222" s="458">
        <v>320</v>
      </c>
      <c r="Q222" s="458">
        <v>326</v>
      </c>
      <c r="R222" s="458">
        <v>333</v>
      </c>
      <c r="S222" s="458">
        <v>342</v>
      </c>
    </row>
    <row r="223" spans="14:19" x14ac:dyDescent="0.35">
      <c r="N223" s="457" t="s">
        <v>19690</v>
      </c>
      <c r="O223" s="458">
        <v>850</v>
      </c>
      <c r="P223" s="458">
        <v>691</v>
      </c>
      <c r="Q223" s="458">
        <v>705</v>
      </c>
      <c r="R223" s="458">
        <v>719</v>
      </c>
      <c r="S223" s="458">
        <v>739</v>
      </c>
    </row>
    <row r="224" spans="14:19" x14ac:dyDescent="0.35">
      <c r="N224" s="457" t="s">
        <v>19691</v>
      </c>
      <c r="O224" s="458">
        <v>671</v>
      </c>
      <c r="P224" s="458">
        <v>468</v>
      </c>
      <c r="Q224" s="458">
        <v>478</v>
      </c>
      <c r="R224" s="458">
        <v>487</v>
      </c>
      <c r="S224" s="458">
        <v>501</v>
      </c>
    </row>
    <row r="225" spans="14:19" x14ac:dyDescent="0.35">
      <c r="N225" s="457" t="s">
        <v>19692</v>
      </c>
      <c r="O225" s="458">
        <v>693</v>
      </c>
      <c r="P225" s="458">
        <v>528</v>
      </c>
      <c r="Q225" s="458">
        <v>539</v>
      </c>
      <c r="R225" s="458">
        <v>549</v>
      </c>
      <c r="S225" s="458">
        <v>565</v>
      </c>
    </row>
    <row r="226" spans="14:19" x14ac:dyDescent="0.35">
      <c r="N226" s="457" t="s">
        <v>19693</v>
      </c>
      <c r="O226" s="458">
        <v>201</v>
      </c>
      <c r="P226" s="458">
        <v>140</v>
      </c>
      <c r="Q226" s="458">
        <v>142</v>
      </c>
      <c r="R226" s="458">
        <v>145</v>
      </c>
      <c r="S226" s="458">
        <v>149</v>
      </c>
    </row>
    <row r="227" spans="14:19" x14ac:dyDescent="0.35">
      <c r="N227" s="457" t="s">
        <v>19694</v>
      </c>
      <c r="O227" s="458">
        <v>738</v>
      </c>
      <c r="P227" s="458">
        <v>525</v>
      </c>
      <c r="Q227" s="458">
        <v>536</v>
      </c>
      <c r="R227" s="458">
        <v>546</v>
      </c>
      <c r="S227" s="458">
        <v>562</v>
      </c>
    </row>
    <row r="228" spans="14:19" x14ac:dyDescent="0.35">
      <c r="N228" s="457" t="s">
        <v>19695</v>
      </c>
      <c r="O228" s="458">
        <v>522</v>
      </c>
      <c r="P228" s="458">
        <v>353</v>
      </c>
      <c r="Q228" s="458">
        <v>360</v>
      </c>
      <c r="R228" s="458">
        <v>367</v>
      </c>
      <c r="S228" s="458">
        <v>378</v>
      </c>
    </row>
    <row r="229" spans="14:19" x14ac:dyDescent="0.35">
      <c r="N229" t="s">
        <v>19696</v>
      </c>
      <c r="O229" s="458">
        <v>358</v>
      </c>
      <c r="P229" s="458">
        <v>252</v>
      </c>
      <c r="Q229" s="458">
        <v>257</v>
      </c>
      <c r="R229" s="458">
        <v>262</v>
      </c>
      <c r="S229" s="458">
        <v>270</v>
      </c>
    </row>
    <row r="230" spans="14:19" x14ac:dyDescent="0.35">
      <c r="N230" t="s">
        <v>19697</v>
      </c>
      <c r="O230" s="458">
        <v>418</v>
      </c>
      <c r="P230" s="458">
        <v>285</v>
      </c>
      <c r="Q230" s="458">
        <v>290</v>
      </c>
      <c r="R230" s="458">
        <v>296</v>
      </c>
      <c r="S230" s="458">
        <v>305</v>
      </c>
    </row>
    <row r="231" spans="14:19" x14ac:dyDescent="0.35">
      <c r="N231" s="457" t="s">
        <v>19698</v>
      </c>
      <c r="O231" s="458">
        <v>237</v>
      </c>
      <c r="P231" s="458">
        <v>158</v>
      </c>
      <c r="Q231" s="458">
        <v>161</v>
      </c>
      <c r="R231" s="458">
        <v>164</v>
      </c>
      <c r="S231" s="458">
        <v>169</v>
      </c>
    </row>
    <row r="232" spans="14:19" x14ac:dyDescent="0.35">
      <c r="N232" s="457" t="s">
        <v>19699</v>
      </c>
      <c r="O232" s="458">
        <v>610</v>
      </c>
      <c r="P232" s="458">
        <v>506</v>
      </c>
      <c r="Q232" s="458">
        <v>516</v>
      </c>
      <c r="R232" s="458">
        <v>526</v>
      </c>
      <c r="S232" s="458">
        <v>542</v>
      </c>
    </row>
    <row r="233" spans="14:19" x14ac:dyDescent="0.35">
      <c r="N233" s="457" t="s">
        <v>19700</v>
      </c>
      <c r="O233" s="458">
        <v>634</v>
      </c>
      <c r="P233" s="458">
        <v>371</v>
      </c>
      <c r="Q233" s="458">
        <v>378</v>
      </c>
      <c r="R233" s="458">
        <v>385</v>
      </c>
      <c r="S233" s="458">
        <v>397</v>
      </c>
    </row>
    <row r="234" spans="14:19" x14ac:dyDescent="0.35">
      <c r="N234" t="s">
        <v>19701</v>
      </c>
      <c r="O234" s="458">
        <v>534</v>
      </c>
      <c r="P234" s="458">
        <v>345</v>
      </c>
      <c r="Q234" s="458">
        <v>352</v>
      </c>
      <c r="R234" s="458">
        <v>358</v>
      </c>
      <c r="S234" s="458">
        <v>369</v>
      </c>
    </row>
    <row r="235" spans="14:19" x14ac:dyDescent="0.35">
      <c r="N235" t="s">
        <v>19702</v>
      </c>
      <c r="O235" s="458">
        <v>385</v>
      </c>
      <c r="P235" s="458">
        <v>356</v>
      </c>
      <c r="Q235" s="458">
        <v>363</v>
      </c>
      <c r="R235" s="458">
        <v>370</v>
      </c>
      <c r="S235" s="458">
        <v>381</v>
      </c>
    </row>
    <row r="236" spans="14:19" x14ac:dyDescent="0.35">
      <c r="N236" s="457" t="s">
        <v>19703</v>
      </c>
      <c r="O236" s="458">
        <v>560</v>
      </c>
      <c r="P236" s="458">
        <v>375</v>
      </c>
      <c r="Q236" s="458">
        <v>382</v>
      </c>
      <c r="R236" s="458">
        <v>390</v>
      </c>
      <c r="S236" s="458">
        <v>401</v>
      </c>
    </row>
    <row r="237" spans="14:19" x14ac:dyDescent="0.35">
      <c r="N237" s="457" t="s">
        <v>19704</v>
      </c>
      <c r="O237" s="458">
        <v>730</v>
      </c>
      <c r="P237" s="458">
        <v>625</v>
      </c>
      <c r="Q237" s="458">
        <v>638</v>
      </c>
      <c r="R237" s="458">
        <v>650</v>
      </c>
      <c r="S237" s="458">
        <v>669</v>
      </c>
    </row>
    <row r="238" spans="14:19" x14ac:dyDescent="0.35">
      <c r="N238" s="457" t="s">
        <v>19705</v>
      </c>
      <c r="O238" s="458">
        <v>724</v>
      </c>
      <c r="P238" s="458">
        <v>636</v>
      </c>
      <c r="Q238" s="458">
        <v>649</v>
      </c>
      <c r="R238" s="458">
        <v>662</v>
      </c>
      <c r="S238" s="458">
        <v>681</v>
      </c>
    </row>
    <row r="239" spans="14:19" x14ac:dyDescent="0.35">
      <c r="N239" s="457" t="s">
        <v>19706</v>
      </c>
      <c r="O239" s="458">
        <v>129</v>
      </c>
      <c r="P239" s="458">
        <v>99</v>
      </c>
      <c r="Q239" s="458">
        <v>101</v>
      </c>
      <c r="R239" s="458">
        <v>103</v>
      </c>
      <c r="S239" s="458">
        <v>106</v>
      </c>
    </row>
    <row r="240" spans="14:19" x14ac:dyDescent="0.35">
      <c r="N240" s="457" t="s">
        <v>19707</v>
      </c>
      <c r="O240" s="458">
        <v>739</v>
      </c>
      <c r="P240" s="458">
        <v>648</v>
      </c>
      <c r="Q240" s="458">
        <v>661</v>
      </c>
      <c r="R240" s="458">
        <v>674</v>
      </c>
      <c r="S240" s="458">
        <v>694</v>
      </c>
    </row>
    <row r="241" spans="14:19" x14ac:dyDescent="0.35">
      <c r="N241" s="457" t="s">
        <v>19708</v>
      </c>
      <c r="O241" s="458">
        <v>1302</v>
      </c>
      <c r="P241" s="458">
        <v>883</v>
      </c>
      <c r="Q241" s="458">
        <v>900</v>
      </c>
      <c r="R241" s="458">
        <v>918</v>
      </c>
      <c r="S241" s="458">
        <v>944</v>
      </c>
    </row>
    <row r="242" spans="14:19" x14ac:dyDescent="0.35">
      <c r="N242" s="462"/>
      <c r="O242" s="462"/>
      <c r="P242" s="462"/>
      <c r="Q242" s="462"/>
      <c r="R242" s="462"/>
      <c r="S242" s="462"/>
    </row>
    <row r="243" spans="14:19" x14ac:dyDescent="0.35">
      <c r="N243" s="457" t="s">
        <v>19709</v>
      </c>
      <c r="O243" s="458">
        <v>399</v>
      </c>
      <c r="P243" s="458">
        <v>266</v>
      </c>
      <c r="Q243" s="458">
        <v>271</v>
      </c>
      <c r="R243" s="458">
        <v>277</v>
      </c>
      <c r="S243" s="458">
        <v>285</v>
      </c>
    </row>
    <row r="244" spans="14:19" x14ac:dyDescent="0.35">
      <c r="N244" s="450"/>
      <c r="O244" s="450"/>
      <c r="P244" s="450"/>
      <c r="Q244" s="450"/>
      <c r="R244" s="450"/>
      <c r="S244" s="450"/>
    </row>
  </sheetData>
  <mergeCells count="2">
    <mergeCell ref="A6:K6"/>
    <mergeCell ref="N5:S5"/>
  </mergeCells>
  <hyperlinks>
    <hyperlink ref="C5" r:id="rId1" xr:uid="{FF36F440-C25C-485C-B920-260BB2FAF03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31BBA-16C5-4EAD-B166-C31001C49716}">
  <dimension ref="B3:J6"/>
  <sheetViews>
    <sheetView zoomScale="130" zoomScaleNormal="130" workbookViewId="0">
      <selection activeCell="J3" sqref="J3"/>
    </sheetView>
  </sheetViews>
  <sheetFormatPr defaultRowHeight="14.5" x14ac:dyDescent="0.35"/>
  <cols>
    <col min="2" max="2" width="13.81640625" customWidth="1"/>
    <col min="3" max="7" width="21.1796875" customWidth="1"/>
    <col min="8" max="8" width="15.453125" customWidth="1"/>
    <col min="9" max="9" width="14.7265625" customWidth="1"/>
    <col min="10" max="10" width="18.54296875" customWidth="1"/>
  </cols>
  <sheetData>
    <row r="3" spans="2:10" ht="43.5" x14ac:dyDescent="0.35">
      <c r="B3" s="416" t="s">
        <v>19260</v>
      </c>
      <c r="C3" s="417" t="s">
        <v>19256</v>
      </c>
      <c r="D3" s="418" t="s">
        <v>19257</v>
      </c>
      <c r="E3" s="417" t="s">
        <v>19258</v>
      </c>
      <c r="F3" s="417" t="s">
        <v>19255</v>
      </c>
      <c r="G3" s="418" t="s">
        <v>19254</v>
      </c>
      <c r="H3" s="467" t="s">
        <v>19756</v>
      </c>
      <c r="I3" s="417" t="s">
        <v>19757</v>
      </c>
      <c r="J3" s="468" t="s">
        <v>19758</v>
      </c>
    </row>
    <row r="4" spans="2:10" x14ac:dyDescent="0.35">
      <c r="B4" s="437" t="str">
        <f>'Inputs and Results'!B1</f>
        <v>Tanzania</v>
      </c>
      <c r="C4" s="331">
        <f>'Timed Replacement of PCB Units'!I17</f>
        <v>8562200</v>
      </c>
      <c r="D4" s="331">
        <f>'Timed Replacement of PCB Units'!K17</f>
        <v>1732638.9983999999</v>
      </c>
      <c r="E4" s="331">
        <f>'Timed Replacement of PCB Units'!N8</f>
        <v>1427033.3333333333</v>
      </c>
      <c r="F4" s="331">
        <f>'Timed Replacement of PCB Units'!N17</f>
        <v>7124763.6465783296</v>
      </c>
      <c r="G4" s="424">
        <f>'Timed Replacement of PCB Units'!N18</f>
        <v>9421323.7661606222</v>
      </c>
      <c r="H4" s="474">
        <f>'Timed Replacement of PCB Units'!L17</f>
        <v>17326389.984000001</v>
      </c>
      <c r="I4" s="466">
        <f>'CO2 inputs'!V15*Results!H4/1000000</f>
        <v>2373.7154278080002</v>
      </c>
      <c r="J4" s="424">
        <f>I4*24.27</f>
        <v>57610.073432900164</v>
      </c>
    </row>
    <row r="5" spans="2:10" x14ac:dyDescent="0.35">
      <c r="B5" s="439"/>
      <c r="C5" s="475"/>
      <c r="D5" s="476"/>
      <c r="E5" s="476"/>
      <c r="F5" s="476"/>
      <c r="G5" s="477"/>
      <c r="H5" s="471"/>
      <c r="I5" s="476"/>
      <c r="J5" s="478"/>
    </row>
    <row r="6" spans="2:10" ht="15.5" x14ac:dyDescent="0.35">
      <c r="B6" s="441" t="s">
        <v>19259</v>
      </c>
      <c r="C6" s="479">
        <f t="shared" ref="C6:J6" si="0">SUM(C4:C4)</f>
        <v>8562200</v>
      </c>
      <c r="D6" s="442">
        <f t="shared" si="0"/>
        <v>1732638.9983999999</v>
      </c>
      <c r="E6" s="442">
        <f t="shared" si="0"/>
        <v>1427033.3333333333</v>
      </c>
      <c r="F6" s="442">
        <f t="shared" si="0"/>
        <v>7124763.6465783296</v>
      </c>
      <c r="G6" s="443">
        <f t="shared" si="0"/>
        <v>9421323.7661606222</v>
      </c>
      <c r="H6" s="473">
        <f t="shared" si="0"/>
        <v>17326389.984000001</v>
      </c>
      <c r="I6" s="473">
        <f t="shared" si="0"/>
        <v>2373.7154278080002</v>
      </c>
      <c r="J6" s="480">
        <f t="shared" si="0"/>
        <v>57610.073432900164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D210"/>
  <sheetViews>
    <sheetView zoomScale="190" zoomScaleNormal="190" workbookViewId="0">
      <pane ySplit="1" topLeftCell="A2" activePane="bottomLeft" state="frozen"/>
      <selection activeCell="B1" sqref="B1"/>
      <selection pane="bottomLeft" activeCell="C15" sqref="C15"/>
    </sheetView>
  </sheetViews>
  <sheetFormatPr defaultColWidth="9.1796875" defaultRowHeight="14.5" zeroHeight="1" x14ac:dyDescent="0.35"/>
  <cols>
    <col min="1" max="1" width="9.1796875" style="1" bestFit="1" customWidth="1"/>
    <col min="2" max="2" width="21" style="1" bestFit="1" customWidth="1"/>
    <col min="3" max="3" width="25.26953125" style="1" customWidth="1"/>
    <col min="4" max="4" width="55" style="3" customWidth="1"/>
    <col min="5" max="5" width="15.453125" style="1" bestFit="1" customWidth="1"/>
    <col min="6" max="6" width="13.7265625" style="1" bestFit="1" customWidth="1"/>
    <col min="7" max="8" width="15.81640625" style="1" bestFit="1" customWidth="1"/>
    <col min="9" max="9" width="14.453125" style="1" bestFit="1" customWidth="1"/>
    <col min="10" max="10" width="16.1796875" style="1" bestFit="1" customWidth="1"/>
    <col min="11" max="11" width="10.453125" style="1" bestFit="1" customWidth="1"/>
    <col min="12" max="12" width="14.453125" style="1" bestFit="1" customWidth="1"/>
    <col min="13" max="13" width="12.7265625" style="1" bestFit="1" customWidth="1"/>
    <col min="14" max="14" width="16.453125" style="1" bestFit="1" customWidth="1"/>
    <col min="15" max="15" width="20.81640625" style="1" bestFit="1" customWidth="1"/>
    <col min="16" max="16" width="20.81640625" style="1" hidden="1" customWidth="1"/>
    <col min="17" max="17" width="27.81640625" style="1" bestFit="1" customWidth="1"/>
    <col min="18" max="18" width="15.81640625" style="1" bestFit="1" customWidth="1"/>
    <col min="19" max="19" width="14.26953125" style="1" bestFit="1" customWidth="1"/>
    <col min="20" max="20" width="18.54296875" style="1" bestFit="1" customWidth="1"/>
    <col min="21" max="21" width="15.54296875" style="1" bestFit="1" customWidth="1"/>
    <col min="22" max="22" width="11.26953125" style="1" bestFit="1" customWidth="1"/>
    <col min="23" max="23" width="14.7265625" style="1" bestFit="1" customWidth="1"/>
    <col min="24" max="24" width="16.81640625" style="1" hidden="1" customWidth="1"/>
    <col min="25" max="25" width="15.26953125" style="1" bestFit="1" customWidth="1"/>
    <col min="26" max="26" width="16.1796875" style="1" bestFit="1" customWidth="1"/>
    <col min="27" max="27" width="16.1796875" style="1" hidden="1" customWidth="1"/>
    <col min="28" max="28" width="16.81640625" style="1" hidden="1" customWidth="1"/>
    <col min="29" max="29" width="17.81640625" style="1" hidden="1" customWidth="1"/>
    <col min="30" max="30" width="13.81640625" style="1" hidden="1" customWidth="1"/>
    <col min="31" max="31" width="15.81640625" style="1" hidden="1" customWidth="1"/>
    <col min="32" max="32" width="14.54296875" style="2" hidden="1" customWidth="1"/>
    <col min="33" max="33" width="18.54296875" style="1" hidden="1" customWidth="1"/>
    <col min="34" max="1031" width="8.7265625" style="1" customWidth="1"/>
    <col min="1032" max="16384" width="9.1796875" style="1"/>
  </cols>
  <sheetData>
    <row r="1" spans="1:33" s="76" customFormat="1" ht="165.75" customHeight="1" thickBot="1" x14ac:dyDescent="0.4">
      <c r="A1" s="87" t="s">
        <v>490</v>
      </c>
      <c r="B1" s="81" t="s">
        <v>489</v>
      </c>
      <c r="C1" s="81"/>
      <c r="D1" s="86"/>
      <c r="E1" s="85" t="s">
        <v>488</v>
      </c>
      <c r="F1" s="85" t="s">
        <v>487</v>
      </c>
      <c r="G1" s="85" t="s">
        <v>486</v>
      </c>
      <c r="H1" s="85" t="s">
        <v>485</v>
      </c>
      <c r="I1" s="81" t="s">
        <v>484</v>
      </c>
      <c r="J1" s="81" t="s">
        <v>483</v>
      </c>
      <c r="K1" s="81" t="s">
        <v>482</v>
      </c>
      <c r="L1" s="81" t="s">
        <v>481</v>
      </c>
      <c r="M1" s="81" t="s">
        <v>480</v>
      </c>
      <c r="N1" s="81" t="s">
        <v>479</v>
      </c>
      <c r="O1" s="84" t="s">
        <v>478</v>
      </c>
      <c r="P1" s="83"/>
      <c r="Q1" s="81" t="s">
        <v>477</v>
      </c>
      <c r="R1" s="81" t="s">
        <v>476</v>
      </c>
      <c r="S1" s="81" t="s">
        <v>475</v>
      </c>
      <c r="T1" s="82" t="s">
        <v>474</v>
      </c>
      <c r="U1" s="81" t="s">
        <v>473</v>
      </c>
      <c r="V1" s="80" t="s">
        <v>472</v>
      </c>
      <c r="W1" s="80" t="s">
        <v>471</v>
      </c>
      <c r="X1" s="80"/>
      <c r="Y1" s="79" t="s">
        <v>470</v>
      </c>
      <c r="Z1" s="79" t="s">
        <v>469</v>
      </c>
      <c r="AA1" s="78"/>
      <c r="AB1" s="78"/>
      <c r="AC1" s="77" t="s">
        <v>468</v>
      </c>
      <c r="AD1" s="77" t="s">
        <v>467</v>
      </c>
      <c r="AE1" s="77" t="s">
        <v>466</v>
      </c>
      <c r="AF1" s="77" t="s">
        <v>465</v>
      </c>
      <c r="AG1" s="77" t="s">
        <v>464</v>
      </c>
    </row>
    <row r="2" spans="1:33" s="7" customFormat="1" ht="12.75" customHeight="1" x14ac:dyDescent="0.35">
      <c r="A2" s="52" t="s">
        <v>19032</v>
      </c>
      <c r="B2" s="49" t="s">
        <v>462</v>
      </c>
      <c r="C2" s="26" t="s">
        <v>461</v>
      </c>
      <c r="D2" s="25" t="str">
        <f t="shared" ref="D2:D33" si="0">+CONCATENATE(C2," ",Q2," SN: ",R2," ",F2)</f>
        <v>Banco de Capacitores HVT SN:  Nampula 220Kv</v>
      </c>
      <c r="E2" s="26" t="s">
        <v>159</v>
      </c>
      <c r="F2" s="49" t="s">
        <v>210</v>
      </c>
      <c r="G2" s="57" t="s">
        <v>206</v>
      </c>
      <c r="H2" s="57" t="s">
        <v>205</v>
      </c>
      <c r="I2" s="49"/>
      <c r="J2" s="49">
        <v>10</v>
      </c>
      <c r="K2" s="49">
        <v>110</v>
      </c>
      <c r="L2" s="49"/>
      <c r="M2" s="49"/>
      <c r="N2" s="49">
        <v>2012</v>
      </c>
      <c r="O2" s="23">
        <v>800</v>
      </c>
      <c r="P2" s="23">
        <f t="shared" ref="P2:P33" si="1">+O2*1000</f>
        <v>800000</v>
      </c>
      <c r="Q2" s="49" t="s">
        <v>459</v>
      </c>
      <c r="R2" s="49"/>
      <c r="S2" s="49"/>
      <c r="T2" s="26"/>
      <c r="U2" s="21"/>
      <c r="V2" s="21">
        <v>50</v>
      </c>
      <c r="W2" s="21">
        <f t="shared" ref="W2:W33" si="2">Y2/V2*(O2-Z2)+Z2</f>
        <v>724</v>
      </c>
      <c r="X2" s="14">
        <f t="shared" ref="X2:X65" si="3">+W2*1000</f>
        <v>724000</v>
      </c>
      <c r="Y2" s="21">
        <f t="shared" ref="Y2:Y33" si="4">(V2-(2017-N2))</f>
        <v>45</v>
      </c>
      <c r="Z2" s="20">
        <f t="shared" ref="Z2:Z33" si="5">(5/100*O2)</f>
        <v>40</v>
      </c>
      <c r="AA2" s="11">
        <f t="shared" ref="AA2:AA65" si="6">+Z2*1000</f>
        <v>40000</v>
      </c>
      <c r="AB2" s="10">
        <f t="shared" ref="AB2:AB65" si="7">+P2-X2</f>
        <v>76000</v>
      </c>
      <c r="AC2" s="18">
        <f t="shared" ref="AC2:AC33" si="8">+(O2-Z2)</f>
        <v>760</v>
      </c>
      <c r="AD2" s="19">
        <f t="shared" ref="AD2:AD33" si="9">1/V2</f>
        <v>0.02</v>
      </c>
      <c r="AE2" s="18">
        <f t="shared" ref="AE2:AE33" si="10">+AC2*AD2</f>
        <v>15.200000000000001</v>
      </c>
      <c r="AF2" s="18">
        <f t="shared" ref="AF2:AF33" si="11">+AE2+O2-W2</f>
        <v>91.200000000000045</v>
      </c>
      <c r="AG2" s="18">
        <f t="shared" ref="AG2:AG33" si="12">+W2-AE2</f>
        <v>708.8</v>
      </c>
    </row>
    <row r="3" spans="1:33" s="7" customFormat="1" ht="12.75" customHeight="1" x14ac:dyDescent="0.35">
      <c r="A3" s="52" t="s">
        <v>19032</v>
      </c>
      <c r="B3" s="21" t="s">
        <v>462</v>
      </c>
      <c r="C3" s="26" t="s">
        <v>461</v>
      </c>
      <c r="D3" s="25" t="str">
        <f t="shared" si="0"/>
        <v>Banco de Capacitores HVT SN:  ALTO MOLOCUE</v>
      </c>
      <c r="E3" s="26" t="s">
        <v>24</v>
      </c>
      <c r="F3" s="21" t="s">
        <v>170</v>
      </c>
      <c r="G3" s="21" t="s">
        <v>169</v>
      </c>
      <c r="H3" s="21" t="s">
        <v>168</v>
      </c>
      <c r="I3" s="21" t="s">
        <v>460</v>
      </c>
      <c r="J3" s="21">
        <v>55</v>
      </c>
      <c r="K3" s="49">
        <v>220</v>
      </c>
      <c r="L3" s="49"/>
      <c r="M3" s="49"/>
      <c r="N3" s="21">
        <v>1983</v>
      </c>
      <c r="O3" s="23">
        <v>1891</v>
      </c>
      <c r="P3" s="23">
        <f t="shared" si="1"/>
        <v>1891000</v>
      </c>
      <c r="Q3" s="21" t="s">
        <v>459</v>
      </c>
      <c r="R3" s="21"/>
      <c r="S3" s="49"/>
      <c r="T3" s="22"/>
      <c r="U3" s="21"/>
      <c r="V3" s="21">
        <v>50</v>
      </c>
      <c r="W3" s="21">
        <f t="shared" si="2"/>
        <v>669.41399999999999</v>
      </c>
      <c r="X3" s="14">
        <f t="shared" si="3"/>
        <v>669414</v>
      </c>
      <c r="Y3" s="21">
        <f t="shared" si="4"/>
        <v>16</v>
      </c>
      <c r="Z3" s="20">
        <f t="shared" si="5"/>
        <v>94.550000000000011</v>
      </c>
      <c r="AA3" s="11">
        <f t="shared" si="6"/>
        <v>94550.000000000015</v>
      </c>
      <c r="AB3" s="10">
        <f t="shared" si="7"/>
        <v>1221586</v>
      </c>
      <c r="AC3" s="18">
        <f t="shared" si="8"/>
        <v>1796.45</v>
      </c>
      <c r="AD3" s="19">
        <f t="shared" si="9"/>
        <v>0.02</v>
      </c>
      <c r="AE3" s="18">
        <f t="shared" si="10"/>
        <v>35.929000000000002</v>
      </c>
      <c r="AF3" s="18">
        <f t="shared" si="11"/>
        <v>1257.5150000000001</v>
      </c>
      <c r="AG3" s="18">
        <f t="shared" si="12"/>
        <v>633.48500000000001</v>
      </c>
    </row>
    <row r="4" spans="1:33" s="7" customFormat="1" ht="12.75" customHeight="1" x14ac:dyDescent="0.35">
      <c r="A4" s="52" t="s">
        <v>19032</v>
      </c>
      <c r="B4" s="21" t="s">
        <v>462</v>
      </c>
      <c r="C4" s="26" t="s">
        <v>461</v>
      </c>
      <c r="D4" s="25" t="str">
        <f t="shared" si="0"/>
        <v>Banco de Capacitores ABB SN:  MUNHAVA</v>
      </c>
      <c r="E4" s="26" t="s">
        <v>24</v>
      </c>
      <c r="F4" s="21" t="s">
        <v>380</v>
      </c>
      <c r="G4" s="57" t="s">
        <v>379</v>
      </c>
      <c r="H4" s="57" t="s">
        <v>378</v>
      </c>
      <c r="I4" s="21">
        <v>1.2</v>
      </c>
      <c r="J4" s="21">
        <v>2.5</v>
      </c>
      <c r="K4" s="49">
        <v>6.6</v>
      </c>
      <c r="L4" s="49"/>
      <c r="M4" s="59"/>
      <c r="N4" s="21">
        <v>1994</v>
      </c>
      <c r="O4" s="23">
        <v>591</v>
      </c>
      <c r="P4" s="23">
        <f t="shared" si="1"/>
        <v>591000</v>
      </c>
      <c r="Q4" s="21" t="s">
        <v>15</v>
      </c>
      <c r="R4" s="21"/>
      <c r="S4" s="21"/>
      <c r="T4" s="22"/>
      <c r="U4" s="21"/>
      <c r="V4" s="21">
        <v>50</v>
      </c>
      <c r="W4" s="21">
        <f t="shared" si="2"/>
        <v>332.73300000000006</v>
      </c>
      <c r="X4" s="14">
        <f t="shared" si="3"/>
        <v>332733.00000000006</v>
      </c>
      <c r="Y4" s="21">
        <f t="shared" si="4"/>
        <v>27</v>
      </c>
      <c r="Z4" s="20">
        <f t="shared" si="5"/>
        <v>29.55</v>
      </c>
      <c r="AA4" s="11">
        <f t="shared" si="6"/>
        <v>29550</v>
      </c>
      <c r="AB4" s="10">
        <f t="shared" si="7"/>
        <v>258266.99999999994</v>
      </c>
      <c r="AC4" s="18">
        <f t="shared" si="8"/>
        <v>561.45000000000005</v>
      </c>
      <c r="AD4" s="19">
        <f t="shared" si="9"/>
        <v>0.02</v>
      </c>
      <c r="AE4" s="18">
        <f t="shared" si="10"/>
        <v>11.229000000000001</v>
      </c>
      <c r="AF4" s="18">
        <f t="shared" si="11"/>
        <v>269.49599999999998</v>
      </c>
      <c r="AG4" s="18">
        <f t="shared" si="12"/>
        <v>321.50400000000008</v>
      </c>
    </row>
    <row r="5" spans="1:33" s="7" customFormat="1" ht="12.75" customHeight="1" x14ac:dyDescent="0.35">
      <c r="A5" s="52" t="s">
        <v>19032</v>
      </c>
      <c r="B5" s="21" t="s">
        <v>462</v>
      </c>
      <c r="C5" s="26" t="s">
        <v>461</v>
      </c>
      <c r="D5" s="25" t="str">
        <f t="shared" si="0"/>
        <v>Banco de Capacitores ABB SN:  MUNHAVA</v>
      </c>
      <c r="E5" s="26" t="s">
        <v>24</v>
      </c>
      <c r="F5" s="21" t="s">
        <v>380</v>
      </c>
      <c r="G5" s="57" t="s">
        <v>379</v>
      </c>
      <c r="H5" s="57" t="s">
        <v>378</v>
      </c>
      <c r="I5" s="21" t="s">
        <v>463</v>
      </c>
      <c r="J5" s="21">
        <v>5</v>
      </c>
      <c r="K5" s="49">
        <v>22</v>
      </c>
      <c r="L5" s="21"/>
      <c r="M5" s="21"/>
      <c r="N5" s="21">
        <v>1994</v>
      </c>
      <c r="O5" s="23">
        <v>591</v>
      </c>
      <c r="P5" s="23">
        <f t="shared" si="1"/>
        <v>591000</v>
      </c>
      <c r="Q5" s="21" t="s">
        <v>15</v>
      </c>
      <c r="R5" s="21"/>
      <c r="S5" s="21"/>
      <c r="T5" s="22"/>
      <c r="U5" s="21"/>
      <c r="V5" s="21">
        <v>50</v>
      </c>
      <c r="W5" s="21">
        <f t="shared" si="2"/>
        <v>332.73300000000006</v>
      </c>
      <c r="X5" s="14">
        <f t="shared" si="3"/>
        <v>332733.00000000006</v>
      </c>
      <c r="Y5" s="21">
        <f t="shared" si="4"/>
        <v>27</v>
      </c>
      <c r="Z5" s="20">
        <f t="shared" si="5"/>
        <v>29.55</v>
      </c>
      <c r="AA5" s="11">
        <f t="shared" si="6"/>
        <v>29550</v>
      </c>
      <c r="AB5" s="10">
        <f t="shared" si="7"/>
        <v>258266.99999999994</v>
      </c>
      <c r="AC5" s="18">
        <f t="shared" si="8"/>
        <v>561.45000000000005</v>
      </c>
      <c r="AD5" s="19">
        <f t="shared" si="9"/>
        <v>0.02</v>
      </c>
      <c r="AE5" s="18">
        <f t="shared" si="10"/>
        <v>11.229000000000001</v>
      </c>
      <c r="AF5" s="18">
        <f t="shared" si="11"/>
        <v>269.49599999999998</v>
      </c>
      <c r="AG5" s="18">
        <f t="shared" si="12"/>
        <v>321.50400000000008</v>
      </c>
    </row>
    <row r="6" spans="1:33" s="7" customFormat="1" ht="12.75" customHeight="1" x14ac:dyDescent="0.35">
      <c r="A6" s="52" t="s">
        <v>19032</v>
      </c>
      <c r="B6" s="21" t="s">
        <v>462</v>
      </c>
      <c r="C6" s="26" t="s">
        <v>461</v>
      </c>
      <c r="D6" s="25" t="str">
        <f t="shared" si="0"/>
        <v>Banco de Capacitores HVT SN: N/A Nampula 220Kv</v>
      </c>
      <c r="E6" s="26" t="s">
        <v>159</v>
      </c>
      <c r="F6" s="21" t="s">
        <v>210</v>
      </c>
      <c r="G6" s="57" t="s">
        <v>206</v>
      </c>
      <c r="H6" s="57" t="s">
        <v>205</v>
      </c>
      <c r="I6" s="21"/>
      <c r="J6" s="21">
        <v>10</v>
      </c>
      <c r="K6" s="49">
        <v>110</v>
      </c>
      <c r="L6" s="21"/>
      <c r="M6" s="21"/>
      <c r="N6" s="21">
        <v>2012</v>
      </c>
      <c r="O6" s="23">
        <v>800</v>
      </c>
      <c r="P6" s="23">
        <f t="shared" si="1"/>
        <v>800000</v>
      </c>
      <c r="Q6" s="21" t="s">
        <v>459</v>
      </c>
      <c r="R6" s="21" t="s">
        <v>384</v>
      </c>
      <c r="S6" s="21"/>
      <c r="T6" s="22"/>
      <c r="U6" s="21"/>
      <c r="V6" s="21">
        <v>50</v>
      </c>
      <c r="W6" s="21">
        <f t="shared" si="2"/>
        <v>724</v>
      </c>
      <c r="X6" s="14">
        <f t="shared" si="3"/>
        <v>724000</v>
      </c>
      <c r="Y6" s="21">
        <f t="shared" si="4"/>
        <v>45</v>
      </c>
      <c r="Z6" s="20">
        <f t="shared" si="5"/>
        <v>40</v>
      </c>
      <c r="AA6" s="11">
        <f t="shared" si="6"/>
        <v>40000</v>
      </c>
      <c r="AB6" s="10">
        <f t="shared" si="7"/>
        <v>76000</v>
      </c>
      <c r="AC6" s="18">
        <f t="shared" si="8"/>
        <v>760</v>
      </c>
      <c r="AD6" s="19">
        <f t="shared" si="9"/>
        <v>0.02</v>
      </c>
      <c r="AE6" s="18">
        <f t="shared" si="10"/>
        <v>15.200000000000001</v>
      </c>
      <c r="AF6" s="18">
        <f t="shared" si="11"/>
        <v>91.200000000000045</v>
      </c>
      <c r="AG6" s="18">
        <f t="shared" si="12"/>
        <v>708.8</v>
      </c>
    </row>
    <row r="7" spans="1:33" s="7" customFormat="1" ht="12.75" customHeight="1" x14ac:dyDescent="0.35">
      <c r="A7" s="52" t="s">
        <v>19032</v>
      </c>
      <c r="B7" s="21" t="s">
        <v>462</v>
      </c>
      <c r="C7" s="26" t="s">
        <v>461</v>
      </c>
      <c r="D7" s="25" t="str">
        <f t="shared" si="0"/>
        <v>Banco de Capacitores HVT SN:  ALTO MOLOCUE</v>
      </c>
      <c r="E7" s="26" t="s">
        <v>24</v>
      </c>
      <c r="F7" s="21" t="s">
        <v>170</v>
      </c>
      <c r="G7" s="21" t="s">
        <v>169</v>
      </c>
      <c r="H7" s="21" t="s">
        <v>168</v>
      </c>
      <c r="I7" s="21" t="s">
        <v>460</v>
      </c>
      <c r="J7" s="21">
        <v>55</v>
      </c>
      <c r="K7" s="21">
        <v>220</v>
      </c>
      <c r="L7" s="21"/>
      <c r="M7" s="21"/>
      <c r="N7" s="21">
        <v>1983</v>
      </c>
      <c r="O7" s="23">
        <v>1891</v>
      </c>
      <c r="P7" s="23">
        <f t="shared" si="1"/>
        <v>1891000</v>
      </c>
      <c r="Q7" s="21" t="s">
        <v>459</v>
      </c>
      <c r="R7" s="21"/>
      <c r="S7" s="21"/>
      <c r="T7" s="22"/>
      <c r="U7" s="21"/>
      <c r="V7" s="21">
        <v>50</v>
      </c>
      <c r="W7" s="21">
        <f t="shared" si="2"/>
        <v>669.41399999999999</v>
      </c>
      <c r="X7" s="14">
        <f t="shared" si="3"/>
        <v>669414</v>
      </c>
      <c r="Y7" s="21">
        <f t="shared" si="4"/>
        <v>16</v>
      </c>
      <c r="Z7" s="20">
        <f t="shared" si="5"/>
        <v>94.550000000000011</v>
      </c>
      <c r="AA7" s="11">
        <f t="shared" si="6"/>
        <v>94550.000000000015</v>
      </c>
      <c r="AB7" s="10">
        <f t="shared" si="7"/>
        <v>1221586</v>
      </c>
      <c r="AC7" s="18">
        <f t="shared" si="8"/>
        <v>1796.45</v>
      </c>
      <c r="AD7" s="19">
        <f t="shared" si="9"/>
        <v>0.02</v>
      </c>
      <c r="AE7" s="18">
        <f t="shared" si="10"/>
        <v>35.929000000000002</v>
      </c>
      <c r="AF7" s="18">
        <f t="shared" si="11"/>
        <v>1257.5150000000001</v>
      </c>
      <c r="AG7" s="18">
        <f t="shared" si="12"/>
        <v>633.48500000000001</v>
      </c>
    </row>
    <row r="8" spans="1:33" s="7" customFormat="1" ht="12.75" customHeight="1" x14ac:dyDescent="0.35">
      <c r="A8" s="52" t="s">
        <v>19032</v>
      </c>
      <c r="B8" s="21" t="s">
        <v>13</v>
      </c>
      <c r="C8" s="26" t="s">
        <v>452</v>
      </c>
      <c r="D8" s="25" t="str">
        <f t="shared" si="0"/>
        <v>Resistencia de Aterramento Neutro 4150200 SN:  CHICAMBA HYDRO</v>
      </c>
      <c r="E8" s="26" t="s">
        <v>24</v>
      </c>
      <c r="F8" s="75" t="s">
        <v>458</v>
      </c>
      <c r="G8" s="57" t="s">
        <v>368</v>
      </c>
      <c r="H8" s="57" t="s">
        <v>367</v>
      </c>
      <c r="I8" s="15" t="s">
        <v>13</v>
      </c>
      <c r="J8" s="21"/>
      <c r="K8" s="15">
        <v>11</v>
      </c>
      <c r="L8" s="15"/>
      <c r="M8" s="15"/>
      <c r="N8" s="15">
        <v>2015</v>
      </c>
      <c r="O8" s="23">
        <v>20419</v>
      </c>
      <c r="P8" s="23">
        <f t="shared" si="1"/>
        <v>20419000</v>
      </c>
      <c r="Q8" s="15">
        <v>4150200</v>
      </c>
      <c r="R8" s="15"/>
      <c r="S8" s="15"/>
      <c r="T8" s="22" t="s">
        <v>7</v>
      </c>
      <c r="U8" s="21"/>
      <c r="V8" s="21">
        <v>50</v>
      </c>
      <c r="W8" s="21">
        <f t="shared" si="2"/>
        <v>19643.077999999998</v>
      </c>
      <c r="X8" s="14">
        <f t="shared" si="3"/>
        <v>19643077.999999996</v>
      </c>
      <c r="Y8" s="21">
        <f t="shared" si="4"/>
        <v>48</v>
      </c>
      <c r="Z8" s="20">
        <f t="shared" si="5"/>
        <v>1020.95</v>
      </c>
      <c r="AA8" s="11">
        <f t="shared" si="6"/>
        <v>1020950</v>
      </c>
      <c r="AB8" s="10">
        <f t="shared" si="7"/>
        <v>775922.00000000373</v>
      </c>
      <c r="AC8" s="18">
        <f t="shared" si="8"/>
        <v>19398.05</v>
      </c>
      <c r="AD8" s="19">
        <f t="shared" si="9"/>
        <v>0.02</v>
      </c>
      <c r="AE8" s="18">
        <f t="shared" si="10"/>
        <v>387.96100000000001</v>
      </c>
      <c r="AF8" s="18">
        <f t="shared" si="11"/>
        <v>1163.8830000000016</v>
      </c>
      <c r="AG8" s="18">
        <f t="shared" si="12"/>
        <v>19255.116999999998</v>
      </c>
    </row>
    <row r="9" spans="1:33" s="7" customFormat="1" ht="12.65" customHeight="1" x14ac:dyDescent="0.35">
      <c r="A9" s="52" t="s">
        <v>19032</v>
      </c>
      <c r="B9" s="21" t="s">
        <v>13</v>
      </c>
      <c r="C9" s="26" t="s">
        <v>452</v>
      </c>
      <c r="D9" s="25" t="str">
        <f t="shared" si="0"/>
        <v>Resistencia de Aterramento Neutro SIEYUANELECTRICCOMPANY SN: ENGR123917000101A LIONDE</v>
      </c>
      <c r="E9" s="26" t="s">
        <v>7</v>
      </c>
      <c r="F9" s="22" t="s">
        <v>125</v>
      </c>
      <c r="G9" s="57" t="s">
        <v>124</v>
      </c>
      <c r="H9" s="57" t="s">
        <v>123</v>
      </c>
      <c r="I9" s="21" t="s">
        <v>457</v>
      </c>
      <c r="J9" s="21"/>
      <c r="K9" s="21">
        <v>33</v>
      </c>
      <c r="L9" s="21"/>
      <c r="M9" s="21"/>
      <c r="N9" s="21">
        <v>2016</v>
      </c>
      <c r="O9" s="23">
        <v>20419</v>
      </c>
      <c r="P9" s="23">
        <f t="shared" si="1"/>
        <v>20419000</v>
      </c>
      <c r="Q9" s="21" t="s">
        <v>456</v>
      </c>
      <c r="R9" s="21" t="s">
        <v>455</v>
      </c>
      <c r="S9" s="21"/>
      <c r="T9" s="22"/>
      <c r="U9" s="21"/>
      <c r="V9" s="21">
        <v>50</v>
      </c>
      <c r="W9" s="21">
        <f t="shared" si="2"/>
        <v>20031.039000000001</v>
      </c>
      <c r="X9" s="14">
        <f t="shared" si="3"/>
        <v>20031039</v>
      </c>
      <c r="Y9" s="21">
        <f t="shared" si="4"/>
        <v>49</v>
      </c>
      <c r="Z9" s="20">
        <f t="shared" si="5"/>
        <v>1020.95</v>
      </c>
      <c r="AA9" s="11">
        <f t="shared" si="6"/>
        <v>1020950</v>
      </c>
      <c r="AB9" s="10">
        <f t="shared" si="7"/>
        <v>387961</v>
      </c>
      <c r="AC9" s="18">
        <f t="shared" si="8"/>
        <v>19398.05</v>
      </c>
      <c r="AD9" s="19">
        <f t="shared" si="9"/>
        <v>0.02</v>
      </c>
      <c r="AE9" s="18">
        <f t="shared" si="10"/>
        <v>387.96100000000001</v>
      </c>
      <c r="AF9" s="18">
        <f t="shared" si="11"/>
        <v>775.92199999999866</v>
      </c>
      <c r="AG9" s="18">
        <f t="shared" si="12"/>
        <v>19643.078000000001</v>
      </c>
    </row>
    <row r="10" spans="1:33" s="7" customFormat="1" ht="12.65" customHeight="1" x14ac:dyDescent="0.35">
      <c r="A10" s="52" t="s">
        <v>19032</v>
      </c>
      <c r="B10" s="21" t="s">
        <v>13</v>
      </c>
      <c r="C10" s="26" t="s">
        <v>452</v>
      </c>
      <c r="D10" s="25" t="str">
        <f t="shared" si="0"/>
        <v>Resistencia de Aterramento Neutro NO INFO SN:  LIONDE</v>
      </c>
      <c r="E10" s="26" t="s">
        <v>7</v>
      </c>
      <c r="F10" s="21" t="s">
        <v>125</v>
      </c>
      <c r="G10" s="57" t="s">
        <v>124</v>
      </c>
      <c r="H10" s="57" t="s">
        <v>123</v>
      </c>
      <c r="I10" s="21" t="s">
        <v>454</v>
      </c>
      <c r="J10" s="21"/>
      <c r="K10" s="21">
        <v>33</v>
      </c>
      <c r="L10" s="21"/>
      <c r="M10" s="21"/>
      <c r="N10" s="21">
        <v>2001</v>
      </c>
      <c r="O10" s="23">
        <v>20419</v>
      </c>
      <c r="P10" s="23">
        <f t="shared" si="1"/>
        <v>20419000</v>
      </c>
      <c r="Q10" s="21" t="s">
        <v>453</v>
      </c>
      <c r="R10" s="21"/>
      <c r="S10" s="21"/>
      <c r="T10" s="22"/>
      <c r="U10" s="21"/>
      <c r="V10" s="21">
        <v>50</v>
      </c>
      <c r="W10" s="21">
        <f t="shared" si="2"/>
        <v>14211.624000000002</v>
      </c>
      <c r="X10" s="14">
        <f t="shared" si="3"/>
        <v>14211624.000000002</v>
      </c>
      <c r="Y10" s="21">
        <f t="shared" si="4"/>
        <v>34</v>
      </c>
      <c r="Z10" s="20">
        <f t="shared" si="5"/>
        <v>1020.95</v>
      </c>
      <c r="AA10" s="11">
        <f t="shared" si="6"/>
        <v>1020950</v>
      </c>
      <c r="AB10" s="10">
        <f t="shared" si="7"/>
        <v>6207375.9999999981</v>
      </c>
      <c r="AC10" s="18">
        <f t="shared" si="8"/>
        <v>19398.05</v>
      </c>
      <c r="AD10" s="19">
        <f t="shared" si="9"/>
        <v>0.02</v>
      </c>
      <c r="AE10" s="18">
        <f t="shared" si="10"/>
        <v>387.96100000000001</v>
      </c>
      <c r="AF10" s="18">
        <f t="shared" si="11"/>
        <v>6595.3369999999977</v>
      </c>
      <c r="AG10" s="18">
        <f t="shared" si="12"/>
        <v>13823.663000000002</v>
      </c>
    </row>
    <row r="11" spans="1:33" s="7" customFormat="1" ht="12.65" customHeight="1" x14ac:dyDescent="0.35">
      <c r="A11" s="52" t="s">
        <v>19032</v>
      </c>
      <c r="B11" s="49" t="s">
        <v>13</v>
      </c>
      <c r="C11" s="26" t="s">
        <v>452</v>
      </c>
      <c r="D11" s="25" t="str">
        <f t="shared" si="0"/>
        <v>Resistencia de Aterramento Neutro JOHNSON &amp; PHILLIPS TRANSFORMERS SN: 5830 BELENE</v>
      </c>
      <c r="E11" s="26" t="s">
        <v>7</v>
      </c>
      <c r="F11" s="49" t="s">
        <v>251</v>
      </c>
      <c r="G11" s="57" t="s">
        <v>250</v>
      </c>
      <c r="H11" s="57" t="s">
        <v>249</v>
      </c>
      <c r="I11" s="49" t="s">
        <v>246</v>
      </c>
      <c r="J11" s="49">
        <v>10</v>
      </c>
      <c r="K11" s="49">
        <v>33</v>
      </c>
      <c r="L11" s="49">
        <v>11</v>
      </c>
      <c r="M11" s="49"/>
      <c r="N11" s="49">
        <v>1968</v>
      </c>
      <c r="O11" s="23">
        <v>20419</v>
      </c>
      <c r="P11" s="23">
        <f t="shared" si="1"/>
        <v>20419000</v>
      </c>
      <c r="Q11" s="49" t="s">
        <v>451</v>
      </c>
      <c r="R11" s="49">
        <v>5830</v>
      </c>
      <c r="S11" s="49" t="s">
        <v>335</v>
      </c>
      <c r="T11" s="26" t="s">
        <v>13</v>
      </c>
      <c r="U11" s="21"/>
      <c r="V11" s="21">
        <v>50</v>
      </c>
      <c r="W11" s="21">
        <f t="shared" si="2"/>
        <v>1408.9110000000001</v>
      </c>
      <c r="X11" s="14">
        <f t="shared" si="3"/>
        <v>1408911</v>
      </c>
      <c r="Y11" s="21">
        <f t="shared" si="4"/>
        <v>1</v>
      </c>
      <c r="Z11" s="20">
        <f t="shared" si="5"/>
        <v>1020.95</v>
      </c>
      <c r="AA11" s="11">
        <f t="shared" si="6"/>
        <v>1020950</v>
      </c>
      <c r="AB11" s="10">
        <f t="shared" si="7"/>
        <v>19010089</v>
      </c>
      <c r="AC11" s="18">
        <f t="shared" si="8"/>
        <v>19398.05</v>
      </c>
      <c r="AD11" s="19">
        <f t="shared" si="9"/>
        <v>0.02</v>
      </c>
      <c r="AE11" s="18">
        <f t="shared" si="10"/>
        <v>387.96100000000001</v>
      </c>
      <c r="AF11" s="18">
        <f t="shared" si="11"/>
        <v>19398.05</v>
      </c>
      <c r="AG11" s="18">
        <f t="shared" si="12"/>
        <v>1020.95</v>
      </c>
    </row>
    <row r="12" spans="1:33" s="7" customFormat="1" ht="12.65" customHeight="1" x14ac:dyDescent="0.35">
      <c r="A12" s="52" t="s">
        <v>19032</v>
      </c>
      <c r="B12" s="21" t="s">
        <v>430</v>
      </c>
      <c r="C12" s="26" t="s">
        <v>429</v>
      </c>
      <c r="D12" s="25" t="str">
        <f t="shared" si="0"/>
        <v>Condensador ALSTHOM SN: 224564-01 MATAMBO</v>
      </c>
      <c r="E12" s="26" t="s">
        <v>24</v>
      </c>
      <c r="F12" s="21" t="s">
        <v>401</v>
      </c>
      <c r="G12" s="57" t="s">
        <v>400</v>
      </c>
      <c r="H12" s="57" t="s">
        <v>399</v>
      </c>
      <c r="I12" s="21"/>
      <c r="J12" s="21">
        <v>50</v>
      </c>
      <c r="K12" s="49">
        <v>220</v>
      </c>
      <c r="L12" s="49">
        <v>36</v>
      </c>
      <c r="M12" s="49"/>
      <c r="N12" s="21">
        <v>1982</v>
      </c>
      <c r="O12" s="23">
        <v>55100</v>
      </c>
      <c r="P12" s="23">
        <f t="shared" si="1"/>
        <v>55100000</v>
      </c>
      <c r="Q12" s="21" t="s">
        <v>136</v>
      </c>
      <c r="R12" s="21" t="s">
        <v>450</v>
      </c>
      <c r="S12" s="49" t="s">
        <v>449</v>
      </c>
      <c r="T12" s="22" t="s">
        <v>7</v>
      </c>
      <c r="U12" s="21"/>
      <c r="V12" s="21">
        <v>50</v>
      </c>
      <c r="W12" s="21">
        <f t="shared" si="2"/>
        <v>18458.5</v>
      </c>
      <c r="X12" s="14">
        <f t="shared" si="3"/>
        <v>18458500</v>
      </c>
      <c r="Y12" s="21">
        <f t="shared" si="4"/>
        <v>15</v>
      </c>
      <c r="Z12" s="20">
        <f t="shared" si="5"/>
        <v>2755</v>
      </c>
      <c r="AA12" s="11">
        <f t="shared" si="6"/>
        <v>2755000</v>
      </c>
      <c r="AB12" s="10">
        <f t="shared" si="7"/>
        <v>36641500</v>
      </c>
      <c r="AC12" s="18">
        <f t="shared" si="8"/>
        <v>52345</v>
      </c>
      <c r="AD12" s="19">
        <f t="shared" si="9"/>
        <v>0.02</v>
      </c>
      <c r="AE12" s="18">
        <f t="shared" si="10"/>
        <v>1046.9000000000001</v>
      </c>
      <c r="AF12" s="18">
        <f t="shared" si="11"/>
        <v>37688.400000000001</v>
      </c>
      <c r="AG12" s="18">
        <f t="shared" si="12"/>
        <v>17411.599999999999</v>
      </c>
    </row>
    <row r="13" spans="1:33" s="7" customFormat="1" ht="12.65" customHeight="1" x14ac:dyDescent="0.35">
      <c r="A13" s="52" t="s">
        <v>19032</v>
      </c>
      <c r="B13" s="21" t="s">
        <v>430</v>
      </c>
      <c r="C13" s="26" t="s">
        <v>429</v>
      </c>
      <c r="D13" s="25" t="str">
        <f t="shared" si="0"/>
        <v>Condensador PAUWELS TRAFO SN: 03P0072 PEMBA</v>
      </c>
      <c r="E13" s="26" t="s">
        <v>159</v>
      </c>
      <c r="F13" s="21" t="s">
        <v>237</v>
      </c>
      <c r="G13" s="57" t="s">
        <v>236</v>
      </c>
      <c r="H13" s="57" t="s">
        <v>235</v>
      </c>
      <c r="I13" s="21" t="s">
        <v>441</v>
      </c>
      <c r="J13" s="21">
        <v>5</v>
      </c>
      <c r="K13" s="49">
        <v>110</v>
      </c>
      <c r="L13" s="49">
        <v>33</v>
      </c>
      <c r="M13" s="49"/>
      <c r="N13" s="21">
        <v>2004</v>
      </c>
      <c r="O13" s="23">
        <v>30828</v>
      </c>
      <c r="P13" s="23">
        <f t="shared" si="1"/>
        <v>30828000</v>
      </c>
      <c r="Q13" s="49" t="s">
        <v>239</v>
      </c>
      <c r="R13" s="21" t="s">
        <v>440</v>
      </c>
      <c r="S13" s="21" t="s">
        <v>439</v>
      </c>
      <c r="T13" s="22" t="s">
        <v>7</v>
      </c>
      <c r="U13" s="21"/>
      <c r="V13" s="21">
        <v>50</v>
      </c>
      <c r="W13" s="21">
        <f t="shared" si="2"/>
        <v>23213.484</v>
      </c>
      <c r="X13" s="14">
        <f t="shared" si="3"/>
        <v>23213484</v>
      </c>
      <c r="Y13" s="21">
        <f t="shared" si="4"/>
        <v>37</v>
      </c>
      <c r="Z13" s="20">
        <f t="shared" si="5"/>
        <v>1541.4</v>
      </c>
      <c r="AA13" s="11">
        <f t="shared" si="6"/>
        <v>1541400</v>
      </c>
      <c r="AB13" s="10">
        <f t="shared" si="7"/>
        <v>7614516</v>
      </c>
      <c r="AC13" s="18">
        <f t="shared" si="8"/>
        <v>29286.6</v>
      </c>
      <c r="AD13" s="19">
        <f t="shared" si="9"/>
        <v>0.02</v>
      </c>
      <c r="AE13" s="18">
        <f t="shared" si="10"/>
        <v>585.73199999999997</v>
      </c>
      <c r="AF13" s="18">
        <f t="shared" si="11"/>
        <v>8200.2479999999996</v>
      </c>
      <c r="AG13" s="18">
        <f t="shared" si="12"/>
        <v>22627.752</v>
      </c>
    </row>
    <row r="14" spans="1:33" s="7" customFormat="1" ht="12.65" customHeight="1" x14ac:dyDescent="0.35">
      <c r="A14" s="52" t="s">
        <v>19032</v>
      </c>
      <c r="B14" s="21" t="s">
        <v>430</v>
      </c>
      <c r="C14" s="26" t="s">
        <v>429</v>
      </c>
      <c r="D14" s="25" t="str">
        <f t="shared" si="0"/>
        <v>Condensador ABB SN: 1LF1423627 MACOMIA</v>
      </c>
      <c r="E14" s="26" t="s">
        <v>159</v>
      </c>
      <c r="F14" s="21" t="s">
        <v>232</v>
      </c>
      <c r="G14" s="57" t="s">
        <v>231</v>
      </c>
      <c r="H14" s="57" t="s">
        <v>230</v>
      </c>
      <c r="I14" s="21" t="s">
        <v>183</v>
      </c>
      <c r="J14" s="21">
        <v>3</v>
      </c>
      <c r="K14" s="49">
        <v>110</v>
      </c>
      <c r="L14" s="21">
        <v>33</v>
      </c>
      <c r="M14" s="21"/>
      <c r="N14" s="21">
        <v>2010</v>
      </c>
      <c r="O14" s="23">
        <v>30828</v>
      </c>
      <c r="P14" s="23">
        <f t="shared" si="1"/>
        <v>30828000</v>
      </c>
      <c r="Q14" s="21" t="s">
        <v>15</v>
      </c>
      <c r="R14" s="21" t="s">
        <v>438</v>
      </c>
      <c r="S14" s="21"/>
      <c r="T14" s="22" t="s">
        <v>7</v>
      </c>
      <c r="U14" s="21"/>
      <c r="V14" s="21">
        <v>50</v>
      </c>
      <c r="W14" s="21">
        <f t="shared" si="2"/>
        <v>26727.876</v>
      </c>
      <c r="X14" s="14">
        <f t="shared" si="3"/>
        <v>26727876</v>
      </c>
      <c r="Y14" s="21">
        <f t="shared" si="4"/>
        <v>43</v>
      </c>
      <c r="Z14" s="20">
        <f t="shared" si="5"/>
        <v>1541.4</v>
      </c>
      <c r="AA14" s="11">
        <f t="shared" si="6"/>
        <v>1541400</v>
      </c>
      <c r="AB14" s="10">
        <f t="shared" si="7"/>
        <v>4100124</v>
      </c>
      <c r="AC14" s="18">
        <f t="shared" si="8"/>
        <v>29286.6</v>
      </c>
      <c r="AD14" s="19">
        <f t="shared" si="9"/>
        <v>0.02</v>
      </c>
      <c r="AE14" s="18">
        <f t="shared" si="10"/>
        <v>585.73199999999997</v>
      </c>
      <c r="AF14" s="18">
        <f t="shared" si="11"/>
        <v>4685.8559999999998</v>
      </c>
      <c r="AG14" s="18">
        <f t="shared" si="12"/>
        <v>26142.144</v>
      </c>
    </row>
    <row r="15" spans="1:33" s="7" customFormat="1" ht="12.65" customHeight="1" x14ac:dyDescent="0.35">
      <c r="A15" s="52" t="s">
        <v>19032</v>
      </c>
      <c r="B15" s="21" t="s">
        <v>430</v>
      </c>
      <c r="C15" s="26" t="s">
        <v>429</v>
      </c>
      <c r="D15" s="25" t="str">
        <f t="shared" si="0"/>
        <v>Condensador ABB SN: KKRU 123 NC 3000 AUASSE</v>
      </c>
      <c r="E15" s="26" t="s">
        <v>159</v>
      </c>
      <c r="F15" s="21" t="s">
        <v>228</v>
      </c>
      <c r="G15" s="57" t="s">
        <v>227</v>
      </c>
      <c r="H15" s="57" t="s">
        <v>226</v>
      </c>
      <c r="I15" s="21" t="s">
        <v>437</v>
      </c>
      <c r="J15" s="21">
        <v>3</v>
      </c>
      <c r="K15" s="49">
        <v>110</v>
      </c>
      <c r="L15" s="21">
        <v>33</v>
      </c>
      <c r="M15" s="21"/>
      <c r="N15" s="21">
        <v>2012</v>
      </c>
      <c r="O15" s="23">
        <v>30828</v>
      </c>
      <c r="P15" s="23">
        <f t="shared" si="1"/>
        <v>30828000</v>
      </c>
      <c r="Q15" s="21" t="s">
        <v>15</v>
      </c>
      <c r="R15" s="21" t="s">
        <v>436</v>
      </c>
      <c r="S15" s="21"/>
      <c r="T15" s="22" t="s">
        <v>7</v>
      </c>
      <c r="U15" s="21"/>
      <c r="V15" s="21">
        <v>50</v>
      </c>
      <c r="W15" s="21">
        <f t="shared" si="2"/>
        <v>27899.34</v>
      </c>
      <c r="X15" s="14">
        <f t="shared" si="3"/>
        <v>27899340</v>
      </c>
      <c r="Y15" s="21">
        <f t="shared" si="4"/>
        <v>45</v>
      </c>
      <c r="Z15" s="20">
        <f t="shared" si="5"/>
        <v>1541.4</v>
      </c>
      <c r="AA15" s="11">
        <f t="shared" si="6"/>
        <v>1541400</v>
      </c>
      <c r="AB15" s="10">
        <f t="shared" si="7"/>
        <v>2928660</v>
      </c>
      <c r="AC15" s="18">
        <f t="shared" si="8"/>
        <v>29286.6</v>
      </c>
      <c r="AD15" s="19">
        <f t="shared" si="9"/>
        <v>0.02</v>
      </c>
      <c r="AE15" s="18">
        <f t="shared" si="10"/>
        <v>585.73199999999997</v>
      </c>
      <c r="AF15" s="18">
        <f t="shared" si="11"/>
        <v>3514.3919999999998</v>
      </c>
      <c r="AG15" s="18">
        <f t="shared" si="12"/>
        <v>27313.608</v>
      </c>
    </row>
    <row r="16" spans="1:33" s="7" customFormat="1" ht="12.65" customHeight="1" x14ac:dyDescent="0.35">
      <c r="A16" s="52" t="s">
        <v>19032</v>
      </c>
      <c r="B16" s="21" t="s">
        <v>430</v>
      </c>
      <c r="C16" s="26" t="s">
        <v>429</v>
      </c>
      <c r="D16" s="25" t="str">
        <f t="shared" si="0"/>
        <v>Condensador TRANSFORMERS &amp; RECTIFIERS (INDIA) Ltd SN: PMO800001 DONDO</v>
      </c>
      <c r="E16" s="26" t="s">
        <v>24</v>
      </c>
      <c r="F16" s="21" t="s">
        <v>390</v>
      </c>
      <c r="G16" s="57" t="s">
        <v>389</v>
      </c>
      <c r="H16" s="57" t="s">
        <v>388</v>
      </c>
      <c r="I16" s="58">
        <v>1</v>
      </c>
      <c r="J16" s="21">
        <v>15</v>
      </c>
      <c r="K16" s="49">
        <v>220</v>
      </c>
      <c r="L16" s="21" t="s">
        <v>19</v>
      </c>
      <c r="M16" s="21" t="s">
        <v>376</v>
      </c>
      <c r="N16" s="21">
        <v>2013</v>
      </c>
      <c r="O16" s="23">
        <v>40828</v>
      </c>
      <c r="P16" s="23">
        <f t="shared" si="1"/>
        <v>40828000</v>
      </c>
      <c r="Q16" s="21" t="s">
        <v>448</v>
      </c>
      <c r="R16" s="21" t="s">
        <v>447</v>
      </c>
      <c r="S16" s="21" t="s">
        <v>446</v>
      </c>
      <c r="T16" s="22" t="s">
        <v>7</v>
      </c>
      <c r="U16" s="21"/>
      <c r="V16" s="21">
        <v>50</v>
      </c>
      <c r="W16" s="21">
        <f t="shared" si="2"/>
        <v>37725.072</v>
      </c>
      <c r="X16" s="14">
        <f t="shared" si="3"/>
        <v>37725072</v>
      </c>
      <c r="Y16" s="21">
        <f t="shared" si="4"/>
        <v>46</v>
      </c>
      <c r="Z16" s="20">
        <f t="shared" si="5"/>
        <v>2041.4</v>
      </c>
      <c r="AA16" s="11">
        <f t="shared" si="6"/>
        <v>2041400</v>
      </c>
      <c r="AB16" s="10">
        <f t="shared" si="7"/>
        <v>3102928</v>
      </c>
      <c r="AC16" s="18">
        <f t="shared" si="8"/>
        <v>38786.6</v>
      </c>
      <c r="AD16" s="19">
        <f t="shared" si="9"/>
        <v>0.02</v>
      </c>
      <c r="AE16" s="18">
        <f t="shared" si="10"/>
        <v>775.73199999999997</v>
      </c>
      <c r="AF16" s="18">
        <f t="shared" si="11"/>
        <v>3878.6600000000035</v>
      </c>
      <c r="AG16" s="18">
        <f t="shared" si="12"/>
        <v>36949.339999999997</v>
      </c>
    </row>
    <row r="17" spans="1:33" s="7" customFormat="1" ht="12.65" customHeight="1" x14ac:dyDescent="0.35">
      <c r="A17" s="52" t="s">
        <v>19032</v>
      </c>
      <c r="B17" s="21" t="s">
        <v>430</v>
      </c>
      <c r="C17" s="26" t="s">
        <v>429</v>
      </c>
      <c r="D17" s="25" t="str">
        <f t="shared" si="0"/>
        <v>Condensador ABB SN: 8329800 LICHINGA</v>
      </c>
      <c r="E17" s="26" t="s">
        <v>159</v>
      </c>
      <c r="F17" s="15" t="s">
        <v>158</v>
      </c>
      <c r="G17" s="57" t="s">
        <v>157</v>
      </c>
      <c r="H17" s="57" t="s">
        <v>156</v>
      </c>
      <c r="I17" s="58">
        <v>1</v>
      </c>
      <c r="J17" s="21">
        <v>5</v>
      </c>
      <c r="K17" s="49">
        <v>110</v>
      </c>
      <c r="L17" s="21"/>
      <c r="M17" s="21"/>
      <c r="N17" s="21">
        <v>2004</v>
      </c>
      <c r="O17" s="23">
        <v>30828</v>
      </c>
      <c r="P17" s="23">
        <f t="shared" si="1"/>
        <v>30828000</v>
      </c>
      <c r="Q17" s="21" t="s">
        <v>15</v>
      </c>
      <c r="R17" s="21">
        <v>8329800</v>
      </c>
      <c r="S17" s="21"/>
      <c r="T17" s="22" t="s">
        <v>7</v>
      </c>
      <c r="U17" s="21"/>
      <c r="V17" s="21">
        <v>50</v>
      </c>
      <c r="W17" s="21">
        <f t="shared" si="2"/>
        <v>23213.484</v>
      </c>
      <c r="X17" s="14">
        <f t="shared" si="3"/>
        <v>23213484</v>
      </c>
      <c r="Y17" s="21">
        <f t="shared" si="4"/>
        <v>37</v>
      </c>
      <c r="Z17" s="20">
        <f t="shared" si="5"/>
        <v>1541.4</v>
      </c>
      <c r="AA17" s="11">
        <f t="shared" si="6"/>
        <v>1541400</v>
      </c>
      <c r="AB17" s="10">
        <f t="shared" si="7"/>
        <v>7614516</v>
      </c>
      <c r="AC17" s="18">
        <f t="shared" si="8"/>
        <v>29286.6</v>
      </c>
      <c r="AD17" s="19">
        <f t="shared" si="9"/>
        <v>0.02</v>
      </c>
      <c r="AE17" s="18">
        <f t="shared" si="10"/>
        <v>585.73199999999997</v>
      </c>
      <c r="AF17" s="18">
        <f t="shared" si="11"/>
        <v>8200.2479999999996</v>
      </c>
      <c r="AG17" s="18">
        <f t="shared" si="12"/>
        <v>22627.752</v>
      </c>
    </row>
    <row r="18" spans="1:33" s="7" customFormat="1" ht="12.65" customHeight="1" x14ac:dyDescent="0.35">
      <c r="A18" s="52" t="s">
        <v>19032</v>
      </c>
      <c r="B18" s="49" t="s">
        <v>430</v>
      </c>
      <c r="C18" s="26" t="s">
        <v>429</v>
      </c>
      <c r="D18" s="25" t="str">
        <f t="shared" si="0"/>
        <v>Condensador 224395 01 SN:  CHIBATA</v>
      </c>
      <c r="E18" s="26" t="s">
        <v>24</v>
      </c>
      <c r="F18" s="68" t="s">
        <v>343</v>
      </c>
      <c r="G18" s="57" t="s">
        <v>342</v>
      </c>
      <c r="H18" s="57" t="s">
        <v>341</v>
      </c>
      <c r="I18" s="66" t="s">
        <v>445</v>
      </c>
      <c r="J18" s="49">
        <v>15</v>
      </c>
      <c r="K18" s="49">
        <v>220</v>
      </c>
      <c r="L18" s="49"/>
      <c r="M18" s="49"/>
      <c r="N18" s="49">
        <v>1975</v>
      </c>
      <c r="O18" s="23">
        <v>40828</v>
      </c>
      <c r="P18" s="23">
        <f t="shared" si="1"/>
        <v>40828000</v>
      </c>
      <c r="Q18" s="49" t="s">
        <v>444</v>
      </c>
      <c r="R18" s="49"/>
      <c r="S18" s="49"/>
      <c r="T18" s="26" t="s">
        <v>7</v>
      </c>
      <c r="U18" s="21"/>
      <c r="V18" s="21">
        <v>50</v>
      </c>
      <c r="W18" s="21">
        <f t="shared" si="2"/>
        <v>8247.2559999999994</v>
      </c>
      <c r="X18" s="14">
        <f t="shared" si="3"/>
        <v>8247255.9999999991</v>
      </c>
      <c r="Y18" s="21">
        <f t="shared" si="4"/>
        <v>8</v>
      </c>
      <c r="Z18" s="20">
        <f t="shared" si="5"/>
        <v>2041.4</v>
      </c>
      <c r="AA18" s="11">
        <f t="shared" si="6"/>
        <v>2041400</v>
      </c>
      <c r="AB18" s="10">
        <f t="shared" si="7"/>
        <v>32580744</v>
      </c>
      <c r="AC18" s="18">
        <f t="shared" si="8"/>
        <v>38786.6</v>
      </c>
      <c r="AD18" s="19">
        <f t="shared" si="9"/>
        <v>0.02</v>
      </c>
      <c r="AE18" s="18">
        <f t="shared" si="10"/>
        <v>775.73199999999997</v>
      </c>
      <c r="AF18" s="18">
        <f t="shared" si="11"/>
        <v>33356.476000000002</v>
      </c>
      <c r="AG18" s="18">
        <f t="shared" si="12"/>
        <v>7471.5239999999994</v>
      </c>
    </row>
    <row r="19" spans="1:33" s="7" customFormat="1" ht="12.65" customHeight="1" x14ac:dyDescent="0.35">
      <c r="A19" s="52" t="s">
        <v>19032</v>
      </c>
      <c r="B19" s="21" t="s">
        <v>430</v>
      </c>
      <c r="C19" s="26" t="s">
        <v>429</v>
      </c>
      <c r="D19" s="25" t="str">
        <f t="shared" si="0"/>
        <v>Condensador QUALITY POWER SN:  CHICUMBANE</v>
      </c>
      <c r="E19" s="26" t="s">
        <v>7</v>
      </c>
      <c r="F19" s="49" t="s">
        <v>31</v>
      </c>
      <c r="G19" s="57" t="s">
        <v>30</v>
      </c>
      <c r="H19" s="57" t="s">
        <v>29</v>
      </c>
      <c r="I19" s="21" t="s">
        <v>31</v>
      </c>
      <c r="J19" s="21">
        <v>4</v>
      </c>
      <c r="K19" s="49">
        <v>110</v>
      </c>
      <c r="L19" s="49"/>
      <c r="M19" s="49"/>
      <c r="N19" s="21">
        <v>2012</v>
      </c>
      <c r="O19" s="23">
        <v>30828</v>
      </c>
      <c r="P19" s="23">
        <f t="shared" si="1"/>
        <v>30828000</v>
      </c>
      <c r="Q19" s="21" t="s">
        <v>443</v>
      </c>
      <c r="R19" s="21"/>
      <c r="S19" s="49"/>
      <c r="T19" s="22"/>
      <c r="U19" s="21"/>
      <c r="V19" s="21">
        <v>50</v>
      </c>
      <c r="W19" s="21">
        <f t="shared" si="2"/>
        <v>27899.34</v>
      </c>
      <c r="X19" s="14">
        <f t="shared" si="3"/>
        <v>27899340</v>
      </c>
      <c r="Y19" s="21">
        <f t="shared" si="4"/>
        <v>45</v>
      </c>
      <c r="Z19" s="20">
        <f t="shared" si="5"/>
        <v>1541.4</v>
      </c>
      <c r="AA19" s="11">
        <f t="shared" si="6"/>
        <v>1541400</v>
      </c>
      <c r="AB19" s="10">
        <f t="shared" si="7"/>
        <v>2928660</v>
      </c>
      <c r="AC19" s="18">
        <f t="shared" si="8"/>
        <v>29286.6</v>
      </c>
      <c r="AD19" s="19">
        <f t="shared" si="9"/>
        <v>0.02</v>
      </c>
      <c r="AE19" s="18">
        <f t="shared" si="10"/>
        <v>585.73199999999997</v>
      </c>
      <c r="AF19" s="18">
        <f t="shared" si="11"/>
        <v>3514.3919999999998</v>
      </c>
      <c r="AG19" s="18">
        <f t="shared" si="12"/>
        <v>27313.608</v>
      </c>
    </row>
    <row r="20" spans="1:33" s="7" customFormat="1" ht="12.65" customHeight="1" x14ac:dyDescent="0.35">
      <c r="A20" s="52" t="s">
        <v>19032</v>
      </c>
      <c r="B20" s="49" t="s">
        <v>430</v>
      </c>
      <c r="C20" s="26" t="s">
        <v>429</v>
      </c>
      <c r="D20" s="25" t="str">
        <f t="shared" si="0"/>
        <v>Condensador QUALITY POWER SN: 12UTK19620 CHICUMBANE</v>
      </c>
      <c r="E20" s="26" t="s">
        <v>7</v>
      </c>
      <c r="F20" s="49" t="s">
        <v>31</v>
      </c>
      <c r="G20" s="57" t="s">
        <v>30</v>
      </c>
      <c r="H20" s="57" t="s">
        <v>29</v>
      </c>
      <c r="I20" s="49" t="s">
        <v>31</v>
      </c>
      <c r="J20" s="49">
        <v>4</v>
      </c>
      <c r="K20" s="49">
        <v>33</v>
      </c>
      <c r="L20" s="49"/>
      <c r="M20" s="49"/>
      <c r="N20" s="49">
        <v>2012</v>
      </c>
      <c r="O20" s="23">
        <v>15000</v>
      </c>
      <c r="P20" s="23">
        <f t="shared" si="1"/>
        <v>15000000</v>
      </c>
      <c r="Q20" s="21" t="s">
        <v>443</v>
      </c>
      <c r="R20" s="49" t="s">
        <v>442</v>
      </c>
      <c r="S20" s="49"/>
      <c r="T20" s="26"/>
      <c r="U20" s="21"/>
      <c r="V20" s="21">
        <v>50</v>
      </c>
      <c r="W20" s="21">
        <f t="shared" si="2"/>
        <v>13575</v>
      </c>
      <c r="X20" s="14">
        <f t="shared" si="3"/>
        <v>13575000</v>
      </c>
      <c r="Y20" s="21">
        <f t="shared" si="4"/>
        <v>45</v>
      </c>
      <c r="Z20" s="20">
        <f t="shared" si="5"/>
        <v>750</v>
      </c>
      <c r="AA20" s="11">
        <f t="shared" si="6"/>
        <v>750000</v>
      </c>
      <c r="AB20" s="10">
        <f t="shared" si="7"/>
        <v>1425000</v>
      </c>
      <c r="AC20" s="18">
        <f t="shared" si="8"/>
        <v>14250</v>
      </c>
      <c r="AD20" s="19">
        <f t="shared" si="9"/>
        <v>0.02</v>
      </c>
      <c r="AE20" s="18">
        <f t="shared" si="10"/>
        <v>285</v>
      </c>
      <c r="AF20" s="18">
        <f t="shared" si="11"/>
        <v>1710</v>
      </c>
      <c r="AG20" s="18">
        <f t="shared" si="12"/>
        <v>13290</v>
      </c>
    </row>
    <row r="21" spans="1:33" s="7" customFormat="1" ht="12.65" customHeight="1" x14ac:dyDescent="0.35">
      <c r="A21" s="52" t="s">
        <v>19032</v>
      </c>
      <c r="B21" s="49" t="s">
        <v>430</v>
      </c>
      <c r="C21" s="26" t="s">
        <v>429</v>
      </c>
      <c r="D21" s="25" t="str">
        <f t="shared" si="0"/>
        <v>Condensador PAUWELS TRAFO SN: 03P0072 PEMBA</v>
      </c>
      <c r="E21" s="26" t="s">
        <v>159</v>
      </c>
      <c r="F21" s="49" t="s">
        <v>237</v>
      </c>
      <c r="G21" s="57" t="s">
        <v>236</v>
      </c>
      <c r="H21" s="57" t="s">
        <v>235</v>
      </c>
      <c r="I21" s="49" t="s">
        <v>441</v>
      </c>
      <c r="J21" s="49">
        <v>5</v>
      </c>
      <c r="K21" s="49">
        <v>110</v>
      </c>
      <c r="L21" s="49"/>
      <c r="M21" s="49"/>
      <c r="N21" s="49">
        <v>2004</v>
      </c>
      <c r="O21" s="23">
        <v>30828</v>
      </c>
      <c r="P21" s="23">
        <f t="shared" si="1"/>
        <v>30828000</v>
      </c>
      <c r="Q21" s="49" t="s">
        <v>239</v>
      </c>
      <c r="R21" s="49" t="s">
        <v>440</v>
      </c>
      <c r="S21" s="49" t="s">
        <v>439</v>
      </c>
      <c r="T21" s="26" t="s">
        <v>7</v>
      </c>
      <c r="U21" s="21"/>
      <c r="V21" s="21">
        <v>50</v>
      </c>
      <c r="W21" s="21">
        <f t="shared" si="2"/>
        <v>23213.484</v>
      </c>
      <c r="X21" s="14">
        <f t="shared" si="3"/>
        <v>23213484</v>
      </c>
      <c r="Y21" s="21">
        <f t="shared" si="4"/>
        <v>37</v>
      </c>
      <c r="Z21" s="20">
        <f t="shared" si="5"/>
        <v>1541.4</v>
      </c>
      <c r="AA21" s="11">
        <f t="shared" si="6"/>
        <v>1541400</v>
      </c>
      <c r="AB21" s="10">
        <f t="shared" si="7"/>
        <v>7614516</v>
      </c>
      <c r="AC21" s="18">
        <f t="shared" si="8"/>
        <v>29286.6</v>
      </c>
      <c r="AD21" s="19">
        <f t="shared" si="9"/>
        <v>0.02</v>
      </c>
      <c r="AE21" s="18">
        <f t="shared" si="10"/>
        <v>585.73199999999997</v>
      </c>
      <c r="AF21" s="18">
        <f t="shared" si="11"/>
        <v>8200.2479999999996</v>
      </c>
      <c r="AG21" s="18">
        <f t="shared" si="12"/>
        <v>22627.752</v>
      </c>
    </row>
    <row r="22" spans="1:33" s="7" customFormat="1" ht="12.65" customHeight="1" x14ac:dyDescent="0.35">
      <c r="A22" s="52" t="s">
        <v>19032</v>
      </c>
      <c r="B22" s="21" t="s">
        <v>430</v>
      </c>
      <c r="C22" s="26" t="s">
        <v>429</v>
      </c>
      <c r="D22" s="25" t="str">
        <f t="shared" si="0"/>
        <v>Condensador ABB SN: 1LF1423627 MACOMIA</v>
      </c>
      <c r="E22" s="26" t="s">
        <v>159</v>
      </c>
      <c r="F22" s="49" t="s">
        <v>232</v>
      </c>
      <c r="G22" s="57" t="s">
        <v>231</v>
      </c>
      <c r="H22" s="57" t="s">
        <v>230</v>
      </c>
      <c r="I22" s="49" t="s">
        <v>183</v>
      </c>
      <c r="J22" s="49">
        <v>3</v>
      </c>
      <c r="K22" s="49">
        <v>110</v>
      </c>
      <c r="L22" s="49"/>
      <c r="M22" s="49"/>
      <c r="N22" s="49">
        <v>2010</v>
      </c>
      <c r="O22" s="23">
        <v>30828</v>
      </c>
      <c r="P22" s="23">
        <f t="shared" si="1"/>
        <v>30828000</v>
      </c>
      <c r="Q22" s="49" t="s">
        <v>15</v>
      </c>
      <c r="R22" s="49" t="s">
        <v>438</v>
      </c>
      <c r="S22" s="49"/>
      <c r="T22" s="26" t="s">
        <v>7</v>
      </c>
      <c r="U22" s="21"/>
      <c r="V22" s="21">
        <v>50</v>
      </c>
      <c r="W22" s="21">
        <f t="shared" si="2"/>
        <v>26727.876</v>
      </c>
      <c r="X22" s="14">
        <f t="shared" si="3"/>
        <v>26727876</v>
      </c>
      <c r="Y22" s="21">
        <f t="shared" si="4"/>
        <v>43</v>
      </c>
      <c r="Z22" s="20">
        <f t="shared" si="5"/>
        <v>1541.4</v>
      </c>
      <c r="AA22" s="11">
        <f t="shared" si="6"/>
        <v>1541400</v>
      </c>
      <c r="AB22" s="10">
        <f t="shared" si="7"/>
        <v>4100124</v>
      </c>
      <c r="AC22" s="18">
        <f t="shared" si="8"/>
        <v>29286.6</v>
      </c>
      <c r="AD22" s="19">
        <f t="shared" si="9"/>
        <v>0.02</v>
      </c>
      <c r="AE22" s="18">
        <f t="shared" si="10"/>
        <v>585.73199999999997</v>
      </c>
      <c r="AF22" s="18">
        <f t="shared" si="11"/>
        <v>4685.8559999999998</v>
      </c>
      <c r="AG22" s="18">
        <f t="shared" si="12"/>
        <v>26142.144</v>
      </c>
    </row>
    <row r="23" spans="1:33" s="7" customFormat="1" ht="12.65" customHeight="1" x14ac:dyDescent="0.35">
      <c r="A23" s="52" t="s">
        <v>19032</v>
      </c>
      <c r="B23" s="21" t="s">
        <v>430</v>
      </c>
      <c r="C23" s="26" t="s">
        <v>429</v>
      </c>
      <c r="D23" s="25" t="str">
        <f t="shared" si="0"/>
        <v>Condensador ABB SN: KKRU 123 NC 3000 AUASSE</v>
      </c>
      <c r="E23" s="26" t="s">
        <v>159</v>
      </c>
      <c r="F23" s="49" t="s">
        <v>228</v>
      </c>
      <c r="G23" s="57" t="s">
        <v>227</v>
      </c>
      <c r="H23" s="57" t="s">
        <v>226</v>
      </c>
      <c r="I23" s="21" t="s">
        <v>437</v>
      </c>
      <c r="J23" s="21">
        <v>3</v>
      </c>
      <c r="K23" s="49">
        <v>110</v>
      </c>
      <c r="L23" s="49"/>
      <c r="M23" s="49"/>
      <c r="N23" s="21">
        <v>2012</v>
      </c>
      <c r="O23" s="23">
        <v>30828</v>
      </c>
      <c r="P23" s="23">
        <f t="shared" si="1"/>
        <v>30828000</v>
      </c>
      <c r="Q23" s="21" t="s">
        <v>15</v>
      </c>
      <c r="R23" s="21" t="s">
        <v>436</v>
      </c>
      <c r="S23" s="49"/>
      <c r="T23" s="26" t="s">
        <v>7</v>
      </c>
      <c r="U23" s="21"/>
      <c r="V23" s="21">
        <v>50</v>
      </c>
      <c r="W23" s="21">
        <f t="shared" si="2"/>
        <v>27899.34</v>
      </c>
      <c r="X23" s="14">
        <f t="shared" si="3"/>
        <v>27899340</v>
      </c>
      <c r="Y23" s="21">
        <f t="shared" si="4"/>
        <v>45</v>
      </c>
      <c r="Z23" s="20">
        <f t="shared" si="5"/>
        <v>1541.4</v>
      </c>
      <c r="AA23" s="11">
        <f t="shared" si="6"/>
        <v>1541400</v>
      </c>
      <c r="AB23" s="10">
        <f t="shared" si="7"/>
        <v>2928660</v>
      </c>
      <c r="AC23" s="18">
        <f t="shared" si="8"/>
        <v>29286.6</v>
      </c>
      <c r="AD23" s="19">
        <f t="shared" si="9"/>
        <v>0.02</v>
      </c>
      <c r="AE23" s="18">
        <f t="shared" si="10"/>
        <v>585.73199999999997</v>
      </c>
      <c r="AF23" s="18">
        <f t="shared" si="11"/>
        <v>3514.3919999999998</v>
      </c>
      <c r="AG23" s="18">
        <f t="shared" si="12"/>
        <v>27313.608</v>
      </c>
    </row>
    <row r="24" spans="1:33" s="7" customFormat="1" ht="12.65" customHeight="1" x14ac:dyDescent="0.35">
      <c r="A24" s="52" t="s">
        <v>19032</v>
      </c>
      <c r="B24" s="21" t="s">
        <v>430</v>
      </c>
      <c r="C24" s="26" t="s">
        <v>429</v>
      </c>
      <c r="D24" s="25" t="str">
        <f t="shared" si="0"/>
        <v>Condensador ABB SN: 8329800 LICHINGA</v>
      </c>
      <c r="E24" s="26" t="s">
        <v>159</v>
      </c>
      <c r="F24" s="74" t="s">
        <v>158</v>
      </c>
      <c r="G24" s="57" t="s">
        <v>157</v>
      </c>
      <c r="H24" s="57" t="s">
        <v>156</v>
      </c>
      <c r="I24" s="58">
        <v>1</v>
      </c>
      <c r="J24" s="21">
        <v>5</v>
      </c>
      <c r="K24" s="49">
        <v>110</v>
      </c>
      <c r="L24" s="49"/>
      <c r="M24" s="49"/>
      <c r="N24" s="21">
        <v>2004</v>
      </c>
      <c r="O24" s="23">
        <v>30828</v>
      </c>
      <c r="P24" s="23">
        <f t="shared" si="1"/>
        <v>30828000</v>
      </c>
      <c r="Q24" s="21" t="s">
        <v>15</v>
      </c>
      <c r="R24" s="21">
        <v>8329800</v>
      </c>
      <c r="S24" s="21"/>
      <c r="T24" s="26" t="s">
        <v>7</v>
      </c>
      <c r="U24" s="21"/>
      <c r="V24" s="21">
        <v>50</v>
      </c>
      <c r="W24" s="21">
        <f t="shared" si="2"/>
        <v>23213.484</v>
      </c>
      <c r="X24" s="14">
        <f t="shared" si="3"/>
        <v>23213484</v>
      </c>
      <c r="Y24" s="21">
        <f t="shared" si="4"/>
        <v>37</v>
      </c>
      <c r="Z24" s="20">
        <f t="shared" si="5"/>
        <v>1541.4</v>
      </c>
      <c r="AA24" s="11">
        <f t="shared" si="6"/>
        <v>1541400</v>
      </c>
      <c r="AB24" s="10">
        <f t="shared" si="7"/>
        <v>7614516</v>
      </c>
      <c r="AC24" s="18">
        <f t="shared" si="8"/>
        <v>29286.6</v>
      </c>
      <c r="AD24" s="19">
        <f t="shared" si="9"/>
        <v>0.02</v>
      </c>
      <c r="AE24" s="18">
        <f t="shared" si="10"/>
        <v>585.73199999999997</v>
      </c>
      <c r="AF24" s="18">
        <f t="shared" si="11"/>
        <v>8200.2479999999996</v>
      </c>
      <c r="AG24" s="18">
        <f t="shared" si="12"/>
        <v>22627.752</v>
      </c>
    </row>
    <row r="25" spans="1:33" s="7" customFormat="1" ht="12.65" customHeight="1" x14ac:dyDescent="0.35">
      <c r="A25" s="52" t="s">
        <v>19032</v>
      </c>
      <c r="B25" s="21" t="s">
        <v>430</v>
      </c>
      <c r="C25" s="26" t="s">
        <v>429</v>
      </c>
      <c r="D25" s="25" t="str">
        <f t="shared" si="0"/>
        <v>Condensador ALSTHOM SN: 224565-03 CERAMCA</v>
      </c>
      <c r="E25" s="26" t="s">
        <v>24</v>
      </c>
      <c r="F25" s="49" t="s">
        <v>153</v>
      </c>
      <c r="G25" s="57" t="s">
        <v>152</v>
      </c>
      <c r="H25" s="57" t="s">
        <v>151</v>
      </c>
      <c r="I25" s="61" t="s">
        <v>432</v>
      </c>
      <c r="J25" s="61">
        <v>20</v>
      </c>
      <c r="K25" s="59">
        <v>6.6</v>
      </c>
      <c r="L25" s="61"/>
      <c r="M25" s="61"/>
      <c r="N25" s="61">
        <v>1982</v>
      </c>
      <c r="O25" s="73">
        <v>20000</v>
      </c>
      <c r="P25" s="23">
        <f t="shared" si="1"/>
        <v>20000000</v>
      </c>
      <c r="Q25" s="61" t="s">
        <v>136</v>
      </c>
      <c r="R25" s="61" t="s">
        <v>435</v>
      </c>
      <c r="S25" s="61"/>
      <c r="T25" s="72"/>
      <c r="U25" s="21"/>
      <c r="V25" s="21">
        <v>50</v>
      </c>
      <c r="W25" s="21">
        <f t="shared" si="2"/>
        <v>6700</v>
      </c>
      <c r="X25" s="14">
        <f t="shared" si="3"/>
        <v>6700000</v>
      </c>
      <c r="Y25" s="21">
        <f t="shared" si="4"/>
        <v>15</v>
      </c>
      <c r="Z25" s="20">
        <f t="shared" si="5"/>
        <v>1000</v>
      </c>
      <c r="AA25" s="11">
        <f t="shared" si="6"/>
        <v>1000000</v>
      </c>
      <c r="AB25" s="10">
        <f t="shared" si="7"/>
        <v>13300000</v>
      </c>
      <c r="AC25" s="18">
        <f t="shared" si="8"/>
        <v>19000</v>
      </c>
      <c r="AD25" s="19">
        <f t="shared" si="9"/>
        <v>0.02</v>
      </c>
      <c r="AE25" s="18">
        <f t="shared" si="10"/>
        <v>380</v>
      </c>
      <c r="AF25" s="18">
        <f t="shared" si="11"/>
        <v>13680</v>
      </c>
      <c r="AG25" s="18">
        <f t="shared" si="12"/>
        <v>6320</v>
      </c>
    </row>
    <row r="26" spans="1:33" s="7" customFormat="1" ht="12.65" customHeight="1" x14ac:dyDescent="0.35">
      <c r="A26" s="52" t="s">
        <v>19032</v>
      </c>
      <c r="B26" s="49" t="s">
        <v>430</v>
      </c>
      <c r="C26" s="26" t="s">
        <v>429</v>
      </c>
      <c r="D26" s="25" t="str">
        <f t="shared" si="0"/>
        <v>Condensador PAUWELS SN: 01.4.0050 CHIMUARA</v>
      </c>
      <c r="E26" s="26" t="s">
        <v>24</v>
      </c>
      <c r="F26" s="49" t="s">
        <v>146</v>
      </c>
      <c r="G26" s="57" t="s">
        <v>145</v>
      </c>
      <c r="H26" s="57" t="s">
        <v>144</v>
      </c>
      <c r="I26" s="49" t="s">
        <v>432</v>
      </c>
      <c r="J26" s="49">
        <v>20</v>
      </c>
      <c r="K26" s="59">
        <v>33</v>
      </c>
      <c r="L26" s="49"/>
      <c r="M26" s="49"/>
      <c r="N26" s="49">
        <v>2002</v>
      </c>
      <c r="O26" s="23">
        <v>20000</v>
      </c>
      <c r="P26" s="23">
        <f t="shared" si="1"/>
        <v>20000000</v>
      </c>
      <c r="Q26" s="49" t="s">
        <v>89</v>
      </c>
      <c r="R26" s="49" t="s">
        <v>434</v>
      </c>
      <c r="S26" s="49"/>
      <c r="T26" s="26"/>
      <c r="U26" s="21"/>
      <c r="V26" s="21">
        <v>50</v>
      </c>
      <c r="W26" s="21">
        <f t="shared" si="2"/>
        <v>14300</v>
      </c>
      <c r="X26" s="14">
        <f t="shared" si="3"/>
        <v>14300000</v>
      </c>
      <c r="Y26" s="21">
        <f t="shared" si="4"/>
        <v>35</v>
      </c>
      <c r="Z26" s="20">
        <f t="shared" si="5"/>
        <v>1000</v>
      </c>
      <c r="AA26" s="11">
        <f t="shared" si="6"/>
        <v>1000000</v>
      </c>
      <c r="AB26" s="10">
        <f t="shared" si="7"/>
        <v>5700000</v>
      </c>
      <c r="AC26" s="18">
        <f t="shared" si="8"/>
        <v>19000</v>
      </c>
      <c r="AD26" s="19">
        <f t="shared" si="9"/>
        <v>0.02</v>
      </c>
      <c r="AE26" s="18">
        <f t="shared" si="10"/>
        <v>380</v>
      </c>
      <c r="AF26" s="18">
        <f t="shared" si="11"/>
        <v>6080</v>
      </c>
      <c r="AG26" s="18">
        <f t="shared" si="12"/>
        <v>13920</v>
      </c>
    </row>
    <row r="27" spans="1:33" s="7" customFormat="1" ht="12.65" customHeight="1" x14ac:dyDescent="0.35">
      <c r="A27" s="52" t="s">
        <v>19032</v>
      </c>
      <c r="B27" s="21" t="s">
        <v>430</v>
      </c>
      <c r="C27" s="26" t="s">
        <v>429</v>
      </c>
      <c r="D27" s="25" t="str">
        <f t="shared" si="0"/>
        <v>Condensador ALSTHOM SN: 224396.01 CHIMUARA</v>
      </c>
      <c r="E27" s="26" t="s">
        <v>24</v>
      </c>
      <c r="F27" s="21" t="s">
        <v>146</v>
      </c>
      <c r="G27" s="57" t="s">
        <v>145</v>
      </c>
      <c r="H27" s="57" t="s">
        <v>144</v>
      </c>
      <c r="I27" s="21" t="s">
        <v>433</v>
      </c>
      <c r="J27" s="21">
        <v>15</v>
      </c>
      <c r="K27" s="59">
        <v>33</v>
      </c>
      <c r="L27" s="49"/>
      <c r="M27" s="49"/>
      <c r="N27" s="21">
        <v>1976</v>
      </c>
      <c r="O27" s="23">
        <v>20000</v>
      </c>
      <c r="P27" s="23">
        <f t="shared" si="1"/>
        <v>20000000</v>
      </c>
      <c r="Q27" s="21" t="s">
        <v>136</v>
      </c>
      <c r="R27" s="21">
        <v>224396.01</v>
      </c>
      <c r="S27" s="49"/>
      <c r="T27" s="26"/>
      <c r="U27" s="21"/>
      <c r="V27" s="21">
        <v>50</v>
      </c>
      <c r="W27" s="21">
        <f t="shared" si="2"/>
        <v>4420</v>
      </c>
      <c r="X27" s="14">
        <f t="shared" si="3"/>
        <v>4420000</v>
      </c>
      <c r="Y27" s="21">
        <f t="shared" si="4"/>
        <v>9</v>
      </c>
      <c r="Z27" s="20">
        <f t="shared" si="5"/>
        <v>1000</v>
      </c>
      <c r="AA27" s="11">
        <f t="shared" si="6"/>
        <v>1000000</v>
      </c>
      <c r="AB27" s="10">
        <f t="shared" si="7"/>
        <v>15580000</v>
      </c>
      <c r="AC27" s="18">
        <f t="shared" si="8"/>
        <v>19000</v>
      </c>
      <c r="AD27" s="19">
        <f t="shared" si="9"/>
        <v>0.02</v>
      </c>
      <c r="AE27" s="18">
        <f t="shared" si="10"/>
        <v>380</v>
      </c>
      <c r="AF27" s="18">
        <f t="shared" si="11"/>
        <v>15960</v>
      </c>
      <c r="AG27" s="18">
        <f t="shared" si="12"/>
        <v>4040</v>
      </c>
    </row>
    <row r="28" spans="1:33" s="7" customFormat="1" ht="12.65" customHeight="1" x14ac:dyDescent="0.35">
      <c r="A28" s="52" t="s">
        <v>19032</v>
      </c>
      <c r="B28" s="21" t="s">
        <v>430</v>
      </c>
      <c r="C28" s="26" t="s">
        <v>429</v>
      </c>
      <c r="D28" s="25" t="str">
        <f t="shared" si="0"/>
        <v>Condensador ALSTHOM SN: 224565-02 MOCUBA</v>
      </c>
      <c r="E28" s="26" t="s">
        <v>24</v>
      </c>
      <c r="F28" s="21" t="s">
        <v>134</v>
      </c>
      <c r="G28" s="57" t="s">
        <v>133</v>
      </c>
      <c r="H28" s="57" t="s">
        <v>132</v>
      </c>
      <c r="I28" s="21" t="s">
        <v>432</v>
      </c>
      <c r="J28" s="21">
        <v>20</v>
      </c>
      <c r="K28" s="59">
        <v>33</v>
      </c>
      <c r="L28" s="49"/>
      <c r="M28" s="49"/>
      <c r="N28" s="21">
        <v>1982</v>
      </c>
      <c r="O28" s="23">
        <v>20000</v>
      </c>
      <c r="P28" s="23">
        <f t="shared" si="1"/>
        <v>20000000</v>
      </c>
      <c r="Q28" s="21" t="s">
        <v>136</v>
      </c>
      <c r="R28" s="21" t="s">
        <v>431</v>
      </c>
      <c r="S28" s="21"/>
      <c r="T28" s="22"/>
      <c r="U28" s="21"/>
      <c r="V28" s="21">
        <v>50</v>
      </c>
      <c r="W28" s="21">
        <f t="shared" si="2"/>
        <v>6700</v>
      </c>
      <c r="X28" s="14">
        <f t="shared" si="3"/>
        <v>6700000</v>
      </c>
      <c r="Y28" s="21">
        <f t="shared" si="4"/>
        <v>15</v>
      </c>
      <c r="Z28" s="20">
        <f t="shared" si="5"/>
        <v>1000</v>
      </c>
      <c r="AA28" s="11">
        <f t="shared" si="6"/>
        <v>1000000</v>
      </c>
      <c r="AB28" s="10">
        <f t="shared" si="7"/>
        <v>13300000</v>
      </c>
      <c r="AC28" s="18">
        <f t="shared" si="8"/>
        <v>19000</v>
      </c>
      <c r="AD28" s="19">
        <f t="shared" si="9"/>
        <v>0.02</v>
      </c>
      <c r="AE28" s="18">
        <f t="shared" si="10"/>
        <v>380</v>
      </c>
      <c r="AF28" s="18">
        <f t="shared" si="11"/>
        <v>13680</v>
      </c>
      <c r="AG28" s="18">
        <f t="shared" si="12"/>
        <v>6320</v>
      </c>
    </row>
    <row r="29" spans="1:33" s="7" customFormat="1" ht="12.65" customHeight="1" x14ac:dyDescent="0.35">
      <c r="A29" s="52" t="s">
        <v>19032</v>
      </c>
      <c r="B29" s="21" t="s">
        <v>430</v>
      </c>
      <c r="C29" s="26" t="s">
        <v>429</v>
      </c>
      <c r="D29" s="25" t="str">
        <f t="shared" si="0"/>
        <v>Condensador HYOSUNG SN: 10006560-0003 MAPAI</v>
      </c>
      <c r="E29" s="26" t="s">
        <v>7</v>
      </c>
      <c r="F29" s="41" t="s">
        <v>82</v>
      </c>
      <c r="G29" s="15"/>
      <c r="H29" s="9"/>
      <c r="I29" s="21">
        <v>1</v>
      </c>
      <c r="J29" s="41">
        <v>5</v>
      </c>
      <c r="K29" s="49">
        <v>110</v>
      </c>
      <c r="L29" s="9"/>
      <c r="M29" s="15"/>
      <c r="N29" s="41">
        <v>2016</v>
      </c>
      <c r="O29" s="23">
        <v>30828</v>
      </c>
      <c r="P29" s="23">
        <f t="shared" si="1"/>
        <v>30828000</v>
      </c>
      <c r="Q29" s="41" t="s">
        <v>70</v>
      </c>
      <c r="R29" s="21" t="s">
        <v>428</v>
      </c>
      <c r="S29" s="21"/>
      <c r="T29" s="71"/>
      <c r="U29" s="15"/>
      <c r="V29" s="21">
        <v>50</v>
      </c>
      <c r="W29" s="21">
        <f t="shared" si="2"/>
        <v>30242.268</v>
      </c>
      <c r="X29" s="14">
        <f t="shared" si="3"/>
        <v>30242268</v>
      </c>
      <c r="Y29" s="21">
        <f t="shared" si="4"/>
        <v>49</v>
      </c>
      <c r="Z29" s="20">
        <f t="shared" si="5"/>
        <v>1541.4</v>
      </c>
      <c r="AA29" s="11">
        <f t="shared" si="6"/>
        <v>1541400</v>
      </c>
      <c r="AB29" s="10">
        <f t="shared" si="7"/>
        <v>585732</v>
      </c>
      <c r="AC29" s="18">
        <f t="shared" si="8"/>
        <v>29286.6</v>
      </c>
      <c r="AD29" s="19">
        <f t="shared" si="9"/>
        <v>0.02</v>
      </c>
      <c r="AE29" s="18">
        <f t="shared" si="10"/>
        <v>585.73199999999997</v>
      </c>
      <c r="AF29" s="18">
        <f t="shared" si="11"/>
        <v>1171.4639999999999</v>
      </c>
      <c r="AG29" s="18">
        <f t="shared" si="12"/>
        <v>29656.536</v>
      </c>
    </row>
    <row r="30" spans="1:33" s="7" customFormat="1" ht="12.65" customHeight="1" x14ac:dyDescent="0.35">
      <c r="A30" s="52" t="s">
        <v>19032</v>
      </c>
      <c r="B30" s="21" t="s">
        <v>49</v>
      </c>
      <c r="C30" s="26" t="s">
        <v>8</v>
      </c>
      <c r="D30" s="25" t="str">
        <f t="shared" si="0"/>
        <v>Transformador AREVA SN: P01FC460-01 TETE</v>
      </c>
      <c r="E30" s="26" t="s">
        <v>24</v>
      </c>
      <c r="F30" s="21" t="s">
        <v>424</v>
      </c>
      <c r="G30" s="57" t="s">
        <v>423</v>
      </c>
      <c r="H30" s="57" t="s">
        <v>422</v>
      </c>
      <c r="I30" s="21"/>
      <c r="J30" s="21">
        <v>10</v>
      </c>
      <c r="K30" s="49">
        <v>33</v>
      </c>
      <c r="L30" s="21">
        <v>11</v>
      </c>
      <c r="M30" s="21"/>
      <c r="N30" s="21">
        <v>2007</v>
      </c>
      <c r="O30" s="24">
        <v>20419</v>
      </c>
      <c r="P30" s="23">
        <f t="shared" si="1"/>
        <v>20419000</v>
      </c>
      <c r="Q30" s="21" t="s">
        <v>421</v>
      </c>
      <c r="R30" s="21" t="s">
        <v>427</v>
      </c>
      <c r="S30" s="21" t="s">
        <v>425</v>
      </c>
      <c r="T30" s="22" t="s">
        <v>7</v>
      </c>
      <c r="U30" s="21"/>
      <c r="V30" s="21">
        <v>50</v>
      </c>
      <c r="W30" s="21">
        <f t="shared" si="2"/>
        <v>16539.39</v>
      </c>
      <c r="X30" s="14">
        <f t="shared" si="3"/>
        <v>16539390</v>
      </c>
      <c r="Y30" s="21">
        <f t="shared" si="4"/>
        <v>40</v>
      </c>
      <c r="Z30" s="20">
        <f t="shared" si="5"/>
        <v>1020.95</v>
      </c>
      <c r="AA30" s="11">
        <f t="shared" si="6"/>
        <v>1020950</v>
      </c>
      <c r="AB30" s="10">
        <f t="shared" si="7"/>
        <v>3879610</v>
      </c>
      <c r="AC30" s="18">
        <f t="shared" si="8"/>
        <v>19398.05</v>
      </c>
      <c r="AD30" s="19">
        <f t="shared" si="9"/>
        <v>0.02</v>
      </c>
      <c r="AE30" s="18">
        <f t="shared" si="10"/>
        <v>387.96100000000001</v>
      </c>
      <c r="AF30" s="18">
        <f t="shared" si="11"/>
        <v>4267.5709999999999</v>
      </c>
      <c r="AG30" s="18">
        <f t="shared" si="12"/>
        <v>16151.429</v>
      </c>
    </row>
    <row r="31" spans="1:33" s="7" customFormat="1" ht="12.65" customHeight="1" x14ac:dyDescent="0.35">
      <c r="A31" s="52" t="s">
        <v>19032</v>
      </c>
      <c r="B31" s="21" t="s">
        <v>49</v>
      </c>
      <c r="C31" s="26" t="s">
        <v>8</v>
      </c>
      <c r="D31" s="25" t="str">
        <f t="shared" si="0"/>
        <v>Transformador AREVA SN: P01FC460-02 TETE</v>
      </c>
      <c r="E31" s="26" t="s">
        <v>24</v>
      </c>
      <c r="F31" s="21" t="s">
        <v>424</v>
      </c>
      <c r="G31" s="57" t="s">
        <v>423</v>
      </c>
      <c r="H31" s="57" t="s">
        <v>422</v>
      </c>
      <c r="I31" s="21"/>
      <c r="J31" s="21">
        <v>10</v>
      </c>
      <c r="K31" s="49">
        <v>33</v>
      </c>
      <c r="L31" s="21">
        <v>11</v>
      </c>
      <c r="M31" s="21"/>
      <c r="N31" s="21">
        <v>2007</v>
      </c>
      <c r="O31" s="23">
        <v>20419</v>
      </c>
      <c r="P31" s="23">
        <f t="shared" si="1"/>
        <v>20419000</v>
      </c>
      <c r="Q31" s="21" t="s">
        <v>421</v>
      </c>
      <c r="R31" s="21" t="s">
        <v>426</v>
      </c>
      <c r="S31" s="21" t="s">
        <v>425</v>
      </c>
      <c r="T31" s="22" t="s">
        <v>7</v>
      </c>
      <c r="U31" s="21"/>
      <c r="V31" s="21">
        <v>50</v>
      </c>
      <c r="W31" s="21">
        <f t="shared" si="2"/>
        <v>16539.39</v>
      </c>
      <c r="X31" s="14">
        <f t="shared" si="3"/>
        <v>16539390</v>
      </c>
      <c r="Y31" s="21">
        <f t="shared" si="4"/>
        <v>40</v>
      </c>
      <c r="Z31" s="20">
        <f t="shared" si="5"/>
        <v>1020.95</v>
      </c>
      <c r="AA31" s="11">
        <f t="shared" si="6"/>
        <v>1020950</v>
      </c>
      <c r="AB31" s="10">
        <f t="shared" si="7"/>
        <v>3879610</v>
      </c>
      <c r="AC31" s="18">
        <f t="shared" si="8"/>
        <v>19398.05</v>
      </c>
      <c r="AD31" s="19">
        <f t="shared" si="9"/>
        <v>0.02</v>
      </c>
      <c r="AE31" s="18">
        <f t="shared" si="10"/>
        <v>387.96100000000001</v>
      </c>
      <c r="AF31" s="18">
        <f t="shared" si="11"/>
        <v>4267.5709999999999</v>
      </c>
      <c r="AG31" s="18">
        <f t="shared" si="12"/>
        <v>16151.429</v>
      </c>
    </row>
    <row r="32" spans="1:33" s="7" customFormat="1" ht="12.65" customHeight="1" x14ac:dyDescent="0.35">
      <c r="A32" s="52" t="s">
        <v>19032</v>
      </c>
      <c r="B32" s="21" t="s">
        <v>49</v>
      </c>
      <c r="C32" s="26" t="s">
        <v>8</v>
      </c>
      <c r="D32" s="25" t="str">
        <f t="shared" si="0"/>
        <v>Transformador AREVA SN: P022HFD459 TETE</v>
      </c>
      <c r="E32" s="26" t="s">
        <v>24</v>
      </c>
      <c r="F32" s="21" t="s">
        <v>424</v>
      </c>
      <c r="G32" s="57" t="s">
        <v>423</v>
      </c>
      <c r="H32" s="57" t="s">
        <v>422</v>
      </c>
      <c r="I32" s="21"/>
      <c r="J32" s="21">
        <v>20</v>
      </c>
      <c r="K32" s="49">
        <v>66</v>
      </c>
      <c r="L32" s="21">
        <v>33</v>
      </c>
      <c r="M32" s="21">
        <v>15</v>
      </c>
      <c r="N32" s="21">
        <v>2007</v>
      </c>
      <c r="O32" s="23">
        <v>34031</v>
      </c>
      <c r="P32" s="23">
        <f t="shared" si="1"/>
        <v>34031000</v>
      </c>
      <c r="Q32" s="21" t="s">
        <v>421</v>
      </c>
      <c r="R32" s="21" t="s">
        <v>420</v>
      </c>
      <c r="S32" s="21" t="s">
        <v>85</v>
      </c>
      <c r="T32" s="22" t="s">
        <v>7</v>
      </c>
      <c r="U32" s="21"/>
      <c r="V32" s="21">
        <v>50</v>
      </c>
      <c r="W32" s="21">
        <f t="shared" si="2"/>
        <v>27565.11</v>
      </c>
      <c r="X32" s="14">
        <f t="shared" si="3"/>
        <v>27565110</v>
      </c>
      <c r="Y32" s="21">
        <f t="shared" si="4"/>
        <v>40</v>
      </c>
      <c r="Z32" s="20">
        <f t="shared" si="5"/>
        <v>1701.5500000000002</v>
      </c>
      <c r="AA32" s="11">
        <f t="shared" si="6"/>
        <v>1701550.0000000002</v>
      </c>
      <c r="AB32" s="10">
        <f t="shared" si="7"/>
        <v>6465890</v>
      </c>
      <c r="AC32" s="18">
        <f t="shared" si="8"/>
        <v>32329.45</v>
      </c>
      <c r="AD32" s="19">
        <f t="shared" si="9"/>
        <v>0.02</v>
      </c>
      <c r="AE32" s="18">
        <f t="shared" si="10"/>
        <v>646.58900000000006</v>
      </c>
      <c r="AF32" s="18">
        <f t="shared" si="11"/>
        <v>7112.4789999999994</v>
      </c>
      <c r="AG32" s="18">
        <f t="shared" si="12"/>
        <v>26918.521000000001</v>
      </c>
    </row>
    <row r="33" spans="1:33" s="7" customFormat="1" ht="12.65" customHeight="1" x14ac:dyDescent="0.35">
      <c r="A33" s="52" t="s">
        <v>19032</v>
      </c>
      <c r="B33" s="21" t="s">
        <v>49</v>
      </c>
      <c r="C33" s="26" t="s">
        <v>8</v>
      </c>
      <c r="D33" s="25" t="str">
        <f t="shared" si="0"/>
        <v>Transformador SCHNEIDER SN: 1094718 MOBILE</v>
      </c>
      <c r="E33" s="26" t="s">
        <v>24</v>
      </c>
      <c r="F33" s="21" t="s">
        <v>419</v>
      </c>
      <c r="G33" s="57" t="s">
        <v>418</v>
      </c>
      <c r="H33" s="57" t="s">
        <v>417</v>
      </c>
      <c r="I33" s="21"/>
      <c r="J33" s="21">
        <v>20</v>
      </c>
      <c r="K33" s="49">
        <v>66</v>
      </c>
      <c r="L33" s="21">
        <v>33</v>
      </c>
      <c r="M33" s="21"/>
      <c r="N33" s="21">
        <v>2013</v>
      </c>
      <c r="O33" s="24">
        <v>34031</v>
      </c>
      <c r="P33" s="23">
        <f t="shared" si="1"/>
        <v>34031000</v>
      </c>
      <c r="Q33" s="21" t="s">
        <v>416</v>
      </c>
      <c r="R33" s="21">
        <v>1094718</v>
      </c>
      <c r="S33" s="21" t="s">
        <v>85</v>
      </c>
      <c r="T33" s="22" t="s">
        <v>7</v>
      </c>
      <c r="U33" s="21"/>
      <c r="V33" s="21">
        <v>50</v>
      </c>
      <c r="W33" s="21">
        <f t="shared" si="2"/>
        <v>31444.644</v>
      </c>
      <c r="X33" s="14">
        <f t="shared" si="3"/>
        <v>31444644</v>
      </c>
      <c r="Y33" s="21">
        <f t="shared" si="4"/>
        <v>46</v>
      </c>
      <c r="Z33" s="20">
        <f t="shared" si="5"/>
        <v>1701.5500000000002</v>
      </c>
      <c r="AA33" s="11">
        <f t="shared" si="6"/>
        <v>1701550.0000000002</v>
      </c>
      <c r="AB33" s="10">
        <f t="shared" si="7"/>
        <v>2586356</v>
      </c>
      <c r="AC33" s="18">
        <f t="shared" si="8"/>
        <v>32329.45</v>
      </c>
      <c r="AD33" s="19">
        <f t="shared" si="9"/>
        <v>0.02</v>
      </c>
      <c r="AE33" s="18">
        <f t="shared" si="10"/>
        <v>646.58900000000006</v>
      </c>
      <c r="AF33" s="18">
        <f t="shared" si="11"/>
        <v>3232.9449999999997</v>
      </c>
      <c r="AG33" s="18">
        <f t="shared" si="12"/>
        <v>30798.055</v>
      </c>
    </row>
    <row r="34" spans="1:33" s="7" customFormat="1" ht="12.65" customHeight="1" x14ac:dyDescent="0.35">
      <c r="A34" s="52" t="s">
        <v>19032</v>
      </c>
      <c r="B34" s="21" t="s">
        <v>49</v>
      </c>
      <c r="C34" s="26" t="s">
        <v>8</v>
      </c>
      <c r="D34" s="25" t="str">
        <f t="shared" ref="D34:D65" si="13">+CONCATENATE(C34," ",Q34," SN: ",R34," ",F34)</f>
        <v>Transformador G&amp;C SN: 2035133 MATUNDO</v>
      </c>
      <c r="E34" s="26" t="s">
        <v>24</v>
      </c>
      <c r="F34" s="21" t="s">
        <v>415</v>
      </c>
      <c r="G34" s="57" t="s">
        <v>414</v>
      </c>
      <c r="H34" s="57" t="s">
        <v>413</v>
      </c>
      <c r="I34" s="21"/>
      <c r="J34" s="21">
        <v>20</v>
      </c>
      <c r="K34" s="49">
        <v>66</v>
      </c>
      <c r="L34" s="21">
        <v>33</v>
      </c>
      <c r="M34" s="21"/>
      <c r="N34" s="21">
        <v>1978</v>
      </c>
      <c r="O34" s="23">
        <v>34031</v>
      </c>
      <c r="P34" s="23">
        <f t="shared" ref="P34:P65" si="14">+O34*1000</f>
        <v>34031000</v>
      </c>
      <c r="Q34" s="21" t="s">
        <v>412</v>
      </c>
      <c r="R34" s="70">
        <v>2035133</v>
      </c>
      <c r="S34" s="21" t="s">
        <v>316</v>
      </c>
      <c r="T34" s="22" t="s">
        <v>7</v>
      </c>
      <c r="U34" s="21"/>
      <c r="V34" s="21">
        <v>50</v>
      </c>
      <c r="W34" s="21">
        <f t="shared" ref="W34:W65" si="15">Y34/V34*(O34-Z34)+Z34</f>
        <v>8814.0290000000005</v>
      </c>
      <c r="X34" s="14">
        <f t="shared" si="3"/>
        <v>8814029</v>
      </c>
      <c r="Y34" s="21">
        <f t="shared" ref="Y34:Y70" si="16">(V34-(2017-N34))</f>
        <v>11</v>
      </c>
      <c r="Z34" s="20">
        <f t="shared" ref="Z34:Z65" si="17">(5/100*O34)</f>
        <v>1701.5500000000002</v>
      </c>
      <c r="AA34" s="11">
        <f t="shared" si="6"/>
        <v>1701550.0000000002</v>
      </c>
      <c r="AB34" s="10">
        <f t="shared" si="7"/>
        <v>25216971</v>
      </c>
      <c r="AC34" s="18">
        <f t="shared" ref="AC34:AC65" si="18">+(O34-Z34)</f>
        <v>32329.45</v>
      </c>
      <c r="AD34" s="19">
        <f t="shared" ref="AD34:AD65" si="19">1/V34</f>
        <v>0.02</v>
      </c>
      <c r="AE34" s="18">
        <f t="shared" ref="AE34:AE65" si="20">+AC34*AD34</f>
        <v>646.58900000000006</v>
      </c>
      <c r="AF34" s="18">
        <f t="shared" ref="AF34:AF65" si="21">+AE34+O34-W34</f>
        <v>25863.559999999998</v>
      </c>
      <c r="AG34" s="18">
        <f t="shared" ref="AG34:AG65" si="22">+W34-AE34</f>
        <v>8167.4400000000005</v>
      </c>
    </row>
    <row r="35" spans="1:33" s="7" customFormat="1" ht="12.65" customHeight="1" x14ac:dyDescent="0.35">
      <c r="A35" s="52" t="s">
        <v>19032</v>
      </c>
      <c r="B35" s="21" t="s">
        <v>49</v>
      </c>
      <c r="C35" s="26" t="s">
        <v>8</v>
      </c>
      <c r="D35" s="25" t="str">
        <f t="shared" si="13"/>
        <v>Transformador TSCA SN: 9411066 MOATIZE</v>
      </c>
      <c r="E35" s="26" t="s">
        <v>24</v>
      </c>
      <c r="F35" s="21" t="s">
        <v>411</v>
      </c>
      <c r="G35" s="57" t="s">
        <v>410</v>
      </c>
      <c r="H35" s="57" t="s">
        <v>409</v>
      </c>
      <c r="I35" s="21"/>
      <c r="J35" s="21">
        <v>20</v>
      </c>
      <c r="K35" s="49">
        <v>66</v>
      </c>
      <c r="L35" s="21">
        <v>33</v>
      </c>
      <c r="M35" s="21"/>
      <c r="N35" s="21">
        <v>1994</v>
      </c>
      <c r="O35" s="23">
        <v>34031</v>
      </c>
      <c r="P35" s="23">
        <f t="shared" si="14"/>
        <v>34031000</v>
      </c>
      <c r="Q35" s="21" t="s">
        <v>408</v>
      </c>
      <c r="R35" s="21">
        <v>9411066</v>
      </c>
      <c r="S35" s="21" t="s">
        <v>407</v>
      </c>
      <c r="T35" s="22" t="s">
        <v>7</v>
      </c>
      <c r="U35" s="21"/>
      <c r="V35" s="21">
        <v>50</v>
      </c>
      <c r="W35" s="21">
        <f t="shared" si="15"/>
        <v>19159.453000000001</v>
      </c>
      <c r="X35" s="14">
        <f t="shared" si="3"/>
        <v>19159453</v>
      </c>
      <c r="Y35" s="21">
        <f t="shared" si="16"/>
        <v>27</v>
      </c>
      <c r="Z35" s="20">
        <f t="shared" si="17"/>
        <v>1701.5500000000002</v>
      </c>
      <c r="AA35" s="11">
        <f t="shared" si="6"/>
        <v>1701550.0000000002</v>
      </c>
      <c r="AB35" s="10">
        <f t="shared" si="7"/>
        <v>14871547</v>
      </c>
      <c r="AC35" s="18">
        <f t="shared" si="18"/>
        <v>32329.45</v>
      </c>
      <c r="AD35" s="19">
        <f t="shared" si="19"/>
        <v>0.02</v>
      </c>
      <c r="AE35" s="18">
        <f t="shared" si="20"/>
        <v>646.58900000000006</v>
      </c>
      <c r="AF35" s="18">
        <f t="shared" si="21"/>
        <v>15518.135999999999</v>
      </c>
      <c r="AG35" s="18">
        <f t="shared" si="22"/>
        <v>18512.864000000001</v>
      </c>
    </row>
    <row r="36" spans="1:33" s="7" customFormat="1" ht="12.65" customHeight="1" x14ac:dyDescent="0.35">
      <c r="A36" s="52" t="s">
        <v>19032</v>
      </c>
      <c r="B36" s="21" t="s">
        <v>49</v>
      </c>
      <c r="C36" s="26" t="s">
        <v>8</v>
      </c>
      <c r="D36" s="25" t="str">
        <f t="shared" si="13"/>
        <v>Transformador V.T.D SN: 21793 MANJE</v>
      </c>
      <c r="E36" s="26" t="s">
        <v>24</v>
      </c>
      <c r="F36" s="21" t="s">
        <v>406</v>
      </c>
      <c r="G36" s="57" t="s">
        <v>405</v>
      </c>
      <c r="H36" s="57" t="s">
        <v>404</v>
      </c>
      <c r="I36" s="21"/>
      <c r="J36" s="21">
        <v>10</v>
      </c>
      <c r="K36" s="49">
        <v>66</v>
      </c>
      <c r="L36" s="21">
        <v>33</v>
      </c>
      <c r="M36" s="21"/>
      <c r="N36" s="21">
        <v>2008</v>
      </c>
      <c r="O36" s="23">
        <v>27225</v>
      </c>
      <c r="P36" s="23">
        <f t="shared" si="14"/>
        <v>27225000</v>
      </c>
      <c r="Q36" s="21" t="s">
        <v>403</v>
      </c>
      <c r="R36" s="21">
        <v>21793</v>
      </c>
      <c r="S36" s="21" t="s">
        <v>402</v>
      </c>
      <c r="T36" s="22" t="s">
        <v>7</v>
      </c>
      <c r="U36" s="21"/>
      <c r="V36" s="21">
        <v>50</v>
      </c>
      <c r="W36" s="21">
        <f t="shared" si="15"/>
        <v>22569.524999999998</v>
      </c>
      <c r="X36" s="14">
        <f t="shared" si="3"/>
        <v>22569524.999999996</v>
      </c>
      <c r="Y36" s="21">
        <f t="shared" si="16"/>
        <v>41</v>
      </c>
      <c r="Z36" s="20">
        <f t="shared" si="17"/>
        <v>1361.25</v>
      </c>
      <c r="AA36" s="11">
        <f t="shared" si="6"/>
        <v>1361250</v>
      </c>
      <c r="AB36" s="10">
        <f t="shared" si="7"/>
        <v>4655475.0000000037</v>
      </c>
      <c r="AC36" s="18">
        <f t="shared" si="18"/>
        <v>25863.75</v>
      </c>
      <c r="AD36" s="19">
        <f t="shared" si="19"/>
        <v>0.02</v>
      </c>
      <c r="AE36" s="18">
        <f t="shared" si="20"/>
        <v>517.27499999999998</v>
      </c>
      <c r="AF36" s="18">
        <f t="shared" si="21"/>
        <v>5172.7500000000036</v>
      </c>
      <c r="AG36" s="18">
        <f t="shared" si="22"/>
        <v>22052.249999999996</v>
      </c>
    </row>
    <row r="37" spans="1:33" s="7" customFormat="1" ht="12.65" customHeight="1" x14ac:dyDescent="0.35">
      <c r="A37" s="52" t="s">
        <v>19032</v>
      </c>
      <c r="B37" s="21" t="s">
        <v>49</v>
      </c>
      <c r="C37" s="26" t="s">
        <v>8</v>
      </c>
      <c r="D37" s="25" t="str">
        <f t="shared" si="13"/>
        <v>Transformador EMCO SN: HT2023/13602 MATAMBO</v>
      </c>
      <c r="E37" s="26" t="s">
        <v>24</v>
      </c>
      <c r="F37" s="21" t="s">
        <v>401</v>
      </c>
      <c r="G37" s="57" t="s">
        <v>400</v>
      </c>
      <c r="H37" s="57" t="s">
        <v>399</v>
      </c>
      <c r="I37" s="21"/>
      <c r="J37" s="21">
        <v>30</v>
      </c>
      <c r="K37" s="49">
        <v>66</v>
      </c>
      <c r="L37" s="21">
        <v>33</v>
      </c>
      <c r="M37" s="21"/>
      <c r="N37" s="21">
        <v>2014</v>
      </c>
      <c r="O37" s="23">
        <v>40838</v>
      </c>
      <c r="P37" s="23">
        <f t="shared" si="14"/>
        <v>40838000</v>
      </c>
      <c r="Q37" s="21" t="s">
        <v>398</v>
      </c>
      <c r="R37" s="21" t="s">
        <v>397</v>
      </c>
      <c r="S37" s="21" t="s">
        <v>253</v>
      </c>
      <c r="T37" s="22" t="s">
        <v>7</v>
      </c>
      <c r="U37" s="21"/>
      <c r="V37" s="21">
        <v>50</v>
      </c>
      <c r="W37" s="21">
        <f t="shared" si="15"/>
        <v>38510.233999999997</v>
      </c>
      <c r="X37" s="14">
        <f t="shared" si="3"/>
        <v>38510234</v>
      </c>
      <c r="Y37" s="21">
        <f t="shared" si="16"/>
        <v>47</v>
      </c>
      <c r="Z37" s="20">
        <f t="shared" si="17"/>
        <v>2041.9</v>
      </c>
      <c r="AA37" s="11">
        <f t="shared" si="6"/>
        <v>2041900</v>
      </c>
      <c r="AB37" s="10">
        <f t="shared" si="7"/>
        <v>2327766</v>
      </c>
      <c r="AC37" s="18">
        <f t="shared" si="18"/>
        <v>38796.1</v>
      </c>
      <c r="AD37" s="19">
        <f t="shared" si="19"/>
        <v>0.02</v>
      </c>
      <c r="AE37" s="18">
        <f t="shared" si="20"/>
        <v>775.92200000000003</v>
      </c>
      <c r="AF37" s="18">
        <f t="shared" si="21"/>
        <v>3103.6880000000019</v>
      </c>
      <c r="AG37" s="18">
        <f t="shared" si="22"/>
        <v>37734.311999999998</v>
      </c>
    </row>
    <row r="38" spans="1:33" s="7" customFormat="1" ht="12.65" customHeight="1" x14ac:dyDescent="0.35">
      <c r="A38" s="52" t="s">
        <v>19032</v>
      </c>
      <c r="B38" s="21" t="s">
        <v>49</v>
      </c>
      <c r="C38" s="26" t="s">
        <v>8</v>
      </c>
      <c r="D38" s="25" t="str">
        <f t="shared" si="13"/>
        <v>Transformador PAUWELS TRAFO SN: 03P0071 (S0625) PEMBA</v>
      </c>
      <c r="E38" s="26" t="s">
        <v>159</v>
      </c>
      <c r="F38" s="21" t="s">
        <v>237</v>
      </c>
      <c r="G38" s="57" t="s">
        <v>236</v>
      </c>
      <c r="H38" s="57" t="s">
        <v>235</v>
      </c>
      <c r="I38" s="21" t="s">
        <v>20</v>
      </c>
      <c r="J38" s="21">
        <v>20</v>
      </c>
      <c r="K38" s="49">
        <v>110</v>
      </c>
      <c r="L38" s="21">
        <v>33</v>
      </c>
      <c r="M38" s="21" t="s">
        <v>384</v>
      </c>
      <c r="N38" s="21">
        <v>2004</v>
      </c>
      <c r="O38" s="23">
        <v>34032</v>
      </c>
      <c r="P38" s="23">
        <f t="shared" si="14"/>
        <v>34032000</v>
      </c>
      <c r="Q38" s="21" t="s">
        <v>239</v>
      </c>
      <c r="R38" s="21" t="s">
        <v>238</v>
      </c>
      <c r="S38" s="21" t="s">
        <v>85</v>
      </c>
      <c r="T38" s="22" t="s">
        <v>13</v>
      </c>
      <c r="U38" s="21"/>
      <c r="V38" s="21">
        <v>50</v>
      </c>
      <c r="W38" s="21">
        <f t="shared" si="15"/>
        <v>25626.095999999998</v>
      </c>
      <c r="X38" s="14">
        <f t="shared" si="3"/>
        <v>25626095.999999996</v>
      </c>
      <c r="Y38" s="21">
        <f t="shared" si="16"/>
        <v>37</v>
      </c>
      <c r="Z38" s="20">
        <f t="shared" si="17"/>
        <v>1701.6000000000001</v>
      </c>
      <c r="AA38" s="11">
        <f t="shared" si="6"/>
        <v>1701600.0000000002</v>
      </c>
      <c r="AB38" s="10">
        <f t="shared" si="7"/>
        <v>8405904.0000000037</v>
      </c>
      <c r="AC38" s="18">
        <f t="shared" si="18"/>
        <v>32330.400000000001</v>
      </c>
      <c r="AD38" s="19">
        <f t="shared" si="19"/>
        <v>0.02</v>
      </c>
      <c r="AE38" s="18">
        <f t="shared" si="20"/>
        <v>646.60800000000006</v>
      </c>
      <c r="AF38" s="18">
        <f t="shared" si="21"/>
        <v>9052.5120000000024</v>
      </c>
      <c r="AG38" s="18">
        <f t="shared" si="22"/>
        <v>24979.487999999998</v>
      </c>
    </row>
    <row r="39" spans="1:33" s="7" customFormat="1" ht="12.65" customHeight="1" x14ac:dyDescent="0.35">
      <c r="A39" s="52" t="s">
        <v>19032</v>
      </c>
      <c r="B39" s="21" t="s">
        <v>49</v>
      </c>
      <c r="C39" s="26" t="s">
        <v>8</v>
      </c>
      <c r="D39" s="25" t="str">
        <f t="shared" si="13"/>
        <v>Transformador SHANDONG DACHI SN: 1DB.710.7523 PEMBA</v>
      </c>
      <c r="E39" s="26" t="s">
        <v>159</v>
      </c>
      <c r="F39" s="21" t="s">
        <v>237</v>
      </c>
      <c r="G39" s="57" t="s">
        <v>236</v>
      </c>
      <c r="H39" s="57" t="s">
        <v>235</v>
      </c>
      <c r="I39" s="21" t="s">
        <v>122</v>
      </c>
      <c r="J39" s="21">
        <v>40</v>
      </c>
      <c r="K39" s="49">
        <v>110</v>
      </c>
      <c r="L39" s="21">
        <v>33</v>
      </c>
      <c r="M39" s="21">
        <v>10.5</v>
      </c>
      <c r="N39" s="21">
        <v>2017</v>
      </c>
      <c r="O39" s="23">
        <v>47644</v>
      </c>
      <c r="P39" s="23">
        <f t="shared" si="14"/>
        <v>47644000</v>
      </c>
      <c r="Q39" s="21" t="s">
        <v>234</v>
      </c>
      <c r="R39" s="21" t="s">
        <v>233</v>
      </c>
      <c r="S39" s="21" t="s">
        <v>120</v>
      </c>
      <c r="T39" s="22" t="s">
        <v>13</v>
      </c>
      <c r="U39" s="21"/>
      <c r="V39" s="21">
        <v>50</v>
      </c>
      <c r="W39" s="21">
        <f t="shared" si="15"/>
        <v>47644</v>
      </c>
      <c r="X39" s="14">
        <f t="shared" si="3"/>
        <v>47644000</v>
      </c>
      <c r="Y39" s="21">
        <f t="shared" si="16"/>
        <v>50</v>
      </c>
      <c r="Z39" s="20">
        <f t="shared" si="17"/>
        <v>2382.2000000000003</v>
      </c>
      <c r="AA39" s="11">
        <f t="shared" si="6"/>
        <v>2382200.0000000005</v>
      </c>
      <c r="AB39" s="10">
        <f t="shared" si="7"/>
        <v>0</v>
      </c>
      <c r="AC39" s="18">
        <f t="shared" si="18"/>
        <v>45261.8</v>
      </c>
      <c r="AD39" s="19">
        <f t="shared" si="19"/>
        <v>0.02</v>
      </c>
      <c r="AE39" s="18">
        <f t="shared" si="20"/>
        <v>905.2360000000001</v>
      </c>
      <c r="AF39" s="18">
        <f t="shared" si="21"/>
        <v>905.23599999999715</v>
      </c>
      <c r="AG39" s="18">
        <f t="shared" si="22"/>
        <v>46738.764000000003</v>
      </c>
    </row>
    <row r="40" spans="1:33" s="7" customFormat="1" ht="12.65" customHeight="1" x14ac:dyDescent="0.35">
      <c r="A40" s="52" t="s">
        <v>19032</v>
      </c>
      <c r="B40" s="21" t="s">
        <v>49</v>
      </c>
      <c r="C40" s="26" t="s">
        <v>8</v>
      </c>
      <c r="D40" s="25" t="str">
        <f t="shared" si="13"/>
        <v>Transformador ABB SN: VN00498 MACOMIA</v>
      </c>
      <c r="E40" s="26" t="s">
        <v>159</v>
      </c>
      <c r="F40" s="21" t="s">
        <v>232</v>
      </c>
      <c r="G40" s="62" t="s">
        <v>231</v>
      </c>
      <c r="H40" s="57" t="s">
        <v>230</v>
      </c>
      <c r="I40" s="21" t="s">
        <v>20</v>
      </c>
      <c r="J40" s="21">
        <v>16</v>
      </c>
      <c r="K40" s="49">
        <v>110</v>
      </c>
      <c r="L40" s="21">
        <v>33</v>
      </c>
      <c r="M40" s="21" t="s">
        <v>225</v>
      </c>
      <c r="N40" s="21">
        <v>2010</v>
      </c>
      <c r="O40" s="23">
        <v>27225</v>
      </c>
      <c r="P40" s="23">
        <f t="shared" si="14"/>
        <v>27225000</v>
      </c>
      <c r="Q40" s="21" t="s">
        <v>15</v>
      </c>
      <c r="R40" s="21" t="s">
        <v>229</v>
      </c>
      <c r="S40" s="21" t="s">
        <v>223</v>
      </c>
      <c r="T40" s="22" t="s">
        <v>7</v>
      </c>
      <c r="U40" s="21"/>
      <c r="V40" s="21">
        <v>50</v>
      </c>
      <c r="W40" s="21">
        <f t="shared" si="15"/>
        <v>23604.075000000001</v>
      </c>
      <c r="X40" s="14">
        <f t="shared" si="3"/>
        <v>23604075</v>
      </c>
      <c r="Y40" s="21">
        <f t="shared" si="16"/>
        <v>43</v>
      </c>
      <c r="Z40" s="20">
        <f t="shared" si="17"/>
        <v>1361.25</v>
      </c>
      <c r="AA40" s="11">
        <f t="shared" si="6"/>
        <v>1361250</v>
      </c>
      <c r="AB40" s="10">
        <f t="shared" si="7"/>
        <v>3620925</v>
      </c>
      <c r="AC40" s="18">
        <f t="shared" si="18"/>
        <v>25863.75</v>
      </c>
      <c r="AD40" s="19">
        <f t="shared" si="19"/>
        <v>0.02</v>
      </c>
      <c r="AE40" s="18">
        <f t="shared" si="20"/>
        <v>517.27499999999998</v>
      </c>
      <c r="AF40" s="18">
        <f t="shared" si="21"/>
        <v>4138.2000000000007</v>
      </c>
      <c r="AG40" s="18">
        <f t="shared" si="22"/>
        <v>23086.799999999999</v>
      </c>
    </row>
    <row r="41" spans="1:33" s="7" customFormat="1" ht="12.65" customHeight="1" x14ac:dyDescent="0.35">
      <c r="A41" s="52" t="s">
        <v>19032</v>
      </c>
      <c r="B41" s="21" t="s">
        <v>49</v>
      </c>
      <c r="C41" s="26" t="s">
        <v>8</v>
      </c>
      <c r="D41" s="25" t="str">
        <f t="shared" si="13"/>
        <v>Transformador ABB SN: VN00659 AUASSE</v>
      </c>
      <c r="E41" s="22" t="s">
        <v>159</v>
      </c>
      <c r="F41" s="21" t="s">
        <v>228</v>
      </c>
      <c r="G41" s="62" t="s">
        <v>227</v>
      </c>
      <c r="H41" s="57" t="s">
        <v>226</v>
      </c>
      <c r="I41" s="21" t="s">
        <v>20</v>
      </c>
      <c r="J41" s="21">
        <v>16</v>
      </c>
      <c r="K41" s="49">
        <v>110</v>
      </c>
      <c r="L41" s="21">
        <v>33</v>
      </c>
      <c r="M41" s="21" t="s">
        <v>225</v>
      </c>
      <c r="N41" s="21">
        <v>2011</v>
      </c>
      <c r="O41" s="23">
        <v>27225</v>
      </c>
      <c r="P41" s="23">
        <f t="shared" si="14"/>
        <v>27225000</v>
      </c>
      <c r="Q41" s="21" t="s">
        <v>15</v>
      </c>
      <c r="R41" s="21" t="s">
        <v>224</v>
      </c>
      <c r="S41" s="21" t="s">
        <v>223</v>
      </c>
      <c r="T41" s="22" t="s">
        <v>13</v>
      </c>
      <c r="U41" s="21"/>
      <c r="V41" s="21">
        <v>50</v>
      </c>
      <c r="W41" s="21">
        <f t="shared" si="15"/>
        <v>24121.35</v>
      </c>
      <c r="X41" s="14">
        <f t="shared" si="3"/>
        <v>24121350</v>
      </c>
      <c r="Y41" s="21">
        <f t="shared" si="16"/>
        <v>44</v>
      </c>
      <c r="Z41" s="20">
        <f t="shared" si="17"/>
        <v>1361.25</v>
      </c>
      <c r="AA41" s="11">
        <f t="shared" si="6"/>
        <v>1361250</v>
      </c>
      <c r="AB41" s="10">
        <f t="shared" si="7"/>
        <v>3103650</v>
      </c>
      <c r="AC41" s="18">
        <f t="shared" si="18"/>
        <v>25863.75</v>
      </c>
      <c r="AD41" s="19">
        <f t="shared" si="19"/>
        <v>0.02</v>
      </c>
      <c r="AE41" s="18">
        <f t="shared" si="20"/>
        <v>517.27499999999998</v>
      </c>
      <c r="AF41" s="18">
        <f t="shared" si="21"/>
        <v>3620.9250000000029</v>
      </c>
      <c r="AG41" s="18">
        <f t="shared" si="22"/>
        <v>23604.074999999997</v>
      </c>
    </row>
    <row r="42" spans="1:33" s="7" customFormat="1" x14ac:dyDescent="0.35">
      <c r="A42" s="52" t="s">
        <v>19032</v>
      </c>
      <c r="B42" s="21" t="s">
        <v>49</v>
      </c>
      <c r="C42" s="26" t="s">
        <v>8</v>
      </c>
      <c r="D42" s="25" t="str">
        <f t="shared" si="13"/>
        <v>Transformador HYOSUNG SN: 10069014-0001 MAFAMBISSE</v>
      </c>
      <c r="E42" s="22" t="s">
        <v>24</v>
      </c>
      <c r="F42" s="21" t="s">
        <v>79</v>
      </c>
      <c r="G42" s="62" t="s">
        <v>78</v>
      </c>
      <c r="H42" s="57" t="s">
        <v>77</v>
      </c>
      <c r="I42" s="21" t="s">
        <v>28</v>
      </c>
      <c r="J42" s="21">
        <v>25</v>
      </c>
      <c r="K42" s="49">
        <v>110</v>
      </c>
      <c r="L42" s="21">
        <v>22</v>
      </c>
      <c r="M42" s="21"/>
      <c r="N42" s="21">
        <v>2016</v>
      </c>
      <c r="O42" s="23">
        <v>34032</v>
      </c>
      <c r="P42" s="23">
        <f t="shared" si="14"/>
        <v>34032000</v>
      </c>
      <c r="Q42" s="21" t="s">
        <v>70</v>
      </c>
      <c r="R42" s="21" t="s">
        <v>396</v>
      </c>
      <c r="S42" s="21" t="s">
        <v>80</v>
      </c>
      <c r="T42" s="22" t="s">
        <v>7</v>
      </c>
      <c r="U42" s="21"/>
      <c r="V42" s="21">
        <v>50</v>
      </c>
      <c r="W42" s="21">
        <f t="shared" si="15"/>
        <v>33385.392</v>
      </c>
      <c r="X42" s="14">
        <f t="shared" si="3"/>
        <v>33385392</v>
      </c>
      <c r="Y42" s="21">
        <f t="shared" si="16"/>
        <v>49</v>
      </c>
      <c r="Z42" s="20">
        <f t="shared" si="17"/>
        <v>1701.6000000000001</v>
      </c>
      <c r="AA42" s="11">
        <f t="shared" si="6"/>
        <v>1701600.0000000002</v>
      </c>
      <c r="AB42" s="10">
        <f t="shared" si="7"/>
        <v>646608</v>
      </c>
      <c r="AC42" s="18">
        <f t="shared" si="18"/>
        <v>32330.400000000001</v>
      </c>
      <c r="AD42" s="19">
        <f t="shared" si="19"/>
        <v>0.02</v>
      </c>
      <c r="AE42" s="18">
        <f t="shared" si="20"/>
        <v>646.60800000000006</v>
      </c>
      <c r="AF42" s="18">
        <f t="shared" si="21"/>
        <v>1293.2160000000003</v>
      </c>
      <c r="AG42" s="18">
        <f t="shared" si="22"/>
        <v>32738.784</v>
      </c>
    </row>
    <row r="43" spans="1:33" s="7" customFormat="1" x14ac:dyDescent="0.35">
      <c r="A43" s="52" t="s">
        <v>19032</v>
      </c>
      <c r="B43" s="21" t="s">
        <v>49</v>
      </c>
      <c r="C43" s="26" t="s">
        <v>8</v>
      </c>
      <c r="D43" s="25" t="str">
        <f t="shared" si="13"/>
        <v>Transformador HYOSUNG CORPORATION SN: TP80357804 DONDO</v>
      </c>
      <c r="E43" s="22" t="s">
        <v>24</v>
      </c>
      <c r="F43" s="21" t="s">
        <v>390</v>
      </c>
      <c r="G43" s="62" t="s">
        <v>389</v>
      </c>
      <c r="H43" s="57" t="s">
        <v>388</v>
      </c>
      <c r="I43" s="21" t="s">
        <v>28</v>
      </c>
      <c r="J43" s="21">
        <v>100</v>
      </c>
      <c r="K43" s="49">
        <v>220</v>
      </c>
      <c r="L43" s="21" t="s">
        <v>395</v>
      </c>
      <c r="M43" s="21" t="s">
        <v>376</v>
      </c>
      <c r="N43" s="21">
        <v>2013</v>
      </c>
      <c r="O43" s="23">
        <v>102094</v>
      </c>
      <c r="P43" s="23">
        <f t="shared" si="14"/>
        <v>102094000</v>
      </c>
      <c r="Q43" s="21" t="s">
        <v>392</v>
      </c>
      <c r="R43" s="21" t="s">
        <v>394</v>
      </c>
      <c r="S43" s="21" t="s">
        <v>393</v>
      </c>
      <c r="T43" s="22" t="s">
        <v>7</v>
      </c>
      <c r="U43" s="21"/>
      <c r="V43" s="21">
        <v>50</v>
      </c>
      <c r="W43" s="21">
        <f t="shared" si="15"/>
        <v>94334.856</v>
      </c>
      <c r="X43" s="14">
        <f t="shared" si="3"/>
        <v>94334856</v>
      </c>
      <c r="Y43" s="21">
        <f t="shared" si="16"/>
        <v>46</v>
      </c>
      <c r="Z43" s="20">
        <f t="shared" si="17"/>
        <v>5104.7000000000007</v>
      </c>
      <c r="AA43" s="11">
        <f t="shared" si="6"/>
        <v>5104700.0000000009</v>
      </c>
      <c r="AB43" s="10">
        <f t="shared" si="7"/>
        <v>7759144</v>
      </c>
      <c r="AC43" s="18">
        <f t="shared" si="18"/>
        <v>96989.3</v>
      </c>
      <c r="AD43" s="19">
        <f t="shared" si="19"/>
        <v>0.02</v>
      </c>
      <c r="AE43" s="18">
        <f t="shared" si="20"/>
        <v>1939.7860000000001</v>
      </c>
      <c r="AF43" s="18">
        <f t="shared" si="21"/>
        <v>9698.929999999993</v>
      </c>
      <c r="AG43" s="18">
        <f t="shared" si="22"/>
        <v>92395.07</v>
      </c>
    </row>
    <row r="44" spans="1:33" s="7" customFormat="1" x14ac:dyDescent="0.35">
      <c r="A44" s="52" t="s">
        <v>19032</v>
      </c>
      <c r="B44" s="21" t="s">
        <v>49</v>
      </c>
      <c r="C44" s="26" t="s">
        <v>8</v>
      </c>
      <c r="D44" s="25" t="str">
        <f t="shared" si="13"/>
        <v>Transformador HYOSUNG CORPORATION SN: TP80335702 DONDO</v>
      </c>
      <c r="E44" s="22" t="s">
        <v>24</v>
      </c>
      <c r="F44" s="21" t="s">
        <v>390</v>
      </c>
      <c r="G44" s="62" t="s">
        <v>389</v>
      </c>
      <c r="H44" s="57" t="s">
        <v>388</v>
      </c>
      <c r="I44" s="21" t="s">
        <v>260</v>
      </c>
      <c r="J44" s="21">
        <v>30</v>
      </c>
      <c r="K44" s="49">
        <v>110</v>
      </c>
      <c r="L44" s="21" t="s">
        <v>19</v>
      </c>
      <c r="M44" s="21" t="s">
        <v>376</v>
      </c>
      <c r="N44" s="21">
        <v>2013</v>
      </c>
      <c r="O44" s="24">
        <v>47644</v>
      </c>
      <c r="P44" s="23">
        <f t="shared" si="14"/>
        <v>47644000</v>
      </c>
      <c r="Q44" s="21" t="s">
        <v>392</v>
      </c>
      <c r="R44" s="21" t="s">
        <v>391</v>
      </c>
      <c r="S44" s="21" t="s">
        <v>68</v>
      </c>
      <c r="T44" s="22" t="s">
        <v>7</v>
      </c>
      <c r="U44" s="21"/>
      <c r="V44" s="21">
        <v>50</v>
      </c>
      <c r="W44" s="21">
        <f t="shared" si="15"/>
        <v>44023.056000000004</v>
      </c>
      <c r="X44" s="14">
        <f t="shared" si="3"/>
        <v>44023056.000000007</v>
      </c>
      <c r="Y44" s="21">
        <f t="shared" si="16"/>
        <v>46</v>
      </c>
      <c r="Z44" s="20">
        <f t="shared" si="17"/>
        <v>2382.2000000000003</v>
      </c>
      <c r="AA44" s="11">
        <f t="shared" si="6"/>
        <v>2382200.0000000005</v>
      </c>
      <c r="AB44" s="10">
        <f t="shared" si="7"/>
        <v>3620943.9999999925</v>
      </c>
      <c r="AC44" s="18">
        <f t="shared" si="18"/>
        <v>45261.8</v>
      </c>
      <c r="AD44" s="19">
        <f t="shared" si="19"/>
        <v>0.02</v>
      </c>
      <c r="AE44" s="18">
        <f t="shared" si="20"/>
        <v>905.2360000000001</v>
      </c>
      <c r="AF44" s="18">
        <f t="shared" si="21"/>
        <v>4526.179999999993</v>
      </c>
      <c r="AG44" s="18">
        <f t="shared" si="22"/>
        <v>43117.820000000007</v>
      </c>
    </row>
    <row r="45" spans="1:33" s="7" customFormat="1" x14ac:dyDescent="0.35">
      <c r="A45" s="52" t="s">
        <v>19032</v>
      </c>
      <c r="B45" s="21" t="s">
        <v>49</v>
      </c>
      <c r="C45" s="26" t="s">
        <v>8</v>
      </c>
      <c r="D45" s="25" t="str">
        <f t="shared" si="13"/>
        <v>Transformador TRAFO-UNION SN: 81/26810 DONDO</v>
      </c>
      <c r="E45" s="22" t="s">
        <v>24</v>
      </c>
      <c r="F45" s="21" t="s">
        <v>390</v>
      </c>
      <c r="G45" s="62" t="s">
        <v>389</v>
      </c>
      <c r="H45" s="57" t="s">
        <v>388</v>
      </c>
      <c r="I45" s="21" t="s">
        <v>387</v>
      </c>
      <c r="J45" s="21">
        <v>20</v>
      </c>
      <c r="K45" s="49">
        <v>110</v>
      </c>
      <c r="L45" s="21" t="s">
        <v>19</v>
      </c>
      <c r="M45" s="21" t="s">
        <v>376</v>
      </c>
      <c r="N45" s="21">
        <v>1971</v>
      </c>
      <c r="O45" s="24">
        <v>34032</v>
      </c>
      <c r="P45" s="23">
        <f t="shared" si="14"/>
        <v>34032000</v>
      </c>
      <c r="Q45" s="21" t="s">
        <v>386</v>
      </c>
      <c r="R45" s="21" t="s">
        <v>385</v>
      </c>
      <c r="S45" s="21" t="s">
        <v>74</v>
      </c>
      <c r="T45" s="22" t="s">
        <v>7</v>
      </c>
      <c r="U45" s="21"/>
      <c r="V45" s="21">
        <v>50</v>
      </c>
      <c r="W45" s="21">
        <f t="shared" si="15"/>
        <v>4288.0320000000002</v>
      </c>
      <c r="X45" s="14">
        <f t="shared" si="3"/>
        <v>4288032</v>
      </c>
      <c r="Y45" s="21">
        <f t="shared" si="16"/>
        <v>4</v>
      </c>
      <c r="Z45" s="20">
        <f t="shared" si="17"/>
        <v>1701.6000000000001</v>
      </c>
      <c r="AA45" s="11">
        <f t="shared" si="6"/>
        <v>1701600.0000000002</v>
      </c>
      <c r="AB45" s="10">
        <f t="shared" si="7"/>
        <v>29743968</v>
      </c>
      <c r="AC45" s="18">
        <f t="shared" si="18"/>
        <v>32330.400000000001</v>
      </c>
      <c r="AD45" s="19">
        <f t="shared" si="19"/>
        <v>0.02</v>
      </c>
      <c r="AE45" s="18">
        <f t="shared" si="20"/>
        <v>646.60800000000006</v>
      </c>
      <c r="AF45" s="18">
        <f t="shared" si="21"/>
        <v>30390.576000000001</v>
      </c>
      <c r="AG45" s="18">
        <f t="shared" si="22"/>
        <v>3641.424</v>
      </c>
    </row>
    <row r="46" spans="1:33" s="7" customFormat="1" x14ac:dyDescent="0.35">
      <c r="A46" s="52" t="s">
        <v>19032</v>
      </c>
      <c r="B46" s="21" t="s">
        <v>49</v>
      </c>
      <c r="C46" s="26" t="s">
        <v>8</v>
      </c>
      <c r="D46" s="25" t="str">
        <f t="shared" si="13"/>
        <v>Transformador SGB SN: 101988 Nampula 220Kv</v>
      </c>
      <c r="E46" s="22" t="s">
        <v>159</v>
      </c>
      <c r="F46" s="21" t="s">
        <v>210</v>
      </c>
      <c r="G46" s="62" t="s">
        <v>206</v>
      </c>
      <c r="H46" s="57" t="s">
        <v>205</v>
      </c>
      <c r="I46" s="21" t="s">
        <v>160</v>
      </c>
      <c r="J46" s="21">
        <v>100</v>
      </c>
      <c r="K46" s="49">
        <v>220</v>
      </c>
      <c r="L46" s="21" t="s">
        <v>212</v>
      </c>
      <c r="M46" s="21" t="s">
        <v>204</v>
      </c>
      <c r="N46" s="21">
        <v>2005</v>
      </c>
      <c r="O46" s="23">
        <v>102094</v>
      </c>
      <c r="P46" s="23">
        <f t="shared" si="14"/>
        <v>102094000</v>
      </c>
      <c r="Q46" s="21" t="s">
        <v>213</v>
      </c>
      <c r="R46" s="21">
        <v>101988</v>
      </c>
      <c r="S46" s="21"/>
      <c r="T46" s="22" t="s">
        <v>7</v>
      </c>
      <c r="U46" s="21"/>
      <c r="V46" s="21">
        <v>50</v>
      </c>
      <c r="W46" s="21">
        <f t="shared" si="15"/>
        <v>78816.567999999999</v>
      </c>
      <c r="X46" s="14">
        <f t="shared" si="3"/>
        <v>78816568</v>
      </c>
      <c r="Y46" s="21">
        <f t="shared" si="16"/>
        <v>38</v>
      </c>
      <c r="Z46" s="20">
        <f t="shared" si="17"/>
        <v>5104.7000000000007</v>
      </c>
      <c r="AA46" s="11">
        <f t="shared" si="6"/>
        <v>5104700.0000000009</v>
      </c>
      <c r="AB46" s="10">
        <f t="shared" si="7"/>
        <v>23277432</v>
      </c>
      <c r="AC46" s="18">
        <f t="shared" si="18"/>
        <v>96989.3</v>
      </c>
      <c r="AD46" s="19">
        <f t="shared" si="19"/>
        <v>0.02</v>
      </c>
      <c r="AE46" s="18">
        <f t="shared" si="20"/>
        <v>1939.7860000000001</v>
      </c>
      <c r="AF46" s="18">
        <f t="shared" si="21"/>
        <v>25217.217999999993</v>
      </c>
      <c r="AG46" s="18">
        <f t="shared" si="22"/>
        <v>76876.782000000007</v>
      </c>
    </row>
    <row r="47" spans="1:33" s="7" customFormat="1" x14ac:dyDescent="0.35">
      <c r="A47" s="52" t="s">
        <v>19032</v>
      </c>
      <c r="B47" s="21" t="s">
        <v>49</v>
      </c>
      <c r="C47" s="26" t="s">
        <v>8</v>
      </c>
      <c r="D47" s="25" t="str">
        <f t="shared" si="13"/>
        <v>Transformador ALSTHOM SN: 224588-01 Nampula 220Kv</v>
      </c>
      <c r="E47" s="22" t="s">
        <v>159</v>
      </c>
      <c r="F47" s="21" t="s">
        <v>210</v>
      </c>
      <c r="G47" s="57" t="s">
        <v>206</v>
      </c>
      <c r="H47" s="57" t="s">
        <v>205</v>
      </c>
      <c r="I47" s="21" t="s">
        <v>174</v>
      </c>
      <c r="J47" s="21">
        <v>100</v>
      </c>
      <c r="K47" s="49">
        <v>220</v>
      </c>
      <c r="L47" s="21" t="s">
        <v>212</v>
      </c>
      <c r="M47" s="21" t="s">
        <v>204</v>
      </c>
      <c r="N47" s="21">
        <v>1983</v>
      </c>
      <c r="O47" s="23">
        <v>102094</v>
      </c>
      <c r="P47" s="23">
        <f t="shared" si="14"/>
        <v>102094000</v>
      </c>
      <c r="Q47" s="21" t="s">
        <v>136</v>
      </c>
      <c r="R47" s="21" t="s">
        <v>211</v>
      </c>
      <c r="S47" s="21"/>
      <c r="T47" s="22" t="s">
        <v>7</v>
      </c>
      <c r="U47" s="21"/>
      <c r="V47" s="21">
        <v>50</v>
      </c>
      <c r="W47" s="21">
        <f t="shared" si="15"/>
        <v>36141.275999999998</v>
      </c>
      <c r="X47" s="14">
        <f t="shared" si="3"/>
        <v>36141276</v>
      </c>
      <c r="Y47" s="21">
        <f t="shared" si="16"/>
        <v>16</v>
      </c>
      <c r="Z47" s="20">
        <f t="shared" si="17"/>
        <v>5104.7000000000007</v>
      </c>
      <c r="AA47" s="11">
        <f t="shared" si="6"/>
        <v>5104700.0000000009</v>
      </c>
      <c r="AB47" s="10">
        <f t="shared" si="7"/>
        <v>65952724</v>
      </c>
      <c r="AC47" s="18">
        <f t="shared" si="18"/>
        <v>96989.3</v>
      </c>
      <c r="AD47" s="19">
        <f t="shared" si="19"/>
        <v>0.02</v>
      </c>
      <c r="AE47" s="18">
        <f t="shared" si="20"/>
        <v>1939.7860000000001</v>
      </c>
      <c r="AF47" s="18">
        <f t="shared" si="21"/>
        <v>67892.509999999995</v>
      </c>
      <c r="AG47" s="18">
        <f t="shared" si="22"/>
        <v>34201.49</v>
      </c>
    </row>
    <row r="48" spans="1:33" s="7" customFormat="1" x14ac:dyDescent="0.35">
      <c r="A48" s="52" t="s">
        <v>19032</v>
      </c>
      <c r="B48" s="21" t="s">
        <v>49</v>
      </c>
      <c r="C48" s="26" t="s">
        <v>8</v>
      </c>
      <c r="D48" s="25" t="str">
        <f t="shared" si="13"/>
        <v>Transformador ABB SN: Z1938 Nampula 220Kv</v>
      </c>
      <c r="E48" s="22" t="s">
        <v>159</v>
      </c>
      <c r="F48" s="21" t="s">
        <v>210</v>
      </c>
      <c r="G48" s="57" t="s">
        <v>206</v>
      </c>
      <c r="H48" s="57" t="s">
        <v>205</v>
      </c>
      <c r="I48" s="21" t="s">
        <v>172</v>
      </c>
      <c r="J48" s="21">
        <v>75</v>
      </c>
      <c r="K48" s="49">
        <v>220</v>
      </c>
      <c r="L48" s="21" t="s">
        <v>209</v>
      </c>
      <c r="M48" s="21"/>
      <c r="N48" s="21">
        <v>2014</v>
      </c>
      <c r="O48" s="23">
        <v>102094</v>
      </c>
      <c r="P48" s="23">
        <f t="shared" si="14"/>
        <v>102094000</v>
      </c>
      <c r="Q48" s="21" t="s">
        <v>15</v>
      </c>
      <c r="R48" s="21" t="s">
        <v>208</v>
      </c>
      <c r="S48" s="21"/>
      <c r="T48" s="22" t="s">
        <v>13</v>
      </c>
      <c r="U48" s="21"/>
      <c r="V48" s="21">
        <v>50</v>
      </c>
      <c r="W48" s="21">
        <f t="shared" si="15"/>
        <v>96274.641999999993</v>
      </c>
      <c r="X48" s="14">
        <f t="shared" si="3"/>
        <v>96274642</v>
      </c>
      <c r="Y48" s="21">
        <f t="shared" si="16"/>
        <v>47</v>
      </c>
      <c r="Z48" s="20">
        <f t="shared" si="17"/>
        <v>5104.7000000000007</v>
      </c>
      <c r="AA48" s="11">
        <f t="shared" si="6"/>
        <v>5104700.0000000009</v>
      </c>
      <c r="AB48" s="10">
        <f t="shared" si="7"/>
        <v>5819358</v>
      </c>
      <c r="AC48" s="18">
        <f t="shared" si="18"/>
        <v>96989.3</v>
      </c>
      <c r="AD48" s="19">
        <f t="shared" si="19"/>
        <v>0.02</v>
      </c>
      <c r="AE48" s="18">
        <f t="shared" si="20"/>
        <v>1939.7860000000001</v>
      </c>
      <c r="AF48" s="18">
        <f t="shared" si="21"/>
        <v>7759.1440000000002</v>
      </c>
      <c r="AG48" s="18">
        <f t="shared" si="22"/>
        <v>94334.856</v>
      </c>
    </row>
    <row r="49" spans="1:33" s="7" customFormat="1" x14ac:dyDescent="0.35">
      <c r="A49" s="52" t="s">
        <v>19032</v>
      </c>
      <c r="B49" s="21" t="s">
        <v>49</v>
      </c>
      <c r="C49" s="26" t="s">
        <v>8</v>
      </c>
      <c r="D49" s="25" t="str">
        <f t="shared" si="13"/>
        <v>Transformador ALSTHOM SN: H67590-01 Nampula 220KV</v>
      </c>
      <c r="E49" s="22" t="s">
        <v>159</v>
      </c>
      <c r="F49" s="21" t="s">
        <v>207</v>
      </c>
      <c r="G49" s="21" t="s">
        <v>206</v>
      </c>
      <c r="H49" s="21" t="s">
        <v>205</v>
      </c>
      <c r="I49" s="21" t="s">
        <v>167</v>
      </c>
      <c r="J49" s="21">
        <v>40</v>
      </c>
      <c r="K49" s="49">
        <v>110</v>
      </c>
      <c r="L49" s="21" t="s">
        <v>204</v>
      </c>
      <c r="M49" s="21"/>
      <c r="N49" s="21">
        <v>1982</v>
      </c>
      <c r="O49" s="23">
        <v>47644</v>
      </c>
      <c r="P49" s="23">
        <f t="shared" si="14"/>
        <v>47644000</v>
      </c>
      <c r="Q49" s="21" t="s">
        <v>136</v>
      </c>
      <c r="R49" s="21" t="s">
        <v>203</v>
      </c>
      <c r="S49" s="21"/>
      <c r="T49" s="22" t="s">
        <v>7</v>
      </c>
      <c r="U49" s="21"/>
      <c r="V49" s="21">
        <v>50</v>
      </c>
      <c r="W49" s="21">
        <f t="shared" si="15"/>
        <v>15960.740000000002</v>
      </c>
      <c r="X49" s="14">
        <f t="shared" si="3"/>
        <v>15960740.000000002</v>
      </c>
      <c r="Y49" s="21">
        <f t="shared" si="16"/>
        <v>15</v>
      </c>
      <c r="Z49" s="20">
        <f t="shared" si="17"/>
        <v>2382.2000000000003</v>
      </c>
      <c r="AA49" s="11">
        <f t="shared" si="6"/>
        <v>2382200.0000000005</v>
      </c>
      <c r="AB49" s="10">
        <f t="shared" si="7"/>
        <v>31683260</v>
      </c>
      <c r="AC49" s="18">
        <f t="shared" si="18"/>
        <v>45261.8</v>
      </c>
      <c r="AD49" s="19">
        <f t="shared" si="19"/>
        <v>0.02</v>
      </c>
      <c r="AE49" s="18">
        <f t="shared" si="20"/>
        <v>905.2360000000001</v>
      </c>
      <c r="AF49" s="18">
        <f t="shared" si="21"/>
        <v>32588.495999999996</v>
      </c>
      <c r="AG49" s="18">
        <f t="shared" si="22"/>
        <v>15055.504000000001</v>
      </c>
    </row>
    <row r="50" spans="1:33" s="7" customFormat="1" x14ac:dyDescent="0.35">
      <c r="A50" s="52" t="s">
        <v>19032</v>
      </c>
      <c r="B50" s="49" t="s">
        <v>49</v>
      </c>
      <c r="C50" s="26" t="s">
        <v>8</v>
      </c>
      <c r="D50" s="25" t="str">
        <f t="shared" si="13"/>
        <v>Transformador VEB SN: 713241 NAMPULA CENTRAL</v>
      </c>
      <c r="E50" s="26" t="s">
        <v>159</v>
      </c>
      <c r="F50" s="49" t="s">
        <v>200</v>
      </c>
      <c r="G50" s="57" t="s">
        <v>199</v>
      </c>
      <c r="H50" s="57" t="s">
        <v>198</v>
      </c>
      <c r="I50" s="49" t="s">
        <v>191</v>
      </c>
      <c r="J50" s="49">
        <v>35</v>
      </c>
      <c r="K50" s="49">
        <v>110</v>
      </c>
      <c r="L50" s="49" t="s">
        <v>19</v>
      </c>
      <c r="M50" s="49"/>
      <c r="N50" s="49">
        <v>1980</v>
      </c>
      <c r="O50" s="23">
        <v>47644</v>
      </c>
      <c r="P50" s="23">
        <f t="shared" si="14"/>
        <v>47644000</v>
      </c>
      <c r="Q50" s="49" t="s">
        <v>190</v>
      </c>
      <c r="R50" s="49">
        <v>713241</v>
      </c>
      <c r="S50" s="49"/>
      <c r="T50" s="26" t="s">
        <v>7</v>
      </c>
      <c r="U50" s="21"/>
      <c r="V50" s="21">
        <v>50</v>
      </c>
      <c r="W50" s="21">
        <f t="shared" si="15"/>
        <v>14150.268000000002</v>
      </c>
      <c r="X50" s="14">
        <f t="shared" si="3"/>
        <v>14150268.000000002</v>
      </c>
      <c r="Y50" s="21">
        <f t="shared" si="16"/>
        <v>13</v>
      </c>
      <c r="Z50" s="20">
        <f t="shared" si="17"/>
        <v>2382.2000000000003</v>
      </c>
      <c r="AA50" s="11">
        <f t="shared" si="6"/>
        <v>2382200.0000000005</v>
      </c>
      <c r="AB50" s="10">
        <f t="shared" si="7"/>
        <v>33493732</v>
      </c>
      <c r="AC50" s="18">
        <f t="shared" si="18"/>
        <v>45261.8</v>
      </c>
      <c r="AD50" s="19">
        <f t="shared" si="19"/>
        <v>0.02</v>
      </c>
      <c r="AE50" s="18">
        <f t="shared" si="20"/>
        <v>905.2360000000001</v>
      </c>
      <c r="AF50" s="18">
        <f t="shared" si="21"/>
        <v>34398.967999999993</v>
      </c>
      <c r="AG50" s="18">
        <f t="shared" si="22"/>
        <v>13245.032000000001</v>
      </c>
    </row>
    <row r="51" spans="1:33" s="7" customFormat="1" x14ac:dyDescent="0.35">
      <c r="A51" s="52" t="s">
        <v>19032</v>
      </c>
      <c r="B51" s="21" t="s">
        <v>49</v>
      </c>
      <c r="C51" s="26" t="s">
        <v>8</v>
      </c>
      <c r="D51" s="25" t="str">
        <f t="shared" si="13"/>
        <v>Transformador DACHI SN: 1DB.710.7253 NAMPULA CENTRAL</v>
      </c>
      <c r="E51" s="26" t="s">
        <v>159</v>
      </c>
      <c r="F51" s="49" t="s">
        <v>200</v>
      </c>
      <c r="G51" s="57" t="s">
        <v>199</v>
      </c>
      <c r="H51" s="57" t="s">
        <v>198</v>
      </c>
      <c r="I51" s="21" t="s">
        <v>192</v>
      </c>
      <c r="J51" s="21">
        <v>40</v>
      </c>
      <c r="K51" s="49">
        <v>110</v>
      </c>
      <c r="L51" s="49" t="s">
        <v>19</v>
      </c>
      <c r="M51" s="49"/>
      <c r="N51" s="21">
        <v>2006</v>
      </c>
      <c r="O51" s="23">
        <v>47644</v>
      </c>
      <c r="P51" s="23">
        <f t="shared" si="14"/>
        <v>47644000</v>
      </c>
      <c r="Q51" s="21" t="s">
        <v>202</v>
      </c>
      <c r="R51" s="21" t="s">
        <v>201</v>
      </c>
      <c r="S51" s="49"/>
      <c r="T51" s="26" t="s">
        <v>7</v>
      </c>
      <c r="U51" s="21"/>
      <c r="V51" s="21">
        <v>50</v>
      </c>
      <c r="W51" s="21">
        <f t="shared" si="15"/>
        <v>37686.404000000002</v>
      </c>
      <c r="X51" s="14">
        <f t="shared" si="3"/>
        <v>37686404</v>
      </c>
      <c r="Y51" s="21">
        <f t="shared" si="16"/>
        <v>39</v>
      </c>
      <c r="Z51" s="20">
        <f t="shared" si="17"/>
        <v>2382.2000000000003</v>
      </c>
      <c r="AA51" s="11">
        <f t="shared" si="6"/>
        <v>2382200.0000000005</v>
      </c>
      <c r="AB51" s="10">
        <f t="shared" si="7"/>
        <v>9957596</v>
      </c>
      <c r="AC51" s="18">
        <f t="shared" si="18"/>
        <v>45261.8</v>
      </c>
      <c r="AD51" s="19">
        <f t="shared" si="19"/>
        <v>0.02</v>
      </c>
      <c r="AE51" s="18">
        <f t="shared" si="20"/>
        <v>905.2360000000001</v>
      </c>
      <c r="AF51" s="18">
        <f t="shared" si="21"/>
        <v>10862.831999999995</v>
      </c>
      <c r="AG51" s="18">
        <f t="shared" si="22"/>
        <v>36781.168000000005</v>
      </c>
    </row>
    <row r="52" spans="1:33" s="7" customFormat="1" x14ac:dyDescent="0.35">
      <c r="A52" s="52" t="s">
        <v>19032</v>
      </c>
      <c r="B52" s="21" t="s">
        <v>49</v>
      </c>
      <c r="C52" s="26" t="s">
        <v>8</v>
      </c>
      <c r="D52" s="25" t="str">
        <f t="shared" si="13"/>
        <v>Transformador HYOSUNG SN: H1457932 NAMPULA CENTRAL</v>
      </c>
      <c r="E52" s="26" t="s">
        <v>159</v>
      </c>
      <c r="F52" s="49" t="s">
        <v>200</v>
      </c>
      <c r="G52" s="57" t="s">
        <v>199</v>
      </c>
      <c r="H52" s="57" t="s">
        <v>198</v>
      </c>
      <c r="I52" s="21" t="s">
        <v>197</v>
      </c>
      <c r="J52" s="21">
        <v>50</v>
      </c>
      <c r="K52" s="49">
        <v>110</v>
      </c>
      <c r="L52" s="49" t="s">
        <v>19</v>
      </c>
      <c r="M52" s="49"/>
      <c r="N52" s="21">
        <v>2016</v>
      </c>
      <c r="O52" s="23">
        <v>54450</v>
      </c>
      <c r="P52" s="23">
        <f t="shared" si="14"/>
        <v>54450000</v>
      </c>
      <c r="Q52" s="21" t="s">
        <v>70</v>
      </c>
      <c r="R52" s="21" t="s">
        <v>196</v>
      </c>
      <c r="S52" s="21"/>
      <c r="T52" s="26" t="s">
        <v>7</v>
      </c>
      <c r="U52" s="21"/>
      <c r="V52" s="21">
        <v>50</v>
      </c>
      <c r="W52" s="21">
        <f t="shared" si="15"/>
        <v>53415.45</v>
      </c>
      <c r="X52" s="14">
        <f t="shared" si="3"/>
        <v>53415450</v>
      </c>
      <c r="Y52" s="21">
        <f t="shared" si="16"/>
        <v>49</v>
      </c>
      <c r="Z52" s="20">
        <f t="shared" si="17"/>
        <v>2722.5</v>
      </c>
      <c r="AA52" s="11">
        <f t="shared" si="6"/>
        <v>2722500</v>
      </c>
      <c r="AB52" s="10">
        <f t="shared" si="7"/>
        <v>1034550</v>
      </c>
      <c r="AC52" s="18">
        <f t="shared" si="18"/>
        <v>51727.5</v>
      </c>
      <c r="AD52" s="19">
        <f t="shared" si="19"/>
        <v>0.02</v>
      </c>
      <c r="AE52" s="18">
        <f t="shared" si="20"/>
        <v>1034.55</v>
      </c>
      <c r="AF52" s="18">
        <f t="shared" si="21"/>
        <v>2069.1000000000058</v>
      </c>
      <c r="AG52" s="18">
        <f t="shared" si="22"/>
        <v>52380.899999999994</v>
      </c>
    </row>
    <row r="53" spans="1:33" s="7" customFormat="1" x14ac:dyDescent="0.35">
      <c r="A53" s="52" t="s">
        <v>19032</v>
      </c>
      <c r="B53" s="21" t="s">
        <v>49</v>
      </c>
      <c r="C53" s="26" t="s">
        <v>8</v>
      </c>
      <c r="D53" s="25" t="str">
        <f t="shared" si="13"/>
        <v>Transformador VEB SN: 713240 NACALA</v>
      </c>
      <c r="E53" s="26" t="s">
        <v>159</v>
      </c>
      <c r="F53" s="49" t="s">
        <v>195</v>
      </c>
      <c r="G53" s="57" t="s">
        <v>194</v>
      </c>
      <c r="H53" s="57" t="s">
        <v>193</v>
      </c>
      <c r="I53" s="21" t="s">
        <v>191</v>
      </c>
      <c r="J53" s="21">
        <v>35</v>
      </c>
      <c r="K53" s="49">
        <v>110</v>
      </c>
      <c r="L53" s="49" t="s">
        <v>19</v>
      </c>
      <c r="M53" s="49"/>
      <c r="N53" s="21">
        <v>1980</v>
      </c>
      <c r="O53" s="23">
        <v>47644</v>
      </c>
      <c r="P53" s="23">
        <f t="shared" si="14"/>
        <v>47644000</v>
      </c>
      <c r="Q53" s="21" t="s">
        <v>190</v>
      </c>
      <c r="R53" s="21">
        <v>713240</v>
      </c>
      <c r="S53" s="21"/>
      <c r="T53" s="22" t="s">
        <v>7</v>
      </c>
      <c r="U53" s="21"/>
      <c r="V53" s="21">
        <v>50</v>
      </c>
      <c r="W53" s="21">
        <f t="shared" si="15"/>
        <v>14150.268000000002</v>
      </c>
      <c r="X53" s="14">
        <f t="shared" si="3"/>
        <v>14150268.000000002</v>
      </c>
      <c r="Y53" s="21">
        <f t="shared" si="16"/>
        <v>13</v>
      </c>
      <c r="Z53" s="20">
        <f t="shared" si="17"/>
        <v>2382.2000000000003</v>
      </c>
      <c r="AA53" s="11">
        <f t="shared" si="6"/>
        <v>2382200.0000000005</v>
      </c>
      <c r="AB53" s="10">
        <f t="shared" si="7"/>
        <v>33493732</v>
      </c>
      <c r="AC53" s="18">
        <f t="shared" si="18"/>
        <v>45261.8</v>
      </c>
      <c r="AD53" s="19">
        <f t="shared" si="19"/>
        <v>0.02</v>
      </c>
      <c r="AE53" s="18">
        <f t="shared" si="20"/>
        <v>905.2360000000001</v>
      </c>
      <c r="AF53" s="18">
        <f t="shared" si="21"/>
        <v>34398.967999999993</v>
      </c>
      <c r="AG53" s="18">
        <f t="shared" si="22"/>
        <v>13245.032000000001</v>
      </c>
    </row>
    <row r="54" spans="1:33" s="7" customFormat="1" x14ac:dyDescent="0.35">
      <c r="A54" s="52" t="s">
        <v>19032</v>
      </c>
      <c r="B54" s="21" t="s">
        <v>49</v>
      </c>
      <c r="C54" s="26" t="s">
        <v>8</v>
      </c>
      <c r="D54" s="25" t="str">
        <f t="shared" si="13"/>
        <v>Transformador VEB SN: 713261 NACALA</v>
      </c>
      <c r="E54" s="26" t="s">
        <v>159</v>
      </c>
      <c r="F54" s="49" t="s">
        <v>195</v>
      </c>
      <c r="G54" s="57" t="s">
        <v>194</v>
      </c>
      <c r="H54" s="57" t="s">
        <v>193</v>
      </c>
      <c r="I54" s="21" t="s">
        <v>192</v>
      </c>
      <c r="J54" s="21">
        <v>35</v>
      </c>
      <c r="K54" s="49">
        <v>110</v>
      </c>
      <c r="L54" s="21" t="s">
        <v>19</v>
      </c>
      <c r="M54" s="21"/>
      <c r="N54" s="21">
        <v>1980</v>
      </c>
      <c r="O54" s="23">
        <v>47644</v>
      </c>
      <c r="P54" s="23">
        <f t="shared" si="14"/>
        <v>47644000</v>
      </c>
      <c r="Q54" s="21" t="s">
        <v>190</v>
      </c>
      <c r="R54" s="21">
        <v>713261</v>
      </c>
      <c r="S54" s="21"/>
      <c r="T54" s="22" t="s">
        <v>7</v>
      </c>
      <c r="U54" s="21"/>
      <c r="V54" s="21">
        <v>50</v>
      </c>
      <c r="W54" s="21">
        <f t="shared" si="15"/>
        <v>14150.268000000002</v>
      </c>
      <c r="X54" s="14">
        <f t="shared" si="3"/>
        <v>14150268.000000002</v>
      </c>
      <c r="Y54" s="21">
        <f t="shared" si="16"/>
        <v>13</v>
      </c>
      <c r="Z54" s="20">
        <f t="shared" si="17"/>
        <v>2382.2000000000003</v>
      </c>
      <c r="AA54" s="11">
        <f t="shared" si="6"/>
        <v>2382200.0000000005</v>
      </c>
      <c r="AB54" s="10">
        <f t="shared" si="7"/>
        <v>33493732</v>
      </c>
      <c r="AC54" s="18">
        <f t="shared" si="18"/>
        <v>45261.8</v>
      </c>
      <c r="AD54" s="19">
        <f t="shared" si="19"/>
        <v>0.02</v>
      </c>
      <c r="AE54" s="18">
        <f t="shared" si="20"/>
        <v>905.2360000000001</v>
      </c>
      <c r="AF54" s="18">
        <f t="shared" si="21"/>
        <v>34398.967999999993</v>
      </c>
      <c r="AG54" s="18">
        <f t="shared" si="22"/>
        <v>13245.032000000001</v>
      </c>
    </row>
    <row r="55" spans="1:33" s="7" customFormat="1" x14ac:dyDescent="0.35">
      <c r="A55" s="52" t="s">
        <v>19032</v>
      </c>
      <c r="B55" s="21" t="s">
        <v>49</v>
      </c>
      <c r="C55" s="26" t="s">
        <v>8</v>
      </c>
      <c r="D55" s="25" t="str">
        <f t="shared" si="13"/>
        <v>Transformador VEB SN: 713285 MONAPO</v>
      </c>
      <c r="E55" s="26" t="s">
        <v>159</v>
      </c>
      <c r="F55" s="21" t="s">
        <v>189</v>
      </c>
      <c r="G55" s="57" t="s">
        <v>188</v>
      </c>
      <c r="H55" s="57" t="s">
        <v>187</v>
      </c>
      <c r="I55" s="21" t="s">
        <v>191</v>
      </c>
      <c r="J55" s="21">
        <v>10</v>
      </c>
      <c r="K55" s="49">
        <v>110</v>
      </c>
      <c r="L55" s="21" t="s">
        <v>19</v>
      </c>
      <c r="M55" s="21"/>
      <c r="N55" s="21">
        <v>1980</v>
      </c>
      <c r="O55" s="23">
        <v>27225</v>
      </c>
      <c r="P55" s="23">
        <f t="shared" si="14"/>
        <v>27225000</v>
      </c>
      <c r="Q55" s="21" t="s">
        <v>190</v>
      </c>
      <c r="R55" s="21">
        <v>713285</v>
      </c>
      <c r="S55" s="21"/>
      <c r="T55" s="22" t="s">
        <v>7</v>
      </c>
      <c r="U55" s="21"/>
      <c r="V55" s="21">
        <v>50</v>
      </c>
      <c r="W55" s="21">
        <f t="shared" si="15"/>
        <v>8085.8249999999998</v>
      </c>
      <c r="X55" s="14">
        <f t="shared" si="3"/>
        <v>8085825</v>
      </c>
      <c r="Y55" s="21">
        <f t="shared" si="16"/>
        <v>13</v>
      </c>
      <c r="Z55" s="20">
        <f t="shared" si="17"/>
        <v>1361.25</v>
      </c>
      <c r="AA55" s="11">
        <f t="shared" si="6"/>
        <v>1361250</v>
      </c>
      <c r="AB55" s="10">
        <f t="shared" si="7"/>
        <v>19139175</v>
      </c>
      <c r="AC55" s="18">
        <f t="shared" si="18"/>
        <v>25863.75</v>
      </c>
      <c r="AD55" s="19">
        <f t="shared" si="19"/>
        <v>0.02</v>
      </c>
      <c r="AE55" s="18">
        <f t="shared" si="20"/>
        <v>517.27499999999998</v>
      </c>
      <c r="AF55" s="18">
        <f t="shared" si="21"/>
        <v>19656.45</v>
      </c>
      <c r="AG55" s="18">
        <f t="shared" si="22"/>
        <v>7568.55</v>
      </c>
    </row>
    <row r="56" spans="1:33" s="7" customFormat="1" x14ac:dyDescent="0.35">
      <c r="A56" s="52" t="s">
        <v>19032</v>
      </c>
      <c r="B56" s="21" t="s">
        <v>49</v>
      </c>
      <c r="C56" s="26" t="s">
        <v>8</v>
      </c>
      <c r="D56" s="25" t="str">
        <f t="shared" si="13"/>
        <v>Transformador CG POWER SYSTEMS SN: 10221000222 MONAPO</v>
      </c>
      <c r="E56" s="26" t="s">
        <v>159</v>
      </c>
      <c r="F56" s="21" t="s">
        <v>189</v>
      </c>
      <c r="G56" s="57" t="s">
        <v>188</v>
      </c>
      <c r="H56" s="57" t="s">
        <v>187</v>
      </c>
      <c r="I56" s="21" t="s">
        <v>155</v>
      </c>
      <c r="J56" s="21">
        <v>10</v>
      </c>
      <c r="K56" s="49">
        <v>110</v>
      </c>
      <c r="L56" s="21" t="s">
        <v>19</v>
      </c>
      <c r="M56" s="21"/>
      <c r="N56" s="21">
        <v>2011</v>
      </c>
      <c r="O56" s="23">
        <v>27225</v>
      </c>
      <c r="P56" s="23">
        <f t="shared" si="14"/>
        <v>27225000</v>
      </c>
      <c r="Q56" s="21" t="s">
        <v>186</v>
      </c>
      <c r="R56" s="21">
        <v>10221000222</v>
      </c>
      <c r="S56" s="21"/>
      <c r="T56" s="22" t="s">
        <v>7</v>
      </c>
      <c r="U56" s="21"/>
      <c r="V56" s="21">
        <v>50</v>
      </c>
      <c r="W56" s="21">
        <f t="shared" si="15"/>
        <v>24121.35</v>
      </c>
      <c r="X56" s="14">
        <f t="shared" si="3"/>
        <v>24121350</v>
      </c>
      <c r="Y56" s="21">
        <f t="shared" si="16"/>
        <v>44</v>
      </c>
      <c r="Z56" s="20">
        <f t="shared" si="17"/>
        <v>1361.25</v>
      </c>
      <c r="AA56" s="11">
        <f t="shared" si="6"/>
        <v>1361250</v>
      </c>
      <c r="AB56" s="10">
        <f t="shared" si="7"/>
        <v>3103650</v>
      </c>
      <c r="AC56" s="18">
        <f t="shared" si="18"/>
        <v>25863.75</v>
      </c>
      <c r="AD56" s="19">
        <f t="shared" si="19"/>
        <v>0.02</v>
      </c>
      <c r="AE56" s="18">
        <f t="shared" si="20"/>
        <v>517.27499999999998</v>
      </c>
      <c r="AF56" s="18">
        <f t="shared" si="21"/>
        <v>3620.9250000000029</v>
      </c>
      <c r="AG56" s="18">
        <f t="shared" si="22"/>
        <v>23604.074999999997</v>
      </c>
    </row>
    <row r="57" spans="1:33" s="7" customFormat="1" x14ac:dyDescent="0.35">
      <c r="A57" s="52" t="s">
        <v>19032</v>
      </c>
      <c r="B57" s="21" t="s">
        <v>49</v>
      </c>
      <c r="C57" s="26" t="s">
        <v>8</v>
      </c>
      <c r="D57" s="25" t="str">
        <f t="shared" si="13"/>
        <v>Transformador DESTA POWER SN: T-2682 METORO</v>
      </c>
      <c r="E57" s="26" t="s">
        <v>159</v>
      </c>
      <c r="F57" s="21" t="s">
        <v>183</v>
      </c>
      <c r="G57" s="57" t="s">
        <v>182</v>
      </c>
      <c r="H57" s="57" t="s">
        <v>181</v>
      </c>
      <c r="I57" s="21" t="s">
        <v>160</v>
      </c>
      <c r="J57" s="21">
        <v>10</v>
      </c>
      <c r="K57" s="49">
        <v>110</v>
      </c>
      <c r="L57" s="21" t="s">
        <v>19</v>
      </c>
      <c r="M57" s="21"/>
      <c r="N57" s="21">
        <v>2000</v>
      </c>
      <c r="O57" s="24">
        <v>27225</v>
      </c>
      <c r="P57" s="23">
        <f t="shared" si="14"/>
        <v>27225000</v>
      </c>
      <c r="Q57" s="21" t="s">
        <v>185</v>
      </c>
      <c r="R57" s="21" t="s">
        <v>184</v>
      </c>
      <c r="S57" s="21"/>
      <c r="T57" s="22" t="s">
        <v>13</v>
      </c>
      <c r="U57" s="21"/>
      <c r="V57" s="21">
        <v>50</v>
      </c>
      <c r="W57" s="21">
        <f t="shared" si="15"/>
        <v>18431.325000000001</v>
      </c>
      <c r="X57" s="14">
        <f t="shared" si="3"/>
        <v>18431325</v>
      </c>
      <c r="Y57" s="21">
        <f t="shared" si="16"/>
        <v>33</v>
      </c>
      <c r="Z57" s="20">
        <f t="shared" si="17"/>
        <v>1361.25</v>
      </c>
      <c r="AA57" s="11">
        <f t="shared" si="6"/>
        <v>1361250</v>
      </c>
      <c r="AB57" s="10">
        <f t="shared" si="7"/>
        <v>8793675</v>
      </c>
      <c r="AC57" s="18">
        <f t="shared" si="18"/>
        <v>25863.75</v>
      </c>
      <c r="AD57" s="19">
        <f t="shared" si="19"/>
        <v>0.02</v>
      </c>
      <c r="AE57" s="18">
        <f t="shared" si="20"/>
        <v>517.27499999999998</v>
      </c>
      <c r="AF57" s="18">
        <f t="shared" si="21"/>
        <v>9310.9500000000007</v>
      </c>
      <c r="AG57" s="18">
        <f t="shared" si="22"/>
        <v>17914.05</v>
      </c>
    </row>
    <row r="58" spans="1:33" s="7" customFormat="1" x14ac:dyDescent="0.35">
      <c r="A58" s="52" t="s">
        <v>19032</v>
      </c>
      <c r="B58" s="21" t="s">
        <v>49</v>
      </c>
      <c r="C58" s="26" t="s">
        <v>8</v>
      </c>
      <c r="D58" s="25" t="str">
        <f t="shared" si="13"/>
        <v>Transformador PAUWELS SN: 04.2.0420 METORO</v>
      </c>
      <c r="E58" s="26" t="s">
        <v>159</v>
      </c>
      <c r="F58" s="21" t="s">
        <v>183</v>
      </c>
      <c r="G58" s="57" t="s">
        <v>182</v>
      </c>
      <c r="H58" s="57" t="s">
        <v>181</v>
      </c>
      <c r="I58" s="21" t="s">
        <v>155</v>
      </c>
      <c r="J58" s="21">
        <v>10</v>
      </c>
      <c r="K58" s="49">
        <v>110</v>
      </c>
      <c r="L58" s="21" t="s">
        <v>19</v>
      </c>
      <c r="M58" s="21"/>
      <c r="N58" s="21">
        <v>2004</v>
      </c>
      <c r="O58" s="23">
        <v>27225</v>
      </c>
      <c r="P58" s="23">
        <f t="shared" si="14"/>
        <v>27225000</v>
      </c>
      <c r="Q58" s="21" t="s">
        <v>89</v>
      </c>
      <c r="R58" s="21" t="s">
        <v>180</v>
      </c>
      <c r="S58" s="21"/>
      <c r="T58" s="22" t="s">
        <v>7</v>
      </c>
      <c r="U58" s="21"/>
      <c r="V58" s="21">
        <v>50</v>
      </c>
      <c r="W58" s="21">
        <f t="shared" si="15"/>
        <v>20500.424999999999</v>
      </c>
      <c r="X58" s="14">
        <f t="shared" si="3"/>
        <v>20500425</v>
      </c>
      <c r="Y58" s="21">
        <f t="shared" si="16"/>
        <v>37</v>
      </c>
      <c r="Z58" s="20">
        <f t="shared" si="17"/>
        <v>1361.25</v>
      </c>
      <c r="AA58" s="11">
        <f t="shared" si="6"/>
        <v>1361250</v>
      </c>
      <c r="AB58" s="10">
        <f t="shared" si="7"/>
        <v>6724575</v>
      </c>
      <c r="AC58" s="18">
        <f t="shared" si="18"/>
        <v>25863.75</v>
      </c>
      <c r="AD58" s="19">
        <f t="shared" si="19"/>
        <v>0.02</v>
      </c>
      <c r="AE58" s="18">
        <f t="shared" si="20"/>
        <v>517.27499999999998</v>
      </c>
      <c r="AF58" s="18">
        <f t="shared" si="21"/>
        <v>7241.8500000000022</v>
      </c>
      <c r="AG58" s="18">
        <f t="shared" si="22"/>
        <v>19983.149999999998</v>
      </c>
    </row>
    <row r="59" spans="1:33" s="7" customFormat="1" x14ac:dyDescent="0.35">
      <c r="A59" s="52" t="s">
        <v>19032</v>
      </c>
      <c r="B59" s="21" t="s">
        <v>49</v>
      </c>
      <c r="C59" s="26" t="s">
        <v>8</v>
      </c>
      <c r="D59" s="25" t="str">
        <f t="shared" si="13"/>
        <v>Transformador ABB POWERTECH SN: 1133391 CUAMBA</v>
      </c>
      <c r="E59" s="26" t="s">
        <v>159</v>
      </c>
      <c r="F59" s="21" t="s">
        <v>179</v>
      </c>
      <c r="G59" s="21" t="s">
        <v>178</v>
      </c>
      <c r="H59" s="21" t="s">
        <v>177</v>
      </c>
      <c r="I59" s="21" t="s">
        <v>160</v>
      </c>
      <c r="J59" s="21">
        <v>16</v>
      </c>
      <c r="K59" s="49">
        <v>110</v>
      </c>
      <c r="L59" s="21" t="s">
        <v>19</v>
      </c>
      <c r="M59" s="21" t="s">
        <v>176</v>
      </c>
      <c r="N59" s="21">
        <v>2003</v>
      </c>
      <c r="O59" s="23">
        <v>27225</v>
      </c>
      <c r="P59" s="23">
        <f t="shared" si="14"/>
        <v>27225000</v>
      </c>
      <c r="Q59" s="21" t="s">
        <v>175</v>
      </c>
      <c r="R59" s="21">
        <v>1133391</v>
      </c>
      <c r="S59" s="21"/>
      <c r="T59" s="22" t="s">
        <v>13</v>
      </c>
      <c r="U59" s="21"/>
      <c r="V59" s="21">
        <v>50</v>
      </c>
      <c r="W59" s="21">
        <f t="shared" si="15"/>
        <v>19983.149999999998</v>
      </c>
      <c r="X59" s="14">
        <f t="shared" si="3"/>
        <v>19983149.999999996</v>
      </c>
      <c r="Y59" s="21">
        <f t="shared" si="16"/>
        <v>36</v>
      </c>
      <c r="Z59" s="20">
        <f t="shared" si="17"/>
        <v>1361.25</v>
      </c>
      <c r="AA59" s="11">
        <f t="shared" si="6"/>
        <v>1361250</v>
      </c>
      <c r="AB59" s="10">
        <f t="shared" si="7"/>
        <v>7241850.0000000037</v>
      </c>
      <c r="AC59" s="18">
        <f t="shared" si="18"/>
        <v>25863.75</v>
      </c>
      <c r="AD59" s="19">
        <f t="shared" si="19"/>
        <v>0.02</v>
      </c>
      <c r="AE59" s="18">
        <f t="shared" si="20"/>
        <v>517.27499999999998</v>
      </c>
      <c r="AF59" s="18">
        <f t="shared" si="21"/>
        <v>7759.1250000000036</v>
      </c>
      <c r="AG59" s="18">
        <f t="shared" si="22"/>
        <v>19465.874999999996</v>
      </c>
    </row>
    <row r="60" spans="1:33" s="7" customFormat="1" x14ac:dyDescent="0.35">
      <c r="A60" s="52" t="s">
        <v>19032</v>
      </c>
      <c r="B60" s="21" t="s">
        <v>49</v>
      </c>
      <c r="C60" s="26" t="s">
        <v>8</v>
      </c>
      <c r="D60" s="25" t="str">
        <f t="shared" si="13"/>
        <v>Transformador HYOSUNG SN: N/A ALTO MOLOCUE</v>
      </c>
      <c r="E60" s="26" t="s">
        <v>24</v>
      </c>
      <c r="F60" s="21" t="s">
        <v>170</v>
      </c>
      <c r="G60" s="21" t="s">
        <v>169</v>
      </c>
      <c r="H60" s="21" t="s">
        <v>168</v>
      </c>
      <c r="I60" s="21" t="s">
        <v>160</v>
      </c>
      <c r="J60" s="21">
        <v>100</v>
      </c>
      <c r="K60" s="49">
        <v>220</v>
      </c>
      <c r="L60" s="21" t="s">
        <v>140</v>
      </c>
      <c r="M60" s="21" t="s">
        <v>19</v>
      </c>
      <c r="N60" s="21">
        <v>2010</v>
      </c>
      <c r="O60" s="23">
        <v>102094</v>
      </c>
      <c r="P60" s="23">
        <f t="shared" si="14"/>
        <v>102094000</v>
      </c>
      <c r="Q60" s="21" t="s">
        <v>70</v>
      </c>
      <c r="R60" s="21" t="s">
        <v>384</v>
      </c>
      <c r="S60" s="21"/>
      <c r="T60" s="22" t="s">
        <v>7</v>
      </c>
      <c r="U60" s="21"/>
      <c r="V60" s="21">
        <v>50</v>
      </c>
      <c r="W60" s="21">
        <f t="shared" si="15"/>
        <v>88515.497999999992</v>
      </c>
      <c r="X60" s="14">
        <f t="shared" si="3"/>
        <v>88515497.999999985</v>
      </c>
      <c r="Y60" s="21">
        <f t="shared" si="16"/>
        <v>43</v>
      </c>
      <c r="Z60" s="20">
        <f t="shared" si="17"/>
        <v>5104.7000000000007</v>
      </c>
      <c r="AA60" s="11">
        <f t="shared" si="6"/>
        <v>5104700.0000000009</v>
      </c>
      <c r="AB60" s="10">
        <f t="shared" si="7"/>
        <v>13578502.000000015</v>
      </c>
      <c r="AC60" s="18">
        <f t="shared" si="18"/>
        <v>96989.3</v>
      </c>
      <c r="AD60" s="19">
        <f t="shared" si="19"/>
        <v>0.02</v>
      </c>
      <c r="AE60" s="18">
        <f t="shared" si="20"/>
        <v>1939.7860000000001</v>
      </c>
      <c r="AF60" s="18">
        <f t="shared" si="21"/>
        <v>15518.288</v>
      </c>
      <c r="AG60" s="18">
        <f t="shared" si="22"/>
        <v>86575.712</v>
      </c>
    </row>
    <row r="61" spans="1:33" s="7" customFormat="1" x14ac:dyDescent="0.35">
      <c r="A61" s="52" t="s">
        <v>19032</v>
      </c>
      <c r="B61" s="21" t="s">
        <v>49</v>
      </c>
      <c r="C61" s="26" t="s">
        <v>8</v>
      </c>
      <c r="D61" s="25" t="str">
        <f t="shared" si="13"/>
        <v>Transformador ALSTOM SN: 224588-02 ALTO MOLOCUE</v>
      </c>
      <c r="E61" s="26" t="s">
        <v>24</v>
      </c>
      <c r="F61" s="21" t="s">
        <v>170</v>
      </c>
      <c r="G61" s="21" t="s">
        <v>169</v>
      </c>
      <c r="H61" s="21" t="s">
        <v>168</v>
      </c>
      <c r="I61" s="21" t="s">
        <v>174</v>
      </c>
      <c r="J61" s="21">
        <v>100</v>
      </c>
      <c r="K61" s="49">
        <v>220</v>
      </c>
      <c r="L61" s="21" t="s">
        <v>140</v>
      </c>
      <c r="M61" s="21" t="s">
        <v>19</v>
      </c>
      <c r="N61" s="21">
        <v>1983</v>
      </c>
      <c r="O61" s="23">
        <v>102094</v>
      </c>
      <c r="P61" s="23">
        <f t="shared" si="14"/>
        <v>102094000</v>
      </c>
      <c r="Q61" s="21" t="s">
        <v>4</v>
      </c>
      <c r="R61" s="21" t="s">
        <v>173</v>
      </c>
      <c r="S61" s="21"/>
      <c r="T61" s="22" t="s">
        <v>7</v>
      </c>
      <c r="U61" s="21"/>
      <c r="V61" s="21">
        <v>50</v>
      </c>
      <c r="W61" s="21">
        <f t="shared" si="15"/>
        <v>36141.275999999998</v>
      </c>
      <c r="X61" s="14">
        <f t="shared" si="3"/>
        <v>36141276</v>
      </c>
      <c r="Y61" s="21">
        <f t="shared" si="16"/>
        <v>16</v>
      </c>
      <c r="Z61" s="20">
        <f t="shared" si="17"/>
        <v>5104.7000000000007</v>
      </c>
      <c r="AA61" s="11">
        <f t="shared" si="6"/>
        <v>5104700.0000000009</v>
      </c>
      <c r="AB61" s="10">
        <f t="shared" si="7"/>
        <v>65952724</v>
      </c>
      <c r="AC61" s="18">
        <f t="shared" si="18"/>
        <v>96989.3</v>
      </c>
      <c r="AD61" s="19">
        <f t="shared" si="19"/>
        <v>0.02</v>
      </c>
      <c r="AE61" s="18">
        <f t="shared" si="20"/>
        <v>1939.7860000000001</v>
      </c>
      <c r="AF61" s="18">
        <f t="shared" si="21"/>
        <v>67892.509999999995</v>
      </c>
      <c r="AG61" s="18">
        <f t="shared" si="22"/>
        <v>34201.49</v>
      </c>
    </row>
    <row r="62" spans="1:33" s="7" customFormat="1" x14ac:dyDescent="0.35">
      <c r="A62" s="52" t="s">
        <v>19032</v>
      </c>
      <c r="B62" s="21" t="s">
        <v>49</v>
      </c>
      <c r="C62" s="26" t="s">
        <v>8</v>
      </c>
      <c r="D62" s="25" t="str">
        <f t="shared" si="13"/>
        <v>Transformador ALSTOM SN: H68050-02 ALTO MOLOCUE</v>
      </c>
      <c r="E62" s="26" t="s">
        <v>24</v>
      </c>
      <c r="F62" s="21" t="s">
        <v>170</v>
      </c>
      <c r="G62" s="21" t="s">
        <v>169</v>
      </c>
      <c r="H62" s="21" t="s">
        <v>168</v>
      </c>
      <c r="I62" s="21" t="s">
        <v>172</v>
      </c>
      <c r="J62" s="21">
        <v>16</v>
      </c>
      <c r="K62" s="21">
        <v>110</v>
      </c>
      <c r="L62" s="21" t="s">
        <v>19</v>
      </c>
      <c r="M62" s="21"/>
      <c r="N62" s="21">
        <v>1982</v>
      </c>
      <c r="O62" s="24">
        <v>27225</v>
      </c>
      <c r="P62" s="23">
        <f t="shared" si="14"/>
        <v>27225000</v>
      </c>
      <c r="Q62" s="21" t="s">
        <v>4</v>
      </c>
      <c r="R62" s="21" t="s">
        <v>171</v>
      </c>
      <c r="S62" s="21"/>
      <c r="T62" s="22" t="s">
        <v>13</v>
      </c>
      <c r="U62" s="21"/>
      <c r="V62" s="21">
        <v>50</v>
      </c>
      <c r="W62" s="21">
        <f t="shared" si="15"/>
        <v>9120.375</v>
      </c>
      <c r="X62" s="14">
        <f t="shared" si="3"/>
        <v>9120375</v>
      </c>
      <c r="Y62" s="21">
        <f t="shared" si="16"/>
        <v>15</v>
      </c>
      <c r="Z62" s="20">
        <f t="shared" si="17"/>
        <v>1361.25</v>
      </c>
      <c r="AA62" s="11">
        <f t="shared" si="6"/>
        <v>1361250</v>
      </c>
      <c r="AB62" s="10">
        <f t="shared" si="7"/>
        <v>18104625</v>
      </c>
      <c r="AC62" s="18">
        <f t="shared" si="18"/>
        <v>25863.75</v>
      </c>
      <c r="AD62" s="19">
        <f t="shared" si="19"/>
        <v>0.02</v>
      </c>
      <c r="AE62" s="18">
        <f t="shared" si="20"/>
        <v>517.27499999999998</v>
      </c>
      <c r="AF62" s="18">
        <f t="shared" si="21"/>
        <v>18621.900000000001</v>
      </c>
      <c r="AG62" s="18">
        <f t="shared" si="22"/>
        <v>8603.1</v>
      </c>
    </row>
    <row r="63" spans="1:33" s="7" customFormat="1" x14ac:dyDescent="0.35">
      <c r="A63" s="52" t="s">
        <v>19032</v>
      </c>
      <c r="B63" s="21" t="s">
        <v>49</v>
      </c>
      <c r="C63" s="26" t="s">
        <v>8</v>
      </c>
      <c r="D63" s="25" t="str">
        <f t="shared" si="13"/>
        <v>Transformador ALSTOM SN: 224589-01 ALTO MOLOCUE</v>
      </c>
      <c r="E63" s="26" t="s">
        <v>24</v>
      </c>
      <c r="F63" s="21" t="s">
        <v>170</v>
      </c>
      <c r="G63" s="21" t="s">
        <v>169</v>
      </c>
      <c r="H63" s="21" t="s">
        <v>168</v>
      </c>
      <c r="I63" s="21" t="s">
        <v>167</v>
      </c>
      <c r="J63" s="21">
        <v>35</v>
      </c>
      <c r="K63" s="21">
        <v>220</v>
      </c>
      <c r="L63" s="21" t="s">
        <v>166</v>
      </c>
      <c r="M63" s="21"/>
      <c r="N63" s="21">
        <v>1983</v>
      </c>
      <c r="O63" s="23">
        <v>108991</v>
      </c>
      <c r="P63" s="23">
        <f t="shared" si="14"/>
        <v>108991000</v>
      </c>
      <c r="Q63" s="21" t="s">
        <v>4</v>
      </c>
      <c r="R63" s="21" t="s">
        <v>165</v>
      </c>
      <c r="S63" s="69"/>
      <c r="T63" s="22" t="s">
        <v>7</v>
      </c>
      <c r="U63" s="21"/>
      <c r="V63" s="21">
        <v>50</v>
      </c>
      <c r="W63" s="21">
        <f t="shared" si="15"/>
        <v>38582.814000000006</v>
      </c>
      <c r="X63" s="14">
        <f t="shared" si="3"/>
        <v>38582814.000000007</v>
      </c>
      <c r="Y63" s="21">
        <f t="shared" si="16"/>
        <v>16</v>
      </c>
      <c r="Z63" s="20">
        <f t="shared" si="17"/>
        <v>5449.55</v>
      </c>
      <c r="AA63" s="11">
        <f t="shared" si="6"/>
        <v>5449550</v>
      </c>
      <c r="AB63" s="10">
        <f t="shared" si="7"/>
        <v>70408186</v>
      </c>
      <c r="AC63" s="18">
        <f t="shared" si="18"/>
        <v>103541.45</v>
      </c>
      <c r="AD63" s="19">
        <f t="shared" si="19"/>
        <v>0.02</v>
      </c>
      <c r="AE63" s="18">
        <f t="shared" si="20"/>
        <v>2070.8290000000002</v>
      </c>
      <c r="AF63" s="18">
        <f t="shared" si="21"/>
        <v>72479.014999999985</v>
      </c>
      <c r="AG63" s="18">
        <f t="shared" si="22"/>
        <v>36511.985000000008</v>
      </c>
    </row>
    <row r="64" spans="1:33" s="7" customFormat="1" x14ac:dyDescent="0.35">
      <c r="A64" s="52" t="s">
        <v>19032</v>
      </c>
      <c r="B64" s="21" t="s">
        <v>49</v>
      </c>
      <c r="C64" s="26" t="s">
        <v>8</v>
      </c>
      <c r="D64" s="25" t="str">
        <f t="shared" si="13"/>
        <v>Transformador TAMINI SN: 135219 GURUE</v>
      </c>
      <c r="E64" s="26" t="s">
        <v>24</v>
      </c>
      <c r="F64" s="21" t="s">
        <v>164</v>
      </c>
      <c r="G64" s="21" t="s">
        <v>163</v>
      </c>
      <c r="H64" s="21" t="s">
        <v>162</v>
      </c>
      <c r="I64" s="21" t="s">
        <v>160</v>
      </c>
      <c r="J64" s="21">
        <v>16</v>
      </c>
      <c r="K64" s="21">
        <v>110</v>
      </c>
      <c r="L64" s="21" t="s">
        <v>19</v>
      </c>
      <c r="M64" s="21"/>
      <c r="N64" s="21">
        <v>1987</v>
      </c>
      <c r="O64" s="24">
        <v>27225</v>
      </c>
      <c r="P64" s="23">
        <f t="shared" si="14"/>
        <v>27225000</v>
      </c>
      <c r="Q64" s="21" t="s">
        <v>161</v>
      </c>
      <c r="R64" s="21">
        <v>135219</v>
      </c>
      <c r="S64" s="69"/>
      <c r="T64" s="22" t="s">
        <v>13</v>
      </c>
      <c r="U64" s="21"/>
      <c r="V64" s="21">
        <v>50</v>
      </c>
      <c r="W64" s="21">
        <f t="shared" si="15"/>
        <v>11706.75</v>
      </c>
      <c r="X64" s="14">
        <f t="shared" si="3"/>
        <v>11706750</v>
      </c>
      <c r="Y64" s="21">
        <f t="shared" si="16"/>
        <v>20</v>
      </c>
      <c r="Z64" s="20">
        <f t="shared" si="17"/>
        <v>1361.25</v>
      </c>
      <c r="AA64" s="11">
        <f t="shared" si="6"/>
        <v>1361250</v>
      </c>
      <c r="AB64" s="10">
        <f t="shared" si="7"/>
        <v>15518250</v>
      </c>
      <c r="AC64" s="18">
        <f t="shared" si="18"/>
        <v>25863.75</v>
      </c>
      <c r="AD64" s="19">
        <f t="shared" si="19"/>
        <v>0.02</v>
      </c>
      <c r="AE64" s="18">
        <f t="shared" si="20"/>
        <v>517.27499999999998</v>
      </c>
      <c r="AF64" s="18">
        <f t="shared" si="21"/>
        <v>16035.525000000001</v>
      </c>
      <c r="AG64" s="18">
        <f t="shared" si="22"/>
        <v>11189.475</v>
      </c>
    </row>
    <row r="65" spans="1:33" s="7" customFormat="1" x14ac:dyDescent="0.35">
      <c r="A65" s="52" t="s">
        <v>19032</v>
      </c>
      <c r="B65" s="21" t="s">
        <v>49</v>
      </c>
      <c r="C65" s="26" t="s">
        <v>8</v>
      </c>
      <c r="D65" s="25" t="str">
        <f t="shared" si="13"/>
        <v>Transformador ABB SN: 1133401 LICHINGA</v>
      </c>
      <c r="E65" s="26" t="s">
        <v>159</v>
      </c>
      <c r="F65" s="21" t="s">
        <v>158</v>
      </c>
      <c r="G65" s="57" t="s">
        <v>157</v>
      </c>
      <c r="H65" s="57" t="s">
        <v>156</v>
      </c>
      <c r="I65" s="21" t="s">
        <v>160</v>
      </c>
      <c r="J65" s="21">
        <v>16</v>
      </c>
      <c r="K65" s="21">
        <v>110</v>
      </c>
      <c r="L65" s="21" t="s">
        <v>19</v>
      </c>
      <c r="M65" s="21" t="s">
        <v>137</v>
      </c>
      <c r="N65" s="21">
        <v>2003</v>
      </c>
      <c r="O65" s="24">
        <v>27225</v>
      </c>
      <c r="P65" s="23">
        <f t="shared" si="14"/>
        <v>27225000</v>
      </c>
      <c r="Q65" s="21" t="s">
        <v>15</v>
      </c>
      <c r="R65" s="21">
        <v>1133401</v>
      </c>
      <c r="S65" s="69"/>
      <c r="T65" s="22" t="s">
        <v>13</v>
      </c>
      <c r="U65" s="21"/>
      <c r="V65" s="21">
        <v>50</v>
      </c>
      <c r="W65" s="21">
        <f t="shared" si="15"/>
        <v>19983.149999999998</v>
      </c>
      <c r="X65" s="14">
        <f t="shared" si="3"/>
        <v>19983149.999999996</v>
      </c>
      <c r="Y65" s="21">
        <f t="shared" si="16"/>
        <v>36</v>
      </c>
      <c r="Z65" s="20">
        <f t="shared" si="17"/>
        <v>1361.25</v>
      </c>
      <c r="AA65" s="11">
        <f t="shared" si="6"/>
        <v>1361250</v>
      </c>
      <c r="AB65" s="10">
        <f t="shared" si="7"/>
        <v>7241850.0000000037</v>
      </c>
      <c r="AC65" s="18">
        <f t="shared" si="18"/>
        <v>25863.75</v>
      </c>
      <c r="AD65" s="19">
        <f t="shared" si="19"/>
        <v>0.02</v>
      </c>
      <c r="AE65" s="18">
        <f t="shared" si="20"/>
        <v>517.27499999999998</v>
      </c>
      <c r="AF65" s="18">
        <f t="shared" si="21"/>
        <v>7759.1250000000036</v>
      </c>
      <c r="AG65" s="18">
        <f t="shared" si="22"/>
        <v>19465.874999999996</v>
      </c>
    </row>
    <row r="66" spans="1:33" s="7" customFormat="1" x14ac:dyDescent="0.35">
      <c r="A66" s="52" t="s">
        <v>19032</v>
      </c>
      <c r="B66" s="21" t="s">
        <v>49</v>
      </c>
      <c r="C66" s="26" t="s">
        <v>8</v>
      </c>
      <c r="D66" s="25" t="str">
        <f t="shared" ref="D66:D97" si="23">+CONCATENATE(C66," ",Q66," SN: ",R66," ",F66)</f>
        <v>Transformador ABB SN: 103949 LICHINGA</v>
      </c>
      <c r="E66" s="26" t="s">
        <v>159</v>
      </c>
      <c r="F66" s="21" t="s">
        <v>158</v>
      </c>
      <c r="G66" s="57" t="s">
        <v>157</v>
      </c>
      <c r="H66" s="57" t="s">
        <v>156</v>
      </c>
      <c r="I66" s="21" t="s">
        <v>155</v>
      </c>
      <c r="J66" s="21">
        <v>10</v>
      </c>
      <c r="K66" s="21">
        <v>110</v>
      </c>
      <c r="L66" s="21" t="s">
        <v>19</v>
      </c>
      <c r="M66" s="21"/>
      <c r="N66" s="21">
        <v>1997</v>
      </c>
      <c r="O66" s="24">
        <v>27225</v>
      </c>
      <c r="P66" s="23">
        <f t="shared" ref="P66:P97" si="24">+O66*1000</f>
        <v>27225000</v>
      </c>
      <c r="Q66" s="21" t="s">
        <v>15</v>
      </c>
      <c r="R66" s="21">
        <v>103949</v>
      </c>
      <c r="S66" s="69"/>
      <c r="T66" s="22" t="s">
        <v>7</v>
      </c>
      <c r="U66" s="21"/>
      <c r="V66" s="21">
        <v>50</v>
      </c>
      <c r="W66" s="21">
        <f t="shared" ref="W66:W97" si="25">Y66/V66*(O66-Z66)+Z66</f>
        <v>16879.5</v>
      </c>
      <c r="X66" s="14">
        <f t="shared" ref="X66:X129" si="26">+W66*1000</f>
        <v>16879500</v>
      </c>
      <c r="Y66" s="21">
        <f t="shared" si="16"/>
        <v>30</v>
      </c>
      <c r="Z66" s="20">
        <f t="shared" ref="Z66:Z97" si="27">(5/100*O66)</f>
        <v>1361.25</v>
      </c>
      <c r="AA66" s="11">
        <f t="shared" ref="AA66:AA129" si="28">+Z66*1000</f>
        <v>1361250</v>
      </c>
      <c r="AB66" s="10">
        <f t="shared" ref="AB66:AB129" si="29">+P66-X66</f>
        <v>10345500</v>
      </c>
      <c r="AC66" s="18">
        <f t="shared" ref="AC66:AC97" si="30">+(O66-Z66)</f>
        <v>25863.75</v>
      </c>
      <c r="AD66" s="19">
        <f t="shared" ref="AD66:AD97" si="31">1/V66</f>
        <v>0.02</v>
      </c>
      <c r="AE66" s="18">
        <f t="shared" ref="AE66:AE97" si="32">+AC66*AD66</f>
        <v>517.27499999999998</v>
      </c>
      <c r="AF66" s="18">
        <f t="shared" ref="AF66:AF97" si="33">+AE66+O66-W66</f>
        <v>10862.775000000001</v>
      </c>
      <c r="AG66" s="18">
        <f t="shared" ref="AG66:AG97" si="34">+W66-AE66</f>
        <v>16362.225</v>
      </c>
    </row>
    <row r="67" spans="1:33" s="7" customFormat="1" x14ac:dyDescent="0.35">
      <c r="A67" s="52" t="s">
        <v>19032</v>
      </c>
      <c r="B67" s="21" t="s">
        <v>49</v>
      </c>
      <c r="C67" s="26" t="s">
        <v>8</v>
      </c>
      <c r="D67" s="25" t="str">
        <f t="shared" si="23"/>
        <v>Transformador EFACEC SN: 19117 S MUNHAVA</v>
      </c>
      <c r="E67" s="26" t="s">
        <v>24</v>
      </c>
      <c r="F67" s="21" t="s">
        <v>380</v>
      </c>
      <c r="G67" s="57" t="s">
        <v>379</v>
      </c>
      <c r="H67" s="57" t="s">
        <v>378</v>
      </c>
      <c r="I67" s="21" t="s">
        <v>383</v>
      </c>
      <c r="J67" s="21">
        <v>22.5</v>
      </c>
      <c r="K67" s="21">
        <v>110</v>
      </c>
      <c r="L67" s="21" t="s">
        <v>376</v>
      </c>
      <c r="M67" s="21" t="s">
        <v>375</v>
      </c>
      <c r="N67" s="21">
        <v>1983</v>
      </c>
      <c r="O67" s="24">
        <v>34032</v>
      </c>
      <c r="P67" s="23">
        <f t="shared" si="24"/>
        <v>34032000</v>
      </c>
      <c r="Q67" s="21" t="s">
        <v>27</v>
      </c>
      <c r="R67" s="21" t="s">
        <v>382</v>
      </c>
      <c r="S67" s="69" t="s">
        <v>373</v>
      </c>
      <c r="T67" s="22" t="s">
        <v>7</v>
      </c>
      <c r="U67" s="21"/>
      <c r="V67" s="21">
        <v>50</v>
      </c>
      <c r="W67" s="21">
        <f t="shared" si="25"/>
        <v>12047.328000000001</v>
      </c>
      <c r="X67" s="14">
        <f t="shared" si="26"/>
        <v>12047328.000000002</v>
      </c>
      <c r="Y67" s="21">
        <f t="shared" si="16"/>
        <v>16</v>
      </c>
      <c r="Z67" s="20">
        <f t="shared" si="27"/>
        <v>1701.6000000000001</v>
      </c>
      <c r="AA67" s="11">
        <f t="shared" si="28"/>
        <v>1701600.0000000002</v>
      </c>
      <c r="AB67" s="10">
        <f t="shared" si="29"/>
        <v>21984672</v>
      </c>
      <c r="AC67" s="18">
        <f t="shared" si="30"/>
        <v>32330.400000000001</v>
      </c>
      <c r="AD67" s="19">
        <f t="shared" si="31"/>
        <v>0.02</v>
      </c>
      <c r="AE67" s="18">
        <f t="shared" si="32"/>
        <v>646.60800000000006</v>
      </c>
      <c r="AF67" s="18">
        <f t="shared" si="33"/>
        <v>22631.279999999999</v>
      </c>
      <c r="AG67" s="18">
        <f t="shared" si="34"/>
        <v>11400.720000000001</v>
      </c>
    </row>
    <row r="68" spans="1:33" s="7" customFormat="1" x14ac:dyDescent="0.35">
      <c r="A68" s="52" t="s">
        <v>19032</v>
      </c>
      <c r="B68" s="21" t="s">
        <v>49</v>
      </c>
      <c r="C68" s="26" t="s">
        <v>8</v>
      </c>
      <c r="D68" s="25" t="str">
        <f t="shared" si="23"/>
        <v>Transformador ABB SN: 30246 MUNHAVA</v>
      </c>
      <c r="E68" s="26" t="s">
        <v>24</v>
      </c>
      <c r="F68" s="21" t="s">
        <v>380</v>
      </c>
      <c r="G68" s="57" t="s">
        <v>379</v>
      </c>
      <c r="H68" s="57" t="s">
        <v>378</v>
      </c>
      <c r="I68" s="21" t="s">
        <v>381</v>
      </c>
      <c r="J68" s="21">
        <v>22.5</v>
      </c>
      <c r="K68" s="21">
        <v>110</v>
      </c>
      <c r="L68" s="21" t="s">
        <v>376</v>
      </c>
      <c r="M68" s="21" t="s">
        <v>375</v>
      </c>
      <c r="N68" s="21">
        <v>2002</v>
      </c>
      <c r="O68" s="24">
        <v>34032</v>
      </c>
      <c r="P68" s="23">
        <f t="shared" si="24"/>
        <v>34032000</v>
      </c>
      <c r="Q68" s="21" t="s">
        <v>15</v>
      </c>
      <c r="R68" s="21">
        <v>30246</v>
      </c>
      <c r="S68" s="69" t="s">
        <v>373</v>
      </c>
      <c r="T68" s="22" t="s">
        <v>7</v>
      </c>
      <c r="U68" s="21"/>
      <c r="V68" s="21">
        <v>50</v>
      </c>
      <c r="W68" s="21">
        <f t="shared" si="25"/>
        <v>24332.879999999997</v>
      </c>
      <c r="X68" s="14">
        <f t="shared" si="26"/>
        <v>24332879.999999996</v>
      </c>
      <c r="Y68" s="21">
        <f t="shared" si="16"/>
        <v>35</v>
      </c>
      <c r="Z68" s="20">
        <f t="shared" si="27"/>
        <v>1701.6000000000001</v>
      </c>
      <c r="AA68" s="11">
        <f t="shared" si="28"/>
        <v>1701600.0000000002</v>
      </c>
      <c r="AB68" s="10">
        <f t="shared" si="29"/>
        <v>9699120.0000000037</v>
      </c>
      <c r="AC68" s="18">
        <f t="shared" si="30"/>
        <v>32330.400000000001</v>
      </c>
      <c r="AD68" s="19">
        <f t="shared" si="31"/>
        <v>0.02</v>
      </c>
      <c r="AE68" s="18">
        <f t="shared" si="32"/>
        <v>646.60800000000006</v>
      </c>
      <c r="AF68" s="18">
        <f t="shared" si="33"/>
        <v>10345.728000000003</v>
      </c>
      <c r="AG68" s="18">
        <f t="shared" si="34"/>
        <v>23686.271999999997</v>
      </c>
    </row>
    <row r="69" spans="1:33" s="7" customFormat="1" x14ac:dyDescent="0.35">
      <c r="A69" s="52" t="s">
        <v>19032</v>
      </c>
      <c r="B69" s="21" t="s">
        <v>49</v>
      </c>
      <c r="C69" s="26" t="s">
        <v>8</v>
      </c>
      <c r="D69" s="25" t="str">
        <f t="shared" si="23"/>
        <v>Transformador SIEMENS SN: LEL10846 MUNHAVA</v>
      </c>
      <c r="E69" s="26" t="s">
        <v>24</v>
      </c>
      <c r="F69" s="21" t="s">
        <v>380</v>
      </c>
      <c r="G69" s="57" t="s">
        <v>379</v>
      </c>
      <c r="H69" s="57" t="s">
        <v>378</v>
      </c>
      <c r="I69" s="21" t="s">
        <v>377</v>
      </c>
      <c r="J69" s="21">
        <v>30</v>
      </c>
      <c r="K69" s="21">
        <v>110</v>
      </c>
      <c r="L69" s="21" t="s">
        <v>376</v>
      </c>
      <c r="M69" s="61" t="s">
        <v>375</v>
      </c>
      <c r="N69" s="21">
        <v>2009</v>
      </c>
      <c r="O69" s="24">
        <v>47644</v>
      </c>
      <c r="P69" s="23">
        <f t="shared" si="24"/>
        <v>47644000</v>
      </c>
      <c r="Q69" s="21" t="s">
        <v>130</v>
      </c>
      <c r="R69" s="21" t="s">
        <v>374</v>
      </c>
      <c r="S69" s="69" t="s">
        <v>373</v>
      </c>
      <c r="T69" s="22" t="s">
        <v>7</v>
      </c>
      <c r="U69" s="21"/>
      <c r="V69" s="21">
        <v>50</v>
      </c>
      <c r="W69" s="21">
        <f t="shared" si="25"/>
        <v>40402.112000000001</v>
      </c>
      <c r="X69" s="14">
        <f t="shared" si="26"/>
        <v>40402112</v>
      </c>
      <c r="Y69" s="21">
        <f t="shared" si="16"/>
        <v>42</v>
      </c>
      <c r="Z69" s="20">
        <f t="shared" si="27"/>
        <v>2382.2000000000003</v>
      </c>
      <c r="AA69" s="11">
        <f t="shared" si="28"/>
        <v>2382200.0000000005</v>
      </c>
      <c r="AB69" s="10">
        <f t="shared" si="29"/>
        <v>7241888</v>
      </c>
      <c r="AC69" s="18">
        <f t="shared" si="30"/>
        <v>45261.8</v>
      </c>
      <c r="AD69" s="19">
        <f t="shared" si="31"/>
        <v>0.02</v>
      </c>
      <c r="AE69" s="18">
        <f t="shared" si="32"/>
        <v>905.2360000000001</v>
      </c>
      <c r="AF69" s="18">
        <f t="shared" si="33"/>
        <v>8147.1239999999962</v>
      </c>
      <c r="AG69" s="18">
        <f t="shared" si="34"/>
        <v>39496.876000000004</v>
      </c>
    </row>
    <row r="70" spans="1:33" s="7" customFormat="1" x14ac:dyDescent="0.35">
      <c r="A70" s="52" t="s">
        <v>19032</v>
      </c>
      <c r="B70" s="21" t="s">
        <v>49</v>
      </c>
      <c r="C70" s="26" t="s">
        <v>8</v>
      </c>
      <c r="D70" s="25" t="str">
        <f t="shared" si="23"/>
        <v>Transformador 1500E117v46v6 SN:  CHICAMBA</v>
      </c>
      <c r="E70" s="26" t="s">
        <v>24</v>
      </c>
      <c r="F70" s="21" t="s">
        <v>369</v>
      </c>
      <c r="G70" s="57" t="s">
        <v>368</v>
      </c>
      <c r="H70" s="57" t="s">
        <v>367</v>
      </c>
      <c r="I70" s="21" t="s">
        <v>59</v>
      </c>
      <c r="J70" s="21">
        <v>45</v>
      </c>
      <c r="K70" s="21">
        <v>110</v>
      </c>
      <c r="L70" s="21" t="s">
        <v>372</v>
      </c>
      <c r="M70" s="21">
        <v>6.6</v>
      </c>
      <c r="N70" s="21">
        <v>2015</v>
      </c>
      <c r="O70" s="23">
        <v>54450</v>
      </c>
      <c r="P70" s="23">
        <f t="shared" si="24"/>
        <v>54450000</v>
      </c>
      <c r="Q70" s="21" t="s">
        <v>371</v>
      </c>
      <c r="R70" s="21"/>
      <c r="S70" s="69" t="s">
        <v>345</v>
      </c>
      <c r="T70" s="22" t="s">
        <v>370</v>
      </c>
      <c r="U70" s="21"/>
      <c r="V70" s="21">
        <v>50</v>
      </c>
      <c r="W70" s="21">
        <f t="shared" si="25"/>
        <v>52380.9</v>
      </c>
      <c r="X70" s="14">
        <f t="shared" si="26"/>
        <v>52380900</v>
      </c>
      <c r="Y70" s="21">
        <f t="shared" si="16"/>
        <v>48</v>
      </c>
      <c r="Z70" s="20">
        <f t="shared" si="27"/>
        <v>2722.5</v>
      </c>
      <c r="AA70" s="11">
        <f t="shared" si="28"/>
        <v>2722500</v>
      </c>
      <c r="AB70" s="10">
        <f t="shared" si="29"/>
        <v>2069100</v>
      </c>
      <c r="AC70" s="18">
        <f t="shared" si="30"/>
        <v>51727.5</v>
      </c>
      <c r="AD70" s="19">
        <f t="shared" si="31"/>
        <v>0.02</v>
      </c>
      <c r="AE70" s="18">
        <f t="shared" si="32"/>
        <v>1034.55</v>
      </c>
      <c r="AF70" s="18">
        <f t="shared" si="33"/>
        <v>3103.6500000000015</v>
      </c>
      <c r="AG70" s="18">
        <f t="shared" si="34"/>
        <v>51346.35</v>
      </c>
    </row>
    <row r="71" spans="1:33" s="7" customFormat="1" x14ac:dyDescent="0.35">
      <c r="A71" s="52" t="s">
        <v>19032</v>
      </c>
      <c r="B71" s="21" t="s">
        <v>49</v>
      </c>
      <c r="C71" s="26" t="s">
        <v>8</v>
      </c>
      <c r="D71" s="25" t="str">
        <f t="shared" si="23"/>
        <v>Transformador  SN:  CHICAMBA</v>
      </c>
      <c r="E71" s="26" t="s">
        <v>24</v>
      </c>
      <c r="F71" s="21" t="s">
        <v>369</v>
      </c>
      <c r="G71" s="57" t="s">
        <v>368</v>
      </c>
      <c r="H71" s="57" t="s">
        <v>367</v>
      </c>
      <c r="I71" s="21" t="s">
        <v>59</v>
      </c>
      <c r="J71" s="21">
        <v>24</v>
      </c>
      <c r="K71" s="21">
        <v>110</v>
      </c>
      <c r="L71" s="21">
        <v>22.4</v>
      </c>
      <c r="M71" s="21">
        <v>6.6</v>
      </c>
      <c r="N71" s="21">
        <v>1967</v>
      </c>
      <c r="O71" s="23">
        <v>34032</v>
      </c>
      <c r="P71" s="23">
        <f t="shared" si="24"/>
        <v>34032000</v>
      </c>
      <c r="Q71" s="21"/>
      <c r="R71" s="21"/>
      <c r="S71" s="21" t="s">
        <v>337</v>
      </c>
      <c r="T71" s="22" t="s">
        <v>7</v>
      </c>
      <c r="U71" s="21"/>
      <c r="V71" s="21">
        <v>50</v>
      </c>
      <c r="W71" s="21">
        <f t="shared" si="25"/>
        <v>4934.6400000000003</v>
      </c>
      <c r="X71" s="14">
        <f t="shared" si="26"/>
        <v>4934640</v>
      </c>
      <c r="Y71" s="21">
        <v>5</v>
      </c>
      <c r="Z71" s="20">
        <f t="shared" si="27"/>
        <v>1701.6000000000001</v>
      </c>
      <c r="AA71" s="11">
        <f t="shared" si="28"/>
        <v>1701600.0000000002</v>
      </c>
      <c r="AB71" s="10">
        <f t="shared" si="29"/>
        <v>29097360</v>
      </c>
      <c r="AC71" s="18">
        <f t="shared" si="30"/>
        <v>32330.400000000001</v>
      </c>
      <c r="AD71" s="19">
        <f t="shared" si="31"/>
        <v>0.02</v>
      </c>
      <c r="AE71" s="18">
        <f t="shared" si="32"/>
        <v>646.60800000000006</v>
      </c>
      <c r="AF71" s="18">
        <f t="shared" si="33"/>
        <v>29743.968000000001</v>
      </c>
      <c r="AG71" s="18">
        <f t="shared" si="34"/>
        <v>4288.0320000000002</v>
      </c>
    </row>
    <row r="72" spans="1:33" s="7" customFormat="1" x14ac:dyDescent="0.35">
      <c r="A72" s="52" t="s">
        <v>19032</v>
      </c>
      <c r="B72" s="21" t="s">
        <v>49</v>
      </c>
      <c r="C72" s="26" t="s">
        <v>8</v>
      </c>
      <c r="D72" s="25" t="str">
        <f t="shared" si="23"/>
        <v>Transformador  SN:  MANICA OLD SUB</v>
      </c>
      <c r="E72" s="26" t="s">
        <v>24</v>
      </c>
      <c r="F72" s="57" t="s">
        <v>366</v>
      </c>
      <c r="G72" s="57" t="s">
        <v>365</v>
      </c>
      <c r="H72" s="57" t="s">
        <v>364</v>
      </c>
      <c r="I72" s="57" t="s">
        <v>59</v>
      </c>
      <c r="J72" s="21">
        <v>10</v>
      </c>
      <c r="K72" s="21">
        <v>110</v>
      </c>
      <c r="L72" s="21">
        <v>33</v>
      </c>
      <c r="M72" s="21"/>
      <c r="N72" s="21">
        <v>1959</v>
      </c>
      <c r="O72" s="23">
        <v>27225</v>
      </c>
      <c r="P72" s="23">
        <f t="shared" si="24"/>
        <v>27225000</v>
      </c>
      <c r="Q72" s="21"/>
      <c r="R72" s="21"/>
      <c r="S72" s="21"/>
      <c r="T72" s="22" t="s">
        <v>7</v>
      </c>
      <c r="U72" s="21"/>
      <c r="V72" s="21">
        <v>50</v>
      </c>
      <c r="W72" s="21">
        <f t="shared" si="25"/>
        <v>3947.625</v>
      </c>
      <c r="X72" s="14">
        <f t="shared" si="26"/>
        <v>3947625</v>
      </c>
      <c r="Y72" s="21">
        <v>5</v>
      </c>
      <c r="Z72" s="20">
        <f t="shared" si="27"/>
        <v>1361.25</v>
      </c>
      <c r="AA72" s="11">
        <f t="shared" si="28"/>
        <v>1361250</v>
      </c>
      <c r="AB72" s="10">
        <f t="shared" si="29"/>
        <v>23277375</v>
      </c>
      <c r="AC72" s="18">
        <f t="shared" si="30"/>
        <v>25863.75</v>
      </c>
      <c r="AD72" s="19">
        <f t="shared" si="31"/>
        <v>0.02</v>
      </c>
      <c r="AE72" s="18">
        <f t="shared" si="32"/>
        <v>517.27499999999998</v>
      </c>
      <c r="AF72" s="18">
        <f t="shared" si="33"/>
        <v>23794.65</v>
      </c>
      <c r="AG72" s="18">
        <f t="shared" si="34"/>
        <v>3430.35</v>
      </c>
    </row>
    <row r="73" spans="1:33" s="7" customFormat="1" x14ac:dyDescent="0.35">
      <c r="A73" s="52" t="s">
        <v>19032</v>
      </c>
      <c r="B73" s="21" t="s">
        <v>49</v>
      </c>
      <c r="C73" s="26" t="s">
        <v>8</v>
      </c>
      <c r="D73" s="25" t="str">
        <f t="shared" si="23"/>
        <v>Transformador 54658 SN:  MANICA OLD SUB</v>
      </c>
      <c r="E73" s="26" t="s">
        <v>24</v>
      </c>
      <c r="F73" s="57" t="s">
        <v>366</v>
      </c>
      <c r="G73" s="57" t="s">
        <v>365</v>
      </c>
      <c r="H73" s="57" t="s">
        <v>364</v>
      </c>
      <c r="I73" s="21" t="s">
        <v>363</v>
      </c>
      <c r="J73" s="21">
        <v>60</v>
      </c>
      <c r="K73" s="21">
        <v>33</v>
      </c>
      <c r="L73" s="21" t="s">
        <v>362</v>
      </c>
      <c r="M73" s="21"/>
      <c r="N73" s="21">
        <v>1997</v>
      </c>
      <c r="O73" s="23">
        <v>40838</v>
      </c>
      <c r="P73" s="23">
        <f t="shared" si="24"/>
        <v>40838000</v>
      </c>
      <c r="Q73" s="21">
        <v>54658</v>
      </c>
      <c r="R73" s="21"/>
      <c r="S73" s="21" t="s">
        <v>361</v>
      </c>
      <c r="T73" s="22" t="s">
        <v>7</v>
      </c>
      <c r="U73" s="21"/>
      <c r="V73" s="21">
        <v>50</v>
      </c>
      <c r="W73" s="21">
        <f t="shared" si="25"/>
        <v>25319.56</v>
      </c>
      <c r="X73" s="14">
        <f t="shared" si="26"/>
        <v>25319560</v>
      </c>
      <c r="Y73" s="21">
        <f>(V73-(2017-N73))</f>
        <v>30</v>
      </c>
      <c r="Z73" s="20">
        <f t="shared" si="27"/>
        <v>2041.9</v>
      </c>
      <c r="AA73" s="11">
        <f t="shared" si="28"/>
        <v>2041900</v>
      </c>
      <c r="AB73" s="10">
        <f t="shared" si="29"/>
        <v>15518440</v>
      </c>
      <c r="AC73" s="18">
        <f t="shared" si="30"/>
        <v>38796.1</v>
      </c>
      <c r="AD73" s="19">
        <f t="shared" si="31"/>
        <v>0.02</v>
      </c>
      <c r="AE73" s="18">
        <f t="shared" si="32"/>
        <v>775.92200000000003</v>
      </c>
      <c r="AF73" s="18">
        <f t="shared" si="33"/>
        <v>16294.361999999997</v>
      </c>
      <c r="AG73" s="18">
        <f t="shared" si="34"/>
        <v>24543.638000000003</v>
      </c>
    </row>
    <row r="74" spans="1:33" s="7" customFormat="1" ht="11.5" customHeight="1" x14ac:dyDescent="0.35">
      <c r="A74" s="52" t="s">
        <v>19032</v>
      </c>
      <c r="B74" s="57" t="s">
        <v>49</v>
      </c>
      <c r="C74" s="26" t="s">
        <v>8</v>
      </c>
      <c r="D74" s="25" t="str">
        <f t="shared" si="23"/>
        <v>Transformador C1636 SN:  MESSICA</v>
      </c>
      <c r="E74" s="26" t="s">
        <v>24</v>
      </c>
      <c r="F74" s="57" t="s">
        <v>360</v>
      </c>
      <c r="G74" s="57" t="s">
        <v>359</v>
      </c>
      <c r="H74" s="57" t="s">
        <v>358</v>
      </c>
      <c r="I74" s="57" t="s">
        <v>59</v>
      </c>
      <c r="J74" s="21">
        <v>10</v>
      </c>
      <c r="K74" s="21">
        <v>110</v>
      </c>
      <c r="L74" s="21">
        <v>22</v>
      </c>
      <c r="M74" s="21">
        <v>6.6</v>
      </c>
      <c r="N74" s="21">
        <v>1965</v>
      </c>
      <c r="O74" s="23">
        <v>27225</v>
      </c>
      <c r="P74" s="23">
        <f t="shared" si="24"/>
        <v>27225000</v>
      </c>
      <c r="Q74" s="57" t="s">
        <v>357</v>
      </c>
      <c r="R74" s="21"/>
      <c r="S74" s="21" t="s">
        <v>356</v>
      </c>
      <c r="T74" s="22" t="s">
        <v>7</v>
      </c>
      <c r="U74" s="21"/>
      <c r="V74" s="21">
        <v>50</v>
      </c>
      <c r="W74" s="21">
        <f t="shared" si="25"/>
        <v>3947.625</v>
      </c>
      <c r="X74" s="14">
        <f t="shared" si="26"/>
        <v>3947625</v>
      </c>
      <c r="Y74" s="21">
        <v>5</v>
      </c>
      <c r="Z74" s="20">
        <f t="shared" si="27"/>
        <v>1361.25</v>
      </c>
      <c r="AA74" s="11">
        <f t="shared" si="28"/>
        <v>1361250</v>
      </c>
      <c r="AB74" s="10">
        <f t="shared" si="29"/>
        <v>23277375</v>
      </c>
      <c r="AC74" s="18">
        <f t="shared" si="30"/>
        <v>25863.75</v>
      </c>
      <c r="AD74" s="19">
        <f t="shared" si="31"/>
        <v>0.02</v>
      </c>
      <c r="AE74" s="18">
        <f t="shared" si="32"/>
        <v>517.27499999999998</v>
      </c>
      <c r="AF74" s="18">
        <f t="shared" si="33"/>
        <v>23794.65</v>
      </c>
      <c r="AG74" s="18">
        <f t="shared" si="34"/>
        <v>3430.35</v>
      </c>
    </row>
    <row r="75" spans="1:33" s="7" customFormat="1" ht="12.65" customHeight="1" x14ac:dyDescent="0.35">
      <c r="A75" s="52" t="s">
        <v>19032</v>
      </c>
      <c r="B75" s="21" t="s">
        <v>49</v>
      </c>
      <c r="C75" s="26" t="s">
        <v>8</v>
      </c>
      <c r="D75" s="25" t="str">
        <f t="shared" si="23"/>
        <v>Transformador 103940 SN:  GONDOLA</v>
      </c>
      <c r="E75" s="26" t="s">
        <v>24</v>
      </c>
      <c r="F75" s="57" t="s">
        <v>355</v>
      </c>
      <c r="G75" s="57" t="s">
        <v>354</v>
      </c>
      <c r="H75" s="57" t="s">
        <v>353</v>
      </c>
      <c r="I75" s="57" t="s">
        <v>59</v>
      </c>
      <c r="J75" s="21">
        <v>10</v>
      </c>
      <c r="K75" s="49">
        <v>110</v>
      </c>
      <c r="L75" s="21">
        <v>23</v>
      </c>
      <c r="M75" s="21"/>
      <c r="N75" s="21">
        <v>1997</v>
      </c>
      <c r="O75" s="24">
        <v>27225</v>
      </c>
      <c r="P75" s="23">
        <f t="shared" si="24"/>
        <v>27225000</v>
      </c>
      <c r="Q75" s="21">
        <v>103940</v>
      </c>
      <c r="R75" s="21"/>
      <c r="S75" s="21" t="s">
        <v>85</v>
      </c>
      <c r="T75" s="22" t="s">
        <v>7</v>
      </c>
      <c r="U75" s="21"/>
      <c r="V75" s="21">
        <v>50</v>
      </c>
      <c r="W75" s="21">
        <f t="shared" si="25"/>
        <v>16879.5</v>
      </c>
      <c r="X75" s="14">
        <f t="shared" si="26"/>
        <v>16879500</v>
      </c>
      <c r="Y75" s="21">
        <f t="shared" ref="Y75:Y83" si="35">(V75-(2017-N75))</f>
        <v>30</v>
      </c>
      <c r="Z75" s="20">
        <f t="shared" si="27"/>
        <v>1361.25</v>
      </c>
      <c r="AA75" s="11">
        <f t="shared" si="28"/>
        <v>1361250</v>
      </c>
      <c r="AB75" s="10">
        <f t="shared" si="29"/>
        <v>10345500</v>
      </c>
      <c r="AC75" s="18">
        <f t="shared" si="30"/>
        <v>25863.75</v>
      </c>
      <c r="AD75" s="19">
        <f t="shared" si="31"/>
        <v>0.02</v>
      </c>
      <c r="AE75" s="18">
        <f t="shared" si="32"/>
        <v>517.27499999999998</v>
      </c>
      <c r="AF75" s="18">
        <f t="shared" si="33"/>
        <v>10862.775000000001</v>
      </c>
      <c r="AG75" s="18">
        <f t="shared" si="34"/>
        <v>16362.225</v>
      </c>
    </row>
    <row r="76" spans="1:33" s="7" customFormat="1" x14ac:dyDescent="0.35">
      <c r="A76" s="52" t="s">
        <v>19032</v>
      </c>
      <c r="B76" s="21" t="s">
        <v>49</v>
      </c>
      <c r="C76" s="26" t="s">
        <v>8</v>
      </c>
      <c r="D76" s="25" t="str">
        <f t="shared" si="23"/>
        <v>Transformador 120171 SN:  INCHHOPE</v>
      </c>
      <c r="E76" s="26" t="s">
        <v>24</v>
      </c>
      <c r="F76" s="21" t="s">
        <v>352</v>
      </c>
      <c r="G76" s="57" t="s">
        <v>351</v>
      </c>
      <c r="H76" s="57" t="s">
        <v>350</v>
      </c>
      <c r="I76" s="57" t="s">
        <v>59</v>
      </c>
      <c r="J76" s="49">
        <v>10</v>
      </c>
      <c r="K76" s="21">
        <v>110</v>
      </c>
      <c r="L76" s="21">
        <v>33</v>
      </c>
      <c r="M76" s="21"/>
      <c r="N76" s="21">
        <v>2002</v>
      </c>
      <c r="O76" s="23">
        <v>27225</v>
      </c>
      <c r="P76" s="23">
        <f t="shared" si="24"/>
        <v>27225000</v>
      </c>
      <c r="Q76" s="21">
        <v>120171</v>
      </c>
      <c r="R76" s="21"/>
      <c r="S76" s="21" t="s">
        <v>258</v>
      </c>
      <c r="T76" s="22" t="s">
        <v>7</v>
      </c>
      <c r="U76" s="21"/>
      <c r="V76" s="21">
        <v>50</v>
      </c>
      <c r="W76" s="21">
        <f t="shared" si="25"/>
        <v>19465.875</v>
      </c>
      <c r="X76" s="14">
        <f t="shared" si="26"/>
        <v>19465875</v>
      </c>
      <c r="Y76" s="21">
        <f t="shared" si="35"/>
        <v>35</v>
      </c>
      <c r="Z76" s="20">
        <f t="shared" si="27"/>
        <v>1361.25</v>
      </c>
      <c r="AA76" s="11">
        <f t="shared" si="28"/>
        <v>1361250</v>
      </c>
      <c r="AB76" s="10">
        <f t="shared" si="29"/>
        <v>7759125</v>
      </c>
      <c r="AC76" s="18">
        <f t="shared" si="30"/>
        <v>25863.75</v>
      </c>
      <c r="AD76" s="19">
        <f t="shared" si="31"/>
        <v>0.02</v>
      </c>
      <c r="AE76" s="18">
        <f t="shared" si="32"/>
        <v>517.27499999999998</v>
      </c>
      <c r="AF76" s="18">
        <f t="shared" si="33"/>
        <v>8276.4000000000015</v>
      </c>
      <c r="AG76" s="18">
        <f t="shared" si="34"/>
        <v>18948.599999999999</v>
      </c>
    </row>
    <row r="77" spans="1:33" s="7" customFormat="1" x14ac:dyDescent="0.35">
      <c r="A77" s="52" t="s">
        <v>19032</v>
      </c>
      <c r="B77" s="21" t="s">
        <v>49</v>
      </c>
      <c r="C77" s="26" t="s">
        <v>8</v>
      </c>
      <c r="D77" s="25" t="str">
        <f t="shared" si="23"/>
        <v>Transformador ET09404-1 SN:  CATANDICA</v>
      </c>
      <c r="E77" s="26" t="s">
        <v>24</v>
      </c>
      <c r="F77" s="67" t="s">
        <v>349</v>
      </c>
      <c r="G77" s="57" t="s">
        <v>348</v>
      </c>
      <c r="H77" s="57" t="s">
        <v>347</v>
      </c>
      <c r="I77" s="57" t="s">
        <v>59</v>
      </c>
      <c r="J77" s="21">
        <v>10</v>
      </c>
      <c r="K77" s="49">
        <v>220</v>
      </c>
      <c r="L77" s="21">
        <v>33</v>
      </c>
      <c r="M77" s="21"/>
      <c r="N77" s="21">
        <v>2007</v>
      </c>
      <c r="O77" s="23">
        <v>27225</v>
      </c>
      <c r="P77" s="23">
        <f t="shared" si="24"/>
        <v>27225000</v>
      </c>
      <c r="Q77" s="21" t="s">
        <v>346</v>
      </c>
      <c r="R77" s="21"/>
      <c r="S77" s="21" t="s">
        <v>345</v>
      </c>
      <c r="T77" s="22" t="s">
        <v>7</v>
      </c>
      <c r="U77" s="21"/>
      <c r="V77" s="21">
        <v>50</v>
      </c>
      <c r="W77" s="21">
        <f t="shared" si="25"/>
        <v>22052.25</v>
      </c>
      <c r="X77" s="14">
        <f t="shared" si="26"/>
        <v>22052250</v>
      </c>
      <c r="Y77" s="21">
        <f t="shared" si="35"/>
        <v>40</v>
      </c>
      <c r="Z77" s="20">
        <f t="shared" si="27"/>
        <v>1361.25</v>
      </c>
      <c r="AA77" s="11">
        <f t="shared" si="28"/>
        <v>1361250</v>
      </c>
      <c r="AB77" s="10">
        <f t="shared" si="29"/>
        <v>5172750</v>
      </c>
      <c r="AC77" s="18">
        <f t="shared" si="30"/>
        <v>25863.75</v>
      </c>
      <c r="AD77" s="19">
        <f t="shared" si="31"/>
        <v>0.02</v>
      </c>
      <c r="AE77" s="18">
        <f t="shared" si="32"/>
        <v>517.27499999999998</v>
      </c>
      <c r="AF77" s="18">
        <f t="shared" si="33"/>
        <v>5690.0250000000015</v>
      </c>
      <c r="AG77" s="18">
        <f t="shared" si="34"/>
        <v>21534.974999999999</v>
      </c>
    </row>
    <row r="78" spans="1:33" s="7" customFormat="1" x14ac:dyDescent="0.35">
      <c r="A78" s="52" t="s">
        <v>19032</v>
      </c>
      <c r="B78" s="21" t="s">
        <v>49</v>
      </c>
      <c r="C78" s="26" t="s">
        <v>8</v>
      </c>
      <c r="D78" s="25" t="str">
        <f t="shared" si="23"/>
        <v>Transformador 217258.02 SN:  CHIBATA</v>
      </c>
      <c r="E78" s="26" t="s">
        <v>24</v>
      </c>
      <c r="F78" s="67" t="s">
        <v>343</v>
      </c>
      <c r="G78" s="57" t="s">
        <v>342</v>
      </c>
      <c r="H78" s="57" t="s">
        <v>341</v>
      </c>
      <c r="I78" s="21" t="s">
        <v>344</v>
      </c>
      <c r="J78" s="21">
        <v>30</v>
      </c>
      <c r="K78" s="49">
        <v>220</v>
      </c>
      <c r="L78" s="21">
        <v>113</v>
      </c>
      <c r="M78" s="21">
        <v>18.600000000000001</v>
      </c>
      <c r="N78" s="21">
        <v>1975</v>
      </c>
      <c r="O78" s="23">
        <v>108991</v>
      </c>
      <c r="P78" s="23">
        <f t="shared" si="24"/>
        <v>108991000</v>
      </c>
      <c r="Q78" s="21">
        <v>217258.02</v>
      </c>
      <c r="R78" s="21"/>
      <c r="S78" s="21"/>
      <c r="T78" s="22" t="s">
        <v>7</v>
      </c>
      <c r="U78" s="21"/>
      <c r="V78" s="21">
        <v>50</v>
      </c>
      <c r="W78" s="21">
        <f t="shared" si="25"/>
        <v>22016.182000000001</v>
      </c>
      <c r="X78" s="14">
        <f t="shared" si="26"/>
        <v>22016182</v>
      </c>
      <c r="Y78" s="21">
        <f t="shared" si="35"/>
        <v>8</v>
      </c>
      <c r="Z78" s="20">
        <f t="shared" si="27"/>
        <v>5449.55</v>
      </c>
      <c r="AA78" s="11">
        <f t="shared" si="28"/>
        <v>5449550</v>
      </c>
      <c r="AB78" s="10">
        <f t="shared" si="29"/>
        <v>86974818</v>
      </c>
      <c r="AC78" s="18">
        <f t="shared" si="30"/>
        <v>103541.45</v>
      </c>
      <c r="AD78" s="19">
        <f t="shared" si="31"/>
        <v>0.02</v>
      </c>
      <c r="AE78" s="18">
        <f t="shared" si="32"/>
        <v>2070.8290000000002</v>
      </c>
      <c r="AF78" s="18">
        <f t="shared" si="33"/>
        <v>89045.646999999997</v>
      </c>
      <c r="AG78" s="18">
        <f t="shared" si="34"/>
        <v>19945.352999999999</v>
      </c>
    </row>
    <row r="79" spans="1:33" s="7" customFormat="1" x14ac:dyDescent="0.35">
      <c r="A79" s="52" t="s">
        <v>19032</v>
      </c>
      <c r="B79" s="49" t="s">
        <v>49</v>
      </c>
      <c r="C79" s="26" t="s">
        <v>8</v>
      </c>
      <c r="D79" s="25" t="str">
        <f t="shared" si="23"/>
        <v>Transformador 217258.01 SN:  CHIBATA</v>
      </c>
      <c r="E79" s="26" t="s">
        <v>24</v>
      </c>
      <c r="F79" s="68" t="s">
        <v>343</v>
      </c>
      <c r="G79" s="57" t="s">
        <v>342</v>
      </c>
      <c r="H79" s="57" t="s">
        <v>341</v>
      </c>
      <c r="I79" s="49" t="s">
        <v>344</v>
      </c>
      <c r="J79" s="49">
        <v>30</v>
      </c>
      <c r="K79" s="49">
        <v>220</v>
      </c>
      <c r="L79" s="49">
        <v>113</v>
      </c>
      <c r="M79" s="49">
        <v>18.600000000000001</v>
      </c>
      <c r="N79" s="49">
        <v>1975</v>
      </c>
      <c r="O79" s="23">
        <v>108991</v>
      </c>
      <c r="P79" s="23">
        <f t="shared" si="24"/>
        <v>108991000</v>
      </c>
      <c r="Q79" s="49">
        <v>217258.01</v>
      </c>
      <c r="R79" s="49"/>
      <c r="S79" s="49"/>
      <c r="T79" s="26" t="s">
        <v>7</v>
      </c>
      <c r="U79" s="21"/>
      <c r="V79" s="21">
        <v>50</v>
      </c>
      <c r="W79" s="21">
        <f t="shared" si="25"/>
        <v>22016.182000000001</v>
      </c>
      <c r="X79" s="14">
        <f t="shared" si="26"/>
        <v>22016182</v>
      </c>
      <c r="Y79" s="21">
        <f t="shared" si="35"/>
        <v>8</v>
      </c>
      <c r="Z79" s="20">
        <f t="shared" si="27"/>
        <v>5449.55</v>
      </c>
      <c r="AA79" s="11">
        <f t="shared" si="28"/>
        <v>5449550</v>
      </c>
      <c r="AB79" s="10">
        <f t="shared" si="29"/>
        <v>86974818</v>
      </c>
      <c r="AC79" s="18">
        <f t="shared" si="30"/>
        <v>103541.45</v>
      </c>
      <c r="AD79" s="19">
        <f t="shared" si="31"/>
        <v>0.02</v>
      </c>
      <c r="AE79" s="18">
        <f t="shared" si="32"/>
        <v>2070.8290000000002</v>
      </c>
      <c r="AF79" s="18">
        <f t="shared" si="33"/>
        <v>89045.646999999997</v>
      </c>
      <c r="AG79" s="18">
        <f t="shared" si="34"/>
        <v>19945.352999999999</v>
      </c>
    </row>
    <row r="80" spans="1:33" s="7" customFormat="1" x14ac:dyDescent="0.35">
      <c r="A80" s="52" t="s">
        <v>19032</v>
      </c>
      <c r="B80" s="49" t="s">
        <v>49</v>
      </c>
      <c r="C80" s="26" t="s">
        <v>8</v>
      </c>
      <c r="D80" s="25" t="str">
        <f t="shared" si="23"/>
        <v>Transformador 217258.03 SN:  CHIBATA</v>
      </c>
      <c r="E80" s="26" t="s">
        <v>24</v>
      </c>
      <c r="F80" s="67" t="s">
        <v>343</v>
      </c>
      <c r="G80" s="57" t="s">
        <v>342</v>
      </c>
      <c r="H80" s="57" t="s">
        <v>341</v>
      </c>
      <c r="I80" s="49" t="s">
        <v>344</v>
      </c>
      <c r="J80" s="21">
        <v>30</v>
      </c>
      <c r="K80" s="49">
        <v>220</v>
      </c>
      <c r="L80" s="49">
        <v>113</v>
      </c>
      <c r="M80" s="49">
        <v>18.600000000000001</v>
      </c>
      <c r="N80" s="21">
        <v>1975</v>
      </c>
      <c r="O80" s="23">
        <v>108991</v>
      </c>
      <c r="P80" s="23">
        <f t="shared" si="24"/>
        <v>108991000</v>
      </c>
      <c r="Q80" s="21">
        <v>217258.03</v>
      </c>
      <c r="R80" s="21"/>
      <c r="S80" s="49"/>
      <c r="T80" s="22" t="s">
        <v>7</v>
      </c>
      <c r="U80" s="21"/>
      <c r="V80" s="21">
        <v>50</v>
      </c>
      <c r="W80" s="21">
        <f t="shared" si="25"/>
        <v>22016.182000000001</v>
      </c>
      <c r="X80" s="14">
        <f t="shared" si="26"/>
        <v>22016182</v>
      </c>
      <c r="Y80" s="21">
        <f t="shared" si="35"/>
        <v>8</v>
      </c>
      <c r="Z80" s="20">
        <f t="shared" si="27"/>
        <v>5449.55</v>
      </c>
      <c r="AA80" s="11">
        <f t="shared" si="28"/>
        <v>5449550</v>
      </c>
      <c r="AB80" s="10">
        <f t="shared" si="29"/>
        <v>86974818</v>
      </c>
      <c r="AC80" s="18">
        <f t="shared" si="30"/>
        <v>103541.45</v>
      </c>
      <c r="AD80" s="19">
        <f t="shared" si="31"/>
        <v>0.02</v>
      </c>
      <c r="AE80" s="18">
        <f t="shared" si="32"/>
        <v>2070.8290000000002</v>
      </c>
      <c r="AF80" s="18">
        <f t="shared" si="33"/>
        <v>89045.646999999997</v>
      </c>
      <c r="AG80" s="18">
        <f t="shared" si="34"/>
        <v>19945.352999999999</v>
      </c>
    </row>
    <row r="81" spans="1:33" s="7" customFormat="1" x14ac:dyDescent="0.35">
      <c r="A81" s="52" t="s">
        <v>19032</v>
      </c>
      <c r="B81" s="49" t="s">
        <v>49</v>
      </c>
      <c r="C81" s="26" t="s">
        <v>8</v>
      </c>
      <c r="D81" s="25" t="str">
        <f t="shared" si="23"/>
        <v>Transformador 217258.02 SN:  CHIBATA</v>
      </c>
      <c r="E81" s="26" t="s">
        <v>24</v>
      </c>
      <c r="F81" s="67" t="s">
        <v>343</v>
      </c>
      <c r="G81" s="57" t="s">
        <v>342</v>
      </c>
      <c r="H81" s="57" t="s">
        <v>341</v>
      </c>
      <c r="I81" s="49" t="s">
        <v>340</v>
      </c>
      <c r="J81" s="21">
        <v>30</v>
      </c>
      <c r="K81" s="49">
        <v>220</v>
      </c>
      <c r="L81" s="49">
        <v>113</v>
      </c>
      <c r="M81" s="49">
        <v>18.600000000000001</v>
      </c>
      <c r="N81" s="21">
        <v>1975</v>
      </c>
      <c r="O81" s="23">
        <v>108991</v>
      </c>
      <c r="P81" s="23">
        <f t="shared" si="24"/>
        <v>108991000</v>
      </c>
      <c r="Q81" s="21">
        <v>217258.02</v>
      </c>
      <c r="R81" s="21"/>
      <c r="S81" s="21"/>
      <c r="T81" s="22" t="s">
        <v>7</v>
      </c>
      <c r="U81" s="21"/>
      <c r="V81" s="21">
        <v>50</v>
      </c>
      <c r="W81" s="21">
        <f t="shared" si="25"/>
        <v>22016.182000000001</v>
      </c>
      <c r="X81" s="14">
        <f t="shared" si="26"/>
        <v>22016182</v>
      </c>
      <c r="Y81" s="21">
        <f t="shared" si="35"/>
        <v>8</v>
      </c>
      <c r="Z81" s="20">
        <f t="shared" si="27"/>
        <v>5449.55</v>
      </c>
      <c r="AA81" s="11">
        <f t="shared" si="28"/>
        <v>5449550</v>
      </c>
      <c r="AB81" s="10">
        <f t="shared" si="29"/>
        <v>86974818</v>
      </c>
      <c r="AC81" s="18">
        <f t="shared" si="30"/>
        <v>103541.45</v>
      </c>
      <c r="AD81" s="19">
        <f t="shared" si="31"/>
        <v>0.02</v>
      </c>
      <c r="AE81" s="18">
        <f t="shared" si="32"/>
        <v>2070.8290000000002</v>
      </c>
      <c r="AF81" s="18">
        <f t="shared" si="33"/>
        <v>89045.646999999997</v>
      </c>
      <c r="AG81" s="18">
        <f t="shared" si="34"/>
        <v>19945.352999999999</v>
      </c>
    </row>
    <row r="82" spans="1:33" s="7" customFormat="1" x14ac:dyDescent="0.35">
      <c r="A82" s="52" t="s">
        <v>19032</v>
      </c>
      <c r="B82" s="49" t="s">
        <v>49</v>
      </c>
      <c r="C82" s="26" t="s">
        <v>8</v>
      </c>
      <c r="D82" s="25" t="str">
        <f t="shared" si="23"/>
        <v>Transformador 217258.01 SN:  CHIBATA</v>
      </c>
      <c r="E82" s="26" t="s">
        <v>24</v>
      </c>
      <c r="F82" s="67" t="s">
        <v>343</v>
      </c>
      <c r="G82" s="57" t="s">
        <v>342</v>
      </c>
      <c r="H82" s="57" t="s">
        <v>341</v>
      </c>
      <c r="I82" s="49" t="s">
        <v>340</v>
      </c>
      <c r="J82" s="21">
        <v>30</v>
      </c>
      <c r="K82" s="49">
        <v>220</v>
      </c>
      <c r="L82" s="49">
        <v>113</v>
      </c>
      <c r="M82" s="21">
        <v>18.600000000000001</v>
      </c>
      <c r="N82" s="21">
        <v>1975</v>
      </c>
      <c r="O82" s="23">
        <v>108991</v>
      </c>
      <c r="P82" s="23">
        <f t="shared" si="24"/>
        <v>108991000</v>
      </c>
      <c r="Q82" s="21">
        <v>217258.01</v>
      </c>
      <c r="R82" s="21"/>
      <c r="S82" s="49"/>
      <c r="T82" s="22" t="s">
        <v>7</v>
      </c>
      <c r="U82" s="21"/>
      <c r="V82" s="21">
        <v>50</v>
      </c>
      <c r="W82" s="21">
        <f t="shared" si="25"/>
        <v>22016.182000000001</v>
      </c>
      <c r="X82" s="14">
        <f t="shared" si="26"/>
        <v>22016182</v>
      </c>
      <c r="Y82" s="21">
        <f t="shared" si="35"/>
        <v>8</v>
      </c>
      <c r="Z82" s="20">
        <f t="shared" si="27"/>
        <v>5449.55</v>
      </c>
      <c r="AA82" s="11">
        <f t="shared" si="28"/>
        <v>5449550</v>
      </c>
      <c r="AB82" s="10">
        <f t="shared" si="29"/>
        <v>86974818</v>
      </c>
      <c r="AC82" s="18">
        <f t="shared" si="30"/>
        <v>103541.45</v>
      </c>
      <c r="AD82" s="19">
        <f t="shared" si="31"/>
        <v>0.02</v>
      </c>
      <c r="AE82" s="18">
        <f t="shared" si="32"/>
        <v>2070.8290000000002</v>
      </c>
      <c r="AF82" s="18">
        <f t="shared" si="33"/>
        <v>89045.646999999997</v>
      </c>
      <c r="AG82" s="18">
        <f t="shared" si="34"/>
        <v>19945.352999999999</v>
      </c>
    </row>
    <row r="83" spans="1:33" s="7" customFormat="1" x14ac:dyDescent="0.35">
      <c r="A83" s="52" t="s">
        <v>19032</v>
      </c>
      <c r="B83" s="49" t="s">
        <v>49</v>
      </c>
      <c r="C83" s="26" t="s">
        <v>8</v>
      </c>
      <c r="D83" s="25" t="str">
        <f t="shared" si="23"/>
        <v>Transformador 217259.02 SN:  CHIBATA</v>
      </c>
      <c r="E83" s="26" t="s">
        <v>24</v>
      </c>
      <c r="F83" s="67" t="s">
        <v>343</v>
      </c>
      <c r="G83" s="57" t="s">
        <v>342</v>
      </c>
      <c r="H83" s="57" t="s">
        <v>341</v>
      </c>
      <c r="I83" s="49" t="s">
        <v>340</v>
      </c>
      <c r="J83" s="21">
        <v>30</v>
      </c>
      <c r="K83" s="49">
        <v>220</v>
      </c>
      <c r="L83" s="49">
        <v>113</v>
      </c>
      <c r="M83" s="21">
        <v>18.600000000000001</v>
      </c>
      <c r="N83" s="21">
        <v>1976</v>
      </c>
      <c r="O83" s="23">
        <v>108991</v>
      </c>
      <c r="P83" s="23">
        <f t="shared" si="24"/>
        <v>108991000</v>
      </c>
      <c r="Q83" s="21">
        <v>217259.02</v>
      </c>
      <c r="R83" s="21"/>
      <c r="S83" s="21"/>
      <c r="T83" s="22" t="s">
        <v>7</v>
      </c>
      <c r="U83" s="21"/>
      <c r="V83" s="21">
        <v>50</v>
      </c>
      <c r="W83" s="21">
        <f t="shared" si="25"/>
        <v>24087.010999999999</v>
      </c>
      <c r="X83" s="14">
        <f t="shared" si="26"/>
        <v>24087011</v>
      </c>
      <c r="Y83" s="21">
        <f t="shared" si="35"/>
        <v>9</v>
      </c>
      <c r="Z83" s="20">
        <f t="shared" si="27"/>
        <v>5449.55</v>
      </c>
      <c r="AA83" s="11">
        <f t="shared" si="28"/>
        <v>5449550</v>
      </c>
      <c r="AB83" s="10">
        <f t="shared" si="29"/>
        <v>84903989</v>
      </c>
      <c r="AC83" s="18">
        <f t="shared" si="30"/>
        <v>103541.45</v>
      </c>
      <c r="AD83" s="19">
        <f t="shared" si="31"/>
        <v>0.02</v>
      </c>
      <c r="AE83" s="18">
        <f t="shared" si="32"/>
        <v>2070.8290000000002</v>
      </c>
      <c r="AF83" s="18">
        <f t="shared" si="33"/>
        <v>86974.817999999999</v>
      </c>
      <c r="AG83" s="18">
        <f t="shared" si="34"/>
        <v>22016.181999999997</v>
      </c>
    </row>
    <row r="84" spans="1:33" s="7" customFormat="1" x14ac:dyDescent="0.35">
      <c r="A84" s="52" t="s">
        <v>19032</v>
      </c>
      <c r="B84" s="49" t="s">
        <v>49</v>
      </c>
      <c r="C84" s="26" t="s">
        <v>8</v>
      </c>
      <c r="D84" s="25" t="str">
        <f t="shared" si="23"/>
        <v>Transformador 18118 SN:  CHIMOIO 1</v>
      </c>
      <c r="E84" s="26" t="s">
        <v>24</v>
      </c>
      <c r="F84" s="21" t="s">
        <v>62</v>
      </c>
      <c r="G84" s="57" t="s">
        <v>61</v>
      </c>
      <c r="H84" s="57" t="s">
        <v>60</v>
      </c>
      <c r="I84" s="49" t="s">
        <v>59</v>
      </c>
      <c r="J84" s="21">
        <v>6</v>
      </c>
      <c r="K84" s="49">
        <v>66</v>
      </c>
      <c r="L84" s="49">
        <v>6.6</v>
      </c>
      <c r="M84" s="21"/>
      <c r="N84" s="21">
        <v>1948</v>
      </c>
      <c r="O84" s="23">
        <v>20419</v>
      </c>
      <c r="P84" s="23">
        <f t="shared" si="24"/>
        <v>20419000</v>
      </c>
      <c r="Q84" s="21">
        <v>18118</v>
      </c>
      <c r="R84" s="21"/>
      <c r="S84" s="21"/>
      <c r="T84" s="22" t="s">
        <v>7</v>
      </c>
      <c r="U84" s="21"/>
      <c r="V84" s="21">
        <v>50</v>
      </c>
      <c r="W84" s="21">
        <f t="shared" si="25"/>
        <v>2960.7550000000001</v>
      </c>
      <c r="X84" s="14">
        <f t="shared" si="26"/>
        <v>2960755</v>
      </c>
      <c r="Y84" s="21">
        <v>5</v>
      </c>
      <c r="Z84" s="20">
        <f t="shared" si="27"/>
        <v>1020.95</v>
      </c>
      <c r="AA84" s="11">
        <f t="shared" si="28"/>
        <v>1020950</v>
      </c>
      <c r="AB84" s="10">
        <f t="shared" si="29"/>
        <v>17458245</v>
      </c>
      <c r="AC84" s="18">
        <f t="shared" si="30"/>
        <v>19398.05</v>
      </c>
      <c r="AD84" s="19">
        <f t="shared" si="31"/>
        <v>0.02</v>
      </c>
      <c r="AE84" s="18">
        <f t="shared" si="32"/>
        <v>387.96100000000001</v>
      </c>
      <c r="AF84" s="18">
        <f t="shared" si="33"/>
        <v>17846.205999999998</v>
      </c>
      <c r="AG84" s="18">
        <f t="shared" si="34"/>
        <v>2572.7939999999999</v>
      </c>
    </row>
    <row r="85" spans="1:33" s="7" customFormat="1" x14ac:dyDescent="0.35">
      <c r="A85" s="52" t="s">
        <v>19032</v>
      </c>
      <c r="B85" s="49" t="s">
        <v>49</v>
      </c>
      <c r="C85" s="26" t="s">
        <v>8</v>
      </c>
      <c r="D85" s="25" t="str">
        <f t="shared" si="23"/>
        <v>Transformador TF/G64-310 SN:  CHIMOIO 1</v>
      </c>
      <c r="E85" s="26" t="s">
        <v>24</v>
      </c>
      <c r="F85" s="21" t="s">
        <v>62</v>
      </c>
      <c r="G85" s="57" t="s">
        <v>61</v>
      </c>
      <c r="H85" s="57" t="s">
        <v>60</v>
      </c>
      <c r="I85" s="49" t="s">
        <v>59</v>
      </c>
      <c r="J85" s="21">
        <v>6</v>
      </c>
      <c r="K85" s="49">
        <v>66</v>
      </c>
      <c r="L85" s="21">
        <v>24.6</v>
      </c>
      <c r="M85" s="21"/>
      <c r="N85" s="21">
        <v>1964</v>
      </c>
      <c r="O85" s="23">
        <v>20419</v>
      </c>
      <c r="P85" s="23">
        <f t="shared" si="24"/>
        <v>20419000</v>
      </c>
      <c r="Q85" s="21" t="s">
        <v>339</v>
      </c>
      <c r="R85" s="21"/>
      <c r="S85" s="21" t="s">
        <v>268</v>
      </c>
      <c r="T85" s="22" t="s">
        <v>7</v>
      </c>
      <c r="U85" s="21"/>
      <c r="V85" s="21">
        <v>50</v>
      </c>
      <c r="W85" s="21">
        <f t="shared" si="25"/>
        <v>2960.7550000000001</v>
      </c>
      <c r="X85" s="14">
        <f t="shared" si="26"/>
        <v>2960755</v>
      </c>
      <c r="Y85" s="21">
        <v>5</v>
      </c>
      <c r="Z85" s="20">
        <f t="shared" si="27"/>
        <v>1020.95</v>
      </c>
      <c r="AA85" s="11">
        <f t="shared" si="28"/>
        <v>1020950</v>
      </c>
      <c r="AB85" s="10">
        <f t="shared" si="29"/>
        <v>17458245</v>
      </c>
      <c r="AC85" s="18">
        <f t="shared" si="30"/>
        <v>19398.05</v>
      </c>
      <c r="AD85" s="19">
        <f t="shared" si="31"/>
        <v>0.02</v>
      </c>
      <c r="AE85" s="18">
        <f t="shared" si="32"/>
        <v>387.96100000000001</v>
      </c>
      <c r="AF85" s="18">
        <f t="shared" si="33"/>
        <v>17846.205999999998</v>
      </c>
      <c r="AG85" s="18">
        <f t="shared" si="34"/>
        <v>2572.7939999999999</v>
      </c>
    </row>
    <row r="86" spans="1:33" s="7" customFormat="1" x14ac:dyDescent="0.35">
      <c r="A86" s="52" t="s">
        <v>19032</v>
      </c>
      <c r="B86" s="49" t="s">
        <v>49</v>
      </c>
      <c r="C86" s="26" t="s">
        <v>8</v>
      </c>
      <c r="D86" s="25" t="str">
        <f t="shared" si="23"/>
        <v>Transformador LEL9957 SN:  CHIMOIO 1</v>
      </c>
      <c r="E86" s="26" t="s">
        <v>24</v>
      </c>
      <c r="F86" s="21" t="s">
        <v>62</v>
      </c>
      <c r="G86" s="57" t="s">
        <v>61</v>
      </c>
      <c r="H86" s="57" t="s">
        <v>60</v>
      </c>
      <c r="I86" s="49" t="s">
        <v>59</v>
      </c>
      <c r="J86" s="21">
        <v>6</v>
      </c>
      <c r="K86" s="49">
        <v>66</v>
      </c>
      <c r="L86" s="21">
        <v>6.6</v>
      </c>
      <c r="M86" s="21"/>
      <c r="N86" s="21">
        <v>1975</v>
      </c>
      <c r="O86" s="23">
        <v>20419</v>
      </c>
      <c r="P86" s="23">
        <f t="shared" si="24"/>
        <v>20419000</v>
      </c>
      <c r="Q86" s="21" t="s">
        <v>338</v>
      </c>
      <c r="R86" s="21"/>
      <c r="S86" s="21" t="s">
        <v>337</v>
      </c>
      <c r="T86" s="22" t="s">
        <v>7</v>
      </c>
      <c r="U86" s="21"/>
      <c r="V86" s="21">
        <v>50</v>
      </c>
      <c r="W86" s="21">
        <f t="shared" si="25"/>
        <v>4124.6379999999999</v>
      </c>
      <c r="X86" s="14">
        <f t="shared" si="26"/>
        <v>4124638</v>
      </c>
      <c r="Y86" s="21">
        <f>(V86-(2017-N86))</f>
        <v>8</v>
      </c>
      <c r="Z86" s="20">
        <f t="shared" si="27"/>
        <v>1020.95</v>
      </c>
      <c r="AA86" s="11">
        <f t="shared" si="28"/>
        <v>1020950</v>
      </c>
      <c r="AB86" s="10">
        <f t="shared" si="29"/>
        <v>16294362</v>
      </c>
      <c r="AC86" s="18">
        <f t="shared" si="30"/>
        <v>19398.05</v>
      </c>
      <c r="AD86" s="19">
        <f t="shared" si="31"/>
        <v>0.02</v>
      </c>
      <c r="AE86" s="18">
        <f t="shared" si="32"/>
        <v>387.96100000000001</v>
      </c>
      <c r="AF86" s="18">
        <f t="shared" si="33"/>
        <v>16682.323</v>
      </c>
      <c r="AG86" s="18">
        <f t="shared" si="34"/>
        <v>3736.6769999999997</v>
      </c>
    </row>
    <row r="87" spans="1:33" s="7" customFormat="1" x14ac:dyDescent="0.35">
      <c r="A87" s="52" t="s">
        <v>19032</v>
      </c>
      <c r="B87" s="49" t="s">
        <v>49</v>
      </c>
      <c r="C87" s="26" t="s">
        <v>8</v>
      </c>
      <c r="D87" s="25" t="str">
        <f t="shared" si="23"/>
        <v>Transformador 4489 SN:  MAVITA</v>
      </c>
      <c r="E87" s="26" t="s">
        <v>24</v>
      </c>
      <c r="F87" s="21" t="s">
        <v>334</v>
      </c>
      <c r="G87" s="57" t="s">
        <v>61</v>
      </c>
      <c r="H87" s="57" t="s">
        <v>60</v>
      </c>
      <c r="I87" s="49" t="s">
        <v>336</v>
      </c>
      <c r="J87" s="21">
        <v>0.75</v>
      </c>
      <c r="K87" s="21">
        <v>22</v>
      </c>
      <c r="L87" s="21">
        <v>6.6</v>
      </c>
      <c r="M87" s="21"/>
      <c r="N87" s="21">
        <v>1964</v>
      </c>
      <c r="O87" s="23">
        <v>1525</v>
      </c>
      <c r="P87" s="23">
        <f t="shared" si="24"/>
        <v>1525000</v>
      </c>
      <c r="Q87" s="21">
        <v>4489</v>
      </c>
      <c r="R87" s="21"/>
      <c r="S87" s="21" t="s">
        <v>335</v>
      </c>
      <c r="T87" s="22" t="s">
        <v>7</v>
      </c>
      <c r="U87" s="21"/>
      <c r="V87" s="21">
        <v>50</v>
      </c>
      <c r="W87" s="21">
        <f t="shared" si="25"/>
        <v>221.125</v>
      </c>
      <c r="X87" s="14">
        <f t="shared" si="26"/>
        <v>221125</v>
      </c>
      <c r="Y87" s="21">
        <v>5</v>
      </c>
      <c r="Z87" s="20">
        <f t="shared" si="27"/>
        <v>76.25</v>
      </c>
      <c r="AA87" s="11">
        <f t="shared" si="28"/>
        <v>76250</v>
      </c>
      <c r="AB87" s="10">
        <f t="shared" si="29"/>
        <v>1303875</v>
      </c>
      <c r="AC87" s="18">
        <f t="shared" si="30"/>
        <v>1448.75</v>
      </c>
      <c r="AD87" s="19">
        <f t="shared" si="31"/>
        <v>0.02</v>
      </c>
      <c r="AE87" s="18">
        <f t="shared" si="32"/>
        <v>28.975000000000001</v>
      </c>
      <c r="AF87" s="18">
        <f t="shared" si="33"/>
        <v>1332.85</v>
      </c>
      <c r="AG87" s="18">
        <f t="shared" si="34"/>
        <v>192.15</v>
      </c>
    </row>
    <row r="88" spans="1:33" s="7" customFormat="1" x14ac:dyDescent="0.35">
      <c r="A88" s="52" t="s">
        <v>19032</v>
      </c>
      <c r="B88" s="49" t="s">
        <v>49</v>
      </c>
      <c r="C88" s="26" t="s">
        <v>8</v>
      </c>
      <c r="D88" s="25" t="str">
        <f t="shared" si="23"/>
        <v>Transformador ? SN:  MAVITA</v>
      </c>
      <c r="E88" s="26" t="s">
        <v>24</v>
      </c>
      <c r="F88" s="21" t="s">
        <v>334</v>
      </c>
      <c r="G88" s="57" t="s">
        <v>61</v>
      </c>
      <c r="H88" s="57" t="s">
        <v>60</v>
      </c>
      <c r="I88" s="49" t="s">
        <v>333</v>
      </c>
      <c r="J88" s="21">
        <v>10</v>
      </c>
      <c r="K88" s="21">
        <v>110</v>
      </c>
      <c r="L88" s="21">
        <v>22</v>
      </c>
      <c r="M88" s="21">
        <v>6.6</v>
      </c>
      <c r="N88" s="21">
        <v>1964</v>
      </c>
      <c r="O88" s="23">
        <v>27225</v>
      </c>
      <c r="P88" s="23">
        <f t="shared" si="24"/>
        <v>27225000</v>
      </c>
      <c r="Q88" s="21" t="s">
        <v>332</v>
      </c>
      <c r="R88" s="21"/>
      <c r="S88" s="21" t="s">
        <v>331</v>
      </c>
      <c r="T88" s="22" t="s">
        <v>7</v>
      </c>
      <c r="U88" s="21"/>
      <c r="V88" s="21">
        <v>50</v>
      </c>
      <c r="W88" s="21">
        <f t="shared" si="25"/>
        <v>3947.625</v>
      </c>
      <c r="X88" s="14">
        <f t="shared" si="26"/>
        <v>3947625</v>
      </c>
      <c r="Y88" s="21">
        <v>5</v>
      </c>
      <c r="Z88" s="20">
        <f t="shared" si="27"/>
        <v>1361.25</v>
      </c>
      <c r="AA88" s="11">
        <f t="shared" si="28"/>
        <v>1361250</v>
      </c>
      <c r="AB88" s="10">
        <f t="shared" si="29"/>
        <v>23277375</v>
      </c>
      <c r="AC88" s="18">
        <f t="shared" si="30"/>
        <v>25863.75</v>
      </c>
      <c r="AD88" s="19">
        <f t="shared" si="31"/>
        <v>0.02</v>
      </c>
      <c r="AE88" s="18">
        <f t="shared" si="32"/>
        <v>517.27499999999998</v>
      </c>
      <c r="AF88" s="18">
        <f t="shared" si="33"/>
        <v>23794.65</v>
      </c>
      <c r="AG88" s="18">
        <f t="shared" si="34"/>
        <v>3430.35</v>
      </c>
    </row>
    <row r="89" spans="1:33" s="7" customFormat="1" x14ac:dyDescent="0.35">
      <c r="A89" s="52" t="s">
        <v>19032</v>
      </c>
      <c r="B89" s="66" t="s">
        <v>49</v>
      </c>
      <c r="C89" s="26" t="s">
        <v>8</v>
      </c>
      <c r="D89" s="25" t="str">
        <f t="shared" si="23"/>
        <v>Transformador C-0527A SN:  CHIMOIO 2</v>
      </c>
      <c r="E89" s="26" t="s">
        <v>24</v>
      </c>
      <c r="F89" s="57" t="s">
        <v>329</v>
      </c>
      <c r="G89" s="57" t="s">
        <v>328</v>
      </c>
      <c r="H89" s="57" t="s">
        <v>327</v>
      </c>
      <c r="I89" s="21" t="s">
        <v>59</v>
      </c>
      <c r="J89" s="21">
        <v>20</v>
      </c>
      <c r="K89" s="21">
        <v>110</v>
      </c>
      <c r="L89" s="21">
        <v>22</v>
      </c>
      <c r="M89" s="21"/>
      <c r="N89" s="21">
        <v>2011</v>
      </c>
      <c r="O89" s="23">
        <v>34032</v>
      </c>
      <c r="P89" s="23">
        <f t="shared" si="24"/>
        <v>34032000</v>
      </c>
      <c r="Q89" s="21" t="s">
        <v>330</v>
      </c>
      <c r="R89" s="21"/>
      <c r="S89" s="21" t="s">
        <v>85</v>
      </c>
      <c r="T89" s="22" t="s">
        <v>7</v>
      </c>
      <c r="U89" s="21"/>
      <c r="V89" s="21">
        <v>50</v>
      </c>
      <c r="W89" s="21">
        <f t="shared" si="25"/>
        <v>30152.351999999999</v>
      </c>
      <c r="X89" s="14">
        <f t="shared" si="26"/>
        <v>30152352</v>
      </c>
      <c r="Y89" s="21">
        <f t="shared" ref="Y89:Y120" si="36">(V89-(2017-N89))</f>
        <v>44</v>
      </c>
      <c r="Z89" s="20">
        <f t="shared" si="27"/>
        <v>1701.6000000000001</v>
      </c>
      <c r="AA89" s="11">
        <f t="shared" si="28"/>
        <v>1701600.0000000002</v>
      </c>
      <c r="AB89" s="10">
        <f t="shared" si="29"/>
        <v>3879648</v>
      </c>
      <c r="AC89" s="18">
        <f t="shared" si="30"/>
        <v>32330.400000000001</v>
      </c>
      <c r="AD89" s="19">
        <f t="shared" si="31"/>
        <v>0.02</v>
      </c>
      <c r="AE89" s="18">
        <f t="shared" si="32"/>
        <v>646.60800000000006</v>
      </c>
      <c r="AF89" s="18">
        <f t="shared" si="33"/>
        <v>4526.2560000000012</v>
      </c>
      <c r="AG89" s="18">
        <f t="shared" si="34"/>
        <v>29505.743999999999</v>
      </c>
    </row>
    <row r="90" spans="1:33" s="7" customFormat="1" x14ac:dyDescent="0.35">
      <c r="A90" s="52" t="s">
        <v>19032</v>
      </c>
      <c r="B90" s="66" t="s">
        <v>49</v>
      </c>
      <c r="C90" s="26" t="s">
        <v>8</v>
      </c>
      <c r="D90" s="25" t="str">
        <f t="shared" si="23"/>
        <v>Transformador 67780-01 SN:  CHIMOIO 2</v>
      </c>
      <c r="E90" s="26" t="s">
        <v>24</v>
      </c>
      <c r="F90" s="66" t="s">
        <v>329</v>
      </c>
      <c r="G90" s="57" t="s">
        <v>328</v>
      </c>
      <c r="H90" s="57" t="s">
        <v>327</v>
      </c>
      <c r="I90" s="49" t="s">
        <v>59</v>
      </c>
      <c r="J90" s="49">
        <v>25</v>
      </c>
      <c r="K90" s="49">
        <v>110</v>
      </c>
      <c r="L90" s="49">
        <v>66</v>
      </c>
      <c r="M90" s="49">
        <v>22</v>
      </c>
      <c r="N90" s="49">
        <v>1982</v>
      </c>
      <c r="O90" s="23">
        <v>34032</v>
      </c>
      <c r="P90" s="23">
        <f t="shared" si="24"/>
        <v>34032000</v>
      </c>
      <c r="Q90" s="49" t="s">
        <v>326</v>
      </c>
      <c r="R90" s="49"/>
      <c r="S90" s="49" t="s">
        <v>325</v>
      </c>
      <c r="T90" s="26" t="s">
        <v>7</v>
      </c>
      <c r="U90" s="21"/>
      <c r="V90" s="21">
        <v>50</v>
      </c>
      <c r="W90" s="21">
        <f t="shared" si="25"/>
        <v>11400.720000000001</v>
      </c>
      <c r="X90" s="14">
        <f t="shared" si="26"/>
        <v>11400720.000000002</v>
      </c>
      <c r="Y90" s="21">
        <f t="shared" si="36"/>
        <v>15</v>
      </c>
      <c r="Z90" s="20">
        <f t="shared" si="27"/>
        <v>1701.6000000000001</v>
      </c>
      <c r="AA90" s="11">
        <f t="shared" si="28"/>
        <v>1701600.0000000002</v>
      </c>
      <c r="AB90" s="10">
        <f t="shared" si="29"/>
        <v>22631280</v>
      </c>
      <c r="AC90" s="18">
        <f t="shared" si="30"/>
        <v>32330.400000000001</v>
      </c>
      <c r="AD90" s="19">
        <f t="shared" si="31"/>
        <v>0.02</v>
      </c>
      <c r="AE90" s="18">
        <f t="shared" si="32"/>
        <v>646.60800000000006</v>
      </c>
      <c r="AF90" s="18">
        <f t="shared" si="33"/>
        <v>23277.887999999999</v>
      </c>
      <c r="AG90" s="18">
        <f t="shared" si="34"/>
        <v>10754.112000000001</v>
      </c>
    </row>
    <row r="91" spans="1:33" s="7" customFormat="1" x14ac:dyDescent="0.35">
      <c r="A91" s="52" t="s">
        <v>19032</v>
      </c>
      <c r="B91" s="49" t="s">
        <v>49</v>
      </c>
      <c r="C91" s="26" t="s">
        <v>8</v>
      </c>
      <c r="D91" s="25" t="str">
        <f t="shared" si="23"/>
        <v>Transformador Pauwels SN: 01.2.4014 Matola</v>
      </c>
      <c r="E91" s="26" t="s">
        <v>7</v>
      </c>
      <c r="F91" s="49" t="s">
        <v>324</v>
      </c>
      <c r="G91" s="57"/>
      <c r="H91" s="57"/>
      <c r="I91" s="49"/>
      <c r="J91" s="49">
        <v>10</v>
      </c>
      <c r="K91" s="49">
        <v>66</v>
      </c>
      <c r="L91" s="49">
        <v>33</v>
      </c>
      <c r="M91" s="49">
        <v>11</v>
      </c>
      <c r="N91" s="49">
        <v>2001</v>
      </c>
      <c r="O91" s="23">
        <v>27225</v>
      </c>
      <c r="P91" s="23">
        <f t="shared" si="24"/>
        <v>27225000</v>
      </c>
      <c r="Q91" s="49" t="s">
        <v>314</v>
      </c>
      <c r="R91" s="49" t="s">
        <v>323</v>
      </c>
      <c r="S91" s="49" t="s">
        <v>126</v>
      </c>
      <c r="T91" s="26" t="s">
        <v>7</v>
      </c>
      <c r="U91" s="21"/>
      <c r="V91" s="21">
        <v>50</v>
      </c>
      <c r="W91" s="21">
        <f t="shared" si="25"/>
        <v>18948.600000000002</v>
      </c>
      <c r="X91" s="14">
        <f t="shared" si="26"/>
        <v>18948600.000000004</v>
      </c>
      <c r="Y91" s="21">
        <f t="shared" si="36"/>
        <v>34</v>
      </c>
      <c r="Z91" s="20">
        <f t="shared" si="27"/>
        <v>1361.25</v>
      </c>
      <c r="AA91" s="11">
        <f t="shared" si="28"/>
        <v>1361250</v>
      </c>
      <c r="AB91" s="10">
        <f t="shared" si="29"/>
        <v>8276399.9999999963</v>
      </c>
      <c r="AC91" s="18">
        <f t="shared" si="30"/>
        <v>25863.75</v>
      </c>
      <c r="AD91" s="19">
        <f t="shared" si="31"/>
        <v>0.02</v>
      </c>
      <c r="AE91" s="18">
        <f t="shared" si="32"/>
        <v>517.27499999999998</v>
      </c>
      <c r="AF91" s="18">
        <f t="shared" si="33"/>
        <v>8793.6749999999993</v>
      </c>
      <c r="AG91" s="18">
        <f t="shared" si="34"/>
        <v>18431.325000000001</v>
      </c>
    </row>
    <row r="92" spans="1:33" s="7" customFormat="1" x14ac:dyDescent="0.35">
      <c r="A92" s="52" t="s">
        <v>19032</v>
      </c>
      <c r="B92" s="49" t="s">
        <v>49</v>
      </c>
      <c r="C92" s="26" t="s">
        <v>8</v>
      </c>
      <c r="D92" s="25" t="str">
        <f t="shared" si="23"/>
        <v>Transformador ABB Powertech SN: 30436 Machava</v>
      </c>
      <c r="E92" s="26" t="s">
        <v>7</v>
      </c>
      <c r="F92" s="49" t="s">
        <v>322</v>
      </c>
      <c r="G92" s="57"/>
      <c r="H92" s="57"/>
      <c r="I92" s="49"/>
      <c r="J92" s="49">
        <v>30</v>
      </c>
      <c r="K92" s="49">
        <v>66</v>
      </c>
      <c r="L92" s="49">
        <v>33</v>
      </c>
      <c r="M92" s="49"/>
      <c r="N92" s="49">
        <v>2004</v>
      </c>
      <c r="O92" s="23">
        <v>40838</v>
      </c>
      <c r="P92" s="23">
        <f t="shared" si="24"/>
        <v>40838000</v>
      </c>
      <c r="Q92" s="49" t="s">
        <v>306</v>
      </c>
      <c r="R92" s="49">
        <v>30436</v>
      </c>
      <c r="S92" s="49" t="s">
        <v>3</v>
      </c>
      <c r="T92" s="26" t="s">
        <v>13</v>
      </c>
      <c r="U92" s="21"/>
      <c r="V92" s="21">
        <v>50</v>
      </c>
      <c r="W92" s="21">
        <f t="shared" si="25"/>
        <v>30751.013999999999</v>
      </c>
      <c r="X92" s="14">
        <f t="shared" si="26"/>
        <v>30751014</v>
      </c>
      <c r="Y92" s="21">
        <f t="shared" si="36"/>
        <v>37</v>
      </c>
      <c r="Z92" s="20">
        <f t="shared" si="27"/>
        <v>2041.9</v>
      </c>
      <c r="AA92" s="11">
        <f t="shared" si="28"/>
        <v>2041900</v>
      </c>
      <c r="AB92" s="10">
        <f t="shared" si="29"/>
        <v>10086986</v>
      </c>
      <c r="AC92" s="18">
        <f t="shared" si="30"/>
        <v>38796.1</v>
      </c>
      <c r="AD92" s="19">
        <f t="shared" si="31"/>
        <v>0.02</v>
      </c>
      <c r="AE92" s="18">
        <f t="shared" si="32"/>
        <v>775.92200000000003</v>
      </c>
      <c r="AF92" s="18">
        <f t="shared" si="33"/>
        <v>10862.907999999999</v>
      </c>
      <c r="AG92" s="18">
        <f t="shared" si="34"/>
        <v>29975.092000000001</v>
      </c>
    </row>
    <row r="93" spans="1:33" s="7" customFormat="1" x14ac:dyDescent="0.35">
      <c r="A93" s="52" t="s">
        <v>19032</v>
      </c>
      <c r="B93" s="49" t="s">
        <v>49</v>
      </c>
      <c r="C93" s="26" t="s">
        <v>8</v>
      </c>
      <c r="D93" s="25" t="str">
        <f t="shared" si="23"/>
        <v>Transformador EFACEC SN: C-11907 Machava</v>
      </c>
      <c r="E93" s="26" t="s">
        <v>7</v>
      </c>
      <c r="F93" s="49" t="s">
        <v>322</v>
      </c>
      <c r="G93" s="57"/>
      <c r="H93" s="57"/>
      <c r="I93" s="49"/>
      <c r="J93" s="49">
        <v>30</v>
      </c>
      <c r="K93" s="49">
        <v>66</v>
      </c>
      <c r="L93" s="49">
        <v>33</v>
      </c>
      <c r="M93" s="49"/>
      <c r="N93" s="49">
        <v>1988</v>
      </c>
      <c r="O93" s="23">
        <v>40838</v>
      </c>
      <c r="P93" s="23">
        <f t="shared" si="24"/>
        <v>40838000</v>
      </c>
      <c r="Q93" s="49" t="s">
        <v>27</v>
      </c>
      <c r="R93" s="49" t="s">
        <v>321</v>
      </c>
      <c r="S93" s="49" t="s">
        <v>85</v>
      </c>
      <c r="T93" s="26" t="s">
        <v>320</v>
      </c>
      <c r="U93" s="21"/>
      <c r="V93" s="21">
        <v>50</v>
      </c>
      <c r="W93" s="21">
        <f t="shared" si="25"/>
        <v>18336.261999999999</v>
      </c>
      <c r="X93" s="14">
        <f t="shared" si="26"/>
        <v>18336262</v>
      </c>
      <c r="Y93" s="21">
        <f t="shared" si="36"/>
        <v>21</v>
      </c>
      <c r="Z93" s="20">
        <f t="shared" si="27"/>
        <v>2041.9</v>
      </c>
      <c r="AA93" s="11">
        <f t="shared" si="28"/>
        <v>2041900</v>
      </c>
      <c r="AB93" s="10">
        <f t="shared" si="29"/>
        <v>22501738</v>
      </c>
      <c r="AC93" s="18">
        <f t="shared" si="30"/>
        <v>38796.1</v>
      </c>
      <c r="AD93" s="19">
        <f t="shared" si="31"/>
        <v>0.02</v>
      </c>
      <c r="AE93" s="18">
        <f t="shared" si="32"/>
        <v>775.92200000000003</v>
      </c>
      <c r="AF93" s="18">
        <f t="shared" si="33"/>
        <v>23277.66</v>
      </c>
      <c r="AG93" s="18">
        <f t="shared" si="34"/>
        <v>17560.34</v>
      </c>
    </row>
    <row r="94" spans="1:33" s="7" customFormat="1" x14ac:dyDescent="0.35">
      <c r="A94" s="52" t="s">
        <v>19032</v>
      </c>
      <c r="B94" s="49" t="s">
        <v>49</v>
      </c>
      <c r="C94" s="26" t="s">
        <v>8</v>
      </c>
      <c r="D94" s="25" t="str">
        <f t="shared" si="23"/>
        <v>Transformador EFACEC SN: C-0510A Chicumbane</v>
      </c>
      <c r="E94" s="21" t="s">
        <v>7</v>
      </c>
      <c r="F94" s="21" t="s">
        <v>319</v>
      </c>
      <c r="G94" s="57"/>
      <c r="H94" s="57"/>
      <c r="I94" s="49"/>
      <c r="J94" s="21">
        <v>40</v>
      </c>
      <c r="K94" s="49">
        <v>110</v>
      </c>
      <c r="L94" s="21">
        <v>33</v>
      </c>
      <c r="M94" s="21">
        <v>10</v>
      </c>
      <c r="N94" s="21">
        <v>2010</v>
      </c>
      <c r="O94" s="23">
        <v>47644</v>
      </c>
      <c r="P94" s="23">
        <f t="shared" si="24"/>
        <v>47644000</v>
      </c>
      <c r="Q94" s="49" t="s">
        <v>27</v>
      </c>
      <c r="R94" s="21" t="s">
        <v>26</v>
      </c>
      <c r="S94" s="21" t="s">
        <v>25</v>
      </c>
      <c r="T94" s="26" t="s">
        <v>299</v>
      </c>
      <c r="U94" s="21"/>
      <c r="V94" s="21">
        <v>50</v>
      </c>
      <c r="W94" s="21">
        <f t="shared" si="25"/>
        <v>41307.347999999998</v>
      </c>
      <c r="X94" s="14">
        <f t="shared" si="26"/>
        <v>41307348</v>
      </c>
      <c r="Y94" s="21">
        <f t="shared" si="36"/>
        <v>43</v>
      </c>
      <c r="Z94" s="20">
        <f t="shared" si="27"/>
        <v>2382.2000000000003</v>
      </c>
      <c r="AA94" s="11">
        <f t="shared" si="28"/>
        <v>2382200.0000000005</v>
      </c>
      <c r="AB94" s="10">
        <f t="shared" si="29"/>
        <v>6336652</v>
      </c>
      <c r="AC94" s="18">
        <f t="shared" si="30"/>
        <v>45261.8</v>
      </c>
      <c r="AD94" s="19">
        <f t="shared" si="31"/>
        <v>0.02</v>
      </c>
      <c r="AE94" s="18">
        <f t="shared" si="32"/>
        <v>905.2360000000001</v>
      </c>
      <c r="AF94" s="18">
        <f t="shared" si="33"/>
        <v>7241.887999999999</v>
      </c>
      <c r="AG94" s="18">
        <f t="shared" si="34"/>
        <v>40402.112000000001</v>
      </c>
    </row>
    <row r="95" spans="1:33" s="7" customFormat="1" x14ac:dyDescent="0.35">
      <c r="A95" s="52" t="s">
        <v>19032</v>
      </c>
      <c r="B95" s="21" t="s">
        <v>49</v>
      </c>
      <c r="C95" s="26" t="s">
        <v>8</v>
      </c>
      <c r="D95" s="25" t="str">
        <f t="shared" si="23"/>
        <v>Transformador Siemens SN: V100577 Chicumbane</v>
      </c>
      <c r="E95" s="22" t="s">
        <v>7</v>
      </c>
      <c r="F95" s="21" t="s">
        <v>319</v>
      </c>
      <c r="G95" s="57"/>
      <c r="H95" s="57"/>
      <c r="I95" s="49"/>
      <c r="J95" s="21">
        <v>25</v>
      </c>
      <c r="K95" s="49">
        <v>110</v>
      </c>
      <c r="L95" s="21">
        <v>33</v>
      </c>
      <c r="M95" s="21"/>
      <c r="N95" s="21">
        <v>2015</v>
      </c>
      <c r="O95" s="23">
        <v>34032</v>
      </c>
      <c r="P95" s="23">
        <f t="shared" si="24"/>
        <v>34032000</v>
      </c>
      <c r="Q95" s="49" t="s">
        <v>318</v>
      </c>
      <c r="R95" s="21" t="s">
        <v>317</v>
      </c>
      <c r="S95" s="21" t="s">
        <v>316</v>
      </c>
      <c r="T95" s="22" t="s">
        <v>307</v>
      </c>
      <c r="U95" s="21"/>
      <c r="V95" s="21">
        <v>50</v>
      </c>
      <c r="W95" s="21">
        <f t="shared" si="25"/>
        <v>32738.784</v>
      </c>
      <c r="X95" s="14">
        <f t="shared" si="26"/>
        <v>32738784</v>
      </c>
      <c r="Y95" s="21">
        <f t="shared" si="36"/>
        <v>48</v>
      </c>
      <c r="Z95" s="20">
        <f t="shared" si="27"/>
        <v>1701.6000000000001</v>
      </c>
      <c r="AA95" s="11">
        <f t="shared" si="28"/>
        <v>1701600.0000000002</v>
      </c>
      <c r="AB95" s="10">
        <f t="shared" si="29"/>
        <v>1293216</v>
      </c>
      <c r="AC95" s="18">
        <f t="shared" si="30"/>
        <v>32330.400000000001</v>
      </c>
      <c r="AD95" s="19">
        <f t="shared" si="31"/>
        <v>0.02</v>
      </c>
      <c r="AE95" s="18">
        <f t="shared" si="32"/>
        <v>646.60800000000006</v>
      </c>
      <c r="AF95" s="18">
        <f t="shared" si="33"/>
        <v>1939.8240000000005</v>
      </c>
      <c r="AG95" s="18">
        <f t="shared" si="34"/>
        <v>32092.175999999999</v>
      </c>
    </row>
    <row r="96" spans="1:33" s="7" customFormat="1" x14ac:dyDescent="0.35">
      <c r="A96" s="52" t="s">
        <v>19032</v>
      </c>
      <c r="B96" s="21" t="s">
        <v>49</v>
      </c>
      <c r="C96" s="26" t="s">
        <v>8</v>
      </c>
      <c r="D96" s="25" t="str">
        <f t="shared" si="23"/>
        <v>Transformador Pauwels SN: 05P0087 Macia</v>
      </c>
      <c r="E96" s="22" t="s">
        <v>7</v>
      </c>
      <c r="F96" s="21" t="s">
        <v>315</v>
      </c>
      <c r="G96" s="57"/>
      <c r="H96" s="57"/>
      <c r="I96" s="49"/>
      <c r="J96" s="21">
        <v>16</v>
      </c>
      <c r="K96" s="49">
        <v>110</v>
      </c>
      <c r="L96" s="21">
        <v>33</v>
      </c>
      <c r="M96" s="21"/>
      <c r="N96" s="21">
        <v>2006</v>
      </c>
      <c r="O96" s="23">
        <v>27225</v>
      </c>
      <c r="P96" s="23">
        <f t="shared" si="24"/>
        <v>27225000</v>
      </c>
      <c r="Q96" s="49" t="s">
        <v>314</v>
      </c>
      <c r="R96" s="21" t="s">
        <v>313</v>
      </c>
      <c r="S96" s="21" t="s">
        <v>85</v>
      </c>
      <c r="T96" s="22" t="s">
        <v>299</v>
      </c>
      <c r="U96" s="21"/>
      <c r="V96" s="21">
        <v>50</v>
      </c>
      <c r="W96" s="21">
        <f t="shared" si="25"/>
        <v>21534.975000000002</v>
      </c>
      <c r="X96" s="14">
        <f t="shared" si="26"/>
        <v>21534975.000000004</v>
      </c>
      <c r="Y96" s="21">
        <f t="shared" si="36"/>
        <v>39</v>
      </c>
      <c r="Z96" s="20">
        <f t="shared" si="27"/>
        <v>1361.25</v>
      </c>
      <c r="AA96" s="11">
        <f t="shared" si="28"/>
        <v>1361250</v>
      </c>
      <c r="AB96" s="10">
        <f t="shared" si="29"/>
        <v>5690024.9999999963</v>
      </c>
      <c r="AC96" s="18">
        <f t="shared" si="30"/>
        <v>25863.75</v>
      </c>
      <c r="AD96" s="19">
        <f t="shared" si="31"/>
        <v>0.02</v>
      </c>
      <c r="AE96" s="18">
        <f t="shared" si="32"/>
        <v>517.27499999999998</v>
      </c>
      <c r="AF96" s="18">
        <f t="shared" si="33"/>
        <v>6207.2999999999993</v>
      </c>
      <c r="AG96" s="18">
        <f t="shared" si="34"/>
        <v>21017.7</v>
      </c>
    </row>
    <row r="97" spans="1:33" s="7" customFormat="1" x14ac:dyDescent="0.35">
      <c r="A97" s="52" t="s">
        <v>19032</v>
      </c>
      <c r="B97" s="21" t="s">
        <v>49</v>
      </c>
      <c r="C97" s="26" t="s">
        <v>8</v>
      </c>
      <c r="D97" s="25" t="str">
        <f t="shared" si="23"/>
        <v>Transformador Hyosung SN: 10035811-1 Dzimbene</v>
      </c>
      <c r="E97" s="22" t="s">
        <v>7</v>
      </c>
      <c r="F97" s="21" t="s">
        <v>311</v>
      </c>
      <c r="G97" s="57"/>
      <c r="H97" s="57"/>
      <c r="I97" s="49"/>
      <c r="J97" s="21">
        <v>150</v>
      </c>
      <c r="K97" s="49">
        <v>275</v>
      </c>
      <c r="L97" s="21">
        <v>110</v>
      </c>
      <c r="M97" s="21">
        <v>33</v>
      </c>
      <c r="N97" s="21">
        <v>2015</v>
      </c>
      <c r="O97" s="23">
        <v>108900</v>
      </c>
      <c r="P97" s="23">
        <f t="shared" si="24"/>
        <v>108900000</v>
      </c>
      <c r="Q97" s="49" t="s">
        <v>310</v>
      </c>
      <c r="R97" s="21" t="s">
        <v>312</v>
      </c>
      <c r="S97" s="21" t="s">
        <v>308</v>
      </c>
      <c r="T97" s="22" t="s">
        <v>299</v>
      </c>
      <c r="U97" s="21"/>
      <c r="V97" s="21">
        <v>50</v>
      </c>
      <c r="W97" s="21">
        <f t="shared" si="25"/>
        <v>104761.8</v>
      </c>
      <c r="X97" s="14">
        <f t="shared" si="26"/>
        <v>104761800</v>
      </c>
      <c r="Y97" s="21">
        <f t="shared" si="36"/>
        <v>48</v>
      </c>
      <c r="Z97" s="20">
        <f t="shared" si="27"/>
        <v>5445</v>
      </c>
      <c r="AA97" s="11">
        <f t="shared" si="28"/>
        <v>5445000</v>
      </c>
      <c r="AB97" s="10">
        <f t="shared" si="29"/>
        <v>4138200</v>
      </c>
      <c r="AC97" s="18">
        <f t="shared" si="30"/>
        <v>103455</v>
      </c>
      <c r="AD97" s="19">
        <f t="shared" si="31"/>
        <v>0.02</v>
      </c>
      <c r="AE97" s="18">
        <f t="shared" si="32"/>
        <v>2069.1</v>
      </c>
      <c r="AF97" s="18">
        <f t="shared" si="33"/>
        <v>6207.3000000000029</v>
      </c>
      <c r="AG97" s="18">
        <f t="shared" si="34"/>
        <v>102692.7</v>
      </c>
    </row>
    <row r="98" spans="1:33" s="7" customFormat="1" x14ac:dyDescent="0.35">
      <c r="A98" s="52" t="s">
        <v>19032</v>
      </c>
      <c r="B98" s="21" t="s">
        <v>49</v>
      </c>
      <c r="C98" s="26" t="s">
        <v>8</v>
      </c>
      <c r="D98" s="25" t="str">
        <f t="shared" ref="D98:D129" si="37">+CONCATENATE(C98," ",Q98," SN: ",R98," ",F98)</f>
        <v>Transformador Hyosung SN: 10065430-3 Dzimbene</v>
      </c>
      <c r="E98" s="22" t="s">
        <v>7</v>
      </c>
      <c r="F98" s="21" t="s">
        <v>311</v>
      </c>
      <c r="G98" s="57"/>
      <c r="H98" s="57"/>
      <c r="I98" s="49"/>
      <c r="J98" s="21">
        <v>150</v>
      </c>
      <c r="K98" s="49">
        <v>275</v>
      </c>
      <c r="L98" s="21">
        <v>110</v>
      </c>
      <c r="M98" s="21">
        <v>33</v>
      </c>
      <c r="N98" s="21">
        <v>2016</v>
      </c>
      <c r="O98" s="23">
        <v>108900</v>
      </c>
      <c r="P98" s="23">
        <f t="shared" ref="P98:P129" si="38">+O98*1000</f>
        <v>108900000</v>
      </c>
      <c r="Q98" s="21" t="s">
        <v>310</v>
      </c>
      <c r="R98" s="21" t="s">
        <v>309</v>
      </c>
      <c r="S98" s="21" t="s">
        <v>308</v>
      </c>
      <c r="T98" s="22" t="s">
        <v>307</v>
      </c>
      <c r="U98" s="21"/>
      <c r="V98" s="21">
        <v>50</v>
      </c>
      <c r="W98" s="21">
        <f t="shared" ref="W98:W129" si="39">Y98/V98*(O98-Z98)+Z98</f>
        <v>106830.9</v>
      </c>
      <c r="X98" s="14">
        <f t="shared" si="26"/>
        <v>106830900</v>
      </c>
      <c r="Y98" s="21">
        <f t="shared" si="36"/>
        <v>49</v>
      </c>
      <c r="Z98" s="20">
        <f t="shared" ref="Z98:Z129" si="40">(5/100*O98)</f>
        <v>5445</v>
      </c>
      <c r="AA98" s="11">
        <f t="shared" si="28"/>
        <v>5445000</v>
      </c>
      <c r="AB98" s="10">
        <f t="shared" si="29"/>
        <v>2069100</v>
      </c>
      <c r="AC98" s="18">
        <f t="shared" ref="AC98:AC129" si="41">+(O98-Z98)</f>
        <v>103455</v>
      </c>
      <c r="AD98" s="19">
        <f t="shared" ref="AD98:AD129" si="42">1/V98</f>
        <v>0.02</v>
      </c>
      <c r="AE98" s="18">
        <f t="shared" ref="AE98:AE129" si="43">+AC98*AD98</f>
        <v>2069.1</v>
      </c>
      <c r="AF98" s="18">
        <f t="shared" ref="AF98:AF129" si="44">+AE98+O98-W98</f>
        <v>4138.2000000000116</v>
      </c>
      <c r="AG98" s="18">
        <f t="shared" ref="AG98:AG129" si="45">+W98-AE98</f>
        <v>104761.79999999999</v>
      </c>
    </row>
    <row r="99" spans="1:33" s="7" customFormat="1" x14ac:dyDescent="0.35">
      <c r="A99" s="52" t="s">
        <v>19032</v>
      </c>
      <c r="B99" s="21" t="s">
        <v>49</v>
      </c>
      <c r="C99" s="26" t="s">
        <v>8</v>
      </c>
      <c r="D99" s="25" t="str">
        <f t="shared" si="37"/>
        <v>Transformador ABB Powertech SN: 30046 Motraco</v>
      </c>
      <c r="E99" s="22" t="s">
        <v>7</v>
      </c>
      <c r="F99" s="21" t="s">
        <v>305</v>
      </c>
      <c r="G99" s="57"/>
      <c r="H99" s="57"/>
      <c r="I99" s="49"/>
      <c r="J99" s="21">
        <v>240</v>
      </c>
      <c r="K99" s="49">
        <v>400</v>
      </c>
      <c r="L99" s="21">
        <v>275</v>
      </c>
      <c r="M99" s="21">
        <v>11</v>
      </c>
      <c r="N99" s="21">
        <v>1999</v>
      </c>
      <c r="O99" s="23">
        <v>272250</v>
      </c>
      <c r="P99" s="23">
        <f t="shared" si="38"/>
        <v>272250000</v>
      </c>
      <c r="Q99" s="21" t="s">
        <v>306</v>
      </c>
      <c r="R99" s="21">
        <v>30046</v>
      </c>
      <c r="S99" s="21" t="s">
        <v>294</v>
      </c>
      <c r="T99" s="22" t="s">
        <v>299</v>
      </c>
      <c r="U99" s="21"/>
      <c r="V99" s="21">
        <v>50</v>
      </c>
      <c r="W99" s="21">
        <f t="shared" si="39"/>
        <v>179140.5</v>
      </c>
      <c r="X99" s="14">
        <f t="shared" si="26"/>
        <v>179140500</v>
      </c>
      <c r="Y99" s="21">
        <f t="shared" si="36"/>
        <v>32</v>
      </c>
      <c r="Z99" s="20">
        <f t="shared" si="40"/>
        <v>13612.5</v>
      </c>
      <c r="AA99" s="11">
        <f t="shared" si="28"/>
        <v>13612500</v>
      </c>
      <c r="AB99" s="10">
        <f t="shared" si="29"/>
        <v>93109500</v>
      </c>
      <c r="AC99" s="18">
        <f t="shared" si="41"/>
        <v>258637.5</v>
      </c>
      <c r="AD99" s="19">
        <f t="shared" si="42"/>
        <v>0.02</v>
      </c>
      <c r="AE99" s="18">
        <f t="shared" si="43"/>
        <v>5172.75</v>
      </c>
      <c r="AF99" s="18">
        <f t="shared" si="44"/>
        <v>98282.25</v>
      </c>
      <c r="AG99" s="18">
        <f t="shared" si="45"/>
        <v>173967.75</v>
      </c>
    </row>
    <row r="100" spans="1:33" s="7" customFormat="1" x14ac:dyDescent="0.35">
      <c r="A100" s="52" t="s">
        <v>19032</v>
      </c>
      <c r="B100" s="21" t="s">
        <v>49</v>
      </c>
      <c r="C100" s="26" t="s">
        <v>8</v>
      </c>
      <c r="D100" s="25" t="str">
        <f t="shared" si="37"/>
        <v>Transformador EFACEC SN: S-0100A Motraco</v>
      </c>
      <c r="E100" s="22" t="s">
        <v>7</v>
      </c>
      <c r="F100" s="21" t="s">
        <v>305</v>
      </c>
      <c r="G100" s="57"/>
      <c r="H100" s="57"/>
      <c r="I100" s="21"/>
      <c r="J100" s="21">
        <v>240</v>
      </c>
      <c r="K100" s="49">
        <v>400</v>
      </c>
      <c r="L100" s="21">
        <v>275</v>
      </c>
      <c r="M100" s="21">
        <v>11</v>
      </c>
      <c r="N100" s="21">
        <v>2011</v>
      </c>
      <c r="O100" s="23">
        <v>272250</v>
      </c>
      <c r="P100" s="23">
        <f t="shared" si="38"/>
        <v>272250000</v>
      </c>
      <c r="Q100" s="21" t="s">
        <v>27</v>
      </c>
      <c r="R100" s="21" t="s">
        <v>304</v>
      </c>
      <c r="S100" s="21" t="s">
        <v>294</v>
      </c>
      <c r="T100" s="26" t="s">
        <v>299</v>
      </c>
      <c r="U100" s="21"/>
      <c r="V100" s="21">
        <v>50</v>
      </c>
      <c r="W100" s="21">
        <f t="shared" si="39"/>
        <v>241213.5</v>
      </c>
      <c r="X100" s="14">
        <f t="shared" si="26"/>
        <v>241213500</v>
      </c>
      <c r="Y100" s="21">
        <f t="shared" si="36"/>
        <v>44</v>
      </c>
      <c r="Z100" s="20">
        <f t="shared" si="40"/>
        <v>13612.5</v>
      </c>
      <c r="AA100" s="11">
        <f t="shared" si="28"/>
        <v>13612500</v>
      </c>
      <c r="AB100" s="10">
        <f t="shared" si="29"/>
        <v>31036500</v>
      </c>
      <c r="AC100" s="18">
        <f t="shared" si="41"/>
        <v>258637.5</v>
      </c>
      <c r="AD100" s="19">
        <f t="shared" si="42"/>
        <v>0.02</v>
      </c>
      <c r="AE100" s="18">
        <f t="shared" si="43"/>
        <v>5172.75</v>
      </c>
      <c r="AF100" s="18">
        <f t="shared" si="44"/>
        <v>36209.25</v>
      </c>
      <c r="AG100" s="18">
        <f t="shared" si="45"/>
        <v>236040.75</v>
      </c>
    </row>
    <row r="101" spans="1:33" s="7" customFormat="1" x14ac:dyDescent="0.35">
      <c r="A101" s="52" t="s">
        <v>19032</v>
      </c>
      <c r="B101" s="21" t="s">
        <v>49</v>
      </c>
      <c r="C101" s="26" t="s">
        <v>8</v>
      </c>
      <c r="D101" s="25" t="str">
        <f t="shared" si="37"/>
        <v>Transformador Crompton Greaves SN: ET10663/1 Khongolote</v>
      </c>
      <c r="E101" s="22" t="s">
        <v>7</v>
      </c>
      <c r="F101" s="21" t="s">
        <v>303</v>
      </c>
      <c r="G101" s="57"/>
      <c r="H101" s="57"/>
      <c r="I101" s="21"/>
      <c r="J101" s="21">
        <v>40</v>
      </c>
      <c r="K101" s="49">
        <v>66</v>
      </c>
      <c r="L101" s="21">
        <v>33</v>
      </c>
      <c r="M101" s="21">
        <v>11</v>
      </c>
      <c r="N101" s="21">
        <v>2016</v>
      </c>
      <c r="O101" s="23">
        <v>40838</v>
      </c>
      <c r="P101" s="23">
        <f t="shared" si="38"/>
        <v>40838000</v>
      </c>
      <c r="Q101" s="21" t="s">
        <v>302</v>
      </c>
      <c r="R101" s="21" t="s">
        <v>301</v>
      </c>
      <c r="S101" s="21" t="s">
        <v>300</v>
      </c>
      <c r="T101" s="65" t="s">
        <v>299</v>
      </c>
      <c r="U101" s="21"/>
      <c r="V101" s="21">
        <v>50</v>
      </c>
      <c r="W101" s="21">
        <f t="shared" si="39"/>
        <v>40062.078000000001</v>
      </c>
      <c r="X101" s="14">
        <f t="shared" si="26"/>
        <v>40062078</v>
      </c>
      <c r="Y101" s="21">
        <f t="shared" si="36"/>
        <v>49</v>
      </c>
      <c r="Z101" s="20">
        <f t="shared" si="40"/>
        <v>2041.9</v>
      </c>
      <c r="AA101" s="11">
        <f t="shared" si="28"/>
        <v>2041900</v>
      </c>
      <c r="AB101" s="10">
        <f t="shared" si="29"/>
        <v>775922</v>
      </c>
      <c r="AC101" s="18">
        <f t="shared" si="41"/>
        <v>38796.1</v>
      </c>
      <c r="AD101" s="19">
        <f t="shared" si="42"/>
        <v>0.02</v>
      </c>
      <c r="AE101" s="18">
        <f t="shared" si="43"/>
        <v>775.92200000000003</v>
      </c>
      <c r="AF101" s="18">
        <f t="shared" si="44"/>
        <v>1551.8439999999973</v>
      </c>
      <c r="AG101" s="18">
        <f t="shared" si="45"/>
        <v>39286.156000000003</v>
      </c>
    </row>
    <row r="102" spans="1:33" s="7" customFormat="1" x14ac:dyDescent="0.35">
      <c r="A102" s="52" t="s">
        <v>19032</v>
      </c>
      <c r="B102" s="21" t="s">
        <v>49</v>
      </c>
      <c r="C102" s="26" t="s">
        <v>8</v>
      </c>
      <c r="D102" s="25" t="str">
        <f t="shared" si="37"/>
        <v>Transformador ASEA SN: 27002 MATOLA 275</v>
      </c>
      <c r="E102" s="22" t="s">
        <v>7</v>
      </c>
      <c r="F102" s="21" t="s">
        <v>292</v>
      </c>
      <c r="G102" s="21" t="s">
        <v>291</v>
      </c>
      <c r="H102" s="21" t="s">
        <v>290</v>
      </c>
      <c r="I102" s="21" t="s">
        <v>298</v>
      </c>
      <c r="J102" s="21">
        <v>125</v>
      </c>
      <c r="K102" s="49">
        <v>275</v>
      </c>
      <c r="L102" s="21">
        <v>132</v>
      </c>
      <c r="M102" s="21">
        <v>22</v>
      </c>
      <c r="N102" s="21">
        <v>1977</v>
      </c>
      <c r="O102" s="23">
        <v>102994</v>
      </c>
      <c r="P102" s="23">
        <f t="shared" si="38"/>
        <v>102994000</v>
      </c>
      <c r="Q102" s="21" t="s">
        <v>18</v>
      </c>
      <c r="R102" s="21">
        <v>27002</v>
      </c>
      <c r="S102" s="22" t="s">
        <v>297</v>
      </c>
      <c r="T102" s="22" t="s">
        <v>7</v>
      </c>
      <c r="U102" s="21" t="s">
        <v>287</v>
      </c>
      <c r="V102" s="21">
        <v>50</v>
      </c>
      <c r="W102" s="21">
        <f t="shared" si="39"/>
        <v>24718.560000000001</v>
      </c>
      <c r="X102" s="14">
        <f t="shared" si="26"/>
        <v>24718560</v>
      </c>
      <c r="Y102" s="21">
        <f t="shared" si="36"/>
        <v>10</v>
      </c>
      <c r="Z102" s="20">
        <f t="shared" si="40"/>
        <v>5149.7000000000007</v>
      </c>
      <c r="AA102" s="11">
        <f t="shared" si="28"/>
        <v>5149700.0000000009</v>
      </c>
      <c r="AB102" s="10">
        <f t="shared" si="29"/>
        <v>78275440</v>
      </c>
      <c r="AC102" s="18">
        <f t="shared" si="41"/>
        <v>97844.3</v>
      </c>
      <c r="AD102" s="19">
        <f t="shared" si="42"/>
        <v>0.02</v>
      </c>
      <c r="AE102" s="18">
        <f t="shared" si="43"/>
        <v>1956.8860000000002</v>
      </c>
      <c r="AF102" s="18">
        <f t="shared" si="44"/>
        <v>80232.326000000001</v>
      </c>
      <c r="AG102" s="18">
        <f t="shared" si="45"/>
        <v>22761.674000000003</v>
      </c>
    </row>
    <row r="103" spans="1:33" s="7" customFormat="1" x14ac:dyDescent="0.35">
      <c r="A103" s="52" t="s">
        <v>19032</v>
      </c>
      <c r="B103" s="49" t="s">
        <v>49</v>
      </c>
      <c r="C103" s="26" t="s">
        <v>8</v>
      </c>
      <c r="D103" s="25" t="str">
        <f t="shared" si="37"/>
        <v>Transformador POWERTECH SN: 20990 MATOLA 275</v>
      </c>
      <c r="E103" s="22" t="s">
        <v>7</v>
      </c>
      <c r="F103" s="49" t="s">
        <v>292</v>
      </c>
      <c r="G103" s="21" t="s">
        <v>291</v>
      </c>
      <c r="H103" s="21" t="s">
        <v>290</v>
      </c>
      <c r="I103" s="49" t="s">
        <v>296</v>
      </c>
      <c r="J103" s="49">
        <v>80</v>
      </c>
      <c r="K103" s="49">
        <v>66</v>
      </c>
      <c r="L103" s="49">
        <v>22</v>
      </c>
      <c r="M103" s="49">
        <v>11</v>
      </c>
      <c r="N103" s="49">
        <v>2010</v>
      </c>
      <c r="O103" s="23">
        <v>81675</v>
      </c>
      <c r="P103" s="23">
        <f t="shared" si="38"/>
        <v>81675000</v>
      </c>
      <c r="Q103" s="49" t="s">
        <v>295</v>
      </c>
      <c r="R103" s="49">
        <v>20990</v>
      </c>
      <c r="S103" s="26" t="s">
        <v>294</v>
      </c>
      <c r="T103" s="22" t="s">
        <v>7</v>
      </c>
      <c r="U103" s="21" t="s">
        <v>287</v>
      </c>
      <c r="V103" s="21">
        <v>50</v>
      </c>
      <c r="W103" s="21">
        <f t="shared" si="39"/>
        <v>70812.225000000006</v>
      </c>
      <c r="X103" s="14">
        <f t="shared" si="26"/>
        <v>70812225</v>
      </c>
      <c r="Y103" s="21">
        <f t="shared" si="36"/>
        <v>43</v>
      </c>
      <c r="Z103" s="20">
        <f t="shared" si="40"/>
        <v>4083.75</v>
      </c>
      <c r="AA103" s="11">
        <f t="shared" si="28"/>
        <v>4083750</v>
      </c>
      <c r="AB103" s="10">
        <f t="shared" si="29"/>
        <v>10862775</v>
      </c>
      <c r="AC103" s="18">
        <f t="shared" si="41"/>
        <v>77591.25</v>
      </c>
      <c r="AD103" s="19">
        <f t="shared" si="42"/>
        <v>0.02</v>
      </c>
      <c r="AE103" s="18">
        <f t="shared" si="43"/>
        <v>1551.825</v>
      </c>
      <c r="AF103" s="18">
        <f t="shared" si="44"/>
        <v>12414.599999999991</v>
      </c>
      <c r="AG103" s="18">
        <f t="shared" si="45"/>
        <v>69260.400000000009</v>
      </c>
    </row>
    <row r="104" spans="1:33" s="7" customFormat="1" x14ac:dyDescent="0.35">
      <c r="A104" s="52" t="s">
        <v>19032</v>
      </c>
      <c r="B104" s="49" t="s">
        <v>49</v>
      </c>
      <c r="C104" s="26" t="s">
        <v>8</v>
      </c>
      <c r="D104" s="25" t="str">
        <f t="shared" si="37"/>
        <v>Transformador SIEMENS SN: 811890 MATOLA 275</v>
      </c>
      <c r="E104" s="22" t="s">
        <v>7</v>
      </c>
      <c r="F104" s="49" t="s">
        <v>292</v>
      </c>
      <c r="G104" s="21" t="s">
        <v>291</v>
      </c>
      <c r="H104" s="21" t="s">
        <v>290</v>
      </c>
      <c r="I104" s="49" t="s">
        <v>20</v>
      </c>
      <c r="J104" s="49">
        <v>160</v>
      </c>
      <c r="K104" s="49">
        <v>275</v>
      </c>
      <c r="L104" s="49">
        <v>66</v>
      </c>
      <c r="M104" s="49">
        <v>33</v>
      </c>
      <c r="N104" s="49">
        <v>2016</v>
      </c>
      <c r="O104" s="23">
        <v>108900</v>
      </c>
      <c r="P104" s="23">
        <f t="shared" si="38"/>
        <v>108900000</v>
      </c>
      <c r="Q104" s="49" t="s">
        <v>130</v>
      </c>
      <c r="R104" s="49">
        <v>811890</v>
      </c>
      <c r="S104" s="26" t="s">
        <v>288</v>
      </c>
      <c r="T104" s="22" t="s">
        <v>7</v>
      </c>
      <c r="U104" s="21" t="s">
        <v>293</v>
      </c>
      <c r="V104" s="21">
        <v>50</v>
      </c>
      <c r="W104" s="21">
        <f t="shared" si="39"/>
        <v>106830.9</v>
      </c>
      <c r="X104" s="14">
        <f t="shared" si="26"/>
        <v>106830900</v>
      </c>
      <c r="Y104" s="21">
        <f t="shared" si="36"/>
        <v>49</v>
      </c>
      <c r="Z104" s="20">
        <f t="shared" si="40"/>
        <v>5445</v>
      </c>
      <c r="AA104" s="11">
        <f t="shared" si="28"/>
        <v>5445000</v>
      </c>
      <c r="AB104" s="10">
        <f t="shared" si="29"/>
        <v>2069100</v>
      </c>
      <c r="AC104" s="18">
        <f t="shared" si="41"/>
        <v>103455</v>
      </c>
      <c r="AD104" s="19">
        <f t="shared" si="42"/>
        <v>0.02</v>
      </c>
      <c r="AE104" s="18">
        <f t="shared" si="43"/>
        <v>2069.1</v>
      </c>
      <c r="AF104" s="18">
        <f t="shared" si="44"/>
        <v>4138.2000000000116</v>
      </c>
      <c r="AG104" s="18">
        <f t="shared" si="45"/>
        <v>104761.79999999999</v>
      </c>
    </row>
    <row r="105" spans="1:33" s="7" customFormat="1" x14ac:dyDescent="0.35">
      <c r="A105" s="52" t="s">
        <v>19032</v>
      </c>
      <c r="B105" s="49" t="s">
        <v>49</v>
      </c>
      <c r="C105" s="26" t="s">
        <v>8</v>
      </c>
      <c r="D105" s="25" t="str">
        <f t="shared" si="37"/>
        <v>Transformador EFACEC SN: C-0125A MATOLA 275</v>
      </c>
      <c r="E105" s="26" t="s">
        <v>7</v>
      </c>
      <c r="F105" s="49" t="s">
        <v>292</v>
      </c>
      <c r="G105" s="21" t="s">
        <v>291</v>
      </c>
      <c r="H105" s="21" t="s">
        <v>290</v>
      </c>
      <c r="I105" s="49" t="s">
        <v>122</v>
      </c>
      <c r="J105" s="49">
        <v>160</v>
      </c>
      <c r="K105" s="49">
        <v>275</v>
      </c>
      <c r="L105" s="49">
        <v>66</v>
      </c>
      <c r="M105" s="49">
        <v>33</v>
      </c>
      <c r="N105" s="49">
        <v>2005</v>
      </c>
      <c r="O105" s="23">
        <v>108900</v>
      </c>
      <c r="P105" s="23">
        <f t="shared" si="38"/>
        <v>108900000</v>
      </c>
      <c r="Q105" s="49" t="s">
        <v>27</v>
      </c>
      <c r="R105" s="49" t="s">
        <v>289</v>
      </c>
      <c r="S105" s="26" t="s">
        <v>288</v>
      </c>
      <c r="T105" s="22" t="s">
        <v>7</v>
      </c>
      <c r="U105" s="21" t="s">
        <v>287</v>
      </c>
      <c r="V105" s="21">
        <v>50</v>
      </c>
      <c r="W105" s="21">
        <f t="shared" si="39"/>
        <v>84070.8</v>
      </c>
      <c r="X105" s="14">
        <f t="shared" si="26"/>
        <v>84070800</v>
      </c>
      <c r="Y105" s="21">
        <f t="shared" si="36"/>
        <v>38</v>
      </c>
      <c r="Z105" s="20">
        <f t="shared" si="40"/>
        <v>5445</v>
      </c>
      <c r="AA105" s="11">
        <f t="shared" si="28"/>
        <v>5445000</v>
      </c>
      <c r="AB105" s="10">
        <f t="shared" si="29"/>
        <v>24829200</v>
      </c>
      <c r="AC105" s="18">
        <f t="shared" si="41"/>
        <v>103455</v>
      </c>
      <c r="AD105" s="19">
        <f t="shared" si="42"/>
        <v>0.02</v>
      </c>
      <c r="AE105" s="18">
        <f t="shared" si="43"/>
        <v>2069.1</v>
      </c>
      <c r="AF105" s="18">
        <f t="shared" si="44"/>
        <v>26898.300000000003</v>
      </c>
      <c r="AG105" s="18">
        <f t="shared" si="45"/>
        <v>82001.7</v>
      </c>
    </row>
    <row r="106" spans="1:33" s="7" customFormat="1" x14ac:dyDescent="0.35">
      <c r="A106" s="52" t="s">
        <v>19032</v>
      </c>
      <c r="B106" s="49" t="s">
        <v>49</v>
      </c>
      <c r="C106" s="26" t="s">
        <v>8</v>
      </c>
      <c r="D106" s="25" t="str">
        <f t="shared" si="37"/>
        <v>Transformador EB NATIONAL TRANSFORMER SN: 110-73659 CTM 66kV</v>
      </c>
      <c r="E106" s="26" t="s">
        <v>7</v>
      </c>
      <c r="F106" s="49" t="s">
        <v>286</v>
      </c>
      <c r="G106" s="21" t="s">
        <v>285</v>
      </c>
      <c r="H106" s="21" t="s">
        <v>284</v>
      </c>
      <c r="I106" s="21" t="s">
        <v>283</v>
      </c>
      <c r="J106" s="21">
        <v>30</v>
      </c>
      <c r="K106" s="49">
        <v>66</v>
      </c>
      <c r="L106" s="49">
        <v>33</v>
      </c>
      <c r="M106" s="49"/>
      <c r="N106" s="21">
        <v>1991</v>
      </c>
      <c r="O106" s="23">
        <v>40838</v>
      </c>
      <c r="P106" s="23">
        <f t="shared" si="38"/>
        <v>40838000</v>
      </c>
      <c r="Q106" s="21" t="s">
        <v>282</v>
      </c>
      <c r="R106" s="21" t="s">
        <v>281</v>
      </c>
      <c r="S106" s="26" t="s">
        <v>85</v>
      </c>
      <c r="T106" s="22" t="s">
        <v>7</v>
      </c>
      <c r="U106" s="21" t="s">
        <v>5</v>
      </c>
      <c r="V106" s="21">
        <v>50</v>
      </c>
      <c r="W106" s="21">
        <f t="shared" si="39"/>
        <v>20664.027999999998</v>
      </c>
      <c r="X106" s="14">
        <f t="shared" si="26"/>
        <v>20664028</v>
      </c>
      <c r="Y106" s="21">
        <f t="shared" si="36"/>
        <v>24</v>
      </c>
      <c r="Z106" s="20">
        <f t="shared" si="40"/>
        <v>2041.9</v>
      </c>
      <c r="AA106" s="11">
        <f t="shared" si="28"/>
        <v>2041900</v>
      </c>
      <c r="AB106" s="10">
        <f t="shared" si="29"/>
        <v>20173972</v>
      </c>
      <c r="AC106" s="18">
        <f t="shared" si="41"/>
        <v>38796.1</v>
      </c>
      <c r="AD106" s="19">
        <f t="shared" si="42"/>
        <v>0.02</v>
      </c>
      <c r="AE106" s="18">
        <f t="shared" si="43"/>
        <v>775.92200000000003</v>
      </c>
      <c r="AF106" s="18">
        <f t="shared" si="44"/>
        <v>20949.894</v>
      </c>
      <c r="AG106" s="18">
        <f t="shared" si="45"/>
        <v>19888.106</v>
      </c>
    </row>
    <row r="107" spans="1:33" s="7" customFormat="1" x14ac:dyDescent="0.35">
      <c r="A107" s="52" t="s">
        <v>19032</v>
      </c>
      <c r="B107" s="49" t="s">
        <v>49</v>
      </c>
      <c r="C107" s="26" t="s">
        <v>8</v>
      </c>
      <c r="D107" s="25" t="str">
        <f t="shared" si="37"/>
        <v>Transformador NATIONAL INDUSTRI SN: 110-73241 MANHIÇA 66kV</v>
      </c>
      <c r="E107" s="26" t="s">
        <v>7</v>
      </c>
      <c r="F107" s="49" t="s">
        <v>280</v>
      </c>
      <c r="G107" s="21" t="s">
        <v>279</v>
      </c>
      <c r="H107" s="21" t="s">
        <v>278</v>
      </c>
      <c r="I107" s="21" t="s">
        <v>246</v>
      </c>
      <c r="J107" s="21">
        <v>30</v>
      </c>
      <c r="K107" s="49">
        <v>66</v>
      </c>
      <c r="L107" s="49">
        <v>33</v>
      </c>
      <c r="M107" s="49"/>
      <c r="N107" s="21">
        <v>1985</v>
      </c>
      <c r="O107" s="23">
        <v>40838</v>
      </c>
      <c r="P107" s="23">
        <f t="shared" si="38"/>
        <v>40838000</v>
      </c>
      <c r="Q107" s="21" t="s">
        <v>277</v>
      </c>
      <c r="R107" s="21" t="s">
        <v>276</v>
      </c>
      <c r="S107" s="26" t="s">
        <v>85</v>
      </c>
      <c r="T107" s="22" t="s">
        <v>13</v>
      </c>
      <c r="U107" s="21" t="s">
        <v>5</v>
      </c>
      <c r="V107" s="21">
        <v>50</v>
      </c>
      <c r="W107" s="21">
        <f t="shared" si="39"/>
        <v>16008.495999999999</v>
      </c>
      <c r="X107" s="14">
        <f t="shared" si="26"/>
        <v>16008496</v>
      </c>
      <c r="Y107" s="21">
        <f t="shared" si="36"/>
        <v>18</v>
      </c>
      <c r="Z107" s="20">
        <f t="shared" si="40"/>
        <v>2041.9</v>
      </c>
      <c r="AA107" s="11">
        <f t="shared" si="28"/>
        <v>2041900</v>
      </c>
      <c r="AB107" s="10">
        <f t="shared" si="29"/>
        <v>24829504</v>
      </c>
      <c r="AC107" s="18">
        <f t="shared" si="41"/>
        <v>38796.1</v>
      </c>
      <c r="AD107" s="19">
        <f t="shared" si="42"/>
        <v>0.02</v>
      </c>
      <c r="AE107" s="18">
        <f t="shared" si="43"/>
        <v>775.92200000000003</v>
      </c>
      <c r="AF107" s="18">
        <f t="shared" si="44"/>
        <v>25605.425999999999</v>
      </c>
      <c r="AG107" s="18">
        <f t="shared" si="45"/>
        <v>15232.573999999999</v>
      </c>
    </row>
    <row r="108" spans="1:33" s="7" customFormat="1" x14ac:dyDescent="0.35">
      <c r="A108" s="52" t="s">
        <v>19032</v>
      </c>
      <c r="B108" s="49" t="s">
        <v>49</v>
      </c>
      <c r="C108" s="26" t="s">
        <v>8</v>
      </c>
      <c r="D108" s="25" t="str">
        <f t="shared" si="37"/>
        <v>Transformador ABB POWERTECH SN: 30434 MATOLA GARE</v>
      </c>
      <c r="E108" s="26" t="s">
        <v>7</v>
      </c>
      <c r="F108" s="49" t="s">
        <v>273</v>
      </c>
      <c r="G108" s="21" t="s">
        <v>272</v>
      </c>
      <c r="H108" s="21" t="s">
        <v>271</v>
      </c>
      <c r="I108" s="21" t="s">
        <v>275</v>
      </c>
      <c r="J108" s="21">
        <v>30</v>
      </c>
      <c r="K108" s="49">
        <v>66</v>
      </c>
      <c r="L108" s="21">
        <v>33</v>
      </c>
      <c r="M108" s="21"/>
      <c r="N108" s="21">
        <v>2004</v>
      </c>
      <c r="O108" s="23">
        <v>40838</v>
      </c>
      <c r="P108" s="23">
        <f t="shared" si="38"/>
        <v>40838000</v>
      </c>
      <c r="Q108" s="21" t="s">
        <v>175</v>
      </c>
      <c r="R108" s="21">
        <v>30434</v>
      </c>
      <c r="S108" s="26" t="s">
        <v>274</v>
      </c>
      <c r="T108" s="22" t="s">
        <v>13</v>
      </c>
      <c r="U108" s="21" t="s">
        <v>252</v>
      </c>
      <c r="V108" s="21">
        <v>50</v>
      </c>
      <c r="W108" s="21">
        <f t="shared" si="39"/>
        <v>30751.013999999999</v>
      </c>
      <c r="X108" s="14">
        <f t="shared" si="26"/>
        <v>30751014</v>
      </c>
      <c r="Y108" s="21">
        <f t="shared" si="36"/>
        <v>37</v>
      </c>
      <c r="Z108" s="20">
        <f t="shared" si="40"/>
        <v>2041.9</v>
      </c>
      <c r="AA108" s="11">
        <f t="shared" si="28"/>
        <v>2041900</v>
      </c>
      <c r="AB108" s="10">
        <f t="shared" si="29"/>
        <v>10086986</v>
      </c>
      <c r="AC108" s="18">
        <f t="shared" si="41"/>
        <v>38796.1</v>
      </c>
      <c r="AD108" s="19">
        <f t="shared" si="42"/>
        <v>0.02</v>
      </c>
      <c r="AE108" s="18">
        <f t="shared" si="43"/>
        <v>775.92200000000003</v>
      </c>
      <c r="AF108" s="18">
        <f t="shared" si="44"/>
        <v>10862.907999999999</v>
      </c>
      <c r="AG108" s="18">
        <f t="shared" si="45"/>
        <v>29975.092000000001</v>
      </c>
    </row>
    <row r="109" spans="1:33" s="7" customFormat="1" x14ac:dyDescent="0.35">
      <c r="A109" s="52" t="s">
        <v>19032</v>
      </c>
      <c r="B109" s="49" t="s">
        <v>49</v>
      </c>
      <c r="C109" s="26" t="s">
        <v>8</v>
      </c>
      <c r="D109" s="25" t="str">
        <f t="shared" si="37"/>
        <v>Transformador EFACEC SN: 19401C MATOLA GARE</v>
      </c>
      <c r="E109" s="26" t="s">
        <v>7</v>
      </c>
      <c r="F109" s="49" t="s">
        <v>273</v>
      </c>
      <c r="G109" s="21" t="s">
        <v>272</v>
      </c>
      <c r="H109" s="21" t="s">
        <v>271</v>
      </c>
      <c r="I109" s="21" t="s">
        <v>270</v>
      </c>
      <c r="J109" s="21">
        <v>10</v>
      </c>
      <c r="K109" s="49">
        <v>66</v>
      </c>
      <c r="L109" s="21">
        <v>33</v>
      </c>
      <c r="M109" s="21"/>
      <c r="N109" s="21">
        <v>1982</v>
      </c>
      <c r="O109" s="23">
        <v>27225</v>
      </c>
      <c r="P109" s="23">
        <f t="shared" si="38"/>
        <v>27225000</v>
      </c>
      <c r="Q109" s="21" t="s">
        <v>27</v>
      </c>
      <c r="R109" s="21" t="s">
        <v>269</v>
      </c>
      <c r="S109" s="26" t="s">
        <v>268</v>
      </c>
      <c r="T109" s="22" t="s">
        <v>7</v>
      </c>
      <c r="U109" s="21" t="s">
        <v>267</v>
      </c>
      <c r="V109" s="21">
        <v>50</v>
      </c>
      <c r="W109" s="21">
        <f t="shared" si="39"/>
        <v>9120.375</v>
      </c>
      <c r="X109" s="14">
        <f t="shared" si="26"/>
        <v>9120375</v>
      </c>
      <c r="Y109" s="21">
        <f t="shared" si="36"/>
        <v>15</v>
      </c>
      <c r="Z109" s="20">
        <f t="shared" si="40"/>
        <v>1361.25</v>
      </c>
      <c r="AA109" s="11">
        <f t="shared" si="28"/>
        <v>1361250</v>
      </c>
      <c r="AB109" s="10">
        <f t="shared" si="29"/>
        <v>18104625</v>
      </c>
      <c r="AC109" s="18">
        <f t="shared" si="41"/>
        <v>25863.75</v>
      </c>
      <c r="AD109" s="19">
        <f t="shared" si="42"/>
        <v>0.02</v>
      </c>
      <c r="AE109" s="18">
        <f t="shared" si="43"/>
        <v>517.27499999999998</v>
      </c>
      <c r="AF109" s="18">
        <f t="shared" si="44"/>
        <v>18621.900000000001</v>
      </c>
      <c r="AG109" s="18">
        <f t="shared" si="45"/>
        <v>8603.1</v>
      </c>
    </row>
    <row r="110" spans="1:33" s="7" customFormat="1" x14ac:dyDescent="0.35">
      <c r="A110" s="52" t="s">
        <v>19032</v>
      </c>
      <c r="B110" s="49" t="s">
        <v>49</v>
      </c>
      <c r="C110" s="26" t="s">
        <v>8</v>
      </c>
      <c r="D110" s="25" t="str">
        <f t="shared" si="37"/>
        <v>Transformador ASEA SN: 7288057 LINDELA</v>
      </c>
      <c r="E110" s="26" t="s">
        <v>7</v>
      </c>
      <c r="F110" s="49" t="s">
        <v>266</v>
      </c>
      <c r="G110" s="21" t="s">
        <v>265</v>
      </c>
      <c r="H110" s="21" t="s">
        <v>264</v>
      </c>
      <c r="I110" s="21" t="s">
        <v>20</v>
      </c>
      <c r="J110" s="21">
        <v>16</v>
      </c>
      <c r="K110" s="49">
        <v>110</v>
      </c>
      <c r="L110" s="21">
        <v>33</v>
      </c>
      <c r="M110" s="21"/>
      <c r="N110" s="21">
        <v>1983</v>
      </c>
      <c r="O110" s="23">
        <v>27225</v>
      </c>
      <c r="P110" s="23">
        <f t="shared" si="38"/>
        <v>27225000</v>
      </c>
      <c r="Q110" s="21" t="s">
        <v>18</v>
      </c>
      <c r="R110" s="57">
        <v>7288057</v>
      </c>
      <c r="S110" s="26" t="s">
        <v>85</v>
      </c>
      <c r="T110" s="22" t="s">
        <v>7</v>
      </c>
      <c r="U110" s="21" t="s">
        <v>252</v>
      </c>
      <c r="V110" s="21">
        <v>50</v>
      </c>
      <c r="W110" s="21">
        <f t="shared" si="39"/>
        <v>9637.65</v>
      </c>
      <c r="X110" s="14">
        <f t="shared" si="26"/>
        <v>9637650</v>
      </c>
      <c r="Y110" s="21">
        <f t="shared" si="36"/>
        <v>16</v>
      </c>
      <c r="Z110" s="20">
        <f t="shared" si="40"/>
        <v>1361.25</v>
      </c>
      <c r="AA110" s="11">
        <f t="shared" si="28"/>
        <v>1361250</v>
      </c>
      <c r="AB110" s="10">
        <f t="shared" si="29"/>
        <v>17587350</v>
      </c>
      <c r="AC110" s="18">
        <f t="shared" si="41"/>
        <v>25863.75</v>
      </c>
      <c r="AD110" s="19">
        <f t="shared" si="42"/>
        <v>0.02</v>
      </c>
      <c r="AE110" s="18">
        <f t="shared" si="43"/>
        <v>517.27499999999998</v>
      </c>
      <c r="AF110" s="18">
        <f t="shared" si="44"/>
        <v>18104.625</v>
      </c>
      <c r="AG110" s="18">
        <f t="shared" si="45"/>
        <v>9120.375</v>
      </c>
    </row>
    <row r="111" spans="1:33" s="7" customFormat="1" x14ac:dyDescent="0.35">
      <c r="A111" s="52" t="s">
        <v>19032</v>
      </c>
      <c r="B111" s="49" t="s">
        <v>49</v>
      </c>
      <c r="C111" s="26" t="s">
        <v>8</v>
      </c>
      <c r="D111" s="25" t="str">
        <f t="shared" si="37"/>
        <v>Transformador ASEA SN: 7288058 LINDELA</v>
      </c>
      <c r="E111" s="26" t="s">
        <v>7</v>
      </c>
      <c r="F111" s="49" t="s">
        <v>266</v>
      </c>
      <c r="G111" s="21" t="s">
        <v>265</v>
      </c>
      <c r="H111" s="21" t="s">
        <v>264</v>
      </c>
      <c r="I111" s="21" t="s">
        <v>122</v>
      </c>
      <c r="J111" s="21">
        <v>16</v>
      </c>
      <c r="K111" s="49">
        <v>110</v>
      </c>
      <c r="L111" s="21">
        <v>33</v>
      </c>
      <c r="M111" s="21"/>
      <c r="N111" s="21">
        <v>1983</v>
      </c>
      <c r="O111" s="23">
        <v>27225</v>
      </c>
      <c r="P111" s="23">
        <f t="shared" si="38"/>
        <v>27225000</v>
      </c>
      <c r="Q111" s="21" t="s">
        <v>18</v>
      </c>
      <c r="R111" s="57">
        <v>7288058</v>
      </c>
      <c r="S111" s="22" t="s">
        <v>85</v>
      </c>
      <c r="T111" s="22" t="s">
        <v>7</v>
      </c>
      <c r="U111" s="21" t="s">
        <v>252</v>
      </c>
      <c r="V111" s="21">
        <v>50</v>
      </c>
      <c r="W111" s="21">
        <f t="shared" si="39"/>
        <v>9637.65</v>
      </c>
      <c r="X111" s="14">
        <f t="shared" si="26"/>
        <v>9637650</v>
      </c>
      <c r="Y111" s="21">
        <f t="shared" si="36"/>
        <v>16</v>
      </c>
      <c r="Z111" s="20">
        <f t="shared" si="40"/>
        <v>1361.25</v>
      </c>
      <c r="AA111" s="11">
        <f t="shared" si="28"/>
        <v>1361250</v>
      </c>
      <c r="AB111" s="10">
        <f t="shared" si="29"/>
        <v>17587350</v>
      </c>
      <c r="AC111" s="18">
        <f t="shared" si="41"/>
        <v>25863.75</v>
      </c>
      <c r="AD111" s="19">
        <f t="shared" si="42"/>
        <v>0.02</v>
      </c>
      <c r="AE111" s="18">
        <f t="shared" si="43"/>
        <v>517.27499999999998</v>
      </c>
      <c r="AF111" s="18">
        <f t="shared" si="44"/>
        <v>18104.625</v>
      </c>
      <c r="AG111" s="18">
        <f t="shared" si="45"/>
        <v>9120.375</v>
      </c>
    </row>
    <row r="112" spans="1:33" s="7" customFormat="1" x14ac:dyDescent="0.35">
      <c r="A112" s="52" t="s">
        <v>19032</v>
      </c>
      <c r="B112" s="49" t="s">
        <v>49</v>
      </c>
      <c r="C112" s="26" t="s">
        <v>8</v>
      </c>
      <c r="D112" s="25" t="str">
        <f t="shared" si="37"/>
        <v>Transformador STROMBERG SN: 5800553 CORUMANA</v>
      </c>
      <c r="E112" s="26" t="s">
        <v>7</v>
      </c>
      <c r="F112" s="49" t="s">
        <v>263</v>
      </c>
      <c r="G112" s="21" t="s">
        <v>262</v>
      </c>
      <c r="H112" s="21" t="s">
        <v>261</v>
      </c>
      <c r="I112" s="49" t="s">
        <v>28</v>
      </c>
      <c r="J112" s="49">
        <v>10</v>
      </c>
      <c r="K112" s="49">
        <v>110</v>
      </c>
      <c r="L112" s="49">
        <v>11</v>
      </c>
      <c r="M112" s="49"/>
      <c r="N112" s="49">
        <v>1989</v>
      </c>
      <c r="O112" s="23">
        <v>27225</v>
      </c>
      <c r="P112" s="23">
        <f t="shared" si="38"/>
        <v>27225000</v>
      </c>
      <c r="Q112" s="49" t="s">
        <v>259</v>
      </c>
      <c r="R112" s="49">
        <v>5800553</v>
      </c>
      <c r="S112" s="49" t="s">
        <v>32</v>
      </c>
      <c r="T112" s="26" t="s">
        <v>7</v>
      </c>
      <c r="U112" s="21" t="s">
        <v>5</v>
      </c>
      <c r="V112" s="21">
        <v>50</v>
      </c>
      <c r="W112" s="21">
        <f t="shared" si="39"/>
        <v>12741.3</v>
      </c>
      <c r="X112" s="14">
        <f t="shared" si="26"/>
        <v>12741300</v>
      </c>
      <c r="Y112" s="21">
        <f t="shared" si="36"/>
        <v>22</v>
      </c>
      <c r="Z112" s="20">
        <f t="shared" si="40"/>
        <v>1361.25</v>
      </c>
      <c r="AA112" s="11">
        <f t="shared" si="28"/>
        <v>1361250</v>
      </c>
      <c r="AB112" s="10">
        <f t="shared" si="29"/>
        <v>14483700</v>
      </c>
      <c r="AC112" s="18">
        <f t="shared" si="41"/>
        <v>25863.75</v>
      </c>
      <c r="AD112" s="19">
        <f t="shared" si="42"/>
        <v>0.02</v>
      </c>
      <c r="AE112" s="18">
        <f t="shared" si="43"/>
        <v>517.27499999999998</v>
      </c>
      <c r="AF112" s="18">
        <f t="shared" si="44"/>
        <v>15000.975000000002</v>
      </c>
      <c r="AG112" s="18">
        <f t="shared" si="45"/>
        <v>12224.025</v>
      </c>
    </row>
    <row r="113" spans="1:33" s="7" customFormat="1" x14ac:dyDescent="0.35">
      <c r="A113" s="52" t="s">
        <v>19032</v>
      </c>
      <c r="B113" s="21" t="s">
        <v>49</v>
      </c>
      <c r="C113" s="26" t="s">
        <v>8</v>
      </c>
      <c r="D113" s="25" t="str">
        <f t="shared" si="37"/>
        <v>Transformador STROMBERG SN: 5800554 CORUMANA</v>
      </c>
      <c r="E113" s="26" t="s">
        <v>7</v>
      </c>
      <c r="F113" s="49" t="s">
        <v>263</v>
      </c>
      <c r="G113" s="21" t="s">
        <v>262</v>
      </c>
      <c r="H113" s="21" t="s">
        <v>261</v>
      </c>
      <c r="I113" s="21" t="s">
        <v>260</v>
      </c>
      <c r="J113" s="21">
        <v>10</v>
      </c>
      <c r="K113" s="49">
        <v>110</v>
      </c>
      <c r="L113" s="49">
        <v>33</v>
      </c>
      <c r="M113" s="49">
        <v>11</v>
      </c>
      <c r="N113" s="21">
        <v>1989</v>
      </c>
      <c r="O113" s="23">
        <v>27225</v>
      </c>
      <c r="P113" s="23">
        <f t="shared" si="38"/>
        <v>27225000</v>
      </c>
      <c r="Q113" s="21" t="s">
        <v>259</v>
      </c>
      <c r="R113" s="21">
        <v>5800554</v>
      </c>
      <c r="S113" s="49" t="s">
        <v>258</v>
      </c>
      <c r="T113" s="22" t="s">
        <v>7</v>
      </c>
      <c r="U113" s="21" t="s">
        <v>5</v>
      </c>
      <c r="V113" s="21">
        <v>50</v>
      </c>
      <c r="W113" s="21">
        <f t="shared" si="39"/>
        <v>12741.3</v>
      </c>
      <c r="X113" s="14">
        <f t="shared" si="26"/>
        <v>12741300</v>
      </c>
      <c r="Y113" s="21">
        <f t="shared" si="36"/>
        <v>22</v>
      </c>
      <c r="Z113" s="20">
        <f t="shared" si="40"/>
        <v>1361.25</v>
      </c>
      <c r="AA113" s="11">
        <f t="shared" si="28"/>
        <v>1361250</v>
      </c>
      <c r="AB113" s="10">
        <f t="shared" si="29"/>
        <v>14483700</v>
      </c>
      <c r="AC113" s="18">
        <f t="shared" si="41"/>
        <v>25863.75</v>
      </c>
      <c r="AD113" s="19">
        <f t="shared" si="42"/>
        <v>0.02</v>
      </c>
      <c r="AE113" s="18">
        <f t="shared" si="43"/>
        <v>517.27499999999998</v>
      </c>
      <c r="AF113" s="18">
        <f t="shared" si="44"/>
        <v>15000.975000000002</v>
      </c>
      <c r="AG113" s="18">
        <f t="shared" si="45"/>
        <v>12224.025</v>
      </c>
    </row>
    <row r="114" spans="1:33" s="7" customFormat="1" x14ac:dyDescent="0.35">
      <c r="A114" s="52" t="s">
        <v>19032</v>
      </c>
      <c r="B114" s="21" t="s">
        <v>49</v>
      </c>
      <c r="C114" s="26" t="s">
        <v>8</v>
      </c>
      <c r="D114" s="25" t="str">
        <f t="shared" si="37"/>
        <v>Transformador HYOSUNG SN: 10035811-2 MASSINGA</v>
      </c>
      <c r="E114" s="26" t="s">
        <v>7</v>
      </c>
      <c r="F114" s="49" t="s">
        <v>257</v>
      </c>
      <c r="G114" s="21" t="s">
        <v>256</v>
      </c>
      <c r="H114" s="21" t="s">
        <v>255</v>
      </c>
      <c r="I114" s="21" t="s">
        <v>28</v>
      </c>
      <c r="J114" s="21">
        <v>30</v>
      </c>
      <c r="K114" s="49">
        <v>110</v>
      </c>
      <c r="L114" s="49">
        <v>33</v>
      </c>
      <c r="M114" s="49">
        <v>6.6</v>
      </c>
      <c r="N114" s="21">
        <v>2015</v>
      </c>
      <c r="O114" s="23">
        <v>47644</v>
      </c>
      <c r="P114" s="23">
        <f t="shared" si="38"/>
        <v>47644000</v>
      </c>
      <c r="Q114" s="21" t="s">
        <v>70</v>
      </c>
      <c r="R114" s="21" t="s">
        <v>254</v>
      </c>
      <c r="S114" s="21" t="s">
        <v>253</v>
      </c>
      <c r="T114" s="22" t="s">
        <v>7</v>
      </c>
      <c r="U114" s="21" t="s">
        <v>252</v>
      </c>
      <c r="V114" s="21">
        <v>50</v>
      </c>
      <c r="W114" s="21">
        <f t="shared" si="39"/>
        <v>45833.527999999998</v>
      </c>
      <c r="X114" s="14">
        <f t="shared" si="26"/>
        <v>45833528</v>
      </c>
      <c r="Y114" s="21">
        <f t="shared" si="36"/>
        <v>48</v>
      </c>
      <c r="Z114" s="20">
        <f t="shared" si="40"/>
        <v>2382.2000000000003</v>
      </c>
      <c r="AA114" s="11">
        <f t="shared" si="28"/>
        <v>2382200.0000000005</v>
      </c>
      <c r="AB114" s="10">
        <f t="shared" si="29"/>
        <v>1810472</v>
      </c>
      <c r="AC114" s="18">
        <f t="shared" si="41"/>
        <v>45261.8</v>
      </c>
      <c r="AD114" s="19">
        <f t="shared" si="42"/>
        <v>0.02</v>
      </c>
      <c r="AE114" s="18">
        <f t="shared" si="43"/>
        <v>905.2360000000001</v>
      </c>
      <c r="AF114" s="18">
        <f t="shared" si="44"/>
        <v>2715.7079999999987</v>
      </c>
      <c r="AG114" s="18">
        <f t="shared" si="45"/>
        <v>44928.292000000001</v>
      </c>
    </row>
    <row r="115" spans="1:33" s="7" customFormat="1" x14ac:dyDescent="0.35">
      <c r="A115" s="52" t="s">
        <v>19032</v>
      </c>
      <c r="B115" s="49" t="s">
        <v>49</v>
      </c>
      <c r="C115" s="26" t="s">
        <v>8</v>
      </c>
      <c r="D115" s="25" t="str">
        <f t="shared" si="37"/>
        <v>Transformador Pauwels Transformers SN: 01,2,4011 LIONDE</v>
      </c>
      <c r="E115" s="26" t="s">
        <v>7</v>
      </c>
      <c r="F115" s="49" t="s">
        <v>125</v>
      </c>
      <c r="G115" s="57" t="s">
        <v>124</v>
      </c>
      <c r="H115" s="57" t="s">
        <v>123</v>
      </c>
      <c r="I115" s="64" t="s">
        <v>20</v>
      </c>
      <c r="J115" s="49">
        <v>10</v>
      </c>
      <c r="K115" s="49">
        <v>110</v>
      </c>
      <c r="L115" s="49">
        <v>33</v>
      </c>
      <c r="M115" s="49"/>
      <c r="N115" s="49">
        <v>2001</v>
      </c>
      <c r="O115" s="23">
        <v>27225</v>
      </c>
      <c r="P115" s="23">
        <f t="shared" si="38"/>
        <v>27225000</v>
      </c>
      <c r="Q115" s="49" t="s">
        <v>128</v>
      </c>
      <c r="R115" s="49" t="s">
        <v>127</v>
      </c>
      <c r="S115" s="49" t="s">
        <v>126</v>
      </c>
      <c r="T115" s="26" t="s">
        <v>13</v>
      </c>
      <c r="U115" s="21"/>
      <c r="V115" s="21">
        <v>50</v>
      </c>
      <c r="W115" s="21">
        <f t="shared" si="39"/>
        <v>18948.600000000002</v>
      </c>
      <c r="X115" s="14">
        <f t="shared" si="26"/>
        <v>18948600.000000004</v>
      </c>
      <c r="Y115" s="21">
        <f t="shared" si="36"/>
        <v>34</v>
      </c>
      <c r="Z115" s="20">
        <f t="shared" si="40"/>
        <v>1361.25</v>
      </c>
      <c r="AA115" s="11">
        <f t="shared" si="28"/>
        <v>1361250</v>
      </c>
      <c r="AB115" s="10">
        <f t="shared" si="29"/>
        <v>8276399.9999999963</v>
      </c>
      <c r="AC115" s="18">
        <f t="shared" si="41"/>
        <v>25863.75</v>
      </c>
      <c r="AD115" s="19">
        <f t="shared" si="42"/>
        <v>0.02</v>
      </c>
      <c r="AE115" s="18">
        <f t="shared" si="43"/>
        <v>517.27499999999998</v>
      </c>
      <c r="AF115" s="18">
        <f t="shared" si="44"/>
        <v>8793.6749999999993</v>
      </c>
      <c r="AG115" s="18">
        <f t="shared" si="45"/>
        <v>18431.325000000001</v>
      </c>
    </row>
    <row r="116" spans="1:33" s="7" customFormat="1" x14ac:dyDescent="0.35">
      <c r="A116" s="52" t="s">
        <v>19032</v>
      </c>
      <c r="B116" s="49" t="s">
        <v>49</v>
      </c>
      <c r="C116" s="26" t="s">
        <v>8</v>
      </c>
      <c r="D116" s="25" t="str">
        <f t="shared" si="37"/>
        <v>Transformador Daci SN: 1622026 LIONDE</v>
      </c>
      <c r="E116" s="26" t="s">
        <v>7</v>
      </c>
      <c r="F116" s="49" t="s">
        <v>125</v>
      </c>
      <c r="G116" s="57" t="s">
        <v>124</v>
      </c>
      <c r="H116" s="57" t="s">
        <v>123</v>
      </c>
      <c r="I116" s="64" t="s">
        <v>122</v>
      </c>
      <c r="J116" s="21">
        <v>40</v>
      </c>
      <c r="K116" s="49">
        <v>110</v>
      </c>
      <c r="L116" s="49">
        <v>33</v>
      </c>
      <c r="M116" s="49"/>
      <c r="N116" s="21">
        <v>2016</v>
      </c>
      <c r="O116" s="23">
        <v>47644</v>
      </c>
      <c r="P116" s="23">
        <f t="shared" si="38"/>
        <v>47644000</v>
      </c>
      <c r="Q116" s="21" t="s">
        <v>121</v>
      </c>
      <c r="R116" s="21">
        <v>1622026</v>
      </c>
      <c r="S116" s="49" t="s">
        <v>120</v>
      </c>
      <c r="T116" s="26" t="s">
        <v>13</v>
      </c>
      <c r="U116" s="21"/>
      <c r="V116" s="21">
        <v>50</v>
      </c>
      <c r="W116" s="21">
        <f t="shared" si="39"/>
        <v>46738.763999999996</v>
      </c>
      <c r="X116" s="14">
        <f t="shared" si="26"/>
        <v>46738763.999999993</v>
      </c>
      <c r="Y116" s="21">
        <f t="shared" si="36"/>
        <v>49</v>
      </c>
      <c r="Z116" s="20">
        <f t="shared" si="40"/>
        <v>2382.2000000000003</v>
      </c>
      <c r="AA116" s="11">
        <f t="shared" si="28"/>
        <v>2382200.0000000005</v>
      </c>
      <c r="AB116" s="10">
        <f t="shared" si="29"/>
        <v>905236.00000000745</v>
      </c>
      <c r="AC116" s="18">
        <f t="shared" si="41"/>
        <v>45261.8</v>
      </c>
      <c r="AD116" s="19">
        <f t="shared" si="42"/>
        <v>0.02</v>
      </c>
      <c r="AE116" s="18">
        <f t="shared" si="43"/>
        <v>905.2360000000001</v>
      </c>
      <c r="AF116" s="18">
        <f t="shared" si="44"/>
        <v>1810.4720000000016</v>
      </c>
      <c r="AG116" s="18">
        <f t="shared" si="45"/>
        <v>45833.527999999998</v>
      </c>
    </row>
    <row r="117" spans="1:33" s="7" customFormat="1" x14ac:dyDescent="0.35">
      <c r="A117" s="52" t="s">
        <v>19032</v>
      </c>
      <c r="B117" s="49" t="s">
        <v>49</v>
      </c>
      <c r="C117" s="26" t="s">
        <v>8</v>
      </c>
      <c r="D117" s="25" t="str">
        <f t="shared" si="37"/>
        <v>Transformador TUSCO TRFAO SN: 551338 BELENE</v>
      </c>
      <c r="E117" s="26" t="s">
        <v>7</v>
      </c>
      <c r="F117" s="49" t="s">
        <v>251</v>
      </c>
      <c r="G117" s="57" t="s">
        <v>250</v>
      </c>
      <c r="H117" s="57" t="s">
        <v>249</v>
      </c>
      <c r="I117" s="21" t="s">
        <v>122</v>
      </c>
      <c r="J117" s="21">
        <v>8</v>
      </c>
      <c r="K117" s="49">
        <v>33</v>
      </c>
      <c r="L117" s="49">
        <v>11</v>
      </c>
      <c r="M117" s="49"/>
      <c r="N117" s="21">
        <v>2013</v>
      </c>
      <c r="O117" s="23">
        <v>20419</v>
      </c>
      <c r="P117" s="23">
        <f t="shared" si="38"/>
        <v>20419000</v>
      </c>
      <c r="Q117" s="21" t="s">
        <v>248</v>
      </c>
      <c r="R117" s="21">
        <v>551338</v>
      </c>
      <c r="S117" s="21" t="s">
        <v>32</v>
      </c>
      <c r="T117" s="22" t="s">
        <v>13</v>
      </c>
      <c r="U117" s="21"/>
      <c r="V117" s="21">
        <v>50</v>
      </c>
      <c r="W117" s="21">
        <f t="shared" si="39"/>
        <v>18867.155999999999</v>
      </c>
      <c r="X117" s="14">
        <f t="shared" si="26"/>
        <v>18867156</v>
      </c>
      <c r="Y117" s="21">
        <f t="shared" si="36"/>
        <v>46</v>
      </c>
      <c r="Z117" s="20">
        <f t="shared" si="40"/>
        <v>1020.95</v>
      </c>
      <c r="AA117" s="11">
        <f t="shared" si="28"/>
        <v>1020950</v>
      </c>
      <c r="AB117" s="10">
        <f t="shared" si="29"/>
        <v>1551844</v>
      </c>
      <c r="AC117" s="18">
        <f t="shared" si="41"/>
        <v>19398.05</v>
      </c>
      <c r="AD117" s="19">
        <f t="shared" si="42"/>
        <v>0.02</v>
      </c>
      <c r="AE117" s="18">
        <f t="shared" si="43"/>
        <v>387.96100000000001</v>
      </c>
      <c r="AF117" s="18">
        <f t="shared" si="44"/>
        <v>1939.8050000000003</v>
      </c>
      <c r="AG117" s="18">
        <f t="shared" si="45"/>
        <v>18479.195</v>
      </c>
    </row>
    <row r="118" spans="1:33" s="7" customFormat="1" x14ac:dyDescent="0.35">
      <c r="A118" s="52" t="s">
        <v>19032</v>
      </c>
      <c r="B118" s="49" t="s">
        <v>49</v>
      </c>
      <c r="C118" s="26" t="s">
        <v>8</v>
      </c>
      <c r="D118" s="25" t="str">
        <f t="shared" si="37"/>
        <v>Transformador PAUWELS SN: CP50087 MACIA</v>
      </c>
      <c r="E118" s="26" t="s">
        <v>7</v>
      </c>
      <c r="F118" s="49" t="s">
        <v>247</v>
      </c>
      <c r="G118" s="57" t="s">
        <v>243</v>
      </c>
      <c r="H118" s="57" t="s">
        <v>242</v>
      </c>
      <c r="I118" s="21" t="s">
        <v>246</v>
      </c>
      <c r="J118" s="21">
        <v>16</v>
      </c>
      <c r="K118" s="49">
        <v>110</v>
      </c>
      <c r="L118" s="21">
        <v>33</v>
      </c>
      <c r="M118" s="21"/>
      <c r="N118" s="21">
        <v>2006</v>
      </c>
      <c r="O118" s="23">
        <v>27225</v>
      </c>
      <c r="P118" s="23">
        <f t="shared" si="38"/>
        <v>27225000</v>
      </c>
      <c r="Q118" s="21" t="s">
        <v>89</v>
      </c>
      <c r="R118" s="21" t="s">
        <v>245</v>
      </c>
      <c r="S118" s="21" t="s">
        <v>85</v>
      </c>
      <c r="T118" s="22" t="s">
        <v>13</v>
      </c>
      <c r="U118" s="21"/>
      <c r="V118" s="21">
        <v>50</v>
      </c>
      <c r="W118" s="21">
        <f t="shared" si="39"/>
        <v>21534.975000000002</v>
      </c>
      <c r="X118" s="14">
        <f t="shared" si="26"/>
        <v>21534975.000000004</v>
      </c>
      <c r="Y118" s="21">
        <f t="shared" si="36"/>
        <v>39</v>
      </c>
      <c r="Z118" s="20">
        <f t="shared" si="40"/>
        <v>1361.25</v>
      </c>
      <c r="AA118" s="11">
        <f t="shared" si="28"/>
        <v>1361250</v>
      </c>
      <c r="AB118" s="10">
        <f t="shared" si="29"/>
        <v>5690024.9999999963</v>
      </c>
      <c r="AC118" s="18">
        <f t="shared" si="41"/>
        <v>25863.75</v>
      </c>
      <c r="AD118" s="19">
        <f t="shared" si="42"/>
        <v>0.02</v>
      </c>
      <c r="AE118" s="18">
        <f t="shared" si="43"/>
        <v>517.27499999999998</v>
      </c>
      <c r="AF118" s="18">
        <f t="shared" si="44"/>
        <v>6207.2999999999993</v>
      </c>
      <c r="AG118" s="18">
        <f t="shared" si="45"/>
        <v>21017.7</v>
      </c>
    </row>
    <row r="119" spans="1:33" s="7" customFormat="1" x14ac:dyDescent="0.35">
      <c r="A119" s="52" t="s">
        <v>19032</v>
      </c>
      <c r="B119" s="49" t="s">
        <v>49</v>
      </c>
      <c r="C119" s="26" t="s">
        <v>8</v>
      </c>
      <c r="D119" s="25" t="str">
        <f t="shared" si="37"/>
        <v>Transformador PAUWELS SN: 03,2,4338 MACIA Mobile</v>
      </c>
      <c r="E119" s="22" t="s">
        <v>7</v>
      </c>
      <c r="F119" s="21" t="s">
        <v>244</v>
      </c>
      <c r="G119" s="57" t="s">
        <v>243</v>
      </c>
      <c r="H119" s="57" t="s">
        <v>242</v>
      </c>
      <c r="I119" s="21" t="s">
        <v>20</v>
      </c>
      <c r="J119" s="21">
        <v>10</v>
      </c>
      <c r="K119" s="21">
        <v>110</v>
      </c>
      <c r="L119" s="21">
        <v>33</v>
      </c>
      <c r="M119" s="21"/>
      <c r="N119" s="21">
        <v>2003</v>
      </c>
      <c r="O119" s="23">
        <v>27225</v>
      </c>
      <c r="P119" s="23">
        <f t="shared" si="38"/>
        <v>27225000</v>
      </c>
      <c r="Q119" s="21" t="s">
        <v>89</v>
      </c>
      <c r="R119" s="21" t="s">
        <v>241</v>
      </c>
      <c r="S119" s="21" t="s">
        <v>240</v>
      </c>
      <c r="T119" s="22" t="s">
        <v>7</v>
      </c>
      <c r="U119" s="21"/>
      <c r="V119" s="21">
        <v>50</v>
      </c>
      <c r="W119" s="21">
        <f t="shared" si="39"/>
        <v>19983.149999999998</v>
      </c>
      <c r="X119" s="14">
        <f t="shared" si="26"/>
        <v>19983149.999999996</v>
      </c>
      <c r="Y119" s="21">
        <f t="shared" si="36"/>
        <v>36</v>
      </c>
      <c r="Z119" s="20">
        <f t="shared" si="40"/>
        <v>1361.25</v>
      </c>
      <c r="AA119" s="11">
        <f t="shared" si="28"/>
        <v>1361250</v>
      </c>
      <c r="AB119" s="10">
        <f t="shared" si="29"/>
        <v>7241850.0000000037</v>
      </c>
      <c r="AC119" s="18">
        <f t="shared" si="41"/>
        <v>25863.75</v>
      </c>
      <c r="AD119" s="19">
        <f t="shared" si="42"/>
        <v>0.02</v>
      </c>
      <c r="AE119" s="18">
        <f t="shared" si="43"/>
        <v>517.27499999999998</v>
      </c>
      <c r="AF119" s="18">
        <f t="shared" si="44"/>
        <v>7759.1250000000036</v>
      </c>
      <c r="AG119" s="18">
        <f t="shared" si="45"/>
        <v>19465.874999999996</v>
      </c>
    </row>
    <row r="120" spans="1:33" s="7" customFormat="1" x14ac:dyDescent="0.35">
      <c r="A120" s="52" t="s">
        <v>19032</v>
      </c>
      <c r="B120" s="49" t="s">
        <v>49</v>
      </c>
      <c r="C120" s="26" t="s">
        <v>8</v>
      </c>
      <c r="D120" s="25" t="str">
        <f t="shared" si="37"/>
        <v>Transformador PAUWELS TRAFO SN: 03P0071 (S0625) PEMBA</v>
      </c>
      <c r="E120" s="22" t="s">
        <v>159</v>
      </c>
      <c r="F120" s="21" t="s">
        <v>237</v>
      </c>
      <c r="G120" s="57" t="s">
        <v>236</v>
      </c>
      <c r="H120" s="57" t="s">
        <v>235</v>
      </c>
      <c r="I120" s="21" t="s">
        <v>20</v>
      </c>
      <c r="J120" s="21">
        <v>20</v>
      </c>
      <c r="K120" s="21">
        <v>110</v>
      </c>
      <c r="L120" s="21">
        <v>33</v>
      </c>
      <c r="M120" s="21"/>
      <c r="N120" s="21">
        <v>2004</v>
      </c>
      <c r="O120" s="23">
        <v>34032</v>
      </c>
      <c r="P120" s="23">
        <f t="shared" si="38"/>
        <v>34032000</v>
      </c>
      <c r="Q120" s="21" t="s">
        <v>239</v>
      </c>
      <c r="R120" s="21" t="s">
        <v>238</v>
      </c>
      <c r="S120" s="21" t="s">
        <v>85</v>
      </c>
      <c r="T120" s="22" t="s">
        <v>13</v>
      </c>
      <c r="U120" s="21"/>
      <c r="V120" s="21">
        <v>50</v>
      </c>
      <c r="W120" s="21">
        <f t="shared" si="39"/>
        <v>25626.095999999998</v>
      </c>
      <c r="X120" s="14">
        <f t="shared" si="26"/>
        <v>25626095.999999996</v>
      </c>
      <c r="Y120" s="21">
        <f t="shared" si="36"/>
        <v>37</v>
      </c>
      <c r="Z120" s="20">
        <f t="shared" si="40"/>
        <v>1701.6000000000001</v>
      </c>
      <c r="AA120" s="11">
        <f t="shared" si="28"/>
        <v>1701600.0000000002</v>
      </c>
      <c r="AB120" s="10">
        <f t="shared" si="29"/>
        <v>8405904.0000000037</v>
      </c>
      <c r="AC120" s="18">
        <f t="shared" si="41"/>
        <v>32330.400000000001</v>
      </c>
      <c r="AD120" s="19">
        <f t="shared" si="42"/>
        <v>0.02</v>
      </c>
      <c r="AE120" s="18">
        <f t="shared" si="43"/>
        <v>646.60800000000006</v>
      </c>
      <c r="AF120" s="18">
        <f t="shared" si="44"/>
        <v>9052.5120000000024</v>
      </c>
      <c r="AG120" s="18">
        <f t="shared" si="45"/>
        <v>24979.487999999998</v>
      </c>
    </row>
    <row r="121" spans="1:33" s="7" customFormat="1" x14ac:dyDescent="0.35">
      <c r="A121" s="52" t="s">
        <v>19032</v>
      </c>
      <c r="B121" s="21" t="s">
        <v>49</v>
      </c>
      <c r="C121" s="26" t="s">
        <v>8</v>
      </c>
      <c r="D121" s="25" t="str">
        <f t="shared" si="37"/>
        <v>Transformador SHANDONG DACHI SN: 1DB.710.7523 PEMBA</v>
      </c>
      <c r="E121" s="22" t="s">
        <v>159</v>
      </c>
      <c r="F121" s="21" t="s">
        <v>237</v>
      </c>
      <c r="G121" s="57" t="s">
        <v>236</v>
      </c>
      <c r="H121" s="57" t="s">
        <v>235</v>
      </c>
      <c r="I121" s="21" t="s">
        <v>122</v>
      </c>
      <c r="J121" s="21">
        <v>40</v>
      </c>
      <c r="K121" s="49">
        <v>110</v>
      </c>
      <c r="L121" s="21">
        <v>33</v>
      </c>
      <c r="M121" s="21">
        <v>10.5</v>
      </c>
      <c r="N121" s="21">
        <v>2017</v>
      </c>
      <c r="O121" s="23">
        <v>47644</v>
      </c>
      <c r="P121" s="23">
        <f t="shared" si="38"/>
        <v>47644000</v>
      </c>
      <c r="Q121" s="21" t="s">
        <v>234</v>
      </c>
      <c r="R121" s="21" t="s">
        <v>233</v>
      </c>
      <c r="S121" s="21" t="s">
        <v>120</v>
      </c>
      <c r="T121" s="22" t="s">
        <v>13</v>
      </c>
      <c r="U121" s="21"/>
      <c r="V121" s="21">
        <v>50</v>
      </c>
      <c r="W121" s="21">
        <f t="shared" si="39"/>
        <v>47644</v>
      </c>
      <c r="X121" s="14">
        <f t="shared" si="26"/>
        <v>47644000</v>
      </c>
      <c r="Y121" s="21">
        <f t="shared" ref="Y121:Y152" si="46">(V121-(2017-N121))</f>
        <v>50</v>
      </c>
      <c r="Z121" s="20">
        <f t="shared" si="40"/>
        <v>2382.2000000000003</v>
      </c>
      <c r="AA121" s="11">
        <f t="shared" si="28"/>
        <v>2382200.0000000005</v>
      </c>
      <c r="AB121" s="10">
        <f t="shared" si="29"/>
        <v>0</v>
      </c>
      <c r="AC121" s="18">
        <f t="shared" si="41"/>
        <v>45261.8</v>
      </c>
      <c r="AD121" s="19">
        <f t="shared" si="42"/>
        <v>0.02</v>
      </c>
      <c r="AE121" s="18">
        <f t="shared" si="43"/>
        <v>905.2360000000001</v>
      </c>
      <c r="AF121" s="18">
        <f t="shared" si="44"/>
        <v>905.23599999999715</v>
      </c>
      <c r="AG121" s="18">
        <f t="shared" si="45"/>
        <v>46738.764000000003</v>
      </c>
    </row>
    <row r="122" spans="1:33" s="7" customFormat="1" x14ac:dyDescent="0.35">
      <c r="A122" s="52" t="s">
        <v>19032</v>
      </c>
      <c r="B122" s="21" t="s">
        <v>49</v>
      </c>
      <c r="C122" s="26" t="s">
        <v>8</v>
      </c>
      <c r="D122" s="25" t="str">
        <f t="shared" si="37"/>
        <v>Transformador ABB SN: VN00498 MACOMIA</v>
      </c>
      <c r="E122" s="22" t="s">
        <v>159</v>
      </c>
      <c r="F122" s="21" t="s">
        <v>232</v>
      </c>
      <c r="G122" s="57" t="s">
        <v>231</v>
      </c>
      <c r="H122" s="57" t="s">
        <v>230</v>
      </c>
      <c r="I122" s="21" t="s">
        <v>20</v>
      </c>
      <c r="J122" s="21">
        <v>16</v>
      </c>
      <c r="K122" s="49">
        <v>110</v>
      </c>
      <c r="L122" s="21">
        <v>33</v>
      </c>
      <c r="M122" s="21" t="s">
        <v>225</v>
      </c>
      <c r="N122" s="21">
        <v>2010</v>
      </c>
      <c r="O122" s="23">
        <v>27225</v>
      </c>
      <c r="P122" s="23">
        <f t="shared" si="38"/>
        <v>27225000</v>
      </c>
      <c r="Q122" s="21" t="s">
        <v>15</v>
      </c>
      <c r="R122" s="21" t="s">
        <v>229</v>
      </c>
      <c r="S122" s="21" t="s">
        <v>223</v>
      </c>
      <c r="T122" s="22" t="s">
        <v>7</v>
      </c>
      <c r="U122" s="21"/>
      <c r="V122" s="21">
        <v>50</v>
      </c>
      <c r="W122" s="21">
        <f t="shared" si="39"/>
        <v>23604.075000000001</v>
      </c>
      <c r="X122" s="14">
        <f t="shared" si="26"/>
        <v>23604075</v>
      </c>
      <c r="Y122" s="21">
        <f t="shared" si="46"/>
        <v>43</v>
      </c>
      <c r="Z122" s="20">
        <f t="shared" si="40"/>
        <v>1361.25</v>
      </c>
      <c r="AA122" s="11">
        <f t="shared" si="28"/>
        <v>1361250</v>
      </c>
      <c r="AB122" s="10">
        <f t="shared" si="29"/>
        <v>3620925</v>
      </c>
      <c r="AC122" s="18">
        <f t="shared" si="41"/>
        <v>25863.75</v>
      </c>
      <c r="AD122" s="19">
        <f t="shared" si="42"/>
        <v>0.02</v>
      </c>
      <c r="AE122" s="18">
        <f t="shared" si="43"/>
        <v>517.27499999999998</v>
      </c>
      <c r="AF122" s="18">
        <f t="shared" si="44"/>
        <v>4138.2000000000007</v>
      </c>
      <c r="AG122" s="18">
        <f t="shared" si="45"/>
        <v>23086.799999999999</v>
      </c>
    </row>
    <row r="123" spans="1:33" s="7" customFormat="1" x14ac:dyDescent="0.35">
      <c r="A123" s="52" t="s">
        <v>19032</v>
      </c>
      <c r="B123" s="49" t="s">
        <v>49</v>
      </c>
      <c r="C123" s="26" t="s">
        <v>8</v>
      </c>
      <c r="D123" s="25" t="str">
        <f t="shared" si="37"/>
        <v>Transformador ABB SN: VN00659 AUASSE</v>
      </c>
      <c r="E123" s="26" t="s">
        <v>159</v>
      </c>
      <c r="F123" s="49" t="s">
        <v>228</v>
      </c>
      <c r="G123" s="57" t="s">
        <v>227</v>
      </c>
      <c r="H123" s="57" t="s">
        <v>226</v>
      </c>
      <c r="I123" s="49" t="s">
        <v>20</v>
      </c>
      <c r="J123" s="49">
        <v>16</v>
      </c>
      <c r="K123" s="49">
        <v>110</v>
      </c>
      <c r="L123" s="49">
        <v>33</v>
      </c>
      <c r="M123" s="49" t="s">
        <v>225</v>
      </c>
      <c r="N123" s="49">
        <v>2011</v>
      </c>
      <c r="O123" s="23">
        <v>27225</v>
      </c>
      <c r="P123" s="23">
        <f t="shared" si="38"/>
        <v>27225000</v>
      </c>
      <c r="Q123" s="49" t="s">
        <v>15</v>
      </c>
      <c r="R123" s="49" t="s">
        <v>224</v>
      </c>
      <c r="S123" s="49" t="s">
        <v>223</v>
      </c>
      <c r="T123" s="26" t="s">
        <v>13</v>
      </c>
      <c r="U123" s="21"/>
      <c r="V123" s="21">
        <v>50</v>
      </c>
      <c r="W123" s="21">
        <f t="shared" si="39"/>
        <v>24121.35</v>
      </c>
      <c r="X123" s="14">
        <f t="shared" si="26"/>
        <v>24121350</v>
      </c>
      <c r="Y123" s="21">
        <f t="shared" si="46"/>
        <v>44</v>
      </c>
      <c r="Z123" s="20">
        <f t="shared" si="40"/>
        <v>1361.25</v>
      </c>
      <c r="AA123" s="11">
        <f t="shared" si="28"/>
        <v>1361250</v>
      </c>
      <c r="AB123" s="10">
        <f t="shared" si="29"/>
        <v>3103650</v>
      </c>
      <c r="AC123" s="18">
        <f t="shared" si="41"/>
        <v>25863.75</v>
      </c>
      <c r="AD123" s="19">
        <f t="shared" si="42"/>
        <v>0.02</v>
      </c>
      <c r="AE123" s="18">
        <f t="shared" si="43"/>
        <v>517.27499999999998</v>
      </c>
      <c r="AF123" s="18">
        <f t="shared" si="44"/>
        <v>3620.9250000000029</v>
      </c>
      <c r="AG123" s="18">
        <f t="shared" si="45"/>
        <v>23604.074999999997</v>
      </c>
    </row>
    <row r="124" spans="1:33" s="7" customFormat="1" x14ac:dyDescent="0.35">
      <c r="A124" s="52" t="s">
        <v>19032</v>
      </c>
      <c r="B124" s="21" t="s">
        <v>49</v>
      </c>
      <c r="C124" s="26" t="s">
        <v>8</v>
      </c>
      <c r="D124" s="25" t="str">
        <f t="shared" si="37"/>
        <v>Transformador TUSCO TRAFO SN: 496286 MONTEPUEZ</v>
      </c>
      <c r="E124" s="22" t="s">
        <v>159</v>
      </c>
      <c r="F124" s="21" t="s">
        <v>222</v>
      </c>
      <c r="G124" s="57" t="s">
        <v>221</v>
      </c>
      <c r="H124" s="57" t="s">
        <v>220</v>
      </c>
      <c r="I124" s="21" t="s">
        <v>20</v>
      </c>
      <c r="J124" s="21">
        <v>2.5</v>
      </c>
      <c r="K124" s="49">
        <v>33</v>
      </c>
      <c r="L124" s="49">
        <v>11</v>
      </c>
      <c r="M124" s="49"/>
      <c r="N124" s="21">
        <v>2006</v>
      </c>
      <c r="O124" s="23">
        <v>20419</v>
      </c>
      <c r="P124" s="23">
        <f t="shared" si="38"/>
        <v>20419000</v>
      </c>
      <c r="Q124" s="21" t="s">
        <v>219</v>
      </c>
      <c r="R124" s="21">
        <v>496286</v>
      </c>
      <c r="S124" s="49" t="s">
        <v>85</v>
      </c>
      <c r="T124" s="22" t="s">
        <v>13</v>
      </c>
      <c r="U124" s="21"/>
      <c r="V124" s="21">
        <v>50</v>
      </c>
      <c r="W124" s="21">
        <f t="shared" si="39"/>
        <v>16151.429</v>
      </c>
      <c r="X124" s="14">
        <f t="shared" si="26"/>
        <v>16151429</v>
      </c>
      <c r="Y124" s="21">
        <f t="shared" si="46"/>
        <v>39</v>
      </c>
      <c r="Z124" s="20">
        <f t="shared" si="40"/>
        <v>1020.95</v>
      </c>
      <c r="AA124" s="11">
        <f t="shared" si="28"/>
        <v>1020950</v>
      </c>
      <c r="AB124" s="10">
        <f t="shared" si="29"/>
        <v>4267571</v>
      </c>
      <c r="AC124" s="18">
        <f t="shared" si="41"/>
        <v>19398.05</v>
      </c>
      <c r="AD124" s="19">
        <f t="shared" si="42"/>
        <v>0.02</v>
      </c>
      <c r="AE124" s="18">
        <f t="shared" si="43"/>
        <v>387.96100000000001</v>
      </c>
      <c r="AF124" s="18">
        <f t="shared" si="44"/>
        <v>4655.5319999999992</v>
      </c>
      <c r="AG124" s="18">
        <f t="shared" si="45"/>
        <v>15763.468000000001</v>
      </c>
    </row>
    <row r="125" spans="1:33" s="7" customFormat="1" x14ac:dyDescent="0.35">
      <c r="A125" s="52" t="s">
        <v>19032</v>
      </c>
      <c r="B125" s="21" t="s">
        <v>49</v>
      </c>
      <c r="C125" s="26" t="s">
        <v>8</v>
      </c>
      <c r="D125" s="25" t="str">
        <f t="shared" si="37"/>
        <v>Transformador TUSCO TRAFO SN: 496285 MONTEPUEZ</v>
      </c>
      <c r="E125" s="22" t="s">
        <v>159</v>
      </c>
      <c r="F125" s="21" t="s">
        <v>222</v>
      </c>
      <c r="G125" s="57" t="s">
        <v>221</v>
      </c>
      <c r="H125" s="57" t="s">
        <v>220</v>
      </c>
      <c r="I125" s="21" t="s">
        <v>122</v>
      </c>
      <c r="J125" s="21">
        <v>2.5</v>
      </c>
      <c r="K125" s="49">
        <v>33</v>
      </c>
      <c r="L125" s="49">
        <v>11</v>
      </c>
      <c r="M125" s="49"/>
      <c r="N125" s="21">
        <v>2006</v>
      </c>
      <c r="O125" s="23">
        <v>20419</v>
      </c>
      <c r="P125" s="23">
        <f t="shared" si="38"/>
        <v>20419000</v>
      </c>
      <c r="Q125" s="49" t="s">
        <v>219</v>
      </c>
      <c r="R125" s="21">
        <v>496285</v>
      </c>
      <c r="S125" s="21" t="s">
        <v>85</v>
      </c>
      <c r="T125" s="22" t="s">
        <v>13</v>
      </c>
      <c r="U125" s="21"/>
      <c r="V125" s="21">
        <v>50</v>
      </c>
      <c r="W125" s="21">
        <f t="shared" si="39"/>
        <v>16151.429</v>
      </c>
      <c r="X125" s="14">
        <f t="shared" si="26"/>
        <v>16151429</v>
      </c>
      <c r="Y125" s="21">
        <f t="shared" si="46"/>
        <v>39</v>
      </c>
      <c r="Z125" s="20">
        <f t="shared" si="40"/>
        <v>1020.95</v>
      </c>
      <c r="AA125" s="11">
        <f t="shared" si="28"/>
        <v>1020950</v>
      </c>
      <c r="AB125" s="10">
        <f t="shared" si="29"/>
        <v>4267571</v>
      </c>
      <c r="AC125" s="18">
        <f t="shared" si="41"/>
        <v>19398.05</v>
      </c>
      <c r="AD125" s="19">
        <f t="shared" si="42"/>
        <v>0.02</v>
      </c>
      <c r="AE125" s="18">
        <f t="shared" si="43"/>
        <v>387.96100000000001</v>
      </c>
      <c r="AF125" s="18">
        <f t="shared" si="44"/>
        <v>4655.5319999999992</v>
      </c>
      <c r="AG125" s="18">
        <f t="shared" si="45"/>
        <v>15763.468000000001</v>
      </c>
    </row>
    <row r="126" spans="1:33" s="7" customFormat="1" x14ac:dyDescent="0.35">
      <c r="A126" s="52" t="s">
        <v>19032</v>
      </c>
      <c r="B126" s="21" t="s">
        <v>49</v>
      </c>
      <c r="C126" s="26" t="s">
        <v>8</v>
      </c>
      <c r="D126" s="25" t="str">
        <f t="shared" si="37"/>
        <v>Transformador BEST SN: 46339 PS PEMBA CENTRAL</v>
      </c>
      <c r="E126" s="22" t="s">
        <v>159</v>
      </c>
      <c r="F126" s="21" t="s">
        <v>218</v>
      </c>
      <c r="G126" s="57" t="s">
        <v>217</v>
      </c>
      <c r="H126" s="57" t="s">
        <v>216</v>
      </c>
      <c r="I126" s="21" t="s">
        <v>20</v>
      </c>
      <c r="J126" s="21">
        <v>5</v>
      </c>
      <c r="K126" s="49">
        <v>33</v>
      </c>
      <c r="L126" s="21">
        <v>11</v>
      </c>
      <c r="M126" s="21"/>
      <c r="N126" s="21">
        <v>2004</v>
      </c>
      <c r="O126" s="23">
        <v>20419</v>
      </c>
      <c r="P126" s="23">
        <f t="shared" si="38"/>
        <v>20419000</v>
      </c>
      <c r="Q126" s="21" t="s">
        <v>215</v>
      </c>
      <c r="R126" s="21">
        <v>46339</v>
      </c>
      <c r="S126" s="21" t="s">
        <v>214</v>
      </c>
      <c r="T126" s="22" t="s">
        <v>13</v>
      </c>
      <c r="U126" s="21"/>
      <c r="V126" s="21">
        <v>50</v>
      </c>
      <c r="W126" s="21">
        <f t="shared" si="39"/>
        <v>15375.507</v>
      </c>
      <c r="X126" s="14">
        <f t="shared" si="26"/>
        <v>15375507</v>
      </c>
      <c r="Y126" s="21">
        <f t="shared" si="46"/>
        <v>37</v>
      </c>
      <c r="Z126" s="20">
        <f t="shared" si="40"/>
        <v>1020.95</v>
      </c>
      <c r="AA126" s="11">
        <f t="shared" si="28"/>
        <v>1020950</v>
      </c>
      <c r="AB126" s="10">
        <f t="shared" si="29"/>
        <v>5043493</v>
      </c>
      <c r="AC126" s="18">
        <f t="shared" si="41"/>
        <v>19398.05</v>
      </c>
      <c r="AD126" s="19">
        <f t="shared" si="42"/>
        <v>0.02</v>
      </c>
      <c r="AE126" s="18">
        <f t="shared" si="43"/>
        <v>387.96100000000001</v>
      </c>
      <c r="AF126" s="18">
        <f t="shared" si="44"/>
        <v>5431.4539999999997</v>
      </c>
      <c r="AG126" s="18">
        <f t="shared" si="45"/>
        <v>14987.546</v>
      </c>
    </row>
    <row r="127" spans="1:33" s="7" customFormat="1" x14ac:dyDescent="0.35">
      <c r="A127" s="52" t="s">
        <v>19032</v>
      </c>
      <c r="B127" s="21" t="s">
        <v>49</v>
      </c>
      <c r="C127" s="26" t="s">
        <v>8</v>
      </c>
      <c r="D127" s="25" t="str">
        <f t="shared" si="37"/>
        <v>Transformador BEST SN: 46340 PS PEMBA CENTRAL</v>
      </c>
      <c r="E127" s="22" t="s">
        <v>159</v>
      </c>
      <c r="F127" s="21" t="s">
        <v>218</v>
      </c>
      <c r="G127" s="57" t="s">
        <v>217</v>
      </c>
      <c r="H127" s="57" t="s">
        <v>216</v>
      </c>
      <c r="I127" s="21" t="s">
        <v>122</v>
      </c>
      <c r="J127" s="21">
        <v>5</v>
      </c>
      <c r="K127" s="49">
        <v>33</v>
      </c>
      <c r="L127" s="21">
        <v>11</v>
      </c>
      <c r="M127" s="21"/>
      <c r="N127" s="21">
        <v>2004</v>
      </c>
      <c r="O127" s="23">
        <v>20419</v>
      </c>
      <c r="P127" s="23">
        <f t="shared" si="38"/>
        <v>20419000</v>
      </c>
      <c r="Q127" s="21" t="s">
        <v>215</v>
      </c>
      <c r="R127" s="21">
        <v>46340</v>
      </c>
      <c r="S127" s="21" t="s">
        <v>214</v>
      </c>
      <c r="T127" s="22" t="s">
        <v>13</v>
      </c>
      <c r="U127" s="21"/>
      <c r="V127" s="21">
        <v>50</v>
      </c>
      <c r="W127" s="21">
        <f t="shared" si="39"/>
        <v>15375.507</v>
      </c>
      <c r="X127" s="14">
        <f t="shared" si="26"/>
        <v>15375507</v>
      </c>
      <c r="Y127" s="21">
        <f t="shared" si="46"/>
        <v>37</v>
      </c>
      <c r="Z127" s="20">
        <f t="shared" si="40"/>
        <v>1020.95</v>
      </c>
      <c r="AA127" s="11">
        <f t="shared" si="28"/>
        <v>1020950</v>
      </c>
      <c r="AB127" s="10">
        <f t="shared" si="29"/>
        <v>5043493</v>
      </c>
      <c r="AC127" s="18">
        <f t="shared" si="41"/>
        <v>19398.05</v>
      </c>
      <c r="AD127" s="19">
        <f t="shared" si="42"/>
        <v>0.02</v>
      </c>
      <c r="AE127" s="18">
        <f t="shared" si="43"/>
        <v>387.96100000000001</v>
      </c>
      <c r="AF127" s="18">
        <f t="shared" si="44"/>
        <v>5431.4539999999997</v>
      </c>
      <c r="AG127" s="18">
        <f t="shared" si="45"/>
        <v>14987.546</v>
      </c>
    </row>
    <row r="128" spans="1:33" s="7" customFormat="1" x14ac:dyDescent="0.35">
      <c r="A128" s="52" t="s">
        <v>19032</v>
      </c>
      <c r="B128" s="21" t="s">
        <v>49</v>
      </c>
      <c r="C128" s="26" t="s">
        <v>8</v>
      </c>
      <c r="D128" s="25" t="str">
        <f t="shared" si="37"/>
        <v>Transformador SGB SN: 101988 Nampula 220Kv</v>
      </c>
      <c r="E128" s="22" t="s">
        <v>159</v>
      </c>
      <c r="F128" s="21" t="s">
        <v>210</v>
      </c>
      <c r="G128" s="57" t="s">
        <v>206</v>
      </c>
      <c r="H128" s="57" t="s">
        <v>205</v>
      </c>
      <c r="I128" s="21" t="s">
        <v>160</v>
      </c>
      <c r="J128" s="21">
        <v>100</v>
      </c>
      <c r="K128" s="49">
        <v>220</v>
      </c>
      <c r="L128" s="21" t="s">
        <v>212</v>
      </c>
      <c r="M128" s="21" t="s">
        <v>204</v>
      </c>
      <c r="N128" s="21">
        <v>2005</v>
      </c>
      <c r="O128" s="23">
        <v>102094</v>
      </c>
      <c r="P128" s="23">
        <f t="shared" si="38"/>
        <v>102094000</v>
      </c>
      <c r="Q128" s="21" t="s">
        <v>213</v>
      </c>
      <c r="R128" s="21">
        <v>101988</v>
      </c>
      <c r="S128" s="21"/>
      <c r="T128" s="22" t="s">
        <v>7</v>
      </c>
      <c r="U128" s="21"/>
      <c r="V128" s="21">
        <v>50</v>
      </c>
      <c r="W128" s="21">
        <f t="shared" si="39"/>
        <v>78816.567999999999</v>
      </c>
      <c r="X128" s="14">
        <f t="shared" si="26"/>
        <v>78816568</v>
      </c>
      <c r="Y128" s="21">
        <f t="shared" si="46"/>
        <v>38</v>
      </c>
      <c r="Z128" s="20">
        <f t="shared" si="40"/>
        <v>5104.7000000000007</v>
      </c>
      <c r="AA128" s="11">
        <f t="shared" si="28"/>
        <v>5104700.0000000009</v>
      </c>
      <c r="AB128" s="10">
        <f t="shared" si="29"/>
        <v>23277432</v>
      </c>
      <c r="AC128" s="18">
        <f t="shared" si="41"/>
        <v>96989.3</v>
      </c>
      <c r="AD128" s="19">
        <f t="shared" si="42"/>
        <v>0.02</v>
      </c>
      <c r="AE128" s="18">
        <f t="shared" si="43"/>
        <v>1939.7860000000001</v>
      </c>
      <c r="AF128" s="18">
        <f t="shared" si="44"/>
        <v>25217.217999999993</v>
      </c>
      <c r="AG128" s="18">
        <f t="shared" si="45"/>
        <v>76876.782000000007</v>
      </c>
    </row>
    <row r="129" spans="1:33" s="7" customFormat="1" x14ac:dyDescent="0.35">
      <c r="A129" s="52" t="s">
        <v>19032</v>
      </c>
      <c r="B129" s="21" t="s">
        <v>49</v>
      </c>
      <c r="C129" s="26" t="s">
        <v>8</v>
      </c>
      <c r="D129" s="25" t="str">
        <f t="shared" si="37"/>
        <v>Transformador ALSTHOM SN: 224588-01 Nampula 220Kv</v>
      </c>
      <c r="E129" s="22" t="s">
        <v>159</v>
      </c>
      <c r="F129" s="21" t="s">
        <v>210</v>
      </c>
      <c r="G129" s="57" t="s">
        <v>206</v>
      </c>
      <c r="H129" s="57" t="s">
        <v>205</v>
      </c>
      <c r="I129" s="21" t="s">
        <v>174</v>
      </c>
      <c r="J129" s="21">
        <v>100</v>
      </c>
      <c r="K129" s="49">
        <v>220</v>
      </c>
      <c r="L129" s="21" t="s">
        <v>212</v>
      </c>
      <c r="M129" s="21" t="s">
        <v>204</v>
      </c>
      <c r="N129" s="21">
        <v>1983</v>
      </c>
      <c r="O129" s="23">
        <v>102094</v>
      </c>
      <c r="P129" s="23">
        <f t="shared" si="38"/>
        <v>102094000</v>
      </c>
      <c r="Q129" s="21" t="s">
        <v>136</v>
      </c>
      <c r="R129" s="21" t="s">
        <v>211</v>
      </c>
      <c r="S129" s="21"/>
      <c r="T129" s="22" t="s">
        <v>7</v>
      </c>
      <c r="U129" s="21"/>
      <c r="V129" s="21">
        <v>50</v>
      </c>
      <c r="W129" s="21">
        <f t="shared" si="39"/>
        <v>36141.275999999998</v>
      </c>
      <c r="X129" s="14">
        <f t="shared" si="26"/>
        <v>36141276</v>
      </c>
      <c r="Y129" s="21">
        <f t="shared" si="46"/>
        <v>16</v>
      </c>
      <c r="Z129" s="20">
        <f t="shared" si="40"/>
        <v>5104.7000000000007</v>
      </c>
      <c r="AA129" s="11">
        <f t="shared" si="28"/>
        <v>5104700.0000000009</v>
      </c>
      <c r="AB129" s="10">
        <f t="shared" si="29"/>
        <v>65952724</v>
      </c>
      <c r="AC129" s="18">
        <f t="shared" si="41"/>
        <v>96989.3</v>
      </c>
      <c r="AD129" s="19">
        <f t="shared" si="42"/>
        <v>0.02</v>
      </c>
      <c r="AE129" s="18">
        <f t="shared" si="43"/>
        <v>1939.7860000000001</v>
      </c>
      <c r="AF129" s="18">
        <f t="shared" si="44"/>
        <v>67892.509999999995</v>
      </c>
      <c r="AG129" s="18">
        <f t="shared" si="45"/>
        <v>34201.49</v>
      </c>
    </row>
    <row r="130" spans="1:33" s="7" customFormat="1" x14ac:dyDescent="0.35">
      <c r="A130" s="52" t="s">
        <v>19032</v>
      </c>
      <c r="B130" s="21" t="s">
        <v>49</v>
      </c>
      <c r="C130" s="26" t="s">
        <v>8</v>
      </c>
      <c r="D130" s="25" t="str">
        <f t="shared" ref="D130:D161" si="47">+CONCATENATE(C130," ",Q130," SN: ",R130," ",F130)</f>
        <v>Transformador ABB SN: Z1938 Nampula 220Kv</v>
      </c>
      <c r="E130" s="22" t="s">
        <v>159</v>
      </c>
      <c r="F130" s="21" t="s">
        <v>210</v>
      </c>
      <c r="G130" s="57" t="s">
        <v>206</v>
      </c>
      <c r="H130" s="57" t="s">
        <v>205</v>
      </c>
      <c r="I130" s="21" t="s">
        <v>172</v>
      </c>
      <c r="J130" s="21">
        <v>75</v>
      </c>
      <c r="K130" s="21">
        <v>220</v>
      </c>
      <c r="L130" s="21" t="s">
        <v>209</v>
      </c>
      <c r="M130" s="21"/>
      <c r="N130" s="21">
        <v>2014</v>
      </c>
      <c r="O130" s="23">
        <v>102094</v>
      </c>
      <c r="P130" s="23">
        <f t="shared" ref="P130:P161" si="48">+O130*1000</f>
        <v>102094000</v>
      </c>
      <c r="Q130" s="21" t="s">
        <v>15</v>
      </c>
      <c r="R130" s="21" t="s">
        <v>208</v>
      </c>
      <c r="S130" s="21"/>
      <c r="T130" s="22" t="s">
        <v>13</v>
      </c>
      <c r="U130" s="21"/>
      <c r="V130" s="21">
        <v>50</v>
      </c>
      <c r="W130" s="21">
        <f t="shared" ref="W130:W161" si="49">Y130/V130*(O130-Z130)+Z130</f>
        <v>96274.641999999993</v>
      </c>
      <c r="X130" s="14">
        <f t="shared" ref="X130:X193" si="50">+W130*1000</f>
        <v>96274642</v>
      </c>
      <c r="Y130" s="21">
        <f t="shared" si="46"/>
        <v>47</v>
      </c>
      <c r="Z130" s="20">
        <f t="shared" ref="Z130:Z161" si="51">(5/100*O130)</f>
        <v>5104.7000000000007</v>
      </c>
      <c r="AA130" s="11">
        <f t="shared" ref="AA130:AA193" si="52">+Z130*1000</f>
        <v>5104700.0000000009</v>
      </c>
      <c r="AB130" s="10">
        <f t="shared" ref="AB130:AB193" si="53">+P130-X130</f>
        <v>5819358</v>
      </c>
      <c r="AC130" s="18">
        <f t="shared" ref="AC130:AC161" si="54">+(O130-Z130)</f>
        <v>96989.3</v>
      </c>
      <c r="AD130" s="19">
        <f t="shared" ref="AD130:AD161" si="55">1/V130</f>
        <v>0.02</v>
      </c>
      <c r="AE130" s="18">
        <f t="shared" ref="AE130:AE161" si="56">+AC130*AD130</f>
        <v>1939.7860000000001</v>
      </c>
      <c r="AF130" s="18">
        <f t="shared" ref="AF130:AF161" si="57">+AE130+O130-W130</f>
        <v>7759.1440000000002</v>
      </c>
      <c r="AG130" s="18">
        <f t="shared" ref="AG130:AG161" si="58">+W130-AE130</f>
        <v>94334.856</v>
      </c>
    </row>
    <row r="131" spans="1:33" s="7" customFormat="1" x14ac:dyDescent="0.35">
      <c r="A131" s="52" t="s">
        <v>19032</v>
      </c>
      <c r="B131" s="21" t="s">
        <v>49</v>
      </c>
      <c r="C131" s="26" t="s">
        <v>8</v>
      </c>
      <c r="D131" s="25" t="str">
        <f t="shared" si="47"/>
        <v>Transformador ALSTHOM SN: H67590-01 Nampula 220KV</v>
      </c>
      <c r="E131" s="22" t="s">
        <v>159</v>
      </c>
      <c r="F131" s="21" t="s">
        <v>207</v>
      </c>
      <c r="G131" s="21" t="s">
        <v>206</v>
      </c>
      <c r="H131" s="21" t="s">
        <v>205</v>
      </c>
      <c r="I131" s="21" t="s">
        <v>167</v>
      </c>
      <c r="J131" s="21">
        <v>40</v>
      </c>
      <c r="K131" s="21">
        <v>110</v>
      </c>
      <c r="L131" s="21" t="s">
        <v>204</v>
      </c>
      <c r="M131" s="21"/>
      <c r="N131" s="21">
        <v>1982</v>
      </c>
      <c r="O131" s="23">
        <v>47644</v>
      </c>
      <c r="P131" s="23">
        <f t="shared" si="48"/>
        <v>47644000</v>
      </c>
      <c r="Q131" s="21" t="s">
        <v>136</v>
      </c>
      <c r="R131" s="21" t="s">
        <v>203</v>
      </c>
      <c r="S131" s="21"/>
      <c r="T131" s="22" t="s">
        <v>7</v>
      </c>
      <c r="U131" s="21"/>
      <c r="V131" s="21">
        <v>50</v>
      </c>
      <c r="W131" s="21">
        <f t="shared" si="49"/>
        <v>15960.740000000002</v>
      </c>
      <c r="X131" s="14">
        <f t="shared" si="50"/>
        <v>15960740.000000002</v>
      </c>
      <c r="Y131" s="21">
        <f t="shared" si="46"/>
        <v>15</v>
      </c>
      <c r="Z131" s="20">
        <f t="shared" si="51"/>
        <v>2382.2000000000003</v>
      </c>
      <c r="AA131" s="11">
        <f t="shared" si="52"/>
        <v>2382200.0000000005</v>
      </c>
      <c r="AB131" s="10">
        <f t="shared" si="53"/>
        <v>31683260</v>
      </c>
      <c r="AC131" s="18">
        <f t="shared" si="54"/>
        <v>45261.8</v>
      </c>
      <c r="AD131" s="19">
        <f t="shared" si="55"/>
        <v>0.02</v>
      </c>
      <c r="AE131" s="18">
        <f t="shared" si="56"/>
        <v>905.2360000000001</v>
      </c>
      <c r="AF131" s="18">
        <f t="shared" si="57"/>
        <v>32588.495999999996</v>
      </c>
      <c r="AG131" s="18">
        <f t="shared" si="58"/>
        <v>15055.504000000001</v>
      </c>
    </row>
    <row r="132" spans="1:33" s="7" customFormat="1" x14ac:dyDescent="0.35">
      <c r="A132" s="52" t="s">
        <v>19032</v>
      </c>
      <c r="B132" s="21" t="s">
        <v>49</v>
      </c>
      <c r="C132" s="26" t="s">
        <v>8</v>
      </c>
      <c r="D132" s="25" t="str">
        <f t="shared" si="47"/>
        <v>Transformador VEB SN: 713241 NAMPULA CENTRAL</v>
      </c>
      <c r="E132" s="22" t="s">
        <v>159</v>
      </c>
      <c r="F132" s="21" t="s">
        <v>200</v>
      </c>
      <c r="G132" s="57" t="s">
        <v>199</v>
      </c>
      <c r="H132" s="57" t="s">
        <v>198</v>
      </c>
      <c r="I132" s="21" t="s">
        <v>191</v>
      </c>
      <c r="J132" s="21">
        <v>35</v>
      </c>
      <c r="K132" s="21">
        <v>110</v>
      </c>
      <c r="L132" s="21" t="s">
        <v>19</v>
      </c>
      <c r="M132" s="21"/>
      <c r="N132" s="21">
        <v>1980</v>
      </c>
      <c r="O132" s="23">
        <v>47644</v>
      </c>
      <c r="P132" s="23">
        <f t="shared" si="48"/>
        <v>47644000</v>
      </c>
      <c r="Q132" s="21" t="s">
        <v>190</v>
      </c>
      <c r="R132" s="21">
        <v>713241</v>
      </c>
      <c r="S132" s="21"/>
      <c r="T132" s="22" t="s">
        <v>7</v>
      </c>
      <c r="U132" s="21"/>
      <c r="V132" s="21">
        <v>50</v>
      </c>
      <c r="W132" s="21">
        <f t="shared" si="49"/>
        <v>14150.268000000002</v>
      </c>
      <c r="X132" s="14">
        <f t="shared" si="50"/>
        <v>14150268.000000002</v>
      </c>
      <c r="Y132" s="21">
        <f t="shared" si="46"/>
        <v>13</v>
      </c>
      <c r="Z132" s="20">
        <f t="shared" si="51"/>
        <v>2382.2000000000003</v>
      </c>
      <c r="AA132" s="11">
        <f t="shared" si="52"/>
        <v>2382200.0000000005</v>
      </c>
      <c r="AB132" s="10">
        <f t="shared" si="53"/>
        <v>33493732</v>
      </c>
      <c r="AC132" s="18">
        <f t="shared" si="54"/>
        <v>45261.8</v>
      </c>
      <c r="AD132" s="19">
        <f t="shared" si="55"/>
        <v>0.02</v>
      </c>
      <c r="AE132" s="18">
        <f t="shared" si="56"/>
        <v>905.2360000000001</v>
      </c>
      <c r="AF132" s="18">
        <f t="shared" si="57"/>
        <v>34398.967999999993</v>
      </c>
      <c r="AG132" s="18">
        <f t="shared" si="58"/>
        <v>13245.032000000001</v>
      </c>
    </row>
    <row r="133" spans="1:33" s="7" customFormat="1" x14ac:dyDescent="0.35">
      <c r="A133" s="52" t="s">
        <v>19032</v>
      </c>
      <c r="B133" s="21" t="s">
        <v>49</v>
      </c>
      <c r="C133" s="26" t="s">
        <v>8</v>
      </c>
      <c r="D133" s="25" t="str">
        <f t="shared" si="47"/>
        <v>Transformador DACHI SN: 1DB.710.7253 NAMPULA CENTRAL</v>
      </c>
      <c r="E133" s="22" t="s">
        <v>159</v>
      </c>
      <c r="F133" s="21" t="s">
        <v>200</v>
      </c>
      <c r="G133" s="57" t="s">
        <v>199</v>
      </c>
      <c r="H133" s="57" t="s">
        <v>198</v>
      </c>
      <c r="I133" s="21" t="s">
        <v>192</v>
      </c>
      <c r="J133" s="21">
        <v>40</v>
      </c>
      <c r="K133" s="21">
        <v>110</v>
      </c>
      <c r="L133" s="21" t="s">
        <v>19</v>
      </c>
      <c r="M133" s="21"/>
      <c r="N133" s="21">
        <v>2006</v>
      </c>
      <c r="O133" s="23">
        <v>47644</v>
      </c>
      <c r="P133" s="23">
        <f t="shared" si="48"/>
        <v>47644000</v>
      </c>
      <c r="Q133" s="21" t="s">
        <v>202</v>
      </c>
      <c r="R133" s="21" t="s">
        <v>201</v>
      </c>
      <c r="S133" s="21"/>
      <c r="T133" s="22" t="s">
        <v>7</v>
      </c>
      <c r="U133" s="21"/>
      <c r="V133" s="21">
        <v>50</v>
      </c>
      <c r="W133" s="21">
        <f t="shared" si="49"/>
        <v>37686.404000000002</v>
      </c>
      <c r="X133" s="14">
        <f t="shared" si="50"/>
        <v>37686404</v>
      </c>
      <c r="Y133" s="21">
        <f t="shared" si="46"/>
        <v>39</v>
      </c>
      <c r="Z133" s="20">
        <f t="shared" si="51"/>
        <v>2382.2000000000003</v>
      </c>
      <c r="AA133" s="11">
        <f t="shared" si="52"/>
        <v>2382200.0000000005</v>
      </c>
      <c r="AB133" s="10">
        <f t="shared" si="53"/>
        <v>9957596</v>
      </c>
      <c r="AC133" s="18">
        <f t="shared" si="54"/>
        <v>45261.8</v>
      </c>
      <c r="AD133" s="19">
        <f t="shared" si="55"/>
        <v>0.02</v>
      </c>
      <c r="AE133" s="18">
        <f t="shared" si="56"/>
        <v>905.2360000000001</v>
      </c>
      <c r="AF133" s="18">
        <f t="shared" si="57"/>
        <v>10862.831999999995</v>
      </c>
      <c r="AG133" s="18">
        <f t="shared" si="58"/>
        <v>36781.168000000005</v>
      </c>
    </row>
    <row r="134" spans="1:33" s="7" customFormat="1" x14ac:dyDescent="0.35">
      <c r="A134" s="52" t="s">
        <v>19032</v>
      </c>
      <c r="B134" s="49" t="s">
        <v>49</v>
      </c>
      <c r="C134" s="26" t="s">
        <v>8</v>
      </c>
      <c r="D134" s="25" t="str">
        <f t="shared" si="47"/>
        <v>Transformador HYOSUNG SN: H1457932 NAMPULA CENTRAL</v>
      </c>
      <c r="E134" s="26" t="s">
        <v>159</v>
      </c>
      <c r="F134" s="49" t="s">
        <v>200</v>
      </c>
      <c r="G134" s="57" t="s">
        <v>199</v>
      </c>
      <c r="H134" s="57" t="s">
        <v>198</v>
      </c>
      <c r="I134" s="49" t="s">
        <v>197</v>
      </c>
      <c r="J134" s="49">
        <v>50</v>
      </c>
      <c r="K134" s="49">
        <v>110</v>
      </c>
      <c r="L134" s="49" t="s">
        <v>19</v>
      </c>
      <c r="M134" s="49"/>
      <c r="N134" s="49">
        <v>2016</v>
      </c>
      <c r="O134" s="23">
        <v>54450</v>
      </c>
      <c r="P134" s="23">
        <f t="shared" si="48"/>
        <v>54450000</v>
      </c>
      <c r="Q134" s="49" t="s">
        <v>70</v>
      </c>
      <c r="R134" s="49" t="s">
        <v>196</v>
      </c>
      <c r="S134" s="49"/>
      <c r="T134" s="26" t="s">
        <v>7</v>
      </c>
      <c r="U134" s="21"/>
      <c r="V134" s="21">
        <v>50</v>
      </c>
      <c r="W134" s="21">
        <f t="shared" si="49"/>
        <v>53415.45</v>
      </c>
      <c r="X134" s="14">
        <f t="shared" si="50"/>
        <v>53415450</v>
      </c>
      <c r="Y134" s="21">
        <f t="shared" si="46"/>
        <v>49</v>
      </c>
      <c r="Z134" s="20">
        <f t="shared" si="51"/>
        <v>2722.5</v>
      </c>
      <c r="AA134" s="11">
        <f t="shared" si="52"/>
        <v>2722500</v>
      </c>
      <c r="AB134" s="10">
        <f t="shared" si="53"/>
        <v>1034550</v>
      </c>
      <c r="AC134" s="18">
        <f t="shared" si="54"/>
        <v>51727.5</v>
      </c>
      <c r="AD134" s="19">
        <f t="shared" si="55"/>
        <v>0.02</v>
      </c>
      <c r="AE134" s="18">
        <f t="shared" si="56"/>
        <v>1034.55</v>
      </c>
      <c r="AF134" s="18">
        <f t="shared" si="57"/>
        <v>2069.1000000000058</v>
      </c>
      <c r="AG134" s="18">
        <f t="shared" si="58"/>
        <v>52380.899999999994</v>
      </c>
    </row>
    <row r="135" spans="1:33" s="7" customFormat="1" x14ac:dyDescent="0.35">
      <c r="A135" s="52" t="s">
        <v>19032</v>
      </c>
      <c r="B135" s="40" t="s">
        <v>49</v>
      </c>
      <c r="C135" s="26" t="s">
        <v>8</v>
      </c>
      <c r="D135" s="25" t="str">
        <f t="shared" si="47"/>
        <v>Transformador VEB SN: 713240 NACALA</v>
      </c>
      <c r="E135" s="26" t="s">
        <v>159</v>
      </c>
      <c r="F135" s="21" t="s">
        <v>195</v>
      </c>
      <c r="G135" s="57" t="s">
        <v>194</v>
      </c>
      <c r="H135" s="57" t="s">
        <v>193</v>
      </c>
      <c r="I135" s="21" t="s">
        <v>191</v>
      </c>
      <c r="J135" s="21">
        <v>35</v>
      </c>
      <c r="K135" s="49">
        <v>110</v>
      </c>
      <c r="L135" s="49" t="s">
        <v>19</v>
      </c>
      <c r="M135" s="49"/>
      <c r="N135" s="21">
        <v>1980</v>
      </c>
      <c r="O135" s="23">
        <v>47644</v>
      </c>
      <c r="P135" s="23">
        <f t="shared" si="48"/>
        <v>47644000</v>
      </c>
      <c r="Q135" s="21" t="s">
        <v>190</v>
      </c>
      <c r="R135" s="21">
        <v>713240</v>
      </c>
      <c r="S135" s="49"/>
      <c r="T135" s="26" t="s">
        <v>7</v>
      </c>
      <c r="U135" s="21"/>
      <c r="V135" s="21">
        <v>50</v>
      </c>
      <c r="W135" s="21">
        <f t="shared" si="49"/>
        <v>14150.268000000002</v>
      </c>
      <c r="X135" s="14">
        <f t="shared" si="50"/>
        <v>14150268.000000002</v>
      </c>
      <c r="Y135" s="21">
        <f t="shared" si="46"/>
        <v>13</v>
      </c>
      <c r="Z135" s="20">
        <f t="shared" si="51"/>
        <v>2382.2000000000003</v>
      </c>
      <c r="AA135" s="11">
        <f t="shared" si="52"/>
        <v>2382200.0000000005</v>
      </c>
      <c r="AB135" s="10">
        <f t="shared" si="53"/>
        <v>33493732</v>
      </c>
      <c r="AC135" s="18">
        <f t="shared" si="54"/>
        <v>45261.8</v>
      </c>
      <c r="AD135" s="19">
        <f t="shared" si="55"/>
        <v>0.02</v>
      </c>
      <c r="AE135" s="18">
        <f t="shared" si="56"/>
        <v>905.2360000000001</v>
      </c>
      <c r="AF135" s="18">
        <f t="shared" si="57"/>
        <v>34398.967999999993</v>
      </c>
      <c r="AG135" s="18">
        <f t="shared" si="58"/>
        <v>13245.032000000001</v>
      </c>
    </row>
    <row r="136" spans="1:33" s="7" customFormat="1" x14ac:dyDescent="0.35">
      <c r="A136" s="52" t="s">
        <v>19032</v>
      </c>
      <c r="B136" s="21" t="s">
        <v>49</v>
      </c>
      <c r="C136" s="26" t="s">
        <v>8</v>
      </c>
      <c r="D136" s="25" t="str">
        <f t="shared" si="47"/>
        <v>Transformador VEB SN: 713261 NACALA</v>
      </c>
      <c r="E136" s="26" t="s">
        <v>159</v>
      </c>
      <c r="F136" s="21" t="s">
        <v>195</v>
      </c>
      <c r="G136" s="57" t="s">
        <v>194</v>
      </c>
      <c r="H136" s="57" t="s">
        <v>193</v>
      </c>
      <c r="I136" s="21" t="s">
        <v>192</v>
      </c>
      <c r="J136" s="21">
        <v>35</v>
      </c>
      <c r="K136" s="49">
        <v>110</v>
      </c>
      <c r="L136" s="49" t="s">
        <v>19</v>
      </c>
      <c r="M136" s="49"/>
      <c r="N136" s="21">
        <v>1980</v>
      </c>
      <c r="O136" s="23">
        <v>47644</v>
      </c>
      <c r="P136" s="23">
        <f t="shared" si="48"/>
        <v>47644000</v>
      </c>
      <c r="Q136" s="21" t="s">
        <v>190</v>
      </c>
      <c r="R136" s="21">
        <v>713261</v>
      </c>
      <c r="S136" s="21"/>
      <c r="T136" s="22" t="s">
        <v>7</v>
      </c>
      <c r="U136" s="21"/>
      <c r="V136" s="21">
        <v>50</v>
      </c>
      <c r="W136" s="21">
        <f t="shared" si="49"/>
        <v>14150.268000000002</v>
      </c>
      <c r="X136" s="14">
        <f t="shared" si="50"/>
        <v>14150268.000000002</v>
      </c>
      <c r="Y136" s="21">
        <f t="shared" si="46"/>
        <v>13</v>
      </c>
      <c r="Z136" s="20">
        <f t="shared" si="51"/>
        <v>2382.2000000000003</v>
      </c>
      <c r="AA136" s="11">
        <f t="shared" si="52"/>
        <v>2382200.0000000005</v>
      </c>
      <c r="AB136" s="10">
        <f t="shared" si="53"/>
        <v>33493732</v>
      </c>
      <c r="AC136" s="18">
        <f t="shared" si="54"/>
        <v>45261.8</v>
      </c>
      <c r="AD136" s="19">
        <f t="shared" si="55"/>
        <v>0.02</v>
      </c>
      <c r="AE136" s="18">
        <f t="shared" si="56"/>
        <v>905.2360000000001</v>
      </c>
      <c r="AF136" s="18">
        <f t="shared" si="57"/>
        <v>34398.967999999993</v>
      </c>
      <c r="AG136" s="18">
        <f t="shared" si="58"/>
        <v>13245.032000000001</v>
      </c>
    </row>
    <row r="137" spans="1:33" s="7" customFormat="1" x14ac:dyDescent="0.35">
      <c r="A137" s="52" t="s">
        <v>19032</v>
      </c>
      <c r="B137" s="21" t="s">
        <v>49</v>
      </c>
      <c r="C137" s="26" t="s">
        <v>8</v>
      </c>
      <c r="D137" s="25" t="str">
        <f t="shared" si="47"/>
        <v>Transformador VEB SN: 713285 MONAPO</v>
      </c>
      <c r="E137" s="26" t="s">
        <v>159</v>
      </c>
      <c r="F137" s="41" t="s">
        <v>189</v>
      </c>
      <c r="G137" s="57" t="s">
        <v>188</v>
      </c>
      <c r="H137" s="63" t="s">
        <v>187</v>
      </c>
      <c r="I137" s="21" t="s">
        <v>191</v>
      </c>
      <c r="J137" s="41">
        <v>10</v>
      </c>
      <c r="K137" s="49">
        <v>110</v>
      </c>
      <c r="L137" s="41" t="s">
        <v>19</v>
      </c>
      <c r="M137" s="21"/>
      <c r="N137" s="41">
        <v>1980</v>
      </c>
      <c r="O137" s="23">
        <v>27225</v>
      </c>
      <c r="P137" s="23">
        <f t="shared" si="48"/>
        <v>27225000</v>
      </c>
      <c r="Q137" s="41" t="s">
        <v>190</v>
      </c>
      <c r="R137" s="21">
        <v>713285</v>
      </c>
      <c r="S137" s="21"/>
      <c r="T137" s="22" t="s">
        <v>7</v>
      </c>
      <c r="U137" s="21"/>
      <c r="V137" s="21">
        <v>50</v>
      </c>
      <c r="W137" s="21">
        <f t="shared" si="49"/>
        <v>8085.8249999999998</v>
      </c>
      <c r="X137" s="14">
        <f t="shared" si="50"/>
        <v>8085825</v>
      </c>
      <c r="Y137" s="21">
        <f t="shared" si="46"/>
        <v>13</v>
      </c>
      <c r="Z137" s="20">
        <f t="shared" si="51"/>
        <v>1361.25</v>
      </c>
      <c r="AA137" s="11">
        <f t="shared" si="52"/>
        <v>1361250</v>
      </c>
      <c r="AB137" s="10">
        <f t="shared" si="53"/>
        <v>19139175</v>
      </c>
      <c r="AC137" s="18">
        <f t="shared" si="54"/>
        <v>25863.75</v>
      </c>
      <c r="AD137" s="19">
        <f t="shared" si="55"/>
        <v>0.02</v>
      </c>
      <c r="AE137" s="18">
        <f t="shared" si="56"/>
        <v>517.27499999999998</v>
      </c>
      <c r="AF137" s="18">
        <f t="shared" si="57"/>
        <v>19656.45</v>
      </c>
      <c r="AG137" s="18">
        <f t="shared" si="58"/>
        <v>7568.55</v>
      </c>
    </row>
    <row r="138" spans="1:33" s="7" customFormat="1" x14ac:dyDescent="0.35">
      <c r="A138" s="52" t="s">
        <v>19032</v>
      </c>
      <c r="B138" s="21" t="s">
        <v>49</v>
      </c>
      <c r="C138" s="26" t="s">
        <v>8</v>
      </c>
      <c r="D138" s="25" t="str">
        <f t="shared" si="47"/>
        <v>Transformador CG POWER SYSTEMS SN: 10221000222 MONAPO</v>
      </c>
      <c r="E138" s="26" t="s">
        <v>159</v>
      </c>
      <c r="F138" s="21" t="s">
        <v>189</v>
      </c>
      <c r="G138" s="57" t="s">
        <v>188</v>
      </c>
      <c r="H138" s="57" t="s">
        <v>187</v>
      </c>
      <c r="I138" s="21" t="s">
        <v>155</v>
      </c>
      <c r="J138" s="21">
        <v>10</v>
      </c>
      <c r="K138" s="49">
        <v>110</v>
      </c>
      <c r="L138" s="21" t="s">
        <v>19</v>
      </c>
      <c r="M138" s="21"/>
      <c r="N138" s="21">
        <v>2011</v>
      </c>
      <c r="O138" s="24">
        <v>27225</v>
      </c>
      <c r="P138" s="23">
        <f t="shared" si="48"/>
        <v>27225000</v>
      </c>
      <c r="Q138" s="21" t="s">
        <v>186</v>
      </c>
      <c r="R138" s="21">
        <v>10221000222</v>
      </c>
      <c r="S138" s="21"/>
      <c r="T138" s="22" t="s">
        <v>7</v>
      </c>
      <c r="U138" s="21"/>
      <c r="V138" s="21">
        <v>50</v>
      </c>
      <c r="W138" s="21">
        <f t="shared" si="49"/>
        <v>24121.35</v>
      </c>
      <c r="X138" s="14">
        <f t="shared" si="50"/>
        <v>24121350</v>
      </c>
      <c r="Y138" s="21">
        <f t="shared" si="46"/>
        <v>44</v>
      </c>
      <c r="Z138" s="20">
        <f t="shared" si="51"/>
        <v>1361.25</v>
      </c>
      <c r="AA138" s="11">
        <f t="shared" si="52"/>
        <v>1361250</v>
      </c>
      <c r="AB138" s="10">
        <f t="shared" si="53"/>
        <v>3103650</v>
      </c>
      <c r="AC138" s="18">
        <f t="shared" si="54"/>
        <v>25863.75</v>
      </c>
      <c r="AD138" s="19">
        <f t="shared" si="55"/>
        <v>0.02</v>
      </c>
      <c r="AE138" s="18">
        <f t="shared" si="56"/>
        <v>517.27499999999998</v>
      </c>
      <c r="AF138" s="18">
        <f t="shared" si="57"/>
        <v>3620.9250000000029</v>
      </c>
      <c r="AG138" s="18">
        <f t="shared" si="58"/>
        <v>23604.074999999997</v>
      </c>
    </row>
    <row r="139" spans="1:33" s="7" customFormat="1" x14ac:dyDescent="0.35">
      <c r="A139" s="52" t="s">
        <v>19032</v>
      </c>
      <c r="B139" s="21" t="s">
        <v>49</v>
      </c>
      <c r="C139" s="26" t="s">
        <v>8</v>
      </c>
      <c r="D139" s="25" t="str">
        <f t="shared" si="47"/>
        <v>Transformador DESTA POWER SN: T-2682 METORO</v>
      </c>
      <c r="E139" s="22" t="s">
        <v>159</v>
      </c>
      <c r="F139" s="21" t="s">
        <v>183</v>
      </c>
      <c r="G139" s="57" t="s">
        <v>182</v>
      </c>
      <c r="H139" s="57" t="s">
        <v>181</v>
      </c>
      <c r="I139" s="21" t="s">
        <v>160</v>
      </c>
      <c r="J139" s="21">
        <v>10</v>
      </c>
      <c r="K139" s="49">
        <v>110</v>
      </c>
      <c r="L139" s="21" t="s">
        <v>19</v>
      </c>
      <c r="M139" s="21"/>
      <c r="N139" s="21">
        <v>2000</v>
      </c>
      <c r="O139" s="23">
        <v>27225</v>
      </c>
      <c r="P139" s="23">
        <f t="shared" si="48"/>
        <v>27225000</v>
      </c>
      <c r="Q139" s="21" t="s">
        <v>185</v>
      </c>
      <c r="R139" s="21" t="s">
        <v>184</v>
      </c>
      <c r="S139" s="21"/>
      <c r="T139" s="22" t="s">
        <v>13</v>
      </c>
      <c r="U139" s="21"/>
      <c r="V139" s="21">
        <v>50</v>
      </c>
      <c r="W139" s="21">
        <f t="shared" si="49"/>
        <v>18431.325000000001</v>
      </c>
      <c r="X139" s="14">
        <f t="shared" si="50"/>
        <v>18431325</v>
      </c>
      <c r="Y139" s="21">
        <f t="shared" si="46"/>
        <v>33</v>
      </c>
      <c r="Z139" s="20">
        <f t="shared" si="51"/>
        <v>1361.25</v>
      </c>
      <c r="AA139" s="11">
        <f t="shared" si="52"/>
        <v>1361250</v>
      </c>
      <c r="AB139" s="10">
        <f t="shared" si="53"/>
        <v>8793675</v>
      </c>
      <c r="AC139" s="18">
        <f t="shared" si="54"/>
        <v>25863.75</v>
      </c>
      <c r="AD139" s="19">
        <f t="shared" si="55"/>
        <v>0.02</v>
      </c>
      <c r="AE139" s="18">
        <f t="shared" si="56"/>
        <v>517.27499999999998</v>
      </c>
      <c r="AF139" s="18">
        <f t="shared" si="57"/>
        <v>9310.9500000000007</v>
      </c>
      <c r="AG139" s="18">
        <f t="shared" si="58"/>
        <v>17914.05</v>
      </c>
    </row>
    <row r="140" spans="1:33" s="7" customFormat="1" x14ac:dyDescent="0.35">
      <c r="A140" s="52" t="s">
        <v>19032</v>
      </c>
      <c r="B140" s="21" t="s">
        <v>49</v>
      </c>
      <c r="C140" s="26" t="s">
        <v>8</v>
      </c>
      <c r="D140" s="25" t="str">
        <f t="shared" si="47"/>
        <v>Transformador PAUWELS SN: 04.2.0420 METORO</v>
      </c>
      <c r="E140" s="22" t="s">
        <v>159</v>
      </c>
      <c r="F140" s="21" t="s">
        <v>183</v>
      </c>
      <c r="G140" s="57" t="s">
        <v>182</v>
      </c>
      <c r="H140" s="57" t="s">
        <v>181</v>
      </c>
      <c r="I140" s="21" t="s">
        <v>155</v>
      </c>
      <c r="J140" s="21">
        <v>10</v>
      </c>
      <c r="K140" s="49">
        <v>110</v>
      </c>
      <c r="L140" s="21" t="s">
        <v>19</v>
      </c>
      <c r="M140" s="21"/>
      <c r="N140" s="21">
        <v>2004</v>
      </c>
      <c r="O140" s="23">
        <v>27225</v>
      </c>
      <c r="P140" s="23">
        <f t="shared" si="48"/>
        <v>27225000</v>
      </c>
      <c r="Q140" s="21" t="s">
        <v>89</v>
      </c>
      <c r="R140" s="21" t="s">
        <v>180</v>
      </c>
      <c r="S140" s="21"/>
      <c r="T140" s="22" t="s">
        <v>7</v>
      </c>
      <c r="U140" s="21"/>
      <c r="V140" s="21">
        <v>50</v>
      </c>
      <c r="W140" s="21">
        <f t="shared" si="49"/>
        <v>20500.424999999999</v>
      </c>
      <c r="X140" s="14">
        <f t="shared" si="50"/>
        <v>20500425</v>
      </c>
      <c r="Y140" s="21">
        <f t="shared" si="46"/>
        <v>37</v>
      </c>
      <c r="Z140" s="20">
        <f t="shared" si="51"/>
        <v>1361.25</v>
      </c>
      <c r="AA140" s="11">
        <f t="shared" si="52"/>
        <v>1361250</v>
      </c>
      <c r="AB140" s="10">
        <f t="shared" si="53"/>
        <v>6724575</v>
      </c>
      <c r="AC140" s="18">
        <f t="shared" si="54"/>
        <v>25863.75</v>
      </c>
      <c r="AD140" s="19">
        <f t="shared" si="55"/>
        <v>0.02</v>
      </c>
      <c r="AE140" s="18">
        <f t="shared" si="56"/>
        <v>517.27499999999998</v>
      </c>
      <c r="AF140" s="18">
        <f t="shared" si="57"/>
        <v>7241.8500000000022</v>
      </c>
      <c r="AG140" s="18">
        <f t="shared" si="58"/>
        <v>19983.149999999998</v>
      </c>
    </row>
    <row r="141" spans="1:33" s="7" customFormat="1" x14ac:dyDescent="0.35">
      <c r="A141" s="52" t="s">
        <v>19032</v>
      </c>
      <c r="B141" s="21" t="s">
        <v>49</v>
      </c>
      <c r="C141" s="26" t="s">
        <v>8</v>
      </c>
      <c r="D141" s="25" t="str">
        <f t="shared" si="47"/>
        <v>Transformador ABB POWERTECH SN: 1133391 CUAMBA</v>
      </c>
      <c r="E141" s="22" t="s">
        <v>159</v>
      </c>
      <c r="F141" s="21" t="s">
        <v>179</v>
      </c>
      <c r="G141" s="21" t="s">
        <v>178</v>
      </c>
      <c r="H141" s="21" t="s">
        <v>177</v>
      </c>
      <c r="I141" s="21" t="s">
        <v>160</v>
      </c>
      <c r="J141" s="21">
        <v>16</v>
      </c>
      <c r="K141" s="49">
        <v>110</v>
      </c>
      <c r="L141" s="21" t="s">
        <v>19</v>
      </c>
      <c r="M141" s="21" t="s">
        <v>176</v>
      </c>
      <c r="N141" s="21">
        <v>2003</v>
      </c>
      <c r="O141" s="24">
        <v>27225</v>
      </c>
      <c r="P141" s="23">
        <f t="shared" si="48"/>
        <v>27225000</v>
      </c>
      <c r="Q141" s="21" t="s">
        <v>175</v>
      </c>
      <c r="R141" s="21">
        <v>1133391</v>
      </c>
      <c r="S141" s="21"/>
      <c r="T141" s="22" t="s">
        <v>13</v>
      </c>
      <c r="U141" s="21"/>
      <c r="V141" s="21">
        <v>50</v>
      </c>
      <c r="W141" s="21">
        <f t="shared" si="49"/>
        <v>19983.149999999998</v>
      </c>
      <c r="X141" s="14">
        <f t="shared" si="50"/>
        <v>19983149.999999996</v>
      </c>
      <c r="Y141" s="21">
        <f t="shared" si="46"/>
        <v>36</v>
      </c>
      <c r="Z141" s="20">
        <f t="shared" si="51"/>
        <v>1361.25</v>
      </c>
      <c r="AA141" s="11">
        <f t="shared" si="52"/>
        <v>1361250</v>
      </c>
      <c r="AB141" s="10">
        <f t="shared" si="53"/>
        <v>7241850.0000000037</v>
      </c>
      <c r="AC141" s="18">
        <f t="shared" si="54"/>
        <v>25863.75</v>
      </c>
      <c r="AD141" s="19">
        <f t="shared" si="55"/>
        <v>0.02</v>
      </c>
      <c r="AE141" s="18">
        <f t="shared" si="56"/>
        <v>517.27499999999998</v>
      </c>
      <c r="AF141" s="18">
        <f t="shared" si="57"/>
        <v>7759.1250000000036</v>
      </c>
      <c r="AG141" s="18">
        <f t="shared" si="58"/>
        <v>19465.874999999996</v>
      </c>
    </row>
    <row r="142" spans="1:33" s="7" customFormat="1" x14ac:dyDescent="0.35">
      <c r="A142" s="52" t="s">
        <v>19032</v>
      </c>
      <c r="B142" s="21" t="s">
        <v>49</v>
      </c>
      <c r="C142" s="26" t="s">
        <v>8</v>
      </c>
      <c r="D142" s="25" t="str">
        <f t="shared" si="47"/>
        <v>Transformador ALSTOM SN: 224588-02 ALTO MOLOCUE</v>
      </c>
      <c r="E142" s="22" t="s">
        <v>24</v>
      </c>
      <c r="F142" s="21" t="s">
        <v>170</v>
      </c>
      <c r="G142" s="21" t="s">
        <v>169</v>
      </c>
      <c r="H142" s="21" t="s">
        <v>168</v>
      </c>
      <c r="I142" s="21" t="s">
        <v>174</v>
      </c>
      <c r="J142" s="21">
        <v>100</v>
      </c>
      <c r="K142" s="49">
        <v>220</v>
      </c>
      <c r="L142" s="21" t="s">
        <v>140</v>
      </c>
      <c r="M142" s="21" t="s">
        <v>19</v>
      </c>
      <c r="N142" s="21">
        <v>1983</v>
      </c>
      <c r="O142" s="23">
        <v>102094</v>
      </c>
      <c r="P142" s="23">
        <f t="shared" si="48"/>
        <v>102094000</v>
      </c>
      <c r="Q142" s="21" t="s">
        <v>4</v>
      </c>
      <c r="R142" s="21" t="s">
        <v>173</v>
      </c>
      <c r="S142" s="21"/>
      <c r="T142" s="22" t="s">
        <v>7</v>
      </c>
      <c r="U142" s="21"/>
      <c r="V142" s="21">
        <v>50</v>
      </c>
      <c r="W142" s="21">
        <f t="shared" si="49"/>
        <v>36141.275999999998</v>
      </c>
      <c r="X142" s="14">
        <f t="shared" si="50"/>
        <v>36141276</v>
      </c>
      <c r="Y142" s="21">
        <f t="shared" si="46"/>
        <v>16</v>
      </c>
      <c r="Z142" s="20">
        <f t="shared" si="51"/>
        <v>5104.7000000000007</v>
      </c>
      <c r="AA142" s="11">
        <f t="shared" si="52"/>
        <v>5104700.0000000009</v>
      </c>
      <c r="AB142" s="10">
        <f t="shared" si="53"/>
        <v>65952724</v>
      </c>
      <c r="AC142" s="18">
        <f t="shared" si="54"/>
        <v>96989.3</v>
      </c>
      <c r="AD142" s="19">
        <f t="shared" si="55"/>
        <v>0.02</v>
      </c>
      <c r="AE142" s="18">
        <f t="shared" si="56"/>
        <v>1939.7860000000001</v>
      </c>
      <c r="AF142" s="18">
        <f t="shared" si="57"/>
        <v>67892.509999999995</v>
      </c>
      <c r="AG142" s="18">
        <f t="shared" si="58"/>
        <v>34201.49</v>
      </c>
    </row>
    <row r="143" spans="1:33" s="7" customFormat="1" x14ac:dyDescent="0.35">
      <c r="A143" s="52" t="s">
        <v>19032</v>
      </c>
      <c r="B143" s="21" t="s">
        <v>49</v>
      </c>
      <c r="C143" s="26" t="s">
        <v>8</v>
      </c>
      <c r="D143" s="25" t="str">
        <f t="shared" si="47"/>
        <v>Transformador ALSTOM SN: H68050-02 ALTO MOLOCUE</v>
      </c>
      <c r="E143" s="22" t="s">
        <v>24</v>
      </c>
      <c r="F143" s="21" t="s">
        <v>170</v>
      </c>
      <c r="G143" s="21" t="s">
        <v>169</v>
      </c>
      <c r="H143" s="21" t="s">
        <v>168</v>
      </c>
      <c r="I143" s="21" t="s">
        <v>172</v>
      </c>
      <c r="J143" s="21">
        <v>16</v>
      </c>
      <c r="K143" s="49">
        <v>110</v>
      </c>
      <c r="L143" s="21" t="s">
        <v>19</v>
      </c>
      <c r="M143" s="21"/>
      <c r="N143" s="21">
        <v>1982</v>
      </c>
      <c r="O143" s="23">
        <v>27225</v>
      </c>
      <c r="P143" s="23">
        <f t="shared" si="48"/>
        <v>27225000</v>
      </c>
      <c r="Q143" s="21" t="s">
        <v>4</v>
      </c>
      <c r="R143" s="21" t="s">
        <v>171</v>
      </c>
      <c r="S143" s="21"/>
      <c r="T143" s="22" t="s">
        <v>13</v>
      </c>
      <c r="U143" s="21"/>
      <c r="V143" s="21">
        <v>50</v>
      </c>
      <c r="W143" s="21">
        <f t="shared" si="49"/>
        <v>9120.375</v>
      </c>
      <c r="X143" s="14">
        <f t="shared" si="50"/>
        <v>9120375</v>
      </c>
      <c r="Y143" s="21">
        <f t="shared" si="46"/>
        <v>15</v>
      </c>
      <c r="Z143" s="20">
        <f t="shared" si="51"/>
        <v>1361.25</v>
      </c>
      <c r="AA143" s="11">
        <f t="shared" si="52"/>
        <v>1361250</v>
      </c>
      <c r="AB143" s="10">
        <f t="shared" si="53"/>
        <v>18104625</v>
      </c>
      <c r="AC143" s="18">
        <f t="shared" si="54"/>
        <v>25863.75</v>
      </c>
      <c r="AD143" s="19">
        <f t="shared" si="55"/>
        <v>0.02</v>
      </c>
      <c r="AE143" s="18">
        <f t="shared" si="56"/>
        <v>517.27499999999998</v>
      </c>
      <c r="AF143" s="18">
        <f t="shared" si="57"/>
        <v>18621.900000000001</v>
      </c>
      <c r="AG143" s="18">
        <f t="shared" si="58"/>
        <v>8603.1</v>
      </c>
    </row>
    <row r="144" spans="1:33" s="7" customFormat="1" x14ac:dyDescent="0.35">
      <c r="A144" s="52" t="s">
        <v>19032</v>
      </c>
      <c r="B144" s="21" t="s">
        <v>49</v>
      </c>
      <c r="C144" s="26" t="s">
        <v>8</v>
      </c>
      <c r="D144" s="25" t="str">
        <f t="shared" si="47"/>
        <v>Transformador ALSTOM SN: 224589-01 ALTO MOLOCUE</v>
      </c>
      <c r="E144" s="22" t="s">
        <v>24</v>
      </c>
      <c r="F144" s="21" t="s">
        <v>170</v>
      </c>
      <c r="G144" s="21" t="s">
        <v>169</v>
      </c>
      <c r="H144" s="21" t="s">
        <v>168</v>
      </c>
      <c r="I144" s="21" t="s">
        <v>167</v>
      </c>
      <c r="J144" s="21">
        <v>35</v>
      </c>
      <c r="K144" s="49">
        <v>220</v>
      </c>
      <c r="L144" s="21" t="s">
        <v>166</v>
      </c>
      <c r="M144" s="21"/>
      <c r="N144" s="21">
        <v>1983</v>
      </c>
      <c r="O144" s="23">
        <v>108991</v>
      </c>
      <c r="P144" s="23">
        <f t="shared" si="48"/>
        <v>108991000</v>
      </c>
      <c r="Q144" s="21" t="s">
        <v>4</v>
      </c>
      <c r="R144" s="21" t="s">
        <v>165</v>
      </c>
      <c r="S144" s="21"/>
      <c r="T144" s="22" t="s">
        <v>7</v>
      </c>
      <c r="U144" s="21"/>
      <c r="V144" s="21">
        <v>50</v>
      </c>
      <c r="W144" s="21">
        <f t="shared" si="49"/>
        <v>38582.814000000006</v>
      </c>
      <c r="X144" s="14">
        <f t="shared" si="50"/>
        <v>38582814.000000007</v>
      </c>
      <c r="Y144" s="21">
        <f t="shared" si="46"/>
        <v>16</v>
      </c>
      <c r="Z144" s="20">
        <f t="shared" si="51"/>
        <v>5449.55</v>
      </c>
      <c r="AA144" s="11">
        <f t="shared" si="52"/>
        <v>5449550</v>
      </c>
      <c r="AB144" s="10">
        <f t="shared" si="53"/>
        <v>70408186</v>
      </c>
      <c r="AC144" s="18">
        <f t="shared" si="54"/>
        <v>103541.45</v>
      </c>
      <c r="AD144" s="19">
        <f t="shared" si="55"/>
        <v>0.02</v>
      </c>
      <c r="AE144" s="18">
        <f t="shared" si="56"/>
        <v>2070.8290000000002</v>
      </c>
      <c r="AF144" s="18">
        <f t="shared" si="57"/>
        <v>72479.014999999985</v>
      </c>
      <c r="AG144" s="18">
        <f t="shared" si="58"/>
        <v>36511.985000000008</v>
      </c>
    </row>
    <row r="145" spans="1:33" s="7" customFormat="1" x14ac:dyDescent="0.35">
      <c r="A145" s="52" t="s">
        <v>19032</v>
      </c>
      <c r="B145" s="21" t="s">
        <v>49</v>
      </c>
      <c r="C145" s="26" t="s">
        <v>8</v>
      </c>
      <c r="D145" s="25" t="str">
        <f t="shared" si="47"/>
        <v>Transformador TAMINI SN: 135219 GURUE</v>
      </c>
      <c r="E145" s="22" t="s">
        <v>24</v>
      </c>
      <c r="F145" s="21" t="s">
        <v>164</v>
      </c>
      <c r="G145" s="21" t="s">
        <v>163</v>
      </c>
      <c r="H145" s="21" t="s">
        <v>162</v>
      </c>
      <c r="I145" s="21" t="s">
        <v>160</v>
      </c>
      <c r="J145" s="21">
        <v>16</v>
      </c>
      <c r="K145" s="49">
        <v>110</v>
      </c>
      <c r="L145" s="21" t="s">
        <v>19</v>
      </c>
      <c r="M145" s="21"/>
      <c r="N145" s="21">
        <v>1987</v>
      </c>
      <c r="O145" s="23">
        <v>27225</v>
      </c>
      <c r="P145" s="23">
        <f t="shared" si="48"/>
        <v>27225000</v>
      </c>
      <c r="Q145" s="21" t="s">
        <v>161</v>
      </c>
      <c r="R145" s="21">
        <v>135219</v>
      </c>
      <c r="S145" s="21"/>
      <c r="T145" s="22" t="s">
        <v>13</v>
      </c>
      <c r="U145" s="21"/>
      <c r="V145" s="21">
        <v>50</v>
      </c>
      <c r="W145" s="21">
        <f t="shared" si="49"/>
        <v>11706.75</v>
      </c>
      <c r="X145" s="14">
        <f t="shared" si="50"/>
        <v>11706750</v>
      </c>
      <c r="Y145" s="21">
        <f t="shared" si="46"/>
        <v>20</v>
      </c>
      <c r="Z145" s="20">
        <f t="shared" si="51"/>
        <v>1361.25</v>
      </c>
      <c r="AA145" s="11">
        <f t="shared" si="52"/>
        <v>1361250</v>
      </c>
      <c r="AB145" s="10">
        <f t="shared" si="53"/>
        <v>15518250</v>
      </c>
      <c r="AC145" s="18">
        <f t="shared" si="54"/>
        <v>25863.75</v>
      </c>
      <c r="AD145" s="19">
        <f t="shared" si="55"/>
        <v>0.02</v>
      </c>
      <c r="AE145" s="18">
        <f t="shared" si="56"/>
        <v>517.27499999999998</v>
      </c>
      <c r="AF145" s="18">
        <f t="shared" si="57"/>
        <v>16035.525000000001</v>
      </c>
      <c r="AG145" s="18">
        <f t="shared" si="58"/>
        <v>11189.475</v>
      </c>
    </row>
    <row r="146" spans="1:33" s="7" customFormat="1" x14ac:dyDescent="0.35">
      <c r="A146" s="52" t="s">
        <v>19032</v>
      </c>
      <c r="B146" s="21" t="s">
        <v>49</v>
      </c>
      <c r="C146" s="26" t="s">
        <v>8</v>
      </c>
      <c r="D146" s="25" t="str">
        <f t="shared" si="47"/>
        <v>Transformador ABB SN: 1133401 LICHINGA</v>
      </c>
      <c r="E146" s="22" t="s">
        <v>159</v>
      </c>
      <c r="F146" s="21" t="s">
        <v>158</v>
      </c>
      <c r="G146" s="57" t="s">
        <v>157</v>
      </c>
      <c r="H146" s="57" t="s">
        <v>156</v>
      </c>
      <c r="I146" s="21" t="s">
        <v>160</v>
      </c>
      <c r="J146" s="21">
        <v>16</v>
      </c>
      <c r="K146" s="49">
        <v>110</v>
      </c>
      <c r="L146" s="21" t="s">
        <v>19</v>
      </c>
      <c r="M146" s="21" t="s">
        <v>137</v>
      </c>
      <c r="N146" s="21">
        <v>2003</v>
      </c>
      <c r="O146" s="23">
        <v>27225</v>
      </c>
      <c r="P146" s="23">
        <f t="shared" si="48"/>
        <v>27225000</v>
      </c>
      <c r="Q146" s="21" t="s">
        <v>15</v>
      </c>
      <c r="R146" s="21">
        <v>1133401</v>
      </c>
      <c r="S146" s="21"/>
      <c r="T146" s="22" t="s">
        <v>13</v>
      </c>
      <c r="U146" s="21"/>
      <c r="V146" s="21">
        <v>50</v>
      </c>
      <c r="W146" s="21">
        <f t="shared" si="49"/>
        <v>19983.149999999998</v>
      </c>
      <c r="X146" s="14">
        <f t="shared" si="50"/>
        <v>19983149.999999996</v>
      </c>
      <c r="Y146" s="21">
        <f t="shared" si="46"/>
        <v>36</v>
      </c>
      <c r="Z146" s="20">
        <f t="shared" si="51"/>
        <v>1361.25</v>
      </c>
      <c r="AA146" s="11">
        <f t="shared" si="52"/>
        <v>1361250</v>
      </c>
      <c r="AB146" s="10">
        <f t="shared" si="53"/>
        <v>7241850.0000000037</v>
      </c>
      <c r="AC146" s="18">
        <f t="shared" si="54"/>
        <v>25863.75</v>
      </c>
      <c r="AD146" s="19">
        <f t="shared" si="55"/>
        <v>0.02</v>
      </c>
      <c r="AE146" s="18">
        <f t="shared" si="56"/>
        <v>517.27499999999998</v>
      </c>
      <c r="AF146" s="18">
        <f t="shared" si="57"/>
        <v>7759.1250000000036</v>
      </c>
      <c r="AG146" s="18">
        <f t="shared" si="58"/>
        <v>19465.874999999996</v>
      </c>
    </row>
    <row r="147" spans="1:33" s="7" customFormat="1" x14ac:dyDescent="0.35">
      <c r="A147" s="52" t="s">
        <v>19032</v>
      </c>
      <c r="B147" s="21" t="s">
        <v>49</v>
      </c>
      <c r="C147" s="26" t="s">
        <v>8</v>
      </c>
      <c r="D147" s="25" t="str">
        <f t="shared" si="47"/>
        <v>Transformador ABB SN: 103949 LICHINGA</v>
      </c>
      <c r="E147" s="22" t="s">
        <v>159</v>
      </c>
      <c r="F147" s="21" t="s">
        <v>158</v>
      </c>
      <c r="G147" s="57" t="s">
        <v>157</v>
      </c>
      <c r="H147" s="57" t="s">
        <v>156</v>
      </c>
      <c r="I147" s="21" t="s">
        <v>155</v>
      </c>
      <c r="J147" s="21">
        <v>10</v>
      </c>
      <c r="K147" s="49">
        <v>110</v>
      </c>
      <c r="L147" s="21" t="s">
        <v>19</v>
      </c>
      <c r="M147" s="21"/>
      <c r="N147" s="21">
        <v>1997</v>
      </c>
      <c r="O147" s="23">
        <v>27225</v>
      </c>
      <c r="P147" s="23">
        <f t="shared" si="48"/>
        <v>27225000</v>
      </c>
      <c r="Q147" s="21" t="s">
        <v>15</v>
      </c>
      <c r="R147" s="21">
        <v>103949</v>
      </c>
      <c r="S147" s="21"/>
      <c r="T147" s="22" t="s">
        <v>7</v>
      </c>
      <c r="U147" s="21"/>
      <c r="V147" s="21">
        <v>50</v>
      </c>
      <c r="W147" s="21">
        <f t="shared" si="49"/>
        <v>16879.5</v>
      </c>
      <c r="X147" s="14">
        <f t="shared" si="50"/>
        <v>16879500</v>
      </c>
      <c r="Y147" s="21">
        <f t="shared" si="46"/>
        <v>30</v>
      </c>
      <c r="Z147" s="20">
        <f t="shared" si="51"/>
        <v>1361.25</v>
      </c>
      <c r="AA147" s="11">
        <f t="shared" si="52"/>
        <v>1361250</v>
      </c>
      <c r="AB147" s="10">
        <f t="shared" si="53"/>
        <v>10345500</v>
      </c>
      <c r="AC147" s="18">
        <f t="shared" si="54"/>
        <v>25863.75</v>
      </c>
      <c r="AD147" s="19">
        <f t="shared" si="55"/>
        <v>0.02</v>
      </c>
      <c r="AE147" s="18">
        <f t="shared" si="56"/>
        <v>517.27499999999998</v>
      </c>
      <c r="AF147" s="18">
        <f t="shared" si="57"/>
        <v>10862.775000000001</v>
      </c>
      <c r="AG147" s="18">
        <f t="shared" si="58"/>
        <v>16362.225</v>
      </c>
    </row>
    <row r="148" spans="1:33" s="7" customFormat="1" x14ac:dyDescent="0.35">
      <c r="A148" s="52" t="s">
        <v>19032</v>
      </c>
      <c r="B148" s="21" t="s">
        <v>49</v>
      </c>
      <c r="C148" s="26" t="s">
        <v>8</v>
      </c>
      <c r="D148" s="25" t="str">
        <f t="shared" si="47"/>
        <v>Transformador HYOSUNG SN: 10035811-5 CERAMCA</v>
      </c>
      <c r="E148" s="22" t="s">
        <v>24</v>
      </c>
      <c r="F148" s="21" t="s">
        <v>153</v>
      </c>
      <c r="G148" s="62" t="s">
        <v>152</v>
      </c>
      <c r="H148" s="57" t="s">
        <v>151</v>
      </c>
      <c r="I148" s="21" t="s">
        <v>20</v>
      </c>
      <c r="J148" s="21">
        <v>50</v>
      </c>
      <c r="K148" s="49">
        <v>220</v>
      </c>
      <c r="L148" s="21" t="s">
        <v>19</v>
      </c>
      <c r="M148" s="21" t="s">
        <v>137</v>
      </c>
      <c r="N148" s="21">
        <v>2016</v>
      </c>
      <c r="O148" s="23">
        <v>108991</v>
      </c>
      <c r="P148" s="23">
        <f t="shared" si="48"/>
        <v>108991000</v>
      </c>
      <c r="Q148" s="21" t="s">
        <v>70</v>
      </c>
      <c r="R148" s="21" t="s">
        <v>154</v>
      </c>
      <c r="S148" s="21"/>
      <c r="T148" s="22" t="s">
        <v>13</v>
      </c>
      <c r="U148" s="21"/>
      <c r="V148" s="21">
        <v>50</v>
      </c>
      <c r="W148" s="21">
        <f t="shared" si="49"/>
        <v>106920.171</v>
      </c>
      <c r="X148" s="14">
        <f t="shared" si="50"/>
        <v>106920171</v>
      </c>
      <c r="Y148" s="21">
        <f t="shared" si="46"/>
        <v>49</v>
      </c>
      <c r="Z148" s="20">
        <f t="shared" si="51"/>
        <v>5449.55</v>
      </c>
      <c r="AA148" s="11">
        <f t="shared" si="52"/>
        <v>5449550</v>
      </c>
      <c r="AB148" s="10">
        <f t="shared" si="53"/>
        <v>2070829</v>
      </c>
      <c r="AC148" s="18">
        <f t="shared" si="54"/>
        <v>103541.45</v>
      </c>
      <c r="AD148" s="19">
        <f t="shared" si="55"/>
        <v>0.02</v>
      </c>
      <c r="AE148" s="18">
        <f t="shared" si="56"/>
        <v>2070.8290000000002</v>
      </c>
      <c r="AF148" s="18">
        <f t="shared" si="57"/>
        <v>4141.6579999999958</v>
      </c>
      <c r="AG148" s="18">
        <f t="shared" si="58"/>
        <v>104849.342</v>
      </c>
    </row>
    <row r="149" spans="1:33" s="7" customFormat="1" x14ac:dyDescent="0.35">
      <c r="A149" s="52" t="s">
        <v>19032</v>
      </c>
      <c r="B149" s="21" t="s">
        <v>49</v>
      </c>
      <c r="C149" s="26" t="s">
        <v>8</v>
      </c>
      <c r="D149" s="25" t="str">
        <f t="shared" si="47"/>
        <v>Transformador ABB SN: 8607 842 CERAMCA</v>
      </c>
      <c r="E149" s="22" t="s">
        <v>24</v>
      </c>
      <c r="F149" s="21" t="s">
        <v>153</v>
      </c>
      <c r="G149" s="62" t="s">
        <v>152</v>
      </c>
      <c r="H149" s="57" t="s">
        <v>151</v>
      </c>
      <c r="I149" s="21" t="s">
        <v>122</v>
      </c>
      <c r="J149" s="21">
        <v>50</v>
      </c>
      <c r="K149" s="49">
        <v>220</v>
      </c>
      <c r="L149" s="21" t="s">
        <v>19</v>
      </c>
      <c r="M149" s="21" t="s">
        <v>137</v>
      </c>
      <c r="N149" s="21">
        <v>2001</v>
      </c>
      <c r="O149" s="23">
        <v>108991</v>
      </c>
      <c r="P149" s="23">
        <f t="shared" si="48"/>
        <v>108991000</v>
      </c>
      <c r="Q149" s="21" t="s">
        <v>15</v>
      </c>
      <c r="R149" s="21" t="s">
        <v>150</v>
      </c>
      <c r="S149" s="21"/>
      <c r="T149" s="22" t="s">
        <v>13</v>
      </c>
      <c r="U149" s="21"/>
      <c r="V149" s="21">
        <v>50</v>
      </c>
      <c r="W149" s="21">
        <f t="shared" si="49"/>
        <v>75857.736000000004</v>
      </c>
      <c r="X149" s="14">
        <f t="shared" si="50"/>
        <v>75857736</v>
      </c>
      <c r="Y149" s="21">
        <f t="shared" si="46"/>
        <v>34</v>
      </c>
      <c r="Z149" s="20">
        <f t="shared" si="51"/>
        <v>5449.55</v>
      </c>
      <c r="AA149" s="11">
        <f t="shared" si="52"/>
        <v>5449550</v>
      </c>
      <c r="AB149" s="10">
        <f t="shared" si="53"/>
        <v>33133264</v>
      </c>
      <c r="AC149" s="18">
        <f t="shared" si="54"/>
        <v>103541.45</v>
      </c>
      <c r="AD149" s="19">
        <f t="shared" si="55"/>
        <v>0.02</v>
      </c>
      <c r="AE149" s="18">
        <f t="shared" si="56"/>
        <v>2070.8290000000002</v>
      </c>
      <c r="AF149" s="18">
        <f t="shared" si="57"/>
        <v>35204.092999999993</v>
      </c>
      <c r="AG149" s="18">
        <f t="shared" si="58"/>
        <v>73786.907000000007</v>
      </c>
    </row>
    <row r="150" spans="1:33" s="7" customFormat="1" x14ac:dyDescent="0.35">
      <c r="A150" s="52" t="s">
        <v>19032</v>
      </c>
      <c r="B150" s="21" t="s">
        <v>49</v>
      </c>
      <c r="C150" s="26" t="s">
        <v>8</v>
      </c>
      <c r="D150" s="25" t="str">
        <f t="shared" si="47"/>
        <v>Transformador ABB SN: 120160 CHIMUARA</v>
      </c>
      <c r="E150" s="22" t="s">
        <v>24</v>
      </c>
      <c r="F150" s="21" t="s">
        <v>146</v>
      </c>
      <c r="G150" s="62" t="s">
        <v>145</v>
      </c>
      <c r="H150" s="57" t="s">
        <v>144</v>
      </c>
      <c r="I150" s="21" t="s">
        <v>20</v>
      </c>
      <c r="J150" s="21">
        <v>50</v>
      </c>
      <c r="K150" s="49">
        <v>220</v>
      </c>
      <c r="L150" s="21" t="s">
        <v>19</v>
      </c>
      <c r="M150" s="21" t="s">
        <v>137</v>
      </c>
      <c r="N150" s="21">
        <v>2002</v>
      </c>
      <c r="O150" s="23">
        <v>108991</v>
      </c>
      <c r="P150" s="23">
        <f t="shared" si="48"/>
        <v>108991000</v>
      </c>
      <c r="Q150" s="21" t="s">
        <v>15</v>
      </c>
      <c r="R150" s="21">
        <v>120160</v>
      </c>
      <c r="S150" s="21"/>
      <c r="T150" s="22" t="s">
        <v>13</v>
      </c>
      <c r="U150" s="21"/>
      <c r="V150" s="21">
        <v>50</v>
      </c>
      <c r="W150" s="21">
        <f t="shared" si="49"/>
        <v>77928.565000000002</v>
      </c>
      <c r="X150" s="14">
        <f t="shared" si="50"/>
        <v>77928565</v>
      </c>
      <c r="Y150" s="21">
        <f t="shared" si="46"/>
        <v>35</v>
      </c>
      <c r="Z150" s="20">
        <f t="shared" si="51"/>
        <v>5449.55</v>
      </c>
      <c r="AA150" s="11">
        <f t="shared" si="52"/>
        <v>5449550</v>
      </c>
      <c r="AB150" s="10">
        <f t="shared" si="53"/>
        <v>31062435</v>
      </c>
      <c r="AC150" s="18">
        <f t="shared" si="54"/>
        <v>103541.45</v>
      </c>
      <c r="AD150" s="19">
        <f t="shared" si="55"/>
        <v>0.02</v>
      </c>
      <c r="AE150" s="18">
        <f t="shared" si="56"/>
        <v>2070.8290000000002</v>
      </c>
      <c r="AF150" s="18">
        <f t="shared" si="57"/>
        <v>33133.263999999996</v>
      </c>
      <c r="AG150" s="18">
        <f t="shared" si="58"/>
        <v>75857.736000000004</v>
      </c>
    </row>
    <row r="151" spans="1:33" s="7" customFormat="1" x14ac:dyDescent="0.35">
      <c r="A151" s="52" t="s">
        <v>19032</v>
      </c>
      <c r="B151" s="21" t="s">
        <v>49</v>
      </c>
      <c r="C151" s="26" t="s">
        <v>8</v>
      </c>
      <c r="D151" s="25" t="str">
        <f t="shared" si="47"/>
        <v>Transformador STEM SN: A00171/1 CHIMUARA</v>
      </c>
      <c r="E151" s="22" t="s">
        <v>24</v>
      </c>
      <c r="F151" s="21" t="s">
        <v>146</v>
      </c>
      <c r="G151" s="62" t="s">
        <v>145</v>
      </c>
      <c r="H151" s="57" t="s">
        <v>144</v>
      </c>
      <c r="I151" s="21" t="s">
        <v>122</v>
      </c>
      <c r="J151" s="21">
        <v>50</v>
      </c>
      <c r="K151" s="49">
        <v>220</v>
      </c>
      <c r="L151" s="21" t="s">
        <v>19</v>
      </c>
      <c r="M151" s="21" t="s">
        <v>137</v>
      </c>
      <c r="N151" s="21">
        <v>2002</v>
      </c>
      <c r="O151" s="24">
        <v>108991</v>
      </c>
      <c r="P151" s="23">
        <f t="shared" si="48"/>
        <v>108991000</v>
      </c>
      <c r="Q151" s="21" t="s">
        <v>149</v>
      </c>
      <c r="R151" s="21" t="s">
        <v>148</v>
      </c>
      <c r="S151" s="21"/>
      <c r="T151" s="22" t="s">
        <v>13</v>
      </c>
      <c r="U151" s="21"/>
      <c r="V151" s="21">
        <v>50</v>
      </c>
      <c r="W151" s="21">
        <f t="shared" si="49"/>
        <v>77928.565000000002</v>
      </c>
      <c r="X151" s="14">
        <f t="shared" si="50"/>
        <v>77928565</v>
      </c>
      <c r="Y151" s="21">
        <f t="shared" si="46"/>
        <v>35</v>
      </c>
      <c r="Z151" s="20">
        <f t="shared" si="51"/>
        <v>5449.55</v>
      </c>
      <c r="AA151" s="11">
        <f t="shared" si="52"/>
        <v>5449550</v>
      </c>
      <c r="AB151" s="10">
        <f t="shared" si="53"/>
        <v>31062435</v>
      </c>
      <c r="AC151" s="18">
        <f t="shared" si="54"/>
        <v>103541.45</v>
      </c>
      <c r="AD151" s="19">
        <f t="shared" si="55"/>
        <v>0.02</v>
      </c>
      <c r="AE151" s="18">
        <f t="shared" si="56"/>
        <v>2070.8290000000002</v>
      </c>
      <c r="AF151" s="18">
        <f t="shared" si="57"/>
        <v>33133.263999999996</v>
      </c>
      <c r="AG151" s="18">
        <f t="shared" si="58"/>
        <v>75857.736000000004</v>
      </c>
    </row>
    <row r="152" spans="1:33" s="7" customFormat="1" x14ac:dyDescent="0.35">
      <c r="A152" s="52" t="s">
        <v>19032</v>
      </c>
      <c r="B152" s="21" t="s">
        <v>49</v>
      </c>
      <c r="C152" s="26" t="s">
        <v>8</v>
      </c>
      <c r="D152" s="25" t="str">
        <f t="shared" si="47"/>
        <v>Transformador HYOSUNG SN: 10035811-3 CHIMUARA</v>
      </c>
      <c r="E152" s="22" t="s">
        <v>24</v>
      </c>
      <c r="F152" s="21" t="s">
        <v>146</v>
      </c>
      <c r="G152" s="62" t="s">
        <v>145</v>
      </c>
      <c r="H152" s="57" t="s">
        <v>144</v>
      </c>
      <c r="I152" s="21" t="s">
        <v>138</v>
      </c>
      <c r="J152" s="21">
        <v>50</v>
      </c>
      <c r="K152" s="49">
        <v>220</v>
      </c>
      <c r="L152" s="21" t="s">
        <v>19</v>
      </c>
      <c r="M152" s="21" t="s">
        <v>137</v>
      </c>
      <c r="N152" s="21">
        <v>2016</v>
      </c>
      <c r="O152" s="24">
        <v>108991</v>
      </c>
      <c r="P152" s="23">
        <f t="shared" si="48"/>
        <v>108991000</v>
      </c>
      <c r="Q152" s="21" t="s">
        <v>70</v>
      </c>
      <c r="R152" s="21" t="s">
        <v>147</v>
      </c>
      <c r="S152" s="21"/>
      <c r="T152" s="22" t="s">
        <v>13</v>
      </c>
      <c r="U152" s="21"/>
      <c r="V152" s="21">
        <v>50</v>
      </c>
      <c r="W152" s="21">
        <f t="shared" si="49"/>
        <v>106920.171</v>
      </c>
      <c r="X152" s="14">
        <f t="shared" si="50"/>
        <v>106920171</v>
      </c>
      <c r="Y152" s="21">
        <f t="shared" si="46"/>
        <v>49</v>
      </c>
      <c r="Z152" s="20">
        <f t="shared" si="51"/>
        <v>5449.55</v>
      </c>
      <c r="AA152" s="11">
        <f t="shared" si="52"/>
        <v>5449550</v>
      </c>
      <c r="AB152" s="10">
        <f t="shared" si="53"/>
        <v>2070829</v>
      </c>
      <c r="AC152" s="18">
        <f t="shared" si="54"/>
        <v>103541.45</v>
      </c>
      <c r="AD152" s="19">
        <f t="shared" si="55"/>
        <v>0.02</v>
      </c>
      <c r="AE152" s="18">
        <f t="shared" si="56"/>
        <v>2070.8290000000002</v>
      </c>
      <c r="AF152" s="18">
        <f t="shared" si="57"/>
        <v>4141.6579999999958</v>
      </c>
      <c r="AG152" s="18">
        <f t="shared" si="58"/>
        <v>104849.342</v>
      </c>
    </row>
    <row r="153" spans="1:33" s="7" customFormat="1" x14ac:dyDescent="0.35">
      <c r="A153" s="52" t="s">
        <v>19032</v>
      </c>
      <c r="B153" s="21" t="s">
        <v>49</v>
      </c>
      <c r="C153" s="26" t="s">
        <v>8</v>
      </c>
      <c r="D153" s="25" t="str">
        <f t="shared" si="47"/>
        <v>Transformador HYOSUNG SN: 10035811-4 CHIMUARA</v>
      </c>
      <c r="E153" s="22" t="s">
        <v>24</v>
      </c>
      <c r="F153" s="21" t="s">
        <v>146</v>
      </c>
      <c r="G153" s="62" t="s">
        <v>145</v>
      </c>
      <c r="H153" s="57" t="s">
        <v>144</v>
      </c>
      <c r="I153" s="21" t="s">
        <v>143</v>
      </c>
      <c r="J153" s="21">
        <v>50</v>
      </c>
      <c r="K153" s="49">
        <v>220</v>
      </c>
      <c r="L153" s="21" t="s">
        <v>19</v>
      </c>
      <c r="M153" s="21" t="s">
        <v>137</v>
      </c>
      <c r="N153" s="21">
        <v>2016</v>
      </c>
      <c r="O153" s="23">
        <v>108991</v>
      </c>
      <c r="P153" s="23">
        <f t="shared" si="48"/>
        <v>108991000</v>
      </c>
      <c r="Q153" s="21" t="s">
        <v>70</v>
      </c>
      <c r="R153" s="21" t="s">
        <v>142</v>
      </c>
      <c r="S153" s="21"/>
      <c r="T153" s="22" t="s">
        <v>13</v>
      </c>
      <c r="U153" s="21"/>
      <c r="V153" s="21">
        <v>50</v>
      </c>
      <c r="W153" s="21">
        <f t="shared" si="49"/>
        <v>106920.171</v>
      </c>
      <c r="X153" s="14">
        <f t="shared" si="50"/>
        <v>106920171</v>
      </c>
      <c r="Y153" s="21">
        <f t="shared" ref="Y153:Y185" si="59">(V153-(2017-N153))</f>
        <v>49</v>
      </c>
      <c r="Z153" s="20">
        <f t="shared" si="51"/>
        <v>5449.55</v>
      </c>
      <c r="AA153" s="11">
        <f t="shared" si="52"/>
        <v>5449550</v>
      </c>
      <c r="AB153" s="10">
        <f t="shared" si="53"/>
        <v>2070829</v>
      </c>
      <c r="AC153" s="18">
        <f t="shared" si="54"/>
        <v>103541.45</v>
      </c>
      <c r="AD153" s="19">
        <f t="shared" si="55"/>
        <v>0.02</v>
      </c>
      <c r="AE153" s="18">
        <f t="shared" si="56"/>
        <v>2070.8290000000002</v>
      </c>
      <c r="AF153" s="18">
        <f t="shared" si="57"/>
        <v>4141.6579999999958</v>
      </c>
      <c r="AG153" s="18">
        <f t="shared" si="58"/>
        <v>104849.342</v>
      </c>
    </row>
    <row r="154" spans="1:33" s="7" customFormat="1" x14ac:dyDescent="0.35">
      <c r="A154" s="52" t="s">
        <v>19032</v>
      </c>
      <c r="B154" s="21" t="s">
        <v>49</v>
      </c>
      <c r="C154" s="26" t="s">
        <v>8</v>
      </c>
      <c r="D154" s="25" t="str">
        <f t="shared" si="47"/>
        <v>Transformador ALSTHOM SN: 224561-02 MOCUBA</v>
      </c>
      <c r="E154" s="22" t="s">
        <v>24</v>
      </c>
      <c r="F154" s="21" t="s">
        <v>134</v>
      </c>
      <c r="G154" s="57" t="s">
        <v>133</v>
      </c>
      <c r="H154" s="57" t="s">
        <v>132</v>
      </c>
      <c r="I154" s="21" t="s">
        <v>20</v>
      </c>
      <c r="J154" s="21">
        <v>100</v>
      </c>
      <c r="K154" s="49">
        <v>220</v>
      </c>
      <c r="L154" s="21" t="s">
        <v>140</v>
      </c>
      <c r="M154" s="21" t="s">
        <v>137</v>
      </c>
      <c r="N154" s="21">
        <v>1982</v>
      </c>
      <c r="O154" s="23">
        <v>102094</v>
      </c>
      <c r="P154" s="23">
        <f t="shared" si="48"/>
        <v>102094000</v>
      </c>
      <c r="Q154" s="21" t="s">
        <v>136</v>
      </c>
      <c r="R154" s="21" t="s">
        <v>141</v>
      </c>
      <c r="S154" s="21"/>
      <c r="T154" s="22" t="s">
        <v>13</v>
      </c>
      <c r="U154" s="21"/>
      <c r="V154" s="21">
        <v>50</v>
      </c>
      <c r="W154" s="21">
        <f t="shared" si="49"/>
        <v>34201.490000000005</v>
      </c>
      <c r="X154" s="14">
        <f t="shared" si="50"/>
        <v>34201490.000000007</v>
      </c>
      <c r="Y154" s="21">
        <f t="shared" si="59"/>
        <v>15</v>
      </c>
      <c r="Z154" s="20">
        <f t="shared" si="51"/>
        <v>5104.7000000000007</v>
      </c>
      <c r="AA154" s="11">
        <f t="shared" si="52"/>
        <v>5104700.0000000009</v>
      </c>
      <c r="AB154" s="10">
        <f t="shared" si="53"/>
        <v>67892510</v>
      </c>
      <c r="AC154" s="18">
        <f t="shared" si="54"/>
        <v>96989.3</v>
      </c>
      <c r="AD154" s="19">
        <f t="shared" si="55"/>
        <v>0.02</v>
      </c>
      <c r="AE154" s="18">
        <f t="shared" si="56"/>
        <v>1939.7860000000001</v>
      </c>
      <c r="AF154" s="18">
        <f t="shared" si="57"/>
        <v>69832.295999999988</v>
      </c>
      <c r="AG154" s="18">
        <f t="shared" si="58"/>
        <v>32261.704000000005</v>
      </c>
    </row>
    <row r="155" spans="1:33" s="7" customFormat="1" x14ac:dyDescent="0.35">
      <c r="A155" s="52" t="s">
        <v>19032</v>
      </c>
      <c r="B155" s="61" t="s">
        <v>49</v>
      </c>
      <c r="C155" s="26" t="s">
        <v>8</v>
      </c>
      <c r="D155" s="25" t="str">
        <f t="shared" si="47"/>
        <v>Transformador ALSTHOM SN: 224561-03 MOCUBA</v>
      </c>
      <c r="E155" s="22" t="s">
        <v>24</v>
      </c>
      <c r="F155" s="21" t="s">
        <v>134</v>
      </c>
      <c r="G155" s="57" t="s">
        <v>133</v>
      </c>
      <c r="H155" s="57" t="s">
        <v>132</v>
      </c>
      <c r="I155" s="61" t="s">
        <v>122</v>
      </c>
      <c r="J155" s="61">
        <v>100</v>
      </c>
      <c r="K155" s="49">
        <v>220</v>
      </c>
      <c r="L155" s="61" t="s">
        <v>140</v>
      </c>
      <c r="M155" s="61" t="s">
        <v>137</v>
      </c>
      <c r="N155" s="61">
        <v>1982</v>
      </c>
      <c r="O155" s="23">
        <v>102094</v>
      </c>
      <c r="P155" s="23">
        <f t="shared" si="48"/>
        <v>102094000</v>
      </c>
      <c r="Q155" s="61" t="s">
        <v>136</v>
      </c>
      <c r="R155" s="61" t="s">
        <v>139</v>
      </c>
      <c r="S155" s="61"/>
      <c r="T155" s="60" t="s">
        <v>13</v>
      </c>
      <c r="U155" s="21"/>
      <c r="V155" s="21">
        <v>50</v>
      </c>
      <c r="W155" s="21">
        <f t="shared" si="49"/>
        <v>34201.490000000005</v>
      </c>
      <c r="X155" s="14">
        <f t="shared" si="50"/>
        <v>34201490.000000007</v>
      </c>
      <c r="Y155" s="21">
        <f t="shared" si="59"/>
        <v>15</v>
      </c>
      <c r="Z155" s="20">
        <f t="shared" si="51"/>
        <v>5104.7000000000007</v>
      </c>
      <c r="AA155" s="11">
        <f t="shared" si="52"/>
        <v>5104700.0000000009</v>
      </c>
      <c r="AB155" s="10">
        <f t="shared" si="53"/>
        <v>67892510</v>
      </c>
      <c r="AC155" s="18">
        <f t="shared" si="54"/>
        <v>96989.3</v>
      </c>
      <c r="AD155" s="19">
        <f t="shared" si="55"/>
        <v>0.02</v>
      </c>
      <c r="AE155" s="18">
        <f t="shared" si="56"/>
        <v>1939.7860000000001</v>
      </c>
      <c r="AF155" s="18">
        <f t="shared" si="57"/>
        <v>69832.295999999988</v>
      </c>
      <c r="AG155" s="18">
        <f t="shared" si="58"/>
        <v>32261.704000000005</v>
      </c>
    </row>
    <row r="156" spans="1:33" s="7" customFormat="1" x14ac:dyDescent="0.35">
      <c r="A156" s="52" t="s">
        <v>19032</v>
      </c>
      <c r="B156" s="21" t="s">
        <v>49</v>
      </c>
      <c r="C156" s="26" t="s">
        <v>8</v>
      </c>
      <c r="D156" s="25" t="str">
        <f t="shared" si="47"/>
        <v>Transformador ALSTHOM SN: H67590-02 MOCUBA</v>
      </c>
      <c r="E156" s="22" t="s">
        <v>24</v>
      </c>
      <c r="F156" s="21" t="s">
        <v>134</v>
      </c>
      <c r="G156" s="57" t="s">
        <v>133</v>
      </c>
      <c r="H156" s="57" t="s">
        <v>132</v>
      </c>
      <c r="I156" s="21" t="s">
        <v>138</v>
      </c>
      <c r="J156" s="21">
        <v>40</v>
      </c>
      <c r="K156" s="49">
        <v>110</v>
      </c>
      <c r="L156" s="21" t="s">
        <v>19</v>
      </c>
      <c r="M156" s="21" t="s">
        <v>137</v>
      </c>
      <c r="N156" s="21">
        <v>1982</v>
      </c>
      <c r="O156" s="23">
        <v>47644</v>
      </c>
      <c r="P156" s="23">
        <f t="shared" si="48"/>
        <v>47644000</v>
      </c>
      <c r="Q156" s="21" t="s">
        <v>136</v>
      </c>
      <c r="R156" s="21" t="s">
        <v>135</v>
      </c>
      <c r="S156" s="21"/>
      <c r="T156" s="22" t="s">
        <v>13</v>
      </c>
      <c r="U156" s="21"/>
      <c r="V156" s="21">
        <v>50</v>
      </c>
      <c r="W156" s="21">
        <f t="shared" si="49"/>
        <v>15960.740000000002</v>
      </c>
      <c r="X156" s="14">
        <f t="shared" si="50"/>
        <v>15960740.000000002</v>
      </c>
      <c r="Y156" s="21">
        <f t="shared" si="59"/>
        <v>15</v>
      </c>
      <c r="Z156" s="20">
        <f t="shared" si="51"/>
        <v>2382.2000000000003</v>
      </c>
      <c r="AA156" s="11">
        <f t="shared" si="52"/>
        <v>2382200.0000000005</v>
      </c>
      <c r="AB156" s="10">
        <f t="shared" si="53"/>
        <v>31683260</v>
      </c>
      <c r="AC156" s="18">
        <f t="shared" si="54"/>
        <v>45261.8</v>
      </c>
      <c r="AD156" s="19">
        <f t="shared" si="55"/>
        <v>0.02</v>
      </c>
      <c r="AE156" s="18">
        <f t="shared" si="56"/>
        <v>905.2360000000001</v>
      </c>
      <c r="AF156" s="18">
        <f t="shared" si="57"/>
        <v>32588.495999999996</v>
      </c>
      <c r="AG156" s="18">
        <f t="shared" si="58"/>
        <v>15055.504000000001</v>
      </c>
    </row>
    <row r="157" spans="1:33" s="7" customFormat="1" x14ac:dyDescent="0.35">
      <c r="A157" s="52" t="s">
        <v>19032</v>
      </c>
      <c r="B157" s="49" t="s">
        <v>49</v>
      </c>
      <c r="C157" s="26" t="s">
        <v>8</v>
      </c>
      <c r="D157" s="25" t="str">
        <f t="shared" si="47"/>
        <v>Transformador SIEMENS SN: LEL109151 MOCUBA</v>
      </c>
      <c r="E157" s="26" t="s">
        <v>24</v>
      </c>
      <c r="F157" s="49" t="s">
        <v>134</v>
      </c>
      <c r="G157" s="57" t="s">
        <v>133</v>
      </c>
      <c r="H157" s="57" t="s">
        <v>132</v>
      </c>
      <c r="I157" s="49" t="s">
        <v>131</v>
      </c>
      <c r="J157" s="49">
        <v>40</v>
      </c>
      <c r="K157" s="59">
        <v>33</v>
      </c>
      <c r="L157" s="49">
        <v>11</v>
      </c>
      <c r="M157" s="49">
        <v>11</v>
      </c>
      <c r="N157" s="49">
        <v>2010</v>
      </c>
      <c r="O157" s="24">
        <v>40838</v>
      </c>
      <c r="P157" s="23">
        <f t="shared" si="48"/>
        <v>40838000</v>
      </c>
      <c r="Q157" s="49" t="s">
        <v>130</v>
      </c>
      <c r="R157" s="49" t="s">
        <v>129</v>
      </c>
      <c r="S157" s="49"/>
      <c r="T157" s="26" t="s">
        <v>13</v>
      </c>
      <c r="U157" s="21"/>
      <c r="V157" s="21">
        <v>50</v>
      </c>
      <c r="W157" s="21">
        <f t="shared" si="49"/>
        <v>35406.546000000002</v>
      </c>
      <c r="X157" s="14">
        <f t="shared" si="50"/>
        <v>35406546</v>
      </c>
      <c r="Y157" s="21">
        <f t="shared" si="59"/>
        <v>43</v>
      </c>
      <c r="Z157" s="20">
        <f t="shared" si="51"/>
        <v>2041.9</v>
      </c>
      <c r="AA157" s="11">
        <f t="shared" si="52"/>
        <v>2041900</v>
      </c>
      <c r="AB157" s="10">
        <f t="shared" si="53"/>
        <v>5431454</v>
      </c>
      <c r="AC157" s="18">
        <f t="shared" si="54"/>
        <v>38796.1</v>
      </c>
      <c r="AD157" s="19">
        <f t="shared" si="55"/>
        <v>0.02</v>
      </c>
      <c r="AE157" s="18">
        <f t="shared" si="56"/>
        <v>775.92200000000003</v>
      </c>
      <c r="AF157" s="18">
        <f t="shared" si="57"/>
        <v>6207.3759999999966</v>
      </c>
      <c r="AG157" s="18">
        <f t="shared" si="58"/>
        <v>34630.624000000003</v>
      </c>
    </row>
    <row r="158" spans="1:33" s="7" customFormat="1" x14ac:dyDescent="0.35">
      <c r="A158" s="52" t="s">
        <v>19032</v>
      </c>
      <c r="B158" s="21" t="s">
        <v>49</v>
      </c>
      <c r="C158" s="26" t="s">
        <v>8</v>
      </c>
      <c r="D158" s="25" t="str">
        <f t="shared" si="47"/>
        <v>Transformador Pauwels Transformers SN: 01,2,4011 LIONDE</v>
      </c>
      <c r="E158" s="26" t="s">
        <v>7</v>
      </c>
      <c r="F158" s="49" t="s">
        <v>125</v>
      </c>
      <c r="G158" s="57" t="s">
        <v>124</v>
      </c>
      <c r="H158" s="57" t="s">
        <v>123</v>
      </c>
      <c r="I158" s="58" t="s">
        <v>20</v>
      </c>
      <c r="J158" s="49">
        <v>10</v>
      </c>
      <c r="K158" s="49">
        <v>110</v>
      </c>
      <c r="L158" s="49">
        <v>33</v>
      </c>
      <c r="M158" s="49"/>
      <c r="N158" s="21">
        <v>2001</v>
      </c>
      <c r="O158" s="24">
        <v>27225</v>
      </c>
      <c r="P158" s="23">
        <f t="shared" si="48"/>
        <v>27225000</v>
      </c>
      <c r="Q158" s="21" t="s">
        <v>128</v>
      </c>
      <c r="R158" s="21" t="s">
        <v>127</v>
      </c>
      <c r="S158" s="49" t="s">
        <v>126</v>
      </c>
      <c r="T158" s="22" t="s">
        <v>13</v>
      </c>
      <c r="U158" s="57"/>
      <c r="V158" s="21">
        <v>50</v>
      </c>
      <c r="W158" s="21">
        <f t="shared" si="49"/>
        <v>18948.600000000002</v>
      </c>
      <c r="X158" s="14">
        <f t="shared" si="50"/>
        <v>18948600.000000004</v>
      </c>
      <c r="Y158" s="21">
        <f t="shared" si="59"/>
        <v>34</v>
      </c>
      <c r="Z158" s="20">
        <f t="shared" si="51"/>
        <v>1361.25</v>
      </c>
      <c r="AA158" s="11">
        <f t="shared" si="52"/>
        <v>1361250</v>
      </c>
      <c r="AB158" s="10">
        <f t="shared" si="53"/>
        <v>8276399.9999999963</v>
      </c>
      <c r="AC158" s="18">
        <f t="shared" si="54"/>
        <v>25863.75</v>
      </c>
      <c r="AD158" s="19">
        <f t="shared" si="55"/>
        <v>0.02</v>
      </c>
      <c r="AE158" s="18">
        <f t="shared" si="56"/>
        <v>517.27499999999998</v>
      </c>
      <c r="AF158" s="18">
        <f t="shared" si="57"/>
        <v>8793.6749999999993</v>
      </c>
      <c r="AG158" s="18">
        <f t="shared" si="58"/>
        <v>18431.325000000001</v>
      </c>
    </row>
    <row r="159" spans="1:33" s="7" customFormat="1" x14ac:dyDescent="0.35">
      <c r="A159" s="52" t="s">
        <v>19032</v>
      </c>
      <c r="B159" s="21" t="s">
        <v>49</v>
      </c>
      <c r="C159" s="26" t="s">
        <v>8</v>
      </c>
      <c r="D159" s="25" t="str">
        <f t="shared" si="47"/>
        <v>Transformador Daci SN: 1622026 LIONDE</v>
      </c>
      <c r="E159" s="26" t="s">
        <v>7</v>
      </c>
      <c r="F159" s="49" t="s">
        <v>125</v>
      </c>
      <c r="G159" s="57" t="s">
        <v>124</v>
      </c>
      <c r="H159" s="57" t="s">
        <v>123</v>
      </c>
      <c r="I159" s="58" t="s">
        <v>122</v>
      </c>
      <c r="J159" s="21">
        <v>40</v>
      </c>
      <c r="K159" s="49">
        <v>110</v>
      </c>
      <c r="L159" s="49">
        <v>33</v>
      </c>
      <c r="M159" s="49"/>
      <c r="N159" s="21">
        <v>2016</v>
      </c>
      <c r="O159" s="23">
        <v>47644</v>
      </c>
      <c r="P159" s="23">
        <f t="shared" si="48"/>
        <v>47644000</v>
      </c>
      <c r="Q159" s="21" t="s">
        <v>121</v>
      </c>
      <c r="R159" s="21">
        <v>1622026</v>
      </c>
      <c r="S159" s="21" t="s">
        <v>120</v>
      </c>
      <c r="T159" s="22" t="s">
        <v>13</v>
      </c>
      <c r="U159" s="57"/>
      <c r="V159" s="21">
        <v>50</v>
      </c>
      <c r="W159" s="21">
        <f t="shared" si="49"/>
        <v>46738.763999999996</v>
      </c>
      <c r="X159" s="14">
        <f t="shared" si="50"/>
        <v>46738763.999999993</v>
      </c>
      <c r="Y159" s="21">
        <f t="shared" si="59"/>
        <v>49</v>
      </c>
      <c r="Z159" s="20">
        <f t="shared" si="51"/>
        <v>2382.2000000000003</v>
      </c>
      <c r="AA159" s="11">
        <f t="shared" si="52"/>
        <v>2382200.0000000005</v>
      </c>
      <c r="AB159" s="10">
        <f t="shared" si="53"/>
        <v>905236.00000000745</v>
      </c>
      <c r="AC159" s="18">
        <f t="shared" si="54"/>
        <v>45261.8</v>
      </c>
      <c r="AD159" s="19">
        <f t="shared" si="55"/>
        <v>0.02</v>
      </c>
      <c r="AE159" s="18">
        <f t="shared" si="56"/>
        <v>905.2360000000001</v>
      </c>
      <c r="AF159" s="18">
        <f t="shared" si="57"/>
        <v>1810.4720000000016</v>
      </c>
      <c r="AG159" s="18">
        <f t="shared" si="58"/>
        <v>45833.527999999998</v>
      </c>
    </row>
    <row r="160" spans="1:33" s="7" customFormat="1" x14ac:dyDescent="0.35">
      <c r="A160" s="52" t="s">
        <v>19032</v>
      </c>
      <c r="B160" s="21" t="s">
        <v>49</v>
      </c>
      <c r="C160" s="26" t="s">
        <v>8</v>
      </c>
      <c r="D160" s="25" t="str">
        <f t="shared" si="47"/>
        <v>Transformador ASEA SN: 7288060 Infulene</v>
      </c>
      <c r="E160" s="26" t="s">
        <v>7</v>
      </c>
      <c r="F160" s="21" t="s">
        <v>119</v>
      </c>
      <c r="G160" s="21"/>
      <c r="H160" s="21"/>
      <c r="I160" s="21">
        <v>5</v>
      </c>
      <c r="J160" s="49">
        <v>30</v>
      </c>
      <c r="K160" s="49">
        <v>110</v>
      </c>
      <c r="L160" s="21">
        <v>66</v>
      </c>
      <c r="M160" s="21">
        <v>0.4</v>
      </c>
      <c r="N160" s="21">
        <v>1983</v>
      </c>
      <c r="O160" s="24">
        <v>47644</v>
      </c>
      <c r="P160" s="23">
        <f t="shared" si="48"/>
        <v>47644000</v>
      </c>
      <c r="Q160" s="21" t="s">
        <v>18</v>
      </c>
      <c r="R160" s="21">
        <v>7288060</v>
      </c>
      <c r="S160" s="21" t="s">
        <v>85</v>
      </c>
      <c r="T160" s="22" t="s">
        <v>7</v>
      </c>
      <c r="U160" s="21"/>
      <c r="V160" s="21">
        <v>50</v>
      </c>
      <c r="W160" s="21">
        <f t="shared" si="49"/>
        <v>16865.976000000002</v>
      </c>
      <c r="X160" s="14">
        <f t="shared" si="50"/>
        <v>16865976.000000004</v>
      </c>
      <c r="Y160" s="21">
        <f t="shared" si="59"/>
        <v>16</v>
      </c>
      <c r="Z160" s="20">
        <f t="shared" si="51"/>
        <v>2382.2000000000003</v>
      </c>
      <c r="AA160" s="11">
        <f t="shared" si="52"/>
        <v>2382200.0000000005</v>
      </c>
      <c r="AB160" s="10">
        <f t="shared" si="53"/>
        <v>30778023.999999996</v>
      </c>
      <c r="AC160" s="18">
        <f t="shared" si="54"/>
        <v>45261.8</v>
      </c>
      <c r="AD160" s="19">
        <f t="shared" si="55"/>
        <v>0.02</v>
      </c>
      <c r="AE160" s="18">
        <f t="shared" si="56"/>
        <v>905.2360000000001</v>
      </c>
      <c r="AF160" s="18">
        <f t="shared" si="57"/>
        <v>31683.259999999995</v>
      </c>
      <c r="AG160" s="18">
        <f t="shared" si="58"/>
        <v>15960.740000000002</v>
      </c>
    </row>
    <row r="161" spans="1:56" s="7" customFormat="1" x14ac:dyDescent="0.35">
      <c r="A161" s="52" t="s">
        <v>19032</v>
      </c>
      <c r="B161" s="21" t="s">
        <v>49</v>
      </c>
      <c r="C161" s="26" t="s">
        <v>8</v>
      </c>
      <c r="D161" s="25" t="str">
        <f t="shared" si="47"/>
        <v>Transformador ASEA SN: 7288064 Infulene</v>
      </c>
      <c r="E161" s="26" t="s">
        <v>7</v>
      </c>
      <c r="F161" s="21" t="s">
        <v>119</v>
      </c>
      <c r="G161" s="21"/>
      <c r="H161" s="21"/>
      <c r="I161" s="21">
        <v>6</v>
      </c>
      <c r="J161" s="49">
        <v>30</v>
      </c>
      <c r="K161" s="49">
        <v>110</v>
      </c>
      <c r="L161" s="21">
        <v>66</v>
      </c>
      <c r="M161" s="21">
        <v>0.4</v>
      </c>
      <c r="N161" s="21">
        <v>1983</v>
      </c>
      <c r="O161" s="24">
        <v>47644</v>
      </c>
      <c r="P161" s="23">
        <f t="shared" si="48"/>
        <v>47644000</v>
      </c>
      <c r="Q161" s="21" t="s">
        <v>18</v>
      </c>
      <c r="R161" s="21">
        <v>7288064</v>
      </c>
      <c r="S161" s="21" t="s">
        <v>85</v>
      </c>
      <c r="T161" s="22" t="s">
        <v>7</v>
      </c>
      <c r="U161" s="21"/>
      <c r="V161" s="21">
        <v>50</v>
      </c>
      <c r="W161" s="21">
        <f t="shared" si="49"/>
        <v>16865.976000000002</v>
      </c>
      <c r="X161" s="14">
        <f t="shared" si="50"/>
        <v>16865976.000000004</v>
      </c>
      <c r="Y161" s="21">
        <f t="shared" si="59"/>
        <v>16</v>
      </c>
      <c r="Z161" s="20">
        <f t="shared" si="51"/>
        <v>2382.2000000000003</v>
      </c>
      <c r="AA161" s="11">
        <f t="shared" si="52"/>
        <v>2382200.0000000005</v>
      </c>
      <c r="AB161" s="10">
        <f t="shared" si="53"/>
        <v>30778023.999999996</v>
      </c>
      <c r="AC161" s="18">
        <f t="shared" si="54"/>
        <v>45261.8</v>
      </c>
      <c r="AD161" s="19">
        <f t="shared" si="55"/>
        <v>0.02</v>
      </c>
      <c r="AE161" s="18">
        <f t="shared" si="56"/>
        <v>905.2360000000001</v>
      </c>
      <c r="AF161" s="18">
        <f t="shared" si="57"/>
        <v>31683.259999999995</v>
      </c>
      <c r="AG161" s="18">
        <f t="shared" si="58"/>
        <v>15960.740000000002</v>
      </c>
    </row>
    <row r="162" spans="1:56" s="7" customFormat="1" x14ac:dyDescent="0.35">
      <c r="A162" s="52" t="s">
        <v>19032</v>
      </c>
      <c r="B162" s="21" t="s">
        <v>49</v>
      </c>
      <c r="C162" s="26" t="s">
        <v>8</v>
      </c>
      <c r="D162" s="25" t="str">
        <f t="shared" ref="D162:D193" si="60">+CONCATENATE(C162," ",Q162," SN: ",R162," ",F162)</f>
        <v>Transformador ALSTOM SN: 30281302 SE2 Malanga</v>
      </c>
      <c r="E162" s="26" t="s">
        <v>7</v>
      </c>
      <c r="F162" s="21" t="s">
        <v>118</v>
      </c>
      <c r="G162" s="21"/>
      <c r="H162" s="21"/>
      <c r="I162" s="21">
        <v>2</v>
      </c>
      <c r="J162" s="49">
        <v>30</v>
      </c>
      <c r="K162" s="49">
        <v>66</v>
      </c>
      <c r="L162" s="21">
        <v>11</v>
      </c>
      <c r="M162" s="21" t="s">
        <v>7</v>
      </c>
      <c r="N162" s="21">
        <v>2004</v>
      </c>
      <c r="O162" s="24">
        <v>40838</v>
      </c>
      <c r="P162" s="23">
        <f t="shared" ref="P162:P193" si="61">+O162*1000</f>
        <v>40838000</v>
      </c>
      <c r="Q162" s="21" t="s">
        <v>4</v>
      </c>
      <c r="R162" s="21">
        <v>30281302</v>
      </c>
      <c r="S162" s="21" t="s">
        <v>3</v>
      </c>
      <c r="T162" s="22" t="s">
        <v>7</v>
      </c>
      <c r="U162" s="21"/>
      <c r="V162" s="21">
        <v>50</v>
      </c>
      <c r="W162" s="21">
        <f t="shared" ref="W162:W193" si="62">Y162/V162*(O162-Z162)+Z162</f>
        <v>30751.013999999999</v>
      </c>
      <c r="X162" s="14">
        <f t="shared" si="50"/>
        <v>30751014</v>
      </c>
      <c r="Y162" s="21">
        <f t="shared" si="59"/>
        <v>37</v>
      </c>
      <c r="Z162" s="20">
        <f t="shared" ref="Z162:Z193" si="63">(5/100*O162)</f>
        <v>2041.9</v>
      </c>
      <c r="AA162" s="11">
        <f t="shared" si="52"/>
        <v>2041900</v>
      </c>
      <c r="AB162" s="10">
        <f t="shared" si="53"/>
        <v>10086986</v>
      </c>
      <c r="AC162" s="18">
        <f t="shared" ref="AC162:AC193" si="64">+(O162-Z162)</f>
        <v>38796.1</v>
      </c>
      <c r="AD162" s="19">
        <f t="shared" ref="AD162:AD193" si="65">1/V162</f>
        <v>0.02</v>
      </c>
      <c r="AE162" s="18">
        <f t="shared" ref="AE162:AE193" si="66">+AC162*AD162</f>
        <v>775.92200000000003</v>
      </c>
      <c r="AF162" s="18">
        <f t="shared" ref="AF162:AF193" si="67">+AE162+O162-W162</f>
        <v>10862.907999999999</v>
      </c>
      <c r="AG162" s="18">
        <f t="shared" ref="AG162:AG193" si="68">+W162-AE162</f>
        <v>29975.092000000001</v>
      </c>
    </row>
    <row r="163" spans="1:56" s="7" customFormat="1" x14ac:dyDescent="0.35">
      <c r="A163" s="52" t="s">
        <v>19032</v>
      </c>
      <c r="B163" s="21" t="s">
        <v>49</v>
      </c>
      <c r="C163" s="26" t="s">
        <v>8</v>
      </c>
      <c r="D163" s="25" t="str">
        <f t="shared" si="60"/>
        <v>Transformador ALSTOM SN: 30287101 Se3</v>
      </c>
      <c r="E163" s="26" t="s">
        <v>7</v>
      </c>
      <c r="F163" s="21" t="s">
        <v>117</v>
      </c>
      <c r="G163" s="21"/>
      <c r="H163" s="21"/>
      <c r="I163" s="21">
        <v>2</v>
      </c>
      <c r="J163" s="49">
        <v>30</v>
      </c>
      <c r="K163" s="49">
        <v>66</v>
      </c>
      <c r="L163" s="21">
        <v>11</v>
      </c>
      <c r="M163" s="21" t="s">
        <v>7</v>
      </c>
      <c r="N163" s="21">
        <v>2005</v>
      </c>
      <c r="O163" s="24">
        <v>40838</v>
      </c>
      <c r="P163" s="23">
        <f t="shared" si="61"/>
        <v>40838000</v>
      </c>
      <c r="Q163" s="21" t="s">
        <v>4</v>
      </c>
      <c r="R163" s="21">
        <v>30287101</v>
      </c>
      <c r="S163" s="21" t="s">
        <v>3</v>
      </c>
      <c r="T163" s="22" t="s">
        <v>7</v>
      </c>
      <c r="U163" s="21"/>
      <c r="V163" s="21">
        <v>50</v>
      </c>
      <c r="W163" s="21">
        <f t="shared" si="62"/>
        <v>31526.936000000002</v>
      </c>
      <c r="X163" s="14">
        <f t="shared" si="50"/>
        <v>31526936</v>
      </c>
      <c r="Y163" s="21">
        <f t="shared" si="59"/>
        <v>38</v>
      </c>
      <c r="Z163" s="20">
        <f t="shared" si="63"/>
        <v>2041.9</v>
      </c>
      <c r="AA163" s="11">
        <f t="shared" si="52"/>
        <v>2041900</v>
      </c>
      <c r="AB163" s="10">
        <f t="shared" si="53"/>
        <v>9311064</v>
      </c>
      <c r="AC163" s="18">
        <f t="shared" si="64"/>
        <v>38796.1</v>
      </c>
      <c r="AD163" s="19">
        <f t="shared" si="65"/>
        <v>0.02</v>
      </c>
      <c r="AE163" s="18">
        <f t="shared" si="66"/>
        <v>775.92200000000003</v>
      </c>
      <c r="AF163" s="18">
        <f t="shared" si="67"/>
        <v>10086.985999999997</v>
      </c>
      <c r="AG163" s="18">
        <f t="shared" si="68"/>
        <v>30751.014000000003</v>
      </c>
    </row>
    <row r="164" spans="1:56" s="7" customFormat="1" x14ac:dyDescent="0.35">
      <c r="A164" s="52" t="s">
        <v>19032</v>
      </c>
      <c r="B164" s="21" t="s">
        <v>49</v>
      </c>
      <c r="C164" s="26" t="s">
        <v>8</v>
      </c>
      <c r="D164" s="25" t="str">
        <f t="shared" si="60"/>
        <v>Transformador 2000 SN:  Se3</v>
      </c>
      <c r="E164" s="26" t="s">
        <v>7</v>
      </c>
      <c r="F164" s="21" t="s">
        <v>117</v>
      </c>
      <c r="G164" s="21"/>
      <c r="H164" s="21"/>
      <c r="I164" s="21">
        <v>3</v>
      </c>
      <c r="J164" s="21">
        <v>30</v>
      </c>
      <c r="K164" s="49">
        <v>66</v>
      </c>
      <c r="L164" s="21">
        <v>11</v>
      </c>
      <c r="M164" s="21"/>
      <c r="N164" s="21">
        <v>1999</v>
      </c>
      <c r="O164" s="24">
        <v>40838</v>
      </c>
      <c r="P164" s="23">
        <f t="shared" si="61"/>
        <v>40838000</v>
      </c>
      <c r="Q164" s="21">
        <v>2000</v>
      </c>
      <c r="R164" s="56"/>
      <c r="S164" s="21">
        <v>2001</v>
      </c>
      <c r="T164" s="55"/>
      <c r="U164" s="21"/>
      <c r="V164" s="21">
        <v>50</v>
      </c>
      <c r="W164" s="21">
        <f t="shared" si="62"/>
        <v>26871.404000000002</v>
      </c>
      <c r="X164" s="14">
        <f t="shared" si="50"/>
        <v>26871404.000000004</v>
      </c>
      <c r="Y164" s="21">
        <f t="shared" si="59"/>
        <v>32</v>
      </c>
      <c r="Z164" s="20">
        <f t="shared" si="63"/>
        <v>2041.9</v>
      </c>
      <c r="AA164" s="11">
        <f t="shared" si="52"/>
        <v>2041900</v>
      </c>
      <c r="AB164" s="10">
        <f t="shared" si="53"/>
        <v>13966595.999999996</v>
      </c>
      <c r="AC164" s="18">
        <f t="shared" si="64"/>
        <v>38796.1</v>
      </c>
      <c r="AD164" s="19">
        <f t="shared" si="65"/>
        <v>0.02</v>
      </c>
      <c r="AE164" s="18">
        <f t="shared" si="66"/>
        <v>775.92200000000003</v>
      </c>
      <c r="AF164" s="18">
        <f t="shared" si="67"/>
        <v>14742.517999999996</v>
      </c>
      <c r="AG164" s="18">
        <f t="shared" si="68"/>
        <v>26095.482000000004</v>
      </c>
    </row>
    <row r="165" spans="1:56" s="7" customFormat="1" x14ac:dyDescent="0.35">
      <c r="A165" s="52" t="s">
        <v>19032</v>
      </c>
      <c r="B165" s="21" t="s">
        <v>49</v>
      </c>
      <c r="C165" s="26" t="s">
        <v>8</v>
      </c>
      <c r="D165" s="25" t="str">
        <f t="shared" si="60"/>
        <v>Transformador 1973 refurb 2013 SN:  Se3</v>
      </c>
      <c r="E165" s="26" t="s">
        <v>7</v>
      </c>
      <c r="F165" s="21" t="s">
        <v>117</v>
      </c>
      <c r="G165" s="21"/>
      <c r="H165" s="21"/>
      <c r="I165" s="21">
        <v>4</v>
      </c>
      <c r="J165" s="21">
        <v>20</v>
      </c>
      <c r="K165" s="49">
        <v>33</v>
      </c>
      <c r="L165" s="21">
        <v>11</v>
      </c>
      <c r="M165" s="21"/>
      <c r="N165" s="21">
        <v>1972</v>
      </c>
      <c r="O165" s="24">
        <v>20000</v>
      </c>
      <c r="P165" s="23">
        <f t="shared" si="61"/>
        <v>20000000</v>
      </c>
      <c r="Q165" s="21" t="s">
        <v>116</v>
      </c>
      <c r="R165" s="56"/>
      <c r="S165" s="21" t="s">
        <v>115</v>
      </c>
      <c r="T165" s="55"/>
      <c r="U165" s="21"/>
      <c r="V165" s="21">
        <v>50</v>
      </c>
      <c r="W165" s="21">
        <f t="shared" si="62"/>
        <v>2900</v>
      </c>
      <c r="X165" s="14">
        <f t="shared" si="50"/>
        <v>2900000</v>
      </c>
      <c r="Y165" s="21">
        <f t="shared" si="59"/>
        <v>5</v>
      </c>
      <c r="Z165" s="20">
        <f t="shared" si="63"/>
        <v>1000</v>
      </c>
      <c r="AA165" s="11">
        <f t="shared" si="52"/>
        <v>1000000</v>
      </c>
      <c r="AB165" s="10">
        <f t="shared" si="53"/>
        <v>17100000</v>
      </c>
      <c r="AC165" s="18">
        <f t="shared" si="64"/>
        <v>19000</v>
      </c>
      <c r="AD165" s="19">
        <f t="shared" si="65"/>
        <v>0.02</v>
      </c>
      <c r="AE165" s="18">
        <f t="shared" si="66"/>
        <v>380</v>
      </c>
      <c r="AF165" s="18">
        <f t="shared" si="67"/>
        <v>17480</v>
      </c>
      <c r="AG165" s="18">
        <f t="shared" si="68"/>
        <v>2520</v>
      </c>
    </row>
    <row r="166" spans="1:56" s="7" customFormat="1" x14ac:dyDescent="0.35">
      <c r="A166" s="52" t="s">
        <v>19032</v>
      </c>
      <c r="B166" s="21" t="s">
        <v>49</v>
      </c>
      <c r="C166" s="26" t="s">
        <v>8</v>
      </c>
      <c r="D166" s="25" t="str">
        <f t="shared" si="60"/>
        <v xml:space="preserve">Transformador ALSTOM SN: 30281303 SE1 b central </v>
      </c>
      <c r="E166" s="26" t="s">
        <v>7</v>
      </c>
      <c r="F166" s="21" t="s">
        <v>114</v>
      </c>
      <c r="G166" s="21"/>
      <c r="H166" s="21"/>
      <c r="I166" s="21">
        <v>3</v>
      </c>
      <c r="J166" s="21">
        <v>30</v>
      </c>
      <c r="K166" s="49">
        <v>66</v>
      </c>
      <c r="L166" s="21">
        <v>11</v>
      </c>
      <c r="M166" s="21"/>
      <c r="N166" s="21">
        <v>2004</v>
      </c>
      <c r="O166" s="23">
        <v>40838</v>
      </c>
      <c r="P166" s="23">
        <f t="shared" si="61"/>
        <v>40838000</v>
      </c>
      <c r="Q166" s="21" t="s">
        <v>4</v>
      </c>
      <c r="R166" s="21">
        <v>30281303</v>
      </c>
      <c r="S166" s="21" t="s">
        <v>3</v>
      </c>
      <c r="T166" s="22" t="s">
        <v>7</v>
      </c>
      <c r="U166" s="21"/>
      <c r="V166" s="21">
        <v>50</v>
      </c>
      <c r="W166" s="21">
        <f t="shared" si="62"/>
        <v>30751.013999999999</v>
      </c>
      <c r="X166" s="14">
        <f t="shared" si="50"/>
        <v>30751014</v>
      </c>
      <c r="Y166" s="21">
        <f t="shared" si="59"/>
        <v>37</v>
      </c>
      <c r="Z166" s="20">
        <f t="shared" si="63"/>
        <v>2041.9</v>
      </c>
      <c r="AA166" s="11">
        <f t="shared" si="52"/>
        <v>2041900</v>
      </c>
      <c r="AB166" s="10">
        <f t="shared" si="53"/>
        <v>10086986</v>
      </c>
      <c r="AC166" s="18">
        <f t="shared" si="64"/>
        <v>38796.1</v>
      </c>
      <c r="AD166" s="19">
        <f t="shared" si="65"/>
        <v>0.02</v>
      </c>
      <c r="AE166" s="18">
        <f t="shared" si="66"/>
        <v>775.92200000000003</v>
      </c>
      <c r="AF166" s="18">
        <f t="shared" si="67"/>
        <v>10862.907999999999</v>
      </c>
      <c r="AG166" s="18">
        <f t="shared" si="68"/>
        <v>29975.092000000001</v>
      </c>
    </row>
    <row r="167" spans="1:56" s="7" customFormat="1" x14ac:dyDescent="0.35">
      <c r="A167" s="52" t="s">
        <v>19032</v>
      </c>
      <c r="B167" s="21" t="s">
        <v>49</v>
      </c>
      <c r="C167" s="26" t="s">
        <v>8</v>
      </c>
      <c r="D167" s="25" t="str">
        <f t="shared" si="60"/>
        <v xml:space="preserve">Transformador ABB SN: 7260876 SE1 b central </v>
      </c>
      <c r="E167" s="26" t="s">
        <v>7</v>
      </c>
      <c r="F167" s="21" t="s">
        <v>114</v>
      </c>
      <c r="G167" s="21"/>
      <c r="H167" s="21"/>
      <c r="I167" s="21">
        <v>2</v>
      </c>
      <c r="J167" s="21">
        <v>20</v>
      </c>
      <c r="K167" s="49">
        <v>33</v>
      </c>
      <c r="L167" s="21">
        <v>11</v>
      </c>
      <c r="M167" s="21"/>
      <c r="N167" s="21">
        <v>2014</v>
      </c>
      <c r="O167" s="23">
        <v>20000</v>
      </c>
      <c r="P167" s="23">
        <f t="shared" si="61"/>
        <v>20000000</v>
      </c>
      <c r="Q167" s="21" t="s">
        <v>15</v>
      </c>
      <c r="R167" s="21">
        <v>7260876</v>
      </c>
      <c r="S167" s="21" t="s">
        <v>113</v>
      </c>
      <c r="T167" s="22"/>
      <c r="U167" s="21"/>
      <c r="V167" s="21">
        <v>50</v>
      </c>
      <c r="W167" s="21">
        <f t="shared" si="62"/>
        <v>18860</v>
      </c>
      <c r="X167" s="14">
        <f t="shared" si="50"/>
        <v>18860000</v>
      </c>
      <c r="Y167" s="21">
        <f t="shared" si="59"/>
        <v>47</v>
      </c>
      <c r="Z167" s="20">
        <f t="shared" si="63"/>
        <v>1000</v>
      </c>
      <c r="AA167" s="11">
        <f t="shared" si="52"/>
        <v>1000000</v>
      </c>
      <c r="AB167" s="10">
        <f t="shared" si="53"/>
        <v>1140000</v>
      </c>
      <c r="AC167" s="18">
        <f t="shared" si="64"/>
        <v>19000</v>
      </c>
      <c r="AD167" s="19">
        <f t="shared" si="65"/>
        <v>0.02</v>
      </c>
      <c r="AE167" s="18">
        <f t="shared" si="66"/>
        <v>380</v>
      </c>
      <c r="AF167" s="18">
        <f t="shared" si="67"/>
        <v>1520</v>
      </c>
      <c r="AG167" s="18">
        <f t="shared" si="68"/>
        <v>18480</v>
      </c>
    </row>
    <row r="168" spans="1:56" s="7" customFormat="1" x14ac:dyDescent="0.35">
      <c r="A168" s="52" t="s">
        <v>19032</v>
      </c>
      <c r="B168" s="27" t="s">
        <v>49</v>
      </c>
      <c r="C168" s="26" t="s">
        <v>8</v>
      </c>
      <c r="D168" s="25" t="str">
        <f t="shared" si="60"/>
        <v xml:space="preserve">Transformador ABB SN: 7478905 SE5 University </v>
      </c>
      <c r="E168" s="26" t="s">
        <v>7</v>
      </c>
      <c r="F168" s="54" t="s">
        <v>112</v>
      </c>
      <c r="G168" s="27"/>
      <c r="H168" s="27"/>
      <c r="I168" s="27">
        <v>1</v>
      </c>
      <c r="J168" s="27">
        <v>20</v>
      </c>
      <c r="K168" s="51">
        <v>66</v>
      </c>
      <c r="L168" s="27">
        <v>11</v>
      </c>
      <c r="M168" s="27"/>
      <c r="N168" s="27">
        <v>1989</v>
      </c>
      <c r="O168" s="23">
        <v>34031</v>
      </c>
      <c r="P168" s="23">
        <f t="shared" si="61"/>
        <v>34031000</v>
      </c>
      <c r="Q168" s="21" t="s">
        <v>15</v>
      </c>
      <c r="R168" s="27">
        <v>7478905</v>
      </c>
      <c r="S168" s="27" t="s">
        <v>3</v>
      </c>
      <c r="T168" s="53" t="s">
        <v>7</v>
      </c>
      <c r="U168" s="21"/>
      <c r="V168" s="21">
        <v>50</v>
      </c>
      <c r="W168" s="21">
        <f t="shared" si="62"/>
        <v>15926.508000000002</v>
      </c>
      <c r="X168" s="14">
        <f t="shared" si="50"/>
        <v>15926508.000000002</v>
      </c>
      <c r="Y168" s="21">
        <f t="shared" si="59"/>
        <v>22</v>
      </c>
      <c r="Z168" s="20">
        <f t="shared" si="63"/>
        <v>1701.5500000000002</v>
      </c>
      <c r="AA168" s="11">
        <f t="shared" si="52"/>
        <v>1701550.0000000002</v>
      </c>
      <c r="AB168" s="10">
        <f t="shared" si="53"/>
        <v>18104492</v>
      </c>
      <c r="AC168" s="18">
        <f t="shared" si="64"/>
        <v>32329.45</v>
      </c>
      <c r="AD168" s="19">
        <f t="shared" si="65"/>
        <v>0.02</v>
      </c>
      <c r="AE168" s="18">
        <f t="shared" si="66"/>
        <v>646.58900000000006</v>
      </c>
      <c r="AF168" s="18">
        <f t="shared" si="67"/>
        <v>18751.080999999998</v>
      </c>
      <c r="AG168" s="18">
        <f t="shared" si="68"/>
        <v>15279.919000000002</v>
      </c>
    </row>
    <row r="169" spans="1:56" s="7" customFormat="1" x14ac:dyDescent="0.35">
      <c r="A169" s="52" t="s">
        <v>19032</v>
      </c>
      <c r="B169" s="27" t="s">
        <v>49</v>
      </c>
      <c r="C169" s="26" t="s">
        <v>8</v>
      </c>
      <c r="D169" s="25" t="str">
        <f t="shared" si="60"/>
        <v xml:space="preserve">Transformador EFACEC SN: C-13698 SE5 University </v>
      </c>
      <c r="E169" s="26" t="s">
        <v>7</v>
      </c>
      <c r="F169" s="54" t="s">
        <v>112</v>
      </c>
      <c r="G169" s="27"/>
      <c r="H169" s="27"/>
      <c r="I169" s="27">
        <v>2</v>
      </c>
      <c r="J169" s="27">
        <v>20</v>
      </c>
      <c r="K169" s="51">
        <v>66</v>
      </c>
      <c r="L169" s="27">
        <v>11</v>
      </c>
      <c r="M169" s="27"/>
      <c r="N169" s="27">
        <v>1999</v>
      </c>
      <c r="O169" s="23">
        <v>34031</v>
      </c>
      <c r="P169" s="23">
        <f t="shared" si="61"/>
        <v>34031000</v>
      </c>
      <c r="Q169" s="21" t="s">
        <v>27</v>
      </c>
      <c r="R169" s="27" t="s">
        <v>111</v>
      </c>
      <c r="S169" s="27" t="s">
        <v>3</v>
      </c>
      <c r="T169" s="53" t="s">
        <v>7</v>
      </c>
      <c r="U169" s="21"/>
      <c r="V169" s="21">
        <v>50</v>
      </c>
      <c r="W169" s="21">
        <f t="shared" si="62"/>
        <v>22392.398000000001</v>
      </c>
      <c r="X169" s="14">
        <f t="shared" si="50"/>
        <v>22392398</v>
      </c>
      <c r="Y169" s="21">
        <f t="shared" si="59"/>
        <v>32</v>
      </c>
      <c r="Z169" s="20">
        <f t="shared" si="63"/>
        <v>1701.5500000000002</v>
      </c>
      <c r="AA169" s="11">
        <f t="shared" si="52"/>
        <v>1701550.0000000002</v>
      </c>
      <c r="AB169" s="10">
        <f t="shared" si="53"/>
        <v>11638602</v>
      </c>
      <c r="AC169" s="18">
        <f t="shared" si="64"/>
        <v>32329.45</v>
      </c>
      <c r="AD169" s="19">
        <f t="shared" si="65"/>
        <v>0.02</v>
      </c>
      <c r="AE169" s="18">
        <f t="shared" si="66"/>
        <v>646.58900000000006</v>
      </c>
      <c r="AF169" s="18">
        <f t="shared" si="67"/>
        <v>12285.190999999999</v>
      </c>
      <c r="AG169" s="18">
        <f t="shared" si="68"/>
        <v>21745.809000000001</v>
      </c>
    </row>
    <row r="170" spans="1:56" s="7" customFormat="1" x14ac:dyDescent="0.35">
      <c r="A170" s="52" t="s">
        <v>19032</v>
      </c>
      <c r="B170" s="21" t="s">
        <v>49</v>
      </c>
      <c r="C170" s="26" t="s">
        <v>8</v>
      </c>
      <c r="D170" s="25" t="str">
        <f t="shared" si="60"/>
        <v>Transformador EFACEC SN: C-0522A SE11 Costa Sol</v>
      </c>
      <c r="E170" s="26" t="s">
        <v>7</v>
      </c>
      <c r="F170" s="21" t="s">
        <v>110</v>
      </c>
      <c r="G170" s="21"/>
      <c r="H170" s="21"/>
      <c r="I170" s="21">
        <v>1</v>
      </c>
      <c r="J170" s="21">
        <v>40</v>
      </c>
      <c r="K170" s="49">
        <v>66</v>
      </c>
      <c r="L170" s="21">
        <v>33</v>
      </c>
      <c r="M170" s="21"/>
      <c r="N170" s="21">
        <v>2011</v>
      </c>
      <c r="O170" s="24">
        <v>40838</v>
      </c>
      <c r="P170" s="23">
        <f t="shared" si="61"/>
        <v>40838000</v>
      </c>
      <c r="Q170" s="21" t="s">
        <v>27</v>
      </c>
      <c r="R170" s="21" t="s">
        <v>109</v>
      </c>
      <c r="S170" s="21" t="s">
        <v>3</v>
      </c>
      <c r="T170" s="53" t="s">
        <v>7</v>
      </c>
      <c r="U170" s="21"/>
      <c r="V170" s="21">
        <v>50</v>
      </c>
      <c r="W170" s="21">
        <f t="shared" si="62"/>
        <v>36182.468000000001</v>
      </c>
      <c r="X170" s="14">
        <f t="shared" si="50"/>
        <v>36182468</v>
      </c>
      <c r="Y170" s="21">
        <f t="shared" si="59"/>
        <v>44</v>
      </c>
      <c r="Z170" s="20">
        <f t="shared" si="63"/>
        <v>2041.9</v>
      </c>
      <c r="AA170" s="11">
        <f t="shared" si="52"/>
        <v>2041900</v>
      </c>
      <c r="AB170" s="10">
        <f t="shared" si="53"/>
        <v>4655532</v>
      </c>
      <c r="AC170" s="18">
        <f t="shared" si="64"/>
        <v>38796.1</v>
      </c>
      <c r="AD170" s="19">
        <f t="shared" si="65"/>
        <v>0.02</v>
      </c>
      <c r="AE170" s="18">
        <f t="shared" si="66"/>
        <v>775.92200000000003</v>
      </c>
      <c r="AF170" s="18">
        <f t="shared" si="67"/>
        <v>5431.4539999999979</v>
      </c>
      <c r="AG170" s="18">
        <f t="shared" si="68"/>
        <v>35406.546000000002</v>
      </c>
    </row>
    <row r="171" spans="1:56" s="7" customFormat="1" x14ac:dyDescent="0.35">
      <c r="A171" s="52" t="s">
        <v>19032</v>
      </c>
      <c r="B171" s="21" t="s">
        <v>49</v>
      </c>
      <c r="C171" s="26" t="s">
        <v>8</v>
      </c>
      <c r="D171" s="25" t="str">
        <f t="shared" si="60"/>
        <v>Transformador EFACEC SN: C-0524A Se10</v>
      </c>
      <c r="E171" s="26" t="s">
        <v>7</v>
      </c>
      <c r="F171" s="21" t="s">
        <v>108</v>
      </c>
      <c r="G171" s="21"/>
      <c r="H171" s="21"/>
      <c r="I171" s="21">
        <v>1</v>
      </c>
      <c r="J171" s="21">
        <v>40</v>
      </c>
      <c r="K171" s="49">
        <v>66</v>
      </c>
      <c r="L171" s="21">
        <v>33</v>
      </c>
      <c r="M171" s="21"/>
      <c r="N171" s="21">
        <v>2011</v>
      </c>
      <c r="O171" s="23">
        <v>40838</v>
      </c>
      <c r="P171" s="23">
        <f t="shared" si="61"/>
        <v>40838000</v>
      </c>
      <c r="Q171" s="21" t="s">
        <v>27</v>
      </c>
      <c r="R171" s="21" t="s">
        <v>107</v>
      </c>
      <c r="S171" s="21" t="s">
        <v>3</v>
      </c>
      <c r="T171" s="53" t="s">
        <v>7</v>
      </c>
      <c r="U171" s="21"/>
      <c r="V171" s="21">
        <v>50</v>
      </c>
      <c r="W171" s="21">
        <f t="shared" si="62"/>
        <v>36182.468000000001</v>
      </c>
      <c r="X171" s="14">
        <f t="shared" si="50"/>
        <v>36182468</v>
      </c>
      <c r="Y171" s="21">
        <f t="shared" si="59"/>
        <v>44</v>
      </c>
      <c r="Z171" s="20">
        <f t="shared" si="63"/>
        <v>2041.9</v>
      </c>
      <c r="AA171" s="11">
        <f t="shared" si="52"/>
        <v>2041900</v>
      </c>
      <c r="AB171" s="10">
        <f t="shared" si="53"/>
        <v>4655532</v>
      </c>
      <c r="AC171" s="18">
        <f t="shared" si="64"/>
        <v>38796.1</v>
      </c>
      <c r="AD171" s="19">
        <f t="shared" si="65"/>
        <v>0.02</v>
      </c>
      <c r="AE171" s="18">
        <f t="shared" si="66"/>
        <v>775.92200000000003</v>
      </c>
      <c r="AF171" s="18">
        <f t="shared" si="67"/>
        <v>5431.4539999999979</v>
      </c>
      <c r="AG171" s="18">
        <f t="shared" si="68"/>
        <v>35406.546000000002</v>
      </c>
    </row>
    <row r="172" spans="1:56" s="47" customFormat="1" x14ac:dyDescent="0.35">
      <c r="A172" s="52" t="s">
        <v>19032</v>
      </c>
      <c r="B172" s="49" t="s">
        <v>49</v>
      </c>
      <c r="C172" s="26" t="s">
        <v>8</v>
      </c>
      <c r="D172" s="25" t="str">
        <f t="shared" si="60"/>
        <v>Transformador EFACEC SN: C-0637A Marracuene</v>
      </c>
      <c r="E172" s="26" t="s">
        <v>7</v>
      </c>
      <c r="F172" s="49" t="s">
        <v>106</v>
      </c>
      <c r="G172" s="21"/>
      <c r="H172" s="21"/>
      <c r="I172" s="49">
        <v>1</v>
      </c>
      <c r="J172" s="51">
        <v>20</v>
      </c>
      <c r="K172" s="49">
        <v>66</v>
      </c>
      <c r="L172" s="49">
        <v>33</v>
      </c>
      <c r="M172" s="49"/>
      <c r="N172" s="49">
        <v>2011</v>
      </c>
      <c r="O172" s="23">
        <v>34031</v>
      </c>
      <c r="P172" s="23">
        <f t="shared" si="61"/>
        <v>34031000</v>
      </c>
      <c r="Q172" s="49" t="s">
        <v>27</v>
      </c>
      <c r="R172" s="49" t="s">
        <v>105</v>
      </c>
      <c r="S172" s="49" t="s">
        <v>3</v>
      </c>
      <c r="T172" s="50" t="s">
        <v>7</v>
      </c>
      <c r="U172" s="21"/>
      <c r="V172" s="21">
        <v>50</v>
      </c>
      <c r="W172" s="21">
        <f t="shared" si="62"/>
        <v>30151.466</v>
      </c>
      <c r="X172" s="14">
        <f t="shared" si="50"/>
        <v>30151466</v>
      </c>
      <c r="Y172" s="21">
        <f t="shared" si="59"/>
        <v>44</v>
      </c>
      <c r="Z172" s="20">
        <f t="shared" si="63"/>
        <v>1701.5500000000002</v>
      </c>
      <c r="AA172" s="11">
        <f t="shared" si="52"/>
        <v>1701550.0000000002</v>
      </c>
      <c r="AB172" s="10">
        <f t="shared" si="53"/>
        <v>3879534</v>
      </c>
      <c r="AC172" s="18">
        <f t="shared" si="64"/>
        <v>32329.45</v>
      </c>
      <c r="AD172" s="19">
        <f t="shared" si="65"/>
        <v>0.02</v>
      </c>
      <c r="AE172" s="18">
        <f t="shared" si="66"/>
        <v>646.58900000000006</v>
      </c>
      <c r="AF172" s="18">
        <f t="shared" si="67"/>
        <v>4526.1229999999996</v>
      </c>
      <c r="AG172" s="18">
        <f t="shared" si="68"/>
        <v>29504.877</v>
      </c>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row>
    <row r="173" spans="1:56" s="47" customFormat="1" x14ac:dyDescent="0.35">
      <c r="A173" s="52" t="s">
        <v>19032</v>
      </c>
      <c r="B173" s="49" t="s">
        <v>49</v>
      </c>
      <c r="C173" s="26" t="s">
        <v>8</v>
      </c>
      <c r="D173" s="25" t="str">
        <f t="shared" si="60"/>
        <v xml:space="preserve">Transformador DESTA SN: T-2526 Beluluane </v>
      </c>
      <c r="E173" s="26" t="s">
        <v>7</v>
      </c>
      <c r="F173" s="49" t="s">
        <v>101</v>
      </c>
      <c r="G173" s="21"/>
      <c r="H173" s="21"/>
      <c r="I173" s="49">
        <v>1</v>
      </c>
      <c r="J173" s="27">
        <v>20</v>
      </c>
      <c r="K173" s="49">
        <v>66</v>
      </c>
      <c r="L173" s="49">
        <v>11</v>
      </c>
      <c r="M173" s="49"/>
      <c r="N173" s="21">
        <v>1998</v>
      </c>
      <c r="O173" s="23">
        <v>34031</v>
      </c>
      <c r="P173" s="23">
        <f t="shared" si="61"/>
        <v>34031000</v>
      </c>
      <c r="Q173" s="21" t="s">
        <v>104</v>
      </c>
      <c r="R173" s="21" t="s">
        <v>103</v>
      </c>
      <c r="S173" s="49" t="s">
        <v>3</v>
      </c>
      <c r="T173" s="26" t="s">
        <v>102</v>
      </c>
      <c r="U173" s="21"/>
      <c r="V173" s="21">
        <v>50</v>
      </c>
      <c r="W173" s="21">
        <f t="shared" si="62"/>
        <v>21745.809000000001</v>
      </c>
      <c r="X173" s="14">
        <f t="shared" si="50"/>
        <v>21745809</v>
      </c>
      <c r="Y173" s="21">
        <f t="shared" si="59"/>
        <v>31</v>
      </c>
      <c r="Z173" s="20">
        <f t="shared" si="63"/>
        <v>1701.5500000000002</v>
      </c>
      <c r="AA173" s="11">
        <f t="shared" si="52"/>
        <v>1701550.0000000002</v>
      </c>
      <c r="AB173" s="10">
        <f t="shared" si="53"/>
        <v>12285191</v>
      </c>
      <c r="AC173" s="18">
        <f t="shared" si="64"/>
        <v>32329.45</v>
      </c>
      <c r="AD173" s="19">
        <f t="shared" si="65"/>
        <v>0.02</v>
      </c>
      <c r="AE173" s="18">
        <f t="shared" si="66"/>
        <v>646.58900000000006</v>
      </c>
      <c r="AF173" s="18">
        <f t="shared" si="67"/>
        <v>12931.779999999999</v>
      </c>
      <c r="AG173" s="18">
        <f t="shared" si="68"/>
        <v>21099.22</v>
      </c>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row>
    <row r="174" spans="1:56" s="6" customFormat="1" x14ac:dyDescent="0.35">
      <c r="A174" s="52" t="s">
        <v>19032</v>
      </c>
      <c r="B174" s="35" t="s">
        <v>49</v>
      </c>
      <c r="C174" s="26" t="s">
        <v>8</v>
      </c>
      <c r="D174" s="25" t="str">
        <f t="shared" si="60"/>
        <v xml:space="preserve">Transformador ABB SN: 78535980 Beluluane </v>
      </c>
      <c r="E174" s="36" t="s">
        <v>7</v>
      </c>
      <c r="F174" s="35" t="s">
        <v>101</v>
      </c>
      <c r="G174" s="34"/>
      <c r="H174" s="34"/>
      <c r="I174" s="35">
        <v>2</v>
      </c>
      <c r="J174" s="46">
        <v>20</v>
      </c>
      <c r="K174" s="35">
        <v>66</v>
      </c>
      <c r="L174" s="35">
        <v>33</v>
      </c>
      <c r="M174" s="35">
        <v>11</v>
      </c>
      <c r="N174" s="35">
        <v>1994</v>
      </c>
      <c r="O174" s="23">
        <v>34031</v>
      </c>
      <c r="P174" s="23">
        <f t="shared" si="61"/>
        <v>34031000</v>
      </c>
      <c r="Q174" s="35" t="s">
        <v>15</v>
      </c>
      <c r="R174" s="35">
        <v>78535980</v>
      </c>
      <c r="S174" s="35" t="s">
        <v>100</v>
      </c>
      <c r="T174" s="36" t="s">
        <v>7</v>
      </c>
      <c r="U174" s="21"/>
      <c r="V174" s="21">
        <v>50</v>
      </c>
      <c r="W174" s="21">
        <f t="shared" si="62"/>
        <v>19159.453000000001</v>
      </c>
      <c r="X174" s="14">
        <f t="shared" si="50"/>
        <v>19159453</v>
      </c>
      <c r="Y174" s="21">
        <f t="shared" si="59"/>
        <v>27</v>
      </c>
      <c r="Z174" s="20">
        <f t="shared" si="63"/>
        <v>1701.5500000000002</v>
      </c>
      <c r="AA174" s="11">
        <f t="shared" si="52"/>
        <v>1701550.0000000002</v>
      </c>
      <c r="AB174" s="10">
        <f t="shared" si="53"/>
        <v>14871547</v>
      </c>
      <c r="AC174" s="18">
        <f t="shared" si="64"/>
        <v>32329.45</v>
      </c>
      <c r="AD174" s="19">
        <f t="shared" si="65"/>
        <v>0.02</v>
      </c>
      <c r="AE174" s="18">
        <f t="shared" si="66"/>
        <v>646.58900000000006</v>
      </c>
      <c r="AF174" s="18">
        <f t="shared" si="67"/>
        <v>15518.135999999999</v>
      </c>
      <c r="AG174" s="18">
        <f t="shared" si="68"/>
        <v>18512.864000000001</v>
      </c>
    </row>
    <row r="175" spans="1:56" s="6" customFormat="1" x14ac:dyDescent="0.35">
      <c r="A175" s="52" t="s">
        <v>19032</v>
      </c>
      <c r="B175" s="35" t="s">
        <v>49</v>
      </c>
      <c r="C175" s="26" t="s">
        <v>8</v>
      </c>
      <c r="D175" s="25" t="str">
        <f t="shared" si="60"/>
        <v>Transformador EFACEC SN: C-0525A SE6 JARDIM</v>
      </c>
      <c r="E175" s="36" t="s">
        <v>7</v>
      </c>
      <c r="F175" s="35" t="s">
        <v>11</v>
      </c>
      <c r="G175" s="34"/>
      <c r="H175" s="34"/>
      <c r="I175" s="34" t="s">
        <v>5</v>
      </c>
      <c r="J175" s="34">
        <v>40</v>
      </c>
      <c r="K175" s="35">
        <v>66</v>
      </c>
      <c r="L175" s="35">
        <v>33</v>
      </c>
      <c r="M175" s="35">
        <v>11</v>
      </c>
      <c r="N175" s="34">
        <v>2011</v>
      </c>
      <c r="O175" s="23">
        <v>40838</v>
      </c>
      <c r="P175" s="23">
        <f t="shared" si="61"/>
        <v>40838000</v>
      </c>
      <c r="Q175" s="35" t="s">
        <v>27</v>
      </c>
      <c r="R175" s="34" t="s">
        <v>99</v>
      </c>
      <c r="S175" s="35" t="s">
        <v>98</v>
      </c>
      <c r="T175" s="33" t="s">
        <v>97</v>
      </c>
      <c r="U175" s="21"/>
      <c r="V175" s="21">
        <v>50</v>
      </c>
      <c r="W175" s="21">
        <f t="shared" si="62"/>
        <v>36182.468000000001</v>
      </c>
      <c r="X175" s="14">
        <f t="shared" si="50"/>
        <v>36182468</v>
      </c>
      <c r="Y175" s="21">
        <f t="shared" si="59"/>
        <v>44</v>
      </c>
      <c r="Z175" s="20">
        <f t="shared" si="63"/>
        <v>2041.9</v>
      </c>
      <c r="AA175" s="11">
        <f t="shared" si="52"/>
        <v>2041900</v>
      </c>
      <c r="AB175" s="10">
        <f t="shared" si="53"/>
        <v>4655532</v>
      </c>
      <c r="AC175" s="18">
        <f t="shared" si="64"/>
        <v>38796.1</v>
      </c>
      <c r="AD175" s="19">
        <f t="shared" si="65"/>
        <v>0.02</v>
      </c>
      <c r="AE175" s="18">
        <f t="shared" si="66"/>
        <v>775.92200000000003</v>
      </c>
      <c r="AF175" s="18">
        <f t="shared" si="67"/>
        <v>5431.4539999999979</v>
      </c>
      <c r="AG175" s="18">
        <f t="shared" si="68"/>
        <v>35406.546000000002</v>
      </c>
    </row>
    <row r="176" spans="1:56" s="6" customFormat="1" x14ac:dyDescent="0.35">
      <c r="A176" s="52" t="s">
        <v>19032</v>
      </c>
      <c r="B176" s="35" t="s">
        <v>49</v>
      </c>
      <c r="C176" s="26" t="s">
        <v>8</v>
      </c>
      <c r="D176" s="25" t="str">
        <f t="shared" si="60"/>
        <v>Transformador  SN:  SE6 JARDIM</v>
      </c>
      <c r="E176" s="36" t="s">
        <v>7</v>
      </c>
      <c r="F176" s="34" t="s">
        <v>11</v>
      </c>
      <c r="G176" s="34"/>
      <c r="H176" s="34"/>
      <c r="I176" s="34" t="s">
        <v>5</v>
      </c>
      <c r="J176" s="34">
        <v>20</v>
      </c>
      <c r="K176" s="35">
        <v>33</v>
      </c>
      <c r="L176" s="34">
        <v>11</v>
      </c>
      <c r="M176" s="36"/>
      <c r="N176" s="34">
        <v>2011</v>
      </c>
      <c r="O176" s="23">
        <v>20000</v>
      </c>
      <c r="P176" s="23">
        <f t="shared" si="61"/>
        <v>20000000</v>
      </c>
      <c r="Q176" s="34"/>
      <c r="R176" s="34"/>
      <c r="S176" s="34"/>
      <c r="T176" s="36" t="s">
        <v>7</v>
      </c>
      <c r="U176" s="21"/>
      <c r="V176" s="21">
        <v>50</v>
      </c>
      <c r="W176" s="21">
        <f t="shared" si="62"/>
        <v>17720</v>
      </c>
      <c r="X176" s="14">
        <f t="shared" si="50"/>
        <v>17720000</v>
      </c>
      <c r="Y176" s="21">
        <f t="shared" si="59"/>
        <v>44</v>
      </c>
      <c r="Z176" s="20">
        <f t="shared" si="63"/>
        <v>1000</v>
      </c>
      <c r="AA176" s="11">
        <f t="shared" si="52"/>
        <v>1000000</v>
      </c>
      <c r="AB176" s="10">
        <f t="shared" si="53"/>
        <v>2280000</v>
      </c>
      <c r="AC176" s="18">
        <f t="shared" si="64"/>
        <v>19000</v>
      </c>
      <c r="AD176" s="19">
        <f t="shared" si="65"/>
        <v>0.02</v>
      </c>
      <c r="AE176" s="18">
        <f t="shared" si="66"/>
        <v>380</v>
      </c>
      <c r="AF176" s="18">
        <f t="shared" si="67"/>
        <v>2660</v>
      </c>
      <c r="AG176" s="18">
        <f t="shared" si="68"/>
        <v>17340</v>
      </c>
    </row>
    <row r="177" spans="1:33" s="6" customFormat="1" x14ac:dyDescent="0.35">
      <c r="A177" s="52" t="s">
        <v>19032</v>
      </c>
      <c r="B177" s="35" t="s">
        <v>49</v>
      </c>
      <c r="C177" s="26" t="s">
        <v>8</v>
      </c>
      <c r="D177" s="25" t="str">
        <f t="shared" si="60"/>
        <v>Transformador CROMTON GREAVES SN: 5T.10663/1 KHONGOLOTE</v>
      </c>
      <c r="E177" s="36" t="s">
        <v>7</v>
      </c>
      <c r="F177" s="34" t="s">
        <v>96</v>
      </c>
      <c r="G177" s="34"/>
      <c r="H177" s="34"/>
      <c r="I177" s="34">
        <v>1</v>
      </c>
      <c r="J177" s="34">
        <v>40</v>
      </c>
      <c r="K177" s="35">
        <v>66</v>
      </c>
      <c r="L177" s="34">
        <v>33</v>
      </c>
      <c r="M177" s="36">
        <v>11</v>
      </c>
      <c r="N177" s="34">
        <v>2016</v>
      </c>
      <c r="O177" s="23">
        <v>40838</v>
      </c>
      <c r="P177" s="23">
        <f t="shared" si="61"/>
        <v>40838000</v>
      </c>
      <c r="Q177" s="34" t="s">
        <v>95</v>
      </c>
      <c r="R177" s="34" t="s">
        <v>94</v>
      </c>
      <c r="S177" s="34" t="s">
        <v>93</v>
      </c>
      <c r="T177" s="33" t="s">
        <v>7</v>
      </c>
      <c r="U177" s="21"/>
      <c r="V177" s="21">
        <v>50</v>
      </c>
      <c r="W177" s="21">
        <f t="shared" si="62"/>
        <v>40062.078000000001</v>
      </c>
      <c r="X177" s="14">
        <f t="shared" si="50"/>
        <v>40062078</v>
      </c>
      <c r="Y177" s="21">
        <f t="shared" si="59"/>
        <v>49</v>
      </c>
      <c r="Z177" s="20">
        <f t="shared" si="63"/>
        <v>2041.9</v>
      </c>
      <c r="AA177" s="11">
        <f t="shared" si="52"/>
        <v>2041900</v>
      </c>
      <c r="AB177" s="10">
        <f t="shared" si="53"/>
        <v>775922</v>
      </c>
      <c r="AC177" s="18">
        <f t="shared" si="64"/>
        <v>38796.1</v>
      </c>
      <c r="AD177" s="19">
        <f t="shared" si="65"/>
        <v>0.02</v>
      </c>
      <c r="AE177" s="18">
        <f t="shared" si="66"/>
        <v>775.92200000000003</v>
      </c>
      <c r="AF177" s="18">
        <f t="shared" si="67"/>
        <v>1551.8439999999973</v>
      </c>
      <c r="AG177" s="18">
        <f t="shared" si="68"/>
        <v>39286.156000000003</v>
      </c>
    </row>
    <row r="178" spans="1:33" s="6" customFormat="1" x14ac:dyDescent="0.35">
      <c r="A178" s="52" t="s">
        <v>19032</v>
      </c>
      <c r="B178" s="35" t="s">
        <v>49</v>
      </c>
      <c r="C178" s="26" t="s">
        <v>8</v>
      </c>
      <c r="D178" s="25" t="str">
        <f t="shared" si="60"/>
        <v>Transformador PAUWELS SN: 01.2.4013 SALAMANGA</v>
      </c>
      <c r="E178" s="36" t="s">
        <v>7</v>
      </c>
      <c r="F178" s="34" t="s">
        <v>90</v>
      </c>
      <c r="G178" s="34"/>
      <c r="H178" s="34"/>
      <c r="I178" s="34">
        <v>1</v>
      </c>
      <c r="J178" s="34">
        <v>10</v>
      </c>
      <c r="K178" s="35">
        <v>66</v>
      </c>
      <c r="L178" s="34">
        <v>33</v>
      </c>
      <c r="M178" s="34">
        <v>11</v>
      </c>
      <c r="N178" s="34">
        <v>2001</v>
      </c>
      <c r="O178" s="23">
        <v>27225</v>
      </c>
      <c r="P178" s="23">
        <f t="shared" si="61"/>
        <v>27225000</v>
      </c>
      <c r="Q178" s="34" t="s">
        <v>89</v>
      </c>
      <c r="R178" s="34" t="s">
        <v>92</v>
      </c>
      <c r="S178" s="34" t="s">
        <v>91</v>
      </c>
      <c r="T178" s="33" t="s">
        <v>13</v>
      </c>
      <c r="U178" s="21"/>
      <c r="V178" s="21">
        <v>50</v>
      </c>
      <c r="W178" s="21">
        <f t="shared" si="62"/>
        <v>18948.600000000002</v>
      </c>
      <c r="X178" s="14">
        <f t="shared" si="50"/>
        <v>18948600.000000004</v>
      </c>
      <c r="Y178" s="21">
        <f t="shared" si="59"/>
        <v>34</v>
      </c>
      <c r="Z178" s="20">
        <f t="shared" si="63"/>
        <v>1361.25</v>
      </c>
      <c r="AA178" s="11">
        <f t="shared" si="52"/>
        <v>1361250</v>
      </c>
      <c r="AB178" s="10">
        <f t="shared" si="53"/>
        <v>8276399.9999999963</v>
      </c>
      <c r="AC178" s="18">
        <f t="shared" si="64"/>
        <v>25863.75</v>
      </c>
      <c r="AD178" s="19">
        <f t="shared" si="65"/>
        <v>0.02</v>
      </c>
      <c r="AE178" s="18">
        <f t="shared" si="66"/>
        <v>517.27499999999998</v>
      </c>
      <c r="AF178" s="18">
        <f t="shared" si="67"/>
        <v>8793.6749999999993</v>
      </c>
      <c r="AG178" s="18">
        <f t="shared" si="68"/>
        <v>18431.325000000001</v>
      </c>
    </row>
    <row r="179" spans="1:33" s="6" customFormat="1" x14ac:dyDescent="0.35">
      <c r="A179" s="52" t="s">
        <v>19032</v>
      </c>
      <c r="B179" s="35" t="s">
        <v>49</v>
      </c>
      <c r="C179" s="26" t="s">
        <v>8</v>
      </c>
      <c r="D179" s="25" t="str">
        <f t="shared" si="60"/>
        <v>Transformador PAUWELS SN: 01.2.4012 SALAMANGA</v>
      </c>
      <c r="E179" s="36" t="s">
        <v>7</v>
      </c>
      <c r="F179" s="34" t="s">
        <v>90</v>
      </c>
      <c r="G179" s="34"/>
      <c r="H179" s="34"/>
      <c r="I179" s="34">
        <v>2</v>
      </c>
      <c r="J179" s="34">
        <v>10</v>
      </c>
      <c r="K179" s="34">
        <v>66</v>
      </c>
      <c r="L179" s="34">
        <v>33</v>
      </c>
      <c r="M179" s="34">
        <v>11</v>
      </c>
      <c r="N179" s="34">
        <v>2001</v>
      </c>
      <c r="O179" s="24">
        <v>27225</v>
      </c>
      <c r="P179" s="23">
        <f t="shared" si="61"/>
        <v>27225000</v>
      </c>
      <c r="Q179" s="34" t="s">
        <v>89</v>
      </c>
      <c r="R179" s="34" t="s">
        <v>88</v>
      </c>
      <c r="S179" s="34" t="s">
        <v>87</v>
      </c>
      <c r="T179" s="33" t="s">
        <v>7</v>
      </c>
      <c r="U179" s="21"/>
      <c r="V179" s="21">
        <v>50</v>
      </c>
      <c r="W179" s="21">
        <f t="shared" si="62"/>
        <v>18948.600000000002</v>
      </c>
      <c r="X179" s="14">
        <f t="shared" si="50"/>
        <v>18948600.000000004</v>
      </c>
      <c r="Y179" s="21">
        <f t="shared" si="59"/>
        <v>34</v>
      </c>
      <c r="Z179" s="20">
        <f t="shared" si="63"/>
        <v>1361.25</v>
      </c>
      <c r="AA179" s="11">
        <f t="shared" si="52"/>
        <v>1361250</v>
      </c>
      <c r="AB179" s="10">
        <f t="shared" si="53"/>
        <v>8276399.9999999963</v>
      </c>
      <c r="AC179" s="18">
        <f t="shared" si="64"/>
        <v>25863.75</v>
      </c>
      <c r="AD179" s="19">
        <f t="shared" si="65"/>
        <v>0.02</v>
      </c>
      <c r="AE179" s="18">
        <f t="shared" si="66"/>
        <v>517.27499999999998</v>
      </c>
      <c r="AF179" s="18">
        <f t="shared" si="67"/>
        <v>8793.6749999999993</v>
      </c>
      <c r="AG179" s="18">
        <f t="shared" si="68"/>
        <v>18431.325000000001</v>
      </c>
    </row>
    <row r="180" spans="1:33" s="6" customFormat="1" x14ac:dyDescent="0.35">
      <c r="A180" s="52" t="s">
        <v>19032</v>
      </c>
      <c r="B180" s="35" t="s">
        <v>49</v>
      </c>
      <c r="C180" s="26" t="s">
        <v>8</v>
      </c>
      <c r="D180" s="25" t="str">
        <f t="shared" si="60"/>
        <v>Transformador ASEA SN: 7146331 BOANE</v>
      </c>
      <c r="E180" s="36" t="s">
        <v>7</v>
      </c>
      <c r="F180" s="34" t="s">
        <v>86</v>
      </c>
      <c r="G180" s="34"/>
      <c r="H180" s="34"/>
      <c r="I180" s="34">
        <v>1</v>
      </c>
      <c r="J180" s="34">
        <v>30</v>
      </c>
      <c r="K180" s="34">
        <v>66</v>
      </c>
      <c r="L180" s="34">
        <v>33</v>
      </c>
      <c r="M180" s="34">
        <v>11</v>
      </c>
      <c r="N180" s="34">
        <v>1979</v>
      </c>
      <c r="O180" s="23">
        <v>40838</v>
      </c>
      <c r="P180" s="23">
        <f t="shared" si="61"/>
        <v>40838000</v>
      </c>
      <c r="Q180" s="34" t="s">
        <v>18</v>
      </c>
      <c r="R180" s="34">
        <v>7146331</v>
      </c>
      <c r="S180" s="34" t="s">
        <v>85</v>
      </c>
      <c r="T180" s="36" t="s">
        <v>7</v>
      </c>
      <c r="U180" s="21"/>
      <c r="V180" s="21">
        <v>50</v>
      </c>
      <c r="W180" s="21">
        <f t="shared" si="62"/>
        <v>11352.963999999998</v>
      </c>
      <c r="X180" s="14">
        <f t="shared" si="50"/>
        <v>11352963.999999998</v>
      </c>
      <c r="Y180" s="21">
        <f t="shared" si="59"/>
        <v>12</v>
      </c>
      <c r="Z180" s="20">
        <f t="shared" si="63"/>
        <v>2041.9</v>
      </c>
      <c r="AA180" s="11">
        <f t="shared" si="52"/>
        <v>2041900</v>
      </c>
      <c r="AB180" s="10">
        <f t="shared" si="53"/>
        <v>29485036</v>
      </c>
      <c r="AC180" s="18">
        <f t="shared" si="64"/>
        <v>38796.1</v>
      </c>
      <c r="AD180" s="19">
        <f t="shared" si="65"/>
        <v>0.02</v>
      </c>
      <c r="AE180" s="18">
        <f t="shared" si="66"/>
        <v>775.92200000000003</v>
      </c>
      <c r="AF180" s="18">
        <f t="shared" si="67"/>
        <v>30260.957999999999</v>
      </c>
      <c r="AG180" s="18">
        <f t="shared" si="68"/>
        <v>10577.041999999998</v>
      </c>
    </row>
    <row r="181" spans="1:33" s="6" customFormat="1" x14ac:dyDescent="0.35">
      <c r="A181" s="52" t="s">
        <v>19032</v>
      </c>
      <c r="B181" s="35" t="s">
        <v>49</v>
      </c>
      <c r="C181" s="26" t="s">
        <v>8</v>
      </c>
      <c r="D181" s="25" t="str">
        <f t="shared" si="60"/>
        <v>Transformador ABB SN: 7476904 MATOLO RIO</v>
      </c>
      <c r="E181" s="36" t="s">
        <v>7</v>
      </c>
      <c r="F181" s="34" t="s">
        <v>84</v>
      </c>
      <c r="G181" s="34"/>
      <c r="H181" s="34"/>
      <c r="I181" s="34">
        <v>1</v>
      </c>
      <c r="J181" s="45">
        <v>20</v>
      </c>
      <c r="K181" s="34">
        <v>66</v>
      </c>
      <c r="L181" s="34">
        <v>33</v>
      </c>
      <c r="M181" s="34">
        <v>11</v>
      </c>
      <c r="N181" s="34">
        <v>1989</v>
      </c>
      <c r="O181" s="24">
        <v>34031</v>
      </c>
      <c r="P181" s="23">
        <f t="shared" si="61"/>
        <v>34031000</v>
      </c>
      <c r="Q181" s="34" t="s">
        <v>15</v>
      </c>
      <c r="R181" s="34">
        <v>7476904</v>
      </c>
      <c r="S181" s="34" t="s">
        <v>83</v>
      </c>
      <c r="T181" s="33" t="s">
        <v>13</v>
      </c>
      <c r="U181" s="21"/>
      <c r="V181" s="21">
        <v>50</v>
      </c>
      <c r="W181" s="21">
        <f t="shared" si="62"/>
        <v>15926.508000000002</v>
      </c>
      <c r="X181" s="14">
        <f t="shared" si="50"/>
        <v>15926508.000000002</v>
      </c>
      <c r="Y181" s="21">
        <f t="shared" si="59"/>
        <v>22</v>
      </c>
      <c r="Z181" s="20">
        <f t="shared" si="63"/>
        <v>1701.5500000000002</v>
      </c>
      <c r="AA181" s="11">
        <f t="shared" si="52"/>
        <v>1701550.0000000002</v>
      </c>
      <c r="AB181" s="10">
        <f t="shared" si="53"/>
        <v>18104492</v>
      </c>
      <c r="AC181" s="18">
        <f t="shared" si="64"/>
        <v>32329.45</v>
      </c>
      <c r="AD181" s="19">
        <f t="shared" si="65"/>
        <v>0.02</v>
      </c>
      <c r="AE181" s="18">
        <f t="shared" si="66"/>
        <v>646.58900000000006</v>
      </c>
      <c r="AF181" s="18">
        <f t="shared" si="67"/>
        <v>18751.080999999998</v>
      </c>
      <c r="AG181" s="18">
        <f t="shared" si="68"/>
        <v>15279.919000000002</v>
      </c>
    </row>
    <row r="182" spans="1:33" s="6" customFormat="1" x14ac:dyDescent="0.35">
      <c r="A182" s="52" t="s">
        <v>19032</v>
      </c>
      <c r="B182" s="35" t="s">
        <v>49</v>
      </c>
      <c r="C182" s="26" t="s">
        <v>8</v>
      </c>
      <c r="D182" s="25" t="str">
        <f t="shared" si="60"/>
        <v>Transformador  SN: 10006560-0004 MAPAI</v>
      </c>
      <c r="E182" s="36" t="s">
        <v>7</v>
      </c>
      <c r="F182" s="34" t="s">
        <v>82</v>
      </c>
      <c r="G182" s="44"/>
      <c r="H182" s="43"/>
      <c r="I182" s="34">
        <v>1</v>
      </c>
      <c r="J182" s="34">
        <v>16</v>
      </c>
      <c r="K182" s="34">
        <v>110</v>
      </c>
      <c r="L182" s="34">
        <v>33</v>
      </c>
      <c r="M182" s="43"/>
      <c r="N182" s="34">
        <v>2016</v>
      </c>
      <c r="O182" s="23">
        <v>27225</v>
      </c>
      <c r="P182" s="23">
        <f t="shared" si="61"/>
        <v>27225000</v>
      </c>
      <c r="Q182" s="43"/>
      <c r="R182" s="34" t="s">
        <v>81</v>
      </c>
      <c r="S182" s="34" t="s">
        <v>80</v>
      </c>
      <c r="T182" s="33" t="s">
        <v>7</v>
      </c>
      <c r="U182" s="15"/>
      <c r="V182" s="21">
        <v>50</v>
      </c>
      <c r="W182" s="21">
        <f t="shared" si="62"/>
        <v>26707.724999999999</v>
      </c>
      <c r="X182" s="14">
        <f t="shared" si="50"/>
        <v>26707725</v>
      </c>
      <c r="Y182" s="21">
        <f t="shared" si="59"/>
        <v>49</v>
      </c>
      <c r="Z182" s="20">
        <f t="shared" si="63"/>
        <v>1361.25</v>
      </c>
      <c r="AA182" s="11">
        <f t="shared" si="52"/>
        <v>1361250</v>
      </c>
      <c r="AB182" s="10">
        <f t="shared" si="53"/>
        <v>517275</v>
      </c>
      <c r="AC182" s="18">
        <f t="shared" si="64"/>
        <v>25863.75</v>
      </c>
      <c r="AD182" s="19">
        <f t="shared" si="65"/>
        <v>0.02</v>
      </c>
      <c r="AE182" s="18">
        <f t="shared" si="66"/>
        <v>517.27499999999998</v>
      </c>
      <c r="AF182" s="18">
        <f t="shared" si="67"/>
        <v>1034.5500000000029</v>
      </c>
      <c r="AG182" s="18">
        <f t="shared" si="68"/>
        <v>26190.449999999997</v>
      </c>
    </row>
    <row r="183" spans="1:33" s="6" customFormat="1" x14ac:dyDescent="0.35">
      <c r="A183" s="52" t="s">
        <v>19032</v>
      </c>
      <c r="B183" s="35" t="s">
        <v>9</v>
      </c>
      <c r="C183" s="26" t="s">
        <v>8</v>
      </c>
      <c r="D183" s="25" t="str">
        <f t="shared" si="60"/>
        <v>Transformador EFACEC SN: 19422C MAFAMBISSE</v>
      </c>
      <c r="E183" s="36" t="s">
        <v>24</v>
      </c>
      <c r="F183" s="34" t="s">
        <v>79</v>
      </c>
      <c r="G183" s="42" t="s">
        <v>78</v>
      </c>
      <c r="H183" s="37" t="s">
        <v>77</v>
      </c>
      <c r="I183" s="34" t="s">
        <v>76</v>
      </c>
      <c r="J183" s="34">
        <v>12</v>
      </c>
      <c r="K183" s="34">
        <v>110</v>
      </c>
      <c r="L183" s="34">
        <v>22</v>
      </c>
      <c r="M183" s="34"/>
      <c r="N183" s="34">
        <v>1983</v>
      </c>
      <c r="O183" s="23">
        <v>27225</v>
      </c>
      <c r="P183" s="23">
        <f t="shared" si="61"/>
        <v>27225000</v>
      </c>
      <c r="Q183" s="34" t="s">
        <v>27</v>
      </c>
      <c r="R183" s="34" t="s">
        <v>75</v>
      </c>
      <c r="S183" s="34" t="s">
        <v>74</v>
      </c>
      <c r="T183" s="33" t="s">
        <v>7</v>
      </c>
      <c r="U183" s="21"/>
      <c r="V183" s="21">
        <v>50</v>
      </c>
      <c r="W183" s="21">
        <f t="shared" si="62"/>
        <v>9637.65</v>
      </c>
      <c r="X183" s="14">
        <f t="shared" si="50"/>
        <v>9637650</v>
      </c>
      <c r="Y183" s="21">
        <f t="shared" si="59"/>
        <v>16</v>
      </c>
      <c r="Z183" s="20">
        <f t="shared" si="63"/>
        <v>1361.25</v>
      </c>
      <c r="AA183" s="11">
        <f t="shared" si="52"/>
        <v>1361250</v>
      </c>
      <c r="AB183" s="10">
        <f t="shared" si="53"/>
        <v>17587350</v>
      </c>
      <c r="AC183" s="18">
        <f t="shared" si="64"/>
        <v>25863.75</v>
      </c>
      <c r="AD183" s="19">
        <f t="shared" si="65"/>
        <v>0.02</v>
      </c>
      <c r="AE183" s="18">
        <f t="shared" si="66"/>
        <v>517.27499999999998</v>
      </c>
      <c r="AF183" s="18">
        <f t="shared" si="67"/>
        <v>18104.625</v>
      </c>
      <c r="AG183" s="18">
        <f t="shared" si="68"/>
        <v>9120.375</v>
      </c>
    </row>
    <row r="184" spans="1:33" s="6" customFormat="1" x14ac:dyDescent="0.35">
      <c r="A184" s="52" t="s">
        <v>19032</v>
      </c>
      <c r="B184" s="35" t="s">
        <v>9</v>
      </c>
      <c r="C184" s="26" t="s">
        <v>8</v>
      </c>
      <c r="D184" s="25" t="str">
        <f t="shared" si="60"/>
        <v>Transformador HYOSUNG SN: TP80357801 LAMEGO</v>
      </c>
      <c r="E184" s="36" t="s">
        <v>24</v>
      </c>
      <c r="F184" s="34" t="s">
        <v>73</v>
      </c>
      <c r="G184" s="42" t="s">
        <v>72</v>
      </c>
      <c r="H184" s="37" t="s">
        <v>71</v>
      </c>
      <c r="I184" s="34" t="s">
        <v>28</v>
      </c>
      <c r="J184" s="21">
        <v>25</v>
      </c>
      <c r="K184" s="34">
        <v>110</v>
      </c>
      <c r="L184" s="34">
        <v>66</v>
      </c>
      <c r="M184" s="34">
        <v>22</v>
      </c>
      <c r="N184" s="34">
        <v>2014</v>
      </c>
      <c r="O184" s="23">
        <v>34032</v>
      </c>
      <c r="P184" s="23">
        <f t="shared" si="61"/>
        <v>34032000</v>
      </c>
      <c r="Q184" s="34" t="s">
        <v>70</v>
      </c>
      <c r="R184" s="34" t="s">
        <v>69</v>
      </c>
      <c r="S184" s="34" t="s">
        <v>68</v>
      </c>
      <c r="T184" s="33" t="s">
        <v>7</v>
      </c>
      <c r="U184" s="21"/>
      <c r="V184" s="21">
        <v>50</v>
      </c>
      <c r="W184" s="21">
        <f t="shared" si="62"/>
        <v>32092.175999999999</v>
      </c>
      <c r="X184" s="14">
        <f t="shared" si="50"/>
        <v>32092176</v>
      </c>
      <c r="Y184" s="21">
        <f t="shared" si="59"/>
        <v>47</v>
      </c>
      <c r="Z184" s="20">
        <f t="shared" si="63"/>
        <v>1701.6000000000001</v>
      </c>
      <c r="AA184" s="11">
        <f t="shared" si="52"/>
        <v>1701600.0000000002</v>
      </c>
      <c r="AB184" s="10">
        <f t="shared" si="53"/>
        <v>1939824</v>
      </c>
      <c r="AC184" s="18">
        <f t="shared" si="64"/>
        <v>32330.400000000001</v>
      </c>
      <c r="AD184" s="19">
        <f t="shared" si="65"/>
        <v>0.02</v>
      </c>
      <c r="AE184" s="18">
        <f t="shared" si="66"/>
        <v>646.60800000000006</v>
      </c>
      <c r="AF184" s="18">
        <f t="shared" si="67"/>
        <v>2586.4320000000007</v>
      </c>
      <c r="AG184" s="18">
        <f t="shared" si="68"/>
        <v>31445.567999999999</v>
      </c>
    </row>
    <row r="185" spans="1:33" s="6" customFormat="1" x14ac:dyDescent="0.35">
      <c r="A185" s="52" t="s">
        <v>19032</v>
      </c>
      <c r="B185" s="35" t="s">
        <v>9</v>
      </c>
      <c r="C185" s="26" t="s">
        <v>8</v>
      </c>
      <c r="D185" s="25" t="str">
        <f t="shared" si="60"/>
        <v>Transformador EFACEC SN: F000137 GUARAGUARA</v>
      </c>
      <c r="E185" s="36" t="s">
        <v>24</v>
      </c>
      <c r="F185" s="34" t="s">
        <v>67</v>
      </c>
      <c r="G185" s="37" t="s">
        <v>66</v>
      </c>
      <c r="H185" s="37" t="s">
        <v>65</v>
      </c>
      <c r="I185" s="34" t="s">
        <v>20</v>
      </c>
      <c r="J185" s="21">
        <v>16</v>
      </c>
      <c r="K185" s="34">
        <v>66</v>
      </c>
      <c r="L185" s="34">
        <v>33</v>
      </c>
      <c r="M185" s="34"/>
      <c r="N185" s="34">
        <v>2009</v>
      </c>
      <c r="O185" s="23">
        <v>27225</v>
      </c>
      <c r="P185" s="23">
        <f t="shared" si="61"/>
        <v>27225000</v>
      </c>
      <c r="Q185" s="34" t="s">
        <v>27</v>
      </c>
      <c r="R185" s="34" t="s">
        <v>64</v>
      </c>
      <c r="S185" s="34" t="s">
        <v>63</v>
      </c>
      <c r="T185" s="33" t="s">
        <v>7</v>
      </c>
      <c r="U185" s="21"/>
      <c r="V185" s="21">
        <v>50</v>
      </c>
      <c r="W185" s="21">
        <f t="shared" si="62"/>
        <v>23086.799999999999</v>
      </c>
      <c r="X185" s="14">
        <f t="shared" si="50"/>
        <v>23086800</v>
      </c>
      <c r="Y185" s="21">
        <f t="shared" si="59"/>
        <v>42</v>
      </c>
      <c r="Z185" s="20">
        <f t="shared" si="63"/>
        <v>1361.25</v>
      </c>
      <c r="AA185" s="11">
        <f t="shared" si="52"/>
        <v>1361250</v>
      </c>
      <c r="AB185" s="10">
        <f t="shared" si="53"/>
        <v>4138200</v>
      </c>
      <c r="AC185" s="18">
        <f t="shared" si="64"/>
        <v>25863.75</v>
      </c>
      <c r="AD185" s="19">
        <f t="shared" si="65"/>
        <v>0.02</v>
      </c>
      <c r="AE185" s="18">
        <f t="shared" si="66"/>
        <v>517.27499999999998</v>
      </c>
      <c r="AF185" s="18">
        <f t="shared" si="67"/>
        <v>4655.4750000000022</v>
      </c>
      <c r="AG185" s="18">
        <f t="shared" si="68"/>
        <v>22569.524999999998</v>
      </c>
    </row>
    <row r="186" spans="1:33" s="6" customFormat="1" x14ac:dyDescent="0.35">
      <c r="A186" s="52" t="s">
        <v>19032</v>
      </c>
      <c r="B186" s="35" t="s">
        <v>9</v>
      </c>
      <c r="C186" s="26" t="s">
        <v>8</v>
      </c>
      <c r="D186" s="25" t="str">
        <f t="shared" si="60"/>
        <v>Transformador C7314 SN:  CHIMOIO 1</v>
      </c>
      <c r="E186" s="36" t="s">
        <v>24</v>
      </c>
      <c r="F186" s="34" t="s">
        <v>62</v>
      </c>
      <c r="G186" s="37" t="s">
        <v>61</v>
      </c>
      <c r="H186" s="37" t="s">
        <v>60</v>
      </c>
      <c r="I186" s="34" t="s">
        <v>59</v>
      </c>
      <c r="J186" s="34">
        <v>4</v>
      </c>
      <c r="K186" s="34">
        <v>22</v>
      </c>
      <c r="L186" s="34">
        <v>6.6</v>
      </c>
      <c r="M186" s="34"/>
      <c r="N186" s="34">
        <v>1964</v>
      </c>
      <c r="O186" s="23">
        <v>20419</v>
      </c>
      <c r="P186" s="23">
        <f t="shared" si="61"/>
        <v>20419000</v>
      </c>
      <c r="Q186" s="34" t="s">
        <v>58</v>
      </c>
      <c r="R186" s="34"/>
      <c r="S186" s="34" t="s">
        <v>57</v>
      </c>
      <c r="T186" s="33" t="s">
        <v>7</v>
      </c>
      <c r="U186" s="21"/>
      <c r="V186" s="21">
        <v>50</v>
      </c>
      <c r="W186" s="21">
        <f t="shared" si="62"/>
        <v>2960.7550000000001</v>
      </c>
      <c r="X186" s="14">
        <f t="shared" si="50"/>
        <v>2960755</v>
      </c>
      <c r="Y186" s="21">
        <v>5</v>
      </c>
      <c r="Z186" s="20">
        <f t="shared" si="63"/>
        <v>1020.95</v>
      </c>
      <c r="AA186" s="11">
        <f t="shared" si="52"/>
        <v>1020950</v>
      </c>
      <c r="AB186" s="10">
        <f t="shared" si="53"/>
        <v>17458245</v>
      </c>
      <c r="AC186" s="18">
        <f t="shared" si="64"/>
        <v>19398.05</v>
      </c>
      <c r="AD186" s="19">
        <f t="shared" si="65"/>
        <v>0.02</v>
      </c>
      <c r="AE186" s="18">
        <f t="shared" si="66"/>
        <v>387.96100000000001</v>
      </c>
      <c r="AF186" s="18">
        <f t="shared" si="67"/>
        <v>17846.205999999998</v>
      </c>
      <c r="AG186" s="18">
        <f t="shared" si="68"/>
        <v>2572.7939999999999</v>
      </c>
    </row>
    <row r="187" spans="1:33" s="6" customFormat="1" x14ac:dyDescent="0.35">
      <c r="A187" s="52" t="s">
        <v>19032</v>
      </c>
      <c r="B187" s="35" t="s">
        <v>9</v>
      </c>
      <c r="C187" s="26" t="s">
        <v>8</v>
      </c>
      <c r="D187" s="25" t="str">
        <f t="shared" si="60"/>
        <v>Transformador ABB SN: NONE SE 4 SUBSTATION</v>
      </c>
      <c r="E187" s="36" t="s">
        <v>7</v>
      </c>
      <c r="F187" s="34" t="s">
        <v>56</v>
      </c>
      <c r="G187" s="42" t="s">
        <v>55</v>
      </c>
      <c r="H187" s="37" t="s">
        <v>54</v>
      </c>
      <c r="I187" s="34" t="s">
        <v>49</v>
      </c>
      <c r="J187" s="34">
        <v>5</v>
      </c>
      <c r="K187" s="34">
        <v>33</v>
      </c>
      <c r="L187" s="34">
        <v>11</v>
      </c>
      <c r="M187" s="34"/>
      <c r="N187" s="34">
        <v>2002</v>
      </c>
      <c r="O187" s="23">
        <v>20419</v>
      </c>
      <c r="P187" s="23">
        <f t="shared" si="61"/>
        <v>20419000</v>
      </c>
      <c r="Q187" s="34" t="s">
        <v>15</v>
      </c>
      <c r="R187" s="34" t="s">
        <v>53</v>
      </c>
      <c r="S187" s="34" t="s">
        <v>46</v>
      </c>
      <c r="T187" s="33" t="s">
        <v>7</v>
      </c>
      <c r="U187" s="21"/>
      <c r="V187" s="21">
        <v>50</v>
      </c>
      <c r="W187" s="21">
        <f t="shared" si="62"/>
        <v>14599.584999999999</v>
      </c>
      <c r="X187" s="14">
        <f t="shared" si="50"/>
        <v>14599585</v>
      </c>
      <c r="Y187" s="21">
        <f t="shared" ref="Y187:Y201" si="69">(V187-(2017-N187))</f>
        <v>35</v>
      </c>
      <c r="Z187" s="20">
        <f t="shared" si="63"/>
        <v>1020.95</v>
      </c>
      <c r="AA187" s="11">
        <f t="shared" si="52"/>
        <v>1020950</v>
      </c>
      <c r="AB187" s="10">
        <f t="shared" si="53"/>
        <v>5819415</v>
      </c>
      <c r="AC187" s="18">
        <f t="shared" si="64"/>
        <v>19398.05</v>
      </c>
      <c r="AD187" s="19">
        <f t="shared" si="65"/>
        <v>0.02</v>
      </c>
      <c r="AE187" s="18">
        <f t="shared" si="66"/>
        <v>387.96100000000001</v>
      </c>
      <c r="AF187" s="18">
        <f t="shared" si="67"/>
        <v>6207.3760000000002</v>
      </c>
      <c r="AG187" s="18">
        <f t="shared" si="68"/>
        <v>14211.624</v>
      </c>
    </row>
    <row r="188" spans="1:33" s="6" customFormat="1" x14ac:dyDescent="0.35">
      <c r="A188" s="52" t="s">
        <v>19032</v>
      </c>
      <c r="B188" s="35" t="s">
        <v>9</v>
      </c>
      <c r="C188" s="26" t="s">
        <v>8</v>
      </c>
      <c r="D188" s="25" t="str">
        <f t="shared" si="60"/>
        <v>Transformador DESTA POWER MATLA SN: T-2767 PS CHONGOENE</v>
      </c>
      <c r="E188" s="36" t="s">
        <v>7</v>
      </c>
      <c r="F188" s="34" t="s">
        <v>52</v>
      </c>
      <c r="G188" s="42" t="s">
        <v>51</v>
      </c>
      <c r="H188" s="37" t="s">
        <v>50</v>
      </c>
      <c r="I188" s="34" t="s">
        <v>49</v>
      </c>
      <c r="J188" s="34">
        <v>15</v>
      </c>
      <c r="K188" s="34">
        <v>33</v>
      </c>
      <c r="L188" s="34">
        <v>11</v>
      </c>
      <c r="M188" s="34"/>
      <c r="N188" s="34">
        <v>2000</v>
      </c>
      <c r="O188" s="23">
        <v>27225</v>
      </c>
      <c r="P188" s="23">
        <f t="shared" si="61"/>
        <v>27225000</v>
      </c>
      <c r="Q188" s="34" t="s">
        <v>48</v>
      </c>
      <c r="R188" s="34" t="s">
        <v>47</v>
      </c>
      <c r="S188" s="34" t="s">
        <v>46</v>
      </c>
      <c r="T188" s="33" t="s">
        <v>7</v>
      </c>
      <c r="U188" s="21"/>
      <c r="V188" s="21">
        <v>50</v>
      </c>
      <c r="W188" s="21">
        <f t="shared" si="62"/>
        <v>18431.325000000001</v>
      </c>
      <c r="X188" s="14">
        <f t="shared" si="50"/>
        <v>18431325</v>
      </c>
      <c r="Y188" s="21">
        <f t="shared" si="69"/>
        <v>33</v>
      </c>
      <c r="Z188" s="20">
        <f t="shared" si="63"/>
        <v>1361.25</v>
      </c>
      <c r="AA188" s="11">
        <f t="shared" si="52"/>
        <v>1361250</v>
      </c>
      <c r="AB188" s="10">
        <f t="shared" si="53"/>
        <v>8793675</v>
      </c>
      <c r="AC188" s="18">
        <f t="shared" si="64"/>
        <v>25863.75</v>
      </c>
      <c r="AD188" s="19">
        <f t="shared" si="65"/>
        <v>0.02</v>
      </c>
      <c r="AE188" s="18">
        <f t="shared" si="66"/>
        <v>517.27499999999998</v>
      </c>
      <c r="AF188" s="18">
        <f t="shared" si="67"/>
        <v>9310.9500000000007</v>
      </c>
      <c r="AG188" s="18">
        <f t="shared" si="68"/>
        <v>17914.05</v>
      </c>
    </row>
    <row r="189" spans="1:33" s="6" customFormat="1" x14ac:dyDescent="0.35">
      <c r="A189" s="52" t="s">
        <v>19032</v>
      </c>
      <c r="B189" s="35" t="s">
        <v>9</v>
      </c>
      <c r="C189" s="26" t="s">
        <v>8</v>
      </c>
      <c r="D189" s="25" t="str">
        <f t="shared" si="60"/>
        <v>Transformador COTRADIS SN: 73208 TAVENE</v>
      </c>
      <c r="E189" s="36" t="s">
        <v>7</v>
      </c>
      <c r="F189" s="35" t="s">
        <v>38</v>
      </c>
      <c r="G189" s="37" t="s">
        <v>37</v>
      </c>
      <c r="H189" s="37" t="s">
        <v>36</v>
      </c>
      <c r="I189" s="35" t="s">
        <v>45</v>
      </c>
      <c r="J189" s="35">
        <v>1.25</v>
      </c>
      <c r="K189" s="35">
        <v>11</v>
      </c>
      <c r="L189" s="35">
        <v>0.42499999999999999</v>
      </c>
      <c r="M189" s="35"/>
      <c r="N189" s="35">
        <v>2005</v>
      </c>
      <c r="O189" s="23">
        <v>381</v>
      </c>
      <c r="P189" s="23">
        <f t="shared" si="61"/>
        <v>381000</v>
      </c>
      <c r="Q189" s="35" t="s">
        <v>41</v>
      </c>
      <c r="R189" s="35">
        <v>73208</v>
      </c>
      <c r="S189" s="35" t="s">
        <v>3</v>
      </c>
      <c r="T189" s="36" t="s">
        <v>7</v>
      </c>
      <c r="U189" s="21"/>
      <c r="V189" s="21">
        <v>50</v>
      </c>
      <c r="W189" s="21">
        <f t="shared" si="62"/>
        <v>294.13200000000001</v>
      </c>
      <c r="X189" s="14">
        <f t="shared" si="50"/>
        <v>294132</v>
      </c>
      <c r="Y189" s="21">
        <f t="shared" si="69"/>
        <v>38</v>
      </c>
      <c r="Z189" s="20">
        <f t="shared" si="63"/>
        <v>19.05</v>
      </c>
      <c r="AA189" s="11">
        <f t="shared" si="52"/>
        <v>19050</v>
      </c>
      <c r="AB189" s="10">
        <f t="shared" si="53"/>
        <v>86868</v>
      </c>
      <c r="AC189" s="18">
        <f t="shared" si="64"/>
        <v>361.95</v>
      </c>
      <c r="AD189" s="19">
        <f t="shared" si="65"/>
        <v>0.02</v>
      </c>
      <c r="AE189" s="18">
        <f t="shared" si="66"/>
        <v>7.2389999999999999</v>
      </c>
      <c r="AF189" s="18">
        <f t="shared" si="67"/>
        <v>94.106999999999971</v>
      </c>
      <c r="AG189" s="18">
        <f t="shared" si="68"/>
        <v>286.89300000000003</v>
      </c>
    </row>
    <row r="190" spans="1:33" ht="12.75" customHeight="1" x14ac:dyDescent="0.35">
      <c r="A190" s="52" t="s">
        <v>19032</v>
      </c>
      <c r="B190" s="35" t="s">
        <v>9</v>
      </c>
      <c r="C190" s="26" t="s">
        <v>8</v>
      </c>
      <c r="D190" s="25" t="str">
        <f t="shared" si="60"/>
        <v>Transformador COTRADIS SN: 73322 TAVENE</v>
      </c>
      <c r="E190" s="36" t="s">
        <v>7</v>
      </c>
      <c r="F190" s="35" t="s">
        <v>38</v>
      </c>
      <c r="G190" s="37" t="s">
        <v>37</v>
      </c>
      <c r="H190" s="37" t="s">
        <v>36</v>
      </c>
      <c r="I190" s="35" t="s">
        <v>44</v>
      </c>
      <c r="J190" s="35">
        <v>1.25</v>
      </c>
      <c r="K190" s="35">
        <v>11</v>
      </c>
      <c r="L190" s="35">
        <v>0.42499999999999999</v>
      </c>
      <c r="M190" s="35"/>
      <c r="N190" s="35">
        <v>2005</v>
      </c>
      <c r="O190" s="23">
        <v>381</v>
      </c>
      <c r="P190" s="23">
        <f t="shared" si="61"/>
        <v>381000</v>
      </c>
      <c r="Q190" s="35" t="s">
        <v>41</v>
      </c>
      <c r="R190" s="35">
        <v>73322</v>
      </c>
      <c r="S190" s="35" t="s">
        <v>3</v>
      </c>
      <c r="T190" s="36" t="s">
        <v>7</v>
      </c>
      <c r="U190" s="21"/>
      <c r="V190" s="21">
        <v>50</v>
      </c>
      <c r="W190" s="21">
        <f t="shared" si="62"/>
        <v>294.13200000000001</v>
      </c>
      <c r="X190" s="14">
        <f t="shared" si="50"/>
        <v>294132</v>
      </c>
      <c r="Y190" s="21">
        <f t="shared" si="69"/>
        <v>38</v>
      </c>
      <c r="Z190" s="20">
        <f t="shared" si="63"/>
        <v>19.05</v>
      </c>
      <c r="AA190" s="11">
        <f t="shared" si="52"/>
        <v>19050</v>
      </c>
      <c r="AB190" s="10">
        <f t="shared" si="53"/>
        <v>86868</v>
      </c>
      <c r="AC190" s="18">
        <f t="shared" si="64"/>
        <v>361.95</v>
      </c>
      <c r="AD190" s="19">
        <f t="shared" si="65"/>
        <v>0.02</v>
      </c>
      <c r="AE190" s="18">
        <f t="shared" si="66"/>
        <v>7.2389999999999999</v>
      </c>
      <c r="AF190" s="18">
        <f t="shared" si="67"/>
        <v>94.106999999999971</v>
      </c>
      <c r="AG190" s="18">
        <f t="shared" si="68"/>
        <v>286.89300000000003</v>
      </c>
    </row>
    <row r="191" spans="1:33" x14ac:dyDescent="0.35">
      <c r="A191" s="52" t="s">
        <v>19032</v>
      </c>
      <c r="B191" s="35" t="s">
        <v>9</v>
      </c>
      <c r="C191" s="26" t="s">
        <v>8</v>
      </c>
      <c r="D191" s="25" t="str">
        <f t="shared" si="60"/>
        <v>Transformador COTRADIS SN: 73209 TAVENE</v>
      </c>
      <c r="E191" s="36" t="s">
        <v>7</v>
      </c>
      <c r="F191" s="35" t="s">
        <v>38</v>
      </c>
      <c r="G191" s="37" t="s">
        <v>37</v>
      </c>
      <c r="H191" s="37" t="s">
        <v>36</v>
      </c>
      <c r="I191" s="35" t="s">
        <v>43</v>
      </c>
      <c r="J191" s="21">
        <v>1.25</v>
      </c>
      <c r="K191" s="35">
        <v>11</v>
      </c>
      <c r="L191" s="35">
        <v>0.42499999999999999</v>
      </c>
      <c r="M191" s="35"/>
      <c r="N191" s="35">
        <v>2005</v>
      </c>
      <c r="O191" s="23">
        <v>381</v>
      </c>
      <c r="P191" s="23">
        <f t="shared" si="61"/>
        <v>381000</v>
      </c>
      <c r="Q191" s="35" t="s">
        <v>41</v>
      </c>
      <c r="R191" s="35">
        <v>73209</v>
      </c>
      <c r="S191" s="35" t="s">
        <v>3</v>
      </c>
      <c r="T191" s="36" t="s">
        <v>7</v>
      </c>
      <c r="U191" s="21"/>
      <c r="V191" s="21">
        <v>50</v>
      </c>
      <c r="W191" s="21">
        <f t="shared" si="62"/>
        <v>294.13200000000001</v>
      </c>
      <c r="X191" s="14">
        <f t="shared" si="50"/>
        <v>294132</v>
      </c>
      <c r="Y191" s="21">
        <f t="shared" si="69"/>
        <v>38</v>
      </c>
      <c r="Z191" s="20">
        <f t="shared" si="63"/>
        <v>19.05</v>
      </c>
      <c r="AA191" s="11">
        <f t="shared" si="52"/>
        <v>19050</v>
      </c>
      <c r="AB191" s="10">
        <f t="shared" si="53"/>
        <v>86868</v>
      </c>
      <c r="AC191" s="18">
        <f t="shared" si="64"/>
        <v>361.95</v>
      </c>
      <c r="AD191" s="19">
        <f t="shared" si="65"/>
        <v>0.02</v>
      </c>
      <c r="AE191" s="18">
        <f t="shared" si="66"/>
        <v>7.2389999999999999</v>
      </c>
      <c r="AF191" s="18">
        <f t="shared" si="67"/>
        <v>94.106999999999971</v>
      </c>
      <c r="AG191" s="18">
        <f t="shared" si="68"/>
        <v>286.89300000000003</v>
      </c>
    </row>
    <row r="192" spans="1:33" x14ac:dyDescent="0.35">
      <c r="A192" s="52" t="s">
        <v>19032</v>
      </c>
      <c r="B192" s="35" t="s">
        <v>9</v>
      </c>
      <c r="C192" s="26" t="s">
        <v>8</v>
      </c>
      <c r="D192" s="25" t="str">
        <f t="shared" si="60"/>
        <v>Transformador COTRADIS SN: 72703 TAVENE</v>
      </c>
      <c r="E192" s="36" t="s">
        <v>7</v>
      </c>
      <c r="F192" s="35" t="s">
        <v>38</v>
      </c>
      <c r="G192" s="37" t="s">
        <v>37</v>
      </c>
      <c r="H192" s="37" t="s">
        <v>36</v>
      </c>
      <c r="I192" s="34" t="s">
        <v>42</v>
      </c>
      <c r="J192" s="34">
        <v>1.25</v>
      </c>
      <c r="K192" s="35">
        <v>11</v>
      </c>
      <c r="L192" s="35">
        <v>0.42499999999999999</v>
      </c>
      <c r="M192" s="35"/>
      <c r="N192" s="35">
        <v>2005</v>
      </c>
      <c r="O192" s="24">
        <v>381</v>
      </c>
      <c r="P192" s="23">
        <f t="shared" si="61"/>
        <v>381000</v>
      </c>
      <c r="Q192" s="35" t="s">
        <v>41</v>
      </c>
      <c r="R192" s="34">
        <v>72703</v>
      </c>
      <c r="S192" s="35" t="s">
        <v>3</v>
      </c>
      <c r="T192" s="33" t="s">
        <v>7</v>
      </c>
      <c r="U192" s="21"/>
      <c r="V192" s="21">
        <v>50</v>
      </c>
      <c r="W192" s="21">
        <f t="shared" si="62"/>
        <v>294.13200000000001</v>
      </c>
      <c r="X192" s="14">
        <f t="shared" si="50"/>
        <v>294132</v>
      </c>
      <c r="Y192" s="21">
        <f t="shared" si="69"/>
        <v>38</v>
      </c>
      <c r="Z192" s="20">
        <f t="shared" si="63"/>
        <v>19.05</v>
      </c>
      <c r="AA192" s="11">
        <f t="shared" si="52"/>
        <v>19050</v>
      </c>
      <c r="AB192" s="10">
        <f t="shared" si="53"/>
        <v>86868</v>
      </c>
      <c r="AC192" s="18">
        <f t="shared" si="64"/>
        <v>361.95</v>
      </c>
      <c r="AD192" s="19">
        <f t="shared" si="65"/>
        <v>0.02</v>
      </c>
      <c r="AE192" s="18">
        <f t="shared" si="66"/>
        <v>7.2389999999999999</v>
      </c>
      <c r="AF192" s="18">
        <f t="shared" si="67"/>
        <v>94.106999999999971</v>
      </c>
      <c r="AG192" s="18">
        <f t="shared" si="68"/>
        <v>286.89300000000003</v>
      </c>
    </row>
    <row r="193" spans="1:33" x14ac:dyDescent="0.35">
      <c r="A193" s="52" t="s">
        <v>19032</v>
      </c>
      <c r="B193" s="35" t="s">
        <v>9</v>
      </c>
      <c r="C193" s="26" t="s">
        <v>8</v>
      </c>
      <c r="D193" s="25" t="str">
        <f t="shared" si="60"/>
        <v>Transformador ABB SN: 5217654 TAVENE</v>
      </c>
      <c r="E193" s="36" t="s">
        <v>7</v>
      </c>
      <c r="F193" s="34" t="s">
        <v>38</v>
      </c>
      <c r="G193" s="37" t="s">
        <v>37</v>
      </c>
      <c r="H193" s="37" t="s">
        <v>36</v>
      </c>
      <c r="I193" s="34" t="s">
        <v>40</v>
      </c>
      <c r="J193" s="34">
        <v>6.3</v>
      </c>
      <c r="K193" s="35">
        <v>11</v>
      </c>
      <c r="L193" s="34">
        <v>0.42499999999999999</v>
      </c>
      <c r="M193" s="34"/>
      <c r="N193" s="34">
        <v>2001</v>
      </c>
      <c r="O193" s="23">
        <v>381</v>
      </c>
      <c r="P193" s="23">
        <f t="shared" si="61"/>
        <v>381000</v>
      </c>
      <c r="Q193" s="34" t="s">
        <v>15</v>
      </c>
      <c r="R193" s="34">
        <v>5217654</v>
      </c>
      <c r="S193" s="34" t="s">
        <v>3</v>
      </c>
      <c r="T193" s="36" t="s">
        <v>7</v>
      </c>
      <c r="U193" s="21"/>
      <c r="V193" s="21">
        <v>50</v>
      </c>
      <c r="W193" s="21">
        <f t="shared" si="62"/>
        <v>265.17599999999999</v>
      </c>
      <c r="X193" s="14">
        <f t="shared" si="50"/>
        <v>265176</v>
      </c>
      <c r="Y193" s="21">
        <f t="shared" si="69"/>
        <v>34</v>
      </c>
      <c r="Z193" s="20">
        <f t="shared" si="63"/>
        <v>19.05</v>
      </c>
      <c r="AA193" s="11">
        <f t="shared" si="52"/>
        <v>19050</v>
      </c>
      <c r="AB193" s="10">
        <f t="shared" si="53"/>
        <v>115824</v>
      </c>
      <c r="AC193" s="18">
        <f t="shared" si="64"/>
        <v>361.95</v>
      </c>
      <c r="AD193" s="19">
        <f t="shared" si="65"/>
        <v>0.02</v>
      </c>
      <c r="AE193" s="18">
        <f t="shared" si="66"/>
        <v>7.2389999999999999</v>
      </c>
      <c r="AF193" s="18">
        <f t="shared" si="67"/>
        <v>123.06299999999999</v>
      </c>
      <c r="AG193" s="18">
        <f t="shared" si="68"/>
        <v>257.93700000000001</v>
      </c>
    </row>
    <row r="194" spans="1:33" ht="12.75" customHeight="1" x14ac:dyDescent="0.35">
      <c r="A194" s="52" t="s">
        <v>19032</v>
      </c>
      <c r="B194" s="35" t="s">
        <v>9</v>
      </c>
      <c r="C194" s="26" t="s">
        <v>8</v>
      </c>
      <c r="D194" s="25" t="str">
        <f t="shared" ref="D194:D201" si="70">+CONCATENATE(C194," ",Q194," SN: ",R194," ",F194)</f>
        <v>Transformador ABB SN: 5217655 TAVENE</v>
      </c>
      <c r="E194" s="36" t="s">
        <v>7</v>
      </c>
      <c r="F194" s="35" t="s">
        <v>38</v>
      </c>
      <c r="G194" s="37" t="s">
        <v>37</v>
      </c>
      <c r="H194" s="37" t="s">
        <v>36</v>
      </c>
      <c r="I194" s="35" t="s">
        <v>39</v>
      </c>
      <c r="J194" s="35">
        <v>6.3</v>
      </c>
      <c r="K194" s="35">
        <v>11</v>
      </c>
      <c r="L194" s="35">
        <v>0.42499999999999999</v>
      </c>
      <c r="M194" s="35"/>
      <c r="N194" s="35">
        <v>2001</v>
      </c>
      <c r="O194" s="23">
        <v>381</v>
      </c>
      <c r="P194" s="23">
        <f t="shared" ref="P194:P201" si="71">+O194*1000</f>
        <v>381000</v>
      </c>
      <c r="Q194" s="35" t="s">
        <v>15</v>
      </c>
      <c r="R194" s="35">
        <v>5217655</v>
      </c>
      <c r="S194" s="31" t="s">
        <v>3</v>
      </c>
      <c r="T194" s="32" t="s">
        <v>7</v>
      </c>
      <c r="U194" s="40"/>
      <c r="V194" s="40">
        <v>50</v>
      </c>
      <c r="W194" s="21">
        <f t="shared" ref="W194:W201" si="72">Y194/V194*(O194-Z194)+Z194</f>
        <v>265.17599999999999</v>
      </c>
      <c r="X194" s="14">
        <f t="shared" ref="X194:X202" si="73">+W194*1000</f>
        <v>265176</v>
      </c>
      <c r="Y194" s="21">
        <f t="shared" si="69"/>
        <v>34</v>
      </c>
      <c r="Z194" s="20">
        <f t="shared" ref="Z194:Z201" si="74">(5/100*O194)</f>
        <v>19.05</v>
      </c>
      <c r="AA194" s="11">
        <f t="shared" ref="AA194:AA202" si="75">+Z194*1000</f>
        <v>19050</v>
      </c>
      <c r="AB194" s="10">
        <f t="shared" ref="AB194:AB202" si="76">+P194-X194</f>
        <v>115824</v>
      </c>
      <c r="AC194" s="18">
        <f t="shared" ref="AC194:AC201" si="77">+(O194-Z194)</f>
        <v>361.95</v>
      </c>
      <c r="AD194" s="19">
        <f t="shared" ref="AD194:AD201" si="78">1/V194</f>
        <v>0.02</v>
      </c>
      <c r="AE194" s="18">
        <f t="shared" ref="AE194:AE201" si="79">+AC194*AD194</f>
        <v>7.2389999999999999</v>
      </c>
      <c r="AF194" s="18">
        <f t="shared" ref="AF194:AF201" si="80">+AE194+O194-W194</f>
        <v>123.06299999999999</v>
      </c>
      <c r="AG194" s="18">
        <f t="shared" ref="AG194:AG201" si="81">+W194-AE194</f>
        <v>257.93700000000001</v>
      </c>
    </row>
    <row r="195" spans="1:33" ht="12.75" customHeight="1" x14ac:dyDescent="0.35">
      <c r="A195" s="52" t="s">
        <v>19032</v>
      </c>
      <c r="B195" s="35" t="s">
        <v>9</v>
      </c>
      <c r="C195" s="26" t="s">
        <v>8</v>
      </c>
      <c r="D195" s="25" t="str">
        <f t="shared" si="70"/>
        <v>Transformador IEO Transformatoren BREDA SN: 94-4-2402 TAVENE</v>
      </c>
      <c r="E195" s="36" t="s">
        <v>7</v>
      </c>
      <c r="F195" s="35" t="s">
        <v>38</v>
      </c>
      <c r="G195" s="37" t="s">
        <v>37</v>
      </c>
      <c r="H195" s="37" t="s">
        <v>36</v>
      </c>
      <c r="I195" s="35" t="s">
        <v>35</v>
      </c>
      <c r="J195" s="15">
        <v>6.3</v>
      </c>
      <c r="K195" s="35">
        <v>11</v>
      </c>
      <c r="L195" s="35">
        <v>0.42499999999999999</v>
      </c>
      <c r="M195" s="35"/>
      <c r="N195" s="35">
        <v>1985</v>
      </c>
      <c r="O195" s="23">
        <v>381</v>
      </c>
      <c r="P195" s="23">
        <f t="shared" si="71"/>
        <v>381000</v>
      </c>
      <c r="Q195" s="39" t="s">
        <v>34</v>
      </c>
      <c r="R195" s="38" t="s">
        <v>33</v>
      </c>
      <c r="S195" s="21" t="s">
        <v>32</v>
      </c>
      <c r="T195" s="21" t="s">
        <v>7</v>
      </c>
      <c r="U195" s="21"/>
      <c r="V195" s="21">
        <v>50</v>
      </c>
      <c r="W195" s="21">
        <f t="shared" si="72"/>
        <v>149.352</v>
      </c>
      <c r="X195" s="14">
        <f t="shared" si="73"/>
        <v>149352</v>
      </c>
      <c r="Y195" s="21">
        <f t="shared" si="69"/>
        <v>18</v>
      </c>
      <c r="Z195" s="20">
        <f t="shared" si="74"/>
        <v>19.05</v>
      </c>
      <c r="AA195" s="11">
        <f t="shared" si="75"/>
        <v>19050</v>
      </c>
      <c r="AB195" s="10">
        <f t="shared" si="76"/>
        <v>231648</v>
      </c>
      <c r="AC195" s="18">
        <f t="shared" si="77"/>
        <v>361.95</v>
      </c>
      <c r="AD195" s="19">
        <f t="shared" si="78"/>
        <v>0.02</v>
      </c>
      <c r="AE195" s="18">
        <f t="shared" si="79"/>
        <v>7.2389999999999999</v>
      </c>
      <c r="AF195" s="18">
        <f t="shared" si="80"/>
        <v>238.88699999999997</v>
      </c>
      <c r="AG195" s="18">
        <f t="shared" si="81"/>
        <v>142.113</v>
      </c>
    </row>
    <row r="196" spans="1:33" ht="12.75" customHeight="1" x14ac:dyDescent="0.35">
      <c r="A196" s="52" t="s">
        <v>19032</v>
      </c>
      <c r="B196" s="35" t="s">
        <v>9</v>
      </c>
      <c r="C196" s="26" t="s">
        <v>8</v>
      </c>
      <c r="D196" s="25" t="str">
        <f t="shared" si="70"/>
        <v>Transformador EFACEC SN: C-0510A CHICUMBANE</v>
      </c>
      <c r="E196" s="36" t="s">
        <v>7</v>
      </c>
      <c r="F196" s="35" t="s">
        <v>31</v>
      </c>
      <c r="G196" s="37" t="s">
        <v>30</v>
      </c>
      <c r="H196" s="37" t="s">
        <v>29</v>
      </c>
      <c r="I196" s="34" t="s">
        <v>28</v>
      </c>
      <c r="J196" s="34">
        <v>16</v>
      </c>
      <c r="K196" s="35">
        <v>110</v>
      </c>
      <c r="L196" s="35">
        <v>33</v>
      </c>
      <c r="M196" s="35">
        <v>10</v>
      </c>
      <c r="N196" s="34">
        <v>2010</v>
      </c>
      <c r="O196" s="23">
        <v>27225</v>
      </c>
      <c r="P196" s="23">
        <f t="shared" si="71"/>
        <v>27225000</v>
      </c>
      <c r="Q196" s="35" t="s">
        <v>27</v>
      </c>
      <c r="R196" s="33" t="s">
        <v>26</v>
      </c>
      <c r="S196" s="21" t="s">
        <v>25</v>
      </c>
      <c r="T196" s="21" t="s">
        <v>7</v>
      </c>
      <c r="U196" s="21"/>
      <c r="V196" s="21">
        <v>50</v>
      </c>
      <c r="W196" s="21">
        <f t="shared" si="72"/>
        <v>23604.075000000001</v>
      </c>
      <c r="X196" s="14">
        <f t="shared" si="73"/>
        <v>23604075</v>
      </c>
      <c r="Y196" s="21">
        <f t="shared" si="69"/>
        <v>43</v>
      </c>
      <c r="Z196" s="20">
        <f t="shared" si="74"/>
        <v>1361.25</v>
      </c>
      <c r="AA196" s="11">
        <f t="shared" si="75"/>
        <v>1361250</v>
      </c>
      <c r="AB196" s="10">
        <f t="shared" si="76"/>
        <v>3620925</v>
      </c>
      <c r="AC196" s="18">
        <f t="shared" si="77"/>
        <v>25863.75</v>
      </c>
      <c r="AD196" s="19">
        <f t="shared" si="78"/>
        <v>0.02</v>
      </c>
      <c r="AE196" s="18">
        <f t="shared" si="79"/>
        <v>517.27499999999998</v>
      </c>
      <c r="AF196" s="18">
        <f t="shared" si="80"/>
        <v>4138.2000000000007</v>
      </c>
      <c r="AG196" s="18">
        <f t="shared" si="81"/>
        <v>23086.799999999999</v>
      </c>
    </row>
    <row r="197" spans="1:33" ht="12.75" customHeight="1" x14ac:dyDescent="0.35">
      <c r="A197" s="52" t="s">
        <v>19032</v>
      </c>
      <c r="B197" s="35" t="s">
        <v>9</v>
      </c>
      <c r="C197" s="26" t="s">
        <v>8</v>
      </c>
      <c r="D197" s="25" t="str">
        <f t="shared" si="70"/>
        <v>Transformador ASEA SN: 7283-059 MARROMEU</v>
      </c>
      <c r="E197" s="36" t="s">
        <v>24</v>
      </c>
      <c r="F197" s="34" t="s">
        <v>23</v>
      </c>
      <c r="G197" s="37" t="s">
        <v>22</v>
      </c>
      <c r="H197" s="37" t="s">
        <v>21</v>
      </c>
      <c r="I197" s="34" t="s">
        <v>20</v>
      </c>
      <c r="J197" s="34">
        <v>16</v>
      </c>
      <c r="K197" s="35">
        <v>110</v>
      </c>
      <c r="L197" s="34" t="s">
        <v>19</v>
      </c>
      <c r="M197" s="34"/>
      <c r="N197" s="34">
        <v>1983</v>
      </c>
      <c r="O197" s="23">
        <v>27225</v>
      </c>
      <c r="P197" s="23">
        <f t="shared" si="71"/>
        <v>27225000</v>
      </c>
      <c r="Q197" s="34" t="s">
        <v>18</v>
      </c>
      <c r="R197" s="33" t="s">
        <v>17</v>
      </c>
      <c r="S197" s="21"/>
      <c r="T197" s="21" t="s">
        <v>13</v>
      </c>
      <c r="U197" s="21"/>
      <c r="V197" s="21">
        <v>50</v>
      </c>
      <c r="W197" s="21">
        <f t="shared" si="72"/>
        <v>9637.65</v>
      </c>
      <c r="X197" s="14">
        <f t="shared" si="73"/>
        <v>9637650</v>
      </c>
      <c r="Y197" s="21">
        <f t="shared" si="69"/>
        <v>16</v>
      </c>
      <c r="Z197" s="20">
        <f t="shared" si="74"/>
        <v>1361.25</v>
      </c>
      <c r="AA197" s="11">
        <f t="shared" si="75"/>
        <v>1361250</v>
      </c>
      <c r="AB197" s="10">
        <f t="shared" si="76"/>
        <v>17587350</v>
      </c>
      <c r="AC197" s="18">
        <f t="shared" si="77"/>
        <v>25863.75</v>
      </c>
      <c r="AD197" s="19">
        <f t="shared" si="78"/>
        <v>0.02</v>
      </c>
      <c r="AE197" s="18">
        <f t="shared" si="79"/>
        <v>517.27499999999998</v>
      </c>
      <c r="AF197" s="18">
        <f t="shared" si="80"/>
        <v>18104.625</v>
      </c>
      <c r="AG197" s="18">
        <f t="shared" si="81"/>
        <v>9120.375</v>
      </c>
    </row>
    <row r="198" spans="1:33" ht="12.75" customHeight="1" x14ac:dyDescent="0.35">
      <c r="A198" s="52" t="s">
        <v>19032</v>
      </c>
      <c r="B198" s="35" t="s">
        <v>9</v>
      </c>
      <c r="C198" s="26" t="s">
        <v>8</v>
      </c>
      <c r="D198" s="25" t="str">
        <f t="shared" si="70"/>
        <v>Transformador ABB SN: 1L1T00302A SE8 LAULANE</v>
      </c>
      <c r="E198" s="36" t="s">
        <v>7</v>
      </c>
      <c r="F198" s="34" t="s">
        <v>16</v>
      </c>
      <c r="G198" s="34"/>
      <c r="H198" s="34"/>
      <c r="I198" s="34"/>
      <c r="J198" s="34">
        <v>30</v>
      </c>
      <c r="K198" s="35">
        <v>66</v>
      </c>
      <c r="L198" s="34">
        <v>11</v>
      </c>
      <c r="M198" s="34"/>
      <c r="N198" s="34">
        <v>2003</v>
      </c>
      <c r="O198" s="23">
        <v>40838</v>
      </c>
      <c r="P198" s="23">
        <f t="shared" si="71"/>
        <v>40838000</v>
      </c>
      <c r="Q198" s="34" t="s">
        <v>15</v>
      </c>
      <c r="R198" s="33" t="s">
        <v>14</v>
      </c>
      <c r="S198" s="21" t="s">
        <v>3</v>
      </c>
      <c r="T198" s="21" t="s">
        <v>13</v>
      </c>
      <c r="U198" s="21"/>
      <c r="V198" s="21">
        <v>50</v>
      </c>
      <c r="W198" s="21">
        <f t="shared" si="72"/>
        <v>29975.092000000001</v>
      </c>
      <c r="X198" s="14">
        <f t="shared" si="73"/>
        <v>29975092</v>
      </c>
      <c r="Y198" s="21">
        <f t="shared" si="69"/>
        <v>36</v>
      </c>
      <c r="Z198" s="20">
        <f t="shared" si="74"/>
        <v>2041.9</v>
      </c>
      <c r="AA198" s="11">
        <f t="shared" si="75"/>
        <v>2041900</v>
      </c>
      <c r="AB198" s="10">
        <f t="shared" si="76"/>
        <v>10862908</v>
      </c>
      <c r="AC198" s="18">
        <f t="shared" si="77"/>
        <v>38796.1</v>
      </c>
      <c r="AD198" s="19">
        <f t="shared" si="78"/>
        <v>0.02</v>
      </c>
      <c r="AE198" s="18">
        <f t="shared" si="79"/>
        <v>775.92200000000003</v>
      </c>
      <c r="AF198" s="18">
        <f t="shared" si="80"/>
        <v>11638.829999999998</v>
      </c>
      <c r="AG198" s="18">
        <f t="shared" si="81"/>
        <v>29199.170000000002</v>
      </c>
    </row>
    <row r="199" spans="1:33" ht="12.75" customHeight="1" x14ac:dyDescent="0.35">
      <c r="A199" s="52" t="s">
        <v>19032</v>
      </c>
      <c r="B199" s="31" t="s">
        <v>9</v>
      </c>
      <c r="C199" s="26" t="s">
        <v>8</v>
      </c>
      <c r="D199" s="25" t="str">
        <f t="shared" si="70"/>
        <v>Transformador ALSTOM SN: 30281201 SE7 -SHOPRITE</v>
      </c>
      <c r="E199" s="32" t="s">
        <v>7</v>
      </c>
      <c r="F199" s="29" t="s">
        <v>12</v>
      </c>
      <c r="G199" s="29"/>
      <c r="H199" s="29"/>
      <c r="I199" s="29"/>
      <c r="J199" s="29">
        <v>30</v>
      </c>
      <c r="K199" s="31">
        <v>66</v>
      </c>
      <c r="L199" s="29">
        <v>11</v>
      </c>
      <c r="M199" s="29"/>
      <c r="N199" s="29">
        <v>2003</v>
      </c>
      <c r="O199" s="30">
        <v>40838</v>
      </c>
      <c r="P199" s="23">
        <f t="shared" si="71"/>
        <v>40838000</v>
      </c>
      <c r="Q199" s="29" t="s">
        <v>4</v>
      </c>
      <c r="R199" s="28">
        <v>30281201</v>
      </c>
      <c r="S199" s="22" t="s">
        <v>3</v>
      </c>
      <c r="T199" s="21" t="s">
        <v>7</v>
      </c>
      <c r="U199" s="21"/>
      <c r="V199" s="21">
        <v>50</v>
      </c>
      <c r="W199" s="21">
        <f t="shared" si="72"/>
        <v>29975.092000000001</v>
      </c>
      <c r="X199" s="14">
        <f t="shared" si="73"/>
        <v>29975092</v>
      </c>
      <c r="Y199" s="21">
        <f t="shared" si="69"/>
        <v>36</v>
      </c>
      <c r="Z199" s="20">
        <f t="shared" si="74"/>
        <v>2041.9</v>
      </c>
      <c r="AA199" s="11">
        <f t="shared" si="75"/>
        <v>2041900</v>
      </c>
      <c r="AB199" s="10">
        <f t="shared" si="76"/>
        <v>10862908</v>
      </c>
      <c r="AC199" s="18">
        <f t="shared" si="77"/>
        <v>38796.1</v>
      </c>
      <c r="AD199" s="19">
        <f t="shared" si="78"/>
        <v>0.02</v>
      </c>
      <c r="AE199" s="18">
        <f t="shared" si="79"/>
        <v>775.92200000000003</v>
      </c>
      <c r="AF199" s="18">
        <f t="shared" si="80"/>
        <v>11638.829999999998</v>
      </c>
      <c r="AG199" s="18">
        <f t="shared" si="81"/>
        <v>29199.170000000002</v>
      </c>
    </row>
    <row r="200" spans="1:33" x14ac:dyDescent="0.35">
      <c r="A200" s="52" t="s">
        <v>19032</v>
      </c>
      <c r="B200" s="21" t="s">
        <v>9</v>
      </c>
      <c r="C200" s="26" t="s">
        <v>8</v>
      </c>
      <c r="D200" s="25" t="str">
        <f t="shared" si="70"/>
        <v>Transformador TRENCH SN: 2113457 SE6 JARDIM</v>
      </c>
      <c r="E200" s="21" t="s">
        <v>7</v>
      </c>
      <c r="F200" s="21" t="s">
        <v>11</v>
      </c>
      <c r="G200" s="21"/>
      <c r="H200" s="21"/>
      <c r="I200" s="21" t="s">
        <v>5</v>
      </c>
      <c r="J200" s="27">
        <v>20</v>
      </c>
      <c r="K200" s="21">
        <v>66</v>
      </c>
      <c r="L200" s="21"/>
      <c r="M200" s="21"/>
      <c r="N200" s="21">
        <v>2011</v>
      </c>
      <c r="O200" s="24">
        <v>34031</v>
      </c>
      <c r="P200" s="23">
        <f t="shared" si="71"/>
        <v>34031000</v>
      </c>
      <c r="Q200" s="21" t="s">
        <v>10</v>
      </c>
      <c r="R200" s="22">
        <v>2113457</v>
      </c>
      <c r="S200" s="22"/>
      <c r="T200" s="21" t="s">
        <v>7</v>
      </c>
      <c r="U200" s="21"/>
      <c r="V200" s="21">
        <v>50</v>
      </c>
      <c r="W200" s="21">
        <f t="shared" si="72"/>
        <v>30151.466</v>
      </c>
      <c r="X200" s="14">
        <f t="shared" si="73"/>
        <v>30151466</v>
      </c>
      <c r="Y200" s="21">
        <f t="shared" si="69"/>
        <v>44</v>
      </c>
      <c r="Z200" s="20">
        <f t="shared" si="74"/>
        <v>1701.5500000000002</v>
      </c>
      <c r="AA200" s="11">
        <f t="shared" si="75"/>
        <v>1701550.0000000002</v>
      </c>
      <c r="AB200" s="10">
        <f t="shared" si="76"/>
        <v>3879534</v>
      </c>
      <c r="AC200" s="18">
        <f t="shared" si="77"/>
        <v>32329.45</v>
      </c>
      <c r="AD200" s="19">
        <f t="shared" si="78"/>
        <v>0.02</v>
      </c>
      <c r="AE200" s="18">
        <f t="shared" si="79"/>
        <v>646.58900000000006</v>
      </c>
      <c r="AF200" s="18">
        <f t="shared" si="80"/>
        <v>4526.1229999999996</v>
      </c>
      <c r="AG200" s="18">
        <f t="shared" si="81"/>
        <v>29504.877</v>
      </c>
    </row>
    <row r="201" spans="1:33" x14ac:dyDescent="0.35">
      <c r="A201" s="52" t="s">
        <v>19032</v>
      </c>
      <c r="B201" s="21" t="s">
        <v>9</v>
      </c>
      <c r="C201" s="26" t="s">
        <v>8</v>
      </c>
      <c r="D201" s="25" t="str">
        <f t="shared" si="70"/>
        <v>Transformador ALSTOM SN: 30281301 SE4-AEROPORT</v>
      </c>
      <c r="E201" s="21" t="s">
        <v>7</v>
      </c>
      <c r="F201" s="21" t="s">
        <v>6</v>
      </c>
      <c r="G201" s="21"/>
      <c r="H201" s="21"/>
      <c r="I201" s="21" t="s">
        <v>5</v>
      </c>
      <c r="J201" s="21">
        <v>30</v>
      </c>
      <c r="K201" s="21">
        <v>66</v>
      </c>
      <c r="L201" s="21">
        <v>11</v>
      </c>
      <c r="M201" s="21"/>
      <c r="N201" s="21">
        <v>2003</v>
      </c>
      <c r="O201" s="24">
        <v>40838</v>
      </c>
      <c r="P201" s="23">
        <f t="shared" si="71"/>
        <v>40838000</v>
      </c>
      <c r="Q201" s="21" t="s">
        <v>4</v>
      </c>
      <c r="R201" s="22">
        <v>30281301</v>
      </c>
      <c r="S201" s="22" t="s">
        <v>3</v>
      </c>
      <c r="T201" s="21" t="s">
        <v>2</v>
      </c>
      <c r="U201" s="21"/>
      <c r="V201" s="21">
        <v>50</v>
      </c>
      <c r="W201" s="21">
        <f t="shared" si="72"/>
        <v>29975.092000000001</v>
      </c>
      <c r="X201" s="14">
        <f t="shared" si="73"/>
        <v>29975092</v>
      </c>
      <c r="Y201" s="21">
        <f t="shared" si="69"/>
        <v>36</v>
      </c>
      <c r="Z201" s="20">
        <f t="shared" si="74"/>
        <v>2041.9</v>
      </c>
      <c r="AA201" s="11">
        <f t="shared" si="75"/>
        <v>2041900</v>
      </c>
      <c r="AB201" s="10">
        <f t="shared" si="76"/>
        <v>10862908</v>
      </c>
      <c r="AC201" s="18">
        <f t="shared" si="77"/>
        <v>38796.1</v>
      </c>
      <c r="AD201" s="19">
        <f t="shared" si="78"/>
        <v>0.02</v>
      </c>
      <c r="AE201" s="18">
        <f t="shared" si="79"/>
        <v>775.92200000000003</v>
      </c>
      <c r="AF201" s="18">
        <f t="shared" si="80"/>
        <v>11638.829999999998</v>
      </c>
      <c r="AG201" s="18">
        <f t="shared" si="81"/>
        <v>29199.170000000002</v>
      </c>
    </row>
    <row r="202" spans="1:33" x14ac:dyDescent="0.35">
      <c r="A202" s="9"/>
      <c r="B202" s="9"/>
      <c r="C202" s="9"/>
      <c r="D202" s="17"/>
      <c r="E202" s="9"/>
      <c r="F202" s="9"/>
      <c r="G202" s="9"/>
      <c r="H202" s="9"/>
      <c r="I202" s="9"/>
      <c r="J202" s="9"/>
      <c r="K202" s="9"/>
      <c r="L202" s="9"/>
      <c r="M202" s="9"/>
      <c r="N202" s="9"/>
      <c r="O202" s="16">
        <f>SUM(O2:O201)</f>
        <v>8930232</v>
      </c>
      <c r="P202" s="16">
        <f>SUM(P2:P201)</f>
        <v>8930232000</v>
      </c>
      <c r="Q202" s="9"/>
      <c r="R202" s="9"/>
      <c r="S202" s="9"/>
      <c r="T202" s="15"/>
      <c r="U202" s="13" t="s">
        <v>1</v>
      </c>
      <c r="V202" s="13" t="s">
        <v>0</v>
      </c>
      <c r="W202" s="12">
        <f>SUM(W2:W201)</f>
        <v>5716230.1710000038</v>
      </c>
      <c r="X202" s="14">
        <f t="shared" si="73"/>
        <v>5716230171.0000038</v>
      </c>
      <c r="Y202" s="13" t="s">
        <v>0</v>
      </c>
      <c r="Z202" s="12">
        <f>SUM(Z2:Z201)</f>
        <v>446511.60000000027</v>
      </c>
      <c r="AA202" s="11">
        <f t="shared" si="75"/>
        <v>446511600.00000024</v>
      </c>
      <c r="AB202" s="10">
        <f t="shared" si="76"/>
        <v>3214001828.9999962</v>
      </c>
      <c r="AC202" s="8">
        <f>SUM(AC2:AC201)</f>
        <v>8483720.3999999929</v>
      </c>
      <c r="AD202" s="9"/>
      <c r="AE202" s="8">
        <f>SUM(AE2:AE201)</f>
        <v>169674.40799999982</v>
      </c>
      <c r="AF202" s="8">
        <f>SUM(AF2:AF201)</f>
        <v>3383676.2369999974</v>
      </c>
      <c r="AG202" s="8">
        <f>SUM(AG2:AG201)</f>
        <v>5546555.7630000021</v>
      </c>
    </row>
    <row r="203" spans="1:33" x14ac:dyDescent="0.35">
      <c r="U203" s="7"/>
    </row>
    <row r="204" spans="1:33" x14ac:dyDescent="0.35"/>
    <row r="205" spans="1:33" x14ac:dyDescent="0.35">
      <c r="W205" s="6"/>
      <c r="X205" s="6"/>
      <c r="AF205" s="2">
        <f>+O202-W202</f>
        <v>3214001.8289999962</v>
      </c>
    </row>
    <row r="206" spans="1:33" x14ac:dyDescent="0.35">
      <c r="AF206" s="2">
        <f>+AF205+AE202</f>
        <v>3383676.236999996</v>
      </c>
    </row>
    <row r="207" spans="1:33" x14ac:dyDescent="0.35">
      <c r="W207" s="5"/>
      <c r="X207" s="5"/>
    </row>
    <row r="208" spans="1:33" x14ac:dyDescent="0.35">
      <c r="Q208" s="4">
        <f>+O202-Z202</f>
        <v>8483720.4000000004</v>
      </c>
    </row>
    <row r="209" x14ac:dyDescent="0.35"/>
    <row r="210" x14ac:dyDescent="0.35"/>
  </sheetData>
  <autoFilter ref="A1:AG202" xr:uid="{00000000-0009-0000-0000-000000000000}">
    <sortState xmlns:xlrd2="http://schemas.microsoft.com/office/spreadsheetml/2017/richdata2" ref="A2:AA202">
      <sortCondition ref="B1:B202"/>
    </sortState>
  </autoFilter>
  <pageMargins left="0.75" right="0.75" top="1" bottom="1"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O6700"/>
  <sheetViews>
    <sheetView zoomScale="115" zoomScaleNormal="115" workbookViewId="0">
      <pane ySplit="1" topLeftCell="A2" activePane="bottomLeft" state="frozen"/>
      <selection pane="bottomLeft" activeCell="T2" sqref="T2"/>
    </sheetView>
  </sheetViews>
  <sheetFormatPr defaultColWidth="9.1796875" defaultRowHeight="14.5" zeroHeight="1" x14ac:dyDescent="0.35"/>
  <cols>
    <col min="1" max="1" width="14.81640625" style="94" customWidth="1"/>
    <col min="2" max="2" width="18.453125" style="93" bestFit="1" customWidth="1"/>
    <col min="3" max="3" width="19.26953125" style="93" customWidth="1"/>
    <col min="4" max="4" width="19.453125" style="92" bestFit="1" customWidth="1"/>
    <col min="5" max="5" width="73.26953125" style="93" hidden="1" customWidth="1"/>
    <col min="6" max="6" width="43.54296875" style="92" bestFit="1" customWidth="1"/>
    <col min="7" max="7" width="19.453125" style="92" customWidth="1"/>
    <col min="8" max="8" width="23" style="92" customWidth="1"/>
    <col min="9" max="9" width="49.54296875" style="93" customWidth="1"/>
    <col min="10" max="10" width="33.1796875" style="88" hidden="1" customWidth="1"/>
    <col min="11" max="12" width="15.1796875" style="92" bestFit="1" customWidth="1"/>
    <col min="13" max="13" width="19.453125" style="92" bestFit="1" customWidth="1"/>
    <col min="14" max="14" width="10.453125" style="92" customWidth="1"/>
    <col min="15" max="15" width="10.1796875" style="92" customWidth="1"/>
    <col min="16" max="16" width="11.81640625" style="92" customWidth="1"/>
    <col min="17" max="17" width="21.453125" style="90" bestFit="1" customWidth="1"/>
    <col min="18" max="18" width="28.26953125" style="91" bestFit="1" customWidth="1"/>
    <col min="19" max="19" width="23.453125" style="91" customWidth="1"/>
    <col min="20" max="20" width="24.7265625" style="90" bestFit="1" customWidth="1"/>
    <col min="21" max="21" width="11.81640625" style="88" bestFit="1" customWidth="1"/>
    <col min="22" max="22" width="23.26953125" style="88" bestFit="1" customWidth="1"/>
    <col min="23" max="24" width="23.26953125" style="88" hidden="1" customWidth="1"/>
    <col min="25" max="25" width="23.81640625" style="88" bestFit="1" customWidth="1"/>
    <col min="26" max="27" width="15.26953125" style="88" bestFit="1" customWidth="1"/>
    <col min="28" max="28" width="15.26953125" style="88" hidden="1" customWidth="1"/>
    <col min="29" max="29" width="13.453125" style="88" hidden="1" customWidth="1"/>
    <col min="30" max="30" width="15.453125" style="88" hidden="1" customWidth="1"/>
    <col min="31" max="31" width="18" style="89" hidden="1" customWidth="1"/>
    <col min="32" max="32" width="15.453125" style="88" hidden="1" customWidth="1"/>
    <col min="33" max="33" width="24.7265625" style="88" hidden="1" customWidth="1"/>
    <col min="34" max="1029" width="9.1796875" style="88" customWidth="1"/>
  </cols>
  <sheetData>
    <row r="1" spans="1:33" s="276" customFormat="1" ht="63" x14ac:dyDescent="0.35">
      <c r="A1" s="279" t="s">
        <v>19031</v>
      </c>
      <c r="B1" s="279" t="s">
        <v>19030</v>
      </c>
      <c r="C1" s="279"/>
      <c r="D1" s="279" t="s">
        <v>19029</v>
      </c>
      <c r="E1" s="280"/>
      <c r="F1" s="279" t="s">
        <v>19028</v>
      </c>
      <c r="G1" s="279" t="s">
        <v>487</v>
      </c>
      <c r="H1" s="279" t="s">
        <v>19027</v>
      </c>
      <c r="I1" s="279" t="s">
        <v>19026</v>
      </c>
      <c r="J1" s="279" t="s">
        <v>19025</v>
      </c>
      <c r="K1" s="279" t="s">
        <v>19024</v>
      </c>
      <c r="L1" s="279" t="s">
        <v>19023</v>
      </c>
      <c r="M1" s="279" t="s">
        <v>19022</v>
      </c>
      <c r="N1" s="279" t="s">
        <v>482</v>
      </c>
      <c r="O1" s="279" t="s">
        <v>19021</v>
      </c>
      <c r="P1" s="279" t="s">
        <v>19020</v>
      </c>
      <c r="Q1" s="279" t="s">
        <v>479</v>
      </c>
      <c r="R1" s="279" t="s">
        <v>477</v>
      </c>
      <c r="S1" s="279" t="s">
        <v>476</v>
      </c>
      <c r="T1" s="279" t="s">
        <v>19019</v>
      </c>
      <c r="U1" s="279" t="s">
        <v>19018</v>
      </c>
      <c r="V1" s="279" t="s">
        <v>19017</v>
      </c>
      <c r="W1" s="279"/>
      <c r="X1" s="279"/>
      <c r="Y1" s="279" t="s">
        <v>473</v>
      </c>
      <c r="Z1" s="279" t="s">
        <v>19016</v>
      </c>
      <c r="AA1" s="279" t="s">
        <v>19015</v>
      </c>
      <c r="AB1" s="279"/>
      <c r="AC1" s="277" t="s">
        <v>19014</v>
      </c>
      <c r="AD1" s="278" t="s">
        <v>467</v>
      </c>
      <c r="AE1" s="277" t="s">
        <v>19013</v>
      </c>
      <c r="AF1" s="277" t="s">
        <v>19012</v>
      </c>
      <c r="AG1" s="277" t="s">
        <v>19011</v>
      </c>
    </row>
    <row r="2" spans="1:33" s="88" customFormat="1" x14ac:dyDescent="0.35">
      <c r="A2" s="21">
        <v>10141103</v>
      </c>
      <c r="B2" s="115" t="s">
        <v>1665</v>
      </c>
      <c r="C2" s="272" t="s">
        <v>710</v>
      </c>
      <c r="D2" s="22" t="s">
        <v>7396</v>
      </c>
      <c r="E2" s="114" t="str">
        <f t="shared" ref="E2:E65" si="0">+CONCATENATE(C2," ","MARCA:",R2," ",G2," ",D2,)</f>
        <v>TRANSFORMADOR MARCA:ENAE Inhambane PTS 02</v>
      </c>
      <c r="F2" s="21"/>
      <c r="G2" s="21" t="s">
        <v>1695</v>
      </c>
      <c r="H2" s="21" t="str">
        <f>+G2</f>
        <v>Inhambane</v>
      </c>
      <c r="I2" s="21"/>
      <c r="J2" s="118"/>
      <c r="K2" s="171" t="s">
        <v>14768</v>
      </c>
      <c r="L2" s="171" t="s">
        <v>14767</v>
      </c>
      <c r="M2" s="21">
        <v>300</v>
      </c>
      <c r="N2" s="21">
        <v>33</v>
      </c>
      <c r="O2" s="21">
        <v>0.4</v>
      </c>
      <c r="P2" s="124" t="s">
        <v>516</v>
      </c>
      <c r="Q2" s="21">
        <v>1940</v>
      </c>
      <c r="R2" s="21" t="s">
        <v>14753</v>
      </c>
      <c r="S2" s="21" t="s">
        <v>14752</v>
      </c>
      <c r="T2" s="126">
        <v>1039</v>
      </c>
      <c r="U2" s="111">
        <v>45</v>
      </c>
      <c r="V2" s="113">
        <f t="shared" ref="V2:V65" si="1">((Z2/U2)*(T2-AA2))+AA2</f>
        <v>161.62222222222221</v>
      </c>
      <c r="W2" s="113">
        <f t="shared" ref="W2:W65" si="2">+T2-V2</f>
        <v>877.37777777777774</v>
      </c>
      <c r="X2" s="112">
        <f t="shared" ref="X2:X65" si="3">+W2*1000</f>
        <v>877377.77777777775</v>
      </c>
      <c r="Y2" s="118"/>
      <c r="Z2" s="110">
        <v>5</v>
      </c>
      <c r="AA2" s="109">
        <f t="shared" ref="AA2:AA65" si="4">(5/100*T2)</f>
        <v>51.95</v>
      </c>
      <c r="AB2" s="109">
        <f t="shared" ref="AB2:AB65" si="5">+AA2*1000</f>
        <v>51950</v>
      </c>
      <c r="AC2" s="108">
        <f t="shared" ref="AC2:AC65" si="6">+T2-AA2</f>
        <v>987.05</v>
      </c>
      <c r="AD2" s="107">
        <f t="shared" ref="AD2:AD65" si="7">1/U2</f>
        <v>2.2222222222222223E-2</v>
      </c>
      <c r="AE2" s="106">
        <f t="shared" ref="AE2:AE65" si="8">+AC2*AD2</f>
        <v>21.934444444444445</v>
      </c>
      <c r="AF2" s="105">
        <f t="shared" ref="AF2:AF65" si="9">+T2-V2+AE2</f>
        <v>899.3122222222222</v>
      </c>
      <c r="AG2" s="105">
        <f t="shared" ref="AG2:AG65" si="10">+V2-AE2</f>
        <v>139.68777777777777</v>
      </c>
    </row>
    <row r="3" spans="1:33" s="88" customFormat="1" x14ac:dyDescent="0.35">
      <c r="A3" s="21">
        <v>10141103</v>
      </c>
      <c r="B3" s="115" t="s">
        <v>1665</v>
      </c>
      <c r="C3" s="272" t="s">
        <v>710</v>
      </c>
      <c r="D3" s="22" t="s">
        <v>4609</v>
      </c>
      <c r="E3" s="114" t="str">
        <f t="shared" si="0"/>
        <v>TRANSFORMADOR MARCA: Inhambane PTS 03</v>
      </c>
      <c r="F3" s="21"/>
      <c r="G3" s="21" t="s">
        <v>1695</v>
      </c>
      <c r="H3" s="21" t="str">
        <f>+G3</f>
        <v>Inhambane</v>
      </c>
      <c r="I3" s="21"/>
      <c r="J3" s="118"/>
      <c r="K3" s="171" t="s">
        <v>14766</v>
      </c>
      <c r="L3" s="171" t="s">
        <v>14765</v>
      </c>
      <c r="M3" s="21">
        <v>300</v>
      </c>
      <c r="N3" s="21">
        <v>33</v>
      </c>
      <c r="O3" s="21">
        <v>0.4</v>
      </c>
      <c r="P3" s="124" t="s">
        <v>516</v>
      </c>
      <c r="Q3" s="21">
        <v>1940</v>
      </c>
      <c r="R3" s="21"/>
      <c r="S3" s="21"/>
      <c r="T3" s="126">
        <v>1039</v>
      </c>
      <c r="U3" s="111">
        <v>45</v>
      </c>
      <c r="V3" s="113">
        <f t="shared" si="1"/>
        <v>161.62222222222221</v>
      </c>
      <c r="W3" s="113">
        <f t="shared" si="2"/>
        <v>877.37777777777774</v>
      </c>
      <c r="X3" s="112">
        <f t="shared" si="3"/>
        <v>877377.77777777775</v>
      </c>
      <c r="Y3" s="118"/>
      <c r="Z3" s="110">
        <v>5</v>
      </c>
      <c r="AA3" s="109">
        <f t="shared" si="4"/>
        <v>51.95</v>
      </c>
      <c r="AB3" s="109">
        <f t="shared" si="5"/>
        <v>51950</v>
      </c>
      <c r="AC3" s="108">
        <f t="shared" si="6"/>
        <v>987.05</v>
      </c>
      <c r="AD3" s="107">
        <f t="shared" si="7"/>
        <v>2.2222222222222223E-2</v>
      </c>
      <c r="AE3" s="106">
        <f t="shared" si="8"/>
        <v>21.934444444444445</v>
      </c>
      <c r="AF3" s="105">
        <f t="shared" si="9"/>
        <v>899.3122222222222</v>
      </c>
      <c r="AG3" s="105">
        <f t="shared" si="10"/>
        <v>139.68777777777777</v>
      </c>
    </row>
    <row r="4" spans="1:33" s="88" customFormat="1" x14ac:dyDescent="0.35">
      <c r="A4" s="21">
        <v>10141103</v>
      </c>
      <c r="B4" s="115" t="s">
        <v>1665</v>
      </c>
      <c r="C4" s="272" t="s">
        <v>710</v>
      </c>
      <c r="D4" s="22" t="s">
        <v>4605</v>
      </c>
      <c r="E4" s="114" t="str">
        <f t="shared" si="0"/>
        <v>TRANSFORMADOR MARCA: Inhambane PTS 04</v>
      </c>
      <c r="F4" s="21"/>
      <c r="G4" s="21" t="s">
        <v>1695</v>
      </c>
      <c r="H4" s="21" t="str">
        <f>+G4</f>
        <v>Inhambane</v>
      </c>
      <c r="I4" s="21"/>
      <c r="J4" s="118"/>
      <c r="K4" s="171" t="s">
        <v>14764</v>
      </c>
      <c r="L4" s="171" t="s">
        <v>14763</v>
      </c>
      <c r="M4" s="21">
        <v>300</v>
      </c>
      <c r="N4" s="21">
        <v>33</v>
      </c>
      <c r="O4" s="21">
        <v>0.4</v>
      </c>
      <c r="P4" s="124" t="s">
        <v>516</v>
      </c>
      <c r="Q4" s="21">
        <v>1940</v>
      </c>
      <c r="R4" s="21"/>
      <c r="S4" s="21"/>
      <c r="T4" s="126">
        <v>1039</v>
      </c>
      <c r="U4" s="111">
        <v>45</v>
      </c>
      <c r="V4" s="113">
        <f t="shared" si="1"/>
        <v>161.62222222222221</v>
      </c>
      <c r="W4" s="113">
        <f t="shared" si="2"/>
        <v>877.37777777777774</v>
      </c>
      <c r="X4" s="112">
        <f t="shared" si="3"/>
        <v>877377.77777777775</v>
      </c>
      <c r="Y4" s="118"/>
      <c r="Z4" s="110">
        <v>5</v>
      </c>
      <c r="AA4" s="109">
        <f t="shared" si="4"/>
        <v>51.95</v>
      </c>
      <c r="AB4" s="109">
        <f t="shared" si="5"/>
        <v>51950</v>
      </c>
      <c r="AC4" s="108">
        <f t="shared" si="6"/>
        <v>987.05</v>
      </c>
      <c r="AD4" s="107">
        <f t="shared" si="7"/>
        <v>2.2222222222222223E-2</v>
      </c>
      <c r="AE4" s="106">
        <f t="shared" si="8"/>
        <v>21.934444444444445</v>
      </c>
      <c r="AF4" s="105">
        <f t="shared" si="9"/>
        <v>899.3122222222222</v>
      </c>
      <c r="AG4" s="105">
        <f t="shared" si="10"/>
        <v>139.68777777777777</v>
      </c>
    </row>
    <row r="5" spans="1:33" s="88" customFormat="1" x14ac:dyDescent="0.35">
      <c r="A5" s="21">
        <v>10141103</v>
      </c>
      <c r="B5" s="115" t="s">
        <v>14786</v>
      </c>
      <c r="C5" s="259" t="s">
        <v>710</v>
      </c>
      <c r="D5" s="22" t="s">
        <v>18010</v>
      </c>
      <c r="E5" s="114" t="str">
        <f t="shared" si="0"/>
        <v>TRANSFORMADOR MARCA:BROWN BOVERI Badem PT164 PT164</v>
      </c>
      <c r="F5" s="21" t="s">
        <v>18011</v>
      </c>
      <c r="G5" s="21" t="s">
        <v>18010</v>
      </c>
      <c r="H5" s="21" t="s">
        <v>3104</v>
      </c>
      <c r="I5" s="21" t="s">
        <v>530</v>
      </c>
      <c r="J5" s="21"/>
      <c r="K5" s="124">
        <v>693124</v>
      </c>
      <c r="L5" s="124">
        <v>7807122</v>
      </c>
      <c r="M5" s="21">
        <v>200</v>
      </c>
      <c r="N5" s="21">
        <v>6.6</v>
      </c>
      <c r="O5" s="21">
        <v>0.4</v>
      </c>
      <c r="P5" s="21">
        <v>3</v>
      </c>
      <c r="Q5" s="124">
        <v>1944</v>
      </c>
      <c r="R5" s="124" t="s">
        <v>18009</v>
      </c>
      <c r="S5" s="124">
        <v>74203</v>
      </c>
      <c r="T5" s="116">
        <v>572</v>
      </c>
      <c r="U5" s="111">
        <v>45</v>
      </c>
      <c r="V5" s="113">
        <f t="shared" si="1"/>
        <v>88.977777777777774</v>
      </c>
      <c r="W5" s="113">
        <f t="shared" si="2"/>
        <v>483.02222222222224</v>
      </c>
      <c r="X5" s="112">
        <f t="shared" si="3"/>
        <v>483022.22222222225</v>
      </c>
      <c r="Y5" s="111"/>
      <c r="Z5" s="110">
        <v>5</v>
      </c>
      <c r="AA5" s="109">
        <f t="shared" si="4"/>
        <v>28.6</v>
      </c>
      <c r="AB5" s="109">
        <f t="shared" si="5"/>
        <v>28600</v>
      </c>
      <c r="AC5" s="108">
        <f t="shared" si="6"/>
        <v>543.4</v>
      </c>
      <c r="AD5" s="107">
        <f t="shared" si="7"/>
        <v>2.2222222222222223E-2</v>
      </c>
      <c r="AE5" s="106">
        <f t="shared" si="8"/>
        <v>12.075555555555555</v>
      </c>
      <c r="AF5" s="105">
        <f t="shared" si="9"/>
        <v>495.09777777777782</v>
      </c>
      <c r="AG5" s="105">
        <f t="shared" si="10"/>
        <v>76.902222222222221</v>
      </c>
    </row>
    <row r="6" spans="1:33" s="88" customFormat="1" x14ac:dyDescent="0.35">
      <c r="A6" s="21">
        <v>10141103</v>
      </c>
      <c r="B6" s="115" t="s">
        <v>1665</v>
      </c>
      <c r="C6" s="272" t="s">
        <v>710</v>
      </c>
      <c r="D6" s="197" t="s">
        <v>8904</v>
      </c>
      <c r="E6" s="114" t="str">
        <f t="shared" si="0"/>
        <v>TRANSFORMADOR MARCA: Free State Transformers Inhambane PTS 09</v>
      </c>
      <c r="F6" s="173"/>
      <c r="G6" s="21" t="s">
        <v>1695</v>
      </c>
      <c r="H6" s="21" t="str">
        <f>+G6</f>
        <v>Inhambane</v>
      </c>
      <c r="I6" s="173"/>
      <c r="J6" s="118"/>
      <c r="K6" s="171" t="s">
        <v>14762</v>
      </c>
      <c r="L6" s="174" t="s">
        <v>14761</v>
      </c>
      <c r="M6" s="173">
        <v>200</v>
      </c>
      <c r="N6" s="173">
        <v>33</v>
      </c>
      <c r="O6" s="173">
        <v>0.4</v>
      </c>
      <c r="P6" s="124" t="s">
        <v>516</v>
      </c>
      <c r="Q6" s="173">
        <v>1944</v>
      </c>
      <c r="R6" s="173" t="s">
        <v>14760</v>
      </c>
      <c r="S6" s="174" t="s">
        <v>14759</v>
      </c>
      <c r="T6" s="126">
        <v>991</v>
      </c>
      <c r="U6" s="111">
        <v>45</v>
      </c>
      <c r="V6" s="113">
        <f t="shared" si="1"/>
        <v>154.15555555555557</v>
      </c>
      <c r="W6" s="113">
        <f t="shared" si="2"/>
        <v>836.84444444444443</v>
      </c>
      <c r="X6" s="112">
        <f t="shared" si="3"/>
        <v>836844.44444444438</v>
      </c>
      <c r="Y6" s="253" t="s">
        <v>14741</v>
      </c>
      <c r="Z6" s="110">
        <v>5</v>
      </c>
      <c r="AA6" s="109">
        <f t="shared" si="4"/>
        <v>49.550000000000004</v>
      </c>
      <c r="AB6" s="109">
        <f t="shared" si="5"/>
        <v>49550.000000000007</v>
      </c>
      <c r="AC6" s="108">
        <f t="shared" si="6"/>
        <v>941.45</v>
      </c>
      <c r="AD6" s="107">
        <f t="shared" si="7"/>
        <v>2.2222222222222223E-2</v>
      </c>
      <c r="AE6" s="106">
        <f t="shared" si="8"/>
        <v>20.921111111111113</v>
      </c>
      <c r="AF6" s="105">
        <f t="shared" si="9"/>
        <v>857.76555555555558</v>
      </c>
      <c r="AG6" s="105">
        <f t="shared" si="10"/>
        <v>133.23444444444445</v>
      </c>
    </row>
    <row r="7" spans="1:33" s="88" customFormat="1" x14ac:dyDescent="0.35">
      <c r="A7" s="21">
        <v>10141103</v>
      </c>
      <c r="B7" s="115" t="s">
        <v>1665</v>
      </c>
      <c r="C7" s="272" t="s">
        <v>710</v>
      </c>
      <c r="D7" s="22" t="s">
        <v>14757</v>
      </c>
      <c r="E7" s="114" t="str">
        <f t="shared" si="0"/>
        <v>TRANSFORMADOR MARCA:ENAE AGCHI/PT17 AGCHI/PT17</v>
      </c>
      <c r="F7" s="21" t="s">
        <v>14758</v>
      </c>
      <c r="G7" s="21" t="s">
        <v>14757</v>
      </c>
      <c r="H7" s="21" t="s">
        <v>977</v>
      </c>
      <c r="I7" s="21" t="s">
        <v>976</v>
      </c>
      <c r="J7" s="21" t="s">
        <v>14756</v>
      </c>
      <c r="K7" s="139" t="s">
        <v>14755</v>
      </c>
      <c r="L7" s="119" t="s">
        <v>14754</v>
      </c>
      <c r="M7" s="21">
        <v>30</v>
      </c>
      <c r="N7" s="21">
        <v>22</v>
      </c>
      <c r="O7" s="21">
        <v>0.4</v>
      </c>
      <c r="P7" s="21">
        <v>3</v>
      </c>
      <c r="Q7" s="21">
        <v>1950</v>
      </c>
      <c r="R7" s="21" t="s">
        <v>14753</v>
      </c>
      <c r="S7" s="21" t="s">
        <v>14752</v>
      </c>
      <c r="T7" s="116">
        <v>433</v>
      </c>
      <c r="U7" s="111">
        <v>45</v>
      </c>
      <c r="V7" s="113">
        <f t="shared" si="1"/>
        <v>67.355555555555554</v>
      </c>
      <c r="W7" s="113">
        <f t="shared" si="2"/>
        <v>365.64444444444445</v>
      </c>
      <c r="X7" s="112">
        <f t="shared" si="3"/>
        <v>365644.44444444444</v>
      </c>
      <c r="Y7" s="111"/>
      <c r="Z7" s="110">
        <v>5</v>
      </c>
      <c r="AA7" s="109">
        <f t="shared" si="4"/>
        <v>21.650000000000002</v>
      </c>
      <c r="AB7" s="109">
        <f t="shared" si="5"/>
        <v>21650.000000000004</v>
      </c>
      <c r="AC7" s="108">
        <f t="shared" si="6"/>
        <v>411.35</v>
      </c>
      <c r="AD7" s="107">
        <f t="shared" si="7"/>
        <v>2.2222222222222223E-2</v>
      </c>
      <c r="AE7" s="106">
        <f t="shared" si="8"/>
        <v>9.1411111111111119</v>
      </c>
      <c r="AF7" s="105">
        <f t="shared" si="9"/>
        <v>374.78555555555556</v>
      </c>
      <c r="AG7" s="105">
        <f t="shared" si="10"/>
        <v>58.214444444444439</v>
      </c>
    </row>
    <row r="8" spans="1:33" s="88" customFormat="1" x14ac:dyDescent="0.35">
      <c r="A8" s="21">
        <v>10141103</v>
      </c>
      <c r="B8" s="115" t="s">
        <v>14786</v>
      </c>
      <c r="C8" s="259" t="s">
        <v>710</v>
      </c>
      <c r="D8" s="22" t="s">
        <v>18007</v>
      </c>
      <c r="E8" s="114" t="str">
        <f t="shared" si="0"/>
        <v>TRANSFORMADOR MARCA:Sachsenwelk PT170 PT170</v>
      </c>
      <c r="F8" s="21" t="s">
        <v>18008</v>
      </c>
      <c r="G8" s="21" t="s">
        <v>18007</v>
      </c>
      <c r="H8" s="21" t="s">
        <v>3104</v>
      </c>
      <c r="I8" s="21" t="s">
        <v>530</v>
      </c>
      <c r="J8" s="21"/>
      <c r="K8" s="124">
        <v>693877.1</v>
      </c>
      <c r="L8" s="124">
        <v>7807676.5</v>
      </c>
      <c r="M8" s="21">
        <v>100</v>
      </c>
      <c r="N8" s="21">
        <v>6.6</v>
      </c>
      <c r="O8" s="21">
        <v>0.4</v>
      </c>
      <c r="P8" s="21">
        <v>3</v>
      </c>
      <c r="Q8" s="124">
        <v>1957</v>
      </c>
      <c r="R8" s="124" t="s">
        <v>18006</v>
      </c>
      <c r="S8" s="124">
        <v>16111</v>
      </c>
      <c r="T8" s="116">
        <v>763</v>
      </c>
      <c r="U8" s="111">
        <v>45</v>
      </c>
      <c r="V8" s="113">
        <f t="shared" si="1"/>
        <v>118.6888888888889</v>
      </c>
      <c r="W8" s="113">
        <f t="shared" si="2"/>
        <v>644.31111111111113</v>
      </c>
      <c r="X8" s="112">
        <f t="shared" si="3"/>
        <v>644311.11111111112</v>
      </c>
      <c r="Y8" s="111"/>
      <c r="Z8" s="110">
        <v>5</v>
      </c>
      <c r="AA8" s="109">
        <f t="shared" si="4"/>
        <v>38.15</v>
      </c>
      <c r="AB8" s="109">
        <f t="shared" si="5"/>
        <v>38150</v>
      </c>
      <c r="AC8" s="108">
        <f t="shared" si="6"/>
        <v>724.85</v>
      </c>
      <c r="AD8" s="107">
        <f t="shared" si="7"/>
        <v>2.2222222222222223E-2</v>
      </c>
      <c r="AE8" s="106">
        <f t="shared" si="8"/>
        <v>16.10777777777778</v>
      </c>
      <c r="AF8" s="105">
        <f t="shared" si="9"/>
        <v>660.41888888888889</v>
      </c>
      <c r="AG8" s="105">
        <f t="shared" si="10"/>
        <v>102.58111111111111</v>
      </c>
    </row>
    <row r="9" spans="1:33" s="88" customFormat="1" x14ac:dyDescent="0.35">
      <c r="A9" s="21">
        <v>10141103</v>
      </c>
      <c r="B9" s="115" t="s">
        <v>14786</v>
      </c>
      <c r="C9" s="259" t="s">
        <v>710</v>
      </c>
      <c r="D9" s="22" t="s">
        <v>18004</v>
      </c>
      <c r="E9" s="114" t="str">
        <f t="shared" si="0"/>
        <v>TRANSFORMADOR MARCA:Efacec PT110 PT110</v>
      </c>
      <c r="F9" s="21" t="s">
        <v>18005</v>
      </c>
      <c r="G9" s="21" t="s">
        <v>18004</v>
      </c>
      <c r="H9" s="21" t="s">
        <v>3104</v>
      </c>
      <c r="I9" s="21" t="s">
        <v>530</v>
      </c>
      <c r="J9" s="57"/>
      <c r="K9" s="124">
        <v>695781.4</v>
      </c>
      <c r="L9" s="124">
        <v>7811335.5999999996</v>
      </c>
      <c r="M9" s="21">
        <v>100</v>
      </c>
      <c r="N9" s="21">
        <v>22</v>
      </c>
      <c r="O9" s="21">
        <v>0.4</v>
      </c>
      <c r="P9" s="21">
        <v>3</v>
      </c>
      <c r="Q9" s="124">
        <v>1958</v>
      </c>
      <c r="R9" s="124" t="s">
        <v>535</v>
      </c>
      <c r="S9" s="124">
        <v>18154</v>
      </c>
      <c r="T9" s="116">
        <v>763</v>
      </c>
      <c r="U9" s="111">
        <v>45</v>
      </c>
      <c r="V9" s="113">
        <f t="shared" si="1"/>
        <v>118.6888888888889</v>
      </c>
      <c r="W9" s="113">
        <f t="shared" si="2"/>
        <v>644.31111111111113</v>
      </c>
      <c r="X9" s="112">
        <f t="shared" si="3"/>
        <v>644311.11111111112</v>
      </c>
      <c r="Y9" s="111"/>
      <c r="Z9" s="110">
        <v>5</v>
      </c>
      <c r="AA9" s="109">
        <f t="shared" si="4"/>
        <v>38.15</v>
      </c>
      <c r="AB9" s="109">
        <f t="shared" si="5"/>
        <v>38150</v>
      </c>
      <c r="AC9" s="108">
        <f t="shared" si="6"/>
        <v>724.85</v>
      </c>
      <c r="AD9" s="107">
        <f t="shared" si="7"/>
        <v>2.2222222222222223E-2</v>
      </c>
      <c r="AE9" s="106">
        <f t="shared" si="8"/>
        <v>16.10777777777778</v>
      </c>
      <c r="AF9" s="105">
        <f t="shared" si="9"/>
        <v>660.41888888888889</v>
      </c>
      <c r="AG9" s="105">
        <f t="shared" si="10"/>
        <v>102.58111111111111</v>
      </c>
    </row>
    <row r="10" spans="1:33" s="88" customFormat="1" x14ac:dyDescent="0.35">
      <c r="A10" s="21">
        <v>10141103</v>
      </c>
      <c r="B10" s="162" t="s">
        <v>1665</v>
      </c>
      <c r="C10" s="272" t="s">
        <v>710</v>
      </c>
      <c r="D10" s="160" t="s">
        <v>14751</v>
      </c>
      <c r="E10" s="114" t="str">
        <f t="shared" si="0"/>
        <v>TRANSFORMADOR MARCA:ENGLISH ELECTRIC PTS 81 PTS 81</v>
      </c>
      <c r="F10" s="124"/>
      <c r="G10" s="142" t="s">
        <v>14751</v>
      </c>
      <c r="H10" s="124" t="s">
        <v>324</v>
      </c>
      <c r="I10" s="124" t="s">
        <v>7716</v>
      </c>
      <c r="J10" s="142"/>
      <c r="K10" s="142" t="s">
        <v>14750</v>
      </c>
      <c r="L10" s="142" t="s">
        <v>14749</v>
      </c>
      <c r="M10" s="124">
        <v>500</v>
      </c>
      <c r="N10" s="124">
        <v>33</v>
      </c>
      <c r="O10" s="21">
        <v>0.4</v>
      </c>
      <c r="P10" s="124" t="s">
        <v>514</v>
      </c>
      <c r="Q10" s="142">
        <v>1958</v>
      </c>
      <c r="R10" s="124" t="s">
        <v>14748</v>
      </c>
      <c r="S10" s="142" t="s">
        <v>14747</v>
      </c>
      <c r="T10" s="116">
        <v>1200</v>
      </c>
      <c r="U10" s="111">
        <v>45</v>
      </c>
      <c r="V10" s="113">
        <f t="shared" si="1"/>
        <v>186.66666666666666</v>
      </c>
      <c r="W10" s="113">
        <f t="shared" si="2"/>
        <v>1013.3333333333334</v>
      </c>
      <c r="X10" s="112">
        <f t="shared" si="3"/>
        <v>1013333.3333333334</v>
      </c>
      <c r="Y10" s="111"/>
      <c r="Z10" s="110">
        <v>5</v>
      </c>
      <c r="AA10" s="109">
        <f t="shared" si="4"/>
        <v>60</v>
      </c>
      <c r="AB10" s="109">
        <f t="shared" si="5"/>
        <v>60000</v>
      </c>
      <c r="AC10" s="108">
        <f t="shared" si="6"/>
        <v>1140</v>
      </c>
      <c r="AD10" s="107">
        <f t="shared" si="7"/>
        <v>2.2222222222222223E-2</v>
      </c>
      <c r="AE10" s="106">
        <f t="shared" si="8"/>
        <v>25.333333333333336</v>
      </c>
      <c r="AF10" s="105">
        <f t="shared" si="9"/>
        <v>1038.6666666666667</v>
      </c>
      <c r="AG10" s="105">
        <f t="shared" si="10"/>
        <v>161.33333333333331</v>
      </c>
    </row>
    <row r="11" spans="1:33" s="88" customFormat="1" x14ac:dyDescent="0.35">
      <c r="A11" s="21">
        <v>10141103</v>
      </c>
      <c r="B11" s="115" t="s">
        <v>14786</v>
      </c>
      <c r="C11" s="259" t="s">
        <v>710</v>
      </c>
      <c r="D11" s="22" t="s">
        <v>18002</v>
      </c>
      <c r="E11" s="114" t="str">
        <f t="shared" si="0"/>
        <v>TRANSFORMADOR MARCA:Lepper PT29 PT29</v>
      </c>
      <c r="F11" s="21" t="s">
        <v>18003</v>
      </c>
      <c r="G11" s="21" t="s">
        <v>18002</v>
      </c>
      <c r="H11" s="21" t="s">
        <v>3104</v>
      </c>
      <c r="I11" s="21" t="s">
        <v>530</v>
      </c>
      <c r="J11" s="21"/>
      <c r="K11" s="124">
        <v>693063.6</v>
      </c>
      <c r="L11" s="124">
        <v>7804669.9000000004</v>
      </c>
      <c r="M11" s="21">
        <v>315</v>
      </c>
      <c r="N11" s="21">
        <v>6.6</v>
      </c>
      <c r="O11" s="21">
        <v>0.4</v>
      </c>
      <c r="P11" s="21">
        <v>3</v>
      </c>
      <c r="Q11" s="124">
        <v>1959</v>
      </c>
      <c r="R11" s="124" t="s">
        <v>17864</v>
      </c>
      <c r="S11" s="124">
        <v>85148</v>
      </c>
      <c r="T11" s="116">
        <v>840</v>
      </c>
      <c r="U11" s="111">
        <v>45</v>
      </c>
      <c r="V11" s="113">
        <f t="shared" si="1"/>
        <v>130.66666666666666</v>
      </c>
      <c r="W11" s="113">
        <f t="shared" si="2"/>
        <v>709.33333333333337</v>
      </c>
      <c r="X11" s="112">
        <f t="shared" si="3"/>
        <v>709333.33333333337</v>
      </c>
      <c r="Y11" s="111"/>
      <c r="Z11" s="110">
        <v>5</v>
      </c>
      <c r="AA11" s="109">
        <f t="shared" si="4"/>
        <v>42</v>
      </c>
      <c r="AB11" s="109">
        <f t="shared" si="5"/>
        <v>42000</v>
      </c>
      <c r="AC11" s="108">
        <f t="shared" si="6"/>
        <v>798</v>
      </c>
      <c r="AD11" s="107">
        <f t="shared" si="7"/>
        <v>2.2222222222222223E-2</v>
      </c>
      <c r="AE11" s="106">
        <f t="shared" si="8"/>
        <v>17.733333333333334</v>
      </c>
      <c r="AF11" s="105">
        <f t="shared" si="9"/>
        <v>727.06666666666672</v>
      </c>
      <c r="AG11" s="105">
        <f t="shared" si="10"/>
        <v>112.93333333333332</v>
      </c>
    </row>
    <row r="12" spans="1:33" s="88" customFormat="1" x14ac:dyDescent="0.35">
      <c r="A12" s="21">
        <v>10141103</v>
      </c>
      <c r="B12" s="115" t="s">
        <v>14786</v>
      </c>
      <c r="C12" s="259" t="s">
        <v>710</v>
      </c>
      <c r="D12" s="22" t="s">
        <v>18000</v>
      </c>
      <c r="E12" s="114" t="str">
        <f t="shared" si="0"/>
        <v>TRANSFORMADOR MARCA:Sachsenweir PT102 PT102</v>
      </c>
      <c r="F12" s="21" t="s">
        <v>18001</v>
      </c>
      <c r="G12" s="21" t="s">
        <v>18000</v>
      </c>
      <c r="H12" s="21" t="s">
        <v>3104</v>
      </c>
      <c r="I12" s="21" t="s">
        <v>530</v>
      </c>
      <c r="J12" s="57"/>
      <c r="K12" s="124">
        <v>695628.3</v>
      </c>
      <c r="L12" s="124">
        <v>7810814.2999999998</v>
      </c>
      <c r="M12" s="21">
        <v>150</v>
      </c>
      <c r="N12" s="21">
        <v>22</v>
      </c>
      <c r="O12" s="21">
        <v>0.4</v>
      </c>
      <c r="P12" s="21">
        <v>3</v>
      </c>
      <c r="Q12" s="124">
        <v>1959</v>
      </c>
      <c r="R12" s="124" t="s">
        <v>17999</v>
      </c>
      <c r="S12" s="124" t="s">
        <v>17998</v>
      </c>
      <c r="T12" s="116">
        <v>572</v>
      </c>
      <c r="U12" s="111">
        <v>45</v>
      </c>
      <c r="V12" s="113">
        <f t="shared" si="1"/>
        <v>88.977777777777774</v>
      </c>
      <c r="W12" s="113">
        <f t="shared" si="2"/>
        <v>483.02222222222224</v>
      </c>
      <c r="X12" s="112">
        <f t="shared" si="3"/>
        <v>483022.22222222225</v>
      </c>
      <c r="Y12" s="111"/>
      <c r="Z12" s="110">
        <v>5</v>
      </c>
      <c r="AA12" s="109">
        <f t="shared" si="4"/>
        <v>28.6</v>
      </c>
      <c r="AB12" s="109">
        <f t="shared" si="5"/>
        <v>28600</v>
      </c>
      <c r="AC12" s="108">
        <f t="shared" si="6"/>
        <v>543.4</v>
      </c>
      <c r="AD12" s="107">
        <f t="shared" si="7"/>
        <v>2.2222222222222223E-2</v>
      </c>
      <c r="AE12" s="106">
        <f t="shared" si="8"/>
        <v>12.075555555555555</v>
      </c>
      <c r="AF12" s="105">
        <f t="shared" si="9"/>
        <v>495.09777777777782</v>
      </c>
      <c r="AG12" s="105">
        <f t="shared" si="10"/>
        <v>76.902222222222221</v>
      </c>
    </row>
    <row r="13" spans="1:33" s="88" customFormat="1" x14ac:dyDescent="0.35">
      <c r="A13" s="21">
        <v>10141103</v>
      </c>
      <c r="B13" s="135" t="s">
        <v>14786</v>
      </c>
      <c r="C13" s="259" t="s">
        <v>710</v>
      </c>
      <c r="D13" s="136" t="s">
        <v>1805</v>
      </c>
      <c r="E13" s="114" t="str">
        <f t="shared" si="0"/>
        <v>TRANSFORMADOR MARCA:EFACEC PTS 25 PTS 25</v>
      </c>
      <c r="F13" s="124"/>
      <c r="G13" s="124" t="s">
        <v>1805</v>
      </c>
      <c r="H13" s="124" t="s">
        <v>571</v>
      </c>
      <c r="I13" s="124"/>
      <c r="J13" s="124" t="s">
        <v>17945</v>
      </c>
      <c r="K13" s="124"/>
      <c r="L13" s="124"/>
      <c r="M13" s="124">
        <v>500</v>
      </c>
      <c r="N13" s="124">
        <v>11</v>
      </c>
      <c r="O13" s="21">
        <v>0.4</v>
      </c>
      <c r="P13" s="124" t="s">
        <v>514</v>
      </c>
      <c r="Q13" s="124">
        <v>1960</v>
      </c>
      <c r="R13" s="124" t="s">
        <v>27</v>
      </c>
      <c r="S13" s="124">
        <v>2972</v>
      </c>
      <c r="T13" s="116">
        <v>1016</v>
      </c>
      <c r="U13" s="111">
        <v>45</v>
      </c>
      <c r="V13" s="113">
        <f t="shared" si="1"/>
        <v>158.04444444444445</v>
      </c>
      <c r="W13" s="113">
        <f t="shared" si="2"/>
        <v>857.95555555555552</v>
      </c>
      <c r="X13" s="112">
        <f t="shared" si="3"/>
        <v>857955.5555555555</v>
      </c>
      <c r="Y13" s="111"/>
      <c r="Z13" s="110">
        <v>5</v>
      </c>
      <c r="AA13" s="109">
        <f t="shared" si="4"/>
        <v>50.800000000000004</v>
      </c>
      <c r="AB13" s="109">
        <f t="shared" si="5"/>
        <v>50800.000000000007</v>
      </c>
      <c r="AC13" s="108">
        <f t="shared" si="6"/>
        <v>965.2</v>
      </c>
      <c r="AD13" s="107">
        <f t="shared" si="7"/>
        <v>2.2222222222222223E-2</v>
      </c>
      <c r="AE13" s="106">
        <f t="shared" si="8"/>
        <v>21.448888888888892</v>
      </c>
      <c r="AF13" s="105">
        <f t="shared" si="9"/>
        <v>879.40444444444438</v>
      </c>
      <c r="AG13" s="105">
        <f t="shared" si="10"/>
        <v>136.59555555555556</v>
      </c>
    </row>
    <row r="14" spans="1:33" s="88" customFormat="1" x14ac:dyDescent="0.35">
      <c r="A14" s="21">
        <v>10141103</v>
      </c>
      <c r="B14" s="135" t="s">
        <v>14786</v>
      </c>
      <c r="C14" s="259" t="s">
        <v>710</v>
      </c>
      <c r="D14" s="136" t="s">
        <v>1299</v>
      </c>
      <c r="E14" s="114" t="str">
        <f t="shared" si="0"/>
        <v>TRANSFORMADOR MARCA:Metropolitan Vickers PTS 153 PTS 153</v>
      </c>
      <c r="F14" s="124"/>
      <c r="G14" s="124" t="s">
        <v>1299</v>
      </c>
      <c r="H14" s="124" t="s">
        <v>571</v>
      </c>
      <c r="I14" s="124"/>
      <c r="J14" s="124" t="s">
        <v>717</v>
      </c>
      <c r="K14" s="124"/>
      <c r="L14" s="124"/>
      <c r="M14" s="124">
        <v>250</v>
      </c>
      <c r="N14" s="124">
        <v>11</v>
      </c>
      <c r="O14" s="21">
        <v>0.4</v>
      </c>
      <c r="P14" s="124" t="s">
        <v>514</v>
      </c>
      <c r="Q14" s="124">
        <v>1960</v>
      </c>
      <c r="R14" s="124" t="s">
        <v>17997</v>
      </c>
      <c r="S14" s="124">
        <v>192463</v>
      </c>
      <c r="T14" s="116">
        <v>840</v>
      </c>
      <c r="U14" s="111">
        <v>45</v>
      </c>
      <c r="V14" s="113">
        <f t="shared" si="1"/>
        <v>130.66666666666666</v>
      </c>
      <c r="W14" s="113">
        <f t="shared" si="2"/>
        <v>709.33333333333337</v>
      </c>
      <c r="X14" s="112">
        <f t="shared" si="3"/>
        <v>709333.33333333337</v>
      </c>
      <c r="Y14" s="111"/>
      <c r="Z14" s="110">
        <v>5</v>
      </c>
      <c r="AA14" s="109">
        <f t="shared" si="4"/>
        <v>42</v>
      </c>
      <c r="AB14" s="109">
        <f t="shared" si="5"/>
        <v>42000</v>
      </c>
      <c r="AC14" s="108">
        <f t="shared" si="6"/>
        <v>798</v>
      </c>
      <c r="AD14" s="107">
        <f t="shared" si="7"/>
        <v>2.2222222222222223E-2</v>
      </c>
      <c r="AE14" s="106">
        <f t="shared" si="8"/>
        <v>17.733333333333334</v>
      </c>
      <c r="AF14" s="105">
        <f t="shared" si="9"/>
        <v>727.06666666666672</v>
      </c>
      <c r="AG14" s="105">
        <f t="shared" si="10"/>
        <v>112.93333333333332</v>
      </c>
    </row>
    <row r="15" spans="1:33" s="88" customFormat="1" x14ac:dyDescent="0.35">
      <c r="A15" s="21">
        <v>10141103</v>
      </c>
      <c r="B15" s="115" t="s">
        <v>14786</v>
      </c>
      <c r="C15" s="259" t="s">
        <v>710</v>
      </c>
      <c r="D15" s="22"/>
      <c r="E15" s="114" t="str">
        <f t="shared" si="0"/>
        <v xml:space="preserve">TRANSFORMADOR MARCA:EFACEC Indoor Substation 1 </v>
      </c>
      <c r="F15" s="21" t="s">
        <v>530</v>
      </c>
      <c r="G15" s="21" t="s">
        <v>705</v>
      </c>
      <c r="H15" s="21" t="s">
        <v>528</v>
      </c>
      <c r="I15" s="21" t="s">
        <v>704</v>
      </c>
      <c r="J15" s="21"/>
      <c r="K15" s="57" t="s">
        <v>703</v>
      </c>
      <c r="L15" s="57" t="s">
        <v>702</v>
      </c>
      <c r="M15" s="21">
        <v>5000</v>
      </c>
      <c r="N15" s="21">
        <v>22</v>
      </c>
      <c r="O15" s="21">
        <v>6.6</v>
      </c>
      <c r="P15" s="124">
        <v>3</v>
      </c>
      <c r="Q15" s="57">
        <v>1963</v>
      </c>
      <c r="R15" s="57" t="s">
        <v>27</v>
      </c>
      <c r="S15" s="57" t="s">
        <v>17996</v>
      </c>
      <c r="T15" s="116">
        <v>20419</v>
      </c>
      <c r="U15" s="111">
        <v>45</v>
      </c>
      <c r="V15" s="113">
        <f t="shared" si="1"/>
        <v>3176.2888888888883</v>
      </c>
      <c r="W15" s="113">
        <f t="shared" si="2"/>
        <v>17242.711111111112</v>
      </c>
      <c r="X15" s="112">
        <f t="shared" si="3"/>
        <v>17242711.111111112</v>
      </c>
      <c r="Y15" s="111"/>
      <c r="Z15" s="110">
        <v>5</v>
      </c>
      <c r="AA15" s="109">
        <f t="shared" si="4"/>
        <v>1020.95</v>
      </c>
      <c r="AB15" s="109">
        <f t="shared" si="5"/>
        <v>1020950</v>
      </c>
      <c r="AC15" s="108">
        <f t="shared" si="6"/>
        <v>19398.05</v>
      </c>
      <c r="AD15" s="107">
        <f t="shared" si="7"/>
        <v>2.2222222222222223E-2</v>
      </c>
      <c r="AE15" s="106">
        <f t="shared" si="8"/>
        <v>431.06777777777779</v>
      </c>
      <c r="AF15" s="105">
        <f t="shared" si="9"/>
        <v>17673.77888888889</v>
      </c>
      <c r="AG15" s="105">
        <f t="shared" si="10"/>
        <v>2745.2211111111105</v>
      </c>
    </row>
    <row r="16" spans="1:33" s="88" customFormat="1" x14ac:dyDescent="0.35">
      <c r="A16" s="21">
        <v>10141103</v>
      </c>
      <c r="B16" s="115" t="s">
        <v>14786</v>
      </c>
      <c r="C16" s="259" t="s">
        <v>710</v>
      </c>
      <c r="D16" s="22"/>
      <c r="E16" s="114" t="str">
        <f t="shared" si="0"/>
        <v xml:space="preserve">TRANSFORMADOR MARCA:EFACEC Indoor Substation 5 </v>
      </c>
      <c r="F16" s="21" t="s">
        <v>530</v>
      </c>
      <c r="G16" s="21" t="s">
        <v>17995</v>
      </c>
      <c r="H16" s="21" t="s">
        <v>528</v>
      </c>
      <c r="I16" s="21" t="s">
        <v>585</v>
      </c>
      <c r="J16" s="21" t="s">
        <v>549</v>
      </c>
      <c r="K16" s="21" t="s">
        <v>17994</v>
      </c>
      <c r="L16" s="21" t="s">
        <v>17993</v>
      </c>
      <c r="M16" s="21">
        <v>5000</v>
      </c>
      <c r="N16" s="21">
        <v>22</v>
      </c>
      <c r="O16" s="21">
        <v>6.6</v>
      </c>
      <c r="P16" s="21">
        <v>3</v>
      </c>
      <c r="Q16" s="21">
        <v>1963</v>
      </c>
      <c r="R16" s="21" t="s">
        <v>27</v>
      </c>
      <c r="S16" s="21" t="s">
        <v>17992</v>
      </c>
      <c r="T16" s="116">
        <v>20419</v>
      </c>
      <c r="U16" s="111">
        <v>45</v>
      </c>
      <c r="V16" s="113">
        <f t="shared" si="1"/>
        <v>3176.2888888888883</v>
      </c>
      <c r="W16" s="113">
        <f t="shared" si="2"/>
        <v>17242.711111111112</v>
      </c>
      <c r="X16" s="112">
        <f t="shared" si="3"/>
        <v>17242711.111111112</v>
      </c>
      <c r="Y16" s="111"/>
      <c r="Z16" s="110">
        <v>5</v>
      </c>
      <c r="AA16" s="109">
        <f t="shared" si="4"/>
        <v>1020.95</v>
      </c>
      <c r="AB16" s="109">
        <f t="shared" si="5"/>
        <v>1020950</v>
      </c>
      <c r="AC16" s="108">
        <f t="shared" si="6"/>
        <v>19398.05</v>
      </c>
      <c r="AD16" s="107">
        <f t="shared" si="7"/>
        <v>2.2222222222222223E-2</v>
      </c>
      <c r="AE16" s="106">
        <f t="shared" si="8"/>
        <v>431.06777777777779</v>
      </c>
      <c r="AF16" s="105">
        <f t="shared" si="9"/>
        <v>17673.77888888889</v>
      </c>
      <c r="AG16" s="105">
        <f t="shared" si="10"/>
        <v>2745.2211111111105</v>
      </c>
    </row>
    <row r="17" spans="1:33" s="88" customFormat="1" x14ac:dyDescent="0.35">
      <c r="A17" s="21">
        <v>10141103</v>
      </c>
      <c r="B17" s="135" t="s">
        <v>18023</v>
      </c>
      <c r="C17" s="259" t="s">
        <v>18022</v>
      </c>
      <c r="D17" s="136" t="s">
        <v>18979</v>
      </c>
      <c r="E17" s="114" t="str">
        <f t="shared" si="0"/>
        <v>MINISUBESTAÇÃO MARCA:EFACEC PT 46 PT 46</v>
      </c>
      <c r="F17" s="124"/>
      <c r="G17" s="124" t="s">
        <v>18979</v>
      </c>
      <c r="H17" s="124" t="s">
        <v>571</v>
      </c>
      <c r="I17" s="124"/>
      <c r="J17" s="124" t="s">
        <v>18978</v>
      </c>
      <c r="K17" s="139"/>
      <c r="L17" s="139"/>
      <c r="M17" s="124">
        <v>500</v>
      </c>
      <c r="N17" s="124">
        <v>11</v>
      </c>
      <c r="O17" s="21">
        <v>0.4</v>
      </c>
      <c r="P17" s="124" t="s">
        <v>514</v>
      </c>
      <c r="Q17" s="124">
        <v>1964</v>
      </c>
      <c r="R17" s="124" t="s">
        <v>27</v>
      </c>
      <c r="S17" s="124">
        <v>11983</v>
      </c>
      <c r="T17" s="116">
        <v>2426</v>
      </c>
      <c r="U17" s="111">
        <v>45</v>
      </c>
      <c r="V17" s="113">
        <f t="shared" si="1"/>
        <v>377.37777777777774</v>
      </c>
      <c r="W17" s="113">
        <f t="shared" si="2"/>
        <v>2048.6222222222223</v>
      </c>
      <c r="X17" s="112">
        <f t="shared" si="3"/>
        <v>2048622.2222222222</v>
      </c>
      <c r="Y17" s="111"/>
      <c r="Z17" s="110">
        <v>5</v>
      </c>
      <c r="AA17" s="109">
        <f t="shared" si="4"/>
        <v>121.30000000000001</v>
      </c>
      <c r="AB17" s="109">
        <f t="shared" si="5"/>
        <v>121300.00000000001</v>
      </c>
      <c r="AC17" s="108">
        <f t="shared" si="6"/>
        <v>2304.6999999999998</v>
      </c>
      <c r="AD17" s="107">
        <f t="shared" si="7"/>
        <v>2.2222222222222223E-2</v>
      </c>
      <c r="AE17" s="106">
        <f t="shared" si="8"/>
        <v>51.215555555555554</v>
      </c>
      <c r="AF17" s="105">
        <f t="shared" si="9"/>
        <v>2099.8377777777778</v>
      </c>
      <c r="AG17" s="105">
        <f t="shared" si="10"/>
        <v>326.16222222222217</v>
      </c>
    </row>
    <row r="18" spans="1:33" s="88" customFormat="1" x14ac:dyDescent="0.35">
      <c r="A18" s="21">
        <v>10141103</v>
      </c>
      <c r="B18" s="115" t="s">
        <v>14786</v>
      </c>
      <c r="C18" s="259" t="s">
        <v>710</v>
      </c>
      <c r="D18" s="22" t="s">
        <v>3071</v>
      </c>
      <c r="E18" s="114" t="str">
        <f t="shared" si="0"/>
        <v>TRANSFORMADOR MARCA:Abardare PT15 PT15</v>
      </c>
      <c r="F18" s="21" t="s">
        <v>17991</v>
      </c>
      <c r="G18" s="21" t="s">
        <v>3071</v>
      </c>
      <c r="H18" s="21" t="s">
        <v>3104</v>
      </c>
      <c r="I18" s="21" t="s">
        <v>530</v>
      </c>
      <c r="J18" s="21"/>
      <c r="K18" s="124">
        <v>694432.4</v>
      </c>
      <c r="L18" s="124">
        <v>7806208.7999999998</v>
      </c>
      <c r="M18" s="21">
        <v>500</v>
      </c>
      <c r="N18" s="21">
        <v>6.6</v>
      </c>
      <c r="O18" s="21">
        <v>0.4</v>
      </c>
      <c r="P18" s="21">
        <v>3</v>
      </c>
      <c r="Q18" s="124">
        <v>1964</v>
      </c>
      <c r="R18" s="124" t="s">
        <v>17990</v>
      </c>
      <c r="S18" s="124">
        <v>4535</v>
      </c>
      <c r="T18" s="116">
        <v>1016</v>
      </c>
      <c r="U18" s="111">
        <v>45</v>
      </c>
      <c r="V18" s="113">
        <f t="shared" si="1"/>
        <v>158.04444444444445</v>
      </c>
      <c r="W18" s="113">
        <f t="shared" si="2"/>
        <v>857.95555555555552</v>
      </c>
      <c r="X18" s="112">
        <f t="shared" si="3"/>
        <v>857955.5555555555</v>
      </c>
      <c r="Y18" s="111"/>
      <c r="Z18" s="110">
        <v>5</v>
      </c>
      <c r="AA18" s="109">
        <f t="shared" si="4"/>
        <v>50.800000000000004</v>
      </c>
      <c r="AB18" s="109">
        <f t="shared" si="5"/>
        <v>50800.000000000007</v>
      </c>
      <c r="AC18" s="108">
        <f t="shared" si="6"/>
        <v>965.2</v>
      </c>
      <c r="AD18" s="107">
        <f t="shared" si="7"/>
        <v>2.2222222222222223E-2</v>
      </c>
      <c r="AE18" s="106">
        <f t="shared" si="8"/>
        <v>21.448888888888892</v>
      </c>
      <c r="AF18" s="105">
        <f t="shared" si="9"/>
        <v>879.40444444444438</v>
      </c>
      <c r="AG18" s="105">
        <f t="shared" si="10"/>
        <v>136.59555555555556</v>
      </c>
    </row>
    <row r="19" spans="1:33" s="88" customFormat="1" x14ac:dyDescent="0.35">
      <c r="A19" s="21">
        <v>10141103</v>
      </c>
      <c r="B19" s="115" t="s">
        <v>496</v>
      </c>
      <c r="C19" s="272" t="s">
        <v>495</v>
      </c>
      <c r="D19" s="22"/>
      <c r="E19" s="114" t="str">
        <f t="shared" si="0"/>
        <v xml:space="preserve">TRANSFORMADOR AUXILIAR MARCA:13495S CHIMOIO 1 </v>
      </c>
      <c r="F19" s="127"/>
      <c r="G19" s="21" t="s">
        <v>62</v>
      </c>
      <c r="H19" s="21" t="s">
        <v>62</v>
      </c>
      <c r="I19" s="21"/>
      <c r="J19" s="21"/>
      <c r="K19" s="57" t="s">
        <v>61</v>
      </c>
      <c r="L19" s="57" t="s">
        <v>60</v>
      </c>
      <c r="M19" s="21">
        <v>200</v>
      </c>
      <c r="N19" s="21">
        <v>6.6</v>
      </c>
      <c r="O19" s="21">
        <v>0.4</v>
      </c>
      <c r="P19" s="124" t="s">
        <v>516</v>
      </c>
      <c r="Q19" s="21">
        <v>1964</v>
      </c>
      <c r="R19" s="21" t="s">
        <v>706</v>
      </c>
      <c r="S19" s="21" t="s">
        <v>706</v>
      </c>
      <c r="T19" s="126">
        <v>572</v>
      </c>
      <c r="U19" s="111">
        <v>45</v>
      </c>
      <c r="V19" s="113">
        <f t="shared" si="1"/>
        <v>88.977777777777774</v>
      </c>
      <c r="W19" s="113">
        <f t="shared" si="2"/>
        <v>483.02222222222224</v>
      </c>
      <c r="X19" s="112">
        <f t="shared" si="3"/>
        <v>483022.22222222225</v>
      </c>
      <c r="Y19" s="118"/>
      <c r="Z19" s="110">
        <v>5</v>
      </c>
      <c r="AA19" s="109">
        <f t="shared" si="4"/>
        <v>28.6</v>
      </c>
      <c r="AB19" s="109">
        <f t="shared" si="5"/>
        <v>28600</v>
      </c>
      <c r="AC19" s="108">
        <f t="shared" si="6"/>
        <v>543.4</v>
      </c>
      <c r="AD19" s="107">
        <f t="shared" si="7"/>
        <v>2.2222222222222223E-2</v>
      </c>
      <c r="AE19" s="106">
        <f t="shared" si="8"/>
        <v>12.075555555555555</v>
      </c>
      <c r="AF19" s="105">
        <f t="shared" si="9"/>
        <v>495.09777777777782</v>
      </c>
      <c r="AG19" s="105">
        <f t="shared" si="10"/>
        <v>76.902222222222221</v>
      </c>
    </row>
    <row r="20" spans="1:33" s="88" customFormat="1" x14ac:dyDescent="0.35">
      <c r="A20" s="21">
        <v>10141103</v>
      </c>
      <c r="B20" s="135" t="s">
        <v>18023</v>
      </c>
      <c r="C20" s="259" t="s">
        <v>18022</v>
      </c>
      <c r="D20" s="160" t="s">
        <v>18981</v>
      </c>
      <c r="E20" s="114" t="str">
        <f t="shared" si="0"/>
        <v>MINISUBESTAÇÃO MARCA:EFACEC PT 95 PT 95</v>
      </c>
      <c r="F20" s="142"/>
      <c r="G20" s="142" t="s">
        <v>18981</v>
      </c>
      <c r="H20" s="142" t="s">
        <v>847</v>
      </c>
      <c r="I20" s="124"/>
      <c r="J20" s="142"/>
      <c r="K20" s="142"/>
      <c r="L20" s="142"/>
      <c r="M20" s="124">
        <v>630</v>
      </c>
      <c r="N20" s="124">
        <v>11</v>
      </c>
      <c r="O20" s="21">
        <v>0.4</v>
      </c>
      <c r="P20" s="124" t="s">
        <v>514</v>
      </c>
      <c r="Q20" s="275">
        <v>1965</v>
      </c>
      <c r="R20" s="124" t="s">
        <v>27</v>
      </c>
      <c r="S20" s="142" t="s">
        <v>18980</v>
      </c>
      <c r="T20" s="116">
        <v>2772</v>
      </c>
      <c r="U20" s="111">
        <v>45</v>
      </c>
      <c r="V20" s="113">
        <f t="shared" si="1"/>
        <v>431.19999999999993</v>
      </c>
      <c r="W20" s="113">
        <f t="shared" si="2"/>
        <v>2340.8000000000002</v>
      </c>
      <c r="X20" s="112">
        <f t="shared" si="3"/>
        <v>2340800</v>
      </c>
      <c r="Y20" s="111"/>
      <c r="Z20" s="110">
        <v>5</v>
      </c>
      <c r="AA20" s="109">
        <f t="shared" si="4"/>
        <v>138.6</v>
      </c>
      <c r="AB20" s="109">
        <f t="shared" si="5"/>
        <v>138600</v>
      </c>
      <c r="AC20" s="108">
        <f t="shared" si="6"/>
        <v>2633.4</v>
      </c>
      <c r="AD20" s="107">
        <f t="shared" si="7"/>
        <v>2.2222222222222223E-2</v>
      </c>
      <c r="AE20" s="106">
        <f t="shared" si="8"/>
        <v>58.52</v>
      </c>
      <c r="AF20" s="105">
        <f t="shared" si="9"/>
        <v>2399.3200000000002</v>
      </c>
      <c r="AG20" s="105">
        <f t="shared" si="10"/>
        <v>372.67999999999995</v>
      </c>
    </row>
    <row r="21" spans="1:33" s="88" customFormat="1" x14ac:dyDescent="0.35">
      <c r="A21" s="21">
        <v>10141103</v>
      </c>
      <c r="B21" s="135" t="s">
        <v>18023</v>
      </c>
      <c r="C21" s="259" t="s">
        <v>18022</v>
      </c>
      <c r="D21" s="136" t="s">
        <v>8963</v>
      </c>
      <c r="E21" s="114" t="str">
        <f t="shared" si="0"/>
        <v>MINISUBESTAÇÃO MARCA:EFACEC PT 10 PT 10</v>
      </c>
      <c r="F21" s="124"/>
      <c r="G21" s="124" t="s">
        <v>8963</v>
      </c>
      <c r="H21" s="124" t="s">
        <v>571</v>
      </c>
      <c r="I21" s="124"/>
      <c r="J21" s="124" t="s">
        <v>846</v>
      </c>
      <c r="K21" s="124"/>
      <c r="L21" s="124"/>
      <c r="M21" s="124">
        <v>500</v>
      </c>
      <c r="N21" s="124">
        <v>11</v>
      </c>
      <c r="O21" s="21">
        <v>0.4</v>
      </c>
      <c r="P21" s="124" t="s">
        <v>514</v>
      </c>
      <c r="Q21" s="124">
        <v>1965</v>
      </c>
      <c r="R21" s="124" t="s">
        <v>27</v>
      </c>
      <c r="S21" s="124">
        <v>2792</v>
      </c>
      <c r="T21" s="116">
        <v>2426</v>
      </c>
      <c r="U21" s="111">
        <v>45</v>
      </c>
      <c r="V21" s="113">
        <f t="shared" si="1"/>
        <v>377.37777777777774</v>
      </c>
      <c r="W21" s="113">
        <f t="shared" si="2"/>
        <v>2048.6222222222223</v>
      </c>
      <c r="X21" s="112">
        <f t="shared" si="3"/>
        <v>2048622.2222222222</v>
      </c>
      <c r="Y21" s="111"/>
      <c r="Z21" s="110">
        <v>5</v>
      </c>
      <c r="AA21" s="109">
        <f t="shared" si="4"/>
        <v>121.30000000000001</v>
      </c>
      <c r="AB21" s="109">
        <f t="shared" si="5"/>
        <v>121300.00000000001</v>
      </c>
      <c r="AC21" s="108">
        <f t="shared" si="6"/>
        <v>2304.6999999999998</v>
      </c>
      <c r="AD21" s="107">
        <f t="shared" si="7"/>
        <v>2.2222222222222223E-2</v>
      </c>
      <c r="AE21" s="106">
        <f t="shared" si="8"/>
        <v>51.215555555555554</v>
      </c>
      <c r="AF21" s="105">
        <f t="shared" si="9"/>
        <v>2099.8377777777778</v>
      </c>
      <c r="AG21" s="105">
        <f t="shared" si="10"/>
        <v>326.16222222222217</v>
      </c>
    </row>
    <row r="22" spans="1:33" s="88" customFormat="1" x14ac:dyDescent="0.35">
      <c r="A22" s="21">
        <v>10141103</v>
      </c>
      <c r="B22" s="135" t="s">
        <v>18023</v>
      </c>
      <c r="C22" s="259" t="s">
        <v>18022</v>
      </c>
      <c r="D22" s="136" t="s">
        <v>18977</v>
      </c>
      <c r="E22" s="114" t="str">
        <f t="shared" si="0"/>
        <v>MINISUBESTAÇÃO MARCA:EFACEC PT 11 PT 11</v>
      </c>
      <c r="F22" s="124"/>
      <c r="G22" s="124" t="s">
        <v>18977</v>
      </c>
      <c r="H22" s="124" t="s">
        <v>571</v>
      </c>
      <c r="I22" s="124"/>
      <c r="J22" s="124" t="s">
        <v>18976</v>
      </c>
      <c r="K22" s="124"/>
      <c r="L22" s="124"/>
      <c r="M22" s="124">
        <v>630</v>
      </c>
      <c r="N22" s="124">
        <v>11</v>
      </c>
      <c r="O22" s="21">
        <v>0.4</v>
      </c>
      <c r="P22" s="124" t="s">
        <v>514</v>
      </c>
      <c r="Q22" s="124">
        <v>1965</v>
      </c>
      <c r="R22" s="124" t="s">
        <v>27</v>
      </c>
      <c r="S22" s="124">
        <v>11244</v>
      </c>
      <c r="T22" s="116">
        <v>2772</v>
      </c>
      <c r="U22" s="111">
        <v>45</v>
      </c>
      <c r="V22" s="113">
        <f t="shared" si="1"/>
        <v>431.19999999999993</v>
      </c>
      <c r="W22" s="113">
        <f t="shared" si="2"/>
        <v>2340.8000000000002</v>
      </c>
      <c r="X22" s="112">
        <f t="shared" si="3"/>
        <v>2340800</v>
      </c>
      <c r="Y22" s="111"/>
      <c r="Z22" s="110">
        <v>5</v>
      </c>
      <c r="AA22" s="109">
        <f t="shared" si="4"/>
        <v>138.6</v>
      </c>
      <c r="AB22" s="109">
        <f t="shared" si="5"/>
        <v>138600</v>
      </c>
      <c r="AC22" s="108">
        <f t="shared" si="6"/>
        <v>2633.4</v>
      </c>
      <c r="AD22" s="107">
        <f t="shared" si="7"/>
        <v>2.2222222222222223E-2</v>
      </c>
      <c r="AE22" s="106">
        <f t="shared" si="8"/>
        <v>58.52</v>
      </c>
      <c r="AF22" s="105">
        <f t="shared" si="9"/>
        <v>2399.3200000000002</v>
      </c>
      <c r="AG22" s="105">
        <f t="shared" si="10"/>
        <v>372.67999999999995</v>
      </c>
    </row>
    <row r="23" spans="1:33" s="88" customFormat="1" x14ac:dyDescent="0.35">
      <c r="A23" s="21">
        <v>10141103</v>
      </c>
      <c r="B23" s="135" t="s">
        <v>18023</v>
      </c>
      <c r="C23" s="259" t="s">
        <v>18022</v>
      </c>
      <c r="D23" s="136" t="s">
        <v>8384</v>
      </c>
      <c r="E23" s="114" t="str">
        <f t="shared" si="0"/>
        <v>MINISUBESTAÇÃO MARCA:EFACEC PT 134 PT 134</v>
      </c>
      <c r="F23" s="124"/>
      <c r="G23" s="124" t="s">
        <v>8384</v>
      </c>
      <c r="H23" s="142" t="s">
        <v>607</v>
      </c>
      <c r="I23" s="124"/>
      <c r="J23" s="124"/>
      <c r="K23" s="139"/>
      <c r="L23" s="139"/>
      <c r="M23" s="124">
        <v>630</v>
      </c>
      <c r="N23" s="124">
        <v>11</v>
      </c>
      <c r="O23" s="21">
        <v>0.4</v>
      </c>
      <c r="P23" s="124" t="s">
        <v>514</v>
      </c>
      <c r="Q23" s="124">
        <v>1965</v>
      </c>
      <c r="R23" s="124" t="s">
        <v>27</v>
      </c>
      <c r="S23" s="124"/>
      <c r="T23" s="116">
        <v>2772</v>
      </c>
      <c r="U23" s="111">
        <v>45</v>
      </c>
      <c r="V23" s="113">
        <f t="shared" si="1"/>
        <v>431.19999999999993</v>
      </c>
      <c r="W23" s="113">
        <f t="shared" si="2"/>
        <v>2340.8000000000002</v>
      </c>
      <c r="X23" s="112">
        <f t="shared" si="3"/>
        <v>2340800</v>
      </c>
      <c r="Y23" s="111"/>
      <c r="Z23" s="110">
        <v>5</v>
      </c>
      <c r="AA23" s="109">
        <f t="shared" si="4"/>
        <v>138.6</v>
      </c>
      <c r="AB23" s="109">
        <f t="shared" si="5"/>
        <v>138600</v>
      </c>
      <c r="AC23" s="108">
        <f t="shared" si="6"/>
        <v>2633.4</v>
      </c>
      <c r="AD23" s="107">
        <f t="shared" si="7"/>
        <v>2.2222222222222223E-2</v>
      </c>
      <c r="AE23" s="106">
        <f t="shared" si="8"/>
        <v>58.52</v>
      </c>
      <c r="AF23" s="105">
        <f t="shared" si="9"/>
        <v>2399.3200000000002</v>
      </c>
      <c r="AG23" s="105">
        <f t="shared" si="10"/>
        <v>372.67999999999995</v>
      </c>
    </row>
    <row r="24" spans="1:33" s="88" customFormat="1" x14ac:dyDescent="0.35">
      <c r="A24" s="21">
        <v>10141103</v>
      </c>
      <c r="B24" s="135" t="s">
        <v>14786</v>
      </c>
      <c r="C24" s="259" t="s">
        <v>710</v>
      </c>
      <c r="D24" s="136" t="s">
        <v>1795</v>
      </c>
      <c r="E24" s="114" t="str">
        <f t="shared" si="0"/>
        <v>TRANSFORMADOR MARCA: PTS 54 PTS 54</v>
      </c>
      <c r="F24" s="124"/>
      <c r="G24" s="124" t="s">
        <v>1795</v>
      </c>
      <c r="H24" s="124" t="s">
        <v>571</v>
      </c>
      <c r="I24" s="124"/>
      <c r="J24" s="124" t="s">
        <v>7294</v>
      </c>
      <c r="K24" s="139"/>
      <c r="L24" s="139"/>
      <c r="M24" s="124">
        <v>500</v>
      </c>
      <c r="N24" s="124">
        <v>11</v>
      </c>
      <c r="O24" s="21">
        <v>0.4</v>
      </c>
      <c r="P24" s="124" t="s">
        <v>514</v>
      </c>
      <c r="Q24" s="271">
        <v>1965</v>
      </c>
      <c r="R24" s="124"/>
      <c r="S24" s="124"/>
      <c r="T24" s="116">
        <v>1016</v>
      </c>
      <c r="U24" s="111">
        <v>45</v>
      </c>
      <c r="V24" s="113">
        <f t="shared" si="1"/>
        <v>158.04444444444445</v>
      </c>
      <c r="W24" s="113">
        <f t="shared" si="2"/>
        <v>857.95555555555552</v>
      </c>
      <c r="X24" s="112">
        <f t="shared" si="3"/>
        <v>857955.5555555555</v>
      </c>
      <c r="Y24" s="111"/>
      <c r="Z24" s="110">
        <v>5</v>
      </c>
      <c r="AA24" s="109">
        <f t="shared" si="4"/>
        <v>50.800000000000004</v>
      </c>
      <c r="AB24" s="109">
        <f t="shared" si="5"/>
        <v>50800.000000000007</v>
      </c>
      <c r="AC24" s="108">
        <f t="shared" si="6"/>
        <v>965.2</v>
      </c>
      <c r="AD24" s="107">
        <f t="shared" si="7"/>
        <v>2.2222222222222223E-2</v>
      </c>
      <c r="AE24" s="106">
        <f t="shared" si="8"/>
        <v>21.448888888888892</v>
      </c>
      <c r="AF24" s="105">
        <f t="shared" si="9"/>
        <v>879.40444444444438</v>
      </c>
      <c r="AG24" s="105">
        <f t="shared" si="10"/>
        <v>136.59555555555556</v>
      </c>
    </row>
    <row r="25" spans="1:33" s="88" customFormat="1" x14ac:dyDescent="0.35">
      <c r="A25" s="21">
        <v>10141103</v>
      </c>
      <c r="B25" s="115" t="s">
        <v>14786</v>
      </c>
      <c r="C25" s="259" t="s">
        <v>710</v>
      </c>
      <c r="D25" s="22" t="s">
        <v>3055</v>
      </c>
      <c r="E25" s="114" t="str">
        <f t="shared" si="0"/>
        <v>TRANSFORMADOR MARCA:Motra/Sabuco PT23 PT23</v>
      </c>
      <c r="F25" s="21" t="s">
        <v>17989</v>
      </c>
      <c r="G25" s="21" t="s">
        <v>3055</v>
      </c>
      <c r="H25" s="21" t="s">
        <v>3104</v>
      </c>
      <c r="I25" s="21" t="s">
        <v>530</v>
      </c>
      <c r="J25" s="21"/>
      <c r="K25" s="124">
        <v>693523.5</v>
      </c>
      <c r="L25" s="124">
        <v>7807569</v>
      </c>
      <c r="M25" s="21">
        <v>315</v>
      </c>
      <c r="N25" s="21">
        <v>6.6</v>
      </c>
      <c r="O25" s="21">
        <v>0.4</v>
      </c>
      <c r="P25" s="21">
        <v>3</v>
      </c>
      <c r="Q25" s="124">
        <v>1965</v>
      </c>
      <c r="R25" s="124" t="s">
        <v>17667</v>
      </c>
      <c r="S25" s="124">
        <v>10</v>
      </c>
      <c r="T25" s="116">
        <v>840</v>
      </c>
      <c r="U25" s="111">
        <v>45</v>
      </c>
      <c r="V25" s="113">
        <f t="shared" si="1"/>
        <v>130.66666666666666</v>
      </c>
      <c r="W25" s="113">
        <f t="shared" si="2"/>
        <v>709.33333333333337</v>
      </c>
      <c r="X25" s="112">
        <f t="shared" si="3"/>
        <v>709333.33333333337</v>
      </c>
      <c r="Y25" s="111"/>
      <c r="Z25" s="110">
        <v>5</v>
      </c>
      <c r="AA25" s="109">
        <f t="shared" si="4"/>
        <v>42</v>
      </c>
      <c r="AB25" s="109">
        <f t="shared" si="5"/>
        <v>42000</v>
      </c>
      <c r="AC25" s="108">
        <f t="shared" si="6"/>
        <v>798</v>
      </c>
      <c r="AD25" s="107">
        <f t="shared" si="7"/>
        <v>2.2222222222222223E-2</v>
      </c>
      <c r="AE25" s="106">
        <f t="shared" si="8"/>
        <v>17.733333333333334</v>
      </c>
      <c r="AF25" s="105">
        <f t="shared" si="9"/>
        <v>727.06666666666672</v>
      </c>
      <c r="AG25" s="105">
        <f t="shared" si="10"/>
        <v>112.93333333333332</v>
      </c>
    </row>
    <row r="26" spans="1:33" s="88" customFormat="1" x14ac:dyDescent="0.35">
      <c r="A26" s="21">
        <v>10141103</v>
      </c>
      <c r="B26" s="115" t="s">
        <v>14786</v>
      </c>
      <c r="C26" s="259" t="s">
        <v>710</v>
      </c>
      <c r="D26" s="22" t="s">
        <v>17987</v>
      </c>
      <c r="E26" s="114" t="str">
        <f t="shared" si="0"/>
        <v>TRANSFORMADOR MARCA:Motra  Sabuco  PT36 PT36</v>
      </c>
      <c r="F26" s="21" t="s">
        <v>17988</v>
      </c>
      <c r="G26" s="21" t="s">
        <v>17987</v>
      </c>
      <c r="H26" s="21" t="s">
        <v>3104</v>
      </c>
      <c r="I26" s="21" t="s">
        <v>530</v>
      </c>
      <c r="J26" s="57"/>
      <c r="K26" s="124">
        <v>694498.6</v>
      </c>
      <c r="L26" s="124">
        <v>7804291.2999999998</v>
      </c>
      <c r="M26" s="21">
        <v>315</v>
      </c>
      <c r="N26" s="21">
        <v>6.6</v>
      </c>
      <c r="O26" s="21">
        <v>0.4</v>
      </c>
      <c r="P26" s="21">
        <v>3</v>
      </c>
      <c r="Q26" s="124">
        <v>1965</v>
      </c>
      <c r="R26" s="124" t="s">
        <v>17986</v>
      </c>
      <c r="S26" s="124">
        <v>2974</v>
      </c>
      <c r="T26" s="116">
        <v>840</v>
      </c>
      <c r="U26" s="111">
        <v>45</v>
      </c>
      <c r="V26" s="113">
        <f t="shared" si="1"/>
        <v>130.66666666666666</v>
      </c>
      <c r="W26" s="113">
        <f t="shared" si="2"/>
        <v>709.33333333333337</v>
      </c>
      <c r="X26" s="112">
        <f t="shared" si="3"/>
        <v>709333.33333333337</v>
      </c>
      <c r="Y26" s="111"/>
      <c r="Z26" s="110">
        <v>5</v>
      </c>
      <c r="AA26" s="109">
        <f t="shared" si="4"/>
        <v>42</v>
      </c>
      <c r="AB26" s="109">
        <f t="shared" si="5"/>
        <v>42000</v>
      </c>
      <c r="AC26" s="108">
        <f t="shared" si="6"/>
        <v>798</v>
      </c>
      <c r="AD26" s="107">
        <f t="shared" si="7"/>
        <v>2.2222222222222223E-2</v>
      </c>
      <c r="AE26" s="106">
        <f t="shared" si="8"/>
        <v>17.733333333333334</v>
      </c>
      <c r="AF26" s="105">
        <f t="shared" si="9"/>
        <v>727.06666666666672</v>
      </c>
      <c r="AG26" s="105">
        <f t="shared" si="10"/>
        <v>112.93333333333332</v>
      </c>
    </row>
    <row r="27" spans="1:33" s="88" customFormat="1" x14ac:dyDescent="0.35">
      <c r="A27" s="21">
        <v>10141103</v>
      </c>
      <c r="B27" s="115" t="s">
        <v>14786</v>
      </c>
      <c r="C27" s="259" t="s">
        <v>710</v>
      </c>
      <c r="D27" s="22" t="s">
        <v>17984</v>
      </c>
      <c r="E27" s="114" t="str">
        <f t="shared" si="0"/>
        <v>TRANSFORMADOR MARCA:Motra Sabuco PT79 PT79</v>
      </c>
      <c r="F27" s="21" t="s">
        <v>17985</v>
      </c>
      <c r="G27" s="21" t="s">
        <v>17984</v>
      </c>
      <c r="H27" s="21" t="s">
        <v>3104</v>
      </c>
      <c r="I27" s="21" t="s">
        <v>530</v>
      </c>
      <c r="J27" s="57"/>
      <c r="K27" s="124">
        <v>692619.8</v>
      </c>
      <c r="L27" s="124">
        <v>7805581.2000000002</v>
      </c>
      <c r="M27" s="21">
        <v>315</v>
      </c>
      <c r="N27" s="21">
        <v>6.6</v>
      </c>
      <c r="O27" s="21">
        <v>0.4</v>
      </c>
      <c r="P27" s="21">
        <v>3</v>
      </c>
      <c r="Q27" s="124">
        <v>1965</v>
      </c>
      <c r="R27" s="124" t="s">
        <v>14738</v>
      </c>
      <c r="S27" s="124" t="s">
        <v>17983</v>
      </c>
      <c r="T27" s="116">
        <v>840</v>
      </c>
      <c r="U27" s="111">
        <v>45</v>
      </c>
      <c r="V27" s="113">
        <f t="shared" si="1"/>
        <v>130.66666666666666</v>
      </c>
      <c r="W27" s="113">
        <f t="shared" si="2"/>
        <v>709.33333333333337</v>
      </c>
      <c r="X27" s="112">
        <f t="shared" si="3"/>
        <v>709333.33333333337</v>
      </c>
      <c r="Y27" s="111"/>
      <c r="Z27" s="110">
        <v>5</v>
      </c>
      <c r="AA27" s="109">
        <f t="shared" si="4"/>
        <v>42</v>
      </c>
      <c r="AB27" s="109">
        <f t="shared" si="5"/>
        <v>42000</v>
      </c>
      <c r="AC27" s="108">
        <f t="shared" si="6"/>
        <v>798</v>
      </c>
      <c r="AD27" s="107">
        <f t="shared" si="7"/>
        <v>2.2222222222222223E-2</v>
      </c>
      <c r="AE27" s="106">
        <f t="shared" si="8"/>
        <v>17.733333333333334</v>
      </c>
      <c r="AF27" s="105">
        <f t="shared" si="9"/>
        <v>727.06666666666672</v>
      </c>
      <c r="AG27" s="105">
        <f t="shared" si="10"/>
        <v>112.93333333333332</v>
      </c>
    </row>
    <row r="28" spans="1:33" s="88" customFormat="1" x14ac:dyDescent="0.35">
      <c r="A28" s="21">
        <v>10141103</v>
      </c>
      <c r="B28" s="115" t="s">
        <v>14786</v>
      </c>
      <c r="C28" s="259" t="s">
        <v>710</v>
      </c>
      <c r="D28" s="22" t="s">
        <v>17981</v>
      </c>
      <c r="E28" s="114" t="str">
        <f t="shared" si="0"/>
        <v>TRANSFORMADOR MARCA:Motra - Sabugo PT150 PT150</v>
      </c>
      <c r="F28" s="21" t="s">
        <v>17982</v>
      </c>
      <c r="G28" s="21" t="s">
        <v>17981</v>
      </c>
      <c r="H28" s="21" t="s">
        <v>3104</v>
      </c>
      <c r="I28" s="21" t="s">
        <v>530</v>
      </c>
      <c r="J28" s="21"/>
      <c r="K28" s="124">
        <v>694148.1</v>
      </c>
      <c r="L28" s="124">
        <v>7805634.4000000004</v>
      </c>
      <c r="M28" s="21">
        <v>315</v>
      </c>
      <c r="N28" s="21">
        <v>6.6</v>
      </c>
      <c r="O28" s="21">
        <v>0.4</v>
      </c>
      <c r="P28" s="21">
        <v>3</v>
      </c>
      <c r="Q28" s="124">
        <v>1965</v>
      </c>
      <c r="R28" s="124" t="s">
        <v>17980</v>
      </c>
      <c r="S28" s="124" t="s">
        <v>17979</v>
      </c>
      <c r="T28" s="116">
        <v>840</v>
      </c>
      <c r="U28" s="111">
        <v>45</v>
      </c>
      <c r="V28" s="113">
        <f t="shared" si="1"/>
        <v>130.66666666666666</v>
      </c>
      <c r="W28" s="113">
        <f t="shared" si="2"/>
        <v>709.33333333333337</v>
      </c>
      <c r="X28" s="112">
        <f t="shared" si="3"/>
        <v>709333.33333333337</v>
      </c>
      <c r="Y28" s="111"/>
      <c r="Z28" s="110">
        <v>5</v>
      </c>
      <c r="AA28" s="109">
        <f t="shared" si="4"/>
        <v>42</v>
      </c>
      <c r="AB28" s="109">
        <f t="shared" si="5"/>
        <v>42000</v>
      </c>
      <c r="AC28" s="108">
        <f t="shared" si="6"/>
        <v>798</v>
      </c>
      <c r="AD28" s="107">
        <f t="shared" si="7"/>
        <v>2.2222222222222223E-2</v>
      </c>
      <c r="AE28" s="106">
        <f t="shared" si="8"/>
        <v>17.733333333333334</v>
      </c>
      <c r="AF28" s="105">
        <f t="shared" si="9"/>
        <v>727.06666666666672</v>
      </c>
      <c r="AG28" s="105">
        <f t="shared" si="10"/>
        <v>112.93333333333332</v>
      </c>
    </row>
    <row r="29" spans="1:33" s="88" customFormat="1" x14ac:dyDescent="0.35">
      <c r="A29" s="21">
        <v>10141103</v>
      </c>
      <c r="B29" s="115" t="s">
        <v>14786</v>
      </c>
      <c r="C29" s="259" t="s">
        <v>710</v>
      </c>
      <c r="D29" s="242" t="e">
        <f>#REF!+1</f>
        <v>#REF!</v>
      </c>
      <c r="E29" s="114" t="e">
        <f t="shared" si="0"/>
        <v>#REF!</v>
      </c>
      <c r="F29" s="21"/>
      <c r="G29" s="21" t="s">
        <v>189</v>
      </c>
      <c r="H29" s="21" t="s">
        <v>1768</v>
      </c>
      <c r="I29" s="124" t="s">
        <v>17978</v>
      </c>
      <c r="J29" s="21"/>
      <c r="K29" s="161" t="s">
        <v>17977</v>
      </c>
      <c r="L29" s="21" t="s">
        <v>17976</v>
      </c>
      <c r="M29" s="266">
        <v>500</v>
      </c>
      <c r="N29" s="179" t="s">
        <v>619</v>
      </c>
      <c r="O29" s="21" t="s">
        <v>362</v>
      </c>
      <c r="P29" s="21">
        <v>3</v>
      </c>
      <c r="Q29" s="124">
        <v>1966</v>
      </c>
      <c r="R29" s="21"/>
      <c r="S29" s="21"/>
      <c r="T29" s="116">
        <v>1016</v>
      </c>
      <c r="U29" s="111">
        <v>45</v>
      </c>
      <c r="V29" s="113">
        <f t="shared" si="1"/>
        <v>158.04444444444445</v>
      </c>
      <c r="W29" s="113">
        <f t="shared" si="2"/>
        <v>857.95555555555552</v>
      </c>
      <c r="X29" s="112">
        <f t="shared" si="3"/>
        <v>857955.5555555555</v>
      </c>
      <c r="Y29" s="253" t="s">
        <v>14741</v>
      </c>
      <c r="Z29" s="110">
        <v>5</v>
      </c>
      <c r="AA29" s="109">
        <f t="shared" si="4"/>
        <v>50.800000000000004</v>
      </c>
      <c r="AB29" s="109">
        <f t="shared" si="5"/>
        <v>50800.000000000007</v>
      </c>
      <c r="AC29" s="108">
        <f t="shared" si="6"/>
        <v>965.2</v>
      </c>
      <c r="AD29" s="107">
        <f t="shared" si="7"/>
        <v>2.2222222222222223E-2</v>
      </c>
      <c r="AE29" s="106">
        <f t="shared" si="8"/>
        <v>21.448888888888892</v>
      </c>
      <c r="AF29" s="105">
        <f t="shared" si="9"/>
        <v>879.40444444444438</v>
      </c>
      <c r="AG29" s="105">
        <f t="shared" si="10"/>
        <v>136.59555555555556</v>
      </c>
    </row>
    <row r="30" spans="1:33" s="88" customFormat="1" x14ac:dyDescent="0.35">
      <c r="A30" s="21">
        <v>10141103</v>
      </c>
      <c r="B30" s="115" t="s">
        <v>14786</v>
      </c>
      <c r="C30" s="259" t="s">
        <v>710</v>
      </c>
      <c r="D30" s="242" t="e">
        <f>D29+1</f>
        <v>#REF!</v>
      </c>
      <c r="E30" s="114" t="e">
        <f t="shared" si="0"/>
        <v>#REF!</v>
      </c>
      <c r="F30" s="21"/>
      <c r="G30" s="21" t="s">
        <v>189</v>
      </c>
      <c r="H30" s="21" t="s">
        <v>1768</v>
      </c>
      <c r="I30" s="124" t="s">
        <v>17978</v>
      </c>
      <c r="J30" s="21"/>
      <c r="K30" s="161" t="s">
        <v>17977</v>
      </c>
      <c r="L30" s="21" t="s">
        <v>17976</v>
      </c>
      <c r="M30" s="266">
        <v>500</v>
      </c>
      <c r="N30" s="179" t="s">
        <v>619</v>
      </c>
      <c r="O30" s="21" t="s">
        <v>362</v>
      </c>
      <c r="P30" s="21">
        <v>3</v>
      </c>
      <c r="Q30" s="124">
        <v>1966</v>
      </c>
      <c r="R30" s="124" t="s">
        <v>14675</v>
      </c>
      <c r="S30" s="121">
        <v>112400</v>
      </c>
      <c r="T30" s="116">
        <v>1016</v>
      </c>
      <c r="U30" s="111">
        <v>45</v>
      </c>
      <c r="V30" s="113">
        <f t="shared" si="1"/>
        <v>158.04444444444445</v>
      </c>
      <c r="W30" s="113">
        <f t="shared" si="2"/>
        <v>857.95555555555552</v>
      </c>
      <c r="X30" s="112">
        <f t="shared" si="3"/>
        <v>857955.5555555555</v>
      </c>
      <c r="Y30" s="253" t="s">
        <v>14741</v>
      </c>
      <c r="Z30" s="110">
        <v>5</v>
      </c>
      <c r="AA30" s="109">
        <f t="shared" si="4"/>
        <v>50.800000000000004</v>
      </c>
      <c r="AB30" s="109">
        <f t="shared" si="5"/>
        <v>50800.000000000007</v>
      </c>
      <c r="AC30" s="108">
        <f t="shared" si="6"/>
        <v>965.2</v>
      </c>
      <c r="AD30" s="107">
        <f t="shared" si="7"/>
        <v>2.2222222222222223E-2</v>
      </c>
      <c r="AE30" s="106">
        <f t="shared" si="8"/>
        <v>21.448888888888892</v>
      </c>
      <c r="AF30" s="105">
        <f t="shared" si="9"/>
        <v>879.40444444444438</v>
      </c>
      <c r="AG30" s="105">
        <f t="shared" si="10"/>
        <v>136.59555555555556</v>
      </c>
    </row>
    <row r="31" spans="1:33" s="88" customFormat="1" x14ac:dyDescent="0.35">
      <c r="A31" s="21">
        <v>10141103</v>
      </c>
      <c r="B31" s="115" t="s">
        <v>14786</v>
      </c>
      <c r="C31" s="259" t="s">
        <v>710</v>
      </c>
      <c r="D31" s="193" t="s">
        <v>17975</v>
      </c>
      <c r="E31" s="114" t="str">
        <f t="shared" si="0"/>
        <v>TRANSFORMADOR MARCA:MOTRA  PT 90</v>
      </c>
      <c r="F31" s="57" t="s">
        <v>2402</v>
      </c>
      <c r="G31" s="21"/>
      <c r="H31" s="21" t="s">
        <v>494</v>
      </c>
      <c r="I31" s="21"/>
      <c r="J31" s="21"/>
      <c r="K31" s="133" t="s">
        <v>17974</v>
      </c>
      <c r="L31" s="133" t="s">
        <v>17973</v>
      </c>
      <c r="M31" s="21">
        <v>250</v>
      </c>
      <c r="N31" s="21">
        <v>33</v>
      </c>
      <c r="O31" s="21" t="s">
        <v>510</v>
      </c>
      <c r="P31" s="124" t="s">
        <v>516</v>
      </c>
      <c r="Q31" s="21">
        <v>1966</v>
      </c>
      <c r="R31" s="21" t="s">
        <v>1650</v>
      </c>
      <c r="S31" s="21" t="s">
        <v>17972</v>
      </c>
      <c r="T31" s="116">
        <v>991</v>
      </c>
      <c r="U31" s="111">
        <v>45</v>
      </c>
      <c r="V31" s="113">
        <f t="shared" si="1"/>
        <v>154.15555555555557</v>
      </c>
      <c r="W31" s="113">
        <f t="shared" si="2"/>
        <v>836.84444444444443</v>
      </c>
      <c r="X31" s="112">
        <f t="shared" si="3"/>
        <v>836844.44444444438</v>
      </c>
      <c r="Y31" s="111"/>
      <c r="Z31" s="110">
        <v>5</v>
      </c>
      <c r="AA31" s="109">
        <f t="shared" si="4"/>
        <v>49.550000000000004</v>
      </c>
      <c r="AB31" s="109">
        <f t="shared" si="5"/>
        <v>49550.000000000007</v>
      </c>
      <c r="AC31" s="108">
        <f t="shared" si="6"/>
        <v>941.45</v>
      </c>
      <c r="AD31" s="107">
        <f t="shared" si="7"/>
        <v>2.2222222222222223E-2</v>
      </c>
      <c r="AE31" s="106">
        <f t="shared" si="8"/>
        <v>20.921111111111113</v>
      </c>
      <c r="AF31" s="105">
        <f t="shared" si="9"/>
        <v>857.76555555555558</v>
      </c>
      <c r="AG31" s="105">
        <f t="shared" si="10"/>
        <v>133.23444444444445</v>
      </c>
    </row>
    <row r="32" spans="1:33" s="88" customFormat="1" x14ac:dyDescent="0.35">
      <c r="A32" s="21">
        <v>10141103</v>
      </c>
      <c r="B32" s="135" t="s">
        <v>18023</v>
      </c>
      <c r="C32" s="259" t="s">
        <v>18022</v>
      </c>
      <c r="D32" s="136" t="s">
        <v>5383</v>
      </c>
      <c r="E32" s="114" t="str">
        <f t="shared" si="0"/>
        <v>MINISUBESTAÇÃO MARCA:EFACEC PTS 40 PTS 40</v>
      </c>
      <c r="F32" s="124"/>
      <c r="G32" s="124" t="s">
        <v>5383</v>
      </c>
      <c r="H32" s="124" t="s">
        <v>571</v>
      </c>
      <c r="I32" s="124"/>
      <c r="J32" s="161" t="s">
        <v>18975</v>
      </c>
      <c r="K32" s="124"/>
      <c r="L32" s="124"/>
      <c r="M32" s="124">
        <v>500</v>
      </c>
      <c r="N32" s="124">
        <v>11</v>
      </c>
      <c r="O32" s="21">
        <v>0.4</v>
      </c>
      <c r="P32" s="124" t="s">
        <v>514</v>
      </c>
      <c r="Q32" s="124">
        <v>1967</v>
      </c>
      <c r="R32" s="124" t="s">
        <v>27</v>
      </c>
      <c r="S32" s="124">
        <v>11974</v>
      </c>
      <c r="T32" s="116">
        <v>2426</v>
      </c>
      <c r="U32" s="111">
        <v>45</v>
      </c>
      <c r="V32" s="113">
        <f t="shared" si="1"/>
        <v>377.37777777777774</v>
      </c>
      <c r="W32" s="113">
        <f t="shared" si="2"/>
        <v>2048.6222222222223</v>
      </c>
      <c r="X32" s="112">
        <f t="shared" si="3"/>
        <v>2048622.2222222222</v>
      </c>
      <c r="Y32" s="111"/>
      <c r="Z32" s="110">
        <v>5</v>
      </c>
      <c r="AA32" s="109">
        <f t="shared" si="4"/>
        <v>121.30000000000001</v>
      </c>
      <c r="AB32" s="109">
        <f t="shared" si="5"/>
        <v>121300.00000000001</v>
      </c>
      <c r="AC32" s="108">
        <f t="shared" si="6"/>
        <v>2304.6999999999998</v>
      </c>
      <c r="AD32" s="107">
        <f t="shared" si="7"/>
        <v>2.2222222222222223E-2</v>
      </c>
      <c r="AE32" s="106">
        <f t="shared" si="8"/>
        <v>51.215555555555554</v>
      </c>
      <c r="AF32" s="105">
        <f t="shared" si="9"/>
        <v>2099.8377777777778</v>
      </c>
      <c r="AG32" s="105">
        <f t="shared" si="10"/>
        <v>326.16222222222217</v>
      </c>
    </row>
    <row r="33" spans="1:33" s="88" customFormat="1" x14ac:dyDescent="0.35">
      <c r="A33" s="21">
        <v>10141103</v>
      </c>
      <c r="B33" s="135" t="s">
        <v>18023</v>
      </c>
      <c r="C33" s="259" t="s">
        <v>18022</v>
      </c>
      <c r="D33" s="136" t="s">
        <v>18974</v>
      </c>
      <c r="E33" s="114" t="str">
        <f t="shared" si="0"/>
        <v>MINISUBESTAÇÃO MARCA: PT 16 PT 16</v>
      </c>
      <c r="F33" s="124"/>
      <c r="G33" s="124" t="s">
        <v>18974</v>
      </c>
      <c r="H33" s="124" t="s">
        <v>571</v>
      </c>
      <c r="I33" s="124"/>
      <c r="J33" s="124"/>
      <c r="K33" s="124"/>
      <c r="L33" s="124"/>
      <c r="M33" s="124">
        <v>500</v>
      </c>
      <c r="N33" s="124">
        <v>11</v>
      </c>
      <c r="O33" s="21">
        <v>0.4</v>
      </c>
      <c r="P33" s="124" t="s">
        <v>514</v>
      </c>
      <c r="Q33" s="124">
        <v>1967</v>
      </c>
      <c r="R33" s="124"/>
      <c r="S33" s="124"/>
      <c r="T33" s="116">
        <v>2426</v>
      </c>
      <c r="U33" s="111">
        <v>45</v>
      </c>
      <c r="V33" s="113">
        <f t="shared" si="1"/>
        <v>377.37777777777774</v>
      </c>
      <c r="W33" s="113">
        <f t="shared" si="2"/>
        <v>2048.6222222222223</v>
      </c>
      <c r="X33" s="112">
        <f t="shared" si="3"/>
        <v>2048622.2222222222</v>
      </c>
      <c r="Y33" s="111"/>
      <c r="Z33" s="110">
        <v>5</v>
      </c>
      <c r="AA33" s="109">
        <f t="shared" si="4"/>
        <v>121.30000000000001</v>
      </c>
      <c r="AB33" s="109">
        <f t="shared" si="5"/>
        <v>121300.00000000001</v>
      </c>
      <c r="AC33" s="108">
        <f t="shared" si="6"/>
        <v>2304.6999999999998</v>
      </c>
      <c r="AD33" s="107">
        <f t="shared" si="7"/>
        <v>2.2222222222222223E-2</v>
      </c>
      <c r="AE33" s="106">
        <f t="shared" si="8"/>
        <v>51.215555555555554</v>
      </c>
      <c r="AF33" s="105">
        <f t="shared" si="9"/>
        <v>2099.8377777777778</v>
      </c>
      <c r="AG33" s="105">
        <f t="shared" si="10"/>
        <v>326.16222222222217</v>
      </c>
    </row>
    <row r="34" spans="1:33" s="88" customFormat="1" x14ac:dyDescent="0.35">
      <c r="A34" s="21">
        <v>10141103</v>
      </c>
      <c r="B34" s="135" t="s">
        <v>18023</v>
      </c>
      <c r="C34" s="259" t="s">
        <v>18022</v>
      </c>
      <c r="D34" s="136" t="s">
        <v>18973</v>
      </c>
      <c r="E34" s="114" t="str">
        <f t="shared" si="0"/>
        <v>MINISUBESTAÇÃO MARCA: PT 387 PT 387</v>
      </c>
      <c r="F34" s="124"/>
      <c r="G34" s="124" t="s">
        <v>18973</v>
      </c>
      <c r="H34" s="124" t="s">
        <v>571</v>
      </c>
      <c r="I34" s="124"/>
      <c r="J34" s="124"/>
      <c r="K34" s="124"/>
      <c r="L34" s="124"/>
      <c r="M34" s="124">
        <v>500</v>
      </c>
      <c r="N34" s="124">
        <v>11</v>
      </c>
      <c r="O34" s="21">
        <v>0.4</v>
      </c>
      <c r="P34" s="124" t="s">
        <v>514</v>
      </c>
      <c r="Q34" s="124">
        <v>1967</v>
      </c>
      <c r="R34" s="124"/>
      <c r="S34" s="124"/>
      <c r="T34" s="116">
        <v>2426</v>
      </c>
      <c r="U34" s="111">
        <v>45</v>
      </c>
      <c r="V34" s="113">
        <f t="shared" si="1"/>
        <v>377.37777777777774</v>
      </c>
      <c r="W34" s="113">
        <f t="shared" si="2"/>
        <v>2048.6222222222223</v>
      </c>
      <c r="X34" s="112">
        <f t="shared" si="3"/>
        <v>2048622.2222222222</v>
      </c>
      <c r="Y34" s="111"/>
      <c r="Z34" s="110">
        <v>5</v>
      </c>
      <c r="AA34" s="109">
        <f t="shared" si="4"/>
        <v>121.30000000000001</v>
      </c>
      <c r="AB34" s="109">
        <f t="shared" si="5"/>
        <v>121300.00000000001</v>
      </c>
      <c r="AC34" s="108">
        <f t="shared" si="6"/>
        <v>2304.6999999999998</v>
      </c>
      <c r="AD34" s="107">
        <f t="shared" si="7"/>
        <v>2.2222222222222223E-2</v>
      </c>
      <c r="AE34" s="106">
        <f t="shared" si="8"/>
        <v>51.215555555555554</v>
      </c>
      <c r="AF34" s="105">
        <f t="shared" si="9"/>
        <v>2099.8377777777778</v>
      </c>
      <c r="AG34" s="105">
        <f t="shared" si="10"/>
        <v>326.16222222222217</v>
      </c>
    </row>
    <row r="35" spans="1:33" s="88" customFormat="1" x14ac:dyDescent="0.35">
      <c r="A35" s="21">
        <v>10141103</v>
      </c>
      <c r="B35" s="135" t="s">
        <v>18023</v>
      </c>
      <c r="C35" s="259" t="s">
        <v>18022</v>
      </c>
      <c r="D35" s="136" t="s">
        <v>18972</v>
      </c>
      <c r="E35" s="114" t="str">
        <f t="shared" si="0"/>
        <v>MINISUBESTAÇÃO MARCA: PT 17A PT 17A</v>
      </c>
      <c r="F35" s="124"/>
      <c r="G35" s="124" t="s">
        <v>18972</v>
      </c>
      <c r="H35" s="124" t="s">
        <v>571</v>
      </c>
      <c r="I35" s="124"/>
      <c r="J35" s="124"/>
      <c r="K35" s="124"/>
      <c r="L35" s="124"/>
      <c r="M35" s="124">
        <v>500</v>
      </c>
      <c r="N35" s="124">
        <v>11</v>
      </c>
      <c r="O35" s="21">
        <v>0.4</v>
      </c>
      <c r="P35" s="124" t="s">
        <v>514</v>
      </c>
      <c r="Q35" s="124">
        <v>1967</v>
      </c>
      <c r="R35" s="124"/>
      <c r="S35" s="124"/>
      <c r="T35" s="116">
        <v>2426</v>
      </c>
      <c r="U35" s="111">
        <v>45</v>
      </c>
      <c r="V35" s="113">
        <f t="shared" si="1"/>
        <v>377.37777777777774</v>
      </c>
      <c r="W35" s="113">
        <f t="shared" si="2"/>
        <v>2048.6222222222223</v>
      </c>
      <c r="X35" s="112">
        <f t="shared" si="3"/>
        <v>2048622.2222222222</v>
      </c>
      <c r="Y35" s="111"/>
      <c r="Z35" s="110">
        <v>5</v>
      </c>
      <c r="AA35" s="109">
        <f t="shared" si="4"/>
        <v>121.30000000000001</v>
      </c>
      <c r="AB35" s="109">
        <f t="shared" si="5"/>
        <v>121300.00000000001</v>
      </c>
      <c r="AC35" s="108">
        <f t="shared" si="6"/>
        <v>2304.6999999999998</v>
      </c>
      <c r="AD35" s="107">
        <f t="shared" si="7"/>
        <v>2.2222222222222223E-2</v>
      </c>
      <c r="AE35" s="106">
        <f t="shared" si="8"/>
        <v>51.215555555555554</v>
      </c>
      <c r="AF35" s="105">
        <f t="shared" si="9"/>
        <v>2099.8377777777778</v>
      </c>
      <c r="AG35" s="105">
        <f t="shared" si="10"/>
        <v>326.16222222222217</v>
      </c>
    </row>
    <row r="36" spans="1:33" s="88" customFormat="1" x14ac:dyDescent="0.35">
      <c r="A36" s="21">
        <v>10141103</v>
      </c>
      <c r="B36" s="135" t="s">
        <v>14786</v>
      </c>
      <c r="C36" s="259" t="s">
        <v>710</v>
      </c>
      <c r="D36" s="136" t="s">
        <v>4205</v>
      </c>
      <c r="E36" s="114" t="str">
        <f t="shared" si="0"/>
        <v>TRANSFORMADOR MARCA:First Electric PTS 42 PTS 42</v>
      </c>
      <c r="F36" s="124"/>
      <c r="G36" s="124" t="s">
        <v>4205</v>
      </c>
      <c r="H36" s="124" t="s">
        <v>571</v>
      </c>
      <c r="I36" s="124"/>
      <c r="J36" s="124"/>
      <c r="K36" s="124"/>
      <c r="L36" s="124"/>
      <c r="M36" s="124">
        <v>70</v>
      </c>
      <c r="N36" s="124">
        <v>11</v>
      </c>
      <c r="O36" s="21">
        <v>0.4</v>
      </c>
      <c r="P36" s="124" t="s">
        <v>514</v>
      </c>
      <c r="Q36" s="124">
        <v>1967</v>
      </c>
      <c r="R36" s="124" t="s">
        <v>17971</v>
      </c>
      <c r="S36" s="124">
        <v>192455</v>
      </c>
      <c r="T36" s="116">
        <v>763</v>
      </c>
      <c r="U36" s="111">
        <v>45</v>
      </c>
      <c r="V36" s="113">
        <f t="shared" si="1"/>
        <v>118.6888888888889</v>
      </c>
      <c r="W36" s="113">
        <f t="shared" si="2"/>
        <v>644.31111111111113</v>
      </c>
      <c r="X36" s="112">
        <f t="shared" si="3"/>
        <v>644311.11111111112</v>
      </c>
      <c r="Y36" s="111"/>
      <c r="Z36" s="110">
        <v>5</v>
      </c>
      <c r="AA36" s="109">
        <f t="shared" si="4"/>
        <v>38.15</v>
      </c>
      <c r="AB36" s="109">
        <f t="shared" si="5"/>
        <v>38150</v>
      </c>
      <c r="AC36" s="108">
        <f t="shared" si="6"/>
        <v>724.85</v>
      </c>
      <c r="AD36" s="107">
        <f t="shared" si="7"/>
        <v>2.2222222222222223E-2</v>
      </c>
      <c r="AE36" s="106">
        <f t="shared" si="8"/>
        <v>16.10777777777778</v>
      </c>
      <c r="AF36" s="105">
        <f t="shared" si="9"/>
        <v>660.41888888888889</v>
      </c>
      <c r="AG36" s="105">
        <f t="shared" si="10"/>
        <v>102.58111111111111</v>
      </c>
    </row>
    <row r="37" spans="1:33" s="88" customFormat="1" x14ac:dyDescent="0.35">
      <c r="A37" s="21">
        <v>10141103</v>
      </c>
      <c r="B37" s="135" t="s">
        <v>14786</v>
      </c>
      <c r="C37" s="259" t="s">
        <v>710</v>
      </c>
      <c r="D37" s="136" t="s">
        <v>7396</v>
      </c>
      <c r="E37" s="114" t="str">
        <f t="shared" si="0"/>
        <v>TRANSFORMADOR MARCA:EFACEC PTS 02 PTS 02</v>
      </c>
      <c r="F37" s="124"/>
      <c r="G37" s="124" t="s">
        <v>7396</v>
      </c>
      <c r="H37" s="124" t="s">
        <v>571</v>
      </c>
      <c r="I37" s="124"/>
      <c r="J37" s="124" t="s">
        <v>717</v>
      </c>
      <c r="K37" s="139"/>
      <c r="L37" s="139"/>
      <c r="M37" s="124">
        <v>500</v>
      </c>
      <c r="N37" s="124">
        <v>11</v>
      </c>
      <c r="O37" s="21">
        <v>0.4</v>
      </c>
      <c r="P37" s="124" t="s">
        <v>514</v>
      </c>
      <c r="Q37" s="124">
        <v>1967</v>
      </c>
      <c r="R37" s="124" t="s">
        <v>27</v>
      </c>
      <c r="S37" s="124">
        <v>11321</v>
      </c>
      <c r="T37" s="116">
        <v>1016</v>
      </c>
      <c r="U37" s="111">
        <v>45</v>
      </c>
      <c r="V37" s="113">
        <f t="shared" si="1"/>
        <v>158.04444444444445</v>
      </c>
      <c r="W37" s="113">
        <f t="shared" si="2"/>
        <v>857.95555555555552</v>
      </c>
      <c r="X37" s="112">
        <f t="shared" si="3"/>
        <v>857955.5555555555</v>
      </c>
      <c r="Y37" s="111"/>
      <c r="Z37" s="110">
        <v>5</v>
      </c>
      <c r="AA37" s="109">
        <f t="shared" si="4"/>
        <v>50.800000000000004</v>
      </c>
      <c r="AB37" s="109">
        <f t="shared" si="5"/>
        <v>50800.000000000007</v>
      </c>
      <c r="AC37" s="108">
        <f t="shared" si="6"/>
        <v>965.2</v>
      </c>
      <c r="AD37" s="107">
        <f t="shared" si="7"/>
        <v>2.2222222222222223E-2</v>
      </c>
      <c r="AE37" s="106">
        <f t="shared" si="8"/>
        <v>21.448888888888892</v>
      </c>
      <c r="AF37" s="105">
        <f t="shared" si="9"/>
        <v>879.40444444444438</v>
      </c>
      <c r="AG37" s="105">
        <f t="shared" si="10"/>
        <v>136.59555555555556</v>
      </c>
    </row>
    <row r="38" spans="1:33" s="88" customFormat="1" x14ac:dyDescent="0.35">
      <c r="A38" s="21">
        <v>10141103</v>
      </c>
      <c r="B38" s="135" t="s">
        <v>14786</v>
      </c>
      <c r="C38" s="259" t="s">
        <v>710</v>
      </c>
      <c r="D38" s="160" t="s">
        <v>1789</v>
      </c>
      <c r="E38" s="114" t="str">
        <f t="shared" si="0"/>
        <v>TRANSFORMADOR MARCA:EFACEC PTS 69 PTS 69</v>
      </c>
      <c r="F38" s="124"/>
      <c r="G38" s="142" t="s">
        <v>1789</v>
      </c>
      <c r="H38" s="142" t="s">
        <v>847</v>
      </c>
      <c r="I38" s="124"/>
      <c r="J38" s="124"/>
      <c r="K38" s="124"/>
      <c r="L38" s="124"/>
      <c r="M38" s="124">
        <v>500</v>
      </c>
      <c r="N38" s="124">
        <v>11</v>
      </c>
      <c r="O38" s="21">
        <v>0.4</v>
      </c>
      <c r="P38" s="124" t="s">
        <v>514</v>
      </c>
      <c r="Q38" s="121">
        <v>1967</v>
      </c>
      <c r="R38" s="124" t="s">
        <v>27</v>
      </c>
      <c r="S38" s="124">
        <v>11979</v>
      </c>
      <c r="T38" s="116">
        <v>1016</v>
      </c>
      <c r="U38" s="111">
        <v>45</v>
      </c>
      <c r="V38" s="113">
        <f t="shared" si="1"/>
        <v>158.04444444444445</v>
      </c>
      <c r="W38" s="113">
        <f t="shared" si="2"/>
        <v>857.95555555555552</v>
      </c>
      <c r="X38" s="112">
        <f t="shared" si="3"/>
        <v>857955.5555555555</v>
      </c>
      <c r="Y38" s="111"/>
      <c r="Z38" s="110">
        <v>5</v>
      </c>
      <c r="AA38" s="109">
        <f t="shared" si="4"/>
        <v>50.800000000000004</v>
      </c>
      <c r="AB38" s="109">
        <f t="shared" si="5"/>
        <v>50800.000000000007</v>
      </c>
      <c r="AC38" s="108">
        <f t="shared" si="6"/>
        <v>965.2</v>
      </c>
      <c r="AD38" s="107">
        <f t="shared" si="7"/>
        <v>2.2222222222222223E-2</v>
      </c>
      <c r="AE38" s="106">
        <f t="shared" si="8"/>
        <v>21.448888888888892</v>
      </c>
      <c r="AF38" s="105">
        <f t="shared" si="9"/>
        <v>879.40444444444438</v>
      </c>
      <c r="AG38" s="105">
        <f t="shared" si="10"/>
        <v>136.59555555555556</v>
      </c>
    </row>
    <row r="39" spans="1:33" s="88" customFormat="1" x14ac:dyDescent="0.35">
      <c r="A39" s="21">
        <v>10141103</v>
      </c>
      <c r="B39" s="135" t="s">
        <v>18023</v>
      </c>
      <c r="C39" s="259" t="s">
        <v>18022</v>
      </c>
      <c r="D39" s="136" t="s">
        <v>18971</v>
      </c>
      <c r="E39" s="114" t="str">
        <f t="shared" si="0"/>
        <v>MINISUBESTAÇÃO MARCA: PT 350 PT 350</v>
      </c>
      <c r="F39" s="124"/>
      <c r="G39" s="124" t="s">
        <v>18971</v>
      </c>
      <c r="H39" s="124" t="s">
        <v>571</v>
      </c>
      <c r="I39" s="124"/>
      <c r="J39" s="124" t="s">
        <v>18970</v>
      </c>
      <c r="K39" s="139"/>
      <c r="L39" s="139"/>
      <c r="M39" s="124">
        <v>500</v>
      </c>
      <c r="N39" s="124">
        <v>11</v>
      </c>
      <c r="O39" s="21">
        <v>0.4</v>
      </c>
      <c r="P39" s="124" t="s">
        <v>514</v>
      </c>
      <c r="Q39" s="124">
        <v>1968</v>
      </c>
      <c r="R39" s="124"/>
      <c r="S39" s="124"/>
      <c r="T39" s="116">
        <v>2426</v>
      </c>
      <c r="U39" s="111">
        <v>45</v>
      </c>
      <c r="V39" s="113">
        <f t="shared" si="1"/>
        <v>377.37777777777774</v>
      </c>
      <c r="W39" s="113">
        <f t="shared" si="2"/>
        <v>2048.6222222222223</v>
      </c>
      <c r="X39" s="112">
        <f t="shared" si="3"/>
        <v>2048622.2222222222</v>
      </c>
      <c r="Y39" s="111"/>
      <c r="Z39" s="110">
        <v>5</v>
      </c>
      <c r="AA39" s="109">
        <f t="shared" si="4"/>
        <v>121.30000000000001</v>
      </c>
      <c r="AB39" s="109">
        <f t="shared" si="5"/>
        <v>121300.00000000001</v>
      </c>
      <c r="AC39" s="108">
        <f t="shared" si="6"/>
        <v>2304.6999999999998</v>
      </c>
      <c r="AD39" s="107">
        <f t="shared" si="7"/>
        <v>2.2222222222222223E-2</v>
      </c>
      <c r="AE39" s="106">
        <f t="shared" si="8"/>
        <v>51.215555555555554</v>
      </c>
      <c r="AF39" s="105">
        <f t="shared" si="9"/>
        <v>2099.8377777777778</v>
      </c>
      <c r="AG39" s="105">
        <f t="shared" si="10"/>
        <v>326.16222222222217</v>
      </c>
    </row>
    <row r="40" spans="1:33" s="88" customFormat="1" x14ac:dyDescent="0.35">
      <c r="A40" s="21">
        <v>10141103</v>
      </c>
      <c r="B40" s="115" t="s">
        <v>14786</v>
      </c>
      <c r="C40" s="259" t="s">
        <v>710</v>
      </c>
      <c r="D40" s="22"/>
      <c r="E40" s="114" t="str">
        <f t="shared" si="0"/>
        <v xml:space="preserve">TRANSFORMADOR MARCA:AEG SE-TETE </v>
      </c>
      <c r="F40" s="57" t="s">
        <v>424</v>
      </c>
      <c r="G40" s="21" t="s">
        <v>3179</v>
      </c>
      <c r="H40" s="21" t="s">
        <v>424</v>
      </c>
      <c r="I40" s="21" t="s">
        <v>17970</v>
      </c>
      <c r="J40" s="57"/>
      <c r="K40" s="57" t="s">
        <v>17969</v>
      </c>
      <c r="L40" s="57" t="s">
        <v>17968</v>
      </c>
      <c r="M40" s="21">
        <v>250</v>
      </c>
      <c r="N40" s="21">
        <v>33</v>
      </c>
      <c r="O40" s="21">
        <v>0.4</v>
      </c>
      <c r="P40" s="57">
        <v>3</v>
      </c>
      <c r="Q40" s="57">
        <v>1968</v>
      </c>
      <c r="R40" s="21" t="s">
        <v>17967</v>
      </c>
      <c r="S40" s="57">
        <v>8839227</v>
      </c>
      <c r="T40" s="116">
        <v>991</v>
      </c>
      <c r="U40" s="111">
        <v>45</v>
      </c>
      <c r="V40" s="113">
        <f t="shared" si="1"/>
        <v>154.15555555555557</v>
      </c>
      <c r="W40" s="113">
        <f t="shared" si="2"/>
        <v>836.84444444444443</v>
      </c>
      <c r="X40" s="112">
        <f t="shared" si="3"/>
        <v>836844.44444444438</v>
      </c>
      <c r="Y40" s="111"/>
      <c r="Z40" s="110">
        <v>5</v>
      </c>
      <c r="AA40" s="109">
        <f t="shared" si="4"/>
        <v>49.550000000000004</v>
      </c>
      <c r="AB40" s="109">
        <f t="shared" si="5"/>
        <v>49550.000000000007</v>
      </c>
      <c r="AC40" s="108">
        <f t="shared" si="6"/>
        <v>941.45</v>
      </c>
      <c r="AD40" s="107">
        <f t="shared" si="7"/>
        <v>2.2222222222222223E-2</v>
      </c>
      <c r="AE40" s="106">
        <f t="shared" si="8"/>
        <v>20.921111111111113</v>
      </c>
      <c r="AF40" s="105">
        <f t="shared" si="9"/>
        <v>857.76555555555558</v>
      </c>
      <c r="AG40" s="105">
        <f t="shared" si="10"/>
        <v>133.23444444444445</v>
      </c>
    </row>
    <row r="41" spans="1:33" s="88" customFormat="1" x14ac:dyDescent="0.35">
      <c r="A41" s="21">
        <v>10141103</v>
      </c>
      <c r="B41" s="115" t="s">
        <v>14786</v>
      </c>
      <c r="C41" s="259" t="s">
        <v>710</v>
      </c>
      <c r="D41" s="22" t="s">
        <v>17966</v>
      </c>
      <c r="E41" s="114" t="str">
        <f t="shared" si="0"/>
        <v>TRANSFORMADOR MARCA:JOHNSON AND PHILLIPS NACALA T33</v>
      </c>
      <c r="F41" s="57"/>
      <c r="G41" s="21" t="s">
        <v>195</v>
      </c>
      <c r="H41" s="21" t="s">
        <v>195</v>
      </c>
      <c r="I41" s="21"/>
      <c r="J41" s="57"/>
      <c r="K41" s="57" t="s">
        <v>194</v>
      </c>
      <c r="L41" s="57" t="s">
        <v>193</v>
      </c>
      <c r="M41" s="21">
        <v>10000</v>
      </c>
      <c r="N41" s="21" t="s">
        <v>19</v>
      </c>
      <c r="O41" s="21" t="s">
        <v>619</v>
      </c>
      <c r="P41" s="57">
        <v>3</v>
      </c>
      <c r="Q41" s="21">
        <v>1968</v>
      </c>
      <c r="R41" s="21" t="s">
        <v>17965</v>
      </c>
      <c r="S41" s="21">
        <v>5831</v>
      </c>
      <c r="T41" s="116">
        <v>20419</v>
      </c>
      <c r="U41" s="111">
        <v>45</v>
      </c>
      <c r="V41" s="113">
        <f t="shared" si="1"/>
        <v>3176.2888888888883</v>
      </c>
      <c r="W41" s="113">
        <f t="shared" si="2"/>
        <v>17242.711111111112</v>
      </c>
      <c r="X41" s="112">
        <f t="shared" si="3"/>
        <v>17242711.111111112</v>
      </c>
      <c r="Y41" s="111"/>
      <c r="Z41" s="110">
        <v>5</v>
      </c>
      <c r="AA41" s="109">
        <f t="shared" si="4"/>
        <v>1020.95</v>
      </c>
      <c r="AB41" s="109">
        <f t="shared" si="5"/>
        <v>1020950</v>
      </c>
      <c r="AC41" s="108">
        <f t="shared" si="6"/>
        <v>19398.05</v>
      </c>
      <c r="AD41" s="107">
        <f t="shared" si="7"/>
        <v>2.2222222222222223E-2</v>
      </c>
      <c r="AE41" s="106">
        <f t="shared" si="8"/>
        <v>431.06777777777779</v>
      </c>
      <c r="AF41" s="105">
        <f t="shared" si="9"/>
        <v>17673.77888888889</v>
      </c>
      <c r="AG41" s="105">
        <f t="shared" si="10"/>
        <v>2745.2211111111105</v>
      </c>
    </row>
    <row r="42" spans="1:33" s="88" customFormat="1" x14ac:dyDescent="0.35">
      <c r="A42" s="21">
        <v>10141103</v>
      </c>
      <c r="B42" s="135" t="s">
        <v>14786</v>
      </c>
      <c r="C42" s="259" t="s">
        <v>710</v>
      </c>
      <c r="D42" s="136" t="s">
        <v>5434</v>
      </c>
      <c r="E42" s="114" t="str">
        <f t="shared" si="0"/>
        <v>TRANSFORMADOR MARCA:EFACEC PTS 67 PTS 67</v>
      </c>
      <c r="F42" s="124"/>
      <c r="G42" s="124" t="s">
        <v>5434</v>
      </c>
      <c r="H42" s="124" t="s">
        <v>571</v>
      </c>
      <c r="I42" s="124"/>
      <c r="J42" s="124"/>
      <c r="K42" s="139"/>
      <c r="L42" s="139"/>
      <c r="M42" s="124">
        <v>500</v>
      </c>
      <c r="N42" s="124">
        <v>11</v>
      </c>
      <c r="O42" s="21">
        <v>0.4</v>
      </c>
      <c r="P42" s="124" t="s">
        <v>514</v>
      </c>
      <c r="Q42" s="124">
        <v>1968</v>
      </c>
      <c r="R42" s="124" t="s">
        <v>27</v>
      </c>
      <c r="S42" s="124">
        <v>11981</v>
      </c>
      <c r="T42" s="116">
        <v>1016</v>
      </c>
      <c r="U42" s="111">
        <v>45</v>
      </c>
      <c r="V42" s="113">
        <f t="shared" si="1"/>
        <v>158.04444444444445</v>
      </c>
      <c r="W42" s="113">
        <f t="shared" si="2"/>
        <v>857.95555555555552</v>
      </c>
      <c r="X42" s="112">
        <f t="shared" si="3"/>
        <v>857955.5555555555</v>
      </c>
      <c r="Y42" s="111"/>
      <c r="Z42" s="110">
        <v>5</v>
      </c>
      <c r="AA42" s="109">
        <f t="shared" si="4"/>
        <v>50.800000000000004</v>
      </c>
      <c r="AB42" s="109">
        <f t="shared" si="5"/>
        <v>50800.000000000007</v>
      </c>
      <c r="AC42" s="108">
        <f t="shared" si="6"/>
        <v>965.2</v>
      </c>
      <c r="AD42" s="107">
        <f t="shared" si="7"/>
        <v>2.2222222222222223E-2</v>
      </c>
      <c r="AE42" s="106">
        <f t="shared" si="8"/>
        <v>21.448888888888892</v>
      </c>
      <c r="AF42" s="105">
        <f t="shared" si="9"/>
        <v>879.40444444444438</v>
      </c>
      <c r="AG42" s="105">
        <f t="shared" si="10"/>
        <v>136.59555555555556</v>
      </c>
    </row>
    <row r="43" spans="1:33" s="88" customFormat="1" x14ac:dyDescent="0.35">
      <c r="A43" s="21">
        <v>10141103</v>
      </c>
      <c r="B43" s="135" t="s">
        <v>14786</v>
      </c>
      <c r="C43" s="259" t="s">
        <v>710</v>
      </c>
      <c r="D43" s="160" t="s">
        <v>7017</v>
      </c>
      <c r="E43" s="114" t="str">
        <f t="shared" si="0"/>
        <v>TRANSFORMADOR MARCA:EFACEC PTS 96 PTS 96</v>
      </c>
      <c r="F43" s="124"/>
      <c r="G43" s="142" t="s">
        <v>7017</v>
      </c>
      <c r="H43" s="124" t="s">
        <v>571</v>
      </c>
      <c r="I43" s="124"/>
      <c r="J43" s="124" t="s">
        <v>17723</v>
      </c>
      <c r="K43" s="139"/>
      <c r="L43" s="139"/>
      <c r="M43" s="124">
        <v>500</v>
      </c>
      <c r="N43" s="124">
        <v>11</v>
      </c>
      <c r="O43" s="21">
        <v>0.4</v>
      </c>
      <c r="P43" s="124" t="s">
        <v>514</v>
      </c>
      <c r="Q43" s="124">
        <v>1968</v>
      </c>
      <c r="R43" s="124" t="s">
        <v>27</v>
      </c>
      <c r="S43" s="124">
        <v>2985</v>
      </c>
      <c r="T43" s="116">
        <v>1016</v>
      </c>
      <c r="U43" s="111">
        <v>45</v>
      </c>
      <c r="V43" s="113">
        <f t="shared" si="1"/>
        <v>158.04444444444445</v>
      </c>
      <c r="W43" s="113">
        <f t="shared" si="2"/>
        <v>857.95555555555552</v>
      </c>
      <c r="X43" s="112">
        <f t="shared" si="3"/>
        <v>857955.5555555555</v>
      </c>
      <c r="Y43" s="111"/>
      <c r="Z43" s="110">
        <v>5</v>
      </c>
      <c r="AA43" s="109">
        <f t="shared" si="4"/>
        <v>50.800000000000004</v>
      </c>
      <c r="AB43" s="109">
        <f t="shared" si="5"/>
        <v>50800.000000000007</v>
      </c>
      <c r="AC43" s="108">
        <f t="shared" si="6"/>
        <v>965.2</v>
      </c>
      <c r="AD43" s="107">
        <f t="shared" si="7"/>
        <v>2.2222222222222223E-2</v>
      </c>
      <c r="AE43" s="106">
        <f t="shared" si="8"/>
        <v>21.448888888888892</v>
      </c>
      <c r="AF43" s="105">
        <f t="shared" si="9"/>
        <v>879.40444444444438</v>
      </c>
      <c r="AG43" s="105">
        <f t="shared" si="10"/>
        <v>136.59555555555556</v>
      </c>
    </row>
    <row r="44" spans="1:33" s="88" customFormat="1" x14ac:dyDescent="0.35">
      <c r="A44" s="21">
        <v>10141103</v>
      </c>
      <c r="B44" s="115" t="s">
        <v>14786</v>
      </c>
      <c r="C44" s="259" t="s">
        <v>710</v>
      </c>
      <c r="D44" s="22" t="s">
        <v>17966</v>
      </c>
      <c r="E44" s="114" t="str">
        <f t="shared" si="0"/>
        <v>TRANSFORMADOR MARCA:JOHNSON AND PHILLIPS NACALA T33</v>
      </c>
      <c r="F44" s="57"/>
      <c r="G44" s="21" t="s">
        <v>195</v>
      </c>
      <c r="H44" s="21" t="s">
        <v>195</v>
      </c>
      <c r="I44" s="21"/>
      <c r="J44" s="57"/>
      <c r="K44" s="57" t="s">
        <v>194</v>
      </c>
      <c r="L44" s="57" t="s">
        <v>193</v>
      </c>
      <c r="M44" s="21">
        <v>10000</v>
      </c>
      <c r="N44" s="21" t="s">
        <v>19</v>
      </c>
      <c r="O44" s="21" t="s">
        <v>619</v>
      </c>
      <c r="P44" s="57">
        <v>3</v>
      </c>
      <c r="Q44" s="21">
        <v>1968</v>
      </c>
      <c r="R44" s="21" t="s">
        <v>17965</v>
      </c>
      <c r="S44" s="21">
        <v>5831</v>
      </c>
      <c r="T44" s="116">
        <v>20419</v>
      </c>
      <c r="U44" s="111">
        <v>45</v>
      </c>
      <c r="V44" s="113">
        <f t="shared" si="1"/>
        <v>3176.2888888888883</v>
      </c>
      <c r="W44" s="113">
        <f t="shared" si="2"/>
        <v>17242.711111111112</v>
      </c>
      <c r="X44" s="112">
        <f t="shared" si="3"/>
        <v>17242711.111111112</v>
      </c>
      <c r="Y44" s="111"/>
      <c r="Z44" s="110">
        <v>5</v>
      </c>
      <c r="AA44" s="109">
        <f t="shared" si="4"/>
        <v>1020.95</v>
      </c>
      <c r="AB44" s="109">
        <f t="shared" si="5"/>
        <v>1020950</v>
      </c>
      <c r="AC44" s="108">
        <f t="shared" si="6"/>
        <v>19398.05</v>
      </c>
      <c r="AD44" s="107">
        <f t="shared" si="7"/>
        <v>2.2222222222222223E-2</v>
      </c>
      <c r="AE44" s="106">
        <f t="shared" si="8"/>
        <v>431.06777777777779</v>
      </c>
      <c r="AF44" s="105">
        <f t="shared" si="9"/>
        <v>17673.77888888889</v>
      </c>
      <c r="AG44" s="105">
        <f t="shared" si="10"/>
        <v>2745.2211111111105</v>
      </c>
    </row>
    <row r="45" spans="1:33" s="88" customFormat="1" x14ac:dyDescent="0.35">
      <c r="A45" s="21">
        <v>10141103</v>
      </c>
      <c r="B45" s="115" t="s">
        <v>496</v>
      </c>
      <c r="C45" s="272" t="s">
        <v>495</v>
      </c>
      <c r="D45" s="22"/>
      <c r="E45" s="114" t="str">
        <f t="shared" si="0"/>
        <v xml:space="preserve">TRANSFORMADOR AUXILIAR MARCA:MORE TRAFO Indoor Substation 1 </v>
      </c>
      <c r="F45" s="21" t="s">
        <v>530</v>
      </c>
      <c r="G45" s="21" t="s">
        <v>705</v>
      </c>
      <c r="H45" s="21" t="s">
        <v>528</v>
      </c>
      <c r="I45" s="21" t="s">
        <v>704</v>
      </c>
      <c r="J45" s="21"/>
      <c r="K45" s="57" t="s">
        <v>703</v>
      </c>
      <c r="L45" s="57" t="s">
        <v>702</v>
      </c>
      <c r="M45" s="21">
        <v>50</v>
      </c>
      <c r="N45" s="21">
        <v>22</v>
      </c>
      <c r="O45" s="21">
        <v>0.4</v>
      </c>
      <c r="P45" s="21">
        <v>3</v>
      </c>
      <c r="Q45" s="21">
        <v>1968</v>
      </c>
      <c r="R45" s="57" t="s">
        <v>551</v>
      </c>
      <c r="S45" s="57" t="s">
        <v>701</v>
      </c>
      <c r="T45" s="116">
        <v>643</v>
      </c>
      <c r="U45" s="111">
        <v>45</v>
      </c>
      <c r="V45" s="113">
        <f t="shared" si="1"/>
        <v>100.02222222222221</v>
      </c>
      <c r="W45" s="113">
        <f t="shared" si="2"/>
        <v>542.97777777777776</v>
      </c>
      <c r="X45" s="112">
        <f t="shared" si="3"/>
        <v>542977.77777777775</v>
      </c>
      <c r="Y45" s="111"/>
      <c r="Z45" s="110">
        <v>5</v>
      </c>
      <c r="AA45" s="109">
        <f t="shared" si="4"/>
        <v>32.15</v>
      </c>
      <c r="AB45" s="109">
        <f t="shared" si="5"/>
        <v>32150</v>
      </c>
      <c r="AC45" s="108">
        <f t="shared" si="6"/>
        <v>610.85</v>
      </c>
      <c r="AD45" s="107">
        <f t="shared" si="7"/>
        <v>2.2222222222222223E-2</v>
      </c>
      <c r="AE45" s="106">
        <f t="shared" si="8"/>
        <v>13.574444444444445</v>
      </c>
      <c r="AF45" s="105">
        <f t="shared" si="9"/>
        <v>556.55222222222221</v>
      </c>
      <c r="AG45" s="105">
        <f t="shared" si="10"/>
        <v>86.447777777777759</v>
      </c>
    </row>
    <row r="46" spans="1:33" s="88" customFormat="1" x14ac:dyDescent="0.35">
      <c r="A46" s="21">
        <v>10141103</v>
      </c>
      <c r="B46" s="135" t="s">
        <v>14786</v>
      </c>
      <c r="C46" s="259" t="s">
        <v>710</v>
      </c>
      <c r="D46" s="136" t="s">
        <v>7720</v>
      </c>
      <c r="E46" s="114" t="str">
        <f t="shared" si="0"/>
        <v>TRANSFORMADOR MARCA:Morris Awerbuch PTS 52 PTS 52</v>
      </c>
      <c r="F46" s="124"/>
      <c r="G46" s="124" t="s">
        <v>7720</v>
      </c>
      <c r="H46" s="124" t="s">
        <v>571</v>
      </c>
      <c r="I46" s="124"/>
      <c r="J46" s="124" t="s">
        <v>17964</v>
      </c>
      <c r="K46" s="124"/>
      <c r="L46" s="124"/>
      <c r="M46" s="124">
        <v>500</v>
      </c>
      <c r="N46" s="124">
        <v>11</v>
      </c>
      <c r="O46" s="21">
        <v>0.4</v>
      </c>
      <c r="P46" s="124" t="s">
        <v>514</v>
      </c>
      <c r="Q46" s="124">
        <v>1969</v>
      </c>
      <c r="R46" s="124" t="s">
        <v>14725</v>
      </c>
      <c r="S46" s="124">
        <v>7543</v>
      </c>
      <c r="T46" s="116">
        <v>1016</v>
      </c>
      <c r="U46" s="111">
        <v>45</v>
      </c>
      <c r="V46" s="113">
        <f t="shared" si="1"/>
        <v>158.04444444444445</v>
      </c>
      <c r="W46" s="113">
        <f t="shared" si="2"/>
        <v>857.95555555555552</v>
      </c>
      <c r="X46" s="112">
        <f t="shared" si="3"/>
        <v>857955.5555555555</v>
      </c>
      <c r="Y46" s="111"/>
      <c r="Z46" s="110">
        <v>5</v>
      </c>
      <c r="AA46" s="109">
        <f t="shared" si="4"/>
        <v>50.800000000000004</v>
      </c>
      <c r="AB46" s="109">
        <f t="shared" si="5"/>
        <v>50800.000000000007</v>
      </c>
      <c r="AC46" s="108">
        <f t="shared" si="6"/>
        <v>965.2</v>
      </c>
      <c r="AD46" s="107">
        <f t="shared" si="7"/>
        <v>2.2222222222222223E-2</v>
      </c>
      <c r="AE46" s="106">
        <f t="shared" si="8"/>
        <v>21.448888888888892</v>
      </c>
      <c r="AF46" s="105">
        <f t="shared" si="9"/>
        <v>879.40444444444438</v>
      </c>
      <c r="AG46" s="105">
        <f t="shared" si="10"/>
        <v>136.59555555555556</v>
      </c>
    </row>
    <row r="47" spans="1:33" s="88" customFormat="1" x14ac:dyDescent="0.35">
      <c r="A47" s="21">
        <v>10141103</v>
      </c>
      <c r="B47" s="135" t="s">
        <v>14786</v>
      </c>
      <c r="C47" s="259" t="s">
        <v>710</v>
      </c>
      <c r="D47" s="160" t="s">
        <v>8787</v>
      </c>
      <c r="E47" s="114" t="str">
        <f t="shared" si="0"/>
        <v>TRANSFORMADOR MARCA:STROMBERG PTS 51 PTS 51</v>
      </c>
      <c r="F47" s="124"/>
      <c r="G47" s="142" t="s">
        <v>8787</v>
      </c>
      <c r="H47" s="142" t="s">
        <v>847</v>
      </c>
      <c r="I47" s="124"/>
      <c r="J47" s="124"/>
      <c r="K47" s="124"/>
      <c r="L47" s="124"/>
      <c r="M47" s="124">
        <v>750</v>
      </c>
      <c r="N47" s="124">
        <v>11</v>
      </c>
      <c r="O47" s="21">
        <v>0.4</v>
      </c>
      <c r="P47" s="124" t="s">
        <v>514</v>
      </c>
      <c r="Q47" s="121">
        <v>1969</v>
      </c>
      <c r="R47" s="124" t="s">
        <v>259</v>
      </c>
      <c r="S47" s="124">
        <v>532181</v>
      </c>
      <c r="T47" s="116">
        <v>1525</v>
      </c>
      <c r="U47" s="111">
        <v>45</v>
      </c>
      <c r="V47" s="113">
        <f t="shared" si="1"/>
        <v>237.2222222222222</v>
      </c>
      <c r="W47" s="113">
        <f t="shared" si="2"/>
        <v>1287.7777777777778</v>
      </c>
      <c r="X47" s="112">
        <f t="shared" si="3"/>
        <v>1287777.7777777778</v>
      </c>
      <c r="Y47" s="111"/>
      <c r="Z47" s="110">
        <v>5</v>
      </c>
      <c r="AA47" s="109">
        <f t="shared" si="4"/>
        <v>76.25</v>
      </c>
      <c r="AB47" s="109">
        <f t="shared" si="5"/>
        <v>76250</v>
      </c>
      <c r="AC47" s="108">
        <f t="shared" si="6"/>
        <v>1448.75</v>
      </c>
      <c r="AD47" s="107">
        <f t="shared" si="7"/>
        <v>2.2222222222222223E-2</v>
      </c>
      <c r="AE47" s="106">
        <f t="shared" si="8"/>
        <v>32.194444444444443</v>
      </c>
      <c r="AF47" s="105">
        <f t="shared" si="9"/>
        <v>1319.9722222222222</v>
      </c>
      <c r="AG47" s="105">
        <f t="shared" si="10"/>
        <v>205.02777777777777</v>
      </c>
    </row>
    <row r="48" spans="1:33" s="88" customFormat="1" x14ac:dyDescent="0.35">
      <c r="A48" s="21">
        <v>10141103</v>
      </c>
      <c r="B48" s="115" t="s">
        <v>14786</v>
      </c>
      <c r="C48" s="259" t="s">
        <v>710</v>
      </c>
      <c r="D48" s="22"/>
      <c r="E48" s="114" t="str">
        <f t="shared" si="0"/>
        <v xml:space="preserve">TRANSFORMADOR MARCA:Efcec  SE2 </v>
      </c>
      <c r="F48" s="21"/>
      <c r="G48" s="21" t="s">
        <v>508</v>
      </c>
      <c r="H48" s="21" t="s">
        <v>494</v>
      </c>
      <c r="I48" s="21" t="s">
        <v>507</v>
      </c>
      <c r="J48" s="21" t="s">
        <v>506</v>
      </c>
      <c r="K48" s="119"/>
      <c r="L48" s="119"/>
      <c r="M48" s="21" t="s">
        <v>17963</v>
      </c>
      <c r="N48" s="21">
        <v>33</v>
      </c>
      <c r="O48" s="21" t="s">
        <v>17962</v>
      </c>
      <c r="P48" s="124">
        <v>3</v>
      </c>
      <c r="Q48" s="21">
        <v>1969</v>
      </c>
      <c r="R48" s="21" t="s">
        <v>17961</v>
      </c>
      <c r="S48" s="268" t="s">
        <v>17960</v>
      </c>
      <c r="T48" s="116">
        <v>30011</v>
      </c>
      <c r="U48" s="111">
        <v>45</v>
      </c>
      <c r="V48" s="113">
        <f t="shared" si="1"/>
        <v>4668.3777777777777</v>
      </c>
      <c r="W48" s="113">
        <f t="shared" si="2"/>
        <v>25342.62222222222</v>
      </c>
      <c r="X48" s="112">
        <f t="shared" si="3"/>
        <v>25342622.22222222</v>
      </c>
      <c r="Y48" s="118"/>
      <c r="Z48" s="110">
        <v>5</v>
      </c>
      <c r="AA48" s="109">
        <f t="shared" si="4"/>
        <v>1500.5500000000002</v>
      </c>
      <c r="AB48" s="109">
        <f t="shared" si="5"/>
        <v>1500550.0000000002</v>
      </c>
      <c r="AC48" s="108">
        <f t="shared" si="6"/>
        <v>28510.45</v>
      </c>
      <c r="AD48" s="107">
        <f t="shared" si="7"/>
        <v>2.2222222222222223E-2</v>
      </c>
      <c r="AE48" s="106">
        <f t="shared" si="8"/>
        <v>633.56555555555565</v>
      </c>
      <c r="AF48" s="105">
        <f t="shared" si="9"/>
        <v>25976.187777777777</v>
      </c>
      <c r="AG48" s="105">
        <f t="shared" si="10"/>
        <v>4034.8122222222219</v>
      </c>
    </row>
    <row r="49" spans="1:33" s="88" customFormat="1" x14ac:dyDescent="0.35">
      <c r="A49" s="21">
        <v>10141103</v>
      </c>
      <c r="B49" s="115" t="s">
        <v>496</v>
      </c>
      <c r="C49" s="272" t="s">
        <v>495</v>
      </c>
      <c r="D49" s="22"/>
      <c r="E49" s="114" t="str">
        <f t="shared" si="0"/>
        <v xml:space="preserve">TRANSFORMADOR AUXILIAR MARCA:T3NUK         MATUNDO </v>
      </c>
      <c r="F49" s="21" t="s">
        <v>424</v>
      </c>
      <c r="G49" s="21" t="s">
        <v>700</v>
      </c>
      <c r="H49" s="21" t="s">
        <v>424</v>
      </c>
      <c r="I49" s="21" t="s">
        <v>424</v>
      </c>
      <c r="J49" s="21"/>
      <c r="K49" s="119" t="s">
        <v>414</v>
      </c>
      <c r="L49" s="119" t="s">
        <v>413</v>
      </c>
      <c r="M49" s="21">
        <v>160</v>
      </c>
      <c r="N49" s="21">
        <v>66</v>
      </c>
      <c r="O49" s="21">
        <v>0.4</v>
      </c>
      <c r="P49" s="124">
        <v>3</v>
      </c>
      <c r="Q49" s="21">
        <v>1969</v>
      </c>
      <c r="R49" s="21" t="s">
        <v>699</v>
      </c>
      <c r="S49" s="21">
        <v>5506332</v>
      </c>
      <c r="T49" s="116">
        <v>1039</v>
      </c>
      <c r="U49" s="111">
        <v>45</v>
      </c>
      <c r="V49" s="113">
        <f t="shared" si="1"/>
        <v>161.62222222222221</v>
      </c>
      <c r="W49" s="113">
        <f t="shared" si="2"/>
        <v>877.37777777777774</v>
      </c>
      <c r="X49" s="112">
        <f t="shared" si="3"/>
        <v>877377.77777777775</v>
      </c>
      <c r="Y49" s="111"/>
      <c r="Z49" s="110">
        <v>5</v>
      </c>
      <c r="AA49" s="109">
        <f t="shared" si="4"/>
        <v>51.95</v>
      </c>
      <c r="AB49" s="109">
        <f t="shared" si="5"/>
        <v>51950</v>
      </c>
      <c r="AC49" s="108">
        <f t="shared" si="6"/>
        <v>987.05</v>
      </c>
      <c r="AD49" s="107">
        <f t="shared" si="7"/>
        <v>2.2222222222222223E-2</v>
      </c>
      <c r="AE49" s="106">
        <f t="shared" si="8"/>
        <v>21.934444444444445</v>
      </c>
      <c r="AF49" s="105">
        <f t="shared" si="9"/>
        <v>899.3122222222222</v>
      </c>
      <c r="AG49" s="105">
        <f t="shared" si="10"/>
        <v>139.68777777777777</v>
      </c>
    </row>
    <row r="50" spans="1:33" s="88" customFormat="1" x14ac:dyDescent="0.35">
      <c r="A50" s="21">
        <v>10141103</v>
      </c>
      <c r="B50" s="115" t="s">
        <v>496</v>
      </c>
      <c r="C50" s="272" t="s">
        <v>495</v>
      </c>
      <c r="D50" s="22"/>
      <c r="E50" s="114" t="str">
        <f t="shared" si="0"/>
        <v xml:space="preserve">TRANSFORMADOR AUXILIAR MARCA:English electric Se1 </v>
      </c>
      <c r="F50" s="21"/>
      <c r="G50" s="21" t="s">
        <v>697</v>
      </c>
      <c r="H50" s="21" t="s">
        <v>494</v>
      </c>
      <c r="I50" s="21" t="s">
        <v>696</v>
      </c>
      <c r="J50" s="21"/>
      <c r="K50" s="119"/>
      <c r="L50" s="119"/>
      <c r="M50" s="21">
        <v>40</v>
      </c>
      <c r="N50" s="21">
        <v>10.5</v>
      </c>
      <c r="O50" s="21">
        <v>0.4</v>
      </c>
      <c r="P50" s="21">
        <v>3</v>
      </c>
      <c r="Q50" s="21">
        <v>1969</v>
      </c>
      <c r="R50" s="21" t="s">
        <v>695</v>
      </c>
      <c r="S50" s="21" t="s">
        <v>698</v>
      </c>
      <c r="T50" s="22">
        <v>643</v>
      </c>
      <c r="U50" s="111">
        <v>45</v>
      </c>
      <c r="V50" s="113">
        <f t="shared" si="1"/>
        <v>100.02222222222221</v>
      </c>
      <c r="W50" s="113">
        <f t="shared" si="2"/>
        <v>542.97777777777776</v>
      </c>
      <c r="X50" s="112">
        <f t="shared" si="3"/>
        <v>542977.77777777775</v>
      </c>
      <c r="Y50" s="118"/>
      <c r="Z50" s="110">
        <v>5</v>
      </c>
      <c r="AA50" s="109">
        <f t="shared" si="4"/>
        <v>32.15</v>
      </c>
      <c r="AB50" s="109">
        <f t="shared" si="5"/>
        <v>32150</v>
      </c>
      <c r="AC50" s="108">
        <f t="shared" si="6"/>
        <v>610.85</v>
      </c>
      <c r="AD50" s="107">
        <f t="shared" si="7"/>
        <v>2.2222222222222223E-2</v>
      </c>
      <c r="AE50" s="106">
        <f t="shared" si="8"/>
        <v>13.574444444444445</v>
      </c>
      <c r="AF50" s="105">
        <f t="shared" si="9"/>
        <v>556.55222222222221</v>
      </c>
      <c r="AG50" s="105">
        <f t="shared" si="10"/>
        <v>86.447777777777759</v>
      </c>
    </row>
    <row r="51" spans="1:33" s="88" customFormat="1" x14ac:dyDescent="0.35">
      <c r="A51" s="21">
        <v>10141103</v>
      </c>
      <c r="B51" s="115" t="s">
        <v>496</v>
      </c>
      <c r="C51" s="272" t="s">
        <v>495</v>
      </c>
      <c r="D51" s="22"/>
      <c r="E51" s="114" t="str">
        <f t="shared" si="0"/>
        <v xml:space="preserve">TRANSFORMADOR AUXILIAR MARCA:English electric Se1 </v>
      </c>
      <c r="F51" s="21"/>
      <c r="G51" s="21" t="s">
        <v>697</v>
      </c>
      <c r="H51" s="21" t="s">
        <v>494</v>
      </c>
      <c r="I51" s="21" t="s">
        <v>696</v>
      </c>
      <c r="J51" s="21"/>
      <c r="K51" s="119"/>
      <c r="L51" s="119"/>
      <c r="M51" s="21">
        <v>40</v>
      </c>
      <c r="N51" s="21">
        <v>10.5</v>
      </c>
      <c r="O51" s="21">
        <v>0.4</v>
      </c>
      <c r="P51" s="21">
        <v>3</v>
      </c>
      <c r="Q51" s="21">
        <v>1969</v>
      </c>
      <c r="R51" s="21" t="s">
        <v>695</v>
      </c>
      <c r="S51" s="21" t="s">
        <v>694</v>
      </c>
      <c r="T51" s="22">
        <v>643</v>
      </c>
      <c r="U51" s="111">
        <v>45</v>
      </c>
      <c r="V51" s="113">
        <f t="shared" si="1"/>
        <v>100.02222222222221</v>
      </c>
      <c r="W51" s="113">
        <f t="shared" si="2"/>
        <v>542.97777777777776</v>
      </c>
      <c r="X51" s="112">
        <f t="shared" si="3"/>
        <v>542977.77777777775</v>
      </c>
      <c r="Y51" s="118"/>
      <c r="Z51" s="110">
        <v>5</v>
      </c>
      <c r="AA51" s="109">
        <f t="shared" si="4"/>
        <v>32.15</v>
      </c>
      <c r="AB51" s="109">
        <f t="shared" si="5"/>
        <v>32150</v>
      </c>
      <c r="AC51" s="108">
        <f t="shared" si="6"/>
        <v>610.85</v>
      </c>
      <c r="AD51" s="107">
        <f t="shared" si="7"/>
        <v>2.2222222222222223E-2</v>
      </c>
      <c r="AE51" s="106">
        <f t="shared" si="8"/>
        <v>13.574444444444445</v>
      </c>
      <c r="AF51" s="105">
        <f t="shared" si="9"/>
        <v>556.55222222222221</v>
      </c>
      <c r="AG51" s="105">
        <f t="shared" si="10"/>
        <v>86.447777777777759</v>
      </c>
    </row>
    <row r="52" spans="1:33" s="88" customFormat="1" x14ac:dyDescent="0.35">
      <c r="A52" s="21">
        <v>10141103</v>
      </c>
      <c r="B52" s="115" t="s">
        <v>14786</v>
      </c>
      <c r="C52" s="259" t="s">
        <v>710</v>
      </c>
      <c r="D52" s="22"/>
      <c r="E52" s="114" t="str">
        <f t="shared" si="0"/>
        <v xml:space="preserve">TRANSFORMADOR MARCA:MOTRA Indoor Substation 1 </v>
      </c>
      <c r="F52" s="21" t="s">
        <v>530</v>
      </c>
      <c r="G52" s="21" t="s">
        <v>705</v>
      </c>
      <c r="H52" s="21" t="s">
        <v>528</v>
      </c>
      <c r="I52" s="21" t="s">
        <v>704</v>
      </c>
      <c r="J52" s="21" t="s">
        <v>549</v>
      </c>
      <c r="K52" s="57" t="s">
        <v>703</v>
      </c>
      <c r="L52" s="57" t="s">
        <v>702</v>
      </c>
      <c r="M52" s="21">
        <v>5000</v>
      </c>
      <c r="N52" s="21">
        <v>22</v>
      </c>
      <c r="O52" s="21">
        <v>6.6</v>
      </c>
      <c r="P52" s="124">
        <v>3</v>
      </c>
      <c r="Q52" s="57">
        <v>1970</v>
      </c>
      <c r="R52" s="57" t="s">
        <v>1650</v>
      </c>
      <c r="S52" s="57" t="s">
        <v>17959</v>
      </c>
      <c r="T52" s="116">
        <v>20419</v>
      </c>
      <c r="U52" s="111">
        <v>45</v>
      </c>
      <c r="V52" s="113">
        <f t="shared" si="1"/>
        <v>3176.2888888888883</v>
      </c>
      <c r="W52" s="113">
        <f t="shared" si="2"/>
        <v>17242.711111111112</v>
      </c>
      <c r="X52" s="112">
        <f t="shared" si="3"/>
        <v>17242711.111111112</v>
      </c>
      <c r="Y52" s="111"/>
      <c r="Z52" s="110">
        <v>5</v>
      </c>
      <c r="AA52" s="109">
        <f t="shared" si="4"/>
        <v>1020.95</v>
      </c>
      <c r="AB52" s="109">
        <f t="shared" si="5"/>
        <v>1020950</v>
      </c>
      <c r="AC52" s="108">
        <f t="shared" si="6"/>
        <v>19398.05</v>
      </c>
      <c r="AD52" s="107">
        <f t="shared" si="7"/>
        <v>2.2222222222222223E-2</v>
      </c>
      <c r="AE52" s="106">
        <f t="shared" si="8"/>
        <v>431.06777777777779</v>
      </c>
      <c r="AF52" s="105">
        <f t="shared" si="9"/>
        <v>17673.77888888889</v>
      </c>
      <c r="AG52" s="105">
        <f t="shared" si="10"/>
        <v>2745.2211111111105</v>
      </c>
    </row>
    <row r="53" spans="1:33" s="88" customFormat="1" x14ac:dyDescent="0.35">
      <c r="A53" s="21">
        <v>10141103</v>
      </c>
      <c r="B53" s="115" t="s">
        <v>14786</v>
      </c>
      <c r="C53" s="259" t="s">
        <v>710</v>
      </c>
      <c r="D53" s="22" t="s">
        <v>17957</v>
      </c>
      <c r="E53" s="114" t="str">
        <f t="shared" si="0"/>
        <v>TRANSFORMADOR MARCA:Motra/Sabuco PT46 PT46</v>
      </c>
      <c r="F53" s="21" t="s">
        <v>17958</v>
      </c>
      <c r="G53" s="21" t="s">
        <v>17957</v>
      </c>
      <c r="H53" s="21" t="s">
        <v>3104</v>
      </c>
      <c r="I53" s="21" t="s">
        <v>530</v>
      </c>
      <c r="J53" s="57"/>
      <c r="K53" s="124">
        <v>692522.6</v>
      </c>
      <c r="L53" s="124">
        <v>7806387.5</v>
      </c>
      <c r="M53" s="21">
        <v>160</v>
      </c>
      <c r="N53" s="21">
        <v>6.6</v>
      </c>
      <c r="O53" s="21">
        <v>0.4</v>
      </c>
      <c r="P53" s="21">
        <v>3</v>
      </c>
      <c r="Q53" s="124">
        <v>1970</v>
      </c>
      <c r="R53" s="124" t="s">
        <v>17667</v>
      </c>
      <c r="S53" s="124" t="s">
        <v>17956</v>
      </c>
      <c r="T53" s="116">
        <v>572</v>
      </c>
      <c r="U53" s="111">
        <v>45</v>
      </c>
      <c r="V53" s="113">
        <f t="shared" si="1"/>
        <v>88.977777777777774</v>
      </c>
      <c r="W53" s="113">
        <f t="shared" si="2"/>
        <v>483.02222222222224</v>
      </c>
      <c r="X53" s="112">
        <f t="shared" si="3"/>
        <v>483022.22222222225</v>
      </c>
      <c r="Y53" s="111"/>
      <c r="Z53" s="110">
        <v>5</v>
      </c>
      <c r="AA53" s="109">
        <f t="shared" si="4"/>
        <v>28.6</v>
      </c>
      <c r="AB53" s="109">
        <f t="shared" si="5"/>
        <v>28600</v>
      </c>
      <c r="AC53" s="108">
        <f t="shared" si="6"/>
        <v>543.4</v>
      </c>
      <c r="AD53" s="107">
        <f t="shared" si="7"/>
        <v>2.2222222222222223E-2</v>
      </c>
      <c r="AE53" s="106">
        <f t="shared" si="8"/>
        <v>12.075555555555555</v>
      </c>
      <c r="AF53" s="105">
        <f t="shared" si="9"/>
        <v>495.09777777777782</v>
      </c>
      <c r="AG53" s="105">
        <f t="shared" si="10"/>
        <v>76.902222222222221</v>
      </c>
    </row>
    <row r="54" spans="1:33" s="88" customFormat="1" x14ac:dyDescent="0.35">
      <c r="A54" s="21">
        <v>10141103</v>
      </c>
      <c r="B54" s="115" t="s">
        <v>14786</v>
      </c>
      <c r="C54" s="259" t="s">
        <v>710</v>
      </c>
      <c r="D54" s="22" t="s">
        <v>17954</v>
      </c>
      <c r="E54" s="114" t="str">
        <f t="shared" si="0"/>
        <v>TRANSFORMADOR MARCA:Motra - Sabuco PT148 PT148</v>
      </c>
      <c r="F54" s="21" t="s">
        <v>17955</v>
      </c>
      <c r="G54" s="21" t="s">
        <v>17954</v>
      </c>
      <c r="H54" s="21" t="s">
        <v>3104</v>
      </c>
      <c r="I54" s="21" t="s">
        <v>530</v>
      </c>
      <c r="J54" s="57"/>
      <c r="K54" s="124">
        <v>695433.2</v>
      </c>
      <c r="L54" s="124">
        <v>7805803</v>
      </c>
      <c r="M54" s="21">
        <v>160</v>
      </c>
      <c r="N54" s="21">
        <v>6.6</v>
      </c>
      <c r="O54" s="21">
        <v>0.4</v>
      </c>
      <c r="P54" s="21">
        <v>3</v>
      </c>
      <c r="Q54" s="124">
        <v>1970</v>
      </c>
      <c r="R54" s="124" t="s">
        <v>17932</v>
      </c>
      <c r="S54" s="124" t="s">
        <v>17953</v>
      </c>
      <c r="T54" s="116">
        <v>572</v>
      </c>
      <c r="U54" s="111">
        <v>45</v>
      </c>
      <c r="V54" s="113">
        <f t="shared" si="1"/>
        <v>88.977777777777774</v>
      </c>
      <c r="W54" s="113">
        <f t="shared" si="2"/>
        <v>483.02222222222224</v>
      </c>
      <c r="X54" s="112">
        <f t="shared" si="3"/>
        <v>483022.22222222225</v>
      </c>
      <c r="Y54" s="111"/>
      <c r="Z54" s="110">
        <v>5</v>
      </c>
      <c r="AA54" s="109">
        <f t="shared" si="4"/>
        <v>28.6</v>
      </c>
      <c r="AB54" s="109">
        <f t="shared" si="5"/>
        <v>28600</v>
      </c>
      <c r="AC54" s="108">
        <f t="shared" si="6"/>
        <v>543.4</v>
      </c>
      <c r="AD54" s="107">
        <f t="shared" si="7"/>
        <v>2.2222222222222223E-2</v>
      </c>
      <c r="AE54" s="106">
        <f t="shared" si="8"/>
        <v>12.075555555555555</v>
      </c>
      <c r="AF54" s="105">
        <f t="shared" si="9"/>
        <v>495.09777777777782</v>
      </c>
      <c r="AG54" s="105">
        <f t="shared" si="10"/>
        <v>76.902222222222221</v>
      </c>
    </row>
    <row r="55" spans="1:33" s="88" customFormat="1" x14ac:dyDescent="0.35">
      <c r="A55" s="21">
        <v>10141103</v>
      </c>
      <c r="B55" s="115" t="s">
        <v>14786</v>
      </c>
      <c r="C55" s="259" t="s">
        <v>710</v>
      </c>
      <c r="D55" s="22" t="s">
        <v>17951</v>
      </c>
      <c r="E55" s="114" t="str">
        <f t="shared" si="0"/>
        <v>TRANSFORMADOR MARCA:Motra/Sabuco PT171 PT171</v>
      </c>
      <c r="F55" s="21" t="s">
        <v>17952</v>
      </c>
      <c r="G55" s="21" t="s">
        <v>17951</v>
      </c>
      <c r="H55" s="21" t="s">
        <v>3104</v>
      </c>
      <c r="I55" s="21" t="s">
        <v>530</v>
      </c>
      <c r="J55" s="21"/>
      <c r="K55" s="124">
        <v>692609.1</v>
      </c>
      <c r="L55" s="124">
        <v>7806242.5999999996</v>
      </c>
      <c r="M55" s="21">
        <v>200</v>
      </c>
      <c r="N55" s="21">
        <v>6.6</v>
      </c>
      <c r="O55" s="21">
        <v>0.4</v>
      </c>
      <c r="P55" s="21">
        <v>3</v>
      </c>
      <c r="Q55" s="124">
        <v>1970</v>
      </c>
      <c r="R55" s="124" t="s">
        <v>17667</v>
      </c>
      <c r="S55" s="124">
        <v>5820</v>
      </c>
      <c r="T55" s="116">
        <v>572</v>
      </c>
      <c r="U55" s="111">
        <v>45</v>
      </c>
      <c r="V55" s="113">
        <f t="shared" si="1"/>
        <v>88.977777777777774</v>
      </c>
      <c r="W55" s="113">
        <f t="shared" si="2"/>
        <v>483.02222222222224</v>
      </c>
      <c r="X55" s="112">
        <f t="shared" si="3"/>
        <v>483022.22222222225</v>
      </c>
      <c r="Y55" s="111"/>
      <c r="Z55" s="110">
        <v>5</v>
      </c>
      <c r="AA55" s="109">
        <f t="shared" si="4"/>
        <v>28.6</v>
      </c>
      <c r="AB55" s="109">
        <f t="shared" si="5"/>
        <v>28600</v>
      </c>
      <c r="AC55" s="108">
        <f t="shared" si="6"/>
        <v>543.4</v>
      </c>
      <c r="AD55" s="107">
        <f t="shared" si="7"/>
        <v>2.2222222222222223E-2</v>
      </c>
      <c r="AE55" s="106">
        <f t="shared" si="8"/>
        <v>12.075555555555555</v>
      </c>
      <c r="AF55" s="105">
        <f t="shared" si="9"/>
        <v>495.09777777777782</v>
      </c>
      <c r="AG55" s="105">
        <f t="shared" si="10"/>
        <v>76.902222222222221</v>
      </c>
    </row>
    <row r="56" spans="1:33" s="88" customFormat="1" x14ac:dyDescent="0.35">
      <c r="A56" s="21">
        <v>10141103</v>
      </c>
      <c r="B56" s="115" t="s">
        <v>14786</v>
      </c>
      <c r="C56" s="259" t="s">
        <v>710</v>
      </c>
      <c r="D56" s="22" t="s">
        <v>17949</v>
      </c>
      <c r="E56" s="114" t="str">
        <f t="shared" si="0"/>
        <v>TRANSFORMADOR MARCA:MOTRA SABUGO AGCHI/PT45 AGCHI/PT45</v>
      </c>
      <c r="F56" s="21" t="s">
        <v>17950</v>
      </c>
      <c r="G56" s="21" t="s">
        <v>17949</v>
      </c>
      <c r="H56" s="21" t="s">
        <v>977</v>
      </c>
      <c r="I56" s="21" t="s">
        <v>976</v>
      </c>
      <c r="J56" s="21"/>
      <c r="K56" s="139" t="s">
        <v>17948</v>
      </c>
      <c r="L56" s="119" t="s">
        <v>17947</v>
      </c>
      <c r="M56" s="21">
        <v>400</v>
      </c>
      <c r="N56" s="21">
        <v>6.6</v>
      </c>
      <c r="O56" s="21">
        <v>0.4</v>
      </c>
      <c r="P56" s="21">
        <v>3</v>
      </c>
      <c r="Q56" s="21">
        <v>1970</v>
      </c>
      <c r="R56" s="21" t="s">
        <v>14733</v>
      </c>
      <c r="S56" s="21" t="s">
        <v>17946</v>
      </c>
      <c r="T56" s="116">
        <v>899</v>
      </c>
      <c r="U56" s="111">
        <v>45</v>
      </c>
      <c r="V56" s="113">
        <f t="shared" si="1"/>
        <v>139.84444444444443</v>
      </c>
      <c r="W56" s="113">
        <f t="shared" si="2"/>
        <v>759.15555555555557</v>
      </c>
      <c r="X56" s="112">
        <f t="shared" si="3"/>
        <v>759155.55555555562</v>
      </c>
      <c r="Y56" s="111"/>
      <c r="Z56" s="110">
        <v>5</v>
      </c>
      <c r="AA56" s="109">
        <f t="shared" si="4"/>
        <v>44.95</v>
      </c>
      <c r="AB56" s="109">
        <f t="shared" si="5"/>
        <v>44950</v>
      </c>
      <c r="AC56" s="108">
        <f t="shared" si="6"/>
        <v>854.05</v>
      </c>
      <c r="AD56" s="107">
        <f t="shared" si="7"/>
        <v>2.2222222222222223E-2</v>
      </c>
      <c r="AE56" s="106">
        <f t="shared" si="8"/>
        <v>18.978888888888889</v>
      </c>
      <c r="AF56" s="105">
        <f t="shared" si="9"/>
        <v>778.1344444444444</v>
      </c>
      <c r="AG56" s="105">
        <f t="shared" si="10"/>
        <v>120.86555555555555</v>
      </c>
    </row>
    <row r="57" spans="1:33" s="88" customFormat="1" x14ac:dyDescent="0.35">
      <c r="A57" s="21">
        <v>10141103</v>
      </c>
      <c r="B57" s="135" t="s">
        <v>14786</v>
      </c>
      <c r="C57" s="259" t="s">
        <v>710</v>
      </c>
      <c r="D57" s="136" t="s">
        <v>1703</v>
      </c>
      <c r="E57" s="114" t="str">
        <f t="shared" si="0"/>
        <v>TRANSFORMADOR MARCA:EFACEC PTS 11 PTS 11</v>
      </c>
      <c r="F57" s="124"/>
      <c r="G57" s="124" t="s">
        <v>1703</v>
      </c>
      <c r="H57" s="124" t="s">
        <v>571</v>
      </c>
      <c r="I57" s="124"/>
      <c r="J57" s="124" t="s">
        <v>17945</v>
      </c>
      <c r="K57" s="124"/>
      <c r="L57" s="124"/>
      <c r="M57" s="124">
        <v>500</v>
      </c>
      <c r="N57" s="124">
        <v>11</v>
      </c>
      <c r="O57" s="21">
        <v>0.4</v>
      </c>
      <c r="P57" s="124" t="s">
        <v>514</v>
      </c>
      <c r="Q57" s="124">
        <v>1970</v>
      </c>
      <c r="R57" s="124" t="s">
        <v>27</v>
      </c>
      <c r="S57" s="124">
        <v>3256</v>
      </c>
      <c r="T57" s="116">
        <v>1016</v>
      </c>
      <c r="U57" s="111">
        <v>45</v>
      </c>
      <c r="V57" s="113">
        <f t="shared" si="1"/>
        <v>158.04444444444445</v>
      </c>
      <c r="W57" s="113">
        <f t="shared" si="2"/>
        <v>857.95555555555552</v>
      </c>
      <c r="X57" s="112">
        <f t="shared" si="3"/>
        <v>857955.5555555555</v>
      </c>
      <c r="Y57" s="111"/>
      <c r="Z57" s="110">
        <v>5</v>
      </c>
      <c r="AA57" s="109">
        <f t="shared" si="4"/>
        <v>50.800000000000004</v>
      </c>
      <c r="AB57" s="109">
        <f t="shared" si="5"/>
        <v>50800.000000000007</v>
      </c>
      <c r="AC57" s="108">
        <f t="shared" si="6"/>
        <v>965.2</v>
      </c>
      <c r="AD57" s="107">
        <f t="shared" si="7"/>
        <v>2.2222222222222223E-2</v>
      </c>
      <c r="AE57" s="106">
        <f t="shared" si="8"/>
        <v>21.448888888888892</v>
      </c>
      <c r="AF57" s="105">
        <f t="shared" si="9"/>
        <v>879.40444444444438</v>
      </c>
      <c r="AG57" s="105">
        <f t="shared" si="10"/>
        <v>136.59555555555556</v>
      </c>
    </row>
    <row r="58" spans="1:33" s="88" customFormat="1" x14ac:dyDescent="0.35">
      <c r="A58" s="21">
        <v>10141103</v>
      </c>
      <c r="B58" s="135" t="s">
        <v>14786</v>
      </c>
      <c r="C58" s="259" t="s">
        <v>710</v>
      </c>
      <c r="D58" s="136" t="s">
        <v>3502</v>
      </c>
      <c r="E58" s="114" t="str">
        <f t="shared" si="0"/>
        <v>TRANSFORMADOR MARCA:ENAE (Siemens license) PTS 32 PTS 32</v>
      </c>
      <c r="F58" s="124"/>
      <c r="G58" s="124" t="s">
        <v>3502</v>
      </c>
      <c r="H58" s="124" t="s">
        <v>571</v>
      </c>
      <c r="I58" s="124"/>
      <c r="J58" s="124" t="s">
        <v>7294</v>
      </c>
      <c r="K58" s="139"/>
      <c r="L58" s="139"/>
      <c r="M58" s="124">
        <v>200</v>
      </c>
      <c r="N58" s="124">
        <v>11</v>
      </c>
      <c r="O58" s="21">
        <v>0.4</v>
      </c>
      <c r="P58" s="124" t="s">
        <v>514</v>
      </c>
      <c r="Q58" s="124">
        <v>1970</v>
      </c>
      <c r="R58" s="124" t="s">
        <v>17944</v>
      </c>
      <c r="S58" s="124">
        <v>1272</v>
      </c>
      <c r="T58" s="116">
        <v>572</v>
      </c>
      <c r="U58" s="111">
        <v>45</v>
      </c>
      <c r="V58" s="113">
        <f t="shared" si="1"/>
        <v>88.977777777777774</v>
      </c>
      <c r="W58" s="113">
        <f t="shared" si="2"/>
        <v>483.02222222222224</v>
      </c>
      <c r="X58" s="112">
        <f t="shared" si="3"/>
        <v>483022.22222222225</v>
      </c>
      <c r="Y58" s="111"/>
      <c r="Z58" s="110">
        <v>5</v>
      </c>
      <c r="AA58" s="109">
        <f t="shared" si="4"/>
        <v>28.6</v>
      </c>
      <c r="AB58" s="109">
        <f t="shared" si="5"/>
        <v>28600</v>
      </c>
      <c r="AC58" s="108">
        <f t="shared" si="6"/>
        <v>543.4</v>
      </c>
      <c r="AD58" s="107">
        <f t="shared" si="7"/>
        <v>2.2222222222222223E-2</v>
      </c>
      <c r="AE58" s="106">
        <f t="shared" si="8"/>
        <v>12.075555555555555</v>
      </c>
      <c r="AF58" s="105">
        <f t="shared" si="9"/>
        <v>495.09777777777782</v>
      </c>
      <c r="AG58" s="105">
        <f t="shared" si="10"/>
        <v>76.902222222222221</v>
      </c>
    </row>
    <row r="59" spans="1:33" s="88" customFormat="1" x14ac:dyDescent="0.35">
      <c r="A59" s="21">
        <v>10141103</v>
      </c>
      <c r="B59" s="115" t="s">
        <v>18023</v>
      </c>
      <c r="C59" s="259" t="s">
        <v>18022</v>
      </c>
      <c r="D59" s="22" t="s">
        <v>18968</v>
      </c>
      <c r="E59" s="114" t="str">
        <f t="shared" si="0"/>
        <v>MINISUBESTAÇÃO MARCA:Motra PT92 PT92</v>
      </c>
      <c r="F59" s="21" t="s">
        <v>18969</v>
      </c>
      <c r="G59" s="21" t="s">
        <v>18968</v>
      </c>
      <c r="H59" s="21" t="s">
        <v>3104</v>
      </c>
      <c r="I59" s="21" t="s">
        <v>530</v>
      </c>
      <c r="J59" s="57"/>
      <c r="K59" s="124">
        <v>696595.3</v>
      </c>
      <c r="L59" s="124">
        <v>7804117.2000000002</v>
      </c>
      <c r="M59" s="21">
        <v>315</v>
      </c>
      <c r="N59" s="21">
        <v>6.6</v>
      </c>
      <c r="O59" s="21">
        <v>0.4</v>
      </c>
      <c r="P59" s="21">
        <v>3</v>
      </c>
      <c r="Q59" s="124">
        <v>1971</v>
      </c>
      <c r="R59" s="124" t="s">
        <v>14692</v>
      </c>
      <c r="S59" s="124" t="s">
        <v>7147</v>
      </c>
      <c r="T59" s="116">
        <v>1213</v>
      </c>
      <c r="U59" s="111">
        <v>45</v>
      </c>
      <c r="V59" s="113">
        <f t="shared" si="1"/>
        <v>188.68888888888887</v>
      </c>
      <c r="W59" s="113">
        <f t="shared" si="2"/>
        <v>1024.3111111111111</v>
      </c>
      <c r="X59" s="112">
        <f t="shared" si="3"/>
        <v>1024311.1111111111</v>
      </c>
      <c r="Y59" s="111"/>
      <c r="Z59" s="110">
        <v>5</v>
      </c>
      <c r="AA59" s="109">
        <f t="shared" si="4"/>
        <v>60.650000000000006</v>
      </c>
      <c r="AB59" s="109">
        <f t="shared" si="5"/>
        <v>60650.000000000007</v>
      </c>
      <c r="AC59" s="108">
        <f t="shared" si="6"/>
        <v>1152.3499999999999</v>
      </c>
      <c r="AD59" s="107">
        <f t="shared" si="7"/>
        <v>2.2222222222222223E-2</v>
      </c>
      <c r="AE59" s="106">
        <f t="shared" si="8"/>
        <v>25.607777777777777</v>
      </c>
      <c r="AF59" s="105">
        <f t="shared" si="9"/>
        <v>1049.9188888888889</v>
      </c>
      <c r="AG59" s="105">
        <f t="shared" si="10"/>
        <v>163.08111111111108</v>
      </c>
    </row>
    <row r="60" spans="1:33" s="88" customFormat="1" x14ac:dyDescent="0.35">
      <c r="A60" s="21">
        <v>10141103</v>
      </c>
      <c r="B60" s="135" t="s">
        <v>18023</v>
      </c>
      <c r="C60" s="259" t="s">
        <v>18022</v>
      </c>
      <c r="D60" s="160" t="s">
        <v>6900</v>
      </c>
      <c r="E60" s="114" t="str">
        <f t="shared" si="0"/>
        <v>MINISUBESTAÇÃO MARCA:ASEA PT 261 PT 261</v>
      </c>
      <c r="F60" s="124"/>
      <c r="G60" s="142" t="s">
        <v>6900</v>
      </c>
      <c r="H60" s="142" t="s">
        <v>847</v>
      </c>
      <c r="I60" s="124"/>
      <c r="J60" s="124"/>
      <c r="K60" s="124"/>
      <c r="L60" s="124"/>
      <c r="M60" s="124">
        <v>300</v>
      </c>
      <c r="N60" s="124">
        <v>11</v>
      </c>
      <c r="O60" s="21">
        <v>0.4</v>
      </c>
      <c r="P60" s="124" t="s">
        <v>514</v>
      </c>
      <c r="Q60" s="124">
        <v>1971</v>
      </c>
      <c r="R60" s="124" t="s">
        <v>18</v>
      </c>
      <c r="S60" s="124">
        <v>34510</v>
      </c>
      <c r="T60" s="116">
        <v>1213</v>
      </c>
      <c r="U60" s="111">
        <v>45</v>
      </c>
      <c r="V60" s="113">
        <f t="shared" si="1"/>
        <v>188.68888888888887</v>
      </c>
      <c r="W60" s="113">
        <f t="shared" si="2"/>
        <v>1024.3111111111111</v>
      </c>
      <c r="X60" s="112">
        <f t="shared" si="3"/>
        <v>1024311.1111111111</v>
      </c>
      <c r="Y60" s="111"/>
      <c r="Z60" s="110">
        <v>5</v>
      </c>
      <c r="AA60" s="109">
        <f t="shared" si="4"/>
        <v>60.650000000000006</v>
      </c>
      <c r="AB60" s="109">
        <f t="shared" si="5"/>
        <v>60650.000000000007</v>
      </c>
      <c r="AC60" s="108">
        <f t="shared" si="6"/>
        <v>1152.3499999999999</v>
      </c>
      <c r="AD60" s="107">
        <f t="shared" si="7"/>
        <v>2.2222222222222223E-2</v>
      </c>
      <c r="AE60" s="106">
        <f t="shared" si="8"/>
        <v>25.607777777777777</v>
      </c>
      <c r="AF60" s="105">
        <f t="shared" si="9"/>
        <v>1049.9188888888889</v>
      </c>
      <c r="AG60" s="105">
        <f t="shared" si="10"/>
        <v>163.08111111111108</v>
      </c>
    </row>
    <row r="61" spans="1:33" s="88" customFormat="1" x14ac:dyDescent="0.35">
      <c r="A61" s="21">
        <v>10141103</v>
      </c>
      <c r="B61" s="115" t="s">
        <v>14786</v>
      </c>
      <c r="C61" s="259" t="s">
        <v>710</v>
      </c>
      <c r="D61" s="22" t="s">
        <v>1537</v>
      </c>
      <c r="E61" s="114" t="str">
        <f t="shared" si="0"/>
        <v>TRANSFORMADOR MARCA:MOTRA NAMPULA CENTRAL T3</v>
      </c>
      <c r="F61" s="21"/>
      <c r="G61" s="21" t="s">
        <v>200</v>
      </c>
      <c r="H61" s="21" t="s">
        <v>545</v>
      </c>
      <c r="I61" s="21"/>
      <c r="J61" s="21"/>
      <c r="K61" s="119" t="s">
        <v>199</v>
      </c>
      <c r="L61" s="119" t="s">
        <v>198</v>
      </c>
      <c r="M61" s="21">
        <v>1500</v>
      </c>
      <c r="N61" s="21" t="s">
        <v>619</v>
      </c>
      <c r="O61" s="21" t="s">
        <v>17546</v>
      </c>
      <c r="P61" s="21">
        <v>3</v>
      </c>
      <c r="Q61" s="21">
        <v>1971</v>
      </c>
      <c r="R61" s="21" t="s">
        <v>1650</v>
      </c>
      <c r="S61" s="21" t="s">
        <v>17943</v>
      </c>
      <c r="T61" s="116">
        <v>20419</v>
      </c>
      <c r="U61" s="111">
        <v>45</v>
      </c>
      <c r="V61" s="113">
        <f t="shared" si="1"/>
        <v>3176.2888888888883</v>
      </c>
      <c r="W61" s="113">
        <f t="shared" si="2"/>
        <v>17242.711111111112</v>
      </c>
      <c r="X61" s="112">
        <f t="shared" si="3"/>
        <v>17242711.111111112</v>
      </c>
      <c r="Y61" s="111"/>
      <c r="Z61" s="110">
        <v>5</v>
      </c>
      <c r="AA61" s="109">
        <f t="shared" si="4"/>
        <v>1020.95</v>
      </c>
      <c r="AB61" s="109">
        <f t="shared" si="5"/>
        <v>1020950</v>
      </c>
      <c r="AC61" s="108">
        <f t="shared" si="6"/>
        <v>19398.05</v>
      </c>
      <c r="AD61" s="107">
        <f t="shared" si="7"/>
        <v>2.2222222222222223E-2</v>
      </c>
      <c r="AE61" s="106">
        <f t="shared" si="8"/>
        <v>431.06777777777779</v>
      </c>
      <c r="AF61" s="105">
        <f t="shared" si="9"/>
        <v>17673.77888888889</v>
      </c>
      <c r="AG61" s="105">
        <f t="shared" si="10"/>
        <v>2745.2211111111105</v>
      </c>
    </row>
    <row r="62" spans="1:33" s="88" customFormat="1" x14ac:dyDescent="0.35">
      <c r="A62" s="21">
        <v>10141103</v>
      </c>
      <c r="B62" s="115" t="s">
        <v>14786</v>
      </c>
      <c r="C62" s="259" t="s">
        <v>710</v>
      </c>
      <c r="D62" s="22" t="s">
        <v>17941</v>
      </c>
      <c r="E62" s="114" t="str">
        <f t="shared" si="0"/>
        <v>TRANSFORMADOR MARCA:Motra  Sabuco PT90 PT90</v>
      </c>
      <c r="F62" s="21" t="s">
        <v>17942</v>
      </c>
      <c r="G62" s="21" t="s">
        <v>17941</v>
      </c>
      <c r="H62" s="21" t="s">
        <v>3104</v>
      </c>
      <c r="I62" s="21" t="s">
        <v>530</v>
      </c>
      <c r="J62" s="57"/>
      <c r="K62" s="124">
        <v>695253.5</v>
      </c>
      <c r="L62" s="124">
        <v>7805752.2999999998</v>
      </c>
      <c r="M62" s="21">
        <v>200</v>
      </c>
      <c r="N62" s="21">
        <v>6.6</v>
      </c>
      <c r="O62" s="21">
        <v>0.4</v>
      </c>
      <c r="P62" s="21">
        <v>3</v>
      </c>
      <c r="Q62" s="124">
        <v>1971</v>
      </c>
      <c r="R62" s="124" t="s">
        <v>17940</v>
      </c>
      <c r="S62" s="124">
        <v>6775</v>
      </c>
      <c r="T62" s="116">
        <v>572</v>
      </c>
      <c r="U62" s="111">
        <v>45</v>
      </c>
      <c r="V62" s="113">
        <f t="shared" si="1"/>
        <v>88.977777777777774</v>
      </c>
      <c r="W62" s="113">
        <f t="shared" si="2"/>
        <v>483.02222222222224</v>
      </c>
      <c r="X62" s="112">
        <f t="shared" si="3"/>
        <v>483022.22222222225</v>
      </c>
      <c r="Y62" s="111"/>
      <c r="Z62" s="110">
        <v>5</v>
      </c>
      <c r="AA62" s="109">
        <f t="shared" si="4"/>
        <v>28.6</v>
      </c>
      <c r="AB62" s="109">
        <f t="shared" si="5"/>
        <v>28600</v>
      </c>
      <c r="AC62" s="108">
        <f t="shared" si="6"/>
        <v>543.4</v>
      </c>
      <c r="AD62" s="107">
        <f t="shared" si="7"/>
        <v>2.2222222222222223E-2</v>
      </c>
      <c r="AE62" s="106">
        <f t="shared" si="8"/>
        <v>12.075555555555555</v>
      </c>
      <c r="AF62" s="105">
        <f t="shared" si="9"/>
        <v>495.09777777777782</v>
      </c>
      <c r="AG62" s="105">
        <f t="shared" si="10"/>
        <v>76.902222222222221</v>
      </c>
    </row>
    <row r="63" spans="1:33" s="88" customFormat="1" x14ac:dyDescent="0.35">
      <c r="A63" s="21">
        <v>10141103</v>
      </c>
      <c r="B63" s="115" t="s">
        <v>14786</v>
      </c>
      <c r="C63" s="259" t="s">
        <v>710</v>
      </c>
      <c r="D63" s="22" t="s">
        <v>17938</v>
      </c>
      <c r="E63" s="114" t="str">
        <f t="shared" si="0"/>
        <v>TRANSFORMADOR MARCA:Motra/Sabuco PT134 PT134</v>
      </c>
      <c r="F63" s="21" t="s">
        <v>17939</v>
      </c>
      <c r="G63" s="21" t="s">
        <v>17938</v>
      </c>
      <c r="H63" s="21" t="s">
        <v>3104</v>
      </c>
      <c r="I63" s="21" t="s">
        <v>530</v>
      </c>
      <c r="J63" s="57"/>
      <c r="K63" s="124">
        <v>693290.3</v>
      </c>
      <c r="L63" s="124">
        <v>7806401.2000000002</v>
      </c>
      <c r="M63" s="61">
        <v>315</v>
      </c>
      <c r="N63" s="21">
        <v>6.6</v>
      </c>
      <c r="O63" s="21">
        <v>0.4</v>
      </c>
      <c r="P63" s="21">
        <v>3</v>
      </c>
      <c r="Q63" s="124">
        <v>1971</v>
      </c>
      <c r="R63" s="124" t="s">
        <v>17667</v>
      </c>
      <c r="S63" s="124" t="s">
        <v>17937</v>
      </c>
      <c r="T63" s="116">
        <v>840</v>
      </c>
      <c r="U63" s="111">
        <v>45</v>
      </c>
      <c r="V63" s="113">
        <f t="shared" si="1"/>
        <v>130.66666666666666</v>
      </c>
      <c r="W63" s="113">
        <f t="shared" si="2"/>
        <v>709.33333333333337</v>
      </c>
      <c r="X63" s="112">
        <f t="shared" si="3"/>
        <v>709333.33333333337</v>
      </c>
      <c r="Y63" s="111"/>
      <c r="Z63" s="110">
        <v>5</v>
      </c>
      <c r="AA63" s="109">
        <f t="shared" si="4"/>
        <v>42</v>
      </c>
      <c r="AB63" s="109">
        <f t="shared" si="5"/>
        <v>42000</v>
      </c>
      <c r="AC63" s="108">
        <f t="shared" si="6"/>
        <v>798</v>
      </c>
      <c r="AD63" s="107">
        <f t="shared" si="7"/>
        <v>2.2222222222222223E-2</v>
      </c>
      <c r="AE63" s="106">
        <f t="shared" si="8"/>
        <v>17.733333333333334</v>
      </c>
      <c r="AF63" s="105">
        <f t="shared" si="9"/>
        <v>727.06666666666672</v>
      </c>
      <c r="AG63" s="105">
        <f t="shared" si="10"/>
        <v>112.93333333333332</v>
      </c>
    </row>
    <row r="64" spans="1:33" s="88" customFormat="1" x14ac:dyDescent="0.35">
      <c r="A64" s="21">
        <v>10141103</v>
      </c>
      <c r="B64" s="115" t="s">
        <v>14786</v>
      </c>
      <c r="C64" s="259" t="s">
        <v>710</v>
      </c>
      <c r="D64" s="22" t="s">
        <v>17935</v>
      </c>
      <c r="E64" s="114" t="str">
        <f t="shared" si="0"/>
        <v>TRANSFORMADOR MARCA:Motra/Sabuco PT141 PT141</v>
      </c>
      <c r="F64" s="21" t="s">
        <v>17936</v>
      </c>
      <c r="G64" s="21" t="s">
        <v>17935</v>
      </c>
      <c r="H64" s="21" t="s">
        <v>3104</v>
      </c>
      <c r="I64" s="21" t="s">
        <v>530</v>
      </c>
      <c r="J64" s="57"/>
      <c r="K64" s="124">
        <v>693277.4</v>
      </c>
      <c r="L64" s="124">
        <v>7807756.2000000002</v>
      </c>
      <c r="M64" s="21">
        <v>200</v>
      </c>
      <c r="N64" s="21">
        <v>6.6</v>
      </c>
      <c r="O64" s="21">
        <v>0.4</v>
      </c>
      <c r="P64" s="21">
        <v>3</v>
      </c>
      <c r="Q64" s="124">
        <v>1971</v>
      </c>
      <c r="R64" s="124" t="s">
        <v>17667</v>
      </c>
      <c r="S64" s="124">
        <v>6774</v>
      </c>
      <c r="T64" s="116">
        <v>572</v>
      </c>
      <c r="U64" s="111">
        <v>45</v>
      </c>
      <c r="V64" s="113">
        <f t="shared" si="1"/>
        <v>88.977777777777774</v>
      </c>
      <c r="W64" s="113">
        <f t="shared" si="2"/>
        <v>483.02222222222224</v>
      </c>
      <c r="X64" s="112">
        <f t="shared" si="3"/>
        <v>483022.22222222225</v>
      </c>
      <c r="Y64" s="111"/>
      <c r="Z64" s="110">
        <v>5</v>
      </c>
      <c r="AA64" s="109">
        <f t="shared" si="4"/>
        <v>28.6</v>
      </c>
      <c r="AB64" s="109">
        <f t="shared" si="5"/>
        <v>28600</v>
      </c>
      <c r="AC64" s="108">
        <f t="shared" si="6"/>
        <v>543.4</v>
      </c>
      <c r="AD64" s="107">
        <f t="shared" si="7"/>
        <v>2.2222222222222223E-2</v>
      </c>
      <c r="AE64" s="106">
        <f t="shared" si="8"/>
        <v>12.075555555555555</v>
      </c>
      <c r="AF64" s="105">
        <f t="shared" si="9"/>
        <v>495.09777777777782</v>
      </c>
      <c r="AG64" s="105">
        <f t="shared" si="10"/>
        <v>76.902222222222221</v>
      </c>
    </row>
    <row r="65" spans="1:33" s="88" customFormat="1" x14ac:dyDescent="0.35">
      <c r="A65" s="21">
        <v>10141103</v>
      </c>
      <c r="B65" s="115" t="s">
        <v>14786</v>
      </c>
      <c r="C65" s="259" t="s">
        <v>710</v>
      </c>
      <c r="D65" s="22" t="s">
        <v>17933</v>
      </c>
      <c r="E65" s="114" t="str">
        <f t="shared" si="0"/>
        <v>TRANSFORMADOR MARCA:Motra - Sabuco PT146 PT146</v>
      </c>
      <c r="F65" s="21" t="s">
        <v>17934</v>
      </c>
      <c r="G65" s="21" t="s">
        <v>17933</v>
      </c>
      <c r="H65" s="21" t="s">
        <v>3104</v>
      </c>
      <c r="I65" s="21" t="s">
        <v>530</v>
      </c>
      <c r="J65" s="57"/>
      <c r="K65" s="124">
        <v>692485.5</v>
      </c>
      <c r="L65" s="124">
        <v>7805348</v>
      </c>
      <c r="M65" s="21">
        <v>315</v>
      </c>
      <c r="N65" s="21">
        <v>6.6</v>
      </c>
      <c r="O65" s="21">
        <v>0.4</v>
      </c>
      <c r="P65" s="21">
        <v>3</v>
      </c>
      <c r="Q65" s="124">
        <v>1971</v>
      </c>
      <c r="R65" s="124" t="s">
        <v>17932</v>
      </c>
      <c r="S65" s="124">
        <v>6778</v>
      </c>
      <c r="T65" s="116">
        <v>840</v>
      </c>
      <c r="U65" s="111">
        <v>45</v>
      </c>
      <c r="V65" s="113">
        <f t="shared" si="1"/>
        <v>130.66666666666666</v>
      </c>
      <c r="W65" s="113">
        <f t="shared" si="2"/>
        <v>709.33333333333337</v>
      </c>
      <c r="X65" s="112">
        <f t="shared" si="3"/>
        <v>709333.33333333337</v>
      </c>
      <c r="Y65" s="111"/>
      <c r="Z65" s="110">
        <v>5</v>
      </c>
      <c r="AA65" s="109">
        <f t="shared" si="4"/>
        <v>42</v>
      </c>
      <c r="AB65" s="109">
        <f t="shared" si="5"/>
        <v>42000</v>
      </c>
      <c r="AC65" s="108">
        <f t="shared" si="6"/>
        <v>798</v>
      </c>
      <c r="AD65" s="107">
        <f t="shared" si="7"/>
        <v>2.2222222222222223E-2</v>
      </c>
      <c r="AE65" s="106">
        <f t="shared" si="8"/>
        <v>17.733333333333334</v>
      </c>
      <c r="AF65" s="105">
        <f t="shared" si="9"/>
        <v>727.06666666666672</v>
      </c>
      <c r="AG65" s="105">
        <f t="shared" si="10"/>
        <v>112.93333333333332</v>
      </c>
    </row>
    <row r="66" spans="1:33" s="88" customFormat="1" x14ac:dyDescent="0.35">
      <c r="A66" s="21">
        <v>10141103</v>
      </c>
      <c r="B66" s="115" t="s">
        <v>14786</v>
      </c>
      <c r="C66" s="259" t="s">
        <v>710</v>
      </c>
      <c r="D66" s="22" t="s">
        <v>17930</v>
      </c>
      <c r="E66" s="114" t="str">
        <f t="shared" ref="E66:E129" si="11">+CONCATENATE(C66," ","MARCA:",R66," ",G66," ",D66,)</f>
        <v>TRANSFORMADOR MARCA:Motra PT167 PT167</v>
      </c>
      <c r="F66" s="21" t="s">
        <v>17931</v>
      </c>
      <c r="G66" s="21" t="s">
        <v>17930</v>
      </c>
      <c r="H66" s="21" t="s">
        <v>3104</v>
      </c>
      <c r="I66" s="21" t="s">
        <v>530</v>
      </c>
      <c r="J66" s="21"/>
      <c r="K66" s="124">
        <v>694877.5</v>
      </c>
      <c r="L66" s="124">
        <v>7804236</v>
      </c>
      <c r="M66" s="21">
        <v>315</v>
      </c>
      <c r="N66" s="21">
        <v>6.6</v>
      </c>
      <c r="O66" s="21">
        <v>0.4</v>
      </c>
      <c r="P66" s="21">
        <v>3</v>
      </c>
      <c r="Q66" s="124">
        <v>1971</v>
      </c>
      <c r="R66" s="124" t="s">
        <v>14692</v>
      </c>
      <c r="S66" s="124">
        <v>6779</v>
      </c>
      <c r="T66" s="116">
        <v>840</v>
      </c>
      <c r="U66" s="111">
        <v>45</v>
      </c>
      <c r="V66" s="113">
        <f t="shared" ref="V66:V129" si="12">((Z66/U66)*(T66-AA66))+AA66</f>
        <v>130.66666666666666</v>
      </c>
      <c r="W66" s="113">
        <f t="shared" ref="W66:W129" si="13">+T66-V66</f>
        <v>709.33333333333337</v>
      </c>
      <c r="X66" s="112">
        <f t="shared" ref="X66:X129" si="14">+W66*1000</f>
        <v>709333.33333333337</v>
      </c>
      <c r="Y66" s="111"/>
      <c r="Z66" s="110">
        <v>5</v>
      </c>
      <c r="AA66" s="109">
        <f t="shared" ref="AA66:AA129" si="15">(5/100*T66)</f>
        <v>42</v>
      </c>
      <c r="AB66" s="109">
        <f t="shared" ref="AB66:AB129" si="16">+AA66*1000</f>
        <v>42000</v>
      </c>
      <c r="AC66" s="108">
        <f t="shared" ref="AC66:AC129" si="17">+T66-AA66</f>
        <v>798</v>
      </c>
      <c r="AD66" s="107">
        <f t="shared" ref="AD66:AD129" si="18">1/U66</f>
        <v>2.2222222222222223E-2</v>
      </c>
      <c r="AE66" s="106">
        <f t="shared" ref="AE66:AE129" si="19">+AC66*AD66</f>
        <v>17.733333333333334</v>
      </c>
      <c r="AF66" s="105">
        <f t="shared" ref="AF66:AF129" si="20">+T66-V66+AE66</f>
        <v>727.06666666666672</v>
      </c>
      <c r="AG66" s="105">
        <f t="shared" ref="AG66:AG129" si="21">+V66-AE66</f>
        <v>112.93333333333332</v>
      </c>
    </row>
    <row r="67" spans="1:33" s="88" customFormat="1" x14ac:dyDescent="0.35">
      <c r="A67" s="21">
        <v>10141103</v>
      </c>
      <c r="B67" s="115" t="s">
        <v>1665</v>
      </c>
      <c r="C67" s="272" t="s">
        <v>710</v>
      </c>
      <c r="D67" s="22" t="s">
        <v>14745</v>
      </c>
      <c r="E67" s="114" t="str">
        <f t="shared" si="11"/>
        <v>TRANSFORMADOR MARCA:MOTRA AGCBT/PTS0189 AGCBT/PTS0189</v>
      </c>
      <c r="F67" s="61" t="s">
        <v>14746</v>
      </c>
      <c r="G67" s="21" t="s">
        <v>14745</v>
      </c>
      <c r="H67" s="21" t="s">
        <v>3407</v>
      </c>
      <c r="I67" s="21" t="s">
        <v>2113</v>
      </c>
      <c r="J67" s="21"/>
      <c r="K67" s="121" t="s">
        <v>14744</v>
      </c>
      <c r="L67" s="121" t="s">
        <v>14743</v>
      </c>
      <c r="M67" s="61">
        <v>50</v>
      </c>
      <c r="N67" s="121">
        <v>33</v>
      </c>
      <c r="O67" s="61">
        <v>0.4</v>
      </c>
      <c r="P67" s="61">
        <v>3</v>
      </c>
      <c r="Q67" s="121">
        <v>1971</v>
      </c>
      <c r="R67" s="61" t="s">
        <v>1650</v>
      </c>
      <c r="S67" s="61" t="s">
        <v>14742</v>
      </c>
      <c r="T67" s="116">
        <v>643</v>
      </c>
      <c r="U67" s="111">
        <v>45</v>
      </c>
      <c r="V67" s="113">
        <f t="shared" si="12"/>
        <v>100.02222222222221</v>
      </c>
      <c r="W67" s="113">
        <f t="shared" si="13"/>
        <v>542.97777777777776</v>
      </c>
      <c r="X67" s="112">
        <f t="shared" si="14"/>
        <v>542977.77777777775</v>
      </c>
      <c r="Y67" s="253" t="s">
        <v>14741</v>
      </c>
      <c r="Z67" s="110">
        <v>5</v>
      </c>
      <c r="AA67" s="109">
        <f t="shared" si="15"/>
        <v>32.15</v>
      </c>
      <c r="AB67" s="109">
        <f t="shared" si="16"/>
        <v>32150</v>
      </c>
      <c r="AC67" s="108">
        <f t="shared" si="17"/>
        <v>610.85</v>
      </c>
      <c r="AD67" s="107">
        <f t="shared" si="18"/>
        <v>2.2222222222222223E-2</v>
      </c>
      <c r="AE67" s="106">
        <f t="shared" si="19"/>
        <v>13.574444444444445</v>
      </c>
      <c r="AF67" s="105">
        <f t="shared" si="20"/>
        <v>556.55222222222221</v>
      </c>
      <c r="AG67" s="105">
        <f t="shared" si="21"/>
        <v>86.447777777777759</v>
      </c>
    </row>
    <row r="68" spans="1:33" s="88" customFormat="1" x14ac:dyDescent="0.35">
      <c r="A68" s="21">
        <v>10141103</v>
      </c>
      <c r="B68" s="115" t="s">
        <v>1665</v>
      </c>
      <c r="C68" s="272" t="s">
        <v>710</v>
      </c>
      <c r="D68" s="22" t="s">
        <v>14739</v>
      </c>
      <c r="E68" s="114" t="str">
        <f t="shared" si="11"/>
        <v>TRANSFORMADOR MARCA:Motra Sabuco PT219 PT219</v>
      </c>
      <c r="F68" s="21" t="s">
        <v>14740</v>
      </c>
      <c r="G68" s="21" t="s">
        <v>14739</v>
      </c>
      <c r="H68" s="21" t="s">
        <v>3104</v>
      </c>
      <c r="I68" s="21" t="s">
        <v>530</v>
      </c>
      <c r="J68" s="21"/>
      <c r="K68" s="124">
        <v>701736.4</v>
      </c>
      <c r="L68" s="124">
        <v>7808895.2999999998</v>
      </c>
      <c r="M68" s="21">
        <v>160</v>
      </c>
      <c r="N68" s="21">
        <v>22</v>
      </c>
      <c r="O68" s="21">
        <v>0.4</v>
      </c>
      <c r="P68" s="21">
        <v>3</v>
      </c>
      <c r="Q68" s="124">
        <v>1971</v>
      </c>
      <c r="R68" s="124" t="s">
        <v>14738</v>
      </c>
      <c r="S68" s="124">
        <v>6715</v>
      </c>
      <c r="T68" s="116">
        <v>572</v>
      </c>
      <c r="U68" s="111">
        <v>45</v>
      </c>
      <c r="V68" s="113">
        <f t="shared" si="12"/>
        <v>88.977777777777774</v>
      </c>
      <c r="W68" s="113">
        <f t="shared" si="13"/>
        <v>483.02222222222224</v>
      </c>
      <c r="X68" s="112">
        <f t="shared" si="14"/>
        <v>483022.22222222225</v>
      </c>
      <c r="Y68" s="111"/>
      <c r="Z68" s="110">
        <v>5</v>
      </c>
      <c r="AA68" s="109">
        <f t="shared" si="15"/>
        <v>28.6</v>
      </c>
      <c r="AB68" s="109">
        <f t="shared" si="16"/>
        <v>28600</v>
      </c>
      <c r="AC68" s="108">
        <f t="shared" si="17"/>
        <v>543.4</v>
      </c>
      <c r="AD68" s="107">
        <f t="shared" si="18"/>
        <v>2.2222222222222223E-2</v>
      </c>
      <c r="AE68" s="106">
        <f t="shared" si="19"/>
        <v>12.075555555555555</v>
      </c>
      <c r="AF68" s="105">
        <f t="shared" si="20"/>
        <v>495.09777777777782</v>
      </c>
      <c r="AG68" s="105">
        <f t="shared" si="21"/>
        <v>76.902222222222221</v>
      </c>
    </row>
    <row r="69" spans="1:33" s="88" customFormat="1" x14ac:dyDescent="0.35">
      <c r="A69" s="21">
        <v>10141103</v>
      </c>
      <c r="B69" s="115" t="s">
        <v>1665</v>
      </c>
      <c r="C69" s="272" t="s">
        <v>710</v>
      </c>
      <c r="D69" s="22" t="s">
        <v>14736</v>
      </c>
      <c r="E69" s="114" t="str">
        <f t="shared" si="11"/>
        <v>TRANSFORMADOR MARCA:MOTRA SABUGO AGCHI/PT18 AGCHI/PT18</v>
      </c>
      <c r="F69" s="21" t="s">
        <v>14737</v>
      </c>
      <c r="G69" s="21" t="s">
        <v>14736</v>
      </c>
      <c r="H69" s="21" t="s">
        <v>977</v>
      </c>
      <c r="I69" s="21" t="s">
        <v>976</v>
      </c>
      <c r="J69" s="21"/>
      <c r="K69" s="139" t="s">
        <v>14735</v>
      </c>
      <c r="L69" s="119" t="s">
        <v>14734</v>
      </c>
      <c r="M69" s="21">
        <v>250</v>
      </c>
      <c r="N69" s="21">
        <v>22</v>
      </c>
      <c r="O69" s="21">
        <v>0.4</v>
      </c>
      <c r="P69" s="21">
        <v>3</v>
      </c>
      <c r="Q69" s="21">
        <v>1971</v>
      </c>
      <c r="R69" s="21" t="s">
        <v>14733</v>
      </c>
      <c r="S69" s="21" t="s">
        <v>14732</v>
      </c>
      <c r="T69" s="116">
        <v>953</v>
      </c>
      <c r="U69" s="111">
        <v>45</v>
      </c>
      <c r="V69" s="113">
        <f t="shared" si="12"/>
        <v>148.24444444444444</v>
      </c>
      <c r="W69" s="113">
        <f t="shared" si="13"/>
        <v>804.75555555555559</v>
      </c>
      <c r="X69" s="112">
        <f t="shared" si="14"/>
        <v>804755.55555555562</v>
      </c>
      <c r="Y69" s="111"/>
      <c r="Z69" s="110">
        <v>5</v>
      </c>
      <c r="AA69" s="109">
        <f t="shared" si="15"/>
        <v>47.650000000000006</v>
      </c>
      <c r="AB69" s="109">
        <f t="shared" si="16"/>
        <v>47650.000000000007</v>
      </c>
      <c r="AC69" s="108">
        <f t="shared" si="17"/>
        <v>905.35</v>
      </c>
      <c r="AD69" s="107">
        <f t="shared" si="18"/>
        <v>2.2222222222222223E-2</v>
      </c>
      <c r="AE69" s="106">
        <f t="shared" si="19"/>
        <v>20.11888888888889</v>
      </c>
      <c r="AF69" s="105">
        <f t="shared" si="20"/>
        <v>824.87444444444452</v>
      </c>
      <c r="AG69" s="105">
        <f t="shared" si="21"/>
        <v>128.12555555555554</v>
      </c>
    </row>
    <row r="70" spans="1:33" s="88" customFormat="1" x14ac:dyDescent="0.35">
      <c r="A70" s="21">
        <v>10141103</v>
      </c>
      <c r="B70" s="135" t="s">
        <v>1665</v>
      </c>
      <c r="C70" s="272" t="s">
        <v>710</v>
      </c>
      <c r="D70" s="160" t="s">
        <v>14731</v>
      </c>
      <c r="E70" s="114" t="str">
        <f t="shared" si="11"/>
        <v>TRANSFORMADOR MARCA:PAUWELS PTS 749 PTS 749</v>
      </c>
      <c r="F70" s="124"/>
      <c r="G70" s="142" t="s">
        <v>14731</v>
      </c>
      <c r="H70" s="124" t="s">
        <v>1608</v>
      </c>
      <c r="I70" s="124" t="s">
        <v>4119</v>
      </c>
      <c r="J70" s="124"/>
      <c r="K70" s="142" t="s">
        <v>14730</v>
      </c>
      <c r="L70" s="142" t="s">
        <v>14729</v>
      </c>
      <c r="M70" s="124">
        <v>250</v>
      </c>
      <c r="N70" s="124">
        <v>33</v>
      </c>
      <c r="O70" s="124">
        <v>0.4</v>
      </c>
      <c r="P70" s="124" t="s">
        <v>514</v>
      </c>
      <c r="Q70" s="142">
        <v>1971</v>
      </c>
      <c r="R70" s="124" t="s">
        <v>89</v>
      </c>
      <c r="S70" s="124">
        <v>2309088</v>
      </c>
      <c r="T70" s="116">
        <v>991</v>
      </c>
      <c r="U70" s="111">
        <v>45</v>
      </c>
      <c r="V70" s="113">
        <f t="shared" si="12"/>
        <v>154.15555555555557</v>
      </c>
      <c r="W70" s="113">
        <f t="shared" si="13"/>
        <v>836.84444444444443</v>
      </c>
      <c r="X70" s="112">
        <f t="shared" si="14"/>
        <v>836844.44444444438</v>
      </c>
      <c r="Y70" s="111"/>
      <c r="Z70" s="110">
        <v>5</v>
      </c>
      <c r="AA70" s="109">
        <f t="shared" si="15"/>
        <v>49.550000000000004</v>
      </c>
      <c r="AB70" s="109">
        <f t="shared" si="16"/>
        <v>49550.000000000007</v>
      </c>
      <c r="AC70" s="108">
        <f t="shared" si="17"/>
        <v>941.45</v>
      </c>
      <c r="AD70" s="107">
        <f t="shared" si="18"/>
        <v>2.2222222222222223E-2</v>
      </c>
      <c r="AE70" s="106">
        <f t="shared" si="19"/>
        <v>20.921111111111113</v>
      </c>
      <c r="AF70" s="105">
        <f t="shared" si="20"/>
        <v>857.76555555555558</v>
      </c>
      <c r="AG70" s="105">
        <f t="shared" si="21"/>
        <v>133.23444444444445</v>
      </c>
    </row>
    <row r="71" spans="1:33" s="88" customFormat="1" x14ac:dyDescent="0.35">
      <c r="A71" s="21">
        <v>10141103</v>
      </c>
      <c r="B71" s="115" t="s">
        <v>1665</v>
      </c>
      <c r="C71" s="272" t="s">
        <v>710</v>
      </c>
      <c r="D71" s="193" t="s">
        <v>14728</v>
      </c>
      <c r="E71" s="114" t="str">
        <f t="shared" si="11"/>
        <v>TRANSFORMADOR MARCA:Morris Awerbuch  PT 652</v>
      </c>
      <c r="F71" s="21"/>
      <c r="G71" s="21"/>
      <c r="H71" s="21" t="s">
        <v>862</v>
      </c>
      <c r="I71" s="21"/>
      <c r="J71" s="21"/>
      <c r="K71" s="133" t="s">
        <v>14727</v>
      </c>
      <c r="L71" s="133" t="s">
        <v>14726</v>
      </c>
      <c r="M71" s="21">
        <v>100</v>
      </c>
      <c r="N71" s="21">
        <v>33</v>
      </c>
      <c r="O71" s="21">
        <v>0.4</v>
      </c>
      <c r="P71" s="124" t="s">
        <v>516</v>
      </c>
      <c r="Q71" s="21">
        <v>1971</v>
      </c>
      <c r="R71" s="21" t="s">
        <v>14725</v>
      </c>
      <c r="S71" s="21">
        <v>8070</v>
      </c>
      <c r="T71" s="116">
        <v>763</v>
      </c>
      <c r="U71" s="111">
        <v>45</v>
      </c>
      <c r="V71" s="113">
        <f t="shared" si="12"/>
        <v>118.6888888888889</v>
      </c>
      <c r="W71" s="113">
        <f t="shared" si="13"/>
        <v>644.31111111111113</v>
      </c>
      <c r="X71" s="112">
        <f t="shared" si="14"/>
        <v>644311.11111111112</v>
      </c>
      <c r="Y71" s="111"/>
      <c r="Z71" s="110">
        <v>5</v>
      </c>
      <c r="AA71" s="109">
        <f t="shared" si="15"/>
        <v>38.15</v>
      </c>
      <c r="AB71" s="109">
        <f t="shared" si="16"/>
        <v>38150</v>
      </c>
      <c r="AC71" s="108">
        <f t="shared" si="17"/>
        <v>724.85</v>
      </c>
      <c r="AD71" s="107">
        <f t="shared" si="18"/>
        <v>2.2222222222222223E-2</v>
      </c>
      <c r="AE71" s="106">
        <f t="shared" si="19"/>
        <v>16.10777777777778</v>
      </c>
      <c r="AF71" s="105">
        <f t="shared" si="20"/>
        <v>660.41888888888889</v>
      </c>
      <c r="AG71" s="105">
        <f t="shared" si="21"/>
        <v>102.58111111111111</v>
      </c>
    </row>
    <row r="72" spans="1:33" s="88" customFormat="1" x14ac:dyDescent="0.35">
      <c r="A72" s="21">
        <v>10141103</v>
      </c>
      <c r="B72" s="135" t="s">
        <v>719</v>
      </c>
      <c r="C72" s="272" t="s">
        <v>710</v>
      </c>
      <c r="D72" s="136" t="s">
        <v>718</v>
      </c>
      <c r="E72" s="114" t="str">
        <f t="shared" si="11"/>
        <v>TRANSFORMADOR MARCA:ASEA PT 70 PT 70</v>
      </c>
      <c r="F72" s="124"/>
      <c r="G72" s="124" t="s">
        <v>718</v>
      </c>
      <c r="H72" s="124" t="s">
        <v>571</v>
      </c>
      <c r="I72" s="124"/>
      <c r="J72" s="124" t="s">
        <v>717</v>
      </c>
      <c r="K72" s="124"/>
      <c r="L72" s="124"/>
      <c r="M72" s="124">
        <v>300</v>
      </c>
      <c r="N72" s="124">
        <v>11</v>
      </c>
      <c r="O72" s="21">
        <v>0.4</v>
      </c>
      <c r="P72" s="124" t="s">
        <v>514</v>
      </c>
      <c r="Q72" s="124">
        <v>1971</v>
      </c>
      <c r="R72" s="124" t="s">
        <v>18</v>
      </c>
      <c r="S72" s="124"/>
      <c r="T72" s="116">
        <v>991</v>
      </c>
      <c r="U72" s="111">
        <v>45</v>
      </c>
      <c r="V72" s="113">
        <f t="shared" si="12"/>
        <v>154.15555555555557</v>
      </c>
      <c r="W72" s="113">
        <f t="shared" si="13"/>
        <v>836.84444444444443</v>
      </c>
      <c r="X72" s="112">
        <f t="shared" si="14"/>
        <v>836844.44444444438</v>
      </c>
      <c r="Y72" s="111"/>
      <c r="Z72" s="110">
        <v>5</v>
      </c>
      <c r="AA72" s="109">
        <f t="shared" si="15"/>
        <v>49.550000000000004</v>
      </c>
      <c r="AB72" s="109">
        <f t="shared" si="16"/>
        <v>49550.000000000007</v>
      </c>
      <c r="AC72" s="108">
        <f t="shared" si="17"/>
        <v>941.45</v>
      </c>
      <c r="AD72" s="107">
        <f t="shared" si="18"/>
        <v>2.2222222222222223E-2</v>
      </c>
      <c r="AE72" s="106">
        <f t="shared" si="19"/>
        <v>20.921111111111113</v>
      </c>
      <c r="AF72" s="105">
        <f t="shared" si="20"/>
        <v>857.76555555555558</v>
      </c>
      <c r="AG72" s="105">
        <f t="shared" si="21"/>
        <v>133.23444444444445</v>
      </c>
    </row>
    <row r="73" spans="1:33" s="88" customFormat="1" x14ac:dyDescent="0.35">
      <c r="A73" s="21">
        <v>10141103</v>
      </c>
      <c r="B73" s="115" t="s">
        <v>18023</v>
      </c>
      <c r="C73" s="259" t="s">
        <v>18022</v>
      </c>
      <c r="D73" s="22" t="s">
        <v>18967</v>
      </c>
      <c r="E73" s="114" t="str">
        <f t="shared" si="11"/>
        <v>MINISUBESTAÇÃO MARCA:Efacec PT98 PT98</v>
      </c>
      <c r="F73" s="21" t="s">
        <v>18959</v>
      </c>
      <c r="G73" s="21" t="s">
        <v>18967</v>
      </c>
      <c r="H73" s="21" t="s">
        <v>3104</v>
      </c>
      <c r="I73" s="21" t="s">
        <v>530</v>
      </c>
      <c r="J73" s="57"/>
      <c r="K73" s="124">
        <v>692173</v>
      </c>
      <c r="L73" s="124">
        <v>7805892.7000000002</v>
      </c>
      <c r="M73" s="21">
        <v>500</v>
      </c>
      <c r="N73" s="21">
        <v>6.6</v>
      </c>
      <c r="O73" s="21">
        <v>0.4</v>
      </c>
      <c r="P73" s="21">
        <v>3</v>
      </c>
      <c r="Q73" s="124">
        <v>1972</v>
      </c>
      <c r="R73" s="124" t="s">
        <v>535</v>
      </c>
      <c r="S73" s="124">
        <v>13236</v>
      </c>
      <c r="T73" s="116">
        <v>2426</v>
      </c>
      <c r="U73" s="111">
        <v>45</v>
      </c>
      <c r="V73" s="113">
        <f t="shared" si="12"/>
        <v>377.37777777777774</v>
      </c>
      <c r="W73" s="113">
        <f t="shared" si="13"/>
        <v>2048.6222222222223</v>
      </c>
      <c r="X73" s="112">
        <f t="shared" si="14"/>
        <v>2048622.2222222222</v>
      </c>
      <c r="Y73" s="111"/>
      <c r="Z73" s="110">
        <v>5</v>
      </c>
      <c r="AA73" s="109">
        <f t="shared" si="15"/>
        <v>121.30000000000001</v>
      </c>
      <c r="AB73" s="109">
        <f t="shared" si="16"/>
        <v>121300.00000000001</v>
      </c>
      <c r="AC73" s="108">
        <f t="shared" si="17"/>
        <v>2304.6999999999998</v>
      </c>
      <c r="AD73" s="107">
        <f t="shared" si="18"/>
        <v>2.2222222222222223E-2</v>
      </c>
      <c r="AE73" s="106">
        <f t="shared" si="19"/>
        <v>51.215555555555554</v>
      </c>
      <c r="AF73" s="105">
        <f t="shared" si="20"/>
        <v>2099.8377777777778</v>
      </c>
      <c r="AG73" s="105">
        <f t="shared" si="21"/>
        <v>326.16222222222217</v>
      </c>
    </row>
    <row r="74" spans="1:33" s="88" customFormat="1" x14ac:dyDescent="0.35">
      <c r="A74" s="21">
        <v>10141103</v>
      </c>
      <c r="B74" s="135" t="s">
        <v>18023</v>
      </c>
      <c r="C74" s="259" t="s">
        <v>18022</v>
      </c>
      <c r="D74" s="136" t="s">
        <v>17309</v>
      </c>
      <c r="E74" s="114" t="str">
        <f t="shared" si="11"/>
        <v>MINISUBESTAÇÃO MARCA:EFACEC PTS79 PTS79</v>
      </c>
      <c r="F74" s="124"/>
      <c r="G74" s="124" t="s">
        <v>17309</v>
      </c>
      <c r="H74" s="124" t="s">
        <v>571</v>
      </c>
      <c r="I74" s="124"/>
      <c r="J74" s="124" t="s">
        <v>7294</v>
      </c>
      <c r="K74" s="124"/>
      <c r="L74" s="124"/>
      <c r="M74" s="124">
        <v>630</v>
      </c>
      <c r="N74" s="124">
        <v>11</v>
      </c>
      <c r="O74" s="21">
        <v>0.4</v>
      </c>
      <c r="P74" s="124" t="s">
        <v>514</v>
      </c>
      <c r="Q74" s="124">
        <v>1972</v>
      </c>
      <c r="R74" s="124" t="s">
        <v>27</v>
      </c>
      <c r="S74" s="124">
        <v>13488</v>
      </c>
      <c r="T74" s="116">
        <v>2772</v>
      </c>
      <c r="U74" s="111">
        <v>45</v>
      </c>
      <c r="V74" s="113">
        <f t="shared" si="12"/>
        <v>431.19999999999993</v>
      </c>
      <c r="W74" s="113">
        <f t="shared" si="13"/>
        <v>2340.8000000000002</v>
      </c>
      <c r="X74" s="112">
        <f t="shared" si="14"/>
        <v>2340800</v>
      </c>
      <c r="Y74" s="111"/>
      <c r="Z74" s="110">
        <v>5</v>
      </c>
      <c r="AA74" s="109">
        <f t="shared" si="15"/>
        <v>138.6</v>
      </c>
      <c r="AB74" s="109">
        <f t="shared" si="16"/>
        <v>138600</v>
      </c>
      <c r="AC74" s="108">
        <f t="shared" si="17"/>
        <v>2633.4</v>
      </c>
      <c r="AD74" s="107">
        <f t="shared" si="18"/>
        <v>2.2222222222222223E-2</v>
      </c>
      <c r="AE74" s="106">
        <f t="shared" si="19"/>
        <v>58.52</v>
      </c>
      <c r="AF74" s="105">
        <f t="shared" si="20"/>
        <v>2399.3200000000002</v>
      </c>
      <c r="AG74" s="105">
        <f t="shared" si="21"/>
        <v>372.67999999999995</v>
      </c>
    </row>
    <row r="75" spans="1:33" s="88" customFormat="1" x14ac:dyDescent="0.35">
      <c r="A75" s="21">
        <v>10141103</v>
      </c>
      <c r="B75" s="135" t="s">
        <v>18023</v>
      </c>
      <c r="C75" s="259" t="s">
        <v>18022</v>
      </c>
      <c r="D75" s="160" t="s">
        <v>10957</v>
      </c>
      <c r="E75" s="114" t="str">
        <f t="shared" si="11"/>
        <v>MINISUBESTAÇÃO MARCA:EFACEC PT 40 PT 40</v>
      </c>
      <c r="F75" s="124"/>
      <c r="G75" s="142" t="s">
        <v>10957</v>
      </c>
      <c r="H75" s="142" t="s">
        <v>847</v>
      </c>
      <c r="I75" s="124"/>
      <c r="J75" s="124"/>
      <c r="K75" s="124"/>
      <c r="L75" s="124"/>
      <c r="M75" s="124">
        <v>630</v>
      </c>
      <c r="N75" s="124">
        <v>11</v>
      </c>
      <c r="O75" s="21">
        <v>0.4</v>
      </c>
      <c r="P75" s="124" t="s">
        <v>514</v>
      </c>
      <c r="Q75" s="124">
        <v>1972</v>
      </c>
      <c r="R75" s="124" t="s">
        <v>27</v>
      </c>
      <c r="S75" s="124">
        <v>134800</v>
      </c>
      <c r="T75" s="116">
        <v>2772</v>
      </c>
      <c r="U75" s="111">
        <v>45</v>
      </c>
      <c r="V75" s="113">
        <f t="shared" si="12"/>
        <v>431.19999999999993</v>
      </c>
      <c r="W75" s="113">
        <f t="shared" si="13"/>
        <v>2340.8000000000002</v>
      </c>
      <c r="X75" s="112">
        <f t="shared" si="14"/>
        <v>2340800</v>
      </c>
      <c r="Y75" s="111"/>
      <c r="Z75" s="110">
        <v>5</v>
      </c>
      <c r="AA75" s="109">
        <f t="shared" si="15"/>
        <v>138.6</v>
      </c>
      <c r="AB75" s="109">
        <f t="shared" si="16"/>
        <v>138600</v>
      </c>
      <c r="AC75" s="108">
        <f t="shared" si="17"/>
        <v>2633.4</v>
      </c>
      <c r="AD75" s="107">
        <f t="shared" si="18"/>
        <v>2.2222222222222223E-2</v>
      </c>
      <c r="AE75" s="106">
        <f t="shared" si="19"/>
        <v>58.52</v>
      </c>
      <c r="AF75" s="105">
        <f t="shared" si="20"/>
        <v>2399.3200000000002</v>
      </c>
      <c r="AG75" s="105">
        <f t="shared" si="21"/>
        <v>372.67999999999995</v>
      </c>
    </row>
    <row r="76" spans="1:33" s="88" customFormat="1" x14ac:dyDescent="0.35">
      <c r="A76" s="21">
        <v>10141103</v>
      </c>
      <c r="B76" s="115" t="s">
        <v>18023</v>
      </c>
      <c r="C76" s="259" t="s">
        <v>18022</v>
      </c>
      <c r="D76" s="22" t="s">
        <v>18966</v>
      </c>
      <c r="E76" s="114" t="str">
        <f t="shared" si="11"/>
        <v>MINISUBESTAÇÃO MARCA:Morris Awerbuch Jhb  PT 88</v>
      </c>
      <c r="F76" s="21"/>
      <c r="G76" s="21"/>
      <c r="H76" s="21" t="s">
        <v>494</v>
      </c>
      <c r="I76" s="21"/>
      <c r="J76" s="21"/>
      <c r="K76" s="133" t="s">
        <v>18965</v>
      </c>
      <c r="L76" s="133" t="s">
        <v>18964</v>
      </c>
      <c r="M76" s="21">
        <v>630</v>
      </c>
      <c r="N76" s="21">
        <v>11</v>
      </c>
      <c r="O76" s="21" t="s">
        <v>510</v>
      </c>
      <c r="P76" s="124" t="s">
        <v>516</v>
      </c>
      <c r="Q76" s="21">
        <v>1972</v>
      </c>
      <c r="R76" s="21" t="s">
        <v>18963</v>
      </c>
      <c r="S76" s="21">
        <v>8246</v>
      </c>
      <c r="T76" s="116">
        <v>2772</v>
      </c>
      <c r="U76" s="111">
        <v>45</v>
      </c>
      <c r="V76" s="113">
        <f t="shared" si="12"/>
        <v>431.19999999999993</v>
      </c>
      <c r="W76" s="113">
        <f t="shared" si="13"/>
        <v>2340.8000000000002</v>
      </c>
      <c r="X76" s="112">
        <f t="shared" si="14"/>
        <v>2340800</v>
      </c>
      <c r="Y76" s="111"/>
      <c r="Z76" s="110">
        <v>5</v>
      </c>
      <c r="AA76" s="109">
        <f t="shared" si="15"/>
        <v>138.6</v>
      </c>
      <c r="AB76" s="109">
        <f t="shared" si="16"/>
        <v>138600</v>
      </c>
      <c r="AC76" s="108">
        <f t="shared" si="17"/>
        <v>2633.4</v>
      </c>
      <c r="AD76" s="107">
        <f t="shared" si="18"/>
        <v>2.2222222222222223E-2</v>
      </c>
      <c r="AE76" s="106">
        <f t="shared" si="19"/>
        <v>58.52</v>
      </c>
      <c r="AF76" s="105">
        <f t="shared" si="20"/>
        <v>2399.3200000000002</v>
      </c>
      <c r="AG76" s="105">
        <f t="shared" si="21"/>
        <v>372.67999999999995</v>
      </c>
    </row>
    <row r="77" spans="1:33" s="88" customFormat="1" x14ac:dyDescent="0.35">
      <c r="A77" s="21">
        <v>10141103</v>
      </c>
      <c r="B77" s="115" t="s">
        <v>18023</v>
      </c>
      <c r="C77" s="259" t="s">
        <v>18022</v>
      </c>
      <c r="D77" s="22" t="s">
        <v>18962</v>
      </c>
      <c r="E77" s="114" t="str">
        <f t="shared" si="11"/>
        <v>MINISUBESTAÇÃO MARCA:  PT 72</v>
      </c>
      <c r="F77" s="21"/>
      <c r="G77" s="21"/>
      <c r="H77" s="21" t="s">
        <v>494</v>
      </c>
      <c r="I77" s="21"/>
      <c r="J77" s="21"/>
      <c r="K77" s="133" t="s">
        <v>18961</v>
      </c>
      <c r="L77" s="133" t="s">
        <v>18960</v>
      </c>
      <c r="M77" s="21">
        <v>630</v>
      </c>
      <c r="N77" s="21">
        <v>11</v>
      </c>
      <c r="O77" s="21" t="s">
        <v>510</v>
      </c>
      <c r="P77" s="124" t="s">
        <v>516</v>
      </c>
      <c r="Q77" s="21">
        <v>1972</v>
      </c>
      <c r="R77" s="21"/>
      <c r="S77" s="21"/>
      <c r="T77" s="116">
        <v>2772</v>
      </c>
      <c r="U77" s="111">
        <v>45</v>
      </c>
      <c r="V77" s="113">
        <f t="shared" si="12"/>
        <v>431.19999999999993</v>
      </c>
      <c r="W77" s="113">
        <f t="shared" si="13"/>
        <v>2340.8000000000002</v>
      </c>
      <c r="X77" s="112">
        <f t="shared" si="14"/>
        <v>2340800</v>
      </c>
      <c r="Y77" s="111"/>
      <c r="Z77" s="110">
        <v>5</v>
      </c>
      <c r="AA77" s="109">
        <f t="shared" si="15"/>
        <v>138.6</v>
      </c>
      <c r="AB77" s="109">
        <f t="shared" si="16"/>
        <v>138600</v>
      </c>
      <c r="AC77" s="108">
        <f t="shared" si="17"/>
        <v>2633.4</v>
      </c>
      <c r="AD77" s="107">
        <f t="shared" si="18"/>
        <v>2.2222222222222223E-2</v>
      </c>
      <c r="AE77" s="106">
        <f t="shared" si="19"/>
        <v>58.52</v>
      </c>
      <c r="AF77" s="105">
        <f t="shared" si="20"/>
        <v>2399.3200000000002</v>
      </c>
      <c r="AG77" s="105">
        <f t="shared" si="21"/>
        <v>372.67999999999995</v>
      </c>
    </row>
    <row r="78" spans="1:33" s="88" customFormat="1" x14ac:dyDescent="0.35">
      <c r="A78" s="21">
        <v>10141103</v>
      </c>
      <c r="B78" s="135" t="s">
        <v>18023</v>
      </c>
      <c r="C78" s="259" t="s">
        <v>18022</v>
      </c>
      <c r="D78" s="136" t="s">
        <v>3109</v>
      </c>
      <c r="E78" s="114" t="str">
        <f t="shared" si="11"/>
        <v>MINISUBESTAÇÃO MARCA: PT337 PT337</v>
      </c>
      <c r="F78" s="124"/>
      <c r="G78" s="124" t="s">
        <v>3109</v>
      </c>
      <c r="H78" s="124" t="s">
        <v>571</v>
      </c>
      <c r="I78" s="124"/>
      <c r="J78" s="124"/>
      <c r="K78" s="124"/>
      <c r="L78" s="124"/>
      <c r="M78" s="124">
        <v>500</v>
      </c>
      <c r="N78" s="124">
        <v>11</v>
      </c>
      <c r="O78" s="21">
        <v>0.4</v>
      </c>
      <c r="P78" s="124" t="s">
        <v>514</v>
      </c>
      <c r="Q78" s="271">
        <v>1972</v>
      </c>
      <c r="R78" s="124"/>
      <c r="S78" s="124"/>
      <c r="T78" s="116">
        <v>2426</v>
      </c>
      <c r="U78" s="111">
        <v>45</v>
      </c>
      <c r="V78" s="113">
        <f t="shared" si="12"/>
        <v>377.37777777777774</v>
      </c>
      <c r="W78" s="113">
        <f t="shared" si="13"/>
        <v>2048.6222222222223</v>
      </c>
      <c r="X78" s="112">
        <f t="shared" si="14"/>
        <v>2048622.2222222222</v>
      </c>
      <c r="Y78" s="111"/>
      <c r="Z78" s="110">
        <v>5</v>
      </c>
      <c r="AA78" s="109">
        <f t="shared" si="15"/>
        <v>121.30000000000001</v>
      </c>
      <c r="AB78" s="109">
        <f t="shared" si="16"/>
        <v>121300.00000000001</v>
      </c>
      <c r="AC78" s="108">
        <f t="shared" si="17"/>
        <v>2304.6999999999998</v>
      </c>
      <c r="AD78" s="107">
        <f t="shared" si="18"/>
        <v>2.2222222222222223E-2</v>
      </c>
      <c r="AE78" s="106">
        <f t="shared" si="19"/>
        <v>51.215555555555554</v>
      </c>
      <c r="AF78" s="105">
        <f t="shared" si="20"/>
        <v>2099.8377777777778</v>
      </c>
      <c r="AG78" s="105">
        <f t="shared" si="21"/>
        <v>326.16222222222217</v>
      </c>
    </row>
    <row r="79" spans="1:33" s="88" customFormat="1" x14ac:dyDescent="0.35">
      <c r="A79" s="21">
        <v>10141103</v>
      </c>
      <c r="B79" s="115" t="s">
        <v>14786</v>
      </c>
      <c r="C79" s="259" t="s">
        <v>710</v>
      </c>
      <c r="D79" s="22" t="s">
        <v>17895</v>
      </c>
      <c r="E79" s="114" t="str">
        <f t="shared" si="11"/>
        <v>TRANSFORMADOR MARCA:MOTRA NAMPULA CENTRAL T12</v>
      </c>
      <c r="F79" s="21"/>
      <c r="G79" s="21" t="s">
        <v>200</v>
      </c>
      <c r="H79" s="21" t="s">
        <v>545</v>
      </c>
      <c r="I79" s="21"/>
      <c r="J79" s="21"/>
      <c r="K79" s="119" t="s">
        <v>199</v>
      </c>
      <c r="L79" s="119" t="s">
        <v>198</v>
      </c>
      <c r="M79" s="21">
        <v>2500</v>
      </c>
      <c r="N79" s="21" t="s">
        <v>619</v>
      </c>
      <c r="O79" s="21" t="s">
        <v>17546</v>
      </c>
      <c r="P79" s="21">
        <v>3</v>
      </c>
      <c r="Q79" s="21">
        <v>1972</v>
      </c>
      <c r="R79" s="21" t="s">
        <v>1650</v>
      </c>
      <c r="S79" s="21" t="s">
        <v>17894</v>
      </c>
      <c r="T79" s="116">
        <v>20419</v>
      </c>
      <c r="U79" s="111">
        <v>45</v>
      </c>
      <c r="V79" s="113">
        <f t="shared" si="12"/>
        <v>3176.2888888888883</v>
      </c>
      <c r="W79" s="113">
        <f t="shared" si="13"/>
        <v>17242.711111111112</v>
      </c>
      <c r="X79" s="112">
        <f t="shared" si="14"/>
        <v>17242711.111111112</v>
      </c>
      <c r="Y79" s="111"/>
      <c r="Z79" s="110">
        <v>5</v>
      </c>
      <c r="AA79" s="109">
        <f t="shared" si="15"/>
        <v>1020.95</v>
      </c>
      <c r="AB79" s="109">
        <f t="shared" si="16"/>
        <v>1020950</v>
      </c>
      <c r="AC79" s="108">
        <f t="shared" si="17"/>
        <v>19398.05</v>
      </c>
      <c r="AD79" s="107">
        <f t="shared" si="18"/>
        <v>2.2222222222222223E-2</v>
      </c>
      <c r="AE79" s="106">
        <f t="shared" si="19"/>
        <v>431.06777777777779</v>
      </c>
      <c r="AF79" s="105">
        <f t="shared" si="20"/>
        <v>17673.77888888889</v>
      </c>
      <c r="AG79" s="105">
        <f t="shared" si="21"/>
        <v>2745.2211111111105</v>
      </c>
    </row>
    <row r="80" spans="1:33" s="88" customFormat="1" x14ac:dyDescent="0.35">
      <c r="A80" s="21">
        <v>10141103</v>
      </c>
      <c r="B80" s="115" t="s">
        <v>14786</v>
      </c>
      <c r="C80" s="259" t="s">
        <v>710</v>
      </c>
      <c r="D80" s="22" t="s">
        <v>3061</v>
      </c>
      <c r="E80" s="114" t="str">
        <f t="shared" si="11"/>
        <v>TRANSFORMADOR MARCA:EFACEC PT20 PT20</v>
      </c>
      <c r="F80" s="21" t="s">
        <v>17929</v>
      </c>
      <c r="G80" s="21" t="s">
        <v>3061</v>
      </c>
      <c r="H80" s="21" t="s">
        <v>3104</v>
      </c>
      <c r="I80" s="21" t="s">
        <v>530</v>
      </c>
      <c r="J80" s="21"/>
      <c r="K80" s="124">
        <v>692040.1</v>
      </c>
      <c r="L80" s="124">
        <v>7806334.7000000002</v>
      </c>
      <c r="M80" s="21">
        <v>500</v>
      </c>
      <c r="N80" s="21">
        <v>6.6</v>
      </c>
      <c r="O80" s="21">
        <v>0.4</v>
      </c>
      <c r="P80" s="21">
        <v>3</v>
      </c>
      <c r="Q80" s="124">
        <v>1972</v>
      </c>
      <c r="R80" s="21" t="s">
        <v>27</v>
      </c>
      <c r="S80" s="124">
        <v>13237</v>
      </c>
      <c r="T80" s="116">
        <v>1016</v>
      </c>
      <c r="U80" s="111">
        <v>45</v>
      </c>
      <c r="V80" s="113">
        <f t="shared" si="12"/>
        <v>158.04444444444445</v>
      </c>
      <c r="W80" s="113">
        <f t="shared" si="13"/>
        <v>857.95555555555552</v>
      </c>
      <c r="X80" s="112">
        <f t="shared" si="14"/>
        <v>857955.5555555555</v>
      </c>
      <c r="Y80" s="111"/>
      <c r="Z80" s="110">
        <v>5</v>
      </c>
      <c r="AA80" s="109">
        <f t="shared" si="15"/>
        <v>50.800000000000004</v>
      </c>
      <c r="AB80" s="109">
        <f t="shared" si="16"/>
        <v>50800.000000000007</v>
      </c>
      <c r="AC80" s="108">
        <f t="shared" si="17"/>
        <v>965.2</v>
      </c>
      <c r="AD80" s="107">
        <f t="shared" si="18"/>
        <v>2.2222222222222223E-2</v>
      </c>
      <c r="AE80" s="106">
        <f t="shared" si="19"/>
        <v>21.448888888888892</v>
      </c>
      <c r="AF80" s="105">
        <f t="shared" si="20"/>
        <v>879.40444444444438</v>
      </c>
      <c r="AG80" s="105">
        <f t="shared" si="21"/>
        <v>136.59555555555556</v>
      </c>
    </row>
    <row r="81" spans="1:33" s="88" customFormat="1" x14ac:dyDescent="0.35">
      <c r="A81" s="21">
        <v>10141103</v>
      </c>
      <c r="B81" s="115" t="s">
        <v>14786</v>
      </c>
      <c r="C81" s="259" t="s">
        <v>710</v>
      </c>
      <c r="D81" s="22" t="s">
        <v>3053</v>
      </c>
      <c r="E81" s="114" t="str">
        <f t="shared" si="11"/>
        <v>TRANSFORMADOR MARCA:EFACEC PT25 PT25</v>
      </c>
      <c r="F81" s="21" t="s">
        <v>17928</v>
      </c>
      <c r="G81" s="21" t="s">
        <v>3053</v>
      </c>
      <c r="H81" s="21" t="s">
        <v>3104</v>
      </c>
      <c r="I81" s="21" t="s">
        <v>530</v>
      </c>
      <c r="J81" s="21"/>
      <c r="K81" s="124">
        <v>693158</v>
      </c>
      <c r="L81" s="124">
        <v>7806897.4000000004</v>
      </c>
      <c r="M81" s="21">
        <v>500</v>
      </c>
      <c r="N81" s="21">
        <v>6.6</v>
      </c>
      <c r="O81" s="21">
        <v>0.4</v>
      </c>
      <c r="P81" s="21">
        <v>3</v>
      </c>
      <c r="Q81" s="124">
        <v>1972</v>
      </c>
      <c r="R81" s="21" t="s">
        <v>27</v>
      </c>
      <c r="S81" s="124">
        <v>13238</v>
      </c>
      <c r="T81" s="116">
        <v>1016</v>
      </c>
      <c r="U81" s="111">
        <v>45</v>
      </c>
      <c r="V81" s="113">
        <f t="shared" si="12"/>
        <v>158.04444444444445</v>
      </c>
      <c r="W81" s="113">
        <f t="shared" si="13"/>
        <v>857.95555555555552</v>
      </c>
      <c r="X81" s="112">
        <f t="shared" si="14"/>
        <v>857955.5555555555</v>
      </c>
      <c r="Y81" s="111"/>
      <c r="Z81" s="110">
        <v>5</v>
      </c>
      <c r="AA81" s="109">
        <f t="shared" si="15"/>
        <v>50.800000000000004</v>
      </c>
      <c r="AB81" s="109">
        <f t="shared" si="16"/>
        <v>50800.000000000007</v>
      </c>
      <c r="AC81" s="108">
        <f t="shared" si="17"/>
        <v>965.2</v>
      </c>
      <c r="AD81" s="107">
        <f t="shared" si="18"/>
        <v>2.2222222222222223E-2</v>
      </c>
      <c r="AE81" s="106">
        <f t="shared" si="19"/>
        <v>21.448888888888892</v>
      </c>
      <c r="AF81" s="105">
        <f t="shared" si="20"/>
        <v>879.40444444444438</v>
      </c>
      <c r="AG81" s="105">
        <f t="shared" si="21"/>
        <v>136.59555555555556</v>
      </c>
    </row>
    <row r="82" spans="1:33" s="88" customFormat="1" x14ac:dyDescent="0.35">
      <c r="A82" s="21">
        <v>10141103</v>
      </c>
      <c r="B82" s="115" t="s">
        <v>14786</v>
      </c>
      <c r="C82" s="259" t="s">
        <v>710</v>
      </c>
      <c r="D82" s="22" t="s">
        <v>17926</v>
      </c>
      <c r="E82" s="114" t="str">
        <f t="shared" si="11"/>
        <v>TRANSFORMADOR MARCA:EFACEC PT27 PT27</v>
      </c>
      <c r="F82" s="21" t="s">
        <v>17927</v>
      </c>
      <c r="G82" s="21" t="s">
        <v>17926</v>
      </c>
      <c r="H82" s="21" t="s">
        <v>3104</v>
      </c>
      <c r="I82" s="21" t="s">
        <v>530</v>
      </c>
      <c r="J82" s="21"/>
      <c r="K82" s="124">
        <v>695199.2</v>
      </c>
      <c r="L82" s="124">
        <v>7804928.5999999996</v>
      </c>
      <c r="M82" s="21">
        <v>500</v>
      </c>
      <c r="N82" s="21">
        <v>6.6</v>
      </c>
      <c r="O82" s="21">
        <v>0.4</v>
      </c>
      <c r="P82" s="21">
        <v>3</v>
      </c>
      <c r="Q82" s="124">
        <v>1972</v>
      </c>
      <c r="R82" s="21" t="s">
        <v>27</v>
      </c>
      <c r="S82" s="124" t="s">
        <v>17925</v>
      </c>
      <c r="T82" s="116">
        <v>1016</v>
      </c>
      <c r="U82" s="111">
        <v>45</v>
      </c>
      <c r="V82" s="113">
        <f t="shared" si="12"/>
        <v>158.04444444444445</v>
      </c>
      <c r="W82" s="113">
        <f t="shared" si="13"/>
        <v>857.95555555555552</v>
      </c>
      <c r="X82" s="112">
        <f t="shared" si="14"/>
        <v>857955.5555555555</v>
      </c>
      <c r="Y82" s="111"/>
      <c r="Z82" s="110">
        <v>5</v>
      </c>
      <c r="AA82" s="109">
        <f t="shared" si="15"/>
        <v>50.800000000000004</v>
      </c>
      <c r="AB82" s="109">
        <f t="shared" si="16"/>
        <v>50800.000000000007</v>
      </c>
      <c r="AC82" s="108">
        <f t="shared" si="17"/>
        <v>965.2</v>
      </c>
      <c r="AD82" s="107">
        <f t="shared" si="18"/>
        <v>2.2222222222222223E-2</v>
      </c>
      <c r="AE82" s="106">
        <f t="shared" si="19"/>
        <v>21.448888888888892</v>
      </c>
      <c r="AF82" s="105">
        <f t="shared" si="20"/>
        <v>879.40444444444438</v>
      </c>
      <c r="AG82" s="105">
        <f t="shared" si="21"/>
        <v>136.59555555555556</v>
      </c>
    </row>
    <row r="83" spans="1:33" s="88" customFormat="1" x14ac:dyDescent="0.35">
      <c r="A83" s="21">
        <v>10141103</v>
      </c>
      <c r="B83" s="115" t="s">
        <v>14786</v>
      </c>
      <c r="C83" s="259" t="s">
        <v>710</v>
      </c>
      <c r="D83" s="22" t="s">
        <v>17923</v>
      </c>
      <c r="E83" s="114" t="str">
        <f t="shared" si="11"/>
        <v>TRANSFORMADOR MARCA:Efacec PT37 PT37</v>
      </c>
      <c r="F83" s="21" t="s">
        <v>17924</v>
      </c>
      <c r="G83" s="21" t="s">
        <v>17923</v>
      </c>
      <c r="H83" s="21" t="s">
        <v>3104</v>
      </c>
      <c r="I83" s="21" t="s">
        <v>530</v>
      </c>
      <c r="J83" s="57"/>
      <c r="K83" s="124">
        <v>686272</v>
      </c>
      <c r="L83" s="124">
        <v>7823327</v>
      </c>
      <c r="M83" s="21">
        <v>200</v>
      </c>
      <c r="N83" s="21">
        <v>6.6</v>
      </c>
      <c r="O83" s="21">
        <v>0.4</v>
      </c>
      <c r="P83" s="21">
        <v>3</v>
      </c>
      <c r="Q83" s="124">
        <v>1972</v>
      </c>
      <c r="R83" s="124" t="s">
        <v>535</v>
      </c>
      <c r="S83" s="124">
        <v>13247</v>
      </c>
      <c r="T83" s="116">
        <v>572</v>
      </c>
      <c r="U83" s="111">
        <v>45</v>
      </c>
      <c r="V83" s="113">
        <f t="shared" si="12"/>
        <v>88.977777777777774</v>
      </c>
      <c r="W83" s="113">
        <f t="shared" si="13"/>
        <v>483.02222222222224</v>
      </c>
      <c r="X83" s="112">
        <f t="shared" si="14"/>
        <v>483022.22222222225</v>
      </c>
      <c r="Y83" s="111"/>
      <c r="Z83" s="110">
        <v>5</v>
      </c>
      <c r="AA83" s="109">
        <f t="shared" si="15"/>
        <v>28.6</v>
      </c>
      <c r="AB83" s="109">
        <f t="shared" si="16"/>
        <v>28600</v>
      </c>
      <c r="AC83" s="108">
        <f t="shared" si="17"/>
        <v>543.4</v>
      </c>
      <c r="AD83" s="107">
        <f t="shared" si="18"/>
        <v>2.2222222222222223E-2</v>
      </c>
      <c r="AE83" s="106">
        <f t="shared" si="19"/>
        <v>12.075555555555555</v>
      </c>
      <c r="AF83" s="105">
        <f t="shared" si="20"/>
        <v>495.09777777777782</v>
      </c>
      <c r="AG83" s="105">
        <f t="shared" si="21"/>
        <v>76.902222222222221</v>
      </c>
    </row>
    <row r="84" spans="1:33" s="88" customFormat="1" x14ac:dyDescent="0.35">
      <c r="A84" s="21">
        <v>10141103</v>
      </c>
      <c r="B84" s="115" t="s">
        <v>14786</v>
      </c>
      <c r="C84" s="259" t="s">
        <v>710</v>
      </c>
      <c r="D84" s="22" t="s">
        <v>17921</v>
      </c>
      <c r="E84" s="114" t="str">
        <f t="shared" si="11"/>
        <v>TRANSFORMADOR MARCA:Efacec PT47 PT47</v>
      </c>
      <c r="F84" s="21" t="s">
        <v>17922</v>
      </c>
      <c r="G84" s="21" t="s">
        <v>17921</v>
      </c>
      <c r="H84" s="21" t="s">
        <v>3104</v>
      </c>
      <c r="I84" s="21" t="s">
        <v>530</v>
      </c>
      <c r="J84" s="57"/>
      <c r="K84" s="124">
        <v>692161.4</v>
      </c>
      <c r="L84" s="124">
        <v>7805974.4000000004</v>
      </c>
      <c r="M84" s="21">
        <v>630</v>
      </c>
      <c r="N84" s="21">
        <v>6.6</v>
      </c>
      <c r="O84" s="21">
        <v>0.4</v>
      </c>
      <c r="P84" s="21">
        <v>3</v>
      </c>
      <c r="Q84" s="124">
        <v>1972</v>
      </c>
      <c r="R84" s="124" t="s">
        <v>535</v>
      </c>
      <c r="S84" s="124">
        <v>13235</v>
      </c>
      <c r="T84" s="116">
        <v>1016</v>
      </c>
      <c r="U84" s="111">
        <v>45</v>
      </c>
      <c r="V84" s="113">
        <f t="shared" si="12"/>
        <v>158.04444444444445</v>
      </c>
      <c r="W84" s="113">
        <f t="shared" si="13"/>
        <v>857.95555555555552</v>
      </c>
      <c r="X84" s="112">
        <f t="shared" si="14"/>
        <v>857955.5555555555</v>
      </c>
      <c r="Y84" s="111"/>
      <c r="Z84" s="110">
        <v>5</v>
      </c>
      <c r="AA84" s="109">
        <f t="shared" si="15"/>
        <v>50.800000000000004</v>
      </c>
      <c r="AB84" s="109">
        <f t="shared" si="16"/>
        <v>50800.000000000007</v>
      </c>
      <c r="AC84" s="108">
        <f t="shared" si="17"/>
        <v>965.2</v>
      </c>
      <c r="AD84" s="107">
        <f t="shared" si="18"/>
        <v>2.2222222222222223E-2</v>
      </c>
      <c r="AE84" s="106">
        <f t="shared" si="19"/>
        <v>21.448888888888892</v>
      </c>
      <c r="AF84" s="105">
        <f t="shared" si="20"/>
        <v>879.40444444444438</v>
      </c>
      <c r="AG84" s="105">
        <f t="shared" si="21"/>
        <v>136.59555555555556</v>
      </c>
    </row>
    <row r="85" spans="1:33" s="88" customFormat="1" x14ac:dyDescent="0.35">
      <c r="A85" s="21">
        <v>10141103</v>
      </c>
      <c r="B85" s="115" t="s">
        <v>14786</v>
      </c>
      <c r="C85" s="259" t="s">
        <v>710</v>
      </c>
      <c r="D85" s="22" t="s">
        <v>17919</v>
      </c>
      <c r="E85" s="114" t="str">
        <f t="shared" si="11"/>
        <v>TRANSFORMADOR MARCA:Efacec PT96 PT96</v>
      </c>
      <c r="F85" s="21" t="s">
        <v>17920</v>
      </c>
      <c r="G85" s="21" t="s">
        <v>17919</v>
      </c>
      <c r="H85" s="21" t="s">
        <v>3104</v>
      </c>
      <c r="I85" s="21" t="s">
        <v>530</v>
      </c>
      <c r="J85" s="57"/>
      <c r="K85" s="124">
        <v>694173.3</v>
      </c>
      <c r="L85" s="124">
        <v>7807822.7000000002</v>
      </c>
      <c r="M85" s="21">
        <v>315</v>
      </c>
      <c r="N85" s="21">
        <v>6.6</v>
      </c>
      <c r="O85" s="21">
        <v>0.4</v>
      </c>
      <c r="P85" s="21">
        <v>3</v>
      </c>
      <c r="Q85" s="124">
        <v>1972</v>
      </c>
      <c r="R85" s="124" t="s">
        <v>535</v>
      </c>
      <c r="S85" s="124">
        <v>13315</v>
      </c>
      <c r="T85" s="116">
        <v>840</v>
      </c>
      <c r="U85" s="111">
        <v>45</v>
      </c>
      <c r="V85" s="113">
        <f t="shared" si="12"/>
        <v>130.66666666666666</v>
      </c>
      <c r="W85" s="113">
        <f t="shared" si="13"/>
        <v>709.33333333333337</v>
      </c>
      <c r="X85" s="112">
        <f t="shared" si="14"/>
        <v>709333.33333333337</v>
      </c>
      <c r="Y85" s="111"/>
      <c r="Z85" s="110">
        <v>5</v>
      </c>
      <c r="AA85" s="109">
        <f t="shared" si="15"/>
        <v>42</v>
      </c>
      <c r="AB85" s="109">
        <f t="shared" si="16"/>
        <v>42000</v>
      </c>
      <c r="AC85" s="108">
        <f t="shared" si="17"/>
        <v>798</v>
      </c>
      <c r="AD85" s="107">
        <f t="shared" si="18"/>
        <v>2.2222222222222223E-2</v>
      </c>
      <c r="AE85" s="106">
        <f t="shared" si="19"/>
        <v>17.733333333333334</v>
      </c>
      <c r="AF85" s="105">
        <f t="shared" si="20"/>
        <v>727.06666666666672</v>
      </c>
      <c r="AG85" s="105">
        <f t="shared" si="21"/>
        <v>112.93333333333332</v>
      </c>
    </row>
    <row r="86" spans="1:33" s="88" customFormat="1" x14ac:dyDescent="0.35">
      <c r="A86" s="21">
        <v>10141103</v>
      </c>
      <c r="B86" s="115" t="s">
        <v>14786</v>
      </c>
      <c r="C86" s="259" t="s">
        <v>710</v>
      </c>
      <c r="D86" s="22" t="s">
        <v>17917</v>
      </c>
      <c r="E86" s="114" t="str">
        <f t="shared" si="11"/>
        <v>TRANSFORMADOR MARCA:Efacec PT109 PT109</v>
      </c>
      <c r="F86" s="21" t="s">
        <v>17918</v>
      </c>
      <c r="G86" s="21" t="s">
        <v>17917</v>
      </c>
      <c r="H86" s="21" t="s">
        <v>3104</v>
      </c>
      <c r="I86" s="21" t="s">
        <v>530</v>
      </c>
      <c r="J86" s="57"/>
      <c r="K86" s="124">
        <v>697439.4</v>
      </c>
      <c r="L86" s="124">
        <v>7812960.5999999996</v>
      </c>
      <c r="M86" s="21">
        <v>160</v>
      </c>
      <c r="N86" s="21">
        <v>22</v>
      </c>
      <c r="O86" s="21">
        <v>0.4</v>
      </c>
      <c r="P86" s="21">
        <v>3</v>
      </c>
      <c r="Q86" s="124">
        <v>1972</v>
      </c>
      <c r="R86" s="124" t="s">
        <v>535</v>
      </c>
      <c r="S86" s="124" t="s">
        <v>17914</v>
      </c>
      <c r="T86" s="116">
        <v>572</v>
      </c>
      <c r="U86" s="111">
        <v>45</v>
      </c>
      <c r="V86" s="113">
        <f t="shared" si="12"/>
        <v>88.977777777777774</v>
      </c>
      <c r="W86" s="113">
        <f t="shared" si="13"/>
        <v>483.02222222222224</v>
      </c>
      <c r="X86" s="112">
        <f t="shared" si="14"/>
        <v>483022.22222222225</v>
      </c>
      <c r="Y86" s="111"/>
      <c r="Z86" s="110">
        <v>5</v>
      </c>
      <c r="AA86" s="109">
        <f t="shared" si="15"/>
        <v>28.6</v>
      </c>
      <c r="AB86" s="109">
        <f t="shared" si="16"/>
        <v>28600</v>
      </c>
      <c r="AC86" s="108">
        <f t="shared" si="17"/>
        <v>543.4</v>
      </c>
      <c r="AD86" s="107">
        <f t="shared" si="18"/>
        <v>2.2222222222222223E-2</v>
      </c>
      <c r="AE86" s="106">
        <f t="shared" si="19"/>
        <v>12.075555555555555</v>
      </c>
      <c r="AF86" s="105">
        <f t="shared" si="20"/>
        <v>495.09777777777782</v>
      </c>
      <c r="AG86" s="105">
        <f t="shared" si="21"/>
        <v>76.902222222222221</v>
      </c>
    </row>
    <row r="87" spans="1:33" s="88" customFormat="1" x14ac:dyDescent="0.35">
      <c r="A87" s="21">
        <v>10141103</v>
      </c>
      <c r="B87" s="115" t="s">
        <v>14786</v>
      </c>
      <c r="C87" s="259" t="s">
        <v>710</v>
      </c>
      <c r="D87" s="22" t="s">
        <v>17915</v>
      </c>
      <c r="E87" s="114" t="str">
        <f t="shared" si="11"/>
        <v>TRANSFORMADOR MARCA:Efacec PT111 PT111</v>
      </c>
      <c r="F87" s="21" t="s">
        <v>17916</v>
      </c>
      <c r="G87" s="21" t="s">
        <v>17915</v>
      </c>
      <c r="H87" s="21" t="s">
        <v>3104</v>
      </c>
      <c r="I87" s="21" t="s">
        <v>530</v>
      </c>
      <c r="J87" s="57"/>
      <c r="K87" s="124">
        <v>696127.9</v>
      </c>
      <c r="L87" s="124">
        <v>7811944.7999999998</v>
      </c>
      <c r="M87" s="21">
        <v>160</v>
      </c>
      <c r="N87" s="21">
        <v>22</v>
      </c>
      <c r="O87" s="21">
        <v>0.4</v>
      </c>
      <c r="P87" s="21">
        <v>3</v>
      </c>
      <c r="Q87" s="124">
        <v>1972</v>
      </c>
      <c r="R87" s="124" t="s">
        <v>535</v>
      </c>
      <c r="S87" s="124" t="s">
        <v>17914</v>
      </c>
      <c r="T87" s="116">
        <v>572</v>
      </c>
      <c r="U87" s="111">
        <v>45</v>
      </c>
      <c r="V87" s="113">
        <f t="shared" si="12"/>
        <v>88.977777777777774</v>
      </c>
      <c r="W87" s="113">
        <f t="shared" si="13"/>
        <v>483.02222222222224</v>
      </c>
      <c r="X87" s="112">
        <f t="shared" si="14"/>
        <v>483022.22222222225</v>
      </c>
      <c r="Y87" s="111"/>
      <c r="Z87" s="110">
        <v>5</v>
      </c>
      <c r="AA87" s="109">
        <f t="shared" si="15"/>
        <v>28.6</v>
      </c>
      <c r="AB87" s="109">
        <f t="shared" si="16"/>
        <v>28600</v>
      </c>
      <c r="AC87" s="108">
        <f t="shared" si="17"/>
        <v>543.4</v>
      </c>
      <c r="AD87" s="107">
        <f t="shared" si="18"/>
        <v>2.2222222222222223E-2</v>
      </c>
      <c r="AE87" s="106">
        <f t="shared" si="19"/>
        <v>12.075555555555555</v>
      </c>
      <c r="AF87" s="105">
        <f t="shared" si="20"/>
        <v>495.09777777777782</v>
      </c>
      <c r="AG87" s="105">
        <f t="shared" si="21"/>
        <v>76.902222222222221</v>
      </c>
    </row>
    <row r="88" spans="1:33" s="88" customFormat="1" x14ac:dyDescent="0.35">
      <c r="A88" s="21">
        <v>10141103</v>
      </c>
      <c r="B88" s="115" t="s">
        <v>14786</v>
      </c>
      <c r="C88" s="259" t="s">
        <v>710</v>
      </c>
      <c r="D88" s="22" t="s">
        <v>17912</v>
      </c>
      <c r="E88" s="114" t="str">
        <f t="shared" si="11"/>
        <v>TRANSFORMADOR MARCA:Efacec PT129 PT129</v>
      </c>
      <c r="F88" s="21" t="s">
        <v>17913</v>
      </c>
      <c r="G88" s="41" t="s">
        <v>17912</v>
      </c>
      <c r="H88" s="21" t="s">
        <v>3104</v>
      </c>
      <c r="I88" s="21" t="s">
        <v>530</v>
      </c>
      <c r="J88" s="57"/>
      <c r="K88" s="124">
        <v>693724.1</v>
      </c>
      <c r="L88" s="124">
        <v>7808085.2999999998</v>
      </c>
      <c r="M88" s="61">
        <v>200</v>
      </c>
      <c r="N88" s="21">
        <v>6.6</v>
      </c>
      <c r="O88" s="21">
        <v>0.4</v>
      </c>
      <c r="P88" s="21">
        <v>3</v>
      </c>
      <c r="Q88" s="124">
        <v>1972</v>
      </c>
      <c r="R88" s="124" t="s">
        <v>535</v>
      </c>
      <c r="S88" s="124">
        <v>8522</v>
      </c>
      <c r="T88" s="116">
        <v>572</v>
      </c>
      <c r="U88" s="111">
        <v>45</v>
      </c>
      <c r="V88" s="113">
        <f t="shared" si="12"/>
        <v>88.977777777777774</v>
      </c>
      <c r="W88" s="113">
        <f t="shared" si="13"/>
        <v>483.02222222222224</v>
      </c>
      <c r="X88" s="112">
        <f t="shared" si="14"/>
        <v>483022.22222222225</v>
      </c>
      <c r="Y88" s="111"/>
      <c r="Z88" s="110">
        <v>5</v>
      </c>
      <c r="AA88" s="109">
        <f t="shared" si="15"/>
        <v>28.6</v>
      </c>
      <c r="AB88" s="109">
        <f t="shared" si="16"/>
        <v>28600</v>
      </c>
      <c r="AC88" s="108">
        <f t="shared" si="17"/>
        <v>543.4</v>
      </c>
      <c r="AD88" s="107">
        <f t="shared" si="18"/>
        <v>2.2222222222222223E-2</v>
      </c>
      <c r="AE88" s="106">
        <f t="shared" si="19"/>
        <v>12.075555555555555</v>
      </c>
      <c r="AF88" s="105">
        <f t="shared" si="20"/>
        <v>495.09777777777782</v>
      </c>
      <c r="AG88" s="105">
        <f t="shared" si="21"/>
        <v>76.902222222222221</v>
      </c>
    </row>
    <row r="89" spans="1:33" s="88" customFormat="1" x14ac:dyDescent="0.35">
      <c r="A89" s="21">
        <v>10141103</v>
      </c>
      <c r="B89" s="115" t="s">
        <v>14786</v>
      </c>
      <c r="C89" s="259" t="s">
        <v>710</v>
      </c>
      <c r="D89" s="22" t="s">
        <v>17910</v>
      </c>
      <c r="E89" s="114" t="str">
        <f t="shared" si="11"/>
        <v>TRANSFORMADOR MARCA:Efacec PT135 PT135</v>
      </c>
      <c r="F89" s="21" t="s">
        <v>17911</v>
      </c>
      <c r="G89" s="21" t="s">
        <v>17910</v>
      </c>
      <c r="H89" s="21" t="s">
        <v>3104</v>
      </c>
      <c r="I89" s="21" t="s">
        <v>530</v>
      </c>
      <c r="J89" s="57"/>
      <c r="K89" s="124">
        <v>692873.1</v>
      </c>
      <c r="L89" s="124">
        <v>7806192.9000000004</v>
      </c>
      <c r="M89" s="21">
        <v>315</v>
      </c>
      <c r="N89" s="21">
        <v>6.6</v>
      </c>
      <c r="O89" s="21">
        <v>0.4</v>
      </c>
      <c r="P89" s="21">
        <v>3</v>
      </c>
      <c r="Q89" s="124">
        <v>1972</v>
      </c>
      <c r="R89" s="124" t="s">
        <v>535</v>
      </c>
      <c r="S89" s="124">
        <v>13242</v>
      </c>
      <c r="T89" s="116">
        <v>840</v>
      </c>
      <c r="U89" s="111">
        <v>45</v>
      </c>
      <c r="V89" s="113">
        <f t="shared" si="12"/>
        <v>130.66666666666666</v>
      </c>
      <c r="W89" s="113">
        <f t="shared" si="13"/>
        <v>709.33333333333337</v>
      </c>
      <c r="X89" s="112">
        <f t="shared" si="14"/>
        <v>709333.33333333337</v>
      </c>
      <c r="Y89" s="111"/>
      <c r="Z89" s="110">
        <v>5</v>
      </c>
      <c r="AA89" s="109">
        <f t="shared" si="15"/>
        <v>42</v>
      </c>
      <c r="AB89" s="109">
        <f t="shared" si="16"/>
        <v>42000</v>
      </c>
      <c r="AC89" s="108">
        <f t="shared" si="17"/>
        <v>798</v>
      </c>
      <c r="AD89" s="107">
        <f t="shared" si="18"/>
        <v>2.2222222222222223E-2</v>
      </c>
      <c r="AE89" s="106">
        <f t="shared" si="19"/>
        <v>17.733333333333334</v>
      </c>
      <c r="AF89" s="105">
        <f t="shared" si="20"/>
        <v>727.06666666666672</v>
      </c>
      <c r="AG89" s="105">
        <f t="shared" si="21"/>
        <v>112.93333333333332</v>
      </c>
    </row>
    <row r="90" spans="1:33" s="88" customFormat="1" x14ac:dyDescent="0.35">
      <c r="A90" s="21">
        <v>10141103</v>
      </c>
      <c r="B90" s="115" t="s">
        <v>14786</v>
      </c>
      <c r="C90" s="259" t="s">
        <v>710</v>
      </c>
      <c r="D90" s="22" t="s">
        <v>17908</v>
      </c>
      <c r="E90" s="114" t="str">
        <f t="shared" si="11"/>
        <v>TRANSFORMADOR MARCA:EFACEC PT144 PT144</v>
      </c>
      <c r="F90" s="21" t="s">
        <v>17909</v>
      </c>
      <c r="G90" s="21" t="s">
        <v>17908</v>
      </c>
      <c r="H90" s="21" t="s">
        <v>3104</v>
      </c>
      <c r="I90" s="21" t="s">
        <v>530</v>
      </c>
      <c r="J90" s="57"/>
      <c r="K90" s="142" t="s">
        <v>17907</v>
      </c>
      <c r="L90" s="142" t="s">
        <v>17906</v>
      </c>
      <c r="M90" s="21">
        <v>315</v>
      </c>
      <c r="N90" s="21">
        <v>6.6</v>
      </c>
      <c r="O90" s="21">
        <v>0.4</v>
      </c>
      <c r="P90" s="21">
        <v>3</v>
      </c>
      <c r="Q90" s="124">
        <v>1972</v>
      </c>
      <c r="R90" s="124" t="s">
        <v>27</v>
      </c>
      <c r="S90" s="124">
        <v>13240</v>
      </c>
      <c r="T90" s="116">
        <v>840</v>
      </c>
      <c r="U90" s="111">
        <v>45</v>
      </c>
      <c r="V90" s="113">
        <f t="shared" si="12"/>
        <v>130.66666666666666</v>
      </c>
      <c r="W90" s="113">
        <f t="shared" si="13"/>
        <v>709.33333333333337</v>
      </c>
      <c r="X90" s="112">
        <f t="shared" si="14"/>
        <v>709333.33333333337</v>
      </c>
      <c r="Y90" s="111"/>
      <c r="Z90" s="110">
        <v>5</v>
      </c>
      <c r="AA90" s="109">
        <f t="shared" si="15"/>
        <v>42</v>
      </c>
      <c r="AB90" s="109">
        <f t="shared" si="16"/>
        <v>42000</v>
      </c>
      <c r="AC90" s="108">
        <f t="shared" si="17"/>
        <v>798</v>
      </c>
      <c r="AD90" s="107">
        <f t="shared" si="18"/>
        <v>2.2222222222222223E-2</v>
      </c>
      <c r="AE90" s="106">
        <f t="shared" si="19"/>
        <v>17.733333333333334</v>
      </c>
      <c r="AF90" s="105">
        <f t="shared" si="20"/>
        <v>727.06666666666672</v>
      </c>
      <c r="AG90" s="105">
        <f t="shared" si="21"/>
        <v>112.93333333333332</v>
      </c>
    </row>
    <row r="91" spans="1:33" s="88" customFormat="1" x14ac:dyDescent="0.35">
      <c r="A91" s="21">
        <v>10141103</v>
      </c>
      <c r="B91" s="115" t="s">
        <v>14786</v>
      </c>
      <c r="C91" s="259" t="s">
        <v>710</v>
      </c>
      <c r="D91" s="22" t="s">
        <v>17904</v>
      </c>
      <c r="E91" s="114" t="str">
        <f t="shared" si="11"/>
        <v>TRANSFORMADOR MARCA:Efacec PT147 PT147</v>
      </c>
      <c r="F91" s="21" t="s">
        <v>17905</v>
      </c>
      <c r="G91" s="21" t="s">
        <v>17904</v>
      </c>
      <c r="H91" s="21" t="s">
        <v>3104</v>
      </c>
      <c r="I91" s="21" t="s">
        <v>530</v>
      </c>
      <c r="J91" s="57"/>
      <c r="K91" s="124">
        <v>692807.7</v>
      </c>
      <c r="L91" s="124">
        <v>7804754.0999999996</v>
      </c>
      <c r="M91" s="21">
        <v>315</v>
      </c>
      <c r="N91" s="21">
        <v>6.6</v>
      </c>
      <c r="O91" s="21">
        <v>0.4</v>
      </c>
      <c r="P91" s="21">
        <v>3</v>
      </c>
      <c r="Q91" s="124">
        <v>1972</v>
      </c>
      <c r="R91" s="124" t="s">
        <v>535</v>
      </c>
      <c r="S91" s="124">
        <v>13246</v>
      </c>
      <c r="T91" s="116">
        <v>840</v>
      </c>
      <c r="U91" s="111">
        <v>45</v>
      </c>
      <c r="V91" s="113">
        <f t="shared" si="12"/>
        <v>130.66666666666666</v>
      </c>
      <c r="W91" s="113">
        <f t="shared" si="13"/>
        <v>709.33333333333337</v>
      </c>
      <c r="X91" s="112">
        <f t="shared" si="14"/>
        <v>709333.33333333337</v>
      </c>
      <c r="Y91" s="111"/>
      <c r="Z91" s="110">
        <v>5</v>
      </c>
      <c r="AA91" s="109">
        <f t="shared" si="15"/>
        <v>42</v>
      </c>
      <c r="AB91" s="109">
        <f t="shared" si="16"/>
        <v>42000</v>
      </c>
      <c r="AC91" s="108">
        <f t="shared" si="17"/>
        <v>798</v>
      </c>
      <c r="AD91" s="107">
        <f t="shared" si="18"/>
        <v>2.2222222222222223E-2</v>
      </c>
      <c r="AE91" s="106">
        <f t="shared" si="19"/>
        <v>17.733333333333334</v>
      </c>
      <c r="AF91" s="105">
        <f t="shared" si="20"/>
        <v>727.06666666666672</v>
      </c>
      <c r="AG91" s="105">
        <f t="shared" si="21"/>
        <v>112.93333333333332</v>
      </c>
    </row>
    <row r="92" spans="1:33" s="88" customFormat="1" x14ac:dyDescent="0.35">
      <c r="A92" s="21">
        <v>10141103</v>
      </c>
      <c r="B92" s="115" t="s">
        <v>14786</v>
      </c>
      <c r="C92" s="259" t="s">
        <v>710</v>
      </c>
      <c r="D92" s="22" t="s">
        <v>17902</v>
      </c>
      <c r="E92" s="114" t="str">
        <f t="shared" si="11"/>
        <v>TRANSFORMADOR MARCA:Efacec PT152 PT152</v>
      </c>
      <c r="F92" s="21" t="s">
        <v>17903</v>
      </c>
      <c r="G92" s="21" t="s">
        <v>17902</v>
      </c>
      <c r="H92" s="21" t="s">
        <v>3104</v>
      </c>
      <c r="I92" s="21" t="s">
        <v>530</v>
      </c>
      <c r="J92" s="21"/>
      <c r="K92" s="124">
        <v>692049.3</v>
      </c>
      <c r="L92" s="124">
        <v>7806419.2999999998</v>
      </c>
      <c r="M92" s="21">
        <v>315</v>
      </c>
      <c r="N92" s="21">
        <v>6.6</v>
      </c>
      <c r="O92" s="21">
        <v>0.4</v>
      </c>
      <c r="P92" s="21">
        <v>3</v>
      </c>
      <c r="Q92" s="124">
        <v>1972</v>
      </c>
      <c r="R92" s="124" t="s">
        <v>535</v>
      </c>
      <c r="S92" s="124">
        <v>13244</v>
      </c>
      <c r="T92" s="116">
        <v>840</v>
      </c>
      <c r="U92" s="111">
        <v>45</v>
      </c>
      <c r="V92" s="113">
        <f t="shared" si="12"/>
        <v>130.66666666666666</v>
      </c>
      <c r="W92" s="113">
        <f t="shared" si="13"/>
        <v>709.33333333333337</v>
      </c>
      <c r="X92" s="112">
        <f t="shared" si="14"/>
        <v>709333.33333333337</v>
      </c>
      <c r="Y92" s="111"/>
      <c r="Z92" s="110">
        <v>5</v>
      </c>
      <c r="AA92" s="109">
        <f t="shared" si="15"/>
        <v>42</v>
      </c>
      <c r="AB92" s="109">
        <f t="shared" si="16"/>
        <v>42000</v>
      </c>
      <c r="AC92" s="108">
        <f t="shared" si="17"/>
        <v>798</v>
      </c>
      <c r="AD92" s="107">
        <f t="shared" si="18"/>
        <v>2.2222222222222223E-2</v>
      </c>
      <c r="AE92" s="106">
        <f t="shared" si="19"/>
        <v>17.733333333333334</v>
      </c>
      <c r="AF92" s="105">
        <f t="shared" si="20"/>
        <v>727.06666666666672</v>
      </c>
      <c r="AG92" s="105">
        <f t="shared" si="21"/>
        <v>112.93333333333332</v>
      </c>
    </row>
    <row r="93" spans="1:33" s="88" customFormat="1" x14ac:dyDescent="0.35">
      <c r="A93" s="21">
        <v>10141103</v>
      </c>
      <c r="B93" s="115" t="s">
        <v>14786</v>
      </c>
      <c r="C93" s="259" t="s">
        <v>710</v>
      </c>
      <c r="D93" s="22" t="s">
        <v>17900</v>
      </c>
      <c r="E93" s="114" t="str">
        <f t="shared" si="11"/>
        <v>TRANSFORMADOR MARCA:Efacec PT155 PT155</v>
      </c>
      <c r="F93" s="21" t="s">
        <v>17901</v>
      </c>
      <c r="G93" s="21" t="s">
        <v>17900</v>
      </c>
      <c r="H93" s="21" t="s">
        <v>3104</v>
      </c>
      <c r="I93" s="21" t="s">
        <v>530</v>
      </c>
      <c r="J93" s="21"/>
      <c r="K93" s="124">
        <v>693298.8</v>
      </c>
      <c r="L93" s="124">
        <v>7807161.9000000004</v>
      </c>
      <c r="M93" s="21">
        <v>200</v>
      </c>
      <c r="N93" s="21">
        <v>6.6</v>
      </c>
      <c r="O93" s="21">
        <v>0.4</v>
      </c>
      <c r="P93" s="21">
        <v>3</v>
      </c>
      <c r="Q93" s="124">
        <v>1972</v>
      </c>
      <c r="R93" s="124" t="s">
        <v>535</v>
      </c>
      <c r="S93" s="124">
        <v>13248</v>
      </c>
      <c r="T93" s="116">
        <v>572</v>
      </c>
      <c r="U93" s="111">
        <v>45</v>
      </c>
      <c r="V93" s="113">
        <f t="shared" si="12"/>
        <v>88.977777777777774</v>
      </c>
      <c r="W93" s="113">
        <f t="shared" si="13"/>
        <v>483.02222222222224</v>
      </c>
      <c r="X93" s="112">
        <f t="shared" si="14"/>
        <v>483022.22222222225</v>
      </c>
      <c r="Y93" s="111"/>
      <c r="Z93" s="110">
        <v>5</v>
      </c>
      <c r="AA93" s="109">
        <f t="shared" si="15"/>
        <v>28.6</v>
      </c>
      <c r="AB93" s="109">
        <f t="shared" si="16"/>
        <v>28600</v>
      </c>
      <c r="AC93" s="108">
        <f t="shared" si="17"/>
        <v>543.4</v>
      </c>
      <c r="AD93" s="107">
        <f t="shared" si="18"/>
        <v>2.2222222222222223E-2</v>
      </c>
      <c r="AE93" s="106">
        <f t="shared" si="19"/>
        <v>12.075555555555555</v>
      </c>
      <c r="AF93" s="105">
        <f t="shared" si="20"/>
        <v>495.09777777777782</v>
      </c>
      <c r="AG93" s="105">
        <f t="shared" si="21"/>
        <v>76.902222222222221</v>
      </c>
    </row>
    <row r="94" spans="1:33" s="88" customFormat="1" x14ac:dyDescent="0.35">
      <c r="A94" s="21">
        <v>10141103</v>
      </c>
      <c r="B94" s="115" t="s">
        <v>14786</v>
      </c>
      <c r="C94" s="259" t="s">
        <v>710</v>
      </c>
      <c r="D94" s="22" t="s">
        <v>17898</v>
      </c>
      <c r="E94" s="114" t="str">
        <f t="shared" si="11"/>
        <v>TRANSFORMADOR MARCA:Enae PT181 PT181</v>
      </c>
      <c r="F94" s="21" t="s">
        <v>17899</v>
      </c>
      <c r="G94" s="21" t="s">
        <v>17898</v>
      </c>
      <c r="H94" s="21" t="s">
        <v>3104</v>
      </c>
      <c r="I94" s="21" t="s">
        <v>530</v>
      </c>
      <c r="J94" s="21"/>
      <c r="K94" s="124">
        <v>692313.7</v>
      </c>
      <c r="L94" s="124">
        <v>7805652</v>
      </c>
      <c r="M94" s="21">
        <v>200</v>
      </c>
      <c r="N94" s="21">
        <v>6.6</v>
      </c>
      <c r="O94" s="21">
        <v>0.4</v>
      </c>
      <c r="P94" s="21">
        <v>3</v>
      </c>
      <c r="Q94" s="124">
        <v>1972</v>
      </c>
      <c r="R94" s="124" t="s">
        <v>17882</v>
      </c>
      <c r="S94" s="124" t="s">
        <v>17897</v>
      </c>
      <c r="T94" s="116">
        <v>572</v>
      </c>
      <c r="U94" s="111">
        <v>45</v>
      </c>
      <c r="V94" s="113">
        <f t="shared" si="12"/>
        <v>88.977777777777774</v>
      </c>
      <c r="W94" s="113">
        <f t="shared" si="13"/>
        <v>483.02222222222224</v>
      </c>
      <c r="X94" s="112">
        <f t="shared" si="14"/>
        <v>483022.22222222225</v>
      </c>
      <c r="Y94" s="111"/>
      <c r="Z94" s="110">
        <v>5</v>
      </c>
      <c r="AA94" s="109">
        <f t="shared" si="15"/>
        <v>28.6</v>
      </c>
      <c r="AB94" s="109">
        <f t="shared" si="16"/>
        <v>28600</v>
      </c>
      <c r="AC94" s="108">
        <f t="shared" si="17"/>
        <v>543.4</v>
      </c>
      <c r="AD94" s="107">
        <f t="shared" si="18"/>
        <v>2.2222222222222223E-2</v>
      </c>
      <c r="AE94" s="106">
        <f t="shared" si="19"/>
        <v>12.075555555555555</v>
      </c>
      <c r="AF94" s="105">
        <f t="shared" si="20"/>
        <v>495.09777777777782</v>
      </c>
      <c r="AG94" s="105">
        <f t="shared" si="21"/>
        <v>76.902222222222221</v>
      </c>
    </row>
    <row r="95" spans="1:33" s="88" customFormat="1" x14ac:dyDescent="0.35">
      <c r="A95" s="21">
        <v>10141103</v>
      </c>
      <c r="B95" s="135" t="s">
        <v>14786</v>
      </c>
      <c r="C95" s="259" t="s">
        <v>710</v>
      </c>
      <c r="D95" s="136" t="s">
        <v>2844</v>
      </c>
      <c r="E95" s="114" t="str">
        <f t="shared" si="11"/>
        <v>TRANSFORMADOR MARCA:EFACEC PTS 94 PTS 94</v>
      </c>
      <c r="F95" s="124"/>
      <c r="G95" s="124" t="s">
        <v>2844</v>
      </c>
      <c r="H95" s="124" t="s">
        <v>571</v>
      </c>
      <c r="I95" s="124"/>
      <c r="J95" s="124" t="s">
        <v>17896</v>
      </c>
      <c r="K95" s="124"/>
      <c r="L95" s="124"/>
      <c r="M95" s="124">
        <v>500</v>
      </c>
      <c r="N95" s="124">
        <v>11</v>
      </c>
      <c r="O95" s="21">
        <v>0.4</v>
      </c>
      <c r="P95" s="124" t="s">
        <v>514</v>
      </c>
      <c r="Q95" s="124">
        <v>1972</v>
      </c>
      <c r="R95" s="124" t="s">
        <v>27</v>
      </c>
      <c r="S95" s="124">
        <v>30485</v>
      </c>
      <c r="T95" s="116">
        <v>1016</v>
      </c>
      <c r="U95" s="111">
        <v>45</v>
      </c>
      <c r="V95" s="113">
        <f t="shared" si="12"/>
        <v>158.04444444444445</v>
      </c>
      <c r="W95" s="113">
        <f t="shared" si="13"/>
        <v>857.95555555555552</v>
      </c>
      <c r="X95" s="112">
        <f t="shared" si="14"/>
        <v>857955.5555555555</v>
      </c>
      <c r="Y95" s="111"/>
      <c r="Z95" s="110">
        <v>5</v>
      </c>
      <c r="AA95" s="109">
        <f t="shared" si="15"/>
        <v>50.800000000000004</v>
      </c>
      <c r="AB95" s="109">
        <f t="shared" si="16"/>
        <v>50800.000000000007</v>
      </c>
      <c r="AC95" s="108">
        <f t="shared" si="17"/>
        <v>965.2</v>
      </c>
      <c r="AD95" s="107">
        <f t="shared" si="18"/>
        <v>2.2222222222222223E-2</v>
      </c>
      <c r="AE95" s="106">
        <f t="shared" si="19"/>
        <v>21.448888888888892</v>
      </c>
      <c r="AF95" s="105">
        <f t="shared" si="20"/>
        <v>879.40444444444438</v>
      </c>
      <c r="AG95" s="105">
        <f t="shared" si="21"/>
        <v>136.59555555555556</v>
      </c>
    </row>
    <row r="96" spans="1:33" s="88" customFormat="1" x14ac:dyDescent="0.35">
      <c r="A96" s="21">
        <v>10141103</v>
      </c>
      <c r="B96" s="115" t="s">
        <v>14786</v>
      </c>
      <c r="C96" s="259" t="s">
        <v>710</v>
      </c>
      <c r="D96" s="22" t="s">
        <v>17895</v>
      </c>
      <c r="E96" s="114" t="str">
        <f t="shared" si="11"/>
        <v>TRANSFORMADOR MARCA:MOTRA NAMPULA CENTRAL T12</v>
      </c>
      <c r="F96" s="21"/>
      <c r="G96" s="21" t="s">
        <v>200</v>
      </c>
      <c r="H96" s="21" t="s">
        <v>545</v>
      </c>
      <c r="I96" s="21"/>
      <c r="J96" s="21"/>
      <c r="K96" s="119" t="s">
        <v>199</v>
      </c>
      <c r="L96" s="119" t="s">
        <v>198</v>
      </c>
      <c r="M96" s="21">
        <v>2500</v>
      </c>
      <c r="N96" s="21" t="s">
        <v>619</v>
      </c>
      <c r="O96" s="21" t="s">
        <v>17546</v>
      </c>
      <c r="P96" s="21">
        <v>3</v>
      </c>
      <c r="Q96" s="21">
        <v>1972</v>
      </c>
      <c r="R96" s="21" t="s">
        <v>1650</v>
      </c>
      <c r="S96" s="21" t="s">
        <v>17894</v>
      </c>
      <c r="T96" s="116">
        <v>20419</v>
      </c>
      <c r="U96" s="111">
        <v>45</v>
      </c>
      <c r="V96" s="113">
        <f t="shared" si="12"/>
        <v>3176.2888888888883</v>
      </c>
      <c r="W96" s="113">
        <f t="shared" si="13"/>
        <v>17242.711111111112</v>
      </c>
      <c r="X96" s="112">
        <f t="shared" si="14"/>
        <v>17242711.111111112</v>
      </c>
      <c r="Y96" s="111"/>
      <c r="Z96" s="110">
        <v>5</v>
      </c>
      <c r="AA96" s="109">
        <f t="shared" si="15"/>
        <v>1020.95</v>
      </c>
      <c r="AB96" s="109">
        <f t="shared" si="16"/>
        <v>1020950</v>
      </c>
      <c r="AC96" s="108">
        <f t="shared" si="17"/>
        <v>19398.05</v>
      </c>
      <c r="AD96" s="107">
        <f t="shared" si="18"/>
        <v>2.2222222222222223E-2</v>
      </c>
      <c r="AE96" s="106">
        <f t="shared" si="19"/>
        <v>431.06777777777779</v>
      </c>
      <c r="AF96" s="105">
        <f t="shared" si="20"/>
        <v>17673.77888888889</v>
      </c>
      <c r="AG96" s="105">
        <f t="shared" si="21"/>
        <v>2745.2211111111105</v>
      </c>
    </row>
    <row r="97" spans="1:33" s="88" customFormat="1" x14ac:dyDescent="0.35">
      <c r="A97" s="21">
        <v>10141103</v>
      </c>
      <c r="B97" s="115" t="s">
        <v>1665</v>
      </c>
      <c r="C97" s="272" t="s">
        <v>710</v>
      </c>
      <c r="D97" s="22" t="s">
        <v>14723</v>
      </c>
      <c r="E97" s="114" t="str">
        <f t="shared" si="11"/>
        <v>TRANSFORMADOR MARCA:EFACEC AGCHI/PT15 AGCHI/PT15</v>
      </c>
      <c r="F97" s="21" t="s">
        <v>14724</v>
      </c>
      <c r="G97" s="21" t="s">
        <v>14723</v>
      </c>
      <c r="H97" s="21" t="s">
        <v>977</v>
      </c>
      <c r="I97" s="21" t="s">
        <v>976</v>
      </c>
      <c r="J97" s="21" t="s">
        <v>7735</v>
      </c>
      <c r="K97" s="139" t="s">
        <v>14722</v>
      </c>
      <c r="L97" s="119" t="s">
        <v>14721</v>
      </c>
      <c r="M97" s="21">
        <v>500</v>
      </c>
      <c r="N97" s="21">
        <v>22</v>
      </c>
      <c r="O97" s="21">
        <v>0.4</v>
      </c>
      <c r="P97" s="21">
        <v>3</v>
      </c>
      <c r="Q97" s="21">
        <v>1972</v>
      </c>
      <c r="R97" s="21" t="s">
        <v>27</v>
      </c>
      <c r="S97" s="21" t="s">
        <v>14720</v>
      </c>
      <c r="T97" s="116">
        <v>1016</v>
      </c>
      <c r="U97" s="111">
        <v>45</v>
      </c>
      <c r="V97" s="113">
        <f t="shared" si="12"/>
        <v>158.04444444444445</v>
      </c>
      <c r="W97" s="113">
        <f t="shared" si="13"/>
        <v>857.95555555555552</v>
      </c>
      <c r="X97" s="112">
        <f t="shared" si="14"/>
        <v>857955.5555555555</v>
      </c>
      <c r="Y97" s="111"/>
      <c r="Z97" s="110">
        <v>5</v>
      </c>
      <c r="AA97" s="109">
        <f t="shared" si="15"/>
        <v>50.800000000000004</v>
      </c>
      <c r="AB97" s="109">
        <f t="shared" si="16"/>
        <v>50800.000000000007</v>
      </c>
      <c r="AC97" s="108">
        <f t="shared" si="17"/>
        <v>965.2</v>
      </c>
      <c r="AD97" s="107">
        <f t="shared" si="18"/>
        <v>2.2222222222222223E-2</v>
      </c>
      <c r="AE97" s="106">
        <f t="shared" si="19"/>
        <v>21.448888888888892</v>
      </c>
      <c r="AF97" s="105">
        <f t="shared" si="20"/>
        <v>879.40444444444438</v>
      </c>
      <c r="AG97" s="105">
        <f t="shared" si="21"/>
        <v>136.59555555555556</v>
      </c>
    </row>
    <row r="98" spans="1:33" s="88" customFormat="1" x14ac:dyDescent="0.35">
      <c r="A98" s="21">
        <v>10141103</v>
      </c>
      <c r="B98" s="115" t="s">
        <v>1665</v>
      </c>
      <c r="C98" s="272" t="s">
        <v>710</v>
      </c>
      <c r="D98" s="22" t="s">
        <v>14718</v>
      </c>
      <c r="E98" s="114" t="str">
        <f t="shared" si="11"/>
        <v>TRANSFORMADOR MARCA:EFACEC AGCHI/PT57 AGCHI/PT57</v>
      </c>
      <c r="F98" s="21" t="s">
        <v>14719</v>
      </c>
      <c r="G98" s="21" t="s">
        <v>14718</v>
      </c>
      <c r="H98" s="21" t="s">
        <v>977</v>
      </c>
      <c r="I98" s="21" t="s">
        <v>976</v>
      </c>
      <c r="J98" s="21" t="s">
        <v>7735</v>
      </c>
      <c r="K98" s="139" t="s">
        <v>14717</v>
      </c>
      <c r="L98" s="119" t="s">
        <v>14716</v>
      </c>
      <c r="M98" s="21">
        <v>200</v>
      </c>
      <c r="N98" s="21">
        <v>6.6</v>
      </c>
      <c r="O98" s="21">
        <v>0.4</v>
      </c>
      <c r="P98" s="21">
        <v>3</v>
      </c>
      <c r="Q98" s="21">
        <v>1972</v>
      </c>
      <c r="R98" s="21" t="s">
        <v>27</v>
      </c>
      <c r="S98" s="21" t="s">
        <v>14715</v>
      </c>
      <c r="T98" s="116">
        <v>572</v>
      </c>
      <c r="U98" s="111">
        <v>45</v>
      </c>
      <c r="V98" s="113">
        <f t="shared" si="12"/>
        <v>88.977777777777774</v>
      </c>
      <c r="W98" s="113">
        <f t="shared" si="13"/>
        <v>483.02222222222224</v>
      </c>
      <c r="X98" s="112">
        <f t="shared" si="14"/>
        <v>483022.22222222225</v>
      </c>
      <c r="Y98" s="111"/>
      <c r="Z98" s="110">
        <v>5</v>
      </c>
      <c r="AA98" s="109">
        <f t="shared" si="15"/>
        <v>28.6</v>
      </c>
      <c r="AB98" s="109">
        <f t="shared" si="16"/>
        <v>28600</v>
      </c>
      <c r="AC98" s="108">
        <f t="shared" si="17"/>
        <v>543.4</v>
      </c>
      <c r="AD98" s="107">
        <f t="shared" si="18"/>
        <v>2.2222222222222223E-2</v>
      </c>
      <c r="AE98" s="106">
        <f t="shared" si="19"/>
        <v>12.075555555555555</v>
      </c>
      <c r="AF98" s="105">
        <f t="shared" si="20"/>
        <v>495.09777777777782</v>
      </c>
      <c r="AG98" s="105">
        <f t="shared" si="21"/>
        <v>76.902222222222221</v>
      </c>
    </row>
    <row r="99" spans="1:33" s="88" customFormat="1" x14ac:dyDescent="0.35">
      <c r="A99" s="21">
        <v>10141103</v>
      </c>
      <c r="B99" s="162" t="s">
        <v>725</v>
      </c>
      <c r="C99" s="272" t="s">
        <v>710</v>
      </c>
      <c r="D99" s="22" t="s">
        <v>1659</v>
      </c>
      <c r="E99" s="114" t="str">
        <f t="shared" si="11"/>
        <v>TRANSFORMADOR MARCA:UNELEC PT (Proximo)R PT (Proximo)R</v>
      </c>
      <c r="F99" s="124"/>
      <c r="G99" s="21" t="s">
        <v>1659</v>
      </c>
      <c r="H99" s="142" t="s">
        <v>765</v>
      </c>
      <c r="I99" s="21"/>
      <c r="J99" s="57"/>
      <c r="K99" s="142" t="s">
        <v>1658</v>
      </c>
      <c r="L99" s="142" t="s">
        <v>1657</v>
      </c>
      <c r="M99" s="21">
        <v>315</v>
      </c>
      <c r="N99" s="124">
        <v>33</v>
      </c>
      <c r="O99" s="21">
        <v>0.4</v>
      </c>
      <c r="P99" s="124" t="s">
        <v>514</v>
      </c>
      <c r="Q99" s="142">
        <v>1972</v>
      </c>
      <c r="R99" s="124" t="s">
        <v>1656</v>
      </c>
      <c r="S99" s="124">
        <v>382358</v>
      </c>
      <c r="T99" s="116">
        <v>1039</v>
      </c>
      <c r="U99" s="111">
        <v>45</v>
      </c>
      <c r="V99" s="113">
        <f t="shared" si="12"/>
        <v>161.62222222222221</v>
      </c>
      <c r="W99" s="113">
        <f t="shared" si="13"/>
        <v>877.37777777777774</v>
      </c>
      <c r="X99" s="112">
        <f t="shared" si="14"/>
        <v>877377.77777777775</v>
      </c>
      <c r="Y99" s="111"/>
      <c r="Z99" s="110">
        <v>5</v>
      </c>
      <c r="AA99" s="109">
        <f t="shared" si="15"/>
        <v>51.95</v>
      </c>
      <c r="AB99" s="109">
        <f t="shared" si="16"/>
        <v>51950</v>
      </c>
      <c r="AC99" s="108">
        <f t="shared" si="17"/>
        <v>987.05</v>
      </c>
      <c r="AD99" s="107">
        <f t="shared" si="18"/>
        <v>2.2222222222222223E-2</v>
      </c>
      <c r="AE99" s="106">
        <f t="shared" si="19"/>
        <v>21.934444444444445</v>
      </c>
      <c r="AF99" s="105">
        <f t="shared" si="20"/>
        <v>899.3122222222222</v>
      </c>
      <c r="AG99" s="105">
        <f t="shared" si="21"/>
        <v>139.68777777777777</v>
      </c>
    </row>
    <row r="100" spans="1:33" s="88" customFormat="1" x14ac:dyDescent="0.35">
      <c r="A100" s="21">
        <v>10141103</v>
      </c>
      <c r="B100" s="115" t="s">
        <v>18023</v>
      </c>
      <c r="C100" s="259" t="s">
        <v>18022</v>
      </c>
      <c r="D100" s="192" t="s">
        <v>18958</v>
      </c>
      <c r="E100" s="114" t="str">
        <f t="shared" si="11"/>
        <v>MINISUBESTAÇÃO MARCA:G.E.C    PT 98-A    PT 98-A</v>
      </c>
      <c r="F100" s="61" t="s">
        <v>18959</v>
      </c>
      <c r="G100" s="121" t="s">
        <v>18958</v>
      </c>
      <c r="H100" s="21" t="s">
        <v>3104</v>
      </c>
      <c r="I100" s="21" t="s">
        <v>530</v>
      </c>
      <c r="J100" s="57"/>
      <c r="K100" s="124">
        <v>692177</v>
      </c>
      <c r="L100" s="124">
        <v>7805892.5</v>
      </c>
      <c r="M100" s="61">
        <v>300</v>
      </c>
      <c r="N100" s="21">
        <v>6.6</v>
      </c>
      <c r="O100" s="21">
        <v>0.4</v>
      </c>
      <c r="P100" s="21">
        <v>3</v>
      </c>
      <c r="Q100" s="124">
        <v>1973</v>
      </c>
      <c r="R100" s="124" t="s">
        <v>18957</v>
      </c>
      <c r="S100" s="124">
        <v>26.2</v>
      </c>
      <c r="T100" s="116">
        <v>1213</v>
      </c>
      <c r="U100" s="111">
        <v>45</v>
      </c>
      <c r="V100" s="113">
        <f t="shared" si="12"/>
        <v>86.25777777777779</v>
      </c>
      <c r="W100" s="113">
        <f t="shared" si="13"/>
        <v>1126.7422222222222</v>
      </c>
      <c r="X100" s="112">
        <f t="shared" si="14"/>
        <v>1126742.2222222222</v>
      </c>
      <c r="Y100" s="111"/>
      <c r="Z100" s="110">
        <f t="shared" ref="Z100:Z163" si="22">(U100-(2017-Q100))</f>
        <v>1</v>
      </c>
      <c r="AA100" s="109">
        <f t="shared" si="15"/>
        <v>60.650000000000006</v>
      </c>
      <c r="AB100" s="109">
        <f t="shared" si="16"/>
        <v>60650.000000000007</v>
      </c>
      <c r="AC100" s="108">
        <f t="shared" si="17"/>
        <v>1152.3499999999999</v>
      </c>
      <c r="AD100" s="107">
        <f t="shared" si="18"/>
        <v>2.2222222222222223E-2</v>
      </c>
      <c r="AE100" s="106">
        <f t="shared" si="19"/>
        <v>25.607777777777777</v>
      </c>
      <c r="AF100" s="105">
        <f t="shared" si="20"/>
        <v>1152.3499999999999</v>
      </c>
      <c r="AG100" s="105">
        <f t="shared" si="21"/>
        <v>60.650000000000013</v>
      </c>
    </row>
    <row r="101" spans="1:33" s="88" customFormat="1" x14ac:dyDescent="0.35">
      <c r="A101" s="21">
        <v>10141103</v>
      </c>
      <c r="B101" s="115" t="s">
        <v>14786</v>
      </c>
      <c r="C101" s="259" t="s">
        <v>710</v>
      </c>
      <c r="D101" s="22"/>
      <c r="E101" s="114" t="str">
        <f t="shared" si="11"/>
        <v xml:space="preserve">TRANSFORMADOR MARCA:EFACEC SE MATUNDO </v>
      </c>
      <c r="F101" s="21" t="s">
        <v>424</v>
      </c>
      <c r="G101" s="21" t="s">
        <v>15049</v>
      </c>
      <c r="H101" s="21" t="s">
        <v>424</v>
      </c>
      <c r="I101" s="21" t="s">
        <v>17893</v>
      </c>
      <c r="J101" s="21"/>
      <c r="K101" s="21">
        <v>565763.92500000005</v>
      </c>
      <c r="L101" s="21">
        <v>8215323.068</v>
      </c>
      <c r="M101" s="21">
        <v>315</v>
      </c>
      <c r="N101" s="21">
        <v>6.6</v>
      </c>
      <c r="O101" s="21">
        <v>0.4</v>
      </c>
      <c r="P101" s="21">
        <v>3</v>
      </c>
      <c r="Q101" s="21">
        <v>1973</v>
      </c>
      <c r="R101" s="21" t="s">
        <v>27</v>
      </c>
      <c r="S101" s="21">
        <v>14292</v>
      </c>
      <c r="T101" s="116">
        <v>840</v>
      </c>
      <c r="U101" s="111">
        <v>45</v>
      </c>
      <c r="V101" s="113">
        <f t="shared" si="12"/>
        <v>59.733333333333334</v>
      </c>
      <c r="W101" s="113">
        <f t="shared" si="13"/>
        <v>780.26666666666665</v>
      </c>
      <c r="X101" s="112">
        <f t="shared" si="14"/>
        <v>780266.66666666663</v>
      </c>
      <c r="Y101" s="111"/>
      <c r="Z101" s="110">
        <f t="shared" si="22"/>
        <v>1</v>
      </c>
      <c r="AA101" s="109">
        <f t="shared" si="15"/>
        <v>42</v>
      </c>
      <c r="AB101" s="109">
        <f t="shared" si="16"/>
        <v>42000</v>
      </c>
      <c r="AC101" s="108">
        <f t="shared" si="17"/>
        <v>798</v>
      </c>
      <c r="AD101" s="107">
        <f t="shared" si="18"/>
        <v>2.2222222222222223E-2</v>
      </c>
      <c r="AE101" s="106">
        <f t="shared" si="19"/>
        <v>17.733333333333334</v>
      </c>
      <c r="AF101" s="105">
        <f t="shared" si="20"/>
        <v>798</v>
      </c>
      <c r="AG101" s="105">
        <f t="shared" si="21"/>
        <v>42</v>
      </c>
    </row>
    <row r="102" spans="1:33" s="88" customFormat="1" x14ac:dyDescent="0.35">
      <c r="A102" s="21">
        <v>10141103</v>
      </c>
      <c r="B102" s="115" t="s">
        <v>14786</v>
      </c>
      <c r="C102" s="259" t="s">
        <v>710</v>
      </c>
      <c r="D102" s="22"/>
      <c r="E102" s="114" t="str">
        <f t="shared" si="11"/>
        <v xml:space="preserve">TRANSFORMADOR MARCA:EFACEC SE-MATUNDO </v>
      </c>
      <c r="F102" s="21" t="s">
        <v>424</v>
      </c>
      <c r="G102" s="21" t="s">
        <v>16210</v>
      </c>
      <c r="H102" s="21" t="s">
        <v>424</v>
      </c>
      <c r="I102" s="41" t="s">
        <v>15443</v>
      </c>
      <c r="J102" s="21"/>
      <c r="K102" s="119" t="s">
        <v>17892</v>
      </c>
      <c r="L102" s="119" t="s">
        <v>17891</v>
      </c>
      <c r="M102" s="21">
        <v>400</v>
      </c>
      <c r="N102" s="21">
        <v>6.6</v>
      </c>
      <c r="O102" s="21">
        <v>0.4</v>
      </c>
      <c r="P102" s="21">
        <v>3</v>
      </c>
      <c r="Q102" s="21">
        <v>1973</v>
      </c>
      <c r="R102" s="21" t="s">
        <v>27</v>
      </c>
      <c r="S102" s="21" t="s">
        <v>384</v>
      </c>
      <c r="T102" s="116">
        <v>899</v>
      </c>
      <c r="U102" s="111">
        <v>45</v>
      </c>
      <c r="V102" s="113">
        <f t="shared" si="12"/>
        <v>63.928888888888892</v>
      </c>
      <c r="W102" s="113">
        <f t="shared" si="13"/>
        <v>835.07111111111112</v>
      </c>
      <c r="X102" s="112">
        <f t="shared" si="14"/>
        <v>835071.11111111112</v>
      </c>
      <c r="Y102" s="111"/>
      <c r="Z102" s="110">
        <f t="shared" si="22"/>
        <v>1</v>
      </c>
      <c r="AA102" s="109">
        <f t="shared" si="15"/>
        <v>44.95</v>
      </c>
      <c r="AB102" s="109">
        <f t="shared" si="16"/>
        <v>44950</v>
      </c>
      <c r="AC102" s="108">
        <f t="shared" si="17"/>
        <v>854.05</v>
      </c>
      <c r="AD102" s="107">
        <f t="shared" si="18"/>
        <v>2.2222222222222223E-2</v>
      </c>
      <c r="AE102" s="106">
        <f t="shared" si="19"/>
        <v>18.978888888888889</v>
      </c>
      <c r="AF102" s="105">
        <f t="shared" si="20"/>
        <v>854.05</v>
      </c>
      <c r="AG102" s="105">
        <f t="shared" si="21"/>
        <v>44.95</v>
      </c>
    </row>
    <row r="103" spans="1:33" s="88" customFormat="1" x14ac:dyDescent="0.35">
      <c r="A103" s="21">
        <v>10141103</v>
      </c>
      <c r="B103" s="115" t="s">
        <v>14786</v>
      </c>
      <c r="C103" s="259" t="s">
        <v>710</v>
      </c>
      <c r="D103" s="22"/>
      <c r="E103" s="114" t="str">
        <f t="shared" si="11"/>
        <v xml:space="preserve">TRANSFORMADOR MARCA:ITB SE-MATUNDO </v>
      </c>
      <c r="F103" s="57" t="s">
        <v>424</v>
      </c>
      <c r="G103" s="21" t="s">
        <v>16210</v>
      </c>
      <c r="H103" s="21" t="s">
        <v>424</v>
      </c>
      <c r="I103" s="21" t="s">
        <v>17890</v>
      </c>
      <c r="J103" s="21"/>
      <c r="K103" s="119" t="s">
        <v>17889</v>
      </c>
      <c r="L103" s="119" t="s">
        <v>17888</v>
      </c>
      <c r="M103" s="21">
        <v>500</v>
      </c>
      <c r="N103" s="21">
        <v>33</v>
      </c>
      <c r="O103" s="21">
        <v>0.4</v>
      </c>
      <c r="P103" s="21">
        <v>3</v>
      </c>
      <c r="Q103" s="21">
        <v>1973</v>
      </c>
      <c r="R103" s="21" t="s">
        <v>1109</v>
      </c>
      <c r="S103" s="21">
        <v>15023</v>
      </c>
      <c r="T103" s="116">
        <v>1200</v>
      </c>
      <c r="U103" s="111">
        <v>45</v>
      </c>
      <c r="V103" s="113">
        <f t="shared" si="12"/>
        <v>85.333333333333343</v>
      </c>
      <c r="W103" s="113">
        <f t="shared" si="13"/>
        <v>1114.6666666666667</v>
      </c>
      <c r="X103" s="112">
        <f t="shared" si="14"/>
        <v>1114666.6666666667</v>
      </c>
      <c r="Y103" s="111"/>
      <c r="Z103" s="110">
        <f t="shared" si="22"/>
        <v>1</v>
      </c>
      <c r="AA103" s="109">
        <f t="shared" si="15"/>
        <v>60</v>
      </c>
      <c r="AB103" s="109">
        <f t="shared" si="16"/>
        <v>60000</v>
      </c>
      <c r="AC103" s="108">
        <f t="shared" si="17"/>
        <v>1140</v>
      </c>
      <c r="AD103" s="107">
        <f t="shared" si="18"/>
        <v>2.2222222222222223E-2</v>
      </c>
      <c r="AE103" s="106">
        <f t="shared" si="19"/>
        <v>25.333333333333336</v>
      </c>
      <c r="AF103" s="105">
        <f t="shared" si="20"/>
        <v>1140</v>
      </c>
      <c r="AG103" s="105">
        <f t="shared" si="21"/>
        <v>60.000000000000007</v>
      </c>
    </row>
    <row r="104" spans="1:33" s="88" customFormat="1" x14ac:dyDescent="0.35">
      <c r="A104" s="21">
        <v>10141103</v>
      </c>
      <c r="B104" s="115" t="s">
        <v>14786</v>
      </c>
      <c r="C104" s="259" t="s">
        <v>710</v>
      </c>
      <c r="D104" s="22"/>
      <c r="E104" s="114" t="str">
        <f t="shared" si="11"/>
        <v xml:space="preserve">TRANSFORMADOR MARCA:ITB  SE-CHIMUARA </v>
      </c>
      <c r="F104" s="57" t="s">
        <v>424</v>
      </c>
      <c r="G104" s="21" t="s">
        <v>5278</v>
      </c>
      <c r="H104" s="21" t="s">
        <v>5277</v>
      </c>
      <c r="I104" s="21" t="s">
        <v>17887</v>
      </c>
      <c r="J104" s="57"/>
      <c r="K104" s="57" t="s">
        <v>17886</v>
      </c>
      <c r="L104" s="57" t="s">
        <v>17885</v>
      </c>
      <c r="M104" s="21">
        <v>160</v>
      </c>
      <c r="N104" s="21">
        <v>33</v>
      </c>
      <c r="O104" s="21">
        <v>0.4</v>
      </c>
      <c r="P104" s="57">
        <v>3</v>
      </c>
      <c r="Q104" s="21">
        <v>1973</v>
      </c>
      <c r="R104" s="21" t="s">
        <v>17698</v>
      </c>
      <c r="S104" s="21">
        <v>774618</v>
      </c>
      <c r="T104" s="116">
        <v>991</v>
      </c>
      <c r="U104" s="111">
        <v>45</v>
      </c>
      <c r="V104" s="113">
        <f t="shared" si="12"/>
        <v>70.471111111111114</v>
      </c>
      <c r="W104" s="113">
        <f t="shared" si="13"/>
        <v>920.5288888888889</v>
      </c>
      <c r="X104" s="112">
        <f t="shared" si="14"/>
        <v>920528.88888888888</v>
      </c>
      <c r="Y104" s="111"/>
      <c r="Z104" s="110">
        <f t="shared" si="22"/>
        <v>1</v>
      </c>
      <c r="AA104" s="109">
        <f t="shared" si="15"/>
        <v>49.550000000000004</v>
      </c>
      <c r="AB104" s="109">
        <f t="shared" si="16"/>
        <v>49550.000000000007</v>
      </c>
      <c r="AC104" s="108">
        <f t="shared" si="17"/>
        <v>941.45</v>
      </c>
      <c r="AD104" s="107">
        <f t="shared" si="18"/>
        <v>2.2222222222222223E-2</v>
      </c>
      <c r="AE104" s="106">
        <f t="shared" si="19"/>
        <v>20.921111111111113</v>
      </c>
      <c r="AF104" s="105">
        <f t="shared" si="20"/>
        <v>941.45</v>
      </c>
      <c r="AG104" s="105">
        <f t="shared" si="21"/>
        <v>49.55</v>
      </c>
    </row>
    <row r="105" spans="1:33" s="88" customFormat="1" x14ac:dyDescent="0.35">
      <c r="A105" s="21">
        <v>10141103</v>
      </c>
      <c r="B105" s="115" t="s">
        <v>14786</v>
      </c>
      <c r="C105" s="259" t="s">
        <v>710</v>
      </c>
      <c r="D105" s="22" t="s">
        <v>174</v>
      </c>
      <c r="E105" s="114" t="str">
        <f t="shared" si="11"/>
        <v>TRANSFORMADOR MARCA:EFACEC NAMPULA CENTRAL T2</v>
      </c>
      <c r="F105" s="21"/>
      <c r="G105" s="21" t="s">
        <v>200</v>
      </c>
      <c r="H105" s="21" t="s">
        <v>545</v>
      </c>
      <c r="I105" s="21"/>
      <c r="J105" s="21"/>
      <c r="K105" s="119" t="s">
        <v>199</v>
      </c>
      <c r="L105" s="119" t="s">
        <v>198</v>
      </c>
      <c r="M105" s="21">
        <v>1500</v>
      </c>
      <c r="N105" s="21">
        <v>6.6</v>
      </c>
      <c r="O105" s="21" t="s">
        <v>362</v>
      </c>
      <c r="P105" s="21">
        <v>3</v>
      </c>
      <c r="Q105" s="21">
        <v>1973</v>
      </c>
      <c r="R105" s="21" t="s">
        <v>27</v>
      </c>
      <c r="S105" s="21">
        <v>14856</v>
      </c>
      <c r="T105" s="116">
        <v>1820</v>
      </c>
      <c r="U105" s="111">
        <v>45</v>
      </c>
      <c r="V105" s="113">
        <f t="shared" si="12"/>
        <v>129.42222222222222</v>
      </c>
      <c r="W105" s="113">
        <f t="shared" si="13"/>
        <v>1690.5777777777778</v>
      </c>
      <c r="X105" s="112">
        <f t="shared" si="14"/>
        <v>1690577.7777777778</v>
      </c>
      <c r="Y105" s="111"/>
      <c r="Z105" s="110">
        <f t="shared" si="22"/>
        <v>1</v>
      </c>
      <c r="AA105" s="109">
        <f t="shared" si="15"/>
        <v>91</v>
      </c>
      <c r="AB105" s="109">
        <f t="shared" si="16"/>
        <v>91000</v>
      </c>
      <c r="AC105" s="108">
        <f t="shared" si="17"/>
        <v>1729</v>
      </c>
      <c r="AD105" s="107">
        <f t="shared" si="18"/>
        <v>2.2222222222222223E-2</v>
      </c>
      <c r="AE105" s="106">
        <f t="shared" si="19"/>
        <v>38.422222222222224</v>
      </c>
      <c r="AF105" s="105">
        <f t="shared" si="20"/>
        <v>1729</v>
      </c>
      <c r="AG105" s="105">
        <f t="shared" si="21"/>
        <v>91</v>
      </c>
    </row>
    <row r="106" spans="1:33" s="88" customFormat="1" x14ac:dyDescent="0.35">
      <c r="A106" s="21">
        <v>10141103</v>
      </c>
      <c r="B106" s="115" t="s">
        <v>14786</v>
      </c>
      <c r="C106" s="259" t="s">
        <v>710</v>
      </c>
      <c r="D106" s="22" t="s">
        <v>3091</v>
      </c>
      <c r="E106" s="114" t="str">
        <f t="shared" si="11"/>
        <v>TRANSFORMADOR MARCA:EFACEC PT5 PT5</v>
      </c>
      <c r="F106" s="21" t="s">
        <v>17884</v>
      </c>
      <c r="G106" s="21" t="s">
        <v>3091</v>
      </c>
      <c r="H106" s="21" t="s">
        <v>3104</v>
      </c>
      <c r="I106" s="21" t="s">
        <v>530</v>
      </c>
      <c r="J106" s="21"/>
      <c r="K106" s="124">
        <v>692488</v>
      </c>
      <c r="L106" s="124">
        <v>7806118.2000000002</v>
      </c>
      <c r="M106" s="21">
        <v>500</v>
      </c>
      <c r="N106" s="21">
        <v>6.6</v>
      </c>
      <c r="O106" s="21">
        <v>0.4</v>
      </c>
      <c r="P106" s="21">
        <v>3</v>
      </c>
      <c r="Q106" s="124">
        <v>1973</v>
      </c>
      <c r="R106" s="124" t="s">
        <v>27</v>
      </c>
      <c r="S106" s="124">
        <v>15043</v>
      </c>
      <c r="T106" s="116">
        <v>1016</v>
      </c>
      <c r="U106" s="111">
        <v>45</v>
      </c>
      <c r="V106" s="113">
        <f t="shared" si="12"/>
        <v>72.248888888888899</v>
      </c>
      <c r="W106" s="113">
        <f t="shared" si="13"/>
        <v>943.75111111111107</v>
      </c>
      <c r="X106" s="112">
        <f t="shared" si="14"/>
        <v>943751.11111111112</v>
      </c>
      <c r="Y106" s="111"/>
      <c r="Z106" s="110">
        <f t="shared" si="22"/>
        <v>1</v>
      </c>
      <c r="AA106" s="109">
        <f t="shared" si="15"/>
        <v>50.800000000000004</v>
      </c>
      <c r="AB106" s="109">
        <f t="shared" si="16"/>
        <v>50800.000000000007</v>
      </c>
      <c r="AC106" s="108">
        <f t="shared" si="17"/>
        <v>965.2</v>
      </c>
      <c r="AD106" s="107">
        <f t="shared" si="18"/>
        <v>2.2222222222222223E-2</v>
      </c>
      <c r="AE106" s="106">
        <f t="shared" si="19"/>
        <v>21.448888888888892</v>
      </c>
      <c r="AF106" s="105">
        <f t="shared" si="20"/>
        <v>965.19999999999993</v>
      </c>
      <c r="AG106" s="105">
        <f t="shared" si="21"/>
        <v>50.800000000000011</v>
      </c>
    </row>
    <row r="107" spans="1:33" s="88" customFormat="1" x14ac:dyDescent="0.35">
      <c r="A107" s="21">
        <v>10141103</v>
      </c>
      <c r="B107" s="115" t="s">
        <v>14786</v>
      </c>
      <c r="C107" s="259" t="s">
        <v>710</v>
      </c>
      <c r="D107" s="22" t="s">
        <v>3089</v>
      </c>
      <c r="E107" s="114" t="str">
        <f t="shared" si="11"/>
        <v>TRANSFORMADOR MARCA:EFACEC PT6 PT6</v>
      </c>
      <c r="F107" s="21" t="s">
        <v>17883</v>
      </c>
      <c r="G107" s="21" t="s">
        <v>3089</v>
      </c>
      <c r="H107" s="21" t="s">
        <v>3104</v>
      </c>
      <c r="I107" s="21" t="s">
        <v>530</v>
      </c>
      <c r="J107" s="21"/>
      <c r="K107" s="124">
        <v>692069.5</v>
      </c>
      <c r="L107" s="124">
        <v>7806469</v>
      </c>
      <c r="M107" s="21">
        <v>500</v>
      </c>
      <c r="N107" s="21">
        <v>6.6</v>
      </c>
      <c r="O107" s="21">
        <v>0.4</v>
      </c>
      <c r="P107" s="21">
        <v>3</v>
      </c>
      <c r="Q107" s="124">
        <v>1973</v>
      </c>
      <c r="R107" s="124" t="s">
        <v>27</v>
      </c>
      <c r="S107" s="124">
        <v>5725</v>
      </c>
      <c r="T107" s="116">
        <v>1016</v>
      </c>
      <c r="U107" s="111">
        <v>45</v>
      </c>
      <c r="V107" s="113">
        <f t="shared" si="12"/>
        <v>72.248888888888899</v>
      </c>
      <c r="W107" s="113">
        <f t="shared" si="13"/>
        <v>943.75111111111107</v>
      </c>
      <c r="X107" s="112">
        <f t="shared" si="14"/>
        <v>943751.11111111112</v>
      </c>
      <c r="Y107" s="111"/>
      <c r="Z107" s="110">
        <f t="shared" si="22"/>
        <v>1</v>
      </c>
      <c r="AA107" s="109">
        <f t="shared" si="15"/>
        <v>50.800000000000004</v>
      </c>
      <c r="AB107" s="109">
        <f t="shared" si="16"/>
        <v>50800.000000000007</v>
      </c>
      <c r="AC107" s="108">
        <f t="shared" si="17"/>
        <v>965.2</v>
      </c>
      <c r="AD107" s="107">
        <f t="shared" si="18"/>
        <v>2.2222222222222223E-2</v>
      </c>
      <c r="AE107" s="106">
        <f t="shared" si="19"/>
        <v>21.448888888888892</v>
      </c>
      <c r="AF107" s="105">
        <f t="shared" si="20"/>
        <v>965.19999999999993</v>
      </c>
      <c r="AG107" s="105">
        <f t="shared" si="21"/>
        <v>50.800000000000011</v>
      </c>
    </row>
    <row r="108" spans="1:33" s="88" customFormat="1" x14ac:dyDescent="0.35">
      <c r="A108" s="21">
        <v>10141103</v>
      </c>
      <c r="B108" s="115" t="s">
        <v>14786</v>
      </c>
      <c r="C108" s="259" t="s">
        <v>710</v>
      </c>
      <c r="D108" s="22" t="s">
        <v>3081</v>
      </c>
      <c r="E108" s="114" t="str">
        <f t="shared" si="11"/>
        <v>TRANSFORMADOR MARCA:Enae PT10 PT10</v>
      </c>
      <c r="F108" s="21" t="s">
        <v>17879</v>
      </c>
      <c r="G108" s="21" t="s">
        <v>3081</v>
      </c>
      <c r="H108" s="21" t="s">
        <v>3104</v>
      </c>
      <c r="I108" s="21" t="s">
        <v>530</v>
      </c>
      <c r="J108" s="21"/>
      <c r="K108" s="124">
        <v>693360.4</v>
      </c>
      <c r="L108" s="124">
        <v>7804790.4000000004</v>
      </c>
      <c r="M108" s="21">
        <v>300</v>
      </c>
      <c r="N108" s="21">
        <v>6.6</v>
      </c>
      <c r="O108" s="21">
        <v>0.4</v>
      </c>
      <c r="P108" s="21">
        <v>3</v>
      </c>
      <c r="Q108" s="124">
        <v>1973</v>
      </c>
      <c r="R108" s="124" t="s">
        <v>17882</v>
      </c>
      <c r="S108" s="124" t="s">
        <v>17881</v>
      </c>
      <c r="T108" s="116">
        <v>840</v>
      </c>
      <c r="U108" s="111">
        <v>45</v>
      </c>
      <c r="V108" s="113">
        <f t="shared" si="12"/>
        <v>59.733333333333334</v>
      </c>
      <c r="W108" s="113">
        <f t="shared" si="13"/>
        <v>780.26666666666665</v>
      </c>
      <c r="X108" s="112">
        <f t="shared" si="14"/>
        <v>780266.66666666663</v>
      </c>
      <c r="Y108" s="111"/>
      <c r="Z108" s="110">
        <f t="shared" si="22"/>
        <v>1</v>
      </c>
      <c r="AA108" s="109">
        <f t="shared" si="15"/>
        <v>42</v>
      </c>
      <c r="AB108" s="109">
        <f t="shared" si="16"/>
        <v>42000</v>
      </c>
      <c r="AC108" s="108">
        <f t="shared" si="17"/>
        <v>798</v>
      </c>
      <c r="AD108" s="107">
        <f t="shared" si="18"/>
        <v>2.2222222222222223E-2</v>
      </c>
      <c r="AE108" s="106">
        <f t="shared" si="19"/>
        <v>17.733333333333334</v>
      </c>
      <c r="AF108" s="105">
        <f t="shared" si="20"/>
        <v>798</v>
      </c>
      <c r="AG108" s="105">
        <f t="shared" si="21"/>
        <v>42</v>
      </c>
    </row>
    <row r="109" spans="1:33" s="88" customFormat="1" x14ac:dyDescent="0.35">
      <c r="A109" s="21">
        <v>10141103</v>
      </c>
      <c r="B109" s="115" t="s">
        <v>14786</v>
      </c>
      <c r="C109" s="259" t="s">
        <v>710</v>
      </c>
      <c r="D109" s="22" t="s">
        <v>3079</v>
      </c>
      <c r="E109" s="114" t="str">
        <f t="shared" si="11"/>
        <v>TRANSFORMADOR MARCA:EFACEC PT11 PT11</v>
      </c>
      <c r="F109" s="21" t="s">
        <v>17880</v>
      </c>
      <c r="G109" s="21" t="s">
        <v>3079</v>
      </c>
      <c r="H109" s="21" t="s">
        <v>3104</v>
      </c>
      <c r="I109" s="21" t="s">
        <v>530</v>
      </c>
      <c r="J109" s="21"/>
      <c r="K109" s="124">
        <v>693830.7</v>
      </c>
      <c r="L109" s="124">
        <v>78043818.599999994</v>
      </c>
      <c r="M109" s="21">
        <v>500</v>
      </c>
      <c r="N109" s="21">
        <v>6.6</v>
      </c>
      <c r="O109" s="21">
        <v>0.4</v>
      </c>
      <c r="P109" s="21">
        <v>3</v>
      </c>
      <c r="Q109" s="124">
        <v>1973</v>
      </c>
      <c r="R109" s="124" t="s">
        <v>27</v>
      </c>
      <c r="S109" s="124">
        <v>12052</v>
      </c>
      <c r="T109" s="116">
        <v>1016</v>
      </c>
      <c r="U109" s="111">
        <v>45</v>
      </c>
      <c r="V109" s="113">
        <f t="shared" si="12"/>
        <v>72.248888888888899</v>
      </c>
      <c r="W109" s="113">
        <f t="shared" si="13"/>
        <v>943.75111111111107</v>
      </c>
      <c r="X109" s="112">
        <f t="shared" si="14"/>
        <v>943751.11111111112</v>
      </c>
      <c r="Y109" s="111"/>
      <c r="Z109" s="110">
        <f t="shared" si="22"/>
        <v>1</v>
      </c>
      <c r="AA109" s="109">
        <f t="shared" si="15"/>
        <v>50.800000000000004</v>
      </c>
      <c r="AB109" s="109">
        <f t="shared" si="16"/>
        <v>50800.000000000007</v>
      </c>
      <c r="AC109" s="108">
        <f t="shared" si="17"/>
        <v>965.2</v>
      </c>
      <c r="AD109" s="107">
        <f t="shared" si="18"/>
        <v>2.2222222222222223E-2</v>
      </c>
      <c r="AE109" s="106">
        <f t="shared" si="19"/>
        <v>21.448888888888892</v>
      </c>
      <c r="AF109" s="105">
        <f t="shared" si="20"/>
        <v>965.19999999999993</v>
      </c>
      <c r="AG109" s="105">
        <f t="shared" si="21"/>
        <v>50.800000000000011</v>
      </c>
    </row>
    <row r="110" spans="1:33" s="88" customFormat="1" x14ac:dyDescent="0.35">
      <c r="A110" s="21">
        <v>10141103</v>
      </c>
      <c r="B110" s="115" t="s">
        <v>14786</v>
      </c>
      <c r="C110" s="259" t="s">
        <v>710</v>
      </c>
      <c r="D110" s="22" t="s">
        <v>3077</v>
      </c>
      <c r="E110" s="114" t="str">
        <f t="shared" si="11"/>
        <v>TRANSFORMADOR MARCA:EFACEC PT12 PT12</v>
      </c>
      <c r="F110" s="21" t="s">
        <v>17879</v>
      </c>
      <c r="G110" s="21" t="s">
        <v>3077</v>
      </c>
      <c r="H110" s="21" t="s">
        <v>3104</v>
      </c>
      <c r="I110" s="21" t="s">
        <v>530</v>
      </c>
      <c r="J110" s="21"/>
      <c r="K110" s="124">
        <v>693360.4</v>
      </c>
      <c r="L110" s="124">
        <v>7804790.4000000004</v>
      </c>
      <c r="M110" s="21">
        <v>500</v>
      </c>
      <c r="N110" s="21">
        <v>6.6</v>
      </c>
      <c r="O110" s="21">
        <v>0.4</v>
      </c>
      <c r="P110" s="21">
        <v>3</v>
      </c>
      <c r="Q110" s="124">
        <v>1973</v>
      </c>
      <c r="R110" s="124" t="s">
        <v>27</v>
      </c>
      <c r="S110" s="124" t="s">
        <v>17878</v>
      </c>
      <c r="T110" s="116">
        <v>1016</v>
      </c>
      <c r="U110" s="111">
        <v>45</v>
      </c>
      <c r="V110" s="113">
        <f t="shared" si="12"/>
        <v>72.248888888888899</v>
      </c>
      <c r="W110" s="113">
        <f t="shared" si="13"/>
        <v>943.75111111111107</v>
      </c>
      <c r="X110" s="112">
        <f t="shared" si="14"/>
        <v>943751.11111111112</v>
      </c>
      <c r="Y110" s="111"/>
      <c r="Z110" s="110">
        <f t="shared" si="22"/>
        <v>1</v>
      </c>
      <c r="AA110" s="109">
        <f t="shared" si="15"/>
        <v>50.800000000000004</v>
      </c>
      <c r="AB110" s="109">
        <f t="shared" si="16"/>
        <v>50800.000000000007</v>
      </c>
      <c r="AC110" s="108">
        <f t="shared" si="17"/>
        <v>965.2</v>
      </c>
      <c r="AD110" s="107">
        <f t="shared" si="18"/>
        <v>2.2222222222222223E-2</v>
      </c>
      <c r="AE110" s="106">
        <f t="shared" si="19"/>
        <v>21.448888888888892</v>
      </c>
      <c r="AF110" s="105">
        <f t="shared" si="20"/>
        <v>965.19999999999993</v>
      </c>
      <c r="AG110" s="105">
        <f t="shared" si="21"/>
        <v>50.800000000000011</v>
      </c>
    </row>
    <row r="111" spans="1:33" s="88" customFormat="1" x14ac:dyDescent="0.35">
      <c r="A111" s="21">
        <v>10141103</v>
      </c>
      <c r="B111" s="115" t="s">
        <v>14786</v>
      </c>
      <c r="C111" s="259" t="s">
        <v>710</v>
      </c>
      <c r="D111" s="22" t="s">
        <v>3069</v>
      </c>
      <c r="E111" s="114" t="str">
        <f t="shared" si="11"/>
        <v>TRANSFORMADOR MARCA:Siemens PT16 PT16</v>
      </c>
      <c r="F111" s="21" t="s">
        <v>17877</v>
      </c>
      <c r="G111" s="21" t="s">
        <v>3069</v>
      </c>
      <c r="H111" s="21" t="s">
        <v>3104</v>
      </c>
      <c r="I111" s="21" t="s">
        <v>530</v>
      </c>
      <c r="J111" s="21"/>
      <c r="K111" s="124" t="s">
        <v>17876</v>
      </c>
      <c r="L111" s="124" t="s">
        <v>17875</v>
      </c>
      <c r="M111" s="21">
        <v>160</v>
      </c>
      <c r="N111" s="21">
        <v>6.6</v>
      </c>
      <c r="O111" s="21">
        <v>0.4</v>
      </c>
      <c r="P111" s="21">
        <v>3</v>
      </c>
      <c r="Q111" s="124">
        <v>1973</v>
      </c>
      <c r="R111" s="124" t="s">
        <v>318</v>
      </c>
      <c r="S111" s="124" t="s">
        <v>17874</v>
      </c>
      <c r="T111" s="116">
        <v>572</v>
      </c>
      <c r="U111" s="111">
        <v>45</v>
      </c>
      <c r="V111" s="113">
        <f t="shared" si="12"/>
        <v>40.675555555555555</v>
      </c>
      <c r="W111" s="113">
        <f t="shared" si="13"/>
        <v>531.32444444444445</v>
      </c>
      <c r="X111" s="112">
        <f t="shared" si="14"/>
        <v>531324.4444444445</v>
      </c>
      <c r="Y111" s="111"/>
      <c r="Z111" s="110">
        <f t="shared" si="22"/>
        <v>1</v>
      </c>
      <c r="AA111" s="109">
        <f t="shared" si="15"/>
        <v>28.6</v>
      </c>
      <c r="AB111" s="109">
        <f t="shared" si="16"/>
        <v>28600</v>
      </c>
      <c r="AC111" s="108">
        <f t="shared" si="17"/>
        <v>543.4</v>
      </c>
      <c r="AD111" s="107">
        <f t="shared" si="18"/>
        <v>2.2222222222222223E-2</v>
      </c>
      <c r="AE111" s="106">
        <f t="shared" si="19"/>
        <v>12.075555555555555</v>
      </c>
      <c r="AF111" s="105">
        <f t="shared" si="20"/>
        <v>543.4</v>
      </c>
      <c r="AG111" s="105">
        <f t="shared" si="21"/>
        <v>28.6</v>
      </c>
    </row>
    <row r="112" spans="1:33" s="88" customFormat="1" x14ac:dyDescent="0.35">
      <c r="A112" s="21">
        <v>10141103</v>
      </c>
      <c r="B112" s="115" t="s">
        <v>14786</v>
      </c>
      <c r="C112" s="259" t="s">
        <v>710</v>
      </c>
      <c r="D112" s="22" t="s">
        <v>17873</v>
      </c>
      <c r="E112" s="114" t="str">
        <f t="shared" si="11"/>
        <v>TRANSFORMADOR MARCA:EFACEC PT24 PT24</v>
      </c>
      <c r="F112" s="21" t="s">
        <v>17786</v>
      </c>
      <c r="G112" s="21" t="s">
        <v>17873</v>
      </c>
      <c r="H112" s="21" t="s">
        <v>3104</v>
      </c>
      <c r="I112" s="21" t="s">
        <v>530</v>
      </c>
      <c r="J112" s="21"/>
      <c r="K112" s="124" t="s">
        <v>17872</v>
      </c>
      <c r="L112" s="124" t="s">
        <v>17871</v>
      </c>
      <c r="M112" s="21">
        <v>200</v>
      </c>
      <c r="N112" s="21">
        <v>6.6</v>
      </c>
      <c r="O112" s="21">
        <v>0.4</v>
      </c>
      <c r="P112" s="21">
        <v>3</v>
      </c>
      <c r="Q112" s="124">
        <v>1973</v>
      </c>
      <c r="R112" s="21" t="s">
        <v>27</v>
      </c>
      <c r="S112" s="124">
        <v>9144</v>
      </c>
      <c r="T112" s="116">
        <v>572</v>
      </c>
      <c r="U112" s="111">
        <v>45</v>
      </c>
      <c r="V112" s="113">
        <f t="shared" si="12"/>
        <v>40.675555555555555</v>
      </c>
      <c r="W112" s="113">
        <f t="shared" si="13"/>
        <v>531.32444444444445</v>
      </c>
      <c r="X112" s="112">
        <f t="shared" si="14"/>
        <v>531324.4444444445</v>
      </c>
      <c r="Y112" s="111"/>
      <c r="Z112" s="110">
        <f t="shared" si="22"/>
        <v>1</v>
      </c>
      <c r="AA112" s="109">
        <f t="shared" si="15"/>
        <v>28.6</v>
      </c>
      <c r="AB112" s="109">
        <f t="shared" si="16"/>
        <v>28600</v>
      </c>
      <c r="AC112" s="108">
        <f t="shared" si="17"/>
        <v>543.4</v>
      </c>
      <c r="AD112" s="107">
        <f t="shared" si="18"/>
        <v>2.2222222222222223E-2</v>
      </c>
      <c r="AE112" s="106">
        <f t="shared" si="19"/>
        <v>12.075555555555555</v>
      </c>
      <c r="AF112" s="105">
        <f t="shared" si="20"/>
        <v>543.4</v>
      </c>
      <c r="AG112" s="105">
        <f t="shared" si="21"/>
        <v>28.6</v>
      </c>
    </row>
    <row r="113" spans="1:33" s="88" customFormat="1" x14ac:dyDescent="0.35">
      <c r="A113" s="21">
        <v>10141103</v>
      </c>
      <c r="B113" s="115" t="s">
        <v>14786</v>
      </c>
      <c r="C113" s="259" t="s">
        <v>710</v>
      </c>
      <c r="D113" s="22" t="s">
        <v>17869</v>
      </c>
      <c r="E113" s="114" t="str">
        <f t="shared" si="11"/>
        <v>TRANSFORMADOR MARCA:EFACEC PT30 PT30</v>
      </c>
      <c r="F113" s="21" t="s">
        <v>17870</v>
      </c>
      <c r="G113" s="21" t="s">
        <v>17869</v>
      </c>
      <c r="H113" s="21" t="s">
        <v>3104</v>
      </c>
      <c r="I113" s="21" t="s">
        <v>530</v>
      </c>
      <c r="J113" s="21"/>
      <c r="K113" s="124">
        <v>694619.8</v>
      </c>
      <c r="L113" s="124">
        <v>7804330.9000000004</v>
      </c>
      <c r="M113" s="61">
        <v>315</v>
      </c>
      <c r="N113" s="21">
        <v>6.6</v>
      </c>
      <c r="O113" s="21">
        <v>0.4</v>
      </c>
      <c r="P113" s="21">
        <v>3</v>
      </c>
      <c r="Q113" s="124">
        <v>1973</v>
      </c>
      <c r="R113" s="21" t="s">
        <v>27</v>
      </c>
      <c r="S113" s="124">
        <v>5766</v>
      </c>
      <c r="T113" s="116">
        <v>840</v>
      </c>
      <c r="U113" s="111">
        <v>45</v>
      </c>
      <c r="V113" s="113">
        <f t="shared" si="12"/>
        <v>59.733333333333334</v>
      </c>
      <c r="W113" s="113">
        <f t="shared" si="13"/>
        <v>780.26666666666665</v>
      </c>
      <c r="X113" s="112">
        <f t="shared" si="14"/>
        <v>780266.66666666663</v>
      </c>
      <c r="Y113" s="111"/>
      <c r="Z113" s="110">
        <f t="shared" si="22"/>
        <v>1</v>
      </c>
      <c r="AA113" s="109">
        <f t="shared" si="15"/>
        <v>42</v>
      </c>
      <c r="AB113" s="109">
        <f t="shared" si="16"/>
        <v>42000</v>
      </c>
      <c r="AC113" s="108">
        <f t="shared" si="17"/>
        <v>798</v>
      </c>
      <c r="AD113" s="107">
        <f t="shared" si="18"/>
        <v>2.2222222222222223E-2</v>
      </c>
      <c r="AE113" s="106">
        <f t="shared" si="19"/>
        <v>17.733333333333334</v>
      </c>
      <c r="AF113" s="105">
        <f t="shared" si="20"/>
        <v>798</v>
      </c>
      <c r="AG113" s="105">
        <f t="shared" si="21"/>
        <v>42</v>
      </c>
    </row>
    <row r="114" spans="1:33" s="88" customFormat="1" x14ac:dyDescent="0.35">
      <c r="A114" s="21">
        <v>10141103</v>
      </c>
      <c r="B114" s="115" t="s">
        <v>14786</v>
      </c>
      <c r="C114" s="259" t="s">
        <v>710</v>
      </c>
      <c r="D114" s="22" t="s">
        <v>17867</v>
      </c>
      <c r="E114" s="114" t="str">
        <f t="shared" si="11"/>
        <v>TRANSFORMADOR MARCA:Lepper PT34 PT34</v>
      </c>
      <c r="F114" s="21" t="s">
        <v>17868</v>
      </c>
      <c r="G114" s="21" t="s">
        <v>17867</v>
      </c>
      <c r="H114" s="21" t="s">
        <v>3104</v>
      </c>
      <c r="I114" s="21" t="s">
        <v>530</v>
      </c>
      <c r="J114" s="21"/>
      <c r="K114" s="124" t="s">
        <v>17866</v>
      </c>
      <c r="L114" s="124" t="s">
        <v>17865</v>
      </c>
      <c r="M114" s="21">
        <v>160</v>
      </c>
      <c r="N114" s="21">
        <v>6.6</v>
      </c>
      <c r="O114" s="21">
        <v>0.4</v>
      </c>
      <c r="P114" s="21">
        <v>3</v>
      </c>
      <c r="Q114" s="21">
        <v>1973</v>
      </c>
      <c r="R114" s="124" t="s">
        <v>17864</v>
      </c>
      <c r="S114" s="124" t="s">
        <v>17863</v>
      </c>
      <c r="T114" s="116">
        <v>572</v>
      </c>
      <c r="U114" s="111">
        <v>45</v>
      </c>
      <c r="V114" s="113">
        <f t="shared" si="12"/>
        <v>40.675555555555555</v>
      </c>
      <c r="W114" s="113">
        <f t="shared" si="13"/>
        <v>531.32444444444445</v>
      </c>
      <c r="X114" s="112">
        <f t="shared" si="14"/>
        <v>531324.4444444445</v>
      </c>
      <c r="Y114" s="111"/>
      <c r="Z114" s="110">
        <f t="shared" si="22"/>
        <v>1</v>
      </c>
      <c r="AA114" s="109">
        <f t="shared" si="15"/>
        <v>28.6</v>
      </c>
      <c r="AB114" s="109">
        <f t="shared" si="16"/>
        <v>28600</v>
      </c>
      <c r="AC114" s="108">
        <f t="shared" si="17"/>
        <v>543.4</v>
      </c>
      <c r="AD114" s="107">
        <f t="shared" si="18"/>
        <v>2.2222222222222223E-2</v>
      </c>
      <c r="AE114" s="106">
        <f t="shared" si="19"/>
        <v>12.075555555555555</v>
      </c>
      <c r="AF114" s="105">
        <f t="shared" si="20"/>
        <v>543.4</v>
      </c>
      <c r="AG114" s="105">
        <f t="shared" si="21"/>
        <v>28.6</v>
      </c>
    </row>
    <row r="115" spans="1:33" s="88" customFormat="1" x14ac:dyDescent="0.35">
      <c r="A115" s="21">
        <v>10141103</v>
      </c>
      <c r="B115" s="115" t="s">
        <v>14786</v>
      </c>
      <c r="C115" s="259" t="s">
        <v>710</v>
      </c>
      <c r="D115" s="22" t="s">
        <v>17861</v>
      </c>
      <c r="E115" s="114" t="str">
        <f t="shared" si="11"/>
        <v>TRANSFORMADOR MARCA:Efacec PT35 PT35</v>
      </c>
      <c r="F115" s="21" t="s">
        <v>17862</v>
      </c>
      <c r="G115" s="21" t="s">
        <v>17861</v>
      </c>
      <c r="H115" s="21" t="s">
        <v>3104</v>
      </c>
      <c r="I115" s="21" t="s">
        <v>530</v>
      </c>
      <c r="J115" s="57"/>
      <c r="K115" s="124" t="s">
        <v>17860</v>
      </c>
      <c r="L115" s="124" t="s">
        <v>17859</v>
      </c>
      <c r="M115" s="21">
        <v>500</v>
      </c>
      <c r="N115" s="21">
        <v>6.6</v>
      </c>
      <c r="O115" s="21">
        <v>0.4</v>
      </c>
      <c r="P115" s="21">
        <v>3</v>
      </c>
      <c r="Q115" s="124">
        <v>1973</v>
      </c>
      <c r="R115" s="124" t="s">
        <v>535</v>
      </c>
      <c r="S115" s="124">
        <v>5723</v>
      </c>
      <c r="T115" s="116">
        <v>1016</v>
      </c>
      <c r="U115" s="111">
        <v>45</v>
      </c>
      <c r="V115" s="113">
        <f t="shared" si="12"/>
        <v>72.248888888888899</v>
      </c>
      <c r="W115" s="113">
        <f t="shared" si="13"/>
        <v>943.75111111111107</v>
      </c>
      <c r="X115" s="112">
        <f t="shared" si="14"/>
        <v>943751.11111111112</v>
      </c>
      <c r="Y115" s="111"/>
      <c r="Z115" s="110">
        <f t="shared" si="22"/>
        <v>1</v>
      </c>
      <c r="AA115" s="109">
        <f t="shared" si="15"/>
        <v>50.800000000000004</v>
      </c>
      <c r="AB115" s="109">
        <f t="shared" si="16"/>
        <v>50800.000000000007</v>
      </c>
      <c r="AC115" s="108">
        <f t="shared" si="17"/>
        <v>965.2</v>
      </c>
      <c r="AD115" s="107">
        <f t="shared" si="18"/>
        <v>2.2222222222222223E-2</v>
      </c>
      <c r="AE115" s="106">
        <f t="shared" si="19"/>
        <v>21.448888888888892</v>
      </c>
      <c r="AF115" s="105">
        <f t="shared" si="20"/>
        <v>965.19999999999993</v>
      </c>
      <c r="AG115" s="105">
        <f t="shared" si="21"/>
        <v>50.800000000000011</v>
      </c>
    </row>
    <row r="116" spans="1:33" s="88" customFormat="1" x14ac:dyDescent="0.35">
      <c r="A116" s="21">
        <v>10141103</v>
      </c>
      <c r="B116" s="115" t="s">
        <v>14786</v>
      </c>
      <c r="C116" s="259" t="s">
        <v>710</v>
      </c>
      <c r="D116" s="22" t="s">
        <v>17857</v>
      </c>
      <c r="E116" s="114" t="str">
        <f t="shared" si="11"/>
        <v>TRANSFORMADOR MARCA:Efacec PT39 PT39</v>
      </c>
      <c r="F116" s="21" t="s">
        <v>17858</v>
      </c>
      <c r="G116" s="21" t="s">
        <v>17857</v>
      </c>
      <c r="H116" s="21" t="s">
        <v>3104</v>
      </c>
      <c r="I116" s="21" t="s">
        <v>530</v>
      </c>
      <c r="J116" s="57"/>
      <c r="K116" s="124">
        <v>692110.9</v>
      </c>
      <c r="L116" s="124">
        <v>7806105.7000000002</v>
      </c>
      <c r="M116" s="21">
        <v>300</v>
      </c>
      <c r="N116" s="21">
        <v>6.6</v>
      </c>
      <c r="O116" s="21">
        <v>0.4</v>
      </c>
      <c r="P116" s="21">
        <v>3</v>
      </c>
      <c r="Q116" s="124">
        <v>1973</v>
      </c>
      <c r="R116" s="124" t="s">
        <v>535</v>
      </c>
      <c r="S116" s="124">
        <v>3952</v>
      </c>
      <c r="T116" s="116">
        <v>840</v>
      </c>
      <c r="U116" s="111">
        <v>45</v>
      </c>
      <c r="V116" s="113">
        <f t="shared" si="12"/>
        <v>59.733333333333334</v>
      </c>
      <c r="W116" s="113">
        <f t="shared" si="13"/>
        <v>780.26666666666665</v>
      </c>
      <c r="X116" s="112">
        <f t="shared" si="14"/>
        <v>780266.66666666663</v>
      </c>
      <c r="Y116" s="111"/>
      <c r="Z116" s="110">
        <f t="shared" si="22"/>
        <v>1</v>
      </c>
      <c r="AA116" s="109">
        <f t="shared" si="15"/>
        <v>42</v>
      </c>
      <c r="AB116" s="109">
        <f t="shared" si="16"/>
        <v>42000</v>
      </c>
      <c r="AC116" s="108">
        <f t="shared" si="17"/>
        <v>798</v>
      </c>
      <c r="AD116" s="107">
        <f t="shared" si="18"/>
        <v>2.2222222222222223E-2</v>
      </c>
      <c r="AE116" s="106">
        <f t="shared" si="19"/>
        <v>17.733333333333334</v>
      </c>
      <c r="AF116" s="105">
        <f t="shared" si="20"/>
        <v>798</v>
      </c>
      <c r="AG116" s="105">
        <f t="shared" si="21"/>
        <v>42</v>
      </c>
    </row>
    <row r="117" spans="1:33" s="88" customFormat="1" x14ac:dyDescent="0.35">
      <c r="A117" s="21">
        <v>10141103</v>
      </c>
      <c r="B117" s="115" t="s">
        <v>14786</v>
      </c>
      <c r="C117" s="259" t="s">
        <v>710</v>
      </c>
      <c r="D117" s="22" t="s">
        <v>17855</v>
      </c>
      <c r="E117" s="114" t="str">
        <f t="shared" si="11"/>
        <v>TRANSFORMADOR MARCA:Efacec PT42 PT42</v>
      </c>
      <c r="F117" s="21" t="s">
        <v>17856</v>
      </c>
      <c r="G117" s="21" t="s">
        <v>17855</v>
      </c>
      <c r="H117" s="21" t="s">
        <v>3104</v>
      </c>
      <c r="I117" s="21" t="s">
        <v>530</v>
      </c>
      <c r="J117" s="57"/>
      <c r="K117" s="124">
        <v>692144.9</v>
      </c>
      <c r="L117" s="124">
        <v>7806322.0999999996</v>
      </c>
      <c r="M117" s="21">
        <v>500</v>
      </c>
      <c r="N117" s="21">
        <v>6.6</v>
      </c>
      <c r="O117" s="21">
        <v>0.4</v>
      </c>
      <c r="P117" s="21">
        <v>3</v>
      </c>
      <c r="Q117" s="124">
        <v>1973</v>
      </c>
      <c r="R117" s="124" t="s">
        <v>535</v>
      </c>
      <c r="S117" s="124">
        <v>5724</v>
      </c>
      <c r="T117" s="116">
        <v>1016</v>
      </c>
      <c r="U117" s="111">
        <v>45</v>
      </c>
      <c r="V117" s="113">
        <f t="shared" si="12"/>
        <v>72.248888888888899</v>
      </c>
      <c r="W117" s="113">
        <f t="shared" si="13"/>
        <v>943.75111111111107</v>
      </c>
      <c r="X117" s="112">
        <f t="shared" si="14"/>
        <v>943751.11111111112</v>
      </c>
      <c r="Y117" s="111"/>
      <c r="Z117" s="110">
        <f t="shared" si="22"/>
        <v>1</v>
      </c>
      <c r="AA117" s="109">
        <f t="shared" si="15"/>
        <v>50.800000000000004</v>
      </c>
      <c r="AB117" s="109">
        <f t="shared" si="16"/>
        <v>50800.000000000007</v>
      </c>
      <c r="AC117" s="108">
        <f t="shared" si="17"/>
        <v>965.2</v>
      </c>
      <c r="AD117" s="107">
        <f t="shared" si="18"/>
        <v>2.2222222222222223E-2</v>
      </c>
      <c r="AE117" s="106">
        <f t="shared" si="19"/>
        <v>21.448888888888892</v>
      </c>
      <c r="AF117" s="105">
        <f t="shared" si="20"/>
        <v>965.19999999999993</v>
      </c>
      <c r="AG117" s="105">
        <f t="shared" si="21"/>
        <v>50.800000000000011</v>
      </c>
    </row>
    <row r="118" spans="1:33" s="88" customFormat="1" x14ac:dyDescent="0.35">
      <c r="A118" s="21">
        <v>10141103</v>
      </c>
      <c r="B118" s="115" t="s">
        <v>14786</v>
      </c>
      <c r="C118" s="259" t="s">
        <v>710</v>
      </c>
      <c r="D118" s="22" t="s">
        <v>17853</v>
      </c>
      <c r="E118" s="114" t="str">
        <f t="shared" si="11"/>
        <v>TRANSFORMADOR MARCA:EFACEC PT48 PT48</v>
      </c>
      <c r="F118" s="21" t="s">
        <v>17854</v>
      </c>
      <c r="G118" s="21" t="s">
        <v>17853</v>
      </c>
      <c r="H118" s="21" t="s">
        <v>3104</v>
      </c>
      <c r="I118" s="21" t="s">
        <v>530</v>
      </c>
      <c r="J118" s="57"/>
      <c r="K118" s="124">
        <v>692100.5</v>
      </c>
      <c r="L118" s="124">
        <v>7806148.2999999998</v>
      </c>
      <c r="M118" s="21">
        <v>500</v>
      </c>
      <c r="N118" s="21">
        <v>6.6</v>
      </c>
      <c r="O118" s="21">
        <v>0.4</v>
      </c>
      <c r="P118" s="21">
        <v>3</v>
      </c>
      <c r="Q118" s="21">
        <v>1973</v>
      </c>
      <c r="R118" s="21" t="s">
        <v>27</v>
      </c>
      <c r="S118" s="21">
        <v>12051</v>
      </c>
      <c r="T118" s="116">
        <v>1016</v>
      </c>
      <c r="U118" s="111">
        <v>45</v>
      </c>
      <c r="V118" s="113">
        <f t="shared" si="12"/>
        <v>72.248888888888899</v>
      </c>
      <c r="W118" s="113">
        <f t="shared" si="13"/>
        <v>943.75111111111107</v>
      </c>
      <c r="X118" s="112">
        <f t="shared" si="14"/>
        <v>943751.11111111112</v>
      </c>
      <c r="Y118" s="111"/>
      <c r="Z118" s="110">
        <f t="shared" si="22"/>
        <v>1</v>
      </c>
      <c r="AA118" s="109">
        <f t="shared" si="15"/>
        <v>50.800000000000004</v>
      </c>
      <c r="AB118" s="109">
        <f t="shared" si="16"/>
        <v>50800.000000000007</v>
      </c>
      <c r="AC118" s="108">
        <f t="shared" si="17"/>
        <v>965.2</v>
      </c>
      <c r="AD118" s="107">
        <f t="shared" si="18"/>
        <v>2.2222222222222223E-2</v>
      </c>
      <c r="AE118" s="106">
        <f t="shared" si="19"/>
        <v>21.448888888888892</v>
      </c>
      <c r="AF118" s="105">
        <f t="shared" si="20"/>
        <v>965.19999999999993</v>
      </c>
      <c r="AG118" s="105">
        <f t="shared" si="21"/>
        <v>50.800000000000011</v>
      </c>
    </row>
    <row r="119" spans="1:33" s="88" customFormat="1" x14ac:dyDescent="0.35">
      <c r="A119" s="21">
        <v>10141103</v>
      </c>
      <c r="B119" s="115" t="s">
        <v>14786</v>
      </c>
      <c r="C119" s="259" t="s">
        <v>710</v>
      </c>
      <c r="D119" s="22" t="s">
        <v>17851</v>
      </c>
      <c r="E119" s="114" t="str">
        <f t="shared" si="11"/>
        <v>TRANSFORMADOR MARCA:EFACEC PT49 PT49</v>
      </c>
      <c r="F119" s="21" t="s">
        <v>17852</v>
      </c>
      <c r="G119" s="21" t="s">
        <v>17851</v>
      </c>
      <c r="H119" s="21" t="s">
        <v>3104</v>
      </c>
      <c r="I119" s="21" t="s">
        <v>530</v>
      </c>
      <c r="J119" s="21"/>
      <c r="K119" s="124" t="s">
        <v>17850</v>
      </c>
      <c r="L119" s="124" t="s">
        <v>17849</v>
      </c>
      <c r="M119" s="21">
        <v>200</v>
      </c>
      <c r="N119" s="21">
        <v>6.6</v>
      </c>
      <c r="O119" s="21">
        <v>0.4</v>
      </c>
      <c r="P119" s="21">
        <v>3</v>
      </c>
      <c r="Q119" s="21">
        <v>1973</v>
      </c>
      <c r="R119" s="21" t="s">
        <v>27</v>
      </c>
      <c r="S119" s="21">
        <v>9141</v>
      </c>
      <c r="T119" s="116">
        <v>572</v>
      </c>
      <c r="U119" s="111">
        <v>45</v>
      </c>
      <c r="V119" s="113">
        <f t="shared" si="12"/>
        <v>40.675555555555555</v>
      </c>
      <c r="W119" s="113">
        <f t="shared" si="13"/>
        <v>531.32444444444445</v>
      </c>
      <c r="X119" s="112">
        <f t="shared" si="14"/>
        <v>531324.4444444445</v>
      </c>
      <c r="Y119" s="111"/>
      <c r="Z119" s="110">
        <f t="shared" si="22"/>
        <v>1</v>
      </c>
      <c r="AA119" s="109">
        <f t="shared" si="15"/>
        <v>28.6</v>
      </c>
      <c r="AB119" s="109">
        <f t="shared" si="16"/>
        <v>28600</v>
      </c>
      <c r="AC119" s="108">
        <f t="shared" si="17"/>
        <v>543.4</v>
      </c>
      <c r="AD119" s="107">
        <f t="shared" si="18"/>
        <v>2.2222222222222223E-2</v>
      </c>
      <c r="AE119" s="106">
        <f t="shared" si="19"/>
        <v>12.075555555555555</v>
      </c>
      <c r="AF119" s="105">
        <f t="shared" si="20"/>
        <v>543.4</v>
      </c>
      <c r="AG119" s="105">
        <f t="shared" si="21"/>
        <v>28.6</v>
      </c>
    </row>
    <row r="120" spans="1:33" s="88" customFormat="1" x14ac:dyDescent="0.35">
      <c r="A120" s="21">
        <v>10141103</v>
      </c>
      <c r="B120" s="115" t="s">
        <v>14786</v>
      </c>
      <c r="C120" s="259" t="s">
        <v>710</v>
      </c>
      <c r="D120" s="22" t="s">
        <v>17847</v>
      </c>
      <c r="E120" s="114" t="str">
        <f t="shared" si="11"/>
        <v>TRANSFORMADOR MARCA:EFACEC PT54 PT54</v>
      </c>
      <c r="F120" s="21" t="s">
        <v>17848</v>
      </c>
      <c r="G120" s="21" t="s">
        <v>17847</v>
      </c>
      <c r="H120" s="21" t="s">
        <v>3104</v>
      </c>
      <c r="I120" s="21" t="s">
        <v>530</v>
      </c>
      <c r="J120" s="57"/>
      <c r="K120" s="142" t="s">
        <v>17846</v>
      </c>
      <c r="L120" s="142" t="s">
        <v>17845</v>
      </c>
      <c r="M120" s="21">
        <v>630</v>
      </c>
      <c r="N120" s="21">
        <v>22</v>
      </c>
      <c r="O120" s="21">
        <v>0.4</v>
      </c>
      <c r="P120" s="21">
        <v>3</v>
      </c>
      <c r="Q120" s="21">
        <v>1973</v>
      </c>
      <c r="R120" s="21" t="s">
        <v>27</v>
      </c>
      <c r="S120" s="21" t="s">
        <v>17844</v>
      </c>
      <c r="T120" s="116">
        <v>1016</v>
      </c>
      <c r="U120" s="111">
        <v>45</v>
      </c>
      <c r="V120" s="113">
        <f t="shared" si="12"/>
        <v>72.248888888888899</v>
      </c>
      <c r="W120" s="113">
        <f t="shared" si="13"/>
        <v>943.75111111111107</v>
      </c>
      <c r="X120" s="112">
        <f t="shared" si="14"/>
        <v>943751.11111111112</v>
      </c>
      <c r="Y120" s="111"/>
      <c r="Z120" s="110">
        <f t="shared" si="22"/>
        <v>1</v>
      </c>
      <c r="AA120" s="109">
        <f t="shared" si="15"/>
        <v>50.800000000000004</v>
      </c>
      <c r="AB120" s="109">
        <f t="shared" si="16"/>
        <v>50800.000000000007</v>
      </c>
      <c r="AC120" s="108">
        <f t="shared" si="17"/>
        <v>965.2</v>
      </c>
      <c r="AD120" s="107">
        <f t="shared" si="18"/>
        <v>2.2222222222222223E-2</v>
      </c>
      <c r="AE120" s="106">
        <f t="shared" si="19"/>
        <v>21.448888888888892</v>
      </c>
      <c r="AF120" s="105">
        <f t="shared" si="20"/>
        <v>965.19999999999993</v>
      </c>
      <c r="AG120" s="105">
        <f t="shared" si="21"/>
        <v>50.800000000000011</v>
      </c>
    </row>
    <row r="121" spans="1:33" s="88" customFormat="1" x14ac:dyDescent="0.35">
      <c r="A121" s="21">
        <v>10141103</v>
      </c>
      <c r="B121" s="115" t="s">
        <v>14786</v>
      </c>
      <c r="C121" s="259" t="s">
        <v>710</v>
      </c>
      <c r="D121" s="22" t="s">
        <v>17842</v>
      </c>
      <c r="E121" s="114" t="str">
        <f t="shared" si="11"/>
        <v>TRANSFORMADOR MARCA:EFACEC PT68 PT68</v>
      </c>
      <c r="F121" s="21" t="s">
        <v>17843</v>
      </c>
      <c r="G121" s="21" t="s">
        <v>17842</v>
      </c>
      <c r="H121" s="21" t="s">
        <v>3104</v>
      </c>
      <c r="I121" s="21" t="s">
        <v>530</v>
      </c>
      <c r="J121" s="57"/>
      <c r="K121" s="142" t="s">
        <v>17841</v>
      </c>
      <c r="L121" s="142" t="s">
        <v>17840</v>
      </c>
      <c r="M121" s="21">
        <v>200</v>
      </c>
      <c r="N121" s="21">
        <v>22</v>
      </c>
      <c r="O121" s="21">
        <v>0.4</v>
      </c>
      <c r="P121" s="21">
        <v>3</v>
      </c>
      <c r="Q121" s="21">
        <v>1973</v>
      </c>
      <c r="R121" s="21" t="s">
        <v>27</v>
      </c>
      <c r="S121" s="21">
        <v>6923</v>
      </c>
      <c r="T121" s="116">
        <v>572</v>
      </c>
      <c r="U121" s="111">
        <v>45</v>
      </c>
      <c r="V121" s="113">
        <f t="shared" si="12"/>
        <v>40.675555555555555</v>
      </c>
      <c r="W121" s="113">
        <f t="shared" si="13"/>
        <v>531.32444444444445</v>
      </c>
      <c r="X121" s="112">
        <f t="shared" si="14"/>
        <v>531324.4444444445</v>
      </c>
      <c r="Y121" s="111"/>
      <c r="Z121" s="110">
        <f t="shared" si="22"/>
        <v>1</v>
      </c>
      <c r="AA121" s="109">
        <f t="shared" si="15"/>
        <v>28.6</v>
      </c>
      <c r="AB121" s="109">
        <f t="shared" si="16"/>
        <v>28600</v>
      </c>
      <c r="AC121" s="108">
        <f t="shared" si="17"/>
        <v>543.4</v>
      </c>
      <c r="AD121" s="107">
        <f t="shared" si="18"/>
        <v>2.2222222222222223E-2</v>
      </c>
      <c r="AE121" s="106">
        <f t="shared" si="19"/>
        <v>12.075555555555555</v>
      </c>
      <c r="AF121" s="105">
        <f t="shared" si="20"/>
        <v>543.4</v>
      </c>
      <c r="AG121" s="105">
        <f t="shared" si="21"/>
        <v>28.6</v>
      </c>
    </row>
    <row r="122" spans="1:33" s="88" customFormat="1" x14ac:dyDescent="0.35">
      <c r="A122" s="21">
        <v>10141103</v>
      </c>
      <c r="B122" s="115" t="s">
        <v>14786</v>
      </c>
      <c r="C122" s="259" t="s">
        <v>710</v>
      </c>
      <c r="D122" s="22" t="s">
        <v>17838</v>
      </c>
      <c r="E122" s="114" t="str">
        <f t="shared" si="11"/>
        <v>TRANSFORMADOR MARCA:EFACEC PT70 PT70</v>
      </c>
      <c r="F122" s="21" t="s">
        <v>17839</v>
      </c>
      <c r="G122" s="21" t="s">
        <v>17838</v>
      </c>
      <c r="H122" s="21" t="s">
        <v>3104</v>
      </c>
      <c r="I122" s="21" t="s">
        <v>530</v>
      </c>
      <c r="J122" s="57"/>
      <c r="K122" s="124">
        <v>692913.5</v>
      </c>
      <c r="L122" s="124">
        <v>7804474.7999999998</v>
      </c>
      <c r="M122" s="21">
        <v>315</v>
      </c>
      <c r="N122" s="21">
        <v>6.6</v>
      </c>
      <c r="O122" s="21">
        <v>0.4</v>
      </c>
      <c r="P122" s="21">
        <v>3</v>
      </c>
      <c r="Q122" s="21">
        <v>1973</v>
      </c>
      <c r="R122" s="21" t="s">
        <v>27</v>
      </c>
      <c r="S122" s="21">
        <v>8435</v>
      </c>
      <c r="T122" s="116">
        <v>840</v>
      </c>
      <c r="U122" s="111">
        <v>45</v>
      </c>
      <c r="V122" s="113">
        <f t="shared" si="12"/>
        <v>59.733333333333334</v>
      </c>
      <c r="W122" s="113">
        <f t="shared" si="13"/>
        <v>780.26666666666665</v>
      </c>
      <c r="X122" s="112">
        <f t="shared" si="14"/>
        <v>780266.66666666663</v>
      </c>
      <c r="Y122" s="111"/>
      <c r="Z122" s="110">
        <f t="shared" si="22"/>
        <v>1</v>
      </c>
      <c r="AA122" s="109">
        <f t="shared" si="15"/>
        <v>42</v>
      </c>
      <c r="AB122" s="109">
        <f t="shared" si="16"/>
        <v>42000</v>
      </c>
      <c r="AC122" s="108">
        <f t="shared" si="17"/>
        <v>798</v>
      </c>
      <c r="AD122" s="107">
        <f t="shared" si="18"/>
        <v>2.2222222222222223E-2</v>
      </c>
      <c r="AE122" s="106">
        <f t="shared" si="19"/>
        <v>17.733333333333334</v>
      </c>
      <c r="AF122" s="105">
        <f t="shared" si="20"/>
        <v>798</v>
      </c>
      <c r="AG122" s="105">
        <f t="shared" si="21"/>
        <v>42</v>
      </c>
    </row>
    <row r="123" spans="1:33" s="88" customFormat="1" x14ac:dyDescent="0.35">
      <c r="A123" s="21">
        <v>10141103</v>
      </c>
      <c r="B123" s="115" t="s">
        <v>14786</v>
      </c>
      <c r="C123" s="259" t="s">
        <v>710</v>
      </c>
      <c r="D123" s="22" t="s">
        <v>17836</v>
      </c>
      <c r="E123" s="114" t="str">
        <f t="shared" si="11"/>
        <v>TRANSFORMADOR MARCA:Efacec PT72 PT72</v>
      </c>
      <c r="F123" s="21" t="s">
        <v>17837</v>
      </c>
      <c r="G123" s="21" t="s">
        <v>17836</v>
      </c>
      <c r="H123" s="21" t="s">
        <v>3104</v>
      </c>
      <c r="I123" s="21" t="s">
        <v>530</v>
      </c>
      <c r="J123" s="57"/>
      <c r="K123" s="124" t="s">
        <v>17835</v>
      </c>
      <c r="L123" s="124" t="s">
        <v>17834</v>
      </c>
      <c r="M123" s="21">
        <v>200</v>
      </c>
      <c r="N123" s="21">
        <v>6.6</v>
      </c>
      <c r="O123" s="21">
        <v>0.4</v>
      </c>
      <c r="P123" s="21">
        <v>3</v>
      </c>
      <c r="Q123" s="21">
        <v>1973</v>
      </c>
      <c r="R123" s="124" t="s">
        <v>535</v>
      </c>
      <c r="S123" s="124">
        <v>8523</v>
      </c>
      <c r="T123" s="116">
        <v>572</v>
      </c>
      <c r="U123" s="111">
        <v>45</v>
      </c>
      <c r="V123" s="113">
        <f t="shared" si="12"/>
        <v>40.675555555555555</v>
      </c>
      <c r="W123" s="113">
        <f t="shared" si="13"/>
        <v>531.32444444444445</v>
      </c>
      <c r="X123" s="112">
        <f t="shared" si="14"/>
        <v>531324.4444444445</v>
      </c>
      <c r="Y123" s="111"/>
      <c r="Z123" s="110">
        <f t="shared" si="22"/>
        <v>1</v>
      </c>
      <c r="AA123" s="109">
        <f t="shared" si="15"/>
        <v>28.6</v>
      </c>
      <c r="AB123" s="109">
        <f t="shared" si="16"/>
        <v>28600</v>
      </c>
      <c r="AC123" s="108">
        <f t="shared" si="17"/>
        <v>543.4</v>
      </c>
      <c r="AD123" s="107">
        <f t="shared" si="18"/>
        <v>2.2222222222222223E-2</v>
      </c>
      <c r="AE123" s="106">
        <f t="shared" si="19"/>
        <v>12.075555555555555</v>
      </c>
      <c r="AF123" s="105">
        <f t="shared" si="20"/>
        <v>543.4</v>
      </c>
      <c r="AG123" s="105">
        <f t="shared" si="21"/>
        <v>28.6</v>
      </c>
    </row>
    <row r="124" spans="1:33" s="88" customFormat="1" x14ac:dyDescent="0.35">
      <c r="A124" s="21">
        <v>10141103</v>
      </c>
      <c r="B124" s="115" t="s">
        <v>14786</v>
      </c>
      <c r="C124" s="259" t="s">
        <v>710</v>
      </c>
      <c r="D124" s="22" t="s">
        <v>17832</v>
      </c>
      <c r="E124" s="114" t="str">
        <f t="shared" si="11"/>
        <v>TRANSFORMADOR MARCA:EFACEC PT73 PT73</v>
      </c>
      <c r="F124" s="21" t="s">
        <v>17833</v>
      </c>
      <c r="G124" s="21" t="s">
        <v>17832</v>
      </c>
      <c r="H124" s="21" t="s">
        <v>3104</v>
      </c>
      <c r="I124" s="21" t="s">
        <v>530</v>
      </c>
      <c r="J124" s="57"/>
      <c r="K124" s="124">
        <v>692344.7</v>
      </c>
      <c r="L124" s="124">
        <v>7805928.5999999996</v>
      </c>
      <c r="M124" s="21">
        <v>500</v>
      </c>
      <c r="N124" s="21">
        <v>6.6</v>
      </c>
      <c r="O124" s="21">
        <v>0.4</v>
      </c>
      <c r="P124" s="21">
        <v>3</v>
      </c>
      <c r="Q124" s="21">
        <v>1973</v>
      </c>
      <c r="R124" s="21" t="s">
        <v>27</v>
      </c>
      <c r="S124" s="21">
        <v>10599</v>
      </c>
      <c r="T124" s="116">
        <v>1016</v>
      </c>
      <c r="U124" s="111">
        <v>45</v>
      </c>
      <c r="V124" s="113">
        <f t="shared" si="12"/>
        <v>72.248888888888899</v>
      </c>
      <c r="W124" s="113">
        <f t="shared" si="13"/>
        <v>943.75111111111107</v>
      </c>
      <c r="X124" s="112">
        <f t="shared" si="14"/>
        <v>943751.11111111112</v>
      </c>
      <c r="Y124" s="111"/>
      <c r="Z124" s="110">
        <f t="shared" si="22"/>
        <v>1</v>
      </c>
      <c r="AA124" s="109">
        <f t="shared" si="15"/>
        <v>50.800000000000004</v>
      </c>
      <c r="AB124" s="109">
        <f t="shared" si="16"/>
        <v>50800.000000000007</v>
      </c>
      <c r="AC124" s="108">
        <f t="shared" si="17"/>
        <v>965.2</v>
      </c>
      <c r="AD124" s="107">
        <f t="shared" si="18"/>
        <v>2.2222222222222223E-2</v>
      </c>
      <c r="AE124" s="106">
        <f t="shared" si="19"/>
        <v>21.448888888888892</v>
      </c>
      <c r="AF124" s="105">
        <f t="shared" si="20"/>
        <v>965.19999999999993</v>
      </c>
      <c r="AG124" s="105">
        <f t="shared" si="21"/>
        <v>50.800000000000011</v>
      </c>
    </row>
    <row r="125" spans="1:33" s="88" customFormat="1" x14ac:dyDescent="0.35">
      <c r="A125" s="21">
        <v>10141103</v>
      </c>
      <c r="B125" s="115" t="s">
        <v>14786</v>
      </c>
      <c r="C125" s="259" t="s">
        <v>710</v>
      </c>
      <c r="D125" s="22" t="s">
        <v>17830</v>
      </c>
      <c r="E125" s="114" t="str">
        <f t="shared" si="11"/>
        <v>TRANSFORMADOR MARCA:Efacec PT77 PT77</v>
      </c>
      <c r="F125" s="21" t="s">
        <v>17831</v>
      </c>
      <c r="G125" s="21" t="s">
        <v>17830</v>
      </c>
      <c r="H125" s="21" t="s">
        <v>3104</v>
      </c>
      <c r="I125" s="21" t="s">
        <v>530</v>
      </c>
      <c r="J125" s="57"/>
      <c r="K125" s="124" t="s">
        <v>17829</v>
      </c>
      <c r="L125" s="124" t="s">
        <v>17828</v>
      </c>
      <c r="M125" s="21">
        <v>315</v>
      </c>
      <c r="N125" s="21">
        <v>6.6</v>
      </c>
      <c r="O125" s="21">
        <v>0.4</v>
      </c>
      <c r="P125" s="21">
        <v>3</v>
      </c>
      <c r="Q125" s="124">
        <v>1973</v>
      </c>
      <c r="R125" s="124" t="s">
        <v>535</v>
      </c>
      <c r="S125" s="124">
        <v>9661</v>
      </c>
      <c r="T125" s="116">
        <v>840</v>
      </c>
      <c r="U125" s="111">
        <v>45</v>
      </c>
      <c r="V125" s="113">
        <f t="shared" si="12"/>
        <v>59.733333333333334</v>
      </c>
      <c r="W125" s="113">
        <f t="shared" si="13"/>
        <v>780.26666666666665</v>
      </c>
      <c r="X125" s="112">
        <f t="shared" si="14"/>
        <v>780266.66666666663</v>
      </c>
      <c r="Y125" s="111"/>
      <c r="Z125" s="110">
        <f t="shared" si="22"/>
        <v>1</v>
      </c>
      <c r="AA125" s="109">
        <f t="shared" si="15"/>
        <v>42</v>
      </c>
      <c r="AB125" s="109">
        <f t="shared" si="16"/>
        <v>42000</v>
      </c>
      <c r="AC125" s="108">
        <f t="shared" si="17"/>
        <v>798</v>
      </c>
      <c r="AD125" s="107">
        <f t="shared" si="18"/>
        <v>2.2222222222222223E-2</v>
      </c>
      <c r="AE125" s="106">
        <f t="shared" si="19"/>
        <v>17.733333333333334</v>
      </c>
      <c r="AF125" s="105">
        <f t="shared" si="20"/>
        <v>798</v>
      </c>
      <c r="AG125" s="105">
        <f t="shared" si="21"/>
        <v>42</v>
      </c>
    </row>
    <row r="126" spans="1:33" s="88" customFormat="1" x14ac:dyDescent="0.35">
      <c r="A126" s="21">
        <v>10141103</v>
      </c>
      <c r="B126" s="115" t="s">
        <v>14786</v>
      </c>
      <c r="C126" s="259" t="s">
        <v>710</v>
      </c>
      <c r="D126" s="22" t="s">
        <v>17826</v>
      </c>
      <c r="E126" s="114" t="str">
        <f t="shared" si="11"/>
        <v>TRANSFORMADOR MARCA:Efacec PT78 PT78</v>
      </c>
      <c r="F126" s="21" t="s">
        <v>17827</v>
      </c>
      <c r="G126" s="21" t="s">
        <v>17826</v>
      </c>
      <c r="H126" s="21" t="s">
        <v>3104</v>
      </c>
      <c r="I126" s="21" t="s">
        <v>530</v>
      </c>
      <c r="J126" s="57"/>
      <c r="K126" s="124">
        <v>692876.7</v>
      </c>
      <c r="L126" s="124">
        <v>7805410</v>
      </c>
      <c r="M126" s="21">
        <v>315</v>
      </c>
      <c r="N126" s="21">
        <v>6.6</v>
      </c>
      <c r="O126" s="21">
        <v>0.4</v>
      </c>
      <c r="P126" s="21">
        <v>3</v>
      </c>
      <c r="Q126" s="124">
        <v>1973</v>
      </c>
      <c r="R126" s="124" t="s">
        <v>535</v>
      </c>
      <c r="S126" s="124">
        <v>5764</v>
      </c>
      <c r="T126" s="116">
        <v>840</v>
      </c>
      <c r="U126" s="111">
        <v>45</v>
      </c>
      <c r="V126" s="113">
        <f t="shared" si="12"/>
        <v>59.733333333333334</v>
      </c>
      <c r="W126" s="113">
        <f t="shared" si="13"/>
        <v>780.26666666666665</v>
      </c>
      <c r="X126" s="112">
        <f t="shared" si="14"/>
        <v>780266.66666666663</v>
      </c>
      <c r="Y126" s="111"/>
      <c r="Z126" s="110">
        <f t="shared" si="22"/>
        <v>1</v>
      </c>
      <c r="AA126" s="109">
        <f t="shared" si="15"/>
        <v>42</v>
      </c>
      <c r="AB126" s="109">
        <f t="shared" si="16"/>
        <v>42000</v>
      </c>
      <c r="AC126" s="108">
        <f t="shared" si="17"/>
        <v>798</v>
      </c>
      <c r="AD126" s="107">
        <f t="shared" si="18"/>
        <v>2.2222222222222223E-2</v>
      </c>
      <c r="AE126" s="106">
        <f t="shared" si="19"/>
        <v>17.733333333333334</v>
      </c>
      <c r="AF126" s="105">
        <f t="shared" si="20"/>
        <v>798</v>
      </c>
      <c r="AG126" s="105">
        <f t="shared" si="21"/>
        <v>42</v>
      </c>
    </row>
    <row r="127" spans="1:33" s="88" customFormat="1" x14ac:dyDescent="0.35">
      <c r="A127" s="21">
        <v>10141103</v>
      </c>
      <c r="B127" s="115" t="s">
        <v>14786</v>
      </c>
      <c r="C127" s="259" t="s">
        <v>710</v>
      </c>
      <c r="D127" s="22" t="s">
        <v>17824</v>
      </c>
      <c r="E127" s="114" t="str">
        <f t="shared" si="11"/>
        <v>TRANSFORMADOR MARCA:Efacec PT80 PT80</v>
      </c>
      <c r="F127" s="21" t="s">
        <v>17825</v>
      </c>
      <c r="G127" s="21" t="s">
        <v>17824</v>
      </c>
      <c r="H127" s="21" t="s">
        <v>3104</v>
      </c>
      <c r="I127" s="21" t="s">
        <v>530</v>
      </c>
      <c r="J127" s="57"/>
      <c r="K127" s="124">
        <v>692680.2</v>
      </c>
      <c r="L127" s="124">
        <v>7804675</v>
      </c>
      <c r="M127" s="21">
        <v>315</v>
      </c>
      <c r="N127" s="21">
        <v>6.6</v>
      </c>
      <c r="O127" s="21">
        <v>0.4</v>
      </c>
      <c r="P127" s="21">
        <v>3</v>
      </c>
      <c r="Q127" s="124">
        <v>1973</v>
      </c>
      <c r="R127" s="124" t="s">
        <v>535</v>
      </c>
      <c r="S127" s="124">
        <v>15050</v>
      </c>
      <c r="T127" s="116">
        <v>840</v>
      </c>
      <c r="U127" s="111">
        <v>45</v>
      </c>
      <c r="V127" s="113">
        <f t="shared" si="12"/>
        <v>59.733333333333334</v>
      </c>
      <c r="W127" s="113">
        <f t="shared" si="13"/>
        <v>780.26666666666665</v>
      </c>
      <c r="X127" s="112">
        <f t="shared" si="14"/>
        <v>780266.66666666663</v>
      </c>
      <c r="Y127" s="111"/>
      <c r="Z127" s="110">
        <f t="shared" si="22"/>
        <v>1</v>
      </c>
      <c r="AA127" s="109">
        <f t="shared" si="15"/>
        <v>42</v>
      </c>
      <c r="AB127" s="109">
        <f t="shared" si="16"/>
        <v>42000</v>
      </c>
      <c r="AC127" s="108">
        <f t="shared" si="17"/>
        <v>798</v>
      </c>
      <c r="AD127" s="107">
        <f t="shared" si="18"/>
        <v>2.2222222222222223E-2</v>
      </c>
      <c r="AE127" s="106">
        <f t="shared" si="19"/>
        <v>17.733333333333334</v>
      </c>
      <c r="AF127" s="105">
        <f t="shared" si="20"/>
        <v>798</v>
      </c>
      <c r="AG127" s="105">
        <f t="shared" si="21"/>
        <v>42</v>
      </c>
    </row>
    <row r="128" spans="1:33" s="88" customFormat="1" x14ac:dyDescent="0.35">
      <c r="A128" s="21">
        <v>10141103</v>
      </c>
      <c r="B128" s="115" t="s">
        <v>14786</v>
      </c>
      <c r="C128" s="259" t="s">
        <v>710</v>
      </c>
      <c r="D128" s="22" t="s">
        <v>17822</v>
      </c>
      <c r="E128" s="114" t="str">
        <f t="shared" si="11"/>
        <v>TRANSFORMADOR MARCA:EFACEC PT87 PT87</v>
      </c>
      <c r="F128" s="21" t="s">
        <v>17823</v>
      </c>
      <c r="G128" s="21" t="s">
        <v>17822</v>
      </c>
      <c r="H128" s="21" t="s">
        <v>3104</v>
      </c>
      <c r="I128" s="21" t="s">
        <v>530</v>
      </c>
      <c r="J128" s="57"/>
      <c r="K128" s="124" t="s">
        <v>17821</v>
      </c>
      <c r="L128" s="124" t="s">
        <v>17820</v>
      </c>
      <c r="M128" s="21">
        <v>315</v>
      </c>
      <c r="N128" s="21">
        <v>6.6</v>
      </c>
      <c r="O128" s="21">
        <v>0.4</v>
      </c>
      <c r="P128" s="21">
        <v>3</v>
      </c>
      <c r="Q128" s="21">
        <v>1973</v>
      </c>
      <c r="R128" s="21" t="s">
        <v>27</v>
      </c>
      <c r="S128" s="21">
        <v>9660</v>
      </c>
      <c r="T128" s="116">
        <v>840</v>
      </c>
      <c r="U128" s="111">
        <v>45</v>
      </c>
      <c r="V128" s="113">
        <f t="shared" si="12"/>
        <v>59.733333333333334</v>
      </c>
      <c r="W128" s="113">
        <f t="shared" si="13"/>
        <v>780.26666666666665</v>
      </c>
      <c r="X128" s="112">
        <f t="shared" si="14"/>
        <v>780266.66666666663</v>
      </c>
      <c r="Y128" s="111"/>
      <c r="Z128" s="110">
        <f t="shared" si="22"/>
        <v>1</v>
      </c>
      <c r="AA128" s="109">
        <f t="shared" si="15"/>
        <v>42</v>
      </c>
      <c r="AB128" s="109">
        <f t="shared" si="16"/>
        <v>42000</v>
      </c>
      <c r="AC128" s="108">
        <f t="shared" si="17"/>
        <v>798</v>
      </c>
      <c r="AD128" s="107">
        <f t="shared" si="18"/>
        <v>2.2222222222222223E-2</v>
      </c>
      <c r="AE128" s="106">
        <f t="shared" si="19"/>
        <v>17.733333333333334</v>
      </c>
      <c r="AF128" s="105">
        <f t="shared" si="20"/>
        <v>798</v>
      </c>
      <c r="AG128" s="105">
        <f t="shared" si="21"/>
        <v>42</v>
      </c>
    </row>
    <row r="129" spans="1:33" s="88" customFormat="1" x14ac:dyDescent="0.35">
      <c r="A129" s="21">
        <v>10141103</v>
      </c>
      <c r="B129" s="115" t="s">
        <v>14786</v>
      </c>
      <c r="C129" s="259" t="s">
        <v>710</v>
      </c>
      <c r="D129" s="22" t="s">
        <v>17818</v>
      </c>
      <c r="E129" s="114" t="str">
        <f t="shared" si="11"/>
        <v>TRANSFORMADOR MARCA:Efacec PT89 PT89</v>
      </c>
      <c r="F129" s="21" t="s">
        <v>17819</v>
      </c>
      <c r="G129" s="21" t="s">
        <v>17818</v>
      </c>
      <c r="H129" s="21" t="s">
        <v>3104</v>
      </c>
      <c r="I129" s="21" t="s">
        <v>530</v>
      </c>
      <c r="J129" s="57"/>
      <c r="K129" s="124" t="s">
        <v>17817</v>
      </c>
      <c r="L129" s="124" t="s">
        <v>17816</v>
      </c>
      <c r="M129" s="21">
        <v>315</v>
      </c>
      <c r="N129" s="21">
        <v>6.6</v>
      </c>
      <c r="O129" s="21">
        <v>0.4</v>
      </c>
      <c r="P129" s="21">
        <v>3</v>
      </c>
      <c r="Q129" s="124">
        <v>1973</v>
      </c>
      <c r="R129" s="124" t="s">
        <v>535</v>
      </c>
      <c r="S129" s="124">
        <v>8434</v>
      </c>
      <c r="T129" s="116">
        <v>840</v>
      </c>
      <c r="U129" s="111">
        <v>45</v>
      </c>
      <c r="V129" s="113">
        <f t="shared" si="12"/>
        <v>59.733333333333334</v>
      </c>
      <c r="W129" s="113">
        <f t="shared" si="13"/>
        <v>780.26666666666665</v>
      </c>
      <c r="X129" s="112">
        <f t="shared" si="14"/>
        <v>780266.66666666663</v>
      </c>
      <c r="Y129" s="111"/>
      <c r="Z129" s="110">
        <f t="shared" si="22"/>
        <v>1</v>
      </c>
      <c r="AA129" s="109">
        <f t="shared" si="15"/>
        <v>42</v>
      </c>
      <c r="AB129" s="109">
        <f t="shared" si="16"/>
        <v>42000</v>
      </c>
      <c r="AC129" s="108">
        <f t="shared" si="17"/>
        <v>798</v>
      </c>
      <c r="AD129" s="107">
        <f t="shared" si="18"/>
        <v>2.2222222222222223E-2</v>
      </c>
      <c r="AE129" s="106">
        <f t="shared" si="19"/>
        <v>17.733333333333334</v>
      </c>
      <c r="AF129" s="105">
        <f t="shared" si="20"/>
        <v>798</v>
      </c>
      <c r="AG129" s="105">
        <f t="shared" si="21"/>
        <v>42</v>
      </c>
    </row>
    <row r="130" spans="1:33" s="88" customFormat="1" x14ac:dyDescent="0.35">
      <c r="A130" s="21">
        <v>10141103</v>
      </c>
      <c r="B130" s="115" t="s">
        <v>14786</v>
      </c>
      <c r="C130" s="259" t="s">
        <v>710</v>
      </c>
      <c r="D130" s="22" t="s">
        <v>17814</v>
      </c>
      <c r="E130" s="114" t="str">
        <f t="shared" ref="E130:E193" si="23">+CONCATENATE(C130," ","MARCA:",R130," ",G130," ",D130,)</f>
        <v>TRANSFORMADOR MARCA:Efacec PT91 PT91</v>
      </c>
      <c r="F130" s="21" t="s">
        <v>17815</v>
      </c>
      <c r="G130" s="21" t="s">
        <v>17814</v>
      </c>
      <c r="H130" s="21" t="s">
        <v>3104</v>
      </c>
      <c r="I130" s="21" t="s">
        <v>530</v>
      </c>
      <c r="J130" s="57"/>
      <c r="K130" s="124" t="s">
        <v>17813</v>
      </c>
      <c r="L130" s="124" t="s">
        <v>17812</v>
      </c>
      <c r="M130" s="21">
        <v>160</v>
      </c>
      <c r="N130" s="21">
        <v>6.6</v>
      </c>
      <c r="O130" s="21">
        <v>0.4</v>
      </c>
      <c r="P130" s="21">
        <v>3</v>
      </c>
      <c r="Q130" s="124">
        <v>1973</v>
      </c>
      <c r="R130" s="124" t="s">
        <v>535</v>
      </c>
      <c r="S130" s="124">
        <v>6563</v>
      </c>
      <c r="T130" s="116">
        <v>572</v>
      </c>
      <c r="U130" s="111">
        <v>45</v>
      </c>
      <c r="V130" s="113">
        <f t="shared" ref="V130:V193" si="24">((Z130/U130)*(T130-AA130))+AA130</f>
        <v>40.675555555555555</v>
      </c>
      <c r="W130" s="113">
        <f t="shared" ref="W130:W193" si="25">+T130-V130</f>
        <v>531.32444444444445</v>
      </c>
      <c r="X130" s="112">
        <f t="shared" ref="X130:X193" si="26">+W130*1000</f>
        <v>531324.4444444445</v>
      </c>
      <c r="Y130" s="111"/>
      <c r="Z130" s="110">
        <f t="shared" si="22"/>
        <v>1</v>
      </c>
      <c r="AA130" s="109">
        <f t="shared" ref="AA130:AA193" si="27">(5/100*T130)</f>
        <v>28.6</v>
      </c>
      <c r="AB130" s="109">
        <f t="shared" ref="AB130:AB193" si="28">+AA130*1000</f>
        <v>28600</v>
      </c>
      <c r="AC130" s="108">
        <f t="shared" ref="AC130:AC193" si="29">+T130-AA130</f>
        <v>543.4</v>
      </c>
      <c r="AD130" s="107">
        <f t="shared" ref="AD130:AD193" si="30">1/U130</f>
        <v>2.2222222222222223E-2</v>
      </c>
      <c r="AE130" s="106">
        <f t="shared" ref="AE130:AE193" si="31">+AC130*AD130</f>
        <v>12.075555555555555</v>
      </c>
      <c r="AF130" s="105">
        <f t="shared" ref="AF130:AF193" si="32">+T130-V130+AE130</f>
        <v>543.4</v>
      </c>
      <c r="AG130" s="105">
        <f t="shared" ref="AG130:AG193" si="33">+V130-AE130</f>
        <v>28.6</v>
      </c>
    </row>
    <row r="131" spans="1:33" s="88" customFormat="1" x14ac:dyDescent="0.35">
      <c r="A131" s="21">
        <v>10141103</v>
      </c>
      <c r="B131" s="115" t="s">
        <v>14786</v>
      </c>
      <c r="C131" s="259" t="s">
        <v>710</v>
      </c>
      <c r="D131" s="22" t="s">
        <v>17810</v>
      </c>
      <c r="E131" s="114" t="str">
        <f t="shared" si="23"/>
        <v>TRANSFORMADOR MARCA:EFACEC PT93 PT93</v>
      </c>
      <c r="F131" s="21" t="s">
        <v>17811</v>
      </c>
      <c r="G131" s="21" t="s">
        <v>17810</v>
      </c>
      <c r="H131" s="21" t="s">
        <v>3104</v>
      </c>
      <c r="I131" s="21" t="s">
        <v>530</v>
      </c>
      <c r="J131" s="57"/>
      <c r="K131" s="124" t="s">
        <v>17809</v>
      </c>
      <c r="L131" s="124" t="s">
        <v>17808</v>
      </c>
      <c r="M131" s="21">
        <v>100</v>
      </c>
      <c r="N131" s="21">
        <v>6.6</v>
      </c>
      <c r="O131" s="21">
        <v>0.4</v>
      </c>
      <c r="P131" s="21">
        <v>3</v>
      </c>
      <c r="Q131" s="124">
        <v>1973</v>
      </c>
      <c r="R131" s="124" t="s">
        <v>27</v>
      </c>
      <c r="S131" s="124" t="s">
        <v>7147</v>
      </c>
      <c r="T131" s="116">
        <v>763</v>
      </c>
      <c r="U131" s="111">
        <v>45</v>
      </c>
      <c r="V131" s="113">
        <f t="shared" si="24"/>
        <v>54.257777777777775</v>
      </c>
      <c r="W131" s="113">
        <f t="shared" si="25"/>
        <v>708.74222222222227</v>
      </c>
      <c r="X131" s="112">
        <f t="shared" si="26"/>
        <v>708742.22222222225</v>
      </c>
      <c r="Y131" s="111"/>
      <c r="Z131" s="110">
        <f t="shared" si="22"/>
        <v>1</v>
      </c>
      <c r="AA131" s="109">
        <f t="shared" si="27"/>
        <v>38.15</v>
      </c>
      <c r="AB131" s="109">
        <f t="shared" si="28"/>
        <v>38150</v>
      </c>
      <c r="AC131" s="108">
        <f t="shared" si="29"/>
        <v>724.85</v>
      </c>
      <c r="AD131" s="107">
        <f t="shared" si="30"/>
        <v>2.2222222222222223E-2</v>
      </c>
      <c r="AE131" s="106">
        <f t="shared" si="31"/>
        <v>16.10777777777778</v>
      </c>
      <c r="AF131" s="105">
        <f t="shared" si="32"/>
        <v>724.85</v>
      </c>
      <c r="AG131" s="105">
        <f t="shared" si="33"/>
        <v>38.149999999999991</v>
      </c>
    </row>
    <row r="132" spans="1:33" s="88" customFormat="1" x14ac:dyDescent="0.35">
      <c r="A132" s="21">
        <v>10141103</v>
      </c>
      <c r="B132" s="115" t="s">
        <v>14786</v>
      </c>
      <c r="C132" s="259" t="s">
        <v>710</v>
      </c>
      <c r="D132" s="22" t="s">
        <v>17806</v>
      </c>
      <c r="E132" s="114" t="str">
        <f t="shared" si="23"/>
        <v>TRANSFORMADOR MARCA:Efacec PT94 PT94</v>
      </c>
      <c r="F132" s="21" t="s">
        <v>17807</v>
      </c>
      <c r="G132" s="21" t="s">
        <v>17806</v>
      </c>
      <c r="H132" s="21" t="s">
        <v>3104</v>
      </c>
      <c r="I132" s="21" t="s">
        <v>530</v>
      </c>
      <c r="J132" s="57"/>
      <c r="K132" s="124">
        <v>697697.8</v>
      </c>
      <c r="L132" s="124">
        <v>7804139.4000000004</v>
      </c>
      <c r="M132" s="21">
        <v>200</v>
      </c>
      <c r="N132" s="21">
        <v>6.6</v>
      </c>
      <c r="O132" s="21">
        <v>0.4</v>
      </c>
      <c r="P132" s="21">
        <v>3</v>
      </c>
      <c r="Q132" s="124">
        <v>1973</v>
      </c>
      <c r="R132" s="124" t="s">
        <v>535</v>
      </c>
      <c r="S132" s="124">
        <v>10596</v>
      </c>
      <c r="T132" s="116">
        <v>572</v>
      </c>
      <c r="U132" s="111">
        <v>45</v>
      </c>
      <c r="V132" s="113">
        <f t="shared" si="24"/>
        <v>40.675555555555555</v>
      </c>
      <c r="W132" s="113">
        <f t="shared" si="25"/>
        <v>531.32444444444445</v>
      </c>
      <c r="X132" s="112">
        <f t="shared" si="26"/>
        <v>531324.4444444445</v>
      </c>
      <c r="Y132" s="111"/>
      <c r="Z132" s="110">
        <f t="shared" si="22"/>
        <v>1</v>
      </c>
      <c r="AA132" s="109">
        <f t="shared" si="27"/>
        <v>28.6</v>
      </c>
      <c r="AB132" s="109">
        <f t="shared" si="28"/>
        <v>28600</v>
      </c>
      <c r="AC132" s="108">
        <f t="shared" si="29"/>
        <v>543.4</v>
      </c>
      <c r="AD132" s="107">
        <f t="shared" si="30"/>
        <v>2.2222222222222223E-2</v>
      </c>
      <c r="AE132" s="106">
        <f t="shared" si="31"/>
        <v>12.075555555555555</v>
      </c>
      <c r="AF132" s="105">
        <f t="shared" si="32"/>
        <v>543.4</v>
      </c>
      <c r="AG132" s="105">
        <f t="shared" si="33"/>
        <v>28.6</v>
      </c>
    </row>
    <row r="133" spans="1:33" s="88" customFormat="1" x14ac:dyDescent="0.35">
      <c r="A133" s="21">
        <v>10141103</v>
      </c>
      <c r="B133" s="115" t="s">
        <v>14786</v>
      </c>
      <c r="C133" s="259" t="s">
        <v>710</v>
      </c>
      <c r="D133" s="22" t="s">
        <v>17804</v>
      </c>
      <c r="E133" s="114" t="str">
        <f t="shared" si="23"/>
        <v>TRANSFORMADOR MARCA:Efacec PT95 PT95</v>
      </c>
      <c r="F133" s="21" t="s">
        <v>17805</v>
      </c>
      <c r="G133" s="21" t="s">
        <v>17804</v>
      </c>
      <c r="H133" s="21" t="s">
        <v>3104</v>
      </c>
      <c r="I133" s="21" t="s">
        <v>530</v>
      </c>
      <c r="J133" s="57"/>
      <c r="K133" s="124">
        <v>693728.4</v>
      </c>
      <c r="L133" s="124">
        <v>7807845.2999999998</v>
      </c>
      <c r="M133" s="21">
        <v>500</v>
      </c>
      <c r="N133" s="21">
        <v>6.6</v>
      </c>
      <c r="O133" s="21">
        <v>0.4</v>
      </c>
      <c r="P133" s="21">
        <v>3</v>
      </c>
      <c r="Q133" s="124">
        <v>1973</v>
      </c>
      <c r="R133" s="124" t="s">
        <v>535</v>
      </c>
      <c r="S133" s="124">
        <v>15046</v>
      </c>
      <c r="T133" s="116">
        <v>1016</v>
      </c>
      <c r="U133" s="111">
        <v>45</v>
      </c>
      <c r="V133" s="113">
        <f t="shared" si="24"/>
        <v>72.248888888888899</v>
      </c>
      <c r="W133" s="113">
        <f t="shared" si="25"/>
        <v>943.75111111111107</v>
      </c>
      <c r="X133" s="112">
        <f t="shared" si="26"/>
        <v>943751.11111111112</v>
      </c>
      <c r="Y133" s="111"/>
      <c r="Z133" s="110">
        <f t="shared" si="22"/>
        <v>1</v>
      </c>
      <c r="AA133" s="109">
        <f t="shared" si="27"/>
        <v>50.800000000000004</v>
      </c>
      <c r="AB133" s="109">
        <f t="shared" si="28"/>
        <v>50800.000000000007</v>
      </c>
      <c r="AC133" s="108">
        <f t="shared" si="29"/>
        <v>965.2</v>
      </c>
      <c r="AD133" s="107">
        <f t="shared" si="30"/>
        <v>2.2222222222222223E-2</v>
      </c>
      <c r="AE133" s="106">
        <f t="shared" si="31"/>
        <v>21.448888888888892</v>
      </c>
      <c r="AF133" s="105">
        <f t="shared" si="32"/>
        <v>965.19999999999993</v>
      </c>
      <c r="AG133" s="105">
        <f t="shared" si="33"/>
        <v>50.800000000000011</v>
      </c>
    </row>
    <row r="134" spans="1:33" s="88" customFormat="1" x14ac:dyDescent="0.35">
      <c r="A134" s="21">
        <v>10141103</v>
      </c>
      <c r="B134" s="115" t="s">
        <v>14786</v>
      </c>
      <c r="C134" s="259" t="s">
        <v>710</v>
      </c>
      <c r="D134" s="22" t="s">
        <v>17802</v>
      </c>
      <c r="E134" s="114" t="str">
        <f t="shared" si="23"/>
        <v>TRANSFORMADOR MARCA:Efacec PT97 PT97</v>
      </c>
      <c r="F134" s="21" t="s">
        <v>17803</v>
      </c>
      <c r="G134" s="21" t="s">
        <v>17802</v>
      </c>
      <c r="H134" s="21" t="s">
        <v>3104</v>
      </c>
      <c r="I134" s="21" t="s">
        <v>530</v>
      </c>
      <c r="J134" s="57"/>
      <c r="K134" s="124">
        <v>693139.3</v>
      </c>
      <c r="L134" s="124">
        <v>7804881.7000000002</v>
      </c>
      <c r="M134" s="21">
        <v>315</v>
      </c>
      <c r="N134" s="21">
        <v>6.6</v>
      </c>
      <c r="O134" s="21">
        <v>0.4</v>
      </c>
      <c r="P134" s="21">
        <v>3</v>
      </c>
      <c r="Q134" s="124">
        <v>1973</v>
      </c>
      <c r="R134" s="124" t="s">
        <v>535</v>
      </c>
      <c r="S134" s="124">
        <v>10597</v>
      </c>
      <c r="T134" s="116">
        <v>840</v>
      </c>
      <c r="U134" s="111">
        <v>45</v>
      </c>
      <c r="V134" s="113">
        <f t="shared" si="24"/>
        <v>59.733333333333334</v>
      </c>
      <c r="W134" s="113">
        <f t="shared" si="25"/>
        <v>780.26666666666665</v>
      </c>
      <c r="X134" s="112">
        <f t="shared" si="26"/>
        <v>780266.66666666663</v>
      </c>
      <c r="Y134" s="111"/>
      <c r="Z134" s="110">
        <f t="shared" si="22"/>
        <v>1</v>
      </c>
      <c r="AA134" s="109">
        <f t="shared" si="27"/>
        <v>42</v>
      </c>
      <c r="AB134" s="109">
        <f t="shared" si="28"/>
        <v>42000</v>
      </c>
      <c r="AC134" s="108">
        <f t="shared" si="29"/>
        <v>798</v>
      </c>
      <c r="AD134" s="107">
        <f t="shared" si="30"/>
        <v>2.2222222222222223E-2</v>
      </c>
      <c r="AE134" s="106">
        <f t="shared" si="31"/>
        <v>17.733333333333334</v>
      </c>
      <c r="AF134" s="105">
        <f t="shared" si="32"/>
        <v>798</v>
      </c>
      <c r="AG134" s="105">
        <f t="shared" si="33"/>
        <v>42</v>
      </c>
    </row>
    <row r="135" spans="1:33" s="88" customFormat="1" x14ac:dyDescent="0.35">
      <c r="A135" s="21">
        <v>10141103</v>
      </c>
      <c r="B135" s="115" t="s">
        <v>14786</v>
      </c>
      <c r="C135" s="259" t="s">
        <v>710</v>
      </c>
      <c r="D135" s="22" t="s">
        <v>17800</v>
      </c>
      <c r="E135" s="114" t="str">
        <f t="shared" si="23"/>
        <v>TRANSFORMADOR MARCA:EFACEC PT104 PT104</v>
      </c>
      <c r="F135" s="21" t="s">
        <v>17801</v>
      </c>
      <c r="G135" s="21" t="s">
        <v>17800</v>
      </c>
      <c r="H135" s="21" t="s">
        <v>3104</v>
      </c>
      <c r="I135" s="21" t="s">
        <v>530</v>
      </c>
      <c r="J135" s="57"/>
      <c r="K135" s="124">
        <v>693654.3</v>
      </c>
      <c r="L135" s="124">
        <v>7815672.4000000004</v>
      </c>
      <c r="M135" s="21">
        <v>100</v>
      </c>
      <c r="N135" s="21">
        <v>22</v>
      </c>
      <c r="O135" s="21">
        <v>0.4</v>
      </c>
      <c r="P135" s="21">
        <v>3</v>
      </c>
      <c r="Q135" s="124">
        <v>1973</v>
      </c>
      <c r="R135" s="124" t="s">
        <v>27</v>
      </c>
      <c r="S135" s="124" t="s">
        <v>7147</v>
      </c>
      <c r="T135" s="116">
        <v>763</v>
      </c>
      <c r="U135" s="111">
        <v>45</v>
      </c>
      <c r="V135" s="113">
        <f t="shared" si="24"/>
        <v>54.257777777777775</v>
      </c>
      <c r="W135" s="113">
        <f t="shared" si="25"/>
        <v>708.74222222222227</v>
      </c>
      <c r="X135" s="112">
        <f t="shared" si="26"/>
        <v>708742.22222222225</v>
      </c>
      <c r="Y135" s="111"/>
      <c r="Z135" s="110">
        <f t="shared" si="22"/>
        <v>1</v>
      </c>
      <c r="AA135" s="109">
        <f t="shared" si="27"/>
        <v>38.15</v>
      </c>
      <c r="AB135" s="109">
        <f t="shared" si="28"/>
        <v>38150</v>
      </c>
      <c r="AC135" s="108">
        <f t="shared" si="29"/>
        <v>724.85</v>
      </c>
      <c r="AD135" s="107">
        <f t="shared" si="30"/>
        <v>2.2222222222222223E-2</v>
      </c>
      <c r="AE135" s="106">
        <f t="shared" si="31"/>
        <v>16.10777777777778</v>
      </c>
      <c r="AF135" s="105">
        <f t="shared" si="32"/>
        <v>724.85</v>
      </c>
      <c r="AG135" s="105">
        <f t="shared" si="33"/>
        <v>38.149999999999991</v>
      </c>
    </row>
    <row r="136" spans="1:33" s="88" customFormat="1" x14ac:dyDescent="0.35">
      <c r="A136" s="21">
        <v>10141103</v>
      </c>
      <c r="B136" s="115" t="s">
        <v>14786</v>
      </c>
      <c r="C136" s="259" t="s">
        <v>710</v>
      </c>
      <c r="D136" s="22" t="s">
        <v>17798</v>
      </c>
      <c r="E136" s="114" t="str">
        <f t="shared" si="23"/>
        <v>TRANSFORMADOR MARCA:EFACEC PT125 PT125</v>
      </c>
      <c r="F136" s="21" t="s">
        <v>17799</v>
      </c>
      <c r="G136" s="21" t="s">
        <v>17798</v>
      </c>
      <c r="H136" s="21" t="s">
        <v>3104</v>
      </c>
      <c r="I136" s="21" t="s">
        <v>530</v>
      </c>
      <c r="J136" s="57"/>
      <c r="K136" s="124">
        <v>692397.1</v>
      </c>
      <c r="L136" s="124">
        <v>7806007.2999999998</v>
      </c>
      <c r="M136" s="21">
        <v>200</v>
      </c>
      <c r="N136" s="21">
        <v>6.6</v>
      </c>
      <c r="O136" s="21">
        <v>0.4</v>
      </c>
      <c r="P136" s="21">
        <v>3</v>
      </c>
      <c r="Q136" s="21">
        <v>1973</v>
      </c>
      <c r="R136" s="21" t="s">
        <v>27</v>
      </c>
      <c r="S136" s="21">
        <v>8436</v>
      </c>
      <c r="T136" s="116">
        <v>572</v>
      </c>
      <c r="U136" s="111">
        <v>45</v>
      </c>
      <c r="V136" s="113">
        <f t="shared" si="24"/>
        <v>40.675555555555555</v>
      </c>
      <c r="W136" s="113">
        <f t="shared" si="25"/>
        <v>531.32444444444445</v>
      </c>
      <c r="X136" s="112">
        <f t="shared" si="26"/>
        <v>531324.4444444445</v>
      </c>
      <c r="Y136" s="111"/>
      <c r="Z136" s="110">
        <f t="shared" si="22"/>
        <v>1</v>
      </c>
      <c r="AA136" s="109">
        <f t="shared" si="27"/>
        <v>28.6</v>
      </c>
      <c r="AB136" s="109">
        <f t="shared" si="28"/>
        <v>28600</v>
      </c>
      <c r="AC136" s="108">
        <f t="shared" si="29"/>
        <v>543.4</v>
      </c>
      <c r="AD136" s="107">
        <f t="shared" si="30"/>
        <v>2.2222222222222223E-2</v>
      </c>
      <c r="AE136" s="106">
        <f t="shared" si="31"/>
        <v>12.075555555555555</v>
      </c>
      <c r="AF136" s="105">
        <f t="shared" si="32"/>
        <v>543.4</v>
      </c>
      <c r="AG136" s="105">
        <f t="shared" si="33"/>
        <v>28.6</v>
      </c>
    </row>
    <row r="137" spans="1:33" s="88" customFormat="1" x14ac:dyDescent="0.35">
      <c r="A137" s="21">
        <v>10141103</v>
      </c>
      <c r="B137" s="115" t="s">
        <v>14786</v>
      </c>
      <c r="C137" s="259" t="s">
        <v>710</v>
      </c>
      <c r="D137" s="22" t="s">
        <v>17796</v>
      </c>
      <c r="E137" s="114" t="str">
        <f t="shared" si="23"/>
        <v>TRANSFORMADOR MARCA:EFACEC PT126 PT126</v>
      </c>
      <c r="F137" s="21" t="s">
        <v>17797</v>
      </c>
      <c r="G137" s="21" t="s">
        <v>17796</v>
      </c>
      <c r="H137" s="21" t="s">
        <v>3104</v>
      </c>
      <c r="I137" s="21" t="s">
        <v>530</v>
      </c>
      <c r="J137" s="57"/>
      <c r="K137" s="124" t="s">
        <v>17795</v>
      </c>
      <c r="L137" s="124" t="s">
        <v>17794</v>
      </c>
      <c r="M137" s="21">
        <v>315</v>
      </c>
      <c r="N137" s="21">
        <v>6.6</v>
      </c>
      <c r="O137" s="21">
        <v>0.4</v>
      </c>
      <c r="P137" s="21">
        <v>3</v>
      </c>
      <c r="Q137" s="21">
        <v>1973</v>
      </c>
      <c r="R137" s="21" t="s">
        <v>27</v>
      </c>
      <c r="S137" s="124">
        <v>8436</v>
      </c>
      <c r="T137" s="116">
        <v>840</v>
      </c>
      <c r="U137" s="111">
        <v>45</v>
      </c>
      <c r="V137" s="113">
        <f t="shared" si="24"/>
        <v>59.733333333333334</v>
      </c>
      <c r="W137" s="113">
        <f t="shared" si="25"/>
        <v>780.26666666666665</v>
      </c>
      <c r="X137" s="112">
        <f t="shared" si="26"/>
        <v>780266.66666666663</v>
      </c>
      <c r="Y137" s="111"/>
      <c r="Z137" s="110">
        <f t="shared" si="22"/>
        <v>1</v>
      </c>
      <c r="AA137" s="109">
        <f t="shared" si="27"/>
        <v>42</v>
      </c>
      <c r="AB137" s="109">
        <f t="shared" si="28"/>
        <v>42000</v>
      </c>
      <c r="AC137" s="108">
        <f t="shared" si="29"/>
        <v>798</v>
      </c>
      <c r="AD137" s="107">
        <f t="shared" si="30"/>
        <v>2.2222222222222223E-2</v>
      </c>
      <c r="AE137" s="106">
        <f t="shared" si="31"/>
        <v>17.733333333333334</v>
      </c>
      <c r="AF137" s="105">
        <f t="shared" si="32"/>
        <v>798</v>
      </c>
      <c r="AG137" s="105">
        <f t="shared" si="33"/>
        <v>42</v>
      </c>
    </row>
    <row r="138" spans="1:33" s="88" customFormat="1" x14ac:dyDescent="0.35">
      <c r="A138" s="21">
        <v>10141103</v>
      </c>
      <c r="B138" s="115" t="s">
        <v>14786</v>
      </c>
      <c r="C138" s="259" t="s">
        <v>710</v>
      </c>
      <c r="D138" s="22" t="s">
        <v>17792</v>
      </c>
      <c r="E138" s="114" t="str">
        <f t="shared" si="23"/>
        <v>TRANSFORMADOR MARCA:EFACEC PT130 PT130</v>
      </c>
      <c r="F138" s="21" t="s">
        <v>17793</v>
      </c>
      <c r="G138" s="21" t="s">
        <v>17792</v>
      </c>
      <c r="H138" s="21" t="s">
        <v>3104</v>
      </c>
      <c r="I138" s="21" t="s">
        <v>530</v>
      </c>
      <c r="J138" s="57"/>
      <c r="K138" s="124" t="s">
        <v>17791</v>
      </c>
      <c r="L138" s="124" t="s">
        <v>17790</v>
      </c>
      <c r="M138" s="21">
        <v>630</v>
      </c>
      <c r="N138" s="21">
        <v>6.6</v>
      </c>
      <c r="O138" s="21">
        <v>0.4</v>
      </c>
      <c r="P138" s="21">
        <v>3</v>
      </c>
      <c r="Q138" s="124">
        <v>1973</v>
      </c>
      <c r="R138" s="124" t="s">
        <v>27</v>
      </c>
      <c r="S138" s="124" t="s">
        <v>14710</v>
      </c>
      <c r="T138" s="116">
        <v>1016</v>
      </c>
      <c r="U138" s="111">
        <v>45</v>
      </c>
      <c r="V138" s="113">
        <f t="shared" si="24"/>
        <v>72.248888888888899</v>
      </c>
      <c r="W138" s="113">
        <f t="shared" si="25"/>
        <v>943.75111111111107</v>
      </c>
      <c r="X138" s="112">
        <f t="shared" si="26"/>
        <v>943751.11111111112</v>
      </c>
      <c r="Y138" s="111"/>
      <c r="Z138" s="110">
        <f t="shared" si="22"/>
        <v>1</v>
      </c>
      <c r="AA138" s="109">
        <f t="shared" si="27"/>
        <v>50.800000000000004</v>
      </c>
      <c r="AB138" s="109">
        <f t="shared" si="28"/>
        <v>50800.000000000007</v>
      </c>
      <c r="AC138" s="108">
        <f t="shared" si="29"/>
        <v>965.2</v>
      </c>
      <c r="AD138" s="107">
        <f t="shared" si="30"/>
        <v>2.2222222222222223E-2</v>
      </c>
      <c r="AE138" s="106">
        <f t="shared" si="31"/>
        <v>21.448888888888892</v>
      </c>
      <c r="AF138" s="105">
        <f t="shared" si="32"/>
        <v>965.19999999999993</v>
      </c>
      <c r="AG138" s="105">
        <f t="shared" si="33"/>
        <v>50.800000000000011</v>
      </c>
    </row>
    <row r="139" spans="1:33" s="88" customFormat="1" x14ac:dyDescent="0.35">
      <c r="A139" s="21">
        <v>10141103</v>
      </c>
      <c r="B139" s="115" t="s">
        <v>14786</v>
      </c>
      <c r="C139" s="259" t="s">
        <v>710</v>
      </c>
      <c r="D139" s="22" t="s">
        <v>17789</v>
      </c>
      <c r="E139" s="114" t="str">
        <f t="shared" si="23"/>
        <v>TRANSFORMADOR MARCA:EFACAC PT133 PT133</v>
      </c>
      <c r="F139" s="21" t="s">
        <v>17770</v>
      </c>
      <c r="G139" s="21" t="s">
        <v>17789</v>
      </c>
      <c r="H139" s="21" t="s">
        <v>3104</v>
      </c>
      <c r="I139" s="21" t="s">
        <v>530</v>
      </c>
      <c r="J139" s="57"/>
      <c r="K139" s="124" t="s">
        <v>17788</v>
      </c>
      <c r="L139" s="124" t="s">
        <v>17787</v>
      </c>
      <c r="M139" s="21">
        <v>200</v>
      </c>
      <c r="N139" s="21">
        <v>6.6</v>
      </c>
      <c r="O139" s="21">
        <v>0.4</v>
      </c>
      <c r="P139" s="21">
        <v>3</v>
      </c>
      <c r="Q139" s="124">
        <v>1973</v>
      </c>
      <c r="R139" s="124" t="s">
        <v>8599</v>
      </c>
      <c r="S139" s="124" t="s">
        <v>7147</v>
      </c>
      <c r="T139" s="116">
        <v>572</v>
      </c>
      <c r="U139" s="111">
        <v>45</v>
      </c>
      <c r="V139" s="113">
        <f t="shared" si="24"/>
        <v>40.675555555555555</v>
      </c>
      <c r="W139" s="113">
        <f t="shared" si="25"/>
        <v>531.32444444444445</v>
      </c>
      <c r="X139" s="112">
        <f t="shared" si="26"/>
        <v>531324.4444444445</v>
      </c>
      <c r="Y139" s="111"/>
      <c r="Z139" s="110">
        <f t="shared" si="22"/>
        <v>1</v>
      </c>
      <c r="AA139" s="109">
        <f t="shared" si="27"/>
        <v>28.6</v>
      </c>
      <c r="AB139" s="109">
        <f t="shared" si="28"/>
        <v>28600</v>
      </c>
      <c r="AC139" s="108">
        <f t="shared" si="29"/>
        <v>543.4</v>
      </c>
      <c r="AD139" s="107">
        <f t="shared" si="30"/>
        <v>2.2222222222222223E-2</v>
      </c>
      <c r="AE139" s="106">
        <f t="shared" si="31"/>
        <v>12.075555555555555</v>
      </c>
      <c r="AF139" s="105">
        <f t="shared" si="32"/>
        <v>543.4</v>
      </c>
      <c r="AG139" s="105">
        <f t="shared" si="33"/>
        <v>28.6</v>
      </c>
    </row>
    <row r="140" spans="1:33" s="88" customFormat="1" x14ac:dyDescent="0.35">
      <c r="A140" s="21">
        <v>10141103</v>
      </c>
      <c r="B140" s="115" t="s">
        <v>14786</v>
      </c>
      <c r="C140" s="259" t="s">
        <v>710</v>
      </c>
      <c r="D140" s="22" t="s">
        <v>17785</v>
      </c>
      <c r="E140" s="114" t="str">
        <f t="shared" si="23"/>
        <v>TRANSFORMADOR MARCA:Efacec PT136 PT136</v>
      </c>
      <c r="F140" s="21" t="s">
        <v>17786</v>
      </c>
      <c r="G140" s="21" t="s">
        <v>17785</v>
      </c>
      <c r="H140" s="21" t="s">
        <v>3104</v>
      </c>
      <c r="I140" s="21" t="s">
        <v>530</v>
      </c>
      <c r="J140" s="57"/>
      <c r="K140" s="142" t="s">
        <v>17784</v>
      </c>
      <c r="L140" s="142" t="s">
        <v>17783</v>
      </c>
      <c r="M140" s="21">
        <v>200</v>
      </c>
      <c r="N140" s="21">
        <v>6.6</v>
      </c>
      <c r="O140" s="21">
        <v>0.4</v>
      </c>
      <c r="P140" s="21">
        <v>3</v>
      </c>
      <c r="Q140" s="124">
        <v>1973</v>
      </c>
      <c r="R140" s="124" t="s">
        <v>535</v>
      </c>
      <c r="S140" s="124">
        <v>9663</v>
      </c>
      <c r="T140" s="116">
        <v>572</v>
      </c>
      <c r="U140" s="111">
        <v>45</v>
      </c>
      <c r="V140" s="113">
        <f t="shared" si="24"/>
        <v>40.675555555555555</v>
      </c>
      <c r="W140" s="113">
        <f t="shared" si="25"/>
        <v>531.32444444444445</v>
      </c>
      <c r="X140" s="112">
        <f t="shared" si="26"/>
        <v>531324.4444444445</v>
      </c>
      <c r="Y140" s="111"/>
      <c r="Z140" s="110">
        <f t="shared" si="22"/>
        <v>1</v>
      </c>
      <c r="AA140" s="109">
        <f t="shared" si="27"/>
        <v>28.6</v>
      </c>
      <c r="AB140" s="109">
        <f t="shared" si="28"/>
        <v>28600</v>
      </c>
      <c r="AC140" s="108">
        <f t="shared" si="29"/>
        <v>543.4</v>
      </c>
      <c r="AD140" s="107">
        <f t="shared" si="30"/>
        <v>2.2222222222222223E-2</v>
      </c>
      <c r="AE140" s="106">
        <f t="shared" si="31"/>
        <v>12.075555555555555</v>
      </c>
      <c r="AF140" s="105">
        <f t="shared" si="32"/>
        <v>543.4</v>
      </c>
      <c r="AG140" s="105">
        <f t="shared" si="33"/>
        <v>28.6</v>
      </c>
    </row>
    <row r="141" spans="1:33" s="88" customFormat="1" x14ac:dyDescent="0.35">
      <c r="A141" s="21">
        <v>10141103</v>
      </c>
      <c r="B141" s="115" t="s">
        <v>14786</v>
      </c>
      <c r="C141" s="259" t="s">
        <v>710</v>
      </c>
      <c r="D141" s="22" t="s">
        <v>17781</v>
      </c>
      <c r="E141" s="114" t="str">
        <f t="shared" si="23"/>
        <v>TRANSFORMADOR MARCA:Efacec PT138 PT138</v>
      </c>
      <c r="F141" s="21" t="s">
        <v>17782</v>
      </c>
      <c r="G141" s="21" t="s">
        <v>17781</v>
      </c>
      <c r="H141" s="21" t="s">
        <v>3104</v>
      </c>
      <c r="I141" s="21" t="s">
        <v>530</v>
      </c>
      <c r="J141" s="57"/>
      <c r="K141" s="142" t="s">
        <v>17780</v>
      </c>
      <c r="L141" s="142" t="s">
        <v>17779</v>
      </c>
      <c r="M141" s="21">
        <v>300</v>
      </c>
      <c r="N141" s="21">
        <v>6.6</v>
      </c>
      <c r="O141" s="21">
        <v>0.4</v>
      </c>
      <c r="P141" s="21">
        <v>3</v>
      </c>
      <c r="Q141" s="124">
        <v>1973</v>
      </c>
      <c r="R141" s="124" t="s">
        <v>535</v>
      </c>
      <c r="S141" s="124">
        <v>3953</v>
      </c>
      <c r="T141" s="116">
        <v>840</v>
      </c>
      <c r="U141" s="111">
        <v>45</v>
      </c>
      <c r="V141" s="113">
        <f t="shared" si="24"/>
        <v>59.733333333333334</v>
      </c>
      <c r="W141" s="113">
        <f t="shared" si="25"/>
        <v>780.26666666666665</v>
      </c>
      <c r="X141" s="112">
        <f t="shared" si="26"/>
        <v>780266.66666666663</v>
      </c>
      <c r="Y141" s="111"/>
      <c r="Z141" s="110">
        <f t="shared" si="22"/>
        <v>1</v>
      </c>
      <c r="AA141" s="109">
        <f t="shared" si="27"/>
        <v>42</v>
      </c>
      <c r="AB141" s="109">
        <f t="shared" si="28"/>
        <v>42000</v>
      </c>
      <c r="AC141" s="108">
        <f t="shared" si="29"/>
        <v>798</v>
      </c>
      <c r="AD141" s="107">
        <f t="shared" si="30"/>
        <v>2.2222222222222223E-2</v>
      </c>
      <c r="AE141" s="106">
        <f t="shared" si="31"/>
        <v>17.733333333333334</v>
      </c>
      <c r="AF141" s="105">
        <f t="shared" si="32"/>
        <v>798</v>
      </c>
      <c r="AG141" s="105">
        <f t="shared" si="33"/>
        <v>42</v>
      </c>
    </row>
    <row r="142" spans="1:33" s="88" customFormat="1" x14ac:dyDescent="0.35">
      <c r="A142" s="21">
        <v>10141103</v>
      </c>
      <c r="B142" s="115" t="s">
        <v>14786</v>
      </c>
      <c r="C142" s="259" t="s">
        <v>710</v>
      </c>
      <c r="D142" s="22" t="s">
        <v>17777</v>
      </c>
      <c r="E142" s="114" t="str">
        <f t="shared" si="23"/>
        <v>TRANSFORMADOR MARCA:EFACEC PT142 PT142</v>
      </c>
      <c r="F142" s="21" t="s">
        <v>17778</v>
      </c>
      <c r="G142" s="21" t="s">
        <v>17777</v>
      </c>
      <c r="H142" s="21" t="s">
        <v>3104</v>
      </c>
      <c r="I142" s="21" t="s">
        <v>530</v>
      </c>
      <c r="J142" s="57"/>
      <c r="K142" s="124" t="s">
        <v>17776</v>
      </c>
      <c r="L142" s="124" t="s">
        <v>17775</v>
      </c>
      <c r="M142" s="21">
        <v>250</v>
      </c>
      <c r="N142" s="21">
        <v>6.6</v>
      </c>
      <c r="O142" s="21">
        <v>0.4</v>
      </c>
      <c r="P142" s="21">
        <v>3</v>
      </c>
      <c r="Q142" s="124">
        <v>1973</v>
      </c>
      <c r="R142" s="124" t="s">
        <v>27</v>
      </c>
      <c r="S142" s="124" t="s">
        <v>7147</v>
      </c>
      <c r="T142" s="116">
        <v>840</v>
      </c>
      <c r="U142" s="111">
        <v>45</v>
      </c>
      <c r="V142" s="113">
        <f t="shared" si="24"/>
        <v>59.733333333333334</v>
      </c>
      <c r="W142" s="113">
        <f t="shared" si="25"/>
        <v>780.26666666666665</v>
      </c>
      <c r="X142" s="112">
        <f t="shared" si="26"/>
        <v>780266.66666666663</v>
      </c>
      <c r="Y142" s="111"/>
      <c r="Z142" s="110">
        <f t="shared" si="22"/>
        <v>1</v>
      </c>
      <c r="AA142" s="109">
        <f t="shared" si="27"/>
        <v>42</v>
      </c>
      <c r="AB142" s="109">
        <f t="shared" si="28"/>
        <v>42000</v>
      </c>
      <c r="AC142" s="108">
        <f t="shared" si="29"/>
        <v>798</v>
      </c>
      <c r="AD142" s="107">
        <f t="shared" si="30"/>
        <v>2.2222222222222223E-2</v>
      </c>
      <c r="AE142" s="106">
        <f t="shared" si="31"/>
        <v>17.733333333333334</v>
      </c>
      <c r="AF142" s="105">
        <f t="shared" si="32"/>
        <v>798</v>
      </c>
      <c r="AG142" s="105">
        <f t="shared" si="33"/>
        <v>42</v>
      </c>
    </row>
    <row r="143" spans="1:33" s="88" customFormat="1" x14ac:dyDescent="0.35">
      <c r="A143" s="21">
        <v>10141103</v>
      </c>
      <c r="B143" s="115" t="s">
        <v>14786</v>
      </c>
      <c r="C143" s="259" t="s">
        <v>710</v>
      </c>
      <c r="D143" s="22" t="s">
        <v>17773</v>
      </c>
      <c r="E143" s="114" t="str">
        <f t="shared" si="23"/>
        <v>TRANSFORMADOR MARCA:Efacec PT149 PT149</v>
      </c>
      <c r="F143" s="21" t="s">
        <v>17774</v>
      </c>
      <c r="G143" s="21" t="s">
        <v>17773</v>
      </c>
      <c r="H143" s="21" t="s">
        <v>3104</v>
      </c>
      <c r="I143" s="21" t="s">
        <v>530</v>
      </c>
      <c r="J143" s="57"/>
      <c r="K143" s="124" t="s">
        <v>17772</v>
      </c>
      <c r="L143" s="124" t="s">
        <v>17771</v>
      </c>
      <c r="M143" s="21">
        <v>315</v>
      </c>
      <c r="N143" s="21">
        <v>6.6</v>
      </c>
      <c r="O143" s="21">
        <v>0.4</v>
      </c>
      <c r="P143" s="21">
        <v>3</v>
      </c>
      <c r="Q143" s="124">
        <v>1973</v>
      </c>
      <c r="R143" s="124" t="s">
        <v>535</v>
      </c>
      <c r="S143" s="124">
        <v>8437</v>
      </c>
      <c r="T143" s="116">
        <v>840</v>
      </c>
      <c r="U143" s="111">
        <v>45</v>
      </c>
      <c r="V143" s="113">
        <f t="shared" si="24"/>
        <v>59.733333333333334</v>
      </c>
      <c r="W143" s="113">
        <f t="shared" si="25"/>
        <v>780.26666666666665</v>
      </c>
      <c r="X143" s="112">
        <f t="shared" si="26"/>
        <v>780266.66666666663</v>
      </c>
      <c r="Y143" s="111"/>
      <c r="Z143" s="110">
        <f t="shared" si="22"/>
        <v>1</v>
      </c>
      <c r="AA143" s="109">
        <f t="shared" si="27"/>
        <v>42</v>
      </c>
      <c r="AB143" s="109">
        <f t="shared" si="28"/>
        <v>42000</v>
      </c>
      <c r="AC143" s="108">
        <f t="shared" si="29"/>
        <v>798</v>
      </c>
      <c r="AD143" s="107">
        <f t="shared" si="30"/>
        <v>2.2222222222222223E-2</v>
      </c>
      <c r="AE143" s="106">
        <f t="shared" si="31"/>
        <v>17.733333333333334</v>
      </c>
      <c r="AF143" s="105">
        <f t="shared" si="32"/>
        <v>798</v>
      </c>
      <c r="AG143" s="105">
        <f t="shared" si="33"/>
        <v>42</v>
      </c>
    </row>
    <row r="144" spans="1:33" s="88" customFormat="1" x14ac:dyDescent="0.35">
      <c r="A144" s="21">
        <v>10141103</v>
      </c>
      <c r="B144" s="115" t="s">
        <v>14786</v>
      </c>
      <c r="C144" s="259" t="s">
        <v>710</v>
      </c>
      <c r="D144" s="22" t="s">
        <v>17769</v>
      </c>
      <c r="E144" s="114" t="str">
        <f t="shared" si="23"/>
        <v>TRANSFORMADOR MARCA:EFACEC PT154 PT154</v>
      </c>
      <c r="F144" s="21" t="s">
        <v>17770</v>
      </c>
      <c r="G144" s="21" t="s">
        <v>17769</v>
      </c>
      <c r="H144" s="21" t="s">
        <v>3104</v>
      </c>
      <c r="I144" s="21" t="s">
        <v>530</v>
      </c>
      <c r="J144" s="21"/>
      <c r="K144" s="124" t="s">
        <v>17768</v>
      </c>
      <c r="L144" s="124" t="s">
        <v>17767</v>
      </c>
      <c r="M144" s="21">
        <v>500</v>
      </c>
      <c r="N144" s="21">
        <v>6.6</v>
      </c>
      <c r="O144" s="21">
        <v>0.4</v>
      </c>
      <c r="P144" s="21">
        <v>3</v>
      </c>
      <c r="Q144" s="124">
        <v>1973</v>
      </c>
      <c r="R144" s="124" t="s">
        <v>27</v>
      </c>
      <c r="S144" s="124" t="s">
        <v>16432</v>
      </c>
      <c r="T144" s="116">
        <v>1016</v>
      </c>
      <c r="U144" s="111">
        <v>45</v>
      </c>
      <c r="V144" s="113">
        <f t="shared" si="24"/>
        <v>72.248888888888899</v>
      </c>
      <c r="W144" s="113">
        <f t="shared" si="25"/>
        <v>943.75111111111107</v>
      </c>
      <c r="X144" s="112">
        <f t="shared" si="26"/>
        <v>943751.11111111112</v>
      </c>
      <c r="Y144" s="111"/>
      <c r="Z144" s="110">
        <f t="shared" si="22"/>
        <v>1</v>
      </c>
      <c r="AA144" s="109">
        <f t="shared" si="27"/>
        <v>50.800000000000004</v>
      </c>
      <c r="AB144" s="109">
        <f t="shared" si="28"/>
        <v>50800.000000000007</v>
      </c>
      <c r="AC144" s="108">
        <f t="shared" si="29"/>
        <v>965.2</v>
      </c>
      <c r="AD144" s="107">
        <f t="shared" si="30"/>
        <v>2.2222222222222223E-2</v>
      </c>
      <c r="AE144" s="106">
        <f t="shared" si="31"/>
        <v>21.448888888888892</v>
      </c>
      <c r="AF144" s="105">
        <f t="shared" si="32"/>
        <v>965.19999999999993</v>
      </c>
      <c r="AG144" s="105">
        <f t="shared" si="33"/>
        <v>50.800000000000011</v>
      </c>
    </row>
    <row r="145" spans="1:33" s="88" customFormat="1" x14ac:dyDescent="0.35">
      <c r="A145" s="21">
        <v>10141103</v>
      </c>
      <c r="B145" s="115" t="s">
        <v>14786</v>
      </c>
      <c r="C145" s="259" t="s">
        <v>710</v>
      </c>
      <c r="D145" s="22" t="s">
        <v>17765</v>
      </c>
      <c r="E145" s="114" t="str">
        <f t="shared" si="23"/>
        <v>TRANSFORMADOR MARCA:EFACEC PT160 PT160</v>
      </c>
      <c r="F145" s="21" t="s">
        <v>17766</v>
      </c>
      <c r="G145" s="21" t="s">
        <v>17765</v>
      </c>
      <c r="H145" s="21" t="s">
        <v>3104</v>
      </c>
      <c r="I145" s="21" t="s">
        <v>530</v>
      </c>
      <c r="J145" s="21"/>
      <c r="K145" s="124">
        <v>693968.4</v>
      </c>
      <c r="L145" s="124">
        <v>7804516.0999999996</v>
      </c>
      <c r="M145" s="61">
        <v>500</v>
      </c>
      <c r="N145" s="21">
        <v>6.6</v>
      </c>
      <c r="O145" s="21">
        <v>0.4</v>
      </c>
      <c r="P145" s="21">
        <v>3</v>
      </c>
      <c r="Q145" s="124">
        <v>1973</v>
      </c>
      <c r="R145" s="124" t="s">
        <v>27</v>
      </c>
      <c r="S145" s="124" t="s">
        <v>7147</v>
      </c>
      <c r="T145" s="116">
        <v>1016</v>
      </c>
      <c r="U145" s="111">
        <v>45</v>
      </c>
      <c r="V145" s="113">
        <f t="shared" si="24"/>
        <v>72.248888888888899</v>
      </c>
      <c r="W145" s="113">
        <f t="shared" si="25"/>
        <v>943.75111111111107</v>
      </c>
      <c r="X145" s="112">
        <f t="shared" si="26"/>
        <v>943751.11111111112</v>
      </c>
      <c r="Y145" s="111"/>
      <c r="Z145" s="110">
        <f t="shared" si="22"/>
        <v>1</v>
      </c>
      <c r="AA145" s="109">
        <f t="shared" si="27"/>
        <v>50.800000000000004</v>
      </c>
      <c r="AB145" s="109">
        <f t="shared" si="28"/>
        <v>50800.000000000007</v>
      </c>
      <c r="AC145" s="108">
        <f t="shared" si="29"/>
        <v>965.2</v>
      </c>
      <c r="AD145" s="107">
        <f t="shared" si="30"/>
        <v>2.2222222222222223E-2</v>
      </c>
      <c r="AE145" s="106">
        <f t="shared" si="31"/>
        <v>21.448888888888892</v>
      </c>
      <c r="AF145" s="105">
        <f t="shared" si="32"/>
        <v>965.19999999999993</v>
      </c>
      <c r="AG145" s="105">
        <f t="shared" si="33"/>
        <v>50.800000000000011</v>
      </c>
    </row>
    <row r="146" spans="1:33" s="88" customFormat="1" x14ac:dyDescent="0.35">
      <c r="A146" s="21">
        <v>10141103</v>
      </c>
      <c r="B146" s="115" t="s">
        <v>14786</v>
      </c>
      <c r="C146" s="259" t="s">
        <v>710</v>
      </c>
      <c r="D146" s="22" t="s">
        <v>17763</v>
      </c>
      <c r="E146" s="114" t="str">
        <f t="shared" si="23"/>
        <v>TRANSFORMADOR MARCA:GEC PT165 PT165</v>
      </c>
      <c r="F146" s="21" t="s">
        <v>17764</v>
      </c>
      <c r="G146" s="21" t="s">
        <v>17763</v>
      </c>
      <c r="H146" s="21" t="s">
        <v>3104</v>
      </c>
      <c r="I146" s="21" t="s">
        <v>530</v>
      </c>
      <c r="J146" s="21"/>
      <c r="K146" s="124">
        <v>694572</v>
      </c>
      <c r="L146" s="124">
        <v>7805874.7999999998</v>
      </c>
      <c r="M146" s="21">
        <v>300</v>
      </c>
      <c r="N146" s="21">
        <v>6.6</v>
      </c>
      <c r="O146" s="21">
        <v>0.4</v>
      </c>
      <c r="P146" s="21">
        <v>3</v>
      </c>
      <c r="Q146" s="124">
        <v>1973</v>
      </c>
      <c r="R146" s="124" t="s">
        <v>14487</v>
      </c>
      <c r="S146" s="124" t="s">
        <v>17762</v>
      </c>
      <c r="T146" s="116">
        <v>840</v>
      </c>
      <c r="U146" s="111">
        <v>45</v>
      </c>
      <c r="V146" s="113">
        <f t="shared" si="24"/>
        <v>59.733333333333334</v>
      </c>
      <c r="W146" s="113">
        <f t="shared" si="25"/>
        <v>780.26666666666665</v>
      </c>
      <c r="X146" s="112">
        <f t="shared" si="26"/>
        <v>780266.66666666663</v>
      </c>
      <c r="Y146" s="111"/>
      <c r="Z146" s="110">
        <f t="shared" si="22"/>
        <v>1</v>
      </c>
      <c r="AA146" s="109">
        <f t="shared" si="27"/>
        <v>42</v>
      </c>
      <c r="AB146" s="109">
        <f t="shared" si="28"/>
        <v>42000</v>
      </c>
      <c r="AC146" s="108">
        <f t="shared" si="29"/>
        <v>798</v>
      </c>
      <c r="AD146" s="107">
        <f t="shared" si="30"/>
        <v>2.2222222222222223E-2</v>
      </c>
      <c r="AE146" s="106">
        <f t="shared" si="31"/>
        <v>17.733333333333334</v>
      </c>
      <c r="AF146" s="105">
        <f t="shared" si="32"/>
        <v>798</v>
      </c>
      <c r="AG146" s="105">
        <f t="shared" si="33"/>
        <v>42</v>
      </c>
    </row>
    <row r="147" spans="1:33" s="88" customFormat="1" x14ac:dyDescent="0.35">
      <c r="A147" s="21">
        <v>10141103</v>
      </c>
      <c r="B147" s="115" t="s">
        <v>14786</v>
      </c>
      <c r="C147" s="259" t="s">
        <v>710</v>
      </c>
      <c r="D147" s="22" t="s">
        <v>17760</v>
      </c>
      <c r="E147" s="114" t="str">
        <f t="shared" si="23"/>
        <v>TRANSFORMADOR MARCA:Efacec PT166 PT166</v>
      </c>
      <c r="F147" s="21" t="s">
        <v>17761</v>
      </c>
      <c r="G147" s="21" t="s">
        <v>17760</v>
      </c>
      <c r="H147" s="21" t="s">
        <v>3104</v>
      </c>
      <c r="I147" s="21" t="s">
        <v>530</v>
      </c>
      <c r="J147" s="21"/>
      <c r="K147" s="124">
        <v>692121.4</v>
      </c>
      <c r="L147" s="124">
        <v>7806211</v>
      </c>
      <c r="M147" s="21">
        <v>315</v>
      </c>
      <c r="N147" s="21">
        <v>6.6</v>
      </c>
      <c r="O147" s="21">
        <v>0.4</v>
      </c>
      <c r="P147" s="21">
        <v>3</v>
      </c>
      <c r="Q147" s="124">
        <v>1973</v>
      </c>
      <c r="R147" s="124" t="s">
        <v>535</v>
      </c>
      <c r="S147" s="124">
        <v>5793</v>
      </c>
      <c r="T147" s="116">
        <v>840</v>
      </c>
      <c r="U147" s="111">
        <v>45</v>
      </c>
      <c r="V147" s="113">
        <f t="shared" si="24"/>
        <v>59.733333333333334</v>
      </c>
      <c r="W147" s="113">
        <f t="shared" si="25"/>
        <v>780.26666666666665</v>
      </c>
      <c r="X147" s="112">
        <f t="shared" si="26"/>
        <v>780266.66666666663</v>
      </c>
      <c r="Y147" s="111"/>
      <c r="Z147" s="110">
        <f t="shared" si="22"/>
        <v>1</v>
      </c>
      <c r="AA147" s="109">
        <f t="shared" si="27"/>
        <v>42</v>
      </c>
      <c r="AB147" s="109">
        <f t="shared" si="28"/>
        <v>42000</v>
      </c>
      <c r="AC147" s="108">
        <f t="shared" si="29"/>
        <v>798</v>
      </c>
      <c r="AD147" s="107">
        <f t="shared" si="30"/>
        <v>2.2222222222222223E-2</v>
      </c>
      <c r="AE147" s="106">
        <f t="shared" si="31"/>
        <v>17.733333333333334</v>
      </c>
      <c r="AF147" s="105">
        <f t="shared" si="32"/>
        <v>798</v>
      </c>
      <c r="AG147" s="105">
        <f t="shared" si="33"/>
        <v>42</v>
      </c>
    </row>
    <row r="148" spans="1:33" s="88" customFormat="1" x14ac:dyDescent="0.35">
      <c r="A148" s="21">
        <v>10141103</v>
      </c>
      <c r="B148" s="115" t="s">
        <v>14786</v>
      </c>
      <c r="C148" s="259" t="s">
        <v>710</v>
      </c>
      <c r="D148" s="22" t="s">
        <v>17758</v>
      </c>
      <c r="E148" s="114" t="str">
        <f t="shared" si="23"/>
        <v>TRANSFORMADOR MARCA:Efacec PT175 PT175</v>
      </c>
      <c r="F148" s="21" t="s">
        <v>17759</v>
      </c>
      <c r="G148" s="21" t="s">
        <v>17758</v>
      </c>
      <c r="H148" s="21" t="s">
        <v>3104</v>
      </c>
      <c r="I148" s="21" t="s">
        <v>530</v>
      </c>
      <c r="J148" s="21"/>
      <c r="K148" s="124">
        <v>696976</v>
      </c>
      <c r="L148" s="124">
        <v>7804236</v>
      </c>
      <c r="M148" s="21">
        <v>500</v>
      </c>
      <c r="N148" s="21">
        <v>6.6</v>
      </c>
      <c r="O148" s="21">
        <v>0.4</v>
      </c>
      <c r="P148" s="21">
        <v>3</v>
      </c>
      <c r="Q148" s="124">
        <v>1973</v>
      </c>
      <c r="R148" s="124" t="s">
        <v>535</v>
      </c>
      <c r="S148" s="124">
        <v>15047</v>
      </c>
      <c r="T148" s="116">
        <v>1016</v>
      </c>
      <c r="U148" s="111">
        <v>45</v>
      </c>
      <c r="V148" s="113">
        <f t="shared" si="24"/>
        <v>72.248888888888899</v>
      </c>
      <c r="W148" s="113">
        <f t="shared" si="25"/>
        <v>943.75111111111107</v>
      </c>
      <c r="X148" s="112">
        <f t="shared" si="26"/>
        <v>943751.11111111112</v>
      </c>
      <c r="Y148" s="111"/>
      <c r="Z148" s="110">
        <f t="shared" si="22"/>
        <v>1</v>
      </c>
      <c r="AA148" s="109">
        <f t="shared" si="27"/>
        <v>50.800000000000004</v>
      </c>
      <c r="AB148" s="109">
        <f t="shared" si="28"/>
        <v>50800.000000000007</v>
      </c>
      <c r="AC148" s="108">
        <f t="shared" si="29"/>
        <v>965.2</v>
      </c>
      <c r="AD148" s="107">
        <f t="shared" si="30"/>
        <v>2.2222222222222223E-2</v>
      </c>
      <c r="AE148" s="106">
        <f t="shared" si="31"/>
        <v>21.448888888888892</v>
      </c>
      <c r="AF148" s="105">
        <f t="shared" si="32"/>
        <v>965.19999999999993</v>
      </c>
      <c r="AG148" s="105">
        <f t="shared" si="33"/>
        <v>50.800000000000011</v>
      </c>
    </row>
    <row r="149" spans="1:33" s="88" customFormat="1" x14ac:dyDescent="0.35">
      <c r="A149" s="21">
        <v>10141103</v>
      </c>
      <c r="B149" s="115" t="s">
        <v>14786</v>
      </c>
      <c r="C149" s="259" t="s">
        <v>710</v>
      </c>
      <c r="D149" s="22" t="s">
        <v>17756</v>
      </c>
      <c r="E149" s="114" t="str">
        <f t="shared" si="23"/>
        <v>TRANSFORMADOR MARCA:Efacec PT180 PT180</v>
      </c>
      <c r="F149" s="21" t="s">
        <v>17757</v>
      </c>
      <c r="G149" s="21" t="s">
        <v>17756</v>
      </c>
      <c r="H149" s="21" t="s">
        <v>3104</v>
      </c>
      <c r="I149" s="21" t="s">
        <v>530</v>
      </c>
      <c r="J149" s="21"/>
      <c r="K149" s="124">
        <v>692577.3</v>
      </c>
      <c r="L149" s="124">
        <v>7805610</v>
      </c>
      <c r="M149" s="21">
        <v>630</v>
      </c>
      <c r="N149" s="21">
        <v>6.6</v>
      </c>
      <c r="O149" s="21">
        <v>0.4</v>
      </c>
      <c r="P149" s="21">
        <v>3</v>
      </c>
      <c r="Q149" s="124">
        <v>1973</v>
      </c>
      <c r="R149" s="124" t="s">
        <v>535</v>
      </c>
      <c r="S149" s="124">
        <v>15040</v>
      </c>
      <c r="T149" s="116">
        <v>1016</v>
      </c>
      <c r="U149" s="111">
        <v>45</v>
      </c>
      <c r="V149" s="113">
        <f t="shared" si="24"/>
        <v>72.248888888888899</v>
      </c>
      <c r="W149" s="113">
        <f t="shared" si="25"/>
        <v>943.75111111111107</v>
      </c>
      <c r="X149" s="112">
        <f t="shared" si="26"/>
        <v>943751.11111111112</v>
      </c>
      <c r="Y149" s="111"/>
      <c r="Z149" s="110">
        <f t="shared" si="22"/>
        <v>1</v>
      </c>
      <c r="AA149" s="109">
        <f t="shared" si="27"/>
        <v>50.800000000000004</v>
      </c>
      <c r="AB149" s="109">
        <f t="shared" si="28"/>
        <v>50800.000000000007</v>
      </c>
      <c r="AC149" s="108">
        <f t="shared" si="29"/>
        <v>965.2</v>
      </c>
      <c r="AD149" s="107">
        <f t="shared" si="30"/>
        <v>2.2222222222222223E-2</v>
      </c>
      <c r="AE149" s="106">
        <f t="shared" si="31"/>
        <v>21.448888888888892</v>
      </c>
      <c r="AF149" s="105">
        <f t="shared" si="32"/>
        <v>965.19999999999993</v>
      </c>
      <c r="AG149" s="105">
        <f t="shared" si="33"/>
        <v>50.800000000000011</v>
      </c>
    </row>
    <row r="150" spans="1:33" s="88" customFormat="1" x14ac:dyDescent="0.35">
      <c r="A150" s="21">
        <v>10141103</v>
      </c>
      <c r="B150" s="115" t="s">
        <v>14786</v>
      </c>
      <c r="C150" s="259" t="s">
        <v>710</v>
      </c>
      <c r="D150" s="22" t="s">
        <v>17754</v>
      </c>
      <c r="E150" s="114" t="str">
        <f t="shared" si="23"/>
        <v>TRANSFORMADOR MARCA:Efacec PT182 PT182</v>
      </c>
      <c r="F150" s="21" t="s">
        <v>17755</v>
      </c>
      <c r="G150" s="21" t="s">
        <v>17754</v>
      </c>
      <c r="H150" s="21" t="s">
        <v>3104</v>
      </c>
      <c r="I150" s="21" t="s">
        <v>530</v>
      </c>
      <c r="J150" s="21"/>
      <c r="K150" s="124">
        <v>692506.7</v>
      </c>
      <c r="L150" s="124">
        <v>7805483</v>
      </c>
      <c r="M150" s="21">
        <v>200</v>
      </c>
      <c r="N150" s="21">
        <v>6.6</v>
      </c>
      <c r="O150" s="21">
        <v>0.4</v>
      </c>
      <c r="P150" s="21">
        <v>3</v>
      </c>
      <c r="Q150" s="124">
        <v>1973</v>
      </c>
      <c r="R150" s="124" t="s">
        <v>535</v>
      </c>
      <c r="S150" s="124">
        <v>9658</v>
      </c>
      <c r="T150" s="116">
        <v>572</v>
      </c>
      <c r="U150" s="111">
        <v>45</v>
      </c>
      <c r="V150" s="113">
        <f t="shared" si="24"/>
        <v>40.675555555555555</v>
      </c>
      <c r="W150" s="113">
        <f t="shared" si="25"/>
        <v>531.32444444444445</v>
      </c>
      <c r="X150" s="112">
        <f t="shared" si="26"/>
        <v>531324.4444444445</v>
      </c>
      <c r="Y150" s="111"/>
      <c r="Z150" s="110">
        <f t="shared" si="22"/>
        <v>1</v>
      </c>
      <c r="AA150" s="109">
        <f t="shared" si="27"/>
        <v>28.6</v>
      </c>
      <c r="AB150" s="109">
        <f t="shared" si="28"/>
        <v>28600</v>
      </c>
      <c r="AC150" s="108">
        <f t="shared" si="29"/>
        <v>543.4</v>
      </c>
      <c r="AD150" s="107">
        <f t="shared" si="30"/>
        <v>2.2222222222222223E-2</v>
      </c>
      <c r="AE150" s="106">
        <f t="shared" si="31"/>
        <v>12.075555555555555</v>
      </c>
      <c r="AF150" s="105">
        <f t="shared" si="32"/>
        <v>543.4</v>
      </c>
      <c r="AG150" s="105">
        <f t="shared" si="33"/>
        <v>28.6</v>
      </c>
    </row>
    <row r="151" spans="1:33" s="88" customFormat="1" x14ac:dyDescent="0.35">
      <c r="A151" s="21">
        <v>10141103</v>
      </c>
      <c r="B151" s="115" t="s">
        <v>14786</v>
      </c>
      <c r="C151" s="259" t="s">
        <v>710</v>
      </c>
      <c r="D151" s="22" t="s">
        <v>17752</v>
      </c>
      <c r="E151" s="114" t="str">
        <f t="shared" si="23"/>
        <v>TRANSFORMADOR MARCA:Efacec PT280 PT280</v>
      </c>
      <c r="F151" s="21" t="s">
        <v>17753</v>
      </c>
      <c r="G151" s="21" t="s">
        <v>17752</v>
      </c>
      <c r="H151" s="21" t="s">
        <v>3104</v>
      </c>
      <c r="I151" s="21" t="s">
        <v>530</v>
      </c>
      <c r="J151" s="21"/>
      <c r="K151" s="124">
        <v>692635.6</v>
      </c>
      <c r="L151" s="124">
        <v>7804528.7000000002</v>
      </c>
      <c r="M151" s="21">
        <v>630</v>
      </c>
      <c r="N151" s="21">
        <v>6.6</v>
      </c>
      <c r="O151" s="21">
        <v>0.4</v>
      </c>
      <c r="P151" s="21">
        <v>3</v>
      </c>
      <c r="Q151" s="124">
        <v>1973</v>
      </c>
      <c r="R151" s="124" t="s">
        <v>535</v>
      </c>
      <c r="S151" s="124">
        <v>11548</v>
      </c>
      <c r="T151" s="116">
        <v>1016</v>
      </c>
      <c r="U151" s="111">
        <v>45</v>
      </c>
      <c r="V151" s="113">
        <f t="shared" si="24"/>
        <v>72.248888888888899</v>
      </c>
      <c r="W151" s="113">
        <f t="shared" si="25"/>
        <v>943.75111111111107</v>
      </c>
      <c r="X151" s="112">
        <f t="shared" si="26"/>
        <v>943751.11111111112</v>
      </c>
      <c r="Y151" s="111"/>
      <c r="Z151" s="110">
        <f t="shared" si="22"/>
        <v>1</v>
      </c>
      <c r="AA151" s="109">
        <f t="shared" si="27"/>
        <v>50.800000000000004</v>
      </c>
      <c r="AB151" s="109">
        <f t="shared" si="28"/>
        <v>50800.000000000007</v>
      </c>
      <c r="AC151" s="108">
        <f t="shared" si="29"/>
        <v>965.2</v>
      </c>
      <c r="AD151" s="107">
        <f t="shared" si="30"/>
        <v>2.2222222222222223E-2</v>
      </c>
      <c r="AE151" s="106">
        <f t="shared" si="31"/>
        <v>21.448888888888892</v>
      </c>
      <c r="AF151" s="105">
        <f t="shared" si="32"/>
        <v>965.19999999999993</v>
      </c>
      <c r="AG151" s="105">
        <f t="shared" si="33"/>
        <v>50.800000000000011</v>
      </c>
    </row>
    <row r="152" spans="1:33" s="88" customFormat="1" x14ac:dyDescent="0.35">
      <c r="A152" s="21">
        <v>10141103</v>
      </c>
      <c r="B152" s="115" t="s">
        <v>14786</v>
      </c>
      <c r="C152" s="259" t="s">
        <v>710</v>
      </c>
      <c r="D152" s="22" t="s">
        <v>17750</v>
      </c>
      <c r="E152" s="114" t="str">
        <f t="shared" si="23"/>
        <v>TRANSFORMADOR MARCA:EFACEC AGCHI/PT05 AGCHI/PT05</v>
      </c>
      <c r="F152" s="21" t="s">
        <v>17751</v>
      </c>
      <c r="G152" s="21" t="s">
        <v>17750</v>
      </c>
      <c r="H152" s="21" t="s">
        <v>977</v>
      </c>
      <c r="I152" s="21" t="s">
        <v>976</v>
      </c>
      <c r="J152" s="21" t="s">
        <v>17749</v>
      </c>
      <c r="K152" s="21" t="s">
        <v>17648</v>
      </c>
      <c r="L152" s="119" t="s">
        <v>17748</v>
      </c>
      <c r="M152" s="21">
        <v>250</v>
      </c>
      <c r="N152" s="21">
        <v>6.6</v>
      </c>
      <c r="O152" s="21">
        <v>0.4</v>
      </c>
      <c r="P152" s="21">
        <v>3</v>
      </c>
      <c r="Q152" s="21">
        <v>1973</v>
      </c>
      <c r="R152" s="21" t="s">
        <v>27</v>
      </c>
      <c r="S152" s="21">
        <v>14677</v>
      </c>
      <c r="T152" s="116">
        <v>840</v>
      </c>
      <c r="U152" s="111">
        <v>45</v>
      </c>
      <c r="V152" s="113">
        <f t="shared" si="24"/>
        <v>59.733333333333334</v>
      </c>
      <c r="W152" s="113">
        <f t="shared" si="25"/>
        <v>780.26666666666665</v>
      </c>
      <c r="X152" s="112">
        <f t="shared" si="26"/>
        <v>780266.66666666663</v>
      </c>
      <c r="Y152" s="111"/>
      <c r="Z152" s="110">
        <f t="shared" si="22"/>
        <v>1</v>
      </c>
      <c r="AA152" s="109">
        <f t="shared" si="27"/>
        <v>42</v>
      </c>
      <c r="AB152" s="109">
        <f t="shared" si="28"/>
        <v>42000</v>
      </c>
      <c r="AC152" s="108">
        <f t="shared" si="29"/>
        <v>798</v>
      </c>
      <c r="AD152" s="107">
        <f t="shared" si="30"/>
        <v>2.2222222222222223E-2</v>
      </c>
      <c r="AE152" s="106">
        <f t="shared" si="31"/>
        <v>17.733333333333334</v>
      </c>
      <c r="AF152" s="105">
        <f t="shared" si="32"/>
        <v>798</v>
      </c>
      <c r="AG152" s="105">
        <f t="shared" si="33"/>
        <v>42</v>
      </c>
    </row>
    <row r="153" spans="1:33" s="88" customFormat="1" x14ac:dyDescent="0.35">
      <c r="A153" s="21">
        <v>10141103</v>
      </c>
      <c r="B153" s="115" t="s">
        <v>14786</v>
      </c>
      <c r="C153" s="259" t="s">
        <v>710</v>
      </c>
      <c r="D153" s="22" t="s">
        <v>17745</v>
      </c>
      <c r="E153" s="114" t="str">
        <f t="shared" si="23"/>
        <v>TRANSFORMADOR MARCA:EFACEC AGCHI/PT12 AGCHI/PT12</v>
      </c>
      <c r="F153" s="21" t="s">
        <v>17747</v>
      </c>
      <c r="G153" s="21" t="s">
        <v>17745</v>
      </c>
      <c r="H153" s="21" t="s">
        <v>977</v>
      </c>
      <c r="I153" s="21" t="s">
        <v>976</v>
      </c>
      <c r="J153" s="21"/>
      <c r="K153" s="139" t="s">
        <v>17743</v>
      </c>
      <c r="L153" s="119" t="s">
        <v>16399</v>
      </c>
      <c r="M153" s="21">
        <v>250</v>
      </c>
      <c r="N153" s="21">
        <v>6.6</v>
      </c>
      <c r="O153" s="21">
        <v>0.4</v>
      </c>
      <c r="P153" s="21">
        <v>3</v>
      </c>
      <c r="Q153" s="21">
        <v>1973</v>
      </c>
      <c r="R153" s="21" t="s">
        <v>27</v>
      </c>
      <c r="S153" s="21" t="s">
        <v>17746</v>
      </c>
      <c r="T153" s="116">
        <v>840</v>
      </c>
      <c r="U153" s="111">
        <v>45</v>
      </c>
      <c r="V153" s="113">
        <f t="shared" si="24"/>
        <v>59.733333333333334</v>
      </c>
      <c r="W153" s="113">
        <f t="shared" si="25"/>
        <v>780.26666666666665</v>
      </c>
      <c r="X153" s="112">
        <f t="shared" si="26"/>
        <v>780266.66666666663</v>
      </c>
      <c r="Y153" s="111"/>
      <c r="Z153" s="110">
        <f t="shared" si="22"/>
        <v>1</v>
      </c>
      <c r="AA153" s="109">
        <f t="shared" si="27"/>
        <v>42</v>
      </c>
      <c r="AB153" s="109">
        <f t="shared" si="28"/>
        <v>42000</v>
      </c>
      <c r="AC153" s="108">
        <f t="shared" si="29"/>
        <v>798</v>
      </c>
      <c r="AD153" s="107">
        <f t="shared" si="30"/>
        <v>2.2222222222222223E-2</v>
      </c>
      <c r="AE153" s="106">
        <f t="shared" si="31"/>
        <v>17.733333333333334</v>
      </c>
      <c r="AF153" s="105">
        <f t="shared" si="32"/>
        <v>798</v>
      </c>
      <c r="AG153" s="105">
        <f t="shared" si="33"/>
        <v>42</v>
      </c>
    </row>
    <row r="154" spans="1:33" s="88" customFormat="1" x14ac:dyDescent="0.35">
      <c r="A154" s="21">
        <v>10141103</v>
      </c>
      <c r="B154" s="115" t="s">
        <v>14786</v>
      </c>
      <c r="C154" s="259" t="s">
        <v>710</v>
      </c>
      <c r="D154" s="22" t="s">
        <v>17745</v>
      </c>
      <c r="E154" s="114" t="str">
        <f t="shared" si="23"/>
        <v>TRANSFORMADOR MARCA:Info Plate against walll Live Chamber AGCHI/PT12 AGCHI/PT12</v>
      </c>
      <c r="F154" s="21" t="s">
        <v>2965</v>
      </c>
      <c r="G154" s="21" t="s">
        <v>17745</v>
      </c>
      <c r="H154" s="21" t="s">
        <v>977</v>
      </c>
      <c r="I154" s="21" t="s">
        <v>976</v>
      </c>
      <c r="J154" s="21" t="s">
        <v>17744</v>
      </c>
      <c r="K154" s="139" t="s">
        <v>17743</v>
      </c>
      <c r="L154" s="119" t="s">
        <v>16399</v>
      </c>
      <c r="M154" s="21">
        <v>250</v>
      </c>
      <c r="N154" s="21">
        <v>6.6</v>
      </c>
      <c r="O154" s="21">
        <v>0.4</v>
      </c>
      <c r="P154" s="21">
        <v>3</v>
      </c>
      <c r="Q154" s="21">
        <v>1973</v>
      </c>
      <c r="R154" s="21" t="s">
        <v>17742</v>
      </c>
      <c r="S154" s="21" t="s">
        <v>17741</v>
      </c>
      <c r="T154" s="116">
        <v>840</v>
      </c>
      <c r="U154" s="111">
        <v>45</v>
      </c>
      <c r="V154" s="113">
        <f t="shared" si="24"/>
        <v>59.733333333333334</v>
      </c>
      <c r="W154" s="113">
        <f t="shared" si="25"/>
        <v>780.26666666666665</v>
      </c>
      <c r="X154" s="112">
        <f t="shared" si="26"/>
        <v>780266.66666666663</v>
      </c>
      <c r="Y154" s="111"/>
      <c r="Z154" s="110">
        <f t="shared" si="22"/>
        <v>1</v>
      </c>
      <c r="AA154" s="109">
        <f t="shared" si="27"/>
        <v>42</v>
      </c>
      <c r="AB154" s="109">
        <f t="shared" si="28"/>
        <v>42000</v>
      </c>
      <c r="AC154" s="108">
        <f t="shared" si="29"/>
        <v>798</v>
      </c>
      <c r="AD154" s="107">
        <f t="shared" si="30"/>
        <v>2.2222222222222223E-2</v>
      </c>
      <c r="AE154" s="106">
        <f t="shared" si="31"/>
        <v>17.733333333333334</v>
      </c>
      <c r="AF154" s="105">
        <f t="shared" si="32"/>
        <v>798</v>
      </c>
      <c r="AG154" s="105">
        <f t="shared" si="33"/>
        <v>42</v>
      </c>
    </row>
    <row r="155" spans="1:33" s="88" customFormat="1" x14ac:dyDescent="0.35">
      <c r="A155" s="21">
        <v>10141103</v>
      </c>
      <c r="B155" s="115" t="s">
        <v>14786</v>
      </c>
      <c r="C155" s="259" t="s">
        <v>710</v>
      </c>
      <c r="D155" s="22" t="s">
        <v>17739</v>
      </c>
      <c r="E155" s="114" t="str">
        <f t="shared" si="23"/>
        <v>TRANSFORMADOR MARCA:TSI AGCHI/PT14 AGCHI/PT14</v>
      </c>
      <c r="F155" s="21" t="s">
        <v>17740</v>
      </c>
      <c r="G155" s="21" t="s">
        <v>17739</v>
      </c>
      <c r="H155" s="21" t="s">
        <v>977</v>
      </c>
      <c r="I155" s="21" t="s">
        <v>976</v>
      </c>
      <c r="J155" s="21" t="s">
        <v>17738</v>
      </c>
      <c r="K155" s="21" t="s">
        <v>17737</v>
      </c>
      <c r="L155" s="119" t="s">
        <v>17736</v>
      </c>
      <c r="M155" s="21">
        <v>250</v>
      </c>
      <c r="N155" s="21">
        <v>6.6</v>
      </c>
      <c r="O155" s="21">
        <v>0.4</v>
      </c>
      <c r="P155" s="21">
        <v>3</v>
      </c>
      <c r="Q155" s="21">
        <v>1973</v>
      </c>
      <c r="R155" s="21" t="s">
        <v>17735</v>
      </c>
      <c r="S155" s="21" t="s">
        <v>16398</v>
      </c>
      <c r="T155" s="116">
        <v>840</v>
      </c>
      <c r="U155" s="111">
        <v>45</v>
      </c>
      <c r="V155" s="113">
        <f t="shared" si="24"/>
        <v>59.733333333333334</v>
      </c>
      <c r="W155" s="113">
        <f t="shared" si="25"/>
        <v>780.26666666666665</v>
      </c>
      <c r="X155" s="112">
        <f t="shared" si="26"/>
        <v>780266.66666666663</v>
      </c>
      <c r="Y155" s="111"/>
      <c r="Z155" s="110">
        <f t="shared" si="22"/>
        <v>1</v>
      </c>
      <c r="AA155" s="109">
        <f t="shared" si="27"/>
        <v>42</v>
      </c>
      <c r="AB155" s="109">
        <f t="shared" si="28"/>
        <v>42000</v>
      </c>
      <c r="AC155" s="108">
        <f t="shared" si="29"/>
        <v>798</v>
      </c>
      <c r="AD155" s="107">
        <f t="shared" si="30"/>
        <v>2.2222222222222223E-2</v>
      </c>
      <c r="AE155" s="106">
        <f t="shared" si="31"/>
        <v>17.733333333333334</v>
      </c>
      <c r="AF155" s="105">
        <f t="shared" si="32"/>
        <v>798</v>
      </c>
      <c r="AG155" s="105">
        <f t="shared" si="33"/>
        <v>42</v>
      </c>
    </row>
    <row r="156" spans="1:33" s="88" customFormat="1" x14ac:dyDescent="0.35">
      <c r="A156" s="21">
        <v>10141103</v>
      </c>
      <c r="B156" s="135" t="s">
        <v>14786</v>
      </c>
      <c r="C156" s="259" t="s">
        <v>710</v>
      </c>
      <c r="D156" s="160" t="s">
        <v>17734</v>
      </c>
      <c r="E156" s="114" t="str">
        <f t="shared" si="23"/>
        <v>TRANSFORMADOR MARCA:EFACEC PTS 10R PTS 10R</v>
      </c>
      <c r="F156" s="142"/>
      <c r="G156" s="142" t="s">
        <v>17734</v>
      </c>
      <c r="H156" s="142" t="s">
        <v>607</v>
      </c>
      <c r="I156" s="124"/>
      <c r="J156" s="142"/>
      <c r="K156" s="142"/>
      <c r="L156" s="142"/>
      <c r="M156" s="124">
        <v>200</v>
      </c>
      <c r="N156" s="124">
        <v>33</v>
      </c>
      <c r="O156" s="21">
        <v>0.4</v>
      </c>
      <c r="P156" s="124" t="s">
        <v>514</v>
      </c>
      <c r="Q156" s="142">
        <v>1973</v>
      </c>
      <c r="R156" s="142" t="s">
        <v>27</v>
      </c>
      <c r="S156" s="142">
        <v>14831</v>
      </c>
      <c r="T156" s="116">
        <v>991</v>
      </c>
      <c r="U156" s="111">
        <v>45</v>
      </c>
      <c r="V156" s="113">
        <f t="shared" si="24"/>
        <v>70.471111111111114</v>
      </c>
      <c r="W156" s="113">
        <f t="shared" si="25"/>
        <v>920.5288888888889</v>
      </c>
      <c r="X156" s="112">
        <f t="shared" si="26"/>
        <v>920528.88888888888</v>
      </c>
      <c r="Y156" s="111"/>
      <c r="Z156" s="110">
        <f t="shared" si="22"/>
        <v>1</v>
      </c>
      <c r="AA156" s="109">
        <f t="shared" si="27"/>
        <v>49.550000000000004</v>
      </c>
      <c r="AB156" s="109">
        <f t="shared" si="28"/>
        <v>49550.000000000007</v>
      </c>
      <c r="AC156" s="108">
        <f t="shared" si="29"/>
        <v>941.45</v>
      </c>
      <c r="AD156" s="107">
        <f t="shared" si="30"/>
        <v>2.2222222222222223E-2</v>
      </c>
      <c r="AE156" s="106">
        <f t="shared" si="31"/>
        <v>20.921111111111113</v>
      </c>
      <c r="AF156" s="105">
        <f t="shared" si="32"/>
        <v>941.45</v>
      </c>
      <c r="AG156" s="105">
        <f t="shared" si="33"/>
        <v>49.55</v>
      </c>
    </row>
    <row r="157" spans="1:33" s="88" customFormat="1" x14ac:dyDescent="0.35">
      <c r="A157" s="21">
        <v>10141103</v>
      </c>
      <c r="B157" s="115" t="s">
        <v>14786</v>
      </c>
      <c r="C157" s="259" t="s">
        <v>710</v>
      </c>
      <c r="D157" s="22" t="s">
        <v>174</v>
      </c>
      <c r="E157" s="114" t="str">
        <f t="shared" si="23"/>
        <v>TRANSFORMADOR MARCA:EFACEC NAMPULA CENTRAL T2</v>
      </c>
      <c r="F157" s="21"/>
      <c r="G157" s="21" t="s">
        <v>200</v>
      </c>
      <c r="H157" s="21" t="s">
        <v>545</v>
      </c>
      <c r="I157" s="21"/>
      <c r="J157" s="21"/>
      <c r="K157" s="119" t="s">
        <v>199</v>
      </c>
      <c r="L157" s="119" t="s">
        <v>198</v>
      </c>
      <c r="M157" s="21">
        <v>1500</v>
      </c>
      <c r="N157" s="21">
        <v>6.6</v>
      </c>
      <c r="O157" s="21" t="s">
        <v>362</v>
      </c>
      <c r="P157" s="21">
        <v>3</v>
      </c>
      <c r="Q157" s="21">
        <v>1973</v>
      </c>
      <c r="R157" s="21" t="s">
        <v>27</v>
      </c>
      <c r="S157" s="21">
        <v>14856</v>
      </c>
      <c r="T157" s="116">
        <v>1820</v>
      </c>
      <c r="U157" s="111">
        <v>45</v>
      </c>
      <c r="V157" s="113">
        <f t="shared" si="24"/>
        <v>129.42222222222222</v>
      </c>
      <c r="W157" s="113">
        <f t="shared" si="25"/>
        <v>1690.5777777777778</v>
      </c>
      <c r="X157" s="112">
        <f t="shared" si="26"/>
        <v>1690577.7777777778</v>
      </c>
      <c r="Y157" s="111"/>
      <c r="Z157" s="110">
        <f t="shared" si="22"/>
        <v>1</v>
      </c>
      <c r="AA157" s="109">
        <f t="shared" si="27"/>
        <v>91</v>
      </c>
      <c r="AB157" s="109">
        <f t="shared" si="28"/>
        <v>91000</v>
      </c>
      <c r="AC157" s="108">
        <f t="shared" si="29"/>
        <v>1729</v>
      </c>
      <c r="AD157" s="107">
        <f t="shared" si="30"/>
        <v>2.2222222222222223E-2</v>
      </c>
      <c r="AE157" s="106">
        <f t="shared" si="31"/>
        <v>38.422222222222224</v>
      </c>
      <c r="AF157" s="105">
        <f t="shared" si="32"/>
        <v>1729</v>
      </c>
      <c r="AG157" s="105">
        <f t="shared" si="33"/>
        <v>91</v>
      </c>
    </row>
    <row r="158" spans="1:33" s="88" customFormat="1" x14ac:dyDescent="0.35">
      <c r="A158" s="21">
        <v>10141103</v>
      </c>
      <c r="B158" s="115" t="s">
        <v>1665</v>
      </c>
      <c r="C158" s="272" t="s">
        <v>710</v>
      </c>
      <c r="D158" s="22" t="s">
        <v>14713</v>
      </c>
      <c r="E158" s="114" t="str">
        <f t="shared" si="23"/>
        <v>TRANSFORMADOR MARCA:EFACEC PT120 PT120</v>
      </c>
      <c r="F158" s="21" t="s">
        <v>14714</v>
      </c>
      <c r="G158" s="21" t="s">
        <v>14713</v>
      </c>
      <c r="H158" s="21" t="s">
        <v>3104</v>
      </c>
      <c r="I158" s="21" t="s">
        <v>530</v>
      </c>
      <c r="J158" s="57"/>
      <c r="K158" s="142" t="s">
        <v>14712</v>
      </c>
      <c r="L158" s="142" t="s">
        <v>14711</v>
      </c>
      <c r="M158" s="21">
        <v>500</v>
      </c>
      <c r="N158" s="21">
        <v>22</v>
      </c>
      <c r="O158" s="21">
        <v>0.4</v>
      </c>
      <c r="P158" s="21">
        <v>3</v>
      </c>
      <c r="Q158" s="124">
        <v>1973</v>
      </c>
      <c r="R158" s="124" t="s">
        <v>27</v>
      </c>
      <c r="S158" s="124" t="s">
        <v>14710</v>
      </c>
      <c r="T158" s="116">
        <v>1016</v>
      </c>
      <c r="U158" s="111">
        <v>45</v>
      </c>
      <c r="V158" s="113">
        <f t="shared" si="24"/>
        <v>72.248888888888899</v>
      </c>
      <c r="W158" s="113">
        <f t="shared" si="25"/>
        <v>943.75111111111107</v>
      </c>
      <c r="X158" s="112">
        <f t="shared" si="26"/>
        <v>943751.11111111112</v>
      </c>
      <c r="Y158" s="111"/>
      <c r="Z158" s="110">
        <f t="shared" si="22"/>
        <v>1</v>
      </c>
      <c r="AA158" s="109">
        <f t="shared" si="27"/>
        <v>50.800000000000004</v>
      </c>
      <c r="AB158" s="109">
        <f t="shared" si="28"/>
        <v>50800.000000000007</v>
      </c>
      <c r="AC158" s="108">
        <f t="shared" si="29"/>
        <v>965.2</v>
      </c>
      <c r="AD158" s="107">
        <f t="shared" si="30"/>
        <v>2.2222222222222223E-2</v>
      </c>
      <c r="AE158" s="106">
        <f t="shared" si="31"/>
        <v>21.448888888888892</v>
      </c>
      <c r="AF158" s="105">
        <f t="shared" si="32"/>
        <v>965.19999999999993</v>
      </c>
      <c r="AG158" s="105">
        <f t="shared" si="33"/>
        <v>50.800000000000011</v>
      </c>
    </row>
    <row r="159" spans="1:33" s="88" customFormat="1" x14ac:dyDescent="0.35">
      <c r="A159" s="21">
        <v>10141103</v>
      </c>
      <c r="B159" s="115" t="s">
        <v>1665</v>
      </c>
      <c r="C159" s="272" t="s">
        <v>710</v>
      </c>
      <c r="D159" s="22" t="s">
        <v>14708</v>
      </c>
      <c r="E159" s="114" t="str">
        <f t="shared" si="23"/>
        <v>TRANSFORMADOR MARCA:EFACEC PT210 PT210</v>
      </c>
      <c r="F159" s="21" t="s">
        <v>14709</v>
      </c>
      <c r="G159" s="21" t="s">
        <v>14708</v>
      </c>
      <c r="H159" s="21" t="s">
        <v>3104</v>
      </c>
      <c r="I159" s="21" t="s">
        <v>530</v>
      </c>
      <c r="J159" s="21"/>
      <c r="K159" s="21">
        <v>694942.3</v>
      </c>
      <c r="L159" s="21">
        <v>7807578.2000000002</v>
      </c>
      <c r="M159" s="21">
        <v>315</v>
      </c>
      <c r="N159" s="21">
        <v>22</v>
      </c>
      <c r="O159" s="21">
        <v>0.4</v>
      </c>
      <c r="P159" s="21">
        <v>3</v>
      </c>
      <c r="Q159" s="124">
        <v>1973</v>
      </c>
      <c r="R159" s="124" t="s">
        <v>27</v>
      </c>
      <c r="S159" s="124">
        <v>150541</v>
      </c>
      <c r="T159" s="116">
        <v>953</v>
      </c>
      <c r="U159" s="111">
        <v>45</v>
      </c>
      <c r="V159" s="113">
        <f t="shared" si="24"/>
        <v>67.768888888888895</v>
      </c>
      <c r="W159" s="113">
        <f t="shared" si="25"/>
        <v>885.23111111111109</v>
      </c>
      <c r="X159" s="112">
        <f t="shared" si="26"/>
        <v>885231.11111111112</v>
      </c>
      <c r="Y159" s="111"/>
      <c r="Z159" s="110">
        <f t="shared" si="22"/>
        <v>1</v>
      </c>
      <c r="AA159" s="109">
        <f t="shared" si="27"/>
        <v>47.650000000000006</v>
      </c>
      <c r="AB159" s="109">
        <f t="shared" si="28"/>
        <v>47650.000000000007</v>
      </c>
      <c r="AC159" s="108">
        <f t="shared" si="29"/>
        <v>905.35</v>
      </c>
      <c r="AD159" s="107">
        <f t="shared" si="30"/>
        <v>2.2222222222222223E-2</v>
      </c>
      <c r="AE159" s="106">
        <f t="shared" si="31"/>
        <v>20.11888888888889</v>
      </c>
      <c r="AF159" s="105">
        <f t="shared" si="32"/>
        <v>905.35</v>
      </c>
      <c r="AG159" s="105">
        <f t="shared" si="33"/>
        <v>47.650000000000006</v>
      </c>
    </row>
    <row r="160" spans="1:33" s="88" customFormat="1" x14ac:dyDescent="0.35">
      <c r="A160" s="21">
        <v>10141103</v>
      </c>
      <c r="B160" s="115" t="s">
        <v>1665</v>
      </c>
      <c r="C160" s="272" t="s">
        <v>710</v>
      </c>
      <c r="D160" s="22" t="s">
        <v>14706</v>
      </c>
      <c r="E160" s="114" t="str">
        <f t="shared" si="23"/>
        <v>TRANSFORMADOR MARCA:Efacec PT211 PT211</v>
      </c>
      <c r="F160" s="21" t="s">
        <v>14707</v>
      </c>
      <c r="G160" s="21" t="s">
        <v>14706</v>
      </c>
      <c r="H160" s="21" t="s">
        <v>3104</v>
      </c>
      <c r="I160" s="21" t="s">
        <v>530</v>
      </c>
      <c r="J160" s="21"/>
      <c r="K160" s="124">
        <v>695225.1</v>
      </c>
      <c r="L160" s="124">
        <v>7807191</v>
      </c>
      <c r="M160" s="21">
        <v>315</v>
      </c>
      <c r="N160" s="21">
        <v>22</v>
      </c>
      <c r="O160" s="21">
        <v>0.4</v>
      </c>
      <c r="P160" s="21">
        <v>3</v>
      </c>
      <c r="Q160" s="124">
        <v>1973</v>
      </c>
      <c r="R160" s="124" t="s">
        <v>535</v>
      </c>
      <c r="S160" s="124">
        <v>15054</v>
      </c>
      <c r="T160" s="116">
        <v>953</v>
      </c>
      <c r="U160" s="111">
        <v>45</v>
      </c>
      <c r="V160" s="113">
        <f t="shared" si="24"/>
        <v>67.768888888888895</v>
      </c>
      <c r="W160" s="113">
        <f t="shared" si="25"/>
        <v>885.23111111111109</v>
      </c>
      <c r="X160" s="112">
        <f t="shared" si="26"/>
        <v>885231.11111111112</v>
      </c>
      <c r="Y160" s="111"/>
      <c r="Z160" s="110">
        <f t="shared" si="22"/>
        <v>1</v>
      </c>
      <c r="AA160" s="109">
        <f t="shared" si="27"/>
        <v>47.650000000000006</v>
      </c>
      <c r="AB160" s="109">
        <f t="shared" si="28"/>
        <v>47650.000000000007</v>
      </c>
      <c r="AC160" s="108">
        <f t="shared" si="29"/>
        <v>905.35</v>
      </c>
      <c r="AD160" s="107">
        <f t="shared" si="30"/>
        <v>2.2222222222222223E-2</v>
      </c>
      <c r="AE160" s="106">
        <f t="shared" si="31"/>
        <v>20.11888888888889</v>
      </c>
      <c r="AF160" s="105">
        <f t="shared" si="32"/>
        <v>905.35</v>
      </c>
      <c r="AG160" s="105">
        <f t="shared" si="33"/>
        <v>47.650000000000006</v>
      </c>
    </row>
    <row r="161" spans="1:33" s="88" customFormat="1" x14ac:dyDescent="0.35">
      <c r="A161" s="21">
        <v>10141103</v>
      </c>
      <c r="B161" s="115" t="s">
        <v>1665</v>
      </c>
      <c r="C161" s="272" t="s">
        <v>710</v>
      </c>
      <c r="D161" s="22" t="s">
        <v>14704</v>
      </c>
      <c r="E161" s="114" t="str">
        <f t="shared" si="23"/>
        <v>TRANSFORMADOR MARCA:Efacec PT215 PT215</v>
      </c>
      <c r="F161" s="21" t="s">
        <v>14705</v>
      </c>
      <c r="G161" s="21" t="s">
        <v>14704</v>
      </c>
      <c r="H161" s="21" t="s">
        <v>3104</v>
      </c>
      <c r="I161" s="21" t="s">
        <v>530</v>
      </c>
      <c r="J161" s="21"/>
      <c r="K161" s="124">
        <v>694293.5</v>
      </c>
      <c r="L161" s="124">
        <v>78047.45</v>
      </c>
      <c r="M161" s="21">
        <v>315</v>
      </c>
      <c r="N161" s="21">
        <v>22</v>
      </c>
      <c r="O161" s="21">
        <v>0.4</v>
      </c>
      <c r="P161" s="21">
        <v>3</v>
      </c>
      <c r="Q161" s="124">
        <v>1973</v>
      </c>
      <c r="R161" s="124" t="s">
        <v>535</v>
      </c>
      <c r="S161" s="124" t="s">
        <v>14703</v>
      </c>
      <c r="T161" s="116">
        <v>953</v>
      </c>
      <c r="U161" s="111">
        <v>45</v>
      </c>
      <c r="V161" s="113">
        <f t="shared" si="24"/>
        <v>67.768888888888895</v>
      </c>
      <c r="W161" s="113">
        <f t="shared" si="25"/>
        <v>885.23111111111109</v>
      </c>
      <c r="X161" s="112">
        <f t="shared" si="26"/>
        <v>885231.11111111112</v>
      </c>
      <c r="Y161" s="111"/>
      <c r="Z161" s="110">
        <f t="shared" si="22"/>
        <v>1</v>
      </c>
      <c r="AA161" s="109">
        <f t="shared" si="27"/>
        <v>47.650000000000006</v>
      </c>
      <c r="AB161" s="109">
        <f t="shared" si="28"/>
        <v>47650.000000000007</v>
      </c>
      <c r="AC161" s="108">
        <f t="shared" si="29"/>
        <v>905.35</v>
      </c>
      <c r="AD161" s="107">
        <f t="shared" si="30"/>
        <v>2.2222222222222223E-2</v>
      </c>
      <c r="AE161" s="106">
        <f t="shared" si="31"/>
        <v>20.11888888888889</v>
      </c>
      <c r="AF161" s="105">
        <f t="shared" si="32"/>
        <v>905.35</v>
      </c>
      <c r="AG161" s="105">
        <f t="shared" si="33"/>
        <v>47.650000000000006</v>
      </c>
    </row>
    <row r="162" spans="1:33" s="88" customFormat="1" x14ac:dyDescent="0.35">
      <c r="A162" s="21">
        <v>10141103</v>
      </c>
      <c r="B162" s="162" t="s">
        <v>725</v>
      </c>
      <c r="C162" s="272" t="s">
        <v>710</v>
      </c>
      <c r="D162" s="136" t="s">
        <v>1655</v>
      </c>
      <c r="E162" s="114" t="str">
        <f t="shared" si="23"/>
        <v>TRANSFORMADOR MARCA:MOTRA PTS 208 PTS 208</v>
      </c>
      <c r="F162" s="124"/>
      <c r="G162" s="124" t="s">
        <v>1655</v>
      </c>
      <c r="H162" s="124" t="s">
        <v>993</v>
      </c>
      <c r="I162" s="21"/>
      <c r="J162" s="57"/>
      <c r="K162" s="142" t="s">
        <v>1654</v>
      </c>
      <c r="L162" s="142" t="s">
        <v>1653</v>
      </c>
      <c r="M162" s="21">
        <v>250</v>
      </c>
      <c r="N162" s="124">
        <v>33</v>
      </c>
      <c r="O162" s="21">
        <v>0.4</v>
      </c>
      <c r="P162" s="124" t="s">
        <v>514</v>
      </c>
      <c r="Q162" s="142">
        <v>1973</v>
      </c>
      <c r="R162" s="21" t="s">
        <v>1650</v>
      </c>
      <c r="S162" s="124" t="s">
        <v>1652</v>
      </c>
      <c r="T162" s="116">
        <v>991</v>
      </c>
      <c r="U162" s="111">
        <v>45</v>
      </c>
      <c r="V162" s="113">
        <f t="shared" si="24"/>
        <v>70.471111111111114</v>
      </c>
      <c r="W162" s="113">
        <f t="shared" si="25"/>
        <v>920.5288888888889</v>
      </c>
      <c r="X162" s="112">
        <f t="shared" si="26"/>
        <v>920528.88888888888</v>
      </c>
      <c r="Y162" s="111"/>
      <c r="Z162" s="110">
        <f t="shared" si="22"/>
        <v>1</v>
      </c>
      <c r="AA162" s="109">
        <f t="shared" si="27"/>
        <v>49.550000000000004</v>
      </c>
      <c r="AB162" s="109">
        <f t="shared" si="28"/>
        <v>49550.000000000007</v>
      </c>
      <c r="AC162" s="108">
        <f t="shared" si="29"/>
        <v>941.45</v>
      </c>
      <c r="AD162" s="107">
        <f t="shared" si="30"/>
        <v>2.2222222222222223E-2</v>
      </c>
      <c r="AE162" s="106">
        <f t="shared" si="31"/>
        <v>20.921111111111113</v>
      </c>
      <c r="AF162" s="105">
        <f t="shared" si="32"/>
        <v>941.45</v>
      </c>
      <c r="AG162" s="105">
        <f t="shared" si="33"/>
        <v>49.55</v>
      </c>
    </row>
    <row r="163" spans="1:33" s="88" customFormat="1" x14ac:dyDescent="0.35">
      <c r="A163" s="21">
        <v>10141103</v>
      </c>
      <c r="B163" s="115" t="s">
        <v>496</v>
      </c>
      <c r="C163" s="272" t="s">
        <v>495</v>
      </c>
      <c r="D163" s="22" t="s">
        <v>689</v>
      </c>
      <c r="E163" s="114" t="str">
        <f t="shared" si="23"/>
        <v>TRANSFORMADOR AUXILIAR MARCA:A.C.E METZ NACALA AUX TRFR 2</v>
      </c>
      <c r="F163" s="57"/>
      <c r="G163" s="21" t="s">
        <v>195</v>
      </c>
      <c r="H163" s="21" t="s">
        <v>195</v>
      </c>
      <c r="I163" s="21"/>
      <c r="J163" s="57"/>
      <c r="K163" s="57" t="s">
        <v>194</v>
      </c>
      <c r="L163" s="57" t="s">
        <v>193</v>
      </c>
      <c r="M163" s="21" t="s">
        <v>688</v>
      </c>
      <c r="N163" s="21" t="s">
        <v>137</v>
      </c>
      <c r="O163" s="21" t="s">
        <v>362</v>
      </c>
      <c r="P163" s="57">
        <v>3</v>
      </c>
      <c r="Q163" s="21">
        <v>1973</v>
      </c>
      <c r="R163" s="21" t="s">
        <v>687</v>
      </c>
      <c r="S163" s="21">
        <v>85511</v>
      </c>
      <c r="T163" s="116">
        <v>1650</v>
      </c>
      <c r="U163" s="111">
        <v>45</v>
      </c>
      <c r="V163" s="113">
        <f t="shared" si="24"/>
        <v>117.33333333333334</v>
      </c>
      <c r="W163" s="113">
        <f t="shared" si="25"/>
        <v>1532.6666666666667</v>
      </c>
      <c r="X163" s="112">
        <f t="shared" si="26"/>
        <v>1532666.6666666667</v>
      </c>
      <c r="Y163" s="111"/>
      <c r="Z163" s="110">
        <f t="shared" si="22"/>
        <v>1</v>
      </c>
      <c r="AA163" s="109">
        <f t="shared" si="27"/>
        <v>82.5</v>
      </c>
      <c r="AB163" s="109">
        <f t="shared" si="28"/>
        <v>82500</v>
      </c>
      <c r="AC163" s="108">
        <f t="shared" si="29"/>
        <v>1567.5</v>
      </c>
      <c r="AD163" s="107">
        <f t="shared" si="30"/>
        <v>2.2222222222222223E-2</v>
      </c>
      <c r="AE163" s="106">
        <f t="shared" si="31"/>
        <v>34.833333333333336</v>
      </c>
      <c r="AF163" s="105">
        <f t="shared" si="32"/>
        <v>1567.5</v>
      </c>
      <c r="AG163" s="105">
        <f t="shared" si="33"/>
        <v>82.5</v>
      </c>
    </row>
    <row r="164" spans="1:33" s="88" customFormat="1" x14ac:dyDescent="0.35">
      <c r="A164" s="21">
        <v>10141103</v>
      </c>
      <c r="B164" s="115" t="s">
        <v>496</v>
      </c>
      <c r="C164" s="272" t="s">
        <v>495</v>
      </c>
      <c r="D164" s="22"/>
      <c r="E164" s="114" t="str">
        <f t="shared" si="23"/>
        <v xml:space="preserve">TRANSFORMADOR AUXILIAR MARCA:EFACEC Indoor Sbstation 2 </v>
      </c>
      <c r="F164" s="21" t="s">
        <v>530</v>
      </c>
      <c r="G164" s="21" t="s">
        <v>693</v>
      </c>
      <c r="H164" s="21" t="s">
        <v>528</v>
      </c>
      <c r="I164" s="21" t="s">
        <v>692</v>
      </c>
      <c r="J164" s="21" t="s">
        <v>549</v>
      </c>
      <c r="K164" s="119" t="s">
        <v>691</v>
      </c>
      <c r="L164" s="119" t="s">
        <v>690</v>
      </c>
      <c r="M164" s="21">
        <v>50</v>
      </c>
      <c r="N164" s="21">
        <v>22</v>
      </c>
      <c r="O164" s="21">
        <v>6.6</v>
      </c>
      <c r="P164" s="21">
        <v>3</v>
      </c>
      <c r="Q164" s="21">
        <v>1973</v>
      </c>
      <c r="R164" s="21" t="s">
        <v>27</v>
      </c>
      <c r="S164" s="21"/>
      <c r="T164" s="116">
        <v>643</v>
      </c>
      <c r="U164" s="111">
        <v>45</v>
      </c>
      <c r="V164" s="113">
        <f t="shared" si="24"/>
        <v>45.724444444444444</v>
      </c>
      <c r="W164" s="113">
        <f t="shared" si="25"/>
        <v>597.27555555555557</v>
      </c>
      <c r="X164" s="112">
        <f t="shared" si="26"/>
        <v>597275.55555555562</v>
      </c>
      <c r="Y164" s="111"/>
      <c r="Z164" s="110">
        <f t="shared" ref="Z164:Z227" si="34">(U164-(2017-Q164))</f>
        <v>1</v>
      </c>
      <c r="AA164" s="109">
        <f t="shared" si="27"/>
        <v>32.15</v>
      </c>
      <c r="AB164" s="109">
        <f t="shared" si="28"/>
        <v>32150</v>
      </c>
      <c r="AC164" s="108">
        <f t="shared" si="29"/>
        <v>610.85</v>
      </c>
      <c r="AD164" s="107">
        <f t="shared" si="30"/>
        <v>2.2222222222222223E-2</v>
      </c>
      <c r="AE164" s="106">
        <f t="shared" si="31"/>
        <v>13.574444444444445</v>
      </c>
      <c r="AF164" s="105">
        <f t="shared" si="32"/>
        <v>610.85</v>
      </c>
      <c r="AG164" s="105">
        <f t="shared" si="33"/>
        <v>32.15</v>
      </c>
    </row>
    <row r="165" spans="1:33" s="88" customFormat="1" x14ac:dyDescent="0.35">
      <c r="A165" s="21">
        <v>10141103</v>
      </c>
      <c r="B165" s="115" t="s">
        <v>496</v>
      </c>
      <c r="C165" s="272" t="s">
        <v>495</v>
      </c>
      <c r="D165" s="22" t="s">
        <v>689</v>
      </c>
      <c r="E165" s="114" t="str">
        <f t="shared" si="23"/>
        <v>TRANSFORMADOR AUXILIAR MARCA:A.C.E METZ NACALA AUX TRFR 2</v>
      </c>
      <c r="F165" s="57"/>
      <c r="G165" s="21" t="s">
        <v>195</v>
      </c>
      <c r="H165" s="21" t="s">
        <v>195</v>
      </c>
      <c r="I165" s="21"/>
      <c r="J165" s="57"/>
      <c r="K165" s="57" t="s">
        <v>194</v>
      </c>
      <c r="L165" s="57" t="s">
        <v>193</v>
      </c>
      <c r="M165" s="21" t="s">
        <v>688</v>
      </c>
      <c r="N165" s="21" t="s">
        <v>137</v>
      </c>
      <c r="O165" s="21" t="s">
        <v>362</v>
      </c>
      <c r="P165" s="57">
        <v>3</v>
      </c>
      <c r="Q165" s="21">
        <v>1973</v>
      </c>
      <c r="R165" s="21" t="s">
        <v>687</v>
      </c>
      <c r="S165" s="21">
        <v>85511</v>
      </c>
      <c r="T165" s="116">
        <v>1650</v>
      </c>
      <c r="U165" s="21">
        <v>45</v>
      </c>
      <c r="V165" s="113">
        <f t="shared" si="24"/>
        <v>117.33333333333334</v>
      </c>
      <c r="W165" s="113">
        <f t="shared" si="25"/>
        <v>1532.6666666666667</v>
      </c>
      <c r="X165" s="112">
        <f t="shared" si="26"/>
        <v>1532666.6666666667</v>
      </c>
      <c r="Y165" s="111"/>
      <c r="Z165" s="110">
        <f t="shared" si="34"/>
        <v>1</v>
      </c>
      <c r="AA165" s="109">
        <f t="shared" si="27"/>
        <v>82.5</v>
      </c>
      <c r="AB165" s="109">
        <f t="shared" si="28"/>
        <v>82500</v>
      </c>
      <c r="AC165" s="108">
        <f t="shared" si="29"/>
        <v>1567.5</v>
      </c>
      <c r="AD165" s="107">
        <f t="shared" si="30"/>
        <v>2.2222222222222223E-2</v>
      </c>
      <c r="AE165" s="106">
        <f t="shared" si="31"/>
        <v>34.833333333333336</v>
      </c>
      <c r="AF165" s="105">
        <f t="shared" si="32"/>
        <v>1567.5</v>
      </c>
      <c r="AG165" s="105">
        <f t="shared" si="33"/>
        <v>82.5</v>
      </c>
    </row>
    <row r="166" spans="1:33" s="88" customFormat="1" x14ac:dyDescent="0.35">
      <c r="A166" s="21">
        <v>10141103</v>
      </c>
      <c r="B166" s="115" t="s">
        <v>18023</v>
      </c>
      <c r="C166" s="259" t="s">
        <v>18022</v>
      </c>
      <c r="D166" s="193" t="s">
        <v>1059</v>
      </c>
      <c r="E166" s="114" t="str">
        <f t="shared" si="23"/>
        <v>MINISUBESTAÇÃO MARCA:Motra  PTS 178</v>
      </c>
      <c r="F166" s="21"/>
      <c r="G166" s="21"/>
      <c r="H166" s="21" t="s">
        <v>494</v>
      </c>
      <c r="I166" s="21"/>
      <c r="J166" s="21"/>
      <c r="K166" s="133" t="s">
        <v>18951</v>
      </c>
      <c r="L166" s="133" t="s">
        <v>18950</v>
      </c>
      <c r="M166" s="21">
        <v>500</v>
      </c>
      <c r="N166" s="21">
        <v>11</v>
      </c>
      <c r="O166" s="21" t="s">
        <v>510</v>
      </c>
      <c r="P166" s="124" t="s">
        <v>516</v>
      </c>
      <c r="Q166" s="21">
        <v>1974</v>
      </c>
      <c r="R166" s="21" t="s">
        <v>14692</v>
      </c>
      <c r="S166" s="21"/>
      <c r="T166" s="116">
        <v>2426</v>
      </c>
      <c r="U166" s="111">
        <v>45</v>
      </c>
      <c r="V166" s="113">
        <f t="shared" si="24"/>
        <v>223.73111111111112</v>
      </c>
      <c r="W166" s="113">
        <f t="shared" si="25"/>
        <v>2202.2688888888888</v>
      </c>
      <c r="X166" s="112">
        <f t="shared" si="26"/>
        <v>2202268.888888889</v>
      </c>
      <c r="Y166" s="111"/>
      <c r="Z166" s="110">
        <f t="shared" si="34"/>
        <v>2</v>
      </c>
      <c r="AA166" s="109">
        <f t="shared" si="27"/>
        <v>121.30000000000001</v>
      </c>
      <c r="AB166" s="109">
        <f t="shared" si="28"/>
        <v>121300.00000000001</v>
      </c>
      <c r="AC166" s="108">
        <f t="shared" si="29"/>
        <v>2304.6999999999998</v>
      </c>
      <c r="AD166" s="107">
        <f t="shared" si="30"/>
        <v>2.2222222222222223E-2</v>
      </c>
      <c r="AE166" s="106">
        <f t="shared" si="31"/>
        <v>51.215555555555554</v>
      </c>
      <c r="AF166" s="105">
        <f t="shared" si="32"/>
        <v>2253.4844444444443</v>
      </c>
      <c r="AG166" s="105">
        <f t="shared" si="33"/>
        <v>172.51555555555558</v>
      </c>
    </row>
    <row r="167" spans="1:33" s="88" customFormat="1" x14ac:dyDescent="0.35">
      <c r="A167" s="21">
        <v>10141103</v>
      </c>
      <c r="B167" s="115" t="s">
        <v>18023</v>
      </c>
      <c r="C167" s="259" t="s">
        <v>18022</v>
      </c>
      <c r="D167" s="193" t="s">
        <v>2632</v>
      </c>
      <c r="E167" s="114" t="str">
        <f t="shared" si="23"/>
        <v>MINISUBESTAÇÃO MARCA:Motra  PTS 137</v>
      </c>
      <c r="F167" s="21"/>
      <c r="G167" s="21"/>
      <c r="H167" s="21" t="s">
        <v>494</v>
      </c>
      <c r="I167" s="21"/>
      <c r="J167" s="21"/>
      <c r="K167" s="133" t="s">
        <v>18949</v>
      </c>
      <c r="L167" s="133" t="s">
        <v>18948</v>
      </c>
      <c r="M167" s="21">
        <v>500</v>
      </c>
      <c r="N167" s="21">
        <v>11</v>
      </c>
      <c r="O167" s="21" t="s">
        <v>510</v>
      </c>
      <c r="P167" s="124" t="s">
        <v>516</v>
      </c>
      <c r="Q167" s="21">
        <v>1974</v>
      </c>
      <c r="R167" s="21" t="s">
        <v>14692</v>
      </c>
      <c r="S167" s="21" t="s">
        <v>18947</v>
      </c>
      <c r="T167" s="116">
        <v>2426</v>
      </c>
      <c r="U167" s="111">
        <v>45</v>
      </c>
      <c r="V167" s="113">
        <f t="shared" si="24"/>
        <v>223.73111111111112</v>
      </c>
      <c r="W167" s="113">
        <f t="shared" si="25"/>
        <v>2202.2688888888888</v>
      </c>
      <c r="X167" s="112">
        <f t="shared" si="26"/>
        <v>2202268.888888889</v>
      </c>
      <c r="Y167" s="111"/>
      <c r="Z167" s="110">
        <f t="shared" si="34"/>
        <v>2</v>
      </c>
      <c r="AA167" s="109">
        <f t="shared" si="27"/>
        <v>121.30000000000001</v>
      </c>
      <c r="AB167" s="109">
        <f t="shared" si="28"/>
        <v>121300.00000000001</v>
      </c>
      <c r="AC167" s="108">
        <f t="shared" si="29"/>
        <v>2304.6999999999998</v>
      </c>
      <c r="AD167" s="107">
        <f t="shared" si="30"/>
        <v>2.2222222222222223E-2</v>
      </c>
      <c r="AE167" s="106">
        <f t="shared" si="31"/>
        <v>51.215555555555554</v>
      </c>
      <c r="AF167" s="105">
        <f t="shared" si="32"/>
        <v>2253.4844444444443</v>
      </c>
      <c r="AG167" s="105">
        <f t="shared" si="33"/>
        <v>172.51555555555558</v>
      </c>
    </row>
    <row r="168" spans="1:33" s="88" customFormat="1" x14ac:dyDescent="0.35">
      <c r="A168" s="21">
        <v>10141103</v>
      </c>
      <c r="B168" s="115" t="s">
        <v>18023</v>
      </c>
      <c r="C168" s="259" t="s">
        <v>18022</v>
      </c>
      <c r="D168" s="193" t="s">
        <v>18946</v>
      </c>
      <c r="E168" s="114" t="str">
        <f t="shared" si="23"/>
        <v>MINISUBESTAÇÃO MARCA:  PTS 148</v>
      </c>
      <c r="F168" s="21"/>
      <c r="G168" s="21"/>
      <c r="H168" s="21" t="s">
        <v>494</v>
      </c>
      <c r="I168" s="21"/>
      <c r="J168" s="21"/>
      <c r="K168" s="133" t="s">
        <v>18945</v>
      </c>
      <c r="L168" s="133" t="s">
        <v>18944</v>
      </c>
      <c r="M168" s="21">
        <v>500</v>
      </c>
      <c r="N168" s="21">
        <v>11</v>
      </c>
      <c r="O168" s="21" t="s">
        <v>510</v>
      </c>
      <c r="P168" s="124" t="s">
        <v>516</v>
      </c>
      <c r="Q168" s="21">
        <v>1974</v>
      </c>
      <c r="R168" s="21"/>
      <c r="S168" s="21"/>
      <c r="T168" s="116">
        <v>2426</v>
      </c>
      <c r="U168" s="111">
        <v>45</v>
      </c>
      <c r="V168" s="113">
        <f t="shared" si="24"/>
        <v>223.73111111111112</v>
      </c>
      <c r="W168" s="113">
        <f t="shared" si="25"/>
        <v>2202.2688888888888</v>
      </c>
      <c r="X168" s="112">
        <f t="shared" si="26"/>
        <v>2202268.888888889</v>
      </c>
      <c r="Y168" s="111"/>
      <c r="Z168" s="110">
        <f t="shared" si="34"/>
        <v>2</v>
      </c>
      <c r="AA168" s="109">
        <f t="shared" si="27"/>
        <v>121.30000000000001</v>
      </c>
      <c r="AB168" s="109">
        <f t="shared" si="28"/>
        <v>121300.00000000001</v>
      </c>
      <c r="AC168" s="108">
        <f t="shared" si="29"/>
        <v>2304.6999999999998</v>
      </c>
      <c r="AD168" s="107">
        <f t="shared" si="30"/>
        <v>2.2222222222222223E-2</v>
      </c>
      <c r="AE168" s="106">
        <f t="shared" si="31"/>
        <v>51.215555555555554</v>
      </c>
      <c r="AF168" s="105">
        <f t="shared" si="32"/>
        <v>2253.4844444444443</v>
      </c>
      <c r="AG168" s="105">
        <f t="shared" si="33"/>
        <v>172.51555555555558</v>
      </c>
    </row>
    <row r="169" spans="1:33" s="88" customFormat="1" x14ac:dyDescent="0.35">
      <c r="A169" s="21">
        <v>10141103</v>
      </c>
      <c r="B169" s="115" t="s">
        <v>18023</v>
      </c>
      <c r="C169" s="259" t="s">
        <v>18022</v>
      </c>
      <c r="D169" s="193" t="s">
        <v>1112</v>
      </c>
      <c r="E169" s="114" t="str">
        <f t="shared" si="23"/>
        <v>MINISUBESTAÇÃO MARCA:  PTS 179</v>
      </c>
      <c r="F169" s="21"/>
      <c r="G169" s="21"/>
      <c r="H169" s="21" t="s">
        <v>494</v>
      </c>
      <c r="I169" s="21"/>
      <c r="J169" s="21"/>
      <c r="K169" s="133" t="s">
        <v>18943</v>
      </c>
      <c r="L169" s="133" t="s">
        <v>18942</v>
      </c>
      <c r="M169" s="21">
        <v>500</v>
      </c>
      <c r="N169" s="21">
        <v>11</v>
      </c>
      <c r="O169" s="21" t="s">
        <v>510</v>
      </c>
      <c r="P169" s="124" t="s">
        <v>516</v>
      </c>
      <c r="Q169" s="21">
        <v>1974</v>
      </c>
      <c r="R169" s="21"/>
      <c r="S169" s="21"/>
      <c r="T169" s="116">
        <v>2426</v>
      </c>
      <c r="U169" s="111">
        <v>45</v>
      </c>
      <c r="V169" s="113">
        <f t="shared" si="24"/>
        <v>223.73111111111112</v>
      </c>
      <c r="W169" s="113">
        <f t="shared" si="25"/>
        <v>2202.2688888888888</v>
      </c>
      <c r="X169" s="112">
        <f t="shared" si="26"/>
        <v>2202268.888888889</v>
      </c>
      <c r="Y169" s="111"/>
      <c r="Z169" s="110">
        <f t="shared" si="34"/>
        <v>2</v>
      </c>
      <c r="AA169" s="109">
        <f t="shared" si="27"/>
        <v>121.30000000000001</v>
      </c>
      <c r="AB169" s="109">
        <f t="shared" si="28"/>
        <v>121300.00000000001</v>
      </c>
      <c r="AC169" s="108">
        <f t="shared" si="29"/>
        <v>2304.6999999999998</v>
      </c>
      <c r="AD169" s="107">
        <f t="shared" si="30"/>
        <v>2.2222222222222223E-2</v>
      </c>
      <c r="AE169" s="106">
        <f t="shared" si="31"/>
        <v>51.215555555555554</v>
      </c>
      <c r="AF169" s="105">
        <f t="shared" si="32"/>
        <v>2253.4844444444443</v>
      </c>
      <c r="AG169" s="105">
        <f t="shared" si="33"/>
        <v>172.51555555555558</v>
      </c>
    </row>
    <row r="170" spans="1:33" s="88" customFormat="1" x14ac:dyDescent="0.35">
      <c r="A170" s="21">
        <v>10141103</v>
      </c>
      <c r="B170" s="115" t="s">
        <v>18023</v>
      </c>
      <c r="C170" s="259" t="s">
        <v>18022</v>
      </c>
      <c r="D170" s="193" t="s">
        <v>18941</v>
      </c>
      <c r="E170" s="114" t="str">
        <f t="shared" si="23"/>
        <v>MINISUBESTAÇÃO MARCA:  PTS 105</v>
      </c>
      <c r="F170" s="21"/>
      <c r="G170" s="21"/>
      <c r="H170" s="21" t="s">
        <v>494</v>
      </c>
      <c r="I170" s="21"/>
      <c r="J170" s="21"/>
      <c r="K170" s="133" t="s">
        <v>18940</v>
      </c>
      <c r="L170" s="133" t="s">
        <v>18939</v>
      </c>
      <c r="M170" s="21">
        <v>500</v>
      </c>
      <c r="N170" s="21">
        <v>11</v>
      </c>
      <c r="O170" s="21" t="s">
        <v>510</v>
      </c>
      <c r="P170" s="124" t="s">
        <v>516</v>
      </c>
      <c r="Q170" s="21">
        <v>1974</v>
      </c>
      <c r="R170" s="21"/>
      <c r="S170" s="21"/>
      <c r="T170" s="116">
        <v>2426</v>
      </c>
      <c r="U170" s="111">
        <v>45</v>
      </c>
      <c r="V170" s="113">
        <f t="shared" si="24"/>
        <v>223.73111111111112</v>
      </c>
      <c r="W170" s="113">
        <f t="shared" si="25"/>
        <v>2202.2688888888888</v>
      </c>
      <c r="X170" s="112">
        <f t="shared" si="26"/>
        <v>2202268.888888889</v>
      </c>
      <c r="Y170" s="111"/>
      <c r="Z170" s="110">
        <f t="shared" si="34"/>
        <v>2</v>
      </c>
      <c r="AA170" s="109">
        <f t="shared" si="27"/>
        <v>121.30000000000001</v>
      </c>
      <c r="AB170" s="109">
        <f t="shared" si="28"/>
        <v>121300.00000000001</v>
      </c>
      <c r="AC170" s="108">
        <f t="shared" si="29"/>
        <v>2304.6999999999998</v>
      </c>
      <c r="AD170" s="107">
        <f t="shared" si="30"/>
        <v>2.2222222222222223E-2</v>
      </c>
      <c r="AE170" s="106">
        <f t="shared" si="31"/>
        <v>51.215555555555554</v>
      </c>
      <c r="AF170" s="105">
        <f t="shared" si="32"/>
        <v>2253.4844444444443</v>
      </c>
      <c r="AG170" s="105">
        <f t="shared" si="33"/>
        <v>172.51555555555558</v>
      </c>
    </row>
    <row r="171" spans="1:33" s="88" customFormat="1" x14ac:dyDescent="0.35">
      <c r="A171" s="21">
        <v>10141103</v>
      </c>
      <c r="B171" s="115" t="s">
        <v>18023</v>
      </c>
      <c r="C171" s="259" t="s">
        <v>18022</v>
      </c>
      <c r="D171" s="193" t="s">
        <v>18938</v>
      </c>
      <c r="E171" s="114" t="str">
        <f t="shared" si="23"/>
        <v>MINISUBESTAÇÃO MARCA:  PTS 89</v>
      </c>
      <c r="F171" s="21"/>
      <c r="G171" s="21"/>
      <c r="H171" s="21" t="s">
        <v>494</v>
      </c>
      <c r="I171" s="21"/>
      <c r="J171" s="21"/>
      <c r="K171" s="133" t="s">
        <v>18937</v>
      </c>
      <c r="L171" s="133" t="s">
        <v>18936</v>
      </c>
      <c r="M171" s="21">
        <v>500</v>
      </c>
      <c r="N171" s="21">
        <v>11</v>
      </c>
      <c r="O171" s="21" t="s">
        <v>510</v>
      </c>
      <c r="P171" s="124" t="s">
        <v>516</v>
      </c>
      <c r="Q171" s="21">
        <v>1974</v>
      </c>
      <c r="R171" s="21"/>
      <c r="S171" s="21" t="s">
        <v>18756</v>
      </c>
      <c r="T171" s="116">
        <v>2426</v>
      </c>
      <c r="U171" s="111">
        <v>45</v>
      </c>
      <c r="V171" s="113">
        <f t="shared" si="24"/>
        <v>223.73111111111112</v>
      </c>
      <c r="W171" s="113">
        <f t="shared" si="25"/>
        <v>2202.2688888888888</v>
      </c>
      <c r="X171" s="112">
        <f t="shared" si="26"/>
        <v>2202268.888888889</v>
      </c>
      <c r="Y171" s="111"/>
      <c r="Z171" s="110">
        <f t="shared" si="34"/>
        <v>2</v>
      </c>
      <c r="AA171" s="109">
        <f t="shared" si="27"/>
        <v>121.30000000000001</v>
      </c>
      <c r="AB171" s="109">
        <f t="shared" si="28"/>
        <v>121300.00000000001</v>
      </c>
      <c r="AC171" s="108">
        <f t="shared" si="29"/>
        <v>2304.6999999999998</v>
      </c>
      <c r="AD171" s="107">
        <f t="shared" si="30"/>
        <v>2.2222222222222223E-2</v>
      </c>
      <c r="AE171" s="106">
        <f t="shared" si="31"/>
        <v>51.215555555555554</v>
      </c>
      <c r="AF171" s="105">
        <f t="shared" si="32"/>
        <v>2253.4844444444443</v>
      </c>
      <c r="AG171" s="105">
        <f t="shared" si="33"/>
        <v>172.51555555555558</v>
      </c>
    </row>
    <row r="172" spans="1:33" s="88" customFormat="1" x14ac:dyDescent="0.35">
      <c r="A172" s="21">
        <v>10141103</v>
      </c>
      <c r="B172" s="115" t="s">
        <v>18023</v>
      </c>
      <c r="C172" s="259" t="s">
        <v>18022</v>
      </c>
      <c r="D172" s="193" t="s">
        <v>2849</v>
      </c>
      <c r="E172" s="114" t="str">
        <f t="shared" si="23"/>
        <v>MINISUBESTAÇÃO MARCA:Travo Union  PTS 100</v>
      </c>
      <c r="F172" s="21"/>
      <c r="G172" s="21"/>
      <c r="H172" s="21" t="s">
        <v>494</v>
      </c>
      <c r="I172" s="21"/>
      <c r="J172" s="21"/>
      <c r="K172" s="133" t="s">
        <v>18955</v>
      </c>
      <c r="L172" s="133" t="s">
        <v>18954</v>
      </c>
      <c r="M172" s="21">
        <v>1000</v>
      </c>
      <c r="N172" s="21">
        <v>11</v>
      </c>
      <c r="O172" s="21" t="s">
        <v>510</v>
      </c>
      <c r="P172" s="124" t="s">
        <v>516</v>
      </c>
      <c r="Q172" s="21">
        <v>1974</v>
      </c>
      <c r="R172" s="21" t="s">
        <v>18953</v>
      </c>
      <c r="S172" s="21" t="s">
        <v>18956</v>
      </c>
      <c r="T172" s="116">
        <v>3119</v>
      </c>
      <c r="U172" s="111">
        <v>45</v>
      </c>
      <c r="V172" s="113">
        <f t="shared" si="24"/>
        <v>287.64111111111117</v>
      </c>
      <c r="W172" s="113">
        <f t="shared" si="25"/>
        <v>2831.3588888888889</v>
      </c>
      <c r="X172" s="112">
        <f t="shared" si="26"/>
        <v>2831358.888888889</v>
      </c>
      <c r="Y172" s="111"/>
      <c r="Z172" s="110">
        <f t="shared" si="34"/>
        <v>2</v>
      </c>
      <c r="AA172" s="109">
        <f t="shared" si="27"/>
        <v>155.95000000000002</v>
      </c>
      <c r="AB172" s="109">
        <f t="shared" si="28"/>
        <v>155950.00000000003</v>
      </c>
      <c r="AC172" s="108">
        <f t="shared" si="29"/>
        <v>2963.05</v>
      </c>
      <c r="AD172" s="107">
        <f t="shared" si="30"/>
        <v>2.2222222222222223E-2</v>
      </c>
      <c r="AE172" s="106">
        <f t="shared" si="31"/>
        <v>65.845555555555563</v>
      </c>
      <c r="AF172" s="105">
        <f t="shared" si="32"/>
        <v>2897.2044444444446</v>
      </c>
      <c r="AG172" s="105">
        <f t="shared" si="33"/>
        <v>221.79555555555561</v>
      </c>
    </row>
    <row r="173" spans="1:33" s="88" customFormat="1" x14ac:dyDescent="0.35">
      <c r="A173" s="21">
        <v>10141103</v>
      </c>
      <c r="B173" s="115" t="s">
        <v>18023</v>
      </c>
      <c r="C173" s="259" t="s">
        <v>18022</v>
      </c>
      <c r="D173" s="193" t="s">
        <v>2849</v>
      </c>
      <c r="E173" s="114" t="str">
        <f t="shared" si="23"/>
        <v>MINISUBESTAÇÃO MARCA:Travo Union  PTS 100</v>
      </c>
      <c r="F173" s="21"/>
      <c r="G173" s="21"/>
      <c r="H173" s="21" t="s">
        <v>494</v>
      </c>
      <c r="I173" s="21"/>
      <c r="J173" s="21"/>
      <c r="K173" s="133" t="s">
        <v>18955</v>
      </c>
      <c r="L173" s="133" t="s">
        <v>18954</v>
      </c>
      <c r="M173" s="21">
        <v>1000</v>
      </c>
      <c r="N173" s="21">
        <v>11</v>
      </c>
      <c r="O173" s="21" t="s">
        <v>510</v>
      </c>
      <c r="P173" s="124" t="s">
        <v>516</v>
      </c>
      <c r="Q173" s="21">
        <v>1974</v>
      </c>
      <c r="R173" s="21" t="s">
        <v>18953</v>
      </c>
      <c r="S173" s="21" t="s">
        <v>18952</v>
      </c>
      <c r="T173" s="116">
        <v>3119</v>
      </c>
      <c r="U173" s="111">
        <v>45</v>
      </c>
      <c r="V173" s="113">
        <f t="shared" si="24"/>
        <v>287.64111111111117</v>
      </c>
      <c r="W173" s="113">
        <f t="shared" si="25"/>
        <v>2831.3588888888889</v>
      </c>
      <c r="X173" s="112">
        <f t="shared" si="26"/>
        <v>2831358.888888889</v>
      </c>
      <c r="Y173" s="111"/>
      <c r="Z173" s="110">
        <f t="shared" si="34"/>
        <v>2</v>
      </c>
      <c r="AA173" s="109">
        <f t="shared" si="27"/>
        <v>155.95000000000002</v>
      </c>
      <c r="AB173" s="109">
        <f t="shared" si="28"/>
        <v>155950.00000000003</v>
      </c>
      <c r="AC173" s="108">
        <f t="shared" si="29"/>
        <v>2963.05</v>
      </c>
      <c r="AD173" s="107">
        <f t="shared" si="30"/>
        <v>2.2222222222222223E-2</v>
      </c>
      <c r="AE173" s="106">
        <f t="shared" si="31"/>
        <v>65.845555555555563</v>
      </c>
      <c r="AF173" s="105">
        <f t="shared" si="32"/>
        <v>2897.2044444444446</v>
      </c>
      <c r="AG173" s="105">
        <f t="shared" si="33"/>
        <v>221.79555555555561</v>
      </c>
    </row>
    <row r="174" spans="1:33" s="88" customFormat="1" x14ac:dyDescent="0.35">
      <c r="A174" s="21">
        <v>10141103</v>
      </c>
      <c r="B174" s="115" t="s">
        <v>18023</v>
      </c>
      <c r="C174" s="259" t="s">
        <v>18022</v>
      </c>
      <c r="D174" s="193" t="s">
        <v>1059</v>
      </c>
      <c r="E174" s="114" t="str">
        <f t="shared" si="23"/>
        <v>MINISUBESTAÇÃO MARCA:Motra  PTS 178</v>
      </c>
      <c r="F174" s="21"/>
      <c r="G174" s="21"/>
      <c r="H174" s="21" t="s">
        <v>494</v>
      </c>
      <c r="I174" s="21"/>
      <c r="J174" s="21"/>
      <c r="K174" s="133" t="s">
        <v>18951</v>
      </c>
      <c r="L174" s="133" t="s">
        <v>18950</v>
      </c>
      <c r="M174" s="21">
        <v>500</v>
      </c>
      <c r="N174" s="21">
        <v>11</v>
      </c>
      <c r="O174" s="21" t="s">
        <v>510</v>
      </c>
      <c r="P174" s="124" t="s">
        <v>516</v>
      </c>
      <c r="Q174" s="21">
        <v>1974</v>
      </c>
      <c r="R174" s="21" t="s">
        <v>14692</v>
      </c>
      <c r="S174" s="21" t="s">
        <v>332</v>
      </c>
      <c r="T174" s="116">
        <v>2426</v>
      </c>
      <c r="U174" s="111">
        <v>45</v>
      </c>
      <c r="V174" s="113">
        <f t="shared" si="24"/>
        <v>223.73111111111112</v>
      </c>
      <c r="W174" s="113">
        <f t="shared" si="25"/>
        <v>2202.2688888888888</v>
      </c>
      <c r="X174" s="112">
        <f t="shared" si="26"/>
        <v>2202268.888888889</v>
      </c>
      <c r="Y174" s="111"/>
      <c r="Z174" s="110">
        <f t="shared" si="34"/>
        <v>2</v>
      </c>
      <c r="AA174" s="109">
        <f t="shared" si="27"/>
        <v>121.30000000000001</v>
      </c>
      <c r="AB174" s="109">
        <f t="shared" si="28"/>
        <v>121300.00000000001</v>
      </c>
      <c r="AC174" s="108">
        <f t="shared" si="29"/>
        <v>2304.6999999999998</v>
      </c>
      <c r="AD174" s="107">
        <f t="shared" si="30"/>
        <v>2.2222222222222223E-2</v>
      </c>
      <c r="AE174" s="106">
        <f t="shared" si="31"/>
        <v>51.215555555555554</v>
      </c>
      <c r="AF174" s="105">
        <f t="shared" si="32"/>
        <v>2253.4844444444443</v>
      </c>
      <c r="AG174" s="105">
        <f t="shared" si="33"/>
        <v>172.51555555555558</v>
      </c>
    </row>
    <row r="175" spans="1:33" s="88" customFormat="1" x14ac:dyDescent="0.35">
      <c r="A175" s="21">
        <v>10141103</v>
      </c>
      <c r="B175" s="115" t="s">
        <v>18023</v>
      </c>
      <c r="C175" s="259" t="s">
        <v>18022</v>
      </c>
      <c r="D175" s="193" t="s">
        <v>2632</v>
      </c>
      <c r="E175" s="114" t="str">
        <f t="shared" si="23"/>
        <v>MINISUBESTAÇÃO MARCA:Motra  PTS 137</v>
      </c>
      <c r="F175" s="21"/>
      <c r="G175" s="21"/>
      <c r="H175" s="21" t="s">
        <v>494</v>
      </c>
      <c r="I175" s="21"/>
      <c r="J175" s="21"/>
      <c r="K175" s="133" t="s">
        <v>18949</v>
      </c>
      <c r="L175" s="133" t="s">
        <v>18948</v>
      </c>
      <c r="M175" s="21">
        <v>500</v>
      </c>
      <c r="N175" s="21">
        <v>11</v>
      </c>
      <c r="O175" s="21" t="s">
        <v>510</v>
      </c>
      <c r="P175" s="124" t="s">
        <v>516</v>
      </c>
      <c r="Q175" s="21">
        <v>1974</v>
      </c>
      <c r="R175" s="21" t="s">
        <v>14692</v>
      </c>
      <c r="S175" s="21" t="s">
        <v>18947</v>
      </c>
      <c r="T175" s="116">
        <v>2426</v>
      </c>
      <c r="U175" s="111">
        <v>45</v>
      </c>
      <c r="V175" s="113">
        <f t="shared" si="24"/>
        <v>223.73111111111112</v>
      </c>
      <c r="W175" s="113">
        <f t="shared" si="25"/>
        <v>2202.2688888888888</v>
      </c>
      <c r="X175" s="112">
        <f t="shared" si="26"/>
        <v>2202268.888888889</v>
      </c>
      <c r="Y175" s="111"/>
      <c r="Z175" s="110">
        <f t="shared" si="34"/>
        <v>2</v>
      </c>
      <c r="AA175" s="109">
        <f t="shared" si="27"/>
        <v>121.30000000000001</v>
      </c>
      <c r="AB175" s="109">
        <f t="shared" si="28"/>
        <v>121300.00000000001</v>
      </c>
      <c r="AC175" s="108">
        <f t="shared" si="29"/>
        <v>2304.6999999999998</v>
      </c>
      <c r="AD175" s="107">
        <f t="shared" si="30"/>
        <v>2.2222222222222223E-2</v>
      </c>
      <c r="AE175" s="106">
        <f t="shared" si="31"/>
        <v>51.215555555555554</v>
      </c>
      <c r="AF175" s="105">
        <f t="shared" si="32"/>
        <v>2253.4844444444443</v>
      </c>
      <c r="AG175" s="105">
        <f t="shared" si="33"/>
        <v>172.51555555555558</v>
      </c>
    </row>
    <row r="176" spans="1:33" s="88" customFormat="1" x14ac:dyDescent="0.35">
      <c r="A176" s="21">
        <v>10141103</v>
      </c>
      <c r="B176" s="115" t="s">
        <v>18023</v>
      </c>
      <c r="C176" s="259" t="s">
        <v>18022</v>
      </c>
      <c r="D176" s="193" t="s">
        <v>18946</v>
      </c>
      <c r="E176" s="114" t="str">
        <f t="shared" si="23"/>
        <v>MINISUBESTAÇÃO MARCA:  PTS 148</v>
      </c>
      <c r="F176" s="21"/>
      <c r="G176" s="21"/>
      <c r="H176" s="21" t="s">
        <v>494</v>
      </c>
      <c r="I176" s="21"/>
      <c r="J176" s="21"/>
      <c r="K176" s="133" t="s">
        <v>18945</v>
      </c>
      <c r="L176" s="133" t="s">
        <v>18944</v>
      </c>
      <c r="M176" s="21">
        <v>500</v>
      </c>
      <c r="N176" s="21">
        <v>11</v>
      </c>
      <c r="O176" s="21" t="s">
        <v>510</v>
      </c>
      <c r="P176" s="124" t="s">
        <v>516</v>
      </c>
      <c r="Q176" s="21">
        <v>1974</v>
      </c>
      <c r="R176" s="21"/>
      <c r="S176" s="21"/>
      <c r="T176" s="116">
        <v>2426</v>
      </c>
      <c r="U176" s="111">
        <v>45</v>
      </c>
      <c r="V176" s="113">
        <f t="shared" si="24"/>
        <v>223.73111111111112</v>
      </c>
      <c r="W176" s="113">
        <f t="shared" si="25"/>
        <v>2202.2688888888888</v>
      </c>
      <c r="X176" s="112">
        <f t="shared" si="26"/>
        <v>2202268.888888889</v>
      </c>
      <c r="Y176" s="111"/>
      <c r="Z176" s="110">
        <f t="shared" si="34"/>
        <v>2</v>
      </c>
      <c r="AA176" s="109">
        <f t="shared" si="27"/>
        <v>121.30000000000001</v>
      </c>
      <c r="AB176" s="109">
        <f t="shared" si="28"/>
        <v>121300.00000000001</v>
      </c>
      <c r="AC176" s="108">
        <f t="shared" si="29"/>
        <v>2304.6999999999998</v>
      </c>
      <c r="AD176" s="107">
        <f t="shared" si="30"/>
        <v>2.2222222222222223E-2</v>
      </c>
      <c r="AE176" s="106">
        <f t="shared" si="31"/>
        <v>51.215555555555554</v>
      </c>
      <c r="AF176" s="105">
        <f t="shared" si="32"/>
        <v>2253.4844444444443</v>
      </c>
      <c r="AG176" s="105">
        <f t="shared" si="33"/>
        <v>172.51555555555558</v>
      </c>
    </row>
    <row r="177" spans="1:33" s="88" customFormat="1" x14ac:dyDescent="0.35">
      <c r="A177" s="21">
        <v>10141103</v>
      </c>
      <c r="B177" s="115" t="s">
        <v>18023</v>
      </c>
      <c r="C177" s="259" t="s">
        <v>18022</v>
      </c>
      <c r="D177" s="193" t="s">
        <v>1112</v>
      </c>
      <c r="E177" s="114" t="str">
        <f t="shared" si="23"/>
        <v>MINISUBESTAÇÃO MARCA:  PTS 179</v>
      </c>
      <c r="F177" s="21"/>
      <c r="G177" s="21"/>
      <c r="H177" s="21" t="s">
        <v>494</v>
      </c>
      <c r="I177" s="21"/>
      <c r="J177" s="21"/>
      <c r="K177" s="133" t="s">
        <v>18943</v>
      </c>
      <c r="L177" s="133" t="s">
        <v>18942</v>
      </c>
      <c r="M177" s="21">
        <v>500</v>
      </c>
      <c r="N177" s="21">
        <v>11</v>
      </c>
      <c r="O177" s="21" t="s">
        <v>510</v>
      </c>
      <c r="P177" s="124" t="s">
        <v>516</v>
      </c>
      <c r="Q177" s="21">
        <v>1974</v>
      </c>
      <c r="R177" s="21"/>
      <c r="S177" s="21"/>
      <c r="T177" s="116">
        <v>2426</v>
      </c>
      <c r="U177" s="111">
        <v>45</v>
      </c>
      <c r="V177" s="113">
        <f t="shared" si="24"/>
        <v>223.73111111111112</v>
      </c>
      <c r="W177" s="113">
        <f t="shared" si="25"/>
        <v>2202.2688888888888</v>
      </c>
      <c r="X177" s="112">
        <f t="shared" si="26"/>
        <v>2202268.888888889</v>
      </c>
      <c r="Y177" s="111"/>
      <c r="Z177" s="110">
        <f t="shared" si="34"/>
        <v>2</v>
      </c>
      <c r="AA177" s="109">
        <f t="shared" si="27"/>
        <v>121.30000000000001</v>
      </c>
      <c r="AB177" s="109">
        <f t="shared" si="28"/>
        <v>121300.00000000001</v>
      </c>
      <c r="AC177" s="108">
        <f t="shared" si="29"/>
        <v>2304.6999999999998</v>
      </c>
      <c r="AD177" s="107">
        <f t="shared" si="30"/>
        <v>2.2222222222222223E-2</v>
      </c>
      <c r="AE177" s="106">
        <f t="shared" si="31"/>
        <v>51.215555555555554</v>
      </c>
      <c r="AF177" s="105">
        <f t="shared" si="32"/>
        <v>2253.4844444444443</v>
      </c>
      <c r="AG177" s="105">
        <f t="shared" si="33"/>
        <v>172.51555555555558</v>
      </c>
    </row>
    <row r="178" spans="1:33" s="88" customFormat="1" x14ac:dyDescent="0.35">
      <c r="A178" s="21">
        <v>10141103</v>
      </c>
      <c r="B178" s="115" t="s">
        <v>18023</v>
      </c>
      <c r="C178" s="259" t="s">
        <v>18022</v>
      </c>
      <c r="D178" s="193" t="s">
        <v>18941</v>
      </c>
      <c r="E178" s="114" t="str">
        <f t="shared" si="23"/>
        <v>MINISUBESTAÇÃO MARCA:  PTS 105</v>
      </c>
      <c r="F178" s="21"/>
      <c r="G178" s="21"/>
      <c r="H178" s="21" t="s">
        <v>494</v>
      </c>
      <c r="I178" s="21"/>
      <c r="J178" s="21"/>
      <c r="K178" s="133" t="s">
        <v>18940</v>
      </c>
      <c r="L178" s="133" t="s">
        <v>18939</v>
      </c>
      <c r="M178" s="21">
        <v>500</v>
      </c>
      <c r="N178" s="21">
        <v>11</v>
      </c>
      <c r="O178" s="21" t="s">
        <v>510</v>
      </c>
      <c r="P178" s="124" t="s">
        <v>516</v>
      </c>
      <c r="Q178" s="21">
        <v>1974</v>
      </c>
      <c r="R178" s="21"/>
      <c r="S178" s="21"/>
      <c r="T178" s="116">
        <v>2426</v>
      </c>
      <c r="U178" s="111">
        <v>45</v>
      </c>
      <c r="V178" s="113">
        <f t="shared" si="24"/>
        <v>223.73111111111112</v>
      </c>
      <c r="W178" s="113">
        <f t="shared" si="25"/>
        <v>2202.2688888888888</v>
      </c>
      <c r="X178" s="112">
        <f t="shared" si="26"/>
        <v>2202268.888888889</v>
      </c>
      <c r="Y178" s="111"/>
      <c r="Z178" s="110">
        <f t="shared" si="34"/>
        <v>2</v>
      </c>
      <c r="AA178" s="109">
        <f t="shared" si="27"/>
        <v>121.30000000000001</v>
      </c>
      <c r="AB178" s="109">
        <f t="shared" si="28"/>
        <v>121300.00000000001</v>
      </c>
      <c r="AC178" s="108">
        <f t="shared" si="29"/>
        <v>2304.6999999999998</v>
      </c>
      <c r="AD178" s="107">
        <f t="shared" si="30"/>
        <v>2.2222222222222223E-2</v>
      </c>
      <c r="AE178" s="106">
        <f t="shared" si="31"/>
        <v>51.215555555555554</v>
      </c>
      <c r="AF178" s="105">
        <f t="shared" si="32"/>
        <v>2253.4844444444443</v>
      </c>
      <c r="AG178" s="105">
        <f t="shared" si="33"/>
        <v>172.51555555555558</v>
      </c>
    </row>
    <row r="179" spans="1:33" s="88" customFormat="1" x14ac:dyDescent="0.35">
      <c r="A179" s="21">
        <v>10141103</v>
      </c>
      <c r="B179" s="115" t="s">
        <v>18023</v>
      </c>
      <c r="C179" s="259" t="s">
        <v>18022</v>
      </c>
      <c r="D179" s="193" t="s">
        <v>3647</v>
      </c>
      <c r="E179" s="114" t="str">
        <f t="shared" si="23"/>
        <v>MINISUBESTAÇÃO MARCA:  PT 340</v>
      </c>
      <c r="F179" s="21"/>
      <c r="G179" s="21"/>
      <c r="H179" s="21" t="s">
        <v>494</v>
      </c>
      <c r="I179" s="21"/>
      <c r="J179" s="21"/>
      <c r="K179" s="133" t="s">
        <v>18311</v>
      </c>
      <c r="L179" s="133" t="s">
        <v>18310</v>
      </c>
      <c r="M179" s="21">
        <v>500</v>
      </c>
      <c r="N179" s="21">
        <v>11</v>
      </c>
      <c r="O179" s="21" t="s">
        <v>510</v>
      </c>
      <c r="P179" s="124" t="s">
        <v>516</v>
      </c>
      <c r="Q179" s="21">
        <v>1974</v>
      </c>
      <c r="R179" s="21"/>
      <c r="S179" s="21"/>
      <c r="T179" s="116">
        <v>2426</v>
      </c>
      <c r="U179" s="111">
        <v>45</v>
      </c>
      <c r="V179" s="113">
        <f t="shared" si="24"/>
        <v>223.73111111111112</v>
      </c>
      <c r="W179" s="113">
        <f t="shared" si="25"/>
        <v>2202.2688888888888</v>
      </c>
      <c r="X179" s="112">
        <f t="shared" si="26"/>
        <v>2202268.888888889</v>
      </c>
      <c r="Y179" s="111"/>
      <c r="Z179" s="110">
        <f t="shared" si="34"/>
        <v>2</v>
      </c>
      <c r="AA179" s="109">
        <f t="shared" si="27"/>
        <v>121.30000000000001</v>
      </c>
      <c r="AB179" s="109">
        <f t="shared" si="28"/>
        <v>121300.00000000001</v>
      </c>
      <c r="AC179" s="108">
        <f t="shared" si="29"/>
        <v>2304.6999999999998</v>
      </c>
      <c r="AD179" s="107">
        <f t="shared" si="30"/>
        <v>2.2222222222222223E-2</v>
      </c>
      <c r="AE179" s="106">
        <f t="shared" si="31"/>
        <v>51.215555555555554</v>
      </c>
      <c r="AF179" s="105">
        <f t="shared" si="32"/>
        <v>2253.4844444444443</v>
      </c>
      <c r="AG179" s="105">
        <f t="shared" si="33"/>
        <v>172.51555555555558</v>
      </c>
    </row>
    <row r="180" spans="1:33" s="88" customFormat="1" x14ac:dyDescent="0.35">
      <c r="A180" s="21">
        <v>10141103</v>
      </c>
      <c r="B180" s="115" t="s">
        <v>18023</v>
      </c>
      <c r="C180" s="259" t="s">
        <v>18022</v>
      </c>
      <c r="D180" s="193" t="s">
        <v>18938</v>
      </c>
      <c r="E180" s="114" t="str">
        <f t="shared" si="23"/>
        <v>MINISUBESTAÇÃO MARCA:foto  PTS 89</v>
      </c>
      <c r="F180" s="21"/>
      <c r="G180" s="21"/>
      <c r="H180" s="21" t="s">
        <v>494</v>
      </c>
      <c r="I180" s="21"/>
      <c r="J180" s="21"/>
      <c r="K180" s="133" t="s">
        <v>18937</v>
      </c>
      <c r="L180" s="133" t="s">
        <v>18936</v>
      </c>
      <c r="M180" s="21">
        <v>500</v>
      </c>
      <c r="N180" s="21">
        <v>11</v>
      </c>
      <c r="O180" s="21" t="s">
        <v>510</v>
      </c>
      <c r="P180" s="124" t="s">
        <v>516</v>
      </c>
      <c r="Q180" s="21">
        <v>1974</v>
      </c>
      <c r="R180" s="21" t="s">
        <v>18757</v>
      </c>
      <c r="S180" s="21" t="s">
        <v>18756</v>
      </c>
      <c r="T180" s="116">
        <v>2426</v>
      </c>
      <c r="U180" s="111">
        <v>45</v>
      </c>
      <c r="V180" s="113">
        <f t="shared" si="24"/>
        <v>223.73111111111112</v>
      </c>
      <c r="W180" s="113">
        <f t="shared" si="25"/>
        <v>2202.2688888888888</v>
      </c>
      <c r="X180" s="112">
        <f t="shared" si="26"/>
        <v>2202268.888888889</v>
      </c>
      <c r="Y180" s="111"/>
      <c r="Z180" s="110">
        <f t="shared" si="34"/>
        <v>2</v>
      </c>
      <c r="AA180" s="109">
        <f t="shared" si="27"/>
        <v>121.30000000000001</v>
      </c>
      <c r="AB180" s="109">
        <f t="shared" si="28"/>
        <v>121300.00000000001</v>
      </c>
      <c r="AC180" s="108">
        <f t="shared" si="29"/>
        <v>2304.6999999999998</v>
      </c>
      <c r="AD180" s="107">
        <f t="shared" si="30"/>
        <v>2.2222222222222223E-2</v>
      </c>
      <c r="AE180" s="106">
        <f t="shared" si="31"/>
        <v>51.215555555555554</v>
      </c>
      <c r="AF180" s="105">
        <f t="shared" si="32"/>
        <v>2253.4844444444443</v>
      </c>
      <c r="AG180" s="105">
        <f t="shared" si="33"/>
        <v>172.51555555555558</v>
      </c>
    </row>
    <row r="181" spans="1:33" s="88" customFormat="1" x14ac:dyDescent="0.35">
      <c r="A181" s="21">
        <v>10141103</v>
      </c>
      <c r="B181" s="115" t="s">
        <v>18023</v>
      </c>
      <c r="C181" s="259" t="s">
        <v>18022</v>
      </c>
      <c r="D181" s="193" t="s">
        <v>16454</v>
      </c>
      <c r="E181" s="114" t="str">
        <f t="shared" si="23"/>
        <v>MINISUBESTAÇÃO MARCA:foto  PT65</v>
      </c>
      <c r="F181" s="21"/>
      <c r="G181" s="21"/>
      <c r="H181" s="21" t="s">
        <v>494</v>
      </c>
      <c r="I181" s="21"/>
      <c r="J181" s="21"/>
      <c r="K181" s="133" t="s">
        <v>18785</v>
      </c>
      <c r="L181" s="133" t="s">
        <v>18784</v>
      </c>
      <c r="M181" s="21">
        <v>630</v>
      </c>
      <c r="N181" s="21">
        <v>11</v>
      </c>
      <c r="O181" s="21" t="s">
        <v>510</v>
      </c>
      <c r="P181" s="124" t="s">
        <v>516</v>
      </c>
      <c r="Q181" s="21">
        <v>1974</v>
      </c>
      <c r="R181" s="21" t="s">
        <v>18757</v>
      </c>
      <c r="S181" s="21" t="s">
        <v>18756</v>
      </c>
      <c r="T181" s="116">
        <v>2772</v>
      </c>
      <c r="U181" s="111">
        <v>45</v>
      </c>
      <c r="V181" s="113">
        <f t="shared" si="24"/>
        <v>255.64</v>
      </c>
      <c r="W181" s="113">
        <f t="shared" si="25"/>
        <v>2516.36</v>
      </c>
      <c r="X181" s="112">
        <f t="shared" si="26"/>
        <v>2516360</v>
      </c>
      <c r="Y181" s="111"/>
      <c r="Z181" s="110">
        <f t="shared" si="34"/>
        <v>2</v>
      </c>
      <c r="AA181" s="109">
        <f t="shared" si="27"/>
        <v>138.6</v>
      </c>
      <c r="AB181" s="109">
        <f t="shared" si="28"/>
        <v>138600</v>
      </c>
      <c r="AC181" s="108">
        <f t="shared" si="29"/>
        <v>2633.4</v>
      </c>
      <c r="AD181" s="107">
        <f t="shared" si="30"/>
        <v>2.2222222222222223E-2</v>
      </c>
      <c r="AE181" s="106">
        <f t="shared" si="31"/>
        <v>58.52</v>
      </c>
      <c r="AF181" s="105">
        <f t="shared" si="32"/>
        <v>2574.88</v>
      </c>
      <c r="AG181" s="105">
        <f t="shared" si="33"/>
        <v>197.11999999999998</v>
      </c>
    </row>
    <row r="182" spans="1:33" s="88" customFormat="1" x14ac:dyDescent="0.35">
      <c r="A182" s="21">
        <v>10141103</v>
      </c>
      <c r="B182" s="115" t="s">
        <v>14786</v>
      </c>
      <c r="C182" s="259" t="s">
        <v>710</v>
      </c>
      <c r="D182" s="22" t="s">
        <v>122</v>
      </c>
      <c r="E182" s="114" t="str">
        <f t="shared" si="23"/>
        <v>TRANSFORMADOR MARCA: MONAPO PS 1 TRFR 2</v>
      </c>
      <c r="F182" s="57"/>
      <c r="G182" s="21" t="s">
        <v>16647</v>
      </c>
      <c r="H182" s="21" t="s">
        <v>16646</v>
      </c>
      <c r="I182" s="21"/>
      <c r="J182" s="57"/>
      <c r="K182" s="57" t="s">
        <v>16645</v>
      </c>
      <c r="L182" s="57" t="s">
        <v>16644</v>
      </c>
      <c r="M182" s="21">
        <v>2000</v>
      </c>
      <c r="N182" s="21" t="s">
        <v>19</v>
      </c>
      <c r="O182" s="21" t="s">
        <v>619</v>
      </c>
      <c r="P182" s="57">
        <v>3</v>
      </c>
      <c r="Q182" s="21">
        <v>1974</v>
      </c>
      <c r="R182" s="21"/>
      <c r="S182" s="21"/>
      <c r="T182" s="116">
        <v>2900</v>
      </c>
      <c r="U182" s="111">
        <v>45</v>
      </c>
      <c r="V182" s="113">
        <f t="shared" si="24"/>
        <v>267.44444444444446</v>
      </c>
      <c r="W182" s="113">
        <f t="shared" si="25"/>
        <v>2632.5555555555557</v>
      </c>
      <c r="X182" s="112">
        <f t="shared" si="26"/>
        <v>2632555.5555555555</v>
      </c>
      <c r="Y182" s="111"/>
      <c r="Z182" s="110">
        <f t="shared" si="34"/>
        <v>2</v>
      </c>
      <c r="AA182" s="109">
        <f t="shared" si="27"/>
        <v>145</v>
      </c>
      <c r="AB182" s="109">
        <f t="shared" si="28"/>
        <v>145000</v>
      </c>
      <c r="AC182" s="108">
        <f t="shared" si="29"/>
        <v>2755</v>
      </c>
      <c r="AD182" s="107">
        <f t="shared" si="30"/>
        <v>2.2222222222222223E-2</v>
      </c>
      <c r="AE182" s="106">
        <f t="shared" si="31"/>
        <v>61.222222222222221</v>
      </c>
      <c r="AF182" s="105">
        <f t="shared" si="32"/>
        <v>2693.7777777777778</v>
      </c>
      <c r="AG182" s="105">
        <f t="shared" si="33"/>
        <v>206.22222222222223</v>
      </c>
    </row>
    <row r="183" spans="1:33" s="88" customFormat="1" x14ac:dyDescent="0.35">
      <c r="A183" s="21">
        <v>10141103</v>
      </c>
      <c r="B183" s="115" t="s">
        <v>14786</v>
      </c>
      <c r="C183" s="259" t="s">
        <v>710</v>
      </c>
      <c r="D183" s="22"/>
      <c r="E183" s="114" t="str">
        <f t="shared" si="23"/>
        <v xml:space="preserve">TRANSFORMADOR MARCA:Pauwels Trafo Indoor Substation 3 </v>
      </c>
      <c r="F183" s="21" t="s">
        <v>530</v>
      </c>
      <c r="G183" s="21" t="s">
        <v>555</v>
      </c>
      <c r="H183" s="21" t="s">
        <v>528</v>
      </c>
      <c r="I183" s="21" t="s">
        <v>554</v>
      </c>
      <c r="J183" s="21"/>
      <c r="K183" s="119" t="s">
        <v>553</v>
      </c>
      <c r="L183" s="119" t="s">
        <v>552</v>
      </c>
      <c r="M183" s="21">
        <v>5000</v>
      </c>
      <c r="N183" s="21">
        <v>22</v>
      </c>
      <c r="O183" s="21">
        <v>6.6</v>
      </c>
      <c r="P183" s="21">
        <v>3</v>
      </c>
      <c r="Q183" s="21">
        <v>1974</v>
      </c>
      <c r="R183" s="21" t="s">
        <v>2404</v>
      </c>
      <c r="S183" s="21">
        <v>7418048</v>
      </c>
      <c r="T183" s="116">
        <v>20419</v>
      </c>
      <c r="U183" s="111">
        <v>45</v>
      </c>
      <c r="V183" s="113">
        <f t="shared" si="24"/>
        <v>1883.0855555555556</v>
      </c>
      <c r="W183" s="113">
        <f t="shared" si="25"/>
        <v>18535.914444444443</v>
      </c>
      <c r="X183" s="112">
        <f t="shared" si="26"/>
        <v>18535914.444444444</v>
      </c>
      <c r="Y183" s="111"/>
      <c r="Z183" s="110">
        <f t="shared" si="34"/>
        <v>2</v>
      </c>
      <c r="AA183" s="109">
        <f t="shared" si="27"/>
        <v>1020.95</v>
      </c>
      <c r="AB183" s="109">
        <f t="shared" si="28"/>
        <v>1020950</v>
      </c>
      <c r="AC183" s="108">
        <f t="shared" si="29"/>
        <v>19398.05</v>
      </c>
      <c r="AD183" s="107">
        <f t="shared" si="30"/>
        <v>2.2222222222222223E-2</v>
      </c>
      <c r="AE183" s="106">
        <f t="shared" si="31"/>
        <v>431.06777777777779</v>
      </c>
      <c r="AF183" s="105">
        <f t="shared" si="32"/>
        <v>18966.982222222221</v>
      </c>
      <c r="AG183" s="105">
        <f t="shared" si="33"/>
        <v>1452.0177777777778</v>
      </c>
    </row>
    <row r="184" spans="1:33" s="88" customFormat="1" x14ac:dyDescent="0.35">
      <c r="A184" s="21">
        <v>10141103</v>
      </c>
      <c r="B184" s="115" t="s">
        <v>14786</v>
      </c>
      <c r="C184" s="259" t="s">
        <v>710</v>
      </c>
      <c r="D184" s="22" t="s">
        <v>17732</v>
      </c>
      <c r="E184" s="114" t="str">
        <f t="shared" si="23"/>
        <v>TRANSFORMADOR MARCA:EFACEC USMSC/PT1 USMSC/PT1</v>
      </c>
      <c r="F184" s="21" t="s">
        <v>17733</v>
      </c>
      <c r="G184" s="21" t="s">
        <v>17732</v>
      </c>
      <c r="H184" s="21" t="s">
        <v>976</v>
      </c>
      <c r="I184" s="21" t="s">
        <v>976</v>
      </c>
      <c r="J184" s="21" t="s">
        <v>17731</v>
      </c>
      <c r="K184" s="139" t="s">
        <v>17730</v>
      </c>
      <c r="L184" s="119" t="s">
        <v>17729</v>
      </c>
      <c r="M184" s="21">
        <v>250</v>
      </c>
      <c r="N184" s="21">
        <v>6.6</v>
      </c>
      <c r="O184" s="21">
        <v>0.4</v>
      </c>
      <c r="P184" s="21">
        <v>3</v>
      </c>
      <c r="Q184" s="21">
        <v>1974</v>
      </c>
      <c r="R184" s="21" t="s">
        <v>27</v>
      </c>
      <c r="S184" s="21" t="s">
        <v>17728</v>
      </c>
      <c r="T184" s="116">
        <v>840</v>
      </c>
      <c r="U184" s="111">
        <v>45</v>
      </c>
      <c r="V184" s="113">
        <f t="shared" si="24"/>
        <v>77.466666666666669</v>
      </c>
      <c r="W184" s="113">
        <f t="shared" si="25"/>
        <v>762.5333333333333</v>
      </c>
      <c r="X184" s="112">
        <f t="shared" si="26"/>
        <v>762533.33333333326</v>
      </c>
      <c r="Y184" s="111"/>
      <c r="Z184" s="110">
        <f t="shared" si="34"/>
        <v>2</v>
      </c>
      <c r="AA184" s="109">
        <f t="shared" si="27"/>
        <v>42</v>
      </c>
      <c r="AB184" s="109">
        <f t="shared" si="28"/>
        <v>42000</v>
      </c>
      <c r="AC184" s="108">
        <f t="shared" si="29"/>
        <v>798</v>
      </c>
      <c r="AD184" s="107">
        <f t="shared" si="30"/>
        <v>2.2222222222222223E-2</v>
      </c>
      <c r="AE184" s="106">
        <f t="shared" si="31"/>
        <v>17.733333333333334</v>
      </c>
      <c r="AF184" s="105">
        <f t="shared" si="32"/>
        <v>780.26666666666665</v>
      </c>
      <c r="AG184" s="105">
        <f t="shared" si="33"/>
        <v>59.733333333333334</v>
      </c>
    </row>
    <row r="185" spans="1:33" s="88" customFormat="1" x14ac:dyDescent="0.35">
      <c r="A185" s="21">
        <v>10141103</v>
      </c>
      <c r="B185" s="115" t="s">
        <v>14786</v>
      </c>
      <c r="C185" s="259" t="s">
        <v>710</v>
      </c>
      <c r="D185" s="22" t="s">
        <v>17726</v>
      </c>
      <c r="E185" s="114" t="str">
        <f t="shared" si="23"/>
        <v>TRANSFORMADOR MARCA:EFACEC USMSC/PT2 USMSC/PT2</v>
      </c>
      <c r="F185" s="21" t="s">
        <v>17727</v>
      </c>
      <c r="G185" s="21" t="s">
        <v>17726</v>
      </c>
      <c r="H185" s="21" t="s">
        <v>976</v>
      </c>
      <c r="I185" s="21" t="s">
        <v>976</v>
      </c>
      <c r="J185" s="21" t="s">
        <v>17725</v>
      </c>
      <c r="K185" s="139" t="s">
        <v>17724</v>
      </c>
      <c r="L185" s="119" t="s">
        <v>9674</v>
      </c>
      <c r="M185" s="21">
        <v>250</v>
      </c>
      <c r="N185" s="21">
        <v>6.6</v>
      </c>
      <c r="O185" s="21">
        <v>0.4</v>
      </c>
      <c r="P185" s="21">
        <v>3</v>
      </c>
      <c r="Q185" s="21">
        <v>1974</v>
      </c>
      <c r="R185" s="21" t="s">
        <v>27</v>
      </c>
      <c r="S185" s="21">
        <v>15604</v>
      </c>
      <c r="T185" s="116">
        <v>840</v>
      </c>
      <c r="U185" s="111">
        <v>45</v>
      </c>
      <c r="V185" s="113">
        <f t="shared" si="24"/>
        <v>77.466666666666669</v>
      </c>
      <c r="W185" s="113">
        <f t="shared" si="25"/>
        <v>762.5333333333333</v>
      </c>
      <c r="X185" s="112">
        <f t="shared" si="26"/>
        <v>762533.33333333326</v>
      </c>
      <c r="Y185" s="111"/>
      <c r="Z185" s="110">
        <f t="shared" si="34"/>
        <v>2</v>
      </c>
      <c r="AA185" s="109">
        <f t="shared" si="27"/>
        <v>42</v>
      </c>
      <c r="AB185" s="109">
        <f t="shared" si="28"/>
        <v>42000</v>
      </c>
      <c r="AC185" s="108">
        <f t="shared" si="29"/>
        <v>798</v>
      </c>
      <c r="AD185" s="107">
        <f t="shared" si="30"/>
        <v>2.2222222222222223E-2</v>
      </c>
      <c r="AE185" s="106">
        <f t="shared" si="31"/>
        <v>17.733333333333334</v>
      </c>
      <c r="AF185" s="105">
        <f t="shared" si="32"/>
        <v>780.26666666666665</v>
      </c>
      <c r="AG185" s="105">
        <f t="shared" si="33"/>
        <v>59.733333333333334</v>
      </c>
    </row>
    <row r="186" spans="1:33" s="88" customFormat="1" x14ac:dyDescent="0.35">
      <c r="A186" s="21">
        <v>10141103</v>
      </c>
      <c r="B186" s="135" t="s">
        <v>14786</v>
      </c>
      <c r="C186" s="259" t="s">
        <v>710</v>
      </c>
      <c r="D186" s="136" t="s">
        <v>5374</v>
      </c>
      <c r="E186" s="114" t="str">
        <f t="shared" si="23"/>
        <v>TRANSFORMADOR MARCA:MOTRA PTS 43 PTS 43</v>
      </c>
      <c r="F186" s="124"/>
      <c r="G186" s="124" t="s">
        <v>5374</v>
      </c>
      <c r="H186" s="124" t="s">
        <v>571</v>
      </c>
      <c r="I186" s="124"/>
      <c r="J186" s="124" t="s">
        <v>17723</v>
      </c>
      <c r="K186" s="139"/>
      <c r="L186" s="139"/>
      <c r="M186" s="124">
        <v>500</v>
      </c>
      <c r="N186" s="124">
        <v>11</v>
      </c>
      <c r="O186" s="21">
        <v>0.4</v>
      </c>
      <c r="P186" s="124" t="s">
        <v>514</v>
      </c>
      <c r="Q186" s="124">
        <v>1974</v>
      </c>
      <c r="R186" s="124" t="s">
        <v>1650</v>
      </c>
      <c r="S186" s="124" t="s">
        <v>17722</v>
      </c>
      <c r="T186" s="116">
        <v>1016</v>
      </c>
      <c r="U186" s="111">
        <v>45</v>
      </c>
      <c r="V186" s="113">
        <f t="shared" si="24"/>
        <v>93.697777777777787</v>
      </c>
      <c r="W186" s="113">
        <f t="shared" si="25"/>
        <v>922.30222222222221</v>
      </c>
      <c r="X186" s="112">
        <f t="shared" si="26"/>
        <v>922302.22222222225</v>
      </c>
      <c r="Y186" s="111"/>
      <c r="Z186" s="110">
        <f t="shared" si="34"/>
        <v>2</v>
      </c>
      <c r="AA186" s="109">
        <f t="shared" si="27"/>
        <v>50.800000000000004</v>
      </c>
      <c r="AB186" s="109">
        <f t="shared" si="28"/>
        <v>50800.000000000007</v>
      </c>
      <c r="AC186" s="108">
        <f t="shared" si="29"/>
        <v>965.2</v>
      </c>
      <c r="AD186" s="107">
        <f t="shared" si="30"/>
        <v>2.2222222222222223E-2</v>
      </c>
      <c r="AE186" s="106">
        <f t="shared" si="31"/>
        <v>21.448888888888892</v>
      </c>
      <c r="AF186" s="105">
        <f t="shared" si="32"/>
        <v>943.75111111111107</v>
      </c>
      <c r="AG186" s="105">
        <f t="shared" si="33"/>
        <v>72.248888888888899</v>
      </c>
    </row>
    <row r="187" spans="1:33" s="88" customFormat="1" x14ac:dyDescent="0.35">
      <c r="A187" s="21">
        <v>10141103</v>
      </c>
      <c r="B187" s="135" t="s">
        <v>14786</v>
      </c>
      <c r="C187" s="259" t="s">
        <v>710</v>
      </c>
      <c r="D187" s="160" t="s">
        <v>4154</v>
      </c>
      <c r="E187" s="114" t="str">
        <f t="shared" si="23"/>
        <v>TRANSFORMADOR MARCA:MOTRA PTS 68 PTS 68</v>
      </c>
      <c r="F187" s="124"/>
      <c r="G187" s="142" t="s">
        <v>4154</v>
      </c>
      <c r="H187" s="142" t="s">
        <v>607</v>
      </c>
      <c r="I187" s="124"/>
      <c r="J187" s="124"/>
      <c r="K187" s="124"/>
      <c r="L187" s="124"/>
      <c r="M187" s="124">
        <v>500</v>
      </c>
      <c r="N187" s="124">
        <v>11</v>
      </c>
      <c r="O187" s="21">
        <v>0.4</v>
      </c>
      <c r="P187" s="124" t="s">
        <v>514</v>
      </c>
      <c r="Q187" s="124">
        <v>1974</v>
      </c>
      <c r="R187" s="124" t="s">
        <v>1650</v>
      </c>
      <c r="S187" s="124" t="s">
        <v>17721</v>
      </c>
      <c r="T187" s="116">
        <v>1016</v>
      </c>
      <c r="U187" s="111">
        <v>45</v>
      </c>
      <c r="V187" s="113">
        <f t="shared" si="24"/>
        <v>93.697777777777787</v>
      </c>
      <c r="W187" s="113">
        <f t="shared" si="25"/>
        <v>922.30222222222221</v>
      </c>
      <c r="X187" s="112">
        <f t="shared" si="26"/>
        <v>922302.22222222225</v>
      </c>
      <c r="Y187" s="111"/>
      <c r="Z187" s="110">
        <f t="shared" si="34"/>
        <v>2</v>
      </c>
      <c r="AA187" s="109">
        <f t="shared" si="27"/>
        <v>50.800000000000004</v>
      </c>
      <c r="AB187" s="109">
        <f t="shared" si="28"/>
        <v>50800.000000000007</v>
      </c>
      <c r="AC187" s="108">
        <f t="shared" si="29"/>
        <v>965.2</v>
      </c>
      <c r="AD187" s="107">
        <f t="shared" si="30"/>
        <v>2.2222222222222223E-2</v>
      </c>
      <c r="AE187" s="106">
        <f t="shared" si="31"/>
        <v>21.448888888888892</v>
      </c>
      <c r="AF187" s="105">
        <f t="shared" si="32"/>
        <v>943.75111111111107</v>
      </c>
      <c r="AG187" s="105">
        <f t="shared" si="33"/>
        <v>72.248888888888899</v>
      </c>
    </row>
    <row r="188" spans="1:33" s="88" customFormat="1" x14ac:dyDescent="0.35">
      <c r="A188" s="21">
        <v>10141103</v>
      </c>
      <c r="B188" s="135" t="s">
        <v>14786</v>
      </c>
      <c r="C188" s="259" t="s">
        <v>710</v>
      </c>
      <c r="D188" s="136" t="s">
        <v>2262</v>
      </c>
      <c r="E188" s="114" t="str">
        <f t="shared" si="23"/>
        <v>TRANSFORMADOR MARCA:MOTRA PTS 33 PTS 33</v>
      </c>
      <c r="F188" s="124"/>
      <c r="G188" s="124" t="s">
        <v>2262</v>
      </c>
      <c r="H188" s="142" t="s">
        <v>607</v>
      </c>
      <c r="I188" s="124"/>
      <c r="J188" s="124"/>
      <c r="K188" s="124"/>
      <c r="L188" s="124"/>
      <c r="M188" s="124">
        <v>500</v>
      </c>
      <c r="N188" s="124">
        <v>11</v>
      </c>
      <c r="O188" s="21">
        <v>0.4</v>
      </c>
      <c r="P188" s="124" t="s">
        <v>514</v>
      </c>
      <c r="Q188" s="124">
        <v>1974</v>
      </c>
      <c r="R188" s="124" t="s">
        <v>1650</v>
      </c>
      <c r="S188" s="124" t="s">
        <v>17720</v>
      </c>
      <c r="T188" s="116">
        <v>1016</v>
      </c>
      <c r="U188" s="111">
        <v>45</v>
      </c>
      <c r="V188" s="113">
        <f t="shared" si="24"/>
        <v>93.697777777777787</v>
      </c>
      <c r="W188" s="113">
        <f t="shared" si="25"/>
        <v>922.30222222222221</v>
      </c>
      <c r="X188" s="112">
        <f t="shared" si="26"/>
        <v>922302.22222222225</v>
      </c>
      <c r="Y188" s="111"/>
      <c r="Z188" s="110">
        <f t="shared" si="34"/>
        <v>2</v>
      </c>
      <c r="AA188" s="109">
        <f t="shared" si="27"/>
        <v>50.800000000000004</v>
      </c>
      <c r="AB188" s="109">
        <f t="shared" si="28"/>
        <v>50800.000000000007</v>
      </c>
      <c r="AC188" s="108">
        <f t="shared" si="29"/>
        <v>965.2</v>
      </c>
      <c r="AD188" s="107">
        <f t="shared" si="30"/>
        <v>2.2222222222222223E-2</v>
      </c>
      <c r="AE188" s="106">
        <f t="shared" si="31"/>
        <v>21.448888888888892</v>
      </c>
      <c r="AF188" s="105">
        <f t="shared" si="32"/>
        <v>943.75111111111107</v>
      </c>
      <c r="AG188" s="105">
        <f t="shared" si="33"/>
        <v>72.248888888888899</v>
      </c>
    </row>
    <row r="189" spans="1:33" s="88" customFormat="1" x14ac:dyDescent="0.35">
      <c r="A189" s="21">
        <v>10141103</v>
      </c>
      <c r="B189" s="115" t="s">
        <v>14786</v>
      </c>
      <c r="C189" s="259" t="s">
        <v>710</v>
      </c>
      <c r="D189" s="22" t="s">
        <v>17718</v>
      </c>
      <c r="E189" s="114" t="str">
        <f t="shared" si="23"/>
        <v>TRANSFORMADOR MARCA:MOTRA AGXX/PTS0066 AGXX/PTS0066</v>
      </c>
      <c r="F189" s="61" t="s">
        <v>17719</v>
      </c>
      <c r="G189" s="21" t="s">
        <v>17718</v>
      </c>
      <c r="H189" s="21" t="s">
        <v>2113</v>
      </c>
      <c r="I189" s="21" t="s">
        <v>2113</v>
      </c>
      <c r="J189" s="21"/>
      <c r="K189" s="121" t="s">
        <v>17717</v>
      </c>
      <c r="L189" s="121" t="s">
        <v>17716</v>
      </c>
      <c r="M189" s="61">
        <v>500</v>
      </c>
      <c r="N189" s="121">
        <v>11</v>
      </c>
      <c r="O189" s="61">
        <v>0.4</v>
      </c>
      <c r="P189" s="61">
        <v>3</v>
      </c>
      <c r="Q189" s="121">
        <v>1974</v>
      </c>
      <c r="R189" s="121" t="s">
        <v>1650</v>
      </c>
      <c r="S189" s="121" t="s">
        <v>17715</v>
      </c>
      <c r="T189" s="116">
        <v>1016</v>
      </c>
      <c r="U189" s="111">
        <v>45</v>
      </c>
      <c r="V189" s="113">
        <f t="shared" si="24"/>
        <v>93.697777777777787</v>
      </c>
      <c r="W189" s="113">
        <f t="shared" si="25"/>
        <v>922.30222222222221</v>
      </c>
      <c r="X189" s="112">
        <f t="shared" si="26"/>
        <v>922302.22222222225</v>
      </c>
      <c r="Y189" s="111"/>
      <c r="Z189" s="110">
        <f t="shared" si="34"/>
        <v>2</v>
      </c>
      <c r="AA189" s="109">
        <f t="shared" si="27"/>
        <v>50.800000000000004</v>
      </c>
      <c r="AB189" s="109">
        <f t="shared" si="28"/>
        <v>50800.000000000007</v>
      </c>
      <c r="AC189" s="108">
        <f t="shared" si="29"/>
        <v>965.2</v>
      </c>
      <c r="AD189" s="107">
        <f t="shared" si="30"/>
        <v>2.2222222222222223E-2</v>
      </c>
      <c r="AE189" s="106">
        <f t="shared" si="31"/>
        <v>21.448888888888892</v>
      </c>
      <c r="AF189" s="105">
        <f t="shared" si="32"/>
        <v>943.75111111111107</v>
      </c>
      <c r="AG189" s="105">
        <f t="shared" si="33"/>
        <v>72.248888888888899</v>
      </c>
    </row>
    <row r="190" spans="1:33" s="88" customFormat="1" x14ac:dyDescent="0.35">
      <c r="A190" s="21">
        <v>10141103</v>
      </c>
      <c r="B190" s="115" t="s">
        <v>14786</v>
      </c>
      <c r="C190" s="259" t="s">
        <v>710</v>
      </c>
      <c r="D190" s="22" t="s">
        <v>20</v>
      </c>
      <c r="E190" s="114" t="str">
        <f t="shared" si="23"/>
        <v>TRANSFORMADOR MARCA:ALSTOM MONAPO PS 1 TRFR 1</v>
      </c>
      <c r="F190" s="57"/>
      <c r="G190" s="21" t="s">
        <v>16647</v>
      </c>
      <c r="H190" s="21" t="s">
        <v>16646</v>
      </c>
      <c r="I190" s="21"/>
      <c r="J190" s="57"/>
      <c r="K190" s="57" t="s">
        <v>16645</v>
      </c>
      <c r="L190" s="57" t="s">
        <v>16644</v>
      </c>
      <c r="M190" s="21">
        <v>2000</v>
      </c>
      <c r="N190" s="21" t="s">
        <v>19</v>
      </c>
      <c r="O190" s="21" t="s">
        <v>619</v>
      </c>
      <c r="P190" s="57">
        <v>3</v>
      </c>
      <c r="Q190" s="21">
        <v>1974</v>
      </c>
      <c r="R190" s="21" t="s">
        <v>4</v>
      </c>
      <c r="S190" s="21" t="s">
        <v>17714</v>
      </c>
      <c r="T190" s="116">
        <v>2900</v>
      </c>
      <c r="U190" s="111">
        <v>45</v>
      </c>
      <c r="V190" s="113">
        <f t="shared" si="24"/>
        <v>267.44444444444446</v>
      </c>
      <c r="W190" s="113">
        <f t="shared" si="25"/>
        <v>2632.5555555555557</v>
      </c>
      <c r="X190" s="112">
        <f t="shared" si="26"/>
        <v>2632555.5555555555</v>
      </c>
      <c r="Y190" s="111"/>
      <c r="Z190" s="110">
        <f t="shared" si="34"/>
        <v>2</v>
      </c>
      <c r="AA190" s="109">
        <f t="shared" si="27"/>
        <v>145</v>
      </c>
      <c r="AB190" s="109">
        <f t="shared" si="28"/>
        <v>145000</v>
      </c>
      <c r="AC190" s="108">
        <f t="shared" si="29"/>
        <v>2755</v>
      </c>
      <c r="AD190" s="107">
        <f t="shared" si="30"/>
        <v>2.2222222222222223E-2</v>
      </c>
      <c r="AE190" s="106">
        <f t="shared" si="31"/>
        <v>61.222222222222221</v>
      </c>
      <c r="AF190" s="105">
        <f t="shared" si="32"/>
        <v>2693.7777777777778</v>
      </c>
      <c r="AG190" s="105">
        <f t="shared" si="33"/>
        <v>206.22222222222223</v>
      </c>
    </row>
    <row r="191" spans="1:33" s="88" customFormat="1" x14ac:dyDescent="0.35">
      <c r="A191" s="21">
        <v>10141103</v>
      </c>
      <c r="B191" s="115" t="s">
        <v>14786</v>
      </c>
      <c r="C191" s="259" t="s">
        <v>710</v>
      </c>
      <c r="D191" s="22" t="s">
        <v>122</v>
      </c>
      <c r="E191" s="114" t="str">
        <f t="shared" si="23"/>
        <v>TRANSFORMADOR MARCA: MONAPO PS 1 TRFR 2</v>
      </c>
      <c r="F191" s="57"/>
      <c r="G191" s="21" t="s">
        <v>16647</v>
      </c>
      <c r="H191" s="21" t="s">
        <v>16646</v>
      </c>
      <c r="I191" s="21"/>
      <c r="J191" s="57"/>
      <c r="K191" s="57" t="s">
        <v>16645</v>
      </c>
      <c r="L191" s="57" t="s">
        <v>16644</v>
      </c>
      <c r="M191" s="21">
        <v>2000</v>
      </c>
      <c r="N191" s="21" t="s">
        <v>19</v>
      </c>
      <c r="O191" s="21" t="s">
        <v>619</v>
      </c>
      <c r="P191" s="57">
        <v>3</v>
      </c>
      <c r="Q191" s="21">
        <v>1974</v>
      </c>
      <c r="R191" s="21"/>
      <c r="S191" s="21"/>
      <c r="T191" s="116">
        <v>2900</v>
      </c>
      <c r="U191" s="111">
        <v>45</v>
      </c>
      <c r="V191" s="113">
        <f t="shared" si="24"/>
        <v>267.44444444444446</v>
      </c>
      <c r="W191" s="113">
        <f t="shared" si="25"/>
        <v>2632.5555555555557</v>
      </c>
      <c r="X191" s="112">
        <f t="shared" si="26"/>
        <v>2632555.5555555555</v>
      </c>
      <c r="Y191" s="111"/>
      <c r="Z191" s="110">
        <f t="shared" si="34"/>
        <v>2</v>
      </c>
      <c r="AA191" s="109">
        <f t="shared" si="27"/>
        <v>145</v>
      </c>
      <c r="AB191" s="109">
        <f t="shared" si="28"/>
        <v>145000</v>
      </c>
      <c r="AC191" s="108">
        <f t="shared" si="29"/>
        <v>2755</v>
      </c>
      <c r="AD191" s="107">
        <f t="shared" si="30"/>
        <v>2.2222222222222223E-2</v>
      </c>
      <c r="AE191" s="106">
        <f t="shared" si="31"/>
        <v>61.222222222222221</v>
      </c>
      <c r="AF191" s="105">
        <f t="shared" si="32"/>
        <v>2693.7777777777778</v>
      </c>
      <c r="AG191" s="105">
        <f t="shared" si="33"/>
        <v>206.22222222222223</v>
      </c>
    </row>
    <row r="192" spans="1:33" s="88" customFormat="1" x14ac:dyDescent="0.35">
      <c r="A192" s="21">
        <v>10141103</v>
      </c>
      <c r="B192" s="115" t="s">
        <v>1665</v>
      </c>
      <c r="C192" s="272" t="s">
        <v>710</v>
      </c>
      <c r="D192" s="22" t="s">
        <v>14701</v>
      </c>
      <c r="E192" s="114" t="str">
        <f t="shared" si="23"/>
        <v>TRANSFORMADOR MARCA:Tanelec PT283 PT283</v>
      </c>
      <c r="F192" s="21" t="s">
        <v>14702</v>
      </c>
      <c r="G192" s="21" t="s">
        <v>14701</v>
      </c>
      <c r="H192" s="21" t="s">
        <v>3104</v>
      </c>
      <c r="I192" s="21" t="s">
        <v>530</v>
      </c>
      <c r="J192" s="21"/>
      <c r="K192" s="124">
        <v>697877.5</v>
      </c>
      <c r="L192" s="124">
        <v>7812900.4000000004</v>
      </c>
      <c r="M192" s="21">
        <v>160</v>
      </c>
      <c r="N192" s="21">
        <v>22</v>
      </c>
      <c r="O192" s="21">
        <v>0.4</v>
      </c>
      <c r="P192" s="21">
        <v>3</v>
      </c>
      <c r="Q192" s="124">
        <v>1974</v>
      </c>
      <c r="R192" s="124" t="s">
        <v>9380</v>
      </c>
      <c r="S192" s="124">
        <v>125150</v>
      </c>
      <c r="T192" s="116">
        <v>572</v>
      </c>
      <c r="U192" s="111">
        <v>45</v>
      </c>
      <c r="V192" s="113">
        <f t="shared" si="24"/>
        <v>52.751111111111115</v>
      </c>
      <c r="W192" s="113">
        <f t="shared" si="25"/>
        <v>519.24888888888893</v>
      </c>
      <c r="X192" s="112">
        <f t="shared" si="26"/>
        <v>519248.88888888893</v>
      </c>
      <c r="Y192" s="111"/>
      <c r="Z192" s="110">
        <f t="shared" si="34"/>
        <v>2</v>
      </c>
      <c r="AA192" s="109">
        <f t="shared" si="27"/>
        <v>28.6</v>
      </c>
      <c r="AB192" s="109">
        <f t="shared" si="28"/>
        <v>28600</v>
      </c>
      <c r="AC192" s="108">
        <f t="shared" si="29"/>
        <v>543.4</v>
      </c>
      <c r="AD192" s="107">
        <f t="shared" si="30"/>
        <v>2.2222222222222223E-2</v>
      </c>
      <c r="AE192" s="106">
        <f t="shared" si="31"/>
        <v>12.075555555555555</v>
      </c>
      <c r="AF192" s="105">
        <f t="shared" si="32"/>
        <v>531.32444444444445</v>
      </c>
      <c r="AG192" s="105">
        <f t="shared" si="33"/>
        <v>40.675555555555562</v>
      </c>
    </row>
    <row r="193" spans="1:33" s="88" customFormat="1" x14ac:dyDescent="0.35">
      <c r="A193" s="21">
        <v>10141103</v>
      </c>
      <c r="B193" s="115" t="s">
        <v>1665</v>
      </c>
      <c r="C193" s="272" t="s">
        <v>710</v>
      </c>
      <c r="D193" s="22" t="s">
        <v>14700</v>
      </c>
      <c r="E193" s="114" t="str">
        <f t="shared" si="23"/>
        <v>TRANSFORMADOR MARCA:DECOMMISSIONED USMSC/PT3 USMSC/PT3</v>
      </c>
      <c r="F193" s="21" t="s">
        <v>9678</v>
      </c>
      <c r="G193" s="21" t="s">
        <v>14700</v>
      </c>
      <c r="H193" s="21" t="s">
        <v>976</v>
      </c>
      <c r="I193" s="21" t="s">
        <v>976</v>
      </c>
      <c r="J193" s="21" t="s">
        <v>14699</v>
      </c>
      <c r="K193" s="139" t="s">
        <v>14698</v>
      </c>
      <c r="L193" s="119" t="s">
        <v>14697</v>
      </c>
      <c r="M193" s="21">
        <v>250</v>
      </c>
      <c r="N193" s="21">
        <v>6.6</v>
      </c>
      <c r="O193" s="21">
        <v>0.4</v>
      </c>
      <c r="P193" s="21">
        <v>3</v>
      </c>
      <c r="Q193" s="21">
        <v>1974</v>
      </c>
      <c r="R193" s="21" t="s">
        <v>14696</v>
      </c>
      <c r="S193" s="21"/>
      <c r="T193" s="116">
        <v>840</v>
      </c>
      <c r="U193" s="111">
        <v>45</v>
      </c>
      <c r="V193" s="113">
        <f t="shared" si="24"/>
        <v>77.466666666666669</v>
      </c>
      <c r="W193" s="113">
        <f t="shared" si="25"/>
        <v>762.5333333333333</v>
      </c>
      <c r="X193" s="112">
        <f t="shared" si="26"/>
        <v>762533.33333333326</v>
      </c>
      <c r="Y193" s="111"/>
      <c r="Z193" s="110">
        <f t="shared" si="34"/>
        <v>2</v>
      </c>
      <c r="AA193" s="109">
        <f t="shared" si="27"/>
        <v>42</v>
      </c>
      <c r="AB193" s="109">
        <f t="shared" si="28"/>
        <v>42000</v>
      </c>
      <c r="AC193" s="108">
        <f t="shared" si="29"/>
        <v>798</v>
      </c>
      <c r="AD193" s="107">
        <f t="shared" si="30"/>
        <v>2.2222222222222223E-2</v>
      </c>
      <c r="AE193" s="106">
        <f t="shared" si="31"/>
        <v>17.733333333333334</v>
      </c>
      <c r="AF193" s="105">
        <f t="shared" si="32"/>
        <v>780.26666666666665</v>
      </c>
      <c r="AG193" s="105">
        <f t="shared" si="33"/>
        <v>59.733333333333334</v>
      </c>
    </row>
    <row r="194" spans="1:33" s="88" customFormat="1" x14ac:dyDescent="0.35">
      <c r="A194" s="21">
        <v>10141103</v>
      </c>
      <c r="B194" s="115" t="s">
        <v>1665</v>
      </c>
      <c r="C194" s="272" t="s">
        <v>710</v>
      </c>
      <c r="D194" s="193" t="s">
        <v>14695</v>
      </c>
      <c r="E194" s="114" t="str">
        <f t="shared" ref="E194:E257" si="35">+CONCATENATE(C194," ","MARCA:",R194," ",G194," ",D194,)</f>
        <v>TRANSFORMADOR MARCA:Motra  PT 430</v>
      </c>
      <c r="F194" s="57" t="s">
        <v>119</v>
      </c>
      <c r="G194" s="21"/>
      <c r="H194" s="21" t="s">
        <v>494</v>
      </c>
      <c r="I194" s="21"/>
      <c r="J194" s="21"/>
      <c r="K194" s="133" t="s">
        <v>14694</v>
      </c>
      <c r="L194" s="133" t="s">
        <v>14693</v>
      </c>
      <c r="M194" s="21">
        <v>100</v>
      </c>
      <c r="N194" s="21">
        <v>33</v>
      </c>
      <c r="O194" s="21" t="s">
        <v>510</v>
      </c>
      <c r="P194" s="124" t="s">
        <v>516</v>
      </c>
      <c r="Q194" s="21">
        <v>1974</v>
      </c>
      <c r="R194" s="21" t="s">
        <v>14692</v>
      </c>
      <c r="S194" s="21" t="s">
        <v>14691</v>
      </c>
      <c r="T194" s="116">
        <v>763</v>
      </c>
      <c r="U194" s="111">
        <v>45</v>
      </c>
      <c r="V194" s="113">
        <f t="shared" ref="V194:V257" si="36">((Z194/U194)*(T194-AA194))+AA194</f>
        <v>70.365555555555559</v>
      </c>
      <c r="W194" s="113">
        <f t="shared" ref="W194:W257" si="37">+T194-V194</f>
        <v>692.6344444444444</v>
      </c>
      <c r="X194" s="112">
        <f t="shared" ref="X194:X257" si="38">+W194*1000</f>
        <v>692634.44444444438</v>
      </c>
      <c r="Y194" s="111"/>
      <c r="Z194" s="110">
        <f t="shared" si="34"/>
        <v>2</v>
      </c>
      <c r="AA194" s="109">
        <f t="shared" ref="AA194:AA257" si="39">(5/100*T194)</f>
        <v>38.15</v>
      </c>
      <c r="AB194" s="109">
        <f t="shared" ref="AB194:AB257" si="40">+AA194*1000</f>
        <v>38150</v>
      </c>
      <c r="AC194" s="108">
        <f t="shared" ref="AC194:AC257" si="41">+T194-AA194</f>
        <v>724.85</v>
      </c>
      <c r="AD194" s="107">
        <f t="shared" ref="AD194:AD257" si="42">1/U194</f>
        <v>2.2222222222222223E-2</v>
      </c>
      <c r="AE194" s="106">
        <f t="shared" ref="AE194:AE257" si="43">+AC194*AD194</f>
        <v>16.10777777777778</v>
      </c>
      <c r="AF194" s="105">
        <f t="shared" ref="AF194:AF257" si="44">+T194-V194+AE194</f>
        <v>708.74222222222215</v>
      </c>
      <c r="AG194" s="105">
        <f t="shared" ref="AG194:AG257" si="45">+V194-AE194</f>
        <v>54.257777777777775</v>
      </c>
    </row>
    <row r="195" spans="1:33" s="88" customFormat="1" x14ac:dyDescent="0.35">
      <c r="A195" s="21">
        <v>10141103</v>
      </c>
      <c r="B195" s="135" t="s">
        <v>18023</v>
      </c>
      <c r="C195" s="259" t="s">
        <v>18022</v>
      </c>
      <c r="D195" s="136" t="s">
        <v>8582</v>
      </c>
      <c r="E195" s="114" t="str">
        <f t="shared" si="35"/>
        <v>MINISUBESTAÇÃO MARCA: PT262 PT262</v>
      </c>
      <c r="F195" s="124"/>
      <c r="G195" s="124" t="s">
        <v>8582</v>
      </c>
      <c r="H195" s="124" t="s">
        <v>571</v>
      </c>
      <c r="I195" s="124"/>
      <c r="J195" s="124" t="s">
        <v>18117</v>
      </c>
      <c r="K195" s="139"/>
      <c r="L195" s="139"/>
      <c r="M195" s="124">
        <v>500</v>
      </c>
      <c r="N195" s="124">
        <v>11</v>
      </c>
      <c r="O195" s="21">
        <v>0.4</v>
      </c>
      <c r="P195" s="124" t="s">
        <v>514</v>
      </c>
      <c r="Q195" s="124">
        <v>1975</v>
      </c>
      <c r="R195" s="124"/>
      <c r="S195" s="124"/>
      <c r="T195" s="116">
        <v>2426</v>
      </c>
      <c r="U195" s="111">
        <v>45</v>
      </c>
      <c r="V195" s="113">
        <f t="shared" si="36"/>
        <v>274.94666666666666</v>
      </c>
      <c r="W195" s="113">
        <f t="shared" si="37"/>
        <v>2151.0533333333333</v>
      </c>
      <c r="X195" s="112">
        <f t="shared" si="38"/>
        <v>2151053.3333333335</v>
      </c>
      <c r="Y195" s="111"/>
      <c r="Z195" s="110">
        <f t="shared" si="34"/>
        <v>3</v>
      </c>
      <c r="AA195" s="109">
        <f t="shared" si="39"/>
        <v>121.30000000000001</v>
      </c>
      <c r="AB195" s="109">
        <f t="shared" si="40"/>
        <v>121300.00000000001</v>
      </c>
      <c r="AC195" s="108">
        <f t="shared" si="41"/>
        <v>2304.6999999999998</v>
      </c>
      <c r="AD195" s="107">
        <f t="shared" si="42"/>
        <v>2.2222222222222223E-2</v>
      </c>
      <c r="AE195" s="106">
        <f t="shared" si="43"/>
        <v>51.215555555555554</v>
      </c>
      <c r="AF195" s="105">
        <f t="shared" si="44"/>
        <v>2202.2688888888888</v>
      </c>
      <c r="AG195" s="105">
        <f t="shared" si="45"/>
        <v>223.73111111111109</v>
      </c>
    </row>
    <row r="196" spans="1:33" s="88" customFormat="1" x14ac:dyDescent="0.35">
      <c r="A196" s="21">
        <v>10141103</v>
      </c>
      <c r="B196" s="135" t="s">
        <v>18023</v>
      </c>
      <c r="C196" s="259" t="s">
        <v>18022</v>
      </c>
      <c r="D196" s="136" t="s">
        <v>16477</v>
      </c>
      <c r="E196" s="114" t="str">
        <f t="shared" si="35"/>
        <v>MINISUBESTAÇÃO MARCA:EFACEC PT31 PT31</v>
      </c>
      <c r="F196" s="124"/>
      <c r="G196" s="124" t="s">
        <v>16477</v>
      </c>
      <c r="H196" s="124" t="s">
        <v>571</v>
      </c>
      <c r="I196" s="124"/>
      <c r="J196" s="161" t="s">
        <v>18935</v>
      </c>
      <c r="K196" s="124"/>
      <c r="L196" s="124"/>
      <c r="M196" s="124">
        <v>500</v>
      </c>
      <c r="N196" s="124">
        <v>11</v>
      </c>
      <c r="O196" s="21">
        <v>0.4</v>
      </c>
      <c r="P196" s="124" t="s">
        <v>514</v>
      </c>
      <c r="Q196" s="124">
        <v>1975</v>
      </c>
      <c r="R196" s="124" t="s">
        <v>27</v>
      </c>
      <c r="S196" s="124">
        <v>3386</v>
      </c>
      <c r="T196" s="116">
        <v>2426</v>
      </c>
      <c r="U196" s="111">
        <v>45</v>
      </c>
      <c r="V196" s="113">
        <f t="shared" si="36"/>
        <v>274.94666666666666</v>
      </c>
      <c r="W196" s="113">
        <f t="shared" si="37"/>
        <v>2151.0533333333333</v>
      </c>
      <c r="X196" s="112">
        <f t="shared" si="38"/>
        <v>2151053.3333333335</v>
      </c>
      <c r="Y196" s="111"/>
      <c r="Z196" s="110">
        <f t="shared" si="34"/>
        <v>3</v>
      </c>
      <c r="AA196" s="109">
        <f t="shared" si="39"/>
        <v>121.30000000000001</v>
      </c>
      <c r="AB196" s="109">
        <f t="shared" si="40"/>
        <v>121300.00000000001</v>
      </c>
      <c r="AC196" s="108">
        <f t="shared" si="41"/>
        <v>2304.6999999999998</v>
      </c>
      <c r="AD196" s="107">
        <f t="shared" si="42"/>
        <v>2.2222222222222223E-2</v>
      </c>
      <c r="AE196" s="106">
        <f t="shared" si="43"/>
        <v>51.215555555555554</v>
      </c>
      <c r="AF196" s="105">
        <f t="shared" si="44"/>
        <v>2202.2688888888888</v>
      </c>
      <c r="AG196" s="105">
        <f t="shared" si="45"/>
        <v>223.73111111111109</v>
      </c>
    </row>
    <row r="197" spans="1:33" s="88" customFormat="1" x14ac:dyDescent="0.35">
      <c r="A197" s="21">
        <v>10141103</v>
      </c>
      <c r="B197" s="135" t="s">
        <v>18023</v>
      </c>
      <c r="C197" s="259" t="s">
        <v>18022</v>
      </c>
      <c r="D197" s="136" t="s">
        <v>8341</v>
      </c>
      <c r="E197" s="114" t="str">
        <f t="shared" si="35"/>
        <v>MINISUBESTAÇÃO MARCA:EFACEC PT 49 PT 49</v>
      </c>
      <c r="F197" s="124"/>
      <c r="G197" s="124" t="s">
        <v>8341</v>
      </c>
      <c r="H197" s="124" t="s">
        <v>571</v>
      </c>
      <c r="I197" s="124"/>
      <c r="J197" s="124" t="s">
        <v>17723</v>
      </c>
      <c r="K197" s="124"/>
      <c r="L197" s="124"/>
      <c r="M197" s="124">
        <v>500</v>
      </c>
      <c r="N197" s="124">
        <v>11</v>
      </c>
      <c r="O197" s="21">
        <v>0.4</v>
      </c>
      <c r="P197" s="124" t="s">
        <v>514</v>
      </c>
      <c r="Q197" s="124">
        <v>1975</v>
      </c>
      <c r="R197" s="124" t="s">
        <v>27</v>
      </c>
      <c r="S197" s="124"/>
      <c r="T197" s="116">
        <v>2426</v>
      </c>
      <c r="U197" s="111">
        <v>45</v>
      </c>
      <c r="V197" s="113">
        <f t="shared" si="36"/>
        <v>274.94666666666666</v>
      </c>
      <c r="W197" s="113">
        <f t="shared" si="37"/>
        <v>2151.0533333333333</v>
      </c>
      <c r="X197" s="112">
        <f t="shared" si="38"/>
        <v>2151053.3333333335</v>
      </c>
      <c r="Y197" s="111"/>
      <c r="Z197" s="110">
        <f t="shared" si="34"/>
        <v>3</v>
      </c>
      <c r="AA197" s="109">
        <f t="shared" si="39"/>
        <v>121.30000000000001</v>
      </c>
      <c r="AB197" s="109">
        <f t="shared" si="40"/>
        <v>121300.00000000001</v>
      </c>
      <c r="AC197" s="108">
        <f t="shared" si="41"/>
        <v>2304.6999999999998</v>
      </c>
      <c r="AD197" s="107">
        <f t="shared" si="42"/>
        <v>2.2222222222222223E-2</v>
      </c>
      <c r="AE197" s="106">
        <f t="shared" si="43"/>
        <v>51.215555555555554</v>
      </c>
      <c r="AF197" s="105">
        <f t="shared" si="44"/>
        <v>2202.2688888888888</v>
      </c>
      <c r="AG197" s="105">
        <f t="shared" si="45"/>
        <v>223.73111111111109</v>
      </c>
    </row>
    <row r="198" spans="1:33" s="88" customFormat="1" x14ac:dyDescent="0.35">
      <c r="A198" s="21">
        <v>10141103</v>
      </c>
      <c r="B198" s="135" t="s">
        <v>18023</v>
      </c>
      <c r="C198" s="259" t="s">
        <v>18022</v>
      </c>
      <c r="D198" s="136" t="s">
        <v>10355</v>
      </c>
      <c r="E198" s="114" t="str">
        <f t="shared" si="35"/>
        <v>MINISUBESTAÇÃO MARCA:EFACEC PT 15 PT 15</v>
      </c>
      <c r="F198" s="124"/>
      <c r="G198" s="124" t="s">
        <v>10355</v>
      </c>
      <c r="H198" s="124" t="s">
        <v>571</v>
      </c>
      <c r="I198" s="124"/>
      <c r="J198" s="124" t="s">
        <v>18934</v>
      </c>
      <c r="K198" s="124"/>
      <c r="L198" s="124"/>
      <c r="M198" s="124">
        <v>500</v>
      </c>
      <c r="N198" s="124">
        <v>11</v>
      </c>
      <c r="O198" s="21">
        <v>0.4</v>
      </c>
      <c r="P198" s="124" t="s">
        <v>514</v>
      </c>
      <c r="Q198" s="124">
        <v>1975</v>
      </c>
      <c r="R198" s="124" t="s">
        <v>27</v>
      </c>
      <c r="S198" s="124">
        <v>3329</v>
      </c>
      <c r="T198" s="116">
        <v>2426</v>
      </c>
      <c r="U198" s="111">
        <v>45</v>
      </c>
      <c r="V198" s="113">
        <f t="shared" si="36"/>
        <v>274.94666666666666</v>
      </c>
      <c r="W198" s="113">
        <f t="shared" si="37"/>
        <v>2151.0533333333333</v>
      </c>
      <c r="X198" s="112">
        <f t="shared" si="38"/>
        <v>2151053.3333333335</v>
      </c>
      <c r="Y198" s="111"/>
      <c r="Z198" s="110">
        <f t="shared" si="34"/>
        <v>3</v>
      </c>
      <c r="AA198" s="109">
        <f t="shared" si="39"/>
        <v>121.30000000000001</v>
      </c>
      <c r="AB198" s="109">
        <f t="shared" si="40"/>
        <v>121300.00000000001</v>
      </c>
      <c r="AC198" s="108">
        <f t="shared" si="41"/>
        <v>2304.6999999999998</v>
      </c>
      <c r="AD198" s="107">
        <f t="shared" si="42"/>
        <v>2.2222222222222223E-2</v>
      </c>
      <c r="AE198" s="106">
        <f t="shared" si="43"/>
        <v>51.215555555555554</v>
      </c>
      <c r="AF198" s="105">
        <f t="shared" si="44"/>
        <v>2202.2688888888888</v>
      </c>
      <c r="AG198" s="105">
        <f t="shared" si="45"/>
        <v>223.73111111111109</v>
      </c>
    </row>
    <row r="199" spans="1:33" s="88" customFormat="1" x14ac:dyDescent="0.35">
      <c r="A199" s="21">
        <v>10141103</v>
      </c>
      <c r="B199" s="115" t="s">
        <v>1665</v>
      </c>
      <c r="C199" s="272" t="s">
        <v>710</v>
      </c>
      <c r="D199" s="22"/>
      <c r="E199" s="114" t="str">
        <f t="shared" si="35"/>
        <v xml:space="preserve">TRANSFORMADOR MARCA:EFACEC SE-MANJE </v>
      </c>
      <c r="F199" s="21" t="s">
        <v>424</v>
      </c>
      <c r="G199" s="21" t="s">
        <v>3139</v>
      </c>
      <c r="H199" s="21" t="s">
        <v>3166</v>
      </c>
      <c r="I199" s="21" t="s">
        <v>14690</v>
      </c>
      <c r="J199" s="21"/>
      <c r="K199" s="21" t="s">
        <v>14689</v>
      </c>
      <c r="L199" s="21" t="s">
        <v>14688</v>
      </c>
      <c r="M199" s="21">
        <v>50</v>
      </c>
      <c r="N199" s="21">
        <v>33</v>
      </c>
      <c r="O199" s="21">
        <v>0.4</v>
      </c>
      <c r="P199" s="21">
        <v>3</v>
      </c>
      <c r="Q199" s="21">
        <v>1975</v>
      </c>
      <c r="R199" s="21" t="s">
        <v>27</v>
      </c>
      <c r="S199" s="21">
        <v>30943</v>
      </c>
      <c r="T199" s="116">
        <v>643</v>
      </c>
      <c r="U199" s="111">
        <v>45</v>
      </c>
      <c r="V199" s="113">
        <f t="shared" si="36"/>
        <v>72.873333333333335</v>
      </c>
      <c r="W199" s="113">
        <f t="shared" si="37"/>
        <v>570.12666666666667</v>
      </c>
      <c r="X199" s="112">
        <f t="shared" si="38"/>
        <v>570126.66666666663</v>
      </c>
      <c r="Y199" s="111"/>
      <c r="Z199" s="110">
        <f t="shared" si="34"/>
        <v>3</v>
      </c>
      <c r="AA199" s="109">
        <f t="shared" si="39"/>
        <v>32.15</v>
      </c>
      <c r="AB199" s="109">
        <f t="shared" si="40"/>
        <v>32150</v>
      </c>
      <c r="AC199" s="108">
        <f t="shared" si="41"/>
        <v>610.85</v>
      </c>
      <c r="AD199" s="107">
        <f t="shared" si="42"/>
        <v>2.2222222222222223E-2</v>
      </c>
      <c r="AE199" s="106">
        <f t="shared" si="43"/>
        <v>13.574444444444445</v>
      </c>
      <c r="AF199" s="105">
        <f t="shared" si="44"/>
        <v>583.70111111111112</v>
      </c>
      <c r="AG199" s="105">
        <f t="shared" si="45"/>
        <v>59.298888888888889</v>
      </c>
    </row>
    <row r="200" spans="1:33" s="88" customFormat="1" x14ac:dyDescent="0.35">
      <c r="A200" s="21">
        <v>10141103</v>
      </c>
      <c r="B200" s="115" t="s">
        <v>1665</v>
      </c>
      <c r="C200" s="272" t="s">
        <v>710</v>
      </c>
      <c r="D200" s="22"/>
      <c r="E200" s="114" t="str">
        <f t="shared" si="35"/>
        <v xml:space="preserve">TRANSFORMADOR MARCA:ITB SE-CHIMUARA </v>
      </c>
      <c r="F200" s="57" t="s">
        <v>424</v>
      </c>
      <c r="G200" s="21" t="s">
        <v>5278</v>
      </c>
      <c r="H200" s="21" t="s">
        <v>5277</v>
      </c>
      <c r="I200" s="21" t="s">
        <v>11150</v>
      </c>
      <c r="J200" s="57"/>
      <c r="K200" s="57" t="s">
        <v>14687</v>
      </c>
      <c r="L200" s="57" t="s">
        <v>14686</v>
      </c>
      <c r="M200" s="21">
        <v>160</v>
      </c>
      <c r="N200" s="21">
        <v>33</v>
      </c>
      <c r="O200" s="21">
        <v>0.4</v>
      </c>
      <c r="P200" s="57">
        <v>3</v>
      </c>
      <c r="Q200" s="21">
        <v>1975</v>
      </c>
      <c r="R200" s="21" t="s">
        <v>1109</v>
      </c>
      <c r="S200" s="21">
        <v>774608</v>
      </c>
      <c r="T200" s="116">
        <v>991</v>
      </c>
      <c r="U200" s="111">
        <v>45</v>
      </c>
      <c r="V200" s="113">
        <f t="shared" si="36"/>
        <v>112.31333333333333</v>
      </c>
      <c r="W200" s="113">
        <f t="shared" si="37"/>
        <v>878.68666666666672</v>
      </c>
      <c r="X200" s="112">
        <f t="shared" si="38"/>
        <v>878686.66666666674</v>
      </c>
      <c r="Y200" s="111"/>
      <c r="Z200" s="110">
        <f t="shared" si="34"/>
        <v>3</v>
      </c>
      <c r="AA200" s="109">
        <f t="shared" si="39"/>
        <v>49.550000000000004</v>
      </c>
      <c r="AB200" s="109">
        <f t="shared" si="40"/>
        <v>49550.000000000007</v>
      </c>
      <c r="AC200" s="108">
        <f t="shared" si="41"/>
        <v>941.45</v>
      </c>
      <c r="AD200" s="107">
        <f t="shared" si="42"/>
        <v>2.2222222222222223E-2</v>
      </c>
      <c r="AE200" s="106">
        <f t="shared" si="43"/>
        <v>20.921111111111113</v>
      </c>
      <c r="AF200" s="105">
        <f t="shared" si="44"/>
        <v>899.60777777777787</v>
      </c>
      <c r="AG200" s="105">
        <f t="shared" si="45"/>
        <v>91.392222222222216</v>
      </c>
    </row>
    <row r="201" spans="1:33" s="88" customFormat="1" x14ac:dyDescent="0.35">
      <c r="A201" s="21">
        <v>10141103</v>
      </c>
      <c r="B201" s="162" t="s">
        <v>725</v>
      </c>
      <c r="C201" s="272" t="s">
        <v>710</v>
      </c>
      <c r="D201" s="136" t="s">
        <v>1651</v>
      </c>
      <c r="E201" s="114" t="str">
        <f t="shared" si="35"/>
        <v>TRANSFORMADOR MARCA:MOTRA PT 14R PT 14R</v>
      </c>
      <c r="F201" s="124"/>
      <c r="G201" s="124" t="s">
        <v>1651</v>
      </c>
      <c r="H201" s="124" t="s">
        <v>847</v>
      </c>
      <c r="I201" s="124"/>
      <c r="J201" s="124"/>
      <c r="K201" s="124"/>
      <c r="L201" s="124"/>
      <c r="M201" s="124">
        <v>500</v>
      </c>
      <c r="N201" s="124">
        <v>33</v>
      </c>
      <c r="O201" s="21">
        <v>0.4</v>
      </c>
      <c r="P201" s="124" t="s">
        <v>514</v>
      </c>
      <c r="Q201" s="124">
        <v>1975</v>
      </c>
      <c r="R201" s="124" t="s">
        <v>1650</v>
      </c>
      <c r="S201" s="124">
        <v>30</v>
      </c>
      <c r="T201" s="116">
        <v>1200</v>
      </c>
      <c r="U201" s="111">
        <v>45</v>
      </c>
      <c r="V201" s="113">
        <f t="shared" si="36"/>
        <v>136</v>
      </c>
      <c r="W201" s="113">
        <f t="shared" si="37"/>
        <v>1064</v>
      </c>
      <c r="X201" s="112">
        <f t="shared" si="38"/>
        <v>1064000</v>
      </c>
      <c r="Y201" s="111"/>
      <c r="Z201" s="110">
        <f t="shared" si="34"/>
        <v>3</v>
      </c>
      <c r="AA201" s="109">
        <f t="shared" si="39"/>
        <v>60</v>
      </c>
      <c r="AB201" s="109">
        <f t="shared" si="40"/>
        <v>60000</v>
      </c>
      <c r="AC201" s="108">
        <f t="shared" si="41"/>
        <v>1140</v>
      </c>
      <c r="AD201" s="107">
        <f t="shared" si="42"/>
        <v>2.2222222222222223E-2</v>
      </c>
      <c r="AE201" s="106">
        <f t="shared" si="43"/>
        <v>25.333333333333336</v>
      </c>
      <c r="AF201" s="105">
        <f t="shared" si="44"/>
        <v>1089.3333333333333</v>
      </c>
      <c r="AG201" s="105">
        <f t="shared" si="45"/>
        <v>110.66666666666666</v>
      </c>
    </row>
    <row r="202" spans="1:33" s="88" customFormat="1" x14ac:dyDescent="0.35">
      <c r="A202" s="21">
        <v>10141103</v>
      </c>
      <c r="B202" s="115" t="s">
        <v>18023</v>
      </c>
      <c r="C202" s="259" t="s">
        <v>18022</v>
      </c>
      <c r="D202" s="22" t="s">
        <v>3067</v>
      </c>
      <c r="E202" s="114" t="str">
        <f t="shared" si="35"/>
        <v>MINISUBESTAÇÃO MARCA:EFACEC PT17 PT17</v>
      </c>
      <c r="F202" s="21" t="s">
        <v>18933</v>
      </c>
      <c r="G202" s="21" t="s">
        <v>3067</v>
      </c>
      <c r="H202" s="21" t="s">
        <v>3104</v>
      </c>
      <c r="I202" s="21" t="s">
        <v>530</v>
      </c>
      <c r="J202" s="21"/>
      <c r="K202" s="124" t="s">
        <v>18932</v>
      </c>
      <c r="L202" s="124" t="s">
        <v>18931</v>
      </c>
      <c r="M202" s="21">
        <v>630</v>
      </c>
      <c r="N202" s="21">
        <v>22</v>
      </c>
      <c r="O202" s="21">
        <v>0.4</v>
      </c>
      <c r="P202" s="21">
        <v>3</v>
      </c>
      <c r="Q202" s="21">
        <v>1976</v>
      </c>
      <c r="R202" s="21" t="s">
        <v>27</v>
      </c>
      <c r="S202" s="21">
        <v>272224</v>
      </c>
      <c r="T202" s="116">
        <v>2772</v>
      </c>
      <c r="U202" s="111">
        <v>45</v>
      </c>
      <c r="V202" s="113">
        <f t="shared" si="36"/>
        <v>372.68</v>
      </c>
      <c r="W202" s="113">
        <f t="shared" si="37"/>
        <v>2399.3200000000002</v>
      </c>
      <c r="X202" s="112">
        <f t="shared" si="38"/>
        <v>2399320</v>
      </c>
      <c r="Y202" s="111"/>
      <c r="Z202" s="110">
        <f t="shared" si="34"/>
        <v>4</v>
      </c>
      <c r="AA202" s="109">
        <f t="shared" si="39"/>
        <v>138.6</v>
      </c>
      <c r="AB202" s="109">
        <f t="shared" si="40"/>
        <v>138600</v>
      </c>
      <c r="AC202" s="108">
        <f t="shared" si="41"/>
        <v>2633.4</v>
      </c>
      <c r="AD202" s="107">
        <f t="shared" si="42"/>
        <v>2.2222222222222223E-2</v>
      </c>
      <c r="AE202" s="106">
        <f t="shared" si="43"/>
        <v>58.52</v>
      </c>
      <c r="AF202" s="105">
        <f t="shared" si="44"/>
        <v>2457.84</v>
      </c>
      <c r="AG202" s="105">
        <f t="shared" si="45"/>
        <v>314.16000000000003</v>
      </c>
    </row>
    <row r="203" spans="1:33" s="88" customFormat="1" x14ac:dyDescent="0.35">
      <c r="A203" s="21">
        <v>10141103</v>
      </c>
      <c r="B203" s="115" t="s">
        <v>14786</v>
      </c>
      <c r="C203" s="259" t="s">
        <v>710</v>
      </c>
      <c r="D203" s="22" t="s">
        <v>17712</v>
      </c>
      <c r="E203" s="114" t="str">
        <f t="shared" si="35"/>
        <v>TRANSFORMADOR MARCA:Unelec PT38 PT38</v>
      </c>
      <c r="F203" s="21" t="s">
        <v>17713</v>
      </c>
      <c r="G203" s="21" t="s">
        <v>17712</v>
      </c>
      <c r="H203" s="21" t="s">
        <v>3104</v>
      </c>
      <c r="I203" s="21" t="s">
        <v>530</v>
      </c>
      <c r="J203" s="57"/>
      <c r="K203" s="124">
        <v>693227.3</v>
      </c>
      <c r="L203" s="124">
        <v>7804477.2000000002</v>
      </c>
      <c r="M203" s="21">
        <v>315</v>
      </c>
      <c r="N203" s="21">
        <v>6.6</v>
      </c>
      <c r="O203" s="21">
        <v>0.4</v>
      </c>
      <c r="P203" s="21">
        <v>3</v>
      </c>
      <c r="Q203" s="124">
        <v>1976</v>
      </c>
      <c r="R203" s="124" t="s">
        <v>17711</v>
      </c>
      <c r="S203" s="124">
        <v>432498</v>
      </c>
      <c r="T203" s="116">
        <v>840</v>
      </c>
      <c r="U203" s="111">
        <v>45</v>
      </c>
      <c r="V203" s="113">
        <f t="shared" si="36"/>
        <v>112.93333333333334</v>
      </c>
      <c r="W203" s="113">
        <f t="shared" si="37"/>
        <v>727.06666666666661</v>
      </c>
      <c r="X203" s="112">
        <f t="shared" si="38"/>
        <v>727066.66666666663</v>
      </c>
      <c r="Y203" s="111"/>
      <c r="Z203" s="110">
        <f t="shared" si="34"/>
        <v>4</v>
      </c>
      <c r="AA203" s="109">
        <f t="shared" si="39"/>
        <v>42</v>
      </c>
      <c r="AB203" s="109">
        <f t="shared" si="40"/>
        <v>42000</v>
      </c>
      <c r="AC203" s="108">
        <f t="shared" si="41"/>
        <v>798</v>
      </c>
      <c r="AD203" s="107">
        <f t="shared" si="42"/>
        <v>2.2222222222222223E-2</v>
      </c>
      <c r="AE203" s="106">
        <f t="shared" si="43"/>
        <v>17.733333333333334</v>
      </c>
      <c r="AF203" s="105">
        <f t="shared" si="44"/>
        <v>744.8</v>
      </c>
      <c r="AG203" s="105">
        <f t="shared" si="45"/>
        <v>95.2</v>
      </c>
    </row>
    <row r="204" spans="1:33" s="88" customFormat="1" x14ac:dyDescent="0.35">
      <c r="A204" s="21">
        <v>10141103</v>
      </c>
      <c r="B204" s="115" t="s">
        <v>14786</v>
      </c>
      <c r="C204" s="259" t="s">
        <v>710</v>
      </c>
      <c r="D204" s="22" t="s">
        <v>17709</v>
      </c>
      <c r="E204" s="114" t="str">
        <f t="shared" si="35"/>
        <v>TRANSFORMADOR MARCA:EFACEC PT40 PT40</v>
      </c>
      <c r="F204" s="21" t="s">
        <v>17710</v>
      </c>
      <c r="G204" s="21" t="s">
        <v>17709</v>
      </c>
      <c r="H204" s="21" t="s">
        <v>3104</v>
      </c>
      <c r="I204" s="21" t="s">
        <v>530</v>
      </c>
      <c r="J204" s="21"/>
      <c r="K204" s="124" t="s">
        <v>17708</v>
      </c>
      <c r="L204" s="124" t="s">
        <v>17707</v>
      </c>
      <c r="M204" s="21">
        <v>630</v>
      </c>
      <c r="N204" s="21">
        <v>6.6</v>
      </c>
      <c r="O204" s="21">
        <v>0.4</v>
      </c>
      <c r="P204" s="21">
        <v>3</v>
      </c>
      <c r="Q204" s="21">
        <v>1976</v>
      </c>
      <c r="R204" s="21" t="s">
        <v>27</v>
      </c>
      <c r="S204" s="21">
        <v>11174</v>
      </c>
      <c r="T204" s="116">
        <v>1016</v>
      </c>
      <c r="U204" s="111">
        <v>45</v>
      </c>
      <c r="V204" s="113">
        <f t="shared" si="36"/>
        <v>136.59555555555556</v>
      </c>
      <c r="W204" s="113">
        <f t="shared" si="37"/>
        <v>879.40444444444438</v>
      </c>
      <c r="X204" s="112">
        <f t="shared" si="38"/>
        <v>879404.44444444438</v>
      </c>
      <c r="Y204" s="111"/>
      <c r="Z204" s="110">
        <f t="shared" si="34"/>
        <v>4</v>
      </c>
      <c r="AA204" s="109">
        <f t="shared" si="39"/>
        <v>50.800000000000004</v>
      </c>
      <c r="AB204" s="109">
        <f t="shared" si="40"/>
        <v>50800.000000000007</v>
      </c>
      <c r="AC204" s="108">
        <f t="shared" si="41"/>
        <v>965.2</v>
      </c>
      <c r="AD204" s="107">
        <f t="shared" si="42"/>
        <v>2.2222222222222223E-2</v>
      </c>
      <c r="AE204" s="106">
        <f t="shared" si="43"/>
        <v>21.448888888888892</v>
      </c>
      <c r="AF204" s="105">
        <f t="shared" si="44"/>
        <v>900.85333333333324</v>
      </c>
      <c r="AG204" s="105">
        <f t="shared" si="45"/>
        <v>115.14666666666668</v>
      </c>
    </row>
    <row r="205" spans="1:33" s="88" customFormat="1" x14ac:dyDescent="0.35">
      <c r="A205" s="21">
        <v>10141103</v>
      </c>
      <c r="B205" s="115" t="s">
        <v>14786</v>
      </c>
      <c r="C205" s="259" t="s">
        <v>710</v>
      </c>
      <c r="D205" s="22" t="s">
        <v>17705</v>
      </c>
      <c r="E205" s="114" t="str">
        <f t="shared" si="35"/>
        <v>TRANSFORMADOR MARCA:EFACEC PT44 PT44</v>
      </c>
      <c r="F205" s="21" t="s">
        <v>17706</v>
      </c>
      <c r="G205" s="21" t="s">
        <v>17705</v>
      </c>
      <c r="H205" s="21" t="s">
        <v>3104</v>
      </c>
      <c r="I205" s="21" t="s">
        <v>530</v>
      </c>
      <c r="J205" s="21"/>
      <c r="K205" s="124" t="s">
        <v>17704</v>
      </c>
      <c r="L205" s="124" t="s">
        <v>17703</v>
      </c>
      <c r="M205" s="21">
        <v>500</v>
      </c>
      <c r="N205" s="21">
        <v>6.6</v>
      </c>
      <c r="O205" s="21">
        <v>0.4</v>
      </c>
      <c r="P205" s="21">
        <v>3</v>
      </c>
      <c r="Q205" s="21">
        <v>1976</v>
      </c>
      <c r="R205" s="21" t="s">
        <v>27</v>
      </c>
      <c r="S205" s="21" t="s">
        <v>17702</v>
      </c>
      <c r="T205" s="116">
        <v>1016</v>
      </c>
      <c r="U205" s="111">
        <v>45</v>
      </c>
      <c r="V205" s="113">
        <f t="shared" si="36"/>
        <v>136.59555555555556</v>
      </c>
      <c r="W205" s="113">
        <f t="shared" si="37"/>
        <v>879.40444444444438</v>
      </c>
      <c r="X205" s="112">
        <f t="shared" si="38"/>
        <v>879404.44444444438</v>
      </c>
      <c r="Y205" s="111"/>
      <c r="Z205" s="110">
        <f t="shared" si="34"/>
        <v>4</v>
      </c>
      <c r="AA205" s="109">
        <f t="shared" si="39"/>
        <v>50.800000000000004</v>
      </c>
      <c r="AB205" s="109">
        <f t="shared" si="40"/>
        <v>50800.000000000007</v>
      </c>
      <c r="AC205" s="108">
        <f t="shared" si="41"/>
        <v>965.2</v>
      </c>
      <c r="AD205" s="107">
        <f t="shared" si="42"/>
        <v>2.2222222222222223E-2</v>
      </c>
      <c r="AE205" s="106">
        <f t="shared" si="43"/>
        <v>21.448888888888892</v>
      </c>
      <c r="AF205" s="105">
        <f t="shared" si="44"/>
        <v>900.85333333333324</v>
      </c>
      <c r="AG205" s="105">
        <f t="shared" si="45"/>
        <v>115.14666666666668</v>
      </c>
    </row>
    <row r="206" spans="1:33" s="88" customFormat="1" x14ac:dyDescent="0.35">
      <c r="A206" s="21">
        <v>10141103</v>
      </c>
      <c r="B206" s="135" t="s">
        <v>18023</v>
      </c>
      <c r="C206" s="259" t="s">
        <v>18022</v>
      </c>
      <c r="D206" s="136" t="s">
        <v>6015</v>
      </c>
      <c r="E206" s="114" t="str">
        <f t="shared" si="35"/>
        <v>MINISUBESTAÇÃO MARCA:EFACEC PTS 70 PTS 70</v>
      </c>
      <c r="F206" s="124"/>
      <c r="G206" s="124" t="s">
        <v>6015</v>
      </c>
      <c r="H206" s="124" t="s">
        <v>571</v>
      </c>
      <c r="I206" s="124"/>
      <c r="J206" s="124" t="s">
        <v>18486</v>
      </c>
      <c r="K206" s="124"/>
      <c r="L206" s="124"/>
      <c r="M206" s="124">
        <v>500</v>
      </c>
      <c r="N206" s="124">
        <v>11</v>
      </c>
      <c r="O206" s="21">
        <v>0.4</v>
      </c>
      <c r="P206" s="124" t="s">
        <v>514</v>
      </c>
      <c r="Q206" s="124">
        <v>1977</v>
      </c>
      <c r="R206" s="124" t="s">
        <v>27</v>
      </c>
      <c r="S206" s="124"/>
      <c r="T206" s="116">
        <v>2426</v>
      </c>
      <c r="U206" s="111">
        <v>45</v>
      </c>
      <c r="V206" s="113">
        <f t="shared" si="36"/>
        <v>377.37777777777774</v>
      </c>
      <c r="W206" s="113">
        <f t="shared" si="37"/>
        <v>2048.6222222222223</v>
      </c>
      <c r="X206" s="112">
        <f t="shared" si="38"/>
        <v>2048622.2222222222</v>
      </c>
      <c r="Y206" s="111"/>
      <c r="Z206" s="110">
        <f t="shared" si="34"/>
        <v>5</v>
      </c>
      <c r="AA206" s="109">
        <f t="shared" si="39"/>
        <v>121.30000000000001</v>
      </c>
      <c r="AB206" s="109">
        <f t="shared" si="40"/>
        <v>121300.00000000001</v>
      </c>
      <c r="AC206" s="108">
        <f t="shared" si="41"/>
        <v>2304.6999999999998</v>
      </c>
      <c r="AD206" s="107">
        <f t="shared" si="42"/>
        <v>2.2222222222222223E-2</v>
      </c>
      <c r="AE206" s="106">
        <f t="shared" si="43"/>
        <v>51.215555555555554</v>
      </c>
      <c r="AF206" s="105">
        <f t="shared" si="44"/>
        <v>2099.8377777777778</v>
      </c>
      <c r="AG206" s="105">
        <f t="shared" si="45"/>
        <v>326.16222222222217</v>
      </c>
    </row>
    <row r="207" spans="1:33" s="88" customFormat="1" x14ac:dyDescent="0.35">
      <c r="A207" s="21">
        <v>10141103</v>
      </c>
      <c r="B207" s="115" t="s">
        <v>14786</v>
      </c>
      <c r="C207" s="259" t="s">
        <v>710</v>
      </c>
      <c r="D207" s="22"/>
      <c r="E207" s="114" t="str">
        <f t="shared" si="35"/>
        <v xml:space="preserve">TRANSFORMADOR MARCA:ITB  SE-CHIMUARA </v>
      </c>
      <c r="F207" s="57" t="s">
        <v>424</v>
      </c>
      <c r="G207" s="21" t="s">
        <v>5278</v>
      </c>
      <c r="H207" s="21" t="s">
        <v>5277</v>
      </c>
      <c r="I207" s="21" t="s">
        <v>17701</v>
      </c>
      <c r="J207" s="57"/>
      <c r="K207" s="57" t="s">
        <v>17700</v>
      </c>
      <c r="L207" s="57" t="s">
        <v>17699</v>
      </c>
      <c r="M207" s="21">
        <v>100</v>
      </c>
      <c r="N207" s="21">
        <v>33</v>
      </c>
      <c r="O207" s="21">
        <v>0.4</v>
      </c>
      <c r="P207" s="57">
        <v>3</v>
      </c>
      <c r="Q207" s="21">
        <v>1977</v>
      </c>
      <c r="R207" s="21" t="s">
        <v>17698</v>
      </c>
      <c r="S207" s="21">
        <v>774625</v>
      </c>
      <c r="T207" s="116">
        <v>763</v>
      </c>
      <c r="U207" s="111">
        <v>45</v>
      </c>
      <c r="V207" s="113">
        <f t="shared" si="36"/>
        <v>118.6888888888889</v>
      </c>
      <c r="W207" s="113">
        <f t="shared" si="37"/>
        <v>644.31111111111113</v>
      </c>
      <c r="X207" s="112">
        <f t="shared" si="38"/>
        <v>644311.11111111112</v>
      </c>
      <c r="Y207" s="111"/>
      <c r="Z207" s="110">
        <f t="shared" si="34"/>
        <v>5</v>
      </c>
      <c r="AA207" s="109">
        <f t="shared" si="39"/>
        <v>38.15</v>
      </c>
      <c r="AB207" s="109">
        <f t="shared" si="40"/>
        <v>38150</v>
      </c>
      <c r="AC207" s="108">
        <f t="shared" si="41"/>
        <v>724.85</v>
      </c>
      <c r="AD207" s="107">
        <f t="shared" si="42"/>
        <v>2.2222222222222223E-2</v>
      </c>
      <c r="AE207" s="106">
        <f t="shared" si="43"/>
        <v>16.10777777777778</v>
      </c>
      <c r="AF207" s="105">
        <f t="shared" si="44"/>
        <v>660.41888888888889</v>
      </c>
      <c r="AG207" s="105">
        <f t="shared" si="45"/>
        <v>102.58111111111111</v>
      </c>
    </row>
    <row r="208" spans="1:33" s="88" customFormat="1" x14ac:dyDescent="0.35">
      <c r="A208" s="21">
        <v>10141103</v>
      </c>
      <c r="B208" s="176" t="s">
        <v>14786</v>
      </c>
      <c r="C208" s="259" t="s">
        <v>710</v>
      </c>
      <c r="D208" s="60"/>
      <c r="E208" s="114" t="str">
        <f t="shared" si="35"/>
        <v xml:space="preserve">TRANSFORMADOR MARCA:ENNERGOINVEST PTS 1013 </v>
      </c>
      <c r="F208" s="61"/>
      <c r="G208" s="61" t="s">
        <v>872</v>
      </c>
      <c r="H208" s="61" t="s">
        <v>134</v>
      </c>
      <c r="I208" s="61"/>
      <c r="J208" s="61"/>
      <c r="K208" s="61" t="s">
        <v>17697</v>
      </c>
      <c r="L208" s="61" t="s">
        <v>17696</v>
      </c>
      <c r="M208" s="21">
        <v>315</v>
      </c>
      <c r="N208" s="61">
        <v>11</v>
      </c>
      <c r="O208" s="61" t="s">
        <v>510</v>
      </c>
      <c r="P208" s="121">
        <v>3</v>
      </c>
      <c r="Q208" s="61">
        <v>1977</v>
      </c>
      <c r="R208" s="61" t="s">
        <v>17695</v>
      </c>
      <c r="S208" s="61">
        <v>48479</v>
      </c>
      <c r="T208" s="116">
        <v>840</v>
      </c>
      <c r="U208" s="111">
        <v>45</v>
      </c>
      <c r="V208" s="113">
        <f t="shared" si="36"/>
        <v>130.66666666666666</v>
      </c>
      <c r="W208" s="113">
        <f t="shared" si="37"/>
        <v>709.33333333333337</v>
      </c>
      <c r="X208" s="112">
        <f t="shared" si="38"/>
        <v>709333.33333333337</v>
      </c>
      <c r="Y208" s="111"/>
      <c r="Z208" s="110">
        <f t="shared" si="34"/>
        <v>5</v>
      </c>
      <c r="AA208" s="109">
        <f t="shared" si="39"/>
        <v>42</v>
      </c>
      <c r="AB208" s="109">
        <f t="shared" si="40"/>
        <v>42000</v>
      </c>
      <c r="AC208" s="108">
        <f t="shared" si="41"/>
        <v>798</v>
      </c>
      <c r="AD208" s="107">
        <f t="shared" si="42"/>
        <v>2.2222222222222223E-2</v>
      </c>
      <c r="AE208" s="106">
        <f t="shared" si="43"/>
        <v>17.733333333333334</v>
      </c>
      <c r="AF208" s="105">
        <f t="shared" si="44"/>
        <v>727.06666666666672</v>
      </c>
      <c r="AG208" s="105">
        <f t="shared" si="45"/>
        <v>112.93333333333332</v>
      </c>
    </row>
    <row r="209" spans="1:33" s="88" customFormat="1" x14ac:dyDescent="0.35">
      <c r="A209" s="21">
        <v>10141103</v>
      </c>
      <c r="B209" s="115" t="s">
        <v>1665</v>
      </c>
      <c r="C209" s="272" t="s">
        <v>710</v>
      </c>
      <c r="D209" s="22" t="s">
        <v>14685</v>
      </c>
      <c r="E209" s="114" t="str">
        <f t="shared" si="35"/>
        <v>TRANSFORMADOR MARCA:TSA AGMNC/PT5 AGMNC/PT5</v>
      </c>
      <c r="F209" s="21" t="s">
        <v>2905</v>
      </c>
      <c r="G209" s="21" t="s">
        <v>14685</v>
      </c>
      <c r="H209" s="21" t="s">
        <v>976</v>
      </c>
      <c r="I209" s="21" t="s">
        <v>976</v>
      </c>
      <c r="J209" s="21" t="s">
        <v>14684</v>
      </c>
      <c r="K209" s="139" t="s">
        <v>14683</v>
      </c>
      <c r="L209" s="119" t="s">
        <v>14682</v>
      </c>
      <c r="M209" s="21">
        <v>250</v>
      </c>
      <c r="N209" s="21">
        <v>33</v>
      </c>
      <c r="O209" s="21">
        <v>0.4</v>
      </c>
      <c r="P209" s="21">
        <v>3</v>
      </c>
      <c r="Q209" s="21">
        <v>1977</v>
      </c>
      <c r="R209" s="21" t="s">
        <v>14675</v>
      </c>
      <c r="S209" s="21" t="s">
        <v>14681</v>
      </c>
      <c r="T209" s="116">
        <v>991</v>
      </c>
      <c r="U209" s="111">
        <v>45</v>
      </c>
      <c r="V209" s="113">
        <f t="shared" si="36"/>
        <v>154.15555555555557</v>
      </c>
      <c r="W209" s="113">
        <f t="shared" si="37"/>
        <v>836.84444444444443</v>
      </c>
      <c r="X209" s="112">
        <f t="shared" si="38"/>
        <v>836844.44444444438</v>
      </c>
      <c r="Y209" s="111"/>
      <c r="Z209" s="110">
        <f t="shared" si="34"/>
        <v>5</v>
      </c>
      <c r="AA209" s="109">
        <f t="shared" si="39"/>
        <v>49.550000000000004</v>
      </c>
      <c r="AB209" s="109">
        <f t="shared" si="40"/>
        <v>49550.000000000007</v>
      </c>
      <c r="AC209" s="108">
        <f t="shared" si="41"/>
        <v>941.45</v>
      </c>
      <c r="AD209" s="107">
        <f t="shared" si="42"/>
        <v>2.2222222222222223E-2</v>
      </c>
      <c r="AE209" s="106">
        <f t="shared" si="43"/>
        <v>20.921111111111113</v>
      </c>
      <c r="AF209" s="105">
        <f t="shared" si="44"/>
        <v>857.76555555555558</v>
      </c>
      <c r="AG209" s="105">
        <f t="shared" si="45"/>
        <v>133.23444444444445</v>
      </c>
    </row>
    <row r="210" spans="1:33" s="88" customFormat="1" x14ac:dyDescent="0.35">
      <c r="A210" s="21">
        <v>10141103</v>
      </c>
      <c r="B210" s="115" t="s">
        <v>1665</v>
      </c>
      <c r="C210" s="272" t="s">
        <v>710</v>
      </c>
      <c r="D210" s="22" t="s">
        <v>14679</v>
      </c>
      <c r="E210" s="114" t="str">
        <f t="shared" si="35"/>
        <v>TRANSFORMADOR MARCA:TSA USMSC/PT4 USMSC/PT4</v>
      </c>
      <c r="F210" s="21" t="s">
        <v>14680</v>
      </c>
      <c r="G210" s="21" t="s">
        <v>14679</v>
      </c>
      <c r="H210" s="21" t="s">
        <v>976</v>
      </c>
      <c r="I210" s="21" t="s">
        <v>976</v>
      </c>
      <c r="J210" s="21" t="s">
        <v>14678</v>
      </c>
      <c r="K210" s="139" t="s">
        <v>14677</v>
      </c>
      <c r="L210" s="119" t="s">
        <v>14676</v>
      </c>
      <c r="M210" s="21">
        <v>50</v>
      </c>
      <c r="N210" s="21">
        <v>6.6</v>
      </c>
      <c r="O210" s="21">
        <v>0.4</v>
      </c>
      <c r="P210" s="21">
        <v>3</v>
      </c>
      <c r="Q210" s="21">
        <v>1977</v>
      </c>
      <c r="R210" s="21" t="s">
        <v>14675</v>
      </c>
      <c r="S210" s="21" t="s">
        <v>14674</v>
      </c>
      <c r="T210" s="116">
        <v>381</v>
      </c>
      <c r="U210" s="111">
        <v>45</v>
      </c>
      <c r="V210" s="113">
        <f t="shared" si="36"/>
        <v>59.266666666666666</v>
      </c>
      <c r="W210" s="113">
        <f t="shared" si="37"/>
        <v>321.73333333333335</v>
      </c>
      <c r="X210" s="112">
        <f t="shared" si="38"/>
        <v>321733.33333333337</v>
      </c>
      <c r="Y210" s="111"/>
      <c r="Z210" s="110">
        <f t="shared" si="34"/>
        <v>5</v>
      </c>
      <c r="AA210" s="109">
        <f t="shared" si="39"/>
        <v>19.05</v>
      </c>
      <c r="AB210" s="109">
        <f t="shared" si="40"/>
        <v>19050</v>
      </c>
      <c r="AC210" s="108">
        <f t="shared" si="41"/>
        <v>361.95</v>
      </c>
      <c r="AD210" s="107">
        <f t="shared" si="42"/>
        <v>2.2222222222222223E-2</v>
      </c>
      <c r="AE210" s="106">
        <f t="shared" si="43"/>
        <v>8.043333333333333</v>
      </c>
      <c r="AF210" s="105">
        <f t="shared" si="44"/>
        <v>329.7766666666667</v>
      </c>
      <c r="AG210" s="105">
        <f t="shared" si="45"/>
        <v>51.223333333333329</v>
      </c>
    </row>
    <row r="211" spans="1:33" s="88" customFormat="1" x14ac:dyDescent="0.35">
      <c r="A211" s="21">
        <v>10141103</v>
      </c>
      <c r="B211" s="135" t="s">
        <v>1665</v>
      </c>
      <c r="C211" s="272" t="s">
        <v>710</v>
      </c>
      <c r="D211" s="160" t="s">
        <v>14673</v>
      </c>
      <c r="E211" s="114" t="str">
        <f t="shared" si="35"/>
        <v>TRANSFORMADOR MARCA:" PTS 1165 PTS 1165</v>
      </c>
      <c r="F211" s="124"/>
      <c r="G211" s="142" t="s">
        <v>14673</v>
      </c>
      <c r="H211" s="124" t="s">
        <v>1608</v>
      </c>
      <c r="I211" s="124" t="s">
        <v>4119</v>
      </c>
      <c r="J211" s="124"/>
      <c r="K211" s="142" t="s">
        <v>14672</v>
      </c>
      <c r="L211" s="142" t="s">
        <v>14671</v>
      </c>
      <c r="M211" s="124">
        <v>315</v>
      </c>
      <c r="N211" s="124">
        <v>33</v>
      </c>
      <c r="O211" s="124">
        <v>0.4</v>
      </c>
      <c r="P211" s="124" t="s">
        <v>514</v>
      </c>
      <c r="Q211" s="142">
        <v>1977</v>
      </c>
      <c r="R211" s="124" t="s">
        <v>846</v>
      </c>
      <c r="S211" s="124">
        <v>895568</v>
      </c>
      <c r="T211" s="116">
        <v>1039</v>
      </c>
      <c r="U211" s="111">
        <v>45</v>
      </c>
      <c r="V211" s="113">
        <f t="shared" si="36"/>
        <v>161.62222222222221</v>
      </c>
      <c r="W211" s="113">
        <f t="shared" si="37"/>
        <v>877.37777777777774</v>
      </c>
      <c r="X211" s="112">
        <f t="shared" si="38"/>
        <v>877377.77777777775</v>
      </c>
      <c r="Y211" s="111"/>
      <c r="Z211" s="110">
        <f t="shared" si="34"/>
        <v>5</v>
      </c>
      <c r="AA211" s="109">
        <f t="shared" si="39"/>
        <v>51.95</v>
      </c>
      <c r="AB211" s="109">
        <f t="shared" si="40"/>
        <v>51950</v>
      </c>
      <c r="AC211" s="108">
        <f t="shared" si="41"/>
        <v>987.05</v>
      </c>
      <c r="AD211" s="107">
        <f t="shared" si="42"/>
        <v>2.2222222222222223E-2</v>
      </c>
      <c r="AE211" s="106">
        <f t="shared" si="43"/>
        <v>21.934444444444445</v>
      </c>
      <c r="AF211" s="105">
        <f t="shared" si="44"/>
        <v>899.3122222222222</v>
      </c>
      <c r="AG211" s="105">
        <f t="shared" si="45"/>
        <v>139.68777777777777</v>
      </c>
    </row>
    <row r="212" spans="1:33" s="88" customFormat="1" x14ac:dyDescent="0.35">
      <c r="A212" s="21">
        <v>10141103</v>
      </c>
      <c r="B212" s="135" t="s">
        <v>496</v>
      </c>
      <c r="C212" s="272" t="s">
        <v>495</v>
      </c>
      <c r="D212" s="136" t="s">
        <v>686</v>
      </c>
      <c r="E212" s="114" t="str">
        <f t="shared" si="35"/>
        <v>TRANSFORMADOR AUXILIAR MARCA:EFACEC PS 5 PS 5</v>
      </c>
      <c r="F212" s="124"/>
      <c r="G212" s="124" t="s">
        <v>686</v>
      </c>
      <c r="H212" s="124" t="s">
        <v>571</v>
      </c>
      <c r="I212" s="124"/>
      <c r="J212" s="124" t="s">
        <v>685</v>
      </c>
      <c r="K212" s="124"/>
      <c r="L212" s="124"/>
      <c r="M212" s="124">
        <v>500</v>
      </c>
      <c r="N212" s="124">
        <v>11</v>
      </c>
      <c r="O212" s="21">
        <v>0.4</v>
      </c>
      <c r="P212" s="124" t="s">
        <v>514</v>
      </c>
      <c r="Q212" s="124">
        <v>1977</v>
      </c>
      <c r="R212" s="124" t="s">
        <v>27</v>
      </c>
      <c r="S212" s="124"/>
      <c r="T212" s="116">
        <v>1016</v>
      </c>
      <c r="U212" s="111">
        <v>45</v>
      </c>
      <c r="V212" s="113">
        <f t="shared" si="36"/>
        <v>158.04444444444445</v>
      </c>
      <c r="W212" s="113">
        <f t="shared" si="37"/>
        <v>857.95555555555552</v>
      </c>
      <c r="X212" s="112">
        <f t="shared" si="38"/>
        <v>857955.5555555555</v>
      </c>
      <c r="Y212" s="111"/>
      <c r="Z212" s="110">
        <f t="shared" si="34"/>
        <v>5</v>
      </c>
      <c r="AA212" s="109">
        <f t="shared" si="39"/>
        <v>50.800000000000004</v>
      </c>
      <c r="AB212" s="109">
        <f t="shared" si="40"/>
        <v>50800.000000000007</v>
      </c>
      <c r="AC212" s="108">
        <f t="shared" si="41"/>
        <v>965.2</v>
      </c>
      <c r="AD212" s="107">
        <f t="shared" si="42"/>
        <v>2.2222222222222223E-2</v>
      </c>
      <c r="AE212" s="106">
        <f t="shared" si="43"/>
        <v>21.448888888888892</v>
      </c>
      <c r="AF212" s="105">
        <f t="shared" si="44"/>
        <v>879.40444444444438</v>
      </c>
      <c r="AG212" s="105">
        <f t="shared" si="45"/>
        <v>136.59555555555556</v>
      </c>
    </row>
    <row r="213" spans="1:33" s="88" customFormat="1" x14ac:dyDescent="0.35">
      <c r="A213" s="21">
        <v>10141103</v>
      </c>
      <c r="B213" s="135" t="s">
        <v>496</v>
      </c>
      <c r="C213" s="272" t="s">
        <v>495</v>
      </c>
      <c r="D213" s="136" t="s">
        <v>684</v>
      </c>
      <c r="E213" s="114" t="str">
        <f t="shared" si="35"/>
        <v>TRANSFORMADOR AUXILIAR MARCA:EFACEC PS 6 PS 6</v>
      </c>
      <c r="F213" s="124"/>
      <c r="G213" s="124" t="s">
        <v>684</v>
      </c>
      <c r="H213" s="124" t="s">
        <v>571</v>
      </c>
      <c r="I213" s="124"/>
      <c r="J213" s="124" t="s">
        <v>683</v>
      </c>
      <c r="K213" s="124"/>
      <c r="L213" s="124"/>
      <c r="M213" s="124">
        <v>500</v>
      </c>
      <c r="N213" s="124">
        <v>11</v>
      </c>
      <c r="O213" s="21">
        <v>0.4</v>
      </c>
      <c r="P213" s="124" t="s">
        <v>514</v>
      </c>
      <c r="Q213" s="124">
        <v>1977</v>
      </c>
      <c r="R213" s="124" t="s">
        <v>27</v>
      </c>
      <c r="S213" s="124" t="s">
        <v>682</v>
      </c>
      <c r="T213" s="116">
        <v>1016</v>
      </c>
      <c r="U213" s="111">
        <v>45</v>
      </c>
      <c r="V213" s="113">
        <f t="shared" si="36"/>
        <v>158.04444444444445</v>
      </c>
      <c r="W213" s="113">
        <f t="shared" si="37"/>
        <v>857.95555555555552</v>
      </c>
      <c r="X213" s="112">
        <f t="shared" si="38"/>
        <v>857955.5555555555</v>
      </c>
      <c r="Y213" s="111"/>
      <c r="Z213" s="110">
        <f t="shared" si="34"/>
        <v>5</v>
      </c>
      <c r="AA213" s="109">
        <f t="shared" si="39"/>
        <v>50.800000000000004</v>
      </c>
      <c r="AB213" s="109">
        <f t="shared" si="40"/>
        <v>50800.000000000007</v>
      </c>
      <c r="AC213" s="108">
        <f t="shared" si="41"/>
        <v>965.2</v>
      </c>
      <c r="AD213" s="107">
        <f t="shared" si="42"/>
        <v>2.2222222222222223E-2</v>
      </c>
      <c r="AE213" s="106">
        <f t="shared" si="43"/>
        <v>21.448888888888892</v>
      </c>
      <c r="AF213" s="105">
        <f t="shared" si="44"/>
        <v>879.40444444444438</v>
      </c>
      <c r="AG213" s="105">
        <f t="shared" si="45"/>
        <v>136.59555555555556</v>
      </c>
    </row>
    <row r="214" spans="1:33" s="88" customFormat="1" x14ac:dyDescent="0.35">
      <c r="A214" s="21">
        <v>10141103</v>
      </c>
      <c r="B214" s="115" t="s">
        <v>18023</v>
      </c>
      <c r="C214" s="259" t="s">
        <v>18022</v>
      </c>
      <c r="D214" s="22" t="s">
        <v>18929</v>
      </c>
      <c r="E214" s="114" t="str">
        <f t="shared" si="35"/>
        <v>MINISUBESTAÇÃO MARCA:TSA AGXX/PTS0108 AGXX/PTS0108</v>
      </c>
      <c r="F214" s="61" t="s">
        <v>18930</v>
      </c>
      <c r="G214" s="21" t="s">
        <v>18929</v>
      </c>
      <c r="H214" s="21" t="s">
        <v>2113</v>
      </c>
      <c r="I214" s="21" t="s">
        <v>2113</v>
      </c>
      <c r="J214" s="21"/>
      <c r="K214" s="121" t="s">
        <v>18928</v>
      </c>
      <c r="L214" s="121" t="s">
        <v>18927</v>
      </c>
      <c r="M214" s="61">
        <v>200</v>
      </c>
      <c r="N214" s="121">
        <v>11</v>
      </c>
      <c r="O214" s="61">
        <v>0.4</v>
      </c>
      <c r="P214" s="61">
        <v>3</v>
      </c>
      <c r="Q214" s="61">
        <v>1978</v>
      </c>
      <c r="R214" s="121" t="s">
        <v>14675</v>
      </c>
      <c r="S214" s="121" t="s">
        <v>18926</v>
      </c>
      <c r="T214" s="116">
        <v>1733</v>
      </c>
      <c r="U214" s="111">
        <v>45</v>
      </c>
      <c r="V214" s="113">
        <f t="shared" si="36"/>
        <v>306.1633333333333</v>
      </c>
      <c r="W214" s="113">
        <f t="shared" si="37"/>
        <v>1426.8366666666666</v>
      </c>
      <c r="X214" s="112">
        <f t="shared" si="38"/>
        <v>1426836.6666666665</v>
      </c>
      <c r="Y214" s="111"/>
      <c r="Z214" s="110">
        <f t="shared" si="34"/>
        <v>6</v>
      </c>
      <c r="AA214" s="109">
        <f t="shared" si="39"/>
        <v>86.65</v>
      </c>
      <c r="AB214" s="109">
        <f t="shared" si="40"/>
        <v>86650</v>
      </c>
      <c r="AC214" s="108">
        <f t="shared" si="41"/>
        <v>1646.35</v>
      </c>
      <c r="AD214" s="107">
        <f t="shared" si="42"/>
        <v>2.2222222222222223E-2</v>
      </c>
      <c r="AE214" s="106">
        <f t="shared" si="43"/>
        <v>36.585555555555558</v>
      </c>
      <c r="AF214" s="105">
        <f t="shared" si="44"/>
        <v>1463.4222222222222</v>
      </c>
      <c r="AG214" s="105">
        <f t="shared" si="45"/>
        <v>269.57777777777773</v>
      </c>
    </row>
    <row r="215" spans="1:33" s="88" customFormat="1" x14ac:dyDescent="0.35">
      <c r="A215" s="21">
        <v>10141103</v>
      </c>
      <c r="B215" s="176" t="s">
        <v>18023</v>
      </c>
      <c r="C215" s="259" t="s">
        <v>18022</v>
      </c>
      <c r="D215" s="60"/>
      <c r="E215" s="114" t="str">
        <f t="shared" si="35"/>
        <v xml:space="preserve">MINISUBESTAÇÃO MARCA:HAWKER SIDDELEY SS1 </v>
      </c>
      <c r="F215" s="61"/>
      <c r="G215" s="61" t="s">
        <v>18925</v>
      </c>
      <c r="H215" s="61" t="s">
        <v>511</v>
      </c>
      <c r="I215" s="61"/>
      <c r="J215" s="61"/>
      <c r="K215" s="122" t="s">
        <v>18924</v>
      </c>
      <c r="L215" s="122" t="s">
        <v>18923</v>
      </c>
      <c r="M215" s="61">
        <v>200</v>
      </c>
      <c r="N215" s="61">
        <v>11</v>
      </c>
      <c r="O215" s="61">
        <v>0.4</v>
      </c>
      <c r="P215" s="121">
        <v>3</v>
      </c>
      <c r="Q215" s="156">
        <v>1978</v>
      </c>
      <c r="R215" s="156" t="s">
        <v>14559</v>
      </c>
      <c r="S215" s="156" t="s">
        <v>18922</v>
      </c>
      <c r="T215" s="116">
        <v>1733</v>
      </c>
      <c r="U215" s="111">
        <v>45</v>
      </c>
      <c r="V215" s="113">
        <f t="shared" si="36"/>
        <v>306.1633333333333</v>
      </c>
      <c r="W215" s="113">
        <f t="shared" si="37"/>
        <v>1426.8366666666666</v>
      </c>
      <c r="X215" s="112">
        <f t="shared" si="38"/>
        <v>1426836.6666666665</v>
      </c>
      <c r="Y215" s="111"/>
      <c r="Z215" s="110">
        <f t="shared" si="34"/>
        <v>6</v>
      </c>
      <c r="AA215" s="109">
        <f t="shared" si="39"/>
        <v>86.65</v>
      </c>
      <c r="AB215" s="109">
        <f t="shared" si="40"/>
        <v>86650</v>
      </c>
      <c r="AC215" s="108">
        <f t="shared" si="41"/>
        <v>1646.35</v>
      </c>
      <c r="AD215" s="107">
        <f t="shared" si="42"/>
        <v>2.2222222222222223E-2</v>
      </c>
      <c r="AE215" s="106">
        <f t="shared" si="43"/>
        <v>36.585555555555558</v>
      </c>
      <c r="AF215" s="105">
        <f t="shared" si="44"/>
        <v>1463.4222222222222</v>
      </c>
      <c r="AG215" s="105">
        <f t="shared" si="45"/>
        <v>269.57777777777773</v>
      </c>
    </row>
    <row r="216" spans="1:33" s="88" customFormat="1" x14ac:dyDescent="0.35">
      <c r="A216" s="21">
        <v>10141103</v>
      </c>
      <c r="B216" s="176" t="s">
        <v>14786</v>
      </c>
      <c r="C216" s="259" t="s">
        <v>710</v>
      </c>
      <c r="D216" s="60"/>
      <c r="E216" s="114" t="str">
        <f t="shared" si="35"/>
        <v xml:space="preserve">TRANSFORMADOR MARCA:EFACEC PTS18 </v>
      </c>
      <c r="F216" s="61"/>
      <c r="G216" s="61" t="s">
        <v>17180</v>
      </c>
      <c r="H216" s="61" t="s">
        <v>511</v>
      </c>
      <c r="I216" s="61"/>
      <c r="J216" s="61"/>
      <c r="K216" s="122" t="s">
        <v>17694</v>
      </c>
      <c r="L216" s="122" t="s">
        <v>17693</v>
      </c>
      <c r="M216" s="21">
        <v>315</v>
      </c>
      <c r="N216" s="61">
        <v>11</v>
      </c>
      <c r="O216" s="61" t="s">
        <v>510</v>
      </c>
      <c r="P216" s="121">
        <v>3</v>
      </c>
      <c r="Q216" s="156">
        <v>1978</v>
      </c>
      <c r="R216" s="156" t="s">
        <v>27</v>
      </c>
      <c r="S216" s="156" t="s">
        <v>17692</v>
      </c>
      <c r="T216" s="116">
        <v>840</v>
      </c>
      <c r="U216" s="111">
        <v>45</v>
      </c>
      <c r="V216" s="113">
        <f t="shared" si="36"/>
        <v>148.39999999999998</v>
      </c>
      <c r="W216" s="113">
        <f t="shared" si="37"/>
        <v>691.6</v>
      </c>
      <c r="X216" s="112">
        <f t="shared" si="38"/>
        <v>691600</v>
      </c>
      <c r="Y216" s="111"/>
      <c r="Z216" s="110">
        <f t="shared" si="34"/>
        <v>6</v>
      </c>
      <c r="AA216" s="109">
        <f t="shared" si="39"/>
        <v>42</v>
      </c>
      <c r="AB216" s="109">
        <f t="shared" si="40"/>
        <v>42000</v>
      </c>
      <c r="AC216" s="108">
        <f t="shared" si="41"/>
        <v>798</v>
      </c>
      <c r="AD216" s="107">
        <f t="shared" si="42"/>
        <v>2.2222222222222223E-2</v>
      </c>
      <c r="AE216" s="106">
        <f t="shared" si="43"/>
        <v>17.733333333333334</v>
      </c>
      <c r="AF216" s="105">
        <f t="shared" si="44"/>
        <v>709.33333333333337</v>
      </c>
      <c r="AG216" s="105">
        <f t="shared" si="45"/>
        <v>130.66666666666663</v>
      </c>
    </row>
    <row r="217" spans="1:33" s="88" customFormat="1" x14ac:dyDescent="0.35">
      <c r="A217" s="21">
        <v>10141103</v>
      </c>
      <c r="B217" s="115" t="s">
        <v>1665</v>
      </c>
      <c r="C217" s="272" t="s">
        <v>710</v>
      </c>
      <c r="D217" s="195">
        <v>63</v>
      </c>
      <c r="E217" s="114" t="str">
        <f t="shared" si="35"/>
        <v>TRANSFORMADOR MARCA: NACALA 63</v>
      </c>
      <c r="F217" s="21"/>
      <c r="G217" s="21" t="s">
        <v>195</v>
      </c>
      <c r="H217" s="124" t="s">
        <v>3284</v>
      </c>
      <c r="I217" s="178" t="s">
        <v>14670</v>
      </c>
      <c r="J217" s="21"/>
      <c r="K217" s="178" t="s">
        <v>14669</v>
      </c>
      <c r="L217" s="178" t="s">
        <v>14668</v>
      </c>
      <c r="M217" s="121">
        <v>50</v>
      </c>
      <c r="N217" s="161" t="s">
        <v>19</v>
      </c>
      <c r="O217" s="21" t="s">
        <v>362</v>
      </c>
      <c r="P217" s="21">
        <v>3</v>
      </c>
      <c r="Q217" s="124">
        <v>1978</v>
      </c>
      <c r="R217" s="21"/>
      <c r="S217" s="21"/>
      <c r="T217" s="116">
        <v>643</v>
      </c>
      <c r="U217" s="111">
        <v>45</v>
      </c>
      <c r="V217" s="113">
        <f t="shared" si="36"/>
        <v>113.59666666666666</v>
      </c>
      <c r="W217" s="113">
        <f t="shared" si="37"/>
        <v>529.40333333333331</v>
      </c>
      <c r="X217" s="112">
        <f t="shared" si="38"/>
        <v>529403.33333333326</v>
      </c>
      <c r="Y217" s="111"/>
      <c r="Z217" s="110">
        <f t="shared" si="34"/>
        <v>6</v>
      </c>
      <c r="AA217" s="109">
        <f t="shared" si="39"/>
        <v>32.15</v>
      </c>
      <c r="AB217" s="109">
        <f t="shared" si="40"/>
        <v>32150</v>
      </c>
      <c r="AC217" s="108">
        <f t="shared" si="41"/>
        <v>610.85</v>
      </c>
      <c r="AD217" s="107">
        <f t="shared" si="42"/>
        <v>2.2222222222222223E-2</v>
      </c>
      <c r="AE217" s="106">
        <f t="shared" si="43"/>
        <v>13.574444444444445</v>
      </c>
      <c r="AF217" s="105">
        <f t="shared" si="44"/>
        <v>542.97777777777776</v>
      </c>
      <c r="AG217" s="105">
        <f t="shared" si="45"/>
        <v>100.02222222222221</v>
      </c>
    </row>
    <row r="218" spans="1:33" s="88" customFormat="1" x14ac:dyDescent="0.35">
      <c r="A218" s="21">
        <v>10141103</v>
      </c>
      <c r="B218" s="115" t="s">
        <v>1665</v>
      </c>
      <c r="C218" s="272" t="s">
        <v>710</v>
      </c>
      <c r="D218" s="195">
        <v>64</v>
      </c>
      <c r="E218" s="114" t="str">
        <f t="shared" si="35"/>
        <v>TRANSFORMADOR MARCA: NACALA 64</v>
      </c>
      <c r="F218" s="21"/>
      <c r="G218" s="21" t="s">
        <v>195</v>
      </c>
      <c r="H218" s="124" t="s">
        <v>3284</v>
      </c>
      <c r="I218" s="178" t="s">
        <v>14667</v>
      </c>
      <c r="J218" s="21"/>
      <c r="K218" s="178" t="s">
        <v>14666</v>
      </c>
      <c r="L218" s="178" t="s">
        <v>14665</v>
      </c>
      <c r="M218" s="121">
        <v>160</v>
      </c>
      <c r="N218" s="161" t="s">
        <v>19</v>
      </c>
      <c r="O218" s="21" t="s">
        <v>362</v>
      </c>
      <c r="P218" s="21">
        <v>3</v>
      </c>
      <c r="Q218" s="124">
        <v>1978</v>
      </c>
      <c r="R218" s="21"/>
      <c r="S218" s="21"/>
      <c r="T218" s="116">
        <v>991</v>
      </c>
      <c r="U218" s="111">
        <v>45</v>
      </c>
      <c r="V218" s="113">
        <f t="shared" si="36"/>
        <v>175.07666666666668</v>
      </c>
      <c r="W218" s="113">
        <f t="shared" si="37"/>
        <v>815.92333333333329</v>
      </c>
      <c r="X218" s="112">
        <f t="shared" si="38"/>
        <v>815923.33333333326</v>
      </c>
      <c r="Y218" s="111"/>
      <c r="Z218" s="110">
        <f t="shared" si="34"/>
        <v>6</v>
      </c>
      <c r="AA218" s="109">
        <f t="shared" si="39"/>
        <v>49.550000000000004</v>
      </c>
      <c r="AB218" s="109">
        <f t="shared" si="40"/>
        <v>49550.000000000007</v>
      </c>
      <c r="AC218" s="108">
        <f t="shared" si="41"/>
        <v>941.45</v>
      </c>
      <c r="AD218" s="107">
        <f t="shared" si="42"/>
        <v>2.2222222222222223E-2</v>
      </c>
      <c r="AE218" s="106">
        <f t="shared" si="43"/>
        <v>20.921111111111113</v>
      </c>
      <c r="AF218" s="105">
        <f t="shared" si="44"/>
        <v>836.84444444444443</v>
      </c>
      <c r="AG218" s="105">
        <f t="shared" si="45"/>
        <v>154.15555555555557</v>
      </c>
    </row>
    <row r="219" spans="1:33" s="88" customFormat="1" x14ac:dyDescent="0.35">
      <c r="A219" s="21">
        <v>10141103</v>
      </c>
      <c r="B219" s="115" t="s">
        <v>1665</v>
      </c>
      <c r="C219" s="272" t="s">
        <v>710</v>
      </c>
      <c r="D219" s="195">
        <v>63</v>
      </c>
      <c r="E219" s="114" t="str">
        <f t="shared" si="35"/>
        <v>TRANSFORMADOR MARCA:TM NACALA 63</v>
      </c>
      <c r="F219" s="21"/>
      <c r="G219" s="21" t="s">
        <v>195</v>
      </c>
      <c r="H219" s="124" t="s">
        <v>3284</v>
      </c>
      <c r="I219" s="178" t="s">
        <v>14670</v>
      </c>
      <c r="J219" s="21"/>
      <c r="K219" s="178" t="s">
        <v>14669</v>
      </c>
      <c r="L219" s="178" t="s">
        <v>14668</v>
      </c>
      <c r="M219" s="121">
        <v>50</v>
      </c>
      <c r="N219" s="161" t="s">
        <v>19</v>
      </c>
      <c r="O219" s="21" t="s">
        <v>362</v>
      </c>
      <c r="P219" s="21">
        <v>3</v>
      </c>
      <c r="Q219" s="124">
        <v>1978</v>
      </c>
      <c r="R219" s="121" t="s">
        <v>1769</v>
      </c>
      <c r="S219" s="121">
        <v>920845</v>
      </c>
      <c r="T219" s="116">
        <v>643</v>
      </c>
      <c r="U219" s="111">
        <v>45</v>
      </c>
      <c r="V219" s="113">
        <f t="shared" si="36"/>
        <v>113.59666666666666</v>
      </c>
      <c r="W219" s="113">
        <f t="shared" si="37"/>
        <v>529.40333333333331</v>
      </c>
      <c r="X219" s="112">
        <f t="shared" si="38"/>
        <v>529403.33333333326</v>
      </c>
      <c r="Y219" s="111"/>
      <c r="Z219" s="110">
        <f t="shared" si="34"/>
        <v>6</v>
      </c>
      <c r="AA219" s="109">
        <f t="shared" si="39"/>
        <v>32.15</v>
      </c>
      <c r="AB219" s="109">
        <f t="shared" si="40"/>
        <v>32150</v>
      </c>
      <c r="AC219" s="108">
        <f t="shared" si="41"/>
        <v>610.85</v>
      </c>
      <c r="AD219" s="107">
        <f t="shared" si="42"/>
        <v>2.2222222222222223E-2</v>
      </c>
      <c r="AE219" s="106">
        <f t="shared" si="43"/>
        <v>13.574444444444445</v>
      </c>
      <c r="AF219" s="105">
        <f t="shared" si="44"/>
        <v>542.97777777777776</v>
      </c>
      <c r="AG219" s="105">
        <f t="shared" si="45"/>
        <v>100.02222222222221</v>
      </c>
    </row>
    <row r="220" spans="1:33" s="88" customFormat="1" x14ac:dyDescent="0.35">
      <c r="A220" s="21">
        <v>10141103</v>
      </c>
      <c r="B220" s="115" t="s">
        <v>1665</v>
      </c>
      <c r="C220" s="272" t="s">
        <v>710</v>
      </c>
      <c r="D220" s="195">
        <v>64</v>
      </c>
      <c r="E220" s="114" t="str">
        <f t="shared" si="35"/>
        <v>TRANSFORMADOR MARCA:TM NACALA 64</v>
      </c>
      <c r="F220" s="21"/>
      <c r="G220" s="21" t="s">
        <v>195</v>
      </c>
      <c r="H220" s="124" t="s">
        <v>3284</v>
      </c>
      <c r="I220" s="178" t="s">
        <v>14667</v>
      </c>
      <c r="J220" s="21"/>
      <c r="K220" s="178" t="s">
        <v>14666</v>
      </c>
      <c r="L220" s="178" t="s">
        <v>14665</v>
      </c>
      <c r="M220" s="121">
        <v>160</v>
      </c>
      <c r="N220" s="161" t="s">
        <v>19</v>
      </c>
      <c r="O220" s="21" t="s">
        <v>362</v>
      </c>
      <c r="P220" s="21">
        <v>3</v>
      </c>
      <c r="Q220" s="124">
        <v>1978</v>
      </c>
      <c r="R220" s="121" t="s">
        <v>1769</v>
      </c>
      <c r="S220" s="121">
        <v>920864</v>
      </c>
      <c r="T220" s="116">
        <v>991</v>
      </c>
      <c r="U220" s="111">
        <v>45</v>
      </c>
      <c r="V220" s="113">
        <f t="shared" si="36"/>
        <v>175.07666666666668</v>
      </c>
      <c r="W220" s="113">
        <f t="shared" si="37"/>
        <v>815.92333333333329</v>
      </c>
      <c r="X220" s="112">
        <f t="shared" si="38"/>
        <v>815923.33333333326</v>
      </c>
      <c r="Y220" s="111"/>
      <c r="Z220" s="110">
        <f t="shared" si="34"/>
        <v>6</v>
      </c>
      <c r="AA220" s="109">
        <f t="shared" si="39"/>
        <v>49.550000000000004</v>
      </c>
      <c r="AB220" s="109">
        <f t="shared" si="40"/>
        <v>49550.000000000007</v>
      </c>
      <c r="AC220" s="108">
        <f t="shared" si="41"/>
        <v>941.45</v>
      </c>
      <c r="AD220" s="107">
        <f t="shared" si="42"/>
        <v>2.2222222222222223E-2</v>
      </c>
      <c r="AE220" s="106">
        <f t="shared" si="43"/>
        <v>20.921111111111113</v>
      </c>
      <c r="AF220" s="105">
        <f t="shared" si="44"/>
        <v>836.84444444444443</v>
      </c>
      <c r="AG220" s="105">
        <f t="shared" si="45"/>
        <v>154.15555555555557</v>
      </c>
    </row>
    <row r="221" spans="1:33" s="88" customFormat="1" x14ac:dyDescent="0.35">
      <c r="A221" s="21">
        <v>10141103</v>
      </c>
      <c r="B221" s="115" t="s">
        <v>14786</v>
      </c>
      <c r="C221" s="259" t="s">
        <v>710</v>
      </c>
      <c r="D221" s="22"/>
      <c r="E221" s="114" t="str">
        <f t="shared" si="35"/>
        <v xml:space="preserve">TRANSFORMADOR MARCA:SMIT TRFR SE-MATUNDO </v>
      </c>
      <c r="F221" s="21" t="s">
        <v>424</v>
      </c>
      <c r="G221" s="21" t="s">
        <v>16210</v>
      </c>
      <c r="H221" s="21" t="s">
        <v>424</v>
      </c>
      <c r="I221" s="21" t="s">
        <v>17691</v>
      </c>
      <c r="J221" s="21"/>
      <c r="K221" s="119" t="s">
        <v>17690</v>
      </c>
      <c r="L221" s="119" t="s">
        <v>17689</v>
      </c>
      <c r="M221" s="21">
        <v>500</v>
      </c>
      <c r="N221" s="21">
        <v>6.6</v>
      </c>
      <c r="O221" s="21">
        <v>0.4</v>
      </c>
      <c r="P221" s="21">
        <v>3</v>
      </c>
      <c r="Q221" s="21">
        <v>1979</v>
      </c>
      <c r="R221" s="21" t="s">
        <v>17688</v>
      </c>
      <c r="S221" s="21">
        <v>79374602</v>
      </c>
      <c r="T221" s="116">
        <v>1016</v>
      </c>
      <c r="U221" s="111">
        <v>45</v>
      </c>
      <c r="V221" s="113">
        <f t="shared" si="36"/>
        <v>200.94222222222226</v>
      </c>
      <c r="W221" s="113">
        <f t="shared" si="37"/>
        <v>815.0577777777778</v>
      </c>
      <c r="X221" s="112">
        <f t="shared" si="38"/>
        <v>815057.77777777775</v>
      </c>
      <c r="Y221" s="111"/>
      <c r="Z221" s="110">
        <f t="shared" si="34"/>
        <v>7</v>
      </c>
      <c r="AA221" s="109">
        <f t="shared" si="39"/>
        <v>50.800000000000004</v>
      </c>
      <c r="AB221" s="109">
        <f t="shared" si="40"/>
        <v>50800.000000000007</v>
      </c>
      <c r="AC221" s="108">
        <f t="shared" si="41"/>
        <v>965.2</v>
      </c>
      <c r="AD221" s="107">
        <f t="shared" si="42"/>
        <v>2.2222222222222223E-2</v>
      </c>
      <c r="AE221" s="106">
        <f t="shared" si="43"/>
        <v>21.448888888888892</v>
      </c>
      <c r="AF221" s="105">
        <f t="shared" si="44"/>
        <v>836.50666666666666</v>
      </c>
      <c r="AG221" s="105">
        <f t="shared" si="45"/>
        <v>179.49333333333337</v>
      </c>
    </row>
    <row r="222" spans="1:33" s="88" customFormat="1" x14ac:dyDescent="0.35">
      <c r="A222" s="21">
        <v>10141103</v>
      </c>
      <c r="B222" s="115" t="s">
        <v>14786</v>
      </c>
      <c r="C222" s="259" t="s">
        <v>710</v>
      </c>
      <c r="D222" s="22" t="s">
        <v>3073</v>
      </c>
      <c r="E222" s="114" t="str">
        <f t="shared" si="35"/>
        <v>TRANSFORMADOR MARCA:MOTRA PT14 PT14</v>
      </c>
      <c r="F222" s="21" t="s">
        <v>17687</v>
      </c>
      <c r="G222" s="21" t="s">
        <v>3073</v>
      </c>
      <c r="H222" s="21" t="s">
        <v>3104</v>
      </c>
      <c r="I222" s="21" t="s">
        <v>530</v>
      </c>
      <c r="J222" s="21"/>
      <c r="K222" s="124" t="s">
        <v>17686</v>
      </c>
      <c r="L222" s="124" t="s">
        <v>17685</v>
      </c>
      <c r="M222" s="21">
        <v>200</v>
      </c>
      <c r="N222" s="21">
        <v>6.6</v>
      </c>
      <c r="O222" s="21">
        <v>0.4</v>
      </c>
      <c r="P222" s="21">
        <v>3</v>
      </c>
      <c r="Q222" s="124">
        <v>1979</v>
      </c>
      <c r="R222" s="124" t="s">
        <v>1650</v>
      </c>
      <c r="S222" s="124" t="s">
        <v>17684</v>
      </c>
      <c r="T222" s="116">
        <v>572</v>
      </c>
      <c r="U222" s="111">
        <v>45</v>
      </c>
      <c r="V222" s="113">
        <f t="shared" si="36"/>
        <v>113.12888888888889</v>
      </c>
      <c r="W222" s="113">
        <f t="shared" si="37"/>
        <v>458.87111111111108</v>
      </c>
      <c r="X222" s="112">
        <f t="shared" si="38"/>
        <v>458871.11111111107</v>
      </c>
      <c r="Y222" s="111"/>
      <c r="Z222" s="110">
        <f t="shared" si="34"/>
        <v>7</v>
      </c>
      <c r="AA222" s="109">
        <f t="shared" si="39"/>
        <v>28.6</v>
      </c>
      <c r="AB222" s="109">
        <f t="shared" si="40"/>
        <v>28600</v>
      </c>
      <c r="AC222" s="108">
        <f t="shared" si="41"/>
        <v>543.4</v>
      </c>
      <c r="AD222" s="107">
        <f t="shared" si="42"/>
        <v>2.2222222222222223E-2</v>
      </c>
      <c r="AE222" s="106">
        <f t="shared" si="43"/>
        <v>12.075555555555555</v>
      </c>
      <c r="AF222" s="105">
        <f t="shared" si="44"/>
        <v>470.94666666666666</v>
      </c>
      <c r="AG222" s="105">
        <f t="shared" si="45"/>
        <v>101.05333333333334</v>
      </c>
    </row>
    <row r="223" spans="1:33" s="88" customFormat="1" x14ac:dyDescent="0.35">
      <c r="A223" s="21">
        <v>10141103</v>
      </c>
      <c r="B223" s="176" t="s">
        <v>14786</v>
      </c>
      <c r="C223" s="259" t="s">
        <v>710</v>
      </c>
      <c r="D223" s="60"/>
      <c r="E223" s="114" t="str">
        <f t="shared" si="35"/>
        <v xml:space="preserve">TRANSFORMADOR MARCA:BREDA BO1 </v>
      </c>
      <c r="F223" s="61"/>
      <c r="G223" s="61" t="s">
        <v>17683</v>
      </c>
      <c r="H223" s="61" t="s">
        <v>5408</v>
      </c>
      <c r="I223" s="61"/>
      <c r="J223" s="61"/>
      <c r="K223" s="122" t="s">
        <v>17682</v>
      </c>
      <c r="L223" s="122" t="s">
        <v>17681</v>
      </c>
      <c r="M223" s="21">
        <v>315</v>
      </c>
      <c r="N223" s="61">
        <v>11</v>
      </c>
      <c r="O223" s="61" t="s">
        <v>510</v>
      </c>
      <c r="P223" s="121">
        <v>3</v>
      </c>
      <c r="Q223" s="156">
        <v>1979</v>
      </c>
      <c r="R223" s="156" t="s">
        <v>17680</v>
      </c>
      <c r="S223" s="156">
        <v>378701</v>
      </c>
      <c r="T223" s="116">
        <v>840</v>
      </c>
      <c r="U223" s="111">
        <v>45</v>
      </c>
      <c r="V223" s="113">
        <f t="shared" si="36"/>
        <v>166.13333333333333</v>
      </c>
      <c r="W223" s="113">
        <f t="shared" si="37"/>
        <v>673.86666666666667</v>
      </c>
      <c r="X223" s="112">
        <f t="shared" si="38"/>
        <v>673866.66666666663</v>
      </c>
      <c r="Y223" s="111"/>
      <c r="Z223" s="110">
        <f t="shared" si="34"/>
        <v>7</v>
      </c>
      <c r="AA223" s="109">
        <f t="shared" si="39"/>
        <v>42</v>
      </c>
      <c r="AB223" s="109">
        <f t="shared" si="40"/>
        <v>42000</v>
      </c>
      <c r="AC223" s="108">
        <f t="shared" si="41"/>
        <v>798</v>
      </c>
      <c r="AD223" s="107">
        <f t="shared" si="42"/>
        <v>2.2222222222222223E-2</v>
      </c>
      <c r="AE223" s="106">
        <f t="shared" si="43"/>
        <v>17.733333333333334</v>
      </c>
      <c r="AF223" s="105">
        <f t="shared" si="44"/>
        <v>691.6</v>
      </c>
      <c r="AG223" s="105">
        <f t="shared" si="45"/>
        <v>148.39999999999998</v>
      </c>
    </row>
    <row r="224" spans="1:33" s="88" customFormat="1" x14ac:dyDescent="0.35">
      <c r="A224" s="21">
        <v>10141103</v>
      </c>
      <c r="B224" s="176" t="s">
        <v>14786</v>
      </c>
      <c r="C224" s="259" t="s">
        <v>710</v>
      </c>
      <c r="D224" s="60"/>
      <c r="E224" s="114" t="str">
        <f t="shared" si="35"/>
        <v xml:space="preserve">TRANSFORMADOR MARCA:IEO PTS 1018 </v>
      </c>
      <c r="F224" s="61"/>
      <c r="G224" s="61" t="s">
        <v>17679</v>
      </c>
      <c r="H224" s="61" t="s">
        <v>134</v>
      </c>
      <c r="I224" s="61"/>
      <c r="J224" s="61"/>
      <c r="K224" s="61" t="s">
        <v>17678</v>
      </c>
      <c r="L224" s="61" t="s">
        <v>17677</v>
      </c>
      <c r="M224" s="21">
        <v>315</v>
      </c>
      <c r="N224" s="61">
        <v>11</v>
      </c>
      <c r="O224" s="61" t="s">
        <v>510</v>
      </c>
      <c r="P224" s="121">
        <v>3</v>
      </c>
      <c r="Q224" s="61">
        <v>1979</v>
      </c>
      <c r="R224" s="61" t="s">
        <v>1642</v>
      </c>
      <c r="S224" s="61">
        <v>378901</v>
      </c>
      <c r="T224" s="116">
        <v>840</v>
      </c>
      <c r="U224" s="111">
        <v>45</v>
      </c>
      <c r="V224" s="113">
        <f t="shared" si="36"/>
        <v>166.13333333333333</v>
      </c>
      <c r="W224" s="113">
        <f t="shared" si="37"/>
        <v>673.86666666666667</v>
      </c>
      <c r="X224" s="112">
        <f t="shared" si="38"/>
        <v>673866.66666666663</v>
      </c>
      <c r="Y224" s="111"/>
      <c r="Z224" s="110">
        <f t="shared" si="34"/>
        <v>7</v>
      </c>
      <c r="AA224" s="109">
        <f t="shared" si="39"/>
        <v>42</v>
      </c>
      <c r="AB224" s="109">
        <f t="shared" si="40"/>
        <v>42000</v>
      </c>
      <c r="AC224" s="108">
        <f t="shared" si="41"/>
        <v>798</v>
      </c>
      <c r="AD224" s="107">
        <f t="shared" si="42"/>
        <v>2.2222222222222223E-2</v>
      </c>
      <c r="AE224" s="106">
        <f t="shared" si="43"/>
        <v>17.733333333333334</v>
      </c>
      <c r="AF224" s="105">
        <f t="shared" si="44"/>
        <v>691.6</v>
      </c>
      <c r="AG224" s="105">
        <f t="shared" si="45"/>
        <v>148.39999999999998</v>
      </c>
    </row>
    <row r="225" spans="1:33" s="88" customFormat="1" x14ac:dyDescent="0.35">
      <c r="A225" s="21">
        <v>10141103</v>
      </c>
      <c r="B225" s="176" t="s">
        <v>14786</v>
      </c>
      <c r="C225" s="259" t="s">
        <v>710</v>
      </c>
      <c r="D225" s="60"/>
      <c r="E225" s="114" t="str">
        <f t="shared" si="35"/>
        <v xml:space="preserve">TRANSFORMADOR MARCA:ITB PTS WINNUA </v>
      </c>
      <c r="F225" s="61"/>
      <c r="G225" s="61" t="s">
        <v>17676</v>
      </c>
      <c r="H225" s="61" t="s">
        <v>134</v>
      </c>
      <c r="I225" s="61"/>
      <c r="J225" s="61"/>
      <c r="K225" s="61" t="s">
        <v>17675</v>
      </c>
      <c r="L225" s="61" t="s">
        <v>17674</v>
      </c>
      <c r="M225" s="21">
        <v>315</v>
      </c>
      <c r="N225" s="61">
        <v>11</v>
      </c>
      <c r="O225" s="61" t="s">
        <v>510</v>
      </c>
      <c r="P225" s="121">
        <v>3</v>
      </c>
      <c r="Q225" s="61">
        <v>1979</v>
      </c>
      <c r="R225" s="61" t="s">
        <v>1109</v>
      </c>
      <c r="S225" s="61"/>
      <c r="T225" s="116">
        <v>840</v>
      </c>
      <c r="U225" s="111">
        <v>45</v>
      </c>
      <c r="V225" s="113">
        <f t="shared" si="36"/>
        <v>166.13333333333333</v>
      </c>
      <c r="W225" s="113">
        <f t="shared" si="37"/>
        <v>673.86666666666667</v>
      </c>
      <c r="X225" s="112">
        <f t="shared" si="38"/>
        <v>673866.66666666663</v>
      </c>
      <c r="Y225" s="111"/>
      <c r="Z225" s="110">
        <f t="shared" si="34"/>
        <v>7</v>
      </c>
      <c r="AA225" s="109">
        <f t="shared" si="39"/>
        <v>42</v>
      </c>
      <c r="AB225" s="109">
        <f t="shared" si="40"/>
        <v>42000</v>
      </c>
      <c r="AC225" s="108">
        <f t="shared" si="41"/>
        <v>798</v>
      </c>
      <c r="AD225" s="107">
        <f t="shared" si="42"/>
        <v>2.2222222222222223E-2</v>
      </c>
      <c r="AE225" s="106">
        <f t="shared" si="43"/>
        <v>17.733333333333334</v>
      </c>
      <c r="AF225" s="105">
        <f t="shared" si="44"/>
        <v>691.6</v>
      </c>
      <c r="AG225" s="105">
        <f t="shared" si="45"/>
        <v>148.39999999999998</v>
      </c>
    </row>
    <row r="226" spans="1:33" s="88" customFormat="1" x14ac:dyDescent="0.35">
      <c r="A226" s="21">
        <v>10141103</v>
      </c>
      <c r="B226" s="176" t="s">
        <v>14786</v>
      </c>
      <c r="C226" s="259" t="s">
        <v>710</v>
      </c>
      <c r="D226" s="60"/>
      <c r="E226" s="114" t="str">
        <f t="shared" si="35"/>
        <v xml:space="preserve">TRANSFORMADOR MARCA: PTS 1014 </v>
      </c>
      <c r="F226" s="61"/>
      <c r="G226" s="61" t="s">
        <v>869</v>
      </c>
      <c r="H226" s="61" t="s">
        <v>134</v>
      </c>
      <c r="I226" s="61"/>
      <c r="J226" s="61"/>
      <c r="K226" s="61" t="s">
        <v>17673</v>
      </c>
      <c r="L226" s="61" t="s">
        <v>17672</v>
      </c>
      <c r="M226" s="21">
        <v>315</v>
      </c>
      <c r="N226" s="61">
        <v>11</v>
      </c>
      <c r="O226" s="61" t="s">
        <v>510</v>
      </c>
      <c r="P226" s="121">
        <v>3</v>
      </c>
      <c r="Q226" s="61">
        <v>1979</v>
      </c>
      <c r="R226" s="61"/>
      <c r="S226" s="61"/>
      <c r="T226" s="116">
        <v>840</v>
      </c>
      <c r="U226" s="111">
        <v>45</v>
      </c>
      <c r="V226" s="113">
        <f t="shared" si="36"/>
        <v>166.13333333333333</v>
      </c>
      <c r="W226" s="113">
        <f t="shared" si="37"/>
        <v>673.86666666666667</v>
      </c>
      <c r="X226" s="112">
        <f t="shared" si="38"/>
        <v>673866.66666666663</v>
      </c>
      <c r="Y226" s="111"/>
      <c r="Z226" s="110">
        <f t="shared" si="34"/>
        <v>7</v>
      </c>
      <c r="AA226" s="109">
        <f t="shared" si="39"/>
        <v>42</v>
      </c>
      <c r="AB226" s="109">
        <f t="shared" si="40"/>
        <v>42000</v>
      </c>
      <c r="AC226" s="108">
        <f t="shared" si="41"/>
        <v>798</v>
      </c>
      <c r="AD226" s="107">
        <f t="shared" si="42"/>
        <v>2.2222222222222223E-2</v>
      </c>
      <c r="AE226" s="106">
        <f t="shared" si="43"/>
        <v>17.733333333333334</v>
      </c>
      <c r="AF226" s="105">
        <f t="shared" si="44"/>
        <v>691.6</v>
      </c>
      <c r="AG226" s="105">
        <f t="shared" si="45"/>
        <v>148.39999999999998</v>
      </c>
    </row>
    <row r="227" spans="1:33" s="88" customFormat="1" x14ac:dyDescent="0.35">
      <c r="A227" s="21">
        <v>10141103</v>
      </c>
      <c r="B227" s="115" t="s">
        <v>1665</v>
      </c>
      <c r="C227" s="272" t="s">
        <v>710</v>
      </c>
      <c r="D227" s="22" t="s">
        <v>14663</v>
      </c>
      <c r="E227" s="114" t="str">
        <f t="shared" si="35"/>
        <v>TRANSFORMADOR MARCA:SMT PT207 PT207</v>
      </c>
      <c r="F227" s="21" t="s">
        <v>14664</v>
      </c>
      <c r="G227" s="21" t="s">
        <v>14663</v>
      </c>
      <c r="H227" s="21" t="s">
        <v>3104</v>
      </c>
      <c r="I227" s="21" t="s">
        <v>530</v>
      </c>
      <c r="J227" s="21"/>
      <c r="K227" s="124">
        <v>689412.2</v>
      </c>
      <c r="L227" s="124">
        <v>7818867</v>
      </c>
      <c r="M227" s="21">
        <v>250</v>
      </c>
      <c r="N227" s="21">
        <v>22</v>
      </c>
      <c r="O227" s="21">
        <v>0.4</v>
      </c>
      <c r="P227" s="21">
        <v>3</v>
      </c>
      <c r="Q227" s="124">
        <v>1979</v>
      </c>
      <c r="R227" s="124" t="s">
        <v>14662</v>
      </c>
      <c r="S227" s="124">
        <v>79322504</v>
      </c>
      <c r="T227" s="116">
        <v>953</v>
      </c>
      <c r="U227" s="111">
        <v>45</v>
      </c>
      <c r="V227" s="113">
        <f t="shared" si="36"/>
        <v>188.48222222222225</v>
      </c>
      <c r="W227" s="113">
        <f t="shared" si="37"/>
        <v>764.51777777777772</v>
      </c>
      <c r="X227" s="112">
        <f t="shared" si="38"/>
        <v>764517.77777777775</v>
      </c>
      <c r="Y227" s="111"/>
      <c r="Z227" s="110">
        <f t="shared" si="34"/>
        <v>7</v>
      </c>
      <c r="AA227" s="109">
        <f t="shared" si="39"/>
        <v>47.650000000000006</v>
      </c>
      <c r="AB227" s="109">
        <f t="shared" si="40"/>
        <v>47650.000000000007</v>
      </c>
      <c r="AC227" s="108">
        <f t="shared" si="41"/>
        <v>905.35</v>
      </c>
      <c r="AD227" s="107">
        <f t="shared" si="42"/>
        <v>2.2222222222222223E-2</v>
      </c>
      <c r="AE227" s="106">
        <f t="shared" si="43"/>
        <v>20.11888888888889</v>
      </c>
      <c r="AF227" s="105">
        <f t="shared" si="44"/>
        <v>784.63666666666666</v>
      </c>
      <c r="AG227" s="105">
        <f t="shared" si="45"/>
        <v>168.36333333333334</v>
      </c>
    </row>
    <row r="228" spans="1:33" s="88" customFormat="1" x14ac:dyDescent="0.35">
      <c r="A228" s="21">
        <v>10141103</v>
      </c>
      <c r="B228" s="135" t="s">
        <v>1665</v>
      </c>
      <c r="C228" s="272" t="s">
        <v>710</v>
      </c>
      <c r="D228" s="136" t="s">
        <v>14661</v>
      </c>
      <c r="E228" s="114" t="str">
        <f t="shared" si="35"/>
        <v xml:space="preserve">TRANSFORMADOR MARCA:Energoinvest (Yugoslavia) PTS 600  PTS 600 </v>
      </c>
      <c r="F228" s="124"/>
      <c r="G228" s="124" t="s">
        <v>14661</v>
      </c>
      <c r="H228" s="124" t="s">
        <v>1608</v>
      </c>
      <c r="I228" s="161" t="s">
        <v>14660</v>
      </c>
      <c r="J228" s="124"/>
      <c r="K228" s="142" t="s">
        <v>14659</v>
      </c>
      <c r="L228" s="142" t="s">
        <v>14658</v>
      </c>
      <c r="M228" s="124">
        <v>250</v>
      </c>
      <c r="N228" s="124">
        <v>11</v>
      </c>
      <c r="O228" s="124">
        <v>0.4</v>
      </c>
      <c r="P228" s="124" t="s">
        <v>514</v>
      </c>
      <c r="Q228" s="124">
        <v>1979</v>
      </c>
      <c r="R228" s="161" t="s">
        <v>14657</v>
      </c>
      <c r="S228" s="124">
        <v>48306</v>
      </c>
      <c r="T228" s="116">
        <v>840</v>
      </c>
      <c r="U228" s="111">
        <v>45</v>
      </c>
      <c r="V228" s="113">
        <f t="shared" si="36"/>
        <v>166.13333333333333</v>
      </c>
      <c r="W228" s="113">
        <f t="shared" si="37"/>
        <v>673.86666666666667</v>
      </c>
      <c r="X228" s="112">
        <f t="shared" si="38"/>
        <v>673866.66666666663</v>
      </c>
      <c r="Y228" s="111"/>
      <c r="Z228" s="110">
        <f t="shared" ref="Z228:Z291" si="46">(U228-(2017-Q228))</f>
        <v>7</v>
      </c>
      <c r="AA228" s="109">
        <f t="shared" si="39"/>
        <v>42</v>
      </c>
      <c r="AB228" s="109">
        <f t="shared" si="40"/>
        <v>42000</v>
      </c>
      <c r="AC228" s="108">
        <f t="shared" si="41"/>
        <v>798</v>
      </c>
      <c r="AD228" s="107">
        <f t="shared" si="42"/>
        <v>2.2222222222222223E-2</v>
      </c>
      <c r="AE228" s="106">
        <f t="shared" si="43"/>
        <v>17.733333333333334</v>
      </c>
      <c r="AF228" s="105">
        <f t="shared" si="44"/>
        <v>691.6</v>
      </c>
      <c r="AG228" s="105">
        <f t="shared" si="45"/>
        <v>148.39999999999998</v>
      </c>
    </row>
    <row r="229" spans="1:33" s="88" customFormat="1" x14ac:dyDescent="0.35">
      <c r="A229" s="21">
        <v>10141103</v>
      </c>
      <c r="B229" s="115" t="s">
        <v>1665</v>
      </c>
      <c r="C229" s="272" t="s">
        <v>710</v>
      </c>
      <c r="D229" s="193" t="s">
        <v>14656</v>
      </c>
      <c r="E229" s="114" t="str">
        <f t="shared" si="35"/>
        <v>TRANSFORMADOR MARCA:EO Transformatoren Breda  PT 194</v>
      </c>
      <c r="F229" s="57" t="s">
        <v>119</v>
      </c>
      <c r="G229" s="21"/>
      <c r="H229" s="21" t="s">
        <v>494</v>
      </c>
      <c r="I229" s="21"/>
      <c r="J229" s="21"/>
      <c r="K229" s="133" t="s">
        <v>14655</v>
      </c>
      <c r="L229" s="133" t="s">
        <v>14654</v>
      </c>
      <c r="M229" s="21">
        <v>250</v>
      </c>
      <c r="N229" s="21">
        <v>33</v>
      </c>
      <c r="O229" s="21" t="s">
        <v>510</v>
      </c>
      <c r="P229" s="124" t="s">
        <v>516</v>
      </c>
      <c r="Q229" s="21">
        <v>1979</v>
      </c>
      <c r="R229" s="21" t="s">
        <v>14653</v>
      </c>
      <c r="S229" s="21">
        <v>378402</v>
      </c>
      <c r="T229" s="116">
        <v>991</v>
      </c>
      <c r="U229" s="111">
        <v>45</v>
      </c>
      <c r="V229" s="113">
        <f t="shared" si="36"/>
        <v>195.9977777777778</v>
      </c>
      <c r="W229" s="113">
        <f t="shared" si="37"/>
        <v>795.00222222222214</v>
      </c>
      <c r="X229" s="112">
        <f t="shared" si="38"/>
        <v>795002.22222222213</v>
      </c>
      <c r="Y229" s="111"/>
      <c r="Z229" s="110">
        <f t="shared" si="46"/>
        <v>7</v>
      </c>
      <c r="AA229" s="109">
        <f t="shared" si="39"/>
        <v>49.550000000000004</v>
      </c>
      <c r="AB229" s="109">
        <f t="shared" si="40"/>
        <v>49550.000000000007</v>
      </c>
      <c r="AC229" s="108">
        <f t="shared" si="41"/>
        <v>941.45</v>
      </c>
      <c r="AD229" s="107">
        <f t="shared" si="42"/>
        <v>2.2222222222222223E-2</v>
      </c>
      <c r="AE229" s="106">
        <f t="shared" si="43"/>
        <v>20.921111111111113</v>
      </c>
      <c r="AF229" s="105">
        <f t="shared" si="44"/>
        <v>815.92333333333329</v>
      </c>
      <c r="AG229" s="105">
        <f t="shared" si="45"/>
        <v>175.07666666666668</v>
      </c>
    </row>
    <row r="230" spans="1:33" s="88" customFormat="1" x14ac:dyDescent="0.35">
      <c r="A230" s="21">
        <v>10141103</v>
      </c>
      <c r="B230" s="115" t="s">
        <v>1665</v>
      </c>
      <c r="C230" s="272" t="s">
        <v>710</v>
      </c>
      <c r="D230" s="193" t="s">
        <v>14652</v>
      </c>
      <c r="E230" s="114" t="str">
        <f t="shared" si="35"/>
        <v>TRANSFORMADOR MARCA:ABB  PT 195</v>
      </c>
      <c r="F230" s="57" t="s">
        <v>119</v>
      </c>
      <c r="G230" s="21"/>
      <c r="H230" s="21" t="s">
        <v>494</v>
      </c>
      <c r="I230" s="21"/>
      <c r="J230" s="21"/>
      <c r="K230" s="133" t="s">
        <v>14651</v>
      </c>
      <c r="L230" s="133" t="s">
        <v>14650</v>
      </c>
      <c r="M230" s="21">
        <v>250</v>
      </c>
      <c r="N230" s="21">
        <v>33</v>
      </c>
      <c r="O230" s="21" t="s">
        <v>510</v>
      </c>
      <c r="P230" s="124" t="s">
        <v>516</v>
      </c>
      <c r="Q230" s="21">
        <v>1979</v>
      </c>
      <c r="R230" s="21" t="s">
        <v>15</v>
      </c>
      <c r="S230" s="21"/>
      <c r="T230" s="116">
        <v>991</v>
      </c>
      <c r="U230" s="111">
        <v>45</v>
      </c>
      <c r="V230" s="113">
        <f t="shared" si="36"/>
        <v>195.9977777777778</v>
      </c>
      <c r="W230" s="113">
        <f t="shared" si="37"/>
        <v>795.00222222222214</v>
      </c>
      <c r="X230" s="112">
        <f t="shared" si="38"/>
        <v>795002.22222222213</v>
      </c>
      <c r="Y230" s="111"/>
      <c r="Z230" s="110">
        <f t="shared" si="46"/>
        <v>7</v>
      </c>
      <c r="AA230" s="109">
        <f t="shared" si="39"/>
        <v>49.550000000000004</v>
      </c>
      <c r="AB230" s="109">
        <f t="shared" si="40"/>
        <v>49550.000000000007</v>
      </c>
      <c r="AC230" s="108">
        <f t="shared" si="41"/>
        <v>941.45</v>
      </c>
      <c r="AD230" s="107">
        <f t="shared" si="42"/>
        <v>2.2222222222222223E-2</v>
      </c>
      <c r="AE230" s="106">
        <f t="shared" si="43"/>
        <v>20.921111111111113</v>
      </c>
      <c r="AF230" s="105">
        <f t="shared" si="44"/>
        <v>815.92333333333329</v>
      </c>
      <c r="AG230" s="105">
        <f t="shared" si="45"/>
        <v>175.07666666666668</v>
      </c>
    </row>
    <row r="231" spans="1:33" s="88" customFormat="1" x14ac:dyDescent="0.35">
      <c r="A231" s="21">
        <v>10141103</v>
      </c>
      <c r="B231" s="176" t="s">
        <v>1665</v>
      </c>
      <c r="C231" s="272" t="s">
        <v>710</v>
      </c>
      <c r="D231" s="60"/>
      <c r="E231" s="114" t="str">
        <f t="shared" si="35"/>
        <v xml:space="preserve">TRANSFORMADOR MARCA:EFACEC PTS CFM </v>
      </c>
      <c r="F231" s="61"/>
      <c r="G231" s="61" t="s">
        <v>14649</v>
      </c>
      <c r="H231" s="61" t="s">
        <v>5408</v>
      </c>
      <c r="I231" s="61"/>
      <c r="J231" s="61"/>
      <c r="K231" s="122" t="s">
        <v>14648</v>
      </c>
      <c r="L231" s="122" t="s">
        <v>14647</v>
      </c>
      <c r="M231" s="21">
        <v>315</v>
      </c>
      <c r="N231" s="61">
        <v>11</v>
      </c>
      <c r="O231" s="61" t="s">
        <v>510</v>
      </c>
      <c r="P231" s="121">
        <v>3</v>
      </c>
      <c r="Q231" s="156">
        <v>1979</v>
      </c>
      <c r="R231" s="156" t="s">
        <v>27</v>
      </c>
      <c r="S231" s="156"/>
      <c r="T231" s="116">
        <v>840</v>
      </c>
      <c r="U231" s="111">
        <v>45</v>
      </c>
      <c r="V231" s="113">
        <f t="shared" si="36"/>
        <v>166.13333333333333</v>
      </c>
      <c r="W231" s="113">
        <f t="shared" si="37"/>
        <v>673.86666666666667</v>
      </c>
      <c r="X231" s="112">
        <f t="shared" si="38"/>
        <v>673866.66666666663</v>
      </c>
      <c r="Y231" s="111"/>
      <c r="Z231" s="110">
        <f t="shared" si="46"/>
        <v>7</v>
      </c>
      <c r="AA231" s="109">
        <f t="shared" si="39"/>
        <v>42</v>
      </c>
      <c r="AB231" s="109">
        <f t="shared" si="40"/>
        <v>42000</v>
      </c>
      <c r="AC231" s="108">
        <f t="shared" si="41"/>
        <v>798</v>
      </c>
      <c r="AD231" s="107">
        <f t="shared" si="42"/>
        <v>2.2222222222222223E-2</v>
      </c>
      <c r="AE231" s="106">
        <f t="shared" si="43"/>
        <v>17.733333333333334</v>
      </c>
      <c r="AF231" s="105">
        <f t="shared" si="44"/>
        <v>691.6</v>
      </c>
      <c r="AG231" s="105">
        <f t="shared" si="45"/>
        <v>148.39999999999998</v>
      </c>
    </row>
    <row r="232" spans="1:33" s="88" customFormat="1" x14ac:dyDescent="0.35">
      <c r="A232" s="21">
        <v>10141103</v>
      </c>
      <c r="B232" s="162" t="s">
        <v>725</v>
      </c>
      <c r="C232" s="272" t="s">
        <v>710</v>
      </c>
      <c r="D232" s="136" t="s">
        <v>1649</v>
      </c>
      <c r="E232" s="114" t="str">
        <f t="shared" si="35"/>
        <v>TRANSFORMADOR MARCA:IEO PT 174 PT 174</v>
      </c>
      <c r="F232" s="124"/>
      <c r="G232" s="124" t="s">
        <v>1649</v>
      </c>
      <c r="H232" s="124" t="s">
        <v>815</v>
      </c>
      <c r="I232" s="124"/>
      <c r="J232" s="124"/>
      <c r="K232" s="142" t="s">
        <v>1648</v>
      </c>
      <c r="L232" s="142" t="s">
        <v>1647</v>
      </c>
      <c r="M232" s="124">
        <v>100</v>
      </c>
      <c r="N232" s="124">
        <v>11</v>
      </c>
      <c r="O232" s="21">
        <v>0.4</v>
      </c>
      <c r="P232" s="124" t="s">
        <v>514</v>
      </c>
      <c r="Q232" s="142">
        <v>1979</v>
      </c>
      <c r="R232" s="124" t="s">
        <v>1642</v>
      </c>
      <c r="S232" s="124" t="s">
        <v>1646</v>
      </c>
      <c r="T232" s="116">
        <v>445</v>
      </c>
      <c r="U232" s="111">
        <v>45</v>
      </c>
      <c r="V232" s="113">
        <f t="shared" si="36"/>
        <v>88.011111111111106</v>
      </c>
      <c r="W232" s="113">
        <f t="shared" si="37"/>
        <v>356.98888888888888</v>
      </c>
      <c r="X232" s="112">
        <f t="shared" si="38"/>
        <v>356988.88888888888</v>
      </c>
      <c r="Y232" s="111"/>
      <c r="Z232" s="110">
        <f t="shared" si="46"/>
        <v>7</v>
      </c>
      <c r="AA232" s="109">
        <f t="shared" si="39"/>
        <v>22.25</v>
      </c>
      <c r="AB232" s="109">
        <f t="shared" si="40"/>
        <v>22250</v>
      </c>
      <c r="AC232" s="108">
        <f t="shared" si="41"/>
        <v>422.75</v>
      </c>
      <c r="AD232" s="107">
        <f t="shared" si="42"/>
        <v>2.2222222222222223E-2</v>
      </c>
      <c r="AE232" s="106">
        <f t="shared" si="43"/>
        <v>9.3944444444444439</v>
      </c>
      <c r="AF232" s="105">
        <f t="shared" si="44"/>
        <v>366.38333333333333</v>
      </c>
      <c r="AG232" s="105">
        <f t="shared" si="45"/>
        <v>78.61666666666666</v>
      </c>
    </row>
    <row r="233" spans="1:33" s="88" customFormat="1" x14ac:dyDescent="0.35">
      <c r="A233" s="21">
        <v>10141103</v>
      </c>
      <c r="B233" s="162" t="s">
        <v>725</v>
      </c>
      <c r="C233" s="272" t="s">
        <v>710</v>
      </c>
      <c r="D233" s="160" t="s">
        <v>1645</v>
      </c>
      <c r="E233" s="114" t="str">
        <f t="shared" si="35"/>
        <v>TRANSFORMADOR MARCA:IEO PTS - Riopel PTS - Riopel</v>
      </c>
      <c r="F233" s="124"/>
      <c r="G233" s="142" t="s">
        <v>1645</v>
      </c>
      <c r="H233" s="124" t="s">
        <v>1045</v>
      </c>
      <c r="I233" s="124"/>
      <c r="J233" s="124"/>
      <c r="K233" s="142" t="s">
        <v>1644</v>
      </c>
      <c r="L233" s="142" t="s">
        <v>1643</v>
      </c>
      <c r="M233" s="124">
        <v>100</v>
      </c>
      <c r="N233" s="124">
        <v>33</v>
      </c>
      <c r="O233" s="21">
        <v>0.4</v>
      </c>
      <c r="P233" s="124" t="s">
        <v>514</v>
      </c>
      <c r="Q233" s="124">
        <v>1979</v>
      </c>
      <c r="R233" s="124" t="s">
        <v>1642</v>
      </c>
      <c r="S233" s="124">
        <v>378604</v>
      </c>
      <c r="T233" s="116">
        <v>763</v>
      </c>
      <c r="U233" s="111">
        <v>45</v>
      </c>
      <c r="V233" s="113">
        <f t="shared" si="36"/>
        <v>150.90444444444444</v>
      </c>
      <c r="W233" s="113">
        <f t="shared" si="37"/>
        <v>612.09555555555562</v>
      </c>
      <c r="X233" s="112">
        <f t="shared" si="38"/>
        <v>612095.55555555562</v>
      </c>
      <c r="Y233" s="111"/>
      <c r="Z233" s="110">
        <f t="shared" si="46"/>
        <v>7</v>
      </c>
      <c r="AA233" s="109">
        <f t="shared" si="39"/>
        <v>38.15</v>
      </c>
      <c r="AB233" s="109">
        <f t="shared" si="40"/>
        <v>38150</v>
      </c>
      <c r="AC233" s="108">
        <f t="shared" si="41"/>
        <v>724.85</v>
      </c>
      <c r="AD233" s="107">
        <f t="shared" si="42"/>
        <v>2.2222222222222223E-2</v>
      </c>
      <c r="AE233" s="106">
        <f t="shared" si="43"/>
        <v>16.10777777777778</v>
      </c>
      <c r="AF233" s="105">
        <f t="shared" si="44"/>
        <v>628.20333333333338</v>
      </c>
      <c r="AG233" s="105">
        <f t="shared" si="45"/>
        <v>134.79666666666665</v>
      </c>
    </row>
    <row r="234" spans="1:33" s="88" customFormat="1" x14ac:dyDescent="0.35">
      <c r="A234" s="21">
        <v>10141103</v>
      </c>
      <c r="B234" s="115" t="s">
        <v>496</v>
      </c>
      <c r="C234" s="272" t="s">
        <v>495</v>
      </c>
      <c r="D234" s="22"/>
      <c r="E234" s="114" t="str">
        <f t="shared" si="35"/>
        <v xml:space="preserve">TRANSFORMADOR AUXILIAR MARCA:EFACEC MATOLA 275 </v>
      </c>
      <c r="F234" s="21"/>
      <c r="G234" s="41" t="s">
        <v>292</v>
      </c>
      <c r="H234" s="21" t="s">
        <v>494</v>
      </c>
      <c r="I234" s="21"/>
      <c r="J234" s="21"/>
      <c r="K234" s="119"/>
      <c r="L234" s="119"/>
      <c r="M234" s="21">
        <v>400</v>
      </c>
      <c r="N234" s="21">
        <v>33</v>
      </c>
      <c r="O234" s="21">
        <v>0.4</v>
      </c>
      <c r="P234" s="124">
        <v>3</v>
      </c>
      <c r="Q234" s="21">
        <v>1979</v>
      </c>
      <c r="R234" s="21" t="s">
        <v>27</v>
      </c>
      <c r="S234" s="21"/>
      <c r="T234" s="116">
        <v>1200</v>
      </c>
      <c r="U234" s="111">
        <v>45</v>
      </c>
      <c r="V234" s="113">
        <f t="shared" si="36"/>
        <v>237.33333333333334</v>
      </c>
      <c r="W234" s="113">
        <f t="shared" si="37"/>
        <v>962.66666666666663</v>
      </c>
      <c r="X234" s="112">
        <f t="shared" si="38"/>
        <v>962666.66666666663</v>
      </c>
      <c r="Y234" s="111"/>
      <c r="Z234" s="110">
        <f t="shared" si="46"/>
        <v>7</v>
      </c>
      <c r="AA234" s="109">
        <f t="shared" si="39"/>
        <v>60</v>
      </c>
      <c r="AB234" s="109">
        <f t="shared" si="40"/>
        <v>60000</v>
      </c>
      <c r="AC234" s="108">
        <f t="shared" si="41"/>
        <v>1140</v>
      </c>
      <c r="AD234" s="107">
        <f t="shared" si="42"/>
        <v>2.2222222222222223E-2</v>
      </c>
      <c r="AE234" s="106">
        <f t="shared" si="43"/>
        <v>25.333333333333336</v>
      </c>
      <c r="AF234" s="105">
        <f t="shared" si="44"/>
        <v>988</v>
      </c>
      <c r="AG234" s="105">
        <f t="shared" si="45"/>
        <v>212</v>
      </c>
    </row>
    <row r="235" spans="1:33" s="88" customFormat="1" x14ac:dyDescent="0.35">
      <c r="A235" s="21">
        <v>10141103</v>
      </c>
      <c r="B235" s="115" t="s">
        <v>496</v>
      </c>
      <c r="C235" s="272" t="s">
        <v>495</v>
      </c>
      <c r="D235" s="22"/>
      <c r="E235" s="114" t="str">
        <f t="shared" si="35"/>
        <v xml:space="preserve">TRANSFORMADOR AUXILIAR MARCA:EFACEC MATOLA 275 </v>
      </c>
      <c r="F235" s="21"/>
      <c r="G235" s="21" t="s">
        <v>292</v>
      </c>
      <c r="H235" s="21" t="s">
        <v>494</v>
      </c>
      <c r="I235" s="21"/>
      <c r="J235" s="21"/>
      <c r="K235" s="119"/>
      <c r="L235" s="119"/>
      <c r="M235" s="21">
        <v>400</v>
      </c>
      <c r="N235" s="21">
        <v>33</v>
      </c>
      <c r="O235" s="21">
        <v>0.4</v>
      </c>
      <c r="P235" s="124">
        <v>3</v>
      </c>
      <c r="Q235" s="21">
        <v>1979</v>
      </c>
      <c r="R235" s="21" t="s">
        <v>27</v>
      </c>
      <c r="S235" s="21"/>
      <c r="T235" s="116">
        <v>1200</v>
      </c>
      <c r="U235" s="111">
        <v>45</v>
      </c>
      <c r="V235" s="113">
        <f t="shared" si="36"/>
        <v>237.33333333333334</v>
      </c>
      <c r="W235" s="113">
        <f t="shared" si="37"/>
        <v>962.66666666666663</v>
      </c>
      <c r="X235" s="112">
        <f t="shared" si="38"/>
        <v>962666.66666666663</v>
      </c>
      <c r="Y235" s="111"/>
      <c r="Z235" s="110">
        <f t="shared" si="46"/>
        <v>7</v>
      </c>
      <c r="AA235" s="109">
        <f t="shared" si="39"/>
        <v>60</v>
      </c>
      <c r="AB235" s="109">
        <f t="shared" si="40"/>
        <v>60000</v>
      </c>
      <c r="AC235" s="108">
        <f t="shared" si="41"/>
        <v>1140</v>
      </c>
      <c r="AD235" s="107">
        <f t="shared" si="42"/>
        <v>2.2222222222222223E-2</v>
      </c>
      <c r="AE235" s="106">
        <f t="shared" si="43"/>
        <v>25.333333333333336</v>
      </c>
      <c r="AF235" s="105">
        <f t="shared" si="44"/>
        <v>988</v>
      </c>
      <c r="AG235" s="105">
        <f t="shared" si="45"/>
        <v>212</v>
      </c>
    </row>
    <row r="236" spans="1:33" s="88" customFormat="1" x14ac:dyDescent="0.35">
      <c r="A236" s="21">
        <v>10141103</v>
      </c>
      <c r="B236" s="135" t="s">
        <v>18023</v>
      </c>
      <c r="C236" s="259" t="s">
        <v>18022</v>
      </c>
      <c r="D236" s="136" t="s">
        <v>10366</v>
      </c>
      <c r="E236" s="114" t="str">
        <f t="shared" si="35"/>
        <v>MINISUBESTAÇÃO MARCA:EFACEC PT 12 PT 12</v>
      </c>
      <c r="F236" s="124"/>
      <c r="G236" s="124" t="s">
        <v>10366</v>
      </c>
      <c r="H236" s="124" t="s">
        <v>571</v>
      </c>
      <c r="I236" s="124"/>
      <c r="J236" s="124" t="s">
        <v>18921</v>
      </c>
      <c r="K236" s="124"/>
      <c r="L236" s="124"/>
      <c r="M236" s="124">
        <v>630</v>
      </c>
      <c r="N236" s="124">
        <v>11</v>
      </c>
      <c r="O236" s="21">
        <v>0.4</v>
      </c>
      <c r="P236" s="124" t="s">
        <v>514</v>
      </c>
      <c r="Q236" s="124">
        <v>1980</v>
      </c>
      <c r="R236" s="124" t="s">
        <v>27</v>
      </c>
      <c r="S236" s="124"/>
      <c r="T236" s="116">
        <v>2772</v>
      </c>
      <c r="U236" s="111">
        <v>45</v>
      </c>
      <c r="V236" s="113">
        <f t="shared" si="36"/>
        <v>606.76</v>
      </c>
      <c r="W236" s="113">
        <f t="shared" si="37"/>
        <v>2165.2399999999998</v>
      </c>
      <c r="X236" s="112">
        <f t="shared" si="38"/>
        <v>2165240</v>
      </c>
      <c r="Y236" s="111"/>
      <c r="Z236" s="110">
        <f t="shared" si="46"/>
        <v>8</v>
      </c>
      <c r="AA236" s="109">
        <f t="shared" si="39"/>
        <v>138.6</v>
      </c>
      <c r="AB236" s="109">
        <f t="shared" si="40"/>
        <v>138600</v>
      </c>
      <c r="AC236" s="108">
        <f t="shared" si="41"/>
        <v>2633.4</v>
      </c>
      <c r="AD236" s="107">
        <f t="shared" si="42"/>
        <v>2.2222222222222223E-2</v>
      </c>
      <c r="AE236" s="106">
        <f t="shared" si="43"/>
        <v>58.52</v>
      </c>
      <c r="AF236" s="105">
        <f t="shared" si="44"/>
        <v>2223.7599999999998</v>
      </c>
      <c r="AG236" s="105">
        <f t="shared" si="45"/>
        <v>548.24</v>
      </c>
    </row>
    <row r="237" spans="1:33" s="88" customFormat="1" x14ac:dyDescent="0.35">
      <c r="A237" s="21">
        <v>10141103</v>
      </c>
      <c r="B237" s="115" t="s">
        <v>14786</v>
      </c>
      <c r="C237" s="259" t="s">
        <v>710</v>
      </c>
      <c r="D237" s="22" t="s">
        <v>14842</v>
      </c>
      <c r="E237" s="114" t="str">
        <f t="shared" si="35"/>
        <v>TRANSFORMADOR MARCA:VEB NAMPULA CENTRAL T31</v>
      </c>
      <c r="F237" s="21"/>
      <c r="G237" s="21" t="s">
        <v>200</v>
      </c>
      <c r="H237" s="21" t="s">
        <v>545</v>
      </c>
      <c r="I237" s="21"/>
      <c r="J237" s="21"/>
      <c r="K237" s="21" t="s">
        <v>199</v>
      </c>
      <c r="L237" s="21" t="s">
        <v>198</v>
      </c>
      <c r="M237" s="21">
        <v>5000</v>
      </c>
      <c r="N237" s="21" t="s">
        <v>19</v>
      </c>
      <c r="O237" s="21" t="s">
        <v>619</v>
      </c>
      <c r="P237" s="21">
        <v>3</v>
      </c>
      <c r="Q237" s="21">
        <v>1980</v>
      </c>
      <c r="R237" s="21" t="s">
        <v>190</v>
      </c>
      <c r="S237" s="21">
        <v>713260</v>
      </c>
      <c r="T237" s="116">
        <v>20419</v>
      </c>
      <c r="U237" s="111">
        <v>45</v>
      </c>
      <c r="V237" s="113">
        <f t="shared" si="36"/>
        <v>4469.4922222222222</v>
      </c>
      <c r="W237" s="113">
        <f t="shared" si="37"/>
        <v>15949.507777777777</v>
      </c>
      <c r="X237" s="112">
        <f t="shared" si="38"/>
        <v>15949507.777777776</v>
      </c>
      <c r="Y237" s="111"/>
      <c r="Z237" s="110">
        <f t="shared" si="46"/>
        <v>8</v>
      </c>
      <c r="AA237" s="109">
        <f t="shared" si="39"/>
        <v>1020.95</v>
      </c>
      <c r="AB237" s="109">
        <f t="shared" si="40"/>
        <v>1020950</v>
      </c>
      <c r="AC237" s="108">
        <f t="shared" si="41"/>
        <v>19398.05</v>
      </c>
      <c r="AD237" s="107">
        <f t="shared" si="42"/>
        <v>2.2222222222222223E-2</v>
      </c>
      <c r="AE237" s="106">
        <f t="shared" si="43"/>
        <v>431.06777777777779</v>
      </c>
      <c r="AF237" s="105">
        <f t="shared" si="44"/>
        <v>16380.575555555555</v>
      </c>
      <c r="AG237" s="105">
        <f t="shared" si="45"/>
        <v>4038.4244444444444</v>
      </c>
    </row>
    <row r="238" spans="1:33" s="88" customFormat="1" x14ac:dyDescent="0.35">
      <c r="A238" s="21">
        <v>10141103</v>
      </c>
      <c r="B238" s="115" t="s">
        <v>14786</v>
      </c>
      <c r="C238" s="259" t="s">
        <v>710</v>
      </c>
      <c r="D238" s="22" t="s">
        <v>17670</v>
      </c>
      <c r="E238" s="114" t="str">
        <f t="shared" si="35"/>
        <v>TRANSFORMADOR MARCA:VEB NAMPULA CENTRAL T32</v>
      </c>
      <c r="F238" s="21"/>
      <c r="G238" s="21" t="s">
        <v>200</v>
      </c>
      <c r="H238" s="21" t="s">
        <v>545</v>
      </c>
      <c r="I238" s="21"/>
      <c r="J238" s="21"/>
      <c r="K238" s="21" t="s">
        <v>199</v>
      </c>
      <c r="L238" s="21" t="s">
        <v>198</v>
      </c>
      <c r="M238" s="21">
        <v>5000</v>
      </c>
      <c r="N238" s="21" t="s">
        <v>19</v>
      </c>
      <c r="O238" s="21" t="s">
        <v>619</v>
      </c>
      <c r="P238" s="21">
        <v>3</v>
      </c>
      <c r="Q238" s="21">
        <v>1980</v>
      </c>
      <c r="R238" s="21" t="s">
        <v>190</v>
      </c>
      <c r="S238" s="21">
        <v>713262</v>
      </c>
      <c r="T238" s="116">
        <v>20419</v>
      </c>
      <c r="U238" s="111">
        <v>45</v>
      </c>
      <c r="V238" s="113">
        <f t="shared" si="36"/>
        <v>4469.4922222222222</v>
      </c>
      <c r="W238" s="113">
        <f t="shared" si="37"/>
        <v>15949.507777777777</v>
      </c>
      <c r="X238" s="112">
        <f t="shared" si="38"/>
        <v>15949507.777777776</v>
      </c>
      <c r="Y238" s="111"/>
      <c r="Z238" s="110">
        <f t="shared" si="46"/>
        <v>8</v>
      </c>
      <c r="AA238" s="109">
        <f t="shared" si="39"/>
        <v>1020.95</v>
      </c>
      <c r="AB238" s="109">
        <f t="shared" si="40"/>
        <v>1020950</v>
      </c>
      <c r="AC238" s="108">
        <f t="shared" si="41"/>
        <v>19398.05</v>
      </c>
      <c r="AD238" s="107">
        <f t="shared" si="42"/>
        <v>2.2222222222222223E-2</v>
      </c>
      <c r="AE238" s="106">
        <f t="shared" si="43"/>
        <v>431.06777777777779</v>
      </c>
      <c r="AF238" s="105">
        <f t="shared" si="44"/>
        <v>16380.575555555555</v>
      </c>
      <c r="AG238" s="105">
        <f t="shared" si="45"/>
        <v>4038.4244444444444</v>
      </c>
    </row>
    <row r="239" spans="1:33" s="88" customFormat="1" x14ac:dyDescent="0.35">
      <c r="A239" s="21">
        <v>10141103</v>
      </c>
      <c r="B239" s="115" t="s">
        <v>14786</v>
      </c>
      <c r="C239" s="259" t="s">
        <v>710</v>
      </c>
      <c r="D239" s="22" t="s">
        <v>17671</v>
      </c>
      <c r="E239" s="114" t="str">
        <f t="shared" si="35"/>
        <v>TRANSFORMADOR MARCA:VEB NACALA T11</v>
      </c>
      <c r="F239" s="57"/>
      <c r="G239" s="21" t="s">
        <v>195</v>
      </c>
      <c r="H239" s="21" t="s">
        <v>195</v>
      </c>
      <c r="I239" s="21"/>
      <c r="J239" s="57"/>
      <c r="K239" s="57" t="s">
        <v>194</v>
      </c>
      <c r="L239" s="57" t="s">
        <v>193</v>
      </c>
      <c r="M239" s="21">
        <v>8000</v>
      </c>
      <c r="N239" s="21" t="s">
        <v>619</v>
      </c>
      <c r="O239" s="21" t="s">
        <v>137</v>
      </c>
      <c r="P239" s="57">
        <v>3</v>
      </c>
      <c r="Q239" s="21">
        <v>1980</v>
      </c>
      <c r="R239" s="21" t="s">
        <v>190</v>
      </c>
      <c r="S239" s="21">
        <v>713244</v>
      </c>
      <c r="T239" s="116">
        <v>20419</v>
      </c>
      <c r="U239" s="111">
        <v>45</v>
      </c>
      <c r="V239" s="113">
        <f t="shared" si="36"/>
        <v>4469.4922222222222</v>
      </c>
      <c r="W239" s="113">
        <f t="shared" si="37"/>
        <v>15949.507777777777</v>
      </c>
      <c r="X239" s="112">
        <f t="shared" si="38"/>
        <v>15949507.777777776</v>
      </c>
      <c r="Y239" s="111"/>
      <c r="Z239" s="110">
        <f t="shared" si="46"/>
        <v>8</v>
      </c>
      <c r="AA239" s="109">
        <f t="shared" si="39"/>
        <v>1020.95</v>
      </c>
      <c r="AB239" s="109">
        <f t="shared" si="40"/>
        <v>1020950</v>
      </c>
      <c r="AC239" s="108">
        <f t="shared" si="41"/>
        <v>19398.05</v>
      </c>
      <c r="AD239" s="107">
        <f t="shared" si="42"/>
        <v>2.2222222222222223E-2</v>
      </c>
      <c r="AE239" s="106">
        <f t="shared" si="43"/>
        <v>431.06777777777779</v>
      </c>
      <c r="AF239" s="105">
        <f t="shared" si="44"/>
        <v>16380.575555555555</v>
      </c>
      <c r="AG239" s="105">
        <f t="shared" si="45"/>
        <v>4038.4244444444444</v>
      </c>
    </row>
    <row r="240" spans="1:33" s="88" customFormat="1" x14ac:dyDescent="0.35">
      <c r="A240" s="21">
        <v>10141103</v>
      </c>
      <c r="B240" s="115" t="s">
        <v>14786</v>
      </c>
      <c r="C240" s="259" t="s">
        <v>710</v>
      </c>
      <c r="D240" s="22" t="s">
        <v>14842</v>
      </c>
      <c r="E240" s="114" t="str">
        <f t="shared" si="35"/>
        <v>TRANSFORMADOR MARCA:VEB NACALA T31</v>
      </c>
      <c r="F240" s="57"/>
      <c r="G240" s="41" t="s">
        <v>195</v>
      </c>
      <c r="H240" s="21" t="s">
        <v>195</v>
      </c>
      <c r="I240" s="21"/>
      <c r="J240" s="57"/>
      <c r="K240" s="57" t="s">
        <v>194</v>
      </c>
      <c r="L240" s="57" t="s">
        <v>193</v>
      </c>
      <c r="M240" s="21">
        <v>10000</v>
      </c>
      <c r="N240" s="21" t="s">
        <v>19</v>
      </c>
      <c r="O240" s="21" t="s">
        <v>619</v>
      </c>
      <c r="P240" s="57">
        <v>3</v>
      </c>
      <c r="Q240" s="21">
        <v>1980</v>
      </c>
      <c r="R240" s="21" t="s">
        <v>190</v>
      </c>
      <c r="S240" s="21">
        <v>713243</v>
      </c>
      <c r="T240" s="116">
        <v>20419</v>
      </c>
      <c r="U240" s="111">
        <v>45</v>
      </c>
      <c r="V240" s="113">
        <f t="shared" si="36"/>
        <v>4469.4922222222222</v>
      </c>
      <c r="W240" s="113">
        <f t="shared" si="37"/>
        <v>15949.507777777777</v>
      </c>
      <c r="X240" s="112">
        <f t="shared" si="38"/>
        <v>15949507.777777776</v>
      </c>
      <c r="Y240" s="111"/>
      <c r="Z240" s="110">
        <f t="shared" si="46"/>
        <v>8</v>
      </c>
      <c r="AA240" s="109">
        <f t="shared" si="39"/>
        <v>1020.95</v>
      </c>
      <c r="AB240" s="109">
        <f t="shared" si="40"/>
        <v>1020950</v>
      </c>
      <c r="AC240" s="108">
        <f t="shared" si="41"/>
        <v>19398.05</v>
      </c>
      <c r="AD240" s="107">
        <f t="shared" si="42"/>
        <v>2.2222222222222223E-2</v>
      </c>
      <c r="AE240" s="106">
        <f t="shared" si="43"/>
        <v>431.06777777777779</v>
      </c>
      <c r="AF240" s="105">
        <f t="shared" si="44"/>
        <v>16380.575555555555</v>
      </c>
      <c r="AG240" s="105">
        <f t="shared" si="45"/>
        <v>4038.4244444444444</v>
      </c>
    </row>
    <row r="241" spans="1:33" s="88" customFormat="1" x14ac:dyDescent="0.35">
      <c r="A241" s="21">
        <v>10141103</v>
      </c>
      <c r="B241" s="115" t="s">
        <v>14786</v>
      </c>
      <c r="C241" s="259" t="s">
        <v>710</v>
      </c>
      <c r="D241" s="22" t="s">
        <v>17670</v>
      </c>
      <c r="E241" s="114" t="str">
        <f t="shared" si="35"/>
        <v>TRANSFORMADOR MARCA:VEB NACALA T32</v>
      </c>
      <c r="F241" s="57"/>
      <c r="G241" s="21" t="s">
        <v>195</v>
      </c>
      <c r="H241" s="21" t="s">
        <v>195</v>
      </c>
      <c r="I241" s="21"/>
      <c r="J241" s="57"/>
      <c r="K241" s="57" t="s">
        <v>194</v>
      </c>
      <c r="L241" s="57" t="s">
        <v>193</v>
      </c>
      <c r="M241" s="21">
        <v>10000</v>
      </c>
      <c r="N241" s="21" t="s">
        <v>19</v>
      </c>
      <c r="O241" s="21" t="s">
        <v>619</v>
      </c>
      <c r="P241" s="57">
        <v>3</v>
      </c>
      <c r="Q241" s="21">
        <v>1980</v>
      </c>
      <c r="R241" s="21" t="s">
        <v>190</v>
      </c>
      <c r="S241" s="21">
        <v>713242</v>
      </c>
      <c r="T241" s="116">
        <v>20419</v>
      </c>
      <c r="U241" s="111">
        <v>45</v>
      </c>
      <c r="V241" s="113">
        <f t="shared" si="36"/>
        <v>4469.4922222222222</v>
      </c>
      <c r="W241" s="113">
        <f t="shared" si="37"/>
        <v>15949.507777777777</v>
      </c>
      <c r="X241" s="112">
        <f t="shared" si="38"/>
        <v>15949507.777777776</v>
      </c>
      <c r="Y241" s="111"/>
      <c r="Z241" s="110">
        <f t="shared" si="46"/>
        <v>8</v>
      </c>
      <c r="AA241" s="109">
        <f t="shared" si="39"/>
        <v>1020.95</v>
      </c>
      <c r="AB241" s="109">
        <f t="shared" si="40"/>
        <v>1020950</v>
      </c>
      <c r="AC241" s="108">
        <f t="shared" si="41"/>
        <v>19398.05</v>
      </c>
      <c r="AD241" s="107">
        <f t="shared" si="42"/>
        <v>2.2222222222222223E-2</v>
      </c>
      <c r="AE241" s="106">
        <f t="shared" si="43"/>
        <v>431.06777777777779</v>
      </c>
      <c r="AF241" s="105">
        <f t="shared" si="44"/>
        <v>16380.575555555555</v>
      </c>
      <c r="AG241" s="105">
        <f t="shared" si="45"/>
        <v>4038.4244444444444</v>
      </c>
    </row>
    <row r="242" spans="1:33" s="88" customFormat="1" x14ac:dyDescent="0.35">
      <c r="A242" s="21">
        <v>10141103</v>
      </c>
      <c r="B242" s="115" t="s">
        <v>14786</v>
      </c>
      <c r="C242" s="259" t="s">
        <v>710</v>
      </c>
      <c r="D242" s="22" t="s">
        <v>20</v>
      </c>
      <c r="E242" s="114" t="str">
        <f t="shared" si="35"/>
        <v>TRANSFORMADOR MARCA:VEB PS02 TRFR 1</v>
      </c>
      <c r="F242" s="57"/>
      <c r="G242" s="21" t="s">
        <v>663</v>
      </c>
      <c r="H242" s="21" t="s">
        <v>195</v>
      </c>
      <c r="I242" s="21"/>
      <c r="J242" s="57"/>
      <c r="K242" s="57" t="s">
        <v>662</v>
      </c>
      <c r="L242" s="57" t="s">
        <v>661</v>
      </c>
      <c r="M242" s="21">
        <v>8000</v>
      </c>
      <c r="N242" s="21" t="s">
        <v>619</v>
      </c>
      <c r="O242" s="21" t="s">
        <v>137</v>
      </c>
      <c r="P242" s="57">
        <v>3</v>
      </c>
      <c r="Q242" s="21">
        <v>1980</v>
      </c>
      <c r="R242" s="21" t="s">
        <v>190</v>
      </c>
      <c r="S242" s="21">
        <v>714892</v>
      </c>
      <c r="T242" s="116">
        <v>20419</v>
      </c>
      <c r="U242" s="111">
        <v>45</v>
      </c>
      <c r="V242" s="113">
        <f t="shared" si="36"/>
        <v>4469.4922222222222</v>
      </c>
      <c r="W242" s="113">
        <f t="shared" si="37"/>
        <v>15949.507777777777</v>
      </c>
      <c r="X242" s="112">
        <f t="shared" si="38"/>
        <v>15949507.777777776</v>
      </c>
      <c r="Y242" s="111"/>
      <c r="Z242" s="110">
        <f t="shared" si="46"/>
        <v>8</v>
      </c>
      <c r="AA242" s="109">
        <f t="shared" si="39"/>
        <v>1020.95</v>
      </c>
      <c r="AB242" s="109">
        <f t="shared" si="40"/>
        <v>1020950</v>
      </c>
      <c r="AC242" s="108">
        <f t="shared" si="41"/>
        <v>19398.05</v>
      </c>
      <c r="AD242" s="107">
        <f t="shared" si="42"/>
        <v>2.2222222222222223E-2</v>
      </c>
      <c r="AE242" s="106">
        <f t="shared" si="43"/>
        <v>431.06777777777779</v>
      </c>
      <c r="AF242" s="105">
        <f t="shared" si="44"/>
        <v>16380.575555555555</v>
      </c>
      <c r="AG242" s="105">
        <f t="shared" si="45"/>
        <v>4038.4244444444444</v>
      </c>
    </row>
    <row r="243" spans="1:33" s="88" customFormat="1" x14ac:dyDescent="0.35">
      <c r="A243" s="21">
        <v>10141103</v>
      </c>
      <c r="B243" s="135" t="s">
        <v>14786</v>
      </c>
      <c r="C243" s="259" t="s">
        <v>710</v>
      </c>
      <c r="D243" s="136" t="s">
        <v>8806</v>
      </c>
      <c r="E243" s="114" t="str">
        <f t="shared" si="35"/>
        <v>TRANSFORMADOR MARCA:EFACEC PTS 4 PTS 4</v>
      </c>
      <c r="F243" s="124"/>
      <c r="G243" s="124" t="s">
        <v>8806</v>
      </c>
      <c r="H243" s="124" t="s">
        <v>571</v>
      </c>
      <c r="I243" s="124"/>
      <c r="J243" s="124" t="s">
        <v>717</v>
      </c>
      <c r="K243" s="124"/>
      <c r="L243" s="124"/>
      <c r="M243" s="124">
        <v>315</v>
      </c>
      <c r="N243" s="124">
        <v>11</v>
      </c>
      <c r="O243" s="21">
        <v>0.4</v>
      </c>
      <c r="P243" s="124" t="s">
        <v>514</v>
      </c>
      <c r="Q243" s="124">
        <v>1980</v>
      </c>
      <c r="R243" s="124" t="s">
        <v>27</v>
      </c>
      <c r="S243" s="124">
        <v>11579</v>
      </c>
      <c r="T243" s="116">
        <v>840</v>
      </c>
      <c r="U243" s="111">
        <v>45</v>
      </c>
      <c r="V243" s="113">
        <f t="shared" si="36"/>
        <v>183.86666666666667</v>
      </c>
      <c r="W243" s="113">
        <f t="shared" si="37"/>
        <v>656.13333333333333</v>
      </c>
      <c r="X243" s="112">
        <f t="shared" si="38"/>
        <v>656133.33333333337</v>
      </c>
      <c r="Y243" s="111"/>
      <c r="Z243" s="110">
        <f t="shared" si="46"/>
        <v>8</v>
      </c>
      <c r="AA243" s="109">
        <f t="shared" si="39"/>
        <v>42</v>
      </c>
      <c r="AB243" s="109">
        <f t="shared" si="40"/>
        <v>42000</v>
      </c>
      <c r="AC243" s="108">
        <f t="shared" si="41"/>
        <v>798</v>
      </c>
      <c r="AD243" s="107">
        <f t="shared" si="42"/>
        <v>2.2222222222222223E-2</v>
      </c>
      <c r="AE243" s="106">
        <f t="shared" si="43"/>
        <v>17.733333333333334</v>
      </c>
      <c r="AF243" s="105">
        <f t="shared" si="44"/>
        <v>673.86666666666667</v>
      </c>
      <c r="AG243" s="105">
        <f t="shared" si="45"/>
        <v>166.13333333333333</v>
      </c>
    </row>
    <row r="244" spans="1:33" s="88" customFormat="1" x14ac:dyDescent="0.35">
      <c r="A244" s="21">
        <v>10141103</v>
      </c>
      <c r="B244" s="115" t="s">
        <v>14786</v>
      </c>
      <c r="C244" s="259" t="s">
        <v>710</v>
      </c>
      <c r="D244" s="60" t="s">
        <v>14842</v>
      </c>
      <c r="E244" s="114" t="str">
        <f t="shared" si="35"/>
        <v>TRANSFORMADOR MARCA:VEB NAMPULA CENTRAL T31</v>
      </c>
      <c r="F244" s="61"/>
      <c r="G244" s="61" t="s">
        <v>200</v>
      </c>
      <c r="H244" s="21" t="s">
        <v>545</v>
      </c>
      <c r="I244" s="61"/>
      <c r="J244" s="61"/>
      <c r="K244" s="61" t="s">
        <v>199</v>
      </c>
      <c r="L244" s="61" t="s">
        <v>198</v>
      </c>
      <c r="M244" s="21">
        <v>5000</v>
      </c>
      <c r="N244" s="61" t="s">
        <v>19</v>
      </c>
      <c r="O244" s="61" t="s">
        <v>619</v>
      </c>
      <c r="P244" s="61">
        <v>3</v>
      </c>
      <c r="Q244" s="61">
        <v>1980</v>
      </c>
      <c r="R244" s="61" t="s">
        <v>190</v>
      </c>
      <c r="S244" s="61">
        <v>713260</v>
      </c>
      <c r="T244" s="116">
        <v>20419</v>
      </c>
      <c r="U244" s="111">
        <v>45</v>
      </c>
      <c r="V244" s="113">
        <f t="shared" si="36"/>
        <v>4469.4922222222222</v>
      </c>
      <c r="W244" s="113">
        <f t="shared" si="37"/>
        <v>15949.507777777777</v>
      </c>
      <c r="X244" s="112">
        <f t="shared" si="38"/>
        <v>15949507.777777776</v>
      </c>
      <c r="Y244" s="111"/>
      <c r="Z244" s="110">
        <f t="shared" si="46"/>
        <v>8</v>
      </c>
      <c r="AA244" s="109">
        <f t="shared" si="39"/>
        <v>1020.95</v>
      </c>
      <c r="AB244" s="109">
        <f t="shared" si="40"/>
        <v>1020950</v>
      </c>
      <c r="AC244" s="108">
        <f t="shared" si="41"/>
        <v>19398.05</v>
      </c>
      <c r="AD244" s="107">
        <f t="shared" si="42"/>
        <v>2.2222222222222223E-2</v>
      </c>
      <c r="AE244" s="106">
        <f t="shared" si="43"/>
        <v>431.06777777777779</v>
      </c>
      <c r="AF244" s="105">
        <f t="shared" si="44"/>
        <v>16380.575555555555</v>
      </c>
      <c r="AG244" s="105">
        <f t="shared" si="45"/>
        <v>4038.4244444444444</v>
      </c>
    </row>
    <row r="245" spans="1:33" s="88" customFormat="1" x14ac:dyDescent="0.35">
      <c r="A245" s="21">
        <v>10141103</v>
      </c>
      <c r="B245" s="115" t="s">
        <v>14786</v>
      </c>
      <c r="C245" s="259" t="s">
        <v>710</v>
      </c>
      <c r="D245" s="22" t="s">
        <v>17670</v>
      </c>
      <c r="E245" s="114" t="str">
        <f t="shared" si="35"/>
        <v>TRANSFORMADOR MARCA:VEB NAMPULA CENTRAL T32</v>
      </c>
      <c r="F245" s="21"/>
      <c r="G245" s="21" t="s">
        <v>200</v>
      </c>
      <c r="H245" s="21" t="s">
        <v>545</v>
      </c>
      <c r="I245" s="21"/>
      <c r="J245" s="21"/>
      <c r="K245" s="21" t="s">
        <v>199</v>
      </c>
      <c r="L245" s="21" t="s">
        <v>198</v>
      </c>
      <c r="M245" s="21">
        <v>5000</v>
      </c>
      <c r="N245" s="21" t="s">
        <v>19</v>
      </c>
      <c r="O245" s="21" t="s">
        <v>619</v>
      </c>
      <c r="P245" s="21">
        <v>3</v>
      </c>
      <c r="Q245" s="21">
        <v>1980</v>
      </c>
      <c r="R245" s="21" t="s">
        <v>190</v>
      </c>
      <c r="S245" s="21">
        <v>713262</v>
      </c>
      <c r="T245" s="116">
        <v>20419</v>
      </c>
      <c r="U245" s="111">
        <v>45</v>
      </c>
      <c r="V245" s="113">
        <f t="shared" si="36"/>
        <v>4469.4922222222222</v>
      </c>
      <c r="W245" s="113">
        <f t="shared" si="37"/>
        <v>15949.507777777777</v>
      </c>
      <c r="X245" s="112">
        <f t="shared" si="38"/>
        <v>15949507.777777776</v>
      </c>
      <c r="Y245" s="111"/>
      <c r="Z245" s="110">
        <f t="shared" si="46"/>
        <v>8</v>
      </c>
      <c r="AA245" s="109">
        <f t="shared" si="39"/>
        <v>1020.95</v>
      </c>
      <c r="AB245" s="109">
        <f t="shared" si="40"/>
        <v>1020950</v>
      </c>
      <c r="AC245" s="108">
        <f t="shared" si="41"/>
        <v>19398.05</v>
      </c>
      <c r="AD245" s="107">
        <f t="shared" si="42"/>
        <v>2.2222222222222223E-2</v>
      </c>
      <c r="AE245" s="106">
        <f t="shared" si="43"/>
        <v>431.06777777777779</v>
      </c>
      <c r="AF245" s="105">
        <f t="shared" si="44"/>
        <v>16380.575555555555</v>
      </c>
      <c r="AG245" s="105">
        <f t="shared" si="45"/>
        <v>4038.4244444444444</v>
      </c>
    </row>
    <row r="246" spans="1:33" s="88" customFormat="1" x14ac:dyDescent="0.35">
      <c r="A246" s="21">
        <v>10141103</v>
      </c>
      <c r="B246" s="115" t="s">
        <v>14786</v>
      </c>
      <c r="C246" s="259" t="s">
        <v>710</v>
      </c>
      <c r="D246" s="22" t="s">
        <v>17671</v>
      </c>
      <c r="E246" s="114" t="str">
        <f t="shared" si="35"/>
        <v>TRANSFORMADOR MARCA:VEB NACALA T11</v>
      </c>
      <c r="F246" s="57"/>
      <c r="G246" s="21" t="s">
        <v>195</v>
      </c>
      <c r="H246" s="21" t="s">
        <v>195</v>
      </c>
      <c r="I246" s="21"/>
      <c r="J246" s="57"/>
      <c r="K246" s="57" t="s">
        <v>194</v>
      </c>
      <c r="L246" s="57" t="s">
        <v>193</v>
      </c>
      <c r="M246" s="21">
        <v>8000</v>
      </c>
      <c r="N246" s="21" t="s">
        <v>619</v>
      </c>
      <c r="O246" s="21" t="s">
        <v>137</v>
      </c>
      <c r="P246" s="57">
        <v>3</v>
      </c>
      <c r="Q246" s="21">
        <v>1980</v>
      </c>
      <c r="R246" s="21" t="s">
        <v>190</v>
      </c>
      <c r="S246" s="21">
        <v>713244</v>
      </c>
      <c r="T246" s="116">
        <v>20419</v>
      </c>
      <c r="U246" s="111">
        <v>45</v>
      </c>
      <c r="V246" s="113">
        <f t="shared" si="36"/>
        <v>4469.4922222222222</v>
      </c>
      <c r="W246" s="113">
        <f t="shared" si="37"/>
        <v>15949.507777777777</v>
      </c>
      <c r="X246" s="112">
        <f t="shared" si="38"/>
        <v>15949507.777777776</v>
      </c>
      <c r="Y246" s="111"/>
      <c r="Z246" s="110">
        <f t="shared" si="46"/>
        <v>8</v>
      </c>
      <c r="AA246" s="109">
        <f t="shared" si="39"/>
        <v>1020.95</v>
      </c>
      <c r="AB246" s="109">
        <f t="shared" si="40"/>
        <v>1020950</v>
      </c>
      <c r="AC246" s="108">
        <f t="shared" si="41"/>
        <v>19398.05</v>
      </c>
      <c r="AD246" s="107">
        <f t="shared" si="42"/>
        <v>2.2222222222222223E-2</v>
      </c>
      <c r="AE246" s="106">
        <f t="shared" si="43"/>
        <v>431.06777777777779</v>
      </c>
      <c r="AF246" s="105">
        <f t="shared" si="44"/>
        <v>16380.575555555555</v>
      </c>
      <c r="AG246" s="105">
        <f t="shared" si="45"/>
        <v>4038.4244444444444</v>
      </c>
    </row>
    <row r="247" spans="1:33" s="88" customFormat="1" x14ac:dyDescent="0.35">
      <c r="A247" s="21">
        <v>10141103</v>
      </c>
      <c r="B247" s="115" t="s">
        <v>14786</v>
      </c>
      <c r="C247" s="259" t="s">
        <v>710</v>
      </c>
      <c r="D247" s="22" t="s">
        <v>14842</v>
      </c>
      <c r="E247" s="114" t="str">
        <f t="shared" si="35"/>
        <v>TRANSFORMADOR MARCA:VEB NACALA T31</v>
      </c>
      <c r="F247" s="57"/>
      <c r="G247" s="21" t="s">
        <v>195</v>
      </c>
      <c r="H247" s="21" t="s">
        <v>195</v>
      </c>
      <c r="I247" s="21"/>
      <c r="J247" s="57"/>
      <c r="K247" s="57" t="s">
        <v>194</v>
      </c>
      <c r="L247" s="57" t="s">
        <v>193</v>
      </c>
      <c r="M247" s="21">
        <v>10000</v>
      </c>
      <c r="N247" s="21" t="s">
        <v>19</v>
      </c>
      <c r="O247" s="21" t="s">
        <v>619</v>
      </c>
      <c r="P247" s="57">
        <v>3</v>
      </c>
      <c r="Q247" s="21">
        <v>1980</v>
      </c>
      <c r="R247" s="21" t="s">
        <v>190</v>
      </c>
      <c r="S247" s="21">
        <v>713243</v>
      </c>
      <c r="T247" s="116">
        <v>20419</v>
      </c>
      <c r="U247" s="111">
        <v>45</v>
      </c>
      <c r="V247" s="113">
        <f t="shared" si="36"/>
        <v>4469.4922222222222</v>
      </c>
      <c r="W247" s="113">
        <f t="shared" si="37"/>
        <v>15949.507777777777</v>
      </c>
      <c r="X247" s="112">
        <f t="shared" si="38"/>
        <v>15949507.777777776</v>
      </c>
      <c r="Y247" s="111"/>
      <c r="Z247" s="110">
        <f t="shared" si="46"/>
        <v>8</v>
      </c>
      <c r="AA247" s="109">
        <f t="shared" si="39"/>
        <v>1020.95</v>
      </c>
      <c r="AB247" s="109">
        <f t="shared" si="40"/>
        <v>1020950</v>
      </c>
      <c r="AC247" s="108">
        <f t="shared" si="41"/>
        <v>19398.05</v>
      </c>
      <c r="AD247" s="107">
        <f t="shared" si="42"/>
        <v>2.2222222222222223E-2</v>
      </c>
      <c r="AE247" s="106">
        <f t="shared" si="43"/>
        <v>431.06777777777779</v>
      </c>
      <c r="AF247" s="105">
        <f t="shared" si="44"/>
        <v>16380.575555555555</v>
      </c>
      <c r="AG247" s="105">
        <f t="shared" si="45"/>
        <v>4038.4244444444444</v>
      </c>
    </row>
    <row r="248" spans="1:33" s="88" customFormat="1" x14ac:dyDescent="0.35">
      <c r="A248" s="21">
        <v>10141103</v>
      </c>
      <c r="B248" s="115" t="s">
        <v>14786</v>
      </c>
      <c r="C248" s="259" t="s">
        <v>710</v>
      </c>
      <c r="D248" s="22" t="s">
        <v>17670</v>
      </c>
      <c r="E248" s="114" t="str">
        <f t="shared" si="35"/>
        <v>TRANSFORMADOR MARCA:VEB NACALA T32</v>
      </c>
      <c r="F248" s="57"/>
      <c r="G248" s="21" t="s">
        <v>195</v>
      </c>
      <c r="H248" s="21" t="s">
        <v>195</v>
      </c>
      <c r="I248" s="21"/>
      <c r="J248" s="57"/>
      <c r="K248" s="57" t="s">
        <v>194</v>
      </c>
      <c r="L248" s="57" t="s">
        <v>193</v>
      </c>
      <c r="M248" s="21">
        <v>10000</v>
      </c>
      <c r="N248" s="21" t="s">
        <v>19</v>
      </c>
      <c r="O248" s="21" t="s">
        <v>619</v>
      </c>
      <c r="P248" s="57">
        <v>3</v>
      </c>
      <c r="Q248" s="21">
        <v>1980</v>
      </c>
      <c r="R248" s="21" t="s">
        <v>190</v>
      </c>
      <c r="S248" s="21">
        <v>713242</v>
      </c>
      <c r="T248" s="116">
        <v>20419</v>
      </c>
      <c r="U248" s="111">
        <v>45</v>
      </c>
      <c r="V248" s="113">
        <f t="shared" si="36"/>
        <v>4469.4922222222222</v>
      </c>
      <c r="W248" s="113">
        <f t="shared" si="37"/>
        <v>15949.507777777777</v>
      </c>
      <c r="X248" s="112">
        <f t="shared" si="38"/>
        <v>15949507.777777776</v>
      </c>
      <c r="Y248" s="111"/>
      <c r="Z248" s="110">
        <f t="shared" si="46"/>
        <v>8</v>
      </c>
      <c r="AA248" s="109">
        <f t="shared" si="39"/>
        <v>1020.95</v>
      </c>
      <c r="AB248" s="109">
        <f t="shared" si="40"/>
        <v>1020950</v>
      </c>
      <c r="AC248" s="108">
        <f t="shared" si="41"/>
        <v>19398.05</v>
      </c>
      <c r="AD248" s="107">
        <f t="shared" si="42"/>
        <v>2.2222222222222223E-2</v>
      </c>
      <c r="AE248" s="106">
        <f t="shared" si="43"/>
        <v>431.06777777777779</v>
      </c>
      <c r="AF248" s="105">
        <f t="shared" si="44"/>
        <v>16380.575555555555</v>
      </c>
      <c r="AG248" s="105">
        <f t="shared" si="45"/>
        <v>4038.4244444444444</v>
      </c>
    </row>
    <row r="249" spans="1:33" s="88" customFormat="1" x14ac:dyDescent="0.35">
      <c r="A249" s="21">
        <v>10141103</v>
      </c>
      <c r="B249" s="115" t="s">
        <v>14786</v>
      </c>
      <c r="C249" s="259" t="s">
        <v>710</v>
      </c>
      <c r="D249" s="22" t="s">
        <v>20</v>
      </c>
      <c r="E249" s="114" t="str">
        <f t="shared" si="35"/>
        <v>TRANSFORMADOR MARCA:VEB PS02 TRFR 1</v>
      </c>
      <c r="F249" s="57"/>
      <c r="G249" s="21" t="s">
        <v>663</v>
      </c>
      <c r="H249" s="21" t="s">
        <v>195</v>
      </c>
      <c r="I249" s="21"/>
      <c r="J249" s="57"/>
      <c r="K249" s="57" t="s">
        <v>662</v>
      </c>
      <c r="L249" s="57" t="s">
        <v>661</v>
      </c>
      <c r="M249" s="21">
        <v>8000</v>
      </c>
      <c r="N249" s="21" t="s">
        <v>619</v>
      </c>
      <c r="O249" s="21" t="s">
        <v>137</v>
      </c>
      <c r="P249" s="57">
        <v>3</v>
      </c>
      <c r="Q249" s="21">
        <v>1980</v>
      </c>
      <c r="R249" s="21" t="s">
        <v>190</v>
      </c>
      <c r="S249" s="21">
        <v>714892</v>
      </c>
      <c r="T249" s="116">
        <v>20419</v>
      </c>
      <c r="U249" s="111">
        <v>45</v>
      </c>
      <c r="V249" s="113">
        <f t="shared" si="36"/>
        <v>4469.4922222222222</v>
      </c>
      <c r="W249" s="113">
        <f t="shared" si="37"/>
        <v>15949.507777777777</v>
      </c>
      <c r="X249" s="112">
        <f t="shared" si="38"/>
        <v>15949507.777777776</v>
      </c>
      <c r="Y249" s="111"/>
      <c r="Z249" s="110">
        <f t="shared" si="46"/>
        <v>8</v>
      </c>
      <c r="AA249" s="109">
        <f t="shared" si="39"/>
        <v>1020.95</v>
      </c>
      <c r="AB249" s="109">
        <f t="shared" si="40"/>
        <v>1020950</v>
      </c>
      <c r="AC249" s="108">
        <f t="shared" si="41"/>
        <v>19398.05</v>
      </c>
      <c r="AD249" s="107">
        <f t="shared" si="42"/>
        <v>2.2222222222222223E-2</v>
      </c>
      <c r="AE249" s="106">
        <f t="shared" si="43"/>
        <v>431.06777777777779</v>
      </c>
      <c r="AF249" s="105">
        <f t="shared" si="44"/>
        <v>16380.575555555555</v>
      </c>
      <c r="AG249" s="105">
        <f t="shared" si="45"/>
        <v>4038.4244444444444</v>
      </c>
    </row>
    <row r="250" spans="1:33" s="88" customFormat="1" x14ac:dyDescent="0.35">
      <c r="A250" s="21">
        <v>10141103</v>
      </c>
      <c r="B250" s="115" t="s">
        <v>1665</v>
      </c>
      <c r="C250" s="272" t="s">
        <v>710</v>
      </c>
      <c r="D250" s="22" t="s">
        <v>14645</v>
      </c>
      <c r="E250" s="114" t="str">
        <f t="shared" si="35"/>
        <v>TRANSFORMADOR MARCA:ASEA AGXX/PTS0057 AGXX/PTS0057</v>
      </c>
      <c r="F250" s="61" t="s">
        <v>14646</v>
      </c>
      <c r="G250" s="21" t="s">
        <v>14645</v>
      </c>
      <c r="H250" s="21" t="s">
        <v>2113</v>
      </c>
      <c r="I250" s="21" t="s">
        <v>2113</v>
      </c>
      <c r="J250" s="21"/>
      <c r="K250" s="121" t="s">
        <v>14644</v>
      </c>
      <c r="L250" s="121" t="s">
        <v>14643</v>
      </c>
      <c r="M250" s="61">
        <v>315</v>
      </c>
      <c r="N250" s="121">
        <v>11</v>
      </c>
      <c r="O250" s="61">
        <v>0.4</v>
      </c>
      <c r="P250" s="61">
        <v>3</v>
      </c>
      <c r="Q250" s="121">
        <v>1980</v>
      </c>
      <c r="R250" s="121" t="s">
        <v>18</v>
      </c>
      <c r="S250" s="121">
        <v>57530</v>
      </c>
      <c r="T250" s="116">
        <v>840</v>
      </c>
      <c r="U250" s="111">
        <v>45</v>
      </c>
      <c r="V250" s="113">
        <f t="shared" si="36"/>
        <v>183.86666666666667</v>
      </c>
      <c r="W250" s="113">
        <f t="shared" si="37"/>
        <v>656.13333333333333</v>
      </c>
      <c r="X250" s="112">
        <f t="shared" si="38"/>
        <v>656133.33333333337</v>
      </c>
      <c r="Y250" s="111"/>
      <c r="Z250" s="110">
        <f t="shared" si="46"/>
        <v>8</v>
      </c>
      <c r="AA250" s="109">
        <f t="shared" si="39"/>
        <v>42</v>
      </c>
      <c r="AB250" s="109">
        <f t="shared" si="40"/>
        <v>42000</v>
      </c>
      <c r="AC250" s="108">
        <f t="shared" si="41"/>
        <v>798</v>
      </c>
      <c r="AD250" s="107">
        <f t="shared" si="42"/>
        <v>2.2222222222222223E-2</v>
      </c>
      <c r="AE250" s="106">
        <f t="shared" si="43"/>
        <v>17.733333333333334</v>
      </c>
      <c r="AF250" s="105">
        <f t="shared" si="44"/>
        <v>673.86666666666667</v>
      </c>
      <c r="AG250" s="105">
        <f t="shared" si="45"/>
        <v>166.13333333333333</v>
      </c>
    </row>
    <row r="251" spans="1:33" s="88" customFormat="1" x14ac:dyDescent="0.35">
      <c r="A251" s="21">
        <v>10141103</v>
      </c>
      <c r="B251" s="115" t="s">
        <v>1665</v>
      </c>
      <c r="C251" s="272" t="s">
        <v>710</v>
      </c>
      <c r="D251" s="22" t="s">
        <v>14642</v>
      </c>
      <c r="E251" s="114" t="str">
        <f t="shared" si="35"/>
        <v>TRANSFORMADOR MARCA:Hawker PTS 1090 PTS 1090</v>
      </c>
      <c r="F251" s="127"/>
      <c r="G251" s="41" t="s">
        <v>14642</v>
      </c>
      <c r="H251" s="21" t="s">
        <v>86</v>
      </c>
      <c r="I251" s="21"/>
      <c r="J251" s="21"/>
      <c r="K251" s="119" t="s">
        <v>14641</v>
      </c>
      <c r="L251" s="171" t="s">
        <v>14640</v>
      </c>
      <c r="M251" s="21">
        <v>160</v>
      </c>
      <c r="N251" s="21">
        <v>33</v>
      </c>
      <c r="O251" s="21">
        <v>0.4</v>
      </c>
      <c r="P251" s="124" t="s">
        <v>516</v>
      </c>
      <c r="Q251" s="21">
        <v>1980</v>
      </c>
      <c r="R251" s="21" t="s">
        <v>14639</v>
      </c>
      <c r="S251" s="21" t="s">
        <v>14638</v>
      </c>
      <c r="T251" s="126">
        <v>991</v>
      </c>
      <c r="U251" s="111">
        <v>45</v>
      </c>
      <c r="V251" s="113">
        <f t="shared" si="36"/>
        <v>216.91888888888892</v>
      </c>
      <c r="W251" s="113">
        <f t="shared" si="37"/>
        <v>774.08111111111111</v>
      </c>
      <c r="X251" s="112">
        <f t="shared" si="38"/>
        <v>774081.11111111112</v>
      </c>
      <c r="Y251" s="118"/>
      <c r="Z251" s="110">
        <f t="shared" si="46"/>
        <v>8</v>
      </c>
      <c r="AA251" s="109">
        <f t="shared" si="39"/>
        <v>49.550000000000004</v>
      </c>
      <c r="AB251" s="109">
        <f t="shared" si="40"/>
        <v>49550.000000000007</v>
      </c>
      <c r="AC251" s="108">
        <f t="shared" si="41"/>
        <v>941.45</v>
      </c>
      <c r="AD251" s="107">
        <f t="shared" si="42"/>
        <v>2.2222222222222223E-2</v>
      </c>
      <c r="AE251" s="106">
        <f t="shared" si="43"/>
        <v>20.921111111111113</v>
      </c>
      <c r="AF251" s="105">
        <f t="shared" si="44"/>
        <v>795.00222222222226</v>
      </c>
      <c r="AG251" s="105">
        <f t="shared" si="45"/>
        <v>195.9977777777778</v>
      </c>
    </row>
    <row r="252" spans="1:33" s="88" customFormat="1" x14ac:dyDescent="0.35">
      <c r="A252" s="21">
        <v>10141103</v>
      </c>
      <c r="B252" s="115" t="s">
        <v>18023</v>
      </c>
      <c r="C252" s="259" t="s">
        <v>18022</v>
      </c>
      <c r="D252" s="193" t="s">
        <v>18920</v>
      </c>
      <c r="E252" s="114" t="str">
        <f t="shared" si="35"/>
        <v>MINISUBESTAÇÃO MARCA:Motra  PTS 138</v>
      </c>
      <c r="F252" s="111"/>
      <c r="G252" s="111"/>
      <c r="H252" s="21" t="s">
        <v>494</v>
      </c>
      <c r="I252" s="111"/>
      <c r="J252" s="111"/>
      <c r="K252" s="133" t="s">
        <v>18919</v>
      </c>
      <c r="L252" s="133" t="s">
        <v>18918</v>
      </c>
      <c r="M252" s="21">
        <v>800</v>
      </c>
      <c r="N252" s="21">
        <v>11</v>
      </c>
      <c r="O252" s="21" t="s">
        <v>510</v>
      </c>
      <c r="P252" s="124" t="s">
        <v>516</v>
      </c>
      <c r="Q252" s="21">
        <v>1981</v>
      </c>
      <c r="R252" s="21" t="s">
        <v>14692</v>
      </c>
      <c r="S252" s="21" t="s">
        <v>18917</v>
      </c>
      <c r="T252" s="116">
        <v>3119</v>
      </c>
      <c r="U252" s="111">
        <v>45</v>
      </c>
      <c r="V252" s="113">
        <f t="shared" si="36"/>
        <v>748.56000000000006</v>
      </c>
      <c r="W252" s="113">
        <f t="shared" si="37"/>
        <v>2370.44</v>
      </c>
      <c r="X252" s="112">
        <f t="shared" si="38"/>
        <v>2370440</v>
      </c>
      <c r="Y252" s="111"/>
      <c r="Z252" s="110">
        <f t="shared" si="46"/>
        <v>9</v>
      </c>
      <c r="AA252" s="109">
        <f t="shared" si="39"/>
        <v>155.95000000000002</v>
      </c>
      <c r="AB252" s="109">
        <f t="shared" si="40"/>
        <v>155950.00000000003</v>
      </c>
      <c r="AC252" s="108">
        <f t="shared" si="41"/>
        <v>2963.05</v>
      </c>
      <c r="AD252" s="107">
        <f t="shared" si="42"/>
        <v>2.2222222222222223E-2</v>
      </c>
      <c r="AE252" s="106">
        <f t="shared" si="43"/>
        <v>65.845555555555563</v>
      </c>
      <c r="AF252" s="105">
        <f t="shared" si="44"/>
        <v>2436.2855555555557</v>
      </c>
      <c r="AG252" s="105">
        <f t="shared" si="45"/>
        <v>682.71444444444455</v>
      </c>
    </row>
    <row r="253" spans="1:33" s="88" customFormat="1" x14ac:dyDescent="0.35">
      <c r="A253" s="21">
        <v>10141103</v>
      </c>
      <c r="B253" s="115" t="s">
        <v>18023</v>
      </c>
      <c r="C253" s="259" t="s">
        <v>18022</v>
      </c>
      <c r="D253" s="193" t="s">
        <v>18920</v>
      </c>
      <c r="E253" s="114" t="str">
        <f t="shared" si="35"/>
        <v>MINISUBESTAÇÃO MARCA:Motra  PTS 138</v>
      </c>
      <c r="F253" s="111"/>
      <c r="G253" s="111"/>
      <c r="H253" s="21" t="s">
        <v>494</v>
      </c>
      <c r="I253" s="111"/>
      <c r="J253" s="111"/>
      <c r="K253" s="133" t="s">
        <v>18919</v>
      </c>
      <c r="L253" s="133" t="s">
        <v>18918</v>
      </c>
      <c r="M253" s="21">
        <v>800</v>
      </c>
      <c r="N253" s="21">
        <v>11</v>
      </c>
      <c r="O253" s="21" t="s">
        <v>510</v>
      </c>
      <c r="P253" s="124" t="s">
        <v>516</v>
      </c>
      <c r="Q253" s="21">
        <v>1981</v>
      </c>
      <c r="R253" s="21" t="s">
        <v>14692</v>
      </c>
      <c r="S253" s="21" t="s">
        <v>18917</v>
      </c>
      <c r="T253" s="116">
        <v>3119</v>
      </c>
      <c r="U253" s="111">
        <v>45</v>
      </c>
      <c r="V253" s="113">
        <f t="shared" si="36"/>
        <v>748.56000000000006</v>
      </c>
      <c r="W253" s="113">
        <f t="shared" si="37"/>
        <v>2370.44</v>
      </c>
      <c r="X253" s="112">
        <f t="shared" si="38"/>
        <v>2370440</v>
      </c>
      <c r="Y253" s="111"/>
      <c r="Z253" s="110">
        <f t="shared" si="46"/>
        <v>9</v>
      </c>
      <c r="AA253" s="109">
        <f t="shared" si="39"/>
        <v>155.95000000000002</v>
      </c>
      <c r="AB253" s="109">
        <f t="shared" si="40"/>
        <v>155950.00000000003</v>
      </c>
      <c r="AC253" s="108">
        <f t="shared" si="41"/>
        <v>2963.05</v>
      </c>
      <c r="AD253" s="107">
        <f t="shared" si="42"/>
        <v>2.2222222222222223E-2</v>
      </c>
      <c r="AE253" s="106">
        <f t="shared" si="43"/>
        <v>65.845555555555563</v>
      </c>
      <c r="AF253" s="105">
        <f t="shared" si="44"/>
        <v>2436.2855555555557</v>
      </c>
      <c r="AG253" s="105">
        <f t="shared" si="45"/>
        <v>682.71444444444455</v>
      </c>
    </row>
    <row r="254" spans="1:33" s="88" customFormat="1" x14ac:dyDescent="0.35">
      <c r="A254" s="21">
        <v>10141103</v>
      </c>
      <c r="B254" s="115" t="s">
        <v>18023</v>
      </c>
      <c r="C254" s="259" t="s">
        <v>18022</v>
      </c>
      <c r="D254" s="193" t="s">
        <v>18916</v>
      </c>
      <c r="E254" s="114" t="str">
        <f t="shared" si="35"/>
        <v>MINISUBESTAÇÃO MARCA:Motra  PTS 101</v>
      </c>
      <c r="F254" s="21"/>
      <c r="G254" s="21"/>
      <c r="H254" s="21" t="s">
        <v>494</v>
      </c>
      <c r="I254" s="21"/>
      <c r="J254" s="21"/>
      <c r="K254" s="133" t="s">
        <v>18915</v>
      </c>
      <c r="L254" s="133" t="s">
        <v>18914</v>
      </c>
      <c r="M254" s="21">
        <v>800</v>
      </c>
      <c r="N254" s="21">
        <v>11</v>
      </c>
      <c r="O254" s="21" t="s">
        <v>510</v>
      </c>
      <c r="P254" s="124" t="s">
        <v>516</v>
      </c>
      <c r="Q254" s="21">
        <v>1981</v>
      </c>
      <c r="R254" s="21" t="s">
        <v>14692</v>
      </c>
      <c r="S254" s="21" t="s">
        <v>18913</v>
      </c>
      <c r="T254" s="116">
        <v>3119</v>
      </c>
      <c r="U254" s="111">
        <v>45</v>
      </c>
      <c r="V254" s="113">
        <f t="shared" si="36"/>
        <v>748.56000000000006</v>
      </c>
      <c r="W254" s="113">
        <f t="shared" si="37"/>
        <v>2370.44</v>
      </c>
      <c r="X254" s="112">
        <f t="shared" si="38"/>
        <v>2370440</v>
      </c>
      <c r="Y254" s="111"/>
      <c r="Z254" s="110">
        <f t="shared" si="46"/>
        <v>9</v>
      </c>
      <c r="AA254" s="109">
        <f t="shared" si="39"/>
        <v>155.95000000000002</v>
      </c>
      <c r="AB254" s="109">
        <f t="shared" si="40"/>
        <v>155950.00000000003</v>
      </c>
      <c r="AC254" s="108">
        <f t="shared" si="41"/>
        <v>2963.05</v>
      </c>
      <c r="AD254" s="107">
        <f t="shared" si="42"/>
        <v>2.2222222222222223E-2</v>
      </c>
      <c r="AE254" s="106">
        <f t="shared" si="43"/>
        <v>65.845555555555563</v>
      </c>
      <c r="AF254" s="105">
        <f t="shared" si="44"/>
        <v>2436.2855555555557</v>
      </c>
      <c r="AG254" s="105">
        <f t="shared" si="45"/>
        <v>682.71444444444455</v>
      </c>
    </row>
    <row r="255" spans="1:33" s="88" customFormat="1" x14ac:dyDescent="0.35">
      <c r="A255" s="21">
        <v>10141103</v>
      </c>
      <c r="B255" s="115" t="s">
        <v>18023</v>
      </c>
      <c r="C255" s="259" t="s">
        <v>18022</v>
      </c>
      <c r="D255" s="193" t="s">
        <v>18912</v>
      </c>
      <c r="E255" s="114" t="str">
        <f t="shared" si="35"/>
        <v>MINISUBESTAÇÃO MARCA:  PT 256</v>
      </c>
      <c r="F255" s="21"/>
      <c r="G255" s="21"/>
      <c r="H255" s="21" t="s">
        <v>494</v>
      </c>
      <c r="I255" s="21"/>
      <c r="J255" s="21"/>
      <c r="K255" s="133" t="s">
        <v>18911</v>
      </c>
      <c r="L255" s="133" t="s">
        <v>18910</v>
      </c>
      <c r="M255" s="21">
        <v>800</v>
      </c>
      <c r="N255" s="21">
        <v>11</v>
      </c>
      <c r="O255" s="21" t="s">
        <v>510</v>
      </c>
      <c r="P255" s="124" t="s">
        <v>516</v>
      </c>
      <c r="Q255" s="21">
        <v>1981</v>
      </c>
      <c r="R255" s="21"/>
      <c r="S255" s="21"/>
      <c r="T255" s="116">
        <v>3119</v>
      </c>
      <c r="U255" s="111">
        <v>45</v>
      </c>
      <c r="V255" s="113">
        <f t="shared" si="36"/>
        <v>748.56000000000006</v>
      </c>
      <c r="W255" s="113">
        <f t="shared" si="37"/>
        <v>2370.44</v>
      </c>
      <c r="X255" s="112">
        <f t="shared" si="38"/>
        <v>2370440</v>
      </c>
      <c r="Y255" s="111"/>
      <c r="Z255" s="110">
        <f t="shared" si="46"/>
        <v>9</v>
      </c>
      <c r="AA255" s="109">
        <f t="shared" si="39"/>
        <v>155.95000000000002</v>
      </c>
      <c r="AB255" s="109">
        <f t="shared" si="40"/>
        <v>155950.00000000003</v>
      </c>
      <c r="AC255" s="108">
        <f t="shared" si="41"/>
        <v>2963.05</v>
      </c>
      <c r="AD255" s="107">
        <f t="shared" si="42"/>
        <v>2.2222222222222223E-2</v>
      </c>
      <c r="AE255" s="106">
        <f t="shared" si="43"/>
        <v>65.845555555555563</v>
      </c>
      <c r="AF255" s="105">
        <f t="shared" si="44"/>
        <v>2436.2855555555557</v>
      </c>
      <c r="AG255" s="105">
        <f t="shared" si="45"/>
        <v>682.71444444444455</v>
      </c>
    </row>
    <row r="256" spans="1:33" s="88" customFormat="1" x14ac:dyDescent="0.35">
      <c r="A256" s="21">
        <v>10141103</v>
      </c>
      <c r="B256" s="115" t="s">
        <v>18023</v>
      </c>
      <c r="C256" s="259" t="s">
        <v>18022</v>
      </c>
      <c r="D256" s="193" t="s">
        <v>8387</v>
      </c>
      <c r="E256" s="114" t="str">
        <f t="shared" si="35"/>
        <v>MINISUBESTAÇÃO MARCA:  PT 126</v>
      </c>
      <c r="F256" s="21"/>
      <c r="G256" s="21"/>
      <c r="H256" s="21" t="s">
        <v>494</v>
      </c>
      <c r="I256" s="21"/>
      <c r="J256" s="21"/>
      <c r="K256" s="133" t="s">
        <v>18909</v>
      </c>
      <c r="L256" s="133" t="s">
        <v>18908</v>
      </c>
      <c r="M256" s="21">
        <v>800</v>
      </c>
      <c r="N256" s="21">
        <v>11</v>
      </c>
      <c r="O256" s="21" t="s">
        <v>510</v>
      </c>
      <c r="P256" s="124" t="s">
        <v>516</v>
      </c>
      <c r="Q256" s="21">
        <v>1981</v>
      </c>
      <c r="R256" s="21"/>
      <c r="S256" s="21"/>
      <c r="T256" s="116">
        <v>3119</v>
      </c>
      <c r="U256" s="111">
        <v>45</v>
      </c>
      <c r="V256" s="113">
        <f t="shared" si="36"/>
        <v>748.56000000000006</v>
      </c>
      <c r="W256" s="113">
        <f t="shared" si="37"/>
        <v>2370.44</v>
      </c>
      <c r="X256" s="112">
        <f t="shared" si="38"/>
        <v>2370440</v>
      </c>
      <c r="Y256" s="111"/>
      <c r="Z256" s="110">
        <f t="shared" si="46"/>
        <v>9</v>
      </c>
      <c r="AA256" s="109">
        <f t="shared" si="39"/>
        <v>155.95000000000002</v>
      </c>
      <c r="AB256" s="109">
        <f t="shared" si="40"/>
        <v>155950.00000000003</v>
      </c>
      <c r="AC256" s="108">
        <f t="shared" si="41"/>
        <v>2963.05</v>
      </c>
      <c r="AD256" s="107">
        <f t="shared" si="42"/>
        <v>2.2222222222222223E-2</v>
      </c>
      <c r="AE256" s="106">
        <f t="shared" si="43"/>
        <v>65.845555555555563</v>
      </c>
      <c r="AF256" s="105">
        <f t="shared" si="44"/>
        <v>2436.2855555555557</v>
      </c>
      <c r="AG256" s="105">
        <f t="shared" si="45"/>
        <v>682.71444444444455</v>
      </c>
    </row>
    <row r="257" spans="1:33" s="88" customFormat="1" x14ac:dyDescent="0.35">
      <c r="A257" s="21">
        <v>10141103</v>
      </c>
      <c r="B257" s="115" t="s">
        <v>18023</v>
      </c>
      <c r="C257" s="259" t="s">
        <v>18022</v>
      </c>
      <c r="D257" s="193" t="s">
        <v>13020</v>
      </c>
      <c r="E257" s="114" t="str">
        <f t="shared" si="35"/>
        <v>MINISUBESTAÇÃO MARCA:  PT 339</v>
      </c>
      <c r="F257" s="21"/>
      <c r="G257" s="21"/>
      <c r="H257" s="21" t="s">
        <v>494</v>
      </c>
      <c r="I257" s="21"/>
      <c r="J257" s="21"/>
      <c r="K257" s="133" t="s">
        <v>18907</v>
      </c>
      <c r="L257" s="133" t="s">
        <v>18906</v>
      </c>
      <c r="M257" s="21">
        <v>800</v>
      </c>
      <c r="N257" s="21">
        <v>11</v>
      </c>
      <c r="O257" s="21" t="s">
        <v>510</v>
      </c>
      <c r="P257" s="124" t="s">
        <v>516</v>
      </c>
      <c r="Q257" s="21">
        <v>1981</v>
      </c>
      <c r="R257" s="21"/>
      <c r="S257" s="21"/>
      <c r="T257" s="116">
        <v>3119</v>
      </c>
      <c r="U257" s="111">
        <v>45</v>
      </c>
      <c r="V257" s="113">
        <f t="shared" si="36"/>
        <v>748.56000000000006</v>
      </c>
      <c r="W257" s="113">
        <f t="shared" si="37"/>
        <v>2370.44</v>
      </c>
      <c r="X257" s="112">
        <f t="shared" si="38"/>
        <v>2370440</v>
      </c>
      <c r="Y257" s="111"/>
      <c r="Z257" s="110">
        <f t="shared" si="46"/>
        <v>9</v>
      </c>
      <c r="AA257" s="109">
        <f t="shared" si="39"/>
        <v>155.95000000000002</v>
      </c>
      <c r="AB257" s="109">
        <f t="shared" si="40"/>
        <v>155950.00000000003</v>
      </c>
      <c r="AC257" s="108">
        <f t="shared" si="41"/>
        <v>2963.05</v>
      </c>
      <c r="AD257" s="107">
        <f t="shared" si="42"/>
        <v>2.2222222222222223E-2</v>
      </c>
      <c r="AE257" s="106">
        <f t="shared" si="43"/>
        <v>65.845555555555563</v>
      </c>
      <c r="AF257" s="105">
        <f t="shared" si="44"/>
        <v>2436.2855555555557</v>
      </c>
      <c r="AG257" s="105">
        <f t="shared" si="45"/>
        <v>682.71444444444455</v>
      </c>
    </row>
    <row r="258" spans="1:33" s="88" customFormat="1" x14ac:dyDescent="0.35">
      <c r="A258" s="21">
        <v>10141103</v>
      </c>
      <c r="B258" s="115" t="s">
        <v>18023</v>
      </c>
      <c r="C258" s="259" t="s">
        <v>18022</v>
      </c>
      <c r="D258" s="193" t="s">
        <v>18905</v>
      </c>
      <c r="E258" s="114" t="str">
        <f t="shared" ref="E258:E321" si="47">+CONCATENATE(C258," ","MARCA:",R258," ",G258," ",D258,)</f>
        <v>MINISUBESTAÇÃO MARCA:  PT 182</v>
      </c>
      <c r="F258" s="21"/>
      <c r="G258" s="41"/>
      <c r="H258" s="21" t="s">
        <v>494</v>
      </c>
      <c r="I258" s="21"/>
      <c r="J258" s="21"/>
      <c r="K258" s="133" t="s">
        <v>18904</v>
      </c>
      <c r="L258" s="133" t="s">
        <v>18903</v>
      </c>
      <c r="M258" s="21">
        <v>800</v>
      </c>
      <c r="N258" s="21">
        <v>11</v>
      </c>
      <c r="O258" s="21" t="s">
        <v>510</v>
      </c>
      <c r="P258" s="124" t="s">
        <v>516</v>
      </c>
      <c r="Q258" s="21">
        <v>1981</v>
      </c>
      <c r="R258" s="21"/>
      <c r="S258" s="21"/>
      <c r="T258" s="116">
        <v>3119</v>
      </c>
      <c r="U258" s="111">
        <v>45</v>
      </c>
      <c r="V258" s="113">
        <f t="shared" ref="V258:V321" si="48">((Z258/U258)*(T258-AA258))+AA258</f>
        <v>748.56000000000006</v>
      </c>
      <c r="W258" s="113">
        <f t="shared" ref="W258:W321" si="49">+T258-V258</f>
        <v>2370.44</v>
      </c>
      <c r="X258" s="112">
        <f t="shared" ref="X258:X321" si="50">+W258*1000</f>
        <v>2370440</v>
      </c>
      <c r="Y258" s="111"/>
      <c r="Z258" s="110">
        <f t="shared" si="46"/>
        <v>9</v>
      </c>
      <c r="AA258" s="109">
        <f t="shared" ref="AA258:AA321" si="51">(5/100*T258)</f>
        <v>155.95000000000002</v>
      </c>
      <c r="AB258" s="109">
        <f t="shared" ref="AB258:AB321" si="52">+AA258*1000</f>
        <v>155950.00000000003</v>
      </c>
      <c r="AC258" s="108">
        <f t="shared" ref="AC258:AC321" si="53">+T258-AA258</f>
        <v>2963.05</v>
      </c>
      <c r="AD258" s="107">
        <f t="shared" ref="AD258:AD321" si="54">1/U258</f>
        <v>2.2222222222222223E-2</v>
      </c>
      <c r="AE258" s="106">
        <f t="shared" ref="AE258:AE321" si="55">+AC258*AD258</f>
        <v>65.845555555555563</v>
      </c>
      <c r="AF258" s="105">
        <f t="shared" ref="AF258:AF321" si="56">+T258-V258+AE258</f>
        <v>2436.2855555555557</v>
      </c>
      <c r="AG258" s="105">
        <f t="shared" ref="AG258:AG321" si="57">+V258-AE258</f>
        <v>682.71444444444455</v>
      </c>
    </row>
    <row r="259" spans="1:33" s="88" customFormat="1" x14ac:dyDescent="0.35">
      <c r="A259" s="21">
        <v>10141103</v>
      </c>
      <c r="B259" s="115" t="s">
        <v>18023</v>
      </c>
      <c r="C259" s="259" t="s">
        <v>18022</v>
      </c>
      <c r="D259" s="193" t="s">
        <v>18902</v>
      </c>
      <c r="E259" s="114" t="str">
        <f t="shared" si="47"/>
        <v>MINISUBESTAÇÃO MARCA:  Mini PS MBWE</v>
      </c>
      <c r="F259" s="21"/>
      <c r="G259" s="21"/>
      <c r="H259" s="21" t="s">
        <v>494</v>
      </c>
      <c r="I259" s="21"/>
      <c r="J259" s="21"/>
      <c r="K259" s="133" t="s">
        <v>18901</v>
      </c>
      <c r="L259" s="133" t="s">
        <v>18900</v>
      </c>
      <c r="M259" s="21">
        <v>800</v>
      </c>
      <c r="N259" s="21">
        <v>11</v>
      </c>
      <c r="O259" s="21" t="s">
        <v>510</v>
      </c>
      <c r="P259" s="124" t="s">
        <v>516</v>
      </c>
      <c r="Q259" s="21">
        <v>1981</v>
      </c>
      <c r="R259" s="21"/>
      <c r="S259" s="21"/>
      <c r="T259" s="116">
        <v>3119</v>
      </c>
      <c r="U259" s="111">
        <v>45</v>
      </c>
      <c r="V259" s="113">
        <f t="shared" si="48"/>
        <v>748.56000000000006</v>
      </c>
      <c r="W259" s="113">
        <f t="shared" si="49"/>
        <v>2370.44</v>
      </c>
      <c r="X259" s="112">
        <f t="shared" si="50"/>
        <v>2370440</v>
      </c>
      <c r="Y259" s="111"/>
      <c r="Z259" s="110">
        <f t="shared" si="46"/>
        <v>9</v>
      </c>
      <c r="AA259" s="109">
        <f t="shared" si="51"/>
        <v>155.95000000000002</v>
      </c>
      <c r="AB259" s="109">
        <f t="shared" si="52"/>
        <v>155950.00000000003</v>
      </c>
      <c r="AC259" s="108">
        <f t="shared" si="53"/>
        <v>2963.05</v>
      </c>
      <c r="AD259" s="107">
        <f t="shared" si="54"/>
        <v>2.2222222222222223E-2</v>
      </c>
      <c r="AE259" s="106">
        <f t="shared" si="55"/>
        <v>65.845555555555563</v>
      </c>
      <c r="AF259" s="105">
        <f t="shared" si="56"/>
        <v>2436.2855555555557</v>
      </c>
      <c r="AG259" s="105">
        <f t="shared" si="57"/>
        <v>682.71444444444455</v>
      </c>
    </row>
    <row r="260" spans="1:33" s="88" customFormat="1" x14ac:dyDescent="0.35">
      <c r="A260" s="21">
        <v>10141103</v>
      </c>
      <c r="B260" s="115" t="s">
        <v>18023</v>
      </c>
      <c r="C260" s="259" t="s">
        <v>18022</v>
      </c>
      <c r="D260" s="193" t="s">
        <v>7621</v>
      </c>
      <c r="E260" s="114" t="str">
        <f t="shared" si="47"/>
        <v>MINISUBESTAÇÃO MARCA:  PT 143</v>
      </c>
      <c r="F260" s="21"/>
      <c r="G260" s="21"/>
      <c r="H260" s="21" t="s">
        <v>494</v>
      </c>
      <c r="I260" s="21"/>
      <c r="J260" s="21"/>
      <c r="K260" s="133" t="s">
        <v>18899</v>
      </c>
      <c r="L260" s="133" t="s">
        <v>18898</v>
      </c>
      <c r="M260" s="21">
        <v>800</v>
      </c>
      <c r="N260" s="21">
        <v>11</v>
      </c>
      <c r="O260" s="21" t="s">
        <v>510</v>
      </c>
      <c r="P260" s="124" t="s">
        <v>516</v>
      </c>
      <c r="Q260" s="21">
        <v>1981</v>
      </c>
      <c r="R260" s="21"/>
      <c r="S260" s="21"/>
      <c r="T260" s="116">
        <v>3119</v>
      </c>
      <c r="U260" s="111">
        <v>45</v>
      </c>
      <c r="V260" s="113">
        <f t="shared" si="48"/>
        <v>748.56000000000006</v>
      </c>
      <c r="W260" s="113">
        <f t="shared" si="49"/>
        <v>2370.44</v>
      </c>
      <c r="X260" s="112">
        <f t="shared" si="50"/>
        <v>2370440</v>
      </c>
      <c r="Y260" s="111"/>
      <c r="Z260" s="110">
        <f t="shared" si="46"/>
        <v>9</v>
      </c>
      <c r="AA260" s="109">
        <f t="shared" si="51"/>
        <v>155.95000000000002</v>
      </c>
      <c r="AB260" s="109">
        <f t="shared" si="52"/>
        <v>155950.00000000003</v>
      </c>
      <c r="AC260" s="108">
        <f t="shared" si="53"/>
        <v>2963.05</v>
      </c>
      <c r="AD260" s="107">
        <f t="shared" si="54"/>
        <v>2.2222222222222223E-2</v>
      </c>
      <c r="AE260" s="106">
        <f t="shared" si="55"/>
        <v>65.845555555555563</v>
      </c>
      <c r="AF260" s="105">
        <f t="shared" si="56"/>
        <v>2436.2855555555557</v>
      </c>
      <c r="AG260" s="105">
        <f t="shared" si="57"/>
        <v>682.71444444444455</v>
      </c>
    </row>
    <row r="261" spans="1:33" s="88" customFormat="1" x14ac:dyDescent="0.35">
      <c r="A261" s="21">
        <v>10141103</v>
      </c>
      <c r="B261" s="115" t="s">
        <v>18023</v>
      </c>
      <c r="C261" s="259" t="s">
        <v>18022</v>
      </c>
      <c r="D261" s="193" t="s">
        <v>2615</v>
      </c>
      <c r="E261" s="114" t="str">
        <f t="shared" si="47"/>
        <v>MINISUBESTAÇÃO MARCA:  PT ?</v>
      </c>
      <c r="F261" s="21"/>
      <c r="G261" s="21"/>
      <c r="H261" s="21" t="s">
        <v>494</v>
      </c>
      <c r="I261" s="21"/>
      <c r="J261" s="21"/>
      <c r="K261" s="133" t="s">
        <v>18897</v>
      </c>
      <c r="L261" s="133" t="s">
        <v>18896</v>
      </c>
      <c r="M261" s="21">
        <v>800</v>
      </c>
      <c r="N261" s="21">
        <v>11</v>
      </c>
      <c r="O261" s="21" t="s">
        <v>510</v>
      </c>
      <c r="P261" s="124" t="s">
        <v>516</v>
      </c>
      <c r="Q261" s="21">
        <v>1981</v>
      </c>
      <c r="R261" s="21"/>
      <c r="S261" s="21"/>
      <c r="T261" s="116">
        <v>3119</v>
      </c>
      <c r="U261" s="111">
        <v>45</v>
      </c>
      <c r="V261" s="113">
        <f t="shared" si="48"/>
        <v>748.56000000000006</v>
      </c>
      <c r="W261" s="113">
        <f t="shared" si="49"/>
        <v>2370.44</v>
      </c>
      <c r="X261" s="112">
        <f t="shared" si="50"/>
        <v>2370440</v>
      </c>
      <c r="Y261" s="111"/>
      <c r="Z261" s="110">
        <f t="shared" si="46"/>
        <v>9</v>
      </c>
      <c r="AA261" s="109">
        <f t="shared" si="51"/>
        <v>155.95000000000002</v>
      </c>
      <c r="AB261" s="109">
        <f t="shared" si="52"/>
        <v>155950.00000000003</v>
      </c>
      <c r="AC261" s="108">
        <f t="shared" si="53"/>
        <v>2963.05</v>
      </c>
      <c r="AD261" s="107">
        <f t="shared" si="54"/>
        <v>2.2222222222222223E-2</v>
      </c>
      <c r="AE261" s="106">
        <f t="shared" si="55"/>
        <v>65.845555555555563</v>
      </c>
      <c r="AF261" s="105">
        <f t="shared" si="56"/>
        <v>2436.2855555555557</v>
      </c>
      <c r="AG261" s="105">
        <f t="shared" si="57"/>
        <v>682.71444444444455</v>
      </c>
    </row>
    <row r="262" spans="1:33" s="88" customFormat="1" x14ac:dyDescent="0.35">
      <c r="A262" s="21">
        <v>10141103</v>
      </c>
      <c r="B262" s="176" t="s">
        <v>18023</v>
      </c>
      <c r="C262" s="259" t="s">
        <v>18022</v>
      </c>
      <c r="D262" s="60"/>
      <c r="E262" s="114" t="str">
        <f t="shared" si="47"/>
        <v xml:space="preserve">MINISUBESTAÇÃO MARCA:ASEA PS1 OUTDOOR </v>
      </c>
      <c r="F262" s="61"/>
      <c r="G262" s="61" t="s">
        <v>18895</v>
      </c>
      <c r="H262" s="61" t="s">
        <v>511</v>
      </c>
      <c r="I262" s="61"/>
      <c r="J262" s="61"/>
      <c r="K262" s="122" t="s">
        <v>18026</v>
      </c>
      <c r="L262" s="122" t="s">
        <v>18025</v>
      </c>
      <c r="M262" s="61">
        <v>200</v>
      </c>
      <c r="N262" s="61">
        <v>33</v>
      </c>
      <c r="O262" s="61">
        <v>0.4</v>
      </c>
      <c r="P262" s="121">
        <v>3</v>
      </c>
      <c r="Q262" s="156">
        <v>1981</v>
      </c>
      <c r="R262" s="156" t="s">
        <v>18</v>
      </c>
      <c r="S262" s="156">
        <v>7260877</v>
      </c>
      <c r="T262" s="116">
        <v>3638</v>
      </c>
      <c r="U262" s="111">
        <v>45</v>
      </c>
      <c r="V262" s="113">
        <f t="shared" si="48"/>
        <v>873.12</v>
      </c>
      <c r="W262" s="113">
        <f t="shared" si="49"/>
        <v>2764.88</v>
      </c>
      <c r="X262" s="112">
        <f t="shared" si="50"/>
        <v>2764880</v>
      </c>
      <c r="Y262" s="111"/>
      <c r="Z262" s="110">
        <f t="shared" si="46"/>
        <v>9</v>
      </c>
      <c r="AA262" s="109">
        <f t="shared" si="51"/>
        <v>181.9</v>
      </c>
      <c r="AB262" s="109">
        <f t="shared" si="52"/>
        <v>181900</v>
      </c>
      <c r="AC262" s="108">
        <f t="shared" si="53"/>
        <v>3456.1</v>
      </c>
      <c r="AD262" s="107">
        <f t="shared" si="54"/>
        <v>2.2222222222222223E-2</v>
      </c>
      <c r="AE262" s="106">
        <f t="shared" si="55"/>
        <v>76.802222222222227</v>
      </c>
      <c r="AF262" s="105">
        <f t="shared" si="56"/>
        <v>2841.6822222222222</v>
      </c>
      <c r="AG262" s="105">
        <f t="shared" si="57"/>
        <v>796.31777777777779</v>
      </c>
    </row>
    <row r="263" spans="1:33" s="88" customFormat="1" x14ac:dyDescent="0.35">
      <c r="A263" s="21">
        <v>10141103</v>
      </c>
      <c r="B263" s="115" t="s">
        <v>14786</v>
      </c>
      <c r="C263" s="259" t="s">
        <v>710</v>
      </c>
      <c r="D263" s="22" t="s">
        <v>17668</v>
      </c>
      <c r="E263" s="114" t="str">
        <f t="shared" si="47"/>
        <v>TRANSFORMADOR MARCA:Motra/Sabuco PT183 PT183</v>
      </c>
      <c r="F263" s="21" t="s">
        <v>17669</v>
      </c>
      <c r="G263" s="21" t="s">
        <v>17668</v>
      </c>
      <c r="H263" s="21" t="s">
        <v>3104</v>
      </c>
      <c r="I263" s="21" t="s">
        <v>530</v>
      </c>
      <c r="J263" s="21"/>
      <c r="K263" s="124">
        <v>693025.8</v>
      </c>
      <c r="L263" s="124">
        <v>7806506</v>
      </c>
      <c r="M263" s="21">
        <v>250</v>
      </c>
      <c r="N263" s="21">
        <v>6.6</v>
      </c>
      <c r="O263" s="21">
        <v>0.4</v>
      </c>
      <c r="P263" s="21">
        <v>3</v>
      </c>
      <c r="Q263" s="124">
        <v>1981</v>
      </c>
      <c r="R263" s="124" t="s">
        <v>17667</v>
      </c>
      <c r="S263" s="124" t="s">
        <v>17666</v>
      </c>
      <c r="T263" s="116">
        <v>840</v>
      </c>
      <c r="U263" s="111">
        <v>45</v>
      </c>
      <c r="V263" s="113">
        <f t="shared" si="48"/>
        <v>201.60000000000002</v>
      </c>
      <c r="W263" s="113">
        <f t="shared" si="49"/>
        <v>638.4</v>
      </c>
      <c r="X263" s="112">
        <f t="shared" si="50"/>
        <v>638400</v>
      </c>
      <c r="Y263" s="111"/>
      <c r="Z263" s="110">
        <f t="shared" si="46"/>
        <v>9</v>
      </c>
      <c r="AA263" s="109">
        <f t="shared" si="51"/>
        <v>42</v>
      </c>
      <c r="AB263" s="109">
        <f t="shared" si="52"/>
        <v>42000</v>
      </c>
      <c r="AC263" s="108">
        <f t="shared" si="53"/>
        <v>798</v>
      </c>
      <c r="AD263" s="107">
        <f t="shared" si="54"/>
        <v>2.2222222222222223E-2</v>
      </c>
      <c r="AE263" s="106">
        <f t="shared" si="55"/>
        <v>17.733333333333334</v>
      </c>
      <c r="AF263" s="105">
        <f t="shared" si="56"/>
        <v>656.13333333333333</v>
      </c>
      <c r="AG263" s="105">
        <f t="shared" si="57"/>
        <v>183.86666666666667</v>
      </c>
    </row>
    <row r="264" spans="1:33" s="88" customFormat="1" x14ac:dyDescent="0.35">
      <c r="A264" s="21">
        <v>10141103</v>
      </c>
      <c r="B264" s="115" t="s">
        <v>1665</v>
      </c>
      <c r="C264" s="272" t="s">
        <v>710</v>
      </c>
      <c r="D264" s="22" t="s">
        <v>14636</v>
      </c>
      <c r="E264" s="114" t="str">
        <f t="shared" si="47"/>
        <v>TRANSFORMADOR MARCA:DESTA  AGCHI/PT56 AGCHI/PT56</v>
      </c>
      <c r="F264" s="21" t="s">
        <v>14637</v>
      </c>
      <c r="G264" s="21" t="s">
        <v>14636</v>
      </c>
      <c r="H264" s="21" t="s">
        <v>977</v>
      </c>
      <c r="I264" s="21" t="s">
        <v>976</v>
      </c>
      <c r="J264" s="21" t="s">
        <v>14635</v>
      </c>
      <c r="K264" s="139" t="s">
        <v>14634</v>
      </c>
      <c r="L264" s="119" t="s">
        <v>14633</v>
      </c>
      <c r="M264" s="21">
        <v>100</v>
      </c>
      <c r="N264" s="21">
        <v>22</v>
      </c>
      <c r="O264" s="21">
        <v>0.4</v>
      </c>
      <c r="P264" s="21">
        <v>3</v>
      </c>
      <c r="Q264" s="21">
        <v>1981</v>
      </c>
      <c r="R264" s="21" t="s">
        <v>1566</v>
      </c>
      <c r="S264" s="21" t="s">
        <v>14632</v>
      </c>
      <c r="T264" s="116">
        <v>445</v>
      </c>
      <c r="U264" s="111">
        <v>45</v>
      </c>
      <c r="V264" s="113">
        <f t="shared" si="48"/>
        <v>106.80000000000001</v>
      </c>
      <c r="W264" s="113">
        <f t="shared" si="49"/>
        <v>338.2</v>
      </c>
      <c r="X264" s="112">
        <f t="shared" si="50"/>
        <v>338200</v>
      </c>
      <c r="Y264" s="111"/>
      <c r="Z264" s="110">
        <f t="shared" si="46"/>
        <v>9</v>
      </c>
      <c r="AA264" s="109">
        <f t="shared" si="51"/>
        <v>22.25</v>
      </c>
      <c r="AB264" s="109">
        <f t="shared" si="52"/>
        <v>22250</v>
      </c>
      <c r="AC264" s="108">
        <f t="shared" si="53"/>
        <v>422.75</v>
      </c>
      <c r="AD264" s="107">
        <f t="shared" si="54"/>
        <v>2.2222222222222223E-2</v>
      </c>
      <c r="AE264" s="106">
        <f t="shared" si="55"/>
        <v>9.3944444444444439</v>
      </c>
      <c r="AF264" s="105">
        <f t="shared" si="56"/>
        <v>347.59444444444443</v>
      </c>
      <c r="AG264" s="105">
        <f t="shared" si="57"/>
        <v>97.405555555555566</v>
      </c>
    </row>
    <row r="265" spans="1:33" s="88" customFormat="1" x14ac:dyDescent="0.35">
      <c r="A265" s="21">
        <v>10141103</v>
      </c>
      <c r="B265" s="115" t="s">
        <v>1665</v>
      </c>
      <c r="C265" s="272" t="s">
        <v>710</v>
      </c>
      <c r="D265" s="193" t="s">
        <v>11440</v>
      </c>
      <c r="E265" s="114" t="str">
        <f t="shared" si="47"/>
        <v>TRANSFORMADOR MARCA:MOTRA  PT 38 RE</v>
      </c>
      <c r="F265" s="57" t="s">
        <v>2359</v>
      </c>
      <c r="G265" s="21"/>
      <c r="H265" s="21" t="s">
        <v>1695</v>
      </c>
      <c r="I265" s="21"/>
      <c r="J265" s="21"/>
      <c r="K265" s="133" t="s">
        <v>14631</v>
      </c>
      <c r="L265" s="133" t="s">
        <v>14630</v>
      </c>
      <c r="M265" s="21">
        <v>250</v>
      </c>
      <c r="N265" s="21">
        <v>33</v>
      </c>
      <c r="O265" s="21" t="s">
        <v>510</v>
      </c>
      <c r="P265" s="124" t="s">
        <v>516</v>
      </c>
      <c r="Q265" s="21">
        <v>1981</v>
      </c>
      <c r="R265" s="21" t="s">
        <v>1650</v>
      </c>
      <c r="S265" s="21" t="s">
        <v>14629</v>
      </c>
      <c r="T265" s="116">
        <v>991</v>
      </c>
      <c r="U265" s="111">
        <v>45</v>
      </c>
      <c r="V265" s="113">
        <f t="shared" si="48"/>
        <v>237.84000000000003</v>
      </c>
      <c r="W265" s="113">
        <f t="shared" si="49"/>
        <v>753.16</v>
      </c>
      <c r="X265" s="112">
        <f t="shared" si="50"/>
        <v>753160</v>
      </c>
      <c r="Y265" s="111"/>
      <c r="Z265" s="110">
        <f t="shared" si="46"/>
        <v>9</v>
      </c>
      <c r="AA265" s="109">
        <f t="shared" si="51"/>
        <v>49.550000000000004</v>
      </c>
      <c r="AB265" s="109">
        <f t="shared" si="52"/>
        <v>49550.000000000007</v>
      </c>
      <c r="AC265" s="108">
        <f t="shared" si="53"/>
        <v>941.45</v>
      </c>
      <c r="AD265" s="107">
        <f t="shared" si="54"/>
        <v>2.2222222222222223E-2</v>
      </c>
      <c r="AE265" s="106">
        <f t="shared" si="55"/>
        <v>20.921111111111113</v>
      </c>
      <c r="AF265" s="105">
        <f t="shared" si="56"/>
        <v>774.08111111111111</v>
      </c>
      <c r="AG265" s="105">
        <f t="shared" si="57"/>
        <v>216.91888888888892</v>
      </c>
    </row>
    <row r="266" spans="1:33" s="88" customFormat="1" x14ac:dyDescent="0.35">
      <c r="A266" s="21">
        <v>10141103</v>
      </c>
      <c r="B266" s="115" t="s">
        <v>496</v>
      </c>
      <c r="C266" s="272" t="s">
        <v>495</v>
      </c>
      <c r="D266" s="22"/>
      <c r="E266" s="114" t="str">
        <f t="shared" si="47"/>
        <v xml:space="preserve">TRANSFORMADOR AUXILIAR MARCA:MOTRA SIEMENS Aeroporto </v>
      </c>
      <c r="F266" s="21"/>
      <c r="G266" s="21" t="s">
        <v>681</v>
      </c>
      <c r="H266" s="21" t="s">
        <v>494</v>
      </c>
      <c r="I266" s="21"/>
      <c r="J266" s="21"/>
      <c r="K266" s="21"/>
      <c r="L266" s="21"/>
      <c r="M266" s="21" t="s">
        <v>680</v>
      </c>
      <c r="N266" s="21">
        <v>11</v>
      </c>
      <c r="O266" s="21">
        <v>0.4</v>
      </c>
      <c r="P266" s="21">
        <v>3</v>
      </c>
      <c r="Q266" s="21">
        <v>1981</v>
      </c>
      <c r="R266" s="21" t="s">
        <v>679</v>
      </c>
      <c r="S266" s="21" t="s">
        <v>678</v>
      </c>
      <c r="T266" s="22">
        <v>643</v>
      </c>
      <c r="U266" s="21">
        <v>45</v>
      </c>
      <c r="V266" s="113">
        <f t="shared" si="48"/>
        <v>154.32000000000002</v>
      </c>
      <c r="W266" s="113">
        <f t="shared" si="49"/>
        <v>488.67999999999995</v>
      </c>
      <c r="X266" s="112">
        <f t="shared" si="50"/>
        <v>488679.99999999994</v>
      </c>
      <c r="Y266" s="21"/>
      <c r="Z266" s="110">
        <f t="shared" si="46"/>
        <v>9</v>
      </c>
      <c r="AA266" s="109">
        <f t="shared" si="51"/>
        <v>32.15</v>
      </c>
      <c r="AB266" s="109">
        <f t="shared" si="52"/>
        <v>32150</v>
      </c>
      <c r="AC266" s="108">
        <f t="shared" si="53"/>
        <v>610.85</v>
      </c>
      <c r="AD266" s="107">
        <f t="shared" si="54"/>
        <v>2.2222222222222223E-2</v>
      </c>
      <c r="AE266" s="106">
        <f t="shared" si="55"/>
        <v>13.574444444444445</v>
      </c>
      <c r="AF266" s="105">
        <f t="shared" si="56"/>
        <v>502.2544444444444</v>
      </c>
      <c r="AG266" s="105">
        <f t="shared" si="57"/>
        <v>140.74555555555557</v>
      </c>
    </row>
    <row r="267" spans="1:33" s="88" customFormat="1" x14ac:dyDescent="0.35">
      <c r="A267" s="21">
        <v>10141103</v>
      </c>
      <c r="B267" s="115" t="s">
        <v>18985</v>
      </c>
      <c r="C267" s="272" t="s">
        <v>18984</v>
      </c>
      <c r="D267" s="22" t="s">
        <v>18988</v>
      </c>
      <c r="E267" s="114" t="str">
        <f t="shared" si="47"/>
        <v>GERADOR MARCA:NEBB CENTRAL HYDRICO GEN 1</v>
      </c>
      <c r="F267" s="57"/>
      <c r="G267" s="41" t="s">
        <v>675</v>
      </c>
      <c r="H267" s="21" t="s">
        <v>158</v>
      </c>
      <c r="I267" s="21"/>
      <c r="J267" s="57"/>
      <c r="K267" s="57" t="s">
        <v>674</v>
      </c>
      <c r="L267" s="57" t="s">
        <v>673</v>
      </c>
      <c r="M267" s="21" t="s">
        <v>18987</v>
      </c>
      <c r="N267" s="21"/>
      <c r="O267" s="21" t="s">
        <v>362</v>
      </c>
      <c r="P267" s="57">
        <v>3</v>
      </c>
      <c r="Q267" s="57">
        <v>1982</v>
      </c>
      <c r="R267" s="57" t="s">
        <v>672</v>
      </c>
      <c r="S267" s="57">
        <v>140169</v>
      </c>
      <c r="T267" s="116">
        <v>1475</v>
      </c>
      <c r="U267" s="111">
        <v>45</v>
      </c>
      <c r="V267" s="113">
        <f t="shared" si="48"/>
        <v>385.13888888888886</v>
      </c>
      <c r="W267" s="113">
        <f t="shared" si="49"/>
        <v>1089.8611111111111</v>
      </c>
      <c r="X267" s="112">
        <f t="shared" si="50"/>
        <v>1089861.111111111</v>
      </c>
      <c r="Y267" s="111"/>
      <c r="Z267" s="110">
        <f t="shared" si="46"/>
        <v>10</v>
      </c>
      <c r="AA267" s="109">
        <f t="shared" si="51"/>
        <v>73.75</v>
      </c>
      <c r="AB267" s="109">
        <f t="shared" si="52"/>
        <v>73750</v>
      </c>
      <c r="AC267" s="108">
        <f t="shared" si="53"/>
        <v>1401.25</v>
      </c>
      <c r="AD267" s="107">
        <f t="shared" si="54"/>
        <v>2.2222222222222223E-2</v>
      </c>
      <c r="AE267" s="106">
        <f t="shared" si="55"/>
        <v>31.138888888888889</v>
      </c>
      <c r="AF267" s="105">
        <f t="shared" si="56"/>
        <v>1121</v>
      </c>
      <c r="AG267" s="105">
        <f t="shared" si="57"/>
        <v>353.99999999999994</v>
      </c>
    </row>
    <row r="268" spans="1:33" s="88" customFormat="1" x14ac:dyDescent="0.35">
      <c r="A268" s="21">
        <v>10141103</v>
      </c>
      <c r="B268" s="115" t="s">
        <v>18985</v>
      </c>
      <c r="C268" s="272" t="s">
        <v>18984</v>
      </c>
      <c r="D268" s="22" t="s">
        <v>18988</v>
      </c>
      <c r="E268" s="114" t="str">
        <f t="shared" si="47"/>
        <v>GERADOR MARCA:NEBB CENTRAL HYDRICO GEN 1</v>
      </c>
      <c r="F268" s="57"/>
      <c r="G268" s="21" t="s">
        <v>675</v>
      </c>
      <c r="H268" s="21" t="s">
        <v>158</v>
      </c>
      <c r="I268" s="21"/>
      <c r="J268" s="57"/>
      <c r="K268" s="57" t="s">
        <v>674</v>
      </c>
      <c r="L268" s="57" t="s">
        <v>673</v>
      </c>
      <c r="M268" s="21" t="s">
        <v>18987</v>
      </c>
      <c r="N268" s="21"/>
      <c r="O268" s="21" t="s">
        <v>362</v>
      </c>
      <c r="P268" s="57">
        <v>3</v>
      </c>
      <c r="Q268" s="57">
        <v>1982</v>
      </c>
      <c r="R268" s="57" t="s">
        <v>672</v>
      </c>
      <c r="S268" s="57">
        <v>140169</v>
      </c>
      <c r="T268" s="116">
        <v>1890</v>
      </c>
      <c r="U268" s="21">
        <v>45</v>
      </c>
      <c r="V268" s="113">
        <f t="shared" si="48"/>
        <v>493.5</v>
      </c>
      <c r="W268" s="113">
        <f t="shared" si="49"/>
        <v>1396.5</v>
      </c>
      <c r="X268" s="112">
        <f t="shared" si="50"/>
        <v>1396500</v>
      </c>
      <c r="Y268" s="111"/>
      <c r="Z268" s="110">
        <f t="shared" si="46"/>
        <v>10</v>
      </c>
      <c r="AA268" s="109">
        <f t="shared" si="51"/>
        <v>94.5</v>
      </c>
      <c r="AB268" s="109">
        <f t="shared" si="52"/>
        <v>94500</v>
      </c>
      <c r="AC268" s="108">
        <f t="shared" si="53"/>
        <v>1795.5</v>
      </c>
      <c r="AD268" s="107">
        <f t="shared" si="54"/>
        <v>2.2222222222222223E-2</v>
      </c>
      <c r="AE268" s="106">
        <f t="shared" si="55"/>
        <v>39.9</v>
      </c>
      <c r="AF268" s="105">
        <f t="shared" si="56"/>
        <v>1436.4</v>
      </c>
      <c r="AG268" s="105">
        <f t="shared" si="57"/>
        <v>453.6</v>
      </c>
    </row>
    <row r="269" spans="1:33" s="88" customFormat="1" x14ac:dyDescent="0.35">
      <c r="A269" s="21">
        <v>10141103</v>
      </c>
      <c r="B269" s="115" t="s">
        <v>18023</v>
      </c>
      <c r="C269" s="259" t="s">
        <v>18022</v>
      </c>
      <c r="D269" s="193" t="s">
        <v>16460</v>
      </c>
      <c r="E269" s="114" t="str">
        <f t="shared" si="47"/>
        <v>MINISUBESTAÇÃO MARCA:Hawker Siddeley  PT60</v>
      </c>
      <c r="F269" s="21" t="s">
        <v>2737</v>
      </c>
      <c r="G269" s="21"/>
      <c r="H269" s="21" t="s">
        <v>494</v>
      </c>
      <c r="I269" s="21"/>
      <c r="J269" s="21"/>
      <c r="K269" s="21">
        <v>32.542050099999997</v>
      </c>
      <c r="L269" s="21">
        <v>-25.943615399999999</v>
      </c>
      <c r="M269" s="21">
        <v>315</v>
      </c>
      <c r="N269" s="21">
        <v>11</v>
      </c>
      <c r="O269" s="21" t="s">
        <v>510</v>
      </c>
      <c r="P269" s="124" t="s">
        <v>516</v>
      </c>
      <c r="Q269" s="21">
        <v>1982</v>
      </c>
      <c r="R269" s="21" t="s">
        <v>18894</v>
      </c>
      <c r="S269" s="21" t="s">
        <v>18893</v>
      </c>
      <c r="T269" s="116">
        <v>1213</v>
      </c>
      <c r="U269" s="111">
        <v>45</v>
      </c>
      <c r="V269" s="113">
        <f t="shared" si="48"/>
        <v>316.72777777777776</v>
      </c>
      <c r="W269" s="113">
        <f t="shared" si="49"/>
        <v>896.27222222222224</v>
      </c>
      <c r="X269" s="112">
        <f t="shared" si="50"/>
        <v>896272.22222222225</v>
      </c>
      <c r="Y269" s="111"/>
      <c r="Z269" s="110">
        <f t="shared" si="46"/>
        <v>10</v>
      </c>
      <c r="AA269" s="109">
        <f t="shared" si="51"/>
        <v>60.650000000000006</v>
      </c>
      <c r="AB269" s="109">
        <f t="shared" si="52"/>
        <v>60650.000000000007</v>
      </c>
      <c r="AC269" s="108">
        <f t="shared" si="53"/>
        <v>1152.3499999999999</v>
      </c>
      <c r="AD269" s="107">
        <f t="shared" si="54"/>
        <v>2.2222222222222223E-2</v>
      </c>
      <c r="AE269" s="106">
        <f t="shared" si="55"/>
        <v>25.607777777777777</v>
      </c>
      <c r="AF269" s="105">
        <f t="shared" si="56"/>
        <v>921.88</v>
      </c>
      <c r="AG269" s="105">
        <f t="shared" si="57"/>
        <v>291.12</v>
      </c>
    </row>
    <row r="270" spans="1:33" s="88" customFormat="1" x14ac:dyDescent="0.35">
      <c r="A270" s="21">
        <v>10141103</v>
      </c>
      <c r="B270" s="115" t="s">
        <v>14786</v>
      </c>
      <c r="C270" s="259" t="s">
        <v>710</v>
      </c>
      <c r="D270" s="22" t="s">
        <v>160</v>
      </c>
      <c r="E270" s="114" t="str">
        <f t="shared" si="47"/>
        <v>TRANSFORMADOR MARCA:NEBB CENTRAL HYDRICO T1</v>
      </c>
      <c r="F270" s="57"/>
      <c r="G270" s="21" t="s">
        <v>675</v>
      </c>
      <c r="H270" s="21" t="s">
        <v>158</v>
      </c>
      <c r="I270" s="21"/>
      <c r="J270" s="57"/>
      <c r="K270" s="57" t="s">
        <v>674</v>
      </c>
      <c r="L270" s="57" t="s">
        <v>673</v>
      </c>
      <c r="M270" s="21">
        <v>850</v>
      </c>
      <c r="N270" s="21" t="s">
        <v>19</v>
      </c>
      <c r="O270" s="21" t="s">
        <v>362</v>
      </c>
      <c r="P270" s="57">
        <v>3</v>
      </c>
      <c r="Q270" s="57">
        <v>1982</v>
      </c>
      <c r="R270" s="57" t="s">
        <v>672</v>
      </c>
      <c r="S270" s="57" t="s">
        <v>17665</v>
      </c>
      <c r="T270" s="116">
        <v>1890</v>
      </c>
      <c r="U270" s="111">
        <v>45</v>
      </c>
      <c r="V270" s="113">
        <f t="shared" si="48"/>
        <v>493.5</v>
      </c>
      <c r="W270" s="113">
        <f t="shared" si="49"/>
        <v>1396.5</v>
      </c>
      <c r="X270" s="112">
        <f t="shared" si="50"/>
        <v>1396500</v>
      </c>
      <c r="Y270" s="111"/>
      <c r="Z270" s="110">
        <f t="shared" si="46"/>
        <v>10</v>
      </c>
      <c r="AA270" s="109">
        <f t="shared" si="51"/>
        <v>94.5</v>
      </c>
      <c r="AB270" s="109">
        <f t="shared" si="52"/>
        <v>94500</v>
      </c>
      <c r="AC270" s="108">
        <f t="shared" si="53"/>
        <v>1795.5</v>
      </c>
      <c r="AD270" s="107">
        <f t="shared" si="54"/>
        <v>2.2222222222222223E-2</v>
      </c>
      <c r="AE270" s="106">
        <f t="shared" si="55"/>
        <v>39.9</v>
      </c>
      <c r="AF270" s="105">
        <f t="shared" si="56"/>
        <v>1436.4</v>
      </c>
      <c r="AG270" s="105">
        <f t="shared" si="57"/>
        <v>453.6</v>
      </c>
    </row>
    <row r="271" spans="1:33" s="88" customFormat="1" x14ac:dyDescent="0.35">
      <c r="A271" s="21">
        <v>10141103</v>
      </c>
      <c r="B271" s="115" t="s">
        <v>14786</v>
      </c>
      <c r="C271" s="259" t="s">
        <v>710</v>
      </c>
      <c r="D271" s="22" t="s">
        <v>160</v>
      </c>
      <c r="E271" s="114" t="str">
        <f t="shared" si="47"/>
        <v>TRANSFORMADOR MARCA:NEBB CENTRAL HYDRICO T1</v>
      </c>
      <c r="F271" s="57"/>
      <c r="G271" s="21" t="s">
        <v>675</v>
      </c>
      <c r="H271" s="21" t="s">
        <v>158</v>
      </c>
      <c r="I271" s="21"/>
      <c r="J271" s="57"/>
      <c r="K271" s="57" t="s">
        <v>674</v>
      </c>
      <c r="L271" s="57" t="s">
        <v>673</v>
      </c>
      <c r="M271" s="21">
        <v>850</v>
      </c>
      <c r="N271" s="21" t="s">
        <v>19</v>
      </c>
      <c r="O271" s="21" t="s">
        <v>362</v>
      </c>
      <c r="P271" s="57">
        <v>3</v>
      </c>
      <c r="Q271" s="57">
        <v>1982</v>
      </c>
      <c r="R271" s="57" t="s">
        <v>672</v>
      </c>
      <c r="S271" s="57" t="s">
        <v>17665</v>
      </c>
      <c r="T271" s="116">
        <v>1890</v>
      </c>
      <c r="U271" s="111">
        <v>45</v>
      </c>
      <c r="V271" s="113">
        <f t="shared" si="48"/>
        <v>493.5</v>
      </c>
      <c r="W271" s="113">
        <f t="shared" si="49"/>
        <v>1396.5</v>
      </c>
      <c r="X271" s="112">
        <f t="shared" si="50"/>
        <v>1396500</v>
      </c>
      <c r="Y271" s="111"/>
      <c r="Z271" s="110">
        <f t="shared" si="46"/>
        <v>10</v>
      </c>
      <c r="AA271" s="109">
        <f t="shared" si="51"/>
        <v>94.5</v>
      </c>
      <c r="AB271" s="109">
        <f t="shared" si="52"/>
        <v>94500</v>
      </c>
      <c r="AC271" s="108">
        <f t="shared" si="53"/>
        <v>1795.5</v>
      </c>
      <c r="AD271" s="107">
        <f t="shared" si="54"/>
        <v>2.2222222222222223E-2</v>
      </c>
      <c r="AE271" s="106">
        <f t="shared" si="55"/>
        <v>39.9</v>
      </c>
      <c r="AF271" s="105">
        <f t="shared" si="56"/>
        <v>1436.4</v>
      </c>
      <c r="AG271" s="105">
        <f t="shared" si="57"/>
        <v>453.6</v>
      </c>
    </row>
    <row r="272" spans="1:33" s="88" customFormat="1" x14ac:dyDescent="0.35">
      <c r="A272" s="21">
        <v>10141103</v>
      </c>
      <c r="B272" s="176" t="s">
        <v>14786</v>
      </c>
      <c r="C272" s="259" t="s">
        <v>710</v>
      </c>
      <c r="D272" s="60"/>
      <c r="E272" s="114" t="str">
        <f t="shared" si="47"/>
        <v xml:space="preserve">TRANSFORMADOR MARCA:PAUWELS PTS 1009 </v>
      </c>
      <c r="F272" s="61"/>
      <c r="G272" s="61" t="s">
        <v>17664</v>
      </c>
      <c r="H272" s="61" t="s">
        <v>134</v>
      </c>
      <c r="I272" s="61"/>
      <c r="J272" s="61"/>
      <c r="K272" s="61" t="s">
        <v>17663</v>
      </c>
      <c r="L272" s="61" t="s">
        <v>17662</v>
      </c>
      <c r="M272" s="21">
        <v>315</v>
      </c>
      <c r="N272" s="61">
        <v>11</v>
      </c>
      <c r="O272" s="61" t="s">
        <v>510</v>
      </c>
      <c r="P272" s="121">
        <v>3</v>
      </c>
      <c r="Q272" s="61">
        <v>1982</v>
      </c>
      <c r="R272" s="61" t="s">
        <v>89</v>
      </c>
      <c r="S272" s="61">
        <v>8210979</v>
      </c>
      <c r="T272" s="116">
        <v>840</v>
      </c>
      <c r="U272" s="111">
        <v>45</v>
      </c>
      <c r="V272" s="113">
        <f t="shared" si="48"/>
        <v>219.33333333333331</v>
      </c>
      <c r="W272" s="113">
        <f t="shared" si="49"/>
        <v>620.66666666666674</v>
      </c>
      <c r="X272" s="112">
        <f t="shared" si="50"/>
        <v>620666.66666666674</v>
      </c>
      <c r="Y272" s="111"/>
      <c r="Z272" s="110">
        <f t="shared" si="46"/>
        <v>10</v>
      </c>
      <c r="AA272" s="109">
        <f t="shared" si="51"/>
        <v>42</v>
      </c>
      <c r="AB272" s="109">
        <f t="shared" si="52"/>
        <v>42000</v>
      </c>
      <c r="AC272" s="108">
        <f t="shared" si="53"/>
        <v>798</v>
      </c>
      <c r="AD272" s="107">
        <f t="shared" si="54"/>
        <v>2.2222222222222223E-2</v>
      </c>
      <c r="AE272" s="106">
        <f t="shared" si="55"/>
        <v>17.733333333333334</v>
      </c>
      <c r="AF272" s="105">
        <f t="shared" si="56"/>
        <v>638.40000000000009</v>
      </c>
      <c r="AG272" s="105">
        <f t="shared" si="57"/>
        <v>201.59999999999997</v>
      </c>
    </row>
    <row r="273" spans="1:33" s="88" customFormat="1" x14ac:dyDescent="0.35">
      <c r="A273" s="21">
        <v>10141103</v>
      </c>
      <c r="B273" s="176" t="s">
        <v>14786</v>
      </c>
      <c r="C273" s="259" t="s">
        <v>710</v>
      </c>
      <c r="D273" s="60"/>
      <c r="E273" s="114" t="str">
        <f t="shared" si="47"/>
        <v xml:space="preserve">TRANSFORMADOR MARCA:EFACEC PTS 1010 </v>
      </c>
      <c r="F273" s="61"/>
      <c r="G273" s="61" t="s">
        <v>881</v>
      </c>
      <c r="H273" s="61" t="s">
        <v>134</v>
      </c>
      <c r="I273" s="61"/>
      <c r="J273" s="61"/>
      <c r="K273" s="61" t="s">
        <v>17661</v>
      </c>
      <c r="L273" s="61" t="s">
        <v>17660</v>
      </c>
      <c r="M273" s="21">
        <v>315</v>
      </c>
      <c r="N273" s="61">
        <v>11</v>
      </c>
      <c r="O273" s="61" t="s">
        <v>510</v>
      </c>
      <c r="P273" s="121">
        <v>3</v>
      </c>
      <c r="Q273" s="61">
        <v>1982</v>
      </c>
      <c r="R273" s="61" t="s">
        <v>27</v>
      </c>
      <c r="S273" s="61"/>
      <c r="T273" s="116">
        <v>840</v>
      </c>
      <c r="U273" s="111">
        <v>45</v>
      </c>
      <c r="V273" s="113">
        <f t="shared" si="48"/>
        <v>219.33333333333331</v>
      </c>
      <c r="W273" s="113">
        <f t="shared" si="49"/>
        <v>620.66666666666674</v>
      </c>
      <c r="X273" s="112">
        <f t="shared" si="50"/>
        <v>620666.66666666674</v>
      </c>
      <c r="Y273" s="111"/>
      <c r="Z273" s="110">
        <f t="shared" si="46"/>
        <v>10</v>
      </c>
      <c r="AA273" s="109">
        <f t="shared" si="51"/>
        <v>42</v>
      </c>
      <c r="AB273" s="109">
        <f t="shared" si="52"/>
        <v>42000</v>
      </c>
      <c r="AC273" s="108">
        <f t="shared" si="53"/>
        <v>798</v>
      </c>
      <c r="AD273" s="107">
        <f t="shared" si="54"/>
        <v>2.2222222222222223E-2</v>
      </c>
      <c r="AE273" s="106">
        <f t="shared" si="55"/>
        <v>17.733333333333334</v>
      </c>
      <c r="AF273" s="105">
        <f t="shared" si="56"/>
        <v>638.40000000000009</v>
      </c>
      <c r="AG273" s="105">
        <f t="shared" si="57"/>
        <v>201.59999999999997</v>
      </c>
    </row>
    <row r="274" spans="1:33" s="88" customFormat="1" x14ac:dyDescent="0.35">
      <c r="A274" s="21">
        <v>10141103</v>
      </c>
      <c r="B274" s="162" t="s">
        <v>1665</v>
      </c>
      <c r="C274" s="272" t="s">
        <v>710</v>
      </c>
      <c r="D274" s="194" t="s">
        <v>14628</v>
      </c>
      <c r="E274" s="114" t="str">
        <f t="shared" si="47"/>
        <v>TRANSFORMADOR MARCA:TANELEC PTS 561 PTS 561</v>
      </c>
      <c r="F274" s="124"/>
      <c r="G274" s="170" t="s">
        <v>14628</v>
      </c>
      <c r="H274" s="21" t="s">
        <v>1634</v>
      </c>
      <c r="I274" s="21" t="s">
        <v>1607</v>
      </c>
      <c r="J274" s="21"/>
      <c r="K274" s="142" t="s">
        <v>14627</v>
      </c>
      <c r="L274" s="142" t="s">
        <v>14626</v>
      </c>
      <c r="M274" s="124">
        <v>200</v>
      </c>
      <c r="N274" s="124">
        <v>11</v>
      </c>
      <c r="O274" s="21">
        <v>0.4</v>
      </c>
      <c r="P274" s="124" t="s">
        <v>514</v>
      </c>
      <c r="Q274" s="124">
        <v>1982</v>
      </c>
      <c r="R274" s="124" t="s">
        <v>1317</v>
      </c>
      <c r="S274" s="124" t="s">
        <v>14625</v>
      </c>
      <c r="T274" s="116">
        <v>572</v>
      </c>
      <c r="U274" s="111">
        <v>45</v>
      </c>
      <c r="V274" s="113">
        <f t="shared" si="48"/>
        <v>149.35555555555555</v>
      </c>
      <c r="W274" s="113">
        <f t="shared" si="49"/>
        <v>422.64444444444445</v>
      </c>
      <c r="X274" s="112">
        <f t="shared" si="50"/>
        <v>422644.44444444444</v>
      </c>
      <c r="Y274" s="111"/>
      <c r="Z274" s="110">
        <f t="shared" si="46"/>
        <v>10</v>
      </c>
      <c r="AA274" s="109">
        <f t="shared" si="51"/>
        <v>28.6</v>
      </c>
      <c r="AB274" s="109">
        <f t="shared" si="52"/>
        <v>28600</v>
      </c>
      <c r="AC274" s="108">
        <f t="shared" si="53"/>
        <v>543.4</v>
      </c>
      <c r="AD274" s="107">
        <f t="shared" si="54"/>
        <v>2.2222222222222223E-2</v>
      </c>
      <c r="AE274" s="106">
        <f t="shared" si="55"/>
        <v>12.075555555555555</v>
      </c>
      <c r="AF274" s="105">
        <f t="shared" si="56"/>
        <v>434.72</v>
      </c>
      <c r="AG274" s="105">
        <f t="shared" si="57"/>
        <v>137.28</v>
      </c>
    </row>
    <row r="275" spans="1:33" s="88" customFormat="1" x14ac:dyDescent="0.35">
      <c r="A275" s="21">
        <v>10141103</v>
      </c>
      <c r="B275" s="135" t="s">
        <v>1665</v>
      </c>
      <c r="C275" s="272" t="s">
        <v>710</v>
      </c>
      <c r="D275" s="136" t="s">
        <v>14624</v>
      </c>
      <c r="E275" s="114" t="str">
        <f t="shared" si="47"/>
        <v>TRANSFORMADOR MARCA:" PTS  543 PTS  543</v>
      </c>
      <c r="F275" s="124"/>
      <c r="G275" s="124" t="s">
        <v>14624</v>
      </c>
      <c r="H275" s="124" t="s">
        <v>1608</v>
      </c>
      <c r="I275" s="124" t="s">
        <v>14623</v>
      </c>
      <c r="J275" s="124"/>
      <c r="K275" s="142" t="s">
        <v>14622</v>
      </c>
      <c r="L275" s="142" t="s">
        <v>14621</v>
      </c>
      <c r="M275" s="124">
        <v>200</v>
      </c>
      <c r="N275" s="124">
        <v>11</v>
      </c>
      <c r="O275" s="21">
        <v>0.4</v>
      </c>
      <c r="P275" s="124" t="s">
        <v>514</v>
      </c>
      <c r="Q275" s="142">
        <v>1982</v>
      </c>
      <c r="R275" s="124" t="s">
        <v>846</v>
      </c>
      <c r="S275" s="124" t="s">
        <v>14620</v>
      </c>
      <c r="T275" s="116">
        <v>572</v>
      </c>
      <c r="U275" s="111">
        <v>45</v>
      </c>
      <c r="V275" s="113">
        <f t="shared" si="48"/>
        <v>149.35555555555555</v>
      </c>
      <c r="W275" s="113">
        <f t="shared" si="49"/>
        <v>422.64444444444445</v>
      </c>
      <c r="X275" s="112">
        <f t="shared" si="50"/>
        <v>422644.44444444444</v>
      </c>
      <c r="Y275" s="111"/>
      <c r="Z275" s="110">
        <f t="shared" si="46"/>
        <v>10</v>
      </c>
      <c r="AA275" s="109">
        <f t="shared" si="51"/>
        <v>28.6</v>
      </c>
      <c r="AB275" s="109">
        <f t="shared" si="52"/>
        <v>28600</v>
      </c>
      <c r="AC275" s="108">
        <f t="shared" si="53"/>
        <v>543.4</v>
      </c>
      <c r="AD275" s="107">
        <f t="shared" si="54"/>
        <v>2.2222222222222223E-2</v>
      </c>
      <c r="AE275" s="106">
        <f t="shared" si="55"/>
        <v>12.075555555555555</v>
      </c>
      <c r="AF275" s="105">
        <f t="shared" si="56"/>
        <v>434.72</v>
      </c>
      <c r="AG275" s="105">
        <f t="shared" si="57"/>
        <v>137.28</v>
      </c>
    </row>
    <row r="276" spans="1:33" s="88" customFormat="1" x14ac:dyDescent="0.35">
      <c r="A276" s="21">
        <v>10141103</v>
      </c>
      <c r="B276" s="115" t="s">
        <v>1665</v>
      </c>
      <c r="C276" s="272" t="s">
        <v>710</v>
      </c>
      <c r="D276" s="22" t="s">
        <v>14619</v>
      </c>
      <c r="E276" s="114" t="str">
        <f t="shared" si="47"/>
        <v>TRANSFORMADOR MARCA:Tanelec  PT 32 RG</v>
      </c>
      <c r="F276" s="21" t="s">
        <v>3540</v>
      </c>
      <c r="G276" s="21"/>
      <c r="H276" s="21" t="s">
        <v>1695</v>
      </c>
      <c r="I276" s="21"/>
      <c r="J276" s="57"/>
      <c r="K276" s="133" t="s">
        <v>14618</v>
      </c>
      <c r="L276" s="133" t="s">
        <v>14617</v>
      </c>
      <c r="M276" s="21">
        <v>200</v>
      </c>
      <c r="N276" s="21">
        <v>11</v>
      </c>
      <c r="O276" s="21">
        <v>0.4</v>
      </c>
      <c r="P276" s="124" t="s">
        <v>516</v>
      </c>
      <c r="Q276" s="57">
        <v>1982</v>
      </c>
      <c r="R276" s="21" t="s">
        <v>9380</v>
      </c>
      <c r="S276" s="57" t="s">
        <v>14616</v>
      </c>
      <c r="T276" s="116">
        <v>572</v>
      </c>
      <c r="U276" s="111">
        <v>45</v>
      </c>
      <c r="V276" s="113">
        <f t="shared" si="48"/>
        <v>149.35555555555555</v>
      </c>
      <c r="W276" s="113">
        <f t="shared" si="49"/>
        <v>422.64444444444445</v>
      </c>
      <c r="X276" s="112">
        <f t="shared" si="50"/>
        <v>422644.44444444444</v>
      </c>
      <c r="Y276" s="111"/>
      <c r="Z276" s="110">
        <f t="shared" si="46"/>
        <v>10</v>
      </c>
      <c r="AA276" s="109">
        <f t="shared" si="51"/>
        <v>28.6</v>
      </c>
      <c r="AB276" s="109">
        <f t="shared" si="52"/>
        <v>28600</v>
      </c>
      <c r="AC276" s="108">
        <f t="shared" si="53"/>
        <v>543.4</v>
      </c>
      <c r="AD276" s="107">
        <f t="shared" si="54"/>
        <v>2.2222222222222223E-2</v>
      </c>
      <c r="AE276" s="106">
        <f t="shared" si="55"/>
        <v>12.075555555555555</v>
      </c>
      <c r="AF276" s="105">
        <f t="shared" si="56"/>
        <v>434.72</v>
      </c>
      <c r="AG276" s="105">
        <f t="shared" si="57"/>
        <v>137.28</v>
      </c>
    </row>
    <row r="277" spans="1:33" s="88" customFormat="1" x14ac:dyDescent="0.35">
      <c r="A277" s="21">
        <v>10141103</v>
      </c>
      <c r="B277" s="115" t="s">
        <v>496</v>
      </c>
      <c r="C277" s="272" t="s">
        <v>495</v>
      </c>
      <c r="D277" s="22" t="s">
        <v>501</v>
      </c>
      <c r="E277" s="114" t="str">
        <f t="shared" si="47"/>
        <v>TRANSFORMADOR AUXILIAR MARCA:ALSTHOM NAMPULA 220Kv AT 1</v>
      </c>
      <c r="F277" s="21"/>
      <c r="G277" s="21" t="s">
        <v>546</v>
      </c>
      <c r="H277" s="21" t="s">
        <v>545</v>
      </c>
      <c r="I277" s="21"/>
      <c r="J277" s="21"/>
      <c r="K277" s="21" t="s">
        <v>206</v>
      </c>
      <c r="L277" s="119" t="s">
        <v>205</v>
      </c>
      <c r="M277" s="21" t="s">
        <v>544</v>
      </c>
      <c r="N277" s="21" t="s">
        <v>204</v>
      </c>
      <c r="O277" s="21" t="s">
        <v>362</v>
      </c>
      <c r="P277" s="21">
        <v>3</v>
      </c>
      <c r="Q277" s="21">
        <v>1982</v>
      </c>
      <c r="R277" s="57" t="s">
        <v>136</v>
      </c>
      <c r="S277" s="57" t="s">
        <v>676</v>
      </c>
      <c r="T277" s="116">
        <v>1039</v>
      </c>
      <c r="U277" s="111">
        <v>45</v>
      </c>
      <c r="V277" s="113">
        <f t="shared" si="48"/>
        <v>271.29444444444442</v>
      </c>
      <c r="W277" s="113">
        <f t="shared" si="49"/>
        <v>767.70555555555552</v>
      </c>
      <c r="X277" s="112">
        <f t="shared" si="50"/>
        <v>767705.5555555555</v>
      </c>
      <c r="Y277" s="111"/>
      <c r="Z277" s="110">
        <f t="shared" si="46"/>
        <v>10</v>
      </c>
      <c r="AA277" s="109">
        <f t="shared" si="51"/>
        <v>51.95</v>
      </c>
      <c r="AB277" s="109">
        <f t="shared" si="52"/>
        <v>51950</v>
      </c>
      <c r="AC277" s="108">
        <f t="shared" si="53"/>
        <v>987.05</v>
      </c>
      <c r="AD277" s="107">
        <f t="shared" si="54"/>
        <v>2.2222222222222223E-2</v>
      </c>
      <c r="AE277" s="106">
        <f t="shared" si="55"/>
        <v>21.934444444444445</v>
      </c>
      <c r="AF277" s="105">
        <f t="shared" si="56"/>
        <v>789.64</v>
      </c>
      <c r="AG277" s="105">
        <f t="shared" si="57"/>
        <v>249.35999999999999</v>
      </c>
    </row>
    <row r="278" spans="1:33" s="88" customFormat="1" x14ac:dyDescent="0.35">
      <c r="A278" s="21">
        <v>10141103</v>
      </c>
      <c r="B278" s="115" t="s">
        <v>496</v>
      </c>
      <c r="C278" s="272" t="s">
        <v>495</v>
      </c>
      <c r="D278" s="22" t="s">
        <v>501</v>
      </c>
      <c r="E278" s="114" t="str">
        <f t="shared" si="47"/>
        <v>TRANSFORMADOR AUXILIAR MARCA:NEBB CENTRAL HYDRICO AT 1</v>
      </c>
      <c r="F278" s="57"/>
      <c r="G278" s="21" t="s">
        <v>675</v>
      </c>
      <c r="H278" s="21" t="s">
        <v>158</v>
      </c>
      <c r="I278" s="21"/>
      <c r="J278" s="57"/>
      <c r="K278" s="57" t="s">
        <v>674</v>
      </c>
      <c r="L278" s="57" t="s">
        <v>673</v>
      </c>
      <c r="M278" s="21" t="s">
        <v>677</v>
      </c>
      <c r="N278" s="21" t="s">
        <v>19</v>
      </c>
      <c r="O278" s="21" t="s">
        <v>362</v>
      </c>
      <c r="P278" s="57">
        <v>3</v>
      </c>
      <c r="Q278" s="57">
        <v>1982</v>
      </c>
      <c r="R278" s="57" t="s">
        <v>672</v>
      </c>
      <c r="S278" s="57" t="s">
        <v>671</v>
      </c>
      <c r="T278" s="116">
        <v>1475</v>
      </c>
      <c r="U278" s="111">
        <v>45</v>
      </c>
      <c r="V278" s="113">
        <f t="shared" si="48"/>
        <v>385.13888888888886</v>
      </c>
      <c r="W278" s="113">
        <f t="shared" si="49"/>
        <v>1089.8611111111111</v>
      </c>
      <c r="X278" s="112">
        <f t="shared" si="50"/>
        <v>1089861.111111111</v>
      </c>
      <c r="Y278" s="111"/>
      <c r="Z278" s="110">
        <f t="shared" si="46"/>
        <v>10</v>
      </c>
      <c r="AA278" s="109">
        <f t="shared" si="51"/>
        <v>73.75</v>
      </c>
      <c r="AB278" s="109">
        <f t="shared" si="52"/>
        <v>73750</v>
      </c>
      <c r="AC278" s="108">
        <f t="shared" si="53"/>
        <v>1401.25</v>
      </c>
      <c r="AD278" s="107">
        <f t="shared" si="54"/>
        <v>2.2222222222222223E-2</v>
      </c>
      <c r="AE278" s="106">
        <f t="shared" si="55"/>
        <v>31.138888888888889</v>
      </c>
      <c r="AF278" s="105">
        <f t="shared" si="56"/>
        <v>1121</v>
      </c>
      <c r="AG278" s="105">
        <f t="shared" si="57"/>
        <v>353.99999999999994</v>
      </c>
    </row>
    <row r="279" spans="1:33" s="88" customFormat="1" x14ac:dyDescent="0.35">
      <c r="A279" s="21">
        <v>10141103</v>
      </c>
      <c r="B279" s="115" t="s">
        <v>496</v>
      </c>
      <c r="C279" s="272" t="s">
        <v>495</v>
      </c>
      <c r="D279" s="22" t="s">
        <v>501</v>
      </c>
      <c r="E279" s="114" t="str">
        <f t="shared" si="47"/>
        <v>TRANSFORMADOR AUXILIAR MARCA:ALSTHOM NAMPULA 220Kv AT 1</v>
      </c>
      <c r="F279" s="21"/>
      <c r="G279" s="21" t="s">
        <v>546</v>
      </c>
      <c r="H279" s="21" t="s">
        <v>545</v>
      </c>
      <c r="I279" s="21"/>
      <c r="J279" s="21"/>
      <c r="K279" s="21" t="s">
        <v>206</v>
      </c>
      <c r="L279" s="119" t="s">
        <v>205</v>
      </c>
      <c r="M279" s="21" t="s">
        <v>544</v>
      </c>
      <c r="N279" s="21" t="s">
        <v>204</v>
      </c>
      <c r="O279" s="21" t="s">
        <v>362</v>
      </c>
      <c r="P279" s="21">
        <v>3</v>
      </c>
      <c r="Q279" s="21">
        <v>1982</v>
      </c>
      <c r="R279" s="57" t="s">
        <v>136</v>
      </c>
      <c r="S279" s="57" t="s">
        <v>676</v>
      </c>
      <c r="T279" s="116">
        <v>1200</v>
      </c>
      <c r="U279" s="111">
        <v>45</v>
      </c>
      <c r="V279" s="113">
        <f t="shared" si="48"/>
        <v>313.33333333333331</v>
      </c>
      <c r="W279" s="113">
        <f t="shared" si="49"/>
        <v>886.66666666666674</v>
      </c>
      <c r="X279" s="112">
        <f t="shared" si="50"/>
        <v>886666.66666666674</v>
      </c>
      <c r="Y279" s="111"/>
      <c r="Z279" s="110">
        <f t="shared" si="46"/>
        <v>10</v>
      </c>
      <c r="AA279" s="109">
        <f t="shared" si="51"/>
        <v>60</v>
      </c>
      <c r="AB279" s="109">
        <f t="shared" si="52"/>
        <v>60000</v>
      </c>
      <c r="AC279" s="108">
        <f t="shared" si="53"/>
        <v>1140</v>
      </c>
      <c r="AD279" s="107">
        <f t="shared" si="54"/>
        <v>2.2222222222222223E-2</v>
      </c>
      <c r="AE279" s="106">
        <f t="shared" si="55"/>
        <v>25.333333333333336</v>
      </c>
      <c r="AF279" s="105">
        <f t="shared" si="56"/>
        <v>912.00000000000011</v>
      </c>
      <c r="AG279" s="105">
        <f t="shared" si="57"/>
        <v>288</v>
      </c>
    </row>
    <row r="280" spans="1:33" s="88" customFormat="1" x14ac:dyDescent="0.35">
      <c r="A280" s="21">
        <v>10141103</v>
      </c>
      <c r="B280" s="115" t="s">
        <v>496</v>
      </c>
      <c r="C280" s="272" t="s">
        <v>495</v>
      </c>
      <c r="D280" s="22" t="s">
        <v>501</v>
      </c>
      <c r="E280" s="114" t="str">
        <f t="shared" si="47"/>
        <v>TRANSFORMADOR AUXILIAR MARCA:NEBB CENTRAL HYDRICO AT 1</v>
      </c>
      <c r="F280" s="57"/>
      <c r="G280" s="21" t="s">
        <v>675</v>
      </c>
      <c r="H280" s="21" t="s">
        <v>158</v>
      </c>
      <c r="I280" s="21"/>
      <c r="J280" s="57"/>
      <c r="K280" s="57" t="s">
        <v>674</v>
      </c>
      <c r="L280" s="57" t="s">
        <v>673</v>
      </c>
      <c r="M280" s="21">
        <v>850</v>
      </c>
      <c r="N280" s="21" t="s">
        <v>19</v>
      </c>
      <c r="O280" s="21" t="s">
        <v>362</v>
      </c>
      <c r="P280" s="57">
        <v>3</v>
      </c>
      <c r="Q280" s="57">
        <v>1982</v>
      </c>
      <c r="R280" s="57" t="s">
        <v>672</v>
      </c>
      <c r="S280" s="57" t="s">
        <v>671</v>
      </c>
      <c r="T280" s="116">
        <v>1890</v>
      </c>
      <c r="U280" s="21">
        <v>45</v>
      </c>
      <c r="V280" s="113">
        <f t="shared" si="48"/>
        <v>493.5</v>
      </c>
      <c r="W280" s="113">
        <f t="shared" si="49"/>
        <v>1396.5</v>
      </c>
      <c r="X280" s="112">
        <f t="shared" si="50"/>
        <v>1396500</v>
      </c>
      <c r="Y280" s="111"/>
      <c r="Z280" s="110">
        <f t="shared" si="46"/>
        <v>10</v>
      </c>
      <c r="AA280" s="109">
        <f t="shared" si="51"/>
        <v>94.5</v>
      </c>
      <c r="AB280" s="109">
        <f t="shared" si="52"/>
        <v>94500</v>
      </c>
      <c r="AC280" s="108">
        <f t="shared" si="53"/>
        <v>1795.5</v>
      </c>
      <c r="AD280" s="107">
        <f t="shared" si="54"/>
        <v>2.2222222222222223E-2</v>
      </c>
      <c r="AE280" s="106">
        <f t="shared" si="55"/>
        <v>39.9</v>
      </c>
      <c r="AF280" s="105">
        <f t="shared" si="56"/>
        <v>1436.4</v>
      </c>
      <c r="AG280" s="105">
        <f t="shared" si="57"/>
        <v>453.6</v>
      </c>
    </row>
    <row r="281" spans="1:33" s="88" customFormat="1" x14ac:dyDescent="0.35">
      <c r="A281" s="21">
        <v>10141103</v>
      </c>
      <c r="B281" s="176" t="s">
        <v>496</v>
      </c>
      <c r="C281" s="272" t="s">
        <v>495</v>
      </c>
      <c r="D281" s="60"/>
      <c r="E281" s="114" t="str">
        <f t="shared" si="47"/>
        <v xml:space="preserve">TRANSFORMADOR AUXILIAR MARCA:ALSTHOM CERAMCA </v>
      </c>
      <c r="F281" s="61"/>
      <c r="G281" s="61" t="s">
        <v>153</v>
      </c>
      <c r="H281" s="61" t="s">
        <v>511</v>
      </c>
      <c r="I281" s="61"/>
      <c r="J281" s="61"/>
      <c r="K281" s="156" t="s">
        <v>152</v>
      </c>
      <c r="L281" s="156" t="s">
        <v>151</v>
      </c>
      <c r="M281" s="61">
        <v>400</v>
      </c>
      <c r="N281" s="61">
        <v>33</v>
      </c>
      <c r="O281" s="61" t="s">
        <v>510</v>
      </c>
      <c r="P281" s="121">
        <v>3</v>
      </c>
      <c r="Q281" s="156">
        <v>1982</v>
      </c>
      <c r="R281" s="156" t="s">
        <v>136</v>
      </c>
      <c r="S281" s="156" t="s">
        <v>670</v>
      </c>
      <c r="T281" s="60">
        <v>1200</v>
      </c>
      <c r="U281" s="111">
        <v>45</v>
      </c>
      <c r="V281" s="113">
        <f t="shared" si="48"/>
        <v>313.33333333333331</v>
      </c>
      <c r="W281" s="113">
        <f t="shared" si="49"/>
        <v>886.66666666666674</v>
      </c>
      <c r="X281" s="112">
        <f t="shared" si="50"/>
        <v>886666.66666666674</v>
      </c>
      <c r="Y281" s="111"/>
      <c r="Z281" s="110">
        <f t="shared" si="46"/>
        <v>10</v>
      </c>
      <c r="AA281" s="109">
        <f t="shared" si="51"/>
        <v>60</v>
      </c>
      <c r="AB281" s="109">
        <f t="shared" si="52"/>
        <v>60000</v>
      </c>
      <c r="AC281" s="108">
        <f t="shared" si="53"/>
        <v>1140</v>
      </c>
      <c r="AD281" s="107">
        <f t="shared" si="54"/>
        <v>2.2222222222222223E-2</v>
      </c>
      <c r="AE281" s="106">
        <f t="shared" si="55"/>
        <v>25.333333333333336</v>
      </c>
      <c r="AF281" s="105">
        <f t="shared" si="56"/>
        <v>912.00000000000011</v>
      </c>
      <c r="AG281" s="105">
        <f t="shared" si="57"/>
        <v>288</v>
      </c>
    </row>
    <row r="282" spans="1:33" s="88" customFormat="1" x14ac:dyDescent="0.35">
      <c r="A282" s="21">
        <v>10141103</v>
      </c>
      <c r="B282" s="176" t="s">
        <v>496</v>
      </c>
      <c r="C282" s="272" t="s">
        <v>495</v>
      </c>
      <c r="D282" s="60"/>
      <c r="E282" s="114" t="str">
        <f t="shared" si="47"/>
        <v xml:space="preserve">TRANSFORMADOR AUXILIAR MARCA:UNITRAFO CERAMCA </v>
      </c>
      <c r="F282" s="61"/>
      <c r="G282" s="61" t="s">
        <v>153</v>
      </c>
      <c r="H282" s="61" t="s">
        <v>511</v>
      </c>
      <c r="I282" s="61"/>
      <c r="J282" s="61"/>
      <c r="K282" s="122" t="s">
        <v>152</v>
      </c>
      <c r="L282" s="122" t="s">
        <v>151</v>
      </c>
      <c r="M282" s="61">
        <v>400</v>
      </c>
      <c r="N282" s="61">
        <v>33</v>
      </c>
      <c r="O282" s="61" t="s">
        <v>510</v>
      </c>
      <c r="P282" s="121">
        <v>3</v>
      </c>
      <c r="Q282" s="156">
        <v>1982</v>
      </c>
      <c r="R282" s="156" t="s">
        <v>493</v>
      </c>
      <c r="S282" s="156" t="s">
        <v>669</v>
      </c>
      <c r="T282" s="60">
        <v>1200</v>
      </c>
      <c r="U282" s="111">
        <v>45</v>
      </c>
      <c r="V282" s="113">
        <f t="shared" si="48"/>
        <v>313.33333333333331</v>
      </c>
      <c r="W282" s="113">
        <f t="shared" si="49"/>
        <v>886.66666666666674</v>
      </c>
      <c r="X282" s="112">
        <f t="shared" si="50"/>
        <v>886666.66666666674</v>
      </c>
      <c r="Y282" s="111"/>
      <c r="Z282" s="110">
        <f t="shared" si="46"/>
        <v>10</v>
      </c>
      <c r="AA282" s="109">
        <f t="shared" si="51"/>
        <v>60</v>
      </c>
      <c r="AB282" s="109">
        <f t="shared" si="52"/>
        <v>60000</v>
      </c>
      <c r="AC282" s="108">
        <f t="shared" si="53"/>
        <v>1140</v>
      </c>
      <c r="AD282" s="107">
        <f t="shared" si="54"/>
        <v>2.2222222222222223E-2</v>
      </c>
      <c r="AE282" s="106">
        <f t="shared" si="55"/>
        <v>25.333333333333336</v>
      </c>
      <c r="AF282" s="105">
        <f t="shared" si="56"/>
        <v>912.00000000000011</v>
      </c>
      <c r="AG282" s="105">
        <f t="shared" si="57"/>
        <v>288</v>
      </c>
    </row>
    <row r="283" spans="1:33" s="88" customFormat="1" x14ac:dyDescent="0.35">
      <c r="A283" s="21">
        <v>10141103</v>
      </c>
      <c r="B283" s="176" t="s">
        <v>496</v>
      </c>
      <c r="C283" s="272" t="s">
        <v>495</v>
      </c>
      <c r="D283" s="60"/>
      <c r="E283" s="114" t="str">
        <f t="shared" si="47"/>
        <v xml:space="preserve">TRANSFORMADOR AUXILIAR MARCA:ALSTHOM MOCUBA </v>
      </c>
      <c r="F283" s="61"/>
      <c r="G283" s="61" t="s">
        <v>134</v>
      </c>
      <c r="H283" s="61" t="s">
        <v>134</v>
      </c>
      <c r="I283" s="61"/>
      <c r="J283" s="61"/>
      <c r="K283" s="122" t="s">
        <v>133</v>
      </c>
      <c r="L283" s="122" t="s">
        <v>668</v>
      </c>
      <c r="M283" s="61">
        <v>400</v>
      </c>
      <c r="N283" s="61">
        <v>33</v>
      </c>
      <c r="O283" s="61" t="s">
        <v>510</v>
      </c>
      <c r="P283" s="121">
        <v>3</v>
      </c>
      <c r="Q283" s="61">
        <v>1982</v>
      </c>
      <c r="R283" s="61" t="s">
        <v>136</v>
      </c>
      <c r="S283" s="61" t="s">
        <v>667</v>
      </c>
      <c r="T283" s="120">
        <v>1200</v>
      </c>
      <c r="U283" s="111">
        <v>45</v>
      </c>
      <c r="V283" s="113">
        <f t="shared" si="48"/>
        <v>313.33333333333331</v>
      </c>
      <c r="W283" s="113">
        <f t="shared" si="49"/>
        <v>886.66666666666674</v>
      </c>
      <c r="X283" s="112">
        <f t="shared" si="50"/>
        <v>886666.66666666674</v>
      </c>
      <c r="Y283" s="111"/>
      <c r="Z283" s="110">
        <f t="shared" si="46"/>
        <v>10</v>
      </c>
      <c r="AA283" s="109">
        <f t="shared" si="51"/>
        <v>60</v>
      </c>
      <c r="AB283" s="109">
        <f t="shared" si="52"/>
        <v>60000</v>
      </c>
      <c r="AC283" s="108">
        <f t="shared" si="53"/>
        <v>1140</v>
      </c>
      <c r="AD283" s="107">
        <f t="shared" si="54"/>
        <v>2.2222222222222223E-2</v>
      </c>
      <c r="AE283" s="106">
        <f t="shared" si="55"/>
        <v>25.333333333333336</v>
      </c>
      <c r="AF283" s="105">
        <f t="shared" si="56"/>
        <v>912.00000000000011</v>
      </c>
      <c r="AG283" s="105">
        <f t="shared" si="57"/>
        <v>288</v>
      </c>
    </row>
    <row r="284" spans="1:33" s="88" customFormat="1" x14ac:dyDescent="0.35">
      <c r="A284" s="21">
        <v>10141103</v>
      </c>
      <c r="B284" s="115" t="s">
        <v>18014</v>
      </c>
      <c r="C284" s="272" t="s">
        <v>18013</v>
      </c>
      <c r="D284" s="284">
        <v>1</v>
      </c>
      <c r="E284" s="114" t="str">
        <f t="shared" si="47"/>
        <v>REACTOR MARCA:ALSTHOM NAMPULA 220Kv 1</v>
      </c>
      <c r="F284" s="21"/>
      <c r="G284" s="21" t="s">
        <v>546</v>
      </c>
      <c r="H284" s="21" t="s">
        <v>545</v>
      </c>
      <c r="I284" s="21"/>
      <c r="J284" s="21"/>
      <c r="K284" s="57" t="s">
        <v>206</v>
      </c>
      <c r="L284" s="57" t="s">
        <v>205</v>
      </c>
      <c r="M284" s="21">
        <v>200000</v>
      </c>
      <c r="N284" s="21">
        <v>33</v>
      </c>
      <c r="O284" s="21"/>
      <c r="P284" s="124">
        <v>3</v>
      </c>
      <c r="Q284" s="57">
        <v>1983</v>
      </c>
      <c r="R284" s="57" t="s">
        <v>136</v>
      </c>
      <c r="S284" s="57" t="s">
        <v>18021</v>
      </c>
      <c r="T284" s="116">
        <v>32432</v>
      </c>
      <c r="U284" s="111">
        <v>45</v>
      </c>
      <c r="V284" s="113">
        <f t="shared" si="48"/>
        <v>9153.0311111111114</v>
      </c>
      <c r="W284" s="113">
        <f t="shared" si="49"/>
        <v>23278.968888888889</v>
      </c>
      <c r="X284" s="112">
        <f t="shared" si="50"/>
        <v>23278968.888888888</v>
      </c>
      <c r="Y284" s="111"/>
      <c r="Z284" s="110">
        <f t="shared" si="46"/>
        <v>11</v>
      </c>
      <c r="AA284" s="109">
        <f t="shared" si="51"/>
        <v>1621.6000000000001</v>
      </c>
      <c r="AB284" s="109">
        <f t="shared" si="52"/>
        <v>1621600.0000000002</v>
      </c>
      <c r="AC284" s="108">
        <f t="shared" si="53"/>
        <v>30810.400000000001</v>
      </c>
      <c r="AD284" s="107">
        <f t="shared" si="54"/>
        <v>2.2222222222222223E-2</v>
      </c>
      <c r="AE284" s="106">
        <f t="shared" si="55"/>
        <v>684.67555555555566</v>
      </c>
      <c r="AF284" s="105">
        <f t="shared" si="56"/>
        <v>23963.644444444446</v>
      </c>
      <c r="AG284" s="105">
        <f t="shared" si="57"/>
        <v>8468.3555555555558</v>
      </c>
    </row>
    <row r="285" spans="1:33" s="88" customFormat="1" x14ac:dyDescent="0.35">
      <c r="A285" s="21">
        <v>10141103</v>
      </c>
      <c r="B285" s="115" t="s">
        <v>18014</v>
      </c>
      <c r="C285" s="272" t="s">
        <v>18013</v>
      </c>
      <c r="D285" s="284">
        <v>1</v>
      </c>
      <c r="E285" s="114" t="str">
        <f t="shared" si="47"/>
        <v>REACTOR MARCA:ALSTHOM NAMPULA 220Kv 1</v>
      </c>
      <c r="F285" s="21"/>
      <c r="G285" s="21" t="s">
        <v>546</v>
      </c>
      <c r="H285" s="21" t="s">
        <v>545</v>
      </c>
      <c r="I285" s="21"/>
      <c r="J285" s="21"/>
      <c r="K285" s="57" t="s">
        <v>206</v>
      </c>
      <c r="L285" s="57" t="s">
        <v>205</v>
      </c>
      <c r="M285" s="21">
        <v>20000</v>
      </c>
      <c r="N285" s="21">
        <v>33</v>
      </c>
      <c r="O285" s="21"/>
      <c r="P285" s="124">
        <v>3</v>
      </c>
      <c r="Q285" s="57">
        <v>1983</v>
      </c>
      <c r="R285" s="57" t="s">
        <v>136</v>
      </c>
      <c r="S285" s="57" t="s">
        <v>18021</v>
      </c>
      <c r="T285" s="116">
        <v>12090</v>
      </c>
      <c r="U285" s="111">
        <v>45</v>
      </c>
      <c r="V285" s="113">
        <f t="shared" si="48"/>
        <v>3412.0666666666666</v>
      </c>
      <c r="W285" s="113">
        <f t="shared" si="49"/>
        <v>8677.9333333333343</v>
      </c>
      <c r="X285" s="112">
        <f t="shared" si="50"/>
        <v>8677933.333333334</v>
      </c>
      <c r="Y285" s="111"/>
      <c r="Z285" s="110">
        <f t="shared" si="46"/>
        <v>11</v>
      </c>
      <c r="AA285" s="109">
        <f t="shared" si="51"/>
        <v>604.5</v>
      </c>
      <c r="AB285" s="109">
        <f t="shared" si="52"/>
        <v>604500</v>
      </c>
      <c r="AC285" s="108">
        <f t="shared" si="53"/>
        <v>11485.5</v>
      </c>
      <c r="AD285" s="107">
        <f t="shared" si="54"/>
        <v>2.2222222222222223E-2</v>
      </c>
      <c r="AE285" s="106">
        <f t="shared" si="55"/>
        <v>255.23333333333335</v>
      </c>
      <c r="AF285" s="105">
        <f t="shared" si="56"/>
        <v>8933.1666666666679</v>
      </c>
      <c r="AG285" s="105">
        <f t="shared" si="57"/>
        <v>3156.833333333333</v>
      </c>
    </row>
    <row r="286" spans="1:33" s="88" customFormat="1" x14ac:dyDescent="0.35">
      <c r="A286" s="21">
        <v>10141103</v>
      </c>
      <c r="B286" s="115" t="s">
        <v>18014</v>
      </c>
      <c r="C286" s="272" t="s">
        <v>18013</v>
      </c>
      <c r="D286" s="284">
        <v>1</v>
      </c>
      <c r="E286" s="114" t="str">
        <f t="shared" si="47"/>
        <v>REACTOR MARCA:ALSTOM ALTO MOLOCUE 1</v>
      </c>
      <c r="F286" s="21"/>
      <c r="G286" s="21" t="s">
        <v>170</v>
      </c>
      <c r="H286" s="21" t="s">
        <v>170</v>
      </c>
      <c r="I286" s="21"/>
      <c r="J286" s="21"/>
      <c r="K286" s="21" t="s">
        <v>169</v>
      </c>
      <c r="L286" s="21" t="s">
        <v>168</v>
      </c>
      <c r="M286" s="21">
        <v>20000</v>
      </c>
      <c r="N286" s="21">
        <v>33</v>
      </c>
      <c r="O286" s="21"/>
      <c r="P286" s="21">
        <v>3</v>
      </c>
      <c r="Q286" s="21">
        <v>1983</v>
      </c>
      <c r="R286" s="21" t="s">
        <v>4</v>
      </c>
      <c r="S286" s="21" t="s">
        <v>18020</v>
      </c>
      <c r="T286" s="116">
        <v>1290</v>
      </c>
      <c r="U286" s="21">
        <v>45</v>
      </c>
      <c r="V286" s="113">
        <f t="shared" si="48"/>
        <v>364.06666666666666</v>
      </c>
      <c r="W286" s="113">
        <f t="shared" si="49"/>
        <v>925.93333333333339</v>
      </c>
      <c r="X286" s="112">
        <f t="shared" si="50"/>
        <v>925933.33333333337</v>
      </c>
      <c r="Y286" s="111"/>
      <c r="Z286" s="110">
        <f t="shared" si="46"/>
        <v>11</v>
      </c>
      <c r="AA286" s="109">
        <f t="shared" si="51"/>
        <v>64.5</v>
      </c>
      <c r="AB286" s="109">
        <f t="shared" si="52"/>
        <v>64500</v>
      </c>
      <c r="AC286" s="108">
        <f t="shared" si="53"/>
        <v>1225.5</v>
      </c>
      <c r="AD286" s="107">
        <f t="shared" si="54"/>
        <v>2.2222222222222223E-2</v>
      </c>
      <c r="AE286" s="106">
        <f t="shared" si="55"/>
        <v>27.233333333333334</v>
      </c>
      <c r="AF286" s="105">
        <f t="shared" si="56"/>
        <v>953.16666666666674</v>
      </c>
      <c r="AG286" s="105">
        <f t="shared" si="57"/>
        <v>336.83333333333331</v>
      </c>
    </row>
    <row r="287" spans="1:33" s="88" customFormat="1" x14ac:dyDescent="0.35">
      <c r="A287" s="21">
        <v>10141103</v>
      </c>
      <c r="B287" s="115" t="s">
        <v>14786</v>
      </c>
      <c r="C287" s="259" t="s">
        <v>710</v>
      </c>
      <c r="D287" s="22" t="s">
        <v>3099</v>
      </c>
      <c r="E287" s="114" t="str">
        <f t="shared" si="47"/>
        <v>TRANSFORMADOR MARCA:EFACEC PT1 PT1</v>
      </c>
      <c r="F287" s="21" t="s">
        <v>17659</v>
      </c>
      <c r="G287" s="21" t="s">
        <v>3099</v>
      </c>
      <c r="H287" s="21" t="s">
        <v>3104</v>
      </c>
      <c r="I287" s="21" t="s">
        <v>530</v>
      </c>
      <c r="J287" s="21" t="s">
        <v>549</v>
      </c>
      <c r="K287" s="142" t="s">
        <v>379</v>
      </c>
      <c r="L287" s="142" t="s">
        <v>378</v>
      </c>
      <c r="M287" s="21">
        <v>100</v>
      </c>
      <c r="N287" s="21">
        <v>6.6</v>
      </c>
      <c r="O287" s="21">
        <v>0.4</v>
      </c>
      <c r="P287" s="21">
        <v>3</v>
      </c>
      <c r="Q287" s="124">
        <v>1983</v>
      </c>
      <c r="R287" s="124" t="s">
        <v>27</v>
      </c>
      <c r="S287" s="124" t="s">
        <v>17658</v>
      </c>
      <c r="T287" s="116">
        <v>763</v>
      </c>
      <c r="U287" s="111">
        <v>45</v>
      </c>
      <c r="V287" s="113">
        <f t="shared" si="48"/>
        <v>215.33555555555557</v>
      </c>
      <c r="W287" s="113">
        <f t="shared" si="49"/>
        <v>547.66444444444437</v>
      </c>
      <c r="X287" s="112">
        <f t="shared" si="50"/>
        <v>547664.44444444438</v>
      </c>
      <c r="Y287" s="111"/>
      <c r="Z287" s="110">
        <f t="shared" si="46"/>
        <v>11</v>
      </c>
      <c r="AA287" s="109">
        <f t="shared" si="51"/>
        <v>38.15</v>
      </c>
      <c r="AB287" s="109">
        <f t="shared" si="52"/>
        <v>38150</v>
      </c>
      <c r="AC287" s="108">
        <f t="shared" si="53"/>
        <v>724.85</v>
      </c>
      <c r="AD287" s="107">
        <f t="shared" si="54"/>
        <v>2.2222222222222223E-2</v>
      </c>
      <c r="AE287" s="106">
        <f t="shared" si="55"/>
        <v>16.10777777777778</v>
      </c>
      <c r="AF287" s="105">
        <f t="shared" si="56"/>
        <v>563.77222222222213</v>
      </c>
      <c r="AG287" s="105">
        <f t="shared" si="57"/>
        <v>199.22777777777779</v>
      </c>
    </row>
    <row r="288" spans="1:33" s="88" customFormat="1" x14ac:dyDescent="0.35">
      <c r="A288" s="21">
        <v>10141103</v>
      </c>
      <c r="B288" s="115" t="s">
        <v>14786</v>
      </c>
      <c r="C288" s="259" t="s">
        <v>710</v>
      </c>
      <c r="D288" s="60" t="s">
        <v>17656</v>
      </c>
      <c r="E288" s="114" t="str">
        <f t="shared" si="47"/>
        <v>TRANSFORMADOR MARCA:Tanelec PT100 PT100</v>
      </c>
      <c r="F288" s="61" t="s">
        <v>17657</v>
      </c>
      <c r="G288" s="61" t="s">
        <v>17656</v>
      </c>
      <c r="H288" s="21" t="s">
        <v>3104</v>
      </c>
      <c r="I288" s="21" t="s">
        <v>530</v>
      </c>
      <c r="J288" s="57"/>
      <c r="K288" s="124">
        <v>693612.2</v>
      </c>
      <c r="L288" s="124">
        <v>7805498.5</v>
      </c>
      <c r="M288" s="61">
        <v>315</v>
      </c>
      <c r="N288" s="21">
        <v>6.6</v>
      </c>
      <c r="O288" s="21">
        <v>0.4</v>
      </c>
      <c r="P288" s="21">
        <v>3</v>
      </c>
      <c r="Q288" s="124">
        <v>1983</v>
      </c>
      <c r="R288" s="124" t="s">
        <v>9380</v>
      </c>
      <c r="S288" s="124" t="s">
        <v>17655</v>
      </c>
      <c r="T288" s="116">
        <v>840</v>
      </c>
      <c r="U288" s="111">
        <v>45</v>
      </c>
      <c r="V288" s="113">
        <f t="shared" si="48"/>
        <v>237.06666666666666</v>
      </c>
      <c r="W288" s="113">
        <f t="shared" si="49"/>
        <v>602.93333333333339</v>
      </c>
      <c r="X288" s="112">
        <f t="shared" si="50"/>
        <v>602933.33333333337</v>
      </c>
      <c r="Y288" s="111"/>
      <c r="Z288" s="110">
        <f t="shared" si="46"/>
        <v>11</v>
      </c>
      <c r="AA288" s="109">
        <f t="shared" si="51"/>
        <v>42</v>
      </c>
      <c r="AB288" s="109">
        <f t="shared" si="52"/>
        <v>42000</v>
      </c>
      <c r="AC288" s="108">
        <f t="shared" si="53"/>
        <v>798</v>
      </c>
      <c r="AD288" s="107">
        <f t="shared" si="54"/>
        <v>2.2222222222222223E-2</v>
      </c>
      <c r="AE288" s="106">
        <f t="shared" si="55"/>
        <v>17.733333333333334</v>
      </c>
      <c r="AF288" s="105">
        <f t="shared" si="56"/>
        <v>620.66666666666674</v>
      </c>
      <c r="AG288" s="105">
        <f t="shared" si="57"/>
        <v>219.33333333333331</v>
      </c>
    </row>
    <row r="289" spans="1:33" s="88" customFormat="1" x14ac:dyDescent="0.35">
      <c r="A289" s="21">
        <v>10141103</v>
      </c>
      <c r="B289" s="115" t="s">
        <v>14786</v>
      </c>
      <c r="C289" s="259" t="s">
        <v>710</v>
      </c>
      <c r="D289" s="22" t="s">
        <v>17653</v>
      </c>
      <c r="E289" s="114" t="str">
        <f t="shared" si="47"/>
        <v>TRANSFORMADOR MARCA:Led Breda PT161 PT161</v>
      </c>
      <c r="F289" s="21" t="s">
        <v>17654</v>
      </c>
      <c r="G289" s="21" t="s">
        <v>17653</v>
      </c>
      <c r="H289" s="21" t="s">
        <v>3104</v>
      </c>
      <c r="I289" s="21" t="s">
        <v>530</v>
      </c>
      <c r="J289" s="21"/>
      <c r="K289" s="124">
        <v>693339.8</v>
      </c>
      <c r="L289" s="124">
        <v>7807280.7000000002</v>
      </c>
      <c r="M289" s="21">
        <v>250</v>
      </c>
      <c r="N289" s="21">
        <v>6.6</v>
      </c>
      <c r="O289" s="21">
        <v>0.4</v>
      </c>
      <c r="P289" s="21">
        <v>3</v>
      </c>
      <c r="Q289" s="124">
        <v>1983</v>
      </c>
      <c r="R289" s="124" t="s">
        <v>17652</v>
      </c>
      <c r="S289" s="124">
        <v>128205</v>
      </c>
      <c r="T289" s="116">
        <v>840</v>
      </c>
      <c r="U289" s="111">
        <v>45</v>
      </c>
      <c r="V289" s="113">
        <f t="shared" si="48"/>
        <v>237.06666666666666</v>
      </c>
      <c r="W289" s="113">
        <f t="shared" si="49"/>
        <v>602.93333333333339</v>
      </c>
      <c r="X289" s="112">
        <f t="shared" si="50"/>
        <v>602933.33333333337</v>
      </c>
      <c r="Y289" s="111"/>
      <c r="Z289" s="110">
        <f t="shared" si="46"/>
        <v>11</v>
      </c>
      <c r="AA289" s="109">
        <f t="shared" si="51"/>
        <v>42</v>
      </c>
      <c r="AB289" s="109">
        <f t="shared" si="52"/>
        <v>42000</v>
      </c>
      <c r="AC289" s="108">
        <f t="shared" si="53"/>
        <v>798</v>
      </c>
      <c r="AD289" s="107">
        <f t="shared" si="54"/>
        <v>2.2222222222222223E-2</v>
      </c>
      <c r="AE289" s="106">
        <f t="shared" si="55"/>
        <v>17.733333333333334</v>
      </c>
      <c r="AF289" s="105">
        <f t="shared" si="56"/>
        <v>620.66666666666674</v>
      </c>
      <c r="AG289" s="105">
        <f t="shared" si="57"/>
        <v>219.33333333333331</v>
      </c>
    </row>
    <row r="290" spans="1:33" s="88" customFormat="1" x14ac:dyDescent="0.35">
      <c r="A290" s="21">
        <v>10141103</v>
      </c>
      <c r="B290" s="115" t="s">
        <v>14786</v>
      </c>
      <c r="C290" s="259" t="s">
        <v>710</v>
      </c>
      <c r="D290" s="22" t="s">
        <v>17650</v>
      </c>
      <c r="E290" s="114" t="str">
        <f t="shared" si="47"/>
        <v>TRANSFORMADOR MARCA:ASEA AGCHI/PT03 AGCHI/PT03</v>
      </c>
      <c r="F290" s="21" t="s">
        <v>17651</v>
      </c>
      <c r="G290" s="21" t="s">
        <v>17650</v>
      </c>
      <c r="H290" s="21" t="s">
        <v>977</v>
      </c>
      <c r="I290" s="21" t="s">
        <v>976</v>
      </c>
      <c r="J290" s="21" t="s">
        <v>17649</v>
      </c>
      <c r="K290" s="21" t="s">
        <v>17648</v>
      </c>
      <c r="L290" s="119" t="s">
        <v>17391</v>
      </c>
      <c r="M290" s="21">
        <v>500</v>
      </c>
      <c r="N290" s="21">
        <v>6.6</v>
      </c>
      <c r="O290" s="21">
        <v>0.4</v>
      </c>
      <c r="P290" s="21">
        <v>3</v>
      </c>
      <c r="Q290" s="21">
        <v>1983</v>
      </c>
      <c r="R290" s="21" t="s">
        <v>18</v>
      </c>
      <c r="S290" s="21">
        <v>6121771</v>
      </c>
      <c r="T290" s="116">
        <v>1016</v>
      </c>
      <c r="U290" s="111">
        <v>45</v>
      </c>
      <c r="V290" s="113">
        <f t="shared" si="48"/>
        <v>286.73777777777775</v>
      </c>
      <c r="W290" s="113">
        <f t="shared" si="49"/>
        <v>729.26222222222225</v>
      </c>
      <c r="X290" s="112">
        <f t="shared" si="50"/>
        <v>729262.22222222225</v>
      </c>
      <c r="Y290" s="111"/>
      <c r="Z290" s="110">
        <f t="shared" si="46"/>
        <v>11</v>
      </c>
      <c r="AA290" s="109">
        <f t="shared" si="51"/>
        <v>50.800000000000004</v>
      </c>
      <c r="AB290" s="109">
        <f t="shared" si="52"/>
        <v>50800.000000000007</v>
      </c>
      <c r="AC290" s="108">
        <f t="shared" si="53"/>
        <v>965.2</v>
      </c>
      <c r="AD290" s="107">
        <f t="shared" si="54"/>
        <v>2.2222222222222223E-2</v>
      </c>
      <c r="AE290" s="106">
        <f t="shared" si="55"/>
        <v>21.448888888888892</v>
      </c>
      <c r="AF290" s="105">
        <f t="shared" si="56"/>
        <v>750.71111111111111</v>
      </c>
      <c r="AG290" s="105">
        <f t="shared" si="57"/>
        <v>265.28888888888883</v>
      </c>
    </row>
    <row r="291" spans="1:33" s="88" customFormat="1" x14ac:dyDescent="0.35">
      <c r="A291" s="21">
        <v>10141103</v>
      </c>
      <c r="B291" s="135" t="s">
        <v>14786</v>
      </c>
      <c r="C291" s="259" t="s">
        <v>710</v>
      </c>
      <c r="D291" s="160" t="s">
        <v>7590</v>
      </c>
      <c r="E291" s="114" t="str">
        <f t="shared" si="47"/>
        <v>TRANSFORMADOR MARCA:Alsthom Atlantique PTS 133 PTS 133</v>
      </c>
      <c r="F291" s="124"/>
      <c r="G291" s="142" t="s">
        <v>7590</v>
      </c>
      <c r="H291" s="142" t="s">
        <v>847</v>
      </c>
      <c r="I291" s="124"/>
      <c r="J291" s="124"/>
      <c r="K291" s="124"/>
      <c r="L291" s="124"/>
      <c r="M291" s="124">
        <v>630</v>
      </c>
      <c r="N291" s="124">
        <v>11</v>
      </c>
      <c r="O291" s="21">
        <v>0.4</v>
      </c>
      <c r="P291" s="124" t="s">
        <v>514</v>
      </c>
      <c r="Q291" s="124">
        <v>1983</v>
      </c>
      <c r="R291" s="124" t="s">
        <v>17647</v>
      </c>
      <c r="S291" s="124" t="s">
        <v>17646</v>
      </c>
      <c r="T291" s="116">
        <v>1016</v>
      </c>
      <c r="U291" s="111">
        <v>45</v>
      </c>
      <c r="V291" s="113">
        <f t="shared" si="48"/>
        <v>286.73777777777775</v>
      </c>
      <c r="W291" s="113">
        <f t="shared" si="49"/>
        <v>729.26222222222225</v>
      </c>
      <c r="X291" s="112">
        <f t="shared" si="50"/>
        <v>729262.22222222225</v>
      </c>
      <c r="Y291" s="111"/>
      <c r="Z291" s="110">
        <f t="shared" si="46"/>
        <v>11</v>
      </c>
      <c r="AA291" s="109">
        <f t="shared" si="51"/>
        <v>50.800000000000004</v>
      </c>
      <c r="AB291" s="109">
        <f t="shared" si="52"/>
        <v>50800.000000000007</v>
      </c>
      <c r="AC291" s="108">
        <f t="shared" si="53"/>
        <v>965.2</v>
      </c>
      <c r="AD291" s="107">
        <f t="shared" si="54"/>
        <v>2.2222222222222223E-2</v>
      </c>
      <c r="AE291" s="106">
        <f t="shared" si="55"/>
        <v>21.448888888888892</v>
      </c>
      <c r="AF291" s="105">
        <f t="shared" si="56"/>
        <v>750.71111111111111</v>
      </c>
      <c r="AG291" s="105">
        <f t="shared" si="57"/>
        <v>265.28888888888883</v>
      </c>
    </row>
    <row r="292" spans="1:33" s="88" customFormat="1" x14ac:dyDescent="0.35">
      <c r="A292" s="21">
        <v>10141103</v>
      </c>
      <c r="B292" s="135" t="s">
        <v>14786</v>
      </c>
      <c r="C292" s="259" t="s">
        <v>710</v>
      </c>
      <c r="D292" s="136" t="s">
        <v>17645</v>
      </c>
      <c r="E292" s="114" t="str">
        <f t="shared" si="47"/>
        <v>TRANSFORMADOR MARCA:MOTRA PTS  789 PTS  789</v>
      </c>
      <c r="F292" s="124"/>
      <c r="G292" s="124" t="s">
        <v>17645</v>
      </c>
      <c r="H292" s="124" t="s">
        <v>1608</v>
      </c>
      <c r="I292" s="124" t="s">
        <v>1608</v>
      </c>
      <c r="J292" s="124"/>
      <c r="K292" s="142" t="s">
        <v>17644</v>
      </c>
      <c r="L292" s="142" t="s">
        <v>17643</v>
      </c>
      <c r="M292" s="124">
        <v>315</v>
      </c>
      <c r="N292" s="124">
        <v>33</v>
      </c>
      <c r="O292" s="21">
        <v>0.4</v>
      </c>
      <c r="P292" s="124" t="s">
        <v>514</v>
      </c>
      <c r="Q292" s="142">
        <v>1983</v>
      </c>
      <c r="R292" s="124" t="s">
        <v>1650</v>
      </c>
      <c r="S292" s="124" t="s">
        <v>17642</v>
      </c>
      <c r="T292" s="116">
        <v>1039</v>
      </c>
      <c r="U292" s="111">
        <v>45</v>
      </c>
      <c r="V292" s="113">
        <f t="shared" si="48"/>
        <v>293.22888888888889</v>
      </c>
      <c r="W292" s="113">
        <f t="shared" si="49"/>
        <v>745.77111111111117</v>
      </c>
      <c r="X292" s="112">
        <f t="shared" si="50"/>
        <v>745771.11111111112</v>
      </c>
      <c r="Y292" s="111"/>
      <c r="Z292" s="110">
        <f t="shared" ref="Z292:Z355" si="58">(U292-(2017-Q292))</f>
        <v>11</v>
      </c>
      <c r="AA292" s="109">
        <f t="shared" si="51"/>
        <v>51.95</v>
      </c>
      <c r="AB292" s="109">
        <f t="shared" si="52"/>
        <v>51950</v>
      </c>
      <c r="AC292" s="108">
        <f t="shared" si="53"/>
        <v>987.05</v>
      </c>
      <c r="AD292" s="107">
        <f t="shared" si="54"/>
        <v>2.2222222222222223E-2</v>
      </c>
      <c r="AE292" s="106">
        <f t="shared" si="55"/>
        <v>21.934444444444445</v>
      </c>
      <c r="AF292" s="105">
        <f t="shared" si="56"/>
        <v>767.70555555555563</v>
      </c>
      <c r="AG292" s="105">
        <f t="shared" si="57"/>
        <v>271.29444444444442</v>
      </c>
    </row>
    <row r="293" spans="1:33" s="88" customFormat="1" x14ac:dyDescent="0.35">
      <c r="A293" s="21">
        <v>10141103</v>
      </c>
      <c r="B293" s="115" t="s">
        <v>1665</v>
      </c>
      <c r="C293" s="272" t="s">
        <v>710</v>
      </c>
      <c r="D293" s="22" t="s">
        <v>14615</v>
      </c>
      <c r="E293" s="114" t="str">
        <f t="shared" si="47"/>
        <v>TRANSFORMADOR MARCA:TANLEC AGMNC/PT2 AGMNC/PT2</v>
      </c>
      <c r="F293" s="21" t="s">
        <v>2905</v>
      </c>
      <c r="G293" s="21" t="s">
        <v>14615</v>
      </c>
      <c r="H293" s="21" t="s">
        <v>976</v>
      </c>
      <c r="I293" s="21" t="s">
        <v>976</v>
      </c>
      <c r="J293" s="21" t="s">
        <v>14614</v>
      </c>
      <c r="K293" s="139" t="s">
        <v>14613</v>
      </c>
      <c r="L293" s="119" t="s">
        <v>14612</v>
      </c>
      <c r="M293" s="21">
        <v>315</v>
      </c>
      <c r="N293" s="21">
        <v>33</v>
      </c>
      <c r="O293" s="21">
        <v>0.4</v>
      </c>
      <c r="P293" s="21">
        <v>3</v>
      </c>
      <c r="Q293" s="21">
        <v>1983</v>
      </c>
      <c r="R293" s="21" t="s">
        <v>14611</v>
      </c>
      <c r="S293" s="21" t="s">
        <v>14610</v>
      </c>
      <c r="T293" s="116">
        <v>1039</v>
      </c>
      <c r="U293" s="111">
        <v>45</v>
      </c>
      <c r="V293" s="113">
        <f t="shared" si="48"/>
        <v>293.22888888888889</v>
      </c>
      <c r="W293" s="113">
        <f t="shared" si="49"/>
        <v>745.77111111111117</v>
      </c>
      <c r="X293" s="112">
        <f t="shared" si="50"/>
        <v>745771.11111111112</v>
      </c>
      <c r="Y293" s="111"/>
      <c r="Z293" s="110">
        <f t="shared" si="58"/>
        <v>11</v>
      </c>
      <c r="AA293" s="109">
        <f t="shared" si="51"/>
        <v>51.95</v>
      </c>
      <c r="AB293" s="109">
        <f t="shared" si="52"/>
        <v>51950</v>
      </c>
      <c r="AC293" s="108">
        <f t="shared" si="53"/>
        <v>987.05</v>
      </c>
      <c r="AD293" s="107">
        <f t="shared" si="54"/>
        <v>2.2222222222222223E-2</v>
      </c>
      <c r="AE293" s="106">
        <f t="shared" si="55"/>
        <v>21.934444444444445</v>
      </c>
      <c r="AF293" s="105">
        <f t="shared" si="56"/>
        <v>767.70555555555563</v>
      </c>
      <c r="AG293" s="105">
        <f t="shared" si="57"/>
        <v>271.29444444444442</v>
      </c>
    </row>
    <row r="294" spans="1:33" s="88" customFormat="1" x14ac:dyDescent="0.35">
      <c r="A294" s="21">
        <v>10141103</v>
      </c>
      <c r="B294" s="162" t="s">
        <v>1665</v>
      </c>
      <c r="C294" s="272" t="s">
        <v>710</v>
      </c>
      <c r="D294" s="160" t="s">
        <v>14609</v>
      </c>
      <c r="E294" s="114" t="str">
        <f t="shared" si="47"/>
        <v>TRANSFORMADOR MARCA:ASEA PTS 77 PTS 77</v>
      </c>
      <c r="F294" s="124"/>
      <c r="G294" s="142" t="s">
        <v>14609</v>
      </c>
      <c r="H294" s="124" t="s">
        <v>324</v>
      </c>
      <c r="I294" s="124" t="s">
        <v>3771</v>
      </c>
      <c r="J294" s="124"/>
      <c r="K294" s="142" t="s">
        <v>14608</v>
      </c>
      <c r="L294" s="142" t="s">
        <v>14607</v>
      </c>
      <c r="M294" s="124">
        <v>400</v>
      </c>
      <c r="N294" s="124">
        <v>33</v>
      </c>
      <c r="O294" s="21">
        <v>0.4</v>
      </c>
      <c r="P294" s="124" t="s">
        <v>514</v>
      </c>
      <c r="Q294" s="142">
        <v>1983</v>
      </c>
      <c r="R294" s="124" t="s">
        <v>18</v>
      </c>
      <c r="S294" s="124">
        <v>6115632</v>
      </c>
      <c r="T294" s="116">
        <v>1039</v>
      </c>
      <c r="U294" s="111">
        <v>45</v>
      </c>
      <c r="V294" s="113">
        <f t="shared" si="48"/>
        <v>293.22888888888889</v>
      </c>
      <c r="W294" s="113">
        <f t="shared" si="49"/>
        <v>745.77111111111117</v>
      </c>
      <c r="X294" s="112">
        <f t="shared" si="50"/>
        <v>745771.11111111112</v>
      </c>
      <c r="Y294" s="111"/>
      <c r="Z294" s="110">
        <f t="shared" si="58"/>
        <v>11</v>
      </c>
      <c r="AA294" s="109">
        <f t="shared" si="51"/>
        <v>51.95</v>
      </c>
      <c r="AB294" s="109">
        <f t="shared" si="52"/>
        <v>51950</v>
      </c>
      <c r="AC294" s="108">
        <f t="shared" si="53"/>
        <v>987.05</v>
      </c>
      <c r="AD294" s="107">
        <f t="shared" si="54"/>
        <v>2.2222222222222223E-2</v>
      </c>
      <c r="AE294" s="106">
        <f t="shared" si="55"/>
        <v>21.934444444444445</v>
      </c>
      <c r="AF294" s="105">
        <f t="shared" si="56"/>
        <v>767.70555555555563</v>
      </c>
      <c r="AG294" s="105">
        <f t="shared" si="57"/>
        <v>271.29444444444442</v>
      </c>
    </row>
    <row r="295" spans="1:33" s="88" customFormat="1" x14ac:dyDescent="0.35">
      <c r="A295" s="21">
        <v>10141103</v>
      </c>
      <c r="B295" s="135" t="s">
        <v>1665</v>
      </c>
      <c r="C295" s="272" t="s">
        <v>710</v>
      </c>
      <c r="D295" s="136" t="s">
        <v>14606</v>
      </c>
      <c r="E295" s="114" t="str">
        <f t="shared" si="47"/>
        <v>TRANSFORMADOR MARCA:TANELEC PTS  251 PTS  251</v>
      </c>
      <c r="F295" s="124"/>
      <c r="G295" s="124" t="s">
        <v>14606</v>
      </c>
      <c r="H295" s="124" t="s">
        <v>1608</v>
      </c>
      <c r="I295" s="21" t="s">
        <v>1607</v>
      </c>
      <c r="J295" s="124"/>
      <c r="K295" s="142" t="s">
        <v>14605</v>
      </c>
      <c r="L295" s="142" t="s">
        <v>14604</v>
      </c>
      <c r="M295" s="124">
        <v>200</v>
      </c>
      <c r="N295" s="124">
        <v>11</v>
      </c>
      <c r="O295" s="21">
        <v>0.4</v>
      </c>
      <c r="P295" s="124" t="s">
        <v>514</v>
      </c>
      <c r="Q295" s="142">
        <v>1983</v>
      </c>
      <c r="R295" s="124" t="s">
        <v>1317</v>
      </c>
      <c r="S295" s="124" t="s">
        <v>14603</v>
      </c>
      <c r="T295" s="116">
        <v>572</v>
      </c>
      <c r="U295" s="111">
        <v>45</v>
      </c>
      <c r="V295" s="113">
        <f t="shared" si="48"/>
        <v>161.43111111111111</v>
      </c>
      <c r="W295" s="113">
        <f t="shared" si="49"/>
        <v>410.56888888888886</v>
      </c>
      <c r="X295" s="112">
        <f t="shared" si="50"/>
        <v>410568.88888888888</v>
      </c>
      <c r="Y295" s="111"/>
      <c r="Z295" s="110">
        <f t="shared" si="58"/>
        <v>11</v>
      </c>
      <c r="AA295" s="109">
        <f t="shared" si="51"/>
        <v>28.6</v>
      </c>
      <c r="AB295" s="109">
        <f t="shared" si="52"/>
        <v>28600</v>
      </c>
      <c r="AC295" s="108">
        <f t="shared" si="53"/>
        <v>543.4</v>
      </c>
      <c r="AD295" s="107">
        <f t="shared" si="54"/>
        <v>2.2222222222222223E-2</v>
      </c>
      <c r="AE295" s="106">
        <f t="shared" si="55"/>
        <v>12.075555555555555</v>
      </c>
      <c r="AF295" s="105">
        <f t="shared" si="56"/>
        <v>422.64444444444445</v>
      </c>
      <c r="AG295" s="105">
        <f t="shared" si="57"/>
        <v>149.35555555555555</v>
      </c>
    </row>
    <row r="296" spans="1:33" s="88" customFormat="1" x14ac:dyDescent="0.35">
      <c r="A296" s="21">
        <v>10141103</v>
      </c>
      <c r="B296" s="115" t="s">
        <v>14786</v>
      </c>
      <c r="C296" s="259" t="s">
        <v>710</v>
      </c>
      <c r="D296" s="22" t="s">
        <v>17640</v>
      </c>
      <c r="E296" s="114" t="str">
        <f t="shared" si="47"/>
        <v>TRANSFORMADOR MARCA:TANELEC AGCHI/PT02 AGCHI/PT02</v>
      </c>
      <c r="F296" s="21" t="s">
        <v>17641</v>
      </c>
      <c r="G296" s="21" t="s">
        <v>17640</v>
      </c>
      <c r="H296" s="21" t="s">
        <v>977</v>
      </c>
      <c r="I296" s="21" t="s">
        <v>976</v>
      </c>
      <c r="J296" s="21"/>
      <c r="K296" s="21" t="s">
        <v>17639</v>
      </c>
      <c r="L296" s="119" t="s">
        <v>17638</v>
      </c>
      <c r="M296" s="21">
        <v>500</v>
      </c>
      <c r="N296" s="21">
        <v>6.6</v>
      </c>
      <c r="O296" s="21">
        <v>0.4</v>
      </c>
      <c r="P296" s="21">
        <v>3</v>
      </c>
      <c r="Q296" s="21">
        <v>1984</v>
      </c>
      <c r="R296" s="21" t="s">
        <v>1317</v>
      </c>
      <c r="S296" s="21" t="s">
        <v>17637</v>
      </c>
      <c r="T296" s="116">
        <v>1016</v>
      </c>
      <c r="U296" s="111">
        <v>45</v>
      </c>
      <c r="V296" s="113">
        <f t="shared" si="48"/>
        <v>308.18666666666667</v>
      </c>
      <c r="W296" s="113">
        <f t="shared" si="49"/>
        <v>707.81333333333328</v>
      </c>
      <c r="X296" s="112">
        <f t="shared" si="50"/>
        <v>707813.33333333326</v>
      </c>
      <c r="Y296" s="111"/>
      <c r="Z296" s="110">
        <f t="shared" si="58"/>
        <v>12</v>
      </c>
      <c r="AA296" s="109">
        <f t="shared" si="51"/>
        <v>50.800000000000004</v>
      </c>
      <c r="AB296" s="109">
        <f t="shared" si="52"/>
        <v>50800.000000000007</v>
      </c>
      <c r="AC296" s="108">
        <f t="shared" si="53"/>
        <v>965.2</v>
      </c>
      <c r="AD296" s="107">
        <f t="shared" si="54"/>
        <v>2.2222222222222223E-2</v>
      </c>
      <c r="AE296" s="106">
        <f t="shared" si="55"/>
        <v>21.448888888888892</v>
      </c>
      <c r="AF296" s="105">
        <f t="shared" si="56"/>
        <v>729.26222222222214</v>
      </c>
      <c r="AG296" s="105">
        <f t="shared" si="57"/>
        <v>286.73777777777775</v>
      </c>
    </row>
    <row r="297" spans="1:33" s="88" customFormat="1" x14ac:dyDescent="0.35">
      <c r="A297" s="21">
        <v>10141103</v>
      </c>
      <c r="B297" s="115" t="s">
        <v>1665</v>
      </c>
      <c r="C297" s="272" t="s">
        <v>710</v>
      </c>
      <c r="D297" s="22" t="s">
        <v>14602</v>
      </c>
      <c r="E297" s="114" t="str">
        <f t="shared" si="47"/>
        <v>TRANSFORMADOR MARCA:Tanelec  PT 120R</v>
      </c>
      <c r="F297" s="57" t="s">
        <v>1217</v>
      </c>
      <c r="G297" s="21"/>
      <c r="H297" s="21" t="s">
        <v>494</v>
      </c>
      <c r="I297" s="21"/>
      <c r="J297" s="21"/>
      <c r="K297" s="133" t="s">
        <v>14601</v>
      </c>
      <c r="L297" s="133" t="s">
        <v>14600</v>
      </c>
      <c r="M297" s="21">
        <v>500</v>
      </c>
      <c r="N297" s="21">
        <v>33</v>
      </c>
      <c r="O297" s="21">
        <v>0.4</v>
      </c>
      <c r="P297" s="124" t="s">
        <v>516</v>
      </c>
      <c r="Q297" s="21">
        <v>1984</v>
      </c>
      <c r="R297" s="21" t="s">
        <v>9380</v>
      </c>
      <c r="S297" s="21" t="s">
        <v>14599</v>
      </c>
      <c r="T297" s="116">
        <v>1200</v>
      </c>
      <c r="U297" s="111">
        <v>45</v>
      </c>
      <c r="V297" s="113">
        <f t="shared" si="48"/>
        <v>364</v>
      </c>
      <c r="W297" s="113">
        <f t="shared" si="49"/>
        <v>836</v>
      </c>
      <c r="X297" s="112">
        <f t="shared" si="50"/>
        <v>836000</v>
      </c>
      <c r="Y297" s="111"/>
      <c r="Z297" s="110">
        <f t="shared" si="58"/>
        <v>12</v>
      </c>
      <c r="AA297" s="109">
        <f t="shared" si="51"/>
        <v>60</v>
      </c>
      <c r="AB297" s="109">
        <f t="shared" si="52"/>
        <v>60000</v>
      </c>
      <c r="AC297" s="108">
        <f t="shared" si="53"/>
        <v>1140</v>
      </c>
      <c r="AD297" s="107">
        <f t="shared" si="54"/>
        <v>2.2222222222222223E-2</v>
      </c>
      <c r="AE297" s="106">
        <f t="shared" si="55"/>
        <v>25.333333333333336</v>
      </c>
      <c r="AF297" s="105">
        <f t="shared" si="56"/>
        <v>861.33333333333337</v>
      </c>
      <c r="AG297" s="105">
        <f t="shared" si="57"/>
        <v>338.66666666666669</v>
      </c>
    </row>
    <row r="298" spans="1:33" s="88" customFormat="1" x14ac:dyDescent="0.35">
      <c r="A298" s="21">
        <v>10141103</v>
      </c>
      <c r="B298" s="115" t="s">
        <v>18985</v>
      </c>
      <c r="C298" s="272" t="s">
        <v>18984</v>
      </c>
      <c r="D298" s="22" t="s">
        <v>18986</v>
      </c>
      <c r="E298" s="114" t="str">
        <f t="shared" si="47"/>
        <v>GERADOR MARCA:NEBB CENTRAL HYDRICA G1</v>
      </c>
      <c r="F298" s="57"/>
      <c r="G298" s="21" t="s">
        <v>16263</v>
      </c>
      <c r="H298" s="21" t="s">
        <v>179</v>
      </c>
      <c r="I298" s="21"/>
      <c r="J298" s="57"/>
      <c r="K298" s="57" t="s">
        <v>16262</v>
      </c>
      <c r="L298" s="57" t="s">
        <v>16261</v>
      </c>
      <c r="M298" s="21" t="s">
        <v>18982</v>
      </c>
      <c r="N298" s="21"/>
      <c r="O298" s="21" t="s">
        <v>362</v>
      </c>
      <c r="P298" s="57">
        <v>3</v>
      </c>
      <c r="Q298" s="57">
        <v>1985</v>
      </c>
      <c r="R298" s="57" t="s">
        <v>672</v>
      </c>
      <c r="S298" s="57">
        <v>140769</v>
      </c>
      <c r="T298" s="116">
        <v>3500</v>
      </c>
      <c r="U298" s="111">
        <v>45</v>
      </c>
      <c r="V298" s="113">
        <f t="shared" si="48"/>
        <v>1135.5555555555554</v>
      </c>
      <c r="W298" s="113">
        <f t="shared" si="49"/>
        <v>2364.4444444444443</v>
      </c>
      <c r="X298" s="112">
        <f t="shared" si="50"/>
        <v>2364444.4444444445</v>
      </c>
      <c r="Y298" s="111"/>
      <c r="Z298" s="110">
        <f t="shared" si="58"/>
        <v>13</v>
      </c>
      <c r="AA298" s="109">
        <f t="shared" si="51"/>
        <v>175</v>
      </c>
      <c r="AB298" s="109">
        <f t="shared" si="52"/>
        <v>175000</v>
      </c>
      <c r="AC298" s="108">
        <f t="shared" si="53"/>
        <v>3325</v>
      </c>
      <c r="AD298" s="107">
        <f t="shared" si="54"/>
        <v>2.2222222222222223E-2</v>
      </c>
      <c r="AE298" s="106">
        <f t="shared" si="55"/>
        <v>73.888888888888886</v>
      </c>
      <c r="AF298" s="105">
        <f t="shared" si="56"/>
        <v>2438.333333333333</v>
      </c>
      <c r="AG298" s="105">
        <f t="shared" si="57"/>
        <v>1061.6666666666665</v>
      </c>
    </row>
    <row r="299" spans="1:33" s="88" customFormat="1" x14ac:dyDescent="0.35">
      <c r="A299" s="21">
        <v>10141103</v>
      </c>
      <c r="B299" s="115" t="s">
        <v>18985</v>
      </c>
      <c r="C299" s="272" t="s">
        <v>18984</v>
      </c>
      <c r="D299" s="22" t="s">
        <v>18983</v>
      </c>
      <c r="E299" s="114" t="str">
        <f t="shared" si="47"/>
        <v>GERADOR MARCA:NEBB CENTRAL HYDRICA G2</v>
      </c>
      <c r="F299" s="57"/>
      <c r="G299" s="21" t="s">
        <v>16263</v>
      </c>
      <c r="H299" s="21" t="s">
        <v>179</v>
      </c>
      <c r="I299" s="21"/>
      <c r="J299" s="57"/>
      <c r="K299" s="57" t="s">
        <v>16262</v>
      </c>
      <c r="L299" s="57" t="s">
        <v>16261</v>
      </c>
      <c r="M299" s="21" t="s">
        <v>18982</v>
      </c>
      <c r="N299" s="21"/>
      <c r="O299" s="21" t="s">
        <v>362</v>
      </c>
      <c r="P299" s="57">
        <v>3</v>
      </c>
      <c r="Q299" s="57">
        <v>1985</v>
      </c>
      <c r="R299" s="57" t="s">
        <v>672</v>
      </c>
      <c r="S299" s="57">
        <v>140770</v>
      </c>
      <c r="T299" s="116">
        <v>3500</v>
      </c>
      <c r="U299" s="111">
        <v>45</v>
      </c>
      <c r="V299" s="113">
        <f t="shared" si="48"/>
        <v>1135.5555555555554</v>
      </c>
      <c r="W299" s="113">
        <f t="shared" si="49"/>
        <v>2364.4444444444443</v>
      </c>
      <c r="X299" s="112">
        <f t="shared" si="50"/>
        <v>2364444.4444444445</v>
      </c>
      <c r="Y299" s="111"/>
      <c r="Z299" s="110">
        <f t="shared" si="58"/>
        <v>13</v>
      </c>
      <c r="AA299" s="109">
        <f t="shared" si="51"/>
        <v>175</v>
      </c>
      <c r="AB299" s="109">
        <f t="shared" si="52"/>
        <v>175000</v>
      </c>
      <c r="AC299" s="108">
        <f t="shared" si="53"/>
        <v>3325</v>
      </c>
      <c r="AD299" s="107">
        <f t="shared" si="54"/>
        <v>2.2222222222222223E-2</v>
      </c>
      <c r="AE299" s="106">
        <f t="shared" si="55"/>
        <v>73.888888888888886</v>
      </c>
      <c r="AF299" s="105">
        <f t="shared" si="56"/>
        <v>2438.333333333333</v>
      </c>
      <c r="AG299" s="105">
        <f t="shared" si="57"/>
        <v>1061.6666666666665</v>
      </c>
    </row>
    <row r="300" spans="1:33" s="88" customFormat="1" x14ac:dyDescent="0.35">
      <c r="A300" s="21">
        <v>10141103</v>
      </c>
      <c r="B300" s="115" t="s">
        <v>18985</v>
      </c>
      <c r="C300" s="272" t="s">
        <v>18984</v>
      </c>
      <c r="D300" s="22" t="s">
        <v>18986</v>
      </c>
      <c r="E300" s="114" t="str">
        <f t="shared" si="47"/>
        <v>GERADOR MARCA:NEBB CENTRAL HYDRICA G1</v>
      </c>
      <c r="F300" s="57"/>
      <c r="G300" s="21" t="s">
        <v>16263</v>
      </c>
      <c r="H300" s="21" t="s">
        <v>179</v>
      </c>
      <c r="I300" s="21"/>
      <c r="J300" s="57"/>
      <c r="K300" s="57" t="s">
        <v>16262</v>
      </c>
      <c r="L300" s="57" t="s">
        <v>16261</v>
      </c>
      <c r="M300" s="21" t="s">
        <v>18982</v>
      </c>
      <c r="N300" s="21"/>
      <c r="O300" s="21" t="s">
        <v>362</v>
      </c>
      <c r="P300" s="57">
        <v>3</v>
      </c>
      <c r="Q300" s="57">
        <v>1985</v>
      </c>
      <c r="R300" s="57" t="s">
        <v>672</v>
      </c>
      <c r="S300" s="57">
        <v>140769</v>
      </c>
      <c r="T300" s="116">
        <v>1200</v>
      </c>
      <c r="U300" s="21">
        <v>45</v>
      </c>
      <c r="V300" s="113">
        <f t="shared" si="48"/>
        <v>389.33333333333331</v>
      </c>
      <c r="W300" s="113">
        <f t="shared" si="49"/>
        <v>810.66666666666674</v>
      </c>
      <c r="X300" s="112">
        <f t="shared" si="50"/>
        <v>810666.66666666674</v>
      </c>
      <c r="Y300" s="111"/>
      <c r="Z300" s="110">
        <f t="shared" si="58"/>
        <v>13</v>
      </c>
      <c r="AA300" s="109">
        <f t="shared" si="51"/>
        <v>60</v>
      </c>
      <c r="AB300" s="109">
        <f t="shared" si="52"/>
        <v>60000</v>
      </c>
      <c r="AC300" s="108">
        <f t="shared" si="53"/>
        <v>1140</v>
      </c>
      <c r="AD300" s="107">
        <f t="shared" si="54"/>
        <v>2.2222222222222223E-2</v>
      </c>
      <c r="AE300" s="106">
        <f t="shared" si="55"/>
        <v>25.333333333333336</v>
      </c>
      <c r="AF300" s="105">
        <f t="shared" si="56"/>
        <v>836.00000000000011</v>
      </c>
      <c r="AG300" s="105">
        <f t="shared" si="57"/>
        <v>364</v>
      </c>
    </row>
    <row r="301" spans="1:33" s="88" customFormat="1" x14ac:dyDescent="0.35">
      <c r="A301" s="21">
        <v>10141103</v>
      </c>
      <c r="B301" s="115" t="s">
        <v>18985</v>
      </c>
      <c r="C301" s="272" t="s">
        <v>18984</v>
      </c>
      <c r="D301" s="22" t="s">
        <v>18983</v>
      </c>
      <c r="E301" s="114" t="str">
        <f t="shared" si="47"/>
        <v>GERADOR MARCA:NEBB CENTRAL HYDRICA G2</v>
      </c>
      <c r="F301" s="57"/>
      <c r="G301" s="21" t="s">
        <v>16263</v>
      </c>
      <c r="H301" s="21" t="s">
        <v>179</v>
      </c>
      <c r="I301" s="21"/>
      <c r="J301" s="57"/>
      <c r="K301" s="57" t="s">
        <v>16262</v>
      </c>
      <c r="L301" s="57" t="s">
        <v>16261</v>
      </c>
      <c r="M301" s="21" t="s">
        <v>18982</v>
      </c>
      <c r="N301" s="21"/>
      <c r="O301" s="21" t="s">
        <v>362</v>
      </c>
      <c r="P301" s="57">
        <v>3</v>
      </c>
      <c r="Q301" s="57">
        <v>1985</v>
      </c>
      <c r="R301" s="57" t="s">
        <v>672</v>
      </c>
      <c r="S301" s="57">
        <v>140770</v>
      </c>
      <c r="T301" s="116">
        <v>1200</v>
      </c>
      <c r="U301" s="21">
        <v>45</v>
      </c>
      <c r="V301" s="113">
        <f t="shared" si="48"/>
        <v>389.33333333333331</v>
      </c>
      <c r="W301" s="113">
        <f t="shared" si="49"/>
        <v>810.66666666666674</v>
      </c>
      <c r="X301" s="112">
        <f t="shared" si="50"/>
        <v>810666.66666666674</v>
      </c>
      <c r="Y301" s="111"/>
      <c r="Z301" s="110">
        <f t="shared" si="58"/>
        <v>13</v>
      </c>
      <c r="AA301" s="109">
        <f t="shared" si="51"/>
        <v>60</v>
      </c>
      <c r="AB301" s="109">
        <f t="shared" si="52"/>
        <v>60000</v>
      </c>
      <c r="AC301" s="108">
        <f t="shared" si="53"/>
        <v>1140</v>
      </c>
      <c r="AD301" s="107">
        <f t="shared" si="54"/>
        <v>2.2222222222222223E-2</v>
      </c>
      <c r="AE301" s="106">
        <f t="shared" si="55"/>
        <v>25.333333333333336</v>
      </c>
      <c r="AF301" s="105">
        <f t="shared" si="56"/>
        <v>836.00000000000011</v>
      </c>
      <c r="AG301" s="105">
        <f t="shared" si="57"/>
        <v>364</v>
      </c>
    </row>
    <row r="302" spans="1:33" s="88" customFormat="1" x14ac:dyDescent="0.35">
      <c r="A302" s="21">
        <v>10141103</v>
      </c>
      <c r="B302" s="115" t="s">
        <v>18023</v>
      </c>
      <c r="C302" s="259" t="s">
        <v>18022</v>
      </c>
      <c r="D302" s="193" t="s">
        <v>18892</v>
      </c>
      <c r="E302" s="114" t="str">
        <f t="shared" si="47"/>
        <v>MINISUBESTAÇÃO MARCA:Tanelec  PTS 136</v>
      </c>
      <c r="F302" s="21"/>
      <c r="G302" s="21"/>
      <c r="H302" s="21" t="s">
        <v>494</v>
      </c>
      <c r="I302" s="21"/>
      <c r="J302" s="21"/>
      <c r="K302" s="133" t="s">
        <v>18891</v>
      </c>
      <c r="L302" s="133" t="s">
        <v>18890</v>
      </c>
      <c r="M302" s="21">
        <v>315</v>
      </c>
      <c r="N302" s="21">
        <v>11</v>
      </c>
      <c r="O302" s="21" t="s">
        <v>510</v>
      </c>
      <c r="P302" s="124" t="s">
        <v>516</v>
      </c>
      <c r="Q302" s="21">
        <v>1985</v>
      </c>
      <c r="R302" s="21" t="s">
        <v>9380</v>
      </c>
      <c r="S302" s="21" t="s">
        <v>18889</v>
      </c>
      <c r="T302" s="116">
        <v>1213</v>
      </c>
      <c r="U302" s="111">
        <v>45</v>
      </c>
      <c r="V302" s="113">
        <f t="shared" si="48"/>
        <v>393.55111111111103</v>
      </c>
      <c r="W302" s="113">
        <f t="shared" si="49"/>
        <v>819.44888888888897</v>
      </c>
      <c r="X302" s="112">
        <f t="shared" si="50"/>
        <v>819448.88888888899</v>
      </c>
      <c r="Y302" s="111"/>
      <c r="Z302" s="110">
        <f t="shared" si="58"/>
        <v>13</v>
      </c>
      <c r="AA302" s="109">
        <f t="shared" si="51"/>
        <v>60.650000000000006</v>
      </c>
      <c r="AB302" s="109">
        <f t="shared" si="52"/>
        <v>60650.000000000007</v>
      </c>
      <c r="AC302" s="108">
        <f t="shared" si="53"/>
        <v>1152.3499999999999</v>
      </c>
      <c r="AD302" s="107">
        <f t="shared" si="54"/>
        <v>2.2222222222222223E-2</v>
      </c>
      <c r="AE302" s="106">
        <f t="shared" si="55"/>
        <v>25.607777777777777</v>
      </c>
      <c r="AF302" s="105">
        <f t="shared" si="56"/>
        <v>845.05666666666673</v>
      </c>
      <c r="AG302" s="105">
        <f t="shared" si="57"/>
        <v>367.94333333333327</v>
      </c>
    </row>
    <row r="303" spans="1:33" s="88" customFormat="1" x14ac:dyDescent="0.35">
      <c r="A303" s="21">
        <v>10141103</v>
      </c>
      <c r="B303" s="115" t="s">
        <v>18023</v>
      </c>
      <c r="C303" s="259" t="s">
        <v>18022</v>
      </c>
      <c r="D303" s="193" t="s">
        <v>18888</v>
      </c>
      <c r="E303" s="114" t="str">
        <f t="shared" si="47"/>
        <v>MINISUBESTAÇÃO MARCA:  PT 92</v>
      </c>
      <c r="F303" s="21"/>
      <c r="G303" s="21"/>
      <c r="H303" s="21" t="s">
        <v>494</v>
      </c>
      <c r="I303" s="21"/>
      <c r="J303" s="21"/>
      <c r="K303" s="133" t="s">
        <v>18887</v>
      </c>
      <c r="L303" s="133" t="s">
        <v>18886</v>
      </c>
      <c r="M303" s="21">
        <v>315</v>
      </c>
      <c r="N303" s="21">
        <v>11</v>
      </c>
      <c r="O303" s="21">
        <v>0.4</v>
      </c>
      <c r="P303" s="124" t="s">
        <v>516</v>
      </c>
      <c r="Q303" s="21">
        <v>1985</v>
      </c>
      <c r="R303" s="21"/>
      <c r="S303" s="21"/>
      <c r="T303" s="116">
        <v>1213</v>
      </c>
      <c r="U303" s="111">
        <v>45</v>
      </c>
      <c r="V303" s="113">
        <f t="shared" si="48"/>
        <v>393.55111111111103</v>
      </c>
      <c r="W303" s="113">
        <f t="shared" si="49"/>
        <v>819.44888888888897</v>
      </c>
      <c r="X303" s="112">
        <f t="shared" si="50"/>
        <v>819448.88888888899</v>
      </c>
      <c r="Y303" s="111"/>
      <c r="Z303" s="110">
        <f t="shared" si="58"/>
        <v>13</v>
      </c>
      <c r="AA303" s="109">
        <f t="shared" si="51"/>
        <v>60.650000000000006</v>
      </c>
      <c r="AB303" s="109">
        <f t="shared" si="52"/>
        <v>60650.000000000007</v>
      </c>
      <c r="AC303" s="108">
        <f t="shared" si="53"/>
        <v>1152.3499999999999</v>
      </c>
      <c r="AD303" s="107">
        <f t="shared" si="54"/>
        <v>2.2222222222222223E-2</v>
      </c>
      <c r="AE303" s="106">
        <f t="shared" si="55"/>
        <v>25.607777777777777</v>
      </c>
      <c r="AF303" s="105">
        <f t="shared" si="56"/>
        <v>845.05666666666673</v>
      </c>
      <c r="AG303" s="105">
        <f t="shared" si="57"/>
        <v>367.94333333333327</v>
      </c>
    </row>
    <row r="304" spans="1:33" s="88" customFormat="1" x14ac:dyDescent="0.35">
      <c r="A304" s="21">
        <v>10141103</v>
      </c>
      <c r="B304" s="115" t="s">
        <v>18023</v>
      </c>
      <c r="C304" s="259" t="s">
        <v>18022</v>
      </c>
      <c r="D304" s="193" t="s">
        <v>18885</v>
      </c>
      <c r="E304" s="114" t="str">
        <f t="shared" si="47"/>
        <v>MINISUBESTAÇÃO MARCA:  PT 92A</v>
      </c>
      <c r="F304" s="21"/>
      <c r="G304" s="21"/>
      <c r="H304" s="21" t="s">
        <v>494</v>
      </c>
      <c r="I304" s="21"/>
      <c r="J304" s="21"/>
      <c r="K304" s="133" t="s">
        <v>18884</v>
      </c>
      <c r="L304" s="133" t="s">
        <v>18883</v>
      </c>
      <c r="M304" s="21">
        <v>315</v>
      </c>
      <c r="N304" s="21">
        <v>11</v>
      </c>
      <c r="O304" s="21">
        <v>0.4</v>
      </c>
      <c r="P304" s="124" t="s">
        <v>516</v>
      </c>
      <c r="Q304" s="21">
        <v>1985</v>
      </c>
      <c r="R304" s="21"/>
      <c r="S304" s="21"/>
      <c r="T304" s="116">
        <v>1213</v>
      </c>
      <c r="U304" s="111">
        <v>45</v>
      </c>
      <c r="V304" s="113">
        <f t="shared" si="48"/>
        <v>393.55111111111103</v>
      </c>
      <c r="W304" s="113">
        <f t="shared" si="49"/>
        <v>819.44888888888897</v>
      </c>
      <c r="X304" s="112">
        <f t="shared" si="50"/>
        <v>819448.88888888899</v>
      </c>
      <c r="Y304" s="111"/>
      <c r="Z304" s="110">
        <f t="shared" si="58"/>
        <v>13</v>
      </c>
      <c r="AA304" s="109">
        <f t="shared" si="51"/>
        <v>60.650000000000006</v>
      </c>
      <c r="AB304" s="109">
        <f t="shared" si="52"/>
        <v>60650.000000000007</v>
      </c>
      <c r="AC304" s="108">
        <f t="shared" si="53"/>
        <v>1152.3499999999999</v>
      </c>
      <c r="AD304" s="107">
        <f t="shared" si="54"/>
        <v>2.2222222222222223E-2</v>
      </c>
      <c r="AE304" s="106">
        <f t="shared" si="55"/>
        <v>25.607777777777777</v>
      </c>
      <c r="AF304" s="105">
        <f t="shared" si="56"/>
        <v>845.05666666666673</v>
      </c>
      <c r="AG304" s="105">
        <f t="shared" si="57"/>
        <v>367.94333333333327</v>
      </c>
    </row>
    <row r="305" spans="1:33" s="88" customFormat="1" x14ac:dyDescent="0.35">
      <c r="A305" s="21">
        <v>10141103</v>
      </c>
      <c r="B305" s="115" t="s">
        <v>18023</v>
      </c>
      <c r="C305" s="259" t="s">
        <v>18022</v>
      </c>
      <c r="D305" s="193" t="s">
        <v>18882</v>
      </c>
      <c r="E305" s="114" t="str">
        <f t="shared" si="47"/>
        <v>MINISUBESTAÇÃO MARCA:  PT 73</v>
      </c>
      <c r="F305" s="21"/>
      <c r="G305" s="21"/>
      <c r="H305" s="21" t="s">
        <v>494</v>
      </c>
      <c r="I305" s="21"/>
      <c r="J305" s="21"/>
      <c r="K305" s="133" t="s">
        <v>18881</v>
      </c>
      <c r="L305" s="133" t="s">
        <v>18880</v>
      </c>
      <c r="M305" s="21">
        <v>315</v>
      </c>
      <c r="N305" s="21">
        <v>11</v>
      </c>
      <c r="O305" s="21">
        <v>0.4</v>
      </c>
      <c r="P305" s="124" t="s">
        <v>516</v>
      </c>
      <c r="Q305" s="21">
        <v>1985</v>
      </c>
      <c r="R305" s="21"/>
      <c r="S305" s="21"/>
      <c r="T305" s="116">
        <v>1213</v>
      </c>
      <c r="U305" s="111">
        <v>45</v>
      </c>
      <c r="V305" s="113">
        <f t="shared" si="48"/>
        <v>393.55111111111103</v>
      </c>
      <c r="W305" s="113">
        <f t="shared" si="49"/>
        <v>819.44888888888897</v>
      </c>
      <c r="X305" s="112">
        <f t="shared" si="50"/>
        <v>819448.88888888899</v>
      </c>
      <c r="Y305" s="111"/>
      <c r="Z305" s="110">
        <f t="shared" si="58"/>
        <v>13</v>
      </c>
      <c r="AA305" s="109">
        <f t="shared" si="51"/>
        <v>60.650000000000006</v>
      </c>
      <c r="AB305" s="109">
        <f t="shared" si="52"/>
        <v>60650.000000000007</v>
      </c>
      <c r="AC305" s="108">
        <f t="shared" si="53"/>
        <v>1152.3499999999999</v>
      </c>
      <c r="AD305" s="107">
        <f t="shared" si="54"/>
        <v>2.2222222222222223E-2</v>
      </c>
      <c r="AE305" s="106">
        <f t="shared" si="55"/>
        <v>25.607777777777777</v>
      </c>
      <c r="AF305" s="105">
        <f t="shared" si="56"/>
        <v>845.05666666666673</v>
      </c>
      <c r="AG305" s="105">
        <f t="shared" si="57"/>
        <v>367.94333333333327</v>
      </c>
    </row>
    <row r="306" spans="1:33" s="88" customFormat="1" x14ac:dyDescent="0.35">
      <c r="A306" s="21">
        <v>10141103</v>
      </c>
      <c r="B306" s="115" t="s">
        <v>18023</v>
      </c>
      <c r="C306" s="259" t="s">
        <v>18022</v>
      </c>
      <c r="D306" s="193" t="s">
        <v>18879</v>
      </c>
      <c r="E306" s="114" t="str">
        <f t="shared" si="47"/>
        <v>MINISUBESTAÇÃO MARCA:Efacec  PT 36</v>
      </c>
      <c r="F306" s="21"/>
      <c r="G306" s="21"/>
      <c r="H306" s="21" t="s">
        <v>494</v>
      </c>
      <c r="I306" s="21"/>
      <c r="J306" s="21"/>
      <c r="K306" s="133" t="s">
        <v>18878</v>
      </c>
      <c r="L306" s="133" t="s">
        <v>18877</v>
      </c>
      <c r="M306" s="21">
        <v>500</v>
      </c>
      <c r="N306" s="21">
        <v>11</v>
      </c>
      <c r="O306" s="21" t="s">
        <v>510</v>
      </c>
      <c r="P306" s="124" t="s">
        <v>516</v>
      </c>
      <c r="Q306" s="21">
        <v>1985</v>
      </c>
      <c r="R306" s="21" t="s">
        <v>535</v>
      </c>
      <c r="S306" s="21">
        <v>2790</v>
      </c>
      <c r="T306" s="116">
        <v>2426</v>
      </c>
      <c r="U306" s="111">
        <v>45</v>
      </c>
      <c r="V306" s="113">
        <f t="shared" si="48"/>
        <v>787.10222222222205</v>
      </c>
      <c r="W306" s="113">
        <f t="shared" si="49"/>
        <v>1638.8977777777779</v>
      </c>
      <c r="X306" s="112">
        <f t="shared" si="50"/>
        <v>1638897.777777778</v>
      </c>
      <c r="Y306" s="111"/>
      <c r="Z306" s="110">
        <f t="shared" si="58"/>
        <v>13</v>
      </c>
      <c r="AA306" s="109">
        <f t="shared" si="51"/>
        <v>121.30000000000001</v>
      </c>
      <c r="AB306" s="109">
        <f t="shared" si="52"/>
        <v>121300.00000000001</v>
      </c>
      <c r="AC306" s="108">
        <f t="shared" si="53"/>
        <v>2304.6999999999998</v>
      </c>
      <c r="AD306" s="107">
        <f t="shared" si="54"/>
        <v>2.2222222222222223E-2</v>
      </c>
      <c r="AE306" s="106">
        <f t="shared" si="55"/>
        <v>51.215555555555554</v>
      </c>
      <c r="AF306" s="105">
        <f t="shared" si="56"/>
        <v>1690.1133333333335</v>
      </c>
      <c r="AG306" s="105">
        <f t="shared" si="57"/>
        <v>735.88666666666654</v>
      </c>
    </row>
    <row r="307" spans="1:33" s="88" customFormat="1" x14ac:dyDescent="0.35">
      <c r="A307" s="21">
        <v>10141103</v>
      </c>
      <c r="B307" s="115" t="s">
        <v>18023</v>
      </c>
      <c r="C307" s="259" t="s">
        <v>18022</v>
      </c>
      <c r="D307" s="193" t="s">
        <v>18876</v>
      </c>
      <c r="E307" s="114" t="str">
        <f t="shared" si="47"/>
        <v>MINISUBESTAÇÃO MARCA:Tanelec  PT 98</v>
      </c>
      <c r="F307" s="21"/>
      <c r="G307" s="21"/>
      <c r="H307" s="21" t="s">
        <v>494</v>
      </c>
      <c r="I307" s="21"/>
      <c r="J307" s="21"/>
      <c r="K307" s="133" t="s">
        <v>18875</v>
      </c>
      <c r="L307" s="133" t="s">
        <v>18874</v>
      </c>
      <c r="M307" s="21">
        <v>630</v>
      </c>
      <c r="N307" s="21">
        <v>11</v>
      </c>
      <c r="O307" s="21" t="s">
        <v>510</v>
      </c>
      <c r="P307" s="124" t="s">
        <v>516</v>
      </c>
      <c r="Q307" s="21">
        <v>1985</v>
      </c>
      <c r="R307" s="21" t="s">
        <v>9380</v>
      </c>
      <c r="S307" s="21" t="s">
        <v>18873</v>
      </c>
      <c r="T307" s="116">
        <v>2772</v>
      </c>
      <c r="U307" s="111">
        <v>45</v>
      </c>
      <c r="V307" s="113">
        <f t="shared" si="48"/>
        <v>899.36</v>
      </c>
      <c r="W307" s="113">
        <f t="shared" si="49"/>
        <v>1872.6399999999999</v>
      </c>
      <c r="X307" s="112">
        <f t="shared" si="50"/>
        <v>1872639.9999999998</v>
      </c>
      <c r="Y307" s="111"/>
      <c r="Z307" s="110">
        <f t="shared" si="58"/>
        <v>13</v>
      </c>
      <c r="AA307" s="109">
        <f t="shared" si="51"/>
        <v>138.6</v>
      </c>
      <c r="AB307" s="109">
        <f t="shared" si="52"/>
        <v>138600</v>
      </c>
      <c r="AC307" s="108">
        <f t="shared" si="53"/>
        <v>2633.4</v>
      </c>
      <c r="AD307" s="107">
        <f t="shared" si="54"/>
        <v>2.2222222222222223E-2</v>
      </c>
      <c r="AE307" s="106">
        <f t="shared" si="55"/>
        <v>58.52</v>
      </c>
      <c r="AF307" s="105">
        <f t="shared" si="56"/>
        <v>1931.1599999999999</v>
      </c>
      <c r="AG307" s="105">
        <f t="shared" si="57"/>
        <v>840.84</v>
      </c>
    </row>
    <row r="308" spans="1:33" s="88" customFormat="1" x14ac:dyDescent="0.35">
      <c r="A308" s="21">
        <v>10141103</v>
      </c>
      <c r="B308" s="115" t="s">
        <v>18023</v>
      </c>
      <c r="C308" s="259" t="s">
        <v>18022</v>
      </c>
      <c r="D308" s="193" t="s">
        <v>18876</v>
      </c>
      <c r="E308" s="114" t="str">
        <f t="shared" si="47"/>
        <v>MINISUBESTAÇÃO MARCA:Tanelec  PT 98</v>
      </c>
      <c r="F308" s="21"/>
      <c r="G308" s="21"/>
      <c r="H308" s="21" t="s">
        <v>494</v>
      </c>
      <c r="I308" s="21"/>
      <c r="J308" s="21"/>
      <c r="K308" s="133" t="s">
        <v>18875</v>
      </c>
      <c r="L308" s="133" t="s">
        <v>18874</v>
      </c>
      <c r="M308" s="21">
        <v>630</v>
      </c>
      <c r="N308" s="21">
        <v>11</v>
      </c>
      <c r="O308" s="21" t="s">
        <v>510</v>
      </c>
      <c r="P308" s="124" t="s">
        <v>516</v>
      </c>
      <c r="Q308" s="21">
        <v>1985</v>
      </c>
      <c r="R308" s="21" t="s">
        <v>9380</v>
      </c>
      <c r="S308" s="21" t="s">
        <v>18873</v>
      </c>
      <c r="T308" s="116">
        <v>2772</v>
      </c>
      <c r="U308" s="111">
        <v>45</v>
      </c>
      <c r="V308" s="113">
        <f t="shared" si="48"/>
        <v>899.36</v>
      </c>
      <c r="W308" s="113">
        <f t="shared" si="49"/>
        <v>1872.6399999999999</v>
      </c>
      <c r="X308" s="112">
        <f t="shared" si="50"/>
        <v>1872639.9999999998</v>
      </c>
      <c r="Y308" s="111"/>
      <c r="Z308" s="110">
        <f t="shared" si="58"/>
        <v>13</v>
      </c>
      <c r="AA308" s="109">
        <f t="shared" si="51"/>
        <v>138.6</v>
      </c>
      <c r="AB308" s="109">
        <f t="shared" si="52"/>
        <v>138600</v>
      </c>
      <c r="AC308" s="108">
        <f t="shared" si="53"/>
        <v>2633.4</v>
      </c>
      <c r="AD308" s="107">
        <f t="shared" si="54"/>
        <v>2.2222222222222223E-2</v>
      </c>
      <c r="AE308" s="106">
        <f t="shared" si="55"/>
        <v>58.52</v>
      </c>
      <c r="AF308" s="105">
        <f t="shared" si="56"/>
        <v>1931.1599999999999</v>
      </c>
      <c r="AG308" s="105">
        <f t="shared" si="57"/>
        <v>840.84</v>
      </c>
    </row>
    <row r="309" spans="1:33" s="88" customFormat="1" x14ac:dyDescent="0.35">
      <c r="A309" s="21">
        <v>10141103</v>
      </c>
      <c r="B309" s="115" t="s">
        <v>14786</v>
      </c>
      <c r="C309" s="259" t="s">
        <v>710</v>
      </c>
      <c r="D309" s="22"/>
      <c r="E309" s="114" t="str">
        <f t="shared" si="47"/>
        <v xml:space="preserve">TRANSFORMADOR MARCA:TANELEC LIMITED CENTRAL HYDRICA </v>
      </c>
      <c r="F309" s="57"/>
      <c r="G309" s="21" t="s">
        <v>16263</v>
      </c>
      <c r="H309" s="21" t="s">
        <v>179</v>
      </c>
      <c r="I309" s="21"/>
      <c r="J309" s="57"/>
      <c r="K309" s="57" t="s">
        <v>16262</v>
      </c>
      <c r="L309" s="57" t="s">
        <v>16261</v>
      </c>
      <c r="M309" s="21">
        <v>650</v>
      </c>
      <c r="N309" s="21" t="s">
        <v>19</v>
      </c>
      <c r="O309" s="21" t="s">
        <v>362</v>
      </c>
      <c r="P309" s="57">
        <v>3</v>
      </c>
      <c r="Q309" s="57">
        <v>1985</v>
      </c>
      <c r="R309" s="57" t="s">
        <v>16260</v>
      </c>
      <c r="S309" s="57" t="s">
        <v>17615</v>
      </c>
      <c r="T309" s="116">
        <v>1200</v>
      </c>
      <c r="U309" s="111">
        <v>45</v>
      </c>
      <c r="V309" s="113">
        <f t="shared" si="48"/>
        <v>389.33333333333331</v>
      </c>
      <c r="W309" s="113">
        <f t="shared" si="49"/>
        <v>810.66666666666674</v>
      </c>
      <c r="X309" s="112">
        <f t="shared" si="50"/>
        <v>810666.66666666674</v>
      </c>
      <c r="Y309" s="111"/>
      <c r="Z309" s="110">
        <f t="shared" si="58"/>
        <v>13</v>
      </c>
      <c r="AA309" s="109">
        <f t="shared" si="51"/>
        <v>60</v>
      </c>
      <c r="AB309" s="109">
        <f t="shared" si="52"/>
        <v>60000</v>
      </c>
      <c r="AC309" s="108">
        <f t="shared" si="53"/>
        <v>1140</v>
      </c>
      <c r="AD309" s="107">
        <f t="shared" si="54"/>
        <v>2.2222222222222223E-2</v>
      </c>
      <c r="AE309" s="106">
        <f t="shared" si="55"/>
        <v>25.333333333333336</v>
      </c>
      <c r="AF309" s="105">
        <f t="shared" si="56"/>
        <v>836.00000000000011</v>
      </c>
      <c r="AG309" s="105">
        <f t="shared" si="57"/>
        <v>364</v>
      </c>
    </row>
    <row r="310" spans="1:33" s="88" customFormat="1" x14ac:dyDescent="0.35">
      <c r="A310" s="21">
        <v>10141103</v>
      </c>
      <c r="B310" s="115" t="s">
        <v>14786</v>
      </c>
      <c r="C310" s="259" t="s">
        <v>710</v>
      </c>
      <c r="D310" s="22" t="s">
        <v>17635</v>
      </c>
      <c r="E310" s="114" t="str">
        <f t="shared" si="47"/>
        <v>TRANSFORMADOR MARCA:TANELEC AGCHI/PT66 AGCHI/PT66</v>
      </c>
      <c r="F310" s="21" t="s">
        <v>17636</v>
      </c>
      <c r="G310" s="21" t="s">
        <v>17635</v>
      </c>
      <c r="H310" s="21" t="s">
        <v>977</v>
      </c>
      <c r="I310" s="21" t="s">
        <v>976</v>
      </c>
      <c r="J310" s="21"/>
      <c r="K310" s="139" t="s">
        <v>17634</v>
      </c>
      <c r="L310" s="119" t="s">
        <v>17633</v>
      </c>
      <c r="M310" s="21">
        <v>200</v>
      </c>
      <c r="N310" s="21">
        <v>6.6</v>
      </c>
      <c r="O310" s="21">
        <v>0.4</v>
      </c>
      <c r="P310" s="21">
        <v>3</v>
      </c>
      <c r="Q310" s="21">
        <v>1985</v>
      </c>
      <c r="R310" s="21" t="s">
        <v>1317</v>
      </c>
      <c r="S310" s="21" t="s">
        <v>17632</v>
      </c>
      <c r="T310" s="116">
        <v>572</v>
      </c>
      <c r="U310" s="111">
        <v>45</v>
      </c>
      <c r="V310" s="113">
        <f t="shared" si="48"/>
        <v>185.58222222222219</v>
      </c>
      <c r="W310" s="113">
        <f t="shared" si="49"/>
        <v>386.41777777777781</v>
      </c>
      <c r="X310" s="112">
        <f t="shared" si="50"/>
        <v>386417.77777777781</v>
      </c>
      <c r="Y310" s="111"/>
      <c r="Z310" s="110">
        <f t="shared" si="58"/>
        <v>13</v>
      </c>
      <c r="AA310" s="109">
        <f t="shared" si="51"/>
        <v>28.6</v>
      </c>
      <c r="AB310" s="109">
        <f t="shared" si="52"/>
        <v>28600</v>
      </c>
      <c r="AC310" s="108">
        <f t="shared" si="53"/>
        <v>543.4</v>
      </c>
      <c r="AD310" s="107">
        <f t="shared" si="54"/>
        <v>2.2222222222222223E-2</v>
      </c>
      <c r="AE310" s="106">
        <f t="shared" si="55"/>
        <v>12.075555555555555</v>
      </c>
      <c r="AF310" s="105">
        <f t="shared" si="56"/>
        <v>398.4933333333334</v>
      </c>
      <c r="AG310" s="105">
        <f t="shared" si="57"/>
        <v>173.50666666666663</v>
      </c>
    </row>
    <row r="311" spans="1:33" s="88" customFormat="1" x14ac:dyDescent="0.35">
      <c r="A311" s="21">
        <v>10141103</v>
      </c>
      <c r="B311" s="115" t="s">
        <v>14786</v>
      </c>
      <c r="C311" s="259" t="s">
        <v>710</v>
      </c>
      <c r="D311" s="22" t="s">
        <v>17630</v>
      </c>
      <c r="E311" s="114" t="str">
        <f t="shared" si="47"/>
        <v>TRANSFORMADOR MARCA:TANELEC AGCHI/PT112 AGCHI/PT112</v>
      </c>
      <c r="F311" s="21" t="s">
        <v>17631</v>
      </c>
      <c r="G311" s="21" t="s">
        <v>17630</v>
      </c>
      <c r="H311" s="21" t="s">
        <v>977</v>
      </c>
      <c r="I311" s="21" t="s">
        <v>976</v>
      </c>
      <c r="J311" s="21" t="s">
        <v>7735</v>
      </c>
      <c r="K311" s="139" t="s">
        <v>17629</v>
      </c>
      <c r="L311" s="119" t="s">
        <v>17628</v>
      </c>
      <c r="M311" s="21">
        <v>200</v>
      </c>
      <c r="N311" s="21">
        <v>6.6</v>
      </c>
      <c r="O311" s="21">
        <v>0.4</v>
      </c>
      <c r="P311" s="21">
        <v>3</v>
      </c>
      <c r="Q311" s="21">
        <v>1985</v>
      </c>
      <c r="R311" s="21" t="s">
        <v>1317</v>
      </c>
      <c r="S311" s="21" t="s">
        <v>17627</v>
      </c>
      <c r="T311" s="116">
        <v>572</v>
      </c>
      <c r="U311" s="111">
        <v>45</v>
      </c>
      <c r="V311" s="113">
        <f t="shared" si="48"/>
        <v>185.58222222222219</v>
      </c>
      <c r="W311" s="113">
        <f t="shared" si="49"/>
        <v>386.41777777777781</v>
      </c>
      <c r="X311" s="112">
        <f t="shared" si="50"/>
        <v>386417.77777777781</v>
      </c>
      <c r="Y311" s="111"/>
      <c r="Z311" s="110">
        <f t="shared" si="58"/>
        <v>13</v>
      </c>
      <c r="AA311" s="109">
        <f t="shared" si="51"/>
        <v>28.6</v>
      </c>
      <c r="AB311" s="109">
        <f t="shared" si="52"/>
        <v>28600</v>
      </c>
      <c r="AC311" s="108">
        <f t="shared" si="53"/>
        <v>543.4</v>
      </c>
      <c r="AD311" s="107">
        <f t="shared" si="54"/>
        <v>2.2222222222222223E-2</v>
      </c>
      <c r="AE311" s="106">
        <f t="shared" si="55"/>
        <v>12.075555555555555</v>
      </c>
      <c r="AF311" s="105">
        <f t="shared" si="56"/>
        <v>398.4933333333334</v>
      </c>
      <c r="AG311" s="105">
        <f t="shared" si="57"/>
        <v>173.50666666666663</v>
      </c>
    </row>
    <row r="312" spans="1:33" s="88" customFormat="1" x14ac:dyDescent="0.35">
      <c r="A312" s="21">
        <v>10141103</v>
      </c>
      <c r="B312" s="115" t="s">
        <v>14786</v>
      </c>
      <c r="C312" s="259" t="s">
        <v>710</v>
      </c>
      <c r="D312" s="22" t="s">
        <v>17626</v>
      </c>
      <c r="E312" s="114" t="str">
        <f t="shared" si="47"/>
        <v>TRANSFORMADOR MARCA:TANELEC AGGDL/PT17 AGGDL/PT17</v>
      </c>
      <c r="F312" s="21" t="s">
        <v>11564</v>
      </c>
      <c r="G312" s="21" t="s">
        <v>17626</v>
      </c>
      <c r="H312" s="21" t="s">
        <v>355</v>
      </c>
      <c r="I312" s="21" t="s">
        <v>976</v>
      </c>
      <c r="J312" s="21" t="s">
        <v>17625</v>
      </c>
      <c r="K312" s="139" t="s">
        <v>17624</v>
      </c>
      <c r="L312" s="119" t="s">
        <v>17623</v>
      </c>
      <c r="M312" s="21">
        <v>160</v>
      </c>
      <c r="N312" s="21">
        <v>22</v>
      </c>
      <c r="O312" s="21">
        <v>0.4</v>
      </c>
      <c r="P312" s="21">
        <v>3</v>
      </c>
      <c r="Q312" s="21">
        <v>1985</v>
      </c>
      <c r="R312" s="21" t="s">
        <v>1317</v>
      </c>
      <c r="S312" s="21" t="s">
        <v>17622</v>
      </c>
      <c r="T312" s="116">
        <v>572</v>
      </c>
      <c r="U312" s="111">
        <v>45</v>
      </c>
      <c r="V312" s="113">
        <f t="shared" si="48"/>
        <v>185.58222222222219</v>
      </c>
      <c r="W312" s="113">
        <f t="shared" si="49"/>
        <v>386.41777777777781</v>
      </c>
      <c r="X312" s="112">
        <f t="shared" si="50"/>
        <v>386417.77777777781</v>
      </c>
      <c r="Y312" s="111"/>
      <c r="Z312" s="110">
        <f t="shared" si="58"/>
        <v>13</v>
      </c>
      <c r="AA312" s="109">
        <f t="shared" si="51"/>
        <v>28.6</v>
      </c>
      <c r="AB312" s="109">
        <f t="shared" si="52"/>
        <v>28600</v>
      </c>
      <c r="AC312" s="108">
        <f t="shared" si="53"/>
        <v>543.4</v>
      </c>
      <c r="AD312" s="107">
        <f t="shared" si="54"/>
        <v>2.2222222222222223E-2</v>
      </c>
      <c r="AE312" s="106">
        <f t="shared" si="55"/>
        <v>12.075555555555555</v>
      </c>
      <c r="AF312" s="105">
        <f t="shared" si="56"/>
        <v>398.4933333333334</v>
      </c>
      <c r="AG312" s="105">
        <f t="shared" si="57"/>
        <v>173.50666666666663</v>
      </c>
    </row>
    <row r="313" spans="1:33" s="88" customFormat="1" x14ac:dyDescent="0.35">
      <c r="A313" s="21">
        <v>10141103</v>
      </c>
      <c r="B313" s="135" t="s">
        <v>14786</v>
      </c>
      <c r="C313" s="259" t="s">
        <v>710</v>
      </c>
      <c r="D313" s="160" t="s">
        <v>3772</v>
      </c>
      <c r="E313" s="114" t="str">
        <f t="shared" si="47"/>
        <v>TRANSFORMADOR MARCA:TANELEC PTS 78 PTS 78</v>
      </c>
      <c r="F313" s="142"/>
      <c r="G313" s="142" t="s">
        <v>3772</v>
      </c>
      <c r="H313" s="142" t="s">
        <v>607</v>
      </c>
      <c r="I313" s="124"/>
      <c r="J313" s="124"/>
      <c r="K313" s="139"/>
      <c r="L313" s="139"/>
      <c r="M313" s="124">
        <v>800</v>
      </c>
      <c r="N313" s="124">
        <v>11</v>
      </c>
      <c r="O313" s="21">
        <v>0.4</v>
      </c>
      <c r="P313" s="124" t="s">
        <v>514</v>
      </c>
      <c r="Q313" s="121">
        <v>1985</v>
      </c>
      <c r="R313" s="121" t="s">
        <v>1317</v>
      </c>
      <c r="S313" s="124" t="s">
        <v>17621</v>
      </c>
      <c r="T313" s="116">
        <v>1525</v>
      </c>
      <c r="U313" s="111">
        <v>45</v>
      </c>
      <c r="V313" s="113">
        <f t="shared" si="48"/>
        <v>494.77777777777771</v>
      </c>
      <c r="W313" s="113">
        <f t="shared" si="49"/>
        <v>1030.2222222222222</v>
      </c>
      <c r="X313" s="112">
        <f t="shared" si="50"/>
        <v>1030222.2222222221</v>
      </c>
      <c r="Y313" s="111"/>
      <c r="Z313" s="110">
        <f t="shared" si="58"/>
        <v>13</v>
      </c>
      <c r="AA313" s="109">
        <f t="shared" si="51"/>
        <v>76.25</v>
      </c>
      <c r="AB313" s="109">
        <f t="shared" si="52"/>
        <v>76250</v>
      </c>
      <c r="AC313" s="108">
        <f t="shared" si="53"/>
        <v>1448.75</v>
      </c>
      <c r="AD313" s="107">
        <f t="shared" si="54"/>
        <v>2.2222222222222223E-2</v>
      </c>
      <c r="AE313" s="106">
        <f t="shared" si="55"/>
        <v>32.194444444444443</v>
      </c>
      <c r="AF313" s="105">
        <f t="shared" si="56"/>
        <v>1062.4166666666665</v>
      </c>
      <c r="AG313" s="105">
        <f t="shared" si="57"/>
        <v>462.58333333333326</v>
      </c>
    </row>
    <row r="314" spans="1:33" s="88" customFormat="1" x14ac:dyDescent="0.35">
      <c r="A314" s="21">
        <v>10141103</v>
      </c>
      <c r="B314" s="115" t="s">
        <v>14786</v>
      </c>
      <c r="C314" s="259" t="s">
        <v>710</v>
      </c>
      <c r="D314" s="22" t="s">
        <v>17620</v>
      </c>
      <c r="E314" s="114" t="str">
        <f t="shared" si="47"/>
        <v>TRANSFORMADOR MARCA:France Transfo  PT 15 RG</v>
      </c>
      <c r="F314" s="21" t="s">
        <v>3540</v>
      </c>
      <c r="G314" s="21"/>
      <c r="H314" s="21" t="s">
        <v>1695</v>
      </c>
      <c r="I314" s="21"/>
      <c r="J314" s="21"/>
      <c r="K314" s="133" t="s">
        <v>17619</v>
      </c>
      <c r="L314" s="133" t="s">
        <v>17618</v>
      </c>
      <c r="M314" s="21">
        <v>200</v>
      </c>
      <c r="N314" s="21">
        <v>11</v>
      </c>
      <c r="O314" s="21">
        <v>0.4</v>
      </c>
      <c r="P314" s="124" t="s">
        <v>516</v>
      </c>
      <c r="Q314" s="21">
        <v>1985</v>
      </c>
      <c r="R314" s="21" t="s">
        <v>17617</v>
      </c>
      <c r="S314" s="21" t="s">
        <v>17616</v>
      </c>
      <c r="T314" s="116">
        <v>572</v>
      </c>
      <c r="U314" s="111">
        <v>45</v>
      </c>
      <c r="V314" s="113">
        <f t="shared" si="48"/>
        <v>185.58222222222219</v>
      </c>
      <c r="W314" s="113">
        <f t="shared" si="49"/>
        <v>386.41777777777781</v>
      </c>
      <c r="X314" s="112">
        <f t="shared" si="50"/>
        <v>386417.77777777781</v>
      </c>
      <c r="Y314" s="111"/>
      <c r="Z314" s="110">
        <f t="shared" si="58"/>
        <v>13</v>
      </c>
      <c r="AA314" s="109">
        <f t="shared" si="51"/>
        <v>28.6</v>
      </c>
      <c r="AB314" s="109">
        <f t="shared" si="52"/>
        <v>28600</v>
      </c>
      <c r="AC314" s="108">
        <f t="shared" si="53"/>
        <v>543.4</v>
      </c>
      <c r="AD314" s="107">
        <f t="shared" si="54"/>
        <v>2.2222222222222223E-2</v>
      </c>
      <c r="AE314" s="106">
        <f t="shared" si="55"/>
        <v>12.075555555555555</v>
      </c>
      <c r="AF314" s="105">
        <f t="shared" si="56"/>
        <v>398.4933333333334</v>
      </c>
      <c r="AG314" s="105">
        <f t="shared" si="57"/>
        <v>173.50666666666663</v>
      </c>
    </row>
    <row r="315" spans="1:33" s="88" customFormat="1" x14ac:dyDescent="0.35">
      <c r="A315" s="21">
        <v>10141103</v>
      </c>
      <c r="B315" s="115" t="s">
        <v>14786</v>
      </c>
      <c r="C315" s="259" t="s">
        <v>710</v>
      </c>
      <c r="D315" s="22"/>
      <c r="E315" s="114" t="str">
        <f t="shared" si="47"/>
        <v xml:space="preserve">TRANSFORMADOR MARCA:TANELEC LIMITED CENTRAL HYDRICA </v>
      </c>
      <c r="F315" s="57"/>
      <c r="G315" s="21" t="s">
        <v>16263</v>
      </c>
      <c r="H315" s="21" t="s">
        <v>179</v>
      </c>
      <c r="I315" s="21"/>
      <c r="J315" s="57"/>
      <c r="K315" s="57" t="s">
        <v>16262</v>
      </c>
      <c r="L315" s="57" t="s">
        <v>16261</v>
      </c>
      <c r="M315" s="21">
        <v>650</v>
      </c>
      <c r="N315" s="21" t="s">
        <v>19</v>
      </c>
      <c r="O315" s="21" t="s">
        <v>362</v>
      </c>
      <c r="P315" s="57">
        <v>3</v>
      </c>
      <c r="Q315" s="57">
        <v>1985</v>
      </c>
      <c r="R315" s="57" t="s">
        <v>16260</v>
      </c>
      <c r="S315" s="57" t="s">
        <v>17615</v>
      </c>
      <c r="T315" s="116">
        <v>1200</v>
      </c>
      <c r="U315" s="111">
        <v>45</v>
      </c>
      <c r="V315" s="113">
        <f t="shared" si="48"/>
        <v>389.33333333333331</v>
      </c>
      <c r="W315" s="113">
        <f t="shared" si="49"/>
        <v>810.66666666666674</v>
      </c>
      <c r="X315" s="112">
        <f t="shared" si="50"/>
        <v>810666.66666666674</v>
      </c>
      <c r="Y315" s="111"/>
      <c r="Z315" s="110">
        <f t="shared" si="58"/>
        <v>13</v>
      </c>
      <c r="AA315" s="109">
        <f t="shared" si="51"/>
        <v>60</v>
      </c>
      <c r="AB315" s="109">
        <f t="shared" si="52"/>
        <v>60000</v>
      </c>
      <c r="AC315" s="108">
        <f t="shared" si="53"/>
        <v>1140</v>
      </c>
      <c r="AD315" s="107">
        <f t="shared" si="54"/>
        <v>2.2222222222222223E-2</v>
      </c>
      <c r="AE315" s="106">
        <f t="shared" si="55"/>
        <v>25.333333333333336</v>
      </c>
      <c r="AF315" s="105">
        <f t="shared" si="56"/>
        <v>836.00000000000011</v>
      </c>
      <c r="AG315" s="105">
        <f t="shared" si="57"/>
        <v>364</v>
      </c>
    </row>
    <row r="316" spans="1:33" s="88" customFormat="1" x14ac:dyDescent="0.35">
      <c r="A316" s="21">
        <v>10141103</v>
      </c>
      <c r="B316" s="115" t="s">
        <v>1665</v>
      </c>
      <c r="C316" s="272" t="s">
        <v>710</v>
      </c>
      <c r="D316" s="22" t="s">
        <v>14598</v>
      </c>
      <c r="E316" s="114" t="str">
        <f t="shared" si="47"/>
        <v>TRANSFORMADOR MARCA:Tanelec  PT 728</v>
      </c>
      <c r="F316" s="57" t="s">
        <v>2402</v>
      </c>
      <c r="G316" s="21"/>
      <c r="H316" s="21" t="s">
        <v>494</v>
      </c>
      <c r="I316" s="21"/>
      <c r="J316" s="21"/>
      <c r="K316" s="182" t="s">
        <v>14597</v>
      </c>
      <c r="L316" s="133" t="s">
        <v>14596</v>
      </c>
      <c r="M316" s="21">
        <v>100</v>
      </c>
      <c r="N316" s="21">
        <v>33</v>
      </c>
      <c r="O316" s="21" t="s">
        <v>510</v>
      </c>
      <c r="P316" s="124" t="s">
        <v>516</v>
      </c>
      <c r="Q316" s="21">
        <v>1985</v>
      </c>
      <c r="R316" s="21" t="s">
        <v>9380</v>
      </c>
      <c r="S316" s="21" t="s">
        <v>14595</v>
      </c>
      <c r="T316" s="116">
        <v>763</v>
      </c>
      <c r="U316" s="111">
        <v>45</v>
      </c>
      <c r="V316" s="113">
        <f t="shared" si="48"/>
        <v>247.55111111111111</v>
      </c>
      <c r="W316" s="113">
        <f t="shared" si="49"/>
        <v>515.44888888888886</v>
      </c>
      <c r="X316" s="112">
        <f t="shared" si="50"/>
        <v>515448.88888888888</v>
      </c>
      <c r="Y316" s="111"/>
      <c r="Z316" s="110">
        <f t="shared" si="58"/>
        <v>13</v>
      </c>
      <c r="AA316" s="109">
        <f t="shared" si="51"/>
        <v>38.15</v>
      </c>
      <c r="AB316" s="109">
        <f t="shared" si="52"/>
        <v>38150</v>
      </c>
      <c r="AC316" s="108">
        <f t="shared" si="53"/>
        <v>724.85</v>
      </c>
      <c r="AD316" s="107">
        <f t="shared" si="54"/>
        <v>2.2222222222222223E-2</v>
      </c>
      <c r="AE316" s="106">
        <f t="shared" si="55"/>
        <v>16.10777777777778</v>
      </c>
      <c r="AF316" s="105">
        <f t="shared" si="56"/>
        <v>531.55666666666662</v>
      </c>
      <c r="AG316" s="105">
        <f t="shared" si="57"/>
        <v>231.44333333333333</v>
      </c>
    </row>
    <row r="317" spans="1:33" s="88" customFormat="1" x14ac:dyDescent="0.35">
      <c r="A317" s="21">
        <v>10141103</v>
      </c>
      <c r="B317" s="115" t="s">
        <v>1665</v>
      </c>
      <c r="C317" s="272" t="s">
        <v>710</v>
      </c>
      <c r="D317" s="22" t="s">
        <v>14594</v>
      </c>
      <c r="E317" s="114" t="str">
        <f t="shared" si="47"/>
        <v>TRANSFORMADOR MARCA:Tanelec  PTS 729</v>
      </c>
      <c r="F317" s="57" t="s">
        <v>2402</v>
      </c>
      <c r="G317" s="21"/>
      <c r="H317" s="21" t="s">
        <v>494</v>
      </c>
      <c r="I317" s="21"/>
      <c r="J317" s="21"/>
      <c r="K317" s="182" t="s">
        <v>14593</v>
      </c>
      <c r="L317" s="133" t="s">
        <v>14592</v>
      </c>
      <c r="M317" s="21">
        <v>100</v>
      </c>
      <c r="N317" s="21">
        <v>33</v>
      </c>
      <c r="O317" s="21" t="s">
        <v>510</v>
      </c>
      <c r="P317" s="124" t="s">
        <v>516</v>
      </c>
      <c r="Q317" s="21">
        <v>1985</v>
      </c>
      <c r="R317" s="21" t="s">
        <v>9380</v>
      </c>
      <c r="S317" s="21" t="s">
        <v>14591</v>
      </c>
      <c r="T317" s="116">
        <v>763</v>
      </c>
      <c r="U317" s="111">
        <v>45</v>
      </c>
      <c r="V317" s="113">
        <f t="shared" si="48"/>
        <v>247.55111111111111</v>
      </c>
      <c r="W317" s="113">
        <f t="shared" si="49"/>
        <v>515.44888888888886</v>
      </c>
      <c r="X317" s="112">
        <f t="shared" si="50"/>
        <v>515448.88888888888</v>
      </c>
      <c r="Y317" s="111"/>
      <c r="Z317" s="110">
        <f t="shared" si="58"/>
        <v>13</v>
      </c>
      <c r="AA317" s="109">
        <f t="shared" si="51"/>
        <v>38.15</v>
      </c>
      <c r="AB317" s="109">
        <f t="shared" si="52"/>
        <v>38150</v>
      </c>
      <c r="AC317" s="108">
        <f t="shared" si="53"/>
        <v>724.85</v>
      </c>
      <c r="AD317" s="107">
        <f t="shared" si="54"/>
        <v>2.2222222222222223E-2</v>
      </c>
      <c r="AE317" s="106">
        <f t="shared" si="55"/>
        <v>16.10777777777778</v>
      </c>
      <c r="AF317" s="105">
        <f t="shared" si="56"/>
        <v>531.55666666666662</v>
      </c>
      <c r="AG317" s="105">
        <f t="shared" si="57"/>
        <v>231.44333333333333</v>
      </c>
    </row>
    <row r="318" spans="1:33" s="88" customFormat="1" x14ac:dyDescent="0.35">
      <c r="A318" s="21">
        <v>10141103</v>
      </c>
      <c r="B318" s="115" t="s">
        <v>1665</v>
      </c>
      <c r="C318" s="272" t="s">
        <v>710</v>
      </c>
      <c r="D318" s="164" t="s">
        <v>14590</v>
      </c>
      <c r="E318" s="114" t="str">
        <f t="shared" si="47"/>
        <v>TRANSFORMADOR MARCA:Tanelec  PT 12 RG</v>
      </c>
      <c r="F318" s="21" t="s">
        <v>3540</v>
      </c>
      <c r="G318" s="21"/>
      <c r="H318" s="21" t="s">
        <v>1695</v>
      </c>
      <c r="I318" s="21"/>
      <c r="J318" s="57"/>
      <c r="K318" s="133" t="s">
        <v>14589</v>
      </c>
      <c r="L318" s="133" t="s">
        <v>14588</v>
      </c>
      <c r="M318" s="21">
        <v>315</v>
      </c>
      <c r="N318" s="21">
        <v>11</v>
      </c>
      <c r="O318" s="21">
        <v>0.4</v>
      </c>
      <c r="P318" s="124" t="s">
        <v>516</v>
      </c>
      <c r="Q318" s="57">
        <v>1985</v>
      </c>
      <c r="R318" s="21" t="s">
        <v>9380</v>
      </c>
      <c r="S318" s="57" t="s">
        <v>14587</v>
      </c>
      <c r="T318" s="116">
        <v>840</v>
      </c>
      <c r="U318" s="111">
        <v>45</v>
      </c>
      <c r="V318" s="113">
        <f t="shared" si="48"/>
        <v>272.5333333333333</v>
      </c>
      <c r="W318" s="113">
        <f t="shared" si="49"/>
        <v>567.4666666666667</v>
      </c>
      <c r="X318" s="112">
        <f t="shared" si="50"/>
        <v>567466.66666666674</v>
      </c>
      <c r="Y318" s="111"/>
      <c r="Z318" s="110">
        <f t="shared" si="58"/>
        <v>13</v>
      </c>
      <c r="AA318" s="109">
        <f t="shared" si="51"/>
        <v>42</v>
      </c>
      <c r="AB318" s="109">
        <f t="shared" si="52"/>
        <v>42000</v>
      </c>
      <c r="AC318" s="108">
        <f t="shared" si="53"/>
        <v>798</v>
      </c>
      <c r="AD318" s="107">
        <f t="shared" si="54"/>
        <v>2.2222222222222223E-2</v>
      </c>
      <c r="AE318" s="106">
        <f t="shared" si="55"/>
        <v>17.733333333333334</v>
      </c>
      <c r="AF318" s="105">
        <f t="shared" si="56"/>
        <v>585.20000000000005</v>
      </c>
      <c r="AG318" s="105">
        <f t="shared" si="57"/>
        <v>254.79999999999995</v>
      </c>
    </row>
    <row r="319" spans="1:33" s="88" customFormat="1" x14ac:dyDescent="0.35">
      <c r="A319" s="21">
        <v>10141103</v>
      </c>
      <c r="B319" s="115" t="s">
        <v>1665</v>
      </c>
      <c r="C319" s="272" t="s">
        <v>710</v>
      </c>
      <c r="D319" s="22" t="s">
        <v>14586</v>
      </c>
      <c r="E319" s="114" t="str">
        <f t="shared" si="47"/>
        <v>TRANSFORMADOR MARCA:Tanelec  PT 44 RG</v>
      </c>
      <c r="F319" s="21" t="s">
        <v>3540</v>
      </c>
      <c r="G319" s="21"/>
      <c r="H319" s="21" t="s">
        <v>1695</v>
      </c>
      <c r="I319" s="21"/>
      <c r="J319" s="57"/>
      <c r="K319" s="133" t="s">
        <v>14585</v>
      </c>
      <c r="L319" s="133" t="s">
        <v>14584</v>
      </c>
      <c r="M319" s="21">
        <v>315</v>
      </c>
      <c r="N319" s="21">
        <v>11</v>
      </c>
      <c r="O319" s="21">
        <v>0.4</v>
      </c>
      <c r="P319" s="124" t="s">
        <v>516</v>
      </c>
      <c r="Q319" s="57">
        <v>1985</v>
      </c>
      <c r="R319" s="21" t="s">
        <v>9380</v>
      </c>
      <c r="S319" s="57" t="s">
        <v>14583</v>
      </c>
      <c r="T319" s="116">
        <v>840</v>
      </c>
      <c r="U319" s="111">
        <v>45</v>
      </c>
      <c r="V319" s="113">
        <f t="shared" si="48"/>
        <v>272.5333333333333</v>
      </c>
      <c r="W319" s="113">
        <f t="shared" si="49"/>
        <v>567.4666666666667</v>
      </c>
      <c r="X319" s="112">
        <f t="shared" si="50"/>
        <v>567466.66666666674</v>
      </c>
      <c r="Y319" s="111"/>
      <c r="Z319" s="110">
        <f t="shared" si="58"/>
        <v>13</v>
      </c>
      <c r="AA319" s="109">
        <f t="shared" si="51"/>
        <v>42</v>
      </c>
      <c r="AB319" s="109">
        <f t="shared" si="52"/>
        <v>42000</v>
      </c>
      <c r="AC319" s="108">
        <f t="shared" si="53"/>
        <v>798</v>
      </c>
      <c r="AD319" s="107">
        <f t="shared" si="54"/>
        <v>2.2222222222222223E-2</v>
      </c>
      <c r="AE319" s="106">
        <f t="shared" si="55"/>
        <v>17.733333333333334</v>
      </c>
      <c r="AF319" s="105">
        <f t="shared" si="56"/>
        <v>585.20000000000005</v>
      </c>
      <c r="AG319" s="105">
        <f t="shared" si="57"/>
        <v>254.79999999999995</v>
      </c>
    </row>
    <row r="320" spans="1:33" s="88" customFormat="1" x14ac:dyDescent="0.35">
      <c r="A320" s="21">
        <v>10141103</v>
      </c>
      <c r="B320" s="115" t="s">
        <v>1665</v>
      </c>
      <c r="C320" s="272" t="s">
        <v>710</v>
      </c>
      <c r="D320" s="193" t="s">
        <v>14582</v>
      </c>
      <c r="E320" s="114" t="str">
        <f t="shared" si="47"/>
        <v>TRANSFORMADOR MARCA:Tanelec Tanzania  PTS 885</v>
      </c>
      <c r="F320" s="21"/>
      <c r="G320" s="21"/>
      <c r="H320" s="21" t="s">
        <v>2261</v>
      </c>
      <c r="I320" s="21"/>
      <c r="J320" s="21"/>
      <c r="K320" s="133" t="s">
        <v>14581</v>
      </c>
      <c r="L320" s="133" t="s">
        <v>14580</v>
      </c>
      <c r="M320" s="21">
        <v>50</v>
      </c>
      <c r="N320" s="21">
        <v>33</v>
      </c>
      <c r="O320" s="21">
        <v>0.4</v>
      </c>
      <c r="P320" s="124" t="s">
        <v>516</v>
      </c>
      <c r="Q320" s="21">
        <v>1985</v>
      </c>
      <c r="R320" s="21" t="s">
        <v>9222</v>
      </c>
      <c r="S320" s="21" t="s">
        <v>14579</v>
      </c>
      <c r="T320" s="116">
        <v>643</v>
      </c>
      <c r="U320" s="111">
        <v>45</v>
      </c>
      <c r="V320" s="113">
        <f t="shared" si="48"/>
        <v>208.61777777777777</v>
      </c>
      <c r="W320" s="113">
        <f t="shared" si="49"/>
        <v>434.38222222222225</v>
      </c>
      <c r="X320" s="112">
        <f t="shared" si="50"/>
        <v>434382.22222222225</v>
      </c>
      <c r="Y320" s="111"/>
      <c r="Z320" s="110">
        <f t="shared" si="58"/>
        <v>13</v>
      </c>
      <c r="AA320" s="109">
        <f t="shared" si="51"/>
        <v>32.15</v>
      </c>
      <c r="AB320" s="109">
        <f t="shared" si="52"/>
        <v>32150</v>
      </c>
      <c r="AC320" s="108">
        <f t="shared" si="53"/>
        <v>610.85</v>
      </c>
      <c r="AD320" s="107">
        <f t="shared" si="54"/>
        <v>2.2222222222222223E-2</v>
      </c>
      <c r="AE320" s="106">
        <f t="shared" si="55"/>
        <v>13.574444444444445</v>
      </c>
      <c r="AF320" s="105">
        <f t="shared" si="56"/>
        <v>447.95666666666671</v>
      </c>
      <c r="AG320" s="105">
        <f t="shared" si="57"/>
        <v>195.04333333333332</v>
      </c>
    </row>
    <row r="321" spans="1:33" s="88" customFormat="1" x14ac:dyDescent="0.35">
      <c r="A321" s="21">
        <v>10141103</v>
      </c>
      <c r="B321" s="115" t="s">
        <v>1665</v>
      </c>
      <c r="C321" s="272" t="s">
        <v>710</v>
      </c>
      <c r="D321" s="193" t="s">
        <v>1696</v>
      </c>
      <c r="E321" s="114" t="str">
        <f t="shared" si="47"/>
        <v>TRANSFORMADOR MARCA:TANELEC TANZANIA  PTS 01</v>
      </c>
      <c r="F321" s="21"/>
      <c r="G321" s="21"/>
      <c r="H321" s="21" t="s">
        <v>2235</v>
      </c>
      <c r="I321" s="21"/>
      <c r="J321" s="21"/>
      <c r="K321" s="133" t="s">
        <v>14578</v>
      </c>
      <c r="L321" s="133" t="s">
        <v>14577</v>
      </c>
      <c r="M321" s="21">
        <v>315</v>
      </c>
      <c r="N321" s="21">
        <v>33</v>
      </c>
      <c r="O321" s="21">
        <v>0.4</v>
      </c>
      <c r="P321" s="124" t="s">
        <v>516</v>
      </c>
      <c r="Q321" s="21">
        <v>1985</v>
      </c>
      <c r="R321" s="21" t="s">
        <v>14576</v>
      </c>
      <c r="S321" s="21" t="s">
        <v>14575</v>
      </c>
      <c r="T321" s="116">
        <v>1039</v>
      </c>
      <c r="U321" s="111">
        <v>45</v>
      </c>
      <c r="V321" s="113">
        <f t="shared" si="48"/>
        <v>337.09777777777771</v>
      </c>
      <c r="W321" s="113">
        <f t="shared" si="49"/>
        <v>701.90222222222224</v>
      </c>
      <c r="X321" s="112">
        <f t="shared" si="50"/>
        <v>701902.22222222225</v>
      </c>
      <c r="Y321" s="111"/>
      <c r="Z321" s="110">
        <f t="shared" si="58"/>
        <v>13</v>
      </c>
      <c r="AA321" s="109">
        <f t="shared" si="51"/>
        <v>51.95</v>
      </c>
      <c r="AB321" s="109">
        <f t="shared" si="52"/>
        <v>51950</v>
      </c>
      <c r="AC321" s="108">
        <f t="shared" si="53"/>
        <v>987.05</v>
      </c>
      <c r="AD321" s="107">
        <f t="shared" si="54"/>
        <v>2.2222222222222223E-2</v>
      </c>
      <c r="AE321" s="106">
        <f t="shared" si="55"/>
        <v>21.934444444444445</v>
      </c>
      <c r="AF321" s="105">
        <f t="shared" si="56"/>
        <v>723.8366666666667</v>
      </c>
      <c r="AG321" s="105">
        <f t="shared" si="57"/>
        <v>315.16333333333324</v>
      </c>
    </row>
    <row r="322" spans="1:33" s="88" customFormat="1" x14ac:dyDescent="0.35">
      <c r="A322" s="21">
        <v>10141103</v>
      </c>
      <c r="B322" s="115" t="s">
        <v>1665</v>
      </c>
      <c r="C322" s="272" t="s">
        <v>710</v>
      </c>
      <c r="D322" s="193" t="s">
        <v>14574</v>
      </c>
      <c r="E322" s="114" t="str">
        <f t="shared" ref="E322:E385" si="59">+CONCATENATE(C322," ","MARCA:",R322," ",G322," ",D322,)</f>
        <v>TRANSFORMADOR MARCA:Tanelec Tanzania  PT 315R</v>
      </c>
      <c r="F322" s="21"/>
      <c r="G322" s="21"/>
      <c r="H322" s="21" t="s">
        <v>2197</v>
      </c>
      <c r="I322" s="21"/>
      <c r="J322" s="21"/>
      <c r="K322" s="133" t="s">
        <v>14573</v>
      </c>
      <c r="L322" s="133" t="s">
        <v>14572</v>
      </c>
      <c r="M322" s="21">
        <v>315</v>
      </c>
      <c r="N322" s="21">
        <v>33</v>
      </c>
      <c r="O322" s="21">
        <v>0.4</v>
      </c>
      <c r="P322" s="124" t="s">
        <v>516</v>
      </c>
      <c r="Q322" s="21">
        <v>1985</v>
      </c>
      <c r="R322" s="21" t="s">
        <v>9222</v>
      </c>
      <c r="S322" s="21" t="s">
        <v>14571</v>
      </c>
      <c r="T322" s="116">
        <v>1039</v>
      </c>
      <c r="U322" s="111">
        <v>45</v>
      </c>
      <c r="V322" s="113">
        <f t="shared" ref="V322:V385" si="60">((Z322/U322)*(T322-AA322))+AA322</f>
        <v>337.09777777777771</v>
      </c>
      <c r="W322" s="113">
        <f t="shared" ref="W322:W385" si="61">+T322-V322</f>
        <v>701.90222222222224</v>
      </c>
      <c r="X322" s="112">
        <f t="shared" ref="X322:X385" si="62">+W322*1000</f>
        <v>701902.22222222225</v>
      </c>
      <c r="Y322" s="111"/>
      <c r="Z322" s="110">
        <f t="shared" si="58"/>
        <v>13</v>
      </c>
      <c r="AA322" s="109">
        <f t="shared" ref="AA322:AA385" si="63">(5/100*T322)</f>
        <v>51.95</v>
      </c>
      <c r="AB322" s="109">
        <f t="shared" ref="AB322:AB385" si="64">+AA322*1000</f>
        <v>51950</v>
      </c>
      <c r="AC322" s="108">
        <f t="shared" ref="AC322:AC385" si="65">+T322-AA322</f>
        <v>987.05</v>
      </c>
      <c r="AD322" s="107">
        <f t="shared" ref="AD322:AD385" si="66">1/U322</f>
        <v>2.2222222222222223E-2</v>
      </c>
      <c r="AE322" s="106">
        <f t="shared" ref="AE322:AE385" si="67">+AC322*AD322</f>
        <v>21.934444444444445</v>
      </c>
      <c r="AF322" s="105">
        <f t="shared" ref="AF322:AF385" si="68">+T322-V322+AE322</f>
        <v>723.8366666666667</v>
      </c>
      <c r="AG322" s="105">
        <f t="shared" ref="AG322:AG385" si="69">+V322-AE322</f>
        <v>315.16333333333324</v>
      </c>
    </row>
    <row r="323" spans="1:33" s="88" customFormat="1" x14ac:dyDescent="0.35">
      <c r="A323" s="21">
        <v>10141103</v>
      </c>
      <c r="B323" s="162" t="s">
        <v>725</v>
      </c>
      <c r="C323" s="272" t="s">
        <v>710</v>
      </c>
      <c r="D323" s="136" t="s">
        <v>1641</v>
      </c>
      <c r="E323" s="114" t="str">
        <f t="shared" si="59"/>
        <v>TRANSFORMADOR MARCA:Desta Power Matla PT 184 PT 184</v>
      </c>
      <c r="F323" s="124"/>
      <c r="G323" s="124" t="s">
        <v>1641</v>
      </c>
      <c r="H323" s="57" t="s">
        <v>884</v>
      </c>
      <c r="I323" s="21"/>
      <c r="J323" s="57"/>
      <c r="K323" s="142" t="s">
        <v>1640</v>
      </c>
      <c r="L323" s="142" t="s">
        <v>1639</v>
      </c>
      <c r="M323" s="21">
        <v>250</v>
      </c>
      <c r="N323" s="124">
        <v>33</v>
      </c>
      <c r="O323" s="21">
        <v>0.4</v>
      </c>
      <c r="P323" s="124" t="s">
        <v>514</v>
      </c>
      <c r="Q323" s="57">
        <v>1985</v>
      </c>
      <c r="R323" s="124" t="s">
        <v>1540</v>
      </c>
      <c r="S323" s="124" t="s">
        <v>1638</v>
      </c>
      <c r="T323" s="116">
        <v>991</v>
      </c>
      <c r="U323" s="111">
        <v>45</v>
      </c>
      <c r="V323" s="113">
        <f t="shared" si="60"/>
        <v>321.52444444444444</v>
      </c>
      <c r="W323" s="113">
        <f t="shared" si="61"/>
        <v>669.4755555555555</v>
      </c>
      <c r="X323" s="112">
        <f t="shared" si="62"/>
        <v>669475.5555555555</v>
      </c>
      <c r="Y323" s="111"/>
      <c r="Z323" s="110">
        <f t="shared" si="58"/>
        <v>13</v>
      </c>
      <c r="AA323" s="109">
        <f t="shared" si="63"/>
        <v>49.550000000000004</v>
      </c>
      <c r="AB323" s="109">
        <f t="shared" si="64"/>
        <v>49550.000000000007</v>
      </c>
      <c r="AC323" s="108">
        <f t="shared" si="65"/>
        <v>941.45</v>
      </c>
      <c r="AD323" s="107">
        <f t="shared" si="66"/>
        <v>2.2222222222222223E-2</v>
      </c>
      <c r="AE323" s="106">
        <f t="shared" si="67"/>
        <v>20.921111111111113</v>
      </c>
      <c r="AF323" s="105">
        <f t="shared" si="68"/>
        <v>690.39666666666665</v>
      </c>
      <c r="AG323" s="105">
        <f t="shared" si="69"/>
        <v>300.60333333333335</v>
      </c>
    </row>
    <row r="324" spans="1:33" s="88" customFormat="1" x14ac:dyDescent="0.35">
      <c r="A324" s="21">
        <v>10141103</v>
      </c>
      <c r="B324" s="162" t="s">
        <v>725</v>
      </c>
      <c r="C324" s="272" t="s">
        <v>710</v>
      </c>
      <c r="D324" s="136" t="s">
        <v>1637</v>
      </c>
      <c r="E324" s="114" t="str">
        <f t="shared" si="59"/>
        <v>TRANSFORMADOR MARCA:EFACEC PTS 167 PTS 167</v>
      </c>
      <c r="F324" s="124"/>
      <c r="G324" s="124" t="s">
        <v>1637</v>
      </c>
      <c r="H324" s="124" t="s">
        <v>1537</v>
      </c>
      <c r="I324" s="21"/>
      <c r="J324" s="57"/>
      <c r="K324" s="142" t="s">
        <v>1636</v>
      </c>
      <c r="L324" s="142" t="s">
        <v>817</v>
      </c>
      <c r="M324" s="21">
        <v>250</v>
      </c>
      <c r="N324" s="124">
        <v>33</v>
      </c>
      <c r="O324" s="21">
        <v>0.4</v>
      </c>
      <c r="P324" s="124" t="s">
        <v>514</v>
      </c>
      <c r="Q324" s="57">
        <v>1985</v>
      </c>
      <c r="R324" s="21" t="s">
        <v>27</v>
      </c>
      <c r="S324" s="124">
        <v>9053</v>
      </c>
      <c r="T324" s="116">
        <v>991</v>
      </c>
      <c r="U324" s="111">
        <v>45</v>
      </c>
      <c r="V324" s="113">
        <f t="shared" si="60"/>
        <v>321.52444444444444</v>
      </c>
      <c r="W324" s="113">
        <f t="shared" si="61"/>
        <v>669.4755555555555</v>
      </c>
      <c r="X324" s="112">
        <f t="shared" si="62"/>
        <v>669475.5555555555</v>
      </c>
      <c r="Y324" s="111"/>
      <c r="Z324" s="110">
        <f t="shared" si="58"/>
        <v>13</v>
      </c>
      <c r="AA324" s="109">
        <f t="shared" si="63"/>
        <v>49.550000000000004</v>
      </c>
      <c r="AB324" s="109">
        <f t="shared" si="64"/>
        <v>49550.000000000007</v>
      </c>
      <c r="AC324" s="108">
        <f t="shared" si="65"/>
        <v>941.45</v>
      </c>
      <c r="AD324" s="107">
        <f t="shared" si="66"/>
        <v>2.2222222222222223E-2</v>
      </c>
      <c r="AE324" s="106">
        <f t="shared" si="67"/>
        <v>20.921111111111113</v>
      </c>
      <c r="AF324" s="105">
        <f t="shared" si="68"/>
        <v>690.39666666666665</v>
      </c>
      <c r="AG324" s="105">
        <f t="shared" si="69"/>
        <v>300.60333333333335</v>
      </c>
    </row>
    <row r="325" spans="1:33" s="88" customFormat="1" x14ac:dyDescent="0.35">
      <c r="A325" s="21">
        <v>10141103</v>
      </c>
      <c r="B325" s="162" t="s">
        <v>725</v>
      </c>
      <c r="C325" s="272" t="s">
        <v>710</v>
      </c>
      <c r="D325" s="194" t="s">
        <v>1635</v>
      </c>
      <c r="E325" s="114" t="str">
        <f t="shared" si="59"/>
        <v>TRANSFORMADOR MARCA: PTS 250 PTS 250</v>
      </c>
      <c r="F325" s="124"/>
      <c r="G325" s="170" t="s">
        <v>1635</v>
      </c>
      <c r="H325" s="21" t="s">
        <v>1634</v>
      </c>
      <c r="I325" s="21" t="s">
        <v>1607</v>
      </c>
      <c r="J325" s="21"/>
      <c r="K325" s="142" t="s">
        <v>1633</v>
      </c>
      <c r="L325" s="142" t="s">
        <v>1632</v>
      </c>
      <c r="M325" s="124">
        <v>500</v>
      </c>
      <c r="N325" s="124">
        <v>11</v>
      </c>
      <c r="O325" s="21">
        <v>0.4</v>
      </c>
      <c r="P325" s="124" t="s">
        <v>514</v>
      </c>
      <c r="Q325" s="124">
        <v>1985</v>
      </c>
      <c r="R325" s="169"/>
      <c r="S325" s="169"/>
      <c r="T325" s="116">
        <v>1016</v>
      </c>
      <c r="U325" s="111">
        <v>45</v>
      </c>
      <c r="V325" s="113">
        <f t="shared" si="60"/>
        <v>329.63555555555553</v>
      </c>
      <c r="W325" s="113">
        <f t="shared" si="61"/>
        <v>686.36444444444442</v>
      </c>
      <c r="X325" s="112">
        <f t="shared" si="62"/>
        <v>686364.44444444438</v>
      </c>
      <c r="Y325" s="111"/>
      <c r="Z325" s="110">
        <f t="shared" si="58"/>
        <v>13</v>
      </c>
      <c r="AA325" s="109">
        <f t="shared" si="63"/>
        <v>50.800000000000004</v>
      </c>
      <c r="AB325" s="109">
        <f t="shared" si="64"/>
        <v>50800.000000000007</v>
      </c>
      <c r="AC325" s="108">
        <f t="shared" si="65"/>
        <v>965.2</v>
      </c>
      <c r="AD325" s="107">
        <f t="shared" si="66"/>
        <v>2.2222222222222223E-2</v>
      </c>
      <c r="AE325" s="106">
        <f t="shared" si="67"/>
        <v>21.448888888888892</v>
      </c>
      <c r="AF325" s="105">
        <f t="shared" si="68"/>
        <v>707.81333333333328</v>
      </c>
      <c r="AG325" s="105">
        <f t="shared" si="69"/>
        <v>308.18666666666661</v>
      </c>
    </row>
    <row r="326" spans="1:33" s="88" customFormat="1" x14ac:dyDescent="0.35">
      <c r="A326" s="21">
        <v>10141103</v>
      </c>
      <c r="B326" s="115" t="s">
        <v>711</v>
      </c>
      <c r="C326" s="272" t="s">
        <v>710</v>
      </c>
      <c r="D326" s="22"/>
      <c r="E326" s="114" t="str">
        <f t="shared" si="59"/>
        <v xml:space="preserve">TRANSFORMADOR MARCA: ANGOCHE </v>
      </c>
      <c r="F326" s="57"/>
      <c r="G326" s="21" t="s">
        <v>709</v>
      </c>
      <c r="H326" s="21" t="s">
        <v>709</v>
      </c>
      <c r="I326" s="21"/>
      <c r="J326" s="57"/>
      <c r="K326" s="57" t="s">
        <v>708</v>
      </c>
      <c r="L326" s="57" t="s">
        <v>707</v>
      </c>
      <c r="M326" s="21" t="s">
        <v>716</v>
      </c>
      <c r="N326" s="21" t="s">
        <v>19</v>
      </c>
      <c r="O326" s="21" t="s">
        <v>137</v>
      </c>
      <c r="P326" s="57">
        <v>3</v>
      </c>
      <c r="Q326" s="21">
        <v>1985</v>
      </c>
      <c r="R326" s="21"/>
      <c r="S326" s="21"/>
      <c r="T326" s="116">
        <v>16420</v>
      </c>
      <c r="U326" s="21">
        <v>45</v>
      </c>
      <c r="V326" s="113">
        <f t="shared" si="60"/>
        <v>5327.3777777777777</v>
      </c>
      <c r="W326" s="113">
        <f t="shared" si="61"/>
        <v>11092.622222222222</v>
      </c>
      <c r="X326" s="112">
        <f t="shared" si="62"/>
        <v>11092622.222222222</v>
      </c>
      <c r="Y326" s="111"/>
      <c r="Z326" s="110">
        <f t="shared" si="58"/>
        <v>13</v>
      </c>
      <c r="AA326" s="109">
        <f t="shared" si="63"/>
        <v>821</v>
      </c>
      <c r="AB326" s="109">
        <f t="shared" si="64"/>
        <v>821000</v>
      </c>
      <c r="AC326" s="108">
        <f t="shared" si="65"/>
        <v>15599</v>
      </c>
      <c r="AD326" s="107">
        <f t="shared" si="66"/>
        <v>2.2222222222222223E-2</v>
      </c>
      <c r="AE326" s="106">
        <f t="shared" si="67"/>
        <v>346.64444444444445</v>
      </c>
      <c r="AF326" s="105">
        <f t="shared" si="68"/>
        <v>11439.266666666666</v>
      </c>
      <c r="AG326" s="105">
        <f t="shared" si="69"/>
        <v>4980.7333333333336</v>
      </c>
    </row>
    <row r="327" spans="1:33" s="88" customFormat="1" x14ac:dyDescent="0.35">
      <c r="A327" s="21">
        <v>10141103</v>
      </c>
      <c r="B327" s="176" t="s">
        <v>496</v>
      </c>
      <c r="C327" s="272" t="s">
        <v>495</v>
      </c>
      <c r="D327" s="60"/>
      <c r="E327" s="114" t="str">
        <f t="shared" si="59"/>
        <v xml:space="preserve">TRANSFORMADOR AUXILIAR MARCA:ASEA MONTEPUEZ INTERMEDIATE </v>
      </c>
      <c r="F327" s="61"/>
      <c r="G327" s="61" t="s">
        <v>666</v>
      </c>
      <c r="H327" s="61" t="s">
        <v>222</v>
      </c>
      <c r="I327" s="61" t="s">
        <v>222</v>
      </c>
      <c r="J327" s="61"/>
      <c r="K327" s="57" t="s">
        <v>221</v>
      </c>
      <c r="L327" s="57" t="s">
        <v>220</v>
      </c>
      <c r="M327" s="61" t="s">
        <v>665</v>
      </c>
      <c r="N327" s="61">
        <v>11</v>
      </c>
      <c r="O327" s="61" t="s">
        <v>581</v>
      </c>
      <c r="P327" s="61">
        <v>3</v>
      </c>
      <c r="Q327" s="61">
        <v>1985</v>
      </c>
      <c r="R327" s="61" t="s">
        <v>18</v>
      </c>
      <c r="S327" s="61"/>
      <c r="T327" s="116">
        <v>1200</v>
      </c>
      <c r="U327" s="137">
        <v>45</v>
      </c>
      <c r="V327" s="113">
        <f t="shared" si="60"/>
        <v>389.33333333333331</v>
      </c>
      <c r="W327" s="113">
        <f t="shared" si="61"/>
        <v>810.66666666666674</v>
      </c>
      <c r="X327" s="112">
        <f t="shared" si="62"/>
        <v>810666.66666666674</v>
      </c>
      <c r="Y327" s="111"/>
      <c r="Z327" s="110">
        <f t="shared" si="58"/>
        <v>13</v>
      </c>
      <c r="AA327" s="109">
        <f t="shared" si="63"/>
        <v>60</v>
      </c>
      <c r="AB327" s="109">
        <f t="shared" si="64"/>
        <v>60000</v>
      </c>
      <c r="AC327" s="108">
        <f t="shared" si="65"/>
        <v>1140</v>
      </c>
      <c r="AD327" s="107">
        <f t="shared" si="66"/>
        <v>2.2222222222222223E-2</v>
      </c>
      <c r="AE327" s="106">
        <f t="shared" si="67"/>
        <v>25.333333333333336</v>
      </c>
      <c r="AF327" s="105">
        <f t="shared" si="68"/>
        <v>836.00000000000011</v>
      </c>
      <c r="AG327" s="105">
        <f t="shared" si="69"/>
        <v>364</v>
      </c>
    </row>
    <row r="328" spans="1:33" s="88" customFormat="1" x14ac:dyDescent="0.35">
      <c r="A328" s="21">
        <v>10141103</v>
      </c>
      <c r="B328" s="115" t="s">
        <v>14786</v>
      </c>
      <c r="C328" s="259" t="s">
        <v>710</v>
      </c>
      <c r="D328" s="22"/>
      <c r="E328" s="114" t="str">
        <f t="shared" si="59"/>
        <v xml:space="preserve">TRANSFORMADOR MARCA:N/A SE-MATUNDO </v>
      </c>
      <c r="F328" s="21" t="s">
        <v>424</v>
      </c>
      <c r="G328" s="21" t="s">
        <v>16210</v>
      </c>
      <c r="H328" s="21" t="s">
        <v>424</v>
      </c>
      <c r="I328" s="21" t="s">
        <v>15443</v>
      </c>
      <c r="J328" s="21"/>
      <c r="K328" s="119" t="s">
        <v>17614</v>
      </c>
      <c r="L328" s="119" t="s">
        <v>17613</v>
      </c>
      <c r="M328" s="21">
        <v>100</v>
      </c>
      <c r="N328" s="21">
        <v>6.6</v>
      </c>
      <c r="O328" s="21">
        <v>0.4</v>
      </c>
      <c r="P328" s="21">
        <v>3</v>
      </c>
      <c r="Q328" s="21">
        <v>1986</v>
      </c>
      <c r="R328" s="21" t="s">
        <v>384</v>
      </c>
      <c r="S328" s="21" t="s">
        <v>384</v>
      </c>
      <c r="T328" s="116">
        <v>763</v>
      </c>
      <c r="U328" s="111">
        <v>45</v>
      </c>
      <c r="V328" s="113">
        <f t="shared" si="60"/>
        <v>263.6588888888889</v>
      </c>
      <c r="W328" s="113">
        <f t="shared" si="61"/>
        <v>499.3411111111111</v>
      </c>
      <c r="X328" s="112">
        <f t="shared" si="62"/>
        <v>499341.11111111112</v>
      </c>
      <c r="Y328" s="111"/>
      <c r="Z328" s="110">
        <f t="shared" si="58"/>
        <v>14</v>
      </c>
      <c r="AA328" s="109">
        <f t="shared" si="63"/>
        <v>38.15</v>
      </c>
      <c r="AB328" s="109">
        <f t="shared" si="64"/>
        <v>38150</v>
      </c>
      <c r="AC328" s="108">
        <f t="shared" si="65"/>
        <v>724.85</v>
      </c>
      <c r="AD328" s="107">
        <f t="shared" si="66"/>
        <v>2.2222222222222223E-2</v>
      </c>
      <c r="AE328" s="106">
        <f t="shared" si="67"/>
        <v>16.10777777777778</v>
      </c>
      <c r="AF328" s="105">
        <f t="shared" si="68"/>
        <v>515.44888888888886</v>
      </c>
      <c r="AG328" s="105">
        <f t="shared" si="69"/>
        <v>247.55111111111111</v>
      </c>
    </row>
    <row r="329" spans="1:33" s="88" customFormat="1" x14ac:dyDescent="0.35">
      <c r="A329" s="21">
        <v>10141103</v>
      </c>
      <c r="B329" s="115" t="s">
        <v>1665</v>
      </c>
      <c r="C329" s="272" t="s">
        <v>710</v>
      </c>
      <c r="D329" s="22" t="s">
        <v>14569</v>
      </c>
      <c r="E329" s="114" t="str">
        <f t="shared" si="59"/>
        <v>TRANSFORMADOR MARCA:Pauwrls Trafo AGCBT/PTS0220 AGCBT/PTS0220</v>
      </c>
      <c r="F329" s="61" t="s">
        <v>14570</v>
      </c>
      <c r="G329" s="21" t="s">
        <v>14569</v>
      </c>
      <c r="H329" s="21" t="s">
        <v>3407</v>
      </c>
      <c r="I329" s="21" t="s">
        <v>2113</v>
      </c>
      <c r="J329" s="57"/>
      <c r="K329" s="121" t="s">
        <v>14568</v>
      </c>
      <c r="L329" s="121" t="s">
        <v>14567</v>
      </c>
      <c r="M329" s="61">
        <v>100</v>
      </c>
      <c r="N329" s="121">
        <v>33</v>
      </c>
      <c r="O329" s="61">
        <v>0.4</v>
      </c>
      <c r="P329" s="61">
        <v>3</v>
      </c>
      <c r="Q329" s="121">
        <v>1986</v>
      </c>
      <c r="R329" s="61" t="s">
        <v>14566</v>
      </c>
      <c r="S329" s="61" t="s">
        <v>14565</v>
      </c>
      <c r="T329" s="116">
        <v>763</v>
      </c>
      <c r="U329" s="111">
        <v>45</v>
      </c>
      <c r="V329" s="113">
        <f t="shared" si="60"/>
        <v>263.6588888888889</v>
      </c>
      <c r="W329" s="113">
        <f t="shared" si="61"/>
        <v>499.3411111111111</v>
      </c>
      <c r="X329" s="112">
        <f t="shared" si="62"/>
        <v>499341.11111111112</v>
      </c>
      <c r="Y329" s="111"/>
      <c r="Z329" s="110">
        <f t="shared" si="58"/>
        <v>14</v>
      </c>
      <c r="AA329" s="109">
        <f t="shared" si="63"/>
        <v>38.15</v>
      </c>
      <c r="AB329" s="109">
        <f t="shared" si="64"/>
        <v>38150</v>
      </c>
      <c r="AC329" s="108">
        <f t="shared" si="65"/>
        <v>724.85</v>
      </c>
      <c r="AD329" s="107">
        <f t="shared" si="66"/>
        <v>2.2222222222222223E-2</v>
      </c>
      <c r="AE329" s="106">
        <f t="shared" si="67"/>
        <v>16.10777777777778</v>
      </c>
      <c r="AF329" s="105">
        <f t="shared" si="68"/>
        <v>515.44888888888886</v>
      </c>
      <c r="AG329" s="105">
        <f t="shared" si="69"/>
        <v>247.55111111111111</v>
      </c>
    </row>
    <row r="330" spans="1:33" s="88" customFormat="1" x14ac:dyDescent="0.35">
      <c r="A330" s="21">
        <v>10141103</v>
      </c>
      <c r="B330" s="162" t="s">
        <v>1665</v>
      </c>
      <c r="C330" s="272" t="s">
        <v>710</v>
      </c>
      <c r="D330" s="22"/>
      <c r="E330" s="114" t="str">
        <f t="shared" si="59"/>
        <v xml:space="preserve">TRANSFORMADOR MARCA:EFACEC PEMBA </v>
      </c>
      <c r="F330" s="21" t="s">
        <v>1869</v>
      </c>
      <c r="G330" s="21" t="s">
        <v>237</v>
      </c>
      <c r="H330" s="21" t="s">
        <v>237</v>
      </c>
      <c r="I330" s="21" t="s">
        <v>14564</v>
      </c>
      <c r="J330" s="21"/>
      <c r="K330" s="21">
        <v>665054</v>
      </c>
      <c r="L330" s="21">
        <v>8555333</v>
      </c>
      <c r="M330" s="21">
        <v>500</v>
      </c>
      <c r="N330" s="21">
        <v>33</v>
      </c>
      <c r="O330" s="21" t="s">
        <v>581</v>
      </c>
      <c r="P330" s="21">
        <v>3</v>
      </c>
      <c r="Q330" s="21">
        <v>1986</v>
      </c>
      <c r="R330" s="21" t="s">
        <v>27</v>
      </c>
      <c r="S330" s="21" t="s">
        <v>5600</v>
      </c>
      <c r="T330" s="116">
        <v>1200</v>
      </c>
      <c r="U330" s="111">
        <v>45</v>
      </c>
      <c r="V330" s="113">
        <f t="shared" si="60"/>
        <v>414.66666666666669</v>
      </c>
      <c r="W330" s="113">
        <f t="shared" si="61"/>
        <v>785.33333333333326</v>
      </c>
      <c r="X330" s="112">
        <f t="shared" si="62"/>
        <v>785333.33333333326</v>
      </c>
      <c r="Y330" s="111"/>
      <c r="Z330" s="110">
        <f t="shared" si="58"/>
        <v>14</v>
      </c>
      <c r="AA330" s="109">
        <f t="shared" si="63"/>
        <v>60</v>
      </c>
      <c r="AB330" s="109">
        <f t="shared" si="64"/>
        <v>60000</v>
      </c>
      <c r="AC330" s="108">
        <f t="shared" si="65"/>
        <v>1140</v>
      </c>
      <c r="AD330" s="107">
        <f t="shared" si="66"/>
        <v>2.2222222222222223E-2</v>
      </c>
      <c r="AE330" s="106">
        <f t="shared" si="67"/>
        <v>25.333333333333336</v>
      </c>
      <c r="AF330" s="105">
        <f t="shared" si="68"/>
        <v>810.66666666666663</v>
      </c>
      <c r="AG330" s="105">
        <f t="shared" si="69"/>
        <v>389.33333333333337</v>
      </c>
    </row>
    <row r="331" spans="1:33" s="88" customFormat="1" x14ac:dyDescent="0.35">
      <c r="A331" s="21">
        <v>10141103</v>
      </c>
      <c r="B331" s="162" t="s">
        <v>725</v>
      </c>
      <c r="C331" s="272" t="s">
        <v>710</v>
      </c>
      <c r="D331" s="160" t="s">
        <v>1631</v>
      </c>
      <c r="E331" s="114" t="str">
        <f t="shared" si="59"/>
        <v>TRANSFORMADOR MARCA:PAUWELS PT 276R PT 276R</v>
      </c>
      <c r="F331" s="124"/>
      <c r="G331" s="142" t="s">
        <v>1631</v>
      </c>
      <c r="H331" s="124" t="s">
        <v>802</v>
      </c>
      <c r="I331" s="124"/>
      <c r="J331" s="124"/>
      <c r="K331" s="142" t="s">
        <v>1630</v>
      </c>
      <c r="L331" s="142" t="s">
        <v>1629</v>
      </c>
      <c r="M331" s="124">
        <v>100</v>
      </c>
      <c r="N331" s="124">
        <v>33</v>
      </c>
      <c r="O331" s="21">
        <v>0.4</v>
      </c>
      <c r="P331" s="124" t="s">
        <v>514</v>
      </c>
      <c r="Q331" s="124">
        <v>1986</v>
      </c>
      <c r="R331" s="124" t="s">
        <v>89</v>
      </c>
      <c r="S331" s="124" t="s">
        <v>1628</v>
      </c>
      <c r="T331" s="116">
        <v>763</v>
      </c>
      <c r="U331" s="111">
        <v>45</v>
      </c>
      <c r="V331" s="113">
        <f t="shared" si="60"/>
        <v>263.6588888888889</v>
      </c>
      <c r="W331" s="113">
        <f t="shared" si="61"/>
        <v>499.3411111111111</v>
      </c>
      <c r="X331" s="112">
        <f t="shared" si="62"/>
        <v>499341.11111111112</v>
      </c>
      <c r="Y331" s="111"/>
      <c r="Z331" s="110">
        <f t="shared" si="58"/>
        <v>14</v>
      </c>
      <c r="AA331" s="109">
        <f t="shared" si="63"/>
        <v>38.15</v>
      </c>
      <c r="AB331" s="109">
        <f t="shared" si="64"/>
        <v>38150</v>
      </c>
      <c r="AC331" s="108">
        <f t="shared" si="65"/>
        <v>724.85</v>
      </c>
      <c r="AD331" s="107">
        <f t="shared" si="66"/>
        <v>2.2222222222222223E-2</v>
      </c>
      <c r="AE331" s="106">
        <f t="shared" si="67"/>
        <v>16.10777777777778</v>
      </c>
      <c r="AF331" s="105">
        <f t="shared" si="68"/>
        <v>515.44888888888886</v>
      </c>
      <c r="AG331" s="105">
        <f t="shared" si="69"/>
        <v>247.55111111111111</v>
      </c>
    </row>
    <row r="332" spans="1:33" s="88" customFormat="1" x14ac:dyDescent="0.35">
      <c r="A332" s="21">
        <v>10141149</v>
      </c>
      <c r="B332" s="115" t="s">
        <v>462</v>
      </c>
      <c r="C332" s="272" t="s">
        <v>19003</v>
      </c>
      <c r="D332" s="22" t="s">
        <v>19010</v>
      </c>
      <c r="E332" s="114" t="str">
        <f t="shared" si="59"/>
        <v>CAPACITOR MARCA:ABB LINDELA EC1</v>
      </c>
      <c r="F332" s="21"/>
      <c r="G332" s="21" t="s">
        <v>266</v>
      </c>
      <c r="H332" s="21" t="s">
        <v>494</v>
      </c>
      <c r="I332" s="21"/>
      <c r="J332" s="21"/>
      <c r="K332" s="21" t="s">
        <v>265</v>
      </c>
      <c r="L332" s="21" t="s">
        <v>264</v>
      </c>
      <c r="M332" s="21">
        <v>1500</v>
      </c>
      <c r="N332" s="21">
        <v>33</v>
      </c>
      <c r="O332" s="21"/>
      <c r="P332" s="21">
        <v>3</v>
      </c>
      <c r="Q332" s="21">
        <v>1987</v>
      </c>
      <c r="R332" s="21" t="s">
        <v>15</v>
      </c>
      <c r="S332" s="21"/>
      <c r="T332" s="116">
        <v>20</v>
      </c>
      <c r="U332" s="111">
        <v>45</v>
      </c>
      <c r="V332" s="113">
        <f t="shared" si="60"/>
        <v>7.333333333333333</v>
      </c>
      <c r="W332" s="113">
        <f t="shared" si="61"/>
        <v>12.666666666666668</v>
      </c>
      <c r="X332" s="112">
        <f t="shared" si="62"/>
        <v>12666.666666666668</v>
      </c>
      <c r="Y332" s="111"/>
      <c r="Z332" s="110">
        <f t="shared" si="58"/>
        <v>15</v>
      </c>
      <c r="AA332" s="109">
        <f t="shared" si="63"/>
        <v>1</v>
      </c>
      <c r="AB332" s="109">
        <f t="shared" si="64"/>
        <v>1000</v>
      </c>
      <c r="AC332" s="108">
        <f t="shared" si="65"/>
        <v>19</v>
      </c>
      <c r="AD332" s="107">
        <f t="shared" si="66"/>
        <v>2.2222222222222223E-2</v>
      </c>
      <c r="AE332" s="106">
        <f t="shared" si="67"/>
        <v>0.42222222222222222</v>
      </c>
      <c r="AF332" s="105">
        <f t="shared" si="68"/>
        <v>13.08888888888889</v>
      </c>
      <c r="AG332" s="105">
        <f t="shared" si="69"/>
        <v>6.9111111111111105</v>
      </c>
    </row>
    <row r="333" spans="1:33" s="88" customFormat="1" x14ac:dyDescent="0.35">
      <c r="A333" s="21">
        <v>10141103</v>
      </c>
      <c r="B333" s="115" t="s">
        <v>18023</v>
      </c>
      <c r="C333" s="259" t="s">
        <v>18022</v>
      </c>
      <c r="D333" s="22" t="s">
        <v>18871</v>
      </c>
      <c r="E333" s="114" t="str">
        <f t="shared" si="59"/>
        <v>MINISUBESTAÇÃO MARCA:EFACEC AGCHI/PT42 AGCHI/PT42</v>
      </c>
      <c r="F333" s="21" t="s">
        <v>18872</v>
      </c>
      <c r="G333" s="21" t="s">
        <v>18871</v>
      </c>
      <c r="H333" s="21" t="s">
        <v>977</v>
      </c>
      <c r="I333" s="21" t="s">
        <v>976</v>
      </c>
      <c r="J333" s="21" t="s">
        <v>2965</v>
      </c>
      <c r="K333" s="139" t="s">
        <v>18870</v>
      </c>
      <c r="L333" s="119" t="s">
        <v>18869</v>
      </c>
      <c r="M333" s="21">
        <v>315</v>
      </c>
      <c r="N333" s="21">
        <v>6.6</v>
      </c>
      <c r="O333" s="21">
        <v>0.4</v>
      </c>
      <c r="P333" s="21">
        <v>3</v>
      </c>
      <c r="Q333" s="21">
        <v>1987</v>
      </c>
      <c r="R333" s="21" t="s">
        <v>27</v>
      </c>
      <c r="S333" s="21" t="s">
        <v>18868</v>
      </c>
      <c r="T333" s="116">
        <v>1213</v>
      </c>
      <c r="U333" s="111">
        <v>45</v>
      </c>
      <c r="V333" s="113">
        <f t="shared" si="60"/>
        <v>444.76666666666665</v>
      </c>
      <c r="W333" s="113">
        <f t="shared" si="61"/>
        <v>768.23333333333335</v>
      </c>
      <c r="X333" s="112">
        <f t="shared" si="62"/>
        <v>768233.33333333337</v>
      </c>
      <c r="Y333" s="111"/>
      <c r="Z333" s="110">
        <f t="shared" si="58"/>
        <v>15</v>
      </c>
      <c r="AA333" s="109">
        <f t="shared" si="63"/>
        <v>60.650000000000006</v>
      </c>
      <c r="AB333" s="109">
        <f t="shared" si="64"/>
        <v>60650.000000000007</v>
      </c>
      <c r="AC333" s="108">
        <f t="shared" si="65"/>
        <v>1152.3499999999999</v>
      </c>
      <c r="AD333" s="107">
        <f t="shared" si="66"/>
        <v>2.2222222222222223E-2</v>
      </c>
      <c r="AE333" s="106">
        <f t="shared" si="67"/>
        <v>25.607777777777777</v>
      </c>
      <c r="AF333" s="105">
        <f t="shared" si="68"/>
        <v>793.8411111111111</v>
      </c>
      <c r="AG333" s="105">
        <f t="shared" si="69"/>
        <v>419.1588888888889</v>
      </c>
    </row>
    <row r="334" spans="1:33" s="88" customFormat="1" x14ac:dyDescent="0.35">
      <c r="A334" s="21">
        <v>10141103</v>
      </c>
      <c r="B334" s="115" t="s">
        <v>14786</v>
      </c>
      <c r="C334" s="259" t="s">
        <v>710</v>
      </c>
      <c r="D334" s="22"/>
      <c r="E334" s="114" t="str">
        <f t="shared" si="59"/>
        <v xml:space="preserve">TRANSFORMADOR MARCA:EFACEC MATAMBO-SUB </v>
      </c>
      <c r="F334" s="21" t="s">
        <v>424</v>
      </c>
      <c r="G334" s="21" t="s">
        <v>15624</v>
      </c>
      <c r="H334" s="21" t="s">
        <v>424</v>
      </c>
      <c r="I334" s="21" t="s">
        <v>17612</v>
      </c>
      <c r="J334" s="21"/>
      <c r="K334" s="21">
        <v>552807.94799999997</v>
      </c>
      <c r="L334" s="21">
        <v>8216822.5360000003</v>
      </c>
      <c r="M334" s="21">
        <v>160</v>
      </c>
      <c r="N334" s="21">
        <v>33</v>
      </c>
      <c r="O334" s="21">
        <v>0.4</v>
      </c>
      <c r="P334" s="21">
        <v>3</v>
      </c>
      <c r="Q334" s="21">
        <v>1987</v>
      </c>
      <c r="R334" s="21" t="s">
        <v>27</v>
      </c>
      <c r="S334" s="21">
        <v>261976</v>
      </c>
      <c r="T334" s="116">
        <v>991</v>
      </c>
      <c r="U334" s="111">
        <v>45</v>
      </c>
      <c r="V334" s="113">
        <f t="shared" si="60"/>
        <v>363.36666666666667</v>
      </c>
      <c r="W334" s="113">
        <f t="shared" si="61"/>
        <v>627.63333333333333</v>
      </c>
      <c r="X334" s="112">
        <f t="shared" si="62"/>
        <v>627633.33333333337</v>
      </c>
      <c r="Y334" s="111"/>
      <c r="Z334" s="110">
        <f t="shared" si="58"/>
        <v>15</v>
      </c>
      <c r="AA334" s="109">
        <f t="shared" si="63"/>
        <v>49.550000000000004</v>
      </c>
      <c r="AB334" s="109">
        <f t="shared" si="64"/>
        <v>49550.000000000007</v>
      </c>
      <c r="AC334" s="108">
        <f t="shared" si="65"/>
        <v>941.45</v>
      </c>
      <c r="AD334" s="107">
        <f t="shared" si="66"/>
        <v>2.2222222222222223E-2</v>
      </c>
      <c r="AE334" s="106">
        <f t="shared" si="67"/>
        <v>20.921111111111113</v>
      </c>
      <c r="AF334" s="105">
        <f t="shared" si="68"/>
        <v>648.55444444444447</v>
      </c>
      <c r="AG334" s="105">
        <f t="shared" si="69"/>
        <v>342.44555555555559</v>
      </c>
    </row>
    <row r="335" spans="1:33" s="88" customFormat="1" x14ac:dyDescent="0.35">
      <c r="A335" s="21">
        <v>10141103</v>
      </c>
      <c r="B335" s="115" t="s">
        <v>14786</v>
      </c>
      <c r="C335" s="259" t="s">
        <v>710</v>
      </c>
      <c r="D335" s="22" t="s">
        <v>3065</v>
      </c>
      <c r="E335" s="114" t="str">
        <f t="shared" si="59"/>
        <v>TRANSFORMADOR MARCA:EFACEC PT18 PT18</v>
      </c>
      <c r="F335" s="21" t="s">
        <v>17611</v>
      </c>
      <c r="G335" s="21" t="s">
        <v>3065</v>
      </c>
      <c r="H335" s="21" t="s">
        <v>3104</v>
      </c>
      <c r="I335" s="21" t="s">
        <v>530</v>
      </c>
      <c r="J335" s="21"/>
      <c r="K335" s="124">
        <v>696813.7</v>
      </c>
      <c r="L335" s="124">
        <v>7803993.4000000004</v>
      </c>
      <c r="M335" s="21">
        <v>630</v>
      </c>
      <c r="N335" s="21">
        <v>6.6</v>
      </c>
      <c r="O335" s="21">
        <v>0.4</v>
      </c>
      <c r="P335" s="21">
        <v>3</v>
      </c>
      <c r="Q335" s="124">
        <v>1987</v>
      </c>
      <c r="R335" s="21" t="s">
        <v>27</v>
      </c>
      <c r="S335" s="124">
        <v>102838.39999999999</v>
      </c>
      <c r="T335" s="116">
        <v>1016</v>
      </c>
      <c r="U335" s="111">
        <v>45</v>
      </c>
      <c r="V335" s="113">
        <f t="shared" si="60"/>
        <v>372.53333333333336</v>
      </c>
      <c r="W335" s="113">
        <f t="shared" si="61"/>
        <v>643.4666666666667</v>
      </c>
      <c r="X335" s="112">
        <f t="shared" si="62"/>
        <v>643466.66666666674</v>
      </c>
      <c r="Y335" s="111"/>
      <c r="Z335" s="110">
        <f t="shared" si="58"/>
        <v>15</v>
      </c>
      <c r="AA335" s="109">
        <f t="shared" si="63"/>
        <v>50.800000000000004</v>
      </c>
      <c r="AB335" s="109">
        <f t="shared" si="64"/>
        <v>50800.000000000007</v>
      </c>
      <c r="AC335" s="108">
        <f t="shared" si="65"/>
        <v>965.2</v>
      </c>
      <c r="AD335" s="107">
        <f t="shared" si="66"/>
        <v>2.2222222222222223E-2</v>
      </c>
      <c r="AE335" s="106">
        <f t="shared" si="67"/>
        <v>21.448888888888892</v>
      </c>
      <c r="AF335" s="105">
        <f t="shared" si="68"/>
        <v>664.91555555555556</v>
      </c>
      <c r="AG335" s="105">
        <f t="shared" si="69"/>
        <v>351.08444444444444</v>
      </c>
    </row>
    <row r="336" spans="1:33" s="88" customFormat="1" x14ac:dyDescent="0.35">
      <c r="A336" s="21">
        <v>10141103</v>
      </c>
      <c r="B336" s="115" t="s">
        <v>14786</v>
      </c>
      <c r="C336" s="259" t="s">
        <v>710</v>
      </c>
      <c r="D336" s="22" t="s">
        <v>17609</v>
      </c>
      <c r="E336" s="114" t="str">
        <f t="shared" si="59"/>
        <v>TRANSFORMADOR MARCA:EFACEC PT186 PT186</v>
      </c>
      <c r="F336" s="21" t="s">
        <v>17610</v>
      </c>
      <c r="G336" s="21" t="s">
        <v>17609</v>
      </c>
      <c r="H336" s="21" t="s">
        <v>3104</v>
      </c>
      <c r="I336" s="21" t="s">
        <v>530</v>
      </c>
      <c r="J336" s="21"/>
      <c r="K336" s="124">
        <v>697384.3</v>
      </c>
      <c r="L336" s="124">
        <v>7804095.9000000004</v>
      </c>
      <c r="M336" s="21">
        <v>315</v>
      </c>
      <c r="N336" s="21">
        <v>6.6</v>
      </c>
      <c r="O336" s="21">
        <v>0.4</v>
      </c>
      <c r="P336" s="21">
        <v>3</v>
      </c>
      <c r="Q336" s="21">
        <v>1987</v>
      </c>
      <c r="R336" s="21" t="s">
        <v>27</v>
      </c>
      <c r="S336" s="21" t="s">
        <v>17608</v>
      </c>
      <c r="T336" s="116">
        <v>840</v>
      </c>
      <c r="U336" s="111">
        <v>45</v>
      </c>
      <c r="V336" s="113">
        <f t="shared" si="60"/>
        <v>308</v>
      </c>
      <c r="W336" s="113">
        <f t="shared" si="61"/>
        <v>532</v>
      </c>
      <c r="X336" s="112">
        <f t="shared" si="62"/>
        <v>532000</v>
      </c>
      <c r="Y336" s="111"/>
      <c r="Z336" s="110">
        <f t="shared" si="58"/>
        <v>15</v>
      </c>
      <c r="AA336" s="109">
        <f t="shared" si="63"/>
        <v>42</v>
      </c>
      <c r="AB336" s="109">
        <f t="shared" si="64"/>
        <v>42000</v>
      </c>
      <c r="AC336" s="108">
        <f t="shared" si="65"/>
        <v>798</v>
      </c>
      <c r="AD336" s="107">
        <f t="shared" si="66"/>
        <v>2.2222222222222223E-2</v>
      </c>
      <c r="AE336" s="106">
        <f t="shared" si="67"/>
        <v>17.733333333333334</v>
      </c>
      <c r="AF336" s="105">
        <f t="shared" si="68"/>
        <v>549.73333333333335</v>
      </c>
      <c r="AG336" s="105">
        <f t="shared" si="69"/>
        <v>290.26666666666665</v>
      </c>
    </row>
    <row r="337" spans="1:33" s="88" customFormat="1" x14ac:dyDescent="0.35">
      <c r="A337" s="21">
        <v>10141103</v>
      </c>
      <c r="B337" s="115" t="s">
        <v>14786</v>
      </c>
      <c r="C337" s="259" t="s">
        <v>710</v>
      </c>
      <c r="D337" s="60" t="s">
        <v>16253</v>
      </c>
      <c r="E337" s="114" t="str">
        <f t="shared" si="59"/>
        <v>TRANSFORMADOR MARCA:OCEM ALTO MOLOCUE PTS 3003</v>
      </c>
      <c r="F337" s="61"/>
      <c r="G337" s="21" t="s">
        <v>170</v>
      </c>
      <c r="H337" s="61" t="s">
        <v>170</v>
      </c>
      <c r="I337" s="61" t="s">
        <v>14802</v>
      </c>
      <c r="J337" s="61"/>
      <c r="K337" s="61" t="s">
        <v>17607</v>
      </c>
      <c r="L337" s="61" t="s">
        <v>17606</v>
      </c>
      <c r="M337" s="61">
        <v>400</v>
      </c>
      <c r="N337" s="21" t="s">
        <v>19</v>
      </c>
      <c r="O337" s="21" t="s">
        <v>362</v>
      </c>
      <c r="P337" s="121">
        <v>3</v>
      </c>
      <c r="Q337" s="61">
        <v>1987</v>
      </c>
      <c r="R337" s="61" t="s">
        <v>17605</v>
      </c>
      <c r="S337" s="61"/>
      <c r="T337" s="116">
        <v>1039</v>
      </c>
      <c r="U337" s="111">
        <v>45</v>
      </c>
      <c r="V337" s="113">
        <f t="shared" si="60"/>
        <v>380.96666666666664</v>
      </c>
      <c r="W337" s="113">
        <f t="shared" si="61"/>
        <v>658.0333333333333</v>
      </c>
      <c r="X337" s="112">
        <f t="shared" si="62"/>
        <v>658033.33333333326</v>
      </c>
      <c r="Y337" s="111"/>
      <c r="Z337" s="110">
        <f t="shared" si="58"/>
        <v>15</v>
      </c>
      <c r="AA337" s="109">
        <f t="shared" si="63"/>
        <v>51.95</v>
      </c>
      <c r="AB337" s="109">
        <f t="shared" si="64"/>
        <v>51950</v>
      </c>
      <c r="AC337" s="108">
        <f t="shared" si="65"/>
        <v>987.05</v>
      </c>
      <c r="AD337" s="107">
        <f t="shared" si="66"/>
        <v>2.2222222222222223E-2</v>
      </c>
      <c r="AE337" s="106">
        <f t="shared" si="67"/>
        <v>21.934444444444445</v>
      </c>
      <c r="AF337" s="105">
        <f t="shared" si="68"/>
        <v>679.96777777777777</v>
      </c>
      <c r="AG337" s="105">
        <f t="shared" si="69"/>
        <v>359.03222222222217</v>
      </c>
    </row>
    <row r="338" spans="1:33" s="88" customFormat="1" x14ac:dyDescent="0.35">
      <c r="A338" s="21">
        <v>10141103</v>
      </c>
      <c r="B338" s="115" t="s">
        <v>14786</v>
      </c>
      <c r="C338" s="259" t="s">
        <v>710</v>
      </c>
      <c r="D338" s="60" t="s">
        <v>16237</v>
      </c>
      <c r="E338" s="114" t="str">
        <f t="shared" si="59"/>
        <v>TRANSFORMADOR MARCA: ALTO MOLOCUE PTS 3007</v>
      </c>
      <c r="F338" s="61"/>
      <c r="G338" s="21" t="s">
        <v>170</v>
      </c>
      <c r="H338" s="61" t="s">
        <v>170</v>
      </c>
      <c r="I338" s="61" t="s">
        <v>17604</v>
      </c>
      <c r="J338" s="61"/>
      <c r="K338" s="61" t="s">
        <v>17603</v>
      </c>
      <c r="L338" s="61" t="s">
        <v>17602</v>
      </c>
      <c r="M338" s="21">
        <v>315</v>
      </c>
      <c r="N338" s="21" t="s">
        <v>19</v>
      </c>
      <c r="O338" s="21" t="s">
        <v>362</v>
      </c>
      <c r="P338" s="121">
        <v>3</v>
      </c>
      <c r="Q338" s="61">
        <v>1987</v>
      </c>
      <c r="R338" s="270"/>
      <c r="S338" s="270"/>
      <c r="T338" s="116">
        <v>1039</v>
      </c>
      <c r="U338" s="111">
        <v>45</v>
      </c>
      <c r="V338" s="113">
        <f t="shared" si="60"/>
        <v>380.96666666666664</v>
      </c>
      <c r="W338" s="113">
        <f t="shared" si="61"/>
        <v>658.0333333333333</v>
      </c>
      <c r="X338" s="112">
        <f t="shared" si="62"/>
        <v>658033.33333333326</v>
      </c>
      <c r="Y338" s="111"/>
      <c r="Z338" s="110">
        <f t="shared" si="58"/>
        <v>15</v>
      </c>
      <c r="AA338" s="109">
        <f t="shared" si="63"/>
        <v>51.95</v>
      </c>
      <c r="AB338" s="109">
        <f t="shared" si="64"/>
        <v>51950</v>
      </c>
      <c r="AC338" s="108">
        <f t="shared" si="65"/>
        <v>987.05</v>
      </c>
      <c r="AD338" s="107">
        <f t="shared" si="66"/>
        <v>2.2222222222222223E-2</v>
      </c>
      <c r="AE338" s="106">
        <f t="shared" si="67"/>
        <v>21.934444444444445</v>
      </c>
      <c r="AF338" s="105">
        <f t="shared" si="68"/>
        <v>679.96777777777777</v>
      </c>
      <c r="AG338" s="105">
        <f t="shared" si="69"/>
        <v>359.03222222222217</v>
      </c>
    </row>
    <row r="339" spans="1:33" s="88" customFormat="1" x14ac:dyDescent="0.35">
      <c r="A339" s="21">
        <v>10141103</v>
      </c>
      <c r="B339" s="115" t="s">
        <v>1665</v>
      </c>
      <c r="C339" s="272" t="s">
        <v>710</v>
      </c>
      <c r="D339" s="22" t="s">
        <v>14562</v>
      </c>
      <c r="E339" s="114" t="str">
        <f t="shared" si="59"/>
        <v>TRANSFORMADOR MARCA:HAWKER SIDDELEY AGCHI/PT124 AGCHI/PT124</v>
      </c>
      <c r="F339" s="21" t="s">
        <v>14563</v>
      </c>
      <c r="G339" s="21" t="s">
        <v>14562</v>
      </c>
      <c r="H339" s="21" t="s">
        <v>977</v>
      </c>
      <c r="I339" s="21" t="s">
        <v>976</v>
      </c>
      <c r="J339" s="21" t="s">
        <v>14187</v>
      </c>
      <c r="K339" s="21" t="s">
        <v>14561</v>
      </c>
      <c r="L339" s="21" t="s">
        <v>14560</v>
      </c>
      <c r="M339" s="21">
        <v>200</v>
      </c>
      <c r="N339" s="21">
        <v>6.6</v>
      </c>
      <c r="O339" s="21">
        <v>0.4</v>
      </c>
      <c r="P339" s="21">
        <v>3</v>
      </c>
      <c r="Q339" s="21">
        <v>1987</v>
      </c>
      <c r="R339" s="21" t="s">
        <v>14559</v>
      </c>
      <c r="S339" s="21" t="s">
        <v>14558</v>
      </c>
      <c r="T339" s="116">
        <v>572</v>
      </c>
      <c r="U339" s="111">
        <v>45</v>
      </c>
      <c r="V339" s="113">
        <f t="shared" si="60"/>
        <v>209.73333333333332</v>
      </c>
      <c r="W339" s="113">
        <f t="shared" si="61"/>
        <v>362.26666666666665</v>
      </c>
      <c r="X339" s="112">
        <f t="shared" si="62"/>
        <v>362266.66666666663</v>
      </c>
      <c r="Y339" s="111"/>
      <c r="Z339" s="110">
        <f t="shared" si="58"/>
        <v>15</v>
      </c>
      <c r="AA339" s="109">
        <f t="shared" si="63"/>
        <v>28.6</v>
      </c>
      <c r="AB339" s="109">
        <f t="shared" si="64"/>
        <v>28600</v>
      </c>
      <c r="AC339" s="108">
        <f t="shared" si="65"/>
        <v>543.4</v>
      </c>
      <c r="AD339" s="107">
        <f t="shared" si="66"/>
        <v>2.2222222222222223E-2</v>
      </c>
      <c r="AE339" s="106">
        <f t="shared" si="67"/>
        <v>12.075555555555555</v>
      </c>
      <c r="AF339" s="105">
        <f t="shared" si="68"/>
        <v>374.34222222222223</v>
      </c>
      <c r="AG339" s="105">
        <f t="shared" si="69"/>
        <v>197.65777777777777</v>
      </c>
    </row>
    <row r="340" spans="1:33" s="88" customFormat="1" x14ac:dyDescent="0.35">
      <c r="A340" s="21">
        <v>10141103</v>
      </c>
      <c r="B340" s="115" t="s">
        <v>1665</v>
      </c>
      <c r="C340" s="272" t="s">
        <v>710</v>
      </c>
      <c r="D340" s="22" t="s">
        <v>14556</v>
      </c>
      <c r="E340" s="114" t="str">
        <f t="shared" si="59"/>
        <v>TRANSFORMADOR MARCA:EFACEC AGVDZ/PT10 AGVDZ/PT10</v>
      </c>
      <c r="F340" s="21" t="s">
        <v>14557</v>
      </c>
      <c r="G340" s="21" t="s">
        <v>14556</v>
      </c>
      <c r="H340" s="21" t="s">
        <v>2875</v>
      </c>
      <c r="I340" s="21" t="s">
        <v>976</v>
      </c>
      <c r="J340" s="21" t="s">
        <v>14555</v>
      </c>
      <c r="K340" s="139" t="s">
        <v>14554</v>
      </c>
      <c r="L340" s="119" t="s">
        <v>14553</v>
      </c>
      <c r="M340" s="21">
        <v>100</v>
      </c>
      <c r="N340" s="21">
        <v>22</v>
      </c>
      <c r="O340" s="21">
        <v>0.4</v>
      </c>
      <c r="P340" s="21">
        <v>3</v>
      </c>
      <c r="Q340" s="21">
        <v>1987</v>
      </c>
      <c r="R340" s="21" t="s">
        <v>27</v>
      </c>
      <c r="S340" s="21">
        <v>101843</v>
      </c>
      <c r="T340" s="116">
        <v>445</v>
      </c>
      <c r="U340" s="111">
        <v>45</v>
      </c>
      <c r="V340" s="113">
        <f t="shared" si="60"/>
        <v>163.16666666666666</v>
      </c>
      <c r="W340" s="113">
        <f t="shared" si="61"/>
        <v>281.83333333333337</v>
      </c>
      <c r="X340" s="112">
        <f t="shared" si="62"/>
        <v>281833.33333333337</v>
      </c>
      <c r="Y340" s="111"/>
      <c r="Z340" s="110">
        <f t="shared" si="58"/>
        <v>15</v>
      </c>
      <c r="AA340" s="109">
        <f t="shared" si="63"/>
        <v>22.25</v>
      </c>
      <c r="AB340" s="109">
        <f t="shared" si="64"/>
        <v>22250</v>
      </c>
      <c r="AC340" s="108">
        <f t="shared" si="65"/>
        <v>422.75</v>
      </c>
      <c r="AD340" s="107">
        <f t="shared" si="66"/>
        <v>2.2222222222222223E-2</v>
      </c>
      <c r="AE340" s="106">
        <f t="shared" si="67"/>
        <v>9.3944444444444439</v>
      </c>
      <c r="AF340" s="105">
        <f t="shared" si="68"/>
        <v>291.22777777777782</v>
      </c>
      <c r="AG340" s="105">
        <f t="shared" si="69"/>
        <v>153.77222222222221</v>
      </c>
    </row>
    <row r="341" spans="1:33" s="88" customFormat="1" x14ac:dyDescent="0.35">
      <c r="A341" s="21">
        <v>10141103</v>
      </c>
      <c r="B341" s="115" t="s">
        <v>711</v>
      </c>
      <c r="C341" s="272" t="s">
        <v>710</v>
      </c>
      <c r="D341" s="22"/>
      <c r="E341" s="114" t="str">
        <f t="shared" si="59"/>
        <v xml:space="preserve">TRANSFORMADOR MARCA: ANGOCHE </v>
      </c>
      <c r="F341" s="57"/>
      <c r="G341" s="21" t="s">
        <v>709</v>
      </c>
      <c r="H341" s="21" t="s">
        <v>709</v>
      </c>
      <c r="I341" s="21"/>
      <c r="J341" s="57"/>
      <c r="K341" s="57" t="s">
        <v>708</v>
      </c>
      <c r="L341" s="57" t="s">
        <v>707</v>
      </c>
      <c r="M341" s="21" t="s">
        <v>712</v>
      </c>
      <c r="N341" s="21" t="s">
        <v>19</v>
      </c>
      <c r="O341" s="21" t="s">
        <v>362</v>
      </c>
      <c r="P341" s="57">
        <v>3</v>
      </c>
      <c r="Q341" s="21">
        <v>1987</v>
      </c>
      <c r="R341" s="21"/>
      <c r="S341" s="21"/>
      <c r="T341" s="116">
        <v>991</v>
      </c>
      <c r="U341" s="21">
        <v>45</v>
      </c>
      <c r="V341" s="113">
        <f t="shared" si="60"/>
        <v>363.36666666666667</v>
      </c>
      <c r="W341" s="113">
        <f t="shared" si="61"/>
        <v>627.63333333333333</v>
      </c>
      <c r="X341" s="112">
        <f t="shared" si="62"/>
        <v>627633.33333333337</v>
      </c>
      <c r="Y341" s="111"/>
      <c r="Z341" s="110">
        <f t="shared" si="58"/>
        <v>15</v>
      </c>
      <c r="AA341" s="109">
        <f t="shared" si="63"/>
        <v>49.550000000000004</v>
      </c>
      <c r="AB341" s="109">
        <f t="shared" si="64"/>
        <v>49550.000000000007</v>
      </c>
      <c r="AC341" s="108">
        <f t="shared" si="65"/>
        <v>941.45</v>
      </c>
      <c r="AD341" s="107">
        <f t="shared" si="66"/>
        <v>2.2222222222222223E-2</v>
      </c>
      <c r="AE341" s="106">
        <f t="shared" si="67"/>
        <v>20.921111111111113</v>
      </c>
      <c r="AF341" s="105">
        <f t="shared" si="68"/>
        <v>648.55444444444447</v>
      </c>
      <c r="AG341" s="105">
        <f t="shared" si="69"/>
        <v>342.44555555555559</v>
      </c>
    </row>
    <row r="342" spans="1:33" s="88" customFormat="1" x14ac:dyDescent="0.35">
      <c r="A342" s="21">
        <v>10141103</v>
      </c>
      <c r="B342" s="115" t="s">
        <v>496</v>
      </c>
      <c r="C342" s="272" t="s">
        <v>495</v>
      </c>
      <c r="D342" s="22" t="s">
        <v>664</v>
      </c>
      <c r="E342" s="114" t="str">
        <f t="shared" si="59"/>
        <v>TRANSFORMADOR AUXILIAR MARCA:GONELLA PS02 AUX TRFR 1</v>
      </c>
      <c r="F342" s="57"/>
      <c r="G342" s="21" t="s">
        <v>663</v>
      </c>
      <c r="H342" s="21" t="s">
        <v>195</v>
      </c>
      <c r="I342" s="21"/>
      <c r="J342" s="57"/>
      <c r="K342" s="57" t="s">
        <v>662</v>
      </c>
      <c r="L342" s="57" t="s">
        <v>661</v>
      </c>
      <c r="M342" s="21" t="s">
        <v>660</v>
      </c>
      <c r="N342" s="21" t="s">
        <v>619</v>
      </c>
      <c r="O342" s="21" t="s">
        <v>362</v>
      </c>
      <c r="P342" s="57">
        <v>3</v>
      </c>
      <c r="Q342" s="21">
        <v>1987</v>
      </c>
      <c r="R342" s="21" t="s">
        <v>659</v>
      </c>
      <c r="S342" s="21">
        <v>30420</v>
      </c>
      <c r="T342" s="116">
        <v>1200</v>
      </c>
      <c r="U342" s="111">
        <v>45</v>
      </c>
      <c r="V342" s="113">
        <f t="shared" si="60"/>
        <v>440</v>
      </c>
      <c r="W342" s="113">
        <f t="shared" si="61"/>
        <v>760</v>
      </c>
      <c r="X342" s="112">
        <f t="shared" si="62"/>
        <v>760000</v>
      </c>
      <c r="Y342" s="111"/>
      <c r="Z342" s="110">
        <f t="shared" si="58"/>
        <v>15</v>
      </c>
      <c r="AA342" s="109">
        <f t="shared" si="63"/>
        <v>60</v>
      </c>
      <c r="AB342" s="109">
        <f t="shared" si="64"/>
        <v>60000</v>
      </c>
      <c r="AC342" s="108">
        <f t="shared" si="65"/>
        <v>1140</v>
      </c>
      <c r="AD342" s="107">
        <f t="shared" si="66"/>
        <v>2.2222222222222223E-2</v>
      </c>
      <c r="AE342" s="106">
        <f t="shared" si="67"/>
        <v>25.333333333333336</v>
      </c>
      <c r="AF342" s="105">
        <f t="shared" si="68"/>
        <v>785.33333333333337</v>
      </c>
      <c r="AG342" s="105">
        <f t="shared" si="69"/>
        <v>414.66666666666669</v>
      </c>
    </row>
    <row r="343" spans="1:33" s="88" customFormat="1" x14ac:dyDescent="0.35">
      <c r="A343" s="21">
        <v>10141103</v>
      </c>
      <c r="B343" s="115" t="s">
        <v>496</v>
      </c>
      <c r="C343" s="272" t="s">
        <v>495</v>
      </c>
      <c r="D343" s="22" t="s">
        <v>664</v>
      </c>
      <c r="E343" s="114" t="str">
        <f t="shared" si="59"/>
        <v>TRANSFORMADOR AUXILIAR MARCA:GONELLA PS02 AUX TRFR 1</v>
      </c>
      <c r="F343" s="57"/>
      <c r="G343" s="21" t="s">
        <v>663</v>
      </c>
      <c r="H343" s="21" t="s">
        <v>195</v>
      </c>
      <c r="I343" s="21"/>
      <c r="J343" s="57"/>
      <c r="K343" s="57" t="s">
        <v>662</v>
      </c>
      <c r="L343" s="57" t="s">
        <v>661</v>
      </c>
      <c r="M343" s="21" t="s">
        <v>660</v>
      </c>
      <c r="N343" s="21" t="s">
        <v>619</v>
      </c>
      <c r="O343" s="21" t="s">
        <v>362</v>
      </c>
      <c r="P343" s="57">
        <v>3</v>
      </c>
      <c r="Q343" s="21">
        <v>1987</v>
      </c>
      <c r="R343" s="21" t="s">
        <v>659</v>
      </c>
      <c r="S343" s="21">
        <v>30420</v>
      </c>
      <c r="T343" s="116">
        <v>1200</v>
      </c>
      <c r="U343" s="21">
        <v>45</v>
      </c>
      <c r="V343" s="113">
        <f t="shared" si="60"/>
        <v>440</v>
      </c>
      <c r="W343" s="113">
        <f t="shared" si="61"/>
        <v>760</v>
      </c>
      <c r="X343" s="112">
        <f t="shared" si="62"/>
        <v>760000</v>
      </c>
      <c r="Y343" s="111"/>
      <c r="Z343" s="110">
        <f t="shared" si="58"/>
        <v>15</v>
      </c>
      <c r="AA343" s="109">
        <f t="shared" si="63"/>
        <v>60</v>
      </c>
      <c r="AB343" s="109">
        <f t="shared" si="64"/>
        <v>60000</v>
      </c>
      <c r="AC343" s="108">
        <f t="shared" si="65"/>
        <v>1140</v>
      </c>
      <c r="AD343" s="107">
        <f t="shared" si="66"/>
        <v>2.2222222222222223E-2</v>
      </c>
      <c r="AE343" s="106">
        <f t="shared" si="67"/>
        <v>25.333333333333336</v>
      </c>
      <c r="AF343" s="105">
        <f t="shared" si="68"/>
        <v>785.33333333333337</v>
      </c>
      <c r="AG343" s="105">
        <f t="shared" si="69"/>
        <v>414.66666666666669</v>
      </c>
    </row>
    <row r="344" spans="1:33" s="88" customFormat="1" x14ac:dyDescent="0.35">
      <c r="A344" s="21">
        <v>10141103</v>
      </c>
      <c r="B344" s="115" t="s">
        <v>14786</v>
      </c>
      <c r="C344" s="259" t="s">
        <v>710</v>
      </c>
      <c r="D344" s="22"/>
      <c r="E344" s="114" t="str">
        <f t="shared" si="59"/>
        <v xml:space="preserve">TRANSFORMADOR MARCA:HANSEN SOEHNE SE MATUNDO </v>
      </c>
      <c r="F344" s="21" t="s">
        <v>424</v>
      </c>
      <c r="G344" s="21" t="s">
        <v>15049</v>
      </c>
      <c r="H344" s="21" t="s">
        <v>424</v>
      </c>
      <c r="I344" s="21" t="s">
        <v>17601</v>
      </c>
      <c r="J344" s="21"/>
      <c r="K344" s="21">
        <v>564683.49899999995</v>
      </c>
      <c r="L344" s="21">
        <v>8215330.4699999997</v>
      </c>
      <c r="M344" s="21">
        <v>250</v>
      </c>
      <c r="N344" s="21">
        <v>6.6</v>
      </c>
      <c r="O344" s="21">
        <v>0.4</v>
      </c>
      <c r="P344" s="21">
        <v>3</v>
      </c>
      <c r="Q344" s="21">
        <v>1988</v>
      </c>
      <c r="R344" s="21" t="s">
        <v>17600</v>
      </c>
      <c r="S344" s="21" t="s">
        <v>17599</v>
      </c>
      <c r="T344" s="116">
        <v>840</v>
      </c>
      <c r="U344" s="111">
        <v>45</v>
      </c>
      <c r="V344" s="113">
        <f t="shared" si="60"/>
        <v>325.73333333333335</v>
      </c>
      <c r="W344" s="113">
        <f t="shared" si="61"/>
        <v>514.26666666666665</v>
      </c>
      <c r="X344" s="112">
        <f t="shared" si="62"/>
        <v>514266.66666666663</v>
      </c>
      <c r="Y344" s="111"/>
      <c r="Z344" s="110">
        <f t="shared" si="58"/>
        <v>16</v>
      </c>
      <c r="AA344" s="109">
        <f t="shared" si="63"/>
        <v>42</v>
      </c>
      <c r="AB344" s="109">
        <f t="shared" si="64"/>
        <v>42000</v>
      </c>
      <c r="AC344" s="108">
        <f t="shared" si="65"/>
        <v>798</v>
      </c>
      <c r="AD344" s="107">
        <f t="shared" si="66"/>
        <v>2.2222222222222223E-2</v>
      </c>
      <c r="AE344" s="106">
        <f t="shared" si="67"/>
        <v>17.733333333333334</v>
      </c>
      <c r="AF344" s="105">
        <f t="shared" si="68"/>
        <v>532</v>
      </c>
      <c r="AG344" s="105">
        <f t="shared" si="69"/>
        <v>308</v>
      </c>
    </row>
    <row r="345" spans="1:33" s="88" customFormat="1" x14ac:dyDescent="0.35">
      <c r="A345" s="21">
        <v>10141103</v>
      </c>
      <c r="B345" s="115" t="s">
        <v>14786</v>
      </c>
      <c r="C345" s="259" t="s">
        <v>710</v>
      </c>
      <c r="D345" s="22" t="s">
        <v>17598</v>
      </c>
      <c r="E345" s="114" t="str">
        <f t="shared" si="59"/>
        <v>TRANSFORMADOR MARCA:PAUWELLS TRAFO CENTRAL HYDRICA H1T1</v>
      </c>
      <c r="F345" s="57"/>
      <c r="G345" s="21" t="s">
        <v>16263</v>
      </c>
      <c r="H345" s="21" t="s">
        <v>179</v>
      </c>
      <c r="I345" s="21"/>
      <c r="J345" s="57"/>
      <c r="K345" s="57" t="s">
        <v>16262</v>
      </c>
      <c r="L345" s="57" t="s">
        <v>16261</v>
      </c>
      <c r="M345" s="21">
        <v>50</v>
      </c>
      <c r="N345" s="21" t="s">
        <v>19</v>
      </c>
      <c r="O345" s="21" t="s">
        <v>362</v>
      </c>
      <c r="P345" s="57">
        <v>3</v>
      </c>
      <c r="Q345" s="57">
        <v>1988</v>
      </c>
      <c r="R345" s="57" t="s">
        <v>17597</v>
      </c>
      <c r="S345" s="57" t="s">
        <v>17596</v>
      </c>
      <c r="T345" s="116">
        <v>643</v>
      </c>
      <c r="U345" s="111">
        <v>45</v>
      </c>
      <c r="V345" s="113">
        <f t="shared" si="60"/>
        <v>249.34111111111113</v>
      </c>
      <c r="W345" s="113">
        <f t="shared" si="61"/>
        <v>393.6588888888889</v>
      </c>
      <c r="X345" s="112">
        <f t="shared" si="62"/>
        <v>393658.88888888888</v>
      </c>
      <c r="Y345" s="111"/>
      <c r="Z345" s="110">
        <f t="shared" si="58"/>
        <v>16</v>
      </c>
      <c r="AA345" s="109">
        <f t="shared" si="63"/>
        <v>32.15</v>
      </c>
      <c r="AB345" s="109">
        <f t="shared" si="64"/>
        <v>32150</v>
      </c>
      <c r="AC345" s="108">
        <f t="shared" si="65"/>
        <v>610.85</v>
      </c>
      <c r="AD345" s="107">
        <f t="shared" si="66"/>
        <v>2.2222222222222223E-2</v>
      </c>
      <c r="AE345" s="106">
        <f t="shared" si="67"/>
        <v>13.574444444444445</v>
      </c>
      <c r="AF345" s="105">
        <f t="shared" si="68"/>
        <v>407.23333333333335</v>
      </c>
      <c r="AG345" s="105">
        <f t="shared" si="69"/>
        <v>235.76666666666668</v>
      </c>
    </row>
    <row r="346" spans="1:33" s="88" customFormat="1" x14ac:dyDescent="0.35">
      <c r="A346" s="21">
        <v>10141103</v>
      </c>
      <c r="B346" s="115" t="s">
        <v>1665</v>
      </c>
      <c r="C346" s="272" t="s">
        <v>710</v>
      </c>
      <c r="D346" s="22" t="s">
        <v>14551</v>
      </c>
      <c r="E346" s="114" t="str">
        <f t="shared" si="59"/>
        <v>TRANSFORMADOR MARCA:Efacec PT118 PT118</v>
      </c>
      <c r="F346" s="21" t="s">
        <v>14552</v>
      </c>
      <c r="G346" s="21" t="s">
        <v>14551</v>
      </c>
      <c r="H346" s="21" t="s">
        <v>3104</v>
      </c>
      <c r="I346" s="21" t="s">
        <v>530</v>
      </c>
      <c r="J346" s="57"/>
      <c r="K346" s="142">
        <v>695709.9</v>
      </c>
      <c r="L346" s="142">
        <v>7810335</v>
      </c>
      <c r="M346" s="21">
        <v>315</v>
      </c>
      <c r="N346" s="21">
        <v>22</v>
      </c>
      <c r="O346" s="21">
        <v>0.4</v>
      </c>
      <c r="P346" s="21">
        <v>3</v>
      </c>
      <c r="Q346" s="124">
        <v>1988</v>
      </c>
      <c r="R346" s="124" t="s">
        <v>535</v>
      </c>
      <c r="S346" s="124">
        <v>702215</v>
      </c>
      <c r="T346" s="116">
        <v>953</v>
      </c>
      <c r="U346" s="111">
        <v>45</v>
      </c>
      <c r="V346" s="113">
        <f t="shared" si="60"/>
        <v>369.55222222222221</v>
      </c>
      <c r="W346" s="113">
        <f t="shared" si="61"/>
        <v>583.44777777777779</v>
      </c>
      <c r="X346" s="112">
        <f t="shared" si="62"/>
        <v>583447.77777777775</v>
      </c>
      <c r="Y346" s="111"/>
      <c r="Z346" s="110">
        <f t="shared" si="58"/>
        <v>16</v>
      </c>
      <c r="AA346" s="109">
        <f t="shared" si="63"/>
        <v>47.650000000000006</v>
      </c>
      <c r="AB346" s="109">
        <f t="shared" si="64"/>
        <v>47650.000000000007</v>
      </c>
      <c r="AC346" s="108">
        <f t="shared" si="65"/>
        <v>905.35</v>
      </c>
      <c r="AD346" s="107">
        <f t="shared" si="66"/>
        <v>2.2222222222222223E-2</v>
      </c>
      <c r="AE346" s="106">
        <f t="shared" si="67"/>
        <v>20.11888888888889</v>
      </c>
      <c r="AF346" s="105">
        <f t="shared" si="68"/>
        <v>603.56666666666672</v>
      </c>
      <c r="AG346" s="105">
        <f t="shared" si="69"/>
        <v>349.43333333333334</v>
      </c>
    </row>
    <row r="347" spans="1:33" s="88" customFormat="1" x14ac:dyDescent="0.35">
      <c r="A347" s="21">
        <v>10141103</v>
      </c>
      <c r="B347" s="115" t="s">
        <v>1665</v>
      </c>
      <c r="C347" s="272" t="s">
        <v>710</v>
      </c>
      <c r="D347" s="193" t="s">
        <v>14550</v>
      </c>
      <c r="E347" s="114" t="str">
        <f t="shared" si="59"/>
        <v>TRANSFORMADOR MARCA:Efacec  PT 200</v>
      </c>
      <c r="F347" s="57" t="s">
        <v>119</v>
      </c>
      <c r="G347" s="21"/>
      <c r="H347" s="21" t="s">
        <v>494</v>
      </c>
      <c r="I347" s="21"/>
      <c r="J347" s="21"/>
      <c r="K347" s="133" t="s">
        <v>14549</v>
      </c>
      <c r="L347" s="133" t="s">
        <v>14548</v>
      </c>
      <c r="M347" s="21">
        <v>315</v>
      </c>
      <c r="N347" s="21">
        <v>33</v>
      </c>
      <c r="O347" s="21" t="s">
        <v>510</v>
      </c>
      <c r="P347" s="124" t="s">
        <v>516</v>
      </c>
      <c r="Q347" s="21">
        <v>1988</v>
      </c>
      <c r="R347" s="21" t="s">
        <v>535</v>
      </c>
      <c r="S347" s="21">
        <v>10193.1</v>
      </c>
      <c r="T347" s="116">
        <v>1039</v>
      </c>
      <c r="U347" s="111">
        <v>45</v>
      </c>
      <c r="V347" s="113">
        <f t="shared" si="60"/>
        <v>402.90111111111111</v>
      </c>
      <c r="W347" s="113">
        <f t="shared" si="61"/>
        <v>636.09888888888895</v>
      </c>
      <c r="X347" s="112">
        <f t="shared" si="62"/>
        <v>636098.88888888899</v>
      </c>
      <c r="Y347" s="111"/>
      <c r="Z347" s="110">
        <f t="shared" si="58"/>
        <v>16</v>
      </c>
      <c r="AA347" s="109">
        <f t="shared" si="63"/>
        <v>51.95</v>
      </c>
      <c r="AB347" s="109">
        <f t="shared" si="64"/>
        <v>51950</v>
      </c>
      <c r="AC347" s="108">
        <f t="shared" si="65"/>
        <v>987.05</v>
      </c>
      <c r="AD347" s="107">
        <f t="shared" si="66"/>
        <v>2.2222222222222223E-2</v>
      </c>
      <c r="AE347" s="106">
        <f t="shared" si="67"/>
        <v>21.934444444444445</v>
      </c>
      <c r="AF347" s="105">
        <f t="shared" si="68"/>
        <v>658.03333333333342</v>
      </c>
      <c r="AG347" s="105">
        <f t="shared" si="69"/>
        <v>380.96666666666664</v>
      </c>
    </row>
    <row r="348" spans="1:33" s="88" customFormat="1" x14ac:dyDescent="0.35">
      <c r="A348" s="21">
        <v>10141103</v>
      </c>
      <c r="B348" s="115" t="s">
        <v>496</v>
      </c>
      <c r="C348" s="272" t="s">
        <v>495</v>
      </c>
      <c r="D348" s="22"/>
      <c r="E348" s="114" t="str">
        <f t="shared" si="59"/>
        <v xml:space="preserve">TRANSFORMADOR AUXILIAR MARCA:PAUWELS TRAFO GUARAGUARA </v>
      </c>
      <c r="F348" s="21"/>
      <c r="G348" s="21" t="s">
        <v>67</v>
      </c>
      <c r="H348" s="21" t="s">
        <v>658</v>
      </c>
      <c r="I348" s="21"/>
      <c r="J348" s="21"/>
      <c r="K348" s="119"/>
      <c r="L348" s="119"/>
      <c r="M348" s="21">
        <v>50</v>
      </c>
      <c r="N348" s="21">
        <v>33</v>
      </c>
      <c r="O348" s="21">
        <v>0.4</v>
      </c>
      <c r="P348" s="124">
        <v>3</v>
      </c>
      <c r="Q348" s="21">
        <v>1988</v>
      </c>
      <c r="R348" s="21" t="s">
        <v>239</v>
      </c>
      <c r="S348" s="21" t="s">
        <v>657</v>
      </c>
      <c r="T348" s="116">
        <v>505</v>
      </c>
      <c r="U348" s="111">
        <v>45</v>
      </c>
      <c r="V348" s="113">
        <f t="shared" si="60"/>
        <v>195.82777777777778</v>
      </c>
      <c r="W348" s="113">
        <f t="shared" si="61"/>
        <v>309.17222222222222</v>
      </c>
      <c r="X348" s="112">
        <f t="shared" si="62"/>
        <v>309172.22222222219</v>
      </c>
      <c r="Y348" s="111"/>
      <c r="Z348" s="110">
        <f t="shared" si="58"/>
        <v>16</v>
      </c>
      <c r="AA348" s="109">
        <f t="shared" si="63"/>
        <v>25.25</v>
      </c>
      <c r="AB348" s="109">
        <f t="shared" si="64"/>
        <v>25250</v>
      </c>
      <c r="AC348" s="108">
        <f t="shared" si="65"/>
        <v>479.75</v>
      </c>
      <c r="AD348" s="107">
        <f t="shared" si="66"/>
        <v>2.2222222222222223E-2</v>
      </c>
      <c r="AE348" s="106">
        <f t="shared" si="67"/>
        <v>10.661111111111111</v>
      </c>
      <c r="AF348" s="105">
        <f t="shared" si="68"/>
        <v>319.83333333333331</v>
      </c>
      <c r="AG348" s="105">
        <f t="shared" si="69"/>
        <v>185.16666666666669</v>
      </c>
    </row>
    <row r="349" spans="1:33" s="88" customFormat="1" x14ac:dyDescent="0.35">
      <c r="A349" s="21">
        <v>10141103</v>
      </c>
      <c r="B349" s="115" t="s">
        <v>496</v>
      </c>
      <c r="C349" s="272" t="s">
        <v>495</v>
      </c>
      <c r="D349" s="22"/>
      <c r="E349" s="114" t="str">
        <f t="shared" si="59"/>
        <v xml:space="preserve">TRANSFORMADOR AUXILIAR MARCA:ASEA Munhava </v>
      </c>
      <c r="F349" s="21" t="s">
        <v>530</v>
      </c>
      <c r="G349" s="21" t="s">
        <v>585</v>
      </c>
      <c r="H349" s="21" t="s">
        <v>528</v>
      </c>
      <c r="I349" s="21" t="s">
        <v>527</v>
      </c>
      <c r="J349" s="21"/>
      <c r="K349" s="21" t="s">
        <v>584</v>
      </c>
      <c r="L349" s="21" t="s">
        <v>583</v>
      </c>
      <c r="M349" s="21">
        <v>50</v>
      </c>
      <c r="N349" s="21">
        <v>22</v>
      </c>
      <c r="O349" s="21">
        <v>0.4</v>
      </c>
      <c r="P349" s="21">
        <v>3</v>
      </c>
      <c r="Q349" s="21">
        <v>1988</v>
      </c>
      <c r="R349" s="21" t="s">
        <v>18</v>
      </c>
      <c r="S349" s="21">
        <v>6131395</v>
      </c>
      <c r="T349" s="116">
        <v>643</v>
      </c>
      <c r="U349" s="111">
        <v>45</v>
      </c>
      <c r="V349" s="113">
        <f t="shared" si="60"/>
        <v>249.34111111111113</v>
      </c>
      <c r="W349" s="113">
        <f t="shared" si="61"/>
        <v>393.6588888888889</v>
      </c>
      <c r="X349" s="112">
        <f t="shared" si="62"/>
        <v>393658.88888888888</v>
      </c>
      <c r="Y349" s="111"/>
      <c r="Z349" s="110">
        <f t="shared" si="58"/>
        <v>16</v>
      </c>
      <c r="AA349" s="109">
        <f t="shared" si="63"/>
        <v>32.15</v>
      </c>
      <c r="AB349" s="109">
        <f t="shared" si="64"/>
        <v>32150</v>
      </c>
      <c r="AC349" s="108">
        <f t="shared" si="65"/>
        <v>610.85</v>
      </c>
      <c r="AD349" s="107">
        <f t="shared" si="66"/>
        <v>2.2222222222222223E-2</v>
      </c>
      <c r="AE349" s="106">
        <f t="shared" si="67"/>
        <v>13.574444444444445</v>
      </c>
      <c r="AF349" s="105">
        <f t="shared" si="68"/>
        <v>407.23333333333335</v>
      </c>
      <c r="AG349" s="105">
        <f t="shared" si="69"/>
        <v>235.76666666666668</v>
      </c>
    </row>
    <row r="350" spans="1:33" s="88" customFormat="1" x14ac:dyDescent="0.35">
      <c r="A350" s="21">
        <v>10141103</v>
      </c>
      <c r="B350" s="135" t="s">
        <v>18023</v>
      </c>
      <c r="C350" s="259" t="s">
        <v>18022</v>
      </c>
      <c r="D350" s="136" t="s">
        <v>10909</v>
      </c>
      <c r="E350" s="114" t="str">
        <f t="shared" si="59"/>
        <v>MINISUBESTAÇÃO MARCA:TANELEC PT 5 PT 5</v>
      </c>
      <c r="F350" s="124"/>
      <c r="G350" s="124" t="s">
        <v>10909</v>
      </c>
      <c r="H350" s="124" t="s">
        <v>571</v>
      </c>
      <c r="I350" s="124"/>
      <c r="J350" s="124" t="s">
        <v>18867</v>
      </c>
      <c r="K350" s="124"/>
      <c r="L350" s="124"/>
      <c r="M350" s="124">
        <v>630</v>
      </c>
      <c r="N350" s="124">
        <v>11</v>
      </c>
      <c r="O350" s="21">
        <v>0.4</v>
      </c>
      <c r="P350" s="124" t="s">
        <v>514</v>
      </c>
      <c r="Q350" s="124">
        <v>1989</v>
      </c>
      <c r="R350" s="124" t="s">
        <v>1317</v>
      </c>
      <c r="S350" s="124" t="s">
        <v>18866</v>
      </c>
      <c r="T350" s="116">
        <v>2772</v>
      </c>
      <c r="U350" s="111">
        <v>45</v>
      </c>
      <c r="V350" s="113">
        <f t="shared" si="60"/>
        <v>1133.44</v>
      </c>
      <c r="W350" s="113">
        <f t="shared" si="61"/>
        <v>1638.56</v>
      </c>
      <c r="X350" s="112">
        <f t="shared" si="62"/>
        <v>1638560</v>
      </c>
      <c r="Y350" s="111"/>
      <c r="Z350" s="110">
        <f t="shared" si="58"/>
        <v>17</v>
      </c>
      <c r="AA350" s="109">
        <f t="shared" si="63"/>
        <v>138.6</v>
      </c>
      <c r="AB350" s="109">
        <f t="shared" si="64"/>
        <v>138600</v>
      </c>
      <c r="AC350" s="108">
        <f t="shared" si="65"/>
        <v>2633.4</v>
      </c>
      <c r="AD350" s="107">
        <f t="shared" si="66"/>
        <v>2.2222222222222223E-2</v>
      </c>
      <c r="AE350" s="106">
        <f t="shared" si="67"/>
        <v>58.52</v>
      </c>
      <c r="AF350" s="105">
        <f t="shared" si="68"/>
        <v>1697.08</v>
      </c>
      <c r="AG350" s="105">
        <f t="shared" si="69"/>
        <v>1074.92</v>
      </c>
    </row>
    <row r="351" spans="1:33" s="88" customFormat="1" x14ac:dyDescent="0.35">
      <c r="A351" s="21">
        <v>10141103</v>
      </c>
      <c r="B351" s="115" t="s">
        <v>18023</v>
      </c>
      <c r="C351" s="259" t="s">
        <v>18022</v>
      </c>
      <c r="D351" s="193" t="s">
        <v>3644</v>
      </c>
      <c r="E351" s="114" t="str">
        <f t="shared" si="59"/>
        <v>MINISUBESTAÇÃO MARCA:France Transfo  PT 107</v>
      </c>
      <c r="F351" s="21"/>
      <c r="G351" s="21"/>
      <c r="H351" s="21" t="s">
        <v>494</v>
      </c>
      <c r="I351" s="21"/>
      <c r="J351" s="21"/>
      <c r="K351" s="133" t="s">
        <v>18865</v>
      </c>
      <c r="L351" s="133" t="s">
        <v>18864</v>
      </c>
      <c r="M351" s="21">
        <v>315</v>
      </c>
      <c r="N351" s="21">
        <v>11</v>
      </c>
      <c r="O351" s="21" t="s">
        <v>510</v>
      </c>
      <c r="P351" s="124" t="s">
        <v>516</v>
      </c>
      <c r="Q351" s="21">
        <v>1989</v>
      </c>
      <c r="R351" s="21" t="s">
        <v>17617</v>
      </c>
      <c r="S351" s="21" t="s">
        <v>18863</v>
      </c>
      <c r="T351" s="116">
        <v>1213</v>
      </c>
      <c r="U351" s="111">
        <v>45</v>
      </c>
      <c r="V351" s="113">
        <f t="shared" si="60"/>
        <v>495.98222222222216</v>
      </c>
      <c r="W351" s="113">
        <f t="shared" si="61"/>
        <v>717.01777777777784</v>
      </c>
      <c r="X351" s="112">
        <f t="shared" si="62"/>
        <v>717017.77777777787</v>
      </c>
      <c r="Y351" s="111"/>
      <c r="Z351" s="110">
        <f t="shared" si="58"/>
        <v>17</v>
      </c>
      <c r="AA351" s="109">
        <f t="shared" si="63"/>
        <v>60.650000000000006</v>
      </c>
      <c r="AB351" s="109">
        <f t="shared" si="64"/>
        <v>60650.000000000007</v>
      </c>
      <c r="AC351" s="108">
        <f t="shared" si="65"/>
        <v>1152.3499999999999</v>
      </c>
      <c r="AD351" s="107">
        <f t="shared" si="66"/>
        <v>2.2222222222222223E-2</v>
      </c>
      <c r="AE351" s="106">
        <f t="shared" si="67"/>
        <v>25.607777777777777</v>
      </c>
      <c r="AF351" s="105">
        <f t="shared" si="68"/>
        <v>742.62555555555559</v>
      </c>
      <c r="AG351" s="105">
        <f t="shared" si="69"/>
        <v>470.37444444444441</v>
      </c>
    </row>
    <row r="352" spans="1:33" s="88" customFormat="1" x14ac:dyDescent="0.35">
      <c r="A352" s="21">
        <v>10141103</v>
      </c>
      <c r="B352" s="115" t="s">
        <v>18023</v>
      </c>
      <c r="C352" s="259" t="s">
        <v>18022</v>
      </c>
      <c r="D352" s="193" t="s">
        <v>18107</v>
      </c>
      <c r="E352" s="114" t="str">
        <f t="shared" si="59"/>
        <v>MINISUBESTAÇÃO MARCA:  PT 62</v>
      </c>
      <c r="F352" s="21"/>
      <c r="G352" s="21"/>
      <c r="H352" s="21" t="s">
        <v>494</v>
      </c>
      <c r="I352" s="21"/>
      <c r="J352" s="21"/>
      <c r="K352" s="133" t="s">
        <v>18862</v>
      </c>
      <c r="L352" s="133" t="s">
        <v>18861</v>
      </c>
      <c r="M352" s="21">
        <v>315</v>
      </c>
      <c r="N352" s="21">
        <v>11</v>
      </c>
      <c r="O352" s="21">
        <v>0.4</v>
      </c>
      <c r="P352" s="124" t="s">
        <v>516</v>
      </c>
      <c r="Q352" s="21">
        <v>1989</v>
      </c>
      <c r="R352" s="21"/>
      <c r="S352" s="21"/>
      <c r="T352" s="116">
        <v>1213</v>
      </c>
      <c r="U352" s="111">
        <v>45</v>
      </c>
      <c r="V352" s="113">
        <f t="shared" si="60"/>
        <v>495.98222222222216</v>
      </c>
      <c r="W352" s="113">
        <f t="shared" si="61"/>
        <v>717.01777777777784</v>
      </c>
      <c r="X352" s="112">
        <f t="shared" si="62"/>
        <v>717017.77777777787</v>
      </c>
      <c r="Y352" s="111"/>
      <c r="Z352" s="110">
        <f t="shared" si="58"/>
        <v>17</v>
      </c>
      <c r="AA352" s="109">
        <f t="shared" si="63"/>
        <v>60.650000000000006</v>
      </c>
      <c r="AB352" s="109">
        <f t="shared" si="64"/>
        <v>60650.000000000007</v>
      </c>
      <c r="AC352" s="108">
        <f t="shared" si="65"/>
        <v>1152.3499999999999</v>
      </c>
      <c r="AD352" s="107">
        <f t="shared" si="66"/>
        <v>2.2222222222222223E-2</v>
      </c>
      <c r="AE352" s="106">
        <f t="shared" si="67"/>
        <v>25.607777777777777</v>
      </c>
      <c r="AF352" s="105">
        <f t="shared" si="68"/>
        <v>742.62555555555559</v>
      </c>
      <c r="AG352" s="105">
        <f t="shared" si="69"/>
        <v>470.37444444444441</v>
      </c>
    </row>
    <row r="353" spans="1:33" s="88" customFormat="1" x14ac:dyDescent="0.35">
      <c r="A353" s="21">
        <v>10141103</v>
      </c>
      <c r="B353" s="115" t="s">
        <v>18023</v>
      </c>
      <c r="C353" s="259" t="s">
        <v>18022</v>
      </c>
      <c r="D353" s="193" t="s">
        <v>2822</v>
      </c>
      <c r="E353" s="114" t="str">
        <f t="shared" si="59"/>
        <v>MINISUBESTAÇÃO MARCA:Tanelec  PTS 14</v>
      </c>
      <c r="F353" s="21"/>
      <c r="G353" s="21"/>
      <c r="H353" s="21" t="s">
        <v>494</v>
      </c>
      <c r="I353" s="21"/>
      <c r="J353" s="21"/>
      <c r="K353" s="133" t="s">
        <v>18860</v>
      </c>
      <c r="L353" s="133" t="s">
        <v>18859</v>
      </c>
      <c r="M353" s="21">
        <v>315</v>
      </c>
      <c r="N353" s="21">
        <v>11</v>
      </c>
      <c r="O353" s="21" t="s">
        <v>510</v>
      </c>
      <c r="P353" s="124" t="s">
        <v>516</v>
      </c>
      <c r="Q353" s="21">
        <v>1989</v>
      </c>
      <c r="R353" s="21" t="s">
        <v>9380</v>
      </c>
      <c r="S353" s="21" t="s">
        <v>18858</v>
      </c>
      <c r="T353" s="116">
        <v>1213</v>
      </c>
      <c r="U353" s="111">
        <v>45</v>
      </c>
      <c r="V353" s="113">
        <f t="shared" si="60"/>
        <v>495.98222222222216</v>
      </c>
      <c r="W353" s="113">
        <f t="shared" si="61"/>
        <v>717.01777777777784</v>
      </c>
      <c r="X353" s="112">
        <f t="shared" si="62"/>
        <v>717017.77777777787</v>
      </c>
      <c r="Y353" s="111"/>
      <c r="Z353" s="110">
        <f t="shared" si="58"/>
        <v>17</v>
      </c>
      <c r="AA353" s="109">
        <f t="shared" si="63"/>
        <v>60.650000000000006</v>
      </c>
      <c r="AB353" s="109">
        <f t="shared" si="64"/>
        <v>60650.000000000007</v>
      </c>
      <c r="AC353" s="108">
        <f t="shared" si="65"/>
        <v>1152.3499999999999</v>
      </c>
      <c r="AD353" s="107">
        <f t="shared" si="66"/>
        <v>2.2222222222222223E-2</v>
      </c>
      <c r="AE353" s="106">
        <f t="shared" si="67"/>
        <v>25.607777777777777</v>
      </c>
      <c r="AF353" s="105">
        <f t="shared" si="68"/>
        <v>742.62555555555559</v>
      </c>
      <c r="AG353" s="105">
        <f t="shared" si="69"/>
        <v>470.37444444444441</v>
      </c>
    </row>
    <row r="354" spans="1:33" s="88" customFormat="1" x14ac:dyDescent="0.35">
      <c r="A354" s="21">
        <v>10141103</v>
      </c>
      <c r="B354" s="115" t="s">
        <v>18023</v>
      </c>
      <c r="C354" s="259" t="s">
        <v>18022</v>
      </c>
      <c r="D354" s="193" t="s">
        <v>18857</v>
      </c>
      <c r="E354" s="114" t="str">
        <f t="shared" si="59"/>
        <v>MINISUBESTAÇÃO MARCA:France Transfo  PT 109</v>
      </c>
      <c r="F354" s="21"/>
      <c r="G354" s="21"/>
      <c r="H354" s="21" t="s">
        <v>494</v>
      </c>
      <c r="I354" s="21"/>
      <c r="J354" s="21"/>
      <c r="K354" s="133" t="s">
        <v>18856</v>
      </c>
      <c r="L354" s="133" t="s">
        <v>18855</v>
      </c>
      <c r="M354" s="21">
        <v>500</v>
      </c>
      <c r="N354" s="21">
        <v>11</v>
      </c>
      <c r="O354" s="21" t="s">
        <v>510</v>
      </c>
      <c r="P354" s="124" t="s">
        <v>516</v>
      </c>
      <c r="Q354" s="21">
        <v>1989</v>
      </c>
      <c r="R354" s="21" t="s">
        <v>17617</v>
      </c>
      <c r="S354" s="21" t="s">
        <v>18854</v>
      </c>
      <c r="T354" s="116">
        <v>2426</v>
      </c>
      <c r="U354" s="111">
        <v>45</v>
      </c>
      <c r="V354" s="113">
        <f t="shared" si="60"/>
        <v>991.96444444444433</v>
      </c>
      <c r="W354" s="113">
        <f t="shared" si="61"/>
        <v>1434.0355555555557</v>
      </c>
      <c r="X354" s="112">
        <f t="shared" si="62"/>
        <v>1434035.5555555557</v>
      </c>
      <c r="Y354" s="111"/>
      <c r="Z354" s="110">
        <f t="shared" si="58"/>
        <v>17</v>
      </c>
      <c r="AA354" s="109">
        <f t="shared" si="63"/>
        <v>121.30000000000001</v>
      </c>
      <c r="AB354" s="109">
        <f t="shared" si="64"/>
        <v>121300.00000000001</v>
      </c>
      <c r="AC354" s="108">
        <f t="shared" si="65"/>
        <v>2304.6999999999998</v>
      </c>
      <c r="AD354" s="107">
        <f t="shared" si="66"/>
        <v>2.2222222222222223E-2</v>
      </c>
      <c r="AE354" s="106">
        <f t="shared" si="67"/>
        <v>51.215555555555554</v>
      </c>
      <c r="AF354" s="105">
        <f t="shared" si="68"/>
        <v>1485.2511111111112</v>
      </c>
      <c r="AG354" s="105">
        <f t="shared" si="69"/>
        <v>940.74888888888881</v>
      </c>
    </row>
    <row r="355" spans="1:33" s="88" customFormat="1" x14ac:dyDescent="0.35">
      <c r="A355" s="21">
        <v>10141103</v>
      </c>
      <c r="B355" s="115" t="s">
        <v>18023</v>
      </c>
      <c r="C355" s="259" t="s">
        <v>18022</v>
      </c>
      <c r="D355" s="193" t="s">
        <v>18853</v>
      </c>
      <c r="E355" s="114" t="str">
        <f t="shared" si="59"/>
        <v>MINISUBESTAÇÃO MARCA:  PTS 112</v>
      </c>
      <c r="F355" s="21"/>
      <c r="G355" s="21"/>
      <c r="H355" s="21" t="s">
        <v>494</v>
      </c>
      <c r="I355" s="21"/>
      <c r="J355" s="21"/>
      <c r="K355" s="133" t="s">
        <v>18852</v>
      </c>
      <c r="L355" s="133" t="s">
        <v>18851</v>
      </c>
      <c r="M355" s="21">
        <v>500</v>
      </c>
      <c r="N355" s="21">
        <v>11</v>
      </c>
      <c r="O355" s="21" t="s">
        <v>510</v>
      </c>
      <c r="P355" s="124" t="s">
        <v>516</v>
      </c>
      <c r="Q355" s="21">
        <v>1989</v>
      </c>
      <c r="R355" s="21"/>
      <c r="S355" s="21"/>
      <c r="T355" s="116">
        <v>2426</v>
      </c>
      <c r="U355" s="111">
        <v>45</v>
      </c>
      <c r="V355" s="113">
        <f t="shared" si="60"/>
        <v>991.96444444444433</v>
      </c>
      <c r="W355" s="113">
        <f t="shared" si="61"/>
        <v>1434.0355555555557</v>
      </c>
      <c r="X355" s="112">
        <f t="shared" si="62"/>
        <v>1434035.5555555557</v>
      </c>
      <c r="Y355" s="111"/>
      <c r="Z355" s="110">
        <f t="shared" si="58"/>
        <v>17</v>
      </c>
      <c r="AA355" s="109">
        <f t="shared" si="63"/>
        <v>121.30000000000001</v>
      </c>
      <c r="AB355" s="109">
        <f t="shared" si="64"/>
        <v>121300.00000000001</v>
      </c>
      <c r="AC355" s="108">
        <f t="shared" si="65"/>
        <v>2304.6999999999998</v>
      </c>
      <c r="AD355" s="107">
        <f t="shared" si="66"/>
        <v>2.2222222222222223E-2</v>
      </c>
      <c r="AE355" s="106">
        <f t="shared" si="67"/>
        <v>51.215555555555554</v>
      </c>
      <c r="AF355" s="105">
        <f t="shared" si="68"/>
        <v>1485.2511111111112</v>
      </c>
      <c r="AG355" s="105">
        <f t="shared" si="69"/>
        <v>940.74888888888881</v>
      </c>
    </row>
    <row r="356" spans="1:33" s="88" customFormat="1" x14ac:dyDescent="0.35">
      <c r="A356" s="21">
        <v>10141103</v>
      </c>
      <c r="B356" s="115" t="s">
        <v>1665</v>
      </c>
      <c r="C356" s="272" t="s">
        <v>710</v>
      </c>
      <c r="D356" s="22" t="s">
        <v>14546</v>
      </c>
      <c r="E356" s="114" t="str">
        <f t="shared" si="59"/>
        <v>TRANSFORMADOR MARCA:TANELEC AGXX/PTS0061 AGXX/PTS0061</v>
      </c>
      <c r="F356" s="61" t="s">
        <v>14547</v>
      </c>
      <c r="G356" s="21" t="s">
        <v>14546</v>
      </c>
      <c r="H356" s="21" t="s">
        <v>2113</v>
      </c>
      <c r="I356" s="21" t="s">
        <v>2113</v>
      </c>
      <c r="J356" s="21"/>
      <c r="K356" s="121" t="s">
        <v>14545</v>
      </c>
      <c r="L356" s="121" t="s">
        <v>14544</v>
      </c>
      <c r="M356" s="61">
        <v>315</v>
      </c>
      <c r="N356" s="121">
        <v>11</v>
      </c>
      <c r="O356" s="61">
        <v>0.4</v>
      </c>
      <c r="P356" s="61">
        <v>3</v>
      </c>
      <c r="Q356" s="121">
        <v>1989</v>
      </c>
      <c r="R356" s="121" t="s">
        <v>1317</v>
      </c>
      <c r="S356" s="121" t="s">
        <v>14543</v>
      </c>
      <c r="T356" s="116">
        <v>840</v>
      </c>
      <c r="U356" s="111">
        <v>45</v>
      </c>
      <c r="V356" s="113">
        <f t="shared" si="60"/>
        <v>343.46666666666664</v>
      </c>
      <c r="W356" s="113">
        <f t="shared" si="61"/>
        <v>496.53333333333336</v>
      </c>
      <c r="X356" s="112">
        <f t="shared" si="62"/>
        <v>496533.33333333337</v>
      </c>
      <c r="Y356" s="111"/>
      <c r="Z356" s="110">
        <f t="shared" ref="Z356:Z419" si="70">(U356-(2017-Q356))</f>
        <v>17</v>
      </c>
      <c r="AA356" s="109">
        <f t="shared" si="63"/>
        <v>42</v>
      </c>
      <c r="AB356" s="109">
        <f t="shared" si="64"/>
        <v>42000</v>
      </c>
      <c r="AC356" s="108">
        <f t="shared" si="65"/>
        <v>798</v>
      </c>
      <c r="AD356" s="107">
        <f t="shared" si="66"/>
        <v>2.2222222222222223E-2</v>
      </c>
      <c r="AE356" s="106">
        <f t="shared" si="67"/>
        <v>17.733333333333334</v>
      </c>
      <c r="AF356" s="105">
        <f t="shared" si="68"/>
        <v>514.26666666666665</v>
      </c>
      <c r="AG356" s="105">
        <f t="shared" si="69"/>
        <v>325.73333333333329</v>
      </c>
    </row>
    <row r="357" spans="1:33" s="88" customFormat="1" x14ac:dyDescent="0.35">
      <c r="A357" s="21">
        <v>10141103</v>
      </c>
      <c r="B357" s="115" t="s">
        <v>1665</v>
      </c>
      <c r="C357" s="272" t="s">
        <v>710</v>
      </c>
      <c r="D357" s="22" t="s">
        <v>14541</v>
      </c>
      <c r="E357" s="114" t="str">
        <f t="shared" si="59"/>
        <v>TRANSFORMADOR MARCA:TANELEC AGXX/PTS0072 AGXX/PTS0072</v>
      </c>
      <c r="F357" s="61" t="s">
        <v>14542</v>
      </c>
      <c r="G357" s="21" t="s">
        <v>14541</v>
      </c>
      <c r="H357" s="21" t="s">
        <v>2113</v>
      </c>
      <c r="I357" s="21" t="s">
        <v>2113</v>
      </c>
      <c r="J357" s="21"/>
      <c r="K357" s="121" t="s">
        <v>14540</v>
      </c>
      <c r="L357" s="121" t="s">
        <v>14539</v>
      </c>
      <c r="M357" s="61">
        <v>100</v>
      </c>
      <c r="N357" s="121">
        <v>11</v>
      </c>
      <c r="O357" s="61">
        <v>0.4</v>
      </c>
      <c r="P357" s="61">
        <v>3</v>
      </c>
      <c r="Q357" s="121">
        <v>1989</v>
      </c>
      <c r="R357" s="121" t="s">
        <v>1317</v>
      </c>
      <c r="S357" s="121" t="s">
        <v>14538</v>
      </c>
      <c r="T357" s="116">
        <v>445</v>
      </c>
      <c r="U357" s="111">
        <v>45</v>
      </c>
      <c r="V357" s="113">
        <f t="shared" si="60"/>
        <v>181.95555555555555</v>
      </c>
      <c r="W357" s="113">
        <f t="shared" si="61"/>
        <v>263.04444444444448</v>
      </c>
      <c r="X357" s="112">
        <f t="shared" si="62"/>
        <v>263044.4444444445</v>
      </c>
      <c r="Y357" s="111"/>
      <c r="Z357" s="110">
        <f t="shared" si="70"/>
        <v>17</v>
      </c>
      <c r="AA357" s="109">
        <f t="shared" si="63"/>
        <v>22.25</v>
      </c>
      <c r="AB357" s="109">
        <f t="shared" si="64"/>
        <v>22250</v>
      </c>
      <c r="AC357" s="108">
        <f t="shared" si="65"/>
        <v>422.75</v>
      </c>
      <c r="AD357" s="107">
        <f t="shared" si="66"/>
        <v>2.2222222222222223E-2</v>
      </c>
      <c r="AE357" s="106">
        <f t="shared" si="67"/>
        <v>9.3944444444444439</v>
      </c>
      <c r="AF357" s="105">
        <f t="shared" si="68"/>
        <v>272.43888888888893</v>
      </c>
      <c r="AG357" s="105">
        <f t="shared" si="69"/>
        <v>172.5611111111111</v>
      </c>
    </row>
    <row r="358" spans="1:33" s="88" customFormat="1" x14ac:dyDescent="0.35">
      <c r="A358" s="21">
        <v>10141103</v>
      </c>
      <c r="B358" s="115" t="s">
        <v>1665</v>
      </c>
      <c r="C358" s="272" t="s">
        <v>710</v>
      </c>
      <c r="D358" s="22" t="s">
        <v>14536</v>
      </c>
      <c r="E358" s="114" t="str">
        <f t="shared" si="59"/>
        <v>TRANSFORMADOR MARCA:DESTA AGXX/PTS0089 AGXX/PTS0089</v>
      </c>
      <c r="F358" s="61" t="s">
        <v>14537</v>
      </c>
      <c r="G358" s="21" t="s">
        <v>14536</v>
      </c>
      <c r="H358" s="21" t="s">
        <v>2113</v>
      </c>
      <c r="I358" s="21" t="s">
        <v>2113</v>
      </c>
      <c r="J358" s="21"/>
      <c r="K358" s="121" t="s">
        <v>14535</v>
      </c>
      <c r="L358" s="121" t="s">
        <v>14534</v>
      </c>
      <c r="M358" s="61">
        <v>100</v>
      </c>
      <c r="N358" s="121">
        <v>11</v>
      </c>
      <c r="O358" s="61">
        <v>0.4</v>
      </c>
      <c r="P358" s="61">
        <v>3</v>
      </c>
      <c r="Q358" s="121">
        <v>1989</v>
      </c>
      <c r="R358" s="121" t="s">
        <v>104</v>
      </c>
      <c r="S358" s="121" t="s">
        <v>14533</v>
      </c>
      <c r="T358" s="116">
        <v>445</v>
      </c>
      <c r="U358" s="111">
        <v>45</v>
      </c>
      <c r="V358" s="113">
        <f t="shared" si="60"/>
        <v>181.95555555555555</v>
      </c>
      <c r="W358" s="113">
        <f t="shared" si="61"/>
        <v>263.04444444444448</v>
      </c>
      <c r="X358" s="112">
        <f t="shared" si="62"/>
        <v>263044.4444444445</v>
      </c>
      <c r="Y358" s="111"/>
      <c r="Z358" s="110">
        <f t="shared" si="70"/>
        <v>17</v>
      </c>
      <c r="AA358" s="109">
        <f t="shared" si="63"/>
        <v>22.25</v>
      </c>
      <c r="AB358" s="109">
        <f t="shared" si="64"/>
        <v>22250</v>
      </c>
      <c r="AC358" s="108">
        <f t="shared" si="65"/>
        <v>422.75</v>
      </c>
      <c r="AD358" s="107">
        <f t="shared" si="66"/>
        <v>2.2222222222222223E-2</v>
      </c>
      <c r="AE358" s="106">
        <f t="shared" si="67"/>
        <v>9.3944444444444439</v>
      </c>
      <c r="AF358" s="105">
        <f t="shared" si="68"/>
        <v>272.43888888888893</v>
      </c>
      <c r="AG358" s="105">
        <f t="shared" si="69"/>
        <v>172.5611111111111</v>
      </c>
    </row>
    <row r="359" spans="1:33" s="88" customFormat="1" x14ac:dyDescent="0.35">
      <c r="A359" s="21">
        <v>10141103</v>
      </c>
      <c r="B359" s="115" t="s">
        <v>1665</v>
      </c>
      <c r="C359" s="272" t="s">
        <v>710</v>
      </c>
      <c r="D359" s="22" t="s">
        <v>14531</v>
      </c>
      <c r="E359" s="114" t="str">
        <f t="shared" si="59"/>
        <v>TRANSFORMADOR MARCA:TANELEC AGXX/PTS0090 AGXX/PTS0090</v>
      </c>
      <c r="F359" s="61" t="s">
        <v>14532</v>
      </c>
      <c r="G359" s="21" t="s">
        <v>14531</v>
      </c>
      <c r="H359" s="21" t="s">
        <v>2113</v>
      </c>
      <c r="I359" s="21" t="s">
        <v>2113</v>
      </c>
      <c r="J359" s="21"/>
      <c r="K359" s="121" t="s">
        <v>14530</v>
      </c>
      <c r="L359" s="121" t="s">
        <v>14529</v>
      </c>
      <c r="M359" s="61">
        <v>100</v>
      </c>
      <c r="N359" s="121">
        <v>11</v>
      </c>
      <c r="O359" s="61">
        <v>0.4</v>
      </c>
      <c r="P359" s="61">
        <v>3</v>
      </c>
      <c r="Q359" s="121">
        <v>1989</v>
      </c>
      <c r="R359" s="121" t="s">
        <v>1317</v>
      </c>
      <c r="S359" s="121">
        <v>6181</v>
      </c>
      <c r="T359" s="116">
        <v>445</v>
      </c>
      <c r="U359" s="111">
        <v>45</v>
      </c>
      <c r="V359" s="113">
        <f t="shared" si="60"/>
        <v>181.95555555555555</v>
      </c>
      <c r="W359" s="113">
        <f t="shared" si="61"/>
        <v>263.04444444444448</v>
      </c>
      <c r="X359" s="112">
        <f t="shared" si="62"/>
        <v>263044.4444444445</v>
      </c>
      <c r="Y359" s="111"/>
      <c r="Z359" s="110">
        <f t="shared" si="70"/>
        <v>17</v>
      </c>
      <c r="AA359" s="109">
        <f t="shared" si="63"/>
        <v>22.25</v>
      </c>
      <c r="AB359" s="109">
        <f t="shared" si="64"/>
        <v>22250</v>
      </c>
      <c r="AC359" s="108">
        <f t="shared" si="65"/>
        <v>422.75</v>
      </c>
      <c r="AD359" s="107">
        <f t="shared" si="66"/>
        <v>2.2222222222222223E-2</v>
      </c>
      <c r="AE359" s="106">
        <f t="shared" si="67"/>
        <v>9.3944444444444439</v>
      </c>
      <c r="AF359" s="105">
        <f t="shared" si="68"/>
        <v>272.43888888888893</v>
      </c>
      <c r="AG359" s="105">
        <f t="shared" si="69"/>
        <v>172.5611111111111</v>
      </c>
    </row>
    <row r="360" spans="1:33" s="88" customFormat="1" x14ac:dyDescent="0.35">
      <c r="A360" s="21">
        <v>10141103</v>
      </c>
      <c r="B360" s="162" t="s">
        <v>725</v>
      </c>
      <c r="C360" s="272" t="s">
        <v>710</v>
      </c>
      <c r="D360" s="160" t="s">
        <v>1627</v>
      </c>
      <c r="E360" s="114" t="str">
        <f t="shared" si="59"/>
        <v>TRANSFORMADOR MARCA:SIEMENS PTS 166 PTS 166</v>
      </c>
      <c r="F360" s="124"/>
      <c r="G360" s="142" t="s">
        <v>1627</v>
      </c>
      <c r="H360" s="142" t="s">
        <v>925</v>
      </c>
      <c r="I360" s="21"/>
      <c r="J360" s="57"/>
      <c r="K360" s="142" t="s">
        <v>1626</v>
      </c>
      <c r="L360" s="142" t="s">
        <v>1625</v>
      </c>
      <c r="M360" s="21">
        <v>160</v>
      </c>
      <c r="N360" s="124">
        <v>33</v>
      </c>
      <c r="O360" s="21">
        <v>0.4</v>
      </c>
      <c r="P360" s="124" t="s">
        <v>514</v>
      </c>
      <c r="Q360" s="142">
        <v>1989</v>
      </c>
      <c r="R360" s="21" t="s">
        <v>130</v>
      </c>
      <c r="S360" s="124" t="s">
        <v>1624</v>
      </c>
      <c r="T360" s="116">
        <v>991</v>
      </c>
      <c r="U360" s="111">
        <v>45</v>
      </c>
      <c r="V360" s="113">
        <f t="shared" si="60"/>
        <v>405.20888888888891</v>
      </c>
      <c r="W360" s="113">
        <f t="shared" si="61"/>
        <v>585.79111111111115</v>
      </c>
      <c r="X360" s="112">
        <f t="shared" si="62"/>
        <v>585791.11111111112</v>
      </c>
      <c r="Y360" s="111"/>
      <c r="Z360" s="110">
        <f t="shared" si="70"/>
        <v>17</v>
      </c>
      <c r="AA360" s="109">
        <f t="shared" si="63"/>
        <v>49.550000000000004</v>
      </c>
      <c r="AB360" s="109">
        <f t="shared" si="64"/>
        <v>49550.000000000007</v>
      </c>
      <c r="AC360" s="108">
        <f t="shared" si="65"/>
        <v>941.45</v>
      </c>
      <c r="AD360" s="107">
        <f t="shared" si="66"/>
        <v>2.2222222222222223E-2</v>
      </c>
      <c r="AE360" s="106">
        <f t="shared" si="67"/>
        <v>20.921111111111113</v>
      </c>
      <c r="AF360" s="105">
        <f t="shared" si="68"/>
        <v>606.71222222222229</v>
      </c>
      <c r="AG360" s="105">
        <f t="shared" si="69"/>
        <v>384.28777777777782</v>
      </c>
    </row>
    <row r="361" spans="1:33" s="88" customFormat="1" x14ac:dyDescent="0.35">
      <c r="A361" s="21">
        <v>10141103</v>
      </c>
      <c r="B361" s="115" t="s">
        <v>496</v>
      </c>
      <c r="C361" s="272" t="s">
        <v>495</v>
      </c>
      <c r="D361" s="22"/>
      <c r="E361" s="114" t="str">
        <f t="shared" si="59"/>
        <v xml:space="preserve">TRANSFORMADOR AUXILIAR MARCA:Abb Se5 </v>
      </c>
      <c r="F361" s="21"/>
      <c r="G361" s="21" t="s">
        <v>536</v>
      </c>
      <c r="H361" s="21" t="s">
        <v>494</v>
      </c>
      <c r="I361" s="21"/>
      <c r="J361" s="21"/>
      <c r="K361" s="119"/>
      <c r="L361" s="119"/>
      <c r="M361" s="21">
        <v>400</v>
      </c>
      <c r="N361" s="21">
        <v>11</v>
      </c>
      <c r="O361" s="21">
        <v>0.4</v>
      </c>
      <c r="P361" s="21">
        <v>3</v>
      </c>
      <c r="Q361" s="21">
        <v>1989</v>
      </c>
      <c r="R361" s="21" t="s">
        <v>656</v>
      </c>
      <c r="S361" s="21" t="s">
        <v>655</v>
      </c>
      <c r="T361" s="22">
        <v>1200</v>
      </c>
      <c r="U361" s="111">
        <v>45</v>
      </c>
      <c r="V361" s="113">
        <f t="shared" si="60"/>
        <v>490.66666666666663</v>
      </c>
      <c r="W361" s="113">
        <f t="shared" si="61"/>
        <v>709.33333333333337</v>
      </c>
      <c r="X361" s="112">
        <f t="shared" si="62"/>
        <v>709333.33333333337</v>
      </c>
      <c r="Y361" s="118"/>
      <c r="Z361" s="110">
        <f t="shared" si="70"/>
        <v>17</v>
      </c>
      <c r="AA361" s="109">
        <f t="shared" si="63"/>
        <v>60</v>
      </c>
      <c r="AB361" s="109">
        <f t="shared" si="64"/>
        <v>60000</v>
      </c>
      <c r="AC361" s="108">
        <f t="shared" si="65"/>
        <v>1140</v>
      </c>
      <c r="AD361" s="107">
        <f t="shared" si="66"/>
        <v>2.2222222222222223E-2</v>
      </c>
      <c r="AE361" s="106">
        <f t="shared" si="67"/>
        <v>25.333333333333336</v>
      </c>
      <c r="AF361" s="105">
        <f t="shared" si="68"/>
        <v>734.66666666666674</v>
      </c>
      <c r="AG361" s="105">
        <f t="shared" si="69"/>
        <v>465.33333333333331</v>
      </c>
    </row>
    <row r="362" spans="1:33" s="88" customFormat="1" x14ac:dyDescent="0.35">
      <c r="A362" s="21">
        <v>10141103</v>
      </c>
      <c r="B362" s="135" t="s">
        <v>18023</v>
      </c>
      <c r="C362" s="259" t="s">
        <v>18022</v>
      </c>
      <c r="D362" s="136" t="s">
        <v>18850</v>
      </c>
      <c r="E362" s="114" t="str">
        <f t="shared" si="59"/>
        <v>MINISUBESTAÇÃO MARCA:TANELEC PT 32 PT 32</v>
      </c>
      <c r="F362" s="124"/>
      <c r="G362" s="124" t="s">
        <v>18850</v>
      </c>
      <c r="H362" s="124" t="s">
        <v>571</v>
      </c>
      <c r="I362" s="124"/>
      <c r="J362" s="124" t="s">
        <v>17723</v>
      </c>
      <c r="K362" s="124"/>
      <c r="L362" s="124"/>
      <c r="M362" s="124">
        <v>630</v>
      </c>
      <c r="N362" s="124">
        <v>11</v>
      </c>
      <c r="O362" s="21">
        <v>0.4</v>
      </c>
      <c r="P362" s="124" t="s">
        <v>514</v>
      </c>
      <c r="Q362" s="124">
        <v>1990</v>
      </c>
      <c r="R362" s="124" t="s">
        <v>1317</v>
      </c>
      <c r="S362" s="124" t="s">
        <v>18849</v>
      </c>
      <c r="T362" s="116">
        <v>2772</v>
      </c>
      <c r="U362" s="111">
        <v>45</v>
      </c>
      <c r="V362" s="113">
        <f t="shared" si="60"/>
        <v>1191.96</v>
      </c>
      <c r="W362" s="113">
        <f t="shared" si="61"/>
        <v>1580.04</v>
      </c>
      <c r="X362" s="112">
        <f t="shared" si="62"/>
        <v>1580040</v>
      </c>
      <c r="Y362" s="111"/>
      <c r="Z362" s="110">
        <f t="shared" si="70"/>
        <v>18</v>
      </c>
      <c r="AA362" s="109">
        <f t="shared" si="63"/>
        <v>138.6</v>
      </c>
      <c r="AB362" s="109">
        <f t="shared" si="64"/>
        <v>138600</v>
      </c>
      <c r="AC362" s="108">
        <f t="shared" si="65"/>
        <v>2633.4</v>
      </c>
      <c r="AD362" s="107">
        <f t="shared" si="66"/>
        <v>2.2222222222222223E-2</v>
      </c>
      <c r="AE362" s="106">
        <f t="shared" si="67"/>
        <v>58.52</v>
      </c>
      <c r="AF362" s="105">
        <f t="shared" si="68"/>
        <v>1638.56</v>
      </c>
      <c r="AG362" s="105">
        <f t="shared" si="69"/>
        <v>1133.44</v>
      </c>
    </row>
    <row r="363" spans="1:33" s="88" customFormat="1" x14ac:dyDescent="0.35">
      <c r="A363" s="21">
        <v>10141103</v>
      </c>
      <c r="B363" s="115" t="s">
        <v>18023</v>
      </c>
      <c r="C363" s="259" t="s">
        <v>18022</v>
      </c>
      <c r="D363" s="193" t="s">
        <v>18848</v>
      </c>
      <c r="E363" s="114" t="str">
        <f t="shared" si="59"/>
        <v>MINISUBESTAÇÃO MARCA:Efacec  PT 56</v>
      </c>
      <c r="F363" s="21"/>
      <c r="G363" s="21"/>
      <c r="H363" s="21" t="s">
        <v>494</v>
      </c>
      <c r="I363" s="21"/>
      <c r="J363" s="21"/>
      <c r="K363" s="133" t="s">
        <v>18847</v>
      </c>
      <c r="L363" s="133" t="s">
        <v>18846</v>
      </c>
      <c r="M363" s="21">
        <v>500</v>
      </c>
      <c r="N363" s="21">
        <v>11</v>
      </c>
      <c r="O363" s="21" t="s">
        <v>510</v>
      </c>
      <c r="P363" s="124" t="s">
        <v>516</v>
      </c>
      <c r="Q363" s="21">
        <v>1990</v>
      </c>
      <c r="R363" s="21" t="s">
        <v>535</v>
      </c>
      <c r="S363" s="21" t="s">
        <v>18845</v>
      </c>
      <c r="T363" s="116">
        <v>2426</v>
      </c>
      <c r="U363" s="111">
        <v>45</v>
      </c>
      <c r="V363" s="113">
        <f t="shared" si="60"/>
        <v>1043.18</v>
      </c>
      <c r="W363" s="113">
        <f t="shared" si="61"/>
        <v>1382.82</v>
      </c>
      <c r="X363" s="112">
        <f t="shared" si="62"/>
        <v>1382820</v>
      </c>
      <c r="Y363" s="111"/>
      <c r="Z363" s="110">
        <f t="shared" si="70"/>
        <v>18</v>
      </c>
      <c r="AA363" s="109">
        <f t="shared" si="63"/>
        <v>121.30000000000001</v>
      </c>
      <c r="AB363" s="109">
        <f t="shared" si="64"/>
        <v>121300.00000000001</v>
      </c>
      <c r="AC363" s="108">
        <f t="shared" si="65"/>
        <v>2304.6999999999998</v>
      </c>
      <c r="AD363" s="107">
        <f t="shared" si="66"/>
        <v>2.2222222222222223E-2</v>
      </c>
      <c r="AE363" s="106">
        <f t="shared" si="67"/>
        <v>51.215555555555554</v>
      </c>
      <c r="AF363" s="105">
        <f t="shared" si="68"/>
        <v>1434.0355555555554</v>
      </c>
      <c r="AG363" s="105">
        <f t="shared" si="69"/>
        <v>991.96444444444455</v>
      </c>
    </row>
    <row r="364" spans="1:33" s="88" customFormat="1" x14ac:dyDescent="0.35">
      <c r="A364" s="21">
        <v>10141103</v>
      </c>
      <c r="B364" s="115" t="s">
        <v>18023</v>
      </c>
      <c r="C364" s="259" t="s">
        <v>18022</v>
      </c>
      <c r="D364" s="193" t="s">
        <v>10961</v>
      </c>
      <c r="E364" s="114" t="str">
        <f t="shared" si="59"/>
        <v>MINISUBESTAÇÃO MARCA:  PT 34</v>
      </c>
      <c r="F364" s="21"/>
      <c r="G364" s="21"/>
      <c r="H364" s="21" t="s">
        <v>494</v>
      </c>
      <c r="I364" s="21"/>
      <c r="J364" s="21"/>
      <c r="K364" s="133" t="s">
        <v>18844</v>
      </c>
      <c r="L364" s="133" t="s">
        <v>18843</v>
      </c>
      <c r="M364" s="21">
        <v>500</v>
      </c>
      <c r="N364" s="21">
        <v>11</v>
      </c>
      <c r="O364" s="21" t="s">
        <v>510</v>
      </c>
      <c r="P364" s="124" t="s">
        <v>516</v>
      </c>
      <c r="Q364" s="21">
        <v>1990</v>
      </c>
      <c r="R364" s="21"/>
      <c r="S364" s="21"/>
      <c r="T364" s="116">
        <v>2426</v>
      </c>
      <c r="U364" s="111">
        <v>45</v>
      </c>
      <c r="V364" s="113">
        <f t="shared" si="60"/>
        <v>1043.18</v>
      </c>
      <c r="W364" s="113">
        <f t="shared" si="61"/>
        <v>1382.82</v>
      </c>
      <c r="X364" s="112">
        <f t="shared" si="62"/>
        <v>1382820</v>
      </c>
      <c r="Y364" s="111"/>
      <c r="Z364" s="110">
        <f t="shared" si="70"/>
        <v>18</v>
      </c>
      <c r="AA364" s="109">
        <f t="shared" si="63"/>
        <v>121.30000000000001</v>
      </c>
      <c r="AB364" s="109">
        <f t="shared" si="64"/>
        <v>121300.00000000001</v>
      </c>
      <c r="AC364" s="108">
        <f t="shared" si="65"/>
        <v>2304.6999999999998</v>
      </c>
      <c r="AD364" s="107">
        <f t="shared" si="66"/>
        <v>2.2222222222222223E-2</v>
      </c>
      <c r="AE364" s="106">
        <f t="shared" si="67"/>
        <v>51.215555555555554</v>
      </c>
      <c r="AF364" s="105">
        <f t="shared" si="68"/>
        <v>1434.0355555555554</v>
      </c>
      <c r="AG364" s="105">
        <f t="shared" si="69"/>
        <v>991.96444444444455</v>
      </c>
    </row>
    <row r="365" spans="1:33" s="88" customFormat="1" x14ac:dyDescent="0.35">
      <c r="A365" s="21">
        <v>10141103</v>
      </c>
      <c r="B365" s="115" t="s">
        <v>18023</v>
      </c>
      <c r="C365" s="259" t="s">
        <v>18022</v>
      </c>
      <c r="D365" s="193" t="s">
        <v>2644</v>
      </c>
      <c r="E365" s="114" t="str">
        <f t="shared" si="59"/>
        <v>MINISUBESTAÇÃO MARCA:  PT 328</v>
      </c>
      <c r="F365" s="21"/>
      <c r="G365" s="21"/>
      <c r="H365" s="21" t="s">
        <v>494</v>
      </c>
      <c r="I365" s="21"/>
      <c r="J365" s="21"/>
      <c r="K365" s="133" t="s">
        <v>18842</v>
      </c>
      <c r="L365" s="133" t="s">
        <v>18841</v>
      </c>
      <c r="M365" s="21">
        <v>500</v>
      </c>
      <c r="N365" s="21">
        <v>11</v>
      </c>
      <c r="O365" s="21" t="s">
        <v>510</v>
      </c>
      <c r="P365" s="124" t="s">
        <v>516</v>
      </c>
      <c r="Q365" s="21">
        <v>1990</v>
      </c>
      <c r="R365" s="21"/>
      <c r="S365" s="21"/>
      <c r="T365" s="116">
        <v>2426</v>
      </c>
      <c r="U365" s="111">
        <v>45</v>
      </c>
      <c r="V365" s="113">
        <f t="shared" si="60"/>
        <v>1043.18</v>
      </c>
      <c r="W365" s="113">
        <f t="shared" si="61"/>
        <v>1382.82</v>
      </c>
      <c r="X365" s="112">
        <f t="shared" si="62"/>
        <v>1382820</v>
      </c>
      <c r="Y365" s="111"/>
      <c r="Z365" s="110">
        <f t="shared" si="70"/>
        <v>18</v>
      </c>
      <c r="AA365" s="109">
        <f t="shared" si="63"/>
        <v>121.30000000000001</v>
      </c>
      <c r="AB365" s="109">
        <f t="shared" si="64"/>
        <v>121300.00000000001</v>
      </c>
      <c r="AC365" s="108">
        <f t="shared" si="65"/>
        <v>2304.6999999999998</v>
      </c>
      <c r="AD365" s="107">
        <f t="shared" si="66"/>
        <v>2.2222222222222223E-2</v>
      </c>
      <c r="AE365" s="106">
        <f t="shared" si="67"/>
        <v>51.215555555555554</v>
      </c>
      <c r="AF365" s="105">
        <f t="shared" si="68"/>
        <v>1434.0355555555554</v>
      </c>
      <c r="AG365" s="105">
        <f t="shared" si="69"/>
        <v>991.96444444444455</v>
      </c>
    </row>
    <row r="366" spans="1:33" s="88" customFormat="1" x14ac:dyDescent="0.35">
      <c r="A366" s="21">
        <v>10141103</v>
      </c>
      <c r="B366" s="115" t="s">
        <v>18023</v>
      </c>
      <c r="C366" s="259" t="s">
        <v>18022</v>
      </c>
      <c r="D366" s="193" t="s">
        <v>9024</v>
      </c>
      <c r="E366" s="114" t="str">
        <f t="shared" si="59"/>
        <v>MINISUBESTAÇÃO MARCA:  PT 385</v>
      </c>
      <c r="F366" s="21"/>
      <c r="G366" s="21"/>
      <c r="H366" s="21" t="s">
        <v>494</v>
      </c>
      <c r="I366" s="21"/>
      <c r="J366" s="21"/>
      <c r="K366" s="133" t="s">
        <v>18840</v>
      </c>
      <c r="L366" s="133" t="s">
        <v>18839</v>
      </c>
      <c r="M366" s="21">
        <v>500</v>
      </c>
      <c r="N366" s="21">
        <v>11</v>
      </c>
      <c r="O366" s="21" t="s">
        <v>510</v>
      </c>
      <c r="P366" s="124" t="s">
        <v>516</v>
      </c>
      <c r="Q366" s="21">
        <v>1990</v>
      </c>
      <c r="R366" s="21"/>
      <c r="S366" s="21"/>
      <c r="T366" s="116">
        <v>2426</v>
      </c>
      <c r="U366" s="111">
        <v>45</v>
      </c>
      <c r="V366" s="113">
        <f t="shared" si="60"/>
        <v>1043.18</v>
      </c>
      <c r="W366" s="113">
        <f t="shared" si="61"/>
        <v>1382.82</v>
      </c>
      <c r="X366" s="112">
        <f t="shared" si="62"/>
        <v>1382820</v>
      </c>
      <c r="Y366" s="111"/>
      <c r="Z366" s="110">
        <f t="shared" si="70"/>
        <v>18</v>
      </c>
      <c r="AA366" s="109">
        <f t="shared" si="63"/>
        <v>121.30000000000001</v>
      </c>
      <c r="AB366" s="109">
        <f t="shared" si="64"/>
        <v>121300.00000000001</v>
      </c>
      <c r="AC366" s="108">
        <f t="shared" si="65"/>
        <v>2304.6999999999998</v>
      </c>
      <c r="AD366" s="107">
        <f t="shared" si="66"/>
        <v>2.2222222222222223E-2</v>
      </c>
      <c r="AE366" s="106">
        <f t="shared" si="67"/>
        <v>51.215555555555554</v>
      </c>
      <c r="AF366" s="105">
        <f t="shared" si="68"/>
        <v>1434.0355555555554</v>
      </c>
      <c r="AG366" s="105">
        <f t="shared" si="69"/>
        <v>991.96444444444455</v>
      </c>
    </row>
    <row r="367" spans="1:33" s="88" customFormat="1" x14ac:dyDescent="0.35">
      <c r="A367" s="21">
        <v>10141103</v>
      </c>
      <c r="B367" s="115" t="s">
        <v>18023</v>
      </c>
      <c r="C367" s="259" t="s">
        <v>18022</v>
      </c>
      <c r="D367" s="193" t="s">
        <v>6910</v>
      </c>
      <c r="E367" s="114" t="str">
        <f t="shared" si="59"/>
        <v>MINISUBESTAÇÃO MARCA:  PT 205</v>
      </c>
      <c r="F367" s="57" t="s">
        <v>815</v>
      </c>
      <c r="G367" s="21"/>
      <c r="H367" s="21" t="s">
        <v>494</v>
      </c>
      <c r="I367" s="21"/>
      <c r="J367" s="21"/>
      <c r="K367" s="133" t="s">
        <v>18838</v>
      </c>
      <c r="L367" s="133" t="s">
        <v>18837</v>
      </c>
      <c r="M367" s="21">
        <v>630</v>
      </c>
      <c r="N367" s="21">
        <v>11</v>
      </c>
      <c r="O367" s="21" t="s">
        <v>510</v>
      </c>
      <c r="P367" s="124" t="s">
        <v>516</v>
      </c>
      <c r="Q367" s="21">
        <v>1990</v>
      </c>
      <c r="R367" s="21"/>
      <c r="S367" s="21"/>
      <c r="T367" s="116">
        <v>2772</v>
      </c>
      <c r="U367" s="111">
        <v>45</v>
      </c>
      <c r="V367" s="113">
        <f t="shared" si="60"/>
        <v>1191.96</v>
      </c>
      <c r="W367" s="113">
        <f t="shared" si="61"/>
        <v>1580.04</v>
      </c>
      <c r="X367" s="112">
        <f t="shared" si="62"/>
        <v>1580040</v>
      </c>
      <c r="Y367" s="111"/>
      <c r="Z367" s="110">
        <f t="shared" si="70"/>
        <v>18</v>
      </c>
      <c r="AA367" s="109">
        <f t="shared" si="63"/>
        <v>138.6</v>
      </c>
      <c r="AB367" s="109">
        <f t="shared" si="64"/>
        <v>138600</v>
      </c>
      <c r="AC367" s="108">
        <f t="shared" si="65"/>
        <v>2633.4</v>
      </c>
      <c r="AD367" s="107">
        <f t="shared" si="66"/>
        <v>2.2222222222222223E-2</v>
      </c>
      <c r="AE367" s="106">
        <f t="shared" si="67"/>
        <v>58.52</v>
      </c>
      <c r="AF367" s="105">
        <f t="shared" si="68"/>
        <v>1638.56</v>
      </c>
      <c r="AG367" s="105">
        <f t="shared" si="69"/>
        <v>1133.44</v>
      </c>
    </row>
    <row r="368" spans="1:33" s="88" customFormat="1" x14ac:dyDescent="0.35">
      <c r="A368" s="21">
        <v>10141103</v>
      </c>
      <c r="B368" s="115" t="s">
        <v>14786</v>
      </c>
      <c r="C368" s="259" t="s">
        <v>710</v>
      </c>
      <c r="D368" s="22"/>
      <c r="E368" s="114" t="str">
        <f t="shared" si="59"/>
        <v xml:space="preserve">TRANSFORMADOR MARCA:N/A SE-MOVEL </v>
      </c>
      <c r="F368" s="21" t="s">
        <v>424</v>
      </c>
      <c r="G368" s="21" t="s">
        <v>15031</v>
      </c>
      <c r="H368" s="21" t="s">
        <v>424</v>
      </c>
      <c r="I368" s="21" t="s">
        <v>17595</v>
      </c>
      <c r="J368" s="21"/>
      <c r="K368" s="21" t="s">
        <v>17594</v>
      </c>
      <c r="L368" s="21" t="s">
        <v>17593</v>
      </c>
      <c r="M368" s="21">
        <v>200</v>
      </c>
      <c r="N368" s="21">
        <v>33</v>
      </c>
      <c r="O368" s="21">
        <v>0.4</v>
      </c>
      <c r="P368" s="21">
        <v>3</v>
      </c>
      <c r="Q368" s="21">
        <v>1990</v>
      </c>
      <c r="R368" s="21" t="s">
        <v>384</v>
      </c>
      <c r="S368" s="21" t="s">
        <v>384</v>
      </c>
      <c r="T368" s="116">
        <v>991</v>
      </c>
      <c r="U368" s="111">
        <v>45</v>
      </c>
      <c r="V368" s="113">
        <f t="shared" si="60"/>
        <v>426.13000000000005</v>
      </c>
      <c r="W368" s="113">
        <f t="shared" si="61"/>
        <v>564.86999999999989</v>
      </c>
      <c r="X368" s="112">
        <f t="shared" si="62"/>
        <v>564869.99999999988</v>
      </c>
      <c r="Y368" s="111"/>
      <c r="Z368" s="110">
        <f t="shared" si="70"/>
        <v>18</v>
      </c>
      <c r="AA368" s="109">
        <f t="shared" si="63"/>
        <v>49.550000000000004</v>
      </c>
      <c r="AB368" s="109">
        <f t="shared" si="64"/>
        <v>49550.000000000007</v>
      </c>
      <c r="AC368" s="108">
        <f t="shared" si="65"/>
        <v>941.45</v>
      </c>
      <c r="AD368" s="107">
        <f t="shared" si="66"/>
        <v>2.2222222222222223E-2</v>
      </c>
      <c r="AE368" s="106">
        <f t="shared" si="67"/>
        <v>20.921111111111113</v>
      </c>
      <c r="AF368" s="105">
        <f t="shared" si="68"/>
        <v>585.79111111111104</v>
      </c>
      <c r="AG368" s="105">
        <f t="shared" si="69"/>
        <v>405.20888888888896</v>
      </c>
    </row>
    <row r="369" spans="1:33" s="88" customFormat="1" x14ac:dyDescent="0.35">
      <c r="A369" s="21">
        <v>10141103</v>
      </c>
      <c r="B369" s="115" t="s">
        <v>14786</v>
      </c>
      <c r="C369" s="259" t="s">
        <v>710</v>
      </c>
      <c r="D369" s="22" t="s">
        <v>17591</v>
      </c>
      <c r="E369" s="114" t="str">
        <f t="shared" si="59"/>
        <v>TRANSFORMADOR MARCA:Efacec PT61 PT61</v>
      </c>
      <c r="F369" s="21" t="s">
        <v>17592</v>
      </c>
      <c r="G369" s="21" t="s">
        <v>17591</v>
      </c>
      <c r="H369" s="21" t="s">
        <v>3104</v>
      </c>
      <c r="I369" s="21" t="s">
        <v>530</v>
      </c>
      <c r="J369" s="57"/>
      <c r="K369" s="124">
        <v>696162.3</v>
      </c>
      <c r="L369" s="124">
        <v>7814001.2999999998</v>
      </c>
      <c r="M369" s="21">
        <v>500</v>
      </c>
      <c r="N369" s="21">
        <v>22</v>
      </c>
      <c r="O369" s="21">
        <v>0.4</v>
      </c>
      <c r="P369" s="21">
        <v>3</v>
      </c>
      <c r="Q369" s="124">
        <v>1990</v>
      </c>
      <c r="R369" s="124" t="s">
        <v>535</v>
      </c>
      <c r="S369" s="124" t="s">
        <v>17590</v>
      </c>
      <c r="T369" s="116">
        <v>1016</v>
      </c>
      <c r="U369" s="111">
        <v>45</v>
      </c>
      <c r="V369" s="113">
        <f t="shared" si="60"/>
        <v>436.88000000000005</v>
      </c>
      <c r="W369" s="113">
        <f t="shared" si="61"/>
        <v>579.11999999999989</v>
      </c>
      <c r="X369" s="112">
        <f t="shared" si="62"/>
        <v>579119.99999999988</v>
      </c>
      <c r="Y369" s="111"/>
      <c r="Z369" s="110">
        <f t="shared" si="70"/>
        <v>18</v>
      </c>
      <c r="AA369" s="109">
        <f t="shared" si="63"/>
        <v>50.800000000000004</v>
      </c>
      <c r="AB369" s="109">
        <f t="shared" si="64"/>
        <v>50800.000000000007</v>
      </c>
      <c r="AC369" s="108">
        <f t="shared" si="65"/>
        <v>965.2</v>
      </c>
      <c r="AD369" s="107">
        <f t="shared" si="66"/>
        <v>2.2222222222222223E-2</v>
      </c>
      <c r="AE369" s="106">
        <f t="shared" si="67"/>
        <v>21.448888888888892</v>
      </c>
      <c r="AF369" s="105">
        <f t="shared" si="68"/>
        <v>600.56888888888875</v>
      </c>
      <c r="AG369" s="105">
        <f t="shared" si="69"/>
        <v>415.43111111111114</v>
      </c>
    </row>
    <row r="370" spans="1:33" s="88" customFormat="1" x14ac:dyDescent="0.35">
      <c r="A370" s="21">
        <v>10141103</v>
      </c>
      <c r="B370" s="115" t="s">
        <v>14786</v>
      </c>
      <c r="C370" s="259" t="s">
        <v>710</v>
      </c>
      <c r="D370" s="22" t="s">
        <v>17588</v>
      </c>
      <c r="E370" s="114" t="str">
        <f t="shared" si="59"/>
        <v>TRANSFORMADOR MARCA:EFACEC AGCHI/PT29 AGCHI/PT29</v>
      </c>
      <c r="F370" s="21" t="s">
        <v>17589</v>
      </c>
      <c r="G370" s="21" t="s">
        <v>17588</v>
      </c>
      <c r="H370" s="21" t="s">
        <v>977</v>
      </c>
      <c r="I370" s="21" t="s">
        <v>976</v>
      </c>
      <c r="J370" s="21"/>
      <c r="K370" s="139" t="s">
        <v>17587</v>
      </c>
      <c r="L370" s="119" t="s">
        <v>17586</v>
      </c>
      <c r="M370" s="21">
        <v>315</v>
      </c>
      <c r="N370" s="21">
        <v>22</v>
      </c>
      <c r="O370" s="21">
        <v>0.4</v>
      </c>
      <c r="P370" s="21">
        <v>3</v>
      </c>
      <c r="Q370" s="21">
        <v>1990</v>
      </c>
      <c r="R370" s="21" t="s">
        <v>27</v>
      </c>
      <c r="S370" s="21">
        <v>12508</v>
      </c>
      <c r="T370" s="116">
        <v>953</v>
      </c>
      <c r="U370" s="111">
        <v>45</v>
      </c>
      <c r="V370" s="113">
        <f t="shared" si="60"/>
        <v>409.79000000000008</v>
      </c>
      <c r="W370" s="113">
        <f t="shared" si="61"/>
        <v>543.20999999999992</v>
      </c>
      <c r="X370" s="112">
        <f t="shared" si="62"/>
        <v>543209.99999999988</v>
      </c>
      <c r="Y370" s="111"/>
      <c r="Z370" s="110">
        <f t="shared" si="70"/>
        <v>18</v>
      </c>
      <c r="AA370" s="109">
        <f t="shared" si="63"/>
        <v>47.650000000000006</v>
      </c>
      <c r="AB370" s="109">
        <f t="shared" si="64"/>
        <v>47650.000000000007</v>
      </c>
      <c r="AC370" s="108">
        <f t="shared" si="65"/>
        <v>905.35</v>
      </c>
      <c r="AD370" s="107">
        <f t="shared" si="66"/>
        <v>2.2222222222222223E-2</v>
      </c>
      <c r="AE370" s="106">
        <f t="shared" si="67"/>
        <v>20.11888888888889</v>
      </c>
      <c r="AF370" s="105">
        <f t="shared" si="68"/>
        <v>563.32888888888886</v>
      </c>
      <c r="AG370" s="105">
        <f t="shared" si="69"/>
        <v>389.6711111111112</v>
      </c>
    </row>
    <row r="371" spans="1:33" s="88" customFormat="1" x14ac:dyDescent="0.35">
      <c r="A371" s="21">
        <v>10141103</v>
      </c>
      <c r="B371" s="135" t="s">
        <v>14786</v>
      </c>
      <c r="C371" s="259" t="s">
        <v>710</v>
      </c>
      <c r="D371" s="136" t="s">
        <v>17585</v>
      </c>
      <c r="E371" s="114" t="str">
        <f t="shared" si="59"/>
        <v>TRANSFORMADOR MARCA:EFACEC PTS 116 PTS 116</v>
      </c>
      <c r="F371" s="124"/>
      <c r="G371" s="124" t="s">
        <v>17585</v>
      </c>
      <c r="H371" s="124" t="s">
        <v>571</v>
      </c>
      <c r="I371" s="124"/>
      <c r="J371" s="124" t="s">
        <v>17584</v>
      </c>
      <c r="K371" s="124"/>
      <c r="L371" s="124"/>
      <c r="M371" s="124">
        <v>500</v>
      </c>
      <c r="N371" s="124">
        <v>11</v>
      </c>
      <c r="O371" s="21">
        <v>0.4</v>
      </c>
      <c r="P371" s="124" t="s">
        <v>514</v>
      </c>
      <c r="Q371" s="124">
        <v>1990</v>
      </c>
      <c r="R371" s="124" t="s">
        <v>27</v>
      </c>
      <c r="S371" s="124"/>
      <c r="T371" s="116">
        <v>1016</v>
      </c>
      <c r="U371" s="111">
        <v>45</v>
      </c>
      <c r="V371" s="113">
        <f t="shared" si="60"/>
        <v>436.88000000000005</v>
      </c>
      <c r="W371" s="113">
        <f t="shared" si="61"/>
        <v>579.11999999999989</v>
      </c>
      <c r="X371" s="112">
        <f t="shared" si="62"/>
        <v>579119.99999999988</v>
      </c>
      <c r="Y371" s="111"/>
      <c r="Z371" s="110">
        <f t="shared" si="70"/>
        <v>18</v>
      </c>
      <c r="AA371" s="109">
        <f t="shared" si="63"/>
        <v>50.800000000000004</v>
      </c>
      <c r="AB371" s="109">
        <f t="shared" si="64"/>
        <v>50800.000000000007</v>
      </c>
      <c r="AC371" s="108">
        <f t="shared" si="65"/>
        <v>965.2</v>
      </c>
      <c r="AD371" s="107">
        <f t="shared" si="66"/>
        <v>2.2222222222222223E-2</v>
      </c>
      <c r="AE371" s="106">
        <f t="shared" si="67"/>
        <v>21.448888888888892</v>
      </c>
      <c r="AF371" s="105">
        <f t="shared" si="68"/>
        <v>600.56888888888875</v>
      </c>
      <c r="AG371" s="105">
        <f t="shared" si="69"/>
        <v>415.43111111111114</v>
      </c>
    </row>
    <row r="372" spans="1:33" s="88" customFormat="1" x14ac:dyDescent="0.35">
      <c r="A372" s="21">
        <v>10141103</v>
      </c>
      <c r="B372" s="115" t="s">
        <v>14786</v>
      </c>
      <c r="C372" s="259" t="s">
        <v>710</v>
      </c>
      <c r="D372" s="160" t="s">
        <v>17583</v>
      </c>
      <c r="E372" s="114" t="str">
        <f t="shared" si="59"/>
        <v>TRANSFORMADOR MARCA:TANELEC PTS 64R PTS 64R</v>
      </c>
      <c r="F372" s="124"/>
      <c r="G372" s="142" t="s">
        <v>17583</v>
      </c>
      <c r="H372" s="142" t="s">
        <v>940</v>
      </c>
      <c r="I372" s="21"/>
      <c r="J372" s="57"/>
      <c r="K372" s="142" t="s">
        <v>17582</v>
      </c>
      <c r="L372" s="142" t="s">
        <v>17581</v>
      </c>
      <c r="M372" s="21">
        <v>315</v>
      </c>
      <c r="N372" s="124">
        <v>33</v>
      </c>
      <c r="O372" s="21">
        <v>0.4</v>
      </c>
      <c r="P372" s="124" t="s">
        <v>514</v>
      </c>
      <c r="Q372" s="142">
        <v>1990</v>
      </c>
      <c r="R372" s="161" t="s">
        <v>1317</v>
      </c>
      <c r="S372" s="124" t="s">
        <v>17580</v>
      </c>
      <c r="T372" s="116">
        <v>1039</v>
      </c>
      <c r="U372" s="111">
        <v>45</v>
      </c>
      <c r="V372" s="113">
        <f t="shared" si="60"/>
        <v>446.77</v>
      </c>
      <c r="W372" s="113">
        <f t="shared" si="61"/>
        <v>592.23</v>
      </c>
      <c r="X372" s="112">
        <f t="shared" si="62"/>
        <v>592230</v>
      </c>
      <c r="Y372" s="111"/>
      <c r="Z372" s="110">
        <f t="shared" si="70"/>
        <v>18</v>
      </c>
      <c r="AA372" s="109">
        <f t="shared" si="63"/>
        <v>51.95</v>
      </c>
      <c r="AB372" s="109">
        <f t="shared" si="64"/>
        <v>51950</v>
      </c>
      <c r="AC372" s="108">
        <f t="shared" si="65"/>
        <v>987.05</v>
      </c>
      <c r="AD372" s="107">
        <f t="shared" si="66"/>
        <v>2.2222222222222223E-2</v>
      </c>
      <c r="AE372" s="106">
        <f t="shared" si="67"/>
        <v>21.934444444444445</v>
      </c>
      <c r="AF372" s="105">
        <f t="shared" si="68"/>
        <v>614.16444444444448</v>
      </c>
      <c r="AG372" s="105">
        <f t="shared" si="69"/>
        <v>424.83555555555552</v>
      </c>
    </row>
    <row r="373" spans="1:33" s="88" customFormat="1" x14ac:dyDescent="0.35">
      <c r="A373" s="21">
        <v>10141103</v>
      </c>
      <c r="B373" s="115" t="s">
        <v>1665</v>
      </c>
      <c r="C373" s="272" t="s">
        <v>710</v>
      </c>
      <c r="D373" s="22" t="s">
        <v>14527</v>
      </c>
      <c r="E373" s="114" t="str">
        <f t="shared" si="59"/>
        <v>TRANSFORMADOR MARCA:TANELEC AGCHI/PT41 AGCHI/PT41</v>
      </c>
      <c r="F373" s="21" t="s">
        <v>14528</v>
      </c>
      <c r="G373" s="21" t="s">
        <v>14527</v>
      </c>
      <c r="H373" s="21" t="s">
        <v>977</v>
      </c>
      <c r="I373" s="21" t="s">
        <v>976</v>
      </c>
      <c r="J373" s="21"/>
      <c r="K373" s="139" t="s">
        <v>14526</v>
      </c>
      <c r="L373" s="119" t="s">
        <v>14525</v>
      </c>
      <c r="M373" s="21">
        <v>315</v>
      </c>
      <c r="N373" s="21">
        <v>6.6</v>
      </c>
      <c r="O373" s="21">
        <v>0.4</v>
      </c>
      <c r="P373" s="21">
        <v>3</v>
      </c>
      <c r="Q373" s="21">
        <v>1990</v>
      </c>
      <c r="R373" s="21" t="s">
        <v>1317</v>
      </c>
      <c r="S373" s="21" t="s">
        <v>14524</v>
      </c>
      <c r="T373" s="116">
        <v>840</v>
      </c>
      <c r="U373" s="111">
        <v>45</v>
      </c>
      <c r="V373" s="113">
        <f t="shared" si="60"/>
        <v>361.20000000000005</v>
      </c>
      <c r="W373" s="113">
        <f t="shared" si="61"/>
        <v>478.79999999999995</v>
      </c>
      <c r="X373" s="112">
        <f t="shared" si="62"/>
        <v>478799.99999999994</v>
      </c>
      <c r="Y373" s="111"/>
      <c r="Z373" s="110">
        <f t="shared" si="70"/>
        <v>18</v>
      </c>
      <c r="AA373" s="109">
        <f t="shared" si="63"/>
        <v>42</v>
      </c>
      <c r="AB373" s="109">
        <f t="shared" si="64"/>
        <v>42000</v>
      </c>
      <c r="AC373" s="108">
        <f t="shared" si="65"/>
        <v>798</v>
      </c>
      <c r="AD373" s="107">
        <f t="shared" si="66"/>
        <v>2.2222222222222223E-2</v>
      </c>
      <c r="AE373" s="106">
        <f t="shared" si="67"/>
        <v>17.733333333333334</v>
      </c>
      <c r="AF373" s="105">
        <f t="shared" si="68"/>
        <v>496.5333333333333</v>
      </c>
      <c r="AG373" s="105">
        <f t="shared" si="69"/>
        <v>343.4666666666667</v>
      </c>
    </row>
    <row r="374" spans="1:33" s="88" customFormat="1" x14ac:dyDescent="0.35">
      <c r="A374" s="21">
        <v>10141103</v>
      </c>
      <c r="B374" s="115" t="s">
        <v>1665</v>
      </c>
      <c r="C374" s="272" t="s">
        <v>710</v>
      </c>
      <c r="D374" s="193" t="s">
        <v>14523</v>
      </c>
      <c r="E374" s="114" t="str">
        <f t="shared" si="59"/>
        <v>TRANSFORMADOR MARCA:Tanelec  PT 238</v>
      </c>
      <c r="F374" s="57" t="s">
        <v>815</v>
      </c>
      <c r="G374" s="21"/>
      <c r="H374" s="21" t="s">
        <v>494</v>
      </c>
      <c r="I374" s="21"/>
      <c r="J374" s="21"/>
      <c r="K374" s="133" t="s">
        <v>14522</v>
      </c>
      <c r="L374" s="133" t="s">
        <v>14521</v>
      </c>
      <c r="M374" s="21">
        <v>800</v>
      </c>
      <c r="N374" s="21">
        <v>11</v>
      </c>
      <c r="O374" s="21" t="s">
        <v>510</v>
      </c>
      <c r="P374" s="124" t="s">
        <v>516</v>
      </c>
      <c r="Q374" s="21">
        <v>1990</v>
      </c>
      <c r="R374" s="21" t="s">
        <v>9380</v>
      </c>
      <c r="S374" s="21" t="s">
        <v>14520</v>
      </c>
      <c r="T374" s="116">
        <v>1525</v>
      </c>
      <c r="U374" s="111">
        <v>45</v>
      </c>
      <c r="V374" s="113">
        <f t="shared" si="60"/>
        <v>655.75</v>
      </c>
      <c r="W374" s="113">
        <f t="shared" si="61"/>
        <v>869.25</v>
      </c>
      <c r="X374" s="112">
        <f t="shared" si="62"/>
        <v>869250</v>
      </c>
      <c r="Y374" s="111"/>
      <c r="Z374" s="110">
        <f t="shared" si="70"/>
        <v>18</v>
      </c>
      <c r="AA374" s="109">
        <f t="shared" si="63"/>
        <v>76.25</v>
      </c>
      <c r="AB374" s="109">
        <f t="shared" si="64"/>
        <v>76250</v>
      </c>
      <c r="AC374" s="108">
        <f t="shared" si="65"/>
        <v>1448.75</v>
      </c>
      <c r="AD374" s="107">
        <f t="shared" si="66"/>
        <v>2.2222222222222223E-2</v>
      </c>
      <c r="AE374" s="106">
        <f t="shared" si="67"/>
        <v>32.194444444444443</v>
      </c>
      <c r="AF374" s="105">
        <f t="shared" si="68"/>
        <v>901.44444444444446</v>
      </c>
      <c r="AG374" s="105">
        <f t="shared" si="69"/>
        <v>623.55555555555554</v>
      </c>
    </row>
    <row r="375" spans="1:33" s="88" customFormat="1" x14ac:dyDescent="0.35">
      <c r="A375" s="21">
        <v>10141103</v>
      </c>
      <c r="B375" s="115" t="s">
        <v>1665</v>
      </c>
      <c r="C375" s="272" t="s">
        <v>710</v>
      </c>
      <c r="D375" s="164" t="s">
        <v>14519</v>
      </c>
      <c r="E375" s="114" t="str">
        <f t="shared" si="59"/>
        <v>TRANSFORMADOR MARCA:Tanelec Tanzania  PT 569R</v>
      </c>
      <c r="F375" s="21"/>
      <c r="G375" s="21"/>
      <c r="H375" s="21" t="s">
        <v>2292</v>
      </c>
      <c r="I375" s="21"/>
      <c r="J375" s="21"/>
      <c r="K375" s="133" t="s">
        <v>14518</v>
      </c>
      <c r="L375" s="133" t="s">
        <v>14517</v>
      </c>
      <c r="M375" s="21">
        <v>200</v>
      </c>
      <c r="N375" s="21">
        <v>33</v>
      </c>
      <c r="O375" s="21">
        <v>0.4</v>
      </c>
      <c r="P375" s="124" t="s">
        <v>516</v>
      </c>
      <c r="Q375" s="21">
        <v>1990</v>
      </c>
      <c r="R375" s="21" t="s">
        <v>9222</v>
      </c>
      <c r="S375" s="21" t="s">
        <v>14516</v>
      </c>
      <c r="T375" s="116">
        <v>991</v>
      </c>
      <c r="U375" s="111">
        <v>45</v>
      </c>
      <c r="V375" s="113">
        <f t="shared" si="60"/>
        <v>426.13000000000005</v>
      </c>
      <c r="W375" s="113">
        <f t="shared" si="61"/>
        <v>564.86999999999989</v>
      </c>
      <c r="X375" s="112">
        <f t="shared" si="62"/>
        <v>564869.99999999988</v>
      </c>
      <c r="Y375" s="111"/>
      <c r="Z375" s="110">
        <f t="shared" si="70"/>
        <v>18</v>
      </c>
      <c r="AA375" s="109">
        <f t="shared" si="63"/>
        <v>49.550000000000004</v>
      </c>
      <c r="AB375" s="109">
        <f t="shared" si="64"/>
        <v>49550.000000000007</v>
      </c>
      <c r="AC375" s="108">
        <f t="shared" si="65"/>
        <v>941.45</v>
      </c>
      <c r="AD375" s="107">
        <f t="shared" si="66"/>
        <v>2.2222222222222223E-2</v>
      </c>
      <c r="AE375" s="106">
        <f t="shared" si="67"/>
        <v>20.921111111111113</v>
      </c>
      <c r="AF375" s="105">
        <f t="shared" si="68"/>
        <v>585.79111111111104</v>
      </c>
      <c r="AG375" s="105">
        <f t="shared" si="69"/>
        <v>405.20888888888896</v>
      </c>
    </row>
    <row r="376" spans="1:33" s="88" customFormat="1" x14ac:dyDescent="0.35">
      <c r="A376" s="21">
        <v>10141103</v>
      </c>
      <c r="B376" s="115" t="s">
        <v>1665</v>
      </c>
      <c r="C376" s="272" t="s">
        <v>710</v>
      </c>
      <c r="D376" s="57" t="s">
        <v>8433</v>
      </c>
      <c r="E376" s="114" t="str">
        <f t="shared" si="59"/>
        <v>TRANSFORMADOR MARCA:Tanelec Tanzania  PT 262R</v>
      </c>
      <c r="F376" s="21"/>
      <c r="G376" s="21"/>
      <c r="H376" s="21" t="s">
        <v>2292</v>
      </c>
      <c r="I376" s="21"/>
      <c r="J376" s="21"/>
      <c r="K376" s="133" t="s">
        <v>14515</v>
      </c>
      <c r="L376" s="133" t="s">
        <v>14514</v>
      </c>
      <c r="M376" s="21">
        <v>630</v>
      </c>
      <c r="N376" s="21">
        <v>33</v>
      </c>
      <c r="O376" s="21">
        <v>0.4</v>
      </c>
      <c r="P376" s="124" t="s">
        <v>516</v>
      </c>
      <c r="Q376" s="21">
        <v>1990</v>
      </c>
      <c r="R376" s="21" t="s">
        <v>9222</v>
      </c>
      <c r="S376" s="21" t="s">
        <v>14513</v>
      </c>
      <c r="T376" s="116">
        <v>1200</v>
      </c>
      <c r="U376" s="111">
        <v>45</v>
      </c>
      <c r="V376" s="113">
        <f t="shared" si="60"/>
        <v>516</v>
      </c>
      <c r="W376" s="113">
        <f t="shared" si="61"/>
        <v>684</v>
      </c>
      <c r="X376" s="112">
        <f t="shared" si="62"/>
        <v>684000</v>
      </c>
      <c r="Y376" s="111"/>
      <c r="Z376" s="110">
        <f t="shared" si="70"/>
        <v>18</v>
      </c>
      <c r="AA376" s="109">
        <f t="shared" si="63"/>
        <v>60</v>
      </c>
      <c r="AB376" s="109">
        <f t="shared" si="64"/>
        <v>60000</v>
      </c>
      <c r="AC376" s="108">
        <f t="shared" si="65"/>
        <v>1140</v>
      </c>
      <c r="AD376" s="107">
        <f t="shared" si="66"/>
        <v>2.2222222222222223E-2</v>
      </c>
      <c r="AE376" s="106">
        <f t="shared" si="67"/>
        <v>25.333333333333336</v>
      </c>
      <c r="AF376" s="105">
        <f t="shared" si="68"/>
        <v>709.33333333333337</v>
      </c>
      <c r="AG376" s="105">
        <f t="shared" si="69"/>
        <v>490.66666666666669</v>
      </c>
    </row>
    <row r="377" spans="1:33" s="88" customFormat="1" x14ac:dyDescent="0.35">
      <c r="A377" s="21">
        <v>10141103</v>
      </c>
      <c r="B377" s="115" t="s">
        <v>1665</v>
      </c>
      <c r="C377" s="272" t="s">
        <v>710</v>
      </c>
      <c r="D377" s="133" t="s">
        <v>14512</v>
      </c>
      <c r="E377" s="114" t="str">
        <f t="shared" si="59"/>
        <v>TRANSFORMADOR MARCA:Tanelec Tanzania  PTS  6</v>
      </c>
      <c r="F377" s="21"/>
      <c r="G377" s="21"/>
      <c r="H377" s="21" t="s">
        <v>2223</v>
      </c>
      <c r="I377" s="21"/>
      <c r="J377" s="21"/>
      <c r="K377" s="133" t="s">
        <v>14511</v>
      </c>
      <c r="L377" s="133" t="s">
        <v>14510</v>
      </c>
      <c r="M377" s="21">
        <v>315</v>
      </c>
      <c r="N377" s="21">
        <v>33</v>
      </c>
      <c r="O377" s="21">
        <v>0.4</v>
      </c>
      <c r="P377" s="124" t="s">
        <v>516</v>
      </c>
      <c r="Q377" s="21">
        <v>1990</v>
      </c>
      <c r="R377" s="21" t="s">
        <v>9222</v>
      </c>
      <c r="S377" s="21" t="s">
        <v>14509</v>
      </c>
      <c r="T377" s="116">
        <v>1039</v>
      </c>
      <c r="U377" s="111">
        <v>45</v>
      </c>
      <c r="V377" s="113">
        <f t="shared" si="60"/>
        <v>446.77</v>
      </c>
      <c r="W377" s="113">
        <f t="shared" si="61"/>
        <v>592.23</v>
      </c>
      <c r="X377" s="112">
        <f t="shared" si="62"/>
        <v>592230</v>
      </c>
      <c r="Y377" s="111"/>
      <c r="Z377" s="110">
        <f t="shared" si="70"/>
        <v>18</v>
      </c>
      <c r="AA377" s="109">
        <f t="shared" si="63"/>
        <v>51.95</v>
      </c>
      <c r="AB377" s="109">
        <f t="shared" si="64"/>
        <v>51950</v>
      </c>
      <c r="AC377" s="108">
        <f t="shared" si="65"/>
        <v>987.05</v>
      </c>
      <c r="AD377" s="107">
        <f t="shared" si="66"/>
        <v>2.2222222222222223E-2</v>
      </c>
      <c r="AE377" s="106">
        <f t="shared" si="67"/>
        <v>21.934444444444445</v>
      </c>
      <c r="AF377" s="105">
        <f t="shared" si="68"/>
        <v>614.16444444444448</v>
      </c>
      <c r="AG377" s="105">
        <f t="shared" si="69"/>
        <v>424.83555555555552</v>
      </c>
    </row>
    <row r="378" spans="1:33" s="88" customFormat="1" x14ac:dyDescent="0.35">
      <c r="A378" s="21">
        <v>10141103</v>
      </c>
      <c r="B378" s="115" t="s">
        <v>14786</v>
      </c>
      <c r="C378" s="259" t="s">
        <v>710</v>
      </c>
      <c r="D378" s="21" t="s">
        <v>3083</v>
      </c>
      <c r="E378" s="114" t="str">
        <f t="shared" si="59"/>
        <v>TRANSFORMADOR MARCA:EFACEC PT9 PT9</v>
      </c>
      <c r="F378" s="21" t="s">
        <v>17579</v>
      </c>
      <c r="G378" s="21" t="s">
        <v>3083</v>
      </c>
      <c r="H378" s="21" t="s">
        <v>3104</v>
      </c>
      <c r="I378" s="21" t="s">
        <v>530</v>
      </c>
      <c r="J378" s="21"/>
      <c r="K378" s="124">
        <v>693046.2</v>
      </c>
      <c r="L378" s="124">
        <v>7805131.4000000004</v>
      </c>
      <c r="M378" s="21">
        <v>250</v>
      </c>
      <c r="N378" s="21">
        <v>6.6</v>
      </c>
      <c r="O378" s="21">
        <v>0.4</v>
      </c>
      <c r="P378" s="21">
        <v>3</v>
      </c>
      <c r="Q378" s="124">
        <v>1991</v>
      </c>
      <c r="R378" s="124" t="s">
        <v>27</v>
      </c>
      <c r="S378" s="124">
        <v>12619.3</v>
      </c>
      <c r="T378" s="116">
        <v>840</v>
      </c>
      <c r="U378" s="111">
        <v>45</v>
      </c>
      <c r="V378" s="113">
        <f t="shared" si="60"/>
        <v>378.93333333333334</v>
      </c>
      <c r="W378" s="113">
        <f t="shared" si="61"/>
        <v>461.06666666666666</v>
      </c>
      <c r="X378" s="112">
        <f t="shared" si="62"/>
        <v>461066.66666666669</v>
      </c>
      <c r="Y378" s="111"/>
      <c r="Z378" s="110">
        <f t="shared" si="70"/>
        <v>19</v>
      </c>
      <c r="AA378" s="109">
        <f t="shared" si="63"/>
        <v>42</v>
      </c>
      <c r="AB378" s="109">
        <f t="shared" si="64"/>
        <v>42000</v>
      </c>
      <c r="AC378" s="108">
        <f t="shared" si="65"/>
        <v>798</v>
      </c>
      <c r="AD378" s="107">
        <f t="shared" si="66"/>
        <v>2.2222222222222223E-2</v>
      </c>
      <c r="AE378" s="106">
        <f t="shared" si="67"/>
        <v>17.733333333333334</v>
      </c>
      <c r="AF378" s="105">
        <f t="shared" si="68"/>
        <v>478.8</v>
      </c>
      <c r="AG378" s="105">
        <f t="shared" si="69"/>
        <v>361.2</v>
      </c>
    </row>
    <row r="379" spans="1:33" s="88" customFormat="1" x14ac:dyDescent="0.35">
      <c r="A379" s="21">
        <v>10141103</v>
      </c>
      <c r="B379" s="115" t="s">
        <v>14786</v>
      </c>
      <c r="C379" s="259" t="s">
        <v>710</v>
      </c>
      <c r="D379" s="22" t="s">
        <v>17577</v>
      </c>
      <c r="E379" s="114" t="str">
        <f t="shared" si="59"/>
        <v>TRANSFORMADOR MARCA:EFACEC PT32 PT32</v>
      </c>
      <c r="F379" s="21" t="s">
        <v>17578</v>
      </c>
      <c r="G379" s="21" t="s">
        <v>17577</v>
      </c>
      <c r="H379" s="21" t="s">
        <v>3104</v>
      </c>
      <c r="I379" s="21" t="s">
        <v>530</v>
      </c>
      <c r="J379" s="57"/>
      <c r="K379" s="124">
        <v>697374.1</v>
      </c>
      <c r="L379" s="124">
        <v>7804202.7999999998</v>
      </c>
      <c r="M379" s="21">
        <v>315</v>
      </c>
      <c r="N379" s="21">
        <v>6.6</v>
      </c>
      <c r="O379" s="21">
        <v>0.4</v>
      </c>
      <c r="P379" s="57">
        <v>3</v>
      </c>
      <c r="Q379" s="124">
        <v>1991</v>
      </c>
      <c r="R379" s="21" t="s">
        <v>27</v>
      </c>
      <c r="S379" s="124">
        <v>12620.1</v>
      </c>
      <c r="T379" s="116">
        <v>840</v>
      </c>
      <c r="U379" s="111">
        <v>45</v>
      </c>
      <c r="V379" s="113">
        <f t="shared" si="60"/>
        <v>378.93333333333334</v>
      </c>
      <c r="W379" s="113">
        <f t="shared" si="61"/>
        <v>461.06666666666666</v>
      </c>
      <c r="X379" s="112">
        <f t="shared" si="62"/>
        <v>461066.66666666669</v>
      </c>
      <c r="Y379" s="111"/>
      <c r="Z379" s="110">
        <f t="shared" si="70"/>
        <v>19</v>
      </c>
      <c r="AA379" s="109">
        <f t="shared" si="63"/>
        <v>42</v>
      </c>
      <c r="AB379" s="109">
        <f t="shared" si="64"/>
        <v>42000</v>
      </c>
      <c r="AC379" s="108">
        <f t="shared" si="65"/>
        <v>798</v>
      </c>
      <c r="AD379" s="107">
        <f t="shared" si="66"/>
        <v>2.2222222222222223E-2</v>
      </c>
      <c r="AE379" s="106">
        <f t="shared" si="67"/>
        <v>17.733333333333334</v>
      </c>
      <c r="AF379" s="105">
        <f t="shared" si="68"/>
        <v>478.8</v>
      </c>
      <c r="AG379" s="105">
        <f t="shared" si="69"/>
        <v>361.2</v>
      </c>
    </row>
    <row r="380" spans="1:33" s="88" customFormat="1" x14ac:dyDescent="0.35">
      <c r="A380" s="21">
        <v>10141103</v>
      </c>
      <c r="B380" s="115" t="s">
        <v>14786</v>
      </c>
      <c r="C380" s="259" t="s">
        <v>710</v>
      </c>
      <c r="D380" s="21" t="s">
        <v>17575</v>
      </c>
      <c r="E380" s="114" t="str">
        <f t="shared" si="59"/>
        <v>TRANSFORMADOR MARCA:Efacec PT81 PT81</v>
      </c>
      <c r="F380" s="21" t="s">
        <v>17576</v>
      </c>
      <c r="G380" s="21" t="s">
        <v>17575</v>
      </c>
      <c r="H380" s="21" t="s">
        <v>3104</v>
      </c>
      <c r="I380" s="21" t="s">
        <v>530</v>
      </c>
      <c r="J380" s="57"/>
      <c r="K380" s="124">
        <v>693302.2</v>
      </c>
      <c r="L380" s="124">
        <v>7807223.7000000002</v>
      </c>
      <c r="M380" s="21">
        <v>100</v>
      </c>
      <c r="N380" s="21">
        <v>6.6</v>
      </c>
      <c r="O380" s="21">
        <v>0.4</v>
      </c>
      <c r="P380" s="21">
        <v>3</v>
      </c>
      <c r="Q380" s="124">
        <v>1991</v>
      </c>
      <c r="R380" s="124" t="s">
        <v>535</v>
      </c>
      <c r="S380" s="124">
        <v>12616.3</v>
      </c>
      <c r="T380" s="116">
        <v>763</v>
      </c>
      <c r="U380" s="111">
        <v>45</v>
      </c>
      <c r="V380" s="113">
        <f t="shared" si="60"/>
        <v>344.19777777777779</v>
      </c>
      <c r="W380" s="113">
        <f t="shared" si="61"/>
        <v>418.80222222222221</v>
      </c>
      <c r="X380" s="112">
        <f t="shared" si="62"/>
        <v>418802.22222222219</v>
      </c>
      <c r="Y380" s="111"/>
      <c r="Z380" s="110">
        <f t="shared" si="70"/>
        <v>19</v>
      </c>
      <c r="AA380" s="109">
        <f t="shared" si="63"/>
        <v>38.15</v>
      </c>
      <c r="AB380" s="109">
        <f t="shared" si="64"/>
        <v>38150</v>
      </c>
      <c r="AC380" s="108">
        <f t="shared" si="65"/>
        <v>724.85</v>
      </c>
      <c r="AD380" s="107">
        <f t="shared" si="66"/>
        <v>2.2222222222222223E-2</v>
      </c>
      <c r="AE380" s="106">
        <f t="shared" si="67"/>
        <v>16.10777777777778</v>
      </c>
      <c r="AF380" s="105">
        <f t="shared" si="68"/>
        <v>434.90999999999997</v>
      </c>
      <c r="AG380" s="105">
        <f t="shared" si="69"/>
        <v>328.09000000000003</v>
      </c>
    </row>
    <row r="381" spans="1:33" s="88" customFormat="1" x14ac:dyDescent="0.35">
      <c r="A381" s="21">
        <v>10141103</v>
      </c>
      <c r="B381" s="176" t="s">
        <v>14786</v>
      </c>
      <c r="C381" s="259" t="s">
        <v>710</v>
      </c>
      <c r="D381" s="61"/>
      <c r="E381" s="114" t="str">
        <f t="shared" si="59"/>
        <v xml:space="preserve">TRANSFORMADOR MARCA:EFACEC PTS 213 </v>
      </c>
      <c r="F381" s="61"/>
      <c r="G381" s="61" t="s">
        <v>17574</v>
      </c>
      <c r="H381" s="61" t="s">
        <v>5408</v>
      </c>
      <c r="I381" s="61"/>
      <c r="J381" s="225"/>
      <c r="K381" s="294" t="s">
        <v>17573</v>
      </c>
      <c r="L381" s="294" t="s">
        <v>17572</v>
      </c>
      <c r="M381" s="40">
        <v>315</v>
      </c>
      <c r="N381" s="61">
        <v>11</v>
      </c>
      <c r="O381" s="61" t="s">
        <v>510</v>
      </c>
      <c r="P381" s="121">
        <v>3</v>
      </c>
      <c r="Q381" s="156">
        <v>1991</v>
      </c>
      <c r="R381" s="234" t="s">
        <v>27</v>
      </c>
      <c r="S381" s="234" t="s">
        <v>17571</v>
      </c>
      <c r="T381" s="116">
        <v>840</v>
      </c>
      <c r="U381" s="111">
        <v>45</v>
      </c>
      <c r="V381" s="113">
        <f t="shared" si="60"/>
        <v>378.93333333333334</v>
      </c>
      <c r="W381" s="113">
        <f t="shared" si="61"/>
        <v>461.06666666666666</v>
      </c>
      <c r="X381" s="112">
        <f t="shared" si="62"/>
        <v>461066.66666666669</v>
      </c>
      <c r="Y381" s="111"/>
      <c r="Z381" s="110">
        <f t="shared" si="70"/>
        <v>19</v>
      </c>
      <c r="AA381" s="109">
        <f t="shared" si="63"/>
        <v>42</v>
      </c>
      <c r="AB381" s="109">
        <f t="shared" si="64"/>
        <v>42000</v>
      </c>
      <c r="AC381" s="108">
        <f t="shared" si="65"/>
        <v>798</v>
      </c>
      <c r="AD381" s="107">
        <f t="shared" si="66"/>
        <v>2.2222222222222223E-2</v>
      </c>
      <c r="AE381" s="106">
        <f t="shared" si="67"/>
        <v>17.733333333333334</v>
      </c>
      <c r="AF381" s="105">
        <f t="shared" si="68"/>
        <v>478.8</v>
      </c>
      <c r="AG381" s="105">
        <f t="shared" si="69"/>
        <v>361.2</v>
      </c>
    </row>
    <row r="382" spans="1:33" s="88" customFormat="1" x14ac:dyDescent="0.35">
      <c r="A382" s="21">
        <v>10141103</v>
      </c>
      <c r="B382" s="115" t="s">
        <v>1665</v>
      </c>
      <c r="C382" s="272" t="s">
        <v>710</v>
      </c>
      <c r="D382" s="21"/>
      <c r="E382" s="114" t="str">
        <f t="shared" si="59"/>
        <v xml:space="preserve">TRANSFORMADOR MARCA:EFACEC SE-MANJE </v>
      </c>
      <c r="F382" s="21" t="s">
        <v>424</v>
      </c>
      <c r="G382" s="21" t="s">
        <v>3139</v>
      </c>
      <c r="H382" s="21" t="s">
        <v>3166</v>
      </c>
      <c r="I382" s="21" t="s">
        <v>14508</v>
      </c>
      <c r="J382" s="21"/>
      <c r="K382" s="21" t="s">
        <v>14507</v>
      </c>
      <c r="L382" s="21" t="s">
        <v>14506</v>
      </c>
      <c r="M382" s="21">
        <v>160</v>
      </c>
      <c r="N382" s="21">
        <v>33</v>
      </c>
      <c r="O382" s="21">
        <v>0.4</v>
      </c>
      <c r="P382" s="21">
        <v>3</v>
      </c>
      <c r="Q382" s="21">
        <v>1991</v>
      </c>
      <c r="R382" s="21" t="s">
        <v>27</v>
      </c>
      <c r="S382" s="21">
        <v>30955</v>
      </c>
      <c r="T382" s="116">
        <v>991</v>
      </c>
      <c r="U382" s="111">
        <v>45</v>
      </c>
      <c r="V382" s="113">
        <f t="shared" si="60"/>
        <v>447.05111111111114</v>
      </c>
      <c r="W382" s="113">
        <f t="shared" si="61"/>
        <v>543.94888888888886</v>
      </c>
      <c r="X382" s="112">
        <f t="shared" si="62"/>
        <v>543948.88888888888</v>
      </c>
      <c r="Y382" s="111"/>
      <c r="Z382" s="110">
        <f t="shared" si="70"/>
        <v>19</v>
      </c>
      <c r="AA382" s="109">
        <f t="shared" si="63"/>
        <v>49.550000000000004</v>
      </c>
      <c r="AB382" s="109">
        <f t="shared" si="64"/>
        <v>49550.000000000007</v>
      </c>
      <c r="AC382" s="108">
        <f t="shared" si="65"/>
        <v>941.45</v>
      </c>
      <c r="AD382" s="107">
        <f t="shared" si="66"/>
        <v>2.2222222222222223E-2</v>
      </c>
      <c r="AE382" s="106">
        <f t="shared" si="67"/>
        <v>20.921111111111113</v>
      </c>
      <c r="AF382" s="105">
        <f t="shared" si="68"/>
        <v>564.87</v>
      </c>
      <c r="AG382" s="105">
        <f t="shared" si="69"/>
        <v>426.13000000000005</v>
      </c>
    </row>
    <row r="383" spans="1:33" s="88" customFormat="1" x14ac:dyDescent="0.35">
      <c r="A383" s="21">
        <v>10141103</v>
      </c>
      <c r="B383" s="115" t="s">
        <v>1665</v>
      </c>
      <c r="C383" s="272" t="s">
        <v>710</v>
      </c>
      <c r="D383" s="21"/>
      <c r="E383" s="114" t="str">
        <f t="shared" si="59"/>
        <v xml:space="preserve">TRANSFORMADOR MARCA:EFACEC SE-MANJE </v>
      </c>
      <c r="F383" s="21" t="s">
        <v>424</v>
      </c>
      <c r="G383" s="21" t="s">
        <v>3139</v>
      </c>
      <c r="H383" s="21" t="s">
        <v>3166</v>
      </c>
      <c r="I383" s="21" t="s">
        <v>14505</v>
      </c>
      <c r="J383" s="21"/>
      <c r="K383" s="119" t="s">
        <v>14504</v>
      </c>
      <c r="L383" s="119" t="s">
        <v>14503</v>
      </c>
      <c r="M383" s="21">
        <v>200</v>
      </c>
      <c r="N383" s="21">
        <v>33</v>
      </c>
      <c r="O383" s="21">
        <v>0.4</v>
      </c>
      <c r="P383" s="124">
        <v>3</v>
      </c>
      <c r="Q383" s="21">
        <v>1991</v>
      </c>
      <c r="R383" s="21" t="s">
        <v>27</v>
      </c>
      <c r="S383" s="21">
        <v>60071</v>
      </c>
      <c r="T383" s="116">
        <v>991</v>
      </c>
      <c r="U383" s="111">
        <v>45</v>
      </c>
      <c r="V383" s="113">
        <f t="shared" si="60"/>
        <v>447.05111111111114</v>
      </c>
      <c r="W383" s="113">
        <f t="shared" si="61"/>
        <v>543.94888888888886</v>
      </c>
      <c r="X383" s="112">
        <f t="shared" si="62"/>
        <v>543948.88888888888</v>
      </c>
      <c r="Y383" s="111"/>
      <c r="Z383" s="110">
        <f t="shared" si="70"/>
        <v>19</v>
      </c>
      <c r="AA383" s="109">
        <f t="shared" si="63"/>
        <v>49.550000000000004</v>
      </c>
      <c r="AB383" s="109">
        <f t="shared" si="64"/>
        <v>49550.000000000007</v>
      </c>
      <c r="AC383" s="108">
        <f t="shared" si="65"/>
        <v>941.45</v>
      </c>
      <c r="AD383" s="107">
        <f t="shared" si="66"/>
        <v>2.2222222222222223E-2</v>
      </c>
      <c r="AE383" s="106">
        <f t="shared" si="67"/>
        <v>20.921111111111113</v>
      </c>
      <c r="AF383" s="105">
        <f t="shared" si="68"/>
        <v>564.87</v>
      </c>
      <c r="AG383" s="105">
        <f t="shared" si="69"/>
        <v>426.13000000000005</v>
      </c>
    </row>
    <row r="384" spans="1:33" s="88" customFormat="1" x14ac:dyDescent="0.35">
      <c r="A384" s="21">
        <v>10141103</v>
      </c>
      <c r="B384" s="115" t="s">
        <v>1665</v>
      </c>
      <c r="C384" s="272" t="s">
        <v>710</v>
      </c>
      <c r="D384" s="21" t="s">
        <v>7654</v>
      </c>
      <c r="E384" s="114" t="str">
        <f t="shared" si="59"/>
        <v>TRANSFORMADOR MARCA:Efacec  PT 441</v>
      </c>
      <c r="F384" s="57" t="s">
        <v>2737</v>
      </c>
      <c r="G384" s="21"/>
      <c r="H384" s="21" t="s">
        <v>494</v>
      </c>
      <c r="I384" s="21"/>
      <c r="J384" s="21"/>
      <c r="K384" s="133" t="s">
        <v>14502</v>
      </c>
      <c r="L384" s="133" t="s">
        <v>14501</v>
      </c>
      <c r="M384" s="21">
        <v>250</v>
      </c>
      <c r="N384" s="21">
        <v>33</v>
      </c>
      <c r="O384" s="21" t="s">
        <v>510</v>
      </c>
      <c r="P384" s="124" t="s">
        <v>516</v>
      </c>
      <c r="Q384" s="21">
        <v>1991</v>
      </c>
      <c r="R384" s="21" t="s">
        <v>535</v>
      </c>
      <c r="S384" s="21">
        <v>12625.2</v>
      </c>
      <c r="T384" s="116">
        <v>991</v>
      </c>
      <c r="U384" s="111">
        <v>45</v>
      </c>
      <c r="V384" s="113">
        <f t="shared" si="60"/>
        <v>447.05111111111114</v>
      </c>
      <c r="W384" s="113">
        <f t="shared" si="61"/>
        <v>543.94888888888886</v>
      </c>
      <c r="X384" s="112">
        <f t="shared" si="62"/>
        <v>543948.88888888888</v>
      </c>
      <c r="Y384" s="111"/>
      <c r="Z384" s="110">
        <f t="shared" si="70"/>
        <v>19</v>
      </c>
      <c r="AA384" s="109">
        <f t="shared" si="63"/>
        <v>49.550000000000004</v>
      </c>
      <c r="AB384" s="109">
        <f t="shared" si="64"/>
        <v>49550.000000000007</v>
      </c>
      <c r="AC384" s="108">
        <f t="shared" si="65"/>
        <v>941.45</v>
      </c>
      <c r="AD384" s="107">
        <f t="shared" si="66"/>
        <v>2.2222222222222223E-2</v>
      </c>
      <c r="AE384" s="106">
        <f t="shared" si="67"/>
        <v>20.921111111111113</v>
      </c>
      <c r="AF384" s="105">
        <f t="shared" si="68"/>
        <v>564.87</v>
      </c>
      <c r="AG384" s="105">
        <f t="shared" si="69"/>
        <v>426.13000000000005</v>
      </c>
    </row>
    <row r="385" spans="1:33" s="88" customFormat="1" x14ac:dyDescent="0.35">
      <c r="A385" s="21">
        <v>10141103</v>
      </c>
      <c r="B385" s="115" t="s">
        <v>1665</v>
      </c>
      <c r="C385" s="272" t="s">
        <v>710</v>
      </c>
      <c r="D385" s="21" t="s">
        <v>14499</v>
      </c>
      <c r="E385" s="114" t="str">
        <f t="shared" si="59"/>
        <v>TRANSFORMADOR MARCA:EFACEC AGXX/PTS0063 AGXX/PTS0063</v>
      </c>
      <c r="F385" s="61" t="s">
        <v>14500</v>
      </c>
      <c r="G385" s="21" t="s">
        <v>14499</v>
      </c>
      <c r="H385" s="21" t="s">
        <v>2113</v>
      </c>
      <c r="I385" s="21" t="s">
        <v>2113</v>
      </c>
      <c r="J385" s="21"/>
      <c r="K385" s="121" t="s">
        <v>14498</v>
      </c>
      <c r="L385" s="121" t="s">
        <v>14497</v>
      </c>
      <c r="M385" s="61">
        <v>200</v>
      </c>
      <c r="N385" s="121">
        <v>11</v>
      </c>
      <c r="O385" s="61">
        <v>0.4</v>
      </c>
      <c r="P385" s="61">
        <v>3</v>
      </c>
      <c r="Q385" s="121">
        <v>1991</v>
      </c>
      <c r="R385" s="121" t="s">
        <v>27</v>
      </c>
      <c r="S385" s="121">
        <v>12624.1</v>
      </c>
      <c r="T385" s="116">
        <v>572</v>
      </c>
      <c r="U385" s="111">
        <v>45</v>
      </c>
      <c r="V385" s="113">
        <f t="shared" si="60"/>
        <v>258.03555555555556</v>
      </c>
      <c r="W385" s="113">
        <f t="shared" si="61"/>
        <v>313.96444444444444</v>
      </c>
      <c r="X385" s="112">
        <f t="shared" si="62"/>
        <v>313964.44444444444</v>
      </c>
      <c r="Y385" s="111"/>
      <c r="Z385" s="110">
        <f t="shared" si="70"/>
        <v>19</v>
      </c>
      <c r="AA385" s="109">
        <f t="shared" si="63"/>
        <v>28.6</v>
      </c>
      <c r="AB385" s="109">
        <f t="shared" si="64"/>
        <v>28600</v>
      </c>
      <c r="AC385" s="108">
        <f t="shared" si="65"/>
        <v>543.4</v>
      </c>
      <c r="AD385" s="107">
        <f t="shared" si="66"/>
        <v>2.2222222222222223E-2</v>
      </c>
      <c r="AE385" s="106">
        <f t="shared" si="67"/>
        <v>12.075555555555555</v>
      </c>
      <c r="AF385" s="105">
        <f t="shared" si="68"/>
        <v>326.04000000000002</v>
      </c>
      <c r="AG385" s="105">
        <f t="shared" si="69"/>
        <v>245.96</v>
      </c>
    </row>
    <row r="386" spans="1:33" s="88" customFormat="1" x14ac:dyDescent="0.35">
      <c r="A386" s="21">
        <v>10141103</v>
      </c>
      <c r="B386" s="176" t="s">
        <v>1665</v>
      </c>
      <c r="C386" s="272" t="s">
        <v>710</v>
      </c>
      <c r="D386" s="61"/>
      <c r="E386" s="114" t="str">
        <f t="shared" ref="E386:E449" si="71">+CONCATENATE(C386," ","MARCA:",R386," ",G386," ",D386,)</f>
        <v xml:space="preserve">TRANSFORMADOR MARCA:MEGATRON FEDERAL PTS INSPENSAO </v>
      </c>
      <c r="F386" s="61"/>
      <c r="G386" s="61" t="s">
        <v>14496</v>
      </c>
      <c r="H386" s="61" t="s">
        <v>5408</v>
      </c>
      <c r="I386" s="61"/>
      <c r="J386" s="61"/>
      <c r="K386" s="122" t="s">
        <v>14495</v>
      </c>
      <c r="L386" s="122" t="s">
        <v>14494</v>
      </c>
      <c r="M386" s="21">
        <v>315</v>
      </c>
      <c r="N386" s="61">
        <v>11</v>
      </c>
      <c r="O386" s="61" t="s">
        <v>510</v>
      </c>
      <c r="P386" s="121">
        <v>3</v>
      </c>
      <c r="Q386" s="156">
        <v>1991</v>
      </c>
      <c r="R386" s="156" t="s">
        <v>6272</v>
      </c>
      <c r="S386" s="156"/>
      <c r="T386" s="116">
        <v>840</v>
      </c>
      <c r="U386" s="111">
        <v>45</v>
      </c>
      <c r="V386" s="113">
        <f t="shared" ref="V386:V449" si="72">((Z386/U386)*(T386-AA386))+AA386</f>
        <v>378.93333333333334</v>
      </c>
      <c r="W386" s="113">
        <f t="shared" ref="W386:W449" si="73">+T386-V386</f>
        <v>461.06666666666666</v>
      </c>
      <c r="X386" s="112">
        <f t="shared" ref="X386:X449" si="74">+W386*1000</f>
        <v>461066.66666666669</v>
      </c>
      <c r="Y386" s="111"/>
      <c r="Z386" s="110">
        <f t="shared" si="70"/>
        <v>19</v>
      </c>
      <c r="AA386" s="109">
        <f t="shared" ref="AA386:AA449" si="75">(5/100*T386)</f>
        <v>42</v>
      </c>
      <c r="AB386" s="109">
        <f t="shared" ref="AB386:AB449" si="76">+AA386*1000</f>
        <v>42000</v>
      </c>
      <c r="AC386" s="108">
        <f t="shared" ref="AC386:AC449" si="77">+T386-AA386</f>
        <v>798</v>
      </c>
      <c r="AD386" s="107">
        <f t="shared" ref="AD386:AD449" si="78">1/U386</f>
        <v>2.2222222222222223E-2</v>
      </c>
      <c r="AE386" s="106">
        <f t="shared" ref="AE386:AE449" si="79">+AC386*AD386</f>
        <v>17.733333333333334</v>
      </c>
      <c r="AF386" s="105">
        <f t="shared" ref="AF386:AF449" si="80">+T386-V386+AE386</f>
        <v>478.8</v>
      </c>
      <c r="AG386" s="105">
        <f t="shared" ref="AG386:AG449" si="81">+V386-AE386</f>
        <v>361.2</v>
      </c>
    </row>
    <row r="387" spans="1:33" s="88" customFormat="1" x14ac:dyDescent="0.35">
      <c r="A387" s="21">
        <v>10141103</v>
      </c>
      <c r="B387" s="162" t="s">
        <v>725</v>
      </c>
      <c r="C387" s="272" t="s">
        <v>710</v>
      </c>
      <c r="D387" s="124" t="s">
        <v>1623</v>
      </c>
      <c r="E387" s="114" t="str">
        <f t="shared" si="71"/>
        <v>TRANSFORMADOR MARCA:GEC ALSTHOM PT 50R PT 50R</v>
      </c>
      <c r="F387" s="124"/>
      <c r="G387" s="124" t="s">
        <v>1623</v>
      </c>
      <c r="H387" s="142" t="s">
        <v>898</v>
      </c>
      <c r="I387" s="124"/>
      <c r="J387" s="124"/>
      <c r="K387" s="142" t="s">
        <v>1622</v>
      </c>
      <c r="L387" s="142" t="s">
        <v>1621</v>
      </c>
      <c r="M387" s="124">
        <v>500</v>
      </c>
      <c r="N387" s="124">
        <v>33</v>
      </c>
      <c r="O387" s="21">
        <v>0.4</v>
      </c>
      <c r="P387" s="124" t="s">
        <v>514</v>
      </c>
      <c r="Q387" s="142">
        <v>1991</v>
      </c>
      <c r="R387" s="124" t="s">
        <v>1604</v>
      </c>
      <c r="S387" s="124" t="s">
        <v>1620</v>
      </c>
      <c r="T387" s="116">
        <v>1200</v>
      </c>
      <c r="U387" s="111">
        <v>45</v>
      </c>
      <c r="V387" s="113">
        <f t="shared" si="72"/>
        <v>541.33333333333326</v>
      </c>
      <c r="W387" s="113">
        <f t="shared" si="73"/>
        <v>658.66666666666674</v>
      </c>
      <c r="X387" s="112">
        <f t="shared" si="74"/>
        <v>658666.66666666674</v>
      </c>
      <c r="Y387" s="111"/>
      <c r="Z387" s="110">
        <f t="shared" si="70"/>
        <v>19</v>
      </c>
      <c r="AA387" s="109">
        <f t="shared" si="75"/>
        <v>60</v>
      </c>
      <c r="AB387" s="109">
        <f t="shared" si="76"/>
        <v>60000</v>
      </c>
      <c r="AC387" s="108">
        <f t="shared" si="77"/>
        <v>1140</v>
      </c>
      <c r="AD387" s="107">
        <f t="shared" si="78"/>
        <v>2.2222222222222223E-2</v>
      </c>
      <c r="AE387" s="106">
        <f t="shared" si="79"/>
        <v>25.333333333333336</v>
      </c>
      <c r="AF387" s="105">
        <f t="shared" si="80"/>
        <v>684.00000000000011</v>
      </c>
      <c r="AG387" s="105">
        <f t="shared" si="81"/>
        <v>515.99999999999989</v>
      </c>
    </row>
    <row r="388" spans="1:33" s="88" customFormat="1" x14ac:dyDescent="0.35">
      <c r="A388" s="21">
        <v>10141103</v>
      </c>
      <c r="B388" s="115" t="s">
        <v>14786</v>
      </c>
      <c r="C388" s="259" t="s">
        <v>710</v>
      </c>
      <c r="D388" s="21"/>
      <c r="E388" s="114" t="str">
        <f t="shared" si="71"/>
        <v xml:space="preserve">TRANSFORMADOR MARCA:EFACEC SE-MATAMBO </v>
      </c>
      <c r="F388" s="21" t="s">
        <v>424</v>
      </c>
      <c r="G388" s="21" t="s">
        <v>3157</v>
      </c>
      <c r="H388" s="21" t="s">
        <v>424</v>
      </c>
      <c r="I388" s="21" t="s">
        <v>15939</v>
      </c>
      <c r="J388" s="21"/>
      <c r="K388" s="119" t="s">
        <v>17570</v>
      </c>
      <c r="L388" s="119" t="s">
        <v>17569</v>
      </c>
      <c r="M388" s="21">
        <v>250</v>
      </c>
      <c r="N388" s="21">
        <v>33</v>
      </c>
      <c r="O388" s="21">
        <v>0.4</v>
      </c>
      <c r="P388" s="21">
        <v>3</v>
      </c>
      <c r="Q388" s="21">
        <v>1992</v>
      </c>
      <c r="R388" s="21" t="s">
        <v>27</v>
      </c>
      <c r="S388" s="21" t="s">
        <v>17568</v>
      </c>
      <c r="T388" s="116">
        <v>991</v>
      </c>
      <c r="U388" s="111">
        <v>45</v>
      </c>
      <c r="V388" s="113">
        <f t="shared" si="72"/>
        <v>467.97222222222223</v>
      </c>
      <c r="W388" s="113">
        <f t="shared" si="73"/>
        <v>523.02777777777783</v>
      </c>
      <c r="X388" s="112">
        <f t="shared" si="74"/>
        <v>523027.77777777781</v>
      </c>
      <c r="Y388" s="111"/>
      <c r="Z388" s="110">
        <f t="shared" si="70"/>
        <v>20</v>
      </c>
      <c r="AA388" s="109">
        <f t="shared" si="75"/>
        <v>49.550000000000004</v>
      </c>
      <c r="AB388" s="109">
        <f t="shared" si="76"/>
        <v>49550.000000000007</v>
      </c>
      <c r="AC388" s="108">
        <f t="shared" si="77"/>
        <v>941.45</v>
      </c>
      <c r="AD388" s="107">
        <f t="shared" si="78"/>
        <v>2.2222222222222223E-2</v>
      </c>
      <c r="AE388" s="106">
        <f t="shared" si="79"/>
        <v>20.921111111111113</v>
      </c>
      <c r="AF388" s="105">
        <f t="shared" si="80"/>
        <v>543.94888888888897</v>
      </c>
      <c r="AG388" s="105">
        <f t="shared" si="81"/>
        <v>447.05111111111114</v>
      </c>
    </row>
    <row r="389" spans="1:33" s="88" customFormat="1" x14ac:dyDescent="0.35">
      <c r="A389" s="21">
        <v>10141103</v>
      </c>
      <c r="B389" s="115" t="s">
        <v>14786</v>
      </c>
      <c r="C389" s="259" t="s">
        <v>710</v>
      </c>
      <c r="D389" s="21"/>
      <c r="E389" s="114" t="str">
        <f t="shared" si="71"/>
        <v xml:space="preserve">TRANSFORMADOR MARCA:EFACEC SE-MATAMBO </v>
      </c>
      <c r="F389" s="21" t="s">
        <v>424</v>
      </c>
      <c r="G389" s="21" t="s">
        <v>3157</v>
      </c>
      <c r="H389" s="21" t="s">
        <v>424</v>
      </c>
      <c r="I389" s="21" t="s">
        <v>15939</v>
      </c>
      <c r="J389" s="21"/>
      <c r="K389" s="119" t="s">
        <v>17567</v>
      </c>
      <c r="L389" s="119" t="s">
        <v>17566</v>
      </c>
      <c r="M389" s="21">
        <v>200</v>
      </c>
      <c r="N389" s="21">
        <v>33</v>
      </c>
      <c r="O389" s="21">
        <v>0.4</v>
      </c>
      <c r="P389" s="21">
        <v>3</v>
      </c>
      <c r="Q389" s="21">
        <v>1992</v>
      </c>
      <c r="R389" s="21" t="s">
        <v>27</v>
      </c>
      <c r="S389" s="21" t="s">
        <v>17565</v>
      </c>
      <c r="T389" s="116">
        <v>991</v>
      </c>
      <c r="U389" s="111">
        <v>45</v>
      </c>
      <c r="V389" s="113">
        <f t="shared" si="72"/>
        <v>467.97222222222223</v>
      </c>
      <c r="W389" s="113">
        <f t="shared" si="73"/>
        <v>523.02777777777783</v>
      </c>
      <c r="X389" s="112">
        <f t="shared" si="74"/>
        <v>523027.77777777781</v>
      </c>
      <c r="Y389" s="111"/>
      <c r="Z389" s="110">
        <f t="shared" si="70"/>
        <v>20</v>
      </c>
      <c r="AA389" s="109">
        <f t="shared" si="75"/>
        <v>49.550000000000004</v>
      </c>
      <c r="AB389" s="109">
        <f t="shared" si="76"/>
        <v>49550.000000000007</v>
      </c>
      <c r="AC389" s="108">
        <f t="shared" si="77"/>
        <v>941.45</v>
      </c>
      <c r="AD389" s="107">
        <f t="shared" si="78"/>
        <v>2.2222222222222223E-2</v>
      </c>
      <c r="AE389" s="106">
        <f t="shared" si="79"/>
        <v>20.921111111111113</v>
      </c>
      <c r="AF389" s="105">
        <f t="shared" si="80"/>
        <v>543.94888888888897</v>
      </c>
      <c r="AG389" s="105">
        <f t="shared" si="81"/>
        <v>447.05111111111114</v>
      </c>
    </row>
    <row r="390" spans="1:33" s="88" customFormat="1" x14ac:dyDescent="0.35">
      <c r="A390" s="21">
        <v>10141103</v>
      </c>
      <c r="B390" s="115" t="s">
        <v>14786</v>
      </c>
      <c r="C390" s="259" t="s">
        <v>710</v>
      </c>
      <c r="D390" s="21" t="s">
        <v>3085</v>
      </c>
      <c r="E390" s="114" t="str">
        <f t="shared" si="71"/>
        <v>TRANSFORMADOR MARCA:EFACEC PT8 PT8</v>
      </c>
      <c r="F390" s="21" t="s">
        <v>17564</v>
      </c>
      <c r="G390" s="21" t="s">
        <v>3085</v>
      </c>
      <c r="H390" s="21" t="s">
        <v>3104</v>
      </c>
      <c r="I390" s="21" t="s">
        <v>530</v>
      </c>
      <c r="J390" s="21"/>
      <c r="K390" s="124">
        <v>693738.9</v>
      </c>
      <c r="L390" s="124">
        <v>7806689.9000000004</v>
      </c>
      <c r="M390" s="61">
        <v>250</v>
      </c>
      <c r="N390" s="21">
        <v>6.6</v>
      </c>
      <c r="O390" s="21">
        <v>0.4</v>
      </c>
      <c r="P390" s="21">
        <v>3</v>
      </c>
      <c r="Q390" s="124">
        <v>1992</v>
      </c>
      <c r="R390" s="124" t="s">
        <v>27</v>
      </c>
      <c r="S390" s="124" t="s">
        <v>17563</v>
      </c>
      <c r="T390" s="116">
        <v>840</v>
      </c>
      <c r="U390" s="111">
        <v>45</v>
      </c>
      <c r="V390" s="113">
        <f t="shared" si="72"/>
        <v>396.66666666666663</v>
      </c>
      <c r="W390" s="113">
        <f t="shared" si="73"/>
        <v>443.33333333333337</v>
      </c>
      <c r="X390" s="112">
        <f t="shared" si="74"/>
        <v>443333.33333333337</v>
      </c>
      <c r="Y390" s="111"/>
      <c r="Z390" s="110">
        <f t="shared" si="70"/>
        <v>20</v>
      </c>
      <c r="AA390" s="109">
        <f t="shared" si="75"/>
        <v>42</v>
      </c>
      <c r="AB390" s="109">
        <f t="shared" si="76"/>
        <v>42000</v>
      </c>
      <c r="AC390" s="108">
        <f t="shared" si="77"/>
        <v>798</v>
      </c>
      <c r="AD390" s="107">
        <f t="shared" si="78"/>
        <v>2.2222222222222223E-2</v>
      </c>
      <c r="AE390" s="106">
        <f t="shared" si="79"/>
        <v>17.733333333333334</v>
      </c>
      <c r="AF390" s="105">
        <f t="shared" si="80"/>
        <v>461.06666666666672</v>
      </c>
      <c r="AG390" s="105">
        <f t="shared" si="81"/>
        <v>378.93333333333328</v>
      </c>
    </row>
    <row r="391" spans="1:33" s="88" customFormat="1" x14ac:dyDescent="0.35">
      <c r="A391" s="21">
        <v>10141103</v>
      </c>
      <c r="B391" s="115" t="s">
        <v>14786</v>
      </c>
      <c r="C391" s="259" t="s">
        <v>710</v>
      </c>
      <c r="D391" s="21" t="s">
        <v>17561</v>
      </c>
      <c r="E391" s="114" t="str">
        <f t="shared" si="71"/>
        <v>TRANSFORMADOR MARCA:Motra Sabuco-Efacec PT157 PT157</v>
      </c>
      <c r="F391" s="21" t="s">
        <v>17562</v>
      </c>
      <c r="G391" s="21" t="s">
        <v>17561</v>
      </c>
      <c r="H391" s="21" t="s">
        <v>3104</v>
      </c>
      <c r="I391" s="21" t="s">
        <v>530</v>
      </c>
      <c r="J391" s="21"/>
      <c r="K391" s="124">
        <v>694836.9</v>
      </c>
      <c r="L391" s="124">
        <v>7805771.7999999998</v>
      </c>
      <c r="M391" s="21">
        <v>500</v>
      </c>
      <c r="N391" s="21">
        <v>6.6</v>
      </c>
      <c r="O391" s="21">
        <v>0.4</v>
      </c>
      <c r="P391" s="21">
        <v>3</v>
      </c>
      <c r="Q391" s="124">
        <v>1992</v>
      </c>
      <c r="R391" s="124" t="s">
        <v>17560</v>
      </c>
      <c r="S391" s="269">
        <v>678113496.29999995</v>
      </c>
      <c r="T391" s="116">
        <v>1016</v>
      </c>
      <c r="U391" s="111">
        <v>45</v>
      </c>
      <c r="V391" s="113">
        <f t="shared" si="72"/>
        <v>479.77777777777777</v>
      </c>
      <c r="W391" s="113">
        <f t="shared" si="73"/>
        <v>536.22222222222217</v>
      </c>
      <c r="X391" s="112">
        <f t="shared" si="74"/>
        <v>536222.22222222213</v>
      </c>
      <c r="Y391" s="111"/>
      <c r="Z391" s="110">
        <f t="shared" si="70"/>
        <v>20</v>
      </c>
      <c r="AA391" s="109">
        <f t="shared" si="75"/>
        <v>50.800000000000004</v>
      </c>
      <c r="AB391" s="109">
        <f t="shared" si="76"/>
        <v>50800.000000000007</v>
      </c>
      <c r="AC391" s="108">
        <f t="shared" si="77"/>
        <v>965.2</v>
      </c>
      <c r="AD391" s="107">
        <f t="shared" si="78"/>
        <v>2.2222222222222223E-2</v>
      </c>
      <c r="AE391" s="106">
        <f t="shared" si="79"/>
        <v>21.448888888888892</v>
      </c>
      <c r="AF391" s="105">
        <f t="shared" si="80"/>
        <v>557.67111111111103</v>
      </c>
      <c r="AG391" s="105">
        <f t="shared" si="81"/>
        <v>458.32888888888886</v>
      </c>
    </row>
    <row r="392" spans="1:33" s="88" customFormat="1" x14ac:dyDescent="0.35">
      <c r="A392" s="21">
        <v>10141103</v>
      </c>
      <c r="B392" s="115" t="s">
        <v>14786</v>
      </c>
      <c r="C392" s="259" t="s">
        <v>710</v>
      </c>
      <c r="D392" s="21" t="s">
        <v>17558</v>
      </c>
      <c r="E392" s="114" t="str">
        <f t="shared" si="71"/>
        <v>TRANSFORMADOR MARCA:EFACEC AGCHI/PT11 AGCHI/PT11</v>
      </c>
      <c r="F392" s="21" t="s">
        <v>17559</v>
      </c>
      <c r="G392" s="21" t="s">
        <v>17558</v>
      </c>
      <c r="H392" s="21" t="s">
        <v>977</v>
      </c>
      <c r="I392" s="21" t="s">
        <v>976</v>
      </c>
      <c r="J392" s="21"/>
      <c r="K392" s="139" t="s">
        <v>17557</v>
      </c>
      <c r="L392" s="119" t="s">
        <v>17556</v>
      </c>
      <c r="M392" s="21">
        <v>200</v>
      </c>
      <c r="N392" s="21">
        <v>6.6</v>
      </c>
      <c r="O392" s="21">
        <v>0.4</v>
      </c>
      <c r="P392" s="21">
        <v>3</v>
      </c>
      <c r="Q392" s="21">
        <v>1992</v>
      </c>
      <c r="R392" s="21" t="s">
        <v>27</v>
      </c>
      <c r="S392" s="21" t="s">
        <v>17555</v>
      </c>
      <c r="T392" s="116">
        <v>572</v>
      </c>
      <c r="U392" s="111">
        <v>45</v>
      </c>
      <c r="V392" s="113">
        <f t="shared" si="72"/>
        <v>270.11111111111109</v>
      </c>
      <c r="W392" s="113">
        <f t="shared" si="73"/>
        <v>301.88888888888891</v>
      </c>
      <c r="X392" s="112">
        <f t="shared" si="74"/>
        <v>301888.88888888893</v>
      </c>
      <c r="Y392" s="111"/>
      <c r="Z392" s="110">
        <f t="shared" si="70"/>
        <v>20</v>
      </c>
      <c r="AA392" s="109">
        <f t="shared" si="75"/>
        <v>28.6</v>
      </c>
      <c r="AB392" s="109">
        <f t="shared" si="76"/>
        <v>28600</v>
      </c>
      <c r="AC392" s="108">
        <f t="shared" si="77"/>
        <v>543.4</v>
      </c>
      <c r="AD392" s="107">
        <f t="shared" si="78"/>
        <v>2.2222222222222223E-2</v>
      </c>
      <c r="AE392" s="106">
        <f t="shared" si="79"/>
        <v>12.075555555555555</v>
      </c>
      <c r="AF392" s="105">
        <f t="shared" si="80"/>
        <v>313.9644444444445</v>
      </c>
      <c r="AG392" s="105">
        <f t="shared" si="81"/>
        <v>258.0355555555555</v>
      </c>
    </row>
    <row r="393" spans="1:33" s="88" customFormat="1" x14ac:dyDescent="0.35">
      <c r="A393" s="21">
        <v>10141103</v>
      </c>
      <c r="B393" s="115" t="s">
        <v>1665</v>
      </c>
      <c r="C393" s="272" t="s">
        <v>710</v>
      </c>
      <c r="D393" s="21"/>
      <c r="E393" s="114" t="str">
        <f t="shared" si="71"/>
        <v xml:space="preserve">TRANSFORMADOR MARCA:N/A SE-MOATIZE </v>
      </c>
      <c r="F393" s="57" t="s">
        <v>424</v>
      </c>
      <c r="G393" s="21" t="s">
        <v>3196</v>
      </c>
      <c r="H393" s="21" t="s">
        <v>411</v>
      </c>
      <c r="I393" s="21" t="s">
        <v>14493</v>
      </c>
      <c r="J393" s="57"/>
      <c r="K393" s="57" t="s">
        <v>14492</v>
      </c>
      <c r="L393" s="57" t="s">
        <v>14491</v>
      </c>
      <c r="M393" s="21">
        <v>250</v>
      </c>
      <c r="N393" s="21">
        <v>6.6</v>
      </c>
      <c r="O393" s="21">
        <v>0.4</v>
      </c>
      <c r="P393" s="57">
        <v>3</v>
      </c>
      <c r="Q393" s="57">
        <v>1992</v>
      </c>
      <c r="R393" s="21" t="s">
        <v>384</v>
      </c>
      <c r="S393" s="57" t="s">
        <v>384</v>
      </c>
      <c r="T393" s="116">
        <v>840</v>
      </c>
      <c r="U393" s="111">
        <v>45</v>
      </c>
      <c r="V393" s="113">
        <f t="shared" si="72"/>
        <v>396.66666666666663</v>
      </c>
      <c r="W393" s="113">
        <f t="shared" si="73"/>
        <v>443.33333333333337</v>
      </c>
      <c r="X393" s="112">
        <f t="shared" si="74"/>
        <v>443333.33333333337</v>
      </c>
      <c r="Y393" s="111"/>
      <c r="Z393" s="110">
        <f t="shared" si="70"/>
        <v>20</v>
      </c>
      <c r="AA393" s="109">
        <f t="shared" si="75"/>
        <v>42</v>
      </c>
      <c r="AB393" s="109">
        <f t="shared" si="76"/>
        <v>42000</v>
      </c>
      <c r="AC393" s="108">
        <f t="shared" si="77"/>
        <v>798</v>
      </c>
      <c r="AD393" s="107">
        <f t="shared" si="78"/>
        <v>2.2222222222222223E-2</v>
      </c>
      <c r="AE393" s="106">
        <f t="shared" si="79"/>
        <v>17.733333333333334</v>
      </c>
      <c r="AF393" s="105">
        <f t="shared" si="80"/>
        <v>461.06666666666672</v>
      </c>
      <c r="AG393" s="105">
        <f t="shared" si="81"/>
        <v>378.93333333333328</v>
      </c>
    </row>
    <row r="394" spans="1:33" s="88" customFormat="1" x14ac:dyDescent="0.35">
      <c r="A394" s="21">
        <v>10141103</v>
      </c>
      <c r="B394" s="115" t="s">
        <v>1665</v>
      </c>
      <c r="C394" s="272" t="s">
        <v>710</v>
      </c>
      <c r="D394" s="21"/>
      <c r="E394" s="114" t="str">
        <f t="shared" si="71"/>
        <v xml:space="preserve">TRANSFORMADOR MARCA:GEC SE-MOATIZE </v>
      </c>
      <c r="F394" s="57" t="s">
        <v>424</v>
      </c>
      <c r="G394" s="21" t="s">
        <v>3196</v>
      </c>
      <c r="H394" s="21" t="s">
        <v>411</v>
      </c>
      <c r="I394" s="21" t="s">
        <v>14490</v>
      </c>
      <c r="J394" s="57"/>
      <c r="K394" s="57" t="s">
        <v>14489</v>
      </c>
      <c r="L394" s="57" t="s">
        <v>14488</v>
      </c>
      <c r="M394" s="21">
        <v>250</v>
      </c>
      <c r="N394" s="21">
        <v>6.6</v>
      </c>
      <c r="O394" s="21">
        <v>0.4</v>
      </c>
      <c r="P394" s="57">
        <v>3</v>
      </c>
      <c r="Q394" s="57">
        <v>1992</v>
      </c>
      <c r="R394" s="21" t="s">
        <v>14487</v>
      </c>
      <c r="S394" s="57">
        <v>6596</v>
      </c>
      <c r="T394" s="116">
        <v>840</v>
      </c>
      <c r="U394" s="111">
        <v>45</v>
      </c>
      <c r="V394" s="113">
        <f t="shared" si="72"/>
        <v>396.66666666666663</v>
      </c>
      <c r="W394" s="113">
        <f t="shared" si="73"/>
        <v>443.33333333333337</v>
      </c>
      <c r="X394" s="112">
        <f t="shared" si="74"/>
        <v>443333.33333333337</v>
      </c>
      <c r="Y394" s="111"/>
      <c r="Z394" s="110">
        <f t="shared" si="70"/>
        <v>20</v>
      </c>
      <c r="AA394" s="109">
        <f t="shared" si="75"/>
        <v>42</v>
      </c>
      <c r="AB394" s="109">
        <f t="shared" si="76"/>
        <v>42000</v>
      </c>
      <c r="AC394" s="108">
        <f t="shared" si="77"/>
        <v>798</v>
      </c>
      <c r="AD394" s="107">
        <f t="shared" si="78"/>
        <v>2.2222222222222223E-2</v>
      </c>
      <c r="AE394" s="106">
        <f t="shared" si="79"/>
        <v>17.733333333333334</v>
      </c>
      <c r="AF394" s="105">
        <f t="shared" si="80"/>
        <v>461.06666666666672</v>
      </c>
      <c r="AG394" s="105">
        <f t="shared" si="81"/>
        <v>378.93333333333328</v>
      </c>
    </row>
    <row r="395" spans="1:33" s="88" customFormat="1" x14ac:dyDescent="0.35">
      <c r="A395" s="21">
        <v>10141103</v>
      </c>
      <c r="B395" s="115" t="s">
        <v>1665</v>
      </c>
      <c r="C395" s="272" t="s">
        <v>710</v>
      </c>
      <c r="D395" s="21"/>
      <c r="E395" s="114" t="str">
        <f t="shared" si="71"/>
        <v xml:space="preserve">TRANSFORMADOR MARCA:EFACEC SE-MANJE </v>
      </c>
      <c r="F395" s="21" t="s">
        <v>424</v>
      </c>
      <c r="G395" s="21" t="s">
        <v>3139</v>
      </c>
      <c r="H395" s="21" t="s">
        <v>3166</v>
      </c>
      <c r="I395" s="21" t="s">
        <v>14486</v>
      </c>
      <c r="J395" s="21"/>
      <c r="K395" s="21" t="s">
        <v>14485</v>
      </c>
      <c r="L395" s="21" t="s">
        <v>14484</v>
      </c>
      <c r="M395" s="21">
        <v>100</v>
      </c>
      <c r="N395" s="21">
        <v>33</v>
      </c>
      <c r="O395" s="21">
        <v>0.4</v>
      </c>
      <c r="P395" s="21">
        <v>3</v>
      </c>
      <c r="Q395" s="21">
        <v>1992</v>
      </c>
      <c r="R395" s="21" t="s">
        <v>27</v>
      </c>
      <c r="S395" s="21" t="s">
        <v>14483</v>
      </c>
      <c r="T395" s="116">
        <v>763</v>
      </c>
      <c r="U395" s="111">
        <v>45</v>
      </c>
      <c r="V395" s="113">
        <f t="shared" si="72"/>
        <v>360.30555555555554</v>
      </c>
      <c r="W395" s="113">
        <f t="shared" si="73"/>
        <v>402.69444444444446</v>
      </c>
      <c r="X395" s="112">
        <f t="shared" si="74"/>
        <v>402694.44444444444</v>
      </c>
      <c r="Y395" s="111"/>
      <c r="Z395" s="110">
        <f t="shared" si="70"/>
        <v>20</v>
      </c>
      <c r="AA395" s="109">
        <f t="shared" si="75"/>
        <v>38.15</v>
      </c>
      <c r="AB395" s="109">
        <f t="shared" si="76"/>
        <v>38150</v>
      </c>
      <c r="AC395" s="108">
        <f t="shared" si="77"/>
        <v>724.85</v>
      </c>
      <c r="AD395" s="107">
        <f t="shared" si="78"/>
        <v>2.2222222222222223E-2</v>
      </c>
      <c r="AE395" s="106">
        <f t="shared" si="79"/>
        <v>16.10777777777778</v>
      </c>
      <c r="AF395" s="105">
        <f t="shared" si="80"/>
        <v>418.80222222222221</v>
      </c>
      <c r="AG395" s="105">
        <f t="shared" si="81"/>
        <v>344.19777777777779</v>
      </c>
    </row>
    <row r="396" spans="1:33" s="88" customFormat="1" x14ac:dyDescent="0.35">
      <c r="A396" s="21">
        <v>10141103</v>
      </c>
      <c r="B396" s="162" t="s">
        <v>1665</v>
      </c>
      <c r="C396" s="272" t="s">
        <v>710</v>
      </c>
      <c r="D396" s="170" t="s">
        <v>14482</v>
      </c>
      <c r="E396" s="114" t="str">
        <f t="shared" si="71"/>
        <v>TRANSFORMADOR MARCA:EFACEC PTS 115 PTS 115</v>
      </c>
      <c r="F396" s="124"/>
      <c r="G396" s="170" t="s">
        <v>14482</v>
      </c>
      <c r="H396" s="124" t="s">
        <v>324</v>
      </c>
      <c r="I396" s="124" t="s">
        <v>14481</v>
      </c>
      <c r="J396" s="142"/>
      <c r="K396" s="142" t="s">
        <v>14480</v>
      </c>
      <c r="L396" s="142" t="s">
        <v>14479</v>
      </c>
      <c r="M396" s="124">
        <v>250</v>
      </c>
      <c r="N396" s="124">
        <v>33</v>
      </c>
      <c r="O396" s="21">
        <v>0.4</v>
      </c>
      <c r="P396" s="124" t="s">
        <v>514</v>
      </c>
      <c r="Q396" s="142">
        <v>1992</v>
      </c>
      <c r="R396" s="142" t="s">
        <v>27</v>
      </c>
      <c r="S396" s="142">
        <v>13518.8</v>
      </c>
      <c r="T396" s="116">
        <v>991</v>
      </c>
      <c r="U396" s="111">
        <v>45</v>
      </c>
      <c r="V396" s="113">
        <f t="shared" si="72"/>
        <v>467.97222222222223</v>
      </c>
      <c r="W396" s="113">
        <f t="shared" si="73"/>
        <v>523.02777777777783</v>
      </c>
      <c r="X396" s="112">
        <f t="shared" si="74"/>
        <v>523027.77777777781</v>
      </c>
      <c r="Y396" s="111"/>
      <c r="Z396" s="110">
        <f t="shared" si="70"/>
        <v>20</v>
      </c>
      <c r="AA396" s="109">
        <f t="shared" si="75"/>
        <v>49.550000000000004</v>
      </c>
      <c r="AB396" s="109">
        <f t="shared" si="76"/>
        <v>49550.000000000007</v>
      </c>
      <c r="AC396" s="108">
        <f t="shared" si="77"/>
        <v>941.45</v>
      </c>
      <c r="AD396" s="107">
        <f t="shared" si="78"/>
        <v>2.2222222222222223E-2</v>
      </c>
      <c r="AE396" s="106">
        <f t="shared" si="79"/>
        <v>20.921111111111113</v>
      </c>
      <c r="AF396" s="105">
        <f t="shared" si="80"/>
        <v>543.94888888888897</v>
      </c>
      <c r="AG396" s="105">
        <f t="shared" si="81"/>
        <v>447.05111111111114</v>
      </c>
    </row>
    <row r="397" spans="1:33" s="88" customFormat="1" x14ac:dyDescent="0.35">
      <c r="A397" s="21">
        <v>10141103</v>
      </c>
      <c r="B397" s="115" t="s">
        <v>1665</v>
      </c>
      <c r="C397" s="272" t="s">
        <v>710</v>
      </c>
      <c r="D397" s="133" t="s">
        <v>14478</v>
      </c>
      <c r="E397" s="114" t="str">
        <f t="shared" si="71"/>
        <v>TRANSFORMADOR MARCA:Efacec  PTS 451</v>
      </c>
      <c r="F397" s="57" t="s">
        <v>2402</v>
      </c>
      <c r="G397" s="21"/>
      <c r="H397" s="21" t="s">
        <v>494</v>
      </c>
      <c r="I397" s="21"/>
      <c r="J397" s="21"/>
      <c r="K397" s="133" t="s">
        <v>14477</v>
      </c>
      <c r="L397" s="133" t="s">
        <v>14476</v>
      </c>
      <c r="M397" s="21">
        <v>250</v>
      </c>
      <c r="N397" s="21">
        <v>33</v>
      </c>
      <c r="O397" s="21" t="s">
        <v>510</v>
      </c>
      <c r="P397" s="124" t="s">
        <v>516</v>
      </c>
      <c r="Q397" s="21">
        <v>1992</v>
      </c>
      <c r="R397" s="21" t="s">
        <v>535</v>
      </c>
      <c r="S397" s="21" t="s">
        <v>14475</v>
      </c>
      <c r="T397" s="116">
        <v>991</v>
      </c>
      <c r="U397" s="111">
        <v>45</v>
      </c>
      <c r="V397" s="113">
        <f t="shared" si="72"/>
        <v>467.97222222222223</v>
      </c>
      <c r="W397" s="113">
        <f t="shared" si="73"/>
        <v>523.02777777777783</v>
      </c>
      <c r="X397" s="112">
        <f t="shared" si="74"/>
        <v>523027.77777777781</v>
      </c>
      <c r="Y397" s="111"/>
      <c r="Z397" s="110">
        <f t="shared" si="70"/>
        <v>20</v>
      </c>
      <c r="AA397" s="109">
        <f t="shared" si="75"/>
        <v>49.550000000000004</v>
      </c>
      <c r="AB397" s="109">
        <f t="shared" si="76"/>
        <v>49550.000000000007</v>
      </c>
      <c r="AC397" s="108">
        <f t="shared" si="77"/>
        <v>941.45</v>
      </c>
      <c r="AD397" s="107">
        <f t="shared" si="78"/>
        <v>2.2222222222222223E-2</v>
      </c>
      <c r="AE397" s="106">
        <f t="shared" si="79"/>
        <v>20.921111111111113</v>
      </c>
      <c r="AF397" s="105">
        <f t="shared" si="80"/>
        <v>543.94888888888897</v>
      </c>
      <c r="AG397" s="105">
        <f t="shared" si="81"/>
        <v>447.05111111111114</v>
      </c>
    </row>
    <row r="398" spans="1:33" s="88" customFormat="1" x14ac:dyDescent="0.35">
      <c r="A398" s="21">
        <v>10141103</v>
      </c>
      <c r="B398" s="115" t="s">
        <v>1665</v>
      </c>
      <c r="C398" s="272" t="s">
        <v>710</v>
      </c>
      <c r="D398" s="21" t="s">
        <v>14473</v>
      </c>
      <c r="E398" s="114" t="str">
        <f t="shared" si="71"/>
        <v>TRANSFORMADOR MARCA:EFACEC AGXX/PTS0080 AGXX/PTS0080</v>
      </c>
      <c r="F398" s="61" t="s">
        <v>14474</v>
      </c>
      <c r="G398" s="21" t="s">
        <v>14473</v>
      </c>
      <c r="H398" s="21" t="s">
        <v>2113</v>
      </c>
      <c r="I398" s="21" t="s">
        <v>2113</v>
      </c>
      <c r="J398" s="21"/>
      <c r="K398" s="121" t="s">
        <v>14472</v>
      </c>
      <c r="L398" s="121" t="s">
        <v>14471</v>
      </c>
      <c r="M398" s="61">
        <v>250</v>
      </c>
      <c r="N398" s="121">
        <v>11</v>
      </c>
      <c r="O398" s="61">
        <v>0.4</v>
      </c>
      <c r="P398" s="61">
        <v>3</v>
      </c>
      <c r="Q398" s="121">
        <v>1992</v>
      </c>
      <c r="R398" s="121" t="s">
        <v>27</v>
      </c>
      <c r="S398" s="121">
        <v>13502.1</v>
      </c>
      <c r="T398" s="116">
        <v>840</v>
      </c>
      <c r="U398" s="111">
        <v>45</v>
      </c>
      <c r="V398" s="113">
        <f t="shared" si="72"/>
        <v>396.66666666666663</v>
      </c>
      <c r="W398" s="113">
        <f t="shared" si="73"/>
        <v>443.33333333333337</v>
      </c>
      <c r="X398" s="112">
        <f t="shared" si="74"/>
        <v>443333.33333333337</v>
      </c>
      <c r="Y398" s="111"/>
      <c r="Z398" s="110">
        <f t="shared" si="70"/>
        <v>20</v>
      </c>
      <c r="AA398" s="109">
        <f t="shared" si="75"/>
        <v>42</v>
      </c>
      <c r="AB398" s="109">
        <f t="shared" si="76"/>
        <v>42000</v>
      </c>
      <c r="AC398" s="108">
        <f t="shared" si="77"/>
        <v>798</v>
      </c>
      <c r="AD398" s="107">
        <f t="shared" si="78"/>
        <v>2.2222222222222223E-2</v>
      </c>
      <c r="AE398" s="106">
        <f t="shared" si="79"/>
        <v>17.733333333333334</v>
      </c>
      <c r="AF398" s="105">
        <f t="shared" si="80"/>
        <v>461.06666666666672</v>
      </c>
      <c r="AG398" s="105">
        <f t="shared" si="81"/>
        <v>378.93333333333328</v>
      </c>
    </row>
    <row r="399" spans="1:33" s="88" customFormat="1" x14ac:dyDescent="0.35">
      <c r="A399" s="21">
        <v>10141103</v>
      </c>
      <c r="B399" s="115" t="s">
        <v>1665</v>
      </c>
      <c r="C399" s="272" t="s">
        <v>710</v>
      </c>
      <c r="D399" s="173" t="s">
        <v>8908</v>
      </c>
      <c r="E399" s="114" t="str">
        <f t="shared" si="71"/>
        <v>TRANSFORMADOR MARCA: PME Transfomers Inhambane PTS 08</v>
      </c>
      <c r="F399" s="173"/>
      <c r="G399" s="21" t="s">
        <v>1695</v>
      </c>
      <c r="H399" s="21" t="str">
        <f>+G399</f>
        <v>Inhambane</v>
      </c>
      <c r="I399" s="173"/>
      <c r="J399" s="21"/>
      <c r="K399" s="173" t="s">
        <v>14470</v>
      </c>
      <c r="L399" s="174" t="s">
        <v>14469</v>
      </c>
      <c r="M399" s="173">
        <v>100</v>
      </c>
      <c r="N399" s="173">
        <v>33</v>
      </c>
      <c r="O399" s="173">
        <v>0.4</v>
      </c>
      <c r="P399" s="124" t="s">
        <v>516</v>
      </c>
      <c r="Q399" s="173">
        <v>1992</v>
      </c>
      <c r="R399" s="173" t="s">
        <v>14468</v>
      </c>
      <c r="S399" s="173" t="s">
        <v>14467</v>
      </c>
      <c r="T399" s="126">
        <v>763</v>
      </c>
      <c r="U399" s="111">
        <v>45</v>
      </c>
      <c r="V399" s="113">
        <f t="shared" si="72"/>
        <v>360.30555555555554</v>
      </c>
      <c r="W399" s="113">
        <f t="shared" si="73"/>
        <v>402.69444444444446</v>
      </c>
      <c r="X399" s="112">
        <f t="shared" si="74"/>
        <v>402694.44444444444</v>
      </c>
      <c r="Y399" s="21"/>
      <c r="Z399" s="110">
        <f t="shared" si="70"/>
        <v>20</v>
      </c>
      <c r="AA399" s="109">
        <f t="shared" si="75"/>
        <v>38.15</v>
      </c>
      <c r="AB399" s="109">
        <f t="shared" si="76"/>
        <v>38150</v>
      </c>
      <c r="AC399" s="108">
        <f t="shared" si="77"/>
        <v>724.85</v>
      </c>
      <c r="AD399" s="107">
        <f t="shared" si="78"/>
        <v>2.2222222222222223E-2</v>
      </c>
      <c r="AE399" s="106">
        <f t="shared" si="79"/>
        <v>16.10777777777778</v>
      </c>
      <c r="AF399" s="105">
        <f t="shared" si="80"/>
        <v>418.80222222222221</v>
      </c>
      <c r="AG399" s="105">
        <f t="shared" si="81"/>
        <v>344.19777777777779</v>
      </c>
    </row>
    <row r="400" spans="1:33" s="88" customFormat="1" x14ac:dyDescent="0.35">
      <c r="A400" s="21">
        <v>10141103</v>
      </c>
      <c r="B400" s="115" t="s">
        <v>1665</v>
      </c>
      <c r="C400" s="272" t="s">
        <v>710</v>
      </c>
      <c r="D400" s="173" t="s">
        <v>808</v>
      </c>
      <c r="E400" s="114" t="str">
        <f t="shared" si="71"/>
        <v>TRANSFORMADOR MARCA:Efacec  Inhambane No Label</v>
      </c>
      <c r="F400" s="21"/>
      <c r="G400" s="173" t="s">
        <v>1695</v>
      </c>
      <c r="H400" s="21" t="s">
        <v>1695</v>
      </c>
      <c r="I400" s="21"/>
      <c r="J400" s="118"/>
      <c r="K400" s="171" t="s">
        <v>14466</v>
      </c>
      <c r="L400" s="171" t="s">
        <v>14465</v>
      </c>
      <c r="M400" s="21">
        <v>250</v>
      </c>
      <c r="N400" s="21">
        <v>33</v>
      </c>
      <c r="O400" s="21">
        <v>0.4</v>
      </c>
      <c r="P400" s="124" t="s">
        <v>516</v>
      </c>
      <c r="Q400" s="21">
        <v>1992</v>
      </c>
      <c r="R400" s="21" t="s">
        <v>1705</v>
      </c>
      <c r="S400" s="21">
        <v>13519.5</v>
      </c>
      <c r="T400" s="126">
        <v>991</v>
      </c>
      <c r="U400" s="111">
        <v>45</v>
      </c>
      <c r="V400" s="113">
        <f t="shared" si="72"/>
        <v>467.97222222222223</v>
      </c>
      <c r="W400" s="113">
        <f t="shared" si="73"/>
        <v>523.02777777777783</v>
      </c>
      <c r="X400" s="112">
        <f t="shared" si="74"/>
        <v>523027.77777777781</v>
      </c>
      <c r="Y400" s="118"/>
      <c r="Z400" s="110">
        <f t="shared" si="70"/>
        <v>20</v>
      </c>
      <c r="AA400" s="109">
        <f t="shared" si="75"/>
        <v>49.550000000000004</v>
      </c>
      <c r="AB400" s="109">
        <f t="shared" si="76"/>
        <v>49550.000000000007</v>
      </c>
      <c r="AC400" s="108">
        <f t="shared" si="77"/>
        <v>941.45</v>
      </c>
      <c r="AD400" s="107">
        <f t="shared" si="78"/>
        <v>2.2222222222222223E-2</v>
      </c>
      <c r="AE400" s="106">
        <f t="shared" si="79"/>
        <v>20.921111111111113</v>
      </c>
      <c r="AF400" s="105">
        <f t="shared" si="80"/>
        <v>543.94888888888897</v>
      </c>
      <c r="AG400" s="105">
        <f t="shared" si="81"/>
        <v>447.05111111111114</v>
      </c>
    </row>
    <row r="401" spans="1:33" s="88" customFormat="1" x14ac:dyDescent="0.35">
      <c r="A401" s="21">
        <v>10141103</v>
      </c>
      <c r="B401" s="115" t="s">
        <v>1665</v>
      </c>
      <c r="C401" s="272" t="s">
        <v>710</v>
      </c>
      <c r="D401" s="21" t="s">
        <v>14464</v>
      </c>
      <c r="E401" s="114" t="str">
        <f t="shared" si="71"/>
        <v>TRANSFORMADOR MARCA:France PTS 310 PTS 310</v>
      </c>
      <c r="F401" s="127"/>
      <c r="G401" s="21" t="s">
        <v>14464</v>
      </c>
      <c r="H401" s="21" t="s">
        <v>86</v>
      </c>
      <c r="I401" s="21"/>
      <c r="J401" s="21"/>
      <c r="K401" s="119" t="s">
        <v>14463</v>
      </c>
      <c r="L401" s="171" t="s">
        <v>14462</v>
      </c>
      <c r="M401" s="21">
        <v>160</v>
      </c>
      <c r="N401" s="21">
        <v>33</v>
      </c>
      <c r="O401" s="21">
        <v>0.4</v>
      </c>
      <c r="P401" s="124" t="s">
        <v>516</v>
      </c>
      <c r="Q401" s="21">
        <v>1992</v>
      </c>
      <c r="R401" s="21" t="s">
        <v>14461</v>
      </c>
      <c r="S401" s="21" t="s">
        <v>14460</v>
      </c>
      <c r="T401" s="126">
        <v>991</v>
      </c>
      <c r="U401" s="111">
        <v>45</v>
      </c>
      <c r="V401" s="113">
        <f t="shared" si="72"/>
        <v>467.97222222222223</v>
      </c>
      <c r="W401" s="113">
        <f t="shared" si="73"/>
        <v>523.02777777777783</v>
      </c>
      <c r="X401" s="112">
        <f t="shared" si="74"/>
        <v>523027.77777777781</v>
      </c>
      <c r="Y401" s="118"/>
      <c r="Z401" s="110">
        <f t="shared" si="70"/>
        <v>20</v>
      </c>
      <c r="AA401" s="109">
        <f t="shared" si="75"/>
        <v>49.550000000000004</v>
      </c>
      <c r="AB401" s="109">
        <f t="shared" si="76"/>
        <v>49550.000000000007</v>
      </c>
      <c r="AC401" s="108">
        <f t="shared" si="77"/>
        <v>941.45</v>
      </c>
      <c r="AD401" s="107">
        <f t="shared" si="78"/>
        <v>2.2222222222222223E-2</v>
      </c>
      <c r="AE401" s="106">
        <f t="shared" si="79"/>
        <v>20.921111111111113</v>
      </c>
      <c r="AF401" s="105">
        <f t="shared" si="80"/>
        <v>543.94888888888897</v>
      </c>
      <c r="AG401" s="105">
        <f t="shared" si="81"/>
        <v>447.05111111111114</v>
      </c>
    </row>
    <row r="402" spans="1:33" s="88" customFormat="1" x14ac:dyDescent="0.35">
      <c r="A402" s="21">
        <v>10141103</v>
      </c>
      <c r="B402" s="162" t="s">
        <v>725</v>
      </c>
      <c r="C402" s="272" t="s">
        <v>710</v>
      </c>
      <c r="D402" s="124" t="s">
        <v>1619</v>
      </c>
      <c r="E402" s="114" t="str">
        <f t="shared" si="71"/>
        <v>TRANSFORMADOR MARCA:EFACEC PT 25R PT 25R</v>
      </c>
      <c r="F402" s="124"/>
      <c r="G402" s="124" t="s">
        <v>1619</v>
      </c>
      <c r="H402" s="124" t="s">
        <v>847</v>
      </c>
      <c r="I402" s="124"/>
      <c r="J402" s="124"/>
      <c r="K402" s="124"/>
      <c r="L402" s="124"/>
      <c r="M402" s="124">
        <v>500</v>
      </c>
      <c r="N402" s="124">
        <v>33</v>
      </c>
      <c r="O402" s="21">
        <v>0.4</v>
      </c>
      <c r="P402" s="124" t="s">
        <v>514</v>
      </c>
      <c r="Q402" s="121">
        <v>1992</v>
      </c>
      <c r="R402" s="124" t="s">
        <v>27</v>
      </c>
      <c r="S402" s="124">
        <v>13522.8</v>
      </c>
      <c r="T402" s="116">
        <v>1200</v>
      </c>
      <c r="U402" s="111">
        <v>45</v>
      </c>
      <c r="V402" s="113">
        <f t="shared" si="72"/>
        <v>566.66666666666663</v>
      </c>
      <c r="W402" s="113">
        <f t="shared" si="73"/>
        <v>633.33333333333337</v>
      </c>
      <c r="X402" s="112">
        <f t="shared" si="74"/>
        <v>633333.33333333337</v>
      </c>
      <c r="Y402" s="111"/>
      <c r="Z402" s="110">
        <f t="shared" si="70"/>
        <v>20</v>
      </c>
      <c r="AA402" s="109">
        <f t="shared" si="75"/>
        <v>60</v>
      </c>
      <c r="AB402" s="109">
        <f t="shared" si="76"/>
        <v>60000</v>
      </c>
      <c r="AC402" s="108">
        <f t="shared" si="77"/>
        <v>1140</v>
      </c>
      <c r="AD402" s="107">
        <f t="shared" si="78"/>
        <v>2.2222222222222223E-2</v>
      </c>
      <c r="AE402" s="106">
        <f t="shared" si="79"/>
        <v>25.333333333333336</v>
      </c>
      <c r="AF402" s="105">
        <f t="shared" si="80"/>
        <v>658.66666666666674</v>
      </c>
      <c r="AG402" s="105">
        <f t="shared" si="81"/>
        <v>541.33333333333326</v>
      </c>
    </row>
    <row r="403" spans="1:33" s="88" customFormat="1" x14ac:dyDescent="0.35">
      <c r="A403" s="21">
        <v>10141103</v>
      </c>
      <c r="B403" s="162" t="s">
        <v>725</v>
      </c>
      <c r="C403" s="272" t="s">
        <v>710</v>
      </c>
      <c r="D403" s="124" t="s">
        <v>1618</v>
      </c>
      <c r="E403" s="114" t="str">
        <f t="shared" si="71"/>
        <v>TRANSFORMADOR MARCA:EFACEC PT 22R PT 22R</v>
      </c>
      <c r="F403" s="124"/>
      <c r="G403" s="124" t="s">
        <v>1618</v>
      </c>
      <c r="H403" s="124" t="s">
        <v>847</v>
      </c>
      <c r="I403" s="124"/>
      <c r="J403" s="124"/>
      <c r="K403" s="124"/>
      <c r="L403" s="124"/>
      <c r="M403" s="124">
        <v>630</v>
      </c>
      <c r="N403" s="124">
        <v>33</v>
      </c>
      <c r="O403" s="21">
        <v>0.4</v>
      </c>
      <c r="P403" s="124" t="s">
        <v>514</v>
      </c>
      <c r="Q403" s="124">
        <v>1992</v>
      </c>
      <c r="R403" s="124" t="s">
        <v>27</v>
      </c>
      <c r="S403" s="124"/>
      <c r="T403" s="116">
        <v>1200</v>
      </c>
      <c r="U403" s="111">
        <v>45</v>
      </c>
      <c r="V403" s="113">
        <f t="shared" si="72"/>
        <v>566.66666666666663</v>
      </c>
      <c r="W403" s="113">
        <f t="shared" si="73"/>
        <v>633.33333333333337</v>
      </c>
      <c r="X403" s="112">
        <f t="shared" si="74"/>
        <v>633333.33333333337</v>
      </c>
      <c r="Y403" s="111"/>
      <c r="Z403" s="110">
        <f t="shared" si="70"/>
        <v>20</v>
      </c>
      <c r="AA403" s="109">
        <f t="shared" si="75"/>
        <v>60</v>
      </c>
      <c r="AB403" s="109">
        <f t="shared" si="76"/>
        <v>60000</v>
      </c>
      <c r="AC403" s="108">
        <f t="shared" si="77"/>
        <v>1140</v>
      </c>
      <c r="AD403" s="107">
        <f t="shared" si="78"/>
        <v>2.2222222222222223E-2</v>
      </c>
      <c r="AE403" s="106">
        <f t="shared" si="79"/>
        <v>25.333333333333336</v>
      </c>
      <c r="AF403" s="105">
        <f t="shared" si="80"/>
        <v>658.66666666666674</v>
      </c>
      <c r="AG403" s="105">
        <f t="shared" si="81"/>
        <v>541.33333333333326</v>
      </c>
    </row>
    <row r="404" spans="1:33" s="88" customFormat="1" x14ac:dyDescent="0.35">
      <c r="A404" s="21">
        <v>10141103</v>
      </c>
      <c r="B404" s="135" t="s">
        <v>18023</v>
      </c>
      <c r="C404" s="259" t="s">
        <v>18022</v>
      </c>
      <c r="D404" s="124" t="s">
        <v>1408</v>
      </c>
      <c r="E404" s="114" t="str">
        <f t="shared" si="71"/>
        <v>MINISUBESTAÇÃO MARCA:ABB Powertech PTS 169 PTS 169</v>
      </c>
      <c r="F404" s="124"/>
      <c r="G404" s="124" t="s">
        <v>1408</v>
      </c>
      <c r="H404" s="124" t="s">
        <v>571</v>
      </c>
      <c r="I404" s="124"/>
      <c r="J404" s="124" t="s">
        <v>7294</v>
      </c>
      <c r="K404" s="124"/>
      <c r="L404" s="124"/>
      <c r="M404" s="124">
        <v>800</v>
      </c>
      <c r="N404" s="124">
        <v>11</v>
      </c>
      <c r="O404" s="21">
        <v>0.4</v>
      </c>
      <c r="P404" s="124" t="s">
        <v>514</v>
      </c>
      <c r="Q404" s="124">
        <v>1993</v>
      </c>
      <c r="R404" s="124" t="s">
        <v>306</v>
      </c>
      <c r="S404" s="124">
        <v>95163</v>
      </c>
      <c r="T404" s="116">
        <v>3119</v>
      </c>
      <c r="U404" s="111">
        <v>45</v>
      </c>
      <c r="V404" s="113">
        <f t="shared" si="72"/>
        <v>1538.7066666666667</v>
      </c>
      <c r="W404" s="113">
        <f t="shared" si="73"/>
        <v>1580.2933333333333</v>
      </c>
      <c r="X404" s="112">
        <f t="shared" si="74"/>
        <v>1580293.3333333333</v>
      </c>
      <c r="Y404" s="111"/>
      <c r="Z404" s="110">
        <f t="shared" si="70"/>
        <v>21</v>
      </c>
      <c r="AA404" s="109">
        <f t="shared" si="75"/>
        <v>155.95000000000002</v>
      </c>
      <c r="AB404" s="109">
        <f t="shared" si="76"/>
        <v>155950.00000000003</v>
      </c>
      <c r="AC404" s="108">
        <f t="shared" si="77"/>
        <v>2963.05</v>
      </c>
      <c r="AD404" s="107">
        <f t="shared" si="78"/>
        <v>2.2222222222222223E-2</v>
      </c>
      <c r="AE404" s="106">
        <f t="shared" si="79"/>
        <v>65.845555555555563</v>
      </c>
      <c r="AF404" s="105">
        <f t="shared" si="80"/>
        <v>1646.1388888888889</v>
      </c>
      <c r="AG404" s="105">
        <f t="shared" si="81"/>
        <v>1472.8611111111111</v>
      </c>
    </row>
    <row r="405" spans="1:33" s="88" customFormat="1" x14ac:dyDescent="0.35">
      <c r="A405" s="21">
        <v>10141103</v>
      </c>
      <c r="B405" s="135" t="s">
        <v>18023</v>
      </c>
      <c r="C405" s="259" t="s">
        <v>18022</v>
      </c>
      <c r="D405" s="124" t="s">
        <v>4164</v>
      </c>
      <c r="E405" s="114" t="str">
        <f t="shared" si="71"/>
        <v>MINISUBESTAÇÃO MARCA: PTS 63 PTS 63</v>
      </c>
      <c r="F405" s="124"/>
      <c r="G405" s="124" t="s">
        <v>4164</v>
      </c>
      <c r="H405" s="124" t="s">
        <v>571</v>
      </c>
      <c r="I405" s="124"/>
      <c r="J405" s="124" t="s">
        <v>18419</v>
      </c>
      <c r="K405" s="124"/>
      <c r="L405" s="124"/>
      <c r="M405" s="124">
        <v>800</v>
      </c>
      <c r="N405" s="124">
        <v>11</v>
      </c>
      <c r="O405" s="21">
        <v>0.4</v>
      </c>
      <c r="P405" s="124" t="s">
        <v>514</v>
      </c>
      <c r="Q405" s="124">
        <v>1993</v>
      </c>
      <c r="R405" s="124"/>
      <c r="S405" s="124"/>
      <c r="T405" s="116">
        <v>3119</v>
      </c>
      <c r="U405" s="111">
        <v>45</v>
      </c>
      <c r="V405" s="113">
        <f t="shared" si="72"/>
        <v>1538.7066666666667</v>
      </c>
      <c r="W405" s="113">
        <f t="shared" si="73"/>
        <v>1580.2933333333333</v>
      </c>
      <c r="X405" s="112">
        <f t="shared" si="74"/>
        <v>1580293.3333333333</v>
      </c>
      <c r="Y405" s="111"/>
      <c r="Z405" s="110">
        <f t="shared" si="70"/>
        <v>21</v>
      </c>
      <c r="AA405" s="109">
        <f t="shared" si="75"/>
        <v>155.95000000000002</v>
      </c>
      <c r="AB405" s="109">
        <f t="shared" si="76"/>
        <v>155950.00000000003</v>
      </c>
      <c r="AC405" s="108">
        <f t="shared" si="77"/>
        <v>2963.05</v>
      </c>
      <c r="AD405" s="107">
        <f t="shared" si="78"/>
        <v>2.2222222222222223E-2</v>
      </c>
      <c r="AE405" s="106">
        <f t="shared" si="79"/>
        <v>65.845555555555563</v>
      </c>
      <c r="AF405" s="105">
        <f t="shared" si="80"/>
        <v>1646.1388888888889</v>
      </c>
      <c r="AG405" s="105">
        <f t="shared" si="81"/>
        <v>1472.8611111111111</v>
      </c>
    </row>
    <row r="406" spans="1:33" s="88" customFormat="1" x14ac:dyDescent="0.35">
      <c r="A406" s="21">
        <v>10141103</v>
      </c>
      <c r="B406" s="115" t="s">
        <v>1665</v>
      </c>
      <c r="C406" s="272" t="s">
        <v>710</v>
      </c>
      <c r="D406" s="21" t="s">
        <v>14459</v>
      </c>
      <c r="E406" s="114" t="str">
        <f t="shared" si="71"/>
        <v>TRANSFORMADOR MARCA:Power Engineers  PT 04 RG</v>
      </c>
      <c r="F406" s="21" t="s">
        <v>3540</v>
      </c>
      <c r="G406" s="21"/>
      <c r="H406" s="21" t="s">
        <v>1695</v>
      </c>
      <c r="I406" s="21"/>
      <c r="J406" s="21"/>
      <c r="K406" s="133" t="s">
        <v>14458</v>
      </c>
      <c r="L406" s="133" t="s">
        <v>14457</v>
      </c>
      <c r="M406" s="21">
        <v>50</v>
      </c>
      <c r="N406" s="21">
        <v>11</v>
      </c>
      <c r="O406" s="21">
        <v>0.4</v>
      </c>
      <c r="P406" s="124" t="s">
        <v>516</v>
      </c>
      <c r="Q406" s="21">
        <v>1993</v>
      </c>
      <c r="R406" s="21" t="s">
        <v>638</v>
      </c>
      <c r="S406" s="21">
        <v>87055</v>
      </c>
      <c r="T406" s="116">
        <v>381</v>
      </c>
      <c r="U406" s="111">
        <v>45</v>
      </c>
      <c r="V406" s="113">
        <f t="shared" si="72"/>
        <v>187.96</v>
      </c>
      <c r="W406" s="113">
        <f t="shared" si="73"/>
        <v>193.04</v>
      </c>
      <c r="X406" s="112">
        <f t="shared" si="74"/>
        <v>193040</v>
      </c>
      <c r="Y406" s="111"/>
      <c r="Z406" s="110">
        <f t="shared" si="70"/>
        <v>21</v>
      </c>
      <c r="AA406" s="109">
        <f t="shared" si="75"/>
        <v>19.05</v>
      </c>
      <c r="AB406" s="109">
        <f t="shared" si="76"/>
        <v>19050</v>
      </c>
      <c r="AC406" s="108">
        <f t="shared" si="77"/>
        <v>361.95</v>
      </c>
      <c r="AD406" s="107">
        <f t="shared" si="78"/>
        <v>2.2222222222222223E-2</v>
      </c>
      <c r="AE406" s="106">
        <f t="shared" si="79"/>
        <v>8.043333333333333</v>
      </c>
      <c r="AF406" s="105">
        <f t="shared" si="80"/>
        <v>201.08333333333331</v>
      </c>
      <c r="AG406" s="105">
        <f t="shared" si="81"/>
        <v>179.91666666666669</v>
      </c>
    </row>
    <row r="407" spans="1:33" s="88" customFormat="1" x14ac:dyDescent="0.35">
      <c r="A407" s="21">
        <v>10141103</v>
      </c>
      <c r="B407" s="115" t="s">
        <v>1665</v>
      </c>
      <c r="C407" s="272" t="s">
        <v>710</v>
      </c>
      <c r="D407" s="21" t="s">
        <v>14318</v>
      </c>
      <c r="E407" s="114" t="str">
        <f t="shared" si="71"/>
        <v>TRANSFORMADOR MARCA:  PT 01 RG</v>
      </c>
      <c r="F407" s="21" t="s">
        <v>3540</v>
      </c>
      <c r="G407" s="21"/>
      <c r="H407" s="21" t="s">
        <v>1695</v>
      </c>
      <c r="I407" s="21"/>
      <c r="J407" s="21"/>
      <c r="K407" s="124" t="s">
        <v>14456</v>
      </c>
      <c r="L407" s="124" t="s">
        <v>14455</v>
      </c>
      <c r="M407" s="21">
        <v>630</v>
      </c>
      <c r="N407" s="21">
        <v>11</v>
      </c>
      <c r="O407" s="21">
        <v>0.4</v>
      </c>
      <c r="P407" s="124" t="s">
        <v>516</v>
      </c>
      <c r="Q407" s="21">
        <v>1993</v>
      </c>
      <c r="R407" s="21"/>
      <c r="S407" s="21"/>
      <c r="T407" s="116">
        <v>1016</v>
      </c>
      <c r="U407" s="111">
        <v>45</v>
      </c>
      <c r="V407" s="113">
        <f t="shared" si="72"/>
        <v>501.22666666666669</v>
      </c>
      <c r="W407" s="113">
        <f t="shared" si="73"/>
        <v>514.77333333333331</v>
      </c>
      <c r="X407" s="112">
        <f t="shared" si="74"/>
        <v>514773.33333333331</v>
      </c>
      <c r="Y407" s="111"/>
      <c r="Z407" s="110">
        <f t="shared" si="70"/>
        <v>21</v>
      </c>
      <c r="AA407" s="109">
        <f t="shared" si="75"/>
        <v>50.800000000000004</v>
      </c>
      <c r="AB407" s="109">
        <f t="shared" si="76"/>
        <v>50800.000000000007</v>
      </c>
      <c r="AC407" s="108">
        <f t="shared" si="77"/>
        <v>965.2</v>
      </c>
      <c r="AD407" s="107">
        <f t="shared" si="78"/>
        <v>2.2222222222222223E-2</v>
      </c>
      <c r="AE407" s="106">
        <f t="shared" si="79"/>
        <v>21.448888888888892</v>
      </c>
      <c r="AF407" s="105">
        <f t="shared" si="80"/>
        <v>536.22222222222217</v>
      </c>
      <c r="AG407" s="105">
        <f t="shared" si="81"/>
        <v>479.77777777777777</v>
      </c>
    </row>
    <row r="408" spans="1:33" s="88" customFormat="1" x14ac:dyDescent="0.35">
      <c r="A408" s="21">
        <v>10141103</v>
      </c>
      <c r="B408" s="115" t="s">
        <v>1665</v>
      </c>
      <c r="C408" s="272" t="s">
        <v>710</v>
      </c>
      <c r="D408" s="21" t="s">
        <v>14454</v>
      </c>
      <c r="E408" s="114" t="str">
        <f t="shared" si="71"/>
        <v>TRANSFORMADOR MARCA:  PT 06 RG</v>
      </c>
      <c r="F408" s="21" t="s">
        <v>3540</v>
      </c>
      <c r="G408" s="21"/>
      <c r="H408" s="21" t="s">
        <v>1695</v>
      </c>
      <c r="I408" s="21"/>
      <c r="J408" s="21"/>
      <c r="K408" s="124" t="s">
        <v>14453</v>
      </c>
      <c r="L408" s="124" t="s">
        <v>14452</v>
      </c>
      <c r="M408" s="21">
        <v>100</v>
      </c>
      <c r="N408" s="21">
        <v>33</v>
      </c>
      <c r="O408" s="21">
        <v>0.4</v>
      </c>
      <c r="P408" s="124" t="s">
        <v>516</v>
      </c>
      <c r="Q408" s="21">
        <v>1993</v>
      </c>
      <c r="R408" s="21"/>
      <c r="S408" s="21"/>
      <c r="T408" s="116">
        <v>763</v>
      </c>
      <c r="U408" s="111">
        <v>45</v>
      </c>
      <c r="V408" s="113">
        <f t="shared" si="72"/>
        <v>376.4133333333333</v>
      </c>
      <c r="W408" s="113">
        <f t="shared" si="73"/>
        <v>386.5866666666667</v>
      </c>
      <c r="X408" s="112">
        <f t="shared" si="74"/>
        <v>386586.66666666669</v>
      </c>
      <c r="Y408" s="111"/>
      <c r="Z408" s="110">
        <f t="shared" si="70"/>
        <v>21</v>
      </c>
      <c r="AA408" s="109">
        <f t="shared" si="75"/>
        <v>38.15</v>
      </c>
      <c r="AB408" s="109">
        <f t="shared" si="76"/>
        <v>38150</v>
      </c>
      <c r="AC408" s="108">
        <f t="shared" si="77"/>
        <v>724.85</v>
      </c>
      <c r="AD408" s="107">
        <f t="shared" si="78"/>
        <v>2.2222222222222223E-2</v>
      </c>
      <c r="AE408" s="106">
        <f t="shared" si="79"/>
        <v>16.10777777777778</v>
      </c>
      <c r="AF408" s="105">
        <f t="shared" si="80"/>
        <v>402.69444444444446</v>
      </c>
      <c r="AG408" s="105">
        <f t="shared" si="81"/>
        <v>360.30555555555554</v>
      </c>
    </row>
    <row r="409" spans="1:33" s="88" customFormat="1" x14ac:dyDescent="0.35">
      <c r="A409" s="21">
        <v>10141103</v>
      </c>
      <c r="B409" s="115" t="s">
        <v>1665</v>
      </c>
      <c r="C409" s="272" t="s">
        <v>710</v>
      </c>
      <c r="D409" s="21" t="s">
        <v>14451</v>
      </c>
      <c r="E409" s="114" t="str">
        <f t="shared" si="71"/>
        <v>TRANSFORMADOR MARCA:  PT 08 RG</v>
      </c>
      <c r="F409" s="21" t="s">
        <v>3540</v>
      </c>
      <c r="G409" s="21"/>
      <c r="H409" s="21" t="s">
        <v>1695</v>
      </c>
      <c r="I409" s="61"/>
      <c r="J409" s="61"/>
      <c r="K409" s="124" t="s">
        <v>14450</v>
      </c>
      <c r="L409" s="124" t="s">
        <v>14449</v>
      </c>
      <c r="M409" s="61">
        <v>50</v>
      </c>
      <c r="N409" s="21">
        <v>33</v>
      </c>
      <c r="O409" s="21">
        <v>0.4</v>
      </c>
      <c r="P409" s="124" t="s">
        <v>516</v>
      </c>
      <c r="Q409" s="21">
        <v>1993</v>
      </c>
      <c r="R409" s="21"/>
      <c r="S409" s="21"/>
      <c r="T409" s="116">
        <v>643</v>
      </c>
      <c r="U409" s="111">
        <v>45</v>
      </c>
      <c r="V409" s="113">
        <f t="shared" si="72"/>
        <v>317.21333333333331</v>
      </c>
      <c r="W409" s="113">
        <f t="shared" si="73"/>
        <v>325.78666666666669</v>
      </c>
      <c r="X409" s="112">
        <f t="shared" si="74"/>
        <v>325786.66666666669</v>
      </c>
      <c r="Y409" s="111"/>
      <c r="Z409" s="110">
        <f t="shared" si="70"/>
        <v>21</v>
      </c>
      <c r="AA409" s="109">
        <f t="shared" si="75"/>
        <v>32.15</v>
      </c>
      <c r="AB409" s="109">
        <f t="shared" si="76"/>
        <v>32150</v>
      </c>
      <c r="AC409" s="108">
        <f t="shared" si="77"/>
        <v>610.85</v>
      </c>
      <c r="AD409" s="107">
        <f t="shared" si="78"/>
        <v>2.2222222222222223E-2</v>
      </c>
      <c r="AE409" s="106">
        <f t="shared" si="79"/>
        <v>13.574444444444445</v>
      </c>
      <c r="AF409" s="105">
        <f t="shared" si="80"/>
        <v>339.36111111111114</v>
      </c>
      <c r="AG409" s="105">
        <f t="shared" si="81"/>
        <v>303.63888888888886</v>
      </c>
    </row>
    <row r="410" spans="1:33" s="88" customFormat="1" x14ac:dyDescent="0.35">
      <c r="A410" s="21">
        <v>10141103</v>
      </c>
      <c r="B410" s="115" t="s">
        <v>1665</v>
      </c>
      <c r="C410" s="272" t="s">
        <v>710</v>
      </c>
      <c r="D410" s="21" t="s">
        <v>14448</v>
      </c>
      <c r="E410" s="114" t="str">
        <f t="shared" si="71"/>
        <v>TRANSFORMADOR MARCA:  PT 09 RG</v>
      </c>
      <c r="F410" s="21" t="s">
        <v>3540</v>
      </c>
      <c r="G410" s="21"/>
      <c r="H410" s="21" t="s">
        <v>1695</v>
      </c>
      <c r="I410" s="21"/>
      <c r="J410" s="21"/>
      <c r="K410" s="124" t="s">
        <v>14447</v>
      </c>
      <c r="L410" s="124" t="s">
        <v>14446</v>
      </c>
      <c r="M410" s="21">
        <v>50</v>
      </c>
      <c r="N410" s="21">
        <v>33</v>
      </c>
      <c r="O410" s="21">
        <v>0.4</v>
      </c>
      <c r="P410" s="124" t="s">
        <v>516</v>
      </c>
      <c r="Q410" s="21">
        <v>1993</v>
      </c>
      <c r="R410" s="21"/>
      <c r="S410" s="21"/>
      <c r="T410" s="116">
        <v>643</v>
      </c>
      <c r="U410" s="111">
        <v>45</v>
      </c>
      <c r="V410" s="113">
        <f t="shared" si="72"/>
        <v>317.21333333333331</v>
      </c>
      <c r="W410" s="113">
        <f t="shared" si="73"/>
        <v>325.78666666666669</v>
      </c>
      <c r="X410" s="112">
        <f t="shared" si="74"/>
        <v>325786.66666666669</v>
      </c>
      <c r="Y410" s="111"/>
      <c r="Z410" s="110">
        <f t="shared" si="70"/>
        <v>21</v>
      </c>
      <c r="AA410" s="109">
        <f t="shared" si="75"/>
        <v>32.15</v>
      </c>
      <c r="AB410" s="109">
        <f t="shared" si="76"/>
        <v>32150</v>
      </c>
      <c r="AC410" s="108">
        <f t="shared" si="77"/>
        <v>610.85</v>
      </c>
      <c r="AD410" s="107">
        <f t="shared" si="78"/>
        <v>2.2222222222222223E-2</v>
      </c>
      <c r="AE410" s="106">
        <f t="shared" si="79"/>
        <v>13.574444444444445</v>
      </c>
      <c r="AF410" s="105">
        <f t="shared" si="80"/>
        <v>339.36111111111114</v>
      </c>
      <c r="AG410" s="105">
        <f t="shared" si="81"/>
        <v>303.63888888888886</v>
      </c>
    </row>
    <row r="411" spans="1:33" s="88" customFormat="1" x14ac:dyDescent="0.35">
      <c r="A411" s="21">
        <v>10141103</v>
      </c>
      <c r="B411" s="115" t="s">
        <v>1665</v>
      </c>
      <c r="C411" s="272" t="s">
        <v>710</v>
      </c>
      <c r="D411" s="21" t="s">
        <v>14445</v>
      </c>
      <c r="E411" s="114" t="str">
        <f t="shared" si="71"/>
        <v>TRANSFORMADOR MARCA:  PT 19 RG</v>
      </c>
      <c r="F411" s="21" t="s">
        <v>3540</v>
      </c>
      <c r="G411" s="21"/>
      <c r="H411" s="21" t="s">
        <v>1695</v>
      </c>
      <c r="I411" s="21"/>
      <c r="J411" s="21"/>
      <c r="K411" s="124" t="s">
        <v>14444</v>
      </c>
      <c r="L411" s="124" t="s">
        <v>14443</v>
      </c>
      <c r="M411" s="21">
        <v>200</v>
      </c>
      <c r="N411" s="21">
        <v>11</v>
      </c>
      <c r="O411" s="21">
        <v>0.4</v>
      </c>
      <c r="P411" s="124" t="s">
        <v>516</v>
      </c>
      <c r="Q411" s="21">
        <v>1993</v>
      </c>
      <c r="R411" s="21"/>
      <c r="S411" s="21"/>
      <c r="T411" s="116">
        <v>572</v>
      </c>
      <c r="U411" s="111">
        <v>45</v>
      </c>
      <c r="V411" s="113">
        <f t="shared" si="72"/>
        <v>282.18666666666667</v>
      </c>
      <c r="W411" s="113">
        <f t="shared" si="73"/>
        <v>289.81333333333333</v>
      </c>
      <c r="X411" s="112">
        <f t="shared" si="74"/>
        <v>289813.33333333331</v>
      </c>
      <c r="Y411" s="111"/>
      <c r="Z411" s="110">
        <f t="shared" si="70"/>
        <v>21</v>
      </c>
      <c r="AA411" s="109">
        <f t="shared" si="75"/>
        <v>28.6</v>
      </c>
      <c r="AB411" s="109">
        <f t="shared" si="76"/>
        <v>28600</v>
      </c>
      <c r="AC411" s="108">
        <f t="shared" si="77"/>
        <v>543.4</v>
      </c>
      <c r="AD411" s="107">
        <f t="shared" si="78"/>
        <v>2.2222222222222223E-2</v>
      </c>
      <c r="AE411" s="106">
        <f t="shared" si="79"/>
        <v>12.075555555555555</v>
      </c>
      <c r="AF411" s="105">
        <f t="shared" si="80"/>
        <v>301.88888888888891</v>
      </c>
      <c r="AG411" s="105">
        <f t="shared" si="81"/>
        <v>270.11111111111109</v>
      </c>
    </row>
    <row r="412" spans="1:33" s="88" customFormat="1" x14ac:dyDescent="0.35">
      <c r="A412" s="21">
        <v>10141103</v>
      </c>
      <c r="B412" s="115" t="s">
        <v>1665</v>
      </c>
      <c r="C412" s="272" t="s">
        <v>710</v>
      </c>
      <c r="D412" s="21" t="s">
        <v>14442</v>
      </c>
      <c r="E412" s="114" t="str">
        <f t="shared" si="71"/>
        <v>TRANSFORMADOR MARCA:  PT 37 RG</v>
      </c>
      <c r="F412" s="21" t="s">
        <v>3540</v>
      </c>
      <c r="G412" s="21"/>
      <c r="H412" s="21" t="s">
        <v>1695</v>
      </c>
      <c r="I412" s="21"/>
      <c r="J412" s="21"/>
      <c r="K412" s="124" t="s">
        <v>14441</v>
      </c>
      <c r="L412" s="124" t="s">
        <v>14440</v>
      </c>
      <c r="M412" s="21">
        <v>200</v>
      </c>
      <c r="N412" s="21">
        <v>11</v>
      </c>
      <c r="O412" s="21">
        <v>0.4</v>
      </c>
      <c r="P412" s="124" t="s">
        <v>516</v>
      </c>
      <c r="Q412" s="21">
        <v>1993</v>
      </c>
      <c r="R412" s="21"/>
      <c r="S412" s="21"/>
      <c r="T412" s="116">
        <v>572</v>
      </c>
      <c r="U412" s="111">
        <v>45</v>
      </c>
      <c r="V412" s="113">
        <f t="shared" si="72"/>
        <v>282.18666666666667</v>
      </c>
      <c r="W412" s="113">
        <f t="shared" si="73"/>
        <v>289.81333333333333</v>
      </c>
      <c r="X412" s="112">
        <f t="shared" si="74"/>
        <v>289813.33333333331</v>
      </c>
      <c r="Y412" s="111"/>
      <c r="Z412" s="110">
        <f t="shared" si="70"/>
        <v>21</v>
      </c>
      <c r="AA412" s="109">
        <f t="shared" si="75"/>
        <v>28.6</v>
      </c>
      <c r="AB412" s="109">
        <f t="shared" si="76"/>
        <v>28600</v>
      </c>
      <c r="AC412" s="108">
        <f t="shared" si="77"/>
        <v>543.4</v>
      </c>
      <c r="AD412" s="107">
        <f t="shared" si="78"/>
        <v>2.2222222222222223E-2</v>
      </c>
      <c r="AE412" s="106">
        <f t="shared" si="79"/>
        <v>12.075555555555555</v>
      </c>
      <c r="AF412" s="105">
        <f t="shared" si="80"/>
        <v>301.88888888888891</v>
      </c>
      <c r="AG412" s="105">
        <f t="shared" si="81"/>
        <v>270.11111111111109</v>
      </c>
    </row>
    <row r="413" spans="1:33" s="88" customFormat="1" x14ac:dyDescent="0.35">
      <c r="A413" s="21">
        <v>10141103</v>
      </c>
      <c r="B413" s="115" t="s">
        <v>1665</v>
      </c>
      <c r="C413" s="272" t="s">
        <v>710</v>
      </c>
      <c r="D413" s="21" t="s">
        <v>14439</v>
      </c>
      <c r="E413" s="114" t="str">
        <f t="shared" si="71"/>
        <v>TRANSFORMADOR MARCA:  PT 43 RG</v>
      </c>
      <c r="F413" s="21" t="s">
        <v>3540</v>
      </c>
      <c r="G413" s="21"/>
      <c r="H413" s="21" t="s">
        <v>1695</v>
      </c>
      <c r="I413" s="21"/>
      <c r="J413" s="21"/>
      <c r="K413" s="124" t="s">
        <v>14438</v>
      </c>
      <c r="L413" s="124" t="s">
        <v>14437</v>
      </c>
      <c r="M413" s="21">
        <v>100</v>
      </c>
      <c r="N413" s="21">
        <v>11</v>
      </c>
      <c r="O413" s="21">
        <v>0.4</v>
      </c>
      <c r="P413" s="124" t="s">
        <v>516</v>
      </c>
      <c r="Q413" s="21">
        <v>1993</v>
      </c>
      <c r="R413" s="21"/>
      <c r="S413" s="21"/>
      <c r="T413" s="116">
        <v>445</v>
      </c>
      <c r="U413" s="111">
        <v>45</v>
      </c>
      <c r="V413" s="113">
        <f t="shared" si="72"/>
        <v>219.53333333333333</v>
      </c>
      <c r="W413" s="113">
        <f t="shared" si="73"/>
        <v>225.46666666666667</v>
      </c>
      <c r="X413" s="112">
        <f t="shared" si="74"/>
        <v>225466.66666666666</v>
      </c>
      <c r="Y413" s="111"/>
      <c r="Z413" s="110">
        <f t="shared" si="70"/>
        <v>21</v>
      </c>
      <c r="AA413" s="109">
        <f t="shared" si="75"/>
        <v>22.25</v>
      </c>
      <c r="AB413" s="109">
        <f t="shared" si="76"/>
        <v>22250</v>
      </c>
      <c r="AC413" s="108">
        <f t="shared" si="77"/>
        <v>422.75</v>
      </c>
      <c r="AD413" s="107">
        <f t="shared" si="78"/>
        <v>2.2222222222222223E-2</v>
      </c>
      <c r="AE413" s="106">
        <f t="shared" si="79"/>
        <v>9.3944444444444439</v>
      </c>
      <c r="AF413" s="105">
        <f t="shared" si="80"/>
        <v>234.86111111111111</v>
      </c>
      <c r="AG413" s="105">
        <f t="shared" si="81"/>
        <v>210.13888888888889</v>
      </c>
    </row>
    <row r="414" spans="1:33" s="88" customFormat="1" x14ac:dyDescent="0.35">
      <c r="A414" s="21">
        <v>10141103</v>
      </c>
      <c r="B414" s="115" t="s">
        <v>1665</v>
      </c>
      <c r="C414" s="272" t="s">
        <v>710</v>
      </c>
      <c r="D414" s="21" t="s">
        <v>14436</v>
      </c>
      <c r="E414" s="114" t="str">
        <f t="shared" si="71"/>
        <v>TRANSFORMADOR MARCA:  PT 48 RG</v>
      </c>
      <c r="F414" s="21" t="s">
        <v>3540</v>
      </c>
      <c r="G414" s="21"/>
      <c r="H414" s="21" t="s">
        <v>1695</v>
      </c>
      <c r="I414" s="21"/>
      <c r="J414" s="21"/>
      <c r="K414" s="124" t="s">
        <v>14435</v>
      </c>
      <c r="L414" s="124" t="s">
        <v>14434</v>
      </c>
      <c r="M414" s="21">
        <v>100</v>
      </c>
      <c r="N414" s="21">
        <v>33</v>
      </c>
      <c r="O414" s="21">
        <v>0.4</v>
      </c>
      <c r="P414" s="124" t="s">
        <v>516</v>
      </c>
      <c r="Q414" s="21">
        <v>1993</v>
      </c>
      <c r="R414" s="21"/>
      <c r="S414" s="21"/>
      <c r="T414" s="116">
        <v>763</v>
      </c>
      <c r="U414" s="111">
        <v>45</v>
      </c>
      <c r="V414" s="113">
        <f t="shared" si="72"/>
        <v>376.4133333333333</v>
      </c>
      <c r="W414" s="113">
        <f t="shared" si="73"/>
        <v>386.5866666666667</v>
      </c>
      <c r="X414" s="112">
        <f t="shared" si="74"/>
        <v>386586.66666666669</v>
      </c>
      <c r="Y414" s="111"/>
      <c r="Z414" s="110">
        <f t="shared" si="70"/>
        <v>21</v>
      </c>
      <c r="AA414" s="109">
        <f t="shared" si="75"/>
        <v>38.15</v>
      </c>
      <c r="AB414" s="109">
        <f t="shared" si="76"/>
        <v>38150</v>
      </c>
      <c r="AC414" s="108">
        <f t="shared" si="77"/>
        <v>724.85</v>
      </c>
      <c r="AD414" s="107">
        <f t="shared" si="78"/>
        <v>2.2222222222222223E-2</v>
      </c>
      <c r="AE414" s="106">
        <f t="shared" si="79"/>
        <v>16.10777777777778</v>
      </c>
      <c r="AF414" s="105">
        <f t="shared" si="80"/>
        <v>402.69444444444446</v>
      </c>
      <c r="AG414" s="105">
        <f t="shared" si="81"/>
        <v>360.30555555555554</v>
      </c>
    </row>
    <row r="415" spans="1:33" s="88" customFormat="1" x14ac:dyDescent="0.35">
      <c r="A415" s="21">
        <v>10141103</v>
      </c>
      <c r="B415" s="115" t="s">
        <v>1665</v>
      </c>
      <c r="C415" s="272" t="s">
        <v>710</v>
      </c>
      <c r="D415" s="21" t="s">
        <v>14433</v>
      </c>
      <c r="E415" s="114" t="str">
        <f t="shared" si="71"/>
        <v>TRANSFORMADOR MARCA:  PT 49 RG</v>
      </c>
      <c r="F415" s="21" t="s">
        <v>3540</v>
      </c>
      <c r="G415" s="21"/>
      <c r="H415" s="21" t="s">
        <v>1695</v>
      </c>
      <c r="I415" s="21"/>
      <c r="J415" s="21"/>
      <c r="K415" s="124" t="s">
        <v>14432</v>
      </c>
      <c r="L415" s="124" t="s">
        <v>14431</v>
      </c>
      <c r="M415" s="21">
        <v>100</v>
      </c>
      <c r="N415" s="21">
        <v>33</v>
      </c>
      <c r="O415" s="21">
        <v>0.4</v>
      </c>
      <c r="P415" s="124" t="s">
        <v>516</v>
      </c>
      <c r="Q415" s="21">
        <v>1993</v>
      </c>
      <c r="R415" s="21"/>
      <c r="S415" s="21"/>
      <c r="T415" s="116">
        <v>763</v>
      </c>
      <c r="U415" s="111">
        <v>45</v>
      </c>
      <c r="V415" s="113">
        <f t="shared" si="72"/>
        <v>376.4133333333333</v>
      </c>
      <c r="W415" s="113">
        <f t="shared" si="73"/>
        <v>386.5866666666667</v>
      </c>
      <c r="X415" s="112">
        <f t="shared" si="74"/>
        <v>386586.66666666669</v>
      </c>
      <c r="Y415" s="111"/>
      <c r="Z415" s="110">
        <f t="shared" si="70"/>
        <v>21</v>
      </c>
      <c r="AA415" s="109">
        <f t="shared" si="75"/>
        <v>38.15</v>
      </c>
      <c r="AB415" s="109">
        <f t="shared" si="76"/>
        <v>38150</v>
      </c>
      <c r="AC415" s="108">
        <f t="shared" si="77"/>
        <v>724.85</v>
      </c>
      <c r="AD415" s="107">
        <f t="shared" si="78"/>
        <v>2.2222222222222223E-2</v>
      </c>
      <c r="AE415" s="106">
        <f t="shared" si="79"/>
        <v>16.10777777777778</v>
      </c>
      <c r="AF415" s="105">
        <f t="shared" si="80"/>
        <v>402.69444444444446</v>
      </c>
      <c r="AG415" s="105">
        <f t="shared" si="81"/>
        <v>360.30555555555554</v>
      </c>
    </row>
    <row r="416" spans="1:33" s="88" customFormat="1" x14ac:dyDescent="0.35">
      <c r="A416" s="21">
        <v>10141103</v>
      </c>
      <c r="B416" s="115" t="s">
        <v>1665</v>
      </c>
      <c r="C416" s="272" t="s">
        <v>710</v>
      </c>
      <c r="D416" s="21" t="s">
        <v>14430</v>
      </c>
      <c r="E416" s="114" t="str">
        <f t="shared" si="71"/>
        <v>TRANSFORMADOR MARCA:  PT 50 RG</v>
      </c>
      <c r="F416" s="21" t="s">
        <v>3540</v>
      </c>
      <c r="G416" s="21"/>
      <c r="H416" s="21" t="s">
        <v>1695</v>
      </c>
      <c r="I416" s="21"/>
      <c r="J416" s="21"/>
      <c r="K416" s="124" t="s">
        <v>14429</v>
      </c>
      <c r="L416" s="124" t="s">
        <v>14428</v>
      </c>
      <c r="M416" s="21">
        <v>250</v>
      </c>
      <c r="N416" s="21">
        <v>33</v>
      </c>
      <c r="O416" s="21">
        <v>0.4</v>
      </c>
      <c r="P416" s="124" t="s">
        <v>516</v>
      </c>
      <c r="Q416" s="21">
        <v>1993</v>
      </c>
      <c r="R416" s="21"/>
      <c r="S416" s="21"/>
      <c r="T416" s="116">
        <v>991</v>
      </c>
      <c r="U416" s="111">
        <v>45</v>
      </c>
      <c r="V416" s="113">
        <f t="shared" si="72"/>
        <v>488.89333333333337</v>
      </c>
      <c r="W416" s="113">
        <f t="shared" si="73"/>
        <v>502.10666666666663</v>
      </c>
      <c r="X416" s="112">
        <f t="shared" si="74"/>
        <v>502106.66666666663</v>
      </c>
      <c r="Y416" s="111"/>
      <c r="Z416" s="110">
        <f t="shared" si="70"/>
        <v>21</v>
      </c>
      <c r="AA416" s="109">
        <f t="shared" si="75"/>
        <v>49.550000000000004</v>
      </c>
      <c r="AB416" s="109">
        <f t="shared" si="76"/>
        <v>49550.000000000007</v>
      </c>
      <c r="AC416" s="108">
        <f t="shared" si="77"/>
        <v>941.45</v>
      </c>
      <c r="AD416" s="107">
        <f t="shared" si="78"/>
        <v>2.2222222222222223E-2</v>
      </c>
      <c r="AE416" s="106">
        <f t="shared" si="79"/>
        <v>20.921111111111113</v>
      </c>
      <c r="AF416" s="105">
        <f t="shared" si="80"/>
        <v>523.02777777777771</v>
      </c>
      <c r="AG416" s="105">
        <f t="shared" si="81"/>
        <v>467.97222222222229</v>
      </c>
    </row>
    <row r="417" spans="1:33" s="88" customFormat="1" x14ac:dyDescent="0.35">
      <c r="A417" s="21">
        <v>10141103</v>
      </c>
      <c r="B417" s="115" t="s">
        <v>1665</v>
      </c>
      <c r="C417" s="272" t="s">
        <v>710</v>
      </c>
      <c r="D417" s="21" t="s">
        <v>14427</v>
      </c>
      <c r="E417" s="114" t="str">
        <f t="shared" si="71"/>
        <v>TRANSFORMADOR MARCA:  PT 51 RG</v>
      </c>
      <c r="F417" s="21" t="s">
        <v>3540</v>
      </c>
      <c r="G417" s="21"/>
      <c r="H417" s="21" t="s">
        <v>1695</v>
      </c>
      <c r="I417" s="21"/>
      <c r="J417" s="21"/>
      <c r="K417" s="124" t="s">
        <v>14426</v>
      </c>
      <c r="L417" s="124" t="s">
        <v>14425</v>
      </c>
      <c r="M417" s="21">
        <v>100</v>
      </c>
      <c r="N417" s="21">
        <v>33</v>
      </c>
      <c r="O417" s="21">
        <v>0.4</v>
      </c>
      <c r="P417" s="124" t="s">
        <v>516</v>
      </c>
      <c r="Q417" s="21">
        <v>1993</v>
      </c>
      <c r="R417" s="21"/>
      <c r="S417" s="21"/>
      <c r="T417" s="116">
        <v>763</v>
      </c>
      <c r="U417" s="111">
        <v>45</v>
      </c>
      <c r="V417" s="113">
        <f t="shared" si="72"/>
        <v>376.4133333333333</v>
      </c>
      <c r="W417" s="113">
        <f t="shared" si="73"/>
        <v>386.5866666666667</v>
      </c>
      <c r="X417" s="112">
        <f t="shared" si="74"/>
        <v>386586.66666666669</v>
      </c>
      <c r="Y417" s="111"/>
      <c r="Z417" s="110">
        <f t="shared" si="70"/>
        <v>21</v>
      </c>
      <c r="AA417" s="109">
        <f t="shared" si="75"/>
        <v>38.15</v>
      </c>
      <c r="AB417" s="109">
        <f t="shared" si="76"/>
        <v>38150</v>
      </c>
      <c r="AC417" s="108">
        <f t="shared" si="77"/>
        <v>724.85</v>
      </c>
      <c r="AD417" s="107">
        <f t="shared" si="78"/>
        <v>2.2222222222222223E-2</v>
      </c>
      <c r="AE417" s="106">
        <f t="shared" si="79"/>
        <v>16.10777777777778</v>
      </c>
      <c r="AF417" s="105">
        <f t="shared" si="80"/>
        <v>402.69444444444446</v>
      </c>
      <c r="AG417" s="105">
        <f t="shared" si="81"/>
        <v>360.30555555555554</v>
      </c>
    </row>
    <row r="418" spans="1:33" s="88" customFormat="1" x14ac:dyDescent="0.35">
      <c r="A418" s="21">
        <v>10141103</v>
      </c>
      <c r="B418" s="115" t="s">
        <v>1665</v>
      </c>
      <c r="C418" s="272" t="s">
        <v>710</v>
      </c>
      <c r="D418" s="21" t="s">
        <v>14424</v>
      </c>
      <c r="E418" s="114" t="str">
        <f t="shared" si="71"/>
        <v>TRANSFORMADOR MARCA:  PT 52 RG</v>
      </c>
      <c r="F418" s="21" t="s">
        <v>3540</v>
      </c>
      <c r="G418" s="21"/>
      <c r="H418" s="21" t="s">
        <v>1695</v>
      </c>
      <c r="I418" s="21"/>
      <c r="J418" s="21"/>
      <c r="K418" s="124" t="s">
        <v>14423</v>
      </c>
      <c r="L418" s="124" t="s">
        <v>14422</v>
      </c>
      <c r="M418" s="21">
        <v>25</v>
      </c>
      <c r="N418" s="21">
        <v>33</v>
      </c>
      <c r="O418" s="21">
        <v>0.4</v>
      </c>
      <c r="P418" s="124" t="s">
        <v>516</v>
      </c>
      <c r="Q418" s="21">
        <v>1993</v>
      </c>
      <c r="R418" s="21"/>
      <c r="S418" s="21"/>
      <c r="T418" s="116">
        <v>643</v>
      </c>
      <c r="U418" s="111">
        <v>45</v>
      </c>
      <c r="V418" s="113">
        <f t="shared" si="72"/>
        <v>317.21333333333331</v>
      </c>
      <c r="W418" s="113">
        <f t="shared" si="73"/>
        <v>325.78666666666669</v>
      </c>
      <c r="X418" s="112">
        <f t="shared" si="74"/>
        <v>325786.66666666669</v>
      </c>
      <c r="Y418" s="111"/>
      <c r="Z418" s="110">
        <f t="shared" si="70"/>
        <v>21</v>
      </c>
      <c r="AA418" s="109">
        <f t="shared" si="75"/>
        <v>32.15</v>
      </c>
      <c r="AB418" s="109">
        <f t="shared" si="76"/>
        <v>32150</v>
      </c>
      <c r="AC418" s="108">
        <f t="shared" si="77"/>
        <v>610.85</v>
      </c>
      <c r="AD418" s="107">
        <f t="shared" si="78"/>
        <v>2.2222222222222223E-2</v>
      </c>
      <c r="AE418" s="106">
        <f t="shared" si="79"/>
        <v>13.574444444444445</v>
      </c>
      <c r="AF418" s="105">
        <f t="shared" si="80"/>
        <v>339.36111111111114</v>
      </c>
      <c r="AG418" s="105">
        <f t="shared" si="81"/>
        <v>303.63888888888886</v>
      </c>
    </row>
    <row r="419" spans="1:33" s="88" customFormat="1" x14ac:dyDescent="0.35">
      <c r="A419" s="21">
        <v>10141103</v>
      </c>
      <c r="B419" s="115" t="s">
        <v>1665</v>
      </c>
      <c r="C419" s="272" t="s">
        <v>710</v>
      </c>
      <c r="D419" s="21" t="s">
        <v>14421</v>
      </c>
      <c r="E419" s="114" t="str">
        <f t="shared" si="71"/>
        <v>TRANSFORMADOR MARCA:  PT 53 RG</v>
      </c>
      <c r="F419" s="21" t="s">
        <v>3540</v>
      </c>
      <c r="G419" s="21"/>
      <c r="H419" s="21" t="s">
        <v>1695</v>
      </c>
      <c r="I419" s="21"/>
      <c r="J419" s="21"/>
      <c r="K419" s="124" t="s">
        <v>14420</v>
      </c>
      <c r="L419" s="124" t="s">
        <v>14419</v>
      </c>
      <c r="M419" s="21">
        <v>250</v>
      </c>
      <c r="N419" s="21">
        <v>33</v>
      </c>
      <c r="O419" s="21">
        <v>0.4</v>
      </c>
      <c r="P419" s="124" t="s">
        <v>516</v>
      </c>
      <c r="Q419" s="21">
        <v>1993</v>
      </c>
      <c r="R419" s="21"/>
      <c r="S419" s="21"/>
      <c r="T419" s="116">
        <v>991</v>
      </c>
      <c r="U419" s="111">
        <v>45</v>
      </c>
      <c r="V419" s="113">
        <f t="shared" si="72"/>
        <v>488.89333333333337</v>
      </c>
      <c r="W419" s="113">
        <f t="shared" si="73"/>
        <v>502.10666666666663</v>
      </c>
      <c r="X419" s="112">
        <f t="shared" si="74"/>
        <v>502106.66666666663</v>
      </c>
      <c r="Y419" s="111"/>
      <c r="Z419" s="110">
        <f t="shared" si="70"/>
        <v>21</v>
      </c>
      <c r="AA419" s="109">
        <f t="shared" si="75"/>
        <v>49.550000000000004</v>
      </c>
      <c r="AB419" s="109">
        <f t="shared" si="76"/>
        <v>49550.000000000007</v>
      </c>
      <c r="AC419" s="108">
        <f t="shared" si="77"/>
        <v>941.45</v>
      </c>
      <c r="AD419" s="107">
        <f t="shared" si="78"/>
        <v>2.2222222222222223E-2</v>
      </c>
      <c r="AE419" s="106">
        <f t="shared" si="79"/>
        <v>20.921111111111113</v>
      </c>
      <c r="AF419" s="105">
        <f t="shared" si="80"/>
        <v>523.02777777777771</v>
      </c>
      <c r="AG419" s="105">
        <f t="shared" si="81"/>
        <v>467.97222222222229</v>
      </c>
    </row>
    <row r="420" spans="1:33" s="88" customFormat="1" x14ac:dyDescent="0.35">
      <c r="A420" s="21">
        <v>10141103</v>
      </c>
      <c r="B420" s="115" t="s">
        <v>1665</v>
      </c>
      <c r="C420" s="272" t="s">
        <v>710</v>
      </c>
      <c r="D420" s="21" t="s">
        <v>14418</v>
      </c>
      <c r="E420" s="114" t="str">
        <f t="shared" si="71"/>
        <v>TRANSFORMADOR MARCA:  PT 54 RG</v>
      </c>
      <c r="F420" s="21" t="s">
        <v>3540</v>
      </c>
      <c r="G420" s="21"/>
      <c r="H420" s="21" t="s">
        <v>1695</v>
      </c>
      <c r="I420" s="21"/>
      <c r="J420" s="21"/>
      <c r="K420" s="124" t="s">
        <v>14417</v>
      </c>
      <c r="L420" s="124" t="s">
        <v>14416</v>
      </c>
      <c r="M420" s="21">
        <v>200</v>
      </c>
      <c r="N420" s="21">
        <v>33</v>
      </c>
      <c r="O420" s="21">
        <v>0.4</v>
      </c>
      <c r="P420" s="124" t="s">
        <v>516</v>
      </c>
      <c r="Q420" s="21">
        <v>1993</v>
      </c>
      <c r="R420" s="21"/>
      <c r="S420" s="21"/>
      <c r="T420" s="116">
        <v>991</v>
      </c>
      <c r="U420" s="111">
        <v>45</v>
      </c>
      <c r="V420" s="113">
        <f t="shared" si="72"/>
        <v>488.89333333333337</v>
      </c>
      <c r="W420" s="113">
        <f t="shared" si="73"/>
        <v>502.10666666666663</v>
      </c>
      <c r="X420" s="112">
        <f t="shared" si="74"/>
        <v>502106.66666666663</v>
      </c>
      <c r="Y420" s="111"/>
      <c r="Z420" s="110">
        <f t="shared" ref="Z420:Z483" si="82">(U420-(2017-Q420))</f>
        <v>21</v>
      </c>
      <c r="AA420" s="109">
        <f t="shared" si="75"/>
        <v>49.550000000000004</v>
      </c>
      <c r="AB420" s="109">
        <f t="shared" si="76"/>
        <v>49550.000000000007</v>
      </c>
      <c r="AC420" s="108">
        <f t="shared" si="77"/>
        <v>941.45</v>
      </c>
      <c r="AD420" s="107">
        <f t="shared" si="78"/>
        <v>2.2222222222222223E-2</v>
      </c>
      <c r="AE420" s="106">
        <f t="shared" si="79"/>
        <v>20.921111111111113</v>
      </c>
      <c r="AF420" s="105">
        <f t="shared" si="80"/>
        <v>523.02777777777771</v>
      </c>
      <c r="AG420" s="105">
        <f t="shared" si="81"/>
        <v>467.97222222222229</v>
      </c>
    </row>
    <row r="421" spans="1:33" s="88" customFormat="1" x14ac:dyDescent="0.35">
      <c r="A421" s="21">
        <v>10141103</v>
      </c>
      <c r="B421" s="115" t="s">
        <v>1665</v>
      </c>
      <c r="C421" s="272" t="s">
        <v>710</v>
      </c>
      <c r="D421" s="21" t="s">
        <v>14415</v>
      </c>
      <c r="E421" s="114" t="str">
        <f t="shared" si="71"/>
        <v>TRANSFORMADOR MARCA:  PT 55 RG</v>
      </c>
      <c r="F421" s="21" t="s">
        <v>3540</v>
      </c>
      <c r="G421" s="21"/>
      <c r="H421" s="21" t="s">
        <v>1695</v>
      </c>
      <c r="I421" s="21"/>
      <c r="J421" s="21"/>
      <c r="K421" s="124" t="s">
        <v>14414</v>
      </c>
      <c r="L421" s="124" t="s">
        <v>14413</v>
      </c>
      <c r="M421" s="21">
        <v>50</v>
      </c>
      <c r="N421" s="21">
        <v>33</v>
      </c>
      <c r="O421" s="21">
        <v>0.4</v>
      </c>
      <c r="P421" s="124" t="s">
        <v>516</v>
      </c>
      <c r="Q421" s="21">
        <v>1993</v>
      </c>
      <c r="R421" s="21"/>
      <c r="S421" s="21"/>
      <c r="T421" s="116">
        <v>643</v>
      </c>
      <c r="U421" s="111">
        <v>45</v>
      </c>
      <c r="V421" s="113">
        <f t="shared" si="72"/>
        <v>317.21333333333331</v>
      </c>
      <c r="W421" s="113">
        <f t="shared" si="73"/>
        <v>325.78666666666669</v>
      </c>
      <c r="X421" s="112">
        <f t="shared" si="74"/>
        <v>325786.66666666669</v>
      </c>
      <c r="Y421" s="111"/>
      <c r="Z421" s="110">
        <f t="shared" si="82"/>
        <v>21</v>
      </c>
      <c r="AA421" s="109">
        <f t="shared" si="75"/>
        <v>32.15</v>
      </c>
      <c r="AB421" s="109">
        <f t="shared" si="76"/>
        <v>32150</v>
      </c>
      <c r="AC421" s="108">
        <f t="shared" si="77"/>
        <v>610.85</v>
      </c>
      <c r="AD421" s="107">
        <f t="shared" si="78"/>
        <v>2.2222222222222223E-2</v>
      </c>
      <c r="AE421" s="106">
        <f t="shared" si="79"/>
        <v>13.574444444444445</v>
      </c>
      <c r="AF421" s="105">
        <f t="shared" si="80"/>
        <v>339.36111111111114</v>
      </c>
      <c r="AG421" s="105">
        <f t="shared" si="81"/>
        <v>303.63888888888886</v>
      </c>
    </row>
    <row r="422" spans="1:33" s="88" customFormat="1" x14ac:dyDescent="0.35">
      <c r="A422" s="21">
        <v>10141103</v>
      </c>
      <c r="B422" s="115" t="s">
        <v>1665</v>
      </c>
      <c r="C422" s="272" t="s">
        <v>710</v>
      </c>
      <c r="D422" s="21" t="s">
        <v>14412</v>
      </c>
      <c r="E422" s="114" t="str">
        <f t="shared" si="71"/>
        <v>TRANSFORMADOR MARCA:  PT 56 RG</v>
      </c>
      <c r="F422" s="21" t="s">
        <v>3540</v>
      </c>
      <c r="G422" s="21"/>
      <c r="H422" s="21" t="s">
        <v>1695</v>
      </c>
      <c r="I422" s="21"/>
      <c r="J422" s="21"/>
      <c r="K422" s="124" t="s">
        <v>14411</v>
      </c>
      <c r="L422" s="124" t="s">
        <v>14410</v>
      </c>
      <c r="M422" s="21">
        <v>100</v>
      </c>
      <c r="N422" s="21">
        <v>33</v>
      </c>
      <c r="O422" s="21">
        <v>0.4</v>
      </c>
      <c r="P422" s="124" t="s">
        <v>516</v>
      </c>
      <c r="Q422" s="21">
        <v>1993</v>
      </c>
      <c r="R422" s="21"/>
      <c r="S422" s="21"/>
      <c r="T422" s="116">
        <v>763</v>
      </c>
      <c r="U422" s="111">
        <v>45</v>
      </c>
      <c r="V422" s="113">
        <f t="shared" si="72"/>
        <v>376.4133333333333</v>
      </c>
      <c r="W422" s="113">
        <f t="shared" si="73"/>
        <v>386.5866666666667</v>
      </c>
      <c r="X422" s="112">
        <f t="shared" si="74"/>
        <v>386586.66666666669</v>
      </c>
      <c r="Y422" s="111"/>
      <c r="Z422" s="110">
        <f t="shared" si="82"/>
        <v>21</v>
      </c>
      <c r="AA422" s="109">
        <f t="shared" si="75"/>
        <v>38.15</v>
      </c>
      <c r="AB422" s="109">
        <f t="shared" si="76"/>
        <v>38150</v>
      </c>
      <c r="AC422" s="108">
        <f t="shared" si="77"/>
        <v>724.85</v>
      </c>
      <c r="AD422" s="107">
        <f t="shared" si="78"/>
        <v>2.2222222222222223E-2</v>
      </c>
      <c r="AE422" s="106">
        <f t="shared" si="79"/>
        <v>16.10777777777778</v>
      </c>
      <c r="AF422" s="105">
        <f t="shared" si="80"/>
        <v>402.69444444444446</v>
      </c>
      <c r="AG422" s="105">
        <f t="shared" si="81"/>
        <v>360.30555555555554</v>
      </c>
    </row>
    <row r="423" spans="1:33" s="88" customFormat="1" x14ac:dyDescent="0.35">
      <c r="A423" s="21">
        <v>10141103</v>
      </c>
      <c r="B423" s="115" t="s">
        <v>1665</v>
      </c>
      <c r="C423" s="272" t="s">
        <v>710</v>
      </c>
      <c r="D423" s="21" t="s">
        <v>14409</v>
      </c>
      <c r="E423" s="114" t="str">
        <f t="shared" si="71"/>
        <v>TRANSFORMADOR MARCA:  PT 57 RG</v>
      </c>
      <c r="F423" s="21" t="s">
        <v>3540</v>
      </c>
      <c r="G423" s="21"/>
      <c r="H423" s="21" t="s">
        <v>1695</v>
      </c>
      <c r="I423" s="21"/>
      <c r="J423" s="21"/>
      <c r="K423" s="124" t="s">
        <v>14408</v>
      </c>
      <c r="L423" s="124" t="s">
        <v>14407</v>
      </c>
      <c r="M423" s="21">
        <v>50</v>
      </c>
      <c r="N423" s="21">
        <v>11</v>
      </c>
      <c r="O423" s="21">
        <v>0.4</v>
      </c>
      <c r="P423" s="124" t="s">
        <v>516</v>
      </c>
      <c r="Q423" s="21">
        <v>1993</v>
      </c>
      <c r="R423" s="21"/>
      <c r="S423" s="21"/>
      <c r="T423" s="116">
        <v>381</v>
      </c>
      <c r="U423" s="111">
        <v>45</v>
      </c>
      <c r="V423" s="113">
        <f t="shared" si="72"/>
        <v>187.96</v>
      </c>
      <c r="W423" s="113">
        <f t="shared" si="73"/>
        <v>193.04</v>
      </c>
      <c r="X423" s="112">
        <f t="shared" si="74"/>
        <v>193040</v>
      </c>
      <c r="Y423" s="111"/>
      <c r="Z423" s="110">
        <f t="shared" si="82"/>
        <v>21</v>
      </c>
      <c r="AA423" s="109">
        <f t="shared" si="75"/>
        <v>19.05</v>
      </c>
      <c r="AB423" s="109">
        <f t="shared" si="76"/>
        <v>19050</v>
      </c>
      <c r="AC423" s="108">
        <f t="shared" si="77"/>
        <v>361.95</v>
      </c>
      <c r="AD423" s="107">
        <f t="shared" si="78"/>
        <v>2.2222222222222223E-2</v>
      </c>
      <c r="AE423" s="106">
        <f t="shared" si="79"/>
        <v>8.043333333333333</v>
      </c>
      <c r="AF423" s="105">
        <f t="shared" si="80"/>
        <v>201.08333333333331</v>
      </c>
      <c r="AG423" s="105">
        <f t="shared" si="81"/>
        <v>179.91666666666669</v>
      </c>
    </row>
    <row r="424" spans="1:33" s="88" customFormat="1" x14ac:dyDescent="0.35">
      <c r="A424" s="21">
        <v>10141103</v>
      </c>
      <c r="B424" s="115" t="s">
        <v>1665</v>
      </c>
      <c r="C424" s="272" t="s">
        <v>710</v>
      </c>
      <c r="D424" s="21" t="s">
        <v>7524</v>
      </c>
      <c r="E424" s="114" t="str">
        <f t="shared" si="71"/>
        <v>TRANSFORMADOR MARCA:  PT 01 RE</v>
      </c>
      <c r="F424" s="57" t="s">
        <v>14396</v>
      </c>
      <c r="G424" s="21"/>
      <c r="H424" s="21" t="s">
        <v>1695</v>
      </c>
      <c r="I424" s="21"/>
      <c r="J424" s="21"/>
      <c r="K424" s="124" t="s">
        <v>14406</v>
      </c>
      <c r="L424" s="124" t="s">
        <v>14405</v>
      </c>
      <c r="M424" s="21">
        <v>25</v>
      </c>
      <c r="N424" s="21">
        <v>33</v>
      </c>
      <c r="O424" s="21">
        <v>0.4</v>
      </c>
      <c r="P424" s="124" t="s">
        <v>516</v>
      </c>
      <c r="Q424" s="21">
        <v>1993</v>
      </c>
      <c r="R424" s="21"/>
      <c r="S424" s="21"/>
      <c r="T424" s="116">
        <v>643</v>
      </c>
      <c r="U424" s="111">
        <v>45</v>
      </c>
      <c r="V424" s="113">
        <f t="shared" si="72"/>
        <v>317.21333333333331</v>
      </c>
      <c r="W424" s="113">
        <f t="shared" si="73"/>
        <v>325.78666666666669</v>
      </c>
      <c r="X424" s="112">
        <f t="shared" si="74"/>
        <v>325786.66666666669</v>
      </c>
      <c r="Y424" s="111"/>
      <c r="Z424" s="110">
        <f t="shared" si="82"/>
        <v>21</v>
      </c>
      <c r="AA424" s="109">
        <f t="shared" si="75"/>
        <v>32.15</v>
      </c>
      <c r="AB424" s="109">
        <f t="shared" si="76"/>
        <v>32150</v>
      </c>
      <c r="AC424" s="108">
        <f t="shared" si="77"/>
        <v>610.85</v>
      </c>
      <c r="AD424" s="107">
        <f t="shared" si="78"/>
        <v>2.2222222222222223E-2</v>
      </c>
      <c r="AE424" s="106">
        <f t="shared" si="79"/>
        <v>13.574444444444445</v>
      </c>
      <c r="AF424" s="105">
        <f t="shared" si="80"/>
        <v>339.36111111111114</v>
      </c>
      <c r="AG424" s="105">
        <f t="shared" si="81"/>
        <v>303.63888888888886</v>
      </c>
    </row>
    <row r="425" spans="1:33" s="88" customFormat="1" x14ac:dyDescent="0.35">
      <c r="A425" s="21">
        <v>10141103</v>
      </c>
      <c r="B425" s="115" t="s">
        <v>1665</v>
      </c>
      <c r="C425" s="272" t="s">
        <v>710</v>
      </c>
      <c r="D425" s="21" t="s">
        <v>7521</v>
      </c>
      <c r="E425" s="114" t="str">
        <f t="shared" si="71"/>
        <v>TRANSFORMADOR MARCA:  PT 02 RE</v>
      </c>
      <c r="F425" s="57" t="s">
        <v>14396</v>
      </c>
      <c r="G425" s="21"/>
      <c r="H425" s="21" t="s">
        <v>1695</v>
      </c>
      <c r="I425" s="21"/>
      <c r="J425" s="21"/>
      <c r="K425" s="124" t="s">
        <v>14404</v>
      </c>
      <c r="L425" s="124" t="s">
        <v>14403</v>
      </c>
      <c r="M425" s="21">
        <v>16</v>
      </c>
      <c r="N425" s="21">
        <v>33</v>
      </c>
      <c r="O425" s="21">
        <v>0.4</v>
      </c>
      <c r="P425" s="124" t="s">
        <v>516</v>
      </c>
      <c r="Q425" s="21">
        <v>1993</v>
      </c>
      <c r="R425" s="21"/>
      <c r="S425" s="21"/>
      <c r="T425" s="116">
        <v>643</v>
      </c>
      <c r="U425" s="111">
        <v>45</v>
      </c>
      <c r="V425" s="113">
        <f t="shared" si="72"/>
        <v>317.21333333333331</v>
      </c>
      <c r="W425" s="113">
        <f t="shared" si="73"/>
        <v>325.78666666666669</v>
      </c>
      <c r="X425" s="112">
        <f t="shared" si="74"/>
        <v>325786.66666666669</v>
      </c>
      <c r="Y425" s="111"/>
      <c r="Z425" s="110">
        <f t="shared" si="82"/>
        <v>21</v>
      </c>
      <c r="AA425" s="109">
        <f t="shared" si="75"/>
        <v>32.15</v>
      </c>
      <c r="AB425" s="109">
        <f t="shared" si="76"/>
        <v>32150</v>
      </c>
      <c r="AC425" s="108">
        <f t="shared" si="77"/>
        <v>610.85</v>
      </c>
      <c r="AD425" s="107">
        <f t="shared" si="78"/>
        <v>2.2222222222222223E-2</v>
      </c>
      <c r="AE425" s="106">
        <f t="shared" si="79"/>
        <v>13.574444444444445</v>
      </c>
      <c r="AF425" s="105">
        <f t="shared" si="80"/>
        <v>339.36111111111114</v>
      </c>
      <c r="AG425" s="105">
        <f t="shared" si="81"/>
        <v>303.63888888888886</v>
      </c>
    </row>
    <row r="426" spans="1:33" s="88" customFormat="1" x14ac:dyDescent="0.35">
      <c r="A426" s="21">
        <v>10141103</v>
      </c>
      <c r="B426" s="115" t="s">
        <v>1665</v>
      </c>
      <c r="C426" s="272" t="s">
        <v>710</v>
      </c>
      <c r="D426" s="21" t="s">
        <v>11430</v>
      </c>
      <c r="E426" s="114" t="str">
        <f t="shared" si="71"/>
        <v>TRANSFORMADOR MARCA:  PT 03 RE</v>
      </c>
      <c r="F426" s="57" t="s">
        <v>14396</v>
      </c>
      <c r="G426" s="21"/>
      <c r="H426" s="21" t="s">
        <v>1695</v>
      </c>
      <c r="I426" s="21"/>
      <c r="J426" s="21"/>
      <c r="K426" s="124" t="s">
        <v>14402</v>
      </c>
      <c r="L426" s="124" t="s">
        <v>14401</v>
      </c>
      <c r="M426" s="21">
        <v>160</v>
      </c>
      <c r="N426" s="21">
        <v>33</v>
      </c>
      <c r="O426" s="21">
        <v>0.4</v>
      </c>
      <c r="P426" s="124" t="s">
        <v>516</v>
      </c>
      <c r="Q426" s="21">
        <v>1993</v>
      </c>
      <c r="R426" s="21"/>
      <c r="S426" s="21"/>
      <c r="T426" s="116">
        <v>991</v>
      </c>
      <c r="U426" s="111">
        <v>45</v>
      </c>
      <c r="V426" s="113">
        <f t="shared" si="72"/>
        <v>488.89333333333337</v>
      </c>
      <c r="W426" s="113">
        <f t="shared" si="73"/>
        <v>502.10666666666663</v>
      </c>
      <c r="X426" s="112">
        <f t="shared" si="74"/>
        <v>502106.66666666663</v>
      </c>
      <c r="Y426" s="111"/>
      <c r="Z426" s="110">
        <f t="shared" si="82"/>
        <v>21</v>
      </c>
      <c r="AA426" s="109">
        <f t="shared" si="75"/>
        <v>49.550000000000004</v>
      </c>
      <c r="AB426" s="109">
        <f t="shared" si="76"/>
        <v>49550.000000000007</v>
      </c>
      <c r="AC426" s="108">
        <f t="shared" si="77"/>
        <v>941.45</v>
      </c>
      <c r="AD426" s="107">
        <f t="shared" si="78"/>
        <v>2.2222222222222223E-2</v>
      </c>
      <c r="AE426" s="106">
        <f t="shared" si="79"/>
        <v>20.921111111111113</v>
      </c>
      <c r="AF426" s="105">
        <f t="shared" si="80"/>
        <v>523.02777777777771</v>
      </c>
      <c r="AG426" s="105">
        <f t="shared" si="81"/>
        <v>467.97222222222229</v>
      </c>
    </row>
    <row r="427" spans="1:33" s="88" customFormat="1" x14ac:dyDescent="0.35">
      <c r="A427" s="21">
        <v>10141103</v>
      </c>
      <c r="B427" s="115" t="s">
        <v>1665</v>
      </c>
      <c r="C427" s="272" t="s">
        <v>710</v>
      </c>
      <c r="D427" s="21" t="s">
        <v>7518</v>
      </c>
      <c r="E427" s="114" t="str">
        <f t="shared" si="71"/>
        <v>TRANSFORMADOR MARCA:  PT 04 RE</v>
      </c>
      <c r="F427" s="57" t="s">
        <v>14396</v>
      </c>
      <c r="G427" s="21"/>
      <c r="H427" s="21" t="s">
        <v>1695</v>
      </c>
      <c r="I427" s="21"/>
      <c r="J427" s="21"/>
      <c r="K427" s="124" t="s">
        <v>14400</v>
      </c>
      <c r="L427" s="124" t="s">
        <v>14399</v>
      </c>
      <c r="M427" s="21">
        <v>100</v>
      </c>
      <c r="N427" s="21">
        <v>33</v>
      </c>
      <c r="O427" s="21">
        <v>0.4</v>
      </c>
      <c r="P427" s="124" t="s">
        <v>516</v>
      </c>
      <c r="Q427" s="21">
        <v>1993</v>
      </c>
      <c r="R427" s="21"/>
      <c r="S427" s="21"/>
      <c r="T427" s="116">
        <v>763</v>
      </c>
      <c r="U427" s="111">
        <v>45</v>
      </c>
      <c r="V427" s="113">
        <f t="shared" si="72"/>
        <v>376.4133333333333</v>
      </c>
      <c r="W427" s="113">
        <f t="shared" si="73"/>
        <v>386.5866666666667</v>
      </c>
      <c r="X427" s="112">
        <f t="shared" si="74"/>
        <v>386586.66666666669</v>
      </c>
      <c r="Y427" s="111"/>
      <c r="Z427" s="110">
        <f t="shared" si="82"/>
        <v>21</v>
      </c>
      <c r="AA427" s="109">
        <f t="shared" si="75"/>
        <v>38.15</v>
      </c>
      <c r="AB427" s="109">
        <f t="shared" si="76"/>
        <v>38150</v>
      </c>
      <c r="AC427" s="108">
        <f t="shared" si="77"/>
        <v>724.85</v>
      </c>
      <c r="AD427" s="107">
        <f t="shared" si="78"/>
        <v>2.2222222222222223E-2</v>
      </c>
      <c r="AE427" s="106">
        <f t="shared" si="79"/>
        <v>16.10777777777778</v>
      </c>
      <c r="AF427" s="105">
        <f t="shared" si="80"/>
        <v>402.69444444444446</v>
      </c>
      <c r="AG427" s="105">
        <f t="shared" si="81"/>
        <v>360.30555555555554</v>
      </c>
    </row>
    <row r="428" spans="1:33" s="88" customFormat="1" x14ac:dyDescent="0.35">
      <c r="A428" s="21">
        <v>10141103</v>
      </c>
      <c r="B428" s="115" t="s">
        <v>1665</v>
      </c>
      <c r="C428" s="272" t="s">
        <v>710</v>
      </c>
      <c r="D428" s="21" t="s">
        <v>4746</v>
      </c>
      <c r="E428" s="114" t="str">
        <f t="shared" si="71"/>
        <v>TRANSFORMADOR MARCA:  PT 05 RE</v>
      </c>
      <c r="F428" s="57" t="s">
        <v>14396</v>
      </c>
      <c r="G428" s="21"/>
      <c r="H428" s="21" t="s">
        <v>1695</v>
      </c>
      <c r="I428" s="21"/>
      <c r="J428" s="21"/>
      <c r="K428" s="124" t="s">
        <v>14398</v>
      </c>
      <c r="L428" s="124" t="s">
        <v>14397</v>
      </c>
      <c r="M428" s="21">
        <v>160</v>
      </c>
      <c r="N428" s="21">
        <v>33</v>
      </c>
      <c r="O428" s="21">
        <v>0.4</v>
      </c>
      <c r="P428" s="124" t="s">
        <v>516</v>
      </c>
      <c r="Q428" s="21">
        <v>1993</v>
      </c>
      <c r="R428" s="21"/>
      <c r="S428" s="21"/>
      <c r="T428" s="116">
        <v>991</v>
      </c>
      <c r="U428" s="111">
        <v>45</v>
      </c>
      <c r="V428" s="113">
        <f t="shared" si="72"/>
        <v>488.89333333333337</v>
      </c>
      <c r="W428" s="113">
        <f t="shared" si="73"/>
        <v>502.10666666666663</v>
      </c>
      <c r="X428" s="112">
        <f t="shared" si="74"/>
        <v>502106.66666666663</v>
      </c>
      <c r="Y428" s="111"/>
      <c r="Z428" s="110">
        <f t="shared" si="82"/>
        <v>21</v>
      </c>
      <c r="AA428" s="109">
        <f t="shared" si="75"/>
        <v>49.550000000000004</v>
      </c>
      <c r="AB428" s="109">
        <f t="shared" si="76"/>
        <v>49550.000000000007</v>
      </c>
      <c r="AC428" s="108">
        <f t="shared" si="77"/>
        <v>941.45</v>
      </c>
      <c r="AD428" s="107">
        <f t="shared" si="78"/>
        <v>2.2222222222222223E-2</v>
      </c>
      <c r="AE428" s="106">
        <f t="shared" si="79"/>
        <v>20.921111111111113</v>
      </c>
      <c r="AF428" s="105">
        <f t="shared" si="80"/>
        <v>523.02777777777771</v>
      </c>
      <c r="AG428" s="105">
        <f t="shared" si="81"/>
        <v>467.97222222222229</v>
      </c>
    </row>
    <row r="429" spans="1:33" s="88" customFormat="1" x14ac:dyDescent="0.35">
      <c r="A429" s="21">
        <v>10141103</v>
      </c>
      <c r="B429" s="115" t="s">
        <v>1665</v>
      </c>
      <c r="C429" s="272" t="s">
        <v>710</v>
      </c>
      <c r="D429" s="21" t="s">
        <v>5878</v>
      </c>
      <c r="E429" s="114" t="str">
        <f t="shared" si="71"/>
        <v>TRANSFORMADOR MARCA:  PT 06 RE</v>
      </c>
      <c r="F429" s="57" t="s">
        <v>14396</v>
      </c>
      <c r="G429" s="21"/>
      <c r="H429" s="21" t="s">
        <v>1695</v>
      </c>
      <c r="I429" s="21"/>
      <c r="J429" s="21"/>
      <c r="K429" s="124" t="s">
        <v>14395</v>
      </c>
      <c r="L429" s="124" t="s">
        <v>14394</v>
      </c>
      <c r="M429" s="21">
        <v>100</v>
      </c>
      <c r="N429" s="21">
        <v>33</v>
      </c>
      <c r="O429" s="21">
        <v>0.4</v>
      </c>
      <c r="P429" s="124" t="s">
        <v>516</v>
      </c>
      <c r="Q429" s="21">
        <v>1993</v>
      </c>
      <c r="R429" s="21"/>
      <c r="S429" s="21"/>
      <c r="T429" s="116">
        <v>763</v>
      </c>
      <c r="U429" s="111">
        <v>45</v>
      </c>
      <c r="V429" s="113">
        <f t="shared" si="72"/>
        <v>376.4133333333333</v>
      </c>
      <c r="W429" s="113">
        <f t="shared" si="73"/>
        <v>386.5866666666667</v>
      </c>
      <c r="X429" s="112">
        <f t="shared" si="74"/>
        <v>386586.66666666669</v>
      </c>
      <c r="Y429" s="111"/>
      <c r="Z429" s="110">
        <f t="shared" si="82"/>
        <v>21</v>
      </c>
      <c r="AA429" s="109">
        <f t="shared" si="75"/>
        <v>38.15</v>
      </c>
      <c r="AB429" s="109">
        <f t="shared" si="76"/>
        <v>38150</v>
      </c>
      <c r="AC429" s="108">
        <f t="shared" si="77"/>
        <v>724.85</v>
      </c>
      <c r="AD429" s="107">
        <f t="shared" si="78"/>
        <v>2.2222222222222223E-2</v>
      </c>
      <c r="AE429" s="106">
        <f t="shared" si="79"/>
        <v>16.10777777777778</v>
      </c>
      <c r="AF429" s="105">
        <f t="shared" si="80"/>
        <v>402.69444444444446</v>
      </c>
      <c r="AG429" s="105">
        <f t="shared" si="81"/>
        <v>360.30555555555554</v>
      </c>
    </row>
    <row r="430" spans="1:33" s="88" customFormat="1" x14ac:dyDescent="0.35">
      <c r="A430" s="21">
        <v>10141103</v>
      </c>
      <c r="B430" s="115" t="s">
        <v>1665</v>
      </c>
      <c r="C430" s="272" t="s">
        <v>710</v>
      </c>
      <c r="D430" s="21" t="s">
        <v>7524</v>
      </c>
      <c r="E430" s="114" t="str">
        <f t="shared" si="71"/>
        <v>TRANSFORMADOR MARCA:  PT 01 RE</v>
      </c>
      <c r="F430" s="57" t="s">
        <v>14351</v>
      </c>
      <c r="G430" s="21"/>
      <c r="H430" s="21" t="s">
        <v>1695</v>
      </c>
      <c r="I430" s="21"/>
      <c r="J430" s="21"/>
      <c r="K430" s="124" t="s">
        <v>14393</v>
      </c>
      <c r="L430" s="124" t="s">
        <v>14392</v>
      </c>
      <c r="M430" s="124">
        <v>160</v>
      </c>
      <c r="N430" s="21">
        <v>33</v>
      </c>
      <c r="O430" s="21">
        <v>0.4</v>
      </c>
      <c r="P430" s="124" t="s">
        <v>516</v>
      </c>
      <c r="Q430" s="21">
        <v>1993</v>
      </c>
      <c r="R430" s="21"/>
      <c r="S430" s="21"/>
      <c r="T430" s="116">
        <v>991</v>
      </c>
      <c r="U430" s="111">
        <v>45</v>
      </c>
      <c r="V430" s="113">
        <f t="shared" si="72"/>
        <v>488.89333333333337</v>
      </c>
      <c r="W430" s="113">
        <f t="shared" si="73"/>
        <v>502.10666666666663</v>
      </c>
      <c r="X430" s="112">
        <f t="shared" si="74"/>
        <v>502106.66666666663</v>
      </c>
      <c r="Y430" s="111"/>
      <c r="Z430" s="110">
        <f t="shared" si="82"/>
        <v>21</v>
      </c>
      <c r="AA430" s="109">
        <f t="shared" si="75"/>
        <v>49.550000000000004</v>
      </c>
      <c r="AB430" s="109">
        <f t="shared" si="76"/>
        <v>49550.000000000007</v>
      </c>
      <c r="AC430" s="108">
        <f t="shared" si="77"/>
        <v>941.45</v>
      </c>
      <c r="AD430" s="107">
        <f t="shared" si="78"/>
        <v>2.2222222222222223E-2</v>
      </c>
      <c r="AE430" s="106">
        <f t="shared" si="79"/>
        <v>20.921111111111113</v>
      </c>
      <c r="AF430" s="105">
        <f t="shared" si="80"/>
        <v>523.02777777777771</v>
      </c>
      <c r="AG430" s="105">
        <f t="shared" si="81"/>
        <v>467.97222222222229</v>
      </c>
    </row>
    <row r="431" spans="1:33" s="88" customFormat="1" x14ac:dyDescent="0.35">
      <c r="A431" s="21">
        <v>10141103</v>
      </c>
      <c r="B431" s="115" t="s">
        <v>1665</v>
      </c>
      <c r="C431" s="272" t="s">
        <v>710</v>
      </c>
      <c r="D431" s="22" t="s">
        <v>7521</v>
      </c>
      <c r="E431" s="114" t="str">
        <f t="shared" si="71"/>
        <v>TRANSFORMADOR MARCA:  PT 02 RE</v>
      </c>
      <c r="F431" s="57" t="s">
        <v>14351</v>
      </c>
      <c r="G431" s="21"/>
      <c r="H431" s="21" t="s">
        <v>1695</v>
      </c>
      <c r="I431" s="21"/>
      <c r="J431" s="49"/>
      <c r="K431" s="124" t="s">
        <v>14391</v>
      </c>
      <c r="L431" s="124" t="s">
        <v>14390</v>
      </c>
      <c r="M431" s="124">
        <v>160</v>
      </c>
      <c r="N431" s="21">
        <v>33</v>
      </c>
      <c r="O431" s="21">
        <v>0.4</v>
      </c>
      <c r="P431" s="124" t="s">
        <v>516</v>
      </c>
      <c r="Q431" s="21">
        <v>1993</v>
      </c>
      <c r="R431" s="21"/>
      <c r="S431" s="21"/>
      <c r="T431" s="24">
        <v>991</v>
      </c>
      <c r="U431" s="111">
        <v>45</v>
      </c>
      <c r="V431" s="113">
        <f t="shared" si="72"/>
        <v>488.89333333333337</v>
      </c>
      <c r="W431" s="113">
        <f t="shared" si="73"/>
        <v>502.10666666666663</v>
      </c>
      <c r="X431" s="112">
        <f t="shared" si="74"/>
        <v>502106.66666666663</v>
      </c>
      <c r="Y431" s="111"/>
      <c r="Z431" s="110">
        <f t="shared" si="82"/>
        <v>21</v>
      </c>
      <c r="AA431" s="109">
        <f t="shared" si="75"/>
        <v>49.550000000000004</v>
      </c>
      <c r="AB431" s="109">
        <f t="shared" si="76"/>
        <v>49550.000000000007</v>
      </c>
      <c r="AC431" s="108">
        <f t="shared" si="77"/>
        <v>941.45</v>
      </c>
      <c r="AD431" s="107">
        <f t="shared" si="78"/>
        <v>2.2222222222222223E-2</v>
      </c>
      <c r="AE431" s="106">
        <f t="shared" si="79"/>
        <v>20.921111111111113</v>
      </c>
      <c r="AF431" s="105">
        <f t="shared" si="80"/>
        <v>523.02777777777771</v>
      </c>
      <c r="AG431" s="105">
        <f t="shared" si="81"/>
        <v>467.97222222222229</v>
      </c>
    </row>
    <row r="432" spans="1:33" s="88" customFormat="1" x14ac:dyDescent="0.35">
      <c r="A432" s="21">
        <v>10141103</v>
      </c>
      <c r="B432" s="115" t="s">
        <v>1665</v>
      </c>
      <c r="C432" s="272" t="s">
        <v>710</v>
      </c>
      <c r="D432" s="22" t="s">
        <v>11430</v>
      </c>
      <c r="E432" s="114" t="str">
        <f t="shared" si="71"/>
        <v>TRANSFORMADOR MARCA:  PT 03 RE</v>
      </c>
      <c r="F432" s="57" t="s">
        <v>14351</v>
      </c>
      <c r="G432" s="21"/>
      <c r="H432" s="21" t="s">
        <v>1695</v>
      </c>
      <c r="I432" s="21"/>
      <c r="J432" s="21"/>
      <c r="K432" s="124" t="s">
        <v>14389</v>
      </c>
      <c r="L432" s="124" t="s">
        <v>14388</v>
      </c>
      <c r="M432" s="124">
        <v>160</v>
      </c>
      <c r="N432" s="21">
        <v>33</v>
      </c>
      <c r="O432" s="21">
        <v>0.4</v>
      </c>
      <c r="P432" s="124" t="s">
        <v>516</v>
      </c>
      <c r="Q432" s="21">
        <v>1993</v>
      </c>
      <c r="R432" s="21"/>
      <c r="S432" s="21"/>
      <c r="T432" s="24">
        <v>991</v>
      </c>
      <c r="U432" s="111">
        <v>45</v>
      </c>
      <c r="V432" s="113">
        <f t="shared" si="72"/>
        <v>488.89333333333337</v>
      </c>
      <c r="W432" s="113">
        <f t="shared" si="73"/>
        <v>502.10666666666663</v>
      </c>
      <c r="X432" s="112">
        <f t="shared" si="74"/>
        <v>502106.66666666663</v>
      </c>
      <c r="Y432" s="111"/>
      <c r="Z432" s="110">
        <f t="shared" si="82"/>
        <v>21</v>
      </c>
      <c r="AA432" s="109">
        <f t="shared" si="75"/>
        <v>49.550000000000004</v>
      </c>
      <c r="AB432" s="109">
        <f t="shared" si="76"/>
        <v>49550.000000000007</v>
      </c>
      <c r="AC432" s="108">
        <f t="shared" si="77"/>
        <v>941.45</v>
      </c>
      <c r="AD432" s="107">
        <f t="shared" si="78"/>
        <v>2.2222222222222223E-2</v>
      </c>
      <c r="AE432" s="106">
        <f t="shared" si="79"/>
        <v>20.921111111111113</v>
      </c>
      <c r="AF432" s="105">
        <f t="shared" si="80"/>
        <v>523.02777777777771</v>
      </c>
      <c r="AG432" s="105">
        <f t="shared" si="81"/>
        <v>467.97222222222229</v>
      </c>
    </row>
    <row r="433" spans="1:33" s="88" customFormat="1" x14ac:dyDescent="0.35">
      <c r="A433" s="21">
        <v>10141103</v>
      </c>
      <c r="B433" s="115" t="s">
        <v>1665</v>
      </c>
      <c r="C433" s="272" t="s">
        <v>710</v>
      </c>
      <c r="D433" s="22" t="s">
        <v>7518</v>
      </c>
      <c r="E433" s="114" t="str">
        <f t="shared" si="71"/>
        <v>TRANSFORMADOR MARCA:  PT 04 RE</v>
      </c>
      <c r="F433" s="57" t="s">
        <v>14351</v>
      </c>
      <c r="G433" s="21"/>
      <c r="H433" s="21" t="s">
        <v>1695</v>
      </c>
      <c r="I433" s="21"/>
      <c r="J433" s="49"/>
      <c r="K433" s="157" t="s">
        <v>14387</v>
      </c>
      <c r="L433" s="157" t="s">
        <v>14386</v>
      </c>
      <c r="M433" s="124">
        <v>100</v>
      </c>
      <c r="N433" s="21">
        <v>33</v>
      </c>
      <c r="O433" s="21">
        <v>0.4</v>
      </c>
      <c r="P433" s="124" t="s">
        <v>516</v>
      </c>
      <c r="Q433" s="21">
        <v>1993</v>
      </c>
      <c r="R433" s="21"/>
      <c r="S433" s="21"/>
      <c r="T433" s="24">
        <v>763</v>
      </c>
      <c r="U433" s="111">
        <v>45</v>
      </c>
      <c r="V433" s="113">
        <f t="shared" si="72"/>
        <v>376.4133333333333</v>
      </c>
      <c r="W433" s="113">
        <f t="shared" si="73"/>
        <v>386.5866666666667</v>
      </c>
      <c r="X433" s="112">
        <f t="shared" si="74"/>
        <v>386586.66666666669</v>
      </c>
      <c r="Y433" s="111"/>
      <c r="Z433" s="110">
        <f t="shared" si="82"/>
        <v>21</v>
      </c>
      <c r="AA433" s="109">
        <f t="shared" si="75"/>
        <v>38.15</v>
      </c>
      <c r="AB433" s="109">
        <f t="shared" si="76"/>
        <v>38150</v>
      </c>
      <c r="AC433" s="108">
        <f t="shared" si="77"/>
        <v>724.85</v>
      </c>
      <c r="AD433" s="107">
        <f t="shared" si="78"/>
        <v>2.2222222222222223E-2</v>
      </c>
      <c r="AE433" s="106">
        <f t="shared" si="79"/>
        <v>16.10777777777778</v>
      </c>
      <c r="AF433" s="105">
        <f t="shared" si="80"/>
        <v>402.69444444444446</v>
      </c>
      <c r="AG433" s="105">
        <f t="shared" si="81"/>
        <v>360.30555555555554</v>
      </c>
    </row>
    <row r="434" spans="1:33" s="88" customFormat="1" x14ac:dyDescent="0.35">
      <c r="A434" s="21">
        <v>10141103</v>
      </c>
      <c r="B434" s="115" t="s">
        <v>1665</v>
      </c>
      <c r="C434" s="272" t="s">
        <v>710</v>
      </c>
      <c r="D434" s="22" t="s">
        <v>4746</v>
      </c>
      <c r="E434" s="114" t="str">
        <f t="shared" si="71"/>
        <v>TRANSFORMADOR MARCA:  PT 05 RE</v>
      </c>
      <c r="F434" s="57" t="s">
        <v>14351</v>
      </c>
      <c r="G434" s="21"/>
      <c r="H434" s="21" t="s">
        <v>1695</v>
      </c>
      <c r="I434" s="21"/>
      <c r="J434" s="49"/>
      <c r="K434" s="157" t="s">
        <v>14385</v>
      </c>
      <c r="L434" s="157" t="s">
        <v>14384</v>
      </c>
      <c r="M434" s="124">
        <v>100</v>
      </c>
      <c r="N434" s="21">
        <v>33</v>
      </c>
      <c r="O434" s="21">
        <v>0.4</v>
      </c>
      <c r="P434" s="124" t="s">
        <v>516</v>
      </c>
      <c r="Q434" s="21">
        <v>1993</v>
      </c>
      <c r="R434" s="21"/>
      <c r="S434" s="21"/>
      <c r="T434" s="24">
        <v>763</v>
      </c>
      <c r="U434" s="111">
        <v>45</v>
      </c>
      <c r="V434" s="113">
        <f t="shared" si="72"/>
        <v>376.4133333333333</v>
      </c>
      <c r="W434" s="113">
        <f t="shared" si="73"/>
        <v>386.5866666666667</v>
      </c>
      <c r="X434" s="112">
        <f t="shared" si="74"/>
        <v>386586.66666666669</v>
      </c>
      <c r="Y434" s="111"/>
      <c r="Z434" s="110">
        <f t="shared" si="82"/>
        <v>21</v>
      </c>
      <c r="AA434" s="109">
        <f t="shared" si="75"/>
        <v>38.15</v>
      </c>
      <c r="AB434" s="109">
        <f t="shared" si="76"/>
        <v>38150</v>
      </c>
      <c r="AC434" s="108">
        <f t="shared" si="77"/>
        <v>724.85</v>
      </c>
      <c r="AD434" s="107">
        <f t="shared" si="78"/>
        <v>2.2222222222222223E-2</v>
      </c>
      <c r="AE434" s="106">
        <f t="shared" si="79"/>
        <v>16.10777777777778</v>
      </c>
      <c r="AF434" s="105">
        <f t="shared" si="80"/>
        <v>402.69444444444446</v>
      </c>
      <c r="AG434" s="105">
        <f t="shared" si="81"/>
        <v>360.30555555555554</v>
      </c>
    </row>
    <row r="435" spans="1:33" s="88" customFormat="1" x14ac:dyDescent="0.35">
      <c r="A435" s="21">
        <v>10141103</v>
      </c>
      <c r="B435" s="115" t="s">
        <v>1665</v>
      </c>
      <c r="C435" s="272" t="s">
        <v>710</v>
      </c>
      <c r="D435" s="22" t="s">
        <v>5878</v>
      </c>
      <c r="E435" s="114" t="str">
        <f t="shared" si="71"/>
        <v>TRANSFORMADOR MARCA:  PT 06 RE</v>
      </c>
      <c r="F435" s="57" t="s">
        <v>14351</v>
      </c>
      <c r="G435" s="21"/>
      <c r="H435" s="21" t="s">
        <v>1695</v>
      </c>
      <c r="I435" s="21"/>
      <c r="J435" s="49"/>
      <c r="K435" s="157" t="s">
        <v>14383</v>
      </c>
      <c r="L435" s="157" t="s">
        <v>14382</v>
      </c>
      <c r="M435" s="124">
        <v>160</v>
      </c>
      <c r="N435" s="21">
        <v>33</v>
      </c>
      <c r="O435" s="21">
        <v>0.4</v>
      </c>
      <c r="P435" s="124" t="s">
        <v>516</v>
      </c>
      <c r="Q435" s="21">
        <v>1993</v>
      </c>
      <c r="R435" s="21"/>
      <c r="S435" s="21"/>
      <c r="T435" s="24">
        <v>991</v>
      </c>
      <c r="U435" s="111">
        <v>45</v>
      </c>
      <c r="V435" s="113">
        <f t="shared" si="72"/>
        <v>488.89333333333337</v>
      </c>
      <c r="W435" s="113">
        <f t="shared" si="73"/>
        <v>502.10666666666663</v>
      </c>
      <c r="X435" s="112">
        <f t="shared" si="74"/>
        <v>502106.66666666663</v>
      </c>
      <c r="Y435" s="111"/>
      <c r="Z435" s="110">
        <f t="shared" si="82"/>
        <v>21</v>
      </c>
      <c r="AA435" s="109">
        <f t="shared" si="75"/>
        <v>49.550000000000004</v>
      </c>
      <c r="AB435" s="109">
        <f t="shared" si="76"/>
        <v>49550.000000000007</v>
      </c>
      <c r="AC435" s="108">
        <f t="shared" si="77"/>
        <v>941.45</v>
      </c>
      <c r="AD435" s="107">
        <f t="shared" si="78"/>
        <v>2.2222222222222223E-2</v>
      </c>
      <c r="AE435" s="106">
        <f t="shared" si="79"/>
        <v>20.921111111111113</v>
      </c>
      <c r="AF435" s="105">
        <f t="shared" si="80"/>
        <v>523.02777777777771</v>
      </c>
      <c r="AG435" s="105">
        <f t="shared" si="81"/>
        <v>467.97222222222229</v>
      </c>
    </row>
    <row r="436" spans="1:33" s="88" customFormat="1" x14ac:dyDescent="0.35">
      <c r="A436" s="21">
        <v>10141103</v>
      </c>
      <c r="B436" s="115" t="s">
        <v>1665</v>
      </c>
      <c r="C436" s="272" t="s">
        <v>710</v>
      </c>
      <c r="D436" s="164" t="s">
        <v>8351</v>
      </c>
      <c r="E436" s="114" t="str">
        <f t="shared" si="71"/>
        <v>TRANSFORMADOR MARCA:  PT 07 RE</v>
      </c>
      <c r="F436" s="57" t="s">
        <v>14351</v>
      </c>
      <c r="G436" s="21"/>
      <c r="H436" s="21" t="s">
        <v>1695</v>
      </c>
      <c r="I436" s="21"/>
      <c r="J436" s="49"/>
      <c r="K436" s="157" t="s">
        <v>14381</v>
      </c>
      <c r="L436" s="157" t="s">
        <v>14380</v>
      </c>
      <c r="M436" s="124">
        <v>100</v>
      </c>
      <c r="N436" s="21">
        <v>33</v>
      </c>
      <c r="O436" s="21">
        <v>0.4</v>
      </c>
      <c r="P436" s="124" t="s">
        <v>516</v>
      </c>
      <c r="Q436" s="21">
        <v>1993</v>
      </c>
      <c r="R436" s="21"/>
      <c r="S436" s="21"/>
      <c r="T436" s="24">
        <v>763</v>
      </c>
      <c r="U436" s="111">
        <v>45</v>
      </c>
      <c r="V436" s="113">
        <f t="shared" si="72"/>
        <v>376.4133333333333</v>
      </c>
      <c r="W436" s="113">
        <f t="shared" si="73"/>
        <v>386.5866666666667</v>
      </c>
      <c r="X436" s="112">
        <f t="shared" si="74"/>
        <v>386586.66666666669</v>
      </c>
      <c r="Y436" s="111"/>
      <c r="Z436" s="110">
        <f t="shared" si="82"/>
        <v>21</v>
      </c>
      <c r="AA436" s="109">
        <f t="shared" si="75"/>
        <v>38.15</v>
      </c>
      <c r="AB436" s="109">
        <f t="shared" si="76"/>
        <v>38150</v>
      </c>
      <c r="AC436" s="108">
        <f t="shared" si="77"/>
        <v>724.85</v>
      </c>
      <c r="AD436" s="107">
        <f t="shared" si="78"/>
        <v>2.2222222222222223E-2</v>
      </c>
      <c r="AE436" s="106">
        <f t="shared" si="79"/>
        <v>16.10777777777778</v>
      </c>
      <c r="AF436" s="105">
        <f t="shared" si="80"/>
        <v>402.69444444444446</v>
      </c>
      <c r="AG436" s="105">
        <f t="shared" si="81"/>
        <v>360.30555555555554</v>
      </c>
    </row>
    <row r="437" spans="1:33" s="88" customFormat="1" x14ac:dyDescent="0.35">
      <c r="A437" s="21">
        <v>10141103</v>
      </c>
      <c r="B437" s="115" t="s">
        <v>1665</v>
      </c>
      <c r="C437" s="272" t="s">
        <v>710</v>
      </c>
      <c r="D437" s="164" t="s">
        <v>8330</v>
      </c>
      <c r="E437" s="114" t="str">
        <f t="shared" si="71"/>
        <v>TRANSFORMADOR MARCA:  PT 08 RE</v>
      </c>
      <c r="F437" s="57" t="s">
        <v>14351</v>
      </c>
      <c r="G437" s="21"/>
      <c r="H437" s="21" t="s">
        <v>1695</v>
      </c>
      <c r="I437" s="21"/>
      <c r="J437" s="21"/>
      <c r="K437" s="124" t="s">
        <v>14379</v>
      </c>
      <c r="L437" s="124" t="s">
        <v>14378</v>
      </c>
      <c r="M437" s="124">
        <v>50</v>
      </c>
      <c r="N437" s="21">
        <v>33</v>
      </c>
      <c r="O437" s="21">
        <v>0.4</v>
      </c>
      <c r="P437" s="124" t="s">
        <v>516</v>
      </c>
      <c r="Q437" s="21">
        <v>1993</v>
      </c>
      <c r="R437" s="21"/>
      <c r="S437" s="21"/>
      <c r="T437" s="24">
        <v>643</v>
      </c>
      <c r="U437" s="111">
        <v>45</v>
      </c>
      <c r="V437" s="113">
        <f t="shared" si="72"/>
        <v>317.21333333333331</v>
      </c>
      <c r="W437" s="113">
        <f t="shared" si="73"/>
        <v>325.78666666666669</v>
      </c>
      <c r="X437" s="112">
        <f t="shared" si="74"/>
        <v>325786.66666666669</v>
      </c>
      <c r="Y437" s="111"/>
      <c r="Z437" s="110">
        <f t="shared" si="82"/>
        <v>21</v>
      </c>
      <c r="AA437" s="109">
        <f t="shared" si="75"/>
        <v>32.15</v>
      </c>
      <c r="AB437" s="109">
        <f t="shared" si="76"/>
        <v>32150</v>
      </c>
      <c r="AC437" s="108">
        <f t="shared" si="77"/>
        <v>610.85</v>
      </c>
      <c r="AD437" s="107">
        <f t="shared" si="78"/>
        <v>2.2222222222222223E-2</v>
      </c>
      <c r="AE437" s="106">
        <f t="shared" si="79"/>
        <v>13.574444444444445</v>
      </c>
      <c r="AF437" s="105">
        <f t="shared" si="80"/>
        <v>339.36111111111114</v>
      </c>
      <c r="AG437" s="105">
        <f t="shared" si="81"/>
        <v>303.63888888888886</v>
      </c>
    </row>
    <row r="438" spans="1:33" s="88" customFormat="1" x14ac:dyDescent="0.35">
      <c r="A438" s="21">
        <v>10141103</v>
      </c>
      <c r="B438" s="21" t="s">
        <v>1665</v>
      </c>
      <c r="C438" s="272" t="s">
        <v>710</v>
      </c>
      <c r="D438" s="164" t="s">
        <v>2365</v>
      </c>
      <c r="E438" s="114" t="str">
        <f t="shared" si="71"/>
        <v>TRANSFORMADOR MARCA:  PT 09 RE</v>
      </c>
      <c r="F438" s="57" t="s">
        <v>14351</v>
      </c>
      <c r="G438" s="21"/>
      <c r="H438" s="21" t="s">
        <v>1695</v>
      </c>
      <c r="I438" s="21"/>
      <c r="J438" s="49"/>
      <c r="K438" s="124" t="s">
        <v>14377</v>
      </c>
      <c r="L438" s="124" t="s">
        <v>14376</v>
      </c>
      <c r="M438" s="124">
        <v>160</v>
      </c>
      <c r="N438" s="21">
        <v>33</v>
      </c>
      <c r="O438" s="21">
        <v>0.4</v>
      </c>
      <c r="P438" s="124" t="s">
        <v>516</v>
      </c>
      <c r="Q438" s="21">
        <v>1993</v>
      </c>
      <c r="R438" s="21"/>
      <c r="S438" s="21"/>
      <c r="T438" s="24">
        <v>991</v>
      </c>
      <c r="U438" s="111">
        <v>45</v>
      </c>
      <c r="V438" s="113">
        <f t="shared" si="72"/>
        <v>488.89333333333337</v>
      </c>
      <c r="W438" s="113">
        <f t="shared" si="73"/>
        <v>502.10666666666663</v>
      </c>
      <c r="X438" s="112">
        <f t="shared" si="74"/>
        <v>502106.66666666663</v>
      </c>
      <c r="Y438" s="111"/>
      <c r="Z438" s="110">
        <f t="shared" si="82"/>
        <v>21</v>
      </c>
      <c r="AA438" s="109">
        <f t="shared" si="75"/>
        <v>49.550000000000004</v>
      </c>
      <c r="AB438" s="109">
        <f t="shared" si="76"/>
        <v>49550.000000000007</v>
      </c>
      <c r="AC438" s="108">
        <f t="shared" si="77"/>
        <v>941.45</v>
      </c>
      <c r="AD438" s="107">
        <f t="shared" si="78"/>
        <v>2.2222222222222223E-2</v>
      </c>
      <c r="AE438" s="106">
        <f t="shared" si="79"/>
        <v>20.921111111111113</v>
      </c>
      <c r="AF438" s="105">
        <f t="shared" si="80"/>
        <v>523.02777777777771</v>
      </c>
      <c r="AG438" s="105">
        <f t="shared" si="81"/>
        <v>467.97222222222229</v>
      </c>
    </row>
    <row r="439" spans="1:33" s="88" customFormat="1" x14ac:dyDescent="0.35">
      <c r="A439" s="21">
        <v>10141103</v>
      </c>
      <c r="B439" s="21" t="s">
        <v>1665</v>
      </c>
      <c r="C439" s="272" t="s">
        <v>710</v>
      </c>
      <c r="D439" s="164" t="s">
        <v>2369</v>
      </c>
      <c r="E439" s="114" t="str">
        <f t="shared" si="71"/>
        <v>TRANSFORMADOR MARCA:  PT 10 RE</v>
      </c>
      <c r="F439" s="57" t="s">
        <v>14351</v>
      </c>
      <c r="G439" s="21"/>
      <c r="H439" s="21" t="s">
        <v>1695</v>
      </c>
      <c r="I439" s="21"/>
      <c r="J439" s="21"/>
      <c r="K439" s="124" t="s">
        <v>14375</v>
      </c>
      <c r="L439" s="124" t="s">
        <v>14374</v>
      </c>
      <c r="M439" s="124">
        <v>160</v>
      </c>
      <c r="N439" s="21">
        <v>33</v>
      </c>
      <c r="O439" s="21">
        <v>0.4</v>
      </c>
      <c r="P439" s="124" t="s">
        <v>516</v>
      </c>
      <c r="Q439" s="21">
        <v>1993</v>
      </c>
      <c r="R439" s="21"/>
      <c r="S439" s="21"/>
      <c r="T439" s="24">
        <v>991</v>
      </c>
      <c r="U439" s="111">
        <v>45</v>
      </c>
      <c r="V439" s="113">
        <f t="shared" si="72"/>
        <v>488.89333333333337</v>
      </c>
      <c r="W439" s="113">
        <f t="shared" si="73"/>
        <v>502.10666666666663</v>
      </c>
      <c r="X439" s="112">
        <f t="shared" si="74"/>
        <v>502106.66666666663</v>
      </c>
      <c r="Y439" s="111"/>
      <c r="Z439" s="110">
        <f t="shared" si="82"/>
        <v>21</v>
      </c>
      <c r="AA439" s="109">
        <f t="shared" si="75"/>
        <v>49.550000000000004</v>
      </c>
      <c r="AB439" s="109">
        <f t="shared" si="76"/>
        <v>49550.000000000007</v>
      </c>
      <c r="AC439" s="108">
        <f t="shared" si="77"/>
        <v>941.45</v>
      </c>
      <c r="AD439" s="107">
        <f t="shared" si="78"/>
        <v>2.2222222222222223E-2</v>
      </c>
      <c r="AE439" s="106">
        <f t="shared" si="79"/>
        <v>20.921111111111113</v>
      </c>
      <c r="AF439" s="105">
        <f t="shared" si="80"/>
        <v>523.02777777777771</v>
      </c>
      <c r="AG439" s="105">
        <f t="shared" si="81"/>
        <v>467.97222222222229</v>
      </c>
    </row>
    <row r="440" spans="1:33" s="88" customFormat="1" x14ac:dyDescent="0.35">
      <c r="A440" s="21">
        <v>10141103</v>
      </c>
      <c r="B440" s="21" t="s">
        <v>1665</v>
      </c>
      <c r="C440" s="272" t="s">
        <v>710</v>
      </c>
      <c r="D440" s="164" t="s">
        <v>6797</v>
      </c>
      <c r="E440" s="114" t="str">
        <f t="shared" si="71"/>
        <v>TRANSFORMADOR MARCA:  PT 11 RE</v>
      </c>
      <c r="F440" s="57" t="s">
        <v>14351</v>
      </c>
      <c r="G440" s="21"/>
      <c r="H440" s="21" t="s">
        <v>1695</v>
      </c>
      <c r="I440" s="21"/>
      <c r="J440" s="21"/>
      <c r="K440" s="124" t="s">
        <v>14373</v>
      </c>
      <c r="L440" s="124" t="s">
        <v>14372</v>
      </c>
      <c r="M440" s="124">
        <v>50</v>
      </c>
      <c r="N440" s="49">
        <v>33</v>
      </c>
      <c r="O440" s="21">
        <v>0.4</v>
      </c>
      <c r="P440" s="124" t="s">
        <v>516</v>
      </c>
      <c r="Q440" s="21">
        <v>1993</v>
      </c>
      <c r="R440" s="21"/>
      <c r="S440" s="21"/>
      <c r="T440" s="24">
        <v>643</v>
      </c>
      <c r="U440" s="111">
        <v>45</v>
      </c>
      <c r="V440" s="113">
        <f t="shared" si="72"/>
        <v>317.21333333333331</v>
      </c>
      <c r="W440" s="113">
        <f t="shared" si="73"/>
        <v>325.78666666666669</v>
      </c>
      <c r="X440" s="112">
        <f t="shared" si="74"/>
        <v>325786.66666666669</v>
      </c>
      <c r="Y440" s="111"/>
      <c r="Z440" s="110">
        <f t="shared" si="82"/>
        <v>21</v>
      </c>
      <c r="AA440" s="109">
        <f t="shared" si="75"/>
        <v>32.15</v>
      </c>
      <c r="AB440" s="109">
        <f t="shared" si="76"/>
        <v>32150</v>
      </c>
      <c r="AC440" s="108">
        <f t="shared" si="77"/>
        <v>610.85</v>
      </c>
      <c r="AD440" s="107">
        <f t="shared" si="78"/>
        <v>2.2222222222222223E-2</v>
      </c>
      <c r="AE440" s="106">
        <f t="shared" si="79"/>
        <v>13.574444444444445</v>
      </c>
      <c r="AF440" s="105">
        <f t="shared" si="80"/>
        <v>339.36111111111114</v>
      </c>
      <c r="AG440" s="105">
        <f t="shared" si="81"/>
        <v>303.63888888888886</v>
      </c>
    </row>
    <row r="441" spans="1:33" s="88" customFormat="1" x14ac:dyDescent="0.35">
      <c r="A441" s="21">
        <v>10141103</v>
      </c>
      <c r="B441" s="115" t="s">
        <v>1665</v>
      </c>
      <c r="C441" s="272" t="s">
        <v>710</v>
      </c>
      <c r="D441" s="164" t="s">
        <v>13708</v>
      </c>
      <c r="E441" s="114" t="str">
        <f t="shared" si="71"/>
        <v>TRANSFORMADOR MARCA:  PT 12 RE</v>
      </c>
      <c r="F441" s="57" t="s">
        <v>14351</v>
      </c>
      <c r="G441" s="21"/>
      <c r="H441" s="21" t="s">
        <v>1695</v>
      </c>
      <c r="I441" s="21"/>
      <c r="J441" s="21"/>
      <c r="K441" s="124" t="s">
        <v>14371</v>
      </c>
      <c r="L441" s="124" t="s">
        <v>14370</v>
      </c>
      <c r="M441" s="124">
        <v>100</v>
      </c>
      <c r="N441" s="49">
        <v>33</v>
      </c>
      <c r="O441" s="21">
        <v>0.4</v>
      </c>
      <c r="P441" s="124" t="s">
        <v>516</v>
      </c>
      <c r="Q441" s="21">
        <v>1993</v>
      </c>
      <c r="R441" s="21"/>
      <c r="S441" s="21"/>
      <c r="T441" s="24">
        <v>763</v>
      </c>
      <c r="U441" s="111">
        <v>45</v>
      </c>
      <c r="V441" s="113">
        <f t="shared" si="72"/>
        <v>376.4133333333333</v>
      </c>
      <c r="W441" s="113">
        <f t="shared" si="73"/>
        <v>386.5866666666667</v>
      </c>
      <c r="X441" s="112">
        <f t="shared" si="74"/>
        <v>386586.66666666669</v>
      </c>
      <c r="Y441" s="111"/>
      <c r="Z441" s="110">
        <f t="shared" si="82"/>
        <v>21</v>
      </c>
      <c r="AA441" s="109">
        <f t="shared" si="75"/>
        <v>38.15</v>
      </c>
      <c r="AB441" s="109">
        <f t="shared" si="76"/>
        <v>38150</v>
      </c>
      <c r="AC441" s="108">
        <f t="shared" si="77"/>
        <v>724.85</v>
      </c>
      <c r="AD441" s="107">
        <f t="shared" si="78"/>
        <v>2.2222222222222223E-2</v>
      </c>
      <c r="AE441" s="106">
        <f t="shared" si="79"/>
        <v>16.10777777777778</v>
      </c>
      <c r="AF441" s="105">
        <f t="shared" si="80"/>
        <v>402.69444444444446</v>
      </c>
      <c r="AG441" s="105">
        <f t="shared" si="81"/>
        <v>360.30555555555554</v>
      </c>
    </row>
    <row r="442" spans="1:33" s="88" customFormat="1" x14ac:dyDescent="0.35">
      <c r="A442" s="21">
        <v>10141103</v>
      </c>
      <c r="B442" s="115" t="s">
        <v>1665</v>
      </c>
      <c r="C442" s="272" t="s">
        <v>710</v>
      </c>
      <c r="D442" s="164" t="s">
        <v>9374</v>
      </c>
      <c r="E442" s="114" t="str">
        <f t="shared" si="71"/>
        <v>TRANSFORMADOR MARCA:  PT 13 RE</v>
      </c>
      <c r="F442" s="57" t="s">
        <v>14351</v>
      </c>
      <c r="G442" s="21"/>
      <c r="H442" s="21" t="s">
        <v>1695</v>
      </c>
      <c r="I442" s="21"/>
      <c r="J442" s="21"/>
      <c r="K442" s="124" t="s">
        <v>14369</v>
      </c>
      <c r="L442" s="124" t="s">
        <v>14368</v>
      </c>
      <c r="M442" s="124">
        <v>50</v>
      </c>
      <c r="N442" s="21">
        <v>33</v>
      </c>
      <c r="O442" s="21">
        <v>0.4</v>
      </c>
      <c r="P442" s="124" t="s">
        <v>516</v>
      </c>
      <c r="Q442" s="21">
        <v>1993</v>
      </c>
      <c r="R442" s="21"/>
      <c r="S442" s="21"/>
      <c r="T442" s="24">
        <v>643</v>
      </c>
      <c r="U442" s="111">
        <v>45</v>
      </c>
      <c r="V442" s="113">
        <f t="shared" si="72"/>
        <v>317.21333333333331</v>
      </c>
      <c r="W442" s="113">
        <f t="shared" si="73"/>
        <v>325.78666666666669</v>
      </c>
      <c r="X442" s="112">
        <f t="shared" si="74"/>
        <v>325786.66666666669</v>
      </c>
      <c r="Y442" s="111"/>
      <c r="Z442" s="110">
        <f t="shared" si="82"/>
        <v>21</v>
      </c>
      <c r="AA442" s="109">
        <f t="shared" si="75"/>
        <v>32.15</v>
      </c>
      <c r="AB442" s="109">
        <f t="shared" si="76"/>
        <v>32150</v>
      </c>
      <c r="AC442" s="108">
        <f t="shared" si="77"/>
        <v>610.85</v>
      </c>
      <c r="AD442" s="107">
        <f t="shared" si="78"/>
        <v>2.2222222222222223E-2</v>
      </c>
      <c r="AE442" s="106">
        <f t="shared" si="79"/>
        <v>13.574444444444445</v>
      </c>
      <c r="AF442" s="105">
        <f t="shared" si="80"/>
        <v>339.36111111111114</v>
      </c>
      <c r="AG442" s="105">
        <f t="shared" si="81"/>
        <v>303.63888888888886</v>
      </c>
    </row>
    <row r="443" spans="1:33" s="88" customFormat="1" x14ac:dyDescent="0.35">
      <c r="A443" s="21">
        <v>10141103</v>
      </c>
      <c r="B443" s="115" t="s">
        <v>1665</v>
      </c>
      <c r="C443" s="272" t="s">
        <v>710</v>
      </c>
      <c r="D443" s="164" t="s">
        <v>9349</v>
      </c>
      <c r="E443" s="114" t="str">
        <f t="shared" si="71"/>
        <v>TRANSFORMADOR MARCA:  PT 14 RE</v>
      </c>
      <c r="F443" s="57" t="s">
        <v>14351</v>
      </c>
      <c r="G443" s="21"/>
      <c r="H443" s="21" t="s">
        <v>1695</v>
      </c>
      <c r="I443" s="21"/>
      <c r="J443" s="21"/>
      <c r="K443" s="124" t="s">
        <v>14367</v>
      </c>
      <c r="L443" s="124" t="s">
        <v>14366</v>
      </c>
      <c r="M443" s="124">
        <v>200</v>
      </c>
      <c r="N443" s="21">
        <v>33</v>
      </c>
      <c r="O443" s="21">
        <v>0.4</v>
      </c>
      <c r="P443" s="124" t="s">
        <v>516</v>
      </c>
      <c r="Q443" s="21">
        <v>1993</v>
      </c>
      <c r="R443" s="21"/>
      <c r="S443" s="21"/>
      <c r="T443" s="116">
        <v>991</v>
      </c>
      <c r="U443" s="111">
        <v>45</v>
      </c>
      <c r="V443" s="113">
        <f t="shared" si="72"/>
        <v>488.89333333333337</v>
      </c>
      <c r="W443" s="113">
        <f t="shared" si="73"/>
        <v>502.10666666666663</v>
      </c>
      <c r="X443" s="112">
        <f t="shared" si="74"/>
        <v>502106.66666666663</v>
      </c>
      <c r="Y443" s="111"/>
      <c r="Z443" s="110">
        <f t="shared" si="82"/>
        <v>21</v>
      </c>
      <c r="AA443" s="109">
        <f t="shared" si="75"/>
        <v>49.550000000000004</v>
      </c>
      <c r="AB443" s="109">
        <f t="shared" si="76"/>
        <v>49550.000000000007</v>
      </c>
      <c r="AC443" s="108">
        <f t="shared" si="77"/>
        <v>941.45</v>
      </c>
      <c r="AD443" s="107">
        <f t="shared" si="78"/>
        <v>2.2222222222222223E-2</v>
      </c>
      <c r="AE443" s="106">
        <f t="shared" si="79"/>
        <v>20.921111111111113</v>
      </c>
      <c r="AF443" s="105">
        <f t="shared" si="80"/>
        <v>523.02777777777771</v>
      </c>
      <c r="AG443" s="105">
        <f t="shared" si="81"/>
        <v>467.97222222222229</v>
      </c>
    </row>
    <row r="444" spans="1:33" s="88" customFormat="1" x14ac:dyDescent="0.35">
      <c r="A444" s="21">
        <v>10141103</v>
      </c>
      <c r="B444" s="115" t="s">
        <v>1665</v>
      </c>
      <c r="C444" s="272" t="s">
        <v>710</v>
      </c>
      <c r="D444" s="164" t="s">
        <v>3545</v>
      </c>
      <c r="E444" s="114" t="str">
        <f t="shared" si="71"/>
        <v>TRANSFORMADOR MARCA:  PT 15 RE</v>
      </c>
      <c r="F444" s="57" t="s">
        <v>14351</v>
      </c>
      <c r="G444" s="21"/>
      <c r="H444" s="21" t="s">
        <v>1695</v>
      </c>
      <c r="I444" s="21"/>
      <c r="J444" s="21"/>
      <c r="K444" s="124" t="s">
        <v>14365</v>
      </c>
      <c r="L444" s="124" t="s">
        <v>14364</v>
      </c>
      <c r="M444" s="124">
        <v>160</v>
      </c>
      <c r="N444" s="21">
        <v>33</v>
      </c>
      <c r="O444" s="21">
        <v>0.4</v>
      </c>
      <c r="P444" s="124" t="s">
        <v>516</v>
      </c>
      <c r="Q444" s="21">
        <v>1993</v>
      </c>
      <c r="R444" s="21"/>
      <c r="S444" s="21"/>
      <c r="T444" s="116">
        <v>991</v>
      </c>
      <c r="U444" s="111">
        <v>45</v>
      </c>
      <c r="V444" s="113">
        <f t="shared" si="72"/>
        <v>488.89333333333337</v>
      </c>
      <c r="W444" s="113">
        <f t="shared" si="73"/>
        <v>502.10666666666663</v>
      </c>
      <c r="X444" s="112">
        <f t="shared" si="74"/>
        <v>502106.66666666663</v>
      </c>
      <c r="Y444" s="111"/>
      <c r="Z444" s="110">
        <f t="shared" si="82"/>
        <v>21</v>
      </c>
      <c r="AA444" s="109">
        <f t="shared" si="75"/>
        <v>49.550000000000004</v>
      </c>
      <c r="AB444" s="109">
        <f t="shared" si="76"/>
        <v>49550.000000000007</v>
      </c>
      <c r="AC444" s="108">
        <f t="shared" si="77"/>
        <v>941.45</v>
      </c>
      <c r="AD444" s="107">
        <f t="shared" si="78"/>
        <v>2.2222222222222223E-2</v>
      </c>
      <c r="AE444" s="106">
        <f t="shared" si="79"/>
        <v>20.921111111111113</v>
      </c>
      <c r="AF444" s="105">
        <f t="shared" si="80"/>
        <v>523.02777777777771</v>
      </c>
      <c r="AG444" s="105">
        <f t="shared" si="81"/>
        <v>467.97222222222229</v>
      </c>
    </row>
    <row r="445" spans="1:33" s="88" customFormat="1" x14ac:dyDescent="0.35">
      <c r="A445" s="21">
        <v>10141103</v>
      </c>
      <c r="B445" s="115" t="s">
        <v>1665</v>
      </c>
      <c r="C445" s="272" t="s">
        <v>710</v>
      </c>
      <c r="D445" s="164" t="s">
        <v>7544</v>
      </c>
      <c r="E445" s="114" t="str">
        <f t="shared" si="71"/>
        <v>TRANSFORMADOR MARCA:  PT 16 RE</v>
      </c>
      <c r="F445" s="57" t="s">
        <v>14351</v>
      </c>
      <c r="G445" s="21"/>
      <c r="H445" s="21" t="s">
        <v>1695</v>
      </c>
      <c r="I445" s="21"/>
      <c r="J445" s="21"/>
      <c r="K445" s="124" t="s">
        <v>14363</v>
      </c>
      <c r="L445" s="124" t="s">
        <v>14362</v>
      </c>
      <c r="M445" s="124">
        <v>100</v>
      </c>
      <c r="N445" s="21">
        <v>33</v>
      </c>
      <c r="O445" s="21">
        <v>0.4</v>
      </c>
      <c r="P445" s="124" t="s">
        <v>516</v>
      </c>
      <c r="Q445" s="21">
        <v>1993</v>
      </c>
      <c r="R445" s="21"/>
      <c r="S445" s="21"/>
      <c r="T445" s="116">
        <v>763</v>
      </c>
      <c r="U445" s="111">
        <v>45</v>
      </c>
      <c r="V445" s="113">
        <f t="shared" si="72"/>
        <v>376.4133333333333</v>
      </c>
      <c r="W445" s="113">
        <f t="shared" si="73"/>
        <v>386.5866666666667</v>
      </c>
      <c r="X445" s="112">
        <f t="shared" si="74"/>
        <v>386586.66666666669</v>
      </c>
      <c r="Y445" s="111"/>
      <c r="Z445" s="110">
        <f t="shared" si="82"/>
        <v>21</v>
      </c>
      <c r="AA445" s="109">
        <f t="shared" si="75"/>
        <v>38.15</v>
      </c>
      <c r="AB445" s="109">
        <f t="shared" si="76"/>
        <v>38150</v>
      </c>
      <c r="AC445" s="108">
        <f t="shared" si="77"/>
        <v>724.85</v>
      </c>
      <c r="AD445" s="107">
        <f t="shared" si="78"/>
        <v>2.2222222222222223E-2</v>
      </c>
      <c r="AE445" s="106">
        <f t="shared" si="79"/>
        <v>16.10777777777778</v>
      </c>
      <c r="AF445" s="105">
        <f t="shared" si="80"/>
        <v>402.69444444444446</v>
      </c>
      <c r="AG445" s="105">
        <f t="shared" si="81"/>
        <v>360.30555555555554</v>
      </c>
    </row>
    <row r="446" spans="1:33" s="88" customFormat="1" x14ac:dyDescent="0.35">
      <c r="A446" s="21">
        <v>10141103</v>
      </c>
      <c r="B446" s="115" t="s">
        <v>1665</v>
      </c>
      <c r="C446" s="272" t="s">
        <v>710</v>
      </c>
      <c r="D446" s="164" t="s">
        <v>8973</v>
      </c>
      <c r="E446" s="114" t="str">
        <f t="shared" si="71"/>
        <v>TRANSFORMADOR MARCA:  PT 17 RE</v>
      </c>
      <c r="F446" s="57" t="s">
        <v>14351</v>
      </c>
      <c r="G446" s="21"/>
      <c r="H446" s="21" t="s">
        <v>1695</v>
      </c>
      <c r="I446" s="21"/>
      <c r="J446" s="21"/>
      <c r="K446" s="124" t="s">
        <v>14361</v>
      </c>
      <c r="L446" s="124" t="s">
        <v>14360</v>
      </c>
      <c r="M446" s="124">
        <v>160</v>
      </c>
      <c r="N446" s="21">
        <v>33</v>
      </c>
      <c r="O446" s="21">
        <v>0.4</v>
      </c>
      <c r="P446" s="124" t="s">
        <v>516</v>
      </c>
      <c r="Q446" s="21">
        <v>1993</v>
      </c>
      <c r="R446" s="21"/>
      <c r="S446" s="21"/>
      <c r="T446" s="116">
        <v>991</v>
      </c>
      <c r="U446" s="111">
        <v>45</v>
      </c>
      <c r="V446" s="113">
        <f t="shared" si="72"/>
        <v>488.89333333333337</v>
      </c>
      <c r="W446" s="113">
        <f t="shared" si="73"/>
        <v>502.10666666666663</v>
      </c>
      <c r="X446" s="112">
        <f t="shared" si="74"/>
        <v>502106.66666666663</v>
      </c>
      <c r="Y446" s="111"/>
      <c r="Z446" s="110">
        <f t="shared" si="82"/>
        <v>21</v>
      </c>
      <c r="AA446" s="109">
        <f t="shared" si="75"/>
        <v>49.550000000000004</v>
      </c>
      <c r="AB446" s="109">
        <f t="shared" si="76"/>
        <v>49550.000000000007</v>
      </c>
      <c r="AC446" s="108">
        <f t="shared" si="77"/>
        <v>941.45</v>
      </c>
      <c r="AD446" s="107">
        <f t="shared" si="78"/>
        <v>2.2222222222222223E-2</v>
      </c>
      <c r="AE446" s="106">
        <f t="shared" si="79"/>
        <v>20.921111111111113</v>
      </c>
      <c r="AF446" s="105">
        <f t="shared" si="80"/>
        <v>523.02777777777771</v>
      </c>
      <c r="AG446" s="105">
        <f t="shared" si="81"/>
        <v>467.97222222222229</v>
      </c>
    </row>
    <row r="447" spans="1:33" s="88" customFormat="1" x14ac:dyDescent="0.35">
      <c r="A447" s="21">
        <v>10141103</v>
      </c>
      <c r="B447" s="115" t="s">
        <v>1665</v>
      </c>
      <c r="C447" s="272" t="s">
        <v>710</v>
      </c>
      <c r="D447" s="164" t="s">
        <v>6779</v>
      </c>
      <c r="E447" s="114" t="str">
        <f t="shared" si="71"/>
        <v>TRANSFORMADOR MARCA:  PT 18 RE</v>
      </c>
      <c r="F447" s="57" t="s">
        <v>14351</v>
      </c>
      <c r="G447" s="21"/>
      <c r="H447" s="21" t="s">
        <v>1695</v>
      </c>
      <c r="I447" s="21"/>
      <c r="J447" s="21"/>
      <c r="K447" s="124" t="s">
        <v>14359</v>
      </c>
      <c r="L447" s="124" t="s">
        <v>14358</v>
      </c>
      <c r="M447" s="124">
        <v>50</v>
      </c>
      <c r="N447" s="21">
        <v>33</v>
      </c>
      <c r="O447" s="21">
        <v>0.4</v>
      </c>
      <c r="P447" s="124" t="s">
        <v>516</v>
      </c>
      <c r="Q447" s="21">
        <v>1993</v>
      </c>
      <c r="R447" s="21"/>
      <c r="S447" s="21"/>
      <c r="T447" s="116">
        <v>643</v>
      </c>
      <c r="U447" s="111">
        <v>45</v>
      </c>
      <c r="V447" s="113">
        <f t="shared" si="72"/>
        <v>317.21333333333331</v>
      </c>
      <c r="W447" s="113">
        <f t="shared" si="73"/>
        <v>325.78666666666669</v>
      </c>
      <c r="X447" s="112">
        <f t="shared" si="74"/>
        <v>325786.66666666669</v>
      </c>
      <c r="Y447" s="111"/>
      <c r="Z447" s="110">
        <f t="shared" si="82"/>
        <v>21</v>
      </c>
      <c r="AA447" s="109">
        <f t="shared" si="75"/>
        <v>32.15</v>
      </c>
      <c r="AB447" s="109">
        <f t="shared" si="76"/>
        <v>32150</v>
      </c>
      <c r="AC447" s="108">
        <f t="shared" si="77"/>
        <v>610.85</v>
      </c>
      <c r="AD447" s="107">
        <f t="shared" si="78"/>
        <v>2.2222222222222223E-2</v>
      </c>
      <c r="AE447" s="106">
        <f t="shared" si="79"/>
        <v>13.574444444444445</v>
      </c>
      <c r="AF447" s="105">
        <f t="shared" si="80"/>
        <v>339.36111111111114</v>
      </c>
      <c r="AG447" s="105">
        <f t="shared" si="81"/>
        <v>303.63888888888886</v>
      </c>
    </row>
    <row r="448" spans="1:33" s="88" customFormat="1" x14ac:dyDescent="0.35">
      <c r="A448" s="21">
        <v>10141103</v>
      </c>
      <c r="B448" s="115" t="s">
        <v>1665</v>
      </c>
      <c r="C448" s="272" t="s">
        <v>710</v>
      </c>
      <c r="D448" s="164" t="s">
        <v>2373</v>
      </c>
      <c r="E448" s="114" t="str">
        <f t="shared" si="71"/>
        <v>TRANSFORMADOR MARCA:  PT 19 RE</v>
      </c>
      <c r="F448" s="57" t="s">
        <v>14351</v>
      </c>
      <c r="G448" s="21"/>
      <c r="H448" s="21" t="s">
        <v>1695</v>
      </c>
      <c r="I448" s="21"/>
      <c r="J448" s="21"/>
      <c r="K448" s="124" t="s">
        <v>14357</v>
      </c>
      <c r="L448" s="124" t="s">
        <v>14356</v>
      </c>
      <c r="M448" s="124">
        <v>100</v>
      </c>
      <c r="N448" s="21">
        <v>33</v>
      </c>
      <c r="O448" s="21">
        <v>0.4</v>
      </c>
      <c r="P448" s="124" t="s">
        <v>516</v>
      </c>
      <c r="Q448" s="21">
        <v>1993</v>
      </c>
      <c r="R448" s="21"/>
      <c r="S448" s="21"/>
      <c r="T448" s="116">
        <v>763</v>
      </c>
      <c r="U448" s="111">
        <v>45</v>
      </c>
      <c r="V448" s="113">
        <f t="shared" si="72"/>
        <v>376.4133333333333</v>
      </c>
      <c r="W448" s="113">
        <f t="shared" si="73"/>
        <v>386.5866666666667</v>
      </c>
      <c r="X448" s="112">
        <f t="shared" si="74"/>
        <v>386586.66666666669</v>
      </c>
      <c r="Y448" s="111"/>
      <c r="Z448" s="110">
        <f t="shared" si="82"/>
        <v>21</v>
      </c>
      <c r="AA448" s="109">
        <f t="shared" si="75"/>
        <v>38.15</v>
      </c>
      <c r="AB448" s="109">
        <f t="shared" si="76"/>
        <v>38150</v>
      </c>
      <c r="AC448" s="108">
        <f t="shared" si="77"/>
        <v>724.85</v>
      </c>
      <c r="AD448" s="107">
        <f t="shared" si="78"/>
        <v>2.2222222222222223E-2</v>
      </c>
      <c r="AE448" s="106">
        <f t="shared" si="79"/>
        <v>16.10777777777778</v>
      </c>
      <c r="AF448" s="105">
        <f t="shared" si="80"/>
        <v>402.69444444444446</v>
      </c>
      <c r="AG448" s="105">
        <f t="shared" si="81"/>
        <v>360.30555555555554</v>
      </c>
    </row>
    <row r="449" spans="1:33" s="88" customFormat="1" x14ac:dyDescent="0.35">
      <c r="A449" s="21">
        <v>10141103</v>
      </c>
      <c r="B449" s="115" t="s">
        <v>1665</v>
      </c>
      <c r="C449" s="272" t="s">
        <v>710</v>
      </c>
      <c r="D449" s="164" t="s">
        <v>10341</v>
      </c>
      <c r="E449" s="114" t="str">
        <f t="shared" si="71"/>
        <v>TRANSFORMADOR MARCA:  PT 20 RE</v>
      </c>
      <c r="F449" s="57" t="s">
        <v>14351</v>
      </c>
      <c r="G449" s="21"/>
      <c r="H449" s="21" t="s">
        <v>1695</v>
      </c>
      <c r="I449" s="21"/>
      <c r="J449" s="21"/>
      <c r="K449" s="124" t="s">
        <v>14355</v>
      </c>
      <c r="L449" s="124" t="s">
        <v>14354</v>
      </c>
      <c r="M449" s="124">
        <v>100</v>
      </c>
      <c r="N449" s="21">
        <v>33</v>
      </c>
      <c r="O449" s="21">
        <v>0.4</v>
      </c>
      <c r="P449" s="124" t="s">
        <v>516</v>
      </c>
      <c r="Q449" s="21">
        <v>1993</v>
      </c>
      <c r="R449" s="21"/>
      <c r="S449" s="21"/>
      <c r="T449" s="116">
        <v>763</v>
      </c>
      <c r="U449" s="111">
        <v>45</v>
      </c>
      <c r="V449" s="113">
        <f t="shared" si="72"/>
        <v>376.4133333333333</v>
      </c>
      <c r="W449" s="113">
        <f t="shared" si="73"/>
        <v>386.5866666666667</v>
      </c>
      <c r="X449" s="112">
        <f t="shared" si="74"/>
        <v>386586.66666666669</v>
      </c>
      <c r="Y449" s="111"/>
      <c r="Z449" s="110">
        <f t="shared" si="82"/>
        <v>21</v>
      </c>
      <c r="AA449" s="109">
        <f t="shared" si="75"/>
        <v>38.15</v>
      </c>
      <c r="AB449" s="109">
        <f t="shared" si="76"/>
        <v>38150</v>
      </c>
      <c r="AC449" s="108">
        <f t="shared" si="77"/>
        <v>724.85</v>
      </c>
      <c r="AD449" s="107">
        <f t="shared" si="78"/>
        <v>2.2222222222222223E-2</v>
      </c>
      <c r="AE449" s="106">
        <f t="shared" si="79"/>
        <v>16.10777777777778</v>
      </c>
      <c r="AF449" s="105">
        <f t="shared" si="80"/>
        <v>402.69444444444446</v>
      </c>
      <c r="AG449" s="105">
        <f t="shared" si="81"/>
        <v>360.30555555555554</v>
      </c>
    </row>
    <row r="450" spans="1:33" s="88" customFormat="1" x14ac:dyDescent="0.35">
      <c r="A450" s="21">
        <v>10141103</v>
      </c>
      <c r="B450" s="115" t="s">
        <v>1665</v>
      </c>
      <c r="C450" s="272" t="s">
        <v>710</v>
      </c>
      <c r="D450" s="164" t="s">
        <v>6807</v>
      </c>
      <c r="E450" s="114" t="str">
        <f t="shared" ref="E450:E513" si="83">+CONCATENATE(C450," ","MARCA:",R450," ",G450," ",D450,)</f>
        <v>TRANSFORMADOR MARCA:  PT 21 RE</v>
      </c>
      <c r="F450" s="57" t="s">
        <v>14351</v>
      </c>
      <c r="G450" s="21"/>
      <c r="H450" s="21" t="s">
        <v>1695</v>
      </c>
      <c r="I450" s="21"/>
      <c r="J450" s="21"/>
      <c r="K450" s="124" t="s">
        <v>14353</v>
      </c>
      <c r="L450" s="124" t="s">
        <v>14352</v>
      </c>
      <c r="M450" s="124">
        <v>50</v>
      </c>
      <c r="N450" s="21">
        <v>33</v>
      </c>
      <c r="O450" s="21">
        <v>0.4</v>
      </c>
      <c r="P450" s="124" t="s">
        <v>516</v>
      </c>
      <c r="Q450" s="21">
        <v>1993</v>
      </c>
      <c r="R450" s="21"/>
      <c r="S450" s="21"/>
      <c r="T450" s="116">
        <v>643</v>
      </c>
      <c r="U450" s="111">
        <v>45</v>
      </c>
      <c r="V450" s="113">
        <f t="shared" ref="V450:V513" si="84">((Z450/U450)*(T450-AA450))+AA450</f>
        <v>317.21333333333331</v>
      </c>
      <c r="W450" s="113">
        <f t="shared" ref="W450:W513" si="85">+T450-V450</f>
        <v>325.78666666666669</v>
      </c>
      <c r="X450" s="112">
        <f t="shared" ref="X450:X513" si="86">+W450*1000</f>
        <v>325786.66666666669</v>
      </c>
      <c r="Y450" s="111"/>
      <c r="Z450" s="110">
        <f t="shared" si="82"/>
        <v>21</v>
      </c>
      <c r="AA450" s="109">
        <f t="shared" ref="AA450:AA513" si="87">(5/100*T450)</f>
        <v>32.15</v>
      </c>
      <c r="AB450" s="109">
        <f t="shared" ref="AB450:AB513" si="88">+AA450*1000</f>
        <v>32150</v>
      </c>
      <c r="AC450" s="108">
        <f t="shared" ref="AC450:AC513" si="89">+T450-AA450</f>
        <v>610.85</v>
      </c>
      <c r="AD450" s="107">
        <f t="shared" ref="AD450:AD513" si="90">1/U450</f>
        <v>2.2222222222222223E-2</v>
      </c>
      <c r="AE450" s="106">
        <f t="shared" ref="AE450:AE513" si="91">+AC450*AD450</f>
        <v>13.574444444444445</v>
      </c>
      <c r="AF450" s="105">
        <f t="shared" ref="AF450:AF513" si="92">+T450-V450+AE450</f>
        <v>339.36111111111114</v>
      </c>
      <c r="AG450" s="105">
        <f t="shared" ref="AG450:AG513" si="93">+V450-AE450</f>
        <v>303.63888888888886</v>
      </c>
    </row>
    <row r="451" spans="1:33" s="88" customFormat="1" x14ac:dyDescent="0.35">
      <c r="A451" s="21">
        <v>10141103</v>
      </c>
      <c r="B451" s="115" t="s">
        <v>1665</v>
      </c>
      <c r="C451" s="272" t="s">
        <v>710</v>
      </c>
      <c r="D451" s="164" t="s">
        <v>5884</v>
      </c>
      <c r="E451" s="114" t="str">
        <f t="shared" si="83"/>
        <v>TRANSFORMADOR MARCA:  PT 22 RE</v>
      </c>
      <c r="F451" s="57" t="s">
        <v>14351</v>
      </c>
      <c r="G451" s="21"/>
      <c r="H451" s="21" t="s">
        <v>1695</v>
      </c>
      <c r="I451" s="21"/>
      <c r="J451" s="21"/>
      <c r="K451" s="124" t="s">
        <v>14350</v>
      </c>
      <c r="L451" s="124" t="s">
        <v>14349</v>
      </c>
      <c r="M451" s="124">
        <v>16</v>
      </c>
      <c r="N451" s="21">
        <v>33</v>
      </c>
      <c r="O451" s="21">
        <v>0.4</v>
      </c>
      <c r="P451" s="124" t="s">
        <v>516</v>
      </c>
      <c r="Q451" s="21">
        <v>1993</v>
      </c>
      <c r="R451" s="21"/>
      <c r="S451" s="21"/>
      <c r="T451" s="24">
        <v>643</v>
      </c>
      <c r="U451" s="111">
        <v>45</v>
      </c>
      <c r="V451" s="113">
        <f t="shared" si="84"/>
        <v>317.21333333333331</v>
      </c>
      <c r="W451" s="113">
        <f t="shared" si="85"/>
        <v>325.78666666666669</v>
      </c>
      <c r="X451" s="112">
        <f t="shared" si="86"/>
        <v>325786.66666666669</v>
      </c>
      <c r="Y451" s="111"/>
      <c r="Z451" s="110">
        <f t="shared" si="82"/>
        <v>21</v>
      </c>
      <c r="AA451" s="109">
        <f t="shared" si="87"/>
        <v>32.15</v>
      </c>
      <c r="AB451" s="109">
        <f t="shared" si="88"/>
        <v>32150</v>
      </c>
      <c r="AC451" s="108">
        <f t="shared" si="89"/>
        <v>610.85</v>
      </c>
      <c r="AD451" s="107">
        <f t="shared" si="90"/>
        <v>2.2222222222222223E-2</v>
      </c>
      <c r="AE451" s="106">
        <f t="shared" si="91"/>
        <v>13.574444444444445</v>
      </c>
      <c r="AF451" s="105">
        <f t="shared" si="92"/>
        <v>339.36111111111114</v>
      </c>
      <c r="AG451" s="105">
        <f t="shared" si="93"/>
        <v>303.63888888888886</v>
      </c>
    </row>
    <row r="452" spans="1:33" s="88" customFormat="1" x14ac:dyDescent="0.35">
      <c r="A452" s="21">
        <v>10141103</v>
      </c>
      <c r="B452" s="115" t="s">
        <v>1665</v>
      </c>
      <c r="C452" s="272" t="s">
        <v>710</v>
      </c>
      <c r="D452" s="22" t="s">
        <v>7524</v>
      </c>
      <c r="E452" s="114" t="str">
        <f t="shared" si="83"/>
        <v>TRANSFORMADOR MARCA:  PT 01 RE</v>
      </c>
      <c r="F452" s="57" t="s">
        <v>14321</v>
      </c>
      <c r="G452" s="21"/>
      <c r="H452" s="21" t="s">
        <v>1695</v>
      </c>
      <c r="I452" s="21"/>
      <c r="J452" s="21"/>
      <c r="K452" s="124" t="s">
        <v>14348</v>
      </c>
      <c r="L452" s="124" t="s">
        <v>14347</v>
      </c>
      <c r="M452" s="124">
        <v>200</v>
      </c>
      <c r="N452" s="124">
        <v>33</v>
      </c>
      <c r="O452" s="21">
        <v>0.4</v>
      </c>
      <c r="P452" s="124" t="s">
        <v>516</v>
      </c>
      <c r="Q452" s="21">
        <v>1993</v>
      </c>
      <c r="R452" s="21"/>
      <c r="S452" s="21"/>
      <c r="T452" s="24">
        <v>991</v>
      </c>
      <c r="U452" s="111">
        <v>45</v>
      </c>
      <c r="V452" s="113">
        <f t="shared" si="84"/>
        <v>488.89333333333337</v>
      </c>
      <c r="W452" s="113">
        <f t="shared" si="85"/>
        <v>502.10666666666663</v>
      </c>
      <c r="X452" s="112">
        <f t="shared" si="86"/>
        <v>502106.66666666663</v>
      </c>
      <c r="Y452" s="111"/>
      <c r="Z452" s="110">
        <f t="shared" si="82"/>
        <v>21</v>
      </c>
      <c r="AA452" s="109">
        <f t="shared" si="87"/>
        <v>49.550000000000004</v>
      </c>
      <c r="AB452" s="109">
        <f t="shared" si="88"/>
        <v>49550.000000000007</v>
      </c>
      <c r="AC452" s="108">
        <f t="shared" si="89"/>
        <v>941.45</v>
      </c>
      <c r="AD452" s="107">
        <f t="shared" si="90"/>
        <v>2.2222222222222223E-2</v>
      </c>
      <c r="AE452" s="106">
        <f t="shared" si="91"/>
        <v>20.921111111111113</v>
      </c>
      <c r="AF452" s="105">
        <f t="shared" si="92"/>
        <v>523.02777777777771</v>
      </c>
      <c r="AG452" s="105">
        <f t="shared" si="93"/>
        <v>467.97222222222229</v>
      </c>
    </row>
    <row r="453" spans="1:33" s="88" customFormat="1" x14ac:dyDescent="0.35">
      <c r="A453" s="21">
        <v>10141103</v>
      </c>
      <c r="B453" s="115" t="s">
        <v>1665</v>
      </c>
      <c r="C453" s="272" t="s">
        <v>710</v>
      </c>
      <c r="D453" s="22" t="s">
        <v>7521</v>
      </c>
      <c r="E453" s="114" t="str">
        <f t="shared" si="83"/>
        <v>TRANSFORMADOR MARCA:  PT 02 RE</v>
      </c>
      <c r="F453" s="57" t="s">
        <v>14321</v>
      </c>
      <c r="G453" s="21"/>
      <c r="H453" s="21" t="s">
        <v>1695</v>
      </c>
      <c r="I453" s="21"/>
      <c r="J453" s="21"/>
      <c r="K453" s="124" t="s">
        <v>14348</v>
      </c>
      <c r="L453" s="124" t="s">
        <v>14347</v>
      </c>
      <c r="M453" s="124">
        <v>500</v>
      </c>
      <c r="N453" s="124">
        <v>33</v>
      </c>
      <c r="O453" s="21">
        <v>0.4</v>
      </c>
      <c r="P453" s="124" t="s">
        <v>516</v>
      </c>
      <c r="Q453" s="21">
        <v>1993</v>
      </c>
      <c r="R453" s="21"/>
      <c r="S453" s="21"/>
      <c r="T453" s="116">
        <v>1200</v>
      </c>
      <c r="U453" s="111">
        <v>45</v>
      </c>
      <c r="V453" s="113">
        <f t="shared" si="84"/>
        <v>592</v>
      </c>
      <c r="W453" s="113">
        <f t="shared" si="85"/>
        <v>608</v>
      </c>
      <c r="X453" s="112">
        <f t="shared" si="86"/>
        <v>608000</v>
      </c>
      <c r="Y453" s="111"/>
      <c r="Z453" s="110">
        <f t="shared" si="82"/>
        <v>21</v>
      </c>
      <c r="AA453" s="109">
        <f t="shared" si="87"/>
        <v>60</v>
      </c>
      <c r="AB453" s="109">
        <f t="shared" si="88"/>
        <v>60000</v>
      </c>
      <c r="AC453" s="108">
        <f t="shared" si="89"/>
        <v>1140</v>
      </c>
      <c r="AD453" s="107">
        <f t="shared" si="90"/>
        <v>2.2222222222222223E-2</v>
      </c>
      <c r="AE453" s="106">
        <f t="shared" si="91"/>
        <v>25.333333333333336</v>
      </c>
      <c r="AF453" s="105">
        <f t="shared" si="92"/>
        <v>633.33333333333337</v>
      </c>
      <c r="AG453" s="105">
        <f t="shared" si="93"/>
        <v>566.66666666666663</v>
      </c>
    </row>
    <row r="454" spans="1:33" s="88" customFormat="1" x14ac:dyDescent="0.35">
      <c r="A454" s="21">
        <v>10141103</v>
      </c>
      <c r="B454" s="115" t="s">
        <v>1665</v>
      </c>
      <c r="C454" s="272" t="s">
        <v>710</v>
      </c>
      <c r="D454" s="22" t="s">
        <v>11430</v>
      </c>
      <c r="E454" s="114" t="str">
        <f t="shared" si="83"/>
        <v>TRANSFORMADOR MARCA:  PT 03 RE</v>
      </c>
      <c r="F454" s="57" t="s">
        <v>14321</v>
      </c>
      <c r="G454" s="21"/>
      <c r="H454" s="21" t="s">
        <v>1695</v>
      </c>
      <c r="I454" s="21"/>
      <c r="J454" s="21"/>
      <c r="K454" s="124" t="s">
        <v>14343</v>
      </c>
      <c r="L454" s="124" t="s">
        <v>14346</v>
      </c>
      <c r="M454" s="124">
        <v>160</v>
      </c>
      <c r="N454" s="124">
        <v>33</v>
      </c>
      <c r="O454" s="21">
        <v>0.4</v>
      </c>
      <c r="P454" s="124" t="s">
        <v>516</v>
      </c>
      <c r="Q454" s="21">
        <v>1993</v>
      </c>
      <c r="R454" s="21"/>
      <c r="S454" s="21"/>
      <c r="T454" s="116">
        <v>991</v>
      </c>
      <c r="U454" s="111">
        <v>45</v>
      </c>
      <c r="V454" s="113">
        <f t="shared" si="84"/>
        <v>488.89333333333337</v>
      </c>
      <c r="W454" s="113">
        <f t="shared" si="85"/>
        <v>502.10666666666663</v>
      </c>
      <c r="X454" s="112">
        <f t="shared" si="86"/>
        <v>502106.66666666663</v>
      </c>
      <c r="Y454" s="111"/>
      <c r="Z454" s="110">
        <f t="shared" si="82"/>
        <v>21</v>
      </c>
      <c r="AA454" s="109">
        <f t="shared" si="87"/>
        <v>49.550000000000004</v>
      </c>
      <c r="AB454" s="109">
        <f t="shared" si="88"/>
        <v>49550.000000000007</v>
      </c>
      <c r="AC454" s="108">
        <f t="shared" si="89"/>
        <v>941.45</v>
      </c>
      <c r="AD454" s="107">
        <f t="shared" si="90"/>
        <v>2.2222222222222223E-2</v>
      </c>
      <c r="AE454" s="106">
        <f t="shared" si="91"/>
        <v>20.921111111111113</v>
      </c>
      <c r="AF454" s="105">
        <f t="shared" si="92"/>
        <v>523.02777777777771</v>
      </c>
      <c r="AG454" s="105">
        <f t="shared" si="93"/>
        <v>467.97222222222229</v>
      </c>
    </row>
    <row r="455" spans="1:33" s="88" customFormat="1" x14ac:dyDescent="0.35">
      <c r="A455" s="21">
        <v>10141103</v>
      </c>
      <c r="B455" s="115" t="s">
        <v>1665</v>
      </c>
      <c r="C455" s="272" t="s">
        <v>710</v>
      </c>
      <c r="D455" s="21" t="s">
        <v>7518</v>
      </c>
      <c r="E455" s="114" t="str">
        <f t="shared" si="83"/>
        <v>TRANSFORMADOR MARCA:  PT 04 RE</v>
      </c>
      <c r="F455" s="57" t="s">
        <v>14321</v>
      </c>
      <c r="G455" s="21"/>
      <c r="H455" s="21" t="s">
        <v>1695</v>
      </c>
      <c r="I455" s="21"/>
      <c r="J455" s="21"/>
      <c r="K455" s="124" t="s">
        <v>14345</v>
      </c>
      <c r="L455" s="124" t="s">
        <v>14344</v>
      </c>
      <c r="M455" s="124">
        <v>100</v>
      </c>
      <c r="N455" s="124">
        <v>33</v>
      </c>
      <c r="O455" s="21">
        <v>0.4</v>
      </c>
      <c r="P455" s="124" t="s">
        <v>516</v>
      </c>
      <c r="Q455" s="21">
        <v>1993</v>
      </c>
      <c r="R455" s="21"/>
      <c r="S455" s="21"/>
      <c r="T455" s="116">
        <v>763</v>
      </c>
      <c r="U455" s="111">
        <v>45</v>
      </c>
      <c r="V455" s="113">
        <f t="shared" si="84"/>
        <v>376.4133333333333</v>
      </c>
      <c r="W455" s="113">
        <f t="shared" si="85"/>
        <v>386.5866666666667</v>
      </c>
      <c r="X455" s="112">
        <f t="shared" si="86"/>
        <v>386586.66666666669</v>
      </c>
      <c r="Y455" s="111"/>
      <c r="Z455" s="110">
        <f t="shared" si="82"/>
        <v>21</v>
      </c>
      <c r="AA455" s="109">
        <f t="shared" si="87"/>
        <v>38.15</v>
      </c>
      <c r="AB455" s="109">
        <f t="shared" si="88"/>
        <v>38150</v>
      </c>
      <c r="AC455" s="108">
        <f t="shared" si="89"/>
        <v>724.85</v>
      </c>
      <c r="AD455" s="107">
        <f t="shared" si="90"/>
        <v>2.2222222222222223E-2</v>
      </c>
      <c r="AE455" s="106">
        <f t="shared" si="91"/>
        <v>16.10777777777778</v>
      </c>
      <c r="AF455" s="105">
        <f t="shared" si="92"/>
        <v>402.69444444444446</v>
      </c>
      <c r="AG455" s="105">
        <f t="shared" si="93"/>
        <v>360.30555555555554</v>
      </c>
    </row>
    <row r="456" spans="1:33" s="88" customFormat="1" x14ac:dyDescent="0.35">
      <c r="A456" s="21">
        <v>10141103</v>
      </c>
      <c r="B456" s="115" t="s">
        <v>1665</v>
      </c>
      <c r="C456" s="272" t="s">
        <v>710</v>
      </c>
      <c r="D456" s="21" t="s">
        <v>5878</v>
      </c>
      <c r="E456" s="114" t="str">
        <f t="shared" si="83"/>
        <v>TRANSFORMADOR MARCA:  PT 06 RE</v>
      </c>
      <c r="F456" s="57" t="s">
        <v>14321</v>
      </c>
      <c r="G456" s="21"/>
      <c r="H456" s="21" t="s">
        <v>1695</v>
      </c>
      <c r="I456" s="21"/>
      <c r="J456" s="21"/>
      <c r="K456" s="124" t="s">
        <v>14343</v>
      </c>
      <c r="L456" s="124" t="s">
        <v>14342</v>
      </c>
      <c r="M456" s="124">
        <v>100</v>
      </c>
      <c r="N456" s="124">
        <v>11</v>
      </c>
      <c r="O456" s="21">
        <v>0.4</v>
      </c>
      <c r="P456" s="124" t="s">
        <v>516</v>
      </c>
      <c r="Q456" s="21">
        <v>1993</v>
      </c>
      <c r="R456" s="21"/>
      <c r="S456" s="21"/>
      <c r="T456" s="116">
        <v>445</v>
      </c>
      <c r="U456" s="111">
        <v>45</v>
      </c>
      <c r="V456" s="113">
        <f t="shared" si="84"/>
        <v>219.53333333333333</v>
      </c>
      <c r="W456" s="113">
        <f t="shared" si="85"/>
        <v>225.46666666666667</v>
      </c>
      <c r="X456" s="112">
        <f t="shared" si="86"/>
        <v>225466.66666666666</v>
      </c>
      <c r="Y456" s="111"/>
      <c r="Z456" s="110">
        <f t="shared" si="82"/>
        <v>21</v>
      </c>
      <c r="AA456" s="109">
        <f t="shared" si="87"/>
        <v>22.25</v>
      </c>
      <c r="AB456" s="109">
        <f t="shared" si="88"/>
        <v>22250</v>
      </c>
      <c r="AC456" s="108">
        <f t="shared" si="89"/>
        <v>422.75</v>
      </c>
      <c r="AD456" s="107">
        <f t="shared" si="90"/>
        <v>2.2222222222222223E-2</v>
      </c>
      <c r="AE456" s="106">
        <f t="shared" si="91"/>
        <v>9.3944444444444439</v>
      </c>
      <c r="AF456" s="105">
        <f t="shared" si="92"/>
        <v>234.86111111111111</v>
      </c>
      <c r="AG456" s="105">
        <f t="shared" si="93"/>
        <v>210.13888888888889</v>
      </c>
    </row>
    <row r="457" spans="1:33" s="88" customFormat="1" x14ac:dyDescent="0.35">
      <c r="A457" s="21">
        <v>10141103</v>
      </c>
      <c r="B457" s="115" t="s">
        <v>1665</v>
      </c>
      <c r="C457" s="272" t="s">
        <v>710</v>
      </c>
      <c r="D457" s="57" t="s">
        <v>8330</v>
      </c>
      <c r="E457" s="114" t="str">
        <f t="shared" si="83"/>
        <v>TRANSFORMADOR MARCA:  PT 08 RE</v>
      </c>
      <c r="F457" s="57" t="s">
        <v>14321</v>
      </c>
      <c r="G457" s="21"/>
      <c r="H457" s="21" t="s">
        <v>1695</v>
      </c>
      <c r="I457" s="21"/>
      <c r="J457" s="21"/>
      <c r="K457" s="124" t="s">
        <v>14341</v>
      </c>
      <c r="L457" s="124" t="s">
        <v>14340</v>
      </c>
      <c r="M457" s="124">
        <v>100</v>
      </c>
      <c r="N457" s="124">
        <v>33</v>
      </c>
      <c r="O457" s="21">
        <v>0.4</v>
      </c>
      <c r="P457" s="124" t="s">
        <v>516</v>
      </c>
      <c r="Q457" s="21">
        <v>1993</v>
      </c>
      <c r="R457" s="21"/>
      <c r="S457" s="21"/>
      <c r="T457" s="116">
        <v>763</v>
      </c>
      <c r="U457" s="111">
        <v>45</v>
      </c>
      <c r="V457" s="113">
        <f t="shared" si="84"/>
        <v>376.4133333333333</v>
      </c>
      <c r="W457" s="113">
        <f t="shared" si="85"/>
        <v>386.5866666666667</v>
      </c>
      <c r="X457" s="112">
        <f t="shared" si="86"/>
        <v>386586.66666666669</v>
      </c>
      <c r="Y457" s="111"/>
      <c r="Z457" s="110">
        <f t="shared" si="82"/>
        <v>21</v>
      </c>
      <c r="AA457" s="109">
        <f t="shared" si="87"/>
        <v>38.15</v>
      </c>
      <c r="AB457" s="109">
        <f t="shared" si="88"/>
        <v>38150</v>
      </c>
      <c r="AC457" s="108">
        <f t="shared" si="89"/>
        <v>724.85</v>
      </c>
      <c r="AD457" s="107">
        <f t="shared" si="90"/>
        <v>2.2222222222222223E-2</v>
      </c>
      <c r="AE457" s="106">
        <f t="shared" si="91"/>
        <v>16.10777777777778</v>
      </c>
      <c r="AF457" s="105">
        <f t="shared" si="92"/>
        <v>402.69444444444446</v>
      </c>
      <c r="AG457" s="105">
        <f t="shared" si="93"/>
        <v>360.30555555555554</v>
      </c>
    </row>
    <row r="458" spans="1:33" s="88" customFormat="1" x14ac:dyDescent="0.35">
      <c r="A458" s="21">
        <v>10141103</v>
      </c>
      <c r="B458" s="115" t="s">
        <v>1665</v>
      </c>
      <c r="C458" s="272" t="s">
        <v>710</v>
      </c>
      <c r="D458" s="57" t="s">
        <v>2365</v>
      </c>
      <c r="E458" s="114" t="str">
        <f t="shared" si="83"/>
        <v>TRANSFORMADOR MARCA:  PT 09 RE</v>
      </c>
      <c r="F458" s="57" t="s">
        <v>14321</v>
      </c>
      <c r="G458" s="21"/>
      <c r="H458" s="21" t="s">
        <v>1695</v>
      </c>
      <c r="I458" s="21"/>
      <c r="J458" s="21"/>
      <c r="K458" s="124" t="s">
        <v>14339</v>
      </c>
      <c r="L458" s="124" t="s">
        <v>14338</v>
      </c>
      <c r="M458" s="124">
        <v>100</v>
      </c>
      <c r="N458" s="124">
        <v>11</v>
      </c>
      <c r="O458" s="21">
        <v>0.4</v>
      </c>
      <c r="P458" s="124" t="s">
        <v>516</v>
      </c>
      <c r="Q458" s="21">
        <v>1993</v>
      </c>
      <c r="R458" s="21"/>
      <c r="S458" s="21"/>
      <c r="T458" s="116">
        <v>445</v>
      </c>
      <c r="U458" s="111">
        <v>45</v>
      </c>
      <c r="V458" s="113">
        <f t="shared" si="84"/>
        <v>219.53333333333333</v>
      </c>
      <c r="W458" s="113">
        <f t="shared" si="85"/>
        <v>225.46666666666667</v>
      </c>
      <c r="X458" s="112">
        <f t="shared" si="86"/>
        <v>225466.66666666666</v>
      </c>
      <c r="Y458" s="111"/>
      <c r="Z458" s="110">
        <f t="shared" si="82"/>
        <v>21</v>
      </c>
      <c r="AA458" s="109">
        <f t="shared" si="87"/>
        <v>22.25</v>
      </c>
      <c r="AB458" s="109">
        <f t="shared" si="88"/>
        <v>22250</v>
      </c>
      <c r="AC458" s="108">
        <f t="shared" si="89"/>
        <v>422.75</v>
      </c>
      <c r="AD458" s="107">
        <f t="shared" si="90"/>
        <v>2.2222222222222223E-2</v>
      </c>
      <c r="AE458" s="106">
        <f t="shared" si="91"/>
        <v>9.3944444444444439</v>
      </c>
      <c r="AF458" s="105">
        <f t="shared" si="92"/>
        <v>234.86111111111111</v>
      </c>
      <c r="AG458" s="105">
        <f t="shared" si="93"/>
        <v>210.13888888888889</v>
      </c>
    </row>
    <row r="459" spans="1:33" s="88" customFormat="1" x14ac:dyDescent="0.35">
      <c r="A459" s="21">
        <v>10141103</v>
      </c>
      <c r="B459" s="115" t="s">
        <v>1665</v>
      </c>
      <c r="C459" s="272" t="s">
        <v>710</v>
      </c>
      <c r="D459" s="57" t="s">
        <v>2369</v>
      </c>
      <c r="E459" s="114" t="str">
        <f t="shared" si="83"/>
        <v>TRANSFORMADOR MARCA:  PT 10 RE</v>
      </c>
      <c r="F459" s="57" t="s">
        <v>14321</v>
      </c>
      <c r="G459" s="21"/>
      <c r="H459" s="21" t="s">
        <v>1695</v>
      </c>
      <c r="I459" s="21"/>
      <c r="J459" s="21"/>
      <c r="K459" s="124" t="s">
        <v>14337</v>
      </c>
      <c r="L459" s="124" t="s">
        <v>14336</v>
      </c>
      <c r="M459" s="124">
        <v>100</v>
      </c>
      <c r="N459" s="124">
        <v>33</v>
      </c>
      <c r="O459" s="21">
        <v>0.4</v>
      </c>
      <c r="P459" s="124" t="s">
        <v>516</v>
      </c>
      <c r="Q459" s="21">
        <v>1993</v>
      </c>
      <c r="R459" s="21"/>
      <c r="S459" s="21"/>
      <c r="T459" s="116">
        <v>763</v>
      </c>
      <c r="U459" s="111">
        <v>45</v>
      </c>
      <c r="V459" s="113">
        <f t="shared" si="84"/>
        <v>376.4133333333333</v>
      </c>
      <c r="W459" s="113">
        <f t="shared" si="85"/>
        <v>386.5866666666667</v>
      </c>
      <c r="X459" s="112">
        <f t="shared" si="86"/>
        <v>386586.66666666669</v>
      </c>
      <c r="Y459" s="111"/>
      <c r="Z459" s="110">
        <f t="shared" si="82"/>
        <v>21</v>
      </c>
      <c r="AA459" s="109">
        <f t="shared" si="87"/>
        <v>38.15</v>
      </c>
      <c r="AB459" s="109">
        <f t="shared" si="88"/>
        <v>38150</v>
      </c>
      <c r="AC459" s="108">
        <f t="shared" si="89"/>
        <v>724.85</v>
      </c>
      <c r="AD459" s="107">
        <f t="shared" si="90"/>
        <v>2.2222222222222223E-2</v>
      </c>
      <c r="AE459" s="106">
        <f t="shared" si="91"/>
        <v>16.10777777777778</v>
      </c>
      <c r="AF459" s="105">
        <f t="shared" si="92"/>
        <v>402.69444444444446</v>
      </c>
      <c r="AG459" s="105">
        <f t="shared" si="93"/>
        <v>360.30555555555554</v>
      </c>
    </row>
    <row r="460" spans="1:33" s="88" customFormat="1" x14ac:dyDescent="0.35">
      <c r="A460" s="21">
        <v>10141103</v>
      </c>
      <c r="B460" s="115" t="s">
        <v>1665</v>
      </c>
      <c r="C460" s="272" t="s">
        <v>710</v>
      </c>
      <c r="D460" s="57" t="s">
        <v>6797</v>
      </c>
      <c r="E460" s="114" t="str">
        <f t="shared" si="83"/>
        <v>TRANSFORMADOR MARCA:  PT 11 RE</v>
      </c>
      <c r="F460" s="57" t="s">
        <v>14321</v>
      </c>
      <c r="G460" s="21"/>
      <c r="H460" s="21" t="s">
        <v>1695</v>
      </c>
      <c r="I460" s="21"/>
      <c r="J460" s="21"/>
      <c r="K460" s="124" t="s">
        <v>14335</v>
      </c>
      <c r="L460" s="124" t="s">
        <v>14334</v>
      </c>
      <c r="M460" s="124">
        <v>100</v>
      </c>
      <c r="N460" s="124">
        <v>33</v>
      </c>
      <c r="O460" s="21">
        <v>0.4</v>
      </c>
      <c r="P460" s="124" t="s">
        <v>516</v>
      </c>
      <c r="Q460" s="21">
        <v>1993</v>
      </c>
      <c r="R460" s="21"/>
      <c r="S460" s="21"/>
      <c r="T460" s="116">
        <v>763</v>
      </c>
      <c r="U460" s="111">
        <v>45</v>
      </c>
      <c r="V460" s="113">
        <f t="shared" si="84"/>
        <v>376.4133333333333</v>
      </c>
      <c r="W460" s="113">
        <f t="shared" si="85"/>
        <v>386.5866666666667</v>
      </c>
      <c r="X460" s="112">
        <f t="shared" si="86"/>
        <v>386586.66666666669</v>
      </c>
      <c r="Y460" s="111"/>
      <c r="Z460" s="110">
        <f t="shared" si="82"/>
        <v>21</v>
      </c>
      <c r="AA460" s="109">
        <f t="shared" si="87"/>
        <v>38.15</v>
      </c>
      <c r="AB460" s="109">
        <f t="shared" si="88"/>
        <v>38150</v>
      </c>
      <c r="AC460" s="108">
        <f t="shared" si="89"/>
        <v>724.85</v>
      </c>
      <c r="AD460" s="107">
        <f t="shared" si="90"/>
        <v>2.2222222222222223E-2</v>
      </c>
      <c r="AE460" s="106">
        <f t="shared" si="91"/>
        <v>16.10777777777778</v>
      </c>
      <c r="AF460" s="105">
        <f t="shared" si="92"/>
        <v>402.69444444444446</v>
      </c>
      <c r="AG460" s="105">
        <f t="shared" si="93"/>
        <v>360.30555555555554</v>
      </c>
    </row>
    <row r="461" spans="1:33" s="88" customFormat="1" x14ac:dyDescent="0.35">
      <c r="A461" s="21">
        <v>10141103</v>
      </c>
      <c r="B461" s="115" t="s">
        <v>1665</v>
      </c>
      <c r="C461" s="272" t="s">
        <v>710</v>
      </c>
      <c r="D461" s="57" t="s">
        <v>13708</v>
      </c>
      <c r="E461" s="114" t="str">
        <f t="shared" si="83"/>
        <v>TRANSFORMADOR MARCA:  PT 12 RE</v>
      </c>
      <c r="F461" s="57" t="s">
        <v>14321</v>
      </c>
      <c r="G461" s="21"/>
      <c r="H461" s="21" t="s">
        <v>1695</v>
      </c>
      <c r="I461" s="21"/>
      <c r="J461" s="21"/>
      <c r="K461" s="124" t="s">
        <v>14333</v>
      </c>
      <c r="L461" s="124" t="s">
        <v>14332</v>
      </c>
      <c r="M461" s="124">
        <v>50</v>
      </c>
      <c r="N461" s="124">
        <v>33</v>
      </c>
      <c r="O461" s="21">
        <v>0.4</v>
      </c>
      <c r="P461" s="124" t="s">
        <v>516</v>
      </c>
      <c r="Q461" s="21">
        <v>1993</v>
      </c>
      <c r="R461" s="21"/>
      <c r="S461" s="21"/>
      <c r="T461" s="116">
        <v>643</v>
      </c>
      <c r="U461" s="111">
        <v>45</v>
      </c>
      <c r="V461" s="113">
        <f t="shared" si="84"/>
        <v>317.21333333333331</v>
      </c>
      <c r="W461" s="113">
        <f t="shared" si="85"/>
        <v>325.78666666666669</v>
      </c>
      <c r="X461" s="112">
        <f t="shared" si="86"/>
        <v>325786.66666666669</v>
      </c>
      <c r="Y461" s="111"/>
      <c r="Z461" s="110">
        <f t="shared" si="82"/>
        <v>21</v>
      </c>
      <c r="AA461" s="109">
        <f t="shared" si="87"/>
        <v>32.15</v>
      </c>
      <c r="AB461" s="109">
        <f t="shared" si="88"/>
        <v>32150</v>
      </c>
      <c r="AC461" s="108">
        <f t="shared" si="89"/>
        <v>610.85</v>
      </c>
      <c r="AD461" s="107">
        <f t="shared" si="90"/>
        <v>2.2222222222222223E-2</v>
      </c>
      <c r="AE461" s="106">
        <f t="shared" si="91"/>
        <v>13.574444444444445</v>
      </c>
      <c r="AF461" s="105">
        <f t="shared" si="92"/>
        <v>339.36111111111114</v>
      </c>
      <c r="AG461" s="105">
        <f t="shared" si="93"/>
        <v>303.63888888888886</v>
      </c>
    </row>
    <row r="462" spans="1:33" s="88" customFormat="1" x14ac:dyDescent="0.35">
      <c r="A462" s="21">
        <v>10141103</v>
      </c>
      <c r="B462" s="115" t="s">
        <v>1665</v>
      </c>
      <c r="C462" s="272" t="s">
        <v>710</v>
      </c>
      <c r="D462" s="57" t="s">
        <v>9374</v>
      </c>
      <c r="E462" s="114" t="str">
        <f t="shared" si="83"/>
        <v>TRANSFORMADOR MARCA:  PT 13 RE</v>
      </c>
      <c r="F462" s="57" t="s">
        <v>14321</v>
      </c>
      <c r="G462" s="21"/>
      <c r="H462" s="21" t="s">
        <v>1695</v>
      </c>
      <c r="I462" s="21"/>
      <c r="J462" s="21"/>
      <c r="K462" s="124" t="s">
        <v>14331</v>
      </c>
      <c r="L462" s="124" t="s">
        <v>14330</v>
      </c>
      <c r="M462" s="124">
        <v>160</v>
      </c>
      <c r="N462" s="124">
        <v>33</v>
      </c>
      <c r="O462" s="21">
        <v>0.4</v>
      </c>
      <c r="P462" s="124" t="s">
        <v>516</v>
      </c>
      <c r="Q462" s="21">
        <v>1993</v>
      </c>
      <c r="R462" s="21"/>
      <c r="S462" s="21"/>
      <c r="T462" s="116">
        <v>991</v>
      </c>
      <c r="U462" s="111">
        <v>45</v>
      </c>
      <c r="V462" s="113">
        <f t="shared" si="84"/>
        <v>488.89333333333337</v>
      </c>
      <c r="W462" s="113">
        <f t="shared" si="85"/>
        <v>502.10666666666663</v>
      </c>
      <c r="X462" s="112">
        <f t="shared" si="86"/>
        <v>502106.66666666663</v>
      </c>
      <c r="Y462" s="111"/>
      <c r="Z462" s="110">
        <f t="shared" si="82"/>
        <v>21</v>
      </c>
      <c r="AA462" s="109">
        <f t="shared" si="87"/>
        <v>49.550000000000004</v>
      </c>
      <c r="AB462" s="109">
        <f t="shared" si="88"/>
        <v>49550.000000000007</v>
      </c>
      <c r="AC462" s="108">
        <f t="shared" si="89"/>
        <v>941.45</v>
      </c>
      <c r="AD462" s="107">
        <f t="shared" si="90"/>
        <v>2.2222222222222223E-2</v>
      </c>
      <c r="AE462" s="106">
        <f t="shared" si="91"/>
        <v>20.921111111111113</v>
      </c>
      <c r="AF462" s="105">
        <f t="shared" si="92"/>
        <v>523.02777777777771</v>
      </c>
      <c r="AG462" s="105">
        <f t="shared" si="93"/>
        <v>467.97222222222229</v>
      </c>
    </row>
    <row r="463" spans="1:33" s="88" customFormat="1" x14ac:dyDescent="0.35">
      <c r="A463" s="21">
        <v>10141103</v>
      </c>
      <c r="B463" s="115" t="s">
        <v>1665</v>
      </c>
      <c r="C463" s="272" t="s">
        <v>710</v>
      </c>
      <c r="D463" s="57" t="s">
        <v>9349</v>
      </c>
      <c r="E463" s="114" t="str">
        <f t="shared" si="83"/>
        <v>TRANSFORMADOR MARCA:  PT 14 RE</v>
      </c>
      <c r="F463" s="57" t="s">
        <v>14321</v>
      </c>
      <c r="G463" s="21"/>
      <c r="H463" s="21" t="s">
        <v>1695</v>
      </c>
      <c r="I463" s="21"/>
      <c r="J463" s="21"/>
      <c r="K463" s="124" t="s">
        <v>14329</v>
      </c>
      <c r="L463" s="124" t="s">
        <v>14328</v>
      </c>
      <c r="M463" s="124">
        <v>100</v>
      </c>
      <c r="N463" s="124">
        <v>33</v>
      </c>
      <c r="O463" s="21">
        <v>0.4</v>
      </c>
      <c r="P463" s="124" t="s">
        <v>516</v>
      </c>
      <c r="Q463" s="21">
        <v>1993</v>
      </c>
      <c r="R463" s="21"/>
      <c r="S463" s="21"/>
      <c r="T463" s="116">
        <v>763</v>
      </c>
      <c r="U463" s="111">
        <v>45</v>
      </c>
      <c r="V463" s="113">
        <f t="shared" si="84"/>
        <v>376.4133333333333</v>
      </c>
      <c r="W463" s="113">
        <f t="shared" si="85"/>
        <v>386.5866666666667</v>
      </c>
      <c r="X463" s="112">
        <f t="shared" si="86"/>
        <v>386586.66666666669</v>
      </c>
      <c r="Y463" s="111"/>
      <c r="Z463" s="110">
        <f t="shared" si="82"/>
        <v>21</v>
      </c>
      <c r="AA463" s="109">
        <f t="shared" si="87"/>
        <v>38.15</v>
      </c>
      <c r="AB463" s="109">
        <f t="shared" si="88"/>
        <v>38150</v>
      </c>
      <c r="AC463" s="108">
        <f t="shared" si="89"/>
        <v>724.85</v>
      </c>
      <c r="AD463" s="107">
        <f t="shared" si="90"/>
        <v>2.2222222222222223E-2</v>
      </c>
      <c r="AE463" s="106">
        <f t="shared" si="91"/>
        <v>16.10777777777778</v>
      </c>
      <c r="AF463" s="105">
        <f t="shared" si="92"/>
        <v>402.69444444444446</v>
      </c>
      <c r="AG463" s="105">
        <f t="shared" si="93"/>
        <v>360.30555555555554</v>
      </c>
    </row>
    <row r="464" spans="1:33" s="88" customFormat="1" x14ac:dyDescent="0.35">
      <c r="A464" s="21">
        <v>10141103</v>
      </c>
      <c r="B464" s="115" t="s">
        <v>1665</v>
      </c>
      <c r="C464" s="272" t="s">
        <v>710</v>
      </c>
      <c r="D464" s="57" t="s">
        <v>3545</v>
      </c>
      <c r="E464" s="114" t="str">
        <f t="shared" si="83"/>
        <v>TRANSFORMADOR MARCA:  PT 15 RE</v>
      </c>
      <c r="F464" s="57" t="s">
        <v>14321</v>
      </c>
      <c r="G464" s="21"/>
      <c r="H464" s="21" t="s">
        <v>1695</v>
      </c>
      <c r="I464" s="21"/>
      <c r="J464" s="21"/>
      <c r="K464" s="124" t="s">
        <v>14327</v>
      </c>
      <c r="L464" s="124" t="s">
        <v>14326</v>
      </c>
      <c r="M464" s="124">
        <v>100</v>
      </c>
      <c r="N464" s="124">
        <v>33</v>
      </c>
      <c r="O464" s="21">
        <v>0.4</v>
      </c>
      <c r="P464" s="124" t="s">
        <v>516</v>
      </c>
      <c r="Q464" s="21">
        <v>1993</v>
      </c>
      <c r="R464" s="21"/>
      <c r="S464" s="21"/>
      <c r="T464" s="116">
        <v>763</v>
      </c>
      <c r="U464" s="111">
        <v>45</v>
      </c>
      <c r="V464" s="113">
        <f t="shared" si="84"/>
        <v>376.4133333333333</v>
      </c>
      <c r="W464" s="113">
        <f t="shared" si="85"/>
        <v>386.5866666666667</v>
      </c>
      <c r="X464" s="112">
        <f t="shared" si="86"/>
        <v>386586.66666666669</v>
      </c>
      <c r="Y464" s="111"/>
      <c r="Z464" s="110">
        <f t="shared" si="82"/>
        <v>21</v>
      </c>
      <c r="AA464" s="109">
        <f t="shared" si="87"/>
        <v>38.15</v>
      </c>
      <c r="AB464" s="109">
        <f t="shared" si="88"/>
        <v>38150</v>
      </c>
      <c r="AC464" s="108">
        <f t="shared" si="89"/>
        <v>724.85</v>
      </c>
      <c r="AD464" s="107">
        <f t="shared" si="90"/>
        <v>2.2222222222222223E-2</v>
      </c>
      <c r="AE464" s="106">
        <f t="shared" si="91"/>
        <v>16.10777777777778</v>
      </c>
      <c r="AF464" s="105">
        <f t="shared" si="92"/>
        <v>402.69444444444446</v>
      </c>
      <c r="AG464" s="105">
        <f t="shared" si="93"/>
        <v>360.30555555555554</v>
      </c>
    </row>
    <row r="465" spans="1:33" s="88" customFormat="1" x14ac:dyDescent="0.35">
      <c r="A465" s="21">
        <v>10141103</v>
      </c>
      <c r="B465" s="115" t="s">
        <v>1665</v>
      </c>
      <c r="C465" s="272" t="s">
        <v>710</v>
      </c>
      <c r="D465" s="57" t="s">
        <v>7544</v>
      </c>
      <c r="E465" s="114" t="str">
        <f t="shared" si="83"/>
        <v>TRANSFORMADOR MARCA:  PT 16 RE</v>
      </c>
      <c r="F465" s="57" t="s">
        <v>14321</v>
      </c>
      <c r="G465" s="21"/>
      <c r="H465" s="21" t="s">
        <v>1695</v>
      </c>
      <c r="I465" s="21"/>
      <c r="J465" s="21"/>
      <c r="K465" s="124" t="s">
        <v>14325</v>
      </c>
      <c r="L465" s="124" t="s">
        <v>14324</v>
      </c>
      <c r="M465" s="124">
        <v>100</v>
      </c>
      <c r="N465" s="124">
        <v>33</v>
      </c>
      <c r="O465" s="21">
        <v>0.4</v>
      </c>
      <c r="P465" s="124" t="s">
        <v>516</v>
      </c>
      <c r="Q465" s="21">
        <v>1993</v>
      </c>
      <c r="R465" s="21"/>
      <c r="S465" s="21"/>
      <c r="T465" s="116">
        <v>763</v>
      </c>
      <c r="U465" s="111">
        <v>45</v>
      </c>
      <c r="V465" s="113">
        <f t="shared" si="84"/>
        <v>376.4133333333333</v>
      </c>
      <c r="W465" s="113">
        <f t="shared" si="85"/>
        <v>386.5866666666667</v>
      </c>
      <c r="X465" s="112">
        <f t="shared" si="86"/>
        <v>386586.66666666669</v>
      </c>
      <c r="Y465" s="111"/>
      <c r="Z465" s="110">
        <f t="shared" si="82"/>
        <v>21</v>
      </c>
      <c r="AA465" s="109">
        <f t="shared" si="87"/>
        <v>38.15</v>
      </c>
      <c r="AB465" s="109">
        <f t="shared" si="88"/>
        <v>38150</v>
      </c>
      <c r="AC465" s="108">
        <f t="shared" si="89"/>
        <v>724.85</v>
      </c>
      <c r="AD465" s="107">
        <f t="shared" si="90"/>
        <v>2.2222222222222223E-2</v>
      </c>
      <c r="AE465" s="106">
        <f t="shared" si="91"/>
        <v>16.10777777777778</v>
      </c>
      <c r="AF465" s="105">
        <f t="shared" si="92"/>
        <v>402.69444444444446</v>
      </c>
      <c r="AG465" s="105">
        <f t="shared" si="93"/>
        <v>360.30555555555554</v>
      </c>
    </row>
    <row r="466" spans="1:33" s="88" customFormat="1" x14ac:dyDescent="0.35">
      <c r="A466" s="21">
        <v>10141103</v>
      </c>
      <c r="B466" s="115" t="s">
        <v>1665</v>
      </c>
      <c r="C466" s="272" t="s">
        <v>710</v>
      </c>
      <c r="D466" s="57" t="s">
        <v>6779</v>
      </c>
      <c r="E466" s="114" t="str">
        <f t="shared" si="83"/>
        <v>TRANSFORMADOR MARCA:  PT 18 RE</v>
      </c>
      <c r="F466" s="57" t="s">
        <v>14321</v>
      </c>
      <c r="G466" s="21"/>
      <c r="H466" s="21" t="s">
        <v>1695</v>
      </c>
      <c r="I466" s="21"/>
      <c r="J466" s="21"/>
      <c r="K466" s="124" t="s">
        <v>14323</v>
      </c>
      <c r="L466" s="124" t="s">
        <v>14322</v>
      </c>
      <c r="M466" s="124">
        <v>100</v>
      </c>
      <c r="N466" s="124">
        <v>33</v>
      </c>
      <c r="O466" s="21">
        <v>0.4</v>
      </c>
      <c r="P466" s="124" t="s">
        <v>516</v>
      </c>
      <c r="Q466" s="21">
        <v>1993</v>
      </c>
      <c r="R466" s="21"/>
      <c r="S466" s="21"/>
      <c r="T466" s="116">
        <v>763</v>
      </c>
      <c r="U466" s="111">
        <v>45</v>
      </c>
      <c r="V466" s="113">
        <f t="shared" si="84"/>
        <v>376.4133333333333</v>
      </c>
      <c r="W466" s="113">
        <f t="shared" si="85"/>
        <v>386.5866666666667</v>
      </c>
      <c r="X466" s="112">
        <f t="shared" si="86"/>
        <v>386586.66666666669</v>
      </c>
      <c r="Y466" s="111"/>
      <c r="Z466" s="110">
        <f t="shared" si="82"/>
        <v>21</v>
      </c>
      <c r="AA466" s="109">
        <f t="shared" si="87"/>
        <v>38.15</v>
      </c>
      <c r="AB466" s="109">
        <f t="shared" si="88"/>
        <v>38150</v>
      </c>
      <c r="AC466" s="108">
        <f t="shared" si="89"/>
        <v>724.85</v>
      </c>
      <c r="AD466" s="107">
        <f t="shared" si="90"/>
        <v>2.2222222222222223E-2</v>
      </c>
      <c r="AE466" s="106">
        <f t="shared" si="91"/>
        <v>16.10777777777778</v>
      </c>
      <c r="AF466" s="105">
        <f t="shared" si="92"/>
        <v>402.69444444444446</v>
      </c>
      <c r="AG466" s="105">
        <f t="shared" si="93"/>
        <v>360.30555555555554</v>
      </c>
    </row>
    <row r="467" spans="1:33" s="88" customFormat="1" x14ac:dyDescent="0.35">
      <c r="A467" s="21">
        <v>10141103</v>
      </c>
      <c r="B467" s="115" t="s">
        <v>1665</v>
      </c>
      <c r="C467" s="272" t="s">
        <v>710</v>
      </c>
      <c r="D467" s="57" t="s">
        <v>2373</v>
      </c>
      <c r="E467" s="114" t="str">
        <f t="shared" si="83"/>
        <v>TRANSFORMADOR MARCA:  PT 19 RE</v>
      </c>
      <c r="F467" s="57" t="s">
        <v>14321</v>
      </c>
      <c r="G467" s="21"/>
      <c r="H467" s="21" t="s">
        <v>1695</v>
      </c>
      <c r="I467" s="21"/>
      <c r="J467" s="21"/>
      <c r="K467" s="124" t="s">
        <v>14320</v>
      </c>
      <c r="L467" s="124" t="s">
        <v>14319</v>
      </c>
      <c r="M467" s="124">
        <v>160</v>
      </c>
      <c r="N467" s="124">
        <v>33</v>
      </c>
      <c r="O467" s="21">
        <v>0.4</v>
      </c>
      <c r="P467" s="124" t="s">
        <v>516</v>
      </c>
      <c r="Q467" s="21">
        <v>1993</v>
      </c>
      <c r="R467" s="21"/>
      <c r="S467" s="21"/>
      <c r="T467" s="116">
        <v>991</v>
      </c>
      <c r="U467" s="111">
        <v>45</v>
      </c>
      <c r="V467" s="113">
        <f t="shared" si="84"/>
        <v>488.89333333333337</v>
      </c>
      <c r="W467" s="113">
        <f t="shared" si="85"/>
        <v>502.10666666666663</v>
      </c>
      <c r="X467" s="112">
        <f t="shared" si="86"/>
        <v>502106.66666666663</v>
      </c>
      <c r="Y467" s="111"/>
      <c r="Z467" s="110">
        <f t="shared" si="82"/>
        <v>21</v>
      </c>
      <c r="AA467" s="109">
        <f t="shared" si="87"/>
        <v>49.550000000000004</v>
      </c>
      <c r="AB467" s="109">
        <f t="shared" si="88"/>
        <v>49550.000000000007</v>
      </c>
      <c r="AC467" s="108">
        <f t="shared" si="89"/>
        <v>941.45</v>
      </c>
      <c r="AD467" s="107">
        <f t="shared" si="90"/>
        <v>2.2222222222222223E-2</v>
      </c>
      <c r="AE467" s="106">
        <f t="shared" si="91"/>
        <v>20.921111111111113</v>
      </c>
      <c r="AF467" s="105">
        <f t="shared" si="92"/>
        <v>523.02777777777771</v>
      </c>
      <c r="AG467" s="105">
        <f t="shared" si="93"/>
        <v>467.97222222222229</v>
      </c>
    </row>
    <row r="468" spans="1:33" s="88" customFormat="1" x14ac:dyDescent="0.35">
      <c r="A468" s="21">
        <v>10141103</v>
      </c>
      <c r="B468" s="115" t="s">
        <v>1665</v>
      </c>
      <c r="C468" s="272" t="s">
        <v>710</v>
      </c>
      <c r="D468" s="21" t="s">
        <v>14318</v>
      </c>
      <c r="E468" s="114" t="str">
        <f t="shared" si="83"/>
        <v>TRANSFORMADOR MARCA:  PT 01 RG</v>
      </c>
      <c r="F468" s="57" t="s">
        <v>14313</v>
      </c>
      <c r="G468" s="21"/>
      <c r="H468" s="21" t="s">
        <v>1695</v>
      </c>
      <c r="I468" s="21"/>
      <c r="J468" s="21"/>
      <c r="K468" s="124" t="s">
        <v>14317</v>
      </c>
      <c r="L468" s="124" t="s">
        <v>14316</v>
      </c>
      <c r="M468" s="21">
        <v>200</v>
      </c>
      <c r="N468" s="124">
        <v>11</v>
      </c>
      <c r="O468" s="21">
        <v>0.4</v>
      </c>
      <c r="P468" s="124" t="s">
        <v>516</v>
      </c>
      <c r="Q468" s="21">
        <v>1993</v>
      </c>
      <c r="R468" s="21"/>
      <c r="S468" s="21"/>
      <c r="T468" s="116">
        <v>572</v>
      </c>
      <c r="U468" s="111">
        <v>45</v>
      </c>
      <c r="V468" s="113">
        <f t="shared" si="84"/>
        <v>282.18666666666667</v>
      </c>
      <c r="W468" s="113">
        <f t="shared" si="85"/>
        <v>289.81333333333333</v>
      </c>
      <c r="X468" s="112">
        <f t="shared" si="86"/>
        <v>289813.33333333331</v>
      </c>
      <c r="Y468" s="111"/>
      <c r="Z468" s="110">
        <f t="shared" si="82"/>
        <v>21</v>
      </c>
      <c r="AA468" s="109">
        <f t="shared" si="87"/>
        <v>28.6</v>
      </c>
      <c r="AB468" s="109">
        <f t="shared" si="88"/>
        <v>28600</v>
      </c>
      <c r="AC468" s="108">
        <f t="shared" si="89"/>
        <v>543.4</v>
      </c>
      <c r="AD468" s="107">
        <f t="shared" si="90"/>
        <v>2.2222222222222223E-2</v>
      </c>
      <c r="AE468" s="106">
        <f t="shared" si="91"/>
        <v>12.075555555555555</v>
      </c>
      <c r="AF468" s="105">
        <f t="shared" si="92"/>
        <v>301.88888888888891</v>
      </c>
      <c r="AG468" s="105">
        <f t="shared" si="93"/>
        <v>270.11111111111109</v>
      </c>
    </row>
    <row r="469" spans="1:33" s="88" customFormat="1" x14ac:dyDescent="0.35">
      <c r="A469" s="21">
        <v>10141103</v>
      </c>
      <c r="B469" s="115" t="s">
        <v>1665</v>
      </c>
      <c r="C469" s="272" t="s">
        <v>710</v>
      </c>
      <c r="D469" s="21" t="s">
        <v>10829</v>
      </c>
      <c r="E469" s="114" t="str">
        <f t="shared" si="83"/>
        <v>TRANSFORMADOR MARCA:  PT 02 RG</v>
      </c>
      <c r="F469" s="57" t="s">
        <v>14313</v>
      </c>
      <c r="G469" s="21"/>
      <c r="H469" s="21" t="s">
        <v>1695</v>
      </c>
      <c r="I469" s="21"/>
      <c r="J469" s="21"/>
      <c r="K469" s="124" t="s">
        <v>14315</v>
      </c>
      <c r="L469" s="124" t="s">
        <v>14314</v>
      </c>
      <c r="M469" s="21">
        <v>100</v>
      </c>
      <c r="N469" s="124">
        <v>11</v>
      </c>
      <c r="O469" s="21">
        <v>0.4</v>
      </c>
      <c r="P469" s="124" t="s">
        <v>516</v>
      </c>
      <c r="Q469" s="21">
        <v>1993</v>
      </c>
      <c r="R469" s="21"/>
      <c r="S469" s="21"/>
      <c r="T469" s="116">
        <v>445</v>
      </c>
      <c r="U469" s="111">
        <v>45</v>
      </c>
      <c r="V469" s="113">
        <f t="shared" si="84"/>
        <v>219.53333333333333</v>
      </c>
      <c r="W469" s="113">
        <f t="shared" si="85"/>
        <v>225.46666666666667</v>
      </c>
      <c r="X469" s="112">
        <f t="shared" si="86"/>
        <v>225466.66666666666</v>
      </c>
      <c r="Y469" s="111"/>
      <c r="Z469" s="110">
        <f t="shared" si="82"/>
        <v>21</v>
      </c>
      <c r="AA469" s="109">
        <f t="shared" si="87"/>
        <v>22.25</v>
      </c>
      <c r="AB469" s="109">
        <f t="shared" si="88"/>
        <v>22250</v>
      </c>
      <c r="AC469" s="108">
        <f t="shared" si="89"/>
        <v>422.75</v>
      </c>
      <c r="AD469" s="107">
        <f t="shared" si="90"/>
        <v>2.2222222222222223E-2</v>
      </c>
      <c r="AE469" s="106">
        <f t="shared" si="91"/>
        <v>9.3944444444444439</v>
      </c>
      <c r="AF469" s="105">
        <f t="shared" si="92"/>
        <v>234.86111111111111</v>
      </c>
      <c r="AG469" s="105">
        <f t="shared" si="93"/>
        <v>210.13888888888889</v>
      </c>
    </row>
    <row r="470" spans="1:33" s="88" customFormat="1" x14ac:dyDescent="0.35">
      <c r="A470" s="21">
        <v>10141103</v>
      </c>
      <c r="B470" s="115" t="s">
        <v>1665</v>
      </c>
      <c r="C470" s="272" t="s">
        <v>710</v>
      </c>
      <c r="D470" s="21" t="s">
        <v>9335</v>
      </c>
      <c r="E470" s="114" t="str">
        <f t="shared" si="83"/>
        <v>TRANSFORMADOR MARCA:  PT 03 RG</v>
      </c>
      <c r="F470" s="57" t="s">
        <v>14313</v>
      </c>
      <c r="G470" s="21"/>
      <c r="H470" s="21" t="s">
        <v>1695</v>
      </c>
      <c r="I470" s="21"/>
      <c r="J470" s="21"/>
      <c r="K470" s="124" t="s">
        <v>14312</v>
      </c>
      <c r="L470" s="124" t="s">
        <v>14311</v>
      </c>
      <c r="M470" s="21">
        <v>100</v>
      </c>
      <c r="N470" s="124">
        <v>11</v>
      </c>
      <c r="O470" s="21">
        <v>0.4</v>
      </c>
      <c r="P470" s="124" t="s">
        <v>516</v>
      </c>
      <c r="Q470" s="21">
        <v>1993</v>
      </c>
      <c r="R470" s="21"/>
      <c r="S470" s="21"/>
      <c r="T470" s="116">
        <v>445</v>
      </c>
      <c r="U470" s="111">
        <v>45</v>
      </c>
      <c r="V470" s="113">
        <f t="shared" si="84"/>
        <v>219.53333333333333</v>
      </c>
      <c r="W470" s="113">
        <f t="shared" si="85"/>
        <v>225.46666666666667</v>
      </c>
      <c r="X470" s="112">
        <f t="shared" si="86"/>
        <v>225466.66666666666</v>
      </c>
      <c r="Y470" s="111"/>
      <c r="Z470" s="110">
        <f t="shared" si="82"/>
        <v>21</v>
      </c>
      <c r="AA470" s="109">
        <f t="shared" si="87"/>
        <v>22.25</v>
      </c>
      <c r="AB470" s="109">
        <f t="shared" si="88"/>
        <v>22250</v>
      </c>
      <c r="AC470" s="108">
        <f t="shared" si="89"/>
        <v>422.75</v>
      </c>
      <c r="AD470" s="107">
        <f t="shared" si="90"/>
        <v>2.2222222222222223E-2</v>
      </c>
      <c r="AE470" s="106">
        <f t="shared" si="91"/>
        <v>9.3944444444444439</v>
      </c>
      <c r="AF470" s="105">
        <f t="shared" si="92"/>
        <v>234.86111111111111</v>
      </c>
      <c r="AG470" s="105">
        <f t="shared" si="93"/>
        <v>210.13888888888889</v>
      </c>
    </row>
    <row r="471" spans="1:33" s="88" customFormat="1" x14ac:dyDescent="0.35">
      <c r="A471" s="21">
        <v>10141103</v>
      </c>
      <c r="B471" s="135" t="s">
        <v>18023</v>
      </c>
      <c r="C471" s="259" t="s">
        <v>18022</v>
      </c>
      <c r="D471" s="124" t="s">
        <v>16103</v>
      </c>
      <c r="E471" s="114" t="str">
        <f t="shared" si="83"/>
        <v>MINISUBESTAÇÃO MARCA:EFACEC PT116 PT116</v>
      </c>
      <c r="F471" s="124"/>
      <c r="G471" s="124" t="s">
        <v>16103</v>
      </c>
      <c r="H471" s="124" t="s">
        <v>571</v>
      </c>
      <c r="I471" s="124"/>
      <c r="J471" s="124" t="s">
        <v>18836</v>
      </c>
      <c r="K471" s="139"/>
      <c r="L471" s="139"/>
      <c r="M471" s="124">
        <v>500</v>
      </c>
      <c r="N471" s="124">
        <v>11</v>
      </c>
      <c r="O471" s="21">
        <v>0.4</v>
      </c>
      <c r="P471" s="124" t="s">
        <v>514</v>
      </c>
      <c r="Q471" s="124">
        <v>1994</v>
      </c>
      <c r="R471" s="124" t="s">
        <v>27</v>
      </c>
      <c r="S471" s="124"/>
      <c r="T471" s="116">
        <v>2426</v>
      </c>
      <c r="U471" s="111">
        <v>45</v>
      </c>
      <c r="V471" s="113">
        <f t="shared" si="84"/>
        <v>1248.0422222222221</v>
      </c>
      <c r="W471" s="113">
        <f t="shared" si="85"/>
        <v>1177.9577777777779</v>
      </c>
      <c r="X471" s="112">
        <f t="shared" si="86"/>
        <v>1177957.777777778</v>
      </c>
      <c r="Y471" s="111"/>
      <c r="Z471" s="110">
        <f t="shared" si="82"/>
        <v>22</v>
      </c>
      <c r="AA471" s="109">
        <f t="shared" si="87"/>
        <v>121.30000000000001</v>
      </c>
      <c r="AB471" s="109">
        <f t="shared" si="88"/>
        <v>121300.00000000001</v>
      </c>
      <c r="AC471" s="108">
        <f t="shared" si="89"/>
        <v>2304.6999999999998</v>
      </c>
      <c r="AD471" s="107">
        <f t="shared" si="90"/>
        <v>2.2222222222222223E-2</v>
      </c>
      <c r="AE471" s="106">
        <f t="shared" si="91"/>
        <v>51.215555555555554</v>
      </c>
      <c r="AF471" s="105">
        <f t="shared" si="92"/>
        <v>1229.1733333333334</v>
      </c>
      <c r="AG471" s="105">
        <f t="shared" si="93"/>
        <v>1196.8266666666666</v>
      </c>
    </row>
    <row r="472" spans="1:33" s="88" customFormat="1" x14ac:dyDescent="0.35">
      <c r="A472" s="21">
        <v>10141103</v>
      </c>
      <c r="B472" s="135" t="s">
        <v>18023</v>
      </c>
      <c r="C472" s="259" t="s">
        <v>18022</v>
      </c>
      <c r="D472" s="142" t="s">
        <v>3624</v>
      </c>
      <c r="E472" s="114" t="str">
        <f t="shared" si="83"/>
        <v>MINISUBESTAÇÃO MARCA:EFACEC PT 131 PT 131</v>
      </c>
      <c r="F472" s="142"/>
      <c r="G472" s="142" t="s">
        <v>3624</v>
      </c>
      <c r="H472" s="142" t="s">
        <v>607</v>
      </c>
      <c r="I472" s="124"/>
      <c r="J472" s="124"/>
      <c r="K472" s="139"/>
      <c r="L472" s="139"/>
      <c r="M472" s="124">
        <v>500</v>
      </c>
      <c r="N472" s="124">
        <v>11</v>
      </c>
      <c r="O472" s="21">
        <v>0.4</v>
      </c>
      <c r="P472" s="124" t="s">
        <v>514</v>
      </c>
      <c r="Q472" s="124">
        <v>1994</v>
      </c>
      <c r="R472" s="124" t="s">
        <v>27</v>
      </c>
      <c r="S472" s="124"/>
      <c r="T472" s="116">
        <v>2426</v>
      </c>
      <c r="U472" s="111">
        <v>45</v>
      </c>
      <c r="V472" s="113">
        <f t="shared" si="84"/>
        <v>1248.0422222222221</v>
      </c>
      <c r="W472" s="113">
        <f t="shared" si="85"/>
        <v>1177.9577777777779</v>
      </c>
      <c r="X472" s="112">
        <f t="shared" si="86"/>
        <v>1177957.777777778</v>
      </c>
      <c r="Y472" s="111"/>
      <c r="Z472" s="110">
        <f t="shared" si="82"/>
        <v>22</v>
      </c>
      <c r="AA472" s="109">
        <f t="shared" si="87"/>
        <v>121.30000000000001</v>
      </c>
      <c r="AB472" s="109">
        <f t="shared" si="88"/>
        <v>121300.00000000001</v>
      </c>
      <c r="AC472" s="108">
        <f t="shared" si="89"/>
        <v>2304.6999999999998</v>
      </c>
      <c r="AD472" s="107">
        <f t="shared" si="90"/>
        <v>2.2222222222222223E-2</v>
      </c>
      <c r="AE472" s="106">
        <f t="shared" si="91"/>
        <v>51.215555555555554</v>
      </c>
      <c r="AF472" s="105">
        <f t="shared" si="92"/>
        <v>1229.1733333333334</v>
      </c>
      <c r="AG472" s="105">
        <f t="shared" si="93"/>
        <v>1196.8266666666666</v>
      </c>
    </row>
    <row r="473" spans="1:33" s="88" customFormat="1" x14ac:dyDescent="0.35">
      <c r="A473" s="21">
        <v>10141103</v>
      </c>
      <c r="B473" s="135" t="s">
        <v>18023</v>
      </c>
      <c r="C473" s="259" t="s">
        <v>18022</v>
      </c>
      <c r="D473" s="124" t="s">
        <v>18835</v>
      </c>
      <c r="E473" s="114" t="str">
        <f t="shared" si="83"/>
        <v>MINISUBESTAÇÃO MARCA:EFACEC PT 296 PT 296</v>
      </c>
      <c r="F473" s="142"/>
      <c r="G473" s="124" t="s">
        <v>18835</v>
      </c>
      <c r="H473" s="142" t="s">
        <v>607</v>
      </c>
      <c r="I473" s="124"/>
      <c r="J473" s="124"/>
      <c r="K473" s="139"/>
      <c r="L473" s="139"/>
      <c r="M473" s="124">
        <v>500</v>
      </c>
      <c r="N473" s="124">
        <v>11</v>
      </c>
      <c r="O473" s="21">
        <v>0.4</v>
      </c>
      <c r="P473" s="124" t="s">
        <v>514</v>
      </c>
      <c r="Q473" s="124">
        <v>1994</v>
      </c>
      <c r="R473" s="124" t="s">
        <v>27</v>
      </c>
      <c r="S473" s="124">
        <v>26717.599999999999</v>
      </c>
      <c r="T473" s="116">
        <v>2426</v>
      </c>
      <c r="U473" s="111">
        <v>45</v>
      </c>
      <c r="V473" s="113">
        <f t="shared" si="84"/>
        <v>1248.0422222222221</v>
      </c>
      <c r="W473" s="113">
        <f t="shared" si="85"/>
        <v>1177.9577777777779</v>
      </c>
      <c r="X473" s="112">
        <f t="shared" si="86"/>
        <v>1177957.777777778</v>
      </c>
      <c r="Y473" s="111"/>
      <c r="Z473" s="110">
        <f t="shared" si="82"/>
        <v>22</v>
      </c>
      <c r="AA473" s="109">
        <f t="shared" si="87"/>
        <v>121.30000000000001</v>
      </c>
      <c r="AB473" s="109">
        <f t="shared" si="88"/>
        <v>121300.00000000001</v>
      </c>
      <c r="AC473" s="108">
        <f t="shared" si="89"/>
        <v>2304.6999999999998</v>
      </c>
      <c r="AD473" s="107">
        <f t="shared" si="90"/>
        <v>2.2222222222222223E-2</v>
      </c>
      <c r="AE473" s="106">
        <f t="shared" si="91"/>
        <v>51.215555555555554</v>
      </c>
      <c r="AF473" s="105">
        <f t="shared" si="92"/>
        <v>1229.1733333333334</v>
      </c>
      <c r="AG473" s="105">
        <f t="shared" si="93"/>
        <v>1196.8266666666666</v>
      </c>
    </row>
    <row r="474" spans="1:33" s="88" customFormat="1" x14ac:dyDescent="0.35">
      <c r="A474" s="21">
        <v>10141103</v>
      </c>
      <c r="B474" s="135" t="s">
        <v>18023</v>
      </c>
      <c r="C474" s="259" t="s">
        <v>18022</v>
      </c>
      <c r="D474" s="142" t="s">
        <v>4961</v>
      </c>
      <c r="E474" s="114" t="str">
        <f t="shared" si="83"/>
        <v>MINISUBESTAÇÃO MARCA:EFACEC PT 136 PT 136</v>
      </c>
      <c r="F474" s="142"/>
      <c r="G474" s="142" t="s">
        <v>4961</v>
      </c>
      <c r="H474" s="142" t="s">
        <v>847</v>
      </c>
      <c r="I474" s="124"/>
      <c r="J474" s="142"/>
      <c r="K474" s="142"/>
      <c r="L474" s="142"/>
      <c r="M474" s="124">
        <v>315</v>
      </c>
      <c r="N474" s="124">
        <v>11</v>
      </c>
      <c r="O474" s="21">
        <v>0.4</v>
      </c>
      <c r="P474" s="124" t="s">
        <v>514</v>
      </c>
      <c r="Q474" s="142">
        <v>1994</v>
      </c>
      <c r="R474" s="124" t="s">
        <v>27</v>
      </c>
      <c r="S474" s="142">
        <v>14619.4</v>
      </c>
      <c r="T474" s="116">
        <v>1213</v>
      </c>
      <c r="U474" s="111">
        <v>45</v>
      </c>
      <c r="V474" s="113">
        <f t="shared" si="84"/>
        <v>624.02111111111105</v>
      </c>
      <c r="W474" s="113">
        <f t="shared" si="85"/>
        <v>588.97888888888895</v>
      </c>
      <c r="X474" s="112">
        <f t="shared" si="86"/>
        <v>588978.88888888899</v>
      </c>
      <c r="Y474" s="111"/>
      <c r="Z474" s="110">
        <f t="shared" si="82"/>
        <v>22</v>
      </c>
      <c r="AA474" s="109">
        <f t="shared" si="87"/>
        <v>60.650000000000006</v>
      </c>
      <c r="AB474" s="109">
        <f t="shared" si="88"/>
        <v>60650.000000000007</v>
      </c>
      <c r="AC474" s="108">
        <f t="shared" si="89"/>
        <v>1152.3499999999999</v>
      </c>
      <c r="AD474" s="107">
        <f t="shared" si="90"/>
        <v>2.2222222222222223E-2</v>
      </c>
      <c r="AE474" s="106">
        <f t="shared" si="91"/>
        <v>25.607777777777777</v>
      </c>
      <c r="AF474" s="105">
        <f t="shared" si="92"/>
        <v>614.5866666666667</v>
      </c>
      <c r="AG474" s="105">
        <f t="shared" si="93"/>
        <v>598.4133333333333</v>
      </c>
    </row>
    <row r="475" spans="1:33" s="88" customFormat="1" x14ac:dyDescent="0.35">
      <c r="A475" s="21">
        <v>10141103</v>
      </c>
      <c r="B475" s="115" t="s">
        <v>18023</v>
      </c>
      <c r="C475" s="259" t="s">
        <v>18022</v>
      </c>
      <c r="D475" s="21" t="s">
        <v>5110</v>
      </c>
      <c r="E475" s="114" t="str">
        <f t="shared" si="83"/>
        <v>MINISUBESTAÇÃO MARCA:Efacec  PTS 93</v>
      </c>
      <c r="F475" s="21"/>
      <c r="G475" s="21"/>
      <c r="H475" s="21" t="s">
        <v>494</v>
      </c>
      <c r="I475" s="21"/>
      <c r="J475" s="21"/>
      <c r="K475" s="133" t="s">
        <v>18834</v>
      </c>
      <c r="L475" s="133" t="s">
        <v>18833</v>
      </c>
      <c r="M475" s="21">
        <v>630</v>
      </c>
      <c r="N475" s="21">
        <v>11</v>
      </c>
      <c r="O475" s="21" t="s">
        <v>510</v>
      </c>
      <c r="P475" s="124" t="s">
        <v>516</v>
      </c>
      <c r="Q475" s="21">
        <v>1994</v>
      </c>
      <c r="R475" s="21" t="s">
        <v>535</v>
      </c>
      <c r="S475" s="21">
        <v>14754.1</v>
      </c>
      <c r="T475" s="116">
        <v>2772</v>
      </c>
      <c r="U475" s="111">
        <v>45</v>
      </c>
      <c r="V475" s="113">
        <f t="shared" si="84"/>
        <v>1426.04</v>
      </c>
      <c r="W475" s="113">
        <f t="shared" si="85"/>
        <v>1345.96</v>
      </c>
      <c r="X475" s="112">
        <f t="shared" si="86"/>
        <v>1345960</v>
      </c>
      <c r="Y475" s="111"/>
      <c r="Z475" s="110">
        <f t="shared" si="82"/>
        <v>22</v>
      </c>
      <c r="AA475" s="109">
        <f t="shared" si="87"/>
        <v>138.6</v>
      </c>
      <c r="AB475" s="109">
        <f t="shared" si="88"/>
        <v>138600</v>
      </c>
      <c r="AC475" s="108">
        <f t="shared" si="89"/>
        <v>2633.4</v>
      </c>
      <c r="AD475" s="107">
        <f t="shared" si="90"/>
        <v>2.2222222222222223E-2</v>
      </c>
      <c r="AE475" s="106">
        <f t="shared" si="91"/>
        <v>58.52</v>
      </c>
      <c r="AF475" s="105">
        <f t="shared" si="92"/>
        <v>1404.48</v>
      </c>
      <c r="AG475" s="105">
        <f t="shared" si="93"/>
        <v>1367.52</v>
      </c>
    </row>
    <row r="476" spans="1:33" s="88" customFormat="1" x14ac:dyDescent="0.35">
      <c r="A476" s="21">
        <v>10141103</v>
      </c>
      <c r="B476" s="115" t="s">
        <v>18023</v>
      </c>
      <c r="C476" s="259" t="s">
        <v>18022</v>
      </c>
      <c r="D476" s="133" t="s">
        <v>18832</v>
      </c>
      <c r="E476" s="114" t="str">
        <f t="shared" si="83"/>
        <v>MINISUBESTAÇÃO MARCA:Normabloco  PT 78</v>
      </c>
      <c r="F476" s="21"/>
      <c r="G476" s="21"/>
      <c r="H476" s="21" t="s">
        <v>494</v>
      </c>
      <c r="I476" s="21"/>
      <c r="J476" s="21"/>
      <c r="K476" s="133" t="s">
        <v>18831</v>
      </c>
      <c r="L476" s="133" t="s">
        <v>18830</v>
      </c>
      <c r="M476" s="21">
        <v>315</v>
      </c>
      <c r="N476" s="21">
        <v>11</v>
      </c>
      <c r="O476" s="21" t="s">
        <v>510</v>
      </c>
      <c r="P476" s="124" t="s">
        <v>516</v>
      </c>
      <c r="Q476" s="21">
        <v>1994</v>
      </c>
      <c r="R476" s="21" t="s">
        <v>18829</v>
      </c>
      <c r="S476" s="21" t="s">
        <v>18828</v>
      </c>
      <c r="T476" s="116">
        <v>1213</v>
      </c>
      <c r="U476" s="111">
        <v>45</v>
      </c>
      <c r="V476" s="113">
        <f t="shared" si="84"/>
        <v>624.02111111111105</v>
      </c>
      <c r="W476" s="113">
        <f t="shared" si="85"/>
        <v>588.97888888888895</v>
      </c>
      <c r="X476" s="112">
        <f t="shared" si="86"/>
        <v>588978.88888888899</v>
      </c>
      <c r="Y476" s="111"/>
      <c r="Z476" s="110">
        <f t="shared" si="82"/>
        <v>22</v>
      </c>
      <c r="AA476" s="109">
        <f t="shared" si="87"/>
        <v>60.650000000000006</v>
      </c>
      <c r="AB476" s="109">
        <f t="shared" si="88"/>
        <v>60650.000000000007</v>
      </c>
      <c r="AC476" s="108">
        <f t="shared" si="89"/>
        <v>1152.3499999999999</v>
      </c>
      <c r="AD476" s="107">
        <f t="shared" si="90"/>
        <v>2.2222222222222223E-2</v>
      </c>
      <c r="AE476" s="106">
        <f t="shared" si="91"/>
        <v>25.607777777777777</v>
      </c>
      <c r="AF476" s="105">
        <f t="shared" si="92"/>
        <v>614.5866666666667</v>
      </c>
      <c r="AG476" s="105">
        <f t="shared" si="93"/>
        <v>598.4133333333333</v>
      </c>
    </row>
    <row r="477" spans="1:33" s="88" customFormat="1" x14ac:dyDescent="0.35">
      <c r="A477" s="21">
        <v>10141103</v>
      </c>
      <c r="B477" s="115" t="s">
        <v>18023</v>
      </c>
      <c r="C477" s="259" t="s">
        <v>18022</v>
      </c>
      <c r="D477" s="133" t="s">
        <v>18827</v>
      </c>
      <c r="E477" s="114" t="str">
        <f t="shared" si="83"/>
        <v>MINISUBESTAÇÃO MARCA:  PTS 162</v>
      </c>
      <c r="F477" s="21"/>
      <c r="G477" s="21"/>
      <c r="H477" s="21" t="s">
        <v>494</v>
      </c>
      <c r="I477" s="21"/>
      <c r="J477" s="21"/>
      <c r="K477" s="133" t="s">
        <v>18826</v>
      </c>
      <c r="L477" s="133" t="s">
        <v>18825</v>
      </c>
      <c r="M477" s="21">
        <v>315</v>
      </c>
      <c r="N477" s="21">
        <v>11</v>
      </c>
      <c r="O477" s="21" t="s">
        <v>510</v>
      </c>
      <c r="P477" s="124" t="s">
        <v>516</v>
      </c>
      <c r="Q477" s="21">
        <v>1994</v>
      </c>
      <c r="R477" s="21"/>
      <c r="S477" s="21"/>
      <c r="T477" s="116">
        <v>1213</v>
      </c>
      <c r="U477" s="111">
        <v>45</v>
      </c>
      <c r="V477" s="113">
        <f t="shared" si="84"/>
        <v>624.02111111111105</v>
      </c>
      <c r="W477" s="113">
        <f t="shared" si="85"/>
        <v>588.97888888888895</v>
      </c>
      <c r="X477" s="112">
        <f t="shared" si="86"/>
        <v>588978.88888888899</v>
      </c>
      <c r="Y477" s="111"/>
      <c r="Z477" s="110">
        <f t="shared" si="82"/>
        <v>22</v>
      </c>
      <c r="AA477" s="109">
        <f t="shared" si="87"/>
        <v>60.650000000000006</v>
      </c>
      <c r="AB477" s="109">
        <f t="shared" si="88"/>
        <v>60650.000000000007</v>
      </c>
      <c r="AC477" s="108">
        <f t="shared" si="89"/>
        <v>1152.3499999999999</v>
      </c>
      <c r="AD477" s="107">
        <f t="shared" si="90"/>
        <v>2.2222222222222223E-2</v>
      </c>
      <c r="AE477" s="106">
        <f t="shared" si="91"/>
        <v>25.607777777777777</v>
      </c>
      <c r="AF477" s="105">
        <f t="shared" si="92"/>
        <v>614.5866666666667</v>
      </c>
      <c r="AG477" s="105">
        <f t="shared" si="93"/>
        <v>598.4133333333333</v>
      </c>
    </row>
    <row r="478" spans="1:33" s="88" customFormat="1" x14ac:dyDescent="0.35">
      <c r="A478" s="21">
        <v>10141103</v>
      </c>
      <c r="B478" s="115" t="s">
        <v>18023</v>
      </c>
      <c r="C478" s="259" t="s">
        <v>18022</v>
      </c>
      <c r="D478" s="133" t="s">
        <v>10913</v>
      </c>
      <c r="E478" s="114" t="str">
        <f t="shared" si="83"/>
        <v>MINISUBESTAÇÃO MARCA:Efacec  PT 44</v>
      </c>
      <c r="F478" s="21"/>
      <c r="G478" s="21"/>
      <c r="H478" s="21" t="s">
        <v>494</v>
      </c>
      <c r="I478" s="21"/>
      <c r="J478" s="21"/>
      <c r="K478" s="133" t="s">
        <v>18824</v>
      </c>
      <c r="L478" s="133" t="s">
        <v>18823</v>
      </c>
      <c r="M478" s="21">
        <v>500</v>
      </c>
      <c r="N478" s="21">
        <v>11</v>
      </c>
      <c r="O478" s="21" t="s">
        <v>510</v>
      </c>
      <c r="P478" s="124" t="s">
        <v>516</v>
      </c>
      <c r="Q478" s="21">
        <v>1994</v>
      </c>
      <c r="R478" s="21" t="s">
        <v>535</v>
      </c>
      <c r="S478" s="21">
        <v>3374</v>
      </c>
      <c r="T478" s="116">
        <v>2426</v>
      </c>
      <c r="U478" s="111">
        <v>45</v>
      </c>
      <c r="V478" s="113">
        <f t="shared" si="84"/>
        <v>1248.0422222222221</v>
      </c>
      <c r="W478" s="113">
        <f t="shared" si="85"/>
        <v>1177.9577777777779</v>
      </c>
      <c r="X478" s="112">
        <f t="shared" si="86"/>
        <v>1177957.777777778</v>
      </c>
      <c r="Y478" s="111"/>
      <c r="Z478" s="110">
        <f t="shared" si="82"/>
        <v>22</v>
      </c>
      <c r="AA478" s="109">
        <f t="shared" si="87"/>
        <v>121.30000000000001</v>
      </c>
      <c r="AB478" s="109">
        <f t="shared" si="88"/>
        <v>121300.00000000001</v>
      </c>
      <c r="AC478" s="108">
        <f t="shared" si="89"/>
        <v>2304.6999999999998</v>
      </c>
      <c r="AD478" s="107">
        <f t="shared" si="90"/>
        <v>2.2222222222222223E-2</v>
      </c>
      <c r="AE478" s="106">
        <f t="shared" si="91"/>
        <v>51.215555555555554</v>
      </c>
      <c r="AF478" s="105">
        <f t="shared" si="92"/>
        <v>1229.1733333333334</v>
      </c>
      <c r="AG478" s="105">
        <f t="shared" si="93"/>
        <v>1196.8266666666666</v>
      </c>
    </row>
    <row r="479" spans="1:33" s="88" customFormat="1" x14ac:dyDescent="0.35">
      <c r="A479" s="21">
        <v>10141103</v>
      </c>
      <c r="B479" s="135" t="s">
        <v>14786</v>
      </c>
      <c r="C479" s="259" t="s">
        <v>710</v>
      </c>
      <c r="D479" s="124" t="s">
        <v>17554</v>
      </c>
      <c r="E479" s="114" t="str">
        <f t="shared" si="83"/>
        <v>TRANSFORMADOR MARCA:EFACEC PTS 141 PTS 141</v>
      </c>
      <c r="F479" s="124"/>
      <c r="G479" s="124" t="s">
        <v>17554</v>
      </c>
      <c r="H479" s="142" t="s">
        <v>607</v>
      </c>
      <c r="I479" s="124"/>
      <c r="J479" s="124"/>
      <c r="K479" s="124"/>
      <c r="L479" s="124"/>
      <c r="M479" s="124">
        <v>315</v>
      </c>
      <c r="N479" s="124">
        <v>11</v>
      </c>
      <c r="O479" s="21">
        <v>0.4</v>
      </c>
      <c r="P479" s="124" t="s">
        <v>514</v>
      </c>
      <c r="Q479" s="124">
        <v>1994</v>
      </c>
      <c r="R479" s="124" t="s">
        <v>27</v>
      </c>
      <c r="S479" s="124">
        <v>1146193</v>
      </c>
      <c r="T479" s="116">
        <v>840</v>
      </c>
      <c r="U479" s="111">
        <v>45</v>
      </c>
      <c r="V479" s="113">
        <f t="shared" si="84"/>
        <v>432.13333333333333</v>
      </c>
      <c r="W479" s="113">
        <f t="shared" si="85"/>
        <v>407.86666666666667</v>
      </c>
      <c r="X479" s="112">
        <f t="shared" si="86"/>
        <v>407866.66666666669</v>
      </c>
      <c r="Y479" s="111"/>
      <c r="Z479" s="110">
        <f t="shared" si="82"/>
        <v>22</v>
      </c>
      <c r="AA479" s="109">
        <f t="shared" si="87"/>
        <v>42</v>
      </c>
      <c r="AB479" s="109">
        <f t="shared" si="88"/>
        <v>42000</v>
      </c>
      <c r="AC479" s="108">
        <f t="shared" si="89"/>
        <v>798</v>
      </c>
      <c r="AD479" s="107">
        <f t="shared" si="90"/>
        <v>2.2222222222222223E-2</v>
      </c>
      <c r="AE479" s="106">
        <f t="shared" si="91"/>
        <v>17.733333333333334</v>
      </c>
      <c r="AF479" s="105">
        <f t="shared" si="92"/>
        <v>425.6</v>
      </c>
      <c r="AG479" s="105">
        <f t="shared" si="93"/>
        <v>414.4</v>
      </c>
    </row>
    <row r="480" spans="1:33" s="88" customFormat="1" x14ac:dyDescent="0.35">
      <c r="A480" s="21">
        <v>10141103</v>
      </c>
      <c r="B480" s="135" t="s">
        <v>14786</v>
      </c>
      <c r="C480" s="259" t="s">
        <v>710</v>
      </c>
      <c r="D480" s="142" t="s">
        <v>4149</v>
      </c>
      <c r="E480" s="114" t="str">
        <f t="shared" si="83"/>
        <v>TRANSFORMADOR MARCA:EFACEC PTS 72 PTS 72</v>
      </c>
      <c r="F480" s="124"/>
      <c r="G480" s="142" t="s">
        <v>4149</v>
      </c>
      <c r="H480" s="142" t="s">
        <v>607</v>
      </c>
      <c r="I480" s="124"/>
      <c r="J480" s="124"/>
      <c r="K480" s="124"/>
      <c r="L480" s="124"/>
      <c r="M480" s="124">
        <v>800</v>
      </c>
      <c r="N480" s="124">
        <v>11</v>
      </c>
      <c r="O480" s="21">
        <v>0.4</v>
      </c>
      <c r="P480" s="124" t="s">
        <v>514</v>
      </c>
      <c r="Q480" s="124">
        <v>1994</v>
      </c>
      <c r="R480" s="124" t="s">
        <v>27</v>
      </c>
      <c r="S480" s="124">
        <v>14755.4</v>
      </c>
      <c r="T480" s="116">
        <v>1525</v>
      </c>
      <c r="U480" s="111">
        <v>45</v>
      </c>
      <c r="V480" s="113">
        <f t="shared" si="84"/>
        <v>784.52777777777771</v>
      </c>
      <c r="W480" s="113">
        <f t="shared" si="85"/>
        <v>740.47222222222229</v>
      </c>
      <c r="X480" s="112">
        <f t="shared" si="86"/>
        <v>740472.22222222225</v>
      </c>
      <c r="Y480" s="111"/>
      <c r="Z480" s="110">
        <f t="shared" si="82"/>
        <v>22</v>
      </c>
      <c r="AA480" s="109">
        <f t="shared" si="87"/>
        <v>76.25</v>
      </c>
      <c r="AB480" s="109">
        <f t="shared" si="88"/>
        <v>76250</v>
      </c>
      <c r="AC480" s="108">
        <f t="shared" si="89"/>
        <v>1448.75</v>
      </c>
      <c r="AD480" s="107">
        <f t="shared" si="90"/>
        <v>2.2222222222222223E-2</v>
      </c>
      <c r="AE480" s="106">
        <f t="shared" si="91"/>
        <v>32.194444444444443</v>
      </c>
      <c r="AF480" s="105">
        <f t="shared" si="92"/>
        <v>772.66666666666674</v>
      </c>
      <c r="AG480" s="105">
        <f t="shared" si="93"/>
        <v>752.33333333333326</v>
      </c>
    </row>
    <row r="481" spans="1:33" s="88" customFormat="1" x14ac:dyDescent="0.35">
      <c r="A481" s="21">
        <v>10141103</v>
      </c>
      <c r="B481" s="135" t="s">
        <v>14786</v>
      </c>
      <c r="C481" s="259" t="s">
        <v>710</v>
      </c>
      <c r="D481" s="142" t="s">
        <v>5086</v>
      </c>
      <c r="E481" s="114" t="str">
        <f t="shared" si="83"/>
        <v>TRANSFORMADOR MARCA:EFACEC PTS 114 PTS 114</v>
      </c>
      <c r="F481" s="124"/>
      <c r="G481" s="142" t="s">
        <v>5086</v>
      </c>
      <c r="H481" s="142" t="s">
        <v>847</v>
      </c>
      <c r="I481" s="124"/>
      <c r="J481" s="124"/>
      <c r="K481" s="124"/>
      <c r="L481" s="124"/>
      <c r="M481" s="124">
        <v>500</v>
      </c>
      <c r="N481" s="124">
        <v>11</v>
      </c>
      <c r="O481" s="21">
        <v>0.4</v>
      </c>
      <c r="P481" s="124" t="s">
        <v>514</v>
      </c>
      <c r="Q481" s="124">
        <v>1994</v>
      </c>
      <c r="R481" s="124" t="s">
        <v>27</v>
      </c>
      <c r="S481" s="124">
        <v>14620.2</v>
      </c>
      <c r="T481" s="116">
        <v>1016</v>
      </c>
      <c r="U481" s="111">
        <v>45</v>
      </c>
      <c r="V481" s="113">
        <f t="shared" si="84"/>
        <v>522.67555555555555</v>
      </c>
      <c r="W481" s="113">
        <f t="shared" si="85"/>
        <v>493.32444444444445</v>
      </c>
      <c r="X481" s="112">
        <f t="shared" si="86"/>
        <v>493324.44444444444</v>
      </c>
      <c r="Y481" s="111"/>
      <c r="Z481" s="110">
        <f t="shared" si="82"/>
        <v>22</v>
      </c>
      <c r="AA481" s="109">
        <f t="shared" si="87"/>
        <v>50.800000000000004</v>
      </c>
      <c r="AB481" s="109">
        <f t="shared" si="88"/>
        <v>50800.000000000007</v>
      </c>
      <c r="AC481" s="108">
        <f t="shared" si="89"/>
        <v>965.2</v>
      </c>
      <c r="AD481" s="107">
        <f t="shared" si="90"/>
        <v>2.2222222222222223E-2</v>
      </c>
      <c r="AE481" s="106">
        <f t="shared" si="91"/>
        <v>21.448888888888892</v>
      </c>
      <c r="AF481" s="105">
        <f t="shared" si="92"/>
        <v>514.77333333333331</v>
      </c>
      <c r="AG481" s="105">
        <f t="shared" si="93"/>
        <v>501.22666666666663</v>
      </c>
    </row>
    <row r="482" spans="1:33" s="88" customFormat="1" x14ac:dyDescent="0.35">
      <c r="A482" s="21">
        <v>10141103</v>
      </c>
      <c r="B482" s="115" t="s">
        <v>1665</v>
      </c>
      <c r="C482" s="272" t="s">
        <v>710</v>
      </c>
      <c r="D482" s="21"/>
      <c r="E482" s="114" t="str">
        <f t="shared" si="83"/>
        <v xml:space="preserve">TRANSFORMADOR MARCA:DESTA SE-MANJE </v>
      </c>
      <c r="F482" s="21" t="s">
        <v>424</v>
      </c>
      <c r="G482" s="21" t="s">
        <v>3139</v>
      </c>
      <c r="H482" s="21" t="s">
        <v>3166</v>
      </c>
      <c r="I482" s="21" t="s">
        <v>14310</v>
      </c>
      <c r="J482" s="21"/>
      <c r="K482" s="21" t="s">
        <v>14309</v>
      </c>
      <c r="L482" s="21" t="s">
        <v>14308</v>
      </c>
      <c r="M482" s="21">
        <v>50</v>
      </c>
      <c r="N482" s="21">
        <v>33</v>
      </c>
      <c r="O482" s="21">
        <v>0.4</v>
      </c>
      <c r="P482" s="124">
        <v>3</v>
      </c>
      <c r="Q482" s="21">
        <v>1994</v>
      </c>
      <c r="R482" s="21" t="s">
        <v>104</v>
      </c>
      <c r="S482" s="21" t="s">
        <v>14307</v>
      </c>
      <c r="T482" s="116">
        <v>643</v>
      </c>
      <c r="U482" s="111">
        <v>45</v>
      </c>
      <c r="V482" s="113">
        <f t="shared" si="84"/>
        <v>330.78777777777776</v>
      </c>
      <c r="W482" s="113">
        <f t="shared" si="85"/>
        <v>312.21222222222224</v>
      </c>
      <c r="X482" s="112">
        <f t="shared" si="86"/>
        <v>312212.22222222225</v>
      </c>
      <c r="Y482" s="111"/>
      <c r="Z482" s="110">
        <f t="shared" si="82"/>
        <v>22</v>
      </c>
      <c r="AA482" s="109">
        <f t="shared" si="87"/>
        <v>32.15</v>
      </c>
      <c r="AB482" s="109">
        <f t="shared" si="88"/>
        <v>32150</v>
      </c>
      <c r="AC482" s="108">
        <f t="shared" si="89"/>
        <v>610.85</v>
      </c>
      <c r="AD482" s="107">
        <f t="shared" si="90"/>
        <v>2.2222222222222223E-2</v>
      </c>
      <c r="AE482" s="106">
        <f t="shared" si="91"/>
        <v>13.574444444444445</v>
      </c>
      <c r="AF482" s="105">
        <f t="shared" si="92"/>
        <v>325.78666666666669</v>
      </c>
      <c r="AG482" s="105">
        <f t="shared" si="93"/>
        <v>317.21333333333331</v>
      </c>
    </row>
    <row r="483" spans="1:33" s="88" customFormat="1" x14ac:dyDescent="0.35">
      <c r="A483" s="21">
        <v>10141103</v>
      </c>
      <c r="B483" s="115" t="s">
        <v>1665</v>
      </c>
      <c r="C483" s="272" t="s">
        <v>710</v>
      </c>
      <c r="D483" s="21" t="s">
        <v>8814</v>
      </c>
      <c r="E483" s="114" t="str">
        <f t="shared" si="83"/>
        <v>TRANSFORMADOR MARCA:DPM ANGOCHE PTS 2</v>
      </c>
      <c r="F483" s="21"/>
      <c r="G483" s="21" t="s">
        <v>709</v>
      </c>
      <c r="H483" s="21" t="s">
        <v>11296</v>
      </c>
      <c r="I483" s="21" t="s">
        <v>14306</v>
      </c>
      <c r="J483" s="21"/>
      <c r="K483" s="21" t="s">
        <v>14305</v>
      </c>
      <c r="L483" s="21" t="s">
        <v>14304</v>
      </c>
      <c r="M483" s="21">
        <v>50</v>
      </c>
      <c r="N483" s="21" t="s">
        <v>19</v>
      </c>
      <c r="O483" s="21" t="s">
        <v>362</v>
      </c>
      <c r="P483" s="57">
        <v>3</v>
      </c>
      <c r="Q483" s="21">
        <v>1994</v>
      </c>
      <c r="R483" s="21" t="s">
        <v>587</v>
      </c>
      <c r="S483" s="21"/>
      <c r="T483" s="116">
        <v>643</v>
      </c>
      <c r="U483" s="111">
        <v>45</v>
      </c>
      <c r="V483" s="113">
        <f t="shared" si="84"/>
        <v>330.78777777777776</v>
      </c>
      <c r="W483" s="113">
        <f t="shared" si="85"/>
        <v>312.21222222222224</v>
      </c>
      <c r="X483" s="112">
        <f t="shared" si="86"/>
        <v>312212.22222222225</v>
      </c>
      <c r="Y483" s="111"/>
      <c r="Z483" s="110">
        <f t="shared" si="82"/>
        <v>22</v>
      </c>
      <c r="AA483" s="109">
        <f t="shared" si="87"/>
        <v>32.15</v>
      </c>
      <c r="AB483" s="109">
        <f t="shared" si="88"/>
        <v>32150</v>
      </c>
      <c r="AC483" s="108">
        <f t="shared" si="89"/>
        <v>610.85</v>
      </c>
      <c r="AD483" s="107">
        <f t="shared" si="90"/>
        <v>2.2222222222222223E-2</v>
      </c>
      <c r="AE483" s="106">
        <f t="shared" si="91"/>
        <v>13.574444444444445</v>
      </c>
      <c r="AF483" s="105">
        <f t="shared" si="92"/>
        <v>325.78666666666669</v>
      </c>
      <c r="AG483" s="105">
        <f t="shared" si="93"/>
        <v>317.21333333333331</v>
      </c>
    </row>
    <row r="484" spans="1:33" s="88" customFormat="1" x14ac:dyDescent="0.35">
      <c r="A484" s="21">
        <v>10141103</v>
      </c>
      <c r="B484" s="115" t="s">
        <v>1665</v>
      </c>
      <c r="C484" s="272" t="s">
        <v>710</v>
      </c>
      <c r="D484" s="21" t="s">
        <v>8814</v>
      </c>
      <c r="E484" s="114" t="str">
        <f t="shared" si="83"/>
        <v>TRANSFORMADOR MARCA:Moçambique ANGOCHE PTS 2</v>
      </c>
      <c r="F484" s="21"/>
      <c r="G484" s="21" t="s">
        <v>709</v>
      </c>
      <c r="H484" s="21" t="s">
        <v>11296</v>
      </c>
      <c r="I484" s="21" t="s">
        <v>14306</v>
      </c>
      <c r="J484" s="21"/>
      <c r="K484" s="21" t="s">
        <v>14305</v>
      </c>
      <c r="L484" s="21" t="s">
        <v>14304</v>
      </c>
      <c r="M484" s="21">
        <v>50</v>
      </c>
      <c r="N484" s="21" t="s">
        <v>19</v>
      </c>
      <c r="O484" s="21" t="s">
        <v>362</v>
      </c>
      <c r="P484" s="57">
        <v>3</v>
      </c>
      <c r="Q484" s="21">
        <v>1994</v>
      </c>
      <c r="R484" s="21" t="s">
        <v>11944</v>
      </c>
      <c r="S484" s="21">
        <v>895442</v>
      </c>
      <c r="T484" s="116">
        <v>643</v>
      </c>
      <c r="U484" s="111">
        <v>45</v>
      </c>
      <c r="V484" s="113">
        <f t="shared" si="84"/>
        <v>330.78777777777776</v>
      </c>
      <c r="W484" s="113">
        <f t="shared" si="85"/>
        <v>312.21222222222224</v>
      </c>
      <c r="X484" s="112">
        <f t="shared" si="86"/>
        <v>312212.22222222225</v>
      </c>
      <c r="Y484" s="111"/>
      <c r="Z484" s="110">
        <f t="shared" ref="Z484:Z547" si="94">(U484-(2017-Q484))</f>
        <v>22</v>
      </c>
      <c r="AA484" s="109">
        <f t="shared" si="87"/>
        <v>32.15</v>
      </c>
      <c r="AB484" s="109">
        <f t="shared" si="88"/>
        <v>32150</v>
      </c>
      <c r="AC484" s="108">
        <f t="shared" si="89"/>
        <v>610.85</v>
      </c>
      <c r="AD484" s="107">
        <f t="shared" si="90"/>
        <v>2.2222222222222223E-2</v>
      </c>
      <c r="AE484" s="106">
        <f t="shared" si="91"/>
        <v>13.574444444444445</v>
      </c>
      <c r="AF484" s="105">
        <f t="shared" si="92"/>
        <v>325.78666666666669</v>
      </c>
      <c r="AG484" s="105">
        <f t="shared" si="93"/>
        <v>317.21333333333331</v>
      </c>
    </row>
    <row r="485" spans="1:33" s="88" customFormat="1" x14ac:dyDescent="0.35">
      <c r="A485" s="21">
        <v>10141103</v>
      </c>
      <c r="B485" s="115" t="s">
        <v>496</v>
      </c>
      <c r="C485" s="272" t="s">
        <v>495</v>
      </c>
      <c r="D485" s="21" t="s">
        <v>654</v>
      </c>
      <c r="E485" s="114" t="str">
        <f t="shared" si="83"/>
        <v>TRANSFORMADOR AUXILIAR MARCA:Efacec  PTS 31</v>
      </c>
      <c r="F485" s="21"/>
      <c r="G485" s="21"/>
      <c r="H485" s="21" t="s">
        <v>494</v>
      </c>
      <c r="I485" s="21"/>
      <c r="J485" s="21"/>
      <c r="K485" s="133" t="s">
        <v>653</v>
      </c>
      <c r="L485" s="133" t="s">
        <v>652</v>
      </c>
      <c r="M485" s="21">
        <v>800</v>
      </c>
      <c r="N485" s="21">
        <v>11</v>
      </c>
      <c r="O485" s="21" t="s">
        <v>510</v>
      </c>
      <c r="P485" s="124" t="s">
        <v>516</v>
      </c>
      <c r="Q485" s="21">
        <v>1994</v>
      </c>
      <c r="R485" s="21" t="s">
        <v>535</v>
      </c>
      <c r="S485" s="21">
        <v>14755.2</v>
      </c>
      <c r="T485" s="116">
        <v>1450</v>
      </c>
      <c r="U485" s="111">
        <v>45</v>
      </c>
      <c r="V485" s="113">
        <f t="shared" si="84"/>
        <v>745.94444444444446</v>
      </c>
      <c r="W485" s="113">
        <f t="shared" si="85"/>
        <v>704.05555555555554</v>
      </c>
      <c r="X485" s="112">
        <f t="shared" si="86"/>
        <v>704055.5555555555</v>
      </c>
      <c r="Y485" s="111"/>
      <c r="Z485" s="110">
        <f t="shared" si="94"/>
        <v>22</v>
      </c>
      <c r="AA485" s="109">
        <f t="shared" si="87"/>
        <v>72.5</v>
      </c>
      <c r="AB485" s="109">
        <f t="shared" si="88"/>
        <v>72500</v>
      </c>
      <c r="AC485" s="108">
        <f t="shared" si="89"/>
        <v>1377.5</v>
      </c>
      <c r="AD485" s="107">
        <f t="shared" si="90"/>
        <v>2.2222222222222223E-2</v>
      </c>
      <c r="AE485" s="106">
        <f t="shared" si="91"/>
        <v>30.611111111111111</v>
      </c>
      <c r="AF485" s="105">
        <f t="shared" si="92"/>
        <v>734.66666666666663</v>
      </c>
      <c r="AG485" s="105">
        <f t="shared" si="93"/>
        <v>715.33333333333337</v>
      </c>
    </row>
    <row r="486" spans="1:33" s="88" customFormat="1" x14ac:dyDescent="0.35">
      <c r="A486" s="21">
        <v>10141103</v>
      </c>
      <c r="B486" s="115" t="s">
        <v>496</v>
      </c>
      <c r="C486" s="272" t="s">
        <v>495</v>
      </c>
      <c r="D486" s="21" t="s">
        <v>654</v>
      </c>
      <c r="E486" s="114" t="str">
        <f t="shared" si="83"/>
        <v>TRANSFORMADOR AUXILIAR MARCA:Efacec  PTS 31</v>
      </c>
      <c r="F486" s="21"/>
      <c r="G486" s="21"/>
      <c r="H486" s="21" t="s">
        <v>494</v>
      </c>
      <c r="I486" s="21"/>
      <c r="J486" s="21"/>
      <c r="K486" s="133" t="s">
        <v>653</v>
      </c>
      <c r="L486" s="133" t="s">
        <v>652</v>
      </c>
      <c r="M486" s="21">
        <v>800</v>
      </c>
      <c r="N486" s="21">
        <v>11</v>
      </c>
      <c r="O486" s="21" t="s">
        <v>510</v>
      </c>
      <c r="P486" s="124" t="s">
        <v>516</v>
      </c>
      <c r="Q486" s="21">
        <v>1994</v>
      </c>
      <c r="R486" s="21" t="s">
        <v>535</v>
      </c>
      <c r="S486" s="21">
        <v>14755.2</v>
      </c>
      <c r="T486" s="116">
        <v>1450</v>
      </c>
      <c r="U486" s="111">
        <v>45</v>
      </c>
      <c r="V486" s="113">
        <f t="shared" si="84"/>
        <v>745.94444444444446</v>
      </c>
      <c r="W486" s="113">
        <f t="shared" si="85"/>
        <v>704.05555555555554</v>
      </c>
      <c r="X486" s="112">
        <f t="shared" si="86"/>
        <v>704055.5555555555</v>
      </c>
      <c r="Y486" s="111"/>
      <c r="Z486" s="110">
        <f t="shared" si="94"/>
        <v>22</v>
      </c>
      <c r="AA486" s="109">
        <f t="shared" si="87"/>
        <v>72.5</v>
      </c>
      <c r="AB486" s="109">
        <f t="shared" si="88"/>
        <v>72500</v>
      </c>
      <c r="AC486" s="108">
        <f t="shared" si="89"/>
        <v>1377.5</v>
      </c>
      <c r="AD486" s="107">
        <f t="shared" si="90"/>
        <v>2.2222222222222223E-2</v>
      </c>
      <c r="AE486" s="106">
        <f t="shared" si="91"/>
        <v>30.611111111111111</v>
      </c>
      <c r="AF486" s="105">
        <f t="shared" si="92"/>
        <v>734.66666666666663</v>
      </c>
      <c r="AG486" s="105">
        <f t="shared" si="93"/>
        <v>715.33333333333337</v>
      </c>
    </row>
    <row r="487" spans="1:33" s="88" customFormat="1" x14ac:dyDescent="0.35">
      <c r="A487" s="21">
        <v>10141103</v>
      </c>
      <c r="B487" s="115" t="s">
        <v>496</v>
      </c>
      <c r="C487" s="272" t="s">
        <v>495</v>
      </c>
      <c r="D487" s="21"/>
      <c r="E487" s="114" t="str">
        <f t="shared" si="83"/>
        <v xml:space="preserve">TRANSFORMADOR AUXILIAR MARCA:Efacec Se3 </v>
      </c>
      <c r="F487" s="21"/>
      <c r="G487" s="21" t="s">
        <v>117</v>
      </c>
      <c r="H487" s="21" t="s">
        <v>494</v>
      </c>
      <c r="I487" s="21" t="s">
        <v>651</v>
      </c>
      <c r="J487" s="21"/>
      <c r="K487" s="119"/>
      <c r="L487" s="119"/>
      <c r="M487" s="21">
        <v>500</v>
      </c>
      <c r="N487" s="21">
        <v>11</v>
      </c>
      <c r="O487" s="21">
        <v>0.4</v>
      </c>
      <c r="P487" s="21">
        <v>3</v>
      </c>
      <c r="Q487" s="21">
        <v>1994</v>
      </c>
      <c r="R487" s="21" t="s">
        <v>535</v>
      </c>
      <c r="S487" s="21">
        <v>147534</v>
      </c>
      <c r="T487" s="22">
        <v>1200</v>
      </c>
      <c r="U487" s="111">
        <v>45</v>
      </c>
      <c r="V487" s="113">
        <f t="shared" si="84"/>
        <v>617.33333333333337</v>
      </c>
      <c r="W487" s="113">
        <f t="shared" si="85"/>
        <v>582.66666666666663</v>
      </c>
      <c r="X487" s="112">
        <f t="shared" si="86"/>
        <v>582666.66666666663</v>
      </c>
      <c r="Y487" s="118"/>
      <c r="Z487" s="110">
        <f t="shared" si="94"/>
        <v>22</v>
      </c>
      <c r="AA487" s="109">
        <f t="shared" si="87"/>
        <v>60</v>
      </c>
      <c r="AB487" s="109">
        <f t="shared" si="88"/>
        <v>60000</v>
      </c>
      <c r="AC487" s="108">
        <f t="shared" si="89"/>
        <v>1140</v>
      </c>
      <c r="AD487" s="107">
        <f t="shared" si="90"/>
        <v>2.2222222222222223E-2</v>
      </c>
      <c r="AE487" s="106">
        <f t="shared" si="91"/>
        <v>25.333333333333336</v>
      </c>
      <c r="AF487" s="105">
        <f t="shared" si="92"/>
        <v>608</v>
      </c>
      <c r="AG487" s="105">
        <f t="shared" si="93"/>
        <v>592</v>
      </c>
    </row>
    <row r="488" spans="1:33" s="88" customFormat="1" x14ac:dyDescent="0.35">
      <c r="A488" s="21">
        <v>10141103</v>
      </c>
      <c r="B488" s="115" t="s">
        <v>18023</v>
      </c>
      <c r="C488" s="259" t="s">
        <v>18022</v>
      </c>
      <c r="D488" s="133" t="s">
        <v>1529</v>
      </c>
      <c r="E488" s="114" t="str">
        <f t="shared" si="83"/>
        <v>MINISUBESTAÇÃO MARCA:GEC  PTS 66</v>
      </c>
      <c r="F488" s="21"/>
      <c r="G488" s="21"/>
      <c r="H488" s="21" t="s">
        <v>494</v>
      </c>
      <c r="I488" s="21"/>
      <c r="J488" s="21"/>
      <c r="K488" s="133" t="s">
        <v>18822</v>
      </c>
      <c r="L488" s="133" t="s">
        <v>18821</v>
      </c>
      <c r="M488" s="21">
        <v>315</v>
      </c>
      <c r="N488" s="21">
        <v>11</v>
      </c>
      <c r="O488" s="21" t="s">
        <v>510</v>
      </c>
      <c r="P488" s="124" t="s">
        <v>516</v>
      </c>
      <c r="Q488" s="21">
        <v>1995</v>
      </c>
      <c r="R488" s="21" t="s">
        <v>14487</v>
      </c>
      <c r="S488" s="21" t="s">
        <v>18820</v>
      </c>
      <c r="T488" s="116">
        <v>1213</v>
      </c>
      <c r="U488" s="111">
        <v>45</v>
      </c>
      <c r="V488" s="113">
        <f t="shared" si="84"/>
        <v>649.62888888888881</v>
      </c>
      <c r="W488" s="113">
        <f t="shared" si="85"/>
        <v>563.37111111111119</v>
      </c>
      <c r="X488" s="112">
        <f t="shared" si="86"/>
        <v>563371.11111111124</v>
      </c>
      <c r="Y488" s="111"/>
      <c r="Z488" s="110">
        <f t="shared" si="94"/>
        <v>23</v>
      </c>
      <c r="AA488" s="109">
        <f t="shared" si="87"/>
        <v>60.650000000000006</v>
      </c>
      <c r="AB488" s="109">
        <f t="shared" si="88"/>
        <v>60650.000000000007</v>
      </c>
      <c r="AC488" s="108">
        <f t="shared" si="89"/>
        <v>1152.3499999999999</v>
      </c>
      <c r="AD488" s="107">
        <f t="shared" si="90"/>
        <v>2.2222222222222223E-2</v>
      </c>
      <c r="AE488" s="106">
        <f t="shared" si="91"/>
        <v>25.607777777777777</v>
      </c>
      <c r="AF488" s="105">
        <f t="shared" si="92"/>
        <v>588.97888888888895</v>
      </c>
      <c r="AG488" s="105">
        <f t="shared" si="93"/>
        <v>624.02111111111105</v>
      </c>
    </row>
    <row r="489" spans="1:33" s="88" customFormat="1" x14ac:dyDescent="0.35">
      <c r="A489" s="21">
        <v>10141103</v>
      </c>
      <c r="B489" s="115" t="s">
        <v>18023</v>
      </c>
      <c r="C489" s="259" t="s">
        <v>18022</v>
      </c>
      <c r="D489" s="133" t="s">
        <v>1529</v>
      </c>
      <c r="E489" s="114" t="str">
        <f t="shared" si="83"/>
        <v>MINISUBESTAÇÃO MARCA:GEC  PTS 66</v>
      </c>
      <c r="F489" s="21"/>
      <c r="G489" s="21"/>
      <c r="H489" s="21" t="s">
        <v>494</v>
      </c>
      <c r="I489" s="21"/>
      <c r="J489" s="21"/>
      <c r="K489" s="133" t="s">
        <v>18822</v>
      </c>
      <c r="L489" s="133" t="s">
        <v>18821</v>
      </c>
      <c r="M489" s="21">
        <v>315</v>
      </c>
      <c r="N489" s="21">
        <v>11</v>
      </c>
      <c r="O489" s="21" t="s">
        <v>510</v>
      </c>
      <c r="P489" s="124" t="s">
        <v>516</v>
      </c>
      <c r="Q489" s="21">
        <v>1995</v>
      </c>
      <c r="R489" s="21" t="s">
        <v>14487</v>
      </c>
      <c r="S489" s="21" t="s">
        <v>18820</v>
      </c>
      <c r="T489" s="116">
        <v>1213</v>
      </c>
      <c r="U489" s="111">
        <v>45</v>
      </c>
      <c r="V489" s="113">
        <f t="shared" si="84"/>
        <v>649.62888888888881</v>
      </c>
      <c r="W489" s="113">
        <f t="shared" si="85"/>
        <v>563.37111111111119</v>
      </c>
      <c r="X489" s="112">
        <f t="shared" si="86"/>
        <v>563371.11111111124</v>
      </c>
      <c r="Y489" s="111"/>
      <c r="Z489" s="110">
        <f t="shared" si="94"/>
        <v>23</v>
      </c>
      <c r="AA489" s="109">
        <f t="shared" si="87"/>
        <v>60.650000000000006</v>
      </c>
      <c r="AB489" s="109">
        <f t="shared" si="88"/>
        <v>60650.000000000007</v>
      </c>
      <c r="AC489" s="108">
        <f t="shared" si="89"/>
        <v>1152.3499999999999</v>
      </c>
      <c r="AD489" s="107">
        <f t="shared" si="90"/>
        <v>2.2222222222222223E-2</v>
      </c>
      <c r="AE489" s="106">
        <f t="shared" si="91"/>
        <v>25.607777777777777</v>
      </c>
      <c r="AF489" s="105">
        <f t="shared" si="92"/>
        <v>588.97888888888895</v>
      </c>
      <c r="AG489" s="105">
        <f t="shared" si="93"/>
        <v>624.02111111111105</v>
      </c>
    </row>
    <row r="490" spans="1:33" s="88" customFormat="1" x14ac:dyDescent="0.35">
      <c r="A490" s="21">
        <v>10141103</v>
      </c>
      <c r="B490" s="115" t="s">
        <v>18023</v>
      </c>
      <c r="C490" s="259" t="s">
        <v>18022</v>
      </c>
      <c r="D490" s="133" t="s">
        <v>10944</v>
      </c>
      <c r="E490" s="114" t="str">
        <f t="shared" si="83"/>
        <v>MINISUBESTAÇÃO MARCA:  PT 26</v>
      </c>
      <c r="F490" s="21"/>
      <c r="G490" s="21"/>
      <c r="H490" s="21" t="s">
        <v>494</v>
      </c>
      <c r="I490" s="21"/>
      <c r="J490" s="21"/>
      <c r="K490" s="133" t="s">
        <v>18234</v>
      </c>
      <c r="L490" s="133" t="s">
        <v>18233</v>
      </c>
      <c r="M490" s="21">
        <v>315</v>
      </c>
      <c r="N490" s="21">
        <v>11</v>
      </c>
      <c r="O490" s="21" t="s">
        <v>510</v>
      </c>
      <c r="P490" s="124" t="s">
        <v>516</v>
      </c>
      <c r="Q490" s="21">
        <v>1995</v>
      </c>
      <c r="R490" s="21"/>
      <c r="S490" s="21"/>
      <c r="T490" s="116">
        <v>1213</v>
      </c>
      <c r="U490" s="111">
        <v>45</v>
      </c>
      <c r="V490" s="113">
        <f t="shared" si="84"/>
        <v>649.62888888888881</v>
      </c>
      <c r="W490" s="113">
        <f t="shared" si="85"/>
        <v>563.37111111111119</v>
      </c>
      <c r="X490" s="112">
        <f t="shared" si="86"/>
        <v>563371.11111111124</v>
      </c>
      <c r="Y490" s="111"/>
      <c r="Z490" s="110">
        <f t="shared" si="94"/>
        <v>23</v>
      </c>
      <c r="AA490" s="109">
        <f t="shared" si="87"/>
        <v>60.650000000000006</v>
      </c>
      <c r="AB490" s="109">
        <f t="shared" si="88"/>
        <v>60650.000000000007</v>
      </c>
      <c r="AC490" s="108">
        <f t="shared" si="89"/>
        <v>1152.3499999999999</v>
      </c>
      <c r="AD490" s="107">
        <f t="shared" si="90"/>
        <v>2.2222222222222223E-2</v>
      </c>
      <c r="AE490" s="106">
        <f t="shared" si="91"/>
        <v>25.607777777777777</v>
      </c>
      <c r="AF490" s="105">
        <f t="shared" si="92"/>
        <v>588.97888888888895</v>
      </c>
      <c r="AG490" s="105">
        <f t="shared" si="93"/>
        <v>624.02111111111105</v>
      </c>
    </row>
    <row r="491" spans="1:33" s="88" customFormat="1" x14ac:dyDescent="0.35">
      <c r="A491" s="21">
        <v>10141103</v>
      </c>
      <c r="B491" s="115" t="s">
        <v>18023</v>
      </c>
      <c r="C491" s="259" t="s">
        <v>18022</v>
      </c>
      <c r="D491" s="21" t="s">
        <v>18818</v>
      </c>
      <c r="E491" s="114" t="str">
        <f t="shared" si="83"/>
        <v>MINISUBESTAÇÃO MARCA:POWER ENGINNERS AGXX/PTS0059 AGXX/PTS0059</v>
      </c>
      <c r="F491" s="61" t="s">
        <v>18819</v>
      </c>
      <c r="G491" s="21" t="s">
        <v>18818</v>
      </c>
      <c r="H491" s="21" t="s">
        <v>2113</v>
      </c>
      <c r="I491" s="21" t="s">
        <v>2113</v>
      </c>
      <c r="J491" s="21"/>
      <c r="K491" s="121" t="s">
        <v>18817</v>
      </c>
      <c r="L491" s="121" t="s">
        <v>18816</v>
      </c>
      <c r="M491" s="61">
        <v>200</v>
      </c>
      <c r="N491" s="121">
        <v>11</v>
      </c>
      <c r="O491" s="61">
        <v>0.4</v>
      </c>
      <c r="P491" s="61">
        <v>3</v>
      </c>
      <c r="Q491" s="121">
        <v>1995</v>
      </c>
      <c r="R491" s="121" t="s">
        <v>1922</v>
      </c>
      <c r="S491" s="121" t="s">
        <v>18815</v>
      </c>
      <c r="T491" s="116">
        <v>1733</v>
      </c>
      <c r="U491" s="111">
        <v>45</v>
      </c>
      <c r="V491" s="113">
        <f t="shared" si="84"/>
        <v>928.11777777777763</v>
      </c>
      <c r="W491" s="113">
        <f t="shared" si="85"/>
        <v>804.88222222222237</v>
      </c>
      <c r="X491" s="112">
        <f t="shared" si="86"/>
        <v>804882.22222222236</v>
      </c>
      <c r="Y491" s="111"/>
      <c r="Z491" s="110">
        <f t="shared" si="94"/>
        <v>23</v>
      </c>
      <c r="AA491" s="109">
        <f t="shared" si="87"/>
        <v>86.65</v>
      </c>
      <c r="AB491" s="109">
        <f t="shared" si="88"/>
        <v>86650</v>
      </c>
      <c r="AC491" s="108">
        <f t="shared" si="89"/>
        <v>1646.35</v>
      </c>
      <c r="AD491" s="107">
        <f t="shared" si="90"/>
        <v>2.2222222222222223E-2</v>
      </c>
      <c r="AE491" s="106">
        <f t="shared" si="91"/>
        <v>36.585555555555558</v>
      </c>
      <c r="AF491" s="105">
        <f t="shared" si="92"/>
        <v>841.46777777777788</v>
      </c>
      <c r="AG491" s="105">
        <f t="shared" si="93"/>
        <v>891.53222222222212</v>
      </c>
    </row>
    <row r="492" spans="1:33" s="88" customFormat="1" x14ac:dyDescent="0.35">
      <c r="A492" s="21">
        <v>10141103</v>
      </c>
      <c r="B492" s="115" t="s">
        <v>14786</v>
      </c>
      <c r="C492" s="259" t="s">
        <v>710</v>
      </c>
      <c r="D492" s="21" t="s">
        <v>172</v>
      </c>
      <c r="E492" s="114" t="str">
        <f t="shared" si="83"/>
        <v>TRANSFORMADOR MARCA:SBG NAMPULA CENTRAL T4</v>
      </c>
      <c r="F492" s="21"/>
      <c r="G492" s="21" t="s">
        <v>200</v>
      </c>
      <c r="H492" s="21" t="s">
        <v>545</v>
      </c>
      <c r="I492" s="21"/>
      <c r="J492" s="21"/>
      <c r="K492" s="119" t="s">
        <v>199</v>
      </c>
      <c r="L492" s="119" t="s">
        <v>198</v>
      </c>
      <c r="M492" s="21">
        <v>1500</v>
      </c>
      <c r="N492" s="21" t="s">
        <v>619</v>
      </c>
      <c r="O492" s="21" t="s">
        <v>362</v>
      </c>
      <c r="P492" s="21">
        <v>3</v>
      </c>
      <c r="Q492" s="21">
        <v>1995</v>
      </c>
      <c r="R492" s="21" t="s">
        <v>649</v>
      </c>
      <c r="S492" s="21">
        <v>322552</v>
      </c>
      <c r="T492" s="116">
        <v>20419</v>
      </c>
      <c r="U492" s="111">
        <v>45</v>
      </c>
      <c r="V492" s="113">
        <f t="shared" si="84"/>
        <v>10935.508888888888</v>
      </c>
      <c r="W492" s="113">
        <f t="shared" si="85"/>
        <v>9483.4911111111123</v>
      </c>
      <c r="X492" s="112">
        <f t="shared" si="86"/>
        <v>9483491.1111111119</v>
      </c>
      <c r="Y492" s="111"/>
      <c r="Z492" s="110">
        <f t="shared" si="94"/>
        <v>23</v>
      </c>
      <c r="AA492" s="109">
        <f t="shared" si="87"/>
        <v>1020.95</v>
      </c>
      <c r="AB492" s="109">
        <f t="shared" si="88"/>
        <v>1020950</v>
      </c>
      <c r="AC492" s="108">
        <f t="shared" si="89"/>
        <v>19398.05</v>
      </c>
      <c r="AD492" s="107">
        <f t="shared" si="90"/>
        <v>2.2222222222222223E-2</v>
      </c>
      <c r="AE492" s="106">
        <f t="shared" si="91"/>
        <v>431.06777777777779</v>
      </c>
      <c r="AF492" s="105">
        <f t="shared" si="92"/>
        <v>9914.5588888888906</v>
      </c>
      <c r="AG492" s="105">
        <f t="shared" si="93"/>
        <v>10504.441111111109</v>
      </c>
    </row>
    <row r="493" spans="1:33" s="88" customFormat="1" x14ac:dyDescent="0.35">
      <c r="A493" s="21">
        <v>10141103</v>
      </c>
      <c r="B493" s="115" t="s">
        <v>14786</v>
      </c>
      <c r="C493" s="259" t="s">
        <v>710</v>
      </c>
      <c r="D493" s="21" t="s">
        <v>167</v>
      </c>
      <c r="E493" s="114" t="str">
        <f t="shared" si="83"/>
        <v>TRANSFORMADOR MARCA:SBG NAMPULA CENTRAL T5</v>
      </c>
      <c r="F493" s="21"/>
      <c r="G493" s="21" t="s">
        <v>200</v>
      </c>
      <c r="H493" s="21" t="s">
        <v>545</v>
      </c>
      <c r="I493" s="21"/>
      <c r="J493" s="21"/>
      <c r="K493" s="21" t="s">
        <v>199</v>
      </c>
      <c r="L493" s="21" t="s">
        <v>198</v>
      </c>
      <c r="M493" s="21">
        <v>1500</v>
      </c>
      <c r="N493" s="21" t="s">
        <v>619</v>
      </c>
      <c r="O493" s="21" t="s">
        <v>362</v>
      </c>
      <c r="P493" s="21">
        <v>3</v>
      </c>
      <c r="Q493" s="21">
        <v>1995</v>
      </c>
      <c r="R493" s="21" t="s">
        <v>649</v>
      </c>
      <c r="S493" s="21">
        <v>322553</v>
      </c>
      <c r="T493" s="116">
        <v>20419</v>
      </c>
      <c r="U493" s="111">
        <v>45</v>
      </c>
      <c r="V493" s="113">
        <f t="shared" si="84"/>
        <v>10935.508888888888</v>
      </c>
      <c r="W493" s="113">
        <f t="shared" si="85"/>
        <v>9483.4911111111123</v>
      </c>
      <c r="X493" s="112">
        <f t="shared" si="86"/>
        <v>9483491.1111111119</v>
      </c>
      <c r="Y493" s="111"/>
      <c r="Z493" s="110">
        <f t="shared" si="94"/>
        <v>23</v>
      </c>
      <c r="AA493" s="109">
        <f t="shared" si="87"/>
        <v>1020.95</v>
      </c>
      <c r="AB493" s="109">
        <f t="shared" si="88"/>
        <v>1020950</v>
      </c>
      <c r="AC493" s="108">
        <f t="shared" si="89"/>
        <v>19398.05</v>
      </c>
      <c r="AD493" s="107">
        <f t="shared" si="90"/>
        <v>2.2222222222222223E-2</v>
      </c>
      <c r="AE493" s="106">
        <f t="shared" si="91"/>
        <v>431.06777777777779</v>
      </c>
      <c r="AF493" s="105">
        <f t="shared" si="92"/>
        <v>9914.5588888888906</v>
      </c>
      <c r="AG493" s="105">
        <f t="shared" si="93"/>
        <v>10504.441111111109</v>
      </c>
    </row>
    <row r="494" spans="1:33" s="88" customFormat="1" x14ac:dyDescent="0.35">
      <c r="A494" s="21">
        <v>10141103</v>
      </c>
      <c r="B494" s="115" t="s">
        <v>14786</v>
      </c>
      <c r="C494" s="259" t="s">
        <v>710</v>
      </c>
      <c r="D494" s="21" t="s">
        <v>17548</v>
      </c>
      <c r="E494" s="114" t="str">
        <f t="shared" si="83"/>
        <v>TRANSFORMADOR MARCA:SBG NAMPULA CENTRAL T7</v>
      </c>
      <c r="F494" s="21"/>
      <c r="G494" s="21" t="s">
        <v>200</v>
      </c>
      <c r="H494" s="21" t="s">
        <v>545</v>
      </c>
      <c r="I494" s="21"/>
      <c r="J494" s="21"/>
      <c r="K494" s="21" t="s">
        <v>199</v>
      </c>
      <c r="L494" s="21" t="s">
        <v>198</v>
      </c>
      <c r="M494" s="21">
        <v>2500</v>
      </c>
      <c r="N494" s="21" t="s">
        <v>619</v>
      </c>
      <c r="O494" s="21" t="s">
        <v>17546</v>
      </c>
      <c r="P494" s="21">
        <v>3</v>
      </c>
      <c r="Q494" s="21">
        <v>1995</v>
      </c>
      <c r="R494" s="21" t="s">
        <v>649</v>
      </c>
      <c r="S494" s="21">
        <v>322550</v>
      </c>
      <c r="T494" s="116">
        <v>20419</v>
      </c>
      <c r="U494" s="111">
        <v>45</v>
      </c>
      <c r="V494" s="113">
        <f t="shared" si="84"/>
        <v>10935.508888888888</v>
      </c>
      <c r="W494" s="113">
        <f t="shared" si="85"/>
        <v>9483.4911111111123</v>
      </c>
      <c r="X494" s="112">
        <f t="shared" si="86"/>
        <v>9483491.1111111119</v>
      </c>
      <c r="Y494" s="111"/>
      <c r="Z494" s="110">
        <f t="shared" si="94"/>
        <v>23</v>
      </c>
      <c r="AA494" s="109">
        <f t="shared" si="87"/>
        <v>1020.95</v>
      </c>
      <c r="AB494" s="109">
        <f t="shared" si="88"/>
        <v>1020950</v>
      </c>
      <c r="AC494" s="108">
        <f t="shared" si="89"/>
        <v>19398.05</v>
      </c>
      <c r="AD494" s="107">
        <f t="shared" si="90"/>
        <v>2.2222222222222223E-2</v>
      </c>
      <c r="AE494" s="106">
        <f t="shared" si="91"/>
        <v>431.06777777777779</v>
      </c>
      <c r="AF494" s="105">
        <f t="shared" si="92"/>
        <v>9914.5588888888906</v>
      </c>
      <c r="AG494" s="105">
        <f t="shared" si="93"/>
        <v>10504.441111111109</v>
      </c>
    </row>
    <row r="495" spans="1:33" s="88" customFormat="1" x14ac:dyDescent="0.35">
      <c r="A495" s="21">
        <v>10141103</v>
      </c>
      <c r="B495" s="115" t="s">
        <v>14786</v>
      </c>
      <c r="C495" s="259" t="s">
        <v>710</v>
      </c>
      <c r="D495" s="21" t="s">
        <v>17547</v>
      </c>
      <c r="E495" s="114" t="str">
        <f t="shared" si="83"/>
        <v>TRANSFORMADOR MARCA:SBG NAMPULA CENTRAL T6</v>
      </c>
      <c r="F495" s="21"/>
      <c r="G495" s="21" t="s">
        <v>200</v>
      </c>
      <c r="H495" s="21" t="s">
        <v>545</v>
      </c>
      <c r="I495" s="21"/>
      <c r="J495" s="21"/>
      <c r="K495" s="21" t="s">
        <v>199</v>
      </c>
      <c r="L495" s="21" t="s">
        <v>198</v>
      </c>
      <c r="M495" s="21">
        <v>2500</v>
      </c>
      <c r="N495" s="21" t="s">
        <v>619</v>
      </c>
      <c r="O495" s="21" t="s">
        <v>17546</v>
      </c>
      <c r="P495" s="21">
        <v>3</v>
      </c>
      <c r="Q495" s="21">
        <v>1995</v>
      </c>
      <c r="R495" s="21" t="s">
        <v>649</v>
      </c>
      <c r="S495" s="21">
        <v>322551</v>
      </c>
      <c r="T495" s="116">
        <v>20419</v>
      </c>
      <c r="U495" s="111">
        <v>45</v>
      </c>
      <c r="V495" s="113">
        <f t="shared" si="84"/>
        <v>10935.508888888888</v>
      </c>
      <c r="W495" s="113">
        <f t="shared" si="85"/>
        <v>9483.4911111111123</v>
      </c>
      <c r="X495" s="112">
        <f t="shared" si="86"/>
        <v>9483491.1111111119</v>
      </c>
      <c r="Y495" s="111"/>
      <c r="Z495" s="110">
        <f t="shared" si="94"/>
        <v>23</v>
      </c>
      <c r="AA495" s="109">
        <f t="shared" si="87"/>
        <v>1020.95</v>
      </c>
      <c r="AB495" s="109">
        <f t="shared" si="88"/>
        <v>1020950</v>
      </c>
      <c r="AC495" s="108">
        <f t="shared" si="89"/>
        <v>19398.05</v>
      </c>
      <c r="AD495" s="107">
        <f t="shared" si="90"/>
        <v>2.2222222222222223E-2</v>
      </c>
      <c r="AE495" s="106">
        <f t="shared" si="91"/>
        <v>431.06777777777779</v>
      </c>
      <c r="AF495" s="105">
        <f t="shared" si="92"/>
        <v>9914.5588888888906</v>
      </c>
      <c r="AG495" s="105">
        <f t="shared" si="93"/>
        <v>10504.441111111109</v>
      </c>
    </row>
    <row r="496" spans="1:33" s="88" customFormat="1" x14ac:dyDescent="0.35">
      <c r="A496" s="21">
        <v>10141103</v>
      </c>
      <c r="B496" s="115" t="s">
        <v>14786</v>
      </c>
      <c r="C496" s="259" t="s">
        <v>710</v>
      </c>
      <c r="D496" s="21" t="s">
        <v>155</v>
      </c>
      <c r="E496" s="114" t="str">
        <f t="shared" si="83"/>
        <v>TRANSFORMADOR MARCA: NAMPULA CENTRAL TEMP</v>
      </c>
      <c r="F496" s="21"/>
      <c r="G496" s="21" t="s">
        <v>200</v>
      </c>
      <c r="H496" s="21" t="s">
        <v>545</v>
      </c>
      <c r="I496" s="21"/>
      <c r="J496" s="21"/>
      <c r="K496" s="21" t="s">
        <v>199</v>
      </c>
      <c r="L496" s="21" t="s">
        <v>198</v>
      </c>
      <c r="M496" s="21">
        <v>160</v>
      </c>
      <c r="N496" s="21" t="s">
        <v>19</v>
      </c>
      <c r="O496" s="21" t="s">
        <v>619</v>
      </c>
      <c r="P496" s="21">
        <v>3</v>
      </c>
      <c r="Q496" s="21">
        <v>1995</v>
      </c>
      <c r="R496" s="21"/>
      <c r="S496" s="21"/>
      <c r="T496" s="116">
        <v>991</v>
      </c>
      <c r="U496" s="111">
        <v>45</v>
      </c>
      <c r="V496" s="113">
        <f t="shared" si="84"/>
        <v>530.73555555555549</v>
      </c>
      <c r="W496" s="113">
        <f t="shared" si="85"/>
        <v>460.26444444444451</v>
      </c>
      <c r="X496" s="112">
        <f t="shared" si="86"/>
        <v>460264.4444444445</v>
      </c>
      <c r="Y496" s="111"/>
      <c r="Z496" s="110">
        <f t="shared" si="94"/>
        <v>23</v>
      </c>
      <c r="AA496" s="109">
        <f t="shared" si="87"/>
        <v>49.550000000000004</v>
      </c>
      <c r="AB496" s="109">
        <f t="shared" si="88"/>
        <v>49550.000000000007</v>
      </c>
      <c r="AC496" s="108">
        <f t="shared" si="89"/>
        <v>941.45</v>
      </c>
      <c r="AD496" s="107">
        <f t="shared" si="90"/>
        <v>2.2222222222222223E-2</v>
      </c>
      <c r="AE496" s="106">
        <f t="shared" si="91"/>
        <v>20.921111111111113</v>
      </c>
      <c r="AF496" s="105">
        <f t="shared" si="92"/>
        <v>481.1855555555556</v>
      </c>
      <c r="AG496" s="105">
        <f t="shared" si="93"/>
        <v>509.8144444444444</v>
      </c>
    </row>
    <row r="497" spans="1:33" s="88" customFormat="1" x14ac:dyDescent="0.35">
      <c r="A497" s="21">
        <v>10141103</v>
      </c>
      <c r="B497" s="115" t="s">
        <v>14786</v>
      </c>
      <c r="C497" s="259" t="s">
        <v>710</v>
      </c>
      <c r="D497" s="21" t="s">
        <v>9228</v>
      </c>
      <c r="E497" s="114" t="str">
        <f t="shared" si="83"/>
        <v>TRANSFORMADOR MARCA:TM MOMA PTS 7</v>
      </c>
      <c r="F497" s="21"/>
      <c r="G497" s="21" t="s">
        <v>12294</v>
      </c>
      <c r="H497" s="21" t="s">
        <v>12294</v>
      </c>
      <c r="I497" s="21" t="s">
        <v>17545</v>
      </c>
      <c r="J497" s="21"/>
      <c r="K497" s="21" t="s">
        <v>17544</v>
      </c>
      <c r="L497" s="21" t="s">
        <v>17543</v>
      </c>
      <c r="M497" s="21">
        <v>200</v>
      </c>
      <c r="N497" s="21" t="s">
        <v>376</v>
      </c>
      <c r="O497" s="21" t="s">
        <v>362</v>
      </c>
      <c r="P497" s="21">
        <v>3</v>
      </c>
      <c r="Q497" s="21">
        <v>1995</v>
      </c>
      <c r="R497" s="21" t="s">
        <v>1769</v>
      </c>
      <c r="S497" s="21"/>
      <c r="T497" s="116">
        <v>991</v>
      </c>
      <c r="U497" s="111">
        <v>45</v>
      </c>
      <c r="V497" s="113">
        <f t="shared" si="84"/>
        <v>530.73555555555549</v>
      </c>
      <c r="W497" s="113">
        <f t="shared" si="85"/>
        <v>460.26444444444451</v>
      </c>
      <c r="X497" s="112">
        <f t="shared" si="86"/>
        <v>460264.4444444445</v>
      </c>
      <c r="Y497" s="111"/>
      <c r="Z497" s="110">
        <f t="shared" si="94"/>
        <v>23</v>
      </c>
      <c r="AA497" s="109">
        <f t="shared" si="87"/>
        <v>49.550000000000004</v>
      </c>
      <c r="AB497" s="109">
        <f t="shared" si="88"/>
        <v>49550.000000000007</v>
      </c>
      <c r="AC497" s="108">
        <f t="shared" si="89"/>
        <v>941.45</v>
      </c>
      <c r="AD497" s="107">
        <f t="shared" si="90"/>
        <v>2.2222222222222223E-2</v>
      </c>
      <c r="AE497" s="106">
        <f t="shared" si="91"/>
        <v>20.921111111111113</v>
      </c>
      <c r="AF497" s="105">
        <f t="shared" si="92"/>
        <v>481.1855555555556</v>
      </c>
      <c r="AG497" s="105">
        <f t="shared" si="93"/>
        <v>509.8144444444444</v>
      </c>
    </row>
    <row r="498" spans="1:33" s="88" customFormat="1" x14ac:dyDescent="0.35">
      <c r="A498" s="21">
        <v>10141103</v>
      </c>
      <c r="B498" s="115" t="s">
        <v>14786</v>
      </c>
      <c r="C498" s="259" t="s">
        <v>710</v>
      </c>
      <c r="D498" s="21" t="s">
        <v>17552</v>
      </c>
      <c r="E498" s="114" t="str">
        <f t="shared" si="83"/>
        <v>TRANSFORMADOR MARCA:GEC ALSTOM AGCHI/PT26 AGCHI/PT26</v>
      </c>
      <c r="F498" s="21" t="s">
        <v>17553</v>
      </c>
      <c r="G498" s="21" t="s">
        <v>17552</v>
      </c>
      <c r="H498" s="21" t="s">
        <v>977</v>
      </c>
      <c r="I498" s="21" t="s">
        <v>976</v>
      </c>
      <c r="J498" s="21"/>
      <c r="K498" s="139" t="s">
        <v>17551</v>
      </c>
      <c r="L498" s="119" t="s">
        <v>17550</v>
      </c>
      <c r="M498" s="21">
        <v>250</v>
      </c>
      <c r="N498" s="21">
        <v>6.6</v>
      </c>
      <c r="O498" s="21">
        <v>0.4</v>
      </c>
      <c r="P498" s="21">
        <v>3</v>
      </c>
      <c r="Q498" s="21">
        <v>1995</v>
      </c>
      <c r="R498" s="21" t="s">
        <v>14184</v>
      </c>
      <c r="S498" s="21" t="s">
        <v>17549</v>
      </c>
      <c r="T498" s="116">
        <v>840</v>
      </c>
      <c r="U498" s="111">
        <v>45</v>
      </c>
      <c r="V498" s="113">
        <f t="shared" si="84"/>
        <v>449.86666666666662</v>
      </c>
      <c r="W498" s="113">
        <f t="shared" si="85"/>
        <v>390.13333333333338</v>
      </c>
      <c r="X498" s="112">
        <f t="shared" si="86"/>
        <v>390133.33333333337</v>
      </c>
      <c r="Y498" s="111"/>
      <c r="Z498" s="110">
        <f t="shared" si="94"/>
        <v>23</v>
      </c>
      <c r="AA498" s="109">
        <f t="shared" si="87"/>
        <v>42</v>
      </c>
      <c r="AB498" s="109">
        <f t="shared" si="88"/>
        <v>42000</v>
      </c>
      <c r="AC498" s="108">
        <f t="shared" si="89"/>
        <v>798</v>
      </c>
      <c r="AD498" s="107">
        <f t="shared" si="90"/>
        <v>2.2222222222222223E-2</v>
      </c>
      <c r="AE498" s="106">
        <f t="shared" si="91"/>
        <v>17.733333333333334</v>
      </c>
      <c r="AF498" s="105">
        <f t="shared" si="92"/>
        <v>407.86666666666673</v>
      </c>
      <c r="AG498" s="105">
        <f t="shared" si="93"/>
        <v>432.13333333333327</v>
      </c>
    </row>
    <row r="499" spans="1:33" s="88" customFormat="1" x14ac:dyDescent="0.35">
      <c r="A499" s="21">
        <v>10141103</v>
      </c>
      <c r="B499" s="115" t="s">
        <v>14786</v>
      </c>
      <c r="C499" s="259" t="s">
        <v>710</v>
      </c>
      <c r="D499" s="61" t="s">
        <v>172</v>
      </c>
      <c r="E499" s="114" t="str">
        <f t="shared" si="83"/>
        <v>TRANSFORMADOR MARCA:SBG NAMPULA CENTRAL T4</v>
      </c>
      <c r="F499" s="61"/>
      <c r="G499" s="61" t="s">
        <v>200</v>
      </c>
      <c r="H499" s="21" t="s">
        <v>545</v>
      </c>
      <c r="I499" s="61"/>
      <c r="J499" s="61"/>
      <c r="K499" s="122" t="s">
        <v>199</v>
      </c>
      <c r="L499" s="122" t="s">
        <v>198</v>
      </c>
      <c r="M499" s="21">
        <v>1500</v>
      </c>
      <c r="N499" s="61" t="s">
        <v>619</v>
      </c>
      <c r="O499" s="61" t="s">
        <v>362</v>
      </c>
      <c r="P499" s="61">
        <v>3</v>
      </c>
      <c r="Q499" s="61">
        <v>1995</v>
      </c>
      <c r="R499" s="61" t="s">
        <v>649</v>
      </c>
      <c r="S499" s="61">
        <v>322552</v>
      </c>
      <c r="T499" s="116">
        <v>20419</v>
      </c>
      <c r="U499" s="111">
        <v>45</v>
      </c>
      <c r="V499" s="113">
        <f t="shared" si="84"/>
        <v>10935.508888888888</v>
      </c>
      <c r="W499" s="113">
        <f t="shared" si="85"/>
        <v>9483.4911111111123</v>
      </c>
      <c r="X499" s="112">
        <f t="shared" si="86"/>
        <v>9483491.1111111119</v>
      </c>
      <c r="Y499" s="111"/>
      <c r="Z499" s="110">
        <f t="shared" si="94"/>
        <v>23</v>
      </c>
      <c r="AA499" s="109">
        <f t="shared" si="87"/>
        <v>1020.95</v>
      </c>
      <c r="AB499" s="109">
        <f t="shared" si="88"/>
        <v>1020950</v>
      </c>
      <c r="AC499" s="108">
        <f t="shared" si="89"/>
        <v>19398.05</v>
      </c>
      <c r="AD499" s="107">
        <f t="shared" si="90"/>
        <v>2.2222222222222223E-2</v>
      </c>
      <c r="AE499" s="106">
        <f t="shared" si="91"/>
        <v>431.06777777777779</v>
      </c>
      <c r="AF499" s="105">
        <f t="shared" si="92"/>
        <v>9914.5588888888906</v>
      </c>
      <c r="AG499" s="105">
        <f t="shared" si="93"/>
        <v>10504.441111111109</v>
      </c>
    </row>
    <row r="500" spans="1:33" s="88" customFormat="1" x14ac:dyDescent="0.35">
      <c r="A500" s="21">
        <v>10141103</v>
      </c>
      <c r="B500" s="115" t="s">
        <v>14786</v>
      </c>
      <c r="C500" s="259" t="s">
        <v>710</v>
      </c>
      <c r="D500" s="21" t="s">
        <v>167</v>
      </c>
      <c r="E500" s="114" t="str">
        <f t="shared" si="83"/>
        <v>TRANSFORMADOR MARCA:SBG NAMPULA CENTRAL T5</v>
      </c>
      <c r="F500" s="21"/>
      <c r="G500" s="21" t="s">
        <v>200</v>
      </c>
      <c r="H500" s="21" t="s">
        <v>545</v>
      </c>
      <c r="I500" s="21"/>
      <c r="J500" s="21"/>
      <c r="K500" s="21" t="s">
        <v>199</v>
      </c>
      <c r="L500" s="21" t="s">
        <v>198</v>
      </c>
      <c r="M500" s="21">
        <v>1500</v>
      </c>
      <c r="N500" s="21" t="s">
        <v>619</v>
      </c>
      <c r="O500" s="21" t="s">
        <v>362</v>
      </c>
      <c r="P500" s="21">
        <v>3</v>
      </c>
      <c r="Q500" s="21">
        <v>1995</v>
      </c>
      <c r="R500" s="21" t="s">
        <v>649</v>
      </c>
      <c r="S500" s="21">
        <v>322553</v>
      </c>
      <c r="T500" s="116">
        <v>20419</v>
      </c>
      <c r="U500" s="111">
        <v>45</v>
      </c>
      <c r="V500" s="113">
        <f t="shared" si="84"/>
        <v>10935.508888888888</v>
      </c>
      <c r="W500" s="113">
        <f t="shared" si="85"/>
        <v>9483.4911111111123</v>
      </c>
      <c r="X500" s="112">
        <f t="shared" si="86"/>
        <v>9483491.1111111119</v>
      </c>
      <c r="Y500" s="111"/>
      <c r="Z500" s="110">
        <f t="shared" si="94"/>
        <v>23</v>
      </c>
      <c r="AA500" s="109">
        <f t="shared" si="87"/>
        <v>1020.95</v>
      </c>
      <c r="AB500" s="109">
        <f t="shared" si="88"/>
        <v>1020950</v>
      </c>
      <c r="AC500" s="108">
        <f t="shared" si="89"/>
        <v>19398.05</v>
      </c>
      <c r="AD500" s="107">
        <f t="shared" si="90"/>
        <v>2.2222222222222223E-2</v>
      </c>
      <c r="AE500" s="106">
        <f t="shared" si="91"/>
        <v>431.06777777777779</v>
      </c>
      <c r="AF500" s="105">
        <f t="shared" si="92"/>
        <v>9914.5588888888906</v>
      </c>
      <c r="AG500" s="105">
        <f t="shared" si="93"/>
        <v>10504.441111111109</v>
      </c>
    </row>
    <row r="501" spans="1:33" s="88" customFormat="1" x14ac:dyDescent="0.35">
      <c r="A501" s="21">
        <v>10141103</v>
      </c>
      <c r="B501" s="115" t="s">
        <v>14786</v>
      </c>
      <c r="C501" s="259" t="s">
        <v>710</v>
      </c>
      <c r="D501" s="21" t="s">
        <v>17548</v>
      </c>
      <c r="E501" s="114" t="str">
        <f t="shared" si="83"/>
        <v>TRANSFORMADOR MARCA:SBG NAMPULA CENTRAL T7</v>
      </c>
      <c r="F501" s="21"/>
      <c r="G501" s="21" t="s">
        <v>200</v>
      </c>
      <c r="H501" s="21" t="s">
        <v>545</v>
      </c>
      <c r="I501" s="21"/>
      <c r="J501" s="21"/>
      <c r="K501" s="21" t="s">
        <v>199</v>
      </c>
      <c r="L501" s="21" t="s">
        <v>198</v>
      </c>
      <c r="M501" s="21">
        <v>2500</v>
      </c>
      <c r="N501" s="21" t="s">
        <v>619</v>
      </c>
      <c r="O501" s="21" t="s">
        <v>17546</v>
      </c>
      <c r="P501" s="21">
        <v>3</v>
      </c>
      <c r="Q501" s="21">
        <v>1995</v>
      </c>
      <c r="R501" s="21" t="s">
        <v>649</v>
      </c>
      <c r="S501" s="21">
        <v>322550</v>
      </c>
      <c r="T501" s="116">
        <v>20419</v>
      </c>
      <c r="U501" s="111">
        <v>45</v>
      </c>
      <c r="V501" s="113">
        <f t="shared" si="84"/>
        <v>10935.508888888888</v>
      </c>
      <c r="W501" s="113">
        <f t="shared" si="85"/>
        <v>9483.4911111111123</v>
      </c>
      <c r="X501" s="112">
        <f t="shared" si="86"/>
        <v>9483491.1111111119</v>
      </c>
      <c r="Y501" s="111"/>
      <c r="Z501" s="110">
        <f t="shared" si="94"/>
        <v>23</v>
      </c>
      <c r="AA501" s="109">
        <f t="shared" si="87"/>
        <v>1020.95</v>
      </c>
      <c r="AB501" s="109">
        <f t="shared" si="88"/>
        <v>1020950</v>
      </c>
      <c r="AC501" s="108">
        <f t="shared" si="89"/>
        <v>19398.05</v>
      </c>
      <c r="AD501" s="107">
        <f t="shared" si="90"/>
        <v>2.2222222222222223E-2</v>
      </c>
      <c r="AE501" s="106">
        <f t="shared" si="91"/>
        <v>431.06777777777779</v>
      </c>
      <c r="AF501" s="105">
        <f t="shared" si="92"/>
        <v>9914.5588888888906</v>
      </c>
      <c r="AG501" s="105">
        <f t="shared" si="93"/>
        <v>10504.441111111109</v>
      </c>
    </row>
    <row r="502" spans="1:33" s="88" customFormat="1" x14ac:dyDescent="0.35">
      <c r="A502" s="21">
        <v>10141103</v>
      </c>
      <c r="B502" s="115" t="s">
        <v>14786</v>
      </c>
      <c r="C502" s="259" t="s">
        <v>710</v>
      </c>
      <c r="D502" s="61" t="s">
        <v>17547</v>
      </c>
      <c r="E502" s="114" t="str">
        <f t="shared" si="83"/>
        <v>TRANSFORMADOR MARCA:SBG NAMPULA CENTRAL T6</v>
      </c>
      <c r="F502" s="61"/>
      <c r="G502" s="61" t="s">
        <v>200</v>
      </c>
      <c r="H502" s="21" t="s">
        <v>545</v>
      </c>
      <c r="I502" s="61"/>
      <c r="J502" s="61"/>
      <c r="K502" s="61" t="s">
        <v>199</v>
      </c>
      <c r="L502" s="61" t="s">
        <v>198</v>
      </c>
      <c r="M502" s="21">
        <v>2500</v>
      </c>
      <c r="N502" s="61" t="s">
        <v>619</v>
      </c>
      <c r="O502" s="61" t="s">
        <v>17546</v>
      </c>
      <c r="P502" s="61">
        <v>3</v>
      </c>
      <c r="Q502" s="61">
        <v>1995</v>
      </c>
      <c r="R502" s="61" t="s">
        <v>649</v>
      </c>
      <c r="S502" s="61">
        <v>322551</v>
      </c>
      <c r="T502" s="116">
        <v>20419</v>
      </c>
      <c r="U502" s="111">
        <v>45</v>
      </c>
      <c r="V502" s="113">
        <f t="shared" si="84"/>
        <v>10935.508888888888</v>
      </c>
      <c r="W502" s="113">
        <f t="shared" si="85"/>
        <v>9483.4911111111123</v>
      </c>
      <c r="X502" s="112">
        <f t="shared" si="86"/>
        <v>9483491.1111111119</v>
      </c>
      <c r="Y502" s="111"/>
      <c r="Z502" s="110">
        <f t="shared" si="94"/>
        <v>23</v>
      </c>
      <c r="AA502" s="109">
        <f t="shared" si="87"/>
        <v>1020.95</v>
      </c>
      <c r="AB502" s="109">
        <f t="shared" si="88"/>
        <v>1020950</v>
      </c>
      <c r="AC502" s="108">
        <f t="shared" si="89"/>
        <v>19398.05</v>
      </c>
      <c r="AD502" s="107">
        <f t="shared" si="90"/>
        <v>2.2222222222222223E-2</v>
      </c>
      <c r="AE502" s="106">
        <f t="shared" si="91"/>
        <v>431.06777777777779</v>
      </c>
      <c r="AF502" s="105">
        <f t="shared" si="92"/>
        <v>9914.5588888888906</v>
      </c>
      <c r="AG502" s="105">
        <f t="shared" si="93"/>
        <v>10504.441111111109</v>
      </c>
    </row>
    <row r="503" spans="1:33" s="88" customFormat="1" x14ac:dyDescent="0.35">
      <c r="A503" s="21">
        <v>10141103</v>
      </c>
      <c r="B503" s="115" t="s">
        <v>14786</v>
      </c>
      <c r="C503" s="259" t="s">
        <v>710</v>
      </c>
      <c r="D503" s="21" t="s">
        <v>155</v>
      </c>
      <c r="E503" s="114" t="str">
        <f t="shared" si="83"/>
        <v>TRANSFORMADOR MARCA: NAMPULA CENTRAL TEMP</v>
      </c>
      <c r="F503" s="21"/>
      <c r="G503" s="21" t="s">
        <v>200</v>
      </c>
      <c r="H503" s="21" t="s">
        <v>545</v>
      </c>
      <c r="I503" s="21"/>
      <c r="J503" s="21"/>
      <c r="K503" s="21" t="s">
        <v>199</v>
      </c>
      <c r="L503" s="21" t="s">
        <v>198</v>
      </c>
      <c r="M503" s="21">
        <v>250</v>
      </c>
      <c r="N503" s="21" t="s">
        <v>19</v>
      </c>
      <c r="O503" s="21" t="s">
        <v>619</v>
      </c>
      <c r="P503" s="21">
        <v>3</v>
      </c>
      <c r="Q503" s="61">
        <v>1995</v>
      </c>
      <c r="R503" s="21"/>
      <c r="S503" s="21"/>
      <c r="T503" s="116">
        <v>991</v>
      </c>
      <c r="U503" s="111">
        <v>45</v>
      </c>
      <c r="V503" s="113">
        <f t="shared" si="84"/>
        <v>530.73555555555549</v>
      </c>
      <c r="W503" s="113">
        <f t="shared" si="85"/>
        <v>460.26444444444451</v>
      </c>
      <c r="X503" s="112">
        <f t="shared" si="86"/>
        <v>460264.4444444445</v>
      </c>
      <c r="Y503" s="111"/>
      <c r="Z503" s="110">
        <f t="shared" si="94"/>
        <v>23</v>
      </c>
      <c r="AA503" s="109">
        <f t="shared" si="87"/>
        <v>49.550000000000004</v>
      </c>
      <c r="AB503" s="109">
        <f t="shared" si="88"/>
        <v>49550.000000000007</v>
      </c>
      <c r="AC503" s="108">
        <f t="shared" si="89"/>
        <v>941.45</v>
      </c>
      <c r="AD503" s="107">
        <f t="shared" si="90"/>
        <v>2.2222222222222223E-2</v>
      </c>
      <c r="AE503" s="106">
        <f t="shared" si="91"/>
        <v>20.921111111111113</v>
      </c>
      <c r="AF503" s="105">
        <f t="shared" si="92"/>
        <v>481.1855555555556</v>
      </c>
      <c r="AG503" s="105">
        <f t="shared" si="93"/>
        <v>509.8144444444444</v>
      </c>
    </row>
    <row r="504" spans="1:33" s="88" customFormat="1" x14ac:dyDescent="0.35">
      <c r="A504" s="21">
        <v>10141103</v>
      </c>
      <c r="B504" s="115" t="s">
        <v>14786</v>
      </c>
      <c r="C504" s="259" t="s">
        <v>710</v>
      </c>
      <c r="D504" s="21" t="s">
        <v>9228</v>
      </c>
      <c r="E504" s="114" t="str">
        <f t="shared" si="83"/>
        <v>TRANSFORMADOR MARCA:REVIVE MOMA PTS 7</v>
      </c>
      <c r="F504" s="21"/>
      <c r="G504" s="21" t="s">
        <v>12294</v>
      </c>
      <c r="H504" s="21" t="s">
        <v>12294</v>
      </c>
      <c r="I504" s="21" t="s">
        <v>17545</v>
      </c>
      <c r="J504" s="21"/>
      <c r="K504" s="21" t="s">
        <v>17544</v>
      </c>
      <c r="L504" s="21" t="s">
        <v>17543</v>
      </c>
      <c r="M504" s="21">
        <v>200</v>
      </c>
      <c r="N504" s="21" t="s">
        <v>376</v>
      </c>
      <c r="O504" s="21" t="s">
        <v>362</v>
      </c>
      <c r="P504" s="21">
        <v>3</v>
      </c>
      <c r="Q504" s="21">
        <v>1995</v>
      </c>
      <c r="R504" s="21" t="s">
        <v>1097</v>
      </c>
      <c r="S504" s="21">
        <v>42659</v>
      </c>
      <c r="T504" s="116">
        <v>991</v>
      </c>
      <c r="U504" s="111">
        <v>45</v>
      </c>
      <c r="V504" s="113">
        <f t="shared" si="84"/>
        <v>530.73555555555549</v>
      </c>
      <c r="W504" s="113">
        <f t="shared" si="85"/>
        <v>460.26444444444451</v>
      </c>
      <c r="X504" s="112">
        <f t="shared" si="86"/>
        <v>460264.4444444445</v>
      </c>
      <c r="Y504" s="111"/>
      <c r="Z504" s="110">
        <f t="shared" si="94"/>
        <v>23</v>
      </c>
      <c r="AA504" s="109">
        <f t="shared" si="87"/>
        <v>49.550000000000004</v>
      </c>
      <c r="AB504" s="109">
        <f t="shared" si="88"/>
        <v>49550.000000000007</v>
      </c>
      <c r="AC504" s="108">
        <f t="shared" si="89"/>
        <v>941.45</v>
      </c>
      <c r="AD504" s="107">
        <f t="shared" si="90"/>
        <v>2.2222222222222223E-2</v>
      </c>
      <c r="AE504" s="106">
        <f t="shared" si="91"/>
        <v>20.921111111111113</v>
      </c>
      <c r="AF504" s="105">
        <f t="shared" si="92"/>
        <v>481.1855555555556</v>
      </c>
      <c r="AG504" s="105">
        <f t="shared" si="93"/>
        <v>509.8144444444444</v>
      </c>
    </row>
    <row r="505" spans="1:33" s="88" customFormat="1" x14ac:dyDescent="0.35">
      <c r="A505" s="21">
        <v>10141103</v>
      </c>
      <c r="B505" s="115" t="s">
        <v>1665</v>
      </c>
      <c r="C505" s="272" t="s">
        <v>710</v>
      </c>
      <c r="D505" s="21" t="s">
        <v>8806</v>
      </c>
      <c r="E505" s="114" t="str">
        <f t="shared" si="83"/>
        <v>TRANSFORMADOR MARCA:OZugney ANGOCHE PTS 4</v>
      </c>
      <c r="F505" s="57"/>
      <c r="G505" s="21" t="s">
        <v>709</v>
      </c>
      <c r="H505" s="21" t="s">
        <v>709</v>
      </c>
      <c r="I505" s="21" t="s">
        <v>14211</v>
      </c>
      <c r="J505" s="57"/>
      <c r="K505" s="57" t="s">
        <v>14210</v>
      </c>
      <c r="L505" s="57" t="s">
        <v>14209</v>
      </c>
      <c r="M505" s="21">
        <v>100</v>
      </c>
      <c r="N505" s="21" t="s">
        <v>19</v>
      </c>
      <c r="O505" s="21" t="s">
        <v>362</v>
      </c>
      <c r="P505" s="57">
        <v>3</v>
      </c>
      <c r="Q505" s="21">
        <v>1995</v>
      </c>
      <c r="R505" s="67" t="s">
        <v>14303</v>
      </c>
      <c r="S505" s="21"/>
      <c r="T505" s="116">
        <v>763</v>
      </c>
      <c r="U505" s="111">
        <v>45</v>
      </c>
      <c r="V505" s="113">
        <f t="shared" si="84"/>
        <v>408.62888888888887</v>
      </c>
      <c r="W505" s="113">
        <f t="shared" si="85"/>
        <v>354.37111111111113</v>
      </c>
      <c r="X505" s="112">
        <f t="shared" si="86"/>
        <v>354371.11111111112</v>
      </c>
      <c r="Y505" s="111"/>
      <c r="Z505" s="110">
        <f t="shared" si="94"/>
        <v>23</v>
      </c>
      <c r="AA505" s="109">
        <f t="shared" si="87"/>
        <v>38.15</v>
      </c>
      <c r="AB505" s="109">
        <f t="shared" si="88"/>
        <v>38150</v>
      </c>
      <c r="AC505" s="108">
        <f t="shared" si="89"/>
        <v>724.85</v>
      </c>
      <c r="AD505" s="107">
        <f t="shared" si="90"/>
        <v>2.2222222222222223E-2</v>
      </c>
      <c r="AE505" s="106">
        <f t="shared" si="91"/>
        <v>16.10777777777778</v>
      </c>
      <c r="AF505" s="105">
        <f t="shared" si="92"/>
        <v>370.47888888888889</v>
      </c>
      <c r="AG505" s="105">
        <f t="shared" si="93"/>
        <v>392.52111111111111</v>
      </c>
    </row>
    <row r="506" spans="1:33" s="88" customFormat="1" x14ac:dyDescent="0.35">
      <c r="A506" s="21">
        <v>10141103</v>
      </c>
      <c r="B506" s="115" t="s">
        <v>1665</v>
      </c>
      <c r="C506" s="272" t="s">
        <v>710</v>
      </c>
      <c r="D506" s="21" t="s">
        <v>1703</v>
      </c>
      <c r="E506" s="114" t="str">
        <f t="shared" si="83"/>
        <v>TRANSFORMADOR MARCA:PME ANGOCHE PTS 11</v>
      </c>
      <c r="F506" s="57"/>
      <c r="G506" s="21" t="s">
        <v>709</v>
      </c>
      <c r="H506" s="21" t="s">
        <v>709</v>
      </c>
      <c r="I506" s="21" t="s">
        <v>14208</v>
      </c>
      <c r="J506" s="57"/>
      <c r="K506" s="57" t="s">
        <v>14207</v>
      </c>
      <c r="L506" s="57" t="s">
        <v>14206</v>
      </c>
      <c r="M506" s="21">
        <v>250</v>
      </c>
      <c r="N506" s="21" t="s">
        <v>19</v>
      </c>
      <c r="O506" s="21" t="s">
        <v>362</v>
      </c>
      <c r="P506" s="57">
        <v>3</v>
      </c>
      <c r="Q506" s="21">
        <v>1995</v>
      </c>
      <c r="R506" s="67" t="s">
        <v>6531</v>
      </c>
      <c r="S506" s="21"/>
      <c r="T506" s="116">
        <v>991</v>
      </c>
      <c r="U506" s="111">
        <v>45</v>
      </c>
      <c r="V506" s="113">
        <f t="shared" si="84"/>
        <v>530.73555555555549</v>
      </c>
      <c r="W506" s="113">
        <f t="shared" si="85"/>
        <v>460.26444444444451</v>
      </c>
      <c r="X506" s="112">
        <f t="shared" si="86"/>
        <v>460264.4444444445</v>
      </c>
      <c r="Y506" s="111"/>
      <c r="Z506" s="110">
        <f t="shared" si="94"/>
        <v>23</v>
      </c>
      <c r="AA506" s="109">
        <f t="shared" si="87"/>
        <v>49.550000000000004</v>
      </c>
      <c r="AB506" s="109">
        <f t="shared" si="88"/>
        <v>49550.000000000007</v>
      </c>
      <c r="AC506" s="108">
        <f t="shared" si="89"/>
        <v>941.45</v>
      </c>
      <c r="AD506" s="107">
        <f t="shared" si="90"/>
        <v>2.2222222222222223E-2</v>
      </c>
      <c r="AE506" s="106">
        <f t="shared" si="91"/>
        <v>20.921111111111113</v>
      </c>
      <c r="AF506" s="105">
        <f t="shared" si="92"/>
        <v>481.1855555555556</v>
      </c>
      <c r="AG506" s="105">
        <f t="shared" si="93"/>
        <v>509.8144444444444</v>
      </c>
    </row>
    <row r="507" spans="1:33" s="88" customFormat="1" x14ac:dyDescent="0.35">
      <c r="A507" s="21">
        <v>10141103</v>
      </c>
      <c r="B507" s="115" t="s">
        <v>1665</v>
      </c>
      <c r="C507" s="272" t="s">
        <v>710</v>
      </c>
      <c r="D507" s="21" t="s">
        <v>2227</v>
      </c>
      <c r="E507" s="114" t="str">
        <f t="shared" si="83"/>
        <v>TRANSFORMADOR MARCA:PME ANGOCHE PTS 12</v>
      </c>
      <c r="F507" s="57"/>
      <c r="G507" s="21" t="s">
        <v>709</v>
      </c>
      <c r="H507" s="21" t="s">
        <v>709</v>
      </c>
      <c r="I507" s="21" t="s">
        <v>14204</v>
      </c>
      <c r="J507" s="57"/>
      <c r="K507" s="57" t="s">
        <v>14203</v>
      </c>
      <c r="L507" s="57" t="s">
        <v>14202</v>
      </c>
      <c r="M507" s="21">
        <v>50</v>
      </c>
      <c r="N507" s="21" t="s">
        <v>19</v>
      </c>
      <c r="O507" s="21" t="s">
        <v>362</v>
      </c>
      <c r="P507" s="57">
        <v>3</v>
      </c>
      <c r="Q507" s="21">
        <v>1995</v>
      </c>
      <c r="R507" s="67" t="s">
        <v>6531</v>
      </c>
      <c r="S507" s="21"/>
      <c r="T507" s="116">
        <v>643</v>
      </c>
      <c r="U507" s="111">
        <v>45</v>
      </c>
      <c r="V507" s="113">
        <f t="shared" si="84"/>
        <v>344.36222222222221</v>
      </c>
      <c r="W507" s="113">
        <f t="shared" si="85"/>
        <v>298.63777777777779</v>
      </c>
      <c r="X507" s="112">
        <f t="shared" si="86"/>
        <v>298637.77777777781</v>
      </c>
      <c r="Y507" s="111"/>
      <c r="Z507" s="110">
        <f t="shared" si="94"/>
        <v>23</v>
      </c>
      <c r="AA507" s="109">
        <f t="shared" si="87"/>
        <v>32.15</v>
      </c>
      <c r="AB507" s="109">
        <f t="shared" si="88"/>
        <v>32150</v>
      </c>
      <c r="AC507" s="108">
        <f t="shared" si="89"/>
        <v>610.85</v>
      </c>
      <c r="AD507" s="107">
        <f t="shared" si="90"/>
        <v>2.2222222222222223E-2</v>
      </c>
      <c r="AE507" s="106">
        <f t="shared" si="91"/>
        <v>13.574444444444445</v>
      </c>
      <c r="AF507" s="105">
        <f t="shared" si="92"/>
        <v>312.21222222222224</v>
      </c>
      <c r="AG507" s="105">
        <f t="shared" si="93"/>
        <v>330.78777777777776</v>
      </c>
    </row>
    <row r="508" spans="1:33" s="88" customFormat="1" x14ac:dyDescent="0.35">
      <c r="A508" s="21">
        <v>10141103</v>
      </c>
      <c r="B508" s="115" t="s">
        <v>1665</v>
      </c>
      <c r="C508" s="272" t="s">
        <v>710</v>
      </c>
      <c r="D508" s="21" t="s">
        <v>14301</v>
      </c>
      <c r="E508" s="114" t="str">
        <f t="shared" si="83"/>
        <v>TRANSFORMADOR MARCA:GEC ALSTOM AGCHI/PT06 AGCHI/PT06</v>
      </c>
      <c r="F508" s="21" t="s">
        <v>14302</v>
      </c>
      <c r="G508" s="21" t="s">
        <v>14301</v>
      </c>
      <c r="H508" s="21" t="s">
        <v>977</v>
      </c>
      <c r="I508" s="21" t="s">
        <v>976</v>
      </c>
      <c r="J508" s="21"/>
      <c r="K508" s="139" t="s">
        <v>14300</v>
      </c>
      <c r="L508" s="119" t="s">
        <v>14299</v>
      </c>
      <c r="M508" s="21">
        <v>250</v>
      </c>
      <c r="N508" s="21">
        <v>6.6</v>
      </c>
      <c r="O508" s="21">
        <v>0.4</v>
      </c>
      <c r="P508" s="21">
        <v>3</v>
      </c>
      <c r="Q508" s="21">
        <v>1995</v>
      </c>
      <c r="R508" s="21" t="s">
        <v>14184</v>
      </c>
      <c r="S508" s="21" t="s">
        <v>14298</v>
      </c>
      <c r="T508" s="116">
        <v>840</v>
      </c>
      <c r="U508" s="111">
        <v>45</v>
      </c>
      <c r="V508" s="113">
        <f t="shared" si="84"/>
        <v>449.86666666666662</v>
      </c>
      <c r="W508" s="113">
        <f t="shared" si="85"/>
        <v>390.13333333333338</v>
      </c>
      <c r="X508" s="112">
        <f t="shared" si="86"/>
        <v>390133.33333333337</v>
      </c>
      <c r="Y508" s="111"/>
      <c r="Z508" s="110">
        <f t="shared" si="94"/>
        <v>23</v>
      </c>
      <c r="AA508" s="109">
        <f t="shared" si="87"/>
        <v>42</v>
      </c>
      <c r="AB508" s="109">
        <f t="shared" si="88"/>
        <v>42000</v>
      </c>
      <c r="AC508" s="108">
        <f t="shared" si="89"/>
        <v>798</v>
      </c>
      <c r="AD508" s="107">
        <f t="shared" si="90"/>
        <v>2.2222222222222223E-2</v>
      </c>
      <c r="AE508" s="106">
        <f t="shared" si="91"/>
        <v>17.733333333333334</v>
      </c>
      <c r="AF508" s="105">
        <f t="shared" si="92"/>
        <v>407.86666666666673</v>
      </c>
      <c r="AG508" s="105">
        <f t="shared" si="93"/>
        <v>432.13333333333327</v>
      </c>
    </row>
    <row r="509" spans="1:33" s="88" customFormat="1" x14ac:dyDescent="0.35">
      <c r="A509" s="21">
        <v>10141103</v>
      </c>
      <c r="B509" s="115" t="s">
        <v>1665</v>
      </c>
      <c r="C509" s="272" t="s">
        <v>710</v>
      </c>
      <c r="D509" s="21" t="s">
        <v>14296</v>
      </c>
      <c r="E509" s="114" t="str">
        <f t="shared" si="83"/>
        <v>TRANSFORMADOR MARCA:GEC ALSTOM AGCHI/PT33 AGCHI/PT33</v>
      </c>
      <c r="F509" s="21" t="s">
        <v>14297</v>
      </c>
      <c r="G509" s="21" t="s">
        <v>14296</v>
      </c>
      <c r="H509" s="21" t="s">
        <v>977</v>
      </c>
      <c r="I509" s="21" t="s">
        <v>976</v>
      </c>
      <c r="J509" s="21" t="s">
        <v>14295</v>
      </c>
      <c r="K509" s="139" t="s">
        <v>14294</v>
      </c>
      <c r="L509" s="119" t="s">
        <v>14293</v>
      </c>
      <c r="M509" s="21">
        <v>250</v>
      </c>
      <c r="N509" s="21">
        <v>6.6</v>
      </c>
      <c r="O509" s="21">
        <v>0.4</v>
      </c>
      <c r="P509" s="21">
        <v>3</v>
      </c>
      <c r="Q509" s="21">
        <v>1995</v>
      </c>
      <c r="R509" s="21" t="s">
        <v>14184</v>
      </c>
      <c r="S509" s="21" t="s">
        <v>14292</v>
      </c>
      <c r="T509" s="116">
        <v>840</v>
      </c>
      <c r="U509" s="111">
        <v>45</v>
      </c>
      <c r="V509" s="113">
        <f t="shared" si="84"/>
        <v>449.86666666666662</v>
      </c>
      <c r="W509" s="113">
        <f t="shared" si="85"/>
        <v>390.13333333333338</v>
      </c>
      <c r="X509" s="112">
        <f t="shared" si="86"/>
        <v>390133.33333333337</v>
      </c>
      <c r="Y509" s="111"/>
      <c r="Z509" s="110">
        <f t="shared" si="94"/>
        <v>23</v>
      </c>
      <c r="AA509" s="109">
        <f t="shared" si="87"/>
        <v>42</v>
      </c>
      <c r="AB509" s="109">
        <f t="shared" si="88"/>
        <v>42000</v>
      </c>
      <c r="AC509" s="108">
        <f t="shared" si="89"/>
        <v>798</v>
      </c>
      <c r="AD509" s="107">
        <f t="shared" si="90"/>
        <v>2.2222222222222223E-2</v>
      </c>
      <c r="AE509" s="106">
        <f t="shared" si="91"/>
        <v>17.733333333333334</v>
      </c>
      <c r="AF509" s="105">
        <f t="shared" si="92"/>
        <v>407.86666666666673</v>
      </c>
      <c r="AG509" s="105">
        <f t="shared" si="93"/>
        <v>432.13333333333327</v>
      </c>
    </row>
    <row r="510" spans="1:33" s="88" customFormat="1" x14ac:dyDescent="0.35">
      <c r="A510" s="21">
        <v>10141103</v>
      </c>
      <c r="B510" s="115" t="s">
        <v>1665</v>
      </c>
      <c r="C510" s="272" t="s">
        <v>710</v>
      </c>
      <c r="D510" s="21" t="s">
        <v>14290</v>
      </c>
      <c r="E510" s="114" t="str">
        <f t="shared" si="83"/>
        <v>TRANSFORMADOR MARCA:GEC ALSTOM AGCHI/PT35 AGCHI/PT35</v>
      </c>
      <c r="F510" s="21" t="s">
        <v>14291</v>
      </c>
      <c r="G510" s="21" t="s">
        <v>14290</v>
      </c>
      <c r="H510" s="21" t="s">
        <v>977</v>
      </c>
      <c r="I510" s="21" t="s">
        <v>976</v>
      </c>
      <c r="J510" s="21"/>
      <c r="K510" s="139" t="s">
        <v>14289</v>
      </c>
      <c r="L510" s="119" t="s">
        <v>14288</v>
      </c>
      <c r="M510" s="21">
        <v>250</v>
      </c>
      <c r="N510" s="21">
        <v>6.6</v>
      </c>
      <c r="O510" s="21">
        <v>0.4</v>
      </c>
      <c r="P510" s="21">
        <v>3</v>
      </c>
      <c r="Q510" s="21">
        <v>1995</v>
      </c>
      <c r="R510" s="21" t="s">
        <v>14184</v>
      </c>
      <c r="S510" s="21" t="s">
        <v>14287</v>
      </c>
      <c r="T510" s="116">
        <v>840</v>
      </c>
      <c r="U510" s="111">
        <v>45</v>
      </c>
      <c r="V510" s="113">
        <f t="shared" si="84"/>
        <v>449.86666666666662</v>
      </c>
      <c r="W510" s="113">
        <f t="shared" si="85"/>
        <v>390.13333333333338</v>
      </c>
      <c r="X510" s="112">
        <f t="shared" si="86"/>
        <v>390133.33333333337</v>
      </c>
      <c r="Y510" s="111"/>
      <c r="Z510" s="110">
        <f t="shared" si="94"/>
        <v>23</v>
      </c>
      <c r="AA510" s="109">
        <f t="shared" si="87"/>
        <v>42</v>
      </c>
      <c r="AB510" s="109">
        <f t="shared" si="88"/>
        <v>42000</v>
      </c>
      <c r="AC510" s="108">
        <f t="shared" si="89"/>
        <v>798</v>
      </c>
      <c r="AD510" s="107">
        <f t="shared" si="90"/>
        <v>2.2222222222222223E-2</v>
      </c>
      <c r="AE510" s="106">
        <f t="shared" si="91"/>
        <v>17.733333333333334</v>
      </c>
      <c r="AF510" s="105">
        <f t="shared" si="92"/>
        <v>407.86666666666673</v>
      </c>
      <c r="AG510" s="105">
        <f t="shared" si="93"/>
        <v>432.13333333333327</v>
      </c>
    </row>
    <row r="511" spans="1:33" s="88" customFormat="1" x14ac:dyDescent="0.35">
      <c r="A511" s="21">
        <v>10141103</v>
      </c>
      <c r="B511" s="115" t="s">
        <v>1665</v>
      </c>
      <c r="C511" s="272" t="s">
        <v>710</v>
      </c>
      <c r="D511" s="21" t="s">
        <v>14285</v>
      </c>
      <c r="E511" s="114" t="str">
        <f t="shared" si="83"/>
        <v>TRANSFORMADOR MARCA:GEC ALSTOM AGCHI/PT36 AGCHI/PT36</v>
      </c>
      <c r="F511" s="21" t="s">
        <v>14286</v>
      </c>
      <c r="G511" s="21" t="s">
        <v>14285</v>
      </c>
      <c r="H511" s="21" t="s">
        <v>977</v>
      </c>
      <c r="I511" s="21" t="s">
        <v>976</v>
      </c>
      <c r="J511" s="21"/>
      <c r="K511" s="139" t="s">
        <v>14284</v>
      </c>
      <c r="L511" s="119" t="s">
        <v>14283</v>
      </c>
      <c r="M511" s="21">
        <v>250</v>
      </c>
      <c r="N511" s="21">
        <v>6.6</v>
      </c>
      <c r="O511" s="21">
        <v>0.4</v>
      </c>
      <c r="P511" s="21">
        <v>3</v>
      </c>
      <c r="Q511" s="21">
        <v>1995</v>
      </c>
      <c r="R511" s="21" t="s">
        <v>14184</v>
      </c>
      <c r="S511" s="21" t="s">
        <v>14282</v>
      </c>
      <c r="T511" s="116">
        <v>840</v>
      </c>
      <c r="U511" s="111">
        <v>45</v>
      </c>
      <c r="V511" s="113">
        <f t="shared" si="84"/>
        <v>449.86666666666662</v>
      </c>
      <c r="W511" s="113">
        <f t="shared" si="85"/>
        <v>390.13333333333338</v>
      </c>
      <c r="X511" s="112">
        <f t="shared" si="86"/>
        <v>390133.33333333337</v>
      </c>
      <c r="Y511" s="111"/>
      <c r="Z511" s="110">
        <f t="shared" si="94"/>
        <v>23</v>
      </c>
      <c r="AA511" s="109">
        <f t="shared" si="87"/>
        <v>42</v>
      </c>
      <c r="AB511" s="109">
        <f t="shared" si="88"/>
        <v>42000</v>
      </c>
      <c r="AC511" s="108">
        <f t="shared" si="89"/>
        <v>798</v>
      </c>
      <c r="AD511" s="107">
        <f t="shared" si="90"/>
        <v>2.2222222222222223E-2</v>
      </c>
      <c r="AE511" s="106">
        <f t="shared" si="91"/>
        <v>17.733333333333334</v>
      </c>
      <c r="AF511" s="105">
        <f t="shared" si="92"/>
        <v>407.86666666666673</v>
      </c>
      <c r="AG511" s="105">
        <f t="shared" si="93"/>
        <v>432.13333333333327</v>
      </c>
    </row>
    <row r="512" spans="1:33" s="88" customFormat="1" x14ac:dyDescent="0.35">
      <c r="A512" s="21">
        <v>10141103</v>
      </c>
      <c r="B512" s="115" t="s">
        <v>1665</v>
      </c>
      <c r="C512" s="272" t="s">
        <v>710</v>
      </c>
      <c r="D512" s="21" t="s">
        <v>14280</v>
      </c>
      <c r="E512" s="114" t="str">
        <f t="shared" si="83"/>
        <v>TRANSFORMADOR MARCA:GEC ALSTOM AGCHI/PT125 AGCHI/PT125</v>
      </c>
      <c r="F512" s="21" t="s">
        <v>14281</v>
      </c>
      <c r="G512" s="21" t="s">
        <v>14280</v>
      </c>
      <c r="H512" s="21" t="s">
        <v>977</v>
      </c>
      <c r="I512" s="21" t="s">
        <v>976</v>
      </c>
      <c r="J512" s="21" t="s">
        <v>5143</v>
      </c>
      <c r="K512" s="139" t="s">
        <v>14279</v>
      </c>
      <c r="L512" s="119" t="s">
        <v>14278</v>
      </c>
      <c r="M512" s="21">
        <v>250</v>
      </c>
      <c r="N512" s="21">
        <v>6.6</v>
      </c>
      <c r="O512" s="21">
        <v>0.4</v>
      </c>
      <c r="P512" s="21">
        <v>3</v>
      </c>
      <c r="Q512" s="21">
        <v>1995</v>
      </c>
      <c r="R512" s="21" t="s">
        <v>14184</v>
      </c>
      <c r="S512" s="21" t="s">
        <v>14277</v>
      </c>
      <c r="T512" s="116">
        <v>840</v>
      </c>
      <c r="U512" s="111">
        <v>45</v>
      </c>
      <c r="V512" s="113">
        <f t="shared" si="84"/>
        <v>449.86666666666662</v>
      </c>
      <c r="W512" s="113">
        <f t="shared" si="85"/>
        <v>390.13333333333338</v>
      </c>
      <c r="X512" s="112">
        <f t="shared" si="86"/>
        <v>390133.33333333337</v>
      </c>
      <c r="Y512" s="111"/>
      <c r="Z512" s="110">
        <f t="shared" si="94"/>
        <v>23</v>
      </c>
      <c r="AA512" s="109">
        <f t="shared" si="87"/>
        <v>42</v>
      </c>
      <c r="AB512" s="109">
        <f t="shared" si="88"/>
        <v>42000</v>
      </c>
      <c r="AC512" s="108">
        <f t="shared" si="89"/>
        <v>798</v>
      </c>
      <c r="AD512" s="107">
        <f t="shared" si="90"/>
        <v>2.2222222222222223E-2</v>
      </c>
      <c r="AE512" s="106">
        <f t="shared" si="91"/>
        <v>17.733333333333334</v>
      </c>
      <c r="AF512" s="105">
        <f t="shared" si="92"/>
        <v>407.86666666666673</v>
      </c>
      <c r="AG512" s="105">
        <f t="shared" si="93"/>
        <v>432.13333333333327</v>
      </c>
    </row>
    <row r="513" spans="1:33" s="88" customFormat="1" x14ac:dyDescent="0.35">
      <c r="A513" s="21">
        <v>10141103</v>
      </c>
      <c r="B513" s="115" t="s">
        <v>1665</v>
      </c>
      <c r="C513" s="272" t="s">
        <v>710</v>
      </c>
      <c r="D513" s="21" t="s">
        <v>14275</v>
      </c>
      <c r="E513" s="114" t="str">
        <f t="shared" si="83"/>
        <v>TRANSFORMADOR MARCA:GEC ALSTOM USMSC/PT15 USMSC/PT15</v>
      </c>
      <c r="F513" s="21" t="s">
        <v>14276</v>
      </c>
      <c r="G513" s="21" t="s">
        <v>14275</v>
      </c>
      <c r="H513" s="21" t="s">
        <v>976</v>
      </c>
      <c r="I513" s="21" t="s">
        <v>976</v>
      </c>
      <c r="J513" s="21" t="s">
        <v>14274</v>
      </c>
      <c r="K513" s="139" t="s">
        <v>14273</v>
      </c>
      <c r="L513" s="119" t="s">
        <v>14272</v>
      </c>
      <c r="M513" s="21">
        <v>250</v>
      </c>
      <c r="N513" s="21">
        <v>6.6</v>
      </c>
      <c r="O513" s="21">
        <v>0.4</v>
      </c>
      <c r="P513" s="21">
        <v>3</v>
      </c>
      <c r="Q513" s="21">
        <v>1995</v>
      </c>
      <c r="R513" s="21" t="s">
        <v>14184</v>
      </c>
      <c r="S513" s="21" t="s">
        <v>14271</v>
      </c>
      <c r="T513" s="116">
        <v>840</v>
      </c>
      <c r="U513" s="111">
        <v>45</v>
      </c>
      <c r="V513" s="113">
        <f t="shared" si="84"/>
        <v>449.86666666666662</v>
      </c>
      <c r="W513" s="113">
        <f t="shared" si="85"/>
        <v>390.13333333333338</v>
      </c>
      <c r="X513" s="112">
        <f t="shared" si="86"/>
        <v>390133.33333333337</v>
      </c>
      <c r="Y513" s="111"/>
      <c r="Z513" s="110">
        <f t="shared" si="94"/>
        <v>23</v>
      </c>
      <c r="AA513" s="109">
        <f t="shared" si="87"/>
        <v>42</v>
      </c>
      <c r="AB513" s="109">
        <f t="shared" si="88"/>
        <v>42000</v>
      </c>
      <c r="AC513" s="108">
        <f t="shared" si="89"/>
        <v>798</v>
      </c>
      <c r="AD513" s="107">
        <f t="shared" si="90"/>
        <v>2.2222222222222223E-2</v>
      </c>
      <c r="AE513" s="106">
        <f t="shared" si="91"/>
        <v>17.733333333333334</v>
      </c>
      <c r="AF513" s="105">
        <f t="shared" si="92"/>
        <v>407.86666666666673</v>
      </c>
      <c r="AG513" s="105">
        <f t="shared" si="93"/>
        <v>432.13333333333327</v>
      </c>
    </row>
    <row r="514" spans="1:33" s="88" customFormat="1" x14ac:dyDescent="0.35">
      <c r="A514" s="21">
        <v>10141103</v>
      </c>
      <c r="B514" s="135" t="s">
        <v>1665</v>
      </c>
      <c r="C514" s="272" t="s">
        <v>710</v>
      </c>
      <c r="D514" s="142" t="s">
        <v>14221</v>
      </c>
      <c r="E514" s="114" t="str">
        <f t="shared" ref="E514:E577" si="95">+CONCATENATE(C514," ","MARCA:",R514," ",G514," ",D514,)</f>
        <v>TRANSFORMADOR MARCA:GEC ALSTHOM PTS 503 PTS 503</v>
      </c>
      <c r="F514" s="124"/>
      <c r="G514" s="142" t="s">
        <v>14221</v>
      </c>
      <c r="H514" s="124" t="s">
        <v>324</v>
      </c>
      <c r="I514" s="124" t="s">
        <v>9053</v>
      </c>
      <c r="J514" s="124"/>
      <c r="K514" s="142" t="s">
        <v>14270</v>
      </c>
      <c r="L514" s="142" t="s">
        <v>14269</v>
      </c>
      <c r="M514" s="124">
        <v>250</v>
      </c>
      <c r="N514" s="124">
        <v>33</v>
      </c>
      <c r="O514" s="21">
        <v>0.4</v>
      </c>
      <c r="P514" s="124" t="s">
        <v>514</v>
      </c>
      <c r="Q514" s="142">
        <v>1995</v>
      </c>
      <c r="R514" s="124" t="s">
        <v>1604</v>
      </c>
      <c r="S514" s="124" t="s">
        <v>14268</v>
      </c>
      <c r="T514" s="116">
        <v>991</v>
      </c>
      <c r="U514" s="111">
        <v>45</v>
      </c>
      <c r="V514" s="113">
        <f t="shared" ref="V514:V577" si="96">((Z514/U514)*(T514-AA514))+AA514</f>
        <v>530.73555555555549</v>
      </c>
      <c r="W514" s="113">
        <f t="shared" ref="W514:W577" si="97">+T514-V514</f>
        <v>460.26444444444451</v>
      </c>
      <c r="X514" s="112">
        <f t="shared" ref="X514:X577" si="98">+W514*1000</f>
        <v>460264.4444444445</v>
      </c>
      <c r="Y514" s="111"/>
      <c r="Z514" s="110">
        <f t="shared" si="94"/>
        <v>23</v>
      </c>
      <c r="AA514" s="109">
        <f t="shared" ref="AA514:AA577" si="99">(5/100*T514)</f>
        <v>49.550000000000004</v>
      </c>
      <c r="AB514" s="109">
        <f t="shared" ref="AB514:AB577" si="100">+AA514*1000</f>
        <v>49550.000000000007</v>
      </c>
      <c r="AC514" s="108">
        <f t="shared" ref="AC514:AC577" si="101">+T514-AA514</f>
        <v>941.45</v>
      </c>
      <c r="AD514" s="107">
        <f t="shared" ref="AD514:AD577" si="102">1/U514</f>
        <v>2.2222222222222223E-2</v>
      </c>
      <c r="AE514" s="106">
        <f t="shared" ref="AE514:AE577" si="103">+AC514*AD514</f>
        <v>20.921111111111113</v>
      </c>
      <c r="AF514" s="105">
        <f t="shared" ref="AF514:AF577" si="104">+T514-V514+AE514</f>
        <v>481.1855555555556</v>
      </c>
      <c r="AG514" s="105">
        <f t="shared" ref="AG514:AG577" si="105">+V514-AE514</f>
        <v>509.8144444444444</v>
      </c>
    </row>
    <row r="515" spans="1:33" s="88" customFormat="1" x14ac:dyDescent="0.35">
      <c r="A515" s="21">
        <v>10141103</v>
      </c>
      <c r="B515" s="135" t="s">
        <v>1665</v>
      </c>
      <c r="C515" s="272" t="s">
        <v>710</v>
      </c>
      <c r="D515" s="142" t="s">
        <v>14232</v>
      </c>
      <c r="E515" s="114" t="str">
        <f t="shared" si="95"/>
        <v>TRANSFORMADOR MARCA:GEC ALSTHOM PTS 376 PTS 376</v>
      </c>
      <c r="F515" s="124"/>
      <c r="G515" s="142" t="s">
        <v>14232</v>
      </c>
      <c r="H515" s="124" t="s">
        <v>324</v>
      </c>
      <c r="I515" s="124" t="s">
        <v>14267</v>
      </c>
      <c r="J515" s="124"/>
      <c r="K515" s="142" t="s">
        <v>14266</v>
      </c>
      <c r="L515" s="142" t="s">
        <v>14265</v>
      </c>
      <c r="M515" s="124">
        <v>250</v>
      </c>
      <c r="N515" s="124">
        <v>33</v>
      </c>
      <c r="O515" s="21">
        <v>0.4</v>
      </c>
      <c r="P515" s="124" t="s">
        <v>514</v>
      </c>
      <c r="Q515" s="142">
        <v>1995</v>
      </c>
      <c r="R515" s="124" t="s">
        <v>1604</v>
      </c>
      <c r="S515" s="124" t="s">
        <v>14264</v>
      </c>
      <c r="T515" s="116">
        <v>991</v>
      </c>
      <c r="U515" s="111">
        <v>45</v>
      </c>
      <c r="V515" s="113">
        <f t="shared" si="96"/>
        <v>530.73555555555549</v>
      </c>
      <c r="W515" s="113">
        <f t="shared" si="97"/>
        <v>460.26444444444451</v>
      </c>
      <c r="X515" s="112">
        <f t="shared" si="98"/>
        <v>460264.4444444445</v>
      </c>
      <c r="Y515" s="111"/>
      <c r="Z515" s="110">
        <f t="shared" si="94"/>
        <v>23</v>
      </c>
      <c r="AA515" s="109">
        <f t="shared" si="99"/>
        <v>49.550000000000004</v>
      </c>
      <c r="AB515" s="109">
        <f t="shared" si="100"/>
        <v>49550.000000000007</v>
      </c>
      <c r="AC515" s="108">
        <f t="shared" si="101"/>
        <v>941.45</v>
      </c>
      <c r="AD515" s="107">
        <f t="shared" si="102"/>
        <v>2.2222222222222223E-2</v>
      </c>
      <c r="AE515" s="106">
        <f t="shared" si="103"/>
        <v>20.921111111111113</v>
      </c>
      <c r="AF515" s="105">
        <f t="shared" si="104"/>
        <v>481.1855555555556</v>
      </c>
      <c r="AG515" s="105">
        <f t="shared" si="105"/>
        <v>509.8144444444444</v>
      </c>
    </row>
    <row r="516" spans="1:33" s="88" customFormat="1" x14ac:dyDescent="0.35">
      <c r="A516" s="21">
        <v>10141103</v>
      </c>
      <c r="B516" s="162" t="s">
        <v>1665</v>
      </c>
      <c r="C516" s="272" t="s">
        <v>710</v>
      </c>
      <c r="D516" s="142" t="s">
        <v>14263</v>
      </c>
      <c r="E516" s="114" t="str">
        <f t="shared" si="95"/>
        <v>TRANSFORMADOR MARCA:GEC ALSTHOM PTS 83 PTS 83</v>
      </c>
      <c r="F516" s="124"/>
      <c r="G516" s="142" t="s">
        <v>14263</v>
      </c>
      <c r="H516" s="124" t="s">
        <v>324</v>
      </c>
      <c r="I516" s="124" t="s">
        <v>1237</v>
      </c>
      <c r="J516" s="124"/>
      <c r="K516" s="142" t="s">
        <v>14262</v>
      </c>
      <c r="L516" s="142" t="s">
        <v>14261</v>
      </c>
      <c r="M516" s="124">
        <v>250</v>
      </c>
      <c r="N516" s="124">
        <v>33</v>
      </c>
      <c r="O516" s="21">
        <v>0.4</v>
      </c>
      <c r="P516" s="124" t="s">
        <v>514</v>
      </c>
      <c r="Q516" s="142">
        <v>1995</v>
      </c>
      <c r="R516" s="124" t="s">
        <v>1604</v>
      </c>
      <c r="S516" s="124" t="s">
        <v>14260</v>
      </c>
      <c r="T516" s="116">
        <v>991</v>
      </c>
      <c r="U516" s="111">
        <v>45</v>
      </c>
      <c r="V516" s="113">
        <f t="shared" si="96"/>
        <v>530.73555555555549</v>
      </c>
      <c r="W516" s="113">
        <f t="shared" si="97"/>
        <v>460.26444444444451</v>
      </c>
      <c r="X516" s="112">
        <f t="shared" si="98"/>
        <v>460264.4444444445</v>
      </c>
      <c r="Y516" s="111"/>
      <c r="Z516" s="110">
        <f t="shared" si="94"/>
        <v>23</v>
      </c>
      <c r="AA516" s="109">
        <f t="shared" si="99"/>
        <v>49.550000000000004</v>
      </c>
      <c r="AB516" s="109">
        <f t="shared" si="100"/>
        <v>49550.000000000007</v>
      </c>
      <c r="AC516" s="108">
        <f t="shared" si="101"/>
        <v>941.45</v>
      </c>
      <c r="AD516" s="107">
        <f t="shared" si="102"/>
        <v>2.2222222222222223E-2</v>
      </c>
      <c r="AE516" s="106">
        <f t="shared" si="103"/>
        <v>20.921111111111113</v>
      </c>
      <c r="AF516" s="105">
        <f t="shared" si="104"/>
        <v>481.1855555555556</v>
      </c>
      <c r="AG516" s="105">
        <f t="shared" si="105"/>
        <v>509.8144444444444</v>
      </c>
    </row>
    <row r="517" spans="1:33" s="88" customFormat="1" x14ac:dyDescent="0.35">
      <c r="A517" s="21">
        <v>10141103</v>
      </c>
      <c r="B517" s="162" t="s">
        <v>1665</v>
      </c>
      <c r="C517" s="272" t="s">
        <v>710</v>
      </c>
      <c r="D517" s="142" t="s">
        <v>14259</v>
      </c>
      <c r="E517" s="114" t="str">
        <f t="shared" si="95"/>
        <v>TRANSFORMADOR MARCA:GEC ALSTHOM PTS 554 PTS 554</v>
      </c>
      <c r="F517" s="124"/>
      <c r="G517" s="142" t="s">
        <v>14259</v>
      </c>
      <c r="H517" s="124" t="s">
        <v>324</v>
      </c>
      <c r="I517" s="124" t="s">
        <v>2857</v>
      </c>
      <c r="J517" s="142"/>
      <c r="K517" s="142" t="s">
        <v>14258</v>
      </c>
      <c r="L517" s="142" t="s">
        <v>14257</v>
      </c>
      <c r="M517" s="124">
        <v>250</v>
      </c>
      <c r="N517" s="124">
        <v>33</v>
      </c>
      <c r="O517" s="21">
        <v>0.4</v>
      </c>
      <c r="P517" s="124" t="s">
        <v>514</v>
      </c>
      <c r="Q517" s="142">
        <v>1995</v>
      </c>
      <c r="R517" s="142" t="s">
        <v>1604</v>
      </c>
      <c r="S517" s="142" t="s">
        <v>14256</v>
      </c>
      <c r="T517" s="116">
        <v>991</v>
      </c>
      <c r="U517" s="111">
        <v>45</v>
      </c>
      <c r="V517" s="113">
        <f t="shared" si="96"/>
        <v>530.73555555555549</v>
      </c>
      <c r="W517" s="113">
        <f t="shared" si="97"/>
        <v>460.26444444444451</v>
      </c>
      <c r="X517" s="112">
        <f t="shared" si="98"/>
        <v>460264.4444444445</v>
      </c>
      <c r="Y517" s="111"/>
      <c r="Z517" s="110">
        <f t="shared" si="94"/>
        <v>23</v>
      </c>
      <c r="AA517" s="109">
        <f t="shared" si="99"/>
        <v>49.550000000000004</v>
      </c>
      <c r="AB517" s="109">
        <f t="shared" si="100"/>
        <v>49550.000000000007</v>
      </c>
      <c r="AC517" s="108">
        <f t="shared" si="101"/>
        <v>941.45</v>
      </c>
      <c r="AD517" s="107">
        <f t="shared" si="102"/>
        <v>2.2222222222222223E-2</v>
      </c>
      <c r="AE517" s="106">
        <f t="shared" si="103"/>
        <v>20.921111111111113</v>
      </c>
      <c r="AF517" s="105">
        <f t="shared" si="104"/>
        <v>481.1855555555556</v>
      </c>
      <c r="AG517" s="105">
        <f t="shared" si="105"/>
        <v>509.8144444444444</v>
      </c>
    </row>
    <row r="518" spans="1:33" s="88" customFormat="1" x14ac:dyDescent="0.35">
      <c r="A518" s="21">
        <v>10141103</v>
      </c>
      <c r="B518" s="162" t="s">
        <v>1665</v>
      </c>
      <c r="C518" s="272" t="s">
        <v>710</v>
      </c>
      <c r="D518" s="170" t="s">
        <v>14255</v>
      </c>
      <c r="E518" s="114" t="str">
        <f t="shared" si="95"/>
        <v>TRANSFORMADOR MARCA:GEC ALSTHOM PTS 533 PTS 533</v>
      </c>
      <c r="F518" s="124"/>
      <c r="G518" s="170" t="s">
        <v>14255</v>
      </c>
      <c r="H518" s="124" t="s">
        <v>324</v>
      </c>
      <c r="I518" s="124" t="s">
        <v>14254</v>
      </c>
      <c r="J518" s="142"/>
      <c r="K518" s="142" t="s">
        <v>14253</v>
      </c>
      <c r="L518" s="142" t="s">
        <v>14252</v>
      </c>
      <c r="M518" s="124">
        <v>250</v>
      </c>
      <c r="N518" s="124">
        <v>33</v>
      </c>
      <c r="O518" s="21">
        <v>0.4</v>
      </c>
      <c r="P518" s="124" t="s">
        <v>514</v>
      </c>
      <c r="Q518" s="142">
        <v>1995</v>
      </c>
      <c r="R518" s="142" t="s">
        <v>1604</v>
      </c>
      <c r="S518" s="142" t="s">
        <v>14237</v>
      </c>
      <c r="T518" s="116">
        <v>991</v>
      </c>
      <c r="U518" s="111">
        <v>45</v>
      </c>
      <c r="V518" s="113">
        <f t="shared" si="96"/>
        <v>530.73555555555549</v>
      </c>
      <c r="W518" s="113">
        <f t="shared" si="97"/>
        <v>460.26444444444451</v>
      </c>
      <c r="X518" s="112">
        <f t="shared" si="98"/>
        <v>460264.4444444445</v>
      </c>
      <c r="Y518" s="111"/>
      <c r="Z518" s="110">
        <f t="shared" si="94"/>
        <v>23</v>
      </c>
      <c r="AA518" s="109">
        <f t="shared" si="99"/>
        <v>49.550000000000004</v>
      </c>
      <c r="AB518" s="109">
        <f t="shared" si="100"/>
        <v>49550.000000000007</v>
      </c>
      <c r="AC518" s="108">
        <f t="shared" si="101"/>
        <v>941.45</v>
      </c>
      <c r="AD518" s="107">
        <f t="shared" si="102"/>
        <v>2.2222222222222223E-2</v>
      </c>
      <c r="AE518" s="106">
        <f t="shared" si="103"/>
        <v>20.921111111111113</v>
      </c>
      <c r="AF518" s="105">
        <f t="shared" si="104"/>
        <v>481.1855555555556</v>
      </c>
      <c r="AG518" s="105">
        <f t="shared" si="105"/>
        <v>509.8144444444444</v>
      </c>
    </row>
    <row r="519" spans="1:33" s="88" customFormat="1" x14ac:dyDescent="0.35">
      <c r="A519" s="21">
        <v>10141103</v>
      </c>
      <c r="B519" s="162" t="s">
        <v>1665</v>
      </c>
      <c r="C519" s="272" t="s">
        <v>710</v>
      </c>
      <c r="D519" s="124" t="s">
        <v>4236</v>
      </c>
      <c r="E519" s="114" t="str">
        <f t="shared" si="95"/>
        <v>TRANSFORMADOR MARCA:GEC ALSTHOM PTS 23 PTS 23</v>
      </c>
      <c r="F519" s="124"/>
      <c r="G519" s="124" t="s">
        <v>4236</v>
      </c>
      <c r="H519" s="124" t="s">
        <v>2791</v>
      </c>
      <c r="I519" s="21" t="s">
        <v>2791</v>
      </c>
      <c r="J519" s="21"/>
      <c r="K519" s="142" t="s">
        <v>14251</v>
      </c>
      <c r="L519" s="142" t="s">
        <v>14250</v>
      </c>
      <c r="M519" s="124">
        <v>250</v>
      </c>
      <c r="N519" s="124">
        <v>33</v>
      </c>
      <c r="O519" s="21">
        <v>0.4</v>
      </c>
      <c r="P519" s="124" t="s">
        <v>514</v>
      </c>
      <c r="Q519" s="142">
        <v>1995</v>
      </c>
      <c r="R519" s="124" t="s">
        <v>1604</v>
      </c>
      <c r="S519" s="124" t="s">
        <v>14249</v>
      </c>
      <c r="T519" s="116">
        <v>991</v>
      </c>
      <c r="U519" s="111">
        <v>45</v>
      </c>
      <c r="V519" s="113">
        <f t="shared" si="96"/>
        <v>530.73555555555549</v>
      </c>
      <c r="W519" s="113">
        <f t="shared" si="97"/>
        <v>460.26444444444451</v>
      </c>
      <c r="X519" s="112">
        <f t="shared" si="98"/>
        <v>460264.4444444445</v>
      </c>
      <c r="Y519" s="111"/>
      <c r="Z519" s="110">
        <f t="shared" si="94"/>
        <v>23</v>
      </c>
      <c r="AA519" s="109">
        <f t="shared" si="99"/>
        <v>49.550000000000004</v>
      </c>
      <c r="AB519" s="109">
        <f t="shared" si="100"/>
        <v>49550.000000000007</v>
      </c>
      <c r="AC519" s="108">
        <f t="shared" si="101"/>
        <v>941.45</v>
      </c>
      <c r="AD519" s="107">
        <f t="shared" si="102"/>
        <v>2.2222222222222223E-2</v>
      </c>
      <c r="AE519" s="106">
        <f t="shared" si="103"/>
        <v>20.921111111111113</v>
      </c>
      <c r="AF519" s="105">
        <f t="shared" si="104"/>
        <v>481.1855555555556</v>
      </c>
      <c r="AG519" s="105">
        <f t="shared" si="105"/>
        <v>509.8144444444444</v>
      </c>
    </row>
    <row r="520" spans="1:33" s="88" customFormat="1" x14ac:dyDescent="0.35">
      <c r="A520" s="21">
        <v>10141103</v>
      </c>
      <c r="B520" s="162" t="s">
        <v>1665</v>
      </c>
      <c r="C520" s="272" t="s">
        <v>710</v>
      </c>
      <c r="D520" s="170" t="s">
        <v>14248</v>
      </c>
      <c r="E520" s="114" t="str">
        <f t="shared" si="95"/>
        <v>TRANSFORMADOR MARCA:GEC ALSTHOM PTS 495 PTS 495</v>
      </c>
      <c r="F520" s="124"/>
      <c r="G520" s="170" t="s">
        <v>14248</v>
      </c>
      <c r="H520" s="124" t="s">
        <v>2791</v>
      </c>
      <c r="I520" s="21" t="s">
        <v>2790</v>
      </c>
      <c r="J520" s="21"/>
      <c r="K520" s="142" t="s">
        <v>14247</v>
      </c>
      <c r="L520" s="142" t="s">
        <v>14246</v>
      </c>
      <c r="M520" s="124">
        <v>250</v>
      </c>
      <c r="N520" s="124">
        <v>33</v>
      </c>
      <c r="O520" s="21">
        <v>0.4</v>
      </c>
      <c r="P520" s="124" t="s">
        <v>514</v>
      </c>
      <c r="Q520" s="142">
        <v>1995</v>
      </c>
      <c r="R520" s="124" t="s">
        <v>1604</v>
      </c>
      <c r="S520" s="124" t="s">
        <v>14245</v>
      </c>
      <c r="T520" s="116">
        <v>991</v>
      </c>
      <c r="U520" s="111">
        <v>45</v>
      </c>
      <c r="V520" s="113">
        <f t="shared" si="96"/>
        <v>530.73555555555549</v>
      </c>
      <c r="W520" s="113">
        <f t="shared" si="97"/>
        <v>460.26444444444451</v>
      </c>
      <c r="X520" s="112">
        <f t="shared" si="98"/>
        <v>460264.4444444445</v>
      </c>
      <c r="Y520" s="111"/>
      <c r="Z520" s="110">
        <f t="shared" si="94"/>
        <v>23</v>
      </c>
      <c r="AA520" s="109">
        <f t="shared" si="99"/>
        <v>49.550000000000004</v>
      </c>
      <c r="AB520" s="109">
        <f t="shared" si="100"/>
        <v>49550.000000000007</v>
      </c>
      <c r="AC520" s="108">
        <f t="shared" si="101"/>
        <v>941.45</v>
      </c>
      <c r="AD520" s="107">
        <f t="shared" si="102"/>
        <v>2.2222222222222223E-2</v>
      </c>
      <c r="AE520" s="106">
        <f t="shared" si="103"/>
        <v>20.921111111111113</v>
      </c>
      <c r="AF520" s="105">
        <f t="shared" si="104"/>
        <v>481.1855555555556</v>
      </c>
      <c r="AG520" s="105">
        <f t="shared" si="105"/>
        <v>509.8144444444444</v>
      </c>
    </row>
    <row r="521" spans="1:33" s="88" customFormat="1" x14ac:dyDescent="0.35">
      <c r="A521" s="21">
        <v>10141103</v>
      </c>
      <c r="B521" s="115" t="s">
        <v>1665</v>
      </c>
      <c r="C521" s="272" t="s">
        <v>710</v>
      </c>
      <c r="D521" s="133" t="s">
        <v>14244</v>
      </c>
      <c r="E521" s="114" t="str">
        <f t="shared" si="95"/>
        <v>TRANSFORMADOR MARCA:GEC Alstom  PT 126R</v>
      </c>
      <c r="F521" s="57" t="s">
        <v>1217</v>
      </c>
      <c r="G521" s="21"/>
      <c r="H521" s="21" t="s">
        <v>494</v>
      </c>
      <c r="I521" s="21"/>
      <c r="J521" s="21"/>
      <c r="K521" s="133" t="s">
        <v>14243</v>
      </c>
      <c r="L521" s="133" t="s">
        <v>14242</v>
      </c>
      <c r="M521" s="21">
        <v>250</v>
      </c>
      <c r="N521" s="21">
        <v>33</v>
      </c>
      <c r="O521" s="21">
        <v>0.4</v>
      </c>
      <c r="P521" s="124" t="s">
        <v>516</v>
      </c>
      <c r="Q521" s="21">
        <v>1995</v>
      </c>
      <c r="R521" s="21" t="s">
        <v>8430</v>
      </c>
      <c r="S521" s="21" t="s">
        <v>14241</v>
      </c>
      <c r="T521" s="116">
        <v>991</v>
      </c>
      <c r="U521" s="111">
        <v>45</v>
      </c>
      <c r="V521" s="113">
        <f t="shared" si="96"/>
        <v>530.73555555555549</v>
      </c>
      <c r="W521" s="113">
        <f t="shared" si="97"/>
        <v>460.26444444444451</v>
      </c>
      <c r="X521" s="112">
        <f t="shared" si="98"/>
        <v>460264.4444444445</v>
      </c>
      <c r="Y521" s="111"/>
      <c r="Z521" s="110">
        <f t="shared" si="94"/>
        <v>23</v>
      </c>
      <c r="AA521" s="109">
        <f t="shared" si="99"/>
        <v>49.550000000000004</v>
      </c>
      <c r="AB521" s="109">
        <f t="shared" si="100"/>
        <v>49550.000000000007</v>
      </c>
      <c r="AC521" s="108">
        <f t="shared" si="101"/>
        <v>941.45</v>
      </c>
      <c r="AD521" s="107">
        <f t="shared" si="102"/>
        <v>2.2222222222222223E-2</v>
      </c>
      <c r="AE521" s="106">
        <f t="shared" si="103"/>
        <v>20.921111111111113</v>
      </c>
      <c r="AF521" s="105">
        <f t="shared" si="104"/>
        <v>481.1855555555556</v>
      </c>
      <c r="AG521" s="105">
        <f t="shared" si="105"/>
        <v>509.8144444444444</v>
      </c>
    </row>
    <row r="522" spans="1:33" s="88" customFormat="1" x14ac:dyDescent="0.35">
      <c r="A522" s="21">
        <v>10141103</v>
      </c>
      <c r="B522" s="115" t="s">
        <v>1665</v>
      </c>
      <c r="C522" s="272" t="s">
        <v>710</v>
      </c>
      <c r="D522" s="133" t="s">
        <v>14240</v>
      </c>
      <c r="E522" s="114" t="str">
        <f t="shared" si="95"/>
        <v>TRANSFORMADOR MARCA:GEC Alstom  PTS 440</v>
      </c>
      <c r="F522" s="57" t="s">
        <v>2402</v>
      </c>
      <c r="G522" s="21"/>
      <c r="H522" s="21" t="s">
        <v>494</v>
      </c>
      <c r="I522" s="21"/>
      <c r="J522" s="21"/>
      <c r="K522" s="133" t="s">
        <v>14239</v>
      </c>
      <c r="L522" s="133" t="s">
        <v>14238</v>
      </c>
      <c r="M522" s="21">
        <v>250</v>
      </c>
      <c r="N522" s="21">
        <v>33</v>
      </c>
      <c r="O522" s="21" t="s">
        <v>510</v>
      </c>
      <c r="P522" s="124" t="s">
        <v>516</v>
      </c>
      <c r="Q522" s="21">
        <v>1995</v>
      </c>
      <c r="R522" s="21" t="s">
        <v>8430</v>
      </c>
      <c r="S522" s="21" t="s">
        <v>14237</v>
      </c>
      <c r="T522" s="116">
        <v>991</v>
      </c>
      <c r="U522" s="111">
        <v>45</v>
      </c>
      <c r="V522" s="113">
        <f t="shared" si="96"/>
        <v>530.73555555555549</v>
      </c>
      <c r="W522" s="113">
        <f t="shared" si="97"/>
        <v>460.26444444444451</v>
      </c>
      <c r="X522" s="112">
        <f t="shared" si="98"/>
        <v>460264.4444444445</v>
      </c>
      <c r="Y522" s="111"/>
      <c r="Z522" s="110">
        <f t="shared" si="94"/>
        <v>23</v>
      </c>
      <c r="AA522" s="109">
        <f t="shared" si="99"/>
        <v>49.550000000000004</v>
      </c>
      <c r="AB522" s="109">
        <f t="shared" si="100"/>
        <v>49550.000000000007</v>
      </c>
      <c r="AC522" s="108">
        <f t="shared" si="101"/>
        <v>941.45</v>
      </c>
      <c r="AD522" s="107">
        <f t="shared" si="102"/>
        <v>2.2222222222222223E-2</v>
      </c>
      <c r="AE522" s="106">
        <f t="shared" si="103"/>
        <v>20.921111111111113</v>
      </c>
      <c r="AF522" s="105">
        <f t="shared" si="104"/>
        <v>481.1855555555556</v>
      </c>
      <c r="AG522" s="105">
        <f t="shared" si="105"/>
        <v>509.8144444444444</v>
      </c>
    </row>
    <row r="523" spans="1:33" s="88" customFormat="1" x14ac:dyDescent="0.35">
      <c r="A523" s="21">
        <v>10141103</v>
      </c>
      <c r="B523" s="115" t="s">
        <v>1665</v>
      </c>
      <c r="C523" s="272" t="s">
        <v>710</v>
      </c>
      <c r="D523" s="21" t="s">
        <v>14236</v>
      </c>
      <c r="E523" s="114" t="str">
        <f t="shared" si="95"/>
        <v>TRANSFORMADOR MARCA:GEC Alstom  PT 316</v>
      </c>
      <c r="F523" s="57" t="s">
        <v>2402</v>
      </c>
      <c r="G523" s="21"/>
      <c r="H523" s="21" t="s">
        <v>494</v>
      </c>
      <c r="I523" s="21"/>
      <c r="J523" s="21"/>
      <c r="K523" s="133" t="s">
        <v>14235</v>
      </c>
      <c r="L523" s="133" t="s">
        <v>14234</v>
      </c>
      <c r="M523" s="21">
        <v>250</v>
      </c>
      <c r="N523" s="21">
        <v>33</v>
      </c>
      <c r="O523" s="21" t="s">
        <v>510</v>
      </c>
      <c r="P523" s="124" t="s">
        <v>516</v>
      </c>
      <c r="Q523" s="21">
        <v>1995</v>
      </c>
      <c r="R523" s="21" t="s">
        <v>8430</v>
      </c>
      <c r="S523" s="21" t="s">
        <v>14233</v>
      </c>
      <c r="T523" s="116">
        <v>991</v>
      </c>
      <c r="U523" s="111">
        <v>45</v>
      </c>
      <c r="V523" s="113">
        <f t="shared" si="96"/>
        <v>530.73555555555549</v>
      </c>
      <c r="W523" s="113">
        <f t="shared" si="97"/>
        <v>460.26444444444451</v>
      </c>
      <c r="X523" s="112">
        <f t="shared" si="98"/>
        <v>460264.4444444445</v>
      </c>
      <c r="Y523" s="111"/>
      <c r="Z523" s="110">
        <f t="shared" si="94"/>
        <v>23</v>
      </c>
      <c r="AA523" s="109">
        <f t="shared" si="99"/>
        <v>49.550000000000004</v>
      </c>
      <c r="AB523" s="109">
        <f t="shared" si="100"/>
        <v>49550.000000000007</v>
      </c>
      <c r="AC523" s="108">
        <f t="shared" si="101"/>
        <v>941.45</v>
      </c>
      <c r="AD523" s="107">
        <f t="shared" si="102"/>
        <v>2.2222222222222223E-2</v>
      </c>
      <c r="AE523" s="106">
        <f t="shared" si="103"/>
        <v>20.921111111111113</v>
      </c>
      <c r="AF523" s="105">
        <f t="shared" si="104"/>
        <v>481.1855555555556</v>
      </c>
      <c r="AG523" s="105">
        <f t="shared" si="105"/>
        <v>509.8144444444444</v>
      </c>
    </row>
    <row r="524" spans="1:33" s="88" customFormat="1" x14ac:dyDescent="0.35">
      <c r="A524" s="21">
        <v>10141103</v>
      </c>
      <c r="B524" s="115" t="s">
        <v>1665</v>
      </c>
      <c r="C524" s="272" t="s">
        <v>710</v>
      </c>
      <c r="D524" s="133" t="s">
        <v>14232</v>
      </c>
      <c r="E524" s="114" t="str">
        <f t="shared" si="95"/>
        <v>TRANSFORMADOR MARCA:Gec Alstom  PTS 376</v>
      </c>
      <c r="F524" s="21"/>
      <c r="G524" s="21"/>
      <c r="H524" s="21" t="s">
        <v>2261</v>
      </c>
      <c r="I524" s="21"/>
      <c r="J524" s="21"/>
      <c r="K524" s="133" t="s">
        <v>14231</v>
      </c>
      <c r="L524" s="133" t="s">
        <v>14230</v>
      </c>
      <c r="M524" s="21">
        <v>250</v>
      </c>
      <c r="N524" s="21">
        <v>33</v>
      </c>
      <c r="O524" s="21">
        <v>0.4</v>
      </c>
      <c r="P524" s="124" t="s">
        <v>516</v>
      </c>
      <c r="Q524" s="21">
        <v>1995</v>
      </c>
      <c r="R524" s="21" t="s">
        <v>14218</v>
      </c>
      <c r="S524" s="21" t="s">
        <v>14229</v>
      </c>
      <c r="T524" s="116">
        <v>991</v>
      </c>
      <c r="U524" s="111">
        <v>45</v>
      </c>
      <c r="V524" s="113">
        <f t="shared" si="96"/>
        <v>530.73555555555549</v>
      </c>
      <c r="W524" s="113">
        <f t="shared" si="97"/>
        <v>460.26444444444451</v>
      </c>
      <c r="X524" s="112">
        <f t="shared" si="98"/>
        <v>460264.4444444445</v>
      </c>
      <c r="Y524" s="111"/>
      <c r="Z524" s="110">
        <f t="shared" si="94"/>
        <v>23</v>
      </c>
      <c r="AA524" s="109">
        <f t="shared" si="99"/>
        <v>49.550000000000004</v>
      </c>
      <c r="AB524" s="109">
        <f t="shared" si="100"/>
        <v>49550.000000000007</v>
      </c>
      <c r="AC524" s="108">
        <f t="shared" si="101"/>
        <v>941.45</v>
      </c>
      <c r="AD524" s="107">
        <f t="shared" si="102"/>
        <v>2.2222222222222223E-2</v>
      </c>
      <c r="AE524" s="106">
        <f t="shared" si="103"/>
        <v>20.921111111111113</v>
      </c>
      <c r="AF524" s="105">
        <f t="shared" si="104"/>
        <v>481.1855555555556</v>
      </c>
      <c r="AG524" s="105">
        <f t="shared" si="105"/>
        <v>509.8144444444444</v>
      </c>
    </row>
    <row r="525" spans="1:33" s="88" customFormat="1" x14ac:dyDescent="0.35">
      <c r="A525" s="21">
        <v>10141103</v>
      </c>
      <c r="B525" s="115" t="s">
        <v>1665</v>
      </c>
      <c r="C525" s="272" t="s">
        <v>710</v>
      </c>
      <c r="D525" s="133" t="s">
        <v>7720</v>
      </c>
      <c r="E525" s="114" t="str">
        <f t="shared" si="95"/>
        <v>TRANSFORMADOR MARCA:  PTS 52</v>
      </c>
      <c r="F525" s="21"/>
      <c r="G525" s="21"/>
      <c r="H525" s="21" t="s">
        <v>2261</v>
      </c>
      <c r="I525" s="21"/>
      <c r="J525" s="21"/>
      <c r="K525" s="133" t="s">
        <v>14228</v>
      </c>
      <c r="L525" s="133" t="s">
        <v>14227</v>
      </c>
      <c r="M525" s="21">
        <v>315</v>
      </c>
      <c r="N525" s="21">
        <v>33</v>
      </c>
      <c r="O525" s="21">
        <v>0.4</v>
      </c>
      <c r="P525" s="124" t="s">
        <v>516</v>
      </c>
      <c r="Q525" s="21">
        <v>1995</v>
      </c>
      <c r="R525" s="21"/>
      <c r="S525" s="21"/>
      <c r="T525" s="116">
        <v>1039</v>
      </c>
      <c r="U525" s="111">
        <v>45</v>
      </c>
      <c r="V525" s="113">
        <f t="shared" si="96"/>
        <v>556.4422222222222</v>
      </c>
      <c r="W525" s="113">
        <f t="shared" si="97"/>
        <v>482.5577777777778</v>
      </c>
      <c r="X525" s="112">
        <f t="shared" si="98"/>
        <v>482557.77777777781</v>
      </c>
      <c r="Y525" s="111"/>
      <c r="Z525" s="110">
        <f t="shared" si="94"/>
        <v>23</v>
      </c>
      <c r="AA525" s="109">
        <f t="shared" si="99"/>
        <v>51.95</v>
      </c>
      <c r="AB525" s="109">
        <f t="shared" si="100"/>
        <v>51950</v>
      </c>
      <c r="AC525" s="108">
        <f t="shared" si="101"/>
        <v>987.05</v>
      </c>
      <c r="AD525" s="107">
        <f t="shared" si="102"/>
        <v>2.2222222222222223E-2</v>
      </c>
      <c r="AE525" s="106">
        <f t="shared" si="103"/>
        <v>21.934444444444445</v>
      </c>
      <c r="AF525" s="105">
        <f t="shared" si="104"/>
        <v>504.49222222222227</v>
      </c>
      <c r="AG525" s="105">
        <f t="shared" si="105"/>
        <v>534.50777777777773</v>
      </c>
    </row>
    <row r="526" spans="1:33" s="88" customFormat="1" x14ac:dyDescent="0.35">
      <c r="A526" s="21">
        <v>10141103</v>
      </c>
      <c r="B526" s="115" t="s">
        <v>1665</v>
      </c>
      <c r="C526" s="272" t="s">
        <v>710</v>
      </c>
      <c r="D526" s="133" t="s">
        <v>13080</v>
      </c>
      <c r="E526" s="114" t="str">
        <f t="shared" si="95"/>
        <v>TRANSFORMADOR MARCA:Alstom  PTS 477</v>
      </c>
      <c r="F526" s="21"/>
      <c r="G526" s="21"/>
      <c r="H526" s="21" t="s">
        <v>2261</v>
      </c>
      <c r="I526" s="21"/>
      <c r="J526" s="21"/>
      <c r="K526" s="133" t="s">
        <v>14226</v>
      </c>
      <c r="L526" s="133" t="s">
        <v>14225</v>
      </c>
      <c r="M526" s="21">
        <v>100</v>
      </c>
      <c r="N526" s="21">
        <v>33</v>
      </c>
      <c r="O526" s="21">
        <v>0.4</v>
      </c>
      <c r="P526" s="124" t="s">
        <v>516</v>
      </c>
      <c r="Q526" s="21">
        <v>1995</v>
      </c>
      <c r="R526" s="21" t="s">
        <v>4979</v>
      </c>
      <c r="S526" s="21"/>
      <c r="T526" s="116">
        <v>763</v>
      </c>
      <c r="U526" s="111">
        <v>45</v>
      </c>
      <c r="V526" s="113">
        <f t="shared" si="96"/>
        <v>408.62888888888887</v>
      </c>
      <c r="W526" s="113">
        <f t="shared" si="97"/>
        <v>354.37111111111113</v>
      </c>
      <c r="X526" s="112">
        <f t="shared" si="98"/>
        <v>354371.11111111112</v>
      </c>
      <c r="Y526" s="111"/>
      <c r="Z526" s="110">
        <f t="shared" si="94"/>
        <v>23</v>
      </c>
      <c r="AA526" s="109">
        <f t="shared" si="99"/>
        <v>38.15</v>
      </c>
      <c r="AB526" s="109">
        <f t="shared" si="100"/>
        <v>38150</v>
      </c>
      <c r="AC526" s="108">
        <f t="shared" si="101"/>
        <v>724.85</v>
      </c>
      <c r="AD526" s="107">
        <f t="shared" si="102"/>
        <v>2.2222222222222223E-2</v>
      </c>
      <c r="AE526" s="106">
        <f t="shared" si="103"/>
        <v>16.10777777777778</v>
      </c>
      <c r="AF526" s="105">
        <f t="shared" si="104"/>
        <v>370.47888888888889</v>
      </c>
      <c r="AG526" s="105">
        <f t="shared" si="105"/>
        <v>392.52111111111111</v>
      </c>
    </row>
    <row r="527" spans="1:33" s="88" customFormat="1" x14ac:dyDescent="0.35">
      <c r="A527" s="21">
        <v>10141103</v>
      </c>
      <c r="B527" s="115" t="s">
        <v>1665</v>
      </c>
      <c r="C527" s="272" t="s">
        <v>710</v>
      </c>
      <c r="D527" s="21" t="s">
        <v>14224</v>
      </c>
      <c r="E527" s="114" t="str">
        <f t="shared" si="95"/>
        <v>TRANSFORMADOR MARCA:  PTS 220</v>
      </c>
      <c r="F527" s="21"/>
      <c r="G527" s="21"/>
      <c r="H527" s="21" t="s">
        <v>2261</v>
      </c>
      <c r="I527" s="21"/>
      <c r="J527" s="21"/>
      <c r="K527" s="133" t="s">
        <v>14223</v>
      </c>
      <c r="L527" s="133" t="s">
        <v>14222</v>
      </c>
      <c r="M527" s="21">
        <v>100</v>
      </c>
      <c r="N527" s="21">
        <v>33</v>
      </c>
      <c r="O527" s="21">
        <v>0.4</v>
      </c>
      <c r="P527" s="124" t="s">
        <v>516</v>
      </c>
      <c r="Q527" s="21">
        <v>1995</v>
      </c>
      <c r="R527" s="21"/>
      <c r="S527" s="21"/>
      <c r="T527" s="116">
        <v>763</v>
      </c>
      <c r="U527" s="111">
        <v>45</v>
      </c>
      <c r="V527" s="113">
        <f t="shared" si="96"/>
        <v>408.62888888888887</v>
      </c>
      <c r="W527" s="113">
        <f t="shared" si="97"/>
        <v>354.37111111111113</v>
      </c>
      <c r="X527" s="112">
        <f t="shared" si="98"/>
        <v>354371.11111111112</v>
      </c>
      <c r="Y527" s="111"/>
      <c r="Z527" s="110">
        <f t="shared" si="94"/>
        <v>23</v>
      </c>
      <c r="AA527" s="109">
        <f t="shared" si="99"/>
        <v>38.15</v>
      </c>
      <c r="AB527" s="109">
        <f t="shared" si="100"/>
        <v>38150</v>
      </c>
      <c r="AC527" s="108">
        <f t="shared" si="101"/>
        <v>724.85</v>
      </c>
      <c r="AD527" s="107">
        <f t="shared" si="102"/>
        <v>2.2222222222222223E-2</v>
      </c>
      <c r="AE527" s="106">
        <f t="shared" si="103"/>
        <v>16.10777777777778</v>
      </c>
      <c r="AF527" s="105">
        <f t="shared" si="104"/>
        <v>370.47888888888889</v>
      </c>
      <c r="AG527" s="105">
        <f t="shared" si="105"/>
        <v>392.52111111111111</v>
      </c>
    </row>
    <row r="528" spans="1:33" s="88" customFormat="1" x14ac:dyDescent="0.35">
      <c r="A528" s="21">
        <v>10141103</v>
      </c>
      <c r="B528" s="115" t="s">
        <v>1665</v>
      </c>
      <c r="C528" s="272" t="s">
        <v>710</v>
      </c>
      <c r="D528" s="21" t="s">
        <v>14221</v>
      </c>
      <c r="E528" s="114" t="str">
        <f t="shared" si="95"/>
        <v>TRANSFORMADOR MARCA:Gec Alstom  PTS 503</v>
      </c>
      <c r="F528" s="21"/>
      <c r="G528" s="21"/>
      <c r="H528" s="21" t="s">
        <v>2261</v>
      </c>
      <c r="I528" s="21"/>
      <c r="J528" s="21"/>
      <c r="K528" s="133" t="s">
        <v>14220</v>
      </c>
      <c r="L528" s="133" t="s">
        <v>14219</v>
      </c>
      <c r="M528" s="21">
        <v>250</v>
      </c>
      <c r="N528" s="21">
        <v>33</v>
      </c>
      <c r="O528" s="21">
        <v>0.4</v>
      </c>
      <c r="P528" s="124" t="s">
        <v>516</v>
      </c>
      <c r="Q528" s="21">
        <v>1995</v>
      </c>
      <c r="R528" s="21" t="s">
        <v>14218</v>
      </c>
      <c r="S528" s="21" t="s">
        <v>14217</v>
      </c>
      <c r="T528" s="116">
        <v>991</v>
      </c>
      <c r="U528" s="111">
        <v>45</v>
      </c>
      <c r="V528" s="113">
        <f t="shared" si="96"/>
        <v>530.73555555555549</v>
      </c>
      <c r="W528" s="113">
        <f t="shared" si="97"/>
        <v>460.26444444444451</v>
      </c>
      <c r="X528" s="112">
        <f t="shared" si="98"/>
        <v>460264.4444444445</v>
      </c>
      <c r="Y528" s="111"/>
      <c r="Z528" s="110">
        <f t="shared" si="94"/>
        <v>23</v>
      </c>
      <c r="AA528" s="109">
        <f t="shared" si="99"/>
        <v>49.550000000000004</v>
      </c>
      <c r="AB528" s="109">
        <f t="shared" si="100"/>
        <v>49550.000000000007</v>
      </c>
      <c r="AC528" s="108">
        <f t="shared" si="101"/>
        <v>941.45</v>
      </c>
      <c r="AD528" s="107">
        <f t="shared" si="102"/>
        <v>2.2222222222222223E-2</v>
      </c>
      <c r="AE528" s="106">
        <f t="shared" si="103"/>
        <v>20.921111111111113</v>
      </c>
      <c r="AF528" s="105">
        <f t="shared" si="104"/>
        <v>481.1855555555556</v>
      </c>
      <c r="AG528" s="105">
        <f t="shared" si="105"/>
        <v>509.8144444444444</v>
      </c>
    </row>
    <row r="529" spans="1:33" s="88" customFormat="1" x14ac:dyDescent="0.35">
      <c r="A529" s="21">
        <v>10141103</v>
      </c>
      <c r="B529" s="115" t="s">
        <v>1665</v>
      </c>
      <c r="C529" s="272" t="s">
        <v>710</v>
      </c>
      <c r="D529" s="21" t="s">
        <v>14215</v>
      </c>
      <c r="E529" s="114" t="str">
        <f t="shared" si="95"/>
        <v>TRANSFORMADOR MARCA:DESTA AGMJC/PTS0238 AGMJC/PTS0238</v>
      </c>
      <c r="F529" s="61" t="s">
        <v>14216</v>
      </c>
      <c r="G529" s="21" t="s">
        <v>14215</v>
      </c>
      <c r="H529" s="21" t="s">
        <v>2114</v>
      </c>
      <c r="I529" s="21" t="s">
        <v>2113</v>
      </c>
      <c r="J529" s="57"/>
      <c r="K529" s="121" t="s">
        <v>14214</v>
      </c>
      <c r="L529" s="121" t="s">
        <v>14213</v>
      </c>
      <c r="M529" s="61">
        <v>100</v>
      </c>
      <c r="N529" s="121">
        <v>33</v>
      </c>
      <c r="O529" s="61">
        <v>0.4</v>
      </c>
      <c r="P529" s="156">
        <v>3</v>
      </c>
      <c r="Q529" s="61">
        <v>1995</v>
      </c>
      <c r="R529" s="61" t="s">
        <v>104</v>
      </c>
      <c r="S529" s="61" t="s">
        <v>14212</v>
      </c>
      <c r="T529" s="116">
        <v>763</v>
      </c>
      <c r="U529" s="111">
        <v>45</v>
      </c>
      <c r="V529" s="113">
        <f t="shared" si="96"/>
        <v>408.62888888888887</v>
      </c>
      <c r="W529" s="113">
        <f t="shared" si="97"/>
        <v>354.37111111111113</v>
      </c>
      <c r="X529" s="112">
        <f t="shared" si="98"/>
        <v>354371.11111111112</v>
      </c>
      <c r="Y529" s="111"/>
      <c r="Z529" s="110">
        <f t="shared" si="94"/>
        <v>23</v>
      </c>
      <c r="AA529" s="109">
        <f t="shared" si="99"/>
        <v>38.15</v>
      </c>
      <c r="AB529" s="109">
        <f t="shared" si="100"/>
        <v>38150</v>
      </c>
      <c r="AC529" s="108">
        <f t="shared" si="101"/>
        <v>724.85</v>
      </c>
      <c r="AD529" s="107">
        <f t="shared" si="102"/>
        <v>2.2222222222222223E-2</v>
      </c>
      <c r="AE529" s="106">
        <f t="shared" si="103"/>
        <v>16.10777777777778</v>
      </c>
      <c r="AF529" s="105">
        <f t="shared" si="104"/>
        <v>370.47888888888889</v>
      </c>
      <c r="AG529" s="105">
        <f t="shared" si="105"/>
        <v>392.52111111111111</v>
      </c>
    </row>
    <row r="530" spans="1:33" s="88" customFormat="1" x14ac:dyDescent="0.35">
      <c r="A530" s="21">
        <v>10141103</v>
      </c>
      <c r="B530" s="115" t="s">
        <v>1665</v>
      </c>
      <c r="C530" s="272" t="s">
        <v>710</v>
      </c>
      <c r="D530" s="21" t="s">
        <v>8806</v>
      </c>
      <c r="E530" s="114" t="str">
        <f t="shared" si="95"/>
        <v>TRANSFORMADOR MARCA:Fuji Tusco ANGOCHE PTS 4</v>
      </c>
      <c r="F530" s="57"/>
      <c r="G530" s="21" t="s">
        <v>709</v>
      </c>
      <c r="H530" s="21" t="s">
        <v>709</v>
      </c>
      <c r="I530" s="21" t="s">
        <v>14211</v>
      </c>
      <c r="J530" s="57"/>
      <c r="K530" s="57" t="s">
        <v>14210</v>
      </c>
      <c r="L530" s="57" t="s">
        <v>14209</v>
      </c>
      <c r="M530" s="21">
        <v>100</v>
      </c>
      <c r="N530" s="21" t="s">
        <v>19</v>
      </c>
      <c r="O530" s="21" t="s">
        <v>362</v>
      </c>
      <c r="P530" s="57">
        <v>3</v>
      </c>
      <c r="Q530" s="21">
        <v>1995</v>
      </c>
      <c r="R530" s="21" t="s">
        <v>1821</v>
      </c>
      <c r="S530" s="21">
        <v>581371</v>
      </c>
      <c r="T530" s="116">
        <v>763</v>
      </c>
      <c r="U530" s="111">
        <v>45</v>
      </c>
      <c r="V530" s="113">
        <f t="shared" si="96"/>
        <v>408.62888888888887</v>
      </c>
      <c r="W530" s="113">
        <f t="shared" si="97"/>
        <v>354.37111111111113</v>
      </c>
      <c r="X530" s="112">
        <f t="shared" si="98"/>
        <v>354371.11111111112</v>
      </c>
      <c r="Y530" s="111"/>
      <c r="Z530" s="110">
        <f t="shared" si="94"/>
        <v>23</v>
      </c>
      <c r="AA530" s="109">
        <f t="shared" si="99"/>
        <v>38.15</v>
      </c>
      <c r="AB530" s="109">
        <f t="shared" si="100"/>
        <v>38150</v>
      </c>
      <c r="AC530" s="108">
        <f t="shared" si="101"/>
        <v>724.85</v>
      </c>
      <c r="AD530" s="107">
        <f t="shared" si="102"/>
        <v>2.2222222222222223E-2</v>
      </c>
      <c r="AE530" s="106">
        <f t="shared" si="103"/>
        <v>16.10777777777778</v>
      </c>
      <c r="AF530" s="105">
        <f t="shared" si="104"/>
        <v>370.47888888888889</v>
      </c>
      <c r="AG530" s="105">
        <f t="shared" si="105"/>
        <v>392.52111111111111</v>
      </c>
    </row>
    <row r="531" spans="1:33" s="88" customFormat="1" x14ac:dyDescent="0.35">
      <c r="A531" s="21">
        <v>10141103</v>
      </c>
      <c r="B531" s="115" t="s">
        <v>1665</v>
      </c>
      <c r="C531" s="272" t="s">
        <v>710</v>
      </c>
      <c r="D531" s="21" t="s">
        <v>1703</v>
      </c>
      <c r="E531" s="114" t="str">
        <f t="shared" si="95"/>
        <v>TRANSFORMADOR MARCA:ASTOR ANGOCHE PTS 11</v>
      </c>
      <c r="F531" s="57"/>
      <c r="G531" s="21" t="s">
        <v>709</v>
      </c>
      <c r="H531" s="21" t="s">
        <v>709</v>
      </c>
      <c r="I531" s="21" t="s">
        <v>14208</v>
      </c>
      <c r="J531" s="57"/>
      <c r="K531" s="57" t="s">
        <v>14207</v>
      </c>
      <c r="L531" s="57" t="s">
        <v>14206</v>
      </c>
      <c r="M531" s="21">
        <v>250</v>
      </c>
      <c r="N531" s="21" t="s">
        <v>19</v>
      </c>
      <c r="O531" s="21" t="s">
        <v>362</v>
      </c>
      <c r="P531" s="57">
        <v>3</v>
      </c>
      <c r="Q531" s="21">
        <v>1995</v>
      </c>
      <c r="R531" s="21" t="s">
        <v>499</v>
      </c>
      <c r="S531" s="21" t="s">
        <v>14205</v>
      </c>
      <c r="T531" s="116">
        <v>991</v>
      </c>
      <c r="U531" s="111">
        <v>45</v>
      </c>
      <c r="V531" s="113">
        <f t="shared" si="96"/>
        <v>530.73555555555549</v>
      </c>
      <c r="W531" s="113">
        <f t="shared" si="97"/>
        <v>460.26444444444451</v>
      </c>
      <c r="X531" s="112">
        <f t="shared" si="98"/>
        <v>460264.4444444445</v>
      </c>
      <c r="Y531" s="111"/>
      <c r="Z531" s="110">
        <f t="shared" si="94"/>
        <v>23</v>
      </c>
      <c r="AA531" s="109">
        <f t="shared" si="99"/>
        <v>49.550000000000004</v>
      </c>
      <c r="AB531" s="109">
        <f t="shared" si="100"/>
        <v>49550.000000000007</v>
      </c>
      <c r="AC531" s="108">
        <f t="shared" si="101"/>
        <v>941.45</v>
      </c>
      <c r="AD531" s="107">
        <f t="shared" si="102"/>
        <v>2.2222222222222223E-2</v>
      </c>
      <c r="AE531" s="106">
        <f t="shared" si="103"/>
        <v>20.921111111111113</v>
      </c>
      <c r="AF531" s="105">
        <f t="shared" si="104"/>
        <v>481.1855555555556</v>
      </c>
      <c r="AG531" s="105">
        <f t="shared" si="105"/>
        <v>509.8144444444444</v>
      </c>
    </row>
    <row r="532" spans="1:33" s="88" customFormat="1" x14ac:dyDescent="0.35">
      <c r="A532" s="21">
        <v>10141103</v>
      </c>
      <c r="B532" s="115" t="s">
        <v>1665</v>
      </c>
      <c r="C532" s="272" t="s">
        <v>710</v>
      </c>
      <c r="D532" s="21" t="s">
        <v>2227</v>
      </c>
      <c r="E532" s="114" t="str">
        <f t="shared" si="95"/>
        <v>TRANSFORMADOR MARCA:POWERTECH ANGOCHE PTS 12</v>
      </c>
      <c r="F532" s="57"/>
      <c r="G532" s="21" t="s">
        <v>709</v>
      </c>
      <c r="H532" s="21" t="s">
        <v>709</v>
      </c>
      <c r="I532" s="21" t="s">
        <v>14204</v>
      </c>
      <c r="J532" s="57"/>
      <c r="K532" s="57" t="s">
        <v>14203</v>
      </c>
      <c r="L532" s="57" t="s">
        <v>14202</v>
      </c>
      <c r="M532" s="21">
        <v>50</v>
      </c>
      <c r="N532" s="21" t="s">
        <v>19</v>
      </c>
      <c r="O532" s="21" t="s">
        <v>362</v>
      </c>
      <c r="P532" s="57">
        <v>3</v>
      </c>
      <c r="Q532" s="21">
        <v>1995</v>
      </c>
      <c r="R532" s="21" t="s">
        <v>295</v>
      </c>
      <c r="S532" s="21" t="s">
        <v>14201</v>
      </c>
      <c r="T532" s="116">
        <v>643</v>
      </c>
      <c r="U532" s="111">
        <v>45</v>
      </c>
      <c r="V532" s="113">
        <f t="shared" si="96"/>
        <v>344.36222222222221</v>
      </c>
      <c r="W532" s="113">
        <f t="shared" si="97"/>
        <v>298.63777777777779</v>
      </c>
      <c r="X532" s="112">
        <f t="shared" si="98"/>
        <v>298637.77777777781</v>
      </c>
      <c r="Y532" s="111"/>
      <c r="Z532" s="110">
        <f t="shared" si="94"/>
        <v>23</v>
      </c>
      <c r="AA532" s="109">
        <f t="shared" si="99"/>
        <v>32.15</v>
      </c>
      <c r="AB532" s="109">
        <f t="shared" si="100"/>
        <v>32150</v>
      </c>
      <c r="AC532" s="108">
        <f t="shared" si="101"/>
        <v>610.85</v>
      </c>
      <c r="AD532" s="107">
        <f t="shared" si="102"/>
        <v>2.2222222222222223E-2</v>
      </c>
      <c r="AE532" s="106">
        <f t="shared" si="103"/>
        <v>13.574444444444445</v>
      </c>
      <c r="AF532" s="105">
        <f t="shared" si="104"/>
        <v>312.21222222222224</v>
      </c>
      <c r="AG532" s="105">
        <f t="shared" si="105"/>
        <v>330.78777777777776</v>
      </c>
    </row>
    <row r="533" spans="1:33" s="88" customFormat="1" x14ac:dyDescent="0.35">
      <c r="A533" s="21">
        <v>10141103</v>
      </c>
      <c r="B533" s="115" t="s">
        <v>1665</v>
      </c>
      <c r="C533" s="272" t="s">
        <v>710</v>
      </c>
      <c r="D533" s="21" t="s">
        <v>5793</v>
      </c>
      <c r="E533" s="114" t="str">
        <f t="shared" si="95"/>
        <v>TRANSFORMADOR MARCA:Efacec  Inhambane PTS 07</v>
      </c>
      <c r="F533" s="21"/>
      <c r="G533" s="21" t="s">
        <v>1695</v>
      </c>
      <c r="H533" s="21" t="str">
        <f>+G533</f>
        <v>Inhambane</v>
      </c>
      <c r="I533" s="21"/>
      <c r="J533" s="118"/>
      <c r="K533" s="171" t="s">
        <v>14200</v>
      </c>
      <c r="L533" s="171" t="s">
        <v>14199</v>
      </c>
      <c r="M533" s="21">
        <v>250</v>
      </c>
      <c r="N533" s="21">
        <v>33</v>
      </c>
      <c r="O533" s="21">
        <v>0.4</v>
      </c>
      <c r="P533" s="124" t="s">
        <v>516</v>
      </c>
      <c r="Q533" s="21">
        <v>1995</v>
      </c>
      <c r="R533" s="21" t="s">
        <v>1705</v>
      </c>
      <c r="S533" s="21">
        <v>10828.2</v>
      </c>
      <c r="T533" s="126">
        <v>991</v>
      </c>
      <c r="U533" s="111">
        <v>45</v>
      </c>
      <c r="V533" s="113">
        <f t="shared" si="96"/>
        <v>530.73555555555549</v>
      </c>
      <c r="W533" s="113">
        <f t="shared" si="97"/>
        <v>460.26444444444451</v>
      </c>
      <c r="X533" s="112">
        <f t="shared" si="98"/>
        <v>460264.4444444445</v>
      </c>
      <c r="Y533" s="118"/>
      <c r="Z533" s="110">
        <f t="shared" si="94"/>
        <v>23</v>
      </c>
      <c r="AA533" s="109">
        <f t="shared" si="99"/>
        <v>49.550000000000004</v>
      </c>
      <c r="AB533" s="109">
        <f t="shared" si="100"/>
        <v>49550.000000000007</v>
      </c>
      <c r="AC533" s="108">
        <f t="shared" si="101"/>
        <v>941.45</v>
      </c>
      <c r="AD533" s="107">
        <f t="shared" si="102"/>
        <v>2.2222222222222223E-2</v>
      </c>
      <c r="AE533" s="106">
        <f t="shared" si="103"/>
        <v>20.921111111111113</v>
      </c>
      <c r="AF533" s="105">
        <f t="shared" si="104"/>
        <v>481.1855555555556</v>
      </c>
      <c r="AG533" s="105">
        <f t="shared" si="105"/>
        <v>509.8144444444444</v>
      </c>
    </row>
    <row r="534" spans="1:33" s="88" customFormat="1" x14ac:dyDescent="0.35">
      <c r="A534" s="21">
        <v>10141103</v>
      </c>
      <c r="B534" s="115" t="s">
        <v>1665</v>
      </c>
      <c r="C534" s="272" t="s">
        <v>710</v>
      </c>
      <c r="D534" s="173" t="s">
        <v>808</v>
      </c>
      <c r="E534" s="114" t="str">
        <f t="shared" si="95"/>
        <v>TRANSFORMADOR MARCA: Inhambane No Label</v>
      </c>
      <c r="F534" s="21"/>
      <c r="G534" s="21" t="s">
        <v>1695</v>
      </c>
      <c r="H534" s="21" t="s">
        <v>1695</v>
      </c>
      <c r="I534" s="21"/>
      <c r="J534" s="118"/>
      <c r="K534" s="171" t="s">
        <v>14198</v>
      </c>
      <c r="L534" s="171" t="s">
        <v>14197</v>
      </c>
      <c r="M534" s="21">
        <v>250</v>
      </c>
      <c r="N534" s="21">
        <v>33</v>
      </c>
      <c r="O534" s="21">
        <v>0.4</v>
      </c>
      <c r="P534" s="124" t="s">
        <v>516</v>
      </c>
      <c r="Q534" s="21">
        <v>1995</v>
      </c>
      <c r="R534" s="21"/>
      <c r="S534" s="21"/>
      <c r="T534" s="126">
        <v>991</v>
      </c>
      <c r="U534" s="111">
        <v>45</v>
      </c>
      <c r="V534" s="113">
        <f t="shared" si="96"/>
        <v>530.73555555555549</v>
      </c>
      <c r="W534" s="113">
        <f t="shared" si="97"/>
        <v>460.26444444444451</v>
      </c>
      <c r="X534" s="112">
        <f t="shared" si="98"/>
        <v>460264.4444444445</v>
      </c>
      <c r="Y534" s="118"/>
      <c r="Z534" s="110">
        <f t="shared" si="94"/>
        <v>23</v>
      </c>
      <c r="AA534" s="109">
        <f t="shared" si="99"/>
        <v>49.550000000000004</v>
      </c>
      <c r="AB534" s="109">
        <f t="shared" si="100"/>
        <v>49550.000000000007</v>
      </c>
      <c r="AC534" s="108">
        <f t="shared" si="101"/>
        <v>941.45</v>
      </c>
      <c r="AD534" s="107">
        <f t="shared" si="102"/>
        <v>2.2222222222222223E-2</v>
      </c>
      <c r="AE534" s="106">
        <f t="shared" si="103"/>
        <v>20.921111111111113</v>
      </c>
      <c r="AF534" s="105">
        <f t="shared" si="104"/>
        <v>481.1855555555556</v>
      </c>
      <c r="AG534" s="105">
        <f t="shared" si="105"/>
        <v>509.8144444444444</v>
      </c>
    </row>
    <row r="535" spans="1:33" s="88" customFormat="1" x14ac:dyDescent="0.35">
      <c r="A535" s="21">
        <v>10141103</v>
      </c>
      <c r="B535" s="115" t="s">
        <v>496</v>
      </c>
      <c r="C535" s="272" t="s">
        <v>495</v>
      </c>
      <c r="D535" s="21" t="s">
        <v>623</v>
      </c>
      <c r="E535" s="114" t="str">
        <f t="shared" si="95"/>
        <v>TRANSFORMADOR AUXILIAR MARCA:SBG NAMPULA CENTRAL AT1</v>
      </c>
      <c r="F535" s="21"/>
      <c r="G535" s="21" t="s">
        <v>200</v>
      </c>
      <c r="H535" s="21" t="s">
        <v>545</v>
      </c>
      <c r="I535" s="21"/>
      <c r="J535" s="21"/>
      <c r="K535" s="21" t="s">
        <v>199</v>
      </c>
      <c r="L535" s="21" t="s">
        <v>198</v>
      </c>
      <c r="M535" s="21" t="s">
        <v>603</v>
      </c>
      <c r="N535" s="21" t="s">
        <v>619</v>
      </c>
      <c r="O535" s="21" t="s">
        <v>362</v>
      </c>
      <c r="P535" s="21">
        <v>3</v>
      </c>
      <c r="Q535" s="21">
        <v>1995</v>
      </c>
      <c r="R535" s="21" t="s">
        <v>649</v>
      </c>
      <c r="S535" s="21">
        <v>322554</v>
      </c>
      <c r="T535" s="116">
        <v>1039</v>
      </c>
      <c r="U535" s="111">
        <v>45</v>
      </c>
      <c r="V535" s="113">
        <f t="shared" si="96"/>
        <v>556.4422222222222</v>
      </c>
      <c r="W535" s="113">
        <f t="shared" si="97"/>
        <v>482.5577777777778</v>
      </c>
      <c r="X535" s="112">
        <f t="shared" si="98"/>
        <v>482557.77777777781</v>
      </c>
      <c r="Y535" s="111"/>
      <c r="Z535" s="110">
        <f t="shared" si="94"/>
        <v>23</v>
      </c>
      <c r="AA535" s="109">
        <f t="shared" si="99"/>
        <v>51.95</v>
      </c>
      <c r="AB535" s="109">
        <f t="shared" si="100"/>
        <v>51950</v>
      </c>
      <c r="AC535" s="108">
        <f t="shared" si="101"/>
        <v>987.05</v>
      </c>
      <c r="AD535" s="107">
        <f t="shared" si="102"/>
        <v>2.2222222222222223E-2</v>
      </c>
      <c r="AE535" s="106">
        <f t="shared" si="103"/>
        <v>21.934444444444445</v>
      </c>
      <c r="AF535" s="105">
        <f t="shared" si="104"/>
        <v>504.49222222222227</v>
      </c>
      <c r="AG535" s="105">
        <f t="shared" si="105"/>
        <v>534.50777777777773</v>
      </c>
    </row>
    <row r="536" spans="1:33" s="88" customFormat="1" x14ac:dyDescent="0.35">
      <c r="A536" s="21">
        <v>10141103</v>
      </c>
      <c r="B536" s="115" t="s">
        <v>496</v>
      </c>
      <c r="C536" s="272" t="s">
        <v>495</v>
      </c>
      <c r="D536" s="21" t="s">
        <v>650</v>
      </c>
      <c r="E536" s="114" t="str">
        <f t="shared" si="95"/>
        <v>TRANSFORMADOR AUXILIAR MARCA:SBG NAMPULA CENTRAL AT2</v>
      </c>
      <c r="F536" s="21"/>
      <c r="G536" s="21" t="s">
        <v>200</v>
      </c>
      <c r="H536" s="21" t="s">
        <v>545</v>
      </c>
      <c r="I536" s="21"/>
      <c r="J536" s="21"/>
      <c r="K536" s="21" t="s">
        <v>199</v>
      </c>
      <c r="L536" s="21" t="s">
        <v>198</v>
      </c>
      <c r="M536" s="21" t="s">
        <v>603</v>
      </c>
      <c r="N536" s="21" t="s">
        <v>619</v>
      </c>
      <c r="O536" s="21" t="s">
        <v>362</v>
      </c>
      <c r="P536" s="21">
        <v>3</v>
      </c>
      <c r="Q536" s="21">
        <v>1995</v>
      </c>
      <c r="R536" s="21" t="s">
        <v>649</v>
      </c>
      <c r="S536" s="21">
        <v>322555</v>
      </c>
      <c r="T536" s="116">
        <v>1039</v>
      </c>
      <c r="U536" s="111">
        <v>45</v>
      </c>
      <c r="V536" s="113">
        <f t="shared" si="96"/>
        <v>556.4422222222222</v>
      </c>
      <c r="W536" s="113">
        <f t="shared" si="97"/>
        <v>482.5577777777778</v>
      </c>
      <c r="X536" s="112">
        <f t="shared" si="98"/>
        <v>482557.77777777781</v>
      </c>
      <c r="Y536" s="111"/>
      <c r="Z536" s="110">
        <f t="shared" si="94"/>
        <v>23</v>
      </c>
      <c r="AA536" s="109">
        <f t="shared" si="99"/>
        <v>51.95</v>
      </c>
      <c r="AB536" s="109">
        <f t="shared" si="100"/>
        <v>51950</v>
      </c>
      <c r="AC536" s="108">
        <f t="shared" si="101"/>
        <v>987.05</v>
      </c>
      <c r="AD536" s="107">
        <f t="shared" si="102"/>
        <v>2.2222222222222223E-2</v>
      </c>
      <c r="AE536" s="106">
        <f t="shared" si="103"/>
        <v>21.934444444444445</v>
      </c>
      <c r="AF536" s="105">
        <f t="shared" si="104"/>
        <v>504.49222222222227</v>
      </c>
      <c r="AG536" s="105">
        <f t="shared" si="105"/>
        <v>534.50777777777773</v>
      </c>
    </row>
    <row r="537" spans="1:33" s="88" customFormat="1" x14ac:dyDescent="0.35">
      <c r="A537" s="21">
        <v>10141103</v>
      </c>
      <c r="B537" s="115" t="s">
        <v>496</v>
      </c>
      <c r="C537" s="272" t="s">
        <v>495</v>
      </c>
      <c r="D537" s="21" t="s">
        <v>623</v>
      </c>
      <c r="E537" s="114" t="str">
        <f t="shared" si="95"/>
        <v>TRANSFORMADOR AUXILIAR MARCA:SBG NAMPULA CENTRAL AT1</v>
      </c>
      <c r="F537" s="21"/>
      <c r="G537" s="21" t="s">
        <v>200</v>
      </c>
      <c r="H537" s="21" t="s">
        <v>545</v>
      </c>
      <c r="I537" s="21"/>
      <c r="J537" s="21"/>
      <c r="K537" s="21" t="s">
        <v>199</v>
      </c>
      <c r="L537" s="21" t="s">
        <v>198</v>
      </c>
      <c r="M537" s="21" t="s">
        <v>603</v>
      </c>
      <c r="N537" s="21" t="s">
        <v>619</v>
      </c>
      <c r="O537" s="21" t="s">
        <v>362</v>
      </c>
      <c r="P537" s="21">
        <v>3</v>
      </c>
      <c r="Q537" s="21">
        <v>1995</v>
      </c>
      <c r="R537" s="21" t="s">
        <v>649</v>
      </c>
      <c r="S537" s="21">
        <v>322554</v>
      </c>
      <c r="T537" s="116">
        <v>1200</v>
      </c>
      <c r="U537" s="111">
        <v>45</v>
      </c>
      <c r="V537" s="113">
        <f t="shared" si="96"/>
        <v>642.66666666666663</v>
      </c>
      <c r="W537" s="113">
        <f t="shared" si="97"/>
        <v>557.33333333333337</v>
      </c>
      <c r="X537" s="112">
        <f t="shared" si="98"/>
        <v>557333.33333333337</v>
      </c>
      <c r="Y537" s="111"/>
      <c r="Z537" s="110">
        <f t="shared" si="94"/>
        <v>23</v>
      </c>
      <c r="AA537" s="109">
        <f t="shared" si="99"/>
        <v>60</v>
      </c>
      <c r="AB537" s="109">
        <f t="shared" si="100"/>
        <v>60000</v>
      </c>
      <c r="AC537" s="108">
        <f t="shared" si="101"/>
        <v>1140</v>
      </c>
      <c r="AD537" s="107">
        <f t="shared" si="102"/>
        <v>2.2222222222222223E-2</v>
      </c>
      <c r="AE537" s="106">
        <f t="shared" si="103"/>
        <v>25.333333333333336</v>
      </c>
      <c r="AF537" s="105">
        <f t="shared" si="104"/>
        <v>582.66666666666674</v>
      </c>
      <c r="AG537" s="105">
        <f t="shared" si="105"/>
        <v>617.33333333333326</v>
      </c>
    </row>
    <row r="538" spans="1:33" s="88" customFormat="1" x14ac:dyDescent="0.35">
      <c r="A538" s="21">
        <v>10141103</v>
      </c>
      <c r="B538" s="115" t="s">
        <v>496</v>
      </c>
      <c r="C538" s="272" t="s">
        <v>495</v>
      </c>
      <c r="D538" s="21" t="s">
        <v>650</v>
      </c>
      <c r="E538" s="114" t="str">
        <f t="shared" si="95"/>
        <v>TRANSFORMADOR AUXILIAR MARCA:SBG NAMPULA CENTRAL AT2</v>
      </c>
      <c r="F538" s="21"/>
      <c r="G538" s="21" t="s">
        <v>200</v>
      </c>
      <c r="H538" s="21" t="s">
        <v>545</v>
      </c>
      <c r="I538" s="21"/>
      <c r="J538" s="21"/>
      <c r="K538" s="21" t="s">
        <v>199</v>
      </c>
      <c r="L538" s="21" t="s">
        <v>198</v>
      </c>
      <c r="M538" s="21" t="s">
        <v>603</v>
      </c>
      <c r="N538" s="21" t="s">
        <v>619</v>
      </c>
      <c r="O538" s="21" t="s">
        <v>362</v>
      </c>
      <c r="P538" s="21">
        <v>3</v>
      </c>
      <c r="Q538" s="21">
        <v>1995</v>
      </c>
      <c r="R538" s="21" t="s">
        <v>649</v>
      </c>
      <c r="S538" s="21">
        <v>322555</v>
      </c>
      <c r="T538" s="116">
        <v>1200</v>
      </c>
      <c r="U538" s="111">
        <v>45</v>
      </c>
      <c r="V538" s="113">
        <f t="shared" si="96"/>
        <v>642.66666666666663</v>
      </c>
      <c r="W538" s="113">
        <f t="shared" si="97"/>
        <v>557.33333333333337</v>
      </c>
      <c r="X538" s="112">
        <f t="shared" si="98"/>
        <v>557333.33333333337</v>
      </c>
      <c r="Y538" s="111"/>
      <c r="Z538" s="110">
        <f t="shared" si="94"/>
        <v>23</v>
      </c>
      <c r="AA538" s="109">
        <f t="shared" si="99"/>
        <v>60</v>
      </c>
      <c r="AB538" s="109">
        <f t="shared" si="100"/>
        <v>60000</v>
      </c>
      <c r="AC538" s="108">
        <f t="shared" si="101"/>
        <v>1140</v>
      </c>
      <c r="AD538" s="107">
        <f t="shared" si="102"/>
        <v>2.2222222222222223E-2</v>
      </c>
      <c r="AE538" s="106">
        <f t="shared" si="103"/>
        <v>25.333333333333336</v>
      </c>
      <c r="AF538" s="105">
        <f t="shared" si="104"/>
        <v>582.66666666666674</v>
      </c>
      <c r="AG538" s="105">
        <f t="shared" si="105"/>
        <v>617.33333333333326</v>
      </c>
    </row>
    <row r="539" spans="1:33" s="88" customFormat="1" x14ac:dyDescent="0.35">
      <c r="A539" s="21">
        <v>10141149</v>
      </c>
      <c r="B539" s="115" t="s">
        <v>462</v>
      </c>
      <c r="C539" s="272" t="s">
        <v>19003</v>
      </c>
      <c r="D539" s="21"/>
      <c r="E539" s="114" t="str">
        <f t="shared" si="95"/>
        <v xml:space="preserve">CAPACITOR MARCA:Efacec Se5 </v>
      </c>
      <c r="F539" s="21"/>
      <c r="G539" s="21" t="s">
        <v>536</v>
      </c>
      <c r="H539" s="21" t="s">
        <v>494</v>
      </c>
      <c r="I539" s="21"/>
      <c r="J539" s="21"/>
      <c r="K539" s="119"/>
      <c r="L539" s="119"/>
      <c r="M539" s="21">
        <v>20.8</v>
      </c>
      <c r="N539" s="21">
        <v>11</v>
      </c>
      <c r="O539" s="21">
        <v>11</v>
      </c>
      <c r="P539" s="21">
        <v>3</v>
      </c>
      <c r="Q539" s="21">
        <v>1996</v>
      </c>
      <c r="R539" s="21" t="s">
        <v>535</v>
      </c>
      <c r="S539" s="21"/>
      <c r="T539" s="22">
        <v>505</v>
      </c>
      <c r="U539" s="111">
        <v>45</v>
      </c>
      <c r="V539" s="113">
        <f t="shared" si="96"/>
        <v>281.11666666666667</v>
      </c>
      <c r="W539" s="113">
        <f t="shared" si="97"/>
        <v>223.88333333333333</v>
      </c>
      <c r="X539" s="112">
        <f t="shared" si="98"/>
        <v>223883.33333333331</v>
      </c>
      <c r="Y539" s="118"/>
      <c r="Z539" s="110">
        <f t="shared" si="94"/>
        <v>24</v>
      </c>
      <c r="AA539" s="109">
        <f t="shared" si="99"/>
        <v>25.25</v>
      </c>
      <c r="AB539" s="109">
        <f t="shared" si="100"/>
        <v>25250</v>
      </c>
      <c r="AC539" s="108">
        <f t="shared" si="101"/>
        <v>479.75</v>
      </c>
      <c r="AD539" s="107">
        <f t="shared" si="102"/>
        <v>2.2222222222222223E-2</v>
      </c>
      <c r="AE539" s="106">
        <f t="shared" si="103"/>
        <v>10.661111111111111</v>
      </c>
      <c r="AF539" s="105">
        <f t="shared" si="104"/>
        <v>234.54444444444442</v>
      </c>
      <c r="AG539" s="105">
        <f t="shared" si="105"/>
        <v>270.45555555555558</v>
      </c>
    </row>
    <row r="540" spans="1:33" s="88" customFormat="1" x14ac:dyDescent="0.35">
      <c r="A540" s="21">
        <v>10141103</v>
      </c>
      <c r="B540" s="115" t="s">
        <v>18023</v>
      </c>
      <c r="C540" s="259" t="s">
        <v>18022</v>
      </c>
      <c r="D540" s="21" t="s">
        <v>3097</v>
      </c>
      <c r="E540" s="114" t="str">
        <f t="shared" si="95"/>
        <v>MINISUBESTAÇÃO MARCA:EFACEC PT2 PT2</v>
      </c>
      <c r="F540" s="21" t="s">
        <v>18814</v>
      </c>
      <c r="G540" s="21" t="s">
        <v>3097</v>
      </c>
      <c r="H540" s="21" t="s">
        <v>3104</v>
      </c>
      <c r="I540" s="21" t="s">
        <v>530</v>
      </c>
      <c r="J540" s="21"/>
      <c r="K540" s="124">
        <v>693446</v>
      </c>
      <c r="L540" s="124">
        <v>7806727.5</v>
      </c>
      <c r="M540" s="21">
        <v>630</v>
      </c>
      <c r="N540" s="21">
        <v>6.6</v>
      </c>
      <c r="O540" s="21">
        <v>0.4</v>
      </c>
      <c r="P540" s="21">
        <v>3</v>
      </c>
      <c r="Q540" s="124">
        <v>1996</v>
      </c>
      <c r="R540" s="124" t="s">
        <v>27</v>
      </c>
      <c r="S540" s="124">
        <v>10813.6</v>
      </c>
      <c r="T540" s="116">
        <v>2772</v>
      </c>
      <c r="U540" s="111">
        <v>45</v>
      </c>
      <c r="V540" s="113">
        <f t="shared" si="96"/>
        <v>1543.08</v>
      </c>
      <c r="W540" s="113">
        <f t="shared" si="97"/>
        <v>1228.92</v>
      </c>
      <c r="X540" s="112">
        <f t="shared" si="98"/>
        <v>1228920</v>
      </c>
      <c r="Y540" s="111"/>
      <c r="Z540" s="110">
        <f t="shared" si="94"/>
        <v>24</v>
      </c>
      <c r="AA540" s="109">
        <f t="shared" si="99"/>
        <v>138.6</v>
      </c>
      <c r="AB540" s="109">
        <f t="shared" si="100"/>
        <v>138600</v>
      </c>
      <c r="AC540" s="108">
        <f t="shared" si="101"/>
        <v>2633.4</v>
      </c>
      <c r="AD540" s="107">
        <f t="shared" si="102"/>
        <v>2.2222222222222223E-2</v>
      </c>
      <c r="AE540" s="106">
        <f t="shared" si="103"/>
        <v>58.52</v>
      </c>
      <c r="AF540" s="105">
        <f t="shared" si="104"/>
        <v>1287.44</v>
      </c>
      <c r="AG540" s="105">
        <f t="shared" si="105"/>
        <v>1484.56</v>
      </c>
    </row>
    <row r="541" spans="1:33" s="88" customFormat="1" x14ac:dyDescent="0.35">
      <c r="A541" s="21">
        <v>10141103</v>
      </c>
      <c r="B541" s="115" t="s">
        <v>18023</v>
      </c>
      <c r="C541" s="259" t="s">
        <v>18022</v>
      </c>
      <c r="D541" s="21" t="s">
        <v>3093</v>
      </c>
      <c r="E541" s="114" t="str">
        <f t="shared" si="95"/>
        <v>MINISUBESTAÇÃO MARCA:EFACEC PT4 PT4</v>
      </c>
      <c r="F541" s="21" t="s">
        <v>18813</v>
      </c>
      <c r="G541" s="21" t="s">
        <v>3093</v>
      </c>
      <c r="H541" s="21" t="s">
        <v>3104</v>
      </c>
      <c r="I541" s="21" t="s">
        <v>530</v>
      </c>
      <c r="J541" s="21"/>
      <c r="K541" s="124">
        <v>692523</v>
      </c>
      <c r="L541" s="124">
        <v>7806540.7999999998</v>
      </c>
      <c r="M541" s="21">
        <v>630</v>
      </c>
      <c r="N541" s="21">
        <v>6.6</v>
      </c>
      <c r="O541" s="21">
        <v>0.4</v>
      </c>
      <c r="P541" s="21">
        <v>3</v>
      </c>
      <c r="Q541" s="124">
        <v>1996</v>
      </c>
      <c r="R541" s="124" t="s">
        <v>27</v>
      </c>
      <c r="S541" s="124">
        <v>10813.1</v>
      </c>
      <c r="T541" s="116">
        <v>2772</v>
      </c>
      <c r="U541" s="111">
        <v>45</v>
      </c>
      <c r="V541" s="113">
        <f t="shared" si="96"/>
        <v>1543.08</v>
      </c>
      <c r="W541" s="113">
        <f t="shared" si="97"/>
        <v>1228.92</v>
      </c>
      <c r="X541" s="112">
        <f t="shared" si="98"/>
        <v>1228920</v>
      </c>
      <c r="Y541" s="111"/>
      <c r="Z541" s="110">
        <f t="shared" si="94"/>
        <v>24</v>
      </c>
      <c r="AA541" s="109">
        <f t="shared" si="99"/>
        <v>138.6</v>
      </c>
      <c r="AB541" s="109">
        <f t="shared" si="100"/>
        <v>138600</v>
      </c>
      <c r="AC541" s="108">
        <f t="shared" si="101"/>
        <v>2633.4</v>
      </c>
      <c r="AD541" s="107">
        <f t="shared" si="102"/>
        <v>2.2222222222222223E-2</v>
      </c>
      <c r="AE541" s="106">
        <f t="shared" si="103"/>
        <v>58.52</v>
      </c>
      <c r="AF541" s="105">
        <f t="shared" si="104"/>
        <v>1287.44</v>
      </c>
      <c r="AG541" s="105">
        <f t="shared" si="105"/>
        <v>1484.56</v>
      </c>
    </row>
    <row r="542" spans="1:33" s="88" customFormat="1" x14ac:dyDescent="0.35">
      <c r="A542" s="21">
        <v>10141103</v>
      </c>
      <c r="B542" s="115" t="s">
        <v>18023</v>
      </c>
      <c r="C542" s="259" t="s">
        <v>18022</v>
      </c>
      <c r="D542" s="21" t="s">
        <v>18811</v>
      </c>
      <c r="E542" s="114" t="str">
        <f t="shared" si="95"/>
        <v>MINISUBESTAÇÃO MARCA:Efacec PT41 PT41</v>
      </c>
      <c r="F542" s="21" t="s">
        <v>18812</v>
      </c>
      <c r="G542" s="21" t="s">
        <v>18811</v>
      </c>
      <c r="H542" s="21" t="s">
        <v>3104</v>
      </c>
      <c r="I542" s="21" t="s">
        <v>530</v>
      </c>
      <c r="J542" s="57"/>
      <c r="K542" s="124">
        <v>692813.2</v>
      </c>
      <c r="L542" s="124">
        <v>7804928.9000000004</v>
      </c>
      <c r="M542" s="21">
        <v>630</v>
      </c>
      <c r="N542" s="21">
        <v>6.6</v>
      </c>
      <c r="O542" s="21">
        <v>0.4</v>
      </c>
      <c r="P542" s="21">
        <v>3</v>
      </c>
      <c r="Q542" s="124">
        <v>1996</v>
      </c>
      <c r="R542" s="124" t="s">
        <v>535</v>
      </c>
      <c r="S542" s="124">
        <v>10813.5</v>
      </c>
      <c r="T542" s="116">
        <v>2772</v>
      </c>
      <c r="U542" s="111">
        <v>45</v>
      </c>
      <c r="V542" s="113">
        <f t="shared" si="96"/>
        <v>1543.08</v>
      </c>
      <c r="W542" s="113">
        <f t="shared" si="97"/>
        <v>1228.92</v>
      </c>
      <c r="X542" s="112">
        <f t="shared" si="98"/>
        <v>1228920</v>
      </c>
      <c r="Y542" s="111"/>
      <c r="Z542" s="110">
        <f t="shared" si="94"/>
        <v>24</v>
      </c>
      <c r="AA542" s="109">
        <f t="shared" si="99"/>
        <v>138.6</v>
      </c>
      <c r="AB542" s="109">
        <f t="shared" si="100"/>
        <v>138600</v>
      </c>
      <c r="AC542" s="108">
        <f t="shared" si="101"/>
        <v>2633.4</v>
      </c>
      <c r="AD542" s="107">
        <f t="shared" si="102"/>
        <v>2.2222222222222223E-2</v>
      </c>
      <c r="AE542" s="106">
        <f t="shared" si="103"/>
        <v>58.52</v>
      </c>
      <c r="AF542" s="105">
        <f t="shared" si="104"/>
        <v>1287.44</v>
      </c>
      <c r="AG542" s="105">
        <f t="shared" si="105"/>
        <v>1484.56</v>
      </c>
    </row>
    <row r="543" spans="1:33" s="88" customFormat="1" x14ac:dyDescent="0.35">
      <c r="A543" s="21">
        <v>10141103</v>
      </c>
      <c r="B543" s="115" t="s">
        <v>18023</v>
      </c>
      <c r="C543" s="259" t="s">
        <v>18022</v>
      </c>
      <c r="D543" s="21" t="s">
        <v>18809</v>
      </c>
      <c r="E543" s="114" t="str">
        <f t="shared" si="95"/>
        <v>MINISUBESTAÇÃO MARCA:Efacec PT43 PT43</v>
      </c>
      <c r="F543" s="21" t="s">
        <v>18810</v>
      </c>
      <c r="G543" s="41" t="s">
        <v>18809</v>
      </c>
      <c r="H543" s="189" t="s">
        <v>3104</v>
      </c>
      <c r="I543" s="189" t="s">
        <v>530</v>
      </c>
      <c r="J543" s="57"/>
      <c r="K543" s="124">
        <v>692247.5</v>
      </c>
      <c r="L543" s="124">
        <v>7806120.0999999996</v>
      </c>
      <c r="M543" s="189">
        <v>630</v>
      </c>
      <c r="N543" s="21">
        <v>6.6</v>
      </c>
      <c r="O543" s="21">
        <v>0.4</v>
      </c>
      <c r="P543" s="21">
        <v>3</v>
      </c>
      <c r="Q543" s="124">
        <v>1996</v>
      </c>
      <c r="R543" s="124" t="s">
        <v>535</v>
      </c>
      <c r="S543" s="124">
        <v>10813.4</v>
      </c>
      <c r="T543" s="116">
        <v>2772</v>
      </c>
      <c r="U543" s="111">
        <v>45</v>
      </c>
      <c r="V543" s="113">
        <f t="shared" si="96"/>
        <v>1543.08</v>
      </c>
      <c r="W543" s="113">
        <f t="shared" si="97"/>
        <v>1228.92</v>
      </c>
      <c r="X543" s="112">
        <f t="shared" si="98"/>
        <v>1228920</v>
      </c>
      <c r="Y543" s="111"/>
      <c r="Z543" s="110">
        <f t="shared" si="94"/>
        <v>24</v>
      </c>
      <c r="AA543" s="109">
        <f t="shared" si="99"/>
        <v>138.6</v>
      </c>
      <c r="AB543" s="109">
        <f t="shared" si="100"/>
        <v>138600</v>
      </c>
      <c r="AC543" s="108">
        <f t="shared" si="101"/>
        <v>2633.4</v>
      </c>
      <c r="AD543" s="107">
        <f t="shared" si="102"/>
        <v>2.2222222222222223E-2</v>
      </c>
      <c r="AE543" s="106">
        <f t="shared" si="103"/>
        <v>58.52</v>
      </c>
      <c r="AF543" s="105">
        <f t="shared" si="104"/>
        <v>1287.44</v>
      </c>
      <c r="AG543" s="105">
        <f t="shared" si="105"/>
        <v>1484.56</v>
      </c>
    </row>
    <row r="544" spans="1:33" s="88" customFormat="1" x14ac:dyDescent="0.35">
      <c r="A544" s="21">
        <v>10141103</v>
      </c>
      <c r="B544" s="115" t="s">
        <v>18023</v>
      </c>
      <c r="C544" s="259" t="s">
        <v>18022</v>
      </c>
      <c r="D544" s="21" t="s">
        <v>18807</v>
      </c>
      <c r="E544" s="114" t="str">
        <f t="shared" si="95"/>
        <v>MINISUBESTAÇÃO MARCA:Efacec PT45 PT45</v>
      </c>
      <c r="F544" s="21" t="s">
        <v>18808</v>
      </c>
      <c r="G544" s="21" t="s">
        <v>18807</v>
      </c>
      <c r="H544" s="21" t="s">
        <v>3104</v>
      </c>
      <c r="I544" s="21" t="s">
        <v>530</v>
      </c>
      <c r="J544" s="57"/>
      <c r="K544" s="124">
        <v>692898</v>
      </c>
      <c r="L544" s="124">
        <v>7806280.4000000004</v>
      </c>
      <c r="M544" s="21">
        <v>630</v>
      </c>
      <c r="N544" s="21">
        <v>6.6</v>
      </c>
      <c r="O544" s="21">
        <v>0.4</v>
      </c>
      <c r="P544" s="21">
        <v>3</v>
      </c>
      <c r="Q544" s="124">
        <v>1996</v>
      </c>
      <c r="R544" s="124" t="s">
        <v>535</v>
      </c>
      <c r="S544" s="124">
        <v>10813.3</v>
      </c>
      <c r="T544" s="116">
        <v>2772</v>
      </c>
      <c r="U544" s="111">
        <v>45</v>
      </c>
      <c r="V544" s="113">
        <f t="shared" si="96"/>
        <v>1543.08</v>
      </c>
      <c r="W544" s="113">
        <f t="shared" si="97"/>
        <v>1228.92</v>
      </c>
      <c r="X544" s="112">
        <f t="shared" si="98"/>
        <v>1228920</v>
      </c>
      <c r="Y544" s="111"/>
      <c r="Z544" s="110">
        <f t="shared" si="94"/>
        <v>24</v>
      </c>
      <c r="AA544" s="109">
        <f t="shared" si="99"/>
        <v>138.6</v>
      </c>
      <c r="AB544" s="109">
        <f t="shared" si="100"/>
        <v>138600</v>
      </c>
      <c r="AC544" s="108">
        <f t="shared" si="101"/>
        <v>2633.4</v>
      </c>
      <c r="AD544" s="107">
        <f t="shared" si="102"/>
        <v>2.2222222222222223E-2</v>
      </c>
      <c r="AE544" s="106">
        <f t="shared" si="103"/>
        <v>58.52</v>
      </c>
      <c r="AF544" s="105">
        <f t="shared" si="104"/>
        <v>1287.44</v>
      </c>
      <c r="AG544" s="105">
        <f t="shared" si="105"/>
        <v>1484.56</v>
      </c>
    </row>
    <row r="545" spans="1:33" s="88" customFormat="1" x14ac:dyDescent="0.35">
      <c r="A545" s="21">
        <v>10141103</v>
      </c>
      <c r="B545" s="115" t="s">
        <v>18023</v>
      </c>
      <c r="C545" s="259" t="s">
        <v>18022</v>
      </c>
      <c r="D545" s="21" t="s">
        <v>18805</v>
      </c>
      <c r="E545" s="114" t="str">
        <f t="shared" si="95"/>
        <v>MINISUBESTAÇÃO MARCA:Efacec PT131 PT131</v>
      </c>
      <c r="F545" s="21" t="s">
        <v>18806</v>
      </c>
      <c r="G545" s="21" t="s">
        <v>18805</v>
      </c>
      <c r="H545" s="21" t="s">
        <v>3104</v>
      </c>
      <c r="I545" s="21" t="s">
        <v>530</v>
      </c>
      <c r="J545" s="57"/>
      <c r="K545" s="124">
        <v>692795</v>
      </c>
      <c r="L545" s="124">
        <v>7805081.2999999998</v>
      </c>
      <c r="M545" s="21">
        <v>630</v>
      </c>
      <c r="N545" s="21">
        <v>6.6</v>
      </c>
      <c r="O545" s="21">
        <v>0.4</v>
      </c>
      <c r="P545" s="21">
        <v>3</v>
      </c>
      <c r="Q545" s="124">
        <v>1996</v>
      </c>
      <c r="R545" s="124" t="s">
        <v>535</v>
      </c>
      <c r="S545" s="124">
        <v>10813.8</v>
      </c>
      <c r="T545" s="116">
        <v>2772</v>
      </c>
      <c r="U545" s="111">
        <v>45</v>
      </c>
      <c r="V545" s="113">
        <f t="shared" si="96"/>
        <v>1543.08</v>
      </c>
      <c r="W545" s="113">
        <f t="shared" si="97"/>
        <v>1228.92</v>
      </c>
      <c r="X545" s="112">
        <f t="shared" si="98"/>
        <v>1228920</v>
      </c>
      <c r="Y545" s="111"/>
      <c r="Z545" s="110">
        <f t="shared" si="94"/>
        <v>24</v>
      </c>
      <c r="AA545" s="109">
        <f t="shared" si="99"/>
        <v>138.6</v>
      </c>
      <c r="AB545" s="109">
        <f t="shared" si="100"/>
        <v>138600</v>
      </c>
      <c r="AC545" s="108">
        <f t="shared" si="101"/>
        <v>2633.4</v>
      </c>
      <c r="AD545" s="107">
        <f t="shared" si="102"/>
        <v>2.2222222222222223E-2</v>
      </c>
      <c r="AE545" s="106">
        <f t="shared" si="103"/>
        <v>58.52</v>
      </c>
      <c r="AF545" s="105">
        <f t="shared" si="104"/>
        <v>1287.44</v>
      </c>
      <c r="AG545" s="105">
        <f t="shared" si="105"/>
        <v>1484.56</v>
      </c>
    </row>
    <row r="546" spans="1:33" s="88" customFormat="1" x14ac:dyDescent="0.35">
      <c r="A546" s="21">
        <v>10141103</v>
      </c>
      <c r="B546" s="115" t="s">
        <v>18023</v>
      </c>
      <c r="C546" s="259" t="s">
        <v>18022</v>
      </c>
      <c r="D546" s="21" t="s">
        <v>18803</v>
      </c>
      <c r="E546" s="114" t="str">
        <f t="shared" si="95"/>
        <v>MINISUBESTAÇÃO MARCA:Efacec PT137 PT137</v>
      </c>
      <c r="F546" s="21" t="s">
        <v>18804</v>
      </c>
      <c r="G546" s="21" t="s">
        <v>18803</v>
      </c>
      <c r="H546" s="21" t="s">
        <v>3104</v>
      </c>
      <c r="I546" s="21" t="s">
        <v>530</v>
      </c>
      <c r="J546" s="57"/>
      <c r="K546" s="124">
        <v>692952.4</v>
      </c>
      <c r="L546" s="124">
        <v>7805803.9000000004</v>
      </c>
      <c r="M546" s="21">
        <v>630</v>
      </c>
      <c r="N546" s="21">
        <v>6.6</v>
      </c>
      <c r="O546" s="21">
        <v>0.4</v>
      </c>
      <c r="P546" s="21">
        <v>3</v>
      </c>
      <c r="Q546" s="124">
        <v>1996</v>
      </c>
      <c r="R546" s="124" t="s">
        <v>535</v>
      </c>
      <c r="S546" s="124">
        <v>10813.1</v>
      </c>
      <c r="T546" s="116">
        <v>2772</v>
      </c>
      <c r="U546" s="111">
        <v>45</v>
      </c>
      <c r="V546" s="113">
        <f t="shared" si="96"/>
        <v>1543.08</v>
      </c>
      <c r="W546" s="113">
        <f t="shared" si="97"/>
        <v>1228.92</v>
      </c>
      <c r="X546" s="112">
        <f t="shared" si="98"/>
        <v>1228920</v>
      </c>
      <c r="Y546" s="111"/>
      <c r="Z546" s="110">
        <f t="shared" si="94"/>
        <v>24</v>
      </c>
      <c r="AA546" s="109">
        <f t="shared" si="99"/>
        <v>138.6</v>
      </c>
      <c r="AB546" s="109">
        <f t="shared" si="100"/>
        <v>138600</v>
      </c>
      <c r="AC546" s="108">
        <f t="shared" si="101"/>
        <v>2633.4</v>
      </c>
      <c r="AD546" s="107">
        <f t="shared" si="102"/>
        <v>2.2222222222222223E-2</v>
      </c>
      <c r="AE546" s="106">
        <f t="shared" si="103"/>
        <v>58.52</v>
      </c>
      <c r="AF546" s="105">
        <f t="shared" si="104"/>
        <v>1287.44</v>
      </c>
      <c r="AG546" s="105">
        <f t="shared" si="105"/>
        <v>1484.56</v>
      </c>
    </row>
    <row r="547" spans="1:33" s="88" customFormat="1" x14ac:dyDescent="0.35">
      <c r="A547" s="21">
        <v>10141103</v>
      </c>
      <c r="B547" s="115" t="s">
        <v>18023</v>
      </c>
      <c r="C547" s="259" t="s">
        <v>18022</v>
      </c>
      <c r="D547" s="21" t="s">
        <v>18801</v>
      </c>
      <c r="E547" s="114" t="str">
        <f t="shared" si="95"/>
        <v>MINISUBESTAÇÃO MARCA:Efacec PT139 PT139</v>
      </c>
      <c r="F547" s="21" t="s">
        <v>18802</v>
      </c>
      <c r="G547" s="21" t="s">
        <v>18801</v>
      </c>
      <c r="H547" s="21" t="s">
        <v>3104</v>
      </c>
      <c r="I547" s="21" t="s">
        <v>530</v>
      </c>
      <c r="J547" s="57"/>
      <c r="K547" s="124">
        <v>692452.8</v>
      </c>
      <c r="L547" s="124">
        <v>7806237</v>
      </c>
      <c r="M547" s="21">
        <v>630</v>
      </c>
      <c r="N547" s="21">
        <v>6.6</v>
      </c>
      <c r="O547" s="21">
        <v>0.4</v>
      </c>
      <c r="P547" s="21">
        <v>3</v>
      </c>
      <c r="Q547" s="124">
        <v>1996</v>
      </c>
      <c r="R547" s="124" t="s">
        <v>535</v>
      </c>
      <c r="S547" s="124">
        <v>10813</v>
      </c>
      <c r="T547" s="116">
        <v>2772</v>
      </c>
      <c r="U547" s="111">
        <v>45</v>
      </c>
      <c r="V547" s="113">
        <f t="shared" si="96"/>
        <v>1543.08</v>
      </c>
      <c r="W547" s="113">
        <f t="shared" si="97"/>
        <v>1228.92</v>
      </c>
      <c r="X547" s="112">
        <f t="shared" si="98"/>
        <v>1228920</v>
      </c>
      <c r="Y547" s="111"/>
      <c r="Z547" s="110">
        <f t="shared" si="94"/>
        <v>24</v>
      </c>
      <c r="AA547" s="109">
        <f t="shared" si="99"/>
        <v>138.6</v>
      </c>
      <c r="AB547" s="109">
        <f t="shared" si="100"/>
        <v>138600</v>
      </c>
      <c r="AC547" s="108">
        <f t="shared" si="101"/>
        <v>2633.4</v>
      </c>
      <c r="AD547" s="107">
        <f t="shared" si="102"/>
        <v>2.2222222222222223E-2</v>
      </c>
      <c r="AE547" s="106">
        <f t="shared" si="103"/>
        <v>58.52</v>
      </c>
      <c r="AF547" s="105">
        <f t="shared" si="104"/>
        <v>1287.44</v>
      </c>
      <c r="AG547" s="105">
        <f t="shared" si="105"/>
        <v>1484.56</v>
      </c>
    </row>
    <row r="548" spans="1:33" s="88" customFormat="1" x14ac:dyDescent="0.35">
      <c r="A548" s="21">
        <v>10141103</v>
      </c>
      <c r="B548" s="115" t="s">
        <v>18023</v>
      </c>
      <c r="C548" s="259" t="s">
        <v>18022</v>
      </c>
      <c r="D548" s="21" t="s">
        <v>18799</v>
      </c>
      <c r="E548" s="114" t="str">
        <f t="shared" si="95"/>
        <v>MINISUBESTAÇÃO MARCA:Efacec PT159 PT159</v>
      </c>
      <c r="F548" s="21" t="s">
        <v>18800</v>
      </c>
      <c r="G548" s="21" t="s">
        <v>18799</v>
      </c>
      <c r="H548" s="21" t="s">
        <v>3104</v>
      </c>
      <c r="I548" s="21" t="s">
        <v>530</v>
      </c>
      <c r="J548" s="21"/>
      <c r="K548" s="124">
        <v>692474.9</v>
      </c>
      <c r="L548" s="124">
        <v>7805723</v>
      </c>
      <c r="M548" s="21">
        <v>630</v>
      </c>
      <c r="N548" s="21">
        <v>6.6</v>
      </c>
      <c r="O548" s="21">
        <v>0.4</v>
      </c>
      <c r="P548" s="21">
        <v>3</v>
      </c>
      <c r="Q548" s="124">
        <v>1996</v>
      </c>
      <c r="R548" s="124" t="s">
        <v>535</v>
      </c>
      <c r="S548" s="124">
        <v>10813.12</v>
      </c>
      <c r="T548" s="116">
        <v>2772</v>
      </c>
      <c r="U548" s="111">
        <v>45</v>
      </c>
      <c r="V548" s="113">
        <f t="shared" si="96"/>
        <v>1543.08</v>
      </c>
      <c r="W548" s="113">
        <f t="shared" si="97"/>
        <v>1228.92</v>
      </c>
      <c r="X548" s="112">
        <f t="shared" si="98"/>
        <v>1228920</v>
      </c>
      <c r="Y548" s="111"/>
      <c r="Z548" s="110">
        <f t="shared" ref="Z548:Z611" si="106">(U548-(2017-Q548))</f>
        <v>24</v>
      </c>
      <c r="AA548" s="109">
        <f t="shared" si="99"/>
        <v>138.6</v>
      </c>
      <c r="AB548" s="109">
        <f t="shared" si="100"/>
        <v>138600</v>
      </c>
      <c r="AC548" s="108">
        <f t="shared" si="101"/>
        <v>2633.4</v>
      </c>
      <c r="AD548" s="107">
        <f t="shared" si="102"/>
        <v>2.2222222222222223E-2</v>
      </c>
      <c r="AE548" s="106">
        <f t="shared" si="103"/>
        <v>58.52</v>
      </c>
      <c r="AF548" s="105">
        <f t="shared" si="104"/>
        <v>1287.44</v>
      </c>
      <c r="AG548" s="105">
        <f t="shared" si="105"/>
        <v>1484.56</v>
      </c>
    </row>
    <row r="549" spans="1:33" s="88" customFormat="1" x14ac:dyDescent="0.35">
      <c r="A549" s="21">
        <v>10141103</v>
      </c>
      <c r="B549" s="115" t="s">
        <v>18023</v>
      </c>
      <c r="C549" s="259" t="s">
        <v>18022</v>
      </c>
      <c r="D549" s="21" t="s">
        <v>18797</v>
      </c>
      <c r="E549" s="114" t="str">
        <f t="shared" si="95"/>
        <v>MINISUBESTAÇÃO MARCA:EFACEC AGCHI/PT67 AGCHI/PT67</v>
      </c>
      <c r="F549" s="21" t="s">
        <v>18798</v>
      </c>
      <c r="G549" s="21" t="s">
        <v>18797</v>
      </c>
      <c r="H549" s="21" t="s">
        <v>977</v>
      </c>
      <c r="I549" s="21" t="s">
        <v>976</v>
      </c>
      <c r="J549" s="21"/>
      <c r="K549" s="139" t="s">
        <v>18796</v>
      </c>
      <c r="L549" s="119" t="s">
        <v>18795</v>
      </c>
      <c r="M549" s="21">
        <v>500</v>
      </c>
      <c r="N549" s="21">
        <v>22</v>
      </c>
      <c r="O549" s="21">
        <v>0.4</v>
      </c>
      <c r="P549" s="21">
        <v>3</v>
      </c>
      <c r="Q549" s="21">
        <v>1996</v>
      </c>
      <c r="R549" s="21" t="s">
        <v>27</v>
      </c>
      <c r="S549" s="21">
        <v>10839</v>
      </c>
      <c r="T549" s="116">
        <v>3292</v>
      </c>
      <c r="U549" s="111">
        <v>45</v>
      </c>
      <c r="V549" s="113">
        <f t="shared" si="96"/>
        <v>1832.5466666666666</v>
      </c>
      <c r="W549" s="113">
        <f t="shared" si="97"/>
        <v>1459.4533333333334</v>
      </c>
      <c r="X549" s="112">
        <f t="shared" si="98"/>
        <v>1459453.3333333335</v>
      </c>
      <c r="Y549" s="111"/>
      <c r="Z549" s="110">
        <f t="shared" si="106"/>
        <v>24</v>
      </c>
      <c r="AA549" s="109">
        <f t="shared" si="99"/>
        <v>164.60000000000002</v>
      </c>
      <c r="AB549" s="109">
        <f t="shared" si="100"/>
        <v>164600.00000000003</v>
      </c>
      <c r="AC549" s="108">
        <f t="shared" si="101"/>
        <v>3127.4</v>
      </c>
      <c r="AD549" s="107">
        <f t="shared" si="102"/>
        <v>2.2222222222222223E-2</v>
      </c>
      <c r="AE549" s="106">
        <f t="shared" si="103"/>
        <v>69.497777777777785</v>
      </c>
      <c r="AF549" s="105">
        <f t="shared" si="104"/>
        <v>1528.9511111111112</v>
      </c>
      <c r="AG549" s="105">
        <f t="shared" si="105"/>
        <v>1763.0488888888888</v>
      </c>
    </row>
    <row r="550" spans="1:33" s="88" customFormat="1" x14ac:dyDescent="0.35">
      <c r="A550" s="21">
        <v>10141103</v>
      </c>
      <c r="B550" s="115" t="s">
        <v>18023</v>
      </c>
      <c r="C550" s="259" t="s">
        <v>18022</v>
      </c>
      <c r="D550" s="133" t="s">
        <v>18794</v>
      </c>
      <c r="E550" s="114" t="str">
        <f t="shared" si="95"/>
        <v>MINISUBESTAÇÃO MARCA:  PT 183</v>
      </c>
      <c r="F550" s="57" t="s">
        <v>815</v>
      </c>
      <c r="G550" s="21"/>
      <c r="H550" s="21" t="s">
        <v>494</v>
      </c>
      <c r="I550" s="21"/>
      <c r="J550" s="21"/>
      <c r="K550" s="133" t="s">
        <v>18793</v>
      </c>
      <c r="L550" s="133" t="s">
        <v>18792</v>
      </c>
      <c r="M550" s="21">
        <v>315</v>
      </c>
      <c r="N550" s="21">
        <v>11</v>
      </c>
      <c r="O550" s="21" t="s">
        <v>510</v>
      </c>
      <c r="P550" s="124" t="s">
        <v>516</v>
      </c>
      <c r="Q550" s="21">
        <v>1996</v>
      </c>
      <c r="R550" s="21"/>
      <c r="S550" s="21"/>
      <c r="T550" s="116">
        <v>1213</v>
      </c>
      <c r="U550" s="111">
        <v>45</v>
      </c>
      <c r="V550" s="113">
        <f t="shared" si="96"/>
        <v>675.23666666666657</v>
      </c>
      <c r="W550" s="113">
        <f t="shared" si="97"/>
        <v>537.76333333333343</v>
      </c>
      <c r="X550" s="112">
        <f t="shared" si="98"/>
        <v>537763.33333333349</v>
      </c>
      <c r="Y550" s="111"/>
      <c r="Z550" s="110">
        <f t="shared" si="106"/>
        <v>24</v>
      </c>
      <c r="AA550" s="109">
        <f t="shared" si="99"/>
        <v>60.650000000000006</v>
      </c>
      <c r="AB550" s="109">
        <f t="shared" si="100"/>
        <v>60650.000000000007</v>
      </c>
      <c r="AC550" s="108">
        <f t="shared" si="101"/>
        <v>1152.3499999999999</v>
      </c>
      <c r="AD550" s="107">
        <f t="shared" si="102"/>
        <v>2.2222222222222223E-2</v>
      </c>
      <c r="AE550" s="106">
        <f t="shared" si="103"/>
        <v>25.607777777777777</v>
      </c>
      <c r="AF550" s="105">
        <f t="shared" si="104"/>
        <v>563.37111111111119</v>
      </c>
      <c r="AG550" s="105">
        <f t="shared" si="105"/>
        <v>649.62888888888881</v>
      </c>
    </row>
    <row r="551" spans="1:33" s="88" customFormat="1" x14ac:dyDescent="0.35">
      <c r="A551" s="21">
        <v>10141103</v>
      </c>
      <c r="B551" s="115" t="s">
        <v>18023</v>
      </c>
      <c r="C551" s="259" t="s">
        <v>18022</v>
      </c>
      <c r="D551" s="133" t="s">
        <v>1641</v>
      </c>
      <c r="E551" s="114" t="str">
        <f t="shared" si="95"/>
        <v>MINISUBESTAÇÃO MARCA:  PT 184</v>
      </c>
      <c r="F551" s="57" t="s">
        <v>815</v>
      </c>
      <c r="G551" s="21"/>
      <c r="H551" s="21" t="s">
        <v>494</v>
      </c>
      <c r="I551" s="21"/>
      <c r="J551" s="21"/>
      <c r="K551" s="133" t="s">
        <v>18791</v>
      </c>
      <c r="L551" s="133" t="s">
        <v>18790</v>
      </c>
      <c r="M551" s="21">
        <v>315</v>
      </c>
      <c r="N551" s="21">
        <v>11</v>
      </c>
      <c r="O551" s="21" t="s">
        <v>510</v>
      </c>
      <c r="P551" s="124" t="s">
        <v>516</v>
      </c>
      <c r="Q551" s="21">
        <v>1996</v>
      </c>
      <c r="R551" s="21"/>
      <c r="S551" s="21"/>
      <c r="T551" s="116">
        <v>1213</v>
      </c>
      <c r="U551" s="111">
        <v>45</v>
      </c>
      <c r="V551" s="113">
        <f t="shared" si="96"/>
        <v>675.23666666666657</v>
      </c>
      <c r="W551" s="113">
        <f t="shared" si="97"/>
        <v>537.76333333333343</v>
      </c>
      <c r="X551" s="112">
        <f t="shared" si="98"/>
        <v>537763.33333333349</v>
      </c>
      <c r="Y551" s="111"/>
      <c r="Z551" s="110">
        <f t="shared" si="106"/>
        <v>24</v>
      </c>
      <c r="AA551" s="109">
        <f t="shared" si="99"/>
        <v>60.650000000000006</v>
      </c>
      <c r="AB551" s="109">
        <f t="shared" si="100"/>
        <v>60650.000000000007</v>
      </c>
      <c r="AC551" s="108">
        <f t="shared" si="101"/>
        <v>1152.3499999999999</v>
      </c>
      <c r="AD551" s="107">
        <f t="shared" si="102"/>
        <v>2.2222222222222223E-2</v>
      </c>
      <c r="AE551" s="106">
        <f t="shared" si="103"/>
        <v>25.607777777777777</v>
      </c>
      <c r="AF551" s="105">
        <f t="shared" si="104"/>
        <v>563.37111111111119</v>
      </c>
      <c r="AG551" s="105">
        <f t="shared" si="105"/>
        <v>649.62888888888881</v>
      </c>
    </row>
    <row r="552" spans="1:33" s="88" customFormat="1" x14ac:dyDescent="0.35">
      <c r="A552" s="21">
        <v>10141103</v>
      </c>
      <c r="B552" s="115" t="s">
        <v>18023</v>
      </c>
      <c r="C552" s="259" t="s">
        <v>18022</v>
      </c>
      <c r="D552" s="133" t="s">
        <v>18789</v>
      </c>
      <c r="E552" s="114" t="str">
        <f t="shared" si="95"/>
        <v>MINISUBESTAÇÃO MARCA:Efacec  PT 185A</v>
      </c>
      <c r="F552" s="57" t="s">
        <v>815</v>
      </c>
      <c r="G552" s="21"/>
      <c r="H552" s="21" t="s">
        <v>494</v>
      </c>
      <c r="I552" s="21"/>
      <c r="J552" s="21"/>
      <c r="K552" s="133" t="s">
        <v>9574</v>
      </c>
      <c r="L552" s="133" t="s">
        <v>9573</v>
      </c>
      <c r="M552" s="21">
        <v>315</v>
      </c>
      <c r="N552" s="21">
        <v>11</v>
      </c>
      <c r="O552" s="21" t="s">
        <v>510</v>
      </c>
      <c r="P552" s="124" t="s">
        <v>516</v>
      </c>
      <c r="Q552" s="21">
        <v>1996</v>
      </c>
      <c r="R552" s="21" t="s">
        <v>535</v>
      </c>
      <c r="S552" s="21" t="s">
        <v>18788</v>
      </c>
      <c r="T552" s="116">
        <v>1213</v>
      </c>
      <c r="U552" s="111">
        <v>45</v>
      </c>
      <c r="V552" s="113">
        <f t="shared" si="96"/>
        <v>675.23666666666657</v>
      </c>
      <c r="W552" s="113">
        <f t="shared" si="97"/>
        <v>537.76333333333343</v>
      </c>
      <c r="X552" s="112">
        <f t="shared" si="98"/>
        <v>537763.33333333349</v>
      </c>
      <c r="Y552" s="111"/>
      <c r="Z552" s="110">
        <f t="shared" si="106"/>
        <v>24</v>
      </c>
      <c r="AA552" s="109">
        <f t="shared" si="99"/>
        <v>60.650000000000006</v>
      </c>
      <c r="AB552" s="109">
        <f t="shared" si="100"/>
        <v>60650.000000000007</v>
      </c>
      <c r="AC552" s="108">
        <f t="shared" si="101"/>
        <v>1152.3499999999999</v>
      </c>
      <c r="AD552" s="107">
        <f t="shared" si="102"/>
        <v>2.2222222222222223E-2</v>
      </c>
      <c r="AE552" s="106">
        <f t="shared" si="103"/>
        <v>25.607777777777777</v>
      </c>
      <c r="AF552" s="105">
        <f t="shared" si="104"/>
        <v>563.37111111111119</v>
      </c>
      <c r="AG552" s="105">
        <f t="shared" si="105"/>
        <v>649.62888888888881</v>
      </c>
    </row>
    <row r="553" spans="1:33" s="88" customFormat="1" x14ac:dyDescent="0.35">
      <c r="A553" s="21">
        <v>10141103</v>
      </c>
      <c r="B553" s="115" t="s">
        <v>14786</v>
      </c>
      <c r="C553" s="259" t="s">
        <v>710</v>
      </c>
      <c r="D553" s="21" t="s">
        <v>17541</v>
      </c>
      <c r="E553" s="114" t="str">
        <f t="shared" si="95"/>
        <v>TRANSFORMADOR MARCA:Efacec PT74 PT74</v>
      </c>
      <c r="F553" s="21" t="s">
        <v>17542</v>
      </c>
      <c r="G553" s="21" t="s">
        <v>17541</v>
      </c>
      <c r="H553" s="21" t="s">
        <v>3104</v>
      </c>
      <c r="I553" s="21" t="s">
        <v>530</v>
      </c>
      <c r="J553" s="57"/>
      <c r="K553" s="124">
        <v>694424.9</v>
      </c>
      <c r="L553" s="124">
        <v>7805598.7000000002</v>
      </c>
      <c r="M553" s="21">
        <v>630</v>
      </c>
      <c r="N553" s="21">
        <v>6.6</v>
      </c>
      <c r="O553" s="21">
        <v>0.4</v>
      </c>
      <c r="P553" s="21">
        <v>3</v>
      </c>
      <c r="Q553" s="124">
        <v>1996</v>
      </c>
      <c r="R553" s="124" t="s">
        <v>535</v>
      </c>
      <c r="S553" s="124">
        <v>1081.1099999999999</v>
      </c>
      <c r="T553" s="116">
        <v>1016</v>
      </c>
      <c r="U553" s="111">
        <v>45</v>
      </c>
      <c r="V553" s="113">
        <f t="shared" si="96"/>
        <v>565.57333333333327</v>
      </c>
      <c r="W553" s="113">
        <f t="shared" si="97"/>
        <v>450.42666666666673</v>
      </c>
      <c r="X553" s="112">
        <f t="shared" si="98"/>
        <v>450426.66666666674</v>
      </c>
      <c r="Y553" s="111"/>
      <c r="Z553" s="110">
        <f t="shared" si="106"/>
        <v>24</v>
      </c>
      <c r="AA553" s="109">
        <f t="shared" si="99"/>
        <v>50.800000000000004</v>
      </c>
      <c r="AB553" s="109">
        <f t="shared" si="100"/>
        <v>50800.000000000007</v>
      </c>
      <c r="AC553" s="108">
        <f t="shared" si="101"/>
        <v>965.2</v>
      </c>
      <c r="AD553" s="107">
        <f t="shared" si="102"/>
        <v>2.2222222222222223E-2</v>
      </c>
      <c r="AE553" s="106">
        <f t="shared" si="103"/>
        <v>21.448888888888892</v>
      </c>
      <c r="AF553" s="105">
        <f t="shared" si="104"/>
        <v>471.87555555555565</v>
      </c>
      <c r="AG553" s="105">
        <f t="shared" si="105"/>
        <v>544.12444444444441</v>
      </c>
    </row>
    <row r="554" spans="1:33" s="88" customFormat="1" x14ac:dyDescent="0.35">
      <c r="A554" s="21">
        <v>10141103</v>
      </c>
      <c r="B554" s="115" t="s">
        <v>14786</v>
      </c>
      <c r="C554" s="259" t="s">
        <v>710</v>
      </c>
      <c r="D554" s="21" t="s">
        <v>17539</v>
      </c>
      <c r="E554" s="114" t="str">
        <f t="shared" si="95"/>
        <v>TRANSFORMADOR MARCA:Efacec PT106 PT106</v>
      </c>
      <c r="F554" s="21" t="s">
        <v>17540</v>
      </c>
      <c r="G554" s="21" t="s">
        <v>17539</v>
      </c>
      <c r="H554" s="21" t="s">
        <v>3104</v>
      </c>
      <c r="I554" s="21" t="s">
        <v>530</v>
      </c>
      <c r="J554" s="57"/>
      <c r="K554" s="124">
        <v>697058.7</v>
      </c>
      <c r="L554" s="124">
        <v>7813205.0999999996</v>
      </c>
      <c r="M554" s="21">
        <v>500</v>
      </c>
      <c r="N554" s="21">
        <v>22</v>
      </c>
      <c r="O554" s="21">
        <v>0.4</v>
      </c>
      <c r="P554" s="21">
        <v>3</v>
      </c>
      <c r="Q554" s="124">
        <v>1996</v>
      </c>
      <c r="R554" s="124" t="s">
        <v>535</v>
      </c>
      <c r="S554" s="124">
        <v>10834.3</v>
      </c>
      <c r="T554" s="116">
        <v>1016</v>
      </c>
      <c r="U554" s="111">
        <v>45</v>
      </c>
      <c r="V554" s="113">
        <f t="shared" si="96"/>
        <v>565.57333333333327</v>
      </c>
      <c r="W554" s="113">
        <f t="shared" si="97"/>
        <v>450.42666666666673</v>
      </c>
      <c r="X554" s="112">
        <f t="shared" si="98"/>
        <v>450426.66666666674</v>
      </c>
      <c r="Y554" s="111"/>
      <c r="Z554" s="110">
        <f t="shared" si="106"/>
        <v>24</v>
      </c>
      <c r="AA554" s="109">
        <f t="shared" si="99"/>
        <v>50.800000000000004</v>
      </c>
      <c r="AB554" s="109">
        <f t="shared" si="100"/>
        <v>50800.000000000007</v>
      </c>
      <c r="AC554" s="108">
        <f t="shared" si="101"/>
        <v>965.2</v>
      </c>
      <c r="AD554" s="107">
        <f t="shared" si="102"/>
        <v>2.2222222222222223E-2</v>
      </c>
      <c r="AE554" s="106">
        <f t="shared" si="103"/>
        <v>21.448888888888892</v>
      </c>
      <c r="AF554" s="105">
        <f t="shared" si="104"/>
        <v>471.87555555555565</v>
      </c>
      <c r="AG554" s="105">
        <f t="shared" si="105"/>
        <v>544.12444444444441</v>
      </c>
    </row>
    <row r="555" spans="1:33" s="88" customFormat="1" x14ac:dyDescent="0.35">
      <c r="A555" s="21">
        <v>10141103</v>
      </c>
      <c r="B555" s="115" t="s">
        <v>14786</v>
      </c>
      <c r="C555" s="259" t="s">
        <v>710</v>
      </c>
      <c r="D555" s="21" t="s">
        <v>17537</v>
      </c>
      <c r="E555" s="114" t="str">
        <f t="shared" si="95"/>
        <v>TRANSFORMADOR MARCA:Efacec PT179 PT179</v>
      </c>
      <c r="F555" s="21" t="s">
        <v>17538</v>
      </c>
      <c r="G555" s="21" t="s">
        <v>17537</v>
      </c>
      <c r="H555" s="21" t="s">
        <v>3104</v>
      </c>
      <c r="I555" s="21" t="s">
        <v>530</v>
      </c>
      <c r="J555" s="21"/>
      <c r="K555" s="124">
        <v>695232.7</v>
      </c>
      <c r="L555" s="124">
        <v>7808208.9000000004</v>
      </c>
      <c r="M555" s="21">
        <v>630</v>
      </c>
      <c r="N555" s="21">
        <v>6.6</v>
      </c>
      <c r="O555" s="21">
        <v>0.4</v>
      </c>
      <c r="P555" s="21">
        <v>3</v>
      </c>
      <c r="Q555" s="124">
        <v>1996</v>
      </c>
      <c r="R555" s="124" t="s">
        <v>535</v>
      </c>
      <c r="S555" s="124">
        <v>10813.9</v>
      </c>
      <c r="T555" s="116">
        <v>1016</v>
      </c>
      <c r="U555" s="111">
        <v>45</v>
      </c>
      <c r="V555" s="113">
        <f t="shared" si="96"/>
        <v>565.57333333333327</v>
      </c>
      <c r="W555" s="113">
        <f t="shared" si="97"/>
        <v>450.42666666666673</v>
      </c>
      <c r="X555" s="112">
        <f t="shared" si="98"/>
        <v>450426.66666666674</v>
      </c>
      <c r="Y555" s="111"/>
      <c r="Z555" s="110">
        <f t="shared" si="106"/>
        <v>24</v>
      </c>
      <c r="AA555" s="109">
        <f t="shared" si="99"/>
        <v>50.800000000000004</v>
      </c>
      <c r="AB555" s="109">
        <f t="shared" si="100"/>
        <v>50800.000000000007</v>
      </c>
      <c r="AC555" s="108">
        <f t="shared" si="101"/>
        <v>965.2</v>
      </c>
      <c r="AD555" s="107">
        <f t="shared" si="102"/>
        <v>2.2222222222222223E-2</v>
      </c>
      <c r="AE555" s="106">
        <f t="shared" si="103"/>
        <v>21.448888888888892</v>
      </c>
      <c r="AF555" s="105">
        <f t="shared" si="104"/>
        <v>471.87555555555565</v>
      </c>
      <c r="AG555" s="105">
        <f t="shared" si="105"/>
        <v>544.12444444444441</v>
      </c>
    </row>
    <row r="556" spans="1:33" s="88" customFormat="1" x14ac:dyDescent="0.35">
      <c r="A556" s="21">
        <v>10141103</v>
      </c>
      <c r="B556" s="115" t="s">
        <v>1665</v>
      </c>
      <c r="C556" s="272" t="s">
        <v>710</v>
      </c>
      <c r="D556" s="21"/>
      <c r="E556" s="114" t="str">
        <f t="shared" si="95"/>
        <v xml:space="preserve">TRANSFORMADOR MARCA:REVIVE SE-MANJE </v>
      </c>
      <c r="F556" s="21" t="s">
        <v>424</v>
      </c>
      <c r="G556" s="21" t="s">
        <v>3139</v>
      </c>
      <c r="H556" s="21" t="s">
        <v>3948</v>
      </c>
      <c r="I556" s="21" t="s">
        <v>14196</v>
      </c>
      <c r="J556" s="21"/>
      <c r="K556" s="119" t="s">
        <v>14195</v>
      </c>
      <c r="L556" s="119" t="s">
        <v>14194</v>
      </c>
      <c r="M556" s="21">
        <v>100</v>
      </c>
      <c r="N556" s="21">
        <v>33</v>
      </c>
      <c r="O556" s="21">
        <v>0.4</v>
      </c>
      <c r="P556" s="124">
        <v>3</v>
      </c>
      <c r="Q556" s="21">
        <v>1996</v>
      </c>
      <c r="R556" s="21" t="s">
        <v>1097</v>
      </c>
      <c r="S556" s="21">
        <v>351157</v>
      </c>
      <c r="T556" s="116">
        <v>763</v>
      </c>
      <c r="U556" s="111">
        <v>45</v>
      </c>
      <c r="V556" s="113">
        <f t="shared" si="96"/>
        <v>424.73666666666668</v>
      </c>
      <c r="W556" s="113">
        <f t="shared" si="97"/>
        <v>338.26333333333332</v>
      </c>
      <c r="X556" s="112">
        <f t="shared" si="98"/>
        <v>338263.33333333331</v>
      </c>
      <c r="Y556" s="111"/>
      <c r="Z556" s="110">
        <f t="shared" si="106"/>
        <v>24</v>
      </c>
      <c r="AA556" s="109">
        <f t="shared" si="99"/>
        <v>38.15</v>
      </c>
      <c r="AB556" s="109">
        <f t="shared" si="100"/>
        <v>38150</v>
      </c>
      <c r="AC556" s="108">
        <f t="shared" si="101"/>
        <v>724.85</v>
      </c>
      <c r="AD556" s="107">
        <f t="shared" si="102"/>
        <v>2.2222222222222223E-2</v>
      </c>
      <c r="AE556" s="106">
        <f t="shared" si="103"/>
        <v>16.10777777777778</v>
      </c>
      <c r="AF556" s="105">
        <f t="shared" si="104"/>
        <v>354.37111111111108</v>
      </c>
      <c r="AG556" s="105">
        <f t="shared" si="105"/>
        <v>408.62888888888892</v>
      </c>
    </row>
    <row r="557" spans="1:33" s="88" customFormat="1" x14ac:dyDescent="0.35">
      <c r="A557" s="21">
        <v>10141103</v>
      </c>
      <c r="B557" s="115" t="s">
        <v>1665</v>
      </c>
      <c r="C557" s="272" t="s">
        <v>710</v>
      </c>
      <c r="D557" s="21" t="s">
        <v>4633</v>
      </c>
      <c r="E557" s="114" t="str">
        <f t="shared" si="95"/>
        <v>TRANSFORMADOR MARCA:DPM ANGOCHE PTS 10</v>
      </c>
      <c r="F557" s="57"/>
      <c r="G557" s="21" t="s">
        <v>709</v>
      </c>
      <c r="H557" s="21" t="s">
        <v>709</v>
      </c>
      <c r="I557" s="21" t="s">
        <v>14175</v>
      </c>
      <c r="J557" s="57"/>
      <c r="K557" s="57" t="s">
        <v>14174</v>
      </c>
      <c r="L557" s="57" t="s">
        <v>14173</v>
      </c>
      <c r="M557" s="21">
        <v>50</v>
      </c>
      <c r="N557" s="21" t="s">
        <v>19</v>
      </c>
      <c r="O557" s="21" t="s">
        <v>362</v>
      </c>
      <c r="P557" s="57">
        <v>3</v>
      </c>
      <c r="Q557" s="21">
        <v>1996</v>
      </c>
      <c r="R557" s="67" t="s">
        <v>587</v>
      </c>
      <c r="S557" s="21"/>
      <c r="T557" s="116">
        <v>643</v>
      </c>
      <c r="U557" s="111">
        <v>45</v>
      </c>
      <c r="V557" s="113">
        <f t="shared" si="96"/>
        <v>357.93666666666667</v>
      </c>
      <c r="W557" s="113">
        <f t="shared" si="97"/>
        <v>285.06333333333333</v>
      </c>
      <c r="X557" s="112">
        <f t="shared" si="98"/>
        <v>285063.33333333331</v>
      </c>
      <c r="Y557" s="111"/>
      <c r="Z557" s="110">
        <f t="shared" si="106"/>
        <v>24</v>
      </c>
      <c r="AA557" s="109">
        <f t="shared" si="99"/>
        <v>32.15</v>
      </c>
      <c r="AB557" s="109">
        <f t="shared" si="100"/>
        <v>32150</v>
      </c>
      <c r="AC557" s="108">
        <f t="shared" si="101"/>
        <v>610.85</v>
      </c>
      <c r="AD557" s="107">
        <f t="shared" si="102"/>
        <v>2.2222222222222223E-2</v>
      </c>
      <c r="AE557" s="106">
        <f t="shared" si="103"/>
        <v>13.574444444444445</v>
      </c>
      <c r="AF557" s="105">
        <f t="shared" si="104"/>
        <v>298.63777777777779</v>
      </c>
      <c r="AG557" s="105">
        <f t="shared" si="105"/>
        <v>344.36222222222221</v>
      </c>
    </row>
    <row r="558" spans="1:33" s="88" customFormat="1" x14ac:dyDescent="0.35">
      <c r="A558" s="21">
        <v>10141103</v>
      </c>
      <c r="B558" s="115" t="s">
        <v>1665</v>
      </c>
      <c r="C558" s="272" t="s">
        <v>710</v>
      </c>
      <c r="D558" s="21" t="s">
        <v>3747</v>
      </c>
      <c r="E558" s="114" t="str">
        <f t="shared" si="95"/>
        <v>TRANSFORMADOR MARCA:EFACEC ANGOCHE PTS 17</v>
      </c>
      <c r="F558" s="57"/>
      <c r="G558" s="21" t="s">
        <v>709</v>
      </c>
      <c r="H558" s="21" t="s">
        <v>709</v>
      </c>
      <c r="I558" s="21" t="s">
        <v>14171</v>
      </c>
      <c r="J558" s="57"/>
      <c r="K558" s="57" t="s">
        <v>14170</v>
      </c>
      <c r="L558" s="57" t="s">
        <v>14169</v>
      </c>
      <c r="M558" s="21">
        <v>160</v>
      </c>
      <c r="N558" s="21" t="s">
        <v>19</v>
      </c>
      <c r="O558" s="21" t="s">
        <v>362</v>
      </c>
      <c r="P558" s="57">
        <v>3</v>
      </c>
      <c r="Q558" s="21">
        <v>1996</v>
      </c>
      <c r="R558" s="67" t="s">
        <v>27</v>
      </c>
      <c r="S558" s="21"/>
      <c r="T558" s="116">
        <v>991</v>
      </c>
      <c r="U558" s="111">
        <v>45</v>
      </c>
      <c r="V558" s="113">
        <f t="shared" si="96"/>
        <v>551.65666666666664</v>
      </c>
      <c r="W558" s="113">
        <f t="shared" si="97"/>
        <v>439.34333333333336</v>
      </c>
      <c r="X558" s="112">
        <f t="shared" si="98"/>
        <v>439343.33333333337</v>
      </c>
      <c r="Y558" s="111"/>
      <c r="Z558" s="110">
        <f t="shared" si="106"/>
        <v>24</v>
      </c>
      <c r="AA558" s="109">
        <f t="shared" si="99"/>
        <v>49.550000000000004</v>
      </c>
      <c r="AB558" s="109">
        <f t="shared" si="100"/>
        <v>49550.000000000007</v>
      </c>
      <c r="AC558" s="108">
        <f t="shared" si="101"/>
        <v>941.45</v>
      </c>
      <c r="AD558" s="107">
        <f t="shared" si="102"/>
        <v>2.2222222222222223E-2</v>
      </c>
      <c r="AE558" s="106">
        <f t="shared" si="103"/>
        <v>20.921111111111113</v>
      </c>
      <c r="AF558" s="105">
        <f t="shared" si="104"/>
        <v>460.26444444444445</v>
      </c>
      <c r="AG558" s="105">
        <f t="shared" si="105"/>
        <v>530.73555555555549</v>
      </c>
    </row>
    <row r="559" spans="1:33" s="88" customFormat="1" x14ac:dyDescent="0.35">
      <c r="A559" s="21">
        <v>10141103</v>
      </c>
      <c r="B559" s="115" t="s">
        <v>1665</v>
      </c>
      <c r="C559" s="272" t="s">
        <v>710</v>
      </c>
      <c r="D559" s="21" t="s">
        <v>12299</v>
      </c>
      <c r="E559" s="114" t="str">
        <f t="shared" si="95"/>
        <v>TRANSFORMADOR MARCA:TM MOMA PTS 8</v>
      </c>
      <c r="F559" s="21"/>
      <c r="G559" s="21" t="s">
        <v>12294</v>
      </c>
      <c r="H559" s="21" t="s">
        <v>12294</v>
      </c>
      <c r="I559" s="21" t="s">
        <v>14168</v>
      </c>
      <c r="J559" s="21"/>
      <c r="K559" s="21" t="s">
        <v>14167</v>
      </c>
      <c r="L559" s="21" t="s">
        <v>14166</v>
      </c>
      <c r="M559" s="21" t="s">
        <v>500</v>
      </c>
      <c r="N559" s="21" t="s">
        <v>376</v>
      </c>
      <c r="O559" s="21" t="s">
        <v>362</v>
      </c>
      <c r="P559" s="21">
        <v>3</v>
      </c>
      <c r="Q559" s="21">
        <v>1996</v>
      </c>
      <c r="R559" s="21" t="s">
        <v>1769</v>
      </c>
      <c r="S559" s="21"/>
      <c r="T559" s="116">
        <v>445</v>
      </c>
      <c r="U559" s="111">
        <v>45</v>
      </c>
      <c r="V559" s="113">
        <f t="shared" si="96"/>
        <v>247.71666666666667</v>
      </c>
      <c r="W559" s="113">
        <f t="shared" si="97"/>
        <v>197.28333333333333</v>
      </c>
      <c r="X559" s="112">
        <f t="shared" si="98"/>
        <v>197283.33333333334</v>
      </c>
      <c r="Y559" s="111"/>
      <c r="Z559" s="110">
        <f t="shared" si="106"/>
        <v>24</v>
      </c>
      <c r="AA559" s="109">
        <f t="shared" si="99"/>
        <v>22.25</v>
      </c>
      <c r="AB559" s="109">
        <f t="shared" si="100"/>
        <v>22250</v>
      </c>
      <c r="AC559" s="108">
        <f t="shared" si="101"/>
        <v>422.75</v>
      </c>
      <c r="AD559" s="107">
        <f t="shared" si="102"/>
        <v>2.2222222222222223E-2</v>
      </c>
      <c r="AE559" s="106">
        <f t="shared" si="103"/>
        <v>9.3944444444444439</v>
      </c>
      <c r="AF559" s="105">
        <f t="shared" si="104"/>
        <v>206.67777777777778</v>
      </c>
      <c r="AG559" s="105">
        <f t="shared" si="105"/>
        <v>238.32222222222222</v>
      </c>
    </row>
    <row r="560" spans="1:33" s="88" customFormat="1" x14ac:dyDescent="0.35">
      <c r="A560" s="21">
        <v>10141103</v>
      </c>
      <c r="B560" s="115" t="s">
        <v>1665</v>
      </c>
      <c r="C560" s="272" t="s">
        <v>710</v>
      </c>
      <c r="D560" s="21" t="s">
        <v>14192</v>
      </c>
      <c r="E560" s="114" t="str">
        <f t="shared" si="95"/>
        <v>TRANSFORMADOR MARCA:Efacec PT114 PT114</v>
      </c>
      <c r="F560" s="21" t="s">
        <v>14193</v>
      </c>
      <c r="G560" s="21" t="s">
        <v>14192</v>
      </c>
      <c r="H560" s="21" t="s">
        <v>3104</v>
      </c>
      <c r="I560" s="21" t="s">
        <v>530</v>
      </c>
      <c r="J560" s="57"/>
      <c r="K560" s="124">
        <v>691839.6</v>
      </c>
      <c r="L560" s="124">
        <v>7816113.7000000002</v>
      </c>
      <c r="M560" s="61">
        <v>160</v>
      </c>
      <c r="N560" s="21">
        <v>22</v>
      </c>
      <c r="O560" s="21">
        <v>0.4</v>
      </c>
      <c r="P560" s="21">
        <v>3</v>
      </c>
      <c r="Q560" s="124">
        <v>1996</v>
      </c>
      <c r="R560" s="124" t="s">
        <v>535</v>
      </c>
      <c r="S560" s="124">
        <v>10832.5</v>
      </c>
      <c r="T560" s="116">
        <v>572</v>
      </c>
      <c r="U560" s="111">
        <v>45</v>
      </c>
      <c r="V560" s="113">
        <f t="shared" si="96"/>
        <v>318.41333333333336</v>
      </c>
      <c r="W560" s="113">
        <f t="shared" si="97"/>
        <v>253.58666666666664</v>
      </c>
      <c r="X560" s="112">
        <f t="shared" si="98"/>
        <v>253586.66666666666</v>
      </c>
      <c r="Y560" s="111"/>
      <c r="Z560" s="110">
        <f t="shared" si="106"/>
        <v>24</v>
      </c>
      <c r="AA560" s="109">
        <f t="shared" si="99"/>
        <v>28.6</v>
      </c>
      <c r="AB560" s="109">
        <f t="shared" si="100"/>
        <v>28600</v>
      </c>
      <c r="AC560" s="108">
        <f t="shared" si="101"/>
        <v>543.4</v>
      </c>
      <c r="AD560" s="107">
        <f t="shared" si="102"/>
        <v>2.2222222222222223E-2</v>
      </c>
      <c r="AE560" s="106">
        <f t="shared" si="103"/>
        <v>12.075555555555555</v>
      </c>
      <c r="AF560" s="105">
        <f t="shared" si="104"/>
        <v>265.66222222222223</v>
      </c>
      <c r="AG560" s="105">
        <f t="shared" si="105"/>
        <v>306.33777777777777</v>
      </c>
    </row>
    <row r="561" spans="1:33" s="88" customFormat="1" x14ac:dyDescent="0.35">
      <c r="A561" s="21">
        <v>10141103</v>
      </c>
      <c r="B561" s="115" t="s">
        <v>1665</v>
      </c>
      <c r="C561" s="272" t="s">
        <v>710</v>
      </c>
      <c r="D561" s="21" t="s">
        <v>14190</v>
      </c>
      <c r="E561" s="114" t="str">
        <f t="shared" si="95"/>
        <v>TRANSFORMADOR MARCA:Efacec PT240 PT240</v>
      </c>
      <c r="F561" s="61" t="s">
        <v>14191</v>
      </c>
      <c r="G561" s="21" t="s">
        <v>14190</v>
      </c>
      <c r="H561" s="21" t="s">
        <v>3104</v>
      </c>
      <c r="I561" s="21" t="s">
        <v>530</v>
      </c>
      <c r="J561" s="57"/>
      <c r="K561" s="124">
        <v>697544.7</v>
      </c>
      <c r="L561" s="124">
        <v>7812080.5999999996</v>
      </c>
      <c r="M561" s="61">
        <v>500</v>
      </c>
      <c r="N561" s="61">
        <v>22</v>
      </c>
      <c r="O561" s="21">
        <v>0.4</v>
      </c>
      <c r="P561" s="21">
        <v>3</v>
      </c>
      <c r="Q561" s="124">
        <v>1996</v>
      </c>
      <c r="R561" s="124" t="s">
        <v>535</v>
      </c>
      <c r="S561" s="124">
        <v>10834.8</v>
      </c>
      <c r="T561" s="116">
        <v>1016</v>
      </c>
      <c r="U561" s="111">
        <v>45</v>
      </c>
      <c r="V561" s="113">
        <f t="shared" si="96"/>
        <v>565.57333333333327</v>
      </c>
      <c r="W561" s="113">
        <f t="shared" si="97"/>
        <v>450.42666666666673</v>
      </c>
      <c r="X561" s="112">
        <f t="shared" si="98"/>
        <v>450426.66666666674</v>
      </c>
      <c r="Y561" s="111"/>
      <c r="Z561" s="110">
        <f t="shared" si="106"/>
        <v>24</v>
      </c>
      <c r="AA561" s="109">
        <f t="shared" si="99"/>
        <v>50.800000000000004</v>
      </c>
      <c r="AB561" s="109">
        <f t="shared" si="100"/>
        <v>50800.000000000007</v>
      </c>
      <c r="AC561" s="108">
        <f t="shared" si="101"/>
        <v>965.2</v>
      </c>
      <c r="AD561" s="107">
        <f t="shared" si="102"/>
        <v>2.2222222222222223E-2</v>
      </c>
      <c r="AE561" s="106">
        <f t="shared" si="103"/>
        <v>21.448888888888892</v>
      </c>
      <c r="AF561" s="105">
        <f t="shared" si="104"/>
        <v>471.87555555555565</v>
      </c>
      <c r="AG561" s="105">
        <f t="shared" si="105"/>
        <v>544.12444444444441</v>
      </c>
    </row>
    <row r="562" spans="1:33" s="88" customFormat="1" x14ac:dyDescent="0.35">
      <c r="A562" s="21">
        <v>10141103</v>
      </c>
      <c r="B562" s="115" t="s">
        <v>1665</v>
      </c>
      <c r="C562" s="272" t="s">
        <v>710</v>
      </c>
      <c r="D562" s="21" t="s">
        <v>14188</v>
      </c>
      <c r="E562" s="114" t="str">
        <f t="shared" si="95"/>
        <v>TRANSFORMADOR MARCA:GEC ALSTOM AGCHI/PT139 AGCHI/PT139</v>
      </c>
      <c r="F562" s="21" t="s">
        <v>14189</v>
      </c>
      <c r="G562" s="21" t="s">
        <v>14188</v>
      </c>
      <c r="H562" s="21" t="s">
        <v>977</v>
      </c>
      <c r="I562" s="21" t="s">
        <v>976</v>
      </c>
      <c r="J562" s="21" t="s">
        <v>14187</v>
      </c>
      <c r="K562" s="21" t="s">
        <v>14186</v>
      </c>
      <c r="L562" s="21" t="s">
        <v>14185</v>
      </c>
      <c r="M562" s="21">
        <v>260</v>
      </c>
      <c r="N562" s="21">
        <v>6.6</v>
      </c>
      <c r="O562" s="21">
        <v>0.4</v>
      </c>
      <c r="P562" s="21">
        <v>3</v>
      </c>
      <c r="Q562" s="21">
        <v>1996</v>
      </c>
      <c r="R562" s="21" t="s">
        <v>14184</v>
      </c>
      <c r="S562" s="21" t="s">
        <v>14183</v>
      </c>
      <c r="T562" s="116">
        <v>840</v>
      </c>
      <c r="U562" s="111">
        <v>45</v>
      </c>
      <c r="V562" s="113">
        <f t="shared" si="96"/>
        <v>467.59999999999997</v>
      </c>
      <c r="W562" s="113">
        <f t="shared" si="97"/>
        <v>372.40000000000003</v>
      </c>
      <c r="X562" s="112">
        <f t="shared" si="98"/>
        <v>372400.00000000006</v>
      </c>
      <c r="Y562" s="111"/>
      <c r="Z562" s="110">
        <f t="shared" si="106"/>
        <v>24</v>
      </c>
      <c r="AA562" s="109">
        <f t="shared" si="99"/>
        <v>42</v>
      </c>
      <c r="AB562" s="109">
        <f t="shared" si="100"/>
        <v>42000</v>
      </c>
      <c r="AC562" s="108">
        <f t="shared" si="101"/>
        <v>798</v>
      </c>
      <c r="AD562" s="107">
        <f t="shared" si="102"/>
        <v>2.2222222222222223E-2</v>
      </c>
      <c r="AE562" s="106">
        <f t="shared" si="103"/>
        <v>17.733333333333334</v>
      </c>
      <c r="AF562" s="105">
        <f t="shared" si="104"/>
        <v>390.13333333333338</v>
      </c>
      <c r="AG562" s="105">
        <f t="shared" si="105"/>
        <v>449.86666666666662</v>
      </c>
    </row>
    <row r="563" spans="1:33" s="88" customFormat="1" x14ac:dyDescent="0.35">
      <c r="A563" s="21">
        <v>10141103</v>
      </c>
      <c r="B563" s="115" t="s">
        <v>1665</v>
      </c>
      <c r="C563" s="272" t="s">
        <v>710</v>
      </c>
      <c r="D563" s="133" t="s">
        <v>14182</v>
      </c>
      <c r="E563" s="114" t="str">
        <f t="shared" si="95"/>
        <v>TRANSFORMADOR MARCA:ABB Powertech  PT 632</v>
      </c>
      <c r="F563" s="57" t="s">
        <v>862</v>
      </c>
      <c r="G563" s="21"/>
      <c r="H563" s="21" t="s">
        <v>494</v>
      </c>
      <c r="I563" s="21"/>
      <c r="J563" s="21"/>
      <c r="K563" s="133" t="s">
        <v>14181</v>
      </c>
      <c r="L563" s="133" t="s">
        <v>14180</v>
      </c>
      <c r="M563" s="21">
        <v>50</v>
      </c>
      <c r="N563" s="21">
        <v>33</v>
      </c>
      <c r="O563" s="21" t="s">
        <v>510</v>
      </c>
      <c r="P563" s="124" t="s">
        <v>516</v>
      </c>
      <c r="Q563" s="21">
        <v>1996</v>
      </c>
      <c r="R563" s="21" t="s">
        <v>306</v>
      </c>
      <c r="S563" s="21">
        <v>2202</v>
      </c>
      <c r="T563" s="116">
        <v>643</v>
      </c>
      <c r="U563" s="111">
        <v>45</v>
      </c>
      <c r="V563" s="113">
        <f t="shared" si="96"/>
        <v>357.93666666666667</v>
      </c>
      <c r="W563" s="113">
        <f t="shared" si="97"/>
        <v>285.06333333333333</v>
      </c>
      <c r="X563" s="112">
        <f t="shared" si="98"/>
        <v>285063.33333333331</v>
      </c>
      <c r="Y563" s="111"/>
      <c r="Z563" s="110">
        <f t="shared" si="106"/>
        <v>24</v>
      </c>
      <c r="AA563" s="109">
        <f t="shared" si="99"/>
        <v>32.15</v>
      </c>
      <c r="AB563" s="109">
        <f t="shared" si="100"/>
        <v>32150</v>
      </c>
      <c r="AC563" s="108">
        <f t="shared" si="101"/>
        <v>610.85</v>
      </c>
      <c r="AD563" s="107">
        <f t="shared" si="102"/>
        <v>2.2222222222222223E-2</v>
      </c>
      <c r="AE563" s="106">
        <f t="shared" si="103"/>
        <v>13.574444444444445</v>
      </c>
      <c r="AF563" s="105">
        <f t="shared" si="104"/>
        <v>298.63777777777779</v>
      </c>
      <c r="AG563" s="105">
        <f t="shared" si="105"/>
        <v>344.36222222222221</v>
      </c>
    </row>
    <row r="564" spans="1:33" s="88" customFormat="1" x14ac:dyDescent="0.35">
      <c r="A564" s="21">
        <v>10141103</v>
      </c>
      <c r="B564" s="115" t="s">
        <v>1665</v>
      </c>
      <c r="C564" s="272" t="s">
        <v>710</v>
      </c>
      <c r="D564" s="133" t="s">
        <v>14179</v>
      </c>
      <c r="E564" s="114" t="str">
        <f t="shared" si="95"/>
        <v>TRANSFORMADOR MARCA:Efacec  PT 04 RH</v>
      </c>
      <c r="F564" s="57" t="s">
        <v>2359</v>
      </c>
      <c r="G564" s="21"/>
      <c r="H564" s="21" t="s">
        <v>1695</v>
      </c>
      <c r="I564" s="21"/>
      <c r="J564" s="21"/>
      <c r="K564" s="133" t="s">
        <v>14178</v>
      </c>
      <c r="L564" s="133" t="s">
        <v>14177</v>
      </c>
      <c r="M564" s="21">
        <v>500</v>
      </c>
      <c r="N564" s="21">
        <v>6.6</v>
      </c>
      <c r="O564" s="21" t="s">
        <v>510</v>
      </c>
      <c r="P564" s="124" t="s">
        <v>516</v>
      </c>
      <c r="Q564" s="21">
        <v>1996</v>
      </c>
      <c r="R564" s="21" t="s">
        <v>535</v>
      </c>
      <c r="S564" s="21" t="s">
        <v>14176</v>
      </c>
      <c r="T564" s="116">
        <v>1016</v>
      </c>
      <c r="U564" s="111">
        <v>45</v>
      </c>
      <c r="V564" s="113">
        <f t="shared" si="96"/>
        <v>565.57333333333327</v>
      </c>
      <c r="W564" s="113">
        <f t="shared" si="97"/>
        <v>450.42666666666673</v>
      </c>
      <c r="X564" s="112">
        <f t="shared" si="98"/>
        <v>450426.66666666674</v>
      </c>
      <c r="Y564" s="111"/>
      <c r="Z564" s="110">
        <f t="shared" si="106"/>
        <v>24</v>
      </c>
      <c r="AA564" s="109">
        <f t="shared" si="99"/>
        <v>50.800000000000004</v>
      </c>
      <c r="AB564" s="109">
        <f t="shared" si="100"/>
        <v>50800.000000000007</v>
      </c>
      <c r="AC564" s="108">
        <f t="shared" si="101"/>
        <v>965.2</v>
      </c>
      <c r="AD564" s="107">
        <f t="shared" si="102"/>
        <v>2.2222222222222223E-2</v>
      </c>
      <c r="AE564" s="106">
        <f t="shared" si="103"/>
        <v>21.448888888888892</v>
      </c>
      <c r="AF564" s="105">
        <f t="shared" si="104"/>
        <v>471.87555555555565</v>
      </c>
      <c r="AG564" s="105">
        <f t="shared" si="105"/>
        <v>544.12444444444441</v>
      </c>
    </row>
    <row r="565" spans="1:33" s="88" customFormat="1" x14ac:dyDescent="0.35">
      <c r="A565" s="21">
        <v>10141103</v>
      </c>
      <c r="B565" s="115" t="s">
        <v>1665</v>
      </c>
      <c r="C565" s="272" t="s">
        <v>710</v>
      </c>
      <c r="D565" s="21" t="s">
        <v>4633</v>
      </c>
      <c r="E565" s="114" t="str">
        <f t="shared" si="95"/>
        <v>TRANSFORMADOR MARCA:POWERTECH ANGOCHE PTS 10</v>
      </c>
      <c r="F565" s="57"/>
      <c r="G565" s="21" t="s">
        <v>709</v>
      </c>
      <c r="H565" s="21" t="s">
        <v>709</v>
      </c>
      <c r="I565" s="21" t="s">
        <v>14175</v>
      </c>
      <c r="J565" s="57"/>
      <c r="K565" s="57" t="s">
        <v>14174</v>
      </c>
      <c r="L565" s="57" t="s">
        <v>14173</v>
      </c>
      <c r="M565" s="21">
        <v>50</v>
      </c>
      <c r="N565" s="21" t="s">
        <v>19</v>
      </c>
      <c r="O565" s="21" t="s">
        <v>362</v>
      </c>
      <c r="P565" s="57">
        <v>3</v>
      </c>
      <c r="Q565" s="21">
        <v>1996</v>
      </c>
      <c r="R565" s="21" t="s">
        <v>295</v>
      </c>
      <c r="S565" s="21" t="s">
        <v>14172</v>
      </c>
      <c r="T565" s="116">
        <v>643</v>
      </c>
      <c r="U565" s="111">
        <v>45</v>
      </c>
      <c r="V565" s="113">
        <f t="shared" si="96"/>
        <v>357.93666666666667</v>
      </c>
      <c r="W565" s="113">
        <f t="shared" si="97"/>
        <v>285.06333333333333</v>
      </c>
      <c r="X565" s="112">
        <f t="shared" si="98"/>
        <v>285063.33333333331</v>
      </c>
      <c r="Y565" s="111"/>
      <c r="Z565" s="110">
        <f t="shared" si="106"/>
        <v>24</v>
      </c>
      <c r="AA565" s="109">
        <f t="shared" si="99"/>
        <v>32.15</v>
      </c>
      <c r="AB565" s="109">
        <f t="shared" si="100"/>
        <v>32150</v>
      </c>
      <c r="AC565" s="108">
        <f t="shared" si="101"/>
        <v>610.85</v>
      </c>
      <c r="AD565" s="107">
        <f t="shared" si="102"/>
        <v>2.2222222222222223E-2</v>
      </c>
      <c r="AE565" s="106">
        <f t="shared" si="103"/>
        <v>13.574444444444445</v>
      </c>
      <c r="AF565" s="105">
        <f t="shared" si="104"/>
        <v>298.63777777777779</v>
      </c>
      <c r="AG565" s="105">
        <f t="shared" si="105"/>
        <v>344.36222222222221</v>
      </c>
    </row>
    <row r="566" spans="1:33" s="88" customFormat="1" x14ac:dyDescent="0.35">
      <c r="A566" s="21">
        <v>10141103</v>
      </c>
      <c r="B566" s="115" t="s">
        <v>1665</v>
      </c>
      <c r="C566" s="272" t="s">
        <v>710</v>
      </c>
      <c r="D566" s="21" t="s">
        <v>3747</v>
      </c>
      <c r="E566" s="114" t="str">
        <f t="shared" si="95"/>
        <v>TRANSFORMADOR MARCA:Moçambique ANGOCHE PTS 17</v>
      </c>
      <c r="F566" s="57"/>
      <c r="G566" s="21" t="s">
        <v>709</v>
      </c>
      <c r="H566" s="21" t="s">
        <v>709</v>
      </c>
      <c r="I566" s="21" t="s">
        <v>14171</v>
      </c>
      <c r="J566" s="57"/>
      <c r="K566" s="57" t="s">
        <v>14170</v>
      </c>
      <c r="L566" s="57" t="s">
        <v>14169</v>
      </c>
      <c r="M566" s="21">
        <v>160</v>
      </c>
      <c r="N566" s="21" t="s">
        <v>19</v>
      </c>
      <c r="O566" s="21" t="s">
        <v>362</v>
      </c>
      <c r="P566" s="57">
        <v>3</v>
      </c>
      <c r="Q566" s="21">
        <v>1996</v>
      </c>
      <c r="R566" s="21" t="s">
        <v>11944</v>
      </c>
      <c r="S566" s="21">
        <v>961933</v>
      </c>
      <c r="T566" s="116">
        <v>991</v>
      </c>
      <c r="U566" s="111">
        <v>45</v>
      </c>
      <c r="V566" s="113">
        <f t="shared" si="96"/>
        <v>551.65666666666664</v>
      </c>
      <c r="W566" s="113">
        <f t="shared" si="97"/>
        <v>439.34333333333336</v>
      </c>
      <c r="X566" s="112">
        <f t="shared" si="98"/>
        <v>439343.33333333337</v>
      </c>
      <c r="Y566" s="111"/>
      <c r="Z566" s="110">
        <f t="shared" si="106"/>
        <v>24</v>
      </c>
      <c r="AA566" s="109">
        <f t="shared" si="99"/>
        <v>49.550000000000004</v>
      </c>
      <c r="AB566" s="109">
        <f t="shared" si="100"/>
        <v>49550.000000000007</v>
      </c>
      <c r="AC566" s="108">
        <f t="shared" si="101"/>
        <v>941.45</v>
      </c>
      <c r="AD566" s="107">
        <f t="shared" si="102"/>
        <v>2.2222222222222223E-2</v>
      </c>
      <c r="AE566" s="106">
        <f t="shared" si="103"/>
        <v>20.921111111111113</v>
      </c>
      <c r="AF566" s="105">
        <f t="shared" si="104"/>
        <v>460.26444444444445</v>
      </c>
      <c r="AG566" s="105">
        <f t="shared" si="105"/>
        <v>530.73555555555549</v>
      </c>
    </row>
    <row r="567" spans="1:33" s="88" customFormat="1" x14ac:dyDescent="0.35">
      <c r="A567" s="21">
        <v>10141103</v>
      </c>
      <c r="B567" s="115" t="s">
        <v>1665</v>
      </c>
      <c r="C567" s="272" t="s">
        <v>710</v>
      </c>
      <c r="D567" s="21" t="s">
        <v>12299</v>
      </c>
      <c r="E567" s="114" t="str">
        <f t="shared" si="95"/>
        <v>TRANSFORMADOR MARCA:ITB MOMA PTS 8</v>
      </c>
      <c r="F567" s="21"/>
      <c r="G567" s="21" t="s">
        <v>12294</v>
      </c>
      <c r="H567" s="21" t="s">
        <v>12294</v>
      </c>
      <c r="I567" s="21" t="s">
        <v>14168</v>
      </c>
      <c r="J567" s="21"/>
      <c r="K567" s="21" t="s">
        <v>14167</v>
      </c>
      <c r="L567" s="21" t="s">
        <v>14166</v>
      </c>
      <c r="M567" s="21" t="s">
        <v>500</v>
      </c>
      <c r="N567" s="21" t="s">
        <v>376</v>
      </c>
      <c r="O567" s="21" t="s">
        <v>362</v>
      </c>
      <c r="P567" s="21">
        <v>3</v>
      </c>
      <c r="Q567" s="21">
        <v>1996</v>
      </c>
      <c r="R567" s="21" t="s">
        <v>1109</v>
      </c>
      <c r="S567" s="21" t="s">
        <v>13604</v>
      </c>
      <c r="T567" s="116">
        <v>445</v>
      </c>
      <c r="U567" s="111">
        <v>45</v>
      </c>
      <c r="V567" s="113">
        <f t="shared" si="96"/>
        <v>247.71666666666667</v>
      </c>
      <c r="W567" s="113">
        <f t="shared" si="97"/>
        <v>197.28333333333333</v>
      </c>
      <c r="X567" s="112">
        <f t="shared" si="98"/>
        <v>197283.33333333334</v>
      </c>
      <c r="Y567" s="111"/>
      <c r="Z567" s="110">
        <f t="shared" si="106"/>
        <v>24</v>
      </c>
      <c r="AA567" s="109">
        <f t="shared" si="99"/>
        <v>22.25</v>
      </c>
      <c r="AB567" s="109">
        <f t="shared" si="100"/>
        <v>22250</v>
      </c>
      <c r="AC567" s="108">
        <f t="shared" si="101"/>
        <v>422.75</v>
      </c>
      <c r="AD567" s="107">
        <f t="shared" si="102"/>
        <v>2.2222222222222223E-2</v>
      </c>
      <c r="AE567" s="106">
        <f t="shared" si="103"/>
        <v>9.3944444444444439</v>
      </c>
      <c r="AF567" s="105">
        <f t="shared" si="104"/>
        <v>206.67777777777778</v>
      </c>
      <c r="AG567" s="105">
        <f t="shared" si="105"/>
        <v>238.32222222222222</v>
      </c>
    </row>
    <row r="568" spans="1:33" s="88" customFormat="1" x14ac:dyDescent="0.35">
      <c r="A568" s="21">
        <v>10141103</v>
      </c>
      <c r="B568" s="115" t="s">
        <v>18023</v>
      </c>
      <c r="C568" s="259" t="s">
        <v>18022</v>
      </c>
      <c r="D568" s="21" t="s">
        <v>18786</v>
      </c>
      <c r="E568" s="114" t="str">
        <f t="shared" si="95"/>
        <v>MINISUBESTAÇÃO MARCA:EFACEC PT127 PT127</v>
      </c>
      <c r="F568" s="21" t="s">
        <v>18787</v>
      </c>
      <c r="G568" s="21" t="s">
        <v>18786</v>
      </c>
      <c r="H568" s="21" t="s">
        <v>3104</v>
      </c>
      <c r="I568" s="21" t="s">
        <v>530</v>
      </c>
      <c r="J568" s="57"/>
      <c r="K568" s="124">
        <v>692451.4</v>
      </c>
      <c r="L568" s="124">
        <v>7805422.7000000002</v>
      </c>
      <c r="M568" s="21">
        <v>630</v>
      </c>
      <c r="N568" s="21">
        <v>6.6</v>
      </c>
      <c r="O568" s="21">
        <v>0.4</v>
      </c>
      <c r="P568" s="21">
        <v>3</v>
      </c>
      <c r="Q568" s="21">
        <v>1997</v>
      </c>
      <c r="R568" s="21" t="s">
        <v>27</v>
      </c>
      <c r="S568" s="21">
        <v>10813.7</v>
      </c>
      <c r="T568" s="116">
        <v>2772</v>
      </c>
      <c r="U568" s="111">
        <v>45</v>
      </c>
      <c r="V568" s="113">
        <f t="shared" si="96"/>
        <v>1601.6000000000001</v>
      </c>
      <c r="W568" s="113">
        <f t="shared" si="97"/>
        <v>1170.3999999999999</v>
      </c>
      <c r="X568" s="112">
        <f t="shared" si="98"/>
        <v>1170399.9999999998</v>
      </c>
      <c r="Y568" s="111"/>
      <c r="Z568" s="110">
        <f t="shared" si="106"/>
        <v>25</v>
      </c>
      <c r="AA568" s="109">
        <f t="shared" si="99"/>
        <v>138.6</v>
      </c>
      <c r="AB568" s="109">
        <f t="shared" si="100"/>
        <v>138600</v>
      </c>
      <c r="AC568" s="108">
        <f t="shared" si="101"/>
        <v>2633.4</v>
      </c>
      <c r="AD568" s="107">
        <f t="shared" si="102"/>
        <v>2.2222222222222223E-2</v>
      </c>
      <c r="AE568" s="106">
        <f t="shared" si="103"/>
        <v>58.52</v>
      </c>
      <c r="AF568" s="105">
        <f t="shared" si="104"/>
        <v>1228.9199999999998</v>
      </c>
      <c r="AG568" s="105">
        <f t="shared" si="105"/>
        <v>1543.0800000000002</v>
      </c>
    </row>
    <row r="569" spans="1:33" s="88" customFormat="1" x14ac:dyDescent="0.35">
      <c r="A569" s="21">
        <v>10141103</v>
      </c>
      <c r="B569" s="115" t="s">
        <v>18023</v>
      </c>
      <c r="C569" s="259" t="s">
        <v>18022</v>
      </c>
      <c r="D569" s="133" t="s">
        <v>4190</v>
      </c>
      <c r="E569" s="114" t="str">
        <f t="shared" si="95"/>
        <v>MINISUBESTAÇÃO MARCA:Efacec  PTS 53</v>
      </c>
      <c r="F569" s="21"/>
      <c r="G569" s="21"/>
      <c r="H569" s="21" t="s">
        <v>494</v>
      </c>
      <c r="I569" s="21"/>
      <c r="J569" s="21"/>
      <c r="K569" s="133" t="s">
        <v>18781</v>
      </c>
      <c r="L569" s="133" t="s">
        <v>18780</v>
      </c>
      <c r="M569" s="21">
        <v>630</v>
      </c>
      <c r="N569" s="21">
        <v>11</v>
      </c>
      <c r="O569" s="21" t="s">
        <v>510</v>
      </c>
      <c r="P569" s="124" t="s">
        <v>516</v>
      </c>
      <c r="Q569" s="21">
        <v>1997</v>
      </c>
      <c r="R569" s="57" t="s">
        <v>535</v>
      </c>
      <c r="S569" s="21">
        <v>27211.200000000001</v>
      </c>
      <c r="T569" s="116">
        <v>2772</v>
      </c>
      <c r="U569" s="111">
        <v>45</v>
      </c>
      <c r="V569" s="113">
        <f t="shared" si="96"/>
        <v>1601.6000000000001</v>
      </c>
      <c r="W569" s="113">
        <f t="shared" si="97"/>
        <v>1170.3999999999999</v>
      </c>
      <c r="X569" s="112">
        <f t="shared" si="98"/>
        <v>1170399.9999999998</v>
      </c>
      <c r="Y569" s="111"/>
      <c r="Z569" s="110">
        <f t="shared" si="106"/>
        <v>25</v>
      </c>
      <c r="AA569" s="109">
        <f t="shared" si="99"/>
        <v>138.6</v>
      </c>
      <c r="AB569" s="109">
        <f t="shared" si="100"/>
        <v>138600</v>
      </c>
      <c r="AC569" s="108">
        <f t="shared" si="101"/>
        <v>2633.4</v>
      </c>
      <c r="AD569" s="107">
        <f t="shared" si="102"/>
        <v>2.2222222222222223E-2</v>
      </c>
      <c r="AE569" s="106">
        <f t="shared" si="103"/>
        <v>58.52</v>
      </c>
      <c r="AF569" s="105">
        <f t="shared" si="104"/>
        <v>1228.9199999999998</v>
      </c>
      <c r="AG569" s="105">
        <f t="shared" si="105"/>
        <v>1543.0800000000002</v>
      </c>
    </row>
    <row r="570" spans="1:33" s="88" customFormat="1" x14ac:dyDescent="0.35">
      <c r="A570" s="21">
        <v>10141103</v>
      </c>
      <c r="B570" s="115" t="s">
        <v>18023</v>
      </c>
      <c r="C570" s="259" t="s">
        <v>18022</v>
      </c>
      <c r="D570" s="133" t="s">
        <v>16454</v>
      </c>
      <c r="E570" s="114" t="str">
        <f t="shared" si="95"/>
        <v>MINISUBESTAÇÃO MARCA:  PT65</v>
      </c>
      <c r="F570" s="21"/>
      <c r="G570" s="21"/>
      <c r="H570" s="21" t="s">
        <v>494</v>
      </c>
      <c r="I570" s="21"/>
      <c r="J570" s="21"/>
      <c r="K570" s="133" t="s">
        <v>18785</v>
      </c>
      <c r="L570" s="133" t="s">
        <v>18784</v>
      </c>
      <c r="M570" s="21">
        <v>315</v>
      </c>
      <c r="N570" s="21">
        <v>11</v>
      </c>
      <c r="O570" s="21" t="s">
        <v>510</v>
      </c>
      <c r="P570" s="124" t="s">
        <v>516</v>
      </c>
      <c r="Q570" s="21">
        <v>1997</v>
      </c>
      <c r="R570" s="21"/>
      <c r="S570" s="21" t="s">
        <v>18756</v>
      </c>
      <c r="T570" s="116">
        <v>1213</v>
      </c>
      <c r="U570" s="111">
        <v>45</v>
      </c>
      <c r="V570" s="113">
        <f t="shared" si="96"/>
        <v>700.84444444444443</v>
      </c>
      <c r="W570" s="113">
        <f t="shared" si="97"/>
        <v>512.15555555555557</v>
      </c>
      <c r="X570" s="112">
        <f t="shared" si="98"/>
        <v>512155.55555555556</v>
      </c>
      <c r="Y570" s="111"/>
      <c r="Z570" s="110">
        <f t="shared" si="106"/>
        <v>25</v>
      </c>
      <c r="AA570" s="109">
        <f t="shared" si="99"/>
        <v>60.650000000000006</v>
      </c>
      <c r="AB570" s="109">
        <f t="shared" si="100"/>
        <v>60650.000000000007</v>
      </c>
      <c r="AC570" s="108">
        <f t="shared" si="101"/>
        <v>1152.3499999999999</v>
      </c>
      <c r="AD570" s="107">
        <f t="shared" si="102"/>
        <v>2.2222222222222223E-2</v>
      </c>
      <c r="AE570" s="106">
        <f t="shared" si="103"/>
        <v>25.607777777777777</v>
      </c>
      <c r="AF570" s="105">
        <f t="shared" si="104"/>
        <v>537.76333333333332</v>
      </c>
      <c r="AG570" s="105">
        <f t="shared" si="105"/>
        <v>675.23666666666668</v>
      </c>
    </row>
    <row r="571" spans="1:33" s="88" customFormat="1" x14ac:dyDescent="0.35">
      <c r="A571" s="21">
        <v>10141103</v>
      </c>
      <c r="B571" s="115" t="s">
        <v>18023</v>
      </c>
      <c r="C571" s="259" t="s">
        <v>18022</v>
      </c>
      <c r="D571" s="21" t="s">
        <v>4232</v>
      </c>
      <c r="E571" s="114" t="str">
        <f t="shared" si="95"/>
        <v>MINISUBESTAÇÃO MARCA:Efacec  PTS 27</v>
      </c>
      <c r="F571" s="21"/>
      <c r="G571" s="21"/>
      <c r="H571" s="21" t="s">
        <v>494</v>
      </c>
      <c r="I571" s="21"/>
      <c r="J571" s="21"/>
      <c r="K571" s="133" t="s">
        <v>18783</v>
      </c>
      <c r="L571" s="133" t="s">
        <v>18782</v>
      </c>
      <c r="M571" s="21">
        <v>630</v>
      </c>
      <c r="N571" s="21">
        <v>11</v>
      </c>
      <c r="O571" s="21" t="s">
        <v>510</v>
      </c>
      <c r="P571" s="124" t="s">
        <v>516</v>
      </c>
      <c r="Q571" s="21">
        <v>1997</v>
      </c>
      <c r="R571" s="21" t="s">
        <v>535</v>
      </c>
      <c r="S571" s="21">
        <v>27211.5</v>
      </c>
      <c r="T571" s="116">
        <v>2772</v>
      </c>
      <c r="U571" s="111">
        <v>45</v>
      </c>
      <c r="V571" s="113">
        <f t="shared" si="96"/>
        <v>1601.6000000000001</v>
      </c>
      <c r="W571" s="113">
        <f t="shared" si="97"/>
        <v>1170.3999999999999</v>
      </c>
      <c r="X571" s="112">
        <f t="shared" si="98"/>
        <v>1170399.9999999998</v>
      </c>
      <c r="Y571" s="111"/>
      <c r="Z571" s="110">
        <f t="shared" si="106"/>
        <v>25</v>
      </c>
      <c r="AA571" s="109">
        <f t="shared" si="99"/>
        <v>138.6</v>
      </c>
      <c r="AB571" s="109">
        <f t="shared" si="100"/>
        <v>138600</v>
      </c>
      <c r="AC571" s="108">
        <f t="shared" si="101"/>
        <v>2633.4</v>
      </c>
      <c r="AD571" s="107">
        <f t="shared" si="102"/>
        <v>2.2222222222222223E-2</v>
      </c>
      <c r="AE571" s="106">
        <f t="shared" si="103"/>
        <v>58.52</v>
      </c>
      <c r="AF571" s="105">
        <f t="shared" si="104"/>
        <v>1228.9199999999998</v>
      </c>
      <c r="AG571" s="105">
        <f t="shared" si="105"/>
        <v>1543.0800000000002</v>
      </c>
    </row>
    <row r="572" spans="1:33" s="88" customFormat="1" x14ac:dyDescent="0.35">
      <c r="A572" s="21">
        <v>10141103</v>
      </c>
      <c r="B572" s="115" t="s">
        <v>18023</v>
      </c>
      <c r="C572" s="259" t="s">
        <v>18022</v>
      </c>
      <c r="D572" s="133" t="s">
        <v>4190</v>
      </c>
      <c r="E572" s="114" t="str">
        <f t="shared" si="95"/>
        <v>MINISUBESTAÇÃO MARCA:Efacec  PTS 53</v>
      </c>
      <c r="F572" s="21"/>
      <c r="G572" s="21"/>
      <c r="H572" s="21" t="s">
        <v>494</v>
      </c>
      <c r="I572" s="21"/>
      <c r="J572" s="21"/>
      <c r="K572" s="133" t="s">
        <v>18781</v>
      </c>
      <c r="L572" s="133" t="s">
        <v>18780</v>
      </c>
      <c r="M572" s="21">
        <v>630</v>
      </c>
      <c r="N572" s="21">
        <v>11</v>
      </c>
      <c r="O572" s="21" t="s">
        <v>510</v>
      </c>
      <c r="P572" s="124" t="s">
        <v>516</v>
      </c>
      <c r="Q572" s="21">
        <v>1997</v>
      </c>
      <c r="R572" s="57" t="s">
        <v>535</v>
      </c>
      <c r="S572" s="21">
        <v>27211.200000000001</v>
      </c>
      <c r="T572" s="116">
        <v>2772</v>
      </c>
      <c r="U572" s="111">
        <v>45</v>
      </c>
      <c r="V572" s="113">
        <f t="shared" si="96"/>
        <v>1601.6000000000001</v>
      </c>
      <c r="W572" s="113">
        <f t="shared" si="97"/>
        <v>1170.3999999999999</v>
      </c>
      <c r="X572" s="112">
        <f t="shared" si="98"/>
        <v>1170399.9999999998</v>
      </c>
      <c r="Y572" s="111"/>
      <c r="Z572" s="110">
        <f t="shared" si="106"/>
        <v>25</v>
      </c>
      <c r="AA572" s="109">
        <f t="shared" si="99"/>
        <v>138.6</v>
      </c>
      <c r="AB572" s="109">
        <f t="shared" si="100"/>
        <v>138600</v>
      </c>
      <c r="AC572" s="108">
        <f t="shared" si="101"/>
        <v>2633.4</v>
      </c>
      <c r="AD572" s="107">
        <f t="shared" si="102"/>
        <v>2.2222222222222223E-2</v>
      </c>
      <c r="AE572" s="106">
        <f t="shared" si="103"/>
        <v>58.52</v>
      </c>
      <c r="AF572" s="105">
        <f t="shared" si="104"/>
        <v>1228.9199999999998</v>
      </c>
      <c r="AG572" s="105">
        <f t="shared" si="105"/>
        <v>1543.0800000000002</v>
      </c>
    </row>
    <row r="573" spans="1:33" s="88" customFormat="1" x14ac:dyDescent="0.35">
      <c r="A573" s="21">
        <v>10141103</v>
      </c>
      <c r="B573" s="115" t="s">
        <v>18023</v>
      </c>
      <c r="C573" s="259" t="s">
        <v>18022</v>
      </c>
      <c r="D573" s="133" t="s">
        <v>1116</v>
      </c>
      <c r="E573" s="114" t="str">
        <f t="shared" si="95"/>
        <v>MINISUBESTAÇÃO MARCA:  PTS 180</v>
      </c>
      <c r="F573" s="21"/>
      <c r="G573" s="21"/>
      <c r="H573" s="21" t="s">
        <v>494</v>
      </c>
      <c r="I573" s="21"/>
      <c r="J573" s="21"/>
      <c r="K573" s="133" t="s">
        <v>18594</v>
      </c>
      <c r="L573" s="133" t="s">
        <v>18593</v>
      </c>
      <c r="M573" s="21">
        <v>630</v>
      </c>
      <c r="N573" s="21">
        <v>11</v>
      </c>
      <c r="O573" s="21" t="s">
        <v>510</v>
      </c>
      <c r="P573" s="124" t="s">
        <v>516</v>
      </c>
      <c r="Q573" s="21">
        <v>1997</v>
      </c>
      <c r="R573" s="21"/>
      <c r="S573" s="21"/>
      <c r="T573" s="116">
        <v>2772</v>
      </c>
      <c r="U573" s="111">
        <v>45</v>
      </c>
      <c r="V573" s="113">
        <f t="shared" si="96"/>
        <v>1601.6000000000001</v>
      </c>
      <c r="W573" s="113">
        <f t="shared" si="97"/>
        <v>1170.3999999999999</v>
      </c>
      <c r="X573" s="112">
        <f t="shared" si="98"/>
        <v>1170399.9999999998</v>
      </c>
      <c r="Y573" s="111"/>
      <c r="Z573" s="110">
        <f t="shared" si="106"/>
        <v>25</v>
      </c>
      <c r="AA573" s="109">
        <f t="shared" si="99"/>
        <v>138.6</v>
      </c>
      <c r="AB573" s="109">
        <f t="shared" si="100"/>
        <v>138600</v>
      </c>
      <c r="AC573" s="108">
        <f t="shared" si="101"/>
        <v>2633.4</v>
      </c>
      <c r="AD573" s="107">
        <f t="shared" si="102"/>
        <v>2.2222222222222223E-2</v>
      </c>
      <c r="AE573" s="106">
        <f t="shared" si="103"/>
        <v>58.52</v>
      </c>
      <c r="AF573" s="105">
        <f t="shared" si="104"/>
        <v>1228.9199999999998</v>
      </c>
      <c r="AG573" s="105">
        <f t="shared" si="105"/>
        <v>1543.0800000000002</v>
      </c>
    </row>
    <row r="574" spans="1:33" s="88" customFormat="1" x14ac:dyDescent="0.35">
      <c r="A574" s="21">
        <v>10141103</v>
      </c>
      <c r="B574" s="115" t="s">
        <v>14786</v>
      </c>
      <c r="C574" s="259" t="s">
        <v>710</v>
      </c>
      <c r="D574" s="21" t="s">
        <v>9228</v>
      </c>
      <c r="E574" s="114" t="str">
        <f t="shared" si="95"/>
        <v>TRANSFORMADOR MARCA:OrZUGNEY ANGOCHE PTS 7</v>
      </c>
      <c r="F574" s="57"/>
      <c r="G574" s="21" t="s">
        <v>709</v>
      </c>
      <c r="H574" s="21" t="s">
        <v>709</v>
      </c>
      <c r="I574" s="21" t="s">
        <v>17536</v>
      </c>
      <c r="J574" s="57"/>
      <c r="K574" s="57" t="s">
        <v>17535</v>
      </c>
      <c r="L574" s="57" t="s">
        <v>17534</v>
      </c>
      <c r="M574" s="21">
        <v>250</v>
      </c>
      <c r="N574" s="21" t="s">
        <v>19</v>
      </c>
      <c r="O574" s="21" t="s">
        <v>362</v>
      </c>
      <c r="P574" s="57">
        <v>3</v>
      </c>
      <c r="Q574" s="21">
        <v>1997</v>
      </c>
      <c r="R574" s="67" t="s">
        <v>13957</v>
      </c>
      <c r="S574" s="21"/>
      <c r="T574" s="116">
        <v>991</v>
      </c>
      <c r="U574" s="111">
        <v>45</v>
      </c>
      <c r="V574" s="113">
        <f t="shared" si="96"/>
        <v>572.57777777777778</v>
      </c>
      <c r="W574" s="113">
        <f t="shared" si="97"/>
        <v>418.42222222222222</v>
      </c>
      <c r="X574" s="112">
        <f t="shared" si="98"/>
        <v>418422.22222222219</v>
      </c>
      <c r="Y574" s="111"/>
      <c r="Z574" s="110">
        <f t="shared" si="106"/>
        <v>25</v>
      </c>
      <c r="AA574" s="109">
        <f t="shared" si="99"/>
        <v>49.550000000000004</v>
      </c>
      <c r="AB574" s="109">
        <f t="shared" si="100"/>
        <v>49550.000000000007</v>
      </c>
      <c r="AC574" s="108">
        <f t="shared" si="101"/>
        <v>941.45</v>
      </c>
      <c r="AD574" s="107">
        <f t="shared" si="102"/>
        <v>2.2222222222222223E-2</v>
      </c>
      <c r="AE574" s="106">
        <f t="shared" si="103"/>
        <v>20.921111111111113</v>
      </c>
      <c r="AF574" s="105">
        <f t="shared" si="104"/>
        <v>439.34333333333331</v>
      </c>
      <c r="AG574" s="105">
        <f t="shared" si="105"/>
        <v>551.65666666666664</v>
      </c>
    </row>
    <row r="575" spans="1:33" s="88" customFormat="1" x14ac:dyDescent="0.35">
      <c r="A575" s="21">
        <v>10141103</v>
      </c>
      <c r="B575" s="115" t="s">
        <v>14786</v>
      </c>
      <c r="C575" s="259" t="s">
        <v>710</v>
      </c>
      <c r="D575" s="21" t="s">
        <v>9862</v>
      </c>
      <c r="E575" s="114" t="str">
        <f t="shared" si="95"/>
        <v>TRANSFORMADOR MARCA:EFACEC ANGOCHE PTS 1</v>
      </c>
      <c r="F575" s="21"/>
      <c r="G575" s="21" t="s">
        <v>709</v>
      </c>
      <c r="H575" s="21" t="s">
        <v>11296</v>
      </c>
      <c r="I575" s="21" t="s">
        <v>11296</v>
      </c>
      <c r="J575" s="21"/>
      <c r="K575" s="21" t="s">
        <v>17533</v>
      </c>
      <c r="L575" s="21" t="s">
        <v>17532</v>
      </c>
      <c r="M575" s="21">
        <v>200</v>
      </c>
      <c r="N575" s="21" t="s">
        <v>19</v>
      </c>
      <c r="O575" s="21" t="s">
        <v>362</v>
      </c>
      <c r="P575" s="57">
        <v>3</v>
      </c>
      <c r="Q575" s="21">
        <v>1997</v>
      </c>
      <c r="R575" s="21" t="s">
        <v>27</v>
      </c>
      <c r="S575" s="21"/>
      <c r="T575" s="116">
        <v>991</v>
      </c>
      <c r="U575" s="111">
        <v>45</v>
      </c>
      <c r="V575" s="113">
        <f t="shared" si="96"/>
        <v>572.57777777777778</v>
      </c>
      <c r="W575" s="113">
        <f t="shared" si="97"/>
        <v>418.42222222222222</v>
      </c>
      <c r="X575" s="112">
        <f t="shared" si="98"/>
        <v>418422.22222222219</v>
      </c>
      <c r="Y575" s="111"/>
      <c r="Z575" s="110">
        <f t="shared" si="106"/>
        <v>25</v>
      </c>
      <c r="AA575" s="109">
        <f t="shared" si="99"/>
        <v>49.550000000000004</v>
      </c>
      <c r="AB575" s="109">
        <f t="shared" si="100"/>
        <v>49550.000000000007</v>
      </c>
      <c r="AC575" s="108">
        <f t="shared" si="101"/>
        <v>941.45</v>
      </c>
      <c r="AD575" s="107">
        <f t="shared" si="102"/>
        <v>2.2222222222222223E-2</v>
      </c>
      <c r="AE575" s="106">
        <f t="shared" si="103"/>
        <v>20.921111111111113</v>
      </c>
      <c r="AF575" s="105">
        <f t="shared" si="104"/>
        <v>439.34333333333331</v>
      </c>
      <c r="AG575" s="105">
        <f t="shared" si="105"/>
        <v>551.65666666666664</v>
      </c>
    </row>
    <row r="576" spans="1:33" s="88" customFormat="1" x14ac:dyDescent="0.35">
      <c r="A576" s="21">
        <v>10141103</v>
      </c>
      <c r="B576" s="115" t="s">
        <v>14786</v>
      </c>
      <c r="C576" s="259" t="s">
        <v>710</v>
      </c>
      <c r="D576" s="21" t="s">
        <v>9228</v>
      </c>
      <c r="E576" s="114" t="str">
        <f t="shared" si="95"/>
        <v>TRANSFORMADOR MARCA:Moçambique ANGOCHE PTS 7</v>
      </c>
      <c r="F576" s="57"/>
      <c r="G576" s="21" t="s">
        <v>709</v>
      </c>
      <c r="H576" s="21" t="s">
        <v>709</v>
      </c>
      <c r="I576" s="21" t="s">
        <v>17536</v>
      </c>
      <c r="J576" s="57"/>
      <c r="K576" s="57" t="s">
        <v>17535</v>
      </c>
      <c r="L576" s="57" t="s">
        <v>17534</v>
      </c>
      <c r="M576" s="21">
        <v>250</v>
      </c>
      <c r="N576" s="21" t="s">
        <v>19</v>
      </c>
      <c r="O576" s="21" t="s">
        <v>362</v>
      </c>
      <c r="P576" s="57">
        <v>3</v>
      </c>
      <c r="Q576" s="21">
        <v>1997</v>
      </c>
      <c r="R576" s="21" t="s">
        <v>11944</v>
      </c>
      <c r="S576" s="21">
        <v>895551</v>
      </c>
      <c r="T576" s="116">
        <v>991</v>
      </c>
      <c r="U576" s="111">
        <v>45</v>
      </c>
      <c r="V576" s="113">
        <f t="shared" si="96"/>
        <v>572.57777777777778</v>
      </c>
      <c r="W576" s="113">
        <f t="shared" si="97"/>
        <v>418.42222222222222</v>
      </c>
      <c r="X576" s="112">
        <f t="shared" si="98"/>
        <v>418422.22222222219</v>
      </c>
      <c r="Y576" s="111"/>
      <c r="Z576" s="110">
        <f t="shared" si="106"/>
        <v>25</v>
      </c>
      <c r="AA576" s="109">
        <f t="shared" si="99"/>
        <v>49.550000000000004</v>
      </c>
      <c r="AB576" s="109">
        <f t="shared" si="100"/>
        <v>49550.000000000007</v>
      </c>
      <c r="AC576" s="108">
        <f t="shared" si="101"/>
        <v>941.45</v>
      </c>
      <c r="AD576" s="107">
        <f t="shared" si="102"/>
        <v>2.2222222222222223E-2</v>
      </c>
      <c r="AE576" s="106">
        <f t="shared" si="103"/>
        <v>20.921111111111113</v>
      </c>
      <c r="AF576" s="105">
        <f t="shared" si="104"/>
        <v>439.34333333333331</v>
      </c>
      <c r="AG576" s="105">
        <f t="shared" si="105"/>
        <v>551.65666666666664</v>
      </c>
    </row>
    <row r="577" spans="1:33" s="88" customFormat="1" x14ac:dyDescent="0.35">
      <c r="A577" s="21">
        <v>10141103</v>
      </c>
      <c r="B577" s="115" t="s">
        <v>14786</v>
      </c>
      <c r="C577" s="259" t="s">
        <v>710</v>
      </c>
      <c r="D577" s="21" t="s">
        <v>9862</v>
      </c>
      <c r="E577" s="114" t="str">
        <f t="shared" si="95"/>
        <v>TRANSFORMADOR MARCA:EFACEC ANGOCHE PTS 1</v>
      </c>
      <c r="F577" s="21"/>
      <c r="G577" s="21" t="s">
        <v>709</v>
      </c>
      <c r="H577" s="21" t="s">
        <v>11296</v>
      </c>
      <c r="I577" s="21" t="s">
        <v>11296</v>
      </c>
      <c r="J577" s="21"/>
      <c r="K577" s="21" t="s">
        <v>17533</v>
      </c>
      <c r="L577" s="21" t="s">
        <v>17532</v>
      </c>
      <c r="M577" s="21">
        <v>200</v>
      </c>
      <c r="N577" s="21" t="s">
        <v>19</v>
      </c>
      <c r="O577" s="21" t="s">
        <v>362</v>
      </c>
      <c r="P577" s="57">
        <v>3</v>
      </c>
      <c r="Q577" s="21">
        <v>1997</v>
      </c>
      <c r="R577" s="21" t="s">
        <v>27</v>
      </c>
      <c r="S577" s="21" t="s">
        <v>17531</v>
      </c>
      <c r="T577" s="116">
        <v>991</v>
      </c>
      <c r="U577" s="111">
        <v>45</v>
      </c>
      <c r="V577" s="113">
        <f t="shared" si="96"/>
        <v>572.57777777777778</v>
      </c>
      <c r="W577" s="113">
        <f t="shared" si="97"/>
        <v>418.42222222222222</v>
      </c>
      <c r="X577" s="112">
        <f t="shared" si="98"/>
        <v>418422.22222222219</v>
      </c>
      <c r="Y577" s="111"/>
      <c r="Z577" s="110">
        <f t="shared" si="106"/>
        <v>25</v>
      </c>
      <c r="AA577" s="109">
        <f t="shared" si="99"/>
        <v>49.550000000000004</v>
      </c>
      <c r="AB577" s="109">
        <f t="shared" si="100"/>
        <v>49550.000000000007</v>
      </c>
      <c r="AC577" s="108">
        <f t="shared" si="101"/>
        <v>941.45</v>
      </c>
      <c r="AD577" s="107">
        <f t="shared" si="102"/>
        <v>2.2222222222222223E-2</v>
      </c>
      <c r="AE577" s="106">
        <f t="shared" si="103"/>
        <v>20.921111111111113</v>
      </c>
      <c r="AF577" s="105">
        <f t="shared" si="104"/>
        <v>439.34333333333331</v>
      </c>
      <c r="AG577" s="105">
        <f t="shared" si="105"/>
        <v>551.65666666666664</v>
      </c>
    </row>
    <row r="578" spans="1:33" s="88" customFormat="1" x14ac:dyDescent="0.35">
      <c r="A578" s="21">
        <v>10141103</v>
      </c>
      <c r="B578" s="176" t="s">
        <v>14786</v>
      </c>
      <c r="C578" s="259" t="s">
        <v>710</v>
      </c>
      <c r="D578" s="61"/>
      <c r="E578" s="114" t="str">
        <f t="shared" ref="E578:E641" si="107">+CONCATENATE(C578," ","MARCA:",R578," ",G578," ",D578,)</f>
        <v xml:space="preserve">TRANSFORMADOR MARCA:SIEMENS PTS4 </v>
      </c>
      <c r="F578" s="61"/>
      <c r="G578" s="61" t="s">
        <v>17363</v>
      </c>
      <c r="H578" s="61" t="s">
        <v>511</v>
      </c>
      <c r="I578" s="61"/>
      <c r="J578" s="61"/>
      <c r="K578" s="122" t="s">
        <v>17530</v>
      </c>
      <c r="L578" s="122" t="s">
        <v>17529</v>
      </c>
      <c r="M578" s="21">
        <v>315</v>
      </c>
      <c r="N578" s="61">
        <v>11</v>
      </c>
      <c r="O578" s="61" t="s">
        <v>510</v>
      </c>
      <c r="P578" s="121">
        <v>3</v>
      </c>
      <c r="Q578" s="156">
        <v>1997</v>
      </c>
      <c r="R578" s="156" t="s">
        <v>130</v>
      </c>
      <c r="S578" s="156">
        <v>646536</v>
      </c>
      <c r="T578" s="116">
        <v>840</v>
      </c>
      <c r="U578" s="111">
        <v>45</v>
      </c>
      <c r="V578" s="113">
        <f t="shared" ref="V578:V641" si="108">((Z578/U578)*(T578-AA578))+AA578</f>
        <v>485.33333333333337</v>
      </c>
      <c r="W578" s="113">
        <f t="shared" ref="W578:W641" si="109">+T578-V578</f>
        <v>354.66666666666663</v>
      </c>
      <c r="X578" s="112">
        <f t="shared" ref="X578:X641" si="110">+W578*1000</f>
        <v>354666.66666666663</v>
      </c>
      <c r="Y578" s="111"/>
      <c r="Z578" s="110">
        <f t="shared" si="106"/>
        <v>25</v>
      </c>
      <c r="AA578" s="109">
        <f t="shared" ref="AA578:AA641" si="111">(5/100*T578)</f>
        <v>42</v>
      </c>
      <c r="AB578" s="109">
        <f t="shared" ref="AB578:AB641" si="112">+AA578*1000</f>
        <v>42000</v>
      </c>
      <c r="AC578" s="108">
        <f t="shared" ref="AC578:AC641" si="113">+T578-AA578</f>
        <v>798</v>
      </c>
      <c r="AD578" s="107">
        <f t="shared" ref="AD578:AD641" si="114">1/U578</f>
        <v>2.2222222222222223E-2</v>
      </c>
      <c r="AE578" s="106">
        <f t="shared" ref="AE578:AE641" si="115">+AC578*AD578</f>
        <v>17.733333333333334</v>
      </c>
      <c r="AF578" s="105">
        <f t="shared" ref="AF578:AF641" si="116">+T578-V578+AE578</f>
        <v>372.4</v>
      </c>
      <c r="AG578" s="105">
        <f t="shared" ref="AG578:AG641" si="117">+V578-AE578</f>
        <v>467.6</v>
      </c>
    </row>
    <row r="579" spans="1:33" s="88" customFormat="1" x14ac:dyDescent="0.35">
      <c r="A579" s="21">
        <v>10141103</v>
      </c>
      <c r="B579" s="176" t="s">
        <v>14786</v>
      </c>
      <c r="C579" s="259" t="s">
        <v>710</v>
      </c>
      <c r="D579" s="61"/>
      <c r="E579" s="114" t="str">
        <f t="shared" si="107"/>
        <v xml:space="preserve">TRANSFORMADOR MARCA:SIEMENS PTS11 </v>
      </c>
      <c r="F579" s="61"/>
      <c r="G579" s="61" t="s">
        <v>17073</v>
      </c>
      <c r="H579" s="61" t="s">
        <v>511</v>
      </c>
      <c r="I579" s="61"/>
      <c r="J579" s="61"/>
      <c r="K579" s="122" t="s">
        <v>17528</v>
      </c>
      <c r="L579" s="122" t="s">
        <v>17527</v>
      </c>
      <c r="M579" s="21">
        <v>315</v>
      </c>
      <c r="N579" s="61">
        <v>11</v>
      </c>
      <c r="O579" s="61" t="s">
        <v>510</v>
      </c>
      <c r="P579" s="121">
        <v>3</v>
      </c>
      <c r="Q579" s="156">
        <v>1997</v>
      </c>
      <c r="R579" s="156" t="s">
        <v>130</v>
      </c>
      <c r="S579" s="156">
        <v>646521</v>
      </c>
      <c r="T579" s="116">
        <v>840</v>
      </c>
      <c r="U579" s="111">
        <v>45</v>
      </c>
      <c r="V579" s="113">
        <f t="shared" si="108"/>
        <v>485.33333333333337</v>
      </c>
      <c r="W579" s="113">
        <f t="shared" si="109"/>
        <v>354.66666666666663</v>
      </c>
      <c r="X579" s="112">
        <f t="shared" si="110"/>
        <v>354666.66666666663</v>
      </c>
      <c r="Y579" s="111"/>
      <c r="Z579" s="110">
        <f t="shared" si="106"/>
        <v>25</v>
      </c>
      <c r="AA579" s="109">
        <f t="shared" si="111"/>
        <v>42</v>
      </c>
      <c r="AB579" s="109">
        <f t="shared" si="112"/>
        <v>42000</v>
      </c>
      <c r="AC579" s="108">
        <f t="shared" si="113"/>
        <v>798</v>
      </c>
      <c r="AD579" s="107">
        <f t="shared" si="114"/>
        <v>2.2222222222222223E-2</v>
      </c>
      <c r="AE579" s="106">
        <f t="shared" si="115"/>
        <v>17.733333333333334</v>
      </c>
      <c r="AF579" s="105">
        <f t="shared" si="116"/>
        <v>372.4</v>
      </c>
      <c r="AG579" s="105">
        <f t="shared" si="117"/>
        <v>467.6</v>
      </c>
    </row>
    <row r="580" spans="1:33" s="88" customFormat="1" x14ac:dyDescent="0.35">
      <c r="A580" s="21">
        <v>10141103</v>
      </c>
      <c r="B580" s="176" t="s">
        <v>14786</v>
      </c>
      <c r="C580" s="259" t="s">
        <v>710</v>
      </c>
      <c r="D580" s="61"/>
      <c r="E580" s="114" t="str">
        <f t="shared" si="107"/>
        <v xml:space="preserve">TRANSFORMADOR MARCA:SIEMENS PTS 20 </v>
      </c>
      <c r="F580" s="61"/>
      <c r="G580" s="61" t="s">
        <v>3751</v>
      </c>
      <c r="H580" s="61" t="s">
        <v>511</v>
      </c>
      <c r="I580" s="61"/>
      <c r="J580" s="61"/>
      <c r="K580" s="122" t="s">
        <v>17526</v>
      </c>
      <c r="L580" s="122" t="s">
        <v>17525</v>
      </c>
      <c r="M580" s="21">
        <v>315</v>
      </c>
      <c r="N580" s="61">
        <v>11</v>
      </c>
      <c r="O580" s="61" t="s">
        <v>510</v>
      </c>
      <c r="P580" s="121">
        <v>3</v>
      </c>
      <c r="Q580" s="156">
        <v>1997</v>
      </c>
      <c r="R580" s="156" t="s">
        <v>130</v>
      </c>
      <c r="S580" s="156" t="s">
        <v>17524</v>
      </c>
      <c r="T580" s="116">
        <v>840</v>
      </c>
      <c r="U580" s="111">
        <v>45</v>
      </c>
      <c r="V580" s="113">
        <f t="shared" si="108"/>
        <v>485.33333333333337</v>
      </c>
      <c r="W580" s="113">
        <f t="shared" si="109"/>
        <v>354.66666666666663</v>
      </c>
      <c r="X580" s="112">
        <f t="shared" si="110"/>
        <v>354666.66666666663</v>
      </c>
      <c r="Y580" s="111"/>
      <c r="Z580" s="110">
        <f t="shared" si="106"/>
        <v>25</v>
      </c>
      <c r="AA580" s="109">
        <f t="shared" si="111"/>
        <v>42</v>
      </c>
      <c r="AB580" s="109">
        <f t="shared" si="112"/>
        <v>42000</v>
      </c>
      <c r="AC580" s="108">
        <f t="shared" si="113"/>
        <v>798</v>
      </c>
      <c r="AD580" s="107">
        <f t="shared" si="114"/>
        <v>2.2222222222222223E-2</v>
      </c>
      <c r="AE580" s="106">
        <f t="shared" si="115"/>
        <v>17.733333333333334</v>
      </c>
      <c r="AF580" s="105">
        <f t="shared" si="116"/>
        <v>372.4</v>
      </c>
      <c r="AG580" s="105">
        <f t="shared" si="117"/>
        <v>467.6</v>
      </c>
    </row>
    <row r="581" spans="1:33" s="88" customFormat="1" x14ac:dyDescent="0.35">
      <c r="A581" s="21">
        <v>10141103</v>
      </c>
      <c r="B581" s="176" t="s">
        <v>14786</v>
      </c>
      <c r="C581" s="259" t="s">
        <v>710</v>
      </c>
      <c r="D581" s="61"/>
      <c r="E581" s="114" t="str">
        <f t="shared" si="107"/>
        <v xml:space="preserve">TRANSFORMADOR MARCA:SIEMENS PTS 2  </v>
      </c>
      <c r="F581" s="61"/>
      <c r="G581" s="61" t="s">
        <v>17523</v>
      </c>
      <c r="H581" s="61" t="s">
        <v>511</v>
      </c>
      <c r="I581" s="61"/>
      <c r="J581" s="61"/>
      <c r="K581" s="122" t="s">
        <v>17522</v>
      </c>
      <c r="L581" s="122" t="s">
        <v>17521</v>
      </c>
      <c r="M581" s="21">
        <v>315</v>
      </c>
      <c r="N581" s="61">
        <v>11</v>
      </c>
      <c r="O581" s="61" t="s">
        <v>510</v>
      </c>
      <c r="P581" s="121">
        <v>3</v>
      </c>
      <c r="Q581" s="156">
        <v>1997</v>
      </c>
      <c r="R581" s="156" t="s">
        <v>130</v>
      </c>
      <c r="S581" s="156" t="s">
        <v>17520</v>
      </c>
      <c r="T581" s="116">
        <v>840</v>
      </c>
      <c r="U581" s="111">
        <v>45</v>
      </c>
      <c r="V581" s="113">
        <f t="shared" si="108"/>
        <v>485.33333333333337</v>
      </c>
      <c r="W581" s="113">
        <f t="shared" si="109"/>
        <v>354.66666666666663</v>
      </c>
      <c r="X581" s="112">
        <f t="shared" si="110"/>
        <v>354666.66666666663</v>
      </c>
      <c r="Y581" s="111"/>
      <c r="Z581" s="110">
        <f t="shared" si="106"/>
        <v>25</v>
      </c>
      <c r="AA581" s="109">
        <f t="shared" si="111"/>
        <v>42</v>
      </c>
      <c r="AB581" s="109">
        <f t="shared" si="112"/>
        <v>42000</v>
      </c>
      <c r="AC581" s="108">
        <f t="shared" si="113"/>
        <v>798</v>
      </c>
      <c r="AD581" s="107">
        <f t="shared" si="114"/>
        <v>2.2222222222222223E-2</v>
      </c>
      <c r="AE581" s="106">
        <f t="shared" si="115"/>
        <v>17.733333333333334</v>
      </c>
      <c r="AF581" s="105">
        <f t="shared" si="116"/>
        <v>372.4</v>
      </c>
      <c r="AG581" s="105">
        <f t="shared" si="117"/>
        <v>467.6</v>
      </c>
    </row>
    <row r="582" spans="1:33" s="88" customFormat="1" x14ac:dyDescent="0.35">
      <c r="A582" s="21">
        <v>10141103</v>
      </c>
      <c r="B582" s="176" t="s">
        <v>14786</v>
      </c>
      <c r="C582" s="259" t="s">
        <v>710</v>
      </c>
      <c r="D582" s="61"/>
      <c r="E582" s="114" t="str">
        <f t="shared" si="107"/>
        <v xml:space="preserve">TRANSFORMADOR MARCA:SIEMENS PTS 3 </v>
      </c>
      <c r="F582" s="61"/>
      <c r="G582" s="61" t="s">
        <v>8810</v>
      </c>
      <c r="H582" s="61" t="s">
        <v>511</v>
      </c>
      <c r="I582" s="61"/>
      <c r="J582" s="61"/>
      <c r="K582" s="122" t="s">
        <v>17519</v>
      </c>
      <c r="L582" s="122" t="s">
        <v>17518</v>
      </c>
      <c r="M582" s="21">
        <v>315</v>
      </c>
      <c r="N582" s="61">
        <v>11</v>
      </c>
      <c r="O582" s="61" t="s">
        <v>510</v>
      </c>
      <c r="P582" s="121">
        <v>3</v>
      </c>
      <c r="Q582" s="156">
        <v>1997</v>
      </c>
      <c r="R582" s="156" t="s">
        <v>130</v>
      </c>
      <c r="S582" s="156" t="s">
        <v>639</v>
      </c>
      <c r="T582" s="116">
        <v>840</v>
      </c>
      <c r="U582" s="111">
        <v>45</v>
      </c>
      <c r="V582" s="113">
        <f t="shared" si="108"/>
        <v>485.33333333333337</v>
      </c>
      <c r="W582" s="113">
        <f t="shared" si="109"/>
        <v>354.66666666666663</v>
      </c>
      <c r="X582" s="112">
        <f t="shared" si="110"/>
        <v>354666.66666666663</v>
      </c>
      <c r="Y582" s="111"/>
      <c r="Z582" s="110">
        <f t="shared" si="106"/>
        <v>25</v>
      </c>
      <c r="AA582" s="109">
        <f t="shared" si="111"/>
        <v>42</v>
      </c>
      <c r="AB582" s="109">
        <f t="shared" si="112"/>
        <v>42000</v>
      </c>
      <c r="AC582" s="108">
        <f t="shared" si="113"/>
        <v>798</v>
      </c>
      <c r="AD582" s="107">
        <f t="shared" si="114"/>
        <v>2.2222222222222223E-2</v>
      </c>
      <c r="AE582" s="106">
        <f t="shared" si="115"/>
        <v>17.733333333333334</v>
      </c>
      <c r="AF582" s="105">
        <f t="shared" si="116"/>
        <v>372.4</v>
      </c>
      <c r="AG582" s="105">
        <f t="shared" si="117"/>
        <v>467.6</v>
      </c>
    </row>
    <row r="583" spans="1:33" s="88" customFormat="1" x14ac:dyDescent="0.35">
      <c r="A583" s="21">
        <v>10141103</v>
      </c>
      <c r="B583" s="176" t="s">
        <v>14786</v>
      </c>
      <c r="C583" s="259" t="s">
        <v>710</v>
      </c>
      <c r="D583" s="61"/>
      <c r="E583" s="114" t="str">
        <f t="shared" si="107"/>
        <v xml:space="preserve">TRANSFORMADOR MARCA:NEI PTS MUDUA </v>
      </c>
      <c r="F583" s="61"/>
      <c r="G583" s="61" t="s">
        <v>17517</v>
      </c>
      <c r="H583" s="61" t="s">
        <v>134</v>
      </c>
      <c r="I583" s="61"/>
      <c r="J583" s="61"/>
      <c r="K583" s="122" t="s">
        <v>17516</v>
      </c>
      <c r="L583" s="122" t="s">
        <v>17515</v>
      </c>
      <c r="M583" s="21">
        <v>315</v>
      </c>
      <c r="N583" s="61">
        <v>11</v>
      </c>
      <c r="O583" s="61" t="s">
        <v>510</v>
      </c>
      <c r="P583" s="121">
        <v>3</v>
      </c>
      <c r="Q583" s="61">
        <v>1997</v>
      </c>
      <c r="R583" s="61" t="s">
        <v>1531</v>
      </c>
      <c r="S583" s="61" t="s">
        <v>17514</v>
      </c>
      <c r="T583" s="116">
        <v>840</v>
      </c>
      <c r="U583" s="111">
        <v>45</v>
      </c>
      <c r="V583" s="113">
        <f t="shared" si="108"/>
        <v>485.33333333333337</v>
      </c>
      <c r="W583" s="113">
        <f t="shared" si="109"/>
        <v>354.66666666666663</v>
      </c>
      <c r="X583" s="112">
        <f t="shared" si="110"/>
        <v>354666.66666666663</v>
      </c>
      <c r="Y583" s="111"/>
      <c r="Z583" s="110">
        <f t="shared" si="106"/>
        <v>25</v>
      </c>
      <c r="AA583" s="109">
        <f t="shared" si="111"/>
        <v>42</v>
      </c>
      <c r="AB583" s="109">
        <f t="shared" si="112"/>
        <v>42000</v>
      </c>
      <c r="AC583" s="108">
        <f t="shared" si="113"/>
        <v>798</v>
      </c>
      <c r="AD583" s="107">
        <f t="shared" si="114"/>
        <v>2.2222222222222223E-2</v>
      </c>
      <c r="AE583" s="106">
        <f t="shared" si="115"/>
        <v>17.733333333333334</v>
      </c>
      <c r="AF583" s="105">
        <f t="shared" si="116"/>
        <v>372.4</v>
      </c>
      <c r="AG583" s="105">
        <f t="shared" si="117"/>
        <v>467.6</v>
      </c>
    </row>
    <row r="584" spans="1:33" s="88" customFormat="1" x14ac:dyDescent="0.35">
      <c r="A584" s="21">
        <v>10141103</v>
      </c>
      <c r="B584" s="115" t="s">
        <v>1665</v>
      </c>
      <c r="C584" s="272" t="s">
        <v>710</v>
      </c>
      <c r="D584" s="21" t="s">
        <v>2817</v>
      </c>
      <c r="E584" s="114" t="str">
        <f t="shared" si="107"/>
        <v>TRANSFORMADOR MARCA:TM ANGOCHE PTS 16</v>
      </c>
      <c r="F584" s="57"/>
      <c r="G584" s="21" t="s">
        <v>709</v>
      </c>
      <c r="H584" s="21" t="s">
        <v>709</v>
      </c>
      <c r="I584" s="21" t="s">
        <v>14152</v>
      </c>
      <c r="J584" s="57"/>
      <c r="K584" s="57" t="s">
        <v>14151</v>
      </c>
      <c r="L584" s="57" t="s">
        <v>14150</v>
      </c>
      <c r="M584" s="21">
        <v>100</v>
      </c>
      <c r="N584" s="21" t="s">
        <v>19</v>
      </c>
      <c r="O584" s="21" t="s">
        <v>362</v>
      </c>
      <c r="P584" s="57">
        <v>3</v>
      </c>
      <c r="Q584" s="21">
        <v>1997</v>
      </c>
      <c r="R584" s="67" t="s">
        <v>1769</v>
      </c>
      <c r="S584" s="21"/>
      <c r="T584" s="116">
        <v>763</v>
      </c>
      <c r="U584" s="111">
        <v>45</v>
      </c>
      <c r="V584" s="113">
        <f t="shared" si="108"/>
        <v>440.84444444444443</v>
      </c>
      <c r="W584" s="113">
        <f t="shared" si="109"/>
        <v>322.15555555555557</v>
      </c>
      <c r="X584" s="112">
        <f t="shared" si="110"/>
        <v>322155.55555555556</v>
      </c>
      <c r="Y584" s="111"/>
      <c r="Z584" s="110">
        <f t="shared" si="106"/>
        <v>25</v>
      </c>
      <c r="AA584" s="109">
        <f t="shared" si="111"/>
        <v>38.15</v>
      </c>
      <c r="AB584" s="109">
        <f t="shared" si="112"/>
        <v>38150</v>
      </c>
      <c r="AC584" s="108">
        <f t="shared" si="113"/>
        <v>724.85</v>
      </c>
      <c r="AD584" s="107">
        <f t="shared" si="114"/>
        <v>2.2222222222222223E-2</v>
      </c>
      <c r="AE584" s="106">
        <f t="shared" si="115"/>
        <v>16.10777777777778</v>
      </c>
      <c r="AF584" s="105">
        <f t="shared" si="116"/>
        <v>338.26333333333332</v>
      </c>
      <c r="AG584" s="105">
        <f t="shared" si="117"/>
        <v>424.73666666666668</v>
      </c>
    </row>
    <row r="585" spans="1:33" s="88" customFormat="1" x14ac:dyDescent="0.35">
      <c r="A585" s="21">
        <v>10141103</v>
      </c>
      <c r="B585" s="115" t="s">
        <v>1665</v>
      </c>
      <c r="C585" s="272" t="s">
        <v>710</v>
      </c>
      <c r="D585" s="21" t="s">
        <v>1703</v>
      </c>
      <c r="E585" s="114" t="str">
        <f t="shared" si="107"/>
        <v>TRANSFORMADOR MARCA:EMTA MOMA PTS 11</v>
      </c>
      <c r="F585" s="21"/>
      <c r="G585" s="21" t="s">
        <v>12294</v>
      </c>
      <c r="H585" s="21" t="s">
        <v>12294</v>
      </c>
      <c r="I585" s="21" t="s">
        <v>14149</v>
      </c>
      <c r="J585" s="21"/>
      <c r="K585" s="21" t="s">
        <v>14148</v>
      </c>
      <c r="L585" s="21" t="s">
        <v>14147</v>
      </c>
      <c r="M585" s="21" t="s">
        <v>712</v>
      </c>
      <c r="N585" s="21" t="s">
        <v>376</v>
      </c>
      <c r="O585" s="21" t="s">
        <v>362</v>
      </c>
      <c r="P585" s="21">
        <v>3</v>
      </c>
      <c r="Q585" s="21">
        <v>1997</v>
      </c>
      <c r="R585" s="21" t="s">
        <v>13813</v>
      </c>
      <c r="S585" s="21"/>
      <c r="T585" s="116">
        <v>572</v>
      </c>
      <c r="U585" s="111">
        <v>45</v>
      </c>
      <c r="V585" s="113">
        <f t="shared" si="108"/>
        <v>330.48888888888894</v>
      </c>
      <c r="W585" s="113">
        <f t="shared" si="109"/>
        <v>241.51111111111106</v>
      </c>
      <c r="X585" s="112">
        <f t="shared" si="110"/>
        <v>241511.11111111107</v>
      </c>
      <c r="Y585" s="111"/>
      <c r="Z585" s="110">
        <f t="shared" si="106"/>
        <v>25</v>
      </c>
      <c r="AA585" s="109">
        <f t="shared" si="111"/>
        <v>28.6</v>
      </c>
      <c r="AB585" s="109">
        <f t="shared" si="112"/>
        <v>28600</v>
      </c>
      <c r="AC585" s="108">
        <f t="shared" si="113"/>
        <v>543.4</v>
      </c>
      <c r="AD585" s="107">
        <f t="shared" si="114"/>
        <v>2.2222222222222223E-2</v>
      </c>
      <c r="AE585" s="106">
        <f t="shared" si="115"/>
        <v>12.075555555555555</v>
      </c>
      <c r="AF585" s="105">
        <f t="shared" si="116"/>
        <v>253.58666666666662</v>
      </c>
      <c r="AG585" s="105">
        <f t="shared" si="117"/>
        <v>318.41333333333336</v>
      </c>
    </row>
    <row r="586" spans="1:33" s="88" customFormat="1" x14ac:dyDescent="0.35">
      <c r="A586" s="21">
        <v>10141103</v>
      </c>
      <c r="B586" s="115" t="s">
        <v>1665</v>
      </c>
      <c r="C586" s="272" t="s">
        <v>710</v>
      </c>
      <c r="D586" s="21" t="s">
        <v>14165</v>
      </c>
      <c r="E586" s="114" t="str">
        <f t="shared" si="107"/>
        <v>TRANSFORMADOR MARCA:Cawse &amp; Mancolm Engineering  PT 34 RG</v>
      </c>
      <c r="F586" s="21" t="s">
        <v>3540</v>
      </c>
      <c r="G586" s="21"/>
      <c r="H586" s="21" t="s">
        <v>1695</v>
      </c>
      <c r="I586" s="21"/>
      <c r="J586" s="57"/>
      <c r="K586" s="133" t="s">
        <v>14164</v>
      </c>
      <c r="L586" s="133" t="s">
        <v>14163</v>
      </c>
      <c r="M586" s="21">
        <v>100</v>
      </c>
      <c r="N586" s="21">
        <v>11</v>
      </c>
      <c r="O586" s="21">
        <v>0.4</v>
      </c>
      <c r="P586" s="124" t="s">
        <v>516</v>
      </c>
      <c r="Q586" s="57">
        <v>1997</v>
      </c>
      <c r="R586" s="21" t="s">
        <v>14162</v>
      </c>
      <c r="S586" s="57">
        <v>970264</v>
      </c>
      <c r="T586" s="116">
        <v>445</v>
      </c>
      <c r="U586" s="111">
        <v>45</v>
      </c>
      <c r="V586" s="113">
        <f t="shared" si="108"/>
        <v>257.11111111111109</v>
      </c>
      <c r="W586" s="113">
        <f t="shared" si="109"/>
        <v>187.88888888888891</v>
      </c>
      <c r="X586" s="112">
        <f t="shared" si="110"/>
        <v>187888.88888888891</v>
      </c>
      <c r="Y586" s="111"/>
      <c r="Z586" s="110">
        <f t="shared" si="106"/>
        <v>25</v>
      </c>
      <c r="AA586" s="109">
        <f t="shared" si="111"/>
        <v>22.25</v>
      </c>
      <c r="AB586" s="109">
        <f t="shared" si="112"/>
        <v>22250</v>
      </c>
      <c r="AC586" s="108">
        <f t="shared" si="113"/>
        <v>422.75</v>
      </c>
      <c r="AD586" s="107">
        <f t="shared" si="114"/>
        <v>2.2222222222222223E-2</v>
      </c>
      <c r="AE586" s="106">
        <f t="shared" si="115"/>
        <v>9.3944444444444439</v>
      </c>
      <c r="AF586" s="105">
        <f t="shared" si="116"/>
        <v>197.28333333333336</v>
      </c>
      <c r="AG586" s="105">
        <f t="shared" si="117"/>
        <v>247.71666666666664</v>
      </c>
    </row>
    <row r="587" spans="1:33" s="88" customFormat="1" x14ac:dyDescent="0.35">
      <c r="A587" s="21">
        <v>10141103</v>
      </c>
      <c r="B587" s="115" t="s">
        <v>1665</v>
      </c>
      <c r="C587" s="272" t="s">
        <v>710</v>
      </c>
      <c r="D587" s="133" t="s">
        <v>14161</v>
      </c>
      <c r="E587" s="114" t="str">
        <f t="shared" si="107"/>
        <v>TRANSFORMADOR MARCA:ABB Powertech  PT 657</v>
      </c>
      <c r="F587" s="21"/>
      <c r="G587" s="21"/>
      <c r="H587" s="21" t="s">
        <v>862</v>
      </c>
      <c r="I587" s="21"/>
      <c r="J587" s="21"/>
      <c r="K587" s="133" t="s">
        <v>14160</v>
      </c>
      <c r="L587" s="133" t="s">
        <v>14159</v>
      </c>
      <c r="M587" s="21">
        <v>100</v>
      </c>
      <c r="N587" s="21">
        <v>33</v>
      </c>
      <c r="O587" s="21">
        <v>0.4</v>
      </c>
      <c r="P587" s="124" t="s">
        <v>516</v>
      </c>
      <c r="Q587" s="21">
        <v>1997</v>
      </c>
      <c r="R587" s="21" t="s">
        <v>306</v>
      </c>
      <c r="S587" s="21">
        <v>4077</v>
      </c>
      <c r="T587" s="116">
        <v>763</v>
      </c>
      <c r="U587" s="111">
        <v>45</v>
      </c>
      <c r="V587" s="113">
        <f t="shared" si="108"/>
        <v>440.84444444444443</v>
      </c>
      <c r="W587" s="113">
        <f t="shared" si="109"/>
        <v>322.15555555555557</v>
      </c>
      <c r="X587" s="112">
        <f t="shared" si="110"/>
        <v>322155.55555555556</v>
      </c>
      <c r="Y587" s="111"/>
      <c r="Z587" s="110">
        <f t="shared" si="106"/>
        <v>25</v>
      </c>
      <c r="AA587" s="109">
        <f t="shared" si="111"/>
        <v>38.15</v>
      </c>
      <c r="AB587" s="109">
        <f t="shared" si="112"/>
        <v>38150</v>
      </c>
      <c r="AC587" s="108">
        <f t="shared" si="113"/>
        <v>724.85</v>
      </c>
      <c r="AD587" s="107">
        <f t="shared" si="114"/>
        <v>2.2222222222222223E-2</v>
      </c>
      <c r="AE587" s="106">
        <f t="shared" si="115"/>
        <v>16.10777777777778</v>
      </c>
      <c r="AF587" s="105">
        <f t="shared" si="116"/>
        <v>338.26333333333332</v>
      </c>
      <c r="AG587" s="105">
        <f t="shared" si="117"/>
        <v>424.73666666666668</v>
      </c>
    </row>
    <row r="588" spans="1:33" s="88" customFormat="1" x14ac:dyDescent="0.35">
      <c r="A588" s="21">
        <v>10141103</v>
      </c>
      <c r="B588" s="115" t="s">
        <v>1665</v>
      </c>
      <c r="C588" s="272" t="s">
        <v>710</v>
      </c>
      <c r="D588" s="21" t="s">
        <v>14157</v>
      </c>
      <c r="E588" s="114" t="str">
        <f t="shared" si="107"/>
        <v>TRANSFORMADOR MARCA:GECALSTHOM AGXX/PTS0341 AGXX/PTS0341</v>
      </c>
      <c r="F588" s="61" t="s">
        <v>14158</v>
      </c>
      <c r="G588" s="21" t="s">
        <v>14157</v>
      </c>
      <c r="H588" s="21" t="s">
        <v>2174</v>
      </c>
      <c r="I588" s="21" t="s">
        <v>2113</v>
      </c>
      <c r="J588" s="21"/>
      <c r="K588" s="121" t="s">
        <v>14156</v>
      </c>
      <c r="L588" s="121" t="s">
        <v>14155</v>
      </c>
      <c r="M588" s="61">
        <v>200</v>
      </c>
      <c r="N588" s="121">
        <v>11</v>
      </c>
      <c r="O588" s="61">
        <v>0.4</v>
      </c>
      <c r="P588" s="61">
        <v>3</v>
      </c>
      <c r="Q588" s="121">
        <v>1997</v>
      </c>
      <c r="R588" s="121" t="s">
        <v>14154</v>
      </c>
      <c r="S588" s="121" t="s">
        <v>14153</v>
      </c>
      <c r="T588" s="116">
        <v>572</v>
      </c>
      <c r="U588" s="111">
        <v>45</v>
      </c>
      <c r="V588" s="113">
        <f t="shared" si="108"/>
        <v>330.48888888888894</v>
      </c>
      <c r="W588" s="113">
        <f t="shared" si="109"/>
        <v>241.51111111111106</v>
      </c>
      <c r="X588" s="112">
        <f t="shared" si="110"/>
        <v>241511.11111111107</v>
      </c>
      <c r="Y588" s="111"/>
      <c r="Z588" s="110">
        <f t="shared" si="106"/>
        <v>25</v>
      </c>
      <c r="AA588" s="109">
        <f t="shared" si="111"/>
        <v>28.6</v>
      </c>
      <c r="AB588" s="109">
        <f t="shared" si="112"/>
        <v>28600</v>
      </c>
      <c r="AC588" s="108">
        <f t="shared" si="113"/>
        <v>543.4</v>
      </c>
      <c r="AD588" s="107">
        <f t="shared" si="114"/>
        <v>2.2222222222222223E-2</v>
      </c>
      <c r="AE588" s="106">
        <f t="shared" si="115"/>
        <v>12.075555555555555</v>
      </c>
      <c r="AF588" s="105">
        <f t="shared" si="116"/>
        <v>253.58666666666662</v>
      </c>
      <c r="AG588" s="105">
        <f t="shared" si="117"/>
        <v>318.41333333333336</v>
      </c>
    </row>
    <row r="589" spans="1:33" s="88" customFormat="1" x14ac:dyDescent="0.35">
      <c r="A589" s="21">
        <v>10141103</v>
      </c>
      <c r="B589" s="115" t="s">
        <v>1665</v>
      </c>
      <c r="C589" s="272" t="s">
        <v>710</v>
      </c>
      <c r="D589" s="21" t="s">
        <v>2817</v>
      </c>
      <c r="E589" s="114" t="str">
        <f t="shared" si="107"/>
        <v>TRANSFORMADOR MARCA:Fuji Tusco ANGOCHE PTS 16</v>
      </c>
      <c r="F589" s="57"/>
      <c r="G589" s="21" t="s">
        <v>709</v>
      </c>
      <c r="H589" s="21" t="s">
        <v>709</v>
      </c>
      <c r="I589" s="21" t="s">
        <v>14152</v>
      </c>
      <c r="J589" s="57"/>
      <c r="K589" s="57" t="s">
        <v>14151</v>
      </c>
      <c r="L589" s="57" t="s">
        <v>14150</v>
      </c>
      <c r="M589" s="21">
        <v>100</v>
      </c>
      <c r="N589" s="21" t="s">
        <v>19</v>
      </c>
      <c r="O589" s="21" t="s">
        <v>362</v>
      </c>
      <c r="P589" s="57">
        <v>3</v>
      </c>
      <c r="Q589" s="21">
        <v>1997</v>
      </c>
      <c r="R589" s="21" t="s">
        <v>1821</v>
      </c>
      <c r="S589" s="21">
        <v>581361</v>
      </c>
      <c r="T589" s="116">
        <v>763</v>
      </c>
      <c r="U589" s="111">
        <v>45</v>
      </c>
      <c r="V589" s="113">
        <f t="shared" si="108"/>
        <v>440.84444444444443</v>
      </c>
      <c r="W589" s="113">
        <f t="shared" si="109"/>
        <v>322.15555555555557</v>
      </c>
      <c r="X589" s="112">
        <f t="shared" si="110"/>
        <v>322155.55555555556</v>
      </c>
      <c r="Y589" s="111"/>
      <c r="Z589" s="110">
        <f t="shared" si="106"/>
        <v>25</v>
      </c>
      <c r="AA589" s="109">
        <f t="shared" si="111"/>
        <v>38.15</v>
      </c>
      <c r="AB589" s="109">
        <f t="shared" si="112"/>
        <v>38150</v>
      </c>
      <c r="AC589" s="108">
        <f t="shared" si="113"/>
        <v>724.85</v>
      </c>
      <c r="AD589" s="107">
        <f t="shared" si="114"/>
        <v>2.2222222222222223E-2</v>
      </c>
      <c r="AE589" s="106">
        <f t="shared" si="115"/>
        <v>16.10777777777778</v>
      </c>
      <c r="AF589" s="105">
        <f t="shared" si="116"/>
        <v>338.26333333333332</v>
      </c>
      <c r="AG589" s="105">
        <f t="shared" si="117"/>
        <v>424.73666666666668</v>
      </c>
    </row>
    <row r="590" spans="1:33" s="88" customFormat="1" x14ac:dyDescent="0.35">
      <c r="A590" s="21">
        <v>10141103</v>
      </c>
      <c r="B590" s="115" t="s">
        <v>1665</v>
      </c>
      <c r="C590" s="272" t="s">
        <v>710</v>
      </c>
      <c r="D590" s="21" t="s">
        <v>1703</v>
      </c>
      <c r="E590" s="114" t="str">
        <f t="shared" si="107"/>
        <v>TRANSFORMADOR MARCA:TM MOMA PTS 11</v>
      </c>
      <c r="F590" s="21"/>
      <c r="G590" s="21" t="s">
        <v>12294</v>
      </c>
      <c r="H590" s="21" t="s">
        <v>12294</v>
      </c>
      <c r="I590" s="21" t="s">
        <v>14149</v>
      </c>
      <c r="J590" s="21"/>
      <c r="K590" s="21" t="s">
        <v>14148</v>
      </c>
      <c r="L590" s="21" t="s">
        <v>14147</v>
      </c>
      <c r="M590" s="21" t="s">
        <v>712</v>
      </c>
      <c r="N590" s="21" t="s">
        <v>376</v>
      </c>
      <c r="O590" s="21" t="s">
        <v>362</v>
      </c>
      <c r="P590" s="21">
        <v>3</v>
      </c>
      <c r="Q590" s="21">
        <v>1997</v>
      </c>
      <c r="R590" s="21" t="s">
        <v>1769</v>
      </c>
      <c r="S590" s="21">
        <v>888768</v>
      </c>
      <c r="T590" s="116">
        <v>572</v>
      </c>
      <c r="U590" s="111">
        <v>45</v>
      </c>
      <c r="V590" s="113">
        <f t="shared" si="108"/>
        <v>330.48888888888894</v>
      </c>
      <c r="W590" s="113">
        <f t="shared" si="109"/>
        <v>241.51111111111106</v>
      </c>
      <c r="X590" s="112">
        <f t="shared" si="110"/>
        <v>241511.11111111107</v>
      </c>
      <c r="Y590" s="111"/>
      <c r="Z590" s="110">
        <f t="shared" si="106"/>
        <v>25</v>
      </c>
      <c r="AA590" s="109">
        <f t="shared" si="111"/>
        <v>28.6</v>
      </c>
      <c r="AB590" s="109">
        <f t="shared" si="112"/>
        <v>28600</v>
      </c>
      <c r="AC590" s="108">
        <f t="shared" si="113"/>
        <v>543.4</v>
      </c>
      <c r="AD590" s="107">
        <f t="shared" si="114"/>
        <v>2.2222222222222223E-2</v>
      </c>
      <c r="AE590" s="106">
        <f t="shared" si="115"/>
        <v>12.075555555555555</v>
      </c>
      <c r="AF590" s="105">
        <f t="shared" si="116"/>
        <v>253.58666666666662</v>
      </c>
      <c r="AG590" s="105">
        <f t="shared" si="117"/>
        <v>318.41333333333336</v>
      </c>
    </row>
    <row r="591" spans="1:33" s="88" customFormat="1" x14ac:dyDescent="0.35">
      <c r="A591" s="21">
        <v>10141103</v>
      </c>
      <c r="B591" s="162" t="s">
        <v>725</v>
      </c>
      <c r="C591" s="272" t="s">
        <v>710</v>
      </c>
      <c r="D591" s="124" t="s">
        <v>1617</v>
      </c>
      <c r="E591" s="114" t="str">
        <f t="shared" si="107"/>
        <v>TRANSFORMADOR MARCA:GEC ALSTHOM PTS 64 PTS 64</v>
      </c>
      <c r="F591" s="124"/>
      <c r="G591" s="124" t="s">
        <v>1617</v>
      </c>
      <c r="H591" s="124" t="s">
        <v>324</v>
      </c>
      <c r="I591" s="124" t="s">
        <v>1237</v>
      </c>
      <c r="J591" s="124"/>
      <c r="K591" s="142" t="s">
        <v>1616</v>
      </c>
      <c r="L591" s="142" t="s">
        <v>1615</v>
      </c>
      <c r="M591" s="124">
        <v>315</v>
      </c>
      <c r="N591" s="124">
        <v>33</v>
      </c>
      <c r="O591" s="21">
        <v>0.4</v>
      </c>
      <c r="P591" s="124" t="s">
        <v>514</v>
      </c>
      <c r="Q591" s="142">
        <v>1997</v>
      </c>
      <c r="R591" s="124" t="s">
        <v>1604</v>
      </c>
      <c r="S591" s="124" t="s">
        <v>1614</v>
      </c>
      <c r="T591" s="116">
        <v>1039</v>
      </c>
      <c r="U591" s="111">
        <v>45</v>
      </c>
      <c r="V591" s="113">
        <f t="shared" si="108"/>
        <v>600.31111111111113</v>
      </c>
      <c r="W591" s="113">
        <f t="shared" si="109"/>
        <v>438.68888888888887</v>
      </c>
      <c r="X591" s="112">
        <f t="shared" si="110"/>
        <v>438688.88888888888</v>
      </c>
      <c r="Y591" s="111"/>
      <c r="Z591" s="110">
        <f t="shared" si="106"/>
        <v>25</v>
      </c>
      <c r="AA591" s="109">
        <f t="shared" si="111"/>
        <v>51.95</v>
      </c>
      <c r="AB591" s="109">
        <f t="shared" si="112"/>
        <v>51950</v>
      </c>
      <c r="AC591" s="108">
        <f t="shared" si="113"/>
        <v>987.05</v>
      </c>
      <c r="AD591" s="107">
        <f t="shared" si="114"/>
        <v>2.2222222222222223E-2</v>
      </c>
      <c r="AE591" s="106">
        <f t="shared" si="115"/>
        <v>21.934444444444445</v>
      </c>
      <c r="AF591" s="105">
        <f t="shared" si="116"/>
        <v>460.62333333333333</v>
      </c>
      <c r="AG591" s="105">
        <f t="shared" si="117"/>
        <v>578.37666666666667</v>
      </c>
    </row>
    <row r="592" spans="1:33" s="88" customFormat="1" x14ac:dyDescent="0.35">
      <c r="A592" s="21">
        <v>10141103</v>
      </c>
      <c r="B592" s="135" t="s">
        <v>18023</v>
      </c>
      <c r="C592" s="259" t="s">
        <v>18022</v>
      </c>
      <c r="D592" s="124" t="s">
        <v>18779</v>
      </c>
      <c r="E592" s="114" t="str">
        <f t="shared" si="107"/>
        <v>MINISUBESTAÇÃO MARCA:GEC ALSTHOM PTS  240 PTS  240</v>
      </c>
      <c r="F592" s="124"/>
      <c r="G592" s="124" t="s">
        <v>18779</v>
      </c>
      <c r="H592" s="21" t="s">
        <v>1634</v>
      </c>
      <c r="I592" s="21" t="s">
        <v>1607</v>
      </c>
      <c r="J592" s="124"/>
      <c r="K592" s="142" t="s">
        <v>18778</v>
      </c>
      <c r="L592" s="142" t="s">
        <v>18777</v>
      </c>
      <c r="M592" s="124">
        <v>630</v>
      </c>
      <c r="N592" s="124">
        <v>11</v>
      </c>
      <c r="O592" s="21">
        <v>0.4</v>
      </c>
      <c r="P592" s="124" t="s">
        <v>514</v>
      </c>
      <c r="Q592" s="124">
        <v>1998</v>
      </c>
      <c r="R592" s="124" t="s">
        <v>1604</v>
      </c>
      <c r="S592" s="124" t="s">
        <v>18776</v>
      </c>
      <c r="T592" s="116">
        <v>2772</v>
      </c>
      <c r="U592" s="111">
        <v>45</v>
      </c>
      <c r="V592" s="113">
        <f t="shared" si="108"/>
        <v>1660.12</v>
      </c>
      <c r="W592" s="113">
        <f t="shared" si="109"/>
        <v>1111.8800000000001</v>
      </c>
      <c r="X592" s="112">
        <f t="shared" si="110"/>
        <v>1111880</v>
      </c>
      <c r="Y592" s="111"/>
      <c r="Z592" s="110">
        <f t="shared" si="106"/>
        <v>26</v>
      </c>
      <c r="AA592" s="109">
        <f t="shared" si="111"/>
        <v>138.6</v>
      </c>
      <c r="AB592" s="109">
        <f t="shared" si="112"/>
        <v>138600</v>
      </c>
      <c r="AC592" s="108">
        <f t="shared" si="113"/>
        <v>2633.4</v>
      </c>
      <c r="AD592" s="107">
        <f t="shared" si="114"/>
        <v>2.2222222222222223E-2</v>
      </c>
      <c r="AE592" s="106">
        <f t="shared" si="115"/>
        <v>58.52</v>
      </c>
      <c r="AF592" s="105">
        <f t="shared" si="116"/>
        <v>1170.4000000000001</v>
      </c>
      <c r="AG592" s="105">
        <f t="shared" si="117"/>
        <v>1601.6</v>
      </c>
    </row>
    <row r="593" spans="1:33" s="88" customFormat="1" x14ac:dyDescent="0.35">
      <c r="A593" s="21">
        <v>10141103</v>
      </c>
      <c r="B593" s="135" t="s">
        <v>18023</v>
      </c>
      <c r="C593" s="259" t="s">
        <v>18022</v>
      </c>
      <c r="D593" s="124" t="s">
        <v>18775</v>
      </c>
      <c r="E593" s="114" t="str">
        <f t="shared" si="107"/>
        <v>MINISUBESTAÇÃO MARCA:GEC ALSTHOM PTS  241 PTS  241</v>
      </c>
      <c r="F593" s="124"/>
      <c r="G593" s="124" t="s">
        <v>18775</v>
      </c>
      <c r="H593" s="124" t="s">
        <v>1608</v>
      </c>
      <c r="I593" s="21" t="s">
        <v>1607</v>
      </c>
      <c r="J593" s="124"/>
      <c r="K593" s="142" t="s">
        <v>18774</v>
      </c>
      <c r="L593" s="142" t="s">
        <v>18773</v>
      </c>
      <c r="M593" s="124">
        <v>630</v>
      </c>
      <c r="N593" s="124">
        <v>11</v>
      </c>
      <c r="O593" s="21">
        <v>0.4</v>
      </c>
      <c r="P593" s="124" t="s">
        <v>514</v>
      </c>
      <c r="Q593" s="142">
        <v>1998</v>
      </c>
      <c r="R593" s="124" t="s">
        <v>1604</v>
      </c>
      <c r="S593" s="124"/>
      <c r="T593" s="116">
        <v>2772</v>
      </c>
      <c r="U593" s="111">
        <v>45</v>
      </c>
      <c r="V593" s="113">
        <f t="shared" si="108"/>
        <v>1660.12</v>
      </c>
      <c r="W593" s="113">
        <f t="shared" si="109"/>
        <v>1111.8800000000001</v>
      </c>
      <c r="X593" s="112">
        <f t="shared" si="110"/>
        <v>1111880</v>
      </c>
      <c r="Y593" s="111"/>
      <c r="Z593" s="110">
        <f t="shared" si="106"/>
        <v>26</v>
      </c>
      <c r="AA593" s="109">
        <f t="shared" si="111"/>
        <v>138.6</v>
      </c>
      <c r="AB593" s="109">
        <f t="shared" si="112"/>
        <v>138600</v>
      </c>
      <c r="AC593" s="108">
        <f t="shared" si="113"/>
        <v>2633.4</v>
      </c>
      <c r="AD593" s="107">
        <f t="shared" si="114"/>
        <v>2.2222222222222223E-2</v>
      </c>
      <c r="AE593" s="106">
        <f t="shared" si="115"/>
        <v>58.52</v>
      </c>
      <c r="AF593" s="105">
        <f t="shared" si="116"/>
        <v>1170.4000000000001</v>
      </c>
      <c r="AG593" s="105">
        <f t="shared" si="117"/>
        <v>1601.6</v>
      </c>
    </row>
    <row r="594" spans="1:33" s="88" customFormat="1" x14ac:dyDescent="0.35">
      <c r="A594" s="21">
        <v>10141103</v>
      </c>
      <c r="B594" s="115" t="s">
        <v>14786</v>
      </c>
      <c r="C594" s="259" t="s">
        <v>710</v>
      </c>
      <c r="D594" s="21" t="s">
        <v>4650</v>
      </c>
      <c r="E594" s="114" t="str">
        <f t="shared" si="107"/>
        <v>TRANSFORMADOR MARCA:TM ANGOCHE PTS 26</v>
      </c>
      <c r="F594" s="21"/>
      <c r="G594" s="21" t="s">
        <v>709</v>
      </c>
      <c r="H594" s="21" t="s">
        <v>709</v>
      </c>
      <c r="I594" s="21" t="s">
        <v>17222</v>
      </c>
      <c r="J594" s="21"/>
      <c r="K594" s="57" t="s">
        <v>17507</v>
      </c>
      <c r="L594" s="57" t="s">
        <v>17506</v>
      </c>
      <c r="M594" s="21">
        <v>200</v>
      </c>
      <c r="N594" s="21" t="s">
        <v>19</v>
      </c>
      <c r="O594" s="21" t="s">
        <v>362</v>
      </c>
      <c r="P594" s="57">
        <v>3</v>
      </c>
      <c r="Q594" s="21">
        <v>1998</v>
      </c>
      <c r="R594" s="67" t="s">
        <v>1769</v>
      </c>
      <c r="S594" s="21"/>
      <c r="T594" s="116">
        <v>991</v>
      </c>
      <c r="U594" s="111">
        <v>45</v>
      </c>
      <c r="V594" s="113">
        <f t="shared" si="108"/>
        <v>593.49888888888881</v>
      </c>
      <c r="W594" s="113">
        <f t="shared" si="109"/>
        <v>397.50111111111119</v>
      </c>
      <c r="X594" s="112">
        <f t="shared" si="110"/>
        <v>397501.11111111118</v>
      </c>
      <c r="Y594" s="111"/>
      <c r="Z594" s="110">
        <f t="shared" si="106"/>
        <v>26</v>
      </c>
      <c r="AA594" s="109">
        <f t="shared" si="111"/>
        <v>49.550000000000004</v>
      </c>
      <c r="AB594" s="109">
        <f t="shared" si="112"/>
        <v>49550.000000000007</v>
      </c>
      <c r="AC594" s="108">
        <f t="shared" si="113"/>
        <v>941.45</v>
      </c>
      <c r="AD594" s="107">
        <f t="shared" si="114"/>
        <v>2.2222222222222223E-2</v>
      </c>
      <c r="AE594" s="106">
        <f t="shared" si="115"/>
        <v>20.921111111111113</v>
      </c>
      <c r="AF594" s="105">
        <f t="shared" si="116"/>
        <v>418.42222222222227</v>
      </c>
      <c r="AG594" s="105">
        <f t="shared" si="117"/>
        <v>572.57777777777767</v>
      </c>
    </row>
    <row r="595" spans="1:33" s="88" customFormat="1" x14ac:dyDescent="0.35">
      <c r="A595" s="21">
        <v>10141103</v>
      </c>
      <c r="B595" s="115" t="s">
        <v>14786</v>
      </c>
      <c r="C595" s="259" t="s">
        <v>710</v>
      </c>
      <c r="D595" s="21" t="s">
        <v>8810</v>
      </c>
      <c r="E595" s="114" t="str">
        <f t="shared" si="107"/>
        <v>TRANSFORMADOR MARCA:ABB ANGOCHE PTS 3</v>
      </c>
      <c r="F595" s="21"/>
      <c r="G595" s="21" t="s">
        <v>709</v>
      </c>
      <c r="H595" s="21" t="s">
        <v>11296</v>
      </c>
      <c r="I595" s="21" t="s">
        <v>17504</v>
      </c>
      <c r="J595" s="21"/>
      <c r="K595" s="21" t="s">
        <v>17503</v>
      </c>
      <c r="L595" s="21" t="s">
        <v>17502</v>
      </c>
      <c r="M595" s="21">
        <v>12000</v>
      </c>
      <c r="N595" s="21" t="s">
        <v>19</v>
      </c>
      <c r="O595" s="21" t="s">
        <v>362</v>
      </c>
      <c r="P595" s="57">
        <v>3</v>
      </c>
      <c r="Q595" s="21">
        <v>1998</v>
      </c>
      <c r="R595" s="21" t="s">
        <v>15</v>
      </c>
      <c r="S595" s="21"/>
      <c r="T595" s="116">
        <v>20419</v>
      </c>
      <c r="U595" s="111">
        <v>45</v>
      </c>
      <c r="V595" s="113">
        <f t="shared" si="108"/>
        <v>12228.712222222221</v>
      </c>
      <c r="W595" s="113">
        <f t="shared" si="109"/>
        <v>8190.2877777777794</v>
      </c>
      <c r="X595" s="112">
        <f t="shared" si="110"/>
        <v>8190287.7777777798</v>
      </c>
      <c r="Y595" s="111"/>
      <c r="Z595" s="110">
        <f t="shared" si="106"/>
        <v>26</v>
      </c>
      <c r="AA595" s="109">
        <f t="shared" si="111"/>
        <v>1020.95</v>
      </c>
      <c r="AB595" s="109">
        <f t="shared" si="112"/>
        <v>1020950</v>
      </c>
      <c r="AC595" s="108">
        <f t="shared" si="113"/>
        <v>19398.05</v>
      </c>
      <c r="AD595" s="107">
        <f t="shared" si="114"/>
        <v>2.2222222222222223E-2</v>
      </c>
      <c r="AE595" s="106">
        <f t="shared" si="115"/>
        <v>431.06777777777779</v>
      </c>
      <c r="AF595" s="105">
        <f t="shared" si="116"/>
        <v>8621.3555555555577</v>
      </c>
      <c r="AG595" s="105">
        <f t="shared" si="117"/>
        <v>11797.644444444442</v>
      </c>
    </row>
    <row r="596" spans="1:33" s="88" customFormat="1" x14ac:dyDescent="0.35">
      <c r="A596" s="21">
        <v>10141103</v>
      </c>
      <c r="B596" s="115" t="s">
        <v>14786</v>
      </c>
      <c r="C596" s="259" t="s">
        <v>710</v>
      </c>
      <c r="D596" s="21" t="s">
        <v>17512</v>
      </c>
      <c r="E596" s="114" t="str">
        <f t="shared" si="107"/>
        <v>TRANSFORMADOR MARCA:Efacec PT76 PT76</v>
      </c>
      <c r="F596" s="21" t="s">
        <v>17513</v>
      </c>
      <c r="G596" s="21" t="s">
        <v>17512</v>
      </c>
      <c r="H596" s="21" t="s">
        <v>3104</v>
      </c>
      <c r="I596" s="21" t="s">
        <v>530</v>
      </c>
      <c r="J596" s="57"/>
      <c r="K596" s="124">
        <v>693403.9</v>
      </c>
      <c r="L596" s="124">
        <v>7806202.9000000004</v>
      </c>
      <c r="M596" s="21">
        <v>630</v>
      </c>
      <c r="N596" s="21">
        <v>6.6</v>
      </c>
      <c r="O596" s="21">
        <v>0.4</v>
      </c>
      <c r="P596" s="21">
        <v>3</v>
      </c>
      <c r="Q596" s="124">
        <v>1998</v>
      </c>
      <c r="R596" s="124" t="s">
        <v>535</v>
      </c>
      <c r="S596" s="124">
        <v>27222.1</v>
      </c>
      <c r="T596" s="116">
        <v>1016</v>
      </c>
      <c r="U596" s="111">
        <v>45</v>
      </c>
      <c r="V596" s="113">
        <f t="shared" si="108"/>
        <v>608.47111111111099</v>
      </c>
      <c r="W596" s="113">
        <f t="shared" si="109"/>
        <v>407.52888888888901</v>
      </c>
      <c r="X596" s="112">
        <f t="shared" si="110"/>
        <v>407528.88888888899</v>
      </c>
      <c r="Y596" s="111"/>
      <c r="Z596" s="110">
        <f t="shared" si="106"/>
        <v>26</v>
      </c>
      <c r="AA596" s="109">
        <f t="shared" si="111"/>
        <v>50.800000000000004</v>
      </c>
      <c r="AB596" s="109">
        <f t="shared" si="112"/>
        <v>50800.000000000007</v>
      </c>
      <c r="AC596" s="108">
        <f t="shared" si="113"/>
        <v>965.2</v>
      </c>
      <c r="AD596" s="107">
        <f t="shared" si="114"/>
        <v>2.2222222222222223E-2</v>
      </c>
      <c r="AE596" s="106">
        <f t="shared" si="115"/>
        <v>21.448888888888892</v>
      </c>
      <c r="AF596" s="105">
        <f t="shared" si="116"/>
        <v>428.97777777777793</v>
      </c>
      <c r="AG596" s="105">
        <f t="shared" si="117"/>
        <v>587.02222222222213</v>
      </c>
    </row>
    <row r="597" spans="1:33" s="88" customFormat="1" x14ac:dyDescent="0.35">
      <c r="A597" s="21">
        <v>10141103</v>
      </c>
      <c r="B597" s="135" t="s">
        <v>14786</v>
      </c>
      <c r="C597" s="259" t="s">
        <v>710</v>
      </c>
      <c r="D597" s="124" t="s">
        <v>17511</v>
      </c>
      <c r="E597" s="114" t="str">
        <f t="shared" si="107"/>
        <v>TRANSFORMADOR MARCA:DESTA POWER MATLA PTS  242 PTS  242</v>
      </c>
      <c r="F597" s="124"/>
      <c r="G597" s="124" t="s">
        <v>17511</v>
      </c>
      <c r="H597" s="124" t="s">
        <v>1608</v>
      </c>
      <c r="I597" s="21" t="s">
        <v>1607</v>
      </c>
      <c r="J597" s="124"/>
      <c r="K597" s="142" t="s">
        <v>17510</v>
      </c>
      <c r="L597" s="142" t="s">
        <v>17509</v>
      </c>
      <c r="M597" s="124">
        <v>315</v>
      </c>
      <c r="N597" s="124">
        <v>11</v>
      </c>
      <c r="O597" s="21">
        <v>0.4</v>
      </c>
      <c r="P597" s="124" t="s">
        <v>514</v>
      </c>
      <c r="Q597" s="142">
        <v>1998</v>
      </c>
      <c r="R597" s="124" t="s">
        <v>48</v>
      </c>
      <c r="S597" s="124" t="s">
        <v>17508</v>
      </c>
      <c r="T597" s="116">
        <v>840</v>
      </c>
      <c r="U597" s="111">
        <v>45</v>
      </c>
      <c r="V597" s="113">
        <f t="shared" si="108"/>
        <v>503.06666666666661</v>
      </c>
      <c r="W597" s="113">
        <f t="shared" si="109"/>
        <v>336.93333333333339</v>
      </c>
      <c r="X597" s="112">
        <f t="shared" si="110"/>
        <v>336933.33333333337</v>
      </c>
      <c r="Y597" s="111"/>
      <c r="Z597" s="110">
        <f t="shared" si="106"/>
        <v>26</v>
      </c>
      <c r="AA597" s="109">
        <f t="shared" si="111"/>
        <v>42</v>
      </c>
      <c r="AB597" s="109">
        <f t="shared" si="112"/>
        <v>42000</v>
      </c>
      <c r="AC597" s="108">
        <f t="shared" si="113"/>
        <v>798</v>
      </c>
      <c r="AD597" s="107">
        <f t="shared" si="114"/>
        <v>2.2222222222222223E-2</v>
      </c>
      <c r="AE597" s="106">
        <f t="shared" si="115"/>
        <v>17.733333333333334</v>
      </c>
      <c r="AF597" s="105">
        <f t="shared" si="116"/>
        <v>354.66666666666674</v>
      </c>
      <c r="AG597" s="105">
        <f t="shared" si="117"/>
        <v>485.33333333333326</v>
      </c>
    </row>
    <row r="598" spans="1:33" s="88" customFormat="1" x14ac:dyDescent="0.35">
      <c r="A598" s="21">
        <v>10141103</v>
      </c>
      <c r="B598" s="115" t="s">
        <v>14786</v>
      </c>
      <c r="C598" s="259" t="s">
        <v>710</v>
      </c>
      <c r="D598" s="21" t="s">
        <v>4650</v>
      </c>
      <c r="E598" s="114" t="str">
        <f t="shared" si="107"/>
        <v>TRANSFORMADOR MARCA:ASTOR ANGOCHE PTS 26</v>
      </c>
      <c r="F598" s="21"/>
      <c r="G598" s="21" t="s">
        <v>709</v>
      </c>
      <c r="H598" s="21" t="s">
        <v>709</v>
      </c>
      <c r="I598" s="21" t="s">
        <v>17222</v>
      </c>
      <c r="J598" s="21"/>
      <c r="K598" s="57" t="s">
        <v>17507</v>
      </c>
      <c r="L598" s="57" t="s">
        <v>17506</v>
      </c>
      <c r="M598" s="21">
        <v>200</v>
      </c>
      <c r="N598" s="21" t="s">
        <v>19</v>
      </c>
      <c r="O598" s="21" t="s">
        <v>362</v>
      </c>
      <c r="P598" s="57">
        <v>3</v>
      </c>
      <c r="Q598" s="21">
        <v>1998</v>
      </c>
      <c r="R598" s="21" t="s">
        <v>499</v>
      </c>
      <c r="S598" s="21" t="s">
        <v>17505</v>
      </c>
      <c r="T598" s="116">
        <v>991</v>
      </c>
      <c r="U598" s="111">
        <v>45</v>
      </c>
      <c r="V598" s="113">
        <f t="shared" si="108"/>
        <v>593.49888888888881</v>
      </c>
      <c r="W598" s="113">
        <f t="shared" si="109"/>
        <v>397.50111111111119</v>
      </c>
      <c r="X598" s="112">
        <f t="shared" si="110"/>
        <v>397501.11111111118</v>
      </c>
      <c r="Y598" s="111"/>
      <c r="Z598" s="110">
        <f t="shared" si="106"/>
        <v>26</v>
      </c>
      <c r="AA598" s="109">
        <f t="shared" si="111"/>
        <v>49.550000000000004</v>
      </c>
      <c r="AB598" s="109">
        <f t="shared" si="112"/>
        <v>49550.000000000007</v>
      </c>
      <c r="AC598" s="108">
        <f t="shared" si="113"/>
        <v>941.45</v>
      </c>
      <c r="AD598" s="107">
        <f t="shared" si="114"/>
        <v>2.2222222222222223E-2</v>
      </c>
      <c r="AE598" s="106">
        <f t="shared" si="115"/>
        <v>20.921111111111113</v>
      </c>
      <c r="AF598" s="105">
        <f t="shared" si="116"/>
        <v>418.42222222222227</v>
      </c>
      <c r="AG598" s="105">
        <f t="shared" si="117"/>
        <v>572.57777777777767</v>
      </c>
    </row>
    <row r="599" spans="1:33" s="88" customFormat="1" x14ac:dyDescent="0.35">
      <c r="A599" s="21">
        <v>10141103</v>
      </c>
      <c r="B599" s="115" t="s">
        <v>14786</v>
      </c>
      <c r="C599" s="259" t="s">
        <v>710</v>
      </c>
      <c r="D599" s="21" t="s">
        <v>8810</v>
      </c>
      <c r="E599" s="114" t="str">
        <f t="shared" si="107"/>
        <v>TRANSFORMADOR MARCA:Moçambique ANGOCHE PTS 3</v>
      </c>
      <c r="F599" s="21"/>
      <c r="G599" s="21" t="s">
        <v>709</v>
      </c>
      <c r="H599" s="21" t="s">
        <v>11296</v>
      </c>
      <c r="I599" s="21" t="s">
        <v>17504</v>
      </c>
      <c r="J599" s="21"/>
      <c r="K599" s="21" t="s">
        <v>17503</v>
      </c>
      <c r="L599" s="21" t="s">
        <v>17502</v>
      </c>
      <c r="M599" s="21">
        <v>100</v>
      </c>
      <c r="N599" s="21" t="s">
        <v>19</v>
      </c>
      <c r="O599" s="21" t="s">
        <v>362</v>
      </c>
      <c r="P599" s="57">
        <v>3</v>
      </c>
      <c r="Q599" s="21">
        <v>1998</v>
      </c>
      <c r="R599" s="21" t="s">
        <v>11944</v>
      </c>
      <c r="S599" s="21">
        <v>961737</v>
      </c>
      <c r="T599" s="116">
        <v>763</v>
      </c>
      <c r="U599" s="111">
        <v>45</v>
      </c>
      <c r="V599" s="113">
        <f t="shared" si="108"/>
        <v>456.95222222222219</v>
      </c>
      <c r="W599" s="113">
        <f t="shared" si="109"/>
        <v>306.04777777777781</v>
      </c>
      <c r="X599" s="112">
        <f t="shared" si="110"/>
        <v>306047.77777777781</v>
      </c>
      <c r="Y599" s="111"/>
      <c r="Z599" s="110">
        <f t="shared" si="106"/>
        <v>26</v>
      </c>
      <c r="AA599" s="109">
        <f t="shared" si="111"/>
        <v>38.15</v>
      </c>
      <c r="AB599" s="109">
        <f t="shared" si="112"/>
        <v>38150</v>
      </c>
      <c r="AC599" s="108">
        <f t="shared" si="113"/>
        <v>724.85</v>
      </c>
      <c r="AD599" s="107">
        <f t="shared" si="114"/>
        <v>2.2222222222222223E-2</v>
      </c>
      <c r="AE599" s="106">
        <f t="shared" si="115"/>
        <v>16.10777777777778</v>
      </c>
      <c r="AF599" s="105">
        <f t="shared" si="116"/>
        <v>322.15555555555557</v>
      </c>
      <c r="AG599" s="105">
        <f t="shared" si="117"/>
        <v>440.84444444444443</v>
      </c>
    </row>
    <row r="600" spans="1:33" s="88" customFormat="1" x14ac:dyDescent="0.35">
      <c r="A600" s="21">
        <v>10141103</v>
      </c>
      <c r="B600" s="176" t="s">
        <v>14786</v>
      </c>
      <c r="C600" s="259" t="s">
        <v>710</v>
      </c>
      <c r="D600" s="61"/>
      <c r="E600" s="114" t="str">
        <f t="shared" si="107"/>
        <v xml:space="preserve">TRANSFORMADOR MARCA:SIEMENS PTS13 </v>
      </c>
      <c r="F600" s="61"/>
      <c r="G600" s="61" t="s">
        <v>16999</v>
      </c>
      <c r="H600" s="61" t="s">
        <v>511</v>
      </c>
      <c r="I600" s="61"/>
      <c r="J600" s="61"/>
      <c r="K600" s="122" t="s">
        <v>17501</v>
      </c>
      <c r="L600" s="122" t="s">
        <v>17500</v>
      </c>
      <c r="M600" s="21">
        <v>315</v>
      </c>
      <c r="N600" s="61">
        <v>11</v>
      </c>
      <c r="O600" s="61" t="s">
        <v>510</v>
      </c>
      <c r="P600" s="121">
        <v>3</v>
      </c>
      <c r="Q600" s="156">
        <v>1998</v>
      </c>
      <c r="R600" s="156" t="s">
        <v>130</v>
      </c>
      <c r="S600" s="156">
        <v>68548</v>
      </c>
      <c r="T600" s="116">
        <v>840</v>
      </c>
      <c r="U600" s="111">
        <v>45</v>
      </c>
      <c r="V600" s="113">
        <f t="shared" si="108"/>
        <v>503.06666666666661</v>
      </c>
      <c r="W600" s="113">
        <f t="shared" si="109"/>
        <v>336.93333333333339</v>
      </c>
      <c r="X600" s="112">
        <f t="shared" si="110"/>
        <v>336933.33333333337</v>
      </c>
      <c r="Y600" s="111"/>
      <c r="Z600" s="110">
        <f t="shared" si="106"/>
        <v>26</v>
      </c>
      <c r="AA600" s="109">
        <f t="shared" si="111"/>
        <v>42</v>
      </c>
      <c r="AB600" s="109">
        <f t="shared" si="112"/>
        <v>42000</v>
      </c>
      <c r="AC600" s="108">
        <f t="shared" si="113"/>
        <v>798</v>
      </c>
      <c r="AD600" s="107">
        <f t="shared" si="114"/>
        <v>2.2222222222222223E-2</v>
      </c>
      <c r="AE600" s="106">
        <f t="shared" si="115"/>
        <v>17.733333333333334</v>
      </c>
      <c r="AF600" s="105">
        <f t="shared" si="116"/>
        <v>354.66666666666674</v>
      </c>
      <c r="AG600" s="105">
        <f t="shared" si="117"/>
        <v>485.33333333333326</v>
      </c>
    </row>
    <row r="601" spans="1:33" s="88" customFormat="1" x14ac:dyDescent="0.35">
      <c r="A601" s="21">
        <v>10141103</v>
      </c>
      <c r="B601" s="176" t="s">
        <v>14786</v>
      </c>
      <c r="C601" s="259" t="s">
        <v>710</v>
      </c>
      <c r="D601" s="61"/>
      <c r="E601" s="114" t="str">
        <f t="shared" si="107"/>
        <v xml:space="preserve">TRANSFORMADOR MARCA:SIEMENS PTS6 </v>
      </c>
      <c r="F601" s="61"/>
      <c r="G601" s="61" t="s">
        <v>17359</v>
      </c>
      <c r="H601" s="61" t="s">
        <v>511</v>
      </c>
      <c r="I601" s="61"/>
      <c r="J601" s="61"/>
      <c r="K601" s="122" t="s">
        <v>17499</v>
      </c>
      <c r="L601" s="122" t="s">
        <v>17498</v>
      </c>
      <c r="M601" s="21">
        <v>315</v>
      </c>
      <c r="N601" s="61">
        <v>11</v>
      </c>
      <c r="O601" s="61" t="s">
        <v>510</v>
      </c>
      <c r="P601" s="121">
        <v>3</v>
      </c>
      <c r="Q601" s="156">
        <v>1998</v>
      </c>
      <c r="R601" s="156" t="s">
        <v>130</v>
      </c>
      <c r="S601" s="156">
        <v>685542</v>
      </c>
      <c r="T601" s="116">
        <v>840</v>
      </c>
      <c r="U601" s="111">
        <v>45</v>
      </c>
      <c r="V601" s="113">
        <f t="shared" si="108"/>
        <v>503.06666666666661</v>
      </c>
      <c r="W601" s="113">
        <f t="shared" si="109"/>
        <v>336.93333333333339</v>
      </c>
      <c r="X601" s="112">
        <f t="shared" si="110"/>
        <v>336933.33333333337</v>
      </c>
      <c r="Y601" s="111"/>
      <c r="Z601" s="110">
        <f t="shared" si="106"/>
        <v>26</v>
      </c>
      <c r="AA601" s="109">
        <f t="shared" si="111"/>
        <v>42</v>
      </c>
      <c r="AB601" s="109">
        <f t="shared" si="112"/>
        <v>42000</v>
      </c>
      <c r="AC601" s="108">
        <f t="shared" si="113"/>
        <v>798</v>
      </c>
      <c r="AD601" s="107">
        <f t="shared" si="114"/>
        <v>2.2222222222222223E-2</v>
      </c>
      <c r="AE601" s="106">
        <f t="shared" si="115"/>
        <v>17.733333333333334</v>
      </c>
      <c r="AF601" s="105">
        <f t="shared" si="116"/>
        <v>354.66666666666674</v>
      </c>
      <c r="AG601" s="105">
        <f t="shared" si="117"/>
        <v>485.33333333333326</v>
      </c>
    </row>
    <row r="602" spans="1:33" s="88" customFormat="1" x14ac:dyDescent="0.35">
      <c r="A602" s="21">
        <v>10141103</v>
      </c>
      <c r="B602" s="176" t="s">
        <v>14786</v>
      </c>
      <c r="C602" s="259" t="s">
        <v>710</v>
      </c>
      <c r="D602" s="61"/>
      <c r="E602" s="114" t="str">
        <f t="shared" si="107"/>
        <v xml:space="preserve">TRANSFORMADOR MARCA:SIEMENS PTS PILOTO </v>
      </c>
      <c r="F602" s="61"/>
      <c r="G602" s="61" t="s">
        <v>17497</v>
      </c>
      <c r="H602" s="61" t="s">
        <v>511</v>
      </c>
      <c r="I602" s="61"/>
      <c r="J602" s="61"/>
      <c r="K602" s="122" t="s">
        <v>17496</v>
      </c>
      <c r="L602" s="122" t="s">
        <v>17495</v>
      </c>
      <c r="M602" s="21">
        <v>315</v>
      </c>
      <c r="N602" s="61">
        <v>11</v>
      </c>
      <c r="O602" s="61" t="s">
        <v>510</v>
      </c>
      <c r="P602" s="121">
        <v>3</v>
      </c>
      <c r="Q602" s="156">
        <v>1998</v>
      </c>
      <c r="R602" s="156" t="s">
        <v>130</v>
      </c>
      <c r="S602" s="156">
        <v>685541</v>
      </c>
      <c r="T602" s="116">
        <v>840</v>
      </c>
      <c r="U602" s="111">
        <v>45</v>
      </c>
      <c r="V602" s="113">
        <f t="shared" si="108"/>
        <v>503.06666666666661</v>
      </c>
      <c r="W602" s="113">
        <f t="shared" si="109"/>
        <v>336.93333333333339</v>
      </c>
      <c r="X602" s="112">
        <f t="shared" si="110"/>
        <v>336933.33333333337</v>
      </c>
      <c r="Y602" s="111"/>
      <c r="Z602" s="110">
        <f t="shared" si="106"/>
        <v>26</v>
      </c>
      <c r="AA602" s="109">
        <f t="shared" si="111"/>
        <v>42</v>
      </c>
      <c r="AB602" s="109">
        <f t="shared" si="112"/>
        <v>42000</v>
      </c>
      <c r="AC602" s="108">
        <f t="shared" si="113"/>
        <v>798</v>
      </c>
      <c r="AD602" s="107">
        <f t="shared" si="114"/>
        <v>2.2222222222222223E-2</v>
      </c>
      <c r="AE602" s="106">
        <f t="shared" si="115"/>
        <v>17.733333333333334</v>
      </c>
      <c r="AF602" s="105">
        <f t="shared" si="116"/>
        <v>354.66666666666674</v>
      </c>
      <c r="AG602" s="105">
        <f t="shared" si="117"/>
        <v>485.33333333333326</v>
      </c>
    </row>
    <row r="603" spans="1:33" s="88" customFormat="1" x14ac:dyDescent="0.35">
      <c r="A603" s="21">
        <v>10141103</v>
      </c>
      <c r="B603" s="176" t="s">
        <v>14786</v>
      </c>
      <c r="C603" s="259" t="s">
        <v>710</v>
      </c>
      <c r="D603" s="61"/>
      <c r="E603" s="114" t="str">
        <f t="shared" si="107"/>
        <v xml:space="preserve">TRANSFORMADOR MARCA:SIEMENS PTS SINACURA </v>
      </c>
      <c r="F603" s="61"/>
      <c r="G603" s="61" t="s">
        <v>17494</v>
      </c>
      <c r="H603" s="61" t="s">
        <v>511</v>
      </c>
      <c r="I603" s="61"/>
      <c r="J603" s="61"/>
      <c r="K603" s="122" t="s">
        <v>17493</v>
      </c>
      <c r="L603" s="122" t="s">
        <v>17492</v>
      </c>
      <c r="M603" s="21">
        <v>315</v>
      </c>
      <c r="N603" s="61">
        <v>11</v>
      </c>
      <c r="O603" s="61" t="s">
        <v>510</v>
      </c>
      <c r="P603" s="121">
        <v>3</v>
      </c>
      <c r="Q603" s="156">
        <v>1998</v>
      </c>
      <c r="R603" s="156" t="s">
        <v>130</v>
      </c>
      <c r="S603" s="156">
        <v>685530</v>
      </c>
      <c r="T603" s="116">
        <v>840</v>
      </c>
      <c r="U603" s="111">
        <v>45</v>
      </c>
      <c r="V603" s="113">
        <f t="shared" si="108"/>
        <v>503.06666666666661</v>
      </c>
      <c r="W603" s="113">
        <f t="shared" si="109"/>
        <v>336.93333333333339</v>
      </c>
      <c r="X603" s="112">
        <f t="shared" si="110"/>
        <v>336933.33333333337</v>
      </c>
      <c r="Y603" s="111"/>
      <c r="Z603" s="110">
        <f t="shared" si="106"/>
        <v>26</v>
      </c>
      <c r="AA603" s="109">
        <f t="shared" si="111"/>
        <v>42</v>
      </c>
      <c r="AB603" s="109">
        <f t="shared" si="112"/>
        <v>42000</v>
      </c>
      <c r="AC603" s="108">
        <f t="shared" si="113"/>
        <v>798</v>
      </c>
      <c r="AD603" s="107">
        <f t="shared" si="114"/>
        <v>2.2222222222222223E-2</v>
      </c>
      <c r="AE603" s="106">
        <f t="shared" si="115"/>
        <v>17.733333333333334</v>
      </c>
      <c r="AF603" s="105">
        <f t="shared" si="116"/>
        <v>354.66666666666674</v>
      </c>
      <c r="AG603" s="105">
        <f t="shared" si="117"/>
        <v>485.33333333333326</v>
      </c>
    </row>
    <row r="604" spans="1:33" s="88" customFormat="1" x14ac:dyDescent="0.35">
      <c r="A604" s="21">
        <v>10141103</v>
      </c>
      <c r="B604" s="176" t="s">
        <v>14786</v>
      </c>
      <c r="C604" s="259" t="s">
        <v>710</v>
      </c>
      <c r="D604" s="61"/>
      <c r="E604" s="114" t="str">
        <f t="shared" si="107"/>
        <v xml:space="preserve">TRANSFORMADOR MARCA:SIEMENS PTS TORRONE </v>
      </c>
      <c r="F604" s="61"/>
      <c r="G604" s="61" t="s">
        <v>17491</v>
      </c>
      <c r="H604" s="61" t="s">
        <v>511</v>
      </c>
      <c r="I604" s="61"/>
      <c r="J604" s="61"/>
      <c r="K604" s="122" t="s">
        <v>17490</v>
      </c>
      <c r="L604" s="122" t="s">
        <v>17489</v>
      </c>
      <c r="M604" s="21">
        <v>315</v>
      </c>
      <c r="N604" s="61">
        <v>11</v>
      </c>
      <c r="O604" s="61" t="s">
        <v>510</v>
      </c>
      <c r="P604" s="121">
        <v>3</v>
      </c>
      <c r="Q604" s="156">
        <v>1998</v>
      </c>
      <c r="R604" s="156" t="s">
        <v>130</v>
      </c>
      <c r="S604" s="156">
        <v>685543</v>
      </c>
      <c r="T604" s="116">
        <v>840</v>
      </c>
      <c r="U604" s="111">
        <v>45</v>
      </c>
      <c r="V604" s="113">
        <f t="shared" si="108"/>
        <v>503.06666666666661</v>
      </c>
      <c r="W604" s="113">
        <f t="shared" si="109"/>
        <v>336.93333333333339</v>
      </c>
      <c r="X604" s="112">
        <f t="shared" si="110"/>
        <v>336933.33333333337</v>
      </c>
      <c r="Y604" s="111"/>
      <c r="Z604" s="110">
        <f t="shared" si="106"/>
        <v>26</v>
      </c>
      <c r="AA604" s="109">
        <f t="shared" si="111"/>
        <v>42</v>
      </c>
      <c r="AB604" s="109">
        <f t="shared" si="112"/>
        <v>42000</v>
      </c>
      <c r="AC604" s="108">
        <f t="shared" si="113"/>
        <v>798</v>
      </c>
      <c r="AD604" s="107">
        <f t="shared" si="114"/>
        <v>2.2222222222222223E-2</v>
      </c>
      <c r="AE604" s="106">
        <f t="shared" si="115"/>
        <v>17.733333333333334</v>
      </c>
      <c r="AF604" s="105">
        <f t="shared" si="116"/>
        <v>354.66666666666674</v>
      </c>
      <c r="AG604" s="105">
        <f t="shared" si="117"/>
        <v>485.33333333333326</v>
      </c>
    </row>
    <row r="605" spans="1:33" s="88" customFormat="1" x14ac:dyDescent="0.35">
      <c r="A605" s="21">
        <v>10141103</v>
      </c>
      <c r="B605" s="176" t="s">
        <v>14786</v>
      </c>
      <c r="C605" s="259" t="s">
        <v>710</v>
      </c>
      <c r="D605" s="61"/>
      <c r="E605" s="114" t="str">
        <f t="shared" si="107"/>
        <v xml:space="preserve">TRANSFORMADOR MARCA:SIEMENS PTS10 </v>
      </c>
      <c r="F605" s="61"/>
      <c r="G605" s="61" t="s">
        <v>17078</v>
      </c>
      <c r="H605" s="61" t="s">
        <v>511</v>
      </c>
      <c r="I605" s="61"/>
      <c r="J605" s="61"/>
      <c r="K605" s="122" t="s">
        <v>17488</v>
      </c>
      <c r="L605" s="122" t="s">
        <v>17487</v>
      </c>
      <c r="M605" s="21">
        <v>315</v>
      </c>
      <c r="N605" s="61">
        <v>11</v>
      </c>
      <c r="O605" s="61" t="s">
        <v>510</v>
      </c>
      <c r="P605" s="121">
        <v>3</v>
      </c>
      <c r="Q605" s="156">
        <v>1998</v>
      </c>
      <c r="R605" s="156" t="s">
        <v>130</v>
      </c>
      <c r="S605" s="156">
        <v>685550</v>
      </c>
      <c r="T605" s="116">
        <v>840</v>
      </c>
      <c r="U605" s="111">
        <v>45</v>
      </c>
      <c r="V605" s="113">
        <f t="shared" si="108"/>
        <v>503.06666666666661</v>
      </c>
      <c r="W605" s="113">
        <f t="shared" si="109"/>
        <v>336.93333333333339</v>
      </c>
      <c r="X605" s="112">
        <f t="shared" si="110"/>
        <v>336933.33333333337</v>
      </c>
      <c r="Y605" s="111"/>
      <c r="Z605" s="110">
        <f t="shared" si="106"/>
        <v>26</v>
      </c>
      <c r="AA605" s="109">
        <f t="shared" si="111"/>
        <v>42</v>
      </c>
      <c r="AB605" s="109">
        <f t="shared" si="112"/>
        <v>42000</v>
      </c>
      <c r="AC605" s="108">
        <f t="shared" si="113"/>
        <v>798</v>
      </c>
      <c r="AD605" s="107">
        <f t="shared" si="114"/>
        <v>2.2222222222222223E-2</v>
      </c>
      <c r="AE605" s="106">
        <f t="shared" si="115"/>
        <v>17.733333333333334</v>
      </c>
      <c r="AF605" s="105">
        <f t="shared" si="116"/>
        <v>354.66666666666674</v>
      </c>
      <c r="AG605" s="105">
        <f t="shared" si="117"/>
        <v>485.33333333333326</v>
      </c>
    </row>
    <row r="606" spans="1:33" s="88" customFormat="1" x14ac:dyDescent="0.35">
      <c r="A606" s="21">
        <v>10141103</v>
      </c>
      <c r="B606" s="176" t="s">
        <v>14786</v>
      </c>
      <c r="C606" s="259" t="s">
        <v>710</v>
      </c>
      <c r="D606" s="61"/>
      <c r="E606" s="114" t="str">
        <f t="shared" si="107"/>
        <v xml:space="preserve">TRANSFORMADOR MARCA:SIEMENS PTS JANEIRO 1 </v>
      </c>
      <c r="F606" s="61"/>
      <c r="G606" s="61" t="s">
        <v>17486</v>
      </c>
      <c r="H606" s="61" t="s">
        <v>511</v>
      </c>
      <c r="I606" s="61"/>
      <c r="J606" s="61"/>
      <c r="K606" s="122" t="s">
        <v>17485</v>
      </c>
      <c r="L606" s="122" t="s">
        <v>17484</v>
      </c>
      <c r="M606" s="21">
        <v>315</v>
      </c>
      <c r="N606" s="61">
        <v>11</v>
      </c>
      <c r="O606" s="61" t="s">
        <v>510</v>
      </c>
      <c r="P606" s="121">
        <v>3</v>
      </c>
      <c r="Q606" s="156">
        <v>1998</v>
      </c>
      <c r="R606" s="156" t="s">
        <v>130</v>
      </c>
      <c r="S606" s="156">
        <v>685549</v>
      </c>
      <c r="T606" s="116">
        <v>840</v>
      </c>
      <c r="U606" s="111">
        <v>45</v>
      </c>
      <c r="V606" s="113">
        <f t="shared" si="108"/>
        <v>503.06666666666661</v>
      </c>
      <c r="W606" s="113">
        <f t="shared" si="109"/>
        <v>336.93333333333339</v>
      </c>
      <c r="X606" s="112">
        <f t="shared" si="110"/>
        <v>336933.33333333337</v>
      </c>
      <c r="Y606" s="111"/>
      <c r="Z606" s="110">
        <f t="shared" si="106"/>
        <v>26</v>
      </c>
      <c r="AA606" s="109">
        <f t="shared" si="111"/>
        <v>42</v>
      </c>
      <c r="AB606" s="109">
        <f t="shared" si="112"/>
        <v>42000</v>
      </c>
      <c r="AC606" s="108">
        <f t="shared" si="113"/>
        <v>798</v>
      </c>
      <c r="AD606" s="107">
        <f t="shared" si="114"/>
        <v>2.2222222222222223E-2</v>
      </c>
      <c r="AE606" s="106">
        <f t="shared" si="115"/>
        <v>17.733333333333334</v>
      </c>
      <c r="AF606" s="105">
        <f t="shared" si="116"/>
        <v>354.66666666666674</v>
      </c>
      <c r="AG606" s="105">
        <f t="shared" si="117"/>
        <v>485.33333333333326</v>
      </c>
    </row>
    <row r="607" spans="1:33" s="88" customFormat="1" x14ac:dyDescent="0.35">
      <c r="A607" s="21">
        <v>10141103</v>
      </c>
      <c r="B607" s="176" t="s">
        <v>14786</v>
      </c>
      <c r="C607" s="259" t="s">
        <v>710</v>
      </c>
      <c r="D607" s="61"/>
      <c r="E607" s="114" t="str">
        <f t="shared" si="107"/>
        <v xml:space="preserve">TRANSFORMADOR MARCA:SIEMENS PTS JANEIRO 2 </v>
      </c>
      <c r="F607" s="61"/>
      <c r="G607" s="61" t="s">
        <v>17483</v>
      </c>
      <c r="H607" s="61" t="s">
        <v>511</v>
      </c>
      <c r="I607" s="61"/>
      <c r="J607" s="61"/>
      <c r="K607" s="122" t="s">
        <v>17482</v>
      </c>
      <c r="L607" s="122" t="s">
        <v>17481</v>
      </c>
      <c r="M607" s="21">
        <v>315</v>
      </c>
      <c r="N607" s="61">
        <v>11</v>
      </c>
      <c r="O607" s="61" t="s">
        <v>510</v>
      </c>
      <c r="P607" s="121">
        <v>3</v>
      </c>
      <c r="Q607" s="156">
        <v>1998</v>
      </c>
      <c r="R607" s="156" t="s">
        <v>130</v>
      </c>
      <c r="S607" s="156">
        <v>685567</v>
      </c>
      <c r="T607" s="116">
        <v>840</v>
      </c>
      <c r="U607" s="111">
        <v>45</v>
      </c>
      <c r="V607" s="113">
        <f t="shared" si="108"/>
        <v>503.06666666666661</v>
      </c>
      <c r="W607" s="113">
        <f t="shared" si="109"/>
        <v>336.93333333333339</v>
      </c>
      <c r="X607" s="112">
        <f t="shared" si="110"/>
        <v>336933.33333333337</v>
      </c>
      <c r="Y607" s="111"/>
      <c r="Z607" s="110">
        <f t="shared" si="106"/>
        <v>26</v>
      </c>
      <c r="AA607" s="109">
        <f t="shared" si="111"/>
        <v>42</v>
      </c>
      <c r="AB607" s="109">
        <f t="shared" si="112"/>
        <v>42000</v>
      </c>
      <c r="AC607" s="108">
        <f t="shared" si="113"/>
        <v>798</v>
      </c>
      <c r="AD607" s="107">
        <f t="shared" si="114"/>
        <v>2.2222222222222223E-2</v>
      </c>
      <c r="AE607" s="106">
        <f t="shared" si="115"/>
        <v>17.733333333333334</v>
      </c>
      <c r="AF607" s="105">
        <f t="shared" si="116"/>
        <v>354.66666666666674</v>
      </c>
      <c r="AG607" s="105">
        <f t="shared" si="117"/>
        <v>485.33333333333326</v>
      </c>
    </row>
    <row r="608" spans="1:33" s="88" customFormat="1" x14ac:dyDescent="0.35">
      <c r="A608" s="21">
        <v>10141103</v>
      </c>
      <c r="B608" s="176" t="s">
        <v>14786</v>
      </c>
      <c r="C608" s="259" t="s">
        <v>710</v>
      </c>
      <c r="D608" s="61"/>
      <c r="E608" s="114" t="str">
        <f t="shared" si="107"/>
        <v xml:space="preserve">TRANSFORMADOR MARCA:SIEMENS PTS DRENAG </v>
      </c>
      <c r="F608" s="61"/>
      <c r="G608" s="61" t="s">
        <v>17480</v>
      </c>
      <c r="H608" s="61" t="s">
        <v>511</v>
      </c>
      <c r="I608" s="61"/>
      <c r="J608" s="61"/>
      <c r="K608" s="122" t="s">
        <v>17479</v>
      </c>
      <c r="L608" s="122" t="s">
        <v>17478</v>
      </c>
      <c r="M608" s="21">
        <v>315</v>
      </c>
      <c r="N608" s="61">
        <v>11</v>
      </c>
      <c r="O608" s="61" t="s">
        <v>510</v>
      </c>
      <c r="P608" s="121">
        <v>3</v>
      </c>
      <c r="Q608" s="156">
        <v>1998</v>
      </c>
      <c r="R608" s="156" t="s">
        <v>130</v>
      </c>
      <c r="S608" s="156">
        <v>685565</v>
      </c>
      <c r="T608" s="116">
        <v>840</v>
      </c>
      <c r="U608" s="111">
        <v>45</v>
      </c>
      <c r="V608" s="113">
        <f t="shared" si="108"/>
        <v>503.06666666666661</v>
      </c>
      <c r="W608" s="113">
        <f t="shared" si="109"/>
        <v>336.93333333333339</v>
      </c>
      <c r="X608" s="112">
        <f t="shared" si="110"/>
        <v>336933.33333333337</v>
      </c>
      <c r="Y608" s="111"/>
      <c r="Z608" s="110">
        <f t="shared" si="106"/>
        <v>26</v>
      </c>
      <c r="AA608" s="109">
        <f t="shared" si="111"/>
        <v>42</v>
      </c>
      <c r="AB608" s="109">
        <f t="shared" si="112"/>
        <v>42000</v>
      </c>
      <c r="AC608" s="108">
        <f t="shared" si="113"/>
        <v>798</v>
      </c>
      <c r="AD608" s="107">
        <f t="shared" si="114"/>
        <v>2.2222222222222223E-2</v>
      </c>
      <c r="AE608" s="106">
        <f t="shared" si="115"/>
        <v>17.733333333333334</v>
      </c>
      <c r="AF608" s="105">
        <f t="shared" si="116"/>
        <v>354.66666666666674</v>
      </c>
      <c r="AG608" s="105">
        <f t="shared" si="117"/>
        <v>485.33333333333326</v>
      </c>
    </row>
    <row r="609" spans="1:33" s="88" customFormat="1" x14ac:dyDescent="0.35">
      <c r="A609" s="21">
        <v>10141103</v>
      </c>
      <c r="B609" s="176" t="s">
        <v>14786</v>
      </c>
      <c r="C609" s="259" t="s">
        <v>710</v>
      </c>
      <c r="D609" s="61"/>
      <c r="E609" s="114" t="str">
        <f t="shared" si="107"/>
        <v xml:space="preserve">TRANSFORMADOR MARCA:SIEMENS PTS 1ST MAIO 1 </v>
      </c>
      <c r="F609" s="61"/>
      <c r="G609" s="61" t="s">
        <v>17477</v>
      </c>
      <c r="H609" s="61" t="s">
        <v>511</v>
      </c>
      <c r="I609" s="61"/>
      <c r="J609" s="61"/>
      <c r="K609" s="122" t="s">
        <v>17476</v>
      </c>
      <c r="L609" s="122" t="s">
        <v>17475</v>
      </c>
      <c r="M609" s="21">
        <v>315</v>
      </c>
      <c r="N609" s="61">
        <v>11</v>
      </c>
      <c r="O609" s="61" t="s">
        <v>510</v>
      </c>
      <c r="P609" s="121">
        <v>3</v>
      </c>
      <c r="Q609" s="156">
        <v>1998</v>
      </c>
      <c r="R609" s="156" t="s">
        <v>130</v>
      </c>
      <c r="S609" s="156">
        <v>685570</v>
      </c>
      <c r="T609" s="116">
        <v>840</v>
      </c>
      <c r="U609" s="111">
        <v>45</v>
      </c>
      <c r="V609" s="113">
        <f t="shared" si="108"/>
        <v>503.06666666666661</v>
      </c>
      <c r="W609" s="113">
        <f t="shared" si="109"/>
        <v>336.93333333333339</v>
      </c>
      <c r="X609" s="112">
        <f t="shared" si="110"/>
        <v>336933.33333333337</v>
      </c>
      <c r="Y609" s="111"/>
      <c r="Z609" s="110">
        <f t="shared" si="106"/>
        <v>26</v>
      </c>
      <c r="AA609" s="109">
        <f t="shared" si="111"/>
        <v>42</v>
      </c>
      <c r="AB609" s="109">
        <f t="shared" si="112"/>
        <v>42000</v>
      </c>
      <c r="AC609" s="108">
        <f t="shared" si="113"/>
        <v>798</v>
      </c>
      <c r="AD609" s="107">
        <f t="shared" si="114"/>
        <v>2.2222222222222223E-2</v>
      </c>
      <c r="AE609" s="106">
        <f t="shared" si="115"/>
        <v>17.733333333333334</v>
      </c>
      <c r="AF609" s="105">
        <f t="shared" si="116"/>
        <v>354.66666666666674</v>
      </c>
      <c r="AG609" s="105">
        <f t="shared" si="117"/>
        <v>485.33333333333326</v>
      </c>
    </row>
    <row r="610" spans="1:33" s="88" customFormat="1" x14ac:dyDescent="0.35">
      <c r="A610" s="21">
        <v>10141103</v>
      </c>
      <c r="B610" s="176" t="s">
        <v>14786</v>
      </c>
      <c r="C610" s="259" t="s">
        <v>710</v>
      </c>
      <c r="D610" s="61"/>
      <c r="E610" s="114" t="str">
        <f t="shared" si="107"/>
        <v xml:space="preserve">TRANSFORMADOR MARCA: PTS 1ST MAIO 2 </v>
      </c>
      <c r="F610" s="61"/>
      <c r="G610" s="61" t="s">
        <v>17474</v>
      </c>
      <c r="H610" s="61" t="s">
        <v>511</v>
      </c>
      <c r="I610" s="61"/>
      <c r="J610" s="61"/>
      <c r="K610" s="122" t="s">
        <v>17473</v>
      </c>
      <c r="L610" s="122" t="s">
        <v>17472</v>
      </c>
      <c r="M610" s="21">
        <v>315</v>
      </c>
      <c r="N610" s="61">
        <v>11</v>
      </c>
      <c r="O610" s="61">
        <v>0.4</v>
      </c>
      <c r="P610" s="121">
        <v>3</v>
      </c>
      <c r="Q610" s="156">
        <v>1998</v>
      </c>
      <c r="R610" s="156"/>
      <c r="S610" s="156"/>
      <c r="T610" s="116">
        <v>840</v>
      </c>
      <c r="U610" s="111">
        <v>45</v>
      </c>
      <c r="V610" s="113">
        <f t="shared" si="108"/>
        <v>503.06666666666661</v>
      </c>
      <c r="W610" s="113">
        <f t="shared" si="109"/>
        <v>336.93333333333339</v>
      </c>
      <c r="X610" s="112">
        <f t="shared" si="110"/>
        <v>336933.33333333337</v>
      </c>
      <c r="Y610" s="111"/>
      <c r="Z610" s="110">
        <f t="shared" si="106"/>
        <v>26</v>
      </c>
      <c r="AA610" s="109">
        <f t="shared" si="111"/>
        <v>42</v>
      </c>
      <c r="AB610" s="109">
        <f t="shared" si="112"/>
        <v>42000</v>
      </c>
      <c r="AC610" s="108">
        <f t="shared" si="113"/>
        <v>798</v>
      </c>
      <c r="AD610" s="107">
        <f t="shared" si="114"/>
        <v>2.2222222222222223E-2</v>
      </c>
      <c r="AE610" s="106">
        <f t="shared" si="115"/>
        <v>17.733333333333334</v>
      </c>
      <c r="AF610" s="105">
        <f t="shared" si="116"/>
        <v>354.66666666666674</v>
      </c>
      <c r="AG610" s="105">
        <f t="shared" si="117"/>
        <v>485.33333333333326</v>
      </c>
    </row>
    <row r="611" spans="1:33" s="88" customFormat="1" x14ac:dyDescent="0.35">
      <c r="A611" s="21">
        <v>10141103</v>
      </c>
      <c r="B611" s="176" t="s">
        <v>14786</v>
      </c>
      <c r="C611" s="259" t="s">
        <v>710</v>
      </c>
      <c r="D611" s="61"/>
      <c r="E611" s="114" t="str">
        <f t="shared" si="107"/>
        <v xml:space="preserve">TRANSFORMADOR MARCA:SIEMENS PTS MUSAICO </v>
      </c>
      <c r="F611" s="61"/>
      <c r="G611" s="61" t="s">
        <v>17471</v>
      </c>
      <c r="H611" s="61" t="s">
        <v>511</v>
      </c>
      <c r="I611" s="61"/>
      <c r="J611" s="61"/>
      <c r="K611" s="122" t="s">
        <v>17470</v>
      </c>
      <c r="L611" s="122" t="s">
        <v>17469</v>
      </c>
      <c r="M611" s="21">
        <v>315</v>
      </c>
      <c r="N611" s="61">
        <v>11</v>
      </c>
      <c r="O611" s="61" t="s">
        <v>510</v>
      </c>
      <c r="P611" s="121">
        <v>3</v>
      </c>
      <c r="Q611" s="156">
        <v>1998</v>
      </c>
      <c r="R611" s="156" t="s">
        <v>130</v>
      </c>
      <c r="S611" s="156">
        <v>685569</v>
      </c>
      <c r="T611" s="116">
        <v>840</v>
      </c>
      <c r="U611" s="111">
        <v>45</v>
      </c>
      <c r="V611" s="113">
        <f t="shared" si="108"/>
        <v>503.06666666666661</v>
      </c>
      <c r="W611" s="113">
        <f t="shared" si="109"/>
        <v>336.93333333333339</v>
      </c>
      <c r="X611" s="112">
        <f t="shared" si="110"/>
        <v>336933.33333333337</v>
      </c>
      <c r="Y611" s="111"/>
      <c r="Z611" s="110">
        <f t="shared" si="106"/>
        <v>26</v>
      </c>
      <c r="AA611" s="109">
        <f t="shared" si="111"/>
        <v>42</v>
      </c>
      <c r="AB611" s="109">
        <f t="shared" si="112"/>
        <v>42000</v>
      </c>
      <c r="AC611" s="108">
        <f t="shared" si="113"/>
        <v>798</v>
      </c>
      <c r="AD611" s="107">
        <f t="shared" si="114"/>
        <v>2.2222222222222223E-2</v>
      </c>
      <c r="AE611" s="106">
        <f t="shared" si="115"/>
        <v>17.733333333333334</v>
      </c>
      <c r="AF611" s="105">
        <f t="shared" si="116"/>
        <v>354.66666666666674</v>
      </c>
      <c r="AG611" s="105">
        <f t="shared" si="117"/>
        <v>485.33333333333326</v>
      </c>
    </row>
    <row r="612" spans="1:33" s="88" customFormat="1" x14ac:dyDescent="0.35">
      <c r="A612" s="21">
        <v>10141103</v>
      </c>
      <c r="B612" s="176" t="s">
        <v>14786</v>
      </c>
      <c r="C612" s="259" t="s">
        <v>710</v>
      </c>
      <c r="D612" s="61"/>
      <c r="E612" s="114" t="str">
        <f t="shared" si="107"/>
        <v xml:space="preserve">TRANSFORMADOR MARCA:SIEMENS PTS ACORDOS DE LUSAKA </v>
      </c>
      <c r="F612" s="61"/>
      <c r="G612" s="61" t="s">
        <v>17468</v>
      </c>
      <c r="H612" s="61" t="s">
        <v>511</v>
      </c>
      <c r="I612" s="61"/>
      <c r="J612" s="61"/>
      <c r="K612" s="122" t="s">
        <v>17467</v>
      </c>
      <c r="L612" s="122" t="s">
        <v>17466</v>
      </c>
      <c r="M612" s="21">
        <v>315</v>
      </c>
      <c r="N612" s="61">
        <v>11</v>
      </c>
      <c r="O612" s="61" t="s">
        <v>510</v>
      </c>
      <c r="P612" s="121">
        <v>3</v>
      </c>
      <c r="Q612" s="156">
        <v>1998</v>
      </c>
      <c r="R612" s="156" t="s">
        <v>130</v>
      </c>
      <c r="S612" s="156">
        <v>685565</v>
      </c>
      <c r="T612" s="116">
        <v>840</v>
      </c>
      <c r="U612" s="111">
        <v>45</v>
      </c>
      <c r="V612" s="113">
        <f t="shared" si="108"/>
        <v>503.06666666666661</v>
      </c>
      <c r="W612" s="113">
        <f t="shared" si="109"/>
        <v>336.93333333333339</v>
      </c>
      <c r="X612" s="112">
        <f t="shared" si="110"/>
        <v>336933.33333333337</v>
      </c>
      <c r="Y612" s="111"/>
      <c r="Z612" s="110">
        <f t="shared" ref="Z612:Z675" si="118">(U612-(2017-Q612))</f>
        <v>26</v>
      </c>
      <c r="AA612" s="109">
        <f t="shared" si="111"/>
        <v>42</v>
      </c>
      <c r="AB612" s="109">
        <f t="shared" si="112"/>
        <v>42000</v>
      </c>
      <c r="AC612" s="108">
        <f t="shared" si="113"/>
        <v>798</v>
      </c>
      <c r="AD612" s="107">
        <f t="shared" si="114"/>
        <v>2.2222222222222223E-2</v>
      </c>
      <c r="AE612" s="106">
        <f t="shared" si="115"/>
        <v>17.733333333333334</v>
      </c>
      <c r="AF612" s="105">
        <f t="shared" si="116"/>
        <v>354.66666666666674</v>
      </c>
      <c r="AG612" s="105">
        <f t="shared" si="117"/>
        <v>485.33333333333326</v>
      </c>
    </row>
    <row r="613" spans="1:33" s="88" customFormat="1" x14ac:dyDescent="0.35">
      <c r="A613" s="21">
        <v>10141103</v>
      </c>
      <c r="B613" s="176" t="s">
        <v>14786</v>
      </c>
      <c r="C613" s="259" t="s">
        <v>710</v>
      </c>
      <c r="D613" s="61"/>
      <c r="E613" s="114" t="str">
        <f t="shared" si="107"/>
        <v xml:space="preserve">TRANSFORMADOR MARCA:SIEMENS PTS CONTAMINA </v>
      </c>
      <c r="F613" s="61"/>
      <c r="G613" s="61" t="s">
        <v>17465</v>
      </c>
      <c r="H613" s="61" t="s">
        <v>511</v>
      </c>
      <c r="I613" s="61"/>
      <c r="J613" s="61"/>
      <c r="K613" s="122" t="s">
        <v>17464</v>
      </c>
      <c r="L613" s="122" t="s">
        <v>17463</v>
      </c>
      <c r="M613" s="21">
        <v>315</v>
      </c>
      <c r="N613" s="61">
        <v>11</v>
      </c>
      <c r="O613" s="61" t="s">
        <v>510</v>
      </c>
      <c r="P613" s="121">
        <v>3</v>
      </c>
      <c r="Q613" s="156">
        <v>1998</v>
      </c>
      <c r="R613" s="156" t="s">
        <v>130</v>
      </c>
      <c r="S613" s="156">
        <v>685567</v>
      </c>
      <c r="T613" s="116">
        <v>840</v>
      </c>
      <c r="U613" s="111">
        <v>45</v>
      </c>
      <c r="V613" s="113">
        <f t="shared" si="108"/>
        <v>503.06666666666661</v>
      </c>
      <c r="W613" s="113">
        <f t="shared" si="109"/>
        <v>336.93333333333339</v>
      </c>
      <c r="X613" s="112">
        <f t="shared" si="110"/>
        <v>336933.33333333337</v>
      </c>
      <c r="Y613" s="111"/>
      <c r="Z613" s="110">
        <f t="shared" si="118"/>
        <v>26</v>
      </c>
      <c r="AA613" s="109">
        <f t="shared" si="111"/>
        <v>42</v>
      </c>
      <c r="AB613" s="109">
        <f t="shared" si="112"/>
        <v>42000</v>
      </c>
      <c r="AC613" s="108">
        <f t="shared" si="113"/>
        <v>798</v>
      </c>
      <c r="AD613" s="107">
        <f t="shared" si="114"/>
        <v>2.2222222222222223E-2</v>
      </c>
      <c r="AE613" s="106">
        <f t="shared" si="115"/>
        <v>17.733333333333334</v>
      </c>
      <c r="AF613" s="105">
        <f t="shared" si="116"/>
        <v>354.66666666666674</v>
      </c>
      <c r="AG613" s="105">
        <f t="shared" si="117"/>
        <v>485.33333333333326</v>
      </c>
    </row>
    <row r="614" spans="1:33" s="88" customFormat="1" x14ac:dyDescent="0.35">
      <c r="A614" s="21">
        <v>10141103</v>
      </c>
      <c r="B614" s="176" t="s">
        <v>14786</v>
      </c>
      <c r="C614" s="259" t="s">
        <v>710</v>
      </c>
      <c r="D614" s="61"/>
      <c r="E614" s="114" t="str">
        <f t="shared" si="107"/>
        <v xml:space="preserve">TRANSFORMADOR MARCA:SIEMENS PTS SANTAGUA </v>
      </c>
      <c r="F614" s="61"/>
      <c r="G614" s="61" t="s">
        <v>17462</v>
      </c>
      <c r="H614" s="61" t="s">
        <v>511</v>
      </c>
      <c r="I614" s="61"/>
      <c r="J614" s="61"/>
      <c r="K614" s="122" t="s">
        <v>17461</v>
      </c>
      <c r="L614" s="122" t="s">
        <v>17460</v>
      </c>
      <c r="M614" s="21">
        <v>315</v>
      </c>
      <c r="N614" s="61">
        <v>11</v>
      </c>
      <c r="O614" s="61" t="s">
        <v>510</v>
      </c>
      <c r="P614" s="121">
        <v>3</v>
      </c>
      <c r="Q614" s="156">
        <v>1998</v>
      </c>
      <c r="R614" s="156" t="s">
        <v>130</v>
      </c>
      <c r="S614" s="156">
        <v>685591</v>
      </c>
      <c r="T614" s="116">
        <v>840</v>
      </c>
      <c r="U614" s="111">
        <v>45</v>
      </c>
      <c r="V614" s="113">
        <f t="shared" si="108"/>
        <v>503.06666666666661</v>
      </c>
      <c r="W614" s="113">
        <f t="shared" si="109"/>
        <v>336.93333333333339</v>
      </c>
      <c r="X614" s="112">
        <f t="shared" si="110"/>
        <v>336933.33333333337</v>
      </c>
      <c r="Y614" s="111"/>
      <c r="Z614" s="110">
        <f t="shared" si="118"/>
        <v>26</v>
      </c>
      <c r="AA614" s="109">
        <f t="shared" si="111"/>
        <v>42</v>
      </c>
      <c r="AB614" s="109">
        <f t="shared" si="112"/>
        <v>42000</v>
      </c>
      <c r="AC614" s="108">
        <f t="shared" si="113"/>
        <v>798</v>
      </c>
      <c r="AD614" s="107">
        <f t="shared" si="114"/>
        <v>2.2222222222222223E-2</v>
      </c>
      <c r="AE614" s="106">
        <f t="shared" si="115"/>
        <v>17.733333333333334</v>
      </c>
      <c r="AF614" s="105">
        <f t="shared" si="116"/>
        <v>354.66666666666674</v>
      </c>
      <c r="AG614" s="105">
        <f t="shared" si="117"/>
        <v>485.33333333333326</v>
      </c>
    </row>
    <row r="615" spans="1:33" s="88" customFormat="1" x14ac:dyDescent="0.35">
      <c r="A615" s="21">
        <v>10141103</v>
      </c>
      <c r="B615" s="176" t="s">
        <v>14786</v>
      </c>
      <c r="C615" s="259" t="s">
        <v>710</v>
      </c>
      <c r="D615" s="61"/>
      <c r="E615" s="114" t="str">
        <f t="shared" si="107"/>
        <v xml:space="preserve">TRANSFORMADOR MARCA:SIEMENS PTS 9 </v>
      </c>
      <c r="F615" s="61"/>
      <c r="G615" s="61" t="s">
        <v>8874</v>
      </c>
      <c r="H615" s="61" t="s">
        <v>511</v>
      </c>
      <c r="I615" s="61"/>
      <c r="J615" s="61"/>
      <c r="K615" s="122" t="s">
        <v>17459</v>
      </c>
      <c r="L615" s="122" t="s">
        <v>17458</v>
      </c>
      <c r="M615" s="21">
        <v>315</v>
      </c>
      <c r="N615" s="61">
        <v>11</v>
      </c>
      <c r="O615" s="61" t="s">
        <v>510</v>
      </c>
      <c r="P615" s="121">
        <v>3</v>
      </c>
      <c r="Q615" s="156">
        <v>1998</v>
      </c>
      <c r="R615" s="156" t="s">
        <v>130</v>
      </c>
      <c r="S615" s="156">
        <v>685581</v>
      </c>
      <c r="T615" s="116">
        <v>840</v>
      </c>
      <c r="U615" s="111">
        <v>45</v>
      </c>
      <c r="V615" s="113">
        <f t="shared" si="108"/>
        <v>503.06666666666661</v>
      </c>
      <c r="W615" s="113">
        <f t="shared" si="109"/>
        <v>336.93333333333339</v>
      </c>
      <c r="X615" s="112">
        <f t="shared" si="110"/>
        <v>336933.33333333337</v>
      </c>
      <c r="Y615" s="111"/>
      <c r="Z615" s="110">
        <f t="shared" si="118"/>
        <v>26</v>
      </c>
      <c r="AA615" s="109">
        <f t="shared" si="111"/>
        <v>42</v>
      </c>
      <c r="AB615" s="109">
        <f t="shared" si="112"/>
        <v>42000</v>
      </c>
      <c r="AC615" s="108">
        <f t="shared" si="113"/>
        <v>798</v>
      </c>
      <c r="AD615" s="107">
        <f t="shared" si="114"/>
        <v>2.2222222222222223E-2</v>
      </c>
      <c r="AE615" s="106">
        <f t="shared" si="115"/>
        <v>17.733333333333334</v>
      </c>
      <c r="AF615" s="105">
        <f t="shared" si="116"/>
        <v>354.66666666666674</v>
      </c>
      <c r="AG615" s="105">
        <f t="shared" si="117"/>
        <v>485.33333333333326</v>
      </c>
    </row>
    <row r="616" spans="1:33" s="88" customFormat="1" x14ac:dyDescent="0.35">
      <c r="A616" s="21">
        <v>10141103</v>
      </c>
      <c r="B616" s="176" t="s">
        <v>14786</v>
      </c>
      <c r="C616" s="259" t="s">
        <v>710</v>
      </c>
      <c r="D616" s="61"/>
      <c r="E616" s="114" t="str">
        <f t="shared" si="107"/>
        <v xml:space="preserve">TRANSFORMADOR MARCA:SIEMENS PTS GALP </v>
      </c>
      <c r="F616" s="61"/>
      <c r="G616" s="61" t="s">
        <v>17457</v>
      </c>
      <c r="H616" s="61" t="s">
        <v>511</v>
      </c>
      <c r="I616" s="61"/>
      <c r="J616" s="61"/>
      <c r="K616" s="122" t="s">
        <v>17456</v>
      </c>
      <c r="L616" s="122" t="s">
        <v>17455</v>
      </c>
      <c r="M616" s="21">
        <v>315</v>
      </c>
      <c r="N616" s="61">
        <v>11</v>
      </c>
      <c r="O616" s="61" t="s">
        <v>510</v>
      </c>
      <c r="P616" s="121">
        <v>3</v>
      </c>
      <c r="Q616" s="156">
        <v>1998</v>
      </c>
      <c r="R616" s="156" t="s">
        <v>130</v>
      </c>
      <c r="S616" s="156">
        <v>685577</v>
      </c>
      <c r="T616" s="116">
        <v>840</v>
      </c>
      <c r="U616" s="111">
        <v>45</v>
      </c>
      <c r="V616" s="113">
        <f t="shared" si="108"/>
        <v>503.06666666666661</v>
      </c>
      <c r="W616" s="113">
        <f t="shared" si="109"/>
        <v>336.93333333333339</v>
      </c>
      <c r="X616" s="112">
        <f t="shared" si="110"/>
        <v>336933.33333333337</v>
      </c>
      <c r="Y616" s="111"/>
      <c r="Z616" s="110">
        <f t="shared" si="118"/>
        <v>26</v>
      </c>
      <c r="AA616" s="109">
        <f t="shared" si="111"/>
        <v>42</v>
      </c>
      <c r="AB616" s="109">
        <f t="shared" si="112"/>
        <v>42000</v>
      </c>
      <c r="AC616" s="108">
        <f t="shared" si="113"/>
        <v>798</v>
      </c>
      <c r="AD616" s="107">
        <f t="shared" si="114"/>
        <v>2.2222222222222223E-2</v>
      </c>
      <c r="AE616" s="106">
        <f t="shared" si="115"/>
        <v>17.733333333333334</v>
      </c>
      <c r="AF616" s="105">
        <f t="shared" si="116"/>
        <v>354.66666666666674</v>
      </c>
      <c r="AG616" s="105">
        <f t="shared" si="117"/>
        <v>485.33333333333326</v>
      </c>
    </row>
    <row r="617" spans="1:33" s="88" customFormat="1" x14ac:dyDescent="0.35">
      <c r="A617" s="21">
        <v>10141103</v>
      </c>
      <c r="B617" s="176" t="s">
        <v>14786</v>
      </c>
      <c r="C617" s="259" t="s">
        <v>710</v>
      </c>
      <c r="D617" s="61"/>
      <c r="E617" s="114" t="str">
        <f t="shared" si="107"/>
        <v xml:space="preserve">TRANSFORMADOR MARCA:SIEMENS PTS 8 </v>
      </c>
      <c r="F617" s="61"/>
      <c r="G617" s="61" t="s">
        <v>12299</v>
      </c>
      <c r="H617" s="61" t="s">
        <v>511</v>
      </c>
      <c r="I617" s="61"/>
      <c r="J617" s="61"/>
      <c r="K617" s="122" t="s">
        <v>17454</v>
      </c>
      <c r="L617" s="122" t="s">
        <v>17453</v>
      </c>
      <c r="M617" s="21">
        <v>315</v>
      </c>
      <c r="N617" s="61">
        <v>11</v>
      </c>
      <c r="O617" s="61" t="s">
        <v>510</v>
      </c>
      <c r="P617" s="121">
        <v>3</v>
      </c>
      <c r="Q617" s="156">
        <v>1998</v>
      </c>
      <c r="R617" s="156" t="s">
        <v>130</v>
      </c>
      <c r="S617" s="156">
        <v>685559</v>
      </c>
      <c r="T617" s="116">
        <v>840</v>
      </c>
      <c r="U617" s="111">
        <v>45</v>
      </c>
      <c r="V617" s="113">
        <f t="shared" si="108"/>
        <v>503.06666666666661</v>
      </c>
      <c r="W617" s="113">
        <f t="shared" si="109"/>
        <v>336.93333333333339</v>
      </c>
      <c r="X617" s="112">
        <f t="shared" si="110"/>
        <v>336933.33333333337</v>
      </c>
      <c r="Y617" s="111"/>
      <c r="Z617" s="110">
        <f t="shared" si="118"/>
        <v>26</v>
      </c>
      <c r="AA617" s="109">
        <f t="shared" si="111"/>
        <v>42</v>
      </c>
      <c r="AB617" s="109">
        <f t="shared" si="112"/>
        <v>42000</v>
      </c>
      <c r="AC617" s="108">
        <f t="shared" si="113"/>
        <v>798</v>
      </c>
      <c r="AD617" s="107">
        <f t="shared" si="114"/>
        <v>2.2222222222222223E-2</v>
      </c>
      <c r="AE617" s="106">
        <f t="shared" si="115"/>
        <v>17.733333333333334</v>
      </c>
      <c r="AF617" s="105">
        <f t="shared" si="116"/>
        <v>354.66666666666674</v>
      </c>
      <c r="AG617" s="105">
        <f t="shared" si="117"/>
        <v>485.33333333333326</v>
      </c>
    </row>
    <row r="618" spans="1:33" s="88" customFormat="1" x14ac:dyDescent="0.35">
      <c r="A618" s="21">
        <v>10141103</v>
      </c>
      <c r="B618" s="176" t="s">
        <v>14786</v>
      </c>
      <c r="C618" s="259" t="s">
        <v>710</v>
      </c>
      <c r="D618" s="61"/>
      <c r="E618" s="114" t="str">
        <f t="shared" si="107"/>
        <v xml:space="preserve">TRANSFORMADOR MARCA:SIEMENS PTS 1 </v>
      </c>
      <c r="F618" s="61"/>
      <c r="G618" s="61" t="s">
        <v>9862</v>
      </c>
      <c r="H618" s="61" t="s">
        <v>511</v>
      </c>
      <c r="I618" s="61"/>
      <c r="J618" s="61"/>
      <c r="K618" s="122" t="s">
        <v>17452</v>
      </c>
      <c r="L618" s="122" t="s">
        <v>17451</v>
      </c>
      <c r="M618" s="21">
        <v>315</v>
      </c>
      <c r="N618" s="61">
        <v>11</v>
      </c>
      <c r="O618" s="61" t="s">
        <v>510</v>
      </c>
      <c r="P618" s="121">
        <v>3</v>
      </c>
      <c r="Q618" s="156">
        <v>1998</v>
      </c>
      <c r="R618" s="156" t="s">
        <v>130</v>
      </c>
      <c r="S618" s="156">
        <v>685546</v>
      </c>
      <c r="T618" s="116">
        <v>840</v>
      </c>
      <c r="U618" s="111">
        <v>45</v>
      </c>
      <c r="V618" s="113">
        <f t="shared" si="108"/>
        <v>503.06666666666661</v>
      </c>
      <c r="W618" s="113">
        <f t="shared" si="109"/>
        <v>336.93333333333339</v>
      </c>
      <c r="X618" s="112">
        <f t="shared" si="110"/>
        <v>336933.33333333337</v>
      </c>
      <c r="Y618" s="111"/>
      <c r="Z618" s="110">
        <f t="shared" si="118"/>
        <v>26</v>
      </c>
      <c r="AA618" s="109">
        <f t="shared" si="111"/>
        <v>42</v>
      </c>
      <c r="AB618" s="109">
        <f t="shared" si="112"/>
        <v>42000</v>
      </c>
      <c r="AC618" s="108">
        <f t="shared" si="113"/>
        <v>798</v>
      </c>
      <c r="AD618" s="107">
        <f t="shared" si="114"/>
        <v>2.2222222222222223E-2</v>
      </c>
      <c r="AE618" s="106">
        <f t="shared" si="115"/>
        <v>17.733333333333334</v>
      </c>
      <c r="AF618" s="105">
        <f t="shared" si="116"/>
        <v>354.66666666666674</v>
      </c>
      <c r="AG618" s="105">
        <f t="shared" si="117"/>
        <v>485.33333333333326</v>
      </c>
    </row>
    <row r="619" spans="1:33" s="88" customFormat="1" x14ac:dyDescent="0.35">
      <c r="A619" s="21">
        <v>10141103</v>
      </c>
      <c r="B619" s="176" t="s">
        <v>14786</v>
      </c>
      <c r="C619" s="259" t="s">
        <v>710</v>
      </c>
      <c r="D619" s="61"/>
      <c r="E619" s="114" t="str">
        <f t="shared" si="107"/>
        <v xml:space="preserve">TRANSFORMADOR MARCA:SIEMENS PTS GANI </v>
      </c>
      <c r="F619" s="61"/>
      <c r="G619" s="61" t="s">
        <v>17450</v>
      </c>
      <c r="H619" s="61" t="s">
        <v>511</v>
      </c>
      <c r="I619" s="61"/>
      <c r="J619" s="61"/>
      <c r="K619" s="122" t="s">
        <v>17449</v>
      </c>
      <c r="L619" s="122" t="s">
        <v>17448</v>
      </c>
      <c r="M619" s="21">
        <v>315</v>
      </c>
      <c r="N619" s="61">
        <v>11</v>
      </c>
      <c r="O619" s="61" t="s">
        <v>510</v>
      </c>
      <c r="P619" s="121">
        <v>3</v>
      </c>
      <c r="Q619" s="156">
        <v>1998</v>
      </c>
      <c r="R619" s="156" t="s">
        <v>130</v>
      </c>
      <c r="S619" s="156">
        <v>685572</v>
      </c>
      <c r="T619" s="116">
        <v>840</v>
      </c>
      <c r="U619" s="111">
        <v>45</v>
      </c>
      <c r="V619" s="113">
        <f t="shared" si="108"/>
        <v>503.06666666666661</v>
      </c>
      <c r="W619" s="113">
        <f t="shared" si="109"/>
        <v>336.93333333333339</v>
      </c>
      <c r="X619" s="112">
        <f t="shared" si="110"/>
        <v>336933.33333333337</v>
      </c>
      <c r="Y619" s="111"/>
      <c r="Z619" s="110">
        <f t="shared" si="118"/>
        <v>26</v>
      </c>
      <c r="AA619" s="109">
        <f t="shared" si="111"/>
        <v>42</v>
      </c>
      <c r="AB619" s="109">
        <f t="shared" si="112"/>
        <v>42000</v>
      </c>
      <c r="AC619" s="108">
        <f t="shared" si="113"/>
        <v>798</v>
      </c>
      <c r="AD619" s="107">
        <f t="shared" si="114"/>
        <v>2.2222222222222223E-2</v>
      </c>
      <c r="AE619" s="106">
        <f t="shared" si="115"/>
        <v>17.733333333333334</v>
      </c>
      <c r="AF619" s="105">
        <f t="shared" si="116"/>
        <v>354.66666666666674</v>
      </c>
      <c r="AG619" s="105">
        <f t="shared" si="117"/>
        <v>485.33333333333326</v>
      </c>
    </row>
    <row r="620" spans="1:33" s="88" customFormat="1" x14ac:dyDescent="0.35">
      <c r="A620" s="21">
        <v>10141103</v>
      </c>
      <c r="B620" s="176" t="s">
        <v>14786</v>
      </c>
      <c r="C620" s="259" t="s">
        <v>710</v>
      </c>
      <c r="D620" s="61"/>
      <c r="E620" s="114" t="str">
        <f t="shared" si="107"/>
        <v xml:space="preserve">TRANSFORMADOR MARCA:SIEMENS PTS 19 </v>
      </c>
      <c r="F620" s="61"/>
      <c r="G620" s="61" t="s">
        <v>4067</v>
      </c>
      <c r="H620" s="61" t="s">
        <v>511</v>
      </c>
      <c r="I620" s="61"/>
      <c r="J620" s="61"/>
      <c r="K620" s="122" t="s">
        <v>17447</v>
      </c>
      <c r="L620" s="122" t="s">
        <v>17446</v>
      </c>
      <c r="M620" s="21">
        <v>315</v>
      </c>
      <c r="N620" s="61">
        <v>11</v>
      </c>
      <c r="O620" s="61" t="s">
        <v>510</v>
      </c>
      <c r="P620" s="121">
        <v>3</v>
      </c>
      <c r="Q620" s="156">
        <v>1998</v>
      </c>
      <c r="R620" s="156" t="s">
        <v>130</v>
      </c>
      <c r="S620" s="156">
        <v>68535</v>
      </c>
      <c r="T620" s="116">
        <v>840</v>
      </c>
      <c r="U620" s="111">
        <v>45</v>
      </c>
      <c r="V620" s="113">
        <f t="shared" si="108"/>
        <v>503.06666666666661</v>
      </c>
      <c r="W620" s="113">
        <f t="shared" si="109"/>
        <v>336.93333333333339</v>
      </c>
      <c r="X620" s="112">
        <f t="shared" si="110"/>
        <v>336933.33333333337</v>
      </c>
      <c r="Y620" s="111"/>
      <c r="Z620" s="110">
        <f t="shared" si="118"/>
        <v>26</v>
      </c>
      <c r="AA620" s="109">
        <f t="shared" si="111"/>
        <v>42</v>
      </c>
      <c r="AB620" s="109">
        <f t="shared" si="112"/>
        <v>42000</v>
      </c>
      <c r="AC620" s="108">
        <f t="shared" si="113"/>
        <v>798</v>
      </c>
      <c r="AD620" s="107">
        <f t="shared" si="114"/>
        <v>2.2222222222222223E-2</v>
      </c>
      <c r="AE620" s="106">
        <f t="shared" si="115"/>
        <v>17.733333333333334</v>
      </c>
      <c r="AF620" s="105">
        <f t="shared" si="116"/>
        <v>354.66666666666674</v>
      </c>
      <c r="AG620" s="105">
        <f t="shared" si="117"/>
        <v>485.33333333333326</v>
      </c>
    </row>
    <row r="621" spans="1:33" s="88" customFormat="1" x14ac:dyDescent="0.35">
      <c r="A621" s="21">
        <v>10141103</v>
      </c>
      <c r="B621" s="176" t="s">
        <v>14786</v>
      </c>
      <c r="C621" s="259" t="s">
        <v>710</v>
      </c>
      <c r="D621" s="61"/>
      <c r="E621" s="114" t="str">
        <f t="shared" si="107"/>
        <v xml:space="preserve">TRANSFORMADOR MARCA:ZENARO PTS 1022 </v>
      </c>
      <c r="F621" s="61"/>
      <c r="G621" s="61" t="s">
        <v>3570</v>
      </c>
      <c r="H621" s="61" t="s">
        <v>134</v>
      </c>
      <c r="I621" s="61"/>
      <c r="J621" s="61"/>
      <c r="K621" s="122" t="s">
        <v>17445</v>
      </c>
      <c r="L621" s="122" t="s">
        <v>17444</v>
      </c>
      <c r="M621" s="21">
        <v>315</v>
      </c>
      <c r="N621" s="61">
        <v>11</v>
      </c>
      <c r="O621" s="61" t="s">
        <v>510</v>
      </c>
      <c r="P621" s="121">
        <v>3</v>
      </c>
      <c r="Q621" s="61">
        <v>1998</v>
      </c>
      <c r="R621" s="61" t="s">
        <v>10629</v>
      </c>
      <c r="S621" s="61"/>
      <c r="T621" s="116">
        <v>840</v>
      </c>
      <c r="U621" s="111">
        <v>45</v>
      </c>
      <c r="V621" s="113">
        <f t="shared" si="108"/>
        <v>503.06666666666661</v>
      </c>
      <c r="W621" s="113">
        <f t="shared" si="109"/>
        <v>336.93333333333339</v>
      </c>
      <c r="X621" s="112">
        <f t="shared" si="110"/>
        <v>336933.33333333337</v>
      </c>
      <c r="Y621" s="111"/>
      <c r="Z621" s="110">
        <f t="shared" si="118"/>
        <v>26</v>
      </c>
      <c r="AA621" s="109">
        <f t="shared" si="111"/>
        <v>42</v>
      </c>
      <c r="AB621" s="109">
        <f t="shared" si="112"/>
        <v>42000</v>
      </c>
      <c r="AC621" s="108">
        <f t="shared" si="113"/>
        <v>798</v>
      </c>
      <c r="AD621" s="107">
        <f t="shared" si="114"/>
        <v>2.2222222222222223E-2</v>
      </c>
      <c r="AE621" s="106">
        <f t="shared" si="115"/>
        <v>17.733333333333334</v>
      </c>
      <c r="AF621" s="105">
        <f t="shared" si="116"/>
        <v>354.66666666666674</v>
      </c>
      <c r="AG621" s="105">
        <f t="shared" si="117"/>
        <v>485.33333333333326</v>
      </c>
    </row>
    <row r="622" spans="1:33" s="88" customFormat="1" x14ac:dyDescent="0.35">
      <c r="A622" s="21">
        <v>10141103</v>
      </c>
      <c r="B622" s="176" t="s">
        <v>14786</v>
      </c>
      <c r="C622" s="259" t="s">
        <v>710</v>
      </c>
      <c r="D622" s="61"/>
      <c r="E622" s="114" t="str">
        <f t="shared" si="107"/>
        <v xml:space="preserve">TRANSFORMADOR MARCA: PTS 1003 </v>
      </c>
      <c r="F622" s="61"/>
      <c r="G622" s="61" t="s">
        <v>16871</v>
      </c>
      <c r="H622" s="61" t="s">
        <v>134</v>
      </c>
      <c r="I622" s="61"/>
      <c r="J622" s="61"/>
      <c r="K622" s="122" t="s">
        <v>17443</v>
      </c>
      <c r="L622" s="122" t="s">
        <v>17442</v>
      </c>
      <c r="M622" s="21">
        <v>315</v>
      </c>
      <c r="N622" s="61">
        <v>11</v>
      </c>
      <c r="O622" s="61" t="s">
        <v>510</v>
      </c>
      <c r="P622" s="121">
        <v>3</v>
      </c>
      <c r="Q622" s="61">
        <v>1998</v>
      </c>
      <c r="R622" s="61"/>
      <c r="S622" s="61"/>
      <c r="T622" s="116">
        <v>840</v>
      </c>
      <c r="U622" s="111">
        <v>45</v>
      </c>
      <c r="V622" s="113">
        <f t="shared" si="108"/>
        <v>503.06666666666661</v>
      </c>
      <c r="W622" s="113">
        <f t="shared" si="109"/>
        <v>336.93333333333339</v>
      </c>
      <c r="X622" s="112">
        <f t="shared" si="110"/>
        <v>336933.33333333337</v>
      </c>
      <c r="Y622" s="111"/>
      <c r="Z622" s="110">
        <f t="shared" si="118"/>
        <v>26</v>
      </c>
      <c r="AA622" s="109">
        <f t="shared" si="111"/>
        <v>42</v>
      </c>
      <c r="AB622" s="109">
        <f t="shared" si="112"/>
        <v>42000</v>
      </c>
      <c r="AC622" s="108">
        <f t="shared" si="113"/>
        <v>798</v>
      </c>
      <c r="AD622" s="107">
        <f t="shared" si="114"/>
        <v>2.2222222222222223E-2</v>
      </c>
      <c r="AE622" s="106">
        <f t="shared" si="115"/>
        <v>17.733333333333334</v>
      </c>
      <c r="AF622" s="105">
        <f t="shared" si="116"/>
        <v>354.66666666666674</v>
      </c>
      <c r="AG622" s="105">
        <f t="shared" si="117"/>
        <v>485.33333333333326</v>
      </c>
    </row>
    <row r="623" spans="1:33" s="88" customFormat="1" x14ac:dyDescent="0.35">
      <c r="A623" s="21">
        <v>10141103</v>
      </c>
      <c r="B623" s="176" t="s">
        <v>14786</v>
      </c>
      <c r="C623" s="259" t="s">
        <v>710</v>
      </c>
      <c r="D623" s="61"/>
      <c r="E623" s="114" t="str">
        <f t="shared" si="107"/>
        <v xml:space="preserve">TRANSFORMADOR MARCA:ZENARO PTS 1029 </v>
      </c>
      <c r="F623" s="61"/>
      <c r="G623" s="61" t="s">
        <v>3579</v>
      </c>
      <c r="H623" s="61" t="s">
        <v>134</v>
      </c>
      <c r="I623" s="61"/>
      <c r="J623" s="61"/>
      <c r="K623" s="122" t="s">
        <v>17441</v>
      </c>
      <c r="L623" s="122" t="s">
        <v>17440</v>
      </c>
      <c r="M623" s="21">
        <v>315</v>
      </c>
      <c r="N623" s="61">
        <v>11</v>
      </c>
      <c r="O623" s="61" t="s">
        <v>510</v>
      </c>
      <c r="P623" s="121">
        <v>3</v>
      </c>
      <c r="Q623" s="61">
        <v>1998</v>
      </c>
      <c r="R623" s="61" t="s">
        <v>10629</v>
      </c>
      <c r="S623" s="61"/>
      <c r="T623" s="116">
        <v>840</v>
      </c>
      <c r="U623" s="111">
        <v>45</v>
      </c>
      <c r="V623" s="113">
        <f t="shared" si="108"/>
        <v>503.06666666666661</v>
      </c>
      <c r="W623" s="113">
        <f t="shared" si="109"/>
        <v>336.93333333333339</v>
      </c>
      <c r="X623" s="112">
        <f t="shared" si="110"/>
        <v>336933.33333333337</v>
      </c>
      <c r="Y623" s="111"/>
      <c r="Z623" s="110">
        <f t="shared" si="118"/>
        <v>26</v>
      </c>
      <c r="AA623" s="109">
        <f t="shared" si="111"/>
        <v>42</v>
      </c>
      <c r="AB623" s="109">
        <f t="shared" si="112"/>
        <v>42000</v>
      </c>
      <c r="AC623" s="108">
        <f t="shared" si="113"/>
        <v>798</v>
      </c>
      <c r="AD623" s="107">
        <f t="shared" si="114"/>
        <v>2.2222222222222223E-2</v>
      </c>
      <c r="AE623" s="106">
        <f t="shared" si="115"/>
        <v>17.733333333333334</v>
      </c>
      <c r="AF623" s="105">
        <f t="shared" si="116"/>
        <v>354.66666666666674</v>
      </c>
      <c r="AG623" s="105">
        <f t="shared" si="117"/>
        <v>485.33333333333326</v>
      </c>
    </row>
    <row r="624" spans="1:33" s="88" customFormat="1" x14ac:dyDescent="0.35">
      <c r="A624" s="21">
        <v>10141103</v>
      </c>
      <c r="B624" s="176" t="s">
        <v>14786</v>
      </c>
      <c r="C624" s="259" t="s">
        <v>710</v>
      </c>
      <c r="D624" s="61"/>
      <c r="E624" s="114" t="str">
        <f t="shared" si="107"/>
        <v xml:space="preserve">TRANSFORMADOR MARCA:ZENARO PTS 1028 </v>
      </c>
      <c r="F624" s="61"/>
      <c r="G624" s="61" t="s">
        <v>3600</v>
      </c>
      <c r="H624" s="61" t="s">
        <v>134</v>
      </c>
      <c r="I624" s="61"/>
      <c r="J624" s="61"/>
      <c r="K624" s="122" t="s">
        <v>17439</v>
      </c>
      <c r="L624" s="122" t="s">
        <v>17438</v>
      </c>
      <c r="M624" s="21">
        <v>315</v>
      </c>
      <c r="N624" s="61">
        <v>11</v>
      </c>
      <c r="O624" s="61" t="s">
        <v>510</v>
      </c>
      <c r="P624" s="121">
        <v>3</v>
      </c>
      <c r="Q624" s="61">
        <v>1998</v>
      </c>
      <c r="R624" s="61" t="s">
        <v>10629</v>
      </c>
      <c r="S624" s="61"/>
      <c r="T624" s="116">
        <v>840</v>
      </c>
      <c r="U624" s="111">
        <v>45</v>
      </c>
      <c r="V624" s="113">
        <f t="shared" si="108"/>
        <v>503.06666666666661</v>
      </c>
      <c r="W624" s="113">
        <f t="shared" si="109"/>
        <v>336.93333333333339</v>
      </c>
      <c r="X624" s="112">
        <f t="shared" si="110"/>
        <v>336933.33333333337</v>
      </c>
      <c r="Y624" s="111"/>
      <c r="Z624" s="110">
        <f t="shared" si="118"/>
        <v>26</v>
      </c>
      <c r="AA624" s="109">
        <f t="shared" si="111"/>
        <v>42</v>
      </c>
      <c r="AB624" s="109">
        <f t="shared" si="112"/>
        <v>42000</v>
      </c>
      <c r="AC624" s="108">
        <f t="shared" si="113"/>
        <v>798</v>
      </c>
      <c r="AD624" s="107">
        <f t="shared" si="114"/>
        <v>2.2222222222222223E-2</v>
      </c>
      <c r="AE624" s="106">
        <f t="shared" si="115"/>
        <v>17.733333333333334</v>
      </c>
      <c r="AF624" s="105">
        <f t="shared" si="116"/>
        <v>354.66666666666674</v>
      </c>
      <c r="AG624" s="105">
        <f t="shared" si="117"/>
        <v>485.33333333333326</v>
      </c>
    </row>
    <row r="625" spans="1:1029" s="88" customFormat="1" x14ac:dyDescent="0.35">
      <c r="A625" s="21">
        <v>10141103</v>
      </c>
      <c r="B625" s="176" t="s">
        <v>14786</v>
      </c>
      <c r="C625" s="259" t="s">
        <v>710</v>
      </c>
      <c r="D625" s="61"/>
      <c r="E625" s="114" t="str">
        <f t="shared" si="107"/>
        <v xml:space="preserve">TRANSFORMADOR MARCA:ZENARO PTS MONTINHO </v>
      </c>
      <c r="F625" s="61"/>
      <c r="G625" s="61" t="s">
        <v>17437</v>
      </c>
      <c r="H625" s="61" t="s">
        <v>134</v>
      </c>
      <c r="I625" s="61"/>
      <c r="J625" s="61"/>
      <c r="K625" s="122" t="s">
        <v>17436</v>
      </c>
      <c r="L625" s="122" t="s">
        <v>17435</v>
      </c>
      <c r="M625" s="21">
        <v>315</v>
      </c>
      <c r="N625" s="61">
        <v>11</v>
      </c>
      <c r="O625" s="61" t="s">
        <v>510</v>
      </c>
      <c r="P625" s="121">
        <v>3</v>
      </c>
      <c r="Q625" s="61">
        <v>1998</v>
      </c>
      <c r="R625" s="61" t="s">
        <v>10629</v>
      </c>
      <c r="S625" s="61"/>
      <c r="T625" s="116">
        <v>840</v>
      </c>
      <c r="U625" s="111">
        <v>45</v>
      </c>
      <c r="V625" s="113">
        <f t="shared" si="108"/>
        <v>503.06666666666661</v>
      </c>
      <c r="W625" s="113">
        <f t="shared" si="109"/>
        <v>336.93333333333339</v>
      </c>
      <c r="X625" s="112">
        <f t="shared" si="110"/>
        <v>336933.33333333337</v>
      </c>
      <c r="Y625" s="111"/>
      <c r="Z625" s="110">
        <f t="shared" si="118"/>
        <v>26</v>
      </c>
      <c r="AA625" s="109">
        <f t="shared" si="111"/>
        <v>42</v>
      </c>
      <c r="AB625" s="109">
        <f t="shared" si="112"/>
        <v>42000</v>
      </c>
      <c r="AC625" s="108">
        <f t="shared" si="113"/>
        <v>798</v>
      </c>
      <c r="AD625" s="107">
        <f t="shared" si="114"/>
        <v>2.2222222222222223E-2</v>
      </c>
      <c r="AE625" s="106">
        <f t="shared" si="115"/>
        <v>17.733333333333334</v>
      </c>
      <c r="AF625" s="105">
        <f t="shared" si="116"/>
        <v>354.66666666666674</v>
      </c>
      <c r="AG625" s="105">
        <f t="shared" si="117"/>
        <v>485.33333333333326</v>
      </c>
    </row>
    <row r="626" spans="1:1029" s="88" customFormat="1" x14ac:dyDescent="0.35">
      <c r="A626" s="21">
        <v>10141103</v>
      </c>
      <c r="B626" s="115" t="s">
        <v>1665</v>
      </c>
      <c r="C626" s="272" t="s">
        <v>710</v>
      </c>
      <c r="D626" s="21" t="s">
        <v>1809</v>
      </c>
      <c r="E626" s="114" t="str">
        <f t="shared" si="107"/>
        <v>TRANSFORMADOR MARCA:OrZUGNEY ANGOCHE PTS 5</v>
      </c>
      <c r="F626" s="57"/>
      <c r="G626" s="21" t="s">
        <v>709</v>
      </c>
      <c r="H626" s="21" t="s">
        <v>709</v>
      </c>
      <c r="I626" s="21" t="s">
        <v>14132</v>
      </c>
      <c r="J626" s="57"/>
      <c r="K626" s="57" t="s">
        <v>14131</v>
      </c>
      <c r="L626" s="57" t="s">
        <v>14130</v>
      </c>
      <c r="M626" s="21">
        <v>200</v>
      </c>
      <c r="N626" s="21" t="s">
        <v>19</v>
      </c>
      <c r="O626" s="21" t="s">
        <v>362</v>
      </c>
      <c r="P626" s="57">
        <v>3</v>
      </c>
      <c r="Q626" s="21">
        <v>1998</v>
      </c>
      <c r="R626" s="67" t="s">
        <v>13957</v>
      </c>
      <c r="S626" s="21"/>
      <c r="T626" s="116">
        <v>991</v>
      </c>
      <c r="U626" s="111">
        <v>45</v>
      </c>
      <c r="V626" s="113">
        <f t="shared" si="108"/>
        <v>593.49888888888881</v>
      </c>
      <c r="W626" s="113">
        <f t="shared" si="109"/>
        <v>397.50111111111119</v>
      </c>
      <c r="X626" s="112">
        <f t="shared" si="110"/>
        <v>397501.11111111118</v>
      </c>
      <c r="Y626" s="111"/>
      <c r="Z626" s="110">
        <f t="shared" si="118"/>
        <v>26</v>
      </c>
      <c r="AA626" s="109">
        <f t="shared" si="111"/>
        <v>49.550000000000004</v>
      </c>
      <c r="AB626" s="109">
        <f t="shared" si="112"/>
        <v>49550.000000000007</v>
      </c>
      <c r="AC626" s="108">
        <f t="shared" si="113"/>
        <v>941.45</v>
      </c>
      <c r="AD626" s="107">
        <f t="shared" si="114"/>
        <v>2.2222222222222223E-2</v>
      </c>
      <c r="AE626" s="106">
        <f t="shared" si="115"/>
        <v>20.921111111111113</v>
      </c>
      <c r="AF626" s="105">
        <f t="shared" si="116"/>
        <v>418.42222222222227</v>
      </c>
      <c r="AG626" s="105">
        <f t="shared" si="117"/>
        <v>572.57777777777767</v>
      </c>
    </row>
    <row r="627" spans="1:1029" s="88" customFormat="1" x14ac:dyDescent="0.35">
      <c r="A627" s="21">
        <v>10141103</v>
      </c>
      <c r="B627" s="115" t="s">
        <v>1665</v>
      </c>
      <c r="C627" s="272" t="s">
        <v>710</v>
      </c>
      <c r="D627" s="21" t="s">
        <v>9228</v>
      </c>
      <c r="E627" s="114" t="str">
        <f t="shared" si="107"/>
        <v>TRANSFORMADOR MARCA:TUSCO ANGOCHE PTS 7</v>
      </c>
      <c r="F627" s="21"/>
      <c r="G627" s="21" t="s">
        <v>709</v>
      </c>
      <c r="H627" s="21" t="s">
        <v>11296</v>
      </c>
      <c r="I627" s="21" t="s">
        <v>14129</v>
      </c>
      <c r="J627" s="21"/>
      <c r="K627" s="21" t="s">
        <v>14128</v>
      </c>
      <c r="L627" s="21" t="s">
        <v>14127</v>
      </c>
      <c r="M627" s="21">
        <v>32</v>
      </c>
      <c r="N627" s="21" t="s">
        <v>19</v>
      </c>
      <c r="O627" s="21" t="s">
        <v>362</v>
      </c>
      <c r="P627" s="57">
        <v>1</v>
      </c>
      <c r="Q627" s="21">
        <v>1998</v>
      </c>
      <c r="R627" s="21" t="s">
        <v>604</v>
      </c>
      <c r="S627" s="21"/>
      <c r="T627" s="116">
        <v>643</v>
      </c>
      <c r="U627" s="111">
        <v>45</v>
      </c>
      <c r="V627" s="113">
        <f t="shared" si="108"/>
        <v>385.08555555555552</v>
      </c>
      <c r="W627" s="113">
        <f t="shared" si="109"/>
        <v>257.91444444444448</v>
      </c>
      <c r="X627" s="112">
        <f t="shared" si="110"/>
        <v>257914.4444444445</v>
      </c>
      <c r="Y627" s="111"/>
      <c r="Z627" s="110">
        <f t="shared" si="118"/>
        <v>26</v>
      </c>
      <c r="AA627" s="109">
        <f t="shared" si="111"/>
        <v>32.15</v>
      </c>
      <c r="AB627" s="109">
        <f t="shared" si="112"/>
        <v>32150</v>
      </c>
      <c r="AC627" s="108">
        <f t="shared" si="113"/>
        <v>610.85</v>
      </c>
      <c r="AD627" s="107">
        <f t="shared" si="114"/>
        <v>2.2222222222222223E-2</v>
      </c>
      <c r="AE627" s="106">
        <f t="shared" si="115"/>
        <v>13.574444444444445</v>
      </c>
      <c r="AF627" s="105">
        <f t="shared" si="116"/>
        <v>271.48888888888894</v>
      </c>
      <c r="AG627" s="105">
        <f t="shared" si="117"/>
        <v>371.51111111111106</v>
      </c>
    </row>
    <row r="628" spans="1:1029" s="88" customFormat="1" x14ac:dyDescent="0.35">
      <c r="A628" s="21">
        <v>10141103</v>
      </c>
      <c r="B628" s="135" t="s">
        <v>1665</v>
      </c>
      <c r="C628" s="272" t="s">
        <v>710</v>
      </c>
      <c r="D628" s="124" t="s">
        <v>14146</v>
      </c>
      <c r="E628" s="114" t="str">
        <f t="shared" si="107"/>
        <v>TRANSFORMADOR MARCA:GEC ALSTHOM PTS  1146 PTS  1146</v>
      </c>
      <c r="F628" s="124"/>
      <c r="G628" s="124" t="s">
        <v>14146</v>
      </c>
      <c r="H628" s="124" t="s">
        <v>1608</v>
      </c>
      <c r="I628" s="124" t="s">
        <v>1607</v>
      </c>
      <c r="J628" s="124"/>
      <c r="K628" s="142" t="s">
        <v>14145</v>
      </c>
      <c r="L628" s="142" t="s">
        <v>14144</v>
      </c>
      <c r="M628" s="124">
        <v>200</v>
      </c>
      <c r="N628" s="124">
        <v>11</v>
      </c>
      <c r="O628" s="21">
        <v>0.4</v>
      </c>
      <c r="P628" s="124" t="s">
        <v>514</v>
      </c>
      <c r="Q628" s="142">
        <v>1998</v>
      </c>
      <c r="R628" s="124" t="s">
        <v>1604</v>
      </c>
      <c r="S628" s="124"/>
      <c r="T628" s="116">
        <v>572</v>
      </c>
      <c r="U628" s="111">
        <v>45</v>
      </c>
      <c r="V628" s="113">
        <f t="shared" si="108"/>
        <v>342.5644444444444</v>
      </c>
      <c r="W628" s="113">
        <f t="shared" si="109"/>
        <v>229.4355555555556</v>
      </c>
      <c r="X628" s="112">
        <f t="shared" si="110"/>
        <v>229435.55555555559</v>
      </c>
      <c r="Y628" s="111"/>
      <c r="Z628" s="110">
        <f t="shared" si="118"/>
        <v>26</v>
      </c>
      <c r="AA628" s="109">
        <f t="shared" si="111"/>
        <v>28.6</v>
      </c>
      <c r="AB628" s="109">
        <f t="shared" si="112"/>
        <v>28600</v>
      </c>
      <c r="AC628" s="108">
        <f t="shared" si="113"/>
        <v>543.4</v>
      </c>
      <c r="AD628" s="107">
        <f t="shared" si="114"/>
        <v>2.2222222222222223E-2</v>
      </c>
      <c r="AE628" s="106">
        <f t="shared" si="115"/>
        <v>12.075555555555555</v>
      </c>
      <c r="AF628" s="105">
        <f t="shared" si="116"/>
        <v>241.51111111111115</v>
      </c>
      <c r="AG628" s="105">
        <f t="shared" si="117"/>
        <v>330.48888888888882</v>
      </c>
    </row>
    <row r="629" spans="1:1029" s="88" customFormat="1" x14ac:dyDescent="0.35">
      <c r="A629" s="21">
        <v>10141103</v>
      </c>
      <c r="B629" s="115" t="s">
        <v>1665</v>
      </c>
      <c r="C629" s="272" t="s">
        <v>710</v>
      </c>
      <c r="D629" s="133" t="s">
        <v>1613</v>
      </c>
      <c r="E629" s="114" t="str">
        <f t="shared" si="107"/>
        <v>TRANSFORMADOR MARCA:EI Transformers  PTS 1070</v>
      </c>
      <c r="F629" s="57" t="s">
        <v>940</v>
      </c>
      <c r="G629" s="21"/>
      <c r="H629" s="21" t="s">
        <v>494</v>
      </c>
      <c r="I629" s="21"/>
      <c r="J629" s="21"/>
      <c r="K629" s="133" t="s">
        <v>14143</v>
      </c>
      <c r="L629" s="133" t="s">
        <v>14142</v>
      </c>
      <c r="M629" s="21">
        <v>100</v>
      </c>
      <c r="N629" s="21">
        <v>33</v>
      </c>
      <c r="O629" s="21" t="s">
        <v>510</v>
      </c>
      <c r="P629" s="124" t="s">
        <v>516</v>
      </c>
      <c r="Q629" s="21">
        <v>1998</v>
      </c>
      <c r="R629" s="21" t="s">
        <v>14141</v>
      </c>
      <c r="S629" s="21" t="s">
        <v>14140</v>
      </c>
      <c r="T629" s="116">
        <v>763</v>
      </c>
      <c r="U629" s="111">
        <v>45</v>
      </c>
      <c r="V629" s="113">
        <f t="shared" si="108"/>
        <v>456.95222222222219</v>
      </c>
      <c r="W629" s="113">
        <f t="shared" si="109"/>
        <v>306.04777777777781</v>
      </c>
      <c r="X629" s="112">
        <f t="shared" si="110"/>
        <v>306047.77777777781</v>
      </c>
      <c r="Y629" s="111"/>
      <c r="Z629" s="110">
        <f t="shared" si="118"/>
        <v>26</v>
      </c>
      <c r="AA629" s="109">
        <f t="shared" si="111"/>
        <v>38.15</v>
      </c>
      <c r="AB629" s="109">
        <f t="shared" si="112"/>
        <v>38150</v>
      </c>
      <c r="AC629" s="108">
        <f t="shared" si="113"/>
        <v>724.85</v>
      </c>
      <c r="AD629" s="107">
        <f t="shared" si="114"/>
        <v>2.2222222222222223E-2</v>
      </c>
      <c r="AE629" s="106">
        <f t="shared" si="115"/>
        <v>16.10777777777778</v>
      </c>
      <c r="AF629" s="105">
        <f t="shared" si="116"/>
        <v>322.15555555555557</v>
      </c>
      <c r="AG629" s="105">
        <f t="shared" si="117"/>
        <v>440.84444444444443</v>
      </c>
    </row>
    <row r="630" spans="1:1029" s="88" customFormat="1" x14ac:dyDescent="0.35">
      <c r="A630" s="21">
        <v>10141103</v>
      </c>
      <c r="B630" s="115" t="s">
        <v>1665</v>
      </c>
      <c r="C630" s="272" t="s">
        <v>710</v>
      </c>
      <c r="D630" s="133" t="s">
        <v>14139</v>
      </c>
      <c r="E630" s="114" t="str">
        <f t="shared" si="107"/>
        <v>TRANSFORMADOR MARCA:NEI Transformers  PT 642</v>
      </c>
      <c r="F630" s="21"/>
      <c r="G630" s="21"/>
      <c r="H630" s="21" t="s">
        <v>862</v>
      </c>
      <c r="I630" s="21"/>
      <c r="J630" s="21"/>
      <c r="K630" s="133" t="s">
        <v>14138</v>
      </c>
      <c r="L630" s="133" t="s">
        <v>14137</v>
      </c>
      <c r="M630" s="21">
        <v>200</v>
      </c>
      <c r="N630" s="21">
        <v>33</v>
      </c>
      <c r="O630" s="21">
        <v>0.4</v>
      </c>
      <c r="P630" s="124" t="s">
        <v>516</v>
      </c>
      <c r="Q630" s="21">
        <v>1998</v>
      </c>
      <c r="R630" s="21" t="s">
        <v>1575</v>
      </c>
      <c r="S630" s="21" t="s">
        <v>14136</v>
      </c>
      <c r="T630" s="116">
        <v>991</v>
      </c>
      <c r="U630" s="111">
        <v>45</v>
      </c>
      <c r="V630" s="113">
        <f t="shared" si="108"/>
        <v>593.49888888888881</v>
      </c>
      <c r="W630" s="113">
        <f t="shared" si="109"/>
        <v>397.50111111111119</v>
      </c>
      <c r="X630" s="112">
        <f t="shared" si="110"/>
        <v>397501.11111111118</v>
      </c>
      <c r="Y630" s="111"/>
      <c r="Z630" s="110">
        <f t="shared" si="118"/>
        <v>26</v>
      </c>
      <c r="AA630" s="109">
        <f t="shared" si="111"/>
        <v>49.550000000000004</v>
      </c>
      <c r="AB630" s="109">
        <f t="shared" si="112"/>
        <v>49550.000000000007</v>
      </c>
      <c r="AC630" s="108">
        <f t="shared" si="113"/>
        <v>941.45</v>
      </c>
      <c r="AD630" s="107">
        <f t="shared" si="114"/>
        <v>2.2222222222222223E-2</v>
      </c>
      <c r="AE630" s="106">
        <f t="shared" si="115"/>
        <v>20.921111111111113</v>
      </c>
      <c r="AF630" s="105">
        <f t="shared" si="116"/>
        <v>418.42222222222227</v>
      </c>
      <c r="AG630" s="105">
        <f t="shared" si="117"/>
        <v>572.57777777777767</v>
      </c>
    </row>
    <row r="631" spans="1:1029" s="88" customFormat="1" x14ac:dyDescent="0.35">
      <c r="A631" s="21">
        <v>10141103</v>
      </c>
      <c r="B631" s="115" t="s">
        <v>1665</v>
      </c>
      <c r="C631" s="272" t="s">
        <v>710</v>
      </c>
      <c r="D631" s="133" t="s">
        <v>14135</v>
      </c>
      <c r="E631" s="114" t="str">
        <f t="shared" si="107"/>
        <v>TRANSFORMADOR MARCA:Actom  PT 659</v>
      </c>
      <c r="F631" s="21"/>
      <c r="G631" s="21"/>
      <c r="H631" s="21" t="s">
        <v>862</v>
      </c>
      <c r="I631" s="21"/>
      <c r="J631" s="21"/>
      <c r="K631" s="133" t="s">
        <v>14134</v>
      </c>
      <c r="L631" s="133" t="s">
        <v>14133</v>
      </c>
      <c r="M631" s="21">
        <v>315</v>
      </c>
      <c r="N631" s="21">
        <v>33</v>
      </c>
      <c r="O631" s="21">
        <v>0.4</v>
      </c>
      <c r="P631" s="124" t="s">
        <v>516</v>
      </c>
      <c r="Q631" s="21">
        <v>1998</v>
      </c>
      <c r="R631" s="21" t="s">
        <v>2251</v>
      </c>
      <c r="S631" s="21" t="s">
        <v>8253</v>
      </c>
      <c r="T631" s="116">
        <v>1039</v>
      </c>
      <c r="U631" s="111">
        <v>45</v>
      </c>
      <c r="V631" s="113">
        <f t="shared" si="108"/>
        <v>622.24555555555548</v>
      </c>
      <c r="W631" s="113">
        <f t="shared" si="109"/>
        <v>416.75444444444452</v>
      </c>
      <c r="X631" s="112">
        <f t="shared" si="110"/>
        <v>416754.4444444445</v>
      </c>
      <c r="Y631" s="111"/>
      <c r="Z631" s="110">
        <f t="shared" si="118"/>
        <v>26</v>
      </c>
      <c r="AA631" s="109">
        <f t="shared" si="111"/>
        <v>51.95</v>
      </c>
      <c r="AB631" s="109">
        <f t="shared" si="112"/>
        <v>51950</v>
      </c>
      <c r="AC631" s="108">
        <f t="shared" si="113"/>
        <v>987.05</v>
      </c>
      <c r="AD631" s="107">
        <f t="shared" si="114"/>
        <v>2.2222222222222223E-2</v>
      </c>
      <c r="AE631" s="106">
        <f t="shared" si="115"/>
        <v>21.934444444444445</v>
      </c>
      <c r="AF631" s="105">
        <f t="shared" si="116"/>
        <v>438.68888888888898</v>
      </c>
      <c r="AG631" s="105">
        <f t="shared" si="117"/>
        <v>600.31111111111102</v>
      </c>
    </row>
    <row r="632" spans="1:1029" s="88" customFormat="1" x14ac:dyDescent="0.35">
      <c r="A632" s="21">
        <v>10141103</v>
      </c>
      <c r="B632" s="115" t="s">
        <v>1665</v>
      </c>
      <c r="C632" s="272" t="s">
        <v>710</v>
      </c>
      <c r="D632" s="21" t="s">
        <v>1809</v>
      </c>
      <c r="E632" s="114" t="str">
        <f t="shared" si="107"/>
        <v>TRANSFORMADOR MARCA:Moçambique ANGOCHE PTS 5</v>
      </c>
      <c r="F632" s="57"/>
      <c r="G632" s="21" t="s">
        <v>709</v>
      </c>
      <c r="H632" s="21" t="s">
        <v>709</v>
      </c>
      <c r="I632" s="21" t="s">
        <v>14132</v>
      </c>
      <c r="J632" s="57"/>
      <c r="K632" s="57" t="s">
        <v>14131</v>
      </c>
      <c r="L632" s="57" t="s">
        <v>14130</v>
      </c>
      <c r="M632" s="21">
        <v>200</v>
      </c>
      <c r="N632" s="21" t="s">
        <v>19</v>
      </c>
      <c r="O632" s="21" t="s">
        <v>362</v>
      </c>
      <c r="P632" s="57">
        <v>3</v>
      </c>
      <c r="Q632" s="21">
        <v>1998</v>
      </c>
      <c r="R632" s="21" t="s">
        <v>11944</v>
      </c>
      <c r="S632" s="21">
        <v>92093</v>
      </c>
      <c r="T632" s="116">
        <v>991</v>
      </c>
      <c r="U632" s="111">
        <v>45</v>
      </c>
      <c r="V632" s="113">
        <f t="shared" si="108"/>
        <v>593.49888888888881</v>
      </c>
      <c r="W632" s="113">
        <f t="shared" si="109"/>
        <v>397.50111111111119</v>
      </c>
      <c r="X632" s="112">
        <f t="shared" si="110"/>
        <v>397501.11111111118</v>
      </c>
      <c r="Y632" s="111"/>
      <c r="Z632" s="110">
        <f t="shared" si="118"/>
        <v>26</v>
      </c>
      <c r="AA632" s="109">
        <f t="shared" si="111"/>
        <v>49.550000000000004</v>
      </c>
      <c r="AB632" s="109">
        <f t="shared" si="112"/>
        <v>49550.000000000007</v>
      </c>
      <c r="AC632" s="108">
        <f t="shared" si="113"/>
        <v>941.45</v>
      </c>
      <c r="AD632" s="107">
        <f t="shared" si="114"/>
        <v>2.2222222222222223E-2</v>
      </c>
      <c r="AE632" s="106">
        <f t="shared" si="115"/>
        <v>20.921111111111113</v>
      </c>
      <c r="AF632" s="105">
        <f t="shared" si="116"/>
        <v>418.42222222222227</v>
      </c>
      <c r="AG632" s="105">
        <f t="shared" si="117"/>
        <v>572.57777777777767</v>
      </c>
    </row>
    <row r="633" spans="1:1029" s="88" customFormat="1" x14ac:dyDescent="0.35">
      <c r="A633" s="21">
        <v>10141103</v>
      </c>
      <c r="B633" s="115" t="s">
        <v>1665</v>
      </c>
      <c r="C633" s="272" t="s">
        <v>710</v>
      </c>
      <c r="D633" s="21" t="s">
        <v>9228</v>
      </c>
      <c r="E633" s="114" t="str">
        <f t="shared" si="107"/>
        <v>TRANSFORMADOR MARCA:DELTA POWER MATLA (DPM) ANGOCHE PTS 7</v>
      </c>
      <c r="F633" s="21"/>
      <c r="G633" s="21" t="s">
        <v>709</v>
      </c>
      <c r="H633" s="21" t="s">
        <v>11296</v>
      </c>
      <c r="I633" s="21" t="s">
        <v>14129</v>
      </c>
      <c r="J633" s="21"/>
      <c r="K633" s="21" t="s">
        <v>14128</v>
      </c>
      <c r="L633" s="21" t="s">
        <v>14127</v>
      </c>
      <c r="M633" s="21">
        <v>32</v>
      </c>
      <c r="N633" s="21" t="s">
        <v>19</v>
      </c>
      <c r="O633" s="21" t="s">
        <v>362</v>
      </c>
      <c r="P633" s="57">
        <v>1</v>
      </c>
      <c r="Q633" s="21">
        <v>1998</v>
      </c>
      <c r="R633" s="21" t="s">
        <v>11292</v>
      </c>
      <c r="S633" s="21" t="s">
        <v>14126</v>
      </c>
      <c r="T633" s="116">
        <v>643</v>
      </c>
      <c r="U633" s="111">
        <v>45</v>
      </c>
      <c r="V633" s="113">
        <f t="shared" si="108"/>
        <v>385.08555555555552</v>
      </c>
      <c r="W633" s="113">
        <f t="shared" si="109"/>
        <v>257.91444444444448</v>
      </c>
      <c r="X633" s="112">
        <f t="shared" si="110"/>
        <v>257914.4444444445</v>
      </c>
      <c r="Y633" s="111"/>
      <c r="Z633" s="110">
        <f t="shared" si="118"/>
        <v>26</v>
      </c>
      <c r="AA633" s="109">
        <f t="shared" si="111"/>
        <v>32.15</v>
      </c>
      <c r="AB633" s="109">
        <f t="shared" si="112"/>
        <v>32150</v>
      </c>
      <c r="AC633" s="108">
        <f t="shared" si="113"/>
        <v>610.85</v>
      </c>
      <c r="AD633" s="107">
        <f t="shared" si="114"/>
        <v>2.2222222222222223E-2</v>
      </c>
      <c r="AE633" s="106">
        <f t="shared" si="115"/>
        <v>13.574444444444445</v>
      </c>
      <c r="AF633" s="105">
        <f t="shared" si="116"/>
        <v>271.48888888888894</v>
      </c>
      <c r="AG633" s="105">
        <f t="shared" si="117"/>
        <v>371.51111111111106</v>
      </c>
    </row>
    <row r="634" spans="1:1029" s="88" customFormat="1" x14ac:dyDescent="0.35">
      <c r="A634" s="21">
        <v>10141103</v>
      </c>
      <c r="B634" s="115" t="s">
        <v>1665</v>
      </c>
      <c r="C634" s="272" t="s">
        <v>710</v>
      </c>
      <c r="D634" s="173" t="s">
        <v>808</v>
      </c>
      <c r="E634" s="114" t="str">
        <f t="shared" si="107"/>
        <v>TRANSFORMADOR MARCA:Efacec  Inhambane No Label</v>
      </c>
      <c r="F634" s="173"/>
      <c r="G634" s="21" t="s">
        <v>1695</v>
      </c>
      <c r="H634" s="21" t="s">
        <v>1695</v>
      </c>
      <c r="I634" s="173"/>
      <c r="J634" s="118"/>
      <c r="K634" s="173" t="s">
        <v>14125</v>
      </c>
      <c r="L634" s="174" t="s">
        <v>14124</v>
      </c>
      <c r="M634" s="173">
        <v>400</v>
      </c>
      <c r="N634" s="173">
        <v>33</v>
      </c>
      <c r="O634" s="173">
        <v>0.4</v>
      </c>
      <c r="P634" s="124" t="s">
        <v>516</v>
      </c>
      <c r="Q634" s="173">
        <v>1998</v>
      </c>
      <c r="R634" s="173" t="s">
        <v>1705</v>
      </c>
      <c r="S634" s="173">
        <v>11433</v>
      </c>
      <c r="T634" s="116">
        <v>1039</v>
      </c>
      <c r="U634" s="111">
        <v>45</v>
      </c>
      <c r="V634" s="113">
        <f t="shared" si="108"/>
        <v>622.24555555555548</v>
      </c>
      <c r="W634" s="113">
        <f t="shared" si="109"/>
        <v>416.75444444444452</v>
      </c>
      <c r="X634" s="112">
        <f t="shared" si="110"/>
        <v>416754.4444444445</v>
      </c>
      <c r="Y634" s="118"/>
      <c r="Z634" s="110">
        <f t="shared" si="118"/>
        <v>26</v>
      </c>
      <c r="AA634" s="109">
        <f t="shared" si="111"/>
        <v>51.95</v>
      </c>
      <c r="AB634" s="109">
        <f t="shared" si="112"/>
        <v>51950</v>
      </c>
      <c r="AC634" s="108">
        <f t="shared" si="113"/>
        <v>987.05</v>
      </c>
      <c r="AD634" s="107">
        <f t="shared" si="114"/>
        <v>2.2222222222222223E-2</v>
      </c>
      <c r="AE634" s="106">
        <f t="shared" si="115"/>
        <v>21.934444444444445</v>
      </c>
      <c r="AF634" s="105">
        <f t="shared" si="116"/>
        <v>438.68888888888898</v>
      </c>
      <c r="AG634" s="105">
        <f t="shared" si="117"/>
        <v>600.31111111111102</v>
      </c>
    </row>
    <row r="635" spans="1:1029" s="88" customFormat="1" x14ac:dyDescent="0.35">
      <c r="A635" s="21">
        <v>10141103</v>
      </c>
      <c r="B635" s="115" t="s">
        <v>1665</v>
      </c>
      <c r="C635" s="272" t="s">
        <v>710</v>
      </c>
      <c r="D635" s="173" t="s">
        <v>808</v>
      </c>
      <c r="E635" s="114" t="str">
        <f t="shared" si="107"/>
        <v>TRANSFORMADOR MARCA:Efacec  Inhambane No Label</v>
      </c>
      <c r="F635" s="21"/>
      <c r="G635" s="21" t="s">
        <v>1695</v>
      </c>
      <c r="H635" s="21" t="s">
        <v>1695</v>
      </c>
      <c r="I635" s="21"/>
      <c r="J635" s="118"/>
      <c r="K635" s="171" t="s">
        <v>14123</v>
      </c>
      <c r="L635" s="171" t="s">
        <v>14122</v>
      </c>
      <c r="M635" s="21">
        <v>200</v>
      </c>
      <c r="N635" s="21">
        <v>33</v>
      </c>
      <c r="O635" s="21">
        <v>0.4</v>
      </c>
      <c r="P635" s="124" t="s">
        <v>516</v>
      </c>
      <c r="Q635" s="21">
        <v>1998</v>
      </c>
      <c r="R635" s="21" t="s">
        <v>1705</v>
      </c>
      <c r="S635" s="21">
        <v>11438.5</v>
      </c>
      <c r="T635" s="126">
        <v>991</v>
      </c>
      <c r="U635" s="111">
        <v>45</v>
      </c>
      <c r="V635" s="113">
        <f t="shared" si="108"/>
        <v>593.49888888888881</v>
      </c>
      <c r="W635" s="113">
        <f t="shared" si="109"/>
        <v>397.50111111111119</v>
      </c>
      <c r="X635" s="112">
        <f t="shared" si="110"/>
        <v>397501.11111111118</v>
      </c>
      <c r="Y635" s="118"/>
      <c r="Z635" s="110">
        <f t="shared" si="118"/>
        <v>26</v>
      </c>
      <c r="AA635" s="109">
        <f t="shared" si="111"/>
        <v>49.550000000000004</v>
      </c>
      <c r="AB635" s="109">
        <f t="shared" si="112"/>
        <v>49550.000000000007</v>
      </c>
      <c r="AC635" s="108">
        <f t="shared" si="113"/>
        <v>941.45</v>
      </c>
      <c r="AD635" s="107">
        <f t="shared" si="114"/>
        <v>2.2222222222222223E-2</v>
      </c>
      <c r="AE635" s="106">
        <f t="shared" si="115"/>
        <v>20.921111111111113</v>
      </c>
      <c r="AF635" s="105">
        <f t="shared" si="116"/>
        <v>418.42222222222227</v>
      </c>
      <c r="AG635" s="105">
        <f t="shared" si="117"/>
        <v>572.57777777777767</v>
      </c>
    </row>
    <row r="636" spans="1:1029" s="88" customFormat="1" x14ac:dyDescent="0.35">
      <c r="A636" s="21">
        <v>10141103</v>
      </c>
      <c r="B636" s="162" t="s">
        <v>725</v>
      </c>
      <c r="C636" s="272" t="s">
        <v>710</v>
      </c>
      <c r="D636" s="124" t="s">
        <v>1613</v>
      </c>
      <c r="E636" s="114" t="str">
        <f t="shared" si="107"/>
        <v>TRANSFORMADOR MARCA:NEI PTS 1070 PTS 1070</v>
      </c>
      <c r="F636" s="124"/>
      <c r="G636" s="124" t="s">
        <v>1613</v>
      </c>
      <c r="H636" s="124" t="s">
        <v>303</v>
      </c>
      <c r="I636" s="21"/>
      <c r="J636" s="57"/>
      <c r="K636" s="142" t="s">
        <v>1612</v>
      </c>
      <c r="L636" s="142" t="s">
        <v>1611</v>
      </c>
      <c r="M636" s="21">
        <v>100</v>
      </c>
      <c r="N636" s="124">
        <v>33</v>
      </c>
      <c r="O636" s="21">
        <v>0.4</v>
      </c>
      <c r="P636" s="124" t="s">
        <v>514</v>
      </c>
      <c r="Q636" s="142">
        <v>1998</v>
      </c>
      <c r="R636" s="21" t="s">
        <v>1531</v>
      </c>
      <c r="S636" s="124" t="s">
        <v>1610</v>
      </c>
      <c r="T636" s="116">
        <v>763</v>
      </c>
      <c r="U636" s="111">
        <v>45</v>
      </c>
      <c r="V636" s="113">
        <f t="shared" si="108"/>
        <v>456.95222222222219</v>
      </c>
      <c r="W636" s="113">
        <f t="shared" si="109"/>
        <v>306.04777777777781</v>
      </c>
      <c r="X636" s="112">
        <f t="shared" si="110"/>
        <v>306047.77777777781</v>
      </c>
      <c r="Y636" s="111"/>
      <c r="Z636" s="110">
        <f t="shared" si="118"/>
        <v>26</v>
      </c>
      <c r="AA636" s="109">
        <f t="shared" si="111"/>
        <v>38.15</v>
      </c>
      <c r="AB636" s="109">
        <f t="shared" si="112"/>
        <v>38150</v>
      </c>
      <c r="AC636" s="108">
        <f t="shared" si="113"/>
        <v>724.85</v>
      </c>
      <c r="AD636" s="107">
        <f t="shared" si="114"/>
        <v>2.2222222222222223E-2</v>
      </c>
      <c r="AE636" s="106">
        <f t="shared" si="115"/>
        <v>16.10777777777778</v>
      </c>
      <c r="AF636" s="105">
        <f t="shared" si="116"/>
        <v>322.15555555555557</v>
      </c>
      <c r="AG636" s="105">
        <f t="shared" si="117"/>
        <v>440.84444444444443</v>
      </c>
    </row>
    <row r="637" spans="1:1029" s="88" customFormat="1" x14ac:dyDescent="0.35">
      <c r="A637" s="21">
        <v>10141103</v>
      </c>
      <c r="B637" s="162" t="s">
        <v>725</v>
      </c>
      <c r="C637" s="272" t="s">
        <v>710</v>
      </c>
      <c r="D637" s="124" t="s">
        <v>1609</v>
      </c>
      <c r="E637" s="114" t="str">
        <f t="shared" si="107"/>
        <v>TRANSFORMADOR MARCA:GEC ALSTHOM PTS  249 PTS  249</v>
      </c>
      <c r="F637" s="124"/>
      <c r="G637" s="124" t="s">
        <v>1609</v>
      </c>
      <c r="H637" s="124" t="s">
        <v>1608</v>
      </c>
      <c r="I637" s="21" t="s">
        <v>1607</v>
      </c>
      <c r="J637" s="124"/>
      <c r="K637" s="142" t="s">
        <v>1606</v>
      </c>
      <c r="L637" s="142" t="s">
        <v>1605</v>
      </c>
      <c r="M637" s="124">
        <v>200</v>
      </c>
      <c r="N637" s="124">
        <v>11</v>
      </c>
      <c r="O637" s="21">
        <v>0.4</v>
      </c>
      <c r="P637" s="124" t="s">
        <v>514</v>
      </c>
      <c r="Q637" s="142">
        <v>1998</v>
      </c>
      <c r="R637" s="124" t="s">
        <v>1604</v>
      </c>
      <c r="S637" s="124" t="s">
        <v>1603</v>
      </c>
      <c r="T637" s="116">
        <v>572</v>
      </c>
      <c r="U637" s="111">
        <v>45</v>
      </c>
      <c r="V637" s="113">
        <f t="shared" si="108"/>
        <v>342.5644444444444</v>
      </c>
      <c r="W637" s="113">
        <f t="shared" si="109"/>
        <v>229.4355555555556</v>
      </c>
      <c r="X637" s="112">
        <f t="shared" si="110"/>
        <v>229435.55555555559</v>
      </c>
      <c r="Y637" s="111"/>
      <c r="Z637" s="110">
        <f t="shared" si="118"/>
        <v>26</v>
      </c>
      <c r="AA637" s="109">
        <f t="shared" si="111"/>
        <v>28.6</v>
      </c>
      <c r="AB637" s="109">
        <f t="shared" si="112"/>
        <v>28600</v>
      </c>
      <c r="AC637" s="108">
        <f t="shared" si="113"/>
        <v>543.4</v>
      </c>
      <c r="AD637" s="107">
        <f t="shared" si="114"/>
        <v>2.2222222222222223E-2</v>
      </c>
      <c r="AE637" s="106">
        <f t="shared" si="115"/>
        <v>12.075555555555555</v>
      </c>
      <c r="AF637" s="105">
        <f t="shared" si="116"/>
        <v>241.51111111111115</v>
      </c>
      <c r="AG637" s="105">
        <f t="shared" si="117"/>
        <v>330.48888888888882</v>
      </c>
    </row>
    <row r="638" spans="1:1029" s="88" customFormat="1" x14ac:dyDescent="0.35">
      <c r="A638" s="21">
        <v>10141103</v>
      </c>
      <c r="B638" s="115" t="s">
        <v>496</v>
      </c>
      <c r="C638" s="272" t="s">
        <v>495</v>
      </c>
      <c r="D638" s="21" t="s">
        <v>501</v>
      </c>
      <c r="E638" s="114" t="str">
        <f t="shared" si="107"/>
        <v>TRANSFORMADOR AUXILIAR MARCA:ABB GURUE AT 1</v>
      </c>
      <c r="F638" s="57"/>
      <c r="G638" s="21" t="s">
        <v>164</v>
      </c>
      <c r="H638" s="21" t="s">
        <v>164</v>
      </c>
      <c r="I638" s="21"/>
      <c r="J638" s="57"/>
      <c r="K638" s="21" t="s">
        <v>163</v>
      </c>
      <c r="L638" s="21" t="s">
        <v>162</v>
      </c>
      <c r="M638" s="21" t="s">
        <v>648</v>
      </c>
      <c r="N638" s="21" t="s">
        <v>19</v>
      </c>
      <c r="O638" s="21">
        <v>400</v>
      </c>
      <c r="P638" s="57">
        <v>3</v>
      </c>
      <c r="Q638" s="57">
        <v>1998</v>
      </c>
      <c r="R638" s="57" t="s">
        <v>15</v>
      </c>
      <c r="S638" s="57" t="s">
        <v>647</v>
      </c>
      <c r="T638" s="116">
        <v>643</v>
      </c>
      <c r="U638" s="111">
        <v>45</v>
      </c>
      <c r="V638" s="113">
        <f t="shared" si="108"/>
        <v>385.08555555555552</v>
      </c>
      <c r="W638" s="113">
        <f t="shared" si="109"/>
        <v>257.91444444444448</v>
      </c>
      <c r="X638" s="112">
        <f t="shared" si="110"/>
        <v>257914.4444444445</v>
      </c>
      <c r="Y638" s="111"/>
      <c r="Z638" s="110">
        <f t="shared" si="118"/>
        <v>26</v>
      </c>
      <c r="AA638" s="109">
        <f t="shared" si="111"/>
        <v>32.15</v>
      </c>
      <c r="AB638" s="109">
        <f t="shared" si="112"/>
        <v>32150</v>
      </c>
      <c r="AC638" s="108">
        <f t="shared" si="113"/>
        <v>610.85</v>
      </c>
      <c r="AD638" s="107">
        <f t="shared" si="114"/>
        <v>2.2222222222222223E-2</v>
      </c>
      <c r="AE638" s="106">
        <f t="shared" si="115"/>
        <v>13.574444444444445</v>
      </c>
      <c r="AF638" s="105">
        <f t="shared" si="116"/>
        <v>271.48888888888894</v>
      </c>
      <c r="AG638" s="105">
        <f t="shared" si="117"/>
        <v>371.51111111111106</v>
      </c>
    </row>
    <row r="639" spans="1:1029" s="88" customFormat="1" x14ac:dyDescent="0.35">
      <c r="A639" s="21">
        <v>10141103</v>
      </c>
      <c r="B639" s="115" t="s">
        <v>496</v>
      </c>
      <c r="C639" s="272" t="s">
        <v>495</v>
      </c>
      <c r="D639" s="21" t="s">
        <v>501</v>
      </c>
      <c r="E639" s="114" t="str">
        <f t="shared" si="107"/>
        <v>TRANSFORMADOR AUXILIAR MARCA:ABB GURUE AT 1</v>
      </c>
      <c r="F639" s="57"/>
      <c r="G639" s="21" t="s">
        <v>164</v>
      </c>
      <c r="H639" s="21" t="s">
        <v>164</v>
      </c>
      <c r="I639" s="21"/>
      <c r="J639" s="57"/>
      <c r="K639" s="21" t="s">
        <v>163</v>
      </c>
      <c r="L639" s="21" t="s">
        <v>162</v>
      </c>
      <c r="M639" s="21" t="s">
        <v>648</v>
      </c>
      <c r="N639" s="21" t="s">
        <v>19</v>
      </c>
      <c r="O639" s="21">
        <v>400</v>
      </c>
      <c r="P639" s="57">
        <v>3</v>
      </c>
      <c r="Q639" s="57">
        <v>1998</v>
      </c>
      <c r="R639" s="57" t="s">
        <v>15</v>
      </c>
      <c r="S639" s="57" t="s">
        <v>647</v>
      </c>
      <c r="T639" s="116">
        <v>643</v>
      </c>
      <c r="U639" s="21">
        <v>45</v>
      </c>
      <c r="V639" s="113">
        <f t="shared" si="108"/>
        <v>385.08555555555552</v>
      </c>
      <c r="W639" s="113">
        <f t="shared" si="109"/>
        <v>257.91444444444448</v>
      </c>
      <c r="X639" s="112">
        <f t="shared" si="110"/>
        <v>257914.4444444445</v>
      </c>
      <c r="Y639" s="111"/>
      <c r="Z639" s="110">
        <f t="shared" si="118"/>
        <v>26</v>
      </c>
      <c r="AA639" s="109">
        <f t="shared" si="111"/>
        <v>32.15</v>
      </c>
      <c r="AB639" s="109">
        <f t="shared" si="112"/>
        <v>32150</v>
      </c>
      <c r="AC639" s="108">
        <f t="shared" si="113"/>
        <v>610.85</v>
      </c>
      <c r="AD639" s="107">
        <f t="shared" si="114"/>
        <v>2.2222222222222223E-2</v>
      </c>
      <c r="AE639" s="106">
        <f t="shared" si="115"/>
        <v>13.574444444444445</v>
      </c>
      <c r="AF639" s="105">
        <f t="shared" si="116"/>
        <v>271.48888888888894</v>
      </c>
      <c r="AG639" s="105">
        <f t="shared" si="117"/>
        <v>371.51111111111106</v>
      </c>
      <c r="AH639" s="104"/>
      <c r="AI639" s="104"/>
      <c r="AJ639" s="104"/>
      <c r="AK639" s="104"/>
      <c r="AL639" s="104"/>
      <c r="AM639" s="104"/>
      <c r="AN639" s="104"/>
      <c r="AO639" s="104"/>
      <c r="AP639" s="104"/>
      <c r="AQ639" s="104"/>
      <c r="AR639" s="104"/>
      <c r="AS639" s="104"/>
      <c r="AT639" s="104"/>
      <c r="AU639" s="104"/>
      <c r="AV639" s="104"/>
      <c r="AW639" s="104"/>
      <c r="AX639" s="104"/>
      <c r="AY639" s="104"/>
      <c r="AZ639" s="104"/>
      <c r="BA639" s="104"/>
      <c r="BB639" s="104"/>
      <c r="BC639" s="104"/>
      <c r="BD639" s="104"/>
      <c r="BE639" s="104"/>
      <c r="BF639" s="104"/>
      <c r="BG639" s="104"/>
      <c r="BH639" s="104"/>
      <c r="BI639" s="104"/>
      <c r="BJ639" s="104"/>
      <c r="BK639" s="104"/>
      <c r="BL639" s="104"/>
      <c r="BM639" s="104"/>
      <c r="BN639" s="104"/>
      <c r="BO639" s="104"/>
      <c r="BP639" s="104"/>
      <c r="BQ639" s="104"/>
      <c r="BR639" s="104"/>
      <c r="BS639" s="104"/>
      <c r="BT639" s="104"/>
      <c r="BU639" s="104"/>
      <c r="BV639" s="104"/>
      <c r="BW639" s="104"/>
      <c r="BX639" s="104"/>
      <c r="BY639" s="104"/>
      <c r="BZ639" s="104"/>
      <c r="CA639" s="104"/>
      <c r="CB639" s="104"/>
      <c r="CC639" s="104"/>
      <c r="CD639" s="104"/>
      <c r="CE639" s="104"/>
      <c r="CF639" s="104"/>
      <c r="CG639" s="104"/>
      <c r="CH639" s="104"/>
      <c r="CI639" s="104"/>
      <c r="CJ639" s="104"/>
      <c r="CK639" s="104"/>
      <c r="CL639" s="104"/>
      <c r="CM639" s="104"/>
      <c r="CN639" s="104"/>
      <c r="CO639" s="104"/>
      <c r="CP639" s="104"/>
      <c r="CQ639" s="104"/>
      <c r="CR639" s="104"/>
      <c r="CS639" s="104"/>
      <c r="CT639" s="104"/>
      <c r="CU639" s="104"/>
      <c r="CV639" s="104"/>
      <c r="CW639" s="104"/>
      <c r="CX639" s="104"/>
      <c r="CY639" s="104"/>
      <c r="CZ639" s="104"/>
      <c r="DA639" s="104"/>
      <c r="DB639" s="104"/>
      <c r="DC639" s="104"/>
      <c r="DD639" s="104"/>
      <c r="DE639" s="104"/>
      <c r="DF639" s="104"/>
      <c r="DG639" s="104"/>
      <c r="DH639" s="104"/>
      <c r="DI639" s="104"/>
      <c r="DJ639" s="104"/>
      <c r="DK639" s="104"/>
      <c r="DL639" s="104"/>
      <c r="DM639" s="104"/>
      <c r="DN639" s="104"/>
      <c r="DO639" s="104"/>
      <c r="DP639" s="104"/>
      <c r="DQ639" s="104"/>
      <c r="DR639" s="104"/>
      <c r="DS639" s="104"/>
      <c r="DT639" s="104"/>
      <c r="DU639" s="104"/>
      <c r="DV639" s="104"/>
      <c r="DW639" s="104"/>
      <c r="DX639" s="104"/>
      <c r="DY639" s="104"/>
      <c r="DZ639" s="104"/>
      <c r="EA639" s="104"/>
      <c r="EB639" s="104"/>
      <c r="EC639" s="104"/>
      <c r="ED639" s="104"/>
      <c r="EE639" s="104"/>
      <c r="EF639" s="104"/>
      <c r="EG639" s="104"/>
      <c r="EH639" s="104"/>
      <c r="EI639" s="104"/>
      <c r="EJ639" s="104"/>
      <c r="EK639" s="104"/>
      <c r="EL639" s="104"/>
      <c r="EM639" s="104"/>
      <c r="EN639" s="104"/>
      <c r="EO639" s="104"/>
      <c r="EP639" s="104"/>
      <c r="EQ639" s="104"/>
      <c r="ER639" s="104"/>
      <c r="ES639" s="104"/>
      <c r="ET639" s="104"/>
      <c r="EU639" s="104"/>
      <c r="EV639" s="104"/>
      <c r="EW639" s="104"/>
      <c r="EX639" s="104"/>
      <c r="EY639" s="104"/>
      <c r="EZ639" s="104"/>
      <c r="FA639" s="104"/>
      <c r="FB639" s="104"/>
      <c r="FC639" s="104"/>
      <c r="FD639" s="104"/>
      <c r="FE639" s="104"/>
      <c r="FF639" s="104"/>
      <c r="FG639" s="104"/>
      <c r="FH639" s="104"/>
      <c r="FI639" s="104"/>
      <c r="FJ639" s="104"/>
      <c r="FK639" s="104"/>
      <c r="FL639" s="104"/>
      <c r="FM639" s="104"/>
      <c r="FN639" s="104"/>
      <c r="FO639" s="104"/>
      <c r="FP639" s="104"/>
      <c r="FQ639" s="104"/>
      <c r="FR639" s="104"/>
      <c r="FS639" s="104"/>
      <c r="FT639" s="104"/>
      <c r="FU639" s="104"/>
      <c r="FV639" s="104"/>
      <c r="FW639" s="104"/>
      <c r="FX639" s="104"/>
      <c r="FY639" s="104"/>
      <c r="FZ639" s="104"/>
      <c r="GA639" s="104"/>
      <c r="GB639" s="104"/>
      <c r="GC639" s="104"/>
      <c r="GD639" s="104"/>
      <c r="GE639" s="104"/>
      <c r="GF639" s="104"/>
      <c r="GG639" s="104"/>
      <c r="GH639" s="104"/>
      <c r="GI639" s="104"/>
      <c r="GJ639" s="104"/>
      <c r="GK639" s="104"/>
      <c r="GL639" s="104"/>
      <c r="GM639" s="104"/>
      <c r="GN639" s="104"/>
      <c r="GO639" s="104"/>
      <c r="GP639" s="104"/>
      <c r="GQ639" s="104"/>
      <c r="GR639" s="104"/>
      <c r="GS639" s="104"/>
      <c r="GT639" s="104"/>
      <c r="GU639" s="104"/>
      <c r="GV639" s="104"/>
      <c r="GW639" s="104"/>
      <c r="GX639" s="104"/>
      <c r="GY639" s="104"/>
      <c r="GZ639" s="104"/>
      <c r="HA639" s="104"/>
      <c r="HB639" s="104"/>
      <c r="HC639" s="104"/>
      <c r="HD639" s="104"/>
      <c r="HE639" s="104"/>
      <c r="HF639" s="104"/>
      <c r="HG639" s="104"/>
      <c r="HH639" s="104"/>
      <c r="HI639" s="104"/>
      <c r="HJ639" s="104"/>
      <c r="HK639" s="104"/>
      <c r="HL639" s="104"/>
      <c r="HM639" s="104"/>
      <c r="HN639" s="104"/>
      <c r="HO639" s="104"/>
      <c r="HP639" s="104"/>
      <c r="HQ639" s="104"/>
      <c r="HR639" s="104"/>
      <c r="HS639" s="104"/>
      <c r="HT639" s="104"/>
      <c r="HU639" s="104"/>
      <c r="HV639" s="104"/>
      <c r="HW639" s="104"/>
      <c r="HX639" s="104"/>
      <c r="HY639" s="104"/>
      <c r="HZ639" s="104"/>
      <c r="IA639" s="104"/>
      <c r="IB639" s="104"/>
      <c r="IC639" s="104"/>
      <c r="ID639" s="104"/>
      <c r="IE639" s="104"/>
      <c r="IF639" s="104"/>
      <c r="IG639" s="104"/>
      <c r="IH639" s="104"/>
      <c r="II639" s="104"/>
      <c r="IJ639" s="104"/>
      <c r="IK639" s="104"/>
      <c r="IL639" s="104"/>
      <c r="IM639" s="104"/>
      <c r="IN639" s="104"/>
      <c r="IO639" s="104"/>
      <c r="IP639" s="104"/>
      <c r="IQ639" s="104"/>
      <c r="IR639" s="104"/>
      <c r="IS639" s="104"/>
      <c r="IT639" s="104"/>
      <c r="IU639" s="104"/>
      <c r="IV639" s="104"/>
      <c r="IW639" s="104"/>
      <c r="IX639" s="104"/>
      <c r="IY639" s="104"/>
      <c r="IZ639" s="104"/>
      <c r="JA639" s="104"/>
      <c r="JB639" s="104"/>
      <c r="JC639" s="104"/>
      <c r="JD639" s="104"/>
      <c r="JE639" s="104"/>
      <c r="JF639" s="104"/>
      <c r="JG639" s="104"/>
      <c r="JH639" s="104"/>
      <c r="JI639" s="104"/>
      <c r="JJ639" s="104"/>
      <c r="JK639" s="104"/>
      <c r="JL639" s="104"/>
      <c r="JM639" s="104"/>
      <c r="JN639" s="104"/>
      <c r="JO639" s="104"/>
      <c r="JP639" s="104"/>
      <c r="JQ639" s="104"/>
      <c r="JR639" s="104"/>
      <c r="JS639" s="104"/>
      <c r="JT639" s="104"/>
      <c r="JU639" s="104"/>
      <c r="JV639" s="104"/>
      <c r="JW639" s="104"/>
      <c r="JX639" s="104"/>
      <c r="JY639" s="104"/>
      <c r="JZ639" s="104"/>
      <c r="KA639" s="104"/>
      <c r="KB639" s="104"/>
      <c r="KC639" s="104"/>
      <c r="KD639" s="104"/>
      <c r="KE639" s="104"/>
      <c r="KF639" s="104"/>
      <c r="KG639" s="104"/>
      <c r="KH639" s="104"/>
      <c r="KI639" s="104"/>
      <c r="KJ639" s="104"/>
      <c r="KK639" s="104"/>
      <c r="KL639" s="104"/>
      <c r="KM639" s="104"/>
      <c r="KN639" s="104"/>
      <c r="KO639" s="104"/>
      <c r="KP639" s="104"/>
      <c r="KQ639" s="104"/>
      <c r="KR639" s="104"/>
      <c r="KS639" s="104"/>
      <c r="KT639" s="104"/>
      <c r="KU639" s="104"/>
      <c r="KV639" s="104"/>
      <c r="KW639" s="104"/>
      <c r="KX639" s="104"/>
      <c r="KY639" s="104"/>
      <c r="KZ639" s="104"/>
      <c r="LA639" s="104"/>
      <c r="LB639" s="104"/>
      <c r="LC639" s="104"/>
      <c r="LD639" s="104"/>
      <c r="LE639" s="104"/>
      <c r="LF639" s="104"/>
      <c r="LG639" s="104"/>
      <c r="LH639" s="104"/>
      <c r="LI639" s="104"/>
      <c r="LJ639" s="104"/>
      <c r="LK639" s="104"/>
      <c r="LL639" s="104"/>
      <c r="LM639" s="104"/>
      <c r="LN639" s="104"/>
      <c r="LO639" s="104"/>
      <c r="LP639" s="104"/>
      <c r="LQ639" s="104"/>
      <c r="LR639" s="104"/>
      <c r="LS639" s="104"/>
      <c r="LT639" s="104"/>
      <c r="LU639" s="104"/>
      <c r="LV639" s="104"/>
      <c r="LW639" s="104"/>
      <c r="LX639" s="104"/>
      <c r="LY639" s="104"/>
      <c r="LZ639" s="104"/>
      <c r="MA639" s="104"/>
      <c r="MB639" s="104"/>
      <c r="MC639" s="104"/>
      <c r="MD639" s="104"/>
      <c r="ME639" s="104"/>
      <c r="MF639" s="104"/>
      <c r="MG639" s="104"/>
      <c r="MH639" s="104"/>
      <c r="MI639" s="104"/>
      <c r="MJ639" s="104"/>
      <c r="MK639" s="104"/>
      <c r="ML639" s="104"/>
      <c r="MM639" s="104"/>
      <c r="MN639" s="104"/>
      <c r="MO639" s="104"/>
      <c r="MP639" s="104"/>
      <c r="MQ639" s="104"/>
      <c r="MR639" s="104"/>
      <c r="MS639" s="104"/>
      <c r="MT639" s="104"/>
      <c r="MU639" s="104"/>
      <c r="MV639" s="104"/>
      <c r="MW639" s="104"/>
      <c r="MX639" s="104"/>
      <c r="MY639" s="104"/>
      <c r="MZ639" s="104"/>
      <c r="NA639" s="104"/>
      <c r="NB639" s="104"/>
      <c r="NC639" s="104"/>
      <c r="ND639" s="104"/>
      <c r="NE639" s="104"/>
      <c r="NF639" s="104"/>
      <c r="NG639" s="104"/>
      <c r="NH639" s="104"/>
      <c r="NI639" s="104"/>
      <c r="NJ639" s="104"/>
      <c r="NK639" s="104"/>
      <c r="NL639" s="104"/>
      <c r="NM639" s="104"/>
      <c r="NN639" s="104"/>
      <c r="NO639" s="104"/>
      <c r="NP639" s="104"/>
      <c r="NQ639" s="104"/>
      <c r="NR639" s="104"/>
      <c r="NS639" s="104"/>
      <c r="NT639" s="104"/>
      <c r="NU639" s="104"/>
      <c r="NV639" s="104"/>
      <c r="NW639" s="104"/>
      <c r="NX639" s="104"/>
      <c r="NY639" s="104"/>
      <c r="NZ639" s="104"/>
      <c r="OA639" s="104"/>
      <c r="OB639" s="104"/>
      <c r="OC639" s="104"/>
      <c r="OD639" s="104"/>
      <c r="OE639" s="104"/>
      <c r="OF639" s="104"/>
      <c r="OG639" s="104"/>
      <c r="OH639" s="104"/>
      <c r="OI639" s="104"/>
      <c r="OJ639" s="104"/>
      <c r="OK639" s="104"/>
      <c r="OL639" s="104"/>
      <c r="OM639" s="104"/>
      <c r="ON639" s="104"/>
      <c r="OO639" s="104"/>
      <c r="OP639" s="104"/>
      <c r="OQ639" s="104"/>
      <c r="OR639" s="104"/>
      <c r="OS639" s="104"/>
      <c r="OT639" s="104"/>
      <c r="OU639" s="104"/>
      <c r="OV639" s="104"/>
      <c r="OW639" s="104"/>
      <c r="OX639" s="104"/>
      <c r="OY639" s="104"/>
      <c r="OZ639" s="104"/>
      <c r="PA639" s="104"/>
      <c r="PB639" s="104"/>
      <c r="PC639" s="104"/>
      <c r="PD639" s="104"/>
      <c r="PE639" s="104"/>
      <c r="PF639" s="104"/>
      <c r="PG639" s="104"/>
      <c r="PH639" s="104"/>
      <c r="PI639" s="104"/>
      <c r="PJ639" s="104"/>
      <c r="PK639" s="104"/>
      <c r="PL639" s="104"/>
      <c r="PM639" s="104"/>
      <c r="PN639" s="104"/>
      <c r="PO639" s="104"/>
      <c r="PP639" s="104"/>
      <c r="PQ639" s="104"/>
      <c r="PR639" s="104"/>
      <c r="PS639" s="104"/>
      <c r="PT639" s="104"/>
      <c r="PU639" s="104"/>
      <c r="PV639" s="104"/>
      <c r="PW639" s="104"/>
      <c r="PX639" s="104"/>
      <c r="PY639" s="104"/>
      <c r="PZ639" s="104"/>
      <c r="QA639" s="104"/>
      <c r="QB639" s="104"/>
      <c r="QC639" s="104"/>
      <c r="QD639" s="104"/>
      <c r="QE639" s="104"/>
      <c r="QF639" s="104"/>
      <c r="QG639" s="104"/>
      <c r="QH639" s="104"/>
      <c r="QI639" s="104"/>
      <c r="QJ639" s="104"/>
      <c r="QK639" s="104"/>
      <c r="QL639" s="104"/>
      <c r="QM639" s="104"/>
      <c r="QN639" s="104"/>
      <c r="QO639" s="104"/>
      <c r="QP639" s="104"/>
      <c r="QQ639" s="104"/>
      <c r="QR639" s="104"/>
      <c r="QS639" s="104"/>
      <c r="QT639" s="104"/>
      <c r="QU639" s="104"/>
      <c r="QV639" s="104"/>
      <c r="QW639" s="104"/>
      <c r="QX639" s="104"/>
      <c r="QY639" s="104"/>
      <c r="QZ639" s="104"/>
      <c r="RA639" s="104"/>
      <c r="RB639" s="104"/>
      <c r="RC639" s="104"/>
      <c r="RD639" s="104"/>
      <c r="RE639" s="104"/>
      <c r="RF639" s="104"/>
      <c r="RG639" s="104"/>
      <c r="RH639" s="104"/>
      <c r="RI639" s="104"/>
      <c r="RJ639" s="104"/>
      <c r="RK639" s="104"/>
      <c r="RL639" s="104"/>
      <c r="RM639" s="104"/>
      <c r="RN639" s="104"/>
      <c r="RO639" s="104"/>
      <c r="RP639" s="104"/>
      <c r="RQ639" s="104"/>
      <c r="RR639" s="104"/>
      <c r="RS639" s="104"/>
      <c r="RT639" s="104"/>
      <c r="RU639" s="104"/>
      <c r="RV639" s="104"/>
      <c r="RW639" s="104"/>
      <c r="RX639" s="104"/>
      <c r="RY639" s="104"/>
      <c r="RZ639" s="104"/>
      <c r="SA639" s="104"/>
      <c r="SB639" s="104"/>
      <c r="SC639" s="104"/>
      <c r="SD639" s="104"/>
      <c r="SE639" s="104"/>
      <c r="SF639" s="104"/>
      <c r="SG639" s="104"/>
      <c r="SH639" s="104"/>
      <c r="SI639" s="104"/>
      <c r="SJ639" s="104"/>
      <c r="SK639" s="104"/>
      <c r="SL639" s="104"/>
      <c r="SM639" s="104"/>
      <c r="SN639" s="104"/>
      <c r="SO639" s="104"/>
      <c r="SP639" s="104"/>
      <c r="SQ639" s="104"/>
      <c r="SR639" s="104"/>
      <c r="SS639" s="104"/>
      <c r="ST639" s="104"/>
      <c r="SU639" s="104"/>
      <c r="SV639" s="104"/>
      <c r="SW639" s="104"/>
      <c r="SX639" s="104"/>
      <c r="SY639" s="104"/>
      <c r="SZ639" s="104"/>
      <c r="TA639" s="104"/>
      <c r="TB639" s="104"/>
      <c r="TC639" s="104"/>
      <c r="TD639" s="104"/>
      <c r="TE639" s="104"/>
      <c r="TF639" s="104"/>
      <c r="TG639" s="104"/>
      <c r="TH639" s="104"/>
      <c r="TI639" s="104"/>
      <c r="TJ639" s="104"/>
      <c r="TK639" s="104"/>
      <c r="TL639" s="104"/>
      <c r="TM639" s="104"/>
      <c r="TN639" s="104"/>
      <c r="TO639" s="104"/>
      <c r="TP639" s="104"/>
      <c r="TQ639" s="104"/>
      <c r="TR639" s="104"/>
      <c r="TS639" s="104"/>
      <c r="TT639" s="104"/>
      <c r="TU639" s="104"/>
      <c r="TV639" s="104"/>
      <c r="TW639" s="104"/>
      <c r="TX639" s="104"/>
      <c r="TY639" s="104"/>
      <c r="TZ639" s="104"/>
      <c r="UA639" s="104"/>
      <c r="UB639" s="104"/>
      <c r="UC639" s="104"/>
      <c r="UD639" s="104"/>
      <c r="UE639" s="104"/>
      <c r="UF639" s="104"/>
      <c r="UG639" s="104"/>
      <c r="UH639" s="104"/>
      <c r="UI639" s="104"/>
      <c r="UJ639" s="104"/>
      <c r="UK639" s="104"/>
      <c r="UL639" s="104"/>
      <c r="UM639" s="104"/>
      <c r="UN639" s="104"/>
      <c r="UO639" s="104"/>
      <c r="UP639" s="104"/>
      <c r="UQ639" s="104"/>
      <c r="UR639" s="104"/>
      <c r="US639" s="104"/>
      <c r="UT639" s="104"/>
      <c r="UU639" s="104"/>
      <c r="UV639" s="104"/>
      <c r="UW639" s="104"/>
      <c r="UX639" s="104"/>
      <c r="UY639" s="104"/>
      <c r="UZ639" s="104"/>
      <c r="VA639" s="104"/>
      <c r="VB639" s="104"/>
      <c r="VC639" s="104"/>
      <c r="VD639" s="104"/>
      <c r="VE639" s="104"/>
      <c r="VF639" s="104"/>
      <c r="VG639" s="104"/>
      <c r="VH639" s="104"/>
      <c r="VI639" s="104"/>
      <c r="VJ639" s="104"/>
      <c r="VK639" s="104"/>
      <c r="VL639" s="104"/>
      <c r="VM639" s="104"/>
      <c r="VN639" s="104"/>
      <c r="VO639" s="104"/>
      <c r="VP639" s="104"/>
      <c r="VQ639" s="104"/>
      <c r="VR639" s="104"/>
      <c r="VS639" s="104"/>
      <c r="VT639" s="104"/>
      <c r="VU639" s="104"/>
      <c r="VV639" s="104"/>
      <c r="VW639" s="104"/>
      <c r="VX639" s="104"/>
      <c r="VY639" s="104"/>
      <c r="VZ639" s="104"/>
      <c r="WA639" s="104"/>
      <c r="WB639" s="104"/>
      <c r="WC639" s="104"/>
      <c r="WD639" s="104"/>
      <c r="WE639" s="104"/>
      <c r="WF639" s="104"/>
      <c r="WG639" s="104"/>
      <c r="WH639" s="104"/>
      <c r="WI639" s="104"/>
      <c r="WJ639" s="104"/>
      <c r="WK639" s="104"/>
      <c r="WL639" s="104"/>
      <c r="WM639" s="104"/>
      <c r="WN639" s="104"/>
      <c r="WO639" s="104"/>
      <c r="WP639" s="104"/>
      <c r="WQ639" s="104"/>
      <c r="WR639" s="104"/>
      <c r="WS639" s="104"/>
      <c r="WT639" s="104"/>
      <c r="WU639" s="104"/>
      <c r="WV639" s="104"/>
      <c r="WW639" s="104"/>
      <c r="WX639" s="104"/>
      <c r="WY639" s="104"/>
      <c r="WZ639" s="104"/>
      <c r="XA639" s="104"/>
      <c r="XB639" s="104"/>
      <c r="XC639" s="104"/>
      <c r="XD639" s="104"/>
      <c r="XE639" s="104"/>
      <c r="XF639" s="104"/>
      <c r="XG639" s="104"/>
      <c r="XH639" s="104"/>
      <c r="XI639" s="104"/>
      <c r="XJ639" s="104"/>
      <c r="XK639" s="104"/>
      <c r="XL639" s="104"/>
      <c r="XM639" s="104"/>
      <c r="XN639" s="104"/>
      <c r="XO639" s="104"/>
      <c r="XP639" s="104"/>
      <c r="XQ639" s="104"/>
      <c r="XR639" s="104"/>
      <c r="XS639" s="104"/>
      <c r="XT639" s="104"/>
      <c r="XU639" s="104"/>
      <c r="XV639" s="104"/>
      <c r="XW639" s="104"/>
      <c r="XX639" s="104"/>
      <c r="XY639" s="104"/>
      <c r="XZ639" s="104"/>
      <c r="YA639" s="104"/>
      <c r="YB639" s="104"/>
      <c r="YC639" s="104"/>
      <c r="YD639" s="104"/>
      <c r="YE639" s="104"/>
      <c r="YF639" s="104"/>
      <c r="YG639" s="104"/>
      <c r="YH639" s="104"/>
      <c r="YI639" s="104"/>
      <c r="YJ639" s="104"/>
      <c r="YK639" s="104"/>
      <c r="YL639" s="104"/>
      <c r="YM639" s="104"/>
      <c r="YN639" s="104"/>
      <c r="YO639" s="104"/>
      <c r="YP639" s="104"/>
      <c r="YQ639" s="104"/>
      <c r="YR639" s="104"/>
      <c r="YS639" s="104"/>
      <c r="YT639" s="104"/>
      <c r="YU639" s="104"/>
      <c r="YV639" s="104"/>
      <c r="YW639" s="104"/>
      <c r="YX639" s="104"/>
      <c r="YY639" s="104"/>
      <c r="YZ639" s="104"/>
      <c r="ZA639" s="104"/>
      <c r="ZB639" s="104"/>
      <c r="ZC639" s="104"/>
      <c r="ZD639" s="104"/>
      <c r="ZE639" s="104"/>
      <c r="ZF639" s="104"/>
      <c r="ZG639" s="104"/>
      <c r="ZH639" s="104"/>
      <c r="ZI639" s="104"/>
      <c r="ZJ639" s="104"/>
      <c r="ZK639" s="104"/>
      <c r="ZL639" s="104"/>
      <c r="ZM639" s="104"/>
      <c r="ZN639" s="104"/>
      <c r="ZO639" s="104"/>
      <c r="ZP639" s="104"/>
      <c r="ZQ639" s="104"/>
      <c r="ZR639" s="104"/>
      <c r="ZS639" s="104"/>
      <c r="ZT639" s="104"/>
      <c r="ZU639" s="104"/>
      <c r="ZV639" s="104"/>
      <c r="ZW639" s="104"/>
      <c r="ZX639" s="104"/>
      <c r="ZY639" s="104"/>
      <c r="ZZ639" s="104"/>
      <c r="AAA639" s="104"/>
      <c r="AAB639" s="104"/>
      <c r="AAC639" s="104"/>
      <c r="AAD639" s="104"/>
      <c r="AAE639" s="104"/>
      <c r="AAF639" s="104"/>
      <c r="AAG639" s="104"/>
      <c r="AAH639" s="104"/>
      <c r="AAI639" s="104"/>
      <c r="AAJ639" s="104"/>
      <c r="AAK639" s="104"/>
      <c r="AAL639" s="104"/>
      <c r="AAM639" s="104"/>
      <c r="AAN639" s="104"/>
      <c r="AAO639" s="104"/>
      <c r="AAP639" s="104"/>
      <c r="AAQ639" s="104"/>
      <c r="AAR639" s="104"/>
      <c r="AAS639" s="104"/>
      <c r="AAT639" s="104"/>
      <c r="AAU639" s="104"/>
      <c r="AAV639" s="104"/>
      <c r="AAW639" s="104"/>
      <c r="AAX639" s="104"/>
      <c r="AAY639" s="104"/>
      <c r="AAZ639" s="104"/>
      <c r="ABA639" s="104"/>
      <c r="ABB639" s="104"/>
      <c r="ABC639" s="104"/>
      <c r="ABD639" s="104"/>
      <c r="ABE639" s="104"/>
      <c r="ABF639" s="104"/>
      <c r="ABG639" s="104"/>
      <c r="ABH639" s="104"/>
      <c r="ABI639" s="104"/>
      <c r="ABJ639" s="104"/>
      <c r="ABK639" s="104"/>
      <c r="ABL639" s="104"/>
      <c r="ABM639" s="104"/>
      <c r="ABN639" s="104"/>
      <c r="ABO639" s="104"/>
      <c r="ABP639" s="104"/>
      <c r="ABQ639" s="104"/>
      <c r="ABR639" s="104"/>
      <c r="ABS639" s="104"/>
      <c r="ABT639" s="104"/>
      <c r="ABU639" s="104"/>
      <c r="ABV639" s="104"/>
      <c r="ABW639" s="104"/>
      <c r="ABX639" s="104"/>
      <c r="ABY639" s="104"/>
      <c r="ABZ639" s="104"/>
      <c r="ACA639" s="104"/>
      <c r="ACB639" s="104"/>
      <c r="ACC639" s="104"/>
      <c r="ACD639" s="104"/>
      <c r="ACE639" s="104"/>
      <c r="ACF639" s="104"/>
      <c r="ACG639" s="104"/>
      <c r="ACH639" s="104"/>
      <c r="ACI639" s="104"/>
      <c r="ACJ639" s="104"/>
      <c r="ACK639" s="104"/>
      <c r="ACL639" s="104"/>
      <c r="ACM639" s="104"/>
      <c r="ACN639" s="104"/>
      <c r="ACO639" s="104"/>
      <c r="ACP639" s="104"/>
      <c r="ACQ639" s="104"/>
      <c r="ACR639" s="104"/>
      <c r="ACS639" s="104"/>
      <c r="ACT639" s="104"/>
      <c r="ACU639" s="104"/>
      <c r="ACV639" s="104"/>
      <c r="ACW639" s="104"/>
      <c r="ACX639" s="104"/>
      <c r="ACY639" s="104"/>
      <c r="ACZ639" s="104"/>
      <c r="ADA639" s="104"/>
      <c r="ADB639" s="104"/>
      <c r="ADC639" s="104"/>
      <c r="ADD639" s="104"/>
      <c r="ADE639" s="104"/>
      <c r="ADF639" s="104"/>
      <c r="ADG639" s="104"/>
      <c r="ADH639" s="104"/>
      <c r="ADI639" s="104"/>
      <c r="ADJ639" s="104"/>
      <c r="ADK639" s="104"/>
      <c r="ADL639" s="104"/>
      <c r="ADM639" s="104"/>
      <c r="ADN639" s="104"/>
      <c r="ADO639" s="104"/>
      <c r="ADP639" s="104"/>
      <c r="ADQ639" s="104"/>
      <c r="ADR639" s="104"/>
      <c r="ADS639" s="104"/>
      <c r="ADT639" s="104"/>
      <c r="ADU639" s="104"/>
      <c r="ADV639" s="104"/>
      <c r="ADW639" s="104"/>
      <c r="ADX639" s="104"/>
      <c r="ADY639" s="104"/>
      <c r="ADZ639" s="104"/>
      <c r="AEA639" s="104"/>
      <c r="AEB639" s="104"/>
      <c r="AEC639" s="104"/>
      <c r="AED639" s="104"/>
      <c r="AEE639" s="104"/>
      <c r="AEF639" s="104"/>
      <c r="AEG639" s="104"/>
      <c r="AEH639" s="104"/>
      <c r="AEI639" s="104"/>
      <c r="AEJ639" s="104"/>
      <c r="AEK639" s="104"/>
      <c r="AEL639" s="104"/>
      <c r="AEM639" s="104"/>
      <c r="AEN639" s="104"/>
      <c r="AEO639" s="104"/>
      <c r="AEP639" s="104"/>
      <c r="AEQ639" s="104"/>
      <c r="AER639" s="104"/>
      <c r="AES639" s="104"/>
      <c r="AET639" s="104"/>
      <c r="AEU639" s="104"/>
      <c r="AEV639" s="104"/>
      <c r="AEW639" s="104"/>
      <c r="AEX639" s="104"/>
      <c r="AEY639" s="104"/>
      <c r="AEZ639" s="104"/>
      <c r="AFA639" s="104"/>
      <c r="AFB639" s="104"/>
      <c r="AFC639" s="104"/>
      <c r="AFD639" s="104"/>
      <c r="AFE639" s="104"/>
      <c r="AFF639" s="104"/>
      <c r="AFG639" s="104"/>
      <c r="AFH639" s="104"/>
      <c r="AFI639" s="104"/>
      <c r="AFJ639" s="104"/>
      <c r="AFK639" s="104"/>
      <c r="AFL639" s="104"/>
      <c r="AFM639" s="104"/>
      <c r="AFN639" s="104"/>
      <c r="AFO639" s="104"/>
      <c r="AFP639" s="104"/>
      <c r="AFQ639" s="104"/>
      <c r="AFR639" s="104"/>
      <c r="AFS639" s="104"/>
      <c r="AFT639" s="104"/>
      <c r="AFU639" s="104"/>
      <c r="AFV639" s="104"/>
      <c r="AFW639" s="104"/>
      <c r="AFX639" s="104"/>
      <c r="AFY639" s="104"/>
      <c r="AFZ639" s="104"/>
      <c r="AGA639" s="104"/>
      <c r="AGB639" s="104"/>
      <c r="AGC639" s="104"/>
      <c r="AGD639" s="104"/>
      <c r="AGE639" s="104"/>
      <c r="AGF639" s="104"/>
      <c r="AGG639" s="104"/>
      <c r="AGH639" s="104"/>
      <c r="AGI639" s="104"/>
      <c r="AGJ639" s="104"/>
      <c r="AGK639" s="104"/>
      <c r="AGL639" s="104"/>
      <c r="AGM639" s="104"/>
      <c r="AGN639" s="104"/>
      <c r="AGO639" s="104"/>
      <c r="AGP639" s="104"/>
      <c r="AGQ639" s="104"/>
      <c r="AGR639" s="104"/>
      <c r="AGS639" s="104"/>
      <c r="AGT639" s="104"/>
      <c r="AGU639" s="104"/>
      <c r="AGV639" s="104"/>
      <c r="AGW639" s="104"/>
      <c r="AGX639" s="104"/>
      <c r="AGY639" s="104"/>
      <c r="AGZ639" s="104"/>
      <c r="AHA639" s="104"/>
      <c r="AHB639" s="104"/>
      <c r="AHC639" s="104"/>
      <c r="AHD639" s="104"/>
      <c r="AHE639" s="104"/>
      <c r="AHF639" s="104"/>
      <c r="AHG639" s="104"/>
      <c r="AHH639" s="104"/>
      <c r="AHI639" s="104"/>
      <c r="AHJ639" s="104"/>
      <c r="AHK639" s="104"/>
      <c r="AHL639" s="104"/>
      <c r="AHM639" s="104"/>
      <c r="AHN639" s="104"/>
      <c r="AHO639" s="104"/>
      <c r="AHP639" s="104"/>
      <c r="AHQ639" s="104"/>
      <c r="AHR639" s="104"/>
      <c r="AHS639" s="104"/>
      <c r="AHT639" s="104"/>
      <c r="AHU639" s="104"/>
      <c r="AHV639" s="104"/>
      <c r="AHW639" s="104"/>
      <c r="AHX639" s="104"/>
      <c r="AHY639" s="104"/>
      <c r="AHZ639" s="104"/>
      <c r="AIA639" s="104"/>
      <c r="AIB639" s="104"/>
      <c r="AIC639" s="104"/>
      <c r="AID639" s="104"/>
      <c r="AIE639" s="104"/>
      <c r="AIF639" s="104"/>
      <c r="AIG639" s="104"/>
      <c r="AIH639" s="104"/>
      <c r="AII639" s="104"/>
      <c r="AIJ639" s="104"/>
      <c r="AIK639" s="104"/>
      <c r="AIL639" s="104"/>
      <c r="AIM639" s="104"/>
      <c r="AIN639" s="104"/>
      <c r="AIO639" s="104"/>
      <c r="AIP639" s="104"/>
      <c r="AIQ639" s="104"/>
      <c r="AIR639" s="104"/>
      <c r="AIS639" s="104"/>
      <c r="AIT639" s="104"/>
      <c r="AIU639" s="104"/>
      <c r="AIV639" s="104"/>
      <c r="AIW639" s="104"/>
      <c r="AIX639" s="104"/>
      <c r="AIY639" s="104"/>
      <c r="AIZ639" s="104"/>
      <c r="AJA639" s="104"/>
      <c r="AJB639" s="104"/>
      <c r="AJC639" s="104"/>
      <c r="AJD639" s="104"/>
      <c r="AJE639" s="104"/>
      <c r="AJF639" s="104"/>
      <c r="AJG639" s="104"/>
      <c r="AJH639" s="104"/>
      <c r="AJI639" s="104"/>
      <c r="AJJ639" s="104"/>
      <c r="AJK639" s="104"/>
      <c r="AJL639" s="104"/>
      <c r="AJM639" s="104"/>
      <c r="AJN639" s="104"/>
      <c r="AJO639" s="104"/>
      <c r="AJP639" s="104"/>
      <c r="AJQ639" s="104"/>
      <c r="AJR639" s="104"/>
      <c r="AJS639" s="104"/>
      <c r="AJT639" s="104"/>
      <c r="AJU639" s="104"/>
      <c r="AJV639" s="104"/>
      <c r="AJW639" s="104"/>
      <c r="AJX639" s="104"/>
      <c r="AJY639" s="104"/>
      <c r="AJZ639" s="104"/>
      <c r="AKA639" s="104"/>
      <c r="AKB639" s="104"/>
      <c r="AKC639" s="104"/>
      <c r="AKD639" s="104"/>
      <c r="AKE639" s="104"/>
      <c r="AKF639" s="104"/>
      <c r="AKG639" s="104"/>
      <c r="AKH639" s="104"/>
      <c r="AKI639" s="104"/>
      <c r="AKJ639" s="104"/>
      <c r="AKK639" s="104"/>
      <c r="AKL639" s="104"/>
      <c r="AKM639" s="104"/>
      <c r="AKN639" s="104"/>
      <c r="AKO639" s="104"/>
      <c r="AKP639" s="104"/>
      <c r="AKQ639" s="104"/>
      <c r="AKR639" s="104"/>
      <c r="AKS639" s="104"/>
      <c r="AKT639" s="104"/>
      <c r="AKU639" s="104"/>
      <c r="AKV639" s="104"/>
      <c r="AKW639" s="104"/>
      <c r="AKX639" s="104"/>
      <c r="AKY639" s="104"/>
      <c r="AKZ639" s="104"/>
      <c r="ALA639" s="104"/>
      <c r="ALB639" s="104"/>
      <c r="ALC639" s="104"/>
      <c r="ALD639" s="104"/>
      <c r="ALE639" s="104"/>
      <c r="ALF639" s="104"/>
      <c r="ALG639" s="104"/>
      <c r="ALH639" s="104"/>
      <c r="ALI639" s="104"/>
      <c r="ALJ639" s="104"/>
      <c r="ALK639" s="104"/>
      <c r="ALL639" s="104"/>
      <c r="ALM639" s="104"/>
      <c r="ALN639" s="104"/>
      <c r="ALO639" s="104"/>
      <c r="ALP639" s="104"/>
      <c r="ALQ639" s="104"/>
      <c r="ALR639" s="104"/>
      <c r="ALS639" s="104"/>
      <c r="ALT639" s="104"/>
      <c r="ALU639" s="104"/>
      <c r="ALV639" s="104"/>
      <c r="ALW639" s="104"/>
      <c r="ALX639" s="104"/>
      <c r="ALY639" s="104"/>
      <c r="ALZ639" s="104"/>
      <c r="AMA639" s="104"/>
      <c r="AMB639" s="104"/>
      <c r="AMC639" s="104"/>
      <c r="AMD639" s="104"/>
      <c r="AME639" s="104"/>
      <c r="AMF639" s="104"/>
      <c r="AMG639" s="104"/>
      <c r="AMH639" s="104"/>
      <c r="AMI639" s="104"/>
      <c r="AMJ639" s="104"/>
      <c r="AMK639" s="104"/>
      <c r="AML639" s="104"/>
      <c r="AMM639" s="104"/>
      <c r="AMN639" s="104"/>
      <c r="AMO639" s="104"/>
    </row>
    <row r="640" spans="1:1029" s="88" customFormat="1" x14ac:dyDescent="0.35">
      <c r="A640" s="21">
        <v>10141103</v>
      </c>
      <c r="B640" s="135" t="s">
        <v>18023</v>
      </c>
      <c r="C640" s="259" t="s">
        <v>18022</v>
      </c>
      <c r="D640" s="124" t="s">
        <v>10965</v>
      </c>
      <c r="E640" s="114" t="str">
        <f t="shared" si="107"/>
        <v>MINISUBESTAÇÃO MARCA:EFACEC PT 41 PT 41</v>
      </c>
      <c r="F640" s="124"/>
      <c r="G640" s="124" t="s">
        <v>10965</v>
      </c>
      <c r="H640" s="124" t="s">
        <v>571</v>
      </c>
      <c r="I640" s="124"/>
      <c r="J640" s="124" t="s">
        <v>17896</v>
      </c>
      <c r="K640" s="124"/>
      <c r="L640" s="124"/>
      <c r="M640" s="124">
        <v>500</v>
      </c>
      <c r="N640" s="124">
        <v>11</v>
      </c>
      <c r="O640" s="21">
        <v>0.4</v>
      </c>
      <c r="P640" s="124" t="s">
        <v>514</v>
      </c>
      <c r="Q640" s="124">
        <v>1999</v>
      </c>
      <c r="R640" s="124" t="s">
        <v>27</v>
      </c>
      <c r="S640" s="124">
        <v>12230</v>
      </c>
      <c r="T640" s="116">
        <v>2426</v>
      </c>
      <c r="U640" s="111">
        <v>45</v>
      </c>
      <c r="V640" s="113">
        <f t="shared" si="108"/>
        <v>1504.12</v>
      </c>
      <c r="W640" s="113">
        <f t="shared" si="109"/>
        <v>921.88000000000011</v>
      </c>
      <c r="X640" s="112">
        <f t="shared" si="110"/>
        <v>921880.00000000012</v>
      </c>
      <c r="Y640" s="111"/>
      <c r="Z640" s="110">
        <f t="shared" si="118"/>
        <v>27</v>
      </c>
      <c r="AA640" s="109">
        <f t="shared" si="111"/>
        <v>121.30000000000001</v>
      </c>
      <c r="AB640" s="109">
        <f t="shared" si="112"/>
        <v>121300.00000000001</v>
      </c>
      <c r="AC640" s="108">
        <f t="shared" si="113"/>
        <v>2304.6999999999998</v>
      </c>
      <c r="AD640" s="107">
        <f t="shared" si="114"/>
        <v>2.2222222222222223E-2</v>
      </c>
      <c r="AE640" s="106">
        <f t="shared" si="115"/>
        <v>51.215555555555554</v>
      </c>
      <c r="AF640" s="105">
        <f t="shared" si="116"/>
        <v>973.09555555555562</v>
      </c>
      <c r="AG640" s="105">
        <f t="shared" si="117"/>
        <v>1452.9044444444444</v>
      </c>
    </row>
    <row r="641" spans="1:33" s="88" customFormat="1" x14ac:dyDescent="0.35">
      <c r="A641" s="21">
        <v>10141103</v>
      </c>
      <c r="B641" s="135" t="s">
        <v>18023</v>
      </c>
      <c r="C641" s="259" t="s">
        <v>18022</v>
      </c>
      <c r="D641" s="124" t="s">
        <v>7554</v>
      </c>
      <c r="E641" s="114" t="str">
        <f t="shared" si="107"/>
        <v>MINISUBESTAÇÃO MARCA:EFACEC PT 8 PT 8</v>
      </c>
      <c r="F641" s="124"/>
      <c r="G641" s="124" t="s">
        <v>7554</v>
      </c>
      <c r="H641" s="124" t="s">
        <v>571</v>
      </c>
      <c r="I641" s="124"/>
      <c r="J641" s="124" t="s">
        <v>18772</v>
      </c>
      <c r="K641" s="124"/>
      <c r="L641" s="124"/>
      <c r="M641" s="124">
        <v>500</v>
      </c>
      <c r="N641" s="124">
        <v>11</v>
      </c>
      <c r="O641" s="21">
        <v>0.4</v>
      </c>
      <c r="P641" s="124" t="s">
        <v>514</v>
      </c>
      <c r="Q641" s="124">
        <v>1999</v>
      </c>
      <c r="R641" s="124" t="s">
        <v>27</v>
      </c>
      <c r="S641" s="124"/>
      <c r="T641" s="116">
        <v>2426</v>
      </c>
      <c r="U641" s="111">
        <v>45</v>
      </c>
      <c r="V641" s="113">
        <f t="shared" si="108"/>
        <v>1504.12</v>
      </c>
      <c r="W641" s="113">
        <f t="shared" si="109"/>
        <v>921.88000000000011</v>
      </c>
      <c r="X641" s="112">
        <f t="shared" si="110"/>
        <v>921880.00000000012</v>
      </c>
      <c r="Y641" s="111"/>
      <c r="Z641" s="110">
        <f t="shared" si="118"/>
        <v>27</v>
      </c>
      <c r="AA641" s="109">
        <f t="shared" si="111"/>
        <v>121.30000000000001</v>
      </c>
      <c r="AB641" s="109">
        <f t="shared" si="112"/>
        <v>121300.00000000001</v>
      </c>
      <c r="AC641" s="108">
        <f t="shared" si="113"/>
        <v>2304.6999999999998</v>
      </c>
      <c r="AD641" s="107">
        <f t="shared" si="114"/>
        <v>2.2222222222222223E-2</v>
      </c>
      <c r="AE641" s="106">
        <f t="shared" si="115"/>
        <v>51.215555555555554</v>
      </c>
      <c r="AF641" s="105">
        <f t="shared" si="116"/>
        <v>973.09555555555562</v>
      </c>
      <c r="AG641" s="105">
        <f t="shared" si="117"/>
        <v>1452.9044444444444</v>
      </c>
    </row>
    <row r="642" spans="1:33" s="88" customFormat="1" x14ac:dyDescent="0.35">
      <c r="A642" s="21">
        <v>10141103</v>
      </c>
      <c r="B642" s="135" t="s">
        <v>18023</v>
      </c>
      <c r="C642" s="259" t="s">
        <v>18022</v>
      </c>
      <c r="D642" s="124" t="s">
        <v>18771</v>
      </c>
      <c r="E642" s="114" t="str">
        <f t="shared" ref="E642:E705" si="119">+CONCATENATE(C642," ","MARCA:",R642," ",G642," ",D642,)</f>
        <v>MINISUBESTAÇÃO MARCA:NEI Transformers PT 61 PT 61</v>
      </c>
      <c r="F642" s="124"/>
      <c r="G642" s="124" t="s">
        <v>18771</v>
      </c>
      <c r="H642" s="124" t="s">
        <v>571</v>
      </c>
      <c r="I642" s="124"/>
      <c r="J642" s="124" t="s">
        <v>18770</v>
      </c>
      <c r="K642" s="139"/>
      <c r="L642" s="139"/>
      <c r="M642" s="124">
        <v>500</v>
      </c>
      <c r="N642" s="124">
        <v>11</v>
      </c>
      <c r="O642" s="21">
        <v>0.4</v>
      </c>
      <c r="P642" s="124" t="s">
        <v>514</v>
      </c>
      <c r="Q642" s="124">
        <v>1999</v>
      </c>
      <c r="R642" s="124" t="s">
        <v>1575</v>
      </c>
      <c r="S642" s="124" t="s">
        <v>18769</v>
      </c>
      <c r="T642" s="116">
        <v>2426</v>
      </c>
      <c r="U642" s="111">
        <v>45</v>
      </c>
      <c r="V642" s="113">
        <f t="shared" ref="V642:V705" si="120">((Z642/U642)*(T642-AA642))+AA642</f>
        <v>1504.12</v>
      </c>
      <c r="W642" s="113">
        <f t="shared" ref="W642:W705" si="121">+T642-V642</f>
        <v>921.88000000000011</v>
      </c>
      <c r="X642" s="112">
        <f t="shared" ref="X642:X705" si="122">+W642*1000</f>
        <v>921880.00000000012</v>
      </c>
      <c r="Y642" s="111"/>
      <c r="Z642" s="110">
        <f t="shared" si="118"/>
        <v>27</v>
      </c>
      <c r="AA642" s="109">
        <f t="shared" ref="AA642:AA705" si="123">(5/100*T642)</f>
        <v>121.30000000000001</v>
      </c>
      <c r="AB642" s="109">
        <f t="shared" ref="AB642:AB705" si="124">+AA642*1000</f>
        <v>121300.00000000001</v>
      </c>
      <c r="AC642" s="108">
        <f t="shared" ref="AC642:AC705" si="125">+T642-AA642</f>
        <v>2304.6999999999998</v>
      </c>
      <c r="AD642" s="107">
        <f t="shared" ref="AD642:AD705" si="126">1/U642</f>
        <v>2.2222222222222223E-2</v>
      </c>
      <c r="AE642" s="106">
        <f t="shared" ref="AE642:AE705" si="127">+AC642*AD642</f>
        <v>51.215555555555554</v>
      </c>
      <c r="AF642" s="105">
        <f t="shared" ref="AF642:AF705" si="128">+T642-V642+AE642</f>
        <v>973.09555555555562</v>
      </c>
      <c r="AG642" s="105">
        <f t="shared" ref="AG642:AG705" si="129">+V642-AE642</f>
        <v>1452.9044444444444</v>
      </c>
    </row>
    <row r="643" spans="1:33" s="88" customFormat="1" x14ac:dyDescent="0.35">
      <c r="A643" s="21">
        <v>10141103</v>
      </c>
      <c r="B643" s="135" t="s">
        <v>18023</v>
      </c>
      <c r="C643" s="259" t="s">
        <v>18022</v>
      </c>
      <c r="D643" s="124" t="s">
        <v>18768</v>
      </c>
      <c r="E643" s="114" t="str">
        <f t="shared" si="119"/>
        <v>MINISUBESTAÇÃO MARCA: PT 150 PT 150</v>
      </c>
      <c r="F643" s="124"/>
      <c r="G643" s="124" t="s">
        <v>18768</v>
      </c>
      <c r="H643" s="124" t="s">
        <v>571</v>
      </c>
      <c r="I643" s="124"/>
      <c r="J643" s="124" t="s">
        <v>18767</v>
      </c>
      <c r="K643" s="139"/>
      <c r="L643" s="139"/>
      <c r="M643" s="124">
        <v>500</v>
      </c>
      <c r="N643" s="124">
        <v>11</v>
      </c>
      <c r="O643" s="21">
        <v>0.4</v>
      </c>
      <c r="P643" s="124" t="s">
        <v>514</v>
      </c>
      <c r="Q643" s="124">
        <v>1999</v>
      </c>
      <c r="R643" s="124"/>
      <c r="S643" s="124"/>
      <c r="T643" s="116">
        <v>2426</v>
      </c>
      <c r="U643" s="111">
        <v>45</v>
      </c>
      <c r="V643" s="113">
        <f t="shared" si="120"/>
        <v>1504.12</v>
      </c>
      <c r="W643" s="113">
        <f t="shared" si="121"/>
        <v>921.88000000000011</v>
      </c>
      <c r="X643" s="112">
        <f t="shared" si="122"/>
        <v>921880.00000000012</v>
      </c>
      <c r="Y643" s="111"/>
      <c r="Z643" s="110">
        <f t="shared" si="118"/>
        <v>27</v>
      </c>
      <c r="AA643" s="109">
        <f t="shared" si="123"/>
        <v>121.30000000000001</v>
      </c>
      <c r="AB643" s="109">
        <f t="shared" si="124"/>
        <v>121300.00000000001</v>
      </c>
      <c r="AC643" s="108">
        <f t="shared" si="125"/>
        <v>2304.6999999999998</v>
      </c>
      <c r="AD643" s="107">
        <f t="shared" si="126"/>
        <v>2.2222222222222223E-2</v>
      </c>
      <c r="AE643" s="106">
        <f t="shared" si="127"/>
        <v>51.215555555555554</v>
      </c>
      <c r="AF643" s="105">
        <f t="shared" si="128"/>
        <v>973.09555555555562</v>
      </c>
      <c r="AG643" s="105">
        <f t="shared" si="129"/>
        <v>1452.9044444444444</v>
      </c>
    </row>
    <row r="644" spans="1:33" s="88" customFormat="1" x14ac:dyDescent="0.35">
      <c r="A644" s="21">
        <v>10141103</v>
      </c>
      <c r="B644" s="135" t="s">
        <v>18023</v>
      </c>
      <c r="C644" s="259" t="s">
        <v>18022</v>
      </c>
      <c r="D644" s="124" t="s">
        <v>933</v>
      </c>
      <c r="E644" s="114" t="str">
        <f t="shared" si="119"/>
        <v>MINISUBESTAÇÃO MARCA:Desta PT 145 PT 145</v>
      </c>
      <c r="F644" s="124"/>
      <c r="G644" s="124" t="s">
        <v>933</v>
      </c>
      <c r="H644" s="142" t="s">
        <v>607</v>
      </c>
      <c r="I644" s="124"/>
      <c r="J644" s="124"/>
      <c r="K644" s="139"/>
      <c r="L644" s="139"/>
      <c r="M644" s="124">
        <v>500</v>
      </c>
      <c r="N644" s="124">
        <v>11</v>
      </c>
      <c r="O644" s="21">
        <v>0.4</v>
      </c>
      <c r="P644" s="124" t="s">
        <v>514</v>
      </c>
      <c r="Q644" s="124">
        <v>1999</v>
      </c>
      <c r="R644" s="124" t="s">
        <v>13698</v>
      </c>
      <c r="S644" s="124"/>
      <c r="T644" s="116">
        <v>2426</v>
      </c>
      <c r="U644" s="111">
        <v>45</v>
      </c>
      <c r="V644" s="113">
        <f t="shared" si="120"/>
        <v>1504.12</v>
      </c>
      <c r="W644" s="113">
        <f t="shared" si="121"/>
        <v>921.88000000000011</v>
      </c>
      <c r="X644" s="112">
        <f t="shared" si="122"/>
        <v>921880.00000000012</v>
      </c>
      <c r="Y644" s="111"/>
      <c r="Z644" s="110">
        <f t="shared" si="118"/>
        <v>27</v>
      </c>
      <c r="AA644" s="109">
        <f t="shared" si="123"/>
        <v>121.30000000000001</v>
      </c>
      <c r="AB644" s="109">
        <f t="shared" si="124"/>
        <v>121300.00000000001</v>
      </c>
      <c r="AC644" s="108">
        <f t="shared" si="125"/>
        <v>2304.6999999999998</v>
      </c>
      <c r="AD644" s="107">
        <f t="shared" si="126"/>
        <v>2.2222222222222223E-2</v>
      </c>
      <c r="AE644" s="106">
        <f t="shared" si="127"/>
        <v>51.215555555555554</v>
      </c>
      <c r="AF644" s="105">
        <f t="shared" si="128"/>
        <v>973.09555555555562</v>
      </c>
      <c r="AG644" s="105">
        <f t="shared" si="129"/>
        <v>1452.9044444444444</v>
      </c>
    </row>
    <row r="645" spans="1:33" s="88" customFormat="1" x14ac:dyDescent="0.35">
      <c r="A645" s="21">
        <v>10141103</v>
      </c>
      <c r="B645" s="135" t="s">
        <v>18023</v>
      </c>
      <c r="C645" s="259" t="s">
        <v>18022</v>
      </c>
      <c r="D645" s="124" t="s">
        <v>18766</v>
      </c>
      <c r="E645" s="114" t="str">
        <f t="shared" si="119"/>
        <v>MINISUBESTAÇÃO MARCA:EFACEC PT 165 PT 165</v>
      </c>
      <c r="F645" s="124"/>
      <c r="G645" s="124" t="s">
        <v>18766</v>
      </c>
      <c r="H645" s="142" t="s">
        <v>607</v>
      </c>
      <c r="I645" s="124"/>
      <c r="J645" s="124"/>
      <c r="K645" s="139"/>
      <c r="L645" s="139"/>
      <c r="M645" s="124">
        <v>315</v>
      </c>
      <c r="N645" s="124">
        <v>11</v>
      </c>
      <c r="O645" s="21">
        <v>0.4</v>
      </c>
      <c r="P645" s="124" t="s">
        <v>514</v>
      </c>
      <c r="Q645" s="124">
        <v>1999</v>
      </c>
      <c r="R645" s="124" t="s">
        <v>27</v>
      </c>
      <c r="S645" s="124"/>
      <c r="T645" s="116">
        <v>1213</v>
      </c>
      <c r="U645" s="111">
        <v>45</v>
      </c>
      <c r="V645" s="113">
        <f t="shared" si="120"/>
        <v>752.06</v>
      </c>
      <c r="W645" s="113">
        <f t="shared" si="121"/>
        <v>460.94000000000005</v>
      </c>
      <c r="X645" s="112">
        <f t="shared" si="122"/>
        <v>460940.00000000006</v>
      </c>
      <c r="Y645" s="111"/>
      <c r="Z645" s="110">
        <f t="shared" si="118"/>
        <v>27</v>
      </c>
      <c r="AA645" s="109">
        <f t="shared" si="123"/>
        <v>60.650000000000006</v>
      </c>
      <c r="AB645" s="109">
        <f t="shared" si="124"/>
        <v>60650.000000000007</v>
      </c>
      <c r="AC645" s="108">
        <f t="shared" si="125"/>
        <v>1152.3499999999999</v>
      </c>
      <c r="AD645" s="107">
        <f t="shared" si="126"/>
        <v>2.2222222222222223E-2</v>
      </c>
      <c r="AE645" s="106">
        <f t="shared" si="127"/>
        <v>25.607777777777777</v>
      </c>
      <c r="AF645" s="105">
        <f t="shared" si="128"/>
        <v>486.54777777777781</v>
      </c>
      <c r="AG645" s="105">
        <f t="shared" si="129"/>
        <v>726.45222222222219</v>
      </c>
    </row>
    <row r="646" spans="1:33" s="88" customFormat="1" x14ac:dyDescent="0.35">
      <c r="A646" s="21">
        <v>10141103</v>
      </c>
      <c r="B646" s="115" t="s">
        <v>18023</v>
      </c>
      <c r="C646" s="259" t="s">
        <v>18022</v>
      </c>
      <c r="D646" s="21" t="s">
        <v>5856</v>
      </c>
      <c r="E646" s="114" t="str">
        <f t="shared" si="119"/>
        <v>MINISUBESTAÇÃO MARCA:Efacec  PT 68</v>
      </c>
      <c r="F646" s="21"/>
      <c r="G646" s="21"/>
      <c r="H646" s="21" t="s">
        <v>494</v>
      </c>
      <c r="I646" s="21"/>
      <c r="J646" s="21"/>
      <c r="K646" s="133" t="s">
        <v>18755</v>
      </c>
      <c r="L646" s="133" t="s">
        <v>18754</v>
      </c>
      <c r="M646" s="21">
        <v>630</v>
      </c>
      <c r="N646" s="21">
        <v>11</v>
      </c>
      <c r="O646" s="21" t="s">
        <v>510</v>
      </c>
      <c r="P646" s="124" t="s">
        <v>516</v>
      </c>
      <c r="Q646" s="21">
        <v>1999</v>
      </c>
      <c r="R646" s="21" t="s">
        <v>535</v>
      </c>
      <c r="S646" s="21" t="s">
        <v>18753</v>
      </c>
      <c r="T646" s="116">
        <v>2772</v>
      </c>
      <c r="U646" s="111">
        <v>45</v>
      </c>
      <c r="V646" s="113">
        <f t="shared" si="120"/>
        <v>1718.6399999999999</v>
      </c>
      <c r="W646" s="113">
        <f t="shared" si="121"/>
        <v>1053.3600000000001</v>
      </c>
      <c r="X646" s="112">
        <f t="shared" si="122"/>
        <v>1053360.0000000002</v>
      </c>
      <c r="Y646" s="111"/>
      <c r="Z646" s="110">
        <f t="shared" si="118"/>
        <v>27</v>
      </c>
      <c r="AA646" s="109">
        <f t="shared" si="123"/>
        <v>138.6</v>
      </c>
      <c r="AB646" s="109">
        <f t="shared" si="124"/>
        <v>138600</v>
      </c>
      <c r="AC646" s="108">
        <f t="shared" si="125"/>
        <v>2633.4</v>
      </c>
      <c r="AD646" s="107">
        <f t="shared" si="126"/>
        <v>2.2222222222222223E-2</v>
      </c>
      <c r="AE646" s="106">
        <f t="shared" si="127"/>
        <v>58.52</v>
      </c>
      <c r="AF646" s="105">
        <f t="shared" si="128"/>
        <v>1111.8800000000001</v>
      </c>
      <c r="AG646" s="105">
        <f t="shared" si="129"/>
        <v>1660.12</v>
      </c>
    </row>
    <row r="647" spans="1:33" s="88" customFormat="1" x14ac:dyDescent="0.35">
      <c r="A647" s="21">
        <v>10141103</v>
      </c>
      <c r="B647" s="115" t="s">
        <v>18023</v>
      </c>
      <c r="C647" s="259" t="s">
        <v>18022</v>
      </c>
      <c r="D647" s="21" t="s">
        <v>2615</v>
      </c>
      <c r="E647" s="114" t="str">
        <f t="shared" si="119"/>
        <v>MINISUBESTAÇÃO MARCA:  PT ?</v>
      </c>
      <c r="F647" s="21"/>
      <c r="G647" s="21"/>
      <c r="H647" s="21" t="s">
        <v>494</v>
      </c>
      <c r="I647" s="21"/>
      <c r="J647" s="21"/>
      <c r="K647" s="133" t="s">
        <v>18752</v>
      </c>
      <c r="L647" s="133" t="s">
        <v>18751</v>
      </c>
      <c r="M647" s="21" t="s">
        <v>332</v>
      </c>
      <c r="N647" s="21">
        <v>11</v>
      </c>
      <c r="O647" s="21" t="s">
        <v>510</v>
      </c>
      <c r="P647" s="124" t="s">
        <v>516</v>
      </c>
      <c r="Q647" s="21">
        <v>1999</v>
      </c>
      <c r="R647" s="21"/>
      <c r="S647" s="21"/>
      <c r="T647" s="116">
        <v>2772</v>
      </c>
      <c r="U647" s="111">
        <v>45</v>
      </c>
      <c r="V647" s="113">
        <f t="shared" si="120"/>
        <v>1718.6399999999999</v>
      </c>
      <c r="W647" s="113">
        <f t="shared" si="121"/>
        <v>1053.3600000000001</v>
      </c>
      <c r="X647" s="112">
        <f t="shared" si="122"/>
        <v>1053360.0000000002</v>
      </c>
      <c r="Y647" s="111"/>
      <c r="Z647" s="110">
        <f t="shared" si="118"/>
        <v>27</v>
      </c>
      <c r="AA647" s="109">
        <f t="shared" si="123"/>
        <v>138.6</v>
      </c>
      <c r="AB647" s="109">
        <f t="shared" si="124"/>
        <v>138600</v>
      </c>
      <c r="AC647" s="108">
        <f t="shared" si="125"/>
        <v>2633.4</v>
      </c>
      <c r="AD647" s="107">
        <f t="shared" si="126"/>
        <v>2.2222222222222223E-2</v>
      </c>
      <c r="AE647" s="106">
        <f t="shared" si="127"/>
        <v>58.52</v>
      </c>
      <c r="AF647" s="105">
        <f t="shared" si="128"/>
        <v>1111.8800000000001</v>
      </c>
      <c r="AG647" s="105">
        <f t="shared" si="129"/>
        <v>1660.12</v>
      </c>
    </row>
    <row r="648" spans="1:33" s="88" customFormat="1" x14ac:dyDescent="0.35">
      <c r="A648" s="21">
        <v>10141103</v>
      </c>
      <c r="B648" s="115" t="s">
        <v>18023</v>
      </c>
      <c r="C648" s="259" t="s">
        <v>18022</v>
      </c>
      <c r="D648" s="133" t="s">
        <v>18765</v>
      </c>
      <c r="E648" s="114" t="str">
        <f t="shared" si="119"/>
        <v>MINISUBESTAÇÃO MARCA:Efacec  PTS 144</v>
      </c>
      <c r="F648" s="21"/>
      <c r="G648" s="21"/>
      <c r="H648" s="21" t="s">
        <v>494</v>
      </c>
      <c r="I648" s="21"/>
      <c r="J648" s="21"/>
      <c r="K648" s="133" t="s">
        <v>18764</v>
      </c>
      <c r="L648" s="133" t="s">
        <v>18763</v>
      </c>
      <c r="M648" s="21">
        <v>630</v>
      </c>
      <c r="N648" s="21">
        <v>11</v>
      </c>
      <c r="O648" s="21" t="s">
        <v>510</v>
      </c>
      <c r="P648" s="124" t="s">
        <v>516</v>
      </c>
      <c r="Q648" s="21">
        <v>1999</v>
      </c>
      <c r="R648" s="21" t="s">
        <v>535</v>
      </c>
      <c r="S648" s="21">
        <v>12249.3</v>
      </c>
      <c r="T648" s="116">
        <v>2772</v>
      </c>
      <c r="U648" s="111">
        <v>45</v>
      </c>
      <c r="V648" s="113">
        <f t="shared" si="120"/>
        <v>1718.6399999999999</v>
      </c>
      <c r="W648" s="113">
        <f t="shared" si="121"/>
        <v>1053.3600000000001</v>
      </c>
      <c r="X648" s="112">
        <f t="shared" si="122"/>
        <v>1053360.0000000002</v>
      </c>
      <c r="Y648" s="111"/>
      <c r="Z648" s="110">
        <f t="shared" si="118"/>
        <v>27</v>
      </c>
      <c r="AA648" s="109">
        <f t="shared" si="123"/>
        <v>138.6</v>
      </c>
      <c r="AB648" s="109">
        <f t="shared" si="124"/>
        <v>138600</v>
      </c>
      <c r="AC648" s="108">
        <f t="shared" si="125"/>
        <v>2633.4</v>
      </c>
      <c r="AD648" s="107">
        <f t="shared" si="126"/>
        <v>2.2222222222222223E-2</v>
      </c>
      <c r="AE648" s="106">
        <f t="shared" si="127"/>
        <v>58.52</v>
      </c>
      <c r="AF648" s="105">
        <f t="shared" si="128"/>
        <v>1111.8800000000001</v>
      </c>
      <c r="AG648" s="105">
        <f t="shared" si="129"/>
        <v>1660.12</v>
      </c>
    </row>
    <row r="649" spans="1:33" s="88" customFormat="1" x14ac:dyDescent="0.35">
      <c r="A649" s="21">
        <v>10141103</v>
      </c>
      <c r="B649" s="115" t="s">
        <v>18023</v>
      </c>
      <c r="C649" s="259" t="s">
        <v>18022</v>
      </c>
      <c r="D649" s="133" t="s">
        <v>18401</v>
      </c>
      <c r="E649" s="114" t="str">
        <f t="shared" si="119"/>
        <v>MINISUBESTAÇÃO MARCA:Efacec  PTS 284</v>
      </c>
      <c r="F649" s="21"/>
      <c r="G649" s="21"/>
      <c r="H649" s="21" t="s">
        <v>494</v>
      </c>
      <c r="I649" s="21"/>
      <c r="J649" s="21"/>
      <c r="K649" s="133" t="s">
        <v>18762</v>
      </c>
      <c r="L649" s="133" t="s">
        <v>18761</v>
      </c>
      <c r="M649" s="21">
        <v>500</v>
      </c>
      <c r="N649" s="21">
        <v>11</v>
      </c>
      <c r="O649" s="21" t="s">
        <v>510</v>
      </c>
      <c r="P649" s="124" t="s">
        <v>516</v>
      </c>
      <c r="Q649" s="21">
        <v>1999</v>
      </c>
      <c r="R649" s="21" t="s">
        <v>535</v>
      </c>
      <c r="S649" s="21">
        <v>3330</v>
      </c>
      <c r="T649" s="116">
        <v>2426</v>
      </c>
      <c r="U649" s="111">
        <v>45</v>
      </c>
      <c r="V649" s="113">
        <f t="shared" si="120"/>
        <v>1504.12</v>
      </c>
      <c r="W649" s="113">
        <f t="shared" si="121"/>
        <v>921.88000000000011</v>
      </c>
      <c r="X649" s="112">
        <f t="shared" si="122"/>
        <v>921880.00000000012</v>
      </c>
      <c r="Y649" s="111"/>
      <c r="Z649" s="110">
        <f t="shared" si="118"/>
        <v>27</v>
      </c>
      <c r="AA649" s="109">
        <f t="shared" si="123"/>
        <v>121.30000000000001</v>
      </c>
      <c r="AB649" s="109">
        <f t="shared" si="124"/>
        <v>121300.00000000001</v>
      </c>
      <c r="AC649" s="108">
        <f t="shared" si="125"/>
        <v>2304.6999999999998</v>
      </c>
      <c r="AD649" s="107">
        <f t="shared" si="126"/>
        <v>2.2222222222222223E-2</v>
      </c>
      <c r="AE649" s="106">
        <f t="shared" si="127"/>
        <v>51.215555555555554</v>
      </c>
      <c r="AF649" s="105">
        <f t="shared" si="128"/>
        <v>973.09555555555562</v>
      </c>
      <c r="AG649" s="105">
        <f t="shared" si="129"/>
        <v>1452.9044444444444</v>
      </c>
    </row>
    <row r="650" spans="1:33" s="88" customFormat="1" x14ac:dyDescent="0.35">
      <c r="A650" s="21">
        <v>10141103</v>
      </c>
      <c r="B650" s="115" t="s">
        <v>18023</v>
      </c>
      <c r="C650" s="259" t="s">
        <v>18022</v>
      </c>
      <c r="D650" s="133" t="s">
        <v>18760</v>
      </c>
      <c r="E650" s="114" t="str">
        <f t="shared" si="119"/>
        <v>MINISUBESTAÇÃO MARCA:  PS 11</v>
      </c>
      <c r="F650" s="21"/>
      <c r="G650" s="21"/>
      <c r="H650" s="21" t="s">
        <v>494</v>
      </c>
      <c r="I650" s="21"/>
      <c r="J650" s="21"/>
      <c r="K650" s="133" t="s">
        <v>18759</v>
      </c>
      <c r="L650" s="133" t="s">
        <v>18758</v>
      </c>
      <c r="M650" s="21">
        <v>500</v>
      </c>
      <c r="N650" s="21">
        <v>11</v>
      </c>
      <c r="O650" s="21" t="s">
        <v>510</v>
      </c>
      <c r="P650" s="124" t="s">
        <v>516</v>
      </c>
      <c r="Q650" s="21">
        <v>1999</v>
      </c>
      <c r="R650" s="21"/>
      <c r="S650" s="21" t="s">
        <v>18756</v>
      </c>
      <c r="T650" s="116">
        <v>2426</v>
      </c>
      <c r="U650" s="111">
        <v>45</v>
      </c>
      <c r="V650" s="113">
        <f t="shared" si="120"/>
        <v>1504.12</v>
      </c>
      <c r="W650" s="113">
        <f t="shared" si="121"/>
        <v>921.88000000000011</v>
      </c>
      <c r="X650" s="112">
        <f t="shared" si="122"/>
        <v>921880.00000000012</v>
      </c>
      <c r="Y650" s="111"/>
      <c r="Z650" s="110">
        <f t="shared" si="118"/>
        <v>27</v>
      </c>
      <c r="AA650" s="109">
        <f t="shared" si="123"/>
        <v>121.30000000000001</v>
      </c>
      <c r="AB650" s="109">
        <f t="shared" si="124"/>
        <v>121300.00000000001</v>
      </c>
      <c r="AC650" s="108">
        <f t="shared" si="125"/>
        <v>2304.6999999999998</v>
      </c>
      <c r="AD650" s="107">
        <f t="shared" si="126"/>
        <v>2.2222222222222223E-2</v>
      </c>
      <c r="AE650" s="106">
        <f t="shared" si="127"/>
        <v>51.215555555555554</v>
      </c>
      <c r="AF650" s="105">
        <f t="shared" si="128"/>
        <v>973.09555555555562</v>
      </c>
      <c r="AG650" s="105">
        <f t="shared" si="129"/>
        <v>1452.9044444444444</v>
      </c>
    </row>
    <row r="651" spans="1:33" s="88" customFormat="1" x14ac:dyDescent="0.35">
      <c r="A651" s="21">
        <v>10141103</v>
      </c>
      <c r="B651" s="115" t="s">
        <v>18023</v>
      </c>
      <c r="C651" s="259" t="s">
        <v>18022</v>
      </c>
      <c r="D651" s="133" t="s">
        <v>18765</v>
      </c>
      <c r="E651" s="114" t="str">
        <f t="shared" si="119"/>
        <v>MINISUBESTAÇÃO MARCA:Efacec  PTS 144</v>
      </c>
      <c r="F651" s="21"/>
      <c r="G651" s="21"/>
      <c r="H651" s="21" t="s">
        <v>494</v>
      </c>
      <c r="I651" s="21"/>
      <c r="J651" s="21"/>
      <c r="K651" s="133" t="s">
        <v>18764</v>
      </c>
      <c r="L651" s="133" t="s">
        <v>18763</v>
      </c>
      <c r="M651" s="21">
        <v>630</v>
      </c>
      <c r="N651" s="21">
        <v>11</v>
      </c>
      <c r="O651" s="21" t="s">
        <v>510</v>
      </c>
      <c r="P651" s="124" t="s">
        <v>516</v>
      </c>
      <c r="Q651" s="21">
        <v>1999</v>
      </c>
      <c r="R651" s="21" t="s">
        <v>535</v>
      </c>
      <c r="S651" s="21">
        <v>12249.3</v>
      </c>
      <c r="T651" s="116">
        <v>2772</v>
      </c>
      <c r="U651" s="111">
        <v>45</v>
      </c>
      <c r="V651" s="113">
        <f t="shared" si="120"/>
        <v>1718.6399999999999</v>
      </c>
      <c r="W651" s="113">
        <f t="shared" si="121"/>
        <v>1053.3600000000001</v>
      </c>
      <c r="X651" s="112">
        <f t="shared" si="122"/>
        <v>1053360.0000000002</v>
      </c>
      <c r="Y651" s="111"/>
      <c r="Z651" s="110">
        <f t="shared" si="118"/>
        <v>27</v>
      </c>
      <c r="AA651" s="109">
        <f t="shared" si="123"/>
        <v>138.6</v>
      </c>
      <c r="AB651" s="109">
        <f t="shared" si="124"/>
        <v>138600</v>
      </c>
      <c r="AC651" s="108">
        <f t="shared" si="125"/>
        <v>2633.4</v>
      </c>
      <c r="AD651" s="107">
        <f t="shared" si="126"/>
        <v>2.2222222222222223E-2</v>
      </c>
      <c r="AE651" s="106">
        <f t="shared" si="127"/>
        <v>58.52</v>
      </c>
      <c r="AF651" s="105">
        <f t="shared" si="128"/>
        <v>1111.8800000000001</v>
      </c>
      <c r="AG651" s="105">
        <f t="shared" si="129"/>
        <v>1660.12</v>
      </c>
    </row>
    <row r="652" spans="1:33" s="88" customFormat="1" x14ac:dyDescent="0.35">
      <c r="A652" s="21">
        <v>10141103</v>
      </c>
      <c r="B652" s="115" t="s">
        <v>18023</v>
      </c>
      <c r="C652" s="259" t="s">
        <v>18022</v>
      </c>
      <c r="D652" s="133" t="s">
        <v>18401</v>
      </c>
      <c r="E652" s="114" t="str">
        <f t="shared" si="119"/>
        <v>MINISUBESTAÇÃO MARCA:Efacec  PTS 284</v>
      </c>
      <c r="F652" s="21"/>
      <c r="G652" s="21"/>
      <c r="H652" s="21" t="s">
        <v>494</v>
      </c>
      <c r="I652" s="21"/>
      <c r="J652" s="21"/>
      <c r="K652" s="133" t="s">
        <v>18762</v>
      </c>
      <c r="L652" s="133" t="s">
        <v>18761</v>
      </c>
      <c r="M652" s="21">
        <v>500</v>
      </c>
      <c r="N652" s="21">
        <v>11</v>
      </c>
      <c r="O652" s="21" t="s">
        <v>510</v>
      </c>
      <c r="P652" s="124" t="s">
        <v>516</v>
      </c>
      <c r="Q652" s="21">
        <v>1999</v>
      </c>
      <c r="R652" s="21" t="s">
        <v>535</v>
      </c>
      <c r="S652" s="21">
        <v>3330</v>
      </c>
      <c r="T652" s="116">
        <v>2426</v>
      </c>
      <c r="U652" s="111">
        <v>45</v>
      </c>
      <c r="V652" s="113">
        <f t="shared" si="120"/>
        <v>1504.12</v>
      </c>
      <c r="W652" s="113">
        <f t="shared" si="121"/>
        <v>921.88000000000011</v>
      </c>
      <c r="X652" s="112">
        <f t="shared" si="122"/>
        <v>921880.00000000012</v>
      </c>
      <c r="Y652" s="111"/>
      <c r="Z652" s="110">
        <f t="shared" si="118"/>
        <v>27</v>
      </c>
      <c r="AA652" s="109">
        <f t="shared" si="123"/>
        <v>121.30000000000001</v>
      </c>
      <c r="AB652" s="109">
        <f t="shared" si="124"/>
        <v>121300.00000000001</v>
      </c>
      <c r="AC652" s="108">
        <f t="shared" si="125"/>
        <v>2304.6999999999998</v>
      </c>
      <c r="AD652" s="107">
        <f t="shared" si="126"/>
        <v>2.2222222222222223E-2</v>
      </c>
      <c r="AE652" s="106">
        <f t="shared" si="127"/>
        <v>51.215555555555554</v>
      </c>
      <c r="AF652" s="105">
        <f t="shared" si="128"/>
        <v>973.09555555555562</v>
      </c>
      <c r="AG652" s="105">
        <f t="shared" si="129"/>
        <v>1452.9044444444444</v>
      </c>
    </row>
    <row r="653" spans="1:33" s="88" customFormat="1" x14ac:dyDescent="0.35">
      <c r="A653" s="21">
        <v>10141103</v>
      </c>
      <c r="B653" s="115" t="s">
        <v>18023</v>
      </c>
      <c r="C653" s="259" t="s">
        <v>18022</v>
      </c>
      <c r="D653" s="133" t="s">
        <v>18760</v>
      </c>
      <c r="E653" s="114" t="str">
        <f t="shared" si="119"/>
        <v>MINISUBESTAÇÃO MARCA:foto  PS 11</v>
      </c>
      <c r="F653" s="21"/>
      <c r="G653" s="21"/>
      <c r="H653" s="21" t="s">
        <v>494</v>
      </c>
      <c r="I653" s="21"/>
      <c r="J653" s="21"/>
      <c r="K653" s="133" t="s">
        <v>18759</v>
      </c>
      <c r="L653" s="133" t="s">
        <v>18758</v>
      </c>
      <c r="M653" s="21">
        <v>500</v>
      </c>
      <c r="N653" s="21">
        <v>11</v>
      </c>
      <c r="O653" s="21" t="s">
        <v>510</v>
      </c>
      <c r="P653" s="124" t="s">
        <v>516</v>
      </c>
      <c r="Q653" s="21">
        <v>1999</v>
      </c>
      <c r="R653" s="21" t="s">
        <v>18757</v>
      </c>
      <c r="S653" s="21" t="s">
        <v>18756</v>
      </c>
      <c r="T653" s="116">
        <v>2426</v>
      </c>
      <c r="U653" s="111">
        <v>45</v>
      </c>
      <c r="V653" s="113">
        <f t="shared" si="120"/>
        <v>1504.12</v>
      </c>
      <c r="W653" s="113">
        <f t="shared" si="121"/>
        <v>921.88000000000011</v>
      </c>
      <c r="X653" s="112">
        <f t="shared" si="122"/>
        <v>921880.00000000012</v>
      </c>
      <c r="Y653" s="111"/>
      <c r="Z653" s="110">
        <f t="shared" si="118"/>
        <v>27</v>
      </c>
      <c r="AA653" s="109">
        <f t="shared" si="123"/>
        <v>121.30000000000001</v>
      </c>
      <c r="AB653" s="109">
        <f t="shared" si="124"/>
        <v>121300.00000000001</v>
      </c>
      <c r="AC653" s="108">
        <f t="shared" si="125"/>
        <v>2304.6999999999998</v>
      </c>
      <c r="AD653" s="107">
        <f t="shared" si="126"/>
        <v>2.2222222222222223E-2</v>
      </c>
      <c r="AE653" s="106">
        <f t="shared" si="127"/>
        <v>51.215555555555554</v>
      </c>
      <c r="AF653" s="105">
        <f t="shared" si="128"/>
        <v>973.09555555555562</v>
      </c>
      <c r="AG653" s="105">
        <f t="shared" si="129"/>
        <v>1452.9044444444444</v>
      </c>
    </row>
    <row r="654" spans="1:33" s="88" customFormat="1" x14ac:dyDescent="0.35">
      <c r="A654" s="21">
        <v>10141103</v>
      </c>
      <c r="B654" s="115" t="s">
        <v>18023</v>
      </c>
      <c r="C654" s="259" t="s">
        <v>18022</v>
      </c>
      <c r="D654" s="21" t="s">
        <v>5856</v>
      </c>
      <c r="E654" s="114" t="str">
        <f t="shared" si="119"/>
        <v>MINISUBESTAÇÃO MARCA:Efacec  PT 68</v>
      </c>
      <c r="F654" s="21"/>
      <c r="G654" s="21"/>
      <c r="H654" s="21" t="s">
        <v>494</v>
      </c>
      <c r="I654" s="21"/>
      <c r="J654" s="21"/>
      <c r="K654" s="133" t="s">
        <v>18755</v>
      </c>
      <c r="L654" s="133" t="s">
        <v>18754</v>
      </c>
      <c r="M654" s="21">
        <v>630</v>
      </c>
      <c r="N654" s="21">
        <v>11</v>
      </c>
      <c r="O654" s="21" t="s">
        <v>510</v>
      </c>
      <c r="P654" s="124" t="s">
        <v>516</v>
      </c>
      <c r="Q654" s="21">
        <v>1999</v>
      </c>
      <c r="R654" s="21" t="s">
        <v>535</v>
      </c>
      <c r="S654" s="21" t="s">
        <v>18753</v>
      </c>
      <c r="T654" s="116">
        <v>2772</v>
      </c>
      <c r="U654" s="111">
        <v>45</v>
      </c>
      <c r="V654" s="113">
        <f t="shared" si="120"/>
        <v>1718.6399999999999</v>
      </c>
      <c r="W654" s="113">
        <f t="shared" si="121"/>
        <v>1053.3600000000001</v>
      </c>
      <c r="X654" s="112">
        <f t="shared" si="122"/>
        <v>1053360.0000000002</v>
      </c>
      <c r="Y654" s="111"/>
      <c r="Z654" s="110">
        <f t="shared" si="118"/>
        <v>27</v>
      </c>
      <c r="AA654" s="109">
        <f t="shared" si="123"/>
        <v>138.6</v>
      </c>
      <c r="AB654" s="109">
        <f t="shared" si="124"/>
        <v>138600</v>
      </c>
      <c r="AC654" s="108">
        <f t="shared" si="125"/>
        <v>2633.4</v>
      </c>
      <c r="AD654" s="107">
        <f t="shared" si="126"/>
        <v>2.2222222222222223E-2</v>
      </c>
      <c r="AE654" s="106">
        <f t="shared" si="127"/>
        <v>58.52</v>
      </c>
      <c r="AF654" s="105">
        <f t="shared" si="128"/>
        <v>1111.8800000000001</v>
      </c>
      <c r="AG654" s="105">
        <f t="shared" si="129"/>
        <v>1660.12</v>
      </c>
    </row>
    <row r="655" spans="1:33" s="88" customFormat="1" x14ac:dyDescent="0.35">
      <c r="A655" s="21">
        <v>10141103</v>
      </c>
      <c r="B655" s="115" t="s">
        <v>18023</v>
      </c>
      <c r="C655" s="259" t="s">
        <v>18022</v>
      </c>
      <c r="D655" s="21" t="s">
        <v>2615</v>
      </c>
      <c r="E655" s="114" t="str">
        <f t="shared" si="119"/>
        <v>MINISUBESTAÇÃO MARCA:  PT ?</v>
      </c>
      <c r="F655" s="21"/>
      <c r="G655" s="21"/>
      <c r="H655" s="21" t="s">
        <v>494</v>
      </c>
      <c r="I655" s="21"/>
      <c r="J655" s="21"/>
      <c r="K655" s="133" t="s">
        <v>18752</v>
      </c>
      <c r="L655" s="133" t="s">
        <v>18751</v>
      </c>
      <c r="M655" s="21">
        <v>630</v>
      </c>
      <c r="N655" s="21">
        <v>11</v>
      </c>
      <c r="O655" s="21" t="s">
        <v>510</v>
      </c>
      <c r="P655" s="124" t="s">
        <v>516</v>
      </c>
      <c r="Q655" s="21">
        <v>1999</v>
      </c>
      <c r="R655" s="21"/>
      <c r="S655" s="21"/>
      <c r="T655" s="116">
        <v>2772</v>
      </c>
      <c r="U655" s="111">
        <v>45</v>
      </c>
      <c r="V655" s="113">
        <f t="shared" si="120"/>
        <v>1718.6399999999999</v>
      </c>
      <c r="W655" s="113">
        <f t="shared" si="121"/>
        <v>1053.3600000000001</v>
      </c>
      <c r="X655" s="112">
        <f t="shared" si="122"/>
        <v>1053360.0000000002</v>
      </c>
      <c r="Y655" s="111"/>
      <c r="Z655" s="110">
        <f t="shared" si="118"/>
        <v>27</v>
      </c>
      <c r="AA655" s="109">
        <f t="shared" si="123"/>
        <v>138.6</v>
      </c>
      <c r="AB655" s="109">
        <f t="shared" si="124"/>
        <v>138600</v>
      </c>
      <c r="AC655" s="108">
        <f t="shared" si="125"/>
        <v>2633.4</v>
      </c>
      <c r="AD655" s="107">
        <f t="shared" si="126"/>
        <v>2.2222222222222223E-2</v>
      </c>
      <c r="AE655" s="106">
        <f t="shared" si="127"/>
        <v>58.52</v>
      </c>
      <c r="AF655" s="105">
        <f t="shared" si="128"/>
        <v>1111.8800000000001</v>
      </c>
      <c r="AG655" s="105">
        <f t="shared" si="129"/>
        <v>1660.12</v>
      </c>
    </row>
    <row r="656" spans="1:33" s="88" customFormat="1" x14ac:dyDescent="0.35">
      <c r="A656" s="21">
        <v>10141103</v>
      </c>
      <c r="B656" s="115" t="s">
        <v>18023</v>
      </c>
      <c r="C656" s="259" t="s">
        <v>18022</v>
      </c>
      <c r="D656" s="133" t="s">
        <v>8395</v>
      </c>
      <c r="E656" s="114" t="str">
        <f t="shared" si="119"/>
        <v>MINISUBESTAÇÃO MARCA:Trans Electron  PT 144</v>
      </c>
      <c r="F656" s="21"/>
      <c r="G656" s="21"/>
      <c r="H656" s="21" t="s">
        <v>494</v>
      </c>
      <c r="I656" s="21"/>
      <c r="J656" s="21"/>
      <c r="K656" s="133" t="s">
        <v>18750</v>
      </c>
      <c r="L656" s="133" t="s">
        <v>18749</v>
      </c>
      <c r="M656" s="21">
        <v>315</v>
      </c>
      <c r="N656" s="21">
        <v>11</v>
      </c>
      <c r="O656" s="21" t="s">
        <v>510</v>
      </c>
      <c r="P656" s="124" t="s">
        <v>516</v>
      </c>
      <c r="Q656" s="21">
        <v>1999</v>
      </c>
      <c r="R656" s="21" t="s">
        <v>6785</v>
      </c>
      <c r="S656" s="21" t="s">
        <v>18748</v>
      </c>
      <c r="T656" s="116">
        <v>1213</v>
      </c>
      <c r="U656" s="111">
        <v>45</v>
      </c>
      <c r="V656" s="113">
        <f t="shared" si="120"/>
        <v>752.06</v>
      </c>
      <c r="W656" s="113">
        <f t="shared" si="121"/>
        <v>460.94000000000005</v>
      </c>
      <c r="X656" s="112">
        <f t="shared" si="122"/>
        <v>460940.00000000006</v>
      </c>
      <c r="Y656" s="111"/>
      <c r="Z656" s="110">
        <f t="shared" si="118"/>
        <v>27</v>
      </c>
      <c r="AA656" s="109">
        <f t="shared" si="123"/>
        <v>60.650000000000006</v>
      </c>
      <c r="AB656" s="109">
        <f t="shared" si="124"/>
        <v>60650.000000000007</v>
      </c>
      <c r="AC656" s="108">
        <f t="shared" si="125"/>
        <v>1152.3499999999999</v>
      </c>
      <c r="AD656" s="107">
        <f t="shared" si="126"/>
        <v>2.2222222222222223E-2</v>
      </c>
      <c r="AE656" s="106">
        <f t="shared" si="127"/>
        <v>25.607777777777777</v>
      </c>
      <c r="AF656" s="105">
        <f t="shared" si="128"/>
        <v>486.54777777777781</v>
      </c>
      <c r="AG656" s="105">
        <f t="shared" si="129"/>
        <v>726.45222222222219</v>
      </c>
    </row>
    <row r="657" spans="1:33" s="88" customFormat="1" x14ac:dyDescent="0.35">
      <c r="A657" s="21">
        <v>10141103</v>
      </c>
      <c r="B657" s="115" t="s">
        <v>18023</v>
      </c>
      <c r="C657" s="259" t="s">
        <v>18022</v>
      </c>
      <c r="D657" s="133" t="s">
        <v>16182</v>
      </c>
      <c r="E657" s="114" t="str">
        <f t="shared" si="119"/>
        <v>MINISUBESTAÇÃO MARCA:  PT 139</v>
      </c>
      <c r="F657" s="21"/>
      <c r="G657" s="21"/>
      <c r="H657" s="21" t="s">
        <v>494</v>
      </c>
      <c r="I657" s="21"/>
      <c r="J657" s="21"/>
      <c r="K657" s="133" t="s">
        <v>18747</v>
      </c>
      <c r="L657" s="133" t="s">
        <v>18746</v>
      </c>
      <c r="M657" s="21">
        <v>315</v>
      </c>
      <c r="N657" s="21">
        <v>11</v>
      </c>
      <c r="O657" s="21" t="s">
        <v>510</v>
      </c>
      <c r="P657" s="124" t="s">
        <v>516</v>
      </c>
      <c r="Q657" s="21">
        <v>1999</v>
      </c>
      <c r="R657" s="21"/>
      <c r="S657" s="21"/>
      <c r="T657" s="116">
        <v>1213</v>
      </c>
      <c r="U657" s="111">
        <v>45</v>
      </c>
      <c r="V657" s="113">
        <f t="shared" si="120"/>
        <v>752.06</v>
      </c>
      <c r="W657" s="113">
        <f t="shared" si="121"/>
        <v>460.94000000000005</v>
      </c>
      <c r="X657" s="112">
        <f t="shared" si="122"/>
        <v>460940.00000000006</v>
      </c>
      <c r="Y657" s="111"/>
      <c r="Z657" s="110">
        <f t="shared" si="118"/>
        <v>27</v>
      </c>
      <c r="AA657" s="109">
        <f t="shared" si="123"/>
        <v>60.650000000000006</v>
      </c>
      <c r="AB657" s="109">
        <f t="shared" si="124"/>
        <v>60650.000000000007</v>
      </c>
      <c r="AC657" s="108">
        <f t="shared" si="125"/>
        <v>1152.3499999999999</v>
      </c>
      <c r="AD657" s="107">
        <f t="shared" si="126"/>
        <v>2.2222222222222223E-2</v>
      </c>
      <c r="AE657" s="106">
        <f t="shared" si="127"/>
        <v>25.607777777777777</v>
      </c>
      <c r="AF657" s="105">
        <f t="shared" si="128"/>
        <v>486.54777777777781</v>
      </c>
      <c r="AG657" s="105">
        <f t="shared" si="129"/>
        <v>726.45222222222219</v>
      </c>
    </row>
    <row r="658" spans="1:33" s="88" customFormat="1" x14ac:dyDescent="0.35">
      <c r="A658" s="21">
        <v>10141103</v>
      </c>
      <c r="B658" s="115" t="s">
        <v>18023</v>
      </c>
      <c r="C658" s="259" t="s">
        <v>18022</v>
      </c>
      <c r="D658" s="133" t="s">
        <v>18745</v>
      </c>
      <c r="E658" s="114" t="str">
        <f t="shared" si="119"/>
        <v>MINISUBESTAÇÃO MARCA:Alstom  PTS 118</v>
      </c>
      <c r="F658" s="21"/>
      <c r="G658" s="21"/>
      <c r="H658" s="21" t="s">
        <v>494</v>
      </c>
      <c r="I658" s="21"/>
      <c r="J658" s="21"/>
      <c r="K658" s="133" t="s">
        <v>18744</v>
      </c>
      <c r="L658" s="133" t="s">
        <v>18743</v>
      </c>
      <c r="M658" s="21">
        <v>800</v>
      </c>
      <c r="N658" s="21">
        <v>11</v>
      </c>
      <c r="O658" s="21" t="s">
        <v>510</v>
      </c>
      <c r="P658" s="124" t="s">
        <v>516</v>
      </c>
      <c r="Q658" s="21">
        <v>1999</v>
      </c>
      <c r="R658" s="21" t="s">
        <v>4979</v>
      </c>
      <c r="S658" s="21" t="s">
        <v>18742</v>
      </c>
      <c r="T658" s="116">
        <v>3119</v>
      </c>
      <c r="U658" s="111">
        <v>45</v>
      </c>
      <c r="V658" s="113">
        <f t="shared" si="120"/>
        <v>1933.7800000000002</v>
      </c>
      <c r="W658" s="113">
        <f t="shared" si="121"/>
        <v>1185.2199999999998</v>
      </c>
      <c r="X658" s="112">
        <f t="shared" si="122"/>
        <v>1185219.9999999998</v>
      </c>
      <c r="Y658" s="111"/>
      <c r="Z658" s="110">
        <f t="shared" si="118"/>
        <v>27</v>
      </c>
      <c r="AA658" s="109">
        <f t="shared" si="123"/>
        <v>155.95000000000002</v>
      </c>
      <c r="AB658" s="109">
        <f t="shared" si="124"/>
        <v>155950.00000000003</v>
      </c>
      <c r="AC658" s="108">
        <f t="shared" si="125"/>
        <v>2963.05</v>
      </c>
      <c r="AD658" s="107">
        <f t="shared" si="126"/>
        <v>2.2222222222222223E-2</v>
      </c>
      <c r="AE658" s="106">
        <f t="shared" si="127"/>
        <v>65.845555555555563</v>
      </c>
      <c r="AF658" s="105">
        <f t="shared" si="128"/>
        <v>1251.0655555555554</v>
      </c>
      <c r="AG658" s="105">
        <f t="shared" si="129"/>
        <v>1867.9344444444446</v>
      </c>
    </row>
    <row r="659" spans="1:33" s="88" customFormat="1" x14ac:dyDescent="0.35">
      <c r="A659" s="21">
        <v>10141103</v>
      </c>
      <c r="B659" s="115" t="s">
        <v>18023</v>
      </c>
      <c r="C659" s="259" t="s">
        <v>18022</v>
      </c>
      <c r="D659" s="133" t="s">
        <v>13033</v>
      </c>
      <c r="E659" s="114" t="str">
        <f t="shared" si="119"/>
        <v>MINISUBESTAÇÃO MARCA:Alstom  PT 192</v>
      </c>
      <c r="F659" s="21"/>
      <c r="G659" s="21"/>
      <c r="H659" s="21" t="s">
        <v>494</v>
      </c>
      <c r="I659" s="21"/>
      <c r="J659" s="21"/>
      <c r="K659" s="133" t="s">
        <v>18741</v>
      </c>
      <c r="L659" s="133" t="s">
        <v>18740</v>
      </c>
      <c r="M659" s="21">
        <v>500</v>
      </c>
      <c r="N659" s="21">
        <v>11</v>
      </c>
      <c r="O659" s="21" t="s">
        <v>510</v>
      </c>
      <c r="P659" s="124" t="s">
        <v>516</v>
      </c>
      <c r="Q659" s="21">
        <v>1999</v>
      </c>
      <c r="R659" s="21" t="s">
        <v>4979</v>
      </c>
      <c r="S659" s="21" t="s">
        <v>18736</v>
      </c>
      <c r="T659" s="116">
        <v>2426</v>
      </c>
      <c r="U659" s="111">
        <v>45</v>
      </c>
      <c r="V659" s="113">
        <f t="shared" si="120"/>
        <v>1504.12</v>
      </c>
      <c r="W659" s="113">
        <f t="shared" si="121"/>
        <v>921.88000000000011</v>
      </c>
      <c r="X659" s="112">
        <f t="shared" si="122"/>
        <v>921880.00000000012</v>
      </c>
      <c r="Y659" s="111"/>
      <c r="Z659" s="110">
        <f t="shared" si="118"/>
        <v>27</v>
      </c>
      <c r="AA659" s="109">
        <f t="shared" si="123"/>
        <v>121.30000000000001</v>
      </c>
      <c r="AB659" s="109">
        <f t="shared" si="124"/>
        <v>121300.00000000001</v>
      </c>
      <c r="AC659" s="108">
        <f t="shared" si="125"/>
        <v>2304.6999999999998</v>
      </c>
      <c r="AD659" s="107">
        <f t="shared" si="126"/>
        <v>2.2222222222222223E-2</v>
      </c>
      <c r="AE659" s="106">
        <f t="shared" si="127"/>
        <v>51.215555555555554</v>
      </c>
      <c r="AF659" s="105">
        <f t="shared" si="128"/>
        <v>973.09555555555562</v>
      </c>
      <c r="AG659" s="105">
        <f t="shared" si="129"/>
        <v>1452.9044444444444</v>
      </c>
    </row>
    <row r="660" spans="1:33" s="88" customFormat="1" x14ac:dyDescent="0.35">
      <c r="A660" s="21">
        <v>10141103</v>
      </c>
      <c r="B660" s="115" t="s">
        <v>18023</v>
      </c>
      <c r="C660" s="259" t="s">
        <v>18022</v>
      </c>
      <c r="D660" s="133" t="s">
        <v>18739</v>
      </c>
      <c r="E660" s="114" t="str">
        <f t="shared" si="119"/>
        <v>MINISUBESTAÇÃO MARCA:Alstom  PT 171</v>
      </c>
      <c r="F660" s="21"/>
      <c r="G660" s="21"/>
      <c r="H660" s="21" t="s">
        <v>494</v>
      </c>
      <c r="I660" s="21"/>
      <c r="J660" s="21"/>
      <c r="K660" s="133" t="s">
        <v>18738</v>
      </c>
      <c r="L660" s="133" t="s">
        <v>18737</v>
      </c>
      <c r="M660" s="21">
        <v>500</v>
      </c>
      <c r="N660" s="21">
        <v>11</v>
      </c>
      <c r="O660" s="21" t="s">
        <v>510</v>
      </c>
      <c r="P660" s="124" t="s">
        <v>516</v>
      </c>
      <c r="Q660" s="21">
        <v>1999</v>
      </c>
      <c r="R660" s="21" t="s">
        <v>4979</v>
      </c>
      <c r="S660" s="21" t="s">
        <v>18736</v>
      </c>
      <c r="T660" s="116">
        <v>2426</v>
      </c>
      <c r="U660" s="111">
        <v>45</v>
      </c>
      <c r="V660" s="113">
        <f t="shared" si="120"/>
        <v>1504.12</v>
      </c>
      <c r="W660" s="113">
        <f t="shared" si="121"/>
        <v>921.88000000000011</v>
      </c>
      <c r="X660" s="112">
        <f t="shared" si="122"/>
        <v>921880.00000000012</v>
      </c>
      <c r="Y660" s="111"/>
      <c r="Z660" s="110">
        <f t="shared" si="118"/>
        <v>27</v>
      </c>
      <c r="AA660" s="109">
        <f t="shared" si="123"/>
        <v>121.30000000000001</v>
      </c>
      <c r="AB660" s="109">
        <f t="shared" si="124"/>
        <v>121300.00000000001</v>
      </c>
      <c r="AC660" s="108">
        <f t="shared" si="125"/>
        <v>2304.6999999999998</v>
      </c>
      <c r="AD660" s="107">
        <f t="shared" si="126"/>
        <v>2.2222222222222223E-2</v>
      </c>
      <c r="AE660" s="106">
        <f t="shared" si="127"/>
        <v>51.215555555555554</v>
      </c>
      <c r="AF660" s="105">
        <f t="shared" si="128"/>
        <v>973.09555555555562</v>
      </c>
      <c r="AG660" s="105">
        <f t="shared" si="129"/>
        <v>1452.9044444444444</v>
      </c>
    </row>
    <row r="661" spans="1:33" s="88" customFormat="1" x14ac:dyDescent="0.35">
      <c r="A661" s="21">
        <v>10141103</v>
      </c>
      <c r="B661" s="115" t="s">
        <v>18023</v>
      </c>
      <c r="C661" s="259" t="s">
        <v>18022</v>
      </c>
      <c r="D661" s="251" t="s">
        <v>11097</v>
      </c>
      <c r="E661" s="114" t="str">
        <f t="shared" si="119"/>
        <v>MINISUBESTAÇÃO MARCA:Alstom  PTS 123</v>
      </c>
      <c r="F661" s="21" t="s">
        <v>2737</v>
      </c>
      <c r="G661" s="21"/>
      <c r="H661" s="21" t="s">
        <v>494</v>
      </c>
      <c r="I661" s="21"/>
      <c r="J661" s="21"/>
      <c r="K661" s="133" t="s">
        <v>18735</v>
      </c>
      <c r="L661" s="133" t="s">
        <v>18734</v>
      </c>
      <c r="M661" s="21">
        <v>500</v>
      </c>
      <c r="N661" s="21">
        <v>11</v>
      </c>
      <c r="O661" s="21" t="s">
        <v>510</v>
      </c>
      <c r="P661" s="124" t="s">
        <v>516</v>
      </c>
      <c r="Q661" s="21">
        <v>1999</v>
      </c>
      <c r="R661" s="21" t="s">
        <v>4979</v>
      </c>
      <c r="S661" s="21" t="s">
        <v>18733</v>
      </c>
      <c r="T661" s="116">
        <v>2426</v>
      </c>
      <c r="U661" s="111">
        <v>45</v>
      </c>
      <c r="V661" s="113">
        <f t="shared" si="120"/>
        <v>1504.12</v>
      </c>
      <c r="W661" s="113">
        <f t="shared" si="121"/>
        <v>921.88000000000011</v>
      </c>
      <c r="X661" s="112">
        <f t="shared" si="122"/>
        <v>921880.00000000012</v>
      </c>
      <c r="Y661" s="111"/>
      <c r="Z661" s="110">
        <f t="shared" si="118"/>
        <v>27</v>
      </c>
      <c r="AA661" s="109">
        <f t="shared" si="123"/>
        <v>121.30000000000001</v>
      </c>
      <c r="AB661" s="109">
        <f t="shared" si="124"/>
        <v>121300.00000000001</v>
      </c>
      <c r="AC661" s="108">
        <f t="shared" si="125"/>
        <v>2304.6999999999998</v>
      </c>
      <c r="AD661" s="107">
        <f t="shared" si="126"/>
        <v>2.2222222222222223E-2</v>
      </c>
      <c r="AE661" s="106">
        <f t="shared" si="127"/>
        <v>51.215555555555554</v>
      </c>
      <c r="AF661" s="105">
        <f t="shared" si="128"/>
        <v>973.09555555555562</v>
      </c>
      <c r="AG661" s="105">
        <f t="shared" si="129"/>
        <v>1452.9044444444444</v>
      </c>
    </row>
    <row r="662" spans="1:33" s="88" customFormat="1" x14ac:dyDescent="0.35">
      <c r="A662" s="21">
        <v>10141103</v>
      </c>
      <c r="B662" s="115" t="s">
        <v>18023</v>
      </c>
      <c r="C662" s="259" t="s">
        <v>18022</v>
      </c>
      <c r="D662" s="133" t="s">
        <v>18732</v>
      </c>
      <c r="E662" s="114" t="str">
        <f t="shared" si="119"/>
        <v>MINISUBESTAÇÃO MARCA:Alstom  PT 58</v>
      </c>
      <c r="F662" s="21" t="s">
        <v>2737</v>
      </c>
      <c r="G662" s="21"/>
      <c r="H662" s="21" t="s">
        <v>494</v>
      </c>
      <c r="I662" s="21"/>
      <c r="J662" s="21"/>
      <c r="K662" s="133" t="s">
        <v>18731</v>
      </c>
      <c r="L662" s="133" t="s">
        <v>18730</v>
      </c>
      <c r="M662" s="21">
        <v>630</v>
      </c>
      <c r="N662" s="21">
        <v>11</v>
      </c>
      <c r="O662" s="21" t="s">
        <v>510</v>
      </c>
      <c r="P662" s="124" t="s">
        <v>516</v>
      </c>
      <c r="Q662" s="21">
        <v>1999</v>
      </c>
      <c r="R662" s="21" t="s">
        <v>4979</v>
      </c>
      <c r="S662" s="21" t="s">
        <v>18729</v>
      </c>
      <c r="T662" s="116">
        <v>2772</v>
      </c>
      <c r="U662" s="111">
        <v>45</v>
      </c>
      <c r="V662" s="113">
        <f t="shared" si="120"/>
        <v>1718.6399999999999</v>
      </c>
      <c r="W662" s="113">
        <f t="shared" si="121"/>
        <v>1053.3600000000001</v>
      </c>
      <c r="X662" s="112">
        <f t="shared" si="122"/>
        <v>1053360.0000000002</v>
      </c>
      <c r="Y662" s="111"/>
      <c r="Z662" s="110">
        <f t="shared" si="118"/>
        <v>27</v>
      </c>
      <c r="AA662" s="109">
        <f t="shared" si="123"/>
        <v>138.6</v>
      </c>
      <c r="AB662" s="109">
        <f t="shared" si="124"/>
        <v>138600</v>
      </c>
      <c r="AC662" s="108">
        <f t="shared" si="125"/>
        <v>2633.4</v>
      </c>
      <c r="AD662" s="107">
        <f t="shared" si="126"/>
        <v>2.2222222222222223E-2</v>
      </c>
      <c r="AE662" s="106">
        <f t="shared" si="127"/>
        <v>58.52</v>
      </c>
      <c r="AF662" s="105">
        <f t="shared" si="128"/>
        <v>1111.8800000000001</v>
      </c>
      <c r="AG662" s="105">
        <f t="shared" si="129"/>
        <v>1660.12</v>
      </c>
    </row>
    <row r="663" spans="1:33" s="88" customFormat="1" x14ac:dyDescent="0.35">
      <c r="A663" s="21">
        <v>10141103</v>
      </c>
      <c r="B663" s="115" t="s">
        <v>18023</v>
      </c>
      <c r="C663" s="259" t="s">
        <v>18022</v>
      </c>
      <c r="D663" s="133" t="s">
        <v>18728</v>
      </c>
      <c r="E663" s="114" t="str">
        <f t="shared" si="119"/>
        <v>MINISUBESTAÇÃO MARCA:  PT 190</v>
      </c>
      <c r="F663" s="57" t="s">
        <v>815</v>
      </c>
      <c r="G663" s="21"/>
      <c r="H663" s="21" t="s">
        <v>494</v>
      </c>
      <c r="I663" s="21"/>
      <c r="J663" s="21"/>
      <c r="K663" s="133" t="s">
        <v>18727</v>
      </c>
      <c r="L663" s="133" t="s">
        <v>14051</v>
      </c>
      <c r="M663" s="21">
        <v>500</v>
      </c>
      <c r="N663" s="21">
        <v>11</v>
      </c>
      <c r="O663" s="21" t="s">
        <v>510</v>
      </c>
      <c r="P663" s="124" t="s">
        <v>516</v>
      </c>
      <c r="Q663" s="21">
        <v>1999</v>
      </c>
      <c r="R663" s="21"/>
      <c r="S663" s="21"/>
      <c r="T663" s="116">
        <v>2426</v>
      </c>
      <c r="U663" s="111">
        <v>45</v>
      </c>
      <c r="V663" s="113">
        <f t="shared" si="120"/>
        <v>1504.12</v>
      </c>
      <c r="W663" s="113">
        <f t="shared" si="121"/>
        <v>921.88000000000011</v>
      </c>
      <c r="X663" s="112">
        <f t="shared" si="122"/>
        <v>921880.00000000012</v>
      </c>
      <c r="Y663" s="111"/>
      <c r="Z663" s="110">
        <f t="shared" si="118"/>
        <v>27</v>
      </c>
      <c r="AA663" s="109">
        <f t="shared" si="123"/>
        <v>121.30000000000001</v>
      </c>
      <c r="AB663" s="109">
        <f t="shared" si="124"/>
        <v>121300.00000000001</v>
      </c>
      <c r="AC663" s="108">
        <f t="shared" si="125"/>
        <v>2304.6999999999998</v>
      </c>
      <c r="AD663" s="107">
        <f t="shared" si="126"/>
        <v>2.2222222222222223E-2</v>
      </c>
      <c r="AE663" s="106">
        <f t="shared" si="127"/>
        <v>51.215555555555554</v>
      </c>
      <c r="AF663" s="105">
        <f t="shared" si="128"/>
        <v>973.09555555555562</v>
      </c>
      <c r="AG663" s="105">
        <f t="shared" si="129"/>
        <v>1452.9044444444444</v>
      </c>
    </row>
    <row r="664" spans="1:33" s="88" customFormat="1" x14ac:dyDescent="0.35">
      <c r="A664" s="21">
        <v>10141103</v>
      </c>
      <c r="B664" s="115" t="s">
        <v>18023</v>
      </c>
      <c r="C664" s="259" t="s">
        <v>18022</v>
      </c>
      <c r="D664" s="133" t="s">
        <v>1119</v>
      </c>
      <c r="E664" s="114" t="str">
        <f t="shared" si="119"/>
        <v>MINISUBESTAÇÃO MARCA:  PT 187</v>
      </c>
      <c r="F664" s="57" t="s">
        <v>815</v>
      </c>
      <c r="G664" s="21"/>
      <c r="H664" s="21" t="s">
        <v>494</v>
      </c>
      <c r="I664" s="21"/>
      <c r="J664" s="21"/>
      <c r="K664" s="133" t="s">
        <v>18726</v>
      </c>
      <c r="L664" s="133" t="s">
        <v>18725</v>
      </c>
      <c r="M664" s="21">
        <v>500</v>
      </c>
      <c r="N664" s="21">
        <v>11</v>
      </c>
      <c r="O664" s="21" t="s">
        <v>510</v>
      </c>
      <c r="P664" s="124" t="s">
        <v>516</v>
      </c>
      <c r="Q664" s="21">
        <v>1999</v>
      </c>
      <c r="R664" s="21"/>
      <c r="S664" s="21"/>
      <c r="T664" s="116">
        <v>2426</v>
      </c>
      <c r="U664" s="111">
        <v>45</v>
      </c>
      <c r="V664" s="113">
        <f t="shared" si="120"/>
        <v>1504.12</v>
      </c>
      <c r="W664" s="113">
        <f t="shared" si="121"/>
        <v>921.88000000000011</v>
      </c>
      <c r="X664" s="112">
        <f t="shared" si="122"/>
        <v>921880.00000000012</v>
      </c>
      <c r="Y664" s="111"/>
      <c r="Z664" s="110">
        <f t="shared" si="118"/>
        <v>27</v>
      </c>
      <c r="AA664" s="109">
        <f t="shared" si="123"/>
        <v>121.30000000000001</v>
      </c>
      <c r="AB664" s="109">
        <f t="shared" si="124"/>
        <v>121300.00000000001</v>
      </c>
      <c r="AC664" s="108">
        <f t="shared" si="125"/>
        <v>2304.6999999999998</v>
      </c>
      <c r="AD664" s="107">
        <f t="shared" si="126"/>
        <v>2.2222222222222223E-2</v>
      </c>
      <c r="AE664" s="106">
        <f t="shared" si="127"/>
        <v>51.215555555555554</v>
      </c>
      <c r="AF664" s="105">
        <f t="shared" si="128"/>
        <v>973.09555555555562</v>
      </c>
      <c r="AG664" s="105">
        <f t="shared" si="129"/>
        <v>1452.9044444444444</v>
      </c>
    </row>
    <row r="665" spans="1:33" s="88" customFormat="1" x14ac:dyDescent="0.35">
      <c r="A665" s="21">
        <v>10141103</v>
      </c>
      <c r="B665" s="115" t="s">
        <v>18023</v>
      </c>
      <c r="C665" s="259" t="s">
        <v>18022</v>
      </c>
      <c r="D665" s="133" t="s">
        <v>18724</v>
      </c>
      <c r="E665" s="114" t="str">
        <f t="shared" si="119"/>
        <v>MINISUBESTAÇÃO MARCA:  PT189</v>
      </c>
      <c r="F665" s="57" t="s">
        <v>815</v>
      </c>
      <c r="G665" s="21"/>
      <c r="H665" s="21" t="s">
        <v>494</v>
      </c>
      <c r="I665" s="21"/>
      <c r="J665" s="21"/>
      <c r="K665" s="133" t="s">
        <v>18723</v>
      </c>
      <c r="L665" s="133" t="s">
        <v>18722</v>
      </c>
      <c r="M665" s="21">
        <v>500</v>
      </c>
      <c r="N665" s="21">
        <v>11</v>
      </c>
      <c r="O665" s="21" t="s">
        <v>510</v>
      </c>
      <c r="P665" s="124" t="s">
        <v>516</v>
      </c>
      <c r="Q665" s="21">
        <v>1999</v>
      </c>
      <c r="R665" s="21"/>
      <c r="S665" s="21"/>
      <c r="T665" s="116">
        <v>2426</v>
      </c>
      <c r="U665" s="111">
        <v>45</v>
      </c>
      <c r="V665" s="113">
        <f t="shared" si="120"/>
        <v>1504.12</v>
      </c>
      <c r="W665" s="113">
        <f t="shared" si="121"/>
        <v>921.88000000000011</v>
      </c>
      <c r="X665" s="112">
        <f t="shared" si="122"/>
        <v>921880.00000000012</v>
      </c>
      <c r="Y665" s="111"/>
      <c r="Z665" s="110">
        <f t="shared" si="118"/>
        <v>27</v>
      </c>
      <c r="AA665" s="109">
        <f t="shared" si="123"/>
        <v>121.30000000000001</v>
      </c>
      <c r="AB665" s="109">
        <f t="shared" si="124"/>
        <v>121300.00000000001</v>
      </c>
      <c r="AC665" s="108">
        <f t="shared" si="125"/>
        <v>2304.6999999999998</v>
      </c>
      <c r="AD665" s="107">
        <f t="shared" si="126"/>
        <v>2.2222222222222223E-2</v>
      </c>
      <c r="AE665" s="106">
        <f t="shared" si="127"/>
        <v>51.215555555555554</v>
      </c>
      <c r="AF665" s="105">
        <f t="shared" si="128"/>
        <v>973.09555555555562</v>
      </c>
      <c r="AG665" s="105">
        <f t="shared" si="129"/>
        <v>1452.9044444444444</v>
      </c>
    </row>
    <row r="666" spans="1:33" s="88" customFormat="1" x14ac:dyDescent="0.35">
      <c r="A666" s="21">
        <v>10141103</v>
      </c>
      <c r="B666" s="115" t="s">
        <v>18023</v>
      </c>
      <c r="C666" s="259" t="s">
        <v>18022</v>
      </c>
      <c r="D666" s="21" t="s">
        <v>18720</v>
      </c>
      <c r="E666" s="114" t="str">
        <f t="shared" si="119"/>
        <v>MINISUBESTAÇÃO MARCA:ALSTOM AGXX/PTS0065 AGXX/PTS0065</v>
      </c>
      <c r="F666" s="61" t="s">
        <v>18721</v>
      </c>
      <c r="G666" s="21" t="s">
        <v>18720</v>
      </c>
      <c r="H666" s="21" t="s">
        <v>2113</v>
      </c>
      <c r="I666" s="21" t="s">
        <v>2113</v>
      </c>
      <c r="J666" s="21"/>
      <c r="K666" s="121" t="s">
        <v>18719</v>
      </c>
      <c r="L666" s="121" t="s">
        <v>18718</v>
      </c>
      <c r="M666" s="61">
        <v>315</v>
      </c>
      <c r="N666" s="121">
        <v>11</v>
      </c>
      <c r="O666" s="61">
        <v>0.4</v>
      </c>
      <c r="P666" s="61">
        <v>3</v>
      </c>
      <c r="Q666" s="121">
        <v>1999</v>
      </c>
      <c r="R666" s="121" t="s">
        <v>4</v>
      </c>
      <c r="S666" s="121" t="s">
        <v>18717</v>
      </c>
      <c r="T666" s="116">
        <v>1213</v>
      </c>
      <c r="U666" s="111">
        <v>45</v>
      </c>
      <c r="V666" s="113">
        <f t="shared" si="120"/>
        <v>752.06</v>
      </c>
      <c r="W666" s="113">
        <f t="shared" si="121"/>
        <v>460.94000000000005</v>
      </c>
      <c r="X666" s="112">
        <f t="shared" si="122"/>
        <v>460940.00000000006</v>
      </c>
      <c r="Y666" s="111"/>
      <c r="Z666" s="110">
        <f t="shared" si="118"/>
        <v>27</v>
      </c>
      <c r="AA666" s="109">
        <f t="shared" si="123"/>
        <v>60.650000000000006</v>
      </c>
      <c r="AB666" s="109">
        <f t="shared" si="124"/>
        <v>60650.000000000007</v>
      </c>
      <c r="AC666" s="108">
        <f t="shared" si="125"/>
        <v>1152.3499999999999</v>
      </c>
      <c r="AD666" s="107">
        <f t="shared" si="126"/>
        <v>2.2222222222222223E-2</v>
      </c>
      <c r="AE666" s="106">
        <f t="shared" si="127"/>
        <v>25.607777777777777</v>
      </c>
      <c r="AF666" s="105">
        <f t="shared" si="128"/>
        <v>486.54777777777781</v>
      </c>
      <c r="AG666" s="105">
        <f t="shared" si="129"/>
        <v>726.45222222222219</v>
      </c>
    </row>
    <row r="667" spans="1:33" s="88" customFormat="1" x14ac:dyDescent="0.35">
      <c r="A667" s="21">
        <v>10141103</v>
      </c>
      <c r="B667" s="115" t="s">
        <v>18014</v>
      </c>
      <c r="C667" s="272" t="s">
        <v>18013</v>
      </c>
      <c r="D667" s="21" t="s">
        <v>18016</v>
      </c>
      <c r="E667" s="114" t="str">
        <f t="shared" si="119"/>
        <v>REACTOR MARCA:EBG NACALA T41</v>
      </c>
      <c r="F667" s="57"/>
      <c r="G667" s="21" t="s">
        <v>195</v>
      </c>
      <c r="H667" s="21" t="s">
        <v>195</v>
      </c>
      <c r="I667" s="21"/>
      <c r="J667" s="57"/>
      <c r="K667" s="57" t="s">
        <v>194</v>
      </c>
      <c r="L667" s="57" t="s">
        <v>193</v>
      </c>
      <c r="M667" s="21">
        <v>15000</v>
      </c>
      <c r="N667" s="21">
        <v>11</v>
      </c>
      <c r="O667" s="21"/>
      <c r="P667" s="57">
        <v>3</v>
      </c>
      <c r="Q667" s="124">
        <v>1999</v>
      </c>
      <c r="R667" s="21" t="s">
        <v>18015</v>
      </c>
      <c r="S667" s="21">
        <v>4034103</v>
      </c>
      <c r="T667" s="116">
        <v>10000</v>
      </c>
      <c r="U667" s="111">
        <v>45</v>
      </c>
      <c r="V667" s="113">
        <f t="shared" si="120"/>
        <v>6200</v>
      </c>
      <c r="W667" s="113">
        <f t="shared" si="121"/>
        <v>3800</v>
      </c>
      <c r="X667" s="112">
        <f t="shared" si="122"/>
        <v>3800000</v>
      </c>
      <c r="Y667" s="111"/>
      <c r="Z667" s="110">
        <f t="shared" si="118"/>
        <v>27</v>
      </c>
      <c r="AA667" s="109">
        <f t="shared" si="123"/>
        <v>500</v>
      </c>
      <c r="AB667" s="109">
        <f t="shared" si="124"/>
        <v>500000</v>
      </c>
      <c r="AC667" s="108">
        <f t="shared" si="125"/>
        <v>9500</v>
      </c>
      <c r="AD667" s="107">
        <f t="shared" si="126"/>
        <v>2.2222222222222223E-2</v>
      </c>
      <c r="AE667" s="106">
        <f t="shared" si="127"/>
        <v>211.11111111111111</v>
      </c>
      <c r="AF667" s="105">
        <f t="shared" si="128"/>
        <v>4011.1111111111113</v>
      </c>
      <c r="AG667" s="105">
        <f t="shared" si="129"/>
        <v>5988.8888888888887</v>
      </c>
    </row>
    <row r="668" spans="1:33" s="88" customFormat="1" x14ac:dyDescent="0.35">
      <c r="A668" s="21">
        <v>10141103</v>
      </c>
      <c r="B668" s="115" t="s">
        <v>18014</v>
      </c>
      <c r="C668" s="272" t="s">
        <v>18013</v>
      </c>
      <c r="D668" s="21" t="s">
        <v>18019</v>
      </c>
      <c r="E668" s="114" t="str">
        <f t="shared" si="119"/>
        <v>REACTOR MARCA:EBG NACALA T42</v>
      </c>
      <c r="F668" s="57"/>
      <c r="G668" s="21" t="s">
        <v>195</v>
      </c>
      <c r="H668" s="21" t="s">
        <v>195</v>
      </c>
      <c r="I668" s="21"/>
      <c r="J668" s="57"/>
      <c r="K668" s="57" t="s">
        <v>194</v>
      </c>
      <c r="L668" s="57" t="s">
        <v>193</v>
      </c>
      <c r="M668" s="21">
        <v>15000</v>
      </c>
      <c r="N668" s="21">
        <v>11</v>
      </c>
      <c r="O668" s="21"/>
      <c r="P668" s="57">
        <v>3</v>
      </c>
      <c r="Q668" s="21">
        <v>1999</v>
      </c>
      <c r="R668" s="21" t="s">
        <v>18015</v>
      </c>
      <c r="S668" s="21">
        <v>4034104</v>
      </c>
      <c r="T668" s="116">
        <v>10000</v>
      </c>
      <c r="U668" s="111">
        <v>45</v>
      </c>
      <c r="V668" s="113">
        <f t="shared" si="120"/>
        <v>6200</v>
      </c>
      <c r="W668" s="113">
        <f t="shared" si="121"/>
        <v>3800</v>
      </c>
      <c r="X668" s="112">
        <f t="shared" si="122"/>
        <v>3800000</v>
      </c>
      <c r="Y668" s="111"/>
      <c r="Z668" s="110">
        <f t="shared" si="118"/>
        <v>27</v>
      </c>
      <c r="AA668" s="109">
        <f t="shared" si="123"/>
        <v>500</v>
      </c>
      <c r="AB668" s="109">
        <f t="shared" si="124"/>
        <v>500000</v>
      </c>
      <c r="AC668" s="108">
        <f t="shared" si="125"/>
        <v>9500</v>
      </c>
      <c r="AD668" s="107">
        <f t="shared" si="126"/>
        <v>2.2222222222222223E-2</v>
      </c>
      <c r="AE668" s="106">
        <f t="shared" si="127"/>
        <v>211.11111111111111</v>
      </c>
      <c r="AF668" s="105">
        <f t="shared" si="128"/>
        <v>4011.1111111111113</v>
      </c>
      <c r="AG668" s="105">
        <f t="shared" si="129"/>
        <v>5988.8888888888887</v>
      </c>
    </row>
    <row r="669" spans="1:33" s="88" customFormat="1" x14ac:dyDescent="0.35">
      <c r="A669" s="21">
        <v>10141103</v>
      </c>
      <c r="B669" s="115" t="s">
        <v>18014</v>
      </c>
      <c r="C669" s="272" t="s">
        <v>18013</v>
      </c>
      <c r="D669" s="21" t="s">
        <v>18018</v>
      </c>
      <c r="E669" s="114" t="str">
        <f t="shared" si="119"/>
        <v>REACTOR MARCA:EBG NACALA T01</v>
      </c>
      <c r="F669" s="57"/>
      <c r="G669" s="21" t="s">
        <v>195</v>
      </c>
      <c r="H669" s="21" t="s">
        <v>195</v>
      </c>
      <c r="I669" s="21"/>
      <c r="J669" s="57"/>
      <c r="K669" s="57" t="s">
        <v>194</v>
      </c>
      <c r="L669" s="57" t="s">
        <v>193</v>
      </c>
      <c r="M669" s="21">
        <v>15000</v>
      </c>
      <c r="N669" s="21">
        <v>33</v>
      </c>
      <c r="O669" s="21"/>
      <c r="P669" s="57">
        <v>3</v>
      </c>
      <c r="Q669" s="21">
        <v>1999</v>
      </c>
      <c r="R669" s="21" t="s">
        <v>18015</v>
      </c>
      <c r="S669" s="21">
        <v>4032102</v>
      </c>
      <c r="T669" s="116">
        <v>10000</v>
      </c>
      <c r="U669" s="111">
        <v>45</v>
      </c>
      <c r="V669" s="113">
        <f t="shared" si="120"/>
        <v>6200</v>
      </c>
      <c r="W669" s="113">
        <f t="shared" si="121"/>
        <v>3800</v>
      </c>
      <c r="X669" s="112">
        <f t="shared" si="122"/>
        <v>3800000</v>
      </c>
      <c r="Y669" s="111"/>
      <c r="Z669" s="110">
        <f t="shared" si="118"/>
        <v>27</v>
      </c>
      <c r="AA669" s="109">
        <f t="shared" si="123"/>
        <v>500</v>
      </c>
      <c r="AB669" s="109">
        <f t="shared" si="124"/>
        <v>500000</v>
      </c>
      <c r="AC669" s="108">
        <f t="shared" si="125"/>
        <v>9500</v>
      </c>
      <c r="AD669" s="107">
        <f t="shared" si="126"/>
        <v>2.2222222222222223E-2</v>
      </c>
      <c r="AE669" s="106">
        <f t="shared" si="127"/>
        <v>211.11111111111111</v>
      </c>
      <c r="AF669" s="105">
        <f t="shared" si="128"/>
        <v>4011.1111111111113</v>
      </c>
      <c r="AG669" s="105">
        <f t="shared" si="129"/>
        <v>5988.8888888888887</v>
      </c>
    </row>
    <row r="670" spans="1:33" s="88" customFormat="1" x14ac:dyDescent="0.35">
      <c r="A670" s="21">
        <v>10141103</v>
      </c>
      <c r="B670" s="115" t="s">
        <v>18014</v>
      </c>
      <c r="C670" s="272" t="s">
        <v>18013</v>
      </c>
      <c r="D670" s="21" t="s">
        <v>18017</v>
      </c>
      <c r="E670" s="114" t="str">
        <f t="shared" si="119"/>
        <v>REACTOR MARCA:EBG NACALA T02</v>
      </c>
      <c r="F670" s="57"/>
      <c r="G670" s="21" t="s">
        <v>195</v>
      </c>
      <c r="H670" s="21" t="s">
        <v>195</v>
      </c>
      <c r="I670" s="21"/>
      <c r="J670" s="57"/>
      <c r="K670" s="57" t="s">
        <v>194</v>
      </c>
      <c r="L670" s="57" t="s">
        <v>193</v>
      </c>
      <c r="M670" s="21">
        <v>15000</v>
      </c>
      <c r="N670" s="21">
        <v>33</v>
      </c>
      <c r="O670" s="21"/>
      <c r="P670" s="57">
        <v>3</v>
      </c>
      <c r="Q670" s="21">
        <v>1999</v>
      </c>
      <c r="R670" s="21" t="s">
        <v>18015</v>
      </c>
      <c r="S670" s="21">
        <v>4034101</v>
      </c>
      <c r="T670" s="116">
        <v>10000</v>
      </c>
      <c r="U670" s="111">
        <v>45</v>
      </c>
      <c r="V670" s="113">
        <f t="shared" si="120"/>
        <v>6200</v>
      </c>
      <c r="W670" s="113">
        <f t="shared" si="121"/>
        <v>3800</v>
      </c>
      <c r="X670" s="112">
        <f t="shared" si="122"/>
        <v>3800000</v>
      </c>
      <c r="Y670" s="111"/>
      <c r="Z670" s="110">
        <f t="shared" si="118"/>
        <v>27</v>
      </c>
      <c r="AA670" s="109">
        <f t="shared" si="123"/>
        <v>500</v>
      </c>
      <c r="AB670" s="109">
        <f t="shared" si="124"/>
        <v>500000</v>
      </c>
      <c r="AC670" s="108">
        <f t="shared" si="125"/>
        <v>9500</v>
      </c>
      <c r="AD670" s="107">
        <f t="shared" si="126"/>
        <v>2.2222222222222223E-2</v>
      </c>
      <c r="AE670" s="106">
        <f t="shared" si="127"/>
        <v>211.11111111111111</v>
      </c>
      <c r="AF670" s="105">
        <f t="shared" si="128"/>
        <v>4011.1111111111113</v>
      </c>
      <c r="AG670" s="105">
        <f t="shared" si="129"/>
        <v>5988.8888888888887</v>
      </c>
    </row>
    <row r="671" spans="1:33" s="88" customFormat="1" x14ac:dyDescent="0.35">
      <c r="A671" s="21">
        <v>10141103</v>
      </c>
      <c r="B671" s="115" t="s">
        <v>18014</v>
      </c>
      <c r="C671" s="272" t="s">
        <v>18013</v>
      </c>
      <c r="D671" s="21" t="s">
        <v>18016</v>
      </c>
      <c r="E671" s="114" t="str">
        <f t="shared" si="119"/>
        <v>REACTOR MARCA:EBG MONAPO T41</v>
      </c>
      <c r="F671" s="57"/>
      <c r="G671" s="21" t="s">
        <v>189</v>
      </c>
      <c r="H671" s="21" t="s">
        <v>189</v>
      </c>
      <c r="I671" s="21"/>
      <c r="J671" s="57"/>
      <c r="K671" s="57" t="s">
        <v>188</v>
      </c>
      <c r="L671" s="57" t="s">
        <v>187</v>
      </c>
      <c r="M671" s="21">
        <v>15000</v>
      </c>
      <c r="N671" s="21">
        <v>33</v>
      </c>
      <c r="O671" s="21"/>
      <c r="P671" s="57">
        <v>3</v>
      </c>
      <c r="Q671" s="21">
        <v>1999</v>
      </c>
      <c r="R671" s="21" t="s">
        <v>18015</v>
      </c>
      <c r="S671" s="21">
        <v>4034134</v>
      </c>
      <c r="T671" s="116">
        <v>10000</v>
      </c>
      <c r="U671" s="111">
        <v>45</v>
      </c>
      <c r="V671" s="113">
        <f t="shared" si="120"/>
        <v>6200</v>
      </c>
      <c r="W671" s="113">
        <f t="shared" si="121"/>
        <v>3800</v>
      </c>
      <c r="X671" s="112">
        <f t="shared" si="122"/>
        <v>3800000</v>
      </c>
      <c r="Y671" s="111"/>
      <c r="Z671" s="110">
        <f t="shared" si="118"/>
        <v>27</v>
      </c>
      <c r="AA671" s="109">
        <f t="shared" si="123"/>
        <v>500</v>
      </c>
      <c r="AB671" s="109">
        <f t="shared" si="124"/>
        <v>500000</v>
      </c>
      <c r="AC671" s="108">
        <f t="shared" si="125"/>
        <v>9500</v>
      </c>
      <c r="AD671" s="107">
        <f t="shared" si="126"/>
        <v>2.2222222222222223E-2</v>
      </c>
      <c r="AE671" s="106">
        <f t="shared" si="127"/>
        <v>211.11111111111111</v>
      </c>
      <c r="AF671" s="105">
        <f t="shared" si="128"/>
        <v>4011.1111111111113</v>
      </c>
      <c r="AG671" s="105">
        <f t="shared" si="129"/>
        <v>5988.8888888888887</v>
      </c>
    </row>
    <row r="672" spans="1:33" s="88" customFormat="1" x14ac:dyDescent="0.35">
      <c r="A672" s="21">
        <v>10141103</v>
      </c>
      <c r="B672" s="115" t="s">
        <v>18014</v>
      </c>
      <c r="C672" s="272" t="s">
        <v>18013</v>
      </c>
      <c r="D672" s="21" t="s">
        <v>18016</v>
      </c>
      <c r="E672" s="114" t="str">
        <f t="shared" si="119"/>
        <v>REACTOR MARCA:EBG NACALA T41</v>
      </c>
      <c r="F672" s="57"/>
      <c r="G672" s="21" t="s">
        <v>195</v>
      </c>
      <c r="H672" s="21" t="s">
        <v>195</v>
      </c>
      <c r="I672" s="21"/>
      <c r="J672" s="57"/>
      <c r="K672" s="57" t="s">
        <v>194</v>
      </c>
      <c r="L672" s="57" t="s">
        <v>193</v>
      </c>
      <c r="M672" s="61">
        <v>15000</v>
      </c>
      <c r="N672" s="21">
        <v>11</v>
      </c>
      <c r="O672" s="21"/>
      <c r="P672" s="57">
        <v>3</v>
      </c>
      <c r="Q672" s="124">
        <v>1999</v>
      </c>
      <c r="R672" s="21" t="s">
        <v>18015</v>
      </c>
      <c r="S672" s="21">
        <v>4034103</v>
      </c>
      <c r="T672" s="116">
        <v>10000</v>
      </c>
      <c r="U672" s="21">
        <v>45</v>
      </c>
      <c r="V672" s="113">
        <f t="shared" si="120"/>
        <v>6200</v>
      </c>
      <c r="W672" s="113">
        <f t="shared" si="121"/>
        <v>3800</v>
      </c>
      <c r="X672" s="112">
        <f t="shared" si="122"/>
        <v>3800000</v>
      </c>
      <c r="Y672" s="111"/>
      <c r="Z672" s="110">
        <f t="shared" si="118"/>
        <v>27</v>
      </c>
      <c r="AA672" s="109">
        <f t="shared" si="123"/>
        <v>500</v>
      </c>
      <c r="AB672" s="109">
        <f t="shared" si="124"/>
        <v>500000</v>
      </c>
      <c r="AC672" s="108">
        <f t="shared" si="125"/>
        <v>9500</v>
      </c>
      <c r="AD672" s="107">
        <f t="shared" si="126"/>
        <v>2.2222222222222223E-2</v>
      </c>
      <c r="AE672" s="106">
        <f t="shared" si="127"/>
        <v>211.11111111111111</v>
      </c>
      <c r="AF672" s="105">
        <f t="shared" si="128"/>
        <v>4011.1111111111113</v>
      </c>
      <c r="AG672" s="105">
        <f t="shared" si="129"/>
        <v>5988.8888888888887</v>
      </c>
    </row>
    <row r="673" spans="1:33" s="88" customFormat="1" x14ac:dyDescent="0.35">
      <c r="A673" s="21">
        <v>10141103</v>
      </c>
      <c r="B673" s="115" t="s">
        <v>18014</v>
      </c>
      <c r="C673" s="272" t="s">
        <v>18013</v>
      </c>
      <c r="D673" s="21" t="s">
        <v>18019</v>
      </c>
      <c r="E673" s="114" t="str">
        <f t="shared" si="119"/>
        <v>REACTOR MARCA:EBG NACALA T42</v>
      </c>
      <c r="F673" s="57"/>
      <c r="G673" s="21" t="s">
        <v>195</v>
      </c>
      <c r="H673" s="21" t="s">
        <v>195</v>
      </c>
      <c r="I673" s="21"/>
      <c r="J673" s="57"/>
      <c r="K673" s="57" t="s">
        <v>194</v>
      </c>
      <c r="L673" s="57" t="s">
        <v>193</v>
      </c>
      <c r="M673" s="61">
        <v>15000</v>
      </c>
      <c r="N673" s="21">
        <v>11</v>
      </c>
      <c r="O673" s="21"/>
      <c r="P673" s="57">
        <v>3</v>
      </c>
      <c r="Q673" s="21">
        <v>1999</v>
      </c>
      <c r="R673" s="21" t="s">
        <v>18015</v>
      </c>
      <c r="S673" s="21">
        <v>4034104</v>
      </c>
      <c r="T673" s="116">
        <v>10000</v>
      </c>
      <c r="U673" s="21">
        <v>45</v>
      </c>
      <c r="V673" s="113">
        <f t="shared" si="120"/>
        <v>6200</v>
      </c>
      <c r="W673" s="113">
        <f t="shared" si="121"/>
        <v>3800</v>
      </c>
      <c r="X673" s="112">
        <f t="shared" si="122"/>
        <v>3800000</v>
      </c>
      <c r="Y673" s="111"/>
      <c r="Z673" s="110">
        <f t="shared" si="118"/>
        <v>27</v>
      </c>
      <c r="AA673" s="109">
        <f t="shared" si="123"/>
        <v>500</v>
      </c>
      <c r="AB673" s="109">
        <f t="shared" si="124"/>
        <v>500000</v>
      </c>
      <c r="AC673" s="108">
        <f t="shared" si="125"/>
        <v>9500</v>
      </c>
      <c r="AD673" s="107">
        <f t="shared" si="126"/>
        <v>2.2222222222222223E-2</v>
      </c>
      <c r="AE673" s="106">
        <f t="shared" si="127"/>
        <v>211.11111111111111</v>
      </c>
      <c r="AF673" s="105">
        <f t="shared" si="128"/>
        <v>4011.1111111111113</v>
      </c>
      <c r="AG673" s="105">
        <f t="shared" si="129"/>
        <v>5988.8888888888887</v>
      </c>
    </row>
    <row r="674" spans="1:33" s="88" customFormat="1" x14ac:dyDescent="0.35">
      <c r="A674" s="21">
        <v>10141103</v>
      </c>
      <c r="B674" s="115" t="s">
        <v>18014</v>
      </c>
      <c r="C674" s="272" t="s">
        <v>18013</v>
      </c>
      <c r="D674" s="21" t="s">
        <v>18018</v>
      </c>
      <c r="E674" s="114" t="str">
        <f t="shared" si="119"/>
        <v>REACTOR MARCA:EBG NACALA T01</v>
      </c>
      <c r="F674" s="57"/>
      <c r="G674" s="21" t="s">
        <v>195</v>
      </c>
      <c r="H674" s="21" t="s">
        <v>195</v>
      </c>
      <c r="I674" s="21"/>
      <c r="J674" s="57"/>
      <c r="K674" s="57" t="s">
        <v>194</v>
      </c>
      <c r="L674" s="57" t="s">
        <v>193</v>
      </c>
      <c r="M674" s="61">
        <v>15000</v>
      </c>
      <c r="N674" s="21">
        <v>33</v>
      </c>
      <c r="O674" s="21"/>
      <c r="P674" s="57">
        <v>3</v>
      </c>
      <c r="Q674" s="21">
        <v>1999</v>
      </c>
      <c r="R674" s="21" t="s">
        <v>18015</v>
      </c>
      <c r="S674" s="21">
        <v>4032102</v>
      </c>
      <c r="T674" s="116">
        <v>10000</v>
      </c>
      <c r="U674" s="21">
        <v>45</v>
      </c>
      <c r="V674" s="113">
        <f t="shared" si="120"/>
        <v>6200</v>
      </c>
      <c r="W674" s="113">
        <f t="shared" si="121"/>
        <v>3800</v>
      </c>
      <c r="X674" s="112">
        <f t="shared" si="122"/>
        <v>3800000</v>
      </c>
      <c r="Y674" s="111"/>
      <c r="Z674" s="110">
        <f t="shared" si="118"/>
        <v>27</v>
      </c>
      <c r="AA674" s="109">
        <f t="shared" si="123"/>
        <v>500</v>
      </c>
      <c r="AB674" s="109">
        <f t="shared" si="124"/>
        <v>500000</v>
      </c>
      <c r="AC674" s="108">
        <f t="shared" si="125"/>
        <v>9500</v>
      </c>
      <c r="AD674" s="107">
        <f t="shared" si="126"/>
        <v>2.2222222222222223E-2</v>
      </c>
      <c r="AE674" s="106">
        <f t="shared" si="127"/>
        <v>211.11111111111111</v>
      </c>
      <c r="AF674" s="105">
        <f t="shared" si="128"/>
        <v>4011.1111111111113</v>
      </c>
      <c r="AG674" s="105">
        <f t="shared" si="129"/>
        <v>5988.8888888888887</v>
      </c>
    </row>
    <row r="675" spans="1:33" s="88" customFormat="1" x14ac:dyDescent="0.35">
      <c r="A675" s="21">
        <v>10141103</v>
      </c>
      <c r="B675" s="115" t="s">
        <v>18014</v>
      </c>
      <c r="C675" s="272" t="s">
        <v>18013</v>
      </c>
      <c r="D675" s="21" t="s">
        <v>18017</v>
      </c>
      <c r="E675" s="114" t="str">
        <f t="shared" si="119"/>
        <v>REACTOR MARCA:EBG NACALA T02</v>
      </c>
      <c r="F675" s="57"/>
      <c r="G675" s="21" t="s">
        <v>195</v>
      </c>
      <c r="H675" s="21" t="s">
        <v>195</v>
      </c>
      <c r="I675" s="21"/>
      <c r="J675" s="57"/>
      <c r="K675" s="57" t="s">
        <v>194</v>
      </c>
      <c r="L675" s="57" t="s">
        <v>193</v>
      </c>
      <c r="M675" s="61">
        <v>15000</v>
      </c>
      <c r="N675" s="21">
        <v>33</v>
      </c>
      <c r="O675" s="21"/>
      <c r="P675" s="57">
        <v>3</v>
      </c>
      <c r="Q675" s="21">
        <v>1999</v>
      </c>
      <c r="R675" s="21" t="s">
        <v>18015</v>
      </c>
      <c r="S675" s="21">
        <v>4034101</v>
      </c>
      <c r="T675" s="116">
        <v>10000</v>
      </c>
      <c r="U675" s="21">
        <v>45</v>
      </c>
      <c r="V675" s="113">
        <f t="shared" si="120"/>
        <v>6200</v>
      </c>
      <c r="W675" s="113">
        <f t="shared" si="121"/>
        <v>3800</v>
      </c>
      <c r="X675" s="112">
        <f t="shared" si="122"/>
        <v>3800000</v>
      </c>
      <c r="Y675" s="111"/>
      <c r="Z675" s="110">
        <f t="shared" si="118"/>
        <v>27</v>
      </c>
      <c r="AA675" s="109">
        <f t="shared" si="123"/>
        <v>500</v>
      </c>
      <c r="AB675" s="109">
        <f t="shared" si="124"/>
        <v>500000</v>
      </c>
      <c r="AC675" s="108">
        <f t="shared" si="125"/>
        <v>9500</v>
      </c>
      <c r="AD675" s="107">
        <f t="shared" si="126"/>
        <v>2.2222222222222223E-2</v>
      </c>
      <c r="AE675" s="106">
        <f t="shared" si="127"/>
        <v>211.11111111111111</v>
      </c>
      <c r="AF675" s="105">
        <f t="shared" si="128"/>
        <v>4011.1111111111113</v>
      </c>
      <c r="AG675" s="105">
        <f t="shared" si="129"/>
        <v>5988.8888888888887</v>
      </c>
    </row>
    <row r="676" spans="1:33" s="88" customFormat="1" x14ac:dyDescent="0.35">
      <c r="A676" s="21">
        <v>10141103</v>
      </c>
      <c r="B676" s="115" t="s">
        <v>18014</v>
      </c>
      <c r="C676" s="272" t="s">
        <v>18013</v>
      </c>
      <c r="D676" s="21" t="s">
        <v>18016</v>
      </c>
      <c r="E676" s="114" t="str">
        <f t="shared" si="119"/>
        <v>REACTOR MARCA:EBG MONAPO T41</v>
      </c>
      <c r="F676" s="57"/>
      <c r="G676" s="21" t="s">
        <v>189</v>
      </c>
      <c r="H676" s="21" t="s">
        <v>189</v>
      </c>
      <c r="I676" s="21"/>
      <c r="J676" s="57"/>
      <c r="K676" s="57" t="s">
        <v>188</v>
      </c>
      <c r="L676" s="57" t="s">
        <v>187</v>
      </c>
      <c r="M676" s="61">
        <v>15000</v>
      </c>
      <c r="N676" s="21">
        <v>33</v>
      </c>
      <c r="O676" s="21"/>
      <c r="P676" s="57">
        <v>3</v>
      </c>
      <c r="Q676" s="21">
        <v>1999</v>
      </c>
      <c r="R676" s="21" t="s">
        <v>18015</v>
      </c>
      <c r="S676" s="21">
        <v>4034134</v>
      </c>
      <c r="T676" s="116">
        <v>10000</v>
      </c>
      <c r="U676" s="21">
        <v>45</v>
      </c>
      <c r="V676" s="113">
        <f t="shared" si="120"/>
        <v>6200</v>
      </c>
      <c r="W676" s="113">
        <f t="shared" si="121"/>
        <v>3800</v>
      </c>
      <c r="X676" s="112">
        <f t="shared" si="122"/>
        <v>3800000</v>
      </c>
      <c r="Y676" s="111"/>
      <c r="Z676" s="110">
        <f t="shared" ref="Z676:Z739" si="130">(U676-(2017-Q676))</f>
        <v>27</v>
      </c>
      <c r="AA676" s="109">
        <f t="shared" si="123"/>
        <v>500</v>
      </c>
      <c r="AB676" s="109">
        <f t="shared" si="124"/>
        <v>500000</v>
      </c>
      <c r="AC676" s="108">
        <f t="shared" si="125"/>
        <v>9500</v>
      </c>
      <c r="AD676" s="107">
        <f t="shared" si="126"/>
        <v>2.2222222222222223E-2</v>
      </c>
      <c r="AE676" s="106">
        <f t="shared" si="127"/>
        <v>211.11111111111111</v>
      </c>
      <c r="AF676" s="105">
        <f t="shared" si="128"/>
        <v>4011.1111111111113</v>
      </c>
      <c r="AG676" s="105">
        <f t="shared" si="129"/>
        <v>5988.8888888888887</v>
      </c>
    </row>
    <row r="677" spans="1:33" s="88" customFormat="1" x14ac:dyDescent="0.35">
      <c r="A677" s="21">
        <v>10141103</v>
      </c>
      <c r="B677" s="115" t="s">
        <v>14786</v>
      </c>
      <c r="C677" s="259" t="s">
        <v>710</v>
      </c>
      <c r="D677" s="21" t="s">
        <v>17427</v>
      </c>
      <c r="E677" s="114" t="str">
        <f t="shared" si="119"/>
        <v>TRANSFORMADOR MARCA:  PTS32</v>
      </c>
      <c r="F677" s="21"/>
      <c r="G677" s="21"/>
      <c r="H677" s="21" t="s">
        <v>545</v>
      </c>
      <c r="I677" s="21" t="s">
        <v>17426</v>
      </c>
      <c r="J677" s="21"/>
      <c r="K677" s="21" t="s">
        <v>17425</v>
      </c>
      <c r="L677" s="21" t="s">
        <v>17424</v>
      </c>
      <c r="M677" s="21">
        <v>315</v>
      </c>
      <c r="N677" s="21">
        <v>11</v>
      </c>
      <c r="O677" s="21" t="s">
        <v>362</v>
      </c>
      <c r="P677" s="21">
        <v>3</v>
      </c>
      <c r="Q677" s="124">
        <v>1999</v>
      </c>
      <c r="R677" s="21"/>
      <c r="S677" s="21"/>
      <c r="T677" s="116">
        <v>840</v>
      </c>
      <c r="U677" s="111">
        <v>45</v>
      </c>
      <c r="V677" s="113">
        <f t="shared" si="120"/>
        <v>520.79999999999995</v>
      </c>
      <c r="W677" s="113">
        <f t="shared" si="121"/>
        <v>319.20000000000005</v>
      </c>
      <c r="X677" s="112">
        <f t="shared" si="122"/>
        <v>319200.00000000006</v>
      </c>
      <c r="Y677" s="111"/>
      <c r="Z677" s="110">
        <f t="shared" si="130"/>
        <v>27</v>
      </c>
      <c r="AA677" s="109">
        <f t="shared" si="123"/>
        <v>42</v>
      </c>
      <c r="AB677" s="109">
        <f t="shared" si="124"/>
        <v>42000</v>
      </c>
      <c r="AC677" s="108">
        <f t="shared" si="125"/>
        <v>798</v>
      </c>
      <c r="AD677" s="107">
        <f t="shared" si="126"/>
        <v>2.2222222222222223E-2</v>
      </c>
      <c r="AE677" s="106">
        <f t="shared" si="127"/>
        <v>17.733333333333334</v>
      </c>
      <c r="AF677" s="105">
        <f t="shared" si="128"/>
        <v>336.93333333333339</v>
      </c>
      <c r="AG677" s="105">
        <f t="shared" si="129"/>
        <v>503.06666666666661</v>
      </c>
    </row>
    <row r="678" spans="1:33" s="88" customFormat="1" x14ac:dyDescent="0.35">
      <c r="A678" s="21">
        <v>10141103</v>
      </c>
      <c r="B678" s="115" t="s">
        <v>14786</v>
      </c>
      <c r="C678" s="259" t="s">
        <v>710</v>
      </c>
      <c r="D678" s="21" t="s">
        <v>17423</v>
      </c>
      <c r="E678" s="114" t="str">
        <f t="shared" si="119"/>
        <v>TRANSFORMADOR MARCA:  PTS50</v>
      </c>
      <c r="F678" s="21"/>
      <c r="G678" s="21"/>
      <c r="H678" s="21" t="s">
        <v>545</v>
      </c>
      <c r="I678" s="21" t="s">
        <v>17422</v>
      </c>
      <c r="J678" s="21"/>
      <c r="K678" s="21" t="s">
        <v>16948</v>
      </c>
      <c r="L678" s="21" t="s">
        <v>16947</v>
      </c>
      <c r="M678" s="21">
        <v>250</v>
      </c>
      <c r="N678" s="21">
        <v>33</v>
      </c>
      <c r="O678" s="21" t="s">
        <v>362</v>
      </c>
      <c r="P678" s="21">
        <v>3</v>
      </c>
      <c r="Q678" s="124">
        <v>1999</v>
      </c>
      <c r="R678" s="21"/>
      <c r="S678" s="21"/>
      <c r="T678" s="116">
        <v>991</v>
      </c>
      <c r="U678" s="111">
        <v>45</v>
      </c>
      <c r="V678" s="113">
        <f t="shared" si="120"/>
        <v>614.41999999999996</v>
      </c>
      <c r="W678" s="113">
        <f t="shared" si="121"/>
        <v>376.58000000000004</v>
      </c>
      <c r="X678" s="112">
        <f t="shared" si="122"/>
        <v>376580.00000000006</v>
      </c>
      <c r="Y678" s="111"/>
      <c r="Z678" s="110">
        <f t="shared" si="130"/>
        <v>27</v>
      </c>
      <c r="AA678" s="109">
        <f t="shared" si="123"/>
        <v>49.550000000000004</v>
      </c>
      <c r="AB678" s="109">
        <f t="shared" si="124"/>
        <v>49550.000000000007</v>
      </c>
      <c r="AC678" s="108">
        <f t="shared" si="125"/>
        <v>941.45</v>
      </c>
      <c r="AD678" s="107">
        <f t="shared" si="126"/>
        <v>2.2222222222222223E-2</v>
      </c>
      <c r="AE678" s="106">
        <f t="shared" si="127"/>
        <v>20.921111111111113</v>
      </c>
      <c r="AF678" s="105">
        <f t="shared" si="128"/>
        <v>397.50111111111113</v>
      </c>
      <c r="AG678" s="105">
        <f t="shared" si="129"/>
        <v>593.49888888888881</v>
      </c>
    </row>
    <row r="679" spans="1:33" s="88" customFormat="1" x14ac:dyDescent="0.35">
      <c r="A679" s="21">
        <v>10141103</v>
      </c>
      <c r="B679" s="115" t="s">
        <v>14786</v>
      </c>
      <c r="C679" s="259" t="s">
        <v>710</v>
      </c>
      <c r="D679" s="21">
        <v>107</v>
      </c>
      <c r="E679" s="114" t="str">
        <f t="shared" si="119"/>
        <v>TRANSFORMADOR MARCA:  107</v>
      </c>
      <c r="F679" s="21"/>
      <c r="G679" s="21"/>
      <c r="H679" s="21" t="s">
        <v>15729</v>
      </c>
      <c r="I679" s="21" t="s">
        <v>15728</v>
      </c>
      <c r="J679" s="21"/>
      <c r="K679" s="21" t="s">
        <v>17421</v>
      </c>
      <c r="L679" s="21" t="s">
        <v>17420</v>
      </c>
      <c r="M679" s="21">
        <v>500</v>
      </c>
      <c r="N679" s="21">
        <v>33</v>
      </c>
      <c r="O679" s="21" t="s">
        <v>362</v>
      </c>
      <c r="P679" s="21">
        <v>3</v>
      </c>
      <c r="Q679" s="124">
        <v>1999</v>
      </c>
      <c r="R679" s="21"/>
      <c r="S679" s="21"/>
      <c r="T679" s="116">
        <v>1200</v>
      </c>
      <c r="U679" s="111">
        <v>45</v>
      </c>
      <c r="V679" s="113">
        <f t="shared" si="120"/>
        <v>744</v>
      </c>
      <c r="W679" s="113">
        <f t="shared" si="121"/>
        <v>456</v>
      </c>
      <c r="X679" s="112">
        <f t="shared" si="122"/>
        <v>456000</v>
      </c>
      <c r="Y679" s="111"/>
      <c r="Z679" s="110">
        <f t="shared" si="130"/>
        <v>27</v>
      </c>
      <c r="AA679" s="109">
        <f t="shared" si="123"/>
        <v>60</v>
      </c>
      <c r="AB679" s="109">
        <f t="shared" si="124"/>
        <v>60000</v>
      </c>
      <c r="AC679" s="108">
        <f t="shared" si="125"/>
        <v>1140</v>
      </c>
      <c r="AD679" s="107">
        <f t="shared" si="126"/>
        <v>2.2222222222222223E-2</v>
      </c>
      <c r="AE679" s="106">
        <f t="shared" si="127"/>
        <v>25.333333333333336</v>
      </c>
      <c r="AF679" s="105">
        <f t="shared" si="128"/>
        <v>481.33333333333331</v>
      </c>
      <c r="AG679" s="105">
        <f t="shared" si="129"/>
        <v>718.66666666666663</v>
      </c>
    </row>
    <row r="680" spans="1:33" s="88" customFormat="1" x14ac:dyDescent="0.35">
      <c r="A680" s="21">
        <v>10141103</v>
      </c>
      <c r="B680" s="115" t="s">
        <v>14786</v>
      </c>
      <c r="C680" s="259" t="s">
        <v>710</v>
      </c>
      <c r="D680" s="21" t="s">
        <v>8810</v>
      </c>
      <c r="E680" s="114" t="str">
        <f t="shared" si="119"/>
        <v>TRANSFORMADOR MARCA:EFACEC ANGOCHE PTS 3</v>
      </c>
      <c r="F680" s="21"/>
      <c r="G680" s="21" t="s">
        <v>709</v>
      </c>
      <c r="H680" s="21" t="s">
        <v>14839</v>
      </c>
      <c r="I680" s="21" t="s">
        <v>17419</v>
      </c>
      <c r="J680" s="21"/>
      <c r="K680" s="124" t="s">
        <v>17418</v>
      </c>
      <c r="L680" s="124" t="s">
        <v>17417</v>
      </c>
      <c r="M680" s="21">
        <v>100</v>
      </c>
      <c r="N680" s="21" t="s">
        <v>376</v>
      </c>
      <c r="O680" s="21" t="s">
        <v>362</v>
      </c>
      <c r="P680" s="21">
        <v>3</v>
      </c>
      <c r="Q680" s="21">
        <v>1999</v>
      </c>
      <c r="R680" s="67" t="s">
        <v>27</v>
      </c>
      <c r="S680" s="21"/>
      <c r="T680" s="116">
        <v>763</v>
      </c>
      <c r="U680" s="111">
        <v>45</v>
      </c>
      <c r="V680" s="113">
        <f t="shared" si="120"/>
        <v>473.06</v>
      </c>
      <c r="W680" s="113">
        <f t="shared" si="121"/>
        <v>289.94</v>
      </c>
      <c r="X680" s="112">
        <f t="shared" si="122"/>
        <v>289940</v>
      </c>
      <c r="Y680" s="111"/>
      <c r="Z680" s="110">
        <f t="shared" si="130"/>
        <v>27</v>
      </c>
      <c r="AA680" s="109">
        <f t="shared" si="123"/>
        <v>38.15</v>
      </c>
      <c r="AB680" s="109">
        <f t="shared" si="124"/>
        <v>38150</v>
      </c>
      <c r="AC680" s="108">
        <f t="shared" si="125"/>
        <v>724.85</v>
      </c>
      <c r="AD680" s="107">
        <f t="shared" si="126"/>
        <v>2.2222222222222223E-2</v>
      </c>
      <c r="AE680" s="106">
        <f t="shared" si="127"/>
        <v>16.10777777777778</v>
      </c>
      <c r="AF680" s="105">
        <f t="shared" si="128"/>
        <v>306.04777777777775</v>
      </c>
      <c r="AG680" s="105">
        <f t="shared" si="129"/>
        <v>456.95222222222225</v>
      </c>
    </row>
    <row r="681" spans="1:33" s="88" customFormat="1" x14ac:dyDescent="0.35">
      <c r="A681" s="21">
        <v>10141103</v>
      </c>
      <c r="B681" s="115" t="s">
        <v>14786</v>
      </c>
      <c r="C681" s="259" t="s">
        <v>710</v>
      </c>
      <c r="D681" s="21" t="s">
        <v>12299</v>
      </c>
      <c r="E681" s="114" t="str">
        <f t="shared" si="119"/>
        <v>TRANSFORMADOR MARCA:EFACEC ANGOCHE PTS 8</v>
      </c>
      <c r="F681" s="21"/>
      <c r="G681" s="21" t="s">
        <v>709</v>
      </c>
      <c r="H681" s="21" t="s">
        <v>11296</v>
      </c>
      <c r="I681" s="21" t="s">
        <v>17416</v>
      </c>
      <c r="J681" s="21"/>
      <c r="K681" s="21" t="s">
        <v>17415</v>
      </c>
      <c r="L681" s="21" t="s">
        <v>17414</v>
      </c>
      <c r="M681" s="21">
        <v>100</v>
      </c>
      <c r="N681" s="21" t="s">
        <v>19</v>
      </c>
      <c r="O681" s="21" t="s">
        <v>362</v>
      </c>
      <c r="P681" s="57">
        <v>3</v>
      </c>
      <c r="Q681" s="21">
        <v>1999</v>
      </c>
      <c r="R681" s="21" t="s">
        <v>27</v>
      </c>
      <c r="S681" s="21"/>
      <c r="T681" s="116">
        <v>763</v>
      </c>
      <c r="U681" s="111">
        <v>45</v>
      </c>
      <c r="V681" s="113">
        <f t="shared" si="120"/>
        <v>473.06</v>
      </c>
      <c r="W681" s="113">
        <f t="shared" si="121"/>
        <v>289.94</v>
      </c>
      <c r="X681" s="112">
        <f t="shared" si="122"/>
        <v>289940</v>
      </c>
      <c r="Y681" s="111"/>
      <c r="Z681" s="110">
        <f t="shared" si="130"/>
        <v>27</v>
      </c>
      <c r="AA681" s="109">
        <f t="shared" si="123"/>
        <v>38.15</v>
      </c>
      <c r="AB681" s="109">
        <f t="shared" si="124"/>
        <v>38150</v>
      </c>
      <c r="AC681" s="108">
        <f t="shared" si="125"/>
        <v>724.85</v>
      </c>
      <c r="AD681" s="107">
        <f t="shared" si="126"/>
        <v>2.2222222222222223E-2</v>
      </c>
      <c r="AE681" s="106">
        <f t="shared" si="127"/>
        <v>16.10777777777778</v>
      </c>
      <c r="AF681" s="105">
        <f t="shared" si="128"/>
        <v>306.04777777777775</v>
      </c>
      <c r="AG681" s="105">
        <f t="shared" si="129"/>
        <v>456.95222222222225</v>
      </c>
    </row>
    <row r="682" spans="1:33" s="88" customFormat="1" x14ac:dyDescent="0.35">
      <c r="A682" s="21">
        <v>10141103</v>
      </c>
      <c r="B682" s="135" t="s">
        <v>14786</v>
      </c>
      <c r="C682" s="259" t="s">
        <v>710</v>
      </c>
      <c r="D682" s="124" t="s">
        <v>17434</v>
      </c>
      <c r="E682" s="114" t="str">
        <f t="shared" si="119"/>
        <v>TRANSFORMADOR MARCA:EFACEC PTS 46B PTS 46B</v>
      </c>
      <c r="F682" s="124"/>
      <c r="G682" s="124" t="s">
        <v>17434</v>
      </c>
      <c r="H682" s="124" t="s">
        <v>324</v>
      </c>
      <c r="I682" s="124" t="s">
        <v>723</v>
      </c>
      <c r="J682" s="124"/>
      <c r="K682" s="142" t="s">
        <v>17433</v>
      </c>
      <c r="L682" s="142" t="s">
        <v>17432</v>
      </c>
      <c r="M682" s="124">
        <v>630</v>
      </c>
      <c r="N682" s="124">
        <v>33</v>
      </c>
      <c r="O682" s="21">
        <v>0.4</v>
      </c>
      <c r="P682" s="124" t="s">
        <v>514</v>
      </c>
      <c r="Q682" s="142">
        <v>1999</v>
      </c>
      <c r="R682" s="124" t="s">
        <v>27</v>
      </c>
      <c r="S682" s="124">
        <v>11696</v>
      </c>
      <c r="T682" s="116">
        <v>1200</v>
      </c>
      <c r="U682" s="111">
        <v>45</v>
      </c>
      <c r="V682" s="113">
        <f t="shared" si="120"/>
        <v>744</v>
      </c>
      <c r="W682" s="113">
        <f t="shared" si="121"/>
        <v>456</v>
      </c>
      <c r="X682" s="112">
        <f t="shared" si="122"/>
        <v>456000</v>
      </c>
      <c r="Y682" s="111"/>
      <c r="Z682" s="110">
        <f t="shared" si="130"/>
        <v>27</v>
      </c>
      <c r="AA682" s="109">
        <f t="shared" si="123"/>
        <v>60</v>
      </c>
      <c r="AB682" s="109">
        <f t="shared" si="124"/>
        <v>60000</v>
      </c>
      <c r="AC682" s="108">
        <f t="shared" si="125"/>
        <v>1140</v>
      </c>
      <c r="AD682" s="107">
        <f t="shared" si="126"/>
        <v>2.2222222222222223E-2</v>
      </c>
      <c r="AE682" s="106">
        <f t="shared" si="127"/>
        <v>25.333333333333336</v>
      </c>
      <c r="AF682" s="105">
        <f t="shared" si="128"/>
        <v>481.33333333333331</v>
      </c>
      <c r="AG682" s="105">
        <f t="shared" si="129"/>
        <v>718.66666666666663</v>
      </c>
    </row>
    <row r="683" spans="1:33" s="88" customFormat="1" x14ac:dyDescent="0.35">
      <c r="A683" s="21">
        <v>10141103</v>
      </c>
      <c r="B683" s="115" t="s">
        <v>14786</v>
      </c>
      <c r="C683" s="259" t="s">
        <v>710</v>
      </c>
      <c r="D683" s="57" t="s">
        <v>17431</v>
      </c>
      <c r="E683" s="114" t="str">
        <f t="shared" si="119"/>
        <v>TRANSFORMADOR MARCA:ABB  PT 14 RG</v>
      </c>
      <c r="F683" s="21" t="s">
        <v>3540</v>
      </c>
      <c r="G683" s="21"/>
      <c r="H683" s="21" t="s">
        <v>1695</v>
      </c>
      <c r="I683" s="21"/>
      <c r="J683" s="57"/>
      <c r="K683" s="133" t="s">
        <v>17430</v>
      </c>
      <c r="L683" s="133" t="s">
        <v>17429</v>
      </c>
      <c r="M683" s="21">
        <v>200</v>
      </c>
      <c r="N683" s="21">
        <v>11</v>
      </c>
      <c r="O683" s="21">
        <v>0.4</v>
      </c>
      <c r="P683" s="124" t="s">
        <v>516</v>
      </c>
      <c r="Q683" s="57">
        <v>1999</v>
      </c>
      <c r="R683" s="21" t="s">
        <v>15</v>
      </c>
      <c r="S683" s="57" t="s">
        <v>17428</v>
      </c>
      <c r="T683" s="116">
        <v>572</v>
      </c>
      <c r="U683" s="111">
        <v>45</v>
      </c>
      <c r="V683" s="113">
        <f t="shared" si="120"/>
        <v>354.64</v>
      </c>
      <c r="W683" s="113">
        <f t="shared" si="121"/>
        <v>217.36</v>
      </c>
      <c r="X683" s="112">
        <f t="shared" si="122"/>
        <v>217360</v>
      </c>
      <c r="Y683" s="111"/>
      <c r="Z683" s="110">
        <f t="shared" si="130"/>
        <v>27</v>
      </c>
      <c r="AA683" s="109">
        <f t="shared" si="123"/>
        <v>28.6</v>
      </c>
      <c r="AB683" s="109">
        <f t="shared" si="124"/>
        <v>28600</v>
      </c>
      <c r="AC683" s="108">
        <f t="shared" si="125"/>
        <v>543.4</v>
      </c>
      <c r="AD683" s="107">
        <f t="shared" si="126"/>
        <v>2.2222222222222223E-2</v>
      </c>
      <c r="AE683" s="106">
        <f t="shared" si="127"/>
        <v>12.075555555555555</v>
      </c>
      <c r="AF683" s="105">
        <f t="shared" si="128"/>
        <v>229.43555555555557</v>
      </c>
      <c r="AG683" s="105">
        <f t="shared" si="129"/>
        <v>342.5644444444444</v>
      </c>
    </row>
    <row r="684" spans="1:33" s="88" customFormat="1" x14ac:dyDescent="0.35">
      <c r="A684" s="21">
        <v>10141103</v>
      </c>
      <c r="B684" s="115" t="s">
        <v>14786</v>
      </c>
      <c r="C684" s="259" t="s">
        <v>710</v>
      </c>
      <c r="D684" s="21" t="s">
        <v>17427</v>
      </c>
      <c r="E684" s="114" t="str">
        <f t="shared" si="119"/>
        <v>TRANSFORMADOR MARCA:ITB  PTS32</v>
      </c>
      <c r="F684" s="21"/>
      <c r="G684" s="21"/>
      <c r="H684" s="21" t="s">
        <v>545</v>
      </c>
      <c r="I684" s="21" t="s">
        <v>17426</v>
      </c>
      <c r="J684" s="21"/>
      <c r="K684" s="21" t="s">
        <v>17425</v>
      </c>
      <c r="L684" s="21" t="s">
        <v>17424</v>
      </c>
      <c r="M684" s="21">
        <v>315</v>
      </c>
      <c r="N684" s="21">
        <v>11</v>
      </c>
      <c r="O684" s="21" t="s">
        <v>362</v>
      </c>
      <c r="P684" s="21">
        <v>3</v>
      </c>
      <c r="Q684" s="124">
        <v>1999</v>
      </c>
      <c r="R684" s="124" t="s">
        <v>1109</v>
      </c>
      <c r="S684" s="124">
        <v>702209</v>
      </c>
      <c r="T684" s="116">
        <v>840</v>
      </c>
      <c r="U684" s="111">
        <v>45</v>
      </c>
      <c r="V684" s="113">
        <f t="shared" si="120"/>
        <v>520.79999999999995</v>
      </c>
      <c r="W684" s="113">
        <f t="shared" si="121"/>
        <v>319.20000000000005</v>
      </c>
      <c r="X684" s="112">
        <f t="shared" si="122"/>
        <v>319200.00000000006</v>
      </c>
      <c r="Y684" s="111"/>
      <c r="Z684" s="110">
        <f t="shared" si="130"/>
        <v>27</v>
      </c>
      <c r="AA684" s="109">
        <f t="shared" si="123"/>
        <v>42</v>
      </c>
      <c r="AB684" s="109">
        <f t="shared" si="124"/>
        <v>42000</v>
      </c>
      <c r="AC684" s="108">
        <f t="shared" si="125"/>
        <v>798</v>
      </c>
      <c r="AD684" s="107">
        <f t="shared" si="126"/>
        <v>2.2222222222222223E-2</v>
      </c>
      <c r="AE684" s="106">
        <f t="shared" si="127"/>
        <v>17.733333333333334</v>
      </c>
      <c r="AF684" s="105">
        <f t="shared" si="128"/>
        <v>336.93333333333339</v>
      </c>
      <c r="AG684" s="105">
        <f t="shared" si="129"/>
        <v>503.06666666666661</v>
      </c>
    </row>
    <row r="685" spans="1:33" s="88" customFormat="1" x14ac:dyDescent="0.35">
      <c r="A685" s="21">
        <v>10141103</v>
      </c>
      <c r="B685" s="115" t="s">
        <v>14786</v>
      </c>
      <c r="C685" s="259" t="s">
        <v>710</v>
      </c>
      <c r="D685" s="21" t="s">
        <v>17423</v>
      </c>
      <c r="E685" s="114" t="str">
        <f t="shared" si="119"/>
        <v>TRANSFORMADOR MARCA:TM  PTS50</v>
      </c>
      <c r="F685" s="21"/>
      <c r="G685" s="21"/>
      <c r="H685" s="21" t="s">
        <v>545</v>
      </c>
      <c r="I685" s="21" t="s">
        <v>17422</v>
      </c>
      <c r="J685" s="21"/>
      <c r="K685" s="21" t="s">
        <v>16948</v>
      </c>
      <c r="L685" s="21" t="s">
        <v>16947</v>
      </c>
      <c r="M685" s="21">
        <v>250</v>
      </c>
      <c r="N685" s="21">
        <v>33</v>
      </c>
      <c r="O685" s="21" t="s">
        <v>362</v>
      </c>
      <c r="P685" s="21">
        <v>3</v>
      </c>
      <c r="Q685" s="124">
        <v>1999</v>
      </c>
      <c r="R685" s="124" t="s">
        <v>1769</v>
      </c>
      <c r="S685" s="124">
        <v>920909</v>
      </c>
      <c r="T685" s="116">
        <v>991</v>
      </c>
      <c r="U685" s="111">
        <v>45</v>
      </c>
      <c r="V685" s="113">
        <f t="shared" si="120"/>
        <v>614.41999999999996</v>
      </c>
      <c r="W685" s="113">
        <f t="shared" si="121"/>
        <v>376.58000000000004</v>
      </c>
      <c r="X685" s="112">
        <f t="shared" si="122"/>
        <v>376580.00000000006</v>
      </c>
      <c r="Y685" s="111"/>
      <c r="Z685" s="110">
        <f t="shared" si="130"/>
        <v>27</v>
      </c>
      <c r="AA685" s="109">
        <f t="shared" si="123"/>
        <v>49.550000000000004</v>
      </c>
      <c r="AB685" s="109">
        <f t="shared" si="124"/>
        <v>49550.000000000007</v>
      </c>
      <c r="AC685" s="108">
        <f t="shared" si="125"/>
        <v>941.45</v>
      </c>
      <c r="AD685" s="107">
        <f t="shared" si="126"/>
        <v>2.2222222222222223E-2</v>
      </c>
      <c r="AE685" s="106">
        <f t="shared" si="127"/>
        <v>20.921111111111113</v>
      </c>
      <c r="AF685" s="105">
        <f t="shared" si="128"/>
        <v>397.50111111111113</v>
      </c>
      <c r="AG685" s="105">
        <f t="shared" si="129"/>
        <v>593.49888888888881</v>
      </c>
    </row>
    <row r="686" spans="1:33" s="88" customFormat="1" x14ac:dyDescent="0.35">
      <c r="A686" s="21">
        <v>10141103</v>
      </c>
      <c r="B686" s="115" t="s">
        <v>14786</v>
      </c>
      <c r="C686" s="259" t="s">
        <v>710</v>
      </c>
      <c r="D686" s="21">
        <v>107</v>
      </c>
      <c r="E686" s="114" t="str">
        <f t="shared" si="119"/>
        <v>TRANSFORMADOR MARCA:SGB  107</v>
      </c>
      <c r="F686" s="21"/>
      <c r="G686" s="21"/>
      <c r="H686" s="21" t="s">
        <v>15729</v>
      </c>
      <c r="I686" s="21" t="s">
        <v>15728</v>
      </c>
      <c r="J686" s="21"/>
      <c r="K686" s="21" t="s">
        <v>17421</v>
      </c>
      <c r="L686" s="21" t="s">
        <v>17420</v>
      </c>
      <c r="M686" s="21">
        <v>500</v>
      </c>
      <c r="N686" s="21">
        <v>33</v>
      </c>
      <c r="O686" s="21" t="s">
        <v>362</v>
      </c>
      <c r="P686" s="21">
        <v>3</v>
      </c>
      <c r="Q686" s="124">
        <v>1999</v>
      </c>
      <c r="R686" s="124" t="s">
        <v>213</v>
      </c>
      <c r="S686" s="124">
        <v>337336</v>
      </c>
      <c r="T686" s="116">
        <v>1200</v>
      </c>
      <c r="U686" s="111">
        <v>45</v>
      </c>
      <c r="V686" s="113">
        <f t="shared" si="120"/>
        <v>744</v>
      </c>
      <c r="W686" s="113">
        <f t="shared" si="121"/>
        <v>456</v>
      </c>
      <c r="X686" s="112">
        <f t="shared" si="122"/>
        <v>456000</v>
      </c>
      <c r="Y686" s="111"/>
      <c r="Z686" s="110">
        <f t="shared" si="130"/>
        <v>27</v>
      </c>
      <c r="AA686" s="109">
        <f t="shared" si="123"/>
        <v>60</v>
      </c>
      <c r="AB686" s="109">
        <f t="shared" si="124"/>
        <v>60000</v>
      </c>
      <c r="AC686" s="108">
        <f t="shared" si="125"/>
        <v>1140</v>
      </c>
      <c r="AD686" s="107">
        <f t="shared" si="126"/>
        <v>2.2222222222222223E-2</v>
      </c>
      <c r="AE686" s="106">
        <f t="shared" si="127"/>
        <v>25.333333333333336</v>
      </c>
      <c r="AF686" s="105">
        <f t="shared" si="128"/>
        <v>481.33333333333331</v>
      </c>
      <c r="AG686" s="105">
        <f t="shared" si="129"/>
        <v>718.66666666666663</v>
      </c>
    </row>
    <row r="687" spans="1:33" s="88" customFormat="1" x14ac:dyDescent="0.35">
      <c r="A687" s="21">
        <v>10141103</v>
      </c>
      <c r="B687" s="115" t="s">
        <v>14786</v>
      </c>
      <c r="C687" s="259" t="s">
        <v>710</v>
      </c>
      <c r="D687" s="21" t="s">
        <v>8810</v>
      </c>
      <c r="E687" s="114" t="str">
        <f t="shared" si="119"/>
        <v>TRANSFORMADOR MARCA:ITB ANGOCHE PTS 3</v>
      </c>
      <c r="F687" s="21"/>
      <c r="G687" s="21" t="s">
        <v>709</v>
      </c>
      <c r="H687" s="21" t="s">
        <v>14839</v>
      </c>
      <c r="I687" s="21" t="s">
        <v>17419</v>
      </c>
      <c r="J687" s="21"/>
      <c r="K687" s="124" t="s">
        <v>17418</v>
      </c>
      <c r="L687" s="124" t="s">
        <v>17417</v>
      </c>
      <c r="M687" s="21">
        <v>100</v>
      </c>
      <c r="N687" s="21" t="s">
        <v>376</v>
      </c>
      <c r="O687" s="21" t="s">
        <v>362</v>
      </c>
      <c r="P687" s="21">
        <v>3</v>
      </c>
      <c r="Q687" s="21">
        <v>1999</v>
      </c>
      <c r="R687" s="21" t="s">
        <v>1109</v>
      </c>
      <c r="S687" s="21">
        <v>676342</v>
      </c>
      <c r="T687" s="116">
        <v>763</v>
      </c>
      <c r="U687" s="111">
        <v>45</v>
      </c>
      <c r="V687" s="113">
        <f t="shared" si="120"/>
        <v>473.06</v>
      </c>
      <c r="W687" s="113">
        <f t="shared" si="121"/>
        <v>289.94</v>
      </c>
      <c r="X687" s="112">
        <f t="shared" si="122"/>
        <v>289940</v>
      </c>
      <c r="Y687" s="111"/>
      <c r="Z687" s="110">
        <f t="shared" si="130"/>
        <v>27</v>
      </c>
      <c r="AA687" s="109">
        <f t="shared" si="123"/>
        <v>38.15</v>
      </c>
      <c r="AB687" s="109">
        <f t="shared" si="124"/>
        <v>38150</v>
      </c>
      <c r="AC687" s="108">
        <f t="shared" si="125"/>
        <v>724.85</v>
      </c>
      <c r="AD687" s="107">
        <f t="shared" si="126"/>
        <v>2.2222222222222223E-2</v>
      </c>
      <c r="AE687" s="106">
        <f t="shared" si="127"/>
        <v>16.10777777777778</v>
      </c>
      <c r="AF687" s="105">
        <f t="shared" si="128"/>
        <v>306.04777777777775</v>
      </c>
      <c r="AG687" s="105">
        <f t="shared" si="129"/>
        <v>456.95222222222225</v>
      </c>
    </row>
    <row r="688" spans="1:33" s="88" customFormat="1" x14ac:dyDescent="0.35">
      <c r="A688" s="21">
        <v>10141103</v>
      </c>
      <c r="B688" s="115" t="s">
        <v>14786</v>
      </c>
      <c r="C688" s="259" t="s">
        <v>710</v>
      </c>
      <c r="D688" s="21" t="s">
        <v>12299</v>
      </c>
      <c r="E688" s="114" t="str">
        <f t="shared" si="119"/>
        <v>TRANSFORMADOR MARCA:Moçambique ANGOCHE PTS 8</v>
      </c>
      <c r="F688" s="21"/>
      <c r="G688" s="21" t="s">
        <v>709</v>
      </c>
      <c r="H688" s="21" t="s">
        <v>11296</v>
      </c>
      <c r="I688" s="21" t="s">
        <v>17416</v>
      </c>
      <c r="J688" s="21"/>
      <c r="K688" s="21" t="s">
        <v>17415</v>
      </c>
      <c r="L688" s="21" t="s">
        <v>17414</v>
      </c>
      <c r="M688" s="21">
        <v>100</v>
      </c>
      <c r="N688" s="21" t="s">
        <v>19</v>
      </c>
      <c r="O688" s="21" t="s">
        <v>362</v>
      </c>
      <c r="P688" s="57">
        <v>3</v>
      </c>
      <c r="Q688" s="21">
        <v>1999</v>
      </c>
      <c r="R688" s="21" t="s">
        <v>11944</v>
      </c>
      <c r="S688" s="21">
        <v>920863</v>
      </c>
      <c r="T688" s="116">
        <v>763</v>
      </c>
      <c r="U688" s="111">
        <v>45</v>
      </c>
      <c r="V688" s="113">
        <f t="shared" si="120"/>
        <v>473.06</v>
      </c>
      <c r="W688" s="113">
        <f t="shared" si="121"/>
        <v>289.94</v>
      </c>
      <c r="X688" s="112">
        <f t="shared" si="122"/>
        <v>289940</v>
      </c>
      <c r="Y688" s="111"/>
      <c r="Z688" s="110">
        <f t="shared" si="130"/>
        <v>27</v>
      </c>
      <c r="AA688" s="109">
        <f t="shared" si="123"/>
        <v>38.15</v>
      </c>
      <c r="AB688" s="109">
        <f t="shared" si="124"/>
        <v>38150</v>
      </c>
      <c r="AC688" s="108">
        <f t="shared" si="125"/>
        <v>724.85</v>
      </c>
      <c r="AD688" s="107">
        <f t="shared" si="126"/>
        <v>2.2222222222222223E-2</v>
      </c>
      <c r="AE688" s="106">
        <f t="shared" si="127"/>
        <v>16.10777777777778</v>
      </c>
      <c r="AF688" s="105">
        <f t="shared" si="128"/>
        <v>306.04777777777775</v>
      </c>
      <c r="AG688" s="105">
        <f t="shared" si="129"/>
        <v>456.95222222222225</v>
      </c>
    </row>
    <row r="689" spans="1:33" s="88" customFormat="1" x14ac:dyDescent="0.35">
      <c r="A689" s="21">
        <v>10141103</v>
      </c>
      <c r="B689" s="176" t="s">
        <v>14786</v>
      </c>
      <c r="C689" s="259" t="s">
        <v>710</v>
      </c>
      <c r="D689" s="61"/>
      <c r="E689" s="114" t="str">
        <f t="shared" si="119"/>
        <v xml:space="preserve">TRANSFORMADOR MARCA:HAWKER SIDDELEY PTS D.MEDICAMENTO </v>
      </c>
      <c r="F689" s="61"/>
      <c r="G689" s="61" t="s">
        <v>17413</v>
      </c>
      <c r="H689" s="61" t="s">
        <v>511</v>
      </c>
      <c r="I689" s="61"/>
      <c r="J689" s="61"/>
      <c r="K689" s="122" t="s">
        <v>17412</v>
      </c>
      <c r="L689" s="122" t="s">
        <v>17411</v>
      </c>
      <c r="M689" s="21">
        <v>315</v>
      </c>
      <c r="N689" s="61">
        <v>11</v>
      </c>
      <c r="O689" s="61" t="s">
        <v>510</v>
      </c>
      <c r="P689" s="121">
        <v>3</v>
      </c>
      <c r="Q689" s="156">
        <v>1999</v>
      </c>
      <c r="R689" s="156" t="s">
        <v>14559</v>
      </c>
      <c r="S689" s="156" t="s">
        <v>17410</v>
      </c>
      <c r="T689" s="116">
        <v>840</v>
      </c>
      <c r="U689" s="111">
        <v>45</v>
      </c>
      <c r="V689" s="113">
        <f t="shared" si="120"/>
        <v>520.79999999999995</v>
      </c>
      <c r="W689" s="113">
        <f t="shared" si="121"/>
        <v>319.20000000000005</v>
      </c>
      <c r="X689" s="112">
        <f t="shared" si="122"/>
        <v>319200.00000000006</v>
      </c>
      <c r="Y689" s="111"/>
      <c r="Z689" s="110">
        <f t="shared" si="130"/>
        <v>27</v>
      </c>
      <c r="AA689" s="109">
        <f t="shared" si="123"/>
        <v>42</v>
      </c>
      <c r="AB689" s="109">
        <f t="shared" si="124"/>
        <v>42000</v>
      </c>
      <c r="AC689" s="108">
        <f t="shared" si="125"/>
        <v>798</v>
      </c>
      <c r="AD689" s="107">
        <f t="shared" si="126"/>
        <v>2.2222222222222223E-2</v>
      </c>
      <c r="AE689" s="106">
        <f t="shared" si="127"/>
        <v>17.733333333333334</v>
      </c>
      <c r="AF689" s="105">
        <f t="shared" si="128"/>
        <v>336.93333333333339</v>
      </c>
      <c r="AG689" s="105">
        <f t="shared" si="129"/>
        <v>503.06666666666661</v>
      </c>
    </row>
    <row r="690" spans="1:33" s="88" customFormat="1" x14ac:dyDescent="0.35">
      <c r="A690" s="21">
        <v>10141103</v>
      </c>
      <c r="B690" s="176" t="s">
        <v>14786</v>
      </c>
      <c r="C690" s="259" t="s">
        <v>710</v>
      </c>
      <c r="D690" s="61"/>
      <c r="E690" s="114" t="str">
        <f t="shared" si="119"/>
        <v xml:space="preserve">TRANSFORMADOR MARCA:ALSTHOM PTS R.FRANCIA </v>
      </c>
      <c r="F690" s="61"/>
      <c r="G690" s="61" t="s">
        <v>17409</v>
      </c>
      <c r="H690" s="61" t="s">
        <v>511</v>
      </c>
      <c r="I690" s="61"/>
      <c r="J690" s="61"/>
      <c r="K690" s="122" t="s">
        <v>17408</v>
      </c>
      <c r="L690" s="122" t="s">
        <v>17407</v>
      </c>
      <c r="M690" s="21">
        <v>315</v>
      </c>
      <c r="N690" s="61">
        <v>11</v>
      </c>
      <c r="O690" s="61" t="s">
        <v>510</v>
      </c>
      <c r="P690" s="121">
        <v>3</v>
      </c>
      <c r="Q690" s="156">
        <v>1999</v>
      </c>
      <c r="R690" s="156" t="s">
        <v>136</v>
      </c>
      <c r="S690" s="156" t="s">
        <v>17406</v>
      </c>
      <c r="T690" s="116">
        <v>840</v>
      </c>
      <c r="U690" s="111">
        <v>45</v>
      </c>
      <c r="V690" s="113">
        <f t="shared" si="120"/>
        <v>520.79999999999995</v>
      </c>
      <c r="W690" s="113">
        <f t="shared" si="121"/>
        <v>319.20000000000005</v>
      </c>
      <c r="X690" s="112">
        <f t="shared" si="122"/>
        <v>319200.00000000006</v>
      </c>
      <c r="Y690" s="111"/>
      <c r="Z690" s="110">
        <f t="shared" si="130"/>
        <v>27</v>
      </c>
      <c r="AA690" s="109">
        <f t="shared" si="123"/>
        <v>42</v>
      </c>
      <c r="AB690" s="109">
        <f t="shared" si="124"/>
        <v>42000</v>
      </c>
      <c r="AC690" s="108">
        <f t="shared" si="125"/>
        <v>798</v>
      </c>
      <c r="AD690" s="107">
        <f t="shared" si="126"/>
        <v>2.2222222222222223E-2</v>
      </c>
      <c r="AE690" s="106">
        <f t="shared" si="127"/>
        <v>17.733333333333334</v>
      </c>
      <c r="AF690" s="105">
        <f t="shared" si="128"/>
        <v>336.93333333333339</v>
      </c>
      <c r="AG690" s="105">
        <f t="shared" si="129"/>
        <v>503.06666666666661</v>
      </c>
    </row>
    <row r="691" spans="1:33" s="88" customFormat="1" x14ac:dyDescent="0.35">
      <c r="A691" s="21">
        <v>10141103</v>
      </c>
      <c r="B691" s="176" t="s">
        <v>14786</v>
      </c>
      <c r="C691" s="259" t="s">
        <v>710</v>
      </c>
      <c r="D691" s="61"/>
      <c r="E691" s="114" t="str">
        <f t="shared" si="119"/>
        <v xml:space="preserve">TRANSFORMADOR MARCA:ALSTHOM PTS 1006 </v>
      </c>
      <c r="F691" s="61"/>
      <c r="G691" s="61" t="s">
        <v>16859</v>
      </c>
      <c r="H691" s="61" t="s">
        <v>134</v>
      </c>
      <c r="I691" s="61"/>
      <c r="J691" s="61"/>
      <c r="K691" s="122" t="s">
        <v>17405</v>
      </c>
      <c r="L691" s="122" t="s">
        <v>17404</v>
      </c>
      <c r="M691" s="21">
        <v>315</v>
      </c>
      <c r="N691" s="61">
        <v>11</v>
      </c>
      <c r="O691" s="61" t="s">
        <v>510</v>
      </c>
      <c r="P691" s="121">
        <v>3</v>
      </c>
      <c r="Q691" s="61">
        <v>1999</v>
      </c>
      <c r="R691" s="61" t="s">
        <v>136</v>
      </c>
      <c r="S691" s="61" t="s">
        <v>17403</v>
      </c>
      <c r="T691" s="116">
        <v>840</v>
      </c>
      <c r="U691" s="111">
        <v>45</v>
      </c>
      <c r="V691" s="113">
        <f t="shared" si="120"/>
        <v>520.79999999999995</v>
      </c>
      <c r="W691" s="113">
        <f t="shared" si="121"/>
        <v>319.20000000000005</v>
      </c>
      <c r="X691" s="112">
        <f t="shared" si="122"/>
        <v>319200.00000000006</v>
      </c>
      <c r="Y691" s="111"/>
      <c r="Z691" s="110">
        <f t="shared" si="130"/>
        <v>27</v>
      </c>
      <c r="AA691" s="109">
        <f t="shared" si="123"/>
        <v>42</v>
      </c>
      <c r="AB691" s="109">
        <f t="shared" si="124"/>
        <v>42000</v>
      </c>
      <c r="AC691" s="108">
        <f t="shared" si="125"/>
        <v>798</v>
      </c>
      <c r="AD691" s="107">
        <f t="shared" si="126"/>
        <v>2.2222222222222223E-2</v>
      </c>
      <c r="AE691" s="106">
        <f t="shared" si="127"/>
        <v>17.733333333333334</v>
      </c>
      <c r="AF691" s="105">
        <f t="shared" si="128"/>
        <v>336.93333333333339</v>
      </c>
      <c r="AG691" s="105">
        <f t="shared" si="129"/>
        <v>503.06666666666661</v>
      </c>
    </row>
    <row r="692" spans="1:33" s="88" customFormat="1" x14ac:dyDescent="0.35">
      <c r="A692" s="21">
        <v>10141103</v>
      </c>
      <c r="B692" s="115" t="s">
        <v>1665</v>
      </c>
      <c r="C692" s="272" t="s">
        <v>710</v>
      </c>
      <c r="D692" s="21"/>
      <c r="E692" s="114" t="str">
        <f t="shared" si="119"/>
        <v xml:space="preserve">TRANSFORMADOR MARCA:NICAL SE-ZAMBIA </v>
      </c>
      <c r="F692" s="57" t="s">
        <v>424</v>
      </c>
      <c r="G692" s="41" t="s">
        <v>11209</v>
      </c>
      <c r="H692" s="21" t="s">
        <v>11208</v>
      </c>
      <c r="I692" s="21" t="s">
        <v>14121</v>
      </c>
      <c r="J692" s="57"/>
      <c r="K692" s="57" t="s">
        <v>14120</v>
      </c>
      <c r="L692" s="57" t="s">
        <v>14119</v>
      </c>
      <c r="M692" s="21">
        <v>160</v>
      </c>
      <c r="N692" s="21">
        <v>11</v>
      </c>
      <c r="O692" s="21">
        <v>0.4</v>
      </c>
      <c r="P692" s="57">
        <v>3</v>
      </c>
      <c r="Q692" s="21">
        <v>1999</v>
      </c>
      <c r="R692" s="21" t="s">
        <v>14118</v>
      </c>
      <c r="S692" s="21" t="s">
        <v>14117</v>
      </c>
      <c r="T692" s="116">
        <v>572</v>
      </c>
      <c r="U692" s="111">
        <v>45</v>
      </c>
      <c r="V692" s="113">
        <f t="shared" si="120"/>
        <v>354.64</v>
      </c>
      <c r="W692" s="113">
        <f t="shared" si="121"/>
        <v>217.36</v>
      </c>
      <c r="X692" s="112">
        <f t="shared" si="122"/>
        <v>217360</v>
      </c>
      <c r="Y692" s="111"/>
      <c r="Z692" s="110">
        <f t="shared" si="130"/>
        <v>27</v>
      </c>
      <c r="AA692" s="109">
        <f t="shared" si="123"/>
        <v>28.6</v>
      </c>
      <c r="AB692" s="109">
        <f t="shared" si="124"/>
        <v>28600</v>
      </c>
      <c r="AC692" s="108">
        <f t="shared" si="125"/>
        <v>543.4</v>
      </c>
      <c r="AD692" s="107">
        <f t="shared" si="126"/>
        <v>2.2222222222222223E-2</v>
      </c>
      <c r="AE692" s="106">
        <f t="shared" si="127"/>
        <v>12.075555555555555</v>
      </c>
      <c r="AF692" s="105">
        <f t="shared" si="128"/>
        <v>229.43555555555557</v>
      </c>
      <c r="AG692" s="105">
        <f t="shared" si="129"/>
        <v>342.5644444444444</v>
      </c>
    </row>
    <row r="693" spans="1:33" s="88" customFormat="1" x14ac:dyDescent="0.35">
      <c r="A693" s="21">
        <v>10141103</v>
      </c>
      <c r="B693" s="115" t="s">
        <v>1665</v>
      </c>
      <c r="C693" s="272" t="s">
        <v>710</v>
      </c>
      <c r="D693" s="21" t="s">
        <v>4244</v>
      </c>
      <c r="E693" s="114" t="str">
        <f t="shared" si="119"/>
        <v>TRANSFORMADOR MARCA:TM ANGOCHE PTS 18</v>
      </c>
      <c r="F693" s="57"/>
      <c r="G693" s="21" t="s">
        <v>709</v>
      </c>
      <c r="H693" s="21" t="s">
        <v>709</v>
      </c>
      <c r="I693" s="21" t="s">
        <v>13999</v>
      </c>
      <c r="J693" s="57"/>
      <c r="K693" s="57" t="s">
        <v>13998</v>
      </c>
      <c r="L693" s="57" t="s">
        <v>13997</v>
      </c>
      <c r="M693" s="21">
        <v>160</v>
      </c>
      <c r="N693" s="21" t="s">
        <v>19</v>
      </c>
      <c r="O693" s="21" t="s">
        <v>362</v>
      </c>
      <c r="P693" s="57">
        <v>3</v>
      </c>
      <c r="Q693" s="21">
        <v>1999</v>
      </c>
      <c r="R693" s="67" t="s">
        <v>1769</v>
      </c>
      <c r="S693" s="21"/>
      <c r="T693" s="116">
        <v>991</v>
      </c>
      <c r="U693" s="111">
        <v>45</v>
      </c>
      <c r="V693" s="113">
        <f t="shared" si="120"/>
        <v>614.41999999999996</v>
      </c>
      <c r="W693" s="113">
        <f t="shared" si="121"/>
        <v>376.58000000000004</v>
      </c>
      <c r="X693" s="112">
        <f t="shared" si="122"/>
        <v>376580.00000000006</v>
      </c>
      <c r="Y693" s="111"/>
      <c r="Z693" s="110">
        <f t="shared" si="130"/>
        <v>27</v>
      </c>
      <c r="AA693" s="109">
        <f t="shared" si="123"/>
        <v>49.550000000000004</v>
      </c>
      <c r="AB693" s="109">
        <f t="shared" si="124"/>
        <v>49550.000000000007</v>
      </c>
      <c r="AC693" s="108">
        <f t="shared" si="125"/>
        <v>941.45</v>
      </c>
      <c r="AD693" s="107">
        <f t="shared" si="126"/>
        <v>2.2222222222222223E-2</v>
      </c>
      <c r="AE693" s="106">
        <f t="shared" si="127"/>
        <v>20.921111111111113</v>
      </c>
      <c r="AF693" s="105">
        <f t="shared" si="128"/>
        <v>397.50111111111113</v>
      </c>
      <c r="AG693" s="105">
        <f t="shared" si="129"/>
        <v>593.49888888888881</v>
      </c>
    </row>
    <row r="694" spans="1:33" s="88" customFormat="1" x14ac:dyDescent="0.35">
      <c r="A694" s="21">
        <v>10141103</v>
      </c>
      <c r="B694" s="115" t="s">
        <v>1665</v>
      </c>
      <c r="C694" s="272" t="s">
        <v>710</v>
      </c>
      <c r="D694" s="21" t="s">
        <v>6538</v>
      </c>
      <c r="E694" s="114" t="str">
        <f t="shared" si="119"/>
        <v>TRANSFORMADOR MARCA:EFACEC MOMA PTS 6</v>
      </c>
      <c r="F694" s="21"/>
      <c r="G694" s="21" t="s">
        <v>12294</v>
      </c>
      <c r="H694" s="21" t="s">
        <v>12294</v>
      </c>
      <c r="I694" s="21" t="s">
        <v>13996</v>
      </c>
      <c r="J694" s="21"/>
      <c r="K694" s="21" t="s">
        <v>13995</v>
      </c>
      <c r="L694" s="21" t="s">
        <v>13994</v>
      </c>
      <c r="M694" s="21" t="s">
        <v>500</v>
      </c>
      <c r="N694" s="21" t="s">
        <v>376</v>
      </c>
      <c r="O694" s="21" t="s">
        <v>362</v>
      </c>
      <c r="P694" s="21">
        <v>3</v>
      </c>
      <c r="Q694" s="21">
        <v>1999</v>
      </c>
      <c r="R694" s="67" t="s">
        <v>27</v>
      </c>
      <c r="S694" s="21"/>
      <c r="T694" s="116">
        <v>445</v>
      </c>
      <c r="U694" s="111">
        <v>45</v>
      </c>
      <c r="V694" s="113">
        <f t="shared" si="120"/>
        <v>275.89999999999998</v>
      </c>
      <c r="W694" s="113">
        <f t="shared" si="121"/>
        <v>169.10000000000002</v>
      </c>
      <c r="X694" s="112">
        <f t="shared" si="122"/>
        <v>169100.00000000003</v>
      </c>
      <c r="Y694" s="111"/>
      <c r="Z694" s="110">
        <f t="shared" si="130"/>
        <v>27</v>
      </c>
      <c r="AA694" s="109">
        <f t="shared" si="123"/>
        <v>22.25</v>
      </c>
      <c r="AB694" s="109">
        <f t="shared" si="124"/>
        <v>22250</v>
      </c>
      <c r="AC694" s="108">
        <f t="shared" si="125"/>
        <v>422.75</v>
      </c>
      <c r="AD694" s="107">
        <f t="shared" si="126"/>
        <v>2.2222222222222223E-2</v>
      </c>
      <c r="AE694" s="106">
        <f t="shared" si="127"/>
        <v>9.3944444444444439</v>
      </c>
      <c r="AF694" s="105">
        <f t="shared" si="128"/>
        <v>178.49444444444447</v>
      </c>
      <c r="AG694" s="105">
        <f t="shared" si="129"/>
        <v>266.50555555555553</v>
      </c>
    </row>
    <row r="695" spans="1:33" s="88" customFormat="1" x14ac:dyDescent="0.35">
      <c r="A695" s="21">
        <v>10141103</v>
      </c>
      <c r="B695" s="115" t="s">
        <v>1665</v>
      </c>
      <c r="C695" s="272" t="s">
        <v>710</v>
      </c>
      <c r="D695" s="21" t="s">
        <v>6538</v>
      </c>
      <c r="E695" s="114" t="str">
        <f t="shared" si="119"/>
        <v>TRANSFORMADOR MARCA:TUSCO ANGOCHE PTS 6</v>
      </c>
      <c r="F695" s="21"/>
      <c r="G695" s="21" t="s">
        <v>709</v>
      </c>
      <c r="H695" s="21" t="s">
        <v>11296</v>
      </c>
      <c r="I695" s="21" t="s">
        <v>13993</v>
      </c>
      <c r="J695" s="21"/>
      <c r="K695" s="21" t="s">
        <v>13992</v>
      </c>
      <c r="L695" s="21" t="s">
        <v>13991</v>
      </c>
      <c r="M695" s="21">
        <v>16</v>
      </c>
      <c r="N695" s="21" t="s">
        <v>19</v>
      </c>
      <c r="O695" s="21" t="s">
        <v>362</v>
      </c>
      <c r="P695" s="57">
        <v>1</v>
      </c>
      <c r="Q695" s="21">
        <v>1999</v>
      </c>
      <c r="R695" s="21" t="s">
        <v>604</v>
      </c>
      <c r="S695" s="21"/>
      <c r="T695" s="116">
        <v>643</v>
      </c>
      <c r="U695" s="111">
        <v>45</v>
      </c>
      <c r="V695" s="113">
        <f t="shared" si="120"/>
        <v>398.65999999999997</v>
      </c>
      <c r="W695" s="113">
        <f t="shared" si="121"/>
        <v>244.34000000000003</v>
      </c>
      <c r="X695" s="112">
        <f t="shared" si="122"/>
        <v>244340.00000000003</v>
      </c>
      <c r="Y695" s="111"/>
      <c r="Z695" s="110">
        <f t="shared" si="130"/>
        <v>27</v>
      </c>
      <c r="AA695" s="109">
        <f t="shared" si="123"/>
        <v>32.15</v>
      </c>
      <c r="AB695" s="109">
        <f t="shared" si="124"/>
        <v>32150</v>
      </c>
      <c r="AC695" s="108">
        <f t="shared" si="125"/>
        <v>610.85</v>
      </c>
      <c r="AD695" s="107">
        <f t="shared" si="126"/>
        <v>2.2222222222222223E-2</v>
      </c>
      <c r="AE695" s="106">
        <f t="shared" si="127"/>
        <v>13.574444444444445</v>
      </c>
      <c r="AF695" s="105">
        <f t="shared" si="128"/>
        <v>257.91444444444448</v>
      </c>
      <c r="AG695" s="105">
        <f t="shared" si="129"/>
        <v>385.08555555555552</v>
      </c>
    </row>
    <row r="696" spans="1:33" s="88" customFormat="1" x14ac:dyDescent="0.35">
      <c r="A696" s="21">
        <v>10141103</v>
      </c>
      <c r="B696" s="115" t="s">
        <v>1665</v>
      </c>
      <c r="C696" s="272" t="s">
        <v>710</v>
      </c>
      <c r="D696" s="178">
        <v>1</v>
      </c>
      <c r="E696" s="114" t="str">
        <f t="shared" si="119"/>
        <v>TRANSFORMADOR MARCA: NACALA 1</v>
      </c>
      <c r="F696" s="21"/>
      <c r="G696" s="21" t="s">
        <v>195</v>
      </c>
      <c r="H696" s="124" t="s">
        <v>3284</v>
      </c>
      <c r="I696" s="178" t="s">
        <v>14116</v>
      </c>
      <c r="J696" s="21"/>
      <c r="K696" s="178" t="s">
        <v>14115</v>
      </c>
      <c r="L696" s="178" t="s">
        <v>14114</v>
      </c>
      <c r="M696" s="121">
        <v>200</v>
      </c>
      <c r="N696" s="179" t="s">
        <v>619</v>
      </c>
      <c r="O696" s="21" t="s">
        <v>362</v>
      </c>
      <c r="P696" s="21">
        <v>3</v>
      </c>
      <c r="Q696" s="124">
        <v>1999</v>
      </c>
      <c r="R696" s="21"/>
      <c r="S696" s="21"/>
      <c r="T696" s="116">
        <v>572</v>
      </c>
      <c r="U696" s="111">
        <v>45</v>
      </c>
      <c r="V696" s="113">
        <f t="shared" si="120"/>
        <v>354.64</v>
      </c>
      <c r="W696" s="113">
        <f t="shared" si="121"/>
        <v>217.36</v>
      </c>
      <c r="X696" s="112">
        <f t="shared" si="122"/>
        <v>217360</v>
      </c>
      <c r="Y696" s="111"/>
      <c r="Z696" s="110">
        <f t="shared" si="130"/>
        <v>27</v>
      </c>
      <c r="AA696" s="109">
        <f t="shared" si="123"/>
        <v>28.6</v>
      </c>
      <c r="AB696" s="109">
        <f t="shared" si="124"/>
        <v>28600</v>
      </c>
      <c r="AC696" s="108">
        <f t="shared" si="125"/>
        <v>543.4</v>
      </c>
      <c r="AD696" s="107">
        <f t="shared" si="126"/>
        <v>2.2222222222222223E-2</v>
      </c>
      <c r="AE696" s="106">
        <f t="shared" si="127"/>
        <v>12.075555555555555</v>
      </c>
      <c r="AF696" s="105">
        <f t="shared" si="128"/>
        <v>229.43555555555557</v>
      </c>
      <c r="AG696" s="105">
        <f t="shared" si="129"/>
        <v>342.5644444444444</v>
      </c>
    </row>
    <row r="697" spans="1:33" s="88" customFormat="1" x14ac:dyDescent="0.35">
      <c r="A697" s="21">
        <v>10141103</v>
      </c>
      <c r="B697" s="115" t="s">
        <v>1665</v>
      </c>
      <c r="C697" s="272" t="s">
        <v>710</v>
      </c>
      <c r="D697" s="178">
        <v>2</v>
      </c>
      <c r="E697" s="114" t="str">
        <f t="shared" si="119"/>
        <v>TRANSFORMADOR MARCA: NACALA 2</v>
      </c>
      <c r="F697" s="21"/>
      <c r="G697" s="21" t="s">
        <v>195</v>
      </c>
      <c r="H697" s="124" t="s">
        <v>3284</v>
      </c>
      <c r="I697" s="178" t="s">
        <v>14113</v>
      </c>
      <c r="J697" s="21"/>
      <c r="K697" s="178" t="s">
        <v>14112</v>
      </c>
      <c r="L697" s="178" t="s">
        <v>14111</v>
      </c>
      <c r="M697" s="121">
        <v>630</v>
      </c>
      <c r="N697" s="179" t="s">
        <v>619</v>
      </c>
      <c r="O697" s="21" t="s">
        <v>362</v>
      </c>
      <c r="P697" s="21">
        <v>3</v>
      </c>
      <c r="Q697" s="124">
        <v>1999</v>
      </c>
      <c r="R697" s="21"/>
      <c r="S697" s="21"/>
      <c r="T697" s="116">
        <v>1016</v>
      </c>
      <c r="U697" s="111">
        <v>45</v>
      </c>
      <c r="V697" s="113">
        <f t="shared" si="120"/>
        <v>629.91999999999996</v>
      </c>
      <c r="W697" s="113">
        <f t="shared" si="121"/>
        <v>386.08000000000004</v>
      </c>
      <c r="X697" s="112">
        <f t="shared" si="122"/>
        <v>386080.00000000006</v>
      </c>
      <c r="Y697" s="111"/>
      <c r="Z697" s="110">
        <f t="shared" si="130"/>
        <v>27</v>
      </c>
      <c r="AA697" s="109">
        <f t="shared" si="123"/>
        <v>50.800000000000004</v>
      </c>
      <c r="AB697" s="109">
        <f t="shared" si="124"/>
        <v>50800.000000000007</v>
      </c>
      <c r="AC697" s="108">
        <f t="shared" si="125"/>
        <v>965.2</v>
      </c>
      <c r="AD697" s="107">
        <f t="shared" si="126"/>
        <v>2.2222222222222223E-2</v>
      </c>
      <c r="AE697" s="106">
        <f t="shared" si="127"/>
        <v>21.448888888888892</v>
      </c>
      <c r="AF697" s="105">
        <f t="shared" si="128"/>
        <v>407.52888888888896</v>
      </c>
      <c r="AG697" s="105">
        <f t="shared" si="129"/>
        <v>608.4711111111111</v>
      </c>
    </row>
    <row r="698" spans="1:33" s="88" customFormat="1" x14ac:dyDescent="0.35">
      <c r="A698" s="21">
        <v>10141103</v>
      </c>
      <c r="B698" s="115" t="s">
        <v>1665</v>
      </c>
      <c r="C698" s="272" t="s">
        <v>710</v>
      </c>
      <c r="D698" s="178">
        <v>3</v>
      </c>
      <c r="E698" s="114" t="str">
        <f t="shared" si="119"/>
        <v>TRANSFORMADOR MARCA: NACALA 3</v>
      </c>
      <c r="F698" s="21"/>
      <c r="G698" s="41" t="s">
        <v>195</v>
      </c>
      <c r="H698" s="124" t="s">
        <v>3284</v>
      </c>
      <c r="I698" s="178" t="s">
        <v>13989</v>
      </c>
      <c r="J698" s="21"/>
      <c r="K698" s="178" t="s">
        <v>13988</v>
      </c>
      <c r="L698" s="178" t="s">
        <v>13987</v>
      </c>
      <c r="M698" s="121">
        <v>630</v>
      </c>
      <c r="N698" s="179" t="s">
        <v>619</v>
      </c>
      <c r="O698" s="21" t="s">
        <v>362</v>
      </c>
      <c r="P698" s="21">
        <v>3</v>
      </c>
      <c r="Q698" s="124">
        <v>1999</v>
      </c>
      <c r="R698" s="21"/>
      <c r="S698" s="21"/>
      <c r="T698" s="116">
        <v>1016</v>
      </c>
      <c r="U698" s="111">
        <v>45</v>
      </c>
      <c r="V698" s="113">
        <f t="shared" si="120"/>
        <v>629.91999999999996</v>
      </c>
      <c r="W698" s="113">
        <f t="shared" si="121"/>
        <v>386.08000000000004</v>
      </c>
      <c r="X698" s="112">
        <f t="shared" si="122"/>
        <v>386080.00000000006</v>
      </c>
      <c r="Y698" s="111"/>
      <c r="Z698" s="110">
        <f t="shared" si="130"/>
        <v>27</v>
      </c>
      <c r="AA698" s="109">
        <f t="shared" si="123"/>
        <v>50.800000000000004</v>
      </c>
      <c r="AB698" s="109">
        <f t="shared" si="124"/>
        <v>50800.000000000007</v>
      </c>
      <c r="AC698" s="108">
        <f t="shared" si="125"/>
        <v>965.2</v>
      </c>
      <c r="AD698" s="107">
        <f t="shared" si="126"/>
        <v>2.2222222222222223E-2</v>
      </c>
      <c r="AE698" s="106">
        <f t="shared" si="127"/>
        <v>21.448888888888892</v>
      </c>
      <c r="AF698" s="105">
        <f t="shared" si="128"/>
        <v>407.52888888888896</v>
      </c>
      <c r="AG698" s="105">
        <f t="shared" si="129"/>
        <v>608.4711111111111</v>
      </c>
    </row>
    <row r="699" spans="1:33" s="88" customFormat="1" x14ac:dyDescent="0.35">
      <c r="A699" s="21">
        <v>10141103</v>
      </c>
      <c r="B699" s="115" t="s">
        <v>1665</v>
      </c>
      <c r="C699" s="272" t="s">
        <v>710</v>
      </c>
      <c r="D699" s="178">
        <v>4</v>
      </c>
      <c r="E699" s="114" t="str">
        <f t="shared" si="119"/>
        <v>TRANSFORMADOR MARCA: NACALA 4</v>
      </c>
      <c r="F699" s="21"/>
      <c r="G699" s="21" t="s">
        <v>195</v>
      </c>
      <c r="H699" s="124" t="s">
        <v>3284</v>
      </c>
      <c r="I699" s="178" t="s">
        <v>13986</v>
      </c>
      <c r="J699" s="21"/>
      <c r="K699" s="178" t="s">
        <v>13985</v>
      </c>
      <c r="L699" s="178" t="s">
        <v>13984</v>
      </c>
      <c r="M699" s="121">
        <v>500</v>
      </c>
      <c r="N699" s="179" t="s">
        <v>619</v>
      </c>
      <c r="O699" s="21" t="s">
        <v>362</v>
      </c>
      <c r="P699" s="21">
        <v>3</v>
      </c>
      <c r="Q699" s="124">
        <v>1999</v>
      </c>
      <c r="R699" s="21"/>
      <c r="S699" s="21"/>
      <c r="T699" s="116">
        <v>1016</v>
      </c>
      <c r="U699" s="111">
        <v>45</v>
      </c>
      <c r="V699" s="113">
        <f t="shared" si="120"/>
        <v>629.91999999999996</v>
      </c>
      <c r="W699" s="113">
        <f t="shared" si="121"/>
        <v>386.08000000000004</v>
      </c>
      <c r="X699" s="112">
        <f t="shared" si="122"/>
        <v>386080.00000000006</v>
      </c>
      <c r="Y699" s="111"/>
      <c r="Z699" s="110">
        <f t="shared" si="130"/>
        <v>27</v>
      </c>
      <c r="AA699" s="109">
        <f t="shared" si="123"/>
        <v>50.800000000000004</v>
      </c>
      <c r="AB699" s="109">
        <f t="shared" si="124"/>
        <v>50800.000000000007</v>
      </c>
      <c r="AC699" s="108">
        <f t="shared" si="125"/>
        <v>965.2</v>
      </c>
      <c r="AD699" s="107">
        <f t="shared" si="126"/>
        <v>2.2222222222222223E-2</v>
      </c>
      <c r="AE699" s="106">
        <f t="shared" si="127"/>
        <v>21.448888888888892</v>
      </c>
      <c r="AF699" s="105">
        <f t="shared" si="128"/>
        <v>407.52888888888896</v>
      </c>
      <c r="AG699" s="105">
        <f t="shared" si="129"/>
        <v>608.4711111111111</v>
      </c>
    </row>
    <row r="700" spans="1:33" s="88" customFormat="1" x14ac:dyDescent="0.35">
      <c r="A700" s="21">
        <v>10141103</v>
      </c>
      <c r="B700" s="115" t="s">
        <v>1665</v>
      </c>
      <c r="C700" s="272" t="s">
        <v>710</v>
      </c>
      <c r="D700" s="178">
        <v>5</v>
      </c>
      <c r="E700" s="114" t="str">
        <f t="shared" si="119"/>
        <v>TRANSFORMADOR MARCA: NACALA 5</v>
      </c>
      <c r="F700" s="21"/>
      <c r="G700" s="21" t="s">
        <v>195</v>
      </c>
      <c r="H700" s="124" t="s">
        <v>3284</v>
      </c>
      <c r="I700" s="178" t="s">
        <v>13982</v>
      </c>
      <c r="J700" s="21"/>
      <c r="K700" s="178" t="s">
        <v>13981</v>
      </c>
      <c r="L700" s="178" t="s">
        <v>13980</v>
      </c>
      <c r="M700" s="121">
        <v>630</v>
      </c>
      <c r="N700" s="179" t="s">
        <v>619</v>
      </c>
      <c r="O700" s="21" t="s">
        <v>362</v>
      </c>
      <c r="P700" s="21">
        <v>3</v>
      </c>
      <c r="Q700" s="124">
        <v>1999</v>
      </c>
      <c r="R700" s="21"/>
      <c r="S700" s="21"/>
      <c r="T700" s="116">
        <v>1016</v>
      </c>
      <c r="U700" s="111">
        <v>45</v>
      </c>
      <c r="V700" s="113">
        <f t="shared" si="120"/>
        <v>629.91999999999996</v>
      </c>
      <c r="W700" s="113">
        <f t="shared" si="121"/>
        <v>386.08000000000004</v>
      </c>
      <c r="X700" s="112">
        <f t="shared" si="122"/>
        <v>386080.00000000006</v>
      </c>
      <c r="Y700" s="111"/>
      <c r="Z700" s="110">
        <f t="shared" si="130"/>
        <v>27</v>
      </c>
      <c r="AA700" s="109">
        <f t="shared" si="123"/>
        <v>50.800000000000004</v>
      </c>
      <c r="AB700" s="109">
        <f t="shared" si="124"/>
        <v>50800.000000000007</v>
      </c>
      <c r="AC700" s="108">
        <f t="shared" si="125"/>
        <v>965.2</v>
      </c>
      <c r="AD700" s="107">
        <f t="shared" si="126"/>
        <v>2.2222222222222223E-2</v>
      </c>
      <c r="AE700" s="106">
        <f t="shared" si="127"/>
        <v>21.448888888888892</v>
      </c>
      <c r="AF700" s="105">
        <f t="shared" si="128"/>
        <v>407.52888888888896</v>
      </c>
      <c r="AG700" s="105">
        <f t="shared" si="129"/>
        <v>608.4711111111111</v>
      </c>
    </row>
    <row r="701" spans="1:33" s="88" customFormat="1" x14ac:dyDescent="0.35">
      <c r="A701" s="21">
        <v>10141103</v>
      </c>
      <c r="B701" s="115" t="s">
        <v>1665</v>
      </c>
      <c r="C701" s="272" t="s">
        <v>710</v>
      </c>
      <c r="D701" s="178">
        <v>6</v>
      </c>
      <c r="E701" s="114" t="str">
        <f t="shared" si="119"/>
        <v>TRANSFORMADOR MARCA: NACALA 6</v>
      </c>
      <c r="F701" s="21"/>
      <c r="G701" s="21" t="s">
        <v>195</v>
      </c>
      <c r="H701" s="124" t="s">
        <v>3284</v>
      </c>
      <c r="I701" s="178" t="s">
        <v>13979</v>
      </c>
      <c r="J701" s="21"/>
      <c r="K701" s="178" t="s">
        <v>13978</v>
      </c>
      <c r="L701" s="178" t="s">
        <v>13977</v>
      </c>
      <c r="M701" s="121">
        <v>315</v>
      </c>
      <c r="N701" s="179" t="s">
        <v>619</v>
      </c>
      <c r="O701" s="21" t="s">
        <v>362</v>
      </c>
      <c r="P701" s="21">
        <v>3</v>
      </c>
      <c r="Q701" s="124">
        <v>1999</v>
      </c>
      <c r="R701" s="21"/>
      <c r="S701" s="21"/>
      <c r="T701" s="116">
        <v>840</v>
      </c>
      <c r="U701" s="111">
        <v>45</v>
      </c>
      <c r="V701" s="113">
        <f t="shared" si="120"/>
        <v>520.79999999999995</v>
      </c>
      <c r="W701" s="113">
        <f t="shared" si="121"/>
        <v>319.20000000000005</v>
      </c>
      <c r="X701" s="112">
        <f t="shared" si="122"/>
        <v>319200.00000000006</v>
      </c>
      <c r="Y701" s="111"/>
      <c r="Z701" s="110">
        <f t="shared" si="130"/>
        <v>27</v>
      </c>
      <c r="AA701" s="109">
        <f t="shared" si="123"/>
        <v>42</v>
      </c>
      <c r="AB701" s="109">
        <f t="shared" si="124"/>
        <v>42000</v>
      </c>
      <c r="AC701" s="108">
        <f t="shared" si="125"/>
        <v>798</v>
      </c>
      <c r="AD701" s="107">
        <f t="shared" si="126"/>
        <v>2.2222222222222223E-2</v>
      </c>
      <c r="AE701" s="106">
        <f t="shared" si="127"/>
        <v>17.733333333333334</v>
      </c>
      <c r="AF701" s="105">
        <f t="shared" si="128"/>
        <v>336.93333333333339</v>
      </c>
      <c r="AG701" s="105">
        <f t="shared" si="129"/>
        <v>503.06666666666661</v>
      </c>
    </row>
    <row r="702" spans="1:33" s="88" customFormat="1" x14ac:dyDescent="0.35">
      <c r="A702" s="21">
        <v>10141103</v>
      </c>
      <c r="B702" s="115" t="s">
        <v>1665</v>
      </c>
      <c r="C702" s="272" t="s">
        <v>710</v>
      </c>
      <c r="D702" s="178">
        <v>13</v>
      </c>
      <c r="E702" s="114" t="str">
        <f t="shared" si="119"/>
        <v>TRANSFORMADOR MARCA: NACALA 13</v>
      </c>
      <c r="F702" s="21"/>
      <c r="G702" s="21" t="s">
        <v>195</v>
      </c>
      <c r="H702" s="124" t="s">
        <v>3284</v>
      </c>
      <c r="I702" s="178" t="s">
        <v>13975</v>
      </c>
      <c r="J702" s="21"/>
      <c r="K702" s="178" t="s">
        <v>13974</v>
      </c>
      <c r="L702" s="178" t="s">
        <v>13973</v>
      </c>
      <c r="M702" s="121">
        <v>630</v>
      </c>
      <c r="N702" s="161" t="s">
        <v>19</v>
      </c>
      <c r="O702" s="21" t="s">
        <v>362</v>
      </c>
      <c r="P702" s="21">
        <v>3</v>
      </c>
      <c r="Q702" s="124">
        <v>1999</v>
      </c>
      <c r="R702" s="21"/>
      <c r="S702" s="21"/>
      <c r="T702" s="116">
        <v>1200</v>
      </c>
      <c r="U702" s="111">
        <v>45</v>
      </c>
      <c r="V702" s="113">
        <f t="shared" si="120"/>
        <v>744</v>
      </c>
      <c r="W702" s="113">
        <f t="shared" si="121"/>
        <v>456</v>
      </c>
      <c r="X702" s="112">
        <f t="shared" si="122"/>
        <v>456000</v>
      </c>
      <c r="Y702" s="111"/>
      <c r="Z702" s="110">
        <f t="shared" si="130"/>
        <v>27</v>
      </c>
      <c r="AA702" s="109">
        <f t="shared" si="123"/>
        <v>60</v>
      </c>
      <c r="AB702" s="109">
        <f t="shared" si="124"/>
        <v>60000</v>
      </c>
      <c r="AC702" s="108">
        <f t="shared" si="125"/>
        <v>1140</v>
      </c>
      <c r="AD702" s="107">
        <f t="shared" si="126"/>
        <v>2.2222222222222223E-2</v>
      </c>
      <c r="AE702" s="106">
        <f t="shared" si="127"/>
        <v>25.333333333333336</v>
      </c>
      <c r="AF702" s="105">
        <f t="shared" si="128"/>
        <v>481.33333333333331</v>
      </c>
      <c r="AG702" s="105">
        <f t="shared" si="129"/>
        <v>718.66666666666663</v>
      </c>
    </row>
    <row r="703" spans="1:33" s="88" customFormat="1" x14ac:dyDescent="0.35">
      <c r="A703" s="21">
        <v>10141103</v>
      </c>
      <c r="B703" s="115" t="s">
        <v>1665</v>
      </c>
      <c r="C703" s="272" t="s">
        <v>710</v>
      </c>
      <c r="D703" s="178">
        <v>14</v>
      </c>
      <c r="E703" s="114" t="str">
        <f t="shared" si="119"/>
        <v>TRANSFORMADOR MARCA: NACALA 14</v>
      </c>
      <c r="F703" s="21"/>
      <c r="G703" s="21" t="s">
        <v>195</v>
      </c>
      <c r="H703" s="124" t="s">
        <v>3284</v>
      </c>
      <c r="I703" s="178" t="s">
        <v>13971</v>
      </c>
      <c r="J703" s="21"/>
      <c r="K703" s="178" t="s">
        <v>13970</v>
      </c>
      <c r="L703" s="178" t="s">
        <v>13969</v>
      </c>
      <c r="M703" s="121">
        <v>630</v>
      </c>
      <c r="N703" s="179" t="s">
        <v>619</v>
      </c>
      <c r="O703" s="21" t="s">
        <v>362</v>
      </c>
      <c r="P703" s="21">
        <v>3</v>
      </c>
      <c r="Q703" s="124">
        <v>1999</v>
      </c>
      <c r="R703" s="21"/>
      <c r="S703" s="21"/>
      <c r="T703" s="116">
        <v>1016</v>
      </c>
      <c r="U703" s="111">
        <v>45</v>
      </c>
      <c r="V703" s="113">
        <f t="shared" si="120"/>
        <v>629.91999999999996</v>
      </c>
      <c r="W703" s="113">
        <f t="shared" si="121"/>
        <v>386.08000000000004</v>
      </c>
      <c r="X703" s="112">
        <f t="shared" si="122"/>
        <v>386080.00000000006</v>
      </c>
      <c r="Y703" s="111"/>
      <c r="Z703" s="110">
        <f t="shared" si="130"/>
        <v>27</v>
      </c>
      <c r="AA703" s="109">
        <f t="shared" si="123"/>
        <v>50.800000000000004</v>
      </c>
      <c r="AB703" s="109">
        <f t="shared" si="124"/>
        <v>50800.000000000007</v>
      </c>
      <c r="AC703" s="108">
        <f t="shared" si="125"/>
        <v>965.2</v>
      </c>
      <c r="AD703" s="107">
        <f t="shared" si="126"/>
        <v>2.2222222222222223E-2</v>
      </c>
      <c r="AE703" s="106">
        <f t="shared" si="127"/>
        <v>21.448888888888892</v>
      </c>
      <c r="AF703" s="105">
        <f t="shared" si="128"/>
        <v>407.52888888888896</v>
      </c>
      <c r="AG703" s="105">
        <f t="shared" si="129"/>
        <v>608.4711111111111</v>
      </c>
    </row>
    <row r="704" spans="1:33" s="88" customFormat="1" x14ac:dyDescent="0.35">
      <c r="A704" s="21">
        <v>10141103</v>
      </c>
      <c r="B704" s="115" t="s">
        <v>1665</v>
      </c>
      <c r="C704" s="272" t="s">
        <v>710</v>
      </c>
      <c r="D704" s="178">
        <v>15</v>
      </c>
      <c r="E704" s="114" t="str">
        <f t="shared" si="119"/>
        <v>TRANSFORMADOR MARCA: NACALA 15</v>
      </c>
      <c r="F704" s="21"/>
      <c r="G704" s="21" t="s">
        <v>195</v>
      </c>
      <c r="H704" s="124" t="s">
        <v>3284</v>
      </c>
      <c r="I704" s="178" t="s">
        <v>13968</v>
      </c>
      <c r="J704" s="21"/>
      <c r="K704" s="178" t="s">
        <v>13967</v>
      </c>
      <c r="L704" s="178" t="s">
        <v>13966</v>
      </c>
      <c r="M704" s="121">
        <v>100</v>
      </c>
      <c r="N704" s="161" t="s">
        <v>19</v>
      </c>
      <c r="O704" s="21" t="s">
        <v>362</v>
      </c>
      <c r="P704" s="21">
        <v>3</v>
      </c>
      <c r="Q704" s="124">
        <v>1999</v>
      </c>
      <c r="R704" s="21"/>
      <c r="S704" s="21"/>
      <c r="T704" s="116">
        <v>763</v>
      </c>
      <c r="U704" s="111">
        <v>45</v>
      </c>
      <c r="V704" s="113">
        <f t="shared" si="120"/>
        <v>473.06</v>
      </c>
      <c r="W704" s="113">
        <f t="shared" si="121"/>
        <v>289.94</v>
      </c>
      <c r="X704" s="112">
        <f t="shared" si="122"/>
        <v>289940</v>
      </c>
      <c r="Y704" s="111"/>
      <c r="Z704" s="110">
        <f t="shared" si="130"/>
        <v>27</v>
      </c>
      <c r="AA704" s="109">
        <f t="shared" si="123"/>
        <v>38.15</v>
      </c>
      <c r="AB704" s="109">
        <f t="shared" si="124"/>
        <v>38150</v>
      </c>
      <c r="AC704" s="108">
        <f t="shared" si="125"/>
        <v>724.85</v>
      </c>
      <c r="AD704" s="107">
        <f t="shared" si="126"/>
        <v>2.2222222222222223E-2</v>
      </c>
      <c r="AE704" s="106">
        <f t="shared" si="127"/>
        <v>16.10777777777778</v>
      </c>
      <c r="AF704" s="105">
        <f t="shared" si="128"/>
        <v>306.04777777777775</v>
      </c>
      <c r="AG704" s="105">
        <f t="shared" si="129"/>
        <v>456.95222222222225</v>
      </c>
    </row>
    <row r="705" spans="1:33" s="88" customFormat="1" x14ac:dyDescent="0.35">
      <c r="A705" s="21">
        <v>10141103</v>
      </c>
      <c r="B705" s="115" t="s">
        <v>1665</v>
      </c>
      <c r="C705" s="272" t="s">
        <v>710</v>
      </c>
      <c r="D705" s="178">
        <v>16</v>
      </c>
      <c r="E705" s="114" t="str">
        <f t="shared" si="119"/>
        <v>TRANSFORMADOR MARCA: NACALA 16</v>
      </c>
      <c r="F705" s="21"/>
      <c r="G705" s="21" t="s">
        <v>195</v>
      </c>
      <c r="H705" s="124" t="s">
        <v>3284</v>
      </c>
      <c r="I705" s="178" t="s">
        <v>13965</v>
      </c>
      <c r="J705" s="21"/>
      <c r="K705" s="178" t="s">
        <v>13964</v>
      </c>
      <c r="L705" s="178" t="s">
        <v>12189</v>
      </c>
      <c r="M705" s="121">
        <v>630</v>
      </c>
      <c r="N705" s="161" t="s">
        <v>19</v>
      </c>
      <c r="O705" s="21" t="s">
        <v>362</v>
      </c>
      <c r="P705" s="21">
        <v>3</v>
      </c>
      <c r="Q705" s="124">
        <v>1999</v>
      </c>
      <c r="R705" s="21"/>
      <c r="S705" s="21"/>
      <c r="T705" s="116">
        <v>1200</v>
      </c>
      <c r="U705" s="111">
        <v>45</v>
      </c>
      <c r="V705" s="113">
        <f t="shared" si="120"/>
        <v>744</v>
      </c>
      <c r="W705" s="113">
        <f t="shared" si="121"/>
        <v>456</v>
      </c>
      <c r="X705" s="112">
        <f t="shared" si="122"/>
        <v>456000</v>
      </c>
      <c r="Y705" s="111"/>
      <c r="Z705" s="110">
        <f t="shared" si="130"/>
        <v>27</v>
      </c>
      <c r="AA705" s="109">
        <f t="shared" si="123"/>
        <v>60</v>
      </c>
      <c r="AB705" s="109">
        <f t="shared" si="124"/>
        <v>60000</v>
      </c>
      <c r="AC705" s="108">
        <f t="shared" si="125"/>
        <v>1140</v>
      </c>
      <c r="AD705" s="107">
        <f t="shared" si="126"/>
        <v>2.2222222222222223E-2</v>
      </c>
      <c r="AE705" s="106">
        <f t="shared" si="127"/>
        <v>25.333333333333336</v>
      </c>
      <c r="AF705" s="105">
        <f t="shared" si="128"/>
        <v>481.33333333333331</v>
      </c>
      <c r="AG705" s="105">
        <f t="shared" si="129"/>
        <v>718.66666666666663</v>
      </c>
    </row>
    <row r="706" spans="1:33" s="88" customFormat="1" x14ac:dyDescent="0.35">
      <c r="A706" s="21">
        <v>10141103</v>
      </c>
      <c r="B706" s="115" t="s">
        <v>1665</v>
      </c>
      <c r="C706" s="272" t="s">
        <v>710</v>
      </c>
      <c r="D706" s="21" t="s">
        <v>14109</v>
      </c>
      <c r="E706" s="114" t="str">
        <f t="shared" ref="E706:E769" si="131">+CONCATENATE(C706," ","MARCA:",R706," ",G706," ",D706,)</f>
        <v>TRANSFORMADOR MARCA:Alstom PT121 PT121</v>
      </c>
      <c r="F706" s="21" t="s">
        <v>14110</v>
      </c>
      <c r="G706" s="21" t="s">
        <v>14109</v>
      </c>
      <c r="H706" s="21" t="s">
        <v>3104</v>
      </c>
      <c r="I706" s="21" t="s">
        <v>530</v>
      </c>
      <c r="J706" s="57"/>
      <c r="K706" s="142">
        <v>694446.2</v>
      </c>
      <c r="L706" s="142">
        <v>7814325</v>
      </c>
      <c r="M706" s="61">
        <v>315</v>
      </c>
      <c r="N706" s="21">
        <v>22</v>
      </c>
      <c r="O706" s="21">
        <v>0.4</v>
      </c>
      <c r="P706" s="21">
        <v>3</v>
      </c>
      <c r="Q706" s="124">
        <v>1999</v>
      </c>
      <c r="R706" s="124" t="s">
        <v>4979</v>
      </c>
      <c r="S706" s="124" t="s">
        <v>14108</v>
      </c>
      <c r="T706" s="116">
        <v>953</v>
      </c>
      <c r="U706" s="111">
        <v>45</v>
      </c>
      <c r="V706" s="113">
        <f t="shared" ref="V706:V769" si="132">((Z706/U706)*(T706-AA706))+AA706</f>
        <v>590.86</v>
      </c>
      <c r="W706" s="113">
        <f t="shared" ref="W706:W769" si="133">+T706-V706</f>
        <v>362.14</v>
      </c>
      <c r="X706" s="112">
        <f t="shared" ref="X706:X769" si="134">+W706*1000</f>
        <v>362140</v>
      </c>
      <c r="Y706" s="111"/>
      <c r="Z706" s="110">
        <f t="shared" si="130"/>
        <v>27</v>
      </c>
      <c r="AA706" s="109">
        <f t="shared" ref="AA706:AA769" si="135">(5/100*T706)</f>
        <v>47.650000000000006</v>
      </c>
      <c r="AB706" s="109">
        <f t="shared" ref="AB706:AB769" si="136">+AA706*1000</f>
        <v>47650.000000000007</v>
      </c>
      <c r="AC706" s="108">
        <f t="shared" ref="AC706:AC769" si="137">+T706-AA706</f>
        <v>905.35</v>
      </c>
      <c r="AD706" s="107">
        <f t="shared" ref="AD706:AD769" si="138">1/U706</f>
        <v>2.2222222222222223E-2</v>
      </c>
      <c r="AE706" s="106">
        <f t="shared" ref="AE706:AE769" si="139">+AC706*AD706</f>
        <v>20.11888888888889</v>
      </c>
      <c r="AF706" s="105">
        <f t="shared" ref="AF706:AF769" si="140">+T706-V706+AE706</f>
        <v>382.25888888888886</v>
      </c>
      <c r="AG706" s="105">
        <f t="shared" ref="AG706:AG769" si="141">+V706-AE706</f>
        <v>570.74111111111108</v>
      </c>
    </row>
    <row r="707" spans="1:33" s="88" customFormat="1" x14ac:dyDescent="0.35">
      <c r="A707" s="21">
        <v>10141103</v>
      </c>
      <c r="B707" s="115" t="s">
        <v>1665</v>
      </c>
      <c r="C707" s="272" t="s">
        <v>710</v>
      </c>
      <c r="D707" s="21" t="s">
        <v>14106</v>
      </c>
      <c r="E707" s="114" t="str">
        <f t="shared" si="131"/>
        <v>TRANSFORMADOR MARCA:Alstom PT208 PT208</v>
      </c>
      <c r="F707" s="21" t="s">
        <v>14107</v>
      </c>
      <c r="G707" s="41" t="s">
        <v>14106</v>
      </c>
      <c r="H707" s="21" t="s">
        <v>3104</v>
      </c>
      <c r="I707" s="21" t="s">
        <v>530</v>
      </c>
      <c r="J707" s="21"/>
      <c r="K707" s="124">
        <v>696554.2</v>
      </c>
      <c r="L707" s="124">
        <v>7805263</v>
      </c>
      <c r="M707" s="21">
        <v>500</v>
      </c>
      <c r="N707" s="21">
        <v>22</v>
      </c>
      <c r="O707" s="21">
        <v>0.4</v>
      </c>
      <c r="P707" s="21">
        <v>3</v>
      </c>
      <c r="Q707" s="124">
        <v>1999</v>
      </c>
      <c r="R707" s="124" t="s">
        <v>4979</v>
      </c>
      <c r="S707" s="124" t="s">
        <v>14105</v>
      </c>
      <c r="T707" s="116">
        <v>1016</v>
      </c>
      <c r="U707" s="111">
        <v>45</v>
      </c>
      <c r="V707" s="113">
        <f t="shared" si="132"/>
        <v>629.91999999999996</v>
      </c>
      <c r="W707" s="113">
        <f t="shared" si="133"/>
        <v>386.08000000000004</v>
      </c>
      <c r="X707" s="112">
        <f t="shared" si="134"/>
        <v>386080.00000000006</v>
      </c>
      <c r="Y707" s="111"/>
      <c r="Z707" s="110">
        <f t="shared" si="130"/>
        <v>27</v>
      </c>
      <c r="AA707" s="109">
        <f t="shared" si="135"/>
        <v>50.800000000000004</v>
      </c>
      <c r="AB707" s="109">
        <f t="shared" si="136"/>
        <v>50800.000000000007</v>
      </c>
      <c r="AC707" s="108">
        <f t="shared" si="137"/>
        <v>965.2</v>
      </c>
      <c r="AD707" s="107">
        <f t="shared" si="138"/>
        <v>2.2222222222222223E-2</v>
      </c>
      <c r="AE707" s="106">
        <f t="shared" si="139"/>
        <v>21.448888888888892</v>
      </c>
      <c r="AF707" s="105">
        <f t="shared" si="140"/>
        <v>407.52888888888896</v>
      </c>
      <c r="AG707" s="105">
        <f t="shared" si="141"/>
        <v>608.4711111111111</v>
      </c>
    </row>
    <row r="708" spans="1:33" s="88" customFormat="1" x14ac:dyDescent="0.35">
      <c r="A708" s="21">
        <v>10141103</v>
      </c>
      <c r="B708" s="115" t="s">
        <v>1665</v>
      </c>
      <c r="C708" s="272" t="s">
        <v>710</v>
      </c>
      <c r="D708" s="21" t="s">
        <v>14104</v>
      </c>
      <c r="E708" s="114" t="str">
        <f t="shared" si="131"/>
        <v>TRANSFORMADOR MARCA:Alstom PT214 PT214</v>
      </c>
      <c r="F708" s="21" t="s">
        <v>6255</v>
      </c>
      <c r="G708" s="21" t="s">
        <v>14104</v>
      </c>
      <c r="H708" s="21" t="s">
        <v>3104</v>
      </c>
      <c r="I708" s="21" t="s">
        <v>530</v>
      </c>
      <c r="J708" s="21"/>
      <c r="K708" s="124">
        <v>694675.9</v>
      </c>
      <c r="L708" s="124">
        <v>7804935</v>
      </c>
      <c r="M708" s="61">
        <v>500</v>
      </c>
      <c r="N708" s="21">
        <v>22</v>
      </c>
      <c r="O708" s="21">
        <v>0.4</v>
      </c>
      <c r="P708" s="21">
        <v>3</v>
      </c>
      <c r="Q708" s="124">
        <v>1999</v>
      </c>
      <c r="R708" s="124" t="s">
        <v>4979</v>
      </c>
      <c r="S708" s="124" t="s">
        <v>14103</v>
      </c>
      <c r="T708" s="116">
        <v>1016</v>
      </c>
      <c r="U708" s="111">
        <v>45</v>
      </c>
      <c r="V708" s="113">
        <f t="shared" si="132"/>
        <v>629.91999999999996</v>
      </c>
      <c r="W708" s="113">
        <f t="shared" si="133"/>
        <v>386.08000000000004</v>
      </c>
      <c r="X708" s="112">
        <f t="shared" si="134"/>
        <v>386080.00000000006</v>
      </c>
      <c r="Y708" s="111"/>
      <c r="Z708" s="110">
        <f t="shared" si="130"/>
        <v>27</v>
      </c>
      <c r="AA708" s="109">
        <f t="shared" si="135"/>
        <v>50.800000000000004</v>
      </c>
      <c r="AB708" s="109">
        <f t="shared" si="136"/>
        <v>50800.000000000007</v>
      </c>
      <c r="AC708" s="108">
        <f t="shared" si="137"/>
        <v>965.2</v>
      </c>
      <c r="AD708" s="107">
        <f t="shared" si="138"/>
        <v>2.2222222222222223E-2</v>
      </c>
      <c r="AE708" s="106">
        <f t="shared" si="139"/>
        <v>21.448888888888892</v>
      </c>
      <c r="AF708" s="105">
        <f t="shared" si="140"/>
        <v>407.52888888888896</v>
      </c>
      <c r="AG708" s="105">
        <f t="shared" si="141"/>
        <v>608.4711111111111</v>
      </c>
    </row>
    <row r="709" spans="1:33" s="88" customFormat="1" x14ac:dyDescent="0.35">
      <c r="A709" s="21">
        <v>10141103</v>
      </c>
      <c r="B709" s="115" t="s">
        <v>1665</v>
      </c>
      <c r="C709" s="272" t="s">
        <v>710</v>
      </c>
      <c r="D709" s="21" t="s">
        <v>14101</v>
      </c>
      <c r="E709" s="114" t="str">
        <f t="shared" si="131"/>
        <v>TRANSFORMADOR MARCA:Alstom PT220 PT220</v>
      </c>
      <c r="F709" s="21" t="s">
        <v>14102</v>
      </c>
      <c r="G709" s="21" t="s">
        <v>14101</v>
      </c>
      <c r="H709" s="21" t="s">
        <v>3104</v>
      </c>
      <c r="I709" s="21" t="s">
        <v>530</v>
      </c>
      <c r="J709" s="21"/>
      <c r="K709" s="124">
        <v>700719.6</v>
      </c>
      <c r="L709" s="124">
        <v>7808349</v>
      </c>
      <c r="M709" s="21">
        <v>160</v>
      </c>
      <c r="N709" s="21">
        <v>22</v>
      </c>
      <c r="O709" s="21">
        <v>0.4</v>
      </c>
      <c r="P709" s="21">
        <v>3</v>
      </c>
      <c r="Q709" s="124">
        <v>1999</v>
      </c>
      <c r="R709" s="124" t="s">
        <v>4979</v>
      </c>
      <c r="S709" s="124">
        <v>2935</v>
      </c>
      <c r="T709" s="116">
        <v>572</v>
      </c>
      <c r="U709" s="111">
        <v>45</v>
      </c>
      <c r="V709" s="113">
        <f t="shared" si="132"/>
        <v>354.64</v>
      </c>
      <c r="W709" s="113">
        <f t="shared" si="133"/>
        <v>217.36</v>
      </c>
      <c r="X709" s="112">
        <f t="shared" si="134"/>
        <v>217360</v>
      </c>
      <c r="Y709" s="111"/>
      <c r="Z709" s="110">
        <f t="shared" si="130"/>
        <v>27</v>
      </c>
      <c r="AA709" s="109">
        <f t="shared" si="135"/>
        <v>28.6</v>
      </c>
      <c r="AB709" s="109">
        <f t="shared" si="136"/>
        <v>28600</v>
      </c>
      <c r="AC709" s="108">
        <f t="shared" si="137"/>
        <v>543.4</v>
      </c>
      <c r="AD709" s="107">
        <f t="shared" si="138"/>
        <v>2.2222222222222223E-2</v>
      </c>
      <c r="AE709" s="106">
        <f t="shared" si="139"/>
        <v>12.075555555555555</v>
      </c>
      <c r="AF709" s="105">
        <f t="shared" si="140"/>
        <v>229.43555555555557</v>
      </c>
      <c r="AG709" s="105">
        <f t="shared" si="141"/>
        <v>342.5644444444444</v>
      </c>
    </row>
    <row r="710" spans="1:33" s="88" customFormat="1" x14ac:dyDescent="0.35">
      <c r="A710" s="21">
        <v>10141103</v>
      </c>
      <c r="B710" s="115" t="s">
        <v>1665</v>
      </c>
      <c r="C710" s="272" t="s">
        <v>710</v>
      </c>
      <c r="D710" s="21" t="s">
        <v>14099</v>
      </c>
      <c r="E710" s="114" t="str">
        <f t="shared" si="131"/>
        <v>TRANSFORMADOR MARCA:ITB PT259 PT259</v>
      </c>
      <c r="F710" s="21" t="s">
        <v>14100</v>
      </c>
      <c r="G710" s="21" t="s">
        <v>14099</v>
      </c>
      <c r="H710" s="21" t="s">
        <v>3104</v>
      </c>
      <c r="I710" s="21" t="s">
        <v>530</v>
      </c>
      <c r="J710" s="57"/>
      <c r="K710" s="124">
        <v>699287.4</v>
      </c>
      <c r="L710" s="124">
        <v>7808648.0999999996</v>
      </c>
      <c r="M710" s="21">
        <v>160</v>
      </c>
      <c r="N710" s="21">
        <v>22</v>
      </c>
      <c r="O710" s="21">
        <v>0.4</v>
      </c>
      <c r="P710" s="21">
        <v>3</v>
      </c>
      <c r="Q710" s="124">
        <v>1999</v>
      </c>
      <c r="R710" s="124" t="s">
        <v>1109</v>
      </c>
      <c r="S710" s="124">
        <v>626574</v>
      </c>
      <c r="T710" s="116">
        <v>572</v>
      </c>
      <c r="U710" s="111">
        <v>45</v>
      </c>
      <c r="V710" s="113">
        <f t="shared" si="132"/>
        <v>354.64</v>
      </c>
      <c r="W710" s="113">
        <f t="shared" si="133"/>
        <v>217.36</v>
      </c>
      <c r="X710" s="112">
        <f t="shared" si="134"/>
        <v>217360</v>
      </c>
      <c r="Y710" s="111"/>
      <c r="Z710" s="110">
        <f t="shared" si="130"/>
        <v>27</v>
      </c>
      <c r="AA710" s="109">
        <f t="shared" si="135"/>
        <v>28.6</v>
      </c>
      <c r="AB710" s="109">
        <f t="shared" si="136"/>
        <v>28600</v>
      </c>
      <c r="AC710" s="108">
        <f t="shared" si="137"/>
        <v>543.4</v>
      </c>
      <c r="AD710" s="107">
        <f t="shared" si="138"/>
        <v>2.2222222222222223E-2</v>
      </c>
      <c r="AE710" s="106">
        <f t="shared" si="139"/>
        <v>12.075555555555555</v>
      </c>
      <c r="AF710" s="105">
        <f t="shared" si="140"/>
        <v>229.43555555555557</v>
      </c>
      <c r="AG710" s="105">
        <f t="shared" si="141"/>
        <v>342.5644444444444</v>
      </c>
    </row>
    <row r="711" spans="1:33" s="88" customFormat="1" x14ac:dyDescent="0.35">
      <c r="A711" s="21">
        <v>10141103</v>
      </c>
      <c r="B711" s="115" t="s">
        <v>1665</v>
      </c>
      <c r="C711" s="272" t="s">
        <v>710</v>
      </c>
      <c r="D711" s="21" t="s">
        <v>14098</v>
      </c>
      <c r="E711" s="114" t="str">
        <f t="shared" si="131"/>
        <v>TRANSFORMADOR MARCA:Altom PT281 PT281</v>
      </c>
      <c r="F711" s="21" t="s">
        <v>7780</v>
      </c>
      <c r="G711" s="21" t="s">
        <v>14098</v>
      </c>
      <c r="H711" s="21" t="s">
        <v>3104</v>
      </c>
      <c r="I711" s="21" t="s">
        <v>530</v>
      </c>
      <c r="J711" s="21"/>
      <c r="K711" s="124">
        <v>694886.6</v>
      </c>
      <c r="L711" s="124">
        <v>7806802.4000000004</v>
      </c>
      <c r="M711" s="21">
        <v>160</v>
      </c>
      <c r="N711" s="21">
        <v>22</v>
      </c>
      <c r="O711" s="21">
        <v>0.4</v>
      </c>
      <c r="P711" s="21">
        <v>3</v>
      </c>
      <c r="Q711" s="124">
        <v>1999</v>
      </c>
      <c r="R711" s="124" t="s">
        <v>14097</v>
      </c>
      <c r="S711" s="124" t="s">
        <v>14096</v>
      </c>
      <c r="T711" s="116">
        <v>572</v>
      </c>
      <c r="U711" s="111">
        <v>45</v>
      </c>
      <c r="V711" s="113">
        <f t="shared" si="132"/>
        <v>354.64</v>
      </c>
      <c r="W711" s="113">
        <f t="shared" si="133"/>
        <v>217.36</v>
      </c>
      <c r="X711" s="112">
        <f t="shared" si="134"/>
        <v>217360</v>
      </c>
      <c r="Y711" s="111"/>
      <c r="Z711" s="110">
        <f t="shared" si="130"/>
        <v>27</v>
      </c>
      <c r="AA711" s="109">
        <f t="shared" si="135"/>
        <v>28.6</v>
      </c>
      <c r="AB711" s="109">
        <f t="shared" si="136"/>
        <v>28600</v>
      </c>
      <c r="AC711" s="108">
        <f t="shared" si="137"/>
        <v>543.4</v>
      </c>
      <c r="AD711" s="107">
        <f t="shared" si="138"/>
        <v>2.2222222222222223E-2</v>
      </c>
      <c r="AE711" s="106">
        <f t="shared" si="139"/>
        <v>12.075555555555555</v>
      </c>
      <c r="AF711" s="105">
        <f t="shared" si="140"/>
        <v>229.43555555555557</v>
      </c>
      <c r="AG711" s="105">
        <f t="shared" si="141"/>
        <v>342.5644444444444</v>
      </c>
    </row>
    <row r="712" spans="1:33" s="88" customFormat="1" x14ac:dyDescent="0.35">
      <c r="A712" s="21">
        <v>10141103</v>
      </c>
      <c r="B712" s="115" t="s">
        <v>1665</v>
      </c>
      <c r="C712" s="272" t="s">
        <v>710</v>
      </c>
      <c r="D712" s="21" t="s">
        <v>14094</v>
      </c>
      <c r="E712" s="114" t="str">
        <f t="shared" si="131"/>
        <v>TRANSFORMADOR MARCA:ALSTOM AGCHI/PT38 AGCHI/PT38</v>
      </c>
      <c r="F712" s="21" t="s">
        <v>14095</v>
      </c>
      <c r="G712" s="21" t="s">
        <v>14094</v>
      </c>
      <c r="H712" s="21" t="s">
        <v>977</v>
      </c>
      <c r="I712" s="21" t="s">
        <v>976</v>
      </c>
      <c r="J712" s="21"/>
      <c r="K712" s="139" t="s">
        <v>14093</v>
      </c>
      <c r="L712" s="119" t="s">
        <v>14092</v>
      </c>
      <c r="M712" s="21">
        <v>315</v>
      </c>
      <c r="N712" s="21">
        <v>22</v>
      </c>
      <c r="O712" s="21">
        <v>0.4</v>
      </c>
      <c r="P712" s="21">
        <v>3</v>
      </c>
      <c r="Q712" s="21">
        <v>1999</v>
      </c>
      <c r="R712" s="21" t="s">
        <v>4</v>
      </c>
      <c r="S712" s="21" t="s">
        <v>14091</v>
      </c>
      <c r="T712" s="116">
        <v>953</v>
      </c>
      <c r="U712" s="111">
        <v>45</v>
      </c>
      <c r="V712" s="113">
        <f t="shared" si="132"/>
        <v>590.86</v>
      </c>
      <c r="W712" s="113">
        <f t="shared" si="133"/>
        <v>362.14</v>
      </c>
      <c r="X712" s="112">
        <f t="shared" si="134"/>
        <v>362140</v>
      </c>
      <c r="Y712" s="111"/>
      <c r="Z712" s="110">
        <f t="shared" si="130"/>
        <v>27</v>
      </c>
      <c r="AA712" s="109">
        <f t="shared" si="135"/>
        <v>47.650000000000006</v>
      </c>
      <c r="AB712" s="109">
        <f t="shared" si="136"/>
        <v>47650.000000000007</v>
      </c>
      <c r="AC712" s="108">
        <f t="shared" si="137"/>
        <v>905.35</v>
      </c>
      <c r="AD712" s="107">
        <f t="shared" si="138"/>
        <v>2.2222222222222223E-2</v>
      </c>
      <c r="AE712" s="106">
        <f t="shared" si="139"/>
        <v>20.11888888888889</v>
      </c>
      <c r="AF712" s="105">
        <f t="shared" si="140"/>
        <v>382.25888888888886</v>
      </c>
      <c r="AG712" s="105">
        <f t="shared" si="141"/>
        <v>570.74111111111108</v>
      </c>
    </row>
    <row r="713" spans="1:33" s="88" customFormat="1" x14ac:dyDescent="0.35">
      <c r="A713" s="21">
        <v>10141103</v>
      </c>
      <c r="B713" s="115" t="s">
        <v>1665</v>
      </c>
      <c r="C713" s="272" t="s">
        <v>710</v>
      </c>
      <c r="D713" s="21" t="s">
        <v>14090</v>
      </c>
      <c r="E713" s="114" t="str">
        <f t="shared" si="131"/>
        <v>TRANSFORMADOR MARCA:ALSTOM AGMNC/PT3 AGMNC/PT3</v>
      </c>
      <c r="F713" s="21" t="s">
        <v>2900</v>
      </c>
      <c r="G713" s="21" t="s">
        <v>14090</v>
      </c>
      <c r="H713" s="21" t="s">
        <v>976</v>
      </c>
      <c r="I713" s="21" t="s">
        <v>976</v>
      </c>
      <c r="J713" s="21" t="s">
        <v>14089</v>
      </c>
      <c r="K713" s="139" t="s">
        <v>14088</v>
      </c>
      <c r="L713" s="119" t="s">
        <v>14087</v>
      </c>
      <c r="M713" s="21">
        <v>315</v>
      </c>
      <c r="N713" s="21">
        <v>33</v>
      </c>
      <c r="O713" s="21">
        <v>0.4</v>
      </c>
      <c r="P713" s="21">
        <v>3</v>
      </c>
      <c r="Q713" s="21">
        <v>1999</v>
      </c>
      <c r="R713" s="21" t="s">
        <v>4</v>
      </c>
      <c r="S713" s="21" t="s">
        <v>14086</v>
      </c>
      <c r="T713" s="116">
        <v>1039</v>
      </c>
      <c r="U713" s="111">
        <v>45</v>
      </c>
      <c r="V713" s="113">
        <f t="shared" si="132"/>
        <v>644.17999999999995</v>
      </c>
      <c r="W713" s="113">
        <f t="shared" si="133"/>
        <v>394.82000000000005</v>
      </c>
      <c r="X713" s="112">
        <f t="shared" si="134"/>
        <v>394820.00000000006</v>
      </c>
      <c r="Y713" s="111"/>
      <c r="Z713" s="110">
        <f t="shared" si="130"/>
        <v>27</v>
      </c>
      <c r="AA713" s="109">
        <f t="shared" si="135"/>
        <v>51.95</v>
      </c>
      <c r="AB713" s="109">
        <f t="shared" si="136"/>
        <v>51950</v>
      </c>
      <c r="AC713" s="108">
        <f t="shared" si="137"/>
        <v>987.05</v>
      </c>
      <c r="AD713" s="107">
        <f t="shared" si="138"/>
        <v>2.2222222222222223E-2</v>
      </c>
      <c r="AE713" s="106">
        <f t="shared" si="139"/>
        <v>21.934444444444445</v>
      </c>
      <c r="AF713" s="105">
        <f t="shared" si="140"/>
        <v>416.75444444444452</v>
      </c>
      <c r="AG713" s="105">
        <f t="shared" si="141"/>
        <v>622.24555555555548</v>
      </c>
    </row>
    <row r="714" spans="1:33" s="88" customFormat="1" x14ac:dyDescent="0.35">
      <c r="A714" s="21">
        <v>10141103</v>
      </c>
      <c r="B714" s="115" t="s">
        <v>1665</v>
      </c>
      <c r="C714" s="272" t="s">
        <v>710</v>
      </c>
      <c r="D714" s="21" t="s">
        <v>14085</v>
      </c>
      <c r="E714" s="114" t="str">
        <f t="shared" si="131"/>
        <v>TRANSFORMADOR MARCA:ALSTOM AGMNC/PT7 AGMNC/PT7</v>
      </c>
      <c r="F714" s="21" t="s">
        <v>2916</v>
      </c>
      <c r="G714" s="21" t="s">
        <v>14085</v>
      </c>
      <c r="H714" s="21" t="s">
        <v>976</v>
      </c>
      <c r="I714" s="21" t="s">
        <v>976</v>
      </c>
      <c r="J714" s="21" t="s">
        <v>14084</v>
      </c>
      <c r="K714" s="139" t="s">
        <v>14083</v>
      </c>
      <c r="L714" s="119" t="s">
        <v>14082</v>
      </c>
      <c r="M714" s="21">
        <v>315</v>
      </c>
      <c r="N714" s="21">
        <v>33</v>
      </c>
      <c r="O714" s="21">
        <v>0.4</v>
      </c>
      <c r="P714" s="21">
        <v>3</v>
      </c>
      <c r="Q714" s="21">
        <v>1999</v>
      </c>
      <c r="R714" s="21" t="s">
        <v>4</v>
      </c>
      <c r="S714" s="21" t="s">
        <v>14081</v>
      </c>
      <c r="T714" s="116">
        <v>1039</v>
      </c>
      <c r="U714" s="111">
        <v>45</v>
      </c>
      <c r="V714" s="113">
        <f t="shared" si="132"/>
        <v>644.17999999999995</v>
      </c>
      <c r="W714" s="113">
        <f t="shared" si="133"/>
        <v>394.82000000000005</v>
      </c>
      <c r="X714" s="112">
        <f t="shared" si="134"/>
        <v>394820.00000000006</v>
      </c>
      <c r="Y714" s="111"/>
      <c r="Z714" s="110">
        <f t="shared" si="130"/>
        <v>27</v>
      </c>
      <c r="AA714" s="109">
        <f t="shared" si="135"/>
        <v>51.95</v>
      </c>
      <c r="AB714" s="109">
        <f t="shared" si="136"/>
        <v>51950</v>
      </c>
      <c r="AC714" s="108">
        <f t="shared" si="137"/>
        <v>987.05</v>
      </c>
      <c r="AD714" s="107">
        <f t="shared" si="138"/>
        <v>2.2222222222222223E-2</v>
      </c>
      <c r="AE714" s="106">
        <f t="shared" si="139"/>
        <v>21.934444444444445</v>
      </c>
      <c r="AF714" s="105">
        <f t="shared" si="140"/>
        <v>416.75444444444452</v>
      </c>
      <c r="AG714" s="105">
        <f t="shared" si="141"/>
        <v>622.24555555555548</v>
      </c>
    </row>
    <row r="715" spans="1:33" s="88" customFormat="1" x14ac:dyDescent="0.35">
      <c r="A715" s="21">
        <v>10141103</v>
      </c>
      <c r="B715" s="115" t="s">
        <v>1665</v>
      </c>
      <c r="C715" s="272" t="s">
        <v>710</v>
      </c>
      <c r="D715" s="21" t="s">
        <v>14079</v>
      </c>
      <c r="E715" s="114" t="str">
        <f t="shared" si="131"/>
        <v>TRANSFORMADOR MARCA:PME AGVDZ/PT6 AGVDZ/PT6</v>
      </c>
      <c r="F715" s="21" t="s">
        <v>14080</v>
      </c>
      <c r="G715" s="41" t="s">
        <v>14079</v>
      </c>
      <c r="H715" s="21" t="s">
        <v>2875</v>
      </c>
      <c r="I715" s="21" t="s">
        <v>976</v>
      </c>
      <c r="J715" s="21" t="s">
        <v>14078</v>
      </c>
      <c r="K715" s="139" t="s">
        <v>14077</v>
      </c>
      <c r="L715" s="119" t="s">
        <v>14076</v>
      </c>
      <c r="M715" s="21">
        <v>160</v>
      </c>
      <c r="N715" s="21">
        <v>22</v>
      </c>
      <c r="O715" s="21">
        <v>0.4</v>
      </c>
      <c r="P715" s="21">
        <v>3</v>
      </c>
      <c r="Q715" s="21">
        <v>1999</v>
      </c>
      <c r="R715" s="21" t="s">
        <v>6531</v>
      </c>
      <c r="S715" s="21">
        <v>1600900</v>
      </c>
      <c r="T715" s="116">
        <v>572</v>
      </c>
      <c r="U715" s="111">
        <v>45</v>
      </c>
      <c r="V715" s="113">
        <f t="shared" si="132"/>
        <v>354.64</v>
      </c>
      <c r="W715" s="113">
        <f t="shared" si="133"/>
        <v>217.36</v>
      </c>
      <c r="X715" s="112">
        <f t="shared" si="134"/>
        <v>217360</v>
      </c>
      <c r="Y715" s="111"/>
      <c r="Z715" s="110">
        <f t="shared" si="130"/>
        <v>27</v>
      </c>
      <c r="AA715" s="109">
        <f t="shared" si="135"/>
        <v>28.6</v>
      </c>
      <c r="AB715" s="109">
        <f t="shared" si="136"/>
        <v>28600</v>
      </c>
      <c r="AC715" s="108">
        <f t="shared" si="137"/>
        <v>543.4</v>
      </c>
      <c r="AD715" s="107">
        <f t="shared" si="138"/>
        <v>2.2222222222222223E-2</v>
      </c>
      <c r="AE715" s="106">
        <f t="shared" si="139"/>
        <v>12.075555555555555</v>
      </c>
      <c r="AF715" s="105">
        <f t="shared" si="140"/>
        <v>229.43555555555557</v>
      </c>
      <c r="AG715" s="105">
        <f t="shared" si="141"/>
        <v>342.5644444444444</v>
      </c>
    </row>
    <row r="716" spans="1:33" s="88" customFormat="1" x14ac:dyDescent="0.35">
      <c r="A716" s="21">
        <v>10141103</v>
      </c>
      <c r="B716" s="162" t="s">
        <v>1665</v>
      </c>
      <c r="C716" s="272" t="s">
        <v>710</v>
      </c>
      <c r="D716" s="124" t="s">
        <v>8770</v>
      </c>
      <c r="E716" s="114" t="str">
        <f t="shared" si="131"/>
        <v>TRANSFORMADOR MARCA:ALSTOM PTS 71 PTS 71</v>
      </c>
      <c r="F716" s="124"/>
      <c r="G716" s="124" t="s">
        <v>8770</v>
      </c>
      <c r="H716" s="124" t="s">
        <v>324</v>
      </c>
      <c r="I716" s="124" t="s">
        <v>1237</v>
      </c>
      <c r="J716" s="124"/>
      <c r="K716" s="142" t="s">
        <v>14075</v>
      </c>
      <c r="L716" s="142" t="s">
        <v>14074</v>
      </c>
      <c r="M716" s="124">
        <v>315</v>
      </c>
      <c r="N716" s="124">
        <v>33</v>
      </c>
      <c r="O716" s="21">
        <v>0.4</v>
      </c>
      <c r="P716" s="124" t="s">
        <v>514</v>
      </c>
      <c r="Q716" s="142">
        <v>1999</v>
      </c>
      <c r="R716" s="124" t="s">
        <v>4</v>
      </c>
      <c r="S716" s="124" t="s">
        <v>14073</v>
      </c>
      <c r="T716" s="116">
        <v>1039</v>
      </c>
      <c r="U716" s="111">
        <v>45</v>
      </c>
      <c r="V716" s="113">
        <f t="shared" si="132"/>
        <v>644.17999999999995</v>
      </c>
      <c r="W716" s="113">
        <f t="shared" si="133"/>
        <v>394.82000000000005</v>
      </c>
      <c r="X716" s="112">
        <f t="shared" si="134"/>
        <v>394820.00000000006</v>
      </c>
      <c r="Y716" s="111"/>
      <c r="Z716" s="110">
        <f t="shared" si="130"/>
        <v>27</v>
      </c>
      <c r="AA716" s="109">
        <f t="shared" si="135"/>
        <v>51.95</v>
      </c>
      <c r="AB716" s="109">
        <f t="shared" si="136"/>
        <v>51950</v>
      </c>
      <c r="AC716" s="108">
        <f t="shared" si="137"/>
        <v>987.05</v>
      </c>
      <c r="AD716" s="107">
        <f t="shared" si="138"/>
        <v>2.2222222222222223E-2</v>
      </c>
      <c r="AE716" s="106">
        <f t="shared" si="139"/>
        <v>21.934444444444445</v>
      </c>
      <c r="AF716" s="105">
        <f t="shared" si="140"/>
        <v>416.75444444444452</v>
      </c>
      <c r="AG716" s="105">
        <f t="shared" si="141"/>
        <v>622.24555555555548</v>
      </c>
    </row>
    <row r="717" spans="1:33" s="88" customFormat="1" x14ac:dyDescent="0.35">
      <c r="A717" s="21">
        <v>10141103</v>
      </c>
      <c r="B717" s="135" t="s">
        <v>1665</v>
      </c>
      <c r="C717" s="272" t="s">
        <v>710</v>
      </c>
      <c r="D717" s="124" t="s">
        <v>14072</v>
      </c>
      <c r="E717" s="114" t="str">
        <f t="shared" si="131"/>
        <v>TRANSFORMADOR MARCA:ALSTOM PTS 75 PTS 75</v>
      </c>
      <c r="F717" s="124"/>
      <c r="G717" s="124" t="s">
        <v>14072</v>
      </c>
      <c r="H717" s="124" t="s">
        <v>324</v>
      </c>
      <c r="I717" s="124" t="s">
        <v>1237</v>
      </c>
      <c r="J717" s="124"/>
      <c r="K717" s="142" t="s">
        <v>14071</v>
      </c>
      <c r="L717" s="142" t="s">
        <v>14070</v>
      </c>
      <c r="M717" s="124">
        <v>315</v>
      </c>
      <c r="N717" s="124">
        <v>33</v>
      </c>
      <c r="O717" s="21">
        <v>0.4</v>
      </c>
      <c r="P717" s="124" t="s">
        <v>514</v>
      </c>
      <c r="Q717" s="142">
        <v>1999</v>
      </c>
      <c r="R717" s="124" t="s">
        <v>4</v>
      </c>
      <c r="S717" s="124" t="s">
        <v>14069</v>
      </c>
      <c r="T717" s="116">
        <v>1039</v>
      </c>
      <c r="U717" s="111">
        <v>45</v>
      </c>
      <c r="V717" s="113">
        <f t="shared" si="132"/>
        <v>644.17999999999995</v>
      </c>
      <c r="W717" s="113">
        <f t="shared" si="133"/>
        <v>394.82000000000005</v>
      </c>
      <c r="X717" s="112">
        <f t="shared" si="134"/>
        <v>394820.00000000006</v>
      </c>
      <c r="Y717" s="111"/>
      <c r="Z717" s="110">
        <f t="shared" si="130"/>
        <v>27</v>
      </c>
      <c r="AA717" s="109">
        <f t="shared" si="135"/>
        <v>51.95</v>
      </c>
      <c r="AB717" s="109">
        <f t="shared" si="136"/>
        <v>51950</v>
      </c>
      <c r="AC717" s="108">
        <f t="shared" si="137"/>
        <v>987.05</v>
      </c>
      <c r="AD717" s="107">
        <f t="shared" si="138"/>
        <v>2.2222222222222223E-2</v>
      </c>
      <c r="AE717" s="106">
        <f t="shared" si="139"/>
        <v>21.934444444444445</v>
      </c>
      <c r="AF717" s="105">
        <f t="shared" si="140"/>
        <v>416.75444444444452</v>
      </c>
      <c r="AG717" s="105">
        <f t="shared" si="141"/>
        <v>622.24555555555548</v>
      </c>
    </row>
    <row r="718" spans="1:33" s="88" customFormat="1" x14ac:dyDescent="0.35">
      <c r="A718" s="21">
        <v>10141103</v>
      </c>
      <c r="B718" s="135" t="s">
        <v>1665</v>
      </c>
      <c r="C718" s="272" t="s">
        <v>710</v>
      </c>
      <c r="D718" s="142" t="s">
        <v>8787</v>
      </c>
      <c r="E718" s="114" t="str">
        <f t="shared" si="131"/>
        <v>TRANSFORMADOR MARCA:ALSTOM PTS 51 PTS 51</v>
      </c>
      <c r="F718" s="124"/>
      <c r="G718" s="142" t="s">
        <v>8787</v>
      </c>
      <c r="H718" s="124" t="s">
        <v>324</v>
      </c>
      <c r="I718" s="124" t="s">
        <v>1237</v>
      </c>
      <c r="J718" s="124"/>
      <c r="K718" s="142" t="s">
        <v>14068</v>
      </c>
      <c r="L718" s="142" t="s">
        <v>14067</v>
      </c>
      <c r="M718" s="124">
        <v>500</v>
      </c>
      <c r="N718" s="124">
        <v>33</v>
      </c>
      <c r="O718" s="21">
        <v>0.4</v>
      </c>
      <c r="P718" s="124" t="s">
        <v>514</v>
      </c>
      <c r="Q718" s="142">
        <v>1999</v>
      </c>
      <c r="R718" s="161" t="s">
        <v>4</v>
      </c>
      <c r="S718" s="124" t="s">
        <v>14066</v>
      </c>
      <c r="T718" s="116">
        <v>1200</v>
      </c>
      <c r="U718" s="111">
        <v>45</v>
      </c>
      <c r="V718" s="113">
        <f t="shared" si="132"/>
        <v>744</v>
      </c>
      <c r="W718" s="113">
        <f t="shared" si="133"/>
        <v>456</v>
      </c>
      <c r="X718" s="112">
        <f t="shared" si="134"/>
        <v>456000</v>
      </c>
      <c r="Y718" s="111"/>
      <c r="Z718" s="110">
        <f t="shared" si="130"/>
        <v>27</v>
      </c>
      <c r="AA718" s="109">
        <f t="shared" si="135"/>
        <v>60</v>
      </c>
      <c r="AB718" s="109">
        <f t="shared" si="136"/>
        <v>60000</v>
      </c>
      <c r="AC718" s="108">
        <f t="shared" si="137"/>
        <v>1140</v>
      </c>
      <c r="AD718" s="107">
        <f t="shared" si="138"/>
        <v>2.2222222222222223E-2</v>
      </c>
      <c r="AE718" s="106">
        <f t="shared" si="139"/>
        <v>25.333333333333336</v>
      </c>
      <c r="AF718" s="105">
        <f t="shared" si="140"/>
        <v>481.33333333333331</v>
      </c>
      <c r="AG718" s="105">
        <f t="shared" si="141"/>
        <v>718.66666666666663</v>
      </c>
    </row>
    <row r="719" spans="1:33" s="88" customFormat="1" x14ac:dyDescent="0.35">
      <c r="A719" s="21">
        <v>10141103</v>
      </c>
      <c r="B719" s="162" t="s">
        <v>1665</v>
      </c>
      <c r="C719" s="272" t="s">
        <v>710</v>
      </c>
      <c r="D719" s="142" t="s">
        <v>14065</v>
      </c>
      <c r="E719" s="114" t="str">
        <f t="shared" si="131"/>
        <v>TRANSFORMADOR MARCA:DESTA TRANSFORMERS PTS 85 PTS 85</v>
      </c>
      <c r="F719" s="124"/>
      <c r="G719" s="142" t="s">
        <v>14065</v>
      </c>
      <c r="H719" s="124" t="s">
        <v>324</v>
      </c>
      <c r="I719" s="124" t="s">
        <v>7716</v>
      </c>
      <c r="J719" s="142"/>
      <c r="K719" s="142" t="s">
        <v>14064</v>
      </c>
      <c r="L719" s="142" t="s">
        <v>14063</v>
      </c>
      <c r="M719" s="124">
        <v>315</v>
      </c>
      <c r="N719" s="124">
        <v>33</v>
      </c>
      <c r="O719" s="21">
        <v>0.4</v>
      </c>
      <c r="P719" s="124" t="s">
        <v>514</v>
      </c>
      <c r="Q719" s="142">
        <v>1999</v>
      </c>
      <c r="R719" s="124" t="s">
        <v>14062</v>
      </c>
      <c r="S719" s="124" t="s">
        <v>14061</v>
      </c>
      <c r="T719" s="116">
        <v>1039</v>
      </c>
      <c r="U719" s="111">
        <v>45</v>
      </c>
      <c r="V719" s="113">
        <f t="shared" si="132"/>
        <v>644.17999999999995</v>
      </c>
      <c r="W719" s="113">
        <f t="shared" si="133"/>
        <v>394.82000000000005</v>
      </c>
      <c r="X719" s="112">
        <f t="shared" si="134"/>
        <v>394820.00000000006</v>
      </c>
      <c r="Y719" s="111"/>
      <c r="Z719" s="110">
        <f t="shared" si="130"/>
        <v>27</v>
      </c>
      <c r="AA719" s="109">
        <f t="shared" si="135"/>
        <v>51.95</v>
      </c>
      <c r="AB719" s="109">
        <f t="shared" si="136"/>
        <v>51950</v>
      </c>
      <c r="AC719" s="108">
        <f t="shared" si="137"/>
        <v>987.05</v>
      </c>
      <c r="AD719" s="107">
        <f t="shared" si="138"/>
        <v>2.2222222222222223E-2</v>
      </c>
      <c r="AE719" s="106">
        <f t="shared" si="139"/>
        <v>21.934444444444445</v>
      </c>
      <c r="AF719" s="105">
        <f t="shared" si="140"/>
        <v>416.75444444444452</v>
      </c>
      <c r="AG719" s="105">
        <f t="shared" si="141"/>
        <v>622.24555555555548</v>
      </c>
    </row>
    <row r="720" spans="1:33" s="88" customFormat="1" x14ac:dyDescent="0.35">
      <c r="A720" s="21">
        <v>10141103</v>
      </c>
      <c r="B720" s="162" t="s">
        <v>1665</v>
      </c>
      <c r="C720" s="272" t="s">
        <v>710</v>
      </c>
      <c r="D720" s="142" t="s">
        <v>14027</v>
      </c>
      <c r="E720" s="114" t="str">
        <f t="shared" si="131"/>
        <v>TRANSFORMADOR MARCA:ALSTOM PTS 357 PTS 357</v>
      </c>
      <c r="F720" s="124"/>
      <c r="G720" s="142" t="s">
        <v>14027</v>
      </c>
      <c r="H720" s="124" t="s">
        <v>324</v>
      </c>
      <c r="I720" s="124" t="s">
        <v>2843</v>
      </c>
      <c r="J720" s="142"/>
      <c r="K720" s="142" t="s">
        <v>14060</v>
      </c>
      <c r="L720" s="142" t="s">
        <v>14059</v>
      </c>
      <c r="M720" s="142">
        <v>500</v>
      </c>
      <c r="N720" s="124">
        <v>11</v>
      </c>
      <c r="O720" s="21">
        <v>0.4</v>
      </c>
      <c r="P720" s="124" t="s">
        <v>514</v>
      </c>
      <c r="Q720" s="142">
        <v>1999</v>
      </c>
      <c r="R720" s="142" t="s">
        <v>4</v>
      </c>
      <c r="S720" s="142" t="s">
        <v>14058</v>
      </c>
      <c r="T720" s="116">
        <v>1016</v>
      </c>
      <c r="U720" s="111">
        <v>45</v>
      </c>
      <c r="V720" s="113">
        <f t="shared" si="132"/>
        <v>629.91999999999996</v>
      </c>
      <c r="W720" s="113">
        <f t="shared" si="133"/>
        <v>386.08000000000004</v>
      </c>
      <c r="X720" s="112">
        <f t="shared" si="134"/>
        <v>386080.00000000006</v>
      </c>
      <c r="Y720" s="111"/>
      <c r="Z720" s="110">
        <f t="shared" si="130"/>
        <v>27</v>
      </c>
      <c r="AA720" s="109">
        <f t="shared" si="135"/>
        <v>50.800000000000004</v>
      </c>
      <c r="AB720" s="109">
        <f t="shared" si="136"/>
        <v>50800.000000000007</v>
      </c>
      <c r="AC720" s="108">
        <f t="shared" si="137"/>
        <v>965.2</v>
      </c>
      <c r="AD720" s="107">
        <f t="shared" si="138"/>
        <v>2.2222222222222223E-2</v>
      </c>
      <c r="AE720" s="106">
        <f t="shared" si="139"/>
        <v>21.448888888888892</v>
      </c>
      <c r="AF720" s="105">
        <f t="shared" si="140"/>
        <v>407.52888888888896</v>
      </c>
      <c r="AG720" s="105">
        <f t="shared" si="141"/>
        <v>608.4711111111111</v>
      </c>
    </row>
    <row r="721" spans="1:33" s="88" customFormat="1" x14ac:dyDescent="0.35">
      <c r="A721" s="21">
        <v>10141103</v>
      </c>
      <c r="B721" s="135" t="s">
        <v>1665</v>
      </c>
      <c r="C721" s="272" t="s">
        <v>710</v>
      </c>
      <c r="D721" s="124" t="s">
        <v>14057</v>
      </c>
      <c r="E721" s="114" t="str">
        <f t="shared" si="131"/>
        <v>TRANSFORMADOR MARCA:ALSTOM PTS 796 PTS 796</v>
      </c>
      <c r="F721" s="124"/>
      <c r="G721" s="124" t="s">
        <v>14057</v>
      </c>
      <c r="H721" s="124" t="s">
        <v>1608</v>
      </c>
      <c r="I721" s="124" t="s">
        <v>1608</v>
      </c>
      <c r="J721" s="124"/>
      <c r="K721" s="142" t="s">
        <v>14056</v>
      </c>
      <c r="L721" s="142" t="s">
        <v>14055</v>
      </c>
      <c r="M721" s="124">
        <v>500</v>
      </c>
      <c r="N721" s="124">
        <v>33</v>
      </c>
      <c r="O721" s="21">
        <v>0.4</v>
      </c>
      <c r="P721" s="124" t="s">
        <v>514</v>
      </c>
      <c r="Q721" s="142">
        <v>1999</v>
      </c>
      <c r="R721" s="124" t="s">
        <v>4</v>
      </c>
      <c r="S721" s="124" t="s">
        <v>14054</v>
      </c>
      <c r="T721" s="116">
        <v>1200</v>
      </c>
      <c r="U721" s="111">
        <v>45</v>
      </c>
      <c r="V721" s="113">
        <f t="shared" si="132"/>
        <v>744</v>
      </c>
      <c r="W721" s="113">
        <f t="shared" si="133"/>
        <v>456</v>
      </c>
      <c r="X721" s="112">
        <f t="shared" si="134"/>
        <v>456000</v>
      </c>
      <c r="Y721" s="111"/>
      <c r="Z721" s="110">
        <f t="shared" si="130"/>
        <v>27</v>
      </c>
      <c r="AA721" s="109">
        <f t="shared" si="135"/>
        <v>60</v>
      </c>
      <c r="AB721" s="109">
        <f t="shared" si="136"/>
        <v>60000</v>
      </c>
      <c r="AC721" s="108">
        <f t="shared" si="137"/>
        <v>1140</v>
      </c>
      <c r="AD721" s="107">
        <f t="shared" si="138"/>
        <v>2.2222222222222223E-2</v>
      </c>
      <c r="AE721" s="106">
        <f t="shared" si="139"/>
        <v>25.333333333333336</v>
      </c>
      <c r="AF721" s="105">
        <f t="shared" si="140"/>
        <v>481.33333333333331</v>
      </c>
      <c r="AG721" s="105">
        <f t="shared" si="141"/>
        <v>718.66666666666663</v>
      </c>
    </row>
    <row r="722" spans="1:33" s="88" customFormat="1" x14ac:dyDescent="0.35">
      <c r="A722" s="21">
        <v>10141103</v>
      </c>
      <c r="B722" s="115" t="s">
        <v>1665</v>
      </c>
      <c r="C722" s="272" t="s">
        <v>710</v>
      </c>
      <c r="D722" s="133" t="s">
        <v>14053</v>
      </c>
      <c r="E722" s="114" t="str">
        <f t="shared" si="131"/>
        <v>TRANSFORMADOR MARCA:Alstom  PT 245</v>
      </c>
      <c r="F722" s="57" t="s">
        <v>815</v>
      </c>
      <c r="G722" s="21"/>
      <c r="H722" s="21" t="s">
        <v>494</v>
      </c>
      <c r="I722" s="21"/>
      <c r="J722" s="21"/>
      <c r="K722" s="133" t="s">
        <v>14052</v>
      </c>
      <c r="L722" s="133" t="s">
        <v>14051</v>
      </c>
      <c r="M722" s="21">
        <v>500</v>
      </c>
      <c r="N722" s="21">
        <v>11</v>
      </c>
      <c r="O722" s="21" t="s">
        <v>510</v>
      </c>
      <c r="P722" s="124" t="s">
        <v>516</v>
      </c>
      <c r="Q722" s="21">
        <v>1999</v>
      </c>
      <c r="R722" s="21" t="s">
        <v>4979</v>
      </c>
      <c r="S722" s="21" t="s">
        <v>14050</v>
      </c>
      <c r="T722" s="116">
        <v>1016</v>
      </c>
      <c r="U722" s="111">
        <v>45</v>
      </c>
      <c r="V722" s="113">
        <f t="shared" si="132"/>
        <v>629.91999999999996</v>
      </c>
      <c r="W722" s="113">
        <f t="shared" si="133"/>
        <v>386.08000000000004</v>
      </c>
      <c r="X722" s="112">
        <f t="shared" si="134"/>
        <v>386080.00000000006</v>
      </c>
      <c r="Y722" s="111"/>
      <c r="Z722" s="110">
        <f t="shared" si="130"/>
        <v>27</v>
      </c>
      <c r="AA722" s="109">
        <f t="shared" si="135"/>
        <v>50.800000000000004</v>
      </c>
      <c r="AB722" s="109">
        <f t="shared" si="136"/>
        <v>50800.000000000007</v>
      </c>
      <c r="AC722" s="108">
        <f t="shared" si="137"/>
        <v>965.2</v>
      </c>
      <c r="AD722" s="107">
        <f t="shared" si="138"/>
        <v>2.2222222222222223E-2</v>
      </c>
      <c r="AE722" s="106">
        <f t="shared" si="139"/>
        <v>21.448888888888892</v>
      </c>
      <c r="AF722" s="105">
        <f t="shared" si="140"/>
        <v>407.52888888888896</v>
      </c>
      <c r="AG722" s="105">
        <f t="shared" si="141"/>
        <v>608.4711111111111</v>
      </c>
    </row>
    <row r="723" spans="1:33" s="88" customFormat="1" x14ac:dyDescent="0.35">
      <c r="A723" s="21">
        <v>10141103</v>
      </c>
      <c r="B723" s="115" t="s">
        <v>1665</v>
      </c>
      <c r="C723" s="272" t="s">
        <v>710</v>
      </c>
      <c r="D723" s="133" t="s">
        <v>14049</v>
      </c>
      <c r="E723" s="114" t="str">
        <f t="shared" si="131"/>
        <v>TRANSFORMADOR MARCA:Alstom  PT 181</v>
      </c>
      <c r="F723" s="57" t="s">
        <v>815</v>
      </c>
      <c r="G723" s="21"/>
      <c r="H723" s="21" t="s">
        <v>494</v>
      </c>
      <c r="I723" s="21"/>
      <c r="J723" s="21"/>
      <c r="K723" s="133" t="s">
        <v>14048</v>
      </c>
      <c r="L723" s="133" t="s">
        <v>14047</v>
      </c>
      <c r="M723" s="21">
        <v>500</v>
      </c>
      <c r="N723" s="21">
        <v>11</v>
      </c>
      <c r="O723" s="21" t="s">
        <v>510</v>
      </c>
      <c r="P723" s="124" t="s">
        <v>516</v>
      </c>
      <c r="Q723" s="21">
        <v>1999</v>
      </c>
      <c r="R723" s="21" t="s">
        <v>4979</v>
      </c>
      <c r="S723" s="21" t="s">
        <v>14046</v>
      </c>
      <c r="T723" s="116">
        <v>1016</v>
      </c>
      <c r="U723" s="111">
        <v>45</v>
      </c>
      <c r="V723" s="113">
        <f t="shared" si="132"/>
        <v>629.91999999999996</v>
      </c>
      <c r="W723" s="113">
        <f t="shared" si="133"/>
        <v>386.08000000000004</v>
      </c>
      <c r="X723" s="112">
        <f t="shared" si="134"/>
        <v>386080.00000000006</v>
      </c>
      <c r="Y723" s="111"/>
      <c r="Z723" s="110">
        <f t="shared" si="130"/>
        <v>27</v>
      </c>
      <c r="AA723" s="109">
        <f t="shared" si="135"/>
        <v>50.800000000000004</v>
      </c>
      <c r="AB723" s="109">
        <f t="shared" si="136"/>
        <v>50800.000000000007</v>
      </c>
      <c r="AC723" s="108">
        <f t="shared" si="137"/>
        <v>965.2</v>
      </c>
      <c r="AD723" s="107">
        <f t="shared" si="138"/>
        <v>2.2222222222222223E-2</v>
      </c>
      <c r="AE723" s="106">
        <f t="shared" si="139"/>
        <v>21.448888888888892</v>
      </c>
      <c r="AF723" s="105">
        <f t="shared" si="140"/>
        <v>407.52888888888896</v>
      </c>
      <c r="AG723" s="105">
        <f t="shared" si="141"/>
        <v>608.4711111111111</v>
      </c>
    </row>
    <row r="724" spans="1:33" s="88" customFormat="1" x14ac:dyDescent="0.35">
      <c r="A724" s="21">
        <v>10141103</v>
      </c>
      <c r="B724" s="115" t="s">
        <v>1665</v>
      </c>
      <c r="C724" s="272" t="s">
        <v>710</v>
      </c>
      <c r="D724" s="133" t="s">
        <v>14045</v>
      </c>
      <c r="E724" s="114" t="str">
        <f t="shared" si="131"/>
        <v>TRANSFORMADOR MARCA:Alstom  PT 38</v>
      </c>
      <c r="F724" s="57" t="s">
        <v>815</v>
      </c>
      <c r="G724" s="21"/>
      <c r="H724" s="21" t="s">
        <v>494</v>
      </c>
      <c r="I724" s="21"/>
      <c r="J724" s="21"/>
      <c r="K724" s="133" t="s">
        <v>14044</v>
      </c>
      <c r="L724" s="133" t="s">
        <v>14043</v>
      </c>
      <c r="M724" s="21">
        <v>500</v>
      </c>
      <c r="N724" s="21">
        <v>11</v>
      </c>
      <c r="O724" s="21" t="s">
        <v>510</v>
      </c>
      <c r="P724" s="124" t="s">
        <v>516</v>
      </c>
      <c r="Q724" s="21">
        <v>1999</v>
      </c>
      <c r="R724" s="21" t="s">
        <v>4979</v>
      </c>
      <c r="S724" s="21" t="s">
        <v>14042</v>
      </c>
      <c r="T724" s="116">
        <v>1016</v>
      </c>
      <c r="U724" s="111">
        <v>45</v>
      </c>
      <c r="V724" s="113">
        <f t="shared" si="132"/>
        <v>629.91999999999996</v>
      </c>
      <c r="W724" s="113">
        <f t="shared" si="133"/>
        <v>386.08000000000004</v>
      </c>
      <c r="X724" s="112">
        <f t="shared" si="134"/>
        <v>386080.00000000006</v>
      </c>
      <c r="Y724" s="111"/>
      <c r="Z724" s="110">
        <f t="shared" si="130"/>
        <v>27</v>
      </c>
      <c r="AA724" s="109">
        <f t="shared" si="135"/>
        <v>50.800000000000004</v>
      </c>
      <c r="AB724" s="109">
        <f t="shared" si="136"/>
        <v>50800.000000000007</v>
      </c>
      <c r="AC724" s="108">
        <f t="shared" si="137"/>
        <v>965.2</v>
      </c>
      <c r="AD724" s="107">
        <f t="shared" si="138"/>
        <v>2.2222222222222223E-2</v>
      </c>
      <c r="AE724" s="106">
        <f t="shared" si="139"/>
        <v>21.448888888888892</v>
      </c>
      <c r="AF724" s="105">
        <f t="shared" si="140"/>
        <v>407.52888888888896</v>
      </c>
      <c r="AG724" s="105">
        <f t="shared" si="141"/>
        <v>608.4711111111111</v>
      </c>
    </row>
    <row r="725" spans="1:33" s="88" customFormat="1" x14ac:dyDescent="0.35">
      <c r="A725" s="21">
        <v>10141103</v>
      </c>
      <c r="B725" s="115" t="s">
        <v>1665</v>
      </c>
      <c r="C725" s="272" t="s">
        <v>710</v>
      </c>
      <c r="D725" s="21" t="s">
        <v>14041</v>
      </c>
      <c r="E725" s="114" t="str">
        <f t="shared" si="131"/>
        <v>TRANSFORMADOR MARCA:Alstom  PT 29R</v>
      </c>
      <c r="F725" s="57" t="s">
        <v>1217</v>
      </c>
      <c r="G725" s="41"/>
      <c r="H725" s="21" t="s">
        <v>494</v>
      </c>
      <c r="I725" s="21"/>
      <c r="J725" s="21"/>
      <c r="K725" s="133" t="s">
        <v>14040</v>
      </c>
      <c r="L725" s="133" t="s">
        <v>14039</v>
      </c>
      <c r="M725" s="21">
        <v>500</v>
      </c>
      <c r="N725" s="21">
        <v>33</v>
      </c>
      <c r="O725" s="21">
        <v>0.4</v>
      </c>
      <c r="P725" s="124" t="s">
        <v>516</v>
      </c>
      <c r="Q725" s="21">
        <v>1999</v>
      </c>
      <c r="R725" s="21" t="s">
        <v>4979</v>
      </c>
      <c r="S725" s="21" t="s">
        <v>1581</v>
      </c>
      <c r="T725" s="116">
        <v>1200</v>
      </c>
      <c r="U725" s="111">
        <v>45</v>
      </c>
      <c r="V725" s="113">
        <f t="shared" si="132"/>
        <v>744</v>
      </c>
      <c r="W725" s="113">
        <f t="shared" si="133"/>
        <v>456</v>
      </c>
      <c r="X725" s="112">
        <f t="shared" si="134"/>
        <v>456000</v>
      </c>
      <c r="Y725" s="111"/>
      <c r="Z725" s="110">
        <f t="shared" si="130"/>
        <v>27</v>
      </c>
      <c r="AA725" s="109">
        <f t="shared" si="135"/>
        <v>60</v>
      </c>
      <c r="AB725" s="109">
        <f t="shared" si="136"/>
        <v>60000</v>
      </c>
      <c r="AC725" s="108">
        <f t="shared" si="137"/>
        <v>1140</v>
      </c>
      <c r="AD725" s="107">
        <f t="shared" si="138"/>
        <v>2.2222222222222223E-2</v>
      </c>
      <c r="AE725" s="106">
        <f t="shared" si="139"/>
        <v>25.333333333333336</v>
      </c>
      <c r="AF725" s="105">
        <f t="shared" si="140"/>
        <v>481.33333333333331</v>
      </c>
      <c r="AG725" s="105">
        <f t="shared" si="141"/>
        <v>718.66666666666663</v>
      </c>
    </row>
    <row r="726" spans="1:33" s="88" customFormat="1" x14ac:dyDescent="0.35">
      <c r="A726" s="21">
        <v>10141103</v>
      </c>
      <c r="B726" s="115" t="s">
        <v>1665</v>
      </c>
      <c r="C726" s="272" t="s">
        <v>710</v>
      </c>
      <c r="D726" s="133" t="s">
        <v>14038</v>
      </c>
      <c r="E726" s="114" t="str">
        <f t="shared" si="131"/>
        <v>TRANSFORMADOR MARCA:Alstom  PTS 525</v>
      </c>
      <c r="F726" s="57" t="s">
        <v>119</v>
      </c>
      <c r="G726" s="21"/>
      <c r="H726" s="21" t="s">
        <v>494</v>
      </c>
      <c r="I726" s="21"/>
      <c r="J726" s="21"/>
      <c r="K726" s="133" t="s">
        <v>14037</v>
      </c>
      <c r="L726" s="133" t="s">
        <v>14036</v>
      </c>
      <c r="M726" s="21">
        <v>500</v>
      </c>
      <c r="N726" s="21">
        <v>33</v>
      </c>
      <c r="O726" s="21" t="s">
        <v>510</v>
      </c>
      <c r="P726" s="124" t="s">
        <v>516</v>
      </c>
      <c r="Q726" s="21">
        <v>1999</v>
      </c>
      <c r="R726" s="21" t="s">
        <v>4979</v>
      </c>
      <c r="S726" s="21" t="s">
        <v>14035</v>
      </c>
      <c r="T726" s="116">
        <v>1200</v>
      </c>
      <c r="U726" s="111">
        <v>45</v>
      </c>
      <c r="V726" s="113">
        <f t="shared" si="132"/>
        <v>744</v>
      </c>
      <c r="W726" s="113">
        <f t="shared" si="133"/>
        <v>456</v>
      </c>
      <c r="X726" s="112">
        <f t="shared" si="134"/>
        <v>456000</v>
      </c>
      <c r="Y726" s="111"/>
      <c r="Z726" s="110">
        <f t="shared" si="130"/>
        <v>27</v>
      </c>
      <c r="AA726" s="109">
        <f t="shared" si="135"/>
        <v>60</v>
      </c>
      <c r="AB726" s="109">
        <f t="shared" si="136"/>
        <v>60000</v>
      </c>
      <c r="AC726" s="108">
        <f t="shared" si="137"/>
        <v>1140</v>
      </c>
      <c r="AD726" s="107">
        <f t="shared" si="138"/>
        <v>2.2222222222222223E-2</v>
      </c>
      <c r="AE726" s="106">
        <f t="shared" si="139"/>
        <v>25.333333333333336</v>
      </c>
      <c r="AF726" s="105">
        <f t="shared" si="140"/>
        <v>481.33333333333331</v>
      </c>
      <c r="AG726" s="105">
        <f t="shared" si="141"/>
        <v>718.66666666666663</v>
      </c>
    </row>
    <row r="727" spans="1:33" s="88" customFormat="1" x14ac:dyDescent="0.35">
      <c r="A727" s="21">
        <v>10141103</v>
      </c>
      <c r="B727" s="115" t="s">
        <v>1665</v>
      </c>
      <c r="C727" s="272" t="s">
        <v>710</v>
      </c>
      <c r="D727" s="133" t="s">
        <v>3545</v>
      </c>
      <c r="E727" s="114" t="str">
        <f t="shared" si="131"/>
        <v>TRANSFORMADOR MARCA:Alstom  PT 15 RE</v>
      </c>
      <c r="F727" s="57" t="s">
        <v>2359</v>
      </c>
      <c r="G727" s="21"/>
      <c r="H727" s="21" t="s">
        <v>1695</v>
      </c>
      <c r="I727" s="21"/>
      <c r="J727" s="21"/>
      <c r="K727" s="133" t="s">
        <v>14034</v>
      </c>
      <c r="L727" s="133" t="s">
        <v>14033</v>
      </c>
      <c r="M727" s="21">
        <v>160</v>
      </c>
      <c r="N727" s="21">
        <v>33</v>
      </c>
      <c r="O727" s="21" t="s">
        <v>510</v>
      </c>
      <c r="P727" s="124" t="s">
        <v>2189</v>
      </c>
      <c r="Q727" s="21">
        <v>1999</v>
      </c>
      <c r="R727" s="21" t="s">
        <v>4979</v>
      </c>
      <c r="S727" s="21" t="s">
        <v>14032</v>
      </c>
      <c r="T727" s="116">
        <v>991</v>
      </c>
      <c r="U727" s="111">
        <v>45</v>
      </c>
      <c r="V727" s="113">
        <f t="shared" si="132"/>
        <v>614.41999999999996</v>
      </c>
      <c r="W727" s="113">
        <f t="shared" si="133"/>
        <v>376.58000000000004</v>
      </c>
      <c r="X727" s="112">
        <f t="shared" si="134"/>
        <v>376580.00000000006</v>
      </c>
      <c r="Y727" s="111"/>
      <c r="Z727" s="110">
        <f t="shared" si="130"/>
        <v>27</v>
      </c>
      <c r="AA727" s="109">
        <f t="shared" si="135"/>
        <v>49.550000000000004</v>
      </c>
      <c r="AB727" s="109">
        <f t="shared" si="136"/>
        <v>49550.000000000007</v>
      </c>
      <c r="AC727" s="108">
        <f t="shared" si="137"/>
        <v>941.45</v>
      </c>
      <c r="AD727" s="107">
        <f t="shared" si="138"/>
        <v>2.2222222222222223E-2</v>
      </c>
      <c r="AE727" s="106">
        <f t="shared" si="139"/>
        <v>20.921111111111113</v>
      </c>
      <c r="AF727" s="105">
        <f t="shared" si="140"/>
        <v>397.50111111111113</v>
      </c>
      <c r="AG727" s="105">
        <f t="shared" si="141"/>
        <v>593.49888888888881</v>
      </c>
    </row>
    <row r="728" spans="1:33" s="88" customFormat="1" x14ac:dyDescent="0.35">
      <c r="A728" s="21">
        <v>10141103</v>
      </c>
      <c r="B728" s="115" t="s">
        <v>1665</v>
      </c>
      <c r="C728" s="272" t="s">
        <v>710</v>
      </c>
      <c r="D728" s="57" t="s">
        <v>14031</v>
      </c>
      <c r="E728" s="114" t="str">
        <f t="shared" si="131"/>
        <v>TRANSFORMADOR MARCA:ABB  PT 07 RG</v>
      </c>
      <c r="F728" s="21" t="s">
        <v>3540</v>
      </c>
      <c r="G728" s="21"/>
      <c r="H728" s="21" t="s">
        <v>1695</v>
      </c>
      <c r="I728" s="21"/>
      <c r="J728" s="57"/>
      <c r="K728" s="133" t="s">
        <v>14030</v>
      </c>
      <c r="L728" s="133" t="s">
        <v>14029</v>
      </c>
      <c r="M728" s="21">
        <v>100</v>
      </c>
      <c r="N728" s="21">
        <v>11</v>
      </c>
      <c r="O728" s="21">
        <v>0.4</v>
      </c>
      <c r="P728" s="124" t="s">
        <v>516</v>
      </c>
      <c r="Q728" s="57">
        <v>1999</v>
      </c>
      <c r="R728" s="21" t="s">
        <v>15</v>
      </c>
      <c r="S728" s="57" t="s">
        <v>14028</v>
      </c>
      <c r="T728" s="116">
        <v>445</v>
      </c>
      <c r="U728" s="111">
        <v>45</v>
      </c>
      <c r="V728" s="113">
        <f t="shared" si="132"/>
        <v>275.89999999999998</v>
      </c>
      <c r="W728" s="113">
        <f t="shared" si="133"/>
        <v>169.10000000000002</v>
      </c>
      <c r="X728" s="112">
        <f t="shared" si="134"/>
        <v>169100.00000000003</v>
      </c>
      <c r="Y728" s="111"/>
      <c r="Z728" s="110">
        <f t="shared" si="130"/>
        <v>27</v>
      </c>
      <c r="AA728" s="109">
        <f t="shared" si="135"/>
        <v>22.25</v>
      </c>
      <c r="AB728" s="109">
        <f t="shared" si="136"/>
        <v>22250</v>
      </c>
      <c r="AC728" s="108">
        <f t="shared" si="137"/>
        <v>422.75</v>
      </c>
      <c r="AD728" s="107">
        <f t="shared" si="138"/>
        <v>2.2222222222222223E-2</v>
      </c>
      <c r="AE728" s="106">
        <f t="shared" si="139"/>
        <v>9.3944444444444439</v>
      </c>
      <c r="AF728" s="105">
        <f t="shared" si="140"/>
        <v>178.49444444444447</v>
      </c>
      <c r="AG728" s="105">
        <f t="shared" si="141"/>
        <v>266.50555555555553</v>
      </c>
    </row>
    <row r="729" spans="1:33" s="88" customFormat="1" x14ac:dyDescent="0.35">
      <c r="A729" s="21">
        <v>10141103</v>
      </c>
      <c r="B729" s="115" t="s">
        <v>1665</v>
      </c>
      <c r="C729" s="272" t="s">
        <v>710</v>
      </c>
      <c r="D729" s="21" t="s">
        <v>14027</v>
      </c>
      <c r="E729" s="114" t="str">
        <f t="shared" si="131"/>
        <v>TRANSFORMADOR MARCA:Alstom  PTS 357</v>
      </c>
      <c r="F729" s="21"/>
      <c r="G729" s="21"/>
      <c r="H729" s="21" t="s">
        <v>2261</v>
      </c>
      <c r="I729" s="21"/>
      <c r="J729" s="21"/>
      <c r="K729" s="133" t="s">
        <v>14026</v>
      </c>
      <c r="L729" s="133" t="s">
        <v>14025</v>
      </c>
      <c r="M729" s="21">
        <v>500</v>
      </c>
      <c r="N729" s="21">
        <v>33</v>
      </c>
      <c r="O729" s="21">
        <v>0.4</v>
      </c>
      <c r="P729" s="124" t="s">
        <v>516</v>
      </c>
      <c r="Q729" s="21">
        <v>1999</v>
      </c>
      <c r="R729" s="21" t="s">
        <v>4979</v>
      </c>
      <c r="S729" s="21" t="s">
        <v>14024</v>
      </c>
      <c r="T729" s="116">
        <v>1200</v>
      </c>
      <c r="U729" s="111">
        <v>45</v>
      </c>
      <c r="V729" s="113">
        <f t="shared" si="132"/>
        <v>744</v>
      </c>
      <c r="W729" s="113">
        <f t="shared" si="133"/>
        <v>456</v>
      </c>
      <c r="X729" s="112">
        <f t="shared" si="134"/>
        <v>456000</v>
      </c>
      <c r="Y729" s="111"/>
      <c r="Z729" s="110">
        <f t="shared" si="130"/>
        <v>27</v>
      </c>
      <c r="AA729" s="109">
        <f t="shared" si="135"/>
        <v>60</v>
      </c>
      <c r="AB729" s="109">
        <f t="shared" si="136"/>
        <v>60000</v>
      </c>
      <c r="AC729" s="108">
        <f t="shared" si="137"/>
        <v>1140</v>
      </c>
      <c r="AD729" s="107">
        <f t="shared" si="138"/>
        <v>2.2222222222222223E-2</v>
      </c>
      <c r="AE729" s="106">
        <f t="shared" si="139"/>
        <v>25.333333333333336</v>
      </c>
      <c r="AF729" s="105">
        <f t="shared" si="140"/>
        <v>481.33333333333331</v>
      </c>
      <c r="AG729" s="105">
        <f t="shared" si="141"/>
        <v>718.66666666666663</v>
      </c>
    </row>
    <row r="730" spans="1:33" s="88" customFormat="1" x14ac:dyDescent="0.35">
      <c r="A730" s="21">
        <v>10141103</v>
      </c>
      <c r="B730" s="115" t="s">
        <v>1665</v>
      </c>
      <c r="C730" s="272" t="s">
        <v>710</v>
      </c>
      <c r="D730" s="133" t="s">
        <v>14023</v>
      </c>
      <c r="E730" s="114" t="str">
        <f t="shared" si="131"/>
        <v>TRANSFORMADOR MARCA:Alstom  PT 212R</v>
      </c>
      <c r="F730" s="21"/>
      <c r="G730" s="21"/>
      <c r="H730" s="21" t="s">
        <v>1127</v>
      </c>
      <c r="I730" s="21"/>
      <c r="J730" s="21"/>
      <c r="K730" s="133" t="s">
        <v>14022</v>
      </c>
      <c r="L730" s="133" t="s">
        <v>14021</v>
      </c>
      <c r="M730" s="21">
        <v>100</v>
      </c>
      <c r="N730" s="21">
        <v>33</v>
      </c>
      <c r="O730" s="21">
        <v>0.4</v>
      </c>
      <c r="P730" s="124" t="s">
        <v>516</v>
      </c>
      <c r="Q730" s="21">
        <v>1999</v>
      </c>
      <c r="R730" s="21" t="s">
        <v>4979</v>
      </c>
      <c r="S730" s="21" t="s">
        <v>14020</v>
      </c>
      <c r="T730" s="116">
        <v>763</v>
      </c>
      <c r="U730" s="111">
        <v>45</v>
      </c>
      <c r="V730" s="113">
        <f t="shared" si="132"/>
        <v>473.06</v>
      </c>
      <c r="W730" s="113">
        <f t="shared" si="133"/>
        <v>289.94</v>
      </c>
      <c r="X730" s="112">
        <f t="shared" si="134"/>
        <v>289940</v>
      </c>
      <c r="Y730" s="111"/>
      <c r="Z730" s="110">
        <f t="shared" si="130"/>
        <v>27</v>
      </c>
      <c r="AA730" s="109">
        <f t="shared" si="135"/>
        <v>38.15</v>
      </c>
      <c r="AB730" s="109">
        <f t="shared" si="136"/>
        <v>38150</v>
      </c>
      <c r="AC730" s="108">
        <f t="shared" si="137"/>
        <v>724.85</v>
      </c>
      <c r="AD730" s="107">
        <f t="shared" si="138"/>
        <v>2.2222222222222223E-2</v>
      </c>
      <c r="AE730" s="106">
        <f t="shared" si="139"/>
        <v>16.10777777777778</v>
      </c>
      <c r="AF730" s="105">
        <f t="shared" si="140"/>
        <v>306.04777777777775</v>
      </c>
      <c r="AG730" s="105">
        <f t="shared" si="141"/>
        <v>456.95222222222225</v>
      </c>
    </row>
    <row r="731" spans="1:33" s="88" customFormat="1" x14ac:dyDescent="0.35">
      <c r="A731" s="21">
        <v>10141103</v>
      </c>
      <c r="B731" s="115" t="s">
        <v>1665</v>
      </c>
      <c r="C731" s="272" t="s">
        <v>710</v>
      </c>
      <c r="D731" s="21" t="s">
        <v>14018</v>
      </c>
      <c r="E731" s="114" t="str">
        <f t="shared" si="131"/>
        <v>TRANSFORMADOR MARCA:ALSTOM AGXX/PTS0045 AGXX/PTS0045</v>
      </c>
      <c r="F731" s="61" t="s">
        <v>14019</v>
      </c>
      <c r="G731" s="21" t="s">
        <v>14018</v>
      </c>
      <c r="H731" s="21" t="s">
        <v>2174</v>
      </c>
      <c r="I731" s="21" t="s">
        <v>2113</v>
      </c>
      <c r="J731" s="21"/>
      <c r="K731" s="61" t="s">
        <v>14017</v>
      </c>
      <c r="L731" s="61" t="s">
        <v>14016</v>
      </c>
      <c r="M731" s="61">
        <v>315</v>
      </c>
      <c r="N731" s="121">
        <v>11</v>
      </c>
      <c r="O731" s="61">
        <v>0.4</v>
      </c>
      <c r="P731" s="61">
        <v>3</v>
      </c>
      <c r="Q731" s="121">
        <v>1999</v>
      </c>
      <c r="R731" s="121" t="s">
        <v>4</v>
      </c>
      <c r="S731" s="121" t="s">
        <v>14015</v>
      </c>
      <c r="T731" s="116">
        <v>840</v>
      </c>
      <c r="U731" s="111">
        <v>45</v>
      </c>
      <c r="V731" s="113">
        <f t="shared" si="132"/>
        <v>520.79999999999995</v>
      </c>
      <c r="W731" s="113">
        <f t="shared" si="133"/>
        <v>319.20000000000005</v>
      </c>
      <c r="X731" s="112">
        <f t="shared" si="134"/>
        <v>319200.00000000006</v>
      </c>
      <c r="Y731" s="111"/>
      <c r="Z731" s="110">
        <f t="shared" si="130"/>
        <v>27</v>
      </c>
      <c r="AA731" s="109">
        <f t="shared" si="135"/>
        <v>42</v>
      </c>
      <c r="AB731" s="109">
        <f t="shared" si="136"/>
        <v>42000</v>
      </c>
      <c r="AC731" s="108">
        <f t="shared" si="137"/>
        <v>798</v>
      </c>
      <c r="AD731" s="107">
        <f t="shared" si="138"/>
        <v>2.2222222222222223E-2</v>
      </c>
      <c r="AE731" s="106">
        <f t="shared" si="139"/>
        <v>17.733333333333334</v>
      </c>
      <c r="AF731" s="105">
        <f t="shared" si="140"/>
        <v>336.93333333333339</v>
      </c>
      <c r="AG731" s="105">
        <f t="shared" si="141"/>
        <v>503.06666666666661</v>
      </c>
    </row>
    <row r="732" spans="1:33" s="88" customFormat="1" x14ac:dyDescent="0.35">
      <c r="A732" s="21">
        <v>10141103</v>
      </c>
      <c r="B732" s="115" t="s">
        <v>1665</v>
      </c>
      <c r="C732" s="272" t="s">
        <v>710</v>
      </c>
      <c r="D732" s="21" t="s">
        <v>14013</v>
      </c>
      <c r="E732" s="114" t="str">
        <f t="shared" si="131"/>
        <v>TRANSFORMADOR MARCA:ALSTOM AGXX/PTS0046 AGXX/PTS0046</v>
      </c>
      <c r="F732" s="61" t="s">
        <v>14014</v>
      </c>
      <c r="G732" s="21" t="s">
        <v>14013</v>
      </c>
      <c r="H732" s="21" t="s">
        <v>2174</v>
      </c>
      <c r="I732" s="21" t="s">
        <v>2113</v>
      </c>
      <c r="J732" s="21"/>
      <c r="K732" s="61" t="s">
        <v>14012</v>
      </c>
      <c r="L732" s="61" t="s">
        <v>14011</v>
      </c>
      <c r="M732" s="61">
        <v>500</v>
      </c>
      <c r="N732" s="121">
        <v>11</v>
      </c>
      <c r="O732" s="61">
        <v>0.4</v>
      </c>
      <c r="P732" s="61">
        <v>3</v>
      </c>
      <c r="Q732" s="121">
        <v>1999</v>
      </c>
      <c r="R732" s="121" t="s">
        <v>4</v>
      </c>
      <c r="S732" s="121" t="s">
        <v>14010</v>
      </c>
      <c r="T732" s="116">
        <v>1016</v>
      </c>
      <c r="U732" s="111">
        <v>45</v>
      </c>
      <c r="V732" s="113">
        <f t="shared" si="132"/>
        <v>629.91999999999996</v>
      </c>
      <c r="W732" s="113">
        <f t="shared" si="133"/>
        <v>386.08000000000004</v>
      </c>
      <c r="X732" s="112">
        <f t="shared" si="134"/>
        <v>386080.00000000006</v>
      </c>
      <c r="Y732" s="111"/>
      <c r="Z732" s="110">
        <f t="shared" si="130"/>
        <v>27</v>
      </c>
      <c r="AA732" s="109">
        <f t="shared" si="135"/>
        <v>50.800000000000004</v>
      </c>
      <c r="AB732" s="109">
        <f t="shared" si="136"/>
        <v>50800.000000000007</v>
      </c>
      <c r="AC732" s="108">
        <f t="shared" si="137"/>
        <v>965.2</v>
      </c>
      <c r="AD732" s="107">
        <f t="shared" si="138"/>
        <v>2.2222222222222223E-2</v>
      </c>
      <c r="AE732" s="106">
        <f t="shared" si="139"/>
        <v>21.448888888888892</v>
      </c>
      <c r="AF732" s="105">
        <f t="shared" si="140"/>
        <v>407.52888888888896</v>
      </c>
      <c r="AG732" s="105">
        <f t="shared" si="141"/>
        <v>608.4711111111111</v>
      </c>
    </row>
    <row r="733" spans="1:33" s="88" customFormat="1" x14ac:dyDescent="0.35">
      <c r="A733" s="21">
        <v>10141103</v>
      </c>
      <c r="B733" s="115" t="s">
        <v>1665</v>
      </c>
      <c r="C733" s="272" t="s">
        <v>710</v>
      </c>
      <c r="D733" s="21" t="s">
        <v>14008</v>
      </c>
      <c r="E733" s="114" t="str">
        <f t="shared" si="131"/>
        <v>TRANSFORMADOR MARCA:ALSTOM AGXX/PTS0069 AGXX/PTS0069</v>
      </c>
      <c r="F733" s="61" t="s">
        <v>14009</v>
      </c>
      <c r="G733" s="21" t="s">
        <v>14008</v>
      </c>
      <c r="H733" s="21" t="s">
        <v>2113</v>
      </c>
      <c r="I733" s="21" t="s">
        <v>2113</v>
      </c>
      <c r="J733" s="21"/>
      <c r="K733" s="121" t="s">
        <v>14007</v>
      </c>
      <c r="L733" s="121" t="s">
        <v>14006</v>
      </c>
      <c r="M733" s="61">
        <v>315</v>
      </c>
      <c r="N733" s="121">
        <v>11</v>
      </c>
      <c r="O733" s="61">
        <v>0.4</v>
      </c>
      <c r="P733" s="61">
        <v>3</v>
      </c>
      <c r="Q733" s="121">
        <v>1999</v>
      </c>
      <c r="R733" s="121" t="s">
        <v>4</v>
      </c>
      <c r="S733" s="121" t="s">
        <v>14005</v>
      </c>
      <c r="T733" s="116">
        <v>840</v>
      </c>
      <c r="U733" s="111">
        <v>45</v>
      </c>
      <c r="V733" s="113">
        <f t="shared" si="132"/>
        <v>520.79999999999995</v>
      </c>
      <c r="W733" s="113">
        <f t="shared" si="133"/>
        <v>319.20000000000005</v>
      </c>
      <c r="X733" s="112">
        <f t="shared" si="134"/>
        <v>319200.00000000006</v>
      </c>
      <c r="Y733" s="111"/>
      <c r="Z733" s="110">
        <f t="shared" si="130"/>
        <v>27</v>
      </c>
      <c r="AA733" s="109">
        <f t="shared" si="135"/>
        <v>42</v>
      </c>
      <c r="AB733" s="109">
        <f t="shared" si="136"/>
        <v>42000</v>
      </c>
      <c r="AC733" s="108">
        <f t="shared" si="137"/>
        <v>798</v>
      </c>
      <c r="AD733" s="107">
        <f t="shared" si="138"/>
        <v>2.2222222222222223E-2</v>
      </c>
      <c r="AE733" s="106">
        <f t="shared" si="139"/>
        <v>17.733333333333334</v>
      </c>
      <c r="AF733" s="105">
        <f t="shared" si="140"/>
        <v>336.93333333333339</v>
      </c>
      <c r="AG733" s="105">
        <f t="shared" si="141"/>
        <v>503.06666666666661</v>
      </c>
    </row>
    <row r="734" spans="1:33" s="88" customFormat="1" x14ac:dyDescent="0.35">
      <c r="A734" s="21">
        <v>10141103</v>
      </c>
      <c r="B734" s="115" t="s">
        <v>1665</v>
      </c>
      <c r="C734" s="272" t="s">
        <v>710</v>
      </c>
      <c r="D734" s="21" t="s">
        <v>14003</v>
      </c>
      <c r="E734" s="114" t="str">
        <f t="shared" si="131"/>
        <v>TRANSFORMADOR MARCA:ALSTOM AGXX/PTS0098 AGXX/PTS0098</v>
      </c>
      <c r="F734" s="61" t="s">
        <v>14004</v>
      </c>
      <c r="G734" s="21" t="s">
        <v>14003</v>
      </c>
      <c r="H734" s="21" t="s">
        <v>2113</v>
      </c>
      <c r="I734" s="21" t="s">
        <v>2113</v>
      </c>
      <c r="J734" s="21"/>
      <c r="K734" s="121" t="s">
        <v>14002</v>
      </c>
      <c r="L734" s="121" t="s">
        <v>14001</v>
      </c>
      <c r="M734" s="61">
        <v>315</v>
      </c>
      <c r="N734" s="121">
        <v>11</v>
      </c>
      <c r="O734" s="61">
        <v>0.4</v>
      </c>
      <c r="P734" s="61">
        <v>3</v>
      </c>
      <c r="Q734" s="61">
        <v>1999</v>
      </c>
      <c r="R734" s="61" t="s">
        <v>4</v>
      </c>
      <c r="S734" s="121" t="s">
        <v>14000</v>
      </c>
      <c r="T734" s="116">
        <v>840</v>
      </c>
      <c r="U734" s="111">
        <v>45</v>
      </c>
      <c r="V734" s="113">
        <f t="shared" si="132"/>
        <v>520.79999999999995</v>
      </c>
      <c r="W734" s="113">
        <f t="shared" si="133"/>
        <v>319.20000000000005</v>
      </c>
      <c r="X734" s="112">
        <f t="shared" si="134"/>
        <v>319200.00000000006</v>
      </c>
      <c r="Y734" s="111"/>
      <c r="Z734" s="110">
        <f t="shared" si="130"/>
        <v>27</v>
      </c>
      <c r="AA734" s="109">
        <f t="shared" si="135"/>
        <v>42</v>
      </c>
      <c r="AB734" s="109">
        <f t="shared" si="136"/>
        <v>42000</v>
      </c>
      <c r="AC734" s="108">
        <f t="shared" si="137"/>
        <v>798</v>
      </c>
      <c r="AD734" s="107">
        <f t="shared" si="138"/>
        <v>2.2222222222222223E-2</v>
      </c>
      <c r="AE734" s="106">
        <f t="shared" si="139"/>
        <v>17.733333333333334</v>
      </c>
      <c r="AF734" s="105">
        <f t="shared" si="140"/>
        <v>336.93333333333339</v>
      </c>
      <c r="AG734" s="105">
        <f t="shared" si="141"/>
        <v>503.06666666666661</v>
      </c>
    </row>
    <row r="735" spans="1:33" s="88" customFormat="1" x14ac:dyDescent="0.35">
      <c r="A735" s="21">
        <v>10141103</v>
      </c>
      <c r="B735" s="115" t="s">
        <v>1665</v>
      </c>
      <c r="C735" s="272" t="s">
        <v>710</v>
      </c>
      <c r="D735" s="21" t="s">
        <v>4244</v>
      </c>
      <c r="E735" s="114" t="str">
        <f t="shared" si="131"/>
        <v>TRANSFORMADOR MARCA:Moçambique ANGOCHE PTS 18</v>
      </c>
      <c r="F735" s="57"/>
      <c r="G735" s="21" t="s">
        <v>709</v>
      </c>
      <c r="H735" s="21" t="s">
        <v>709</v>
      </c>
      <c r="I735" s="21" t="s">
        <v>13999</v>
      </c>
      <c r="J735" s="57"/>
      <c r="K735" s="57" t="s">
        <v>13998</v>
      </c>
      <c r="L735" s="57" t="s">
        <v>13997</v>
      </c>
      <c r="M735" s="21">
        <v>160</v>
      </c>
      <c r="N735" s="21" t="s">
        <v>19</v>
      </c>
      <c r="O735" s="21" t="s">
        <v>362</v>
      </c>
      <c r="P735" s="57">
        <v>3</v>
      </c>
      <c r="Q735" s="21">
        <v>1999</v>
      </c>
      <c r="R735" s="21" t="s">
        <v>11944</v>
      </c>
      <c r="S735" s="21">
        <v>979667</v>
      </c>
      <c r="T735" s="116">
        <v>991</v>
      </c>
      <c r="U735" s="111">
        <v>45</v>
      </c>
      <c r="V735" s="113">
        <f t="shared" si="132"/>
        <v>614.41999999999996</v>
      </c>
      <c r="W735" s="113">
        <f t="shared" si="133"/>
        <v>376.58000000000004</v>
      </c>
      <c r="X735" s="112">
        <f t="shared" si="134"/>
        <v>376580.00000000006</v>
      </c>
      <c r="Y735" s="111"/>
      <c r="Z735" s="110">
        <f t="shared" si="130"/>
        <v>27</v>
      </c>
      <c r="AA735" s="109">
        <f t="shared" si="135"/>
        <v>49.550000000000004</v>
      </c>
      <c r="AB735" s="109">
        <f t="shared" si="136"/>
        <v>49550.000000000007</v>
      </c>
      <c r="AC735" s="108">
        <f t="shared" si="137"/>
        <v>941.45</v>
      </c>
      <c r="AD735" s="107">
        <f t="shared" si="138"/>
        <v>2.2222222222222223E-2</v>
      </c>
      <c r="AE735" s="106">
        <f t="shared" si="139"/>
        <v>20.921111111111113</v>
      </c>
      <c r="AF735" s="105">
        <f t="shared" si="140"/>
        <v>397.50111111111113</v>
      </c>
      <c r="AG735" s="105">
        <f t="shared" si="141"/>
        <v>593.49888888888881</v>
      </c>
    </row>
    <row r="736" spans="1:33" s="88" customFormat="1" x14ac:dyDescent="0.35">
      <c r="A736" s="21">
        <v>10141103</v>
      </c>
      <c r="B736" s="115" t="s">
        <v>1665</v>
      </c>
      <c r="C736" s="272" t="s">
        <v>710</v>
      </c>
      <c r="D736" s="21" t="s">
        <v>6538</v>
      </c>
      <c r="E736" s="114" t="str">
        <f t="shared" si="131"/>
        <v>TRANSFORMADOR MARCA:TM MOMA PTS 6</v>
      </c>
      <c r="F736" s="21"/>
      <c r="G736" s="21" t="s">
        <v>12294</v>
      </c>
      <c r="H736" s="21" t="s">
        <v>12294</v>
      </c>
      <c r="I736" s="21" t="s">
        <v>13996</v>
      </c>
      <c r="J736" s="21"/>
      <c r="K736" s="21" t="s">
        <v>13995</v>
      </c>
      <c r="L736" s="21" t="s">
        <v>13994</v>
      </c>
      <c r="M736" s="21" t="s">
        <v>500</v>
      </c>
      <c r="N736" s="21" t="s">
        <v>376</v>
      </c>
      <c r="O736" s="21" t="s">
        <v>362</v>
      </c>
      <c r="P736" s="21">
        <v>3</v>
      </c>
      <c r="Q736" s="21">
        <v>1999</v>
      </c>
      <c r="R736" s="21" t="s">
        <v>1769</v>
      </c>
      <c r="S736" s="21">
        <v>895605</v>
      </c>
      <c r="T736" s="116">
        <v>445</v>
      </c>
      <c r="U736" s="111">
        <v>45</v>
      </c>
      <c r="V736" s="113">
        <f t="shared" si="132"/>
        <v>275.89999999999998</v>
      </c>
      <c r="W736" s="113">
        <f t="shared" si="133"/>
        <v>169.10000000000002</v>
      </c>
      <c r="X736" s="112">
        <f t="shared" si="134"/>
        <v>169100.00000000003</v>
      </c>
      <c r="Y736" s="111"/>
      <c r="Z736" s="110">
        <f t="shared" si="130"/>
        <v>27</v>
      </c>
      <c r="AA736" s="109">
        <f t="shared" si="135"/>
        <v>22.25</v>
      </c>
      <c r="AB736" s="109">
        <f t="shared" si="136"/>
        <v>22250</v>
      </c>
      <c r="AC736" s="108">
        <f t="shared" si="137"/>
        <v>422.75</v>
      </c>
      <c r="AD736" s="107">
        <f t="shared" si="138"/>
        <v>2.2222222222222223E-2</v>
      </c>
      <c r="AE736" s="106">
        <f t="shared" si="139"/>
        <v>9.3944444444444439</v>
      </c>
      <c r="AF736" s="105">
        <f t="shared" si="140"/>
        <v>178.49444444444447</v>
      </c>
      <c r="AG736" s="105">
        <f t="shared" si="141"/>
        <v>266.50555555555553</v>
      </c>
    </row>
    <row r="737" spans="1:33" s="88" customFormat="1" x14ac:dyDescent="0.35">
      <c r="A737" s="21">
        <v>10141103</v>
      </c>
      <c r="B737" s="115" t="s">
        <v>1665</v>
      </c>
      <c r="C737" s="272" t="s">
        <v>710</v>
      </c>
      <c r="D737" s="21" t="s">
        <v>6538</v>
      </c>
      <c r="E737" s="114" t="str">
        <f t="shared" si="131"/>
        <v>TRANSFORMADOR MARCA:DELTA POWER MATLA (DPM) ANGOCHE PTS 6</v>
      </c>
      <c r="F737" s="21"/>
      <c r="G737" s="21" t="s">
        <v>709</v>
      </c>
      <c r="H737" s="21" t="s">
        <v>11296</v>
      </c>
      <c r="I737" s="21" t="s">
        <v>13993</v>
      </c>
      <c r="J737" s="21"/>
      <c r="K737" s="21" t="s">
        <v>13992</v>
      </c>
      <c r="L737" s="21" t="s">
        <v>13991</v>
      </c>
      <c r="M737" s="21">
        <v>16</v>
      </c>
      <c r="N737" s="21" t="s">
        <v>19</v>
      </c>
      <c r="O737" s="21" t="s">
        <v>362</v>
      </c>
      <c r="P737" s="57">
        <v>1</v>
      </c>
      <c r="Q737" s="21">
        <v>1999</v>
      </c>
      <c r="R737" s="21" t="s">
        <v>11292</v>
      </c>
      <c r="S737" s="21" t="s">
        <v>13990</v>
      </c>
      <c r="T737" s="116">
        <v>643</v>
      </c>
      <c r="U737" s="111">
        <v>45</v>
      </c>
      <c r="V737" s="113">
        <f t="shared" si="132"/>
        <v>398.65999999999997</v>
      </c>
      <c r="W737" s="113">
        <f t="shared" si="133"/>
        <v>244.34000000000003</v>
      </c>
      <c r="X737" s="112">
        <f t="shared" si="134"/>
        <v>244340.00000000003</v>
      </c>
      <c r="Y737" s="111"/>
      <c r="Z737" s="110">
        <f t="shared" si="130"/>
        <v>27</v>
      </c>
      <c r="AA737" s="109">
        <f t="shared" si="135"/>
        <v>32.15</v>
      </c>
      <c r="AB737" s="109">
        <f t="shared" si="136"/>
        <v>32150</v>
      </c>
      <c r="AC737" s="108">
        <f t="shared" si="137"/>
        <v>610.85</v>
      </c>
      <c r="AD737" s="107">
        <f t="shared" si="138"/>
        <v>2.2222222222222223E-2</v>
      </c>
      <c r="AE737" s="106">
        <f t="shared" si="139"/>
        <v>13.574444444444445</v>
      </c>
      <c r="AF737" s="105">
        <f t="shared" si="140"/>
        <v>257.91444444444448</v>
      </c>
      <c r="AG737" s="105">
        <f t="shared" si="141"/>
        <v>385.08555555555552</v>
      </c>
    </row>
    <row r="738" spans="1:33" s="88" customFormat="1" x14ac:dyDescent="0.35">
      <c r="A738" s="21">
        <v>10141103</v>
      </c>
      <c r="B738" s="115" t="s">
        <v>1665</v>
      </c>
      <c r="C738" s="272" t="s">
        <v>710</v>
      </c>
      <c r="D738" s="178">
        <v>3</v>
      </c>
      <c r="E738" s="114" t="str">
        <f t="shared" si="131"/>
        <v>TRANSFORMADOR MARCA:MISSING PLATE NACALA 3</v>
      </c>
      <c r="F738" s="21"/>
      <c r="G738" s="21" t="s">
        <v>195</v>
      </c>
      <c r="H738" s="124" t="s">
        <v>3284</v>
      </c>
      <c r="I738" s="178" t="s">
        <v>13989</v>
      </c>
      <c r="J738" s="21"/>
      <c r="K738" s="178" t="s">
        <v>13988</v>
      </c>
      <c r="L738" s="178" t="s">
        <v>13987</v>
      </c>
      <c r="M738" s="121">
        <v>630</v>
      </c>
      <c r="N738" s="179" t="s">
        <v>619</v>
      </c>
      <c r="O738" s="21" t="s">
        <v>362</v>
      </c>
      <c r="P738" s="21">
        <v>3</v>
      </c>
      <c r="Q738" s="124">
        <v>1999</v>
      </c>
      <c r="R738" s="248" t="s">
        <v>12196</v>
      </c>
      <c r="S738" s="248"/>
      <c r="T738" s="116">
        <v>1016</v>
      </c>
      <c r="U738" s="111">
        <v>45</v>
      </c>
      <c r="V738" s="113">
        <f t="shared" si="132"/>
        <v>629.91999999999996</v>
      </c>
      <c r="W738" s="113">
        <f t="shared" si="133"/>
        <v>386.08000000000004</v>
      </c>
      <c r="X738" s="112">
        <f t="shared" si="134"/>
        <v>386080.00000000006</v>
      </c>
      <c r="Y738" s="111"/>
      <c r="Z738" s="110">
        <f t="shared" si="130"/>
        <v>27</v>
      </c>
      <c r="AA738" s="109">
        <f t="shared" si="135"/>
        <v>50.800000000000004</v>
      </c>
      <c r="AB738" s="109">
        <f t="shared" si="136"/>
        <v>50800.000000000007</v>
      </c>
      <c r="AC738" s="108">
        <f t="shared" si="137"/>
        <v>965.2</v>
      </c>
      <c r="AD738" s="107">
        <f t="shared" si="138"/>
        <v>2.2222222222222223E-2</v>
      </c>
      <c r="AE738" s="106">
        <f t="shared" si="139"/>
        <v>21.448888888888892</v>
      </c>
      <c r="AF738" s="105">
        <f t="shared" si="140"/>
        <v>407.52888888888896</v>
      </c>
      <c r="AG738" s="105">
        <f t="shared" si="141"/>
        <v>608.4711111111111</v>
      </c>
    </row>
    <row r="739" spans="1:33" s="88" customFormat="1" x14ac:dyDescent="0.35">
      <c r="A739" s="21">
        <v>10141103</v>
      </c>
      <c r="B739" s="115" t="s">
        <v>1665</v>
      </c>
      <c r="C739" s="272" t="s">
        <v>710</v>
      </c>
      <c r="D739" s="178">
        <v>4</v>
      </c>
      <c r="E739" s="114" t="str">
        <f t="shared" si="131"/>
        <v>TRANSFORMADOR MARCA:ORMAZARAL NACALA 4</v>
      </c>
      <c r="F739" s="21"/>
      <c r="G739" s="21" t="s">
        <v>195</v>
      </c>
      <c r="H739" s="124" t="s">
        <v>3284</v>
      </c>
      <c r="I739" s="178" t="s">
        <v>13986</v>
      </c>
      <c r="J739" s="21"/>
      <c r="K739" s="178" t="s">
        <v>13985</v>
      </c>
      <c r="L739" s="178" t="s">
        <v>13984</v>
      </c>
      <c r="M739" s="121">
        <v>500</v>
      </c>
      <c r="N739" s="179" t="s">
        <v>619</v>
      </c>
      <c r="O739" s="21" t="s">
        <v>362</v>
      </c>
      <c r="P739" s="21">
        <v>3</v>
      </c>
      <c r="Q739" s="124">
        <v>1999</v>
      </c>
      <c r="R739" s="121" t="s">
        <v>13983</v>
      </c>
      <c r="S739" s="121" t="s">
        <v>13277</v>
      </c>
      <c r="T739" s="116">
        <v>1016</v>
      </c>
      <c r="U739" s="111">
        <v>45</v>
      </c>
      <c r="V739" s="113">
        <f t="shared" si="132"/>
        <v>629.91999999999996</v>
      </c>
      <c r="W739" s="113">
        <f t="shared" si="133"/>
        <v>386.08000000000004</v>
      </c>
      <c r="X739" s="112">
        <f t="shared" si="134"/>
        <v>386080.00000000006</v>
      </c>
      <c r="Y739" s="111"/>
      <c r="Z739" s="110">
        <f t="shared" si="130"/>
        <v>27</v>
      </c>
      <c r="AA739" s="109">
        <f t="shared" si="135"/>
        <v>50.800000000000004</v>
      </c>
      <c r="AB739" s="109">
        <f t="shared" si="136"/>
        <v>50800.000000000007</v>
      </c>
      <c r="AC739" s="108">
        <f t="shared" si="137"/>
        <v>965.2</v>
      </c>
      <c r="AD739" s="107">
        <f t="shared" si="138"/>
        <v>2.2222222222222223E-2</v>
      </c>
      <c r="AE739" s="106">
        <f t="shared" si="139"/>
        <v>21.448888888888892</v>
      </c>
      <c r="AF739" s="105">
        <f t="shared" si="140"/>
        <v>407.52888888888896</v>
      </c>
      <c r="AG739" s="105">
        <f t="shared" si="141"/>
        <v>608.4711111111111</v>
      </c>
    </row>
    <row r="740" spans="1:33" s="88" customFormat="1" x14ac:dyDescent="0.35">
      <c r="A740" s="21">
        <v>10141103</v>
      </c>
      <c r="B740" s="115" t="s">
        <v>1665</v>
      </c>
      <c r="C740" s="272" t="s">
        <v>710</v>
      </c>
      <c r="D740" s="178">
        <v>5</v>
      </c>
      <c r="E740" s="114" t="str">
        <f t="shared" si="131"/>
        <v>TRANSFORMADOR MARCA:MISSING PLATE NACALA 5</v>
      </c>
      <c r="F740" s="21"/>
      <c r="G740" s="21" t="s">
        <v>195</v>
      </c>
      <c r="H740" s="124" t="s">
        <v>3284</v>
      </c>
      <c r="I740" s="178" t="s">
        <v>13982</v>
      </c>
      <c r="J740" s="21"/>
      <c r="K740" s="178" t="s">
        <v>13981</v>
      </c>
      <c r="L740" s="178" t="s">
        <v>13980</v>
      </c>
      <c r="M740" s="121">
        <v>630</v>
      </c>
      <c r="N740" s="179" t="s">
        <v>619</v>
      </c>
      <c r="O740" s="21" t="s">
        <v>362</v>
      </c>
      <c r="P740" s="21">
        <v>3</v>
      </c>
      <c r="Q740" s="124">
        <v>1999</v>
      </c>
      <c r="R740" s="248" t="s">
        <v>12196</v>
      </c>
      <c r="S740" s="248"/>
      <c r="T740" s="116">
        <v>1016</v>
      </c>
      <c r="U740" s="111">
        <v>45</v>
      </c>
      <c r="V740" s="113">
        <f t="shared" si="132"/>
        <v>629.91999999999996</v>
      </c>
      <c r="W740" s="113">
        <f t="shared" si="133"/>
        <v>386.08000000000004</v>
      </c>
      <c r="X740" s="112">
        <f t="shared" si="134"/>
        <v>386080.00000000006</v>
      </c>
      <c r="Y740" s="111"/>
      <c r="Z740" s="110">
        <f t="shared" ref="Z740:Z803" si="142">(U740-(2017-Q740))</f>
        <v>27</v>
      </c>
      <c r="AA740" s="109">
        <f t="shared" si="135"/>
        <v>50.800000000000004</v>
      </c>
      <c r="AB740" s="109">
        <f t="shared" si="136"/>
        <v>50800.000000000007</v>
      </c>
      <c r="AC740" s="108">
        <f t="shared" si="137"/>
        <v>965.2</v>
      </c>
      <c r="AD740" s="107">
        <f t="shared" si="138"/>
        <v>2.2222222222222223E-2</v>
      </c>
      <c r="AE740" s="106">
        <f t="shared" si="139"/>
        <v>21.448888888888892</v>
      </c>
      <c r="AF740" s="105">
        <f t="shared" si="140"/>
        <v>407.52888888888896</v>
      </c>
      <c r="AG740" s="105">
        <f t="shared" si="141"/>
        <v>608.4711111111111</v>
      </c>
    </row>
    <row r="741" spans="1:33" s="88" customFormat="1" x14ac:dyDescent="0.35">
      <c r="A741" s="21">
        <v>10141103</v>
      </c>
      <c r="B741" s="115" t="s">
        <v>1665</v>
      </c>
      <c r="C741" s="272" t="s">
        <v>710</v>
      </c>
      <c r="D741" s="178">
        <v>6</v>
      </c>
      <c r="E741" s="114" t="str">
        <f t="shared" si="131"/>
        <v>TRANSFORMADOR MARCA:POWERTECH NACALA 6</v>
      </c>
      <c r="F741" s="21"/>
      <c r="G741" s="21" t="s">
        <v>195</v>
      </c>
      <c r="H741" s="124" t="s">
        <v>3284</v>
      </c>
      <c r="I741" s="178" t="s">
        <v>13979</v>
      </c>
      <c r="J741" s="21"/>
      <c r="K741" s="178" t="s">
        <v>13978</v>
      </c>
      <c r="L741" s="178" t="s">
        <v>13977</v>
      </c>
      <c r="M741" s="121">
        <v>315</v>
      </c>
      <c r="N741" s="179" t="s">
        <v>619</v>
      </c>
      <c r="O741" s="21" t="s">
        <v>362</v>
      </c>
      <c r="P741" s="21">
        <v>3</v>
      </c>
      <c r="Q741" s="124">
        <v>1999</v>
      </c>
      <c r="R741" s="121" t="s">
        <v>295</v>
      </c>
      <c r="S741" s="121" t="s">
        <v>13976</v>
      </c>
      <c r="T741" s="116">
        <v>840</v>
      </c>
      <c r="U741" s="111">
        <v>45</v>
      </c>
      <c r="V741" s="113">
        <f t="shared" si="132"/>
        <v>520.79999999999995</v>
      </c>
      <c r="W741" s="113">
        <f t="shared" si="133"/>
        <v>319.20000000000005</v>
      </c>
      <c r="X741" s="112">
        <f t="shared" si="134"/>
        <v>319200.00000000006</v>
      </c>
      <c r="Y741" s="111"/>
      <c r="Z741" s="110">
        <f t="shared" si="142"/>
        <v>27</v>
      </c>
      <c r="AA741" s="109">
        <f t="shared" si="135"/>
        <v>42</v>
      </c>
      <c r="AB741" s="109">
        <f t="shared" si="136"/>
        <v>42000</v>
      </c>
      <c r="AC741" s="108">
        <f t="shared" si="137"/>
        <v>798</v>
      </c>
      <c r="AD741" s="107">
        <f t="shared" si="138"/>
        <v>2.2222222222222223E-2</v>
      </c>
      <c r="AE741" s="106">
        <f t="shared" si="139"/>
        <v>17.733333333333334</v>
      </c>
      <c r="AF741" s="105">
        <f t="shared" si="140"/>
        <v>336.93333333333339</v>
      </c>
      <c r="AG741" s="105">
        <f t="shared" si="141"/>
        <v>503.06666666666661</v>
      </c>
    </row>
    <row r="742" spans="1:33" s="88" customFormat="1" x14ac:dyDescent="0.35">
      <c r="A742" s="21">
        <v>10141103</v>
      </c>
      <c r="B742" s="115" t="s">
        <v>1665</v>
      </c>
      <c r="C742" s="272" t="s">
        <v>710</v>
      </c>
      <c r="D742" s="178">
        <v>13</v>
      </c>
      <c r="E742" s="114" t="str">
        <f t="shared" si="131"/>
        <v>TRANSFORMADOR MARCA:TRANSFIX NACALA 13</v>
      </c>
      <c r="F742" s="21"/>
      <c r="G742" s="21" t="s">
        <v>195</v>
      </c>
      <c r="H742" s="124" t="s">
        <v>3284</v>
      </c>
      <c r="I742" s="178" t="s">
        <v>13975</v>
      </c>
      <c r="J742" s="21"/>
      <c r="K742" s="178" t="s">
        <v>13974</v>
      </c>
      <c r="L742" s="178" t="s">
        <v>13973</v>
      </c>
      <c r="M742" s="121">
        <v>630</v>
      </c>
      <c r="N742" s="161" t="s">
        <v>19</v>
      </c>
      <c r="O742" s="21" t="s">
        <v>362</v>
      </c>
      <c r="P742" s="21">
        <v>3</v>
      </c>
      <c r="Q742" s="124">
        <v>1999</v>
      </c>
      <c r="R742" s="121" t="s">
        <v>13337</v>
      </c>
      <c r="S742" s="121" t="s">
        <v>13972</v>
      </c>
      <c r="T742" s="116">
        <v>1200</v>
      </c>
      <c r="U742" s="111">
        <v>45</v>
      </c>
      <c r="V742" s="113">
        <f t="shared" si="132"/>
        <v>744</v>
      </c>
      <c r="W742" s="113">
        <f t="shared" si="133"/>
        <v>456</v>
      </c>
      <c r="X742" s="112">
        <f t="shared" si="134"/>
        <v>456000</v>
      </c>
      <c r="Y742" s="111"/>
      <c r="Z742" s="110">
        <f t="shared" si="142"/>
        <v>27</v>
      </c>
      <c r="AA742" s="109">
        <f t="shared" si="135"/>
        <v>60</v>
      </c>
      <c r="AB742" s="109">
        <f t="shared" si="136"/>
        <v>60000</v>
      </c>
      <c r="AC742" s="108">
        <f t="shared" si="137"/>
        <v>1140</v>
      </c>
      <c r="AD742" s="107">
        <f t="shared" si="138"/>
        <v>2.2222222222222223E-2</v>
      </c>
      <c r="AE742" s="106">
        <f t="shared" si="139"/>
        <v>25.333333333333336</v>
      </c>
      <c r="AF742" s="105">
        <f t="shared" si="140"/>
        <v>481.33333333333331</v>
      </c>
      <c r="AG742" s="105">
        <f t="shared" si="141"/>
        <v>718.66666666666663</v>
      </c>
    </row>
    <row r="743" spans="1:33" s="88" customFormat="1" x14ac:dyDescent="0.35">
      <c r="A743" s="21">
        <v>10141103</v>
      </c>
      <c r="B743" s="115" t="s">
        <v>1665</v>
      </c>
      <c r="C743" s="272" t="s">
        <v>710</v>
      </c>
      <c r="D743" s="178">
        <v>14</v>
      </c>
      <c r="E743" s="114" t="str">
        <f t="shared" si="131"/>
        <v>TRANSFORMADOR MARCA:MISSING PLATE NACALA 14</v>
      </c>
      <c r="F743" s="21"/>
      <c r="G743" s="21" t="s">
        <v>195</v>
      </c>
      <c r="H743" s="124" t="s">
        <v>3284</v>
      </c>
      <c r="I743" s="178" t="s">
        <v>13971</v>
      </c>
      <c r="J743" s="21"/>
      <c r="K743" s="178" t="s">
        <v>13970</v>
      </c>
      <c r="L743" s="178" t="s">
        <v>13969</v>
      </c>
      <c r="M743" s="121">
        <v>630</v>
      </c>
      <c r="N743" s="179" t="s">
        <v>619</v>
      </c>
      <c r="O743" s="21" t="s">
        <v>362</v>
      </c>
      <c r="P743" s="21">
        <v>3</v>
      </c>
      <c r="Q743" s="124">
        <v>1999</v>
      </c>
      <c r="R743" s="248" t="s">
        <v>12196</v>
      </c>
      <c r="S743" s="248"/>
      <c r="T743" s="116">
        <v>1016</v>
      </c>
      <c r="U743" s="111">
        <v>45</v>
      </c>
      <c r="V743" s="113">
        <f t="shared" si="132"/>
        <v>629.91999999999996</v>
      </c>
      <c r="W743" s="113">
        <f t="shared" si="133"/>
        <v>386.08000000000004</v>
      </c>
      <c r="X743" s="112">
        <f t="shared" si="134"/>
        <v>386080.00000000006</v>
      </c>
      <c r="Y743" s="111"/>
      <c r="Z743" s="110">
        <f t="shared" si="142"/>
        <v>27</v>
      </c>
      <c r="AA743" s="109">
        <f t="shared" si="135"/>
        <v>50.800000000000004</v>
      </c>
      <c r="AB743" s="109">
        <f t="shared" si="136"/>
        <v>50800.000000000007</v>
      </c>
      <c r="AC743" s="108">
        <f t="shared" si="137"/>
        <v>965.2</v>
      </c>
      <c r="AD743" s="107">
        <f t="shared" si="138"/>
        <v>2.2222222222222223E-2</v>
      </c>
      <c r="AE743" s="106">
        <f t="shared" si="139"/>
        <v>21.448888888888892</v>
      </c>
      <c r="AF743" s="105">
        <f t="shared" si="140"/>
        <v>407.52888888888896</v>
      </c>
      <c r="AG743" s="105">
        <f t="shared" si="141"/>
        <v>608.4711111111111</v>
      </c>
    </row>
    <row r="744" spans="1:33" s="88" customFormat="1" x14ac:dyDescent="0.35">
      <c r="A744" s="21">
        <v>10141103</v>
      </c>
      <c r="B744" s="115" t="s">
        <v>1665</v>
      </c>
      <c r="C744" s="272" t="s">
        <v>710</v>
      </c>
      <c r="D744" s="178">
        <v>15</v>
      </c>
      <c r="E744" s="114" t="str">
        <f t="shared" si="131"/>
        <v>TRANSFORMADOR MARCA:TUSCO NACALA 15</v>
      </c>
      <c r="F744" s="21"/>
      <c r="G744" s="21" t="s">
        <v>195</v>
      </c>
      <c r="H744" s="124" t="s">
        <v>3284</v>
      </c>
      <c r="I744" s="178" t="s">
        <v>13968</v>
      </c>
      <c r="J744" s="21"/>
      <c r="K744" s="178" t="s">
        <v>13967</v>
      </c>
      <c r="L744" s="178" t="s">
        <v>13966</v>
      </c>
      <c r="M744" s="121">
        <v>100</v>
      </c>
      <c r="N744" s="161" t="s">
        <v>19</v>
      </c>
      <c r="O744" s="21" t="s">
        <v>362</v>
      </c>
      <c r="P744" s="21">
        <v>3</v>
      </c>
      <c r="Q744" s="124">
        <v>1999</v>
      </c>
      <c r="R744" s="121" t="s">
        <v>604</v>
      </c>
      <c r="S744" s="121">
        <v>487849</v>
      </c>
      <c r="T744" s="116">
        <v>763</v>
      </c>
      <c r="U744" s="111">
        <v>45</v>
      </c>
      <c r="V744" s="113">
        <f t="shared" si="132"/>
        <v>473.06</v>
      </c>
      <c r="W744" s="113">
        <f t="shared" si="133"/>
        <v>289.94</v>
      </c>
      <c r="X744" s="112">
        <f t="shared" si="134"/>
        <v>289940</v>
      </c>
      <c r="Y744" s="111"/>
      <c r="Z744" s="110">
        <f t="shared" si="142"/>
        <v>27</v>
      </c>
      <c r="AA744" s="109">
        <f t="shared" si="135"/>
        <v>38.15</v>
      </c>
      <c r="AB744" s="109">
        <f t="shared" si="136"/>
        <v>38150</v>
      </c>
      <c r="AC744" s="108">
        <f t="shared" si="137"/>
        <v>724.85</v>
      </c>
      <c r="AD744" s="107">
        <f t="shared" si="138"/>
        <v>2.2222222222222223E-2</v>
      </c>
      <c r="AE744" s="106">
        <f t="shared" si="139"/>
        <v>16.10777777777778</v>
      </c>
      <c r="AF744" s="105">
        <f t="shared" si="140"/>
        <v>306.04777777777775</v>
      </c>
      <c r="AG744" s="105">
        <f t="shared" si="141"/>
        <v>456.95222222222225</v>
      </c>
    </row>
    <row r="745" spans="1:33" s="88" customFormat="1" x14ac:dyDescent="0.35">
      <c r="A745" s="21">
        <v>10141103</v>
      </c>
      <c r="B745" s="115" t="s">
        <v>1665</v>
      </c>
      <c r="C745" s="272" t="s">
        <v>710</v>
      </c>
      <c r="D745" s="178">
        <v>16</v>
      </c>
      <c r="E745" s="114" t="str">
        <f t="shared" si="131"/>
        <v>TRANSFORMADOR MARCA:ASTOM NACALA 16</v>
      </c>
      <c r="F745" s="21"/>
      <c r="G745" s="21" t="s">
        <v>195</v>
      </c>
      <c r="H745" s="124" t="s">
        <v>3284</v>
      </c>
      <c r="I745" s="178" t="s">
        <v>13965</v>
      </c>
      <c r="J745" s="21"/>
      <c r="K745" s="178" t="s">
        <v>13964</v>
      </c>
      <c r="L745" s="178" t="s">
        <v>12189</v>
      </c>
      <c r="M745" s="121">
        <v>630</v>
      </c>
      <c r="N745" s="161" t="s">
        <v>19</v>
      </c>
      <c r="O745" s="21" t="s">
        <v>362</v>
      </c>
      <c r="P745" s="21">
        <v>3</v>
      </c>
      <c r="Q745" s="124">
        <v>1999</v>
      </c>
      <c r="R745" s="121" t="s">
        <v>13963</v>
      </c>
      <c r="S745" s="121" t="s">
        <v>13962</v>
      </c>
      <c r="T745" s="116">
        <v>1200</v>
      </c>
      <c r="U745" s="111">
        <v>45</v>
      </c>
      <c r="V745" s="113">
        <f t="shared" si="132"/>
        <v>744</v>
      </c>
      <c r="W745" s="113">
        <f t="shared" si="133"/>
        <v>456</v>
      </c>
      <c r="X745" s="112">
        <f t="shared" si="134"/>
        <v>456000</v>
      </c>
      <c r="Y745" s="111"/>
      <c r="Z745" s="110">
        <f t="shared" si="142"/>
        <v>27</v>
      </c>
      <c r="AA745" s="109">
        <f t="shared" si="135"/>
        <v>60</v>
      </c>
      <c r="AB745" s="109">
        <f t="shared" si="136"/>
        <v>60000</v>
      </c>
      <c r="AC745" s="108">
        <f t="shared" si="137"/>
        <v>1140</v>
      </c>
      <c r="AD745" s="107">
        <f t="shared" si="138"/>
        <v>2.2222222222222223E-2</v>
      </c>
      <c r="AE745" s="106">
        <f t="shared" si="139"/>
        <v>25.333333333333336</v>
      </c>
      <c r="AF745" s="105">
        <f t="shared" si="140"/>
        <v>481.33333333333331</v>
      </c>
      <c r="AG745" s="105">
        <f t="shared" si="141"/>
        <v>718.66666666666663</v>
      </c>
    </row>
    <row r="746" spans="1:33" s="88" customFormat="1" x14ac:dyDescent="0.35">
      <c r="A746" s="21">
        <v>10141103</v>
      </c>
      <c r="B746" s="162" t="s">
        <v>725</v>
      </c>
      <c r="C746" s="272" t="s">
        <v>710</v>
      </c>
      <c r="D746" s="142" t="s">
        <v>1602</v>
      </c>
      <c r="E746" s="114" t="str">
        <f t="shared" si="131"/>
        <v>TRANSFORMADOR MARCA:ALSTHOM PT 349 PT 349</v>
      </c>
      <c r="F746" s="124"/>
      <c r="G746" s="142" t="s">
        <v>1602</v>
      </c>
      <c r="H746" s="142" t="s">
        <v>847</v>
      </c>
      <c r="I746" s="124"/>
      <c r="J746" s="124"/>
      <c r="K746" s="124"/>
      <c r="L746" s="124"/>
      <c r="M746" s="124">
        <v>500</v>
      </c>
      <c r="N746" s="124">
        <v>11</v>
      </c>
      <c r="O746" s="21">
        <v>0.4</v>
      </c>
      <c r="P746" s="124" t="s">
        <v>514</v>
      </c>
      <c r="Q746" s="124">
        <v>1999</v>
      </c>
      <c r="R746" s="124" t="s">
        <v>136</v>
      </c>
      <c r="S746" s="124" t="s">
        <v>1601</v>
      </c>
      <c r="T746" s="116">
        <v>1016</v>
      </c>
      <c r="U746" s="111">
        <v>45</v>
      </c>
      <c r="V746" s="113">
        <f t="shared" si="132"/>
        <v>629.91999999999996</v>
      </c>
      <c r="W746" s="113">
        <f t="shared" si="133"/>
        <v>386.08000000000004</v>
      </c>
      <c r="X746" s="112">
        <f t="shared" si="134"/>
        <v>386080.00000000006</v>
      </c>
      <c r="Y746" s="111"/>
      <c r="Z746" s="110">
        <f t="shared" si="142"/>
        <v>27</v>
      </c>
      <c r="AA746" s="109">
        <f t="shared" si="135"/>
        <v>50.800000000000004</v>
      </c>
      <c r="AB746" s="109">
        <f t="shared" si="136"/>
        <v>50800.000000000007</v>
      </c>
      <c r="AC746" s="108">
        <f t="shared" si="137"/>
        <v>965.2</v>
      </c>
      <c r="AD746" s="107">
        <f t="shared" si="138"/>
        <v>2.2222222222222223E-2</v>
      </c>
      <c r="AE746" s="106">
        <f t="shared" si="139"/>
        <v>21.448888888888892</v>
      </c>
      <c r="AF746" s="105">
        <f t="shared" si="140"/>
        <v>407.52888888888896</v>
      </c>
      <c r="AG746" s="105">
        <f t="shared" si="141"/>
        <v>608.4711111111111</v>
      </c>
    </row>
    <row r="747" spans="1:33" s="88" customFormat="1" x14ac:dyDescent="0.35">
      <c r="A747" s="21">
        <v>10141103</v>
      </c>
      <c r="B747" s="162" t="s">
        <v>725</v>
      </c>
      <c r="C747" s="272" t="s">
        <v>710</v>
      </c>
      <c r="D747" s="124" t="s">
        <v>1600</v>
      </c>
      <c r="E747" s="114" t="str">
        <f t="shared" si="131"/>
        <v>TRANSFORMADOR MARCA:TRANSFORMCO PT 24R PT 24R</v>
      </c>
      <c r="F747" s="124"/>
      <c r="G747" s="124" t="s">
        <v>1600</v>
      </c>
      <c r="H747" s="124" t="s">
        <v>847</v>
      </c>
      <c r="I747" s="124"/>
      <c r="J747" s="124"/>
      <c r="K747" s="124"/>
      <c r="L747" s="124"/>
      <c r="M747" s="124">
        <v>315</v>
      </c>
      <c r="N747" s="124">
        <v>33</v>
      </c>
      <c r="O747" s="21">
        <v>0.4</v>
      </c>
      <c r="P747" s="124" t="s">
        <v>514</v>
      </c>
      <c r="Q747" s="124">
        <v>1999</v>
      </c>
      <c r="R747" s="124" t="s">
        <v>1599</v>
      </c>
      <c r="S747" s="124">
        <v>80</v>
      </c>
      <c r="T747" s="116">
        <v>1039</v>
      </c>
      <c r="U747" s="111">
        <v>45</v>
      </c>
      <c r="V747" s="113">
        <f t="shared" si="132"/>
        <v>644.17999999999995</v>
      </c>
      <c r="W747" s="113">
        <f t="shared" si="133"/>
        <v>394.82000000000005</v>
      </c>
      <c r="X747" s="112">
        <f t="shared" si="134"/>
        <v>394820.00000000006</v>
      </c>
      <c r="Y747" s="111"/>
      <c r="Z747" s="110">
        <f t="shared" si="142"/>
        <v>27</v>
      </c>
      <c r="AA747" s="109">
        <f t="shared" si="135"/>
        <v>51.95</v>
      </c>
      <c r="AB747" s="109">
        <f t="shared" si="136"/>
        <v>51950</v>
      </c>
      <c r="AC747" s="108">
        <f t="shared" si="137"/>
        <v>987.05</v>
      </c>
      <c r="AD747" s="107">
        <f t="shared" si="138"/>
        <v>2.2222222222222223E-2</v>
      </c>
      <c r="AE747" s="106">
        <f t="shared" si="139"/>
        <v>21.934444444444445</v>
      </c>
      <c r="AF747" s="105">
        <f t="shared" si="140"/>
        <v>416.75444444444452</v>
      </c>
      <c r="AG747" s="105">
        <f t="shared" si="141"/>
        <v>622.24555555555548</v>
      </c>
    </row>
    <row r="748" spans="1:33" s="88" customFormat="1" x14ac:dyDescent="0.35">
      <c r="A748" s="21">
        <v>10141103</v>
      </c>
      <c r="B748" s="162" t="s">
        <v>725</v>
      </c>
      <c r="C748" s="272" t="s">
        <v>710</v>
      </c>
      <c r="D748" s="124" t="s">
        <v>1598</v>
      </c>
      <c r="E748" s="114" t="str">
        <f t="shared" si="131"/>
        <v>TRANSFORMADOR MARCA:EFACEC PT 5R PT 5R</v>
      </c>
      <c r="F748" s="124"/>
      <c r="G748" s="124" t="s">
        <v>1598</v>
      </c>
      <c r="H748" s="124" t="s">
        <v>847</v>
      </c>
      <c r="I748" s="124"/>
      <c r="J748" s="124"/>
      <c r="K748" s="124"/>
      <c r="L748" s="124"/>
      <c r="M748" s="124">
        <v>500</v>
      </c>
      <c r="N748" s="124">
        <v>33</v>
      </c>
      <c r="O748" s="21">
        <v>0.4</v>
      </c>
      <c r="P748" s="124" t="s">
        <v>514</v>
      </c>
      <c r="Q748" s="124">
        <v>1999</v>
      </c>
      <c r="R748" s="124" t="s">
        <v>27</v>
      </c>
      <c r="S748" s="124">
        <v>11695.2</v>
      </c>
      <c r="T748" s="116">
        <v>1200</v>
      </c>
      <c r="U748" s="111">
        <v>45</v>
      </c>
      <c r="V748" s="113">
        <f t="shared" si="132"/>
        <v>744</v>
      </c>
      <c r="W748" s="113">
        <f t="shared" si="133"/>
        <v>456</v>
      </c>
      <c r="X748" s="112">
        <f t="shared" si="134"/>
        <v>456000</v>
      </c>
      <c r="Y748" s="111"/>
      <c r="Z748" s="110">
        <f t="shared" si="142"/>
        <v>27</v>
      </c>
      <c r="AA748" s="109">
        <f t="shared" si="135"/>
        <v>60</v>
      </c>
      <c r="AB748" s="109">
        <f t="shared" si="136"/>
        <v>60000</v>
      </c>
      <c r="AC748" s="108">
        <f t="shared" si="137"/>
        <v>1140</v>
      </c>
      <c r="AD748" s="107">
        <f t="shared" si="138"/>
        <v>2.2222222222222223E-2</v>
      </c>
      <c r="AE748" s="106">
        <f t="shared" si="139"/>
        <v>25.333333333333336</v>
      </c>
      <c r="AF748" s="105">
        <f t="shared" si="140"/>
        <v>481.33333333333331</v>
      </c>
      <c r="AG748" s="105">
        <f t="shared" si="141"/>
        <v>718.66666666666663</v>
      </c>
    </row>
    <row r="749" spans="1:33" s="88" customFormat="1" x14ac:dyDescent="0.35">
      <c r="A749" s="21">
        <v>10141103</v>
      </c>
      <c r="B749" s="162" t="s">
        <v>725</v>
      </c>
      <c r="C749" s="272" t="s">
        <v>710</v>
      </c>
      <c r="D749" s="124" t="s">
        <v>1597</v>
      </c>
      <c r="E749" s="114" t="str">
        <f t="shared" si="131"/>
        <v>TRANSFORMADOR MARCA:ALSTOM PT 177 PT 177</v>
      </c>
      <c r="F749" s="124"/>
      <c r="G749" s="124" t="s">
        <v>1597</v>
      </c>
      <c r="H749" s="124" t="s">
        <v>815</v>
      </c>
      <c r="I749" s="124"/>
      <c r="J749" s="124"/>
      <c r="K749" s="139"/>
      <c r="L749" s="139"/>
      <c r="M749" s="124">
        <v>500</v>
      </c>
      <c r="N749" s="124">
        <v>11</v>
      </c>
      <c r="O749" s="21">
        <v>0.4</v>
      </c>
      <c r="P749" s="124" t="s">
        <v>514</v>
      </c>
      <c r="Q749" s="124">
        <v>1999</v>
      </c>
      <c r="R749" s="124" t="s">
        <v>4</v>
      </c>
      <c r="S749" s="124" t="s">
        <v>1596</v>
      </c>
      <c r="T749" s="116">
        <v>1016</v>
      </c>
      <c r="U749" s="111">
        <v>45</v>
      </c>
      <c r="V749" s="113">
        <f t="shared" si="132"/>
        <v>629.91999999999996</v>
      </c>
      <c r="W749" s="113">
        <f t="shared" si="133"/>
        <v>386.08000000000004</v>
      </c>
      <c r="X749" s="112">
        <f t="shared" si="134"/>
        <v>386080.00000000006</v>
      </c>
      <c r="Y749" s="111"/>
      <c r="Z749" s="110">
        <f t="shared" si="142"/>
        <v>27</v>
      </c>
      <c r="AA749" s="109">
        <f t="shared" si="135"/>
        <v>50.800000000000004</v>
      </c>
      <c r="AB749" s="109">
        <f t="shared" si="136"/>
        <v>50800.000000000007</v>
      </c>
      <c r="AC749" s="108">
        <f t="shared" si="137"/>
        <v>965.2</v>
      </c>
      <c r="AD749" s="107">
        <f t="shared" si="138"/>
        <v>2.2222222222222223E-2</v>
      </c>
      <c r="AE749" s="106">
        <f t="shared" si="139"/>
        <v>21.448888888888892</v>
      </c>
      <c r="AF749" s="105">
        <f t="shared" si="140"/>
        <v>407.52888888888896</v>
      </c>
      <c r="AG749" s="105">
        <f t="shared" si="141"/>
        <v>608.4711111111111</v>
      </c>
    </row>
    <row r="750" spans="1:33" s="88" customFormat="1" x14ac:dyDescent="0.35">
      <c r="A750" s="21">
        <v>10141103</v>
      </c>
      <c r="B750" s="162" t="s">
        <v>725</v>
      </c>
      <c r="C750" s="272" t="s">
        <v>710</v>
      </c>
      <c r="D750" s="124" t="s">
        <v>1595</v>
      </c>
      <c r="E750" s="114" t="str">
        <f t="shared" si="131"/>
        <v>TRANSFORMADOR MARCA:" PT 306 PT 306</v>
      </c>
      <c r="F750" s="124"/>
      <c r="G750" s="124" t="s">
        <v>1595</v>
      </c>
      <c r="H750" s="124" t="s">
        <v>815</v>
      </c>
      <c r="I750" s="124"/>
      <c r="J750" s="124"/>
      <c r="K750" s="142" t="s">
        <v>1594</v>
      </c>
      <c r="L750" s="142" t="s">
        <v>1593</v>
      </c>
      <c r="M750" s="124">
        <v>50</v>
      </c>
      <c r="N750" s="124">
        <v>11</v>
      </c>
      <c r="O750" s="21">
        <v>0.4</v>
      </c>
      <c r="P750" s="124" t="s">
        <v>514</v>
      </c>
      <c r="Q750" s="142">
        <v>1999</v>
      </c>
      <c r="R750" s="124" t="s">
        <v>846</v>
      </c>
      <c r="S750" s="124" t="s">
        <v>1592</v>
      </c>
      <c r="T750" s="116">
        <v>381</v>
      </c>
      <c r="U750" s="111">
        <v>45</v>
      </c>
      <c r="V750" s="113">
        <f t="shared" si="132"/>
        <v>236.22</v>
      </c>
      <c r="W750" s="113">
        <f t="shared" si="133"/>
        <v>144.78</v>
      </c>
      <c r="X750" s="112">
        <f t="shared" si="134"/>
        <v>144780</v>
      </c>
      <c r="Y750" s="111"/>
      <c r="Z750" s="110">
        <f t="shared" si="142"/>
        <v>27</v>
      </c>
      <c r="AA750" s="109">
        <f t="shared" si="135"/>
        <v>19.05</v>
      </c>
      <c r="AB750" s="109">
        <f t="shared" si="136"/>
        <v>19050</v>
      </c>
      <c r="AC750" s="108">
        <f t="shared" si="137"/>
        <v>361.95</v>
      </c>
      <c r="AD750" s="107">
        <f t="shared" si="138"/>
        <v>2.2222222222222223E-2</v>
      </c>
      <c r="AE750" s="106">
        <f t="shared" si="139"/>
        <v>8.043333333333333</v>
      </c>
      <c r="AF750" s="105">
        <f t="shared" si="140"/>
        <v>152.82333333333332</v>
      </c>
      <c r="AG750" s="105">
        <f t="shared" si="141"/>
        <v>228.17666666666668</v>
      </c>
    </row>
    <row r="751" spans="1:33" s="88" customFormat="1" x14ac:dyDescent="0.35">
      <c r="A751" s="21">
        <v>10141103</v>
      </c>
      <c r="B751" s="162" t="s">
        <v>725</v>
      </c>
      <c r="C751" s="272" t="s">
        <v>710</v>
      </c>
      <c r="D751" s="142" t="s">
        <v>1591</v>
      </c>
      <c r="E751" s="114" t="str">
        <f t="shared" si="131"/>
        <v>TRANSFORMADOR MARCA:ALSTOM PT 85R PT 85R</v>
      </c>
      <c r="F751" s="124"/>
      <c r="G751" s="142" t="s">
        <v>1591</v>
      </c>
      <c r="H751" s="142" t="s">
        <v>807</v>
      </c>
      <c r="I751" s="124"/>
      <c r="J751" s="124"/>
      <c r="K751" s="142" t="s">
        <v>1590</v>
      </c>
      <c r="L751" s="142" t="s">
        <v>1589</v>
      </c>
      <c r="M751" s="124">
        <v>160</v>
      </c>
      <c r="N751" s="124">
        <v>33</v>
      </c>
      <c r="O751" s="21">
        <v>0.4</v>
      </c>
      <c r="P751" s="124" t="s">
        <v>514</v>
      </c>
      <c r="Q751" s="124">
        <v>1999</v>
      </c>
      <c r="R751" s="124" t="s">
        <v>4</v>
      </c>
      <c r="S751" s="124">
        <v>29885706709</v>
      </c>
      <c r="T751" s="116">
        <v>991</v>
      </c>
      <c r="U751" s="111">
        <v>45</v>
      </c>
      <c r="V751" s="113">
        <f t="shared" si="132"/>
        <v>614.41999999999996</v>
      </c>
      <c r="W751" s="113">
        <f t="shared" si="133"/>
        <v>376.58000000000004</v>
      </c>
      <c r="X751" s="112">
        <f t="shared" si="134"/>
        <v>376580.00000000006</v>
      </c>
      <c r="Y751" s="111"/>
      <c r="Z751" s="110">
        <f t="shared" si="142"/>
        <v>27</v>
      </c>
      <c r="AA751" s="109">
        <f t="shared" si="135"/>
        <v>49.550000000000004</v>
      </c>
      <c r="AB751" s="109">
        <f t="shared" si="136"/>
        <v>49550.000000000007</v>
      </c>
      <c r="AC751" s="108">
        <f t="shared" si="137"/>
        <v>941.45</v>
      </c>
      <c r="AD751" s="107">
        <f t="shared" si="138"/>
        <v>2.2222222222222223E-2</v>
      </c>
      <c r="AE751" s="106">
        <f t="shared" si="139"/>
        <v>20.921111111111113</v>
      </c>
      <c r="AF751" s="105">
        <f t="shared" si="140"/>
        <v>397.50111111111113</v>
      </c>
      <c r="AG751" s="105">
        <f t="shared" si="141"/>
        <v>593.49888888888881</v>
      </c>
    </row>
    <row r="752" spans="1:33" s="88" customFormat="1" x14ac:dyDescent="0.35">
      <c r="A752" s="21">
        <v>10141103</v>
      </c>
      <c r="B752" s="162" t="s">
        <v>725</v>
      </c>
      <c r="C752" s="272" t="s">
        <v>710</v>
      </c>
      <c r="D752" s="124" t="s">
        <v>1588</v>
      </c>
      <c r="E752" s="114" t="str">
        <f t="shared" si="131"/>
        <v>TRANSFORMADOR MARCA:ALSTOM PT 64R PT 64R</v>
      </c>
      <c r="F752" s="124"/>
      <c r="G752" s="124" t="s">
        <v>1588</v>
      </c>
      <c r="H752" s="142" t="s">
        <v>940</v>
      </c>
      <c r="I752" s="124"/>
      <c r="J752" s="142"/>
      <c r="K752" s="142" t="s">
        <v>1587</v>
      </c>
      <c r="L752" s="142" t="s">
        <v>1586</v>
      </c>
      <c r="M752" s="124">
        <v>315</v>
      </c>
      <c r="N752" s="124">
        <v>33</v>
      </c>
      <c r="O752" s="21">
        <v>0.4</v>
      </c>
      <c r="P752" s="124" t="s">
        <v>514</v>
      </c>
      <c r="Q752" s="142">
        <v>1999</v>
      </c>
      <c r="R752" s="161" t="s">
        <v>4</v>
      </c>
      <c r="S752" s="124" t="s">
        <v>1585</v>
      </c>
      <c r="T752" s="116">
        <v>1039</v>
      </c>
      <c r="U752" s="111">
        <v>45</v>
      </c>
      <c r="V752" s="113">
        <f t="shared" si="132"/>
        <v>644.17999999999995</v>
      </c>
      <c r="W752" s="113">
        <f t="shared" si="133"/>
        <v>394.82000000000005</v>
      </c>
      <c r="X752" s="112">
        <f t="shared" si="134"/>
        <v>394820.00000000006</v>
      </c>
      <c r="Y752" s="111"/>
      <c r="Z752" s="110">
        <f t="shared" si="142"/>
        <v>27</v>
      </c>
      <c r="AA752" s="109">
        <f t="shared" si="135"/>
        <v>51.95</v>
      </c>
      <c r="AB752" s="109">
        <f t="shared" si="136"/>
        <v>51950</v>
      </c>
      <c r="AC752" s="108">
        <f t="shared" si="137"/>
        <v>987.05</v>
      </c>
      <c r="AD752" s="107">
        <f t="shared" si="138"/>
        <v>2.2222222222222223E-2</v>
      </c>
      <c r="AE752" s="106">
        <f t="shared" si="139"/>
        <v>21.934444444444445</v>
      </c>
      <c r="AF752" s="105">
        <f t="shared" si="140"/>
        <v>416.75444444444452</v>
      </c>
      <c r="AG752" s="105">
        <f t="shared" si="141"/>
        <v>622.24555555555548</v>
      </c>
    </row>
    <row r="753" spans="1:33" s="88" customFormat="1" x14ac:dyDescent="0.35">
      <c r="A753" s="21">
        <v>10141103</v>
      </c>
      <c r="B753" s="162" t="s">
        <v>725</v>
      </c>
      <c r="C753" s="272" t="s">
        <v>710</v>
      </c>
      <c r="D753" s="142" t="s">
        <v>1584</v>
      </c>
      <c r="E753" s="114" t="str">
        <f t="shared" si="131"/>
        <v>TRANSFORMADOR MARCA:ALSTOM PT 186 PT 186</v>
      </c>
      <c r="F753" s="124"/>
      <c r="G753" s="142" t="s">
        <v>1584</v>
      </c>
      <c r="H753" s="57" t="s">
        <v>884</v>
      </c>
      <c r="I753" s="21"/>
      <c r="J753" s="57"/>
      <c r="K753" s="142" t="s">
        <v>1583</v>
      </c>
      <c r="L753" s="142" t="s">
        <v>1582</v>
      </c>
      <c r="M753" s="21">
        <v>500</v>
      </c>
      <c r="N753" s="124">
        <v>33</v>
      </c>
      <c r="O753" s="21">
        <v>0.4</v>
      </c>
      <c r="P753" s="124" t="s">
        <v>514</v>
      </c>
      <c r="Q753" s="21">
        <v>1999</v>
      </c>
      <c r="R753" s="21" t="s">
        <v>4</v>
      </c>
      <c r="S753" s="124" t="s">
        <v>1581</v>
      </c>
      <c r="T753" s="116">
        <v>1200</v>
      </c>
      <c r="U753" s="111">
        <v>45</v>
      </c>
      <c r="V753" s="113">
        <f t="shared" si="132"/>
        <v>744</v>
      </c>
      <c r="W753" s="113">
        <f t="shared" si="133"/>
        <v>456</v>
      </c>
      <c r="X753" s="112">
        <f t="shared" si="134"/>
        <v>456000</v>
      </c>
      <c r="Y753" s="111"/>
      <c r="Z753" s="110">
        <f t="shared" si="142"/>
        <v>27</v>
      </c>
      <c r="AA753" s="109">
        <f t="shared" si="135"/>
        <v>60</v>
      </c>
      <c r="AB753" s="109">
        <f t="shared" si="136"/>
        <v>60000</v>
      </c>
      <c r="AC753" s="108">
        <f t="shared" si="137"/>
        <v>1140</v>
      </c>
      <c r="AD753" s="107">
        <f t="shared" si="138"/>
        <v>2.2222222222222223E-2</v>
      </c>
      <c r="AE753" s="106">
        <f t="shared" si="139"/>
        <v>25.333333333333336</v>
      </c>
      <c r="AF753" s="105">
        <f t="shared" si="140"/>
        <v>481.33333333333331</v>
      </c>
      <c r="AG753" s="105">
        <f t="shared" si="141"/>
        <v>718.66666666666663</v>
      </c>
    </row>
    <row r="754" spans="1:33" s="88" customFormat="1" x14ac:dyDescent="0.35">
      <c r="A754" s="21">
        <v>10141103</v>
      </c>
      <c r="B754" s="135" t="s">
        <v>18023</v>
      </c>
      <c r="C754" s="259" t="s">
        <v>18022</v>
      </c>
      <c r="D754" s="142" t="s">
        <v>18716</v>
      </c>
      <c r="E754" s="114" t="str">
        <f t="shared" si="131"/>
        <v>MINISUBESTAÇÃO MARCA:DESTA PT 228 PT 228</v>
      </c>
      <c r="F754" s="142"/>
      <c r="G754" s="142" t="s">
        <v>18716</v>
      </c>
      <c r="H754" s="142" t="s">
        <v>607</v>
      </c>
      <c r="I754" s="124"/>
      <c r="J754" s="124"/>
      <c r="K754" s="139"/>
      <c r="L754" s="139"/>
      <c r="M754" s="124">
        <v>500</v>
      </c>
      <c r="N754" s="124">
        <v>11</v>
      </c>
      <c r="O754" s="21">
        <v>0.4</v>
      </c>
      <c r="P754" s="124" t="s">
        <v>514</v>
      </c>
      <c r="Q754" s="124">
        <v>2000</v>
      </c>
      <c r="R754" s="124" t="s">
        <v>104</v>
      </c>
      <c r="S754" s="124" t="s">
        <v>18715</v>
      </c>
      <c r="T754" s="116">
        <v>2426</v>
      </c>
      <c r="U754" s="111">
        <v>45</v>
      </c>
      <c r="V754" s="113">
        <f t="shared" si="132"/>
        <v>1555.3355555555554</v>
      </c>
      <c r="W754" s="113">
        <f t="shared" si="133"/>
        <v>870.6644444444446</v>
      </c>
      <c r="X754" s="112">
        <f t="shared" si="134"/>
        <v>870664.44444444461</v>
      </c>
      <c r="Y754" s="111"/>
      <c r="Z754" s="110">
        <f t="shared" si="142"/>
        <v>28</v>
      </c>
      <c r="AA754" s="109">
        <f t="shared" si="135"/>
        <v>121.30000000000001</v>
      </c>
      <c r="AB754" s="109">
        <f t="shared" si="136"/>
        <v>121300.00000000001</v>
      </c>
      <c r="AC754" s="108">
        <f t="shared" si="137"/>
        <v>2304.6999999999998</v>
      </c>
      <c r="AD754" s="107">
        <f t="shared" si="138"/>
        <v>2.2222222222222223E-2</v>
      </c>
      <c r="AE754" s="106">
        <f t="shared" si="139"/>
        <v>51.215555555555554</v>
      </c>
      <c r="AF754" s="105">
        <f t="shared" si="140"/>
        <v>921.88000000000011</v>
      </c>
      <c r="AG754" s="105">
        <f t="shared" si="141"/>
        <v>1504.12</v>
      </c>
    </row>
    <row r="755" spans="1:33" s="88" customFormat="1" x14ac:dyDescent="0.35">
      <c r="A755" s="21">
        <v>10141103</v>
      </c>
      <c r="B755" s="115" t="s">
        <v>18023</v>
      </c>
      <c r="C755" s="259" t="s">
        <v>18022</v>
      </c>
      <c r="D755" s="133" t="s">
        <v>18714</v>
      </c>
      <c r="E755" s="114" t="str">
        <f t="shared" si="131"/>
        <v>MINISUBESTAÇÃO MARCA:Desta Power Malta  PT 355R</v>
      </c>
      <c r="F755" s="57" t="s">
        <v>1217</v>
      </c>
      <c r="G755" s="21"/>
      <c r="H755" s="21" t="s">
        <v>494</v>
      </c>
      <c r="I755" s="21"/>
      <c r="J755" s="21"/>
      <c r="K755" s="133" t="s">
        <v>18713</v>
      </c>
      <c r="L755" s="133" t="s">
        <v>18712</v>
      </c>
      <c r="M755" s="21">
        <v>250</v>
      </c>
      <c r="N755" s="21">
        <v>33</v>
      </c>
      <c r="O755" s="21" t="s">
        <v>510</v>
      </c>
      <c r="P755" s="124" t="s">
        <v>516</v>
      </c>
      <c r="Q755" s="21">
        <v>2000</v>
      </c>
      <c r="R755" s="21" t="s">
        <v>2412</v>
      </c>
      <c r="S755" s="21" t="s">
        <v>2686</v>
      </c>
      <c r="T755" s="116">
        <v>3638</v>
      </c>
      <c r="U755" s="111">
        <v>45</v>
      </c>
      <c r="V755" s="113">
        <f t="shared" si="132"/>
        <v>2332.3622222222225</v>
      </c>
      <c r="W755" s="113">
        <f t="shared" si="133"/>
        <v>1305.6377777777775</v>
      </c>
      <c r="X755" s="112">
        <f t="shared" si="134"/>
        <v>1305637.7777777775</v>
      </c>
      <c r="Y755" s="111"/>
      <c r="Z755" s="110">
        <f t="shared" si="142"/>
        <v>28</v>
      </c>
      <c r="AA755" s="109">
        <f t="shared" si="135"/>
        <v>181.9</v>
      </c>
      <c r="AB755" s="109">
        <f t="shared" si="136"/>
        <v>181900</v>
      </c>
      <c r="AC755" s="108">
        <f t="shared" si="137"/>
        <v>3456.1</v>
      </c>
      <c r="AD755" s="107">
        <f t="shared" si="138"/>
        <v>2.2222222222222223E-2</v>
      </c>
      <c r="AE755" s="106">
        <f t="shared" si="139"/>
        <v>76.802222222222227</v>
      </c>
      <c r="AF755" s="105">
        <f t="shared" si="140"/>
        <v>1382.4399999999998</v>
      </c>
      <c r="AG755" s="105">
        <f t="shared" si="141"/>
        <v>2255.5600000000004</v>
      </c>
    </row>
    <row r="756" spans="1:33" s="88" customFormat="1" x14ac:dyDescent="0.35">
      <c r="A756" s="21">
        <v>10141103</v>
      </c>
      <c r="B756" s="115" t="s">
        <v>18023</v>
      </c>
      <c r="C756" s="259" t="s">
        <v>18022</v>
      </c>
      <c r="D756" s="21" t="s">
        <v>18710</v>
      </c>
      <c r="E756" s="114" t="str">
        <f t="shared" si="131"/>
        <v>MINISUBESTAÇÃO MARCA:EFACEC AGXX/PTS0049 AGXX/PTS0049</v>
      </c>
      <c r="F756" s="61" t="s">
        <v>18711</v>
      </c>
      <c r="G756" s="21" t="s">
        <v>18710</v>
      </c>
      <c r="H756" s="21" t="s">
        <v>2174</v>
      </c>
      <c r="I756" s="21" t="s">
        <v>2113</v>
      </c>
      <c r="J756" s="21"/>
      <c r="K756" s="61" t="s">
        <v>18709</v>
      </c>
      <c r="L756" s="61" t="s">
        <v>18708</v>
      </c>
      <c r="M756" s="61">
        <v>630</v>
      </c>
      <c r="N756" s="121">
        <v>11</v>
      </c>
      <c r="O756" s="61">
        <v>0.4</v>
      </c>
      <c r="P756" s="61">
        <v>3</v>
      </c>
      <c r="Q756" s="121">
        <v>2000</v>
      </c>
      <c r="R756" s="121" t="s">
        <v>27</v>
      </c>
      <c r="S756" s="121" t="s">
        <v>3404</v>
      </c>
      <c r="T756" s="116">
        <v>2772</v>
      </c>
      <c r="U756" s="111">
        <v>45</v>
      </c>
      <c r="V756" s="113">
        <f t="shared" si="132"/>
        <v>1777.16</v>
      </c>
      <c r="W756" s="113">
        <f t="shared" si="133"/>
        <v>994.83999999999992</v>
      </c>
      <c r="X756" s="112">
        <f t="shared" si="134"/>
        <v>994839.99999999988</v>
      </c>
      <c r="Y756" s="111"/>
      <c r="Z756" s="110">
        <f t="shared" si="142"/>
        <v>28</v>
      </c>
      <c r="AA756" s="109">
        <f t="shared" si="135"/>
        <v>138.6</v>
      </c>
      <c r="AB756" s="109">
        <f t="shared" si="136"/>
        <v>138600</v>
      </c>
      <c r="AC756" s="108">
        <f t="shared" si="137"/>
        <v>2633.4</v>
      </c>
      <c r="AD756" s="107">
        <f t="shared" si="138"/>
        <v>2.2222222222222223E-2</v>
      </c>
      <c r="AE756" s="106">
        <f t="shared" si="139"/>
        <v>58.52</v>
      </c>
      <c r="AF756" s="105">
        <f t="shared" si="140"/>
        <v>1053.3599999999999</v>
      </c>
      <c r="AG756" s="105">
        <f t="shared" si="141"/>
        <v>1718.64</v>
      </c>
    </row>
    <row r="757" spans="1:33" s="88" customFormat="1" x14ac:dyDescent="0.35">
      <c r="A757" s="21">
        <v>10141103</v>
      </c>
      <c r="B757" s="115" t="s">
        <v>18023</v>
      </c>
      <c r="C757" s="259" t="s">
        <v>18022</v>
      </c>
      <c r="D757" s="21" t="s">
        <v>18706</v>
      </c>
      <c r="E757" s="114" t="str">
        <f t="shared" si="131"/>
        <v>MINISUBESTAÇÃO MARCA:EFACEC AGXX/PTS0050 AGXX/PTS0050</v>
      </c>
      <c r="F757" s="61" t="s">
        <v>18707</v>
      </c>
      <c r="G757" s="21" t="s">
        <v>18706</v>
      </c>
      <c r="H757" s="21" t="s">
        <v>2174</v>
      </c>
      <c r="I757" s="21" t="s">
        <v>2113</v>
      </c>
      <c r="J757" s="21"/>
      <c r="K757" s="61" t="s">
        <v>18705</v>
      </c>
      <c r="L757" s="61" t="s">
        <v>18704</v>
      </c>
      <c r="M757" s="61">
        <v>500</v>
      </c>
      <c r="N757" s="121">
        <v>11</v>
      </c>
      <c r="O757" s="61">
        <v>0.4</v>
      </c>
      <c r="P757" s="61">
        <v>3</v>
      </c>
      <c r="Q757" s="121">
        <v>2000</v>
      </c>
      <c r="R757" s="121" t="s">
        <v>27</v>
      </c>
      <c r="S757" s="121" t="s">
        <v>3404</v>
      </c>
      <c r="T757" s="116">
        <v>2426</v>
      </c>
      <c r="U757" s="111">
        <v>45</v>
      </c>
      <c r="V757" s="113">
        <f t="shared" si="132"/>
        <v>1555.3355555555554</v>
      </c>
      <c r="W757" s="113">
        <f t="shared" si="133"/>
        <v>870.6644444444446</v>
      </c>
      <c r="X757" s="112">
        <f t="shared" si="134"/>
        <v>870664.44444444461</v>
      </c>
      <c r="Y757" s="111"/>
      <c r="Z757" s="110">
        <f t="shared" si="142"/>
        <v>28</v>
      </c>
      <c r="AA757" s="109">
        <f t="shared" si="135"/>
        <v>121.30000000000001</v>
      </c>
      <c r="AB757" s="109">
        <f t="shared" si="136"/>
        <v>121300.00000000001</v>
      </c>
      <c r="AC757" s="108">
        <f t="shared" si="137"/>
        <v>2304.6999999999998</v>
      </c>
      <c r="AD757" s="107">
        <f t="shared" si="138"/>
        <v>2.2222222222222223E-2</v>
      </c>
      <c r="AE757" s="106">
        <f t="shared" si="139"/>
        <v>51.215555555555554</v>
      </c>
      <c r="AF757" s="105">
        <f t="shared" si="140"/>
        <v>921.88000000000011</v>
      </c>
      <c r="AG757" s="105">
        <f t="shared" si="141"/>
        <v>1504.12</v>
      </c>
    </row>
    <row r="758" spans="1:33" s="88" customFormat="1" x14ac:dyDescent="0.35">
      <c r="A758" s="21">
        <v>10141103</v>
      </c>
      <c r="B758" s="115" t="s">
        <v>18023</v>
      </c>
      <c r="C758" s="259" t="s">
        <v>18022</v>
      </c>
      <c r="D758" s="21" t="s">
        <v>18702</v>
      </c>
      <c r="E758" s="114" t="str">
        <f t="shared" si="131"/>
        <v>MINISUBESTAÇÃO MARCA:EFACEC AGXX/PTS0064 AGXX/PTS0064</v>
      </c>
      <c r="F758" s="61" t="s">
        <v>18703</v>
      </c>
      <c r="G758" s="21" t="s">
        <v>18702</v>
      </c>
      <c r="H758" s="21" t="s">
        <v>2113</v>
      </c>
      <c r="I758" s="21" t="s">
        <v>2113</v>
      </c>
      <c r="J758" s="21"/>
      <c r="K758" s="121" t="s">
        <v>18701</v>
      </c>
      <c r="L758" s="121" t="s">
        <v>18700</v>
      </c>
      <c r="M758" s="61">
        <v>100</v>
      </c>
      <c r="N758" s="121">
        <v>11</v>
      </c>
      <c r="O758" s="61">
        <v>0.4</v>
      </c>
      <c r="P758" s="61">
        <v>3</v>
      </c>
      <c r="Q758" s="121">
        <v>2000</v>
      </c>
      <c r="R758" s="121" t="s">
        <v>27</v>
      </c>
      <c r="S758" s="121" t="s">
        <v>3404</v>
      </c>
      <c r="T758" s="116">
        <v>1733</v>
      </c>
      <c r="U758" s="111">
        <v>45</v>
      </c>
      <c r="V758" s="113">
        <f t="shared" si="132"/>
        <v>1111.0455555555557</v>
      </c>
      <c r="W758" s="113">
        <f t="shared" si="133"/>
        <v>621.95444444444433</v>
      </c>
      <c r="X758" s="112">
        <f t="shared" si="134"/>
        <v>621954.44444444438</v>
      </c>
      <c r="Y758" s="111"/>
      <c r="Z758" s="110">
        <f t="shared" si="142"/>
        <v>28</v>
      </c>
      <c r="AA758" s="109">
        <f t="shared" si="135"/>
        <v>86.65</v>
      </c>
      <c r="AB758" s="109">
        <f t="shared" si="136"/>
        <v>86650</v>
      </c>
      <c r="AC758" s="108">
        <f t="shared" si="137"/>
        <v>1646.35</v>
      </c>
      <c r="AD758" s="107">
        <f t="shared" si="138"/>
        <v>2.2222222222222223E-2</v>
      </c>
      <c r="AE758" s="106">
        <f t="shared" si="139"/>
        <v>36.585555555555558</v>
      </c>
      <c r="AF758" s="105">
        <f t="shared" si="140"/>
        <v>658.53999999999985</v>
      </c>
      <c r="AG758" s="105">
        <f t="shared" si="141"/>
        <v>1074.46</v>
      </c>
    </row>
    <row r="759" spans="1:33" s="88" customFormat="1" x14ac:dyDescent="0.35">
      <c r="A759" s="21">
        <v>10141103</v>
      </c>
      <c r="B759" s="115" t="s">
        <v>18023</v>
      </c>
      <c r="C759" s="259" t="s">
        <v>18022</v>
      </c>
      <c r="D759" s="21" t="s">
        <v>18698</v>
      </c>
      <c r="E759" s="114" t="str">
        <f t="shared" si="131"/>
        <v>MINISUBESTAÇÃO MARCA:EFACEC AGXX/PTS0067 AGXX/PTS0067</v>
      </c>
      <c r="F759" s="61" t="s">
        <v>18699</v>
      </c>
      <c r="G759" s="21" t="s">
        <v>18698</v>
      </c>
      <c r="H759" s="21" t="s">
        <v>2113</v>
      </c>
      <c r="I759" s="21" t="s">
        <v>2113</v>
      </c>
      <c r="J759" s="21"/>
      <c r="K759" s="121" t="s">
        <v>18697</v>
      </c>
      <c r="L759" s="121" t="s">
        <v>18696</v>
      </c>
      <c r="M759" s="61">
        <v>630</v>
      </c>
      <c r="N759" s="121">
        <v>11</v>
      </c>
      <c r="O759" s="61">
        <v>0.4</v>
      </c>
      <c r="P759" s="61">
        <v>3</v>
      </c>
      <c r="Q759" s="121">
        <v>2000</v>
      </c>
      <c r="R759" s="121" t="s">
        <v>27</v>
      </c>
      <c r="S759" s="121" t="s">
        <v>3404</v>
      </c>
      <c r="T759" s="116">
        <v>2772</v>
      </c>
      <c r="U759" s="111">
        <v>45</v>
      </c>
      <c r="V759" s="113">
        <f t="shared" si="132"/>
        <v>1777.16</v>
      </c>
      <c r="W759" s="113">
        <f t="shared" si="133"/>
        <v>994.83999999999992</v>
      </c>
      <c r="X759" s="112">
        <f t="shared" si="134"/>
        <v>994839.99999999988</v>
      </c>
      <c r="Y759" s="111"/>
      <c r="Z759" s="110">
        <f t="shared" si="142"/>
        <v>28</v>
      </c>
      <c r="AA759" s="109">
        <f t="shared" si="135"/>
        <v>138.6</v>
      </c>
      <c r="AB759" s="109">
        <f t="shared" si="136"/>
        <v>138600</v>
      </c>
      <c r="AC759" s="108">
        <f t="shared" si="137"/>
        <v>2633.4</v>
      </c>
      <c r="AD759" s="107">
        <f t="shared" si="138"/>
        <v>2.2222222222222223E-2</v>
      </c>
      <c r="AE759" s="106">
        <f t="shared" si="139"/>
        <v>58.52</v>
      </c>
      <c r="AF759" s="105">
        <f t="shared" si="140"/>
        <v>1053.3599999999999</v>
      </c>
      <c r="AG759" s="105">
        <f t="shared" si="141"/>
        <v>1718.64</v>
      </c>
    </row>
    <row r="760" spans="1:33" s="88" customFormat="1" x14ac:dyDescent="0.35">
      <c r="A760" s="21">
        <v>10141103</v>
      </c>
      <c r="B760" s="115" t="s">
        <v>18023</v>
      </c>
      <c r="C760" s="259" t="s">
        <v>18022</v>
      </c>
      <c r="D760" s="21" t="s">
        <v>18694</v>
      </c>
      <c r="E760" s="114" t="str">
        <f t="shared" si="131"/>
        <v>MINISUBESTAÇÃO MARCA:EFACEC AGXX/PTS0068 AGXX/PTS0068</v>
      </c>
      <c r="F760" s="61" t="s">
        <v>18695</v>
      </c>
      <c r="G760" s="21" t="s">
        <v>18694</v>
      </c>
      <c r="H760" s="21" t="s">
        <v>2113</v>
      </c>
      <c r="I760" s="21" t="s">
        <v>2113</v>
      </c>
      <c r="J760" s="21"/>
      <c r="K760" s="121" t="s">
        <v>18693</v>
      </c>
      <c r="L760" s="121" t="s">
        <v>18692</v>
      </c>
      <c r="M760" s="61">
        <v>630</v>
      </c>
      <c r="N760" s="121">
        <v>11</v>
      </c>
      <c r="O760" s="61">
        <v>0.4</v>
      </c>
      <c r="P760" s="61">
        <v>3</v>
      </c>
      <c r="Q760" s="121">
        <v>2000</v>
      </c>
      <c r="R760" s="121" t="s">
        <v>27</v>
      </c>
      <c r="S760" s="121" t="s">
        <v>3404</v>
      </c>
      <c r="T760" s="116">
        <v>2772</v>
      </c>
      <c r="U760" s="111">
        <v>45</v>
      </c>
      <c r="V760" s="113">
        <f t="shared" si="132"/>
        <v>1777.16</v>
      </c>
      <c r="W760" s="113">
        <f t="shared" si="133"/>
        <v>994.83999999999992</v>
      </c>
      <c r="X760" s="112">
        <f t="shared" si="134"/>
        <v>994839.99999999988</v>
      </c>
      <c r="Y760" s="111"/>
      <c r="Z760" s="110">
        <f t="shared" si="142"/>
        <v>28</v>
      </c>
      <c r="AA760" s="109">
        <f t="shared" si="135"/>
        <v>138.6</v>
      </c>
      <c r="AB760" s="109">
        <f t="shared" si="136"/>
        <v>138600</v>
      </c>
      <c r="AC760" s="108">
        <f t="shared" si="137"/>
        <v>2633.4</v>
      </c>
      <c r="AD760" s="107">
        <f t="shared" si="138"/>
        <v>2.2222222222222223E-2</v>
      </c>
      <c r="AE760" s="106">
        <f t="shared" si="139"/>
        <v>58.52</v>
      </c>
      <c r="AF760" s="105">
        <f t="shared" si="140"/>
        <v>1053.3599999999999</v>
      </c>
      <c r="AG760" s="105">
        <f t="shared" si="141"/>
        <v>1718.64</v>
      </c>
    </row>
    <row r="761" spans="1:33" s="88" customFormat="1" x14ac:dyDescent="0.35">
      <c r="A761" s="21">
        <v>10141103</v>
      </c>
      <c r="B761" s="115" t="s">
        <v>14786</v>
      </c>
      <c r="C761" s="259" t="s">
        <v>710</v>
      </c>
      <c r="D761" s="21"/>
      <c r="E761" s="114" t="str">
        <f t="shared" si="131"/>
        <v xml:space="preserve">TRANSFORMADOR MARCA:ITB SE-TETE </v>
      </c>
      <c r="F761" s="21" t="s">
        <v>424</v>
      </c>
      <c r="G761" s="21" t="s">
        <v>3179</v>
      </c>
      <c r="H761" s="21" t="s">
        <v>424</v>
      </c>
      <c r="I761" s="21" t="s">
        <v>15054</v>
      </c>
      <c r="J761" s="21"/>
      <c r="K761" s="119" t="s">
        <v>17402</v>
      </c>
      <c r="L761" s="119" t="s">
        <v>15937</v>
      </c>
      <c r="M761" s="21">
        <v>315</v>
      </c>
      <c r="N761" s="21">
        <v>33</v>
      </c>
      <c r="O761" s="21">
        <v>0.4</v>
      </c>
      <c r="P761" s="21">
        <v>3</v>
      </c>
      <c r="Q761" s="21">
        <v>2000</v>
      </c>
      <c r="R761" s="21" t="s">
        <v>1109</v>
      </c>
      <c r="S761" s="21">
        <v>762268</v>
      </c>
      <c r="T761" s="116">
        <v>1039</v>
      </c>
      <c r="U761" s="111">
        <v>45</v>
      </c>
      <c r="V761" s="113">
        <f t="shared" si="132"/>
        <v>666.11444444444442</v>
      </c>
      <c r="W761" s="113">
        <f t="shared" si="133"/>
        <v>372.88555555555558</v>
      </c>
      <c r="X761" s="112">
        <f t="shared" si="134"/>
        <v>372885.55555555556</v>
      </c>
      <c r="Y761" s="111"/>
      <c r="Z761" s="110">
        <f t="shared" si="142"/>
        <v>28</v>
      </c>
      <c r="AA761" s="109">
        <f t="shared" si="135"/>
        <v>51.95</v>
      </c>
      <c r="AB761" s="109">
        <f t="shared" si="136"/>
        <v>51950</v>
      </c>
      <c r="AC761" s="108">
        <f t="shared" si="137"/>
        <v>987.05</v>
      </c>
      <c r="AD761" s="107">
        <f t="shared" si="138"/>
        <v>2.2222222222222223E-2</v>
      </c>
      <c r="AE761" s="106">
        <f t="shared" si="139"/>
        <v>21.934444444444445</v>
      </c>
      <c r="AF761" s="105">
        <f t="shared" si="140"/>
        <v>394.82000000000005</v>
      </c>
      <c r="AG761" s="105">
        <f t="shared" si="141"/>
        <v>644.17999999999995</v>
      </c>
    </row>
    <row r="762" spans="1:33" s="88" customFormat="1" x14ac:dyDescent="0.35">
      <c r="A762" s="21">
        <v>10141103</v>
      </c>
      <c r="B762" s="115" t="s">
        <v>14786</v>
      </c>
      <c r="C762" s="259" t="s">
        <v>710</v>
      </c>
      <c r="D762" s="21"/>
      <c r="E762" s="114" t="str">
        <f t="shared" si="131"/>
        <v xml:space="preserve">TRANSFORMADOR MARCA:ABB ZIMBABWE </v>
      </c>
      <c r="F762" s="21" t="s">
        <v>424</v>
      </c>
      <c r="G762" s="21" t="s">
        <v>17401</v>
      </c>
      <c r="H762" s="21" t="s">
        <v>17400</v>
      </c>
      <c r="I762" s="21" t="s">
        <v>17400</v>
      </c>
      <c r="J762" s="21"/>
      <c r="K762" s="21" t="s">
        <v>17399</v>
      </c>
      <c r="L762" s="21" t="s">
        <v>17398</v>
      </c>
      <c r="M762" s="21">
        <v>315</v>
      </c>
      <c r="N762" s="21">
        <v>33</v>
      </c>
      <c r="O762" s="21">
        <v>0.4</v>
      </c>
      <c r="P762" s="21">
        <v>3</v>
      </c>
      <c r="Q762" s="21">
        <v>2000</v>
      </c>
      <c r="R762" s="21" t="s">
        <v>15</v>
      </c>
      <c r="S762" s="21" t="s">
        <v>17397</v>
      </c>
      <c r="T762" s="116">
        <v>1039</v>
      </c>
      <c r="U762" s="111">
        <v>45</v>
      </c>
      <c r="V762" s="113">
        <f t="shared" si="132"/>
        <v>666.11444444444442</v>
      </c>
      <c r="W762" s="113">
        <f t="shared" si="133"/>
        <v>372.88555555555558</v>
      </c>
      <c r="X762" s="112">
        <f t="shared" si="134"/>
        <v>372885.55555555556</v>
      </c>
      <c r="Y762" s="111"/>
      <c r="Z762" s="110">
        <f t="shared" si="142"/>
        <v>28</v>
      </c>
      <c r="AA762" s="109">
        <f t="shared" si="135"/>
        <v>51.95</v>
      </c>
      <c r="AB762" s="109">
        <f t="shared" si="136"/>
        <v>51950</v>
      </c>
      <c r="AC762" s="108">
        <f t="shared" si="137"/>
        <v>987.05</v>
      </c>
      <c r="AD762" s="107">
        <f t="shared" si="138"/>
        <v>2.2222222222222223E-2</v>
      </c>
      <c r="AE762" s="106">
        <f t="shared" si="139"/>
        <v>21.934444444444445</v>
      </c>
      <c r="AF762" s="105">
        <f t="shared" si="140"/>
        <v>394.82000000000005</v>
      </c>
      <c r="AG762" s="105">
        <f t="shared" si="141"/>
        <v>644.17999999999995</v>
      </c>
    </row>
    <row r="763" spans="1:33" s="88" customFormat="1" x14ac:dyDescent="0.35">
      <c r="A763" s="21">
        <v>10141103</v>
      </c>
      <c r="B763" s="115" t="s">
        <v>14786</v>
      </c>
      <c r="C763" s="259" t="s">
        <v>710</v>
      </c>
      <c r="D763" s="21" t="s">
        <v>17363</v>
      </c>
      <c r="E763" s="114" t="str">
        <f t="shared" si="131"/>
        <v>TRANSFORMADOR MARCA:  PTS4</v>
      </c>
      <c r="F763" s="21"/>
      <c r="G763" s="21"/>
      <c r="H763" s="21" t="s">
        <v>545</v>
      </c>
      <c r="I763" s="21" t="s">
        <v>17362</v>
      </c>
      <c r="J763" s="21"/>
      <c r="K763" s="21" t="s">
        <v>17361</v>
      </c>
      <c r="L763" s="21" t="s">
        <v>17360</v>
      </c>
      <c r="M763" s="21">
        <v>500</v>
      </c>
      <c r="N763" s="21">
        <v>11</v>
      </c>
      <c r="O763" s="21" t="s">
        <v>362</v>
      </c>
      <c r="P763" s="21">
        <v>3</v>
      </c>
      <c r="Q763" s="124">
        <v>2000</v>
      </c>
      <c r="R763" s="21"/>
      <c r="S763" s="21"/>
      <c r="T763" s="116">
        <v>1016</v>
      </c>
      <c r="U763" s="111">
        <v>45</v>
      </c>
      <c r="V763" s="113">
        <f t="shared" si="132"/>
        <v>651.36888888888893</v>
      </c>
      <c r="W763" s="113">
        <f t="shared" si="133"/>
        <v>364.63111111111107</v>
      </c>
      <c r="X763" s="112">
        <f t="shared" si="134"/>
        <v>364631.11111111107</v>
      </c>
      <c r="Y763" s="111"/>
      <c r="Z763" s="110">
        <f t="shared" si="142"/>
        <v>28</v>
      </c>
      <c r="AA763" s="109">
        <f t="shared" si="135"/>
        <v>50.800000000000004</v>
      </c>
      <c r="AB763" s="109">
        <f t="shared" si="136"/>
        <v>50800.000000000007</v>
      </c>
      <c r="AC763" s="108">
        <f t="shared" si="137"/>
        <v>965.2</v>
      </c>
      <c r="AD763" s="107">
        <f t="shared" si="138"/>
        <v>2.2222222222222223E-2</v>
      </c>
      <c r="AE763" s="106">
        <f t="shared" si="139"/>
        <v>21.448888888888892</v>
      </c>
      <c r="AF763" s="105">
        <f t="shared" si="140"/>
        <v>386.08</v>
      </c>
      <c r="AG763" s="105">
        <f t="shared" si="141"/>
        <v>629.92000000000007</v>
      </c>
    </row>
    <row r="764" spans="1:33" s="88" customFormat="1" x14ac:dyDescent="0.35">
      <c r="A764" s="21">
        <v>10141103</v>
      </c>
      <c r="B764" s="115" t="s">
        <v>14786</v>
      </c>
      <c r="C764" s="259" t="s">
        <v>710</v>
      </c>
      <c r="D764" s="21" t="s">
        <v>17359</v>
      </c>
      <c r="E764" s="114" t="str">
        <f t="shared" si="131"/>
        <v>TRANSFORMADOR MARCA:  PTS6</v>
      </c>
      <c r="F764" s="21"/>
      <c r="G764" s="21"/>
      <c r="H764" s="21" t="s">
        <v>545</v>
      </c>
      <c r="I764" s="21" t="s">
        <v>17358</v>
      </c>
      <c r="J764" s="21"/>
      <c r="K764" s="21" t="s">
        <v>17357</v>
      </c>
      <c r="L764" s="21" t="s">
        <v>17356</v>
      </c>
      <c r="M764" s="21">
        <v>630</v>
      </c>
      <c r="N764" s="21">
        <v>11</v>
      </c>
      <c r="O764" s="21" t="s">
        <v>362</v>
      </c>
      <c r="P764" s="21">
        <v>3</v>
      </c>
      <c r="Q764" s="124">
        <v>2000</v>
      </c>
      <c r="R764" s="21"/>
      <c r="S764" s="21"/>
      <c r="T764" s="116">
        <v>1016</v>
      </c>
      <c r="U764" s="111">
        <v>45</v>
      </c>
      <c r="V764" s="113">
        <f t="shared" si="132"/>
        <v>651.36888888888893</v>
      </c>
      <c r="W764" s="113">
        <f t="shared" si="133"/>
        <v>364.63111111111107</v>
      </c>
      <c r="X764" s="112">
        <f t="shared" si="134"/>
        <v>364631.11111111107</v>
      </c>
      <c r="Y764" s="111"/>
      <c r="Z764" s="110">
        <f t="shared" si="142"/>
        <v>28</v>
      </c>
      <c r="AA764" s="109">
        <f t="shared" si="135"/>
        <v>50.800000000000004</v>
      </c>
      <c r="AB764" s="109">
        <f t="shared" si="136"/>
        <v>50800.000000000007</v>
      </c>
      <c r="AC764" s="108">
        <f t="shared" si="137"/>
        <v>965.2</v>
      </c>
      <c r="AD764" s="107">
        <f t="shared" si="138"/>
        <v>2.2222222222222223E-2</v>
      </c>
      <c r="AE764" s="106">
        <f t="shared" si="139"/>
        <v>21.448888888888892</v>
      </c>
      <c r="AF764" s="105">
        <f t="shared" si="140"/>
        <v>386.08</v>
      </c>
      <c r="AG764" s="105">
        <f t="shared" si="141"/>
        <v>629.92000000000007</v>
      </c>
    </row>
    <row r="765" spans="1:33" s="88" customFormat="1" x14ac:dyDescent="0.35">
      <c r="A765" s="21">
        <v>10141103</v>
      </c>
      <c r="B765" s="115" t="s">
        <v>14786</v>
      </c>
      <c r="C765" s="259" t="s">
        <v>710</v>
      </c>
      <c r="D765" s="21" t="s">
        <v>17355</v>
      </c>
      <c r="E765" s="114" t="str">
        <f t="shared" si="131"/>
        <v>TRANSFORMADOR MARCA:  PTS9</v>
      </c>
      <c r="F765" s="21"/>
      <c r="G765" s="21"/>
      <c r="H765" s="21" t="s">
        <v>545</v>
      </c>
      <c r="I765" s="21" t="s">
        <v>17354</v>
      </c>
      <c r="J765" s="21"/>
      <c r="K765" s="21" t="s">
        <v>17353</v>
      </c>
      <c r="L765" s="21" t="s">
        <v>17352</v>
      </c>
      <c r="M765" s="21">
        <v>630</v>
      </c>
      <c r="N765" s="21">
        <v>33</v>
      </c>
      <c r="O765" s="21" t="s">
        <v>362</v>
      </c>
      <c r="P765" s="21">
        <v>3</v>
      </c>
      <c r="Q765" s="124">
        <v>2000</v>
      </c>
      <c r="R765" s="21"/>
      <c r="S765" s="21"/>
      <c r="T765" s="116">
        <v>1200</v>
      </c>
      <c r="U765" s="111">
        <v>45</v>
      </c>
      <c r="V765" s="113">
        <f t="shared" si="132"/>
        <v>769.33333333333337</v>
      </c>
      <c r="W765" s="113">
        <f t="shared" si="133"/>
        <v>430.66666666666663</v>
      </c>
      <c r="X765" s="112">
        <f t="shared" si="134"/>
        <v>430666.66666666663</v>
      </c>
      <c r="Y765" s="111"/>
      <c r="Z765" s="110">
        <f t="shared" si="142"/>
        <v>28</v>
      </c>
      <c r="AA765" s="109">
        <f t="shared" si="135"/>
        <v>60</v>
      </c>
      <c r="AB765" s="109">
        <f t="shared" si="136"/>
        <v>60000</v>
      </c>
      <c r="AC765" s="108">
        <f t="shared" si="137"/>
        <v>1140</v>
      </c>
      <c r="AD765" s="107">
        <f t="shared" si="138"/>
        <v>2.2222222222222223E-2</v>
      </c>
      <c r="AE765" s="106">
        <f t="shared" si="139"/>
        <v>25.333333333333336</v>
      </c>
      <c r="AF765" s="105">
        <f t="shared" si="140"/>
        <v>455.99999999999994</v>
      </c>
      <c r="AG765" s="105">
        <f t="shared" si="141"/>
        <v>744</v>
      </c>
    </row>
    <row r="766" spans="1:33" s="88" customFormat="1" x14ac:dyDescent="0.35">
      <c r="A766" s="21">
        <v>10141103</v>
      </c>
      <c r="B766" s="115" t="s">
        <v>14786</v>
      </c>
      <c r="C766" s="259" t="s">
        <v>710</v>
      </c>
      <c r="D766" s="21" t="s">
        <v>9041</v>
      </c>
      <c r="E766" s="114" t="str">
        <f t="shared" si="131"/>
        <v>TRANSFORMADOR MARCA:  PTS19</v>
      </c>
      <c r="F766" s="21"/>
      <c r="G766" s="21"/>
      <c r="H766" s="21" t="s">
        <v>545</v>
      </c>
      <c r="I766" s="21" t="s">
        <v>17351</v>
      </c>
      <c r="J766" s="21"/>
      <c r="K766" s="21" t="s">
        <v>17350</v>
      </c>
      <c r="L766" s="21" t="s">
        <v>17349</v>
      </c>
      <c r="M766" s="21">
        <v>630</v>
      </c>
      <c r="N766" s="21">
        <v>33</v>
      </c>
      <c r="O766" s="21" t="s">
        <v>362</v>
      </c>
      <c r="P766" s="21">
        <v>3</v>
      </c>
      <c r="Q766" s="124">
        <v>2000</v>
      </c>
      <c r="R766" s="21"/>
      <c r="S766" s="21"/>
      <c r="T766" s="116">
        <v>1200</v>
      </c>
      <c r="U766" s="111">
        <v>45</v>
      </c>
      <c r="V766" s="113">
        <f t="shared" si="132"/>
        <v>769.33333333333337</v>
      </c>
      <c r="W766" s="113">
        <f t="shared" si="133"/>
        <v>430.66666666666663</v>
      </c>
      <c r="X766" s="112">
        <f t="shared" si="134"/>
        <v>430666.66666666663</v>
      </c>
      <c r="Y766" s="111"/>
      <c r="Z766" s="110">
        <f t="shared" si="142"/>
        <v>28</v>
      </c>
      <c r="AA766" s="109">
        <f t="shared" si="135"/>
        <v>60</v>
      </c>
      <c r="AB766" s="109">
        <f t="shared" si="136"/>
        <v>60000</v>
      </c>
      <c r="AC766" s="108">
        <f t="shared" si="137"/>
        <v>1140</v>
      </c>
      <c r="AD766" s="107">
        <f t="shared" si="138"/>
        <v>2.2222222222222223E-2</v>
      </c>
      <c r="AE766" s="106">
        <f t="shared" si="139"/>
        <v>25.333333333333336</v>
      </c>
      <c r="AF766" s="105">
        <f t="shared" si="140"/>
        <v>455.99999999999994</v>
      </c>
      <c r="AG766" s="105">
        <f t="shared" si="141"/>
        <v>744</v>
      </c>
    </row>
    <row r="767" spans="1:33" s="88" customFormat="1" x14ac:dyDescent="0.35">
      <c r="A767" s="21">
        <v>10141103</v>
      </c>
      <c r="B767" s="115" t="s">
        <v>14786</v>
      </c>
      <c r="C767" s="259" t="s">
        <v>710</v>
      </c>
      <c r="D767" s="21" t="s">
        <v>11948</v>
      </c>
      <c r="E767" s="114" t="str">
        <f t="shared" si="131"/>
        <v>TRANSFORMADOR MARCA:  PTS20</v>
      </c>
      <c r="F767" s="21"/>
      <c r="G767" s="21"/>
      <c r="H767" s="21" t="s">
        <v>545</v>
      </c>
      <c r="I767" s="21" t="s">
        <v>17347</v>
      </c>
      <c r="J767" s="21"/>
      <c r="K767" s="21" t="s">
        <v>17346</v>
      </c>
      <c r="L767" s="21" t="s">
        <v>17345</v>
      </c>
      <c r="M767" s="21">
        <v>630</v>
      </c>
      <c r="N767" s="21">
        <v>11</v>
      </c>
      <c r="O767" s="21" t="s">
        <v>362</v>
      </c>
      <c r="P767" s="21">
        <v>3</v>
      </c>
      <c r="Q767" s="124">
        <v>2000</v>
      </c>
      <c r="R767" s="21"/>
      <c r="S767" s="21"/>
      <c r="T767" s="116">
        <v>1016</v>
      </c>
      <c r="U767" s="111">
        <v>45</v>
      </c>
      <c r="V767" s="113">
        <f t="shared" si="132"/>
        <v>651.36888888888893</v>
      </c>
      <c r="W767" s="113">
        <f t="shared" si="133"/>
        <v>364.63111111111107</v>
      </c>
      <c r="X767" s="112">
        <f t="shared" si="134"/>
        <v>364631.11111111107</v>
      </c>
      <c r="Y767" s="111"/>
      <c r="Z767" s="110">
        <f t="shared" si="142"/>
        <v>28</v>
      </c>
      <c r="AA767" s="109">
        <f t="shared" si="135"/>
        <v>50.800000000000004</v>
      </c>
      <c r="AB767" s="109">
        <f t="shared" si="136"/>
        <v>50800.000000000007</v>
      </c>
      <c r="AC767" s="108">
        <f t="shared" si="137"/>
        <v>965.2</v>
      </c>
      <c r="AD767" s="107">
        <f t="shared" si="138"/>
        <v>2.2222222222222223E-2</v>
      </c>
      <c r="AE767" s="106">
        <f t="shared" si="139"/>
        <v>21.448888888888892</v>
      </c>
      <c r="AF767" s="105">
        <f t="shared" si="140"/>
        <v>386.08</v>
      </c>
      <c r="AG767" s="105">
        <f t="shared" si="141"/>
        <v>629.92000000000007</v>
      </c>
    </row>
    <row r="768" spans="1:33" s="88" customFormat="1" x14ac:dyDescent="0.35">
      <c r="A768" s="21">
        <v>10141103</v>
      </c>
      <c r="B768" s="115" t="s">
        <v>14786</v>
      </c>
      <c r="C768" s="259" t="s">
        <v>710</v>
      </c>
      <c r="D768" s="21" t="s">
        <v>17344</v>
      </c>
      <c r="E768" s="114" t="str">
        <f t="shared" si="131"/>
        <v>TRANSFORMADOR MARCA:  PTS28</v>
      </c>
      <c r="F768" s="21"/>
      <c r="G768" s="21"/>
      <c r="H768" s="21" t="s">
        <v>545</v>
      </c>
      <c r="I768" s="21" t="s">
        <v>17343</v>
      </c>
      <c r="J768" s="21"/>
      <c r="K768" s="21" t="s">
        <v>17342</v>
      </c>
      <c r="L768" s="21" t="s">
        <v>17341</v>
      </c>
      <c r="M768" s="21">
        <v>200</v>
      </c>
      <c r="N768" s="21">
        <v>11</v>
      </c>
      <c r="O768" s="21" t="s">
        <v>362</v>
      </c>
      <c r="P768" s="21">
        <v>3</v>
      </c>
      <c r="Q768" s="124">
        <v>2000</v>
      </c>
      <c r="R768" s="21"/>
      <c r="S768" s="21"/>
      <c r="T768" s="116">
        <v>572</v>
      </c>
      <c r="U768" s="111">
        <v>45</v>
      </c>
      <c r="V768" s="113">
        <f t="shared" si="132"/>
        <v>366.71555555555557</v>
      </c>
      <c r="W768" s="113">
        <f t="shared" si="133"/>
        <v>205.28444444444443</v>
      </c>
      <c r="X768" s="112">
        <f t="shared" si="134"/>
        <v>205284.44444444444</v>
      </c>
      <c r="Y768" s="111"/>
      <c r="Z768" s="110">
        <f t="shared" si="142"/>
        <v>28</v>
      </c>
      <c r="AA768" s="109">
        <f t="shared" si="135"/>
        <v>28.6</v>
      </c>
      <c r="AB768" s="109">
        <f t="shared" si="136"/>
        <v>28600</v>
      </c>
      <c r="AC768" s="108">
        <f t="shared" si="137"/>
        <v>543.4</v>
      </c>
      <c r="AD768" s="107">
        <f t="shared" si="138"/>
        <v>2.2222222222222223E-2</v>
      </c>
      <c r="AE768" s="106">
        <f t="shared" si="139"/>
        <v>12.075555555555555</v>
      </c>
      <c r="AF768" s="105">
        <f t="shared" si="140"/>
        <v>217.35999999999999</v>
      </c>
      <c r="AG768" s="105">
        <f t="shared" si="141"/>
        <v>354.64</v>
      </c>
    </row>
    <row r="769" spans="1:33" s="88" customFormat="1" x14ac:dyDescent="0.35">
      <c r="A769" s="21">
        <v>10141103</v>
      </c>
      <c r="B769" s="115" t="s">
        <v>14786</v>
      </c>
      <c r="C769" s="259" t="s">
        <v>710</v>
      </c>
      <c r="D769" s="21" t="s">
        <v>17339</v>
      </c>
      <c r="E769" s="114" t="str">
        <f t="shared" si="131"/>
        <v>TRANSFORMADOR MARCA:  PTS31</v>
      </c>
      <c r="F769" s="21"/>
      <c r="G769" s="21"/>
      <c r="H769" s="21" t="s">
        <v>545</v>
      </c>
      <c r="I769" s="21" t="s">
        <v>17338</v>
      </c>
      <c r="J769" s="21"/>
      <c r="K769" s="21" t="s">
        <v>17337</v>
      </c>
      <c r="L769" s="21" t="s">
        <v>17336</v>
      </c>
      <c r="M769" s="21">
        <v>160</v>
      </c>
      <c r="N769" s="21">
        <v>11</v>
      </c>
      <c r="O769" s="21" t="s">
        <v>362</v>
      </c>
      <c r="P769" s="21">
        <v>3</v>
      </c>
      <c r="Q769" s="124">
        <v>2000</v>
      </c>
      <c r="R769" s="21"/>
      <c r="S769" s="21"/>
      <c r="T769" s="116">
        <v>572</v>
      </c>
      <c r="U769" s="111">
        <v>45</v>
      </c>
      <c r="V769" s="113">
        <f t="shared" si="132"/>
        <v>366.71555555555557</v>
      </c>
      <c r="W769" s="113">
        <f t="shared" si="133"/>
        <v>205.28444444444443</v>
      </c>
      <c r="X769" s="112">
        <f t="shared" si="134"/>
        <v>205284.44444444444</v>
      </c>
      <c r="Y769" s="111"/>
      <c r="Z769" s="110">
        <f t="shared" si="142"/>
        <v>28</v>
      </c>
      <c r="AA769" s="109">
        <f t="shared" si="135"/>
        <v>28.6</v>
      </c>
      <c r="AB769" s="109">
        <f t="shared" si="136"/>
        <v>28600</v>
      </c>
      <c r="AC769" s="108">
        <f t="shared" si="137"/>
        <v>543.4</v>
      </c>
      <c r="AD769" s="107">
        <f t="shared" si="138"/>
        <v>2.2222222222222223E-2</v>
      </c>
      <c r="AE769" s="106">
        <f t="shared" si="139"/>
        <v>12.075555555555555</v>
      </c>
      <c r="AF769" s="105">
        <f t="shared" si="140"/>
        <v>217.35999999999999</v>
      </c>
      <c r="AG769" s="105">
        <f t="shared" si="141"/>
        <v>354.64</v>
      </c>
    </row>
    <row r="770" spans="1:33" s="88" customFormat="1" x14ac:dyDescent="0.35">
      <c r="A770" s="21">
        <v>10141103</v>
      </c>
      <c r="B770" s="115" t="s">
        <v>14786</v>
      </c>
      <c r="C770" s="259" t="s">
        <v>710</v>
      </c>
      <c r="D770" s="21" t="s">
        <v>17334</v>
      </c>
      <c r="E770" s="114" t="str">
        <f t="shared" ref="E770:E833" si="143">+CONCATENATE(C770," ","MARCA:",R770," ",G770," ",D770,)</f>
        <v>TRANSFORMADOR MARCA:  PTS36</v>
      </c>
      <c r="F770" s="21"/>
      <c r="G770" s="21"/>
      <c r="H770" s="21" t="s">
        <v>545</v>
      </c>
      <c r="I770" s="21" t="s">
        <v>15267</v>
      </c>
      <c r="J770" s="21"/>
      <c r="K770" s="21" t="s">
        <v>17333</v>
      </c>
      <c r="L770" s="21" t="s">
        <v>17332</v>
      </c>
      <c r="M770" s="21">
        <v>160</v>
      </c>
      <c r="N770" s="21">
        <v>33</v>
      </c>
      <c r="O770" s="21" t="s">
        <v>362</v>
      </c>
      <c r="P770" s="21">
        <v>3</v>
      </c>
      <c r="Q770" s="124">
        <v>2000</v>
      </c>
      <c r="R770" s="21"/>
      <c r="S770" s="21"/>
      <c r="T770" s="116">
        <v>991</v>
      </c>
      <c r="U770" s="111">
        <v>45</v>
      </c>
      <c r="V770" s="113">
        <f t="shared" ref="V770:V833" si="144">((Z770/U770)*(T770-AA770))+AA770</f>
        <v>635.3411111111111</v>
      </c>
      <c r="W770" s="113">
        <f t="shared" ref="W770:W833" si="145">+T770-V770</f>
        <v>355.6588888888889</v>
      </c>
      <c r="X770" s="112">
        <f t="shared" ref="X770:X833" si="146">+W770*1000</f>
        <v>355658.88888888888</v>
      </c>
      <c r="Y770" s="111"/>
      <c r="Z770" s="110">
        <f t="shared" si="142"/>
        <v>28</v>
      </c>
      <c r="AA770" s="109">
        <f t="shared" ref="AA770:AA833" si="147">(5/100*T770)</f>
        <v>49.550000000000004</v>
      </c>
      <c r="AB770" s="109">
        <f t="shared" ref="AB770:AB833" si="148">+AA770*1000</f>
        <v>49550.000000000007</v>
      </c>
      <c r="AC770" s="108">
        <f t="shared" ref="AC770:AC833" si="149">+T770-AA770</f>
        <v>941.45</v>
      </c>
      <c r="AD770" s="107">
        <f t="shared" ref="AD770:AD833" si="150">1/U770</f>
        <v>2.2222222222222223E-2</v>
      </c>
      <c r="AE770" s="106">
        <f t="shared" ref="AE770:AE833" si="151">+AC770*AD770</f>
        <v>20.921111111111113</v>
      </c>
      <c r="AF770" s="105">
        <f t="shared" ref="AF770:AF833" si="152">+T770-V770+AE770</f>
        <v>376.58</v>
      </c>
      <c r="AG770" s="105">
        <f t="shared" ref="AG770:AG833" si="153">+V770-AE770</f>
        <v>614.41999999999996</v>
      </c>
    </row>
    <row r="771" spans="1:33" s="88" customFormat="1" x14ac:dyDescent="0.35">
      <c r="A771" s="21">
        <v>10141103</v>
      </c>
      <c r="B771" s="115" t="s">
        <v>14786</v>
      </c>
      <c r="C771" s="259" t="s">
        <v>710</v>
      </c>
      <c r="D771" s="21" t="s">
        <v>17331</v>
      </c>
      <c r="E771" s="114" t="str">
        <f t="shared" si="143"/>
        <v>TRANSFORMADOR MARCA:  PTS55</v>
      </c>
      <c r="F771" s="21"/>
      <c r="G771" s="21"/>
      <c r="H771" s="21" t="s">
        <v>545</v>
      </c>
      <c r="I771" s="21" t="s">
        <v>17330</v>
      </c>
      <c r="J771" s="21"/>
      <c r="K771" s="21" t="s">
        <v>17329</v>
      </c>
      <c r="L771" s="21" t="s">
        <v>16826</v>
      </c>
      <c r="M771" s="21">
        <v>500</v>
      </c>
      <c r="N771" s="21">
        <v>11</v>
      </c>
      <c r="O771" s="21" t="s">
        <v>362</v>
      </c>
      <c r="P771" s="21">
        <v>3</v>
      </c>
      <c r="Q771" s="124">
        <v>2000</v>
      </c>
      <c r="R771" s="21"/>
      <c r="S771" s="21"/>
      <c r="T771" s="116">
        <v>1016</v>
      </c>
      <c r="U771" s="111">
        <v>45</v>
      </c>
      <c r="V771" s="113">
        <f t="shared" si="144"/>
        <v>651.36888888888893</v>
      </c>
      <c r="W771" s="113">
        <f t="shared" si="145"/>
        <v>364.63111111111107</v>
      </c>
      <c r="X771" s="112">
        <f t="shared" si="146"/>
        <v>364631.11111111107</v>
      </c>
      <c r="Y771" s="111"/>
      <c r="Z771" s="110">
        <f t="shared" si="142"/>
        <v>28</v>
      </c>
      <c r="AA771" s="109">
        <f t="shared" si="147"/>
        <v>50.800000000000004</v>
      </c>
      <c r="AB771" s="109">
        <f t="shared" si="148"/>
        <v>50800.000000000007</v>
      </c>
      <c r="AC771" s="108">
        <f t="shared" si="149"/>
        <v>965.2</v>
      </c>
      <c r="AD771" s="107">
        <f t="shared" si="150"/>
        <v>2.2222222222222223E-2</v>
      </c>
      <c r="AE771" s="106">
        <f t="shared" si="151"/>
        <v>21.448888888888892</v>
      </c>
      <c r="AF771" s="105">
        <f t="shared" si="152"/>
        <v>386.08</v>
      </c>
      <c r="AG771" s="105">
        <f t="shared" si="153"/>
        <v>629.92000000000007</v>
      </c>
    </row>
    <row r="772" spans="1:33" s="88" customFormat="1" x14ac:dyDescent="0.35">
      <c r="A772" s="21">
        <v>10141103</v>
      </c>
      <c r="B772" s="115" t="s">
        <v>14786</v>
      </c>
      <c r="C772" s="259" t="s">
        <v>710</v>
      </c>
      <c r="D772" s="21" t="s">
        <v>17327</v>
      </c>
      <c r="E772" s="114" t="str">
        <f t="shared" si="143"/>
        <v>TRANSFORMADOR MARCA:  PTS57</v>
      </c>
      <c r="F772" s="21"/>
      <c r="G772" s="21"/>
      <c r="H772" s="21" t="s">
        <v>545</v>
      </c>
      <c r="I772" s="21" t="s">
        <v>17326</v>
      </c>
      <c r="J772" s="21"/>
      <c r="K772" s="21" t="s">
        <v>17325</v>
      </c>
      <c r="L772" s="21" t="s">
        <v>17324</v>
      </c>
      <c r="M772" s="21">
        <v>100</v>
      </c>
      <c r="N772" s="21">
        <v>33</v>
      </c>
      <c r="O772" s="21" t="s">
        <v>362</v>
      </c>
      <c r="P772" s="21">
        <v>3</v>
      </c>
      <c r="Q772" s="124">
        <v>2000</v>
      </c>
      <c r="R772" s="21"/>
      <c r="S772" s="21"/>
      <c r="T772" s="116">
        <v>763</v>
      </c>
      <c r="U772" s="111">
        <v>45</v>
      </c>
      <c r="V772" s="113">
        <f t="shared" si="144"/>
        <v>489.16777777777776</v>
      </c>
      <c r="W772" s="113">
        <f t="shared" si="145"/>
        <v>273.83222222222224</v>
      </c>
      <c r="X772" s="112">
        <f t="shared" si="146"/>
        <v>273832.22222222225</v>
      </c>
      <c r="Y772" s="111"/>
      <c r="Z772" s="110">
        <f t="shared" si="142"/>
        <v>28</v>
      </c>
      <c r="AA772" s="109">
        <f t="shared" si="147"/>
        <v>38.15</v>
      </c>
      <c r="AB772" s="109">
        <f t="shared" si="148"/>
        <v>38150</v>
      </c>
      <c r="AC772" s="108">
        <f t="shared" si="149"/>
        <v>724.85</v>
      </c>
      <c r="AD772" s="107">
        <f t="shared" si="150"/>
        <v>2.2222222222222223E-2</v>
      </c>
      <c r="AE772" s="106">
        <f t="shared" si="151"/>
        <v>16.10777777777778</v>
      </c>
      <c r="AF772" s="105">
        <f t="shared" si="152"/>
        <v>289.94</v>
      </c>
      <c r="AG772" s="105">
        <f t="shared" si="153"/>
        <v>473.06</v>
      </c>
    </row>
    <row r="773" spans="1:33" s="88" customFormat="1" x14ac:dyDescent="0.35">
      <c r="A773" s="21">
        <v>10141103</v>
      </c>
      <c r="B773" s="115" t="s">
        <v>14786</v>
      </c>
      <c r="C773" s="259" t="s">
        <v>710</v>
      </c>
      <c r="D773" s="21" t="s">
        <v>17323</v>
      </c>
      <c r="E773" s="114" t="str">
        <f t="shared" si="143"/>
        <v>TRANSFORMADOR MARCA:  PTS63</v>
      </c>
      <c r="F773" s="21"/>
      <c r="G773" s="21"/>
      <c r="H773" s="21" t="s">
        <v>14848</v>
      </c>
      <c r="I773" s="21" t="s">
        <v>17322</v>
      </c>
      <c r="J773" s="21"/>
      <c r="K773" s="21" t="s">
        <v>17321</v>
      </c>
      <c r="L773" s="21" t="s">
        <v>17320</v>
      </c>
      <c r="M773" s="21">
        <v>200</v>
      </c>
      <c r="N773" s="21">
        <v>11</v>
      </c>
      <c r="O773" s="21" t="s">
        <v>362</v>
      </c>
      <c r="P773" s="21">
        <v>3</v>
      </c>
      <c r="Q773" s="124">
        <v>2000</v>
      </c>
      <c r="R773" s="21"/>
      <c r="S773" s="21"/>
      <c r="T773" s="116">
        <v>572</v>
      </c>
      <c r="U773" s="111">
        <v>45</v>
      </c>
      <c r="V773" s="113">
        <f t="shared" si="144"/>
        <v>366.71555555555557</v>
      </c>
      <c r="W773" s="113">
        <f t="shared" si="145"/>
        <v>205.28444444444443</v>
      </c>
      <c r="X773" s="112">
        <f t="shared" si="146"/>
        <v>205284.44444444444</v>
      </c>
      <c r="Y773" s="111"/>
      <c r="Z773" s="110">
        <f t="shared" si="142"/>
        <v>28</v>
      </c>
      <c r="AA773" s="109">
        <f t="shared" si="147"/>
        <v>28.6</v>
      </c>
      <c r="AB773" s="109">
        <f t="shared" si="148"/>
        <v>28600</v>
      </c>
      <c r="AC773" s="108">
        <f t="shared" si="149"/>
        <v>543.4</v>
      </c>
      <c r="AD773" s="107">
        <f t="shared" si="150"/>
        <v>2.2222222222222223E-2</v>
      </c>
      <c r="AE773" s="106">
        <f t="shared" si="151"/>
        <v>12.075555555555555</v>
      </c>
      <c r="AF773" s="105">
        <f t="shared" si="152"/>
        <v>217.35999999999999</v>
      </c>
      <c r="AG773" s="105">
        <f t="shared" si="153"/>
        <v>354.64</v>
      </c>
    </row>
    <row r="774" spans="1:33" s="88" customFormat="1" x14ac:dyDescent="0.35">
      <c r="A774" s="21">
        <v>10141103</v>
      </c>
      <c r="B774" s="115" t="s">
        <v>14786</v>
      </c>
      <c r="C774" s="259" t="s">
        <v>710</v>
      </c>
      <c r="D774" s="21" t="s">
        <v>17318</v>
      </c>
      <c r="E774" s="114" t="str">
        <f t="shared" si="143"/>
        <v>TRANSFORMADOR MARCA:  PTS64</v>
      </c>
      <c r="F774" s="21"/>
      <c r="G774" s="21"/>
      <c r="H774" s="21" t="s">
        <v>14848</v>
      </c>
      <c r="I774" s="21" t="s">
        <v>17317</v>
      </c>
      <c r="J774" s="21"/>
      <c r="K774" s="21" t="s">
        <v>17316</v>
      </c>
      <c r="L774" s="21" t="s">
        <v>17315</v>
      </c>
      <c r="M774" s="21">
        <v>100</v>
      </c>
      <c r="N774" s="21">
        <v>11</v>
      </c>
      <c r="O774" s="21" t="s">
        <v>362</v>
      </c>
      <c r="P774" s="21">
        <v>3</v>
      </c>
      <c r="Q774" s="124">
        <v>2000</v>
      </c>
      <c r="R774" s="21"/>
      <c r="S774" s="21"/>
      <c r="T774" s="116">
        <v>763</v>
      </c>
      <c r="U774" s="111">
        <v>45</v>
      </c>
      <c r="V774" s="113">
        <f t="shared" si="144"/>
        <v>489.16777777777776</v>
      </c>
      <c r="W774" s="113">
        <f t="shared" si="145"/>
        <v>273.83222222222224</v>
      </c>
      <c r="X774" s="112">
        <f t="shared" si="146"/>
        <v>273832.22222222225</v>
      </c>
      <c r="Y774" s="111"/>
      <c r="Z774" s="110">
        <f t="shared" si="142"/>
        <v>28</v>
      </c>
      <c r="AA774" s="109">
        <f t="shared" si="147"/>
        <v>38.15</v>
      </c>
      <c r="AB774" s="109">
        <f t="shared" si="148"/>
        <v>38150</v>
      </c>
      <c r="AC774" s="108">
        <f t="shared" si="149"/>
        <v>724.85</v>
      </c>
      <c r="AD774" s="107">
        <f t="shared" si="150"/>
        <v>2.2222222222222223E-2</v>
      </c>
      <c r="AE774" s="106">
        <f t="shared" si="151"/>
        <v>16.10777777777778</v>
      </c>
      <c r="AF774" s="105">
        <f t="shared" si="152"/>
        <v>289.94</v>
      </c>
      <c r="AG774" s="105">
        <f t="shared" si="153"/>
        <v>473.06</v>
      </c>
    </row>
    <row r="775" spans="1:33" s="88" customFormat="1" x14ac:dyDescent="0.35">
      <c r="A775" s="21">
        <v>10141103</v>
      </c>
      <c r="B775" s="115" t="s">
        <v>14786</v>
      </c>
      <c r="C775" s="259" t="s">
        <v>710</v>
      </c>
      <c r="D775" s="21" t="s">
        <v>17314</v>
      </c>
      <c r="E775" s="114" t="str">
        <f t="shared" si="143"/>
        <v>TRANSFORMADOR MARCA:  PTS75</v>
      </c>
      <c r="F775" s="21"/>
      <c r="G775" s="21"/>
      <c r="H775" s="21" t="s">
        <v>14848</v>
      </c>
      <c r="I775" s="21" t="s">
        <v>17313</v>
      </c>
      <c r="J775" s="21"/>
      <c r="K775" s="21" t="s">
        <v>17312</v>
      </c>
      <c r="L775" s="21" t="s">
        <v>17311</v>
      </c>
      <c r="M775" s="21">
        <v>500</v>
      </c>
      <c r="N775" s="21">
        <v>11</v>
      </c>
      <c r="O775" s="21" t="s">
        <v>362</v>
      </c>
      <c r="P775" s="21">
        <v>3</v>
      </c>
      <c r="Q775" s="124">
        <v>2000</v>
      </c>
      <c r="R775" s="21"/>
      <c r="S775" s="21"/>
      <c r="T775" s="116">
        <v>1016</v>
      </c>
      <c r="U775" s="111">
        <v>45</v>
      </c>
      <c r="V775" s="113">
        <f t="shared" si="144"/>
        <v>651.36888888888893</v>
      </c>
      <c r="W775" s="113">
        <f t="shared" si="145"/>
        <v>364.63111111111107</v>
      </c>
      <c r="X775" s="112">
        <f t="shared" si="146"/>
        <v>364631.11111111107</v>
      </c>
      <c r="Y775" s="111"/>
      <c r="Z775" s="110">
        <f t="shared" si="142"/>
        <v>28</v>
      </c>
      <c r="AA775" s="109">
        <f t="shared" si="147"/>
        <v>50.800000000000004</v>
      </c>
      <c r="AB775" s="109">
        <f t="shared" si="148"/>
        <v>50800.000000000007</v>
      </c>
      <c r="AC775" s="108">
        <f t="shared" si="149"/>
        <v>965.2</v>
      </c>
      <c r="AD775" s="107">
        <f t="shared" si="150"/>
        <v>2.2222222222222223E-2</v>
      </c>
      <c r="AE775" s="106">
        <f t="shared" si="151"/>
        <v>21.448888888888892</v>
      </c>
      <c r="AF775" s="105">
        <f t="shared" si="152"/>
        <v>386.08</v>
      </c>
      <c r="AG775" s="105">
        <f t="shared" si="153"/>
        <v>629.92000000000007</v>
      </c>
    </row>
    <row r="776" spans="1:33" s="88" customFormat="1" x14ac:dyDescent="0.35">
      <c r="A776" s="21">
        <v>10141103</v>
      </c>
      <c r="B776" s="115" t="s">
        <v>14786</v>
      </c>
      <c r="C776" s="259" t="s">
        <v>710</v>
      </c>
      <c r="D776" s="21" t="s">
        <v>17309</v>
      </c>
      <c r="E776" s="114" t="str">
        <f t="shared" si="143"/>
        <v>TRANSFORMADOR MARCA:  PTS79</v>
      </c>
      <c r="F776" s="21"/>
      <c r="G776" s="21"/>
      <c r="H776" s="21" t="s">
        <v>15725</v>
      </c>
      <c r="I776" s="21" t="s">
        <v>17308</v>
      </c>
      <c r="J776" s="21"/>
      <c r="K776" s="21" t="s">
        <v>17307</v>
      </c>
      <c r="L776" s="21" t="s">
        <v>17306</v>
      </c>
      <c r="M776" s="21">
        <v>160</v>
      </c>
      <c r="N776" s="21">
        <v>33</v>
      </c>
      <c r="O776" s="21" t="s">
        <v>362</v>
      </c>
      <c r="P776" s="21">
        <v>3</v>
      </c>
      <c r="Q776" s="124">
        <v>2000</v>
      </c>
      <c r="R776" s="21"/>
      <c r="S776" s="21"/>
      <c r="T776" s="116">
        <v>991</v>
      </c>
      <c r="U776" s="111">
        <v>45</v>
      </c>
      <c r="V776" s="113">
        <f t="shared" si="144"/>
        <v>635.3411111111111</v>
      </c>
      <c r="W776" s="113">
        <f t="shared" si="145"/>
        <v>355.6588888888889</v>
      </c>
      <c r="X776" s="112">
        <f t="shared" si="146"/>
        <v>355658.88888888888</v>
      </c>
      <c r="Y776" s="111"/>
      <c r="Z776" s="110">
        <f t="shared" si="142"/>
        <v>28</v>
      </c>
      <c r="AA776" s="109">
        <f t="shared" si="147"/>
        <v>49.550000000000004</v>
      </c>
      <c r="AB776" s="109">
        <f t="shared" si="148"/>
        <v>49550.000000000007</v>
      </c>
      <c r="AC776" s="108">
        <f t="shared" si="149"/>
        <v>941.45</v>
      </c>
      <c r="AD776" s="107">
        <f t="shared" si="150"/>
        <v>2.2222222222222223E-2</v>
      </c>
      <c r="AE776" s="106">
        <f t="shared" si="151"/>
        <v>20.921111111111113</v>
      </c>
      <c r="AF776" s="105">
        <f t="shared" si="152"/>
        <v>376.58</v>
      </c>
      <c r="AG776" s="105">
        <f t="shared" si="153"/>
        <v>614.41999999999996</v>
      </c>
    </row>
    <row r="777" spans="1:33" s="88" customFormat="1" x14ac:dyDescent="0.35">
      <c r="A777" s="21">
        <v>10141103</v>
      </c>
      <c r="B777" s="115" t="s">
        <v>14786</v>
      </c>
      <c r="C777" s="259" t="s">
        <v>710</v>
      </c>
      <c r="D777" s="21" t="s">
        <v>17305</v>
      </c>
      <c r="E777" s="114" t="str">
        <f t="shared" si="143"/>
        <v>TRANSFORMADOR MARCA:  PTS80</v>
      </c>
      <c r="F777" s="21"/>
      <c r="G777" s="21"/>
      <c r="H777" s="21" t="s">
        <v>15725</v>
      </c>
      <c r="I777" s="21" t="s">
        <v>17304</v>
      </c>
      <c r="J777" s="21"/>
      <c r="K777" s="21" t="s">
        <v>17303</v>
      </c>
      <c r="L777" s="21" t="s">
        <v>17302</v>
      </c>
      <c r="M777" s="21">
        <v>100</v>
      </c>
      <c r="N777" s="21">
        <v>33</v>
      </c>
      <c r="O777" s="21" t="s">
        <v>362</v>
      </c>
      <c r="P777" s="21">
        <v>3</v>
      </c>
      <c r="Q777" s="124">
        <v>2000</v>
      </c>
      <c r="R777" s="21"/>
      <c r="S777" s="21"/>
      <c r="T777" s="116">
        <v>763</v>
      </c>
      <c r="U777" s="111">
        <v>45</v>
      </c>
      <c r="V777" s="113">
        <f t="shared" si="144"/>
        <v>489.16777777777776</v>
      </c>
      <c r="W777" s="113">
        <f t="shared" si="145"/>
        <v>273.83222222222224</v>
      </c>
      <c r="X777" s="112">
        <f t="shared" si="146"/>
        <v>273832.22222222225</v>
      </c>
      <c r="Y777" s="111"/>
      <c r="Z777" s="110">
        <f t="shared" si="142"/>
        <v>28</v>
      </c>
      <c r="AA777" s="109">
        <f t="shared" si="147"/>
        <v>38.15</v>
      </c>
      <c r="AB777" s="109">
        <f t="shared" si="148"/>
        <v>38150</v>
      </c>
      <c r="AC777" s="108">
        <f t="shared" si="149"/>
        <v>724.85</v>
      </c>
      <c r="AD777" s="107">
        <f t="shared" si="150"/>
        <v>2.2222222222222223E-2</v>
      </c>
      <c r="AE777" s="106">
        <f t="shared" si="151"/>
        <v>16.10777777777778</v>
      </c>
      <c r="AF777" s="105">
        <f t="shared" si="152"/>
        <v>289.94</v>
      </c>
      <c r="AG777" s="105">
        <f t="shared" si="153"/>
        <v>473.06</v>
      </c>
    </row>
    <row r="778" spans="1:33" s="88" customFormat="1" x14ac:dyDescent="0.35">
      <c r="A778" s="21">
        <v>10141103</v>
      </c>
      <c r="B778" s="115" t="s">
        <v>14786</v>
      </c>
      <c r="C778" s="259" t="s">
        <v>710</v>
      </c>
      <c r="D778" s="21" t="s">
        <v>17300</v>
      </c>
      <c r="E778" s="114" t="str">
        <f t="shared" si="143"/>
        <v>TRANSFORMADOR MARCA:  PTS81</v>
      </c>
      <c r="F778" s="21"/>
      <c r="G778" s="21"/>
      <c r="H778" s="21" t="s">
        <v>15725</v>
      </c>
      <c r="I778" s="21" t="s">
        <v>17299</v>
      </c>
      <c r="J778" s="21"/>
      <c r="K778" s="21" t="s">
        <v>17298</v>
      </c>
      <c r="L778" s="21" t="s">
        <v>17297</v>
      </c>
      <c r="M778" s="21">
        <v>250</v>
      </c>
      <c r="N778" s="21">
        <v>33</v>
      </c>
      <c r="O778" s="21" t="s">
        <v>362</v>
      </c>
      <c r="P778" s="21">
        <v>3</v>
      </c>
      <c r="Q778" s="124">
        <v>2000</v>
      </c>
      <c r="R778" s="21"/>
      <c r="S778" s="21"/>
      <c r="T778" s="116">
        <v>991</v>
      </c>
      <c r="U778" s="111">
        <v>45</v>
      </c>
      <c r="V778" s="113">
        <f t="shared" si="144"/>
        <v>635.3411111111111</v>
      </c>
      <c r="W778" s="113">
        <f t="shared" si="145"/>
        <v>355.6588888888889</v>
      </c>
      <c r="X778" s="112">
        <f t="shared" si="146"/>
        <v>355658.88888888888</v>
      </c>
      <c r="Y778" s="111"/>
      <c r="Z778" s="110">
        <f t="shared" si="142"/>
        <v>28</v>
      </c>
      <c r="AA778" s="109">
        <f t="shared" si="147"/>
        <v>49.550000000000004</v>
      </c>
      <c r="AB778" s="109">
        <f t="shared" si="148"/>
        <v>49550.000000000007</v>
      </c>
      <c r="AC778" s="108">
        <f t="shared" si="149"/>
        <v>941.45</v>
      </c>
      <c r="AD778" s="107">
        <f t="shared" si="150"/>
        <v>2.2222222222222223E-2</v>
      </c>
      <c r="AE778" s="106">
        <f t="shared" si="151"/>
        <v>20.921111111111113</v>
      </c>
      <c r="AF778" s="105">
        <f t="shared" si="152"/>
        <v>376.58</v>
      </c>
      <c r="AG778" s="105">
        <f t="shared" si="153"/>
        <v>614.41999999999996</v>
      </c>
    </row>
    <row r="779" spans="1:33" s="88" customFormat="1" x14ac:dyDescent="0.35">
      <c r="A779" s="21">
        <v>10141103</v>
      </c>
      <c r="B779" s="115" t="s">
        <v>14786</v>
      </c>
      <c r="C779" s="259" t="s">
        <v>710</v>
      </c>
      <c r="D779" s="21">
        <v>108</v>
      </c>
      <c r="E779" s="114" t="str">
        <f t="shared" si="143"/>
        <v>TRANSFORMADOR MARCA:  108</v>
      </c>
      <c r="F779" s="21"/>
      <c r="G779" s="21"/>
      <c r="H779" s="21" t="s">
        <v>15359</v>
      </c>
      <c r="I779" s="21" t="s">
        <v>17295</v>
      </c>
      <c r="J779" s="21"/>
      <c r="K779" s="21" t="s">
        <v>17294</v>
      </c>
      <c r="L779" s="21" t="s">
        <v>17293</v>
      </c>
      <c r="M779" s="21">
        <v>200</v>
      </c>
      <c r="N779" s="21">
        <v>33</v>
      </c>
      <c r="O779" s="21" t="s">
        <v>362</v>
      </c>
      <c r="P779" s="21">
        <v>3</v>
      </c>
      <c r="Q779" s="124">
        <v>2000</v>
      </c>
      <c r="R779" s="21"/>
      <c r="S779" s="21"/>
      <c r="T779" s="116">
        <v>991</v>
      </c>
      <c r="U779" s="111">
        <v>45</v>
      </c>
      <c r="V779" s="113">
        <f t="shared" si="144"/>
        <v>635.3411111111111</v>
      </c>
      <c r="W779" s="113">
        <f t="shared" si="145"/>
        <v>355.6588888888889</v>
      </c>
      <c r="X779" s="112">
        <f t="shared" si="146"/>
        <v>355658.88888888888</v>
      </c>
      <c r="Y779" s="111"/>
      <c r="Z779" s="110">
        <f t="shared" si="142"/>
        <v>28</v>
      </c>
      <c r="AA779" s="109">
        <f t="shared" si="147"/>
        <v>49.550000000000004</v>
      </c>
      <c r="AB779" s="109">
        <f t="shared" si="148"/>
        <v>49550.000000000007</v>
      </c>
      <c r="AC779" s="108">
        <f t="shared" si="149"/>
        <v>941.45</v>
      </c>
      <c r="AD779" s="107">
        <f t="shared" si="150"/>
        <v>2.2222222222222223E-2</v>
      </c>
      <c r="AE779" s="106">
        <f t="shared" si="151"/>
        <v>20.921111111111113</v>
      </c>
      <c r="AF779" s="105">
        <f t="shared" si="152"/>
        <v>376.58</v>
      </c>
      <c r="AG779" s="105">
        <f t="shared" si="153"/>
        <v>614.41999999999996</v>
      </c>
    </row>
    <row r="780" spans="1:33" s="88" customFormat="1" x14ac:dyDescent="0.35">
      <c r="A780" s="21">
        <v>10141103</v>
      </c>
      <c r="B780" s="115" t="s">
        <v>14786</v>
      </c>
      <c r="C780" s="259" t="s">
        <v>710</v>
      </c>
      <c r="D780" s="21">
        <v>109</v>
      </c>
      <c r="E780" s="114" t="str">
        <f t="shared" si="143"/>
        <v>TRANSFORMADOR MARCA:  109</v>
      </c>
      <c r="F780" s="21"/>
      <c r="G780" s="21"/>
      <c r="H780" s="21" t="s">
        <v>15359</v>
      </c>
      <c r="I780" s="21" t="s">
        <v>17292</v>
      </c>
      <c r="J780" s="21"/>
      <c r="K780" s="21" t="s">
        <v>17291</v>
      </c>
      <c r="L780" s="21" t="s">
        <v>17290</v>
      </c>
      <c r="M780" s="21">
        <v>100</v>
      </c>
      <c r="N780" s="21">
        <v>33</v>
      </c>
      <c r="O780" s="21" t="s">
        <v>362</v>
      </c>
      <c r="P780" s="21">
        <v>3</v>
      </c>
      <c r="Q780" s="124">
        <v>2000</v>
      </c>
      <c r="R780" s="21"/>
      <c r="S780" s="21"/>
      <c r="T780" s="116">
        <v>763</v>
      </c>
      <c r="U780" s="111">
        <v>45</v>
      </c>
      <c r="V780" s="113">
        <f t="shared" si="144"/>
        <v>489.16777777777776</v>
      </c>
      <c r="W780" s="113">
        <f t="shared" si="145"/>
        <v>273.83222222222224</v>
      </c>
      <c r="X780" s="112">
        <f t="shared" si="146"/>
        <v>273832.22222222225</v>
      </c>
      <c r="Y780" s="111"/>
      <c r="Z780" s="110">
        <f t="shared" si="142"/>
        <v>28</v>
      </c>
      <c r="AA780" s="109">
        <f t="shared" si="147"/>
        <v>38.15</v>
      </c>
      <c r="AB780" s="109">
        <f t="shared" si="148"/>
        <v>38150</v>
      </c>
      <c r="AC780" s="108">
        <f t="shared" si="149"/>
        <v>724.85</v>
      </c>
      <c r="AD780" s="107">
        <f t="shared" si="150"/>
        <v>2.2222222222222223E-2</v>
      </c>
      <c r="AE780" s="106">
        <f t="shared" si="151"/>
        <v>16.10777777777778</v>
      </c>
      <c r="AF780" s="105">
        <f t="shared" si="152"/>
        <v>289.94</v>
      </c>
      <c r="AG780" s="105">
        <f t="shared" si="153"/>
        <v>473.06</v>
      </c>
    </row>
    <row r="781" spans="1:33" s="88" customFormat="1" x14ac:dyDescent="0.35">
      <c r="A781" s="21">
        <v>10141103</v>
      </c>
      <c r="B781" s="115" t="s">
        <v>14786</v>
      </c>
      <c r="C781" s="259" t="s">
        <v>710</v>
      </c>
      <c r="D781" s="21">
        <v>111</v>
      </c>
      <c r="E781" s="114" t="str">
        <f t="shared" si="143"/>
        <v>TRANSFORMADOR MARCA:  111</v>
      </c>
      <c r="F781" s="57"/>
      <c r="G781" s="21"/>
      <c r="H781" s="21" t="s">
        <v>15004</v>
      </c>
      <c r="I781" s="21" t="s">
        <v>17288</v>
      </c>
      <c r="J781" s="21"/>
      <c r="K781" s="21" t="s">
        <v>16036</v>
      </c>
      <c r="L781" s="21" t="s">
        <v>16035</v>
      </c>
      <c r="M781" s="21">
        <v>100</v>
      </c>
      <c r="N781" s="21">
        <v>33</v>
      </c>
      <c r="O781" s="21" t="s">
        <v>362</v>
      </c>
      <c r="P781" s="21">
        <v>3</v>
      </c>
      <c r="Q781" s="124">
        <v>2000</v>
      </c>
      <c r="R781" s="21"/>
      <c r="S781" s="21"/>
      <c r="T781" s="116">
        <v>763</v>
      </c>
      <c r="U781" s="111">
        <v>45</v>
      </c>
      <c r="V781" s="113">
        <f t="shared" si="144"/>
        <v>489.16777777777776</v>
      </c>
      <c r="W781" s="113">
        <f t="shared" si="145"/>
        <v>273.83222222222224</v>
      </c>
      <c r="X781" s="112">
        <f t="shared" si="146"/>
        <v>273832.22222222225</v>
      </c>
      <c r="Y781" s="111"/>
      <c r="Z781" s="110">
        <f t="shared" si="142"/>
        <v>28</v>
      </c>
      <c r="AA781" s="109">
        <f t="shared" si="147"/>
        <v>38.15</v>
      </c>
      <c r="AB781" s="109">
        <f t="shared" si="148"/>
        <v>38150</v>
      </c>
      <c r="AC781" s="108">
        <f t="shared" si="149"/>
        <v>724.85</v>
      </c>
      <c r="AD781" s="107">
        <f t="shared" si="150"/>
        <v>2.2222222222222223E-2</v>
      </c>
      <c r="AE781" s="106">
        <f t="shared" si="151"/>
        <v>16.10777777777778</v>
      </c>
      <c r="AF781" s="105">
        <f t="shared" si="152"/>
        <v>289.94</v>
      </c>
      <c r="AG781" s="105">
        <f t="shared" si="153"/>
        <v>473.06</v>
      </c>
    </row>
    <row r="782" spans="1:33" s="88" customFormat="1" x14ac:dyDescent="0.35">
      <c r="A782" s="21">
        <v>10141103</v>
      </c>
      <c r="B782" s="115" t="s">
        <v>14786</v>
      </c>
      <c r="C782" s="259" t="s">
        <v>710</v>
      </c>
      <c r="D782" s="21">
        <v>112</v>
      </c>
      <c r="E782" s="114" t="str">
        <f t="shared" si="143"/>
        <v>TRANSFORMADOR MARCA:  112</v>
      </c>
      <c r="F782" s="57"/>
      <c r="G782" s="21"/>
      <c r="H782" s="21" t="s">
        <v>15004</v>
      </c>
      <c r="I782" s="21" t="s">
        <v>17286</v>
      </c>
      <c r="J782" s="21"/>
      <c r="K782" s="21" t="s">
        <v>16279</v>
      </c>
      <c r="L782" s="21" t="s">
        <v>16278</v>
      </c>
      <c r="M782" s="21">
        <v>250</v>
      </c>
      <c r="N782" s="21">
        <v>33</v>
      </c>
      <c r="O782" s="21" t="s">
        <v>362</v>
      </c>
      <c r="P782" s="21">
        <v>3</v>
      </c>
      <c r="Q782" s="124">
        <v>2000</v>
      </c>
      <c r="R782" s="21"/>
      <c r="S782" s="21"/>
      <c r="T782" s="116">
        <v>991</v>
      </c>
      <c r="U782" s="111">
        <v>45</v>
      </c>
      <c r="V782" s="113">
        <f t="shared" si="144"/>
        <v>635.3411111111111</v>
      </c>
      <c r="W782" s="113">
        <f t="shared" si="145"/>
        <v>355.6588888888889</v>
      </c>
      <c r="X782" s="112">
        <f t="shared" si="146"/>
        <v>355658.88888888888</v>
      </c>
      <c r="Y782" s="111"/>
      <c r="Z782" s="110">
        <f t="shared" si="142"/>
        <v>28</v>
      </c>
      <c r="AA782" s="109">
        <f t="shared" si="147"/>
        <v>49.550000000000004</v>
      </c>
      <c r="AB782" s="109">
        <f t="shared" si="148"/>
        <v>49550.000000000007</v>
      </c>
      <c r="AC782" s="108">
        <f t="shared" si="149"/>
        <v>941.45</v>
      </c>
      <c r="AD782" s="107">
        <f t="shared" si="150"/>
        <v>2.2222222222222223E-2</v>
      </c>
      <c r="AE782" s="106">
        <f t="shared" si="151"/>
        <v>20.921111111111113</v>
      </c>
      <c r="AF782" s="105">
        <f t="shared" si="152"/>
        <v>376.58</v>
      </c>
      <c r="AG782" s="105">
        <f t="shared" si="153"/>
        <v>614.41999999999996</v>
      </c>
    </row>
    <row r="783" spans="1:33" s="88" customFormat="1" x14ac:dyDescent="0.35">
      <c r="A783" s="21">
        <v>10141103</v>
      </c>
      <c r="B783" s="115" t="s">
        <v>14786</v>
      </c>
      <c r="C783" s="259" t="s">
        <v>710</v>
      </c>
      <c r="D783" s="21">
        <v>113</v>
      </c>
      <c r="E783" s="114" t="str">
        <f t="shared" si="143"/>
        <v>TRANSFORMADOR MARCA:  113</v>
      </c>
      <c r="F783" s="57"/>
      <c r="G783" s="21"/>
      <c r="H783" s="21" t="s">
        <v>15004</v>
      </c>
      <c r="I783" s="21" t="s">
        <v>17284</v>
      </c>
      <c r="J783" s="21"/>
      <c r="K783" s="21" t="s">
        <v>16033</v>
      </c>
      <c r="L783" s="21" t="s">
        <v>17283</v>
      </c>
      <c r="M783" s="21">
        <v>250</v>
      </c>
      <c r="N783" s="21">
        <v>33</v>
      </c>
      <c r="O783" s="21" t="s">
        <v>362</v>
      </c>
      <c r="P783" s="21">
        <v>3</v>
      </c>
      <c r="Q783" s="124">
        <v>2000</v>
      </c>
      <c r="R783" s="21"/>
      <c r="S783" s="21"/>
      <c r="T783" s="116">
        <v>991</v>
      </c>
      <c r="U783" s="111">
        <v>45</v>
      </c>
      <c r="V783" s="113">
        <f t="shared" si="144"/>
        <v>635.3411111111111</v>
      </c>
      <c r="W783" s="113">
        <f t="shared" si="145"/>
        <v>355.6588888888889</v>
      </c>
      <c r="X783" s="112">
        <f t="shared" si="146"/>
        <v>355658.88888888888</v>
      </c>
      <c r="Y783" s="111"/>
      <c r="Z783" s="110">
        <f t="shared" si="142"/>
        <v>28</v>
      </c>
      <c r="AA783" s="109">
        <f t="shared" si="147"/>
        <v>49.550000000000004</v>
      </c>
      <c r="AB783" s="109">
        <f t="shared" si="148"/>
        <v>49550.000000000007</v>
      </c>
      <c r="AC783" s="108">
        <f t="shared" si="149"/>
        <v>941.45</v>
      </c>
      <c r="AD783" s="107">
        <f t="shared" si="150"/>
        <v>2.2222222222222223E-2</v>
      </c>
      <c r="AE783" s="106">
        <f t="shared" si="151"/>
        <v>20.921111111111113</v>
      </c>
      <c r="AF783" s="105">
        <f t="shared" si="152"/>
        <v>376.58</v>
      </c>
      <c r="AG783" s="105">
        <f t="shared" si="153"/>
        <v>614.41999999999996</v>
      </c>
    </row>
    <row r="784" spans="1:33" s="88" customFormat="1" x14ac:dyDescent="0.35">
      <c r="A784" s="21">
        <v>10141103</v>
      </c>
      <c r="B784" s="115" t="s">
        <v>14786</v>
      </c>
      <c r="C784" s="259" t="s">
        <v>710</v>
      </c>
      <c r="D784" s="21">
        <v>114</v>
      </c>
      <c r="E784" s="114" t="str">
        <f t="shared" si="143"/>
        <v>TRANSFORMADOR MARCA:  114</v>
      </c>
      <c r="F784" s="57"/>
      <c r="G784" s="21"/>
      <c r="H784" s="21" t="s">
        <v>15004</v>
      </c>
      <c r="I784" s="21" t="s">
        <v>17282</v>
      </c>
      <c r="J784" s="21"/>
      <c r="K784" s="21" t="s">
        <v>17281</v>
      </c>
      <c r="L784" s="21" t="s">
        <v>17280</v>
      </c>
      <c r="M784" s="21">
        <v>250</v>
      </c>
      <c r="N784" s="21">
        <v>33</v>
      </c>
      <c r="O784" s="21" t="s">
        <v>362</v>
      </c>
      <c r="P784" s="21">
        <v>3</v>
      </c>
      <c r="Q784" s="124">
        <v>2000</v>
      </c>
      <c r="R784" s="21"/>
      <c r="S784" s="21"/>
      <c r="T784" s="116">
        <v>991</v>
      </c>
      <c r="U784" s="111">
        <v>45</v>
      </c>
      <c r="V784" s="113">
        <f t="shared" si="144"/>
        <v>635.3411111111111</v>
      </c>
      <c r="W784" s="113">
        <f t="shared" si="145"/>
        <v>355.6588888888889</v>
      </c>
      <c r="X784" s="112">
        <f t="shared" si="146"/>
        <v>355658.88888888888</v>
      </c>
      <c r="Y784" s="111"/>
      <c r="Z784" s="110">
        <f t="shared" si="142"/>
        <v>28</v>
      </c>
      <c r="AA784" s="109">
        <f t="shared" si="147"/>
        <v>49.550000000000004</v>
      </c>
      <c r="AB784" s="109">
        <f t="shared" si="148"/>
        <v>49550.000000000007</v>
      </c>
      <c r="AC784" s="108">
        <f t="shared" si="149"/>
        <v>941.45</v>
      </c>
      <c r="AD784" s="107">
        <f t="shared" si="150"/>
        <v>2.2222222222222223E-2</v>
      </c>
      <c r="AE784" s="106">
        <f t="shared" si="151"/>
        <v>20.921111111111113</v>
      </c>
      <c r="AF784" s="105">
        <f t="shared" si="152"/>
        <v>376.58</v>
      </c>
      <c r="AG784" s="105">
        <f t="shared" si="153"/>
        <v>614.41999999999996</v>
      </c>
    </row>
    <row r="785" spans="1:33" s="88" customFormat="1" x14ac:dyDescent="0.35">
      <c r="A785" s="21">
        <v>10141103</v>
      </c>
      <c r="B785" s="115" t="s">
        <v>14786</v>
      </c>
      <c r="C785" s="259" t="s">
        <v>710</v>
      </c>
      <c r="D785" s="21">
        <v>115</v>
      </c>
      <c r="E785" s="114" t="str">
        <f t="shared" si="143"/>
        <v>TRANSFORMADOR MARCA:  115</v>
      </c>
      <c r="F785" s="57"/>
      <c r="G785" s="21"/>
      <c r="H785" s="21" t="s">
        <v>15004</v>
      </c>
      <c r="I785" s="21" t="s">
        <v>17279</v>
      </c>
      <c r="J785" s="21"/>
      <c r="K785" s="21" t="s">
        <v>17278</v>
      </c>
      <c r="L785" s="21" t="s">
        <v>17277</v>
      </c>
      <c r="M785" s="21">
        <v>100</v>
      </c>
      <c r="N785" s="21">
        <v>33</v>
      </c>
      <c r="O785" s="21" t="s">
        <v>362</v>
      </c>
      <c r="P785" s="21">
        <v>3</v>
      </c>
      <c r="Q785" s="124">
        <v>2000</v>
      </c>
      <c r="R785" s="21"/>
      <c r="S785" s="21"/>
      <c r="T785" s="116">
        <v>763</v>
      </c>
      <c r="U785" s="111">
        <v>45</v>
      </c>
      <c r="V785" s="113">
        <f t="shared" si="144"/>
        <v>489.16777777777776</v>
      </c>
      <c r="W785" s="113">
        <f t="shared" si="145"/>
        <v>273.83222222222224</v>
      </c>
      <c r="X785" s="112">
        <f t="shared" si="146"/>
        <v>273832.22222222225</v>
      </c>
      <c r="Y785" s="111"/>
      <c r="Z785" s="110">
        <f t="shared" si="142"/>
        <v>28</v>
      </c>
      <c r="AA785" s="109">
        <f t="shared" si="147"/>
        <v>38.15</v>
      </c>
      <c r="AB785" s="109">
        <f t="shared" si="148"/>
        <v>38150</v>
      </c>
      <c r="AC785" s="108">
        <f t="shared" si="149"/>
        <v>724.85</v>
      </c>
      <c r="AD785" s="107">
        <f t="shared" si="150"/>
        <v>2.2222222222222223E-2</v>
      </c>
      <c r="AE785" s="106">
        <f t="shared" si="151"/>
        <v>16.10777777777778</v>
      </c>
      <c r="AF785" s="105">
        <f t="shared" si="152"/>
        <v>289.94</v>
      </c>
      <c r="AG785" s="105">
        <f t="shared" si="153"/>
        <v>473.06</v>
      </c>
    </row>
    <row r="786" spans="1:33" s="88" customFormat="1" x14ac:dyDescent="0.35">
      <c r="A786" s="21">
        <v>10141103</v>
      </c>
      <c r="B786" s="115" t="s">
        <v>14786</v>
      </c>
      <c r="C786" s="259" t="s">
        <v>710</v>
      </c>
      <c r="D786" s="21">
        <v>117</v>
      </c>
      <c r="E786" s="114" t="str">
        <f t="shared" si="143"/>
        <v>TRANSFORMADOR MARCA:  117</v>
      </c>
      <c r="F786" s="57"/>
      <c r="G786" s="21"/>
      <c r="H786" s="21" t="s">
        <v>15004</v>
      </c>
      <c r="I786" s="21" t="s">
        <v>17275</v>
      </c>
      <c r="J786" s="21"/>
      <c r="K786" s="21" t="s">
        <v>17274</v>
      </c>
      <c r="L786" s="21" t="s">
        <v>17273</v>
      </c>
      <c r="M786" s="21">
        <v>50</v>
      </c>
      <c r="N786" s="21">
        <v>33</v>
      </c>
      <c r="O786" s="21" t="s">
        <v>362</v>
      </c>
      <c r="P786" s="21">
        <v>3</v>
      </c>
      <c r="Q786" s="124">
        <v>2000</v>
      </c>
      <c r="R786" s="21"/>
      <c r="S786" s="21"/>
      <c r="T786" s="116">
        <v>643</v>
      </c>
      <c r="U786" s="111">
        <v>45</v>
      </c>
      <c r="V786" s="113">
        <f t="shared" si="144"/>
        <v>412.23444444444442</v>
      </c>
      <c r="W786" s="113">
        <f t="shared" si="145"/>
        <v>230.76555555555558</v>
      </c>
      <c r="X786" s="112">
        <f t="shared" si="146"/>
        <v>230765.55555555559</v>
      </c>
      <c r="Y786" s="111"/>
      <c r="Z786" s="110">
        <f t="shared" si="142"/>
        <v>28</v>
      </c>
      <c r="AA786" s="109">
        <f t="shared" si="147"/>
        <v>32.15</v>
      </c>
      <c r="AB786" s="109">
        <f t="shared" si="148"/>
        <v>32150</v>
      </c>
      <c r="AC786" s="108">
        <f t="shared" si="149"/>
        <v>610.85</v>
      </c>
      <c r="AD786" s="107">
        <f t="shared" si="150"/>
        <v>2.2222222222222223E-2</v>
      </c>
      <c r="AE786" s="106">
        <f t="shared" si="151"/>
        <v>13.574444444444445</v>
      </c>
      <c r="AF786" s="105">
        <f t="shared" si="152"/>
        <v>244.34000000000003</v>
      </c>
      <c r="AG786" s="105">
        <f t="shared" si="153"/>
        <v>398.65999999999997</v>
      </c>
    </row>
    <row r="787" spans="1:33" s="88" customFormat="1" x14ac:dyDescent="0.35">
      <c r="A787" s="21">
        <v>10141103</v>
      </c>
      <c r="B787" s="115" t="s">
        <v>14786</v>
      </c>
      <c r="C787" s="259" t="s">
        <v>710</v>
      </c>
      <c r="D787" s="21">
        <v>119</v>
      </c>
      <c r="E787" s="114" t="str">
        <f t="shared" si="143"/>
        <v>TRANSFORMADOR MARCA:  119</v>
      </c>
      <c r="F787" s="57"/>
      <c r="G787" s="21"/>
      <c r="H787" s="21" t="s">
        <v>15729</v>
      </c>
      <c r="I787" s="21" t="s">
        <v>15728</v>
      </c>
      <c r="J787" s="21"/>
      <c r="K787" s="21" t="s">
        <v>17272</v>
      </c>
      <c r="L787" s="21" t="s">
        <v>17271</v>
      </c>
      <c r="M787" s="21">
        <v>160</v>
      </c>
      <c r="N787" s="21">
        <v>33</v>
      </c>
      <c r="O787" s="21" t="s">
        <v>362</v>
      </c>
      <c r="P787" s="21">
        <v>3</v>
      </c>
      <c r="Q787" s="124">
        <v>2000</v>
      </c>
      <c r="R787" s="21"/>
      <c r="S787" s="21"/>
      <c r="T787" s="116">
        <v>991</v>
      </c>
      <c r="U787" s="111">
        <v>45</v>
      </c>
      <c r="V787" s="113">
        <f t="shared" si="144"/>
        <v>635.3411111111111</v>
      </c>
      <c r="W787" s="113">
        <f t="shared" si="145"/>
        <v>355.6588888888889</v>
      </c>
      <c r="X787" s="112">
        <f t="shared" si="146"/>
        <v>355658.88888888888</v>
      </c>
      <c r="Y787" s="111"/>
      <c r="Z787" s="110">
        <f t="shared" si="142"/>
        <v>28</v>
      </c>
      <c r="AA787" s="109">
        <f t="shared" si="147"/>
        <v>49.550000000000004</v>
      </c>
      <c r="AB787" s="109">
        <f t="shared" si="148"/>
        <v>49550.000000000007</v>
      </c>
      <c r="AC787" s="108">
        <f t="shared" si="149"/>
        <v>941.45</v>
      </c>
      <c r="AD787" s="107">
        <f t="shared" si="150"/>
        <v>2.2222222222222223E-2</v>
      </c>
      <c r="AE787" s="106">
        <f t="shared" si="151"/>
        <v>20.921111111111113</v>
      </c>
      <c r="AF787" s="105">
        <f t="shared" si="152"/>
        <v>376.58</v>
      </c>
      <c r="AG787" s="105">
        <f t="shared" si="153"/>
        <v>614.41999999999996</v>
      </c>
    </row>
    <row r="788" spans="1:33" s="88" customFormat="1" x14ac:dyDescent="0.35">
      <c r="A788" s="21">
        <v>10141103</v>
      </c>
      <c r="B788" s="115" t="s">
        <v>14786</v>
      </c>
      <c r="C788" s="259" t="s">
        <v>710</v>
      </c>
      <c r="D788" s="21">
        <v>121</v>
      </c>
      <c r="E788" s="114" t="str">
        <f t="shared" si="143"/>
        <v>TRANSFORMADOR MARCA:  121</v>
      </c>
      <c r="F788" s="57"/>
      <c r="G788" s="21"/>
      <c r="H788" s="21" t="s">
        <v>15004</v>
      </c>
      <c r="I788" s="21" t="s">
        <v>17269</v>
      </c>
      <c r="J788" s="21"/>
      <c r="K788" s="21" t="s">
        <v>17268</v>
      </c>
      <c r="L788" s="21" t="s">
        <v>17267</v>
      </c>
      <c r="M788" s="21">
        <v>100</v>
      </c>
      <c r="N788" s="21">
        <v>33</v>
      </c>
      <c r="O788" s="21" t="s">
        <v>362</v>
      </c>
      <c r="P788" s="21">
        <v>3</v>
      </c>
      <c r="Q788" s="124">
        <v>2000</v>
      </c>
      <c r="R788" s="21"/>
      <c r="S788" s="21"/>
      <c r="T788" s="116">
        <v>763</v>
      </c>
      <c r="U788" s="111">
        <v>45</v>
      </c>
      <c r="V788" s="113">
        <f t="shared" si="144"/>
        <v>489.16777777777776</v>
      </c>
      <c r="W788" s="113">
        <f t="shared" si="145"/>
        <v>273.83222222222224</v>
      </c>
      <c r="X788" s="112">
        <f t="shared" si="146"/>
        <v>273832.22222222225</v>
      </c>
      <c r="Y788" s="111"/>
      <c r="Z788" s="110">
        <f t="shared" si="142"/>
        <v>28</v>
      </c>
      <c r="AA788" s="109">
        <f t="shared" si="147"/>
        <v>38.15</v>
      </c>
      <c r="AB788" s="109">
        <f t="shared" si="148"/>
        <v>38150</v>
      </c>
      <c r="AC788" s="108">
        <f t="shared" si="149"/>
        <v>724.85</v>
      </c>
      <c r="AD788" s="107">
        <f t="shared" si="150"/>
        <v>2.2222222222222223E-2</v>
      </c>
      <c r="AE788" s="106">
        <f t="shared" si="151"/>
        <v>16.10777777777778</v>
      </c>
      <c r="AF788" s="105">
        <f t="shared" si="152"/>
        <v>289.94</v>
      </c>
      <c r="AG788" s="105">
        <f t="shared" si="153"/>
        <v>473.06</v>
      </c>
    </row>
    <row r="789" spans="1:33" s="88" customFormat="1" x14ac:dyDescent="0.35">
      <c r="A789" s="21">
        <v>10141103</v>
      </c>
      <c r="B789" s="115" t="s">
        <v>14786</v>
      </c>
      <c r="C789" s="259" t="s">
        <v>710</v>
      </c>
      <c r="D789" s="21">
        <v>122</v>
      </c>
      <c r="E789" s="114" t="str">
        <f t="shared" si="143"/>
        <v>TRANSFORMADOR MARCA:  122</v>
      </c>
      <c r="F789" s="57"/>
      <c r="G789" s="21"/>
      <c r="H789" s="21" t="s">
        <v>15004</v>
      </c>
      <c r="I789" s="21" t="s">
        <v>17265</v>
      </c>
      <c r="J789" s="21"/>
      <c r="K789" s="21" t="s">
        <v>17264</v>
      </c>
      <c r="L789" s="21" t="s">
        <v>17263</v>
      </c>
      <c r="M789" s="21">
        <v>100</v>
      </c>
      <c r="N789" s="21">
        <v>33</v>
      </c>
      <c r="O789" s="21" t="s">
        <v>362</v>
      </c>
      <c r="P789" s="21">
        <v>3</v>
      </c>
      <c r="Q789" s="124">
        <v>2000</v>
      </c>
      <c r="R789" s="21"/>
      <c r="S789" s="21"/>
      <c r="T789" s="116">
        <v>763</v>
      </c>
      <c r="U789" s="111">
        <v>45</v>
      </c>
      <c r="V789" s="113">
        <f t="shared" si="144"/>
        <v>489.16777777777776</v>
      </c>
      <c r="W789" s="113">
        <f t="shared" si="145"/>
        <v>273.83222222222224</v>
      </c>
      <c r="X789" s="112">
        <f t="shared" si="146"/>
        <v>273832.22222222225</v>
      </c>
      <c r="Y789" s="111"/>
      <c r="Z789" s="110">
        <f t="shared" si="142"/>
        <v>28</v>
      </c>
      <c r="AA789" s="109">
        <f t="shared" si="147"/>
        <v>38.15</v>
      </c>
      <c r="AB789" s="109">
        <f t="shared" si="148"/>
        <v>38150</v>
      </c>
      <c r="AC789" s="108">
        <f t="shared" si="149"/>
        <v>724.85</v>
      </c>
      <c r="AD789" s="107">
        <f t="shared" si="150"/>
        <v>2.2222222222222223E-2</v>
      </c>
      <c r="AE789" s="106">
        <f t="shared" si="151"/>
        <v>16.10777777777778</v>
      </c>
      <c r="AF789" s="105">
        <f t="shared" si="152"/>
        <v>289.94</v>
      </c>
      <c r="AG789" s="105">
        <f t="shared" si="153"/>
        <v>473.06</v>
      </c>
    </row>
    <row r="790" spans="1:33" s="88" customFormat="1" x14ac:dyDescent="0.35">
      <c r="A790" s="21">
        <v>10141103</v>
      </c>
      <c r="B790" s="115" t="s">
        <v>14786</v>
      </c>
      <c r="C790" s="259" t="s">
        <v>710</v>
      </c>
      <c r="D790" s="21">
        <v>123</v>
      </c>
      <c r="E790" s="114" t="str">
        <f t="shared" si="143"/>
        <v>TRANSFORMADOR MARCA:  123</v>
      </c>
      <c r="F790" s="57"/>
      <c r="G790" s="21"/>
      <c r="H790" s="21" t="s">
        <v>15004</v>
      </c>
      <c r="I790" s="21" t="s">
        <v>17262</v>
      </c>
      <c r="J790" s="21"/>
      <c r="K790" s="21" t="s">
        <v>17261</v>
      </c>
      <c r="L790" s="21" t="s">
        <v>17260</v>
      </c>
      <c r="M790" s="21">
        <v>100</v>
      </c>
      <c r="N790" s="21">
        <v>33</v>
      </c>
      <c r="O790" s="21" t="s">
        <v>362</v>
      </c>
      <c r="P790" s="21">
        <v>3</v>
      </c>
      <c r="Q790" s="124">
        <v>2000</v>
      </c>
      <c r="R790" s="21"/>
      <c r="S790" s="21"/>
      <c r="T790" s="116">
        <v>763</v>
      </c>
      <c r="U790" s="111">
        <v>45</v>
      </c>
      <c r="V790" s="113">
        <f t="shared" si="144"/>
        <v>489.16777777777776</v>
      </c>
      <c r="W790" s="113">
        <f t="shared" si="145"/>
        <v>273.83222222222224</v>
      </c>
      <c r="X790" s="112">
        <f t="shared" si="146"/>
        <v>273832.22222222225</v>
      </c>
      <c r="Y790" s="111"/>
      <c r="Z790" s="110">
        <f t="shared" si="142"/>
        <v>28</v>
      </c>
      <c r="AA790" s="109">
        <f t="shared" si="147"/>
        <v>38.15</v>
      </c>
      <c r="AB790" s="109">
        <f t="shared" si="148"/>
        <v>38150</v>
      </c>
      <c r="AC790" s="108">
        <f t="shared" si="149"/>
        <v>724.85</v>
      </c>
      <c r="AD790" s="107">
        <f t="shared" si="150"/>
        <v>2.2222222222222223E-2</v>
      </c>
      <c r="AE790" s="106">
        <f t="shared" si="151"/>
        <v>16.10777777777778</v>
      </c>
      <c r="AF790" s="105">
        <f t="shared" si="152"/>
        <v>289.94</v>
      </c>
      <c r="AG790" s="105">
        <f t="shared" si="153"/>
        <v>473.06</v>
      </c>
    </row>
    <row r="791" spans="1:33" s="88" customFormat="1" x14ac:dyDescent="0.35">
      <c r="A791" s="21">
        <v>10141103</v>
      </c>
      <c r="B791" s="115" t="s">
        <v>14786</v>
      </c>
      <c r="C791" s="259" t="s">
        <v>710</v>
      </c>
      <c r="D791" s="21">
        <v>124</v>
      </c>
      <c r="E791" s="114" t="str">
        <f t="shared" si="143"/>
        <v>TRANSFORMADOR MARCA:  124</v>
      </c>
      <c r="F791" s="57"/>
      <c r="G791" s="21"/>
      <c r="H791" s="21" t="s">
        <v>15004</v>
      </c>
      <c r="I791" s="21" t="s">
        <v>17259</v>
      </c>
      <c r="J791" s="21"/>
      <c r="K791" s="21" t="s">
        <v>16283</v>
      </c>
      <c r="L791" s="21" t="s">
        <v>16282</v>
      </c>
      <c r="M791" s="21">
        <v>100</v>
      </c>
      <c r="N791" s="21">
        <v>33</v>
      </c>
      <c r="O791" s="21" t="s">
        <v>362</v>
      </c>
      <c r="P791" s="21">
        <v>3</v>
      </c>
      <c r="Q791" s="124">
        <v>2000</v>
      </c>
      <c r="R791" s="21"/>
      <c r="S791" s="21"/>
      <c r="T791" s="116">
        <v>763</v>
      </c>
      <c r="U791" s="111">
        <v>45</v>
      </c>
      <c r="V791" s="113">
        <f t="shared" si="144"/>
        <v>489.16777777777776</v>
      </c>
      <c r="W791" s="113">
        <f t="shared" si="145"/>
        <v>273.83222222222224</v>
      </c>
      <c r="X791" s="112">
        <f t="shared" si="146"/>
        <v>273832.22222222225</v>
      </c>
      <c r="Y791" s="111"/>
      <c r="Z791" s="110">
        <f t="shared" si="142"/>
        <v>28</v>
      </c>
      <c r="AA791" s="109">
        <f t="shared" si="147"/>
        <v>38.15</v>
      </c>
      <c r="AB791" s="109">
        <f t="shared" si="148"/>
        <v>38150</v>
      </c>
      <c r="AC791" s="108">
        <f t="shared" si="149"/>
        <v>724.85</v>
      </c>
      <c r="AD791" s="107">
        <f t="shared" si="150"/>
        <v>2.2222222222222223E-2</v>
      </c>
      <c r="AE791" s="106">
        <f t="shared" si="151"/>
        <v>16.10777777777778</v>
      </c>
      <c r="AF791" s="105">
        <f t="shared" si="152"/>
        <v>289.94</v>
      </c>
      <c r="AG791" s="105">
        <f t="shared" si="153"/>
        <v>473.06</v>
      </c>
    </row>
    <row r="792" spans="1:33" s="88" customFormat="1" x14ac:dyDescent="0.35">
      <c r="A792" s="21">
        <v>10141103</v>
      </c>
      <c r="B792" s="115" t="s">
        <v>14786</v>
      </c>
      <c r="C792" s="259" t="s">
        <v>710</v>
      </c>
      <c r="D792" s="21">
        <v>128</v>
      </c>
      <c r="E792" s="114" t="str">
        <f t="shared" si="143"/>
        <v>TRANSFORMADOR MARCA:  128</v>
      </c>
      <c r="F792" s="21"/>
      <c r="G792" s="21"/>
      <c r="H792" s="21" t="s">
        <v>15725</v>
      </c>
      <c r="I792" s="21" t="s">
        <v>17258</v>
      </c>
      <c r="J792" s="21"/>
      <c r="K792" s="21" t="s">
        <v>17257</v>
      </c>
      <c r="L792" s="21" t="s">
        <v>17256</v>
      </c>
      <c r="M792" s="21">
        <v>100</v>
      </c>
      <c r="N792" s="21">
        <v>33</v>
      </c>
      <c r="O792" s="21" t="s">
        <v>362</v>
      </c>
      <c r="P792" s="21">
        <v>3</v>
      </c>
      <c r="Q792" s="124">
        <v>2000</v>
      </c>
      <c r="R792" s="21"/>
      <c r="S792" s="21"/>
      <c r="T792" s="116">
        <v>763</v>
      </c>
      <c r="U792" s="111">
        <v>45</v>
      </c>
      <c r="V792" s="113">
        <f t="shared" si="144"/>
        <v>489.16777777777776</v>
      </c>
      <c r="W792" s="113">
        <f t="shared" si="145"/>
        <v>273.83222222222224</v>
      </c>
      <c r="X792" s="112">
        <f t="shared" si="146"/>
        <v>273832.22222222225</v>
      </c>
      <c r="Y792" s="111"/>
      <c r="Z792" s="110">
        <f t="shared" si="142"/>
        <v>28</v>
      </c>
      <c r="AA792" s="109">
        <f t="shared" si="147"/>
        <v>38.15</v>
      </c>
      <c r="AB792" s="109">
        <f t="shared" si="148"/>
        <v>38150</v>
      </c>
      <c r="AC792" s="108">
        <f t="shared" si="149"/>
        <v>724.85</v>
      </c>
      <c r="AD792" s="107">
        <f t="shared" si="150"/>
        <v>2.2222222222222223E-2</v>
      </c>
      <c r="AE792" s="106">
        <f t="shared" si="151"/>
        <v>16.10777777777778</v>
      </c>
      <c r="AF792" s="105">
        <f t="shared" si="152"/>
        <v>289.94</v>
      </c>
      <c r="AG792" s="105">
        <f t="shared" si="153"/>
        <v>473.06</v>
      </c>
    </row>
    <row r="793" spans="1:33" s="88" customFormat="1" x14ac:dyDescent="0.35">
      <c r="A793" s="21">
        <v>10141103</v>
      </c>
      <c r="B793" s="115" t="s">
        <v>14786</v>
      </c>
      <c r="C793" s="259" t="s">
        <v>710</v>
      </c>
      <c r="D793" s="21" t="s">
        <v>8806</v>
      </c>
      <c r="E793" s="114" t="str">
        <f t="shared" si="143"/>
        <v>TRANSFORMADOR MARCA:EFACEC ANGOCHE PTS 4</v>
      </c>
      <c r="F793" s="21"/>
      <c r="G793" s="21" t="s">
        <v>709</v>
      </c>
      <c r="H793" s="21" t="s">
        <v>14839</v>
      </c>
      <c r="I793" s="21" t="s">
        <v>1808</v>
      </c>
      <c r="J793" s="21"/>
      <c r="K793" s="124" t="s">
        <v>17254</v>
      </c>
      <c r="L793" s="124" t="s">
        <v>17253</v>
      </c>
      <c r="M793" s="21">
        <v>160</v>
      </c>
      <c r="N793" s="21" t="s">
        <v>376</v>
      </c>
      <c r="O793" s="21" t="s">
        <v>362</v>
      </c>
      <c r="P793" s="21">
        <v>3</v>
      </c>
      <c r="Q793" s="21">
        <v>2000</v>
      </c>
      <c r="R793" s="67" t="s">
        <v>27</v>
      </c>
      <c r="S793" s="21"/>
      <c r="T793" s="116">
        <v>991</v>
      </c>
      <c r="U793" s="111">
        <v>45</v>
      </c>
      <c r="V793" s="113">
        <f t="shared" si="144"/>
        <v>635.3411111111111</v>
      </c>
      <c r="W793" s="113">
        <f t="shared" si="145"/>
        <v>355.6588888888889</v>
      </c>
      <c r="X793" s="112">
        <f t="shared" si="146"/>
        <v>355658.88888888888</v>
      </c>
      <c r="Y793" s="111"/>
      <c r="Z793" s="110">
        <f t="shared" si="142"/>
        <v>28</v>
      </c>
      <c r="AA793" s="109">
        <f t="shared" si="147"/>
        <v>49.550000000000004</v>
      </c>
      <c r="AB793" s="109">
        <f t="shared" si="148"/>
        <v>49550.000000000007</v>
      </c>
      <c r="AC793" s="108">
        <f t="shared" si="149"/>
        <v>941.45</v>
      </c>
      <c r="AD793" s="107">
        <f t="shared" si="150"/>
        <v>2.2222222222222223E-2</v>
      </c>
      <c r="AE793" s="106">
        <f t="shared" si="151"/>
        <v>20.921111111111113</v>
      </c>
      <c r="AF793" s="105">
        <f t="shared" si="152"/>
        <v>376.58</v>
      </c>
      <c r="AG793" s="105">
        <f t="shared" si="153"/>
        <v>614.41999999999996</v>
      </c>
    </row>
    <row r="794" spans="1:33" s="88" customFormat="1" x14ac:dyDescent="0.35">
      <c r="A794" s="21">
        <v>10141103</v>
      </c>
      <c r="B794" s="115" t="s">
        <v>14786</v>
      </c>
      <c r="C794" s="259" t="s">
        <v>710</v>
      </c>
      <c r="D794" s="21" t="s">
        <v>1809</v>
      </c>
      <c r="E794" s="114" t="str">
        <f t="shared" si="143"/>
        <v>TRANSFORMADOR MARCA:PME ANGOCHE PTS 5</v>
      </c>
      <c r="F794" s="21"/>
      <c r="G794" s="21" t="s">
        <v>709</v>
      </c>
      <c r="H794" s="21" t="s">
        <v>11296</v>
      </c>
      <c r="I794" s="21" t="s">
        <v>17252</v>
      </c>
      <c r="J794" s="21"/>
      <c r="K794" s="21" t="s">
        <v>17251</v>
      </c>
      <c r="L794" s="21" t="s">
        <v>17250</v>
      </c>
      <c r="M794" s="21">
        <v>50</v>
      </c>
      <c r="N794" s="21" t="s">
        <v>19</v>
      </c>
      <c r="O794" s="21" t="s">
        <v>362</v>
      </c>
      <c r="P794" s="57">
        <v>3</v>
      </c>
      <c r="Q794" s="21">
        <v>2000</v>
      </c>
      <c r="R794" s="21" t="s">
        <v>6531</v>
      </c>
      <c r="S794" s="21"/>
      <c r="T794" s="116">
        <v>643</v>
      </c>
      <c r="U794" s="111">
        <v>45</v>
      </c>
      <c r="V794" s="113">
        <f t="shared" si="144"/>
        <v>412.23444444444442</v>
      </c>
      <c r="W794" s="113">
        <f t="shared" si="145"/>
        <v>230.76555555555558</v>
      </c>
      <c r="X794" s="112">
        <f t="shared" si="146"/>
        <v>230765.55555555559</v>
      </c>
      <c r="Y794" s="111"/>
      <c r="Z794" s="110">
        <f t="shared" si="142"/>
        <v>28</v>
      </c>
      <c r="AA794" s="109">
        <f t="shared" si="147"/>
        <v>32.15</v>
      </c>
      <c r="AB794" s="109">
        <f t="shared" si="148"/>
        <v>32150</v>
      </c>
      <c r="AC794" s="108">
        <f t="shared" si="149"/>
        <v>610.85</v>
      </c>
      <c r="AD794" s="107">
        <f t="shared" si="150"/>
        <v>2.2222222222222223E-2</v>
      </c>
      <c r="AE794" s="106">
        <f t="shared" si="151"/>
        <v>13.574444444444445</v>
      </c>
      <c r="AF794" s="105">
        <f t="shared" si="152"/>
        <v>244.34000000000003</v>
      </c>
      <c r="AG794" s="105">
        <f t="shared" si="153"/>
        <v>398.65999999999997</v>
      </c>
    </row>
    <row r="795" spans="1:33" s="88" customFormat="1" x14ac:dyDescent="0.35">
      <c r="A795" s="21">
        <v>10141103</v>
      </c>
      <c r="B795" s="115" t="s">
        <v>14786</v>
      </c>
      <c r="C795" s="259" t="s">
        <v>710</v>
      </c>
      <c r="D795" s="21" t="s">
        <v>17395</v>
      </c>
      <c r="E795" s="114" t="str">
        <f t="shared" si="143"/>
        <v>TRANSFORMADOR MARCA:EFACEC PT28 PT28</v>
      </c>
      <c r="F795" s="21" t="s">
        <v>17396</v>
      </c>
      <c r="G795" s="21" t="s">
        <v>17395</v>
      </c>
      <c r="H795" s="21" t="s">
        <v>3104</v>
      </c>
      <c r="I795" s="21" t="s">
        <v>530</v>
      </c>
      <c r="J795" s="21"/>
      <c r="K795" s="124">
        <v>692494.4</v>
      </c>
      <c r="L795" s="124">
        <v>7805679.9000000004</v>
      </c>
      <c r="M795" s="21">
        <v>315</v>
      </c>
      <c r="N795" s="21">
        <v>6.6</v>
      </c>
      <c r="O795" s="21">
        <v>0.4</v>
      </c>
      <c r="P795" s="21">
        <v>3</v>
      </c>
      <c r="Q795" s="124">
        <v>2000</v>
      </c>
      <c r="R795" s="124" t="s">
        <v>27</v>
      </c>
      <c r="S795" s="124">
        <v>14513</v>
      </c>
      <c r="T795" s="116">
        <v>840</v>
      </c>
      <c r="U795" s="111">
        <v>45</v>
      </c>
      <c r="V795" s="113">
        <f t="shared" si="144"/>
        <v>538.5333333333333</v>
      </c>
      <c r="W795" s="113">
        <f t="shared" si="145"/>
        <v>301.4666666666667</v>
      </c>
      <c r="X795" s="112">
        <f t="shared" si="146"/>
        <v>301466.66666666669</v>
      </c>
      <c r="Y795" s="111"/>
      <c r="Z795" s="110">
        <f t="shared" si="142"/>
        <v>28</v>
      </c>
      <c r="AA795" s="109">
        <f t="shared" si="147"/>
        <v>42</v>
      </c>
      <c r="AB795" s="109">
        <f t="shared" si="148"/>
        <v>42000</v>
      </c>
      <c r="AC795" s="108">
        <f t="shared" si="149"/>
        <v>798</v>
      </c>
      <c r="AD795" s="107">
        <f t="shared" si="150"/>
        <v>2.2222222222222223E-2</v>
      </c>
      <c r="AE795" s="106">
        <f t="shared" si="151"/>
        <v>17.733333333333334</v>
      </c>
      <c r="AF795" s="105">
        <f t="shared" si="152"/>
        <v>319.20000000000005</v>
      </c>
      <c r="AG795" s="105">
        <f t="shared" si="153"/>
        <v>520.79999999999995</v>
      </c>
    </row>
    <row r="796" spans="1:33" s="88" customFormat="1" x14ac:dyDescent="0.35">
      <c r="A796" s="21">
        <v>10141103</v>
      </c>
      <c r="B796" s="115" t="s">
        <v>14786</v>
      </c>
      <c r="C796" s="259" t="s">
        <v>710</v>
      </c>
      <c r="D796" s="21" t="s">
        <v>17394</v>
      </c>
      <c r="E796" s="114" t="str">
        <f t="shared" si="143"/>
        <v>TRANSFORMADOR MARCA:NICAL AGCHI/PT04 AGCHI/PT04</v>
      </c>
      <c r="F796" s="21" t="s">
        <v>3012</v>
      </c>
      <c r="G796" s="21" t="s">
        <v>17394</v>
      </c>
      <c r="H796" s="21" t="s">
        <v>977</v>
      </c>
      <c r="I796" s="21" t="s">
        <v>976</v>
      </c>
      <c r="J796" s="21" t="s">
        <v>17393</v>
      </c>
      <c r="K796" s="139" t="s">
        <v>17392</v>
      </c>
      <c r="L796" s="119" t="s">
        <v>17391</v>
      </c>
      <c r="M796" s="21">
        <v>500</v>
      </c>
      <c r="N796" s="21">
        <v>6.6</v>
      </c>
      <c r="O796" s="21">
        <v>0.4</v>
      </c>
      <c r="P796" s="21">
        <v>3</v>
      </c>
      <c r="Q796" s="21">
        <v>2000</v>
      </c>
      <c r="R796" s="21" t="s">
        <v>14118</v>
      </c>
      <c r="S796" s="21" t="s">
        <v>17390</v>
      </c>
      <c r="T796" s="116">
        <v>1016</v>
      </c>
      <c r="U796" s="111">
        <v>45</v>
      </c>
      <c r="V796" s="113">
        <f t="shared" si="144"/>
        <v>651.36888888888893</v>
      </c>
      <c r="W796" s="113">
        <f t="shared" si="145"/>
        <v>364.63111111111107</v>
      </c>
      <c r="X796" s="112">
        <f t="shared" si="146"/>
        <v>364631.11111111107</v>
      </c>
      <c r="Y796" s="111"/>
      <c r="Z796" s="110">
        <f t="shared" si="142"/>
        <v>28</v>
      </c>
      <c r="AA796" s="109">
        <f t="shared" si="147"/>
        <v>50.800000000000004</v>
      </c>
      <c r="AB796" s="109">
        <f t="shared" si="148"/>
        <v>50800.000000000007</v>
      </c>
      <c r="AC796" s="108">
        <f t="shared" si="149"/>
        <v>965.2</v>
      </c>
      <c r="AD796" s="107">
        <f t="shared" si="150"/>
        <v>2.2222222222222223E-2</v>
      </c>
      <c r="AE796" s="106">
        <f t="shared" si="151"/>
        <v>21.448888888888892</v>
      </c>
      <c r="AF796" s="105">
        <f t="shared" si="152"/>
        <v>386.08</v>
      </c>
      <c r="AG796" s="105">
        <f t="shared" si="153"/>
        <v>629.92000000000007</v>
      </c>
    </row>
    <row r="797" spans="1:33" s="88" customFormat="1" x14ac:dyDescent="0.35">
      <c r="A797" s="21">
        <v>10141103</v>
      </c>
      <c r="B797" s="115" t="s">
        <v>14786</v>
      </c>
      <c r="C797" s="259" t="s">
        <v>710</v>
      </c>
      <c r="D797" s="21" t="s">
        <v>17388</v>
      </c>
      <c r="E797" s="114" t="str">
        <f t="shared" si="143"/>
        <v>TRANSFORMADOR MARCA:NICAL AGCHI/PT10 AGCHI/PT10</v>
      </c>
      <c r="F797" s="21" t="s">
        <v>17389</v>
      </c>
      <c r="G797" s="21" t="s">
        <v>17388</v>
      </c>
      <c r="H797" s="21" t="s">
        <v>977</v>
      </c>
      <c r="I797" s="21" t="s">
        <v>976</v>
      </c>
      <c r="J797" s="21" t="s">
        <v>17387</v>
      </c>
      <c r="K797" s="21" t="s">
        <v>17386</v>
      </c>
      <c r="L797" s="119" t="s">
        <v>17385</v>
      </c>
      <c r="M797" s="21">
        <v>500</v>
      </c>
      <c r="N797" s="21">
        <v>6.6</v>
      </c>
      <c r="O797" s="21">
        <v>0.4</v>
      </c>
      <c r="P797" s="21">
        <v>3</v>
      </c>
      <c r="Q797" s="21">
        <v>2000</v>
      </c>
      <c r="R797" s="21" t="s">
        <v>14118</v>
      </c>
      <c r="S797" s="21" t="s">
        <v>17384</v>
      </c>
      <c r="T797" s="116">
        <v>1016</v>
      </c>
      <c r="U797" s="111">
        <v>45</v>
      </c>
      <c r="V797" s="113">
        <f t="shared" si="144"/>
        <v>651.36888888888893</v>
      </c>
      <c r="W797" s="113">
        <f t="shared" si="145"/>
        <v>364.63111111111107</v>
      </c>
      <c r="X797" s="112">
        <f t="shared" si="146"/>
        <v>364631.11111111107</v>
      </c>
      <c r="Y797" s="111"/>
      <c r="Z797" s="110">
        <f t="shared" si="142"/>
        <v>28</v>
      </c>
      <c r="AA797" s="109">
        <f t="shared" si="147"/>
        <v>50.800000000000004</v>
      </c>
      <c r="AB797" s="109">
        <f t="shared" si="148"/>
        <v>50800.000000000007</v>
      </c>
      <c r="AC797" s="108">
        <f t="shared" si="149"/>
        <v>965.2</v>
      </c>
      <c r="AD797" s="107">
        <f t="shared" si="150"/>
        <v>2.2222222222222223E-2</v>
      </c>
      <c r="AE797" s="106">
        <f t="shared" si="151"/>
        <v>21.448888888888892</v>
      </c>
      <c r="AF797" s="105">
        <f t="shared" si="152"/>
        <v>386.08</v>
      </c>
      <c r="AG797" s="105">
        <f t="shared" si="153"/>
        <v>629.92000000000007</v>
      </c>
    </row>
    <row r="798" spans="1:33" s="88" customFormat="1" x14ac:dyDescent="0.35">
      <c r="A798" s="21">
        <v>10141103</v>
      </c>
      <c r="B798" s="135" t="s">
        <v>14786</v>
      </c>
      <c r="C798" s="259" t="s">
        <v>710</v>
      </c>
      <c r="D798" s="142" t="s">
        <v>17383</v>
      </c>
      <c r="E798" s="114" t="str">
        <f t="shared" si="143"/>
        <v>TRANSFORMADOR MARCA:PAUWELS  PS4  PS4</v>
      </c>
      <c r="F798" s="142"/>
      <c r="G798" s="142" t="s">
        <v>17383</v>
      </c>
      <c r="H798" s="142" t="s">
        <v>847</v>
      </c>
      <c r="I798" s="124"/>
      <c r="J798" s="142"/>
      <c r="K798" s="142"/>
      <c r="L798" s="142"/>
      <c r="M798" s="124">
        <v>630</v>
      </c>
      <c r="N798" s="124">
        <v>11</v>
      </c>
      <c r="O798" s="21">
        <v>0.4</v>
      </c>
      <c r="P798" s="124" t="s">
        <v>514</v>
      </c>
      <c r="Q798" s="124">
        <v>2000</v>
      </c>
      <c r="R798" s="124" t="s">
        <v>89</v>
      </c>
      <c r="S798" s="124">
        <v>72295</v>
      </c>
      <c r="T798" s="116">
        <v>1016</v>
      </c>
      <c r="U798" s="111">
        <v>45</v>
      </c>
      <c r="V798" s="113">
        <f t="shared" si="144"/>
        <v>651.36888888888893</v>
      </c>
      <c r="W798" s="113">
        <f t="shared" si="145"/>
        <v>364.63111111111107</v>
      </c>
      <c r="X798" s="112">
        <f t="shared" si="146"/>
        <v>364631.11111111107</v>
      </c>
      <c r="Y798" s="111"/>
      <c r="Z798" s="110">
        <f t="shared" si="142"/>
        <v>28</v>
      </c>
      <c r="AA798" s="109">
        <f t="shared" si="147"/>
        <v>50.800000000000004</v>
      </c>
      <c r="AB798" s="109">
        <f t="shared" si="148"/>
        <v>50800.000000000007</v>
      </c>
      <c r="AC798" s="108">
        <f t="shared" si="149"/>
        <v>965.2</v>
      </c>
      <c r="AD798" s="107">
        <f t="shared" si="150"/>
        <v>2.2222222222222223E-2</v>
      </c>
      <c r="AE798" s="106">
        <f t="shared" si="151"/>
        <v>21.448888888888892</v>
      </c>
      <c r="AF798" s="105">
        <f t="shared" si="152"/>
        <v>386.08</v>
      </c>
      <c r="AG798" s="105">
        <f t="shared" si="153"/>
        <v>629.92000000000007</v>
      </c>
    </row>
    <row r="799" spans="1:33" s="88" customFormat="1" x14ac:dyDescent="0.35">
      <c r="A799" s="21">
        <v>10141103</v>
      </c>
      <c r="B799" s="135" t="s">
        <v>14786</v>
      </c>
      <c r="C799" s="259" t="s">
        <v>710</v>
      </c>
      <c r="D799" s="142" t="s">
        <v>15075</v>
      </c>
      <c r="E799" s="114" t="str">
        <f t="shared" si="143"/>
        <v>TRANSFORMADOR MARCA:ABB PTS 57 PTS 57</v>
      </c>
      <c r="F799" s="124"/>
      <c r="G799" s="142" t="s">
        <v>15075</v>
      </c>
      <c r="H799" s="124" t="s">
        <v>324</v>
      </c>
      <c r="I799" s="124" t="s">
        <v>9045</v>
      </c>
      <c r="J799" s="124"/>
      <c r="K799" s="142" t="s">
        <v>17382</v>
      </c>
      <c r="L799" s="142" t="s">
        <v>17381</v>
      </c>
      <c r="M799" s="124">
        <v>500</v>
      </c>
      <c r="N799" s="124">
        <v>33</v>
      </c>
      <c r="O799" s="21">
        <v>0.4</v>
      </c>
      <c r="P799" s="124" t="s">
        <v>514</v>
      </c>
      <c r="Q799" s="142">
        <v>2000</v>
      </c>
      <c r="R799" s="124" t="s">
        <v>15</v>
      </c>
      <c r="S799" s="124" t="s">
        <v>17380</v>
      </c>
      <c r="T799" s="116">
        <v>1200</v>
      </c>
      <c r="U799" s="111">
        <v>45</v>
      </c>
      <c r="V799" s="113">
        <f t="shared" si="144"/>
        <v>769.33333333333337</v>
      </c>
      <c r="W799" s="113">
        <f t="shared" si="145"/>
        <v>430.66666666666663</v>
      </c>
      <c r="X799" s="112">
        <f t="shared" si="146"/>
        <v>430666.66666666663</v>
      </c>
      <c r="Y799" s="111"/>
      <c r="Z799" s="110">
        <f t="shared" si="142"/>
        <v>28</v>
      </c>
      <c r="AA799" s="109">
        <f t="shared" si="147"/>
        <v>60</v>
      </c>
      <c r="AB799" s="109">
        <f t="shared" si="148"/>
        <v>60000</v>
      </c>
      <c r="AC799" s="108">
        <f t="shared" si="149"/>
        <v>1140</v>
      </c>
      <c r="AD799" s="107">
        <f t="shared" si="150"/>
        <v>2.2222222222222223E-2</v>
      </c>
      <c r="AE799" s="106">
        <f t="shared" si="151"/>
        <v>25.333333333333336</v>
      </c>
      <c r="AF799" s="105">
        <f t="shared" si="152"/>
        <v>455.99999999999994</v>
      </c>
      <c r="AG799" s="105">
        <f t="shared" si="153"/>
        <v>744</v>
      </c>
    </row>
    <row r="800" spans="1:33" s="88" customFormat="1" x14ac:dyDescent="0.35">
      <c r="A800" s="21">
        <v>10141103</v>
      </c>
      <c r="B800" s="115" t="s">
        <v>14786</v>
      </c>
      <c r="C800" s="259" t="s">
        <v>710</v>
      </c>
      <c r="D800" s="133" t="s">
        <v>17379</v>
      </c>
      <c r="E800" s="114" t="str">
        <f t="shared" si="143"/>
        <v>TRANSFORMADOR MARCA:Pauwels Trafo  PT 6011</v>
      </c>
      <c r="F800" s="57" t="s">
        <v>2381</v>
      </c>
      <c r="G800" s="21"/>
      <c r="H800" s="21" t="s">
        <v>494</v>
      </c>
      <c r="I800" s="21"/>
      <c r="J800" s="21"/>
      <c r="K800" s="133" t="s">
        <v>17378</v>
      </c>
      <c r="L800" s="133" t="s">
        <v>17377</v>
      </c>
      <c r="M800" s="21">
        <v>250</v>
      </c>
      <c r="N800" s="21">
        <v>33</v>
      </c>
      <c r="O800" s="21" t="s">
        <v>510</v>
      </c>
      <c r="P800" s="124" t="s">
        <v>516</v>
      </c>
      <c r="Q800" s="21">
        <v>2000</v>
      </c>
      <c r="R800" s="21" t="s">
        <v>2404</v>
      </c>
      <c r="S800" s="128" t="s">
        <v>17376</v>
      </c>
      <c r="T800" s="116">
        <v>991</v>
      </c>
      <c r="U800" s="111">
        <v>45</v>
      </c>
      <c r="V800" s="113">
        <f t="shared" si="144"/>
        <v>635.3411111111111</v>
      </c>
      <c r="W800" s="113">
        <f t="shared" si="145"/>
        <v>355.6588888888889</v>
      </c>
      <c r="X800" s="112">
        <f t="shared" si="146"/>
        <v>355658.88888888888</v>
      </c>
      <c r="Y800" s="111"/>
      <c r="Z800" s="110">
        <f t="shared" si="142"/>
        <v>28</v>
      </c>
      <c r="AA800" s="109">
        <f t="shared" si="147"/>
        <v>49.550000000000004</v>
      </c>
      <c r="AB800" s="109">
        <f t="shared" si="148"/>
        <v>49550.000000000007</v>
      </c>
      <c r="AC800" s="108">
        <f t="shared" si="149"/>
        <v>941.45</v>
      </c>
      <c r="AD800" s="107">
        <f t="shared" si="150"/>
        <v>2.2222222222222223E-2</v>
      </c>
      <c r="AE800" s="106">
        <f t="shared" si="151"/>
        <v>20.921111111111113</v>
      </c>
      <c r="AF800" s="105">
        <f t="shared" si="152"/>
        <v>376.58</v>
      </c>
      <c r="AG800" s="105">
        <f t="shared" si="153"/>
        <v>614.41999999999996</v>
      </c>
    </row>
    <row r="801" spans="1:33" s="88" customFormat="1" x14ac:dyDescent="0.35">
      <c r="A801" s="21">
        <v>10141103</v>
      </c>
      <c r="B801" s="115" t="s">
        <v>14786</v>
      </c>
      <c r="C801" s="259" t="s">
        <v>710</v>
      </c>
      <c r="D801" s="133" t="s">
        <v>17375</v>
      </c>
      <c r="E801" s="114" t="str">
        <f t="shared" si="143"/>
        <v>TRANSFORMADOR MARCA:Desta Power Malta  PT 02 RH</v>
      </c>
      <c r="F801" s="57" t="s">
        <v>2359</v>
      </c>
      <c r="G801" s="21"/>
      <c r="H801" s="21" t="s">
        <v>1695</v>
      </c>
      <c r="I801" s="21"/>
      <c r="J801" s="21"/>
      <c r="K801" s="133" t="s">
        <v>17374</v>
      </c>
      <c r="L801" s="133" t="s">
        <v>17373</v>
      </c>
      <c r="M801" s="21">
        <v>630</v>
      </c>
      <c r="N801" s="21">
        <v>11</v>
      </c>
      <c r="O801" s="21" t="s">
        <v>510</v>
      </c>
      <c r="P801" s="124" t="s">
        <v>516</v>
      </c>
      <c r="Q801" s="21">
        <v>2000</v>
      </c>
      <c r="R801" s="21" t="s">
        <v>2412</v>
      </c>
      <c r="S801" s="21" t="s">
        <v>17372</v>
      </c>
      <c r="T801" s="116">
        <v>1016</v>
      </c>
      <c r="U801" s="111">
        <v>45</v>
      </c>
      <c r="V801" s="113">
        <f t="shared" si="144"/>
        <v>651.36888888888893</v>
      </c>
      <c r="W801" s="113">
        <f t="shared" si="145"/>
        <v>364.63111111111107</v>
      </c>
      <c r="X801" s="112">
        <f t="shared" si="146"/>
        <v>364631.11111111107</v>
      </c>
      <c r="Y801" s="111"/>
      <c r="Z801" s="110">
        <f t="shared" si="142"/>
        <v>28</v>
      </c>
      <c r="AA801" s="109">
        <f t="shared" si="147"/>
        <v>50.800000000000004</v>
      </c>
      <c r="AB801" s="109">
        <f t="shared" si="148"/>
        <v>50800.000000000007</v>
      </c>
      <c r="AC801" s="108">
        <f t="shared" si="149"/>
        <v>965.2</v>
      </c>
      <c r="AD801" s="107">
        <f t="shared" si="150"/>
        <v>2.2222222222222223E-2</v>
      </c>
      <c r="AE801" s="106">
        <f t="shared" si="151"/>
        <v>21.448888888888892</v>
      </c>
      <c r="AF801" s="105">
        <f t="shared" si="152"/>
        <v>386.08</v>
      </c>
      <c r="AG801" s="105">
        <f t="shared" si="153"/>
        <v>629.92000000000007</v>
      </c>
    </row>
    <row r="802" spans="1:33" s="88" customFormat="1" x14ac:dyDescent="0.35">
      <c r="A802" s="21">
        <v>10141103</v>
      </c>
      <c r="B802" s="115" t="s">
        <v>14786</v>
      </c>
      <c r="C802" s="259" t="s">
        <v>710</v>
      </c>
      <c r="D802" s="21" t="s">
        <v>17370</v>
      </c>
      <c r="E802" s="114" t="str">
        <f t="shared" si="143"/>
        <v>TRANSFORMADOR MARCA:EFACEC AGXX/PTS0094 AGXX/PTS0094</v>
      </c>
      <c r="F802" s="61" t="s">
        <v>17371</v>
      </c>
      <c r="G802" s="21" t="s">
        <v>17370</v>
      </c>
      <c r="H802" s="21" t="s">
        <v>2113</v>
      </c>
      <c r="I802" s="21" t="s">
        <v>2113</v>
      </c>
      <c r="J802" s="21"/>
      <c r="K802" s="121" t="s">
        <v>17369</v>
      </c>
      <c r="L802" s="121" t="s">
        <v>17368</v>
      </c>
      <c r="M802" s="61">
        <v>315</v>
      </c>
      <c r="N802" s="121">
        <v>11</v>
      </c>
      <c r="O802" s="61">
        <v>0.4</v>
      </c>
      <c r="P802" s="61">
        <v>3</v>
      </c>
      <c r="Q802" s="121">
        <v>2000</v>
      </c>
      <c r="R802" s="61" t="s">
        <v>27</v>
      </c>
      <c r="S802" s="61">
        <v>9810</v>
      </c>
      <c r="T802" s="116">
        <v>840</v>
      </c>
      <c r="U802" s="111">
        <v>45</v>
      </c>
      <c r="V802" s="113">
        <f t="shared" si="144"/>
        <v>538.5333333333333</v>
      </c>
      <c r="W802" s="113">
        <f t="shared" si="145"/>
        <v>301.4666666666667</v>
      </c>
      <c r="X802" s="112">
        <f t="shared" si="146"/>
        <v>301466.66666666669</v>
      </c>
      <c r="Y802" s="111"/>
      <c r="Z802" s="110">
        <f t="shared" si="142"/>
        <v>28</v>
      </c>
      <c r="AA802" s="109">
        <f t="shared" si="147"/>
        <v>42</v>
      </c>
      <c r="AB802" s="109">
        <f t="shared" si="148"/>
        <v>42000</v>
      </c>
      <c r="AC802" s="108">
        <f t="shared" si="149"/>
        <v>798</v>
      </c>
      <c r="AD802" s="107">
        <f t="shared" si="150"/>
        <v>2.2222222222222223E-2</v>
      </c>
      <c r="AE802" s="106">
        <f t="shared" si="151"/>
        <v>17.733333333333334</v>
      </c>
      <c r="AF802" s="105">
        <f t="shared" si="152"/>
        <v>319.20000000000005</v>
      </c>
      <c r="AG802" s="105">
        <f t="shared" si="153"/>
        <v>520.79999999999995</v>
      </c>
    </row>
    <row r="803" spans="1:33" s="88" customFormat="1" x14ac:dyDescent="0.35">
      <c r="A803" s="21">
        <v>10141103</v>
      </c>
      <c r="B803" s="115" t="s">
        <v>14786</v>
      </c>
      <c r="C803" s="259" t="s">
        <v>710</v>
      </c>
      <c r="D803" s="21" t="s">
        <v>17366</v>
      </c>
      <c r="E803" s="114" t="str">
        <f t="shared" si="143"/>
        <v>TRANSFORMADOR MARCA:STROMBERG AGXX/PTS0096 AGXX/PTS0096</v>
      </c>
      <c r="F803" s="61" t="s">
        <v>17367</v>
      </c>
      <c r="G803" s="21" t="s">
        <v>17366</v>
      </c>
      <c r="H803" s="21" t="s">
        <v>2113</v>
      </c>
      <c r="I803" s="21" t="s">
        <v>2113</v>
      </c>
      <c r="J803" s="21"/>
      <c r="K803" s="121" t="s">
        <v>17365</v>
      </c>
      <c r="L803" s="121" t="s">
        <v>17364</v>
      </c>
      <c r="M803" s="61">
        <v>500</v>
      </c>
      <c r="N803" s="121">
        <v>11</v>
      </c>
      <c r="O803" s="61">
        <v>0.4</v>
      </c>
      <c r="P803" s="61">
        <v>3</v>
      </c>
      <c r="Q803" s="61">
        <v>2000</v>
      </c>
      <c r="R803" s="61" t="s">
        <v>259</v>
      </c>
      <c r="S803" s="121">
        <v>532187</v>
      </c>
      <c r="T803" s="116">
        <v>1016</v>
      </c>
      <c r="U803" s="111">
        <v>45</v>
      </c>
      <c r="V803" s="113">
        <f t="shared" si="144"/>
        <v>651.36888888888893</v>
      </c>
      <c r="W803" s="113">
        <f t="shared" si="145"/>
        <v>364.63111111111107</v>
      </c>
      <c r="X803" s="112">
        <f t="shared" si="146"/>
        <v>364631.11111111107</v>
      </c>
      <c r="Y803" s="111"/>
      <c r="Z803" s="110">
        <f t="shared" si="142"/>
        <v>28</v>
      </c>
      <c r="AA803" s="109">
        <f t="shared" si="147"/>
        <v>50.800000000000004</v>
      </c>
      <c r="AB803" s="109">
        <f t="shared" si="148"/>
        <v>50800.000000000007</v>
      </c>
      <c r="AC803" s="108">
        <f t="shared" si="149"/>
        <v>965.2</v>
      </c>
      <c r="AD803" s="107">
        <f t="shared" si="150"/>
        <v>2.2222222222222223E-2</v>
      </c>
      <c r="AE803" s="106">
        <f t="shared" si="151"/>
        <v>21.448888888888892</v>
      </c>
      <c r="AF803" s="105">
        <f t="shared" si="152"/>
        <v>386.08</v>
      </c>
      <c r="AG803" s="105">
        <f t="shared" si="153"/>
        <v>629.92000000000007</v>
      </c>
    </row>
    <row r="804" spans="1:33" s="88" customFormat="1" x14ac:dyDescent="0.35">
      <c r="A804" s="21">
        <v>10141103</v>
      </c>
      <c r="B804" s="115" t="s">
        <v>14786</v>
      </c>
      <c r="C804" s="259" t="s">
        <v>710</v>
      </c>
      <c r="D804" s="21" t="s">
        <v>17363</v>
      </c>
      <c r="E804" s="114" t="str">
        <f t="shared" si="143"/>
        <v>TRANSFORMADOR MARCA:MISSING PLATE  PTS4</v>
      </c>
      <c r="F804" s="21"/>
      <c r="G804" s="21"/>
      <c r="H804" s="21" t="s">
        <v>545</v>
      </c>
      <c r="I804" s="21" t="s">
        <v>17362</v>
      </c>
      <c r="J804" s="21"/>
      <c r="K804" s="21" t="s">
        <v>17361</v>
      </c>
      <c r="L804" s="21" t="s">
        <v>17360</v>
      </c>
      <c r="M804" s="21">
        <v>500</v>
      </c>
      <c r="N804" s="21">
        <v>11</v>
      </c>
      <c r="O804" s="21" t="s">
        <v>362</v>
      </c>
      <c r="P804" s="21">
        <v>3</v>
      </c>
      <c r="Q804" s="124">
        <v>2000</v>
      </c>
      <c r="R804" s="245" t="s">
        <v>12196</v>
      </c>
      <c r="S804" s="245"/>
      <c r="T804" s="116">
        <v>1016</v>
      </c>
      <c r="U804" s="111">
        <v>45</v>
      </c>
      <c r="V804" s="113">
        <f t="shared" si="144"/>
        <v>651.36888888888893</v>
      </c>
      <c r="W804" s="113">
        <f t="shared" si="145"/>
        <v>364.63111111111107</v>
      </c>
      <c r="X804" s="112">
        <f t="shared" si="146"/>
        <v>364631.11111111107</v>
      </c>
      <c r="Y804" s="111"/>
      <c r="Z804" s="110">
        <f t="shared" ref="Z804:Z867" si="154">(U804-(2017-Q804))</f>
        <v>28</v>
      </c>
      <c r="AA804" s="109">
        <f t="shared" si="147"/>
        <v>50.800000000000004</v>
      </c>
      <c r="AB804" s="109">
        <f t="shared" si="148"/>
        <v>50800.000000000007</v>
      </c>
      <c r="AC804" s="108">
        <f t="shared" si="149"/>
        <v>965.2</v>
      </c>
      <c r="AD804" s="107">
        <f t="shared" si="150"/>
        <v>2.2222222222222223E-2</v>
      </c>
      <c r="AE804" s="106">
        <f t="shared" si="151"/>
        <v>21.448888888888892</v>
      </c>
      <c r="AF804" s="105">
        <f t="shared" si="152"/>
        <v>386.08</v>
      </c>
      <c r="AG804" s="105">
        <f t="shared" si="153"/>
        <v>629.92000000000007</v>
      </c>
    </row>
    <row r="805" spans="1:33" s="88" customFormat="1" x14ac:dyDescent="0.35">
      <c r="A805" s="21">
        <v>10141103</v>
      </c>
      <c r="B805" s="115" t="s">
        <v>14786</v>
      </c>
      <c r="C805" s="259" t="s">
        <v>710</v>
      </c>
      <c r="D805" s="21" t="s">
        <v>17359</v>
      </c>
      <c r="E805" s="114" t="str">
        <f t="shared" si="143"/>
        <v>TRANSFORMADOR MARCA:SGB  PTS6</v>
      </c>
      <c r="F805" s="21"/>
      <c r="G805" s="21"/>
      <c r="H805" s="21" t="s">
        <v>545</v>
      </c>
      <c r="I805" s="21" t="s">
        <v>17358</v>
      </c>
      <c r="J805" s="21"/>
      <c r="K805" s="21" t="s">
        <v>17357</v>
      </c>
      <c r="L805" s="21" t="s">
        <v>17356</v>
      </c>
      <c r="M805" s="21">
        <v>630</v>
      </c>
      <c r="N805" s="21">
        <v>11</v>
      </c>
      <c r="O805" s="21" t="s">
        <v>362</v>
      </c>
      <c r="P805" s="21">
        <v>3</v>
      </c>
      <c r="Q805" s="124">
        <v>2000</v>
      </c>
      <c r="R805" s="124" t="s">
        <v>213</v>
      </c>
      <c r="S805" s="124">
        <v>397422</v>
      </c>
      <c r="T805" s="116">
        <v>1016</v>
      </c>
      <c r="U805" s="111">
        <v>45</v>
      </c>
      <c r="V805" s="113">
        <f t="shared" si="144"/>
        <v>651.36888888888893</v>
      </c>
      <c r="W805" s="113">
        <f t="shared" si="145"/>
        <v>364.63111111111107</v>
      </c>
      <c r="X805" s="112">
        <f t="shared" si="146"/>
        <v>364631.11111111107</v>
      </c>
      <c r="Y805" s="111"/>
      <c r="Z805" s="110">
        <f t="shared" si="154"/>
        <v>28</v>
      </c>
      <c r="AA805" s="109">
        <f t="shared" si="147"/>
        <v>50.800000000000004</v>
      </c>
      <c r="AB805" s="109">
        <f t="shared" si="148"/>
        <v>50800.000000000007</v>
      </c>
      <c r="AC805" s="108">
        <f t="shared" si="149"/>
        <v>965.2</v>
      </c>
      <c r="AD805" s="107">
        <f t="shared" si="150"/>
        <v>2.2222222222222223E-2</v>
      </c>
      <c r="AE805" s="106">
        <f t="shared" si="151"/>
        <v>21.448888888888892</v>
      </c>
      <c r="AF805" s="105">
        <f t="shared" si="152"/>
        <v>386.08</v>
      </c>
      <c r="AG805" s="105">
        <f t="shared" si="153"/>
        <v>629.92000000000007</v>
      </c>
    </row>
    <row r="806" spans="1:33" s="88" customFormat="1" x14ac:dyDescent="0.35">
      <c r="A806" s="21">
        <v>10141103</v>
      </c>
      <c r="B806" s="115" t="s">
        <v>14786</v>
      </c>
      <c r="C806" s="259" t="s">
        <v>710</v>
      </c>
      <c r="D806" s="21" t="s">
        <v>17355</v>
      </c>
      <c r="E806" s="114" t="str">
        <f t="shared" si="143"/>
        <v>TRANSFORMADOR MARCA:SGB  PTS9</v>
      </c>
      <c r="F806" s="21"/>
      <c r="G806" s="21"/>
      <c r="H806" s="21" t="s">
        <v>545</v>
      </c>
      <c r="I806" s="21" t="s">
        <v>17354</v>
      </c>
      <c r="J806" s="21"/>
      <c r="K806" s="21" t="s">
        <v>17353</v>
      </c>
      <c r="L806" s="21" t="s">
        <v>17352</v>
      </c>
      <c r="M806" s="21">
        <v>630</v>
      </c>
      <c r="N806" s="21">
        <v>33</v>
      </c>
      <c r="O806" s="21" t="s">
        <v>362</v>
      </c>
      <c r="P806" s="21">
        <v>3</v>
      </c>
      <c r="Q806" s="124">
        <v>2000</v>
      </c>
      <c r="R806" s="124" t="s">
        <v>213</v>
      </c>
      <c r="S806" s="124">
        <v>401474</v>
      </c>
      <c r="T806" s="116">
        <v>1200</v>
      </c>
      <c r="U806" s="111">
        <v>45</v>
      </c>
      <c r="V806" s="113">
        <f t="shared" si="144"/>
        <v>769.33333333333337</v>
      </c>
      <c r="W806" s="113">
        <f t="shared" si="145"/>
        <v>430.66666666666663</v>
      </c>
      <c r="X806" s="112">
        <f t="shared" si="146"/>
        <v>430666.66666666663</v>
      </c>
      <c r="Y806" s="111"/>
      <c r="Z806" s="110">
        <f t="shared" si="154"/>
        <v>28</v>
      </c>
      <c r="AA806" s="109">
        <f t="shared" si="147"/>
        <v>60</v>
      </c>
      <c r="AB806" s="109">
        <f t="shared" si="148"/>
        <v>60000</v>
      </c>
      <c r="AC806" s="108">
        <f t="shared" si="149"/>
        <v>1140</v>
      </c>
      <c r="AD806" s="107">
        <f t="shared" si="150"/>
        <v>2.2222222222222223E-2</v>
      </c>
      <c r="AE806" s="106">
        <f t="shared" si="151"/>
        <v>25.333333333333336</v>
      </c>
      <c r="AF806" s="105">
        <f t="shared" si="152"/>
        <v>455.99999999999994</v>
      </c>
      <c r="AG806" s="105">
        <f t="shared" si="153"/>
        <v>744</v>
      </c>
    </row>
    <row r="807" spans="1:33" s="88" customFormat="1" x14ac:dyDescent="0.35">
      <c r="A807" s="21">
        <v>10141103</v>
      </c>
      <c r="B807" s="115" t="s">
        <v>14786</v>
      </c>
      <c r="C807" s="259" t="s">
        <v>710</v>
      </c>
      <c r="D807" s="21" t="s">
        <v>9041</v>
      </c>
      <c r="E807" s="114" t="str">
        <f t="shared" si="143"/>
        <v>TRANSFORMADOR MARCA:ASTOR  PTS19</v>
      </c>
      <c r="F807" s="21"/>
      <c r="G807" s="21"/>
      <c r="H807" s="21" t="s">
        <v>545</v>
      </c>
      <c r="I807" s="21" t="s">
        <v>17351</v>
      </c>
      <c r="J807" s="21"/>
      <c r="K807" s="21" t="s">
        <v>17350</v>
      </c>
      <c r="L807" s="21" t="s">
        <v>17349</v>
      </c>
      <c r="M807" s="21">
        <v>630</v>
      </c>
      <c r="N807" s="21">
        <v>33</v>
      </c>
      <c r="O807" s="21" t="s">
        <v>362</v>
      </c>
      <c r="P807" s="21">
        <v>3</v>
      </c>
      <c r="Q807" s="124">
        <v>2000</v>
      </c>
      <c r="R807" s="124" t="s">
        <v>499</v>
      </c>
      <c r="S807" s="124" t="s">
        <v>17348</v>
      </c>
      <c r="T807" s="116">
        <v>1200</v>
      </c>
      <c r="U807" s="111">
        <v>45</v>
      </c>
      <c r="V807" s="113">
        <f t="shared" si="144"/>
        <v>769.33333333333337</v>
      </c>
      <c r="W807" s="113">
        <f t="shared" si="145"/>
        <v>430.66666666666663</v>
      </c>
      <c r="X807" s="112">
        <f t="shared" si="146"/>
        <v>430666.66666666663</v>
      </c>
      <c r="Y807" s="111"/>
      <c r="Z807" s="110">
        <f t="shared" si="154"/>
        <v>28</v>
      </c>
      <c r="AA807" s="109">
        <f t="shared" si="147"/>
        <v>60</v>
      </c>
      <c r="AB807" s="109">
        <f t="shared" si="148"/>
        <v>60000</v>
      </c>
      <c r="AC807" s="108">
        <f t="shared" si="149"/>
        <v>1140</v>
      </c>
      <c r="AD807" s="107">
        <f t="shared" si="150"/>
        <v>2.2222222222222223E-2</v>
      </c>
      <c r="AE807" s="106">
        <f t="shared" si="151"/>
        <v>25.333333333333336</v>
      </c>
      <c r="AF807" s="105">
        <f t="shared" si="152"/>
        <v>455.99999999999994</v>
      </c>
      <c r="AG807" s="105">
        <f t="shared" si="153"/>
        <v>744</v>
      </c>
    </row>
    <row r="808" spans="1:33" s="88" customFormat="1" x14ac:dyDescent="0.35">
      <c r="A808" s="21">
        <v>10141103</v>
      </c>
      <c r="B808" s="115" t="s">
        <v>14786</v>
      </c>
      <c r="C808" s="259" t="s">
        <v>710</v>
      </c>
      <c r="D808" s="21" t="s">
        <v>11948</v>
      </c>
      <c r="E808" s="114" t="str">
        <f t="shared" si="143"/>
        <v>TRANSFORMADOR MARCA:SGB  PTS20</v>
      </c>
      <c r="F808" s="21"/>
      <c r="G808" s="21"/>
      <c r="H808" s="21" t="s">
        <v>545</v>
      </c>
      <c r="I808" s="21" t="s">
        <v>17347</v>
      </c>
      <c r="J808" s="21"/>
      <c r="K808" s="21" t="s">
        <v>17346</v>
      </c>
      <c r="L808" s="21" t="s">
        <v>17345</v>
      </c>
      <c r="M808" s="21">
        <v>630</v>
      </c>
      <c r="N808" s="21">
        <v>11</v>
      </c>
      <c r="O808" s="21" t="s">
        <v>362</v>
      </c>
      <c r="P808" s="21">
        <v>3</v>
      </c>
      <c r="Q808" s="124">
        <v>2000</v>
      </c>
      <c r="R808" s="124" t="s">
        <v>213</v>
      </c>
      <c r="S808" s="124">
        <v>401475</v>
      </c>
      <c r="T808" s="116">
        <v>1016</v>
      </c>
      <c r="U808" s="111">
        <v>45</v>
      </c>
      <c r="V808" s="113">
        <f t="shared" si="144"/>
        <v>651.36888888888893</v>
      </c>
      <c r="W808" s="113">
        <f t="shared" si="145"/>
        <v>364.63111111111107</v>
      </c>
      <c r="X808" s="112">
        <f t="shared" si="146"/>
        <v>364631.11111111107</v>
      </c>
      <c r="Y808" s="111"/>
      <c r="Z808" s="110">
        <f t="shared" si="154"/>
        <v>28</v>
      </c>
      <c r="AA808" s="109">
        <f t="shared" si="147"/>
        <v>50.800000000000004</v>
      </c>
      <c r="AB808" s="109">
        <f t="shared" si="148"/>
        <v>50800.000000000007</v>
      </c>
      <c r="AC808" s="108">
        <f t="shared" si="149"/>
        <v>965.2</v>
      </c>
      <c r="AD808" s="107">
        <f t="shared" si="150"/>
        <v>2.2222222222222223E-2</v>
      </c>
      <c r="AE808" s="106">
        <f t="shared" si="151"/>
        <v>21.448888888888892</v>
      </c>
      <c r="AF808" s="105">
        <f t="shared" si="152"/>
        <v>386.08</v>
      </c>
      <c r="AG808" s="105">
        <f t="shared" si="153"/>
        <v>629.92000000000007</v>
      </c>
    </row>
    <row r="809" spans="1:33" s="88" customFormat="1" x14ac:dyDescent="0.35">
      <c r="A809" s="21">
        <v>10141103</v>
      </c>
      <c r="B809" s="115" t="s">
        <v>14786</v>
      </c>
      <c r="C809" s="259" t="s">
        <v>710</v>
      </c>
      <c r="D809" s="21" t="s">
        <v>17344</v>
      </c>
      <c r="E809" s="114" t="str">
        <f t="shared" si="143"/>
        <v>TRANSFORMADOR MARCA:Power Tech  PTS28</v>
      </c>
      <c r="F809" s="21"/>
      <c r="G809" s="21"/>
      <c r="H809" s="21" t="s">
        <v>545</v>
      </c>
      <c r="I809" s="21" t="s">
        <v>17343</v>
      </c>
      <c r="J809" s="21"/>
      <c r="K809" s="21" t="s">
        <v>17342</v>
      </c>
      <c r="L809" s="21" t="s">
        <v>17341</v>
      </c>
      <c r="M809" s="21">
        <v>200</v>
      </c>
      <c r="N809" s="21">
        <v>11</v>
      </c>
      <c r="O809" s="21" t="s">
        <v>362</v>
      </c>
      <c r="P809" s="21">
        <v>3</v>
      </c>
      <c r="Q809" s="124">
        <v>2000</v>
      </c>
      <c r="R809" s="124" t="s">
        <v>14844</v>
      </c>
      <c r="S809" s="124" t="s">
        <v>17340</v>
      </c>
      <c r="T809" s="116">
        <v>572</v>
      </c>
      <c r="U809" s="111">
        <v>45</v>
      </c>
      <c r="V809" s="113">
        <f t="shared" si="144"/>
        <v>366.71555555555557</v>
      </c>
      <c r="W809" s="113">
        <f t="shared" si="145"/>
        <v>205.28444444444443</v>
      </c>
      <c r="X809" s="112">
        <f t="shared" si="146"/>
        <v>205284.44444444444</v>
      </c>
      <c r="Y809" s="111"/>
      <c r="Z809" s="110">
        <f t="shared" si="154"/>
        <v>28</v>
      </c>
      <c r="AA809" s="109">
        <f t="shared" si="147"/>
        <v>28.6</v>
      </c>
      <c r="AB809" s="109">
        <f t="shared" si="148"/>
        <v>28600</v>
      </c>
      <c r="AC809" s="108">
        <f t="shared" si="149"/>
        <v>543.4</v>
      </c>
      <c r="AD809" s="107">
        <f t="shared" si="150"/>
        <v>2.2222222222222223E-2</v>
      </c>
      <c r="AE809" s="106">
        <f t="shared" si="151"/>
        <v>12.075555555555555</v>
      </c>
      <c r="AF809" s="105">
        <f t="shared" si="152"/>
        <v>217.35999999999999</v>
      </c>
      <c r="AG809" s="105">
        <f t="shared" si="153"/>
        <v>354.64</v>
      </c>
    </row>
    <row r="810" spans="1:33" s="88" customFormat="1" x14ac:dyDescent="0.35">
      <c r="A810" s="21">
        <v>10141103</v>
      </c>
      <c r="B810" s="115" t="s">
        <v>14786</v>
      </c>
      <c r="C810" s="259" t="s">
        <v>710</v>
      </c>
      <c r="D810" s="21" t="s">
        <v>17339</v>
      </c>
      <c r="E810" s="114" t="str">
        <f t="shared" si="143"/>
        <v>TRANSFORMADOR MARCA:Power Tech  PTS31</v>
      </c>
      <c r="F810" s="21"/>
      <c r="G810" s="21"/>
      <c r="H810" s="21" t="s">
        <v>545</v>
      </c>
      <c r="I810" s="21" t="s">
        <v>17338</v>
      </c>
      <c r="J810" s="21"/>
      <c r="K810" s="21" t="s">
        <v>17337</v>
      </c>
      <c r="L810" s="21" t="s">
        <v>17336</v>
      </c>
      <c r="M810" s="21">
        <v>160</v>
      </c>
      <c r="N810" s="21">
        <v>11</v>
      </c>
      <c r="O810" s="21" t="s">
        <v>362</v>
      </c>
      <c r="P810" s="21">
        <v>3</v>
      </c>
      <c r="Q810" s="124">
        <v>2000</v>
      </c>
      <c r="R810" s="124" t="s">
        <v>14844</v>
      </c>
      <c r="S810" s="124" t="s">
        <v>17335</v>
      </c>
      <c r="T810" s="116">
        <v>572</v>
      </c>
      <c r="U810" s="111">
        <v>45</v>
      </c>
      <c r="V810" s="113">
        <f t="shared" si="144"/>
        <v>366.71555555555557</v>
      </c>
      <c r="W810" s="113">
        <f t="shared" si="145"/>
        <v>205.28444444444443</v>
      </c>
      <c r="X810" s="112">
        <f t="shared" si="146"/>
        <v>205284.44444444444</v>
      </c>
      <c r="Y810" s="111"/>
      <c r="Z810" s="110">
        <f t="shared" si="154"/>
        <v>28</v>
      </c>
      <c r="AA810" s="109">
        <f t="shared" si="147"/>
        <v>28.6</v>
      </c>
      <c r="AB810" s="109">
        <f t="shared" si="148"/>
        <v>28600</v>
      </c>
      <c r="AC810" s="108">
        <f t="shared" si="149"/>
        <v>543.4</v>
      </c>
      <c r="AD810" s="107">
        <f t="shared" si="150"/>
        <v>2.2222222222222223E-2</v>
      </c>
      <c r="AE810" s="106">
        <f t="shared" si="151"/>
        <v>12.075555555555555</v>
      </c>
      <c r="AF810" s="105">
        <f t="shared" si="152"/>
        <v>217.35999999999999</v>
      </c>
      <c r="AG810" s="105">
        <f t="shared" si="153"/>
        <v>354.64</v>
      </c>
    </row>
    <row r="811" spans="1:33" s="88" customFormat="1" x14ac:dyDescent="0.35">
      <c r="A811" s="21">
        <v>10141103</v>
      </c>
      <c r="B811" s="115" t="s">
        <v>14786</v>
      </c>
      <c r="C811" s="259" t="s">
        <v>710</v>
      </c>
      <c r="D811" s="21" t="s">
        <v>17334</v>
      </c>
      <c r="E811" s="114" t="str">
        <f t="shared" si="143"/>
        <v>TRANSFORMADOR MARCA:ITB  PTS36</v>
      </c>
      <c r="F811" s="21"/>
      <c r="G811" s="21"/>
      <c r="H811" s="21" t="s">
        <v>545</v>
      </c>
      <c r="I811" s="21" t="s">
        <v>15267</v>
      </c>
      <c r="J811" s="21"/>
      <c r="K811" s="21" t="s">
        <v>17333</v>
      </c>
      <c r="L811" s="21" t="s">
        <v>17332</v>
      </c>
      <c r="M811" s="21">
        <v>160</v>
      </c>
      <c r="N811" s="21">
        <v>33</v>
      </c>
      <c r="O811" s="21" t="s">
        <v>362</v>
      </c>
      <c r="P811" s="21">
        <v>3</v>
      </c>
      <c r="Q811" s="124">
        <v>2000</v>
      </c>
      <c r="R811" s="124" t="s">
        <v>1109</v>
      </c>
      <c r="S811" s="124">
        <v>782582</v>
      </c>
      <c r="T811" s="116">
        <v>991</v>
      </c>
      <c r="U811" s="111">
        <v>45</v>
      </c>
      <c r="V811" s="113">
        <f t="shared" si="144"/>
        <v>635.3411111111111</v>
      </c>
      <c r="W811" s="113">
        <f t="shared" si="145"/>
        <v>355.6588888888889</v>
      </c>
      <c r="X811" s="112">
        <f t="shared" si="146"/>
        <v>355658.88888888888</v>
      </c>
      <c r="Y811" s="111"/>
      <c r="Z811" s="110">
        <f t="shared" si="154"/>
        <v>28</v>
      </c>
      <c r="AA811" s="109">
        <f t="shared" si="147"/>
        <v>49.550000000000004</v>
      </c>
      <c r="AB811" s="109">
        <f t="shared" si="148"/>
        <v>49550.000000000007</v>
      </c>
      <c r="AC811" s="108">
        <f t="shared" si="149"/>
        <v>941.45</v>
      </c>
      <c r="AD811" s="107">
        <f t="shared" si="150"/>
        <v>2.2222222222222223E-2</v>
      </c>
      <c r="AE811" s="106">
        <f t="shared" si="151"/>
        <v>20.921111111111113</v>
      </c>
      <c r="AF811" s="105">
        <f t="shared" si="152"/>
        <v>376.58</v>
      </c>
      <c r="AG811" s="105">
        <f t="shared" si="153"/>
        <v>614.41999999999996</v>
      </c>
    </row>
    <row r="812" spans="1:33" s="88" customFormat="1" x14ac:dyDescent="0.35">
      <c r="A812" s="21">
        <v>10141103</v>
      </c>
      <c r="B812" s="115" t="s">
        <v>14786</v>
      </c>
      <c r="C812" s="259" t="s">
        <v>710</v>
      </c>
      <c r="D812" s="21" t="s">
        <v>17331</v>
      </c>
      <c r="E812" s="114" t="str">
        <f t="shared" si="143"/>
        <v>TRANSFORMADOR MARCA:TENELEQ  PTS55</v>
      </c>
      <c r="F812" s="21"/>
      <c r="G812" s="21"/>
      <c r="H812" s="21" t="s">
        <v>545</v>
      </c>
      <c r="I812" s="21" t="s">
        <v>17330</v>
      </c>
      <c r="J812" s="21"/>
      <c r="K812" s="21" t="s">
        <v>17329</v>
      </c>
      <c r="L812" s="21" t="s">
        <v>16826</v>
      </c>
      <c r="M812" s="21">
        <v>500</v>
      </c>
      <c r="N812" s="21">
        <v>11</v>
      </c>
      <c r="O812" s="21" t="s">
        <v>362</v>
      </c>
      <c r="P812" s="21">
        <v>3</v>
      </c>
      <c r="Q812" s="124">
        <v>2000</v>
      </c>
      <c r="R812" s="124" t="s">
        <v>15995</v>
      </c>
      <c r="S812" s="124" t="s">
        <v>17328</v>
      </c>
      <c r="T812" s="116">
        <v>1016</v>
      </c>
      <c r="U812" s="111">
        <v>45</v>
      </c>
      <c r="V812" s="113">
        <f t="shared" si="144"/>
        <v>651.36888888888893</v>
      </c>
      <c r="W812" s="113">
        <f t="shared" si="145"/>
        <v>364.63111111111107</v>
      </c>
      <c r="X812" s="112">
        <f t="shared" si="146"/>
        <v>364631.11111111107</v>
      </c>
      <c r="Y812" s="111"/>
      <c r="Z812" s="110">
        <f t="shared" si="154"/>
        <v>28</v>
      </c>
      <c r="AA812" s="109">
        <f t="shared" si="147"/>
        <v>50.800000000000004</v>
      </c>
      <c r="AB812" s="109">
        <f t="shared" si="148"/>
        <v>50800.000000000007</v>
      </c>
      <c r="AC812" s="108">
        <f t="shared" si="149"/>
        <v>965.2</v>
      </c>
      <c r="AD812" s="107">
        <f t="shared" si="150"/>
        <v>2.2222222222222223E-2</v>
      </c>
      <c r="AE812" s="106">
        <f t="shared" si="151"/>
        <v>21.448888888888892</v>
      </c>
      <c r="AF812" s="105">
        <f t="shared" si="152"/>
        <v>386.08</v>
      </c>
      <c r="AG812" s="105">
        <f t="shared" si="153"/>
        <v>629.92000000000007</v>
      </c>
    </row>
    <row r="813" spans="1:33" s="88" customFormat="1" x14ac:dyDescent="0.35">
      <c r="A813" s="21">
        <v>10141103</v>
      </c>
      <c r="B813" s="115" t="s">
        <v>14786</v>
      </c>
      <c r="C813" s="259" t="s">
        <v>710</v>
      </c>
      <c r="D813" s="21" t="s">
        <v>17327</v>
      </c>
      <c r="E813" s="114" t="str">
        <f t="shared" si="143"/>
        <v>TRANSFORMADOR MARCA:MISSING PLATE  PTS57</v>
      </c>
      <c r="F813" s="21"/>
      <c r="G813" s="21"/>
      <c r="H813" s="21" t="s">
        <v>545</v>
      </c>
      <c r="I813" s="21" t="s">
        <v>17326</v>
      </c>
      <c r="J813" s="21"/>
      <c r="K813" s="21" t="s">
        <v>17325</v>
      </c>
      <c r="L813" s="21" t="s">
        <v>17324</v>
      </c>
      <c r="M813" s="21">
        <v>100</v>
      </c>
      <c r="N813" s="21">
        <v>33</v>
      </c>
      <c r="O813" s="21" t="s">
        <v>362</v>
      </c>
      <c r="P813" s="21">
        <v>3</v>
      </c>
      <c r="Q813" s="124">
        <v>2000</v>
      </c>
      <c r="R813" s="245" t="s">
        <v>12196</v>
      </c>
      <c r="S813" s="245"/>
      <c r="T813" s="116">
        <v>763</v>
      </c>
      <c r="U813" s="111">
        <v>45</v>
      </c>
      <c r="V813" s="113">
        <f t="shared" si="144"/>
        <v>489.16777777777776</v>
      </c>
      <c r="W813" s="113">
        <f t="shared" si="145"/>
        <v>273.83222222222224</v>
      </c>
      <c r="X813" s="112">
        <f t="shared" si="146"/>
        <v>273832.22222222225</v>
      </c>
      <c r="Y813" s="111"/>
      <c r="Z813" s="110">
        <f t="shared" si="154"/>
        <v>28</v>
      </c>
      <c r="AA813" s="109">
        <f t="shared" si="147"/>
        <v>38.15</v>
      </c>
      <c r="AB813" s="109">
        <f t="shared" si="148"/>
        <v>38150</v>
      </c>
      <c r="AC813" s="108">
        <f t="shared" si="149"/>
        <v>724.85</v>
      </c>
      <c r="AD813" s="107">
        <f t="shared" si="150"/>
        <v>2.2222222222222223E-2</v>
      </c>
      <c r="AE813" s="106">
        <f t="shared" si="151"/>
        <v>16.10777777777778</v>
      </c>
      <c r="AF813" s="105">
        <f t="shared" si="152"/>
        <v>289.94</v>
      </c>
      <c r="AG813" s="105">
        <f t="shared" si="153"/>
        <v>473.06</v>
      </c>
    </row>
    <row r="814" spans="1:33" s="88" customFormat="1" x14ac:dyDescent="0.35">
      <c r="A814" s="21">
        <v>10141103</v>
      </c>
      <c r="B814" s="115" t="s">
        <v>14786</v>
      </c>
      <c r="C814" s="259" t="s">
        <v>710</v>
      </c>
      <c r="D814" s="21" t="s">
        <v>17323</v>
      </c>
      <c r="E814" s="114" t="str">
        <f t="shared" si="143"/>
        <v>TRANSFORMADOR MARCA:Power Tech  PTS63</v>
      </c>
      <c r="F814" s="21"/>
      <c r="G814" s="21"/>
      <c r="H814" s="21" t="s">
        <v>14848</v>
      </c>
      <c r="I814" s="21" t="s">
        <v>17322</v>
      </c>
      <c r="J814" s="21"/>
      <c r="K814" s="21" t="s">
        <v>17321</v>
      </c>
      <c r="L814" s="21" t="s">
        <v>17320</v>
      </c>
      <c r="M814" s="21">
        <v>200</v>
      </c>
      <c r="N814" s="21">
        <v>11</v>
      </c>
      <c r="O814" s="21" t="s">
        <v>362</v>
      </c>
      <c r="P814" s="21">
        <v>3</v>
      </c>
      <c r="Q814" s="124">
        <v>2000</v>
      </c>
      <c r="R814" s="124" t="s">
        <v>14844</v>
      </c>
      <c r="S814" s="124" t="s">
        <v>17319</v>
      </c>
      <c r="T814" s="116">
        <v>572</v>
      </c>
      <c r="U814" s="111">
        <v>45</v>
      </c>
      <c r="V814" s="113">
        <f t="shared" si="144"/>
        <v>366.71555555555557</v>
      </c>
      <c r="W814" s="113">
        <f t="shared" si="145"/>
        <v>205.28444444444443</v>
      </c>
      <c r="X814" s="112">
        <f t="shared" si="146"/>
        <v>205284.44444444444</v>
      </c>
      <c r="Y814" s="111"/>
      <c r="Z814" s="110">
        <f t="shared" si="154"/>
        <v>28</v>
      </c>
      <c r="AA814" s="109">
        <f t="shared" si="147"/>
        <v>28.6</v>
      </c>
      <c r="AB814" s="109">
        <f t="shared" si="148"/>
        <v>28600</v>
      </c>
      <c r="AC814" s="108">
        <f t="shared" si="149"/>
        <v>543.4</v>
      </c>
      <c r="AD814" s="107">
        <f t="shared" si="150"/>
        <v>2.2222222222222223E-2</v>
      </c>
      <c r="AE814" s="106">
        <f t="shared" si="151"/>
        <v>12.075555555555555</v>
      </c>
      <c r="AF814" s="105">
        <f t="shared" si="152"/>
        <v>217.35999999999999</v>
      </c>
      <c r="AG814" s="105">
        <f t="shared" si="153"/>
        <v>354.64</v>
      </c>
    </row>
    <row r="815" spans="1:33" s="88" customFormat="1" x14ac:dyDescent="0.35">
      <c r="A815" s="21">
        <v>10141103</v>
      </c>
      <c r="B815" s="21" t="s">
        <v>14786</v>
      </c>
      <c r="C815" s="259" t="s">
        <v>710</v>
      </c>
      <c r="D815" s="22" t="s">
        <v>17318</v>
      </c>
      <c r="E815" s="114" t="str">
        <f t="shared" si="143"/>
        <v>TRANSFORMADOR MARCA:Fuji Tusco  PTS64</v>
      </c>
      <c r="F815" s="21"/>
      <c r="G815" s="21"/>
      <c r="H815" s="21" t="s">
        <v>14848</v>
      </c>
      <c r="I815" s="21" t="s">
        <v>17317</v>
      </c>
      <c r="J815" s="21"/>
      <c r="K815" s="21" t="s">
        <v>17316</v>
      </c>
      <c r="L815" s="21" t="s">
        <v>17315</v>
      </c>
      <c r="M815" s="21">
        <v>100</v>
      </c>
      <c r="N815" s="21">
        <v>11</v>
      </c>
      <c r="O815" s="21" t="s">
        <v>362</v>
      </c>
      <c r="P815" s="21">
        <v>3</v>
      </c>
      <c r="Q815" s="124">
        <v>2000</v>
      </c>
      <c r="R815" s="124" t="s">
        <v>1821</v>
      </c>
      <c r="S815" s="124">
        <v>541799</v>
      </c>
      <c r="T815" s="24">
        <v>763</v>
      </c>
      <c r="U815" s="111">
        <v>45</v>
      </c>
      <c r="V815" s="113">
        <f t="shared" si="144"/>
        <v>489.16777777777776</v>
      </c>
      <c r="W815" s="113">
        <f t="shared" si="145"/>
        <v>273.83222222222224</v>
      </c>
      <c r="X815" s="112">
        <f t="shared" si="146"/>
        <v>273832.22222222225</v>
      </c>
      <c r="Y815" s="111"/>
      <c r="Z815" s="110">
        <f t="shared" si="154"/>
        <v>28</v>
      </c>
      <c r="AA815" s="109">
        <f t="shared" si="147"/>
        <v>38.15</v>
      </c>
      <c r="AB815" s="109">
        <f t="shared" si="148"/>
        <v>38150</v>
      </c>
      <c r="AC815" s="108">
        <f t="shared" si="149"/>
        <v>724.85</v>
      </c>
      <c r="AD815" s="107">
        <f t="shared" si="150"/>
        <v>2.2222222222222223E-2</v>
      </c>
      <c r="AE815" s="106">
        <f t="shared" si="151"/>
        <v>16.10777777777778</v>
      </c>
      <c r="AF815" s="105">
        <f t="shared" si="152"/>
        <v>289.94</v>
      </c>
      <c r="AG815" s="105">
        <f t="shared" si="153"/>
        <v>473.06</v>
      </c>
    </row>
    <row r="816" spans="1:33" s="88" customFormat="1" x14ac:dyDescent="0.35">
      <c r="A816" s="21">
        <v>10141103</v>
      </c>
      <c r="B816" s="21" t="s">
        <v>14786</v>
      </c>
      <c r="C816" s="259" t="s">
        <v>710</v>
      </c>
      <c r="D816" s="21" t="s">
        <v>17314</v>
      </c>
      <c r="E816" s="114" t="str">
        <f t="shared" si="143"/>
        <v>TRANSFORMADOR MARCA:Power Tech  PTS75</v>
      </c>
      <c r="F816" s="21"/>
      <c r="G816" s="21"/>
      <c r="H816" s="21" t="s">
        <v>14848</v>
      </c>
      <c r="I816" s="21" t="s">
        <v>17313</v>
      </c>
      <c r="J816" s="21"/>
      <c r="K816" s="21" t="s">
        <v>17312</v>
      </c>
      <c r="L816" s="21" t="s">
        <v>17311</v>
      </c>
      <c r="M816" s="21">
        <v>500</v>
      </c>
      <c r="N816" s="21">
        <v>11</v>
      </c>
      <c r="O816" s="21" t="s">
        <v>362</v>
      </c>
      <c r="P816" s="21">
        <v>3</v>
      </c>
      <c r="Q816" s="124">
        <v>2000</v>
      </c>
      <c r="R816" s="124" t="s">
        <v>14844</v>
      </c>
      <c r="S816" s="124" t="s">
        <v>17310</v>
      </c>
      <c r="T816" s="24">
        <v>1016</v>
      </c>
      <c r="U816" s="111">
        <v>45</v>
      </c>
      <c r="V816" s="113">
        <f t="shared" si="144"/>
        <v>651.36888888888893</v>
      </c>
      <c r="W816" s="113">
        <f t="shared" si="145"/>
        <v>364.63111111111107</v>
      </c>
      <c r="X816" s="112">
        <f t="shared" si="146"/>
        <v>364631.11111111107</v>
      </c>
      <c r="Y816" s="111"/>
      <c r="Z816" s="110">
        <f t="shared" si="154"/>
        <v>28</v>
      </c>
      <c r="AA816" s="109">
        <f t="shared" si="147"/>
        <v>50.800000000000004</v>
      </c>
      <c r="AB816" s="109">
        <f t="shared" si="148"/>
        <v>50800.000000000007</v>
      </c>
      <c r="AC816" s="108">
        <f t="shared" si="149"/>
        <v>965.2</v>
      </c>
      <c r="AD816" s="107">
        <f t="shared" si="150"/>
        <v>2.2222222222222223E-2</v>
      </c>
      <c r="AE816" s="106">
        <f t="shared" si="151"/>
        <v>21.448888888888892</v>
      </c>
      <c r="AF816" s="105">
        <f t="shared" si="152"/>
        <v>386.08</v>
      </c>
      <c r="AG816" s="105">
        <f t="shared" si="153"/>
        <v>629.92000000000007</v>
      </c>
    </row>
    <row r="817" spans="1:33" s="88" customFormat="1" x14ac:dyDescent="0.35">
      <c r="A817" s="21">
        <v>10141103</v>
      </c>
      <c r="B817" s="115" t="s">
        <v>14786</v>
      </c>
      <c r="C817" s="259" t="s">
        <v>710</v>
      </c>
      <c r="D817" s="21" t="s">
        <v>17309</v>
      </c>
      <c r="E817" s="114" t="str">
        <f t="shared" si="143"/>
        <v>TRANSFORMADOR MARCA:Fuji Tusco  PTS79</v>
      </c>
      <c r="F817" s="21"/>
      <c r="G817" s="21"/>
      <c r="H817" s="21" t="s">
        <v>15725</v>
      </c>
      <c r="I817" s="21" t="s">
        <v>17308</v>
      </c>
      <c r="J817" s="21"/>
      <c r="K817" s="21" t="s">
        <v>17307</v>
      </c>
      <c r="L817" s="21" t="s">
        <v>17306</v>
      </c>
      <c r="M817" s="21">
        <v>160</v>
      </c>
      <c r="N817" s="21">
        <v>33</v>
      </c>
      <c r="O817" s="21" t="s">
        <v>362</v>
      </c>
      <c r="P817" s="21">
        <v>3</v>
      </c>
      <c r="Q817" s="124">
        <v>2000</v>
      </c>
      <c r="R817" s="124" t="s">
        <v>1821</v>
      </c>
      <c r="S817" s="124">
        <v>591320</v>
      </c>
      <c r="T817" s="116">
        <v>991</v>
      </c>
      <c r="U817" s="111">
        <v>45</v>
      </c>
      <c r="V817" s="113">
        <f t="shared" si="144"/>
        <v>635.3411111111111</v>
      </c>
      <c r="W817" s="113">
        <f t="shared" si="145"/>
        <v>355.6588888888889</v>
      </c>
      <c r="X817" s="112">
        <f t="shared" si="146"/>
        <v>355658.88888888888</v>
      </c>
      <c r="Y817" s="111"/>
      <c r="Z817" s="110">
        <f t="shared" si="154"/>
        <v>28</v>
      </c>
      <c r="AA817" s="109">
        <f t="shared" si="147"/>
        <v>49.550000000000004</v>
      </c>
      <c r="AB817" s="109">
        <f t="shared" si="148"/>
        <v>49550.000000000007</v>
      </c>
      <c r="AC817" s="108">
        <f t="shared" si="149"/>
        <v>941.45</v>
      </c>
      <c r="AD817" s="107">
        <f t="shared" si="150"/>
        <v>2.2222222222222223E-2</v>
      </c>
      <c r="AE817" s="106">
        <f t="shared" si="151"/>
        <v>20.921111111111113</v>
      </c>
      <c r="AF817" s="105">
        <f t="shared" si="152"/>
        <v>376.58</v>
      </c>
      <c r="AG817" s="105">
        <f t="shared" si="153"/>
        <v>614.41999999999996</v>
      </c>
    </row>
    <row r="818" spans="1:33" s="88" customFormat="1" x14ac:dyDescent="0.35">
      <c r="A818" s="21">
        <v>10141103</v>
      </c>
      <c r="B818" s="115" t="s">
        <v>14786</v>
      </c>
      <c r="C818" s="259" t="s">
        <v>710</v>
      </c>
      <c r="D818" s="21" t="s">
        <v>17305</v>
      </c>
      <c r="E818" s="114" t="str">
        <f t="shared" si="143"/>
        <v>TRANSFORMADOR MARCA:ASTOR  PTS80</v>
      </c>
      <c r="F818" s="21"/>
      <c r="G818" s="21"/>
      <c r="H818" s="21" t="s">
        <v>15725</v>
      </c>
      <c r="I818" s="21" t="s">
        <v>17304</v>
      </c>
      <c r="J818" s="21"/>
      <c r="K818" s="21" t="s">
        <v>17303</v>
      </c>
      <c r="L818" s="21" t="s">
        <v>17302</v>
      </c>
      <c r="M818" s="21">
        <v>100</v>
      </c>
      <c r="N818" s="21">
        <v>33</v>
      </c>
      <c r="O818" s="21" t="s">
        <v>362</v>
      </c>
      <c r="P818" s="21">
        <v>3</v>
      </c>
      <c r="Q818" s="124">
        <v>2000</v>
      </c>
      <c r="R818" s="124" t="s">
        <v>499</v>
      </c>
      <c r="S818" s="124" t="s">
        <v>17301</v>
      </c>
      <c r="T818" s="116">
        <v>763</v>
      </c>
      <c r="U818" s="111">
        <v>45</v>
      </c>
      <c r="V818" s="113">
        <f t="shared" si="144"/>
        <v>489.16777777777776</v>
      </c>
      <c r="W818" s="113">
        <f t="shared" si="145"/>
        <v>273.83222222222224</v>
      </c>
      <c r="X818" s="112">
        <f t="shared" si="146"/>
        <v>273832.22222222225</v>
      </c>
      <c r="Y818" s="111"/>
      <c r="Z818" s="110">
        <f t="shared" si="154"/>
        <v>28</v>
      </c>
      <c r="AA818" s="109">
        <f t="shared" si="147"/>
        <v>38.15</v>
      </c>
      <c r="AB818" s="109">
        <f t="shared" si="148"/>
        <v>38150</v>
      </c>
      <c r="AC818" s="108">
        <f t="shared" si="149"/>
        <v>724.85</v>
      </c>
      <c r="AD818" s="107">
        <f t="shared" si="150"/>
        <v>2.2222222222222223E-2</v>
      </c>
      <c r="AE818" s="106">
        <f t="shared" si="151"/>
        <v>16.10777777777778</v>
      </c>
      <c r="AF818" s="105">
        <f t="shared" si="152"/>
        <v>289.94</v>
      </c>
      <c r="AG818" s="105">
        <f t="shared" si="153"/>
        <v>473.06</v>
      </c>
    </row>
    <row r="819" spans="1:33" s="88" customFormat="1" x14ac:dyDescent="0.35">
      <c r="A819" s="21">
        <v>10141103</v>
      </c>
      <c r="B819" s="115" t="s">
        <v>14786</v>
      </c>
      <c r="C819" s="259" t="s">
        <v>710</v>
      </c>
      <c r="D819" s="22" t="s">
        <v>17300</v>
      </c>
      <c r="E819" s="114" t="str">
        <f t="shared" si="143"/>
        <v>TRANSFORMADOR MARCA:Emergo Invest  PTS81</v>
      </c>
      <c r="F819" s="21"/>
      <c r="G819" s="21"/>
      <c r="H819" s="21" t="s">
        <v>15725</v>
      </c>
      <c r="I819" s="21" t="s">
        <v>17299</v>
      </c>
      <c r="J819" s="21"/>
      <c r="K819" s="21" t="s">
        <v>17298</v>
      </c>
      <c r="L819" s="21" t="s">
        <v>17297</v>
      </c>
      <c r="M819" s="21">
        <v>250</v>
      </c>
      <c r="N819" s="21">
        <v>33</v>
      </c>
      <c r="O819" s="21" t="s">
        <v>362</v>
      </c>
      <c r="P819" s="21">
        <v>3</v>
      </c>
      <c r="Q819" s="124">
        <v>2000</v>
      </c>
      <c r="R819" s="124" t="s">
        <v>17296</v>
      </c>
      <c r="S819" s="124">
        <v>48206</v>
      </c>
      <c r="T819" s="116">
        <v>991</v>
      </c>
      <c r="U819" s="111">
        <v>45</v>
      </c>
      <c r="V819" s="113">
        <f t="shared" si="144"/>
        <v>635.3411111111111</v>
      </c>
      <c r="W819" s="113">
        <f t="shared" si="145"/>
        <v>355.6588888888889</v>
      </c>
      <c r="X819" s="112">
        <f t="shared" si="146"/>
        <v>355658.88888888888</v>
      </c>
      <c r="Y819" s="111"/>
      <c r="Z819" s="110">
        <f t="shared" si="154"/>
        <v>28</v>
      </c>
      <c r="AA819" s="109">
        <f t="shared" si="147"/>
        <v>49.550000000000004</v>
      </c>
      <c r="AB819" s="109">
        <f t="shared" si="148"/>
        <v>49550.000000000007</v>
      </c>
      <c r="AC819" s="108">
        <f t="shared" si="149"/>
        <v>941.45</v>
      </c>
      <c r="AD819" s="107">
        <f t="shared" si="150"/>
        <v>2.2222222222222223E-2</v>
      </c>
      <c r="AE819" s="106">
        <f t="shared" si="151"/>
        <v>20.921111111111113</v>
      </c>
      <c r="AF819" s="105">
        <f t="shared" si="152"/>
        <v>376.58</v>
      </c>
      <c r="AG819" s="105">
        <f t="shared" si="153"/>
        <v>614.41999999999996</v>
      </c>
    </row>
    <row r="820" spans="1:33" s="88" customFormat="1" x14ac:dyDescent="0.35">
      <c r="A820" s="21">
        <v>10141103</v>
      </c>
      <c r="B820" s="115" t="s">
        <v>14786</v>
      </c>
      <c r="C820" s="259" t="s">
        <v>710</v>
      </c>
      <c r="D820" s="22">
        <v>108</v>
      </c>
      <c r="E820" s="114" t="str">
        <f t="shared" si="143"/>
        <v>TRANSFORMADOR MARCA:Zent Transformer  108</v>
      </c>
      <c r="F820" s="21"/>
      <c r="G820" s="21"/>
      <c r="H820" s="21" t="s">
        <v>15359</v>
      </c>
      <c r="I820" s="21" t="s">
        <v>17295</v>
      </c>
      <c r="J820" s="21"/>
      <c r="K820" s="21" t="s">
        <v>17294</v>
      </c>
      <c r="L820" s="21" t="s">
        <v>17293</v>
      </c>
      <c r="M820" s="21">
        <v>200</v>
      </c>
      <c r="N820" s="21">
        <v>33</v>
      </c>
      <c r="O820" s="21" t="s">
        <v>362</v>
      </c>
      <c r="P820" s="21">
        <v>3</v>
      </c>
      <c r="Q820" s="124">
        <v>2000</v>
      </c>
      <c r="R820" s="124" t="s">
        <v>15089</v>
      </c>
      <c r="S820" s="124">
        <v>8899</v>
      </c>
      <c r="T820" s="116">
        <v>991</v>
      </c>
      <c r="U820" s="111">
        <v>45</v>
      </c>
      <c r="V820" s="113">
        <f t="shared" si="144"/>
        <v>635.3411111111111</v>
      </c>
      <c r="W820" s="113">
        <f t="shared" si="145"/>
        <v>355.6588888888889</v>
      </c>
      <c r="X820" s="112">
        <f t="shared" si="146"/>
        <v>355658.88888888888</v>
      </c>
      <c r="Y820" s="111"/>
      <c r="Z820" s="110">
        <f t="shared" si="154"/>
        <v>28</v>
      </c>
      <c r="AA820" s="109">
        <f t="shared" si="147"/>
        <v>49.550000000000004</v>
      </c>
      <c r="AB820" s="109">
        <f t="shared" si="148"/>
        <v>49550.000000000007</v>
      </c>
      <c r="AC820" s="108">
        <f t="shared" si="149"/>
        <v>941.45</v>
      </c>
      <c r="AD820" s="107">
        <f t="shared" si="150"/>
        <v>2.2222222222222223E-2</v>
      </c>
      <c r="AE820" s="106">
        <f t="shared" si="151"/>
        <v>20.921111111111113</v>
      </c>
      <c r="AF820" s="105">
        <f t="shared" si="152"/>
        <v>376.58</v>
      </c>
      <c r="AG820" s="105">
        <f t="shared" si="153"/>
        <v>614.41999999999996</v>
      </c>
    </row>
    <row r="821" spans="1:33" s="88" customFormat="1" x14ac:dyDescent="0.35">
      <c r="A821" s="21">
        <v>10141103</v>
      </c>
      <c r="B821" s="115" t="s">
        <v>14786</v>
      </c>
      <c r="C821" s="259" t="s">
        <v>710</v>
      </c>
      <c r="D821" s="21">
        <v>109</v>
      </c>
      <c r="E821" s="114" t="str">
        <f t="shared" si="143"/>
        <v>TRANSFORMADOR MARCA:NEI Transformers  109</v>
      </c>
      <c r="F821" s="21"/>
      <c r="G821" s="21"/>
      <c r="H821" s="21" t="s">
        <v>15359</v>
      </c>
      <c r="I821" s="21" t="s">
        <v>17292</v>
      </c>
      <c r="J821" s="21"/>
      <c r="K821" s="21" t="s">
        <v>17291</v>
      </c>
      <c r="L821" s="21" t="s">
        <v>17290</v>
      </c>
      <c r="M821" s="21">
        <v>100</v>
      </c>
      <c r="N821" s="21">
        <v>33</v>
      </c>
      <c r="O821" s="21" t="s">
        <v>362</v>
      </c>
      <c r="P821" s="21">
        <v>3</v>
      </c>
      <c r="Q821" s="124">
        <v>2000</v>
      </c>
      <c r="R821" s="124" t="s">
        <v>1575</v>
      </c>
      <c r="S821" s="124" t="s">
        <v>17289</v>
      </c>
      <c r="T821" s="24">
        <v>763</v>
      </c>
      <c r="U821" s="111">
        <v>45</v>
      </c>
      <c r="V821" s="113">
        <f t="shared" si="144"/>
        <v>489.16777777777776</v>
      </c>
      <c r="W821" s="113">
        <f t="shared" si="145"/>
        <v>273.83222222222224</v>
      </c>
      <c r="X821" s="112">
        <f t="shared" si="146"/>
        <v>273832.22222222225</v>
      </c>
      <c r="Y821" s="111"/>
      <c r="Z821" s="110">
        <f t="shared" si="154"/>
        <v>28</v>
      </c>
      <c r="AA821" s="109">
        <f t="shared" si="147"/>
        <v>38.15</v>
      </c>
      <c r="AB821" s="109">
        <f t="shared" si="148"/>
        <v>38150</v>
      </c>
      <c r="AC821" s="108">
        <f t="shared" si="149"/>
        <v>724.85</v>
      </c>
      <c r="AD821" s="107">
        <f t="shared" si="150"/>
        <v>2.2222222222222223E-2</v>
      </c>
      <c r="AE821" s="106">
        <f t="shared" si="151"/>
        <v>16.10777777777778</v>
      </c>
      <c r="AF821" s="105">
        <f t="shared" si="152"/>
        <v>289.94</v>
      </c>
      <c r="AG821" s="105">
        <f t="shared" si="153"/>
        <v>473.06</v>
      </c>
    </row>
    <row r="822" spans="1:33" s="88" customFormat="1" x14ac:dyDescent="0.35">
      <c r="A822" s="21">
        <v>10141103</v>
      </c>
      <c r="B822" s="115" t="s">
        <v>14786</v>
      </c>
      <c r="C822" s="259" t="s">
        <v>710</v>
      </c>
      <c r="D822" s="21">
        <v>111</v>
      </c>
      <c r="E822" s="114" t="str">
        <f t="shared" si="143"/>
        <v>TRANSFORMADOR MARCA:Power Tech  111</v>
      </c>
      <c r="F822" s="57"/>
      <c r="G822" s="21"/>
      <c r="H822" s="61" t="s">
        <v>15004</v>
      </c>
      <c r="I822" s="21" t="s">
        <v>17288</v>
      </c>
      <c r="J822" s="40"/>
      <c r="K822" s="21" t="s">
        <v>16036</v>
      </c>
      <c r="L822" s="21" t="s">
        <v>16035</v>
      </c>
      <c r="M822" s="61">
        <v>100</v>
      </c>
      <c r="N822" s="21">
        <v>33</v>
      </c>
      <c r="O822" s="21" t="s">
        <v>362</v>
      </c>
      <c r="P822" s="40">
        <v>3</v>
      </c>
      <c r="Q822" s="220">
        <v>2000</v>
      </c>
      <c r="R822" s="220" t="s">
        <v>14844</v>
      </c>
      <c r="S822" s="220" t="s">
        <v>17287</v>
      </c>
      <c r="T822" s="24">
        <v>763</v>
      </c>
      <c r="U822" s="111">
        <v>45</v>
      </c>
      <c r="V822" s="113">
        <f t="shared" si="144"/>
        <v>489.16777777777776</v>
      </c>
      <c r="W822" s="113">
        <f t="shared" si="145"/>
        <v>273.83222222222224</v>
      </c>
      <c r="X822" s="112">
        <f t="shared" si="146"/>
        <v>273832.22222222225</v>
      </c>
      <c r="Y822" s="111"/>
      <c r="Z822" s="110">
        <f t="shared" si="154"/>
        <v>28</v>
      </c>
      <c r="AA822" s="109">
        <f t="shared" si="147"/>
        <v>38.15</v>
      </c>
      <c r="AB822" s="109">
        <f t="shared" si="148"/>
        <v>38150</v>
      </c>
      <c r="AC822" s="108">
        <f t="shared" si="149"/>
        <v>724.85</v>
      </c>
      <c r="AD822" s="107">
        <f t="shared" si="150"/>
        <v>2.2222222222222223E-2</v>
      </c>
      <c r="AE822" s="106">
        <f t="shared" si="151"/>
        <v>16.10777777777778</v>
      </c>
      <c r="AF822" s="105">
        <f t="shared" si="152"/>
        <v>289.94</v>
      </c>
      <c r="AG822" s="105">
        <f t="shared" si="153"/>
        <v>473.06</v>
      </c>
    </row>
    <row r="823" spans="1:33" s="88" customFormat="1" x14ac:dyDescent="0.35">
      <c r="A823" s="21">
        <v>10141103</v>
      </c>
      <c r="B823" s="21" t="s">
        <v>14786</v>
      </c>
      <c r="C823" s="259" t="s">
        <v>710</v>
      </c>
      <c r="D823" s="21">
        <v>112</v>
      </c>
      <c r="E823" s="114" t="str">
        <f t="shared" si="143"/>
        <v>TRANSFORMADOR MARCA:NEI Transformers  112</v>
      </c>
      <c r="F823" s="57"/>
      <c r="G823" s="21"/>
      <c r="H823" s="61" t="s">
        <v>15004</v>
      </c>
      <c r="I823" s="21" t="s">
        <v>17286</v>
      </c>
      <c r="J823" s="21"/>
      <c r="K823" s="21" t="s">
        <v>16279</v>
      </c>
      <c r="L823" s="21" t="s">
        <v>16278</v>
      </c>
      <c r="M823" s="61">
        <v>250</v>
      </c>
      <c r="N823" s="21">
        <v>33</v>
      </c>
      <c r="O823" s="21" t="s">
        <v>362</v>
      </c>
      <c r="P823" s="21">
        <v>3</v>
      </c>
      <c r="Q823" s="124">
        <v>2000</v>
      </c>
      <c r="R823" s="124" t="s">
        <v>1575</v>
      </c>
      <c r="S823" s="124" t="s">
        <v>17285</v>
      </c>
      <c r="T823" s="24">
        <v>991</v>
      </c>
      <c r="U823" s="111">
        <v>45</v>
      </c>
      <c r="V823" s="113">
        <f t="shared" si="144"/>
        <v>635.3411111111111</v>
      </c>
      <c r="W823" s="113">
        <f t="shared" si="145"/>
        <v>355.6588888888889</v>
      </c>
      <c r="X823" s="112">
        <f t="shared" si="146"/>
        <v>355658.88888888888</v>
      </c>
      <c r="Y823" s="111"/>
      <c r="Z823" s="110">
        <f t="shared" si="154"/>
        <v>28</v>
      </c>
      <c r="AA823" s="109">
        <f t="shared" si="147"/>
        <v>49.550000000000004</v>
      </c>
      <c r="AB823" s="109">
        <f t="shared" si="148"/>
        <v>49550.000000000007</v>
      </c>
      <c r="AC823" s="108">
        <f t="shared" si="149"/>
        <v>941.45</v>
      </c>
      <c r="AD823" s="107">
        <f t="shared" si="150"/>
        <v>2.2222222222222223E-2</v>
      </c>
      <c r="AE823" s="106">
        <f t="shared" si="151"/>
        <v>20.921111111111113</v>
      </c>
      <c r="AF823" s="105">
        <f t="shared" si="152"/>
        <v>376.58</v>
      </c>
      <c r="AG823" s="105">
        <f t="shared" si="153"/>
        <v>614.41999999999996</v>
      </c>
    </row>
    <row r="824" spans="1:33" s="88" customFormat="1" x14ac:dyDescent="0.35">
      <c r="A824" s="21">
        <v>10141103</v>
      </c>
      <c r="B824" s="21" t="s">
        <v>14786</v>
      </c>
      <c r="C824" s="259" t="s">
        <v>710</v>
      </c>
      <c r="D824" s="21">
        <v>113</v>
      </c>
      <c r="E824" s="114" t="str">
        <f t="shared" si="143"/>
        <v>TRANSFORMADOR MARCA:Tusco Transformer  113</v>
      </c>
      <c r="F824" s="57"/>
      <c r="G824" s="21"/>
      <c r="H824" s="21" t="s">
        <v>15004</v>
      </c>
      <c r="I824" s="21" t="s">
        <v>17284</v>
      </c>
      <c r="J824" s="21"/>
      <c r="K824" s="21" t="s">
        <v>16033</v>
      </c>
      <c r="L824" s="21" t="s">
        <v>17283</v>
      </c>
      <c r="M824" s="21">
        <v>250</v>
      </c>
      <c r="N824" s="21">
        <v>33</v>
      </c>
      <c r="O824" s="21" t="s">
        <v>362</v>
      </c>
      <c r="P824" s="21">
        <v>3</v>
      </c>
      <c r="Q824" s="124">
        <v>2000</v>
      </c>
      <c r="R824" s="124" t="s">
        <v>15335</v>
      </c>
      <c r="S824" s="124">
        <v>541777</v>
      </c>
      <c r="T824" s="24">
        <v>991</v>
      </c>
      <c r="U824" s="111">
        <v>45</v>
      </c>
      <c r="V824" s="113">
        <f t="shared" si="144"/>
        <v>635.3411111111111</v>
      </c>
      <c r="W824" s="113">
        <f t="shared" si="145"/>
        <v>355.6588888888889</v>
      </c>
      <c r="X824" s="112">
        <f t="shared" si="146"/>
        <v>355658.88888888888</v>
      </c>
      <c r="Y824" s="111"/>
      <c r="Z824" s="110">
        <f t="shared" si="154"/>
        <v>28</v>
      </c>
      <c r="AA824" s="109">
        <f t="shared" si="147"/>
        <v>49.550000000000004</v>
      </c>
      <c r="AB824" s="109">
        <f t="shared" si="148"/>
        <v>49550.000000000007</v>
      </c>
      <c r="AC824" s="108">
        <f t="shared" si="149"/>
        <v>941.45</v>
      </c>
      <c r="AD824" s="107">
        <f t="shared" si="150"/>
        <v>2.2222222222222223E-2</v>
      </c>
      <c r="AE824" s="106">
        <f t="shared" si="151"/>
        <v>20.921111111111113</v>
      </c>
      <c r="AF824" s="105">
        <f t="shared" si="152"/>
        <v>376.58</v>
      </c>
      <c r="AG824" s="105">
        <f t="shared" si="153"/>
        <v>614.41999999999996</v>
      </c>
    </row>
    <row r="825" spans="1:33" s="88" customFormat="1" x14ac:dyDescent="0.35">
      <c r="A825" s="21">
        <v>10141103</v>
      </c>
      <c r="B825" s="115" t="s">
        <v>14786</v>
      </c>
      <c r="C825" s="259" t="s">
        <v>710</v>
      </c>
      <c r="D825" s="21">
        <v>114</v>
      </c>
      <c r="E825" s="114" t="str">
        <f t="shared" si="143"/>
        <v>TRANSFORMADOR MARCA:TM  114</v>
      </c>
      <c r="F825" s="57"/>
      <c r="G825" s="21"/>
      <c r="H825" s="21" t="s">
        <v>15004</v>
      </c>
      <c r="I825" s="21" t="s">
        <v>17282</v>
      </c>
      <c r="J825" s="21"/>
      <c r="K825" s="21" t="s">
        <v>17281</v>
      </c>
      <c r="L825" s="21" t="s">
        <v>17280</v>
      </c>
      <c r="M825" s="21">
        <v>250</v>
      </c>
      <c r="N825" s="21">
        <v>33</v>
      </c>
      <c r="O825" s="21" t="s">
        <v>362</v>
      </c>
      <c r="P825" s="21">
        <v>3</v>
      </c>
      <c r="Q825" s="124">
        <v>2000</v>
      </c>
      <c r="R825" s="124" t="s">
        <v>1769</v>
      </c>
      <c r="S825" s="124">
        <v>392477</v>
      </c>
      <c r="T825" s="24">
        <v>991</v>
      </c>
      <c r="U825" s="111">
        <v>45</v>
      </c>
      <c r="V825" s="113">
        <f t="shared" si="144"/>
        <v>635.3411111111111</v>
      </c>
      <c r="W825" s="113">
        <f t="shared" si="145"/>
        <v>355.6588888888889</v>
      </c>
      <c r="X825" s="112">
        <f t="shared" si="146"/>
        <v>355658.88888888888</v>
      </c>
      <c r="Y825" s="111"/>
      <c r="Z825" s="110">
        <f t="shared" si="154"/>
        <v>28</v>
      </c>
      <c r="AA825" s="109">
        <f t="shared" si="147"/>
        <v>49.550000000000004</v>
      </c>
      <c r="AB825" s="109">
        <f t="shared" si="148"/>
        <v>49550.000000000007</v>
      </c>
      <c r="AC825" s="108">
        <f t="shared" si="149"/>
        <v>941.45</v>
      </c>
      <c r="AD825" s="107">
        <f t="shared" si="150"/>
        <v>2.2222222222222223E-2</v>
      </c>
      <c r="AE825" s="106">
        <f t="shared" si="151"/>
        <v>20.921111111111113</v>
      </c>
      <c r="AF825" s="105">
        <f t="shared" si="152"/>
        <v>376.58</v>
      </c>
      <c r="AG825" s="105">
        <f t="shared" si="153"/>
        <v>614.41999999999996</v>
      </c>
    </row>
    <row r="826" spans="1:33" s="88" customFormat="1" x14ac:dyDescent="0.35">
      <c r="A826" s="21">
        <v>10141103</v>
      </c>
      <c r="B826" s="115" t="s">
        <v>14786</v>
      </c>
      <c r="C826" s="259" t="s">
        <v>710</v>
      </c>
      <c r="D826" s="21">
        <v>115</v>
      </c>
      <c r="E826" s="114" t="str">
        <f t="shared" si="143"/>
        <v>TRANSFORMADOR MARCA:NEI Transformers  115</v>
      </c>
      <c r="F826" s="57"/>
      <c r="G826" s="21"/>
      <c r="H826" s="21" t="s">
        <v>15004</v>
      </c>
      <c r="I826" s="21" t="s">
        <v>17279</v>
      </c>
      <c r="J826" s="21"/>
      <c r="K826" s="21" t="s">
        <v>17278</v>
      </c>
      <c r="L826" s="21" t="s">
        <v>17277</v>
      </c>
      <c r="M826" s="21">
        <v>100</v>
      </c>
      <c r="N826" s="21">
        <v>33</v>
      </c>
      <c r="O826" s="21" t="s">
        <v>362</v>
      </c>
      <c r="P826" s="21">
        <v>3</v>
      </c>
      <c r="Q826" s="124">
        <v>2000</v>
      </c>
      <c r="R826" s="124" t="s">
        <v>1575</v>
      </c>
      <c r="S826" s="124" t="s">
        <v>17276</v>
      </c>
      <c r="T826" s="116">
        <v>763</v>
      </c>
      <c r="U826" s="111">
        <v>45</v>
      </c>
      <c r="V826" s="113">
        <f t="shared" si="144"/>
        <v>489.16777777777776</v>
      </c>
      <c r="W826" s="113">
        <f t="shared" si="145"/>
        <v>273.83222222222224</v>
      </c>
      <c r="X826" s="112">
        <f t="shared" si="146"/>
        <v>273832.22222222225</v>
      </c>
      <c r="Y826" s="111"/>
      <c r="Z826" s="110">
        <f t="shared" si="154"/>
        <v>28</v>
      </c>
      <c r="AA826" s="109">
        <f t="shared" si="147"/>
        <v>38.15</v>
      </c>
      <c r="AB826" s="109">
        <f t="shared" si="148"/>
        <v>38150</v>
      </c>
      <c r="AC826" s="108">
        <f t="shared" si="149"/>
        <v>724.85</v>
      </c>
      <c r="AD826" s="107">
        <f t="shared" si="150"/>
        <v>2.2222222222222223E-2</v>
      </c>
      <c r="AE826" s="106">
        <f t="shared" si="151"/>
        <v>16.10777777777778</v>
      </c>
      <c r="AF826" s="105">
        <f t="shared" si="152"/>
        <v>289.94</v>
      </c>
      <c r="AG826" s="105">
        <f t="shared" si="153"/>
        <v>473.06</v>
      </c>
    </row>
    <row r="827" spans="1:33" s="88" customFormat="1" x14ac:dyDescent="0.35">
      <c r="A827" s="21">
        <v>10141103</v>
      </c>
      <c r="B827" s="115" t="s">
        <v>14786</v>
      </c>
      <c r="C827" s="259" t="s">
        <v>710</v>
      </c>
      <c r="D827" s="21">
        <v>117</v>
      </c>
      <c r="E827" s="114" t="str">
        <f t="shared" si="143"/>
        <v>TRANSFORMADOR MARCA:PME Transformer  117</v>
      </c>
      <c r="F827" s="57"/>
      <c r="G827" s="21"/>
      <c r="H827" s="21" t="s">
        <v>15004</v>
      </c>
      <c r="I827" s="21" t="s">
        <v>17275</v>
      </c>
      <c r="J827" s="21"/>
      <c r="K827" s="21" t="s">
        <v>17274</v>
      </c>
      <c r="L827" s="21" t="s">
        <v>17273</v>
      </c>
      <c r="M827" s="21">
        <v>50</v>
      </c>
      <c r="N827" s="21">
        <v>33</v>
      </c>
      <c r="O827" s="21" t="s">
        <v>362</v>
      </c>
      <c r="P827" s="21">
        <v>3</v>
      </c>
      <c r="Q827" s="124">
        <v>2000</v>
      </c>
      <c r="R827" s="124" t="s">
        <v>16041</v>
      </c>
      <c r="S827" s="124">
        <v>250090013</v>
      </c>
      <c r="T827" s="24">
        <v>643</v>
      </c>
      <c r="U827" s="111">
        <v>45</v>
      </c>
      <c r="V827" s="113">
        <f t="shared" si="144"/>
        <v>412.23444444444442</v>
      </c>
      <c r="W827" s="113">
        <f t="shared" si="145"/>
        <v>230.76555555555558</v>
      </c>
      <c r="X827" s="112">
        <f t="shared" si="146"/>
        <v>230765.55555555559</v>
      </c>
      <c r="Y827" s="111"/>
      <c r="Z827" s="110">
        <f t="shared" si="154"/>
        <v>28</v>
      </c>
      <c r="AA827" s="109">
        <f t="shared" si="147"/>
        <v>32.15</v>
      </c>
      <c r="AB827" s="109">
        <f t="shared" si="148"/>
        <v>32150</v>
      </c>
      <c r="AC827" s="108">
        <f t="shared" si="149"/>
        <v>610.85</v>
      </c>
      <c r="AD827" s="107">
        <f t="shared" si="150"/>
        <v>2.2222222222222223E-2</v>
      </c>
      <c r="AE827" s="106">
        <f t="shared" si="151"/>
        <v>13.574444444444445</v>
      </c>
      <c r="AF827" s="105">
        <f t="shared" si="152"/>
        <v>244.34000000000003</v>
      </c>
      <c r="AG827" s="105">
        <f t="shared" si="153"/>
        <v>398.65999999999997</v>
      </c>
    </row>
    <row r="828" spans="1:33" s="88" customFormat="1" x14ac:dyDescent="0.35">
      <c r="A828" s="21">
        <v>10141103</v>
      </c>
      <c r="B828" s="115" t="s">
        <v>14786</v>
      </c>
      <c r="C828" s="259" t="s">
        <v>710</v>
      </c>
      <c r="D828" s="21">
        <v>119</v>
      </c>
      <c r="E828" s="114" t="str">
        <f t="shared" si="143"/>
        <v>TRANSFORMADOR MARCA:NEI Transformers  119</v>
      </c>
      <c r="F828" s="57"/>
      <c r="G828" s="21"/>
      <c r="H828" s="21" t="s">
        <v>15729</v>
      </c>
      <c r="I828" s="21" t="s">
        <v>15728</v>
      </c>
      <c r="J828" s="21"/>
      <c r="K828" s="21" t="s">
        <v>17272</v>
      </c>
      <c r="L828" s="21" t="s">
        <v>17271</v>
      </c>
      <c r="M828" s="21">
        <v>160</v>
      </c>
      <c r="N828" s="21">
        <v>33</v>
      </c>
      <c r="O828" s="21" t="s">
        <v>362</v>
      </c>
      <c r="P828" s="21">
        <v>3</v>
      </c>
      <c r="Q828" s="124">
        <v>2000</v>
      </c>
      <c r="R828" s="124" t="s">
        <v>1575</v>
      </c>
      <c r="S828" s="124" t="s">
        <v>17270</v>
      </c>
      <c r="T828" s="116">
        <v>991</v>
      </c>
      <c r="U828" s="111">
        <v>45</v>
      </c>
      <c r="V828" s="113">
        <f t="shared" si="144"/>
        <v>635.3411111111111</v>
      </c>
      <c r="W828" s="113">
        <f t="shared" si="145"/>
        <v>355.6588888888889</v>
      </c>
      <c r="X828" s="112">
        <f t="shared" si="146"/>
        <v>355658.88888888888</v>
      </c>
      <c r="Y828" s="111"/>
      <c r="Z828" s="110">
        <f t="shared" si="154"/>
        <v>28</v>
      </c>
      <c r="AA828" s="109">
        <f t="shared" si="147"/>
        <v>49.550000000000004</v>
      </c>
      <c r="AB828" s="109">
        <f t="shared" si="148"/>
        <v>49550.000000000007</v>
      </c>
      <c r="AC828" s="108">
        <f t="shared" si="149"/>
        <v>941.45</v>
      </c>
      <c r="AD828" s="107">
        <f t="shared" si="150"/>
        <v>2.2222222222222223E-2</v>
      </c>
      <c r="AE828" s="106">
        <f t="shared" si="151"/>
        <v>20.921111111111113</v>
      </c>
      <c r="AF828" s="105">
        <f t="shared" si="152"/>
        <v>376.58</v>
      </c>
      <c r="AG828" s="105">
        <f t="shared" si="153"/>
        <v>614.41999999999996</v>
      </c>
    </row>
    <row r="829" spans="1:33" s="88" customFormat="1" x14ac:dyDescent="0.35">
      <c r="A829" s="21">
        <v>10141103</v>
      </c>
      <c r="B829" s="115" t="s">
        <v>14786</v>
      </c>
      <c r="C829" s="259" t="s">
        <v>710</v>
      </c>
      <c r="D829" s="21">
        <v>121</v>
      </c>
      <c r="E829" s="114" t="str">
        <f t="shared" si="143"/>
        <v>TRANSFORMADOR MARCA:Power Tech  121</v>
      </c>
      <c r="F829" s="57"/>
      <c r="G829" s="21"/>
      <c r="H829" s="21" t="s">
        <v>15004</v>
      </c>
      <c r="I829" s="21" t="s">
        <v>17269</v>
      </c>
      <c r="J829" s="21"/>
      <c r="K829" s="21" t="s">
        <v>17268</v>
      </c>
      <c r="L829" s="21" t="s">
        <v>17267</v>
      </c>
      <c r="M829" s="21">
        <v>100</v>
      </c>
      <c r="N829" s="21">
        <v>33</v>
      </c>
      <c r="O829" s="21" t="s">
        <v>362</v>
      </c>
      <c r="P829" s="21">
        <v>3</v>
      </c>
      <c r="Q829" s="124">
        <v>2000</v>
      </c>
      <c r="R829" s="124" t="s">
        <v>14844</v>
      </c>
      <c r="S829" s="124" t="s">
        <v>17266</v>
      </c>
      <c r="T829" s="24">
        <v>763</v>
      </c>
      <c r="U829" s="111">
        <v>45</v>
      </c>
      <c r="V829" s="113">
        <f t="shared" si="144"/>
        <v>489.16777777777776</v>
      </c>
      <c r="W829" s="113">
        <f t="shared" si="145"/>
        <v>273.83222222222224</v>
      </c>
      <c r="X829" s="112">
        <f t="shared" si="146"/>
        <v>273832.22222222225</v>
      </c>
      <c r="Y829" s="111"/>
      <c r="Z829" s="110">
        <f t="shared" si="154"/>
        <v>28</v>
      </c>
      <c r="AA829" s="109">
        <f t="shared" si="147"/>
        <v>38.15</v>
      </c>
      <c r="AB829" s="109">
        <f t="shared" si="148"/>
        <v>38150</v>
      </c>
      <c r="AC829" s="108">
        <f t="shared" si="149"/>
        <v>724.85</v>
      </c>
      <c r="AD829" s="107">
        <f t="shared" si="150"/>
        <v>2.2222222222222223E-2</v>
      </c>
      <c r="AE829" s="106">
        <f t="shared" si="151"/>
        <v>16.10777777777778</v>
      </c>
      <c r="AF829" s="105">
        <f t="shared" si="152"/>
        <v>289.94</v>
      </c>
      <c r="AG829" s="105">
        <f t="shared" si="153"/>
        <v>473.06</v>
      </c>
    </row>
    <row r="830" spans="1:33" s="88" customFormat="1" x14ac:dyDescent="0.35">
      <c r="A830" s="21">
        <v>10141103</v>
      </c>
      <c r="B830" s="115" t="s">
        <v>14786</v>
      </c>
      <c r="C830" s="259" t="s">
        <v>710</v>
      </c>
      <c r="D830" s="21">
        <v>122</v>
      </c>
      <c r="E830" s="114" t="str">
        <f t="shared" si="143"/>
        <v>TRANSFORMADOR MARCA:Fuji Tusco  122</v>
      </c>
      <c r="F830" s="57"/>
      <c r="G830" s="21"/>
      <c r="H830" s="21" t="s">
        <v>15004</v>
      </c>
      <c r="I830" s="21" t="s">
        <v>17265</v>
      </c>
      <c r="J830" s="21"/>
      <c r="K830" s="21" t="s">
        <v>17264</v>
      </c>
      <c r="L830" s="21" t="s">
        <v>17263</v>
      </c>
      <c r="M830" s="21">
        <v>100</v>
      </c>
      <c r="N830" s="21">
        <v>33</v>
      </c>
      <c r="O830" s="21" t="s">
        <v>362</v>
      </c>
      <c r="P830" s="21">
        <v>3</v>
      </c>
      <c r="Q830" s="124">
        <v>2000</v>
      </c>
      <c r="R830" s="124" t="s">
        <v>1821</v>
      </c>
      <c r="S830" s="124">
        <v>601155</v>
      </c>
      <c r="T830" s="116">
        <v>763</v>
      </c>
      <c r="U830" s="111">
        <v>45</v>
      </c>
      <c r="V830" s="113">
        <f t="shared" si="144"/>
        <v>489.16777777777776</v>
      </c>
      <c r="W830" s="113">
        <f t="shared" si="145"/>
        <v>273.83222222222224</v>
      </c>
      <c r="X830" s="112">
        <f t="shared" si="146"/>
        <v>273832.22222222225</v>
      </c>
      <c r="Y830" s="111"/>
      <c r="Z830" s="110">
        <f t="shared" si="154"/>
        <v>28</v>
      </c>
      <c r="AA830" s="109">
        <f t="shared" si="147"/>
        <v>38.15</v>
      </c>
      <c r="AB830" s="109">
        <f t="shared" si="148"/>
        <v>38150</v>
      </c>
      <c r="AC830" s="108">
        <f t="shared" si="149"/>
        <v>724.85</v>
      </c>
      <c r="AD830" s="107">
        <f t="shared" si="150"/>
        <v>2.2222222222222223E-2</v>
      </c>
      <c r="AE830" s="106">
        <f t="shared" si="151"/>
        <v>16.10777777777778</v>
      </c>
      <c r="AF830" s="105">
        <f t="shared" si="152"/>
        <v>289.94</v>
      </c>
      <c r="AG830" s="105">
        <f t="shared" si="153"/>
        <v>473.06</v>
      </c>
    </row>
    <row r="831" spans="1:33" s="88" customFormat="1" x14ac:dyDescent="0.35">
      <c r="A831" s="21">
        <v>10141103</v>
      </c>
      <c r="B831" s="21" t="s">
        <v>14786</v>
      </c>
      <c r="C831" s="259" t="s">
        <v>710</v>
      </c>
      <c r="D831" s="21">
        <v>123</v>
      </c>
      <c r="E831" s="114" t="str">
        <f t="shared" si="143"/>
        <v>TRANSFORMADOR MARCA:ACTON  123</v>
      </c>
      <c r="F831" s="57"/>
      <c r="G831" s="21"/>
      <c r="H831" s="21" t="s">
        <v>15004</v>
      </c>
      <c r="I831" s="21" t="s">
        <v>17262</v>
      </c>
      <c r="J831" s="21"/>
      <c r="K831" s="21" t="s">
        <v>17261</v>
      </c>
      <c r="L831" s="21" t="s">
        <v>17260</v>
      </c>
      <c r="M831" s="21">
        <v>100</v>
      </c>
      <c r="N831" s="21">
        <v>33</v>
      </c>
      <c r="O831" s="21" t="s">
        <v>362</v>
      </c>
      <c r="P831" s="21">
        <v>3</v>
      </c>
      <c r="Q831" s="124">
        <v>2000</v>
      </c>
      <c r="R831" s="124" t="s">
        <v>1752</v>
      </c>
      <c r="S831" s="124">
        <v>138835</v>
      </c>
      <c r="T831" s="24">
        <v>763</v>
      </c>
      <c r="U831" s="111">
        <v>45</v>
      </c>
      <c r="V831" s="113">
        <f t="shared" si="144"/>
        <v>489.16777777777776</v>
      </c>
      <c r="W831" s="113">
        <f t="shared" si="145"/>
        <v>273.83222222222224</v>
      </c>
      <c r="X831" s="112">
        <f t="shared" si="146"/>
        <v>273832.22222222225</v>
      </c>
      <c r="Y831" s="111"/>
      <c r="Z831" s="110">
        <f t="shared" si="154"/>
        <v>28</v>
      </c>
      <c r="AA831" s="109">
        <f t="shared" si="147"/>
        <v>38.15</v>
      </c>
      <c r="AB831" s="109">
        <f t="shared" si="148"/>
        <v>38150</v>
      </c>
      <c r="AC831" s="108">
        <f t="shared" si="149"/>
        <v>724.85</v>
      </c>
      <c r="AD831" s="107">
        <f t="shared" si="150"/>
        <v>2.2222222222222223E-2</v>
      </c>
      <c r="AE831" s="106">
        <f t="shared" si="151"/>
        <v>16.10777777777778</v>
      </c>
      <c r="AF831" s="105">
        <f t="shared" si="152"/>
        <v>289.94</v>
      </c>
      <c r="AG831" s="105">
        <f t="shared" si="153"/>
        <v>473.06</v>
      </c>
    </row>
    <row r="832" spans="1:33" s="88" customFormat="1" x14ac:dyDescent="0.35">
      <c r="A832" s="21">
        <v>10141103</v>
      </c>
      <c r="B832" s="115" t="s">
        <v>14786</v>
      </c>
      <c r="C832" s="259" t="s">
        <v>710</v>
      </c>
      <c r="D832" s="21">
        <v>124</v>
      </c>
      <c r="E832" s="114" t="str">
        <f t="shared" si="143"/>
        <v>TRANSFORMADOR MARCA:TM  124</v>
      </c>
      <c r="F832" s="57"/>
      <c r="G832" s="21"/>
      <c r="H832" s="21" t="s">
        <v>15004</v>
      </c>
      <c r="I832" s="21" t="s">
        <v>17259</v>
      </c>
      <c r="J832" s="21"/>
      <c r="K832" s="21" t="s">
        <v>16283</v>
      </c>
      <c r="L832" s="21" t="s">
        <v>16282</v>
      </c>
      <c r="M832" s="21">
        <v>100</v>
      </c>
      <c r="N832" s="21">
        <v>33</v>
      </c>
      <c r="O832" s="21" t="s">
        <v>362</v>
      </c>
      <c r="P832" s="21">
        <v>3</v>
      </c>
      <c r="Q832" s="124">
        <v>2000</v>
      </c>
      <c r="R832" s="124" t="s">
        <v>1769</v>
      </c>
      <c r="S832" s="124">
        <v>979670</v>
      </c>
      <c r="T832" s="116">
        <v>763</v>
      </c>
      <c r="U832" s="111">
        <v>45</v>
      </c>
      <c r="V832" s="113">
        <f t="shared" si="144"/>
        <v>489.16777777777776</v>
      </c>
      <c r="W832" s="113">
        <f t="shared" si="145"/>
        <v>273.83222222222224</v>
      </c>
      <c r="X832" s="112">
        <f t="shared" si="146"/>
        <v>273832.22222222225</v>
      </c>
      <c r="Y832" s="111"/>
      <c r="Z832" s="110">
        <f t="shared" si="154"/>
        <v>28</v>
      </c>
      <c r="AA832" s="109">
        <f t="shared" si="147"/>
        <v>38.15</v>
      </c>
      <c r="AB832" s="109">
        <f t="shared" si="148"/>
        <v>38150</v>
      </c>
      <c r="AC832" s="108">
        <f t="shared" si="149"/>
        <v>724.85</v>
      </c>
      <c r="AD832" s="107">
        <f t="shared" si="150"/>
        <v>2.2222222222222223E-2</v>
      </c>
      <c r="AE832" s="106">
        <f t="shared" si="151"/>
        <v>16.10777777777778</v>
      </c>
      <c r="AF832" s="105">
        <f t="shared" si="152"/>
        <v>289.94</v>
      </c>
      <c r="AG832" s="105">
        <f t="shared" si="153"/>
        <v>473.06</v>
      </c>
    </row>
    <row r="833" spans="1:1029" s="88" customFormat="1" x14ac:dyDescent="0.35">
      <c r="A833" s="21">
        <v>10141103</v>
      </c>
      <c r="B833" s="115" t="s">
        <v>14786</v>
      </c>
      <c r="C833" s="259" t="s">
        <v>710</v>
      </c>
      <c r="D833" s="21">
        <v>128</v>
      </c>
      <c r="E833" s="114" t="str">
        <f t="shared" si="143"/>
        <v>TRANSFORMADOR MARCA:Power Tech  128</v>
      </c>
      <c r="F833" s="21"/>
      <c r="G833" s="21"/>
      <c r="H833" s="21" t="s">
        <v>15725</v>
      </c>
      <c r="I833" s="21" t="s">
        <v>17258</v>
      </c>
      <c r="J833" s="21"/>
      <c r="K833" s="21" t="s">
        <v>17257</v>
      </c>
      <c r="L833" s="21" t="s">
        <v>17256</v>
      </c>
      <c r="M833" s="21">
        <v>100</v>
      </c>
      <c r="N833" s="21">
        <v>33</v>
      </c>
      <c r="O833" s="21" t="s">
        <v>362</v>
      </c>
      <c r="P833" s="21">
        <v>3</v>
      </c>
      <c r="Q833" s="124">
        <v>2000</v>
      </c>
      <c r="R833" s="124" t="s">
        <v>14844</v>
      </c>
      <c r="S833" s="124" t="s">
        <v>17255</v>
      </c>
      <c r="T833" s="116">
        <v>763</v>
      </c>
      <c r="U833" s="111">
        <v>45</v>
      </c>
      <c r="V833" s="113">
        <f t="shared" si="144"/>
        <v>489.16777777777776</v>
      </c>
      <c r="W833" s="113">
        <f t="shared" si="145"/>
        <v>273.83222222222224</v>
      </c>
      <c r="X833" s="112">
        <f t="shared" si="146"/>
        <v>273832.22222222225</v>
      </c>
      <c r="Y833" s="111"/>
      <c r="Z833" s="110">
        <f t="shared" si="154"/>
        <v>28</v>
      </c>
      <c r="AA833" s="109">
        <f t="shared" si="147"/>
        <v>38.15</v>
      </c>
      <c r="AB833" s="109">
        <f t="shared" si="148"/>
        <v>38150</v>
      </c>
      <c r="AC833" s="108">
        <f t="shared" si="149"/>
        <v>724.85</v>
      </c>
      <c r="AD833" s="107">
        <f t="shared" si="150"/>
        <v>2.2222222222222223E-2</v>
      </c>
      <c r="AE833" s="106">
        <f t="shared" si="151"/>
        <v>16.10777777777778</v>
      </c>
      <c r="AF833" s="105">
        <f t="shared" si="152"/>
        <v>289.94</v>
      </c>
      <c r="AG833" s="105">
        <f t="shared" si="153"/>
        <v>473.06</v>
      </c>
    </row>
    <row r="834" spans="1:1029" s="88" customFormat="1" x14ac:dyDescent="0.35">
      <c r="A834" s="21">
        <v>10141103</v>
      </c>
      <c r="B834" s="115" t="s">
        <v>14786</v>
      </c>
      <c r="C834" s="259" t="s">
        <v>710</v>
      </c>
      <c r="D834" s="21" t="s">
        <v>8806</v>
      </c>
      <c r="E834" s="114" t="str">
        <f t="shared" ref="E834:E897" si="155">+CONCATENATE(C834," ","MARCA:",R834," ",G834," ",D834,)</f>
        <v>TRANSFORMADOR MARCA:ITB ANGOCHE PTS 4</v>
      </c>
      <c r="F834" s="21"/>
      <c r="G834" s="21" t="s">
        <v>709</v>
      </c>
      <c r="H834" s="21" t="s">
        <v>14839</v>
      </c>
      <c r="I834" s="21" t="s">
        <v>1808</v>
      </c>
      <c r="J834" s="21"/>
      <c r="K834" s="124" t="s">
        <v>17254</v>
      </c>
      <c r="L834" s="124" t="s">
        <v>17253</v>
      </c>
      <c r="M834" s="21">
        <v>160</v>
      </c>
      <c r="N834" s="21" t="s">
        <v>376</v>
      </c>
      <c r="O834" s="21" t="s">
        <v>362</v>
      </c>
      <c r="P834" s="21">
        <v>3</v>
      </c>
      <c r="Q834" s="21">
        <v>2000</v>
      </c>
      <c r="R834" s="21" t="s">
        <v>1109</v>
      </c>
      <c r="S834" s="21">
        <v>774596</v>
      </c>
      <c r="T834" s="116">
        <v>572</v>
      </c>
      <c r="U834" s="111">
        <v>45</v>
      </c>
      <c r="V834" s="113">
        <f t="shared" ref="V834:V897" si="156">((Z834/U834)*(T834-AA834))+AA834</f>
        <v>366.71555555555557</v>
      </c>
      <c r="W834" s="113">
        <f t="shared" ref="W834:W897" si="157">+T834-V834</f>
        <v>205.28444444444443</v>
      </c>
      <c r="X834" s="112">
        <f t="shared" ref="X834:X897" si="158">+W834*1000</f>
        <v>205284.44444444444</v>
      </c>
      <c r="Y834" s="111"/>
      <c r="Z834" s="110">
        <f t="shared" si="154"/>
        <v>28</v>
      </c>
      <c r="AA834" s="109">
        <f t="shared" ref="AA834:AA897" si="159">(5/100*T834)</f>
        <v>28.6</v>
      </c>
      <c r="AB834" s="109">
        <f t="shared" ref="AB834:AB897" si="160">+AA834*1000</f>
        <v>28600</v>
      </c>
      <c r="AC834" s="108">
        <f t="shared" ref="AC834:AC897" si="161">+T834-AA834</f>
        <v>543.4</v>
      </c>
      <c r="AD834" s="107">
        <f t="shared" ref="AD834:AD897" si="162">1/U834</f>
        <v>2.2222222222222223E-2</v>
      </c>
      <c r="AE834" s="106">
        <f t="shared" ref="AE834:AE897" si="163">+AC834*AD834</f>
        <v>12.075555555555555</v>
      </c>
      <c r="AF834" s="105">
        <f t="shared" ref="AF834:AF897" si="164">+T834-V834+AE834</f>
        <v>217.35999999999999</v>
      </c>
      <c r="AG834" s="105">
        <f t="shared" ref="AG834:AG897" si="165">+V834-AE834</f>
        <v>354.64</v>
      </c>
    </row>
    <row r="835" spans="1:1029" s="267" customFormat="1" x14ac:dyDescent="0.35">
      <c r="A835" s="21">
        <v>10141103</v>
      </c>
      <c r="B835" s="115" t="s">
        <v>14786</v>
      </c>
      <c r="C835" s="259" t="s">
        <v>710</v>
      </c>
      <c r="D835" s="21" t="s">
        <v>1809</v>
      </c>
      <c r="E835" s="114" t="str">
        <f t="shared" si="155"/>
        <v>TRANSFORMADOR MARCA:TUSCO-TRAFO ANGOCHE PTS 5</v>
      </c>
      <c r="F835" s="21"/>
      <c r="G835" s="21" t="s">
        <v>709</v>
      </c>
      <c r="H835" s="21" t="s">
        <v>11296</v>
      </c>
      <c r="I835" s="21" t="s">
        <v>17252</v>
      </c>
      <c r="J835" s="21"/>
      <c r="K835" s="21" t="s">
        <v>17251</v>
      </c>
      <c r="L835" s="21" t="s">
        <v>17250</v>
      </c>
      <c r="M835" s="21">
        <v>50</v>
      </c>
      <c r="N835" s="21" t="s">
        <v>19</v>
      </c>
      <c r="O835" s="21" t="s">
        <v>362</v>
      </c>
      <c r="P835" s="57">
        <v>3</v>
      </c>
      <c r="Q835" s="21">
        <v>2000</v>
      </c>
      <c r="R835" s="21" t="s">
        <v>11940</v>
      </c>
      <c r="S835" s="21">
        <v>487826</v>
      </c>
      <c r="T835" s="24">
        <v>643</v>
      </c>
      <c r="U835" s="111">
        <v>45</v>
      </c>
      <c r="V835" s="113">
        <f t="shared" si="156"/>
        <v>412.23444444444442</v>
      </c>
      <c r="W835" s="113">
        <f t="shared" si="157"/>
        <v>230.76555555555558</v>
      </c>
      <c r="X835" s="112">
        <f t="shared" si="158"/>
        <v>230765.55555555559</v>
      </c>
      <c r="Y835" s="111"/>
      <c r="Z835" s="110">
        <f t="shared" si="154"/>
        <v>28</v>
      </c>
      <c r="AA835" s="109">
        <f t="shared" si="159"/>
        <v>32.15</v>
      </c>
      <c r="AB835" s="109">
        <f t="shared" si="160"/>
        <v>32150</v>
      </c>
      <c r="AC835" s="108">
        <f t="shared" si="161"/>
        <v>610.85</v>
      </c>
      <c r="AD835" s="107">
        <f t="shared" si="162"/>
        <v>2.2222222222222223E-2</v>
      </c>
      <c r="AE835" s="106">
        <f t="shared" si="163"/>
        <v>13.574444444444445</v>
      </c>
      <c r="AF835" s="105">
        <f t="shared" si="164"/>
        <v>244.34000000000003</v>
      </c>
      <c r="AG835" s="105">
        <f t="shared" si="165"/>
        <v>398.65999999999997</v>
      </c>
      <c r="AH835" s="88"/>
      <c r="AI835" s="88"/>
      <c r="AJ835" s="88"/>
      <c r="AK835" s="88"/>
      <c r="AL835" s="88"/>
      <c r="AM835" s="88"/>
      <c r="AN835" s="88"/>
      <c r="AO835" s="88"/>
      <c r="AP835" s="88"/>
      <c r="AQ835" s="88"/>
      <c r="AR835" s="88"/>
      <c r="AS835" s="88"/>
      <c r="AT835" s="88"/>
      <c r="AU835" s="88"/>
      <c r="AV835" s="88"/>
      <c r="AW835" s="88"/>
      <c r="AX835" s="88"/>
      <c r="AY835" s="88"/>
      <c r="AZ835" s="88"/>
      <c r="BA835" s="88"/>
      <c r="BB835" s="88"/>
      <c r="BC835" s="88"/>
      <c r="BD835" s="88"/>
      <c r="BE835" s="88"/>
      <c r="BF835" s="88"/>
      <c r="BG835" s="88"/>
      <c r="BH835" s="88"/>
      <c r="BI835" s="88"/>
      <c r="BJ835" s="88"/>
      <c r="BK835" s="88"/>
      <c r="BL835" s="88"/>
      <c r="BM835" s="88"/>
      <c r="BN835" s="88"/>
      <c r="BO835" s="88"/>
      <c r="BP835" s="88"/>
      <c r="BQ835" s="88"/>
      <c r="BR835" s="88"/>
      <c r="BS835" s="88"/>
      <c r="BT835" s="88"/>
      <c r="BU835" s="88"/>
      <c r="BV835" s="88"/>
      <c r="BW835" s="88"/>
      <c r="BX835" s="88"/>
      <c r="BY835" s="88"/>
      <c r="BZ835" s="88"/>
      <c r="CA835" s="88"/>
      <c r="CB835" s="88"/>
      <c r="CC835" s="88"/>
      <c r="CD835" s="88"/>
      <c r="CE835" s="88"/>
      <c r="CF835" s="88"/>
      <c r="CG835" s="88"/>
      <c r="CH835" s="88"/>
      <c r="CI835" s="88"/>
      <c r="CJ835" s="88"/>
      <c r="CK835" s="88"/>
      <c r="CL835" s="88"/>
      <c r="CM835" s="88"/>
      <c r="CN835" s="88"/>
      <c r="CO835" s="88"/>
      <c r="CP835" s="88"/>
      <c r="CQ835" s="88"/>
      <c r="CR835" s="88"/>
      <c r="CS835" s="88"/>
      <c r="CT835" s="88"/>
      <c r="CU835" s="88"/>
      <c r="CV835" s="88"/>
      <c r="CW835" s="88"/>
      <c r="CX835" s="88"/>
      <c r="CY835" s="88"/>
      <c r="CZ835" s="88"/>
      <c r="DA835" s="88"/>
      <c r="DB835" s="88"/>
      <c r="DC835" s="88"/>
      <c r="DD835" s="88"/>
      <c r="DE835" s="88"/>
      <c r="DF835" s="88"/>
      <c r="DG835" s="88"/>
      <c r="DH835" s="88"/>
      <c r="DI835" s="88"/>
      <c r="DJ835" s="88"/>
      <c r="DK835" s="88"/>
      <c r="DL835" s="88"/>
      <c r="DM835" s="88"/>
      <c r="DN835" s="88"/>
      <c r="DO835" s="88"/>
      <c r="DP835" s="88"/>
      <c r="DQ835" s="88"/>
      <c r="DR835" s="88"/>
      <c r="DS835" s="88"/>
      <c r="DT835" s="88"/>
      <c r="DU835" s="88"/>
      <c r="DV835" s="88"/>
      <c r="DW835" s="88"/>
      <c r="DX835" s="88"/>
      <c r="DY835" s="88"/>
      <c r="DZ835" s="88"/>
      <c r="EA835" s="88"/>
      <c r="EB835" s="88"/>
      <c r="EC835" s="88"/>
      <c r="ED835" s="88"/>
      <c r="EE835" s="88"/>
      <c r="EF835" s="88"/>
      <c r="EG835" s="88"/>
      <c r="EH835" s="88"/>
      <c r="EI835" s="88"/>
      <c r="EJ835" s="88"/>
      <c r="EK835" s="88"/>
      <c r="EL835" s="88"/>
      <c r="EM835" s="88"/>
      <c r="EN835" s="88"/>
      <c r="EO835" s="88"/>
      <c r="EP835" s="88"/>
      <c r="EQ835" s="88"/>
      <c r="ER835" s="88"/>
      <c r="ES835" s="88"/>
      <c r="ET835" s="88"/>
      <c r="EU835" s="88"/>
      <c r="EV835" s="88"/>
      <c r="EW835" s="88"/>
      <c r="EX835" s="88"/>
      <c r="EY835" s="88"/>
      <c r="EZ835" s="88"/>
      <c r="FA835" s="88"/>
      <c r="FB835" s="88"/>
      <c r="FC835" s="88"/>
      <c r="FD835" s="88"/>
      <c r="FE835" s="88"/>
      <c r="FF835" s="88"/>
      <c r="FG835" s="88"/>
      <c r="FH835" s="88"/>
      <c r="FI835" s="88"/>
      <c r="FJ835" s="88"/>
      <c r="FK835" s="88"/>
      <c r="FL835" s="88"/>
      <c r="FM835" s="88"/>
      <c r="FN835" s="88"/>
      <c r="FO835" s="88"/>
      <c r="FP835" s="88"/>
      <c r="FQ835" s="88"/>
      <c r="FR835" s="88"/>
      <c r="FS835" s="88"/>
      <c r="FT835" s="88"/>
      <c r="FU835" s="88"/>
      <c r="FV835" s="88"/>
      <c r="FW835" s="88"/>
      <c r="FX835" s="88"/>
      <c r="FY835" s="88"/>
      <c r="FZ835" s="88"/>
      <c r="GA835" s="88"/>
      <c r="GB835" s="88"/>
      <c r="GC835" s="88"/>
      <c r="GD835" s="88"/>
      <c r="GE835" s="88"/>
      <c r="GF835" s="88"/>
      <c r="GG835" s="88"/>
      <c r="GH835" s="88"/>
      <c r="GI835" s="88"/>
      <c r="GJ835" s="88"/>
      <c r="GK835" s="88"/>
      <c r="GL835" s="88"/>
      <c r="GM835" s="88"/>
      <c r="GN835" s="88"/>
      <c r="GO835" s="88"/>
      <c r="GP835" s="88"/>
      <c r="GQ835" s="88"/>
      <c r="GR835" s="88"/>
      <c r="GS835" s="88"/>
      <c r="GT835" s="88"/>
      <c r="GU835" s="88"/>
      <c r="GV835" s="88"/>
      <c r="GW835" s="88"/>
      <c r="GX835" s="88"/>
      <c r="GY835" s="88"/>
      <c r="GZ835" s="88"/>
      <c r="HA835" s="88"/>
      <c r="HB835" s="88"/>
      <c r="HC835" s="88"/>
      <c r="HD835" s="88"/>
      <c r="HE835" s="88"/>
      <c r="HF835" s="88"/>
      <c r="HG835" s="88"/>
      <c r="HH835" s="88"/>
      <c r="HI835" s="88"/>
      <c r="HJ835" s="88"/>
      <c r="HK835" s="88"/>
      <c r="HL835" s="88"/>
      <c r="HM835" s="88"/>
      <c r="HN835" s="88"/>
      <c r="HO835" s="88"/>
      <c r="HP835" s="88"/>
      <c r="HQ835" s="88"/>
      <c r="HR835" s="88"/>
      <c r="HS835" s="88"/>
      <c r="HT835" s="88"/>
      <c r="HU835" s="88"/>
      <c r="HV835" s="88"/>
      <c r="HW835" s="88"/>
      <c r="HX835" s="88"/>
      <c r="HY835" s="88"/>
      <c r="HZ835" s="88"/>
      <c r="IA835" s="88"/>
      <c r="IB835" s="88"/>
      <c r="IC835" s="88"/>
      <c r="ID835" s="88"/>
      <c r="IE835" s="88"/>
      <c r="IF835" s="88"/>
      <c r="IG835" s="88"/>
      <c r="IH835" s="88"/>
      <c r="II835" s="88"/>
      <c r="IJ835" s="88"/>
      <c r="IK835" s="88"/>
      <c r="IL835" s="88"/>
      <c r="IM835" s="88"/>
      <c r="IN835" s="88"/>
      <c r="IO835" s="88"/>
      <c r="IP835" s="88"/>
      <c r="IQ835" s="88"/>
      <c r="IR835" s="88"/>
      <c r="IS835" s="88"/>
      <c r="IT835" s="88"/>
      <c r="IU835" s="88"/>
      <c r="IV835" s="88"/>
      <c r="IW835" s="88"/>
      <c r="IX835" s="88"/>
      <c r="IY835" s="88"/>
      <c r="IZ835" s="88"/>
      <c r="JA835" s="88"/>
      <c r="JB835" s="88"/>
      <c r="JC835" s="88"/>
      <c r="JD835" s="88"/>
      <c r="JE835" s="88"/>
      <c r="JF835" s="88"/>
      <c r="JG835" s="88"/>
      <c r="JH835" s="88"/>
      <c r="JI835" s="88"/>
      <c r="JJ835" s="88"/>
      <c r="JK835" s="88"/>
      <c r="JL835" s="88"/>
      <c r="JM835" s="88"/>
      <c r="JN835" s="88"/>
      <c r="JO835" s="88"/>
      <c r="JP835" s="88"/>
      <c r="JQ835" s="88"/>
      <c r="JR835" s="88"/>
      <c r="JS835" s="88"/>
      <c r="JT835" s="88"/>
      <c r="JU835" s="88"/>
      <c r="JV835" s="88"/>
      <c r="JW835" s="88"/>
      <c r="JX835" s="88"/>
      <c r="JY835" s="88"/>
      <c r="JZ835" s="88"/>
      <c r="KA835" s="88"/>
      <c r="KB835" s="88"/>
      <c r="KC835" s="88"/>
      <c r="KD835" s="88"/>
      <c r="KE835" s="88"/>
      <c r="KF835" s="88"/>
      <c r="KG835" s="88"/>
      <c r="KH835" s="88"/>
      <c r="KI835" s="88"/>
      <c r="KJ835" s="88"/>
      <c r="KK835" s="88"/>
      <c r="KL835" s="88"/>
      <c r="KM835" s="88"/>
      <c r="KN835" s="88"/>
      <c r="KO835" s="88"/>
      <c r="KP835" s="88"/>
      <c r="KQ835" s="88"/>
      <c r="KR835" s="88"/>
      <c r="KS835" s="88"/>
      <c r="KT835" s="88"/>
      <c r="KU835" s="88"/>
      <c r="KV835" s="88"/>
      <c r="KW835" s="88"/>
      <c r="KX835" s="88"/>
      <c r="KY835" s="88"/>
      <c r="KZ835" s="88"/>
      <c r="LA835" s="88"/>
      <c r="LB835" s="88"/>
      <c r="LC835" s="88"/>
      <c r="LD835" s="88"/>
      <c r="LE835" s="88"/>
      <c r="LF835" s="88"/>
      <c r="LG835" s="88"/>
      <c r="LH835" s="88"/>
      <c r="LI835" s="88"/>
      <c r="LJ835" s="88"/>
      <c r="LK835" s="88"/>
      <c r="LL835" s="88"/>
      <c r="LM835" s="88"/>
      <c r="LN835" s="88"/>
      <c r="LO835" s="88"/>
      <c r="LP835" s="88"/>
      <c r="LQ835" s="88"/>
      <c r="LR835" s="88"/>
      <c r="LS835" s="88"/>
      <c r="LT835" s="88"/>
      <c r="LU835" s="88"/>
      <c r="LV835" s="88"/>
      <c r="LW835" s="88"/>
      <c r="LX835" s="88"/>
      <c r="LY835" s="88"/>
      <c r="LZ835" s="88"/>
      <c r="MA835" s="88"/>
      <c r="MB835" s="88"/>
      <c r="MC835" s="88"/>
      <c r="MD835" s="88"/>
      <c r="ME835" s="88"/>
      <c r="MF835" s="88"/>
      <c r="MG835" s="88"/>
      <c r="MH835" s="88"/>
      <c r="MI835" s="88"/>
      <c r="MJ835" s="88"/>
      <c r="MK835" s="88"/>
      <c r="ML835" s="88"/>
      <c r="MM835" s="88"/>
      <c r="MN835" s="88"/>
      <c r="MO835" s="88"/>
      <c r="MP835" s="88"/>
      <c r="MQ835" s="88"/>
      <c r="MR835" s="88"/>
      <c r="MS835" s="88"/>
      <c r="MT835" s="88"/>
      <c r="MU835" s="88"/>
      <c r="MV835" s="88"/>
      <c r="MW835" s="88"/>
      <c r="MX835" s="88"/>
      <c r="MY835" s="88"/>
      <c r="MZ835" s="88"/>
      <c r="NA835" s="88"/>
      <c r="NB835" s="88"/>
      <c r="NC835" s="88"/>
      <c r="ND835" s="88"/>
      <c r="NE835" s="88"/>
      <c r="NF835" s="88"/>
      <c r="NG835" s="88"/>
      <c r="NH835" s="88"/>
      <c r="NI835" s="88"/>
      <c r="NJ835" s="88"/>
      <c r="NK835" s="88"/>
      <c r="NL835" s="88"/>
      <c r="NM835" s="88"/>
      <c r="NN835" s="88"/>
      <c r="NO835" s="88"/>
      <c r="NP835" s="88"/>
      <c r="NQ835" s="88"/>
      <c r="NR835" s="88"/>
      <c r="NS835" s="88"/>
      <c r="NT835" s="88"/>
      <c r="NU835" s="88"/>
      <c r="NV835" s="88"/>
      <c r="NW835" s="88"/>
      <c r="NX835" s="88"/>
      <c r="NY835" s="88"/>
      <c r="NZ835" s="88"/>
      <c r="OA835" s="88"/>
      <c r="OB835" s="88"/>
      <c r="OC835" s="88"/>
      <c r="OD835" s="88"/>
      <c r="OE835" s="88"/>
      <c r="OF835" s="88"/>
      <c r="OG835" s="88"/>
      <c r="OH835" s="88"/>
      <c r="OI835" s="88"/>
      <c r="OJ835" s="88"/>
      <c r="OK835" s="88"/>
      <c r="OL835" s="88"/>
      <c r="OM835" s="88"/>
      <c r="ON835" s="88"/>
      <c r="OO835" s="88"/>
      <c r="OP835" s="88"/>
      <c r="OQ835" s="88"/>
      <c r="OR835" s="88"/>
      <c r="OS835" s="88"/>
      <c r="OT835" s="88"/>
      <c r="OU835" s="88"/>
      <c r="OV835" s="88"/>
      <c r="OW835" s="88"/>
      <c r="OX835" s="88"/>
      <c r="OY835" s="88"/>
      <c r="OZ835" s="88"/>
      <c r="PA835" s="88"/>
      <c r="PB835" s="88"/>
      <c r="PC835" s="88"/>
      <c r="PD835" s="88"/>
      <c r="PE835" s="88"/>
      <c r="PF835" s="88"/>
      <c r="PG835" s="88"/>
      <c r="PH835" s="88"/>
      <c r="PI835" s="88"/>
      <c r="PJ835" s="88"/>
      <c r="PK835" s="88"/>
      <c r="PL835" s="88"/>
      <c r="PM835" s="88"/>
      <c r="PN835" s="88"/>
      <c r="PO835" s="88"/>
      <c r="PP835" s="88"/>
      <c r="PQ835" s="88"/>
      <c r="PR835" s="88"/>
      <c r="PS835" s="88"/>
      <c r="PT835" s="88"/>
      <c r="PU835" s="88"/>
      <c r="PV835" s="88"/>
      <c r="PW835" s="88"/>
      <c r="PX835" s="88"/>
      <c r="PY835" s="88"/>
      <c r="PZ835" s="88"/>
      <c r="QA835" s="88"/>
      <c r="QB835" s="88"/>
      <c r="QC835" s="88"/>
      <c r="QD835" s="88"/>
      <c r="QE835" s="88"/>
      <c r="QF835" s="88"/>
      <c r="QG835" s="88"/>
      <c r="QH835" s="88"/>
      <c r="QI835" s="88"/>
      <c r="QJ835" s="88"/>
      <c r="QK835" s="88"/>
      <c r="QL835" s="88"/>
      <c r="QM835" s="88"/>
      <c r="QN835" s="88"/>
      <c r="QO835" s="88"/>
      <c r="QP835" s="88"/>
      <c r="QQ835" s="88"/>
      <c r="QR835" s="88"/>
      <c r="QS835" s="88"/>
      <c r="QT835" s="88"/>
      <c r="QU835" s="88"/>
      <c r="QV835" s="88"/>
      <c r="QW835" s="88"/>
      <c r="QX835" s="88"/>
      <c r="QY835" s="88"/>
      <c r="QZ835" s="88"/>
      <c r="RA835" s="88"/>
      <c r="RB835" s="88"/>
      <c r="RC835" s="88"/>
      <c r="RD835" s="88"/>
      <c r="RE835" s="88"/>
      <c r="RF835" s="88"/>
      <c r="RG835" s="88"/>
      <c r="RH835" s="88"/>
      <c r="RI835" s="88"/>
      <c r="RJ835" s="88"/>
      <c r="RK835" s="88"/>
      <c r="RL835" s="88"/>
      <c r="RM835" s="88"/>
      <c r="RN835" s="88"/>
      <c r="RO835" s="88"/>
      <c r="RP835" s="88"/>
      <c r="RQ835" s="88"/>
      <c r="RR835" s="88"/>
      <c r="RS835" s="88"/>
      <c r="RT835" s="88"/>
      <c r="RU835" s="88"/>
      <c r="RV835" s="88"/>
      <c r="RW835" s="88"/>
      <c r="RX835" s="88"/>
      <c r="RY835" s="88"/>
      <c r="RZ835" s="88"/>
      <c r="SA835" s="88"/>
      <c r="SB835" s="88"/>
      <c r="SC835" s="88"/>
      <c r="SD835" s="88"/>
      <c r="SE835" s="88"/>
      <c r="SF835" s="88"/>
      <c r="SG835" s="88"/>
      <c r="SH835" s="88"/>
      <c r="SI835" s="88"/>
      <c r="SJ835" s="88"/>
      <c r="SK835" s="88"/>
      <c r="SL835" s="88"/>
      <c r="SM835" s="88"/>
      <c r="SN835" s="88"/>
      <c r="SO835" s="88"/>
      <c r="SP835" s="88"/>
      <c r="SQ835" s="88"/>
      <c r="SR835" s="88"/>
      <c r="SS835" s="88"/>
      <c r="ST835" s="88"/>
      <c r="SU835" s="88"/>
      <c r="SV835" s="88"/>
      <c r="SW835" s="88"/>
      <c r="SX835" s="88"/>
      <c r="SY835" s="88"/>
      <c r="SZ835" s="88"/>
      <c r="TA835" s="88"/>
      <c r="TB835" s="88"/>
      <c r="TC835" s="88"/>
      <c r="TD835" s="88"/>
      <c r="TE835" s="88"/>
      <c r="TF835" s="88"/>
      <c r="TG835" s="88"/>
      <c r="TH835" s="88"/>
      <c r="TI835" s="88"/>
      <c r="TJ835" s="88"/>
      <c r="TK835" s="88"/>
      <c r="TL835" s="88"/>
      <c r="TM835" s="88"/>
      <c r="TN835" s="88"/>
      <c r="TO835" s="88"/>
      <c r="TP835" s="88"/>
      <c r="TQ835" s="88"/>
      <c r="TR835" s="88"/>
      <c r="TS835" s="88"/>
      <c r="TT835" s="88"/>
      <c r="TU835" s="88"/>
      <c r="TV835" s="88"/>
      <c r="TW835" s="88"/>
      <c r="TX835" s="88"/>
      <c r="TY835" s="88"/>
      <c r="TZ835" s="88"/>
      <c r="UA835" s="88"/>
      <c r="UB835" s="88"/>
      <c r="UC835" s="88"/>
      <c r="UD835" s="88"/>
      <c r="UE835" s="88"/>
      <c r="UF835" s="88"/>
      <c r="UG835" s="88"/>
      <c r="UH835" s="88"/>
      <c r="UI835" s="88"/>
      <c r="UJ835" s="88"/>
      <c r="UK835" s="88"/>
      <c r="UL835" s="88"/>
      <c r="UM835" s="88"/>
      <c r="UN835" s="88"/>
      <c r="UO835" s="88"/>
      <c r="UP835" s="88"/>
      <c r="UQ835" s="88"/>
      <c r="UR835" s="88"/>
      <c r="US835" s="88"/>
      <c r="UT835" s="88"/>
      <c r="UU835" s="88"/>
      <c r="UV835" s="88"/>
      <c r="UW835" s="88"/>
      <c r="UX835" s="88"/>
      <c r="UY835" s="88"/>
      <c r="UZ835" s="88"/>
      <c r="VA835" s="88"/>
      <c r="VB835" s="88"/>
      <c r="VC835" s="88"/>
      <c r="VD835" s="88"/>
      <c r="VE835" s="88"/>
      <c r="VF835" s="88"/>
      <c r="VG835" s="88"/>
      <c r="VH835" s="88"/>
      <c r="VI835" s="88"/>
      <c r="VJ835" s="88"/>
      <c r="VK835" s="88"/>
      <c r="VL835" s="88"/>
      <c r="VM835" s="88"/>
      <c r="VN835" s="88"/>
      <c r="VO835" s="88"/>
      <c r="VP835" s="88"/>
      <c r="VQ835" s="88"/>
      <c r="VR835" s="88"/>
      <c r="VS835" s="88"/>
      <c r="VT835" s="88"/>
      <c r="VU835" s="88"/>
      <c r="VV835" s="88"/>
      <c r="VW835" s="88"/>
      <c r="VX835" s="88"/>
      <c r="VY835" s="88"/>
      <c r="VZ835" s="88"/>
      <c r="WA835" s="88"/>
      <c r="WB835" s="88"/>
      <c r="WC835" s="88"/>
      <c r="WD835" s="88"/>
      <c r="WE835" s="88"/>
      <c r="WF835" s="88"/>
      <c r="WG835" s="88"/>
      <c r="WH835" s="88"/>
      <c r="WI835" s="88"/>
      <c r="WJ835" s="88"/>
      <c r="WK835" s="88"/>
      <c r="WL835" s="88"/>
      <c r="WM835" s="88"/>
      <c r="WN835" s="88"/>
      <c r="WO835" s="88"/>
      <c r="WP835" s="88"/>
      <c r="WQ835" s="88"/>
      <c r="WR835" s="88"/>
      <c r="WS835" s="88"/>
      <c r="WT835" s="88"/>
      <c r="WU835" s="88"/>
      <c r="WV835" s="88"/>
      <c r="WW835" s="88"/>
      <c r="WX835" s="88"/>
      <c r="WY835" s="88"/>
      <c r="WZ835" s="88"/>
      <c r="XA835" s="88"/>
      <c r="XB835" s="88"/>
      <c r="XC835" s="88"/>
      <c r="XD835" s="88"/>
      <c r="XE835" s="88"/>
      <c r="XF835" s="88"/>
      <c r="XG835" s="88"/>
      <c r="XH835" s="88"/>
      <c r="XI835" s="88"/>
      <c r="XJ835" s="88"/>
      <c r="XK835" s="88"/>
      <c r="XL835" s="88"/>
      <c r="XM835" s="88"/>
      <c r="XN835" s="88"/>
      <c r="XO835" s="88"/>
      <c r="XP835" s="88"/>
      <c r="XQ835" s="88"/>
      <c r="XR835" s="88"/>
      <c r="XS835" s="88"/>
      <c r="XT835" s="88"/>
      <c r="XU835" s="88"/>
      <c r="XV835" s="88"/>
      <c r="XW835" s="88"/>
      <c r="XX835" s="88"/>
      <c r="XY835" s="88"/>
      <c r="XZ835" s="88"/>
      <c r="YA835" s="88"/>
      <c r="YB835" s="88"/>
      <c r="YC835" s="88"/>
      <c r="YD835" s="88"/>
      <c r="YE835" s="88"/>
      <c r="YF835" s="88"/>
      <c r="YG835" s="88"/>
      <c r="YH835" s="88"/>
      <c r="YI835" s="88"/>
      <c r="YJ835" s="88"/>
      <c r="YK835" s="88"/>
      <c r="YL835" s="88"/>
      <c r="YM835" s="88"/>
      <c r="YN835" s="88"/>
      <c r="YO835" s="88"/>
      <c r="YP835" s="88"/>
      <c r="YQ835" s="88"/>
      <c r="YR835" s="88"/>
      <c r="YS835" s="88"/>
      <c r="YT835" s="88"/>
      <c r="YU835" s="88"/>
      <c r="YV835" s="88"/>
      <c r="YW835" s="88"/>
      <c r="YX835" s="88"/>
      <c r="YY835" s="88"/>
      <c r="YZ835" s="88"/>
      <c r="ZA835" s="88"/>
      <c r="ZB835" s="88"/>
      <c r="ZC835" s="88"/>
      <c r="ZD835" s="88"/>
      <c r="ZE835" s="88"/>
      <c r="ZF835" s="88"/>
      <c r="ZG835" s="88"/>
      <c r="ZH835" s="88"/>
      <c r="ZI835" s="88"/>
      <c r="ZJ835" s="88"/>
      <c r="ZK835" s="88"/>
      <c r="ZL835" s="88"/>
      <c r="ZM835" s="88"/>
      <c r="ZN835" s="88"/>
      <c r="ZO835" s="88"/>
      <c r="ZP835" s="88"/>
      <c r="ZQ835" s="88"/>
      <c r="ZR835" s="88"/>
      <c r="ZS835" s="88"/>
      <c r="ZT835" s="88"/>
      <c r="ZU835" s="88"/>
      <c r="ZV835" s="88"/>
      <c r="ZW835" s="88"/>
      <c r="ZX835" s="88"/>
      <c r="ZY835" s="88"/>
      <c r="ZZ835" s="88"/>
      <c r="AAA835" s="88"/>
      <c r="AAB835" s="88"/>
      <c r="AAC835" s="88"/>
      <c r="AAD835" s="88"/>
      <c r="AAE835" s="88"/>
      <c r="AAF835" s="88"/>
      <c r="AAG835" s="88"/>
      <c r="AAH835" s="88"/>
      <c r="AAI835" s="88"/>
      <c r="AAJ835" s="88"/>
      <c r="AAK835" s="88"/>
      <c r="AAL835" s="88"/>
      <c r="AAM835" s="88"/>
      <c r="AAN835" s="88"/>
      <c r="AAO835" s="88"/>
      <c r="AAP835" s="88"/>
      <c r="AAQ835" s="88"/>
      <c r="AAR835" s="88"/>
      <c r="AAS835" s="88"/>
      <c r="AAT835" s="88"/>
      <c r="AAU835" s="88"/>
      <c r="AAV835" s="88"/>
      <c r="AAW835" s="88"/>
      <c r="AAX835" s="88"/>
      <c r="AAY835" s="88"/>
      <c r="AAZ835" s="88"/>
      <c r="ABA835" s="88"/>
      <c r="ABB835" s="88"/>
      <c r="ABC835" s="88"/>
      <c r="ABD835" s="88"/>
      <c r="ABE835" s="88"/>
      <c r="ABF835" s="88"/>
      <c r="ABG835" s="88"/>
      <c r="ABH835" s="88"/>
      <c r="ABI835" s="88"/>
      <c r="ABJ835" s="88"/>
      <c r="ABK835" s="88"/>
      <c r="ABL835" s="88"/>
      <c r="ABM835" s="88"/>
      <c r="ABN835" s="88"/>
      <c r="ABO835" s="88"/>
      <c r="ABP835" s="88"/>
      <c r="ABQ835" s="88"/>
      <c r="ABR835" s="88"/>
      <c r="ABS835" s="88"/>
      <c r="ABT835" s="88"/>
      <c r="ABU835" s="88"/>
      <c r="ABV835" s="88"/>
      <c r="ABW835" s="88"/>
      <c r="ABX835" s="88"/>
      <c r="ABY835" s="88"/>
      <c r="ABZ835" s="88"/>
      <c r="ACA835" s="88"/>
      <c r="ACB835" s="88"/>
      <c r="ACC835" s="88"/>
      <c r="ACD835" s="88"/>
      <c r="ACE835" s="88"/>
      <c r="ACF835" s="88"/>
      <c r="ACG835" s="88"/>
      <c r="ACH835" s="88"/>
      <c r="ACI835" s="88"/>
      <c r="ACJ835" s="88"/>
      <c r="ACK835" s="88"/>
      <c r="ACL835" s="88"/>
      <c r="ACM835" s="88"/>
      <c r="ACN835" s="88"/>
      <c r="ACO835" s="88"/>
      <c r="ACP835" s="88"/>
      <c r="ACQ835" s="88"/>
      <c r="ACR835" s="88"/>
      <c r="ACS835" s="88"/>
      <c r="ACT835" s="88"/>
      <c r="ACU835" s="88"/>
      <c r="ACV835" s="88"/>
      <c r="ACW835" s="88"/>
      <c r="ACX835" s="88"/>
      <c r="ACY835" s="88"/>
      <c r="ACZ835" s="88"/>
      <c r="ADA835" s="88"/>
      <c r="ADB835" s="88"/>
      <c r="ADC835" s="88"/>
      <c r="ADD835" s="88"/>
      <c r="ADE835" s="88"/>
      <c r="ADF835" s="88"/>
      <c r="ADG835" s="88"/>
      <c r="ADH835" s="88"/>
      <c r="ADI835" s="88"/>
      <c r="ADJ835" s="88"/>
      <c r="ADK835" s="88"/>
      <c r="ADL835" s="88"/>
      <c r="ADM835" s="88"/>
      <c r="ADN835" s="88"/>
      <c r="ADO835" s="88"/>
      <c r="ADP835" s="88"/>
      <c r="ADQ835" s="88"/>
      <c r="ADR835" s="88"/>
      <c r="ADS835" s="88"/>
      <c r="ADT835" s="88"/>
      <c r="ADU835" s="88"/>
      <c r="ADV835" s="88"/>
      <c r="ADW835" s="88"/>
      <c r="ADX835" s="88"/>
      <c r="ADY835" s="88"/>
      <c r="ADZ835" s="88"/>
      <c r="AEA835" s="88"/>
      <c r="AEB835" s="88"/>
      <c r="AEC835" s="88"/>
      <c r="AED835" s="88"/>
      <c r="AEE835" s="88"/>
      <c r="AEF835" s="88"/>
      <c r="AEG835" s="88"/>
      <c r="AEH835" s="88"/>
      <c r="AEI835" s="88"/>
      <c r="AEJ835" s="88"/>
      <c r="AEK835" s="88"/>
      <c r="AEL835" s="88"/>
      <c r="AEM835" s="88"/>
      <c r="AEN835" s="88"/>
      <c r="AEO835" s="88"/>
      <c r="AEP835" s="88"/>
      <c r="AEQ835" s="88"/>
      <c r="AER835" s="88"/>
      <c r="AES835" s="88"/>
      <c r="AET835" s="88"/>
      <c r="AEU835" s="88"/>
      <c r="AEV835" s="88"/>
      <c r="AEW835" s="88"/>
      <c r="AEX835" s="88"/>
      <c r="AEY835" s="88"/>
      <c r="AEZ835" s="88"/>
      <c r="AFA835" s="88"/>
      <c r="AFB835" s="88"/>
      <c r="AFC835" s="88"/>
      <c r="AFD835" s="88"/>
      <c r="AFE835" s="88"/>
      <c r="AFF835" s="88"/>
      <c r="AFG835" s="88"/>
      <c r="AFH835" s="88"/>
      <c r="AFI835" s="88"/>
      <c r="AFJ835" s="88"/>
      <c r="AFK835" s="88"/>
      <c r="AFL835" s="88"/>
      <c r="AFM835" s="88"/>
      <c r="AFN835" s="88"/>
      <c r="AFO835" s="88"/>
      <c r="AFP835" s="88"/>
      <c r="AFQ835" s="88"/>
      <c r="AFR835" s="88"/>
      <c r="AFS835" s="88"/>
      <c r="AFT835" s="88"/>
      <c r="AFU835" s="88"/>
      <c r="AFV835" s="88"/>
      <c r="AFW835" s="88"/>
      <c r="AFX835" s="88"/>
      <c r="AFY835" s="88"/>
      <c r="AFZ835" s="88"/>
      <c r="AGA835" s="88"/>
      <c r="AGB835" s="88"/>
      <c r="AGC835" s="88"/>
      <c r="AGD835" s="88"/>
      <c r="AGE835" s="88"/>
      <c r="AGF835" s="88"/>
      <c r="AGG835" s="88"/>
      <c r="AGH835" s="88"/>
      <c r="AGI835" s="88"/>
      <c r="AGJ835" s="88"/>
      <c r="AGK835" s="88"/>
      <c r="AGL835" s="88"/>
      <c r="AGM835" s="88"/>
      <c r="AGN835" s="88"/>
      <c r="AGO835" s="88"/>
      <c r="AGP835" s="88"/>
      <c r="AGQ835" s="88"/>
      <c r="AGR835" s="88"/>
      <c r="AGS835" s="88"/>
      <c r="AGT835" s="88"/>
      <c r="AGU835" s="88"/>
      <c r="AGV835" s="88"/>
      <c r="AGW835" s="88"/>
      <c r="AGX835" s="88"/>
      <c r="AGY835" s="88"/>
      <c r="AGZ835" s="88"/>
      <c r="AHA835" s="88"/>
      <c r="AHB835" s="88"/>
      <c r="AHC835" s="88"/>
      <c r="AHD835" s="88"/>
      <c r="AHE835" s="88"/>
      <c r="AHF835" s="88"/>
      <c r="AHG835" s="88"/>
      <c r="AHH835" s="88"/>
      <c r="AHI835" s="88"/>
      <c r="AHJ835" s="88"/>
      <c r="AHK835" s="88"/>
      <c r="AHL835" s="88"/>
      <c r="AHM835" s="88"/>
      <c r="AHN835" s="88"/>
      <c r="AHO835" s="88"/>
      <c r="AHP835" s="88"/>
      <c r="AHQ835" s="88"/>
      <c r="AHR835" s="88"/>
      <c r="AHS835" s="88"/>
      <c r="AHT835" s="88"/>
      <c r="AHU835" s="88"/>
      <c r="AHV835" s="88"/>
      <c r="AHW835" s="88"/>
      <c r="AHX835" s="88"/>
      <c r="AHY835" s="88"/>
      <c r="AHZ835" s="88"/>
      <c r="AIA835" s="88"/>
      <c r="AIB835" s="88"/>
      <c r="AIC835" s="88"/>
      <c r="AID835" s="88"/>
      <c r="AIE835" s="88"/>
      <c r="AIF835" s="88"/>
      <c r="AIG835" s="88"/>
      <c r="AIH835" s="88"/>
      <c r="AII835" s="88"/>
      <c r="AIJ835" s="88"/>
      <c r="AIK835" s="88"/>
      <c r="AIL835" s="88"/>
      <c r="AIM835" s="88"/>
      <c r="AIN835" s="88"/>
      <c r="AIO835" s="88"/>
      <c r="AIP835" s="88"/>
      <c r="AIQ835" s="88"/>
      <c r="AIR835" s="88"/>
      <c r="AIS835" s="88"/>
      <c r="AIT835" s="88"/>
      <c r="AIU835" s="88"/>
      <c r="AIV835" s="88"/>
      <c r="AIW835" s="88"/>
      <c r="AIX835" s="88"/>
      <c r="AIY835" s="88"/>
      <c r="AIZ835" s="88"/>
      <c r="AJA835" s="88"/>
      <c r="AJB835" s="88"/>
      <c r="AJC835" s="88"/>
      <c r="AJD835" s="88"/>
      <c r="AJE835" s="88"/>
      <c r="AJF835" s="88"/>
      <c r="AJG835" s="88"/>
      <c r="AJH835" s="88"/>
      <c r="AJI835" s="88"/>
      <c r="AJJ835" s="88"/>
      <c r="AJK835" s="88"/>
      <c r="AJL835" s="88"/>
      <c r="AJM835" s="88"/>
      <c r="AJN835" s="88"/>
      <c r="AJO835" s="88"/>
      <c r="AJP835" s="88"/>
      <c r="AJQ835" s="88"/>
      <c r="AJR835" s="88"/>
      <c r="AJS835" s="88"/>
      <c r="AJT835" s="88"/>
      <c r="AJU835" s="88"/>
      <c r="AJV835" s="88"/>
      <c r="AJW835" s="88"/>
      <c r="AJX835" s="88"/>
      <c r="AJY835" s="88"/>
      <c r="AJZ835" s="88"/>
      <c r="AKA835" s="88"/>
      <c r="AKB835" s="88"/>
      <c r="AKC835" s="88"/>
      <c r="AKD835" s="88"/>
      <c r="AKE835" s="88"/>
      <c r="AKF835" s="88"/>
      <c r="AKG835" s="88"/>
      <c r="AKH835" s="88"/>
      <c r="AKI835" s="88"/>
      <c r="AKJ835" s="88"/>
      <c r="AKK835" s="88"/>
      <c r="AKL835" s="88"/>
      <c r="AKM835" s="88"/>
      <c r="AKN835" s="88"/>
      <c r="AKO835" s="88"/>
      <c r="AKP835" s="88"/>
      <c r="AKQ835" s="88"/>
      <c r="AKR835" s="88"/>
      <c r="AKS835" s="88"/>
      <c r="AKT835" s="88"/>
      <c r="AKU835" s="88"/>
      <c r="AKV835" s="88"/>
      <c r="AKW835" s="88"/>
      <c r="AKX835" s="88"/>
      <c r="AKY835" s="88"/>
      <c r="AKZ835" s="88"/>
      <c r="ALA835" s="88"/>
      <c r="ALB835" s="88"/>
      <c r="ALC835" s="88"/>
      <c r="ALD835" s="88"/>
      <c r="ALE835" s="88"/>
      <c r="ALF835" s="88"/>
      <c r="ALG835" s="88"/>
      <c r="ALH835" s="88"/>
      <c r="ALI835" s="88"/>
      <c r="ALJ835" s="88"/>
      <c r="ALK835" s="88"/>
      <c r="ALL835" s="88"/>
      <c r="ALM835" s="88"/>
      <c r="ALN835" s="88"/>
      <c r="ALO835" s="88"/>
      <c r="ALP835" s="88"/>
      <c r="ALQ835" s="88"/>
      <c r="ALR835" s="88"/>
      <c r="ALS835" s="88"/>
      <c r="ALT835" s="88"/>
      <c r="ALU835" s="88"/>
      <c r="ALV835" s="88"/>
      <c r="ALW835" s="88"/>
      <c r="ALX835" s="88"/>
      <c r="ALY835" s="88"/>
      <c r="ALZ835" s="88"/>
      <c r="AMA835" s="88"/>
      <c r="AMB835" s="88"/>
      <c r="AMC835" s="88"/>
      <c r="AMD835" s="88"/>
      <c r="AME835" s="88"/>
      <c r="AMF835" s="88"/>
      <c r="AMG835" s="88"/>
      <c r="AMH835" s="88"/>
      <c r="AMI835" s="88"/>
      <c r="AMJ835" s="88"/>
      <c r="AMK835" s="88"/>
      <c r="AML835" s="88"/>
      <c r="AMM835" s="88"/>
      <c r="AMN835" s="88"/>
      <c r="AMO835" s="88"/>
    </row>
    <row r="836" spans="1:1029" s="267" customFormat="1" x14ac:dyDescent="0.35">
      <c r="A836" s="21">
        <v>10141103</v>
      </c>
      <c r="B836" s="115" t="s">
        <v>14786</v>
      </c>
      <c r="C836" s="259" t="s">
        <v>710</v>
      </c>
      <c r="D836" s="21" t="s">
        <v>4132</v>
      </c>
      <c r="E836" s="114" t="str">
        <f t="shared" si="155"/>
        <v>TRANSFORMADOR MARCA:REVIVE GURUE PTS 4005</v>
      </c>
      <c r="F836" s="21"/>
      <c r="G836" s="21" t="s">
        <v>164</v>
      </c>
      <c r="H836" s="21" t="s">
        <v>164</v>
      </c>
      <c r="I836" s="21" t="s">
        <v>17249</v>
      </c>
      <c r="J836" s="21"/>
      <c r="K836" s="119" t="s">
        <v>17248</v>
      </c>
      <c r="L836" s="119" t="s">
        <v>17247</v>
      </c>
      <c r="M836" s="61">
        <v>400</v>
      </c>
      <c r="N836" s="21" t="s">
        <v>19</v>
      </c>
      <c r="O836" s="21" t="s">
        <v>362</v>
      </c>
      <c r="P836" s="121">
        <v>3</v>
      </c>
      <c r="Q836" s="21">
        <v>2000</v>
      </c>
      <c r="R836" s="21" t="s">
        <v>1097</v>
      </c>
      <c r="S836" s="21"/>
      <c r="T836" s="24">
        <v>1039</v>
      </c>
      <c r="U836" s="111">
        <v>45</v>
      </c>
      <c r="V836" s="113">
        <f t="shared" si="156"/>
        <v>666.11444444444442</v>
      </c>
      <c r="W836" s="113">
        <f t="shared" si="157"/>
        <v>372.88555555555558</v>
      </c>
      <c r="X836" s="112">
        <f t="shared" si="158"/>
        <v>372885.55555555556</v>
      </c>
      <c r="Y836" s="111"/>
      <c r="Z836" s="110">
        <f t="shared" si="154"/>
        <v>28</v>
      </c>
      <c r="AA836" s="109">
        <f t="shared" si="159"/>
        <v>51.95</v>
      </c>
      <c r="AB836" s="109">
        <f t="shared" si="160"/>
        <v>51950</v>
      </c>
      <c r="AC836" s="108">
        <f t="shared" si="161"/>
        <v>987.05</v>
      </c>
      <c r="AD836" s="107">
        <f t="shared" si="162"/>
        <v>2.2222222222222223E-2</v>
      </c>
      <c r="AE836" s="106">
        <f t="shared" si="163"/>
        <v>21.934444444444445</v>
      </c>
      <c r="AF836" s="105">
        <f t="shared" si="164"/>
        <v>394.82000000000005</v>
      </c>
      <c r="AG836" s="105">
        <f t="shared" si="165"/>
        <v>644.17999999999995</v>
      </c>
      <c r="AH836" s="88"/>
      <c r="AI836" s="88"/>
      <c r="AJ836" s="88"/>
      <c r="AK836" s="88"/>
      <c r="AL836" s="88"/>
      <c r="AM836" s="88"/>
      <c r="AN836" s="88"/>
      <c r="AO836" s="88"/>
      <c r="AP836" s="88"/>
      <c r="AQ836" s="88"/>
      <c r="AR836" s="88"/>
      <c r="AS836" s="88"/>
      <c r="AT836" s="88"/>
      <c r="AU836" s="88"/>
      <c r="AV836" s="88"/>
      <c r="AW836" s="88"/>
      <c r="AX836" s="88"/>
      <c r="AY836" s="88"/>
      <c r="AZ836" s="88"/>
      <c r="BA836" s="88"/>
      <c r="BB836" s="88"/>
      <c r="BC836" s="88"/>
      <c r="BD836" s="88"/>
      <c r="BE836" s="88"/>
      <c r="BF836" s="88"/>
      <c r="BG836" s="88"/>
      <c r="BH836" s="88"/>
      <c r="BI836" s="88"/>
      <c r="BJ836" s="88"/>
      <c r="BK836" s="88"/>
      <c r="BL836" s="88"/>
      <c r="BM836" s="88"/>
      <c r="BN836" s="88"/>
      <c r="BO836" s="88"/>
      <c r="BP836" s="88"/>
      <c r="BQ836" s="88"/>
      <c r="BR836" s="88"/>
      <c r="BS836" s="88"/>
      <c r="BT836" s="88"/>
      <c r="BU836" s="88"/>
      <c r="BV836" s="88"/>
      <c r="BW836" s="88"/>
      <c r="BX836" s="88"/>
      <c r="BY836" s="88"/>
      <c r="BZ836" s="88"/>
      <c r="CA836" s="88"/>
      <c r="CB836" s="88"/>
      <c r="CC836" s="88"/>
      <c r="CD836" s="88"/>
      <c r="CE836" s="88"/>
      <c r="CF836" s="88"/>
      <c r="CG836" s="88"/>
      <c r="CH836" s="88"/>
      <c r="CI836" s="88"/>
      <c r="CJ836" s="88"/>
      <c r="CK836" s="88"/>
      <c r="CL836" s="88"/>
      <c r="CM836" s="88"/>
      <c r="CN836" s="88"/>
      <c r="CO836" s="88"/>
      <c r="CP836" s="88"/>
      <c r="CQ836" s="88"/>
      <c r="CR836" s="88"/>
      <c r="CS836" s="88"/>
      <c r="CT836" s="88"/>
      <c r="CU836" s="88"/>
      <c r="CV836" s="88"/>
      <c r="CW836" s="88"/>
      <c r="CX836" s="88"/>
      <c r="CY836" s="88"/>
      <c r="CZ836" s="88"/>
      <c r="DA836" s="88"/>
      <c r="DB836" s="88"/>
      <c r="DC836" s="88"/>
      <c r="DD836" s="88"/>
      <c r="DE836" s="88"/>
      <c r="DF836" s="88"/>
      <c r="DG836" s="88"/>
      <c r="DH836" s="88"/>
      <c r="DI836" s="88"/>
      <c r="DJ836" s="88"/>
      <c r="DK836" s="88"/>
      <c r="DL836" s="88"/>
      <c r="DM836" s="88"/>
      <c r="DN836" s="88"/>
      <c r="DO836" s="88"/>
      <c r="DP836" s="88"/>
      <c r="DQ836" s="88"/>
      <c r="DR836" s="88"/>
      <c r="DS836" s="88"/>
      <c r="DT836" s="88"/>
      <c r="DU836" s="88"/>
      <c r="DV836" s="88"/>
      <c r="DW836" s="88"/>
      <c r="DX836" s="88"/>
      <c r="DY836" s="88"/>
      <c r="DZ836" s="88"/>
      <c r="EA836" s="88"/>
      <c r="EB836" s="88"/>
      <c r="EC836" s="88"/>
      <c r="ED836" s="88"/>
      <c r="EE836" s="88"/>
      <c r="EF836" s="88"/>
      <c r="EG836" s="88"/>
      <c r="EH836" s="88"/>
      <c r="EI836" s="88"/>
      <c r="EJ836" s="88"/>
      <c r="EK836" s="88"/>
      <c r="EL836" s="88"/>
      <c r="EM836" s="88"/>
      <c r="EN836" s="88"/>
      <c r="EO836" s="88"/>
      <c r="EP836" s="88"/>
      <c r="EQ836" s="88"/>
      <c r="ER836" s="88"/>
      <c r="ES836" s="88"/>
      <c r="ET836" s="88"/>
      <c r="EU836" s="88"/>
      <c r="EV836" s="88"/>
      <c r="EW836" s="88"/>
      <c r="EX836" s="88"/>
      <c r="EY836" s="88"/>
      <c r="EZ836" s="88"/>
      <c r="FA836" s="88"/>
      <c r="FB836" s="88"/>
      <c r="FC836" s="88"/>
      <c r="FD836" s="88"/>
      <c r="FE836" s="88"/>
      <c r="FF836" s="88"/>
      <c r="FG836" s="88"/>
      <c r="FH836" s="88"/>
      <c r="FI836" s="88"/>
      <c r="FJ836" s="88"/>
      <c r="FK836" s="88"/>
      <c r="FL836" s="88"/>
      <c r="FM836" s="88"/>
      <c r="FN836" s="88"/>
      <c r="FO836" s="88"/>
      <c r="FP836" s="88"/>
      <c r="FQ836" s="88"/>
      <c r="FR836" s="88"/>
      <c r="FS836" s="88"/>
      <c r="FT836" s="88"/>
      <c r="FU836" s="88"/>
      <c r="FV836" s="88"/>
      <c r="FW836" s="88"/>
      <c r="FX836" s="88"/>
      <c r="FY836" s="88"/>
      <c r="FZ836" s="88"/>
      <c r="GA836" s="88"/>
      <c r="GB836" s="88"/>
      <c r="GC836" s="88"/>
      <c r="GD836" s="88"/>
      <c r="GE836" s="88"/>
      <c r="GF836" s="88"/>
      <c r="GG836" s="88"/>
      <c r="GH836" s="88"/>
      <c r="GI836" s="88"/>
      <c r="GJ836" s="88"/>
      <c r="GK836" s="88"/>
      <c r="GL836" s="88"/>
      <c r="GM836" s="88"/>
      <c r="GN836" s="88"/>
      <c r="GO836" s="88"/>
      <c r="GP836" s="88"/>
      <c r="GQ836" s="88"/>
      <c r="GR836" s="88"/>
      <c r="GS836" s="88"/>
      <c r="GT836" s="88"/>
      <c r="GU836" s="88"/>
      <c r="GV836" s="88"/>
      <c r="GW836" s="88"/>
      <c r="GX836" s="88"/>
      <c r="GY836" s="88"/>
      <c r="GZ836" s="88"/>
      <c r="HA836" s="88"/>
      <c r="HB836" s="88"/>
      <c r="HC836" s="88"/>
      <c r="HD836" s="88"/>
      <c r="HE836" s="88"/>
      <c r="HF836" s="88"/>
      <c r="HG836" s="88"/>
      <c r="HH836" s="88"/>
      <c r="HI836" s="88"/>
      <c r="HJ836" s="88"/>
      <c r="HK836" s="88"/>
      <c r="HL836" s="88"/>
      <c r="HM836" s="88"/>
      <c r="HN836" s="88"/>
      <c r="HO836" s="88"/>
      <c r="HP836" s="88"/>
      <c r="HQ836" s="88"/>
      <c r="HR836" s="88"/>
      <c r="HS836" s="88"/>
      <c r="HT836" s="88"/>
      <c r="HU836" s="88"/>
      <c r="HV836" s="88"/>
      <c r="HW836" s="88"/>
      <c r="HX836" s="88"/>
      <c r="HY836" s="88"/>
      <c r="HZ836" s="88"/>
      <c r="IA836" s="88"/>
      <c r="IB836" s="88"/>
      <c r="IC836" s="88"/>
      <c r="ID836" s="88"/>
      <c r="IE836" s="88"/>
      <c r="IF836" s="88"/>
      <c r="IG836" s="88"/>
      <c r="IH836" s="88"/>
      <c r="II836" s="88"/>
      <c r="IJ836" s="88"/>
      <c r="IK836" s="88"/>
      <c r="IL836" s="88"/>
      <c r="IM836" s="88"/>
      <c r="IN836" s="88"/>
      <c r="IO836" s="88"/>
      <c r="IP836" s="88"/>
      <c r="IQ836" s="88"/>
      <c r="IR836" s="88"/>
      <c r="IS836" s="88"/>
      <c r="IT836" s="88"/>
      <c r="IU836" s="88"/>
      <c r="IV836" s="88"/>
      <c r="IW836" s="88"/>
      <c r="IX836" s="88"/>
      <c r="IY836" s="88"/>
      <c r="IZ836" s="88"/>
      <c r="JA836" s="88"/>
      <c r="JB836" s="88"/>
      <c r="JC836" s="88"/>
      <c r="JD836" s="88"/>
      <c r="JE836" s="88"/>
      <c r="JF836" s="88"/>
      <c r="JG836" s="88"/>
      <c r="JH836" s="88"/>
      <c r="JI836" s="88"/>
      <c r="JJ836" s="88"/>
      <c r="JK836" s="88"/>
      <c r="JL836" s="88"/>
      <c r="JM836" s="88"/>
      <c r="JN836" s="88"/>
      <c r="JO836" s="88"/>
      <c r="JP836" s="88"/>
      <c r="JQ836" s="88"/>
      <c r="JR836" s="88"/>
      <c r="JS836" s="88"/>
      <c r="JT836" s="88"/>
      <c r="JU836" s="88"/>
      <c r="JV836" s="88"/>
      <c r="JW836" s="88"/>
      <c r="JX836" s="88"/>
      <c r="JY836" s="88"/>
      <c r="JZ836" s="88"/>
      <c r="KA836" s="88"/>
      <c r="KB836" s="88"/>
      <c r="KC836" s="88"/>
      <c r="KD836" s="88"/>
      <c r="KE836" s="88"/>
      <c r="KF836" s="88"/>
      <c r="KG836" s="88"/>
      <c r="KH836" s="88"/>
      <c r="KI836" s="88"/>
      <c r="KJ836" s="88"/>
      <c r="KK836" s="88"/>
      <c r="KL836" s="88"/>
      <c r="KM836" s="88"/>
      <c r="KN836" s="88"/>
      <c r="KO836" s="88"/>
      <c r="KP836" s="88"/>
      <c r="KQ836" s="88"/>
      <c r="KR836" s="88"/>
      <c r="KS836" s="88"/>
      <c r="KT836" s="88"/>
      <c r="KU836" s="88"/>
      <c r="KV836" s="88"/>
      <c r="KW836" s="88"/>
      <c r="KX836" s="88"/>
      <c r="KY836" s="88"/>
      <c r="KZ836" s="88"/>
      <c r="LA836" s="88"/>
      <c r="LB836" s="88"/>
      <c r="LC836" s="88"/>
      <c r="LD836" s="88"/>
      <c r="LE836" s="88"/>
      <c r="LF836" s="88"/>
      <c r="LG836" s="88"/>
      <c r="LH836" s="88"/>
      <c r="LI836" s="88"/>
      <c r="LJ836" s="88"/>
      <c r="LK836" s="88"/>
      <c r="LL836" s="88"/>
      <c r="LM836" s="88"/>
      <c r="LN836" s="88"/>
      <c r="LO836" s="88"/>
      <c r="LP836" s="88"/>
      <c r="LQ836" s="88"/>
      <c r="LR836" s="88"/>
      <c r="LS836" s="88"/>
      <c r="LT836" s="88"/>
      <c r="LU836" s="88"/>
      <c r="LV836" s="88"/>
      <c r="LW836" s="88"/>
      <c r="LX836" s="88"/>
      <c r="LY836" s="88"/>
      <c r="LZ836" s="88"/>
      <c r="MA836" s="88"/>
      <c r="MB836" s="88"/>
      <c r="MC836" s="88"/>
      <c r="MD836" s="88"/>
      <c r="ME836" s="88"/>
      <c r="MF836" s="88"/>
      <c r="MG836" s="88"/>
      <c r="MH836" s="88"/>
      <c r="MI836" s="88"/>
      <c r="MJ836" s="88"/>
      <c r="MK836" s="88"/>
      <c r="ML836" s="88"/>
      <c r="MM836" s="88"/>
      <c r="MN836" s="88"/>
      <c r="MO836" s="88"/>
      <c r="MP836" s="88"/>
      <c r="MQ836" s="88"/>
      <c r="MR836" s="88"/>
      <c r="MS836" s="88"/>
      <c r="MT836" s="88"/>
      <c r="MU836" s="88"/>
      <c r="MV836" s="88"/>
      <c r="MW836" s="88"/>
      <c r="MX836" s="88"/>
      <c r="MY836" s="88"/>
      <c r="MZ836" s="88"/>
      <c r="NA836" s="88"/>
      <c r="NB836" s="88"/>
      <c r="NC836" s="88"/>
      <c r="ND836" s="88"/>
      <c r="NE836" s="88"/>
      <c r="NF836" s="88"/>
      <c r="NG836" s="88"/>
      <c r="NH836" s="88"/>
      <c r="NI836" s="88"/>
      <c r="NJ836" s="88"/>
      <c r="NK836" s="88"/>
      <c r="NL836" s="88"/>
      <c r="NM836" s="88"/>
      <c r="NN836" s="88"/>
      <c r="NO836" s="88"/>
      <c r="NP836" s="88"/>
      <c r="NQ836" s="88"/>
      <c r="NR836" s="88"/>
      <c r="NS836" s="88"/>
      <c r="NT836" s="88"/>
      <c r="NU836" s="88"/>
      <c r="NV836" s="88"/>
      <c r="NW836" s="88"/>
      <c r="NX836" s="88"/>
      <c r="NY836" s="88"/>
      <c r="NZ836" s="88"/>
      <c r="OA836" s="88"/>
      <c r="OB836" s="88"/>
      <c r="OC836" s="88"/>
      <c r="OD836" s="88"/>
      <c r="OE836" s="88"/>
      <c r="OF836" s="88"/>
      <c r="OG836" s="88"/>
      <c r="OH836" s="88"/>
      <c r="OI836" s="88"/>
      <c r="OJ836" s="88"/>
      <c r="OK836" s="88"/>
      <c r="OL836" s="88"/>
      <c r="OM836" s="88"/>
      <c r="ON836" s="88"/>
      <c r="OO836" s="88"/>
      <c r="OP836" s="88"/>
      <c r="OQ836" s="88"/>
      <c r="OR836" s="88"/>
      <c r="OS836" s="88"/>
      <c r="OT836" s="88"/>
      <c r="OU836" s="88"/>
      <c r="OV836" s="88"/>
      <c r="OW836" s="88"/>
      <c r="OX836" s="88"/>
      <c r="OY836" s="88"/>
      <c r="OZ836" s="88"/>
      <c r="PA836" s="88"/>
      <c r="PB836" s="88"/>
      <c r="PC836" s="88"/>
      <c r="PD836" s="88"/>
      <c r="PE836" s="88"/>
      <c r="PF836" s="88"/>
      <c r="PG836" s="88"/>
      <c r="PH836" s="88"/>
      <c r="PI836" s="88"/>
      <c r="PJ836" s="88"/>
      <c r="PK836" s="88"/>
      <c r="PL836" s="88"/>
      <c r="PM836" s="88"/>
      <c r="PN836" s="88"/>
      <c r="PO836" s="88"/>
      <c r="PP836" s="88"/>
      <c r="PQ836" s="88"/>
      <c r="PR836" s="88"/>
      <c r="PS836" s="88"/>
      <c r="PT836" s="88"/>
      <c r="PU836" s="88"/>
      <c r="PV836" s="88"/>
      <c r="PW836" s="88"/>
      <c r="PX836" s="88"/>
      <c r="PY836" s="88"/>
      <c r="PZ836" s="88"/>
      <c r="QA836" s="88"/>
      <c r="QB836" s="88"/>
      <c r="QC836" s="88"/>
      <c r="QD836" s="88"/>
      <c r="QE836" s="88"/>
      <c r="QF836" s="88"/>
      <c r="QG836" s="88"/>
      <c r="QH836" s="88"/>
      <c r="QI836" s="88"/>
      <c r="QJ836" s="88"/>
      <c r="QK836" s="88"/>
      <c r="QL836" s="88"/>
      <c r="QM836" s="88"/>
      <c r="QN836" s="88"/>
      <c r="QO836" s="88"/>
      <c r="QP836" s="88"/>
      <c r="QQ836" s="88"/>
      <c r="QR836" s="88"/>
      <c r="QS836" s="88"/>
      <c r="QT836" s="88"/>
      <c r="QU836" s="88"/>
      <c r="QV836" s="88"/>
      <c r="QW836" s="88"/>
      <c r="QX836" s="88"/>
      <c r="QY836" s="88"/>
      <c r="QZ836" s="88"/>
      <c r="RA836" s="88"/>
      <c r="RB836" s="88"/>
      <c r="RC836" s="88"/>
      <c r="RD836" s="88"/>
      <c r="RE836" s="88"/>
      <c r="RF836" s="88"/>
      <c r="RG836" s="88"/>
      <c r="RH836" s="88"/>
      <c r="RI836" s="88"/>
      <c r="RJ836" s="88"/>
      <c r="RK836" s="88"/>
      <c r="RL836" s="88"/>
      <c r="RM836" s="88"/>
      <c r="RN836" s="88"/>
      <c r="RO836" s="88"/>
      <c r="RP836" s="88"/>
      <c r="RQ836" s="88"/>
      <c r="RR836" s="88"/>
      <c r="RS836" s="88"/>
      <c r="RT836" s="88"/>
      <c r="RU836" s="88"/>
      <c r="RV836" s="88"/>
      <c r="RW836" s="88"/>
      <c r="RX836" s="88"/>
      <c r="RY836" s="88"/>
      <c r="RZ836" s="88"/>
      <c r="SA836" s="88"/>
      <c r="SB836" s="88"/>
      <c r="SC836" s="88"/>
      <c r="SD836" s="88"/>
      <c r="SE836" s="88"/>
      <c r="SF836" s="88"/>
      <c r="SG836" s="88"/>
      <c r="SH836" s="88"/>
      <c r="SI836" s="88"/>
      <c r="SJ836" s="88"/>
      <c r="SK836" s="88"/>
      <c r="SL836" s="88"/>
      <c r="SM836" s="88"/>
      <c r="SN836" s="88"/>
      <c r="SO836" s="88"/>
      <c r="SP836" s="88"/>
      <c r="SQ836" s="88"/>
      <c r="SR836" s="88"/>
      <c r="SS836" s="88"/>
      <c r="ST836" s="88"/>
      <c r="SU836" s="88"/>
      <c r="SV836" s="88"/>
      <c r="SW836" s="88"/>
      <c r="SX836" s="88"/>
      <c r="SY836" s="88"/>
      <c r="SZ836" s="88"/>
      <c r="TA836" s="88"/>
      <c r="TB836" s="88"/>
      <c r="TC836" s="88"/>
      <c r="TD836" s="88"/>
      <c r="TE836" s="88"/>
      <c r="TF836" s="88"/>
      <c r="TG836" s="88"/>
      <c r="TH836" s="88"/>
      <c r="TI836" s="88"/>
      <c r="TJ836" s="88"/>
      <c r="TK836" s="88"/>
      <c r="TL836" s="88"/>
      <c r="TM836" s="88"/>
      <c r="TN836" s="88"/>
      <c r="TO836" s="88"/>
      <c r="TP836" s="88"/>
      <c r="TQ836" s="88"/>
      <c r="TR836" s="88"/>
      <c r="TS836" s="88"/>
      <c r="TT836" s="88"/>
      <c r="TU836" s="88"/>
      <c r="TV836" s="88"/>
      <c r="TW836" s="88"/>
      <c r="TX836" s="88"/>
      <c r="TY836" s="88"/>
      <c r="TZ836" s="88"/>
      <c r="UA836" s="88"/>
      <c r="UB836" s="88"/>
      <c r="UC836" s="88"/>
      <c r="UD836" s="88"/>
      <c r="UE836" s="88"/>
      <c r="UF836" s="88"/>
      <c r="UG836" s="88"/>
      <c r="UH836" s="88"/>
      <c r="UI836" s="88"/>
      <c r="UJ836" s="88"/>
      <c r="UK836" s="88"/>
      <c r="UL836" s="88"/>
      <c r="UM836" s="88"/>
      <c r="UN836" s="88"/>
      <c r="UO836" s="88"/>
      <c r="UP836" s="88"/>
      <c r="UQ836" s="88"/>
      <c r="UR836" s="88"/>
      <c r="US836" s="88"/>
      <c r="UT836" s="88"/>
      <c r="UU836" s="88"/>
      <c r="UV836" s="88"/>
      <c r="UW836" s="88"/>
      <c r="UX836" s="88"/>
      <c r="UY836" s="88"/>
      <c r="UZ836" s="88"/>
      <c r="VA836" s="88"/>
      <c r="VB836" s="88"/>
      <c r="VC836" s="88"/>
      <c r="VD836" s="88"/>
      <c r="VE836" s="88"/>
      <c r="VF836" s="88"/>
      <c r="VG836" s="88"/>
      <c r="VH836" s="88"/>
      <c r="VI836" s="88"/>
      <c r="VJ836" s="88"/>
      <c r="VK836" s="88"/>
      <c r="VL836" s="88"/>
      <c r="VM836" s="88"/>
      <c r="VN836" s="88"/>
      <c r="VO836" s="88"/>
      <c r="VP836" s="88"/>
      <c r="VQ836" s="88"/>
      <c r="VR836" s="88"/>
      <c r="VS836" s="88"/>
      <c r="VT836" s="88"/>
      <c r="VU836" s="88"/>
      <c r="VV836" s="88"/>
      <c r="VW836" s="88"/>
      <c r="VX836" s="88"/>
      <c r="VY836" s="88"/>
      <c r="VZ836" s="88"/>
      <c r="WA836" s="88"/>
      <c r="WB836" s="88"/>
      <c r="WC836" s="88"/>
      <c r="WD836" s="88"/>
      <c r="WE836" s="88"/>
      <c r="WF836" s="88"/>
      <c r="WG836" s="88"/>
      <c r="WH836" s="88"/>
      <c r="WI836" s="88"/>
      <c r="WJ836" s="88"/>
      <c r="WK836" s="88"/>
      <c r="WL836" s="88"/>
      <c r="WM836" s="88"/>
      <c r="WN836" s="88"/>
      <c r="WO836" s="88"/>
      <c r="WP836" s="88"/>
      <c r="WQ836" s="88"/>
      <c r="WR836" s="88"/>
      <c r="WS836" s="88"/>
      <c r="WT836" s="88"/>
      <c r="WU836" s="88"/>
      <c r="WV836" s="88"/>
      <c r="WW836" s="88"/>
      <c r="WX836" s="88"/>
      <c r="WY836" s="88"/>
      <c r="WZ836" s="88"/>
      <c r="XA836" s="88"/>
      <c r="XB836" s="88"/>
      <c r="XC836" s="88"/>
      <c r="XD836" s="88"/>
      <c r="XE836" s="88"/>
      <c r="XF836" s="88"/>
      <c r="XG836" s="88"/>
      <c r="XH836" s="88"/>
      <c r="XI836" s="88"/>
      <c r="XJ836" s="88"/>
      <c r="XK836" s="88"/>
      <c r="XL836" s="88"/>
      <c r="XM836" s="88"/>
      <c r="XN836" s="88"/>
      <c r="XO836" s="88"/>
      <c r="XP836" s="88"/>
      <c r="XQ836" s="88"/>
      <c r="XR836" s="88"/>
      <c r="XS836" s="88"/>
      <c r="XT836" s="88"/>
      <c r="XU836" s="88"/>
      <c r="XV836" s="88"/>
      <c r="XW836" s="88"/>
      <c r="XX836" s="88"/>
      <c r="XY836" s="88"/>
      <c r="XZ836" s="88"/>
      <c r="YA836" s="88"/>
      <c r="YB836" s="88"/>
      <c r="YC836" s="88"/>
      <c r="YD836" s="88"/>
      <c r="YE836" s="88"/>
      <c r="YF836" s="88"/>
      <c r="YG836" s="88"/>
      <c r="YH836" s="88"/>
      <c r="YI836" s="88"/>
      <c r="YJ836" s="88"/>
      <c r="YK836" s="88"/>
      <c r="YL836" s="88"/>
      <c r="YM836" s="88"/>
      <c r="YN836" s="88"/>
      <c r="YO836" s="88"/>
      <c r="YP836" s="88"/>
      <c r="YQ836" s="88"/>
      <c r="YR836" s="88"/>
      <c r="YS836" s="88"/>
      <c r="YT836" s="88"/>
      <c r="YU836" s="88"/>
      <c r="YV836" s="88"/>
      <c r="YW836" s="88"/>
      <c r="YX836" s="88"/>
      <c r="YY836" s="88"/>
      <c r="YZ836" s="88"/>
      <c r="ZA836" s="88"/>
      <c r="ZB836" s="88"/>
      <c r="ZC836" s="88"/>
      <c r="ZD836" s="88"/>
      <c r="ZE836" s="88"/>
      <c r="ZF836" s="88"/>
      <c r="ZG836" s="88"/>
      <c r="ZH836" s="88"/>
      <c r="ZI836" s="88"/>
      <c r="ZJ836" s="88"/>
      <c r="ZK836" s="88"/>
      <c r="ZL836" s="88"/>
      <c r="ZM836" s="88"/>
      <c r="ZN836" s="88"/>
      <c r="ZO836" s="88"/>
      <c r="ZP836" s="88"/>
      <c r="ZQ836" s="88"/>
      <c r="ZR836" s="88"/>
      <c r="ZS836" s="88"/>
      <c r="ZT836" s="88"/>
      <c r="ZU836" s="88"/>
      <c r="ZV836" s="88"/>
      <c r="ZW836" s="88"/>
      <c r="ZX836" s="88"/>
      <c r="ZY836" s="88"/>
      <c r="ZZ836" s="88"/>
      <c r="AAA836" s="88"/>
      <c r="AAB836" s="88"/>
      <c r="AAC836" s="88"/>
      <c r="AAD836" s="88"/>
      <c r="AAE836" s="88"/>
      <c r="AAF836" s="88"/>
      <c r="AAG836" s="88"/>
      <c r="AAH836" s="88"/>
      <c r="AAI836" s="88"/>
      <c r="AAJ836" s="88"/>
      <c r="AAK836" s="88"/>
      <c r="AAL836" s="88"/>
      <c r="AAM836" s="88"/>
      <c r="AAN836" s="88"/>
      <c r="AAO836" s="88"/>
      <c r="AAP836" s="88"/>
      <c r="AAQ836" s="88"/>
      <c r="AAR836" s="88"/>
      <c r="AAS836" s="88"/>
      <c r="AAT836" s="88"/>
      <c r="AAU836" s="88"/>
      <c r="AAV836" s="88"/>
      <c r="AAW836" s="88"/>
      <c r="AAX836" s="88"/>
      <c r="AAY836" s="88"/>
      <c r="AAZ836" s="88"/>
      <c r="ABA836" s="88"/>
      <c r="ABB836" s="88"/>
      <c r="ABC836" s="88"/>
      <c r="ABD836" s="88"/>
      <c r="ABE836" s="88"/>
      <c r="ABF836" s="88"/>
      <c r="ABG836" s="88"/>
      <c r="ABH836" s="88"/>
      <c r="ABI836" s="88"/>
      <c r="ABJ836" s="88"/>
      <c r="ABK836" s="88"/>
      <c r="ABL836" s="88"/>
      <c r="ABM836" s="88"/>
      <c r="ABN836" s="88"/>
      <c r="ABO836" s="88"/>
      <c r="ABP836" s="88"/>
      <c r="ABQ836" s="88"/>
      <c r="ABR836" s="88"/>
      <c r="ABS836" s="88"/>
      <c r="ABT836" s="88"/>
      <c r="ABU836" s="88"/>
      <c r="ABV836" s="88"/>
      <c r="ABW836" s="88"/>
      <c r="ABX836" s="88"/>
      <c r="ABY836" s="88"/>
      <c r="ABZ836" s="88"/>
      <c r="ACA836" s="88"/>
      <c r="ACB836" s="88"/>
      <c r="ACC836" s="88"/>
      <c r="ACD836" s="88"/>
      <c r="ACE836" s="88"/>
      <c r="ACF836" s="88"/>
      <c r="ACG836" s="88"/>
      <c r="ACH836" s="88"/>
      <c r="ACI836" s="88"/>
      <c r="ACJ836" s="88"/>
      <c r="ACK836" s="88"/>
      <c r="ACL836" s="88"/>
      <c r="ACM836" s="88"/>
      <c r="ACN836" s="88"/>
      <c r="ACO836" s="88"/>
      <c r="ACP836" s="88"/>
      <c r="ACQ836" s="88"/>
      <c r="ACR836" s="88"/>
      <c r="ACS836" s="88"/>
      <c r="ACT836" s="88"/>
      <c r="ACU836" s="88"/>
      <c r="ACV836" s="88"/>
      <c r="ACW836" s="88"/>
      <c r="ACX836" s="88"/>
      <c r="ACY836" s="88"/>
      <c r="ACZ836" s="88"/>
      <c r="ADA836" s="88"/>
      <c r="ADB836" s="88"/>
      <c r="ADC836" s="88"/>
      <c r="ADD836" s="88"/>
      <c r="ADE836" s="88"/>
      <c r="ADF836" s="88"/>
      <c r="ADG836" s="88"/>
      <c r="ADH836" s="88"/>
      <c r="ADI836" s="88"/>
      <c r="ADJ836" s="88"/>
      <c r="ADK836" s="88"/>
      <c r="ADL836" s="88"/>
      <c r="ADM836" s="88"/>
      <c r="ADN836" s="88"/>
      <c r="ADO836" s="88"/>
      <c r="ADP836" s="88"/>
      <c r="ADQ836" s="88"/>
      <c r="ADR836" s="88"/>
      <c r="ADS836" s="88"/>
      <c r="ADT836" s="88"/>
      <c r="ADU836" s="88"/>
      <c r="ADV836" s="88"/>
      <c r="ADW836" s="88"/>
      <c r="ADX836" s="88"/>
      <c r="ADY836" s="88"/>
      <c r="ADZ836" s="88"/>
      <c r="AEA836" s="88"/>
      <c r="AEB836" s="88"/>
      <c r="AEC836" s="88"/>
      <c r="AED836" s="88"/>
      <c r="AEE836" s="88"/>
      <c r="AEF836" s="88"/>
      <c r="AEG836" s="88"/>
      <c r="AEH836" s="88"/>
      <c r="AEI836" s="88"/>
      <c r="AEJ836" s="88"/>
      <c r="AEK836" s="88"/>
      <c r="AEL836" s="88"/>
      <c r="AEM836" s="88"/>
      <c r="AEN836" s="88"/>
      <c r="AEO836" s="88"/>
      <c r="AEP836" s="88"/>
      <c r="AEQ836" s="88"/>
      <c r="AER836" s="88"/>
      <c r="AES836" s="88"/>
      <c r="AET836" s="88"/>
      <c r="AEU836" s="88"/>
      <c r="AEV836" s="88"/>
      <c r="AEW836" s="88"/>
      <c r="AEX836" s="88"/>
      <c r="AEY836" s="88"/>
      <c r="AEZ836" s="88"/>
      <c r="AFA836" s="88"/>
      <c r="AFB836" s="88"/>
      <c r="AFC836" s="88"/>
      <c r="AFD836" s="88"/>
      <c r="AFE836" s="88"/>
      <c r="AFF836" s="88"/>
      <c r="AFG836" s="88"/>
      <c r="AFH836" s="88"/>
      <c r="AFI836" s="88"/>
      <c r="AFJ836" s="88"/>
      <c r="AFK836" s="88"/>
      <c r="AFL836" s="88"/>
      <c r="AFM836" s="88"/>
      <c r="AFN836" s="88"/>
      <c r="AFO836" s="88"/>
      <c r="AFP836" s="88"/>
      <c r="AFQ836" s="88"/>
      <c r="AFR836" s="88"/>
      <c r="AFS836" s="88"/>
      <c r="AFT836" s="88"/>
      <c r="AFU836" s="88"/>
      <c r="AFV836" s="88"/>
      <c r="AFW836" s="88"/>
      <c r="AFX836" s="88"/>
      <c r="AFY836" s="88"/>
      <c r="AFZ836" s="88"/>
      <c r="AGA836" s="88"/>
      <c r="AGB836" s="88"/>
      <c r="AGC836" s="88"/>
      <c r="AGD836" s="88"/>
      <c r="AGE836" s="88"/>
      <c r="AGF836" s="88"/>
      <c r="AGG836" s="88"/>
      <c r="AGH836" s="88"/>
      <c r="AGI836" s="88"/>
      <c r="AGJ836" s="88"/>
      <c r="AGK836" s="88"/>
      <c r="AGL836" s="88"/>
      <c r="AGM836" s="88"/>
      <c r="AGN836" s="88"/>
      <c r="AGO836" s="88"/>
      <c r="AGP836" s="88"/>
      <c r="AGQ836" s="88"/>
      <c r="AGR836" s="88"/>
      <c r="AGS836" s="88"/>
      <c r="AGT836" s="88"/>
      <c r="AGU836" s="88"/>
      <c r="AGV836" s="88"/>
      <c r="AGW836" s="88"/>
      <c r="AGX836" s="88"/>
      <c r="AGY836" s="88"/>
      <c r="AGZ836" s="88"/>
      <c r="AHA836" s="88"/>
      <c r="AHB836" s="88"/>
      <c r="AHC836" s="88"/>
      <c r="AHD836" s="88"/>
      <c r="AHE836" s="88"/>
      <c r="AHF836" s="88"/>
      <c r="AHG836" s="88"/>
      <c r="AHH836" s="88"/>
      <c r="AHI836" s="88"/>
      <c r="AHJ836" s="88"/>
      <c r="AHK836" s="88"/>
      <c r="AHL836" s="88"/>
      <c r="AHM836" s="88"/>
      <c r="AHN836" s="88"/>
      <c r="AHO836" s="88"/>
      <c r="AHP836" s="88"/>
      <c r="AHQ836" s="88"/>
      <c r="AHR836" s="88"/>
      <c r="AHS836" s="88"/>
      <c r="AHT836" s="88"/>
      <c r="AHU836" s="88"/>
      <c r="AHV836" s="88"/>
      <c r="AHW836" s="88"/>
      <c r="AHX836" s="88"/>
      <c r="AHY836" s="88"/>
      <c r="AHZ836" s="88"/>
      <c r="AIA836" s="88"/>
      <c r="AIB836" s="88"/>
      <c r="AIC836" s="88"/>
      <c r="AID836" s="88"/>
      <c r="AIE836" s="88"/>
      <c r="AIF836" s="88"/>
      <c r="AIG836" s="88"/>
      <c r="AIH836" s="88"/>
      <c r="AII836" s="88"/>
      <c r="AIJ836" s="88"/>
      <c r="AIK836" s="88"/>
      <c r="AIL836" s="88"/>
      <c r="AIM836" s="88"/>
      <c r="AIN836" s="88"/>
      <c r="AIO836" s="88"/>
      <c r="AIP836" s="88"/>
      <c r="AIQ836" s="88"/>
      <c r="AIR836" s="88"/>
      <c r="AIS836" s="88"/>
      <c r="AIT836" s="88"/>
      <c r="AIU836" s="88"/>
      <c r="AIV836" s="88"/>
      <c r="AIW836" s="88"/>
      <c r="AIX836" s="88"/>
      <c r="AIY836" s="88"/>
      <c r="AIZ836" s="88"/>
      <c r="AJA836" s="88"/>
      <c r="AJB836" s="88"/>
      <c r="AJC836" s="88"/>
      <c r="AJD836" s="88"/>
      <c r="AJE836" s="88"/>
      <c r="AJF836" s="88"/>
      <c r="AJG836" s="88"/>
      <c r="AJH836" s="88"/>
      <c r="AJI836" s="88"/>
      <c r="AJJ836" s="88"/>
      <c r="AJK836" s="88"/>
      <c r="AJL836" s="88"/>
      <c r="AJM836" s="88"/>
      <c r="AJN836" s="88"/>
      <c r="AJO836" s="88"/>
      <c r="AJP836" s="88"/>
      <c r="AJQ836" s="88"/>
      <c r="AJR836" s="88"/>
      <c r="AJS836" s="88"/>
      <c r="AJT836" s="88"/>
      <c r="AJU836" s="88"/>
      <c r="AJV836" s="88"/>
      <c r="AJW836" s="88"/>
      <c r="AJX836" s="88"/>
      <c r="AJY836" s="88"/>
      <c r="AJZ836" s="88"/>
      <c r="AKA836" s="88"/>
      <c r="AKB836" s="88"/>
      <c r="AKC836" s="88"/>
      <c r="AKD836" s="88"/>
      <c r="AKE836" s="88"/>
      <c r="AKF836" s="88"/>
      <c r="AKG836" s="88"/>
      <c r="AKH836" s="88"/>
      <c r="AKI836" s="88"/>
      <c r="AKJ836" s="88"/>
      <c r="AKK836" s="88"/>
      <c r="AKL836" s="88"/>
      <c r="AKM836" s="88"/>
      <c r="AKN836" s="88"/>
      <c r="AKO836" s="88"/>
      <c r="AKP836" s="88"/>
      <c r="AKQ836" s="88"/>
      <c r="AKR836" s="88"/>
      <c r="AKS836" s="88"/>
      <c r="AKT836" s="88"/>
      <c r="AKU836" s="88"/>
      <c r="AKV836" s="88"/>
      <c r="AKW836" s="88"/>
      <c r="AKX836" s="88"/>
      <c r="AKY836" s="88"/>
      <c r="AKZ836" s="88"/>
      <c r="ALA836" s="88"/>
      <c r="ALB836" s="88"/>
      <c r="ALC836" s="88"/>
      <c r="ALD836" s="88"/>
      <c r="ALE836" s="88"/>
      <c r="ALF836" s="88"/>
      <c r="ALG836" s="88"/>
      <c r="ALH836" s="88"/>
      <c r="ALI836" s="88"/>
      <c r="ALJ836" s="88"/>
      <c r="ALK836" s="88"/>
      <c r="ALL836" s="88"/>
      <c r="ALM836" s="88"/>
      <c r="ALN836" s="88"/>
      <c r="ALO836" s="88"/>
      <c r="ALP836" s="88"/>
      <c r="ALQ836" s="88"/>
      <c r="ALR836" s="88"/>
      <c r="ALS836" s="88"/>
      <c r="ALT836" s="88"/>
      <c r="ALU836" s="88"/>
      <c r="ALV836" s="88"/>
      <c r="ALW836" s="88"/>
      <c r="ALX836" s="88"/>
      <c r="ALY836" s="88"/>
      <c r="ALZ836" s="88"/>
      <c r="AMA836" s="88"/>
      <c r="AMB836" s="88"/>
      <c r="AMC836" s="88"/>
      <c r="AMD836" s="88"/>
      <c r="AME836" s="88"/>
      <c r="AMF836" s="88"/>
      <c r="AMG836" s="88"/>
      <c r="AMH836" s="88"/>
      <c r="AMI836" s="88"/>
      <c r="AMJ836" s="88"/>
      <c r="AMK836" s="88"/>
      <c r="AML836" s="88"/>
      <c r="AMM836" s="88"/>
      <c r="AMN836" s="88"/>
      <c r="AMO836" s="88"/>
    </row>
    <row r="837" spans="1:1029" s="267" customFormat="1" x14ac:dyDescent="0.35">
      <c r="A837" s="21">
        <v>10141103</v>
      </c>
      <c r="B837" s="115" t="s">
        <v>14786</v>
      </c>
      <c r="C837" s="259" t="s">
        <v>710</v>
      </c>
      <c r="D837" s="21" t="s">
        <v>504</v>
      </c>
      <c r="E837" s="114" t="str">
        <f t="shared" si="155"/>
        <v>TRANSFORMADOR MARCA:Pauwels SALAMANGA AUX</v>
      </c>
      <c r="F837" s="21"/>
      <c r="G837" s="21" t="s">
        <v>90</v>
      </c>
      <c r="H837" s="21" t="s">
        <v>90</v>
      </c>
      <c r="I837" s="21"/>
      <c r="J837" s="21" t="s">
        <v>503</v>
      </c>
      <c r="K837" s="119"/>
      <c r="L837" s="119"/>
      <c r="M837" s="21">
        <v>250</v>
      </c>
      <c r="N837" s="21">
        <v>33</v>
      </c>
      <c r="O837" s="21">
        <v>0.4</v>
      </c>
      <c r="P837" s="124">
        <v>3</v>
      </c>
      <c r="Q837" s="21">
        <v>2000</v>
      </c>
      <c r="R837" s="21" t="s">
        <v>314</v>
      </c>
      <c r="S837" s="268">
        <v>110804</v>
      </c>
      <c r="T837" s="144">
        <v>991</v>
      </c>
      <c r="U837" s="111">
        <v>45</v>
      </c>
      <c r="V837" s="113">
        <f t="shared" si="156"/>
        <v>635.3411111111111</v>
      </c>
      <c r="W837" s="113">
        <f t="shared" si="157"/>
        <v>355.6588888888889</v>
      </c>
      <c r="X837" s="112">
        <f t="shared" si="158"/>
        <v>355658.88888888888</v>
      </c>
      <c r="Y837" s="21"/>
      <c r="Z837" s="110">
        <f t="shared" si="154"/>
        <v>28</v>
      </c>
      <c r="AA837" s="109">
        <f t="shared" si="159"/>
        <v>49.550000000000004</v>
      </c>
      <c r="AB837" s="109">
        <f t="shared" si="160"/>
        <v>49550.000000000007</v>
      </c>
      <c r="AC837" s="108">
        <f t="shared" si="161"/>
        <v>941.45</v>
      </c>
      <c r="AD837" s="107">
        <f t="shared" si="162"/>
        <v>2.2222222222222223E-2</v>
      </c>
      <c r="AE837" s="106">
        <f t="shared" si="163"/>
        <v>20.921111111111113</v>
      </c>
      <c r="AF837" s="105">
        <f t="shared" si="164"/>
        <v>376.58</v>
      </c>
      <c r="AG837" s="105">
        <f t="shared" si="165"/>
        <v>614.41999999999996</v>
      </c>
      <c r="AH837" s="88"/>
      <c r="AI837" s="88"/>
      <c r="AJ837" s="88"/>
      <c r="AK837" s="88"/>
      <c r="AL837" s="88"/>
      <c r="AM837" s="88"/>
      <c r="AN837" s="88"/>
      <c r="AO837" s="88"/>
      <c r="AP837" s="88"/>
      <c r="AQ837" s="88"/>
      <c r="AR837" s="88"/>
      <c r="AS837" s="88"/>
      <c r="AT837" s="88"/>
      <c r="AU837" s="88"/>
      <c r="AV837" s="88"/>
      <c r="AW837" s="88"/>
      <c r="AX837" s="88"/>
      <c r="AY837" s="88"/>
      <c r="AZ837" s="88"/>
      <c r="BA837" s="88"/>
      <c r="BB837" s="88"/>
      <c r="BC837" s="88"/>
      <c r="BD837" s="88"/>
      <c r="BE837" s="88"/>
      <c r="BF837" s="88"/>
      <c r="BG837" s="88"/>
      <c r="BH837" s="88"/>
      <c r="BI837" s="88"/>
      <c r="BJ837" s="88"/>
      <c r="BK837" s="88"/>
      <c r="BL837" s="88"/>
      <c r="BM837" s="88"/>
      <c r="BN837" s="88"/>
      <c r="BO837" s="88"/>
      <c r="BP837" s="88"/>
      <c r="BQ837" s="88"/>
      <c r="BR837" s="88"/>
      <c r="BS837" s="88"/>
      <c r="BT837" s="88"/>
      <c r="BU837" s="88"/>
      <c r="BV837" s="88"/>
      <c r="BW837" s="88"/>
      <c r="BX837" s="88"/>
      <c r="BY837" s="88"/>
      <c r="BZ837" s="88"/>
      <c r="CA837" s="88"/>
      <c r="CB837" s="88"/>
      <c r="CC837" s="88"/>
      <c r="CD837" s="88"/>
      <c r="CE837" s="88"/>
      <c r="CF837" s="88"/>
      <c r="CG837" s="88"/>
      <c r="CH837" s="88"/>
      <c r="CI837" s="88"/>
      <c r="CJ837" s="88"/>
      <c r="CK837" s="88"/>
      <c r="CL837" s="88"/>
      <c r="CM837" s="88"/>
      <c r="CN837" s="88"/>
      <c r="CO837" s="88"/>
      <c r="CP837" s="88"/>
      <c r="CQ837" s="88"/>
      <c r="CR837" s="88"/>
      <c r="CS837" s="88"/>
      <c r="CT837" s="88"/>
      <c r="CU837" s="88"/>
      <c r="CV837" s="88"/>
      <c r="CW837" s="88"/>
      <c r="CX837" s="88"/>
      <c r="CY837" s="88"/>
      <c r="CZ837" s="88"/>
      <c r="DA837" s="88"/>
      <c r="DB837" s="88"/>
      <c r="DC837" s="88"/>
      <c r="DD837" s="88"/>
      <c r="DE837" s="88"/>
      <c r="DF837" s="88"/>
      <c r="DG837" s="88"/>
      <c r="DH837" s="88"/>
      <c r="DI837" s="88"/>
      <c r="DJ837" s="88"/>
      <c r="DK837" s="88"/>
      <c r="DL837" s="88"/>
      <c r="DM837" s="88"/>
      <c r="DN837" s="88"/>
      <c r="DO837" s="88"/>
      <c r="DP837" s="88"/>
      <c r="DQ837" s="88"/>
      <c r="DR837" s="88"/>
      <c r="DS837" s="88"/>
      <c r="DT837" s="88"/>
      <c r="DU837" s="88"/>
      <c r="DV837" s="88"/>
      <c r="DW837" s="88"/>
      <c r="DX837" s="88"/>
      <c r="DY837" s="88"/>
      <c r="DZ837" s="88"/>
      <c r="EA837" s="88"/>
      <c r="EB837" s="88"/>
      <c r="EC837" s="88"/>
      <c r="ED837" s="88"/>
      <c r="EE837" s="88"/>
      <c r="EF837" s="88"/>
      <c r="EG837" s="88"/>
      <c r="EH837" s="88"/>
      <c r="EI837" s="88"/>
      <c r="EJ837" s="88"/>
      <c r="EK837" s="88"/>
      <c r="EL837" s="88"/>
      <c r="EM837" s="88"/>
      <c r="EN837" s="88"/>
      <c r="EO837" s="88"/>
      <c r="EP837" s="88"/>
      <c r="EQ837" s="88"/>
      <c r="ER837" s="88"/>
      <c r="ES837" s="88"/>
      <c r="ET837" s="88"/>
      <c r="EU837" s="88"/>
      <c r="EV837" s="88"/>
      <c r="EW837" s="88"/>
      <c r="EX837" s="88"/>
      <c r="EY837" s="88"/>
      <c r="EZ837" s="88"/>
      <c r="FA837" s="88"/>
      <c r="FB837" s="88"/>
      <c r="FC837" s="88"/>
      <c r="FD837" s="88"/>
      <c r="FE837" s="88"/>
      <c r="FF837" s="88"/>
      <c r="FG837" s="88"/>
      <c r="FH837" s="88"/>
      <c r="FI837" s="88"/>
      <c r="FJ837" s="88"/>
      <c r="FK837" s="88"/>
      <c r="FL837" s="88"/>
      <c r="FM837" s="88"/>
      <c r="FN837" s="88"/>
      <c r="FO837" s="88"/>
      <c r="FP837" s="88"/>
      <c r="FQ837" s="88"/>
      <c r="FR837" s="88"/>
      <c r="FS837" s="88"/>
      <c r="FT837" s="88"/>
      <c r="FU837" s="88"/>
      <c r="FV837" s="88"/>
      <c r="FW837" s="88"/>
      <c r="FX837" s="88"/>
      <c r="FY837" s="88"/>
      <c r="FZ837" s="88"/>
      <c r="GA837" s="88"/>
      <c r="GB837" s="88"/>
      <c r="GC837" s="88"/>
      <c r="GD837" s="88"/>
      <c r="GE837" s="88"/>
      <c r="GF837" s="88"/>
      <c r="GG837" s="88"/>
      <c r="GH837" s="88"/>
      <c r="GI837" s="88"/>
      <c r="GJ837" s="88"/>
      <c r="GK837" s="88"/>
      <c r="GL837" s="88"/>
      <c r="GM837" s="88"/>
      <c r="GN837" s="88"/>
      <c r="GO837" s="88"/>
      <c r="GP837" s="88"/>
      <c r="GQ837" s="88"/>
      <c r="GR837" s="88"/>
      <c r="GS837" s="88"/>
      <c r="GT837" s="88"/>
      <c r="GU837" s="88"/>
      <c r="GV837" s="88"/>
      <c r="GW837" s="88"/>
      <c r="GX837" s="88"/>
      <c r="GY837" s="88"/>
      <c r="GZ837" s="88"/>
      <c r="HA837" s="88"/>
      <c r="HB837" s="88"/>
      <c r="HC837" s="88"/>
      <c r="HD837" s="88"/>
      <c r="HE837" s="88"/>
      <c r="HF837" s="88"/>
      <c r="HG837" s="88"/>
      <c r="HH837" s="88"/>
      <c r="HI837" s="88"/>
      <c r="HJ837" s="88"/>
      <c r="HK837" s="88"/>
      <c r="HL837" s="88"/>
      <c r="HM837" s="88"/>
      <c r="HN837" s="88"/>
      <c r="HO837" s="88"/>
      <c r="HP837" s="88"/>
      <c r="HQ837" s="88"/>
      <c r="HR837" s="88"/>
      <c r="HS837" s="88"/>
      <c r="HT837" s="88"/>
      <c r="HU837" s="88"/>
      <c r="HV837" s="88"/>
      <c r="HW837" s="88"/>
      <c r="HX837" s="88"/>
      <c r="HY837" s="88"/>
      <c r="HZ837" s="88"/>
      <c r="IA837" s="88"/>
      <c r="IB837" s="88"/>
      <c r="IC837" s="88"/>
      <c r="ID837" s="88"/>
      <c r="IE837" s="88"/>
      <c r="IF837" s="88"/>
      <c r="IG837" s="88"/>
      <c r="IH837" s="88"/>
      <c r="II837" s="88"/>
      <c r="IJ837" s="88"/>
      <c r="IK837" s="88"/>
      <c r="IL837" s="88"/>
      <c r="IM837" s="88"/>
      <c r="IN837" s="88"/>
      <c r="IO837" s="88"/>
      <c r="IP837" s="88"/>
      <c r="IQ837" s="88"/>
      <c r="IR837" s="88"/>
      <c r="IS837" s="88"/>
      <c r="IT837" s="88"/>
      <c r="IU837" s="88"/>
      <c r="IV837" s="88"/>
      <c r="IW837" s="88"/>
      <c r="IX837" s="88"/>
      <c r="IY837" s="88"/>
      <c r="IZ837" s="88"/>
      <c r="JA837" s="88"/>
      <c r="JB837" s="88"/>
      <c r="JC837" s="88"/>
      <c r="JD837" s="88"/>
      <c r="JE837" s="88"/>
      <c r="JF837" s="88"/>
      <c r="JG837" s="88"/>
      <c r="JH837" s="88"/>
      <c r="JI837" s="88"/>
      <c r="JJ837" s="88"/>
      <c r="JK837" s="88"/>
      <c r="JL837" s="88"/>
      <c r="JM837" s="88"/>
      <c r="JN837" s="88"/>
      <c r="JO837" s="88"/>
      <c r="JP837" s="88"/>
      <c r="JQ837" s="88"/>
      <c r="JR837" s="88"/>
      <c r="JS837" s="88"/>
      <c r="JT837" s="88"/>
      <c r="JU837" s="88"/>
      <c r="JV837" s="88"/>
      <c r="JW837" s="88"/>
      <c r="JX837" s="88"/>
      <c r="JY837" s="88"/>
      <c r="JZ837" s="88"/>
      <c r="KA837" s="88"/>
      <c r="KB837" s="88"/>
      <c r="KC837" s="88"/>
      <c r="KD837" s="88"/>
      <c r="KE837" s="88"/>
      <c r="KF837" s="88"/>
      <c r="KG837" s="88"/>
      <c r="KH837" s="88"/>
      <c r="KI837" s="88"/>
      <c r="KJ837" s="88"/>
      <c r="KK837" s="88"/>
      <c r="KL837" s="88"/>
      <c r="KM837" s="88"/>
      <c r="KN837" s="88"/>
      <c r="KO837" s="88"/>
      <c r="KP837" s="88"/>
      <c r="KQ837" s="88"/>
      <c r="KR837" s="88"/>
      <c r="KS837" s="88"/>
      <c r="KT837" s="88"/>
      <c r="KU837" s="88"/>
      <c r="KV837" s="88"/>
      <c r="KW837" s="88"/>
      <c r="KX837" s="88"/>
      <c r="KY837" s="88"/>
      <c r="KZ837" s="88"/>
      <c r="LA837" s="88"/>
      <c r="LB837" s="88"/>
      <c r="LC837" s="88"/>
      <c r="LD837" s="88"/>
      <c r="LE837" s="88"/>
      <c r="LF837" s="88"/>
      <c r="LG837" s="88"/>
      <c r="LH837" s="88"/>
      <c r="LI837" s="88"/>
      <c r="LJ837" s="88"/>
      <c r="LK837" s="88"/>
      <c r="LL837" s="88"/>
      <c r="LM837" s="88"/>
      <c r="LN837" s="88"/>
      <c r="LO837" s="88"/>
      <c r="LP837" s="88"/>
      <c r="LQ837" s="88"/>
      <c r="LR837" s="88"/>
      <c r="LS837" s="88"/>
      <c r="LT837" s="88"/>
      <c r="LU837" s="88"/>
      <c r="LV837" s="88"/>
      <c r="LW837" s="88"/>
      <c r="LX837" s="88"/>
      <c r="LY837" s="88"/>
      <c r="LZ837" s="88"/>
      <c r="MA837" s="88"/>
      <c r="MB837" s="88"/>
      <c r="MC837" s="88"/>
      <c r="MD837" s="88"/>
      <c r="ME837" s="88"/>
      <c r="MF837" s="88"/>
      <c r="MG837" s="88"/>
      <c r="MH837" s="88"/>
      <c r="MI837" s="88"/>
      <c r="MJ837" s="88"/>
      <c r="MK837" s="88"/>
      <c r="ML837" s="88"/>
      <c r="MM837" s="88"/>
      <c r="MN837" s="88"/>
      <c r="MO837" s="88"/>
      <c r="MP837" s="88"/>
      <c r="MQ837" s="88"/>
      <c r="MR837" s="88"/>
      <c r="MS837" s="88"/>
      <c r="MT837" s="88"/>
      <c r="MU837" s="88"/>
      <c r="MV837" s="88"/>
      <c r="MW837" s="88"/>
      <c r="MX837" s="88"/>
      <c r="MY837" s="88"/>
      <c r="MZ837" s="88"/>
      <c r="NA837" s="88"/>
      <c r="NB837" s="88"/>
      <c r="NC837" s="88"/>
      <c r="ND837" s="88"/>
      <c r="NE837" s="88"/>
      <c r="NF837" s="88"/>
      <c r="NG837" s="88"/>
      <c r="NH837" s="88"/>
      <c r="NI837" s="88"/>
      <c r="NJ837" s="88"/>
      <c r="NK837" s="88"/>
      <c r="NL837" s="88"/>
      <c r="NM837" s="88"/>
      <c r="NN837" s="88"/>
      <c r="NO837" s="88"/>
      <c r="NP837" s="88"/>
      <c r="NQ837" s="88"/>
      <c r="NR837" s="88"/>
      <c r="NS837" s="88"/>
      <c r="NT837" s="88"/>
      <c r="NU837" s="88"/>
      <c r="NV837" s="88"/>
      <c r="NW837" s="88"/>
      <c r="NX837" s="88"/>
      <c r="NY837" s="88"/>
      <c r="NZ837" s="88"/>
      <c r="OA837" s="88"/>
      <c r="OB837" s="88"/>
      <c r="OC837" s="88"/>
      <c r="OD837" s="88"/>
      <c r="OE837" s="88"/>
      <c r="OF837" s="88"/>
      <c r="OG837" s="88"/>
      <c r="OH837" s="88"/>
      <c r="OI837" s="88"/>
      <c r="OJ837" s="88"/>
      <c r="OK837" s="88"/>
      <c r="OL837" s="88"/>
      <c r="OM837" s="88"/>
      <c r="ON837" s="88"/>
      <c r="OO837" s="88"/>
      <c r="OP837" s="88"/>
      <c r="OQ837" s="88"/>
      <c r="OR837" s="88"/>
      <c r="OS837" s="88"/>
      <c r="OT837" s="88"/>
      <c r="OU837" s="88"/>
      <c r="OV837" s="88"/>
      <c r="OW837" s="88"/>
      <c r="OX837" s="88"/>
      <c r="OY837" s="88"/>
      <c r="OZ837" s="88"/>
      <c r="PA837" s="88"/>
      <c r="PB837" s="88"/>
      <c r="PC837" s="88"/>
      <c r="PD837" s="88"/>
      <c r="PE837" s="88"/>
      <c r="PF837" s="88"/>
      <c r="PG837" s="88"/>
      <c r="PH837" s="88"/>
      <c r="PI837" s="88"/>
      <c r="PJ837" s="88"/>
      <c r="PK837" s="88"/>
      <c r="PL837" s="88"/>
      <c r="PM837" s="88"/>
      <c r="PN837" s="88"/>
      <c r="PO837" s="88"/>
      <c r="PP837" s="88"/>
      <c r="PQ837" s="88"/>
      <c r="PR837" s="88"/>
      <c r="PS837" s="88"/>
      <c r="PT837" s="88"/>
      <c r="PU837" s="88"/>
      <c r="PV837" s="88"/>
      <c r="PW837" s="88"/>
      <c r="PX837" s="88"/>
      <c r="PY837" s="88"/>
      <c r="PZ837" s="88"/>
      <c r="QA837" s="88"/>
      <c r="QB837" s="88"/>
      <c r="QC837" s="88"/>
      <c r="QD837" s="88"/>
      <c r="QE837" s="88"/>
      <c r="QF837" s="88"/>
      <c r="QG837" s="88"/>
      <c r="QH837" s="88"/>
      <c r="QI837" s="88"/>
      <c r="QJ837" s="88"/>
      <c r="QK837" s="88"/>
      <c r="QL837" s="88"/>
      <c r="QM837" s="88"/>
      <c r="QN837" s="88"/>
      <c r="QO837" s="88"/>
      <c r="QP837" s="88"/>
      <c r="QQ837" s="88"/>
      <c r="QR837" s="88"/>
      <c r="QS837" s="88"/>
      <c r="QT837" s="88"/>
      <c r="QU837" s="88"/>
      <c r="QV837" s="88"/>
      <c r="QW837" s="88"/>
      <c r="QX837" s="88"/>
      <c r="QY837" s="88"/>
      <c r="QZ837" s="88"/>
      <c r="RA837" s="88"/>
      <c r="RB837" s="88"/>
      <c r="RC837" s="88"/>
      <c r="RD837" s="88"/>
      <c r="RE837" s="88"/>
      <c r="RF837" s="88"/>
      <c r="RG837" s="88"/>
      <c r="RH837" s="88"/>
      <c r="RI837" s="88"/>
      <c r="RJ837" s="88"/>
      <c r="RK837" s="88"/>
      <c r="RL837" s="88"/>
      <c r="RM837" s="88"/>
      <c r="RN837" s="88"/>
      <c r="RO837" s="88"/>
      <c r="RP837" s="88"/>
      <c r="RQ837" s="88"/>
      <c r="RR837" s="88"/>
      <c r="RS837" s="88"/>
      <c r="RT837" s="88"/>
      <c r="RU837" s="88"/>
      <c r="RV837" s="88"/>
      <c r="RW837" s="88"/>
      <c r="RX837" s="88"/>
      <c r="RY837" s="88"/>
      <c r="RZ837" s="88"/>
      <c r="SA837" s="88"/>
      <c r="SB837" s="88"/>
      <c r="SC837" s="88"/>
      <c r="SD837" s="88"/>
      <c r="SE837" s="88"/>
      <c r="SF837" s="88"/>
      <c r="SG837" s="88"/>
      <c r="SH837" s="88"/>
      <c r="SI837" s="88"/>
      <c r="SJ837" s="88"/>
      <c r="SK837" s="88"/>
      <c r="SL837" s="88"/>
      <c r="SM837" s="88"/>
      <c r="SN837" s="88"/>
      <c r="SO837" s="88"/>
      <c r="SP837" s="88"/>
      <c r="SQ837" s="88"/>
      <c r="SR837" s="88"/>
      <c r="SS837" s="88"/>
      <c r="ST837" s="88"/>
      <c r="SU837" s="88"/>
      <c r="SV837" s="88"/>
      <c r="SW837" s="88"/>
      <c r="SX837" s="88"/>
      <c r="SY837" s="88"/>
      <c r="SZ837" s="88"/>
      <c r="TA837" s="88"/>
      <c r="TB837" s="88"/>
      <c r="TC837" s="88"/>
      <c r="TD837" s="88"/>
      <c r="TE837" s="88"/>
      <c r="TF837" s="88"/>
      <c r="TG837" s="88"/>
      <c r="TH837" s="88"/>
      <c r="TI837" s="88"/>
      <c r="TJ837" s="88"/>
      <c r="TK837" s="88"/>
      <c r="TL837" s="88"/>
      <c r="TM837" s="88"/>
      <c r="TN837" s="88"/>
      <c r="TO837" s="88"/>
      <c r="TP837" s="88"/>
      <c r="TQ837" s="88"/>
      <c r="TR837" s="88"/>
      <c r="TS837" s="88"/>
      <c r="TT837" s="88"/>
      <c r="TU837" s="88"/>
      <c r="TV837" s="88"/>
      <c r="TW837" s="88"/>
      <c r="TX837" s="88"/>
      <c r="TY837" s="88"/>
      <c r="TZ837" s="88"/>
      <c r="UA837" s="88"/>
      <c r="UB837" s="88"/>
      <c r="UC837" s="88"/>
      <c r="UD837" s="88"/>
      <c r="UE837" s="88"/>
      <c r="UF837" s="88"/>
      <c r="UG837" s="88"/>
      <c r="UH837" s="88"/>
      <c r="UI837" s="88"/>
      <c r="UJ837" s="88"/>
      <c r="UK837" s="88"/>
      <c r="UL837" s="88"/>
      <c r="UM837" s="88"/>
      <c r="UN837" s="88"/>
      <c r="UO837" s="88"/>
      <c r="UP837" s="88"/>
      <c r="UQ837" s="88"/>
      <c r="UR837" s="88"/>
      <c r="US837" s="88"/>
      <c r="UT837" s="88"/>
      <c r="UU837" s="88"/>
      <c r="UV837" s="88"/>
      <c r="UW837" s="88"/>
      <c r="UX837" s="88"/>
      <c r="UY837" s="88"/>
      <c r="UZ837" s="88"/>
      <c r="VA837" s="88"/>
      <c r="VB837" s="88"/>
      <c r="VC837" s="88"/>
      <c r="VD837" s="88"/>
      <c r="VE837" s="88"/>
      <c r="VF837" s="88"/>
      <c r="VG837" s="88"/>
      <c r="VH837" s="88"/>
      <c r="VI837" s="88"/>
      <c r="VJ837" s="88"/>
      <c r="VK837" s="88"/>
      <c r="VL837" s="88"/>
      <c r="VM837" s="88"/>
      <c r="VN837" s="88"/>
      <c r="VO837" s="88"/>
      <c r="VP837" s="88"/>
      <c r="VQ837" s="88"/>
      <c r="VR837" s="88"/>
      <c r="VS837" s="88"/>
      <c r="VT837" s="88"/>
      <c r="VU837" s="88"/>
      <c r="VV837" s="88"/>
      <c r="VW837" s="88"/>
      <c r="VX837" s="88"/>
      <c r="VY837" s="88"/>
      <c r="VZ837" s="88"/>
      <c r="WA837" s="88"/>
      <c r="WB837" s="88"/>
      <c r="WC837" s="88"/>
      <c r="WD837" s="88"/>
      <c r="WE837" s="88"/>
      <c r="WF837" s="88"/>
      <c r="WG837" s="88"/>
      <c r="WH837" s="88"/>
      <c r="WI837" s="88"/>
      <c r="WJ837" s="88"/>
      <c r="WK837" s="88"/>
      <c r="WL837" s="88"/>
      <c r="WM837" s="88"/>
      <c r="WN837" s="88"/>
      <c r="WO837" s="88"/>
      <c r="WP837" s="88"/>
      <c r="WQ837" s="88"/>
      <c r="WR837" s="88"/>
      <c r="WS837" s="88"/>
      <c r="WT837" s="88"/>
      <c r="WU837" s="88"/>
      <c r="WV837" s="88"/>
      <c r="WW837" s="88"/>
      <c r="WX837" s="88"/>
      <c r="WY837" s="88"/>
      <c r="WZ837" s="88"/>
      <c r="XA837" s="88"/>
      <c r="XB837" s="88"/>
      <c r="XC837" s="88"/>
      <c r="XD837" s="88"/>
      <c r="XE837" s="88"/>
      <c r="XF837" s="88"/>
      <c r="XG837" s="88"/>
      <c r="XH837" s="88"/>
      <c r="XI837" s="88"/>
      <c r="XJ837" s="88"/>
      <c r="XK837" s="88"/>
      <c r="XL837" s="88"/>
      <c r="XM837" s="88"/>
      <c r="XN837" s="88"/>
      <c r="XO837" s="88"/>
      <c r="XP837" s="88"/>
      <c r="XQ837" s="88"/>
      <c r="XR837" s="88"/>
      <c r="XS837" s="88"/>
      <c r="XT837" s="88"/>
      <c r="XU837" s="88"/>
      <c r="XV837" s="88"/>
      <c r="XW837" s="88"/>
      <c r="XX837" s="88"/>
      <c r="XY837" s="88"/>
      <c r="XZ837" s="88"/>
      <c r="YA837" s="88"/>
      <c r="YB837" s="88"/>
      <c r="YC837" s="88"/>
      <c r="YD837" s="88"/>
      <c r="YE837" s="88"/>
      <c r="YF837" s="88"/>
      <c r="YG837" s="88"/>
      <c r="YH837" s="88"/>
      <c r="YI837" s="88"/>
      <c r="YJ837" s="88"/>
      <c r="YK837" s="88"/>
      <c r="YL837" s="88"/>
      <c r="YM837" s="88"/>
      <c r="YN837" s="88"/>
      <c r="YO837" s="88"/>
      <c r="YP837" s="88"/>
      <c r="YQ837" s="88"/>
      <c r="YR837" s="88"/>
      <c r="YS837" s="88"/>
      <c r="YT837" s="88"/>
      <c r="YU837" s="88"/>
      <c r="YV837" s="88"/>
      <c r="YW837" s="88"/>
      <c r="YX837" s="88"/>
      <c r="YY837" s="88"/>
      <c r="YZ837" s="88"/>
      <c r="ZA837" s="88"/>
      <c r="ZB837" s="88"/>
      <c r="ZC837" s="88"/>
      <c r="ZD837" s="88"/>
      <c r="ZE837" s="88"/>
      <c r="ZF837" s="88"/>
      <c r="ZG837" s="88"/>
      <c r="ZH837" s="88"/>
      <c r="ZI837" s="88"/>
      <c r="ZJ837" s="88"/>
      <c r="ZK837" s="88"/>
      <c r="ZL837" s="88"/>
      <c r="ZM837" s="88"/>
      <c r="ZN837" s="88"/>
      <c r="ZO837" s="88"/>
      <c r="ZP837" s="88"/>
      <c r="ZQ837" s="88"/>
      <c r="ZR837" s="88"/>
      <c r="ZS837" s="88"/>
      <c r="ZT837" s="88"/>
      <c r="ZU837" s="88"/>
      <c r="ZV837" s="88"/>
      <c r="ZW837" s="88"/>
      <c r="ZX837" s="88"/>
      <c r="ZY837" s="88"/>
      <c r="ZZ837" s="88"/>
      <c r="AAA837" s="88"/>
      <c r="AAB837" s="88"/>
      <c r="AAC837" s="88"/>
      <c r="AAD837" s="88"/>
      <c r="AAE837" s="88"/>
      <c r="AAF837" s="88"/>
      <c r="AAG837" s="88"/>
      <c r="AAH837" s="88"/>
      <c r="AAI837" s="88"/>
      <c r="AAJ837" s="88"/>
      <c r="AAK837" s="88"/>
      <c r="AAL837" s="88"/>
      <c r="AAM837" s="88"/>
      <c r="AAN837" s="88"/>
      <c r="AAO837" s="88"/>
      <c r="AAP837" s="88"/>
      <c r="AAQ837" s="88"/>
      <c r="AAR837" s="88"/>
      <c r="AAS837" s="88"/>
      <c r="AAT837" s="88"/>
      <c r="AAU837" s="88"/>
      <c r="AAV837" s="88"/>
      <c r="AAW837" s="88"/>
      <c r="AAX837" s="88"/>
      <c r="AAY837" s="88"/>
      <c r="AAZ837" s="88"/>
      <c r="ABA837" s="88"/>
      <c r="ABB837" s="88"/>
      <c r="ABC837" s="88"/>
      <c r="ABD837" s="88"/>
      <c r="ABE837" s="88"/>
      <c r="ABF837" s="88"/>
      <c r="ABG837" s="88"/>
      <c r="ABH837" s="88"/>
      <c r="ABI837" s="88"/>
      <c r="ABJ837" s="88"/>
      <c r="ABK837" s="88"/>
      <c r="ABL837" s="88"/>
      <c r="ABM837" s="88"/>
      <c r="ABN837" s="88"/>
      <c r="ABO837" s="88"/>
      <c r="ABP837" s="88"/>
      <c r="ABQ837" s="88"/>
      <c r="ABR837" s="88"/>
      <c r="ABS837" s="88"/>
      <c r="ABT837" s="88"/>
      <c r="ABU837" s="88"/>
      <c r="ABV837" s="88"/>
      <c r="ABW837" s="88"/>
      <c r="ABX837" s="88"/>
      <c r="ABY837" s="88"/>
      <c r="ABZ837" s="88"/>
      <c r="ACA837" s="88"/>
      <c r="ACB837" s="88"/>
      <c r="ACC837" s="88"/>
      <c r="ACD837" s="88"/>
      <c r="ACE837" s="88"/>
      <c r="ACF837" s="88"/>
      <c r="ACG837" s="88"/>
      <c r="ACH837" s="88"/>
      <c r="ACI837" s="88"/>
      <c r="ACJ837" s="88"/>
      <c r="ACK837" s="88"/>
      <c r="ACL837" s="88"/>
      <c r="ACM837" s="88"/>
      <c r="ACN837" s="88"/>
      <c r="ACO837" s="88"/>
      <c r="ACP837" s="88"/>
      <c r="ACQ837" s="88"/>
      <c r="ACR837" s="88"/>
      <c r="ACS837" s="88"/>
      <c r="ACT837" s="88"/>
      <c r="ACU837" s="88"/>
      <c r="ACV837" s="88"/>
      <c r="ACW837" s="88"/>
      <c r="ACX837" s="88"/>
      <c r="ACY837" s="88"/>
      <c r="ACZ837" s="88"/>
      <c r="ADA837" s="88"/>
      <c r="ADB837" s="88"/>
      <c r="ADC837" s="88"/>
      <c r="ADD837" s="88"/>
      <c r="ADE837" s="88"/>
      <c r="ADF837" s="88"/>
      <c r="ADG837" s="88"/>
      <c r="ADH837" s="88"/>
      <c r="ADI837" s="88"/>
      <c r="ADJ837" s="88"/>
      <c r="ADK837" s="88"/>
      <c r="ADL837" s="88"/>
      <c r="ADM837" s="88"/>
      <c r="ADN837" s="88"/>
      <c r="ADO837" s="88"/>
      <c r="ADP837" s="88"/>
      <c r="ADQ837" s="88"/>
      <c r="ADR837" s="88"/>
      <c r="ADS837" s="88"/>
      <c r="ADT837" s="88"/>
      <c r="ADU837" s="88"/>
      <c r="ADV837" s="88"/>
      <c r="ADW837" s="88"/>
      <c r="ADX837" s="88"/>
      <c r="ADY837" s="88"/>
      <c r="ADZ837" s="88"/>
      <c r="AEA837" s="88"/>
      <c r="AEB837" s="88"/>
      <c r="AEC837" s="88"/>
      <c r="AED837" s="88"/>
      <c r="AEE837" s="88"/>
      <c r="AEF837" s="88"/>
      <c r="AEG837" s="88"/>
      <c r="AEH837" s="88"/>
      <c r="AEI837" s="88"/>
      <c r="AEJ837" s="88"/>
      <c r="AEK837" s="88"/>
      <c r="AEL837" s="88"/>
      <c r="AEM837" s="88"/>
      <c r="AEN837" s="88"/>
      <c r="AEO837" s="88"/>
      <c r="AEP837" s="88"/>
      <c r="AEQ837" s="88"/>
      <c r="AER837" s="88"/>
      <c r="AES837" s="88"/>
      <c r="AET837" s="88"/>
      <c r="AEU837" s="88"/>
      <c r="AEV837" s="88"/>
      <c r="AEW837" s="88"/>
      <c r="AEX837" s="88"/>
      <c r="AEY837" s="88"/>
      <c r="AEZ837" s="88"/>
      <c r="AFA837" s="88"/>
      <c r="AFB837" s="88"/>
      <c r="AFC837" s="88"/>
      <c r="AFD837" s="88"/>
      <c r="AFE837" s="88"/>
      <c r="AFF837" s="88"/>
      <c r="AFG837" s="88"/>
      <c r="AFH837" s="88"/>
      <c r="AFI837" s="88"/>
      <c r="AFJ837" s="88"/>
      <c r="AFK837" s="88"/>
      <c r="AFL837" s="88"/>
      <c r="AFM837" s="88"/>
      <c r="AFN837" s="88"/>
      <c r="AFO837" s="88"/>
      <c r="AFP837" s="88"/>
      <c r="AFQ837" s="88"/>
      <c r="AFR837" s="88"/>
      <c r="AFS837" s="88"/>
      <c r="AFT837" s="88"/>
      <c r="AFU837" s="88"/>
      <c r="AFV837" s="88"/>
      <c r="AFW837" s="88"/>
      <c r="AFX837" s="88"/>
      <c r="AFY837" s="88"/>
      <c r="AFZ837" s="88"/>
      <c r="AGA837" s="88"/>
      <c r="AGB837" s="88"/>
      <c r="AGC837" s="88"/>
      <c r="AGD837" s="88"/>
      <c r="AGE837" s="88"/>
      <c r="AGF837" s="88"/>
      <c r="AGG837" s="88"/>
      <c r="AGH837" s="88"/>
      <c r="AGI837" s="88"/>
      <c r="AGJ837" s="88"/>
      <c r="AGK837" s="88"/>
      <c r="AGL837" s="88"/>
      <c r="AGM837" s="88"/>
      <c r="AGN837" s="88"/>
      <c r="AGO837" s="88"/>
      <c r="AGP837" s="88"/>
      <c r="AGQ837" s="88"/>
      <c r="AGR837" s="88"/>
      <c r="AGS837" s="88"/>
      <c r="AGT837" s="88"/>
      <c r="AGU837" s="88"/>
      <c r="AGV837" s="88"/>
      <c r="AGW837" s="88"/>
      <c r="AGX837" s="88"/>
      <c r="AGY837" s="88"/>
      <c r="AGZ837" s="88"/>
      <c r="AHA837" s="88"/>
      <c r="AHB837" s="88"/>
      <c r="AHC837" s="88"/>
      <c r="AHD837" s="88"/>
      <c r="AHE837" s="88"/>
      <c r="AHF837" s="88"/>
      <c r="AHG837" s="88"/>
      <c r="AHH837" s="88"/>
      <c r="AHI837" s="88"/>
      <c r="AHJ837" s="88"/>
      <c r="AHK837" s="88"/>
      <c r="AHL837" s="88"/>
      <c r="AHM837" s="88"/>
      <c r="AHN837" s="88"/>
      <c r="AHO837" s="88"/>
      <c r="AHP837" s="88"/>
      <c r="AHQ837" s="88"/>
      <c r="AHR837" s="88"/>
      <c r="AHS837" s="88"/>
      <c r="AHT837" s="88"/>
      <c r="AHU837" s="88"/>
      <c r="AHV837" s="88"/>
      <c r="AHW837" s="88"/>
      <c r="AHX837" s="88"/>
      <c r="AHY837" s="88"/>
      <c r="AHZ837" s="88"/>
      <c r="AIA837" s="88"/>
      <c r="AIB837" s="88"/>
      <c r="AIC837" s="88"/>
      <c r="AID837" s="88"/>
      <c r="AIE837" s="88"/>
      <c r="AIF837" s="88"/>
      <c r="AIG837" s="88"/>
      <c r="AIH837" s="88"/>
      <c r="AII837" s="88"/>
      <c r="AIJ837" s="88"/>
      <c r="AIK837" s="88"/>
      <c r="AIL837" s="88"/>
      <c r="AIM837" s="88"/>
      <c r="AIN837" s="88"/>
      <c r="AIO837" s="88"/>
      <c r="AIP837" s="88"/>
      <c r="AIQ837" s="88"/>
      <c r="AIR837" s="88"/>
      <c r="AIS837" s="88"/>
      <c r="AIT837" s="88"/>
      <c r="AIU837" s="88"/>
      <c r="AIV837" s="88"/>
      <c r="AIW837" s="88"/>
      <c r="AIX837" s="88"/>
      <c r="AIY837" s="88"/>
      <c r="AIZ837" s="88"/>
      <c r="AJA837" s="88"/>
      <c r="AJB837" s="88"/>
      <c r="AJC837" s="88"/>
      <c r="AJD837" s="88"/>
      <c r="AJE837" s="88"/>
      <c r="AJF837" s="88"/>
      <c r="AJG837" s="88"/>
      <c r="AJH837" s="88"/>
      <c r="AJI837" s="88"/>
      <c r="AJJ837" s="88"/>
      <c r="AJK837" s="88"/>
      <c r="AJL837" s="88"/>
      <c r="AJM837" s="88"/>
      <c r="AJN837" s="88"/>
      <c r="AJO837" s="88"/>
      <c r="AJP837" s="88"/>
      <c r="AJQ837" s="88"/>
      <c r="AJR837" s="88"/>
      <c r="AJS837" s="88"/>
      <c r="AJT837" s="88"/>
      <c r="AJU837" s="88"/>
      <c r="AJV837" s="88"/>
      <c r="AJW837" s="88"/>
      <c r="AJX837" s="88"/>
      <c r="AJY837" s="88"/>
      <c r="AJZ837" s="88"/>
      <c r="AKA837" s="88"/>
      <c r="AKB837" s="88"/>
      <c r="AKC837" s="88"/>
      <c r="AKD837" s="88"/>
      <c r="AKE837" s="88"/>
      <c r="AKF837" s="88"/>
      <c r="AKG837" s="88"/>
      <c r="AKH837" s="88"/>
      <c r="AKI837" s="88"/>
      <c r="AKJ837" s="88"/>
      <c r="AKK837" s="88"/>
      <c r="AKL837" s="88"/>
      <c r="AKM837" s="88"/>
      <c r="AKN837" s="88"/>
      <c r="AKO837" s="88"/>
      <c r="AKP837" s="88"/>
      <c r="AKQ837" s="88"/>
      <c r="AKR837" s="88"/>
      <c r="AKS837" s="88"/>
      <c r="AKT837" s="88"/>
      <c r="AKU837" s="88"/>
      <c r="AKV837" s="88"/>
      <c r="AKW837" s="88"/>
      <c r="AKX837" s="88"/>
      <c r="AKY837" s="88"/>
      <c r="AKZ837" s="88"/>
      <c r="ALA837" s="88"/>
      <c r="ALB837" s="88"/>
      <c r="ALC837" s="88"/>
      <c r="ALD837" s="88"/>
      <c r="ALE837" s="88"/>
      <c r="ALF837" s="88"/>
      <c r="ALG837" s="88"/>
      <c r="ALH837" s="88"/>
      <c r="ALI837" s="88"/>
      <c r="ALJ837" s="88"/>
      <c r="ALK837" s="88"/>
      <c r="ALL837" s="88"/>
      <c r="ALM837" s="88"/>
      <c r="ALN837" s="88"/>
      <c r="ALO837" s="88"/>
      <c r="ALP837" s="88"/>
      <c r="ALQ837" s="88"/>
      <c r="ALR837" s="88"/>
      <c r="ALS837" s="88"/>
      <c r="ALT837" s="88"/>
      <c r="ALU837" s="88"/>
      <c r="ALV837" s="88"/>
      <c r="ALW837" s="88"/>
      <c r="ALX837" s="88"/>
      <c r="ALY837" s="88"/>
      <c r="ALZ837" s="88"/>
      <c r="AMA837" s="88"/>
      <c r="AMB837" s="88"/>
      <c r="AMC837" s="88"/>
      <c r="AMD837" s="88"/>
      <c r="AME837" s="88"/>
      <c r="AMF837" s="88"/>
      <c r="AMG837" s="88"/>
      <c r="AMH837" s="88"/>
      <c r="AMI837" s="88"/>
      <c r="AMJ837" s="88"/>
      <c r="AMK837" s="88"/>
      <c r="AML837" s="88"/>
      <c r="AMM837" s="88"/>
      <c r="AMN837" s="88"/>
      <c r="AMO837" s="88"/>
    </row>
    <row r="838" spans="1:1029" s="267" customFormat="1" x14ac:dyDescent="0.35">
      <c r="A838" s="21">
        <v>10141103</v>
      </c>
      <c r="B838" s="115" t="s">
        <v>1665</v>
      </c>
      <c r="C838" s="272" t="s">
        <v>710</v>
      </c>
      <c r="D838" s="21"/>
      <c r="E838" s="114" t="str">
        <f t="shared" si="155"/>
        <v xml:space="preserve">TRANSFORMADOR MARCA:DPM SE-MANJE </v>
      </c>
      <c r="F838" s="21" t="s">
        <v>424</v>
      </c>
      <c r="G838" s="21" t="s">
        <v>3139</v>
      </c>
      <c r="H838" s="21" t="s">
        <v>3948</v>
      </c>
      <c r="I838" s="21" t="s">
        <v>13961</v>
      </c>
      <c r="J838" s="21"/>
      <c r="K838" s="21" t="s">
        <v>13960</v>
      </c>
      <c r="L838" s="21" t="s">
        <v>13959</v>
      </c>
      <c r="M838" s="21">
        <v>100</v>
      </c>
      <c r="N838" s="21">
        <v>33</v>
      </c>
      <c r="O838" s="21">
        <v>0.4</v>
      </c>
      <c r="P838" s="21">
        <v>3</v>
      </c>
      <c r="Q838" s="21">
        <v>2000</v>
      </c>
      <c r="R838" s="21" t="s">
        <v>587</v>
      </c>
      <c r="S838" s="21" t="s">
        <v>13958</v>
      </c>
      <c r="T838" s="24">
        <v>763</v>
      </c>
      <c r="U838" s="111">
        <v>45</v>
      </c>
      <c r="V838" s="113">
        <f t="shared" si="156"/>
        <v>489.16777777777776</v>
      </c>
      <c r="W838" s="113">
        <f t="shared" si="157"/>
        <v>273.83222222222224</v>
      </c>
      <c r="X838" s="112">
        <f t="shared" si="158"/>
        <v>273832.22222222225</v>
      </c>
      <c r="Y838" s="111"/>
      <c r="Z838" s="110">
        <f t="shared" si="154"/>
        <v>28</v>
      </c>
      <c r="AA838" s="109">
        <f t="shared" si="159"/>
        <v>38.15</v>
      </c>
      <c r="AB838" s="109">
        <f t="shared" si="160"/>
        <v>38150</v>
      </c>
      <c r="AC838" s="108">
        <f t="shared" si="161"/>
        <v>724.85</v>
      </c>
      <c r="AD838" s="107">
        <f t="shared" si="162"/>
        <v>2.2222222222222223E-2</v>
      </c>
      <c r="AE838" s="106">
        <f t="shared" si="163"/>
        <v>16.10777777777778</v>
      </c>
      <c r="AF838" s="105">
        <f t="shared" si="164"/>
        <v>289.94</v>
      </c>
      <c r="AG838" s="105">
        <f t="shared" si="165"/>
        <v>473.06</v>
      </c>
      <c r="AH838" s="88"/>
      <c r="AI838" s="88"/>
      <c r="AJ838" s="88"/>
      <c r="AK838" s="88"/>
      <c r="AL838" s="88"/>
      <c r="AM838" s="88"/>
      <c r="AN838" s="88"/>
      <c r="AO838" s="88"/>
      <c r="AP838" s="88"/>
      <c r="AQ838" s="88"/>
      <c r="AR838" s="88"/>
      <c r="AS838" s="88"/>
      <c r="AT838" s="88"/>
      <c r="AU838" s="88"/>
      <c r="AV838" s="88"/>
      <c r="AW838" s="88"/>
      <c r="AX838" s="88"/>
      <c r="AY838" s="88"/>
      <c r="AZ838" s="88"/>
      <c r="BA838" s="88"/>
      <c r="BB838" s="88"/>
      <c r="BC838" s="88"/>
      <c r="BD838" s="88"/>
      <c r="BE838" s="88"/>
      <c r="BF838" s="88"/>
      <c r="BG838" s="88"/>
      <c r="BH838" s="88"/>
      <c r="BI838" s="88"/>
      <c r="BJ838" s="88"/>
      <c r="BK838" s="88"/>
      <c r="BL838" s="88"/>
      <c r="BM838" s="88"/>
      <c r="BN838" s="88"/>
      <c r="BO838" s="88"/>
      <c r="BP838" s="88"/>
      <c r="BQ838" s="88"/>
      <c r="BR838" s="88"/>
      <c r="BS838" s="88"/>
      <c r="BT838" s="88"/>
      <c r="BU838" s="88"/>
      <c r="BV838" s="88"/>
      <c r="BW838" s="88"/>
      <c r="BX838" s="88"/>
      <c r="BY838" s="88"/>
      <c r="BZ838" s="88"/>
      <c r="CA838" s="88"/>
      <c r="CB838" s="88"/>
      <c r="CC838" s="88"/>
      <c r="CD838" s="88"/>
      <c r="CE838" s="88"/>
      <c r="CF838" s="88"/>
      <c r="CG838" s="88"/>
      <c r="CH838" s="88"/>
      <c r="CI838" s="88"/>
      <c r="CJ838" s="88"/>
      <c r="CK838" s="88"/>
      <c r="CL838" s="88"/>
      <c r="CM838" s="88"/>
      <c r="CN838" s="88"/>
      <c r="CO838" s="88"/>
      <c r="CP838" s="88"/>
      <c r="CQ838" s="88"/>
      <c r="CR838" s="88"/>
      <c r="CS838" s="88"/>
      <c r="CT838" s="88"/>
      <c r="CU838" s="88"/>
      <c r="CV838" s="88"/>
      <c r="CW838" s="88"/>
      <c r="CX838" s="88"/>
      <c r="CY838" s="88"/>
      <c r="CZ838" s="88"/>
      <c r="DA838" s="88"/>
      <c r="DB838" s="88"/>
      <c r="DC838" s="88"/>
      <c r="DD838" s="88"/>
      <c r="DE838" s="88"/>
      <c r="DF838" s="88"/>
      <c r="DG838" s="88"/>
      <c r="DH838" s="88"/>
      <c r="DI838" s="88"/>
      <c r="DJ838" s="88"/>
      <c r="DK838" s="88"/>
      <c r="DL838" s="88"/>
      <c r="DM838" s="88"/>
      <c r="DN838" s="88"/>
      <c r="DO838" s="88"/>
      <c r="DP838" s="88"/>
      <c r="DQ838" s="88"/>
      <c r="DR838" s="88"/>
      <c r="DS838" s="88"/>
      <c r="DT838" s="88"/>
      <c r="DU838" s="88"/>
      <c r="DV838" s="88"/>
      <c r="DW838" s="88"/>
      <c r="DX838" s="88"/>
      <c r="DY838" s="88"/>
      <c r="DZ838" s="88"/>
      <c r="EA838" s="88"/>
      <c r="EB838" s="88"/>
      <c r="EC838" s="88"/>
      <c r="ED838" s="88"/>
      <c r="EE838" s="88"/>
      <c r="EF838" s="88"/>
      <c r="EG838" s="88"/>
      <c r="EH838" s="88"/>
      <c r="EI838" s="88"/>
      <c r="EJ838" s="88"/>
      <c r="EK838" s="88"/>
      <c r="EL838" s="88"/>
      <c r="EM838" s="88"/>
      <c r="EN838" s="88"/>
      <c r="EO838" s="88"/>
      <c r="EP838" s="88"/>
      <c r="EQ838" s="88"/>
      <c r="ER838" s="88"/>
      <c r="ES838" s="88"/>
      <c r="ET838" s="88"/>
      <c r="EU838" s="88"/>
      <c r="EV838" s="88"/>
      <c r="EW838" s="88"/>
      <c r="EX838" s="88"/>
      <c r="EY838" s="88"/>
      <c r="EZ838" s="88"/>
      <c r="FA838" s="88"/>
      <c r="FB838" s="88"/>
      <c r="FC838" s="88"/>
      <c r="FD838" s="88"/>
      <c r="FE838" s="88"/>
      <c r="FF838" s="88"/>
      <c r="FG838" s="88"/>
      <c r="FH838" s="88"/>
      <c r="FI838" s="88"/>
      <c r="FJ838" s="88"/>
      <c r="FK838" s="88"/>
      <c r="FL838" s="88"/>
      <c r="FM838" s="88"/>
      <c r="FN838" s="88"/>
      <c r="FO838" s="88"/>
      <c r="FP838" s="88"/>
      <c r="FQ838" s="88"/>
      <c r="FR838" s="88"/>
      <c r="FS838" s="88"/>
      <c r="FT838" s="88"/>
      <c r="FU838" s="88"/>
      <c r="FV838" s="88"/>
      <c r="FW838" s="88"/>
      <c r="FX838" s="88"/>
      <c r="FY838" s="88"/>
      <c r="FZ838" s="88"/>
      <c r="GA838" s="88"/>
      <c r="GB838" s="88"/>
      <c r="GC838" s="88"/>
      <c r="GD838" s="88"/>
      <c r="GE838" s="88"/>
      <c r="GF838" s="88"/>
      <c r="GG838" s="88"/>
      <c r="GH838" s="88"/>
      <c r="GI838" s="88"/>
      <c r="GJ838" s="88"/>
      <c r="GK838" s="88"/>
      <c r="GL838" s="88"/>
      <c r="GM838" s="88"/>
      <c r="GN838" s="88"/>
      <c r="GO838" s="88"/>
      <c r="GP838" s="88"/>
      <c r="GQ838" s="88"/>
      <c r="GR838" s="88"/>
      <c r="GS838" s="88"/>
      <c r="GT838" s="88"/>
      <c r="GU838" s="88"/>
      <c r="GV838" s="88"/>
      <c r="GW838" s="88"/>
      <c r="GX838" s="88"/>
      <c r="GY838" s="88"/>
      <c r="GZ838" s="88"/>
      <c r="HA838" s="88"/>
      <c r="HB838" s="88"/>
      <c r="HC838" s="88"/>
      <c r="HD838" s="88"/>
      <c r="HE838" s="88"/>
      <c r="HF838" s="88"/>
      <c r="HG838" s="88"/>
      <c r="HH838" s="88"/>
      <c r="HI838" s="88"/>
      <c r="HJ838" s="88"/>
      <c r="HK838" s="88"/>
      <c r="HL838" s="88"/>
      <c r="HM838" s="88"/>
      <c r="HN838" s="88"/>
      <c r="HO838" s="88"/>
      <c r="HP838" s="88"/>
      <c r="HQ838" s="88"/>
      <c r="HR838" s="88"/>
      <c r="HS838" s="88"/>
      <c r="HT838" s="88"/>
      <c r="HU838" s="88"/>
      <c r="HV838" s="88"/>
      <c r="HW838" s="88"/>
      <c r="HX838" s="88"/>
      <c r="HY838" s="88"/>
      <c r="HZ838" s="88"/>
      <c r="IA838" s="88"/>
      <c r="IB838" s="88"/>
      <c r="IC838" s="88"/>
      <c r="ID838" s="88"/>
      <c r="IE838" s="88"/>
      <c r="IF838" s="88"/>
      <c r="IG838" s="88"/>
      <c r="IH838" s="88"/>
      <c r="II838" s="88"/>
      <c r="IJ838" s="88"/>
      <c r="IK838" s="88"/>
      <c r="IL838" s="88"/>
      <c r="IM838" s="88"/>
      <c r="IN838" s="88"/>
      <c r="IO838" s="88"/>
      <c r="IP838" s="88"/>
      <c r="IQ838" s="88"/>
      <c r="IR838" s="88"/>
      <c r="IS838" s="88"/>
      <c r="IT838" s="88"/>
      <c r="IU838" s="88"/>
      <c r="IV838" s="88"/>
      <c r="IW838" s="88"/>
      <c r="IX838" s="88"/>
      <c r="IY838" s="88"/>
      <c r="IZ838" s="88"/>
      <c r="JA838" s="88"/>
      <c r="JB838" s="88"/>
      <c r="JC838" s="88"/>
      <c r="JD838" s="88"/>
      <c r="JE838" s="88"/>
      <c r="JF838" s="88"/>
      <c r="JG838" s="88"/>
      <c r="JH838" s="88"/>
      <c r="JI838" s="88"/>
      <c r="JJ838" s="88"/>
      <c r="JK838" s="88"/>
      <c r="JL838" s="88"/>
      <c r="JM838" s="88"/>
      <c r="JN838" s="88"/>
      <c r="JO838" s="88"/>
      <c r="JP838" s="88"/>
      <c r="JQ838" s="88"/>
      <c r="JR838" s="88"/>
      <c r="JS838" s="88"/>
      <c r="JT838" s="88"/>
      <c r="JU838" s="88"/>
      <c r="JV838" s="88"/>
      <c r="JW838" s="88"/>
      <c r="JX838" s="88"/>
      <c r="JY838" s="88"/>
      <c r="JZ838" s="88"/>
      <c r="KA838" s="88"/>
      <c r="KB838" s="88"/>
      <c r="KC838" s="88"/>
      <c r="KD838" s="88"/>
      <c r="KE838" s="88"/>
      <c r="KF838" s="88"/>
      <c r="KG838" s="88"/>
      <c r="KH838" s="88"/>
      <c r="KI838" s="88"/>
      <c r="KJ838" s="88"/>
      <c r="KK838" s="88"/>
      <c r="KL838" s="88"/>
      <c r="KM838" s="88"/>
      <c r="KN838" s="88"/>
      <c r="KO838" s="88"/>
      <c r="KP838" s="88"/>
      <c r="KQ838" s="88"/>
      <c r="KR838" s="88"/>
      <c r="KS838" s="88"/>
      <c r="KT838" s="88"/>
      <c r="KU838" s="88"/>
      <c r="KV838" s="88"/>
      <c r="KW838" s="88"/>
      <c r="KX838" s="88"/>
      <c r="KY838" s="88"/>
      <c r="KZ838" s="88"/>
      <c r="LA838" s="88"/>
      <c r="LB838" s="88"/>
      <c r="LC838" s="88"/>
      <c r="LD838" s="88"/>
      <c r="LE838" s="88"/>
      <c r="LF838" s="88"/>
      <c r="LG838" s="88"/>
      <c r="LH838" s="88"/>
      <c r="LI838" s="88"/>
      <c r="LJ838" s="88"/>
      <c r="LK838" s="88"/>
      <c r="LL838" s="88"/>
      <c r="LM838" s="88"/>
      <c r="LN838" s="88"/>
      <c r="LO838" s="88"/>
      <c r="LP838" s="88"/>
      <c r="LQ838" s="88"/>
      <c r="LR838" s="88"/>
      <c r="LS838" s="88"/>
      <c r="LT838" s="88"/>
      <c r="LU838" s="88"/>
      <c r="LV838" s="88"/>
      <c r="LW838" s="88"/>
      <c r="LX838" s="88"/>
      <c r="LY838" s="88"/>
      <c r="LZ838" s="88"/>
      <c r="MA838" s="88"/>
      <c r="MB838" s="88"/>
      <c r="MC838" s="88"/>
      <c r="MD838" s="88"/>
      <c r="ME838" s="88"/>
      <c r="MF838" s="88"/>
      <c r="MG838" s="88"/>
      <c r="MH838" s="88"/>
      <c r="MI838" s="88"/>
      <c r="MJ838" s="88"/>
      <c r="MK838" s="88"/>
      <c r="ML838" s="88"/>
      <c r="MM838" s="88"/>
      <c r="MN838" s="88"/>
      <c r="MO838" s="88"/>
      <c r="MP838" s="88"/>
      <c r="MQ838" s="88"/>
      <c r="MR838" s="88"/>
      <c r="MS838" s="88"/>
      <c r="MT838" s="88"/>
      <c r="MU838" s="88"/>
      <c r="MV838" s="88"/>
      <c r="MW838" s="88"/>
      <c r="MX838" s="88"/>
      <c r="MY838" s="88"/>
      <c r="MZ838" s="88"/>
      <c r="NA838" s="88"/>
      <c r="NB838" s="88"/>
      <c r="NC838" s="88"/>
      <c r="ND838" s="88"/>
      <c r="NE838" s="88"/>
      <c r="NF838" s="88"/>
      <c r="NG838" s="88"/>
      <c r="NH838" s="88"/>
      <c r="NI838" s="88"/>
      <c r="NJ838" s="88"/>
      <c r="NK838" s="88"/>
      <c r="NL838" s="88"/>
      <c r="NM838" s="88"/>
      <c r="NN838" s="88"/>
      <c r="NO838" s="88"/>
      <c r="NP838" s="88"/>
      <c r="NQ838" s="88"/>
      <c r="NR838" s="88"/>
      <c r="NS838" s="88"/>
      <c r="NT838" s="88"/>
      <c r="NU838" s="88"/>
      <c r="NV838" s="88"/>
      <c r="NW838" s="88"/>
      <c r="NX838" s="88"/>
      <c r="NY838" s="88"/>
      <c r="NZ838" s="88"/>
      <c r="OA838" s="88"/>
      <c r="OB838" s="88"/>
      <c r="OC838" s="88"/>
      <c r="OD838" s="88"/>
      <c r="OE838" s="88"/>
      <c r="OF838" s="88"/>
      <c r="OG838" s="88"/>
      <c r="OH838" s="88"/>
      <c r="OI838" s="88"/>
      <c r="OJ838" s="88"/>
      <c r="OK838" s="88"/>
      <c r="OL838" s="88"/>
      <c r="OM838" s="88"/>
      <c r="ON838" s="88"/>
      <c r="OO838" s="88"/>
      <c r="OP838" s="88"/>
      <c r="OQ838" s="88"/>
      <c r="OR838" s="88"/>
      <c r="OS838" s="88"/>
      <c r="OT838" s="88"/>
      <c r="OU838" s="88"/>
      <c r="OV838" s="88"/>
      <c r="OW838" s="88"/>
      <c r="OX838" s="88"/>
      <c r="OY838" s="88"/>
      <c r="OZ838" s="88"/>
      <c r="PA838" s="88"/>
      <c r="PB838" s="88"/>
      <c r="PC838" s="88"/>
      <c r="PD838" s="88"/>
      <c r="PE838" s="88"/>
      <c r="PF838" s="88"/>
      <c r="PG838" s="88"/>
      <c r="PH838" s="88"/>
      <c r="PI838" s="88"/>
      <c r="PJ838" s="88"/>
      <c r="PK838" s="88"/>
      <c r="PL838" s="88"/>
      <c r="PM838" s="88"/>
      <c r="PN838" s="88"/>
      <c r="PO838" s="88"/>
      <c r="PP838" s="88"/>
      <c r="PQ838" s="88"/>
      <c r="PR838" s="88"/>
      <c r="PS838" s="88"/>
      <c r="PT838" s="88"/>
      <c r="PU838" s="88"/>
      <c r="PV838" s="88"/>
      <c r="PW838" s="88"/>
      <c r="PX838" s="88"/>
      <c r="PY838" s="88"/>
      <c r="PZ838" s="88"/>
      <c r="QA838" s="88"/>
      <c r="QB838" s="88"/>
      <c r="QC838" s="88"/>
      <c r="QD838" s="88"/>
      <c r="QE838" s="88"/>
      <c r="QF838" s="88"/>
      <c r="QG838" s="88"/>
      <c r="QH838" s="88"/>
      <c r="QI838" s="88"/>
      <c r="QJ838" s="88"/>
      <c r="QK838" s="88"/>
      <c r="QL838" s="88"/>
      <c r="QM838" s="88"/>
      <c r="QN838" s="88"/>
      <c r="QO838" s="88"/>
      <c r="QP838" s="88"/>
      <c r="QQ838" s="88"/>
      <c r="QR838" s="88"/>
      <c r="QS838" s="88"/>
      <c r="QT838" s="88"/>
      <c r="QU838" s="88"/>
      <c r="QV838" s="88"/>
      <c r="QW838" s="88"/>
      <c r="QX838" s="88"/>
      <c r="QY838" s="88"/>
      <c r="QZ838" s="88"/>
      <c r="RA838" s="88"/>
      <c r="RB838" s="88"/>
      <c r="RC838" s="88"/>
      <c r="RD838" s="88"/>
      <c r="RE838" s="88"/>
      <c r="RF838" s="88"/>
      <c r="RG838" s="88"/>
      <c r="RH838" s="88"/>
      <c r="RI838" s="88"/>
      <c r="RJ838" s="88"/>
      <c r="RK838" s="88"/>
      <c r="RL838" s="88"/>
      <c r="RM838" s="88"/>
      <c r="RN838" s="88"/>
      <c r="RO838" s="88"/>
      <c r="RP838" s="88"/>
      <c r="RQ838" s="88"/>
      <c r="RR838" s="88"/>
      <c r="RS838" s="88"/>
      <c r="RT838" s="88"/>
      <c r="RU838" s="88"/>
      <c r="RV838" s="88"/>
      <c r="RW838" s="88"/>
      <c r="RX838" s="88"/>
      <c r="RY838" s="88"/>
      <c r="RZ838" s="88"/>
      <c r="SA838" s="88"/>
      <c r="SB838" s="88"/>
      <c r="SC838" s="88"/>
      <c r="SD838" s="88"/>
      <c r="SE838" s="88"/>
      <c r="SF838" s="88"/>
      <c r="SG838" s="88"/>
      <c r="SH838" s="88"/>
      <c r="SI838" s="88"/>
      <c r="SJ838" s="88"/>
      <c r="SK838" s="88"/>
      <c r="SL838" s="88"/>
      <c r="SM838" s="88"/>
      <c r="SN838" s="88"/>
      <c r="SO838" s="88"/>
      <c r="SP838" s="88"/>
      <c r="SQ838" s="88"/>
      <c r="SR838" s="88"/>
      <c r="SS838" s="88"/>
      <c r="ST838" s="88"/>
      <c r="SU838" s="88"/>
      <c r="SV838" s="88"/>
      <c r="SW838" s="88"/>
      <c r="SX838" s="88"/>
      <c r="SY838" s="88"/>
      <c r="SZ838" s="88"/>
      <c r="TA838" s="88"/>
      <c r="TB838" s="88"/>
      <c r="TC838" s="88"/>
      <c r="TD838" s="88"/>
      <c r="TE838" s="88"/>
      <c r="TF838" s="88"/>
      <c r="TG838" s="88"/>
      <c r="TH838" s="88"/>
      <c r="TI838" s="88"/>
      <c r="TJ838" s="88"/>
      <c r="TK838" s="88"/>
      <c r="TL838" s="88"/>
      <c r="TM838" s="88"/>
      <c r="TN838" s="88"/>
      <c r="TO838" s="88"/>
      <c r="TP838" s="88"/>
      <c r="TQ838" s="88"/>
      <c r="TR838" s="88"/>
      <c r="TS838" s="88"/>
      <c r="TT838" s="88"/>
      <c r="TU838" s="88"/>
      <c r="TV838" s="88"/>
      <c r="TW838" s="88"/>
      <c r="TX838" s="88"/>
      <c r="TY838" s="88"/>
      <c r="TZ838" s="88"/>
      <c r="UA838" s="88"/>
      <c r="UB838" s="88"/>
      <c r="UC838" s="88"/>
      <c r="UD838" s="88"/>
      <c r="UE838" s="88"/>
      <c r="UF838" s="88"/>
      <c r="UG838" s="88"/>
      <c r="UH838" s="88"/>
      <c r="UI838" s="88"/>
      <c r="UJ838" s="88"/>
      <c r="UK838" s="88"/>
      <c r="UL838" s="88"/>
      <c r="UM838" s="88"/>
      <c r="UN838" s="88"/>
      <c r="UO838" s="88"/>
      <c r="UP838" s="88"/>
      <c r="UQ838" s="88"/>
      <c r="UR838" s="88"/>
      <c r="US838" s="88"/>
      <c r="UT838" s="88"/>
      <c r="UU838" s="88"/>
      <c r="UV838" s="88"/>
      <c r="UW838" s="88"/>
      <c r="UX838" s="88"/>
      <c r="UY838" s="88"/>
      <c r="UZ838" s="88"/>
      <c r="VA838" s="88"/>
      <c r="VB838" s="88"/>
      <c r="VC838" s="88"/>
      <c r="VD838" s="88"/>
      <c r="VE838" s="88"/>
      <c r="VF838" s="88"/>
      <c r="VG838" s="88"/>
      <c r="VH838" s="88"/>
      <c r="VI838" s="88"/>
      <c r="VJ838" s="88"/>
      <c r="VK838" s="88"/>
      <c r="VL838" s="88"/>
      <c r="VM838" s="88"/>
      <c r="VN838" s="88"/>
      <c r="VO838" s="88"/>
      <c r="VP838" s="88"/>
      <c r="VQ838" s="88"/>
      <c r="VR838" s="88"/>
      <c r="VS838" s="88"/>
      <c r="VT838" s="88"/>
      <c r="VU838" s="88"/>
      <c r="VV838" s="88"/>
      <c r="VW838" s="88"/>
      <c r="VX838" s="88"/>
      <c r="VY838" s="88"/>
      <c r="VZ838" s="88"/>
      <c r="WA838" s="88"/>
      <c r="WB838" s="88"/>
      <c r="WC838" s="88"/>
      <c r="WD838" s="88"/>
      <c r="WE838" s="88"/>
      <c r="WF838" s="88"/>
      <c r="WG838" s="88"/>
      <c r="WH838" s="88"/>
      <c r="WI838" s="88"/>
      <c r="WJ838" s="88"/>
      <c r="WK838" s="88"/>
      <c r="WL838" s="88"/>
      <c r="WM838" s="88"/>
      <c r="WN838" s="88"/>
      <c r="WO838" s="88"/>
      <c r="WP838" s="88"/>
      <c r="WQ838" s="88"/>
      <c r="WR838" s="88"/>
      <c r="WS838" s="88"/>
      <c r="WT838" s="88"/>
      <c r="WU838" s="88"/>
      <c r="WV838" s="88"/>
      <c r="WW838" s="88"/>
      <c r="WX838" s="88"/>
      <c r="WY838" s="88"/>
      <c r="WZ838" s="88"/>
      <c r="XA838" s="88"/>
      <c r="XB838" s="88"/>
      <c r="XC838" s="88"/>
      <c r="XD838" s="88"/>
      <c r="XE838" s="88"/>
      <c r="XF838" s="88"/>
      <c r="XG838" s="88"/>
      <c r="XH838" s="88"/>
      <c r="XI838" s="88"/>
      <c r="XJ838" s="88"/>
      <c r="XK838" s="88"/>
      <c r="XL838" s="88"/>
      <c r="XM838" s="88"/>
      <c r="XN838" s="88"/>
      <c r="XO838" s="88"/>
      <c r="XP838" s="88"/>
      <c r="XQ838" s="88"/>
      <c r="XR838" s="88"/>
      <c r="XS838" s="88"/>
      <c r="XT838" s="88"/>
      <c r="XU838" s="88"/>
      <c r="XV838" s="88"/>
      <c r="XW838" s="88"/>
      <c r="XX838" s="88"/>
      <c r="XY838" s="88"/>
      <c r="XZ838" s="88"/>
      <c r="YA838" s="88"/>
      <c r="YB838" s="88"/>
      <c r="YC838" s="88"/>
      <c r="YD838" s="88"/>
      <c r="YE838" s="88"/>
      <c r="YF838" s="88"/>
      <c r="YG838" s="88"/>
      <c r="YH838" s="88"/>
      <c r="YI838" s="88"/>
      <c r="YJ838" s="88"/>
      <c r="YK838" s="88"/>
      <c r="YL838" s="88"/>
      <c r="YM838" s="88"/>
      <c r="YN838" s="88"/>
      <c r="YO838" s="88"/>
      <c r="YP838" s="88"/>
      <c r="YQ838" s="88"/>
      <c r="YR838" s="88"/>
      <c r="YS838" s="88"/>
      <c r="YT838" s="88"/>
      <c r="YU838" s="88"/>
      <c r="YV838" s="88"/>
      <c r="YW838" s="88"/>
      <c r="YX838" s="88"/>
      <c r="YY838" s="88"/>
      <c r="YZ838" s="88"/>
      <c r="ZA838" s="88"/>
      <c r="ZB838" s="88"/>
      <c r="ZC838" s="88"/>
      <c r="ZD838" s="88"/>
      <c r="ZE838" s="88"/>
      <c r="ZF838" s="88"/>
      <c r="ZG838" s="88"/>
      <c r="ZH838" s="88"/>
      <c r="ZI838" s="88"/>
      <c r="ZJ838" s="88"/>
      <c r="ZK838" s="88"/>
      <c r="ZL838" s="88"/>
      <c r="ZM838" s="88"/>
      <c r="ZN838" s="88"/>
      <c r="ZO838" s="88"/>
      <c r="ZP838" s="88"/>
      <c r="ZQ838" s="88"/>
      <c r="ZR838" s="88"/>
      <c r="ZS838" s="88"/>
      <c r="ZT838" s="88"/>
      <c r="ZU838" s="88"/>
      <c r="ZV838" s="88"/>
      <c r="ZW838" s="88"/>
      <c r="ZX838" s="88"/>
      <c r="ZY838" s="88"/>
      <c r="ZZ838" s="88"/>
      <c r="AAA838" s="88"/>
      <c r="AAB838" s="88"/>
      <c r="AAC838" s="88"/>
      <c r="AAD838" s="88"/>
      <c r="AAE838" s="88"/>
      <c r="AAF838" s="88"/>
      <c r="AAG838" s="88"/>
      <c r="AAH838" s="88"/>
      <c r="AAI838" s="88"/>
      <c r="AAJ838" s="88"/>
      <c r="AAK838" s="88"/>
      <c r="AAL838" s="88"/>
      <c r="AAM838" s="88"/>
      <c r="AAN838" s="88"/>
      <c r="AAO838" s="88"/>
      <c r="AAP838" s="88"/>
      <c r="AAQ838" s="88"/>
      <c r="AAR838" s="88"/>
      <c r="AAS838" s="88"/>
      <c r="AAT838" s="88"/>
      <c r="AAU838" s="88"/>
      <c r="AAV838" s="88"/>
      <c r="AAW838" s="88"/>
      <c r="AAX838" s="88"/>
      <c r="AAY838" s="88"/>
      <c r="AAZ838" s="88"/>
      <c r="ABA838" s="88"/>
      <c r="ABB838" s="88"/>
      <c r="ABC838" s="88"/>
      <c r="ABD838" s="88"/>
      <c r="ABE838" s="88"/>
      <c r="ABF838" s="88"/>
      <c r="ABG838" s="88"/>
      <c r="ABH838" s="88"/>
      <c r="ABI838" s="88"/>
      <c r="ABJ838" s="88"/>
      <c r="ABK838" s="88"/>
      <c r="ABL838" s="88"/>
      <c r="ABM838" s="88"/>
      <c r="ABN838" s="88"/>
      <c r="ABO838" s="88"/>
      <c r="ABP838" s="88"/>
      <c r="ABQ838" s="88"/>
      <c r="ABR838" s="88"/>
      <c r="ABS838" s="88"/>
      <c r="ABT838" s="88"/>
      <c r="ABU838" s="88"/>
      <c r="ABV838" s="88"/>
      <c r="ABW838" s="88"/>
      <c r="ABX838" s="88"/>
      <c r="ABY838" s="88"/>
      <c r="ABZ838" s="88"/>
      <c r="ACA838" s="88"/>
      <c r="ACB838" s="88"/>
      <c r="ACC838" s="88"/>
      <c r="ACD838" s="88"/>
      <c r="ACE838" s="88"/>
      <c r="ACF838" s="88"/>
      <c r="ACG838" s="88"/>
      <c r="ACH838" s="88"/>
      <c r="ACI838" s="88"/>
      <c r="ACJ838" s="88"/>
      <c r="ACK838" s="88"/>
      <c r="ACL838" s="88"/>
      <c r="ACM838" s="88"/>
      <c r="ACN838" s="88"/>
      <c r="ACO838" s="88"/>
      <c r="ACP838" s="88"/>
      <c r="ACQ838" s="88"/>
      <c r="ACR838" s="88"/>
      <c r="ACS838" s="88"/>
      <c r="ACT838" s="88"/>
      <c r="ACU838" s="88"/>
      <c r="ACV838" s="88"/>
      <c r="ACW838" s="88"/>
      <c r="ACX838" s="88"/>
      <c r="ACY838" s="88"/>
      <c r="ACZ838" s="88"/>
      <c r="ADA838" s="88"/>
      <c r="ADB838" s="88"/>
      <c r="ADC838" s="88"/>
      <c r="ADD838" s="88"/>
      <c r="ADE838" s="88"/>
      <c r="ADF838" s="88"/>
      <c r="ADG838" s="88"/>
      <c r="ADH838" s="88"/>
      <c r="ADI838" s="88"/>
      <c r="ADJ838" s="88"/>
      <c r="ADK838" s="88"/>
      <c r="ADL838" s="88"/>
      <c r="ADM838" s="88"/>
      <c r="ADN838" s="88"/>
      <c r="ADO838" s="88"/>
      <c r="ADP838" s="88"/>
      <c r="ADQ838" s="88"/>
      <c r="ADR838" s="88"/>
      <c r="ADS838" s="88"/>
      <c r="ADT838" s="88"/>
      <c r="ADU838" s="88"/>
      <c r="ADV838" s="88"/>
      <c r="ADW838" s="88"/>
      <c r="ADX838" s="88"/>
      <c r="ADY838" s="88"/>
      <c r="ADZ838" s="88"/>
      <c r="AEA838" s="88"/>
      <c r="AEB838" s="88"/>
      <c r="AEC838" s="88"/>
      <c r="AED838" s="88"/>
      <c r="AEE838" s="88"/>
      <c r="AEF838" s="88"/>
      <c r="AEG838" s="88"/>
      <c r="AEH838" s="88"/>
      <c r="AEI838" s="88"/>
      <c r="AEJ838" s="88"/>
      <c r="AEK838" s="88"/>
      <c r="AEL838" s="88"/>
      <c r="AEM838" s="88"/>
      <c r="AEN838" s="88"/>
      <c r="AEO838" s="88"/>
      <c r="AEP838" s="88"/>
      <c r="AEQ838" s="88"/>
      <c r="AER838" s="88"/>
      <c r="AES838" s="88"/>
      <c r="AET838" s="88"/>
      <c r="AEU838" s="88"/>
      <c r="AEV838" s="88"/>
      <c r="AEW838" s="88"/>
      <c r="AEX838" s="88"/>
      <c r="AEY838" s="88"/>
      <c r="AEZ838" s="88"/>
      <c r="AFA838" s="88"/>
      <c r="AFB838" s="88"/>
      <c r="AFC838" s="88"/>
      <c r="AFD838" s="88"/>
      <c r="AFE838" s="88"/>
      <c r="AFF838" s="88"/>
      <c r="AFG838" s="88"/>
      <c r="AFH838" s="88"/>
      <c r="AFI838" s="88"/>
      <c r="AFJ838" s="88"/>
      <c r="AFK838" s="88"/>
      <c r="AFL838" s="88"/>
      <c r="AFM838" s="88"/>
      <c r="AFN838" s="88"/>
      <c r="AFO838" s="88"/>
      <c r="AFP838" s="88"/>
      <c r="AFQ838" s="88"/>
      <c r="AFR838" s="88"/>
      <c r="AFS838" s="88"/>
      <c r="AFT838" s="88"/>
      <c r="AFU838" s="88"/>
      <c r="AFV838" s="88"/>
      <c r="AFW838" s="88"/>
      <c r="AFX838" s="88"/>
      <c r="AFY838" s="88"/>
      <c r="AFZ838" s="88"/>
      <c r="AGA838" s="88"/>
      <c r="AGB838" s="88"/>
      <c r="AGC838" s="88"/>
      <c r="AGD838" s="88"/>
      <c r="AGE838" s="88"/>
      <c r="AGF838" s="88"/>
      <c r="AGG838" s="88"/>
      <c r="AGH838" s="88"/>
      <c r="AGI838" s="88"/>
      <c r="AGJ838" s="88"/>
      <c r="AGK838" s="88"/>
      <c r="AGL838" s="88"/>
      <c r="AGM838" s="88"/>
      <c r="AGN838" s="88"/>
      <c r="AGO838" s="88"/>
      <c r="AGP838" s="88"/>
      <c r="AGQ838" s="88"/>
      <c r="AGR838" s="88"/>
      <c r="AGS838" s="88"/>
      <c r="AGT838" s="88"/>
      <c r="AGU838" s="88"/>
      <c r="AGV838" s="88"/>
      <c r="AGW838" s="88"/>
      <c r="AGX838" s="88"/>
      <c r="AGY838" s="88"/>
      <c r="AGZ838" s="88"/>
      <c r="AHA838" s="88"/>
      <c r="AHB838" s="88"/>
      <c r="AHC838" s="88"/>
      <c r="AHD838" s="88"/>
      <c r="AHE838" s="88"/>
      <c r="AHF838" s="88"/>
      <c r="AHG838" s="88"/>
      <c r="AHH838" s="88"/>
      <c r="AHI838" s="88"/>
      <c r="AHJ838" s="88"/>
      <c r="AHK838" s="88"/>
      <c r="AHL838" s="88"/>
      <c r="AHM838" s="88"/>
      <c r="AHN838" s="88"/>
      <c r="AHO838" s="88"/>
      <c r="AHP838" s="88"/>
      <c r="AHQ838" s="88"/>
      <c r="AHR838" s="88"/>
      <c r="AHS838" s="88"/>
      <c r="AHT838" s="88"/>
      <c r="AHU838" s="88"/>
      <c r="AHV838" s="88"/>
      <c r="AHW838" s="88"/>
      <c r="AHX838" s="88"/>
      <c r="AHY838" s="88"/>
      <c r="AHZ838" s="88"/>
      <c r="AIA838" s="88"/>
      <c r="AIB838" s="88"/>
      <c r="AIC838" s="88"/>
      <c r="AID838" s="88"/>
      <c r="AIE838" s="88"/>
      <c r="AIF838" s="88"/>
      <c r="AIG838" s="88"/>
      <c r="AIH838" s="88"/>
      <c r="AII838" s="88"/>
      <c r="AIJ838" s="88"/>
      <c r="AIK838" s="88"/>
      <c r="AIL838" s="88"/>
      <c r="AIM838" s="88"/>
      <c r="AIN838" s="88"/>
      <c r="AIO838" s="88"/>
      <c r="AIP838" s="88"/>
      <c r="AIQ838" s="88"/>
      <c r="AIR838" s="88"/>
      <c r="AIS838" s="88"/>
      <c r="AIT838" s="88"/>
      <c r="AIU838" s="88"/>
      <c r="AIV838" s="88"/>
      <c r="AIW838" s="88"/>
      <c r="AIX838" s="88"/>
      <c r="AIY838" s="88"/>
      <c r="AIZ838" s="88"/>
      <c r="AJA838" s="88"/>
      <c r="AJB838" s="88"/>
      <c r="AJC838" s="88"/>
      <c r="AJD838" s="88"/>
      <c r="AJE838" s="88"/>
      <c r="AJF838" s="88"/>
      <c r="AJG838" s="88"/>
      <c r="AJH838" s="88"/>
      <c r="AJI838" s="88"/>
      <c r="AJJ838" s="88"/>
      <c r="AJK838" s="88"/>
      <c r="AJL838" s="88"/>
      <c r="AJM838" s="88"/>
      <c r="AJN838" s="88"/>
      <c r="AJO838" s="88"/>
      <c r="AJP838" s="88"/>
      <c r="AJQ838" s="88"/>
      <c r="AJR838" s="88"/>
      <c r="AJS838" s="88"/>
      <c r="AJT838" s="88"/>
      <c r="AJU838" s="88"/>
      <c r="AJV838" s="88"/>
      <c r="AJW838" s="88"/>
      <c r="AJX838" s="88"/>
      <c r="AJY838" s="88"/>
      <c r="AJZ838" s="88"/>
      <c r="AKA838" s="88"/>
      <c r="AKB838" s="88"/>
      <c r="AKC838" s="88"/>
      <c r="AKD838" s="88"/>
      <c r="AKE838" s="88"/>
      <c r="AKF838" s="88"/>
      <c r="AKG838" s="88"/>
      <c r="AKH838" s="88"/>
      <c r="AKI838" s="88"/>
      <c r="AKJ838" s="88"/>
      <c r="AKK838" s="88"/>
      <c r="AKL838" s="88"/>
      <c r="AKM838" s="88"/>
      <c r="AKN838" s="88"/>
      <c r="AKO838" s="88"/>
      <c r="AKP838" s="88"/>
      <c r="AKQ838" s="88"/>
      <c r="AKR838" s="88"/>
      <c r="AKS838" s="88"/>
      <c r="AKT838" s="88"/>
      <c r="AKU838" s="88"/>
      <c r="AKV838" s="88"/>
      <c r="AKW838" s="88"/>
      <c r="AKX838" s="88"/>
      <c r="AKY838" s="88"/>
      <c r="AKZ838" s="88"/>
      <c r="ALA838" s="88"/>
      <c r="ALB838" s="88"/>
      <c r="ALC838" s="88"/>
      <c r="ALD838" s="88"/>
      <c r="ALE838" s="88"/>
      <c r="ALF838" s="88"/>
      <c r="ALG838" s="88"/>
      <c r="ALH838" s="88"/>
      <c r="ALI838" s="88"/>
      <c r="ALJ838" s="88"/>
      <c r="ALK838" s="88"/>
      <c r="ALL838" s="88"/>
      <c r="ALM838" s="88"/>
      <c r="ALN838" s="88"/>
      <c r="ALO838" s="88"/>
      <c r="ALP838" s="88"/>
      <c r="ALQ838" s="88"/>
      <c r="ALR838" s="88"/>
      <c r="ALS838" s="88"/>
      <c r="ALT838" s="88"/>
      <c r="ALU838" s="88"/>
      <c r="ALV838" s="88"/>
      <c r="ALW838" s="88"/>
      <c r="ALX838" s="88"/>
      <c r="ALY838" s="88"/>
      <c r="ALZ838" s="88"/>
      <c r="AMA838" s="88"/>
      <c r="AMB838" s="88"/>
      <c r="AMC838" s="88"/>
      <c r="AMD838" s="88"/>
      <c r="AME838" s="88"/>
      <c r="AMF838" s="88"/>
      <c r="AMG838" s="88"/>
      <c r="AMH838" s="88"/>
      <c r="AMI838" s="88"/>
      <c r="AMJ838" s="88"/>
      <c r="AMK838" s="88"/>
      <c r="AML838" s="88"/>
      <c r="AMM838" s="88"/>
      <c r="AMN838" s="88"/>
      <c r="AMO838" s="88"/>
    </row>
    <row r="839" spans="1:1029" s="88" customFormat="1" x14ac:dyDescent="0.35">
      <c r="A839" s="21">
        <v>10141103</v>
      </c>
      <c r="B839" s="115" t="s">
        <v>1665</v>
      </c>
      <c r="C839" s="272" t="s">
        <v>710</v>
      </c>
      <c r="D839" s="21" t="s">
        <v>6538</v>
      </c>
      <c r="E839" s="114" t="str">
        <f t="shared" si="155"/>
        <v>TRANSFORMADOR MARCA:OrZUGNEY ANGOCHE PTS 6</v>
      </c>
      <c r="F839" s="57"/>
      <c r="G839" s="21" t="s">
        <v>709</v>
      </c>
      <c r="H839" s="21" t="s">
        <v>709</v>
      </c>
      <c r="I839" s="21" t="s">
        <v>13853</v>
      </c>
      <c r="J839" s="57"/>
      <c r="K839" s="57" t="s">
        <v>13852</v>
      </c>
      <c r="L839" s="57" t="s">
        <v>13851</v>
      </c>
      <c r="M839" s="21">
        <v>200</v>
      </c>
      <c r="N839" s="21" t="s">
        <v>19</v>
      </c>
      <c r="O839" s="21" t="s">
        <v>362</v>
      </c>
      <c r="P839" s="57">
        <v>3</v>
      </c>
      <c r="Q839" s="21">
        <v>2000</v>
      </c>
      <c r="R839" s="67" t="s">
        <v>13957</v>
      </c>
      <c r="S839" s="21"/>
      <c r="T839" s="24">
        <v>991</v>
      </c>
      <c r="U839" s="111">
        <v>45</v>
      </c>
      <c r="V839" s="113">
        <f t="shared" si="156"/>
        <v>635.3411111111111</v>
      </c>
      <c r="W839" s="113">
        <f t="shared" si="157"/>
        <v>355.6588888888889</v>
      </c>
      <c r="X839" s="112">
        <f t="shared" si="158"/>
        <v>355658.88888888888</v>
      </c>
      <c r="Y839" s="111"/>
      <c r="Z839" s="110">
        <f t="shared" si="154"/>
        <v>28</v>
      </c>
      <c r="AA839" s="109">
        <f t="shared" si="159"/>
        <v>49.550000000000004</v>
      </c>
      <c r="AB839" s="109">
        <f t="shared" si="160"/>
        <v>49550.000000000007</v>
      </c>
      <c r="AC839" s="108">
        <f t="shared" si="161"/>
        <v>941.45</v>
      </c>
      <c r="AD839" s="107">
        <f t="shared" si="162"/>
        <v>2.2222222222222223E-2</v>
      </c>
      <c r="AE839" s="106">
        <f t="shared" si="163"/>
        <v>20.921111111111113</v>
      </c>
      <c r="AF839" s="105">
        <f t="shared" si="164"/>
        <v>376.58</v>
      </c>
      <c r="AG839" s="105">
        <f t="shared" si="165"/>
        <v>614.41999999999996</v>
      </c>
    </row>
    <row r="840" spans="1:1029" s="88" customFormat="1" x14ac:dyDescent="0.35">
      <c r="A840" s="21">
        <v>10141103</v>
      </c>
      <c r="B840" s="115" t="s">
        <v>1665</v>
      </c>
      <c r="C840" s="272" t="s">
        <v>710</v>
      </c>
      <c r="D840" s="21" t="s">
        <v>2822</v>
      </c>
      <c r="E840" s="114" t="str">
        <f t="shared" si="155"/>
        <v>TRANSFORMADOR MARCA:EFACEC ANGOCHE PTS 14</v>
      </c>
      <c r="F840" s="57"/>
      <c r="G840" s="21" t="s">
        <v>709</v>
      </c>
      <c r="H840" s="21" t="s">
        <v>709</v>
      </c>
      <c r="I840" s="21" t="s">
        <v>13850</v>
      </c>
      <c r="J840" s="57"/>
      <c r="K840" s="57" t="s">
        <v>13849</v>
      </c>
      <c r="L840" s="57" t="s">
        <v>13848</v>
      </c>
      <c r="M840" s="21">
        <v>100</v>
      </c>
      <c r="N840" s="21" t="s">
        <v>19</v>
      </c>
      <c r="O840" s="21" t="s">
        <v>362</v>
      </c>
      <c r="P840" s="57">
        <v>3</v>
      </c>
      <c r="Q840" s="21">
        <v>2000</v>
      </c>
      <c r="R840" s="67" t="s">
        <v>27</v>
      </c>
      <c r="S840" s="21"/>
      <c r="T840" s="24">
        <v>763</v>
      </c>
      <c r="U840" s="111">
        <v>45</v>
      </c>
      <c r="V840" s="113">
        <f t="shared" si="156"/>
        <v>489.16777777777776</v>
      </c>
      <c r="W840" s="113">
        <f t="shared" si="157"/>
        <v>273.83222222222224</v>
      </c>
      <c r="X840" s="112">
        <f t="shared" si="158"/>
        <v>273832.22222222225</v>
      </c>
      <c r="Y840" s="111"/>
      <c r="Z840" s="110">
        <f t="shared" si="154"/>
        <v>28</v>
      </c>
      <c r="AA840" s="109">
        <f t="shared" si="159"/>
        <v>38.15</v>
      </c>
      <c r="AB840" s="109">
        <f t="shared" si="160"/>
        <v>38150</v>
      </c>
      <c r="AC840" s="108">
        <f t="shared" si="161"/>
        <v>724.85</v>
      </c>
      <c r="AD840" s="107">
        <f t="shared" si="162"/>
        <v>2.2222222222222223E-2</v>
      </c>
      <c r="AE840" s="106">
        <f t="shared" si="163"/>
        <v>16.10777777777778</v>
      </c>
      <c r="AF840" s="105">
        <f t="shared" si="164"/>
        <v>289.94</v>
      </c>
      <c r="AG840" s="105">
        <f t="shared" si="165"/>
        <v>473.06</v>
      </c>
    </row>
    <row r="841" spans="1:1029" s="88" customFormat="1" x14ac:dyDescent="0.35">
      <c r="A841" s="21">
        <v>10141103</v>
      </c>
      <c r="B841" s="115" t="s">
        <v>1665</v>
      </c>
      <c r="C841" s="272" t="s">
        <v>710</v>
      </c>
      <c r="D841" s="21" t="s">
        <v>2341</v>
      </c>
      <c r="E841" s="114" t="str">
        <f t="shared" si="155"/>
        <v>TRANSFORMADOR MARCA:EFACEC ANGOCHE PTS 15</v>
      </c>
      <c r="F841" s="57"/>
      <c r="G841" s="21" t="s">
        <v>709</v>
      </c>
      <c r="H841" s="21" t="s">
        <v>709</v>
      </c>
      <c r="I841" s="21" t="s">
        <v>13847</v>
      </c>
      <c r="J841" s="57"/>
      <c r="K841" s="57" t="s">
        <v>13846</v>
      </c>
      <c r="L841" s="57" t="s">
        <v>13845</v>
      </c>
      <c r="M841" s="21">
        <v>50</v>
      </c>
      <c r="N841" s="21" t="s">
        <v>19</v>
      </c>
      <c r="O841" s="21" t="s">
        <v>362</v>
      </c>
      <c r="P841" s="57">
        <v>3</v>
      </c>
      <c r="Q841" s="21">
        <v>2000</v>
      </c>
      <c r="R841" s="67" t="s">
        <v>27</v>
      </c>
      <c r="S841" s="21"/>
      <c r="T841" s="24">
        <v>643</v>
      </c>
      <c r="U841" s="111">
        <v>45</v>
      </c>
      <c r="V841" s="113">
        <f t="shared" si="156"/>
        <v>412.23444444444442</v>
      </c>
      <c r="W841" s="113">
        <f t="shared" si="157"/>
        <v>230.76555555555558</v>
      </c>
      <c r="X841" s="112">
        <f t="shared" si="158"/>
        <v>230765.55555555559</v>
      </c>
      <c r="Y841" s="111"/>
      <c r="Z841" s="110">
        <f t="shared" si="154"/>
        <v>28</v>
      </c>
      <c r="AA841" s="109">
        <f t="shared" si="159"/>
        <v>32.15</v>
      </c>
      <c r="AB841" s="109">
        <f t="shared" si="160"/>
        <v>32150</v>
      </c>
      <c r="AC841" s="108">
        <f t="shared" si="161"/>
        <v>610.85</v>
      </c>
      <c r="AD841" s="107">
        <f t="shared" si="162"/>
        <v>2.2222222222222223E-2</v>
      </c>
      <c r="AE841" s="106">
        <f t="shared" si="163"/>
        <v>13.574444444444445</v>
      </c>
      <c r="AF841" s="105">
        <f t="shared" si="164"/>
        <v>244.34000000000003</v>
      </c>
      <c r="AG841" s="105">
        <f t="shared" si="165"/>
        <v>398.65999999999997</v>
      </c>
    </row>
    <row r="842" spans="1:1029" s="88" customFormat="1" x14ac:dyDescent="0.35">
      <c r="A842" s="21">
        <v>10141103</v>
      </c>
      <c r="B842" s="115" t="s">
        <v>1665</v>
      </c>
      <c r="C842" s="272" t="s">
        <v>710</v>
      </c>
      <c r="D842" s="21" t="s">
        <v>4067</v>
      </c>
      <c r="E842" s="114" t="str">
        <f t="shared" si="155"/>
        <v>TRANSFORMADOR MARCA:DPM ANGOCHE PTS 19</v>
      </c>
      <c r="F842" s="57"/>
      <c r="G842" s="21" t="s">
        <v>709</v>
      </c>
      <c r="H842" s="21" t="s">
        <v>709</v>
      </c>
      <c r="I842" s="21" t="s">
        <v>13843</v>
      </c>
      <c r="J842" s="57"/>
      <c r="K842" s="57" t="s">
        <v>13842</v>
      </c>
      <c r="L842" s="57" t="s">
        <v>13841</v>
      </c>
      <c r="M842" s="21">
        <v>50</v>
      </c>
      <c r="N842" s="21" t="s">
        <v>19</v>
      </c>
      <c r="O842" s="21" t="s">
        <v>362</v>
      </c>
      <c r="P842" s="57">
        <v>3</v>
      </c>
      <c r="Q842" s="21">
        <v>2000</v>
      </c>
      <c r="R842" s="67" t="s">
        <v>587</v>
      </c>
      <c r="S842" s="21"/>
      <c r="T842" s="24">
        <v>643</v>
      </c>
      <c r="U842" s="111">
        <v>45</v>
      </c>
      <c r="V842" s="113">
        <f t="shared" si="156"/>
        <v>412.23444444444442</v>
      </c>
      <c r="W842" s="113">
        <f t="shared" si="157"/>
        <v>230.76555555555558</v>
      </c>
      <c r="X842" s="112">
        <f t="shared" si="158"/>
        <v>230765.55555555559</v>
      </c>
      <c r="Y842" s="111"/>
      <c r="Z842" s="110">
        <f t="shared" si="154"/>
        <v>28</v>
      </c>
      <c r="AA842" s="109">
        <f t="shared" si="159"/>
        <v>32.15</v>
      </c>
      <c r="AB842" s="109">
        <f t="shared" si="160"/>
        <v>32150</v>
      </c>
      <c r="AC842" s="108">
        <f t="shared" si="161"/>
        <v>610.85</v>
      </c>
      <c r="AD842" s="107">
        <f t="shared" si="162"/>
        <v>2.2222222222222223E-2</v>
      </c>
      <c r="AE842" s="106">
        <f t="shared" si="163"/>
        <v>13.574444444444445</v>
      </c>
      <c r="AF842" s="105">
        <f t="shared" si="164"/>
        <v>244.34000000000003</v>
      </c>
      <c r="AG842" s="105">
        <f t="shared" si="165"/>
        <v>398.65999999999997</v>
      </c>
    </row>
    <row r="843" spans="1:1029" s="88" customFormat="1" x14ac:dyDescent="0.35">
      <c r="A843" s="21">
        <v>10141103</v>
      </c>
      <c r="B843" s="115" t="s">
        <v>1665</v>
      </c>
      <c r="C843" s="272" t="s">
        <v>710</v>
      </c>
      <c r="D843" s="21" t="s">
        <v>3755</v>
      </c>
      <c r="E843" s="114" t="str">
        <f t="shared" si="155"/>
        <v>TRANSFORMADOR MARCA:ITB ANGOCHE PTS 24</v>
      </c>
      <c r="F843" s="21"/>
      <c r="G843" s="21" t="s">
        <v>709</v>
      </c>
      <c r="H843" s="21" t="s">
        <v>709</v>
      </c>
      <c r="I843" s="21" t="s">
        <v>13840</v>
      </c>
      <c r="J843" s="21"/>
      <c r="K843" s="57" t="s">
        <v>13839</v>
      </c>
      <c r="L843" s="57" t="s">
        <v>13838</v>
      </c>
      <c r="M843" s="21">
        <v>50</v>
      </c>
      <c r="N843" s="21" t="s">
        <v>19</v>
      </c>
      <c r="O843" s="21" t="s">
        <v>362</v>
      </c>
      <c r="P843" s="57">
        <v>3</v>
      </c>
      <c r="Q843" s="21">
        <v>2000</v>
      </c>
      <c r="R843" s="67" t="s">
        <v>1109</v>
      </c>
      <c r="S843" s="21"/>
      <c r="T843" s="24">
        <v>643</v>
      </c>
      <c r="U843" s="111">
        <v>45</v>
      </c>
      <c r="V843" s="113">
        <f t="shared" si="156"/>
        <v>412.23444444444442</v>
      </c>
      <c r="W843" s="113">
        <f t="shared" si="157"/>
        <v>230.76555555555558</v>
      </c>
      <c r="X843" s="112">
        <f t="shared" si="158"/>
        <v>230765.55555555559</v>
      </c>
      <c r="Y843" s="111"/>
      <c r="Z843" s="110">
        <f t="shared" si="154"/>
        <v>28</v>
      </c>
      <c r="AA843" s="109">
        <f t="shared" si="159"/>
        <v>32.15</v>
      </c>
      <c r="AB843" s="109">
        <f t="shared" si="160"/>
        <v>32150</v>
      </c>
      <c r="AC843" s="108">
        <f t="shared" si="161"/>
        <v>610.85</v>
      </c>
      <c r="AD843" s="107">
        <f t="shared" si="162"/>
        <v>2.2222222222222223E-2</v>
      </c>
      <c r="AE843" s="106">
        <f t="shared" si="163"/>
        <v>13.574444444444445</v>
      </c>
      <c r="AF843" s="105">
        <f t="shared" si="164"/>
        <v>244.34000000000003</v>
      </c>
      <c r="AG843" s="105">
        <f t="shared" si="165"/>
        <v>398.65999999999997</v>
      </c>
    </row>
    <row r="844" spans="1:1029" s="88" customFormat="1" x14ac:dyDescent="0.35">
      <c r="A844" s="21">
        <v>10141103</v>
      </c>
      <c r="B844" s="115" t="s">
        <v>1665</v>
      </c>
      <c r="C844" s="272" t="s">
        <v>710</v>
      </c>
      <c r="D844" s="21" t="s">
        <v>8874</v>
      </c>
      <c r="E844" s="114" t="str">
        <f t="shared" si="155"/>
        <v>TRANSFORMADOR MARCA:PME MOMA PTS 9</v>
      </c>
      <c r="F844" s="21"/>
      <c r="G844" s="21" t="s">
        <v>12294</v>
      </c>
      <c r="H844" s="21" t="s">
        <v>12294</v>
      </c>
      <c r="I844" s="21" t="s">
        <v>13837</v>
      </c>
      <c r="J844" s="21"/>
      <c r="K844" s="21" t="s">
        <v>13836</v>
      </c>
      <c r="L844" s="21" t="s">
        <v>13835</v>
      </c>
      <c r="M844" s="21" t="s">
        <v>648</v>
      </c>
      <c r="N844" s="21" t="s">
        <v>376</v>
      </c>
      <c r="O844" s="21" t="s">
        <v>362</v>
      </c>
      <c r="P844" s="21">
        <v>3</v>
      </c>
      <c r="Q844" s="21">
        <v>2000</v>
      </c>
      <c r="R844" s="21" t="s">
        <v>6531</v>
      </c>
      <c r="S844" s="21"/>
      <c r="T844" s="24">
        <v>433</v>
      </c>
      <c r="U844" s="111">
        <v>45</v>
      </c>
      <c r="V844" s="113">
        <f t="shared" si="156"/>
        <v>277.60111111111109</v>
      </c>
      <c r="W844" s="113">
        <f t="shared" si="157"/>
        <v>155.39888888888891</v>
      </c>
      <c r="X844" s="112">
        <f t="shared" si="158"/>
        <v>155398.88888888891</v>
      </c>
      <c r="Y844" s="111"/>
      <c r="Z844" s="110">
        <f t="shared" si="154"/>
        <v>28</v>
      </c>
      <c r="AA844" s="109">
        <f t="shared" si="159"/>
        <v>21.650000000000002</v>
      </c>
      <c r="AB844" s="109">
        <f t="shared" si="160"/>
        <v>21650.000000000004</v>
      </c>
      <c r="AC844" s="108">
        <f t="shared" si="161"/>
        <v>411.35</v>
      </c>
      <c r="AD844" s="107">
        <f t="shared" si="162"/>
        <v>2.2222222222222223E-2</v>
      </c>
      <c r="AE844" s="106">
        <f t="shared" si="163"/>
        <v>9.1411111111111119</v>
      </c>
      <c r="AF844" s="105">
        <f t="shared" si="164"/>
        <v>164.54000000000002</v>
      </c>
      <c r="AG844" s="105">
        <f t="shared" si="165"/>
        <v>268.45999999999998</v>
      </c>
    </row>
    <row r="845" spans="1:1029" s="88" customFormat="1" x14ac:dyDescent="0.35">
      <c r="A845" s="21">
        <v>10141103</v>
      </c>
      <c r="B845" s="115" t="s">
        <v>1665</v>
      </c>
      <c r="C845" s="272" t="s">
        <v>710</v>
      </c>
      <c r="D845" s="178" t="e">
        <f>D844+1</f>
        <v>#VALUE!</v>
      </c>
      <c r="E845" s="114" t="e">
        <f t="shared" si="155"/>
        <v>#VALUE!</v>
      </c>
      <c r="F845" s="21"/>
      <c r="G845" s="21" t="s">
        <v>189</v>
      </c>
      <c r="H845" s="21" t="s">
        <v>1756</v>
      </c>
      <c r="I845" s="178" t="s">
        <v>13834</v>
      </c>
      <c r="J845" s="21"/>
      <c r="K845" s="178" t="s">
        <v>13833</v>
      </c>
      <c r="L845" s="21" t="s">
        <v>13832</v>
      </c>
      <c r="M845" s="177">
        <v>200</v>
      </c>
      <c r="N845" s="161" t="s">
        <v>19</v>
      </c>
      <c r="O845" s="21" t="s">
        <v>362</v>
      </c>
      <c r="P845" s="21">
        <v>3</v>
      </c>
      <c r="Q845" s="124">
        <v>2000</v>
      </c>
      <c r="R845" s="21"/>
      <c r="S845" s="21"/>
      <c r="T845" s="24">
        <v>991</v>
      </c>
      <c r="U845" s="111">
        <v>45</v>
      </c>
      <c r="V845" s="113">
        <f t="shared" si="156"/>
        <v>635.3411111111111</v>
      </c>
      <c r="W845" s="113">
        <f t="shared" si="157"/>
        <v>355.6588888888889</v>
      </c>
      <c r="X845" s="112">
        <f t="shared" si="158"/>
        <v>355658.88888888888</v>
      </c>
      <c r="Y845" s="111"/>
      <c r="Z845" s="110">
        <f t="shared" si="154"/>
        <v>28</v>
      </c>
      <c r="AA845" s="109">
        <f t="shared" si="159"/>
        <v>49.550000000000004</v>
      </c>
      <c r="AB845" s="109">
        <f t="shared" si="160"/>
        <v>49550.000000000007</v>
      </c>
      <c r="AC845" s="108">
        <f t="shared" si="161"/>
        <v>941.45</v>
      </c>
      <c r="AD845" s="107">
        <f t="shared" si="162"/>
        <v>2.2222222222222223E-2</v>
      </c>
      <c r="AE845" s="106">
        <f t="shared" si="163"/>
        <v>20.921111111111113</v>
      </c>
      <c r="AF845" s="105">
        <f t="shared" si="164"/>
        <v>376.58</v>
      </c>
      <c r="AG845" s="105">
        <f t="shared" si="165"/>
        <v>614.41999999999996</v>
      </c>
    </row>
    <row r="846" spans="1:1029" s="88" customFormat="1" x14ac:dyDescent="0.35">
      <c r="A846" s="21">
        <v>10141103</v>
      </c>
      <c r="B846" s="115" t="s">
        <v>1665</v>
      </c>
      <c r="C846" s="272" t="s">
        <v>710</v>
      </c>
      <c r="D846" s="21" t="s">
        <v>13956</v>
      </c>
      <c r="E846" s="114" t="str">
        <f t="shared" si="155"/>
        <v>TRANSFORMADOR MARCA:STANDARD AGCTC/PT2 AGCTC/PT2</v>
      </c>
      <c r="F846" s="21" t="str">
        <f>UPPER(F848)</f>
        <v>MOAGEM AGOSTINHO SITHOLE</v>
      </c>
      <c r="G846" s="21" t="s">
        <v>13956</v>
      </c>
      <c r="H846" s="21" t="s">
        <v>349</v>
      </c>
      <c r="I846" s="21" t="s">
        <v>976</v>
      </c>
      <c r="J846" s="21" t="s">
        <v>13955</v>
      </c>
      <c r="K846" s="139" t="s">
        <v>13954</v>
      </c>
      <c r="L846" s="119" t="s">
        <v>13953</v>
      </c>
      <c r="M846" s="21">
        <v>250</v>
      </c>
      <c r="N846" s="21">
        <v>33</v>
      </c>
      <c r="O846" s="21">
        <v>0.4</v>
      </c>
      <c r="P846" s="21">
        <v>3</v>
      </c>
      <c r="Q846" s="21">
        <v>2000</v>
      </c>
      <c r="R846" s="21" t="s">
        <v>7095</v>
      </c>
      <c r="S846" s="128" t="s">
        <v>13952</v>
      </c>
      <c r="T846" s="24">
        <v>991</v>
      </c>
      <c r="U846" s="111">
        <v>45</v>
      </c>
      <c r="V846" s="113">
        <f t="shared" si="156"/>
        <v>635.3411111111111</v>
      </c>
      <c r="W846" s="113">
        <f t="shared" si="157"/>
        <v>355.6588888888889</v>
      </c>
      <c r="X846" s="112">
        <f t="shared" si="158"/>
        <v>355658.88888888888</v>
      </c>
      <c r="Y846" s="111"/>
      <c r="Z846" s="110">
        <f t="shared" si="154"/>
        <v>28</v>
      </c>
      <c r="AA846" s="109">
        <f t="shared" si="159"/>
        <v>49.550000000000004</v>
      </c>
      <c r="AB846" s="109">
        <f t="shared" si="160"/>
        <v>49550.000000000007</v>
      </c>
      <c r="AC846" s="108">
        <f t="shared" si="161"/>
        <v>941.45</v>
      </c>
      <c r="AD846" s="107">
        <f t="shared" si="162"/>
        <v>2.2222222222222223E-2</v>
      </c>
      <c r="AE846" s="106">
        <f t="shared" si="163"/>
        <v>20.921111111111113</v>
      </c>
      <c r="AF846" s="105">
        <f t="shared" si="164"/>
        <v>376.58</v>
      </c>
      <c r="AG846" s="105">
        <f t="shared" si="165"/>
        <v>614.41999999999996</v>
      </c>
    </row>
    <row r="847" spans="1:1029" s="88" customFormat="1" x14ac:dyDescent="0.35">
      <c r="A847" s="21">
        <v>10141103</v>
      </c>
      <c r="B847" s="115" t="s">
        <v>1665</v>
      </c>
      <c r="C847" s="272" t="s">
        <v>710</v>
      </c>
      <c r="D847" s="21" t="s">
        <v>13950</v>
      </c>
      <c r="E847" s="114" t="str">
        <f t="shared" si="155"/>
        <v>TRANSFORMADOR MARCA:DPM AGCHI/PT09 AGCHI/PT09</v>
      </c>
      <c r="F847" s="21" t="s">
        <v>13951</v>
      </c>
      <c r="G847" s="21" t="s">
        <v>13950</v>
      </c>
      <c r="H847" s="21" t="s">
        <v>977</v>
      </c>
      <c r="I847" s="21" t="s">
        <v>976</v>
      </c>
      <c r="J847" s="21" t="s">
        <v>11575</v>
      </c>
      <c r="K847" s="21" t="s">
        <v>13949</v>
      </c>
      <c r="L847" s="119" t="s">
        <v>13948</v>
      </c>
      <c r="M847" s="21">
        <v>160</v>
      </c>
      <c r="N847" s="21">
        <v>6.6</v>
      </c>
      <c r="O847" s="21">
        <v>0.4</v>
      </c>
      <c r="P847" s="21">
        <v>3</v>
      </c>
      <c r="Q847" s="21">
        <v>2000</v>
      </c>
      <c r="R847" s="21" t="s">
        <v>587</v>
      </c>
      <c r="S847" s="21">
        <v>2311</v>
      </c>
      <c r="T847" s="24">
        <v>572</v>
      </c>
      <c r="U847" s="111">
        <v>45</v>
      </c>
      <c r="V847" s="113">
        <f t="shared" si="156"/>
        <v>366.71555555555557</v>
      </c>
      <c r="W847" s="113">
        <f t="shared" si="157"/>
        <v>205.28444444444443</v>
      </c>
      <c r="X847" s="112">
        <f t="shared" si="158"/>
        <v>205284.44444444444</v>
      </c>
      <c r="Y847" s="111"/>
      <c r="Z847" s="110">
        <f t="shared" si="154"/>
        <v>28</v>
      </c>
      <c r="AA847" s="109">
        <f t="shared" si="159"/>
        <v>28.6</v>
      </c>
      <c r="AB847" s="109">
        <f t="shared" si="160"/>
        <v>28600</v>
      </c>
      <c r="AC847" s="108">
        <f t="shared" si="161"/>
        <v>543.4</v>
      </c>
      <c r="AD847" s="107">
        <f t="shared" si="162"/>
        <v>2.2222222222222223E-2</v>
      </c>
      <c r="AE847" s="106">
        <f t="shared" si="163"/>
        <v>12.075555555555555</v>
      </c>
      <c r="AF847" s="105">
        <f t="shared" si="164"/>
        <v>217.35999999999999</v>
      </c>
      <c r="AG847" s="105">
        <f t="shared" si="165"/>
        <v>354.64</v>
      </c>
    </row>
    <row r="848" spans="1:1029" s="88" customFormat="1" x14ac:dyDescent="0.35">
      <c r="A848" s="21">
        <v>10141103</v>
      </c>
      <c r="B848" s="115" t="s">
        <v>1665</v>
      </c>
      <c r="C848" s="272" t="s">
        <v>710</v>
      </c>
      <c r="D848" s="21" t="s">
        <v>13946</v>
      </c>
      <c r="E848" s="114" t="str">
        <f t="shared" si="155"/>
        <v>TRANSFORMADOR MARCA:ABB AGCHI/PT137 AGCHI/PT137</v>
      </c>
      <c r="F848" s="21" t="s">
        <v>13947</v>
      </c>
      <c r="G848" s="21" t="s">
        <v>13946</v>
      </c>
      <c r="H848" s="21" t="s">
        <v>977</v>
      </c>
      <c r="I848" s="21" t="s">
        <v>976</v>
      </c>
      <c r="J848" s="21" t="s">
        <v>3012</v>
      </c>
      <c r="K848" s="139" t="s">
        <v>13945</v>
      </c>
      <c r="L848" s="119" t="s">
        <v>13944</v>
      </c>
      <c r="M848" s="21">
        <v>160</v>
      </c>
      <c r="N848" s="21">
        <v>22</v>
      </c>
      <c r="O848" s="21">
        <v>0.4</v>
      </c>
      <c r="P848" s="21">
        <v>3</v>
      </c>
      <c r="Q848" s="21">
        <v>2000</v>
      </c>
      <c r="R848" s="21" t="s">
        <v>15</v>
      </c>
      <c r="S848" s="21" t="s">
        <v>13943</v>
      </c>
      <c r="T848" s="24">
        <v>572</v>
      </c>
      <c r="U848" s="111">
        <v>45</v>
      </c>
      <c r="V848" s="113">
        <f t="shared" si="156"/>
        <v>366.71555555555557</v>
      </c>
      <c r="W848" s="113">
        <f t="shared" si="157"/>
        <v>205.28444444444443</v>
      </c>
      <c r="X848" s="112">
        <f t="shared" si="158"/>
        <v>205284.44444444444</v>
      </c>
      <c r="Y848" s="111"/>
      <c r="Z848" s="110">
        <f t="shared" si="154"/>
        <v>28</v>
      </c>
      <c r="AA848" s="109">
        <f t="shared" si="159"/>
        <v>28.6</v>
      </c>
      <c r="AB848" s="109">
        <f t="shared" si="160"/>
        <v>28600</v>
      </c>
      <c r="AC848" s="108">
        <f t="shared" si="161"/>
        <v>543.4</v>
      </c>
      <c r="AD848" s="107">
        <f t="shared" si="162"/>
        <v>2.2222222222222223E-2</v>
      </c>
      <c r="AE848" s="106">
        <f t="shared" si="163"/>
        <v>12.075555555555555</v>
      </c>
      <c r="AF848" s="105">
        <f t="shared" si="164"/>
        <v>217.35999999999999</v>
      </c>
      <c r="AG848" s="105">
        <f t="shared" si="165"/>
        <v>354.64</v>
      </c>
    </row>
    <row r="849" spans="1:33" s="88" customFormat="1" x14ac:dyDescent="0.35">
      <c r="A849" s="21">
        <v>10141103</v>
      </c>
      <c r="B849" s="162" t="s">
        <v>1665</v>
      </c>
      <c r="C849" s="272" t="s">
        <v>710</v>
      </c>
      <c r="D849" s="142" t="s">
        <v>13942</v>
      </c>
      <c r="E849" s="114" t="str">
        <f t="shared" si="155"/>
        <v>TRANSFORMADOR MARCA:DESTA POWER MATLA PTS 76B PTS 76B</v>
      </c>
      <c r="F849" s="124"/>
      <c r="G849" s="142" t="s">
        <v>13942</v>
      </c>
      <c r="H849" s="124" t="s">
        <v>324</v>
      </c>
      <c r="I849" s="124" t="s">
        <v>3771</v>
      </c>
      <c r="J849" s="124"/>
      <c r="K849" s="142" t="s">
        <v>13941</v>
      </c>
      <c r="L849" s="142" t="s">
        <v>13940</v>
      </c>
      <c r="M849" s="124">
        <v>250</v>
      </c>
      <c r="N849" s="124">
        <v>33</v>
      </c>
      <c r="O849" s="21">
        <v>0.4</v>
      </c>
      <c r="P849" s="124" t="s">
        <v>514</v>
      </c>
      <c r="Q849" s="142">
        <v>2000</v>
      </c>
      <c r="R849" s="124" t="s">
        <v>48</v>
      </c>
      <c r="S849" s="124" t="s">
        <v>13939</v>
      </c>
      <c r="T849" s="24">
        <v>991</v>
      </c>
      <c r="U849" s="111">
        <v>45</v>
      </c>
      <c r="V849" s="113">
        <f t="shared" si="156"/>
        <v>635.3411111111111</v>
      </c>
      <c r="W849" s="113">
        <f t="shared" si="157"/>
        <v>355.6588888888889</v>
      </c>
      <c r="X849" s="112">
        <f t="shared" si="158"/>
        <v>355658.88888888888</v>
      </c>
      <c r="Y849" s="111"/>
      <c r="Z849" s="110">
        <f t="shared" si="154"/>
        <v>28</v>
      </c>
      <c r="AA849" s="109">
        <f t="shared" si="159"/>
        <v>49.550000000000004</v>
      </c>
      <c r="AB849" s="109">
        <f t="shared" si="160"/>
        <v>49550.000000000007</v>
      </c>
      <c r="AC849" s="108">
        <f t="shared" si="161"/>
        <v>941.45</v>
      </c>
      <c r="AD849" s="107">
        <f t="shared" si="162"/>
        <v>2.2222222222222223E-2</v>
      </c>
      <c r="AE849" s="106">
        <f t="shared" si="163"/>
        <v>20.921111111111113</v>
      </c>
      <c r="AF849" s="105">
        <f t="shared" si="164"/>
        <v>376.58</v>
      </c>
      <c r="AG849" s="105">
        <f t="shared" si="165"/>
        <v>614.41999999999996</v>
      </c>
    </row>
    <row r="850" spans="1:33" s="88" customFormat="1" x14ac:dyDescent="0.35">
      <c r="A850" s="21">
        <v>10141103</v>
      </c>
      <c r="B850" s="115" t="s">
        <v>1665</v>
      </c>
      <c r="C850" s="272" t="s">
        <v>710</v>
      </c>
      <c r="D850" s="133" t="s">
        <v>13938</v>
      </c>
      <c r="E850" s="114" t="str">
        <f t="shared" si="155"/>
        <v>TRANSFORMADOR MARCA:Desta Power Malta  PT 135R</v>
      </c>
      <c r="F850" s="57" t="s">
        <v>1217</v>
      </c>
      <c r="G850" s="21"/>
      <c r="H850" s="21" t="s">
        <v>494</v>
      </c>
      <c r="I850" s="21"/>
      <c r="J850" s="21"/>
      <c r="K850" s="133" t="s">
        <v>13937</v>
      </c>
      <c r="L850" s="133" t="s">
        <v>13936</v>
      </c>
      <c r="M850" s="21">
        <v>100</v>
      </c>
      <c r="N850" s="21">
        <v>33</v>
      </c>
      <c r="O850" s="21">
        <v>0.4</v>
      </c>
      <c r="P850" s="124" t="s">
        <v>516</v>
      </c>
      <c r="Q850" s="21">
        <v>2000</v>
      </c>
      <c r="R850" s="21" t="s">
        <v>2412</v>
      </c>
      <c r="S850" s="21" t="s">
        <v>13935</v>
      </c>
      <c r="T850" s="24">
        <v>763</v>
      </c>
      <c r="U850" s="111">
        <v>45</v>
      </c>
      <c r="V850" s="113">
        <f t="shared" si="156"/>
        <v>489.16777777777776</v>
      </c>
      <c r="W850" s="113">
        <f t="shared" si="157"/>
        <v>273.83222222222224</v>
      </c>
      <c r="X850" s="112">
        <f t="shared" si="158"/>
        <v>273832.22222222225</v>
      </c>
      <c r="Y850" s="111"/>
      <c r="Z850" s="110">
        <f t="shared" si="154"/>
        <v>28</v>
      </c>
      <c r="AA850" s="109">
        <f t="shared" si="159"/>
        <v>38.15</v>
      </c>
      <c r="AB850" s="109">
        <f t="shared" si="160"/>
        <v>38150</v>
      </c>
      <c r="AC850" s="108">
        <f t="shared" si="161"/>
        <v>724.85</v>
      </c>
      <c r="AD850" s="107">
        <f t="shared" si="162"/>
        <v>2.2222222222222223E-2</v>
      </c>
      <c r="AE850" s="106">
        <f t="shared" si="163"/>
        <v>16.10777777777778</v>
      </c>
      <c r="AF850" s="105">
        <f t="shared" si="164"/>
        <v>289.94</v>
      </c>
      <c r="AG850" s="105">
        <f t="shared" si="165"/>
        <v>473.06</v>
      </c>
    </row>
    <row r="851" spans="1:33" s="88" customFormat="1" x14ac:dyDescent="0.35">
      <c r="A851" s="21">
        <v>10141103</v>
      </c>
      <c r="B851" s="115" t="s">
        <v>1665</v>
      </c>
      <c r="C851" s="272" t="s">
        <v>710</v>
      </c>
      <c r="D851" s="133" t="s">
        <v>13934</v>
      </c>
      <c r="E851" s="114" t="str">
        <f t="shared" si="155"/>
        <v>TRANSFORMADOR MARCA:ABB  PT 196</v>
      </c>
      <c r="F851" s="57" t="s">
        <v>119</v>
      </c>
      <c r="G851" s="21"/>
      <c r="H851" s="21" t="s">
        <v>494</v>
      </c>
      <c r="I851" s="21"/>
      <c r="J851" s="21"/>
      <c r="K851" s="133" t="s">
        <v>13933</v>
      </c>
      <c r="L851" s="133" t="s">
        <v>13932</v>
      </c>
      <c r="M851" s="21">
        <v>250</v>
      </c>
      <c r="N851" s="21">
        <v>33</v>
      </c>
      <c r="O851" s="21" t="s">
        <v>510</v>
      </c>
      <c r="P851" s="124" t="s">
        <v>516</v>
      </c>
      <c r="Q851" s="21">
        <v>2000</v>
      </c>
      <c r="R851" s="21" t="s">
        <v>15</v>
      </c>
      <c r="S851" s="21" t="s">
        <v>13931</v>
      </c>
      <c r="T851" s="24">
        <v>991</v>
      </c>
      <c r="U851" s="111">
        <v>45</v>
      </c>
      <c r="V851" s="113">
        <f t="shared" si="156"/>
        <v>635.3411111111111</v>
      </c>
      <c r="W851" s="113">
        <f t="shared" si="157"/>
        <v>355.6588888888889</v>
      </c>
      <c r="X851" s="112">
        <f t="shared" si="158"/>
        <v>355658.88888888888</v>
      </c>
      <c r="Y851" s="111"/>
      <c r="Z851" s="110">
        <f t="shared" si="154"/>
        <v>28</v>
      </c>
      <c r="AA851" s="109">
        <f t="shared" si="159"/>
        <v>49.550000000000004</v>
      </c>
      <c r="AB851" s="109">
        <f t="shared" si="160"/>
        <v>49550.000000000007</v>
      </c>
      <c r="AC851" s="108">
        <f t="shared" si="161"/>
        <v>941.45</v>
      </c>
      <c r="AD851" s="107">
        <f t="shared" si="162"/>
        <v>2.2222222222222223E-2</v>
      </c>
      <c r="AE851" s="106">
        <f t="shared" si="163"/>
        <v>20.921111111111113</v>
      </c>
      <c r="AF851" s="105">
        <f t="shared" si="164"/>
        <v>376.58</v>
      </c>
      <c r="AG851" s="105">
        <f t="shared" si="165"/>
        <v>614.41999999999996</v>
      </c>
    </row>
    <row r="852" spans="1:33" s="88" customFormat="1" x14ac:dyDescent="0.35">
      <c r="A852" s="21">
        <v>10141103</v>
      </c>
      <c r="B852" s="115" t="s">
        <v>1665</v>
      </c>
      <c r="C852" s="272" t="s">
        <v>710</v>
      </c>
      <c r="D852" s="133" t="s">
        <v>13930</v>
      </c>
      <c r="E852" s="114" t="str">
        <f t="shared" si="155"/>
        <v>TRANSFORMADOR MARCA:ABB  PT 105</v>
      </c>
      <c r="F852" s="57" t="s">
        <v>2402</v>
      </c>
      <c r="G852" s="21"/>
      <c r="H852" s="21" t="s">
        <v>494</v>
      </c>
      <c r="I852" s="21"/>
      <c r="J852" s="21"/>
      <c r="K852" s="133" t="s">
        <v>13929</v>
      </c>
      <c r="L852" s="133" t="s">
        <v>13928</v>
      </c>
      <c r="M852" s="21">
        <v>500</v>
      </c>
      <c r="N852" s="21">
        <v>33</v>
      </c>
      <c r="O852" s="21" t="s">
        <v>510</v>
      </c>
      <c r="P852" s="124" t="s">
        <v>516</v>
      </c>
      <c r="Q852" s="21">
        <v>2000</v>
      </c>
      <c r="R852" s="21" t="s">
        <v>15</v>
      </c>
      <c r="S852" s="21" t="s">
        <v>13927</v>
      </c>
      <c r="T852" s="116">
        <v>1200</v>
      </c>
      <c r="U852" s="111">
        <v>45</v>
      </c>
      <c r="V852" s="113">
        <f t="shared" si="156"/>
        <v>769.33333333333337</v>
      </c>
      <c r="W852" s="113">
        <f t="shared" si="157"/>
        <v>430.66666666666663</v>
      </c>
      <c r="X852" s="112">
        <f t="shared" si="158"/>
        <v>430666.66666666663</v>
      </c>
      <c r="Y852" s="111"/>
      <c r="Z852" s="110">
        <f t="shared" si="154"/>
        <v>28</v>
      </c>
      <c r="AA852" s="109">
        <f t="shared" si="159"/>
        <v>60</v>
      </c>
      <c r="AB852" s="109">
        <f t="shared" si="160"/>
        <v>60000</v>
      </c>
      <c r="AC852" s="108">
        <f t="shared" si="161"/>
        <v>1140</v>
      </c>
      <c r="AD852" s="107">
        <f t="shared" si="162"/>
        <v>2.2222222222222223E-2</v>
      </c>
      <c r="AE852" s="106">
        <f t="shared" si="163"/>
        <v>25.333333333333336</v>
      </c>
      <c r="AF852" s="105">
        <f t="shared" si="164"/>
        <v>455.99999999999994</v>
      </c>
      <c r="AG852" s="105">
        <f t="shared" si="165"/>
        <v>744</v>
      </c>
    </row>
    <row r="853" spans="1:33" s="88" customFormat="1" x14ac:dyDescent="0.35">
      <c r="A853" s="21">
        <v>10141103</v>
      </c>
      <c r="B853" s="115" t="s">
        <v>1665</v>
      </c>
      <c r="C853" s="272" t="s">
        <v>710</v>
      </c>
      <c r="D853" s="21" t="s">
        <v>13926</v>
      </c>
      <c r="E853" s="114" t="str">
        <f t="shared" si="155"/>
        <v>TRANSFORMADOR MARCA:ABB  PTS 494</v>
      </c>
      <c r="F853" s="57" t="s">
        <v>2402</v>
      </c>
      <c r="G853" s="21"/>
      <c r="H853" s="21" t="s">
        <v>494</v>
      </c>
      <c r="I853" s="21"/>
      <c r="J853" s="21"/>
      <c r="K853" s="133" t="s">
        <v>13925</v>
      </c>
      <c r="L853" s="133" t="s">
        <v>13924</v>
      </c>
      <c r="M853" s="21">
        <v>250</v>
      </c>
      <c r="N853" s="21">
        <v>33</v>
      </c>
      <c r="O853" s="21" t="s">
        <v>510</v>
      </c>
      <c r="P853" s="124" t="s">
        <v>516</v>
      </c>
      <c r="Q853" s="21">
        <v>2000</v>
      </c>
      <c r="R853" s="21" t="s">
        <v>15</v>
      </c>
      <c r="S853" s="21" t="s">
        <v>13923</v>
      </c>
      <c r="T853" s="116">
        <v>991</v>
      </c>
      <c r="U853" s="111">
        <v>45</v>
      </c>
      <c r="V853" s="113">
        <f t="shared" si="156"/>
        <v>635.3411111111111</v>
      </c>
      <c r="W853" s="113">
        <f t="shared" si="157"/>
        <v>355.6588888888889</v>
      </c>
      <c r="X853" s="112">
        <f t="shared" si="158"/>
        <v>355658.88888888888</v>
      </c>
      <c r="Y853" s="111"/>
      <c r="Z853" s="110">
        <f t="shared" si="154"/>
        <v>28</v>
      </c>
      <c r="AA853" s="109">
        <f t="shared" si="159"/>
        <v>49.550000000000004</v>
      </c>
      <c r="AB853" s="109">
        <f t="shared" si="160"/>
        <v>49550.000000000007</v>
      </c>
      <c r="AC853" s="108">
        <f t="shared" si="161"/>
        <v>941.45</v>
      </c>
      <c r="AD853" s="107">
        <f t="shared" si="162"/>
        <v>2.2222222222222223E-2</v>
      </c>
      <c r="AE853" s="106">
        <f t="shared" si="163"/>
        <v>20.921111111111113</v>
      </c>
      <c r="AF853" s="105">
        <f t="shared" si="164"/>
        <v>376.58</v>
      </c>
      <c r="AG853" s="105">
        <f t="shared" si="165"/>
        <v>614.41999999999996</v>
      </c>
    </row>
    <row r="854" spans="1:33" s="88" customFormat="1" x14ac:dyDescent="0.35">
      <c r="A854" s="21">
        <v>10141103</v>
      </c>
      <c r="B854" s="115" t="s">
        <v>1665</v>
      </c>
      <c r="C854" s="272" t="s">
        <v>710</v>
      </c>
      <c r="D854" s="21" t="s">
        <v>13922</v>
      </c>
      <c r="E854" s="114" t="str">
        <f t="shared" si="155"/>
        <v>TRANSFORMADOR MARCA:ABB  PTS 260</v>
      </c>
      <c r="F854" s="57" t="s">
        <v>2402</v>
      </c>
      <c r="G854" s="21"/>
      <c r="H854" s="21" t="s">
        <v>494</v>
      </c>
      <c r="I854" s="21"/>
      <c r="J854" s="21"/>
      <c r="K854" s="182" t="s">
        <v>13921</v>
      </c>
      <c r="L854" s="133" t="s">
        <v>13920</v>
      </c>
      <c r="M854" s="21">
        <v>100</v>
      </c>
      <c r="N854" s="21">
        <v>33</v>
      </c>
      <c r="O854" s="21" t="s">
        <v>510</v>
      </c>
      <c r="P854" s="124" t="s">
        <v>516</v>
      </c>
      <c r="Q854" s="21">
        <v>2000</v>
      </c>
      <c r="R854" s="21" t="s">
        <v>15</v>
      </c>
      <c r="S854" s="21" t="s">
        <v>13919</v>
      </c>
      <c r="T854" s="116">
        <v>763</v>
      </c>
      <c r="U854" s="111">
        <v>45</v>
      </c>
      <c r="V854" s="113">
        <f t="shared" si="156"/>
        <v>489.16777777777776</v>
      </c>
      <c r="W854" s="113">
        <f t="shared" si="157"/>
        <v>273.83222222222224</v>
      </c>
      <c r="X854" s="112">
        <f t="shared" si="158"/>
        <v>273832.22222222225</v>
      </c>
      <c r="Y854" s="111"/>
      <c r="Z854" s="110">
        <f t="shared" si="154"/>
        <v>28</v>
      </c>
      <c r="AA854" s="109">
        <f t="shared" si="159"/>
        <v>38.15</v>
      </c>
      <c r="AB854" s="109">
        <f t="shared" si="160"/>
        <v>38150</v>
      </c>
      <c r="AC854" s="108">
        <f t="shared" si="161"/>
        <v>724.85</v>
      </c>
      <c r="AD854" s="107">
        <f t="shared" si="162"/>
        <v>2.2222222222222223E-2</v>
      </c>
      <c r="AE854" s="106">
        <f t="shared" si="163"/>
        <v>16.10777777777778</v>
      </c>
      <c r="AF854" s="105">
        <f t="shared" si="164"/>
        <v>289.94</v>
      </c>
      <c r="AG854" s="105">
        <f t="shared" si="165"/>
        <v>473.06</v>
      </c>
    </row>
    <row r="855" spans="1:33" s="88" customFormat="1" x14ac:dyDescent="0.35">
      <c r="A855" s="21">
        <v>10141103</v>
      </c>
      <c r="B855" s="115" t="s">
        <v>1665</v>
      </c>
      <c r="C855" s="272" t="s">
        <v>710</v>
      </c>
      <c r="D855" s="133" t="s">
        <v>13918</v>
      </c>
      <c r="E855" s="114" t="str">
        <f t="shared" si="155"/>
        <v>TRANSFORMADOR MARCA:Desta Power Malta  PT 137R</v>
      </c>
      <c r="F855" s="57" t="s">
        <v>2390</v>
      </c>
      <c r="G855" s="21"/>
      <c r="H855" s="21" t="s">
        <v>494</v>
      </c>
      <c r="I855" s="21"/>
      <c r="J855" s="21"/>
      <c r="K855" s="133" t="s">
        <v>13917</v>
      </c>
      <c r="L855" s="133" t="s">
        <v>13916</v>
      </c>
      <c r="M855" s="21">
        <v>400</v>
      </c>
      <c r="N855" s="21">
        <v>33</v>
      </c>
      <c r="O855" s="21" t="s">
        <v>510</v>
      </c>
      <c r="P855" s="124" t="s">
        <v>516</v>
      </c>
      <c r="Q855" s="21">
        <v>2000</v>
      </c>
      <c r="R855" s="21" t="s">
        <v>2412</v>
      </c>
      <c r="S855" s="21" t="s">
        <v>13915</v>
      </c>
      <c r="T855" s="116">
        <v>1039</v>
      </c>
      <c r="U855" s="111">
        <v>45</v>
      </c>
      <c r="V855" s="113">
        <f t="shared" si="156"/>
        <v>666.11444444444442</v>
      </c>
      <c r="W855" s="113">
        <f t="shared" si="157"/>
        <v>372.88555555555558</v>
      </c>
      <c r="X855" s="112">
        <f t="shared" si="158"/>
        <v>372885.55555555556</v>
      </c>
      <c r="Y855" s="111"/>
      <c r="Z855" s="110">
        <f t="shared" si="154"/>
        <v>28</v>
      </c>
      <c r="AA855" s="109">
        <f t="shared" si="159"/>
        <v>51.95</v>
      </c>
      <c r="AB855" s="109">
        <f t="shared" si="160"/>
        <v>51950</v>
      </c>
      <c r="AC855" s="108">
        <f t="shared" si="161"/>
        <v>987.05</v>
      </c>
      <c r="AD855" s="107">
        <f t="shared" si="162"/>
        <v>2.2222222222222223E-2</v>
      </c>
      <c r="AE855" s="106">
        <f t="shared" si="163"/>
        <v>21.934444444444445</v>
      </c>
      <c r="AF855" s="105">
        <f t="shared" si="164"/>
        <v>394.82000000000005</v>
      </c>
      <c r="AG855" s="105">
        <f t="shared" si="165"/>
        <v>644.17999999999995</v>
      </c>
    </row>
    <row r="856" spans="1:33" s="88" customFormat="1" x14ac:dyDescent="0.35">
      <c r="A856" s="21">
        <v>10141103</v>
      </c>
      <c r="B856" s="115" t="s">
        <v>1665</v>
      </c>
      <c r="C856" s="272" t="s">
        <v>710</v>
      </c>
      <c r="D856" s="133" t="s">
        <v>13914</v>
      </c>
      <c r="E856" s="114" t="str">
        <f t="shared" si="155"/>
        <v>TRANSFORMADOR MARCA:Desta Power Malta  PT 675</v>
      </c>
      <c r="F856" s="57" t="s">
        <v>2381</v>
      </c>
      <c r="G856" s="21"/>
      <c r="H856" s="21" t="s">
        <v>494</v>
      </c>
      <c r="I856" s="21"/>
      <c r="J856" s="21"/>
      <c r="K856" s="133" t="s">
        <v>13913</v>
      </c>
      <c r="L856" s="133" t="s">
        <v>13912</v>
      </c>
      <c r="M856" s="21">
        <v>160</v>
      </c>
      <c r="N856" s="21">
        <v>33</v>
      </c>
      <c r="O856" s="21" t="s">
        <v>510</v>
      </c>
      <c r="P856" s="124" t="s">
        <v>516</v>
      </c>
      <c r="Q856" s="21">
        <v>2000</v>
      </c>
      <c r="R856" s="21" t="s">
        <v>2412</v>
      </c>
      <c r="S856" s="21" t="s">
        <v>13737</v>
      </c>
      <c r="T856" s="116">
        <v>991</v>
      </c>
      <c r="U856" s="111">
        <v>45</v>
      </c>
      <c r="V856" s="113">
        <f t="shared" si="156"/>
        <v>635.3411111111111</v>
      </c>
      <c r="W856" s="113">
        <f t="shared" si="157"/>
        <v>355.6588888888889</v>
      </c>
      <c r="X856" s="112">
        <f t="shared" si="158"/>
        <v>355658.88888888888</v>
      </c>
      <c r="Y856" s="111"/>
      <c r="Z856" s="110">
        <f t="shared" si="154"/>
        <v>28</v>
      </c>
      <c r="AA856" s="109">
        <f t="shared" si="159"/>
        <v>49.550000000000004</v>
      </c>
      <c r="AB856" s="109">
        <f t="shared" si="160"/>
        <v>49550.000000000007</v>
      </c>
      <c r="AC856" s="108">
        <f t="shared" si="161"/>
        <v>941.45</v>
      </c>
      <c r="AD856" s="107">
        <f t="shared" si="162"/>
        <v>2.2222222222222223E-2</v>
      </c>
      <c r="AE856" s="106">
        <f t="shared" si="163"/>
        <v>20.921111111111113</v>
      </c>
      <c r="AF856" s="105">
        <f t="shared" si="164"/>
        <v>376.58</v>
      </c>
      <c r="AG856" s="105">
        <f t="shared" si="165"/>
        <v>614.41999999999996</v>
      </c>
    </row>
    <row r="857" spans="1:33" s="88" customFormat="1" x14ac:dyDescent="0.35">
      <c r="A857" s="21">
        <v>10141103</v>
      </c>
      <c r="B857" s="115" t="s">
        <v>1665</v>
      </c>
      <c r="C857" s="272" t="s">
        <v>710</v>
      </c>
      <c r="D857" s="133" t="s">
        <v>13911</v>
      </c>
      <c r="E857" s="114" t="str">
        <f t="shared" si="155"/>
        <v>TRANSFORMADOR MARCA:Efacec  PT 674</v>
      </c>
      <c r="F857" s="57" t="s">
        <v>2381</v>
      </c>
      <c r="G857" s="21"/>
      <c r="H857" s="21" t="s">
        <v>494</v>
      </c>
      <c r="I857" s="21"/>
      <c r="J857" s="21"/>
      <c r="K857" s="133" t="s">
        <v>13910</v>
      </c>
      <c r="L857" s="133" t="s">
        <v>13909</v>
      </c>
      <c r="M857" s="21">
        <v>100</v>
      </c>
      <c r="N857" s="21">
        <v>33</v>
      </c>
      <c r="O857" s="21" t="s">
        <v>510</v>
      </c>
      <c r="P857" s="124" t="s">
        <v>516</v>
      </c>
      <c r="Q857" s="21">
        <v>2000</v>
      </c>
      <c r="R857" s="21" t="s">
        <v>535</v>
      </c>
      <c r="S857" s="21" t="s">
        <v>332</v>
      </c>
      <c r="T857" s="116">
        <v>763</v>
      </c>
      <c r="U857" s="111">
        <v>45</v>
      </c>
      <c r="V857" s="113">
        <f t="shared" si="156"/>
        <v>489.16777777777776</v>
      </c>
      <c r="W857" s="113">
        <f t="shared" si="157"/>
        <v>273.83222222222224</v>
      </c>
      <c r="X857" s="112">
        <f t="shared" si="158"/>
        <v>273832.22222222225</v>
      </c>
      <c r="Y857" s="111"/>
      <c r="Z857" s="110">
        <f t="shared" si="154"/>
        <v>28</v>
      </c>
      <c r="AA857" s="109">
        <f t="shared" si="159"/>
        <v>38.15</v>
      </c>
      <c r="AB857" s="109">
        <f t="shared" si="160"/>
        <v>38150</v>
      </c>
      <c r="AC857" s="108">
        <f t="shared" si="161"/>
        <v>724.85</v>
      </c>
      <c r="AD857" s="107">
        <f t="shared" si="162"/>
        <v>2.2222222222222223E-2</v>
      </c>
      <c r="AE857" s="106">
        <f t="shared" si="163"/>
        <v>16.10777777777778</v>
      </c>
      <c r="AF857" s="105">
        <f t="shared" si="164"/>
        <v>289.94</v>
      </c>
      <c r="AG857" s="105">
        <f t="shared" si="165"/>
        <v>473.06</v>
      </c>
    </row>
    <row r="858" spans="1:33" s="88" customFormat="1" x14ac:dyDescent="0.35">
      <c r="A858" s="21">
        <v>10141103</v>
      </c>
      <c r="B858" s="115" t="s">
        <v>1665</v>
      </c>
      <c r="C858" s="272" t="s">
        <v>710</v>
      </c>
      <c r="D858" s="133" t="s">
        <v>13130</v>
      </c>
      <c r="E858" s="114" t="str">
        <f t="shared" si="155"/>
        <v>TRANSFORMADOR MARCA:Tusco Trafo  PT 45 RE</v>
      </c>
      <c r="F858" s="57" t="s">
        <v>2359</v>
      </c>
      <c r="G858" s="21"/>
      <c r="H858" s="21" t="s">
        <v>1695</v>
      </c>
      <c r="I858" s="21"/>
      <c r="J858" s="21"/>
      <c r="K858" s="133" t="s">
        <v>13908</v>
      </c>
      <c r="L858" s="133" t="s">
        <v>13907</v>
      </c>
      <c r="M858" s="21">
        <v>100</v>
      </c>
      <c r="N858" s="21">
        <v>33</v>
      </c>
      <c r="O858" s="21" t="s">
        <v>510</v>
      </c>
      <c r="P858" s="124" t="s">
        <v>516</v>
      </c>
      <c r="Q858" s="21">
        <v>2000</v>
      </c>
      <c r="R858" s="21" t="s">
        <v>7537</v>
      </c>
      <c r="S858" s="21">
        <v>487854</v>
      </c>
      <c r="T858" s="116">
        <v>763</v>
      </c>
      <c r="U858" s="111">
        <v>45</v>
      </c>
      <c r="V858" s="113">
        <f t="shared" si="156"/>
        <v>489.16777777777776</v>
      </c>
      <c r="W858" s="113">
        <f t="shared" si="157"/>
        <v>273.83222222222224</v>
      </c>
      <c r="X858" s="112">
        <f t="shared" si="158"/>
        <v>273832.22222222225</v>
      </c>
      <c r="Y858" s="111"/>
      <c r="Z858" s="110">
        <f t="shared" si="154"/>
        <v>28</v>
      </c>
      <c r="AA858" s="109">
        <f t="shared" si="159"/>
        <v>38.15</v>
      </c>
      <c r="AB858" s="109">
        <f t="shared" si="160"/>
        <v>38150</v>
      </c>
      <c r="AC858" s="108">
        <f t="shared" si="161"/>
        <v>724.85</v>
      </c>
      <c r="AD858" s="107">
        <f t="shared" si="162"/>
        <v>2.2222222222222223E-2</v>
      </c>
      <c r="AE858" s="106">
        <f t="shared" si="163"/>
        <v>16.10777777777778</v>
      </c>
      <c r="AF858" s="105">
        <f t="shared" si="164"/>
        <v>289.94</v>
      </c>
      <c r="AG858" s="105">
        <f t="shared" si="165"/>
        <v>473.06</v>
      </c>
    </row>
    <row r="859" spans="1:33" s="88" customFormat="1" x14ac:dyDescent="0.35">
      <c r="A859" s="21">
        <v>10141103</v>
      </c>
      <c r="B859" s="115" t="s">
        <v>1665</v>
      </c>
      <c r="C859" s="272" t="s">
        <v>710</v>
      </c>
      <c r="D859" s="21" t="s">
        <v>13905</v>
      </c>
      <c r="E859" s="114" t="str">
        <f t="shared" si="155"/>
        <v>TRANSFORMADOR MARCA:EFACEC AGXX/PTS0022 AGXX/PTS0022</v>
      </c>
      <c r="F859" s="21" t="s">
        <v>13906</v>
      </c>
      <c r="G859" s="21" t="s">
        <v>13905</v>
      </c>
      <c r="H859" s="21" t="s">
        <v>2180</v>
      </c>
      <c r="I859" s="21" t="s">
        <v>2113</v>
      </c>
      <c r="J859" s="21"/>
      <c r="K859" s="61" t="s">
        <v>13904</v>
      </c>
      <c r="L859" s="61" t="s">
        <v>13903</v>
      </c>
      <c r="M859" s="61">
        <v>315</v>
      </c>
      <c r="N859" s="121">
        <v>33</v>
      </c>
      <c r="O859" s="61">
        <v>0.4</v>
      </c>
      <c r="P859" s="61">
        <v>3</v>
      </c>
      <c r="Q859" s="121">
        <v>2000</v>
      </c>
      <c r="R859" s="121" t="s">
        <v>27</v>
      </c>
      <c r="S859" s="121" t="s">
        <v>13902</v>
      </c>
      <c r="T859" s="116">
        <v>1039</v>
      </c>
      <c r="U859" s="111">
        <v>45</v>
      </c>
      <c r="V859" s="113">
        <f t="shared" si="156"/>
        <v>666.11444444444442</v>
      </c>
      <c r="W859" s="113">
        <f t="shared" si="157"/>
        <v>372.88555555555558</v>
      </c>
      <c r="X859" s="112">
        <f t="shared" si="158"/>
        <v>372885.55555555556</v>
      </c>
      <c r="Y859" s="111"/>
      <c r="Z859" s="110">
        <f t="shared" si="154"/>
        <v>28</v>
      </c>
      <c r="AA859" s="109">
        <f t="shared" si="159"/>
        <v>51.95</v>
      </c>
      <c r="AB859" s="109">
        <f t="shared" si="160"/>
        <v>51950</v>
      </c>
      <c r="AC859" s="108">
        <f t="shared" si="161"/>
        <v>987.05</v>
      </c>
      <c r="AD859" s="107">
        <f t="shared" si="162"/>
        <v>2.2222222222222223E-2</v>
      </c>
      <c r="AE859" s="106">
        <f t="shared" si="163"/>
        <v>21.934444444444445</v>
      </c>
      <c r="AF859" s="105">
        <f t="shared" si="164"/>
        <v>394.82000000000005</v>
      </c>
      <c r="AG859" s="105">
        <f t="shared" si="165"/>
        <v>644.17999999999995</v>
      </c>
    </row>
    <row r="860" spans="1:33" s="88" customFormat="1" x14ac:dyDescent="0.35">
      <c r="A860" s="21">
        <v>10141103</v>
      </c>
      <c r="B860" s="115" t="s">
        <v>1665</v>
      </c>
      <c r="C860" s="272" t="s">
        <v>710</v>
      </c>
      <c r="D860" s="21" t="s">
        <v>13900</v>
      </c>
      <c r="E860" s="114" t="str">
        <f t="shared" si="155"/>
        <v>TRANSFORMADOR MARCA:EFACEC AGXX/PTS0074 AGXX/PTS0074</v>
      </c>
      <c r="F860" s="61" t="s">
        <v>13901</v>
      </c>
      <c r="G860" s="21" t="s">
        <v>13900</v>
      </c>
      <c r="H860" s="21" t="s">
        <v>2113</v>
      </c>
      <c r="I860" s="21" t="s">
        <v>2113</v>
      </c>
      <c r="J860" s="21"/>
      <c r="K860" s="121" t="s">
        <v>13899</v>
      </c>
      <c r="L860" s="121" t="s">
        <v>13898</v>
      </c>
      <c r="M860" s="61">
        <v>160</v>
      </c>
      <c r="N860" s="121">
        <v>11</v>
      </c>
      <c r="O860" s="61">
        <v>0.4</v>
      </c>
      <c r="P860" s="61">
        <v>3</v>
      </c>
      <c r="Q860" s="121">
        <v>2000</v>
      </c>
      <c r="R860" s="121" t="s">
        <v>27</v>
      </c>
      <c r="S860" s="121" t="s">
        <v>3404</v>
      </c>
      <c r="T860" s="116">
        <v>572</v>
      </c>
      <c r="U860" s="111">
        <v>45</v>
      </c>
      <c r="V860" s="113">
        <f t="shared" si="156"/>
        <v>366.71555555555557</v>
      </c>
      <c r="W860" s="113">
        <f t="shared" si="157"/>
        <v>205.28444444444443</v>
      </c>
      <c r="X860" s="112">
        <f t="shared" si="158"/>
        <v>205284.44444444444</v>
      </c>
      <c r="Y860" s="111"/>
      <c r="Z860" s="110">
        <f t="shared" si="154"/>
        <v>28</v>
      </c>
      <c r="AA860" s="109">
        <f t="shared" si="159"/>
        <v>28.6</v>
      </c>
      <c r="AB860" s="109">
        <f t="shared" si="160"/>
        <v>28600</v>
      </c>
      <c r="AC860" s="108">
        <f t="shared" si="161"/>
        <v>543.4</v>
      </c>
      <c r="AD860" s="107">
        <f t="shared" si="162"/>
        <v>2.2222222222222223E-2</v>
      </c>
      <c r="AE860" s="106">
        <f t="shared" si="163"/>
        <v>12.075555555555555</v>
      </c>
      <c r="AF860" s="105">
        <f t="shared" si="164"/>
        <v>217.35999999999999</v>
      </c>
      <c r="AG860" s="105">
        <f t="shared" si="165"/>
        <v>354.64</v>
      </c>
    </row>
    <row r="861" spans="1:33" s="88" customFormat="1" x14ac:dyDescent="0.35">
      <c r="A861" s="21">
        <v>10141103</v>
      </c>
      <c r="B861" s="115" t="s">
        <v>1665</v>
      </c>
      <c r="C861" s="272" t="s">
        <v>710</v>
      </c>
      <c r="D861" s="21" t="s">
        <v>13896</v>
      </c>
      <c r="E861" s="114" t="str">
        <f t="shared" si="155"/>
        <v>TRANSFORMADOR MARCA:GEC P. DISTRIBUITION AGXX/PTS0075 AGXX/PTS0075</v>
      </c>
      <c r="F861" s="187" t="s">
        <v>13897</v>
      </c>
      <c r="G861" s="21" t="s">
        <v>13896</v>
      </c>
      <c r="H861" s="21" t="s">
        <v>2113</v>
      </c>
      <c r="I861" s="21" t="s">
        <v>2113</v>
      </c>
      <c r="J861" s="21"/>
      <c r="K861" s="190" t="s">
        <v>13895</v>
      </c>
      <c r="L861" s="190" t="s">
        <v>13894</v>
      </c>
      <c r="M861" s="187">
        <v>160</v>
      </c>
      <c r="N861" s="121">
        <v>11</v>
      </c>
      <c r="O861" s="61">
        <v>0.4</v>
      </c>
      <c r="P861" s="61">
        <v>3</v>
      </c>
      <c r="Q861" s="121">
        <v>2000</v>
      </c>
      <c r="R861" s="121" t="s">
        <v>13893</v>
      </c>
      <c r="S861" s="121" t="s">
        <v>13892</v>
      </c>
      <c r="T861" s="116">
        <v>572</v>
      </c>
      <c r="U861" s="111">
        <v>45</v>
      </c>
      <c r="V861" s="113">
        <f t="shared" si="156"/>
        <v>366.71555555555557</v>
      </c>
      <c r="W861" s="113">
        <f t="shared" si="157"/>
        <v>205.28444444444443</v>
      </c>
      <c r="X861" s="112">
        <f t="shared" si="158"/>
        <v>205284.44444444444</v>
      </c>
      <c r="Y861" s="111"/>
      <c r="Z861" s="110">
        <f t="shared" si="154"/>
        <v>28</v>
      </c>
      <c r="AA861" s="109">
        <f t="shared" si="159"/>
        <v>28.6</v>
      </c>
      <c r="AB861" s="109">
        <f t="shared" si="160"/>
        <v>28600</v>
      </c>
      <c r="AC861" s="108">
        <f t="shared" si="161"/>
        <v>543.4</v>
      </c>
      <c r="AD861" s="107">
        <f t="shared" si="162"/>
        <v>2.2222222222222223E-2</v>
      </c>
      <c r="AE861" s="106">
        <f t="shared" si="163"/>
        <v>12.075555555555555</v>
      </c>
      <c r="AF861" s="105">
        <f t="shared" si="164"/>
        <v>217.35999999999999</v>
      </c>
      <c r="AG861" s="105">
        <f t="shared" si="165"/>
        <v>354.64</v>
      </c>
    </row>
    <row r="862" spans="1:33" s="88" customFormat="1" x14ac:dyDescent="0.35">
      <c r="A862" s="21">
        <v>10141103</v>
      </c>
      <c r="B862" s="115" t="s">
        <v>1665</v>
      </c>
      <c r="C862" s="272" t="s">
        <v>710</v>
      </c>
      <c r="D862" s="21" t="s">
        <v>13890</v>
      </c>
      <c r="E862" s="114" t="str">
        <f t="shared" si="155"/>
        <v>TRANSFORMADOR MARCA:ACTOM AGXX/TPS0076 AGXX/TPS0076</v>
      </c>
      <c r="F862" s="187" t="s">
        <v>13891</v>
      </c>
      <c r="G862" s="21" t="s">
        <v>13890</v>
      </c>
      <c r="H862" s="21" t="s">
        <v>2113</v>
      </c>
      <c r="I862" s="21" t="s">
        <v>2113</v>
      </c>
      <c r="J862" s="21"/>
      <c r="K862" s="190" t="s">
        <v>13889</v>
      </c>
      <c r="L862" s="190" t="s">
        <v>13888</v>
      </c>
      <c r="M862" s="187">
        <v>200</v>
      </c>
      <c r="N862" s="121">
        <v>11</v>
      </c>
      <c r="O862" s="61">
        <v>0.4</v>
      </c>
      <c r="P862" s="61">
        <v>3</v>
      </c>
      <c r="Q862" s="121">
        <v>2000</v>
      </c>
      <c r="R862" s="121" t="s">
        <v>859</v>
      </c>
      <c r="S862" s="121">
        <v>138561</v>
      </c>
      <c r="T862" s="116">
        <v>572</v>
      </c>
      <c r="U862" s="111">
        <v>45</v>
      </c>
      <c r="V862" s="113">
        <f t="shared" si="156"/>
        <v>366.71555555555557</v>
      </c>
      <c r="W862" s="113">
        <f t="shared" si="157"/>
        <v>205.28444444444443</v>
      </c>
      <c r="X862" s="112">
        <f t="shared" si="158"/>
        <v>205284.44444444444</v>
      </c>
      <c r="Y862" s="111"/>
      <c r="Z862" s="110">
        <f t="shared" si="154"/>
        <v>28</v>
      </c>
      <c r="AA862" s="109">
        <f t="shared" si="159"/>
        <v>28.6</v>
      </c>
      <c r="AB862" s="109">
        <f t="shared" si="160"/>
        <v>28600</v>
      </c>
      <c r="AC862" s="108">
        <f t="shared" si="161"/>
        <v>543.4</v>
      </c>
      <c r="AD862" s="107">
        <f t="shared" si="162"/>
        <v>2.2222222222222223E-2</v>
      </c>
      <c r="AE862" s="106">
        <f t="shared" si="163"/>
        <v>12.075555555555555</v>
      </c>
      <c r="AF862" s="105">
        <f t="shared" si="164"/>
        <v>217.35999999999999</v>
      </c>
      <c r="AG862" s="105">
        <f t="shared" si="165"/>
        <v>354.64</v>
      </c>
    </row>
    <row r="863" spans="1:33" s="88" customFormat="1" x14ac:dyDescent="0.35">
      <c r="A863" s="21">
        <v>10141103</v>
      </c>
      <c r="B863" s="115" t="s">
        <v>1665</v>
      </c>
      <c r="C863" s="272" t="s">
        <v>710</v>
      </c>
      <c r="D863" s="21" t="s">
        <v>13886</v>
      </c>
      <c r="E863" s="114" t="str">
        <f t="shared" si="155"/>
        <v>TRANSFORMADOR MARCA:ALSTOM AGXX/PTS0085 AGXX/PTS0085</v>
      </c>
      <c r="F863" s="61" t="s">
        <v>13887</v>
      </c>
      <c r="G863" s="21" t="s">
        <v>13886</v>
      </c>
      <c r="H863" s="21" t="s">
        <v>2113</v>
      </c>
      <c r="I863" s="21" t="s">
        <v>2113</v>
      </c>
      <c r="J863" s="21"/>
      <c r="K863" s="121" t="s">
        <v>13885</v>
      </c>
      <c r="L863" s="121" t="s">
        <v>13884</v>
      </c>
      <c r="M863" s="61">
        <v>200</v>
      </c>
      <c r="N863" s="121">
        <v>11</v>
      </c>
      <c r="O863" s="61">
        <v>0.4</v>
      </c>
      <c r="P863" s="61">
        <v>3</v>
      </c>
      <c r="Q863" s="121">
        <v>2000</v>
      </c>
      <c r="R863" s="121" t="s">
        <v>4</v>
      </c>
      <c r="S863" s="121" t="s">
        <v>3404</v>
      </c>
      <c r="T863" s="116">
        <v>572</v>
      </c>
      <c r="U863" s="111">
        <v>45</v>
      </c>
      <c r="V863" s="113">
        <f t="shared" si="156"/>
        <v>366.71555555555557</v>
      </c>
      <c r="W863" s="113">
        <f t="shared" si="157"/>
        <v>205.28444444444443</v>
      </c>
      <c r="X863" s="112">
        <f t="shared" si="158"/>
        <v>205284.44444444444</v>
      </c>
      <c r="Y863" s="111"/>
      <c r="Z863" s="110">
        <f t="shared" si="154"/>
        <v>28</v>
      </c>
      <c r="AA863" s="109">
        <f t="shared" si="159"/>
        <v>28.6</v>
      </c>
      <c r="AB863" s="109">
        <f t="shared" si="160"/>
        <v>28600</v>
      </c>
      <c r="AC863" s="108">
        <f t="shared" si="161"/>
        <v>543.4</v>
      </c>
      <c r="AD863" s="107">
        <f t="shared" si="162"/>
        <v>2.2222222222222223E-2</v>
      </c>
      <c r="AE863" s="106">
        <f t="shared" si="163"/>
        <v>12.075555555555555</v>
      </c>
      <c r="AF863" s="105">
        <f t="shared" si="164"/>
        <v>217.35999999999999</v>
      </c>
      <c r="AG863" s="105">
        <f t="shared" si="165"/>
        <v>354.64</v>
      </c>
    </row>
    <row r="864" spans="1:33" s="88" customFormat="1" x14ac:dyDescent="0.35">
      <c r="A864" s="21">
        <v>10141103</v>
      </c>
      <c r="B864" s="115" t="s">
        <v>1665</v>
      </c>
      <c r="C864" s="272" t="s">
        <v>710</v>
      </c>
      <c r="D864" s="21" t="s">
        <v>13882</v>
      </c>
      <c r="E864" s="114" t="str">
        <f t="shared" si="155"/>
        <v>TRANSFORMADOR MARCA:REVIVE AGXX/PTS0088 AGXX/PTS0088</v>
      </c>
      <c r="F864" s="61" t="s">
        <v>13883</v>
      </c>
      <c r="G864" s="21" t="s">
        <v>13882</v>
      </c>
      <c r="H864" s="21" t="s">
        <v>2113</v>
      </c>
      <c r="I864" s="21" t="s">
        <v>2113</v>
      </c>
      <c r="J864" s="21"/>
      <c r="K864" s="121" t="s">
        <v>13881</v>
      </c>
      <c r="L864" s="121" t="s">
        <v>13880</v>
      </c>
      <c r="M864" s="61">
        <v>200</v>
      </c>
      <c r="N864" s="121">
        <v>11</v>
      </c>
      <c r="O864" s="61">
        <v>0.4</v>
      </c>
      <c r="P864" s="61">
        <v>3</v>
      </c>
      <c r="Q864" s="121">
        <v>2000</v>
      </c>
      <c r="R864" s="121" t="s">
        <v>1097</v>
      </c>
      <c r="S864" s="121" t="s">
        <v>13879</v>
      </c>
      <c r="T864" s="116">
        <v>572</v>
      </c>
      <c r="U864" s="111">
        <v>45</v>
      </c>
      <c r="V864" s="113">
        <f t="shared" si="156"/>
        <v>366.71555555555557</v>
      </c>
      <c r="W864" s="113">
        <f t="shared" si="157"/>
        <v>205.28444444444443</v>
      </c>
      <c r="X864" s="112">
        <f t="shared" si="158"/>
        <v>205284.44444444444</v>
      </c>
      <c r="Y864" s="111"/>
      <c r="Z864" s="110">
        <f t="shared" si="154"/>
        <v>28</v>
      </c>
      <c r="AA864" s="109">
        <f t="shared" si="159"/>
        <v>28.6</v>
      </c>
      <c r="AB864" s="109">
        <f t="shared" si="160"/>
        <v>28600</v>
      </c>
      <c r="AC864" s="108">
        <f t="shared" si="161"/>
        <v>543.4</v>
      </c>
      <c r="AD864" s="107">
        <f t="shared" si="162"/>
        <v>2.2222222222222223E-2</v>
      </c>
      <c r="AE864" s="106">
        <f t="shared" si="163"/>
        <v>12.075555555555555</v>
      </c>
      <c r="AF864" s="105">
        <f t="shared" si="164"/>
        <v>217.35999999999999</v>
      </c>
      <c r="AG864" s="105">
        <f t="shared" si="165"/>
        <v>354.64</v>
      </c>
    </row>
    <row r="865" spans="1:1029" s="88" customFormat="1" x14ac:dyDescent="0.35">
      <c r="A865" s="21">
        <v>10141103</v>
      </c>
      <c r="B865" s="115" t="s">
        <v>1665</v>
      </c>
      <c r="C865" s="272" t="s">
        <v>710</v>
      </c>
      <c r="D865" s="21" t="s">
        <v>13877</v>
      </c>
      <c r="E865" s="114" t="str">
        <f t="shared" si="155"/>
        <v>TRANSFORMADOR MARCA:PME AGXX/PTS0093 AGXX/PTS0093</v>
      </c>
      <c r="F865" s="61" t="s">
        <v>13878</v>
      </c>
      <c r="G865" s="21" t="s">
        <v>13877</v>
      </c>
      <c r="H865" s="21" t="s">
        <v>2113</v>
      </c>
      <c r="I865" s="21" t="s">
        <v>2113</v>
      </c>
      <c r="J865" s="21"/>
      <c r="K865" s="121" t="s">
        <v>13876</v>
      </c>
      <c r="L865" s="121" t="s">
        <v>13875</v>
      </c>
      <c r="M865" s="61">
        <v>200</v>
      </c>
      <c r="N865" s="121">
        <v>11</v>
      </c>
      <c r="O865" s="61">
        <v>0.4</v>
      </c>
      <c r="P865" s="61">
        <v>3</v>
      </c>
      <c r="Q865" s="121">
        <v>2000</v>
      </c>
      <c r="R865" s="121" t="s">
        <v>6531</v>
      </c>
      <c r="S865" s="121">
        <v>160090017</v>
      </c>
      <c r="T865" s="116">
        <v>572</v>
      </c>
      <c r="U865" s="111">
        <v>45</v>
      </c>
      <c r="V865" s="113">
        <f t="shared" si="156"/>
        <v>366.71555555555557</v>
      </c>
      <c r="W865" s="113">
        <f t="shared" si="157"/>
        <v>205.28444444444443</v>
      </c>
      <c r="X865" s="112">
        <f t="shared" si="158"/>
        <v>205284.44444444444</v>
      </c>
      <c r="Y865" s="111"/>
      <c r="Z865" s="110">
        <f t="shared" si="154"/>
        <v>28</v>
      </c>
      <c r="AA865" s="109">
        <f t="shared" si="159"/>
        <v>28.6</v>
      </c>
      <c r="AB865" s="109">
        <f t="shared" si="160"/>
        <v>28600</v>
      </c>
      <c r="AC865" s="108">
        <f t="shared" si="161"/>
        <v>543.4</v>
      </c>
      <c r="AD865" s="107">
        <f t="shared" si="162"/>
        <v>2.2222222222222223E-2</v>
      </c>
      <c r="AE865" s="106">
        <f t="shared" si="163"/>
        <v>12.075555555555555</v>
      </c>
      <c r="AF865" s="105">
        <f t="shared" si="164"/>
        <v>217.35999999999999</v>
      </c>
      <c r="AG865" s="105">
        <f t="shared" si="165"/>
        <v>354.64</v>
      </c>
    </row>
    <row r="866" spans="1:1029" s="88" customFormat="1" x14ac:dyDescent="0.35">
      <c r="A866" s="21">
        <v>10141103</v>
      </c>
      <c r="B866" s="115" t="s">
        <v>1665</v>
      </c>
      <c r="C866" s="272" t="s">
        <v>710</v>
      </c>
      <c r="D866" s="21" t="s">
        <v>13873</v>
      </c>
      <c r="E866" s="114" t="str">
        <f t="shared" si="155"/>
        <v>TRANSFORMADOR MARCA:ACTOM AGXX/PTS0106 AGXX/PTS0106</v>
      </c>
      <c r="F866" s="61" t="s">
        <v>13874</v>
      </c>
      <c r="G866" s="21" t="s">
        <v>13873</v>
      </c>
      <c r="H866" s="21" t="s">
        <v>2113</v>
      </c>
      <c r="I866" s="21" t="s">
        <v>2113</v>
      </c>
      <c r="J866" s="21"/>
      <c r="K866" s="121" t="s">
        <v>13872</v>
      </c>
      <c r="L866" s="121" t="s">
        <v>13871</v>
      </c>
      <c r="M866" s="61">
        <v>315</v>
      </c>
      <c r="N866" s="121">
        <v>11</v>
      </c>
      <c r="O866" s="61">
        <v>0.4</v>
      </c>
      <c r="P866" s="61">
        <v>3</v>
      </c>
      <c r="Q866" s="61">
        <v>2000</v>
      </c>
      <c r="R866" s="61" t="s">
        <v>859</v>
      </c>
      <c r="S866" s="121">
        <v>138561</v>
      </c>
      <c r="T866" s="116">
        <v>840</v>
      </c>
      <c r="U866" s="111">
        <v>45</v>
      </c>
      <c r="V866" s="113">
        <f t="shared" si="156"/>
        <v>538.5333333333333</v>
      </c>
      <c r="W866" s="113">
        <f t="shared" si="157"/>
        <v>301.4666666666667</v>
      </c>
      <c r="X866" s="112">
        <f t="shared" si="158"/>
        <v>301466.66666666669</v>
      </c>
      <c r="Y866" s="111"/>
      <c r="Z866" s="110">
        <f t="shared" si="154"/>
        <v>28</v>
      </c>
      <c r="AA866" s="109">
        <f t="shared" si="159"/>
        <v>42</v>
      </c>
      <c r="AB866" s="109">
        <f t="shared" si="160"/>
        <v>42000</v>
      </c>
      <c r="AC866" s="108">
        <f t="shared" si="161"/>
        <v>798</v>
      </c>
      <c r="AD866" s="107">
        <f t="shared" si="162"/>
        <v>2.2222222222222223E-2</v>
      </c>
      <c r="AE866" s="106">
        <f t="shared" si="163"/>
        <v>17.733333333333334</v>
      </c>
      <c r="AF866" s="105">
        <f t="shared" si="164"/>
        <v>319.20000000000005</v>
      </c>
      <c r="AG866" s="105">
        <f t="shared" si="165"/>
        <v>520.79999999999995</v>
      </c>
    </row>
    <row r="867" spans="1:1029" s="88" customFormat="1" x14ac:dyDescent="0.35">
      <c r="A867" s="21">
        <v>10141103</v>
      </c>
      <c r="B867" s="115" t="s">
        <v>1665</v>
      </c>
      <c r="C867" s="272" t="s">
        <v>710</v>
      </c>
      <c r="D867" s="21" t="s">
        <v>13869</v>
      </c>
      <c r="E867" s="114" t="str">
        <f t="shared" si="155"/>
        <v>TRANSFORMADOR MARCA:TM AGXX/PTS0121 AGXX/PTS0121</v>
      </c>
      <c r="F867" s="121" t="s">
        <v>13870</v>
      </c>
      <c r="G867" s="21" t="s">
        <v>13869</v>
      </c>
      <c r="H867" s="21" t="s">
        <v>2113</v>
      </c>
      <c r="I867" s="21" t="s">
        <v>2113</v>
      </c>
      <c r="J867" s="21"/>
      <c r="K867" s="121" t="s">
        <v>13868</v>
      </c>
      <c r="L867" s="121" t="s">
        <v>13867</v>
      </c>
      <c r="M867" s="121">
        <v>250</v>
      </c>
      <c r="N867" s="121">
        <v>33</v>
      </c>
      <c r="O867" s="61">
        <v>0.4</v>
      </c>
      <c r="P867" s="61">
        <v>3</v>
      </c>
      <c r="Q867" s="61">
        <v>2000</v>
      </c>
      <c r="R867" s="61" t="s">
        <v>1769</v>
      </c>
      <c r="S867" s="121">
        <v>895518</v>
      </c>
      <c r="T867" s="116">
        <v>991</v>
      </c>
      <c r="U867" s="111">
        <v>45</v>
      </c>
      <c r="V867" s="113">
        <f t="shared" si="156"/>
        <v>635.3411111111111</v>
      </c>
      <c r="W867" s="113">
        <f t="shared" si="157"/>
        <v>355.6588888888889</v>
      </c>
      <c r="X867" s="112">
        <f t="shared" si="158"/>
        <v>355658.88888888888</v>
      </c>
      <c r="Y867" s="111"/>
      <c r="Z867" s="110">
        <f t="shared" si="154"/>
        <v>28</v>
      </c>
      <c r="AA867" s="109">
        <f t="shared" si="159"/>
        <v>49.550000000000004</v>
      </c>
      <c r="AB867" s="109">
        <f t="shared" si="160"/>
        <v>49550.000000000007</v>
      </c>
      <c r="AC867" s="108">
        <f t="shared" si="161"/>
        <v>941.45</v>
      </c>
      <c r="AD867" s="107">
        <f t="shared" si="162"/>
        <v>2.2222222222222223E-2</v>
      </c>
      <c r="AE867" s="106">
        <f t="shared" si="163"/>
        <v>20.921111111111113</v>
      </c>
      <c r="AF867" s="105">
        <f t="shared" si="164"/>
        <v>376.58</v>
      </c>
      <c r="AG867" s="105">
        <f t="shared" si="165"/>
        <v>614.41999999999996</v>
      </c>
    </row>
    <row r="868" spans="1:1029" s="88" customFormat="1" x14ac:dyDescent="0.35">
      <c r="A868" s="21">
        <v>10141103</v>
      </c>
      <c r="B868" s="115" t="s">
        <v>1665</v>
      </c>
      <c r="C868" s="272" t="s">
        <v>710</v>
      </c>
      <c r="D868" s="21" t="s">
        <v>13865</v>
      </c>
      <c r="E868" s="114" t="str">
        <f t="shared" si="155"/>
        <v>TRANSFORMADOR MARCA:EFACEC AGCBT/PTS0184 AGCBT/PTS0184</v>
      </c>
      <c r="F868" s="61" t="s">
        <v>13866</v>
      </c>
      <c r="G868" s="21" t="s">
        <v>13865</v>
      </c>
      <c r="H868" s="21" t="s">
        <v>3407</v>
      </c>
      <c r="I868" s="21" t="s">
        <v>2113</v>
      </c>
      <c r="J868" s="21"/>
      <c r="K868" s="121" t="s">
        <v>13864</v>
      </c>
      <c r="L868" s="121" t="s">
        <v>13863</v>
      </c>
      <c r="M868" s="61">
        <v>250</v>
      </c>
      <c r="N868" s="121">
        <v>33</v>
      </c>
      <c r="O868" s="61">
        <v>0.4</v>
      </c>
      <c r="P868" s="61">
        <v>3</v>
      </c>
      <c r="Q868" s="121">
        <v>2000</v>
      </c>
      <c r="R868" s="61" t="s">
        <v>27</v>
      </c>
      <c r="S868" s="61" t="s">
        <v>13862</v>
      </c>
      <c r="T868" s="116">
        <v>991</v>
      </c>
      <c r="U868" s="111">
        <v>45</v>
      </c>
      <c r="V868" s="113">
        <f t="shared" si="156"/>
        <v>635.3411111111111</v>
      </c>
      <c r="W868" s="113">
        <f t="shared" si="157"/>
        <v>355.6588888888889</v>
      </c>
      <c r="X868" s="112">
        <f t="shared" si="158"/>
        <v>355658.88888888888</v>
      </c>
      <c r="Y868" s="111"/>
      <c r="Z868" s="110">
        <f t="shared" ref="Z868:Z931" si="166">(U868-(2017-Q868))</f>
        <v>28</v>
      </c>
      <c r="AA868" s="109">
        <f t="shared" si="159"/>
        <v>49.550000000000004</v>
      </c>
      <c r="AB868" s="109">
        <f t="shared" si="160"/>
        <v>49550.000000000007</v>
      </c>
      <c r="AC868" s="108">
        <f t="shared" si="161"/>
        <v>941.45</v>
      </c>
      <c r="AD868" s="107">
        <f t="shared" si="162"/>
        <v>2.2222222222222223E-2</v>
      </c>
      <c r="AE868" s="106">
        <f t="shared" si="163"/>
        <v>20.921111111111113</v>
      </c>
      <c r="AF868" s="105">
        <f t="shared" si="164"/>
        <v>376.58</v>
      </c>
      <c r="AG868" s="105">
        <f t="shared" si="165"/>
        <v>614.41999999999996</v>
      </c>
    </row>
    <row r="869" spans="1:1029" s="88" customFormat="1" x14ac:dyDescent="0.35">
      <c r="A869" s="21">
        <v>10141103</v>
      </c>
      <c r="B869" s="115" t="s">
        <v>1665</v>
      </c>
      <c r="C869" s="272" t="s">
        <v>710</v>
      </c>
      <c r="D869" s="21" t="s">
        <v>13860</v>
      </c>
      <c r="E869" s="114" t="str">
        <f t="shared" si="155"/>
        <v>TRANSFORMADOR MARCA:EFACEC AGCBT/PTS0215 AGCBT/PTS0215</v>
      </c>
      <c r="F869" s="61" t="s">
        <v>13861</v>
      </c>
      <c r="G869" s="21" t="s">
        <v>13860</v>
      </c>
      <c r="H869" s="21" t="s">
        <v>3407</v>
      </c>
      <c r="I869" s="21" t="s">
        <v>2113</v>
      </c>
      <c r="J869" s="21"/>
      <c r="K869" s="121" t="s">
        <v>13859</v>
      </c>
      <c r="L869" s="121" t="s">
        <v>13858</v>
      </c>
      <c r="M869" s="61">
        <v>315</v>
      </c>
      <c r="N869" s="121">
        <v>33</v>
      </c>
      <c r="O869" s="61">
        <v>0.4</v>
      </c>
      <c r="P869" s="61">
        <v>3</v>
      </c>
      <c r="Q869" s="121">
        <v>2000</v>
      </c>
      <c r="R869" s="61" t="s">
        <v>27</v>
      </c>
      <c r="S869" s="61" t="s">
        <v>13857</v>
      </c>
      <c r="T869" s="116">
        <v>1039</v>
      </c>
      <c r="U869" s="111">
        <v>45</v>
      </c>
      <c r="V869" s="113">
        <f t="shared" si="156"/>
        <v>666.11444444444442</v>
      </c>
      <c r="W869" s="113">
        <f t="shared" si="157"/>
        <v>372.88555555555558</v>
      </c>
      <c r="X869" s="112">
        <f t="shared" si="158"/>
        <v>372885.55555555556</v>
      </c>
      <c r="Y869" s="111"/>
      <c r="Z869" s="110">
        <f t="shared" si="166"/>
        <v>28</v>
      </c>
      <c r="AA869" s="109">
        <f t="shared" si="159"/>
        <v>51.95</v>
      </c>
      <c r="AB869" s="109">
        <f t="shared" si="160"/>
        <v>51950</v>
      </c>
      <c r="AC869" s="108">
        <f t="shared" si="161"/>
        <v>987.05</v>
      </c>
      <c r="AD869" s="107">
        <f t="shared" si="162"/>
        <v>2.2222222222222223E-2</v>
      </c>
      <c r="AE869" s="106">
        <f t="shared" si="163"/>
        <v>21.934444444444445</v>
      </c>
      <c r="AF869" s="105">
        <f t="shared" si="164"/>
        <v>394.82000000000005</v>
      </c>
      <c r="AG869" s="105">
        <f t="shared" si="165"/>
        <v>644.17999999999995</v>
      </c>
    </row>
    <row r="870" spans="1:1029" s="88" customFormat="1" x14ac:dyDescent="0.35">
      <c r="A870" s="21">
        <v>10141103</v>
      </c>
      <c r="B870" s="162" t="s">
        <v>1665</v>
      </c>
      <c r="C870" s="272" t="s">
        <v>710</v>
      </c>
      <c r="D870" s="21"/>
      <c r="E870" s="114" t="str">
        <f t="shared" si="155"/>
        <v xml:space="preserve">TRANSFORMADOR MARCA:POWERTECH MONTEPUEZ </v>
      </c>
      <c r="F870" s="57" t="s">
        <v>1855</v>
      </c>
      <c r="G870" s="21" t="s">
        <v>222</v>
      </c>
      <c r="H870" s="21" t="s">
        <v>222</v>
      </c>
      <c r="I870" s="61" t="s">
        <v>3368</v>
      </c>
      <c r="J870" s="57"/>
      <c r="K870" s="61" t="s">
        <v>13856</v>
      </c>
      <c r="L870" s="61" t="s">
        <v>13855</v>
      </c>
      <c r="M870" s="61">
        <v>160</v>
      </c>
      <c r="N870" s="61">
        <v>33</v>
      </c>
      <c r="O870" s="21" t="s">
        <v>581</v>
      </c>
      <c r="P870" s="21">
        <v>3</v>
      </c>
      <c r="Q870" s="57">
        <v>2000</v>
      </c>
      <c r="R870" s="61" t="s">
        <v>295</v>
      </c>
      <c r="S870" s="61" t="s">
        <v>13854</v>
      </c>
      <c r="T870" s="116">
        <v>991</v>
      </c>
      <c r="U870" s="111">
        <v>45</v>
      </c>
      <c r="V870" s="113">
        <f t="shared" si="156"/>
        <v>635.3411111111111</v>
      </c>
      <c r="W870" s="113">
        <f t="shared" si="157"/>
        <v>355.6588888888889</v>
      </c>
      <c r="X870" s="112">
        <f t="shared" si="158"/>
        <v>355658.88888888888</v>
      </c>
      <c r="Y870" s="111"/>
      <c r="Z870" s="110">
        <f t="shared" si="166"/>
        <v>28</v>
      </c>
      <c r="AA870" s="109">
        <f t="shared" si="159"/>
        <v>49.550000000000004</v>
      </c>
      <c r="AB870" s="109">
        <f t="shared" si="160"/>
        <v>49550.000000000007</v>
      </c>
      <c r="AC870" s="108">
        <f t="shared" si="161"/>
        <v>941.45</v>
      </c>
      <c r="AD870" s="107">
        <f t="shared" si="162"/>
        <v>2.2222222222222223E-2</v>
      </c>
      <c r="AE870" s="106">
        <f t="shared" si="163"/>
        <v>20.921111111111113</v>
      </c>
      <c r="AF870" s="105">
        <f t="shared" si="164"/>
        <v>376.58</v>
      </c>
      <c r="AG870" s="105">
        <f t="shared" si="165"/>
        <v>614.41999999999996</v>
      </c>
    </row>
    <row r="871" spans="1:1029" s="88" customFormat="1" x14ac:dyDescent="0.35">
      <c r="A871" s="21">
        <v>10141103</v>
      </c>
      <c r="B871" s="115" t="s">
        <v>1665</v>
      </c>
      <c r="C871" s="272" t="s">
        <v>710</v>
      </c>
      <c r="D871" s="21" t="s">
        <v>6538</v>
      </c>
      <c r="E871" s="114" t="str">
        <f t="shared" si="155"/>
        <v>TRANSFORMADOR MARCA:Moçambique ANGOCHE PTS 6</v>
      </c>
      <c r="F871" s="57"/>
      <c r="G871" s="21" t="s">
        <v>709</v>
      </c>
      <c r="H871" s="21" t="s">
        <v>709</v>
      </c>
      <c r="I871" s="21" t="s">
        <v>13853</v>
      </c>
      <c r="J871" s="57"/>
      <c r="K871" s="57" t="s">
        <v>13852</v>
      </c>
      <c r="L871" s="57" t="s">
        <v>13851</v>
      </c>
      <c r="M871" s="21">
        <v>200</v>
      </c>
      <c r="N871" s="21" t="s">
        <v>19</v>
      </c>
      <c r="O871" s="21" t="s">
        <v>362</v>
      </c>
      <c r="P871" s="57">
        <v>3</v>
      </c>
      <c r="Q871" s="21">
        <v>2000</v>
      </c>
      <c r="R871" s="21" t="s">
        <v>11944</v>
      </c>
      <c r="S871" s="21">
        <v>920903</v>
      </c>
      <c r="T871" s="116">
        <v>991</v>
      </c>
      <c r="U871" s="111">
        <v>45</v>
      </c>
      <c r="V871" s="113">
        <f t="shared" si="156"/>
        <v>635.3411111111111</v>
      </c>
      <c r="W871" s="113">
        <f t="shared" si="157"/>
        <v>355.6588888888889</v>
      </c>
      <c r="X871" s="112">
        <f t="shared" si="158"/>
        <v>355658.88888888888</v>
      </c>
      <c r="Y871" s="111"/>
      <c r="Z871" s="110">
        <f t="shared" si="166"/>
        <v>28</v>
      </c>
      <c r="AA871" s="109">
        <f t="shared" si="159"/>
        <v>49.550000000000004</v>
      </c>
      <c r="AB871" s="109">
        <f t="shared" si="160"/>
        <v>49550.000000000007</v>
      </c>
      <c r="AC871" s="108">
        <f t="shared" si="161"/>
        <v>941.45</v>
      </c>
      <c r="AD871" s="107">
        <f t="shared" si="162"/>
        <v>2.2222222222222223E-2</v>
      </c>
      <c r="AE871" s="106">
        <f t="shared" si="163"/>
        <v>20.921111111111113</v>
      </c>
      <c r="AF871" s="105">
        <f t="shared" si="164"/>
        <v>376.58</v>
      </c>
      <c r="AG871" s="105">
        <f t="shared" si="165"/>
        <v>614.41999999999996</v>
      </c>
    </row>
    <row r="872" spans="1:1029" s="88" customFormat="1" x14ac:dyDescent="0.35">
      <c r="A872" s="21">
        <v>10141103</v>
      </c>
      <c r="B872" s="115" t="s">
        <v>1665</v>
      </c>
      <c r="C872" s="272" t="s">
        <v>710</v>
      </c>
      <c r="D872" s="21" t="s">
        <v>2822</v>
      </c>
      <c r="E872" s="114" t="str">
        <f t="shared" si="155"/>
        <v>TRANSFORMADOR MARCA:Fuji Tusco ANGOCHE PTS 14</v>
      </c>
      <c r="F872" s="57"/>
      <c r="G872" s="21" t="s">
        <v>709</v>
      </c>
      <c r="H872" s="21" t="s">
        <v>709</v>
      </c>
      <c r="I872" s="21" t="s">
        <v>13850</v>
      </c>
      <c r="J872" s="57"/>
      <c r="K872" s="57" t="s">
        <v>13849</v>
      </c>
      <c r="L872" s="57" t="s">
        <v>13848</v>
      </c>
      <c r="M872" s="21">
        <v>100</v>
      </c>
      <c r="N872" s="21" t="s">
        <v>19</v>
      </c>
      <c r="O872" s="21" t="s">
        <v>362</v>
      </c>
      <c r="P872" s="57">
        <v>3</v>
      </c>
      <c r="Q872" s="21">
        <v>2000</v>
      </c>
      <c r="R872" s="21" t="s">
        <v>1821</v>
      </c>
      <c r="S872" s="21">
        <v>58367</v>
      </c>
      <c r="T872" s="116">
        <v>763</v>
      </c>
      <c r="U872" s="111">
        <v>45</v>
      </c>
      <c r="V872" s="113">
        <f t="shared" si="156"/>
        <v>489.16777777777776</v>
      </c>
      <c r="W872" s="113">
        <f t="shared" si="157"/>
        <v>273.83222222222224</v>
      </c>
      <c r="X872" s="112">
        <f t="shared" si="158"/>
        <v>273832.22222222225</v>
      </c>
      <c r="Y872" s="111"/>
      <c r="Z872" s="110">
        <f t="shared" si="166"/>
        <v>28</v>
      </c>
      <c r="AA872" s="109">
        <f t="shared" si="159"/>
        <v>38.15</v>
      </c>
      <c r="AB872" s="109">
        <f t="shared" si="160"/>
        <v>38150</v>
      </c>
      <c r="AC872" s="108">
        <f t="shared" si="161"/>
        <v>724.85</v>
      </c>
      <c r="AD872" s="107">
        <f t="shared" si="162"/>
        <v>2.2222222222222223E-2</v>
      </c>
      <c r="AE872" s="106">
        <f t="shared" si="163"/>
        <v>16.10777777777778</v>
      </c>
      <c r="AF872" s="105">
        <f t="shared" si="164"/>
        <v>289.94</v>
      </c>
      <c r="AG872" s="105">
        <f t="shared" si="165"/>
        <v>473.06</v>
      </c>
    </row>
    <row r="873" spans="1:1029" s="88" customFormat="1" x14ac:dyDescent="0.35">
      <c r="A873" s="21">
        <v>10141103</v>
      </c>
      <c r="B873" s="115" t="s">
        <v>1665</v>
      </c>
      <c r="C873" s="272" t="s">
        <v>710</v>
      </c>
      <c r="D873" s="21" t="s">
        <v>2341</v>
      </c>
      <c r="E873" s="114" t="str">
        <f t="shared" si="155"/>
        <v>TRANSFORMADOR MARCA:POWERTECH ANGOCHE PTS 15</v>
      </c>
      <c r="F873" s="57"/>
      <c r="G873" s="21" t="s">
        <v>709</v>
      </c>
      <c r="H873" s="21" t="s">
        <v>709</v>
      </c>
      <c r="I873" s="21" t="s">
        <v>13847</v>
      </c>
      <c r="J873" s="57"/>
      <c r="K873" s="57" t="s">
        <v>13846</v>
      </c>
      <c r="L873" s="57" t="s">
        <v>13845</v>
      </c>
      <c r="M873" s="21">
        <v>50</v>
      </c>
      <c r="N873" s="21" t="s">
        <v>19</v>
      </c>
      <c r="O873" s="21" t="s">
        <v>362</v>
      </c>
      <c r="P873" s="57">
        <v>3</v>
      </c>
      <c r="Q873" s="21">
        <v>2000</v>
      </c>
      <c r="R873" s="21" t="s">
        <v>295</v>
      </c>
      <c r="S873" s="21" t="s">
        <v>13844</v>
      </c>
      <c r="T873" s="116">
        <v>643</v>
      </c>
      <c r="U873" s="111">
        <v>45</v>
      </c>
      <c r="V873" s="113">
        <f t="shared" si="156"/>
        <v>412.23444444444442</v>
      </c>
      <c r="W873" s="113">
        <f t="shared" si="157"/>
        <v>230.76555555555558</v>
      </c>
      <c r="X873" s="112">
        <f t="shared" si="158"/>
        <v>230765.55555555559</v>
      </c>
      <c r="Y873" s="111"/>
      <c r="Z873" s="110">
        <f t="shared" si="166"/>
        <v>28</v>
      </c>
      <c r="AA873" s="109">
        <f t="shared" si="159"/>
        <v>32.15</v>
      </c>
      <c r="AB873" s="109">
        <f t="shared" si="160"/>
        <v>32150</v>
      </c>
      <c r="AC873" s="108">
        <f t="shared" si="161"/>
        <v>610.85</v>
      </c>
      <c r="AD873" s="107">
        <f t="shared" si="162"/>
        <v>2.2222222222222223E-2</v>
      </c>
      <c r="AE873" s="106">
        <f t="shared" si="163"/>
        <v>13.574444444444445</v>
      </c>
      <c r="AF873" s="105">
        <f t="shared" si="164"/>
        <v>244.34000000000003</v>
      </c>
      <c r="AG873" s="105">
        <f t="shared" si="165"/>
        <v>398.65999999999997</v>
      </c>
    </row>
    <row r="874" spans="1:1029" s="88" customFormat="1" x14ac:dyDescent="0.35">
      <c r="A874" s="21">
        <v>10141103</v>
      </c>
      <c r="B874" s="115" t="s">
        <v>1665</v>
      </c>
      <c r="C874" s="272" t="s">
        <v>710</v>
      </c>
      <c r="D874" s="21" t="s">
        <v>4067</v>
      </c>
      <c r="E874" s="114" t="str">
        <f t="shared" si="155"/>
        <v>TRANSFORMADOR MARCA:TUSCO-TRAFO ANGOCHE PTS 19</v>
      </c>
      <c r="F874" s="57"/>
      <c r="G874" s="21" t="s">
        <v>709</v>
      </c>
      <c r="H874" s="21" t="s">
        <v>709</v>
      </c>
      <c r="I874" s="21" t="s">
        <v>13843</v>
      </c>
      <c r="J874" s="57"/>
      <c r="K874" s="57" t="s">
        <v>13842</v>
      </c>
      <c r="L874" s="57" t="s">
        <v>13841</v>
      </c>
      <c r="M874" s="21">
        <v>50</v>
      </c>
      <c r="N874" s="21" t="s">
        <v>19</v>
      </c>
      <c r="O874" s="21" t="s">
        <v>362</v>
      </c>
      <c r="P874" s="57">
        <v>3</v>
      </c>
      <c r="Q874" s="21">
        <v>2000</v>
      </c>
      <c r="R874" s="21" t="s">
        <v>11940</v>
      </c>
      <c r="S874" s="21">
        <v>541774</v>
      </c>
      <c r="T874" s="116">
        <v>643</v>
      </c>
      <c r="U874" s="111">
        <v>45</v>
      </c>
      <c r="V874" s="113">
        <f t="shared" si="156"/>
        <v>412.23444444444442</v>
      </c>
      <c r="W874" s="113">
        <f t="shared" si="157"/>
        <v>230.76555555555558</v>
      </c>
      <c r="X874" s="112">
        <f t="shared" si="158"/>
        <v>230765.55555555559</v>
      </c>
      <c r="Y874" s="111"/>
      <c r="Z874" s="110">
        <f t="shared" si="166"/>
        <v>28</v>
      </c>
      <c r="AA874" s="109">
        <f t="shared" si="159"/>
        <v>32.15</v>
      </c>
      <c r="AB874" s="109">
        <f t="shared" si="160"/>
        <v>32150</v>
      </c>
      <c r="AC874" s="108">
        <f t="shared" si="161"/>
        <v>610.85</v>
      </c>
      <c r="AD874" s="107">
        <f t="shared" si="162"/>
        <v>2.2222222222222223E-2</v>
      </c>
      <c r="AE874" s="106">
        <f t="shared" si="163"/>
        <v>13.574444444444445</v>
      </c>
      <c r="AF874" s="105">
        <f t="shared" si="164"/>
        <v>244.34000000000003</v>
      </c>
      <c r="AG874" s="105">
        <f t="shared" si="165"/>
        <v>398.65999999999997</v>
      </c>
    </row>
    <row r="875" spans="1:1029" s="88" customFormat="1" x14ac:dyDescent="0.35">
      <c r="A875" s="21">
        <v>10141103</v>
      </c>
      <c r="B875" s="115" t="s">
        <v>1665</v>
      </c>
      <c r="C875" s="272" t="s">
        <v>710</v>
      </c>
      <c r="D875" s="21" t="s">
        <v>3755</v>
      </c>
      <c r="E875" s="114" t="str">
        <f t="shared" si="155"/>
        <v>TRANSFORMADOR MARCA:Moçambique ANGOCHE PTS 24</v>
      </c>
      <c r="F875" s="21"/>
      <c r="G875" s="21" t="s">
        <v>709</v>
      </c>
      <c r="H875" s="21" t="s">
        <v>709</v>
      </c>
      <c r="I875" s="21" t="s">
        <v>13840</v>
      </c>
      <c r="J875" s="21"/>
      <c r="K875" s="57" t="s">
        <v>13839</v>
      </c>
      <c r="L875" s="57" t="s">
        <v>13838</v>
      </c>
      <c r="M875" s="21">
        <v>50</v>
      </c>
      <c r="N875" s="21" t="s">
        <v>19</v>
      </c>
      <c r="O875" s="21" t="s">
        <v>362</v>
      </c>
      <c r="P875" s="57">
        <v>3</v>
      </c>
      <c r="Q875" s="21">
        <v>2000</v>
      </c>
      <c r="R875" s="21" t="s">
        <v>11944</v>
      </c>
      <c r="S875" s="21">
        <v>895420</v>
      </c>
      <c r="T875" s="116">
        <v>643</v>
      </c>
      <c r="U875" s="111">
        <v>45</v>
      </c>
      <c r="V875" s="113">
        <f t="shared" si="156"/>
        <v>412.23444444444442</v>
      </c>
      <c r="W875" s="113">
        <f t="shared" si="157"/>
        <v>230.76555555555558</v>
      </c>
      <c r="X875" s="112">
        <f t="shared" si="158"/>
        <v>230765.55555555559</v>
      </c>
      <c r="Y875" s="111"/>
      <c r="Z875" s="110">
        <f t="shared" si="166"/>
        <v>28</v>
      </c>
      <c r="AA875" s="109">
        <f t="shared" si="159"/>
        <v>32.15</v>
      </c>
      <c r="AB875" s="109">
        <f t="shared" si="160"/>
        <v>32150</v>
      </c>
      <c r="AC875" s="108">
        <f t="shared" si="161"/>
        <v>610.85</v>
      </c>
      <c r="AD875" s="107">
        <f t="shared" si="162"/>
        <v>2.2222222222222223E-2</v>
      </c>
      <c r="AE875" s="106">
        <f t="shared" si="163"/>
        <v>13.574444444444445</v>
      </c>
      <c r="AF875" s="105">
        <f t="shared" si="164"/>
        <v>244.34000000000003</v>
      </c>
      <c r="AG875" s="105">
        <f t="shared" si="165"/>
        <v>398.65999999999997</v>
      </c>
    </row>
    <row r="876" spans="1:1029" s="88" customFormat="1" x14ac:dyDescent="0.35">
      <c r="A876" s="21">
        <v>10141103</v>
      </c>
      <c r="B876" s="115" t="s">
        <v>1665</v>
      </c>
      <c r="C876" s="272" t="s">
        <v>710</v>
      </c>
      <c r="D876" s="21" t="s">
        <v>8874</v>
      </c>
      <c r="E876" s="114" t="str">
        <f t="shared" si="155"/>
        <v>TRANSFORMADOR MARCA:TM MOMA PTS 9</v>
      </c>
      <c r="F876" s="21"/>
      <c r="G876" s="21" t="s">
        <v>12294</v>
      </c>
      <c r="H876" s="21" t="s">
        <v>12294</v>
      </c>
      <c r="I876" s="21" t="s">
        <v>13837</v>
      </c>
      <c r="J876" s="21"/>
      <c r="K876" s="21" t="s">
        <v>13836</v>
      </c>
      <c r="L876" s="21" t="s">
        <v>13835</v>
      </c>
      <c r="M876" s="21" t="s">
        <v>648</v>
      </c>
      <c r="N876" s="21" t="s">
        <v>376</v>
      </c>
      <c r="O876" s="21" t="s">
        <v>362</v>
      </c>
      <c r="P876" s="21">
        <v>3</v>
      </c>
      <c r="Q876" s="21">
        <v>2000</v>
      </c>
      <c r="R876" s="21" t="s">
        <v>1769</v>
      </c>
      <c r="S876" s="21" t="s">
        <v>13604</v>
      </c>
      <c r="T876" s="116">
        <v>433</v>
      </c>
      <c r="U876" s="111">
        <v>45</v>
      </c>
      <c r="V876" s="113">
        <f t="shared" si="156"/>
        <v>277.60111111111109</v>
      </c>
      <c r="W876" s="113">
        <f t="shared" si="157"/>
        <v>155.39888888888891</v>
      </c>
      <c r="X876" s="112">
        <f t="shared" si="158"/>
        <v>155398.88888888891</v>
      </c>
      <c r="Y876" s="111"/>
      <c r="Z876" s="110">
        <f t="shared" si="166"/>
        <v>28</v>
      </c>
      <c r="AA876" s="109">
        <f t="shared" si="159"/>
        <v>21.650000000000002</v>
      </c>
      <c r="AB876" s="109">
        <f t="shared" si="160"/>
        <v>21650.000000000004</v>
      </c>
      <c r="AC876" s="108">
        <f t="shared" si="161"/>
        <v>411.35</v>
      </c>
      <c r="AD876" s="107">
        <f t="shared" si="162"/>
        <v>2.2222222222222223E-2</v>
      </c>
      <c r="AE876" s="106">
        <f t="shared" si="163"/>
        <v>9.1411111111111119</v>
      </c>
      <c r="AF876" s="105">
        <f t="shared" si="164"/>
        <v>164.54000000000002</v>
      </c>
      <c r="AG876" s="105">
        <f t="shared" si="165"/>
        <v>268.45999999999998</v>
      </c>
    </row>
    <row r="877" spans="1:1029" s="88" customFormat="1" x14ac:dyDescent="0.35">
      <c r="A877" s="21">
        <v>10141103</v>
      </c>
      <c r="B877" s="115" t="s">
        <v>1665</v>
      </c>
      <c r="C877" s="272" t="s">
        <v>710</v>
      </c>
      <c r="D877" s="178" t="e">
        <f>D876+1</f>
        <v>#VALUE!</v>
      </c>
      <c r="E877" s="114" t="e">
        <f t="shared" si="155"/>
        <v>#VALUE!</v>
      </c>
      <c r="F877" s="21"/>
      <c r="G877" s="21" t="s">
        <v>189</v>
      </c>
      <c r="H877" s="21" t="s">
        <v>1756</v>
      </c>
      <c r="I877" s="178" t="s">
        <v>13834</v>
      </c>
      <c r="J877" s="21"/>
      <c r="K877" s="178" t="s">
        <v>13833</v>
      </c>
      <c r="L877" s="21" t="s">
        <v>13832</v>
      </c>
      <c r="M877" s="177">
        <v>200</v>
      </c>
      <c r="N877" s="161" t="s">
        <v>19</v>
      </c>
      <c r="O877" s="21" t="s">
        <v>362</v>
      </c>
      <c r="P877" s="21">
        <v>3</v>
      </c>
      <c r="Q877" s="124">
        <v>2000</v>
      </c>
      <c r="R877" s="124" t="s">
        <v>1109</v>
      </c>
      <c r="S877" s="124">
        <v>735122</v>
      </c>
      <c r="T877" s="116">
        <v>991</v>
      </c>
      <c r="U877" s="111">
        <v>45</v>
      </c>
      <c r="V877" s="113">
        <f t="shared" si="156"/>
        <v>635.3411111111111</v>
      </c>
      <c r="W877" s="113">
        <f t="shared" si="157"/>
        <v>355.6588888888889</v>
      </c>
      <c r="X877" s="112">
        <f t="shared" si="158"/>
        <v>355658.88888888888</v>
      </c>
      <c r="Y877" s="111"/>
      <c r="Z877" s="110">
        <f t="shared" si="166"/>
        <v>28</v>
      </c>
      <c r="AA877" s="109">
        <f t="shared" si="159"/>
        <v>49.550000000000004</v>
      </c>
      <c r="AB877" s="109">
        <f t="shared" si="160"/>
        <v>49550.000000000007</v>
      </c>
      <c r="AC877" s="108">
        <f t="shared" si="161"/>
        <v>941.45</v>
      </c>
      <c r="AD877" s="107">
        <f t="shared" si="162"/>
        <v>2.2222222222222223E-2</v>
      </c>
      <c r="AE877" s="106">
        <f t="shared" si="163"/>
        <v>20.921111111111113</v>
      </c>
      <c r="AF877" s="105">
        <f t="shared" si="164"/>
        <v>376.58</v>
      </c>
      <c r="AG877" s="105">
        <f t="shared" si="165"/>
        <v>614.41999999999996</v>
      </c>
    </row>
    <row r="878" spans="1:1029" s="88" customFormat="1" x14ac:dyDescent="0.35">
      <c r="A878" s="21">
        <v>10141103</v>
      </c>
      <c r="B878" s="135" t="s">
        <v>496</v>
      </c>
      <c r="C878" s="272" t="s">
        <v>495</v>
      </c>
      <c r="D878" s="124" t="s">
        <v>646</v>
      </c>
      <c r="E878" s="114" t="str">
        <f t="shared" si="155"/>
        <v>TRANSFORMADOR AUXILIAR MARCA:PAUWELS PS 4 PS 4</v>
      </c>
      <c r="F878" s="124"/>
      <c r="G878" s="124" t="s">
        <v>646</v>
      </c>
      <c r="H878" s="142" t="s">
        <v>607</v>
      </c>
      <c r="I878" s="124"/>
      <c r="J878" s="124"/>
      <c r="K878" s="124"/>
      <c r="L878" s="124"/>
      <c r="M878" s="124">
        <v>630</v>
      </c>
      <c r="N878" s="124">
        <v>11</v>
      </c>
      <c r="O878" s="21">
        <v>0.4</v>
      </c>
      <c r="P878" s="124" t="s">
        <v>514</v>
      </c>
      <c r="Q878" s="124">
        <v>2000</v>
      </c>
      <c r="R878" s="124" t="s">
        <v>89</v>
      </c>
      <c r="S878" s="124">
        <v>72295</v>
      </c>
      <c r="T878" s="116">
        <v>1200</v>
      </c>
      <c r="U878" s="111">
        <v>45</v>
      </c>
      <c r="V878" s="113">
        <f t="shared" si="156"/>
        <v>769.33333333333337</v>
      </c>
      <c r="W878" s="113">
        <f t="shared" si="157"/>
        <v>430.66666666666663</v>
      </c>
      <c r="X878" s="112">
        <f t="shared" si="158"/>
        <v>430666.66666666663</v>
      </c>
      <c r="Y878" s="111"/>
      <c r="Z878" s="110">
        <f t="shared" si="166"/>
        <v>28</v>
      </c>
      <c r="AA878" s="109">
        <f t="shared" si="159"/>
        <v>60</v>
      </c>
      <c r="AB878" s="109">
        <f t="shared" si="160"/>
        <v>60000</v>
      </c>
      <c r="AC878" s="108">
        <f t="shared" si="161"/>
        <v>1140</v>
      </c>
      <c r="AD878" s="107">
        <f t="shared" si="162"/>
        <v>2.2222222222222223E-2</v>
      </c>
      <c r="AE878" s="106">
        <f t="shared" si="163"/>
        <v>25.333333333333336</v>
      </c>
      <c r="AF878" s="105">
        <f t="shared" si="164"/>
        <v>455.99999999999994</v>
      </c>
      <c r="AG878" s="105">
        <f t="shared" si="165"/>
        <v>744</v>
      </c>
      <c r="AH878" s="104"/>
      <c r="AI878" s="104"/>
      <c r="AJ878" s="104"/>
      <c r="AK878" s="104"/>
      <c r="AL878" s="104"/>
      <c r="AM878" s="104"/>
      <c r="AN878" s="104"/>
      <c r="AO878" s="104"/>
      <c r="AP878" s="104"/>
      <c r="AQ878" s="104"/>
      <c r="AR878" s="104"/>
      <c r="AS878" s="104"/>
      <c r="AT878" s="104"/>
      <c r="AU878" s="104"/>
      <c r="AV878" s="104"/>
      <c r="AW878" s="104"/>
      <c r="AX878" s="104"/>
      <c r="AY878" s="104"/>
      <c r="AZ878" s="104"/>
      <c r="BA878" s="104"/>
      <c r="BB878" s="104"/>
      <c r="BC878" s="104"/>
      <c r="BD878" s="104"/>
      <c r="BE878" s="104"/>
      <c r="BF878" s="104"/>
      <c r="BG878" s="104"/>
      <c r="BH878" s="104"/>
      <c r="BI878" s="104"/>
      <c r="BJ878" s="104"/>
      <c r="BK878" s="104"/>
      <c r="BL878" s="104"/>
      <c r="BM878" s="104"/>
      <c r="BN878" s="104"/>
      <c r="BO878" s="104"/>
      <c r="BP878" s="104"/>
      <c r="BQ878" s="104"/>
      <c r="BR878" s="104"/>
      <c r="BS878" s="104"/>
      <c r="BT878" s="104"/>
      <c r="BU878" s="104"/>
      <c r="BV878" s="104"/>
      <c r="BW878" s="104"/>
      <c r="BX878" s="104"/>
      <c r="BY878" s="104"/>
      <c r="BZ878" s="104"/>
      <c r="CA878" s="104"/>
      <c r="CB878" s="104"/>
      <c r="CC878" s="104"/>
      <c r="CD878" s="104"/>
      <c r="CE878" s="104"/>
      <c r="CF878" s="104"/>
      <c r="CG878" s="104"/>
      <c r="CH878" s="104"/>
      <c r="CI878" s="104"/>
      <c r="CJ878" s="104"/>
      <c r="CK878" s="104"/>
      <c r="CL878" s="104"/>
      <c r="CM878" s="104"/>
      <c r="CN878" s="104"/>
      <c r="CO878" s="104"/>
      <c r="CP878" s="104"/>
      <c r="CQ878" s="104"/>
      <c r="CR878" s="104"/>
      <c r="CS878" s="104"/>
      <c r="CT878" s="104"/>
      <c r="CU878" s="104"/>
      <c r="CV878" s="104"/>
      <c r="CW878" s="104"/>
      <c r="CX878" s="104"/>
      <c r="CY878" s="104"/>
      <c r="CZ878" s="104"/>
      <c r="DA878" s="104"/>
      <c r="DB878" s="104"/>
      <c r="DC878" s="104"/>
      <c r="DD878" s="104"/>
      <c r="DE878" s="104"/>
      <c r="DF878" s="104"/>
      <c r="DG878" s="104"/>
      <c r="DH878" s="104"/>
      <c r="DI878" s="104"/>
      <c r="DJ878" s="104"/>
      <c r="DK878" s="104"/>
      <c r="DL878" s="104"/>
      <c r="DM878" s="104"/>
      <c r="DN878" s="104"/>
      <c r="DO878" s="104"/>
      <c r="DP878" s="104"/>
      <c r="DQ878" s="104"/>
      <c r="DR878" s="104"/>
      <c r="DS878" s="104"/>
      <c r="DT878" s="104"/>
      <c r="DU878" s="104"/>
      <c r="DV878" s="104"/>
      <c r="DW878" s="104"/>
      <c r="DX878" s="104"/>
      <c r="DY878" s="104"/>
      <c r="DZ878" s="104"/>
      <c r="EA878" s="104"/>
      <c r="EB878" s="104"/>
      <c r="EC878" s="104"/>
      <c r="ED878" s="104"/>
      <c r="EE878" s="104"/>
      <c r="EF878" s="104"/>
      <c r="EG878" s="104"/>
      <c r="EH878" s="104"/>
      <c r="EI878" s="104"/>
      <c r="EJ878" s="104"/>
      <c r="EK878" s="104"/>
      <c r="EL878" s="104"/>
      <c r="EM878" s="104"/>
      <c r="EN878" s="104"/>
      <c r="EO878" s="104"/>
      <c r="EP878" s="104"/>
      <c r="EQ878" s="104"/>
      <c r="ER878" s="104"/>
      <c r="ES878" s="104"/>
      <c r="ET878" s="104"/>
      <c r="EU878" s="104"/>
      <c r="EV878" s="104"/>
      <c r="EW878" s="104"/>
      <c r="EX878" s="104"/>
      <c r="EY878" s="104"/>
      <c r="EZ878" s="104"/>
      <c r="FA878" s="104"/>
      <c r="FB878" s="104"/>
      <c r="FC878" s="104"/>
      <c r="FD878" s="104"/>
      <c r="FE878" s="104"/>
      <c r="FF878" s="104"/>
      <c r="FG878" s="104"/>
      <c r="FH878" s="104"/>
      <c r="FI878" s="104"/>
      <c r="FJ878" s="104"/>
      <c r="FK878" s="104"/>
      <c r="FL878" s="104"/>
      <c r="FM878" s="104"/>
      <c r="FN878" s="104"/>
      <c r="FO878" s="104"/>
      <c r="FP878" s="104"/>
      <c r="FQ878" s="104"/>
      <c r="FR878" s="104"/>
      <c r="FS878" s="104"/>
      <c r="FT878" s="104"/>
      <c r="FU878" s="104"/>
      <c r="FV878" s="104"/>
      <c r="FW878" s="104"/>
      <c r="FX878" s="104"/>
      <c r="FY878" s="104"/>
      <c r="FZ878" s="104"/>
      <c r="GA878" s="104"/>
      <c r="GB878" s="104"/>
      <c r="GC878" s="104"/>
      <c r="GD878" s="104"/>
      <c r="GE878" s="104"/>
      <c r="GF878" s="104"/>
      <c r="GG878" s="104"/>
      <c r="GH878" s="104"/>
      <c r="GI878" s="104"/>
      <c r="GJ878" s="104"/>
      <c r="GK878" s="104"/>
      <c r="GL878" s="104"/>
      <c r="GM878" s="104"/>
      <c r="GN878" s="104"/>
      <c r="GO878" s="104"/>
      <c r="GP878" s="104"/>
      <c r="GQ878" s="104"/>
      <c r="GR878" s="104"/>
      <c r="GS878" s="104"/>
      <c r="GT878" s="104"/>
      <c r="GU878" s="104"/>
      <c r="GV878" s="104"/>
      <c r="GW878" s="104"/>
      <c r="GX878" s="104"/>
      <c r="GY878" s="104"/>
      <c r="GZ878" s="104"/>
      <c r="HA878" s="104"/>
      <c r="HB878" s="104"/>
      <c r="HC878" s="104"/>
      <c r="HD878" s="104"/>
      <c r="HE878" s="104"/>
      <c r="HF878" s="104"/>
      <c r="HG878" s="104"/>
      <c r="HH878" s="104"/>
      <c r="HI878" s="104"/>
      <c r="HJ878" s="104"/>
      <c r="HK878" s="104"/>
      <c r="HL878" s="104"/>
      <c r="HM878" s="104"/>
      <c r="HN878" s="104"/>
      <c r="HO878" s="104"/>
      <c r="HP878" s="104"/>
      <c r="HQ878" s="104"/>
      <c r="HR878" s="104"/>
      <c r="HS878" s="104"/>
      <c r="HT878" s="104"/>
      <c r="HU878" s="104"/>
      <c r="HV878" s="104"/>
      <c r="HW878" s="104"/>
      <c r="HX878" s="104"/>
      <c r="HY878" s="104"/>
      <c r="HZ878" s="104"/>
      <c r="IA878" s="104"/>
      <c r="IB878" s="104"/>
      <c r="IC878" s="104"/>
      <c r="ID878" s="104"/>
      <c r="IE878" s="104"/>
      <c r="IF878" s="104"/>
      <c r="IG878" s="104"/>
      <c r="IH878" s="104"/>
      <c r="II878" s="104"/>
      <c r="IJ878" s="104"/>
      <c r="IK878" s="104"/>
      <c r="IL878" s="104"/>
      <c r="IM878" s="104"/>
      <c r="IN878" s="104"/>
      <c r="IO878" s="104"/>
      <c r="IP878" s="104"/>
      <c r="IQ878" s="104"/>
      <c r="IR878" s="104"/>
      <c r="IS878" s="104"/>
      <c r="IT878" s="104"/>
      <c r="IU878" s="104"/>
      <c r="IV878" s="104"/>
      <c r="IW878" s="104"/>
      <c r="IX878" s="104"/>
      <c r="IY878" s="104"/>
      <c r="IZ878" s="104"/>
      <c r="JA878" s="104"/>
      <c r="JB878" s="104"/>
      <c r="JC878" s="104"/>
      <c r="JD878" s="104"/>
      <c r="JE878" s="104"/>
      <c r="JF878" s="104"/>
      <c r="JG878" s="104"/>
      <c r="JH878" s="104"/>
      <c r="JI878" s="104"/>
      <c r="JJ878" s="104"/>
      <c r="JK878" s="104"/>
      <c r="JL878" s="104"/>
      <c r="JM878" s="104"/>
      <c r="JN878" s="104"/>
      <c r="JO878" s="104"/>
      <c r="JP878" s="104"/>
      <c r="JQ878" s="104"/>
      <c r="JR878" s="104"/>
      <c r="JS878" s="104"/>
      <c r="JT878" s="104"/>
      <c r="JU878" s="104"/>
      <c r="JV878" s="104"/>
      <c r="JW878" s="104"/>
      <c r="JX878" s="104"/>
      <c r="JY878" s="104"/>
      <c r="JZ878" s="104"/>
      <c r="KA878" s="104"/>
      <c r="KB878" s="104"/>
      <c r="KC878" s="104"/>
      <c r="KD878" s="104"/>
      <c r="KE878" s="104"/>
      <c r="KF878" s="104"/>
      <c r="KG878" s="104"/>
      <c r="KH878" s="104"/>
      <c r="KI878" s="104"/>
      <c r="KJ878" s="104"/>
      <c r="KK878" s="104"/>
      <c r="KL878" s="104"/>
      <c r="KM878" s="104"/>
      <c r="KN878" s="104"/>
      <c r="KO878" s="104"/>
      <c r="KP878" s="104"/>
      <c r="KQ878" s="104"/>
      <c r="KR878" s="104"/>
      <c r="KS878" s="104"/>
      <c r="KT878" s="104"/>
      <c r="KU878" s="104"/>
      <c r="KV878" s="104"/>
      <c r="KW878" s="104"/>
      <c r="KX878" s="104"/>
      <c r="KY878" s="104"/>
      <c r="KZ878" s="104"/>
      <c r="LA878" s="104"/>
      <c r="LB878" s="104"/>
      <c r="LC878" s="104"/>
      <c r="LD878" s="104"/>
      <c r="LE878" s="104"/>
      <c r="LF878" s="104"/>
      <c r="LG878" s="104"/>
      <c r="LH878" s="104"/>
      <c r="LI878" s="104"/>
      <c r="LJ878" s="104"/>
      <c r="LK878" s="104"/>
      <c r="LL878" s="104"/>
      <c r="LM878" s="104"/>
      <c r="LN878" s="104"/>
      <c r="LO878" s="104"/>
      <c r="LP878" s="104"/>
      <c r="LQ878" s="104"/>
      <c r="LR878" s="104"/>
      <c r="LS878" s="104"/>
      <c r="LT878" s="104"/>
      <c r="LU878" s="104"/>
      <c r="LV878" s="104"/>
      <c r="LW878" s="104"/>
      <c r="LX878" s="104"/>
      <c r="LY878" s="104"/>
      <c r="LZ878" s="104"/>
      <c r="MA878" s="104"/>
      <c r="MB878" s="104"/>
      <c r="MC878" s="104"/>
      <c r="MD878" s="104"/>
      <c r="ME878" s="104"/>
      <c r="MF878" s="104"/>
      <c r="MG878" s="104"/>
      <c r="MH878" s="104"/>
      <c r="MI878" s="104"/>
      <c r="MJ878" s="104"/>
      <c r="MK878" s="104"/>
      <c r="ML878" s="104"/>
      <c r="MM878" s="104"/>
      <c r="MN878" s="104"/>
      <c r="MO878" s="104"/>
      <c r="MP878" s="104"/>
      <c r="MQ878" s="104"/>
      <c r="MR878" s="104"/>
      <c r="MS878" s="104"/>
      <c r="MT878" s="104"/>
      <c r="MU878" s="104"/>
      <c r="MV878" s="104"/>
      <c r="MW878" s="104"/>
      <c r="MX878" s="104"/>
      <c r="MY878" s="104"/>
      <c r="MZ878" s="104"/>
      <c r="NA878" s="104"/>
      <c r="NB878" s="104"/>
      <c r="NC878" s="104"/>
      <c r="ND878" s="104"/>
      <c r="NE878" s="104"/>
      <c r="NF878" s="104"/>
      <c r="NG878" s="104"/>
      <c r="NH878" s="104"/>
      <c r="NI878" s="104"/>
      <c r="NJ878" s="104"/>
      <c r="NK878" s="104"/>
      <c r="NL878" s="104"/>
      <c r="NM878" s="104"/>
      <c r="NN878" s="104"/>
      <c r="NO878" s="104"/>
      <c r="NP878" s="104"/>
      <c r="NQ878" s="104"/>
      <c r="NR878" s="104"/>
      <c r="NS878" s="104"/>
      <c r="NT878" s="104"/>
      <c r="NU878" s="104"/>
      <c r="NV878" s="104"/>
      <c r="NW878" s="104"/>
      <c r="NX878" s="104"/>
      <c r="NY878" s="104"/>
      <c r="NZ878" s="104"/>
      <c r="OA878" s="104"/>
      <c r="OB878" s="104"/>
      <c r="OC878" s="104"/>
      <c r="OD878" s="104"/>
      <c r="OE878" s="104"/>
      <c r="OF878" s="104"/>
      <c r="OG878" s="104"/>
      <c r="OH878" s="104"/>
      <c r="OI878" s="104"/>
      <c r="OJ878" s="104"/>
      <c r="OK878" s="104"/>
      <c r="OL878" s="104"/>
      <c r="OM878" s="104"/>
      <c r="ON878" s="104"/>
      <c r="OO878" s="104"/>
      <c r="OP878" s="104"/>
      <c r="OQ878" s="104"/>
      <c r="OR878" s="104"/>
      <c r="OS878" s="104"/>
      <c r="OT878" s="104"/>
      <c r="OU878" s="104"/>
      <c r="OV878" s="104"/>
      <c r="OW878" s="104"/>
      <c r="OX878" s="104"/>
      <c r="OY878" s="104"/>
      <c r="OZ878" s="104"/>
      <c r="PA878" s="104"/>
      <c r="PB878" s="104"/>
      <c r="PC878" s="104"/>
      <c r="PD878" s="104"/>
      <c r="PE878" s="104"/>
      <c r="PF878" s="104"/>
      <c r="PG878" s="104"/>
      <c r="PH878" s="104"/>
      <c r="PI878" s="104"/>
      <c r="PJ878" s="104"/>
      <c r="PK878" s="104"/>
      <c r="PL878" s="104"/>
      <c r="PM878" s="104"/>
      <c r="PN878" s="104"/>
      <c r="PO878" s="104"/>
      <c r="PP878" s="104"/>
      <c r="PQ878" s="104"/>
      <c r="PR878" s="104"/>
      <c r="PS878" s="104"/>
      <c r="PT878" s="104"/>
      <c r="PU878" s="104"/>
      <c r="PV878" s="104"/>
      <c r="PW878" s="104"/>
      <c r="PX878" s="104"/>
      <c r="PY878" s="104"/>
      <c r="PZ878" s="104"/>
      <c r="QA878" s="104"/>
      <c r="QB878" s="104"/>
      <c r="QC878" s="104"/>
      <c r="QD878" s="104"/>
      <c r="QE878" s="104"/>
      <c r="QF878" s="104"/>
      <c r="QG878" s="104"/>
      <c r="QH878" s="104"/>
      <c r="QI878" s="104"/>
      <c r="QJ878" s="104"/>
      <c r="QK878" s="104"/>
      <c r="QL878" s="104"/>
      <c r="QM878" s="104"/>
      <c r="QN878" s="104"/>
      <c r="QO878" s="104"/>
      <c r="QP878" s="104"/>
      <c r="QQ878" s="104"/>
      <c r="QR878" s="104"/>
      <c r="QS878" s="104"/>
      <c r="QT878" s="104"/>
      <c r="QU878" s="104"/>
      <c r="QV878" s="104"/>
      <c r="QW878" s="104"/>
      <c r="QX878" s="104"/>
      <c r="QY878" s="104"/>
      <c r="QZ878" s="104"/>
      <c r="RA878" s="104"/>
      <c r="RB878" s="104"/>
      <c r="RC878" s="104"/>
      <c r="RD878" s="104"/>
      <c r="RE878" s="104"/>
      <c r="RF878" s="104"/>
      <c r="RG878" s="104"/>
      <c r="RH878" s="104"/>
      <c r="RI878" s="104"/>
      <c r="RJ878" s="104"/>
      <c r="RK878" s="104"/>
      <c r="RL878" s="104"/>
      <c r="RM878" s="104"/>
      <c r="RN878" s="104"/>
      <c r="RO878" s="104"/>
      <c r="RP878" s="104"/>
      <c r="RQ878" s="104"/>
      <c r="RR878" s="104"/>
      <c r="RS878" s="104"/>
      <c r="RT878" s="104"/>
      <c r="RU878" s="104"/>
      <c r="RV878" s="104"/>
      <c r="RW878" s="104"/>
      <c r="RX878" s="104"/>
      <c r="RY878" s="104"/>
      <c r="RZ878" s="104"/>
      <c r="SA878" s="104"/>
      <c r="SB878" s="104"/>
      <c r="SC878" s="104"/>
      <c r="SD878" s="104"/>
      <c r="SE878" s="104"/>
      <c r="SF878" s="104"/>
      <c r="SG878" s="104"/>
      <c r="SH878" s="104"/>
      <c r="SI878" s="104"/>
      <c r="SJ878" s="104"/>
      <c r="SK878" s="104"/>
      <c r="SL878" s="104"/>
      <c r="SM878" s="104"/>
      <c r="SN878" s="104"/>
      <c r="SO878" s="104"/>
      <c r="SP878" s="104"/>
      <c r="SQ878" s="104"/>
      <c r="SR878" s="104"/>
      <c r="SS878" s="104"/>
      <c r="ST878" s="104"/>
      <c r="SU878" s="104"/>
      <c r="SV878" s="104"/>
      <c r="SW878" s="104"/>
      <c r="SX878" s="104"/>
      <c r="SY878" s="104"/>
      <c r="SZ878" s="104"/>
      <c r="TA878" s="104"/>
      <c r="TB878" s="104"/>
      <c r="TC878" s="104"/>
      <c r="TD878" s="104"/>
      <c r="TE878" s="104"/>
      <c r="TF878" s="104"/>
      <c r="TG878" s="104"/>
      <c r="TH878" s="104"/>
      <c r="TI878" s="104"/>
      <c r="TJ878" s="104"/>
      <c r="TK878" s="104"/>
      <c r="TL878" s="104"/>
      <c r="TM878" s="104"/>
      <c r="TN878" s="104"/>
      <c r="TO878" s="104"/>
      <c r="TP878" s="104"/>
      <c r="TQ878" s="104"/>
      <c r="TR878" s="104"/>
      <c r="TS878" s="104"/>
      <c r="TT878" s="104"/>
      <c r="TU878" s="104"/>
      <c r="TV878" s="104"/>
      <c r="TW878" s="104"/>
      <c r="TX878" s="104"/>
      <c r="TY878" s="104"/>
      <c r="TZ878" s="104"/>
      <c r="UA878" s="104"/>
      <c r="UB878" s="104"/>
      <c r="UC878" s="104"/>
      <c r="UD878" s="104"/>
      <c r="UE878" s="104"/>
      <c r="UF878" s="104"/>
      <c r="UG878" s="104"/>
      <c r="UH878" s="104"/>
      <c r="UI878" s="104"/>
      <c r="UJ878" s="104"/>
      <c r="UK878" s="104"/>
      <c r="UL878" s="104"/>
      <c r="UM878" s="104"/>
      <c r="UN878" s="104"/>
      <c r="UO878" s="104"/>
      <c r="UP878" s="104"/>
      <c r="UQ878" s="104"/>
      <c r="UR878" s="104"/>
      <c r="US878" s="104"/>
      <c r="UT878" s="104"/>
      <c r="UU878" s="104"/>
      <c r="UV878" s="104"/>
      <c r="UW878" s="104"/>
      <c r="UX878" s="104"/>
      <c r="UY878" s="104"/>
      <c r="UZ878" s="104"/>
      <c r="VA878" s="104"/>
      <c r="VB878" s="104"/>
      <c r="VC878" s="104"/>
      <c r="VD878" s="104"/>
      <c r="VE878" s="104"/>
      <c r="VF878" s="104"/>
      <c r="VG878" s="104"/>
      <c r="VH878" s="104"/>
      <c r="VI878" s="104"/>
      <c r="VJ878" s="104"/>
      <c r="VK878" s="104"/>
      <c r="VL878" s="104"/>
      <c r="VM878" s="104"/>
      <c r="VN878" s="104"/>
      <c r="VO878" s="104"/>
      <c r="VP878" s="104"/>
      <c r="VQ878" s="104"/>
      <c r="VR878" s="104"/>
      <c r="VS878" s="104"/>
      <c r="VT878" s="104"/>
      <c r="VU878" s="104"/>
      <c r="VV878" s="104"/>
      <c r="VW878" s="104"/>
      <c r="VX878" s="104"/>
      <c r="VY878" s="104"/>
      <c r="VZ878" s="104"/>
      <c r="WA878" s="104"/>
      <c r="WB878" s="104"/>
      <c r="WC878" s="104"/>
      <c r="WD878" s="104"/>
      <c r="WE878" s="104"/>
      <c r="WF878" s="104"/>
      <c r="WG878" s="104"/>
      <c r="WH878" s="104"/>
      <c r="WI878" s="104"/>
      <c r="WJ878" s="104"/>
      <c r="WK878" s="104"/>
      <c r="WL878" s="104"/>
      <c r="WM878" s="104"/>
      <c r="WN878" s="104"/>
      <c r="WO878" s="104"/>
      <c r="WP878" s="104"/>
      <c r="WQ878" s="104"/>
      <c r="WR878" s="104"/>
      <c r="WS878" s="104"/>
      <c r="WT878" s="104"/>
      <c r="WU878" s="104"/>
      <c r="WV878" s="104"/>
      <c r="WW878" s="104"/>
      <c r="WX878" s="104"/>
      <c r="WY878" s="104"/>
      <c r="WZ878" s="104"/>
      <c r="XA878" s="104"/>
      <c r="XB878" s="104"/>
      <c r="XC878" s="104"/>
      <c r="XD878" s="104"/>
      <c r="XE878" s="104"/>
      <c r="XF878" s="104"/>
      <c r="XG878" s="104"/>
      <c r="XH878" s="104"/>
      <c r="XI878" s="104"/>
      <c r="XJ878" s="104"/>
      <c r="XK878" s="104"/>
      <c r="XL878" s="104"/>
      <c r="XM878" s="104"/>
      <c r="XN878" s="104"/>
      <c r="XO878" s="104"/>
      <c r="XP878" s="104"/>
      <c r="XQ878" s="104"/>
      <c r="XR878" s="104"/>
      <c r="XS878" s="104"/>
      <c r="XT878" s="104"/>
      <c r="XU878" s="104"/>
      <c r="XV878" s="104"/>
      <c r="XW878" s="104"/>
      <c r="XX878" s="104"/>
      <c r="XY878" s="104"/>
      <c r="XZ878" s="104"/>
      <c r="YA878" s="104"/>
      <c r="YB878" s="104"/>
      <c r="YC878" s="104"/>
      <c r="YD878" s="104"/>
      <c r="YE878" s="104"/>
      <c r="YF878" s="104"/>
      <c r="YG878" s="104"/>
      <c r="YH878" s="104"/>
      <c r="YI878" s="104"/>
      <c r="YJ878" s="104"/>
      <c r="YK878" s="104"/>
      <c r="YL878" s="104"/>
      <c r="YM878" s="104"/>
      <c r="YN878" s="104"/>
      <c r="YO878" s="104"/>
      <c r="YP878" s="104"/>
      <c r="YQ878" s="104"/>
      <c r="YR878" s="104"/>
      <c r="YS878" s="104"/>
      <c r="YT878" s="104"/>
      <c r="YU878" s="104"/>
      <c r="YV878" s="104"/>
      <c r="YW878" s="104"/>
      <c r="YX878" s="104"/>
      <c r="YY878" s="104"/>
      <c r="YZ878" s="104"/>
      <c r="ZA878" s="104"/>
      <c r="ZB878" s="104"/>
      <c r="ZC878" s="104"/>
      <c r="ZD878" s="104"/>
      <c r="ZE878" s="104"/>
      <c r="ZF878" s="104"/>
      <c r="ZG878" s="104"/>
      <c r="ZH878" s="104"/>
      <c r="ZI878" s="104"/>
      <c r="ZJ878" s="104"/>
      <c r="ZK878" s="104"/>
      <c r="ZL878" s="104"/>
      <c r="ZM878" s="104"/>
      <c r="ZN878" s="104"/>
      <c r="ZO878" s="104"/>
      <c r="ZP878" s="104"/>
      <c r="ZQ878" s="104"/>
      <c r="ZR878" s="104"/>
      <c r="ZS878" s="104"/>
      <c r="ZT878" s="104"/>
      <c r="ZU878" s="104"/>
      <c r="ZV878" s="104"/>
      <c r="ZW878" s="104"/>
      <c r="ZX878" s="104"/>
      <c r="ZY878" s="104"/>
      <c r="ZZ878" s="104"/>
      <c r="AAA878" s="104"/>
      <c r="AAB878" s="104"/>
      <c r="AAC878" s="104"/>
      <c r="AAD878" s="104"/>
      <c r="AAE878" s="104"/>
      <c r="AAF878" s="104"/>
      <c r="AAG878" s="104"/>
      <c r="AAH878" s="104"/>
      <c r="AAI878" s="104"/>
      <c r="AAJ878" s="104"/>
      <c r="AAK878" s="104"/>
      <c r="AAL878" s="104"/>
      <c r="AAM878" s="104"/>
      <c r="AAN878" s="104"/>
      <c r="AAO878" s="104"/>
      <c r="AAP878" s="104"/>
      <c r="AAQ878" s="104"/>
      <c r="AAR878" s="104"/>
      <c r="AAS878" s="104"/>
      <c r="AAT878" s="104"/>
      <c r="AAU878" s="104"/>
      <c r="AAV878" s="104"/>
      <c r="AAW878" s="104"/>
      <c r="AAX878" s="104"/>
      <c r="AAY878" s="104"/>
      <c r="AAZ878" s="104"/>
      <c r="ABA878" s="104"/>
      <c r="ABB878" s="104"/>
      <c r="ABC878" s="104"/>
      <c r="ABD878" s="104"/>
      <c r="ABE878" s="104"/>
      <c r="ABF878" s="104"/>
      <c r="ABG878" s="104"/>
      <c r="ABH878" s="104"/>
      <c r="ABI878" s="104"/>
      <c r="ABJ878" s="104"/>
      <c r="ABK878" s="104"/>
      <c r="ABL878" s="104"/>
      <c r="ABM878" s="104"/>
      <c r="ABN878" s="104"/>
      <c r="ABO878" s="104"/>
      <c r="ABP878" s="104"/>
      <c r="ABQ878" s="104"/>
      <c r="ABR878" s="104"/>
      <c r="ABS878" s="104"/>
      <c r="ABT878" s="104"/>
      <c r="ABU878" s="104"/>
      <c r="ABV878" s="104"/>
      <c r="ABW878" s="104"/>
      <c r="ABX878" s="104"/>
      <c r="ABY878" s="104"/>
      <c r="ABZ878" s="104"/>
      <c r="ACA878" s="104"/>
      <c r="ACB878" s="104"/>
      <c r="ACC878" s="104"/>
      <c r="ACD878" s="104"/>
      <c r="ACE878" s="104"/>
      <c r="ACF878" s="104"/>
      <c r="ACG878" s="104"/>
      <c r="ACH878" s="104"/>
      <c r="ACI878" s="104"/>
      <c r="ACJ878" s="104"/>
      <c r="ACK878" s="104"/>
      <c r="ACL878" s="104"/>
      <c r="ACM878" s="104"/>
      <c r="ACN878" s="104"/>
      <c r="ACO878" s="104"/>
      <c r="ACP878" s="104"/>
      <c r="ACQ878" s="104"/>
      <c r="ACR878" s="104"/>
      <c r="ACS878" s="104"/>
      <c r="ACT878" s="104"/>
      <c r="ACU878" s="104"/>
      <c r="ACV878" s="104"/>
      <c r="ACW878" s="104"/>
      <c r="ACX878" s="104"/>
      <c r="ACY878" s="104"/>
      <c r="ACZ878" s="104"/>
      <c r="ADA878" s="104"/>
      <c r="ADB878" s="104"/>
      <c r="ADC878" s="104"/>
      <c r="ADD878" s="104"/>
      <c r="ADE878" s="104"/>
      <c r="ADF878" s="104"/>
      <c r="ADG878" s="104"/>
      <c r="ADH878" s="104"/>
      <c r="ADI878" s="104"/>
      <c r="ADJ878" s="104"/>
      <c r="ADK878" s="104"/>
      <c r="ADL878" s="104"/>
      <c r="ADM878" s="104"/>
      <c r="ADN878" s="104"/>
      <c r="ADO878" s="104"/>
      <c r="ADP878" s="104"/>
      <c r="ADQ878" s="104"/>
      <c r="ADR878" s="104"/>
      <c r="ADS878" s="104"/>
      <c r="ADT878" s="104"/>
      <c r="ADU878" s="104"/>
      <c r="ADV878" s="104"/>
      <c r="ADW878" s="104"/>
      <c r="ADX878" s="104"/>
      <c r="ADY878" s="104"/>
      <c r="ADZ878" s="104"/>
      <c r="AEA878" s="104"/>
      <c r="AEB878" s="104"/>
      <c r="AEC878" s="104"/>
      <c r="AED878" s="104"/>
      <c r="AEE878" s="104"/>
      <c r="AEF878" s="104"/>
      <c r="AEG878" s="104"/>
      <c r="AEH878" s="104"/>
      <c r="AEI878" s="104"/>
      <c r="AEJ878" s="104"/>
      <c r="AEK878" s="104"/>
      <c r="AEL878" s="104"/>
      <c r="AEM878" s="104"/>
      <c r="AEN878" s="104"/>
      <c r="AEO878" s="104"/>
      <c r="AEP878" s="104"/>
      <c r="AEQ878" s="104"/>
      <c r="AER878" s="104"/>
      <c r="AES878" s="104"/>
      <c r="AET878" s="104"/>
      <c r="AEU878" s="104"/>
      <c r="AEV878" s="104"/>
      <c r="AEW878" s="104"/>
      <c r="AEX878" s="104"/>
      <c r="AEY878" s="104"/>
      <c r="AEZ878" s="104"/>
      <c r="AFA878" s="104"/>
      <c r="AFB878" s="104"/>
      <c r="AFC878" s="104"/>
      <c r="AFD878" s="104"/>
      <c r="AFE878" s="104"/>
      <c r="AFF878" s="104"/>
      <c r="AFG878" s="104"/>
      <c r="AFH878" s="104"/>
      <c r="AFI878" s="104"/>
      <c r="AFJ878" s="104"/>
      <c r="AFK878" s="104"/>
      <c r="AFL878" s="104"/>
      <c r="AFM878" s="104"/>
      <c r="AFN878" s="104"/>
      <c r="AFO878" s="104"/>
      <c r="AFP878" s="104"/>
      <c r="AFQ878" s="104"/>
      <c r="AFR878" s="104"/>
      <c r="AFS878" s="104"/>
      <c r="AFT878" s="104"/>
      <c r="AFU878" s="104"/>
      <c r="AFV878" s="104"/>
      <c r="AFW878" s="104"/>
      <c r="AFX878" s="104"/>
      <c r="AFY878" s="104"/>
      <c r="AFZ878" s="104"/>
      <c r="AGA878" s="104"/>
      <c r="AGB878" s="104"/>
      <c r="AGC878" s="104"/>
      <c r="AGD878" s="104"/>
      <c r="AGE878" s="104"/>
      <c r="AGF878" s="104"/>
      <c r="AGG878" s="104"/>
      <c r="AGH878" s="104"/>
      <c r="AGI878" s="104"/>
      <c r="AGJ878" s="104"/>
      <c r="AGK878" s="104"/>
      <c r="AGL878" s="104"/>
      <c r="AGM878" s="104"/>
      <c r="AGN878" s="104"/>
      <c r="AGO878" s="104"/>
      <c r="AGP878" s="104"/>
      <c r="AGQ878" s="104"/>
      <c r="AGR878" s="104"/>
      <c r="AGS878" s="104"/>
      <c r="AGT878" s="104"/>
      <c r="AGU878" s="104"/>
      <c r="AGV878" s="104"/>
      <c r="AGW878" s="104"/>
      <c r="AGX878" s="104"/>
      <c r="AGY878" s="104"/>
      <c r="AGZ878" s="104"/>
      <c r="AHA878" s="104"/>
      <c r="AHB878" s="104"/>
      <c r="AHC878" s="104"/>
      <c r="AHD878" s="104"/>
      <c r="AHE878" s="104"/>
      <c r="AHF878" s="104"/>
      <c r="AHG878" s="104"/>
      <c r="AHH878" s="104"/>
      <c r="AHI878" s="104"/>
      <c r="AHJ878" s="104"/>
      <c r="AHK878" s="104"/>
      <c r="AHL878" s="104"/>
      <c r="AHM878" s="104"/>
      <c r="AHN878" s="104"/>
      <c r="AHO878" s="104"/>
      <c r="AHP878" s="104"/>
      <c r="AHQ878" s="104"/>
      <c r="AHR878" s="104"/>
      <c r="AHS878" s="104"/>
      <c r="AHT878" s="104"/>
      <c r="AHU878" s="104"/>
      <c r="AHV878" s="104"/>
      <c r="AHW878" s="104"/>
      <c r="AHX878" s="104"/>
      <c r="AHY878" s="104"/>
      <c r="AHZ878" s="104"/>
      <c r="AIA878" s="104"/>
      <c r="AIB878" s="104"/>
      <c r="AIC878" s="104"/>
      <c r="AID878" s="104"/>
      <c r="AIE878" s="104"/>
      <c r="AIF878" s="104"/>
      <c r="AIG878" s="104"/>
      <c r="AIH878" s="104"/>
      <c r="AII878" s="104"/>
      <c r="AIJ878" s="104"/>
      <c r="AIK878" s="104"/>
      <c r="AIL878" s="104"/>
      <c r="AIM878" s="104"/>
      <c r="AIN878" s="104"/>
      <c r="AIO878" s="104"/>
      <c r="AIP878" s="104"/>
      <c r="AIQ878" s="104"/>
      <c r="AIR878" s="104"/>
      <c r="AIS878" s="104"/>
      <c r="AIT878" s="104"/>
      <c r="AIU878" s="104"/>
      <c r="AIV878" s="104"/>
      <c r="AIW878" s="104"/>
      <c r="AIX878" s="104"/>
      <c r="AIY878" s="104"/>
      <c r="AIZ878" s="104"/>
      <c r="AJA878" s="104"/>
      <c r="AJB878" s="104"/>
      <c r="AJC878" s="104"/>
      <c r="AJD878" s="104"/>
      <c r="AJE878" s="104"/>
      <c r="AJF878" s="104"/>
      <c r="AJG878" s="104"/>
      <c r="AJH878" s="104"/>
      <c r="AJI878" s="104"/>
      <c r="AJJ878" s="104"/>
      <c r="AJK878" s="104"/>
      <c r="AJL878" s="104"/>
      <c r="AJM878" s="104"/>
      <c r="AJN878" s="104"/>
      <c r="AJO878" s="104"/>
      <c r="AJP878" s="104"/>
      <c r="AJQ878" s="104"/>
      <c r="AJR878" s="104"/>
      <c r="AJS878" s="104"/>
      <c r="AJT878" s="104"/>
      <c r="AJU878" s="104"/>
      <c r="AJV878" s="104"/>
      <c r="AJW878" s="104"/>
      <c r="AJX878" s="104"/>
      <c r="AJY878" s="104"/>
      <c r="AJZ878" s="104"/>
      <c r="AKA878" s="104"/>
      <c r="AKB878" s="104"/>
      <c r="AKC878" s="104"/>
      <c r="AKD878" s="104"/>
      <c r="AKE878" s="104"/>
      <c r="AKF878" s="104"/>
      <c r="AKG878" s="104"/>
      <c r="AKH878" s="104"/>
      <c r="AKI878" s="104"/>
      <c r="AKJ878" s="104"/>
      <c r="AKK878" s="104"/>
      <c r="AKL878" s="104"/>
      <c r="AKM878" s="104"/>
      <c r="AKN878" s="104"/>
      <c r="AKO878" s="104"/>
      <c r="AKP878" s="104"/>
      <c r="AKQ878" s="104"/>
      <c r="AKR878" s="104"/>
      <c r="AKS878" s="104"/>
      <c r="AKT878" s="104"/>
      <c r="AKU878" s="104"/>
      <c r="AKV878" s="104"/>
      <c r="AKW878" s="104"/>
      <c r="AKX878" s="104"/>
      <c r="AKY878" s="104"/>
      <c r="AKZ878" s="104"/>
      <c r="ALA878" s="104"/>
      <c r="ALB878" s="104"/>
      <c r="ALC878" s="104"/>
      <c r="ALD878" s="104"/>
      <c r="ALE878" s="104"/>
      <c r="ALF878" s="104"/>
      <c r="ALG878" s="104"/>
      <c r="ALH878" s="104"/>
      <c r="ALI878" s="104"/>
      <c r="ALJ878" s="104"/>
      <c r="ALK878" s="104"/>
      <c r="ALL878" s="104"/>
      <c r="ALM878" s="104"/>
      <c r="ALN878" s="104"/>
      <c r="ALO878" s="104"/>
      <c r="ALP878" s="104"/>
      <c r="ALQ878" s="104"/>
      <c r="ALR878" s="104"/>
      <c r="ALS878" s="104"/>
      <c r="ALT878" s="104"/>
      <c r="ALU878" s="104"/>
      <c r="ALV878" s="104"/>
      <c r="ALW878" s="104"/>
      <c r="ALX878" s="104"/>
      <c r="ALY878" s="104"/>
      <c r="ALZ878" s="104"/>
      <c r="AMA878" s="104"/>
      <c r="AMB878" s="104"/>
      <c r="AMC878" s="104"/>
      <c r="AMD878" s="104"/>
      <c r="AME878" s="104"/>
      <c r="AMF878" s="104"/>
      <c r="AMG878" s="104"/>
      <c r="AMH878" s="104"/>
      <c r="AMI878" s="104"/>
      <c r="AMJ878" s="104"/>
      <c r="AMK878" s="104"/>
      <c r="AML878" s="104"/>
      <c r="AMM878" s="104"/>
      <c r="AMN878" s="104"/>
      <c r="AMO878" s="104"/>
    </row>
    <row r="879" spans="1:1029" s="88" customFormat="1" x14ac:dyDescent="0.35">
      <c r="A879" s="21">
        <v>10141103</v>
      </c>
      <c r="B879" s="135" t="s">
        <v>18023</v>
      </c>
      <c r="C879" s="259" t="s">
        <v>18022</v>
      </c>
      <c r="D879" s="142" t="s">
        <v>18691</v>
      </c>
      <c r="E879" s="114" t="str">
        <f t="shared" si="155"/>
        <v>MINISUBESTAÇÃO MARCA:DPM PT 159 PT 159</v>
      </c>
      <c r="F879" s="142"/>
      <c r="G879" s="142" t="s">
        <v>18691</v>
      </c>
      <c r="H879" s="142" t="s">
        <v>607</v>
      </c>
      <c r="I879" s="124"/>
      <c r="J879" s="124"/>
      <c r="K879" s="139"/>
      <c r="L879" s="139"/>
      <c r="M879" s="124">
        <v>500</v>
      </c>
      <c r="N879" s="124">
        <v>11</v>
      </c>
      <c r="O879" s="21">
        <v>0.4</v>
      </c>
      <c r="P879" s="124" t="s">
        <v>514</v>
      </c>
      <c r="Q879" s="124">
        <v>2001</v>
      </c>
      <c r="R879" s="124" t="s">
        <v>587</v>
      </c>
      <c r="S879" s="124" t="s">
        <v>18690</v>
      </c>
      <c r="T879" s="116">
        <v>2426</v>
      </c>
      <c r="U879" s="111">
        <v>45</v>
      </c>
      <c r="V879" s="113">
        <f t="shared" si="156"/>
        <v>1606.5511111111111</v>
      </c>
      <c r="W879" s="113">
        <f t="shared" si="157"/>
        <v>819.44888888888886</v>
      </c>
      <c r="X879" s="112">
        <f t="shared" si="158"/>
        <v>819448.88888888888</v>
      </c>
      <c r="Y879" s="111"/>
      <c r="Z879" s="110">
        <f t="shared" si="166"/>
        <v>29</v>
      </c>
      <c r="AA879" s="109">
        <f t="shared" si="159"/>
        <v>121.30000000000001</v>
      </c>
      <c r="AB879" s="109">
        <f t="shared" si="160"/>
        <v>121300.00000000001</v>
      </c>
      <c r="AC879" s="108">
        <f t="shared" si="161"/>
        <v>2304.6999999999998</v>
      </c>
      <c r="AD879" s="107">
        <f t="shared" si="162"/>
        <v>2.2222222222222223E-2</v>
      </c>
      <c r="AE879" s="106">
        <f t="shared" si="163"/>
        <v>51.215555555555554</v>
      </c>
      <c r="AF879" s="105">
        <f t="shared" si="164"/>
        <v>870.66444444444437</v>
      </c>
      <c r="AG879" s="105">
        <f t="shared" si="165"/>
        <v>1555.3355555555556</v>
      </c>
    </row>
    <row r="880" spans="1:1029" s="88" customFormat="1" x14ac:dyDescent="0.35">
      <c r="A880" s="21">
        <v>10141103</v>
      </c>
      <c r="B880" s="115" t="s">
        <v>18023</v>
      </c>
      <c r="C880" s="259" t="s">
        <v>18022</v>
      </c>
      <c r="D880" s="21" t="s">
        <v>18689</v>
      </c>
      <c r="E880" s="114" t="str">
        <f t="shared" si="155"/>
        <v>MINISUBESTAÇÃO MARCA:ABB  PT 28</v>
      </c>
      <c r="F880" s="21"/>
      <c r="G880" s="21"/>
      <c r="H880" s="21" t="s">
        <v>494</v>
      </c>
      <c r="I880" s="21"/>
      <c r="J880" s="21"/>
      <c r="K880" s="133" t="s">
        <v>18688</v>
      </c>
      <c r="L880" s="133" t="s">
        <v>18687</v>
      </c>
      <c r="M880" s="21">
        <v>500</v>
      </c>
      <c r="N880" s="21">
        <v>11</v>
      </c>
      <c r="O880" s="21" t="s">
        <v>510</v>
      </c>
      <c r="P880" s="124" t="s">
        <v>516</v>
      </c>
      <c r="Q880" s="21">
        <v>2001</v>
      </c>
      <c r="R880" s="21" t="s">
        <v>15</v>
      </c>
      <c r="S880" s="21" t="s">
        <v>18686</v>
      </c>
      <c r="T880" s="116">
        <v>2426</v>
      </c>
      <c r="U880" s="111">
        <v>45</v>
      </c>
      <c r="V880" s="113">
        <f t="shared" si="156"/>
        <v>1606.5511111111111</v>
      </c>
      <c r="W880" s="113">
        <f t="shared" si="157"/>
        <v>819.44888888888886</v>
      </c>
      <c r="X880" s="112">
        <f t="shared" si="158"/>
        <v>819448.88888888888</v>
      </c>
      <c r="Y880" s="111"/>
      <c r="Z880" s="110">
        <f t="shared" si="166"/>
        <v>29</v>
      </c>
      <c r="AA880" s="109">
        <f t="shared" si="159"/>
        <v>121.30000000000001</v>
      </c>
      <c r="AB880" s="109">
        <f t="shared" si="160"/>
        <v>121300.00000000001</v>
      </c>
      <c r="AC880" s="108">
        <f t="shared" si="161"/>
        <v>2304.6999999999998</v>
      </c>
      <c r="AD880" s="107">
        <f t="shared" si="162"/>
        <v>2.2222222222222223E-2</v>
      </c>
      <c r="AE880" s="106">
        <f t="shared" si="163"/>
        <v>51.215555555555554</v>
      </c>
      <c r="AF880" s="105">
        <f t="shared" si="164"/>
        <v>870.66444444444437</v>
      </c>
      <c r="AG880" s="105">
        <f t="shared" si="165"/>
        <v>1555.3355555555556</v>
      </c>
    </row>
    <row r="881" spans="1:33" s="88" customFormat="1" x14ac:dyDescent="0.35">
      <c r="A881" s="21">
        <v>10141103</v>
      </c>
      <c r="B881" s="115" t="s">
        <v>18023</v>
      </c>
      <c r="C881" s="259" t="s">
        <v>18022</v>
      </c>
      <c r="D881" s="133" t="s">
        <v>10969</v>
      </c>
      <c r="E881" s="114" t="str">
        <f t="shared" si="155"/>
        <v>MINISUBESTAÇÃO MARCA:ABB  PT 35</v>
      </c>
      <c r="F881" s="21"/>
      <c r="G881" s="21"/>
      <c r="H881" s="21" t="s">
        <v>494</v>
      </c>
      <c r="I881" s="21"/>
      <c r="J881" s="21"/>
      <c r="K881" s="133" t="s">
        <v>18685</v>
      </c>
      <c r="L881" s="133" t="s">
        <v>18684</v>
      </c>
      <c r="M881" s="21">
        <v>500</v>
      </c>
      <c r="N881" s="21">
        <v>11</v>
      </c>
      <c r="O881" s="21" t="s">
        <v>510</v>
      </c>
      <c r="P881" s="124" t="s">
        <v>516</v>
      </c>
      <c r="Q881" s="21">
        <v>2001</v>
      </c>
      <c r="R881" s="21" t="s">
        <v>15</v>
      </c>
      <c r="S881" s="21" t="s">
        <v>18683</v>
      </c>
      <c r="T881" s="116">
        <v>2426</v>
      </c>
      <c r="U881" s="111">
        <v>45</v>
      </c>
      <c r="V881" s="113">
        <f t="shared" si="156"/>
        <v>1606.5511111111111</v>
      </c>
      <c r="W881" s="113">
        <f t="shared" si="157"/>
        <v>819.44888888888886</v>
      </c>
      <c r="X881" s="112">
        <f t="shared" si="158"/>
        <v>819448.88888888888</v>
      </c>
      <c r="Y881" s="111"/>
      <c r="Z881" s="110">
        <f t="shared" si="166"/>
        <v>29</v>
      </c>
      <c r="AA881" s="109">
        <f t="shared" si="159"/>
        <v>121.30000000000001</v>
      </c>
      <c r="AB881" s="109">
        <f t="shared" si="160"/>
        <v>121300.00000000001</v>
      </c>
      <c r="AC881" s="108">
        <f t="shared" si="161"/>
        <v>2304.6999999999998</v>
      </c>
      <c r="AD881" s="107">
        <f t="shared" si="162"/>
        <v>2.2222222222222223E-2</v>
      </c>
      <c r="AE881" s="106">
        <f t="shared" si="163"/>
        <v>51.215555555555554</v>
      </c>
      <c r="AF881" s="105">
        <f t="shared" si="164"/>
        <v>870.66444444444437</v>
      </c>
      <c r="AG881" s="105">
        <f t="shared" si="165"/>
        <v>1555.3355555555556</v>
      </c>
    </row>
    <row r="882" spans="1:33" s="88" customFormat="1" x14ac:dyDescent="0.35">
      <c r="A882" s="21">
        <v>10141103</v>
      </c>
      <c r="B882" s="115" t="s">
        <v>18023</v>
      </c>
      <c r="C882" s="259" t="s">
        <v>18022</v>
      </c>
      <c r="D882" s="133" t="s">
        <v>18682</v>
      </c>
      <c r="E882" s="114" t="str">
        <f t="shared" si="155"/>
        <v>MINISUBESTAÇÃO MARCA:TSS  PTS 159</v>
      </c>
      <c r="F882" s="21"/>
      <c r="G882" s="21"/>
      <c r="H882" s="21" t="s">
        <v>494</v>
      </c>
      <c r="I882" s="21"/>
      <c r="J882" s="21"/>
      <c r="K882" s="133" t="s">
        <v>18681</v>
      </c>
      <c r="L882" s="133" t="s">
        <v>18680</v>
      </c>
      <c r="M882" s="21">
        <v>800</v>
      </c>
      <c r="N882" s="21">
        <v>11</v>
      </c>
      <c r="O882" s="21" t="s">
        <v>510</v>
      </c>
      <c r="P882" s="124" t="s">
        <v>516</v>
      </c>
      <c r="Q882" s="21">
        <v>2001</v>
      </c>
      <c r="R882" s="21" t="s">
        <v>12026</v>
      </c>
      <c r="S882" s="21" t="s">
        <v>18679</v>
      </c>
      <c r="T882" s="116">
        <v>3119</v>
      </c>
      <c r="U882" s="111">
        <v>45</v>
      </c>
      <c r="V882" s="113">
        <f t="shared" si="156"/>
        <v>2065.4711111111114</v>
      </c>
      <c r="W882" s="113">
        <f t="shared" si="157"/>
        <v>1053.5288888888886</v>
      </c>
      <c r="X882" s="112">
        <f t="shared" si="158"/>
        <v>1053528.8888888885</v>
      </c>
      <c r="Y882" s="111"/>
      <c r="Z882" s="110">
        <f t="shared" si="166"/>
        <v>29</v>
      </c>
      <c r="AA882" s="109">
        <f t="shared" si="159"/>
        <v>155.95000000000002</v>
      </c>
      <c r="AB882" s="109">
        <f t="shared" si="160"/>
        <v>155950.00000000003</v>
      </c>
      <c r="AC882" s="108">
        <f t="shared" si="161"/>
        <v>2963.05</v>
      </c>
      <c r="AD882" s="107">
        <f t="shared" si="162"/>
        <v>2.2222222222222223E-2</v>
      </c>
      <c r="AE882" s="106">
        <f t="shared" si="163"/>
        <v>65.845555555555563</v>
      </c>
      <c r="AF882" s="105">
        <f t="shared" si="164"/>
        <v>1119.3744444444442</v>
      </c>
      <c r="AG882" s="105">
        <f t="shared" si="165"/>
        <v>1999.6255555555558</v>
      </c>
    </row>
    <row r="883" spans="1:33" s="88" customFormat="1" x14ac:dyDescent="0.35">
      <c r="A883" s="21">
        <v>10141103</v>
      </c>
      <c r="B883" s="115" t="s">
        <v>18023</v>
      </c>
      <c r="C883" s="259" t="s">
        <v>18022</v>
      </c>
      <c r="D883" s="133" t="s">
        <v>18678</v>
      </c>
      <c r="E883" s="114" t="str">
        <f t="shared" si="155"/>
        <v>MINISUBESTAÇÃO MARCA:  PT 249</v>
      </c>
      <c r="F883" s="21"/>
      <c r="G883" s="21"/>
      <c r="H883" s="21" t="s">
        <v>494</v>
      </c>
      <c r="I883" s="21"/>
      <c r="J883" s="21"/>
      <c r="K883" s="133" t="s">
        <v>18677</v>
      </c>
      <c r="L883" s="133" t="s">
        <v>18676</v>
      </c>
      <c r="M883" s="21">
        <v>800</v>
      </c>
      <c r="N883" s="21">
        <v>11</v>
      </c>
      <c r="O883" s="21" t="s">
        <v>510</v>
      </c>
      <c r="P883" s="124" t="s">
        <v>516</v>
      </c>
      <c r="Q883" s="21">
        <v>2001</v>
      </c>
      <c r="R883" s="21"/>
      <c r="S883" s="21"/>
      <c r="T883" s="116">
        <v>3119</v>
      </c>
      <c r="U883" s="111">
        <v>45</v>
      </c>
      <c r="V883" s="113">
        <f t="shared" si="156"/>
        <v>2065.4711111111114</v>
      </c>
      <c r="W883" s="113">
        <f t="shared" si="157"/>
        <v>1053.5288888888886</v>
      </c>
      <c r="X883" s="112">
        <f t="shared" si="158"/>
        <v>1053528.8888888885</v>
      </c>
      <c r="Y883" s="111"/>
      <c r="Z883" s="110">
        <f t="shared" si="166"/>
        <v>29</v>
      </c>
      <c r="AA883" s="109">
        <f t="shared" si="159"/>
        <v>155.95000000000002</v>
      </c>
      <c r="AB883" s="109">
        <f t="shared" si="160"/>
        <v>155950.00000000003</v>
      </c>
      <c r="AC883" s="108">
        <f t="shared" si="161"/>
        <v>2963.05</v>
      </c>
      <c r="AD883" s="107">
        <f t="shared" si="162"/>
        <v>2.2222222222222223E-2</v>
      </c>
      <c r="AE883" s="106">
        <f t="shared" si="163"/>
        <v>65.845555555555563</v>
      </c>
      <c r="AF883" s="105">
        <f t="shared" si="164"/>
        <v>1119.3744444444442</v>
      </c>
      <c r="AG883" s="105">
        <f t="shared" si="165"/>
        <v>1999.6255555555558</v>
      </c>
    </row>
    <row r="884" spans="1:33" s="88" customFormat="1" x14ac:dyDescent="0.35">
      <c r="A884" s="21">
        <v>10141103</v>
      </c>
      <c r="B884" s="115" t="s">
        <v>18023</v>
      </c>
      <c r="C884" s="259" t="s">
        <v>18022</v>
      </c>
      <c r="D884" s="133" t="s">
        <v>1262</v>
      </c>
      <c r="E884" s="114" t="str">
        <f t="shared" si="155"/>
        <v>MINISUBESTAÇÃO MARCA:NEI Transformers  PTS 160</v>
      </c>
      <c r="F884" s="21"/>
      <c r="G884" s="21"/>
      <c r="H884" s="21" t="s">
        <v>494</v>
      </c>
      <c r="I884" s="21"/>
      <c r="J884" s="21"/>
      <c r="K884" s="133" t="s">
        <v>18675</v>
      </c>
      <c r="L884" s="133" t="s">
        <v>18674</v>
      </c>
      <c r="M884" s="21">
        <v>200</v>
      </c>
      <c r="N884" s="21">
        <v>11</v>
      </c>
      <c r="O884" s="21" t="s">
        <v>510</v>
      </c>
      <c r="P884" s="124" t="s">
        <v>516</v>
      </c>
      <c r="Q884" s="21">
        <v>2001</v>
      </c>
      <c r="R884" s="21" t="s">
        <v>1575</v>
      </c>
      <c r="S884" s="21" t="s">
        <v>18673</v>
      </c>
      <c r="T884" s="116">
        <v>1733</v>
      </c>
      <c r="U884" s="111">
        <v>45</v>
      </c>
      <c r="V884" s="113">
        <f t="shared" si="156"/>
        <v>1147.6311111111113</v>
      </c>
      <c r="W884" s="113">
        <f t="shared" si="157"/>
        <v>585.3688888888887</v>
      </c>
      <c r="X884" s="112">
        <f t="shared" si="158"/>
        <v>585368.88888888876</v>
      </c>
      <c r="Y884" s="111"/>
      <c r="Z884" s="110">
        <f t="shared" si="166"/>
        <v>29</v>
      </c>
      <c r="AA884" s="109">
        <f t="shared" si="159"/>
        <v>86.65</v>
      </c>
      <c r="AB884" s="109">
        <f t="shared" si="160"/>
        <v>86650</v>
      </c>
      <c r="AC884" s="108">
        <f t="shared" si="161"/>
        <v>1646.35</v>
      </c>
      <c r="AD884" s="107">
        <f t="shared" si="162"/>
        <v>2.2222222222222223E-2</v>
      </c>
      <c r="AE884" s="106">
        <f t="shared" si="163"/>
        <v>36.585555555555558</v>
      </c>
      <c r="AF884" s="105">
        <f t="shared" si="164"/>
        <v>621.95444444444422</v>
      </c>
      <c r="AG884" s="105">
        <f t="shared" si="165"/>
        <v>1111.0455555555557</v>
      </c>
    </row>
    <row r="885" spans="1:33" s="88" customFormat="1" x14ac:dyDescent="0.35">
      <c r="A885" s="21">
        <v>10141103</v>
      </c>
      <c r="B885" s="115" t="s">
        <v>18023</v>
      </c>
      <c r="C885" s="259" t="s">
        <v>18022</v>
      </c>
      <c r="D885" s="133" t="s">
        <v>17193</v>
      </c>
      <c r="E885" s="114" t="str">
        <f t="shared" si="155"/>
        <v>MINISUBESTAÇÃO MARCA:  PT 121</v>
      </c>
      <c r="F885" s="21"/>
      <c r="G885" s="21"/>
      <c r="H885" s="21" t="s">
        <v>494</v>
      </c>
      <c r="I885" s="21"/>
      <c r="J885" s="21"/>
      <c r="K885" s="133" t="s">
        <v>18672</v>
      </c>
      <c r="L885" s="133" t="s">
        <v>18671</v>
      </c>
      <c r="M885" s="21">
        <v>200</v>
      </c>
      <c r="N885" s="21">
        <v>11</v>
      </c>
      <c r="O885" s="21" t="s">
        <v>510</v>
      </c>
      <c r="P885" s="124" t="s">
        <v>516</v>
      </c>
      <c r="Q885" s="21">
        <v>2001</v>
      </c>
      <c r="R885" s="21"/>
      <c r="S885" s="21"/>
      <c r="T885" s="116">
        <v>1733</v>
      </c>
      <c r="U885" s="111">
        <v>45</v>
      </c>
      <c r="V885" s="113">
        <f t="shared" si="156"/>
        <v>1147.6311111111113</v>
      </c>
      <c r="W885" s="113">
        <f t="shared" si="157"/>
        <v>585.3688888888887</v>
      </c>
      <c r="X885" s="112">
        <f t="shared" si="158"/>
        <v>585368.88888888876</v>
      </c>
      <c r="Y885" s="111"/>
      <c r="Z885" s="110">
        <f t="shared" si="166"/>
        <v>29</v>
      </c>
      <c r="AA885" s="109">
        <f t="shared" si="159"/>
        <v>86.65</v>
      </c>
      <c r="AB885" s="109">
        <f t="shared" si="160"/>
        <v>86650</v>
      </c>
      <c r="AC885" s="108">
        <f t="shared" si="161"/>
        <v>1646.35</v>
      </c>
      <c r="AD885" s="107">
        <f t="shared" si="162"/>
        <v>2.2222222222222223E-2</v>
      </c>
      <c r="AE885" s="106">
        <f t="shared" si="163"/>
        <v>36.585555555555558</v>
      </c>
      <c r="AF885" s="105">
        <f t="shared" si="164"/>
        <v>621.95444444444422</v>
      </c>
      <c r="AG885" s="105">
        <f t="shared" si="165"/>
        <v>1111.0455555555557</v>
      </c>
    </row>
    <row r="886" spans="1:33" s="88" customFormat="1" x14ac:dyDescent="0.35">
      <c r="A886" s="21">
        <v>10141103</v>
      </c>
      <c r="B886" s="115" t="s">
        <v>18023</v>
      </c>
      <c r="C886" s="259" t="s">
        <v>18022</v>
      </c>
      <c r="D886" s="133" t="s">
        <v>2615</v>
      </c>
      <c r="E886" s="114" t="str">
        <f t="shared" si="155"/>
        <v>MINISUBESTAÇÃO MARCA:Desta Power Malta  PT ?</v>
      </c>
      <c r="F886" s="57" t="s">
        <v>1217</v>
      </c>
      <c r="G886" s="21"/>
      <c r="H886" s="21" t="s">
        <v>494</v>
      </c>
      <c r="I886" s="21"/>
      <c r="J886" s="21"/>
      <c r="K886" s="133" t="s">
        <v>18670</v>
      </c>
      <c r="L886" s="133" t="s">
        <v>18669</v>
      </c>
      <c r="M886" s="21">
        <v>160</v>
      </c>
      <c r="N886" s="21">
        <v>33</v>
      </c>
      <c r="O886" s="21" t="s">
        <v>510</v>
      </c>
      <c r="P886" s="124" t="s">
        <v>516</v>
      </c>
      <c r="Q886" s="21">
        <v>2001</v>
      </c>
      <c r="R886" s="21" t="s">
        <v>2412</v>
      </c>
      <c r="S886" s="21" t="s">
        <v>18668</v>
      </c>
      <c r="T886" s="116">
        <v>3638</v>
      </c>
      <c r="U886" s="111">
        <v>45</v>
      </c>
      <c r="V886" s="113">
        <f t="shared" si="156"/>
        <v>2409.1644444444446</v>
      </c>
      <c r="W886" s="113">
        <f t="shared" si="157"/>
        <v>1228.8355555555554</v>
      </c>
      <c r="X886" s="112">
        <f t="shared" si="158"/>
        <v>1228835.5555555555</v>
      </c>
      <c r="Y886" s="111"/>
      <c r="Z886" s="110">
        <f t="shared" si="166"/>
        <v>29</v>
      </c>
      <c r="AA886" s="109">
        <f t="shared" si="159"/>
        <v>181.9</v>
      </c>
      <c r="AB886" s="109">
        <f t="shared" si="160"/>
        <v>181900</v>
      </c>
      <c r="AC886" s="108">
        <f t="shared" si="161"/>
        <v>3456.1</v>
      </c>
      <c r="AD886" s="107">
        <f t="shared" si="162"/>
        <v>2.2222222222222223E-2</v>
      </c>
      <c r="AE886" s="106">
        <f t="shared" si="163"/>
        <v>76.802222222222227</v>
      </c>
      <c r="AF886" s="105">
        <f t="shared" si="164"/>
        <v>1305.6377777777777</v>
      </c>
      <c r="AG886" s="105">
        <f t="shared" si="165"/>
        <v>2332.3622222222225</v>
      </c>
    </row>
    <row r="887" spans="1:33" s="88" customFormat="1" x14ac:dyDescent="0.35">
      <c r="A887" s="21">
        <v>10141103</v>
      </c>
      <c r="B887" s="115" t="s">
        <v>18023</v>
      </c>
      <c r="C887" s="259" t="s">
        <v>18022</v>
      </c>
      <c r="D887" s="21" t="s">
        <v>18666</v>
      </c>
      <c r="E887" s="114" t="str">
        <f t="shared" si="155"/>
        <v>MINISUBESTAÇÃO MARCA:DESTA AGXX/PTS0104 AGXX/PTS0104</v>
      </c>
      <c r="F887" s="61" t="s">
        <v>18667</v>
      </c>
      <c r="G887" s="21" t="s">
        <v>18666</v>
      </c>
      <c r="H887" s="21" t="s">
        <v>2113</v>
      </c>
      <c r="I887" s="21" t="s">
        <v>2113</v>
      </c>
      <c r="J887" s="21"/>
      <c r="K887" s="121" t="s">
        <v>18665</v>
      </c>
      <c r="L887" s="121" t="s">
        <v>18664</v>
      </c>
      <c r="M887" s="61">
        <v>200</v>
      </c>
      <c r="N887" s="121">
        <v>11</v>
      </c>
      <c r="O887" s="61">
        <v>0.4</v>
      </c>
      <c r="P887" s="61">
        <v>3</v>
      </c>
      <c r="Q887" s="61">
        <v>2001</v>
      </c>
      <c r="R887" s="61" t="s">
        <v>104</v>
      </c>
      <c r="S887" s="121" t="s">
        <v>18663</v>
      </c>
      <c r="T887" s="116">
        <v>1733</v>
      </c>
      <c r="U887" s="111">
        <v>45</v>
      </c>
      <c r="V887" s="113">
        <f t="shared" si="156"/>
        <v>1147.6311111111113</v>
      </c>
      <c r="W887" s="113">
        <f t="shared" si="157"/>
        <v>585.3688888888887</v>
      </c>
      <c r="X887" s="112">
        <f t="shared" si="158"/>
        <v>585368.88888888876</v>
      </c>
      <c r="Y887" s="111"/>
      <c r="Z887" s="110">
        <f t="shared" si="166"/>
        <v>29</v>
      </c>
      <c r="AA887" s="109">
        <f t="shared" si="159"/>
        <v>86.65</v>
      </c>
      <c r="AB887" s="109">
        <f t="shared" si="160"/>
        <v>86650</v>
      </c>
      <c r="AC887" s="108">
        <f t="shared" si="161"/>
        <v>1646.35</v>
      </c>
      <c r="AD887" s="107">
        <f t="shared" si="162"/>
        <v>2.2222222222222223E-2</v>
      </c>
      <c r="AE887" s="106">
        <f t="shared" si="163"/>
        <v>36.585555555555558</v>
      </c>
      <c r="AF887" s="105">
        <f t="shared" si="164"/>
        <v>621.95444444444422</v>
      </c>
      <c r="AG887" s="105">
        <f t="shared" si="165"/>
        <v>1111.0455555555557</v>
      </c>
    </row>
    <row r="888" spans="1:33" s="88" customFormat="1" x14ac:dyDescent="0.35">
      <c r="A888" s="21">
        <v>10141103</v>
      </c>
      <c r="B888" s="115" t="s">
        <v>14786</v>
      </c>
      <c r="C888" s="259" t="s">
        <v>710</v>
      </c>
      <c r="D888" s="21"/>
      <c r="E888" s="114" t="str">
        <f t="shared" si="155"/>
        <v xml:space="preserve">TRANSFORMADOR MARCA:OZGUNEY TETE-SUB </v>
      </c>
      <c r="F888" s="21" t="s">
        <v>424</v>
      </c>
      <c r="G888" s="124" t="s">
        <v>15055</v>
      </c>
      <c r="H888" s="21" t="s">
        <v>424</v>
      </c>
      <c r="I888" s="21" t="s">
        <v>17246</v>
      </c>
      <c r="J888" s="21"/>
      <c r="K888" s="119" t="s">
        <v>17245</v>
      </c>
      <c r="L888" s="119" t="s">
        <v>17244</v>
      </c>
      <c r="M888" s="21">
        <v>500</v>
      </c>
      <c r="N888" s="21">
        <v>11</v>
      </c>
      <c r="O888" s="21">
        <v>0.4</v>
      </c>
      <c r="P888" s="21">
        <v>3</v>
      </c>
      <c r="Q888" s="21">
        <v>2001</v>
      </c>
      <c r="R888" s="21" t="s">
        <v>10572</v>
      </c>
      <c r="S888" s="21">
        <v>82929</v>
      </c>
      <c r="T888" s="116">
        <v>1016</v>
      </c>
      <c r="U888" s="111">
        <v>45</v>
      </c>
      <c r="V888" s="113">
        <f t="shared" si="156"/>
        <v>672.81777777777779</v>
      </c>
      <c r="W888" s="113">
        <f t="shared" si="157"/>
        <v>343.18222222222221</v>
      </c>
      <c r="X888" s="112">
        <f t="shared" si="158"/>
        <v>343182.22222222219</v>
      </c>
      <c r="Y888" s="111"/>
      <c r="Z888" s="110">
        <f t="shared" si="166"/>
        <v>29</v>
      </c>
      <c r="AA888" s="109">
        <f t="shared" si="159"/>
        <v>50.800000000000004</v>
      </c>
      <c r="AB888" s="109">
        <f t="shared" si="160"/>
        <v>50800.000000000007</v>
      </c>
      <c r="AC888" s="108">
        <f t="shared" si="161"/>
        <v>965.2</v>
      </c>
      <c r="AD888" s="107">
        <f t="shared" si="162"/>
        <v>2.2222222222222223E-2</v>
      </c>
      <c r="AE888" s="106">
        <f t="shared" si="163"/>
        <v>21.448888888888892</v>
      </c>
      <c r="AF888" s="105">
        <f t="shared" si="164"/>
        <v>364.63111111111112</v>
      </c>
      <c r="AG888" s="105">
        <f t="shared" si="165"/>
        <v>651.36888888888893</v>
      </c>
    </row>
    <row r="889" spans="1:33" s="88" customFormat="1" x14ac:dyDescent="0.35">
      <c r="A889" s="21">
        <v>10141103</v>
      </c>
      <c r="B889" s="115" t="s">
        <v>14786</v>
      </c>
      <c r="C889" s="259" t="s">
        <v>710</v>
      </c>
      <c r="D889" s="21"/>
      <c r="E889" s="114" t="str">
        <f t="shared" si="155"/>
        <v xml:space="preserve">TRANSFORMADOR MARCA:ASTOR MATAMBO-SUB </v>
      </c>
      <c r="F889" s="21" t="s">
        <v>424</v>
      </c>
      <c r="G889" s="21" t="s">
        <v>15624</v>
      </c>
      <c r="H889" s="21" t="s">
        <v>424</v>
      </c>
      <c r="I889" s="21" t="s">
        <v>17243</v>
      </c>
      <c r="J889" s="21"/>
      <c r="K889" s="21">
        <v>561485.272</v>
      </c>
      <c r="L889" s="21">
        <v>8212732.3859999999</v>
      </c>
      <c r="M889" s="21">
        <v>250</v>
      </c>
      <c r="N889" s="21">
        <v>33</v>
      </c>
      <c r="O889" s="21">
        <v>0.4</v>
      </c>
      <c r="P889" s="21">
        <v>3</v>
      </c>
      <c r="Q889" s="21">
        <v>2001</v>
      </c>
      <c r="R889" s="21" t="s">
        <v>499</v>
      </c>
      <c r="S889" s="21" t="s">
        <v>17242</v>
      </c>
      <c r="T889" s="116">
        <v>991</v>
      </c>
      <c r="U889" s="111">
        <v>45</v>
      </c>
      <c r="V889" s="113">
        <f t="shared" si="156"/>
        <v>656.26222222222225</v>
      </c>
      <c r="W889" s="113">
        <f t="shared" si="157"/>
        <v>334.73777777777775</v>
      </c>
      <c r="X889" s="112">
        <f t="shared" si="158"/>
        <v>334737.77777777775</v>
      </c>
      <c r="Y889" s="111"/>
      <c r="Z889" s="110">
        <f t="shared" si="166"/>
        <v>29</v>
      </c>
      <c r="AA889" s="109">
        <f t="shared" si="159"/>
        <v>49.550000000000004</v>
      </c>
      <c r="AB889" s="109">
        <f t="shared" si="160"/>
        <v>49550.000000000007</v>
      </c>
      <c r="AC889" s="108">
        <f t="shared" si="161"/>
        <v>941.45</v>
      </c>
      <c r="AD889" s="107">
        <f t="shared" si="162"/>
        <v>2.2222222222222223E-2</v>
      </c>
      <c r="AE889" s="106">
        <f t="shared" si="163"/>
        <v>20.921111111111113</v>
      </c>
      <c r="AF889" s="105">
        <f t="shared" si="164"/>
        <v>355.65888888888884</v>
      </c>
      <c r="AG889" s="105">
        <f t="shared" si="165"/>
        <v>635.3411111111111</v>
      </c>
    </row>
    <row r="890" spans="1:33" s="88" customFormat="1" x14ac:dyDescent="0.35">
      <c r="A890" s="21">
        <v>10141103</v>
      </c>
      <c r="B890" s="115" t="s">
        <v>14786</v>
      </c>
      <c r="C890" s="259" t="s">
        <v>710</v>
      </c>
      <c r="D890" s="21" t="s">
        <v>17232</v>
      </c>
      <c r="E890" s="114" t="str">
        <f t="shared" si="155"/>
        <v>TRANSFORMADOR MARCA:  PTS59</v>
      </c>
      <c r="F890" s="21"/>
      <c r="G890" s="21"/>
      <c r="H890" s="21" t="s">
        <v>545</v>
      </c>
      <c r="I890" s="21" t="s">
        <v>17231</v>
      </c>
      <c r="J890" s="21"/>
      <c r="K890" s="21" t="s">
        <v>17230</v>
      </c>
      <c r="L890" s="21" t="s">
        <v>17229</v>
      </c>
      <c r="M890" s="21">
        <v>250</v>
      </c>
      <c r="N890" s="21">
        <v>11</v>
      </c>
      <c r="O890" s="21" t="s">
        <v>362</v>
      </c>
      <c r="P890" s="21">
        <v>3</v>
      </c>
      <c r="Q890" s="124">
        <v>2001</v>
      </c>
      <c r="R890" s="21"/>
      <c r="S890" s="21"/>
      <c r="T890" s="116">
        <v>840</v>
      </c>
      <c r="U890" s="111">
        <v>45</v>
      </c>
      <c r="V890" s="113">
        <f t="shared" si="156"/>
        <v>556.26666666666665</v>
      </c>
      <c r="W890" s="113">
        <f t="shared" si="157"/>
        <v>283.73333333333335</v>
      </c>
      <c r="X890" s="112">
        <f t="shared" si="158"/>
        <v>283733.33333333337</v>
      </c>
      <c r="Y890" s="111"/>
      <c r="Z890" s="110">
        <f t="shared" si="166"/>
        <v>29</v>
      </c>
      <c r="AA890" s="109">
        <f t="shared" si="159"/>
        <v>42</v>
      </c>
      <c r="AB890" s="109">
        <f t="shared" si="160"/>
        <v>42000</v>
      </c>
      <c r="AC890" s="108">
        <f t="shared" si="161"/>
        <v>798</v>
      </c>
      <c r="AD890" s="107">
        <f t="shared" si="162"/>
        <v>2.2222222222222223E-2</v>
      </c>
      <c r="AE890" s="106">
        <f t="shared" si="163"/>
        <v>17.733333333333334</v>
      </c>
      <c r="AF890" s="105">
        <f t="shared" si="164"/>
        <v>301.4666666666667</v>
      </c>
      <c r="AG890" s="105">
        <f t="shared" si="165"/>
        <v>538.5333333333333</v>
      </c>
    </row>
    <row r="891" spans="1:33" s="88" customFormat="1" x14ac:dyDescent="0.35">
      <c r="A891" s="21">
        <v>10141103</v>
      </c>
      <c r="B891" s="115" t="s">
        <v>14786</v>
      </c>
      <c r="C891" s="259" t="s">
        <v>710</v>
      </c>
      <c r="D891" s="21" t="s">
        <v>17227</v>
      </c>
      <c r="E891" s="114" t="str">
        <f t="shared" si="155"/>
        <v>TRANSFORMADOR MARCA:  PTS87</v>
      </c>
      <c r="F891" s="21"/>
      <c r="G891" s="21"/>
      <c r="H891" s="21" t="s">
        <v>14848</v>
      </c>
      <c r="I891" s="21" t="s">
        <v>17226</v>
      </c>
      <c r="J891" s="21"/>
      <c r="K891" s="21" t="s">
        <v>17225</v>
      </c>
      <c r="L891" s="21" t="s">
        <v>17224</v>
      </c>
      <c r="M891" s="21">
        <v>500</v>
      </c>
      <c r="N891" s="21">
        <v>33</v>
      </c>
      <c r="O891" s="21" t="s">
        <v>362</v>
      </c>
      <c r="P891" s="21">
        <v>3</v>
      </c>
      <c r="Q891" s="124">
        <v>2001</v>
      </c>
      <c r="R891" s="21"/>
      <c r="S891" s="21"/>
      <c r="T891" s="116">
        <v>1200</v>
      </c>
      <c r="U891" s="111">
        <v>45</v>
      </c>
      <c r="V891" s="113">
        <f t="shared" si="156"/>
        <v>794.66666666666674</v>
      </c>
      <c r="W891" s="113">
        <f t="shared" si="157"/>
        <v>405.33333333333326</v>
      </c>
      <c r="X891" s="112">
        <f t="shared" si="158"/>
        <v>405333.33333333326</v>
      </c>
      <c r="Y891" s="111"/>
      <c r="Z891" s="110">
        <f t="shared" si="166"/>
        <v>29</v>
      </c>
      <c r="AA891" s="109">
        <f t="shared" si="159"/>
        <v>60</v>
      </c>
      <c r="AB891" s="109">
        <f t="shared" si="160"/>
        <v>60000</v>
      </c>
      <c r="AC891" s="108">
        <f t="shared" si="161"/>
        <v>1140</v>
      </c>
      <c r="AD891" s="107">
        <f t="shared" si="162"/>
        <v>2.2222222222222223E-2</v>
      </c>
      <c r="AE891" s="106">
        <f t="shared" si="163"/>
        <v>25.333333333333336</v>
      </c>
      <c r="AF891" s="105">
        <f t="shared" si="164"/>
        <v>430.66666666666657</v>
      </c>
      <c r="AG891" s="105">
        <f t="shared" si="165"/>
        <v>769.33333333333337</v>
      </c>
    </row>
    <row r="892" spans="1:33" s="88" customFormat="1" x14ac:dyDescent="0.35">
      <c r="A892" s="21">
        <v>10141103</v>
      </c>
      <c r="B892" s="115" t="s">
        <v>14786</v>
      </c>
      <c r="C892" s="259" t="s">
        <v>710</v>
      </c>
      <c r="D892" s="21" t="s">
        <v>1805</v>
      </c>
      <c r="E892" s="114" t="str">
        <f t="shared" si="155"/>
        <v>TRANSFORMADOR MARCA:EMTA ANGOCHE PTS 25</v>
      </c>
      <c r="F892" s="21"/>
      <c r="G892" s="21" t="s">
        <v>709</v>
      </c>
      <c r="H892" s="21" t="s">
        <v>709</v>
      </c>
      <c r="I892" s="21" t="s">
        <v>17222</v>
      </c>
      <c r="J892" s="21"/>
      <c r="K892" s="57" t="s">
        <v>17221</v>
      </c>
      <c r="L892" s="57" t="s">
        <v>17220</v>
      </c>
      <c r="M892" s="21">
        <v>200</v>
      </c>
      <c r="N892" s="21" t="s">
        <v>19</v>
      </c>
      <c r="O892" s="21" t="s">
        <v>362</v>
      </c>
      <c r="P892" s="57">
        <v>3</v>
      </c>
      <c r="Q892" s="21">
        <v>2001</v>
      </c>
      <c r="R892" s="67" t="s">
        <v>13813</v>
      </c>
      <c r="S892" s="21"/>
      <c r="T892" s="116">
        <v>991</v>
      </c>
      <c r="U892" s="111">
        <v>45</v>
      </c>
      <c r="V892" s="113">
        <f t="shared" si="156"/>
        <v>656.26222222222225</v>
      </c>
      <c r="W892" s="113">
        <f t="shared" si="157"/>
        <v>334.73777777777775</v>
      </c>
      <c r="X892" s="112">
        <f t="shared" si="158"/>
        <v>334737.77777777775</v>
      </c>
      <c r="Y892" s="111"/>
      <c r="Z892" s="110">
        <f t="shared" si="166"/>
        <v>29</v>
      </c>
      <c r="AA892" s="109">
        <f t="shared" si="159"/>
        <v>49.550000000000004</v>
      </c>
      <c r="AB892" s="109">
        <f t="shared" si="160"/>
        <v>49550.000000000007</v>
      </c>
      <c r="AC892" s="108">
        <f t="shared" si="161"/>
        <v>941.45</v>
      </c>
      <c r="AD892" s="107">
        <f t="shared" si="162"/>
        <v>2.2222222222222223E-2</v>
      </c>
      <c r="AE892" s="106">
        <f t="shared" si="163"/>
        <v>20.921111111111113</v>
      </c>
      <c r="AF892" s="105">
        <f t="shared" si="164"/>
        <v>355.65888888888884</v>
      </c>
      <c r="AG892" s="105">
        <f t="shared" si="165"/>
        <v>635.3411111111111</v>
      </c>
    </row>
    <row r="893" spans="1:33" s="88" customFormat="1" x14ac:dyDescent="0.35">
      <c r="A893" s="21">
        <v>10141103</v>
      </c>
      <c r="B893" s="115" t="s">
        <v>14786</v>
      </c>
      <c r="C893" s="259" t="s">
        <v>710</v>
      </c>
      <c r="D893" s="21" t="s">
        <v>9862</v>
      </c>
      <c r="E893" s="114" t="str">
        <f t="shared" si="155"/>
        <v>TRANSFORMADOR MARCA:EFACEC ANGOCHE PTS 1</v>
      </c>
      <c r="F893" s="21"/>
      <c r="G893" s="21" t="s">
        <v>709</v>
      </c>
      <c r="H893" s="21" t="s">
        <v>14839</v>
      </c>
      <c r="I893" s="21" t="s">
        <v>14839</v>
      </c>
      <c r="J893" s="21"/>
      <c r="K893" s="124" t="s">
        <v>17241</v>
      </c>
      <c r="L893" s="124" t="s">
        <v>17240</v>
      </c>
      <c r="M893" s="21">
        <v>200</v>
      </c>
      <c r="N893" s="21" t="s">
        <v>376</v>
      </c>
      <c r="O893" s="21" t="s">
        <v>362</v>
      </c>
      <c r="P893" s="21">
        <v>3</v>
      </c>
      <c r="Q893" s="21">
        <v>2001</v>
      </c>
      <c r="R893" s="67" t="s">
        <v>27</v>
      </c>
      <c r="S893" s="21"/>
      <c r="T893" s="116">
        <v>991</v>
      </c>
      <c r="U893" s="111">
        <v>45</v>
      </c>
      <c r="V893" s="113">
        <f t="shared" si="156"/>
        <v>656.26222222222225</v>
      </c>
      <c r="W893" s="113">
        <f t="shared" si="157"/>
        <v>334.73777777777775</v>
      </c>
      <c r="X893" s="112">
        <f t="shared" si="158"/>
        <v>334737.77777777775</v>
      </c>
      <c r="Y893" s="111"/>
      <c r="Z893" s="110">
        <f t="shared" si="166"/>
        <v>29</v>
      </c>
      <c r="AA893" s="109">
        <f t="shared" si="159"/>
        <v>49.550000000000004</v>
      </c>
      <c r="AB893" s="109">
        <f t="shared" si="160"/>
        <v>49550.000000000007</v>
      </c>
      <c r="AC893" s="108">
        <f t="shared" si="161"/>
        <v>941.45</v>
      </c>
      <c r="AD893" s="107">
        <f t="shared" si="162"/>
        <v>2.2222222222222223E-2</v>
      </c>
      <c r="AE893" s="106">
        <f t="shared" si="163"/>
        <v>20.921111111111113</v>
      </c>
      <c r="AF893" s="105">
        <f t="shared" si="164"/>
        <v>355.65888888888884</v>
      </c>
      <c r="AG893" s="105">
        <f t="shared" si="165"/>
        <v>635.3411111111111</v>
      </c>
    </row>
    <row r="894" spans="1:33" s="88" customFormat="1" x14ac:dyDescent="0.35">
      <c r="A894" s="21">
        <v>10141103</v>
      </c>
      <c r="B894" s="115" t="s">
        <v>14786</v>
      </c>
      <c r="C894" s="259" t="s">
        <v>710</v>
      </c>
      <c r="D894" s="21" t="s">
        <v>9228</v>
      </c>
      <c r="E894" s="114" t="str">
        <f t="shared" si="155"/>
        <v>TRANSFORMADOR MARCA:EFACEC ANGOCHE PTS 7</v>
      </c>
      <c r="F894" s="21"/>
      <c r="G894" s="21" t="s">
        <v>709</v>
      </c>
      <c r="H894" s="21" t="s">
        <v>14839</v>
      </c>
      <c r="I894" s="21" t="s">
        <v>11150</v>
      </c>
      <c r="J894" s="21"/>
      <c r="K894" s="124" t="s">
        <v>17218</v>
      </c>
      <c r="L894" s="124" t="s">
        <v>17217</v>
      </c>
      <c r="M894" s="21">
        <v>100</v>
      </c>
      <c r="N894" s="21" t="s">
        <v>376</v>
      </c>
      <c r="O894" s="21" t="s">
        <v>362</v>
      </c>
      <c r="P894" s="21">
        <v>3</v>
      </c>
      <c r="Q894" s="21">
        <v>2001</v>
      </c>
      <c r="R894" s="67" t="s">
        <v>27</v>
      </c>
      <c r="S894" s="21"/>
      <c r="T894" s="116">
        <v>763</v>
      </c>
      <c r="U894" s="111">
        <v>45</v>
      </c>
      <c r="V894" s="113">
        <f t="shared" si="156"/>
        <v>505.27555555555557</v>
      </c>
      <c r="W894" s="113">
        <f t="shared" si="157"/>
        <v>257.72444444444443</v>
      </c>
      <c r="X894" s="112">
        <f t="shared" si="158"/>
        <v>257724.44444444444</v>
      </c>
      <c r="Y894" s="111"/>
      <c r="Z894" s="110">
        <f t="shared" si="166"/>
        <v>29</v>
      </c>
      <c r="AA894" s="109">
        <f t="shared" si="159"/>
        <v>38.15</v>
      </c>
      <c r="AB894" s="109">
        <f t="shared" si="160"/>
        <v>38150</v>
      </c>
      <c r="AC894" s="108">
        <f t="shared" si="161"/>
        <v>724.85</v>
      </c>
      <c r="AD894" s="107">
        <f t="shared" si="162"/>
        <v>2.2222222222222223E-2</v>
      </c>
      <c r="AE894" s="106">
        <f t="shared" si="163"/>
        <v>16.10777777777778</v>
      </c>
      <c r="AF894" s="105">
        <f t="shared" si="164"/>
        <v>273.83222222222219</v>
      </c>
      <c r="AG894" s="105">
        <f t="shared" si="165"/>
        <v>489.16777777777781</v>
      </c>
    </row>
    <row r="895" spans="1:33" s="88" customFormat="1" x14ac:dyDescent="0.35">
      <c r="A895" s="21">
        <v>10141103</v>
      </c>
      <c r="B895" s="115" t="s">
        <v>14786</v>
      </c>
      <c r="C895" s="259" t="s">
        <v>710</v>
      </c>
      <c r="D895" s="21" t="s">
        <v>8806</v>
      </c>
      <c r="E895" s="114" t="str">
        <f t="shared" si="155"/>
        <v>TRANSFORMADOR MARCA:ZENT ANGOCHE PTS 4</v>
      </c>
      <c r="F895" s="21"/>
      <c r="G895" s="21" t="s">
        <v>709</v>
      </c>
      <c r="H895" s="21" t="s">
        <v>11296</v>
      </c>
      <c r="I895" s="21" t="s">
        <v>17215</v>
      </c>
      <c r="J895" s="21"/>
      <c r="K895" s="21" t="s">
        <v>17214</v>
      </c>
      <c r="L895" s="21" t="s">
        <v>17213</v>
      </c>
      <c r="M895" s="21">
        <v>100</v>
      </c>
      <c r="N895" s="21" t="s">
        <v>19</v>
      </c>
      <c r="O895" s="21" t="s">
        <v>362</v>
      </c>
      <c r="P895" s="57">
        <v>3</v>
      </c>
      <c r="Q895" s="21">
        <v>2001</v>
      </c>
      <c r="R895" s="21" t="s">
        <v>4252</v>
      </c>
      <c r="S895" s="21"/>
      <c r="T895" s="116">
        <v>763</v>
      </c>
      <c r="U895" s="111">
        <v>45</v>
      </c>
      <c r="V895" s="113">
        <f t="shared" si="156"/>
        <v>505.27555555555557</v>
      </c>
      <c r="W895" s="113">
        <f t="shared" si="157"/>
        <v>257.72444444444443</v>
      </c>
      <c r="X895" s="112">
        <f t="shared" si="158"/>
        <v>257724.44444444444</v>
      </c>
      <c r="Y895" s="111"/>
      <c r="Z895" s="110">
        <f t="shared" si="166"/>
        <v>29</v>
      </c>
      <c r="AA895" s="109">
        <f t="shared" si="159"/>
        <v>38.15</v>
      </c>
      <c r="AB895" s="109">
        <f t="shared" si="160"/>
        <v>38150</v>
      </c>
      <c r="AC895" s="108">
        <f t="shared" si="161"/>
        <v>724.85</v>
      </c>
      <c r="AD895" s="107">
        <f t="shared" si="162"/>
        <v>2.2222222222222223E-2</v>
      </c>
      <c r="AE895" s="106">
        <f t="shared" si="163"/>
        <v>16.10777777777778</v>
      </c>
      <c r="AF895" s="105">
        <f t="shared" si="164"/>
        <v>273.83222222222219</v>
      </c>
      <c r="AG895" s="105">
        <f t="shared" si="165"/>
        <v>489.16777777777781</v>
      </c>
    </row>
    <row r="896" spans="1:33" s="88" customFormat="1" x14ac:dyDescent="0.35">
      <c r="A896" s="21">
        <v>10141103</v>
      </c>
      <c r="B896" s="115" t="s">
        <v>14786</v>
      </c>
      <c r="C896" s="259" t="s">
        <v>710</v>
      </c>
      <c r="D896" s="21" t="s">
        <v>8874</v>
      </c>
      <c r="E896" s="114" t="str">
        <f t="shared" si="155"/>
        <v>TRANSFORMADOR MARCA:PME ANGOCHE PTS 9</v>
      </c>
      <c r="F896" s="21"/>
      <c r="G896" s="21" t="s">
        <v>709</v>
      </c>
      <c r="H896" s="21" t="s">
        <v>11296</v>
      </c>
      <c r="I896" s="21" t="s">
        <v>17212</v>
      </c>
      <c r="J896" s="21"/>
      <c r="K896" s="21" t="s">
        <v>17211</v>
      </c>
      <c r="L896" s="21" t="s">
        <v>17210</v>
      </c>
      <c r="M896" s="21">
        <v>50</v>
      </c>
      <c r="N896" s="21" t="s">
        <v>19</v>
      </c>
      <c r="O896" s="21" t="s">
        <v>362</v>
      </c>
      <c r="P896" s="57">
        <v>3</v>
      </c>
      <c r="Q896" s="21">
        <v>2001</v>
      </c>
      <c r="R896" s="21" t="s">
        <v>6531</v>
      </c>
      <c r="S896" s="21"/>
      <c r="T896" s="116">
        <v>643</v>
      </c>
      <c r="U896" s="111">
        <v>45</v>
      </c>
      <c r="V896" s="113">
        <f t="shared" si="156"/>
        <v>425.80888888888893</v>
      </c>
      <c r="W896" s="113">
        <f t="shared" si="157"/>
        <v>217.19111111111107</v>
      </c>
      <c r="X896" s="112">
        <f t="shared" si="158"/>
        <v>217191.11111111107</v>
      </c>
      <c r="Y896" s="111"/>
      <c r="Z896" s="110">
        <f t="shared" si="166"/>
        <v>29</v>
      </c>
      <c r="AA896" s="109">
        <f t="shared" si="159"/>
        <v>32.15</v>
      </c>
      <c r="AB896" s="109">
        <f t="shared" si="160"/>
        <v>32150</v>
      </c>
      <c r="AC896" s="108">
        <f t="shared" si="161"/>
        <v>610.85</v>
      </c>
      <c r="AD896" s="107">
        <f t="shared" si="162"/>
        <v>2.2222222222222223E-2</v>
      </c>
      <c r="AE896" s="106">
        <f t="shared" si="163"/>
        <v>13.574444444444445</v>
      </c>
      <c r="AF896" s="105">
        <f t="shared" si="164"/>
        <v>230.76555555555552</v>
      </c>
      <c r="AG896" s="105">
        <f t="shared" si="165"/>
        <v>412.23444444444448</v>
      </c>
    </row>
    <row r="897" spans="1:1029" s="88" customFormat="1" x14ac:dyDescent="0.35">
      <c r="A897" s="21">
        <v>10141103</v>
      </c>
      <c r="B897" s="115" t="s">
        <v>14786</v>
      </c>
      <c r="C897" s="259" t="s">
        <v>710</v>
      </c>
      <c r="D897" s="161">
        <v>32</v>
      </c>
      <c r="E897" s="114" t="str">
        <f t="shared" si="155"/>
        <v>TRANSFORMADOR MARCA: NACALA 32</v>
      </c>
      <c r="F897" s="21"/>
      <c r="G897" s="21" t="s">
        <v>195</v>
      </c>
      <c r="H897" s="124" t="s">
        <v>3284</v>
      </c>
      <c r="I897" s="161" t="s">
        <v>17209</v>
      </c>
      <c r="J897" s="21"/>
      <c r="K897" s="161" t="s">
        <v>17208</v>
      </c>
      <c r="L897" s="161" t="s">
        <v>17207</v>
      </c>
      <c r="M897" s="124">
        <v>315</v>
      </c>
      <c r="N897" s="179" t="s">
        <v>619</v>
      </c>
      <c r="O897" s="21" t="s">
        <v>362</v>
      </c>
      <c r="P897" s="21">
        <v>3</v>
      </c>
      <c r="Q897" s="124">
        <v>2001</v>
      </c>
      <c r="R897" s="21"/>
      <c r="S897" s="21"/>
      <c r="T897" s="116">
        <v>840</v>
      </c>
      <c r="U897" s="111">
        <v>45</v>
      </c>
      <c r="V897" s="113">
        <f t="shared" si="156"/>
        <v>556.26666666666665</v>
      </c>
      <c r="W897" s="113">
        <f t="shared" si="157"/>
        <v>283.73333333333335</v>
      </c>
      <c r="X897" s="112">
        <f t="shared" si="158"/>
        <v>283733.33333333337</v>
      </c>
      <c r="Y897" s="111"/>
      <c r="Z897" s="110">
        <f t="shared" si="166"/>
        <v>29</v>
      </c>
      <c r="AA897" s="109">
        <f t="shared" si="159"/>
        <v>42</v>
      </c>
      <c r="AB897" s="109">
        <f t="shared" si="160"/>
        <v>42000</v>
      </c>
      <c r="AC897" s="108">
        <f t="shared" si="161"/>
        <v>798</v>
      </c>
      <c r="AD897" s="107">
        <f t="shared" si="162"/>
        <v>2.2222222222222223E-2</v>
      </c>
      <c r="AE897" s="106">
        <f t="shared" si="163"/>
        <v>17.733333333333334</v>
      </c>
      <c r="AF897" s="105">
        <f t="shared" si="164"/>
        <v>301.4666666666667</v>
      </c>
      <c r="AG897" s="105">
        <f t="shared" si="165"/>
        <v>538.5333333333333</v>
      </c>
    </row>
    <row r="898" spans="1:1029" s="88" customFormat="1" x14ac:dyDescent="0.35">
      <c r="A898" s="21">
        <v>10141103</v>
      </c>
      <c r="B898" s="115" t="s">
        <v>14786</v>
      </c>
      <c r="C898" s="259" t="s">
        <v>710</v>
      </c>
      <c r="D898" s="161">
        <f>D897+1</f>
        <v>33</v>
      </c>
      <c r="E898" s="114" t="str">
        <f t="shared" ref="E898:E961" si="167">+CONCATENATE(C898," ","MARCA:",R898," ",G898," ",D898,)</f>
        <v>TRANSFORMADOR MARCA: MONAPO 33</v>
      </c>
      <c r="F898" s="21"/>
      <c r="G898" s="21" t="s">
        <v>189</v>
      </c>
      <c r="H898" s="21" t="s">
        <v>1768</v>
      </c>
      <c r="I898" s="124" t="s">
        <v>17205</v>
      </c>
      <c r="J898" s="21"/>
      <c r="K898" s="161" t="s">
        <v>17204</v>
      </c>
      <c r="L898" s="21" t="s">
        <v>17203</v>
      </c>
      <c r="M898" s="266">
        <v>250</v>
      </c>
      <c r="N898" s="179" t="s">
        <v>619</v>
      </c>
      <c r="O898" s="21" t="s">
        <v>362</v>
      </c>
      <c r="P898" s="21">
        <v>3</v>
      </c>
      <c r="Q898" s="124">
        <v>2001</v>
      </c>
      <c r="R898" s="21"/>
      <c r="S898" s="21"/>
      <c r="T898" s="116">
        <v>840</v>
      </c>
      <c r="U898" s="111">
        <v>45</v>
      </c>
      <c r="V898" s="113">
        <f t="shared" ref="V898:V961" si="168">((Z898/U898)*(T898-AA898))+AA898</f>
        <v>556.26666666666665</v>
      </c>
      <c r="W898" s="113">
        <f t="shared" ref="W898:W961" si="169">+T898-V898</f>
        <v>283.73333333333335</v>
      </c>
      <c r="X898" s="112">
        <f t="shared" ref="X898:X961" si="170">+W898*1000</f>
        <v>283733.33333333337</v>
      </c>
      <c r="Y898" s="111"/>
      <c r="Z898" s="110">
        <f t="shared" si="166"/>
        <v>29</v>
      </c>
      <c r="AA898" s="109">
        <f t="shared" ref="AA898:AA961" si="171">(5/100*T898)</f>
        <v>42</v>
      </c>
      <c r="AB898" s="109">
        <f t="shared" ref="AB898:AB961" si="172">+AA898*1000</f>
        <v>42000</v>
      </c>
      <c r="AC898" s="108">
        <f t="shared" ref="AC898:AC961" si="173">+T898-AA898</f>
        <v>798</v>
      </c>
      <c r="AD898" s="107">
        <f t="shared" ref="AD898:AD961" si="174">1/U898</f>
        <v>2.2222222222222223E-2</v>
      </c>
      <c r="AE898" s="106">
        <f t="shared" ref="AE898:AE961" si="175">+AC898*AD898</f>
        <v>17.733333333333334</v>
      </c>
      <c r="AF898" s="105">
        <f t="shared" ref="AF898:AF961" si="176">+T898-V898+AE898</f>
        <v>301.4666666666667</v>
      </c>
      <c r="AG898" s="105">
        <f t="shared" ref="AG898:AG961" si="177">+V898-AE898</f>
        <v>538.5333333333333</v>
      </c>
    </row>
    <row r="899" spans="1:1029" s="88" customFormat="1" x14ac:dyDescent="0.35">
      <c r="A899" s="21">
        <v>10141103</v>
      </c>
      <c r="B899" s="115" t="s">
        <v>14786</v>
      </c>
      <c r="C899" s="259" t="s">
        <v>710</v>
      </c>
      <c r="D899" s="161">
        <f>D898+1</f>
        <v>34</v>
      </c>
      <c r="E899" s="114" t="str">
        <f t="shared" si="167"/>
        <v>TRANSFORMADOR MARCA: MONAPO 34</v>
      </c>
      <c r="F899" s="21"/>
      <c r="G899" s="21" t="s">
        <v>189</v>
      </c>
      <c r="H899" s="21" t="s">
        <v>1768</v>
      </c>
      <c r="I899" s="124" t="s">
        <v>17202</v>
      </c>
      <c r="J899" s="21"/>
      <c r="K899" s="161" t="s">
        <v>17201</v>
      </c>
      <c r="L899" s="21" t="s">
        <v>17200</v>
      </c>
      <c r="M899" s="266">
        <v>315</v>
      </c>
      <c r="N899" s="179" t="s">
        <v>619</v>
      </c>
      <c r="O899" s="21" t="s">
        <v>362</v>
      </c>
      <c r="P899" s="21">
        <v>3</v>
      </c>
      <c r="Q899" s="124">
        <v>2001</v>
      </c>
      <c r="R899" s="21"/>
      <c r="S899" s="21"/>
      <c r="T899" s="116">
        <v>840</v>
      </c>
      <c r="U899" s="111">
        <v>45</v>
      </c>
      <c r="V899" s="113">
        <f t="shared" si="168"/>
        <v>556.26666666666665</v>
      </c>
      <c r="W899" s="113">
        <f t="shared" si="169"/>
        <v>283.73333333333335</v>
      </c>
      <c r="X899" s="112">
        <f t="shared" si="170"/>
        <v>283733.33333333337</v>
      </c>
      <c r="Y899" s="111"/>
      <c r="Z899" s="110">
        <f t="shared" si="166"/>
        <v>29</v>
      </c>
      <c r="AA899" s="109">
        <f t="shared" si="171"/>
        <v>42</v>
      </c>
      <c r="AB899" s="109">
        <f t="shared" si="172"/>
        <v>42000</v>
      </c>
      <c r="AC899" s="108">
        <f t="shared" si="173"/>
        <v>798</v>
      </c>
      <c r="AD899" s="107">
        <f t="shared" si="174"/>
        <v>2.2222222222222223E-2</v>
      </c>
      <c r="AE899" s="106">
        <f t="shared" si="175"/>
        <v>17.733333333333334</v>
      </c>
      <c r="AF899" s="105">
        <f t="shared" si="176"/>
        <v>301.4666666666667</v>
      </c>
      <c r="AG899" s="105">
        <f t="shared" si="177"/>
        <v>538.5333333333333</v>
      </c>
      <c r="AN899" s="267"/>
      <c r="AO899" s="267"/>
      <c r="AP899" s="267"/>
      <c r="AQ899" s="267"/>
      <c r="AR899" s="267"/>
      <c r="AS899" s="267"/>
      <c r="AT899" s="267"/>
      <c r="AU899" s="267"/>
      <c r="AV899" s="267"/>
      <c r="AW899" s="267"/>
      <c r="AX899" s="267"/>
      <c r="AY899" s="267"/>
      <c r="AZ899" s="267"/>
      <c r="BA899" s="267"/>
      <c r="BB899" s="267"/>
      <c r="BC899" s="267"/>
      <c r="BD899" s="267"/>
      <c r="BE899" s="267"/>
      <c r="BF899" s="267"/>
      <c r="BG899" s="267"/>
      <c r="BH899" s="267"/>
      <c r="BI899" s="267"/>
      <c r="BJ899" s="267"/>
      <c r="BK899" s="267"/>
      <c r="BL899" s="267"/>
      <c r="BM899" s="267"/>
      <c r="BN899" s="267"/>
      <c r="BO899" s="267"/>
      <c r="BP899" s="267"/>
      <c r="BQ899" s="267"/>
      <c r="BR899" s="267"/>
      <c r="BS899" s="267"/>
      <c r="BT899" s="267"/>
      <c r="BU899" s="267"/>
      <c r="BV899" s="267"/>
      <c r="BW899" s="267"/>
      <c r="BX899" s="267"/>
      <c r="BY899" s="267"/>
      <c r="BZ899" s="267"/>
      <c r="CA899" s="267"/>
      <c r="CB899" s="267"/>
      <c r="CC899" s="267"/>
      <c r="CD899" s="267"/>
      <c r="CE899" s="267"/>
      <c r="CF899" s="267"/>
      <c r="CG899" s="267"/>
      <c r="CH899" s="267"/>
      <c r="CI899" s="267"/>
      <c r="CJ899" s="267"/>
      <c r="CK899" s="267"/>
      <c r="CL899" s="267"/>
      <c r="CM899" s="267"/>
      <c r="CN899" s="267"/>
      <c r="CO899" s="267"/>
      <c r="CP899" s="267"/>
      <c r="CQ899" s="267"/>
      <c r="CR899" s="267"/>
      <c r="CS899" s="267"/>
      <c r="CT899" s="267"/>
      <c r="CU899" s="267"/>
      <c r="CV899" s="267"/>
      <c r="CW899" s="267"/>
      <c r="CX899" s="267"/>
      <c r="CY899" s="267"/>
      <c r="CZ899" s="267"/>
      <c r="DA899" s="267"/>
      <c r="DB899" s="267"/>
      <c r="DC899" s="267"/>
      <c r="DD899" s="267"/>
      <c r="DE899" s="267"/>
      <c r="DF899" s="267"/>
      <c r="DG899" s="267"/>
      <c r="DH899" s="267"/>
      <c r="DI899" s="267"/>
      <c r="DJ899" s="267"/>
      <c r="DK899" s="267"/>
      <c r="DL899" s="267"/>
      <c r="DM899" s="267"/>
      <c r="DN899" s="267"/>
      <c r="DO899" s="267"/>
      <c r="DP899" s="267"/>
      <c r="DQ899" s="267"/>
      <c r="DR899" s="267"/>
      <c r="DS899" s="267"/>
      <c r="DT899" s="267"/>
      <c r="DU899" s="267"/>
      <c r="DV899" s="267"/>
      <c r="DW899" s="267"/>
      <c r="DX899" s="267"/>
      <c r="DY899" s="267"/>
      <c r="DZ899" s="267"/>
      <c r="EA899" s="267"/>
      <c r="EB899" s="267"/>
      <c r="EC899" s="267"/>
      <c r="ED899" s="267"/>
      <c r="EE899" s="267"/>
      <c r="EF899" s="267"/>
      <c r="EG899" s="267"/>
      <c r="EH899" s="267"/>
      <c r="EI899" s="267"/>
      <c r="EJ899" s="267"/>
      <c r="EK899" s="267"/>
      <c r="EL899" s="267"/>
      <c r="EM899" s="267"/>
      <c r="EN899" s="267"/>
      <c r="EO899" s="267"/>
      <c r="EP899" s="267"/>
      <c r="EQ899" s="267"/>
      <c r="ER899" s="267"/>
      <c r="ES899" s="267"/>
      <c r="ET899" s="267"/>
      <c r="EU899" s="267"/>
      <c r="EV899" s="267"/>
      <c r="EW899" s="267"/>
      <c r="EX899" s="267"/>
      <c r="EY899" s="267"/>
      <c r="EZ899" s="267"/>
      <c r="FA899" s="267"/>
      <c r="FB899" s="267"/>
      <c r="FC899" s="267"/>
      <c r="FD899" s="267"/>
      <c r="FE899" s="267"/>
      <c r="FF899" s="267"/>
      <c r="FG899" s="267"/>
      <c r="FH899" s="267"/>
      <c r="FI899" s="267"/>
      <c r="FJ899" s="267"/>
      <c r="FK899" s="267"/>
      <c r="FL899" s="267"/>
      <c r="FM899" s="267"/>
      <c r="FN899" s="267"/>
      <c r="FO899" s="267"/>
      <c r="FP899" s="267"/>
      <c r="FQ899" s="267"/>
      <c r="FR899" s="267"/>
      <c r="FS899" s="267"/>
      <c r="FT899" s="267"/>
      <c r="FU899" s="267"/>
      <c r="FV899" s="267"/>
      <c r="FW899" s="267"/>
      <c r="FX899" s="267"/>
      <c r="FY899" s="267"/>
      <c r="FZ899" s="267"/>
      <c r="GA899" s="267"/>
      <c r="GB899" s="267"/>
      <c r="GC899" s="267"/>
      <c r="GD899" s="267"/>
      <c r="GE899" s="267"/>
      <c r="GF899" s="267"/>
      <c r="GG899" s="267"/>
      <c r="GH899" s="267"/>
      <c r="GI899" s="267"/>
      <c r="GJ899" s="267"/>
      <c r="GK899" s="267"/>
      <c r="GL899" s="267"/>
      <c r="GM899" s="267"/>
      <c r="GN899" s="267"/>
      <c r="GO899" s="267"/>
      <c r="GP899" s="267"/>
      <c r="GQ899" s="267"/>
      <c r="GR899" s="267"/>
      <c r="GS899" s="267"/>
      <c r="GT899" s="267"/>
      <c r="GU899" s="267"/>
      <c r="GV899" s="267"/>
      <c r="GW899" s="267"/>
      <c r="GX899" s="267"/>
      <c r="GY899" s="267"/>
      <c r="GZ899" s="267"/>
      <c r="HA899" s="267"/>
      <c r="HB899" s="267"/>
      <c r="HC899" s="267"/>
      <c r="HD899" s="267"/>
      <c r="HE899" s="267"/>
      <c r="HF899" s="267"/>
      <c r="HG899" s="267"/>
      <c r="HH899" s="267"/>
      <c r="HI899" s="267"/>
      <c r="HJ899" s="267"/>
      <c r="HK899" s="267"/>
      <c r="HL899" s="267"/>
      <c r="HM899" s="267"/>
      <c r="HN899" s="267"/>
      <c r="HO899" s="267"/>
      <c r="HP899" s="267"/>
      <c r="HQ899" s="267"/>
      <c r="HR899" s="267"/>
      <c r="HS899" s="267"/>
      <c r="HT899" s="267"/>
      <c r="HU899" s="267"/>
      <c r="HV899" s="267"/>
      <c r="HW899" s="267"/>
      <c r="HX899" s="267"/>
      <c r="HY899" s="267"/>
      <c r="HZ899" s="267"/>
      <c r="IA899" s="267"/>
      <c r="IB899" s="267"/>
      <c r="IC899" s="267"/>
      <c r="ID899" s="267"/>
      <c r="IE899" s="267"/>
      <c r="IF899" s="267"/>
      <c r="IG899" s="267"/>
      <c r="IH899" s="267"/>
      <c r="II899" s="267"/>
      <c r="IJ899" s="267"/>
      <c r="IK899" s="267"/>
      <c r="IL899" s="267"/>
      <c r="IM899" s="267"/>
      <c r="IN899" s="267"/>
      <c r="IO899" s="267"/>
      <c r="IP899" s="267"/>
      <c r="IQ899" s="267"/>
      <c r="IR899" s="267"/>
      <c r="IS899" s="267"/>
      <c r="IT899" s="267"/>
      <c r="IU899" s="267"/>
      <c r="IV899" s="267"/>
      <c r="IW899" s="267"/>
      <c r="IX899" s="267"/>
      <c r="IY899" s="267"/>
      <c r="IZ899" s="267"/>
      <c r="JA899" s="267"/>
      <c r="JB899" s="267"/>
      <c r="JC899" s="267"/>
      <c r="JD899" s="267"/>
      <c r="JE899" s="267"/>
      <c r="JF899" s="267"/>
      <c r="JG899" s="267"/>
      <c r="JH899" s="267"/>
      <c r="JI899" s="267"/>
      <c r="JJ899" s="267"/>
      <c r="JK899" s="267"/>
      <c r="JL899" s="267"/>
      <c r="JM899" s="267"/>
      <c r="JN899" s="267"/>
      <c r="JO899" s="267"/>
      <c r="JP899" s="267"/>
      <c r="JQ899" s="267"/>
      <c r="JR899" s="267"/>
      <c r="JS899" s="267"/>
      <c r="JT899" s="267"/>
      <c r="JU899" s="267"/>
      <c r="JV899" s="267"/>
      <c r="JW899" s="267"/>
      <c r="JX899" s="267"/>
      <c r="JY899" s="267"/>
      <c r="JZ899" s="267"/>
      <c r="KA899" s="267"/>
      <c r="KB899" s="267"/>
      <c r="KC899" s="267"/>
      <c r="KD899" s="267"/>
      <c r="KE899" s="267"/>
      <c r="KF899" s="267"/>
      <c r="KG899" s="267"/>
      <c r="KH899" s="267"/>
      <c r="KI899" s="267"/>
      <c r="KJ899" s="267"/>
      <c r="KK899" s="267"/>
      <c r="KL899" s="267"/>
      <c r="KM899" s="267"/>
      <c r="KN899" s="267"/>
      <c r="KO899" s="267"/>
      <c r="KP899" s="267"/>
      <c r="KQ899" s="267"/>
      <c r="KR899" s="267"/>
      <c r="KS899" s="267"/>
      <c r="KT899" s="267"/>
      <c r="KU899" s="267"/>
      <c r="KV899" s="267"/>
      <c r="KW899" s="267"/>
      <c r="KX899" s="267"/>
      <c r="KY899" s="267"/>
      <c r="KZ899" s="267"/>
      <c r="LA899" s="267"/>
      <c r="LB899" s="267"/>
      <c r="LC899" s="267"/>
      <c r="LD899" s="267"/>
      <c r="LE899" s="267"/>
      <c r="LF899" s="267"/>
      <c r="LG899" s="267"/>
      <c r="LH899" s="267"/>
      <c r="LI899" s="267"/>
      <c r="LJ899" s="267"/>
      <c r="LK899" s="267"/>
      <c r="LL899" s="267"/>
      <c r="LM899" s="267"/>
      <c r="LN899" s="267"/>
      <c r="LO899" s="267"/>
      <c r="LP899" s="267"/>
      <c r="LQ899" s="267"/>
      <c r="LR899" s="267"/>
      <c r="LS899" s="267"/>
      <c r="LT899" s="267"/>
      <c r="LU899" s="267"/>
      <c r="LV899" s="267"/>
      <c r="LW899" s="267"/>
      <c r="LX899" s="267"/>
      <c r="LY899" s="267"/>
      <c r="LZ899" s="267"/>
      <c r="MA899" s="267"/>
      <c r="MB899" s="267"/>
      <c r="MC899" s="267"/>
      <c r="MD899" s="267"/>
      <c r="ME899" s="267"/>
      <c r="MF899" s="267"/>
      <c r="MG899" s="267"/>
      <c r="MH899" s="267"/>
      <c r="MI899" s="267"/>
      <c r="MJ899" s="267"/>
      <c r="MK899" s="267"/>
      <c r="ML899" s="267"/>
      <c r="MM899" s="267"/>
      <c r="MN899" s="267"/>
      <c r="MO899" s="267"/>
      <c r="MP899" s="267"/>
      <c r="MQ899" s="267"/>
      <c r="MR899" s="267"/>
      <c r="MS899" s="267"/>
      <c r="MT899" s="267"/>
      <c r="MU899" s="267"/>
      <c r="MV899" s="267"/>
      <c r="MW899" s="267"/>
      <c r="MX899" s="267"/>
      <c r="MY899" s="267"/>
      <c r="MZ899" s="267"/>
      <c r="NA899" s="267"/>
      <c r="NB899" s="267"/>
      <c r="NC899" s="267"/>
      <c r="ND899" s="267"/>
      <c r="NE899" s="267"/>
      <c r="NF899" s="267"/>
      <c r="NG899" s="267"/>
      <c r="NH899" s="267"/>
      <c r="NI899" s="267"/>
      <c r="NJ899" s="267"/>
      <c r="NK899" s="267"/>
      <c r="NL899" s="267"/>
      <c r="NM899" s="267"/>
      <c r="NN899" s="267"/>
      <c r="NO899" s="267"/>
      <c r="NP899" s="267"/>
      <c r="NQ899" s="267"/>
      <c r="NR899" s="267"/>
      <c r="NS899" s="267"/>
      <c r="NT899" s="267"/>
      <c r="NU899" s="267"/>
      <c r="NV899" s="267"/>
      <c r="NW899" s="267"/>
      <c r="NX899" s="267"/>
      <c r="NY899" s="267"/>
      <c r="NZ899" s="267"/>
      <c r="OA899" s="267"/>
      <c r="OB899" s="267"/>
      <c r="OC899" s="267"/>
      <c r="OD899" s="267"/>
      <c r="OE899" s="267"/>
      <c r="OF899" s="267"/>
      <c r="OG899" s="267"/>
      <c r="OH899" s="267"/>
      <c r="OI899" s="267"/>
      <c r="OJ899" s="267"/>
      <c r="OK899" s="267"/>
      <c r="OL899" s="267"/>
      <c r="OM899" s="267"/>
      <c r="ON899" s="267"/>
      <c r="OO899" s="267"/>
      <c r="OP899" s="267"/>
      <c r="OQ899" s="267"/>
      <c r="OR899" s="267"/>
      <c r="OS899" s="267"/>
      <c r="OT899" s="267"/>
      <c r="OU899" s="267"/>
      <c r="OV899" s="267"/>
      <c r="OW899" s="267"/>
      <c r="OX899" s="267"/>
      <c r="OY899" s="267"/>
      <c r="OZ899" s="267"/>
      <c r="PA899" s="267"/>
      <c r="PB899" s="267"/>
      <c r="PC899" s="267"/>
      <c r="PD899" s="267"/>
      <c r="PE899" s="267"/>
      <c r="PF899" s="267"/>
      <c r="PG899" s="267"/>
      <c r="PH899" s="267"/>
      <c r="PI899" s="267"/>
      <c r="PJ899" s="267"/>
      <c r="PK899" s="267"/>
      <c r="PL899" s="267"/>
      <c r="PM899" s="267"/>
      <c r="PN899" s="267"/>
      <c r="PO899" s="267"/>
      <c r="PP899" s="267"/>
      <c r="PQ899" s="267"/>
      <c r="PR899" s="267"/>
      <c r="PS899" s="267"/>
      <c r="PT899" s="267"/>
      <c r="PU899" s="267"/>
      <c r="PV899" s="267"/>
      <c r="PW899" s="267"/>
      <c r="PX899" s="267"/>
      <c r="PY899" s="267"/>
      <c r="PZ899" s="267"/>
      <c r="QA899" s="267"/>
      <c r="QB899" s="267"/>
      <c r="QC899" s="267"/>
      <c r="QD899" s="267"/>
      <c r="QE899" s="267"/>
      <c r="QF899" s="267"/>
      <c r="QG899" s="267"/>
      <c r="QH899" s="267"/>
      <c r="QI899" s="267"/>
      <c r="QJ899" s="267"/>
      <c r="QK899" s="267"/>
      <c r="QL899" s="267"/>
      <c r="QM899" s="267"/>
      <c r="QN899" s="267"/>
      <c r="QO899" s="267"/>
      <c r="QP899" s="267"/>
      <c r="QQ899" s="267"/>
      <c r="QR899" s="267"/>
      <c r="QS899" s="267"/>
      <c r="QT899" s="267"/>
      <c r="QU899" s="267"/>
      <c r="QV899" s="267"/>
      <c r="QW899" s="267"/>
      <c r="QX899" s="267"/>
      <c r="QY899" s="267"/>
      <c r="QZ899" s="267"/>
      <c r="RA899" s="267"/>
      <c r="RB899" s="267"/>
      <c r="RC899" s="267"/>
      <c r="RD899" s="267"/>
      <c r="RE899" s="267"/>
      <c r="RF899" s="267"/>
      <c r="RG899" s="267"/>
      <c r="RH899" s="267"/>
      <c r="RI899" s="267"/>
      <c r="RJ899" s="267"/>
      <c r="RK899" s="267"/>
      <c r="RL899" s="267"/>
      <c r="RM899" s="267"/>
      <c r="RN899" s="267"/>
      <c r="RO899" s="267"/>
      <c r="RP899" s="267"/>
      <c r="RQ899" s="267"/>
      <c r="RR899" s="267"/>
      <c r="RS899" s="267"/>
      <c r="RT899" s="267"/>
      <c r="RU899" s="267"/>
      <c r="RV899" s="267"/>
      <c r="RW899" s="267"/>
      <c r="RX899" s="267"/>
      <c r="RY899" s="267"/>
      <c r="RZ899" s="267"/>
      <c r="SA899" s="267"/>
      <c r="SB899" s="267"/>
      <c r="SC899" s="267"/>
      <c r="SD899" s="267"/>
      <c r="SE899" s="267"/>
      <c r="SF899" s="267"/>
      <c r="SG899" s="267"/>
      <c r="SH899" s="267"/>
      <c r="SI899" s="267"/>
      <c r="SJ899" s="267"/>
      <c r="SK899" s="267"/>
      <c r="SL899" s="267"/>
      <c r="SM899" s="267"/>
      <c r="SN899" s="267"/>
      <c r="SO899" s="267"/>
      <c r="SP899" s="267"/>
      <c r="SQ899" s="267"/>
      <c r="SR899" s="267"/>
      <c r="SS899" s="267"/>
      <c r="ST899" s="267"/>
      <c r="SU899" s="267"/>
      <c r="SV899" s="267"/>
      <c r="SW899" s="267"/>
      <c r="SX899" s="267"/>
      <c r="SY899" s="267"/>
      <c r="SZ899" s="267"/>
      <c r="TA899" s="267"/>
      <c r="TB899" s="267"/>
      <c r="TC899" s="267"/>
      <c r="TD899" s="267"/>
      <c r="TE899" s="267"/>
      <c r="TF899" s="267"/>
      <c r="TG899" s="267"/>
      <c r="TH899" s="267"/>
      <c r="TI899" s="267"/>
      <c r="TJ899" s="267"/>
      <c r="TK899" s="267"/>
      <c r="TL899" s="267"/>
      <c r="TM899" s="267"/>
      <c r="TN899" s="267"/>
      <c r="TO899" s="267"/>
      <c r="TP899" s="267"/>
      <c r="TQ899" s="267"/>
      <c r="TR899" s="267"/>
      <c r="TS899" s="267"/>
      <c r="TT899" s="267"/>
      <c r="TU899" s="267"/>
      <c r="TV899" s="267"/>
      <c r="TW899" s="267"/>
      <c r="TX899" s="267"/>
      <c r="TY899" s="267"/>
      <c r="TZ899" s="267"/>
      <c r="UA899" s="267"/>
      <c r="UB899" s="267"/>
      <c r="UC899" s="267"/>
      <c r="UD899" s="267"/>
      <c r="UE899" s="267"/>
      <c r="UF899" s="267"/>
      <c r="UG899" s="267"/>
      <c r="UH899" s="267"/>
      <c r="UI899" s="267"/>
      <c r="UJ899" s="267"/>
      <c r="UK899" s="267"/>
      <c r="UL899" s="267"/>
      <c r="UM899" s="267"/>
      <c r="UN899" s="267"/>
      <c r="UO899" s="267"/>
      <c r="UP899" s="267"/>
      <c r="UQ899" s="267"/>
      <c r="UR899" s="267"/>
      <c r="US899" s="267"/>
      <c r="UT899" s="267"/>
      <c r="UU899" s="267"/>
      <c r="UV899" s="267"/>
      <c r="UW899" s="267"/>
      <c r="UX899" s="267"/>
      <c r="UY899" s="267"/>
      <c r="UZ899" s="267"/>
      <c r="VA899" s="267"/>
      <c r="VB899" s="267"/>
      <c r="VC899" s="267"/>
      <c r="VD899" s="267"/>
      <c r="VE899" s="267"/>
      <c r="VF899" s="267"/>
      <c r="VG899" s="267"/>
      <c r="VH899" s="267"/>
      <c r="VI899" s="267"/>
      <c r="VJ899" s="267"/>
      <c r="VK899" s="267"/>
      <c r="VL899" s="267"/>
      <c r="VM899" s="267"/>
      <c r="VN899" s="267"/>
      <c r="VO899" s="267"/>
      <c r="VP899" s="267"/>
      <c r="VQ899" s="267"/>
      <c r="VR899" s="267"/>
      <c r="VS899" s="267"/>
      <c r="VT899" s="267"/>
      <c r="VU899" s="267"/>
      <c r="VV899" s="267"/>
      <c r="VW899" s="267"/>
      <c r="VX899" s="267"/>
      <c r="VY899" s="267"/>
      <c r="VZ899" s="267"/>
      <c r="WA899" s="267"/>
      <c r="WB899" s="267"/>
      <c r="WC899" s="267"/>
      <c r="WD899" s="267"/>
      <c r="WE899" s="267"/>
      <c r="WF899" s="267"/>
      <c r="WG899" s="267"/>
      <c r="WH899" s="267"/>
      <c r="WI899" s="267"/>
      <c r="WJ899" s="267"/>
      <c r="WK899" s="267"/>
      <c r="WL899" s="267"/>
      <c r="WM899" s="267"/>
      <c r="WN899" s="267"/>
      <c r="WO899" s="267"/>
      <c r="WP899" s="267"/>
      <c r="WQ899" s="267"/>
      <c r="WR899" s="267"/>
      <c r="WS899" s="267"/>
      <c r="WT899" s="267"/>
      <c r="WU899" s="267"/>
      <c r="WV899" s="267"/>
      <c r="WW899" s="267"/>
      <c r="WX899" s="267"/>
      <c r="WY899" s="267"/>
      <c r="WZ899" s="267"/>
      <c r="XA899" s="267"/>
      <c r="XB899" s="267"/>
      <c r="XC899" s="267"/>
      <c r="XD899" s="267"/>
      <c r="XE899" s="267"/>
      <c r="XF899" s="267"/>
      <c r="XG899" s="267"/>
      <c r="XH899" s="267"/>
      <c r="XI899" s="267"/>
      <c r="XJ899" s="267"/>
      <c r="XK899" s="267"/>
      <c r="XL899" s="267"/>
      <c r="XM899" s="267"/>
      <c r="XN899" s="267"/>
      <c r="XO899" s="267"/>
      <c r="XP899" s="267"/>
      <c r="XQ899" s="267"/>
      <c r="XR899" s="267"/>
      <c r="XS899" s="267"/>
      <c r="XT899" s="267"/>
      <c r="XU899" s="267"/>
      <c r="XV899" s="267"/>
      <c r="XW899" s="267"/>
      <c r="XX899" s="267"/>
      <c r="XY899" s="267"/>
      <c r="XZ899" s="267"/>
      <c r="YA899" s="267"/>
      <c r="YB899" s="267"/>
      <c r="YC899" s="267"/>
      <c r="YD899" s="267"/>
      <c r="YE899" s="267"/>
      <c r="YF899" s="267"/>
      <c r="YG899" s="267"/>
      <c r="YH899" s="267"/>
      <c r="YI899" s="267"/>
      <c r="YJ899" s="267"/>
      <c r="YK899" s="267"/>
      <c r="YL899" s="267"/>
      <c r="YM899" s="267"/>
      <c r="YN899" s="267"/>
      <c r="YO899" s="267"/>
      <c r="YP899" s="267"/>
      <c r="YQ899" s="267"/>
      <c r="YR899" s="267"/>
      <c r="YS899" s="267"/>
      <c r="YT899" s="267"/>
      <c r="YU899" s="267"/>
      <c r="YV899" s="267"/>
      <c r="YW899" s="267"/>
      <c r="YX899" s="267"/>
      <c r="YY899" s="267"/>
      <c r="YZ899" s="267"/>
      <c r="ZA899" s="267"/>
      <c r="ZB899" s="267"/>
      <c r="ZC899" s="267"/>
      <c r="ZD899" s="267"/>
      <c r="ZE899" s="267"/>
      <c r="ZF899" s="267"/>
      <c r="ZG899" s="267"/>
      <c r="ZH899" s="267"/>
      <c r="ZI899" s="267"/>
      <c r="ZJ899" s="267"/>
      <c r="ZK899" s="267"/>
      <c r="ZL899" s="267"/>
      <c r="ZM899" s="267"/>
      <c r="ZN899" s="267"/>
      <c r="ZO899" s="267"/>
      <c r="ZP899" s="267"/>
      <c r="ZQ899" s="267"/>
      <c r="ZR899" s="267"/>
      <c r="ZS899" s="267"/>
      <c r="ZT899" s="267"/>
      <c r="ZU899" s="267"/>
      <c r="ZV899" s="267"/>
      <c r="ZW899" s="267"/>
      <c r="ZX899" s="267"/>
      <c r="ZY899" s="267"/>
      <c r="ZZ899" s="267"/>
      <c r="AAA899" s="267"/>
      <c r="AAB899" s="267"/>
      <c r="AAC899" s="267"/>
      <c r="AAD899" s="267"/>
      <c r="AAE899" s="267"/>
      <c r="AAF899" s="267"/>
      <c r="AAG899" s="267"/>
      <c r="AAH899" s="267"/>
      <c r="AAI899" s="267"/>
      <c r="AAJ899" s="267"/>
      <c r="AAK899" s="267"/>
      <c r="AAL899" s="267"/>
      <c r="AAM899" s="267"/>
      <c r="AAN899" s="267"/>
      <c r="AAO899" s="267"/>
      <c r="AAP899" s="267"/>
      <c r="AAQ899" s="267"/>
      <c r="AAR899" s="267"/>
      <c r="AAS899" s="267"/>
      <c r="AAT899" s="267"/>
      <c r="AAU899" s="267"/>
      <c r="AAV899" s="267"/>
      <c r="AAW899" s="267"/>
      <c r="AAX899" s="267"/>
      <c r="AAY899" s="267"/>
      <c r="AAZ899" s="267"/>
      <c r="ABA899" s="267"/>
      <c r="ABB899" s="267"/>
      <c r="ABC899" s="267"/>
      <c r="ABD899" s="267"/>
      <c r="ABE899" s="267"/>
      <c r="ABF899" s="267"/>
      <c r="ABG899" s="267"/>
      <c r="ABH899" s="267"/>
      <c r="ABI899" s="267"/>
      <c r="ABJ899" s="267"/>
      <c r="ABK899" s="267"/>
      <c r="ABL899" s="267"/>
      <c r="ABM899" s="267"/>
      <c r="ABN899" s="267"/>
      <c r="ABO899" s="267"/>
      <c r="ABP899" s="267"/>
      <c r="ABQ899" s="267"/>
      <c r="ABR899" s="267"/>
      <c r="ABS899" s="267"/>
      <c r="ABT899" s="267"/>
      <c r="ABU899" s="267"/>
      <c r="ABV899" s="267"/>
      <c r="ABW899" s="267"/>
      <c r="ABX899" s="267"/>
      <c r="ABY899" s="267"/>
      <c r="ABZ899" s="267"/>
      <c r="ACA899" s="267"/>
      <c r="ACB899" s="267"/>
      <c r="ACC899" s="267"/>
      <c r="ACD899" s="267"/>
      <c r="ACE899" s="267"/>
      <c r="ACF899" s="267"/>
      <c r="ACG899" s="267"/>
      <c r="ACH899" s="267"/>
      <c r="ACI899" s="267"/>
      <c r="ACJ899" s="267"/>
      <c r="ACK899" s="267"/>
      <c r="ACL899" s="267"/>
      <c r="ACM899" s="267"/>
      <c r="ACN899" s="267"/>
      <c r="ACO899" s="267"/>
      <c r="ACP899" s="267"/>
      <c r="ACQ899" s="267"/>
      <c r="ACR899" s="267"/>
      <c r="ACS899" s="267"/>
      <c r="ACT899" s="267"/>
      <c r="ACU899" s="267"/>
      <c r="ACV899" s="267"/>
      <c r="ACW899" s="267"/>
      <c r="ACX899" s="267"/>
      <c r="ACY899" s="267"/>
      <c r="ACZ899" s="267"/>
      <c r="ADA899" s="267"/>
      <c r="ADB899" s="267"/>
      <c r="ADC899" s="267"/>
      <c r="ADD899" s="267"/>
      <c r="ADE899" s="267"/>
      <c r="ADF899" s="267"/>
      <c r="ADG899" s="267"/>
      <c r="ADH899" s="267"/>
      <c r="ADI899" s="267"/>
      <c r="ADJ899" s="267"/>
      <c r="ADK899" s="267"/>
      <c r="ADL899" s="267"/>
      <c r="ADM899" s="267"/>
      <c r="ADN899" s="267"/>
      <c r="ADO899" s="267"/>
      <c r="ADP899" s="267"/>
      <c r="ADQ899" s="267"/>
      <c r="ADR899" s="267"/>
      <c r="ADS899" s="267"/>
      <c r="ADT899" s="267"/>
      <c r="ADU899" s="267"/>
      <c r="ADV899" s="267"/>
      <c r="ADW899" s="267"/>
      <c r="ADX899" s="267"/>
      <c r="ADY899" s="267"/>
      <c r="ADZ899" s="267"/>
      <c r="AEA899" s="267"/>
      <c r="AEB899" s="267"/>
      <c r="AEC899" s="267"/>
      <c r="AED899" s="267"/>
      <c r="AEE899" s="267"/>
      <c r="AEF899" s="267"/>
      <c r="AEG899" s="267"/>
      <c r="AEH899" s="267"/>
      <c r="AEI899" s="267"/>
      <c r="AEJ899" s="267"/>
      <c r="AEK899" s="267"/>
      <c r="AEL899" s="267"/>
      <c r="AEM899" s="267"/>
      <c r="AEN899" s="267"/>
      <c r="AEO899" s="267"/>
      <c r="AEP899" s="267"/>
      <c r="AEQ899" s="267"/>
      <c r="AER899" s="267"/>
      <c r="AES899" s="267"/>
      <c r="AET899" s="267"/>
      <c r="AEU899" s="267"/>
      <c r="AEV899" s="267"/>
      <c r="AEW899" s="267"/>
      <c r="AEX899" s="267"/>
      <c r="AEY899" s="267"/>
      <c r="AEZ899" s="267"/>
      <c r="AFA899" s="267"/>
      <c r="AFB899" s="267"/>
      <c r="AFC899" s="267"/>
      <c r="AFD899" s="267"/>
      <c r="AFE899" s="267"/>
      <c r="AFF899" s="267"/>
      <c r="AFG899" s="267"/>
      <c r="AFH899" s="267"/>
      <c r="AFI899" s="267"/>
      <c r="AFJ899" s="267"/>
      <c r="AFK899" s="267"/>
      <c r="AFL899" s="267"/>
      <c r="AFM899" s="267"/>
      <c r="AFN899" s="267"/>
      <c r="AFO899" s="267"/>
      <c r="AFP899" s="267"/>
      <c r="AFQ899" s="267"/>
      <c r="AFR899" s="267"/>
      <c r="AFS899" s="267"/>
      <c r="AFT899" s="267"/>
      <c r="AFU899" s="267"/>
      <c r="AFV899" s="267"/>
      <c r="AFW899" s="267"/>
      <c r="AFX899" s="267"/>
      <c r="AFY899" s="267"/>
      <c r="AFZ899" s="267"/>
      <c r="AGA899" s="267"/>
      <c r="AGB899" s="267"/>
      <c r="AGC899" s="267"/>
      <c r="AGD899" s="267"/>
      <c r="AGE899" s="267"/>
      <c r="AGF899" s="267"/>
      <c r="AGG899" s="267"/>
      <c r="AGH899" s="267"/>
      <c r="AGI899" s="267"/>
      <c r="AGJ899" s="267"/>
      <c r="AGK899" s="267"/>
      <c r="AGL899" s="267"/>
      <c r="AGM899" s="267"/>
      <c r="AGN899" s="267"/>
      <c r="AGO899" s="267"/>
      <c r="AGP899" s="267"/>
      <c r="AGQ899" s="267"/>
      <c r="AGR899" s="267"/>
      <c r="AGS899" s="267"/>
      <c r="AGT899" s="267"/>
      <c r="AGU899" s="267"/>
      <c r="AGV899" s="267"/>
      <c r="AGW899" s="267"/>
      <c r="AGX899" s="267"/>
      <c r="AGY899" s="267"/>
      <c r="AGZ899" s="267"/>
      <c r="AHA899" s="267"/>
      <c r="AHB899" s="267"/>
      <c r="AHC899" s="267"/>
      <c r="AHD899" s="267"/>
      <c r="AHE899" s="267"/>
      <c r="AHF899" s="267"/>
      <c r="AHG899" s="267"/>
      <c r="AHH899" s="267"/>
      <c r="AHI899" s="267"/>
      <c r="AHJ899" s="267"/>
      <c r="AHK899" s="267"/>
      <c r="AHL899" s="267"/>
      <c r="AHM899" s="267"/>
      <c r="AHN899" s="267"/>
      <c r="AHO899" s="267"/>
      <c r="AHP899" s="267"/>
      <c r="AHQ899" s="267"/>
      <c r="AHR899" s="267"/>
      <c r="AHS899" s="267"/>
      <c r="AHT899" s="267"/>
      <c r="AHU899" s="267"/>
      <c r="AHV899" s="267"/>
      <c r="AHW899" s="267"/>
      <c r="AHX899" s="267"/>
      <c r="AHY899" s="267"/>
      <c r="AHZ899" s="267"/>
      <c r="AIA899" s="267"/>
      <c r="AIB899" s="267"/>
      <c r="AIC899" s="267"/>
      <c r="AID899" s="267"/>
      <c r="AIE899" s="267"/>
      <c r="AIF899" s="267"/>
      <c r="AIG899" s="267"/>
      <c r="AIH899" s="267"/>
      <c r="AII899" s="267"/>
      <c r="AIJ899" s="267"/>
      <c r="AIK899" s="267"/>
      <c r="AIL899" s="267"/>
      <c r="AIM899" s="267"/>
      <c r="AIN899" s="267"/>
      <c r="AIO899" s="267"/>
      <c r="AIP899" s="267"/>
      <c r="AIQ899" s="267"/>
      <c r="AIR899" s="267"/>
      <c r="AIS899" s="267"/>
      <c r="AIT899" s="267"/>
      <c r="AIU899" s="267"/>
      <c r="AIV899" s="267"/>
      <c r="AIW899" s="267"/>
      <c r="AIX899" s="267"/>
      <c r="AIY899" s="267"/>
      <c r="AIZ899" s="267"/>
      <c r="AJA899" s="267"/>
      <c r="AJB899" s="267"/>
      <c r="AJC899" s="267"/>
      <c r="AJD899" s="267"/>
      <c r="AJE899" s="267"/>
      <c r="AJF899" s="267"/>
      <c r="AJG899" s="267"/>
      <c r="AJH899" s="267"/>
      <c r="AJI899" s="267"/>
      <c r="AJJ899" s="267"/>
      <c r="AJK899" s="267"/>
      <c r="AJL899" s="267"/>
      <c r="AJM899" s="267"/>
      <c r="AJN899" s="267"/>
      <c r="AJO899" s="267"/>
      <c r="AJP899" s="267"/>
      <c r="AJQ899" s="267"/>
      <c r="AJR899" s="267"/>
      <c r="AJS899" s="267"/>
      <c r="AJT899" s="267"/>
      <c r="AJU899" s="267"/>
      <c r="AJV899" s="267"/>
      <c r="AJW899" s="267"/>
      <c r="AJX899" s="267"/>
      <c r="AJY899" s="267"/>
      <c r="AJZ899" s="267"/>
      <c r="AKA899" s="267"/>
      <c r="AKB899" s="267"/>
      <c r="AKC899" s="267"/>
      <c r="AKD899" s="267"/>
      <c r="AKE899" s="267"/>
      <c r="AKF899" s="267"/>
      <c r="AKG899" s="267"/>
      <c r="AKH899" s="267"/>
      <c r="AKI899" s="267"/>
      <c r="AKJ899" s="267"/>
      <c r="AKK899" s="267"/>
      <c r="AKL899" s="267"/>
      <c r="AKM899" s="267"/>
      <c r="AKN899" s="267"/>
      <c r="AKO899" s="267"/>
      <c r="AKP899" s="267"/>
      <c r="AKQ899" s="267"/>
      <c r="AKR899" s="267"/>
      <c r="AKS899" s="267"/>
      <c r="AKT899" s="267"/>
      <c r="AKU899" s="267"/>
      <c r="AKV899" s="267"/>
      <c r="AKW899" s="267"/>
      <c r="AKX899" s="267"/>
      <c r="AKY899" s="267"/>
      <c r="AKZ899" s="267"/>
      <c r="ALA899" s="267"/>
      <c r="ALB899" s="267"/>
      <c r="ALC899" s="267"/>
      <c r="ALD899" s="267"/>
      <c r="ALE899" s="267"/>
      <c r="ALF899" s="267"/>
      <c r="ALG899" s="267"/>
      <c r="ALH899" s="267"/>
      <c r="ALI899" s="267"/>
      <c r="ALJ899" s="267"/>
      <c r="ALK899" s="267"/>
      <c r="ALL899" s="267"/>
      <c r="ALM899" s="267"/>
      <c r="ALN899" s="267"/>
      <c r="ALO899" s="267"/>
      <c r="ALP899" s="267"/>
      <c r="ALQ899" s="267"/>
      <c r="ALR899" s="267"/>
      <c r="ALS899" s="267"/>
      <c r="ALT899" s="267"/>
      <c r="ALU899" s="267"/>
      <c r="ALV899" s="267"/>
      <c r="ALW899" s="267"/>
      <c r="ALX899" s="267"/>
      <c r="ALY899" s="267"/>
      <c r="ALZ899" s="267"/>
      <c r="AMA899" s="267"/>
      <c r="AMB899" s="267"/>
      <c r="AMC899" s="267"/>
      <c r="AMD899" s="267"/>
      <c r="AME899" s="267"/>
      <c r="AMF899" s="267"/>
      <c r="AMG899" s="267"/>
      <c r="AMH899" s="267"/>
      <c r="AMI899" s="267"/>
      <c r="AMJ899" s="267"/>
      <c r="AMK899" s="267"/>
      <c r="AML899" s="267"/>
      <c r="AMM899" s="267"/>
      <c r="AMN899" s="267"/>
      <c r="AMO899" s="267"/>
    </row>
    <row r="900" spans="1:1029" s="88" customFormat="1" x14ac:dyDescent="0.35">
      <c r="A900" s="21">
        <v>10141103</v>
      </c>
      <c r="B900" s="135" t="s">
        <v>14786</v>
      </c>
      <c r="C900" s="259" t="s">
        <v>710</v>
      </c>
      <c r="D900" s="142" t="s">
        <v>4182</v>
      </c>
      <c r="E900" s="114" t="str">
        <f t="shared" si="167"/>
        <v>TRANSFORMADOR MARCA:ABB PTS 56 PTS 56</v>
      </c>
      <c r="F900" s="124"/>
      <c r="G900" s="142" t="s">
        <v>4182</v>
      </c>
      <c r="H900" s="124" t="s">
        <v>324</v>
      </c>
      <c r="I900" s="124" t="s">
        <v>7716</v>
      </c>
      <c r="J900" s="124"/>
      <c r="K900" s="142" t="s">
        <v>17239</v>
      </c>
      <c r="L900" s="142" t="s">
        <v>17238</v>
      </c>
      <c r="M900" s="124">
        <v>200</v>
      </c>
      <c r="N900" s="124">
        <v>33</v>
      </c>
      <c r="O900" s="21">
        <v>0.4</v>
      </c>
      <c r="P900" s="124" t="s">
        <v>514</v>
      </c>
      <c r="Q900" s="142">
        <v>2001</v>
      </c>
      <c r="R900" s="124" t="s">
        <v>15</v>
      </c>
      <c r="S900" s="124" t="s">
        <v>17237</v>
      </c>
      <c r="T900" s="116">
        <v>991</v>
      </c>
      <c r="U900" s="111">
        <v>45</v>
      </c>
      <c r="V900" s="113">
        <f t="shared" si="168"/>
        <v>656.26222222222225</v>
      </c>
      <c r="W900" s="113">
        <f t="shared" si="169"/>
        <v>334.73777777777775</v>
      </c>
      <c r="X900" s="112">
        <f t="shared" si="170"/>
        <v>334737.77777777775</v>
      </c>
      <c r="Y900" s="111"/>
      <c r="Z900" s="110">
        <f t="shared" si="166"/>
        <v>29</v>
      </c>
      <c r="AA900" s="109">
        <f t="shared" si="171"/>
        <v>49.550000000000004</v>
      </c>
      <c r="AB900" s="109">
        <f t="shared" si="172"/>
        <v>49550.000000000007</v>
      </c>
      <c r="AC900" s="108">
        <f t="shared" si="173"/>
        <v>941.45</v>
      </c>
      <c r="AD900" s="107">
        <f t="shared" si="174"/>
        <v>2.2222222222222223E-2</v>
      </c>
      <c r="AE900" s="106">
        <f t="shared" si="175"/>
        <v>20.921111111111113</v>
      </c>
      <c r="AF900" s="105">
        <f t="shared" si="176"/>
        <v>355.65888888888884</v>
      </c>
      <c r="AG900" s="105">
        <f t="shared" si="177"/>
        <v>635.3411111111111</v>
      </c>
      <c r="AN900" s="267"/>
      <c r="AO900" s="267"/>
      <c r="AP900" s="267"/>
      <c r="AQ900" s="267"/>
      <c r="AR900" s="267"/>
      <c r="AS900" s="267"/>
      <c r="AT900" s="267"/>
      <c r="AU900" s="267"/>
      <c r="AV900" s="267"/>
      <c r="AW900" s="267"/>
      <c r="AX900" s="267"/>
      <c r="AY900" s="267"/>
      <c r="AZ900" s="267"/>
      <c r="BA900" s="267"/>
      <c r="BB900" s="267"/>
      <c r="BC900" s="267"/>
      <c r="BD900" s="267"/>
      <c r="BE900" s="267"/>
      <c r="BF900" s="267"/>
      <c r="BG900" s="267"/>
      <c r="BH900" s="267"/>
      <c r="BI900" s="267"/>
      <c r="BJ900" s="267"/>
      <c r="BK900" s="267"/>
      <c r="BL900" s="267"/>
      <c r="BM900" s="267"/>
      <c r="BN900" s="267"/>
      <c r="BO900" s="267"/>
      <c r="BP900" s="267"/>
      <c r="BQ900" s="267"/>
      <c r="BR900" s="267"/>
      <c r="BS900" s="267"/>
      <c r="BT900" s="267"/>
      <c r="BU900" s="267"/>
      <c r="BV900" s="267"/>
      <c r="BW900" s="267"/>
      <c r="BX900" s="267"/>
      <c r="BY900" s="267"/>
      <c r="BZ900" s="267"/>
      <c r="CA900" s="267"/>
      <c r="CB900" s="267"/>
      <c r="CC900" s="267"/>
      <c r="CD900" s="267"/>
      <c r="CE900" s="267"/>
      <c r="CF900" s="267"/>
      <c r="CG900" s="267"/>
      <c r="CH900" s="267"/>
      <c r="CI900" s="267"/>
      <c r="CJ900" s="267"/>
      <c r="CK900" s="267"/>
      <c r="CL900" s="267"/>
      <c r="CM900" s="267"/>
      <c r="CN900" s="267"/>
      <c r="CO900" s="267"/>
      <c r="CP900" s="267"/>
      <c r="CQ900" s="267"/>
      <c r="CR900" s="267"/>
      <c r="CS900" s="267"/>
      <c r="CT900" s="267"/>
      <c r="CU900" s="267"/>
      <c r="CV900" s="267"/>
      <c r="CW900" s="267"/>
      <c r="CX900" s="267"/>
      <c r="CY900" s="267"/>
      <c r="CZ900" s="267"/>
      <c r="DA900" s="267"/>
      <c r="DB900" s="267"/>
      <c r="DC900" s="267"/>
      <c r="DD900" s="267"/>
      <c r="DE900" s="267"/>
      <c r="DF900" s="267"/>
      <c r="DG900" s="267"/>
      <c r="DH900" s="267"/>
      <c r="DI900" s="267"/>
      <c r="DJ900" s="267"/>
      <c r="DK900" s="267"/>
      <c r="DL900" s="267"/>
      <c r="DM900" s="267"/>
      <c r="DN900" s="267"/>
      <c r="DO900" s="267"/>
      <c r="DP900" s="267"/>
      <c r="DQ900" s="267"/>
      <c r="DR900" s="267"/>
      <c r="DS900" s="267"/>
      <c r="DT900" s="267"/>
      <c r="DU900" s="267"/>
      <c r="DV900" s="267"/>
      <c r="DW900" s="267"/>
      <c r="DX900" s="267"/>
      <c r="DY900" s="267"/>
      <c r="DZ900" s="267"/>
      <c r="EA900" s="267"/>
      <c r="EB900" s="267"/>
      <c r="EC900" s="267"/>
      <c r="ED900" s="267"/>
      <c r="EE900" s="267"/>
      <c r="EF900" s="267"/>
      <c r="EG900" s="267"/>
      <c r="EH900" s="267"/>
      <c r="EI900" s="267"/>
      <c r="EJ900" s="267"/>
      <c r="EK900" s="267"/>
      <c r="EL900" s="267"/>
      <c r="EM900" s="267"/>
      <c r="EN900" s="267"/>
      <c r="EO900" s="267"/>
      <c r="EP900" s="267"/>
      <c r="EQ900" s="267"/>
      <c r="ER900" s="267"/>
      <c r="ES900" s="267"/>
      <c r="ET900" s="267"/>
      <c r="EU900" s="267"/>
      <c r="EV900" s="267"/>
      <c r="EW900" s="267"/>
      <c r="EX900" s="267"/>
      <c r="EY900" s="267"/>
      <c r="EZ900" s="267"/>
      <c r="FA900" s="267"/>
      <c r="FB900" s="267"/>
      <c r="FC900" s="267"/>
      <c r="FD900" s="267"/>
      <c r="FE900" s="267"/>
      <c r="FF900" s="267"/>
      <c r="FG900" s="267"/>
      <c r="FH900" s="267"/>
      <c r="FI900" s="267"/>
      <c r="FJ900" s="267"/>
      <c r="FK900" s="267"/>
      <c r="FL900" s="267"/>
      <c r="FM900" s="267"/>
      <c r="FN900" s="267"/>
      <c r="FO900" s="267"/>
      <c r="FP900" s="267"/>
      <c r="FQ900" s="267"/>
      <c r="FR900" s="267"/>
      <c r="FS900" s="267"/>
      <c r="FT900" s="267"/>
      <c r="FU900" s="267"/>
      <c r="FV900" s="267"/>
      <c r="FW900" s="267"/>
      <c r="FX900" s="267"/>
      <c r="FY900" s="267"/>
      <c r="FZ900" s="267"/>
      <c r="GA900" s="267"/>
      <c r="GB900" s="267"/>
      <c r="GC900" s="267"/>
      <c r="GD900" s="267"/>
      <c r="GE900" s="267"/>
      <c r="GF900" s="267"/>
      <c r="GG900" s="267"/>
      <c r="GH900" s="267"/>
      <c r="GI900" s="267"/>
      <c r="GJ900" s="267"/>
      <c r="GK900" s="267"/>
      <c r="GL900" s="267"/>
      <c r="GM900" s="267"/>
      <c r="GN900" s="267"/>
      <c r="GO900" s="267"/>
      <c r="GP900" s="267"/>
      <c r="GQ900" s="267"/>
      <c r="GR900" s="267"/>
      <c r="GS900" s="267"/>
      <c r="GT900" s="267"/>
      <c r="GU900" s="267"/>
      <c r="GV900" s="267"/>
      <c r="GW900" s="267"/>
      <c r="GX900" s="267"/>
      <c r="GY900" s="267"/>
      <c r="GZ900" s="267"/>
      <c r="HA900" s="267"/>
      <c r="HB900" s="267"/>
      <c r="HC900" s="267"/>
      <c r="HD900" s="267"/>
      <c r="HE900" s="267"/>
      <c r="HF900" s="267"/>
      <c r="HG900" s="267"/>
      <c r="HH900" s="267"/>
      <c r="HI900" s="267"/>
      <c r="HJ900" s="267"/>
      <c r="HK900" s="267"/>
      <c r="HL900" s="267"/>
      <c r="HM900" s="267"/>
      <c r="HN900" s="267"/>
      <c r="HO900" s="267"/>
      <c r="HP900" s="267"/>
      <c r="HQ900" s="267"/>
      <c r="HR900" s="267"/>
      <c r="HS900" s="267"/>
      <c r="HT900" s="267"/>
      <c r="HU900" s="267"/>
      <c r="HV900" s="267"/>
      <c r="HW900" s="267"/>
      <c r="HX900" s="267"/>
      <c r="HY900" s="267"/>
      <c r="HZ900" s="267"/>
      <c r="IA900" s="267"/>
      <c r="IB900" s="267"/>
      <c r="IC900" s="267"/>
      <c r="ID900" s="267"/>
      <c r="IE900" s="267"/>
      <c r="IF900" s="267"/>
      <c r="IG900" s="267"/>
      <c r="IH900" s="267"/>
      <c r="II900" s="267"/>
      <c r="IJ900" s="267"/>
      <c r="IK900" s="267"/>
      <c r="IL900" s="267"/>
      <c r="IM900" s="267"/>
      <c r="IN900" s="267"/>
      <c r="IO900" s="267"/>
      <c r="IP900" s="267"/>
      <c r="IQ900" s="267"/>
      <c r="IR900" s="267"/>
      <c r="IS900" s="267"/>
      <c r="IT900" s="267"/>
      <c r="IU900" s="267"/>
      <c r="IV900" s="267"/>
      <c r="IW900" s="267"/>
      <c r="IX900" s="267"/>
      <c r="IY900" s="267"/>
      <c r="IZ900" s="267"/>
      <c r="JA900" s="267"/>
      <c r="JB900" s="267"/>
      <c r="JC900" s="267"/>
      <c r="JD900" s="267"/>
      <c r="JE900" s="267"/>
      <c r="JF900" s="267"/>
      <c r="JG900" s="267"/>
      <c r="JH900" s="267"/>
      <c r="JI900" s="267"/>
      <c r="JJ900" s="267"/>
      <c r="JK900" s="267"/>
      <c r="JL900" s="267"/>
      <c r="JM900" s="267"/>
      <c r="JN900" s="267"/>
      <c r="JO900" s="267"/>
      <c r="JP900" s="267"/>
      <c r="JQ900" s="267"/>
      <c r="JR900" s="267"/>
      <c r="JS900" s="267"/>
      <c r="JT900" s="267"/>
      <c r="JU900" s="267"/>
      <c r="JV900" s="267"/>
      <c r="JW900" s="267"/>
      <c r="JX900" s="267"/>
      <c r="JY900" s="267"/>
      <c r="JZ900" s="267"/>
      <c r="KA900" s="267"/>
      <c r="KB900" s="267"/>
      <c r="KC900" s="267"/>
      <c r="KD900" s="267"/>
      <c r="KE900" s="267"/>
      <c r="KF900" s="267"/>
      <c r="KG900" s="267"/>
      <c r="KH900" s="267"/>
      <c r="KI900" s="267"/>
      <c r="KJ900" s="267"/>
      <c r="KK900" s="267"/>
      <c r="KL900" s="267"/>
      <c r="KM900" s="267"/>
      <c r="KN900" s="267"/>
      <c r="KO900" s="267"/>
      <c r="KP900" s="267"/>
      <c r="KQ900" s="267"/>
      <c r="KR900" s="267"/>
      <c r="KS900" s="267"/>
      <c r="KT900" s="267"/>
      <c r="KU900" s="267"/>
      <c r="KV900" s="267"/>
      <c r="KW900" s="267"/>
      <c r="KX900" s="267"/>
      <c r="KY900" s="267"/>
      <c r="KZ900" s="267"/>
      <c r="LA900" s="267"/>
      <c r="LB900" s="267"/>
      <c r="LC900" s="267"/>
      <c r="LD900" s="267"/>
      <c r="LE900" s="267"/>
      <c r="LF900" s="267"/>
      <c r="LG900" s="267"/>
      <c r="LH900" s="267"/>
      <c r="LI900" s="267"/>
      <c r="LJ900" s="267"/>
      <c r="LK900" s="267"/>
      <c r="LL900" s="267"/>
      <c r="LM900" s="267"/>
      <c r="LN900" s="267"/>
      <c r="LO900" s="267"/>
      <c r="LP900" s="267"/>
      <c r="LQ900" s="267"/>
      <c r="LR900" s="267"/>
      <c r="LS900" s="267"/>
      <c r="LT900" s="267"/>
      <c r="LU900" s="267"/>
      <c r="LV900" s="267"/>
      <c r="LW900" s="267"/>
      <c r="LX900" s="267"/>
      <c r="LY900" s="267"/>
      <c r="LZ900" s="267"/>
      <c r="MA900" s="267"/>
      <c r="MB900" s="267"/>
      <c r="MC900" s="267"/>
      <c r="MD900" s="267"/>
      <c r="ME900" s="267"/>
      <c r="MF900" s="267"/>
      <c r="MG900" s="267"/>
      <c r="MH900" s="267"/>
      <c r="MI900" s="267"/>
      <c r="MJ900" s="267"/>
      <c r="MK900" s="267"/>
      <c r="ML900" s="267"/>
      <c r="MM900" s="267"/>
      <c r="MN900" s="267"/>
      <c r="MO900" s="267"/>
      <c r="MP900" s="267"/>
      <c r="MQ900" s="267"/>
      <c r="MR900" s="267"/>
      <c r="MS900" s="267"/>
      <c r="MT900" s="267"/>
      <c r="MU900" s="267"/>
      <c r="MV900" s="267"/>
      <c r="MW900" s="267"/>
      <c r="MX900" s="267"/>
      <c r="MY900" s="267"/>
      <c r="MZ900" s="267"/>
      <c r="NA900" s="267"/>
      <c r="NB900" s="267"/>
      <c r="NC900" s="267"/>
      <c r="ND900" s="267"/>
      <c r="NE900" s="267"/>
      <c r="NF900" s="267"/>
      <c r="NG900" s="267"/>
      <c r="NH900" s="267"/>
      <c r="NI900" s="267"/>
      <c r="NJ900" s="267"/>
      <c r="NK900" s="267"/>
      <c r="NL900" s="267"/>
      <c r="NM900" s="267"/>
      <c r="NN900" s="267"/>
      <c r="NO900" s="267"/>
      <c r="NP900" s="267"/>
      <c r="NQ900" s="267"/>
      <c r="NR900" s="267"/>
      <c r="NS900" s="267"/>
      <c r="NT900" s="267"/>
      <c r="NU900" s="267"/>
      <c r="NV900" s="267"/>
      <c r="NW900" s="267"/>
      <c r="NX900" s="267"/>
      <c r="NY900" s="267"/>
      <c r="NZ900" s="267"/>
      <c r="OA900" s="267"/>
      <c r="OB900" s="267"/>
      <c r="OC900" s="267"/>
      <c r="OD900" s="267"/>
      <c r="OE900" s="267"/>
      <c r="OF900" s="267"/>
      <c r="OG900" s="267"/>
      <c r="OH900" s="267"/>
      <c r="OI900" s="267"/>
      <c r="OJ900" s="267"/>
      <c r="OK900" s="267"/>
      <c r="OL900" s="267"/>
      <c r="OM900" s="267"/>
      <c r="ON900" s="267"/>
      <c r="OO900" s="267"/>
      <c r="OP900" s="267"/>
      <c r="OQ900" s="267"/>
      <c r="OR900" s="267"/>
      <c r="OS900" s="267"/>
      <c r="OT900" s="267"/>
      <c r="OU900" s="267"/>
      <c r="OV900" s="267"/>
      <c r="OW900" s="267"/>
      <c r="OX900" s="267"/>
      <c r="OY900" s="267"/>
      <c r="OZ900" s="267"/>
      <c r="PA900" s="267"/>
      <c r="PB900" s="267"/>
      <c r="PC900" s="267"/>
      <c r="PD900" s="267"/>
      <c r="PE900" s="267"/>
      <c r="PF900" s="267"/>
      <c r="PG900" s="267"/>
      <c r="PH900" s="267"/>
      <c r="PI900" s="267"/>
      <c r="PJ900" s="267"/>
      <c r="PK900" s="267"/>
      <c r="PL900" s="267"/>
      <c r="PM900" s="267"/>
      <c r="PN900" s="267"/>
      <c r="PO900" s="267"/>
      <c r="PP900" s="267"/>
      <c r="PQ900" s="267"/>
      <c r="PR900" s="267"/>
      <c r="PS900" s="267"/>
      <c r="PT900" s="267"/>
      <c r="PU900" s="267"/>
      <c r="PV900" s="267"/>
      <c r="PW900" s="267"/>
      <c r="PX900" s="267"/>
      <c r="PY900" s="267"/>
      <c r="PZ900" s="267"/>
      <c r="QA900" s="267"/>
      <c r="QB900" s="267"/>
      <c r="QC900" s="267"/>
      <c r="QD900" s="267"/>
      <c r="QE900" s="267"/>
      <c r="QF900" s="267"/>
      <c r="QG900" s="267"/>
      <c r="QH900" s="267"/>
      <c r="QI900" s="267"/>
      <c r="QJ900" s="267"/>
      <c r="QK900" s="267"/>
      <c r="QL900" s="267"/>
      <c r="QM900" s="267"/>
      <c r="QN900" s="267"/>
      <c r="QO900" s="267"/>
      <c r="QP900" s="267"/>
      <c r="QQ900" s="267"/>
      <c r="QR900" s="267"/>
      <c r="QS900" s="267"/>
      <c r="QT900" s="267"/>
      <c r="QU900" s="267"/>
      <c r="QV900" s="267"/>
      <c r="QW900" s="267"/>
      <c r="QX900" s="267"/>
      <c r="QY900" s="267"/>
      <c r="QZ900" s="267"/>
      <c r="RA900" s="267"/>
      <c r="RB900" s="267"/>
      <c r="RC900" s="267"/>
      <c r="RD900" s="267"/>
      <c r="RE900" s="267"/>
      <c r="RF900" s="267"/>
      <c r="RG900" s="267"/>
      <c r="RH900" s="267"/>
      <c r="RI900" s="267"/>
      <c r="RJ900" s="267"/>
      <c r="RK900" s="267"/>
      <c r="RL900" s="267"/>
      <c r="RM900" s="267"/>
      <c r="RN900" s="267"/>
      <c r="RO900" s="267"/>
      <c r="RP900" s="267"/>
      <c r="RQ900" s="267"/>
      <c r="RR900" s="267"/>
      <c r="RS900" s="267"/>
      <c r="RT900" s="267"/>
      <c r="RU900" s="267"/>
      <c r="RV900" s="267"/>
      <c r="RW900" s="267"/>
      <c r="RX900" s="267"/>
      <c r="RY900" s="267"/>
      <c r="RZ900" s="267"/>
      <c r="SA900" s="267"/>
      <c r="SB900" s="267"/>
      <c r="SC900" s="267"/>
      <c r="SD900" s="267"/>
      <c r="SE900" s="267"/>
      <c r="SF900" s="267"/>
      <c r="SG900" s="267"/>
      <c r="SH900" s="267"/>
      <c r="SI900" s="267"/>
      <c r="SJ900" s="267"/>
      <c r="SK900" s="267"/>
      <c r="SL900" s="267"/>
      <c r="SM900" s="267"/>
      <c r="SN900" s="267"/>
      <c r="SO900" s="267"/>
      <c r="SP900" s="267"/>
      <c r="SQ900" s="267"/>
      <c r="SR900" s="267"/>
      <c r="SS900" s="267"/>
      <c r="ST900" s="267"/>
      <c r="SU900" s="267"/>
      <c r="SV900" s="267"/>
      <c r="SW900" s="267"/>
      <c r="SX900" s="267"/>
      <c r="SY900" s="267"/>
      <c r="SZ900" s="267"/>
      <c r="TA900" s="267"/>
      <c r="TB900" s="267"/>
      <c r="TC900" s="267"/>
      <c r="TD900" s="267"/>
      <c r="TE900" s="267"/>
      <c r="TF900" s="267"/>
      <c r="TG900" s="267"/>
      <c r="TH900" s="267"/>
      <c r="TI900" s="267"/>
      <c r="TJ900" s="267"/>
      <c r="TK900" s="267"/>
      <c r="TL900" s="267"/>
      <c r="TM900" s="267"/>
      <c r="TN900" s="267"/>
      <c r="TO900" s="267"/>
      <c r="TP900" s="267"/>
      <c r="TQ900" s="267"/>
      <c r="TR900" s="267"/>
      <c r="TS900" s="267"/>
      <c r="TT900" s="267"/>
      <c r="TU900" s="267"/>
      <c r="TV900" s="267"/>
      <c r="TW900" s="267"/>
      <c r="TX900" s="267"/>
      <c r="TY900" s="267"/>
      <c r="TZ900" s="267"/>
      <c r="UA900" s="267"/>
      <c r="UB900" s="267"/>
      <c r="UC900" s="267"/>
      <c r="UD900" s="267"/>
      <c r="UE900" s="267"/>
      <c r="UF900" s="267"/>
      <c r="UG900" s="267"/>
      <c r="UH900" s="267"/>
      <c r="UI900" s="267"/>
      <c r="UJ900" s="267"/>
      <c r="UK900" s="267"/>
      <c r="UL900" s="267"/>
      <c r="UM900" s="267"/>
      <c r="UN900" s="267"/>
      <c r="UO900" s="267"/>
      <c r="UP900" s="267"/>
      <c r="UQ900" s="267"/>
      <c r="UR900" s="267"/>
      <c r="US900" s="267"/>
      <c r="UT900" s="267"/>
      <c r="UU900" s="267"/>
      <c r="UV900" s="267"/>
      <c r="UW900" s="267"/>
      <c r="UX900" s="267"/>
      <c r="UY900" s="267"/>
      <c r="UZ900" s="267"/>
      <c r="VA900" s="267"/>
      <c r="VB900" s="267"/>
      <c r="VC900" s="267"/>
      <c r="VD900" s="267"/>
      <c r="VE900" s="267"/>
      <c r="VF900" s="267"/>
      <c r="VG900" s="267"/>
      <c r="VH900" s="267"/>
      <c r="VI900" s="267"/>
      <c r="VJ900" s="267"/>
      <c r="VK900" s="267"/>
      <c r="VL900" s="267"/>
      <c r="VM900" s="267"/>
      <c r="VN900" s="267"/>
      <c r="VO900" s="267"/>
      <c r="VP900" s="267"/>
      <c r="VQ900" s="267"/>
      <c r="VR900" s="267"/>
      <c r="VS900" s="267"/>
      <c r="VT900" s="267"/>
      <c r="VU900" s="267"/>
      <c r="VV900" s="267"/>
      <c r="VW900" s="267"/>
      <c r="VX900" s="267"/>
      <c r="VY900" s="267"/>
      <c r="VZ900" s="267"/>
      <c r="WA900" s="267"/>
      <c r="WB900" s="267"/>
      <c r="WC900" s="267"/>
      <c r="WD900" s="267"/>
      <c r="WE900" s="267"/>
      <c r="WF900" s="267"/>
      <c r="WG900" s="267"/>
      <c r="WH900" s="267"/>
      <c r="WI900" s="267"/>
      <c r="WJ900" s="267"/>
      <c r="WK900" s="267"/>
      <c r="WL900" s="267"/>
      <c r="WM900" s="267"/>
      <c r="WN900" s="267"/>
      <c r="WO900" s="267"/>
      <c r="WP900" s="267"/>
      <c r="WQ900" s="267"/>
      <c r="WR900" s="267"/>
      <c r="WS900" s="267"/>
      <c r="WT900" s="267"/>
      <c r="WU900" s="267"/>
      <c r="WV900" s="267"/>
      <c r="WW900" s="267"/>
      <c r="WX900" s="267"/>
      <c r="WY900" s="267"/>
      <c r="WZ900" s="267"/>
      <c r="XA900" s="267"/>
      <c r="XB900" s="267"/>
      <c r="XC900" s="267"/>
      <c r="XD900" s="267"/>
      <c r="XE900" s="267"/>
      <c r="XF900" s="267"/>
      <c r="XG900" s="267"/>
      <c r="XH900" s="267"/>
      <c r="XI900" s="267"/>
      <c r="XJ900" s="267"/>
      <c r="XK900" s="267"/>
      <c r="XL900" s="267"/>
      <c r="XM900" s="267"/>
      <c r="XN900" s="267"/>
      <c r="XO900" s="267"/>
      <c r="XP900" s="267"/>
      <c r="XQ900" s="267"/>
      <c r="XR900" s="267"/>
      <c r="XS900" s="267"/>
      <c r="XT900" s="267"/>
      <c r="XU900" s="267"/>
      <c r="XV900" s="267"/>
      <c r="XW900" s="267"/>
      <c r="XX900" s="267"/>
      <c r="XY900" s="267"/>
      <c r="XZ900" s="267"/>
      <c r="YA900" s="267"/>
      <c r="YB900" s="267"/>
      <c r="YC900" s="267"/>
      <c r="YD900" s="267"/>
      <c r="YE900" s="267"/>
      <c r="YF900" s="267"/>
      <c r="YG900" s="267"/>
      <c r="YH900" s="267"/>
      <c r="YI900" s="267"/>
      <c r="YJ900" s="267"/>
      <c r="YK900" s="267"/>
      <c r="YL900" s="267"/>
      <c r="YM900" s="267"/>
      <c r="YN900" s="267"/>
      <c r="YO900" s="267"/>
      <c r="YP900" s="267"/>
      <c r="YQ900" s="267"/>
      <c r="YR900" s="267"/>
      <c r="YS900" s="267"/>
      <c r="YT900" s="267"/>
      <c r="YU900" s="267"/>
      <c r="YV900" s="267"/>
      <c r="YW900" s="267"/>
      <c r="YX900" s="267"/>
      <c r="YY900" s="267"/>
      <c r="YZ900" s="267"/>
      <c r="ZA900" s="267"/>
      <c r="ZB900" s="267"/>
      <c r="ZC900" s="267"/>
      <c r="ZD900" s="267"/>
      <c r="ZE900" s="267"/>
      <c r="ZF900" s="267"/>
      <c r="ZG900" s="267"/>
      <c r="ZH900" s="267"/>
      <c r="ZI900" s="267"/>
      <c r="ZJ900" s="267"/>
      <c r="ZK900" s="267"/>
      <c r="ZL900" s="267"/>
      <c r="ZM900" s="267"/>
      <c r="ZN900" s="267"/>
      <c r="ZO900" s="267"/>
      <c r="ZP900" s="267"/>
      <c r="ZQ900" s="267"/>
      <c r="ZR900" s="267"/>
      <c r="ZS900" s="267"/>
      <c r="ZT900" s="267"/>
      <c r="ZU900" s="267"/>
      <c r="ZV900" s="267"/>
      <c r="ZW900" s="267"/>
      <c r="ZX900" s="267"/>
      <c r="ZY900" s="267"/>
      <c r="ZZ900" s="267"/>
      <c r="AAA900" s="267"/>
      <c r="AAB900" s="267"/>
      <c r="AAC900" s="267"/>
      <c r="AAD900" s="267"/>
      <c r="AAE900" s="267"/>
      <c r="AAF900" s="267"/>
      <c r="AAG900" s="267"/>
      <c r="AAH900" s="267"/>
      <c r="AAI900" s="267"/>
      <c r="AAJ900" s="267"/>
      <c r="AAK900" s="267"/>
      <c r="AAL900" s="267"/>
      <c r="AAM900" s="267"/>
      <c r="AAN900" s="267"/>
      <c r="AAO900" s="267"/>
      <c r="AAP900" s="267"/>
      <c r="AAQ900" s="267"/>
      <c r="AAR900" s="267"/>
      <c r="AAS900" s="267"/>
      <c r="AAT900" s="267"/>
      <c r="AAU900" s="267"/>
      <c r="AAV900" s="267"/>
      <c r="AAW900" s="267"/>
      <c r="AAX900" s="267"/>
      <c r="AAY900" s="267"/>
      <c r="AAZ900" s="267"/>
      <c r="ABA900" s="267"/>
      <c r="ABB900" s="267"/>
      <c r="ABC900" s="267"/>
      <c r="ABD900" s="267"/>
      <c r="ABE900" s="267"/>
      <c r="ABF900" s="267"/>
      <c r="ABG900" s="267"/>
      <c r="ABH900" s="267"/>
      <c r="ABI900" s="267"/>
      <c r="ABJ900" s="267"/>
      <c r="ABK900" s="267"/>
      <c r="ABL900" s="267"/>
      <c r="ABM900" s="267"/>
      <c r="ABN900" s="267"/>
      <c r="ABO900" s="267"/>
      <c r="ABP900" s="267"/>
      <c r="ABQ900" s="267"/>
      <c r="ABR900" s="267"/>
      <c r="ABS900" s="267"/>
      <c r="ABT900" s="267"/>
      <c r="ABU900" s="267"/>
      <c r="ABV900" s="267"/>
      <c r="ABW900" s="267"/>
      <c r="ABX900" s="267"/>
      <c r="ABY900" s="267"/>
      <c r="ABZ900" s="267"/>
      <c r="ACA900" s="267"/>
      <c r="ACB900" s="267"/>
      <c r="ACC900" s="267"/>
      <c r="ACD900" s="267"/>
      <c r="ACE900" s="267"/>
      <c r="ACF900" s="267"/>
      <c r="ACG900" s="267"/>
      <c r="ACH900" s="267"/>
      <c r="ACI900" s="267"/>
      <c r="ACJ900" s="267"/>
      <c r="ACK900" s="267"/>
      <c r="ACL900" s="267"/>
      <c r="ACM900" s="267"/>
      <c r="ACN900" s="267"/>
      <c r="ACO900" s="267"/>
      <c r="ACP900" s="267"/>
      <c r="ACQ900" s="267"/>
      <c r="ACR900" s="267"/>
      <c r="ACS900" s="267"/>
      <c r="ACT900" s="267"/>
      <c r="ACU900" s="267"/>
      <c r="ACV900" s="267"/>
      <c r="ACW900" s="267"/>
      <c r="ACX900" s="267"/>
      <c r="ACY900" s="267"/>
      <c r="ACZ900" s="267"/>
      <c r="ADA900" s="267"/>
      <c r="ADB900" s="267"/>
      <c r="ADC900" s="267"/>
      <c r="ADD900" s="267"/>
      <c r="ADE900" s="267"/>
      <c r="ADF900" s="267"/>
      <c r="ADG900" s="267"/>
      <c r="ADH900" s="267"/>
      <c r="ADI900" s="267"/>
      <c r="ADJ900" s="267"/>
      <c r="ADK900" s="267"/>
      <c r="ADL900" s="267"/>
      <c r="ADM900" s="267"/>
      <c r="ADN900" s="267"/>
      <c r="ADO900" s="267"/>
      <c r="ADP900" s="267"/>
      <c r="ADQ900" s="267"/>
      <c r="ADR900" s="267"/>
      <c r="ADS900" s="267"/>
      <c r="ADT900" s="267"/>
      <c r="ADU900" s="267"/>
      <c r="ADV900" s="267"/>
      <c r="ADW900" s="267"/>
      <c r="ADX900" s="267"/>
      <c r="ADY900" s="267"/>
      <c r="ADZ900" s="267"/>
      <c r="AEA900" s="267"/>
      <c r="AEB900" s="267"/>
      <c r="AEC900" s="267"/>
      <c r="AED900" s="267"/>
      <c r="AEE900" s="267"/>
      <c r="AEF900" s="267"/>
      <c r="AEG900" s="267"/>
      <c r="AEH900" s="267"/>
      <c r="AEI900" s="267"/>
      <c r="AEJ900" s="267"/>
      <c r="AEK900" s="267"/>
      <c r="AEL900" s="267"/>
      <c r="AEM900" s="267"/>
      <c r="AEN900" s="267"/>
      <c r="AEO900" s="267"/>
      <c r="AEP900" s="267"/>
      <c r="AEQ900" s="267"/>
      <c r="AER900" s="267"/>
      <c r="AES900" s="267"/>
      <c r="AET900" s="267"/>
      <c r="AEU900" s="267"/>
      <c r="AEV900" s="267"/>
      <c r="AEW900" s="267"/>
      <c r="AEX900" s="267"/>
      <c r="AEY900" s="267"/>
      <c r="AEZ900" s="267"/>
      <c r="AFA900" s="267"/>
      <c r="AFB900" s="267"/>
      <c r="AFC900" s="267"/>
      <c r="AFD900" s="267"/>
      <c r="AFE900" s="267"/>
      <c r="AFF900" s="267"/>
      <c r="AFG900" s="267"/>
      <c r="AFH900" s="267"/>
      <c r="AFI900" s="267"/>
      <c r="AFJ900" s="267"/>
      <c r="AFK900" s="267"/>
      <c r="AFL900" s="267"/>
      <c r="AFM900" s="267"/>
      <c r="AFN900" s="267"/>
      <c r="AFO900" s="267"/>
      <c r="AFP900" s="267"/>
      <c r="AFQ900" s="267"/>
      <c r="AFR900" s="267"/>
      <c r="AFS900" s="267"/>
      <c r="AFT900" s="267"/>
      <c r="AFU900" s="267"/>
      <c r="AFV900" s="267"/>
      <c r="AFW900" s="267"/>
      <c r="AFX900" s="267"/>
      <c r="AFY900" s="267"/>
      <c r="AFZ900" s="267"/>
      <c r="AGA900" s="267"/>
      <c r="AGB900" s="267"/>
      <c r="AGC900" s="267"/>
      <c r="AGD900" s="267"/>
      <c r="AGE900" s="267"/>
      <c r="AGF900" s="267"/>
      <c r="AGG900" s="267"/>
      <c r="AGH900" s="267"/>
      <c r="AGI900" s="267"/>
      <c r="AGJ900" s="267"/>
      <c r="AGK900" s="267"/>
      <c r="AGL900" s="267"/>
      <c r="AGM900" s="267"/>
      <c r="AGN900" s="267"/>
      <c r="AGO900" s="267"/>
      <c r="AGP900" s="267"/>
      <c r="AGQ900" s="267"/>
      <c r="AGR900" s="267"/>
      <c r="AGS900" s="267"/>
      <c r="AGT900" s="267"/>
      <c r="AGU900" s="267"/>
      <c r="AGV900" s="267"/>
      <c r="AGW900" s="267"/>
      <c r="AGX900" s="267"/>
      <c r="AGY900" s="267"/>
      <c r="AGZ900" s="267"/>
      <c r="AHA900" s="267"/>
      <c r="AHB900" s="267"/>
      <c r="AHC900" s="267"/>
      <c r="AHD900" s="267"/>
      <c r="AHE900" s="267"/>
      <c r="AHF900" s="267"/>
      <c r="AHG900" s="267"/>
      <c r="AHH900" s="267"/>
      <c r="AHI900" s="267"/>
      <c r="AHJ900" s="267"/>
      <c r="AHK900" s="267"/>
      <c r="AHL900" s="267"/>
      <c r="AHM900" s="267"/>
      <c r="AHN900" s="267"/>
      <c r="AHO900" s="267"/>
      <c r="AHP900" s="267"/>
      <c r="AHQ900" s="267"/>
      <c r="AHR900" s="267"/>
      <c r="AHS900" s="267"/>
      <c r="AHT900" s="267"/>
      <c r="AHU900" s="267"/>
      <c r="AHV900" s="267"/>
      <c r="AHW900" s="267"/>
      <c r="AHX900" s="267"/>
      <c r="AHY900" s="267"/>
      <c r="AHZ900" s="267"/>
      <c r="AIA900" s="267"/>
      <c r="AIB900" s="267"/>
      <c r="AIC900" s="267"/>
      <c r="AID900" s="267"/>
      <c r="AIE900" s="267"/>
      <c r="AIF900" s="267"/>
      <c r="AIG900" s="267"/>
      <c r="AIH900" s="267"/>
      <c r="AII900" s="267"/>
      <c r="AIJ900" s="267"/>
      <c r="AIK900" s="267"/>
      <c r="AIL900" s="267"/>
      <c r="AIM900" s="267"/>
      <c r="AIN900" s="267"/>
      <c r="AIO900" s="267"/>
      <c r="AIP900" s="267"/>
      <c r="AIQ900" s="267"/>
      <c r="AIR900" s="267"/>
      <c r="AIS900" s="267"/>
      <c r="AIT900" s="267"/>
      <c r="AIU900" s="267"/>
      <c r="AIV900" s="267"/>
      <c r="AIW900" s="267"/>
      <c r="AIX900" s="267"/>
      <c r="AIY900" s="267"/>
      <c r="AIZ900" s="267"/>
      <c r="AJA900" s="267"/>
      <c r="AJB900" s="267"/>
      <c r="AJC900" s="267"/>
      <c r="AJD900" s="267"/>
      <c r="AJE900" s="267"/>
      <c r="AJF900" s="267"/>
      <c r="AJG900" s="267"/>
      <c r="AJH900" s="267"/>
      <c r="AJI900" s="267"/>
      <c r="AJJ900" s="267"/>
      <c r="AJK900" s="267"/>
      <c r="AJL900" s="267"/>
      <c r="AJM900" s="267"/>
      <c r="AJN900" s="267"/>
      <c r="AJO900" s="267"/>
      <c r="AJP900" s="267"/>
      <c r="AJQ900" s="267"/>
      <c r="AJR900" s="267"/>
      <c r="AJS900" s="267"/>
      <c r="AJT900" s="267"/>
      <c r="AJU900" s="267"/>
      <c r="AJV900" s="267"/>
      <c r="AJW900" s="267"/>
      <c r="AJX900" s="267"/>
      <c r="AJY900" s="267"/>
      <c r="AJZ900" s="267"/>
      <c r="AKA900" s="267"/>
      <c r="AKB900" s="267"/>
      <c r="AKC900" s="267"/>
      <c r="AKD900" s="267"/>
      <c r="AKE900" s="267"/>
      <c r="AKF900" s="267"/>
      <c r="AKG900" s="267"/>
      <c r="AKH900" s="267"/>
      <c r="AKI900" s="267"/>
      <c r="AKJ900" s="267"/>
      <c r="AKK900" s="267"/>
      <c r="AKL900" s="267"/>
      <c r="AKM900" s="267"/>
      <c r="AKN900" s="267"/>
      <c r="AKO900" s="267"/>
      <c r="AKP900" s="267"/>
      <c r="AKQ900" s="267"/>
      <c r="AKR900" s="267"/>
      <c r="AKS900" s="267"/>
      <c r="AKT900" s="267"/>
      <c r="AKU900" s="267"/>
      <c r="AKV900" s="267"/>
      <c r="AKW900" s="267"/>
      <c r="AKX900" s="267"/>
      <c r="AKY900" s="267"/>
      <c r="AKZ900" s="267"/>
      <c r="ALA900" s="267"/>
      <c r="ALB900" s="267"/>
      <c r="ALC900" s="267"/>
      <c r="ALD900" s="267"/>
      <c r="ALE900" s="267"/>
      <c r="ALF900" s="267"/>
      <c r="ALG900" s="267"/>
      <c r="ALH900" s="267"/>
      <c r="ALI900" s="267"/>
      <c r="ALJ900" s="267"/>
      <c r="ALK900" s="267"/>
      <c r="ALL900" s="267"/>
      <c r="ALM900" s="267"/>
      <c r="ALN900" s="267"/>
      <c r="ALO900" s="267"/>
      <c r="ALP900" s="267"/>
      <c r="ALQ900" s="267"/>
      <c r="ALR900" s="267"/>
      <c r="ALS900" s="267"/>
      <c r="ALT900" s="267"/>
      <c r="ALU900" s="267"/>
      <c r="ALV900" s="267"/>
      <c r="ALW900" s="267"/>
      <c r="ALX900" s="267"/>
      <c r="ALY900" s="267"/>
      <c r="ALZ900" s="267"/>
      <c r="AMA900" s="267"/>
      <c r="AMB900" s="267"/>
      <c r="AMC900" s="267"/>
      <c r="AMD900" s="267"/>
      <c r="AME900" s="267"/>
      <c r="AMF900" s="267"/>
      <c r="AMG900" s="267"/>
      <c r="AMH900" s="267"/>
      <c r="AMI900" s="267"/>
      <c r="AMJ900" s="267"/>
      <c r="AMK900" s="267"/>
      <c r="AML900" s="267"/>
      <c r="AMM900" s="267"/>
      <c r="AMN900" s="267"/>
      <c r="AMO900" s="267"/>
    </row>
    <row r="901" spans="1:1029" s="88" customFormat="1" x14ac:dyDescent="0.35">
      <c r="A901" s="21">
        <v>10141103</v>
      </c>
      <c r="B901" s="115" t="s">
        <v>14786</v>
      </c>
      <c r="C901" s="259" t="s">
        <v>710</v>
      </c>
      <c r="D901" s="133" t="s">
        <v>17236</v>
      </c>
      <c r="E901" s="114" t="str">
        <f t="shared" si="167"/>
        <v>TRANSFORMADOR MARCA:Desta Power Malta  PT 141R</v>
      </c>
      <c r="F901" s="57" t="s">
        <v>2390</v>
      </c>
      <c r="G901" s="21"/>
      <c r="H901" s="21" t="s">
        <v>494</v>
      </c>
      <c r="I901" s="21"/>
      <c r="J901" s="21"/>
      <c r="K901" s="133" t="s">
        <v>17235</v>
      </c>
      <c r="L901" s="133" t="s">
        <v>17234</v>
      </c>
      <c r="M901" s="21">
        <v>400</v>
      </c>
      <c r="N901" s="21">
        <v>33</v>
      </c>
      <c r="O901" s="21" t="s">
        <v>510</v>
      </c>
      <c r="P901" s="124" t="s">
        <v>516</v>
      </c>
      <c r="Q901" s="21">
        <v>2001</v>
      </c>
      <c r="R901" s="21" t="s">
        <v>2412</v>
      </c>
      <c r="S901" s="21" t="s">
        <v>17233</v>
      </c>
      <c r="T901" s="116">
        <v>1039</v>
      </c>
      <c r="U901" s="111">
        <v>45</v>
      </c>
      <c r="V901" s="113">
        <f t="shared" si="168"/>
        <v>688.048888888889</v>
      </c>
      <c r="W901" s="113">
        <f t="shared" si="169"/>
        <v>350.951111111111</v>
      </c>
      <c r="X901" s="112">
        <f t="shared" si="170"/>
        <v>350951.11111111101</v>
      </c>
      <c r="Y901" s="111"/>
      <c r="Z901" s="110">
        <f t="shared" si="166"/>
        <v>29</v>
      </c>
      <c r="AA901" s="109">
        <f t="shared" si="171"/>
        <v>51.95</v>
      </c>
      <c r="AB901" s="109">
        <f t="shared" si="172"/>
        <v>51950</v>
      </c>
      <c r="AC901" s="108">
        <f t="shared" si="173"/>
        <v>987.05</v>
      </c>
      <c r="AD901" s="107">
        <f t="shared" si="174"/>
        <v>2.2222222222222223E-2</v>
      </c>
      <c r="AE901" s="106">
        <f t="shared" si="175"/>
        <v>21.934444444444445</v>
      </c>
      <c r="AF901" s="105">
        <f t="shared" si="176"/>
        <v>372.88555555555547</v>
      </c>
      <c r="AG901" s="105">
        <f t="shared" si="177"/>
        <v>666.11444444444453</v>
      </c>
      <c r="AN901" s="267"/>
      <c r="AO901" s="267"/>
      <c r="AP901" s="267"/>
      <c r="AQ901" s="267"/>
      <c r="AR901" s="267"/>
      <c r="AS901" s="267"/>
      <c r="AT901" s="267"/>
      <c r="AU901" s="267"/>
      <c r="AV901" s="267"/>
      <c r="AW901" s="267"/>
      <c r="AX901" s="267"/>
      <c r="AY901" s="267"/>
      <c r="AZ901" s="267"/>
      <c r="BA901" s="267"/>
      <c r="BB901" s="267"/>
      <c r="BC901" s="267"/>
      <c r="BD901" s="267"/>
      <c r="BE901" s="267"/>
      <c r="BF901" s="267"/>
      <c r="BG901" s="267"/>
      <c r="BH901" s="267"/>
      <c r="BI901" s="267"/>
      <c r="BJ901" s="267"/>
      <c r="BK901" s="267"/>
      <c r="BL901" s="267"/>
      <c r="BM901" s="267"/>
      <c r="BN901" s="267"/>
      <c r="BO901" s="267"/>
      <c r="BP901" s="267"/>
      <c r="BQ901" s="267"/>
      <c r="BR901" s="267"/>
      <c r="BS901" s="267"/>
      <c r="BT901" s="267"/>
      <c r="BU901" s="267"/>
      <c r="BV901" s="267"/>
      <c r="BW901" s="267"/>
      <c r="BX901" s="267"/>
      <c r="BY901" s="267"/>
      <c r="BZ901" s="267"/>
      <c r="CA901" s="267"/>
      <c r="CB901" s="267"/>
      <c r="CC901" s="267"/>
      <c r="CD901" s="267"/>
      <c r="CE901" s="267"/>
      <c r="CF901" s="267"/>
      <c r="CG901" s="267"/>
      <c r="CH901" s="267"/>
      <c r="CI901" s="267"/>
      <c r="CJ901" s="267"/>
      <c r="CK901" s="267"/>
      <c r="CL901" s="267"/>
      <c r="CM901" s="267"/>
      <c r="CN901" s="267"/>
      <c r="CO901" s="267"/>
      <c r="CP901" s="267"/>
      <c r="CQ901" s="267"/>
      <c r="CR901" s="267"/>
      <c r="CS901" s="267"/>
      <c r="CT901" s="267"/>
      <c r="CU901" s="267"/>
      <c r="CV901" s="267"/>
      <c r="CW901" s="267"/>
      <c r="CX901" s="267"/>
      <c r="CY901" s="267"/>
      <c r="CZ901" s="267"/>
      <c r="DA901" s="267"/>
      <c r="DB901" s="267"/>
      <c r="DC901" s="267"/>
      <c r="DD901" s="267"/>
      <c r="DE901" s="267"/>
      <c r="DF901" s="267"/>
      <c r="DG901" s="267"/>
      <c r="DH901" s="267"/>
      <c r="DI901" s="267"/>
      <c r="DJ901" s="267"/>
      <c r="DK901" s="267"/>
      <c r="DL901" s="267"/>
      <c r="DM901" s="267"/>
      <c r="DN901" s="267"/>
      <c r="DO901" s="267"/>
      <c r="DP901" s="267"/>
      <c r="DQ901" s="267"/>
      <c r="DR901" s="267"/>
      <c r="DS901" s="267"/>
      <c r="DT901" s="267"/>
      <c r="DU901" s="267"/>
      <c r="DV901" s="267"/>
      <c r="DW901" s="267"/>
      <c r="DX901" s="267"/>
      <c r="DY901" s="267"/>
      <c r="DZ901" s="267"/>
      <c r="EA901" s="267"/>
      <c r="EB901" s="267"/>
      <c r="EC901" s="267"/>
      <c r="ED901" s="267"/>
      <c r="EE901" s="267"/>
      <c r="EF901" s="267"/>
      <c r="EG901" s="267"/>
      <c r="EH901" s="267"/>
      <c r="EI901" s="267"/>
      <c r="EJ901" s="267"/>
      <c r="EK901" s="267"/>
      <c r="EL901" s="267"/>
      <c r="EM901" s="267"/>
      <c r="EN901" s="267"/>
      <c r="EO901" s="267"/>
      <c r="EP901" s="267"/>
      <c r="EQ901" s="267"/>
      <c r="ER901" s="267"/>
      <c r="ES901" s="267"/>
      <c r="ET901" s="267"/>
      <c r="EU901" s="267"/>
      <c r="EV901" s="267"/>
      <c r="EW901" s="267"/>
      <c r="EX901" s="267"/>
      <c r="EY901" s="267"/>
      <c r="EZ901" s="267"/>
      <c r="FA901" s="267"/>
      <c r="FB901" s="267"/>
      <c r="FC901" s="267"/>
      <c r="FD901" s="267"/>
      <c r="FE901" s="267"/>
      <c r="FF901" s="267"/>
      <c r="FG901" s="267"/>
      <c r="FH901" s="267"/>
      <c r="FI901" s="267"/>
      <c r="FJ901" s="267"/>
      <c r="FK901" s="267"/>
      <c r="FL901" s="267"/>
      <c r="FM901" s="267"/>
      <c r="FN901" s="267"/>
      <c r="FO901" s="267"/>
      <c r="FP901" s="267"/>
      <c r="FQ901" s="267"/>
      <c r="FR901" s="267"/>
      <c r="FS901" s="267"/>
      <c r="FT901" s="267"/>
      <c r="FU901" s="267"/>
      <c r="FV901" s="267"/>
      <c r="FW901" s="267"/>
      <c r="FX901" s="267"/>
      <c r="FY901" s="267"/>
      <c r="FZ901" s="267"/>
      <c r="GA901" s="267"/>
      <c r="GB901" s="267"/>
      <c r="GC901" s="267"/>
      <c r="GD901" s="267"/>
      <c r="GE901" s="267"/>
      <c r="GF901" s="267"/>
      <c r="GG901" s="267"/>
      <c r="GH901" s="267"/>
      <c r="GI901" s="267"/>
      <c r="GJ901" s="267"/>
      <c r="GK901" s="267"/>
      <c r="GL901" s="267"/>
      <c r="GM901" s="267"/>
      <c r="GN901" s="267"/>
      <c r="GO901" s="267"/>
      <c r="GP901" s="267"/>
      <c r="GQ901" s="267"/>
      <c r="GR901" s="267"/>
      <c r="GS901" s="267"/>
      <c r="GT901" s="267"/>
      <c r="GU901" s="267"/>
      <c r="GV901" s="267"/>
      <c r="GW901" s="267"/>
      <c r="GX901" s="267"/>
      <c r="GY901" s="267"/>
      <c r="GZ901" s="267"/>
      <c r="HA901" s="267"/>
      <c r="HB901" s="267"/>
      <c r="HC901" s="267"/>
      <c r="HD901" s="267"/>
      <c r="HE901" s="267"/>
      <c r="HF901" s="267"/>
      <c r="HG901" s="267"/>
      <c r="HH901" s="267"/>
      <c r="HI901" s="267"/>
      <c r="HJ901" s="267"/>
      <c r="HK901" s="267"/>
      <c r="HL901" s="267"/>
      <c r="HM901" s="267"/>
      <c r="HN901" s="267"/>
      <c r="HO901" s="267"/>
      <c r="HP901" s="267"/>
      <c r="HQ901" s="267"/>
      <c r="HR901" s="267"/>
      <c r="HS901" s="267"/>
      <c r="HT901" s="267"/>
      <c r="HU901" s="267"/>
      <c r="HV901" s="267"/>
      <c r="HW901" s="267"/>
      <c r="HX901" s="267"/>
      <c r="HY901" s="267"/>
      <c r="HZ901" s="267"/>
      <c r="IA901" s="267"/>
      <c r="IB901" s="267"/>
      <c r="IC901" s="267"/>
      <c r="ID901" s="267"/>
      <c r="IE901" s="267"/>
      <c r="IF901" s="267"/>
      <c r="IG901" s="267"/>
      <c r="IH901" s="267"/>
      <c r="II901" s="267"/>
      <c r="IJ901" s="267"/>
      <c r="IK901" s="267"/>
      <c r="IL901" s="267"/>
      <c r="IM901" s="267"/>
      <c r="IN901" s="267"/>
      <c r="IO901" s="267"/>
      <c r="IP901" s="267"/>
      <c r="IQ901" s="267"/>
      <c r="IR901" s="267"/>
      <c r="IS901" s="267"/>
      <c r="IT901" s="267"/>
      <c r="IU901" s="267"/>
      <c r="IV901" s="267"/>
      <c r="IW901" s="267"/>
      <c r="IX901" s="267"/>
      <c r="IY901" s="267"/>
      <c r="IZ901" s="267"/>
      <c r="JA901" s="267"/>
      <c r="JB901" s="267"/>
      <c r="JC901" s="267"/>
      <c r="JD901" s="267"/>
      <c r="JE901" s="267"/>
      <c r="JF901" s="267"/>
      <c r="JG901" s="267"/>
      <c r="JH901" s="267"/>
      <c r="JI901" s="267"/>
      <c r="JJ901" s="267"/>
      <c r="JK901" s="267"/>
      <c r="JL901" s="267"/>
      <c r="JM901" s="267"/>
      <c r="JN901" s="267"/>
      <c r="JO901" s="267"/>
      <c r="JP901" s="267"/>
      <c r="JQ901" s="267"/>
      <c r="JR901" s="267"/>
      <c r="JS901" s="267"/>
      <c r="JT901" s="267"/>
      <c r="JU901" s="267"/>
      <c r="JV901" s="267"/>
      <c r="JW901" s="267"/>
      <c r="JX901" s="267"/>
      <c r="JY901" s="267"/>
      <c r="JZ901" s="267"/>
      <c r="KA901" s="267"/>
      <c r="KB901" s="267"/>
      <c r="KC901" s="267"/>
      <c r="KD901" s="267"/>
      <c r="KE901" s="267"/>
      <c r="KF901" s="267"/>
      <c r="KG901" s="267"/>
      <c r="KH901" s="267"/>
      <c r="KI901" s="267"/>
      <c r="KJ901" s="267"/>
      <c r="KK901" s="267"/>
      <c r="KL901" s="267"/>
      <c r="KM901" s="267"/>
      <c r="KN901" s="267"/>
      <c r="KO901" s="267"/>
      <c r="KP901" s="267"/>
      <c r="KQ901" s="267"/>
      <c r="KR901" s="267"/>
      <c r="KS901" s="267"/>
      <c r="KT901" s="267"/>
      <c r="KU901" s="267"/>
      <c r="KV901" s="267"/>
      <c r="KW901" s="267"/>
      <c r="KX901" s="267"/>
      <c r="KY901" s="267"/>
      <c r="KZ901" s="267"/>
      <c r="LA901" s="267"/>
      <c r="LB901" s="267"/>
      <c r="LC901" s="267"/>
      <c r="LD901" s="267"/>
      <c r="LE901" s="267"/>
      <c r="LF901" s="267"/>
      <c r="LG901" s="267"/>
      <c r="LH901" s="267"/>
      <c r="LI901" s="267"/>
      <c r="LJ901" s="267"/>
      <c r="LK901" s="267"/>
      <c r="LL901" s="267"/>
      <c r="LM901" s="267"/>
      <c r="LN901" s="267"/>
      <c r="LO901" s="267"/>
      <c r="LP901" s="267"/>
      <c r="LQ901" s="267"/>
      <c r="LR901" s="267"/>
      <c r="LS901" s="267"/>
      <c r="LT901" s="267"/>
      <c r="LU901" s="267"/>
      <c r="LV901" s="267"/>
      <c r="LW901" s="267"/>
      <c r="LX901" s="267"/>
      <c r="LY901" s="267"/>
      <c r="LZ901" s="267"/>
      <c r="MA901" s="267"/>
      <c r="MB901" s="267"/>
      <c r="MC901" s="267"/>
      <c r="MD901" s="267"/>
      <c r="ME901" s="267"/>
      <c r="MF901" s="267"/>
      <c r="MG901" s="267"/>
      <c r="MH901" s="267"/>
      <c r="MI901" s="267"/>
      <c r="MJ901" s="267"/>
      <c r="MK901" s="267"/>
      <c r="ML901" s="267"/>
      <c r="MM901" s="267"/>
      <c r="MN901" s="267"/>
      <c r="MO901" s="267"/>
      <c r="MP901" s="267"/>
      <c r="MQ901" s="267"/>
      <c r="MR901" s="267"/>
      <c r="MS901" s="267"/>
      <c r="MT901" s="267"/>
      <c r="MU901" s="267"/>
      <c r="MV901" s="267"/>
      <c r="MW901" s="267"/>
      <c r="MX901" s="267"/>
      <c r="MY901" s="267"/>
      <c r="MZ901" s="267"/>
      <c r="NA901" s="267"/>
      <c r="NB901" s="267"/>
      <c r="NC901" s="267"/>
      <c r="ND901" s="267"/>
      <c r="NE901" s="267"/>
      <c r="NF901" s="267"/>
      <c r="NG901" s="267"/>
      <c r="NH901" s="267"/>
      <c r="NI901" s="267"/>
      <c r="NJ901" s="267"/>
      <c r="NK901" s="267"/>
      <c r="NL901" s="267"/>
      <c r="NM901" s="267"/>
      <c r="NN901" s="267"/>
      <c r="NO901" s="267"/>
      <c r="NP901" s="267"/>
      <c r="NQ901" s="267"/>
      <c r="NR901" s="267"/>
      <c r="NS901" s="267"/>
      <c r="NT901" s="267"/>
      <c r="NU901" s="267"/>
      <c r="NV901" s="267"/>
      <c r="NW901" s="267"/>
      <c r="NX901" s="267"/>
      <c r="NY901" s="267"/>
      <c r="NZ901" s="267"/>
      <c r="OA901" s="267"/>
      <c r="OB901" s="267"/>
      <c r="OC901" s="267"/>
      <c r="OD901" s="267"/>
      <c r="OE901" s="267"/>
      <c r="OF901" s="267"/>
      <c r="OG901" s="267"/>
      <c r="OH901" s="267"/>
      <c r="OI901" s="267"/>
      <c r="OJ901" s="267"/>
      <c r="OK901" s="267"/>
      <c r="OL901" s="267"/>
      <c r="OM901" s="267"/>
      <c r="ON901" s="267"/>
      <c r="OO901" s="267"/>
      <c r="OP901" s="267"/>
      <c r="OQ901" s="267"/>
      <c r="OR901" s="267"/>
      <c r="OS901" s="267"/>
      <c r="OT901" s="267"/>
      <c r="OU901" s="267"/>
      <c r="OV901" s="267"/>
      <c r="OW901" s="267"/>
      <c r="OX901" s="267"/>
      <c r="OY901" s="267"/>
      <c r="OZ901" s="267"/>
      <c r="PA901" s="267"/>
      <c r="PB901" s="267"/>
      <c r="PC901" s="267"/>
      <c r="PD901" s="267"/>
      <c r="PE901" s="267"/>
      <c r="PF901" s="267"/>
      <c r="PG901" s="267"/>
      <c r="PH901" s="267"/>
      <c r="PI901" s="267"/>
      <c r="PJ901" s="267"/>
      <c r="PK901" s="267"/>
      <c r="PL901" s="267"/>
      <c r="PM901" s="267"/>
      <c r="PN901" s="267"/>
      <c r="PO901" s="267"/>
      <c r="PP901" s="267"/>
      <c r="PQ901" s="267"/>
      <c r="PR901" s="267"/>
      <c r="PS901" s="267"/>
      <c r="PT901" s="267"/>
      <c r="PU901" s="267"/>
      <c r="PV901" s="267"/>
      <c r="PW901" s="267"/>
      <c r="PX901" s="267"/>
      <c r="PY901" s="267"/>
      <c r="PZ901" s="267"/>
      <c r="QA901" s="267"/>
      <c r="QB901" s="267"/>
      <c r="QC901" s="267"/>
      <c r="QD901" s="267"/>
      <c r="QE901" s="267"/>
      <c r="QF901" s="267"/>
      <c r="QG901" s="267"/>
      <c r="QH901" s="267"/>
      <c r="QI901" s="267"/>
      <c r="QJ901" s="267"/>
      <c r="QK901" s="267"/>
      <c r="QL901" s="267"/>
      <c r="QM901" s="267"/>
      <c r="QN901" s="267"/>
      <c r="QO901" s="267"/>
      <c r="QP901" s="267"/>
      <c r="QQ901" s="267"/>
      <c r="QR901" s="267"/>
      <c r="QS901" s="267"/>
      <c r="QT901" s="267"/>
      <c r="QU901" s="267"/>
      <c r="QV901" s="267"/>
      <c r="QW901" s="267"/>
      <c r="QX901" s="267"/>
      <c r="QY901" s="267"/>
      <c r="QZ901" s="267"/>
      <c r="RA901" s="267"/>
      <c r="RB901" s="267"/>
      <c r="RC901" s="267"/>
      <c r="RD901" s="267"/>
      <c r="RE901" s="267"/>
      <c r="RF901" s="267"/>
      <c r="RG901" s="267"/>
      <c r="RH901" s="267"/>
      <c r="RI901" s="267"/>
      <c r="RJ901" s="267"/>
      <c r="RK901" s="267"/>
      <c r="RL901" s="267"/>
      <c r="RM901" s="267"/>
      <c r="RN901" s="267"/>
      <c r="RO901" s="267"/>
      <c r="RP901" s="267"/>
      <c r="RQ901" s="267"/>
      <c r="RR901" s="267"/>
      <c r="RS901" s="267"/>
      <c r="RT901" s="267"/>
      <c r="RU901" s="267"/>
      <c r="RV901" s="267"/>
      <c r="RW901" s="267"/>
      <c r="RX901" s="267"/>
      <c r="RY901" s="267"/>
      <c r="RZ901" s="267"/>
      <c r="SA901" s="267"/>
      <c r="SB901" s="267"/>
      <c r="SC901" s="267"/>
      <c r="SD901" s="267"/>
      <c r="SE901" s="267"/>
      <c r="SF901" s="267"/>
      <c r="SG901" s="267"/>
      <c r="SH901" s="267"/>
      <c r="SI901" s="267"/>
      <c r="SJ901" s="267"/>
      <c r="SK901" s="267"/>
      <c r="SL901" s="267"/>
      <c r="SM901" s="267"/>
      <c r="SN901" s="267"/>
      <c r="SO901" s="267"/>
      <c r="SP901" s="267"/>
      <c r="SQ901" s="267"/>
      <c r="SR901" s="267"/>
      <c r="SS901" s="267"/>
      <c r="ST901" s="267"/>
      <c r="SU901" s="267"/>
      <c r="SV901" s="267"/>
      <c r="SW901" s="267"/>
      <c r="SX901" s="267"/>
      <c r="SY901" s="267"/>
      <c r="SZ901" s="267"/>
      <c r="TA901" s="267"/>
      <c r="TB901" s="267"/>
      <c r="TC901" s="267"/>
      <c r="TD901" s="267"/>
      <c r="TE901" s="267"/>
      <c r="TF901" s="267"/>
      <c r="TG901" s="267"/>
      <c r="TH901" s="267"/>
      <c r="TI901" s="267"/>
      <c r="TJ901" s="267"/>
      <c r="TK901" s="267"/>
      <c r="TL901" s="267"/>
      <c r="TM901" s="267"/>
      <c r="TN901" s="267"/>
      <c r="TO901" s="267"/>
      <c r="TP901" s="267"/>
      <c r="TQ901" s="267"/>
      <c r="TR901" s="267"/>
      <c r="TS901" s="267"/>
      <c r="TT901" s="267"/>
      <c r="TU901" s="267"/>
      <c r="TV901" s="267"/>
      <c r="TW901" s="267"/>
      <c r="TX901" s="267"/>
      <c r="TY901" s="267"/>
      <c r="TZ901" s="267"/>
      <c r="UA901" s="267"/>
      <c r="UB901" s="267"/>
      <c r="UC901" s="267"/>
      <c r="UD901" s="267"/>
      <c r="UE901" s="267"/>
      <c r="UF901" s="267"/>
      <c r="UG901" s="267"/>
      <c r="UH901" s="267"/>
      <c r="UI901" s="267"/>
      <c r="UJ901" s="267"/>
      <c r="UK901" s="267"/>
      <c r="UL901" s="267"/>
      <c r="UM901" s="267"/>
      <c r="UN901" s="267"/>
      <c r="UO901" s="267"/>
      <c r="UP901" s="267"/>
      <c r="UQ901" s="267"/>
      <c r="UR901" s="267"/>
      <c r="US901" s="267"/>
      <c r="UT901" s="267"/>
      <c r="UU901" s="267"/>
      <c r="UV901" s="267"/>
      <c r="UW901" s="267"/>
      <c r="UX901" s="267"/>
      <c r="UY901" s="267"/>
      <c r="UZ901" s="267"/>
      <c r="VA901" s="267"/>
      <c r="VB901" s="267"/>
      <c r="VC901" s="267"/>
      <c r="VD901" s="267"/>
      <c r="VE901" s="267"/>
      <c r="VF901" s="267"/>
      <c r="VG901" s="267"/>
      <c r="VH901" s="267"/>
      <c r="VI901" s="267"/>
      <c r="VJ901" s="267"/>
      <c r="VK901" s="267"/>
      <c r="VL901" s="267"/>
      <c r="VM901" s="267"/>
      <c r="VN901" s="267"/>
      <c r="VO901" s="267"/>
      <c r="VP901" s="267"/>
      <c r="VQ901" s="267"/>
      <c r="VR901" s="267"/>
      <c r="VS901" s="267"/>
      <c r="VT901" s="267"/>
      <c r="VU901" s="267"/>
      <c r="VV901" s="267"/>
      <c r="VW901" s="267"/>
      <c r="VX901" s="267"/>
      <c r="VY901" s="267"/>
      <c r="VZ901" s="267"/>
      <c r="WA901" s="267"/>
      <c r="WB901" s="267"/>
      <c r="WC901" s="267"/>
      <c r="WD901" s="267"/>
      <c r="WE901" s="267"/>
      <c r="WF901" s="267"/>
      <c r="WG901" s="267"/>
      <c r="WH901" s="267"/>
      <c r="WI901" s="267"/>
      <c r="WJ901" s="267"/>
      <c r="WK901" s="267"/>
      <c r="WL901" s="267"/>
      <c r="WM901" s="267"/>
      <c r="WN901" s="267"/>
      <c r="WO901" s="267"/>
      <c r="WP901" s="267"/>
      <c r="WQ901" s="267"/>
      <c r="WR901" s="267"/>
      <c r="WS901" s="267"/>
      <c r="WT901" s="267"/>
      <c r="WU901" s="267"/>
      <c r="WV901" s="267"/>
      <c r="WW901" s="267"/>
      <c r="WX901" s="267"/>
      <c r="WY901" s="267"/>
      <c r="WZ901" s="267"/>
      <c r="XA901" s="267"/>
      <c r="XB901" s="267"/>
      <c r="XC901" s="267"/>
      <c r="XD901" s="267"/>
      <c r="XE901" s="267"/>
      <c r="XF901" s="267"/>
      <c r="XG901" s="267"/>
      <c r="XH901" s="267"/>
      <c r="XI901" s="267"/>
      <c r="XJ901" s="267"/>
      <c r="XK901" s="267"/>
      <c r="XL901" s="267"/>
      <c r="XM901" s="267"/>
      <c r="XN901" s="267"/>
      <c r="XO901" s="267"/>
      <c r="XP901" s="267"/>
      <c r="XQ901" s="267"/>
      <c r="XR901" s="267"/>
      <c r="XS901" s="267"/>
      <c r="XT901" s="267"/>
      <c r="XU901" s="267"/>
      <c r="XV901" s="267"/>
      <c r="XW901" s="267"/>
      <c r="XX901" s="267"/>
      <c r="XY901" s="267"/>
      <c r="XZ901" s="267"/>
      <c r="YA901" s="267"/>
      <c r="YB901" s="267"/>
      <c r="YC901" s="267"/>
      <c r="YD901" s="267"/>
      <c r="YE901" s="267"/>
      <c r="YF901" s="267"/>
      <c r="YG901" s="267"/>
      <c r="YH901" s="267"/>
      <c r="YI901" s="267"/>
      <c r="YJ901" s="267"/>
      <c r="YK901" s="267"/>
      <c r="YL901" s="267"/>
      <c r="YM901" s="267"/>
      <c r="YN901" s="267"/>
      <c r="YO901" s="267"/>
      <c r="YP901" s="267"/>
      <c r="YQ901" s="267"/>
      <c r="YR901" s="267"/>
      <c r="YS901" s="267"/>
      <c r="YT901" s="267"/>
      <c r="YU901" s="267"/>
      <c r="YV901" s="267"/>
      <c r="YW901" s="267"/>
      <c r="YX901" s="267"/>
      <c r="YY901" s="267"/>
      <c r="YZ901" s="267"/>
      <c r="ZA901" s="267"/>
      <c r="ZB901" s="267"/>
      <c r="ZC901" s="267"/>
      <c r="ZD901" s="267"/>
      <c r="ZE901" s="267"/>
      <c r="ZF901" s="267"/>
      <c r="ZG901" s="267"/>
      <c r="ZH901" s="267"/>
      <c r="ZI901" s="267"/>
      <c r="ZJ901" s="267"/>
      <c r="ZK901" s="267"/>
      <c r="ZL901" s="267"/>
      <c r="ZM901" s="267"/>
      <c r="ZN901" s="267"/>
      <c r="ZO901" s="267"/>
      <c r="ZP901" s="267"/>
      <c r="ZQ901" s="267"/>
      <c r="ZR901" s="267"/>
      <c r="ZS901" s="267"/>
      <c r="ZT901" s="267"/>
      <c r="ZU901" s="267"/>
      <c r="ZV901" s="267"/>
      <c r="ZW901" s="267"/>
      <c r="ZX901" s="267"/>
      <c r="ZY901" s="267"/>
      <c r="ZZ901" s="267"/>
      <c r="AAA901" s="267"/>
      <c r="AAB901" s="267"/>
      <c r="AAC901" s="267"/>
      <c r="AAD901" s="267"/>
      <c r="AAE901" s="267"/>
      <c r="AAF901" s="267"/>
      <c r="AAG901" s="267"/>
      <c r="AAH901" s="267"/>
      <c r="AAI901" s="267"/>
      <c r="AAJ901" s="267"/>
      <c r="AAK901" s="267"/>
      <c r="AAL901" s="267"/>
      <c r="AAM901" s="267"/>
      <c r="AAN901" s="267"/>
      <c r="AAO901" s="267"/>
      <c r="AAP901" s="267"/>
      <c r="AAQ901" s="267"/>
      <c r="AAR901" s="267"/>
      <c r="AAS901" s="267"/>
      <c r="AAT901" s="267"/>
      <c r="AAU901" s="267"/>
      <c r="AAV901" s="267"/>
      <c r="AAW901" s="267"/>
      <c r="AAX901" s="267"/>
      <c r="AAY901" s="267"/>
      <c r="AAZ901" s="267"/>
      <c r="ABA901" s="267"/>
      <c r="ABB901" s="267"/>
      <c r="ABC901" s="267"/>
      <c r="ABD901" s="267"/>
      <c r="ABE901" s="267"/>
      <c r="ABF901" s="267"/>
      <c r="ABG901" s="267"/>
      <c r="ABH901" s="267"/>
      <c r="ABI901" s="267"/>
      <c r="ABJ901" s="267"/>
      <c r="ABK901" s="267"/>
      <c r="ABL901" s="267"/>
      <c r="ABM901" s="267"/>
      <c r="ABN901" s="267"/>
      <c r="ABO901" s="267"/>
      <c r="ABP901" s="267"/>
      <c r="ABQ901" s="267"/>
      <c r="ABR901" s="267"/>
      <c r="ABS901" s="267"/>
      <c r="ABT901" s="267"/>
      <c r="ABU901" s="267"/>
      <c r="ABV901" s="267"/>
      <c r="ABW901" s="267"/>
      <c r="ABX901" s="267"/>
      <c r="ABY901" s="267"/>
      <c r="ABZ901" s="267"/>
      <c r="ACA901" s="267"/>
      <c r="ACB901" s="267"/>
      <c r="ACC901" s="267"/>
      <c r="ACD901" s="267"/>
      <c r="ACE901" s="267"/>
      <c r="ACF901" s="267"/>
      <c r="ACG901" s="267"/>
      <c r="ACH901" s="267"/>
      <c r="ACI901" s="267"/>
      <c r="ACJ901" s="267"/>
      <c r="ACK901" s="267"/>
      <c r="ACL901" s="267"/>
      <c r="ACM901" s="267"/>
      <c r="ACN901" s="267"/>
      <c r="ACO901" s="267"/>
      <c r="ACP901" s="267"/>
      <c r="ACQ901" s="267"/>
      <c r="ACR901" s="267"/>
      <c r="ACS901" s="267"/>
      <c r="ACT901" s="267"/>
      <c r="ACU901" s="267"/>
      <c r="ACV901" s="267"/>
      <c r="ACW901" s="267"/>
      <c r="ACX901" s="267"/>
      <c r="ACY901" s="267"/>
      <c r="ACZ901" s="267"/>
      <c r="ADA901" s="267"/>
      <c r="ADB901" s="267"/>
      <c r="ADC901" s="267"/>
      <c r="ADD901" s="267"/>
      <c r="ADE901" s="267"/>
      <c r="ADF901" s="267"/>
      <c r="ADG901" s="267"/>
      <c r="ADH901" s="267"/>
      <c r="ADI901" s="267"/>
      <c r="ADJ901" s="267"/>
      <c r="ADK901" s="267"/>
      <c r="ADL901" s="267"/>
      <c r="ADM901" s="267"/>
      <c r="ADN901" s="267"/>
      <c r="ADO901" s="267"/>
      <c r="ADP901" s="267"/>
      <c r="ADQ901" s="267"/>
      <c r="ADR901" s="267"/>
      <c r="ADS901" s="267"/>
      <c r="ADT901" s="267"/>
      <c r="ADU901" s="267"/>
      <c r="ADV901" s="267"/>
      <c r="ADW901" s="267"/>
      <c r="ADX901" s="267"/>
      <c r="ADY901" s="267"/>
      <c r="ADZ901" s="267"/>
      <c r="AEA901" s="267"/>
      <c r="AEB901" s="267"/>
      <c r="AEC901" s="267"/>
      <c r="AED901" s="267"/>
      <c r="AEE901" s="267"/>
      <c r="AEF901" s="267"/>
      <c r="AEG901" s="267"/>
      <c r="AEH901" s="267"/>
      <c r="AEI901" s="267"/>
      <c r="AEJ901" s="267"/>
      <c r="AEK901" s="267"/>
      <c r="AEL901" s="267"/>
      <c r="AEM901" s="267"/>
      <c r="AEN901" s="267"/>
      <c r="AEO901" s="267"/>
      <c r="AEP901" s="267"/>
      <c r="AEQ901" s="267"/>
      <c r="AER901" s="267"/>
      <c r="AES901" s="267"/>
      <c r="AET901" s="267"/>
      <c r="AEU901" s="267"/>
      <c r="AEV901" s="267"/>
      <c r="AEW901" s="267"/>
      <c r="AEX901" s="267"/>
      <c r="AEY901" s="267"/>
      <c r="AEZ901" s="267"/>
      <c r="AFA901" s="267"/>
      <c r="AFB901" s="267"/>
      <c r="AFC901" s="267"/>
      <c r="AFD901" s="267"/>
      <c r="AFE901" s="267"/>
      <c r="AFF901" s="267"/>
      <c r="AFG901" s="267"/>
      <c r="AFH901" s="267"/>
      <c r="AFI901" s="267"/>
      <c r="AFJ901" s="267"/>
      <c r="AFK901" s="267"/>
      <c r="AFL901" s="267"/>
      <c r="AFM901" s="267"/>
      <c r="AFN901" s="267"/>
      <c r="AFO901" s="267"/>
      <c r="AFP901" s="267"/>
      <c r="AFQ901" s="267"/>
      <c r="AFR901" s="267"/>
      <c r="AFS901" s="267"/>
      <c r="AFT901" s="267"/>
      <c r="AFU901" s="267"/>
      <c r="AFV901" s="267"/>
      <c r="AFW901" s="267"/>
      <c r="AFX901" s="267"/>
      <c r="AFY901" s="267"/>
      <c r="AFZ901" s="267"/>
      <c r="AGA901" s="267"/>
      <c r="AGB901" s="267"/>
      <c r="AGC901" s="267"/>
      <c r="AGD901" s="267"/>
      <c r="AGE901" s="267"/>
      <c r="AGF901" s="267"/>
      <c r="AGG901" s="267"/>
      <c r="AGH901" s="267"/>
      <c r="AGI901" s="267"/>
      <c r="AGJ901" s="267"/>
      <c r="AGK901" s="267"/>
      <c r="AGL901" s="267"/>
      <c r="AGM901" s="267"/>
      <c r="AGN901" s="267"/>
      <c r="AGO901" s="267"/>
      <c r="AGP901" s="267"/>
      <c r="AGQ901" s="267"/>
      <c r="AGR901" s="267"/>
      <c r="AGS901" s="267"/>
      <c r="AGT901" s="267"/>
      <c r="AGU901" s="267"/>
      <c r="AGV901" s="267"/>
      <c r="AGW901" s="267"/>
      <c r="AGX901" s="267"/>
      <c r="AGY901" s="267"/>
      <c r="AGZ901" s="267"/>
      <c r="AHA901" s="267"/>
      <c r="AHB901" s="267"/>
      <c r="AHC901" s="267"/>
      <c r="AHD901" s="267"/>
      <c r="AHE901" s="267"/>
      <c r="AHF901" s="267"/>
      <c r="AHG901" s="267"/>
      <c r="AHH901" s="267"/>
      <c r="AHI901" s="267"/>
      <c r="AHJ901" s="267"/>
      <c r="AHK901" s="267"/>
      <c r="AHL901" s="267"/>
      <c r="AHM901" s="267"/>
      <c r="AHN901" s="267"/>
      <c r="AHO901" s="267"/>
      <c r="AHP901" s="267"/>
      <c r="AHQ901" s="267"/>
      <c r="AHR901" s="267"/>
      <c r="AHS901" s="267"/>
      <c r="AHT901" s="267"/>
      <c r="AHU901" s="267"/>
      <c r="AHV901" s="267"/>
      <c r="AHW901" s="267"/>
      <c r="AHX901" s="267"/>
      <c r="AHY901" s="267"/>
      <c r="AHZ901" s="267"/>
      <c r="AIA901" s="267"/>
      <c r="AIB901" s="267"/>
      <c r="AIC901" s="267"/>
      <c r="AID901" s="267"/>
      <c r="AIE901" s="267"/>
      <c r="AIF901" s="267"/>
      <c r="AIG901" s="267"/>
      <c r="AIH901" s="267"/>
      <c r="AII901" s="267"/>
      <c r="AIJ901" s="267"/>
      <c r="AIK901" s="267"/>
      <c r="AIL901" s="267"/>
      <c r="AIM901" s="267"/>
      <c r="AIN901" s="267"/>
      <c r="AIO901" s="267"/>
      <c r="AIP901" s="267"/>
      <c r="AIQ901" s="267"/>
      <c r="AIR901" s="267"/>
      <c r="AIS901" s="267"/>
      <c r="AIT901" s="267"/>
      <c r="AIU901" s="267"/>
      <c r="AIV901" s="267"/>
      <c r="AIW901" s="267"/>
      <c r="AIX901" s="267"/>
      <c r="AIY901" s="267"/>
      <c r="AIZ901" s="267"/>
      <c r="AJA901" s="267"/>
      <c r="AJB901" s="267"/>
      <c r="AJC901" s="267"/>
      <c r="AJD901" s="267"/>
      <c r="AJE901" s="267"/>
      <c r="AJF901" s="267"/>
      <c r="AJG901" s="267"/>
      <c r="AJH901" s="267"/>
      <c r="AJI901" s="267"/>
      <c r="AJJ901" s="267"/>
      <c r="AJK901" s="267"/>
      <c r="AJL901" s="267"/>
      <c r="AJM901" s="267"/>
      <c r="AJN901" s="267"/>
      <c r="AJO901" s="267"/>
      <c r="AJP901" s="267"/>
      <c r="AJQ901" s="267"/>
      <c r="AJR901" s="267"/>
      <c r="AJS901" s="267"/>
      <c r="AJT901" s="267"/>
      <c r="AJU901" s="267"/>
      <c r="AJV901" s="267"/>
      <c r="AJW901" s="267"/>
      <c r="AJX901" s="267"/>
      <c r="AJY901" s="267"/>
      <c r="AJZ901" s="267"/>
      <c r="AKA901" s="267"/>
      <c r="AKB901" s="267"/>
      <c r="AKC901" s="267"/>
      <c r="AKD901" s="267"/>
      <c r="AKE901" s="267"/>
      <c r="AKF901" s="267"/>
      <c r="AKG901" s="267"/>
      <c r="AKH901" s="267"/>
      <c r="AKI901" s="267"/>
      <c r="AKJ901" s="267"/>
      <c r="AKK901" s="267"/>
      <c r="AKL901" s="267"/>
      <c r="AKM901" s="267"/>
      <c r="AKN901" s="267"/>
      <c r="AKO901" s="267"/>
      <c r="AKP901" s="267"/>
      <c r="AKQ901" s="267"/>
      <c r="AKR901" s="267"/>
      <c r="AKS901" s="267"/>
      <c r="AKT901" s="267"/>
      <c r="AKU901" s="267"/>
      <c r="AKV901" s="267"/>
      <c r="AKW901" s="267"/>
      <c r="AKX901" s="267"/>
      <c r="AKY901" s="267"/>
      <c r="AKZ901" s="267"/>
      <c r="ALA901" s="267"/>
      <c r="ALB901" s="267"/>
      <c r="ALC901" s="267"/>
      <c r="ALD901" s="267"/>
      <c r="ALE901" s="267"/>
      <c r="ALF901" s="267"/>
      <c r="ALG901" s="267"/>
      <c r="ALH901" s="267"/>
      <c r="ALI901" s="267"/>
      <c r="ALJ901" s="267"/>
      <c r="ALK901" s="267"/>
      <c r="ALL901" s="267"/>
      <c r="ALM901" s="267"/>
      <c r="ALN901" s="267"/>
      <c r="ALO901" s="267"/>
      <c r="ALP901" s="267"/>
      <c r="ALQ901" s="267"/>
      <c r="ALR901" s="267"/>
      <c r="ALS901" s="267"/>
      <c r="ALT901" s="267"/>
      <c r="ALU901" s="267"/>
      <c r="ALV901" s="267"/>
      <c r="ALW901" s="267"/>
      <c r="ALX901" s="267"/>
      <c r="ALY901" s="267"/>
      <c r="ALZ901" s="267"/>
      <c r="AMA901" s="267"/>
      <c r="AMB901" s="267"/>
      <c r="AMC901" s="267"/>
      <c r="AMD901" s="267"/>
      <c r="AME901" s="267"/>
      <c r="AMF901" s="267"/>
      <c r="AMG901" s="267"/>
      <c r="AMH901" s="267"/>
      <c r="AMI901" s="267"/>
      <c r="AMJ901" s="267"/>
      <c r="AMK901" s="267"/>
      <c r="AML901" s="267"/>
      <c r="AMM901" s="267"/>
      <c r="AMN901" s="267"/>
      <c r="AMO901" s="267"/>
    </row>
    <row r="902" spans="1:1029" s="88" customFormat="1" x14ac:dyDescent="0.35">
      <c r="A902" s="21">
        <v>10141103</v>
      </c>
      <c r="B902" s="115" t="s">
        <v>14786</v>
      </c>
      <c r="C902" s="259" t="s">
        <v>710</v>
      </c>
      <c r="D902" s="21" t="s">
        <v>17232</v>
      </c>
      <c r="E902" s="114" t="str">
        <f t="shared" si="167"/>
        <v>TRANSFORMADOR MARCA:EFACEC  PTS59</v>
      </c>
      <c r="F902" s="21"/>
      <c r="G902" s="21"/>
      <c r="H902" s="21" t="s">
        <v>545</v>
      </c>
      <c r="I902" s="21" t="s">
        <v>17231</v>
      </c>
      <c r="J902" s="21"/>
      <c r="K902" s="21" t="s">
        <v>17230</v>
      </c>
      <c r="L902" s="21" t="s">
        <v>17229</v>
      </c>
      <c r="M902" s="21">
        <v>250</v>
      </c>
      <c r="N902" s="21">
        <v>11</v>
      </c>
      <c r="O902" s="21" t="s">
        <v>362</v>
      </c>
      <c r="P902" s="21">
        <v>3</v>
      </c>
      <c r="Q902" s="124">
        <v>2001</v>
      </c>
      <c r="R902" s="124" t="s">
        <v>27</v>
      </c>
      <c r="S902" s="124" t="s">
        <v>17228</v>
      </c>
      <c r="T902" s="116">
        <v>840</v>
      </c>
      <c r="U902" s="111">
        <v>45</v>
      </c>
      <c r="V902" s="113">
        <f t="shared" si="168"/>
        <v>556.26666666666665</v>
      </c>
      <c r="W902" s="113">
        <f t="shared" si="169"/>
        <v>283.73333333333335</v>
      </c>
      <c r="X902" s="112">
        <f t="shared" si="170"/>
        <v>283733.33333333337</v>
      </c>
      <c r="Y902" s="111"/>
      <c r="Z902" s="110">
        <f t="shared" si="166"/>
        <v>29</v>
      </c>
      <c r="AA902" s="109">
        <f t="shared" si="171"/>
        <v>42</v>
      </c>
      <c r="AB902" s="109">
        <f t="shared" si="172"/>
        <v>42000</v>
      </c>
      <c r="AC902" s="108">
        <f t="shared" si="173"/>
        <v>798</v>
      </c>
      <c r="AD902" s="107">
        <f t="shared" si="174"/>
        <v>2.2222222222222223E-2</v>
      </c>
      <c r="AE902" s="106">
        <f t="shared" si="175"/>
        <v>17.733333333333334</v>
      </c>
      <c r="AF902" s="105">
        <f t="shared" si="176"/>
        <v>301.4666666666667</v>
      </c>
      <c r="AG902" s="105">
        <f t="shared" si="177"/>
        <v>538.5333333333333</v>
      </c>
      <c r="AN902" s="267"/>
      <c r="AO902" s="267"/>
      <c r="AP902" s="267"/>
      <c r="AQ902" s="267"/>
      <c r="AR902" s="267"/>
      <c r="AS902" s="267"/>
      <c r="AT902" s="267"/>
      <c r="AU902" s="267"/>
      <c r="AV902" s="267"/>
      <c r="AW902" s="267"/>
      <c r="AX902" s="267"/>
      <c r="AY902" s="267"/>
      <c r="AZ902" s="267"/>
      <c r="BA902" s="267"/>
      <c r="BB902" s="267"/>
      <c r="BC902" s="267"/>
      <c r="BD902" s="267"/>
      <c r="BE902" s="267"/>
      <c r="BF902" s="267"/>
      <c r="BG902" s="267"/>
      <c r="BH902" s="267"/>
      <c r="BI902" s="267"/>
      <c r="BJ902" s="267"/>
      <c r="BK902" s="267"/>
      <c r="BL902" s="267"/>
      <c r="BM902" s="267"/>
      <c r="BN902" s="267"/>
      <c r="BO902" s="267"/>
      <c r="BP902" s="267"/>
      <c r="BQ902" s="267"/>
      <c r="BR902" s="267"/>
      <c r="BS902" s="267"/>
      <c r="BT902" s="267"/>
      <c r="BU902" s="267"/>
      <c r="BV902" s="267"/>
      <c r="BW902" s="267"/>
      <c r="BX902" s="267"/>
      <c r="BY902" s="267"/>
      <c r="BZ902" s="267"/>
      <c r="CA902" s="267"/>
      <c r="CB902" s="267"/>
      <c r="CC902" s="267"/>
      <c r="CD902" s="267"/>
      <c r="CE902" s="267"/>
      <c r="CF902" s="267"/>
      <c r="CG902" s="267"/>
      <c r="CH902" s="267"/>
      <c r="CI902" s="267"/>
      <c r="CJ902" s="267"/>
      <c r="CK902" s="267"/>
      <c r="CL902" s="267"/>
      <c r="CM902" s="267"/>
      <c r="CN902" s="267"/>
      <c r="CO902" s="267"/>
      <c r="CP902" s="267"/>
      <c r="CQ902" s="267"/>
      <c r="CR902" s="267"/>
      <c r="CS902" s="267"/>
      <c r="CT902" s="267"/>
      <c r="CU902" s="267"/>
      <c r="CV902" s="267"/>
      <c r="CW902" s="267"/>
      <c r="CX902" s="267"/>
      <c r="CY902" s="267"/>
      <c r="CZ902" s="267"/>
      <c r="DA902" s="267"/>
      <c r="DB902" s="267"/>
      <c r="DC902" s="267"/>
      <c r="DD902" s="267"/>
      <c r="DE902" s="267"/>
      <c r="DF902" s="267"/>
      <c r="DG902" s="267"/>
      <c r="DH902" s="267"/>
      <c r="DI902" s="267"/>
      <c r="DJ902" s="267"/>
      <c r="DK902" s="267"/>
      <c r="DL902" s="267"/>
      <c r="DM902" s="267"/>
      <c r="DN902" s="267"/>
      <c r="DO902" s="267"/>
      <c r="DP902" s="267"/>
      <c r="DQ902" s="267"/>
      <c r="DR902" s="267"/>
      <c r="DS902" s="267"/>
      <c r="DT902" s="267"/>
      <c r="DU902" s="267"/>
      <c r="DV902" s="267"/>
      <c r="DW902" s="267"/>
      <c r="DX902" s="267"/>
      <c r="DY902" s="267"/>
      <c r="DZ902" s="267"/>
      <c r="EA902" s="267"/>
      <c r="EB902" s="267"/>
      <c r="EC902" s="267"/>
      <c r="ED902" s="267"/>
      <c r="EE902" s="267"/>
      <c r="EF902" s="267"/>
      <c r="EG902" s="267"/>
      <c r="EH902" s="267"/>
      <c r="EI902" s="267"/>
      <c r="EJ902" s="267"/>
      <c r="EK902" s="267"/>
      <c r="EL902" s="267"/>
      <c r="EM902" s="267"/>
      <c r="EN902" s="267"/>
      <c r="EO902" s="267"/>
      <c r="EP902" s="267"/>
      <c r="EQ902" s="267"/>
      <c r="ER902" s="267"/>
      <c r="ES902" s="267"/>
      <c r="ET902" s="267"/>
      <c r="EU902" s="267"/>
      <c r="EV902" s="267"/>
      <c r="EW902" s="267"/>
      <c r="EX902" s="267"/>
      <c r="EY902" s="267"/>
      <c r="EZ902" s="267"/>
      <c r="FA902" s="267"/>
      <c r="FB902" s="267"/>
      <c r="FC902" s="267"/>
      <c r="FD902" s="267"/>
      <c r="FE902" s="267"/>
      <c r="FF902" s="267"/>
      <c r="FG902" s="267"/>
      <c r="FH902" s="267"/>
      <c r="FI902" s="267"/>
      <c r="FJ902" s="267"/>
      <c r="FK902" s="267"/>
      <c r="FL902" s="267"/>
      <c r="FM902" s="267"/>
      <c r="FN902" s="267"/>
      <c r="FO902" s="267"/>
      <c r="FP902" s="267"/>
      <c r="FQ902" s="267"/>
      <c r="FR902" s="267"/>
      <c r="FS902" s="267"/>
      <c r="FT902" s="267"/>
      <c r="FU902" s="267"/>
      <c r="FV902" s="267"/>
      <c r="FW902" s="267"/>
      <c r="FX902" s="267"/>
      <c r="FY902" s="267"/>
      <c r="FZ902" s="267"/>
      <c r="GA902" s="267"/>
      <c r="GB902" s="267"/>
      <c r="GC902" s="267"/>
      <c r="GD902" s="267"/>
      <c r="GE902" s="267"/>
      <c r="GF902" s="267"/>
      <c r="GG902" s="267"/>
      <c r="GH902" s="267"/>
      <c r="GI902" s="267"/>
      <c r="GJ902" s="267"/>
      <c r="GK902" s="267"/>
      <c r="GL902" s="267"/>
      <c r="GM902" s="267"/>
      <c r="GN902" s="267"/>
      <c r="GO902" s="267"/>
      <c r="GP902" s="267"/>
      <c r="GQ902" s="267"/>
      <c r="GR902" s="267"/>
      <c r="GS902" s="267"/>
      <c r="GT902" s="267"/>
      <c r="GU902" s="267"/>
      <c r="GV902" s="267"/>
      <c r="GW902" s="267"/>
      <c r="GX902" s="267"/>
      <c r="GY902" s="267"/>
      <c r="GZ902" s="267"/>
      <c r="HA902" s="267"/>
      <c r="HB902" s="267"/>
      <c r="HC902" s="267"/>
      <c r="HD902" s="267"/>
      <c r="HE902" s="267"/>
      <c r="HF902" s="267"/>
      <c r="HG902" s="267"/>
      <c r="HH902" s="267"/>
      <c r="HI902" s="267"/>
      <c r="HJ902" s="267"/>
      <c r="HK902" s="267"/>
      <c r="HL902" s="267"/>
      <c r="HM902" s="267"/>
      <c r="HN902" s="267"/>
      <c r="HO902" s="267"/>
      <c r="HP902" s="267"/>
      <c r="HQ902" s="267"/>
      <c r="HR902" s="267"/>
      <c r="HS902" s="267"/>
      <c r="HT902" s="267"/>
      <c r="HU902" s="267"/>
      <c r="HV902" s="267"/>
      <c r="HW902" s="267"/>
      <c r="HX902" s="267"/>
      <c r="HY902" s="267"/>
      <c r="HZ902" s="267"/>
      <c r="IA902" s="267"/>
      <c r="IB902" s="267"/>
      <c r="IC902" s="267"/>
      <c r="ID902" s="267"/>
      <c r="IE902" s="267"/>
      <c r="IF902" s="267"/>
      <c r="IG902" s="267"/>
      <c r="IH902" s="267"/>
      <c r="II902" s="267"/>
      <c r="IJ902" s="267"/>
      <c r="IK902" s="267"/>
      <c r="IL902" s="267"/>
      <c r="IM902" s="267"/>
      <c r="IN902" s="267"/>
      <c r="IO902" s="267"/>
      <c r="IP902" s="267"/>
      <c r="IQ902" s="267"/>
      <c r="IR902" s="267"/>
      <c r="IS902" s="267"/>
      <c r="IT902" s="267"/>
      <c r="IU902" s="267"/>
      <c r="IV902" s="267"/>
      <c r="IW902" s="267"/>
      <c r="IX902" s="267"/>
      <c r="IY902" s="267"/>
      <c r="IZ902" s="267"/>
      <c r="JA902" s="267"/>
      <c r="JB902" s="267"/>
      <c r="JC902" s="267"/>
      <c r="JD902" s="267"/>
      <c r="JE902" s="267"/>
      <c r="JF902" s="267"/>
      <c r="JG902" s="267"/>
      <c r="JH902" s="267"/>
      <c r="JI902" s="267"/>
      <c r="JJ902" s="267"/>
      <c r="JK902" s="267"/>
      <c r="JL902" s="267"/>
      <c r="JM902" s="267"/>
      <c r="JN902" s="267"/>
      <c r="JO902" s="267"/>
      <c r="JP902" s="267"/>
      <c r="JQ902" s="267"/>
      <c r="JR902" s="267"/>
      <c r="JS902" s="267"/>
      <c r="JT902" s="267"/>
      <c r="JU902" s="267"/>
      <c r="JV902" s="267"/>
      <c r="JW902" s="267"/>
      <c r="JX902" s="267"/>
      <c r="JY902" s="267"/>
      <c r="JZ902" s="267"/>
      <c r="KA902" s="267"/>
      <c r="KB902" s="267"/>
      <c r="KC902" s="267"/>
      <c r="KD902" s="267"/>
      <c r="KE902" s="267"/>
      <c r="KF902" s="267"/>
      <c r="KG902" s="267"/>
      <c r="KH902" s="267"/>
      <c r="KI902" s="267"/>
      <c r="KJ902" s="267"/>
      <c r="KK902" s="267"/>
      <c r="KL902" s="267"/>
      <c r="KM902" s="267"/>
      <c r="KN902" s="267"/>
      <c r="KO902" s="267"/>
      <c r="KP902" s="267"/>
      <c r="KQ902" s="267"/>
      <c r="KR902" s="267"/>
      <c r="KS902" s="267"/>
      <c r="KT902" s="267"/>
      <c r="KU902" s="267"/>
      <c r="KV902" s="267"/>
      <c r="KW902" s="267"/>
      <c r="KX902" s="267"/>
      <c r="KY902" s="267"/>
      <c r="KZ902" s="267"/>
      <c r="LA902" s="267"/>
      <c r="LB902" s="267"/>
      <c r="LC902" s="267"/>
      <c r="LD902" s="267"/>
      <c r="LE902" s="267"/>
      <c r="LF902" s="267"/>
      <c r="LG902" s="267"/>
      <c r="LH902" s="267"/>
      <c r="LI902" s="267"/>
      <c r="LJ902" s="267"/>
      <c r="LK902" s="267"/>
      <c r="LL902" s="267"/>
      <c r="LM902" s="267"/>
      <c r="LN902" s="267"/>
      <c r="LO902" s="267"/>
      <c r="LP902" s="267"/>
      <c r="LQ902" s="267"/>
      <c r="LR902" s="267"/>
      <c r="LS902" s="267"/>
      <c r="LT902" s="267"/>
      <c r="LU902" s="267"/>
      <c r="LV902" s="267"/>
      <c r="LW902" s="267"/>
      <c r="LX902" s="267"/>
      <c r="LY902" s="267"/>
      <c r="LZ902" s="267"/>
      <c r="MA902" s="267"/>
      <c r="MB902" s="267"/>
      <c r="MC902" s="267"/>
      <c r="MD902" s="267"/>
      <c r="ME902" s="267"/>
      <c r="MF902" s="267"/>
      <c r="MG902" s="267"/>
      <c r="MH902" s="267"/>
      <c r="MI902" s="267"/>
      <c r="MJ902" s="267"/>
      <c r="MK902" s="267"/>
      <c r="ML902" s="267"/>
      <c r="MM902" s="267"/>
      <c r="MN902" s="267"/>
      <c r="MO902" s="267"/>
      <c r="MP902" s="267"/>
      <c r="MQ902" s="267"/>
      <c r="MR902" s="267"/>
      <c r="MS902" s="267"/>
      <c r="MT902" s="267"/>
      <c r="MU902" s="267"/>
      <c r="MV902" s="267"/>
      <c r="MW902" s="267"/>
      <c r="MX902" s="267"/>
      <c r="MY902" s="267"/>
      <c r="MZ902" s="267"/>
      <c r="NA902" s="267"/>
      <c r="NB902" s="267"/>
      <c r="NC902" s="267"/>
      <c r="ND902" s="267"/>
      <c r="NE902" s="267"/>
      <c r="NF902" s="267"/>
      <c r="NG902" s="267"/>
      <c r="NH902" s="267"/>
      <c r="NI902" s="267"/>
      <c r="NJ902" s="267"/>
      <c r="NK902" s="267"/>
      <c r="NL902" s="267"/>
      <c r="NM902" s="267"/>
      <c r="NN902" s="267"/>
      <c r="NO902" s="267"/>
      <c r="NP902" s="267"/>
      <c r="NQ902" s="267"/>
      <c r="NR902" s="267"/>
      <c r="NS902" s="267"/>
      <c r="NT902" s="267"/>
      <c r="NU902" s="267"/>
      <c r="NV902" s="267"/>
      <c r="NW902" s="267"/>
      <c r="NX902" s="267"/>
      <c r="NY902" s="267"/>
      <c r="NZ902" s="267"/>
      <c r="OA902" s="267"/>
      <c r="OB902" s="267"/>
      <c r="OC902" s="267"/>
      <c r="OD902" s="267"/>
      <c r="OE902" s="267"/>
      <c r="OF902" s="267"/>
      <c r="OG902" s="267"/>
      <c r="OH902" s="267"/>
      <c r="OI902" s="267"/>
      <c r="OJ902" s="267"/>
      <c r="OK902" s="267"/>
      <c r="OL902" s="267"/>
      <c r="OM902" s="267"/>
      <c r="ON902" s="267"/>
      <c r="OO902" s="267"/>
      <c r="OP902" s="267"/>
      <c r="OQ902" s="267"/>
      <c r="OR902" s="267"/>
      <c r="OS902" s="267"/>
      <c r="OT902" s="267"/>
      <c r="OU902" s="267"/>
      <c r="OV902" s="267"/>
      <c r="OW902" s="267"/>
      <c r="OX902" s="267"/>
      <c r="OY902" s="267"/>
      <c r="OZ902" s="267"/>
      <c r="PA902" s="267"/>
      <c r="PB902" s="267"/>
      <c r="PC902" s="267"/>
      <c r="PD902" s="267"/>
      <c r="PE902" s="267"/>
      <c r="PF902" s="267"/>
      <c r="PG902" s="267"/>
      <c r="PH902" s="267"/>
      <c r="PI902" s="267"/>
      <c r="PJ902" s="267"/>
      <c r="PK902" s="267"/>
      <c r="PL902" s="267"/>
      <c r="PM902" s="267"/>
      <c r="PN902" s="267"/>
      <c r="PO902" s="267"/>
      <c r="PP902" s="267"/>
      <c r="PQ902" s="267"/>
      <c r="PR902" s="267"/>
      <c r="PS902" s="267"/>
      <c r="PT902" s="267"/>
      <c r="PU902" s="267"/>
      <c r="PV902" s="267"/>
      <c r="PW902" s="267"/>
      <c r="PX902" s="267"/>
      <c r="PY902" s="267"/>
      <c r="PZ902" s="267"/>
      <c r="QA902" s="267"/>
      <c r="QB902" s="267"/>
      <c r="QC902" s="267"/>
      <c r="QD902" s="267"/>
      <c r="QE902" s="267"/>
      <c r="QF902" s="267"/>
      <c r="QG902" s="267"/>
      <c r="QH902" s="267"/>
      <c r="QI902" s="267"/>
      <c r="QJ902" s="267"/>
      <c r="QK902" s="267"/>
      <c r="QL902" s="267"/>
      <c r="QM902" s="267"/>
      <c r="QN902" s="267"/>
      <c r="QO902" s="267"/>
      <c r="QP902" s="267"/>
      <c r="QQ902" s="267"/>
      <c r="QR902" s="267"/>
      <c r="QS902" s="267"/>
      <c r="QT902" s="267"/>
      <c r="QU902" s="267"/>
      <c r="QV902" s="267"/>
      <c r="QW902" s="267"/>
      <c r="QX902" s="267"/>
      <c r="QY902" s="267"/>
      <c r="QZ902" s="267"/>
      <c r="RA902" s="267"/>
      <c r="RB902" s="267"/>
      <c r="RC902" s="267"/>
      <c r="RD902" s="267"/>
      <c r="RE902" s="267"/>
      <c r="RF902" s="267"/>
      <c r="RG902" s="267"/>
      <c r="RH902" s="267"/>
      <c r="RI902" s="267"/>
      <c r="RJ902" s="267"/>
      <c r="RK902" s="267"/>
      <c r="RL902" s="267"/>
      <c r="RM902" s="267"/>
      <c r="RN902" s="267"/>
      <c r="RO902" s="267"/>
      <c r="RP902" s="267"/>
      <c r="RQ902" s="267"/>
      <c r="RR902" s="267"/>
      <c r="RS902" s="267"/>
      <c r="RT902" s="267"/>
      <c r="RU902" s="267"/>
      <c r="RV902" s="267"/>
      <c r="RW902" s="267"/>
      <c r="RX902" s="267"/>
      <c r="RY902" s="267"/>
      <c r="RZ902" s="267"/>
      <c r="SA902" s="267"/>
      <c r="SB902" s="267"/>
      <c r="SC902" s="267"/>
      <c r="SD902" s="267"/>
      <c r="SE902" s="267"/>
      <c r="SF902" s="267"/>
      <c r="SG902" s="267"/>
      <c r="SH902" s="267"/>
      <c r="SI902" s="267"/>
      <c r="SJ902" s="267"/>
      <c r="SK902" s="267"/>
      <c r="SL902" s="267"/>
      <c r="SM902" s="267"/>
      <c r="SN902" s="267"/>
      <c r="SO902" s="267"/>
      <c r="SP902" s="267"/>
      <c r="SQ902" s="267"/>
      <c r="SR902" s="267"/>
      <c r="SS902" s="267"/>
      <c r="ST902" s="267"/>
      <c r="SU902" s="267"/>
      <c r="SV902" s="267"/>
      <c r="SW902" s="267"/>
      <c r="SX902" s="267"/>
      <c r="SY902" s="267"/>
      <c r="SZ902" s="267"/>
      <c r="TA902" s="267"/>
      <c r="TB902" s="267"/>
      <c r="TC902" s="267"/>
      <c r="TD902" s="267"/>
      <c r="TE902" s="267"/>
      <c r="TF902" s="267"/>
      <c r="TG902" s="267"/>
      <c r="TH902" s="267"/>
      <c r="TI902" s="267"/>
      <c r="TJ902" s="267"/>
      <c r="TK902" s="267"/>
      <c r="TL902" s="267"/>
      <c r="TM902" s="267"/>
      <c r="TN902" s="267"/>
      <c r="TO902" s="267"/>
      <c r="TP902" s="267"/>
      <c r="TQ902" s="267"/>
      <c r="TR902" s="267"/>
      <c r="TS902" s="267"/>
      <c r="TT902" s="267"/>
      <c r="TU902" s="267"/>
      <c r="TV902" s="267"/>
      <c r="TW902" s="267"/>
      <c r="TX902" s="267"/>
      <c r="TY902" s="267"/>
      <c r="TZ902" s="267"/>
      <c r="UA902" s="267"/>
      <c r="UB902" s="267"/>
      <c r="UC902" s="267"/>
      <c r="UD902" s="267"/>
      <c r="UE902" s="267"/>
      <c r="UF902" s="267"/>
      <c r="UG902" s="267"/>
      <c r="UH902" s="267"/>
      <c r="UI902" s="267"/>
      <c r="UJ902" s="267"/>
      <c r="UK902" s="267"/>
      <c r="UL902" s="267"/>
      <c r="UM902" s="267"/>
      <c r="UN902" s="267"/>
      <c r="UO902" s="267"/>
      <c r="UP902" s="267"/>
      <c r="UQ902" s="267"/>
      <c r="UR902" s="267"/>
      <c r="US902" s="267"/>
      <c r="UT902" s="267"/>
      <c r="UU902" s="267"/>
      <c r="UV902" s="267"/>
      <c r="UW902" s="267"/>
      <c r="UX902" s="267"/>
      <c r="UY902" s="267"/>
      <c r="UZ902" s="267"/>
      <c r="VA902" s="267"/>
      <c r="VB902" s="267"/>
      <c r="VC902" s="267"/>
      <c r="VD902" s="267"/>
      <c r="VE902" s="267"/>
      <c r="VF902" s="267"/>
      <c r="VG902" s="267"/>
      <c r="VH902" s="267"/>
      <c r="VI902" s="267"/>
      <c r="VJ902" s="267"/>
      <c r="VK902" s="267"/>
      <c r="VL902" s="267"/>
      <c r="VM902" s="267"/>
      <c r="VN902" s="267"/>
      <c r="VO902" s="267"/>
      <c r="VP902" s="267"/>
      <c r="VQ902" s="267"/>
      <c r="VR902" s="267"/>
      <c r="VS902" s="267"/>
      <c r="VT902" s="267"/>
      <c r="VU902" s="267"/>
      <c r="VV902" s="267"/>
      <c r="VW902" s="267"/>
      <c r="VX902" s="267"/>
      <c r="VY902" s="267"/>
      <c r="VZ902" s="267"/>
      <c r="WA902" s="267"/>
      <c r="WB902" s="267"/>
      <c r="WC902" s="267"/>
      <c r="WD902" s="267"/>
      <c r="WE902" s="267"/>
      <c r="WF902" s="267"/>
      <c r="WG902" s="267"/>
      <c r="WH902" s="267"/>
      <c r="WI902" s="267"/>
      <c r="WJ902" s="267"/>
      <c r="WK902" s="267"/>
      <c r="WL902" s="267"/>
      <c r="WM902" s="267"/>
      <c r="WN902" s="267"/>
      <c r="WO902" s="267"/>
      <c r="WP902" s="267"/>
      <c r="WQ902" s="267"/>
      <c r="WR902" s="267"/>
      <c r="WS902" s="267"/>
      <c r="WT902" s="267"/>
      <c r="WU902" s="267"/>
      <c r="WV902" s="267"/>
      <c r="WW902" s="267"/>
      <c r="WX902" s="267"/>
      <c r="WY902" s="267"/>
      <c r="WZ902" s="267"/>
      <c r="XA902" s="267"/>
      <c r="XB902" s="267"/>
      <c r="XC902" s="267"/>
      <c r="XD902" s="267"/>
      <c r="XE902" s="267"/>
      <c r="XF902" s="267"/>
      <c r="XG902" s="267"/>
      <c r="XH902" s="267"/>
      <c r="XI902" s="267"/>
      <c r="XJ902" s="267"/>
      <c r="XK902" s="267"/>
      <c r="XL902" s="267"/>
      <c r="XM902" s="267"/>
      <c r="XN902" s="267"/>
      <c r="XO902" s="267"/>
      <c r="XP902" s="267"/>
      <c r="XQ902" s="267"/>
      <c r="XR902" s="267"/>
      <c r="XS902" s="267"/>
      <c r="XT902" s="267"/>
      <c r="XU902" s="267"/>
      <c r="XV902" s="267"/>
      <c r="XW902" s="267"/>
      <c r="XX902" s="267"/>
      <c r="XY902" s="267"/>
      <c r="XZ902" s="267"/>
      <c r="YA902" s="267"/>
      <c r="YB902" s="267"/>
      <c r="YC902" s="267"/>
      <c r="YD902" s="267"/>
      <c r="YE902" s="267"/>
      <c r="YF902" s="267"/>
      <c r="YG902" s="267"/>
      <c r="YH902" s="267"/>
      <c r="YI902" s="267"/>
      <c r="YJ902" s="267"/>
      <c r="YK902" s="267"/>
      <c r="YL902" s="267"/>
      <c r="YM902" s="267"/>
      <c r="YN902" s="267"/>
      <c r="YO902" s="267"/>
      <c r="YP902" s="267"/>
      <c r="YQ902" s="267"/>
      <c r="YR902" s="267"/>
      <c r="YS902" s="267"/>
      <c r="YT902" s="267"/>
      <c r="YU902" s="267"/>
      <c r="YV902" s="267"/>
      <c r="YW902" s="267"/>
      <c r="YX902" s="267"/>
      <c r="YY902" s="267"/>
      <c r="YZ902" s="267"/>
      <c r="ZA902" s="267"/>
      <c r="ZB902" s="267"/>
      <c r="ZC902" s="267"/>
      <c r="ZD902" s="267"/>
      <c r="ZE902" s="267"/>
      <c r="ZF902" s="267"/>
      <c r="ZG902" s="267"/>
      <c r="ZH902" s="267"/>
      <c r="ZI902" s="267"/>
      <c r="ZJ902" s="267"/>
      <c r="ZK902" s="267"/>
      <c r="ZL902" s="267"/>
      <c r="ZM902" s="267"/>
      <c r="ZN902" s="267"/>
      <c r="ZO902" s="267"/>
      <c r="ZP902" s="267"/>
      <c r="ZQ902" s="267"/>
      <c r="ZR902" s="267"/>
      <c r="ZS902" s="267"/>
      <c r="ZT902" s="267"/>
      <c r="ZU902" s="267"/>
      <c r="ZV902" s="267"/>
      <c r="ZW902" s="267"/>
      <c r="ZX902" s="267"/>
      <c r="ZY902" s="267"/>
      <c r="ZZ902" s="267"/>
      <c r="AAA902" s="267"/>
      <c r="AAB902" s="267"/>
      <c r="AAC902" s="267"/>
      <c r="AAD902" s="267"/>
      <c r="AAE902" s="267"/>
      <c r="AAF902" s="267"/>
      <c r="AAG902" s="267"/>
      <c r="AAH902" s="267"/>
      <c r="AAI902" s="267"/>
      <c r="AAJ902" s="267"/>
      <c r="AAK902" s="267"/>
      <c r="AAL902" s="267"/>
      <c r="AAM902" s="267"/>
      <c r="AAN902" s="267"/>
      <c r="AAO902" s="267"/>
      <c r="AAP902" s="267"/>
      <c r="AAQ902" s="267"/>
      <c r="AAR902" s="267"/>
      <c r="AAS902" s="267"/>
      <c r="AAT902" s="267"/>
      <c r="AAU902" s="267"/>
      <c r="AAV902" s="267"/>
      <c r="AAW902" s="267"/>
      <c r="AAX902" s="267"/>
      <c r="AAY902" s="267"/>
      <c r="AAZ902" s="267"/>
      <c r="ABA902" s="267"/>
      <c r="ABB902" s="267"/>
      <c r="ABC902" s="267"/>
      <c r="ABD902" s="267"/>
      <c r="ABE902" s="267"/>
      <c r="ABF902" s="267"/>
      <c r="ABG902" s="267"/>
      <c r="ABH902" s="267"/>
      <c r="ABI902" s="267"/>
      <c r="ABJ902" s="267"/>
      <c r="ABK902" s="267"/>
      <c r="ABL902" s="267"/>
      <c r="ABM902" s="267"/>
      <c r="ABN902" s="267"/>
      <c r="ABO902" s="267"/>
      <c r="ABP902" s="267"/>
      <c r="ABQ902" s="267"/>
      <c r="ABR902" s="267"/>
      <c r="ABS902" s="267"/>
      <c r="ABT902" s="267"/>
      <c r="ABU902" s="267"/>
      <c r="ABV902" s="267"/>
      <c r="ABW902" s="267"/>
      <c r="ABX902" s="267"/>
      <c r="ABY902" s="267"/>
      <c r="ABZ902" s="267"/>
      <c r="ACA902" s="267"/>
      <c r="ACB902" s="267"/>
      <c r="ACC902" s="267"/>
      <c r="ACD902" s="267"/>
      <c r="ACE902" s="267"/>
      <c r="ACF902" s="267"/>
      <c r="ACG902" s="267"/>
      <c r="ACH902" s="267"/>
      <c r="ACI902" s="267"/>
      <c r="ACJ902" s="267"/>
      <c r="ACK902" s="267"/>
      <c r="ACL902" s="267"/>
      <c r="ACM902" s="267"/>
      <c r="ACN902" s="267"/>
      <c r="ACO902" s="267"/>
      <c r="ACP902" s="267"/>
      <c r="ACQ902" s="267"/>
      <c r="ACR902" s="267"/>
      <c r="ACS902" s="267"/>
      <c r="ACT902" s="267"/>
      <c r="ACU902" s="267"/>
      <c r="ACV902" s="267"/>
      <c r="ACW902" s="267"/>
      <c r="ACX902" s="267"/>
      <c r="ACY902" s="267"/>
      <c r="ACZ902" s="267"/>
      <c r="ADA902" s="267"/>
      <c r="ADB902" s="267"/>
      <c r="ADC902" s="267"/>
      <c r="ADD902" s="267"/>
      <c r="ADE902" s="267"/>
      <c r="ADF902" s="267"/>
      <c r="ADG902" s="267"/>
      <c r="ADH902" s="267"/>
      <c r="ADI902" s="267"/>
      <c r="ADJ902" s="267"/>
      <c r="ADK902" s="267"/>
      <c r="ADL902" s="267"/>
      <c r="ADM902" s="267"/>
      <c r="ADN902" s="267"/>
      <c r="ADO902" s="267"/>
      <c r="ADP902" s="267"/>
      <c r="ADQ902" s="267"/>
      <c r="ADR902" s="267"/>
      <c r="ADS902" s="267"/>
      <c r="ADT902" s="267"/>
      <c r="ADU902" s="267"/>
      <c r="ADV902" s="267"/>
      <c r="ADW902" s="267"/>
      <c r="ADX902" s="267"/>
      <c r="ADY902" s="267"/>
      <c r="ADZ902" s="267"/>
      <c r="AEA902" s="267"/>
      <c r="AEB902" s="267"/>
      <c r="AEC902" s="267"/>
      <c r="AED902" s="267"/>
      <c r="AEE902" s="267"/>
      <c r="AEF902" s="267"/>
      <c r="AEG902" s="267"/>
      <c r="AEH902" s="267"/>
      <c r="AEI902" s="267"/>
      <c r="AEJ902" s="267"/>
      <c r="AEK902" s="267"/>
      <c r="AEL902" s="267"/>
      <c r="AEM902" s="267"/>
      <c r="AEN902" s="267"/>
      <c r="AEO902" s="267"/>
      <c r="AEP902" s="267"/>
      <c r="AEQ902" s="267"/>
      <c r="AER902" s="267"/>
      <c r="AES902" s="267"/>
      <c r="AET902" s="267"/>
      <c r="AEU902" s="267"/>
      <c r="AEV902" s="267"/>
      <c r="AEW902" s="267"/>
      <c r="AEX902" s="267"/>
      <c r="AEY902" s="267"/>
      <c r="AEZ902" s="267"/>
      <c r="AFA902" s="267"/>
      <c r="AFB902" s="267"/>
      <c r="AFC902" s="267"/>
      <c r="AFD902" s="267"/>
      <c r="AFE902" s="267"/>
      <c r="AFF902" s="267"/>
      <c r="AFG902" s="267"/>
      <c r="AFH902" s="267"/>
      <c r="AFI902" s="267"/>
      <c r="AFJ902" s="267"/>
      <c r="AFK902" s="267"/>
      <c r="AFL902" s="267"/>
      <c r="AFM902" s="267"/>
      <c r="AFN902" s="267"/>
      <c r="AFO902" s="267"/>
      <c r="AFP902" s="267"/>
      <c r="AFQ902" s="267"/>
      <c r="AFR902" s="267"/>
      <c r="AFS902" s="267"/>
      <c r="AFT902" s="267"/>
      <c r="AFU902" s="267"/>
      <c r="AFV902" s="267"/>
      <c r="AFW902" s="267"/>
      <c r="AFX902" s="267"/>
      <c r="AFY902" s="267"/>
      <c r="AFZ902" s="267"/>
      <c r="AGA902" s="267"/>
      <c r="AGB902" s="267"/>
      <c r="AGC902" s="267"/>
      <c r="AGD902" s="267"/>
      <c r="AGE902" s="267"/>
      <c r="AGF902" s="267"/>
      <c r="AGG902" s="267"/>
      <c r="AGH902" s="267"/>
      <c r="AGI902" s="267"/>
      <c r="AGJ902" s="267"/>
      <c r="AGK902" s="267"/>
      <c r="AGL902" s="267"/>
      <c r="AGM902" s="267"/>
      <c r="AGN902" s="267"/>
      <c r="AGO902" s="267"/>
      <c r="AGP902" s="267"/>
      <c r="AGQ902" s="267"/>
      <c r="AGR902" s="267"/>
      <c r="AGS902" s="267"/>
      <c r="AGT902" s="267"/>
      <c r="AGU902" s="267"/>
      <c r="AGV902" s="267"/>
      <c r="AGW902" s="267"/>
      <c r="AGX902" s="267"/>
      <c r="AGY902" s="267"/>
      <c r="AGZ902" s="267"/>
      <c r="AHA902" s="267"/>
      <c r="AHB902" s="267"/>
      <c r="AHC902" s="267"/>
      <c r="AHD902" s="267"/>
      <c r="AHE902" s="267"/>
      <c r="AHF902" s="267"/>
      <c r="AHG902" s="267"/>
      <c r="AHH902" s="267"/>
      <c r="AHI902" s="267"/>
      <c r="AHJ902" s="267"/>
      <c r="AHK902" s="267"/>
      <c r="AHL902" s="267"/>
      <c r="AHM902" s="267"/>
      <c r="AHN902" s="267"/>
      <c r="AHO902" s="267"/>
      <c r="AHP902" s="267"/>
      <c r="AHQ902" s="267"/>
      <c r="AHR902" s="267"/>
      <c r="AHS902" s="267"/>
      <c r="AHT902" s="267"/>
      <c r="AHU902" s="267"/>
      <c r="AHV902" s="267"/>
      <c r="AHW902" s="267"/>
      <c r="AHX902" s="267"/>
      <c r="AHY902" s="267"/>
      <c r="AHZ902" s="267"/>
      <c r="AIA902" s="267"/>
      <c r="AIB902" s="267"/>
      <c r="AIC902" s="267"/>
      <c r="AID902" s="267"/>
      <c r="AIE902" s="267"/>
      <c r="AIF902" s="267"/>
      <c r="AIG902" s="267"/>
      <c r="AIH902" s="267"/>
      <c r="AII902" s="267"/>
      <c r="AIJ902" s="267"/>
      <c r="AIK902" s="267"/>
      <c r="AIL902" s="267"/>
      <c r="AIM902" s="267"/>
      <c r="AIN902" s="267"/>
      <c r="AIO902" s="267"/>
      <c r="AIP902" s="267"/>
      <c r="AIQ902" s="267"/>
      <c r="AIR902" s="267"/>
      <c r="AIS902" s="267"/>
      <c r="AIT902" s="267"/>
      <c r="AIU902" s="267"/>
      <c r="AIV902" s="267"/>
      <c r="AIW902" s="267"/>
      <c r="AIX902" s="267"/>
      <c r="AIY902" s="267"/>
      <c r="AIZ902" s="267"/>
      <c r="AJA902" s="267"/>
      <c r="AJB902" s="267"/>
      <c r="AJC902" s="267"/>
      <c r="AJD902" s="267"/>
      <c r="AJE902" s="267"/>
      <c r="AJF902" s="267"/>
      <c r="AJG902" s="267"/>
      <c r="AJH902" s="267"/>
      <c r="AJI902" s="267"/>
      <c r="AJJ902" s="267"/>
      <c r="AJK902" s="267"/>
      <c r="AJL902" s="267"/>
      <c r="AJM902" s="267"/>
      <c r="AJN902" s="267"/>
      <c r="AJO902" s="267"/>
      <c r="AJP902" s="267"/>
      <c r="AJQ902" s="267"/>
      <c r="AJR902" s="267"/>
      <c r="AJS902" s="267"/>
      <c r="AJT902" s="267"/>
      <c r="AJU902" s="267"/>
      <c r="AJV902" s="267"/>
      <c r="AJW902" s="267"/>
      <c r="AJX902" s="267"/>
      <c r="AJY902" s="267"/>
      <c r="AJZ902" s="267"/>
      <c r="AKA902" s="267"/>
      <c r="AKB902" s="267"/>
      <c r="AKC902" s="267"/>
      <c r="AKD902" s="267"/>
      <c r="AKE902" s="267"/>
      <c r="AKF902" s="267"/>
      <c r="AKG902" s="267"/>
      <c r="AKH902" s="267"/>
      <c r="AKI902" s="267"/>
      <c r="AKJ902" s="267"/>
      <c r="AKK902" s="267"/>
      <c r="AKL902" s="267"/>
      <c r="AKM902" s="267"/>
      <c r="AKN902" s="267"/>
      <c r="AKO902" s="267"/>
      <c r="AKP902" s="267"/>
      <c r="AKQ902" s="267"/>
      <c r="AKR902" s="267"/>
      <c r="AKS902" s="267"/>
      <c r="AKT902" s="267"/>
      <c r="AKU902" s="267"/>
      <c r="AKV902" s="267"/>
      <c r="AKW902" s="267"/>
      <c r="AKX902" s="267"/>
      <c r="AKY902" s="267"/>
      <c r="AKZ902" s="267"/>
      <c r="ALA902" s="267"/>
      <c r="ALB902" s="267"/>
      <c r="ALC902" s="267"/>
      <c r="ALD902" s="267"/>
      <c r="ALE902" s="267"/>
      <c r="ALF902" s="267"/>
      <c r="ALG902" s="267"/>
      <c r="ALH902" s="267"/>
      <c r="ALI902" s="267"/>
      <c r="ALJ902" s="267"/>
      <c r="ALK902" s="267"/>
      <c r="ALL902" s="267"/>
      <c r="ALM902" s="267"/>
      <c r="ALN902" s="267"/>
      <c r="ALO902" s="267"/>
      <c r="ALP902" s="267"/>
      <c r="ALQ902" s="267"/>
      <c r="ALR902" s="267"/>
      <c r="ALS902" s="267"/>
      <c r="ALT902" s="267"/>
      <c r="ALU902" s="267"/>
      <c r="ALV902" s="267"/>
      <c r="ALW902" s="267"/>
      <c r="ALX902" s="267"/>
      <c r="ALY902" s="267"/>
      <c r="ALZ902" s="267"/>
      <c r="AMA902" s="267"/>
      <c r="AMB902" s="267"/>
      <c r="AMC902" s="267"/>
      <c r="AMD902" s="267"/>
      <c r="AME902" s="267"/>
      <c r="AMF902" s="267"/>
      <c r="AMG902" s="267"/>
      <c r="AMH902" s="267"/>
      <c r="AMI902" s="267"/>
      <c r="AMJ902" s="267"/>
      <c r="AMK902" s="267"/>
      <c r="AML902" s="267"/>
      <c r="AMM902" s="267"/>
      <c r="AMN902" s="267"/>
      <c r="AMO902" s="267"/>
    </row>
    <row r="903" spans="1:1029" s="88" customFormat="1" x14ac:dyDescent="0.35">
      <c r="A903" s="21">
        <v>10141103</v>
      </c>
      <c r="B903" s="115" t="s">
        <v>14786</v>
      </c>
      <c r="C903" s="259" t="s">
        <v>710</v>
      </c>
      <c r="D903" s="21" t="s">
        <v>17227</v>
      </c>
      <c r="E903" s="114" t="str">
        <f t="shared" si="167"/>
        <v>TRANSFORMADOR MARCA:Power Tech  PTS87</v>
      </c>
      <c r="F903" s="21"/>
      <c r="G903" s="21"/>
      <c r="H903" s="21" t="s">
        <v>14848</v>
      </c>
      <c r="I903" s="21" t="s">
        <v>17226</v>
      </c>
      <c r="J903" s="21"/>
      <c r="K903" s="21" t="s">
        <v>17225</v>
      </c>
      <c r="L903" s="21" t="s">
        <v>17224</v>
      </c>
      <c r="M903" s="21">
        <v>500</v>
      </c>
      <c r="N903" s="21">
        <v>33</v>
      </c>
      <c r="O903" s="21" t="s">
        <v>362</v>
      </c>
      <c r="P903" s="21">
        <v>3</v>
      </c>
      <c r="Q903" s="124">
        <v>2001</v>
      </c>
      <c r="R903" s="124" t="s">
        <v>14844</v>
      </c>
      <c r="S903" s="124" t="s">
        <v>17223</v>
      </c>
      <c r="T903" s="116">
        <v>1200</v>
      </c>
      <c r="U903" s="111">
        <v>45</v>
      </c>
      <c r="V903" s="113">
        <f t="shared" si="168"/>
        <v>794.66666666666674</v>
      </c>
      <c r="W903" s="113">
        <f t="shared" si="169"/>
        <v>405.33333333333326</v>
      </c>
      <c r="X903" s="112">
        <f t="shared" si="170"/>
        <v>405333.33333333326</v>
      </c>
      <c r="Y903" s="111"/>
      <c r="Z903" s="110">
        <f t="shared" si="166"/>
        <v>29</v>
      </c>
      <c r="AA903" s="109">
        <f t="shared" si="171"/>
        <v>60</v>
      </c>
      <c r="AB903" s="109">
        <f t="shared" si="172"/>
        <v>60000</v>
      </c>
      <c r="AC903" s="108">
        <f t="shared" si="173"/>
        <v>1140</v>
      </c>
      <c r="AD903" s="107">
        <f t="shared" si="174"/>
        <v>2.2222222222222223E-2</v>
      </c>
      <c r="AE903" s="106">
        <f t="shared" si="175"/>
        <v>25.333333333333336</v>
      </c>
      <c r="AF903" s="105">
        <f t="shared" si="176"/>
        <v>430.66666666666657</v>
      </c>
      <c r="AG903" s="105">
        <f t="shared" si="177"/>
        <v>769.33333333333337</v>
      </c>
    </row>
    <row r="904" spans="1:1029" s="88" customFormat="1" x14ac:dyDescent="0.35">
      <c r="A904" s="21">
        <v>10141103</v>
      </c>
      <c r="B904" s="115" t="s">
        <v>14786</v>
      </c>
      <c r="C904" s="259" t="s">
        <v>710</v>
      </c>
      <c r="D904" s="21" t="s">
        <v>1805</v>
      </c>
      <c r="E904" s="114" t="str">
        <f t="shared" si="167"/>
        <v>TRANSFORMADOR MARCA:ASTOR ANGOCHE PTS 25</v>
      </c>
      <c r="F904" s="21"/>
      <c r="G904" s="21" t="s">
        <v>709</v>
      </c>
      <c r="H904" s="21" t="s">
        <v>709</v>
      </c>
      <c r="I904" s="21" t="s">
        <v>17222</v>
      </c>
      <c r="J904" s="21"/>
      <c r="K904" s="57" t="s">
        <v>17221</v>
      </c>
      <c r="L904" s="57" t="s">
        <v>17220</v>
      </c>
      <c r="M904" s="21">
        <v>200</v>
      </c>
      <c r="N904" s="21" t="s">
        <v>19</v>
      </c>
      <c r="O904" s="21" t="s">
        <v>362</v>
      </c>
      <c r="P904" s="57">
        <v>3</v>
      </c>
      <c r="Q904" s="21">
        <v>2001</v>
      </c>
      <c r="R904" s="21" t="s">
        <v>499</v>
      </c>
      <c r="S904" s="21" t="s">
        <v>17219</v>
      </c>
      <c r="T904" s="116">
        <v>991</v>
      </c>
      <c r="U904" s="111">
        <v>45</v>
      </c>
      <c r="V904" s="113">
        <f t="shared" si="168"/>
        <v>656.26222222222225</v>
      </c>
      <c r="W904" s="113">
        <f t="shared" si="169"/>
        <v>334.73777777777775</v>
      </c>
      <c r="X904" s="112">
        <f t="shared" si="170"/>
        <v>334737.77777777775</v>
      </c>
      <c r="Y904" s="111"/>
      <c r="Z904" s="110">
        <f t="shared" si="166"/>
        <v>29</v>
      </c>
      <c r="AA904" s="109">
        <f t="shared" si="171"/>
        <v>49.550000000000004</v>
      </c>
      <c r="AB904" s="109">
        <f t="shared" si="172"/>
        <v>49550.000000000007</v>
      </c>
      <c r="AC904" s="108">
        <f t="shared" si="173"/>
        <v>941.45</v>
      </c>
      <c r="AD904" s="107">
        <f t="shared" si="174"/>
        <v>2.2222222222222223E-2</v>
      </c>
      <c r="AE904" s="106">
        <f t="shared" si="175"/>
        <v>20.921111111111113</v>
      </c>
      <c r="AF904" s="105">
        <f t="shared" si="176"/>
        <v>355.65888888888884</v>
      </c>
      <c r="AG904" s="105">
        <f t="shared" si="177"/>
        <v>635.3411111111111</v>
      </c>
    </row>
    <row r="905" spans="1:1029" s="88" customFormat="1" x14ac:dyDescent="0.35">
      <c r="A905" s="21">
        <v>10141103</v>
      </c>
      <c r="B905" s="115" t="s">
        <v>14786</v>
      </c>
      <c r="C905" s="259" t="s">
        <v>710</v>
      </c>
      <c r="D905" s="21" t="s">
        <v>9228</v>
      </c>
      <c r="E905" s="114" t="str">
        <f t="shared" si="167"/>
        <v>TRANSFORMADOR MARCA:POWERTECH ANGOCHE PTS 7</v>
      </c>
      <c r="F905" s="21"/>
      <c r="G905" s="21" t="s">
        <v>709</v>
      </c>
      <c r="H905" s="21" t="s">
        <v>14839</v>
      </c>
      <c r="I905" s="21" t="s">
        <v>11150</v>
      </c>
      <c r="J905" s="21"/>
      <c r="K905" s="124" t="s">
        <v>17218</v>
      </c>
      <c r="L905" s="124" t="s">
        <v>17217</v>
      </c>
      <c r="M905" s="21">
        <v>100</v>
      </c>
      <c r="N905" s="21" t="s">
        <v>376</v>
      </c>
      <c r="O905" s="21" t="s">
        <v>362</v>
      </c>
      <c r="P905" s="21">
        <v>3</v>
      </c>
      <c r="Q905" s="21">
        <v>2001</v>
      </c>
      <c r="R905" s="21" t="s">
        <v>295</v>
      </c>
      <c r="S905" s="21" t="s">
        <v>17216</v>
      </c>
      <c r="T905" s="116">
        <v>763</v>
      </c>
      <c r="U905" s="111">
        <v>45</v>
      </c>
      <c r="V905" s="113">
        <f t="shared" si="168"/>
        <v>505.27555555555557</v>
      </c>
      <c r="W905" s="113">
        <f t="shared" si="169"/>
        <v>257.72444444444443</v>
      </c>
      <c r="X905" s="112">
        <f t="shared" si="170"/>
        <v>257724.44444444444</v>
      </c>
      <c r="Y905" s="111"/>
      <c r="Z905" s="110">
        <f t="shared" si="166"/>
        <v>29</v>
      </c>
      <c r="AA905" s="109">
        <f t="shared" si="171"/>
        <v>38.15</v>
      </c>
      <c r="AB905" s="109">
        <f t="shared" si="172"/>
        <v>38150</v>
      </c>
      <c r="AC905" s="108">
        <f t="shared" si="173"/>
        <v>724.85</v>
      </c>
      <c r="AD905" s="107">
        <f t="shared" si="174"/>
        <v>2.2222222222222223E-2</v>
      </c>
      <c r="AE905" s="106">
        <f t="shared" si="175"/>
        <v>16.10777777777778</v>
      </c>
      <c r="AF905" s="105">
        <f t="shared" si="176"/>
        <v>273.83222222222219</v>
      </c>
      <c r="AG905" s="105">
        <f t="shared" si="177"/>
        <v>489.16777777777781</v>
      </c>
    </row>
    <row r="906" spans="1:1029" s="88" customFormat="1" x14ac:dyDescent="0.35">
      <c r="A906" s="21">
        <v>10141103</v>
      </c>
      <c r="B906" s="115" t="s">
        <v>14786</v>
      </c>
      <c r="C906" s="259" t="s">
        <v>710</v>
      </c>
      <c r="D906" s="21" t="s">
        <v>8806</v>
      </c>
      <c r="E906" s="114" t="str">
        <f t="shared" si="167"/>
        <v>TRANSFORMADOR MARCA:TUSCO-TRAFO ANGOCHE PTS 4</v>
      </c>
      <c r="F906" s="21"/>
      <c r="G906" s="21" t="s">
        <v>709</v>
      </c>
      <c r="H906" s="21" t="s">
        <v>11296</v>
      </c>
      <c r="I906" s="21" t="s">
        <v>17215</v>
      </c>
      <c r="J906" s="21"/>
      <c r="K906" s="21" t="s">
        <v>17214</v>
      </c>
      <c r="L906" s="21" t="s">
        <v>17213</v>
      </c>
      <c r="M906" s="21">
        <v>100</v>
      </c>
      <c r="N906" s="21" t="s">
        <v>19</v>
      </c>
      <c r="O906" s="21" t="s">
        <v>362</v>
      </c>
      <c r="P906" s="57">
        <v>3</v>
      </c>
      <c r="Q906" s="21">
        <v>2001</v>
      </c>
      <c r="R906" s="21" t="s">
        <v>11940</v>
      </c>
      <c r="S906" s="21" t="s">
        <v>10027</v>
      </c>
      <c r="T906" s="116">
        <v>763</v>
      </c>
      <c r="U906" s="111">
        <v>45</v>
      </c>
      <c r="V906" s="113">
        <f t="shared" si="168"/>
        <v>505.27555555555557</v>
      </c>
      <c r="W906" s="113">
        <f t="shared" si="169"/>
        <v>257.72444444444443</v>
      </c>
      <c r="X906" s="112">
        <f t="shared" si="170"/>
        <v>257724.44444444444</v>
      </c>
      <c r="Y906" s="111"/>
      <c r="Z906" s="110">
        <f t="shared" si="166"/>
        <v>29</v>
      </c>
      <c r="AA906" s="109">
        <f t="shared" si="171"/>
        <v>38.15</v>
      </c>
      <c r="AB906" s="109">
        <f t="shared" si="172"/>
        <v>38150</v>
      </c>
      <c r="AC906" s="108">
        <f t="shared" si="173"/>
        <v>724.85</v>
      </c>
      <c r="AD906" s="107">
        <f t="shared" si="174"/>
        <v>2.2222222222222223E-2</v>
      </c>
      <c r="AE906" s="106">
        <f t="shared" si="175"/>
        <v>16.10777777777778</v>
      </c>
      <c r="AF906" s="105">
        <f t="shared" si="176"/>
        <v>273.83222222222219</v>
      </c>
      <c r="AG906" s="105">
        <f t="shared" si="177"/>
        <v>489.16777777777781</v>
      </c>
    </row>
    <row r="907" spans="1:1029" s="88" customFormat="1" x14ac:dyDescent="0.35">
      <c r="A907" s="21">
        <v>10141103</v>
      </c>
      <c r="B907" s="115" t="s">
        <v>14786</v>
      </c>
      <c r="C907" s="259" t="s">
        <v>710</v>
      </c>
      <c r="D907" s="21" t="s">
        <v>8874</v>
      </c>
      <c r="E907" s="114" t="str">
        <f t="shared" si="167"/>
        <v>TRANSFORMADOR MARCA:Marca Chinesa ANGOCHE PTS 9</v>
      </c>
      <c r="F907" s="21"/>
      <c r="G907" s="21" t="s">
        <v>709</v>
      </c>
      <c r="H907" s="21" t="s">
        <v>11296</v>
      </c>
      <c r="I907" s="21" t="s">
        <v>17212</v>
      </c>
      <c r="J907" s="21"/>
      <c r="K907" s="21" t="s">
        <v>17211</v>
      </c>
      <c r="L907" s="21" t="s">
        <v>17210</v>
      </c>
      <c r="M907" s="21">
        <v>50</v>
      </c>
      <c r="N907" s="21" t="s">
        <v>19</v>
      </c>
      <c r="O907" s="21" t="s">
        <v>362</v>
      </c>
      <c r="P907" s="57">
        <v>3</v>
      </c>
      <c r="Q907" s="21">
        <v>2001</v>
      </c>
      <c r="R907" s="21" t="s">
        <v>12203</v>
      </c>
      <c r="S907" s="21">
        <v>20090764</v>
      </c>
      <c r="T907" s="116">
        <v>643</v>
      </c>
      <c r="U907" s="111">
        <v>45</v>
      </c>
      <c r="V907" s="113">
        <f t="shared" si="168"/>
        <v>425.80888888888893</v>
      </c>
      <c r="W907" s="113">
        <f t="shared" si="169"/>
        <v>217.19111111111107</v>
      </c>
      <c r="X907" s="112">
        <f t="shared" si="170"/>
        <v>217191.11111111107</v>
      </c>
      <c r="Y907" s="111"/>
      <c r="Z907" s="110">
        <f t="shared" si="166"/>
        <v>29</v>
      </c>
      <c r="AA907" s="109">
        <f t="shared" si="171"/>
        <v>32.15</v>
      </c>
      <c r="AB907" s="109">
        <f t="shared" si="172"/>
        <v>32150</v>
      </c>
      <c r="AC907" s="108">
        <f t="shared" si="173"/>
        <v>610.85</v>
      </c>
      <c r="AD907" s="107">
        <f t="shared" si="174"/>
        <v>2.2222222222222223E-2</v>
      </c>
      <c r="AE907" s="106">
        <f t="shared" si="175"/>
        <v>13.574444444444445</v>
      </c>
      <c r="AF907" s="105">
        <f t="shared" si="176"/>
        <v>230.76555555555552</v>
      </c>
      <c r="AG907" s="105">
        <f t="shared" si="177"/>
        <v>412.23444444444448</v>
      </c>
    </row>
    <row r="908" spans="1:1029" s="88" customFormat="1" x14ac:dyDescent="0.35">
      <c r="A908" s="21">
        <v>10141103</v>
      </c>
      <c r="B908" s="115" t="s">
        <v>14786</v>
      </c>
      <c r="C908" s="259" t="s">
        <v>710</v>
      </c>
      <c r="D908" s="161">
        <v>32</v>
      </c>
      <c r="E908" s="114" t="str">
        <f t="shared" si="167"/>
        <v>TRANSFORMADOR MARCA:ALSTON NACALA 32</v>
      </c>
      <c r="F908" s="21"/>
      <c r="G908" s="21" t="s">
        <v>195</v>
      </c>
      <c r="H908" s="124" t="s">
        <v>3284</v>
      </c>
      <c r="I908" s="161" t="s">
        <v>17209</v>
      </c>
      <c r="J908" s="21"/>
      <c r="K908" s="161" t="s">
        <v>17208</v>
      </c>
      <c r="L908" s="161" t="s">
        <v>17207</v>
      </c>
      <c r="M908" s="124">
        <v>315</v>
      </c>
      <c r="N908" s="179" t="s">
        <v>619</v>
      </c>
      <c r="O908" s="21" t="s">
        <v>362</v>
      </c>
      <c r="P908" s="21">
        <v>3</v>
      </c>
      <c r="Q908" s="124">
        <v>2001</v>
      </c>
      <c r="R908" s="121" t="s">
        <v>16941</v>
      </c>
      <c r="S908" s="121" t="s">
        <v>17206</v>
      </c>
      <c r="T908" s="116">
        <v>840</v>
      </c>
      <c r="U908" s="111">
        <v>45</v>
      </c>
      <c r="V908" s="113">
        <f t="shared" si="168"/>
        <v>556.26666666666665</v>
      </c>
      <c r="W908" s="113">
        <f t="shared" si="169"/>
        <v>283.73333333333335</v>
      </c>
      <c r="X908" s="112">
        <f t="shared" si="170"/>
        <v>283733.33333333337</v>
      </c>
      <c r="Y908" s="111"/>
      <c r="Z908" s="110">
        <f t="shared" si="166"/>
        <v>29</v>
      </c>
      <c r="AA908" s="109">
        <f t="shared" si="171"/>
        <v>42</v>
      </c>
      <c r="AB908" s="109">
        <f t="shared" si="172"/>
        <v>42000</v>
      </c>
      <c r="AC908" s="108">
        <f t="shared" si="173"/>
        <v>798</v>
      </c>
      <c r="AD908" s="107">
        <f t="shared" si="174"/>
        <v>2.2222222222222223E-2</v>
      </c>
      <c r="AE908" s="106">
        <f t="shared" si="175"/>
        <v>17.733333333333334</v>
      </c>
      <c r="AF908" s="105">
        <f t="shared" si="176"/>
        <v>301.4666666666667</v>
      </c>
      <c r="AG908" s="105">
        <f t="shared" si="177"/>
        <v>538.5333333333333</v>
      </c>
    </row>
    <row r="909" spans="1:1029" s="88" customFormat="1" x14ac:dyDescent="0.35">
      <c r="A909" s="21">
        <v>10141103</v>
      </c>
      <c r="B909" s="115" t="s">
        <v>14786</v>
      </c>
      <c r="C909" s="259" t="s">
        <v>710</v>
      </c>
      <c r="D909" s="161">
        <f>D908+1</f>
        <v>33</v>
      </c>
      <c r="E909" s="114" t="str">
        <f t="shared" si="167"/>
        <v>TRANSFORMADOR MARCA:EFACEC MONAPO 33</v>
      </c>
      <c r="F909" s="21"/>
      <c r="G909" s="21" t="s">
        <v>189</v>
      </c>
      <c r="H909" s="21" t="s">
        <v>1768</v>
      </c>
      <c r="I909" s="124" t="s">
        <v>17205</v>
      </c>
      <c r="J909" s="21"/>
      <c r="K909" s="161" t="s">
        <v>17204</v>
      </c>
      <c r="L909" s="21" t="s">
        <v>17203</v>
      </c>
      <c r="M909" s="266">
        <v>250</v>
      </c>
      <c r="N909" s="179" t="s">
        <v>619</v>
      </c>
      <c r="O909" s="21" t="s">
        <v>362</v>
      </c>
      <c r="P909" s="21">
        <v>3</v>
      </c>
      <c r="Q909" s="124">
        <v>2001</v>
      </c>
      <c r="R909" s="124" t="s">
        <v>27</v>
      </c>
      <c r="S909" s="121" t="s">
        <v>13236</v>
      </c>
      <c r="T909" s="116">
        <v>840</v>
      </c>
      <c r="U909" s="111">
        <v>45</v>
      </c>
      <c r="V909" s="113">
        <f t="shared" si="168"/>
        <v>556.26666666666665</v>
      </c>
      <c r="W909" s="113">
        <f t="shared" si="169"/>
        <v>283.73333333333335</v>
      </c>
      <c r="X909" s="112">
        <f t="shared" si="170"/>
        <v>283733.33333333337</v>
      </c>
      <c r="Y909" s="111"/>
      <c r="Z909" s="110">
        <f t="shared" si="166"/>
        <v>29</v>
      </c>
      <c r="AA909" s="109">
        <f t="shared" si="171"/>
        <v>42</v>
      </c>
      <c r="AB909" s="109">
        <f t="shared" si="172"/>
        <v>42000</v>
      </c>
      <c r="AC909" s="108">
        <f t="shared" si="173"/>
        <v>798</v>
      </c>
      <c r="AD909" s="107">
        <f t="shared" si="174"/>
        <v>2.2222222222222223E-2</v>
      </c>
      <c r="AE909" s="106">
        <f t="shared" si="175"/>
        <v>17.733333333333334</v>
      </c>
      <c r="AF909" s="105">
        <f t="shared" si="176"/>
        <v>301.4666666666667</v>
      </c>
      <c r="AG909" s="105">
        <f t="shared" si="177"/>
        <v>538.5333333333333</v>
      </c>
    </row>
    <row r="910" spans="1:1029" s="88" customFormat="1" x14ac:dyDescent="0.35">
      <c r="A910" s="21">
        <v>10141103</v>
      </c>
      <c r="B910" s="115" t="s">
        <v>14786</v>
      </c>
      <c r="C910" s="259" t="s">
        <v>710</v>
      </c>
      <c r="D910" s="161">
        <f>D909+1</f>
        <v>34</v>
      </c>
      <c r="E910" s="114" t="str">
        <f t="shared" si="167"/>
        <v>TRANSFORMADOR MARCA:DPM MONAPO 34</v>
      </c>
      <c r="F910" s="21"/>
      <c r="G910" s="21" t="s">
        <v>189</v>
      </c>
      <c r="H910" s="21" t="s">
        <v>1768</v>
      </c>
      <c r="I910" s="124" t="s">
        <v>17202</v>
      </c>
      <c r="J910" s="21"/>
      <c r="K910" s="161" t="s">
        <v>17201</v>
      </c>
      <c r="L910" s="21" t="s">
        <v>17200</v>
      </c>
      <c r="M910" s="266">
        <v>315</v>
      </c>
      <c r="N910" s="179" t="s">
        <v>619</v>
      </c>
      <c r="O910" s="21" t="s">
        <v>362</v>
      </c>
      <c r="P910" s="21">
        <v>3</v>
      </c>
      <c r="Q910" s="124">
        <v>2001</v>
      </c>
      <c r="R910" s="124" t="s">
        <v>587</v>
      </c>
      <c r="S910" s="124">
        <v>30644002</v>
      </c>
      <c r="T910" s="116">
        <v>840</v>
      </c>
      <c r="U910" s="111">
        <v>45</v>
      </c>
      <c r="V910" s="113">
        <f t="shared" si="168"/>
        <v>556.26666666666665</v>
      </c>
      <c r="W910" s="113">
        <f t="shared" si="169"/>
        <v>283.73333333333335</v>
      </c>
      <c r="X910" s="112">
        <f t="shared" si="170"/>
        <v>283733.33333333337</v>
      </c>
      <c r="Y910" s="111"/>
      <c r="Z910" s="110">
        <f t="shared" si="166"/>
        <v>29</v>
      </c>
      <c r="AA910" s="109">
        <f t="shared" si="171"/>
        <v>42</v>
      </c>
      <c r="AB910" s="109">
        <f t="shared" si="172"/>
        <v>42000</v>
      </c>
      <c r="AC910" s="108">
        <f t="shared" si="173"/>
        <v>798</v>
      </c>
      <c r="AD910" s="107">
        <f t="shared" si="174"/>
        <v>2.2222222222222223E-2</v>
      </c>
      <c r="AE910" s="106">
        <f t="shared" si="175"/>
        <v>17.733333333333334</v>
      </c>
      <c r="AF910" s="105">
        <f t="shared" si="176"/>
        <v>301.4666666666667</v>
      </c>
      <c r="AG910" s="105">
        <f t="shared" si="177"/>
        <v>538.5333333333333</v>
      </c>
    </row>
    <row r="911" spans="1:1029" s="88" customFormat="1" x14ac:dyDescent="0.35">
      <c r="A911" s="21">
        <v>10141103</v>
      </c>
      <c r="B911" s="176" t="s">
        <v>14786</v>
      </c>
      <c r="C911" s="259" t="s">
        <v>710</v>
      </c>
      <c r="D911" s="61"/>
      <c r="E911" s="114" t="str">
        <f t="shared" si="167"/>
        <v xml:space="preserve">TRANSFORMADOR MARCA:POWERTECH PTS 1002 </v>
      </c>
      <c r="F911" s="61"/>
      <c r="G911" s="61" t="s">
        <v>16875</v>
      </c>
      <c r="H911" s="61" t="s">
        <v>134</v>
      </c>
      <c r="I911" s="61"/>
      <c r="J911" s="61"/>
      <c r="K911" s="61" t="s">
        <v>17199</v>
      </c>
      <c r="L911" s="61" t="s">
        <v>17198</v>
      </c>
      <c r="M911" s="21">
        <v>315</v>
      </c>
      <c r="N911" s="61">
        <v>11</v>
      </c>
      <c r="O911" s="61" t="s">
        <v>510</v>
      </c>
      <c r="P911" s="121">
        <v>3</v>
      </c>
      <c r="Q911" s="61">
        <v>2001</v>
      </c>
      <c r="R911" s="61" t="s">
        <v>295</v>
      </c>
      <c r="S911" s="61">
        <v>20793502</v>
      </c>
      <c r="T911" s="116">
        <v>840</v>
      </c>
      <c r="U911" s="111">
        <v>45</v>
      </c>
      <c r="V911" s="113">
        <f t="shared" si="168"/>
        <v>556.26666666666665</v>
      </c>
      <c r="W911" s="113">
        <f t="shared" si="169"/>
        <v>283.73333333333335</v>
      </c>
      <c r="X911" s="112">
        <f t="shared" si="170"/>
        <v>283733.33333333337</v>
      </c>
      <c r="Y911" s="111"/>
      <c r="Z911" s="110">
        <f t="shared" si="166"/>
        <v>29</v>
      </c>
      <c r="AA911" s="109">
        <f t="shared" si="171"/>
        <v>42</v>
      </c>
      <c r="AB911" s="109">
        <f t="shared" si="172"/>
        <v>42000</v>
      </c>
      <c r="AC911" s="108">
        <f t="shared" si="173"/>
        <v>798</v>
      </c>
      <c r="AD911" s="107">
        <f t="shared" si="174"/>
        <v>2.2222222222222223E-2</v>
      </c>
      <c r="AE911" s="106">
        <f t="shared" si="175"/>
        <v>17.733333333333334</v>
      </c>
      <c r="AF911" s="105">
        <f t="shared" si="176"/>
        <v>301.4666666666667</v>
      </c>
      <c r="AG911" s="105">
        <f t="shared" si="177"/>
        <v>538.5333333333333</v>
      </c>
    </row>
    <row r="912" spans="1:1029" s="88" customFormat="1" x14ac:dyDescent="0.35">
      <c r="A912" s="21">
        <v>10141103</v>
      </c>
      <c r="B912" s="115" t="s">
        <v>14786</v>
      </c>
      <c r="C912" s="259" t="s">
        <v>710</v>
      </c>
      <c r="D912" s="21" t="s">
        <v>504</v>
      </c>
      <c r="E912" s="114" t="str">
        <f t="shared" si="167"/>
        <v>TRANSFORMADOR MARCA:Pauwels MATOLA RIO AUX</v>
      </c>
      <c r="F912" s="21"/>
      <c r="G912" s="21" t="s">
        <v>17197</v>
      </c>
      <c r="H912" s="21" t="s">
        <v>17197</v>
      </c>
      <c r="I912" s="21"/>
      <c r="J912" s="21" t="s">
        <v>503</v>
      </c>
      <c r="K912" s="119"/>
      <c r="L912" s="119"/>
      <c r="M912" s="21">
        <v>250</v>
      </c>
      <c r="N912" s="21">
        <v>33</v>
      </c>
      <c r="O912" s="21">
        <v>0.4</v>
      </c>
      <c r="P912" s="124">
        <v>3</v>
      </c>
      <c r="Q912" s="21">
        <v>2001</v>
      </c>
      <c r="R912" s="21" t="s">
        <v>314</v>
      </c>
      <c r="S912" s="21">
        <v>110806</v>
      </c>
      <c r="T912" s="126">
        <v>991</v>
      </c>
      <c r="U912" s="111">
        <v>45</v>
      </c>
      <c r="V912" s="113">
        <f t="shared" si="168"/>
        <v>656.26222222222225</v>
      </c>
      <c r="W912" s="113">
        <f t="shared" si="169"/>
        <v>334.73777777777775</v>
      </c>
      <c r="X912" s="112">
        <f t="shared" si="170"/>
        <v>334737.77777777775</v>
      </c>
      <c r="Y912" s="21"/>
      <c r="Z912" s="110">
        <f t="shared" si="166"/>
        <v>29</v>
      </c>
      <c r="AA912" s="109">
        <f t="shared" si="171"/>
        <v>49.550000000000004</v>
      </c>
      <c r="AB912" s="109">
        <f t="shared" si="172"/>
        <v>49550.000000000007</v>
      </c>
      <c r="AC912" s="108">
        <f t="shared" si="173"/>
        <v>941.45</v>
      </c>
      <c r="AD912" s="107">
        <f t="shared" si="174"/>
        <v>2.2222222222222223E-2</v>
      </c>
      <c r="AE912" s="106">
        <f t="shared" si="175"/>
        <v>20.921111111111113</v>
      </c>
      <c r="AF912" s="105">
        <f t="shared" si="176"/>
        <v>355.65888888888884</v>
      </c>
      <c r="AG912" s="105">
        <f t="shared" si="177"/>
        <v>635.3411111111111</v>
      </c>
    </row>
    <row r="913" spans="1:33" s="88" customFormat="1" x14ac:dyDescent="0.35">
      <c r="A913" s="21">
        <v>10141103</v>
      </c>
      <c r="B913" s="115" t="s">
        <v>1665</v>
      </c>
      <c r="C913" s="272" t="s">
        <v>710</v>
      </c>
      <c r="D913" s="21"/>
      <c r="E913" s="114" t="str">
        <f t="shared" si="167"/>
        <v xml:space="preserve">TRANSFORMADOR MARCA:ABB SE-MANJE </v>
      </c>
      <c r="F913" s="21" t="s">
        <v>424</v>
      </c>
      <c r="G913" s="21" t="s">
        <v>3139</v>
      </c>
      <c r="H913" s="21" t="s">
        <v>3166</v>
      </c>
      <c r="I913" s="21" t="s">
        <v>13831</v>
      </c>
      <c r="J913" s="21"/>
      <c r="K913" s="21" t="s">
        <v>13830</v>
      </c>
      <c r="L913" s="21" t="s">
        <v>13829</v>
      </c>
      <c r="M913" s="21">
        <v>200</v>
      </c>
      <c r="N913" s="21">
        <v>33</v>
      </c>
      <c r="O913" s="21">
        <v>0.4</v>
      </c>
      <c r="P913" s="21">
        <v>3</v>
      </c>
      <c r="Q913" s="21">
        <v>2001</v>
      </c>
      <c r="R913" s="21" t="s">
        <v>15</v>
      </c>
      <c r="S913" s="21" t="s">
        <v>13828</v>
      </c>
      <c r="T913" s="116">
        <v>991</v>
      </c>
      <c r="U913" s="111">
        <v>45</v>
      </c>
      <c r="V913" s="113">
        <f t="shared" si="168"/>
        <v>656.26222222222225</v>
      </c>
      <c r="W913" s="113">
        <f t="shared" si="169"/>
        <v>334.73777777777775</v>
      </c>
      <c r="X913" s="112">
        <f t="shared" si="170"/>
        <v>334737.77777777775</v>
      </c>
      <c r="Y913" s="111"/>
      <c r="Z913" s="110">
        <f t="shared" si="166"/>
        <v>29</v>
      </c>
      <c r="AA913" s="109">
        <f t="shared" si="171"/>
        <v>49.550000000000004</v>
      </c>
      <c r="AB913" s="109">
        <f t="shared" si="172"/>
        <v>49550.000000000007</v>
      </c>
      <c r="AC913" s="108">
        <f t="shared" si="173"/>
        <v>941.45</v>
      </c>
      <c r="AD913" s="107">
        <f t="shared" si="174"/>
        <v>2.2222222222222223E-2</v>
      </c>
      <c r="AE913" s="106">
        <f t="shared" si="175"/>
        <v>20.921111111111113</v>
      </c>
      <c r="AF913" s="105">
        <f t="shared" si="176"/>
        <v>355.65888888888884</v>
      </c>
      <c r="AG913" s="105">
        <f t="shared" si="177"/>
        <v>635.3411111111111</v>
      </c>
    </row>
    <row r="914" spans="1:33" s="88" customFormat="1" x14ac:dyDescent="0.35">
      <c r="A914" s="21">
        <v>10141103</v>
      </c>
      <c r="B914" s="115" t="s">
        <v>1665</v>
      </c>
      <c r="C914" s="272" t="s">
        <v>710</v>
      </c>
      <c r="D914" s="21"/>
      <c r="E914" s="114" t="str">
        <f t="shared" si="167"/>
        <v xml:space="preserve">TRANSFORMADOR MARCA:EFACEC SE-JINDAL </v>
      </c>
      <c r="F914" s="21" t="s">
        <v>424</v>
      </c>
      <c r="G914" s="21" t="s">
        <v>3857</v>
      </c>
      <c r="H914" s="21" t="s">
        <v>3856</v>
      </c>
      <c r="I914" s="21" t="s">
        <v>13827</v>
      </c>
      <c r="J914" s="21"/>
      <c r="K914" s="21" t="s">
        <v>13826</v>
      </c>
      <c r="L914" s="21" t="s">
        <v>13825</v>
      </c>
      <c r="M914" s="21">
        <v>160</v>
      </c>
      <c r="N914" s="21">
        <v>33</v>
      </c>
      <c r="O914" s="21">
        <v>0.4</v>
      </c>
      <c r="P914" s="57">
        <v>3</v>
      </c>
      <c r="Q914" s="21">
        <v>2001</v>
      </c>
      <c r="R914" s="21" t="s">
        <v>27</v>
      </c>
      <c r="S914" s="21" t="s">
        <v>13824</v>
      </c>
      <c r="T914" s="116">
        <v>991</v>
      </c>
      <c r="U914" s="111">
        <v>45</v>
      </c>
      <c r="V914" s="113">
        <f t="shared" si="168"/>
        <v>656.26222222222225</v>
      </c>
      <c r="W914" s="113">
        <f t="shared" si="169"/>
        <v>334.73777777777775</v>
      </c>
      <c r="X914" s="112">
        <f t="shared" si="170"/>
        <v>334737.77777777775</v>
      </c>
      <c r="Y914" s="111"/>
      <c r="Z914" s="110">
        <f t="shared" si="166"/>
        <v>29</v>
      </c>
      <c r="AA914" s="109">
        <f t="shared" si="171"/>
        <v>49.550000000000004</v>
      </c>
      <c r="AB914" s="109">
        <f t="shared" si="172"/>
        <v>49550.000000000007</v>
      </c>
      <c r="AC914" s="108">
        <f t="shared" si="173"/>
        <v>941.45</v>
      </c>
      <c r="AD914" s="107">
        <f t="shared" si="174"/>
        <v>2.2222222222222223E-2</v>
      </c>
      <c r="AE914" s="106">
        <f t="shared" si="175"/>
        <v>20.921111111111113</v>
      </c>
      <c r="AF914" s="105">
        <f t="shared" si="176"/>
        <v>355.65888888888884</v>
      </c>
      <c r="AG914" s="105">
        <f t="shared" si="177"/>
        <v>635.3411111111111</v>
      </c>
    </row>
    <row r="915" spans="1:33" s="88" customFormat="1" x14ac:dyDescent="0.35">
      <c r="A915" s="21">
        <v>10141103</v>
      </c>
      <c r="B915" s="115" t="s">
        <v>1665</v>
      </c>
      <c r="C915" s="272" t="s">
        <v>710</v>
      </c>
      <c r="D915" s="21"/>
      <c r="E915" s="114" t="str">
        <f t="shared" si="167"/>
        <v xml:space="preserve">TRANSFORMADOR MARCA:ABB SE-ZEZA/ZIMBABWE </v>
      </c>
      <c r="F915" s="57" t="s">
        <v>424</v>
      </c>
      <c r="G915" s="21" t="s">
        <v>13819</v>
      </c>
      <c r="H915" s="21" t="s">
        <v>13818</v>
      </c>
      <c r="I915" s="21" t="s">
        <v>13823</v>
      </c>
      <c r="J915" s="57"/>
      <c r="K915" s="57" t="s">
        <v>13822</v>
      </c>
      <c r="L915" s="57" t="s">
        <v>13821</v>
      </c>
      <c r="M915" s="21">
        <v>315</v>
      </c>
      <c r="N915" s="21">
        <v>11</v>
      </c>
      <c r="O915" s="21">
        <v>0.4</v>
      </c>
      <c r="P915" s="57">
        <v>3</v>
      </c>
      <c r="Q915" s="21">
        <v>2001</v>
      </c>
      <c r="R915" s="21" t="s">
        <v>15</v>
      </c>
      <c r="S915" s="21" t="s">
        <v>13820</v>
      </c>
      <c r="T915" s="24">
        <v>840</v>
      </c>
      <c r="U915" s="111">
        <v>45</v>
      </c>
      <c r="V915" s="113">
        <f t="shared" si="168"/>
        <v>556.26666666666665</v>
      </c>
      <c r="W915" s="113">
        <f t="shared" si="169"/>
        <v>283.73333333333335</v>
      </c>
      <c r="X915" s="112">
        <f t="shared" si="170"/>
        <v>283733.33333333337</v>
      </c>
      <c r="Y915" s="111"/>
      <c r="Z915" s="110">
        <f t="shared" si="166"/>
        <v>29</v>
      </c>
      <c r="AA915" s="109">
        <f t="shared" si="171"/>
        <v>42</v>
      </c>
      <c r="AB915" s="109">
        <f t="shared" si="172"/>
        <v>42000</v>
      </c>
      <c r="AC915" s="108">
        <f t="shared" si="173"/>
        <v>798</v>
      </c>
      <c r="AD915" s="107">
        <f t="shared" si="174"/>
        <v>2.2222222222222223E-2</v>
      </c>
      <c r="AE915" s="106">
        <f t="shared" si="175"/>
        <v>17.733333333333334</v>
      </c>
      <c r="AF915" s="105">
        <f t="shared" si="176"/>
        <v>301.4666666666667</v>
      </c>
      <c r="AG915" s="105">
        <f t="shared" si="177"/>
        <v>538.5333333333333</v>
      </c>
    </row>
    <row r="916" spans="1:33" s="88" customFormat="1" x14ac:dyDescent="0.35">
      <c r="A916" s="21">
        <v>10141103</v>
      </c>
      <c r="B916" s="115" t="s">
        <v>1665</v>
      </c>
      <c r="C916" s="272" t="s">
        <v>710</v>
      </c>
      <c r="D916" s="21"/>
      <c r="E916" s="114" t="str">
        <f t="shared" si="167"/>
        <v xml:space="preserve">TRANSFORMADOR MARCA:ABB SE-ZEZA/ZIMBABWE </v>
      </c>
      <c r="F916" s="57" t="s">
        <v>424</v>
      </c>
      <c r="G916" s="21" t="s">
        <v>13819</v>
      </c>
      <c r="H916" s="21" t="s">
        <v>13818</v>
      </c>
      <c r="I916" s="21" t="s">
        <v>13817</v>
      </c>
      <c r="J916" s="57"/>
      <c r="K916" s="57" t="s">
        <v>13816</v>
      </c>
      <c r="L916" s="57" t="s">
        <v>13815</v>
      </c>
      <c r="M916" s="21">
        <v>100</v>
      </c>
      <c r="N916" s="21">
        <v>11</v>
      </c>
      <c r="O916" s="21">
        <v>0.4</v>
      </c>
      <c r="P916" s="57">
        <v>3</v>
      </c>
      <c r="Q916" s="21">
        <v>2001</v>
      </c>
      <c r="R916" s="21" t="s">
        <v>15</v>
      </c>
      <c r="S916" s="21" t="s">
        <v>13814</v>
      </c>
      <c r="T916" s="24">
        <v>445</v>
      </c>
      <c r="U916" s="111">
        <v>45</v>
      </c>
      <c r="V916" s="113">
        <f t="shared" si="168"/>
        <v>294.68888888888893</v>
      </c>
      <c r="W916" s="113">
        <f t="shared" si="169"/>
        <v>150.31111111111107</v>
      </c>
      <c r="X916" s="112">
        <f t="shared" si="170"/>
        <v>150311.11111111107</v>
      </c>
      <c r="Y916" s="111"/>
      <c r="Z916" s="110">
        <f t="shared" si="166"/>
        <v>29</v>
      </c>
      <c r="AA916" s="109">
        <f t="shared" si="171"/>
        <v>22.25</v>
      </c>
      <c r="AB916" s="109">
        <f t="shared" si="172"/>
        <v>22250</v>
      </c>
      <c r="AC916" s="108">
        <f t="shared" si="173"/>
        <v>422.75</v>
      </c>
      <c r="AD916" s="107">
        <f t="shared" si="174"/>
        <v>2.2222222222222223E-2</v>
      </c>
      <c r="AE916" s="106">
        <f t="shared" si="175"/>
        <v>9.3944444444444439</v>
      </c>
      <c r="AF916" s="105">
        <f t="shared" si="176"/>
        <v>159.70555555555552</v>
      </c>
      <c r="AG916" s="105">
        <f t="shared" si="177"/>
        <v>285.29444444444448</v>
      </c>
    </row>
    <row r="917" spans="1:33" s="88" customFormat="1" x14ac:dyDescent="0.35">
      <c r="A917" s="21">
        <v>10141103</v>
      </c>
      <c r="B917" s="115" t="s">
        <v>1665</v>
      </c>
      <c r="C917" s="272" t="s">
        <v>710</v>
      </c>
      <c r="D917" s="22" t="s">
        <v>4236</v>
      </c>
      <c r="E917" s="114" t="str">
        <f t="shared" si="167"/>
        <v>TRANSFORMADOR MARCA:EMTA ANGOCHE PTS 23</v>
      </c>
      <c r="F917" s="21"/>
      <c r="G917" s="21" t="s">
        <v>709</v>
      </c>
      <c r="H917" s="21" t="s">
        <v>709</v>
      </c>
      <c r="I917" s="21" t="s">
        <v>13610</v>
      </c>
      <c r="J917" s="21"/>
      <c r="K917" s="62" t="s">
        <v>13609</v>
      </c>
      <c r="L917" s="21" t="s">
        <v>13608</v>
      </c>
      <c r="M917" s="21">
        <v>50</v>
      </c>
      <c r="N917" s="21" t="s">
        <v>19</v>
      </c>
      <c r="O917" s="21" t="s">
        <v>362</v>
      </c>
      <c r="P917" s="57">
        <v>3</v>
      </c>
      <c r="Q917" s="21">
        <v>2001</v>
      </c>
      <c r="R917" s="67" t="s">
        <v>13813</v>
      </c>
      <c r="S917" s="21"/>
      <c r="T917" s="24">
        <v>643</v>
      </c>
      <c r="U917" s="111">
        <v>45</v>
      </c>
      <c r="V917" s="113">
        <f t="shared" si="168"/>
        <v>425.80888888888893</v>
      </c>
      <c r="W917" s="113">
        <f t="shared" si="169"/>
        <v>217.19111111111107</v>
      </c>
      <c r="X917" s="112">
        <f t="shared" si="170"/>
        <v>217191.11111111107</v>
      </c>
      <c r="Y917" s="111"/>
      <c r="Z917" s="110">
        <f t="shared" si="166"/>
        <v>29</v>
      </c>
      <c r="AA917" s="109">
        <f t="shared" si="171"/>
        <v>32.15</v>
      </c>
      <c r="AB917" s="109">
        <f t="shared" si="172"/>
        <v>32150</v>
      </c>
      <c r="AC917" s="108">
        <f t="shared" si="173"/>
        <v>610.85</v>
      </c>
      <c r="AD917" s="107">
        <f t="shared" si="174"/>
        <v>2.2222222222222223E-2</v>
      </c>
      <c r="AE917" s="106">
        <f t="shared" si="175"/>
        <v>13.574444444444445</v>
      </c>
      <c r="AF917" s="105">
        <f t="shared" si="176"/>
        <v>230.76555555555552</v>
      </c>
      <c r="AG917" s="105">
        <f t="shared" si="177"/>
        <v>412.23444444444448</v>
      </c>
    </row>
    <row r="918" spans="1:33" s="88" customFormat="1" x14ac:dyDescent="0.35">
      <c r="A918" s="21">
        <v>10141103</v>
      </c>
      <c r="B918" s="115" t="s">
        <v>1665</v>
      </c>
      <c r="C918" s="272" t="s">
        <v>710</v>
      </c>
      <c r="D918" s="22" t="s">
        <v>1809</v>
      </c>
      <c r="E918" s="114" t="str">
        <f t="shared" si="167"/>
        <v>TRANSFORMADOR MARCA:EFACEC MOMA PTS 5</v>
      </c>
      <c r="F918" s="21"/>
      <c r="G918" s="21" t="s">
        <v>12294</v>
      </c>
      <c r="H918" s="21" t="s">
        <v>12294</v>
      </c>
      <c r="I918" s="21" t="s">
        <v>13607</v>
      </c>
      <c r="J918" s="21"/>
      <c r="K918" s="115" t="s">
        <v>13606</v>
      </c>
      <c r="L918" s="21" t="s">
        <v>13605</v>
      </c>
      <c r="M918" s="21" t="s">
        <v>500</v>
      </c>
      <c r="N918" s="21" t="s">
        <v>376</v>
      </c>
      <c r="O918" s="21" t="s">
        <v>362</v>
      </c>
      <c r="P918" s="21">
        <v>3</v>
      </c>
      <c r="Q918" s="21">
        <v>2001</v>
      </c>
      <c r="R918" s="67" t="s">
        <v>27</v>
      </c>
      <c r="S918" s="21"/>
      <c r="T918" s="24">
        <v>445</v>
      </c>
      <c r="U918" s="111">
        <v>45</v>
      </c>
      <c r="V918" s="113">
        <f t="shared" si="168"/>
        <v>294.68888888888893</v>
      </c>
      <c r="W918" s="113">
        <f t="shared" si="169"/>
        <v>150.31111111111107</v>
      </c>
      <c r="X918" s="112">
        <f t="shared" si="170"/>
        <v>150311.11111111107</v>
      </c>
      <c r="Y918" s="111"/>
      <c r="Z918" s="110">
        <f t="shared" si="166"/>
        <v>29</v>
      </c>
      <c r="AA918" s="109">
        <f t="shared" si="171"/>
        <v>22.25</v>
      </c>
      <c r="AB918" s="109">
        <f t="shared" si="172"/>
        <v>22250</v>
      </c>
      <c r="AC918" s="108">
        <f t="shared" si="173"/>
        <v>422.75</v>
      </c>
      <c r="AD918" s="107">
        <f t="shared" si="174"/>
        <v>2.2222222222222223E-2</v>
      </c>
      <c r="AE918" s="106">
        <f t="shared" si="175"/>
        <v>9.3944444444444439</v>
      </c>
      <c r="AF918" s="105">
        <f t="shared" si="176"/>
        <v>159.70555555555552</v>
      </c>
      <c r="AG918" s="105">
        <f t="shared" si="177"/>
        <v>285.29444444444448</v>
      </c>
    </row>
    <row r="919" spans="1:33" s="88" customFormat="1" x14ac:dyDescent="0.35">
      <c r="A919" s="21">
        <v>10141103</v>
      </c>
      <c r="B919" s="115" t="s">
        <v>1665</v>
      </c>
      <c r="C919" s="272" t="s">
        <v>710</v>
      </c>
      <c r="D919" s="22" t="s">
        <v>4633</v>
      </c>
      <c r="E919" s="114" t="str">
        <f t="shared" si="167"/>
        <v>TRANSFORMADOR MARCA:ITB MOMA PTS 10</v>
      </c>
      <c r="F919" s="21"/>
      <c r="G919" s="21" t="s">
        <v>12294</v>
      </c>
      <c r="H919" s="21" t="s">
        <v>12294</v>
      </c>
      <c r="I919" s="21" t="s">
        <v>13603</v>
      </c>
      <c r="J919" s="21"/>
      <c r="K919" s="115" t="s">
        <v>13602</v>
      </c>
      <c r="L919" s="21" t="s">
        <v>13601</v>
      </c>
      <c r="M919" s="21" t="s">
        <v>712</v>
      </c>
      <c r="N919" s="21" t="s">
        <v>376</v>
      </c>
      <c r="O919" s="21" t="s">
        <v>362</v>
      </c>
      <c r="P919" s="21">
        <v>3</v>
      </c>
      <c r="Q919" s="21">
        <v>2001</v>
      </c>
      <c r="R919" s="21" t="s">
        <v>1109</v>
      </c>
      <c r="S919" s="21"/>
      <c r="T919" s="24">
        <v>572</v>
      </c>
      <c r="U919" s="111">
        <v>45</v>
      </c>
      <c r="V919" s="113">
        <f t="shared" si="168"/>
        <v>378.79111111111115</v>
      </c>
      <c r="W919" s="113">
        <f t="shared" si="169"/>
        <v>193.20888888888885</v>
      </c>
      <c r="X919" s="112">
        <f t="shared" si="170"/>
        <v>193208.88888888885</v>
      </c>
      <c r="Y919" s="111"/>
      <c r="Z919" s="110">
        <f t="shared" si="166"/>
        <v>29</v>
      </c>
      <c r="AA919" s="109">
        <f t="shared" si="171"/>
        <v>28.6</v>
      </c>
      <c r="AB919" s="109">
        <f t="shared" si="172"/>
        <v>28600</v>
      </c>
      <c r="AC919" s="108">
        <f t="shared" si="173"/>
        <v>543.4</v>
      </c>
      <c r="AD919" s="107">
        <f t="shared" si="174"/>
        <v>2.2222222222222223E-2</v>
      </c>
      <c r="AE919" s="106">
        <f t="shared" si="175"/>
        <v>12.075555555555555</v>
      </c>
      <c r="AF919" s="105">
        <f t="shared" si="176"/>
        <v>205.2844444444444</v>
      </c>
      <c r="AG919" s="105">
        <f t="shared" si="177"/>
        <v>366.71555555555557</v>
      </c>
    </row>
    <row r="920" spans="1:33" s="88" customFormat="1" x14ac:dyDescent="0.35">
      <c r="A920" s="21">
        <v>10141103</v>
      </c>
      <c r="B920" s="115" t="s">
        <v>1665</v>
      </c>
      <c r="C920" s="272" t="s">
        <v>710</v>
      </c>
      <c r="D920" s="195">
        <v>7</v>
      </c>
      <c r="E920" s="114" t="str">
        <f t="shared" si="167"/>
        <v>TRANSFORMADOR MARCA: NACALA 7</v>
      </c>
      <c r="F920" s="21"/>
      <c r="G920" s="21" t="s">
        <v>195</v>
      </c>
      <c r="H920" s="124" t="s">
        <v>3284</v>
      </c>
      <c r="I920" s="178" t="s">
        <v>13600</v>
      </c>
      <c r="J920" s="21"/>
      <c r="K920" s="205" t="s">
        <v>13599</v>
      </c>
      <c r="L920" s="178" t="s">
        <v>13598</v>
      </c>
      <c r="M920" s="121">
        <v>500</v>
      </c>
      <c r="N920" s="161" t="s">
        <v>19</v>
      </c>
      <c r="O920" s="21" t="s">
        <v>362</v>
      </c>
      <c r="P920" s="21">
        <v>3</v>
      </c>
      <c r="Q920" s="124">
        <v>2001</v>
      </c>
      <c r="R920" s="21"/>
      <c r="S920" s="21"/>
      <c r="T920" s="24">
        <v>1200</v>
      </c>
      <c r="U920" s="111">
        <v>45</v>
      </c>
      <c r="V920" s="113">
        <f t="shared" si="168"/>
        <v>794.66666666666674</v>
      </c>
      <c r="W920" s="113">
        <f t="shared" si="169"/>
        <v>405.33333333333326</v>
      </c>
      <c r="X920" s="112">
        <f t="shared" si="170"/>
        <v>405333.33333333326</v>
      </c>
      <c r="Y920" s="111"/>
      <c r="Z920" s="110">
        <f t="shared" si="166"/>
        <v>29</v>
      </c>
      <c r="AA920" s="109">
        <f t="shared" si="171"/>
        <v>60</v>
      </c>
      <c r="AB920" s="109">
        <f t="shared" si="172"/>
        <v>60000</v>
      </c>
      <c r="AC920" s="108">
        <f t="shared" si="173"/>
        <v>1140</v>
      </c>
      <c r="AD920" s="107">
        <f t="shared" si="174"/>
        <v>2.2222222222222223E-2</v>
      </c>
      <c r="AE920" s="106">
        <f t="shared" si="175"/>
        <v>25.333333333333336</v>
      </c>
      <c r="AF920" s="105">
        <f t="shared" si="176"/>
        <v>430.66666666666657</v>
      </c>
      <c r="AG920" s="105">
        <f t="shared" si="177"/>
        <v>769.33333333333337</v>
      </c>
    </row>
    <row r="921" spans="1:33" s="88" customFormat="1" x14ac:dyDescent="0.35">
      <c r="A921" s="21">
        <v>10141103</v>
      </c>
      <c r="B921" s="115" t="s">
        <v>1665</v>
      </c>
      <c r="C921" s="272" t="s">
        <v>710</v>
      </c>
      <c r="D921" s="195">
        <v>8</v>
      </c>
      <c r="E921" s="114" t="str">
        <f t="shared" si="167"/>
        <v>TRANSFORMADOR MARCA: NACALA 8</v>
      </c>
      <c r="F921" s="21"/>
      <c r="G921" s="21" t="s">
        <v>195</v>
      </c>
      <c r="H921" s="124" t="s">
        <v>3284</v>
      </c>
      <c r="I921" s="178" t="s">
        <v>13596</v>
      </c>
      <c r="J921" s="21"/>
      <c r="K921" s="205" t="s">
        <v>13595</v>
      </c>
      <c r="L921" s="178" t="s">
        <v>13594</v>
      </c>
      <c r="M921" s="121">
        <v>500</v>
      </c>
      <c r="N921" s="161" t="s">
        <v>19</v>
      </c>
      <c r="O921" s="21" t="s">
        <v>362</v>
      </c>
      <c r="P921" s="21">
        <v>3</v>
      </c>
      <c r="Q921" s="124">
        <v>2001</v>
      </c>
      <c r="R921" s="21"/>
      <c r="S921" s="21"/>
      <c r="T921" s="24">
        <v>1200</v>
      </c>
      <c r="U921" s="111">
        <v>45</v>
      </c>
      <c r="V921" s="113">
        <f t="shared" si="168"/>
        <v>794.66666666666674</v>
      </c>
      <c r="W921" s="113">
        <f t="shared" si="169"/>
        <v>405.33333333333326</v>
      </c>
      <c r="X921" s="112">
        <f t="shared" si="170"/>
        <v>405333.33333333326</v>
      </c>
      <c r="Y921" s="111"/>
      <c r="Z921" s="110">
        <f t="shared" si="166"/>
        <v>29</v>
      </c>
      <c r="AA921" s="109">
        <f t="shared" si="171"/>
        <v>60</v>
      </c>
      <c r="AB921" s="109">
        <f t="shared" si="172"/>
        <v>60000</v>
      </c>
      <c r="AC921" s="108">
        <f t="shared" si="173"/>
        <v>1140</v>
      </c>
      <c r="AD921" s="107">
        <f t="shared" si="174"/>
        <v>2.2222222222222223E-2</v>
      </c>
      <c r="AE921" s="106">
        <f t="shared" si="175"/>
        <v>25.333333333333336</v>
      </c>
      <c r="AF921" s="105">
        <f t="shared" si="176"/>
        <v>430.66666666666657</v>
      </c>
      <c r="AG921" s="105">
        <f t="shared" si="177"/>
        <v>769.33333333333337</v>
      </c>
    </row>
    <row r="922" spans="1:33" s="88" customFormat="1" x14ac:dyDescent="0.35">
      <c r="A922" s="21">
        <v>10141103</v>
      </c>
      <c r="B922" s="115" t="s">
        <v>1665</v>
      </c>
      <c r="C922" s="272" t="s">
        <v>710</v>
      </c>
      <c r="D922" s="195">
        <v>9</v>
      </c>
      <c r="E922" s="114" t="str">
        <f t="shared" si="167"/>
        <v>TRANSFORMADOR MARCA: NACALA 9</v>
      </c>
      <c r="F922" s="21"/>
      <c r="G922" s="21" t="s">
        <v>195</v>
      </c>
      <c r="H922" s="124" t="s">
        <v>3284</v>
      </c>
      <c r="I922" s="178" t="s">
        <v>13593</v>
      </c>
      <c r="J922" s="41"/>
      <c r="K922" s="178" t="s">
        <v>13592</v>
      </c>
      <c r="L922" s="178" t="s">
        <v>13591</v>
      </c>
      <c r="M922" s="121">
        <v>315</v>
      </c>
      <c r="N922" s="161" t="s">
        <v>19</v>
      </c>
      <c r="O922" s="21" t="s">
        <v>362</v>
      </c>
      <c r="P922" s="21">
        <v>3</v>
      </c>
      <c r="Q922" s="124">
        <v>2001</v>
      </c>
      <c r="R922" s="21"/>
      <c r="S922" s="21"/>
      <c r="T922" s="24">
        <v>1039</v>
      </c>
      <c r="U922" s="111">
        <v>45</v>
      </c>
      <c r="V922" s="113">
        <f t="shared" si="168"/>
        <v>688.048888888889</v>
      </c>
      <c r="W922" s="113">
        <f t="shared" si="169"/>
        <v>350.951111111111</v>
      </c>
      <c r="X922" s="112">
        <f t="shared" si="170"/>
        <v>350951.11111111101</v>
      </c>
      <c r="Y922" s="111"/>
      <c r="Z922" s="110">
        <f t="shared" si="166"/>
        <v>29</v>
      </c>
      <c r="AA922" s="109">
        <f t="shared" si="171"/>
        <v>51.95</v>
      </c>
      <c r="AB922" s="109">
        <f t="shared" si="172"/>
        <v>51950</v>
      </c>
      <c r="AC922" s="108">
        <f t="shared" si="173"/>
        <v>987.05</v>
      </c>
      <c r="AD922" s="107">
        <f t="shared" si="174"/>
        <v>2.2222222222222223E-2</v>
      </c>
      <c r="AE922" s="106">
        <f t="shared" si="175"/>
        <v>21.934444444444445</v>
      </c>
      <c r="AF922" s="105">
        <f t="shared" si="176"/>
        <v>372.88555555555547</v>
      </c>
      <c r="AG922" s="105">
        <f t="shared" si="177"/>
        <v>666.11444444444453</v>
      </c>
    </row>
    <row r="923" spans="1:33" s="88" customFormat="1" x14ac:dyDescent="0.35">
      <c r="A923" s="21">
        <v>10141103</v>
      </c>
      <c r="B923" s="115" t="s">
        <v>1665</v>
      </c>
      <c r="C923" s="272" t="s">
        <v>710</v>
      </c>
      <c r="D923" s="195">
        <v>10</v>
      </c>
      <c r="E923" s="114" t="str">
        <f t="shared" si="167"/>
        <v>TRANSFORMADOR MARCA: NACALA 10</v>
      </c>
      <c r="F923" s="21"/>
      <c r="G923" s="21" t="s">
        <v>195</v>
      </c>
      <c r="H923" s="124" t="s">
        <v>3284</v>
      </c>
      <c r="I923" s="178" t="s">
        <v>13590</v>
      </c>
      <c r="J923" s="21"/>
      <c r="K923" s="205" t="s">
        <v>13589</v>
      </c>
      <c r="L923" s="178" t="s">
        <v>13588</v>
      </c>
      <c r="M923" s="121">
        <v>315</v>
      </c>
      <c r="N923" s="161" t="s">
        <v>19</v>
      </c>
      <c r="O923" s="21" t="s">
        <v>362</v>
      </c>
      <c r="P923" s="21">
        <v>3</v>
      </c>
      <c r="Q923" s="124">
        <v>2001</v>
      </c>
      <c r="R923" s="21"/>
      <c r="S923" s="21"/>
      <c r="T923" s="24">
        <v>1039</v>
      </c>
      <c r="U923" s="111">
        <v>45</v>
      </c>
      <c r="V923" s="113">
        <f t="shared" si="168"/>
        <v>688.048888888889</v>
      </c>
      <c r="W923" s="113">
        <f t="shared" si="169"/>
        <v>350.951111111111</v>
      </c>
      <c r="X923" s="112">
        <f t="shared" si="170"/>
        <v>350951.11111111101</v>
      </c>
      <c r="Y923" s="111"/>
      <c r="Z923" s="110">
        <f t="shared" si="166"/>
        <v>29</v>
      </c>
      <c r="AA923" s="109">
        <f t="shared" si="171"/>
        <v>51.95</v>
      </c>
      <c r="AB923" s="109">
        <f t="shared" si="172"/>
        <v>51950</v>
      </c>
      <c r="AC923" s="108">
        <f t="shared" si="173"/>
        <v>987.05</v>
      </c>
      <c r="AD923" s="107">
        <f t="shared" si="174"/>
        <v>2.2222222222222223E-2</v>
      </c>
      <c r="AE923" s="106">
        <f t="shared" si="175"/>
        <v>21.934444444444445</v>
      </c>
      <c r="AF923" s="105">
        <f t="shared" si="176"/>
        <v>372.88555555555547</v>
      </c>
      <c r="AG923" s="105">
        <f t="shared" si="177"/>
        <v>666.11444444444453</v>
      </c>
    </row>
    <row r="924" spans="1:33" s="88" customFormat="1" x14ac:dyDescent="0.35">
      <c r="A924" s="21">
        <v>10141103</v>
      </c>
      <c r="B924" s="115" t="s">
        <v>1665</v>
      </c>
      <c r="C924" s="272" t="s">
        <v>710</v>
      </c>
      <c r="D924" s="195">
        <v>11</v>
      </c>
      <c r="E924" s="114" t="str">
        <f t="shared" si="167"/>
        <v>TRANSFORMADOR MARCA: NACALA 11</v>
      </c>
      <c r="F924" s="21"/>
      <c r="G924" s="21" t="s">
        <v>195</v>
      </c>
      <c r="H924" s="124" t="s">
        <v>3284</v>
      </c>
      <c r="I924" s="178" t="s">
        <v>13587</v>
      </c>
      <c r="J924" s="21"/>
      <c r="K924" s="178" t="s">
        <v>13586</v>
      </c>
      <c r="L924" s="178" t="s">
        <v>13585</v>
      </c>
      <c r="M924" s="121">
        <v>250</v>
      </c>
      <c r="N924" s="161" t="s">
        <v>19</v>
      </c>
      <c r="O924" s="21" t="s">
        <v>362</v>
      </c>
      <c r="P924" s="21">
        <v>3</v>
      </c>
      <c r="Q924" s="124">
        <v>2001</v>
      </c>
      <c r="R924" s="21"/>
      <c r="S924" s="21"/>
      <c r="T924" s="116">
        <v>991</v>
      </c>
      <c r="U924" s="111">
        <v>45</v>
      </c>
      <c r="V924" s="113">
        <f t="shared" si="168"/>
        <v>656.26222222222225</v>
      </c>
      <c r="W924" s="113">
        <f t="shared" si="169"/>
        <v>334.73777777777775</v>
      </c>
      <c r="X924" s="112">
        <f t="shared" si="170"/>
        <v>334737.77777777775</v>
      </c>
      <c r="Y924" s="111"/>
      <c r="Z924" s="110">
        <f t="shared" si="166"/>
        <v>29</v>
      </c>
      <c r="AA924" s="109">
        <f t="shared" si="171"/>
        <v>49.550000000000004</v>
      </c>
      <c r="AB924" s="109">
        <f t="shared" si="172"/>
        <v>49550.000000000007</v>
      </c>
      <c r="AC924" s="108">
        <f t="shared" si="173"/>
        <v>941.45</v>
      </c>
      <c r="AD924" s="107">
        <f t="shared" si="174"/>
        <v>2.2222222222222223E-2</v>
      </c>
      <c r="AE924" s="106">
        <f t="shared" si="175"/>
        <v>20.921111111111113</v>
      </c>
      <c r="AF924" s="105">
        <f t="shared" si="176"/>
        <v>355.65888888888884</v>
      </c>
      <c r="AG924" s="105">
        <f t="shared" si="177"/>
        <v>635.3411111111111</v>
      </c>
    </row>
    <row r="925" spans="1:33" s="88" customFormat="1" x14ac:dyDescent="0.35">
      <c r="A925" s="21">
        <v>10141103</v>
      </c>
      <c r="B925" s="115" t="s">
        <v>1665</v>
      </c>
      <c r="C925" s="272" t="s">
        <v>710</v>
      </c>
      <c r="D925" s="195">
        <v>12</v>
      </c>
      <c r="E925" s="114" t="str">
        <f t="shared" si="167"/>
        <v>TRANSFORMADOR MARCA: NACALA 12</v>
      </c>
      <c r="F925" s="21"/>
      <c r="G925" s="21" t="s">
        <v>195</v>
      </c>
      <c r="H925" s="124" t="s">
        <v>3284</v>
      </c>
      <c r="I925" s="178" t="s">
        <v>13584</v>
      </c>
      <c r="J925" s="21"/>
      <c r="K925" s="178" t="s">
        <v>13583</v>
      </c>
      <c r="L925" s="178" t="s">
        <v>13582</v>
      </c>
      <c r="M925" s="121">
        <v>200</v>
      </c>
      <c r="N925" s="179" t="s">
        <v>619</v>
      </c>
      <c r="O925" s="21" t="s">
        <v>362</v>
      </c>
      <c r="P925" s="21">
        <v>3</v>
      </c>
      <c r="Q925" s="124">
        <v>2001</v>
      </c>
      <c r="R925" s="21"/>
      <c r="S925" s="21"/>
      <c r="T925" s="24">
        <v>572</v>
      </c>
      <c r="U925" s="111">
        <v>45</v>
      </c>
      <c r="V925" s="113">
        <f t="shared" si="168"/>
        <v>378.79111111111115</v>
      </c>
      <c r="W925" s="113">
        <f t="shared" si="169"/>
        <v>193.20888888888885</v>
      </c>
      <c r="X925" s="112">
        <f t="shared" si="170"/>
        <v>193208.88888888885</v>
      </c>
      <c r="Y925" s="111"/>
      <c r="Z925" s="110">
        <f t="shared" si="166"/>
        <v>29</v>
      </c>
      <c r="AA925" s="109">
        <f t="shared" si="171"/>
        <v>28.6</v>
      </c>
      <c r="AB925" s="109">
        <f t="shared" si="172"/>
        <v>28600</v>
      </c>
      <c r="AC925" s="108">
        <f t="shared" si="173"/>
        <v>543.4</v>
      </c>
      <c r="AD925" s="107">
        <f t="shared" si="174"/>
        <v>2.2222222222222223E-2</v>
      </c>
      <c r="AE925" s="106">
        <f t="shared" si="175"/>
        <v>12.075555555555555</v>
      </c>
      <c r="AF925" s="105">
        <f t="shared" si="176"/>
        <v>205.2844444444444</v>
      </c>
      <c r="AG925" s="105">
        <f t="shared" si="177"/>
        <v>366.71555555555557</v>
      </c>
    </row>
    <row r="926" spans="1:33" s="88" customFormat="1" x14ac:dyDescent="0.35">
      <c r="A926" s="21">
        <v>10141103</v>
      </c>
      <c r="B926" s="115" t="s">
        <v>1665</v>
      </c>
      <c r="C926" s="272" t="s">
        <v>710</v>
      </c>
      <c r="D926" s="178">
        <v>17</v>
      </c>
      <c r="E926" s="114" t="str">
        <f t="shared" si="167"/>
        <v>TRANSFORMADOR MARCA: NACALA 17</v>
      </c>
      <c r="F926" s="21"/>
      <c r="G926" s="21" t="s">
        <v>195</v>
      </c>
      <c r="H926" s="124" t="s">
        <v>3284</v>
      </c>
      <c r="I926" s="178" t="s">
        <v>13581</v>
      </c>
      <c r="J926" s="21"/>
      <c r="K926" s="178" t="s">
        <v>13580</v>
      </c>
      <c r="L926" s="178" t="s">
        <v>13579</v>
      </c>
      <c r="M926" s="121">
        <v>315</v>
      </c>
      <c r="N926" s="179" t="s">
        <v>619</v>
      </c>
      <c r="O926" s="21" t="s">
        <v>362</v>
      </c>
      <c r="P926" s="21">
        <v>3</v>
      </c>
      <c r="Q926" s="124">
        <v>2001</v>
      </c>
      <c r="R926" s="21"/>
      <c r="S926" s="21"/>
      <c r="T926" s="24">
        <v>840</v>
      </c>
      <c r="U926" s="111">
        <v>45</v>
      </c>
      <c r="V926" s="113">
        <f t="shared" si="168"/>
        <v>556.26666666666665</v>
      </c>
      <c r="W926" s="113">
        <f t="shared" si="169"/>
        <v>283.73333333333335</v>
      </c>
      <c r="X926" s="112">
        <f t="shared" si="170"/>
        <v>283733.33333333337</v>
      </c>
      <c r="Y926" s="111"/>
      <c r="Z926" s="110">
        <f t="shared" si="166"/>
        <v>29</v>
      </c>
      <c r="AA926" s="109">
        <f t="shared" si="171"/>
        <v>42</v>
      </c>
      <c r="AB926" s="109">
        <f t="shared" si="172"/>
        <v>42000</v>
      </c>
      <c r="AC926" s="108">
        <f t="shared" si="173"/>
        <v>798</v>
      </c>
      <c r="AD926" s="107">
        <f t="shared" si="174"/>
        <v>2.2222222222222223E-2</v>
      </c>
      <c r="AE926" s="106">
        <f t="shared" si="175"/>
        <v>17.733333333333334</v>
      </c>
      <c r="AF926" s="105">
        <f t="shared" si="176"/>
        <v>301.4666666666667</v>
      </c>
      <c r="AG926" s="105">
        <f t="shared" si="177"/>
        <v>538.5333333333333</v>
      </c>
    </row>
    <row r="927" spans="1:33" s="88" customFormat="1" x14ac:dyDescent="0.35">
      <c r="A927" s="21">
        <v>10141103</v>
      </c>
      <c r="B927" s="115" t="s">
        <v>1665</v>
      </c>
      <c r="C927" s="272" t="s">
        <v>710</v>
      </c>
      <c r="D927" s="195">
        <v>18</v>
      </c>
      <c r="E927" s="114" t="str">
        <f t="shared" si="167"/>
        <v>TRANSFORMADOR MARCA: NACALA 18</v>
      </c>
      <c r="F927" s="21"/>
      <c r="G927" s="21" t="s">
        <v>195</v>
      </c>
      <c r="H927" s="124" t="s">
        <v>3284</v>
      </c>
      <c r="I927" s="178" t="s">
        <v>13576</v>
      </c>
      <c r="J927" s="21"/>
      <c r="K927" s="178" t="s">
        <v>13575</v>
      </c>
      <c r="L927" s="178" t="s">
        <v>13574</v>
      </c>
      <c r="M927" s="121">
        <v>200</v>
      </c>
      <c r="N927" s="179" t="s">
        <v>619</v>
      </c>
      <c r="O927" s="21" t="s">
        <v>362</v>
      </c>
      <c r="P927" s="21">
        <v>3</v>
      </c>
      <c r="Q927" s="124">
        <v>2001</v>
      </c>
      <c r="R927" s="21"/>
      <c r="S927" s="21"/>
      <c r="T927" s="24">
        <v>572</v>
      </c>
      <c r="U927" s="111">
        <v>45</v>
      </c>
      <c r="V927" s="113">
        <f t="shared" si="168"/>
        <v>378.79111111111115</v>
      </c>
      <c r="W927" s="113">
        <f t="shared" si="169"/>
        <v>193.20888888888885</v>
      </c>
      <c r="X927" s="112">
        <f t="shared" si="170"/>
        <v>193208.88888888885</v>
      </c>
      <c r="Y927" s="111"/>
      <c r="Z927" s="110">
        <f t="shared" si="166"/>
        <v>29</v>
      </c>
      <c r="AA927" s="109">
        <f t="shared" si="171"/>
        <v>28.6</v>
      </c>
      <c r="AB927" s="109">
        <f t="shared" si="172"/>
        <v>28600</v>
      </c>
      <c r="AC927" s="108">
        <f t="shared" si="173"/>
        <v>543.4</v>
      </c>
      <c r="AD927" s="107">
        <f t="shared" si="174"/>
        <v>2.2222222222222223E-2</v>
      </c>
      <c r="AE927" s="106">
        <f t="shared" si="175"/>
        <v>12.075555555555555</v>
      </c>
      <c r="AF927" s="105">
        <f t="shared" si="176"/>
        <v>205.2844444444444</v>
      </c>
      <c r="AG927" s="105">
        <f t="shared" si="177"/>
        <v>366.71555555555557</v>
      </c>
    </row>
    <row r="928" spans="1:33" s="88" customFormat="1" x14ac:dyDescent="0.35">
      <c r="A928" s="21">
        <v>10141103</v>
      </c>
      <c r="B928" s="115" t="s">
        <v>1665</v>
      </c>
      <c r="C928" s="272" t="s">
        <v>710</v>
      </c>
      <c r="D928" s="195">
        <v>19</v>
      </c>
      <c r="E928" s="114" t="str">
        <f t="shared" si="167"/>
        <v>TRANSFORMADOR MARCA: NACALA 19</v>
      </c>
      <c r="F928" s="21"/>
      <c r="G928" s="21" t="s">
        <v>195</v>
      </c>
      <c r="H928" s="124" t="s">
        <v>3284</v>
      </c>
      <c r="I928" s="178" t="s">
        <v>13572</v>
      </c>
      <c r="J928" s="21"/>
      <c r="K928" s="178" t="s">
        <v>13571</v>
      </c>
      <c r="L928" s="178" t="s">
        <v>13570</v>
      </c>
      <c r="M928" s="121">
        <v>22</v>
      </c>
      <c r="N928" s="161" t="s">
        <v>19</v>
      </c>
      <c r="O928" s="21" t="s">
        <v>362</v>
      </c>
      <c r="P928" s="21">
        <v>3</v>
      </c>
      <c r="Q928" s="124">
        <v>2001</v>
      </c>
      <c r="R928" s="21"/>
      <c r="S928" s="21"/>
      <c r="T928" s="116">
        <v>643</v>
      </c>
      <c r="U928" s="111">
        <v>45</v>
      </c>
      <c r="V928" s="113">
        <f t="shared" si="168"/>
        <v>425.80888888888893</v>
      </c>
      <c r="W928" s="113">
        <f t="shared" si="169"/>
        <v>217.19111111111107</v>
      </c>
      <c r="X928" s="112">
        <f t="shared" si="170"/>
        <v>217191.11111111107</v>
      </c>
      <c r="Y928" s="111"/>
      <c r="Z928" s="110">
        <f t="shared" si="166"/>
        <v>29</v>
      </c>
      <c r="AA928" s="109">
        <f t="shared" si="171"/>
        <v>32.15</v>
      </c>
      <c r="AB928" s="109">
        <f t="shared" si="172"/>
        <v>32150</v>
      </c>
      <c r="AC928" s="108">
        <f t="shared" si="173"/>
        <v>610.85</v>
      </c>
      <c r="AD928" s="107">
        <f t="shared" si="174"/>
        <v>2.2222222222222223E-2</v>
      </c>
      <c r="AE928" s="106">
        <f t="shared" si="175"/>
        <v>13.574444444444445</v>
      </c>
      <c r="AF928" s="105">
        <f t="shared" si="176"/>
        <v>230.76555555555552</v>
      </c>
      <c r="AG928" s="105">
        <f t="shared" si="177"/>
        <v>412.23444444444448</v>
      </c>
    </row>
    <row r="929" spans="1:33" s="88" customFormat="1" x14ac:dyDescent="0.35">
      <c r="A929" s="21">
        <v>10141103</v>
      </c>
      <c r="B929" s="115" t="s">
        <v>1665</v>
      </c>
      <c r="C929" s="272" t="s">
        <v>710</v>
      </c>
      <c r="D929" s="195">
        <v>20</v>
      </c>
      <c r="E929" s="114" t="str">
        <f t="shared" si="167"/>
        <v>TRANSFORMADOR MARCA: NACALA 20</v>
      </c>
      <c r="F929" s="21"/>
      <c r="G929" s="21" t="s">
        <v>195</v>
      </c>
      <c r="H929" s="124" t="s">
        <v>3284</v>
      </c>
      <c r="I929" s="178" t="s">
        <v>13567</v>
      </c>
      <c r="J929" s="21"/>
      <c r="K929" s="178" t="s">
        <v>13566</v>
      </c>
      <c r="L929" s="178" t="s">
        <v>13565</v>
      </c>
      <c r="M929" s="121">
        <v>500</v>
      </c>
      <c r="N929" s="161" t="s">
        <v>19</v>
      </c>
      <c r="O929" s="21" t="s">
        <v>362</v>
      </c>
      <c r="P929" s="21">
        <v>3</v>
      </c>
      <c r="Q929" s="124">
        <v>2001</v>
      </c>
      <c r="R929" s="21"/>
      <c r="S929" s="21"/>
      <c r="T929" s="24">
        <v>1200</v>
      </c>
      <c r="U929" s="111">
        <v>45</v>
      </c>
      <c r="V929" s="113">
        <f t="shared" si="168"/>
        <v>794.66666666666674</v>
      </c>
      <c r="W929" s="113">
        <f t="shared" si="169"/>
        <v>405.33333333333326</v>
      </c>
      <c r="X929" s="112">
        <f t="shared" si="170"/>
        <v>405333.33333333326</v>
      </c>
      <c r="Y929" s="111"/>
      <c r="Z929" s="110">
        <f t="shared" si="166"/>
        <v>29</v>
      </c>
      <c r="AA929" s="109">
        <f t="shared" si="171"/>
        <v>60</v>
      </c>
      <c r="AB929" s="109">
        <f t="shared" si="172"/>
        <v>60000</v>
      </c>
      <c r="AC929" s="108">
        <f t="shared" si="173"/>
        <v>1140</v>
      </c>
      <c r="AD929" s="107">
        <f t="shared" si="174"/>
        <v>2.2222222222222223E-2</v>
      </c>
      <c r="AE929" s="106">
        <f t="shared" si="175"/>
        <v>25.333333333333336</v>
      </c>
      <c r="AF929" s="105">
        <f t="shared" si="176"/>
        <v>430.66666666666657</v>
      </c>
      <c r="AG929" s="105">
        <f t="shared" si="177"/>
        <v>769.33333333333337</v>
      </c>
    </row>
    <row r="930" spans="1:33" s="88" customFormat="1" x14ac:dyDescent="0.35">
      <c r="A930" s="21">
        <v>10141103</v>
      </c>
      <c r="B930" s="115" t="s">
        <v>1665</v>
      </c>
      <c r="C930" s="272" t="s">
        <v>710</v>
      </c>
      <c r="D930" s="195">
        <v>21</v>
      </c>
      <c r="E930" s="114" t="str">
        <f t="shared" si="167"/>
        <v>TRANSFORMADOR MARCA: NACALA 21</v>
      </c>
      <c r="F930" s="21"/>
      <c r="G930" s="21" t="s">
        <v>195</v>
      </c>
      <c r="H930" s="124" t="s">
        <v>3284</v>
      </c>
      <c r="I930" s="178" t="s">
        <v>13563</v>
      </c>
      <c r="J930" s="21"/>
      <c r="K930" s="178" t="s">
        <v>13562</v>
      </c>
      <c r="L930" s="178" t="s">
        <v>13561</v>
      </c>
      <c r="M930" s="121">
        <v>500</v>
      </c>
      <c r="N930" s="161" t="s">
        <v>19</v>
      </c>
      <c r="O930" s="21" t="s">
        <v>362</v>
      </c>
      <c r="P930" s="21">
        <v>3</v>
      </c>
      <c r="Q930" s="124">
        <v>2001</v>
      </c>
      <c r="R930" s="21"/>
      <c r="S930" s="21"/>
      <c r="T930" s="24">
        <v>1200</v>
      </c>
      <c r="U930" s="111">
        <v>45</v>
      </c>
      <c r="V930" s="113">
        <f t="shared" si="168"/>
        <v>794.66666666666674</v>
      </c>
      <c r="W930" s="113">
        <f t="shared" si="169"/>
        <v>405.33333333333326</v>
      </c>
      <c r="X930" s="112">
        <f t="shared" si="170"/>
        <v>405333.33333333326</v>
      </c>
      <c r="Y930" s="111"/>
      <c r="Z930" s="110">
        <f t="shared" si="166"/>
        <v>29</v>
      </c>
      <c r="AA930" s="109">
        <f t="shared" si="171"/>
        <v>60</v>
      </c>
      <c r="AB930" s="109">
        <f t="shared" si="172"/>
        <v>60000</v>
      </c>
      <c r="AC930" s="108">
        <f t="shared" si="173"/>
        <v>1140</v>
      </c>
      <c r="AD930" s="107">
        <f t="shared" si="174"/>
        <v>2.2222222222222223E-2</v>
      </c>
      <c r="AE930" s="106">
        <f t="shared" si="175"/>
        <v>25.333333333333336</v>
      </c>
      <c r="AF930" s="105">
        <f t="shared" si="176"/>
        <v>430.66666666666657</v>
      </c>
      <c r="AG930" s="105">
        <f t="shared" si="177"/>
        <v>769.33333333333337</v>
      </c>
    </row>
    <row r="931" spans="1:33" s="88" customFormat="1" x14ac:dyDescent="0.35">
      <c r="A931" s="21">
        <v>10141103</v>
      </c>
      <c r="B931" s="115" t="s">
        <v>1665</v>
      </c>
      <c r="C931" s="272" t="s">
        <v>710</v>
      </c>
      <c r="D931" s="195">
        <v>22</v>
      </c>
      <c r="E931" s="114" t="str">
        <f t="shared" si="167"/>
        <v>TRANSFORMADOR MARCA: NACALA 22</v>
      </c>
      <c r="F931" s="21"/>
      <c r="G931" s="21" t="s">
        <v>195</v>
      </c>
      <c r="H931" s="124" t="s">
        <v>3284</v>
      </c>
      <c r="I931" s="178" t="s">
        <v>13560</v>
      </c>
      <c r="J931" s="21"/>
      <c r="K931" s="178" t="s">
        <v>13559</v>
      </c>
      <c r="L931" s="178" t="s">
        <v>13558</v>
      </c>
      <c r="M931" s="121">
        <v>315</v>
      </c>
      <c r="N931" s="161" t="s">
        <v>19</v>
      </c>
      <c r="O931" s="21" t="s">
        <v>362</v>
      </c>
      <c r="P931" s="21">
        <v>3</v>
      </c>
      <c r="Q931" s="124">
        <v>2001</v>
      </c>
      <c r="R931" s="21"/>
      <c r="S931" s="21"/>
      <c r="T931" s="116">
        <v>1039</v>
      </c>
      <c r="U931" s="111">
        <v>45</v>
      </c>
      <c r="V931" s="113">
        <f t="shared" si="168"/>
        <v>688.048888888889</v>
      </c>
      <c r="W931" s="113">
        <f t="shared" si="169"/>
        <v>350.951111111111</v>
      </c>
      <c r="X931" s="112">
        <f t="shared" si="170"/>
        <v>350951.11111111101</v>
      </c>
      <c r="Y931" s="111"/>
      <c r="Z931" s="110">
        <f t="shared" si="166"/>
        <v>29</v>
      </c>
      <c r="AA931" s="109">
        <f t="shared" si="171"/>
        <v>51.95</v>
      </c>
      <c r="AB931" s="109">
        <f t="shared" si="172"/>
        <v>51950</v>
      </c>
      <c r="AC931" s="108">
        <f t="shared" si="173"/>
        <v>987.05</v>
      </c>
      <c r="AD931" s="107">
        <f t="shared" si="174"/>
        <v>2.2222222222222223E-2</v>
      </c>
      <c r="AE931" s="106">
        <f t="shared" si="175"/>
        <v>21.934444444444445</v>
      </c>
      <c r="AF931" s="105">
        <f t="shared" si="176"/>
        <v>372.88555555555547</v>
      </c>
      <c r="AG931" s="105">
        <f t="shared" si="177"/>
        <v>666.11444444444453</v>
      </c>
    </row>
    <row r="932" spans="1:33" s="88" customFormat="1" x14ac:dyDescent="0.35">
      <c r="A932" s="21">
        <v>10141103</v>
      </c>
      <c r="B932" s="115" t="s">
        <v>1665</v>
      </c>
      <c r="C932" s="272" t="s">
        <v>710</v>
      </c>
      <c r="D932" s="195">
        <v>23</v>
      </c>
      <c r="E932" s="114" t="str">
        <f t="shared" si="167"/>
        <v>TRANSFORMADOR MARCA: NACALA 23</v>
      </c>
      <c r="F932" s="21"/>
      <c r="G932" s="21" t="s">
        <v>195</v>
      </c>
      <c r="H932" s="124" t="s">
        <v>3284</v>
      </c>
      <c r="I932" s="178" t="s">
        <v>13556</v>
      </c>
      <c r="J932" s="21"/>
      <c r="K932" s="178" t="s">
        <v>13555</v>
      </c>
      <c r="L932" s="178" t="s">
        <v>13554</v>
      </c>
      <c r="M932" s="121">
        <v>200</v>
      </c>
      <c r="N932" s="161" t="s">
        <v>19</v>
      </c>
      <c r="O932" s="21" t="s">
        <v>362</v>
      </c>
      <c r="P932" s="21">
        <v>3</v>
      </c>
      <c r="Q932" s="124">
        <v>2001</v>
      </c>
      <c r="R932" s="21"/>
      <c r="S932" s="21"/>
      <c r="T932" s="116">
        <v>991</v>
      </c>
      <c r="U932" s="111">
        <v>45</v>
      </c>
      <c r="V932" s="113">
        <f t="shared" si="168"/>
        <v>656.26222222222225</v>
      </c>
      <c r="W932" s="113">
        <f t="shared" si="169"/>
        <v>334.73777777777775</v>
      </c>
      <c r="X932" s="112">
        <f t="shared" si="170"/>
        <v>334737.77777777775</v>
      </c>
      <c r="Y932" s="111"/>
      <c r="Z932" s="110">
        <f t="shared" ref="Z932:Z995" si="178">(U932-(2017-Q932))</f>
        <v>29</v>
      </c>
      <c r="AA932" s="109">
        <f t="shared" si="171"/>
        <v>49.550000000000004</v>
      </c>
      <c r="AB932" s="109">
        <f t="shared" si="172"/>
        <v>49550.000000000007</v>
      </c>
      <c r="AC932" s="108">
        <f t="shared" si="173"/>
        <v>941.45</v>
      </c>
      <c r="AD932" s="107">
        <f t="shared" si="174"/>
        <v>2.2222222222222223E-2</v>
      </c>
      <c r="AE932" s="106">
        <f t="shared" si="175"/>
        <v>20.921111111111113</v>
      </c>
      <c r="AF932" s="105">
        <f t="shared" si="176"/>
        <v>355.65888888888884</v>
      </c>
      <c r="AG932" s="105">
        <f t="shared" si="177"/>
        <v>635.3411111111111</v>
      </c>
    </row>
    <row r="933" spans="1:33" s="88" customFormat="1" x14ac:dyDescent="0.35">
      <c r="A933" s="21">
        <v>10141103</v>
      </c>
      <c r="B933" s="115" t="s">
        <v>1665</v>
      </c>
      <c r="C933" s="272" t="s">
        <v>710</v>
      </c>
      <c r="D933" s="195">
        <v>24</v>
      </c>
      <c r="E933" s="114" t="str">
        <f t="shared" si="167"/>
        <v>TRANSFORMADOR MARCA: NACALA 24</v>
      </c>
      <c r="F933" s="21"/>
      <c r="G933" s="21" t="s">
        <v>195</v>
      </c>
      <c r="H933" s="124" t="s">
        <v>3284</v>
      </c>
      <c r="I933" s="178" t="s">
        <v>13552</v>
      </c>
      <c r="J933" s="21"/>
      <c r="K933" s="178" t="s">
        <v>13551</v>
      </c>
      <c r="L933" s="178" t="s">
        <v>13550</v>
      </c>
      <c r="M933" s="121">
        <v>250</v>
      </c>
      <c r="N933" s="161" t="s">
        <v>19</v>
      </c>
      <c r="O933" s="21" t="s">
        <v>362</v>
      </c>
      <c r="P933" s="21">
        <v>3</v>
      </c>
      <c r="Q933" s="124">
        <v>2001</v>
      </c>
      <c r="R933" s="21"/>
      <c r="S933" s="21"/>
      <c r="T933" s="116">
        <v>991</v>
      </c>
      <c r="U933" s="111">
        <v>45</v>
      </c>
      <c r="V933" s="113">
        <f t="shared" si="168"/>
        <v>656.26222222222225</v>
      </c>
      <c r="W933" s="113">
        <f t="shared" si="169"/>
        <v>334.73777777777775</v>
      </c>
      <c r="X933" s="112">
        <f t="shared" si="170"/>
        <v>334737.77777777775</v>
      </c>
      <c r="Y933" s="111"/>
      <c r="Z933" s="110">
        <f t="shared" si="178"/>
        <v>29</v>
      </c>
      <c r="AA933" s="109">
        <f t="shared" si="171"/>
        <v>49.550000000000004</v>
      </c>
      <c r="AB933" s="109">
        <f t="shared" si="172"/>
        <v>49550.000000000007</v>
      </c>
      <c r="AC933" s="108">
        <f t="shared" si="173"/>
        <v>941.45</v>
      </c>
      <c r="AD933" s="107">
        <f t="shared" si="174"/>
        <v>2.2222222222222223E-2</v>
      </c>
      <c r="AE933" s="106">
        <f t="shared" si="175"/>
        <v>20.921111111111113</v>
      </c>
      <c r="AF933" s="105">
        <f t="shared" si="176"/>
        <v>355.65888888888884</v>
      </c>
      <c r="AG933" s="105">
        <f t="shared" si="177"/>
        <v>635.3411111111111</v>
      </c>
    </row>
    <row r="934" spans="1:33" s="88" customFormat="1" x14ac:dyDescent="0.35">
      <c r="A934" s="21">
        <v>10141103</v>
      </c>
      <c r="B934" s="115" t="s">
        <v>1665</v>
      </c>
      <c r="C934" s="272" t="s">
        <v>710</v>
      </c>
      <c r="D934" s="195">
        <v>26</v>
      </c>
      <c r="E934" s="114" t="str">
        <f t="shared" si="167"/>
        <v>TRANSFORMADOR MARCA: NACALA 26</v>
      </c>
      <c r="F934" s="21"/>
      <c r="G934" s="21" t="s">
        <v>195</v>
      </c>
      <c r="H934" s="124" t="s">
        <v>3284</v>
      </c>
      <c r="I934" s="178" t="s">
        <v>13548</v>
      </c>
      <c r="J934" s="21"/>
      <c r="K934" s="178" t="s">
        <v>13547</v>
      </c>
      <c r="L934" s="178" t="s">
        <v>13546</v>
      </c>
      <c r="M934" s="121">
        <v>50</v>
      </c>
      <c r="N934" s="161" t="s">
        <v>19</v>
      </c>
      <c r="O934" s="21" t="s">
        <v>362</v>
      </c>
      <c r="P934" s="21">
        <v>3</v>
      </c>
      <c r="Q934" s="124">
        <v>2001</v>
      </c>
      <c r="R934" s="21"/>
      <c r="S934" s="21"/>
      <c r="T934" s="24">
        <v>643</v>
      </c>
      <c r="U934" s="111">
        <v>45</v>
      </c>
      <c r="V934" s="113">
        <f t="shared" si="168"/>
        <v>425.80888888888893</v>
      </c>
      <c r="W934" s="113">
        <f t="shared" si="169"/>
        <v>217.19111111111107</v>
      </c>
      <c r="X934" s="112">
        <f t="shared" si="170"/>
        <v>217191.11111111107</v>
      </c>
      <c r="Y934" s="111"/>
      <c r="Z934" s="110">
        <f t="shared" si="178"/>
        <v>29</v>
      </c>
      <c r="AA934" s="109">
        <f t="shared" si="171"/>
        <v>32.15</v>
      </c>
      <c r="AB934" s="109">
        <f t="shared" si="172"/>
        <v>32150</v>
      </c>
      <c r="AC934" s="108">
        <f t="shared" si="173"/>
        <v>610.85</v>
      </c>
      <c r="AD934" s="107">
        <f t="shared" si="174"/>
        <v>2.2222222222222223E-2</v>
      </c>
      <c r="AE934" s="106">
        <f t="shared" si="175"/>
        <v>13.574444444444445</v>
      </c>
      <c r="AF934" s="105">
        <f t="shared" si="176"/>
        <v>230.76555555555552</v>
      </c>
      <c r="AG934" s="105">
        <f t="shared" si="177"/>
        <v>412.23444444444448</v>
      </c>
    </row>
    <row r="935" spans="1:33" s="88" customFormat="1" x14ac:dyDescent="0.35">
      <c r="A935" s="21">
        <v>10141103</v>
      </c>
      <c r="B935" s="115" t="s">
        <v>1665</v>
      </c>
      <c r="C935" s="272" t="s">
        <v>710</v>
      </c>
      <c r="D935" s="195">
        <v>27</v>
      </c>
      <c r="E935" s="114" t="str">
        <f t="shared" si="167"/>
        <v>TRANSFORMADOR MARCA: NACALA 27</v>
      </c>
      <c r="F935" s="21"/>
      <c r="G935" s="21" t="s">
        <v>195</v>
      </c>
      <c r="H935" s="124" t="s">
        <v>3284</v>
      </c>
      <c r="I935" s="178" t="s">
        <v>13543</v>
      </c>
      <c r="J935" s="21"/>
      <c r="K935" s="178" t="s">
        <v>13542</v>
      </c>
      <c r="L935" s="178" t="s">
        <v>13541</v>
      </c>
      <c r="M935" s="121">
        <v>50</v>
      </c>
      <c r="N935" s="161" t="s">
        <v>19</v>
      </c>
      <c r="O935" s="21" t="s">
        <v>362</v>
      </c>
      <c r="P935" s="21">
        <v>3</v>
      </c>
      <c r="Q935" s="124">
        <v>2001</v>
      </c>
      <c r="R935" s="21"/>
      <c r="S935" s="21"/>
      <c r="T935" s="24">
        <v>643</v>
      </c>
      <c r="U935" s="111">
        <v>45</v>
      </c>
      <c r="V935" s="113">
        <f t="shared" si="168"/>
        <v>425.80888888888893</v>
      </c>
      <c r="W935" s="113">
        <f t="shared" si="169"/>
        <v>217.19111111111107</v>
      </c>
      <c r="X935" s="112">
        <f t="shared" si="170"/>
        <v>217191.11111111107</v>
      </c>
      <c r="Y935" s="111"/>
      <c r="Z935" s="110">
        <f t="shared" si="178"/>
        <v>29</v>
      </c>
      <c r="AA935" s="109">
        <f t="shared" si="171"/>
        <v>32.15</v>
      </c>
      <c r="AB935" s="109">
        <f t="shared" si="172"/>
        <v>32150</v>
      </c>
      <c r="AC935" s="108">
        <f t="shared" si="173"/>
        <v>610.85</v>
      </c>
      <c r="AD935" s="107">
        <f t="shared" si="174"/>
        <v>2.2222222222222223E-2</v>
      </c>
      <c r="AE935" s="106">
        <f t="shared" si="175"/>
        <v>13.574444444444445</v>
      </c>
      <c r="AF935" s="105">
        <f t="shared" si="176"/>
        <v>230.76555555555552</v>
      </c>
      <c r="AG935" s="105">
        <f t="shared" si="177"/>
        <v>412.23444444444448</v>
      </c>
    </row>
    <row r="936" spans="1:33" s="88" customFormat="1" x14ac:dyDescent="0.35">
      <c r="A936" s="21">
        <v>10141103</v>
      </c>
      <c r="B936" s="115" t="s">
        <v>1665</v>
      </c>
      <c r="C936" s="272" t="s">
        <v>710</v>
      </c>
      <c r="D936" s="178">
        <v>28</v>
      </c>
      <c r="E936" s="114" t="str">
        <f t="shared" si="167"/>
        <v>TRANSFORMADOR MARCA: NACALA 28</v>
      </c>
      <c r="F936" s="21"/>
      <c r="G936" s="21" t="s">
        <v>195</v>
      </c>
      <c r="H936" s="124" t="s">
        <v>3284</v>
      </c>
      <c r="I936" s="178" t="s">
        <v>13539</v>
      </c>
      <c r="J936" s="21"/>
      <c r="K936" s="178" t="s">
        <v>13538</v>
      </c>
      <c r="L936" s="178" t="s">
        <v>13537</v>
      </c>
      <c r="M936" s="121">
        <v>500</v>
      </c>
      <c r="N936" s="161" t="s">
        <v>19</v>
      </c>
      <c r="O936" s="21" t="s">
        <v>362</v>
      </c>
      <c r="P936" s="21">
        <v>3</v>
      </c>
      <c r="Q936" s="124">
        <v>2001</v>
      </c>
      <c r="R936" s="21"/>
      <c r="S936" s="21"/>
      <c r="T936" s="116">
        <v>1200</v>
      </c>
      <c r="U936" s="111">
        <v>45</v>
      </c>
      <c r="V936" s="113">
        <f t="shared" si="168"/>
        <v>794.66666666666674</v>
      </c>
      <c r="W936" s="113">
        <f t="shared" si="169"/>
        <v>405.33333333333326</v>
      </c>
      <c r="X936" s="112">
        <f t="shared" si="170"/>
        <v>405333.33333333326</v>
      </c>
      <c r="Y936" s="111"/>
      <c r="Z936" s="110">
        <f t="shared" si="178"/>
        <v>29</v>
      </c>
      <c r="AA936" s="109">
        <f t="shared" si="171"/>
        <v>60</v>
      </c>
      <c r="AB936" s="109">
        <f t="shared" si="172"/>
        <v>60000</v>
      </c>
      <c r="AC936" s="108">
        <f t="shared" si="173"/>
        <v>1140</v>
      </c>
      <c r="AD936" s="107">
        <f t="shared" si="174"/>
        <v>2.2222222222222223E-2</v>
      </c>
      <c r="AE936" s="106">
        <f t="shared" si="175"/>
        <v>25.333333333333336</v>
      </c>
      <c r="AF936" s="105">
        <f t="shared" si="176"/>
        <v>430.66666666666657</v>
      </c>
      <c r="AG936" s="105">
        <f t="shared" si="177"/>
        <v>769.33333333333337</v>
      </c>
    </row>
    <row r="937" spans="1:33" s="88" customFormat="1" x14ac:dyDescent="0.35">
      <c r="A937" s="21">
        <v>10141103</v>
      </c>
      <c r="B937" s="115" t="s">
        <v>1665</v>
      </c>
      <c r="C937" s="272" t="s">
        <v>710</v>
      </c>
      <c r="D937" s="178">
        <v>29</v>
      </c>
      <c r="E937" s="114" t="str">
        <f t="shared" si="167"/>
        <v>TRANSFORMADOR MARCA: NACALA 29</v>
      </c>
      <c r="F937" s="21"/>
      <c r="G937" s="21" t="s">
        <v>195</v>
      </c>
      <c r="H937" s="124" t="s">
        <v>3284</v>
      </c>
      <c r="I937" s="178" t="s">
        <v>13535</v>
      </c>
      <c r="J937" s="21"/>
      <c r="K937" s="178" t="s">
        <v>13534</v>
      </c>
      <c r="L937" s="178" t="s">
        <v>13533</v>
      </c>
      <c r="M937" s="121">
        <v>100</v>
      </c>
      <c r="N937" s="161" t="s">
        <v>19</v>
      </c>
      <c r="O937" s="21" t="s">
        <v>362</v>
      </c>
      <c r="P937" s="21">
        <v>3</v>
      </c>
      <c r="Q937" s="124">
        <v>2001</v>
      </c>
      <c r="R937" s="21"/>
      <c r="S937" s="21"/>
      <c r="T937" s="116">
        <v>763</v>
      </c>
      <c r="U937" s="111">
        <v>45</v>
      </c>
      <c r="V937" s="113">
        <f t="shared" si="168"/>
        <v>505.27555555555557</v>
      </c>
      <c r="W937" s="113">
        <f t="shared" si="169"/>
        <v>257.72444444444443</v>
      </c>
      <c r="X937" s="112">
        <f t="shared" si="170"/>
        <v>257724.44444444444</v>
      </c>
      <c r="Y937" s="111"/>
      <c r="Z937" s="110">
        <f t="shared" si="178"/>
        <v>29</v>
      </c>
      <c r="AA937" s="109">
        <f t="shared" si="171"/>
        <v>38.15</v>
      </c>
      <c r="AB937" s="109">
        <f t="shared" si="172"/>
        <v>38150</v>
      </c>
      <c r="AC937" s="108">
        <f t="shared" si="173"/>
        <v>724.85</v>
      </c>
      <c r="AD937" s="107">
        <f t="shared" si="174"/>
        <v>2.2222222222222223E-2</v>
      </c>
      <c r="AE937" s="106">
        <f t="shared" si="175"/>
        <v>16.10777777777778</v>
      </c>
      <c r="AF937" s="105">
        <f t="shared" si="176"/>
        <v>273.83222222222219</v>
      </c>
      <c r="AG937" s="105">
        <f t="shared" si="177"/>
        <v>489.16777777777781</v>
      </c>
    </row>
    <row r="938" spans="1:33" s="88" customFormat="1" x14ac:dyDescent="0.35">
      <c r="A938" s="21">
        <v>10141103</v>
      </c>
      <c r="B938" s="115" t="s">
        <v>1665</v>
      </c>
      <c r="C938" s="272" t="s">
        <v>710</v>
      </c>
      <c r="D938" s="178">
        <v>30</v>
      </c>
      <c r="E938" s="114" t="str">
        <f t="shared" si="167"/>
        <v>TRANSFORMADOR MARCA: NACALA 30</v>
      </c>
      <c r="F938" s="21"/>
      <c r="G938" s="21" t="s">
        <v>195</v>
      </c>
      <c r="H938" s="124" t="s">
        <v>3284</v>
      </c>
      <c r="I938" s="178" t="s">
        <v>13532</v>
      </c>
      <c r="J938" s="21"/>
      <c r="K938" s="178" t="s">
        <v>13531</v>
      </c>
      <c r="L938" s="178" t="s">
        <v>13530</v>
      </c>
      <c r="M938" s="121">
        <v>200</v>
      </c>
      <c r="N938" s="161" t="s">
        <v>19</v>
      </c>
      <c r="O938" s="21" t="s">
        <v>362</v>
      </c>
      <c r="P938" s="21">
        <v>3</v>
      </c>
      <c r="Q938" s="124">
        <v>2001</v>
      </c>
      <c r="R938" s="21"/>
      <c r="S938" s="21"/>
      <c r="T938" s="116">
        <v>991</v>
      </c>
      <c r="U938" s="111">
        <v>45</v>
      </c>
      <c r="V938" s="113">
        <f t="shared" si="168"/>
        <v>656.26222222222225</v>
      </c>
      <c r="W938" s="113">
        <f t="shared" si="169"/>
        <v>334.73777777777775</v>
      </c>
      <c r="X938" s="112">
        <f t="shared" si="170"/>
        <v>334737.77777777775</v>
      </c>
      <c r="Y938" s="111"/>
      <c r="Z938" s="110">
        <f t="shared" si="178"/>
        <v>29</v>
      </c>
      <c r="AA938" s="109">
        <f t="shared" si="171"/>
        <v>49.550000000000004</v>
      </c>
      <c r="AB938" s="109">
        <f t="shared" si="172"/>
        <v>49550.000000000007</v>
      </c>
      <c r="AC938" s="108">
        <f t="shared" si="173"/>
        <v>941.45</v>
      </c>
      <c r="AD938" s="107">
        <f t="shared" si="174"/>
        <v>2.2222222222222223E-2</v>
      </c>
      <c r="AE938" s="106">
        <f t="shared" si="175"/>
        <v>20.921111111111113</v>
      </c>
      <c r="AF938" s="105">
        <f t="shared" si="176"/>
        <v>355.65888888888884</v>
      </c>
      <c r="AG938" s="105">
        <f t="shared" si="177"/>
        <v>635.3411111111111</v>
      </c>
    </row>
    <row r="939" spans="1:33" s="88" customFormat="1" x14ac:dyDescent="0.35">
      <c r="A939" s="21">
        <v>10141103</v>
      </c>
      <c r="B939" s="115" t="s">
        <v>1665</v>
      </c>
      <c r="C939" s="272" t="s">
        <v>710</v>
      </c>
      <c r="D939" s="161">
        <v>31</v>
      </c>
      <c r="E939" s="114" t="str">
        <f t="shared" si="167"/>
        <v>TRANSFORMADOR MARCA: NACALA 31</v>
      </c>
      <c r="F939" s="21"/>
      <c r="G939" s="21" t="s">
        <v>195</v>
      </c>
      <c r="H939" s="124" t="s">
        <v>3284</v>
      </c>
      <c r="I939" s="178" t="s">
        <v>13529</v>
      </c>
      <c r="J939" s="21"/>
      <c r="K939" s="178" t="s">
        <v>13528</v>
      </c>
      <c r="L939" s="178" t="s">
        <v>13527</v>
      </c>
      <c r="M939" s="121">
        <v>250</v>
      </c>
      <c r="N939" s="161" t="s">
        <v>19</v>
      </c>
      <c r="O939" s="21" t="s">
        <v>362</v>
      </c>
      <c r="P939" s="21">
        <v>3</v>
      </c>
      <c r="Q939" s="124">
        <v>2001</v>
      </c>
      <c r="R939" s="21"/>
      <c r="S939" s="21"/>
      <c r="T939" s="116">
        <v>991</v>
      </c>
      <c r="U939" s="111">
        <v>45</v>
      </c>
      <c r="V939" s="113">
        <f t="shared" si="168"/>
        <v>656.26222222222225</v>
      </c>
      <c r="W939" s="113">
        <f t="shared" si="169"/>
        <v>334.73777777777775</v>
      </c>
      <c r="X939" s="112">
        <f t="shared" si="170"/>
        <v>334737.77777777775</v>
      </c>
      <c r="Y939" s="111"/>
      <c r="Z939" s="110">
        <f t="shared" si="178"/>
        <v>29</v>
      </c>
      <c r="AA939" s="109">
        <f t="shared" si="171"/>
        <v>49.550000000000004</v>
      </c>
      <c r="AB939" s="109">
        <f t="shared" si="172"/>
        <v>49550.000000000007</v>
      </c>
      <c r="AC939" s="108">
        <f t="shared" si="173"/>
        <v>941.45</v>
      </c>
      <c r="AD939" s="107">
        <f t="shared" si="174"/>
        <v>2.2222222222222223E-2</v>
      </c>
      <c r="AE939" s="106">
        <f t="shared" si="175"/>
        <v>20.921111111111113</v>
      </c>
      <c r="AF939" s="105">
        <f t="shared" si="176"/>
        <v>355.65888888888884</v>
      </c>
      <c r="AG939" s="105">
        <f t="shared" si="177"/>
        <v>635.3411111111111</v>
      </c>
    </row>
    <row r="940" spans="1:33" s="88" customFormat="1" x14ac:dyDescent="0.35">
      <c r="A940" s="21">
        <v>10141103</v>
      </c>
      <c r="B940" s="115" t="s">
        <v>1665</v>
      </c>
      <c r="C940" s="272" t="s">
        <v>710</v>
      </c>
      <c r="D940" s="161">
        <v>33</v>
      </c>
      <c r="E940" s="114" t="str">
        <f t="shared" si="167"/>
        <v>TRANSFORMADOR MARCA: NACALA 33</v>
      </c>
      <c r="F940" s="21"/>
      <c r="G940" s="21" t="s">
        <v>195</v>
      </c>
      <c r="H940" s="124" t="s">
        <v>3284</v>
      </c>
      <c r="I940" s="178" t="s">
        <v>13526</v>
      </c>
      <c r="J940" s="21"/>
      <c r="K940" s="178" t="s">
        <v>13525</v>
      </c>
      <c r="L940" s="178" t="s">
        <v>13524</v>
      </c>
      <c r="M940" s="121">
        <v>250</v>
      </c>
      <c r="N940" s="161" t="s">
        <v>19</v>
      </c>
      <c r="O940" s="21" t="s">
        <v>362</v>
      </c>
      <c r="P940" s="21">
        <v>3</v>
      </c>
      <c r="Q940" s="124">
        <v>2001</v>
      </c>
      <c r="R940" s="21"/>
      <c r="S940" s="21"/>
      <c r="T940" s="116">
        <v>991</v>
      </c>
      <c r="U940" s="111">
        <v>45</v>
      </c>
      <c r="V940" s="113">
        <f t="shared" si="168"/>
        <v>656.26222222222225</v>
      </c>
      <c r="W940" s="113">
        <f t="shared" si="169"/>
        <v>334.73777777777775</v>
      </c>
      <c r="X940" s="112">
        <f t="shared" si="170"/>
        <v>334737.77777777775</v>
      </c>
      <c r="Y940" s="111"/>
      <c r="Z940" s="110">
        <f t="shared" si="178"/>
        <v>29</v>
      </c>
      <c r="AA940" s="109">
        <f t="shared" si="171"/>
        <v>49.550000000000004</v>
      </c>
      <c r="AB940" s="109">
        <f t="shared" si="172"/>
        <v>49550.000000000007</v>
      </c>
      <c r="AC940" s="108">
        <f t="shared" si="173"/>
        <v>941.45</v>
      </c>
      <c r="AD940" s="107">
        <f t="shared" si="174"/>
        <v>2.2222222222222223E-2</v>
      </c>
      <c r="AE940" s="106">
        <f t="shared" si="175"/>
        <v>20.921111111111113</v>
      </c>
      <c r="AF940" s="105">
        <f t="shared" si="176"/>
        <v>355.65888888888884</v>
      </c>
      <c r="AG940" s="105">
        <f t="shared" si="177"/>
        <v>635.3411111111111</v>
      </c>
    </row>
    <row r="941" spans="1:33" s="88" customFormat="1" x14ac:dyDescent="0.35">
      <c r="A941" s="21">
        <v>10141103</v>
      </c>
      <c r="B941" s="115" t="s">
        <v>1665</v>
      </c>
      <c r="C941" s="272" t="s">
        <v>710</v>
      </c>
      <c r="D941" s="161">
        <v>34</v>
      </c>
      <c r="E941" s="114" t="str">
        <f t="shared" si="167"/>
        <v>TRANSFORMADOR MARCA: NACALA 34</v>
      </c>
      <c r="F941" s="21"/>
      <c r="G941" s="21" t="s">
        <v>195</v>
      </c>
      <c r="H941" s="124" t="s">
        <v>3284</v>
      </c>
      <c r="I941" s="178" t="s">
        <v>13522</v>
      </c>
      <c r="J941" s="21"/>
      <c r="K941" s="178" t="s">
        <v>13490</v>
      </c>
      <c r="L941" s="178" t="s">
        <v>13521</v>
      </c>
      <c r="M941" s="121">
        <v>200</v>
      </c>
      <c r="N941" s="161" t="s">
        <v>19</v>
      </c>
      <c r="O941" s="21" t="s">
        <v>362</v>
      </c>
      <c r="P941" s="21">
        <v>3</v>
      </c>
      <c r="Q941" s="124">
        <v>2001</v>
      </c>
      <c r="R941" s="21"/>
      <c r="S941" s="21"/>
      <c r="T941" s="116">
        <v>991</v>
      </c>
      <c r="U941" s="111">
        <v>45</v>
      </c>
      <c r="V941" s="113">
        <f t="shared" si="168"/>
        <v>656.26222222222225</v>
      </c>
      <c r="W941" s="113">
        <f t="shared" si="169"/>
        <v>334.73777777777775</v>
      </c>
      <c r="X941" s="112">
        <f t="shared" si="170"/>
        <v>334737.77777777775</v>
      </c>
      <c r="Y941" s="111"/>
      <c r="Z941" s="110">
        <f t="shared" si="178"/>
        <v>29</v>
      </c>
      <c r="AA941" s="109">
        <f t="shared" si="171"/>
        <v>49.550000000000004</v>
      </c>
      <c r="AB941" s="109">
        <f t="shared" si="172"/>
        <v>49550.000000000007</v>
      </c>
      <c r="AC941" s="108">
        <f t="shared" si="173"/>
        <v>941.45</v>
      </c>
      <c r="AD941" s="107">
        <f t="shared" si="174"/>
        <v>2.2222222222222223E-2</v>
      </c>
      <c r="AE941" s="106">
        <f t="shared" si="175"/>
        <v>20.921111111111113</v>
      </c>
      <c r="AF941" s="105">
        <f t="shared" si="176"/>
        <v>355.65888888888884</v>
      </c>
      <c r="AG941" s="105">
        <f t="shared" si="177"/>
        <v>635.3411111111111</v>
      </c>
    </row>
    <row r="942" spans="1:33" s="88" customFormat="1" x14ac:dyDescent="0.35">
      <c r="A942" s="21">
        <v>10141103</v>
      </c>
      <c r="B942" s="115" t="s">
        <v>1665</v>
      </c>
      <c r="C942" s="272" t="s">
        <v>710</v>
      </c>
      <c r="D942" s="161">
        <v>36</v>
      </c>
      <c r="E942" s="114" t="str">
        <f t="shared" si="167"/>
        <v>TRANSFORMADOR MARCA: NACALA 36</v>
      </c>
      <c r="F942" s="21"/>
      <c r="G942" s="21" t="s">
        <v>195</v>
      </c>
      <c r="H942" s="124" t="s">
        <v>3284</v>
      </c>
      <c r="I942" s="178" t="s">
        <v>13520</v>
      </c>
      <c r="J942" s="21"/>
      <c r="K942" s="178" t="s">
        <v>13519</v>
      </c>
      <c r="L942" s="178" t="s">
        <v>13518</v>
      </c>
      <c r="M942" s="121">
        <v>200</v>
      </c>
      <c r="N942" s="161" t="s">
        <v>19</v>
      </c>
      <c r="O942" s="21" t="s">
        <v>362</v>
      </c>
      <c r="P942" s="21">
        <v>3</v>
      </c>
      <c r="Q942" s="124">
        <v>2001</v>
      </c>
      <c r="R942" s="21"/>
      <c r="S942" s="21"/>
      <c r="T942" s="116">
        <v>991</v>
      </c>
      <c r="U942" s="111">
        <v>45</v>
      </c>
      <c r="V942" s="113">
        <f t="shared" si="168"/>
        <v>656.26222222222225</v>
      </c>
      <c r="W942" s="113">
        <f t="shared" si="169"/>
        <v>334.73777777777775</v>
      </c>
      <c r="X942" s="112">
        <f t="shared" si="170"/>
        <v>334737.77777777775</v>
      </c>
      <c r="Y942" s="111"/>
      <c r="Z942" s="110">
        <f t="shared" si="178"/>
        <v>29</v>
      </c>
      <c r="AA942" s="109">
        <f t="shared" si="171"/>
        <v>49.550000000000004</v>
      </c>
      <c r="AB942" s="109">
        <f t="shared" si="172"/>
        <v>49550.000000000007</v>
      </c>
      <c r="AC942" s="108">
        <f t="shared" si="173"/>
        <v>941.45</v>
      </c>
      <c r="AD942" s="107">
        <f t="shared" si="174"/>
        <v>2.2222222222222223E-2</v>
      </c>
      <c r="AE942" s="106">
        <f t="shared" si="175"/>
        <v>20.921111111111113</v>
      </c>
      <c r="AF942" s="105">
        <f t="shared" si="176"/>
        <v>355.65888888888884</v>
      </c>
      <c r="AG942" s="105">
        <f t="shared" si="177"/>
        <v>635.3411111111111</v>
      </c>
    </row>
    <row r="943" spans="1:33" s="88" customFormat="1" x14ac:dyDescent="0.35">
      <c r="A943" s="21">
        <v>10141103</v>
      </c>
      <c r="B943" s="115" t="s">
        <v>1665</v>
      </c>
      <c r="C943" s="272" t="s">
        <v>710</v>
      </c>
      <c r="D943" s="178">
        <v>37</v>
      </c>
      <c r="E943" s="114" t="str">
        <f t="shared" si="167"/>
        <v>TRANSFORMADOR MARCA: NACALA 37</v>
      </c>
      <c r="F943" s="57"/>
      <c r="G943" s="21" t="s">
        <v>195</v>
      </c>
      <c r="H943" s="124" t="s">
        <v>3284</v>
      </c>
      <c r="I943" s="178" t="s">
        <v>13517</v>
      </c>
      <c r="J943" s="57"/>
      <c r="K943" s="178" t="s">
        <v>13516</v>
      </c>
      <c r="L943" s="178" t="s">
        <v>13515</v>
      </c>
      <c r="M943" s="121">
        <v>200</v>
      </c>
      <c r="N943" s="161" t="s">
        <v>19</v>
      </c>
      <c r="O943" s="21" t="s">
        <v>362</v>
      </c>
      <c r="P943" s="21">
        <v>3</v>
      </c>
      <c r="Q943" s="124">
        <v>2001</v>
      </c>
      <c r="R943" s="21"/>
      <c r="S943" s="57"/>
      <c r="T943" s="116">
        <v>991</v>
      </c>
      <c r="U943" s="111">
        <v>45</v>
      </c>
      <c r="V943" s="113">
        <f t="shared" si="168"/>
        <v>656.26222222222225</v>
      </c>
      <c r="W943" s="113">
        <f t="shared" si="169"/>
        <v>334.73777777777775</v>
      </c>
      <c r="X943" s="112">
        <f t="shared" si="170"/>
        <v>334737.77777777775</v>
      </c>
      <c r="Y943" s="111"/>
      <c r="Z943" s="110">
        <f t="shared" si="178"/>
        <v>29</v>
      </c>
      <c r="AA943" s="109">
        <f t="shared" si="171"/>
        <v>49.550000000000004</v>
      </c>
      <c r="AB943" s="109">
        <f t="shared" si="172"/>
        <v>49550.000000000007</v>
      </c>
      <c r="AC943" s="108">
        <f t="shared" si="173"/>
        <v>941.45</v>
      </c>
      <c r="AD943" s="107">
        <f t="shared" si="174"/>
        <v>2.2222222222222223E-2</v>
      </c>
      <c r="AE943" s="106">
        <f t="shared" si="175"/>
        <v>20.921111111111113</v>
      </c>
      <c r="AF943" s="105">
        <f t="shared" si="176"/>
        <v>355.65888888888884</v>
      </c>
      <c r="AG943" s="105">
        <f t="shared" si="177"/>
        <v>635.3411111111111</v>
      </c>
    </row>
    <row r="944" spans="1:33" s="88" customFormat="1" x14ac:dyDescent="0.35">
      <c r="A944" s="21">
        <v>10141103</v>
      </c>
      <c r="B944" s="115" t="s">
        <v>1665</v>
      </c>
      <c r="C944" s="272" t="s">
        <v>710</v>
      </c>
      <c r="D944" s="178">
        <v>38</v>
      </c>
      <c r="E944" s="114" t="str">
        <f t="shared" si="167"/>
        <v>TRANSFORMADOR MARCA: NACALA 38</v>
      </c>
      <c r="F944" s="57"/>
      <c r="G944" s="21" t="s">
        <v>195</v>
      </c>
      <c r="H944" s="124" t="s">
        <v>3284</v>
      </c>
      <c r="I944" s="178" t="s">
        <v>13513</v>
      </c>
      <c r="J944" s="57"/>
      <c r="K944" s="178" t="s">
        <v>13512</v>
      </c>
      <c r="L944" s="178" t="s">
        <v>13511</v>
      </c>
      <c r="M944" s="121">
        <v>315</v>
      </c>
      <c r="N944" s="161" t="s">
        <v>19</v>
      </c>
      <c r="O944" s="21" t="s">
        <v>362</v>
      </c>
      <c r="P944" s="21">
        <v>3</v>
      </c>
      <c r="Q944" s="124">
        <v>2001</v>
      </c>
      <c r="R944" s="21"/>
      <c r="S944" s="57"/>
      <c r="T944" s="116">
        <v>1039</v>
      </c>
      <c r="U944" s="111">
        <v>45</v>
      </c>
      <c r="V944" s="113">
        <f t="shared" si="168"/>
        <v>688.048888888889</v>
      </c>
      <c r="W944" s="113">
        <f t="shared" si="169"/>
        <v>350.951111111111</v>
      </c>
      <c r="X944" s="112">
        <f t="shared" si="170"/>
        <v>350951.11111111101</v>
      </c>
      <c r="Y944" s="111"/>
      <c r="Z944" s="110">
        <f t="shared" si="178"/>
        <v>29</v>
      </c>
      <c r="AA944" s="109">
        <f t="shared" si="171"/>
        <v>51.95</v>
      </c>
      <c r="AB944" s="109">
        <f t="shared" si="172"/>
        <v>51950</v>
      </c>
      <c r="AC944" s="108">
        <f t="shared" si="173"/>
        <v>987.05</v>
      </c>
      <c r="AD944" s="107">
        <f t="shared" si="174"/>
        <v>2.2222222222222223E-2</v>
      </c>
      <c r="AE944" s="106">
        <f t="shared" si="175"/>
        <v>21.934444444444445</v>
      </c>
      <c r="AF944" s="105">
        <f t="shared" si="176"/>
        <v>372.88555555555547</v>
      </c>
      <c r="AG944" s="105">
        <f t="shared" si="177"/>
        <v>666.11444444444453</v>
      </c>
    </row>
    <row r="945" spans="1:33" s="88" customFormat="1" x14ac:dyDescent="0.35">
      <c r="A945" s="21">
        <v>10141103</v>
      </c>
      <c r="B945" s="115" t="s">
        <v>1665</v>
      </c>
      <c r="C945" s="272" t="s">
        <v>710</v>
      </c>
      <c r="D945" s="178">
        <v>39</v>
      </c>
      <c r="E945" s="114" t="str">
        <f t="shared" si="167"/>
        <v>TRANSFORMADOR MARCA: NACALA 39</v>
      </c>
      <c r="F945" s="57"/>
      <c r="G945" s="21" t="s">
        <v>195</v>
      </c>
      <c r="H945" s="124" t="s">
        <v>3284</v>
      </c>
      <c r="I945" s="178" t="s">
        <v>13509</v>
      </c>
      <c r="J945" s="57"/>
      <c r="K945" s="178" t="s">
        <v>13508</v>
      </c>
      <c r="L945" s="178" t="s">
        <v>13507</v>
      </c>
      <c r="M945" s="121">
        <v>200</v>
      </c>
      <c r="N945" s="161" t="s">
        <v>19</v>
      </c>
      <c r="O945" s="21" t="s">
        <v>362</v>
      </c>
      <c r="P945" s="21">
        <v>3</v>
      </c>
      <c r="Q945" s="124">
        <v>2001</v>
      </c>
      <c r="R945" s="21"/>
      <c r="S945" s="57"/>
      <c r="T945" s="116">
        <v>991</v>
      </c>
      <c r="U945" s="111">
        <v>45</v>
      </c>
      <c r="V945" s="113">
        <f t="shared" si="168"/>
        <v>656.26222222222225</v>
      </c>
      <c r="W945" s="113">
        <f t="shared" si="169"/>
        <v>334.73777777777775</v>
      </c>
      <c r="X945" s="112">
        <f t="shared" si="170"/>
        <v>334737.77777777775</v>
      </c>
      <c r="Y945" s="111"/>
      <c r="Z945" s="110">
        <f t="shared" si="178"/>
        <v>29</v>
      </c>
      <c r="AA945" s="109">
        <f t="shared" si="171"/>
        <v>49.550000000000004</v>
      </c>
      <c r="AB945" s="109">
        <f t="shared" si="172"/>
        <v>49550.000000000007</v>
      </c>
      <c r="AC945" s="108">
        <f t="shared" si="173"/>
        <v>941.45</v>
      </c>
      <c r="AD945" s="107">
        <f t="shared" si="174"/>
        <v>2.2222222222222223E-2</v>
      </c>
      <c r="AE945" s="106">
        <f t="shared" si="175"/>
        <v>20.921111111111113</v>
      </c>
      <c r="AF945" s="105">
        <f t="shared" si="176"/>
        <v>355.65888888888884</v>
      </c>
      <c r="AG945" s="105">
        <f t="shared" si="177"/>
        <v>635.3411111111111</v>
      </c>
    </row>
    <row r="946" spans="1:33" s="88" customFormat="1" x14ac:dyDescent="0.35">
      <c r="A946" s="21">
        <v>10141103</v>
      </c>
      <c r="B946" s="115" t="s">
        <v>1665</v>
      </c>
      <c r="C946" s="272" t="s">
        <v>710</v>
      </c>
      <c r="D946" s="178">
        <v>40</v>
      </c>
      <c r="E946" s="114" t="str">
        <f t="shared" si="167"/>
        <v>TRANSFORMADOR MARCA: NACALA 40</v>
      </c>
      <c r="F946" s="57"/>
      <c r="G946" s="21" t="s">
        <v>195</v>
      </c>
      <c r="H946" s="124" t="s">
        <v>3284</v>
      </c>
      <c r="I946" s="178" t="s">
        <v>13506</v>
      </c>
      <c r="J946" s="57"/>
      <c r="K946" s="178" t="s">
        <v>13505</v>
      </c>
      <c r="L946" s="178" t="s">
        <v>13504</v>
      </c>
      <c r="M946" s="121">
        <v>200</v>
      </c>
      <c r="N946" s="161" t="s">
        <v>19</v>
      </c>
      <c r="O946" s="21" t="s">
        <v>362</v>
      </c>
      <c r="P946" s="21">
        <v>3</v>
      </c>
      <c r="Q946" s="124">
        <v>2001</v>
      </c>
      <c r="R946" s="21"/>
      <c r="S946" s="57"/>
      <c r="T946" s="116">
        <v>991</v>
      </c>
      <c r="U946" s="111">
        <v>45</v>
      </c>
      <c r="V946" s="113">
        <f t="shared" si="168"/>
        <v>656.26222222222225</v>
      </c>
      <c r="W946" s="113">
        <f t="shared" si="169"/>
        <v>334.73777777777775</v>
      </c>
      <c r="X946" s="112">
        <f t="shared" si="170"/>
        <v>334737.77777777775</v>
      </c>
      <c r="Y946" s="111"/>
      <c r="Z946" s="110">
        <f t="shared" si="178"/>
        <v>29</v>
      </c>
      <c r="AA946" s="109">
        <f t="shared" si="171"/>
        <v>49.550000000000004</v>
      </c>
      <c r="AB946" s="109">
        <f t="shared" si="172"/>
        <v>49550.000000000007</v>
      </c>
      <c r="AC946" s="108">
        <f t="shared" si="173"/>
        <v>941.45</v>
      </c>
      <c r="AD946" s="107">
        <f t="shared" si="174"/>
        <v>2.2222222222222223E-2</v>
      </c>
      <c r="AE946" s="106">
        <f t="shared" si="175"/>
        <v>20.921111111111113</v>
      </c>
      <c r="AF946" s="105">
        <f t="shared" si="176"/>
        <v>355.65888888888884</v>
      </c>
      <c r="AG946" s="105">
        <f t="shared" si="177"/>
        <v>635.3411111111111</v>
      </c>
    </row>
    <row r="947" spans="1:33" s="88" customFormat="1" x14ac:dyDescent="0.35">
      <c r="A947" s="21">
        <v>10141103</v>
      </c>
      <c r="B947" s="115" t="s">
        <v>1665</v>
      </c>
      <c r="C947" s="272" t="s">
        <v>710</v>
      </c>
      <c r="D947" s="178">
        <v>42</v>
      </c>
      <c r="E947" s="114" t="str">
        <f t="shared" si="167"/>
        <v>TRANSFORMADOR MARCA: NACALA 42</v>
      </c>
      <c r="F947" s="57"/>
      <c r="G947" s="21" t="s">
        <v>195</v>
      </c>
      <c r="H947" s="124" t="s">
        <v>3284</v>
      </c>
      <c r="I947" s="178" t="s">
        <v>13502</v>
      </c>
      <c r="J947" s="57"/>
      <c r="K947" s="178" t="s">
        <v>13501</v>
      </c>
      <c r="L947" s="178" t="s">
        <v>13500</v>
      </c>
      <c r="M947" s="121">
        <v>250</v>
      </c>
      <c r="N947" s="161" t="s">
        <v>19</v>
      </c>
      <c r="O947" s="21" t="s">
        <v>362</v>
      </c>
      <c r="P947" s="21">
        <v>3</v>
      </c>
      <c r="Q947" s="124">
        <v>2001</v>
      </c>
      <c r="R947" s="21"/>
      <c r="S947" s="57"/>
      <c r="T947" s="116">
        <v>991</v>
      </c>
      <c r="U947" s="111">
        <v>45</v>
      </c>
      <c r="V947" s="113">
        <f t="shared" si="168"/>
        <v>656.26222222222225</v>
      </c>
      <c r="W947" s="113">
        <f t="shared" si="169"/>
        <v>334.73777777777775</v>
      </c>
      <c r="X947" s="112">
        <f t="shared" si="170"/>
        <v>334737.77777777775</v>
      </c>
      <c r="Y947" s="111"/>
      <c r="Z947" s="110">
        <f t="shared" si="178"/>
        <v>29</v>
      </c>
      <c r="AA947" s="109">
        <f t="shared" si="171"/>
        <v>49.550000000000004</v>
      </c>
      <c r="AB947" s="109">
        <f t="shared" si="172"/>
        <v>49550.000000000007</v>
      </c>
      <c r="AC947" s="108">
        <f t="shared" si="173"/>
        <v>941.45</v>
      </c>
      <c r="AD947" s="107">
        <f t="shared" si="174"/>
        <v>2.2222222222222223E-2</v>
      </c>
      <c r="AE947" s="106">
        <f t="shared" si="175"/>
        <v>20.921111111111113</v>
      </c>
      <c r="AF947" s="105">
        <f t="shared" si="176"/>
        <v>355.65888888888884</v>
      </c>
      <c r="AG947" s="105">
        <f t="shared" si="177"/>
        <v>635.3411111111111</v>
      </c>
    </row>
    <row r="948" spans="1:33" s="88" customFormat="1" x14ac:dyDescent="0.35">
      <c r="A948" s="21">
        <v>10141103</v>
      </c>
      <c r="B948" s="115" t="s">
        <v>1665</v>
      </c>
      <c r="C948" s="272" t="s">
        <v>710</v>
      </c>
      <c r="D948" s="178">
        <v>47</v>
      </c>
      <c r="E948" s="114" t="str">
        <f t="shared" si="167"/>
        <v>TRANSFORMADOR MARCA: NACALA 47</v>
      </c>
      <c r="F948" s="21"/>
      <c r="G948" s="21" t="s">
        <v>195</v>
      </c>
      <c r="H948" s="124" t="s">
        <v>3284</v>
      </c>
      <c r="I948" s="178" t="s">
        <v>13498</v>
      </c>
      <c r="J948" s="21"/>
      <c r="K948" s="178" t="s">
        <v>13497</v>
      </c>
      <c r="L948" s="178" t="s">
        <v>13496</v>
      </c>
      <c r="M948" s="121">
        <v>200</v>
      </c>
      <c r="N948" s="161" t="s">
        <v>19</v>
      </c>
      <c r="O948" s="21" t="s">
        <v>362</v>
      </c>
      <c r="P948" s="21">
        <v>3</v>
      </c>
      <c r="Q948" s="124">
        <v>2001</v>
      </c>
      <c r="R948" s="21"/>
      <c r="S948" s="21"/>
      <c r="T948" s="116">
        <v>991</v>
      </c>
      <c r="U948" s="111">
        <v>45</v>
      </c>
      <c r="V948" s="113">
        <f t="shared" si="168"/>
        <v>656.26222222222225</v>
      </c>
      <c r="W948" s="113">
        <f t="shared" si="169"/>
        <v>334.73777777777775</v>
      </c>
      <c r="X948" s="112">
        <f t="shared" si="170"/>
        <v>334737.77777777775</v>
      </c>
      <c r="Y948" s="111"/>
      <c r="Z948" s="110">
        <f t="shared" si="178"/>
        <v>29</v>
      </c>
      <c r="AA948" s="109">
        <f t="shared" si="171"/>
        <v>49.550000000000004</v>
      </c>
      <c r="AB948" s="109">
        <f t="shared" si="172"/>
        <v>49550.000000000007</v>
      </c>
      <c r="AC948" s="108">
        <f t="shared" si="173"/>
        <v>941.45</v>
      </c>
      <c r="AD948" s="107">
        <f t="shared" si="174"/>
        <v>2.2222222222222223E-2</v>
      </c>
      <c r="AE948" s="106">
        <f t="shared" si="175"/>
        <v>20.921111111111113</v>
      </c>
      <c r="AF948" s="105">
        <f t="shared" si="176"/>
        <v>355.65888888888884</v>
      </c>
      <c r="AG948" s="105">
        <f t="shared" si="177"/>
        <v>635.3411111111111</v>
      </c>
    </row>
    <row r="949" spans="1:33" s="88" customFormat="1" x14ac:dyDescent="0.35">
      <c r="A949" s="21">
        <v>10141103</v>
      </c>
      <c r="B949" s="115" t="s">
        <v>1665</v>
      </c>
      <c r="C949" s="272" t="s">
        <v>710</v>
      </c>
      <c r="D949" s="178">
        <v>48</v>
      </c>
      <c r="E949" s="114" t="str">
        <f t="shared" si="167"/>
        <v>TRANSFORMADOR MARCA: NACALA 48</v>
      </c>
      <c r="F949" s="21"/>
      <c r="G949" s="21" t="s">
        <v>195</v>
      </c>
      <c r="H949" s="124" t="s">
        <v>3284</v>
      </c>
      <c r="I949" s="178" t="s">
        <v>13494</v>
      </c>
      <c r="J949" s="21"/>
      <c r="K949" s="178" t="s">
        <v>13493</v>
      </c>
      <c r="L949" s="178" t="s">
        <v>13492</v>
      </c>
      <c r="M949" s="121">
        <v>100</v>
      </c>
      <c r="N949" s="161" t="s">
        <v>19</v>
      </c>
      <c r="O949" s="21" t="s">
        <v>362</v>
      </c>
      <c r="P949" s="21">
        <v>3</v>
      </c>
      <c r="Q949" s="124">
        <v>2001</v>
      </c>
      <c r="R949" s="21"/>
      <c r="S949" s="21"/>
      <c r="T949" s="116">
        <v>763</v>
      </c>
      <c r="U949" s="111">
        <v>45</v>
      </c>
      <c r="V949" s="113">
        <f t="shared" si="168"/>
        <v>505.27555555555557</v>
      </c>
      <c r="W949" s="113">
        <f t="shared" si="169"/>
        <v>257.72444444444443</v>
      </c>
      <c r="X949" s="112">
        <f t="shared" si="170"/>
        <v>257724.44444444444</v>
      </c>
      <c r="Y949" s="111"/>
      <c r="Z949" s="110">
        <f t="shared" si="178"/>
        <v>29</v>
      </c>
      <c r="AA949" s="109">
        <f t="shared" si="171"/>
        <v>38.15</v>
      </c>
      <c r="AB949" s="109">
        <f t="shared" si="172"/>
        <v>38150</v>
      </c>
      <c r="AC949" s="108">
        <f t="shared" si="173"/>
        <v>724.85</v>
      </c>
      <c r="AD949" s="107">
        <f t="shared" si="174"/>
        <v>2.2222222222222223E-2</v>
      </c>
      <c r="AE949" s="106">
        <f t="shared" si="175"/>
        <v>16.10777777777778</v>
      </c>
      <c r="AF949" s="105">
        <f t="shared" si="176"/>
        <v>273.83222222222219</v>
      </c>
      <c r="AG949" s="105">
        <f t="shared" si="177"/>
        <v>489.16777777777781</v>
      </c>
    </row>
    <row r="950" spans="1:33" s="88" customFormat="1" x14ac:dyDescent="0.35">
      <c r="A950" s="21">
        <v>10141103</v>
      </c>
      <c r="B950" s="115" t="s">
        <v>1665</v>
      </c>
      <c r="C950" s="272" t="s">
        <v>710</v>
      </c>
      <c r="D950" s="178">
        <v>49</v>
      </c>
      <c r="E950" s="114" t="str">
        <f t="shared" si="167"/>
        <v>TRANSFORMADOR MARCA: NACALA 49</v>
      </c>
      <c r="F950" s="21"/>
      <c r="G950" s="21" t="s">
        <v>195</v>
      </c>
      <c r="H950" s="124" t="s">
        <v>3284</v>
      </c>
      <c r="I950" s="178" t="s">
        <v>13491</v>
      </c>
      <c r="J950" s="21"/>
      <c r="K950" s="178" t="s">
        <v>13490</v>
      </c>
      <c r="L950" s="178" t="s">
        <v>13489</v>
      </c>
      <c r="M950" s="121">
        <v>16</v>
      </c>
      <c r="N950" s="161" t="s">
        <v>19</v>
      </c>
      <c r="O950" s="21" t="s">
        <v>362</v>
      </c>
      <c r="P950" s="21">
        <v>3</v>
      </c>
      <c r="Q950" s="124">
        <v>2001</v>
      </c>
      <c r="R950" s="21"/>
      <c r="S950" s="21"/>
      <c r="T950" s="116">
        <v>643</v>
      </c>
      <c r="U950" s="111">
        <v>45</v>
      </c>
      <c r="V950" s="113">
        <f t="shared" si="168"/>
        <v>425.80888888888893</v>
      </c>
      <c r="W950" s="113">
        <f t="shared" si="169"/>
        <v>217.19111111111107</v>
      </c>
      <c r="X950" s="112">
        <f t="shared" si="170"/>
        <v>217191.11111111107</v>
      </c>
      <c r="Y950" s="111"/>
      <c r="Z950" s="110">
        <f t="shared" si="178"/>
        <v>29</v>
      </c>
      <c r="AA950" s="109">
        <f t="shared" si="171"/>
        <v>32.15</v>
      </c>
      <c r="AB950" s="109">
        <f t="shared" si="172"/>
        <v>32150</v>
      </c>
      <c r="AC950" s="108">
        <f t="shared" si="173"/>
        <v>610.85</v>
      </c>
      <c r="AD950" s="107">
        <f t="shared" si="174"/>
        <v>2.2222222222222223E-2</v>
      </c>
      <c r="AE950" s="106">
        <f t="shared" si="175"/>
        <v>13.574444444444445</v>
      </c>
      <c r="AF950" s="105">
        <f t="shared" si="176"/>
        <v>230.76555555555552</v>
      </c>
      <c r="AG950" s="105">
        <f t="shared" si="177"/>
        <v>412.23444444444448</v>
      </c>
    </row>
    <row r="951" spans="1:33" s="88" customFormat="1" x14ac:dyDescent="0.35">
      <c r="A951" s="21">
        <v>10141103</v>
      </c>
      <c r="B951" s="115" t="s">
        <v>1665</v>
      </c>
      <c r="C951" s="272" t="s">
        <v>710</v>
      </c>
      <c r="D951" s="178">
        <v>50</v>
      </c>
      <c r="E951" s="114" t="str">
        <f t="shared" si="167"/>
        <v>TRANSFORMADOR MARCA: NACALA 50</v>
      </c>
      <c r="F951" s="21"/>
      <c r="G951" s="21" t="s">
        <v>195</v>
      </c>
      <c r="H951" s="124" t="s">
        <v>3284</v>
      </c>
      <c r="I951" s="178" t="s">
        <v>13486</v>
      </c>
      <c r="J951" s="21"/>
      <c r="K951" s="178" t="s">
        <v>13485</v>
      </c>
      <c r="L951" s="178" t="s">
        <v>13484</v>
      </c>
      <c r="M951" s="121">
        <v>315</v>
      </c>
      <c r="N951" s="161" t="s">
        <v>19</v>
      </c>
      <c r="O951" s="21" t="s">
        <v>362</v>
      </c>
      <c r="P951" s="21">
        <v>3</v>
      </c>
      <c r="Q951" s="124">
        <v>2001</v>
      </c>
      <c r="R951" s="21"/>
      <c r="S951" s="21"/>
      <c r="T951" s="116">
        <v>1039</v>
      </c>
      <c r="U951" s="111">
        <v>45</v>
      </c>
      <c r="V951" s="113">
        <f t="shared" si="168"/>
        <v>688.048888888889</v>
      </c>
      <c r="W951" s="113">
        <f t="shared" si="169"/>
        <v>350.951111111111</v>
      </c>
      <c r="X951" s="112">
        <f t="shared" si="170"/>
        <v>350951.11111111101</v>
      </c>
      <c r="Y951" s="111"/>
      <c r="Z951" s="110">
        <f t="shared" si="178"/>
        <v>29</v>
      </c>
      <c r="AA951" s="109">
        <f t="shared" si="171"/>
        <v>51.95</v>
      </c>
      <c r="AB951" s="109">
        <f t="shared" si="172"/>
        <v>51950</v>
      </c>
      <c r="AC951" s="108">
        <f t="shared" si="173"/>
        <v>987.05</v>
      </c>
      <c r="AD951" s="107">
        <f t="shared" si="174"/>
        <v>2.2222222222222223E-2</v>
      </c>
      <c r="AE951" s="106">
        <f t="shared" si="175"/>
        <v>21.934444444444445</v>
      </c>
      <c r="AF951" s="105">
        <f t="shared" si="176"/>
        <v>372.88555555555547</v>
      </c>
      <c r="AG951" s="105">
        <f t="shared" si="177"/>
        <v>666.11444444444453</v>
      </c>
    </row>
    <row r="952" spans="1:33" s="88" customFormat="1" x14ac:dyDescent="0.35">
      <c r="A952" s="21">
        <v>10141103</v>
      </c>
      <c r="B952" s="115" t="s">
        <v>1665</v>
      </c>
      <c r="C952" s="272" t="s">
        <v>710</v>
      </c>
      <c r="D952" s="178">
        <v>52</v>
      </c>
      <c r="E952" s="114" t="str">
        <f t="shared" si="167"/>
        <v>TRANSFORMADOR MARCA: NACALA 52</v>
      </c>
      <c r="F952" s="21"/>
      <c r="G952" s="21" t="s">
        <v>195</v>
      </c>
      <c r="H952" s="124" t="s">
        <v>3284</v>
      </c>
      <c r="I952" s="178" t="s">
        <v>13482</v>
      </c>
      <c r="J952" s="21"/>
      <c r="K952" s="178" t="s">
        <v>13481</v>
      </c>
      <c r="L952" s="178" t="s">
        <v>13480</v>
      </c>
      <c r="M952" s="121">
        <v>200</v>
      </c>
      <c r="N952" s="161" t="s">
        <v>19</v>
      </c>
      <c r="O952" s="21" t="s">
        <v>362</v>
      </c>
      <c r="P952" s="21">
        <v>3</v>
      </c>
      <c r="Q952" s="124">
        <v>2001</v>
      </c>
      <c r="R952" s="21"/>
      <c r="S952" s="21"/>
      <c r="T952" s="116">
        <v>991</v>
      </c>
      <c r="U952" s="111">
        <v>45</v>
      </c>
      <c r="V952" s="113">
        <f t="shared" si="168"/>
        <v>656.26222222222225</v>
      </c>
      <c r="W952" s="113">
        <f t="shared" si="169"/>
        <v>334.73777777777775</v>
      </c>
      <c r="X952" s="112">
        <f t="shared" si="170"/>
        <v>334737.77777777775</v>
      </c>
      <c r="Y952" s="111"/>
      <c r="Z952" s="110">
        <f t="shared" si="178"/>
        <v>29</v>
      </c>
      <c r="AA952" s="109">
        <f t="shared" si="171"/>
        <v>49.550000000000004</v>
      </c>
      <c r="AB952" s="109">
        <f t="shared" si="172"/>
        <v>49550.000000000007</v>
      </c>
      <c r="AC952" s="108">
        <f t="shared" si="173"/>
        <v>941.45</v>
      </c>
      <c r="AD952" s="107">
        <f t="shared" si="174"/>
        <v>2.2222222222222223E-2</v>
      </c>
      <c r="AE952" s="106">
        <f t="shared" si="175"/>
        <v>20.921111111111113</v>
      </c>
      <c r="AF952" s="105">
        <f t="shared" si="176"/>
        <v>355.65888888888884</v>
      </c>
      <c r="AG952" s="105">
        <f t="shared" si="177"/>
        <v>635.3411111111111</v>
      </c>
    </row>
    <row r="953" spans="1:33" s="88" customFormat="1" x14ac:dyDescent="0.35">
      <c r="A953" s="21">
        <v>10141103</v>
      </c>
      <c r="B953" s="115" t="s">
        <v>1665</v>
      </c>
      <c r="C953" s="272" t="s">
        <v>710</v>
      </c>
      <c r="D953" s="178">
        <v>53</v>
      </c>
      <c r="E953" s="114" t="str">
        <f t="shared" si="167"/>
        <v>TRANSFORMADOR MARCA: NACALA 53</v>
      </c>
      <c r="F953" s="21"/>
      <c r="G953" s="21" t="s">
        <v>195</v>
      </c>
      <c r="H953" s="124" t="s">
        <v>3284</v>
      </c>
      <c r="I953" s="178" t="s">
        <v>13478</v>
      </c>
      <c r="J953" s="21"/>
      <c r="K953" s="178" t="s">
        <v>13477</v>
      </c>
      <c r="L953" s="178" t="s">
        <v>13476</v>
      </c>
      <c r="M953" s="121">
        <v>250</v>
      </c>
      <c r="N953" s="161" t="s">
        <v>19</v>
      </c>
      <c r="O953" s="21" t="s">
        <v>362</v>
      </c>
      <c r="P953" s="21">
        <v>3</v>
      </c>
      <c r="Q953" s="124">
        <v>2001</v>
      </c>
      <c r="R953" s="21"/>
      <c r="S953" s="21"/>
      <c r="T953" s="116">
        <v>991</v>
      </c>
      <c r="U953" s="111">
        <v>45</v>
      </c>
      <c r="V953" s="113">
        <f t="shared" si="168"/>
        <v>656.26222222222225</v>
      </c>
      <c r="W953" s="113">
        <f t="shared" si="169"/>
        <v>334.73777777777775</v>
      </c>
      <c r="X953" s="112">
        <f t="shared" si="170"/>
        <v>334737.77777777775</v>
      </c>
      <c r="Y953" s="111"/>
      <c r="Z953" s="110">
        <f t="shared" si="178"/>
        <v>29</v>
      </c>
      <c r="AA953" s="109">
        <f t="shared" si="171"/>
        <v>49.550000000000004</v>
      </c>
      <c r="AB953" s="109">
        <f t="shared" si="172"/>
        <v>49550.000000000007</v>
      </c>
      <c r="AC953" s="108">
        <f t="shared" si="173"/>
        <v>941.45</v>
      </c>
      <c r="AD953" s="107">
        <f t="shared" si="174"/>
        <v>2.2222222222222223E-2</v>
      </c>
      <c r="AE953" s="106">
        <f t="shared" si="175"/>
        <v>20.921111111111113</v>
      </c>
      <c r="AF953" s="105">
        <f t="shared" si="176"/>
        <v>355.65888888888884</v>
      </c>
      <c r="AG953" s="105">
        <f t="shared" si="177"/>
        <v>635.3411111111111</v>
      </c>
    </row>
    <row r="954" spans="1:33" s="88" customFormat="1" x14ac:dyDescent="0.35">
      <c r="A954" s="21">
        <v>10141103</v>
      </c>
      <c r="B954" s="115" t="s">
        <v>1665</v>
      </c>
      <c r="C954" s="272" t="s">
        <v>710</v>
      </c>
      <c r="D954" s="178">
        <v>54</v>
      </c>
      <c r="E954" s="114" t="str">
        <f t="shared" si="167"/>
        <v>TRANSFORMADOR MARCA: NACALA 54</v>
      </c>
      <c r="F954" s="21"/>
      <c r="G954" s="21" t="s">
        <v>195</v>
      </c>
      <c r="H954" s="124" t="s">
        <v>3284</v>
      </c>
      <c r="I954" s="178" t="s">
        <v>13475</v>
      </c>
      <c r="J954" s="21"/>
      <c r="K954" s="178" t="s">
        <v>13474</v>
      </c>
      <c r="L954" s="178" t="s">
        <v>13473</v>
      </c>
      <c r="M954" s="121">
        <v>200</v>
      </c>
      <c r="N954" s="161" t="s">
        <v>19</v>
      </c>
      <c r="O954" s="21" t="s">
        <v>362</v>
      </c>
      <c r="P954" s="21">
        <v>3</v>
      </c>
      <c r="Q954" s="124">
        <v>2001</v>
      </c>
      <c r="R954" s="21"/>
      <c r="S954" s="21"/>
      <c r="T954" s="116">
        <v>991</v>
      </c>
      <c r="U954" s="111">
        <v>45</v>
      </c>
      <c r="V954" s="113">
        <f t="shared" si="168"/>
        <v>656.26222222222225</v>
      </c>
      <c r="W954" s="113">
        <f t="shared" si="169"/>
        <v>334.73777777777775</v>
      </c>
      <c r="X954" s="112">
        <f t="shared" si="170"/>
        <v>334737.77777777775</v>
      </c>
      <c r="Y954" s="111"/>
      <c r="Z954" s="110">
        <f t="shared" si="178"/>
        <v>29</v>
      </c>
      <c r="AA954" s="109">
        <f t="shared" si="171"/>
        <v>49.550000000000004</v>
      </c>
      <c r="AB954" s="109">
        <f t="shared" si="172"/>
        <v>49550.000000000007</v>
      </c>
      <c r="AC954" s="108">
        <f t="shared" si="173"/>
        <v>941.45</v>
      </c>
      <c r="AD954" s="107">
        <f t="shared" si="174"/>
        <v>2.2222222222222223E-2</v>
      </c>
      <c r="AE954" s="106">
        <f t="shared" si="175"/>
        <v>20.921111111111113</v>
      </c>
      <c r="AF954" s="105">
        <f t="shared" si="176"/>
        <v>355.65888888888884</v>
      </c>
      <c r="AG954" s="105">
        <f t="shared" si="177"/>
        <v>635.3411111111111</v>
      </c>
    </row>
    <row r="955" spans="1:33" s="88" customFormat="1" x14ac:dyDescent="0.35">
      <c r="A955" s="21">
        <v>10141103</v>
      </c>
      <c r="B955" s="115" t="s">
        <v>1665</v>
      </c>
      <c r="C955" s="272" t="s">
        <v>710</v>
      </c>
      <c r="D955" s="178">
        <v>55</v>
      </c>
      <c r="E955" s="114" t="str">
        <f t="shared" si="167"/>
        <v>TRANSFORMADOR MARCA: NACALA 55</v>
      </c>
      <c r="F955" s="21"/>
      <c r="G955" s="21" t="s">
        <v>195</v>
      </c>
      <c r="H955" s="124" t="s">
        <v>3284</v>
      </c>
      <c r="I955" s="178" t="s">
        <v>13472</v>
      </c>
      <c r="J955" s="21"/>
      <c r="K955" s="178" t="s">
        <v>13471</v>
      </c>
      <c r="L955" s="178" t="s">
        <v>13470</v>
      </c>
      <c r="M955" s="121">
        <v>500</v>
      </c>
      <c r="N955" s="161" t="s">
        <v>19</v>
      </c>
      <c r="O955" s="21" t="s">
        <v>362</v>
      </c>
      <c r="P955" s="21">
        <v>3</v>
      </c>
      <c r="Q955" s="124">
        <v>2001</v>
      </c>
      <c r="R955" s="21"/>
      <c r="S955" s="21"/>
      <c r="T955" s="116">
        <v>1200</v>
      </c>
      <c r="U955" s="111">
        <v>45</v>
      </c>
      <c r="V955" s="113">
        <f t="shared" si="168"/>
        <v>794.66666666666674</v>
      </c>
      <c r="W955" s="113">
        <f t="shared" si="169"/>
        <v>405.33333333333326</v>
      </c>
      <c r="X955" s="112">
        <f t="shared" si="170"/>
        <v>405333.33333333326</v>
      </c>
      <c r="Y955" s="111"/>
      <c r="Z955" s="110">
        <f t="shared" si="178"/>
        <v>29</v>
      </c>
      <c r="AA955" s="109">
        <f t="shared" si="171"/>
        <v>60</v>
      </c>
      <c r="AB955" s="109">
        <f t="shared" si="172"/>
        <v>60000</v>
      </c>
      <c r="AC955" s="108">
        <f t="shared" si="173"/>
        <v>1140</v>
      </c>
      <c r="AD955" s="107">
        <f t="shared" si="174"/>
        <v>2.2222222222222223E-2</v>
      </c>
      <c r="AE955" s="106">
        <f t="shared" si="175"/>
        <v>25.333333333333336</v>
      </c>
      <c r="AF955" s="105">
        <f t="shared" si="176"/>
        <v>430.66666666666657</v>
      </c>
      <c r="AG955" s="105">
        <f t="shared" si="177"/>
        <v>769.33333333333337</v>
      </c>
    </row>
    <row r="956" spans="1:33" s="88" customFormat="1" x14ac:dyDescent="0.35">
      <c r="A956" s="21">
        <v>10141103</v>
      </c>
      <c r="B956" s="115" t="s">
        <v>1665</v>
      </c>
      <c r="C956" s="272" t="s">
        <v>710</v>
      </c>
      <c r="D956" s="178">
        <v>56</v>
      </c>
      <c r="E956" s="114" t="str">
        <f t="shared" si="167"/>
        <v>TRANSFORMADOR MARCA: NACALA 56</v>
      </c>
      <c r="F956" s="21"/>
      <c r="G956" s="21" t="s">
        <v>195</v>
      </c>
      <c r="H956" s="124" t="s">
        <v>3284</v>
      </c>
      <c r="I956" s="178" t="s">
        <v>13468</v>
      </c>
      <c r="J956" s="21"/>
      <c r="K956" s="178" t="s">
        <v>13467</v>
      </c>
      <c r="L956" s="178" t="s">
        <v>13466</v>
      </c>
      <c r="M956" s="121">
        <v>160</v>
      </c>
      <c r="N956" s="161" t="s">
        <v>19</v>
      </c>
      <c r="O956" s="21" t="s">
        <v>362</v>
      </c>
      <c r="P956" s="21">
        <v>3</v>
      </c>
      <c r="Q956" s="124">
        <v>2001</v>
      </c>
      <c r="R956" s="21"/>
      <c r="S956" s="21"/>
      <c r="T956" s="116">
        <v>991</v>
      </c>
      <c r="U956" s="111">
        <v>45</v>
      </c>
      <c r="V956" s="113">
        <f t="shared" si="168"/>
        <v>656.26222222222225</v>
      </c>
      <c r="W956" s="113">
        <f t="shared" si="169"/>
        <v>334.73777777777775</v>
      </c>
      <c r="X956" s="112">
        <f t="shared" si="170"/>
        <v>334737.77777777775</v>
      </c>
      <c r="Y956" s="111"/>
      <c r="Z956" s="110">
        <f t="shared" si="178"/>
        <v>29</v>
      </c>
      <c r="AA956" s="109">
        <f t="shared" si="171"/>
        <v>49.550000000000004</v>
      </c>
      <c r="AB956" s="109">
        <f t="shared" si="172"/>
        <v>49550.000000000007</v>
      </c>
      <c r="AC956" s="108">
        <f t="shared" si="173"/>
        <v>941.45</v>
      </c>
      <c r="AD956" s="107">
        <f t="shared" si="174"/>
        <v>2.2222222222222223E-2</v>
      </c>
      <c r="AE956" s="106">
        <f t="shared" si="175"/>
        <v>20.921111111111113</v>
      </c>
      <c r="AF956" s="105">
        <f t="shared" si="176"/>
        <v>355.65888888888884</v>
      </c>
      <c r="AG956" s="105">
        <f t="shared" si="177"/>
        <v>635.3411111111111</v>
      </c>
    </row>
    <row r="957" spans="1:33" s="88" customFormat="1" x14ac:dyDescent="0.35">
      <c r="A957" s="21">
        <v>10141103</v>
      </c>
      <c r="B957" s="115" t="s">
        <v>1665</v>
      </c>
      <c r="C957" s="272" t="s">
        <v>710</v>
      </c>
      <c r="D957" s="178">
        <v>57</v>
      </c>
      <c r="E957" s="114" t="str">
        <f t="shared" si="167"/>
        <v>TRANSFORMADOR MARCA: NACALA 57</v>
      </c>
      <c r="F957" s="21"/>
      <c r="G957" s="21" t="s">
        <v>195</v>
      </c>
      <c r="H957" s="124" t="s">
        <v>3284</v>
      </c>
      <c r="I957" s="178" t="s">
        <v>13465</v>
      </c>
      <c r="J957" s="21"/>
      <c r="K957" s="178" t="s">
        <v>13464</v>
      </c>
      <c r="L957" s="178" t="s">
        <v>13463</v>
      </c>
      <c r="M957" s="121">
        <v>200</v>
      </c>
      <c r="N957" s="161" t="s">
        <v>19</v>
      </c>
      <c r="O957" s="21" t="s">
        <v>362</v>
      </c>
      <c r="P957" s="21">
        <v>3</v>
      </c>
      <c r="Q957" s="124">
        <v>2001</v>
      </c>
      <c r="R957" s="21"/>
      <c r="S957" s="21"/>
      <c r="T957" s="116">
        <v>991</v>
      </c>
      <c r="U957" s="111">
        <v>45</v>
      </c>
      <c r="V957" s="113">
        <f t="shared" si="168"/>
        <v>656.26222222222225</v>
      </c>
      <c r="W957" s="113">
        <f t="shared" si="169"/>
        <v>334.73777777777775</v>
      </c>
      <c r="X957" s="112">
        <f t="shared" si="170"/>
        <v>334737.77777777775</v>
      </c>
      <c r="Y957" s="111"/>
      <c r="Z957" s="110">
        <f t="shared" si="178"/>
        <v>29</v>
      </c>
      <c r="AA957" s="109">
        <f t="shared" si="171"/>
        <v>49.550000000000004</v>
      </c>
      <c r="AB957" s="109">
        <f t="shared" si="172"/>
        <v>49550.000000000007</v>
      </c>
      <c r="AC957" s="108">
        <f t="shared" si="173"/>
        <v>941.45</v>
      </c>
      <c r="AD957" s="107">
        <f t="shared" si="174"/>
        <v>2.2222222222222223E-2</v>
      </c>
      <c r="AE957" s="106">
        <f t="shared" si="175"/>
        <v>20.921111111111113</v>
      </c>
      <c r="AF957" s="105">
        <f t="shared" si="176"/>
        <v>355.65888888888884</v>
      </c>
      <c r="AG957" s="105">
        <f t="shared" si="177"/>
        <v>635.3411111111111</v>
      </c>
    </row>
    <row r="958" spans="1:33" s="88" customFormat="1" x14ac:dyDescent="0.35">
      <c r="A958" s="21">
        <v>10141103</v>
      </c>
      <c r="B958" s="115" t="s">
        <v>1665</v>
      </c>
      <c r="C958" s="272" t="s">
        <v>710</v>
      </c>
      <c r="D958" s="178">
        <v>58</v>
      </c>
      <c r="E958" s="114" t="str">
        <f t="shared" si="167"/>
        <v>TRANSFORMADOR MARCA: NACALA 58</v>
      </c>
      <c r="F958" s="21"/>
      <c r="G958" s="21" t="s">
        <v>195</v>
      </c>
      <c r="H958" s="124" t="s">
        <v>3284</v>
      </c>
      <c r="I958" s="178" t="s">
        <v>13461</v>
      </c>
      <c r="J958" s="21"/>
      <c r="K958" s="178" t="s">
        <v>13460</v>
      </c>
      <c r="L958" s="178" t="s">
        <v>13459</v>
      </c>
      <c r="M958" s="121">
        <v>315</v>
      </c>
      <c r="N958" s="161" t="s">
        <v>19</v>
      </c>
      <c r="O958" s="21" t="s">
        <v>362</v>
      </c>
      <c r="P958" s="21">
        <v>3</v>
      </c>
      <c r="Q958" s="124">
        <v>2001</v>
      </c>
      <c r="R958" s="21"/>
      <c r="S958" s="21"/>
      <c r="T958" s="116">
        <v>1039</v>
      </c>
      <c r="U958" s="111">
        <v>45</v>
      </c>
      <c r="V958" s="113">
        <f t="shared" si="168"/>
        <v>688.048888888889</v>
      </c>
      <c r="W958" s="113">
        <f t="shared" si="169"/>
        <v>350.951111111111</v>
      </c>
      <c r="X958" s="112">
        <f t="shared" si="170"/>
        <v>350951.11111111101</v>
      </c>
      <c r="Y958" s="111"/>
      <c r="Z958" s="110">
        <f t="shared" si="178"/>
        <v>29</v>
      </c>
      <c r="AA958" s="109">
        <f t="shared" si="171"/>
        <v>51.95</v>
      </c>
      <c r="AB958" s="109">
        <f t="shared" si="172"/>
        <v>51950</v>
      </c>
      <c r="AC958" s="108">
        <f t="shared" si="173"/>
        <v>987.05</v>
      </c>
      <c r="AD958" s="107">
        <f t="shared" si="174"/>
        <v>2.2222222222222223E-2</v>
      </c>
      <c r="AE958" s="106">
        <f t="shared" si="175"/>
        <v>21.934444444444445</v>
      </c>
      <c r="AF958" s="105">
        <f t="shared" si="176"/>
        <v>372.88555555555547</v>
      </c>
      <c r="AG958" s="105">
        <f t="shared" si="177"/>
        <v>666.11444444444453</v>
      </c>
    </row>
    <row r="959" spans="1:33" s="88" customFormat="1" x14ac:dyDescent="0.35">
      <c r="A959" s="21">
        <v>10141103</v>
      </c>
      <c r="B959" s="115" t="s">
        <v>1665</v>
      </c>
      <c r="C959" s="272" t="s">
        <v>710</v>
      </c>
      <c r="D959" s="178">
        <v>59</v>
      </c>
      <c r="E959" s="114" t="str">
        <f t="shared" si="167"/>
        <v>TRANSFORMADOR MARCA: NACALA 59</v>
      </c>
      <c r="F959" s="21"/>
      <c r="G959" s="21" t="s">
        <v>195</v>
      </c>
      <c r="H959" s="124" t="s">
        <v>3284</v>
      </c>
      <c r="I959" s="178" t="s">
        <v>13458</v>
      </c>
      <c r="J959" s="21"/>
      <c r="K959" s="178" t="s">
        <v>13457</v>
      </c>
      <c r="L959" s="178" t="s">
        <v>13456</v>
      </c>
      <c r="M959" s="121">
        <v>200</v>
      </c>
      <c r="N959" s="161" t="s">
        <v>19</v>
      </c>
      <c r="O959" s="21" t="s">
        <v>362</v>
      </c>
      <c r="P959" s="21">
        <v>3</v>
      </c>
      <c r="Q959" s="124">
        <v>2001</v>
      </c>
      <c r="R959" s="21"/>
      <c r="S959" s="21"/>
      <c r="T959" s="116">
        <v>991</v>
      </c>
      <c r="U959" s="111">
        <v>45</v>
      </c>
      <c r="V959" s="113">
        <f t="shared" si="168"/>
        <v>656.26222222222225</v>
      </c>
      <c r="W959" s="113">
        <f t="shared" si="169"/>
        <v>334.73777777777775</v>
      </c>
      <c r="X959" s="112">
        <f t="shared" si="170"/>
        <v>334737.77777777775</v>
      </c>
      <c r="Y959" s="111"/>
      <c r="Z959" s="110">
        <f t="shared" si="178"/>
        <v>29</v>
      </c>
      <c r="AA959" s="109">
        <f t="shared" si="171"/>
        <v>49.550000000000004</v>
      </c>
      <c r="AB959" s="109">
        <f t="shared" si="172"/>
        <v>49550.000000000007</v>
      </c>
      <c r="AC959" s="108">
        <f t="shared" si="173"/>
        <v>941.45</v>
      </c>
      <c r="AD959" s="107">
        <f t="shared" si="174"/>
        <v>2.2222222222222223E-2</v>
      </c>
      <c r="AE959" s="106">
        <f t="shared" si="175"/>
        <v>20.921111111111113</v>
      </c>
      <c r="AF959" s="105">
        <f t="shared" si="176"/>
        <v>355.65888888888884</v>
      </c>
      <c r="AG959" s="105">
        <f t="shared" si="177"/>
        <v>635.3411111111111</v>
      </c>
    </row>
    <row r="960" spans="1:33" s="88" customFormat="1" x14ac:dyDescent="0.35">
      <c r="A960" s="21">
        <v>10141103</v>
      </c>
      <c r="B960" s="115" t="s">
        <v>1665</v>
      </c>
      <c r="C960" s="272" t="s">
        <v>710</v>
      </c>
      <c r="D960" s="178">
        <v>60</v>
      </c>
      <c r="E960" s="114" t="str">
        <f t="shared" si="167"/>
        <v>TRANSFORMADOR MARCA: NACALA 60</v>
      </c>
      <c r="F960" s="21"/>
      <c r="G960" s="21" t="s">
        <v>195</v>
      </c>
      <c r="H960" s="124" t="s">
        <v>3284</v>
      </c>
      <c r="I960" s="178" t="s">
        <v>13455</v>
      </c>
      <c r="J960" s="21"/>
      <c r="K960" s="178" t="s">
        <v>13454</v>
      </c>
      <c r="L960" s="178" t="s">
        <v>13453</v>
      </c>
      <c r="M960" s="121">
        <v>200</v>
      </c>
      <c r="N960" s="161" t="s">
        <v>19</v>
      </c>
      <c r="O960" s="21" t="s">
        <v>362</v>
      </c>
      <c r="P960" s="21">
        <v>3</v>
      </c>
      <c r="Q960" s="124">
        <v>2001</v>
      </c>
      <c r="R960" s="21"/>
      <c r="S960" s="21"/>
      <c r="T960" s="116">
        <v>991</v>
      </c>
      <c r="U960" s="111">
        <v>45</v>
      </c>
      <c r="V960" s="113">
        <f t="shared" si="168"/>
        <v>656.26222222222225</v>
      </c>
      <c r="W960" s="113">
        <f t="shared" si="169"/>
        <v>334.73777777777775</v>
      </c>
      <c r="X960" s="112">
        <f t="shared" si="170"/>
        <v>334737.77777777775</v>
      </c>
      <c r="Y960" s="111"/>
      <c r="Z960" s="110">
        <f t="shared" si="178"/>
        <v>29</v>
      </c>
      <c r="AA960" s="109">
        <f t="shared" si="171"/>
        <v>49.550000000000004</v>
      </c>
      <c r="AB960" s="109">
        <f t="shared" si="172"/>
        <v>49550.000000000007</v>
      </c>
      <c r="AC960" s="108">
        <f t="shared" si="173"/>
        <v>941.45</v>
      </c>
      <c r="AD960" s="107">
        <f t="shared" si="174"/>
        <v>2.2222222222222223E-2</v>
      </c>
      <c r="AE960" s="106">
        <f t="shared" si="175"/>
        <v>20.921111111111113</v>
      </c>
      <c r="AF960" s="105">
        <f t="shared" si="176"/>
        <v>355.65888888888884</v>
      </c>
      <c r="AG960" s="105">
        <f t="shared" si="177"/>
        <v>635.3411111111111</v>
      </c>
    </row>
    <row r="961" spans="1:33" s="88" customFormat="1" x14ac:dyDescent="0.35">
      <c r="A961" s="21">
        <v>10141103</v>
      </c>
      <c r="B961" s="115" t="s">
        <v>1665</v>
      </c>
      <c r="C961" s="272" t="s">
        <v>710</v>
      </c>
      <c r="D961" s="178">
        <v>85</v>
      </c>
      <c r="E961" s="114" t="str">
        <f t="shared" si="167"/>
        <v>TRANSFORMADOR MARCA: NACALA 85</v>
      </c>
      <c r="F961" s="21"/>
      <c r="G961" s="21" t="s">
        <v>195</v>
      </c>
      <c r="H961" s="21" t="s">
        <v>3280</v>
      </c>
      <c r="I961" s="178" t="s">
        <v>3280</v>
      </c>
      <c r="J961" s="21"/>
      <c r="K961" s="178" t="s">
        <v>13452</v>
      </c>
      <c r="L961" s="178" t="s">
        <v>13451</v>
      </c>
      <c r="M961" s="121">
        <v>315</v>
      </c>
      <c r="N961" s="161" t="s">
        <v>19</v>
      </c>
      <c r="O961" s="21" t="s">
        <v>362</v>
      </c>
      <c r="P961" s="21">
        <v>3</v>
      </c>
      <c r="Q961" s="124">
        <v>2001</v>
      </c>
      <c r="R961" s="21"/>
      <c r="S961" s="21"/>
      <c r="T961" s="116">
        <v>1039</v>
      </c>
      <c r="U961" s="111">
        <v>45</v>
      </c>
      <c r="V961" s="113">
        <f t="shared" si="168"/>
        <v>688.048888888889</v>
      </c>
      <c r="W961" s="113">
        <f t="shared" si="169"/>
        <v>350.951111111111</v>
      </c>
      <c r="X961" s="112">
        <f t="shared" si="170"/>
        <v>350951.11111111101</v>
      </c>
      <c r="Y961" s="111"/>
      <c r="Z961" s="110">
        <f t="shared" si="178"/>
        <v>29</v>
      </c>
      <c r="AA961" s="109">
        <f t="shared" si="171"/>
        <v>51.95</v>
      </c>
      <c r="AB961" s="109">
        <f t="shared" si="172"/>
        <v>51950</v>
      </c>
      <c r="AC961" s="108">
        <f t="shared" si="173"/>
        <v>987.05</v>
      </c>
      <c r="AD961" s="107">
        <f t="shared" si="174"/>
        <v>2.2222222222222223E-2</v>
      </c>
      <c r="AE961" s="106">
        <f t="shared" si="175"/>
        <v>21.934444444444445</v>
      </c>
      <c r="AF961" s="105">
        <f t="shared" si="176"/>
        <v>372.88555555555547</v>
      </c>
      <c r="AG961" s="105">
        <f t="shared" si="177"/>
        <v>666.11444444444453</v>
      </c>
    </row>
    <row r="962" spans="1:33" s="88" customFormat="1" x14ac:dyDescent="0.35">
      <c r="A962" s="21">
        <v>10141103</v>
      </c>
      <c r="B962" s="115" t="s">
        <v>1665</v>
      </c>
      <c r="C962" s="272" t="s">
        <v>710</v>
      </c>
      <c r="D962" s="178">
        <v>86</v>
      </c>
      <c r="E962" s="114" t="str">
        <f t="shared" ref="E962:E1025" si="179">+CONCATENATE(C962," ","MARCA:",R962," ",G962," ",D962,)</f>
        <v>TRANSFORMADOR MARCA: NACALA 86</v>
      </c>
      <c r="F962" s="21"/>
      <c r="G962" s="21" t="s">
        <v>195</v>
      </c>
      <c r="H962" s="21" t="s">
        <v>3280</v>
      </c>
      <c r="I962" s="178" t="s">
        <v>13449</v>
      </c>
      <c r="J962" s="21"/>
      <c r="K962" s="178" t="s">
        <v>13448</v>
      </c>
      <c r="L962" s="178" t="s">
        <v>13447</v>
      </c>
      <c r="M962" s="124">
        <v>32</v>
      </c>
      <c r="N962" s="161" t="s">
        <v>19</v>
      </c>
      <c r="O962" s="21" t="s">
        <v>362</v>
      </c>
      <c r="P962" s="21">
        <v>3</v>
      </c>
      <c r="Q962" s="124">
        <v>2001</v>
      </c>
      <c r="R962" s="21"/>
      <c r="S962" s="21"/>
      <c r="T962" s="116">
        <v>643</v>
      </c>
      <c r="U962" s="111">
        <v>45</v>
      </c>
      <c r="V962" s="113">
        <f t="shared" ref="V962:V1025" si="180">((Z962/U962)*(T962-AA962))+AA962</f>
        <v>425.80888888888893</v>
      </c>
      <c r="W962" s="113">
        <f t="shared" ref="W962:W1025" si="181">+T962-V962</f>
        <v>217.19111111111107</v>
      </c>
      <c r="X962" s="112">
        <f t="shared" ref="X962:X1025" si="182">+W962*1000</f>
        <v>217191.11111111107</v>
      </c>
      <c r="Y962" s="111"/>
      <c r="Z962" s="110">
        <f t="shared" si="178"/>
        <v>29</v>
      </c>
      <c r="AA962" s="109">
        <f t="shared" ref="AA962:AA1025" si="183">(5/100*T962)</f>
        <v>32.15</v>
      </c>
      <c r="AB962" s="109">
        <f t="shared" ref="AB962:AB1025" si="184">+AA962*1000</f>
        <v>32150</v>
      </c>
      <c r="AC962" s="108">
        <f t="shared" ref="AC962:AC1025" si="185">+T962-AA962</f>
        <v>610.85</v>
      </c>
      <c r="AD962" s="107">
        <f t="shared" ref="AD962:AD1025" si="186">1/U962</f>
        <v>2.2222222222222223E-2</v>
      </c>
      <c r="AE962" s="106">
        <f t="shared" ref="AE962:AE1025" si="187">+AC962*AD962</f>
        <v>13.574444444444445</v>
      </c>
      <c r="AF962" s="105">
        <f t="shared" ref="AF962:AF1025" si="188">+T962-V962+AE962</f>
        <v>230.76555555555552</v>
      </c>
      <c r="AG962" s="105">
        <f t="shared" ref="AG962:AG1025" si="189">+V962-AE962</f>
        <v>412.23444444444448</v>
      </c>
    </row>
    <row r="963" spans="1:33" s="88" customFormat="1" x14ac:dyDescent="0.35">
      <c r="A963" s="21">
        <v>10141103</v>
      </c>
      <c r="B963" s="115" t="s">
        <v>1665</v>
      </c>
      <c r="C963" s="272" t="s">
        <v>710</v>
      </c>
      <c r="D963" s="161">
        <v>87</v>
      </c>
      <c r="E963" s="114" t="str">
        <f t="shared" si="179"/>
        <v>TRANSFORMADOR MARCA: NACALA 87</v>
      </c>
      <c r="F963" s="21"/>
      <c r="G963" s="21" t="s">
        <v>195</v>
      </c>
      <c r="H963" s="21" t="s">
        <v>3280</v>
      </c>
      <c r="I963" s="161" t="s">
        <v>13446</v>
      </c>
      <c r="J963" s="21"/>
      <c r="K963" s="161" t="s">
        <v>13445</v>
      </c>
      <c r="L963" s="161" t="s">
        <v>13445</v>
      </c>
      <c r="M963" s="124">
        <v>50</v>
      </c>
      <c r="N963" s="161" t="s">
        <v>19</v>
      </c>
      <c r="O963" s="21" t="s">
        <v>362</v>
      </c>
      <c r="P963" s="21">
        <v>3</v>
      </c>
      <c r="Q963" s="124">
        <v>2001</v>
      </c>
      <c r="R963" s="21"/>
      <c r="S963" s="21"/>
      <c r="T963" s="116">
        <v>643</v>
      </c>
      <c r="U963" s="111">
        <v>45</v>
      </c>
      <c r="V963" s="113">
        <f t="shared" si="180"/>
        <v>425.80888888888893</v>
      </c>
      <c r="W963" s="113">
        <f t="shared" si="181"/>
        <v>217.19111111111107</v>
      </c>
      <c r="X963" s="112">
        <f t="shared" si="182"/>
        <v>217191.11111111107</v>
      </c>
      <c r="Y963" s="111"/>
      <c r="Z963" s="110">
        <f t="shared" si="178"/>
        <v>29</v>
      </c>
      <c r="AA963" s="109">
        <f t="shared" si="183"/>
        <v>32.15</v>
      </c>
      <c r="AB963" s="109">
        <f t="shared" si="184"/>
        <v>32150</v>
      </c>
      <c r="AC963" s="108">
        <f t="shared" si="185"/>
        <v>610.85</v>
      </c>
      <c r="AD963" s="107">
        <f t="shared" si="186"/>
        <v>2.2222222222222223E-2</v>
      </c>
      <c r="AE963" s="106">
        <f t="shared" si="187"/>
        <v>13.574444444444445</v>
      </c>
      <c r="AF963" s="105">
        <f t="shared" si="188"/>
        <v>230.76555555555552</v>
      </c>
      <c r="AG963" s="105">
        <f t="shared" si="189"/>
        <v>412.23444444444448</v>
      </c>
    </row>
    <row r="964" spans="1:33" s="88" customFormat="1" x14ac:dyDescent="0.35">
      <c r="A964" s="21">
        <v>10141103</v>
      </c>
      <c r="B964" s="115" t="s">
        <v>1665</v>
      </c>
      <c r="C964" s="272" t="s">
        <v>710</v>
      </c>
      <c r="D964" s="178">
        <v>88</v>
      </c>
      <c r="E964" s="114" t="str">
        <f t="shared" si="179"/>
        <v>TRANSFORMADOR MARCA: NACALA 88</v>
      </c>
      <c r="F964" s="21"/>
      <c r="G964" s="21" t="s">
        <v>195</v>
      </c>
      <c r="H964" s="21" t="s">
        <v>3280</v>
      </c>
      <c r="I964" s="178" t="s">
        <v>13443</v>
      </c>
      <c r="J964" s="21"/>
      <c r="K964" s="178" t="s">
        <v>13442</v>
      </c>
      <c r="L964" s="178" t="s">
        <v>13441</v>
      </c>
      <c r="M964" s="124">
        <v>250</v>
      </c>
      <c r="N964" s="161" t="s">
        <v>19</v>
      </c>
      <c r="O964" s="21" t="s">
        <v>362</v>
      </c>
      <c r="P964" s="21">
        <v>3</v>
      </c>
      <c r="Q964" s="124">
        <v>2001</v>
      </c>
      <c r="R964" s="21"/>
      <c r="S964" s="21"/>
      <c r="T964" s="116">
        <v>991</v>
      </c>
      <c r="U964" s="111">
        <v>45</v>
      </c>
      <c r="V964" s="113">
        <f t="shared" si="180"/>
        <v>656.26222222222225</v>
      </c>
      <c r="W964" s="113">
        <f t="shared" si="181"/>
        <v>334.73777777777775</v>
      </c>
      <c r="X964" s="112">
        <f t="shared" si="182"/>
        <v>334737.77777777775</v>
      </c>
      <c r="Y964" s="111"/>
      <c r="Z964" s="110">
        <f t="shared" si="178"/>
        <v>29</v>
      </c>
      <c r="AA964" s="109">
        <f t="shared" si="183"/>
        <v>49.550000000000004</v>
      </c>
      <c r="AB964" s="109">
        <f t="shared" si="184"/>
        <v>49550.000000000007</v>
      </c>
      <c r="AC964" s="108">
        <f t="shared" si="185"/>
        <v>941.45</v>
      </c>
      <c r="AD964" s="107">
        <f t="shared" si="186"/>
        <v>2.2222222222222223E-2</v>
      </c>
      <c r="AE964" s="106">
        <f t="shared" si="187"/>
        <v>20.921111111111113</v>
      </c>
      <c r="AF964" s="105">
        <f t="shared" si="188"/>
        <v>355.65888888888884</v>
      </c>
      <c r="AG964" s="105">
        <f t="shared" si="189"/>
        <v>635.3411111111111</v>
      </c>
    </row>
    <row r="965" spans="1:33" s="88" customFormat="1" x14ac:dyDescent="0.35">
      <c r="A965" s="21">
        <v>10141103</v>
      </c>
      <c r="B965" s="115" t="s">
        <v>1665</v>
      </c>
      <c r="C965" s="272" t="s">
        <v>710</v>
      </c>
      <c r="D965" s="178">
        <v>89</v>
      </c>
      <c r="E965" s="114" t="str">
        <f t="shared" si="179"/>
        <v>TRANSFORMADOR MARCA: NACALA 89</v>
      </c>
      <c r="F965" s="21"/>
      <c r="G965" s="21" t="s">
        <v>195</v>
      </c>
      <c r="H965" s="21" t="s">
        <v>3280</v>
      </c>
      <c r="I965" s="178" t="s">
        <v>13439</v>
      </c>
      <c r="J965" s="21"/>
      <c r="K965" s="178" t="s">
        <v>13438</v>
      </c>
      <c r="L965" s="178" t="s">
        <v>13437</v>
      </c>
      <c r="M965" s="124">
        <v>32</v>
      </c>
      <c r="N965" s="161" t="s">
        <v>19</v>
      </c>
      <c r="O965" s="21" t="s">
        <v>362</v>
      </c>
      <c r="P965" s="21">
        <v>3</v>
      </c>
      <c r="Q965" s="124">
        <v>2001</v>
      </c>
      <c r="R965" s="21"/>
      <c r="S965" s="21"/>
      <c r="T965" s="116">
        <v>643</v>
      </c>
      <c r="U965" s="111">
        <v>45</v>
      </c>
      <c r="V965" s="113">
        <f t="shared" si="180"/>
        <v>425.80888888888893</v>
      </c>
      <c r="W965" s="113">
        <f t="shared" si="181"/>
        <v>217.19111111111107</v>
      </c>
      <c r="X965" s="112">
        <f t="shared" si="182"/>
        <v>217191.11111111107</v>
      </c>
      <c r="Y965" s="111"/>
      <c r="Z965" s="110">
        <f t="shared" si="178"/>
        <v>29</v>
      </c>
      <c r="AA965" s="109">
        <f t="shared" si="183"/>
        <v>32.15</v>
      </c>
      <c r="AB965" s="109">
        <f t="shared" si="184"/>
        <v>32150</v>
      </c>
      <c r="AC965" s="108">
        <f t="shared" si="185"/>
        <v>610.85</v>
      </c>
      <c r="AD965" s="107">
        <f t="shared" si="186"/>
        <v>2.2222222222222223E-2</v>
      </c>
      <c r="AE965" s="106">
        <f t="shared" si="187"/>
        <v>13.574444444444445</v>
      </c>
      <c r="AF965" s="105">
        <f t="shared" si="188"/>
        <v>230.76555555555552</v>
      </c>
      <c r="AG965" s="105">
        <f t="shared" si="189"/>
        <v>412.23444444444448</v>
      </c>
    </row>
    <row r="966" spans="1:33" s="88" customFormat="1" x14ac:dyDescent="0.35">
      <c r="A966" s="21">
        <v>10141103</v>
      </c>
      <c r="B966" s="115" t="s">
        <v>1665</v>
      </c>
      <c r="C966" s="272" t="s">
        <v>710</v>
      </c>
      <c r="D966" s="178">
        <v>90</v>
      </c>
      <c r="E966" s="114" t="str">
        <f t="shared" si="179"/>
        <v>TRANSFORMADOR MARCA: NACALA 90</v>
      </c>
      <c r="F966" s="21"/>
      <c r="G966" s="21" t="s">
        <v>195</v>
      </c>
      <c r="H966" s="21" t="s">
        <v>3280</v>
      </c>
      <c r="I966" s="178" t="s">
        <v>13436</v>
      </c>
      <c r="J966" s="21"/>
      <c r="K966" s="178" t="s">
        <v>13435</v>
      </c>
      <c r="L966" s="178" t="s">
        <v>13434</v>
      </c>
      <c r="M966" s="124">
        <v>315</v>
      </c>
      <c r="N966" s="161" t="s">
        <v>19</v>
      </c>
      <c r="O966" s="21" t="s">
        <v>362</v>
      </c>
      <c r="P966" s="21">
        <v>3</v>
      </c>
      <c r="Q966" s="124">
        <v>2001</v>
      </c>
      <c r="R966" s="21"/>
      <c r="S966" s="21"/>
      <c r="T966" s="116">
        <v>1039</v>
      </c>
      <c r="U966" s="111">
        <v>45</v>
      </c>
      <c r="V966" s="113">
        <f t="shared" si="180"/>
        <v>688.048888888889</v>
      </c>
      <c r="W966" s="113">
        <f t="shared" si="181"/>
        <v>350.951111111111</v>
      </c>
      <c r="X966" s="112">
        <f t="shared" si="182"/>
        <v>350951.11111111101</v>
      </c>
      <c r="Y966" s="111"/>
      <c r="Z966" s="110">
        <f t="shared" si="178"/>
        <v>29</v>
      </c>
      <c r="AA966" s="109">
        <f t="shared" si="183"/>
        <v>51.95</v>
      </c>
      <c r="AB966" s="109">
        <f t="shared" si="184"/>
        <v>51950</v>
      </c>
      <c r="AC966" s="108">
        <f t="shared" si="185"/>
        <v>987.05</v>
      </c>
      <c r="AD966" s="107">
        <f t="shared" si="186"/>
        <v>2.2222222222222223E-2</v>
      </c>
      <c r="AE966" s="106">
        <f t="shared" si="187"/>
        <v>21.934444444444445</v>
      </c>
      <c r="AF966" s="105">
        <f t="shared" si="188"/>
        <v>372.88555555555547</v>
      </c>
      <c r="AG966" s="105">
        <f t="shared" si="189"/>
        <v>666.11444444444453</v>
      </c>
    </row>
    <row r="967" spans="1:33" s="88" customFormat="1" x14ac:dyDescent="0.35">
      <c r="A967" s="21">
        <v>10141103</v>
      </c>
      <c r="B967" s="115" t="s">
        <v>1665</v>
      </c>
      <c r="C967" s="272" t="s">
        <v>710</v>
      </c>
      <c r="D967" s="178">
        <v>91</v>
      </c>
      <c r="E967" s="114" t="str">
        <f t="shared" si="179"/>
        <v>TRANSFORMADOR MARCA: NACALA 91</v>
      </c>
      <c r="F967" s="21"/>
      <c r="G967" s="21" t="s">
        <v>195</v>
      </c>
      <c r="H967" s="21" t="s">
        <v>3280</v>
      </c>
      <c r="I967" s="178" t="s">
        <v>13433</v>
      </c>
      <c r="J967" s="21"/>
      <c r="K967" s="178" t="s">
        <v>13432</v>
      </c>
      <c r="L967" s="178" t="s">
        <v>13431</v>
      </c>
      <c r="M967" s="124">
        <v>200</v>
      </c>
      <c r="N967" s="161" t="s">
        <v>19</v>
      </c>
      <c r="O967" s="21" t="s">
        <v>362</v>
      </c>
      <c r="P967" s="21">
        <v>3</v>
      </c>
      <c r="Q967" s="124">
        <v>2001</v>
      </c>
      <c r="R967" s="21"/>
      <c r="S967" s="21"/>
      <c r="T967" s="116">
        <v>991</v>
      </c>
      <c r="U967" s="111">
        <v>45</v>
      </c>
      <c r="V967" s="113">
        <f t="shared" si="180"/>
        <v>656.26222222222225</v>
      </c>
      <c r="W967" s="113">
        <f t="shared" si="181"/>
        <v>334.73777777777775</v>
      </c>
      <c r="X967" s="112">
        <f t="shared" si="182"/>
        <v>334737.77777777775</v>
      </c>
      <c r="Y967" s="111"/>
      <c r="Z967" s="110">
        <f t="shared" si="178"/>
        <v>29</v>
      </c>
      <c r="AA967" s="109">
        <f t="shared" si="183"/>
        <v>49.550000000000004</v>
      </c>
      <c r="AB967" s="109">
        <f t="shared" si="184"/>
        <v>49550.000000000007</v>
      </c>
      <c r="AC967" s="108">
        <f t="shared" si="185"/>
        <v>941.45</v>
      </c>
      <c r="AD967" s="107">
        <f t="shared" si="186"/>
        <v>2.2222222222222223E-2</v>
      </c>
      <c r="AE967" s="106">
        <f t="shared" si="187"/>
        <v>20.921111111111113</v>
      </c>
      <c r="AF967" s="105">
        <f t="shared" si="188"/>
        <v>355.65888888888884</v>
      </c>
      <c r="AG967" s="105">
        <f t="shared" si="189"/>
        <v>635.3411111111111</v>
      </c>
    </row>
    <row r="968" spans="1:33" s="88" customFormat="1" x14ac:dyDescent="0.35">
      <c r="A968" s="21">
        <v>10141103</v>
      </c>
      <c r="B968" s="115" t="s">
        <v>1665</v>
      </c>
      <c r="C968" s="272" t="s">
        <v>710</v>
      </c>
      <c r="D968" s="178">
        <v>92</v>
      </c>
      <c r="E968" s="114" t="str">
        <f t="shared" si="179"/>
        <v>TRANSFORMADOR MARCA: NACALA 92</v>
      </c>
      <c r="F968" s="21"/>
      <c r="G968" s="21" t="s">
        <v>195</v>
      </c>
      <c r="H968" s="21" t="s">
        <v>3280</v>
      </c>
      <c r="I968" s="178" t="s">
        <v>13428</v>
      </c>
      <c r="J968" s="21"/>
      <c r="K968" s="178" t="s">
        <v>13427</v>
      </c>
      <c r="L968" s="178" t="s">
        <v>13426</v>
      </c>
      <c r="M968" s="124">
        <v>200</v>
      </c>
      <c r="N968" s="161" t="s">
        <v>19</v>
      </c>
      <c r="O968" s="21" t="s">
        <v>362</v>
      </c>
      <c r="P968" s="21">
        <v>3</v>
      </c>
      <c r="Q968" s="124">
        <v>2001</v>
      </c>
      <c r="R968" s="21"/>
      <c r="S968" s="21"/>
      <c r="T968" s="116">
        <v>991</v>
      </c>
      <c r="U968" s="111">
        <v>45</v>
      </c>
      <c r="V968" s="113">
        <f t="shared" si="180"/>
        <v>656.26222222222225</v>
      </c>
      <c r="W968" s="113">
        <f t="shared" si="181"/>
        <v>334.73777777777775</v>
      </c>
      <c r="X968" s="112">
        <f t="shared" si="182"/>
        <v>334737.77777777775</v>
      </c>
      <c r="Y968" s="111"/>
      <c r="Z968" s="110">
        <f t="shared" si="178"/>
        <v>29</v>
      </c>
      <c r="AA968" s="109">
        <f t="shared" si="183"/>
        <v>49.550000000000004</v>
      </c>
      <c r="AB968" s="109">
        <f t="shared" si="184"/>
        <v>49550.000000000007</v>
      </c>
      <c r="AC968" s="108">
        <f t="shared" si="185"/>
        <v>941.45</v>
      </c>
      <c r="AD968" s="107">
        <f t="shared" si="186"/>
        <v>2.2222222222222223E-2</v>
      </c>
      <c r="AE968" s="106">
        <f t="shared" si="187"/>
        <v>20.921111111111113</v>
      </c>
      <c r="AF968" s="105">
        <f t="shared" si="188"/>
        <v>355.65888888888884</v>
      </c>
      <c r="AG968" s="105">
        <f t="shared" si="189"/>
        <v>635.3411111111111</v>
      </c>
    </row>
    <row r="969" spans="1:33" s="88" customFormat="1" x14ac:dyDescent="0.35">
      <c r="A969" s="21">
        <v>10141103</v>
      </c>
      <c r="B969" s="115" t="s">
        <v>1665</v>
      </c>
      <c r="C969" s="272" t="s">
        <v>710</v>
      </c>
      <c r="D969" s="178">
        <v>93</v>
      </c>
      <c r="E969" s="114" t="str">
        <f t="shared" si="179"/>
        <v>TRANSFORMADOR MARCA: NACALA 93</v>
      </c>
      <c r="F969" s="21"/>
      <c r="G969" s="21" t="s">
        <v>195</v>
      </c>
      <c r="H969" s="21" t="s">
        <v>3280</v>
      </c>
      <c r="I969" s="178" t="s">
        <v>13424</v>
      </c>
      <c r="J969" s="21"/>
      <c r="K969" s="178" t="s">
        <v>13423</v>
      </c>
      <c r="L969" s="178" t="s">
        <v>13422</v>
      </c>
      <c r="M969" s="124">
        <v>200</v>
      </c>
      <c r="N969" s="161" t="s">
        <v>19</v>
      </c>
      <c r="O969" s="21" t="s">
        <v>362</v>
      </c>
      <c r="P969" s="21">
        <v>3</v>
      </c>
      <c r="Q969" s="124">
        <v>2001</v>
      </c>
      <c r="R969" s="21"/>
      <c r="S969" s="21"/>
      <c r="T969" s="116">
        <v>991</v>
      </c>
      <c r="U969" s="111">
        <v>45</v>
      </c>
      <c r="V969" s="113">
        <f t="shared" si="180"/>
        <v>656.26222222222225</v>
      </c>
      <c r="W969" s="113">
        <f t="shared" si="181"/>
        <v>334.73777777777775</v>
      </c>
      <c r="X969" s="112">
        <f t="shared" si="182"/>
        <v>334737.77777777775</v>
      </c>
      <c r="Y969" s="111"/>
      <c r="Z969" s="110">
        <f t="shared" si="178"/>
        <v>29</v>
      </c>
      <c r="AA969" s="109">
        <f t="shared" si="183"/>
        <v>49.550000000000004</v>
      </c>
      <c r="AB969" s="109">
        <f t="shared" si="184"/>
        <v>49550.000000000007</v>
      </c>
      <c r="AC969" s="108">
        <f t="shared" si="185"/>
        <v>941.45</v>
      </c>
      <c r="AD969" s="107">
        <f t="shared" si="186"/>
        <v>2.2222222222222223E-2</v>
      </c>
      <c r="AE969" s="106">
        <f t="shared" si="187"/>
        <v>20.921111111111113</v>
      </c>
      <c r="AF969" s="105">
        <f t="shared" si="188"/>
        <v>355.65888888888884</v>
      </c>
      <c r="AG969" s="105">
        <f t="shared" si="189"/>
        <v>635.3411111111111</v>
      </c>
    </row>
    <row r="970" spans="1:33" s="88" customFormat="1" x14ac:dyDescent="0.35">
      <c r="A970" s="21">
        <v>10141103</v>
      </c>
      <c r="B970" s="115" t="s">
        <v>1665</v>
      </c>
      <c r="C970" s="272" t="s">
        <v>710</v>
      </c>
      <c r="D970" s="178">
        <v>94</v>
      </c>
      <c r="E970" s="114" t="str">
        <f t="shared" si="179"/>
        <v>TRANSFORMADOR MARCA: NACALA 94</v>
      </c>
      <c r="F970" s="21"/>
      <c r="G970" s="21" t="s">
        <v>195</v>
      </c>
      <c r="H970" s="21" t="s">
        <v>3280</v>
      </c>
      <c r="I970" s="178" t="s">
        <v>13421</v>
      </c>
      <c r="J970" s="21"/>
      <c r="K970" s="178" t="s">
        <v>13420</v>
      </c>
      <c r="L970" s="178" t="s">
        <v>13419</v>
      </c>
      <c r="M970" s="124">
        <v>315</v>
      </c>
      <c r="N970" s="161" t="s">
        <v>19</v>
      </c>
      <c r="O970" s="21" t="s">
        <v>362</v>
      </c>
      <c r="P970" s="21">
        <v>3</v>
      </c>
      <c r="Q970" s="124">
        <v>2001</v>
      </c>
      <c r="R970" s="21"/>
      <c r="S970" s="21"/>
      <c r="T970" s="116">
        <v>1039</v>
      </c>
      <c r="U970" s="111">
        <v>45</v>
      </c>
      <c r="V970" s="113">
        <f t="shared" si="180"/>
        <v>688.048888888889</v>
      </c>
      <c r="W970" s="113">
        <f t="shared" si="181"/>
        <v>350.951111111111</v>
      </c>
      <c r="X970" s="112">
        <f t="shared" si="182"/>
        <v>350951.11111111101</v>
      </c>
      <c r="Y970" s="111"/>
      <c r="Z970" s="110">
        <f t="shared" si="178"/>
        <v>29</v>
      </c>
      <c r="AA970" s="109">
        <f t="shared" si="183"/>
        <v>51.95</v>
      </c>
      <c r="AB970" s="109">
        <f t="shared" si="184"/>
        <v>51950</v>
      </c>
      <c r="AC970" s="108">
        <f t="shared" si="185"/>
        <v>987.05</v>
      </c>
      <c r="AD970" s="107">
        <f t="shared" si="186"/>
        <v>2.2222222222222223E-2</v>
      </c>
      <c r="AE970" s="106">
        <f t="shared" si="187"/>
        <v>21.934444444444445</v>
      </c>
      <c r="AF970" s="105">
        <f t="shared" si="188"/>
        <v>372.88555555555547</v>
      </c>
      <c r="AG970" s="105">
        <f t="shared" si="189"/>
        <v>666.11444444444453</v>
      </c>
    </row>
    <row r="971" spans="1:33" s="88" customFormat="1" x14ac:dyDescent="0.35">
      <c r="A971" s="21">
        <v>10141103</v>
      </c>
      <c r="B971" s="115" t="s">
        <v>1665</v>
      </c>
      <c r="C971" s="272" t="s">
        <v>710</v>
      </c>
      <c r="D971" s="178">
        <v>95</v>
      </c>
      <c r="E971" s="114" t="str">
        <f t="shared" si="179"/>
        <v>TRANSFORMADOR MARCA: NACALA 95</v>
      </c>
      <c r="F971" s="21"/>
      <c r="G971" s="21" t="s">
        <v>195</v>
      </c>
      <c r="H971" s="21" t="s">
        <v>3280</v>
      </c>
      <c r="I971" s="178" t="s">
        <v>13416</v>
      </c>
      <c r="J971" s="21"/>
      <c r="K971" s="178" t="s">
        <v>13415</v>
      </c>
      <c r="L971" s="178" t="s">
        <v>13414</v>
      </c>
      <c r="M971" s="124">
        <v>20</v>
      </c>
      <c r="N971" s="161" t="s">
        <v>19</v>
      </c>
      <c r="O971" s="21" t="s">
        <v>362</v>
      </c>
      <c r="P971" s="21">
        <v>3</v>
      </c>
      <c r="Q971" s="124">
        <v>2001</v>
      </c>
      <c r="R971" s="21"/>
      <c r="S971" s="21"/>
      <c r="T971" s="116">
        <v>643</v>
      </c>
      <c r="U971" s="111">
        <v>45</v>
      </c>
      <c r="V971" s="113">
        <f t="shared" si="180"/>
        <v>425.80888888888893</v>
      </c>
      <c r="W971" s="113">
        <f t="shared" si="181"/>
        <v>217.19111111111107</v>
      </c>
      <c r="X971" s="112">
        <f t="shared" si="182"/>
        <v>217191.11111111107</v>
      </c>
      <c r="Y971" s="111"/>
      <c r="Z971" s="110">
        <f t="shared" si="178"/>
        <v>29</v>
      </c>
      <c r="AA971" s="109">
        <f t="shared" si="183"/>
        <v>32.15</v>
      </c>
      <c r="AB971" s="109">
        <f t="shared" si="184"/>
        <v>32150</v>
      </c>
      <c r="AC971" s="108">
        <f t="shared" si="185"/>
        <v>610.85</v>
      </c>
      <c r="AD971" s="107">
        <f t="shared" si="186"/>
        <v>2.2222222222222223E-2</v>
      </c>
      <c r="AE971" s="106">
        <f t="shared" si="187"/>
        <v>13.574444444444445</v>
      </c>
      <c r="AF971" s="105">
        <f t="shared" si="188"/>
        <v>230.76555555555552</v>
      </c>
      <c r="AG971" s="105">
        <f t="shared" si="189"/>
        <v>412.23444444444448</v>
      </c>
    </row>
    <row r="972" spans="1:33" s="88" customFormat="1" x14ac:dyDescent="0.35">
      <c r="A972" s="21">
        <v>10141103</v>
      </c>
      <c r="B972" s="115" t="s">
        <v>1665</v>
      </c>
      <c r="C972" s="272" t="s">
        <v>710</v>
      </c>
      <c r="D972" s="178">
        <v>96</v>
      </c>
      <c r="E972" s="114" t="str">
        <f t="shared" si="179"/>
        <v>TRANSFORMADOR MARCA: NACALA 96</v>
      </c>
      <c r="F972" s="21"/>
      <c r="G972" s="21" t="s">
        <v>195</v>
      </c>
      <c r="H972" s="21" t="s">
        <v>3280</v>
      </c>
      <c r="I972" s="178" t="s">
        <v>13413</v>
      </c>
      <c r="J972" s="21"/>
      <c r="K972" s="178" t="s">
        <v>13412</v>
      </c>
      <c r="L972" s="178" t="s">
        <v>13411</v>
      </c>
      <c r="M972" s="124">
        <v>100</v>
      </c>
      <c r="N972" s="161" t="s">
        <v>19</v>
      </c>
      <c r="O972" s="21" t="s">
        <v>362</v>
      </c>
      <c r="P972" s="21">
        <v>3</v>
      </c>
      <c r="Q972" s="124">
        <v>2001</v>
      </c>
      <c r="R972" s="21"/>
      <c r="S972" s="21"/>
      <c r="T972" s="116">
        <v>763</v>
      </c>
      <c r="U972" s="111">
        <v>45</v>
      </c>
      <c r="V972" s="113">
        <f t="shared" si="180"/>
        <v>505.27555555555557</v>
      </c>
      <c r="W972" s="113">
        <f t="shared" si="181"/>
        <v>257.72444444444443</v>
      </c>
      <c r="X972" s="112">
        <f t="shared" si="182"/>
        <v>257724.44444444444</v>
      </c>
      <c r="Y972" s="111"/>
      <c r="Z972" s="110">
        <f t="shared" si="178"/>
        <v>29</v>
      </c>
      <c r="AA972" s="109">
        <f t="shared" si="183"/>
        <v>38.15</v>
      </c>
      <c r="AB972" s="109">
        <f t="shared" si="184"/>
        <v>38150</v>
      </c>
      <c r="AC972" s="108">
        <f t="shared" si="185"/>
        <v>724.85</v>
      </c>
      <c r="AD972" s="107">
        <f t="shared" si="186"/>
        <v>2.2222222222222223E-2</v>
      </c>
      <c r="AE972" s="106">
        <f t="shared" si="187"/>
        <v>16.10777777777778</v>
      </c>
      <c r="AF972" s="105">
        <f t="shared" si="188"/>
        <v>273.83222222222219</v>
      </c>
      <c r="AG972" s="105">
        <f t="shared" si="189"/>
        <v>489.16777777777781</v>
      </c>
    </row>
    <row r="973" spans="1:33" s="88" customFormat="1" x14ac:dyDescent="0.35">
      <c r="A973" s="21">
        <v>10141103</v>
      </c>
      <c r="B973" s="115" t="s">
        <v>1665</v>
      </c>
      <c r="C973" s="272" t="s">
        <v>710</v>
      </c>
      <c r="D973" s="178">
        <v>97</v>
      </c>
      <c r="E973" s="114" t="str">
        <f t="shared" si="179"/>
        <v>TRANSFORMADOR MARCA: NACALA 97</v>
      </c>
      <c r="F973" s="21"/>
      <c r="G973" s="21" t="s">
        <v>195</v>
      </c>
      <c r="H973" s="21" t="s">
        <v>3280</v>
      </c>
      <c r="I973" s="178" t="s">
        <v>13410</v>
      </c>
      <c r="J973" s="21"/>
      <c r="K973" s="178" t="s">
        <v>13409</v>
      </c>
      <c r="L973" s="178" t="s">
        <v>13408</v>
      </c>
      <c r="M973" s="124">
        <v>100</v>
      </c>
      <c r="N973" s="161" t="s">
        <v>19</v>
      </c>
      <c r="O973" s="21" t="s">
        <v>362</v>
      </c>
      <c r="P973" s="21">
        <v>3</v>
      </c>
      <c r="Q973" s="124">
        <v>2001</v>
      </c>
      <c r="R973" s="21"/>
      <c r="S973" s="21"/>
      <c r="T973" s="116">
        <v>763</v>
      </c>
      <c r="U973" s="111">
        <v>45</v>
      </c>
      <c r="V973" s="113">
        <f t="shared" si="180"/>
        <v>505.27555555555557</v>
      </c>
      <c r="W973" s="113">
        <f t="shared" si="181"/>
        <v>257.72444444444443</v>
      </c>
      <c r="X973" s="112">
        <f t="shared" si="182"/>
        <v>257724.44444444444</v>
      </c>
      <c r="Y973" s="111"/>
      <c r="Z973" s="110">
        <f t="shared" si="178"/>
        <v>29</v>
      </c>
      <c r="AA973" s="109">
        <f t="shared" si="183"/>
        <v>38.15</v>
      </c>
      <c r="AB973" s="109">
        <f t="shared" si="184"/>
        <v>38150</v>
      </c>
      <c r="AC973" s="108">
        <f t="shared" si="185"/>
        <v>724.85</v>
      </c>
      <c r="AD973" s="107">
        <f t="shared" si="186"/>
        <v>2.2222222222222223E-2</v>
      </c>
      <c r="AE973" s="106">
        <f t="shared" si="187"/>
        <v>16.10777777777778</v>
      </c>
      <c r="AF973" s="105">
        <f t="shared" si="188"/>
        <v>273.83222222222219</v>
      </c>
      <c r="AG973" s="105">
        <f t="shared" si="189"/>
        <v>489.16777777777781</v>
      </c>
    </row>
    <row r="974" spans="1:33" s="88" customFormat="1" x14ac:dyDescent="0.35">
      <c r="A974" s="21">
        <v>10141103</v>
      </c>
      <c r="B974" s="115" t="s">
        <v>1665</v>
      </c>
      <c r="C974" s="272" t="s">
        <v>710</v>
      </c>
      <c r="D974" s="178">
        <v>98</v>
      </c>
      <c r="E974" s="114" t="str">
        <f t="shared" si="179"/>
        <v>TRANSFORMADOR MARCA: NACALA 98</v>
      </c>
      <c r="F974" s="21"/>
      <c r="G974" s="21" t="s">
        <v>195</v>
      </c>
      <c r="H974" s="21" t="s">
        <v>3280</v>
      </c>
      <c r="I974" s="178" t="s">
        <v>13406</v>
      </c>
      <c r="J974" s="21"/>
      <c r="K974" s="178" t="s">
        <v>13405</v>
      </c>
      <c r="L974" s="178" t="s">
        <v>13404</v>
      </c>
      <c r="M974" s="124">
        <v>50</v>
      </c>
      <c r="N974" s="161" t="s">
        <v>19</v>
      </c>
      <c r="O974" s="21" t="s">
        <v>362</v>
      </c>
      <c r="P974" s="21">
        <v>3</v>
      </c>
      <c r="Q974" s="124">
        <v>2001</v>
      </c>
      <c r="R974" s="21"/>
      <c r="S974" s="21"/>
      <c r="T974" s="116">
        <v>643</v>
      </c>
      <c r="U974" s="111">
        <v>45</v>
      </c>
      <c r="V974" s="113">
        <f t="shared" si="180"/>
        <v>425.80888888888893</v>
      </c>
      <c r="W974" s="113">
        <f t="shared" si="181"/>
        <v>217.19111111111107</v>
      </c>
      <c r="X974" s="112">
        <f t="shared" si="182"/>
        <v>217191.11111111107</v>
      </c>
      <c r="Y974" s="111"/>
      <c r="Z974" s="110">
        <f t="shared" si="178"/>
        <v>29</v>
      </c>
      <c r="AA974" s="109">
        <f t="shared" si="183"/>
        <v>32.15</v>
      </c>
      <c r="AB974" s="109">
        <f t="shared" si="184"/>
        <v>32150</v>
      </c>
      <c r="AC974" s="108">
        <f t="shared" si="185"/>
        <v>610.85</v>
      </c>
      <c r="AD974" s="107">
        <f t="shared" si="186"/>
        <v>2.2222222222222223E-2</v>
      </c>
      <c r="AE974" s="106">
        <f t="shared" si="187"/>
        <v>13.574444444444445</v>
      </c>
      <c r="AF974" s="105">
        <f t="shared" si="188"/>
        <v>230.76555555555552</v>
      </c>
      <c r="AG974" s="105">
        <f t="shared" si="189"/>
        <v>412.23444444444448</v>
      </c>
    </row>
    <row r="975" spans="1:33" s="88" customFormat="1" x14ac:dyDescent="0.35">
      <c r="A975" s="21">
        <v>10141103</v>
      </c>
      <c r="B975" s="115" t="s">
        <v>1665</v>
      </c>
      <c r="C975" s="272" t="s">
        <v>710</v>
      </c>
      <c r="D975" s="178">
        <v>101</v>
      </c>
      <c r="E975" s="114" t="str">
        <f t="shared" si="179"/>
        <v>TRANSFORMADOR MARCA: NACALA 101</v>
      </c>
      <c r="F975" s="21"/>
      <c r="G975" s="21" t="s">
        <v>195</v>
      </c>
      <c r="H975" s="21" t="s">
        <v>3280</v>
      </c>
      <c r="I975" s="178" t="s">
        <v>13403</v>
      </c>
      <c r="J975" s="21"/>
      <c r="K975" s="178" t="s">
        <v>13402</v>
      </c>
      <c r="L975" s="178" t="s">
        <v>13401</v>
      </c>
      <c r="M975" s="124">
        <v>25</v>
      </c>
      <c r="N975" s="161" t="s">
        <v>19</v>
      </c>
      <c r="O975" s="21" t="s">
        <v>362</v>
      </c>
      <c r="P975" s="21">
        <v>3</v>
      </c>
      <c r="Q975" s="124">
        <v>2001</v>
      </c>
      <c r="R975" s="21"/>
      <c r="S975" s="21"/>
      <c r="T975" s="116">
        <v>643</v>
      </c>
      <c r="U975" s="111">
        <v>45</v>
      </c>
      <c r="V975" s="113">
        <f t="shared" si="180"/>
        <v>425.80888888888893</v>
      </c>
      <c r="W975" s="113">
        <f t="shared" si="181"/>
        <v>217.19111111111107</v>
      </c>
      <c r="X975" s="112">
        <f t="shared" si="182"/>
        <v>217191.11111111107</v>
      </c>
      <c r="Y975" s="111"/>
      <c r="Z975" s="110">
        <f t="shared" si="178"/>
        <v>29</v>
      </c>
      <c r="AA975" s="109">
        <f t="shared" si="183"/>
        <v>32.15</v>
      </c>
      <c r="AB975" s="109">
        <f t="shared" si="184"/>
        <v>32150</v>
      </c>
      <c r="AC975" s="108">
        <f t="shared" si="185"/>
        <v>610.85</v>
      </c>
      <c r="AD975" s="107">
        <f t="shared" si="186"/>
        <v>2.2222222222222223E-2</v>
      </c>
      <c r="AE975" s="106">
        <f t="shared" si="187"/>
        <v>13.574444444444445</v>
      </c>
      <c r="AF975" s="105">
        <f t="shared" si="188"/>
        <v>230.76555555555552</v>
      </c>
      <c r="AG975" s="105">
        <f t="shared" si="189"/>
        <v>412.23444444444448</v>
      </c>
    </row>
    <row r="976" spans="1:33" s="88" customFormat="1" x14ac:dyDescent="0.35">
      <c r="A976" s="21">
        <v>10141103</v>
      </c>
      <c r="B976" s="115" t="s">
        <v>1665</v>
      </c>
      <c r="C976" s="272" t="s">
        <v>710</v>
      </c>
      <c r="D976" s="178">
        <v>102</v>
      </c>
      <c r="E976" s="114" t="str">
        <f t="shared" si="179"/>
        <v>TRANSFORMADOR MARCA: NACALA 102</v>
      </c>
      <c r="F976" s="21"/>
      <c r="G976" s="21" t="s">
        <v>195</v>
      </c>
      <c r="H976" s="21" t="s">
        <v>3280</v>
      </c>
      <c r="I976" s="178" t="s">
        <v>13398</v>
      </c>
      <c r="J976" s="21"/>
      <c r="K976" s="178" t="s">
        <v>13397</v>
      </c>
      <c r="L976" s="178" t="s">
        <v>13396</v>
      </c>
      <c r="M976" s="124">
        <v>100</v>
      </c>
      <c r="N976" s="161" t="s">
        <v>19</v>
      </c>
      <c r="O976" s="21" t="s">
        <v>362</v>
      </c>
      <c r="P976" s="21">
        <v>3</v>
      </c>
      <c r="Q976" s="124">
        <v>2001</v>
      </c>
      <c r="R976" s="21"/>
      <c r="S976" s="21"/>
      <c r="T976" s="116">
        <v>763</v>
      </c>
      <c r="U976" s="111">
        <v>45</v>
      </c>
      <c r="V976" s="113">
        <f t="shared" si="180"/>
        <v>505.27555555555557</v>
      </c>
      <c r="W976" s="113">
        <f t="shared" si="181"/>
        <v>257.72444444444443</v>
      </c>
      <c r="X976" s="112">
        <f t="shared" si="182"/>
        <v>257724.44444444444</v>
      </c>
      <c r="Y976" s="111"/>
      <c r="Z976" s="110">
        <f t="shared" si="178"/>
        <v>29</v>
      </c>
      <c r="AA976" s="109">
        <f t="shared" si="183"/>
        <v>38.15</v>
      </c>
      <c r="AB976" s="109">
        <f t="shared" si="184"/>
        <v>38150</v>
      </c>
      <c r="AC976" s="108">
        <f t="shared" si="185"/>
        <v>724.85</v>
      </c>
      <c r="AD976" s="107">
        <f t="shared" si="186"/>
        <v>2.2222222222222223E-2</v>
      </c>
      <c r="AE976" s="106">
        <f t="shared" si="187"/>
        <v>16.10777777777778</v>
      </c>
      <c r="AF976" s="105">
        <f t="shared" si="188"/>
        <v>273.83222222222219</v>
      </c>
      <c r="AG976" s="105">
        <f t="shared" si="189"/>
        <v>489.16777777777781</v>
      </c>
    </row>
    <row r="977" spans="1:33" s="88" customFormat="1" x14ac:dyDescent="0.35">
      <c r="A977" s="21">
        <v>10141103</v>
      </c>
      <c r="B977" s="115" t="s">
        <v>1665</v>
      </c>
      <c r="C977" s="272" t="s">
        <v>710</v>
      </c>
      <c r="D977" s="178">
        <v>105</v>
      </c>
      <c r="E977" s="114" t="str">
        <f t="shared" si="179"/>
        <v>TRANSFORMADOR MARCA: NACALA 105</v>
      </c>
      <c r="F977" s="21"/>
      <c r="G977" s="21" t="s">
        <v>195</v>
      </c>
      <c r="H977" s="21" t="s">
        <v>10590</v>
      </c>
      <c r="I977" s="121" t="s">
        <v>13395</v>
      </c>
      <c r="J977" s="21"/>
      <c r="K977" s="119" t="s">
        <v>13394</v>
      </c>
      <c r="L977" s="119" t="s">
        <v>13393</v>
      </c>
      <c r="M977" s="240">
        <v>25</v>
      </c>
      <c r="N977" s="161" t="s">
        <v>19</v>
      </c>
      <c r="O977" s="21" t="s">
        <v>362</v>
      </c>
      <c r="P977" s="21">
        <v>3</v>
      </c>
      <c r="Q977" s="124">
        <v>2001</v>
      </c>
      <c r="R977" s="21"/>
      <c r="S977" s="21"/>
      <c r="T977" s="116">
        <v>643</v>
      </c>
      <c r="U977" s="111">
        <v>45</v>
      </c>
      <c r="V977" s="113">
        <f t="shared" si="180"/>
        <v>425.80888888888893</v>
      </c>
      <c r="W977" s="113">
        <f t="shared" si="181"/>
        <v>217.19111111111107</v>
      </c>
      <c r="X977" s="112">
        <f t="shared" si="182"/>
        <v>217191.11111111107</v>
      </c>
      <c r="Y977" s="111"/>
      <c r="Z977" s="110">
        <f t="shared" si="178"/>
        <v>29</v>
      </c>
      <c r="AA977" s="109">
        <f t="shared" si="183"/>
        <v>32.15</v>
      </c>
      <c r="AB977" s="109">
        <f t="shared" si="184"/>
        <v>32150</v>
      </c>
      <c r="AC977" s="108">
        <f t="shared" si="185"/>
        <v>610.85</v>
      </c>
      <c r="AD977" s="107">
        <f t="shared" si="186"/>
        <v>2.2222222222222223E-2</v>
      </c>
      <c r="AE977" s="106">
        <f t="shared" si="187"/>
        <v>13.574444444444445</v>
      </c>
      <c r="AF977" s="105">
        <f t="shared" si="188"/>
        <v>230.76555555555552</v>
      </c>
      <c r="AG977" s="105">
        <f t="shared" si="189"/>
        <v>412.23444444444448</v>
      </c>
    </row>
    <row r="978" spans="1:33" s="88" customFormat="1" x14ac:dyDescent="0.35">
      <c r="A978" s="21">
        <v>10141103</v>
      </c>
      <c r="B978" s="115" t="s">
        <v>1665</v>
      </c>
      <c r="C978" s="272" t="s">
        <v>710</v>
      </c>
      <c r="D978" s="178">
        <v>106</v>
      </c>
      <c r="E978" s="114" t="str">
        <f t="shared" si="179"/>
        <v>TRANSFORMADOR MARCA: NACALA 106</v>
      </c>
      <c r="F978" s="21"/>
      <c r="G978" s="21" t="s">
        <v>195</v>
      </c>
      <c r="H978" s="21" t="s">
        <v>10590</v>
      </c>
      <c r="I978" s="121" t="s">
        <v>13391</v>
      </c>
      <c r="J978" s="21"/>
      <c r="K978" s="119" t="s">
        <v>13390</v>
      </c>
      <c r="L978" s="119" t="s">
        <v>13389</v>
      </c>
      <c r="M978" s="240">
        <v>50</v>
      </c>
      <c r="N978" s="161" t="s">
        <v>19</v>
      </c>
      <c r="O978" s="21" t="s">
        <v>362</v>
      </c>
      <c r="P978" s="21">
        <v>3</v>
      </c>
      <c r="Q978" s="124">
        <v>2001</v>
      </c>
      <c r="R978" s="21"/>
      <c r="S978" s="21"/>
      <c r="T978" s="116">
        <v>643</v>
      </c>
      <c r="U978" s="111">
        <v>45</v>
      </c>
      <c r="V978" s="113">
        <f t="shared" si="180"/>
        <v>425.80888888888893</v>
      </c>
      <c r="W978" s="113">
        <f t="shared" si="181"/>
        <v>217.19111111111107</v>
      </c>
      <c r="X978" s="112">
        <f t="shared" si="182"/>
        <v>217191.11111111107</v>
      </c>
      <c r="Y978" s="111"/>
      <c r="Z978" s="110">
        <f t="shared" si="178"/>
        <v>29</v>
      </c>
      <c r="AA978" s="109">
        <f t="shared" si="183"/>
        <v>32.15</v>
      </c>
      <c r="AB978" s="109">
        <f t="shared" si="184"/>
        <v>32150</v>
      </c>
      <c r="AC978" s="108">
        <f t="shared" si="185"/>
        <v>610.85</v>
      </c>
      <c r="AD978" s="107">
        <f t="shared" si="186"/>
        <v>2.2222222222222223E-2</v>
      </c>
      <c r="AE978" s="106">
        <f t="shared" si="187"/>
        <v>13.574444444444445</v>
      </c>
      <c r="AF978" s="105">
        <f t="shared" si="188"/>
        <v>230.76555555555552</v>
      </c>
      <c r="AG978" s="105">
        <f t="shared" si="189"/>
        <v>412.23444444444448</v>
      </c>
    </row>
    <row r="979" spans="1:33" s="88" customFormat="1" x14ac:dyDescent="0.35">
      <c r="A979" s="21">
        <v>10141103</v>
      </c>
      <c r="B979" s="115" t="s">
        <v>1665</v>
      </c>
      <c r="C979" s="272" t="s">
        <v>710</v>
      </c>
      <c r="D979" s="178">
        <v>107</v>
      </c>
      <c r="E979" s="114" t="str">
        <f t="shared" si="179"/>
        <v>TRANSFORMADOR MARCA: NACALA 107</v>
      </c>
      <c r="F979" s="21"/>
      <c r="G979" s="21" t="s">
        <v>195</v>
      </c>
      <c r="H979" s="21" t="s">
        <v>10590</v>
      </c>
      <c r="I979" s="121" t="s">
        <v>13386</v>
      </c>
      <c r="J979" s="21"/>
      <c r="K979" s="119" t="s">
        <v>13385</v>
      </c>
      <c r="L979" s="119" t="s">
        <v>13384</v>
      </c>
      <c r="M979" s="240">
        <v>160</v>
      </c>
      <c r="N979" s="161" t="s">
        <v>19</v>
      </c>
      <c r="O979" s="21" t="s">
        <v>362</v>
      </c>
      <c r="P979" s="21">
        <v>3</v>
      </c>
      <c r="Q979" s="124">
        <v>2001</v>
      </c>
      <c r="R979" s="21"/>
      <c r="S979" s="21"/>
      <c r="T979" s="116">
        <v>991</v>
      </c>
      <c r="U979" s="111">
        <v>45</v>
      </c>
      <c r="V979" s="113">
        <f t="shared" si="180"/>
        <v>656.26222222222225</v>
      </c>
      <c r="W979" s="113">
        <f t="shared" si="181"/>
        <v>334.73777777777775</v>
      </c>
      <c r="X979" s="112">
        <f t="shared" si="182"/>
        <v>334737.77777777775</v>
      </c>
      <c r="Y979" s="111"/>
      <c r="Z979" s="110">
        <f t="shared" si="178"/>
        <v>29</v>
      </c>
      <c r="AA979" s="109">
        <f t="shared" si="183"/>
        <v>49.550000000000004</v>
      </c>
      <c r="AB979" s="109">
        <f t="shared" si="184"/>
        <v>49550.000000000007</v>
      </c>
      <c r="AC979" s="108">
        <f t="shared" si="185"/>
        <v>941.45</v>
      </c>
      <c r="AD979" s="107">
        <f t="shared" si="186"/>
        <v>2.2222222222222223E-2</v>
      </c>
      <c r="AE979" s="106">
        <f t="shared" si="187"/>
        <v>20.921111111111113</v>
      </c>
      <c r="AF979" s="105">
        <f t="shared" si="188"/>
        <v>355.65888888888884</v>
      </c>
      <c r="AG979" s="105">
        <f t="shared" si="189"/>
        <v>635.3411111111111</v>
      </c>
    </row>
    <row r="980" spans="1:33" s="88" customFormat="1" x14ac:dyDescent="0.35">
      <c r="A980" s="21">
        <v>10141103</v>
      </c>
      <c r="B980" s="115" t="s">
        <v>1665</v>
      </c>
      <c r="C980" s="272" t="s">
        <v>710</v>
      </c>
      <c r="D980" s="178">
        <v>108</v>
      </c>
      <c r="E980" s="114" t="str">
        <f t="shared" si="179"/>
        <v>TRANSFORMADOR MARCA: NACALA 108</v>
      </c>
      <c r="F980" s="21"/>
      <c r="G980" s="21" t="s">
        <v>195</v>
      </c>
      <c r="H980" s="21" t="s">
        <v>10590</v>
      </c>
      <c r="I980" s="121" t="s">
        <v>13383</v>
      </c>
      <c r="J980" s="21"/>
      <c r="K980" s="119" t="s">
        <v>13382</v>
      </c>
      <c r="L980" s="119" t="s">
        <v>13381</v>
      </c>
      <c r="M980" s="240">
        <v>160</v>
      </c>
      <c r="N980" s="161" t="s">
        <v>19</v>
      </c>
      <c r="O980" s="21" t="s">
        <v>362</v>
      </c>
      <c r="P980" s="21">
        <v>3</v>
      </c>
      <c r="Q980" s="124">
        <v>2001</v>
      </c>
      <c r="R980" s="21"/>
      <c r="S980" s="21"/>
      <c r="T980" s="116">
        <v>991</v>
      </c>
      <c r="U980" s="111">
        <v>45</v>
      </c>
      <c r="V980" s="113">
        <f t="shared" si="180"/>
        <v>656.26222222222225</v>
      </c>
      <c r="W980" s="113">
        <f t="shared" si="181"/>
        <v>334.73777777777775</v>
      </c>
      <c r="X980" s="112">
        <f t="shared" si="182"/>
        <v>334737.77777777775</v>
      </c>
      <c r="Y980" s="111"/>
      <c r="Z980" s="110">
        <f t="shared" si="178"/>
        <v>29</v>
      </c>
      <c r="AA980" s="109">
        <f t="shared" si="183"/>
        <v>49.550000000000004</v>
      </c>
      <c r="AB980" s="109">
        <f t="shared" si="184"/>
        <v>49550.000000000007</v>
      </c>
      <c r="AC980" s="108">
        <f t="shared" si="185"/>
        <v>941.45</v>
      </c>
      <c r="AD980" s="107">
        <f t="shared" si="186"/>
        <v>2.2222222222222223E-2</v>
      </c>
      <c r="AE980" s="106">
        <f t="shared" si="187"/>
        <v>20.921111111111113</v>
      </c>
      <c r="AF980" s="105">
        <f t="shared" si="188"/>
        <v>355.65888888888884</v>
      </c>
      <c r="AG980" s="105">
        <f t="shared" si="189"/>
        <v>635.3411111111111</v>
      </c>
    </row>
    <row r="981" spans="1:33" s="88" customFormat="1" x14ac:dyDescent="0.35">
      <c r="A981" s="21">
        <v>10141103</v>
      </c>
      <c r="B981" s="115" t="s">
        <v>1665</v>
      </c>
      <c r="C981" s="272" t="s">
        <v>710</v>
      </c>
      <c r="D981" s="178">
        <v>109</v>
      </c>
      <c r="E981" s="114" t="str">
        <f t="shared" si="179"/>
        <v>TRANSFORMADOR MARCA: NACALA 109</v>
      </c>
      <c r="F981" s="21"/>
      <c r="G981" s="21" t="s">
        <v>195</v>
      </c>
      <c r="H981" s="21" t="s">
        <v>10590</v>
      </c>
      <c r="I981" s="121" t="s">
        <v>13378</v>
      </c>
      <c r="J981" s="21"/>
      <c r="K981" s="119" t="s">
        <v>13377</v>
      </c>
      <c r="L981" s="119" t="s">
        <v>13376</v>
      </c>
      <c r="M981" s="249">
        <v>200</v>
      </c>
      <c r="N981" s="161" t="s">
        <v>19</v>
      </c>
      <c r="O981" s="21" t="s">
        <v>362</v>
      </c>
      <c r="P981" s="21">
        <v>3</v>
      </c>
      <c r="Q981" s="124">
        <v>2001</v>
      </c>
      <c r="R981" s="21"/>
      <c r="S981" s="21"/>
      <c r="T981" s="116">
        <v>991</v>
      </c>
      <c r="U981" s="111">
        <v>45</v>
      </c>
      <c r="V981" s="113">
        <f t="shared" si="180"/>
        <v>656.26222222222225</v>
      </c>
      <c r="W981" s="113">
        <f t="shared" si="181"/>
        <v>334.73777777777775</v>
      </c>
      <c r="X981" s="112">
        <f t="shared" si="182"/>
        <v>334737.77777777775</v>
      </c>
      <c r="Y981" s="111"/>
      <c r="Z981" s="110">
        <f t="shared" si="178"/>
        <v>29</v>
      </c>
      <c r="AA981" s="109">
        <f t="shared" si="183"/>
        <v>49.550000000000004</v>
      </c>
      <c r="AB981" s="109">
        <f t="shared" si="184"/>
        <v>49550.000000000007</v>
      </c>
      <c r="AC981" s="108">
        <f t="shared" si="185"/>
        <v>941.45</v>
      </c>
      <c r="AD981" s="107">
        <f t="shared" si="186"/>
        <v>2.2222222222222223E-2</v>
      </c>
      <c r="AE981" s="106">
        <f t="shared" si="187"/>
        <v>20.921111111111113</v>
      </c>
      <c r="AF981" s="105">
        <f t="shared" si="188"/>
        <v>355.65888888888884</v>
      </c>
      <c r="AG981" s="105">
        <f t="shared" si="189"/>
        <v>635.3411111111111</v>
      </c>
    </row>
    <row r="982" spans="1:33" s="88" customFormat="1" x14ac:dyDescent="0.35">
      <c r="A982" s="21">
        <v>10141103</v>
      </c>
      <c r="B982" s="115" t="s">
        <v>1665</v>
      </c>
      <c r="C982" s="272" t="s">
        <v>710</v>
      </c>
      <c r="D982" s="178">
        <v>110</v>
      </c>
      <c r="E982" s="114" t="str">
        <f t="shared" si="179"/>
        <v>TRANSFORMADOR MARCA: NACALA 110</v>
      </c>
      <c r="F982" s="21"/>
      <c r="G982" s="21" t="s">
        <v>195</v>
      </c>
      <c r="H982" s="21" t="s">
        <v>10590</v>
      </c>
      <c r="I982" s="121" t="s">
        <v>13374</v>
      </c>
      <c r="J982" s="21"/>
      <c r="K982" s="119" t="s">
        <v>13373</v>
      </c>
      <c r="L982" s="119" t="s">
        <v>13372</v>
      </c>
      <c r="M982" s="249">
        <v>160</v>
      </c>
      <c r="N982" s="161" t="s">
        <v>19</v>
      </c>
      <c r="O982" s="21" t="s">
        <v>362</v>
      </c>
      <c r="P982" s="21">
        <v>3</v>
      </c>
      <c r="Q982" s="124">
        <v>2001</v>
      </c>
      <c r="R982" s="21"/>
      <c r="S982" s="21"/>
      <c r="T982" s="116">
        <v>991</v>
      </c>
      <c r="U982" s="111">
        <v>45</v>
      </c>
      <c r="V982" s="113">
        <f t="shared" si="180"/>
        <v>656.26222222222225</v>
      </c>
      <c r="W982" s="113">
        <f t="shared" si="181"/>
        <v>334.73777777777775</v>
      </c>
      <c r="X982" s="112">
        <f t="shared" si="182"/>
        <v>334737.77777777775</v>
      </c>
      <c r="Y982" s="111"/>
      <c r="Z982" s="110">
        <f t="shared" si="178"/>
        <v>29</v>
      </c>
      <c r="AA982" s="109">
        <f t="shared" si="183"/>
        <v>49.550000000000004</v>
      </c>
      <c r="AB982" s="109">
        <f t="shared" si="184"/>
        <v>49550.000000000007</v>
      </c>
      <c r="AC982" s="108">
        <f t="shared" si="185"/>
        <v>941.45</v>
      </c>
      <c r="AD982" s="107">
        <f t="shared" si="186"/>
        <v>2.2222222222222223E-2</v>
      </c>
      <c r="AE982" s="106">
        <f t="shared" si="187"/>
        <v>20.921111111111113</v>
      </c>
      <c r="AF982" s="105">
        <f t="shared" si="188"/>
        <v>355.65888888888884</v>
      </c>
      <c r="AG982" s="105">
        <f t="shared" si="189"/>
        <v>635.3411111111111</v>
      </c>
    </row>
    <row r="983" spans="1:33" s="88" customFormat="1" x14ac:dyDescent="0.35">
      <c r="A983" s="21">
        <v>10141103</v>
      </c>
      <c r="B983" s="115" t="s">
        <v>1665</v>
      </c>
      <c r="C983" s="272" t="s">
        <v>710</v>
      </c>
      <c r="D983" s="178">
        <v>111</v>
      </c>
      <c r="E983" s="114" t="str">
        <f t="shared" si="179"/>
        <v>TRANSFORMADOR MARCA: NACALA 111</v>
      </c>
      <c r="F983" s="21"/>
      <c r="G983" s="21" t="s">
        <v>195</v>
      </c>
      <c r="H983" s="21" t="s">
        <v>10590</v>
      </c>
      <c r="I983" s="121" t="s">
        <v>13370</v>
      </c>
      <c r="J983" s="21"/>
      <c r="K983" s="119" t="s">
        <v>13369</v>
      </c>
      <c r="L983" s="119" t="s">
        <v>13368</v>
      </c>
      <c r="M983" s="249">
        <v>200</v>
      </c>
      <c r="N983" s="161" t="s">
        <v>19</v>
      </c>
      <c r="O983" s="21" t="s">
        <v>362</v>
      </c>
      <c r="P983" s="21">
        <v>3</v>
      </c>
      <c r="Q983" s="124">
        <v>2001</v>
      </c>
      <c r="R983" s="21"/>
      <c r="S983" s="21"/>
      <c r="T983" s="116">
        <v>991</v>
      </c>
      <c r="U983" s="111">
        <v>45</v>
      </c>
      <c r="V983" s="113">
        <f t="shared" si="180"/>
        <v>656.26222222222225</v>
      </c>
      <c r="W983" s="113">
        <f t="shared" si="181"/>
        <v>334.73777777777775</v>
      </c>
      <c r="X983" s="112">
        <f t="shared" si="182"/>
        <v>334737.77777777775</v>
      </c>
      <c r="Y983" s="111"/>
      <c r="Z983" s="110">
        <f t="shared" si="178"/>
        <v>29</v>
      </c>
      <c r="AA983" s="109">
        <f t="shared" si="183"/>
        <v>49.550000000000004</v>
      </c>
      <c r="AB983" s="109">
        <f t="shared" si="184"/>
        <v>49550.000000000007</v>
      </c>
      <c r="AC983" s="108">
        <f t="shared" si="185"/>
        <v>941.45</v>
      </c>
      <c r="AD983" s="107">
        <f t="shared" si="186"/>
        <v>2.2222222222222223E-2</v>
      </c>
      <c r="AE983" s="106">
        <f t="shared" si="187"/>
        <v>20.921111111111113</v>
      </c>
      <c r="AF983" s="105">
        <f t="shared" si="188"/>
        <v>355.65888888888884</v>
      </c>
      <c r="AG983" s="105">
        <f t="shared" si="189"/>
        <v>635.3411111111111</v>
      </c>
    </row>
    <row r="984" spans="1:33" s="88" customFormat="1" x14ac:dyDescent="0.35">
      <c r="A984" s="21">
        <v>10141103</v>
      </c>
      <c r="B984" s="115" t="s">
        <v>1665</v>
      </c>
      <c r="C984" s="272" t="s">
        <v>710</v>
      </c>
      <c r="D984" s="178">
        <v>112</v>
      </c>
      <c r="E984" s="114" t="str">
        <f t="shared" si="179"/>
        <v>TRANSFORMADOR MARCA: NACALA 112</v>
      </c>
      <c r="F984" s="21"/>
      <c r="G984" s="21" t="s">
        <v>195</v>
      </c>
      <c r="H984" s="21" t="s">
        <v>10590</v>
      </c>
      <c r="I984" s="121" t="s">
        <v>13366</v>
      </c>
      <c r="J984" s="21"/>
      <c r="K984" s="161" t="s">
        <v>13365</v>
      </c>
      <c r="L984" s="161" t="s">
        <v>13364</v>
      </c>
      <c r="M984" s="249">
        <v>50</v>
      </c>
      <c r="N984" s="161" t="s">
        <v>19</v>
      </c>
      <c r="O984" s="21" t="s">
        <v>362</v>
      </c>
      <c r="P984" s="21">
        <v>3</v>
      </c>
      <c r="Q984" s="124">
        <v>2001</v>
      </c>
      <c r="R984" s="21"/>
      <c r="S984" s="21"/>
      <c r="T984" s="116">
        <v>643</v>
      </c>
      <c r="U984" s="111">
        <v>45</v>
      </c>
      <c r="V984" s="113">
        <f t="shared" si="180"/>
        <v>425.80888888888893</v>
      </c>
      <c r="W984" s="113">
        <f t="shared" si="181"/>
        <v>217.19111111111107</v>
      </c>
      <c r="X984" s="112">
        <f t="shared" si="182"/>
        <v>217191.11111111107</v>
      </c>
      <c r="Y984" s="111"/>
      <c r="Z984" s="110">
        <f t="shared" si="178"/>
        <v>29</v>
      </c>
      <c r="AA984" s="109">
        <f t="shared" si="183"/>
        <v>32.15</v>
      </c>
      <c r="AB984" s="109">
        <f t="shared" si="184"/>
        <v>32150</v>
      </c>
      <c r="AC984" s="108">
        <f t="shared" si="185"/>
        <v>610.85</v>
      </c>
      <c r="AD984" s="107">
        <f t="shared" si="186"/>
        <v>2.2222222222222223E-2</v>
      </c>
      <c r="AE984" s="106">
        <f t="shared" si="187"/>
        <v>13.574444444444445</v>
      </c>
      <c r="AF984" s="105">
        <f t="shared" si="188"/>
        <v>230.76555555555552</v>
      </c>
      <c r="AG984" s="105">
        <f t="shared" si="189"/>
        <v>412.23444444444448</v>
      </c>
    </row>
    <row r="985" spans="1:33" s="88" customFormat="1" x14ac:dyDescent="0.35">
      <c r="A985" s="21">
        <v>10141103</v>
      </c>
      <c r="B985" s="115" t="s">
        <v>1665</v>
      </c>
      <c r="C985" s="272" t="s">
        <v>710</v>
      </c>
      <c r="D985" s="178">
        <v>113</v>
      </c>
      <c r="E985" s="114" t="str">
        <f t="shared" si="179"/>
        <v>TRANSFORMADOR MARCA: NACALA 113</v>
      </c>
      <c r="F985" s="21"/>
      <c r="G985" s="21" t="s">
        <v>195</v>
      </c>
      <c r="H985" s="124" t="s">
        <v>13349</v>
      </c>
      <c r="I985" s="178" t="s">
        <v>5513</v>
      </c>
      <c r="J985" s="21"/>
      <c r="K985" s="161" t="s">
        <v>13362</v>
      </c>
      <c r="L985" s="161" t="s">
        <v>13361</v>
      </c>
      <c r="M985" s="177">
        <v>160</v>
      </c>
      <c r="N985" s="161" t="s">
        <v>19</v>
      </c>
      <c r="O985" s="21" t="s">
        <v>362</v>
      </c>
      <c r="P985" s="21">
        <v>3</v>
      </c>
      <c r="Q985" s="124">
        <v>2001</v>
      </c>
      <c r="R985" s="21"/>
      <c r="S985" s="21"/>
      <c r="T985" s="116">
        <v>991</v>
      </c>
      <c r="U985" s="111">
        <v>45</v>
      </c>
      <c r="V985" s="113">
        <f t="shared" si="180"/>
        <v>656.26222222222225</v>
      </c>
      <c r="W985" s="113">
        <f t="shared" si="181"/>
        <v>334.73777777777775</v>
      </c>
      <c r="X985" s="112">
        <f t="shared" si="182"/>
        <v>334737.77777777775</v>
      </c>
      <c r="Y985" s="111"/>
      <c r="Z985" s="110">
        <f t="shared" si="178"/>
        <v>29</v>
      </c>
      <c r="AA985" s="109">
        <f t="shared" si="183"/>
        <v>49.550000000000004</v>
      </c>
      <c r="AB985" s="109">
        <f t="shared" si="184"/>
        <v>49550.000000000007</v>
      </c>
      <c r="AC985" s="108">
        <f t="shared" si="185"/>
        <v>941.45</v>
      </c>
      <c r="AD985" s="107">
        <f t="shared" si="186"/>
        <v>2.2222222222222223E-2</v>
      </c>
      <c r="AE985" s="106">
        <f t="shared" si="187"/>
        <v>20.921111111111113</v>
      </c>
      <c r="AF985" s="105">
        <f t="shared" si="188"/>
        <v>355.65888888888884</v>
      </c>
      <c r="AG985" s="105">
        <f t="shared" si="189"/>
        <v>635.3411111111111</v>
      </c>
    </row>
    <row r="986" spans="1:33" s="88" customFormat="1" x14ac:dyDescent="0.35">
      <c r="A986" s="21">
        <v>10141103</v>
      </c>
      <c r="B986" s="115" t="s">
        <v>1665</v>
      </c>
      <c r="C986" s="272" t="s">
        <v>710</v>
      </c>
      <c r="D986" s="178">
        <v>114</v>
      </c>
      <c r="E986" s="114" t="str">
        <f t="shared" si="179"/>
        <v>TRANSFORMADOR MARCA: NACALA 114</v>
      </c>
      <c r="F986" s="21"/>
      <c r="G986" s="21" t="s">
        <v>195</v>
      </c>
      <c r="H986" s="124" t="s">
        <v>13349</v>
      </c>
      <c r="I986" s="178" t="s">
        <v>13359</v>
      </c>
      <c r="J986" s="21"/>
      <c r="K986" s="161" t="s">
        <v>13358</v>
      </c>
      <c r="L986" s="161" t="s">
        <v>13354</v>
      </c>
      <c r="M986" s="177">
        <v>100</v>
      </c>
      <c r="N986" s="161" t="s">
        <v>19</v>
      </c>
      <c r="O986" s="21" t="s">
        <v>362</v>
      </c>
      <c r="P986" s="21">
        <v>3</v>
      </c>
      <c r="Q986" s="124">
        <v>2001</v>
      </c>
      <c r="R986" s="21"/>
      <c r="S986" s="21"/>
      <c r="T986" s="116">
        <v>763</v>
      </c>
      <c r="U986" s="111">
        <v>45</v>
      </c>
      <c r="V986" s="113">
        <f t="shared" si="180"/>
        <v>505.27555555555557</v>
      </c>
      <c r="W986" s="113">
        <f t="shared" si="181"/>
        <v>257.72444444444443</v>
      </c>
      <c r="X986" s="112">
        <f t="shared" si="182"/>
        <v>257724.44444444444</v>
      </c>
      <c r="Y986" s="111"/>
      <c r="Z986" s="110">
        <f t="shared" si="178"/>
        <v>29</v>
      </c>
      <c r="AA986" s="109">
        <f t="shared" si="183"/>
        <v>38.15</v>
      </c>
      <c r="AB986" s="109">
        <f t="shared" si="184"/>
        <v>38150</v>
      </c>
      <c r="AC986" s="108">
        <f t="shared" si="185"/>
        <v>724.85</v>
      </c>
      <c r="AD986" s="107">
        <f t="shared" si="186"/>
        <v>2.2222222222222223E-2</v>
      </c>
      <c r="AE986" s="106">
        <f t="shared" si="187"/>
        <v>16.10777777777778</v>
      </c>
      <c r="AF986" s="105">
        <f t="shared" si="188"/>
        <v>273.83222222222219</v>
      </c>
      <c r="AG986" s="105">
        <f t="shared" si="189"/>
        <v>489.16777777777781</v>
      </c>
    </row>
    <row r="987" spans="1:33" s="88" customFormat="1" x14ac:dyDescent="0.35">
      <c r="A987" s="21">
        <v>10141103</v>
      </c>
      <c r="B987" s="115" t="s">
        <v>1665</v>
      </c>
      <c r="C987" s="272" t="s">
        <v>710</v>
      </c>
      <c r="D987" s="178">
        <v>115</v>
      </c>
      <c r="E987" s="114" t="str">
        <f t="shared" si="179"/>
        <v>TRANSFORMADOR MARCA: NACALA 115</v>
      </c>
      <c r="F987" s="21"/>
      <c r="G987" s="21" t="s">
        <v>195</v>
      </c>
      <c r="H987" s="124" t="s">
        <v>13349</v>
      </c>
      <c r="I987" s="178" t="s">
        <v>13356</v>
      </c>
      <c r="J987" s="21"/>
      <c r="K987" s="161" t="s">
        <v>13355</v>
      </c>
      <c r="L987" s="124" t="s">
        <v>13354</v>
      </c>
      <c r="M987" s="247">
        <v>160</v>
      </c>
      <c r="N987" s="161" t="s">
        <v>19</v>
      </c>
      <c r="O987" s="21" t="s">
        <v>362</v>
      </c>
      <c r="P987" s="21">
        <v>3</v>
      </c>
      <c r="Q987" s="124">
        <v>2001</v>
      </c>
      <c r="R987" s="21"/>
      <c r="S987" s="21"/>
      <c r="T987" s="116">
        <v>991</v>
      </c>
      <c r="U987" s="111">
        <v>45</v>
      </c>
      <c r="V987" s="113">
        <f t="shared" si="180"/>
        <v>656.26222222222225</v>
      </c>
      <c r="W987" s="113">
        <f t="shared" si="181"/>
        <v>334.73777777777775</v>
      </c>
      <c r="X987" s="112">
        <f t="shared" si="182"/>
        <v>334737.77777777775</v>
      </c>
      <c r="Y987" s="111"/>
      <c r="Z987" s="110">
        <f t="shared" si="178"/>
        <v>29</v>
      </c>
      <c r="AA987" s="109">
        <f t="shared" si="183"/>
        <v>49.550000000000004</v>
      </c>
      <c r="AB987" s="109">
        <f t="shared" si="184"/>
        <v>49550.000000000007</v>
      </c>
      <c r="AC987" s="108">
        <f t="shared" si="185"/>
        <v>941.45</v>
      </c>
      <c r="AD987" s="107">
        <f t="shared" si="186"/>
        <v>2.2222222222222223E-2</v>
      </c>
      <c r="AE987" s="106">
        <f t="shared" si="187"/>
        <v>20.921111111111113</v>
      </c>
      <c r="AF987" s="105">
        <f t="shared" si="188"/>
        <v>355.65888888888884</v>
      </c>
      <c r="AG987" s="105">
        <f t="shared" si="189"/>
        <v>635.3411111111111</v>
      </c>
    </row>
    <row r="988" spans="1:33" s="88" customFormat="1" x14ac:dyDescent="0.35">
      <c r="A988" s="21">
        <v>10141103</v>
      </c>
      <c r="B988" s="115" t="s">
        <v>1665</v>
      </c>
      <c r="C988" s="272" t="s">
        <v>710</v>
      </c>
      <c r="D988" s="178">
        <v>116</v>
      </c>
      <c r="E988" s="114" t="str">
        <f t="shared" si="179"/>
        <v>TRANSFORMADOR MARCA: NACALA 116</v>
      </c>
      <c r="F988" s="21"/>
      <c r="G988" s="21" t="s">
        <v>195</v>
      </c>
      <c r="H988" s="124" t="s">
        <v>13349</v>
      </c>
      <c r="I988" s="178" t="s">
        <v>13353</v>
      </c>
      <c r="J988" s="21"/>
      <c r="K988" s="178" t="s">
        <v>13352</v>
      </c>
      <c r="L988" s="21" t="s">
        <v>13351</v>
      </c>
      <c r="M988" s="177">
        <v>160</v>
      </c>
      <c r="N988" s="161" t="s">
        <v>19</v>
      </c>
      <c r="O988" s="21" t="s">
        <v>362</v>
      </c>
      <c r="P988" s="21">
        <v>3</v>
      </c>
      <c r="Q988" s="124">
        <v>2001</v>
      </c>
      <c r="R988" s="21"/>
      <c r="S988" s="21"/>
      <c r="T988" s="116">
        <v>991</v>
      </c>
      <c r="U988" s="111">
        <v>45</v>
      </c>
      <c r="V988" s="113">
        <f t="shared" si="180"/>
        <v>656.26222222222225</v>
      </c>
      <c r="W988" s="113">
        <f t="shared" si="181"/>
        <v>334.73777777777775</v>
      </c>
      <c r="X988" s="112">
        <f t="shared" si="182"/>
        <v>334737.77777777775</v>
      </c>
      <c r="Y988" s="111"/>
      <c r="Z988" s="110">
        <f t="shared" si="178"/>
        <v>29</v>
      </c>
      <c r="AA988" s="109">
        <f t="shared" si="183"/>
        <v>49.550000000000004</v>
      </c>
      <c r="AB988" s="109">
        <f t="shared" si="184"/>
        <v>49550.000000000007</v>
      </c>
      <c r="AC988" s="108">
        <f t="shared" si="185"/>
        <v>941.45</v>
      </c>
      <c r="AD988" s="107">
        <f t="shared" si="186"/>
        <v>2.2222222222222223E-2</v>
      </c>
      <c r="AE988" s="106">
        <f t="shared" si="187"/>
        <v>20.921111111111113</v>
      </c>
      <c r="AF988" s="105">
        <f t="shared" si="188"/>
        <v>355.65888888888884</v>
      </c>
      <c r="AG988" s="105">
        <f t="shared" si="189"/>
        <v>635.3411111111111</v>
      </c>
    </row>
    <row r="989" spans="1:33" s="88" customFormat="1" x14ac:dyDescent="0.35">
      <c r="A989" s="21">
        <v>10141103</v>
      </c>
      <c r="B989" s="115" t="s">
        <v>1665</v>
      </c>
      <c r="C989" s="272" t="s">
        <v>710</v>
      </c>
      <c r="D989" s="178">
        <v>117</v>
      </c>
      <c r="E989" s="114" t="str">
        <f t="shared" si="179"/>
        <v>TRANSFORMADOR MARCA: NACALA 117</v>
      </c>
      <c r="F989" s="21"/>
      <c r="G989" s="21" t="s">
        <v>195</v>
      </c>
      <c r="H989" s="124" t="s">
        <v>13349</v>
      </c>
      <c r="I989" s="178" t="s">
        <v>13348</v>
      </c>
      <c r="J989" s="21"/>
      <c r="K989" s="178" t="s">
        <v>13347</v>
      </c>
      <c r="L989" s="21" t="s">
        <v>13346</v>
      </c>
      <c r="M989" s="124">
        <v>200</v>
      </c>
      <c r="N989" s="161" t="s">
        <v>19</v>
      </c>
      <c r="O989" s="21" t="s">
        <v>362</v>
      </c>
      <c r="P989" s="21">
        <v>3</v>
      </c>
      <c r="Q989" s="124">
        <v>2001</v>
      </c>
      <c r="R989" s="21"/>
      <c r="S989" s="21"/>
      <c r="T989" s="116">
        <v>991</v>
      </c>
      <c r="U989" s="111">
        <v>45</v>
      </c>
      <c r="V989" s="113">
        <f t="shared" si="180"/>
        <v>656.26222222222225</v>
      </c>
      <c r="W989" s="113">
        <f t="shared" si="181"/>
        <v>334.73777777777775</v>
      </c>
      <c r="X989" s="112">
        <f t="shared" si="182"/>
        <v>334737.77777777775</v>
      </c>
      <c r="Y989" s="111"/>
      <c r="Z989" s="110">
        <f t="shared" si="178"/>
        <v>29</v>
      </c>
      <c r="AA989" s="109">
        <f t="shared" si="183"/>
        <v>49.550000000000004</v>
      </c>
      <c r="AB989" s="109">
        <f t="shared" si="184"/>
        <v>49550.000000000007</v>
      </c>
      <c r="AC989" s="108">
        <f t="shared" si="185"/>
        <v>941.45</v>
      </c>
      <c r="AD989" s="107">
        <f t="shared" si="186"/>
        <v>2.2222222222222223E-2</v>
      </c>
      <c r="AE989" s="106">
        <f t="shared" si="187"/>
        <v>20.921111111111113</v>
      </c>
      <c r="AF989" s="105">
        <f t="shared" si="188"/>
        <v>355.65888888888884</v>
      </c>
      <c r="AG989" s="105">
        <f t="shared" si="189"/>
        <v>635.3411111111111</v>
      </c>
    </row>
    <row r="990" spans="1:33" s="88" customFormat="1" x14ac:dyDescent="0.35">
      <c r="A990" s="21">
        <v>10141103</v>
      </c>
      <c r="B990" s="115" t="s">
        <v>1665</v>
      </c>
      <c r="C990" s="272" t="s">
        <v>710</v>
      </c>
      <c r="D990" s="178">
        <v>118</v>
      </c>
      <c r="E990" s="114" t="str">
        <f t="shared" si="179"/>
        <v>TRANSFORMADOR MARCA: MONAPO 118</v>
      </c>
      <c r="F990" s="21"/>
      <c r="G990" s="21" t="s">
        <v>189</v>
      </c>
      <c r="H990" s="21" t="s">
        <v>1768</v>
      </c>
      <c r="I990" s="121" t="s">
        <v>13812</v>
      </c>
      <c r="J990" s="21"/>
      <c r="K990" s="178" t="s">
        <v>13811</v>
      </c>
      <c r="L990" s="21" t="s">
        <v>13810</v>
      </c>
      <c r="M990" s="179">
        <v>315</v>
      </c>
      <c r="N990" s="179" t="s">
        <v>619</v>
      </c>
      <c r="O990" s="21" t="s">
        <v>362</v>
      </c>
      <c r="P990" s="21">
        <v>3</v>
      </c>
      <c r="Q990" s="124">
        <v>2001</v>
      </c>
      <c r="R990" s="21"/>
      <c r="S990" s="21"/>
      <c r="T990" s="116">
        <v>840</v>
      </c>
      <c r="U990" s="111">
        <v>45</v>
      </c>
      <c r="V990" s="113">
        <f t="shared" si="180"/>
        <v>556.26666666666665</v>
      </c>
      <c r="W990" s="113">
        <f t="shared" si="181"/>
        <v>283.73333333333335</v>
      </c>
      <c r="X990" s="112">
        <f t="shared" si="182"/>
        <v>283733.33333333337</v>
      </c>
      <c r="Y990" s="111"/>
      <c r="Z990" s="110">
        <f t="shared" si="178"/>
        <v>29</v>
      </c>
      <c r="AA990" s="109">
        <f t="shared" si="183"/>
        <v>42</v>
      </c>
      <c r="AB990" s="109">
        <f t="shared" si="184"/>
        <v>42000</v>
      </c>
      <c r="AC990" s="108">
        <f t="shared" si="185"/>
        <v>798</v>
      </c>
      <c r="AD990" s="107">
        <f t="shared" si="186"/>
        <v>2.2222222222222223E-2</v>
      </c>
      <c r="AE990" s="106">
        <f t="shared" si="187"/>
        <v>17.733333333333334</v>
      </c>
      <c r="AF990" s="105">
        <f t="shared" si="188"/>
        <v>301.4666666666667</v>
      </c>
      <c r="AG990" s="105">
        <f t="shared" si="189"/>
        <v>538.5333333333333</v>
      </c>
    </row>
    <row r="991" spans="1:33" s="88" customFormat="1" x14ac:dyDescent="0.35">
      <c r="A991" s="21">
        <v>10141103</v>
      </c>
      <c r="B991" s="115" t="s">
        <v>1665</v>
      </c>
      <c r="C991" s="272" t="s">
        <v>710</v>
      </c>
      <c r="D991" s="178">
        <v>119</v>
      </c>
      <c r="E991" s="114" t="str">
        <f t="shared" si="179"/>
        <v>TRANSFORMADOR MARCA: MONAPO 119</v>
      </c>
      <c r="F991" s="21"/>
      <c r="G991" s="21" t="s">
        <v>189</v>
      </c>
      <c r="H991" s="21" t="s">
        <v>1768</v>
      </c>
      <c r="I991" s="121" t="s">
        <v>13345</v>
      </c>
      <c r="J991" s="21"/>
      <c r="K991" s="178" t="s">
        <v>13344</v>
      </c>
      <c r="L991" s="21" t="s">
        <v>13343</v>
      </c>
      <c r="M991" s="179">
        <v>315</v>
      </c>
      <c r="N991" s="179" t="s">
        <v>619</v>
      </c>
      <c r="O991" s="21" t="s">
        <v>362</v>
      </c>
      <c r="P991" s="21">
        <v>3</v>
      </c>
      <c r="Q991" s="124">
        <v>2001</v>
      </c>
      <c r="R991" s="21"/>
      <c r="S991" s="21"/>
      <c r="T991" s="116">
        <v>840</v>
      </c>
      <c r="U991" s="111">
        <v>45</v>
      </c>
      <c r="V991" s="113">
        <f t="shared" si="180"/>
        <v>556.26666666666665</v>
      </c>
      <c r="W991" s="113">
        <f t="shared" si="181"/>
        <v>283.73333333333335</v>
      </c>
      <c r="X991" s="112">
        <f t="shared" si="182"/>
        <v>283733.33333333337</v>
      </c>
      <c r="Y991" s="111"/>
      <c r="Z991" s="110">
        <f t="shared" si="178"/>
        <v>29</v>
      </c>
      <c r="AA991" s="109">
        <f t="shared" si="183"/>
        <v>42</v>
      </c>
      <c r="AB991" s="109">
        <f t="shared" si="184"/>
        <v>42000</v>
      </c>
      <c r="AC991" s="108">
        <f t="shared" si="185"/>
        <v>798</v>
      </c>
      <c r="AD991" s="107">
        <f t="shared" si="186"/>
        <v>2.2222222222222223E-2</v>
      </c>
      <c r="AE991" s="106">
        <f t="shared" si="187"/>
        <v>17.733333333333334</v>
      </c>
      <c r="AF991" s="105">
        <f t="shared" si="188"/>
        <v>301.4666666666667</v>
      </c>
      <c r="AG991" s="105">
        <f t="shared" si="189"/>
        <v>538.5333333333333</v>
      </c>
    </row>
    <row r="992" spans="1:33" s="88" customFormat="1" x14ac:dyDescent="0.35">
      <c r="A992" s="21">
        <v>10141103</v>
      </c>
      <c r="B992" s="115" t="s">
        <v>1665</v>
      </c>
      <c r="C992" s="272" t="s">
        <v>710</v>
      </c>
      <c r="D992" s="178">
        <v>120</v>
      </c>
      <c r="E992" s="114" t="str">
        <f t="shared" si="179"/>
        <v>TRANSFORMADOR MARCA: MONAPO 120</v>
      </c>
      <c r="F992" s="21"/>
      <c r="G992" s="21" t="s">
        <v>189</v>
      </c>
      <c r="H992" s="21" t="s">
        <v>1768</v>
      </c>
      <c r="I992" s="121" t="s">
        <v>13340</v>
      </c>
      <c r="J992" s="21"/>
      <c r="K992" s="178" t="s">
        <v>13339</v>
      </c>
      <c r="L992" s="21" t="s">
        <v>13338</v>
      </c>
      <c r="M992" s="179">
        <v>630</v>
      </c>
      <c r="N992" s="179" t="s">
        <v>619</v>
      </c>
      <c r="O992" s="21" t="s">
        <v>362</v>
      </c>
      <c r="P992" s="21">
        <v>3</v>
      </c>
      <c r="Q992" s="124">
        <v>2001</v>
      </c>
      <c r="R992" s="21"/>
      <c r="S992" s="21"/>
      <c r="T992" s="116">
        <v>1016</v>
      </c>
      <c r="U992" s="111">
        <v>45</v>
      </c>
      <c r="V992" s="113">
        <f t="shared" si="180"/>
        <v>672.81777777777779</v>
      </c>
      <c r="W992" s="113">
        <f t="shared" si="181"/>
        <v>343.18222222222221</v>
      </c>
      <c r="X992" s="112">
        <f t="shared" si="182"/>
        <v>343182.22222222219</v>
      </c>
      <c r="Y992" s="111"/>
      <c r="Z992" s="110">
        <f t="shared" si="178"/>
        <v>29</v>
      </c>
      <c r="AA992" s="109">
        <f t="shared" si="183"/>
        <v>50.800000000000004</v>
      </c>
      <c r="AB992" s="109">
        <f t="shared" si="184"/>
        <v>50800.000000000007</v>
      </c>
      <c r="AC992" s="108">
        <f t="shared" si="185"/>
        <v>965.2</v>
      </c>
      <c r="AD992" s="107">
        <f t="shared" si="186"/>
        <v>2.2222222222222223E-2</v>
      </c>
      <c r="AE992" s="106">
        <f t="shared" si="187"/>
        <v>21.448888888888892</v>
      </c>
      <c r="AF992" s="105">
        <f t="shared" si="188"/>
        <v>364.63111111111112</v>
      </c>
      <c r="AG992" s="105">
        <f t="shared" si="189"/>
        <v>651.36888888888893</v>
      </c>
    </row>
    <row r="993" spans="1:33" s="88" customFormat="1" x14ac:dyDescent="0.35">
      <c r="A993" s="21">
        <v>10141103</v>
      </c>
      <c r="B993" s="115" t="s">
        <v>1665</v>
      </c>
      <c r="C993" s="272" t="s">
        <v>710</v>
      </c>
      <c r="D993" s="161">
        <f t="shared" ref="D993:D1039" si="190">D992+1</f>
        <v>121</v>
      </c>
      <c r="E993" s="114" t="str">
        <f t="shared" si="179"/>
        <v>TRANSFORMADOR MARCA: MONAPO 121</v>
      </c>
      <c r="F993" s="21"/>
      <c r="G993" s="21" t="s">
        <v>189</v>
      </c>
      <c r="H993" s="21" t="s">
        <v>1768</v>
      </c>
      <c r="I993" s="121" t="s">
        <v>13335</v>
      </c>
      <c r="J993" s="21"/>
      <c r="K993" s="178" t="s">
        <v>13334</v>
      </c>
      <c r="L993" s="21" t="s">
        <v>13333</v>
      </c>
      <c r="M993" s="179">
        <v>500</v>
      </c>
      <c r="N993" s="179" t="s">
        <v>619</v>
      </c>
      <c r="O993" s="21" t="s">
        <v>362</v>
      </c>
      <c r="P993" s="21">
        <v>3</v>
      </c>
      <c r="Q993" s="124">
        <v>2001</v>
      </c>
      <c r="R993" s="21"/>
      <c r="S993" s="21"/>
      <c r="T993" s="116">
        <v>1016</v>
      </c>
      <c r="U993" s="111">
        <v>45</v>
      </c>
      <c r="V993" s="113">
        <f t="shared" si="180"/>
        <v>672.81777777777779</v>
      </c>
      <c r="W993" s="113">
        <f t="shared" si="181"/>
        <v>343.18222222222221</v>
      </c>
      <c r="X993" s="112">
        <f t="shared" si="182"/>
        <v>343182.22222222219</v>
      </c>
      <c r="Y993" s="111"/>
      <c r="Z993" s="110">
        <f t="shared" si="178"/>
        <v>29</v>
      </c>
      <c r="AA993" s="109">
        <f t="shared" si="183"/>
        <v>50.800000000000004</v>
      </c>
      <c r="AB993" s="109">
        <f t="shared" si="184"/>
        <v>50800.000000000007</v>
      </c>
      <c r="AC993" s="108">
        <f t="shared" si="185"/>
        <v>965.2</v>
      </c>
      <c r="AD993" s="107">
        <f t="shared" si="186"/>
        <v>2.2222222222222223E-2</v>
      </c>
      <c r="AE993" s="106">
        <f t="shared" si="187"/>
        <v>21.448888888888892</v>
      </c>
      <c r="AF993" s="105">
        <f t="shared" si="188"/>
        <v>364.63111111111112</v>
      </c>
      <c r="AG993" s="105">
        <f t="shared" si="189"/>
        <v>651.36888888888893</v>
      </c>
    </row>
    <row r="994" spans="1:33" s="88" customFormat="1" x14ac:dyDescent="0.35">
      <c r="A994" s="21">
        <v>10141103</v>
      </c>
      <c r="B994" s="115" t="s">
        <v>1665</v>
      </c>
      <c r="C994" s="272" t="s">
        <v>710</v>
      </c>
      <c r="D994" s="178">
        <f t="shared" si="190"/>
        <v>122</v>
      </c>
      <c r="E994" s="114" t="str">
        <f t="shared" si="179"/>
        <v>TRANSFORMADOR MARCA: MONAPO 122</v>
      </c>
      <c r="F994" s="21"/>
      <c r="G994" s="21" t="s">
        <v>189</v>
      </c>
      <c r="H994" s="21" t="s">
        <v>1768</v>
      </c>
      <c r="I994" s="121" t="s">
        <v>13332</v>
      </c>
      <c r="J994" s="21"/>
      <c r="K994" s="178" t="s">
        <v>13331</v>
      </c>
      <c r="L994" s="21" t="s">
        <v>13330</v>
      </c>
      <c r="M994" s="179">
        <v>100</v>
      </c>
      <c r="N994" s="161" t="s">
        <v>19</v>
      </c>
      <c r="O994" s="21" t="s">
        <v>362</v>
      </c>
      <c r="P994" s="21">
        <v>3</v>
      </c>
      <c r="Q994" s="124">
        <v>2001</v>
      </c>
      <c r="R994" s="21"/>
      <c r="S994" s="21"/>
      <c r="T994" s="116">
        <v>763</v>
      </c>
      <c r="U994" s="111">
        <v>45</v>
      </c>
      <c r="V994" s="113">
        <f t="shared" si="180"/>
        <v>505.27555555555557</v>
      </c>
      <c r="W994" s="113">
        <f t="shared" si="181"/>
        <v>257.72444444444443</v>
      </c>
      <c r="X994" s="112">
        <f t="shared" si="182"/>
        <v>257724.44444444444</v>
      </c>
      <c r="Y994" s="111"/>
      <c r="Z994" s="110">
        <f t="shared" si="178"/>
        <v>29</v>
      </c>
      <c r="AA994" s="109">
        <f t="shared" si="183"/>
        <v>38.15</v>
      </c>
      <c r="AB994" s="109">
        <f t="shared" si="184"/>
        <v>38150</v>
      </c>
      <c r="AC994" s="108">
        <f t="shared" si="185"/>
        <v>724.85</v>
      </c>
      <c r="AD994" s="107">
        <f t="shared" si="186"/>
        <v>2.2222222222222223E-2</v>
      </c>
      <c r="AE994" s="106">
        <f t="shared" si="187"/>
        <v>16.10777777777778</v>
      </c>
      <c r="AF994" s="105">
        <f t="shared" si="188"/>
        <v>273.83222222222219</v>
      </c>
      <c r="AG994" s="105">
        <f t="shared" si="189"/>
        <v>489.16777777777781</v>
      </c>
    </row>
    <row r="995" spans="1:33" s="88" customFormat="1" x14ac:dyDescent="0.35">
      <c r="A995" s="21">
        <v>10141103</v>
      </c>
      <c r="B995" s="115" t="s">
        <v>1665</v>
      </c>
      <c r="C995" s="272" t="s">
        <v>710</v>
      </c>
      <c r="D995" s="178">
        <f t="shared" si="190"/>
        <v>123</v>
      </c>
      <c r="E995" s="114" t="str">
        <f t="shared" si="179"/>
        <v>TRANSFORMADOR MARCA: MONAPO 123</v>
      </c>
      <c r="F995" s="21"/>
      <c r="G995" s="21" t="s">
        <v>189</v>
      </c>
      <c r="H995" s="21" t="s">
        <v>1768</v>
      </c>
      <c r="I995" s="121" t="s">
        <v>13328</v>
      </c>
      <c r="J995" s="21"/>
      <c r="K995" s="178" t="s">
        <v>13297</v>
      </c>
      <c r="L995" s="21" t="s">
        <v>13296</v>
      </c>
      <c r="M995" s="121">
        <v>200</v>
      </c>
      <c r="N995" s="161" t="s">
        <v>19</v>
      </c>
      <c r="O995" s="21" t="s">
        <v>362</v>
      </c>
      <c r="P995" s="21">
        <v>3</v>
      </c>
      <c r="Q995" s="124">
        <v>2001</v>
      </c>
      <c r="R995" s="21"/>
      <c r="S995" s="21"/>
      <c r="T995" s="116">
        <v>991</v>
      </c>
      <c r="U995" s="111">
        <v>45</v>
      </c>
      <c r="V995" s="113">
        <f t="shared" si="180"/>
        <v>656.26222222222225</v>
      </c>
      <c r="W995" s="113">
        <f t="shared" si="181"/>
        <v>334.73777777777775</v>
      </c>
      <c r="X995" s="112">
        <f t="shared" si="182"/>
        <v>334737.77777777775</v>
      </c>
      <c r="Y995" s="111"/>
      <c r="Z995" s="110">
        <f t="shared" si="178"/>
        <v>29</v>
      </c>
      <c r="AA995" s="109">
        <f t="shared" si="183"/>
        <v>49.550000000000004</v>
      </c>
      <c r="AB995" s="109">
        <f t="shared" si="184"/>
        <v>49550.000000000007</v>
      </c>
      <c r="AC995" s="108">
        <f t="shared" si="185"/>
        <v>941.45</v>
      </c>
      <c r="AD995" s="107">
        <f t="shared" si="186"/>
        <v>2.2222222222222223E-2</v>
      </c>
      <c r="AE995" s="106">
        <f t="shared" si="187"/>
        <v>20.921111111111113</v>
      </c>
      <c r="AF995" s="105">
        <f t="shared" si="188"/>
        <v>355.65888888888884</v>
      </c>
      <c r="AG995" s="105">
        <f t="shared" si="189"/>
        <v>635.3411111111111</v>
      </c>
    </row>
    <row r="996" spans="1:33" s="88" customFormat="1" x14ac:dyDescent="0.35">
      <c r="A996" s="21">
        <v>10141103</v>
      </c>
      <c r="B996" s="115" t="s">
        <v>1665</v>
      </c>
      <c r="C996" s="272" t="s">
        <v>710</v>
      </c>
      <c r="D996" s="178">
        <f t="shared" si="190"/>
        <v>124</v>
      </c>
      <c r="E996" s="114" t="str">
        <f t="shared" si="179"/>
        <v>TRANSFORMADOR MARCA: MONAPO 124</v>
      </c>
      <c r="F996" s="21"/>
      <c r="G996" s="21" t="s">
        <v>189</v>
      </c>
      <c r="H996" s="21" t="s">
        <v>1768</v>
      </c>
      <c r="I996" s="121" t="s">
        <v>13327</v>
      </c>
      <c r="J996" s="21"/>
      <c r="K996" s="178" t="s">
        <v>13294</v>
      </c>
      <c r="L996" s="21" t="s">
        <v>13293</v>
      </c>
      <c r="M996" s="179">
        <v>100</v>
      </c>
      <c r="N996" s="161" t="s">
        <v>19</v>
      </c>
      <c r="O996" s="21" t="s">
        <v>362</v>
      </c>
      <c r="P996" s="21">
        <v>3</v>
      </c>
      <c r="Q996" s="124">
        <v>2001</v>
      </c>
      <c r="R996" s="21"/>
      <c r="S996" s="21"/>
      <c r="T996" s="116">
        <v>763</v>
      </c>
      <c r="U996" s="111">
        <v>45</v>
      </c>
      <c r="V996" s="113">
        <f t="shared" si="180"/>
        <v>505.27555555555557</v>
      </c>
      <c r="W996" s="113">
        <f t="shared" si="181"/>
        <v>257.72444444444443</v>
      </c>
      <c r="X996" s="112">
        <f t="shared" si="182"/>
        <v>257724.44444444444</v>
      </c>
      <c r="Y996" s="111"/>
      <c r="Z996" s="110">
        <f t="shared" ref="Z996:Z1059" si="191">(U996-(2017-Q996))</f>
        <v>29</v>
      </c>
      <c r="AA996" s="109">
        <f t="shared" si="183"/>
        <v>38.15</v>
      </c>
      <c r="AB996" s="109">
        <f t="shared" si="184"/>
        <v>38150</v>
      </c>
      <c r="AC996" s="108">
        <f t="shared" si="185"/>
        <v>724.85</v>
      </c>
      <c r="AD996" s="107">
        <f t="shared" si="186"/>
        <v>2.2222222222222223E-2</v>
      </c>
      <c r="AE996" s="106">
        <f t="shared" si="187"/>
        <v>16.10777777777778</v>
      </c>
      <c r="AF996" s="105">
        <f t="shared" si="188"/>
        <v>273.83222222222219</v>
      </c>
      <c r="AG996" s="105">
        <f t="shared" si="189"/>
        <v>489.16777777777781</v>
      </c>
    </row>
    <row r="997" spans="1:33" s="88" customFormat="1" x14ac:dyDescent="0.35">
      <c r="A997" s="21">
        <v>10141103</v>
      </c>
      <c r="B997" s="115" t="s">
        <v>1665</v>
      </c>
      <c r="C997" s="272" t="s">
        <v>710</v>
      </c>
      <c r="D997" s="178">
        <f t="shared" si="190"/>
        <v>125</v>
      </c>
      <c r="E997" s="114" t="str">
        <f t="shared" si="179"/>
        <v>TRANSFORMADOR MARCA: MONAPO 125</v>
      </c>
      <c r="F997" s="21"/>
      <c r="G997" s="21" t="s">
        <v>189</v>
      </c>
      <c r="H997" s="21" t="s">
        <v>1768</v>
      </c>
      <c r="I997" s="121" t="s">
        <v>13326</v>
      </c>
      <c r="J997" s="21"/>
      <c r="K997" s="178" t="s">
        <v>13325</v>
      </c>
      <c r="L997" s="21" t="s">
        <v>13324</v>
      </c>
      <c r="M997" s="179">
        <v>250</v>
      </c>
      <c r="N997" s="161" t="s">
        <v>19</v>
      </c>
      <c r="O997" s="21" t="s">
        <v>362</v>
      </c>
      <c r="P997" s="21">
        <v>3</v>
      </c>
      <c r="Q997" s="124">
        <v>2001</v>
      </c>
      <c r="R997" s="21"/>
      <c r="S997" s="21"/>
      <c r="T997" s="116">
        <v>991</v>
      </c>
      <c r="U997" s="111">
        <v>45</v>
      </c>
      <c r="V997" s="113">
        <f t="shared" si="180"/>
        <v>656.26222222222225</v>
      </c>
      <c r="W997" s="113">
        <f t="shared" si="181"/>
        <v>334.73777777777775</v>
      </c>
      <c r="X997" s="112">
        <f t="shared" si="182"/>
        <v>334737.77777777775</v>
      </c>
      <c r="Y997" s="111"/>
      <c r="Z997" s="110">
        <f t="shared" si="191"/>
        <v>29</v>
      </c>
      <c r="AA997" s="109">
        <f t="shared" si="183"/>
        <v>49.550000000000004</v>
      </c>
      <c r="AB997" s="109">
        <f t="shared" si="184"/>
        <v>49550.000000000007</v>
      </c>
      <c r="AC997" s="108">
        <f t="shared" si="185"/>
        <v>941.45</v>
      </c>
      <c r="AD997" s="107">
        <f t="shared" si="186"/>
        <v>2.2222222222222223E-2</v>
      </c>
      <c r="AE997" s="106">
        <f t="shared" si="187"/>
        <v>20.921111111111113</v>
      </c>
      <c r="AF997" s="105">
        <f t="shared" si="188"/>
        <v>355.65888888888884</v>
      </c>
      <c r="AG997" s="105">
        <f t="shared" si="189"/>
        <v>635.3411111111111</v>
      </c>
    </row>
    <row r="998" spans="1:33" s="88" customFormat="1" x14ac:dyDescent="0.35">
      <c r="A998" s="21">
        <v>10141103</v>
      </c>
      <c r="B998" s="115" t="s">
        <v>1665</v>
      </c>
      <c r="C998" s="272" t="s">
        <v>710</v>
      </c>
      <c r="D998" s="178">
        <f t="shared" si="190"/>
        <v>126</v>
      </c>
      <c r="E998" s="114" t="str">
        <f t="shared" si="179"/>
        <v>TRANSFORMADOR MARCA: MONAPO 126</v>
      </c>
      <c r="F998" s="21"/>
      <c r="G998" s="21" t="s">
        <v>189</v>
      </c>
      <c r="H998" s="21" t="s">
        <v>1768</v>
      </c>
      <c r="I998" s="121" t="s">
        <v>13323</v>
      </c>
      <c r="J998" s="21"/>
      <c r="K998" s="178" t="s">
        <v>13322</v>
      </c>
      <c r="L998" s="21" t="s">
        <v>13321</v>
      </c>
      <c r="M998" s="179">
        <v>25</v>
      </c>
      <c r="N998" s="161" t="s">
        <v>19</v>
      </c>
      <c r="O998" s="21" t="s">
        <v>362</v>
      </c>
      <c r="P998" s="21">
        <v>3</v>
      </c>
      <c r="Q998" s="124">
        <v>2001</v>
      </c>
      <c r="R998" s="21"/>
      <c r="S998" s="21"/>
      <c r="T998" s="116">
        <v>643</v>
      </c>
      <c r="U998" s="111">
        <v>45</v>
      </c>
      <c r="V998" s="113">
        <f t="shared" si="180"/>
        <v>425.80888888888893</v>
      </c>
      <c r="W998" s="113">
        <f t="shared" si="181"/>
        <v>217.19111111111107</v>
      </c>
      <c r="X998" s="112">
        <f t="shared" si="182"/>
        <v>217191.11111111107</v>
      </c>
      <c r="Y998" s="111"/>
      <c r="Z998" s="110">
        <f t="shared" si="191"/>
        <v>29</v>
      </c>
      <c r="AA998" s="109">
        <f t="shared" si="183"/>
        <v>32.15</v>
      </c>
      <c r="AB998" s="109">
        <f t="shared" si="184"/>
        <v>32150</v>
      </c>
      <c r="AC998" s="108">
        <f t="shared" si="185"/>
        <v>610.85</v>
      </c>
      <c r="AD998" s="107">
        <f t="shared" si="186"/>
        <v>2.2222222222222223E-2</v>
      </c>
      <c r="AE998" s="106">
        <f t="shared" si="187"/>
        <v>13.574444444444445</v>
      </c>
      <c r="AF998" s="105">
        <f t="shared" si="188"/>
        <v>230.76555555555552</v>
      </c>
      <c r="AG998" s="105">
        <f t="shared" si="189"/>
        <v>412.23444444444448</v>
      </c>
    </row>
    <row r="999" spans="1:33" s="88" customFormat="1" x14ac:dyDescent="0.35">
      <c r="A999" s="21">
        <v>10141103</v>
      </c>
      <c r="B999" s="115" t="s">
        <v>1665</v>
      </c>
      <c r="C999" s="272" t="s">
        <v>710</v>
      </c>
      <c r="D999" s="178">
        <f t="shared" si="190"/>
        <v>127</v>
      </c>
      <c r="E999" s="114" t="str">
        <f t="shared" si="179"/>
        <v>TRANSFORMADOR MARCA: MONAPO 127</v>
      </c>
      <c r="F999" s="21"/>
      <c r="G999" s="21" t="s">
        <v>189</v>
      </c>
      <c r="H999" s="21" t="s">
        <v>1768</v>
      </c>
      <c r="I999" s="121" t="s">
        <v>13319</v>
      </c>
      <c r="J999" s="21"/>
      <c r="K999" s="178" t="s">
        <v>13318</v>
      </c>
      <c r="L999" s="21" t="s">
        <v>13317</v>
      </c>
      <c r="M999" s="179">
        <v>25</v>
      </c>
      <c r="N999" s="161" t="s">
        <v>19</v>
      </c>
      <c r="O999" s="21" t="s">
        <v>362</v>
      </c>
      <c r="P999" s="21">
        <v>3</v>
      </c>
      <c r="Q999" s="124">
        <v>2001</v>
      </c>
      <c r="R999" s="21"/>
      <c r="S999" s="21"/>
      <c r="T999" s="116">
        <v>643</v>
      </c>
      <c r="U999" s="111">
        <v>45</v>
      </c>
      <c r="V999" s="113">
        <f t="shared" si="180"/>
        <v>425.80888888888893</v>
      </c>
      <c r="W999" s="113">
        <f t="shared" si="181"/>
        <v>217.19111111111107</v>
      </c>
      <c r="X999" s="112">
        <f t="shared" si="182"/>
        <v>217191.11111111107</v>
      </c>
      <c r="Y999" s="111"/>
      <c r="Z999" s="110">
        <f t="shared" si="191"/>
        <v>29</v>
      </c>
      <c r="AA999" s="109">
        <f t="shared" si="183"/>
        <v>32.15</v>
      </c>
      <c r="AB999" s="109">
        <f t="shared" si="184"/>
        <v>32150</v>
      </c>
      <c r="AC999" s="108">
        <f t="shared" si="185"/>
        <v>610.85</v>
      </c>
      <c r="AD999" s="107">
        <f t="shared" si="186"/>
        <v>2.2222222222222223E-2</v>
      </c>
      <c r="AE999" s="106">
        <f t="shared" si="187"/>
        <v>13.574444444444445</v>
      </c>
      <c r="AF999" s="105">
        <f t="shared" si="188"/>
        <v>230.76555555555552</v>
      </c>
      <c r="AG999" s="105">
        <f t="shared" si="189"/>
        <v>412.23444444444448</v>
      </c>
    </row>
    <row r="1000" spans="1:33" s="88" customFormat="1" x14ac:dyDescent="0.35">
      <c r="A1000" s="21">
        <v>10141103</v>
      </c>
      <c r="B1000" s="115" t="s">
        <v>1665</v>
      </c>
      <c r="C1000" s="272" t="s">
        <v>710</v>
      </c>
      <c r="D1000" s="178">
        <f t="shared" si="190"/>
        <v>128</v>
      </c>
      <c r="E1000" s="114" t="str">
        <f t="shared" si="179"/>
        <v>TRANSFORMADOR MARCA: MONAPO 128</v>
      </c>
      <c r="F1000" s="21"/>
      <c r="G1000" s="21" t="s">
        <v>189</v>
      </c>
      <c r="H1000" s="21" t="s">
        <v>1768</v>
      </c>
      <c r="I1000" s="121" t="s">
        <v>13316</v>
      </c>
      <c r="J1000" s="21"/>
      <c r="K1000" s="178" t="s">
        <v>13315</v>
      </c>
      <c r="L1000" s="21" t="s">
        <v>13314</v>
      </c>
      <c r="M1000" s="179">
        <v>160</v>
      </c>
      <c r="N1000" s="161" t="s">
        <v>19</v>
      </c>
      <c r="O1000" s="21" t="s">
        <v>362</v>
      </c>
      <c r="P1000" s="21">
        <v>3</v>
      </c>
      <c r="Q1000" s="124">
        <v>2001</v>
      </c>
      <c r="R1000" s="21"/>
      <c r="S1000" s="21"/>
      <c r="T1000" s="116">
        <v>991</v>
      </c>
      <c r="U1000" s="111">
        <v>45</v>
      </c>
      <c r="V1000" s="113">
        <f t="shared" si="180"/>
        <v>656.26222222222225</v>
      </c>
      <c r="W1000" s="113">
        <f t="shared" si="181"/>
        <v>334.73777777777775</v>
      </c>
      <c r="X1000" s="112">
        <f t="shared" si="182"/>
        <v>334737.77777777775</v>
      </c>
      <c r="Y1000" s="111"/>
      <c r="Z1000" s="110">
        <f t="shared" si="191"/>
        <v>29</v>
      </c>
      <c r="AA1000" s="109">
        <f t="shared" si="183"/>
        <v>49.550000000000004</v>
      </c>
      <c r="AB1000" s="109">
        <f t="shared" si="184"/>
        <v>49550.000000000007</v>
      </c>
      <c r="AC1000" s="108">
        <f t="shared" si="185"/>
        <v>941.45</v>
      </c>
      <c r="AD1000" s="107">
        <f t="shared" si="186"/>
        <v>2.2222222222222223E-2</v>
      </c>
      <c r="AE1000" s="106">
        <f t="shared" si="187"/>
        <v>20.921111111111113</v>
      </c>
      <c r="AF1000" s="105">
        <f t="shared" si="188"/>
        <v>355.65888888888884</v>
      </c>
      <c r="AG1000" s="105">
        <f t="shared" si="189"/>
        <v>635.3411111111111</v>
      </c>
    </row>
    <row r="1001" spans="1:33" s="88" customFormat="1" x14ac:dyDescent="0.35">
      <c r="A1001" s="21">
        <v>10141103</v>
      </c>
      <c r="B1001" s="115" t="s">
        <v>1665</v>
      </c>
      <c r="C1001" s="272" t="s">
        <v>710</v>
      </c>
      <c r="D1001" s="178">
        <f t="shared" si="190"/>
        <v>129</v>
      </c>
      <c r="E1001" s="114" t="str">
        <f t="shared" si="179"/>
        <v>TRANSFORMADOR MARCA: MONAPO 129</v>
      </c>
      <c r="F1001" s="21"/>
      <c r="G1001" s="21" t="s">
        <v>189</v>
      </c>
      <c r="H1001" s="21" t="s">
        <v>1768</v>
      </c>
      <c r="I1001" s="121" t="s">
        <v>13313</v>
      </c>
      <c r="J1001" s="21"/>
      <c r="K1001" s="178" t="s">
        <v>13312</v>
      </c>
      <c r="L1001" s="21" t="s">
        <v>13311</v>
      </c>
      <c r="M1001" s="121">
        <v>100</v>
      </c>
      <c r="N1001" s="161" t="s">
        <v>19</v>
      </c>
      <c r="O1001" s="21" t="s">
        <v>362</v>
      </c>
      <c r="P1001" s="21">
        <v>3</v>
      </c>
      <c r="Q1001" s="124">
        <v>2001</v>
      </c>
      <c r="R1001" s="21"/>
      <c r="S1001" s="21"/>
      <c r="T1001" s="116">
        <v>763</v>
      </c>
      <c r="U1001" s="111">
        <v>45</v>
      </c>
      <c r="V1001" s="113">
        <f t="shared" si="180"/>
        <v>505.27555555555557</v>
      </c>
      <c r="W1001" s="113">
        <f t="shared" si="181"/>
        <v>257.72444444444443</v>
      </c>
      <c r="X1001" s="112">
        <f t="shared" si="182"/>
        <v>257724.44444444444</v>
      </c>
      <c r="Y1001" s="111"/>
      <c r="Z1001" s="110">
        <f t="shared" si="191"/>
        <v>29</v>
      </c>
      <c r="AA1001" s="109">
        <f t="shared" si="183"/>
        <v>38.15</v>
      </c>
      <c r="AB1001" s="109">
        <f t="shared" si="184"/>
        <v>38150</v>
      </c>
      <c r="AC1001" s="108">
        <f t="shared" si="185"/>
        <v>724.85</v>
      </c>
      <c r="AD1001" s="107">
        <f t="shared" si="186"/>
        <v>2.2222222222222223E-2</v>
      </c>
      <c r="AE1001" s="106">
        <f t="shared" si="187"/>
        <v>16.10777777777778</v>
      </c>
      <c r="AF1001" s="105">
        <f t="shared" si="188"/>
        <v>273.83222222222219</v>
      </c>
      <c r="AG1001" s="105">
        <f t="shared" si="189"/>
        <v>489.16777777777781</v>
      </c>
    </row>
    <row r="1002" spans="1:33" s="88" customFormat="1" x14ac:dyDescent="0.35">
      <c r="A1002" s="21">
        <v>10141103</v>
      </c>
      <c r="B1002" s="115" t="s">
        <v>1665</v>
      </c>
      <c r="C1002" s="272" t="s">
        <v>710</v>
      </c>
      <c r="D1002" s="178">
        <f t="shared" si="190"/>
        <v>130</v>
      </c>
      <c r="E1002" s="114" t="str">
        <f t="shared" si="179"/>
        <v>TRANSFORMADOR MARCA: MONAPO 130</v>
      </c>
      <c r="F1002" s="21"/>
      <c r="G1002" s="21" t="s">
        <v>189</v>
      </c>
      <c r="H1002" s="21" t="s">
        <v>1768</v>
      </c>
      <c r="I1002" s="121" t="s">
        <v>13309</v>
      </c>
      <c r="J1002" s="21"/>
      <c r="K1002" s="178" t="s">
        <v>13308</v>
      </c>
      <c r="L1002" s="21" t="s">
        <v>13307</v>
      </c>
      <c r="M1002" s="179">
        <v>160</v>
      </c>
      <c r="N1002" s="161" t="s">
        <v>19</v>
      </c>
      <c r="O1002" s="21" t="s">
        <v>362</v>
      </c>
      <c r="P1002" s="21">
        <v>3</v>
      </c>
      <c r="Q1002" s="124">
        <v>2001</v>
      </c>
      <c r="R1002" s="21"/>
      <c r="S1002" s="21"/>
      <c r="T1002" s="116">
        <v>991</v>
      </c>
      <c r="U1002" s="111">
        <v>45</v>
      </c>
      <c r="V1002" s="113">
        <f t="shared" si="180"/>
        <v>656.26222222222225</v>
      </c>
      <c r="W1002" s="113">
        <f t="shared" si="181"/>
        <v>334.73777777777775</v>
      </c>
      <c r="X1002" s="112">
        <f t="shared" si="182"/>
        <v>334737.77777777775</v>
      </c>
      <c r="Y1002" s="111"/>
      <c r="Z1002" s="110">
        <f t="shared" si="191"/>
        <v>29</v>
      </c>
      <c r="AA1002" s="109">
        <f t="shared" si="183"/>
        <v>49.550000000000004</v>
      </c>
      <c r="AB1002" s="109">
        <f t="shared" si="184"/>
        <v>49550.000000000007</v>
      </c>
      <c r="AC1002" s="108">
        <f t="shared" si="185"/>
        <v>941.45</v>
      </c>
      <c r="AD1002" s="107">
        <f t="shared" si="186"/>
        <v>2.2222222222222223E-2</v>
      </c>
      <c r="AE1002" s="106">
        <f t="shared" si="187"/>
        <v>20.921111111111113</v>
      </c>
      <c r="AF1002" s="105">
        <f t="shared" si="188"/>
        <v>355.65888888888884</v>
      </c>
      <c r="AG1002" s="105">
        <f t="shared" si="189"/>
        <v>635.3411111111111</v>
      </c>
    </row>
    <row r="1003" spans="1:33" s="88" customFormat="1" x14ac:dyDescent="0.35">
      <c r="A1003" s="21">
        <v>10141103</v>
      </c>
      <c r="B1003" s="115" t="s">
        <v>1665</v>
      </c>
      <c r="C1003" s="272" t="s">
        <v>710</v>
      </c>
      <c r="D1003" s="178">
        <f t="shared" si="190"/>
        <v>131</v>
      </c>
      <c r="E1003" s="114" t="str">
        <f t="shared" si="179"/>
        <v>TRANSFORMADOR MARCA: MONAPO 131</v>
      </c>
      <c r="F1003" s="21"/>
      <c r="G1003" s="21" t="s">
        <v>189</v>
      </c>
      <c r="H1003" s="21" t="s">
        <v>1768</v>
      </c>
      <c r="I1003" s="121" t="s">
        <v>13305</v>
      </c>
      <c r="J1003" s="21"/>
      <c r="K1003" s="178" t="s">
        <v>13304</v>
      </c>
      <c r="L1003" s="21" t="s">
        <v>13303</v>
      </c>
      <c r="M1003" s="179">
        <v>250</v>
      </c>
      <c r="N1003" s="161" t="s">
        <v>19</v>
      </c>
      <c r="O1003" s="21" t="s">
        <v>362</v>
      </c>
      <c r="P1003" s="21">
        <v>3</v>
      </c>
      <c r="Q1003" s="124">
        <v>2001</v>
      </c>
      <c r="R1003" s="21"/>
      <c r="S1003" s="21"/>
      <c r="T1003" s="116">
        <v>991</v>
      </c>
      <c r="U1003" s="111">
        <v>45</v>
      </c>
      <c r="V1003" s="113">
        <f t="shared" si="180"/>
        <v>656.26222222222225</v>
      </c>
      <c r="W1003" s="113">
        <f t="shared" si="181"/>
        <v>334.73777777777775</v>
      </c>
      <c r="X1003" s="112">
        <f t="shared" si="182"/>
        <v>334737.77777777775</v>
      </c>
      <c r="Y1003" s="111"/>
      <c r="Z1003" s="110">
        <f t="shared" si="191"/>
        <v>29</v>
      </c>
      <c r="AA1003" s="109">
        <f t="shared" si="183"/>
        <v>49.550000000000004</v>
      </c>
      <c r="AB1003" s="109">
        <f t="shared" si="184"/>
        <v>49550.000000000007</v>
      </c>
      <c r="AC1003" s="108">
        <f t="shared" si="185"/>
        <v>941.45</v>
      </c>
      <c r="AD1003" s="107">
        <f t="shared" si="186"/>
        <v>2.2222222222222223E-2</v>
      </c>
      <c r="AE1003" s="106">
        <f t="shared" si="187"/>
        <v>20.921111111111113</v>
      </c>
      <c r="AF1003" s="105">
        <f t="shared" si="188"/>
        <v>355.65888888888884</v>
      </c>
      <c r="AG1003" s="105">
        <f t="shared" si="189"/>
        <v>635.3411111111111</v>
      </c>
    </row>
    <row r="1004" spans="1:33" s="88" customFormat="1" x14ac:dyDescent="0.35">
      <c r="A1004" s="21">
        <v>10141103</v>
      </c>
      <c r="B1004" s="115" t="s">
        <v>1665</v>
      </c>
      <c r="C1004" s="272" t="s">
        <v>710</v>
      </c>
      <c r="D1004" s="178">
        <f t="shared" si="190"/>
        <v>132</v>
      </c>
      <c r="E1004" s="114" t="str">
        <f t="shared" si="179"/>
        <v>TRANSFORMADOR MARCA: MONAPO 132</v>
      </c>
      <c r="F1004" s="21"/>
      <c r="G1004" s="21" t="s">
        <v>189</v>
      </c>
      <c r="H1004" s="21" t="s">
        <v>1768</v>
      </c>
      <c r="I1004" s="121" t="s">
        <v>13302</v>
      </c>
      <c r="J1004" s="21"/>
      <c r="K1004" s="178" t="s">
        <v>13301</v>
      </c>
      <c r="L1004" s="21" t="s">
        <v>13300</v>
      </c>
      <c r="M1004" s="179">
        <v>160</v>
      </c>
      <c r="N1004" s="161" t="s">
        <v>19</v>
      </c>
      <c r="O1004" s="21" t="s">
        <v>362</v>
      </c>
      <c r="P1004" s="21">
        <v>3</v>
      </c>
      <c r="Q1004" s="124">
        <v>2001</v>
      </c>
      <c r="R1004" s="21"/>
      <c r="S1004" s="21"/>
      <c r="T1004" s="116">
        <v>991</v>
      </c>
      <c r="U1004" s="111">
        <v>45</v>
      </c>
      <c r="V1004" s="113">
        <f t="shared" si="180"/>
        <v>656.26222222222225</v>
      </c>
      <c r="W1004" s="113">
        <f t="shared" si="181"/>
        <v>334.73777777777775</v>
      </c>
      <c r="X1004" s="112">
        <f t="shared" si="182"/>
        <v>334737.77777777775</v>
      </c>
      <c r="Y1004" s="111"/>
      <c r="Z1004" s="110">
        <f t="shared" si="191"/>
        <v>29</v>
      </c>
      <c r="AA1004" s="109">
        <f t="shared" si="183"/>
        <v>49.550000000000004</v>
      </c>
      <c r="AB1004" s="109">
        <f t="shared" si="184"/>
        <v>49550.000000000007</v>
      </c>
      <c r="AC1004" s="108">
        <f t="shared" si="185"/>
        <v>941.45</v>
      </c>
      <c r="AD1004" s="107">
        <f t="shared" si="186"/>
        <v>2.2222222222222223E-2</v>
      </c>
      <c r="AE1004" s="106">
        <f t="shared" si="187"/>
        <v>20.921111111111113</v>
      </c>
      <c r="AF1004" s="105">
        <f t="shared" si="188"/>
        <v>355.65888888888884</v>
      </c>
      <c r="AG1004" s="105">
        <f t="shared" si="189"/>
        <v>635.3411111111111</v>
      </c>
    </row>
    <row r="1005" spans="1:33" s="88" customFormat="1" x14ac:dyDescent="0.35">
      <c r="A1005" s="21">
        <v>10141103</v>
      </c>
      <c r="B1005" s="115" t="s">
        <v>1665</v>
      </c>
      <c r="C1005" s="272" t="s">
        <v>710</v>
      </c>
      <c r="D1005" s="178">
        <f t="shared" si="190"/>
        <v>133</v>
      </c>
      <c r="E1005" s="114" t="str">
        <f t="shared" si="179"/>
        <v>TRANSFORMADOR MARCA: MONAPO 133</v>
      </c>
      <c r="F1005" s="21"/>
      <c r="G1005" s="21" t="s">
        <v>189</v>
      </c>
      <c r="H1005" s="21" t="s">
        <v>1768</v>
      </c>
      <c r="I1005" s="124" t="s">
        <v>13295</v>
      </c>
      <c r="J1005" s="21"/>
      <c r="K1005" s="161" t="s">
        <v>13297</v>
      </c>
      <c r="L1005" s="21" t="s">
        <v>13296</v>
      </c>
      <c r="M1005" s="124">
        <v>2000</v>
      </c>
      <c r="N1005" s="161" t="s">
        <v>19</v>
      </c>
      <c r="O1005" s="21" t="s">
        <v>362</v>
      </c>
      <c r="P1005" s="21">
        <v>3</v>
      </c>
      <c r="Q1005" s="124">
        <v>2001</v>
      </c>
      <c r="R1005" s="21"/>
      <c r="S1005" s="21"/>
      <c r="T1005" s="116">
        <v>2900</v>
      </c>
      <c r="U1005" s="111">
        <v>45</v>
      </c>
      <c r="V1005" s="113">
        <f t="shared" si="180"/>
        <v>1920.4444444444446</v>
      </c>
      <c r="W1005" s="113">
        <f t="shared" si="181"/>
        <v>979.55555555555543</v>
      </c>
      <c r="X1005" s="112">
        <f t="shared" si="182"/>
        <v>979555.55555555539</v>
      </c>
      <c r="Y1005" s="111"/>
      <c r="Z1005" s="110">
        <f t="shared" si="191"/>
        <v>29</v>
      </c>
      <c r="AA1005" s="109">
        <f t="shared" si="183"/>
        <v>145</v>
      </c>
      <c r="AB1005" s="109">
        <f t="shared" si="184"/>
        <v>145000</v>
      </c>
      <c r="AC1005" s="108">
        <f t="shared" si="185"/>
        <v>2755</v>
      </c>
      <c r="AD1005" s="107">
        <f t="shared" si="186"/>
        <v>2.2222222222222223E-2</v>
      </c>
      <c r="AE1005" s="106">
        <f t="shared" si="187"/>
        <v>61.222222222222221</v>
      </c>
      <c r="AF1005" s="105">
        <f t="shared" si="188"/>
        <v>1040.7777777777776</v>
      </c>
      <c r="AG1005" s="105">
        <f t="shared" si="189"/>
        <v>1859.2222222222224</v>
      </c>
    </row>
    <row r="1006" spans="1:33" s="88" customFormat="1" x14ac:dyDescent="0.35">
      <c r="A1006" s="21">
        <v>10141103</v>
      </c>
      <c r="B1006" s="115" t="s">
        <v>1665</v>
      </c>
      <c r="C1006" s="272" t="s">
        <v>710</v>
      </c>
      <c r="D1006" s="178">
        <f t="shared" si="190"/>
        <v>134</v>
      </c>
      <c r="E1006" s="114" t="str">
        <f t="shared" si="179"/>
        <v>TRANSFORMADOR MARCA: MONAPO 134</v>
      </c>
      <c r="F1006" s="21"/>
      <c r="G1006" s="21" t="s">
        <v>189</v>
      </c>
      <c r="H1006" s="21" t="s">
        <v>1768</v>
      </c>
      <c r="I1006" s="121" t="s">
        <v>13295</v>
      </c>
      <c r="J1006" s="21"/>
      <c r="K1006" s="178" t="s">
        <v>13294</v>
      </c>
      <c r="L1006" s="21" t="s">
        <v>13293</v>
      </c>
      <c r="M1006" s="124">
        <v>1250</v>
      </c>
      <c r="N1006" s="161" t="s">
        <v>19</v>
      </c>
      <c r="O1006" s="21" t="s">
        <v>362</v>
      </c>
      <c r="P1006" s="21">
        <v>3</v>
      </c>
      <c r="Q1006" s="124">
        <v>2001</v>
      </c>
      <c r="R1006" s="21"/>
      <c r="S1006" s="21"/>
      <c r="T1006" s="116">
        <v>1890</v>
      </c>
      <c r="U1006" s="111">
        <v>45</v>
      </c>
      <c r="V1006" s="113">
        <f t="shared" si="180"/>
        <v>1251.6000000000001</v>
      </c>
      <c r="W1006" s="113">
        <f t="shared" si="181"/>
        <v>638.39999999999986</v>
      </c>
      <c r="X1006" s="112">
        <f t="shared" si="182"/>
        <v>638399.99999999988</v>
      </c>
      <c r="Y1006" s="111"/>
      <c r="Z1006" s="110">
        <f t="shared" si="191"/>
        <v>29</v>
      </c>
      <c r="AA1006" s="109">
        <f t="shared" si="183"/>
        <v>94.5</v>
      </c>
      <c r="AB1006" s="109">
        <f t="shared" si="184"/>
        <v>94500</v>
      </c>
      <c r="AC1006" s="108">
        <f t="shared" si="185"/>
        <v>1795.5</v>
      </c>
      <c r="AD1006" s="107">
        <f t="shared" si="186"/>
        <v>2.2222222222222223E-2</v>
      </c>
      <c r="AE1006" s="106">
        <f t="shared" si="187"/>
        <v>39.9</v>
      </c>
      <c r="AF1006" s="105">
        <f t="shared" si="188"/>
        <v>678.29999999999984</v>
      </c>
      <c r="AG1006" s="105">
        <f t="shared" si="189"/>
        <v>1211.7</v>
      </c>
    </row>
    <row r="1007" spans="1:33" s="88" customFormat="1" x14ac:dyDescent="0.35">
      <c r="A1007" s="21">
        <v>10141103</v>
      </c>
      <c r="B1007" s="115" t="s">
        <v>1665</v>
      </c>
      <c r="C1007" s="272" t="s">
        <v>710</v>
      </c>
      <c r="D1007" s="178">
        <f t="shared" si="190"/>
        <v>135</v>
      </c>
      <c r="E1007" s="114" t="str">
        <f t="shared" si="179"/>
        <v>TRANSFORMADOR MARCA: MONAPO 135</v>
      </c>
      <c r="F1007" s="21"/>
      <c r="G1007" s="21" t="s">
        <v>189</v>
      </c>
      <c r="H1007" s="21" t="s">
        <v>1760</v>
      </c>
      <c r="I1007" s="178" t="s">
        <v>13292</v>
      </c>
      <c r="J1007" s="21"/>
      <c r="K1007" s="178" t="s">
        <v>13291</v>
      </c>
      <c r="L1007" s="21" t="s">
        <v>13290</v>
      </c>
      <c r="M1007" s="124">
        <v>315</v>
      </c>
      <c r="N1007" s="179" t="s">
        <v>619</v>
      </c>
      <c r="O1007" s="21" t="s">
        <v>362</v>
      </c>
      <c r="P1007" s="21">
        <v>3</v>
      </c>
      <c r="Q1007" s="124">
        <v>2001</v>
      </c>
      <c r="R1007" s="21"/>
      <c r="S1007" s="21"/>
      <c r="T1007" s="116">
        <v>840</v>
      </c>
      <c r="U1007" s="111">
        <v>45</v>
      </c>
      <c r="V1007" s="113">
        <f t="shared" si="180"/>
        <v>556.26666666666665</v>
      </c>
      <c r="W1007" s="113">
        <f t="shared" si="181"/>
        <v>283.73333333333335</v>
      </c>
      <c r="X1007" s="112">
        <f t="shared" si="182"/>
        <v>283733.33333333337</v>
      </c>
      <c r="Y1007" s="111"/>
      <c r="Z1007" s="110">
        <f t="shared" si="191"/>
        <v>29</v>
      </c>
      <c r="AA1007" s="109">
        <f t="shared" si="183"/>
        <v>42</v>
      </c>
      <c r="AB1007" s="109">
        <f t="shared" si="184"/>
        <v>42000</v>
      </c>
      <c r="AC1007" s="108">
        <f t="shared" si="185"/>
        <v>798</v>
      </c>
      <c r="AD1007" s="107">
        <f t="shared" si="186"/>
        <v>2.2222222222222223E-2</v>
      </c>
      <c r="AE1007" s="106">
        <f t="shared" si="187"/>
        <v>17.733333333333334</v>
      </c>
      <c r="AF1007" s="105">
        <f t="shared" si="188"/>
        <v>301.4666666666667</v>
      </c>
      <c r="AG1007" s="105">
        <f t="shared" si="189"/>
        <v>538.5333333333333</v>
      </c>
    </row>
    <row r="1008" spans="1:33" s="88" customFormat="1" x14ac:dyDescent="0.35">
      <c r="A1008" s="21">
        <v>10141103</v>
      </c>
      <c r="B1008" s="115" t="s">
        <v>1665</v>
      </c>
      <c r="C1008" s="272" t="s">
        <v>710</v>
      </c>
      <c r="D1008" s="178">
        <f t="shared" si="190"/>
        <v>136</v>
      </c>
      <c r="E1008" s="114" t="str">
        <f t="shared" si="179"/>
        <v>TRANSFORMADOR MARCA: MONAPO 136</v>
      </c>
      <c r="F1008" s="21"/>
      <c r="G1008" s="21" t="s">
        <v>189</v>
      </c>
      <c r="H1008" s="21" t="s">
        <v>1760</v>
      </c>
      <c r="I1008" s="178" t="s">
        <v>13289</v>
      </c>
      <c r="J1008" s="21"/>
      <c r="K1008" s="178" t="s">
        <v>13288</v>
      </c>
      <c r="L1008" s="21" t="s">
        <v>13287</v>
      </c>
      <c r="M1008" s="124">
        <v>500</v>
      </c>
      <c r="N1008" s="179" t="s">
        <v>619</v>
      </c>
      <c r="O1008" s="21" t="s">
        <v>362</v>
      </c>
      <c r="P1008" s="21">
        <v>3</v>
      </c>
      <c r="Q1008" s="124">
        <v>2001</v>
      </c>
      <c r="R1008" s="21"/>
      <c r="S1008" s="21"/>
      <c r="T1008" s="116">
        <v>1016</v>
      </c>
      <c r="U1008" s="111">
        <v>45</v>
      </c>
      <c r="V1008" s="113">
        <f t="shared" si="180"/>
        <v>672.81777777777779</v>
      </c>
      <c r="W1008" s="113">
        <f t="shared" si="181"/>
        <v>343.18222222222221</v>
      </c>
      <c r="X1008" s="112">
        <f t="shared" si="182"/>
        <v>343182.22222222219</v>
      </c>
      <c r="Y1008" s="111"/>
      <c r="Z1008" s="110">
        <f t="shared" si="191"/>
        <v>29</v>
      </c>
      <c r="AA1008" s="109">
        <f t="shared" si="183"/>
        <v>50.800000000000004</v>
      </c>
      <c r="AB1008" s="109">
        <f t="shared" si="184"/>
        <v>50800.000000000007</v>
      </c>
      <c r="AC1008" s="108">
        <f t="shared" si="185"/>
        <v>965.2</v>
      </c>
      <c r="AD1008" s="107">
        <f t="shared" si="186"/>
        <v>2.2222222222222223E-2</v>
      </c>
      <c r="AE1008" s="106">
        <f t="shared" si="187"/>
        <v>21.448888888888892</v>
      </c>
      <c r="AF1008" s="105">
        <f t="shared" si="188"/>
        <v>364.63111111111112</v>
      </c>
      <c r="AG1008" s="105">
        <f t="shared" si="189"/>
        <v>651.36888888888893</v>
      </c>
    </row>
    <row r="1009" spans="1:33" s="88" customFormat="1" x14ac:dyDescent="0.35">
      <c r="A1009" s="21">
        <v>10141103</v>
      </c>
      <c r="B1009" s="115" t="s">
        <v>1665</v>
      </c>
      <c r="C1009" s="272" t="s">
        <v>710</v>
      </c>
      <c r="D1009" s="178">
        <f t="shared" si="190"/>
        <v>137</v>
      </c>
      <c r="E1009" s="114" t="str">
        <f t="shared" si="179"/>
        <v>TRANSFORMADOR MARCA: MONAPO 137</v>
      </c>
      <c r="F1009" s="21"/>
      <c r="G1009" s="21" t="s">
        <v>189</v>
      </c>
      <c r="H1009" s="21" t="s">
        <v>1760</v>
      </c>
      <c r="I1009" s="178" t="s">
        <v>13231</v>
      </c>
      <c r="J1009" s="21"/>
      <c r="K1009" s="178" t="s">
        <v>13285</v>
      </c>
      <c r="L1009" s="21" t="s">
        <v>13284</v>
      </c>
      <c r="M1009" s="124">
        <v>315</v>
      </c>
      <c r="N1009" s="179" t="s">
        <v>619</v>
      </c>
      <c r="O1009" s="21" t="s">
        <v>362</v>
      </c>
      <c r="P1009" s="21">
        <v>3</v>
      </c>
      <c r="Q1009" s="124">
        <v>2001</v>
      </c>
      <c r="R1009" s="21"/>
      <c r="S1009" s="21"/>
      <c r="T1009" s="116">
        <v>840</v>
      </c>
      <c r="U1009" s="111">
        <v>45</v>
      </c>
      <c r="V1009" s="113">
        <f t="shared" si="180"/>
        <v>556.26666666666665</v>
      </c>
      <c r="W1009" s="113">
        <f t="shared" si="181"/>
        <v>283.73333333333335</v>
      </c>
      <c r="X1009" s="112">
        <f t="shared" si="182"/>
        <v>283733.33333333337</v>
      </c>
      <c r="Y1009" s="111"/>
      <c r="Z1009" s="110">
        <f t="shared" si="191"/>
        <v>29</v>
      </c>
      <c r="AA1009" s="109">
        <f t="shared" si="183"/>
        <v>42</v>
      </c>
      <c r="AB1009" s="109">
        <f t="shared" si="184"/>
        <v>42000</v>
      </c>
      <c r="AC1009" s="108">
        <f t="shared" si="185"/>
        <v>798</v>
      </c>
      <c r="AD1009" s="107">
        <f t="shared" si="186"/>
        <v>2.2222222222222223E-2</v>
      </c>
      <c r="AE1009" s="106">
        <f t="shared" si="187"/>
        <v>17.733333333333334</v>
      </c>
      <c r="AF1009" s="105">
        <f t="shared" si="188"/>
        <v>301.4666666666667</v>
      </c>
      <c r="AG1009" s="105">
        <f t="shared" si="189"/>
        <v>538.5333333333333</v>
      </c>
    </row>
    <row r="1010" spans="1:33" s="88" customFormat="1" x14ac:dyDescent="0.35">
      <c r="A1010" s="21">
        <v>10141103</v>
      </c>
      <c r="B1010" s="115" t="s">
        <v>1665</v>
      </c>
      <c r="C1010" s="272" t="s">
        <v>710</v>
      </c>
      <c r="D1010" s="178">
        <f t="shared" si="190"/>
        <v>138</v>
      </c>
      <c r="E1010" s="114" t="str">
        <f t="shared" si="179"/>
        <v>TRANSFORMADOR MARCA: MONAPO 138</v>
      </c>
      <c r="F1010" s="21"/>
      <c r="G1010" s="21" t="s">
        <v>189</v>
      </c>
      <c r="H1010" s="21" t="s">
        <v>1760</v>
      </c>
      <c r="I1010" s="178" t="s">
        <v>13283</v>
      </c>
      <c r="J1010" s="21"/>
      <c r="K1010" s="178" t="s">
        <v>13282</v>
      </c>
      <c r="L1010" s="21" t="s">
        <v>13281</v>
      </c>
      <c r="M1010" s="124">
        <v>200</v>
      </c>
      <c r="N1010" s="179" t="s">
        <v>619</v>
      </c>
      <c r="O1010" s="21" t="s">
        <v>362</v>
      </c>
      <c r="P1010" s="21">
        <v>3</v>
      </c>
      <c r="Q1010" s="124">
        <v>2001</v>
      </c>
      <c r="R1010" s="21"/>
      <c r="S1010" s="21"/>
      <c r="T1010" s="116">
        <v>572</v>
      </c>
      <c r="U1010" s="111">
        <v>45</v>
      </c>
      <c r="V1010" s="113">
        <f t="shared" si="180"/>
        <v>378.79111111111115</v>
      </c>
      <c r="W1010" s="113">
        <f t="shared" si="181"/>
        <v>193.20888888888885</v>
      </c>
      <c r="X1010" s="112">
        <f t="shared" si="182"/>
        <v>193208.88888888885</v>
      </c>
      <c r="Y1010" s="111"/>
      <c r="Z1010" s="110">
        <f t="shared" si="191"/>
        <v>29</v>
      </c>
      <c r="AA1010" s="109">
        <f t="shared" si="183"/>
        <v>28.6</v>
      </c>
      <c r="AB1010" s="109">
        <f t="shared" si="184"/>
        <v>28600</v>
      </c>
      <c r="AC1010" s="108">
        <f t="shared" si="185"/>
        <v>543.4</v>
      </c>
      <c r="AD1010" s="107">
        <f t="shared" si="186"/>
        <v>2.2222222222222223E-2</v>
      </c>
      <c r="AE1010" s="106">
        <f t="shared" si="187"/>
        <v>12.075555555555555</v>
      </c>
      <c r="AF1010" s="105">
        <f t="shared" si="188"/>
        <v>205.2844444444444</v>
      </c>
      <c r="AG1010" s="105">
        <f t="shared" si="189"/>
        <v>366.71555555555557</v>
      </c>
    </row>
    <row r="1011" spans="1:33" s="88" customFormat="1" x14ac:dyDescent="0.35">
      <c r="A1011" s="21">
        <v>10141103</v>
      </c>
      <c r="B1011" s="115" t="s">
        <v>1665</v>
      </c>
      <c r="C1011" s="272" t="s">
        <v>710</v>
      </c>
      <c r="D1011" s="178">
        <f t="shared" si="190"/>
        <v>139</v>
      </c>
      <c r="E1011" s="114" t="str">
        <f t="shared" si="179"/>
        <v>TRANSFORMADOR MARCA: MONAPO 139</v>
      </c>
      <c r="F1011" s="21"/>
      <c r="G1011" s="21" t="s">
        <v>189</v>
      </c>
      <c r="H1011" s="21" t="s">
        <v>1760</v>
      </c>
      <c r="I1011" s="178" t="s">
        <v>13280</v>
      </c>
      <c r="J1011" s="21"/>
      <c r="K1011" s="178" t="s">
        <v>13279</v>
      </c>
      <c r="L1011" s="21" t="s">
        <v>13278</v>
      </c>
      <c r="M1011" s="124">
        <v>315</v>
      </c>
      <c r="N1011" s="179" t="s">
        <v>619</v>
      </c>
      <c r="O1011" s="21" t="s">
        <v>362</v>
      </c>
      <c r="P1011" s="21">
        <v>3</v>
      </c>
      <c r="Q1011" s="124">
        <v>2001</v>
      </c>
      <c r="R1011" s="21"/>
      <c r="S1011" s="21"/>
      <c r="T1011" s="116">
        <v>840</v>
      </c>
      <c r="U1011" s="111">
        <v>45</v>
      </c>
      <c r="V1011" s="113">
        <f t="shared" si="180"/>
        <v>556.26666666666665</v>
      </c>
      <c r="W1011" s="113">
        <f t="shared" si="181"/>
        <v>283.73333333333335</v>
      </c>
      <c r="X1011" s="112">
        <f t="shared" si="182"/>
        <v>283733.33333333337</v>
      </c>
      <c r="Y1011" s="111"/>
      <c r="Z1011" s="110">
        <f t="shared" si="191"/>
        <v>29</v>
      </c>
      <c r="AA1011" s="109">
        <f t="shared" si="183"/>
        <v>42</v>
      </c>
      <c r="AB1011" s="109">
        <f t="shared" si="184"/>
        <v>42000</v>
      </c>
      <c r="AC1011" s="108">
        <f t="shared" si="185"/>
        <v>798</v>
      </c>
      <c r="AD1011" s="107">
        <f t="shared" si="186"/>
        <v>2.2222222222222223E-2</v>
      </c>
      <c r="AE1011" s="106">
        <f t="shared" si="187"/>
        <v>17.733333333333334</v>
      </c>
      <c r="AF1011" s="105">
        <f t="shared" si="188"/>
        <v>301.4666666666667</v>
      </c>
      <c r="AG1011" s="105">
        <f t="shared" si="189"/>
        <v>538.5333333333333</v>
      </c>
    </row>
    <row r="1012" spans="1:33" s="88" customFormat="1" x14ac:dyDescent="0.35">
      <c r="A1012" s="21">
        <v>10141103</v>
      </c>
      <c r="B1012" s="115" t="s">
        <v>1665</v>
      </c>
      <c r="C1012" s="272" t="s">
        <v>710</v>
      </c>
      <c r="D1012" s="178">
        <f t="shared" si="190"/>
        <v>140</v>
      </c>
      <c r="E1012" s="114" t="str">
        <f t="shared" si="179"/>
        <v>TRANSFORMADOR MARCA: MONAPO 140</v>
      </c>
      <c r="F1012" s="21"/>
      <c r="G1012" s="21" t="s">
        <v>189</v>
      </c>
      <c r="H1012" s="21" t="s">
        <v>1760</v>
      </c>
      <c r="I1012" s="178" t="s">
        <v>13276</v>
      </c>
      <c r="J1012" s="21"/>
      <c r="K1012" s="178" t="s">
        <v>13275</v>
      </c>
      <c r="L1012" s="21" t="s">
        <v>13274</v>
      </c>
      <c r="M1012" s="124">
        <v>200</v>
      </c>
      <c r="N1012" s="179" t="s">
        <v>619</v>
      </c>
      <c r="O1012" s="21" t="s">
        <v>362</v>
      </c>
      <c r="P1012" s="21">
        <v>3</v>
      </c>
      <c r="Q1012" s="124">
        <v>2001</v>
      </c>
      <c r="R1012" s="21"/>
      <c r="S1012" s="21"/>
      <c r="T1012" s="116">
        <v>572</v>
      </c>
      <c r="U1012" s="111">
        <v>45</v>
      </c>
      <c r="V1012" s="113">
        <f t="shared" si="180"/>
        <v>378.79111111111115</v>
      </c>
      <c r="W1012" s="113">
        <f t="shared" si="181"/>
        <v>193.20888888888885</v>
      </c>
      <c r="X1012" s="112">
        <f t="shared" si="182"/>
        <v>193208.88888888885</v>
      </c>
      <c r="Y1012" s="111"/>
      <c r="Z1012" s="110">
        <f t="shared" si="191"/>
        <v>29</v>
      </c>
      <c r="AA1012" s="109">
        <f t="shared" si="183"/>
        <v>28.6</v>
      </c>
      <c r="AB1012" s="109">
        <f t="shared" si="184"/>
        <v>28600</v>
      </c>
      <c r="AC1012" s="108">
        <f t="shared" si="185"/>
        <v>543.4</v>
      </c>
      <c r="AD1012" s="107">
        <f t="shared" si="186"/>
        <v>2.2222222222222223E-2</v>
      </c>
      <c r="AE1012" s="106">
        <f t="shared" si="187"/>
        <v>12.075555555555555</v>
      </c>
      <c r="AF1012" s="105">
        <f t="shared" si="188"/>
        <v>205.2844444444444</v>
      </c>
      <c r="AG1012" s="105">
        <f t="shared" si="189"/>
        <v>366.71555555555557</v>
      </c>
    </row>
    <row r="1013" spans="1:33" s="88" customFormat="1" x14ac:dyDescent="0.35">
      <c r="A1013" s="21">
        <v>10141103</v>
      </c>
      <c r="B1013" s="115" t="s">
        <v>1665</v>
      </c>
      <c r="C1013" s="272" t="s">
        <v>710</v>
      </c>
      <c r="D1013" s="178">
        <f t="shared" si="190"/>
        <v>141</v>
      </c>
      <c r="E1013" s="114" t="str">
        <f t="shared" si="179"/>
        <v>TRANSFORMADOR MARCA: MONAPO 141</v>
      </c>
      <c r="F1013" s="21"/>
      <c r="G1013" s="21" t="s">
        <v>189</v>
      </c>
      <c r="H1013" s="21" t="s">
        <v>1760</v>
      </c>
      <c r="I1013" s="178" t="s">
        <v>13273</v>
      </c>
      <c r="J1013" s="21"/>
      <c r="K1013" s="178" t="s">
        <v>13272</v>
      </c>
      <c r="L1013" s="21" t="s">
        <v>13271</v>
      </c>
      <c r="M1013" s="124">
        <v>160</v>
      </c>
      <c r="N1013" s="179" t="s">
        <v>619</v>
      </c>
      <c r="O1013" s="21" t="s">
        <v>362</v>
      </c>
      <c r="P1013" s="21">
        <v>3</v>
      </c>
      <c r="Q1013" s="124">
        <v>2001</v>
      </c>
      <c r="R1013" s="21"/>
      <c r="S1013" s="21"/>
      <c r="T1013" s="116">
        <v>572</v>
      </c>
      <c r="U1013" s="111">
        <v>45</v>
      </c>
      <c r="V1013" s="113">
        <f t="shared" si="180"/>
        <v>378.79111111111115</v>
      </c>
      <c r="W1013" s="113">
        <f t="shared" si="181"/>
        <v>193.20888888888885</v>
      </c>
      <c r="X1013" s="112">
        <f t="shared" si="182"/>
        <v>193208.88888888885</v>
      </c>
      <c r="Y1013" s="111"/>
      <c r="Z1013" s="110">
        <f t="shared" si="191"/>
        <v>29</v>
      </c>
      <c r="AA1013" s="109">
        <f t="shared" si="183"/>
        <v>28.6</v>
      </c>
      <c r="AB1013" s="109">
        <f t="shared" si="184"/>
        <v>28600</v>
      </c>
      <c r="AC1013" s="108">
        <f t="shared" si="185"/>
        <v>543.4</v>
      </c>
      <c r="AD1013" s="107">
        <f t="shared" si="186"/>
        <v>2.2222222222222223E-2</v>
      </c>
      <c r="AE1013" s="106">
        <f t="shared" si="187"/>
        <v>12.075555555555555</v>
      </c>
      <c r="AF1013" s="105">
        <f t="shared" si="188"/>
        <v>205.2844444444444</v>
      </c>
      <c r="AG1013" s="105">
        <f t="shared" si="189"/>
        <v>366.71555555555557</v>
      </c>
    </row>
    <row r="1014" spans="1:33" s="88" customFormat="1" x14ac:dyDescent="0.35">
      <c r="A1014" s="21">
        <v>10141103</v>
      </c>
      <c r="B1014" s="115" t="s">
        <v>1665</v>
      </c>
      <c r="C1014" s="272" t="s">
        <v>710</v>
      </c>
      <c r="D1014" s="178">
        <f t="shared" si="190"/>
        <v>142</v>
      </c>
      <c r="E1014" s="114" t="str">
        <f t="shared" si="179"/>
        <v>TRANSFORMADOR MARCA: MONAPO 142</v>
      </c>
      <c r="F1014" s="21"/>
      <c r="G1014" s="21" t="s">
        <v>189</v>
      </c>
      <c r="H1014" s="21" t="s">
        <v>1760</v>
      </c>
      <c r="I1014" s="178" t="s">
        <v>13270</v>
      </c>
      <c r="J1014" s="21"/>
      <c r="K1014" s="178" t="s">
        <v>13269</v>
      </c>
      <c r="L1014" s="21" t="s">
        <v>13268</v>
      </c>
      <c r="M1014" s="124">
        <v>250</v>
      </c>
      <c r="N1014" s="179" t="s">
        <v>619</v>
      </c>
      <c r="O1014" s="21" t="s">
        <v>362</v>
      </c>
      <c r="P1014" s="21">
        <v>3</v>
      </c>
      <c r="Q1014" s="124">
        <v>2001</v>
      </c>
      <c r="R1014" s="21"/>
      <c r="S1014" s="21"/>
      <c r="T1014" s="116">
        <v>840</v>
      </c>
      <c r="U1014" s="111">
        <v>45</v>
      </c>
      <c r="V1014" s="113">
        <f t="shared" si="180"/>
        <v>556.26666666666665</v>
      </c>
      <c r="W1014" s="113">
        <f t="shared" si="181"/>
        <v>283.73333333333335</v>
      </c>
      <c r="X1014" s="112">
        <f t="shared" si="182"/>
        <v>283733.33333333337</v>
      </c>
      <c r="Y1014" s="111"/>
      <c r="Z1014" s="110">
        <f t="shared" si="191"/>
        <v>29</v>
      </c>
      <c r="AA1014" s="109">
        <f t="shared" si="183"/>
        <v>42</v>
      </c>
      <c r="AB1014" s="109">
        <f t="shared" si="184"/>
        <v>42000</v>
      </c>
      <c r="AC1014" s="108">
        <f t="shared" si="185"/>
        <v>798</v>
      </c>
      <c r="AD1014" s="107">
        <f t="shared" si="186"/>
        <v>2.2222222222222223E-2</v>
      </c>
      <c r="AE1014" s="106">
        <f t="shared" si="187"/>
        <v>17.733333333333334</v>
      </c>
      <c r="AF1014" s="105">
        <f t="shared" si="188"/>
        <v>301.4666666666667</v>
      </c>
      <c r="AG1014" s="105">
        <f t="shared" si="189"/>
        <v>538.5333333333333</v>
      </c>
    </row>
    <row r="1015" spans="1:33" s="88" customFormat="1" x14ac:dyDescent="0.35">
      <c r="A1015" s="21">
        <v>10141103</v>
      </c>
      <c r="B1015" s="115" t="s">
        <v>1665</v>
      </c>
      <c r="C1015" s="272" t="s">
        <v>710</v>
      </c>
      <c r="D1015" s="178">
        <f t="shared" si="190"/>
        <v>143</v>
      </c>
      <c r="E1015" s="114" t="str">
        <f t="shared" si="179"/>
        <v>TRANSFORMADOR MARCA: MONAPO 143</v>
      </c>
      <c r="F1015" s="21"/>
      <c r="G1015" s="21" t="s">
        <v>189</v>
      </c>
      <c r="H1015" s="21" t="s">
        <v>1760</v>
      </c>
      <c r="I1015" s="178" t="s">
        <v>13266</v>
      </c>
      <c r="J1015" s="21"/>
      <c r="K1015" s="178" t="s">
        <v>13265</v>
      </c>
      <c r="L1015" s="21" t="s">
        <v>13264</v>
      </c>
      <c r="M1015" s="124">
        <v>100</v>
      </c>
      <c r="N1015" s="161" t="s">
        <v>19</v>
      </c>
      <c r="O1015" s="21" t="s">
        <v>362</v>
      </c>
      <c r="P1015" s="21">
        <v>3</v>
      </c>
      <c r="Q1015" s="124">
        <v>2001</v>
      </c>
      <c r="R1015" s="21"/>
      <c r="S1015" s="21"/>
      <c r="T1015" s="116">
        <v>763</v>
      </c>
      <c r="U1015" s="111">
        <v>45</v>
      </c>
      <c r="V1015" s="113">
        <f t="shared" si="180"/>
        <v>505.27555555555557</v>
      </c>
      <c r="W1015" s="113">
        <f t="shared" si="181"/>
        <v>257.72444444444443</v>
      </c>
      <c r="X1015" s="112">
        <f t="shared" si="182"/>
        <v>257724.44444444444</v>
      </c>
      <c r="Y1015" s="111"/>
      <c r="Z1015" s="110">
        <f t="shared" si="191"/>
        <v>29</v>
      </c>
      <c r="AA1015" s="109">
        <f t="shared" si="183"/>
        <v>38.15</v>
      </c>
      <c r="AB1015" s="109">
        <f t="shared" si="184"/>
        <v>38150</v>
      </c>
      <c r="AC1015" s="108">
        <f t="shared" si="185"/>
        <v>724.85</v>
      </c>
      <c r="AD1015" s="107">
        <f t="shared" si="186"/>
        <v>2.2222222222222223E-2</v>
      </c>
      <c r="AE1015" s="106">
        <f t="shared" si="187"/>
        <v>16.10777777777778</v>
      </c>
      <c r="AF1015" s="105">
        <f t="shared" si="188"/>
        <v>273.83222222222219</v>
      </c>
      <c r="AG1015" s="105">
        <f t="shared" si="189"/>
        <v>489.16777777777781</v>
      </c>
    </row>
    <row r="1016" spans="1:33" s="88" customFormat="1" x14ac:dyDescent="0.35">
      <c r="A1016" s="21">
        <v>10141103</v>
      </c>
      <c r="B1016" s="115" t="s">
        <v>1665</v>
      </c>
      <c r="C1016" s="272" t="s">
        <v>710</v>
      </c>
      <c r="D1016" s="178">
        <f t="shared" si="190"/>
        <v>144</v>
      </c>
      <c r="E1016" s="114" t="str">
        <f t="shared" si="179"/>
        <v>TRANSFORMADOR MARCA: MONAPO 144</v>
      </c>
      <c r="F1016" s="21"/>
      <c r="G1016" s="21" t="s">
        <v>189</v>
      </c>
      <c r="H1016" s="21" t="s">
        <v>1760</v>
      </c>
      <c r="I1016" s="178" t="s">
        <v>13262</v>
      </c>
      <c r="J1016" s="21"/>
      <c r="K1016" s="178" t="s">
        <v>13261</v>
      </c>
      <c r="L1016" s="21" t="s">
        <v>13260</v>
      </c>
      <c r="M1016" s="124">
        <v>160</v>
      </c>
      <c r="N1016" s="161" t="s">
        <v>19</v>
      </c>
      <c r="O1016" s="21" t="s">
        <v>362</v>
      </c>
      <c r="P1016" s="21">
        <v>3</v>
      </c>
      <c r="Q1016" s="124">
        <v>2001</v>
      </c>
      <c r="R1016" s="21"/>
      <c r="S1016" s="21"/>
      <c r="T1016" s="116">
        <v>991</v>
      </c>
      <c r="U1016" s="111">
        <v>45</v>
      </c>
      <c r="V1016" s="113">
        <f t="shared" si="180"/>
        <v>656.26222222222225</v>
      </c>
      <c r="W1016" s="113">
        <f t="shared" si="181"/>
        <v>334.73777777777775</v>
      </c>
      <c r="X1016" s="112">
        <f t="shared" si="182"/>
        <v>334737.77777777775</v>
      </c>
      <c r="Y1016" s="111"/>
      <c r="Z1016" s="110">
        <f t="shared" si="191"/>
        <v>29</v>
      </c>
      <c r="AA1016" s="109">
        <f t="shared" si="183"/>
        <v>49.550000000000004</v>
      </c>
      <c r="AB1016" s="109">
        <f t="shared" si="184"/>
        <v>49550.000000000007</v>
      </c>
      <c r="AC1016" s="108">
        <f t="shared" si="185"/>
        <v>941.45</v>
      </c>
      <c r="AD1016" s="107">
        <f t="shared" si="186"/>
        <v>2.2222222222222223E-2</v>
      </c>
      <c r="AE1016" s="106">
        <f t="shared" si="187"/>
        <v>20.921111111111113</v>
      </c>
      <c r="AF1016" s="105">
        <f t="shared" si="188"/>
        <v>355.65888888888884</v>
      </c>
      <c r="AG1016" s="105">
        <f t="shared" si="189"/>
        <v>635.3411111111111</v>
      </c>
    </row>
    <row r="1017" spans="1:33" s="88" customFormat="1" x14ac:dyDescent="0.35">
      <c r="A1017" s="21">
        <v>10141103</v>
      </c>
      <c r="B1017" s="115" t="s">
        <v>1665</v>
      </c>
      <c r="C1017" s="272" t="s">
        <v>710</v>
      </c>
      <c r="D1017" s="178">
        <f t="shared" si="190"/>
        <v>145</v>
      </c>
      <c r="E1017" s="114" t="str">
        <f t="shared" si="179"/>
        <v>TRANSFORMADOR MARCA: MONAPO 145</v>
      </c>
      <c r="F1017" s="21"/>
      <c r="G1017" s="21" t="s">
        <v>189</v>
      </c>
      <c r="H1017" s="21" t="s">
        <v>1760</v>
      </c>
      <c r="I1017" s="178" t="s">
        <v>13258</v>
      </c>
      <c r="J1017" s="21"/>
      <c r="K1017" s="178" t="s">
        <v>13257</v>
      </c>
      <c r="L1017" s="21" t="s">
        <v>13256</v>
      </c>
      <c r="M1017" s="124">
        <v>160</v>
      </c>
      <c r="N1017" s="161" t="s">
        <v>19</v>
      </c>
      <c r="O1017" s="21" t="s">
        <v>362</v>
      </c>
      <c r="P1017" s="21">
        <v>3</v>
      </c>
      <c r="Q1017" s="124">
        <v>2001</v>
      </c>
      <c r="R1017" s="21"/>
      <c r="S1017" s="21"/>
      <c r="T1017" s="116">
        <v>991</v>
      </c>
      <c r="U1017" s="111">
        <v>45</v>
      </c>
      <c r="V1017" s="113">
        <f t="shared" si="180"/>
        <v>656.26222222222225</v>
      </c>
      <c r="W1017" s="113">
        <f t="shared" si="181"/>
        <v>334.73777777777775</v>
      </c>
      <c r="X1017" s="112">
        <f t="shared" si="182"/>
        <v>334737.77777777775</v>
      </c>
      <c r="Y1017" s="111"/>
      <c r="Z1017" s="110">
        <f t="shared" si="191"/>
        <v>29</v>
      </c>
      <c r="AA1017" s="109">
        <f t="shared" si="183"/>
        <v>49.550000000000004</v>
      </c>
      <c r="AB1017" s="109">
        <f t="shared" si="184"/>
        <v>49550.000000000007</v>
      </c>
      <c r="AC1017" s="108">
        <f t="shared" si="185"/>
        <v>941.45</v>
      </c>
      <c r="AD1017" s="107">
        <f t="shared" si="186"/>
        <v>2.2222222222222223E-2</v>
      </c>
      <c r="AE1017" s="106">
        <f t="shared" si="187"/>
        <v>20.921111111111113</v>
      </c>
      <c r="AF1017" s="105">
        <f t="shared" si="188"/>
        <v>355.65888888888884</v>
      </c>
      <c r="AG1017" s="105">
        <f t="shared" si="189"/>
        <v>635.3411111111111</v>
      </c>
    </row>
    <row r="1018" spans="1:33" s="88" customFormat="1" x14ac:dyDescent="0.35">
      <c r="A1018" s="21">
        <v>10141103</v>
      </c>
      <c r="B1018" s="115" t="s">
        <v>1665</v>
      </c>
      <c r="C1018" s="272" t="s">
        <v>710</v>
      </c>
      <c r="D1018" s="178">
        <f t="shared" si="190"/>
        <v>146</v>
      </c>
      <c r="E1018" s="114" t="str">
        <f t="shared" si="179"/>
        <v>TRANSFORMADOR MARCA: MONAPO 146</v>
      </c>
      <c r="F1018" s="21"/>
      <c r="G1018" s="21" t="s">
        <v>189</v>
      </c>
      <c r="H1018" s="21" t="s">
        <v>1760</v>
      </c>
      <c r="I1018" s="178" t="s">
        <v>13255</v>
      </c>
      <c r="J1018" s="21"/>
      <c r="K1018" s="178" t="s">
        <v>13254</v>
      </c>
      <c r="L1018" s="21" t="s">
        <v>13253</v>
      </c>
      <c r="M1018" s="124">
        <v>100</v>
      </c>
      <c r="N1018" s="161" t="s">
        <v>19</v>
      </c>
      <c r="O1018" s="21" t="s">
        <v>362</v>
      </c>
      <c r="P1018" s="21">
        <v>3</v>
      </c>
      <c r="Q1018" s="124">
        <v>2001</v>
      </c>
      <c r="R1018" s="21"/>
      <c r="S1018" s="21"/>
      <c r="T1018" s="116">
        <v>763</v>
      </c>
      <c r="U1018" s="111">
        <v>45</v>
      </c>
      <c r="V1018" s="113">
        <f t="shared" si="180"/>
        <v>505.27555555555557</v>
      </c>
      <c r="W1018" s="113">
        <f t="shared" si="181"/>
        <v>257.72444444444443</v>
      </c>
      <c r="X1018" s="112">
        <f t="shared" si="182"/>
        <v>257724.44444444444</v>
      </c>
      <c r="Y1018" s="111"/>
      <c r="Z1018" s="110">
        <f t="shared" si="191"/>
        <v>29</v>
      </c>
      <c r="AA1018" s="109">
        <f t="shared" si="183"/>
        <v>38.15</v>
      </c>
      <c r="AB1018" s="109">
        <f t="shared" si="184"/>
        <v>38150</v>
      </c>
      <c r="AC1018" s="108">
        <f t="shared" si="185"/>
        <v>724.85</v>
      </c>
      <c r="AD1018" s="107">
        <f t="shared" si="186"/>
        <v>2.2222222222222223E-2</v>
      </c>
      <c r="AE1018" s="106">
        <f t="shared" si="187"/>
        <v>16.10777777777778</v>
      </c>
      <c r="AF1018" s="105">
        <f t="shared" si="188"/>
        <v>273.83222222222219</v>
      </c>
      <c r="AG1018" s="105">
        <f t="shared" si="189"/>
        <v>489.16777777777781</v>
      </c>
    </row>
    <row r="1019" spans="1:33" s="88" customFormat="1" x14ac:dyDescent="0.35">
      <c r="A1019" s="21">
        <v>10141103</v>
      </c>
      <c r="B1019" s="115" t="s">
        <v>1665</v>
      </c>
      <c r="C1019" s="272" t="s">
        <v>710</v>
      </c>
      <c r="D1019" s="178">
        <f t="shared" si="190"/>
        <v>147</v>
      </c>
      <c r="E1019" s="114" t="str">
        <f t="shared" si="179"/>
        <v>TRANSFORMADOR MARCA: MONAPO 147</v>
      </c>
      <c r="F1019" s="21"/>
      <c r="G1019" s="21" t="s">
        <v>189</v>
      </c>
      <c r="H1019" s="21" t="s">
        <v>1760</v>
      </c>
      <c r="I1019" s="178" t="s">
        <v>13252</v>
      </c>
      <c r="J1019" s="21"/>
      <c r="K1019" s="178" t="s">
        <v>13251</v>
      </c>
      <c r="L1019" s="21" t="s">
        <v>13250</v>
      </c>
      <c r="M1019" s="124">
        <v>100</v>
      </c>
      <c r="N1019" s="161" t="s">
        <v>19</v>
      </c>
      <c r="O1019" s="21" t="s">
        <v>362</v>
      </c>
      <c r="P1019" s="21">
        <v>3</v>
      </c>
      <c r="Q1019" s="124">
        <v>2001</v>
      </c>
      <c r="R1019" s="21"/>
      <c r="S1019" s="21"/>
      <c r="T1019" s="116">
        <v>763</v>
      </c>
      <c r="U1019" s="111">
        <v>45</v>
      </c>
      <c r="V1019" s="113">
        <f t="shared" si="180"/>
        <v>505.27555555555557</v>
      </c>
      <c r="W1019" s="113">
        <f t="shared" si="181"/>
        <v>257.72444444444443</v>
      </c>
      <c r="X1019" s="112">
        <f t="shared" si="182"/>
        <v>257724.44444444444</v>
      </c>
      <c r="Y1019" s="111"/>
      <c r="Z1019" s="110">
        <f t="shared" si="191"/>
        <v>29</v>
      </c>
      <c r="AA1019" s="109">
        <f t="shared" si="183"/>
        <v>38.15</v>
      </c>
      <c r="AB1019" s="109">
        <f t="shared" si="184"/>
        <v>38150</v>
      </c>
      <c r="AC1019" s="108">
        <f t="shared" si="185"/>
        <v>724.85</v>
      </c>
      <c r="AD1019" s="107">
        <f t="shared" si="186"/>
        <v>2.2222222222222223E-2</v>
      </c>
      <c r="AE1019" s="106">
        <f t="shared" si="187"/>
        <v>16.10777777777778</v>
      </c>
      <c r="AF1019" s="105">
        <f t="shared" si="188"/>
        <v>273.83222222222219</v>
      </c>
      <c r="AG1019" s="105">
        <f t="shared" si="189"/>
        <v>489.16777777777781</v>
      </c>
    </row>
    <row r="1020" spans="1:33" s="88" customFormat="1" x14ac:dyDescent="0.35">
      <c r="A1020" s="21">
        <v>10141103</v>
      </c>
      <c r="B1020" s="115" t="s">
        <v>1665</v>
      </c>
      <c r="C1020" s="272" t="s">
        <v>710</v>
      </c>
      <c r="D1020" s="178">
        <f t="shared" si="190"/>
        <v>148</v>
      </c>
      <c r="E1020" s="114" t="str">
        <f t="shared" si="179"/>
        <v>TRANSFORMADOR MARCA: MONAPO 148</v>
      </c>
      <c r="F1020" s="21"/>
      <c r="G1020" s="21" t="s">
        <v>189</v>
      </c>
      <c r="H1020" s="21" t="s">
        <v>1760</v>
      </c>
      <c r="I1020" s="178" t="s">
        <v>13248</v>
      </c>
      <c r="J1020" s="21"/>
      <c r="K1020" s="178" t="s">
        <v>13247</v>
      </c>
      <c r="L1020" s="21" t="s">
        <v>13246</v>
      </c>
      <c r="M1020" s="124">
        <v>50</v>
      </c>
      <c r="N1020" s="161" t="s">
        <v>19</v>
      </c>
      <c r="O1020" s="21" t="s">
        <v>362</v>
      </c>
      <c r="P1020" s="21">
        <v>3</v>
      </c>
      <c r="Q1020" s="124">
        <v>2001</v>
      </c>
      <c r="R1020" s="21"/>
      <c r="S1020" s="21"/>
      <c r="T1020" s="116">
        <v>643</v>
      </c>
      <c r="U1020" s="111">
        <v>45</v>
      </c>
      <c r="V1020" s="113">
        <f t="shared" si="180"/>
        <v>425.80888888888893</v>
      </c>
      <c r="W1020" s="113">
        <f t="shared" si="181"/>
        <v>217.19111111111107</v>
      </c>
      <c r="X1020" s="112">
        <f t="shared" si="182"/>
        <v>217191.11111111107</v>
      </c>
      <c r="Y1020" s="111"/>
      <c r="Z1020" s="110">
        <f t="shared" si="191"/>
        <v>29</v>
      </c>
      <c r="AA1020" s="109">
        <f t="shared" si="183"/>
        <v>32.15</v>
      </c>
      <c r="AB1020" s="109">
        <f t="shared" si="184"/>
        <v>32150</v>
      </c>
      <c r="AC1020" s="108">
        <f t="shared" si="185"/>
        <v>610.85</v>
      </c>
      <c r="AD1020" s="107">
        <f t="shared" si="186"/>
        <v>2.2222222222222223E-2</v>
      </c>
      <c r="AE1020" s="106">
        <f t="shared" si="187"/>
        <v>13.574444444444445</v>
      </c>
      <c r="AF1020" s="105">
        <f t="shared" si="188"/>
        <v>230.76555555555552</v>
      </c>
      <c r="AG1020" s="105">
        <f t="shared" si="189"/>
        <v>412.23444444444448</v>
      </c>
    </row>
    <row r="1021" spans="1:33" s="88" customFormat="1" x14ac:dyDescent="0.35">
      <c r="A1021" s="21">
        <v>10141103</v>
      </c>
      <c r="B1021" s="115" t="s">
        <v>1665</v>
      </c>
      <c r="C1021" s="272" t="s">
        <v>710</v>
      </c>
      <c r="D1021" s="178">
        <f t="shared" si="190"/>
        <v>149</v>
      </c>
      <c r="E1021" s="114" t="str">
        <f t="shared" si="179"/>
        <v>TRANSFORMADOR MARCA: MONAPO 149</v>
      </c>
      <c r="F1021" s="21"/>
      <c r="G1021" s="21" t="s">
        <v>189</v>
      </c>
      <c r="H1021" s="21" t="s">
        <v>1760</v>
      </c>
      <c r="I1021" s="178" t="s">
        <v>13245</v>
      </c>
      <c r="J1021" s="21"/>
      <c r="K1021" s="178" t="s">
        <v>13244</v>
      </c>
      <c r="L1021" s="21" t="s">
        <v>13243</v>
      </c>
      <c r="M1021" s="124">
        <v>50</v>
      </c>
      <c r="N1021" s="161" t="s">
        <v>19</v>
      </c>
      <c r="O1021" s="21" t="s">
        <v>362</v>
      </c>
      <c r="P1021" s="21">
        <v>3</v>
      </c>
      <c r="Q1021" s="124">
        <v>2001</v>
      </c>
      <c r="R1021" s="21"/>
      <c r="S1021" s="21"/>
      <c r="T1021" s="116">
        <v>643</v>
      </c>
      <c r="U1021" s="111">
        <v>45</v>
      </c>
      <c r="V1021" s="113">
        <f t="shared" si="180"/>
        <v>425.80888888888893</v>
      </c>
      <c r="W1021" s="113">
        <f t="shared" si="181"/>
        <v>217.19111111111107</v>
      </c>
      <c r="X1021" s="112">
        <f t="shared" si="182"/>
        <v>217191.11111111107</v>
      </c>
      <c r="Y1021" s="111"/>
      <c r="Z1021" s="110">
        <f t="shared" si="191"/>
        <v>29</v>
      </c>
      <c r="AA1021" s="109">
        <f t="shared" si="183"/>
        <v>32.15</v>
      </c>
      <c r="AB1021" s="109">
        <f t="shared" si="184"/>
        <v>32150</v>
      </c>
      <c r="AC1021" s="108">
        <f t="shared" si="185"/>
        <v>610.85</v>
      </c>
      <c r="AD1021" s="107">
        <f t="shared" si="186"/>
        <v>2.2222222222222223E-2</v>
      </c>
      <c r="AE1021" s="106">
        <f t="shared" si="187"/>
        <v>13.574444444444445</v>
      </c>
      <c r="AF1021" s="105">
        <f t="shared" si="188"/>
        <v>230.76555555555552</v>
      </c>
      <c r="AG1021" s="105">
        <f t="shared" si="189"/>
        <v>412.23444444444448</v>
      </c>
    </row>
    <row r="1022" spans="1:33" s="88" customFormat="1" x14ac:dyDescent="0.35">
      <c r="A1022" s="21">
        <v>10141103</v>
      </c>
      <c r="B1022" s="115" t="s">
        <v>1665</v>
      </c>
      <c r="C1022" s="272" t="s">
        <v>710</v>
      </c>
      <c r="D1022" s="178">
        <f t="shared" si="190"/>
        <v>150</v>
      </c>
      <c r="E1022" s="114" t="str">
        <f t="shared" si="179"/>
        <v>TRANSFORMADOR MARCA: MONAPO 150</v>
      </c>
      <c r="F1022" s="21"/>
      <c r="G1022" s="21" t="s">
        <v>189</v>
      </c>
      <c r="H1022" s="21" t="s">
        <v>1760</v>
      </c>
      <c r="I1022" s="178" t="s">
        <v>13242</v>
      </c>
      <c r="J1022" s="21"/>
      <c r="K1022" s="178" t="s">
        <v>13241</v>
      </c>
      <c r="L1022" s="21" t="s">
        <v>13240</v>
      </c>
      <c r="M1022" s="124">
        <v>100</v>
      </c>
      <c r="N1022" s="161" t="s">
        <v>19</v>
      </c>
      <c r="O1022" s="21" t="s">
        <v>362</v>
      </c>
      <c r="P1022" s="21">
        <v>3</v>
      </c>
      <c r="Q1022" s="124">
        <v>2001</v>
      </c>
      <c r="R1022" s="21"/>
      <c r="S1022" s="21"/>
      <c r="T1022" s="116">
        <v>763</v>
      </c>
      <c r="U1022" s="111">
        <v>45</v>
      </c>
      <c r="V1022" s="113">
        <f t="shared" si="180"/>
        <v>505.27555555555557</v>
      </c>
      <c r="W1022" s="113">
        <f t="shared" si="181"/>
        <v>257.72444444444443</v>
      </c>
      <c r="X1022" s="112">
        <f t="shared" si="182"/>
        <v>257724.44444444444</v>
      </c>
      <c r="Y1022" s="111"/>
      <c r="Z1022" s="110">
        <f t="shared" si="191"/>
        <v>29</v>
      </c>
      <c r="AA1022" s="109">
        <f t="shared" si="183"/>
        <v>38.15</v>
      </c>
      <c r="AB1022" s="109">
        <f t="shared" si="184"/>
        <v>38150</v>
      </c>
      <c r="AC1022" s="108">
        <f t="shared" si="185"/>
        <v>724.85</v>
      </c>
      <c r="AD1022" s="107">
        <f t="shared" si="186"/>
        <v>2.2222222222222223E-2</v>
      </c>
      <c r="AE1022" s="106">
        <f t="shared" si="187"/>
        <v>16.10777777777778</v>
      </c>
      <c r="AF1022" s="105">
        <f t="shared" si="188"/>
        <v>273.83222222222219</v>
      </c>
      <c r="AG1022" s="105">
        <f t="shared" si="189"/>
        <v>489.16777777777781</v>
      </c>
    </row>
    <row r="1023" spans="1:33" s="88" customFormat="1" x14ac:dyDescent="0.35">
      <c r="A1023" s="21">
        <v>10141103</v>
      </c>
      <c r="B1023" s="115" t="s">
        <v>1665</v>
      </c>
      <c r="C1023" s="272" t="s">
        <v>710</v>
      </c>
      <c r="D1023" s="178">
        <f t="shared" si="190"/>
        <v>151</v>
      </c>
      <c r="E1023" s="114" t="str">
        <f t="shared" si="179"/>
        <v>TRANSFORMADOR MARCA: MONAPO 151</v>
      </c>
      <c r="F1023" s="21"/>
      <c r="G1023" s="21" t="s">
        <v>189</v>
      </c>
      <c r="H1023" s="21" t="s">
        <v>1760</v>
      </c>
      <c r="I1023" s="178" t="s">
        <v>13239</v>
      </c>
      <c r="J1023" s="21"/>
      <c r="K1023" s="178" t="s">
        <v>13238</v>
      </c>
      <c r="L1023" s="21" t="s">
        <v>13237</v>
      </c>
      <c r="M1023" s="124">
        <v>50</v>
      </c>
      <c r="N1023" s="161" t="s">
        <v>19</v>
      </c>
      <c r="O1023" s="21" t="s">
        <v>362</v>
      </c>
      <c r="P1023" s="21">
        <v>3</v>
      </c>
      <c r="Q1023" s="124">
        <v>2001</v>
      </c>
      <c r="R1023" s="21"/>
      <c r="S1023" s="21"/>
      <c r="T1023" s="116">
        <v>643</v>
      </c>
      <c r="U1023" s="111">
        <v>45</v>
      </c>
      <c r="V1023" s="113">
        <f t="shared" si="180"/>
        <v>425.80888888888893</v>
      </c>
      <c r="W1023" s="113">
        <f t="shared" si="181"/>
        <v>217.19111111111107</v>
      </c>
      <c r="X1023" s="112">
        <f t="shared" si="182"/>
        <v>217191.11111111107</v>
      </c>
      <c r="Y1023" s="111"/>
      <c r="Z1023" s="110">
        <f t="shared" si="191"/>
        <v>29</v>
      </c>
      <c r="AA1023" s="109">
        <f t="shared" si="183"/>
        <v>32.15</v>
      </c>
      <c r="AB1023" s="109">
        <f t="shared" si="184"/>
        <v>32150</v>
      </c>
      <c r="AC1023" s="108">
        <f t="shared" si="185"/>
        <v>610.85</v>
      </c>
      <c r="AD1023" s="107">
        <f t="shared" si="186"/>
        <v>2.2222222222222223E-2</v>
      </c>
      <c r="AE1023" s="106">
        <f t="shared" si="187"/>
        <v>13.574444444444445</v>
      </c>
      <c r="AF1023" s="105">
        <f t="shared" si="188"/>
        <v>230.76555555555552</v>
      </c>
      <c r="AG1023" s="105">
        <f t="shared" si="189"/>
        <v>412.23444444444448</v>
      </c>
    </row>
    <row r="1024" spans="1:33" s="88" customFormat="1" x14ac:dyDescent="0.35">
      <c r="A1024" s="21">
        <v>10141103</v>
      </c>
      <c r="B1024" s="115" t="s">
        <v>1665</v>
      </c>
      <c r="C1024" s="272" t="s">
        <v>710</v>
      </c>
      <c r="D1024" s="178">
        <f t="shared" si="190"/>
        <v>152</v>
      </c>
      <c r="E1024" s="114" t="str">
        <f t="shared" si="179"/>
        <v>TRANSFORMADOR MARCA: MONAPO 152</v>
      </c>
      <c r="F1024" s="21"/>
      <c r="G1024" s="21" t="s">
        <v>189</v>
      </c>
      <c r="H1024" s="21" t="s">
        <v>1760</v>
      </c>
      <c r="I1024" s="178" t="s">
        <v>13235</v>
      </c>
      <c r="J1024" s="21"/>
      <c r="K1024" s="178" t="s">
        <v>13234</v>
      </c>
      <c r="L1024" s="21" t="s">
        <v>13233</v>
      </c>
      <c r="M1024" s="124">
        <v>100</v>
      </c>
      <c r="N1024" s="161" t="s">
        <v>19</v>
      </c>
      <c r="O1024" s="21" t="s">
        <v>362</v>
      </c>
      <c r="P1024" s="21">
        <v>3</v>
      </c>
      <c r="Q1024" s="124">
        <v>2001</v>
      </c>
      <c r="R1024" s="21"/>
      <c r="S1024" s="21"/>
      <c r="T1024" s="116">
        <v>763</v>
      </c>
      <c r="U1024" s="111">
        <v>45</v>
      </c>
      <c r="V1024" s="113">
        <f t="shared" si="180"/>
        <v>505.27555555555557</v>
      </c>
      <c r="W1024" s="113">
        <f t="shared" si="181"/>
        <v>257.72444444444443</v>
      </c>
      <c r="X1024" s="112">
        <f t="shared" si="182"/>
        <v>257724.44444444444</v>
      </c>
      <c r="Y1024" s="111"/>
      <c r="Z1024" s="110">
        <f t="shared" si="191"/>
        <v>29</v>
      </c>
      <c r="AA1024" s="109">
        <f t="shared" si="183"/>
        <v>38.15</v>
      </c>
      <c r="AB1024" s="109">
        <f t="shared" si="184"/>
        <v>38150</v>
      </c>
      <c r="AC1024" s="108">
        <f t="shared" si="185"/>
        <v>724.85</v>
      </c>
      <c r="AD1024" s="107">
        <f t="shared" si="186"/>
        <v>2.2222222222222223E-2</v>
      </c>
      <c r="AE1024" s="106">
        <f t="shared" si="187"/>
        <v>16.10777777777778</v>
      </c>
      <c r="AF1024" s="105">
        <f t="shared" si="188"/>
        <v>273.83222222222219</v>
      </c>
      <c r="AG1024" s="105">
        <f t="shared" si="189"/>
        <v>489.16777777777781</v>
      </c>
    </row>
    <row r="1025" spans="1:33" s="88" customFormat="1" x14ac:dyDescent="0.35">
      <c r="A1025" s="21">
        <v>10141103</v>
      </c>
      <c r="B1025" s="115" t="s">
        <v>1665</v>
      </c>
      <c r="C1025" s="272" t="s">
        <v>710</v>
      </c>
      <c r="D1025" s="178">
        <f t="shared" si="190"/>
        <v>153</v>
      </c>
      <c r="E1025" s="114" t="str">
        <f t="shared" si="179"/>
        <v>TRANSFORMADOR MARCA: MONAPO 153</v>
      </c>
      <c r="F1025" s="21"/>
      <c r="G1025" s="21" t="s">
        <v>189</v>
      </c>
      <c r="H1025" s="21" t="s">
        <v>1760</v>
      </c>
      <c r="I1025" s="178" t="s">
        <v>13231</v>
      </c>
      <c r="J1025" s="21"/>
      <c r="K1025" s="178" t="s">
        <v>13230</v>
      </c>
      <c r="L1025" s="21" t="s">
        <v>13229</v>
      </c>
      <c r="M1025" s="124">
        <v>200</v>
      </c>
      <c r="N1025" s="161" t="s">
        <v>19</v>
      </c>
      <c r="O1025" s="21" t="s">
        <v>362</v>
      </c>
      <c r="P1025" s="21">
        <v>3</v>
      </c>
      <c r="Q1025" s="124">
        <v>2001</v>
      </c>
      <c r="R1025" s="21"/>
      <c r="S1025" s="21"/>
      <c r="T1025" s="116">
        <v>991</v>
      </c>
      <c r="U1025" s="111">
        <v>45</v>
      </c>
      <c r="V1025" s="113">
        <f t="shared" si="180"/>
        <v>656.26222222222225</v>
      </c>
      <c r="W1025" s="113">
        <f t="shared" si="181"/>
        <v>334.73777777777775</v>
      </c>
      <c r="X1025" s="112">
        <f t="shared" si="182"/>
        <v>334737.77777777775</v>
      </c>
      <c r="Y1025" s="111"/>
      <c r="Z1025" s="110">
        <f t="shared" si="191"/>
        <v>29</v>
      </c>
      <c r="AA1025" s="109">
        <f t="shared" si="183"/>
        <v>49.550000000000004</v>
      </c>
      <c r="AB1025" s="109">
        <f t="shared" si="184"/>
        <v>49550.000000000007</v>
      </c>
      <c r="AC1025" s="108">
        <f t="shared" si="185"/>
        <v>941.45</v>
      </c>
      <c r="AD1025" s="107">
        <f t="shared" si="186"/>
        <v>2.2222222222222223E-2</v>
      </c>
      <c r="AE1025" s="106">
        <f t="shared" si="187"/>
        <v>20.921111111111113</v>
      </c>
      <c r="AF1025" s="105">
        <f t="shared" si="188"/>
        <v>355.65888888888884</v>
      </c>
      <c r="AG1025" s="105">
        <f t="shared" si="189"/>
        <v>635.3411111111111</v>
      </c>
    </row>
    <row r="1026" spans="1:33" s="88" customFormat="1" x14ac:dyDescent="0.35">
      <c r="A1026" s="21">
        <v>10141103</v>
      </c>
      <c r="B1026" s="115" t="s">
        <v>1665</v>
      </c>
      <c r="C1026" s="272" t="s">
        <v>710</v>
      </c>
      <c r="D1026" s="178">
        <f t="shared" si="190"/>
        <v>154</v>
      </c>
      <c r="E1026" s="114" t="str">
        <f t="shared" ref="E1026:E1089" si="192">+CONCATENATE(C1026," ","MARCA:",R1026," ",G1026," ",D1026,)</f>
        <v>TRANSFORMADOR MARCA: MONAPO 154</v>
      </c>
      <c r="F1026" s="21"/>
      <c r="G1026" s="21" t="s">
        <v>189</v>
      </c>
      <c r="H1026" s="21" t="s">
        <v>1760</v>
      </c>
      <c r="I1026" s="178" t="s">
        <v>13228</v>
      </c>
      <c r="J1026" s="21"/>
      <c r="K1026" s="178" t="s">
        <v>13227</v>
      </c>
      <c r="L1026" s="21" t="s">
        <v>13226</v>
      </c>
      <c r="M1026" s="124">
        <v>25</v>
      </c>
      <c r="N1026" s="161" t="s">
        <v>19</v>
      </c>
      <c r="O1026" s="21" t="s">
        <v>362</v>
      </c>
      <c r="P1026" s="21">
        <v>3</v>
      </c>
      <c r="Q1026" s="124">
        <v>2001</v>
      </c>
      <c r="R1026" s="21"/>
      <c r="S1026" s="21"/>
      <c r="T1026" s="116">
        <v>643</v>
      </c>
      <c r="U1026" s="111">
        <v>45</v>
      </c>
      <c r="V1026" s="113">
        <f t="shared" ref="V1026:V1089" si="193">((Z1026/U1026)*(T1026-AA1026))+AA1026</f>
        <v>425.80888888888893</v>
      </c>
      <c r="W1026" s="113">
        <f t="shared" ref="W1026:W1089" si="194">+T1026-V1026</f>
        <v>217.19111111111107</v>
      </c>
      <c r="X1026" s="112">
        <f t="shared" ref="X1026:X1089" si="195">+W1026*1000</f>
        <v>217191.11111111107</v>
      </c>
      <c r="Y1026" s="111"/>
      <c r="Z1026" s="110">
        <f t="shared" si="191"/>
        <v>29</v>
      </c>
      <c r="AA1026" s="109">
        <f t="shared" ref="AA1026:AA1089" si="196">(5/100*T1026)</f>
        <v>32.15</v>
      </c>
      <c r="AB1026" s="109">
        <f t="shared" ref="AB1026:AB1089" si="197">+AA1026*1000</f>
        <v>32150</v>
      </c>
      <c r="AC1026" s="108">
        <f t="shared" ref="AC1026:AC1089" si="198">+T1026-AA1026</f>
        <v>610.85</v>
      </c>
      <c r="AD1026" s="107">
        <f t="shared" ref="AD1026:AD1089" si="199">1/U1026</f>
        <v>2.2222222222222223E-2</v>
      </c>
      <c r="AE1026" s="106">
        <f t="shared" ref="AE1026:AE1089" si="200">+AC1026*AD1026</f>
        <v>13.574444444444445</v>
      </c>
      <c r="AF1026" s="105">
        <f t="shared" ref="AF1026:AF1089" si="201">+T1026-V1026+AE1026</f>
        <v>230.76555555555552</v>
      </c>
      <c r="AG1026" s="105">
        <f t="shared" ref="AG1026:AG1089" si="202">+V1026-AE1026</f>
        <v>412.23444444444448</v>
      </c>
    </row>
    <row r="1027" spans="1:33" s="88" customFormat="1" x14ac:dyDescent="0.35">
      <c r="A1027" s="21">
        <v>10141103</v>
      </c>
      <c r="B1027" s="115" t="s">
        <v>1665</v>
      </c>
      <c r="C1027" s="272" t="s">
        <v>710</v>
      </c>
      <c r="D1027" s="178">
        <f t="shared" si="190"/>
        <v>155</v>
      </c>
      <c r="E1027" s="114" t="str">
        <f t="shared" si="192"/>
        <v>TRANSFORMADOR MARCA: MONAPO 155</v>
      </c>
      <c r="F1027" s="21"/>
      <c r="G1027" s="21" t="s">
        <v>189</v>
      </c>
      <c r="H1027" s="21" t="s">
        <v>1756</v>
      </c>
      <c r="I1027" s="178" t="s">
        <v>13225</v>
      </c>
      <c r="J1027" s="21"/>
      <c r="K1027" s="161" t="s">
        <v>13224</v>
      </c>
      <c r="L1027" s="21" t="s">
        <v>13223</v>
      </c>
      <c r="M1027" s="124">
        <v>50</v>
      </c>
      <c r="N1027" s="161" t="s">
        <v>19</v>
      </c>
      <c r="O1027" s="21" t="s">
        <v>362</v>
      </c>
      <c r="P1027" s="21">
        <v>3</v>
      </c>
      <c r="Q1027" s="124">
        <v>2001</v>
      </c>
      <c r="R1027" s="21"/>
      <c r="S1027" s="21"/>
      <c r="T1027" s="116">
        <v>643</v>
      </c>
      <c r="U1027" s="111">
        <v>45</v>
      </c>
      <c r="V1027" s="113">
        <f t="shared" si="193"/>
        <v>425.80888888888893</v>
      </c>
      <c r="W1027" s="113">
        <f t="shared" si="194"/>
        <v>217.19111111111107</v>
      </c>
      <c r="X1027" s="112">
        <f t="shared" si="195"/>
        <v>217191.11111111107</v>
      </c>
      <c r="Y1027" s="111"/>
      <c r="Z1027" s="110">
        <f t="shared" si="191"/>
        <v>29</v>
      </c>
      <c r="AA1027" s="109">
        <f t="shared" si="196"/>
        <v>32.15</v>
      </c>
      <c r="AB1027" s="109">
        <f t="shared" si="197"/>
        <v>32150</v>
      </c>
      <c r="AC1027" s="108">
        <f t="shared" si="198"/>
        <v>610.85</v>
      </c>
      <c r="AD1027" s="107">
        <f t="shared" si="199"/>
        <v>2.2222222222222223E-2</v>
      </c>
      <c r="AE1027" s="106">
        <f t="shared" si="200"/>
        <v>13.574444444444445</v>
      </c>
      <c r="AF1027" s="105">
        <f t="shared" si="201"/>
        <v>230.76555555555552</v>
      </c>
      <c r="AG1027" s="105">
        <f t="shared" si="202"/>
        <v>412.23444444444448</v>
      </c>
    </row>
    <row r="1028" spans="1:33" s="88" customFormat="1" x14ac:dyDescent="0.35">
      <c r="A1028" s="21">
        <v>10141103</v>
      </c>
      <c r="B1028" s="115" t="s">
        <v>1665</v>
      </c>
      <c r="C1028" s="272" t="s">
        <v>710</v>
      </c>
      <c r="D1028" s="178">
        <f t="shared" si="190"/>
        <v>156</v>
      </c>
      <c r="E1028" s="114" t="str">
        <f t="shared" si="192"/>
        <v>TRANSFORMADOR MARCA: MONAPO 156</v>
      </c>
      <c r="F1028" s="21"/>
      <c r="G1028" s="21" t="s">
        <v>189</v>
      </c>
      <c r="H1028" s="21" t="s">
        <v>1756</v>
      </c>
      <c r="I1028" s="178" t="s">
        <v>13221</v>
      </c>
      <c r="J1028" s="21"/>
      <c r="K1028" s="161" t="s">
        <v>13220</v>
      </c>
      <c r="L1028" s="21" t="s">
        <v>13219</v>
      </c>
      <c r="M1028" s="177">
        <v>315</v>
      </c>
      <c r="N1028" s="161" t="s">
        <v>19</v>
      </c>
      <c r="O1028" s="21" t="s">
        <v>362</v>
      </c>
      <c r="P1028" s="21">
        <v>3</v>
      </c>
      <c r="Q1028" s="124">
        <v>2001</v>
      </c>
      <c r="R1028" s="21"/>
      <c r="S1028" s="21"/>
      <c r="T1028" s="116">
        <v>1039</v>
      </c>
      <c r="U1028" s="111">
        <v>45</v>
      </c>
      <c r="V1028" s="113">
        <f t="shared" si="193"/>
        <v>688.048888888889</v>
      </c>
      <c r="W1028" s="113">
        <f t="shared" si="194"/>
        <v>350.951111111111</v>
      </c>
      <c r="X1028" s="112">
        <f t="shared" si="195"/>
        <v>350951.11111111101</v>
      </c>
      <c r="Y1028" s="111"/>
      <c r="Z1028" s="110">
        <f t="shared" si="191"/>
        <v>29</v>
      </c>
      <c r="AA1028" s="109">
        <f t="shared" si="196"/>
        <v>51.95</v>
      </c>
      <c r="AB1028" s="109">
        <f t="shared" si="197"/>
        <v>51950</v>
      </c>
      <c r="AC1028" s="108">
        <f t="shared" si="198"/>
        <v>987.05</v>
      </c>
      <c r="AD1028" s="107">
        <f t="shared" si="199"/>
        <v>2.2222222222222223E-2</v>
      </c>
      <c r="AE1028" s="106">
        <f t="shared" si="200"/>
        <v>21.934444444444445</v>
      </c>
      <c r="AF1028" s="105">
        <f t="shared" si="201"/>
        <v>372.88555555555547</v>
      </c>
      <c r="AG1028" s="105">
        <f t="shared" si="202"/>
        <v>666.11444444444453</v>
      </c>
    </row>
    <row r="1029" spans="1:33" s="88" customFormat="1" x14ac:dyDescent="0.35">
      <c r="A1029" s="21">
        <v>10141103</v>
      </c>
      <c r="B1029" s="115" t="s">
        <v>1665</v>
      </c>
      <c r="C1029" s="272" t="s">
        <v>710</v>
      </c>
      <c r="D1029" s="178">
        <f t="shared" si="190"/>
        <v>157</v>
      </c>
      <c r="E1029" s="114" t="str">
        <f t="shared" si="192"/>
        <v>TRANSFORMADOR MARCA: MONAPO 157</v>
      </c>
      <c r="F1029" s="21"/>
      <c r="G1029" s="21" t="s">
        <v>189</v>
      </c>
      <c r="H1029" s="21" t="s">
        <v>1756</v>
      </c>
      <c r="I1029" s="178" t="s">
        <v>13217</v>
      </c>
      <c r="J1029" s="21"/>
      <c r="K1029" s="161" t="s">
        <v>13216</v>
      </c>
      <c r="L1029" s="21" t="s">
        <v>13215</v>
      </c>
      <c r="M1029" s="177">
        <v>250</v>
      </c>
      <c r="N1029" s="161" t="s">
        <v>19</v>
      </c>
      <c r="O1029" s="21" t="s">
        <v>362</v>
      </c>
      <c r="P1029" s="21">
        <v>3</v>
      </c>
      <c r="Q1029" s="124">
        <v>2001</v>
      </c>
      <c r="R1029" s="21"/>
      <c r="S1029" s="21"/>
      <c r="T1029" s="116">
        <v>991</v>
      </c>
      <c r="U1029" s="111">
        <v>45</v>
      </c>
      <c r="V1029" s="113">
        <f t="shared" si="193"/>
        <v>656.26222222222225</v>
      </c>
      <c r="W1029" s="113">
        <f t="shared" si="194"/>
        <v>334.73777777777775</v>
      </c>
      <c r="X1029" s="112">
        <f t="shared" si="195"/>
        <v>334737.77777777775</v>
      </c>
      <c r="Y1029" s="111"/>
      <c r="Z1029" s="110">
        <f t="shared" si="191"/>
        <v>29</v>
      </c>
      <c r="AA1029" s="109">
        <f t="shared" si="196"/>
        <v>49.550000000000004</v>
      </c>
      <c r="AB1029" s="109">
        <f t="shared" si="197"/>
        <v>49550.000000000007</v>
      </c>
      <c r="AC1029" s="108">
        <f t="shared" si="198"/>
        <v>941.45</v>
      </c>
      <c r="AD1029" s="107">
        <f t="shared" si="199"/>
        <v>2.2222222222222223E-2</v>
      </c>
      <c r="AE1029" s="106">
        <f t="shared" si="200"/>
        <v>20.921111111111113</v>
      </c>
      <c r="AF1029" s="105">
        <f t="shared" si="201"/>
        <v>355.65888888888884</v>
      </c>
      <c r="AG1029" s="105">
        <f t="shared" si="202"/>
        <v>635.3411111111111</v>
      </c>
    </row>
    <row r="1030" spans="1:33" s="88" customFormat="1" x14ac:dyDescent="0.35">
      <c r="A1030" s="21">
        <v>10141103</v>
      </c>
      <c r="B1030" s="115" t="s">
        <v>1665</v>
      </c>
      <c r="C1030" s="272" t="s">
        <v>710</v>
      </c>
      <c r="D1030" s="178">
        <f t="shared" si="190"/>
        <v>158</v>
      </c>
      <c r="E1030" s="114" t="str">
        <f t="shared" si="192"/>
        <v>TRANSFORMADOR MARCA: MONAPO 158</v>
      </c>
      <c r="F1030" s="21"/>
      <c r="G1030" s="21" t="s">
        <v>189</v>
      </c>
      <c r="H1030" s="21" t="s">
        <v>1756</v>
      </c>
      <c r="I1030" s="178" t="s">
        <v>13214</v>
      </c>
      <c r="J1030" s="21"/>
      <c r="K1030" s="178" t="s">
        <v>13213</v>
      </c>
      <c r="L1030" s="21" t="s">
        <v>13212</v>
      </c>
      <c r="M1030" s="177">
        <v>160</v>
      </c>
      <c r="N1030" s="161" t="s">
        <v>19</v>
      </c>
      <c r="O1030" s="21" t="s">
        <v>362</v>
      </c>
      <c r="P1030" s="21">
        <v>3</v>
      </c>
      <c r="Q1030" s="124">
        <v>2001</v>
      </c>
      <c r="R1030" s="21"/>
      <c r="S1030" s="21"/>
      <c r="T1030" s="116">
        <v>991</v>
      </c>
      <c r="U1030" s="111">
        <v>45</v>
      </c>
      <c r="V1030" s="113">
        <f t="shared" si="193"/>
        <v>656.26222222222225</v>
      </c>
      <c r="W1030" s="113">
        <f t="shared" si="194"/>
        <v>334.73777777777775</v>
      </c>
      <c r="X1030" s="112">
        <f t="shared" si="195"/>
        <v>334737.77777777775</v>
      </c>
      <c r="Y1030" s="111"/>
      <c r="Z1030" s="110">
        <f t="shared" si="191"/>
        <v>29</v>
      </c>
      <c r="AA1030" s="109">
        <f t="shared" si="196"/>
        <v>49.550000000000004</v>
      </c>
      <c r="AB1030" s="109">
        <f t="shared" si="197"/>
        <v>49550.000000000007</v>
      </c>
      <c r="AC1030" s="108">
        <f t="shared" si="198"/>
        <v>941.45</v>
      </c>
      <c r="AD1030" s="107">
        <f t="shared" si="199"/>
        <v>2.2222222222222223E-2</v>
      </c>
      <c r="AE1030" s="106">
        <f t="shared" si="200"/>
        <v>20.921111111111113</v>
      </c>
      <c r="AF1030" s="105">
        <f t="shared" si="201"/>
        <v>355.65888888888884</v>
      </c>
      <c r="AG1030" s="105">
        <f t="shared" si="202"/>
        <v>635.3411111111111</v>
      </c>
    </row>
    <row r="1031" spans="1:33" s="88" customFormat="1" x14ac:dyDescent="0.35">
      <c r="A1031" s="21">
        <v>10141103</v>
      </c>
      <c r="B1031" s="115" t="s">
        <v>1665</v>
      </c>
      <c r="C1031" s="272" t="s">
        <v>710</v>
      </c>
      <c r="D1031" s="178">
        <f t="shared" si="190"/>
        <v>159</v>
      </c>
      <c r="E1031" s="114" t="str">
        <f t="shared" si="192"/>
        <v>TRANSFORMADOR MARCA: MONAPO 159</v>
      </c>
      <c r="F1031" s="21"/>
      <c r="G1031" s="21" t="s">
        <v>189</v>
      </c>
      <c r="H1031" s="21" t="s">
        <v>1756</v>
      </c>
      <c r="I1031" s="178" t="s">
        <v>13210</v>
      </c>
      <c r="J1031" s="21"/>
      <c r="K1031" s="178" t="s">
        <v>13209</v>
      </c>
      <c r="L1031" s="21" t="s">
        <v>13208</v>
      </c>
      <c r="M1031" s="177">
        <v>50</v>
      </c>
      <c r="N1031" s="161" t="s">
        <v>19</v>
      </c>
      <c r="O1031" s="21" t="s">
        <v>362</v>
      </c>
      <c r="P1031" s="21">
        <v>3</v>
      </c>
      <c r="Q1031" s="124">
        <v>2001</v>
      </c>
      <c r="R1031" s="21"/>
      <c r="S1031" s="21"/>
      <c r="T1031" s="116">
        <v>643</v>
      </c>
      <c r="U1031" s="111">
        <v>45</v>
      </c>
      <c r="V1031" s="113">
        <f t="shared" si="193"/>
        <v>425.80888888888893</v>
      </c>
      <c r="W1031" s="113">
        <f t="shared" si="194"/>
        <v>217.19111111111107</v>
      </c>
      <c r="X1031" s="112">
        <f t="shared" si="195"/>
        <v>217191.11111111107</v>
      </c>
      <c r="Y1031" s="111"/>
      <c r="Z1031" s="110">
        <f t="shared" si="191"/>
        <v>29</v>
      </c>
      <c r="AA1031" s="109">
        <f t="shared" si="196"/>
        <v>32.15</v>
      </c>
      <c r="AB1031" s="109">
        <f t="shared" si="197"/>
        <v>32150</v>
      </c>
      <c r="AC1031" s="108">
        <f t="shared" si="198"/>
        <v>610.85</v>
      </c>
      <c r="AD1031" s="107">
        <f t="shared" si="199"/>
        <v>2.2222222222222223E-2</v>
      </c>
      <c r="AE1031" s="106">
        <f t="shared" si="200"/>
        <v>13.574444444444445</v>
      </c>
      <c r="AF1031" s="105">
        <f t="shared" si="201"/>
        <v>230.76555555555552</v>
      </c>
      <c r="AG1031" s="105">
        <f t="shared" si="202"/>
        <v>412.23444444444448</v>
      </c>
    </row>
    <row r="1032" spans="1:33" s="88" customFormat="1" x14ac:dyDescent="0.35">
      <c r="A1032" s="21">
        <v>10141103</v>
      </c>
      <c r="B1032" s="115" t="s">
        <v>1665</v>
      </c>
      <c r="C1032" s="272" t="s">
        <v>710</v>
      </c>
      <c r="D1032" s="178">
        <f t="shared" si="190"/>
        <v>160</v>
      </c>
      <c r="E1032" s="114" t="str">
        <f t="shared" si="192"/>
        <v>TRANSFORMADOR MARCA: MONAPO 160</v>
      </c>
      <c r="F1032" s="21"/>
      <c r="G1032" s="21" t="s">
        <v>189</v>
      </c>
      <c r="H1032" s="21" t="s">
        <v>1756</v>
      </c>
      <c r="I1032" s="178" t="s">
        <v>13207</v>
      </c>
      <c r="J1032" s="21"/>
      <c r="K1032" s="178" t="s">
        <v>13206</v>
      </c>
      <c r="L1032" s="21" t="s">
        <v>13205</v>
      </c>
      <c r="M1032" s="177">
        <v>50</v>
      </c>
      <c r="N1032" s="161" t="s">
        <v>19</v>
      </c>
      <c r="O1032" s="21" t="s">
        <v>362</v>
      </c>
      <c r="P1032" s="21">
        <v>3</v>
      </c>
      <c r="Q1032" s="124">
        <v>2001</v>
      </c>
      <c r="R1032" s="21"/>
      <c r="S1032" s="21"/>
      <c r="T1032" s="116">
        <v>643</v>
      </c>
      <c r="U1032" s="111">
        <v>45</v>
      </c>
      <c r="V1032" s="113">
        <f t="shared" si="193"/>
        <v>425.80888888888893</v>
      </c>
      <c r="W1032" s="113">
        <f t="shared" si="194"/>
        <v>217.19111111111107</v>
      </c>
      <c r="X1032" s="112">
        <f t="shared" si="195"/>
        <v>217191.11111111107</v>
      </c>
      <c r="Y1032" s="111"/>
      <c r="Z1032" s="110">
        <f t="shared" si="191"/>
        <v>29</v>
      </c>
      <c r="AA1032" s="109">
        <f t="shared" si="196"/>
        <v>32.15</v>
      </c>
      <c r="AB1032" s="109">
        <f t="shared" si="197"/>
        <v>32150</v>
      </c>
      <c r="AC1032" s="108">
        <f t="shared" si="198"/>
        <v>610.85</v>
      </c>
      <c r="AD1032" s="107">
        <f t="shared" si="199"/>
        <v>2.2222222222222223E-2</v>
      </c>
      <c r="AE1032" s="106">
        <f t="shared" si="200"/>
        <v>13.574444444444445</v>
      </c>
      <c r="AF1032" s="105">
        <f t="shared" si="201"/>
        <v>230.76555555555552</v>
      </c>
      <c r="AG1032" s="105">
        <f t="shared" si="202"/>
        <v>412.23444444444448</v>
      </c>
    </row>
    <row r="1033" spans="1:33" s="88" customFormat="1" x14ac:dyDescent="0.35">
      <c r="A1033" s="21">
        <v>10141103</v>
      </c>
      <c r="B1033" s="115" t="s">
        <v>1665</v>
      </c>
      <c r="C1033" s="272" t="s">
        <v>710</v>
      </c>
      <c r="D1033" s="178">
        <f t="shared" si="190"/>
        <v>161</v>
      </c>
      <c r="E1033" s="114" t="str">
        <f t="shared" si="192"/>
        <v>TRANSFORMADOR MARCA: MONAPO 161</v>
      </c>
      <c r="F1033" s="21"/>
      <c r="G1033" s="21" t="s">
        <v>189</v>
      </c>
      <c r="H1033" s="21" t="s">
        <v>1756</v>
      </c>
      <c r="I1033" s="178" t="s">
        <v>13203</v>
      </c>
      <c r="J1033" s="21"/>
      <c r="K1033" s="161" t="s">
        <v>13202</v>
      </c>
      <c r="L1033" s="21" t="s">
        <v>13201</v>
      </c>
      <c r="M1033" s="177">
        <v>200</v>
      </c>
      <c r="N1033" s="161" t="s">
        <v>19</v>
      </c>
      <c r="O1033" s="21" t="s">
        <v>362</v>
      </c>
      <c r="P1033" s="21">
        <v>3</v>
      </c>
      <c r="Q1033" s="124">
        <v>2001</v>
      </c>
      <c r="R1033" s="21"/>
      <c r="S1033" s="21"/>
      <c r="T1033" s="116">
        <v>991</v>
      </c>
      <c r="U1033" s="111">
        <v>45</v>
      </c>
      <c r="V1033" s="113">
        <f t="shared" si="193"/>
        <v>656.26222222222225</v>
      </c>
      <c r="W1033" s="113">
        <f t="shared" si="194"/>
        <v>334.73777777777775</v>
      </c>
      <c r="X1033" s="112">
        <f t="shared" si="195"/>
        <v>334737.77777777775</v>
      </c>
      <c r="Y1033" s="111"/>
      <c r="Z1033" s="110">
        <f t="shared" si="191"/>
        <v>29</v>
      </c>
      <c r="AA1033" s="109">
        <f t="shared" si="196"/>
        <v>49.550000000000004</v>
      </c>
      <c r="AB1033" s="109">
        <f t="shared" si="197"/>
        <v>49550.000000000007</v>
      </c>
      <c r="AC1033" s="108">
        <f t="shared" si="198"/>
        <v>941.45</v>
      </c>
      <c r="AD1033" s="107">
        <f t="shared" si="199"/>
        <v>2.2222222222222223E-2</v>
      </c>
      <c r="AE1033" s="106">
        <f t="shared" si="200"/>
        <v>20.921111111111113</v>
      </c>
      <c r="AF1033" s="105">
        <f t="shared" si="201"/>
        <v>355.65888888888884</v>
      </c>
      <c r="AG1033" s="105">
        <f t="shared" si="202"/>
        <v>635.3411111111111</v>
      </c>
    </row>
    <row r="1034" spans="1:33" s="88" customFormat="1" x14ac:dyDescent="0.35">
      <c r="A1034" s="21">
        <v>10141103</v>
      </c>
      <c r="B1034" s="115" t="s">
        <v>1665</v>
      </c>
      <c r="C1034" s="272" t="s">
        <v>710</v>
      </c>
      <c r="D1034" s="178">
        <f t="shared" si="190"/>
        <v>162</v>
      </c>
      <c r="E1034" s="114" t="str">
        <f t="shared" si="192"/>
        <v>TRANSFORMADOR MARCA: MONAPO 162</v>
      </c>
      <c r="F1034" s="21"/>
      <c r="G1034" s="21" t="s">
        <v>189</v>
      </c>
      <c r="H1034" s="21" t="s">
        <v>1756</v>
      </c>
      <c r="I1034" s="178" t="s">
        <v>13200</v>
      </c>
      <c r="J1034" s="21"/>
      <c r="K1034" s="161" t="s">
        <v>6339</v>
      </c>
      <c r="L1034" s="21" t="s">
        <v>13199</v>
      </c>
      <c r="M1034" s="177">
        <v>50</v>
      </c>
      <c r="N1034" s="161" t="s">
        <v>19</v>
      </c>
      <c r="O1034" s="21" t="s">
        <v>362</v>
      </c>
      <c r="P1034" s="21">
        <v>3</v>
      </c>
      <c r="Q1034" s="124">
        <v>2001</v>
      </c>
      <c r="R1034" s="21"/>
      <c r="S1034" s="21"/>
      <c r="T1034" s="116">
        <v>643</v>
      </c>
      <c r="U1034" s="111">
        <v>45</v>
      </c>
      <c r="V1034" s="113">
        <f t="shared" si="193"/>
        <v>425.80888888888893</v>
      </c>
      <c r="W1034" s="113">
        <f t="shared" si="194"/>
        <v>217.19111111111107</v>
      </c>
      <c r="X1034" s="112">
        <f t="shared" si="195"/>
        <v>217191.11111111107</v>
      </c>
      <c r="Y1034" s="111"/>
      <c r="Z1034" s="110">
        <f t="shared" si="191"/>
        <v>29</v>
      </c>
      <c r="AA1034" s="109">
        <f t="shared" si="196"/>
        <v>32.15</v>
      </c>
      <c r="AB1034" s="109">
        <f t="shared" si="197"/>
        <v>32150</v>
      </c>
      <c r="AC1034" s="108">
        <f t="shared" si="198"/>
        <v>610.85</v>
      </c>
      <c r="AD1034" s="107">
        <f t="shared" si="199"/>
        <v>2.2222222222222223E-2</v>
      </c>
      <c r="AE1034" s="106">
        <f t="shared" si="200"/>
        <v>13.574444444444445</v>
      </c>
      <c r="AF1034" s="105">
        <f t="shared" si="201"/>
        <v>230.76555555555552</v>
      </c>
      <c r="AG1034" s="105">
        <f t="shared" si="202"/>
        <v>412.23444444444448</v>
      </c>
    </row>
    <row r="1035" spans="1:33" s="88" customFormat="1" x14ac:dyDescent="0.35">
      <c r="A1035" s="21">
        <v>10141103</v>
      </c>
      <c r="B1035" s="115" t="s">
        <v>1665</v>
      </c>
      <c r="C1035" s="272" t="s">
        <v>710</v>
      </c>
      <c r="D1035" s="178">
        <f t="shared" si="190"/>
        <v>163</v>
      </c>
      <c r="E1035" s="114" t="str">
        <f t="shared" si="192"/>
        <v>TRANSFORMADOR MARCA: MONAPO 163</v>
      </c>
      <c r="F1035" s="21"/>
      <c r="G1035" s="21" t="s">
        <v>189</v>
      </c>
      <c r="H1035" s="21" t="s">
        <v>1756</v>
      </c>
      <c r="I1035" s="161" t="s">
        <v>13197</v>
      </c>
      <c r="J1035" s="21"/>
      <c r="K1035" s="178" t="s">
        <v>13196</v>
      </c>
      <c r="L1035" s="21" t="s">
        <v>13195</v>
      </c>
      <c r="M1035" s="177">
        <v>250</v>
      </c>
      <c r="N1035" s="161" t="s">
        <v>19</v>
      </c>
      <c r="O1035" s="21" t="s">
        <v>362</v>
      </c>
      <c r="P1035" s="21">
        <v>3</v>
      </c>
      <c r="Q1035" s="124">
        <v>2001</v>
      </c>
      <c r="R1035" s="21"/>
      <c r="S1035" s="21"/>
      <c r="T1035" s="116">
        <v>991</v>
      </c>
      <c r="U1035" s="111">
        <v>45</v>
      </c>
      <c r="V1035" s="113">
        <f t="shared" si="193"/>
        <v>656.26222222222225</v>
      </c>
      <c r="W1035" s="113">
        <f t="shared" si="194"/>
        <v>334.73777777777775</v>
      </c>
      <c r="X1035" s="112">
        <f t="shared" si="195"/>
        <v>334737.77777777775</v>
      </c>
      <c r="Y1035" s="111"/>
      <c r="Z1035" s="110">
        <f t="shared" si="191"/>
        <v>29</v>
      </c>
      <c r="AA1035" s="109">
        <f t="shared" si="196"/>
        <v>49.550000000000004</v>
      </c>
      <c r="AB1035" s="109">
        <f t="shared" si="197"/>
        <v>49550.000000000007</v>
      </c>
      <c r="AC1035" s="108">
        <f t="shared" si="198"/>
        <v>941.45</v>
      </c>
      <c r="AD1035" s="107">
        <f t="shared" si="199"/>
        <v>2.2222222222222223E-2</v>
      </c>
      <c r="AE1035" s="106">
        <f t="shared" si="200"/>
        <v>20.921111111111113</v>
      </c>
      <c r="AF1035" s="105">
        <f t="shared" si="201"/>
        <v>355.65888888888884</v>
      </c>
      <c r="AG1035" s="105">
        <f t="shared" si="202"/>
        <v>635.3411111111111</v>
      </c>
    </row>
    <row r="1036" spans="1:33" s="88" customFormat="1" x14ac:dyDescent="0.35">
      <c r="A1036" s="21">
        <v>10141103</v>
      </c>
      <c r="B1036" s="115" t="s">
        <v>1665</v>
      </c>
      <c r="C1036" s="272" t="s">
        <v>710</v>
      </c>
      <c r="D1036" s="178">
        <f t="shared" si="190"/>
        <v>164</v>
      </c>
      <c r="E1036" s="114" t="str">
        <f t="shared" si="192"/>
        <v>TRANSFORMADOR MARCA: MONAPO 164</v>
      </c>
      <c r="F1036" s="21"/>
      <c r="G1036" s="21" t="s">
        <v>189</v>
      </c>
      <c r="H1036" s="21" t="s">
        <v>13191</v>
      </c>
      <c r="I1036" s="161" t="s">
        <v>13194</v>
      </c>
      <c r="J1036" s="21"/>
      <c r="K1036" s="178" t="s">
        <v>13193</v>
      </c>
      <c r="L1036" s="21" t="s">
        <v>13192</v>
      </c>
      <c r="M1036" s="177">
        <v>200</v>
      </c>
      <c r="N1036" s="161" t="s">
        <v>19</v>
      </c>
      <c r="O1036" s="21" t="s">
        <v>362</v>
      </c>
      <c r="P1036" s="21">
        <v>3</v>
      </c>
      <c r="Q1036" s="124">
        <v>2001</v>
      </c>
      <c r="R1036" s="21"/>
      <c r="S1036" s="21"/>
      <c r="T1036" s="116">
        <v>991</v>
      </c>
      <c r="U1036" s="111">
        <v>45</v>
      </c>
      <c r="V1036" s="113">
        <f t="shared" si="193"/>
        <v>656.26222222222225</v>
      </c>
      <c r="W1036" s="113">
        <f t="shared" si="194"/>
        <v>334.73777777777775</v>
      </c>
      <c r="X1036" s="112">
        <f t="shared" si="195"/>
        <v>334737.77777777775</v>
      </c>
      <c r="Y1036" s="111"/>
      <c r="Z1036" s="110">
        <f t="shared" si="191"/>
        <v>29</v>
      </c>
      <c r="AA1036" s="109">
        <f t="shared" si="196"/>
        <v>49.550000000000004</v>
      </c>
      <c r="AB1036" s="109">
        <f t="shared" si="197"/>
        <v>49550.000000000007</v>
      </c>
      <c r="AC1036" s="108">
        <f t="shared" si="198"/>
        <v>941.45</v>
      </c>
      <c r="AD1036" s="107">
        <f t="shared" si="199"/>
        <v>2.2222222222222223E-2</v>
      </c>
      <c r="AE1036" s="106">
        <f t="shared" si="200"/>
        <v>20.921111111111113</v>
      </c>
      <c r="AF1036" s="105">
        <f t="shared" si="201"/>
        <v>355.65888888888884</v>
      </c>
      <c r="AG1036" s="105">
        <f t="shared" si="202"/>
        <v>635.3411111111111</v>
      </c>
    </row>
    <row r="1037" spans="1:33" s="88" customFormat="1" x14ac:dyDescent="0.35">
      <c r="A1037" s="21">
        <v>10141103</v>
      </c>
      <c r="B1037" s="115" t="s">
        <v>1665</v>
      </c>
      <c r="C1037" s="272" t="s">
        <v>710</v>
      </c>
      <c r="D1037" s="161">
        <f t="shared" si="190"/>
        <v>165</v>
      </c>
      <c r="E1037" s="114" t="str">
        <f t="shared" si="192"/>
        <v>TRANSFORMADOR MARCA: MONAPO 165</v>
      </c>
      <c r="F1037" s="21"/>
      <c r="G1037" s="21" t="s">
        <v>189</v>
      </c>
      <c r="H1037" s="21" t="s">
        <v>13191</v>
      </c>
      <c r="I1037" s="161" t="s">
        <v>13190</v>
      </c>
      <c r="J1037" s="21"/>
      <c r="K1037" s="161" t="s">
        <v>13189</v>
      </c>
      <c r="L1037" s="21" t="s">
        <v>13188</v>
      </c>
      <c r="M1037" s="177">
        <v>100</v>
      </c>
      <c r="N1037" s="161" t="s">
        <v>19</v>
      </c>
      <c r="O1037" s="21" t="s">
        <v>362</v>
      </c>
      <c r="P1037" s="21">
        <v>3</v>
      </c>
      <c r="Q1037" s="124">
        <v>2001</v>
      </c>
      <c r="R1037" s="21"/>
      <c r="S1037" s="21"/>
      <c r="T1037" s="116">
        <v>763</v>
      </c>
      <c r="U1037" s="111">
        <v>45</v>
      </c>
      <c r="V1037" s="113">
        <f t="shared" si="193"/>
        <v>505.27555555555557</v>
      </c>
      <c r="W1037" s="113">
        <f t="shared" si="194"/>
        <v>257.72444444444443</v>
      </c>
      <c r="X1037" s="112">
        <f t="shared" si="195"/>
        <v>257724.44444444444</v>
      </c>
      <c r="Y1037" s="111"/>
      <c r="Z1037" s="110">
        <f t="shared" si="191"/>
        <v>29</v>
      </c>
      <c r="AA1037" s="109">
        <f t="shared" si="196"/>
        <v>38.15</v>
      </c>
      <c r="AB1037" s="109">
        <f t="shared" si="197"/>
        <v>38150</v>
      </c>
      <c r="AC1037" s="108">
        <f t="shared" si="198"/>
        <v>724.85</v>
      </c>
      <c r="AD1037" s="107">
        <f t="shared" si="199"/>
        <v>2.2222222222222223E-2</v>
      </c>
      <c r="AE1037" s="106">
        <f t="shared" si="200"/>
        <v>16.10777777777778</v>
      </c>
      <c r="AF1037" s="105">
        <f t="shared" si="201"/>
        <v>273.83222222222219</v>
      </c>
      <c r="AG1037" s="105">
        <f t="shared" si="202"/>
        <v>489.16777777777781</v>
      </c>
    </row>
    <row r="1038" spans="1:33" s="88" customFormat="1" x14ac:dyDescent="0.35">
      <c r="A1038" s="21">
        <v>10141103</v>
      </c>
      <c r="B1038" s="115" t="s">
        <v>1665</v>
      </c>
      <c r="C1038" s="272" t="s">
        <v>710</v>
      </c>
      <c r="D1038" s="178">
        <f t="shared" si="190"/>
        <v>166</v>
      </c>
      <c r="E1038" s="114" t="str">
        <f t="shared" si="192"/>
        <v>TRANSFORMADOR MARCA: MONAPO 166</v>
      </c>
      <c r="F1038" s="21"/>
      <c r="G1038" s="21" t="s">
        <v>189</v>
      </c>
      <c r="H1038" s="21" t="s">
        <v>1756</v>
      </c>
      <c r="I1038" s="161" t="s">
        <v>13186</v>
      </c>
      <c r="J1038" s="21"/>
      <c r="K1038" s="161" t="s">
        <v>13185</v>
      </c>
      <c r="L1038" s="21" t="s">
        <v>13184</v>
      </c>
      <c r="M1038" s="177">
        <v>100</v>
      </c>
      <c r="N1038" s="161" t="s">
        <v>19</v>
      </c>
      <c r="O1038" s="21" t="s">
        <v>362</v>
      </c>
      <c r="P1038" s="21">
        <v>3</v>
      </c>
      <c r="Q1038" s="124">
        <v>2001</v>
      </c>
      <c r="R1038" s="21"/>
      <c r="S1038" s="21"/>
      <c r="T1038" s="116">
        <v>763</v>
      </c>
      <c r="U1038" s="111">
        <v>45</v>
      </c>
      <c r="V1038" s="113">
        <f t="shared" si="193"/>
        <v>505.27555555555557</v>
      </c>
      <c r="W1038" s="113">
        <f t="shared" si="194"/>
        <v>257.72444444444443</v>
      </c>
      <c r="X1038" s="112">
        <f t="shared" si="195"/>
        <v>257724.44444444444</v>
      </c>
      <c r="Y1038" s="111"/>
      <c r="Z1038" s="110">
        <f t="shared" si="191"/>
        <v>29</v>
      </c>
      <c r="AA1038" s="109">
        <f t="shared" si="196"/>
        <v>38.15</v>
      </c>
      <c r="AB1038" s="109">
        <f t="shared" si="197"/>
        <v>38150</v>
      </c>
      <c r="AC1038" s="108">
        <f t="shared" si="198"/>
        <v>724.85</v>
      </c>
      <c r="AD1038" s="107">
        <f t="shared" si="199"/>
        <v>2.2222222222222223E-2</v>
      </c>
      <c r="AE1038" s="106">
        <f t="shared" si="200"/>
        <v>16.10777777777778</v>
      </c>
      <c r="AF1038" s="105">
        <f t="shared" si="201"/>
        <v>273.83222222222219</v>
      </c>
      <c r="AG1038" s="105">
        <f t="shared" si="202"/>
        <v>489.16777777777781</v>
      </c>
    </row>
    <row r="1039" spans="1:33" s="88" customFormat="1" x14ac:dyDescent="0.35">
      <c r="A1039" s="21">
        <v>10141103</v>
      </c>
      <c r="B1039" s="115" t="s">
        <v>1665</v>
      </c>
      <c r="C1039" s="272" t="s">
        <v>710</v>
      </c>
      <c r="D1039" s="178">
        <f t="shared" si="190"/>
        <v>167</v>
      </c>
      <c r="E1039" s="114" t="str">
        <f t="shared" si="192"/>
        <v>TRANSFORMADOR MARCA: MONAPO 167</v>
      </c>
      <c r="F1039" s="21"/>
      <c r="G1039" s="21" t="s">
        <v>189</v>
      </c>
      <c r="H1039" s="21" t="s">
        <v>1756</v>
      </c>
      <c r="I1039" s="161" t="s">
        <v>13183</v>
      </c>
      <c r="J1039" s="21"/>
      <c r="K1039" s="161" t="s">
        <v>13182</v>
      </c>
      <c r="L1039" s="21" t="s">
        <v>13181</v>
      </c>
      <c r="M1039" s="177">
        <v>200</v>
      </c>
      <c r="N1039" s="161" t="s">
        <v>19</v>
      </c>
      <c r="O1039" s="21" t="s">
        <v>362</v>
      </c>
      <c r="P1039" s="21">
        <v>3</v>
      </c>
      <c r="Q1039" s="124">
        <v>2001</v>
      </c>
      <c r="R1039" s="21"/>
      <c r="S1039" s="21"/>
      <c r="T1039" s="116">
        <v>991</v>
      </c>
      <c r="U1039" s="111">
        <v>45</v>
      </c>
      <c r="V1039" s="113">
        <f t="shared" si="193"/>
        <v>656.26222222222225</v>
      </c>
      <c r="W1039" s="113">
        <f t="shared" si="194"/>
        <v>334.73777777777775</v>
      </c>
      <c r="X1039" s="112">
        <f t="shared" si="195"/>
        <v>334737.77777777775</v>
      </c>
      <c r="Y1039" s="111"/>
      <c r="Z1039" s="110">
        <f t="shared" si="191"/>
        <v>29</v>
      </c>
      <c r="AA1039" s="109">
        <f t="shared" si="196"/>
        <v>49.550000000000004</v>
      </c>
      <c r="AB1039" s="109">
        <f t="shared" si="197"/>
        <v>49550.000000000007</v>
      </c>
      <c r="AC1039" s="108">
        <f t="shared" si="198"/>
        <v>941.45</v>
      </c>
      <c r="AD1039" s="107">
        <f t="shared" si="199"/>
        <v>2.2222222222222223E-2</v>
      </c>
      <c r="AE1039" s="106">
        <f t="shared" si="200"/>
        <v>20.921111111111113</v>
      </c>
      <c r="AF1039" s="105">
        <f t="shared" si="201"/>
        <v>355.65888888888884</v>
      </c>
      <c r="AG1039" s="105">
        <f t="shared" si="202"/>
        <v>635.3411111111111</v>
      </c>
    </row>
    <row r="1040" spans="1:33" s="88" customFormat="1" x14ac:dyDescent="0.35">
      <c r="A1040" s="21">
        <v>10141103</v>
      </c>
      <c r="B1040" s="115" t="s">
        <v>1665</v>
      </c>
      <c r="C1040" s="272" t="s">
        <v>710</v>
      </c>
      <c r="D1040" s="61" t="s">
        <v>3075</v>
      </c>
      <c r="E1040" s="114" t="str">
        <f t="shared" si="192"/>
        <v>TRANSFORMADOR MARCA:FST PT13 PT13</v>
      </c>
      <c r="F1040" s="61" t="s">
        <v>13809</v>
      </c>
      <c r="G1040" s="61" t="s">
        <v>3075</v>
      </c>
      <c r="H1040" s="21" t="s">
        <v>5203</v>
      </c>
      <c r="I1040" s="21"/>
      <c r="J1040" s="21"/>
      <c r="K1040" s="21">
        <v>626801.30000000005</v>
      </c>
      <c r="L1040" s="21">
        <v>7868327.7999999998</v>
      </c>
      <c r="M1040" s="61">
        <v>160</v>
      </c>
      <c r="N1040" s="61">
        <v>22</v>
      </c>
      <c r="O1040" s="21">
        <v>0.4</v>
      </c>
      <c r="P1040" s="21">
        <v>3</v>
      </c>
      <c r="Q1040" s="124">
        <v>2001</v>
      </c>
      <c r="R1040" s="124" t="s">
        <v>519</v>
      </c>
      <c r="S1040" s="124">
        <v>90016</v>
      </c>
      <c r="T1040" s="116">
        <v>572</v>
      </c>
      <c r="U1040" s="111">
        <v>45</v>
      </c>
      <c r="V1040" s="113">
        <f t="shared" si="193"/>
        <v>378.79111111111115</v>
      </c>
      <c r="W1040" s="113">
        <f t="shared" si="194"/>
        <v>193.20888888888885</v>
      </c>
      <c r="X1040" s="112">
        <f t="shared" si="195"/>
        <v>193208.88888888885</v>
      </c>
      <c r="Y1040" s="111"/>
      <c r="Z1040" s="110">
        <f t="shared" si="191"/>
        <v>29</v>
      </c>
      <c r="AA1040" s="109">
        <f t="shared" si="196"/>
        <v>28.6</v>
      </c>
      <c r="AB1040" s="109">
        <f t="shared" si="197"/>
        <v>28600</v>
      </c>
      <c r="AC1040" s="108">
        <f t="shared" si="198"/>
        <v>543.4</v>
      </c>
      <c r="AD1040" s="107">
        <f t="shared" si="199"/>
        <v>2.2222222222222223E-2</v>
      </c>
      <c r="AE1040" s="106">
        <f t="shared" si="200"/>
        <v>12.075555555555555</v>
      </c>
      <c r="AF1040" s="105">
        <f t="shared" si="201"/>
        <v>205.2844444444444</v>
      </c>
      <c r="AG1040" s="105">
        <f t="shared" si="202"/>
        <v>366.71555555555557</v>
      </c>
    </row>
    <row r="1041" spans="1:33" s="88" customFormat="1" x14ac:dyDescent="0.35">
      <c r="A1041" s="21">
        <v>10141103</v>
      </c>
      <c r="B1041" s="115" t="s">
        <v>1665</v>
      </c>
      <c r="C1041" s="272" t="s">
        <v>710</v>
      </c>
      <c r="D1041" s="61" t="s">
        <v>3073</v>
      </c>
      <c r="E1041" s="114" t="str">
        <f t="shared" si="192"/>
        <v>TRANSFORMADOR MARCA:PME PT14 PT14</v>
      </c>
      <c r="F1041" s="21" t="s">
        <v>13808</v>
      </c>
      <c r="G1041" s="61" t="s">
        <v>3073</v>
      </c>
      <c r="H1041" s="21" t="s">
        <v>5203</v>
      </c>
      <c r="I1041" s="21"/>
      <c r="J1041" s="21"/>
      <c r="K1041" s="119"/>
      <c r="L1041" s="119"/>
      <c r="M1041" s="21">
        <v>100</v>
      </c>
      <c r="N1041" s="61">
        <v>22</v>
      </c>
      <c r="O1041" s="21">
        <v>0.4</v>
      </c>
      <c r="P1041" s="21">
        <v>3</v>
      </c>
      <c r="Q1041" s="124">
        <v>2001</v>
      </c>
      <c r="R1041" s="124" t="s">
        <v>6531</v>
      </c>
      <c r="S1041" s="124">
        <v>100090</v>
      </c>
      <c r="T1041" s="116">
        <v>445</v>
      </c>
      <c r="U1041" s="111">
        <v>45</v>
      </c>
      <c r="V1041" s="113">
        <f t="shared" si="193"/>
        <v>294.68888888888893</v>
      </c>
      <c r="W1041" s="113">
        <f t="shared" si="194"/>
        <v>150.31111111111107</v>
      </c>
      <c r="X1041" s="112">
        <f t="shared" si="195"/>
        <v>150311.11111111107</v>
      </c>
      <c r="Y1041" s="111"/>
      <c r="Z1041" s="110">
        <f t="shared" si="191"/>
        <v>29</v>
      </c>
      <c r="AA1041" s="109">
        <f t="shared" si="196"/>
        <v>22.25</v>
      </c>
      <c r="AB1041" s="109">
        <f t="shared" si="197"/>
        <v>22250</v>
      </c>
      <c r="AC1041" s="108">
        <f t="shared" si="198"/>
        <v>422.75</v>
      </c>
      <c r="AD1041" s="107">
        <f t="shared" si="199"/>
        <v>2.2222222222222223E-2</v>
      </c>
      <c r="AE1041" s="106">
        <f t="shared" si="200"/>
        <v>9.3944444444444439</v>
      </c>
      <c r="AF1041" s="105">
        <f t="shared" si="201"/>
        <v>159.70555555555552</v>
      </c>
      <c r="AG1041" s="105">
        <f t="shared" si="202"/>
        <v>285.29444444444448</v>
      </c>
    </row>
    <row r="1042" spans="1:33" s="88" customFormat="1" x14ac:dyDescent="0.35">
      <c r="A1042" s="21">
        <v>10141103</v>
      </c>
      <c r="B1042" s="135" t="s">
        <v>1665</v>
      </c>
      <c r="C1042" s="272" t="s">
        <v>710</v>
      </c>
      <c r="D1042" s="170" t="s">
        <v>13807</v>
      </c>
      <c r="E1042" s="114" t="str">
        <f t="shared" si="192"/>
        <v>TRANSFORMADOR MARCA:DESTA POWER MATLA PTS 774 PTS 774</v>
      </c>
      <c r="F1042" s="124"/>
      <c r="G1042" s="170" t="s">
        <v>13807</v>
      </c>
      <c r="H1042" s="124" t="s">
        <v>1608</v>
      </c>
      <c r="I1042" s="124" t="s">
        <v>2762</v>
      </c>
      <c r="J1042" s="124"/>
      <c r="K1042" s="142" t="s">
        <v>13806</v>
      </c>
      <c r="L1042" s="142" t="s">
        <v>13805</v>
      </c>
      <c r="M1042" s="124">
        <v>100</v>
      </c>
      <c r="N1042" s="124">
        <v>33</v>
      </c>
      <c r="O1042" s="124">
        <v>0.4</v>
      </c>
      <c r="P1042" s="124" t="s">
        <v>514</v>
      </c>
      <c r="Q1042" s="142">
        <v>2001</v>
      </c>
      <c r="R1042" s="124" t="s">
        <v>48</v>
      </c>
      <c r="S1042" s="124" t="s">
        <v>13804</v>
      </c>
      <c r="T1042" s="116">
        <v>763</v>
      </c>
      <c r="U1042" s="111">
        <v>45</v>
      </c>
      <c r="V1042" s="113">
        <f t="shared" si="193"/>
        <v>505.27555555555557</v>
      </c>
      <c r="W1042" s="113">
        <f t="shared" si="194"/>
        <v>257.72444444444443</v>
      </c>
      <c r="X1042" s="112">
        <f t="shared" si="195"/>
        <v>257724.44444444444</v>
      </c>
      <c r="Y1042" s="111"/>
      <c r="Z1042" s="110">
        <f t="shared" si="191"/>
        <v>29</v>
      </c>
      <c r="AA1042" s="109">
        <f t="shared" si="196"/>
        <v>38.15</v>
      </c>
      <c r="AB1042" s="109">
        <f t="shared" si="197"/>
        <v>38150</v>
      </c>
      <c r="AC1042" s="108">
        <f t="shared" si="198"/>
        <v>724.85</v>
      </c>
      <c r="AD1042" s="107">
        <f t="shared" si="199"/>
        <v>2.2222222222222223E-2</v>
      </c>
      <c r="AE1042" s="106">
        <f t="shared" si="200"/>
        <v>16.10777777777778</v>
      </c>
      <c r="AF1042" s="105">
        <f t="shared" si="201"/>
        <v>273.83222222222219</v>
      </c>
      <c r="AG1042" s="105">
        <f t="shared" si="202"/>
        <v>489.16777777777781</v>
      </c>
    </row>
    <row r="1043" spans="1:33" s="88" customFormat="1" x14ac:dyDescent="0.35">
      <c r="A1043" s="21">
        <v>10141103</v>
      </c>
      <c r="B1043" s="135" t="s">
        <v>1665</v>
      </c>
      <c r="C1043" s="272" t="s">
        <v>710</v>
      </c>
      <c r="D1043" s="170" t="s">
        <v>13803</v>
      </c>
      <c r="E1043" s="114" t="str">
        <f t="shared" si="192"/>
        <v>TRANSFORMADOR MARCA:DESTA POWER MATLA PTS 690 PTS 690</v>
      </c>
      <c r="F1043" s="124"/>
      <c r="G1043" s="170" t="s">
        <v>13803</v>
      </c>
      <c r="H1043" s="124" t="s">
        <v>1608</v>
      </c>
      <c r="I1043" s="124" t="s">
        <v>2757</v>
      </c>
      <c r="J1043" s="124"/>
      <c r="K1043" s="142" t="s">
        <v>13802</v>
      </c>
      <c r="L1043" s="142" t="s">
        <v>13801</v>
      </c>
      <c r="M1043" s="124">
        <v>100</v>
      </c>
      <c r="N1043" s="124">
        <v>33</v>
      </c>
      <c r="O1043" s="124">
        <v>0.4</v>
      </c>
      <c r="P1043" s="124" t="s">
        <v>514</v>
      </c>
      <c r="Q1043" s="142">
        <v>2001</v>
      </c>
      <c r="R1043" s="124" t="s">
        <v>48</v>
      </c>
      <c r="S1043" s="124" t="s">
        <v>13800</v>
      </c>
      <c r="T1043" s="116">
        <v>763</v>
      </c>
      <c r="U1043" s="111">
        <v>45</v>
      </c>
      <c r="V1043" s="113">
        <f t="shared" si="193"/>
        <v>505.27555555555557</v>
      </c>
      <c r="W1043" s="113">
        <f t="shared" si="194"/>
        <v>257.72444444444443</v>
      </c>
      <c r="X1043" s="112">
        <f t="shared" si="195"/>
        <v>257724.44444444444</v>
      </c>
      <c r="Y1043" s="111"/>
      <c r="Z1043" s="110">
        <f t="shared" si="191"/>
        <v>29</v>
      </c>
      <c r="AA1043" s="109">
        <f t="shared" si="196"/>
        <v>38.15</v>
      </c>
      <c r="AB1043" s="109">
        <f t="shared" si="197"/>
        <v>38150</v>
      </c>
      <c r="AC1043" s="108">
        <f t="shared" si="198"/>
        <v>724.85</v>
      </c>
      <c r="AD1043" s="107">
        <f t="shared" si="199"/>
        <v>2.2222222222222223E-2</v>
      </c>
      <c r="AE1043" s="106">
        <f t="shared" si="200"/>
        <v>16.10777777777778</v>
      </c>
      <c r="AF1043" s="105">
        <f t="shared" si="201"/>
        <v>273.83222222222219</v>
      </c>
      <c r="AG1043" s="105">
        <f t="shared" si="202"/>
        <v>489.16777777777781</v>
      </c>
    </row>
    <row r="1044" spans="1:33" s="88" customFormat="1" x14ac:dyDescent="0.35">
      <c r="A1044" s="21">
        <v>10141103</v>
      </c>
      <c r="B1044" s="135" t="s">
        <v>1665</v>
      </c>
      <c r="C1044" s="272" t="s">
        <v>710</v>
      </c>
      <c r="D1044" s="124" t="s">
        <v>13799</v>
      </c>
      <c r="E1044" s="114" t="str">
        <f t="shared" si="192"/>
        <v>TRANSFORMADOR MARCA:DESTA POWER MATLA PTS 621 PTS 621</v>
      </c>
      <c r="F1044" s="124"/>
      <c r="G1044" s="124" t="s">
        <v>13799</v>
      </c>
      <c r="H1044" s="124" t="s">
        <v>1608</v>
      </c>
      <c r="I1044" s="124" t="s">
        <v>2748</v>
      </c>
      <c r="J1044" s="21"/>
      <c r="K1044" s="142" t="s">
        <v>13798</v>
      </c>
      <c r="L1044" s="142" t="s">
        <v>13797</v>
      </c>
      <c r="M1044" s="124">
        <v>100</v>
      </c>
      <c r="N1044" s="124">
        <v>33</v>
      </c>
      <c r="O1044" s="124">
        <v>0.4</v>
      </c>
      <c r="P1044" s="124" t="s">
        <v>514</v>
      </c>
      <c r="Q1044" s="142">
        <v>2001</v>
      </c>
      <c r="R1044" s="124" t="s">
        <v>48</v>
      </c>
      <c r="S1044" s="124" t="s">
        <v>13796</v>
      </c>
      <c r="T1044" s="116">
        <v>763</v>
      </c>
      <c r="U1044" s="111">
        <v>45</v>
      </c>
      <c r="V1044" s="113">
        <f t="shared" si="193"/>
        <v>505.27555555555557</v>
      </c>
      <c r="W1044" s="113">
        <f t="shared" si="194"/>
        <v>257.72444444444443</v>
      </c>
      <c r="X1044" s="112">
        <f t="shared" si="195"/>
        <v>257724.44444444444</v>
      </c>
      <c r="Y1044" s="111"/>
      <c r="Z1044" s="110">
        <f t="shared" si="191"/>
        <v>29</v>
      </c>
      <c r="AA1044" s="109">
        <f t="shared" si="196"/>
        <v>38.15</v>
      </c>
      <c r="AB1044" s="109">
        <f t="shared" si="197"/>
        <v>38150</v>
      </c>
      <c r="AC1044" s="108">
        <f t="shared" si="198"/>
        <v>724.85</v>
      </c>
      <c r="AD1044" s="107">
        <f t="shared" si="199"/>
        <v>2.2222222222222223E-2</v>
      </c>
      <c r="AE1044" s="106">
        <f t="shared" si="200"/>
        <v>16.10777777777778</v>
      </c>
      <c r="AF1044" s="105">
        <f t="shared" si="201"/>
        <v>273.83222222222219</v>
      </c>
      <c r="AG1044" s="105">
        <f t="shared" si="202"/>
        <v>489.16777777777781</v>
      </c>
    </row>
    <row r="1045" spans="1:33" s="88" customFormat="1" x14ac:dyDescent="0.35">
      <c r="A1045" s="21">
        <v>10141103</v>
      </c>
      <c r="B1045" s="135" t="s">
        <v>1665</v>
      </c>
      <c r="C1045" s="272" t="s">
        <v>710</v>
      </c>
      <c r="D1045" s="124" t="s">
        <v>13795</v>
      </c>
      <c r="E1045" s="114" t="str">
        <f t="shared" si="192"/>
        <v>TRANSFORMADOR MARCA:DESTA POWER MATLA PTS 620 PTS 620</v>
      </c>
      <c r="F1045" s="124"/>
      <c r="G1045" s="124" t="s">
        <v>13795</v>
      </c>
      <c r="H1045" s="124" t="s">
        <v>1608</v>
      </c>
      <c r="I1045" s="124" t="s">
        <v>2748</v>
      </c>
      <c r="J1045" s="21"/>
      <c r="K1045" s="142" t="s">
        <v>13794</v>
      </c>
      <c r="L1045" s="142" t="s">
        <v>13793</v>
      </c>
      <c r="M1045" s="124">
        <v>100</v>
      </c>
      <c r="N1045" s="124">
        <v>33</v>
      </c>
      <c r="O1045" s="124">
        <v>0.4</v>
      </c>
      <c r="P1045" s="124" t="s">
        <v>514</v>
      </c>
      <c r="Q1045" s="142">
        <v>2001</v>
      </c>
      <c r="R1045" s="124" t="s">
        <v>48</v>
      </c>
      <c r="S1045" s="124" t="s">
        <v>13792</v>
      </c>
      <c r="T1045" s="116">
        <v>763</v>
      </c>
      <c r="U1045" s="111">
        <v>45</v>
      </c>
      <c r="V1045" s="113">
        <f t="shared" si="193"/>
        <v>505.27555555555557</v>
      </c>
      <c r="W1045" s="113">
        <f t="shared" si="194"/>
        <v>257.72444444444443</v>
      </c>
      <c r="X1045" s="112">
        <f t="shared" si="195"/>
        <v>257724.44444444444</v>
      </c>
      <c r="Y1045" s="111"/>
      <c r="Z1045" s="110">
        <f t="shared" si="191"/>
        <v>29</v>
      </c>
      <c r="AA1045" s="109">
        <f t="shared" si="196"/>
        <v>38.15</v>
      </c>
      <c r="AB1045" s="109">
        <f t="shared" si="197"/>
        <v>38150</v>
      </c>
      <c r="AC1045" s="108">
        <f t="shared" si="198"/>
        <v>724.85</v>
      </c>
      <c r="AD1045" s="107">
        <f t="shared" si="199"/>
        <v>2.2222222222222223E-2</v>
      </c>
      <c r="AE1045" s="106">
        <f t="shared" si="200"/>
        <v>16.10777777777778</v>
      </c>
      <c r="AF1045" s="105">
        <f t="shared" si="201"/>
        <v>273.83222222222219</v>
      </c>
      <c r="AG1045" s="105">
        <f t="shared" si="202"/>
        <v>489.16777777777781</v>
      </c>
    </row>
    <row r="1046" spans="1:33" s="88" customFormat="1" x14ac:dyDescent="0.35">
      <c r="A1046" s="21">
        <v>10141103</v>
      </c>
      <c r="B1046" s="115" t="s">
        <v>1665</v>
      </c>
      <c r="C1046" s="272" t="s">
        <v>710</v>
      </c>
      <c r="D1046" s="133" t="s">
        <v>13791</v>
      </c>
      <c r="E1046" s="114" t="str">
        <f t="shared" si="192"/>
        <v>TRANSFORMADOR MARCA:Desta Power Malta  PT 127R</v>
      </c>
      <c r="F1046" s="57" t="s">
        <v>1217</v>
      </c>
      <c r="G1046" s="21"/>
      <c r="H1046" s="21" t="s">
        <v>494</v>
      </c>
      <c r="I1046" s="21"/>
      <c r="J1046" s="21"/>
      <c r="K1046" s="133" t="s">
        <v>13790</v>
      </c>
      <c r="L1046" s="133" t="s">
        <v>13789</v>
      </c>
      <c r="M1046" s="21">
        <v>250</v>
      </c>
      <c r="N1046" s="21">
        <v>33</v>
      </c>
      <c r="O1046" s="21">
        <v>0.4</v>
      </c>
      <c r="P1046" s="124" t="s">
        <v>516</v>
      </c>
      <c r="Q1046" s="21">
        <v>2001</v>
      </c>
      <c r="R1046" s="21" t="s">
        <v>2412</v>
      </c>
      <c r="S1046" s="21" t="s">
        <v>13788</v>
      </c>
      <c r="T1046" s="116">
        <v>991</v>
      </c>
      <c r="U1046" s="111">
        <v>45</v>
      </c>
      <c r="V1046" s="113">
        <f t="shared" si="193"/>
        <v>656.26222222222225</v>
      </c>
      <c r="W1046" s="113">
        <f t="shared" si="194"/>
        <v>334.73777777777775</v>
      </c>
      <c r="X1046" s="112">
        <f t="shared" si="195"/>
        <v>334737.77777777775</v>
      </c>
      <c r="Y1046" s="111"/>
      <c r="Z1046" s="110">
        <f t="shared" si="191"/>
        <v>29</v>
      </c>
      <c r="AA1046" s="109">
        <f t="shared" si="196"/>
        <v>49.550000000000004</v>
      </c>
      <c r="AB1046" s="109">
        <f t="shared" si="197"/>
        <v>49550.000000000007</v>
      </c>
      <c r="AC1046" s="108">
        <f t="shared" si="198"/>
        <v>941.45</v>
      </c>
      <c r="AD1046" s="107">
        <f t="shared" si="199"/>
        <v>2.2222222222222223E-2</v>
      </c>
      <c r="AE1046" s="106">
        <f t="shared" si="200"/>
        <v>20.921111111111113</v>
      </c>
      <c r="AF1046" s="105">
        <f t="shared" si="201"/>
        <v>355.65888888888884</v>
      </c>
      <c r="AG1046" s="105">
        <f t="shared" si="202"/>
        <v>635.3411111111111</v>
      </c>
    </row>
    <row r="1047" spans="1:33" s="88" customFormat="1" x14ac:dyDescent="0.35">
      <c r="A1047" s="21">
        <v>10141103</v>
      </c>
      <c r="B1047" s="115" t="s">
        <v>1665</v>
      </c>
      <c r="C1047" s="272" t="s">
        <v>710</v>
      </c>
      <c r="D1047" s="133" t="s">
        <v>13787</v>
      </c>
      <c r="E1047" s="114" t="str">
        <f t="shared" si="192"/>
        <v>TRANSFORMADOR MARCA:Desta Power Malta  PT 279R</v>
      </c>
      <c r="F1047" s="57" t="s">
        <v>1217</v>
      </c>
      <c r="G1047" s="21"/>
      <c r="H1047" s="21" t="s">
        <v>494</v>
      </c>
      <c r="I1047" s="21"/>
      <c r="J1047" s="21"/>
      <c r="K1047" s="133" t="s">
        <v>13786</v>
      </c>
      <c r="L1047" s="133" t="s">
        <v>13785</v>
      </c>
      <c r="M1047" s="21">
        <v>100</v>
      </c>
      <c r="N1047" s="21">
        <v>33</v>
      </c>
      <c r="O1047" s="21">
        <v>0.4</v>
      </c>
      <c r="P1047" s="124" t="s">
        <v>516</v>
      </c>
      <c r="Q1047" s="21">
        <v>2001</v>
      </c>
      <c r="R1047" s="21" t="s">
        <v>2412</v>
      </c>
      <c r="S1047" s="21" t="s">
        <v>13784</v>
      </c>
      <c r="T1047" s="116">
        <v>763</v>
      </c>
      <c r="U1047" s="111">
        <v>45</v>
      </c>
      <c r="V1047" s="113">
        <f t="shared" si="193"/>
        <v>505.27555555555557</v>
      </c>
      <c r="W1047" s="113">
        <f t="shared" si="194"/>
        <v>257.72444444444443</v>
      </c>
      <c r="X1047" s="112">
        <f t="shared" si="195"/>
        <v>257724.44444444444</v>
      </c>
      <c r="Y1047" s="111"/>
      <c r="Z1047" s="110">
        <f t="shared" si="191"/>
        <v>29</v>
      </c>
      <c r="AA1047" s="109">
        <f t="shared" si="196"/>
        <v>38.15</v>
      </c>
      <c r="AB1047" s="109">
        <f t="shared" si="197"/>
        <v>38150</v>
      </c>
      <c r="AC1047" s="108">
        <f t="shared" si="198"/>
        <v>724.85</v>
      </c>
      <c r="AD1047" s="107">
        <f t="shared" si="199"/>
        <v>2.2222222222222223E-2</v>
      </c>
      <c r="AE1047" s="106">
        <f t="shared" si="200"/>
        <v>16.10777777777778</v>
      </c>
      <c r="AF1047" s="105">
        <f t="shared" si="201"/>
        <v>273.83222222222219</v>
      </c>
      <c r="AG1047" s="105">
        <f t="shared" si="202"/>
        <v>489.16777777777781</v>
      </c>
    </row>
    <row r="1048" spans="1:33" s="88" customFormat="1" x14ac:dyDescent="0.35">
      <c r="A1048" s="21">
        <v>10141103</v>
      </c>
      <c r="B1048" s="115" t="s">
        <v>1665</v>
      </c>
      <c r="C1048" s="272" t="s">
        <v>710</v>
      </c>
      <c r="D1048" s="57" t="s">
        <v>13783</v>
      </c>
      <c r="E1048" s="114" t="str">
        <f t="shared" si="192"/>
        <v>TRANSFORMADOR MARCA:NEI Transformers  PT 96R</v>
      </c>
      <c r="F1048" s="57" t="s">
        <v>1217</v>
      </c>
      <c r="G1048" s="21"/>
      <c r="H1048" s="21" t="s">
        <v>494</v>
      </c>
      <c r="I1048" s="21"/>
      <c r="J1048" s="21"/>
      <c r="K1048" s="133" t="s">
        <v>13782</v>
      </c>
      <c r="L1048" s="133" t="s">
        <v>13781</v>
      </c>
      <c r="M1048" s="21">
        <v>315</v>
      </c>
      <c r="N1048" s="21">
        <v>33</v>
      </c>
      <c r="O1048" s="21">
        <v>0.4</v>
      </c>
      <c r="P1048" s="124" t="s">
        <v>516</v>
      </c>
      <c r="Q1048" s="21">
        <v>2001</v>
      </c>
      <c r="R1048" s="21" t="s">
        <v>1575</v>
      </c>
      <c r="S1048" s="21" t="s">
        <v>13780</v>
      </c>
      <c r="T1048" s="116">
        <v>1039</v>
      </c>
      <c r="U1048" s="111">
        <v>45</v>
      </c>
      <c r="V1048" s="113">
        <f t="shared" si="193"/>
        <v>688.048888888889</v>
      </c>
      <c r="W1048" s="113">
        <f t="shared" si="194"/>
        <v>350.951111111111</v>
      </c>
      <c r="X1048" s="112">
        <f t="shared" si="195"/>
        <v>350951.11111111101</v>
      </c>
      <c r="Y1048" s="111"/>
      <c r="Z1048" s="110">
        <f t="shared" si="191"/>
        <v>29</v>
      </c>
      <c r="AA1048" s="109">
        <f t="shared" si="196"/>
        <v>51.95</v>
      </c>
      <c r="AB1048" s="109">
        <f t="shared" si="197"/>
        <v>51950</v>
      </c>
      <c r="AC1048" s="108">
        <f t="shared" si="198"/>
        <v>987.05</v>
      </c>
      <c r="AD1048" s="107">
        <f t="shared" si="199"/>
        <v>2.2222222222222223E-2</v>
      </c>
      <c r="AE1048" s="106">
        <f t="shared" si="200"/>
        <v>21.934444444444445</v>
      </c>
      <c r="AF1048" s="105">
        <f t="shared" si="201"/>
        <v>372.88555555555547</v>
      </c>
      <c r="AG1048" s="105">
        <f t="shared" si="202"/>
        <v>666.11444444444453</v>
      </c>
    </row>
    <row r="1049" spans="1:33" s="88" customFormat="1" x14ac:dyDescent="0.35">
      <c r="A1049" s="21">
        <v>10141103</v>
      </c>
      <c r="B1049" s="115" t="s">
        <v>1665</v>
      </c>
      <c r="C1049" s="272" t="s">
        <v>710</v>
      </c>
      <c r="D1049" s="57" t="s">
        <v>1283</v>
      </c>
      <c r="E1049" s="114" t="str">
        <f t="shared" si="192"/>
        <v>TRANSFORMADOR MARCA:Desta Power Malta  PT 10R</v>
      </c>
      <c r="F1049" s="57" t="s">
        <v>1217</v>
      </c>
      <c r="G1049" s="21"/>
      <c r="H1049" s="21" t="s">
        <v>494</v>
      </c>
      <c r="I1049" s="21"/>
      <c r="J1049" s="21"/>
      <c r="K1049" s="133" t="s">
        <v>13779</v>
      </c>
      <c r="L1049" s="133" t="s">
        <v>13778</v>
      </c>
      <c r="M1049" s="21">
        <v>160</v>
      </c>
      <c r="N1049" s="21">
        <v>33</v>
      </c>
      <c r="O1049" s="21">
        <v>0.4</v>
      </c>
      <c r="P1049" s="124" t="s">
        <v>516</v>
      </c>
      <c r="Q1049" s="21">
        <v>2001</v>
      </c>
      <c r="R1049" s="21" t="s">
        <v>2412</v>
      </c>
      <c r="S1049" s="21" t="s">
        <v>1539</v>
      </c>
      <c r="T1049" s="116">
        <v>991</v>
      </c>
      <c r="U1049" s="111">
        <v>45</v>
      </c>
      <c r="V1049" s="113">
        <f t="shared" si="193"/>
        <v>656.26222222222225</v>
      </c>
      <c r="W1049" s="113">
        <f t="shared" si="194"/>
        <v>334.73777777777775</v>
      </c>
      <c r="X1049" s="112">
        <f t="shared" si="195"/>
        <v>334737.77777777775</v>
      </c>
      <c r="Y1049" s="111"/>
      <c r="Z1049" s="110">
        <f t="shared" si="191"/>
        <v>29</v>
      </c>
      <c r="AA1049" s="109">
        <f t="shared" si="196"/>
        <v>49.550000000000004</v>
      </c>
      <c r="AB1049" s="109">
        <f t="shared" si="197"/>
        <v>49550.000000000007</v>
      </c>
      <c r="AC1049" s="108">
        <f t="shared" si="198"/>
        <v>941.45</v>
      </c>
      <c r="AD1049" s="107">
        <f t="shared" si="199"/>
        <v>2.2222222222222223E-2</v>
      </c>
      <c r="AE1049" s="106">
        <f t="shared" si="200"/>
        <v>20.921111111111113</v>
      </c>
      <c r="AF1049" s="105">
        <f t="shared" si="201"/>
        <v>355.65888888888884</v>
      </c>
      <c r="AG1049" s="105">
        <f t="shared" si="202"/>
        <v>635.3411111111111</v>
      </c>
    </row>
    <row r="1050" spans="1:33" s="88" customFormat="1" x14ac:dyDescent="0.35">
      <c r="A1050" s="21">
        <v>10141103</v>
      </c>
      <c r="B1050" s="115" t="s">
        <v>1665</v>
      </c>
      <c r="C1050" s="272" t="s">
        <v>710</v>
      </c>
      <c r="D1050" s="57" t="s">
        <v>13777</v>
      </c>
      <c r="E1050" s="114" t="str">
        <f t="shared" si="192"/>
        <v>TRANSFORMADOR MARCA:Desta Power Malta  PT 98R</v>
      </c>
      <c r="F1050" s="57" t="s">
        <v>1217</v>
      </c>
      <c r="G1050" s="21"/>
      <c r="H1050" s="21" t="s">
        <v>494</v>
      </c>
      <c r="I1050" s="21"/>
      <c r="J1050" s="21"/>
      <c r="K1050" s="133" t="s">
        <v>13776</v>
      </c>
      <c r="L1050" s="133" t="s">
        <v>13775</v>
      </c>
      <c r="M1050" s="21">
        <v>400</v>
      </c>
      <c r="N1050" s="21">
        <v>33</v>
      </c>
      <c r="O1050" s="21">
        <v>0.4</v>
      </c>
      <c r="P1050" s="124" t="s">
        <v>516</v>
      </c>
      <c r="Q1050" s="21">
        <v>2001</v>
      </c>
      <c r="R1050" s="21" t="s">
        <v>2412</v>
      </c>
      <c r="S1050" s="21" t="s">
        <v>13774</v>
      </c>
      <c r="T1050" s="116">
        <v>1039</v>
      </c>
      <c r="U1050" s="111">
        <v>45</v>
      </c>
      <c r="V1050" s="113">
        <f t="shared" si="193"/>
        <v>688.048888888889</v>
      </c>
      <c r="W1050" s="113">
        <f t="shared" si="194"/>
        <v>350.951111111111</v>
      </c>
      <c r="X1050" s="112">
        <f t="shared" si="195"/>
        <v>350951.11111111101</v>
      </c>
      <c r="Y1050" s="111"/>
      <c r="Z1050" s="110">
        <f t="shared" si="191"/>
        <v>29</v>
      </c>
      <c r="AA1050" s="109">
        <f t="shared" si="196"/>
        <v>51.95</v>
      </c>
      <c r="AB1050" s="109">
        <f t="shared" si="197"/>
        <v>51950</v>
      </c>
      <c r="AC1050" s="108">
        <f t="shared" si="198"/>
        <v>987.05</v>
      </c>
      <c r="AD1050" s="107">
        <f t="shared" si="199"/>
        <v>2.2222222222222223E-2</v>
      </c>
      <c r="AE1050" s="106">
        <f t="shared" si="200"/>
        <v>21.934444444444445</v>
      </c>
      <c r="AF1050" s="105">
        <f t="shared" si="201"/>
        <v>372.88555555555547</v>
      </c>
      <c r="AG1050" s="105">
        <f t="shared" si="202"/>
        <v>666.11444444444453</v>
      </c>
    </row>
    <row r="1051" spans="1:33" s="88" customFormat="1" x14ac:dyDescent="0.35">
      <c r="A1051" s="21">
        <v>10141103</v>
      </c>
      <c r="B1051" s="115" t="s">
        <v>1665</v>
      </c>
      <c r="C1051" s="272" t="s">
        <v>710</v>
      </c>
      <c r="D1051" s="133" t="s">
        <v>13773</v>
      </c>
      <c r="E1051" s="114" t="str">
        <f t="shared" si="192"/>
        <v>TRANSFORMADOR MARCA:Desta Power Malta  PT 193</v>
      </c>
      <c r="F1051" s="57" t="s">
        <v>119</v>
      </c>
      <c r="G1051" s="21"/>
      <c r="H1051" s="21" t="s">
        <v>494</v>
      </c>
      <c r="I1051" s="21"/>
      <c r="J1051" s="21"/>
      <c r="K1051" s="133" t="s">
        <v>13772</v>
      </c>
      <c r="L1051" s="133" t="s">
        <v>13771</v>
      </c>
      <c r="M1051" s="21">
        <v>250</v>
      </c>
      <c r="N1051" s="21">
        <v>33</v>
      </c>
      <c r="O1051" s="21" t="s">
        <v>510</v>
      </c>
      <c r="P1051" s="124" t="s">
        <v>516</v>
      </c>
      <c r="Q1051" s="21">
        <v>2001</v>
      </c>
      <c r="R1051" s="21" t="s">
        <v>2412</v>
      </c>
      <c r="S1051" s="21" t="s">
        <v>13770</v>
      </c>
      <c r="T1051" s="116">
        <v>991</v>
      </c>
      <c r="U1051" s="111">
        <v>45</v>
      </c>
      <c r="V1051" s="113">
        <f t="shared" si="193"/>
        <v>656.26222222222225</v>
      </c>
      <c r="W1051" s="113">
        <f t="shared" si="194"/>
        <v>334.73777777777775</v>
      </c>
      <c r="X1051" s="112">
        <f t="shared" si="195"/>
        <v>334737.77777777775</v>
      </c>
      <c r="Y1051" s="111"/>
      <c r="Z1051" s="110">
        <f t="shared" si="191"/>
        <v>29</v>
      </c>
      <c r="AA1051" s="109">
        <f t="shared" si="196"/>
        <v>49.550000000000004</v>
      </c>
      <c r="AB1051" s="109">
        <f t="shared" si="197"/>
        <v>49550.000000000007</v>
      </c>
      <c r="AC1051" s="108">
        <f t="shared" si="198"/>
        <v>941.45</v>
      </c>
      <c r="AD1051" s="107">
        <f t="shared" si="199"/>
        <v>2.2222222222222223E-2</v>
      </c>
      <c r="AE1051" s="106">
        <f t="shared" si="200"/>
        <v>20.921111111111113</v>
      </c>
      <c r="AF1051" s="105">
        <f t="shared" si="201"/>
        <v>355.65888888888884</v>
      </c>
      <c r="AG1051" s="105">
        <f t="shared" si="202"/>
        <v>635.3411111111111</v>
      </c>
    </row>
    <row r="1052" spans="1:33" s="88" customFormat="1" x14ac:dyDescent="0.35">
      <c r="A1052" s="21">
        <v>10141103</v>
      </c>
      <c r="B1052" s="115" t="s">
        <v>1665</v>
      </c>
      <c r="C1052" s="272" t="s">
        <v>710</v>
      </c>
      <c r="D1052" s="133" t="s">
        <v>13769</v>
      </c>
      <c r="E1052" s="114" t="str">
        <f t="shared" si="192"/>
        <v>TRANSFORMADOR MARCA:Desta Power Malta  PTS 1042</v>
      </c>
      <c r="F1052" s="57" t="s">
        <v>119</v>
      </c>
      <c r="G1052" s="21"/>
      <c r="H1052" s="21" t="s">
        <v>494</v>
      </c>
      <c r="I1052" s="21"/>
      <c r="J1052" s="21"/>
      <c r="K1052" s="133" t="s">
        <v>13768</v>
      </c>
      <c r="L1052" s="133" t="s">
        <v>13767</v>
      </c>
      <c r="M1052" s="21">
        <v>250</v>
      </c>
      <c r="N1052" s="21">
        <v>33</v>
      </c>
      <c r="O1052" s="21" t="s">
        <v>510</v>
      </c>
      <c r="P1052" s="124" t="s">
        <v>516</v>
      </c>
      <c r="Q1052" s="21">
        <v>2001</v>
      </c>
      <c r="R1052" s="21" t="s">
        <v>2412</v>
      </c>
      <c r="S1052" s="21" t="s">
        <v>13766</v>
      </c>
      <c r="T1052" s="116">
        <v>991</v>
      </c>
      <c r="U1052" s="111">
        <v>45</v>
      </c>
      <c r="V1052" s="113">
        <f t="shared" si="193"/>
        <v>656.26222222222225</v>
      </c>
      <c r="W1052" s="113">
        <f t="shared" si="194"/>
        <v>334.73777777777775</v>
      </c>
      <c r="X1052" s="112">
        <f t="shared" si="195"/>
        <v>334737.77777777775</v>
      </c>
      <c r="Y1052" s="111"/>
      <c r="Z1052" s="110">
        <f t="shared" si="191"/>
        <v>29</v>
      </c>
      <c r="AA1052" s="109">
        <f t="shared" si="196"/>
        <v>49.550000000000004</v>
      </c>
      <c r="AB1052" s="109">
        <f t="shared" si="197"/>
        <v>49550.000000000007</v>
      </c>
      <c r="AC1052" s="108">
        <f t="shared" si="198"/>
        <v>941.45</v>
      </c>
      <c r="AD1052" s="107">
        <f t="shared" si="199"/>
        <v>2.2222222222222223E-2</v>
      </c>
      <c r="AE1052" s="106">
        <f t="shared" si="200"/>
        <v>20.921111111111113</v>
      </c>
      <c r="AF1052" s="105">
        <f t="shared" si="201"/>
        <v>355.65888888888884</v>
      </c>
      <c r="AG1052" s="105">
        <f t="shared" si="202"/>
        <v>635.3411111111111</v>
      </c>
    </row>
    <row r="1053" spans="1:33" s="88" customFormat="1" x14ac:dyDescent="0.35">
      <c r="A1053" s="21">
        <v>10141103</v>
      </c>
      <c r="B1053" s="115" t="s">
        <v>1665</v>
      </c>
      <c r="C1053" s="272" t="s">
        <v>710</v>
      </c>
      <c r="D1053" s="133" t="s">
        <v>13765</v>
      </c>
      <c r="E1053" s="114" t="str">
        <f t="shared" si="192"/>
        <v>TRANSFORMADOR MARCA:NEI Transformers  PT 359</v>
      </c>
      <c r="F1053" s="57" t="s">
        <v>2402</v>
      </c>
      <c r="G1053" s="21"/>
      <c r="H1053" s="21" t="s">
        <v>494</v>
      </c>
      <c r="I1053" s="21"/>
      <c r="J1053" s="21"/>
      <c r="K1053" s="133" t="s">
        <v>13764</v>
      </c>
      <c r="L1053" s="133" t="s">
        <v>13763</v>
      </c>
      <c r="M1053" s="21">
        <v>250</v>
      </c>
      <c r="N1053" s="21">
        <v>33</v>
      </c>
      <c r="O1053" s="21" t="s">
        <v>510</v>
      </c>
      <c r="P1053" s="124" t="s">
        <v>516</v>
      </c>
      <c r="Q1053" s="21">
        <v>2001</v>
      </c>
      <c r="R1053" s="21" t="s">
        <v>1575</v>
      </c>
      <c r="S1053" s="21" t="s">
        <v>13762</v>
      </c>
      <c r="T1053" s="116">
        <v>991</v>
      </c>
      <c r="U1053" s="111">
        <v>45</v>
      </c>
      <c r="V1053" s="113">
        <f t="shared" si="193"/>
        <v>656.26222222222225</v>
      </c>
      <c r="W1053" s="113">
        <f t="shared" si="194"/>
        <v>334.73777777777775</v>
      </c>
      <c r="X1053" s="112">
        <f t="shared" si="195"/>
        <v>334737.77777777775</v>
      </c>
      <c r="Y1053" s="111"/>
      <c r="Z1053" s="110">
        <f t="shared" si="191"/>
        <v>29</v>
      </c>
      <c r="AA1053" s="109">
        <f t="shared" si="196"/>
        <v>49.550000000000004</v>
      </c>
      <c r="AB1053" s="109">
        <f t="shared" si="197"/>
        <v>49550.000000000007</v>
      </c>
      <c r="AC1053" s="108">
        <f t="shared" si="198"/>
        <v>941.45</v>
      </c>
      <c r="AD1053" s="107">
        <f t="shared" si="199"/>
        <v>2.2222222222222223E-2</v>
      </c>
      <c r="AE1053" s="106">
        <f t="shared" si="200"/>
        <v>20.921111111111113</v>
      </c>
      <c r="AF1053" s="105">
        <f t="shared" si="201"/>
        <v>355.65888888888884</v>
      </c>
      <c r="AG1053" s="105">
        <f t="shared" si="202"/>
        <v>635.3411111111111</v>
      </c>
    </row>
    <row r="1054" spans="1:33" s="88" customFormat="1" x14ac:dyDescent="0.35">
      <c r="A1054" s="21">
        <v>10141103</v>
      </c>
      <c r="B1054" s="115" t="s">
        <v>1665</v>
      </c>
      <c r="C1054" s="272" t="s">
        <v>710</v>
      </c>
      <c r="D1054" s="21" t="s">
        <v>5386</v>
      </c>
      <c r="E1054" s="114" t="str">
        <f t="shared" si="192"/>
        <v>TRANSFORMADOR MARCA:NEI Transformers  PTS 832</v>
      </c>
      <c r="F1054" s="57" t="s">
        <v>2402</v>
      </c>
      <c r="G1054" s="21"/>
      <c r="H1054" s="21" t="s">
        <v>494</v>
      </c>
      <c r="I1054" s="21"/>
      <c r="J1054" s="21"/>
      <c r="K1054" s="133" t="s">
        <v>13761</v>
      </c>
      <c r="L1054" s="133" t="s">
        <v>13760</v>
      </c>
      <c r="M1054" s="21">
        <v>250</v>
      </c>
      <c r="N1054" s="21">
        <v>33</v>
      </c>
      <c r="O1054" s="21" t="s">
        <v>510</v>
      </c>
      <c r="P1054" s="124" t="s">
        <v>516</v>
      </c>
      <c r="Q1054" s="21">
        <v>2001</v>
      </c>
      <c r="R1054" s="21" t="s">
        <v>1575</v>
      </c>
      <c r="S1054" s="21" t="s">
        <v>13759</v>
      </c>
      <c r="T1054" s="116">
        <v>991</v>
      </c>
      <c r="U1054" s="111">
        <v>45</v>
      </c>
      <c r="V1054" s="113">
        <f t="shared" si="193"/>
        <v>656.26222222222225</v>
      </c>
      <c r="W1054" s="113">
        <f t="shared" si="194"/>
        <v>334.73777777777775</v>
      </c>
      <c r="X1054" s="112">
        <f t="shared" si="195"/>
        <v>334737.77777777775</v>
      </c>
      <c r="Y1054" s="111"/>
      <c r="Z1054" s="110">
        <f t="shared" si="191"/>
        <v>29</v>
      </c>
      <c r="AA1054" s="109">
        <f t="shared" si="196"/>
        <v>49.550000000000004</v>
      </c>
      <c r="AB1054" s="109">
        <f t="shared" si="197"/>
        <v>49550.000000000007</v>
      </c>
      <c r="AC1054" s="108">
        <f t="shared" si="198"/>
        <v>941.45</v>
      </c>
      <c r="AD1054" s="107">
        <f t="shared" si="199"/>
        <v>2.2222222222222223E-2</v>
      </c>
      <c r="AE1054" s="106">
        <f t="shared" si="200"/>
        <v>20.921111111111113</v>
      </c>
      <c r="AF1054" s="105">
        <f t="shared" si="201"/>
        <v>355.65888888888884</v>
      </c>
      <c r="AG1054" s="105">
        <f t="shared" si="202"/>
        <v>635.3411111111111</v>
      </c>
    </row>
    <row r="1055" spans="1:33" s="88" customFormat="1" x14ac:dyDescent="0.35">
      <c r="A1055" s="21">
        <v>10141103</v>
      </c>
      <c r="B1055" s="115" t="s">
        <v>1665</v>
      </c>
      <c r="C1055" s="272" t="s">
        <v>710</v>
      </c>
      <c r="D1055" s="133" t="s">
        <v>13758</v>
      </c>
      <c r="E1055" s="114" t="str">
        <f t="shared" si="192"/>
        <v>TRANSFORMADOR MARCA:Desta Power Malta  PT 143R</v>
      </c>
      <c r="F1055" s="57" t="s">
        <v>2390</v>
      </c>
      <c r="G1055" s="21"/>
      <c r="H1055" s="21" t="s">
        <v>494</v>
      </c>
      <c r="I1055" s="21"/>
      <c r="J1055" s="21"/>
      <c r="K1055" s="133" t="s">
        <v>13757</v>
      </c>
      <c r="L1055" s="133" t="s">
        <v>13756</v>
      </c>
      <c r="M1055" s="21">
        <v>250</v>
      </c>
      <c r="N1055" s="21">
        <v>33</v>
      </c>
      <c r="O1055" s="21" t="s">
        <v>510</v>
      </c>
      <c r="P1055" s="124" t="s">
        <v>516</v>
      </c>
      <c r="Q1055" s="21">
        <v>2001</v>
      </c>
      <c r="R1055" s="21" t="s">
        <v>2412</v>
      </c>
      <c r="S1055" s="21" t="s">
        <v>13755</v>
      </c>
      <c r="T1055" s="116">
        <v>991</v>
      </c>
      <c r="U1055" s="111">
        <v>45</v>
      </c>
      <c r="V1055" s="113">
        <f t="shared" si="193"/>
        <v>656.26222222222225</v>
      </c>
      <c r="W1055" s="113">
        <f t="shared" si="194"/>
        <v>334.73777777777775</v>
      </c>
      <c r="X1055" s="112">
        <f t="shared" si="195"/>
        <v>334737.77777777775</v>
      </c>
      <c r="Y1055" s="111"/>
      <c r="Z1055" s="110">
        <f t="shared" si="191"/>
        <v>29</v>
      </c>
      <c r="AA1055" s="109">
        <f t="shared" si="196"/>
        <v>49.550000000000004</v>
      </c>
      <c r="AB1055" s="109">
        <f t="shared" si="197"/>
        <v>49550.000000000007</v>
      </c>
      <c r="AC1055" s="108">
        <f t="shared" si="198"/>
        <v>941.45</v>
      </c>
      <c r="AD1055" s="107">
        <f t="shared" si="199"/>
        <v>2.2222222222222223E-2</v>
      </c>
      <c r="AE1055" s="106">
        <f t="shared" si="200"/>
        <v>20.921111111111113</v>
      </c>
      <c r="AF1055" s="105">
        <f t="shared" si="201"/>
        <v>355.65888888888884</v>
      </c>
      <c r="AG1055" s="105">
        <f t="shared" si="202"/>
        <v>635.3411111111111</v>
      </c>
    </row>
    <row r="1056" spans="1:33" s="88" customFormat="1" x14ac:dyDescent="0.35">
      <c r="A1056" s="21">
        <v>10141103</v>
      </c>
      <c r="B1056" s="115" t="s">
        <v>1665</v>
      </c>
      <c r="C1056" s="272" t="s">
        <v>710</v>
      </c>
      <c r="D1056" s="133" t="s">
        <v>13754</v>
      </c>
      <c r="E1056" s="114" t="str">
        <f t="shared" si="192"/>
        <v>TRANSFORMADOR MARCA:Desta Power Malta  PT 299R</v>
      </c>
      <c r="F1056" s="166" t="s">
        <v>2390</v>
      </c>
      <c r="G1056" s="21"/>
      <c r="H1056" s="21" t="s">
        <v>494</v>
      </c>
      <c r="I1056" s="21"/>
      <c r="J1056" s="40"/>
      <c r="K1056" s="133" t="s">
        <v>13753</v>
      </c>
      <c r="L1056" s="133" t="s">
        <v>13752</v>
      </c>
      <c r="M1056" s="21">
        <v>100</v>
      </c>
      <c r="N1056" s="21">
        <v>33</v>
      </c>
      <c r="O1056" s="21" t="s">
        <v>510</v>
      </c>
      <c r="P1056" s="124" t="s">
        <v>516</v>
      </c>
      <c r="Q1056" s="21">
        <v>2001</v>
      </c>
      <c r="R1056" s="40" t="s">
        <v>2412</v>
      </c>
      <c r="S1056" s="40" t="s">
        <v>13751</v>
      </c>
      <c r="T1056" s="116">
        <v>763</v>
      </c>
      <c r="U1056" s="111">
        <v>45</v>
      </c>
      <c r="V1056" s="113">
        <f t="shared" si="193"/>
        <v>505.27555555555557</v>
      </c>
      <c r="W1056" s="113">
        <f t="shared" si="194"/>
        <v>257.72444444444443</v>
      </c>
      <c r="X1056" s="112">
        <f t="shared" si="195"/>
        <v>257724.44444444444</v>
      </c>
      <c r="Y1056" s="111"/>
      <c r="Z1056" s="110">
        <f t="shared" si="191"/>
        <v>29</v>
      </c>
      <c r="AA1056" s="109">
        <f t="shared" si="196"/>
        <v>38.15</v>
      </c>
      <c r="AB1056" s="109">
        <f t="shared" si="197"/>
        <v>38150</v>
      </c>
      <c r="AC1056" s="108">
        <f t="shared" si="198"/>
        <v>724.85</v>
      </c>
      <c r="AD1056" s="107">
        <f t="shared" si="199"/>
        <v>2.2222222222222223E-2</v>
      </c>
      <c r="AE1056" s="106">
        <f t="shared" si="200"/>
        <v>16.10777777777778</v>
      </c>
      <c r="AF1056" s="105">
        <f t="shared" si="201"/>
        <v>273.83222222222219</v>
      </c>
      <c r="AG1056" s="105">
        <f t="shared" si="202"/>
        <v>489.16777777777781</v>
      </c>
    </row>
    <row r="1057" spans="1:33" s="88" customFormat="1" x14ac:dyDescent="0.35">
      <c r="A1057" s="21">
        <v>10141103</v>
      </c>
      <c r="B1057" s="115" t="s">
        <v>1665</v>
      </c>
      <c r="C1057" s="272" t="s">
        <v>710</v>
      </c>
      <c r="D1057" s="133" t="s">
        <v>13750</v>
      </c>
      <c r="E1057" s="114" t="str">
        <f t="shared" si="192"/>
        <v>TRANSFORMADOR MARCA:Desta Power Malta  PT 145R</v>
      </c>
      <c r="F1057" s="166" t="s">
        <v>2390</v>
      </c>
      <c r="G1057" s="21"/>
      <c r="H1057" s="21" t="s">
        <v>494</v>
      </c>
      <c r="I1057" s="21"/>
      <c r="J1057" s="21"/>
      <c r="K1057" s="133" t="s">
        <v>13749</v>
      </c>
      <c r="L1057" s="133" t="s">
        <v>13748</v>
      </c>
      <c r="M1057" s="21">
        <v>100</v>
      </c>
      <c r="N1057" s="21">
        <v>33</v>
      </c>
      <c r="O1057" s="21" t="s">
        <v>510</v>
      </c>
      <c r="P1057" s="124" t="s">
        <v>516</v>
      </c>
      <c r="Q1057" s="21">
        <v>2001</v>
      </c>
      <c r="R1057" s="21" t="s">
        <v>2412</v>
      </c>
      <c r="S1057" s="21" t="s">
        <v>13747</v>
      </c>
      <c r="T1057" s="116">
        <v>763</v>
      </c>
      <c r="U1057" s="111">
        <v>45</v>
      </c>
      <c r="V1057" s="113">
        <f t="shared" si="193"/>
        <v>505.27555555555557</v>
      </c>
      <c r="W1057" s="113">
        <f t="shared" si="194"/>
        <v>257.72444444444443</v>
      </c>
      <c r="X1057" s="112">
        <f t="shared" si="195"/>
        <v>257724.44444444444</v>
      </c>
      <c r="Y1057" s="111"/>
      <c r="Z1057" s="110">
        <f t="shared" si="191"/>
        <v>29</v>
      </c>
      <c r="AA1057" s="109">
        <f t="shared" si="196"/>
        <v>38.15</v>
      </c>
      <c r="AB1057" s="109">
        <f t="shared" si="197"/>
        <v>38150</v>
      </c>
      <c r="AC1057" s="108">
        <f t="shared" si="198"/>
        <v>724.85</v>
      </c>
      <c r="AD1057" s="107">
        <f t="shared" si="199"/>
        <v>2.2222222222222223E-2</v>
      </c>
      <c r="AE1057" s="106">
        <f t="shared" si="200"/>
        <v>16.10777777777778</v>
      </c>
      <c r="AF1057" s="105">
        <f t="shared" si="201"/>
        <v>273.83222222222219</v>
      </c>
      <c r="AG1057" s="105">
        <f t="shared" si="202"/>
        <v>489.16777777777781</v>
      </c>
    </row>
    <row r="1058" spans="1:33" s="88" customFormat="1" x14ac:dyDescent="0.35">
      <c r="A1058" s="21">
        <v>10141103</v>
      </c>
      <c r="B1058" s="115" t="s">
        <v>1665</v>
      </c>
      <c r="C1058" s="272" t="s">
        <v>710</v>
      </c>
      <c r="D1058" s="133" t="s">
        <v>7672</v>
      </c>
      <c r="E1058" s="114" t="str">
        <f t="shared" si="192"/>
        <v>TRANSFORMADOR MARCA:Desta Power Malta  PT 302R</v>
      </c>
      <c r="F1058" s="166" t="s">
        <v>2390</v>
      </c>
      <c r="G1058" s="21"/>
      <c r="H1058" s="21" t="s">
        <v>494</v>
      </c>
      <c r="I1058" s="21"/>
      <c r="J1058" s="49"/>
      <c r="K1058" s="133" t="s">
        <v>13746</v>
      </c>
      <c r="L1058" s="133" t="s">
        <v>13745</v>
      </c>
      <c r="M1058" s="21">
        <v>100</v>
      </c>
      <c r="N1058" s="21">
        <v>33</v>
      </c>
      <c r="O1058" s="21" t="s">
        <v>510</v>
      </c>
      <c r="P1058" s="124" t="s">
        <v>516</v>
      </c>
      <c r="Q1058" s="21">
        <v>2001</v>
      </c>
      <c r="R1058" s="49" t="s">
        <v>2412</v>
      </c>
      <c r="S1058" s="49" t="s">
        <v>13725</v>
      </c>
      <c r="T1058" s="116">
        <v>763</v>
      </c>
      <c r="U1058" s="111">
        <v>45</v>
      </c>
      <c r="V1058" s="113">
        <f t="shared" si="193"/>
        <v>505.27555555555557</v>
      </c>
      <c r="W1058" s="113">
        <f t="shared" si="194"/>
        <v>257.72444444444443</v>
      </c>
      <c r="X1058" s="112">
        <f t="shared" si="195"/>
        <v>257724.44444444444</v>
      </c>
      <c r="Y1058" s="111"/>
      <c r="Z1058" s="110">
        <f t="shared" si="191"/>
        <v>29</v>
      </c>
      <c r="AA1058" s="109">
        <f t="shared" si="196"/>
        <v>38.15</v>
      </c>
      <c r="AB1058" s="109">
        <f t="shared" si="197"/>
        <v>38150</v>
      </c>
      <c r="AC1058" s="108">
        <f t="shared" si="198"/>
        <v>724.85</v>
      </c>
      <c r="AD1058" s="107">
        <f t="shared" si="199"/>
        <v>2.2222222222222223E-2</v>
      </c>
      <c r="AE1058" s="106">
        <f t="shared" si="200"/>
        <v>16.10777777777778</v>
      </c>
      <c r="AF1058" s="105">
        <f t="shared" si="201"/>
        <v>273.83222222222219</v>
      </c>
      <c r="AG1058" s="105">
        <f t="shared" si="202"/>
        <v>489.16777777777781</v>
      </c>
    </row>
    <row r="1059" spans="1:33" s="88" customFormat="1" x14ac:dyDescent="0.35">
      <c r="A1059" s="21">
        <v>10141103</v>
      </c>
      <c r="B1059" s="183" t="s">
        <v>1665</v>
      </c>
      <c r="C1059" s="272" t="s">
        <v>710</v>
      </c>
      <c r="D1059" s="133" t="s">
        <v>13744</v>
      </c>
      <c r="E1059" s="114" t="str">
        <f t="shared" si="192"/>
        <v>TRANSFORMADOR MARCA:Desta Power Malta  PT 301R</v>
      </c>
      <c r="F1059" s="166" t="s">
        <v>2390</v>
      </c>
      <c r="G1059" s="21"/>
      <c r="H1059" s="21" t="s">
        <v>494</v>
      </c>
      <c r="I1059" s="21"/>
      <c r="J1059" s="21"/>
      <c r="K1059" s="133" t="s">
        <v>13743</v>
      </c>
      <c r="L1059" s="133" t="s">
        <v>13742</v>
      </c>
      <c r="M1059" s="21">
        <v>250</v>
      </c>
      <c r="N1059" s="21">
        <v>33</v>
      </c>
      <c r="O1059" s="21" t="s">
        <v>510</v>
      </c>
      <c r="P1059" s="124" t="s">
        <v>516</v>
      </c>
      <c r="Q1059" s="21">
        <v>2001</v>
      </c>
      <c r="R1059" s="21" t="s">
        <v>2412</v>
      </c>
      <c r="S1059" s="21" t="s">
        <v>13741</v>
      </c>
      <c r="T1059" s="116">
        <v>991</v>
      </c>
      <c r="U1059" s="111">
        <v>45</v>
      </c>
      <c r="V1059" s="113">
        <f t="shared" si="193"/>
        <v>656.26222222222225</v>
      </c>
      <c r="W1059" s="113">
        <f t="shared" si="194"/>
        <v>334.73777777777775</v>
      </c>
      <c r="X1059" s="112">
        <f t="shared" si="195"/>
        <v>334737.77777777775</v>
      </c>
      <c r="Y1059" s="111"/>
      <c r="Z1059" s="110">
        <f t="shared" si="191"/>
        <v>29</v>
      </c>
      <c r="AA1059" s="109">
        <f t="shared" si="196"/>
        <v>49.550000000000004</v>
      </c>
      <c r="AB1059" s="109">
        <f t="shared" si="197"/>
        <v>49550.000000000007</v>
      </c>
      <c r="AC1059" s="108">
        <f t="shared" si="198"/>
        <v>941.45</v>
      </c>
      <c r="AD1059" s="107">
        <f t="shared" si="199"/>
        <v>2.2222222222222223E-2</v>
      </c>
      <c r="AE1059" s="106">
        <f t="shared" si="200"/>
        <v>20.921111111111113</v>
      </c>
      <c r="AF1059" s="105">
        <f t="shared" si="201"/>
        <v>355.65888888888884</v>
      </c>
      <c r="AG1059" s="105">
        <f t="shared" si="202"/>
        <v>635.3411111111111</v>
      </c>
    </row>
    <row r="1060" spans="1:33" s="88" customFormat="1" x14ac:dyDescent="0.35">
      <c r="A1060" s="21">
        <v>10141103</v>
      </c>
      <c r="B1060" s="183" t="s">
        <v>1665</v>
      </c>
      <c r="C1060" s="272" t="s">
        <v>710</v>
      </c>
      <c r="D1060" s="133" t="s">
        <v>13740</v>
      </c>
      <c r="E1060" s="114" t="str">
        <f t="shared" si="192"/>
        <v>TRANSFORMADOR MARCA:Desta Power Malta  PT 392R</v>
      </c>
      <c r="F1060" s="166" t="s">
        <v>2390</v>
      </c>
      <c r="G1060" s="21"/>
      <c r="H1060" s="21" t="s">
        <v>494</v>
      </c>
      <c r="I1060" s="21"/>
      <c r="J1060" s="21"/>
      <c r="K1060" s="133" t="s">
        <v>13739</v>
      </c>
      <c r="L1060" s="133" t="s">
        <v>13738</v>
      </c>
      <c r="M1060" s="21">
        <v>160</v>
      </c>
      <c r="N1060" s="21">
        <v>33</v>
      </c>
      <c r="O1060" s="21" t="s">
        <v>510</v>
      </c>
      <c r="P1060" s="124" t="s">
        <v>516</v>
      </c>
      <c r="Q1060" s="21">
        <v>2001</v>
      </c>
      <c r="R1060" s="21" t="s">
        <v>2412</v>
      </c>
      <c r="S1060" s="21" t="s">
        <v>13737</v>
      </c>
      <c r="T1060" s="116">
        <v>991</v>
      </c>
      <c r="U1060" s="111">
        <v>45</v>
      </c>
      <c r="V1060" s="113">
        <f t="shared" si="193"/>
        <v>656.26222222222225</v>
      </c>
      <c r="W1060" s="113">
        <f t="shared" si="194"/>
        <v>334.73777777777775</v>
      </c>
      <c r="X1060" s="112">
        <f t="shared" si="195"/>
        <v>334737.77777777775</v>
      </c>
      <c r="Y1060" s="111"/>
      <c r="Z1060" s="110">
        <f t="shared" ref="Z1060:Z1123" si="203">(U1060-(2017-Q1060))</f>
        <v>29</v>
      </c>
      <c r="AA1060" s="109">
        <f t="shared" si="196"/>
        <v>49.550000000000004</v>
      </c>
      <c r="AB1060" s="109">
        <f t="shared" si="197"/>
        <v>49550.000000000007</v>
      </c>
      <c r="AC1060" s="108">
        <f t="shared" si="198"/>
        <v>941.45</v>
      </c>
      <c r="AD1060" s="107">
        <f t="shared" si="199"/>
        <v>2.2222222222222223E-2</v>
      </c>
      <c r="AE1060" s="106">
        <f t="shared" si="200"/>
        <v>20.921111111111113</v>
      </c>
      <c r="AF1060" s="105">
        <f t="shared" si="201"/>
        <v>355.65888888888884</v>
      </c>
      <c r="AG1060" s="105">
        <f t="shared" si="202"/>
        <v>635.3411111111111</v>
      </c>
    </row>
    <row r="1061" spans="1:33" s="88" customFormat="1" x14ac:dyDescent="0.35">
      <c r="A1061" s="21">
        <v>10141103</v>
      </c>
      <c r="B1061" s="115" t="s">
        <v>1665</v>
      </c>
      <c r="C1061" s="272" t="s">
        <v>710</v>
      </c>
      <c r="D1061" s="133" t="s">
        <v>13736</v>
      </c>
      <c r="E1061" s="114" t="str">
        <f t="shared" si="192"/>
        <v>TRANSFORMADOR MARCA:Desta Power Malta  PT 238R</v>
      </c>
      <c r="F1061" s="166" t="s">
        <v>2390</v>
      </c>
      <c r="G1061" s="21"/>
      <c r="H1061" s="21" t="s">
        <v>494</v>
      </c>
      <c r="I1061" s="21"/>
      <c r="J1061" s="21"/>
      <c r="K1061" s="133" t="s">
        <v>13735</v>
      </c>
      <c r="L1061" s="133" t="s">
        <v>13734</v>
      </c>
      <c r="M1061" s="21">
        <v>250</v>
      </c>
      <c r="N1061" s="21">
        <v>33</v>
      </c>
      <c r="O1061" s="21" t="s">
        <v>510</v>
      </c>
      <c r="P1061" s="124" t="s">
        <v>516</v>
      </c>
      <c r="Q1061" s="21">
        <v>2001</v>
      </c>
      <c r="R1061" s="21" t="s">
        <v>2412</v>
      </c>
      <c r="S1061" s="21" t="s">
        <v>13733</v>
      </c>
      <c r="T1061" s="116">
        <v>991</v>
      </c>
      <c r="U1061" s="111">
        <v>45</v>
      </c>
      <c r="V1061" s="113">
        <f t="shared" si="193"/>
        <v>656.26222222222225</v>
      </c>
      <c r="W1061" s="113">
        <f t="shared" si="194"/>
        <v>334.73777777777775</v>
      </c>
      <c r="X1061" s="112">
        <f t="shared" si="195"/>
        <v>334737.77777777775</v>
      </c>
      <c r="Y1061" s="111"/>
      <c r="Z1061" s="110">
        <f t="shared" si="203"/>
        <v>29</v>
      </c>
      <c r="AA1061" s="109">
        <f t="shared" si="196"/>
        <v>49.550000000000004</v>
      </c>
      <c r="AB1061" s="109">
        <f t="shared" si="197"/>
        <v>49550.000000000007</v>
      </c>
      <c r="AC1061" s="108">
        <f t="shared" si="198"/>
        <v>941.45</v>
      </c>
      <c r="AD1061" s="107">
        <f t="shared" si="199"/>
        <v>2.2222222222222223E-2</v>
      </c>
      <c r="AE1061" s="106">
        <f t="shared" si="200"/>
        <v>20.921111111111113</v>
      </c>
      <c r="AF1061" s="105">
        <f t="shared" si="201"/>
        <v>355.65888888888884</v>
      </c>
      <c r="AG1061" s="105">
        <f t="shared" si="202"/>
        <v>635.3411111111111</v>
      </c>
    </row>
    <row r="1062" spans="1:33" s="88" customFormat="1" x14ac:dyDescent="0.35">
      <c r="A1062" s="21">
        <v>10141103</v>
      </c>
      <c r="B1062" s="115" t="s">
        <v>1665</v>
      </c>
      <c r="C1062" s="272" t="s">
        <v>710</v>
      </c>
      <c r="D1062" s="133" t="s">
        <v>13732</v>
      </c>
      <c r="E1062" s="114" t="str">
        <f t="shared" si="192"/>
        <v>TRANSFORMADOR MARCA:Desta Power Malta  PT 682</v>
      </c>
      <c r="F1062" s="57" t="s">
        <v>2381</v>
      </c>
      <c r="G1062" s="21"/>
      <c r="H1062" s="21" t="s">
        <v>494</v>
      </c>
      <c r="I1062" s="21"/>
      <c r="J1062" s="21"/>
      <c r="K1062" s="133" t="s">
        <v>13731</v>
      </c>
      <c r="L1062" s="133" t="s">
        <v>13730</v>
      </c>
      <c r="M1062" s="21">
        <v>100</v>
      </c>
      <c r="N1062" s="21">
        <v>33</v>
      </c>
      <c r="O1062" s="21" t="s">
        <v>510</v>
      </c>
      <c r="P1062" s="124" t="s">
        <v>516</v>
      </c>
      <c r="Q1062" s="21">
        <v>2001</v>
      </c>
      <c r="R1062" s="21" t="s">
        <v>2412</v>
      </c>
      <c r="S1062" s="21" t="s">
        <v>13729</v>
      </c>
      <c r="T1062" s="116">
        <v>763</v>
      </c>
      <c r="U1062" s="111">
        <v>45</v>
      </c>
      <c r="V1062" s="113">
        <f t="shared" si="193"/>
        <v>505.27555555555557</v>
      </c>
      <c r="W1062" s="113">
        <f t="shared" si="194"/>
        <v>257.72444444444443</v>
      </c>
      <c r="X1062" s="112">
        <f t="shared" si="195"/>
        <v>257724.44444444444</v>
      </c>
      <c r="Y1062" s="111"/>
      <c r="Z1062" s="110">
        <f t="shared" si="203"/>
        <v>29</v>
      </c>
      <c r="AA1062" s="109">
        <f t="shared" si="196"/>
        <v>38.15</v>
      </c>
      <c r="AB1062" s="109">
        <f t="shared" si="197"/>
        <v>38150</v>
      </c>
      <c r="AC1062" s="108">
        <f t="shared" si="198"/>
        <v>724.85</v>
      </c>
      <c r="AD1062" s="107">
        <f t="shared" si="199"/>
        <v>2.2222222222222223E-2</v>
      </c>
      <c r="AE1062" s="106">
        <f t="shared" si="200"/>
        <v>16.10777777777778</v>
      </c>
      <c r="AF1062" s="105">
        <f t="shared" si="201"/>
        <v>273.83222222222219</v>
      </c>
      <c r="AG1062" s="105">
        <f t="shared" si="202"/>
        <v>489.16777777777781</v>
      </c>
    </row>
    <row r="1063" spans="1:33" s="88" customFormat="1" x14ac:dyDescent="0.35">
      <c r="A1063" s="21">
        <v>10141103</v>
      </c>
      <c r="B1063" s="115" t="s">
        <v>1665</v>
      </c>
      <c r="C1063" s="272" t="s">
        <v>710</v>
      </c>
      <c r="D1063" s="133" t="s">
        <v>13728</v>
      </c>
      <c r="E1063" s="114" t="str">
        <f t="shared" si="192"/>
        <v>TRANSFORMADOR MARCA:Desta Power Malta  PT 681</v>
      </c>
      <c r="F1063" s="57" t="s">
        <v>2381</v>
      </c>
      <c r="G1063" s="21"/>
      <c r="H1063" s="21" t="s">
        <v>494</v>
      </c>
      <c r="I1063" s="21"/>
      <c r="J1063" s="21"/>
      <c r="K1063" s="133" t="s">
        <v>13727</v>
      </c>
      <c r="L1063" s="133" t="s">
        <v>13726</v>
      </c>
      <c r="M1063" s="21">
        <v>100</v>
      </c>
      <c r="N1063" s="21">
        <v>33</v>
      </c>
      <c r="O1063" s="21" t="s">
        <v>510</v>
      </c>
      <c r="P1063" s="124" t="s">
        <v>516</v>
      </c>
      <c r="Q1063" s="21">
        <v>2001</v>
      </c>
      <c r="R1063" s="21" t="s">
        <v>2412</v>
      </c>
      <c r="S1063" s="21" t="s">
        <v>13725</v>
      </c>
      <c r="T1063" s="116">
        <v>763</v>
      </c>
      <c r="U1063" s="111">
        <v>45</v>
      </c>
      <c r="V1063" s="113">
        <f t="shared" si="193"/>
        <v>505.27555555555557</v>
      </c>
      <c r="W1063" s="113">
        <f t="shared" si="194"/>
        <v>257.72444444444443</v>
      </c>
      <c r="X1063" s="112">
        <f t="shared" si="195"/>
        <v>257724.44444444444</v>
      </c>
      <c r="Y1063" s="111"/>
      <c r="Z1063" s="110">
        <f t="shared" si="203"/>
        <v>29</v>
      </c>
      <c r="AA1063" s="109">
        <f t="shared" si="196"/>
        <v>38.15</v>
      </c>
      <c r="AB1063" s="109">
        <f t="shared" si="197"/>
        <v>38150</v>
      </c>
      <c r="AC1063" s="108">
        <f t="shared" si="198"/>
        <v>724.85</v>
      </c>
      <c r="AD1063" s="107">
        <f t="shared" si="199"/>
        <v>2.2222222222222223E-2</v>
      </c>
      <c r="AE1063" s="106">
        <f t="shared" si="200"/>
        <v>16.10777777777778</v>
      </c>
      <c r="AF1063" s="105">
        <f t="shared" si="201"/>
        <v>273.83222222222219</v>
      </c>
      <c r="AG1063" s="105">
        <f t="shared" si="202"/>
        <v>489.16777777777781</v>
      </c>
    </row>
    <row r="1064" spans="1:33" s="88" customFormat="1" x14ac:dyDescent="0.35">
      <c r="A1064" s="21">
        <v>10141103</v>
      </c>
      <c r="B1064" s="115" t="s">
        <v>1665</v>
      </c>
      <c r="C1064" s="272" t="s">
        <v>710</v>
      </c>
      <c r="D1064" s="133" t="s">
        <v>13724</v>
      </c>
      <c r="E1064" s="114" t="str">
        <f t="shared" si="192"/>
        <v>TRANSFORMADOR MARCA:Desta Power Malta  PTS 684</v>
      </c>
      <c r="F1064" s="57" t="s">
        <v>2381</v>
      </c>
      <c r="G1064" s="21"/>
      <c r="H1064" s="21" t="s">
        <v>494</v>
      </c>
      <c r="I1064" s="21"/>
      <c r="J1064" s="49"/>
      <c r="K1064" s="133" t="s">
        <v>13723</v>
      </c>
      <c r="L1064" s="133" t="s">
        <v>13722</v>
      </c>
      <c r="M1064" s="21">
        <v>160</v>
      </c>
      <c r="N1064" s="21">
        <v>33</v>
      </c>
      <c r="O1064" s="21" t="s">
        <v>510</v>
      </c>
      <c r="P1064" s="124" t="s">
        <v>516</v>
      </c>
      <c r="Q1064" s="21">
        <v>2001</v>
      </c>
      <c r="R1064" s="21" t="s">
        <v>2412</v>
      </c>
      <c r="S1064" s="21" t="s">
        <v>13721</v>
      </c>
      <c r="T1064" s="116">
        <v>991</v>
      </c>
      <c r="U1064" s="111">
        <v>45</v>
      </c>
      <c r="V1064" s="113">
        <f t="shared" si="193"/>
        <v>656.26222222222225</v>
      </c>
      <c r="W1064" s="113">
        <f t="shared" si="194"/>
        <v>334.73777777777775</v>
      </c>
      <c r="X1064" s="112">
        <f t="shared" si="195"/>
        <v>334737.77777777775</v>
      </c>
      <c r="Y1064" s="111"/>
      <c r="Z1064" s="110">
        <f t="shared" si="203"/>
        <v>29</v>
      </c>
      <c r="AA1064" s="109">
        <f t="shared" si="196"/>
        <v>49.550000000000004</v>
      </c>
      <c r="AB1064" s="109">
        <f t="shared" si="197"/>
        <v>49550.000000000007</v>
      </c>
      <c r="AC1064" s="108">
        <f t="shared" si="198"/>
        <v>941.45</v>
      </c>
      <c r="AD1064" s="107">
        <f t="shared" si="199"/>
        <v>2.2222222222222223E-2</v>
      </c>
      <c r="AE1064" s="106">
        <f t="shared" si="200"/>
        <v>20.921111111111113</v>
      </c>
      <c r="AF1064" s="105">
        <f t="shared" si="201"/>
        <v>355.65888888888884</v>
      </c>
      <c r="AG1064" s="105">
        <f t="shared" si="202"/>
        <v>635.3411111111111</v>
      </c>
    </row>
    <row r="1065" spans="1:33" s="88" customFormat="1" x14ac:dyDescent="0.35">
      <c r="A1065" s="21">
        <v>10141103</v>
      </c>
      <c r="B1065" s="115" t="s">
        <v>1665</v>
      </c>
      <c r="C1065" s="272" t="s">
        <v>710</v>
      </c>
      <c r="D1065" s="133" t="s">
        <v>13720</v>
      </c>
      <c r="E1065" s="114" t="str">
        <f t="shared" si="192"/>
        <v>TRANSFORMADOR MARCA:Desta Power Malta  PT 687</v>
      </c>
      <c r="F1065" s="57" t="s">
        <v>2381</v>
      </c>
      <c r="G1065" s="21"/>
      <c r="H1065" s="21" t="s">
        <v>494</v>
      </c>
      <c r="I1065" s="21"/>
      <c r="J1065" s="21"/>
      <c r="K1065" s="133" t="s">
        <v>13719</v>
      </c>
      <c r="L1065" s="133" t="s">
        <v>13718</v>
      </c>
      <c r="M1065" s="21">
        <v>100</v>
      </c>
      <c r="N1065" s="21">
        <v>33</v>
      </c>
      <c r="O1065" s="21" t="s">
        <v>510</v>
      </c>
      <c r="P1065" s="124" t="s">
        <v>516</v>
      </c>
      <c r="Q1065" s="21">
        <v>2001</v>
      </c>
      <c r="R1065" s="21" t="s">
        <v>2412</v>
      </c>
      <c r="S1065" s="21" t="s">
        <v>13717</v>
      </c>
      <c r="T1065" s="116">
        <v>763</v>
      </c>
      <c r="U1065" s="111">
        <v>45</v>
      </c>
      <c r="V1065" s="113">
        <f t="shared" si="193"/>
        <v>505.27555555555557</v>
      </c>
      <c r="W1065" s="113">
        <f t="shared" si="194"/>
        <v>257.72444444444443</v>
      </c>
      <c r="X1065" s="112">
        <f t="shared" si="195"/>
        <v>257724.44444444444</v>
      </c>
      <c r="Y1065" s="111"/>
      <c r="Z1065" s="110">
        <f t="shared" si="203"/>
        <v>29</v>
      </c>
      <c r="AA1065" s="109">
        <f t="shared" si="196"/>
        <v>38.15</v>
      </c>
      <c r="AB1065" s="109">
        <f t="shared" si="197"/>
        <v>38150</v>
      </c>
      <c r="AC1065" s="108">
        <f t="shared" si="198"/>
        <v>724.85</v>
      </c>
      <c r="AD1065" s="107">
        <f t="shared" si="199"/>
        <v>2.2222222222222223E-2</v>
      </c>
      <c r="AE1065" s="106">
        <f t="shared" si="200"/>
        <v>16.10777777777778</v>
      </c>
      <c r="AF1065" s="105">
        <f t="shared" si="201"/>
        <v>273.83222222222219</v>
      </c>
      <c r="AG1065" s="105">
        <f t="shared" si="202"/>
        <v>489.16777777777781</v>
      </c>
    </row>
    <row r="1066" spans="1:33" s="88" customFormat="1" x14ac:dyDescent="0.35">
      <c r="A1066" s="21">
        <v>10141103</v>
      </c>
      <c r="B1066" s="115" t="s">
        <v>1665</v>
      </c>
      <c r="C1066" s="272" t="s">
        <v>710</v>
      </c>
      <c r="D1066" s="133" t="s">
        <v>13716</v>
      </c>
      <c r="E1066" s="114" t="str">
        <f t="shared" si="192"/>
        <v>TRANSFORMADOR MARCA:Alstom  PT 59 RE</v>
      </c>
      <c r="F1066" s="57" t="s">
        <v>2359</v>
      </c>
      <c r="G1066" s="21"/>
      <c r="H1066" s="21" t="s">
        <v>1695</v>
      </c>
      <c r="I1066" s="21"/>
      <c r="J1066" s="21"/>
      <c r="K1066" s="133" t="s">
        <v>13715</v>
      </c>
      <c r="L1066" s="133" t="s">
        <v>13714</v>
      </c>
      <c r="M1066" s="21">
        <v>100</v>
      </c>
      <c r="N1066" s="21">
        <v>33</v>
      </c>
      <c r="O1066" s="21" t="s">
        <v>510</v>
      </c>
      <c r="P1066" s="124" t="s">
        <v>516</v>
      </c>
      <c r="Q1066" s="21">
        <v>2001</v>
      </c>
      <c r="R1066" s="21" t="s">
        <v>4979</v>
      </c>
      <c r="S1066" s="21" t="s">
        <v>13713</v>
      </c>
      <c r="T1066" s="116">
        <v>763</v>
      </c>
      <c r="U1066" s="111">
        <v>45</v>
      </c>
      <c r="V1066" s="113">
        <f t="shared" si="193"/>
        <v>505.27555555555557</v>
      </c>
      <c r="W1066" s="113">
        <f t="shared" si="194"/>
        <v>257.72444444444443</v>
      </c>
      <c r="X1066" s="112">
        <f t="shared" si="195"/>
        <v>257724.44444444444</v>
      </c>
      <c r="Y1066" s="111"/>
      <c r="Z1066" s="110">
        <f t="shared" si="203"/>
        <v>29</v>
      </c>
      <c r="AA1066" s="109">
        <f t="shared" si="196"/>
        <v>38.15</v>
      </c>
      <c r="AB1066" s="109">
        <f t="shared" si="197"/>
        <v>38150</v>
      </c>
      <c r="AC1066" s="108">
        <f t="shared" si="198"/>
        <v>724.85</v>
      </c>
      <c r="AD1066" s="107">
        <f t="shared" si="199"/>
        <v>2.2222222222222223E-2</v>
      </c>
      <c r="AE1066" s="106">
        <f t="shared" si="200"/>
        <v>16.10777777777778</v>
      </c>
      <c r="AF1066" s="105">
        <f t="shared" si="201"/>
        <v>273.83222222222219</v>
      </c>
      <c r="AG1066" s="105">
        <f t="shared" si="202"/>
        <v>489.16777777777781</v>
      </c>
    </row>
    <row r="1067" spans="1:33" s="88" customFormat="1" x14ac:dyDescent="0.35">
      <c r="A1067" s="21">
        <v>10141103</v>
      </c>
      <c r="B1067" s="21" t="s">
        <v>1665</v>
      </c>
      <c r="C1067" s="272" t="s">
        <v>710</v>
      </c>
      <c r="D1067" s="133" t="s">
        <v>13712</v>
      </c>
      <c r="E1067" s="114" t="str">
        <f t="shared" si="192"/>
        <v>TRANSFORMADOR MARCA:ABB  PT 69 RE</v>
      </c>
      <c r="F1067" s="57" t="s">
        <v>2359</v>
      </c>
      <c r="G1067" s="21"/>
      <c r="H1067" s="21" t="s">
        <v>1695</v>
      </c>
      <c r="I1067" s="21"/>
      <c r="J1067" s="21"/>
      <c r="K1067" s="133" t="s">
        <v>13711</v>
      </c>
      <c r="L1067" s="133" t="s">
        <v>13710</v>
      </c>
      <c r="M1067" s="21">
        <v>200</v>
      </c>
      <c r="N1067" s="21">
        <v>33</v>
      </c>
      <c r="O1067" s="21">
        <v>0.4</v>
      </c>
      <c r="P1067" s="124" t="s">
        <v>516</v>
      </c>
      <c r="Q1067" s="21">
        <v>2001</v>
      </c>
      <c r="R1067" s="21" t="s">
        <v>15</v>
      </c>
      <c r="S1067" s="21" t="s">
        <v>13709</v>
      </c>
      <c r="T1067" s="116">
        <v>991</v>
      </c>
      <c r="U1067" s="111">
        <v>45</v>
      </c>
      <c r="V1067" s="113">
        <f t="shared" si="193"/>
        <v>656.26222222222225</v>
      </c>
      <c r="W1067" s="113">
        <f t="shared" si="194"/>
        <v>334.73777777777775</v>
      </c>
      <c r="X1067" s="112">
        <f t="shared" si="195"/>
        <v>334737.77777777775</v>
      </c>
      <c r="Y1067" s="111"/>
      <c r="Z1067" s="110">
        <f t="shared" si="203"/>
        <v>29</v>
      </c>
      <c r="AA1067" s="109">
        <f t="shared" si="196"/>
        <v>49.550000000000004</v>
      </c>
      <c r="AB1067" s="109">
        <f t="shared" si="197"/>
        <v>49550.000000000007</v>
      </c>
      <c r="AC1067" s="108">
        <f t="shared" si="198"/>
        <v>941.45</v>
      </c>
      <c r="AD1067" s="107">
        <f t="shared" si="199"/>
        <v>2.2222222222222223E-2</v>
      </c>
      <c r="AE1067" s="106">
        <f t="shared" si="200"/>
        <v>20.921111111111113</v>
      </c>
      <c r="AF1067" s="105">
        <f t="shared" si="201"/>
        <v>355.65888888888884</v>
      </c>
      <c r="AG1067" s="105">
        <f t="shared" si="202"/>
        <v>635.3411111111111</v>
      </c>
    </row>
    <row r="1068" spans="1:33" s="88" customFormat="1" x14ac:dyDescent="0.35">
      <c r="A1068" s="21">
        <v>10141103</v>
      </c>
      <c r="B1068" s="21" t="s">
        <v>1665</v>
      </c>
      <c r="C1068" s="272" t="s">
        <v>710</v>
      </c>
      <c r="D1068" s="133" t="s">
        <v>13708</v>
      </c>
      <c r="E1068" s="114" t="str">
        <f t="shared" si="192"/>
        <v>TRANSFORMADOR MARCA:  PT 12 RE</v>
      </c>
      <c r="F1068" s="57" t="s">
        <v>2359</v>
      </c>
      <c r="G1068" s="21"/>
      <c r="H1068" s="21" t="s">
        <v>1695</v>
      </c>
      <c r="I1068" s="21"/>
      <c r="J1068" s="21"/>
      <c r="K1068" s="124" t="s">
        <v>13707</v>
      </c>
      <c r="L1068" s="124" t="s">
        <v>13706</v>
      </c>
      <c r="M1068" s="21">
        <v>315</v>
      </c>
      <c r="N1068" s="21">
        <v>33</v>
      </c>
      <c r="O1068" s="21">
        <v>0.4</v>
      </c>
      <c r="P1068" s="124" t="s">
        <v>516</v>
      </c>
      <c r="Q1068" s="21">
        <v>2001</v>
      </c>
      <c r="R1068" s="21"/>
      <c r="S1068" s="21"/>
      <c r="T1068" s="116">
        <v>1039</v>
      </c>
      <c r="U1068" s="111">
        <v>45</v>
      </c>
      <c r="V1068" s="113">
        <f t="shared" si="193"/>
        <v>688.048888888889</v>
      </c>
      <c r="W1068" s="113">
        <f t="shared" si="194"/>
        <v>350.951111111111</v>
      </c>
      <c r="X1068" s="112">
        <f t="shared" si="195"/>
        <v>350951.11111111101</v>
      </c>
      <c r="Y1068" s="111"/>
      <c r="Z1068" s="110">
        <f t="shared" si="203"/>
        <v>29</v>
      </c>
      <c r="AA1068" s="109">
        <f t="shared" si="196"/>
        <v>51.95</v>
      </c>
      <c r="AB1068" s="109">
        <f t="shared" si="197"/>
        <v>51950</v>
      </c>
      <c r="AC1068" s="108">
        <f t="shared" si="198"/>
        <v>987.05</v>
      </c>
      <c r="AD1068" s="107">
        <f t="shared" si="199"/>
        <v>2.2222222222222223E-2</v>
      </c>
      <c r="AE1068" s="106">
        <f t="shared" si="200"/>
        <v>21.934444444444445</v>
      </c>
      <c r="AF1068" s="105">
        <f t="shared" si="201"/>
        <v>372.88555555555547</v>
      </c>
      <c r="AG1068" s="105">
        <f t="shared" si="202"/>
        <v>666.11444444444453</v>
      </c>
    </row>
    <row r="1069" spans="1:33" s="88" customFormat="1" x14ac:dyDescent="0.35">
      <c r="A1069" s="21">
        <v>10141103</v>
      </c>
      <c r="B1069" s="21" t="s">
        <v>1665</v>
      </c>
      <c r="C1069" s="272" t="s">
        <v>710</v>
      </c>
      <c r="D1069" s="133" t="s">
        <v>10889</v>
      </c>
      <c r="E1069" s="114" t="str">
        <f t="shared" si="192"/>
        <v>TRANSFORMADOR MARCA:  PT 51 RE</v>
      </c>
      <c r="F1069" s="57" t="s">
        <v>2359</v>
      </c>
      <c r="G1069" s="21"/>
      <c r="H1069" s="21" t="s">
        <v>1695</v>
      </c>
      <c r="I1069" s="21"/>
      <c r="J1069" s="21"/>
      <c r="K1069" s="124" t="s">
        <v>13705</v>
      </c>
      <c r="L1069" s="124" t="s">
        <v>13704</v>
      </c>
      <c r="M1069" s="21">
        <v>50</v>
      </c>
      <c r="N1069" s="21">
        <v>33</v>
      </c>
      <c r="O1069" s="21">
        <v>0.4</v>
      </c>
      <c r="P1069" s="124" t="s">
        <v>516</v>
      </c>
      <c r="Q1069" s="21">
        <v>2001</v>
      </c>
      <c r="R1069" s="21"/>
      <c r="S1069" s="21"/>
      <c r="T1069" s="116">
        <v>643</v>
      </c>
      <c r="U1069" s="111">
        <v>45</v>
      </c>
      <c r="V1069" s="113">
        <f t="shared" si="193"/>
        <v>425.80888888888893</v>
      </c>
      <c r="W1069" s="113">
        <f t="shared" si="194"/>
        <v>217.19111111111107</v>
      </c>
      <c r="X1069" s="112">
        <f t="shared" si="195"/>
        <v>217191.11111111107</v>
      </c>
      <c r="Y1069" s="111"/>
      <c r="Z1069" s="110">
        <f t="shared" si="203"/>
        <v>29</v>
      </c>
      <c r="AA1069" s="109">
        <f t="shared" si="196"/>
        <v>32.15</v>
      </c>
      <c r="AB1069" s="109">
        <f t="shared" si="197"/>
        <v>32150</v>
      </c>
      <c r="AC1069" s="108">
        <f t="shared" si="198"/>
        <v>610.85</v>
      </c>
      <c r="AD1069" s="107">
        <f t="shared" si="199"/>
        <v>2.2222222222222223E-2</v>
      </c>
      <c r="AE1069" s="106">
        <f t="shared" si="200"/>
        <v>13.574444444444445</v>
      </c>
      <c r="AF1069" s="105">
        <f t="shared" si="201"/>
        <v>230.76555555555552</v>
      </c>
      <c r="AG1069" s="105">
        <f t="shared" si="202"/>
        <v>412.23444444444448</v>
      </c>
    </row>
    <row r="1070" spans="1:33" s="88" customFormat="1" x14ac:dyDescent="0.35">
      <c r="A1070" s="21">
        <v>10141103</v>
      </c>
      <c r="B1070" s="21" t="s">
        <v>1665</v>
      </c>
      <c r="C1070" s="272" t="s">
        <v>710</v>
      </c>
      <c r="D1070" s="133" t="s">
        <v>10886</v>
      </c>
      <c r="E1070" s="114" t="str">
        <f t="shared" si="192"/>
        <v>TRANSFORMADOR MARCA:  PT 52 RE</v>
      </c>
      <c r="F1070" s="57" t="s">
        <v>2359</v>
      </c>
      <c r="G1070" s="21"/>
      <c r="H1070" s="21" t="s">
        <v>1695</v>
      </c>
      <c r="I1070" s="21"/>
      <c r="J1070" s="21"/>
      <c r="K1070" s="124" t="s">
        <v>13703</v>
      </c>
      <c r="L1070" s="124" t="s">
        <v>13702</v>
      </c>
      <c r="M1070" s="21">
        <v>50</v>
      </c>
      <c r="N1070" s="21">
        <v>33</v>
      </c>
      <c r="O1070" s="21">
        <v>0.4</v>
      </c>
      <c r="P1070" s="124" t="s">
        <v>516</v>
      </c>
      <c r="Q1070" s="21">
        <v>2001</v>
      </c>
      <c r="R1070" s="21"/>
      <c r="S1070" s="21"/>
      <c r="T1070" s="116">
        <v>643</v>
      </c>
      <c r="U1070" s="111">
        <v>45</v>
      </c>
      <c r="V1070" s="113">
        <f t="shared" si="193"/>
        <v>425.80888888888893</v>
      </c>
      <c r="W1070" s="113">
        <f t="shared" si="194"/>
        <v>217.19111111111107</v>
      </c>
      <c r="X1070" s="112">
        <f t="shared" si="195"/>
        <v>217191.11111111107</v>
      </c>
      <c r="Y1070" s="111"/>
      <c r="Z1070" s="110">
        <f t="shared" si="203"/>
        <v>29</v>
      </c>
      <c r="AA1070" s="109">
        <f t="shared" si="196"/>
        <v>32.15</v>
      </c>
      <c r="AB1070" s="109">
        <f t="shared" si="197"/>
        <v>32150</v>
      </c>
      <c r="AC1070" s="108">
        <f t="shared" si="198"/>
        <v>610.85</v>
      </c>
      <c r="AD1070" s="107">
        <f t="shared" si="199"/>
        <v>2.2222222222222223E-2</v>
      </c>
      <c r="AE1070" s="106">
        <f t="shared" si="200"/>
        <v>13.574444444444445</v>
      </c>
      <c r="AF1070" s="105">
        <f t="shared" si="201"/>
        <v>230.76555555555552</v>
      </c>
      <c r="AG1070" s="105">
        <f t="shared" si="202"/>
        <v>412.23444444444448</v>
      </c>
    </row>
    <row r="1071" spans="1:33" s="88" customFormat="1" x14ac:dyDescent="0.35">
      <c r="A1071" s="21">
        <v>10141103</v>
      </c>
      <c r="B1071" s="21" t="s">
        <v>1665</v>
      </c>
      <c r="C1071" s="272" t="s">
        <v>710</v>
      </c>
      <c r="D1071" s="133" t="s">
        <v>13701</v>
      </c>
      <c r="E1071" s="114" t="str">
        <f t="shared" si="192"/>
        <v>TRANSFORMADOR MARCA:Desta  PTS 492</v>
      </c>
      <c r="F1071" s="21"/>
      <c r="G1071" s="21"/>
      <c r="H1071" s="21" t="s">
        <v>2261</v>
      </c>
      <c r="I1071" s="21"/>
      <c r="J1071" s="21"/>
      <c r="K1071" s="133" t="s">
        <v>13700</v>
      </c>
      <c r="L1071" s="133" t="s">
        <v>13699</v>
      </c>
      <c r="M1071" s="21">
        <v>100</v>
      </c>
      <c r="N1071" s="21">
        <v>33</v>
      </c>
      <c r="O1071" s="21">
        <v>0.4</v>
      </c>
      <c r="P1071" s="124" t="s">
        <v>516</v>
      </c>
      <c r="Q1071" s="21">
        <v>2001</v>
      </c>
      <c r="R1071" s="21" t="s">
        <v>13698</v>
      </c>
      <c r="S1071" s="21" t="s">
        <v>13697</v>
      </c>
      <c r="T1071" s="116">
        <v>763</v>
      </c>
      <c r="U1071" s="111">
        <v>45</v>
      </c>
      <c r="V1071" s="113">
        <f t="shared" si="193"/>
        <v>505.27555555555557</v>
      </c>
      <c r="W1071" s="113">
        <f t="shared" si="194"/>
        <v>257.72444444444443</v>
      </c>
      <c r="X1071" s="112">
        <f t="shared" si="195"/>
        <v>257724.44444444444</v>
      </c>
      <c r="Y1071" s="111"/>
      <c r="Z1071" s="110">
        <f t="shared" si="203"/>
        <v>29</v>
      </c>
      <c r="AA1071" s="109">
        <f t="shared" si="196"/>
        <v>38.15</v>
      </c>
      <c r="AB1071" s="109">
        <f t="shared" si="197"/>
        <v>38150</v>
      </c>
      <c r="AC1071" s="108">
        <f t="shared" si="198"/>
        <v>724.85</v>
      </c>
      <c r="AD1071" s="107">
        <f t="shared" si="199"/>
        <v>2.2222222222222223E-2</v>
      </c>
      <c r="AE1071" s="106">
        <f t="shared" si="200"/>
        <v>16.10777777777778</v>
      </c>
      <c r="AF1071" s="105">
        <f t="shared" si="201"/>
        <v>273.83222222222219</v>
      </c>
      <c r="AG1071" s="105">
        <f t="shared" si="202"/>
        <v>489.16777777777781</v>
      </c>
    </row>
    <row r="1072" spans="1:33" s="88" customFormat="1" x14ac:dyDescent="0.35">
      <c r="A1072" s="21">
        <v>10141103</v>
      </c>
      <c r="B1072" s="21" t="s">
        <v>1665</v>
      </c>
      <c r="C1072" s="272" t="s">
        <v>710</v>
      </c>
      <c r="D1072" s="133" t="s">
        <v>13696</v>
      </c>
      <c r="E1072" s="114" t="str">
        <f t="shared" si="192"/>
        <v>TRANSFORMADOR MARCA:ABB  PT 119R</v>
      </c>
      <c r="F1072" s="21"/>
      <c r="G1072" s="21"/>
      <c r="H1072" s="21" t="s">
        <v>2240</v>
      </c>
      <c r="I1072" s="21"/>
      <c r="J1072" s="21"/>
      <c r="K1072" s="133" t="s">
        <v>13695</v>
      </c>
      <c r="L1072" s="133" t="s">
        <v>13694</v>
      </c>
      <c r="M1072" s="21">
        <v>500</v>
      </c>
      <c r="N1072" s="21">
        <v>33</v>
      </c>
      <c r="O1072" s="21">
        <v>0.4</v>
      </c>
      <c r="P1072" s="124" t="s">
        <v>516</v>
      </c>
      <c r="Q1072" s="21">
        <v>2001</v>
      </c>
      <c r="R1072" s="21" t="s">
        <v>15</v>
      </c>
      <c r="S1072" s="21" t="s">
        <v>13693</v>
      </c>
      <c r="T1072" s="116">
        <v>1200</v>
      </c>
      <c r="U1072" s="111">
        <v>45</v>
      </c>
      <c r="V1072" s="113">
        <f t="shared" si="193"/>
        <v>794.66666666666674</v>
      </c>
      <c r="W1072" s="113">
        <f t="shared" si="194"/>
        <v>405.33333333333326</v>
      </c>
      <c r="X1072" s="112">
        <f t="shared" si="195"/>
        <v>405333.33333333326</v>
      </c>
      <c r="Y1072" s="111"/>
      <c r="Z1072" s="110">
        <f t="shared" si="203"/>
        <v>29</v>
      </c>
      <c r="AA1072" s="109">
        <f t="shared" si="196"/>
        <v>60</v>
      </c>
      <c r="AB1072" s="109">
        <f t="shared" si="197"/>
        <v>60000</v>
      </c>
      <c r="AC1072" s="108">
        <f t="shared" si="198"/>
        <v>1140</v>
      </c>
      <c r="AD1072" s="107">
        <f t="shared" si="199"/>
        <v>2.2222222222222223E-2</v>
      </c>
      <c r="AE1072" s="106">
        <f t="shared" si="200"/>
        <v>25.333333333333336</v>
      </c>
      <c r="AF1072" s="105">
        <f t="shared" si="201"/>
        <v>430.66666666666657</v>
      </c>
      <c r="AG1072" s="105">
        <f t="shared" si="202"/>
        <v>769.33333333333337</v>
      </c>
    </row>
    <row r="1073" spans="1:33" s="88" customFormat="1" x14ac:dyDescent="0.35">
      <c r="A1073" s="21">
        <v>10141103</v>
      </c>
      <c r="B1073" s="21" t="s">
        <v>1665</v>
      </c>
      <c r="C1073" s="272" t="s">
        <v>710</v>
      </c>
      <c r="D1073" s="133" t="s">
        <v>13692</v>
      </c>
      <c r="E1073" s="114" t="str">
        <f t="shared" si="192"/>
        <v>TRANSFORMADOR MARCA:Desta Power Matla  PT 209R</v>
      </c>
      <c r="F1073" s="21"/>
      <c r="G1073" s="21"/>
      <c r="H1073" s="21" t="s">
        <v>1127</v>
      </c>
      <c r="I1073" s="21"/>
      <c r="J1073" s="21"/>
      <c r="K1073" s="133" t="s">
        <v>13691</v>
      </c>
      <c r="L1073" s="133" t="s">
        <v>13690</v>
      </c>
      <c r="M1073" s="21">
        <v>250</v>
      </c>
      <c r="N1073" s="21">
        <v>33</v>
      </c>
      <c r="O1073" s="21">
        <v>0.4</v>
      </c>
      <c r="P1073" s="124" t="s">
        <v>516</v>
      </c>
      <c r="Q1073" s="21">
        <v>2001</v>
      </c>
      <c r="R1073" s="21" t="s">
        <v>1540</v>
      </c>
      <c r="S1073" s="21" t="s">
        <v>13689</v>
      </c>
      <c r="T1073" s="116">
        <v>991</v>
      </c>
      <c r="U1073" s="111">
        <v>45</v>
      </c>
      <c r="V1073" s="113">
        <f t="shared" si="193"/>
        <v>656.26222222222225</v>
      </c>
      <c r="W1073" s="113">
        <f t="shared" si="194"/>
        <v>334.73777777777775</v>
      </c>
      <c r="X1073" s="112">
        <f t="shared" si="195"/>
        <v>334737.77777777775</v>
      </c>
      <c r="Y1073" s="111"/>
      <c r="Z1073" s="110">
        <f t="shared" si="203"/>
        <v>29</v>
      </c>
      <c r="AA1073" s="109">
        <f t="shared" si="196"/>
        <v>49.550000000000004</v>
      </c>
      <c r="AB1073" s="109">
        <f t="shared" si="197"/>
        <v>49550.000000000007</v>
      </c>
      <c r="AC1073" s="108">
        <f t="shared" si="198"/>
        <v>941.45</v>
      </c>
      <c r="AD1073" s="107">
        <f t="shared" si="199"/>
        <v>2.2222222222222223E-2</v>
      </c>
      <c r="AE1073" s="106">
        <f t="shared" si="200"/>
        <v>20.921111111111113</v>
      </c>
      <c r="AF1073" s="105">
        <f t="shared" si="201"/>
        <v>355.65888888888884</v>
      </c>
      <c r="AG1073" s="105">
        <f t="shared" si="202"/>
        <v>635.3411111111111</v>
      </c>
    </row>
    <row r="1074" spans="1:33" s="88" customFormat="1" x14ac:dyDescent="0.35">
      <c r="A1074" s="21">
        <v>10141103</v>
      </c>
      <c r="B1074" s="21" t="s">
        <v>1665</v>
      </c>
      <c r="C1074" s="272" t="s">
        <v>710</v>
      </c>
      <c r="D1074" s="21" t="s">
        <v>13688</v>
      </c>
      <c r="E1074" s="114" t="str">
        <f t="shared" si="192"/>
        <v>TRANSFORMADOR MARCA:DESTA  PTS 233</v>
      </c>
      <c r="F1074" s="21"/>
      <c r="G1074" s="21"/>
      <c r="H1074" s="21" t="s">
        <v>2223</v>
      </c>
      <c r="I1074" s="21"/>
      <c r="J1074" s="21"/>
      <c r="K1074" s="133" t="s">
        <v>13687</v>
      </c>
      <c r="L1074" s="133" t="s">
        <v>13686</v>
      </c>
      <c r="M1074" s="21">
        <v>400</v>
      </c>
      <c r="N1074" s="21">
        <v>33</v>
      </c>
      <c r="O1074" s="21">
        <v>0.4</v>
      </c>
      <c r="P1074" s="124" t="s">
        <v>516</v>
      </c>
      <c r="Q1074" s="21">
        <v>2001</v>
      </c>
      <c r="R1074" s="21" t="s">
        <v>104</v>
      </c>
      <c r="S1074" s="21" t="s">
        <v>13685</v>
      </c>
      <c r="T1074" s="116">
        <v>1039</v>
      </c>
      <c r="U1074" s="111">
        <v>45</v>
      </c>
      <c r="V1074" s="113">
        <f t="shared" si="193"/>
        <v>688.048888888889</v>
      </c>
      <c r="W1074" s="113">
        <f t="shared" si="194"/>
        <v>350.951111111111</v>
      </c>
      <c r="X1074" s="112">
        <f t="shared" si="195"/>
        <v>350951.11111111101</v>
      </c>
      <c r="Y1074" s="111"/>
      <c r="Z1074" s="110">
        <f t="shared" si="203"/>
        <v>29</v>
      </c>
      <c r="AA1074" s="109">
        <f t="shared" si="196"/>
        <v>51.95</v>
      </c>
      <c r="AB1074" s="109">
        <f t="shared" si="197"/>
        <v>51950</v>
      </c>
      <c r="AC1074" s="108">
        <f t="shared" si="198"/>
        <v>987.05</v>
      </c>
      <c r="AD1074" s="107">
        <f t="shared" si="199"/>
        <v>2.2222222222222223E-2</v>
      </c>
      <c r="AE1074" s="106">
        <f t="shared" si="200"/>
        <v>21.934444444444445</v>
      </c>
      <c r="AF1074" s="105">
        <f t="shared" si="201"/>
        <v>372.88555555555547</v>
      </c>
      <c r="AG1074" s="105">
        <f t="shared" si="202"/>
        <v>666.11444444444453</v>
      </c>
    </row>
    <row r="1075" spans="1:33" s="88" customFormat="1" x14ac:dyDescent="0.35">
      <c r="A1075" s="21">
        <v>10141103</v>
      </c>
      <c r="B1075" s="21" t="s">
        <v>1665</v>
      </c>
      <c r="C1075" s="272" t="s">
        <v>710</v>
      </c>
      <c r="D1075" s="21" t="s">
        <v>13683</v>
      </c>
      <c r="E1075" s="114" t="str">
        <f t="shared" si="192"/>
        <v>TRANSFORMADOR MARCA:ABB AGXX/PTS0278 AGXX/PTS0278</v>
      </c>
      <c r="F1075" s="187" t="s">
        <v>13684</v>
      </c>
      <c r="G1075" s="21" t="s">
        <v>13683</v>
      </c>
      <c r="H1075" s="21" t="s">
        <v>3445</v>
      </c>
      <c r="I1075" s="21" t="s">
        <v>2113</v>
      </c>
      <c r="J1075" s="21"/>
      <c r="K1075" s="156" t="s">
        <v>13682</v>
      </c>
      <c r="L1075" s="156" t="s">
        <v>13681</v>
      </c>
      <c r="M1075" s="187">
        <v>50</v>
      </c>
      <c r="N1075" s="121">
        <v>33</v>
      </c>
      <c r="O1075" s="61">
        <v>0.4</v>
      </c>
      <c r="P1075" s="61">
        <v>3</v>
      </c>
      <c r="Q1075" s="121">
        <v>2001</v>
      </c>
      <c r="R1075" s="121" t="s">
        <v>15</v>
      </c>
      <c r="S1075" s="121" t="s">
        <v>13611</v>
      </c>
      <c r="T1075" s="116">
        <v>643</v>
      </c>
      <c r="U1075" s="111">
        <v>45</v>
      </c>
      <c r="V1075" s="113">
        <f t="shared" si="193"/>
        <v>425.80888888888893</v>
      </c>
      <c r="W1075" s="113">
        <f t="shared" si="194"/>
        <v>217.19111111111107</v>
      </c>
      <c r="X1075" s="112">
        <f t="shared" si="195"/>
        <v>217191.11111111107</v>
      </c>
      <c r="Y1075" s="111"/>
      <c r="Z1075" s="110">
        <f t="shared" si="203"/>
        <v>29</v>
      </c>
      <c r="AA1075" s="109">
        <f t="shared" si="196"/>
        <v>32.15</v>
      </c>
      <c r="AB1075" s="109">
        <f t="shared" si="197"/>
        <v>32150</v>
      </c>
      <c r="AC1075" s="108">
        <f t="shared" si="198"/>
        <v>610.85</v>
      </c>
      <c r="AD1075" s="107">
        <f t="shared" si="199"/>
        <v>2.2222222222222223E-2</v>
      </c>
      <c r="AE1075" s="106">
        <f t="shared" si="200"/>
        <v>13.574444444444445</v>
      </c>
      <c r="AF1075" s="105">
        <f t="shared" si="201"/>
        <v>230.76555555555552</v>
      </c>
      <c r="AG1075" s="105">
        <f t="shared" si="202"/>
        <v>412.23444444444448</v>
      </c>
    </row>
    <row r="1076" spans="1:33" s="88" customFormat="1" x14ac:dyDescent="0.35">
      <c r="A1076" s="21">
        <v>10141103</v>
      </c>
      <c r="B1076" s="21" t="s">
        <v>1665</v>
      </c>
      <c r="C1076" s="272" t="s">
        <v>710</v>
      </c>
      <c r="D1076" s="21" t="s">
        <v>13679</v>
      </c>
      <c r="E1076" s="114" t="str">
        <f t="shared" si="192"/>
        <v>TRANSFORMADOR MARCA:ALSTOM AGXX/PTS0054 AGXX/PTS0054</v>
      </c>
      <c r="F1076" s="61" t="s">
        <v>13680</v>
      </c>
      <c r="G1076" s="21" t="s">
        <v>13679</v>
      </c>
      <c r="H1076" s="21" t="s">
        <v>2174</v>
      </c>
      <c r="I1076" s="21" t="s">
        <v>2113</v>
      </c>
      <c r="J1076" s="21"/>
      <c r="K1076" s="61" t="s">
        <v>13678</v>
      </c>
      <c r="L1076" s="61" t="s">
        <v>13677</v>
      </c>
      <c r="M1076" s="61">
        <v>100</v>
      </c>
      <c r="N1076" s="121">
        <v>11</v>
      </c>
      <c r="O1076" s="61">
        <v>0.4</v>
      </c>
      <c r="P1076" s="61">
        <v>3</v>
      </c>
      <c r="Q1076" s="121">
        <v>2001</v>
      </c>
      <c r="R1076" s="121" t="s">
        <v>4</v>
      </c>
      <c r="S1076" s="121" t="s">
        <v>13676</v>
      </c>
      <c r="T1076" s="116">
        <v>445</v>
      </c>
      <c r="U1076" s="111">
        <v>45</v>
      </c>
      <c r="V1076" s="113">
        <f t="shared" si="193"/>
        <v>294.68888888888893</v>
      </c>
      <c r="W1076" s="113">
        <f t="shared" si="194"/>
        <v>150.31111111111107</v>
      </c>
      <c r="X1076" s="112">
        <f t="shared" si="195"/>
        <v>150311.11111111107</v>
      </c>
      <c r="Y1076" s="111"/>
      <c r="Z1076" s="110">
        <f t="shared" si="203"/>
        <v>29</v>
      </c>
      <c r="AA1076" s="109">
        <f t="shared" si="196"/>
        <v>22.25</v>
      </c>
      <c r="AB1076" s="109">
        <f t="shared" si="197"/>
        <v>22250</v>
      </c>
      <c r="AC1076" s="108">
        <f t="shared" si="198"/>
        <v>422.75</v>
      </c>
      <c r="AD1076" s="107">
        <f t="shared" si="199"/>
        <v>2.2222222222222223E-2</v>
      </c>
      <c r="AE1076" s="106">
        <f t="shared" si="200"/>
        <v>9.3944444444444439</v>
      </c>
      <c r="AF1076" s="105">
        <f t="shared" si="201"/>
        <v>159.70555555555552</v>
      </c>
      <c r="AG1076" s="105">
        <f t="shared" si="202"/>
        <v>285.29444444444448</v>
      </c>
    </row>
    <row r="1077" spans="1:33" s="88" customFormat="1" x14ac:dyDescent="0.35">
      <c r="A1077" s="21">
        <v>10141103</v>
      </c>
      <c r="B1077" s="21" t="s">
        <v>1665</v>
      </c>
      <c r="C1077" s="272" t="s">
        <v>710</v>
      </c>
      <c r="D1077" s="21" t="s">
        <v>13674</v>
      </c>
      <c r="E1077" s="114" t="str">
        <f t="shared" si="192"/>
        <v>TRANSFORMADOR MARCA:ALSTOM AGXX/PTS0055 AGXX/PTS0055</v>
      </c>
      <c r="F1077" s="61" t="s">
        <v>13675</v>
      </c>
      <c r="G1077" s="21" t="s">
        <v>13674</v>
      </c>
      <c r="H1077" s="21" t="s">
        <v>2174</v>
      </c>
      <c r="I1077" s="21" t="s">
        <v>2113</v>
      </c>
      <c r="J1077" s="21"/>
      <c r="K1077" s="61" t="s">
        <v>13673</v>
      </c>
      <c r="L1077" s="61" t="s">
        <v>13672</v>
      </c>
      <c r="M1077" s="61">
        <v>100</v>
      </c>
      <c r="N1077" s="121">
        <v>11</v>
      </c>
      <c r="O1077" s="61">
        <v>0.4</v>
      </c>
      <c r="P1077" s="61">
        <v>3</v>
      </c>
      <c r="Q1077" s="121">
        <v>2001</v>
      </c>
      <c r="R1077" s="121" t="s">
        <v>4</v>
      </c>
      <c r="S1077" s="121" t="s">
        <v>13671</v>
      </c>
      <c r="T1077" s="116">
        <v>445</v>
      </c>
      <c r="U1077" s="111">
        <v>45</v>
      </c>
      <c r="V1077" s="113">
        <f t="shared" si="193"/>
        <v>294.68888888888893</v>
      </c>
      <c r="W1077" s="113">
        <f t="shared" si="194"/>
        <v>150.31111111111107</v>
      </c>
      <c r="X1077" s="112">
        <f t="shared" si="195"/>
        <v>150311.11111111107</v>
      </c>
      <c r="Y1077" s="111"/>
      <c r="Z1077" s="110">
        <f t="shared" si="203"/>
        <v>29</v>
      </c>
      <c r="AA1077" s="109">
        <f t="shared" si="196"/>
        <v>22.25</v>
      </c>
      <c r="AB1077" s="109">
        <f t="shared" si="197"/>
        <v>22250</v>
      </c>
      <c r="AC1077" s="108">
        <f t="shared" si="198"/>
        <v>422.75</v>
      </c>
      <c r="AD1077" s="107">
        <f t="shared" si="199"/>
        <v>2.2222222222222223E-2</v>
      </c>
      <c r="AE1077" s="106">
        <f t="shared" si="200"/>
        <v>9.3944444444444439</v>
      </c>
      <c r="AF1077" s="105">
        <f t="shared" si="201"/>
        <v>159.70555555555552</v>
      </c>
      <c r="AG1077" s="105">
        <f t="shared" si="202"/>
        <v>285.29444444444448</v>
      </c>
    </row>
    <row r="1078" spans="1:33" s="88" customFormat="1" x14ac:dyDescent="0.35">
      <c r="A1078" s="21">
        <v>10141103</v>
      </c>
      <c r="B1078" s="21" t="s">
        <v>1665</v>
      </c>
      <c r="C1078" s="272" t="s">
        <v>710</v>
      </c>
      <c r="D1078" s="21" t="s">
        <v>13669</v>
      </c>
      <c r="E1078" s="114" t="str">
        <f t="shared" si="192"/>
        <v>TRANSFORMADOR MARCA:DESTA AGXX/PTS0056 AGXX/PTS0056</v>
      </c>
      <c r="F1078" s="61" t="s">
        <v>13670</v>
      </c>
      <c r="G1078" s="21" t="s">
        <v>13669</v>
      </c>
      <c r="H1078" s="21" t="s">
        <v>2113</v>
      </c>
      <c r="I1078" s="21" t="s">
        <v>2113</v>
      </c>
      <c r="J1078" s="21"/>
      <c r="K1078" s="121" t="s">
        <v>13668</v>
      </c>
      <c r="L1078" s="121" t="s">
        <v>13667</v>
      </c>
      <c r="M1078" s="61">
        <v>400</v>
      </c>
      <c r="N1078" s="121">
        <v>11</v>
      </c>
      <c r="O1078" s="61">
        <v>0.4</v>
      </c>
      <c r="P1078" s="61">
        <v>3</v>
      </c>
      <c r="Q1078" s="121">
        <v>2001</v>
      </c>
      <c r="R1078" s="121" t="s">
        <v>104</v>
      </c>
      <c r="S1078" s="121" t="s">
        <v>13666</v>
      </c>
      <c r="T1078" s="116">
        <v>899</v>
      </c>
      <c r="U1078" s="111">
        <v>45</v>
      </c>
      <c r="V1078" s="113">
        <f t="shared" si="193"/>
        <v>595.33777777777777</v>
      </c>
      <c r="W1078" s="113">
        <f t="shared" si="194"/>
        <v>303.66222222222223</v>
      </c>
      <c r="X1078" s="112">
        <f t="shared" si="195"/>
        <v>303662.22222222225</v>
      </c>
      <c r="Y1078" s="111"/>
      <c r="Z1078" s="110">
        <f t="shared" si="203"/>
        <v>29</v>
      </c>
      <c r="AA1078" s="109">
        <f t="shared" si="196"/>
        <v>44.95</v>
      </c>
      <c r="AB1078" s="109">
        <f t="shared" si="197"/>
        <v>44950</v>
      </c>
      <c r="AC1078" s="108">
        <f t="shared" si="198"/>
        <v>854.05</v>
      </c>
      <c r="AD1078" s="107">
        <f t="shared" si="199"/>
        <v>2.2222222222222223E-2</v>
      </c>
      <c r="AE1078" s="106">
        <f t="shared" si="200"/>
        <v>18.978888888888889</v>
      </c>
      <c r="AF1078" s="105">
        <f t="shared" si="201"/>
        <v>322.64111111111112</v>
      </c>
      <c r="AG1078" s="105">
        <f t="shared" si="202"/>
        <v>576.35888888888894</v>
      </c>
    </row>
    <row r="1079" spans="1:33" s="88" customFormat="1" x14ac:dyDescent="0.35">
      <c r="A1079" s="21">
        <v>10141103</v>
      </c>
      <c r="B1079" s="21" t="s">
        <v>1665</v>
      </c>
      <c r="C1079" s="272" t="s">
        <v>710</v>
      </c>
      <c r="D1079" s="21" t="s">
        <v>13664</v>
      </c>
      <c r="E1079" s="114" t="str">
        <f t="shared" si="192"/>
        <v>TRANSFORMADOR MARCA:ALSTOM AGXX/PTS0081 AGXX/PTS0081</v>
      </c>
      <c r="F1079" s="61" t="s">
        <v>13665</v>
      </c>
      <c r="G1079" s="21" t="s">
        <v>13664</v>
      </c>
      <c r="H1079" s="21" t="s">
        <v>2113</v>
      </c>
      <c r="I1079" s="21" t="s">
        <v>2113</v>
      </c>
      <c r="J1079" s="21"/>
      <c r="K1079" s="121" t="s">
        <v>13663</v>
      </c>
      <c r="L1079" s="121" t="s">
        <v>13662</v>
      </c>
      <c r="M1079" s="61">
        <v>100</v>
      </c>
      <c r="N1079" s="121">
        <v>11</v>
      </c>
      <c r="O1079" s="61">
        <v>0.4</v>
      </c>
      <c r="P1079" s="61">
        <v>3</v>
      </c>
      <c r="Q1079" s="121">
        <v>2001</v>
      </c>
      <c r="R1079" s="121" t="s">
        <v>4</v>
      </c>
      <c r="S1079" s="121" t="s">
        <v>13661</v>
      </c>
      <c r="T1079" s="116">
        <v>445</v>
      </c>
      <c r="U1079" s="111">
        <v>45</v>
      </c>
      <c r="V1079" s="113">
        <f t="shared" si="193"/>
        <v>294.68888888888893</v>
      </c>
      <c r="W1079" s="113">
        <f t="shared" si="194"/>
        <v>150.31111111111107</v>
      </c>
      <c r="X1079" s="112">
        <f t="shared" si="195"/>
        <v>150311.11111111107</v>
      </c>
      <c r="Y1079" s="111"/>
      <c r="Z1079" s="110">
        <f t="shared" si="203"/>
        <v>29</v>
      </c>
      <c r="AA1079" s="109">
        <f t="shared" si="196"/>
        <v>22.25</v>
      </c>
      <c r="AB1079" s="109">
        <f t="shared" si="197"/>
        <v>22250</v>
      </c>
      <c r="AC1079" s="108">
        <f t="shared" si="198"/>
        <v>422.75</v>
      </c>
      <c r="AD1079" s="107">
        <f t="shared" si="199"/>
        <v>2.2222222222222223E-2</v>
      </c>
      <c r="AE1079" s="106">
        <f t="shared" si="200"/>
        <v>9.3944444444444439</v>
      </c>
      <c r="AF1079" s="105">
        <f t="shared" si="201"/>
        <v>159.70555555555552</v>
      </c>
      <c r="AG1079" s="105">
        <f t="shared" si="202"/>
        <v>285.29444444444448</v>
      </c>
    </row>
    <row r="1080" spans="1:33" s="88" customFormat="1" x14ac:dyDescent="0.35">
      <c r="A1080" s="21">
        <v>10141103</v>
      </c>
      <c r="B1080" s="21" t="s">
        <v>1665</v>
      </c>
      <c r="C1080" s="272" t="s">
        <v>710</v>
      </c>
      <c r="D1080" s="21" t="s">
        <v>13659</v>
      </c>
      <c r="E1080" s="114" t="str">
        <f t="shared" si="192"/>
        <v>TRANSFORMADOR MARCA:ALSTOM AGXX/PTS0350 AGXX/PTS0350</v>
      </c>
      <c r="F1080" s="61" t="s">
        <v>13660</v>
      </c>
      <c r="G1080" s="21" t="s">
        <v>13659</v>
      </c>
      <c r="H1080" s="21" t="s">
        <v>2113</v>
      </c>
      <c r="I1080" s="21" t="s">
        <v>2113</v>
      </c>
      <c r="J1080" s="21"/>
      <c r="K1080" s="121" t="s">
        <v>13658</v>
      </c>
      <c r="L1080" s="121" t="s">
        <v>13657</v>
      </c>
      <c r="M1080" s="61">
        <v>100</v>
      </c>
      <c r="N1080" s="121">
        <v>11</v>
      </c>
      <c r="O1080" s="61">
        <v>0.4</v>
      </c>
      <c r="P1080" s="61">
        <v>3</v>
      </c>
      <c r="Q1080" s="121">
        <v>2001</v>
      </c>
      <c r="R1080" s="121" t="s">
        <v>4</v>
      </c>
      <c r="S1080" s="121" t="s">
        <v>13656</v>
      </c>
      <c r="T1080" s="116">
        <v>445</v>
      </c>
      <c r="U1080" s="111">
        <v>45</v>
      </c>
      <c r="V1080" s="113">
        <f t="shared" si="193"/>
        <v>294.68888888888893</v>
      </c>
      <c r="W1080" s="113">
        <f t="shared" si="194"/>
        <v>150.31111111111107</v>
      </c>
      <c r="X1080" s="112">
        <f t="shared" si="195"/>
        <v>150311.11111111107</v>
      </c>
      <c r="Y1080" s="111"/>
      <c r="Z1080" s="110">
        <f t="shared" si="203"/>
        <v>29</v>
      </c>
      <c r="AA1080" s="109">
        <f t="shared" si="196"/>
        <v>22.25</v>
      </c>
      <c r="AB1080" s="109">
        <f t="shared" si="197"/>
        <v>22250</v>
      </c>
      <c r="AC1080" s="108">
        <f t="shared" si="198"/>
        <v>422.75</v>
      </c>
      <c r="AD1080" s="107">
        <f t="shared" si="199"/>
        <v>2.2222222222222223E-2</v>
      </c>
      <c r="AE1080" s="106">
        <f t="shared" si="200"/>
        <v>9.3944444444444439</v>
      </c>
      <c r="AF1080" s="105">
        <f t="shared" si="201"/>
        <v>159.70555555555552</v>
      </c>
      <c r="AG1080" s="105">
        <f t="shared" si="202"/>
        <v>285.29444444444448</v>
      </c>
    </row>
    <row r="1081" spans="1:33" s="88" customFormat="1" x14ac:dyDescent="0.35">
      <c r="A1081" s="21">
        <v>10141103</v>
      </c>
      <c r="B1081" s="21" t="s">
        <v>1665</v>
      </c>
      <c r="C1081" s="272" t="s">
        <v>710</v>
      </c>
      <c r="D1081" s="21" t="s">
        <v>13654</v>
      </c>
      <c r="E1081" s="114" t="str">
        <f t="shared" si="192"/>
        <v>TRANSFORMADOR MARCA:ALSTOM AGXX/PTS0087 AGXX/PTS0087</v>
      </c>
      <c r="F1081" s="61" t="s">
        <v>13655</v>
      </c>
      <c r="G1081" s="21" t="s">
        <v>13654</v>
      </c>
      <c r="H1081" s="21" t="s">
        <v>2113</v>
      </c>
      <c r="I1081" s="21" t="s">
        <v>2113</v>
      </c>
      <c r="J1081" s="21"/>
      <c r="K1081" s="121" t="s">
        <v>13653</v>
      </c>
      <c r="L1081" s="121" t="s">
        <v>13652</v>
      </c>
      <c r="M1081" s="61">
        <v>100</v>
      </c>
      <c r="N1081" s="121">
        <v>11</v>
      </c>
      <c r="O1081" s="61">
        <v>0.4</v>
      </c>
      <c r="P1081" s="61">
        <v>3</v>
      </c>
      <c r="Q1081" s="121">
        <v>2001</v>
      </c>
      <c r="R1081" s="121" t="s">
        <v>4</v>
      </c>
      <c r="S1081" s="121" t="s">
        <v>8167</v>
      </c>
      <c r="T1081" s="116">
        <v>445</v>
      </c>
      <c r="U1081" s="111">
        <v>45</v>
      </c>
      <c r="V1081" s="113">
        <f t="shared" si="193"/>
        <v>294.68888888888893</v>
      </c>
      <c r="W1081" s="113">
        <f t="shared" si="194"/>
        <v>150.31111111111107</v>
      </c>
      <c r="X1081" s="112">
        <f t="shared" si="195"/>
        <v>150311.11111111107</v>
      </c>
      <c r="Y1081" s="111"/>
      <c r="Z1081" s="110">
        <f t="shared" si="203"/>
        <v>29</v>
      </c>
      <c r="AA1081" s="109">
        <f t="shared" si="196"/>
        <v>22.25</v>
      </c>
      <c r="AB1081" s="109">
        <f t="shared" si="197"/>
        <v>22250</v>
      </c>
      <c r="AC1081" s="108">
        <f t="shared" si="198"/>
        <v>422.75</v>
      </c>
      <c r="AD1081" s="107">
        <f t="shared" si="199"/>
        <v>2.2222222222222223E-2</v>
      </c>
      <c r="AE1081" s="106">
        <f t="shared" si="200"/>
        <v>9.3944444444444439</v>
      </c>
      <c r="AF1081" s="105">
        <f t="shared" si="201"/>
        <v>159.70555555555552</v>
      </c>
      <c r="AG1081" s="105">
        <f t="shared" si="202"/>
        <v>285.29444444444448</v>
      </c>
    </row>
    <row r="1082" spans="1:33" s="88" customFormat="1" x14ac:dyDescent="0.35">
      <c r="A1082" s="21">
        <v>10141103</v>
      </c>
      <c r="B1082" s="21" t="s">
        <v>1665</v>
      </c>
      <c r="C1082" s="272" t="s">
        <v>710</v>
      </c>
      <c r="D1082" s="21" t="s">
        <v>13650</v>
      </c>
      <c r="E1082" s="114" t="str">
        <f t="shared" si="192"/>
        <v>TRANSFORMADOR MARCA:DESTA AGCDG/PTS0124 AGCDG/PTS0124</v>
      </c>
      <c r="F1082" s="21" t="s">
        <v>13651</v>
      </c>
      <c r="G1082" s="21" t="s">
        <v>13650</v>
      </c>
      <c r="H1082" s="21" t="s">
        <v>5707</v>
      </c>
      <c r="I1082" s="21" t="s">
        <v>2113</v>
      </c>
      <c r="J1082" s="21"/>
      <c r="K1082" s="121" t="s">
        <v>13649</v>
      </c>
      <c r="L1082" s="121" t="s">
        <v>13648</v>
      </c>
      <c r="M1082" s="61">
        <v>160</v>
      </c>
      <c r="N1082" s="121">
        <v>33</v>
      </c>
      <c r="O1082" s="61">
        <v>0.4</v>
      </c>
      <c r="P1082" s="61">
        <v>3</v>
      </c>
      <c r="Q1082" s="61">
        <v>2001</v>
      </c>
      <c r="R1082" s="61" t="s">
        <v>104</v>
      </c>
      <c r="S1082" s="121" t="s">
        <v>13647</v>
      </c>
      <c r="T1082" s="116">
        <v>991</v>
      </c>
      <c r="U1082" s="111">
        <v>45</v>
      </c>
      <c r="V1082" s="113">
        <f t="shared" si="193"/>
        <v>656.26222222222225</v>
      </c>
      <c r="W1082" s="113">
        <f t="shared" si="194"/>
        <v>334.73777777777775</v>
      </c>
      <c r="X1082" s="112">
        <f t="shared" si="195"/>
        <v>334737.77777777775</v>
      </c>
      <c r="Y1082" s="111"/>
      <c r="Z1082" s="110">
        <f t="shared" si="203"/>
        <v>29</v>
      </c>
      <c r="AA1082" s="109">
        <f t="shared" si="196"/>
        <v>49.550000000000004</v>
      </c>
      <c r="AB1082" s="109">
        <f t="shared" si="197"/>
        <v>49550.000000000007</v>
      </c>
      <c r="AC1082" s="108">
        <f t="shared" si="198"/>
        <v>941.45</v>
      </c>
      <c r="AD1082" s="107">
        <f t="shared" si="199"/>
        <v>2.2222222222222223E-2</v>
      </c>
      <c r="AE1082" s="106">
        <f t="shared" si="200"/>
        <v>20.921111111111113</v>
      </c>
      <c r="AF1082" s="105">
        <f t="shared" si="201"/>
        <v>355.65888888888884</v>
      </c>
      <c r="AG1082" s="105">
        <f t="shared" si="202"/>
        <v>635.3411111111111</v>
      </c>
    </row>
    <row r="1083" spans="1:33" s="88" customFormat="1" x14ac:dyDescent="0.35">
      <c r="A1083" s="21">
        <v>10141103</v>
      </c>
      <c r="B1083" s="21" t="s">
        <v>1665</v>
      </c>
      <c r="C1083" s="272" t="s">
        <v>710</v>
      </c>
      <c r="D1083" s="21" t="s">
        <v>13645</v>
      </c>
      <c r="E1083" s="114" t="str">
        <f t="shared" si="192"/>
        <v>TRANSFORMADOR MARCA:DESTA AGCDG/PTS0128 AGCDG/PTS0128</v>
      </c>
      <c r="F1083" s="61" t="s">
        <v>13646</v>
      </c>
      <c r="G1083" s="21" t="s">
        <v>13645</v>
      </c>
      <c r="H1083" s="21" t="s">
        <v>2152</v>
      </c>
      <c r="I1083" s="21" t="s">
        <v>2113</v>
      </c>
      <c r="J1083" s="21"/>
      <c r="K1083" s="121" t="s">
        <v>13644</v>
      </c>
      <c r="L1083" s="121" t="s">
        <v>13643</v>
      </c>
      <c r="M1083" s="61">
        <v>100</v>
      </c>
      <c r="N1083" s="121">
        <v>33</v>
      </c>
      <c r="O1083" s="61">
        <v>0.4</v>
      </c>
      <c r="P1083" s="61">
        <v>3</v>
      </c>
      <c r="Q1083" s="121">
        <v>2001</v>
      </c>
      <c r="R1083" s="61" t="s">
        <v>104</v>
      </c>
      <c r="S1083" s="121" t="s">
        <v>13642</v>
      </c>
      <c r="T1083" s="116">
        <v>763</v>
      </c>
      <c r="U1083" s="111">
        <v>45</v>
      </c>
      <c r="V1083" s="113">
        <f t="shared" si="193"/>
        <v>505.27555555555557</v>
      </c>
      <c r="W1083" s="113">
        <f t="shared" si="194"/>
        <v>257.72444444444443</v>
      </c>
      <c r="X1083" s="112">
        <f t="shared" si="195"/>
        <v>257724.44444444444</v>
      </c>
      <c r="Y1083" s="111"/>
      <c r="Z1083" s="110">
        <f t="shared" si="203"/>
        <v>29</v>
      </c>
      <c r="AA1083" s="109">
        <f t="shared" si="196"/>
        <v>38.15</v>
      </c>
      <c r="AB1083" s="109">
        <f t="shared" si="197"/>
        <v>38150</v>
      </c>
      <c r="AC1083" s="108">
        <f t="shared" si="198"/>
        <v>724.85</v>
      </c>
      <c r="AD1083" s="107">
        <f t="shared" si="199"/>
        <v>2.2222222222222223E-2</v>
      </c>
      <c r="AE1083" s="106">
        <f t="shared" si="200"/>
        <v>16.10777777777778</v>
      </c>
      <c r="AF1083" s="105">
        <f t="shared" si="201"/>
        <v>273.83222222222219</v>
      </c>
      <c r="AG1083" s="105">
        <f t="shared" si="202"/>
        <v>489.16777777777781</v>
      </c>
    </row>
    <row r="1084" spans="1:33" s="88" customFormat="1" x14ac:dyDescent="0.35">
      <c r="A1084" s="21">
        <v>10141103</v>
      </c>
      <c r="B1084" s="21" t="s">
        <v>1665</v>
      </c>
      <c r="C1084" s="272" t="s">
        <v>710</v>
      </c>
      <c r="D1084" s="21" t="s">
        <v>13640</v>
      </c>
      <c r="E1084" s="114" t="str">
        <f t="shared" si="192"/>
        <v>TRANSFORMADOR MARCA:DESTA AGCDG/PTS0135 AGCDG/PTS0135</v>
      </c>
      <c r="F1084" s="61" t="s">
        <v>13641</v>
      </c>
      <c r="G1084" s="21" t="s">
        <v>13640</v>
      </c>
      <c r="H1084" s="21" t="s">
        <v>2152</v>
      </c>
      <c r="I1084" s="21" t="s">
        <v>2113</v>
      </c>
      <c r="J1084" s="21"/>
      <c r="K1084" s="121" t="s">
        <v>13639</v>
      </c>
      <c r="L1084" s="121" t="s">
        <v>13638</v>
      </c>
      <c r="M1084" s="61">
        <v>160</v>
      </c>
      <c r="N1084" s="121">
        <v>33</v>
      </c>
      <c r="O1084" s="61">
        <v>0.4</v>
      </c>
      <c r="P1084" s="61">
        <v>3</v>
      </c>
      <c r="Q1084" s="121">
        <v>2001</v>
      </c>
      <c r="R1084" s="61" t="s">
        <v>104</v>
      </c>
      <c r="S1084" s="121" t="s">
        <v>13637</v>
      </c>
      <c r="T1084" s="116">
        <v>991</v>
      </c>
      <c r="U1084" s="111">
        <v>45</v>
      </c>
      <c r="V1084" s="113">
        <f t="shared" si="193"/>
        <v>656.26222222222225</v>
      </c>
      <c r="W1084" s="113">
        <f t="shared" si="194"/>
        <v>334.73777777777775</v>
      </c>
      <c r="X1084" s="112">
        <f t="shared" si="195"/>
        <v>334737.77777777775</v>
      </c>
      <c r="Y1084" s="111"/>
      <c r="Z1084" s="110">
        <f t="shared" si="203"/>
        <v>29</v>
      </c>
      <c r="AA1084" s="109">
        <f t="shared" si="196"/>
        <v>49.550000000000004</v>
      </c>
      <c r="AB1084" s="109">
        <f t="shared" si="197"/>
        <v>49550.000000000007</v>
      </c>
      <c r="AC1084" s="108">
        <f t="shared" si="198"/>
        <v>941.45</v>
      </c>
      <c r="AD1084" s="107">
        <f t="shared" si="199"/>
        <v>2.2222222222222223E-2</v>
      </c>
      <c r="AE1084" s="106">
        <f t="shared" si="200"/>
        <v>20.921111111111113</v>
      </c>
      <c r="AF1084" s="105">
        <f t="shared" si="201"/>
        <v>355.65888888888884</v>
      </c>
      <c r="AG1084" s="105">
        <f t="shared" si="202"/>
        <v>635.3411111111111</v>
      </c>
    </row>
    <row r="1085" spans="1:33" s="88" customFormat="1" x14ac:dyDescent="0.35">
      <c r="A1085" s="21">
        <v>10141103</v>
      </c>
      <c r="B1085" s="21" t="s">
        <v>1665</v>
      </c>
      <c r="C1085" s="272" t="s">
        <v>710</v>
      </c>
      <c r="D1085" s="21" t="s">
        <v>13635</v>
      </c>
      <c r="E1085" s="114" t="str">
        <f t="shared" si="192"/>
        <v>TRANSFORMADOR MARCA:DESTA AGCDG/PTS0136 AGCDG/PTS0136</v>
      </c>
      <c r="F1085" s="61" t="s">
        <v>13636</v>
      </c>
      <c r="G1085" s="21" t="s">
        <v>13635</v>
      </c>
      <c r="H1085" s="21" t="s">
        <v>2152</v>
      </c>
      <c r="I1085" s="21" t="s">
        <v>2113</v>
      </c>
      <c r="J1085" s="21"/>
      <c r="K1085" s="121" t="s">
        <v>13634</v>
      </c>
      <c r="L1085" s="121" t="s">
        <v>13633</v>
      </c>
      <c r="M1085" s="61">
        <v>160</v>
      </c>
      <c r="N1085" s="121">
        <v>33</v>
      </c>
      <c r="O1085" s="61">
        <v>0.4</v>
      </c>
      <c r="P1085" s="61">
        <v>3</v>
      </c>
      <c r="Q1085" s="121">
        <v>2001</v>
      </c>
      <c r="R1085" s="61" t="s">
        <v>104</v>
      </c>
      <c r="S1085" s="121" t="s">
        <v>13632</v>
      </c>
      <c r="T1085" s="116">
        <v>991</v>
      </c>
      <c r="U1085" s="111">
        <v>45</v>
      </c>
      <c r="V1085" s="113">
        <f t="shared" si="193"/>
        <v>656.26222222222225</v>
      </c>
      <c r="W1085" s="113">
        <f t="shared" si="194"/>
        <v>334.73777777777775</v>
      </c>
      <c r="X1085" s="112">
        <f t="shared" si="195"/>
        <v>334737.77777777775</v>
      </c>
      <c r="Y1085" s="111"/>
      <c r="Z1085" s="110">
        <f t="shared" si="203"/>
        <v>29</v>
      </c>
      <c r="AA1085" s="109">
        <f t="shared" si="196"/>
        <v>49.550000000000004</v>
      </c>
      <c r="AB1085" s="109">
        <f t="shared" si="197"/>
        <v>49550.000000000007</v>
      </c>
      <c r="AC1085" s="108">
        <f t="shared" si="198"/>
        <v>941.45</v>
      </c>
      <c r="AD1085" s="107">
        <f t="shared" si="199"/>
        <v>2.2222222222222223E-2</v>
      </c>
      <c r="AE1085" s="106">
        <f t="shared" si="200"/>
        <v>20.921111111111113</v>
      </c>
      <c r="AF1085" s="105">
        <f t="shared" si="201"/>
        <v>355.65888888888884</v>
      </c>
      <c r="AG1085" s="105">
        <f t="shared" si="202"/>
        <v>635.3411111111111</v>
      </c>
    </row>
    <row r="1086" spans="1:33" s="88" customFormat="1" x14ac:dyDescent="0.35">
      <c r="A1086" s="21">
        <v>10141103</v>
      </c>
      <c r="B1086" s="21" t="s">
        <v>1665</v>
      </c>
      <c r="C1086" s="272" t="s">
        <v>710</v>
      </c>
      <c r="D1086" s="21" t="s">
        <v>13630</v>
      </c>
      <c r="E1086" s="114" t="str">
        <f t="shared" si="192"/>
        <v>TRANSFORMADOR MARCA:DESTA AGCDG/PTS0141 AGCDG/PTS0141</v>
      </c>
      <c r="F1086" s="61" t="s">
        <v>13631</v>
      </c>
      <c r="G1086" s="21" t="s">
        <v>13630</v>
      </c>
      <c r="H1086" s="21" t="s">
        <v>2152</v>
      </c>
      <c r="I1086" s="21" t="s">
        <v>2113</v>
      </c>
      <c r="J1086" s="21"/>
      <c r="K1086" s="121" t="s">
        <v>13629</v>
      </c>
      <c r="L1086" s="121" t="s">
        <v>13628</v>
      </c>
      <c r="M1086" s="61">
        <v>160</v>
      </c>
      <c r="N1086" s="121">
        <v>33</v>
      </c>
      <c r="O1086" s="61">
        <v>0.4</v>
      </c>
      <c r="P1086" s="61">
        <v>3</v>
      </c>
      <c r="Q1086" s="121">
        <v>2001</v>
      </c>
      <c r="R1086" s="61" t="s">
        <v>104</v>
      </c>
      <c r="S1086" s="121" t="s">
        <v>13627</v>
      </c>
      <c r="T1086" s="116">
        <v>991</v>
      </c>
      <c r="U1086" s="111">
        <v>45</v>
      </c>
      <c r="V1086" s="113">
        <f t="shared" si="193"/>
        <v>656.26222222222225</v>
      </c>
      <c r="W1086" s="113">
        <f t="shared" si="194"/>
        <v>334.73777777777775</v>
      </c>
      <c r="X1086" s="112">
        <f t="shared" si="195"/>
        <v>334737.77777777775</v>
      </c>
      <c r="Y1086" s="111"/>
      <c r="Z1086" s="110">
        <f t="shared" si="203"/>
        <v>29</v>
      </c>
      <c r="AA1086" s="109">
        <f t="shared" si="196"/>
        <v>49.550000000000004</v>
      </c>
      <c r="AB1086" s="109">
        <f t="shared" si="197"/>
        <v>49550.000000000007</v>
      </c>
      <c r="AC1086" s="108">
        <f t="shared" si="198"/>
        <v>941.45</v>
      </c>
      <c r="AD1086" s="107">
        <f t="shared" si="199"/>
        <v>2.2222222222222223E-2</v>
      </c>
      <c r="AE1086" s="106">
        <f t="shared" si="200"/>
        <v>20.921111111111113</v>
      </c>
      <c r="AF1086" s="105">
        <f t="shared" si="201"/>
        <v>355.65888888888884</v>
      </c>
      <c r="AG1086" s="105">
        <f t="shared" si="202"/>
        <v>635.3411111111111</v>
      </c>
    </row>
    <row r="1087" spans="1:33" s="88" customFormat="1" x14ac:dyDescent="0.35">
      <c r="A1087" s="21">
        <v>10141103</v>
      </c>
      <c r="B1087" s="21" t="s">
        <v>1665</v>
      </c>
      <c r="C1087" s="272" t="s">
        <v>710</v>
      </c>
      <c r="D1087" s="21" t="s">
        <v>13625</v>
      </c>
      <c r="E1087" s="114" t="str">
        <f t="shared" si="192"/>
        <v>TRANSFORMADOR MARCA:DESTA AGCDG/PTS0142 AGCDG/PTS0142</v>
      </c>
      <c r="F1087" s="61" t="s">
        <v>13626</v>
      </c>
      <c r="G1087" s="21" t="s">
        <v>13625</v>
      </c>
      <c r="H1087" s="21" t="s">
        <v>2152</v>
      </c>
      <c r="I1087" s="21" t="s">
        <v>2113</v>
      </c>
      <c r="J1087" s="21"/>
      <c r="K1087" s="121" t="s">
        <v>13624</v>
      </c>
      <c r="L1087" s="121" t="s">
        <v>13623</v>
      </c>
      <c r="M1087" s="61">
        <v>160</v>
      </c>
      <c r="N1087" s="121">
        <v>33</v>
      </c>
      <c r="O1087" s="61">
        <v>0.4</v>
      </c>
      <c r="P1087" s="61">
        <v>3</v>
      </c>
      <c r="Q1087" s="121">
        <v>2001</v>
      </c>
      <c r="R1087" s="61" t="s">
        <v>104</v>
      </c>
      <c r="S1087" s="121" t="s">
        <v>13622</v>
      </c>
      <c r="T1087" s="116">
        <v>991</v>
      </c>
      <c r="U1087" s="111">
        <v>45</v>
      </c>
      <c r="V1087" s="113">
        <f t="shared" si="193"/>
        <v>656.26222222222225</v>
      </c>
      <c r="W1087" s="113">
        <f t="shared" si="194"/>
        <v>334.73777777777775</v>
      </c>
      <c r="X1087" s="112">
        <f t="shared" si="195"/>
        <v>334737.77777777775</v>
      </c>
      <c r="Y1087" s="111"/>
      <c r="Z1087" s="110">
        <f t="shared" si="203"/>
        <v>29</v>
      </c>
      <c r="AA1087" s="109">
        <f t="shared" si="196"/>
        <v>49.550000000000004</v>
      </c>
      <c r="AB1087" s="109">
        <f t="shared" si="197"/>
        <v>49550.000000000007</v>
      </c>
      <c r="AC1087" s="108">
        <f t="shared" si="198"/>
        <v>941.45</v>
      </c>
      <c r="AD1087" s="107">
        <f t="shared" si="199"/>
        <v>2.2222222222222223E-2</v>
      </c>
      <c r="AE1087" s="106">
        <f t="shared" si="200"/>
        <v>20.921111111111113</v>
      </c>
      <c r="AF1087" s="105">
        <f t="shared" si="201"/>
        <v>355.65888888888884</v>
      </c>
      <c r="AG1087" s="105">
        <f t="shared" si="202"/>
        <v>635.3411111111111</v>
      </c>
    </row>
    <row r="1088" spans="1:33" s="88" customFormat="1" x14ac:dyDescent="0.35">
      <c r="A1088" s="21">
        <v>10141103</v>
      </c>
      <c r="B1088" s="21" t="s">
        <v>1665</v>
      </c>
      <c r="C1088" s="272" t="s">
        <v>710</v>
      </c>
      <c r="D1088" s="21" t="s">
        <v>13620</v>
      </c>
      <c r="E1088" s="114" t="str">
        <f t="shared" si="192"/>
        <v>TRANSFORMADOR MARCA:TRANSFORMERS AGCBT/PTS0187 AGCBT/PTS0187</v>
      </c>
      <c r="F1088" s="61" t="s">
        <v>13621</v>
      </c>
      <c r="G1088" s="21" t="s">
        <v>13620</v>
      </c>
      <c r="H1088" s="21" t="s">
        <v>3407</v>
      </c>
      <c r="I1088" s="21" t="s">
        <v>2113</v>
      </c>
      <c r="J1088" s="21"/>
      <c r="K1088" s="121" t="s">
        <v>13619</v>
      </c>
      <c r="L1088" s="121" t="s">
        <v>13618</v>
      </c>
      <c r="M1088" s="61">
        <v>100</v>
      </c>
      <c r="N1088" s="121">
        <v>33</v>
      </c>
      <c r="O1088" s="61">
        <v>0.4</v>
      </c>
      <c r="P1088" s="61">
        <v>3</v>
      </c>
      <c r="Q1088" s="121">
        <v>2001</v>
      </c>
      <c r="R1088" s="61" t="s">
        <v>13617</v>
      </c>
      <c r="S1088" s="61" t="s">
        <v>13616</v>
      </c>
      <c r="T1088" s="116">
        <v>763</v>
      </c>
      <c r="U1088" s="111">
        <v>45</v>
      </c>
      <c r="V1088" s="113">
        <f t="shared" si="193"/>
        <v>505.27555555555557</v>
      </c>
      <c r="W1088" s="113">
        <f t="shared" si="194"/>
        <v>257.72444444444443</v>
      </c>
      <c r="X1088" s="112">
        <f t="shared" si="195"/>
        <v>257724.44444444444</v>
      </c>
      <c r="Y1088" s="111"/>
      <c r="Z1088" s="110">
        <f t="shared" si="203"/>
        <v>29</v>
      </c>
      <c r="AA1088" s="109">
        <f t="shared" si="196"/>
        <v>38.15</v>
      </c>
      <c r="AB1088" s="109">
        <f t="shared" si="197"/>
        <v>38150</v>
      </c>
      <c r="AC1088" s="108">
        <f t="shared" si="198"/>
        <v>724.85</v>
      </c>
      <c r="AD1088" s="107">
        <f t="shared" si="199"/>
        <v>2.2222222222222223E-2</v>
      </c>
      <c r="AE1088" s="106">
        <f t="shared" si="200"/>
        <v>16.10777777777778</v>
      </c>
      <c r="AF1088" s="105">
        <f t="shared" si="201"/>
        <v>273.83222222222219</v>
      </c>
      <c r="AG1088" s="105">
        <f t="shared" si="202"/>
        <v>489.16777777777781</v>
      </c>
    </row>
    <row r="1089" spans="1:33" s="88" customFormat="1" x14ac:dyDescent="0.35">
      <c r="A1089" s="21">
        <v>10141103</v>
      </c>
      <c r="B1089" s="21" t="s">
        <v>1665</v>
      </c>
      <c r="C1089" s="272" t="s">
        <v>710</v>
      </c>
      <c r="D1089" s="21" t="s">
        <v>13614</v>
      </c>
      <c r="E1089" s="114" t="str">
        <f t="shared" si="192"/>
        <v>TRANSFORMADOR MARCA:ABB AGMJC/PTS0233 AGMJC/PTS0233</v>
      </c>
      <c r="F1089" s="61" t="s">
        <v>13615</v>
      </c>
      <c r="G1089" s="21" t="s">
        <v>13614</v>
      </c>
      <c r="H1089" s="21" t="s">
        <v>2114</v>
      </c>
      <c r="I1089" s="21" t="s">
        <v>2113</v>
      </c>
      <c r="J1089" s="57"/>
      <c r="K1089" s="121" t="s">
        <v>13613</v>
      </c>
      <c r="L1089" s="121" t="s">
        <v>13612</v>
      </c>
      <c r="M1089" s="61">
        <v>50</v>
      </c>
      <c r="N1089" s="121">
        <v>33</v>
      </c>
      <c r="O1089" s="61">
        <v>0.4</v>
      </c>
      <c r="P1089" s="156">
        <v>3</v>
      </c>
      <c r="Q1089" s="121">
        <v>2001</v>
      </c>
      <c r="R1089" s="61" t="s">
        <v>15</v>
      </c>
      <c r="S1089" s="61" t="s">
        <v>13611</v>
      </c>
      <c r="T1089" s="116">
        <v>643</v>
      </c>
      <c r="U1089" s="111">
        <v>45</v>
      </c>
      <c r="V1089" s="113">
        <f t="shared" si="193"/>
        <v>425.80888888888893</v>
      </c>
      <c r="W1089" s="113">
        <f t="shared" si="194"/>
        <v>217.19111111111107</v>
      </c>
      <c r="X1089" s="112">
        <f t="shared" si="195"/>
        <v>217191.11111111107</v>
      </c>
      <c r="Y1089" s="111"/>
      <c r="Z1089" s="110">
        <f t="shared" si="203"/>
        <v>29</v>
      </c>
      <c r="AA1089" s="109">
        <f t="shared" si="196"/>
        <v>32.15</v>
      </c>
      <c r="AB1089" s="109">
        <f t="shared" si="197"/>
        <v>32150</v>
      </c>
      <c r="AC1089" s="108">
        <f t="shared" si="198"/>
        <v>610.85</v>
      </c>
      <c r="AD1089" s="107">
        <f t="shared" si="199"/>
        <v>2.2222222222222223E-2</v>
      </c>
      <c r="AE1089" s="106">
        <f t="shared" si="200"/>
        <v>13.574444444444445</v>
      </c>
      <c r="AF1089" s="105">
        <f t="shared" si="201"/>
        <v>230.76555555555552</v>
      </c>
      <c r="AG1089" s="105">
        <f t="shared" si="202"/>
        <v>412.23444444444448</v>
      </c>
    </row>
    <row r="1090" spans="1:33" s="88" customFormat="1" x14ac:dyDescent="0.35">
      <c r="A1090" s="21">
        <v>10141103</v>
      </c>
      <c r="B1090" s="21" t="s">
        <v>1665</v>
      </c>
      <c r="C1090" s="272" t="s">
        <v>710</v>
      </c>
      <c r="D1090" s="21" t="s">
        <v>4236</v>
      </c>
      <c r="E1090" s="114" t="str">
        <f t="shared" ref="E1090:E1153" si="204">+CONCATENATE(C1090," ","MARCA:",R1090," ",G1090," ",D1090,)</f>
        <v>TRANSFORMADOR MARCA:Marca Chinesa ANGOCHE PTS 23</v>
      </c>
      <c r="F1090" s="21"/>
      <c r="G1090" s="21" t="s">
        <v>709</v>
      </c>
      <c r="H1090" s="21" t="s">
        <v>709</v>
      </c>
      <c r="I1090" s="21" t="s">
        <v>13610</v>
      </c>
      <c r="J1090" s="21"/>
      <c r="K1090" s="57" t="s">
        <v>13609</v>
      </c>
      <c r="L1090" s="21" t="s">
        <v>13608</v>
      </c>
      <c r="M1090" s="21">
        <v>50</v>
      </c>
      <c r="N1090" s="21" t="s">
        <v>19</v>
      </c>
      <c r="O1090" s="21" t="s">
        <v>362</v>
      </c>
      <c r="P1090" s="57">
        <v>3</v>
      </c>
      <c r="Q1090" s="21">
        <v>2001</v>
      </c>
      <c r="R1090" s="21" t="s">
        <v>12203</v>
      </c>
      <c r="S1090" s="21">
        <v>1005014503</v>
      </c>
      <c r="T1090" s="116">
        <v>643</v>
      </c>
      <c r="U1090" s="111">
        <v>45</v>
      </c>
      <c r="V1090" s="113">
        <f t="shared" ref="V1090:V1153" si="205">((Z1090/U1090)*(T1090-AA1090))+AA1090</f>
        <v>425.80888888888893</v>
      </c>
      <c r="W1090" s="113">
        <f t="shared" ref="W1090:W1153" si="206">+T1090-V1090</f>
        <v>217.19111111111107</v>
      </c>
      <c r="X1090" s="112">
        <f t="shared" ref="X1090:X1153" si="207">+W1090*1000</f>
        <v>217191.11111111107</v>
      </c>
      <c r="Y1090" s="111"/>
      <c r="Z1090" s="110">
        <f t="shared" si="203"/>
        <v>29</v>
      </c>
      <c r="AA1090" s="109">
        <f t="shared" ref="AA1090:AA1153" si="208">(5/100*T1090)</f>
        <v>32.15</v>
      </c>
      <c r="AB1090" s="109">
        <f t="shared" ref="AB1090:AB1153" si="209">+AA1090*1000</f>
        <v>32150</v>
      </c>
      <c r="AC1090" s="108">
        <f t="shared" ref="AC1090:AC1153" si="210">+T1090-AA1090</f>
        <v>610.85</v>
      </c>
      <c r="AD1090" s="107">
        <f t="shared" ref="AD1090:AD1153" si="211">1/U1090</f>
        <v>2.2222222222222223E-2</v>
      </c>
      <c r="AE1090" s="106">
        <f t="shared" ref="AE1090:AE1153" si="212">+AC1090*AD1090</f>
        <v>13.574444444444445</v>
      </c>
      <c r="AF1090" s="105">
        <f t="shared" ref="AF1090:AF1153" si="213">+T1090-V1090+AE1090</f>
        <v>230.76555555555552</v>
      </c>
      <c r="AG1090" s="105">
        <f t="shared" ref="AG1090:AG1153" si="214">+V1090-AE1090</f>
        <v>412.23444444444448</v>
      </c>
    </row>
    <row r="1091" spans="1:33" s="88" customFormat="1" x14ac:dyDescent="0.35">
      <c r="A1091" s="21">
        <v>10141103</v>
      </c>
      <c r="B1091" s="21" t="s">
        <v>1665</v>
      </c>
      <c r="C1091" s="272" t="s">
        <v>710</v>
      </c>
      <c r="D1091" s="21" t="s">
        <v>1809</v>
      </c>
      <c r="E1091" s="114" t="str">
        <f t="shared" si="204"/>
        <v>TRANSFORMADOR MARCA:POWERTECH MOMA PTS 5</v>
      </c>
      <c r="F1091" s="21"/>
      <c r="G1091" s="21" t="s">
        <v>12294</v>
      </c>
      <c r="H1091" s="21" t="s">
        <v>12294</v>
      </c>
      <c r="I1091" s="21" t="s">
        <v>13607</v>
      </c>
      <c r="J1091" s="21"/>
      <c r="K1091" s="21" t="s">
        <v>13606</v>
      </c>
      <c r="L1091" s="21" t="s">
        <v>13605</v>
      </c>
      <c r="M1091" s="21" t="s">
        <v>500</v>
      </c>
      <c r="N1091" s="21" t="s">
        <v>376</v>
      </c>
      <c r="O1091" s="21" t="s">
        <v>362</v>
      </c>
      <c r="P1091" s="21">
        <v>3</v>
      </c>
      <c r="Q1091" s="21">
        <v>2001</v>
      </c>
      <c r="R1091" s="21" t="s">
        <v>295</v>
      </c>
      <c r="S1091" s="21" t="s">
        <v>13604</v>
      </c>
      <c r="T1091" s="116">
        <v>445</v>
      </c>
      <c r="U1091" s="111">
        <v>45</v>
      </c>
      <c r="V1091" s="113">
        <f t="shared" si="205"/>
        <v>294.68888888888893</v>
      </c>
      <c r="W1091" s="113">
        <f t="shared" si="206"/>
        <v>150.31111111111107</v>
      </c>
      <c r="X1091" s="112">
        <f t="shared" si="207"/>
        <v>150311.11111111107</v>
      </c>
      <c r="Y1091" s="111"/>
      <c r="Z1091" s="110">
        <f t="shared" si="203"/>
        <v>29</v>
      </c>
      <c r="AA1091" s="109">
        <f t="shared" si="208"/>
        <v>22.25</v>
      </c>
      <c r="AB1091" s="109">
        <f t="shared" si="209"/>
        <v>22250</v>
      </c>
      <c r="AC1091" s="108">
        <f t="shared" si="210"/>
        <v>422.75</v>
      </c>
      <c r="AD1091" s="107">
        <f t="shared" si="211"/>
        <v>2.2222222222222223E-2</v>
      </c>
      <c r="AE1091" s="106">
        <f t="shared" si="212"/>
        <v>9.3944444444444439</v>
      </c>
      <c r="AF1091" s="105">
        <f t="shared" si="213"/>
        <v>159.70555555555552</v>
      </c>
      <c r="AG1091" s="105">
        <f t="shared" si="214"/>
        <v>285.29444444444448</v>
      </c>
    </row>
    <row r="1092" spans="1:33" s="88" customFormat="1" x14ac:dyDescent="0.35">
      <c r="A1092" s="21">
        <v>10141103</v>
      </c>
      <c r="B1092" s="21" t="s">
        <v>1665</v>
      </c>
      <c r="C1092" s="272" t="s">
        <v>710</v>
      </c>
      <c r="D1092" s="21" t="s">
        <v>4633</v>
      </c>
      <c r="E1092" s="114" t="str">
        <f t="shared" si="204"/>
        <v>TRANSFORMADOR MARCA:ORMAZABAL MOMA PTS 10</v>
      </c>
      <c r="F1092" s="21"/>
      <c r="G1092" s="21" t="s">
        <v>12294</v>
      </c>
      <c r="H1092" s="21" t="s">
        <v>12294</v>
      </c>
      <c r="I1092" s="21" t="s">
        <v>13603</v>
      </c>
      <c r="J1092" s="21"/>
      <c r="K1092" s="21" t="s">
        <v>13602</v>
      </c>
      <c r="L1092" s="21" t="s">
        <v>13601</v>
      </c>
      <c r="M1092" s="21" t="s">
        <v>712</v>
      </c>
      <c r="N1092" s="21" t="s">
        <v>376</v>
      </c>
      <c r="O1092" s="21" t="s">
        <v>362</v>
      </c>
      <c r="P1092" s="21">
        <v>3</v>
      </c>
      <c r="Q1092" s="21">
        <v>2001</v>
      </c>
      <c r="R1092" s="21" t="s">
        <v>786</v>
      </c>
      <c r="S1092" s="21">
        <v>256808</v>
      </c>
      <c r="T1092" s="116">
        <v>572</v>
      </c>
      <c r="U1092" s="111">
        <v>45</v>
      </c>
      <c r="V1092" s="113">
        <f t="shared" si="205"/>
        <v>378.79111111111115</v>
      </c>
      <c r="W1092" s="113">
        <f t="shared" si="206"/>
        <v>193.20888888888885</v>
      </c>
      <c r="X1092" s="112">
        <f t="shared" si="207"/>
        <v>193208.88888888885</v>
      </c>
      <c r="Y1092" s="111"/>
      <c r="Z1092" s="110">
        <f t="shared" si="203"/>
        <v>29</v>
      </c>
      <c r="AA1092" s="109">
        <f t="shared" si="208"/>
        <v>28.6</v>
      </c>
      <c r="AB1092" s="109">
        <f t="shared" si="209"/>
        <v>28600</v>
      </c>
      <c r="AC1092" s="108">
        <f t="shared" si="210"/>
        <v>543.4</v>
      </c>
      <c r="AD1092" s="107">
        <f t="shared" si="211"/>
        <v>2.2222222222222223E-2</v>
      </c>
      <c r="AE1092" s="106">
        <f t="shared" si="212"/>
        <v>12.075555555555555</v>
      </c>
      <c r="AF1092" s="105">
        <f t="shared" si="213"/>
        <v>205.2844444444444</v>
      </c>
      <c r="AG1092" s="105">
        <f t="shared" si="214"/>
        <v>366.71555555555557</v>
      </c>
    </row>
    <row r="1093" spans="1:33" s="88" customFormat="1" x14ac:dyDescent="0.35">
      <c r="A1093" s="21">
        <v>10141103</v>
      </c>
      <c r="B1093" s="21" t="s">
        <v>1665</v>
      </c>
      <c r="C1093" s="272" t="s">
        <v>710</v>
      </c>
      <c r="D1093" s="178">
        <v>7</v>
      </c>
      <c r="E1093" s="114" t="str">
        <f t="shared" si="204"/>
        <v>TRANSFORMADOR MARCA:FST NACALA 7</v>
      </c>
      <c r="F1093" s="21"/>
      <c r="G1093" s="21" t="s">
        <v>195</v>
      </c>
      <c r="H1093" s="124" t="s">
        <v>3284</v>
      </c>
      <c r="I1093" s="178" t="s">
        <v>13600</v>
      </c>
      <c r="J1093" s="21"/>
      <c r="K1093" s="178" t="s">
        <v>13599</v>
      </c>
      <c r="L1093" s="178" t="s">
        <v>13598</v>
      </c>
      <c r="M1093" s="121">
        <v>500</v>
      </c>
      <c r="N1093" s="161" t="s">
        <v>19</v>
      </c>
      <c r="O1093" s="21" t="s">
        <v>362</v>
      </c>
      <c r="P1093" s="21">
        <v>3</v>
      </c>
      <c r="Q1093" s="124">
        <v>2001</v>
      </c>
      <c r="R1093" s="121" t="s">
        <v>519</v>
      </c>
      <c r="S1093" s="121" t="s">
        <v>13597</v>
      </c>
      <c r="T1093" s="116">
        <v>1200</v>
      </c>
      <c r="U1093" s="111">
        <v>45</v>
      </c>
      <c r="V1093" s="113">
        <f t="shared" si="205"/>
        <v>794.66666666666674</v>
      </c>
      <c r="W1093" s="113">
        <f t="shared" si="206"/>
        <v>405.33333333333326</v>
      </c>
      <c r="X1093" s="112">
        <f t="shared" si="207"/>
        <v>405333.33333333326</v>
      </c>
      <c r="Y1093" s="111"/>
      <c r="Z1093" s="110">
        <f t="shared" si="203"/>
        <v>29</v>
      </c>
      <c r="AA1093" s="109">
        <f t="shared" si="208"/>
        <v>60</v>
      </c>
      <c r="AB1093" s="109">
        <f t="shared" si="209"/>
        <v>60000</v>
      </c>
      <c r="AC1093" s="108">
        <f t="shared" si="210"/>
        <v>1140</v>
      </c>
      <c r="AD1093" s="107">
        <f t="shared" si="211"/>
        <v>2.2222222222222223E-2</v>
      </c>
      <c r="AE1093" s="106">
        <f t="shared" si="212"/>
        <v>25.333333333333336</v>
      </c>
      <c r="AF1093" s="105">
        <f t="shared" si="213"/>
        <v>430.66666666666657</v>
      </c>
      <c r="AG1093" s="105">
        <f t="shared" si="214"/>
        <v>769.33333333333337</v>
      </c>
    </row>
    <row r="1094" spans="1:33" s="88" customFormat="1" x14ac:dyDescent="0.35">
      <c r="A1094" s="21">
        <v>10141103</v>
      </c>
      <c r="B1094" s="21" t="s">
        <v>1665</v>
      </c>
      <c r="C1094" s="272" t="s">
        <v>710</v>
      </c>
      <c r="D1094" s="178">
        <v>8</v>
      </c>
      <c r="E1094" s="114" t="str">
        <f t="shared" si="204"/>
        <v>TRANSFORMADOR MARCA:MISSING PLATE NACALA 8</v>
      </c>
      <c r="F1094" s="21"/>
      <c r="G1094" s="21" t="s">
        <v>195</v>
      </c>
      <c r="H1094" s="124" t="s">
        <v>3284</v>
      </c>
      <c r="I1094" s="178" t="s">
        <v>13596</v>
      </c>
      <c r="J1094" s="21"/>
      <c r="K1094" s="178" t="s">
        <v>13595</v>
      </c>
      <c r="L1094" s="178" t="s">
        <v>13594</v>
      </c>
      <c r="M1094" s="121">
        <v>500</v>
      </c>
      <c r="N1094" s="161" t="s">
        <v>19</v>
      </c>
      <c r="O1094" s="21" t="s">
        <v>362</v>
      </c>
      <c r="P1094" s="21">
        <v>3</v>
      </c>
      <c r="Q1094" s="124">
        <v>2001</v>
      </c>
      <c r="R1094" s="248" t="s">
        <v>12196</v>
      </c>
      <c r="S1094" s="248"/>
      <c r="T1094" s="116">
        <v>1200</v>
      </c>
      <c r="U1094" s="111">
        <v>45</v>
      </c>
      <c r="V1094" s="113">
        <f t="shared" si="205"/>
        <v>794.66666666666674</v>
      </c>
      <c r="W1094" s="113">
        <f t="shared" si="206"/>
        <v>405.33333333333326</v>
      </c>
      <c r="X1094" s="112">
        <f t="shared" si="207"/>
        <v>405333.33333333326</v>
      </c>
      <c r="Y1094" s="111"/>
      <c r="Z1094" s="110">
        <f t="shared" si="203"/>
        <v>29</v>
      </c>
      <c r="AA1094" s="109">
        <f t="shared" si="208"/>
        <v>60</v>
      </c>
      <c r="AB1094" s="109">
        <f t="shared" si="209"/>
        <v>60000</v>
      </c>
      <c r="AC1094" s="108">
        <f t="shared" si="210"/>
        <v>1140</v>
      </c>
      <c r="AD1094" s="107">
        <f t="shared" si="211"/>
        <v>2.2222222222222223E-2</v>
      </c>
      <c r="AE1094" s="106">
        <f t="shared" si="212"/>
        <v>25.333333333333336</v>
      </c>
      <c r="AF1094" s="105">
        <f t="shared" si="213"/>
        <v>430.66666666666657</v>
      </c>
      <c r="AG1094" s="105">
        <f t="shared" si="214"/>
        <v>769.33333333333337</v>
      </c>
    </row>
    <row r="1095" spans="1:33" s="88" customFormat="1" x14ac:dyDescent="0.35">
      <c r="A1095" s="21">
        <v>10141103</v>
      </c>
      <c r="B1095" s="21" t="s">
        <v>1665</v>
      </c>
      <c r="C1095" s="272" t="s">
        <v>710</v>
      </c>
      <c r="D1095" s="178">
        <v>9</v>
      </c>
      <c r="E1095" s="114" t="str">
        <f t="shared" si="204"/>
        <v>TRANSFORMADOR MARCA:ITB NACALA 9</v>
      </c>
      <c r="F1095" s="21"/>
      <c r="G1095" s="21" t="s">
        <v>195</v>
      </c>
      <c r="H1095" s="124" t="s">
        <v>3284</v>
      </c>
      <c r="I1095" s="178" t="s">
        <v>13593</v>
      </c>
      <c r="J1095" s="21"/>
      <c r="K1095" s="178" t="s">
        <v>13592</v>
      </c>
      <c r="L1095" s="178" t="s">
        <v>13591</v>
      </c>
      <c r="M1095" s="121">
        <v>315</v>
      </c>
      <c r="N1095" s="161" t="s">
        <v>19</v>
      </c>
      <c r="O1095" s="21" t="s">
        <v>362</v>
      </c>
      <c r="P1095" s="21">
        <v>3</v>
      </c>
      <c r="Q1095" s="124">
        <v>2001</v>
      </c>
      <c r="R1095" s="121" t="s">
        <v>1109</v>
      </c>
      <c r="S1095" s="121">
        <v>735126</v>
      </c>
      <c r="T1095" s="116">
        <v>1039</v>
      </c>
      <c r="U1095" s="111">
        <v>45</v>
      </c>
      <c r="V1095" s="113">
        <f t="shared" si="205"/>
        <v>688.048888888889</v>
      </c>
      <c r="W1095" s="113">
        <f t="shared" si="206"/>
        <v>350.951111111111</v>
      </c>
      <c r="X1095" s="112">
        <f t="shared" si="207"/>
        <v>350951.11111111101</v>
      </c>
      <c r="Y1095" s="111"/>
      <c r="Z1095" s="110">
        <f t="shared" si="203"/>
        <v>29</v>
      </c>
      <c r="AA1095" s="109">
        <f t="shared" si="208"/>
        <v>51.95</v>
      </c>
      <c r="AB1095" s="109">
        <f t="shared" si="209"/>
        <v>51950</v>
      </c>
      <c r="AC1095" s="108">
        <f t="shared" si="210"/>
        <v>987.05</v>
      </c>
      <c r="AD1095" s="107">
        <f t="shared" si="211"/>
        <v>2.2222222222222223E-2</v>
      </c>
      <c r="AE1095" s="106">
        <f t="shared" si="212"/>
        <v>21.934444444444445</v>
      </c>
      <c r="AF1095" s="105">
        <f t="shared" si="213"/>
        <v>372.88555555555547</v>
      </c>
      <c r="AG1095" s="105">
        <f t="shared" si="214"/>
        <v>666.11444444444453</v>
      </c>
    </row>
    <row r="1096" spans="1:33" s="88" customFormat="1" x14ac:dyDescent="0.35">
      <c r="A1096" s="21">
        <v>10141103</v>
      </c>
      <c r="B1096" s="21" t="s">
        <v>1665</v>
      </c>
      <c r="C1096" s="272" t="s">
        <v>710</v>
      </c>
      <c r="D1096" s="178">
        <v>10</v>
      </c>
      <c r="E1096" s="114" t="str">
        <f t="shared" si="204"/>
        <v>TRANSFORMADOR MARCA:TM NACALA 10</v>
      </c>
      <c r="F1096" s="21"/>
      <c r="G1096" s="21" t="s">
        <v>195</v>
      </c>
      <c r="H1096" s="124" t="s">
        <v>3284</v>
      </c>
      <c r="I1096" s="178" t="s">
        <v>13590</v>
      </c>
      <c r="J1096" s="21"/>
      <c r="K1096" s="178" t="s">
        <v>13589</v>
      </c>
      <c r="L1096" s="178" t="s">
        <v>13588</v>
      </c>
      <c r="M1096" s="121">
        <v>315</v>
      </c>
      <c r="N1096" s="161" t="s">
        <v>19</v>
      </c>
      <c r="O1096" s="21" t="s">
        <v>362</v>
      </c>
      <c r="P1096" s="21">
        <v>3</v>
      </c>
      <c r="Q1096" s="124">
        <v>2001</v>
      </c>
      <c r="R1096" s="121" t="s">
        <v>1769</v>
      </c>
      <c r="S1096" s="121">
        <v>895601</v>
      </c>
      <c r="T1096" s="116">
        <v>1039</v>
      </c>
      <c r="U1096" s="111">
        <v>45</v>
      </c>
      <c r="V1096" s="113">
        <f t="shared" si="205"/>
        <v>688.048888888889</v>
      </c>
      <c r="W1096" s="113">
        <f t="shared" si="206"/>
        <v>350.951111111111</v>
      </c>
      <c r="X1096" s="112">
        <f t="shared" si="207"/>
        <v>350951.11111111101</v>
      </c>
      <c r="Y1096" s="111"/>
      <c r="Z1096" s="110">
        <f t="shared" si="203"/>
        <v>29</v>
      </c>
      <c r="AA1096" s="109">
        <f t="shared" si="208"/>
        <v>51.95</v>
      </c>
      <c r="AB1096" s="109">
        <f t="shared" si="209"/>
        <v>51950</v>
      </c>
      <c r="AC1096" s="108">
        <f t="shared" si="210"/>
        <v>987.05</v>
      </c>
      <c r="AD1096" s="107">
        <f t="shared" si="211"/>
        <v>2.2222222222222223E-2</v>
      </c>
      <c r="AE1096" s="106">
        <f t="shared" si="212"/>
        <v>21.934444444444445</v>
      </c>
      <c r="AF1096" s="105">
        <f t="shared" si="213"/>
        <v>372.88555555555547</v>
      </c>
      <c r="AG1096" s="105">
        <f t="shared" si="214"/>
        <v>666.11444444444453</v>
      </c>
    </row>
    <row r="1097" spans="1:33" s="88" customFormat="1" x14ac:dyDescent="0.35">
      <c r="A1097" s="21">
        <v>10141103</v>
      </c>
      <c r="B1097" s="21" t="s">
        <v>1665</v>
      </c>
      <c r="C1097" s="272" t="s">
        <v>710</v>
      </c>
      <c r="D1097" s="178">
        <v>11</v>
      </c>
      <c r="E1097" s="114" t="str">
        <f t="shared" si="204"/>
        <v>TRANSFORMADOR MARCA:TM NACALA 11</v>
      </c>
      <c r="F1097" s="21"/>
      <c r="G1097" s="21" t="s">
        <v>195</v>
      </c>
      <c r="H1097" s="124" t="s">
        <v>3284</v>
      </c>
      <c r="I1097" s="178" t="s">
        <v>13587</v>
      </c>
      <c r="J1097" s="21"/>
      <c r="K1097" s="178" t="s">
        <v>13586</v>
      </c>
      <c r="L1097" s="178" t="s">
        <v>13585</v>
      </c>
      <c r="M1097" s="121">
        <v>250</v>
      </c>
      <c r="N1097" s="161" t="s">
        <v>19</v>
      </c>
      <c r="O1097" s="21" t="s">
        <v>362</v>
      </c>
      <c r="P1097" s="21">
        <v>3</v>
      </c>
      <c r="Q1097" s="124">
        <v>2001</v>
      </c>
      <c r="R1097" s="121" t="s">
        <v>1769</v>
      </c>
      <c r="S1097" s="121" t="s">
        <v>2255</v>
      </c>
      <c r="T1097" s="116">
        <v>991</v>
      </c>
      <c r="U1097" s="111">
        <v>45</v>
      </c>
      <c r="V1097" s="113">
        <f t="shared" si="205"/>
        <v>656.26222222222225</v>
      </c>
      <c r="W1097" s="113">
        <f t="shared" si="206"/>
        <v>334.73777777777775</v>
      </c>
      <c r="X1097" s="112">
        <f t="shared" si="207"/>
        <v>334737.77777777775</v>
      </c>
      <c r="Y1097" s="111"/>
      <c r="Z1097" s="110">
        <f t="shared" si="203"/>
        <v>29</v>
      </c>
      <c r="AA1097" s="109">
        <f t="shared" si="208"/>
        <v>49.550000000000004</v>
      </c>
      <c r="AB1097" s="109">
        <f t="shared" si="209"/>
        <v>49550.000000000007</v>
      </c>
      <c r="AC1097" s="108">
        <f t="shared" si="210"/>
        <v>941.45</v>
      </c>
      <c r="AD1097" s="107">
        <f t="shared" si="211"/>
        <v>2.2222222222222223E-2</v>
      </c>
      <c r="AE1097" s="106">
        <f t="shared" si="212"/>
        <v>20.921111111111113</v>
      </c>
      <c r="AF1097" s="105">
        <f t="shared" si="213"/>
        <v>355.65888888888884</v>
      </c>
      <c r="AG1097" s="105">
        <f t="shared" si="214"/>
        <v>635.3411111111111</v>
      </c>
    </row>
    <row r="1098" spans="1:33" s="88" customFormat="1" x14ac:dyDescent="0.35">
      <c r="A1098" s="21">
        <v>10141103</v>
      </c>
      <c r="B1098" s="21" t="s">
        <v>1665</v>
      </c>
      <c r="C1098" s="272" t="s">
        <v>710</v>
      </c>
      <c r="D1098" s="178">
        <v>12</v>
      </c>
      <c r="E1098" s="114" t="str">
        <f t="shared" si="204"/>
        <v>TRANSFORMADOR MARCA:TM NACALA 12</v>
      </c>
      <c r="F1098" s="21"/>
      <c r="G1098" s="21" t="s">
        <v>195</v>
      </c>
      <c r="H1098" s="124" t="s">
        <v>3284</v>
      </c>
      <c r="I1098" s="178" t="s">
        <v>13584</v>
      </c>
      <c r="J1098" s="21"/>
      <c r="K1098" s="178" t="s">
        <v>13583</v>
      </c>
      <c r="L1098" s="178" t="s">
        <v>13582</v>
      </c>
      <c r="M1098" s="121">
        <v>200</v>
      </c>
      <c r="N1098" s="179" t="s">
        <v>619</v>
      </c>
      <c r="O1098" s="21" t="s">
        <v>362</v>
      </c>
      <c r="P1098" s="21">
        <v>3</v>
      </c>
      <c r="Q1098" s="124">
        <v>2001</v>
      </c>
      <c r="R1098" s="121" t="s">
        <v>1769</v>
      </c>
      <c r="S1098" s="121">
        <v>899063</v>
      </c>
      <c r="T1098" s="116">
        <v>572</v>
      </c>
      <c r="U1098" s="111">
        <v>45</v>
      </c>
      <c r="V1098" s="113">
        <f t="shared" si="205"/>
        <v>378.79111111111115</v>
      </c>
      <c r="W1098" s="113">
        <f t="shared" si="206"/>
        <v>193.20888888888885</v>
      </c>
      <c r="X1098" s="112">
        <f t="shared" si="207"/>
        <v>193208.88888888885</v>
      </c>
      <c r="Y1098" s="111"/>
      <c r="Z1098" s="110">
        <f t="shared" si="203"/>
        <v>29</v>
      </c>
      <c r="AA1098" s="109">
        <f t="shared" si="208"/>
        <v>28.6</v>
      </c>
      <c r="AB1098" s="109">
        <f t="shared" si="209"/>
        <v>28600</v>
      </c>
      <c r="AC1098" s="108">
        <f t="shared" si="210"/>
        <v>543.4</v>
      </c>
      <c r="AD1098" s="107">
        <f t="shared" si="211"/>
        <v>2.2222222222222223E-2</v>
      </c>
      <c r="AE1098" s="106">
        <f t="shared" si="212"/>
        <v>12.075555555555555</v>
      </c>
      <c r="AF1098" s="105">
        <f t="shared" si="213"/>
        <v>205.2844444444444</v>
      </c>
      <c r="AG1098" s="105">
        <f t="shared" si="214"/>
        <v>366.71555555555557</v>
      </c>
    </row>
    <row r="1099" spans="1:33" s="88" customFormat="1" x14ac:dyDescent="0.35">
      <c r="A1099" s="21">
        <v>10141103</v>
      </c>
      <c r="B1099" s="21" t="s">
        <v>1665</v>
      </c>
      <c r="C1099" s="272" t="s">
        <v>710</v>
      </c>
      <c r="D1099" s="178">
        <v>17</v>
      </c>
      <c r="E1099" s="114" t="str">
        <f t="shared" si="204"/>
        <v>TRANSFORMADOR MARCA:TRANSIX NACALA 17</v>
      </c>
      <c r="F1099" s="21"/>
      <c r="G1099" s="21" t="s">
        <v>195</v>
      </c>
      <c r="H1099" s="124" t="s">
        <v>3284</v>
      </c>
      <c r="I1099" s="178" t="s">
        <v>13581</v>
      </c>
      <c r="J1099" s="21"/>
      <c r="K1099" s="178" t="s">
        <v>13580</v>
      </c>
      <c r="L1099" s="178" t="s">
        <v>13579</v>
      </c>
      <c r="M1099" s="121">
        <v>315</v>
      </c>
      <c r="N1099" s="179" t="s">
        <v>619</v>
      </c>
      <c r="O1099" s="21" t="s">
        <v>362</v>
      </c>
      <c r="P1099" s="21">
        <v>3</v>
      </c>
      <c r="Q1099" s="124">
        <v>2001</v>
      </c>
      <c r="R1099" s="121" t="s">
        <v>13578</v>
      </c>
      <c r="S1099" s="121" t="s">
        <v>13577</v>
      </c>
      <c r="T1099" s="116">
        <v>840</v>
      </c>
      <c r="U1099" s="111">
        <v>45</v>
      </c>
      <c r="V1099" s="113">
        <f t="shared" si="205"/>
        <v>556.26666666666665</v>
      </c>
      <c r="W1099" s="113">
        <f t="shared" si="206"/>
        <v>283.73333333333335</v>
      </c>
      <c r="X1099" s="112">
        <f t="shared" si="207"/>
        <v>283733.33333333337</v>
      </c>
      <c r="Y1099" s="111"/>
      <c r="Z1099" s="110">
        <f t="shared" si="203"/>
        <v>29</v>
      </c>
      <c r="AA1099" s="109">
        <f t="shared" si="208"/>
        <v>42</v>
      </c>
      <c r="AB1099" s="109">
        <f t="shared" si="209"/>
        <v>42000</v>
      </c>
      <c r="AC1099" s="108">
        <f t="shared" si="210"/>
        <v>798</v>
      </c>
      <c r="AD1099" s="107">
        <f t="shared" si="211"/>
        <v>2.2222222222222223E-2</v>
      </c>
      <c r="AE1099" s="106">
        <f t="shared" si="212"/>
        <v>17.733333333333334</v>
      </c>
      <c r="AF1099" s="105">
        <f t="shared" si="213"/>
        <v>301.4666666666667</v>
      </c>
      <c r="AG1099" s="105">
        <f t="shared" si="214"/>
        <v>538.5333333333333</v>
      </c>
    </row>
    <row r="1100" spans="1:33" s="88" customFormat="1" x14ac:dyDescent="0.35">
      <c r="A1100" s="21">
        <v>10141103</v>
      </c>
      <c r="B1100" s="21" t="s">
        <v>1665</v>
      </c>
      <c r="C1100" s="272" t="s">
        <v>710</v>
      </c>
      <c r="D1100" s="178">
        <v>18</v>
      </c>
      <c r="E1100" s="114" t="str">
        <f t="shared" si="204"/>
        <v>TRANSFORMADOR MARCA:EFACEC NACALA 18</v>
      </c>
      <c r="F1100" s="21"/>
      <c r="G1100" s="21" t="s">
        <v>195</v>
      </c>
      <c r="H1100" s="124" t="s">
        <v>3284</v>
      </c>
      <c r="I1100" s="178" t="s">
        <v>13576</v>
      </c>
      <c r="J1100" s="21"/>
      <c r="K1100" s="178" t="s">
        <v>13575</v>
      </c>
      <c r="L1100" s="178" t="s">
        <v>13574</v>
      </c>
      <c r="M1100" s="121">
        <v>200</v>
      </c>
      <c r="N1100" s="179" t="s">
        <v>619</v>
      </c>
      <c r="O1100" s="21" t="s">
        <v>362</v>
      </c>
      <c r="P1100" s="21">
        <v>3</v>
      </c>
      <c r="Q1100" s="124">
        <v>2001</v>
      </c>
      <c r="R1100" s="121" t="s">
        <v>27</v>
      </c>
      <c r="S1100" s="121" t="s">
        <v>13573</v>
      </c>
      <c r="T1100" s="116">
        <v>572</v>
      </c>
      <c r="U1100" s="111">
        <v>45</v>
      </c>
      <c r="V1100" s="113">
        <f t="shared" si="205"/>
        <v>378.79111111111115</v>
      </c>
      <c r="W1100" s="113">
        <f t="shared" si="206"/>
        <v>193.20888888888885</v>
      </c>
      <c r="X1100" s="112">
        <f t="shared" si="207"/>
        <v>193208.88888888885</v>
      </c>
      <c r="Y1100" s="111"/>
      <c r="Z1100" s="110">
        <f t="shared" si="203"/>
        <v>29</v>
      </c>
      <c r="AA1100" s="109">
        <f t="shared" si="208"/>
        <v>28.6</v>
      </c>
      <c r="AB1100" s="109">
        <f t="shared" si="209"/>
        <v>28600</v>
      </c>
      <c r="AC1100" s="108">
        <f t="shared" si="210"/>
        <v>543.4</v>
      </c>
      <c r="AD1100" s="107">
        <f t="shared" si="211"/>
        <v>2.2222222222222223E-2</v>
      </c>
      <c r="AE1100" s="106">
        <f t="shared" si="212"/>
        <v>12.075555555555555</v>
      </c>
      <c r="AF1100" s="105">
        <f t="shared" si="213"/>
        <v>205.2844444444444</v>
      </c>
      <c r="AG1100" s="105">
        <f t="shared" si="214"/>
        <v>366.71555555555557</v>
      </c>
    </row>
    <row r="1101" spans="1:33" s="88" customFormat="1" x14ac:dyDescent="0.35">
      <c r="A1101" s="21">
        <v>10141103</v>
      </c>
      <c r="B1101" s="21" t="s">
        <v>1665</v>
      </c>
      <c r="C1101" s="272" t="s">
        <v>710</v>
      </c>
      <c r="D1101" s="178">
        <v>19</v>
      </c>
      <c r="E1101" s="114" t="str">
        <f t="shared" si="204"/>
        <v>TRANSFORMADOR MARCA:POWERTRCH NACALA 19</v>
      </c>
      <c r="F1101" s="21"/>
      <c r="G1101" s="21" t="s">
        <v>195</v>
      </c>
      <c r="H1101" s="124" t="s">
        <v>3284</v>
      </c>
      <c r="I1101" s="178" t="s">
        <v>13572</v>
      </c>
      <c r="J1101" s="21"/>
      <c r="K1101" s="178" t="s">
        <v>13571</v>
      </c>
      <c r="L1101" s="178" t="s">
        <v>13570</v>
      </c>
      <c r="M1101" s="121">
        <v>22</v>
      </c>
      <c r="N1101" s="161" t="s">
        <v>19</v>
      </c>
      <c r="O1101" s="21" t="s">
        <v>362</v>
      </c>
      <c r="P1101" s="21">
        <v>3</v>
      </c>
      <c r="Q1101" s="124">
        <v>2001</v>
      </c>
      <c r="R1101" s="121" t="s">
        <v>13569</v>
      </c>
      <c r="S1101" s="121" t="s">
        <v>13568</v>
      </c>
      <c r="T1101" s="116">
        <v>643</v>
      </c>
      <c r="U1101" s="111">
        <v>45</v>
      </c>
      <c r="V1101" s="113">
        <f t="shared" si="205"/>
        <v>425.80888888888893</v>
      </c>
      <c r="W1101" s="113">
        <f t="shared" si="206"/>
        <v>217.19111111111107</v>
      </c>
      <c r="X1101" s="112">
        <f t="shared" si="207"/>
        <v>217191.11111111107</v>
      </c>
      <c r="Y1101" s="111"/>
      <c r="Z1101" s="110">
        <f t="shared" si="203"/>
        <v>29</v>
      </c>
      <c r="AA1101" s="109">
        <f t="shared" si="208"/>
        <v>32.15</v>
      </c>
      <c r="AB1101" s="109">
        <f t="shared" si="209"/>
        <v>32150</v>
      </c>
      <c r="AC1101" s="108">
        <f t="shared" si="210"/>
        <v>610.85</v>
      </c>
      <c r="AD1101" s="107">
        <f t="shared" si="211"/>
        <v>2.2222222222222223E-2</v>
      </c>
      <c r="AE1101" s="106">
        <f t="shared" si="212"/>
        <v>13.574444444444445</v>
      </c>
      <c r="AF1101" s="105">
        <f t="shared" si="213"/>
        <v>230.76555555555552</v>
      </c>
      <c r="AG1101" s="105">
        <f t="shared" si="214"/>
        <v>412.23444444444448</v>
      </c>
    </row>
    <row r="1102" spans="1:33" s="88" customFormat="1" x14ac:dyDescent="0.35">
      <c r="A1102" s="21">
        <v>10141103</v>
      </c>
      <c r="B1102" s="21" t="s">
        <v>1665</v>
      </c>
      <c r="C1102" s="272" t="s">
        <v>710</v>
      </c>
      <c r="D1102" s="178">
        <v>20</v>
      </c>
      <c r="E1102" s="114" t="str">
        <f t="shared" si="204"/>
        <v>TRANSFORMADOR MARCA:ASTON NACALA 20</v>
      </c>
      <c r="F1102" s="21"/>
      <c r="G1102" s="21" t="s">
        <v>195</v>
      </c>
      <c r="H1102" s="124" t="s">
        <v>3284</v>
      </c>
      <c r="I1102" s="178" t="s">
        <v>13567</v>
      </c>
      <c r="J1102" s="21"/>
      <c r="K1102" s="178" t="s">
        <v>13566</v>
      </c>
      <c r="L1102" s="178" t="s">
        <v>13565</v>
      </c>
      <c r="M1102" s="121">
        <v>500</v>
      </c>
      <c r="N1102" s="161" t="s">
        <v>19</v>
      </c>
      <c r="O1102" s="21" t="s">
        <v>362</v>
      </c>
      <c r="P1102" s="21">
        <v>3</v>
      </c>
      <c r="Q1102" s="124">
        <v>2001</v>
      </c>
      <c r="R1102" s="121" t="s">
        <v>8756</v>
      </c>
      <c r="S1102" s="121" t="s">
        <v>13564</v>
      </c>
      <c r="T1102" s="116">
        <v>1200</v>
      </c>
      <c r="U1102" s="111">
        <v>45</v>
      </c>
      <c r="V1102" s="113">
        <f t="shared" si="205"/>
        <v>794.66666666666674</v>
      </c>
      <c r="W1102" s="113">
        <f t="shared" si="206"/>
        <v>405.33333333333326</v>
      </c>
      <c r="X1102" s="112">
        <f t="shared" si="207"/>
        <v>405333.33333333326</v>
      </c>
      <c r="Y1102" s="111"/>
      <c r="Z1102" s="110">
        <f t="shared" si="203"/>
        <v>29</v>
      </c>
      <c r="AA1102" s="109">
        <f t="shared" si="208"/>
        <v>60</v>
      </c>
      <c r="AB1102" s="109">
        <f t="shared" si="209"/>
        <v>60000</v>
      </c>
      <c r="AC1102" s="108">
        <f t="shared" si="210"/>
        <v>1140</v>
      </c>
      <c r="AD1102" s="107">
        <f t="shared" si="211"/>
        <v>2.2222222222222223E-2</v>
      </c>
      <c r="AE1102" s="106">
        <f t="shared" si="212"/>
        <v>25.333333333333336</v>
      </c>
      <c r="AF1102" s="105">
        <f t="shared" si="213"/>
        <v>430.66666666666657</v>
      </c>
      <c r="AG1102" s="105">
        <f t="shared" si="214"/>
        <v>769.33333333333337</v>
      </c>
    </row>
    <row r="1103" spans="1:33" s="88" customFormat="1" x14ac:dyDescent="0.35">
      <c r="A1103" s="21">
        <v>10141103</v>
      </c>
      <c r="B1103" s="21" t="s">
        <v>1665</v>
      </c>
      <c r="C1103" s="272" t="s">
        <v>710</v>
      </c>
      <c r="D1103" s="178">
        <v>21</v>
      </c>
      <c r="E1103" s="114" t="str">
        <f t="shared" si="204"/>
        <v>TRANSFORMADOR MARCA:TM NACALA 21</v>
      </c>
      <c r="F1103" s="21"/>
      <c r="G1103" s="21" t="s">
        <v>195</v>
      </c>
      <c r="H1103" s="124" t="s">
        <v>3284</v>
      </c>
      <c r="I1103" s="178" t="s">
        <v>13563</v>
      </c>
      <c r="J1103" s="21"/>
      <c r="K1103" s="178" t="s">
        <v>13562</v>
      </c>
      <c r="L1103" s="178" t="s">
        <v>13561</v>
      </c>
      <c r="M1103" s="121">
        <v>500</v>
      </c>
      <c r="N1103" s="161" t="s">
        <v>19</v>
      </c>
      <c r="O1103" s="21" t="s">
        <v>362</v>
      </c>
      <c r="P1103" s="21">
        <v>3</v>
      </c>
      <c r="Q1103" s="124">
        <v>2001</v>
      </c>
      <c r="R1103" s="121" t="s">
        <v>1769</v>
      </c>
      <c r="S1103" s="121">
        <v>920931</v>
      </c>
      <c r="T1103" s="116">
        <v>1200</v>
      </c>
      <c r="U1103" s="111">
        <v>45</v>
      </c>
      <c r="V1103" s="113">
        <f t="shared" si="205"/>
        <v>794.66666666666674</v>
      </c>
      <c r="W1103" s="113">
        <f t="shared" si="206"/>
        <v>405.33333333333326</v>
      </c>
      <c r="X1103" s="112">
        <f t="shared" si="207"/>
        <v>405333.33333333326</v>
      </c>
      <c r="Y1103" s="111"/>
      <c r="Z1103" s="110">
        <f t="shared" si="203"/>
        <v>29</v>
      </c>
      <c r="AA1103" s="109">
        <f t="shared" si="208"/>
        <v>60</v>
      </c>
      <c r="AB1103" s="109">
        <f t="shared" si="209"/>
        <v>60000</v>
      </c>
      <c r="AC1103" s="108">
        <f t="shared" si="210"/>
        <v>1140</v>
      </c>
      <c r="AD1103" s="107">
        <f t="shared" si="211"/>
        <v>2.2222222222222223E-2</v>
      </c>
      <c r="AE1103" s="106">
        <f t="shared" si="212"/>
        <v>25.333333333333336</v>
      </c>
      <c r="AF1103" s="105">
        <f t="shared" si="213"/>
        <v>430.66666666666657</v>
      </c>
      <c r="AG1103" s="105">
        <f t="shared" si="214"/>
        <v>769.33333333333337</v>
      </c>
    </row>
    <row r="1104" spans="1:33" s="88" customFormat="1" x14ac:dyDescent="0.35">
      <c r="A1104" s="21">
        <v>10141103</v>
      </c>
      <c r="B1104" s="21" t="s">
        <v>1665</v>
      </c>
      <c r="C1104" s="272" t="s">
        <v>710</v>
      </c>
      <c r="D1104" s="178">
        <v>22</v>
      </c>
      <c r="E1104" s="114" t="str">
        <f t="shared" si="204"/>
        <v>TRANSFORMADOR MARCA:EFACEC NACALA 22</v>
      </c>
      <c r="F1104" s="21"/>
      <c r="G1104" s="21" t="s">
        <v>195</v>
      </c>
      <c r="H1104" s="124" t="s">
        <v>3284</v>
      </c>
      <c r="I1104" s="178" t="s">
        <v>13560</v>
      </c>
      <c r="J1104" s="21"/>
      <c r="K1104" s="178" t="s">
        <v>13559</v>
      </c>
      <c r="L1104" s="178" t="s">
        <v>13558</v>
      </c>
      <c r="M1104" s="121">
        <v>315</v>
      </c>
      <c r="N1104" s="161" t="s">
        <v>19</v>
      </c>
      <c r="O1104" s="21" t="s">
        <v>362</v>
      </c>
      <c r="P1104" s="21">
        <v>3</v>
      </c>
      <c r="Q1104" s="124">
        <v>2001</v>
      </c>
      <c r="R1104" s="121" t="s">
        <v>27</v>
      </c>
      <c r="S1104" s="121" t="s">
        <v>13557</v>
      </c>
      <c r="T1104" s="116">
        <v>1039</v>
      </c>
      <c r="U1104" s="111">
        <v>45</v>
      </c>
      <c r="V1104" s="113">
        <f t="shared" si="205"/>
        <v>688.048888888889</v>
      </c>
      <c r="W1104" s="113">
        <f t="shared" si="206"/>
        <v>350.951111111111</v>
      </c>
      <c r="X1104" s="112">
        <f t="shared" si="207"/>
        <v>350951.11111111101</v>
      </c>
      <c r="Y1104" s="111"/>
      <c r="Z1104" s="110">
        <f t="shared" si="203"/>
        <v>29</v>
      </c>
      <c r="AA1104" s="109">
        <f t="shared" si="208"/>
        <v>51.95</v>
      </c>
      <c r="AB1104" s="109">
        <f t="shared" si="209"/>
        <v>51950</v>
      </c>
      <c r="AC1104" s="108">
        <f t="shared" si="210"/>
        <v>987.05</v>
      </c>
      <c r="AD1104" s="107">
        <f t="shared" si="211"/>
        <v>2.2222222222222223E-2</v>
      </c>
      <c r="AE1104" s="106">
        <f t="shared" si="212"/>
        <v>21.934444444444445</v>
      </c>
      <c r="AF1104" s="105">
        <f t="shared" si="213"/>
        <v>372.88555555555547</v>
      </c>
      <c r="AG1104" s="105">
        <f t="shared" si="214"/>
        <v>666.11444444444453</v>
      </c>
    </row>
    <row r="1105" spans="1:33" s="88" customFormat="1" x14ac:dyDescent="0.35">
      <c r="A1105" s="21">
        <v>10141103</v>
      </c>
      <c r="B1105" s="21" t="s">
        <v>1665</v>
      </c>
      <c r="C1105" s="272" t="s">
        <v>710</v>
      </c>
      <c r="D1105" s="178">
        <v>23</v>
      </c>
      <c r="E1105" s="114" t="str">
        <f t="shared" si="204"/>
        <v>TRANSFORMADOR MARCA:EFACEC NACALA 23</v>
      </c>
      <c r="F1105" s="21"/>
      <c r="G1105" s="21" t="s">
        <v>195</v>
      </c>
      <c r="H1105" s="124" t="s">
        <v>3284</v>
      </c>
      <c r="I1105" s="178" t="s">
        <v>13556</v>
      </c>
      <c r="J1105" s="21"/>
      <c r="K1105" s="178" t="s">
        <v>13555</v>
      </c>
      <c r="L1105" s="178" t="s">
        <v>13554</v>
      </c>
      <c r="M1105" s="121">
        <v>200</v>
      </c>
      <c r="N1105" s="161" t="s">
        <v>19</v>
      </c>
      <c r="O1105" s="21" t="s">
        <v>362</v>
      </c>
      <c r="P1105" s="21">
        <v>3</v>
      </c>
      <c r="Q1105" s="124">
        <v>2001</v>
      </c>
      <c r="R1105" s="121" t="s">
        <v>27</v>
      </c>
      <c r="S1105" s="121" t="s">
        <v>13553</v>
      </c>
      <c r="T1105" s="116">
        <v>991</v>
      </c>
      <c r="U1105" s="111">
        <v>45</v>
      </c>
      <c r="V1105" s="113">
        <f t="shared" si="205"/>
        <v>656.26222222222225</v>
      </c>
      <c r="W1105" s="113">
        <f t="shared" si="206"/>
        <v>334.73777777777775</v>
      </c>
      <c r="X1105" s="112">
        <f t="shared" si="207"/>
        <v>334737.77777777775</v>
      </c>
      <c r="Y1105" s="111"/>
      <c r="Z1105" s="110">
        <f t="shared" si="203"/>
        <v>29</v>
      </c>
      <c r="AA1105" s="109">
        <f t="shared" si="208"/>
        <v>49.550000000000004</v>
      </c>
      <c r="AB1105" s="109">
        <f t="shared" si="209"/>
        <v>49550.000000000007</v>
      </c>
      <c r="AC1105" s="108">
        <f t="shared" si="210"/>
        <v>941.45</v>
      </c>
      <c r="AD1105" s="107">
        <f t="shared" si="211"/>
        <v>2.2222222222222223E-2</v>
      </c>
      <c r="AE1105" s="106">
        <f t="shared" si="212"/>
        <v>20.921111111111113</v>
      </c>
      <c r="AF1105" s="105">
        <f t="shared" si="213"/>
        <v>355.65888888888884</v>
      </c>
      <c r="AG1105" s="105">
        <f t="shared" si="214"/>
        <v>635.3411111111111</v>
      </c>
    </row>
    <row r="1106" spans="1:33" s="88" customFormat="1" x14ac:dyDescent="0.35">
      <c r="A1106" s="21">
        <v>10141103</v>
      </c>
      <c r="B1106" s="21" t="s">
        <v>1665</v>
      </c>
      <c r="C1106" s="272" t="s">
        <v>710</v>
      </c>
      <c r="D1106" s="178">
        <v>24</v>
      </c>
      <c r="E1106" s="114" t="str">
        <f t="shared" si="204"/>
        <v>TRANSFORMADOR MARCA:POWERTECH NACALA 24</v>
      </c>
      <c r="F1106" s="21"/>
      <c r="G1106" s="21" t="s">
        <v>195</v>
      </c>
      <c r="H1106" s="124" t="s">
        <v>3284</v>
      </c>
      <c r="I1106" s="178" t="s">
        <v>13552</v>
      </c>
      <c r="J1106" s="21"/>
      <c r="K1106" s="178" t="s">
        <v>13551</v>
      </c>
      <c r="L1106" s="178" t="s">
        <v>13550</v>
      </c>
      <c r="M1106" s="121">
        <v>250</v>
      </c>
      <c r="N1106" s="161" t="s">
        <v>19</v>
      </c>
      <c r="O1106" s="21" t="s">
        <v>362</v>
      </c>
      <c r="P1106" s="21">
        <v>3</v>
      </c>
      <c r="Q1106" s="124">
        <v>2001</v>
      </c>
      <c r="R1106" s="121" t="s">
        <v>295</v>
      </c>
      <c r="S1106" s="121" t="s">
        <v>13549</v>
      </c>
      <c r="T1106" s="116">
        <v>991</v>
      </c>
      <c r="U1106" s="111">
        <v>45</v>
      </c>
      <c r="V1106" s="113">
        <f t="shared" si="205"/>
        <v>656.26222222222225</v>
      </c>
      <c r="W1106" s="113">
        <f t="shared" si="206"/>
        <v>334.73777777777775</v>
      </c>
      <c r="X1106" s="112">
        <f t="shared" si="207"/>
        <v>334737.77777777775</v>
      </c>
      <c r="Y1106" s="111"/>
      <c r="Z1106" s="110">
        <f t="shared" si="203"/>
        <v>29</v>
      </c>
      <c r="AA1106" s="109">
        <f t="shared" si="208"/>
        <v>49.550000000000004</v>
      </c>
      <c r="AB1106" s="109">
        <f t="shared" si="209"/>
        <v>49550.000000000007</v>
      </c>
      <c r="AC1106" s="108">
        <f t="shared" si="210"/>
        <v>941.45</v>
      </c>
      <c r="AD1106" s="107">
        <f t="shared" si="211"/>
        <v>2.2222222222222223E-2</v>
      </c>
      <c r="AE1106" s="106">
        <f t="shared" si="212"/>
        <v>20.921111111111113</v>
      </c>
      <c r="AF1106" s="105">
        <f t="shared" si="213"/>
        <v>355.65888888888884</v>
      </c>
      <c r="AG1106" s="105">
        <f t="shared" si="214"/>
        <v>635.3411111111111</v>
      </c>
    </row>
    <row r="1107" spans="1:33" s="88" customFormat="1" x14ac:dyDescent="0.35">
      <c r="A1107" s="21">
        <v>10141103</v>
      </c>
      <c r="B1107" s="21" t="s">
        <v>1665</v>
      </c>
      <c r="C1107" s="272" t="s">
        <v>710</v>
      </c>
      <c r="D1107" s="178">
        <v>26</v>
      </c>
      <c r="E1107" s="114" t="str">
        <f t="shared" si="204"/>
        <v>TRANSFORMADOR MARCA:TANALEC NACALA 26</v>
      </c>
      <c r="F1107" s="21"/>
      <c r="G1107" s="21" t="s">
        <v>195</v>
      </c>
      <c r="H1107" s="124" t="s">
        <v>3284</v>
      </c>
      <c r="I1107" s="178" t="s">
        <v>13548</v>
      </c>
      <c r="J1107" s="21"/>
      <c r="K1107" s="178" t="s">
        <v>13547</v>
      </c>
      <c r="L1107" s="178" t="s">
        <v>13546</v>
      </c>
      <c r="M1107" s="121">
        <v>50</v>
      </c>
      <c r="N1107" s="161" t="s">
        <v>19</v>
      </c>
      <c r="O1107" s="21" t="s">
        <v>362</v>
      </c>
      <c r="P1107" s="21">
        <v>3</v>
      </c>
      <c r="Q1107" s="124">
        <v>2001</v>
      </c>
      <c r="R1107" s="121" t="s">
        <v>13545</v>
      </c>
      <c r="S1107" s="121" t="s">
        <v>13544</v>
      </c>
      <c r="T1107" s="116">
        <v>643</v>
      </c>
      <c r="U1107" s="111">
        <v>45</v>
      </c>
      <c r="V1107" s="113">
        <f t="shared" si="205"/>
        <v>425.80888888888893</v>
      </c>
      <c r="W1107" s="113">
        <f t="shared" si="206"/>
        <v>217.19111111111107</v>
      </c>
      <c r="X1107" s="112">
        <f t="shared" si="207"/>
        <v>217191.11111111107</v>
      </c>
      <c r="Y1107" s="111"/>
      <c r="Z1107" s="110">
        <f t="shared" si="203"/>
        <v>29</v>
      </c>
      <c r="AA1107" s="109">
        <f t="shared" si="208"/>
        <v>32.15</v>
      </c>
      <c r="AB1107" s="109">
        <f t="shared" si="209"/>
        <v>32150</v>
      </c>
      <c r="AC1107" s="108">
        <f t="shared" si="210"/>
        <v>610.85</v>
      </c>
      <c r="AD1107" s="107">
        <f t="shared" si="211"/>
        <v>2.2222222222222223E-2</v>
      </c>
      <c r="AE1107" s="106">
        <f t="shared" si="212"/>
        <v>13.574444444444445</v>
      </c>
      <c r="AF1107" s="105">
        <f t="shared" si="213"/>
        <v>230.76555555555552</v>
      </c>
      <c r="AG1107" s="105">
        <f t="shared" si="214"/>
        <v>412.23444444444448</v>
      </c>
    </row>
    <row r="1108" spans="1:33" s="88" customFormat="1" x14ac:dyDescent="0.35">
      <c r="A1108" s="21">
        <v>10141103</v>
      </c>
      <c r="B1108" s="21" t="s">
        <v>1665</v>
      </c>
      <c r="C1108" s="272" t="s">
        <v>710</v>
      </c>
      <c r="D1108" s="178">
        <v>27</v>
      </c>
      <c r="E1108" s="114" t="str">
        <f t="shared" si="204"/>
        <v>TRANSFORMADOR MARCA:TUSCO NACALA 27</v>
      </c>
      <c r="F1108" s="21"/>
      <c r="G1108" s="21" t="s">
        <v>195</v>
      </c>
      <c r="H1108" s="124" t="s">
        <v>3284</v>
      </c>
      <c r="I1108" s="178" t="s">
        <v>13543</v>
      </c>
      <c r="J1108" s="21"/>
      <c r="K1108" s="178" t="s">
        <v>13542</v>
      </c>
      <c r="L1108" s="178" t="s">
        <v>13541</v>
      </c>
      <c r="M1108" s="121">
        <v>50</v>
      </c>
      <c r="N1108" s="161" t="s">
        <v>19</v>
      </c>
      <c r="O1108" s="21" t="s">
        <v>362</v>
      </c>
      <c r="P1108" s="21">
        <v>3</v>
      </c>
      <c r="Q1108" s="124">
        <v>2001</v>
      </c>
      <c r="R1108" s="121" t="s">
        <v>604</v>
      </c>
      <c r="S1108" s="121" t="s">
        <v>13540</v>
      </c>
      <c r="T1108" s="116">
        <v>643</v>
      </c>
      <c r="U1108" s="111">
        <v>45</v>
      </c>
      <c r="V1108" s="113">
        <f t="shared" si="205"/>
        <v>425.80888888888893</v>
      </c>
      <c r="W1108" s="113">
        <f t="shared" si="206"/>
        <v>217.19111111111107</v>
      </c>
      <c r="X1108" s="112">
        <f t="shared" si="207"/>
        <v>217191.11111111107</v>
      </c>
      <c r="Y1108" s="111"/>
      <c r="Z1108" s="110">
        <f t="shared" si="203"/>
        <v>29</v>
      </c>
      <c r="AA1108" s="109">
        <f t="shared" si="208"/>
        <v>32.15</v>
      </c>
      <c r="AB1108" s="109">
        <f t="shared" si="209"/>
        <v>32150</v>
      </c>
      <c r="AC1108" s="108">
        <f t="shared" si="210"/>
        <v>610.85</v>
      </c>
      <c r="AD1108" s="107">
        <f t="shared" si="211"/>
        <v>2.2222222222222223E-2</v>
      </c>
      <c r="AE1108" s="106">
        <f t="shared" si="212"/>
        <v>13.574444444444445</v>
      </c>
      <c r="AF1108" s="105">
        <f t="shared" si="213"/>
        <v>230.76555555555552</v>
      </c>
      <c r="AG1108" s="105">
        <f t="shared" si="214"/>
        <v>412.23444444444448</v>
      </c>
    </row>
    <row r="1109" spans="1:33" s="88" customFormat="1" x14ac:dyDescent="0.35">
      <c r="A1109" s="21">
        <v>10141103</v>
      </c>
      <c r="B1109" s="115" t="s">
        <v>1665</v>
      </c>
      <c r="C1109" s="272" t="s">
        <v>710</v>
      </c>
      <c r="D1109" s="178">
        <v>28</v>
      </c>
      <c r="E1109" s="114" t="str">
        <f t="shared" si="204"/>
        <v>TRANSFORMADOR MARCA:MORE TRAFO NACALA 28</v>
      </c>
      <c r="F1109" s="21"/>
      <c r="G1109" s="21" t="s">
        <v>195</v>
      </c>
      <c r="H1109" s="124" t="s">
        <v>3284</v>
      </c>
      <c r="I1109" s="178" t="s">
        <v>13539</v>
      </c>
      <c r="J1109" s="21"/>
      <c r="K1109" s="178" t="s">
        <v>13538</v>
      </c>
      <c r="L1109" s="178" t="s">
        <v>13537</v>
      </c>
      <c r="M1109" s="121">
        <v>500</v>
      </c>
      <c r="N1109" s="161" t="s">
        <v>19</v>
      </c>
      <c r="O1109" s="21" t="s">
        <v>362</v>
      </c>
      <c r="P1109" s="21">
        <v>3</v>
      </c>
      <c r="Q1109" s="124">
        <v>2001</v>
      </c>
      <c r="R1109" s="121" t="s">
        <v>551</v>
      </c>
      <c r="S1109" s="121" t="s">
        <v>13536</v>
      </c>
      <c r="T1109" s="116">
        <v>1200</v>
      </c>
      <c r="U1109" s="111">
        <v>45</v>
      </c>
      <c r="V1109" s="113">
        <f t="shared" si="205"/>
        <v>794.66666666666674</v>
      </c>
      <c r="W1109" s="113">
        <f t="shared" si="206"/>
        <v>405.33333333333326</v>
      </c>
      <c r="X1109" s="112">
        <f t="shared" si="207"/>
        <v>405333.33333333326</v>
      </c>
      <c r="Y1109" s="111"/>
      <c r="Z1109" s="110">
        <f t="shared" si="203"/>
        <v>29</v>
      </c>
      <c r="AA1109" s="109">
        <f t="shared" si="208"/>
        <v>60</v>
      </c>
      <c r="AB1109" s="109">
        <f t="shared" si="209"/>
        <v>60000</v>
      </c>
      <c r="AC1109" s="108">
        <f t="shared" si="210"/>
        <v>1140</v>
      </c>
      <c r="AD1109" s="107">
        <f t="shared" si="211"/>
        <v>2.2222222222222223E-2</v>
      </c>
      <c r="AE1109" s="106">
        <f t="shared" si="212"/>
        <v>25.333333333333336</v>
      </c>
      <c r="AF1109" s="105">
        <f t="shared" si="213"/>
        <v>430.66666666666657</v>
      </c>
      <c r="AG1109" s="105">
        <f t="shared" si="214"/>
        <v>769.33333333333337</v>
      </c>
    </row>
    <row r="1110" spans="1:33" s="88" customFormat="1" x14ac:dyDescent="0.35">
      <c r="A1110" s="21">
        <v>10141103</v>
      </c>
      <c r="B1110" s="115" t="s">
        <v>1665</v>
      </c>
      <c r="C1110" s="272" t="s">
        <v>710</v>
      </c>
      <c r="D1110" s="178">
        <v>29</v>
      </c>
      <c r="E1110" s="114" t="str">
        <f t="shared" si="204"/>
        <v>TRANSFORMADOR MARCA:TUSCO NACALA 29</v>
      </c>
      <c r="F1110" s="21"/>
      <c r="G1110" s="21" t="s">
        <v>195</v>
      </c>
      <c r="H1110" s="124" t="s">
        <v>3284</v>
      </c>
      <c r="I1110" s="178" t="s">
        <v>13535</v>
      </c>
      <c r="J1110" s="21"/>
      <c r="K1110" s="178" t="s">
        <v>13534</v>
      </c>
      <c r="L1110" s="178" t="s">
        <v>13533</v>
      </c>
      <c r="M1110" s="121">
        <v>100</v>
      </c>
      <c r="N1110" s="161" t="s">
        <v>19</v>
      </c>
      <c r="O1110" s="21" t="s">
        <v>362</v>
      </c>
      <c r="P1110" s="21">
        <v>3</v>
      </c>
      <c r="Q1110" s="124">
        <v>2001</v>
      </c>
      <c r="R1110" s="121" t="s">
        <v>604</v>
      </c>
      <c r="S1110" s="121" t="s">
        <v>10027</v>
      </c>
      <c r="T1110" s="116">
        <v>763</v>
      </c>
      <c r="U1110" s="111">
        <v>45</v>
      </c>
      <c r="V1110" s="113">
        <f t="shared" si="205"/>
        <v>505.27555555555557</v>
      </c>
      <c r="W1110" s="113">
        <f t="shared" si="206"/>
        <v>257.72444444444443</v>
      </c>
      <c r="X1110" s="112">
        <f t="shared" si="207"/>
        <v>257724.44444444444</v>
      </c>
      <c r="Y1110" s="111"/>
      <c r="Z1110" s="110">
        <f t="shared" si="203"/>
        <v>29</v>
      </c>
      <c r="AA1110" s="109">
        <f t="shared" si="208"/>
        <v>38.15</v>
      </c>
      <c r="AB1110" s="109">
        <f t="shared" si="209"/>
        <v>38150</v>
      </c>
      <c r="AC1110" s="108">
        <f t="shared" si="210"/>
        <v>724.85</v>
      </c>
      <c r="AD1110" s="107">
        <f t="shared" si="211"/>
        <v>2.2222222222222223E-2</v>
      </c>
      <c r="AE1110" s="106">
        <f t="shared" si="212"/>
        <v>16.10777777777778</v>
      </c>
      <c r="AF1110" s="105">
        <f t="shared" si="213"/>
        <v>273.83222222222219</v>
      </c>
      <c r="AG1110" s="105">
        <f t="shared" si="214"/>
        <v>489.16777777777781</v>
      </c>
    </row>
    <row r="1111" spans="1:33" s="88" customFormat="1" x14ac:dyDescent="0.35">
      <c r="A1111" s="21">
        <v>10141103</v>
      </c>
      <c r="B1111" s="115" t="s">
        <v>1665</v>
      </c>
      <c r="C1111" s="272" t="s">
        <v>710</v>
      </c>
      <c r="D1111" s="178">
        <v>30</v>
      </c>
      <c r="E1111" s="114" t="str">
        <f t="shared" si="204"/>
        <v>TRANSFORMADOR MARCA:SGB NACALA 30</v>
      </c>
      <c r="F1111" s="21"/>
      <c r="G1111" s="21" t="s">
        <v>195</v>
      </c>
      <c r="H1111" s="124" t="s">
        <v>3284</v>
      </c>
      <c r="I1111" s="178" t="s">
        <v>13532</v>
      </c>
      <c r="J1111" s="21"/>
      <c r="K1111" s="178" t="s">
        <v>13531</v>
      </c>
      <c r="L1111" s="178" t="s">
        <v>13530</v>
      </c>
      <c r="M1111" s="121">
        <v>200</v>
      </c>
      <c r="N1111" s="161" t="s">
        <v>19</v>
      </c>
      <c r="O1111" s="21" t="s">
        <v>362</v>
      </c>
      <c r="P1111" s="21">
        <v>3</v>
      </c>
      <c r="Q1111" s="124">
        <v>2001</v>
      </c>
      <c r="R1111" s="121" t="s">
        <v>213</v>
      </c>
      <c r="S1111" s="121">
        <v>337499</v>
      </c>
      <c r="T1111" s="116">
        <v>991</v>
      </c>
      <c r="U1111" s="111">
        <v>45</v>
      </c>
      <c r="V1111" s="113">
        <f t="shared" si="205"/>
        <v>656.26222222222225</v>
      </c>
      <c r="W1111" s="113">
        <f t="shared" si="206"/>
        <v>334.73777777777775</v>
      </c>
      <c r="X1111" s="112">
        <f t="shared" si="207"/>
        <v>334737.77777777775</v>
      </c>
      <c r="Y1111" s="111"/>
      <c r="Z1111" s="110">
        <f t="shared" si="203"/>
        <v>29</v>
      </c>
      <c r="AA1111" s="109">
        <f t="shared" si="208"/>
        <v>49.550000000000004</v>
      </c>
      <c r="AB1111" s="109">
        <f t="shared" si="209"/>
        <v>49550.000000000007</v>
      </c>
      <c r="AC1111" s="108">
        <f t="shared" si="210"/>
        <v>941.45</v>
      </c>
      <c r="AD1111" s="107">
        <f t="shared" si="211"/>
        <v>2.2222222222222223E-2</v>
      </c>
      <c r="AE1111" s="106">
        <f t="shared" si="212"/>
        <v>20.921111111111113</v>
      </c>
      <c r="AF1111" s="105">
        <f t="shared" si="213"/>
        <v>355.65888888888884</v>
      </c>
      <c r="AG1111" s="105">
        <f t="shared" si="214"/>
        <v>635.3411111111111</v>
      </c>
    </row>
    <row r="1112" spans="1:33" s="88" customFormat="1" x14ac:dyDescent="0.35">
      <c r="A1112" s="21">
        <v>10141103</v>
      </c>
      <c r="B1112" s="115" t="s">
        <v>1665</v>
      </c>
      <c r="C1112" s="272" t="s">
        <v>710</v>
      </c>
      <c r="D1112" s="161">
        <v>31</v>
      </c>
      <c r="E1112" s="114" t="str">
        <f t="shared" si="204"/>
        <v>TRANSFORMADOR MARCA:SGB NACALA 31</v>
      </c>
      <c r="F1112" s="21"/>
      <c r="G1112" s="21" t="s">
        <v>195</v>
      </c>
      <c r="H1112" s="124" t="s">
        <v>3284</v>
      </c>
      <c r="I1112" s="178" t="s">
        <v>13529</v>
      </c>
      <c r="J1112" s="21"/>
      <c r="K1112" s="178" t="s">
        <v>13528</v>
      </c>
      <c r="L1112" s="178" t="s">
        <v>13527</v>
      </c>
      <c r="M1112" s="121">
        <v>250</v>
      </c>
      <c r="N1112" s="161" t="s">
        <v>19</v>
      </c>
      <c r="O1112" s="21" t="s">
        <v>362</v>
      </c>
      <c r="P1112" s="21">
        <v>3</v>
      </c>
      <c r="Q1112" s="124">
        <v>2001</v>
      </c>
      <c r="R1112" s="121" t="s">
        <v>213</v>
      </c>
      <c r="S1112" s="121">
        <v>337499</v>
      </c>
      <c r="T1112" s="116">
        <v>991</v>
      </c>
      <c r="U1112" s="111">
        <v>45</v>
      </c>
      <c r="V1112" s="113">
        <f t="shared" si="205"/>
        <v>656.26222222222225</v>
      </c>
      <c r="W1112" s="113">
        <f t="shared" si="206"/>
        <v>334.73777777777775</v>
      </c>
      <c r="X1112" s="112">
        <f t="shared" si="207"/>
        <v>334737.77777777775</v>
      </c>
      <c r="Y1112" s="111"/>
      <c r="Z1112" s="110">
        <f t="shared" si="203"/>
        <v>29</v>
      </c>
      <c r="AA1112" s="109">
        <f t="shared" si="208"/>
        <v>49.550000000000004</v>
      </c>
      <c r="AB1112" s="109">
        <f t="shared" si="209"/>
        <v>49550.000000000007</v>
      </c>
      <c r="AC1112" s="108">
        <f t="shared" si="210"/>
        <v>941.45</v>
      </c>
      <c r="AD1112" s="107">
        <f t="shared" si="211"/>
        <v>2.2222222222222223E-2</v>
      </c>
      <c r="AE1112" s="106">
        <f t="shared" si="212"/>
        <v>20.921111111111113</v>
      </c>
      <c r="AF1112" s="105">
        <f t="shared" si="213"/>
        <v>355.65888888888884</v>
      </c>
      <c r="AG1112" s="105">
        <f t="shared" si="214"/>
        <v>635.3411111111111</v>
      </c>
    </row>
    <row r="1113" spans="1:33" s="88" customFormat="1" x14ac:dyDescent="0.35">
      <c r="A1113" s="21">
        <v>10141103</v>
      </c>
      <c r="B1113" s="115" t="s">
        <v>1665</v>
      </c>
      <c r="C1113" s="272" t="s">
        <v>710</v>
      </c>
      <c r="D1113" s="161">
        <v>33</v>
      </c>
      <c r="E1113" s="114" t="str">
        <f t="shared" si="204"/>
        <v>TRANSFORMADOR MARCA:ASTOR NACALA 33</v>
      </c>
      <c r="F1113" s="21"/>
      <c r="G1113" s="21" t="s">
        <v>195</v>
      </c>
      <c r="H1113" s="124" t="s">
        <v>3284</v>
      </c>
      <c r="I1113" s="178" t="s">
        <v>13526</v>
      </c>
      <c r="J1113" s="21"/>
      <c r="K1113" s="178" t="s">
        <v>13525</v>
      </c>
      <c r="L1113" s="178" t="s">
        <v>13524</v>
      </c>
      <c r="M1113" s="121">
        <v>250</v>
      </c>
      <c r="N1113" s="161" t="s">
        <v>19</v>
      </c>
      <c r="O1113" s="21" t="s">
        <v>362</v>
      </c>
      <c r="P1113" s="21">
        <v>3</v>
      </c>
      <c r="Q1113" s="124">
        <v>2001</v>
      </c>
      <c r="R1113" s="121" t="s">
        <v>499</v>
      </c>
      <c r="S1113" s="121" t="s">
        <v>13523</v>
      </c>
      <c r="T1113" s="116">
        <v>991</v>
      </c>
      <c r="U1113" s="111">
        <v>45</v>
      </c>
      <c r="V1113" s="113">
        <f t="shared" si="205"/>
        <v>656.26222222222225</v>
      </c>
      <c r="W1113" s="113">
        <f t="shared" si="206"/>
        <v>334.73777777777775</v>
      </c>
      <c r="X1113" s="112">
        <f t="shared" si="207"/>
        <v>334737.77777777775</v>
      </c>
      <c r="Y1113" s="111"/>
      <c r="Z1113" s="110">
        <f t="shared" si="203"/>
        <v>29</v>
      </c>
      <c r="AA1113" s="109">
        <f t="shared" si="208"/>
        <v>49.550000000000004</v>
      </c>
      <c r="AB1113" s="109">
        <f t="shared" si="209"/>
        <v>49550.000000000007</v>
      </c>
      <c r="AC1113" s="108">
        <f t="shared" si="210"/>
        <v>941.45</v>
      </c>
      <c r="AD1113" s="107">
        <f t="shared" si="211"/>
        <v>2.2222222222222223E-2</v>
      </c>
      <c r="AE1113" s="106">
        <f t="shared" si="212"/>
        <v>20.921111111111113</v>
      </c>
      <c r="AF1113" s="105">
        <f t="shared" si="213"/>
        <v>355.65888888888884</v>
      </c>
      <c r="AG1113" s="105">
        <f t="shared" si="214"/>
        <v>635.3411111111111</v>
      </c>
    </row>
    <row r="1114" spans="1:33" s="88" customFormat="1" x14ac:dyDescent="0.35">
      <c r="A1114" s="21">
        <v>10141103</v>
      </c>
      <c r="B1114" s="115" t="s">
        <v>1665</v>
      </c>
      <c r="C1114" s="272" t="s">
        <v>710</v>
      </c>
      <c r="D1114" s="161">
        <v>34</v>
      </c>
      <c r="E1114" s="114" t="str">
        <f t="shared" si="204"/>
        <v>TRANSFORMADOR MARCA:SGB NACALA 34</v>
      </c>
      <c r="F1114" s="21"/>
      <c r="G1114" s="21" t="s">
        <v>195</v>
      </c>
      <c r="H1114" s="124" t="s">
        <v>3284</v>
      </c>
      <c r="I1114" s="178" t="s">
        <v>13522</v>
      </c>
      <c r="J1114" s="21"/>
      <c r="K1114" s="178" t="s">
        <v>13490</v>
      </c>
      <c r="L1114" s="178" t="s">
        <v>13521</v>
      </c>
      <c r="M1114" s="121">
        <v>200</v>
      </c>
      <c r="N1114" s="161" t="s">
        <v>19</v>
      </c>
      <c r="O1114" s="21" t="s">
        <v>362</v>
      </c>
      <c r="P1114" s="21">
        <v>3</v>
      </c>
      <c r="Q1114" s="124">
        <v>2001</v>
      </c>
      <c r="R1114" s="121" t="s">
        <v>213</v>
      </c>
      <c r="S1114" s="121">
        <v>597407</v>
      </c>
      <c r="T1114" s="116">
        <v>991</v>
      </c>
      <c r="U1114" s="111">
        <v>45</v>
      </c>
      <c r="V1114" s="113">
        <f t="shared" si="205"/>
        <v>656.26222222222225</v>
      </c>
      <c r="W1114" s="113">
        <f t="shared" si="206"/>
        <v>334.73777777777775</v>
      </c>
      <c r="X1114" s="112">
        <f t="shared" si="207"/>
        <v>334737.77777777775</v>
      </c>
      <c r="Y1114" s="111"/>
      <c r="Z1114" s="110">
        <f t="shared" si="203"/>
        <v>29</v>
      </c>
      <c r="AA1114" s="109">
        <f t="shared" si="208"/>
        <v>49.550000000000004</v>
      </c>
      <c r="AB1114" s="109">
        <f t="shared" si="209"/>
        <v>49550.000000000007</v>
      </c>
      <c r="AC1114" s="108">
        <f t="shared" si="210"/>
        <v>941.45</v>
      </c>
      <c r="AD1114" s="107">
        <f t="shared" si="211"/>
        <v>2.2222222222222223E-2</v>
      </c>
      <c r="AE1114" s="106">
        <f t="shared" si="212"/>
        <v>20.921111111111113</v>
      </c>
      <c r="AF1114" s="105">
        <f t="shared" si="213"/>
        <v>355.65888888888884</v>
      </c>
      <c r="AG1114" s="105">
        <f t="shared" si="214"/>
        <v>635.3411111111111</v>
      </c>
    </row>
    <row r="1115" spans="1:33" s="88" customFormat="1" x14ac:dyDescent="0.35">
      <c r="A1115" s="21">
        <v>10141103</v>
      </c>
      <c r="B1115" s="115" t="s">
        <v>1665</v>
      </c>
      <c r="C1115" s="272" t="s">
        <v>710</v>
      </c>
      <c r="D1115" s="161">
        <v>36</v>
      </c>
      <c r="E1115" s="114" t="str">
        <f t="shared" si="204"/>
        <v>TRANSFORMADOR MARCA:ACTON NACALA 36</v>
      </c>
      <c r="F1115" s="21"/>
      <c r="G1115" s="21" t="s">
        <v>195</v>
      </c>
      <c r="H1115" s="124" t="s">
        <v>3284</v>
      </c>
      <c r="I1115" s="178" t="s">
        <v>13520</v>
      </c>
      <c r="J1115" s="21"/>
      <c r="K1115" s="178" t="s">
        <v>13519</v>
      </c>
      <c r="L1115" s="178" t="s">
        <v>13518</v>
      </c>
      <c r="M1115" s="121">
        <v>200</v>
      </c>
      <c r="N1115" s="161" t="s">
        <v>19</v>
      </c>
      <c r="O1115" s="21" t="s">
        <v>362</v>
      </c>
      <c r="P1115" s="21">
        <v>3</v>
      </c>
      <c r="Q1115" s="124">
        <v>2001</v>
      </c>
      <c r="R1115" s="121" t="s">
        <v>1752</v>
      </c>
      <c r="S1115" s="250">
        <v>902841011006</v>
      </c>
      <c r="T1115" s="116">
        <v>991</v>
      </c>
      <c r="U1115" s="111">
        <v>45</v>
      </c>
      <c r="V1115" s="113">
        <f t="shared" si="205"/>
        <v>656.26222222222225</v>
      </c>
      <c r="W1115" s="113">
        <f t="shared" si="206"/>
        <v>334.73777777777775</v>
      </c>
      <c r="X1115" s="112">
        <f t="shared" si="207"/>
        <v>334737.77777777775</v>
      </c>
      <c r="Y1115" s="111"/>
      <c r="Z1115" s="110">
        <f t="shared" si="203"/>
        <v>29</v>
      </c>
      <c r="AA1115" s="109">
        <f t="shared" si="208"/>
        <v>49.550000000000004</v>
      </c>
      <c r="AB1115" s="109">
        <f t="shared" si="209"/>
        <v>49550.000000000007</v>
      </c>
      <c r="AC1115" s="108">
        <f t="shared" si="210"/>
        <v>941.45</v>
      </c>
      <c r="AD1115" s="107">
        <f t="shared" si="211"/>
        <v>2.2222222222222223E-2</v>
      </c>
      <c r="AE1115" s="106">
        <f t="shared" si="212"/>
        <v>20.921111111111113</v>
      </c>
      <c r="AF1115" s="105">
        <f t="shared" si="213"/>
        <v>355.65888888888884</v>
      </c>
      <c r="AG1115" s="105">
        <f t="shared" si="214"/>
        <v>635.3411111111111</v>
      </c>
    </row>
    <row r="1116" spans="1:33" s="88" customFormat="1" x14ac:dyDescent="0.35">
      <c r="A1116" s="21">
        <v>10141103</v>
      </c>
      <c r="B1116" s="115" t="s">
        <v>1665</v>
      </c>
      <c r="C1116" s="272" t="s">
        <v>710</v>
      </c>
      <c r="D1116" s="178">
        <v>37</v>
      </c>
      <c r="E1116" s="114" t="str">
        <f t="shared" si="204"/>
        <v>TRANSFORMADOR MARCA:ITB NACALA 37</v>
      </c>
      <c r="F1116" s="57"/>
      <c r="G1116" s="21" t="s">
        <v>195</v>
      </c>
      <c r="H1116" s="124" t="s">
        <v>3284</v>
      </c>
      <c r="I1116" s="178" t="s">
        <v>13517</v>
      </c>
      <c r="J1116" s="57"/>
      <c r="K1116" s="178" t="s">
        <v>13516</v>
      </c>
      <c r="L1116" s="178" t="s">
        <v>13515</v>
      </c>
      <c r="M1116" s="121">
        <v>200</v>
      </c>
      <c r="N1116" s="161" t="s">
        <v>19</v>
      </c>
      <c r="O1116" s="21" t="s">
        <v>362</v>
      </c>
      <c r="P1116" s="21">
        <v>3</v>
      </c>
      <c r="Q1116" s="124">
        <v>2001</v>
      </c>
      <c r="R1116" s="121" t="s">
        <v>1109</v>
      </c>
      <c r="S1116" s="121" t="s">
        <v>13514</v>
      </c>
      <c r="T1116" s="116">
        <v>991</v>
      </c>
      <c r="U1116" s="111">
        <v>45</v>
      </c>
      <c r="V1116" s="113">
        <f t="shared" si="205"/>
        <v>656.26222222222225</v>
      </c>
      <c r="W1116" s="113">
        <f t="shared" si="206"/>
        <v>334.73777777777775</v>
      </c>
      <c r="X1116" s="112">
        <f t="shared" si="207"/>
        <v>334737.77777777775</v>
      </c>
      <c r="Y1116" s="111"/>
      <c r="Z1116" s="110">
        <f t="shared" si="203"/>
        <v>29</v>
      </c>
      <c r="AA1116" s="109">
        <f t="shared" si="208"/>
        <v>49.550000000000004</v>
      </c>
      <c r="AB1116" s="109">
        <f t="shared" si="209"/>
        <v>49550.000000000007</v>
      </c>
      <c r="AC1116" s="108">
        <f t="shared" si="210"/>
        <v>941.45</v>
      </c>
      <c r="AD1116" s="107">
        <f t="shared" si="211"/>
        <v>2.2222222222222223E-2</v>
      </c>
      <c r="AE1116" s="106">
        <f t="shared" si="212"/>
        <v>20.921111111111113</v>
      </c>
      <c r="AF1116" s="105">
        <f t="shared" si="213"/>
        <v>355.65888888888884</v>
      </c>
      <c r="AG1116" s="105">
        <f t="shared" si="214"/>
        <v>635.3411111111111</v>
      </c>
    </row>
    <row r="1117" spans="1:33" s="88" customFormat="1" x14ac:dyDescent="0.35">
      <c r="A1117" s="21">
        <v>10141103</v>
      </c>
      <c r="B1117" s="115" t="s">
        <v>1665</v>
      </c>
      <c r="C1117" s="272" t="s">
        <v>710</v>
      </c>
      <c r="D1117" s="178">
        <v>38</v>
      </c>
      <c r="E1117" s="114" t="str">
        <f t="shared" si="204"/>
        <v>TRANSFORMADOR MARCA:POWERTECH NACALA 38</v>
      </c>
      <c r="F1117" s="57"/>
      <c r="G1117" s="21" t="s">
        <v>195</v>
      </c>
      <c r="H1117" s="124" t="s">
        <v>3284</v>
      </c>
      <c r="I1117" s="178" t="s">
        <v>13513</v>
      </c>
      <c r="J1117" s="57"/>
      <c r="K1117" s="178" t="s">
        <v>13512</v>
      </c>
      <c r="L1117" s="178" t="s">
        <v>13511</v>
      </c>
      <c r="M1117" s="121">
        <v>315</v>
      </c>
      <c r="N1117" s="161" t="s">
        <v>19</v>
      </c>
      <c r="O1117" s="21" t="s">
        <v>362</v>
      </c>
      <c r="P1117" s="21">
        <v>3</v>
      </c>
      <c r="Q1117" s="124">
        <v>2001</v>
      </c>
      <c r="R1117" s="121" t="s">
        <v>295</v>
      </c>
      <c r="S1117" s="121" t="s">
        <v>13510</v>
      </c>
      <c r="T1117" s="116">
        <v>1039</v>
      </c>
      <c r="U1117" s="111">
        <v>45</v>
      </c>
      <c r="V1117" s="113">
        <f t="shared" si="205"/>
        <v>688.048888888889</v>
      </c>
      <c r="W1117" s="113">
        <f t="shared" si="206"/>
        <v>350.951111111111</v>
      </c>
      <c r="X1117" s="112">
        <f t="shared" si="207"/>
        <v>350951.11111111101</v>
      </c>
      <c r="Y1117" s="111"/>
      <c r="Z1117" s="110">
        <f t="shared" si="203"/>
        <v>29</v>
      </c>
      <c r="AA1117" s="109">
        <f t="shared" si="208"/>
        <v>51.95</v>
      </c>
      <c r="AB1117" s="109">
        <f t="shared" si="209"/>
        <v>51950</v>
      </c>
      <c r="AC1117" s="108">
        <f t="shared" si="210"/>
        <v>987.05</v>
      </c>
      <c r="AD1117" s="107">
        <f t="shared" si="211"/>
        <v>2.2222222222222223E-2</v>
      </c>
      <c r="AE1117" s="106">
        <f t="shared" si="212"/>
        <v>21.934444444444445</v>
      </c>
      <c r="AF1117" s="105">
        <f t="shared" si="213"/>
        <v>372.88555555555547</v>
      </c>
      <c r="AG1117" s="105">
        <f t="shared" si="214"/>
        <v>666.11444444444453</v>
      </c>
    </row>
    <row r="1118" spans="1:33" s="88" customFormat="1" x14ac:dyDescent="0.35">
      <c r="A1118" s="21">
        <v>10141103</v>
      </c>
      <c r="B1118" s="115" t="s">
        <v>1665</v>
      </c>
      <c r="C1118" s="272" t="s">
        <v>710</v>
      </c>
      <c r="D1118" s="178">
        <v>39</v>
      </c>
      <c r="E1118" s="114" t="str">
        <f t="shared" si="204"/>
        <v>TRANSFORMADOR MARCA:ITB NACALA 39</v>
      </c>
      <c r="F1118" s="57"/>
      <c r="G1118" s="21" t="s">
        <v>195</v>
      </c>
      <c r="H1118" s="124" t="s">
        <v>3284</v>
      </c>
      <c r="I1118" s="178" t="s">
        <v>13509</v>
      </c>
      <c r="J1118" s="57"/>
      <c r="K1118" s="178" t="s">
        <v>13508</v>
      </c>
      <c r="L1118" s="178" t="s">
        <v>13507</v>
      </c>
      <c r="M1118" s="121">
        <v>200</v>
      </c>
      <c r="N1118" s="161" t="s">
        <v>19</v>
      </c>
      <c r="O1118" s="21" t="s">
        <v>362</v>
      </c>
      <c r="P1118" s="21">
        <v>3</v>
      </c>
      <c r="Q1118" s="124">
        <v>2001</v>
      </c>
      <c r="R1118" s="121" t="s">
        <v>1109</v>
      </c>
      <c r="S1118" s="121">
        <v>735123</v>
      </c>
      <c r="T1118" s="116">
        <v>991</v>
      </c>
      <c r="U1118" s="111">
        <v>45</v>
      </c>
      <c r="V1118" s="113">
        <f t="shared" si="205"/>
        <v>656.26222222222225</v>
      </c>
      <c r="W1118" s="113">
        <f t="shared" si="206"/>
        <v>334.73777777777775</v>
      </c>
      <c r="X1118" s="112">
        <f t="shared" si="207"/>
        <v>334737.77777777775</v>
      </c>
      <c r="Y1118" s="111"/>
      <c r="Z1118" s="110">
        <f t="shared" si="203"/>
        <v>29</v>
      </c>
      <c r="AA1118" s="109">
        <f t="shared" si="208"/>
        <v>49.550000000000004</v>
      </c>
      <c r="AB1118" s="109">
        <f t="shared" si="209"/>
        <v>49550.000000000007</v>
      </c>
      <c r="AC1118" s="108">
        <f t="shared" si="210"/>
        <v>941.45</v>
      </c>
      <c r="AD1118" s="107">
        <f t="shared" si="211"/>
        <v>2.2222222222222223E-2</v>
      </c>
      <c r="AE1118" s="106">
        <f t="shared" si="212"/>
        <v>20.921111111111113</v>
      </c>
      <c r="AF1118" s="105">
        <f t="shared" si="213"/>
        <v>355.65888888888884</v>
      </c>
      <c r="AG1118" s="105">
        <f t="shared" si="214"/>
        <v>635.3411111111111</v>
      </c>
    </row>
    <row r="1119" spans="1:33" s="88" customFormat="1" x14ac:dyDescent="0.35">
      <c r="A1119" s="21">
        <v>10141103</v>
      </c>
      <c r="B1119" s="115" t="s">
        <v>1665</v>
      </c>
      <c r="C1119" s="272" t="s">
        <v>710</v>
      </c>
      <c r="D1119" s="178">
        <v>40</v>
      </c>
      <c r="E1119" s="114" t="str">
        <f t="shared" si="204"/>
        <v>TRANSFORMADOR MARCA:TSM NACALA 40</v>
      </c>
      <c r="F1119" s="57"/>
      <c r="G1119" s="21" t="s">
        <v>195</v>
      </c>
      <c r="H1119" s="124" t="s">
        <v>3284</v>
      </c>
      <c r="I1119" s="178" t="s">
        <v>13506</v>
      </c>
      <c r="J1119" s="57"/>
      <c r="K1119" s="178" t="s">
        <v>13505</v>
      </c>
      <c r="L1119" s="178" t="s">
        <v>13504</v>
      </c>
      <c r="M1119" s="121">
        <v>200</v>
      </c>
      <c r="N1119" s="161" t="s">
        <v>19</v>
      </c>
      <c r="O1119" s="21" t="s">
        <v>362</v>
      </c>
      <c r="P1119" s="21">
        <v>3</v>
      </c>
      <c r="Q1119" s="124">
        <v>2001</v>
      </c>
      <c r="R1119" s="121" t="s">
        <v>13407</v>
      </c>
      <c r="S1119" s="121" t="s">
        <v>13503</v>
      </c>
      <c r="T1119" s="116">
        <v>991</v>
      </c>
      <c r="U1119" s="111">
        <v>45</v>
      </c>
      <c r="V1119" s="113">
        <f t="shared" si="205"/>
        <v>656.26222222222225</v>
      </c>
      <c r="W1119" s="113">
        <f t="shared" si="206"/>
        <v>334.73777777777775</v>
      </c>
      <c r="X1119" s="112">
        <f t="shared" si="207"/>
        <v>334737.77777777775</v>
      </c>
      <c r="Y1119" s="111"/>
      <c r="Z1119" s="110">
        <f t="shared" si="203"/>
        <v>29</v>
      </c>
      <c r="AA1119" s="109">
        <f t="shared" si="208"/>
        <v>49.550000000000004</v>
      </c>
      <c r="AB1119" s="109">
        <f t="shared" si="209"/>
        <v>49550.000000000007</v>
      </c>
      <c r="AC1119" s="108">
        <f t="shared" si="210"/>
        <v>941.45</v>
      </c>
      <c r="AD1119" s="107">
        <f t="shared" si="211"/>
        <v>2.2222222222222223E-2</v>
      </c>
      <c r="AE1119" s="106">
        <f t="shared" si="212"/>
        <v>20.921111111111113</v>
      </c>
      <c r="AF1119" s="105">
        <f t="shared" si="213"/>
        <v>355.65888888888884</v>
      </c>
      <c r="AG1119" s="105">
        <f t="shared" si="214"/>
        <v>635.3411111111111</v>
      </c>
    </row>
    <row r="1120" spans="1:33" s="88" customFormat="1" x14ac:dyDescent="0.35">
      <c r="A1120" s="21">
        <v>10141103</v>
      </c>
      <c r="B1120" s="115" t="s">
        <v>1665</v>
      </c>
      <c r="C1120" s="272" t="s">
        <v>710</v>
      </c>
      <c r="D1120" s="178">
        <v>42</v>
      </c>
      <c r="E1120" s="114" t="str">
        <f t="shared" si="204"/>
        <v>TRANSFORMADOR MARCA:TM NACALA 42</v>
      </c>
      <c r="F1120" s="57"/>
      <c r="G1120" s="21" t="s">
        <v>195</v>
      </c>
      <c r="H1120" s="124" t="s">
        <v>3284</v>
      </c>
      <c r="I1120" s="178" t="s">
        <v>13502</v>
      </c>
      <c r="J1120" s="57"/>
      <c r="K1120" s="178" t="s">
        <v>13501</v>
      </c>
      <c r="L1120" s="178" t="s">
        <v>13500</v>
      </c>
      <c r="M1120" s="121">
        <v>250</v>
      </c>
      <c r="N1120" s="161" t="s">
        <v>19</v>
      </c>
      <c r="O1120" s="21" t="s">
        <v>362</v>
      </c>
      <c r="P1120" s="21">
        <v>3</v>
      </c>
      <c r="Q1120" s="124">
        <v>2001</v>
      </c>
      <c r="R1120" s="121" t="s">
        <v>1769</v>
      </c>
      <c r="S1120" s="121" t="s">
        <v>13499</v>
      </c>
      <c r="T1120" s="116">
        <v>991</v>
      </c>
      <c r="U1120" s="111">
        <v>45</v>
      </c>
      <c r="V1120" s="113">
        <f t="shared" si="205"/>
        <v>656.26222222222225</v>
      </c>
      <c r="W1120" s="113">
        <f t="shared" si="206"/>
        <v>334.73777777777775</v>
      </c>
      <c r="X1120" s="112">
        <f t="shared" si="207"/>
        <v>334737.77777777775</v>
      </c>
      <c r="Y1120" s="111"/>
      <c r="Z1120" s="110">
        <f t="shared" si="203"/>
        <v>29</v>
      </c>
      <c r="AA1120" s="109">
        <f t="shared" si="208"/>
        <v>49.550000000000004</v>
      </c>
      <c r="AB1120" s="109">
        <f t="shared" si="209"/>
        <v>49550.000000000007</v>
      </c>
      <c r="AC1120" s="108">
        <f t="shared" si="210"/>
        <v>941.45</v>
      </c>
      <c r="AD1120" s="107">
        <f t="shared" si="211"/>
        <v>2.2222222222222223E-2</v>
      </c>
      <c r="AE1120" s="106">
        <f t="shared" si="212"/>
        <v>20.921111111111113</v>
      </c>
      <c r="AF1120" s="105">
        <f t="shared" si="213"/>
        <v>355.65888888888884</v>
      </c>
      <c r="AG1120" s="105">
        <f t="shared" si="214"/>
        <v>635.3411111111111</v>
      </c>
    </row>
    <row r="1121" spans="1:33" s="88" customFormat="1" x14ac:dyDescent="0.35">
      <c r="A1121" s="21">
        <v>10141103</v>
      </c>
      <c r="B1121" s="115" t="s">
        <v>1665</v>
      </c>
      <c r="C1121" s="272" t="s">
        <v>710</v>
      </c>
      <c r="D1121" s="178">
        <v>47</v>
      </c>
      <c r="E1121" s="114" t="str">
        <f t="shared" si="204"/>
        <v>TRANSFORMADOR MARCA:ASTOR NACALA 47</v>
      </c>
      <c r="F1121" s="21"/>
      <c r="G1121" s="21" t="s">
        <v>195</v>
      </c>
      <c r="H1121" s="124" t="s">
        <v>3284</v>
      </c>
      <c r="I1121" s="178" t="s">
        <v>13498</v>
      </c>
      <c r="J1121" s="21"/>
      <c r="K1121" s="178" t="s">
        <v>13497</v>
      </c>
      <c r="L1121" s="178" t="s">
        <v>13496</v>
      </c>
      <c r="M1121" s="121">
        <v>200</v>
      </c>
      <c r="N1121" s="161" t="s">
        <v>19</v>
      </c>
      <c r="O1121" s="21" t="s">
        <v>362</v>
      </c>
      <c r="P1121" s="21">
        <v>3</v>
      </c>
      <c r="Q1121" s="124">
        <v>2001</v>
      </c>
      <c r="R1121" s="121" t="s">
        <v>499</v>
      </c>
      <c r="S1121" s="121" t="s">
        <v>13495</v>
      </c>
      <c r="T1121" s="116">
        <v>991</v>
      </c>
      <c r="U1121" s="111">
        <v>45</v>
      </c>
      <c r="V1121" s="113">
        <f t="shared" si="205"/>
        <v>656.26222222222225</v>
      </c>
      <c r="W1121" s="113">
        <f t="shared" si="206"/>
        <v>334.73777777777775</v>
      </c>
      <c r="X1121" s="112">
        <f t="shared" si="207"/>
        <v>334737.77777777775</v>
      </c>
      <c r="Y1121" s="111"/>
      <c r="Z1121" s="110">
        <f t="shared" si="203"/>
        <v>29</v>
      </c>
      <c r="AA1121" s="109">
        <f t="shared" si="208"/>
        <v>49.550000000000004</v>
      </c>
      <c r="AB1121" s="109">
        <f t="shared" si="209"/>
        <v>49550.000000000007</v>
      </c>
      <c r="AC1121" s="108">
        <f t="shared" si="210"/>
        <v>941.45</v>
      </c>
      <c r="AD1121" s="107">
        <f t="shared" si="211"/>
        <v>2.2222222222222223E-2</v>
      </c>
      <c r="AE1121" s="106">
        <f t="shared" si="212"/>
        <v>20.921111111111113</v>
      </c>
      <c r="AF1121" s="105">
        <f t="shared" si="213"/>
        <v>355.65888888888884</v>
      </c>
      <c r="AG1121" s="105">
        <f t="shared" si="214"/>
        <v>635.3411111111111</v>
      </c>
    </row>
    <row r="1122" spans="1:33" s="88" customFormat="1" x14ac:dyDescent="0.35">
      <c r="A1122" s="21">
        <v>10141103</v>
      </c>
      <c r="B1122" s="115" t="s">
        <v>1665</v>
      </c>
      <c r="C1122" s="272" t="s">
        <v>710</v>
      </c>
      <c r="D1122" s="178">
        <v>48</v>
      </c>
      <c r="E1122" s="114" t="str">
        <f t="shared" si="204"/>
        <v>TRANSFORMADOR MARCA:TUSCO NACALA 48</v>
      </c>
      <c r="F1122" s="21"/>
      <c r="G1122" s="21" t="s">
        <v>195</v>
      </c>
      <c r="H1122" s="124" t="s">
        <v>3284</v>
      </c>
      <c r="I1122" s="178" t="s">
        <v>13494</v>
      </c>
      <c r="J1122" s="21"/>
      <c r="K1122" s="178" t="s">
        <v>13493</v>
      </c>
      <c r="L1122" s="178" t="s">
        <v>13492</v>
      </c>
      <c r="M1122" s="121">
        <v>100</v>
      </c>
      <c r="N1122" s="161" t="s">
        <v>19</v>
      </c>
      <c r="O1122" s="21" t="s">
        <v>362</v>
      </c>
      <c r="P1122" s="21">
        <v>3</v>
      </c>
      <c r="Q1122" s="124">
        <v>2001</v>
      </c>
      <c r="R1122" s="121" t="s">
        <v>604</v>
      </c>
      <c r="S1122" s="121" t="s">
        <v>3285</v>
      </c>
      <c r="T1122" s="116">
        <v>763</v>
      </c>
      <c r="U1122" s="111">
        <v>45</v>
      </c>
      <c r="V1122" s="113">
        <f t="shared" si="205"/>
        <v>505.27555555555557</v>
      </c>
      <c r="W1122" s="113">
        <f t="shared" si="206"/>
        <v>257.72444444444443</v>
      </c>
      <c r="X1122" s="112">
        <f t="shared" si="207"/>
        <v>257724.44444444444</v>
      </c>
      <c r="Y1122" s="111"/>
      <c r="Z1122" s="110">
        <f t="shared" si="203"/>
        <v>29</v>
      </c>
      <c r="AA1122" s="109">
        <f t="shared" si="208"/>
        <v>38.15</v>
      </c>
      <c r="AB1122" s="109">
        <f t="shared" si="209"/>
        <v>38150</v>
      </c>
      <c r="AC1122" s="108">
        <f t="shared" si="210"/>
        <v>724.85</v>
      </c>
      <c r="AD1122" s="107">
        <f t="shared" si="211"/>
        <v>2.2222222222222223E-2</v>
      </c>
      <c r="AE1122" s="106">
        <f t="shared" si="212"/>
        <v>16.10777777777778</v>
      </c>
      <c r="AF1122" s="105">
        <f t="shared" si="213"/>
        <v>273.83222222222219</v>
      </c>
      <c r="AG1122" s="105">
        <f t="shared" si="214"/>
        <v>489.16777777777781</v>
      </c>
    </row>
    <row r="1123" spans="1:33" s="88" customFormat="1" x14ac:dyDescent="0.35">
      <c r="A1123" s="21">
        <v>10141103</v>
      </c>
      <c r="B1123" s="115" t="s">
        <v>1665</v>
      </c>
      <c r="C1123" s="272" t="s">
        <v>710</v>
      </c>
      <c r="D1123" s="178">
        <v>49</v>
      </c>
      <c r="E1123" s="114" t="str">
        <f t="shared" si="204"/>
        <v>TRANSFORMADOR MARCA:TBM NACALA 49</v>
      </c>
      <c r="F1123" s="21"/>
      <c r="G1123" s="21" t="s">
        <v>195</v>
      </c>
      <c r="H1123" s="124" t="s">
        <v>3284</v>
      </c>
      <c r="I1123" s="178" t="s">
        <v>13491</v>
      </c>
      <c r="J1123" s="21"/>
      <c r="K1123" s="178" t="s">
        <v>13490</v>
      </c>
      <c r="L1123" s="178" t="s">
        <v>13489</v>
      </c>
      <c r="M1123" s="121">
        <v>16</v>
      </c>
      <c r="N1123" s="161" t="s">
        <v>19</v>
      </c>
      <c r="O1123" s="21" t="s">
        <v>362</v>
      </c>
      <c r="P1123" s="21">
        <v>3</v>
      </c>
      <c r="Q1123" s="124">
        <v>2001</v>
      </c>
      <c r="R1123" s="121" t="s">
        <v>13488</v>
      </c>
      <c r="S1123" s="121" t="s">
        <v>13487</v>
      </c>
      <c r="T1123" s="116">
        <v>643</v>
      </c>
      <c r="U1123" s="111">
        <v>45</v>
      </c>
      <c r="V1123" s="113">
        <f t="shared" si="205"/>
        <v>425.80888888888893</v>
      </c>
      <c r="W1123" s="113">
        <f t="shared" si="206"/>
        <v>217.19111111111107</v>
      </c>
      <c r="X1123" s="112">
        <f t="shared" si="207"/>
        <v>217191.11111111107</v>
      </c>
      <c r="Y1123" s="111"/>
      <c r="Z1123" s="110">
        <f t="shared" si="203"/>
        <v>29</v>
      </c>
      <c r="AA1123" s="109">
        <f t="shared" si="208"/>
        <v>32.15</v>
      </c>
      <c r="AB1123" s="109">
        <f t="shared" si="209"/>
        <v>32150</v>
      </c>
      <c r="AC1123" s="108">
        <f t="shared" si="210"/>
        <v>610.85</v>
      </c>
      <c r="AD1123" s="107">
        <f t="shared" si="211"/>
        <v>2.2222222222222223E-2</v>
      </c>
      <c r="AE1123" s="106">
        <f t="shared" si="212"/>
        <v>13.574444444444445</v>
      </c>
      <c r="AF1123" s="105">
        <f t="shared" si="213"/>
        <v>230.76555555555552</v>
      </c>
      <c r="AG1123" s="105">
        <f t="shared" si="214"/>
        <v>412.23444444444448</v>
      </c>
    </row>
    <row r="1124" spans="1:33" s="88" customFormat="1" x14ac:dyDescent="0.35">
      <c r="A1124" s="21">
        <v>10141103</v>
      </c>
      <c r="B1124" s="115" t="s">
        <v>1665</v>
      </c>
      <c r="C1124" s="272" t="s">
        <v>710</v>
      </c>
      <c r="D1124" s="178">
        <v>50</v>
      </c>
      <c r="E1124" s="114" t="str">
        <f t="shared" si="204"/>
        <v>TRANSFORMADOR MARCA:EFACEC NACALA 50</v>
      </c>
      <c r="F1124" s="21"/>
      <c r="G1124" s="21" t="s">
        <v>195</v>
      </c>
      <c r="H1124" s="124" t="s">
        <v>3284</v>
      </c>
      <c r="I1124" s="178" t="s">
        <v>13486</v>
      </c>
      <c r="J1124" s="21"/>
      <c r="K1124" s="178" t="s">
        <v>13485</v>
      </c>
      <c r="L1124" s="178" t="s">
        <v>13484</v>
      </c>
      <c r="M1124" s="121">
        <v>315</v>
      </c>
      <c r="N1124" s="161" t="s">
        <v>19</v>
      </c>
      <c r="O1124" s="21" t="s">
        <v>362</v>
      </c>
      <c r="P1124" s="21">
        <v>3</v>
      </c>
      <c r="Q1124" s="124">
        <v>2001</v>
      </c>
      <c r="R1124" s="121" t="s">
        <v>27</v>
      </c>
      <c r="S1124" s="121" t="s">
        <v>13483</v>
      </c>
      <c r="T1124" s="116">
        <v>1039</v>
      </c>
      <c r="U1124" s="111">
        <v>45</v>
      </c>
      <c r="V1124" s="113">
        <f t="shared" si="205"/>
        <v>688.048888888889</v>
      </c>
      <c r="W1124" s="113">
        <f t="shared" si="206"/>
        <v>350.951111111111</v>
      </c>
      <c r="X1124" s="112">
        <f t="shared" si="207"/>
        <v>350951.11111111101</v>
      </c>
      <c r="Y1124" s="111"/>
      <c r="Z1124" s="110">
        <f t="shared" ref="Z1124:Z1187" si="215">(U1124-(2017-Q1124))</f>
        <v>29</v>
      </c>
      <c r="AA1124" s="109">
        <f t="shared" si="208"/>
        <v>51.95</v>
      </c>
      <c r="AB1124" s="109">
        <f t="shared" si="209"/>
        <v>51950</v>
      </c>
      <c r="AC1124" s="108">
        <f t="shared" si="210"/>
        <v>987.05</v>
      </c>
      <c r="AD1124" s="107">
        <f t="shared" si="211"/>
        <v>2.2222222222222223E-2</v>
      </c>
      <c r="AE1124" s="106">
        <f t="shared" si="212"/>
        <v>21.934444444444445</v>
      </c>
      <c r="AF1124" s="105">
        <f t="shared" si="213"/>
        <v>372.88555555555547</v>
      </c>
      <c r="AG1124" s="105">
        <f t="shared" si="214"/>
        <v>666.11444444444453</v>
      </c>
    </row>
    <row r="1125" spans="1:33" s="88" customFormat="1" x14ac:dyDescent="0.35">
      <c r="A1125" s="21">
        <v>10141103</v>
      </c>
      <c r="B1125" s="115" t="s">
        <v>1665</v>
      </c>
      <c r="C1125" s="272" t="s">
        <v>710</v>
      </c>
      <c r="D1125" s="178">
        <v>52</v>
      </c>
      <c r="E1125" s="114" t="str">
        <f t="shared" si="204"/>
        <v>TRANSFORMADOR MARCA:TM NACALA 52</v>
      </c>
      <c r="F1125" s="21"/>
      <c r="G1125" s="21" t="s">
        <v>195</v>
      </c>
      <c r="H1125" s="124" t="s">
        <v>3284</v>
      </c>
      <c r="I1125" s="178" t="s">
        <v>13482</v>
      </c>
      <c r="J1125" s="21"/>
      <c r="K1125" s="178" t="s">
        <v>13481</v>
      </c>
      <c r="L1125" s="178" t="s">
        <v>13480</v>
      </c>
      <c r="M1125" s="121">
        <v>200</v>
      </c>
      <c r="N1125" s="161" t="s">
        <v>19</v>
      </c>
      <c r="O1125" s="21" t="s">
        <v>362</v>
      </c>
      <c r="P1125" s="21">
        <v>3</v>
      </c>
      <c r="Q1125" s="124">
        <v>2001</v>
      </c>
      <c r="R1125" s="121" t="s">
        <v>1769</v>
      </c>
      <c r="S1125" s="121" t="s">
        <v>13479</v>
      </c>
      <c r="T1125" s="116">
        <v>991</v>
      </c>
      <c r="U1125" s="111">
        <v>45</v>
      </c>
      <c r="V1125" s="113">
        <f t="shared" si="205"/>
        <v>656.26222222222225</v>
      </c>
      <c r="W1125" s="113">
        <f t="shared" si="206"/>
        <v>334.73777777777775</v>
      </c>
      <c r="X1125" s="112">
        <f t="shared" si="207"/>
        <v>334737.77777777775</v>
      </c>
      <c r="Y1125" s="111"/>
      <c r="Z1125" s="110">
        <f t="shared" si="215"/>
        <v>29</v>
      </c>
      <c r="AA1125" s="109">
        <f t="shared" si="208"/>
        <v>49.550000000000004</v>
      </c>
      <c r="AB1125" s="109">
        <f t="shared" si="209"/>
        <v>49550.000000000007</v>
      </c>
      <c r="AC1125" s="108">
        <f t="shared" si="210"/>
        <v>941.45</v>
      </c>
      <c r="AD1125" s="107">
        <f t="shared" si="211"/>
        <v>2.2222222222222223E-2</v>
      </c>
      <c r="AE1125" s="106">
        <f t="shared" si="212"/>
        <v>20.921111111111113</v>
      </c>
      <c r="AF1125" s="105">
        <f t="shared" si="213"/>
        <v>355.65888888888884</v>
      </c>
      <c r="AG1125" s="105">
        <f t="shared" si="214"/>
        <v>635.3411111111111</v>
      </c>
    </row>
    <row r="1126" spans="1:33" s="88" customFormat="1" x14ac:dyDescent="0.35">
      <c r="A1126" s="21">
        <v>10141103</v>
      </c>
      <c r="B1126" s="115" t="s">
        <v>1665</v>
      </c>
      <c r="C1126" s="272" t="s">
        <v>710</v>
      </c>
      <c r="D1126" s="178">
        <v>53</v>
      </c>
      <c r="E1126" s="114" t="str">
        <f t="shared" si="204"/>
        <v>TRANSFORMADOR MARCA:TM NACALA 53</v>
      </c>
      <c r="F1126" s="21"/>
      <c r="G1126" s="21" t="s">
        <v>195</v>
      </c>
      <c r="H1126" s="124" t="s">
        <v>3284</v>
      </c>
      <c r="I1126" s="178" t="s">
        <v>13478</v>
      </c>
      <c r="J1126" s="21"/>
      <c r="K1126" s="178" t="s">
        <v>13477</v>
      </c>
      <c r="L1126" s="178" t="s">
        <v>13476</v>
      </c>
      <c r="M1126" s="121">
        <v>250</v>
      </c>
      <c r="N1126" s="161" t="s">
        <v>19</v>
      </c>
      <c r="O1126" s="21" t="s">
        <v>362</v>
      </c>
      <c r="P1126" s="21">
        <v>3</v>
      </c>
      <c r="Q1126" s="124">
        <v>2001</v>
      </c>
      <c r="R1126" s="121" t="s">
        <v>1769</v>
      </c>
      <c r="S1126" s="121">
        <v>920814</v>
      </c>
      <c r="T1126" s="116">
        <v>991</v>
      </c>
      <c r="U1126" s="111">
        <v>45</v>
      </c>
      <c r="V1126" s="113">
        <f t="shared" si="205"/>
        <v>656.26222222222225</v>
      </c>
      <c r="W1126" s="113">
        <f t="shared" si="206"/>
        <v>334.73777777777775</v>
      </c>
      <c r="X1126" s="112">
        <f t="shared" si="207"/>
        <v>334737.77777777775</v>
      </c>
      <c r="Y1126" s="111"/>
      <c r="Z1126" s="110">
        <f t="shared" si="215"/>
        <v>29</v>
      </c>
      <c r="AA1126" s="109">
        <f t="shared" si="208"/>
        <v>49.550000000000004</v>
      </c>
      <c r="AB1126" s="109">
        <f t="shared" si="209"/>
        <v>49550.000000000007</v>
      </c>
      <c r="AC1126" s="108">
        <f t="shared" si="210"/>
        <v>941.45</v>
      </c>
      <c r="AD1126" s="107">
        <f t="shared" si="211"/>
        <v>2.2222222222222223E-2</v>
      </c>
      <c r="AE1126" s="106">
        <f t="shared" si="212"/>
        <v>20.921111111111113</v>
      </c>
      <c r="AF1126" s="105">
        <f t="shared" si="213"/>
        <v>355.65888888888884</v>
      </c>
      <c r="AG1126" s="105">
        <f t="shared" si="214"/>
        <v>635.3411111111111</v>
      </c>
    </row>
    <row r="1127" spans="1:33" s="88" customFormat="1" x14ac:dyDescent="0.35">
      <c r="A1127" s="21">
        <v>10141103</v>
      </c>
      <c r="B1127" s="115" t="s">
        <v>1665</v>
      </c>
      <c r="C1127" s="272" t="s">
        <v>710</v>
      </c>
      <c r="D1127" s="178">
        <v>54</v>
      </c>
      <c r="E1127" s="114" t="str">
        <f t="shared" si="204"/>
        <v>TRANSFORMADOR MARCA:MISSING PLATE NACALA 54</v>
      </c>
      <c r="F1127" s="21"/>
      <c r="G1127" s="21" t="s">
        <v>195</v>
      </c>
      <c r="H1127" s="124" t="s">
        <v>3284</v>
      </c>
      <c r="I1127" s="178" t="s">
        <v>13475</v>
      </c>
      <c r="J1127" s="21"/>
      <c r="K1127" s="178" t="s">
        <v>13474</v>
      </c>
      <c r="L1127" s="178" t="s">
        <v>13473</v>
      </c>
      <c r="M1127" s="121">
        <v>200</v>
      </c>
      <c r="N1127" s="161" t="s">
        <v>19</v>
      </c>
      <c r="O1127" s="21" t="s">
        <v>362</v>
      </c>
      <c r="P1127" s="21">
        <v>3</v>
      </c>
      <c r="Q1127" s="124">
        <v>2001</v>
      </c>
      <c r="R1127" s="248" t="s">
        <v>12196</v>
      </c>
      <c r="S1127" s="248"/>
      <c r="T1127" s="116">
        <v>991</v>
      </c>
      <c r="U1127" s="111">
        <v>45</v>
      </c>
      <c r="V1127" s="113">
        <f t="shared" si="205"/>
        <v>656.26222222222225</v>
      </c>
      <c r="W1127" s="113">
        <f t="shared" si="206"/>
        <v>334.73777777777775</v>
      </c>
      <c r="X1127" s="112">
        <f t="shared" si="207"/>
        <v>334737.77777777775</v>
      </c>
      <c r="Y1127" s="111"/>
      <c r="Z1127" s="110">
        <f t="shared" si="215"/>
        <v>29</v>
      </c>
      <c r="AA1127" s="109">
        <f t="shared" si="208"/>
        <v>49.550000000000004</v>
      </c>
      <c r="AB1127" s="109">
        <f t="shared" si="209"/>
        <v>49550.000000000007</v>
      </c>
      <c r="AC1127" s="108">
        <f t="shared" si="210"/>
        <v>941.45</v>
      </c>
      <c r="AD1127" s="107">
        <f t="shared" si="211"/>
        <v>2.2222222222222223E-2</v>
      </c>
      <c r="AE1127" s="106">
        <f t="shared" si="212"/>
        <v>20.921111111111113</v>
      </c>
      <c r="AF1127" s="105">
        <f t="shared" si="213"/>
        <v>355.65888888888884</v>
      </c>
      <c r="AG1127" s="105">
        <f t="shared" si="214"/>
        <v>635.3411111111111</v>
      </c>
    </row>
    <row r="1128" spans="1:33" s="88" customFormat="1" x14ac:dyDescent="0.35">
      <c r="A1128" s="21">
        <v>10141103</v>
      </c>
      <c r="B1128" s="115" t="s">
        <v>1665</v>
      </c>
      <c r="C1128" s="272" t="s">
        <v>710</v>
      </c>
      <c r="D1128" s="178">
        <v>55</v>
      </c>
      <c r="E1128" s="114" t="str">
        <f t="shared" si="204"/>
        <v>TRANSFORMADOR MARCA:EFACEC NACALA 55</v>
      </c>
      <c r="F1128" s="21"/>
      <c r="G1128" s="21" t="s">
        <v>195</v>
      </c>
      <c r="H1128" s="124" t="s">
        <v>3284</v>
      </c>
      <c r="I1128" s="178" t="s">
        <v>13472</v>
      </c>
      <c r="J1128" s="21"/>
      <c r="K1128" s="178" t="s">
        <v>13471</v>
      </c>
      <c r="L1128" s="178" t="s">
        <v>13470</v>
      </c>
      <c r="M1128" s="121">
        <v>500</v>
      </c>
      <c r="N1128" s="161" t="s">
        <v>19</v>
      </c>
      <c r="O1128" s="21" t="s">
        <v>362</v>
      </c>
      <c r="P1128" s="21">
        <v>3</v>
      </c>
      <c r="Q1128" s="124">
        <v>2001</v>
      </c>
      <c r="R1128" s="121" t="s">
        <v>27</v>
      </c>
      <c r="S1128" s="121" t="s">
        <v>13469</v>
      </c>
      <c r="T1128" s="116">
        <v>1200</v>
      </c>
      <c r="U1128" s="111">
        <v>45</v>
      </c>
      <c r="V1128" s="113">
        <f t="shared" si="205"/>
        <v>794.66666666666674</v>
      </c>
      <c r="W1128" s="113">
        <f t="shared" si="206"/>
        <v>405.33333333333326</v>
      </c>
      <c r="X1128" s="112">
        <f t="shared" si="207"/>
        <v>405333.33333333326</v>
      </c>
      <c r="Y1128" s="111"/>
      <c r="Z1128" s="110">
        <f t="shared" si="215"/>
        <v>29</v>
      </c>
      <c r="AA1128" s="109">
        <f t="shared" si="208"/>
        <v>60</v>
      </c>
      <c r="AB1128" s="109">
        <f t="shared" si="209"/>
        <v>60000</v>
      </c>
      <c r="AC1128" s="108">
        <f t="shared" si="210"/>
        <v>1140</v>
      </c>
      <c r="AD1128" s="107">
        <f t="shared" si="211"/>
        <v>2.2222222222222223E-2</v>
      </c>
      <c r="AE1128" s="106">
        <f t="shared" si="212"/>
        <v>25.333333333333336</v>
      </c>
      <c r="AF1128" s="105">
        <f t="shared" si="213"/>
        <v>430.66666666666657</v>
      </c>
      <c r="AG1128" s="105">
        <f t="shared" si="214"/>
        <v>769.33333333333337</v>
      </c>
    </row>
    <row r="1129" spans="1:33" s="88" customFormat="1" x14ac:dyDescent="0.35">
      <c r="A1129" s="21">
        <v>10141103</v>
      </c>
      <c r="B1129" s="115" t="s">
        <v>1665</v>
      </c>
      <c r="C1129" s="272" t="s">
        <v>710</v>
      </c>
      <c r="D1129" s="178">
        <v>56</v>
      </c>
      <c r="E1129" s="114" t="str">
        <f t="shared" si="204"/>
        <v>TRANSFORMADOR MARCA:POWERTECH NACALA 56</v>
      </c>
      <c r="F1129" s="21"/>
      <c r="G1129" s="21" t="s">
        <v>195</v>
      </c>
      <c r="H1129" s="124" t="s">
        <v>3284</v>
      </c>
      <c r="I1129" s="178" t="s">
        <v>13468</v>
      </c>
      <c r="J1129" s="21"/>
      <c r="K1129" s="178" t="s">
        <v>13467</v>
      </c>
      <c r="L1129" s="178" t="s">
        <v>13466</v>
      </c>
      <c r="M1129" s="121">
        <v>160</v>
      </c>
      <c r="N1129" s="161" t="s">
        <v>19</v>
      </c>
      <c r="O1129" s="21" t="s">
        <v>362</v>
      </c>
      <c r="P1129" s="21">
        <v>3</v>
      </c>
      <c r="Q1129" s="124">
        <v>2001</v>
      </c>
      <c r="R1129" s="121" t="s">
        <v>295</v>
      </c>
      <c r="S1129" s="121" t="s">
        <v>7233</v>
      </c>
      <c r="T1129" s="116">
        <v>991</v>
      </c>
      <c r="U1129" s="111">
        <v>45</v>
      </c>
      <c r="V1129" s="113">
        <f t="shared" si="205"/>
        <v>656.26222222222225</v>
      </c>
      <c r="W1129" s="113">
        <f t="shared" si="206"/>
        <v>334.73777777777775</v>
      </c>
      <c r="X1129" s="112">
        <f t="shared" si="207"/>
        <v>334737.77777777775</v>
      </c>
      <c r="Y1129" s="111"/>
      <c r="Z1129" s="110">
        <f t="shared" si="215"/>
        <v>29</v>
      </c>
      <c r="AA1129" s="109">
        <f t="shared" si="208"/>
        <v>49.550000000000004</v>
      </c>
      <c r="AB1129" s="109">
        <f t="shared" si="209"/>
        <v>49550.000000000007</v>
      </c>
      <c r="AC1129" s="108">
        <f t="shared" si="210"/>
        <v>941.45</v>
      </c>
      <c r="AD1129" s="107">
        <f t="shared" si="211"/>
        <v>2.2222222222222223E-2</v>
      </c>
      <c r="AE1129" s="106">
        <f t="shared" si="212"/>
        <v>20.921111111111113</v>
      </c>
      <c r="AF1129" s="105">
        <f t="shared" si="213"/>
        <v>355.65888888888884</v>
      </c>
      <c r="AG1129" s="105">
        <f t="shared" si="214"/>
        <v>635.3411111111111</v>
      </c>
    </row>
    <row r="1130" spans="1:33" s="88" customFormat="1" x14ac:dyDescent="0.35">
      <c r="A1130" s="21">
        <v>10141103</v>
      </c>
      <c r="B1130" s="115" t="s">
        <v>1665</v>
      </c>
      <c r="C1130" s="272" t="s">
        <v>710</v>
      </c>
      <c r="D1130" s="178">
        <v>57</v>
      </c>
      <c r="E1130" s="114" t="str">
        <f t="shared" si="204"/>
        <v>TRANSFORMADOR MARCA:ASTOR NACALA 57</v>
      </c>
      <c r="F1130" s="21"/>
      <c r="G1130" s="21" t="s">
        <v>195</v>
      </c>
      <c r="H1130" s="124" t="s">
        <v>3284</v>
      </c>
      <c r="I1130" s="178" t="s">
        <v>13465</v>
      </c>
      <c r="J1130" s="21"/>
      <c r="K1130" s="178" t="s">
        <v>13464</v>
      </c>
      <c r="L1130" s="178" t="s">
        <v>13463</v>
      </c>
      <c r="M1130" s="121">
        <v>200</v>
      </c>
      <c r="N1130" s="161" t="s">
        <v>19</v>
      </c>
      <c r="O1130" s="21" t="s">
        <v>362</v>
      </c>
      <c r="P1130" s="21">
        <v>3</v>
      </c>
      <c r="Q1130" s="124">
        <v>2001</v>
      </c>
      <c r="R1130" s="121" t="s">
        <v>499</v>
      </c>
      <c r="S1130" s="121" t="s">
        <v>13462</v>
      </c>
      <c r="T1130" s="116">
        <v>991</v>
      </c>
      <c r="U1130" s="111">
        <v>45</v>
      </c>
      <c r="V1130" s="113">
        <f t="shared" si="205"/>
        <v>656.26222222222225</v>
      </c>
      <c r="W1130" s="113">
        <f t="shared" si="206"/>
        <v>334.73777777777775</v>
      </c>
      <c r="X1130" s="112">
        <f t="shared" si="207"/>
        <v>334737.77777777775</v>
      </c>
      <c r="Y1130" s="111"/>
      <c r="Z1130" s="110">
        <f t="shared" si="215"/>
        <v>29</v>
      </c>
      <c r="AA1130" s="109">
        <f t="shared" si="208"/>
        <v>49.550000000000004</v>
      </c>
      <c r="AB1130" s="109">
        <f t="shared" si="209"/>
        <v>49550.000000000007</v>
      </c>
      <c r="AC1130" s="108">
        <f t="shared" si="210"/>
        <v>941.45</v>
      </c>
      <c r="AD1130" s="107">
        <f t="shared" si="211"/>
        <v>2.2222222222222223E-2</v>
      </c>
      <c r="AE1130" s="106">
        <f t="shared" si="212"/>
        <v>20.921111111111113</v>
      </c>
      <c r="AF1130" s="105">
        <f t="shared" si="213"/>
        <v>355.65888888888884</v>
      </c>
      <c r="AG1130" s="105">
        <f t="shared" si="214"/>
        <v>635.3411111111111</v>
      </c>
    </row>
    <row r="1131" spans="1:33" s="88" customFormat="1" x14ac:dyDescent="0.35">
      <c r="A1131" s="21">
        <v>10141103</v>
      </c>
      <c r="B1131" s="115" t="s">
        <v>1665</v>
      </c>
      <c r="C1131" s="272" t="s">
        <v>710</v>
      </c>
      <c r="D1131" s="178">
        <v>58</v>
      </c>
      <c r="E1131" s="114" t="str">
        <f t="shared" si="204"/>
        <v>TRANSFORMADOR MARCA:ASTOR NACALA 58</v>
      </c>
      <c r="F1131" s="21"/>
      <c r="G1131" s="21" t="s">
        <v>195</v>
      </c>
      <c r="H1131" s="124" t="s">
        <v>3284</v>
      </c>
      <c r="I1131" s="178" t="s">
        <v>13461</v>
      </c>
      <c r="J1131" s="21"/>
      <c r="K1131" s="178" t="s">
        <v>13460</v>
      </c>
      <c r="L1131" s="178" t="s">
        <v>13459</v>
      </c>
      <c r="M1131" s="121">
        <v>315</v>
      </c>
      <c r="N1131" s="161" t="s">
        <v>19</v>
      </c>
      <c r="O1131" s="21" t="s">
        <v>362</v>
      </c>
      <c r="P1131" s="21">
        <v>3</v>
      </c>
      <c r="Q1131" s="124">
        <v>2001</v>
      </c>
      <c r="R1131" s="121" t="s">
        <v>499</v>
      </c>
      <c r="S1131" s="121" t="s">
        <v>13444</v>
      </c>
      <c r="T1131" s="116">
        <v>1039</v>
      </c>
      <c r="U1131" s="111">
        <v>45</v>
      </c>
      <c r="V1131" s="113">
        <f t="shared" si="205"/>
        <v>688.048888888889</v>
      </c>
      <c r="W1131" s="113">
        <f t="shared" si="206"/>
        <v>350.951111111111</v>
      </c>
      <c r="X1131" s="112">
        <f t="shared" si="207"/>
        <v>350951.11111111101</v>
      </c>
      <c r="Y1131" s="111"/>
      <c r="Z1131" s="110">
        <f t="shared" si="215"/>
        <v>29</v>
      </c>
      <c r="AA1131" s="109">
        <f t="shared" si="208"/>
        <v>51.95</v>
      </c>
      <c r="AB1131" s="109">
        <f t="shared" si="209"/>
        <v>51950</v>
      </c>
      <c r="AC1131" s="108">
        <f t="shared" si="210"/>
        <v>987.05</v>
      </c>
      <c r="AD1131" s="107">
        <f t="shared" si="211"/>
        <v>2.2222222222222223E-2</v>
      </c>
      <c r="AE1131" s="106">
        <f t="shared" si="212"/>
        <v>21.934444444444445</v>
      </c>
      <c r="AF1131" s="105">
        <f t="shared" si="213"/>
        <v>372.88555555555547</v>
      </c>
      <c r="AG1131" s="105">
        <f t="shared" si="214"/>
        <v>666.11444444444453</v>
      </c>
    </row>
    <row r="1132" spans="1:33" s="88" customFormat="1" x14ac:dyDescent="0.35">
      <c r="A1132" s="21">
        <v>10141103</v>
      </c>
      <c r="B1132" s="115" t="s">
        <v>1665</v>
      </c>
      <c r="C1132" s="272" t="s">
        <v>710</v>
      </c>
      <c r="D1132" s="178">
        <v>59</v>
      </c>
      <c r="E1132" s="114" t="str">
        <f t="shared" si="204"/>
        <v>TRANSFORMADOR MARCA:TM NACALA 59</v>
      </c>
      <c r="F1132" s="21"/>
      <c r="G1132" s="21" t="s">
        <v>195</v>
      </c>
      <c r="H1132" s="124" t="s">
        <v>3284</v>
      </c>
      <c r="I1132" s="178" t="s">
        <v>13458</v>
      </c>
      <c r="J1132" s="21"/>
      <c r="K1132" s="178" t="s">
        <v>13457</v>
      </c>
      <c r="L1132" s="178" t="s">
        <v>13456</v>
      </c>
      <c r="M1132" s="121">
        <v>200</v>
      </c>
      <c r="N1132" s="161" t="s">
        <v>19</v>
      </c>
      <c r="O1132" s="21" t="s">
        <v>362</v>
      </c>
      <c r="P1132" s="21">
        <v>3</v>
      </c>
      <c r="Q1132" s="124">
        <v>2001</v>
      </c>
      <c r="R1132" s="121" t="s">
        <v>1769</v>
      </c>
      <c r="S1132" s="121">
        <v>920910</v>
      </c>
      <c r="T1132" s="116">
        <v>991</v>
      </c>
      <c r="U1132" s="111">
        <v>45</v>
      </c>
      <c r="V1132" s="113">
        <f t="shared" si="205"/>
        <v>656.26222222222225</v>
      </c>
      <c r="W1132" s="113">
        <f t="shared" si="206"/>
        <v>334.73777777777775</v>
      </c>
      <c r="X1132" s="112">
        <f t="shared" si="207"/>
        <v>334737.77777777775</v>
      </c>
      <c r="Y1132" s="111"/>
      <c r="Z1132" s="110">
        <f t="shared" si="215"/>
        <v>29</v>
      </c>
      <c r="AA1132" s="109">
        <f t="shared" si="208"/>
        <v>49.550000000000004</v>
      </c>
      <c r="AB1132" s="109">
        <f t="shared" si="209"/>
        <v>49550.000000000007</v>
      </c>
      <c r="AC1132" s="108">
        <f t="shared" si="210"/>
        <v>941.45</v>
      </c>
      <c r="AD1132" s="107">
        <f t="shared" si="211"/>
        <v>2.2222222222222223E-2</v>
      </c>
      <c r="AE1132" s="106">
        <f t="shared" si="212"/>
        <v>20.921111111111113</v>
      </c>
      <c r="AF1132" s="105">
        <f t="shared" si="213"/>
        <v>355.65888888888884</v>
      </c>
      <c r="AG1132" s="105">
        <f t="shared" si="214"/>
        <v>635.3411111111111</v>
      </c>
    </row>
    <row r="1133" spans="1:33" s="88" customFormat="1" x14ac:dyDescent="0.35">
      <c r="A1133" s="21">
        <v>10141103</v>
      </c>
      <c r="B1133" s="115" t="s">
        <v>1665</v>
      </c>
      <c r="C1133" s="272" t="s">
        <v>710</v>
      </c>
      <c r="D1133" s="178">
        <v>60</v>
      </c>
      <c r="E1133" s="114" t="str">
        <f t="shared" si="204"/>
        <v>TRANSFORMADOR MARCA:TM NACALA 60</v>
      </c>
      <c r="F1133" s="21"/>
      <c r="G1133" s="21" t="s">
        <v>195</v>
      </c>
      <c r="H1133" s="124" t="s">
        <v>3284</v>
      </c>
      <c r="I1133" s="178" t="s">
        <v>13455</v>
      </c>
      <c r="J1133" s="21"/>
      <c r="K1133" s="178" t="s">
        <v>13454</v>
      </c>
      <c r="L1133" s="178" t="s">
        <v>13453</v>
      </c>
      <c r="M1133" s="121">
        <v>200</v>
      </c>
      <c r="N1133" s="161" t="s">
        <v>19</v>
      </c>
      <c r="O1133" s="21" t="s">
        <v>362</v>
      </c>
      <c r="P1133" s="21">
        <v>3</v>
      </c>
      <c r="Q1133" s="124">
        <v>2001</v>
      </c>
      <c r="R1133" s="121" t="s">
        <v>1769</v>
      </c>
      <c r="S1133" s="121">
        <v>979613</v>
      </c>
      <c r="T1133" s="116">
        <v>991</v>
      </c>
      <c r="U1133" s="111">
        <v>45</v>
      </c>
      <c r="V1133" s="113">
        <f t="shared" si="205"/>
        <v>656.26222222222225</v>
      </c>
      <c r="W1133" s="113">
        <f t="shared" si="206"/>
        <v>334.73777777777775</v>
      </c>
      <c r="X1133" s="112">
        <f t="shared" si="207"/>
        <v>334737.77777777775</v>
      </c>
      <c r="Y1133" s="111"/>
      <c r="Z1133" s="110">
        <f t="shared" si="215"/>
        <v>29</v>
      </c>
      <c r="AA1133" s="109">
        <f t="shared" si="208"/>
        <v>49.550000000000004</v>
      </c>
      <c r="AB1133" s="109">
        <f t="shared" si="209"/>
        <v>49550.000000000007</v>
      </c>
      <c r="AC1133" s="108">
        <f t="shared" si="210"/>
        <v>941.45</v>
      </c>
      <c r="AD1133" s="107">
        <f t="shared" si="211"/>
        <v>2.2222222222222223E-2</v>
      </c>
      <c r="AE1133" s="106">
        <f t="shared" si="212"/>
        <v>20.921111111111113</v>
      </c>
      <c r="AF1133" s="105">
        <f t="shared" si="213"/>
        <v>355.65888888888884</v>
      </c>
      <c r="AG1133" s="105">
        <f t="shared" si="214"/>
        <v>635.3411111111111</v>
      </c>
    </row>
    <row r="1134" spans="1:33" s="88" customFormat="1" x14ac:dyDescent="0.35">
      <c r="A1134" s="21">
        <v>10141103</v>
      </c>
      <c r="B1134" s="115" t="s">
        <v>1665</v>
      </c>
      <c r="C1134" s="272" t="s">
        <v>710</v>
      </c>
      <c r="D1134" s="178">
        <v>85</v>
      </c>
      <c r="E1134" s="114" t="str">
        <f t="shared" si="204"/>
        <v>TRANSFORMADOR MARCA:POWERTECH NACALA 85</v>
      </c>
      <c r="F1134" s="21"/>
      <c r="G1134" s="21" t="s">
        <v>195</v>
      </c>
      <c r="H1134" s="21" t="s">
        <v>3280</v>
      </c>
      <c r="I1134" s="178" t="s">
        <v>3280</v>
      </c>
      <c r="J1134" s="21"/>
      <c r="K1134" s="178" t="s">
        <v>13452</v>
      </c>
      <c r="L1134" s="178" t="s">
        <v>13451</v>
      </c>
      <c r="M1134" s="121">
        <v>315</v>
      </c>
      <c r="N1134" s="161" t="s">
        <v>19</v>
      </c>
      <c r="O1134" s="21" t="s">
        <v>362</v>
      </c>
      <c r="P1134" s="21">
        <v>3</v>
      </c>
      <c r="Q1134" s="124">
        <v>2001</v>
      </c>
      <c r="R1134" s="121" t="s">
        <v>295</v>
      </c>
      <c r="S1134" s="121" t="s">
        <v>13450</v>
      </c>
      <c r="T1134" s="116">
        <v>1039</v>
      </c>
      <c r="U1134" s="111">
        <v>45</v>
      </c>
      <c r="V1134" s="113">
        <f t="shared" si="205"/>
        <v>688.048888888889</v>
      </c>
      <c r="W1134" s="113">
        <f t="shared" si="206"/>
        <v>350.951111111111</v>
      </c>
      <c r="X1134" s="112">
        <f t="shared" si="207"/>
        <v>350951.11111111101</v>
      </c>
      <c r="Y1134" s="111"/>
      <c r="Z1134" s="110">
        <f t="shared" si="215"/>
        <v>29</v>
      </c>
      <c r="AA1134" s="109">
        <f t="shared" si="208"/>
        <v>51.95</v>
      </c>
      <c r="AB1134" s="109">
        <f t="shared" si="209"/>
        <v>51950</v>
      </c>
      <c r="AC1134" s="108">
        <f t="shared" si="210"/>
        <v>987.05</v>
      </c>
      <c r="AD1134" s="107">
        <f t="shared" si="211"/>
        <v>2.2222222222222223E-2</v>
      </c>
      <c r="AE1134" s="106">
        <f t="shared" si="212"/>
        <v>21.934444444444445</v>
      </c>
      <c r="AF1134" s="105">
        <f t="shared" si="213"/>
        <v>372.88555555555547</v>
      </c>
      <c r="AG1134" s="105">
        <f t="shared" si="214"/>
        <v>666.11444444444453</v>
      </c>
    </row>
    <row r="1135" spans="1:33" s="88" customFormat="1" x14ac:dyDescent="0.35">
      <c r="A1135" s="21">
        <v>10141103</v>
      </c>
      <c r="B1135" s="115" t="s">
        <v>1665</v>
      </c>
      <c r="C1135" s="272" t="s">
        <v>710</v>
      </c>
      <c r="D1135" s="178">
        <v>86</v>
      </c>
      <c r="E1135" s="114" t="str">
        <f t="shared" si="204"/>
        <v>TRANSFORMADOR MARCA:TSM NACALA 86</v>
      </c>
      <c r="F1135" s="21"/>
      <c r="G1135" s="21" t="s">
        <v>195</v>
      </c>
      <c r="H1135" s="21" t="s">
        <v>3280</v>
      </c>
      <c r="I1135" s="178" t="s">
        <v>13449</v>
      </c>
      <c r="J1135" s="21"/>
      <c r="K1135" s="178" t="s">
        <v>13448</v>
      </c>
      <c r="L1135" s="178" t="s">
        <v>13447</v>
      </c>
      <c r="M1135" s="124">
        <v>32</v>
      </c>
      <c r="N1135" s="161" t="s">
        <v>19</v>
      </c>
      <c r="O1135" s="21" t="s">
        <v>362</v>
      </c>
      <c r="P1135" s="21">
        <v>3</v>
      </c>
      <c r="Q1135" s="124">
        <v>2001</v>
      </c>
      <c r="R1135" s="121" t="s">
        <v>13407</v>
      </c>
      <c r="S1135" s="121">
        <v>298209</v>
      </c>
      <c r="T1135" s="116">
        <v>643</v>
      </c>
      <c r="U1135" s="111">
        <v>45</v>
      </c>
      <c r="V1135" s="113">
        <f t="shared" si="205"/>
        <v>425.80888888888893</v>
      </c>
      <c r="W1135" s="113">
        <f t="shared" si="206"/>
        <v>217.19111111111107</v>
      </c>
      <c r="X1135" s="112">
        <f t="shared" si="207"/>
        <v>217191.11111111107</v>
      </c>
      <c r="Y1135" s="111"/>
      <c r="Z1135" s="110">
        <f t="shared" si="215"/>
        <v>29</v>
      </c>
      <c r="AA1135" s="109">
        <f t="shared" si="208"/>
        <v>32.15</v>
      </c>
      <c r="AB1135" s="109">
        <f t="shared" si="209"/>
        <v>32150</v>
      </c>
      <c r="AC1135" s="108">
        <f t="shared" si="210"/>
        <v>610.85</v>
      </c>
      <c r="AD1135" s="107">
        <f t="shared" si="211"/>
        <v>2.2222222222222223E-2</v>
      </c>
      <c r="AE1135" s="106">
        <f t="shared" si="212"/>
        <v>13.574444444444445</v>
      </c>
      <c r="AF1135" s="105">
        <f t="shared" si="213"/>
        <v>230.76555555555552</v>
      </c>
      <c r="AG1135" s="105">
        <f t="shared" si="214"/>
        <v>412.23444444444448</v>
      </c>
    </row>
    <row r="1136" spans="1:33" s="88" customFormat="1" x14ac:dyDescent="0.35">
      <c r="A1136" s="21">
        <v>10141103</v>
      </c>
      <c r="B1136" s="115" t="s">
        <v>1665</v>
      </c>
      <c r="C1136" s="272" t="s">
        <v>710</v>
      </c>
      <c r="D1136" s="161">
        <v>87</v>
      </c>
      <c r="E1136" s="114" t="str">
        <f t="shared" si="204"/>
        <v>TRANSFORMADOR MARCA:ASTOR NACALA 87</v>
      </c>
      <c r="F1136" s="21"/>
      <c r="G1136" s="21" t="s">
        <v>195</v>
      </c>
      <c r="H1136" s="21" t="s">
        <v>3280</v>
      </c>
      <c r="I1136" s="161" t="s">
        <v>13446</v>
      </c>
      <c r="J1136" s="21"/>
      <c r="K1136" s="161" t="s">
        <v>13445</v>
      </c>
      <c r="L1136" s="161" t="s">
        <v>13445</v>
      </c>
      <c r="M1136" s="124">
        <v>50</v>
      </c>
      <c r="N1136" s="161" t="s">
        <v>19</v>
      </c>
      <c r="O1136" s="21" t="s">
        <v>362</v>
      </c>
      <c r="P1136" s="21">
        <v>3</v>
      </c>
      <c r="Q1136" s="124">
        <v>2001</v>
      </c>
      <c r="R1136" s="121" t="s">
        <v>499</v>
      </c>
      <c r="S1136" s="121" t="s">
        <v>13444</v>
      </c>
      <c r="T1136" s="116">
        <v>643</v>
      </c>
      <c r="U1136" s="111">
        <v>45</v>
      </c>
      <c r="V1136" s="113">
        <f t="shared" si="205"/>
        <v>425.80888888888893</v>
      </c>
      <c r="W1136" s="113">
        <f t="shared" si="206"/>
        <v>217.19111111111107</v>
      </c>
      <c r="X1136" s="112">
        <f t="shared" si="207"/>
        <v>217191.11111111107</v>
      </c>
      <c r="Y1136" s="111"/>
      <c r="Z1136" s="110">
        <f t="shared" si="215"/>
        <v>29</v>
      </c>
      <c r="AA1136" s="109">
        <f t="shared" si="208"/>
        <v>32.15</v>
      </c>
      <c r="AB1136" s="109">
        <f t="shared" si="209"/>
        <v>32150</v>
      </c>
      <c r="AC1136" s="108">
        <f t="shared" si="210"/>
        <v>610.85</v>
      </c>
      <c r="AD1136" s="107">
        <f t="shared" si="211"/>
        <v>2.2222222222222223E-2</v>
      </c>
      <c r="AE1136" s="106">
        <f t="shared" si="212"/>
        <v>13.574444444444445</v>
      </c>
      <c r="AF1136" s="105">
        <f t="shared" si="213"/>
        <v>230.76555555555552</v>
      </c>
      <c r="AG1136" s="105">
        <f t="shared" si="214"/>
        <v>412.23444444444448</v>
      </c>
    </row>
    <row r="1137" spans="1:33" s="88" customFormat="1" x14ac:dyDescent="0.35">
      <c r="A1137" s="21">
        <v>10141103</v>
      </c>
      <c r="B1137" s="115" t="s">
        <v>1665</v>
      </c>
      <c r="C1137" s="272" t="s">
        <v>710</v>
      </c>
      <c r="D1137" s="178">
        <v>88</v>
      </c>
      <c r="E1137" s="114" t="str">
        <f t="shared" si="204"/>
        <v>TRANSFORMADOR MARCA:EFACEC NACALA 88</v>
      </c>
      <c r="F1137" s="21"/>
      <c r="G1137" s="21" t="s">
        <v>195</v>
      </c>
      <c r="H1137" s="21" t="s">
        <v>3280</v>
      </c>
      <c r="I1137" s="178" t="s">
        <v>13443</v>
      </c>
      <c r="J1137" s="21"/>
      <c r="K1137" s="178" t="s">
        <v>13442</v>
      </c>
      <c r="L1137" s="178" t="s">
        <v>13441</v>
      </c>
      <c r="M1137" s="124">
        <v>250</v>
      </c>
      <c r="N1137" s="161" t="s">
        <v>19</v>
      </c>
      <c r="O1137" s="21" t="s">
        <v>362</v>
      </c>
      <c r="P1137" s="21">
        <v>3</v>
      </c>
      <c r="Q1137" s="124">
        <v>2001</v>
      </c>
      <c r="R1137" s="121" t="s">
        <v>27</v>
      </c>
      <c r="S1137" s="121" t="s">
        <v>13440</v>
      </c>
      <c r="T1137" s="116">
        <v>991</v>
      </c>
      <c r="U1137" s="111">
        <v>45</v>
      </c>
      <c r="V1137" s="113">
        <f t="shared" si="205"/>
        <v>656.26222222222225</v>
      </c>
      <c r="W1137" s="113">
        <f t="shared" si="206"/>
        <v>334.73777777777775</v>
      </c>
      <c r="X1137" s="112">
        <f t="shared" si="207"/>
        <v>334737.77777777775</v>
      </c>
      <c r="Y1137" s="111"/>
      <c r="Z1137" s="110">
        <f t="shared" si="215"/>
        <v>29</v>
      </c>
      <c r="AA1137" s="109">
        <f t="shared" si="208"/>
        <v>49.550000000000004</v>
      </c>
      <c r="AB1137" s="109">
        <f t="shared" si="209"/>
        <v>49550.000000000007</v>
      </c>
      <c r="AC1137" s="108">
        <f t="shared" si="210"/>
        <v>941.45</v>
      </c>
      <c r="AD1137" s="107">
        <f t="shared" si="211"/>
        <v>2.2222222222222223E-2</v>
      </c>
      <c r="AE1137" s="106">
        <f t="shared" si="212"/>
        <v>20.921111111111113</v>
      </c>
      <c r="AF1137" s="105">
        <f t="shared" si="213"/>
        <v>355.65888888888884</v>
      </c>
      <c r="AG1137" s="105">
        <f t="shared" si="214"/>
        <v>635.3411111111111</v>
      </c>
    </row>
    <row r="1138" spans="1:33" s="88" customFormat="1" x14ac:dyDescent="0.35">
      <c r="A1138" s="21">
        <v>10141103</v>
      </c>
      <c r="B1138" s="115" t="s">
        <v>1665</v>
      </c>
      <c r="C1138" s="272" t="s">
        <v>710</v>
      </c>
      <c r="D1138" s="178">
        <v>89</v>
      </c>
      <c r="E1138" s="114" t="str">
        <f t="shared" si="204"/>
        <v>TRANSFORMADOR MARCA:TSM NACALA 89</v>
      </c>
      <c r="F1138" s="21"/>
      <c r="G1138" s="21" t="s">
        <v>195</v>
      </c>
      <c r="H1138" s="21" t="s">
        <v>3280</v>
      </c>
      <c r="I1138" s="178" t="s">
        <v>13439</v>
      </c>
      <c r="J1138" s="21"/>
      <c r="K1138" s="178" t="s">
        <v>13438</v>
      </c>
      <c r="L1138" s="178" t="s">
        <v>13437</v>
      </c>
      <c r="M1138" s="124">
        <v>32</v>
      </c>
      <c r="N1138" s="161" t="s">
        <v>19</v>
      </c>
      <c r="O1138" s="21" t="s">
        <v>362</v>
      </c>
      <c r="P1138" s="21">
        <v>3</v>
      </c>
      <c r="Q1138" s="124">
        <v>2001</v>
      </c>
      <c r="R1138" s="121" t="s">
        <v>13407</v>
      </c>
      <c r="S1138" s="121">
        <v>985460</v>
      </c>
      <c r="T1138" s="116">
        <v>643</v>
      </c>
      <c r="U1138" s="111">
        <v>45</v>
      </c>
      <c r="V1138" s="113">
        <f t="shared" si="205"/>
        <v>425.80888888888893</v>
      </c>
      <c r="W1138" s="113">
        <f t="shared" si="206"/>
        <v>217.19111111111107</v>
      </c>
      <c r="X1138" s="112">
        <f t="shared" si="207"/>
        <v>217191.11111111107</v>
      </c>
      <c r="Y1138" s="111"/>
      <c r="Z1138" s="110">
        <f t="shared" si="215"/>
        <v>29</v>
      </c>
      <c r="AA1138" s="109">
        <f t="shared" si="208"/>
        <v>32.15</v>
      </c>
      <c r="AB1138" s="109">
        <f t="shared" si="209"/>
        <v>32150</v>
      </c>
      <c r="AC1138" s="108">
        <f t="shared" si="210"/>
        <v>610.85</v>
      </c>
      <c r="AD1138" s="107">
        <f t="shared" si="211"/>
        <v>2.2222222222222223E-2</v>
      </c>
      <c r="AE1138" s="106">
        <f t="shared" si="212"/>
        <v>13.574444444444445</v>
      </c>
      <c r="AF1138" s="105">
        <f t="shared" si="213"/>
        <v>230.76555555555552</v>
      </c>
      <c r="AG1138" s="105">
        <f t="shared" si="214"/>
        <v>412.23444444444448</v>
      </c>
    </row>
    <row r="1139" spans="1:33" s="88" customFormat="1" x14ac:dyDescent="0.35">
      <c r="A1139" s="21">
        <v>10141103</v>
      </c>
      <c r="B1139" s="115" t="s">
        <v>1665</v>
      </c>
      <c r="C1139" s="272" t="s">
        <v>710</v>
      </c>
      <c r="D1139" s="178">
        <v>90</v>
      </c>
      <c r="E1139" s="114" t="str">
        <f t="shared" si="204"/>
        <v>TRANSFORMADOR MARCA:ASTOR NACALA 90</v>
      </c>
      <c r="F1139" s="21"/>
      <c r="G1139" s="21" t="s">
        <v>195</v>
      </c>
      <c r="H1139" s="21" t="s">
        <v>3280</v>
      </c>
      <c r="I1139" s="178" t="s">
        <v>13436</v>
      </c>
      <c r="J1139" s="21"/>
      <c r="K1139" s="178" t="s">
        <v>13435</v>
      </c>
      <c r="L1139" s="178" t="s">
        <v>13434</v>
      </c>
      <c r="M1139" s="124">
        <v>315</v>
      </c>
      <c r="N1139" s="161" t="s">
        <v>19</v>
      </c>
      <c r="O1139" s="21" t="s">
        <v>362</v>
      </c>
      <c r="P1139" s="21">
        <v>3</v>
      </c>
      <c r="Q1139" s="124">
        <v>2001</v>
      </c>
      <c r="R1139" s="121" t="s">
        <v>499</v>
      </c>
      <c r="S1139" s="121" t="s">
        <v>4073</v>
      </c>
      <c r="T1139" s="116">
        <v>1039</v>
      </c>
      <c r="U1139" s="111">
        <v>45</v>
      </c>
      <c r="V1139" s="113">
        <f t="shared" si="205"/>
        <v>688.048888888889</v>
      </c>
      <c r="W1139" s="113">
        <f t="shared" si="206"/>
        <v>350.951111111111</v>
      </c>
      <c r="X1139" s="112">
        <f t="shared" si="207"/>
        <v>350951.11111111101</v>
      </c>
      <c r="Y1139" s="111"/>
      <c r="Z1139" s="110">
        <f t="shared" si="215"/>
        <v>29</v>
      </c>
      <c r="AA1139" s="109">
        <f t="shared" si="208"/>
        <v>51.95</v>
      </c>
      <c r="AB1139" s="109">
        <f t="shared" si="209"/>
        <v>51950</v>
      </c>
      <c r="AC1139" s="108">
        <f t="shared" si="210"/>
        <v>987.05</v>
      </c>
      <c r="AD1139" s="107">
        <f t="shared" si="211"/>
        <v>2.2222222222222223E-2</v>
      </c>
      <c r="AE1139" s="106">
        <f t="shared" si="212"/>
        <v>21.934444444444445</v>
      </c>
      <c r="AF1139" s="105">
        <f t="shared" si="213"/>
        <v>372.88555555555547</v>
      </c>
      <c r="AG1139" s="105">
        <f t="shared" si="214"/>
        <v>666.11444444444453</v>
      </c>
    </row>
    <row r="1140" spans="1:33" s="88" customFormat="1" x14ac:dyDescent="0.35">
      <c r="A1140" s="21">
        <v>10141103</v>
      </c>
      <c r="B1140" s="115" t="s">
        <v>1665</v>
      </c>
      <c r="C1140" s="272" t="s">
        <v>710</v>
      </c>
      <c r="D1140" s="178">
        <v>91</v>
      </c>
      <c r="E1140" s="114" t="str">
        <f t="shared" si="204"/>
        <v>TRANSFORMADOR MARCA:JSM NACALA 91</v>
      </c>
      <c r="F1140" s="21"/>
      <c r="G1140" s="21" t="s">
        <v>195</v>
      </c>
      <c r="H1140" s="21" t="s">
        <v>3280</v>
      </c>
      <c r="I1140" s="178" t="s">
        <v>13433</v>
      </c>
      <c r="J1140" s="21"/>
      <c r="K1140" s="178" t="s">
        <v>13432</v>
      </c>
      <c r="L1140" s="178" t="s">
        <v>13431</v>
      </c>
      <c r="M1140" s="124">
        <v>200</v>
      </c>
      <c r="N1140" s="161" t="s">
        <v>19</v>
      </c>
      <c r="O1140" s="21" t="s">
        <v>362</v>
      </c>
      <c r="P1140" s="21">
        <v>3</v>
      </c>
      <c r="Q1140" s="124">
        <v>2001</v>
      </c>
      <c r="R1140" s="121" t="s">
        <v>13430</v>
      </c>
      <c r="S1140" s="121" t="s">
        <v>13429</v>
      </c>
      <c r="T1140" s="116">
        <v>991</v>
      </c>
      <c r="U1140" s="111">
        <v>45</v>
      </c>
      <c r="V1140" s="113">
        <f t="shared" si="205"/>
        <v>656.26222222222225</v>
      </c>
      <c r="W1140" s="113">
        <f t="shared" si="206"/>
        <v>334.73777777777775</v>
      </c>
      <c r="X1140" s="112">
        <f t="shared" si="207"/>
        <v>334737.77777777775</v>
      </c>
      <c r="Y1140" s="111"/>
      <c r="Z1140" s="110">
        <f t="shared" si="215"/>
        <v>29</v>
      </c>
      <c r="AA1140" s="109">
        <f t="shared" si="208"/>
        <v>49.550000000000004</v>
      </c>
      <c r="AB1140" s="109">
        <f t="shared" si="209"/>
        <v>49550.000000000007</v>
      </c>
      <c r="AC1140" s="108">
        <f t="shared" si="210"/>
        <v>941.45</v>
      </c>
      <c r="AD1140" s="107">
        <f t="shared" si="211"/>
        <v>2.2222222222222223E-2</v>
      </c>
      <c r="AE1140" s="106">
        <f t="shared" si="212"/>
        <v>20.921111111111113</v>
      </c>
      <c r="AF1140" s="105">
        <f t="shared" si="213"/>
        <v>355.65888888888884</v>
      </c>
      <c r="AG1140" s="105">
        <f t="shared" si="214"/>
        <v>635.3411111111111</v>
      </c>
    </row>
    <row r="1141" spans="1:33" s="88" customFormat="1" x14ac:dyDescent="0.35">
      <c r="A1141" s="21">
        <v>10141103</v>
      </c>
      <c r="B1141" s="115" t="s">
        <v>1665</v>
      </c>
      <c r="C1141" s="272" t="s">
        <v>710</v>
      </c>
      <c r="D1141" s="178">
        <v>92</v>
      </c>
      <c r="E1141" s="114" t="str">
        <f t="shared" si="204"/>
        <v>TRANSFORMADOR MARCA:FST NACALA 92</v>
      </c>
      <c r="F1141" s="21"/>
      <c r="G1141" s="21" t="s">
        <v>195</v>
      </c>
      <c r="H1141" s="21" t="s">
        <v>3280</v>
      </c>
      <c r="I1141" s="178" t="s">
        <v>13428</v>
      </c>
      <c r="J1141" s="21"/>
      <c r="K1141" s="178" t="s">
        <v>13427</v>
      </c>
      <c r="L1141" s="178" t="s">
        <v>13426</v>
      </c>
      <c r="M1141" s="124">
        <v>200</v>
      </c>
      <c r="N1141" s="161" t="s">
        <v>19</v>
      </c>
      <c r="O1141" s="21" t="s">
        <v>362</v>
      </c>
      <c r="P1141" s="21">
        <v>3</v>
      </c>
      <c r="Q1141" s="124">
        <v>2001</v>
      </c>
      <c r="R1141" s="121" t="s">
        <v>519</v>
      </c>
      <c r="S1141" s="121" t="s">
        <v>13425</v>
      </c>
      <c r="T1141" s="116">
        <v>991</v>
      </c>
      <c r="U1141" s="111">
        <v>45</v>
      </c>
      <c r="V1141" s="113">
        <f t="shared" si="205"/>
        <v>656.26222222222225</v>
      </c>
      <c r="W1141" s="113">
        <f t="shared" si="206"/>
        <v>334.73777777777775</v>
      </c>
      <c r="X1141" s="112">
        <f t="shared" si="207"/>
        <v>334737.77777777775</v>
      </c>
      <c r="Y1141" s="111"/>
      <c r="Z1141" s="110">
        <f t="shared" si="215"/>
        <v>29</v>
      </c>
      <c r="AA1141" s="109">
        <f t="shared" si="208"/>
        <v>49.550000000000004</v>
      </c>
      <c r="AB1141" s="109">
        <f t="shared" si="209"/>
        <v>49550.000000000007</v>
      </c>
      <c r="AC1141" s="108">
        <f t="shared" si="210"/>
        <v>941.45</v>
      </c>
      <c r="AD1141" s="107">
        <f t="shared" si="211"/>
        <v>2.2222222222222223E-2</v>
      </c>
      <c r="AE1141" s="106">
        <f t="shared" si="212"/>
        <v>20.921111111111113</v>
      </c>
      <c r="AF1141" s="105">
        <f t="shared" si="213"/>
        <v>355.65888888888884</v>
      </c>
      <c r="AG1141" s="105">
        <f t="shared" si="214"/>
        <v>635.3411111111111</v>
      </c>
    </row>
    <row r="1142" spans="1:33" s="88" customFormat="1" x14ac:dyDescent="0.35">
      <c r="A1142" s="21">
        <v>10141103</v>
      </c>
      <c r="B1142" s="115" t="s">
        <v>1665</v>
      </c>
      <c r="C1142" s="272" t="s">
        <v>710</v>
      </c>
      <c r="D1142" s="178">
        <v>93</v>
      </c>
      <c r="E1142" s="114" t="str">
        <f t="shared" si="204"/>
        <v>TRANSFORMADOR MARCA:TSM NACALA 93</v>
      </c>
      <c r="F1142" s="21"/>
      <c r="G1142" s="21" t="s">
        <v>195</v>
      </c>
      <c r="H1142" s="21" t="s">
        <v>3280</v>
      </c>
      <c r="I1142" s="178" t="s">
        <v>13424</v>
      </c>
      <c r="J1142" s="21"/>
      <c r="K1142" s="178" t="s">
        <v>13423</v>
      </c>
      <c r="L1142" s="178" t="s">
        <v>13422</v>
      </c>
      <c r="M1142" s="124">
        <v>200</v>
      </c>
      <c r="N1142" s="161" t="s">
        <v>19</v>
      </c>
      <c r="O1142" s="21" t="s">
        <v>362</v>
      </c>
      <c r="P1142" s="21">
        <v>3</v>
      </c>
      <c r="Q1142" s="124">
        <v>2001</v>
      </c>
      <c r="R1142" s="121" t="s">
        <v>13407</v>
      </c>
      <c r="S1142" s="121">
        <v>895631</v>
      </c>
      <c r="T1142" s="116">
        <v>991</v>
      </c>
      <c r="U1142" s="111">
        <v>45</v>
      </c>
      <c r="V1142" s="113">
        <f t="shared" si="205"/>
        <v>656.26222222222225</v>
      </c>
      <c r="W1142" s="113">
        <f t="shared" si="206"/>
        <v>334.73777777777775</v>
      </c>
      <c r="X1142" s="112">
        <f t="shared" si="207"/>
        <v>334737.77777777775</v>
      </c>
      <c r="Y1142" s="111"/>
      <c r="Z1142" s="110">
        <f t="shared" si="215"/>
        <v>29</v>
      </c>
      <c r="AA1142" s="109">
        <f t="shared" si="208"/>
        <v>49.550000000000004</v>
      </c>
      <c r="AB1142" s="109">
        <f t="shared" si="209"/>
        <v>49550.000000000007</v>
      </c>
      <c r="AC1142" s="108">
        <f t="shared" si="210"/>
        <v>941.45</v>
      </c>
      <c r="AD1142" s="107">
        <f t="shared" si="211"/>
        <v>2.2222222222222223E-2</v>
      </c>
      <c r="AE1142" s="106">
        <f t="shared" si="212"/>
        <v>20.921111111111113</v>
      </c>
      <c r="AF1142" s="105">
        <f t="shared" si="213"/>
        <v>355.65888888888884</v>
      </c>
      <c r="AG1142" s="105">
        <f t="shared" si="214"/>
        <v>635.3411111111111</v>
      </c>
    </row>
    <row r="1143" spans="1:33" s="88" customFormat="1" x14ac:dyDescent="0.35">
      <c r="A1143" s="21">
        <v>10141103</v>
      </c>
      <c r="B1143" s="115" t="s">
        <v>1665</v>
      </c>
      <c r="C1143" s="272" t="s">
        <v>710</v>
      </c>
      <c r="D1143" s="178">
        <v>94</v>
      </c>
      <c r="E1143" s="114" t="str">
        <f t="shared" si="204"/>
        <v>TRANSFORMADOR MARCA:SLU NACALA 94</v>
      </c>
      <c r="F1143" s="21"/>
      <c r="G1143" s="21" t="s">
        <v>195</v>
      </c>
      <c r="H1143" s="21" t="s">
        <v>3280</v>
      </c>
      <c r="I1143" s="178" t="s">
        <v>13421</v>
      </c>
      <c r="J1143" s="21"/>
      <c r="K1143" s="178" t="s">
        <v>13420</v>
      </c>
      <c r="L1143" s="178" t="s">
        <v>13419</v>
      </c>
      <c r="M1143" s="124">
        <v>315</v>
      </c>
      <c r="N1143" s="161" t="s">
        <v>19</v>
      </c>
      <c r="O1143" s="21" t="s">
        <v>362</v>
      </c>
      <c r="P1143" s="21">
        <v>3</v>
      </c>
      <c r="Q1143" s="124">
        <v>2001</v>
      </c>
      <c r="R1143" s="121" t="s">
        <v>13418</v>
      </c>
      <c r="S1143" s="121" t="s">
        <v>13417</v>
      </c>
      <c r="T1143" s="116">
        <v>1039</v>
      </c>
      <c r="U1143" s="111">
        <v>45</v>
      </c>
      <c r="V1143" s="113">
        <f t="shared" si="205"/>
        <v>688.048888888889</v>
      </c>
      <c r="W1143" s="113">
        <f t="shared" si="206"/>
        <v>350.951111111111</v>
      </c>
      <c r="X1143" s="112">
        <f t="shared" si="207"/>
        <v>350951.11111111101</v>
      </c>
      <c r="Y1143" s="111"/>
      <c r="Z1143" s="110">
        <f t="shared" si="215"/>
        <v>29</v>
      </c>
      <c r="AA1143" s="109">
        <f t="shared" si="208"/>
        <v>51.95</v>
      </c>
      <c r="AB1143" s="109">
        <f t="shared" si="209"/>
        <v>51950</v>
      </c>
      <c r="AC1143" s="108">
        <f t="shared" si="210"/>
        <v>987.05</v>
      </c>
      <c r="AD1143" s="107">
        <f t="shared" si="211"/>
        <v>2.2222222222222223E-2</v>
      </c>
      <c r="AE1143" s="106">
        <f t="shared" si="212"/>
        <v>21.934444444444445</v>
      </c>
      <c r="AF1143" s="105">
        <f t="shared" si="213"/>
        <v>372.88555555555547</v>
      </c>
      <c r="AG1143" s="105">
        <f t="shared" si="214"/>
        <v>666.11444444444453</v>
      </c>
    </row>
    <row r="1144" spans="1:33" s="88" customFormat="1" x14ac:dyDescent="0.35">
      <c r="A1144" s="21">
        <v>10141103</v>
      </c>
      <c r="B1144" s="115" t="s">
        <v>1665</v>
      </c>
      <c r="C1144" s="272" t="s">
        <v>710</v>
      </c>
      <c r="D1144" s="178">
        <v>95</v>
      </c>
      <c r="E1144" s="114" t="str">
        <f t="shared" si="204"/>
        <v>TRANSFORMADOR MARCA:MISSING PLATE NACALA 95</v>
      </c>
      <c r="F1144" s="21"/>
      <c r="G1144" s="21" t="s">
        <v>195</v>
      </c>
      <c r="H1144" s="21" t="s">
        <v>3280</v>
      </c>
      <c r="I1144" s="178" t="s">
        <v>13416</v>
      </c>
      <c r="J1144" s="21"/>
      <c r="K1144" s="178" t="s">
        <v>13415</v>
      </c>
      <c r="L1144" s="178" t="s">
        <v>13414</v>
      </c>
      <c r="M1144" s="124">
        <v>20</v>
      </c>
      <c r="N1144" s="161" t="s">
        <v>19</v>
      </c>
      <c r="O1144" s="21" t="s">
        <v>362</v>
      </c>
      <c r="P1144" s="21">
        <v>3</v>
      </c>
      <c r="Q1144" s="124">
        <v>2001</v>
      </c>
      <c r="R1144" s="248" t="s">
        <v>12196</v>
      </c>
      <c r="S1144" s="248"/>
      <c r="T1144" s="116">
        <v>643</v>
      </c>
      <c r="U1144" s="111">
        <v>45</v>
      </c>
      <c r="V1144" s="113">
        <f t="shared" si="205"/>
        <v>425.80888888888893</v>
      </c>
      <c r="W1144" s="113">
        <f t="shared" si="206"/>
        <v>217.19111111111107</v>
      </c>
      <c r="X1144" s="112">
        <f t="shared" si="207"/>
        <v>217191.11111111107</v>
      </c>
      <c r="Y1144" s="111"/>
      <c r="Z1144" s="110">
        <f t="shared" si="215"/>
        <v>29</v>
      </c>
      <c r="AA1144" s="109">
        <f t="shared" si="208"/>
        <v>32.15</v>
      </c>
      <c r="AB1144" s="109">
        <f t="shared" si="209"/>
        <v>32150</v>
      </c>
      <c r="AC1144" s="108">
        <f t="shared" si="210"/>
        <v>610.85</v>
      </c>
      <c r="AD1144" s="107">
        <f t="shared" si="211"/>
        <v>2.2222222222222223E-2</v>
      </c>
      <c r="AE1144" s="106">
        <f t="shared" si="212"/>
        <v>13.574444444444445</v>
      </c>
      <c r="AF1144" s="105">
        <f t="shared" si="213"/>
        <v>230.76555555555552</v>
      </c>
      <c r="AG1144" s="105">
        <f t="shared" si="214"/>
        <v>412.23444444444448</v>
      </c>
    </row>
    <row r="1145" spans="1:33" s="88" customFormat="1" x14ac:dyDescent="0.35">
      <c r="A1145" s="21">
        <v>10141103</v>
      </c>
      <c r="B1145" s="115" t="s">
        <v>1665</v>
      </c>
      <c r="C1145" s="272" t="s">
        <v>710</v>
      </c>
      <c r="D1145" s="178">
        <v>96</v>
      </c>
      <c r="E1145" s="114" t="str">
        <f t="shared" si="204"/>
        <v>TRANSFORMADOR MARCA:TSM NACALA 96</v>
      </c>
      <c r="F1145" s="21"/>
      <c r="G1145" s="21" t="s">
        <v>195</v>
      </c>
      <c r="H1145" s="21" t="s">
        <v>3280</v>
      </c>
      <c r="I1145" s="178" t="s">
        <v>13413</v>
      </c>
      <c r="J1145" s="21"/>
      <c r="K1145" s="178" t="s">
        <v>13412</v>
      </c>
      <c r="L1145" s="178" t="s">
        <v>13411</v>
      </c>
      <c r="M1145" s="124">
        <v>100</v>
      </c>
      <c r="N1145" s="161" t="s">
        <v>19</v>
      </c>
      <c r="O1145" s="21" t="s">
        <v>362</v>
      </c>
      <c r="P1145" s="21">
        <v>3</v>
      </c>
      <c r="Q1145" s="124">
        <v>2001</v>
      </c>
      <c r="R1145" s="121" t="s">
        <v>13407</v>
      </c>
      <c r="S1145" s="121">
        <v>916523</v>
      </c>
      <c r="T1145" s="116">
        <v>763</v>
      </c>
      <c r="U1145" s="111">
        <v>45</v>
      </c>
      <c r="V1145" s="113">
        <f t="shared" si="205"/>
        <v>505.27555555555557</v>
      </c>
      <c r="W1145" s="113">
        <f t="shared" si="206"/>
        <v>257.72444444444443</v>
      </c>
      <c r="X1145" s="112">
        <f t="shared" si="207"/>
        <v>257724.44444444444</v>
      </c>
      <c r="Y1145" s="111"/>
      <c r="Z1145" s="110">
        <f t="shared" si="215"/>
        <v>29</v>
      </c>
      <c r="AA1145" s="109">
        <f t="shared" si="208"/>
        <v>38.15</v>
      </c>
      <c r="AB1145" s="109">
        <f t="shared" si="209"/>
        <v>38150</v>
      </c>
      <c r="AC1145" s="108">
        <f t="shared" si="210"/>
        <v>724.85</v>
      </c>
      <c r="AD1145" s="107">
        <f t="shared" si="211"/>
        <v>2.2222222222222223E-2</v>
      </c>
      <c r="AE1145" s="106">
        <f t="shared" si="212"/>
        <v>16.10777777777778</v>
      </c>
      <c r="AF1145" s="105">
        <f t="shared" si="213"/>
        <v>273.83222222222219</v>
      </c>
      <c r="AG1145" s="105">
        <f t="shared" si="214"/>
        <v>489.16777777777781</v>
      </c>
    </row>
    <row r="1146" spans="1:33" s="88" customFormat="1" x14ac:dyDescent="0.35">
      <c r="A1146" s="21">
        <v>10141103</v>
      </c>
      <c r="B1146" s="115" t="s">
        <v>1665</v>
      </c>
      <c r="C1146" s="272" t="s">
        <v>710</v>
      </c>
      <c r="D1146" s="178">
        <v>97</v>
      </c>
      <c r="E1146" s="114" t="str">
        <f t="shared" si="204"/>
        <v>TRANSFORMADOR MARCA:TSM NACALA 97</v>
      </c>
      <c r="F1146" s="21"/>
      <c r="G1146" s="21" t="s">
        <v>195</v>
      </c>
      <c r="H1146" s="21" t="s">
        <v>3280</v>
      </c>
      <c r="I1146" s="178" t="s">
        <v>13410</v>
      </c>
      <c r="J1146" s="21"/>
      <c r="K1146" s="178" t="s">
        <v>13409</v>
      </c>
      <c r="L1146" s="178" t="s">
        <v>13408</v>
      </c>
      <c r="M1146" s="124">
        <v>100</v>
      </c>
      <c r="N1146" s="161" t="s">
        <v>19</v>
      </c>
      <c r="O1146" s="21" t="s">
        <v>362</v>
      </c>
      <c r="P1146" s="21">
        <v>3</v>
      </c>
      <c r="Q1146" s="124">
        <v>2001</v>
      </c>
      <c r="R1146" s="121" t="s">
        <v>13407</v>
      </c>
      <c r="S1146" s="121">
        <v>967367</v>
      </c>
      <c r="T1146" s="116">
        <v>763</v>
      </c>
      <c r="U1146" s="111">
        <v>45</v>
      </c>
      <c r="V1146" s="113">
        <f t="shared" si="205"/>
        <v>505.27555555555557</v>
      </c>
      <c r="W1146" s="113">
        <f t="shared" si="206"/>
        <v>257.72444444444443</v>
      </c>
      <c r="X1146" s="112">
        <f t="shared" si="207"/>
        <v>257724.44444444444</v>
      </c>
      <c r="Y1146" s="111"/>
      <c r="Z1146" s="110">
        <f t="shared" si="215"/>
        <v>29</v>
      </c>
      <c r="AA1146" s="109">
        <f t="shared" si="208"/>
        <v>38.15</v>
      </c>
      <c r="AB1146" s="109">
        <f t="shared" si="209"/>
        <v>38150</v>
      </c>
      <c r="AC1146" s="108">
        <f t="shared" si="210"/>
        <v>724.85</v>
      </c>
      <c r="AD1146" s="107">
        <f t="shared" si="211"/>
        <v>2.2222222222222223E-2</v>
      </c>
      <c r="AE1146" s="106">
        <f t="shared" si="212"/>
        <v>16.10777777777778</v>
      </c>
      <c r="AF1146" s="105">
        <f t="shared" si="213"/>
        <v>273.83222222222219</v>
      </c>
      <c r="AG1146" s="105">
        <f t="shared" si="214"/>
        <v>489.16777777777781</v>
      </c>
    </row>
    <row r="1147" spans="1:33" s="88" customFormat="1" x14ac:dyDescent="0.35">
      <c r="A1147" s="21">
        <v>10141103</v>
      </c>
      <c r="B1147" s="115" t="s">
        <v>1665</v>
      </c>
      <c r="C1147" s="272" t="s">
        <v>710</v>
      </c>
      <c r="D1147" s="178">
        <v>98</v>
      </c>
      <c r="E1147" s="114" t="str">
        <f t="shared" si="204"/>
        <v>TRANSFORMADOR MARCA:TUSCO NACALA 98</v>
      </c>
      <c r="F1147" s="21"/>
      <c r="G1147" s="21" t="s">
        <v>195</v>
      </c>
      <c r="H1147" s="21" t="s">
        <v>3280</v>
      </c>
      <c r="I1147" s="178" t="s">
        <v>13406</v>
      </c>
      <c r="J1147" s="21"/>
      <c r="K1147" s="178" t="s">
        <v>13405</v>
      </c>
      <c r="L1147" s="178" t="s">
        <v>13404</v>
      </c>
      <c r="M1147" s="124">
        <v>50</v>
      </c>
      <c r="N1147" s="161" t="s">
        <v>19</v>
      </c>
      <c r="O1147" s="21" t="s">
        <v>362</v>
      </c>
      <c r="P1147" s="21">
        <v>3</v>
      </c>
      <c r="Q1147" s="124">
        <v>2001</v>
      </c>
      <c r="R1147" s="121" t="s">
        <v>604</v>
      </c>
      <c r="S1147" s="121">
        <v>481777</v>
      </c>
      <c r="T1147" s="116">
        <v>643</v>
      </c>
      <c r="U1147" s="111">
        <v>45</v>
      </c>
      <c r="V1147" s="113">
        <f t="shared" si="205"/>
        <v>425.80888888888893</v>
      </c>
      <c r="W1147" s="113">
        <f t="shared" si="206"/>
        <v>217.19111111111107</v>
      </c>
      <c r="X1147" s="112">
        <f t="shared" si="207"/>
        <v>217191.11111111107</v>
      </c>
      <c r="Y1147" s="111"/>
      <c r="Z1147" s="110">
        <f t="shared" si="215"/>
        <v>29</v>
      </c>
      <c r="AA1147" s="109">
        <f t="shared" si="208"/>
        <v>32.15</v>
      </c>
      <c r="AB1147" s="109">
        <f t="shared" si="209"/>
        <v>32150</v>
      </c>
      <c r="AC1147" s="108">
        <f t="shared" si="210"/>
        <v>610.85</v>
      </c>
      <c r="AD1147" s="107">
        <f t="shared" si="211"/>
        <v>2.2222222222222223E-2</v>
      </c>
      <c r="AE1147" s="106">
        <f t="shared" si="212"/>
        <v>13.574444444444445</v>
      </c>
      <c r="AF1147" s="105">
        <f t="shared" si="213"/>
        <v>230.76555555555552</v>
      </c>
      <c r="AG1147" s="105">
        <f t="shared" si="214"/>
        <v>412.23444444444448</v>
      </c>
    </row>
    <row r="1148" spans="1:33" s="88" customFormat="1" x14ac:dyDescent="0.35">
      <c r="A1148" s="21">
        <v>10141103</v>
      </c>
      <c r="B1148" s="115" t="s">
        <v>1665</v>
      </c>
      <c r="C1148" s="272" t="s">
        <v>710</v>
      </c>
      <c r="D1148" s="178">
        <v>101</v>
      </c>
      <c r="E1148" s="114" t="str">
        <f t="shared" si="204"/>
        <v>TRANSFORMADOR MARCA:TO-FAMS NACALA 101</v>
      </c>
      <c r="F1148" s="21"/>
      <c r="G1148" s="21" t="s">
        <v>195</v>
      </c>
      <c r="H1148" s="21" t="s">
        <v>3280</v>
      </c>
      <c r="I1148" s="178" t="s">
        <v>13403</v>
      </c>
      <c r="J1148" s="21"/>
      <c r="K1148" s="178" t="s">
        <v>13402</v>
      </c>
      <c r="L1148" s="178" t="s">
        <v>13401</v>
      </c>
      <c r="M1148" s="124">
        <v>25</v>
      </c>
      <c r="N1148" s="161" t="s">
        <v>19</v>
      </c>
      <c r="O1148" s="21" t="s">
        <v>362</v>
      </c>
      <c r="P1148" s="21">
        <v>3</v>
      </c>
      <c r="Q1148" s="124">
        <v>2001</v>
      </c>
      <c r="R1148" s="121" t="s">
        <v>13400</v>
      </c>
      <c r="S1148" s="121" t="s">
        <v>13399</v>
      </c>
      <c r="T1148" s="116">
        <v>643</v>
      </c>
      <c r="U1148" s="111">
        <v>45</v>
      </c>
      <c r="V1148" s="113">
        <f t="shared" si="205"/>
        <v>425.80888888888893</v>
      </c>
      <c r="W1148" s="113">
        <f t="shared" si="206"/>
        <v>217.19111111111107</v>
      </c>
      <c r="X1148" s="112">
        <f t="shared" si="207"/>
        <v>217191.11111111107</v>
      </c>
      <c r="Y1148" s="111"/>
      <c r="Z1148" s="110">
        <f t="shared" si="215"/>
        <v>29</v>
      </c>
      <c r="AA1148" s="109">
        <f t="shared" si="208"/>
        <v>32.15</v>
      </c>
      <c r="AB1148" s="109">
        <f t="shared" si="209"/>
        <v>32150</v>
      </c>
      <c r="AC1148" s="108">
        <f t="shared" si="210"/>
        <v>610.85</v>
      </c>
      <c r="AD1148" s="107">
        <f t="shared" si="211"/>
        <v>2.2222222222222223E-2</v>
      </c>
      <c r="AE1148" s="106">
        <f t="shared" si="212"/>
        <v>13.574444444444445</v>
      </c>
      <c r="AF1148" s="105">
        <f t="shared" si="213"/>
        <v>230.76555555555552</v>
      </c>
      <c r="AG1148" s="105">
        <f t="shared" si="214"/>
        <v>412.23444444444448</v>
      </c>
    </row>
    <row r="1149" spans="1:33" s="88" customFormat="1" x14ac:dyDescent="0.35">
      <c r="A1149" s="21">
        <v>10141103</v>
      </c>
      <c r="B1149" s="115" t="s">
        <v>1665</v>
      </c>
      <c r="C1149" s="272" t="s">
        <v>710</v>
      </c>
      <c r="D1149" s="178">
        <v>102</v>
      </c>
      <c r="E1149" s="114" t="str">
        <f t="shared" si="204"/>
        <v>TRANSFORMADOR MARCA:TUSCO NACALA 102</v>
      </c>
      <c r="F1149" s="21"/>
      <c r="G1149" s="21" t="s">
        <v>195</v>
      </c>
      <c r="H1149" s="21" t="s">
        <v>3280</v>
      </c>
      <c r="I1149" s="178" t="s">
        <v>13398</v>
      </c>
      <c r="J1149" s="21"/>
      <c r="K1149" s="178" t="s">
        <v>13397</v>
      </c>
      <c r="L1149" s="178" t="s">
        <v>13396</v>
      </c>
      <c r="M1149" s="124">
        <v>100</v>
      </c>
      <c r="N1149" s="161" t="s">
        <v>19</v>
      </c>
      <c r="O1149" s="21" t="s">
        <v>362</v>
      </c>
      <c r="P1149" s="21">
        <v>3</v>
      </c>
      <c r="Q1149" s="124">
        <v>2001</v>
      </c>
      <c r="R1149" s="121" t="s">
        <v>604</v>
      </c>
      <c r="S1149" s="121">
        <v>591163</v>
      </c>
      <c r="T1149" s="116">
        <v>763</v>
      </c>
      <c r="U1149" s="111">
        <v>45</v>
      </c>
      <c r="V1149" s="113">
        <f t="shared" si="205"/>
        <v>505.27555555555557</v>
      </c>
      <c r="W1149" s="113">
        <f t="shared" si="206"/>
        <v>257.72444444444443</v>
      </c>
      <c r="X1149" s="112">
        <f t="shared" si="207"/>
        <v>257724.44444444444</v>
      </c>
      <c r="Y1149" s="111"/>
      <c r="Z1149" s="110">
        <f t="shared" si="215"/>
        <v>29</v>
      </c>
      <c r="AA1149" s="109">
        <f t="shared" si="208"/>
        <v>38.15</v>
      </c>
      <c r="AB1149" s="109">
        <f t="shared" si="209"/>
        <v>38150</v>
      </c>
      <c r="AC1149" s="108">
        <f t="shared" si="210"/>
        <v>724.85</v>
      </c>
      <c r="AD1149" s="107">
        <f t="shared" si="211"/>
        <v>2.2222222222222223E-2</v>
      </c>
      <c r="AE1149" s="106">
        <f t="shared" si="212"/>
        <v>16.10777777777778</v>
      </c>
      <c r="AF1149" s="105">
        <f t="shared" si="213"/>
        <v>273.83222222222219</v>
      </c>
      <c r="AG1149" s="105">
        <f t="shared" si="214"/>
        <v>489.16777777777781</v>
      </c>
    </row>
    <row r="1150" spans="1:33" s="88" customFormat="1" x14ac:dyDescent="0.35">
      <c r="A1150" s="21">
        <v>10141103</v>
      </c>
      <c r="B1150" s="115" t="s">
        <v>1665</v>
      </c>
      <c r="C1150" s="272" t="s">
        <v>710</v>
      </c>
      <c r="D1150" s="178">
        <v>105</v>
      </c>
      <c r="E1150" s="114" t="str">
        <f t="shared" si="204"/>
        <v>TRANSFORMADOR MARCA:POWERTECH NACALA 105</v>
      </c>
      <c r="F1150" s="21"/>
      <c r="G1150" s="21" t="s">
        <v>195</v>
      </c>
      <c r="H1150" s="21" t="s">
        <v>10590</v>
      </c>
      <c r="I1150" s="121" t="s">
        <v>13395</v>
      </c>
      <c r="J1150" s="21"/>
      <c r="K1150" s="119" t="s">
        <v>13394</v>
      </c>
      <c r="L1150" s="119" t="s">
        <v>13393</v>
      </c>
      <c r="M1150" s="240">
        <v>25</v>
      </c>
      <c r="N1150" s="161" t="s">
        <v>19</v>
      </c>
      <c r="O1150" s="21" t="s">
        <v>362</v>
      </c>
      <c r="P1150" s="21">
        <v>3</v>
      </c>
      <c r="Q1150" s="124">
        <v>2001</v>
      </c>
      <c r="R1150" s="121" t="s">
        <v>295</v>
      </c>
      <c r="S1150" s="121" t="s">
        <v>13392</v>
      </c>
      <c r="T1150" s="116">
        <v>643</v>
      </c>
      <c r="U1150" s="111">
        <v>45</v>
      </c>
      <c r="V1150" s="113">
        <f t="shared" si="205"/>
        <v>425.80888888888893</v>
      </c>
      <c r="W1150" s="113">
        <f t="shared" si="206"/>
        <v>217.19111111111107</v>
      </c>
      <c r="X1150" s="112">
        <f t="shared" si="207"/>
        <v>217191.11111111107</v>
      </c>
      <c r="Y1150" s="111"/>
      <c r="Z1150" s="110">
        <f t="shared" si="215"/>
        <v>29</v>
      </c>
      <c r="AA1150" s="109">
        <f t="shared" si="208"/>
        <v>32.15</v>
      </c>
      <c r="AB1150" s="109">
        <f t="shared" si="209"/>
        <v>32150</v>
      </c>
      <c r="AC1150" s="108">
        <f t="shared" si="210"/>
        <v>610.85</v>
      </c>
      <c r="AD1150" s="107">
        <f t="shared" si="211"/>
        <v>2.2222222222222223E-2</v>
      </c>
      <c r="AE1150" s="106">
        <f t="shared" si="212"/>
        <v>13.574444444444445</v>
      </c>
      <c r="AF1150" s="105">
        <f t="shared" si="213"/>
        <v>230.76555555555552</v>
      </c>
      <c r="AG1150" s="105">
        <f t="shared" si="214"/>
        <v>412.23444444444448</v>
      </c>
    </row>
    <row r="1151" spans="1:33" s="88" customFormat="1" x14ac:dyDescent="0.35">
      <c r="A1151" s="21">
        <v>10141103</v>
      </c>
      <c r="B1151" s="115" t="s">
        <v>1665</v>
      </c>
      <c r="C1151" s="272" t="s">
        <v>710</v>
      </c>
      <c r="D1151" s="178">
        <v>106</v>
      </c>
      <c r="E1151" s="114" t="str">
        <f t="shared" si="204"/>
        <v>TRANSFORMADOR MARCA:TCT NACALA 106</v>
      </c>
      <c r="F1151" s="21"/>
      <c r="G1151" s="21" t="s">
        <v>195</v>
      </c>
      <c r="H1151" s="21" t="s">
        <v>10590</v>
      </c>
      <c r="I1151" s="121" t="s">
        <v>13391</v>
      </c>
      <c r="J1151" s="21"/>
      <c r="K1151" s="119" t="s">
        <v>13390</v>
      </c>
      <c r="L1151" s="119" t="s">
        <v>13389</v>
      </c>
      <c r="M1151" s="240">
        <v>50</v>
      </c>
      <c r="N1151" s="161" t="s">
        <v>19</v>
      </c>
      <c r="O1151" s="21" t="s">
        <v>362</v>
      </c>
      <c r="P1151" s="21">
        <v>3</v>
      </c>
      <c r="Q1151" s="124">
        <v>2001</v>
      </c>
      <c r="R1151" s="121" t="s">
        <v>13388</v>
      </c>
      <c r="S1151" s="121" t="s">
        <v>13387</v>
      </c>
      <c r="T1151" s="116">
        <v>643</v>
      </c>
      <c r="U1151" s="111">
        <v>45</v>
      </c>
      <c r="V1151" s="113">
        <f t="shared" si="205"/>
        <v>425.80888888888893</v>
      </c>
      <c r="W1151" s="113">
        <f t="shared" si="206"/>
        <v>217.19111111111107</v>
      </c>
      <c r="X1151" s="112">
        <f t="shared" si="207"/>
        <v>217191.11111111107</v>
      </c>
      <c r="Y1151" s="111"/>
      <c r="Z1151" s="110">
        <f t="shared" si="215"/>
        <v>29</v>
      </c>
      <c r="AA1151" s="109">
        <f t="shared" si="208"/>
        <v>32.15</v>
      </c>
      <c r="AB1151" s="109">
        <f t="shared" si="209"/>
        <v>32150</v>
      </c>
      <c r="AC1151" s="108">
        <f t="shared" si="210"/>
        <v>610.85</v>
      </c>
      <c r="AD1151" s="107">
        <f t="shared" si="211"/>
        <v>2.2222222222222223E-2</v>
      </c>
      <c r="AE1151" s="106">
        <f t="shared" si="212"/>
        <v>13.574444444444445</v>
      </c>
      <c r="AF1151" s="105">
        <f t="shared" si="213"/>
        <v>230.76555555555552</v>
      </c>
      <c r="AG1151" s="105">
        <f t="shared" si="214"/>
        <v>412.23444444444448</v>
      </c>
    </row>
    <row r="1152" spans="1:33" s="88" customFormat="1" x14ac:dyDescent="0.35">
      <c r="A1152" s="21">
        <v>10141103</v>
      </c>
      <c r="B1152" s="115" t="s">
        <v>1665</v>
      </c>
      <c r="C1152" s="272" t="s">
        <v>710</v>
      </c>
      <c r="D1152" s="178">
        <v>107</v>
      </c>
      <c r="E1152" s="114" t="str">
        <f t="shared" si="204"/>
        <v>TRANSFORMADOR MARCA:TWSARL NACALA 107</v>
      </c>
      <c r="F1152" s="21"/>
      <c r="G1152" s="21" t="s">
        <v>195</v>
      </c>
      <c r="H1152" s="21" t="s">
        <v>10590</v>
      </c>
      <c r="I1152" s="121" t="s">
        <v>13386</v>
      </c>
      <c r="J1152" s="21"/>
      <c r="K1152" s="119" t="s">
        <v>13385</v>
      </c>
      <c r="L1152" s="119" t="s">
        <v>13384</v>
      </c>
      <c r="M1152" s="240">
        <v>160</v>
      </c>
      <c r="N1152" s="161" t="s">
        <v>19</v>
      </c>
      <c r="O1152" s="21" t="s">
        <v>362</v>
      </c>
      <c r="P1152" s="21">
        <v>3</v>
      </c>
      <c r="Q1152" s="124">
        <v>2001</v>
      </c>
      <c r="R1152" s="121" t="s">
        <v>13371</v>
      </c>
      <c r="S1152" s="121">
        <v>895558</v>
      </c>
      <c r="T1152" s="116">
        <v>991</v>
      </c>
      <c r="U1152" s="111">
        <v>45</v>
      </c>
      <c r="V1152" s="113">
        <f t="shared" si="205"/>
        <v>656.26222222222225</v>
      </c>
      <c r="W1152" s="113">
        <f t="shared" si="206"/>
        <v>334.73777777777775</v>
      </c>
      <c r="X1152" s="112">
        <f t="shared" si="207"/>
        <v>334737.77777777775</v>
      </c>
      <c r="Y1152" s="111"/>
      <c r="Z1152" s="110">
        <f t="shared" si="215"/>
        <v>29</v>
      </c>
      <c r="AA1152" s="109">
        <f t="shared" si="208"/>
        <v>49.550000000000004</v>
      </c>
      <c r="AB1152" s="109">
        <f t="shared" si="209"/>
        <v>49550.000000000007</v>
      </c>
      <c r="AC1152" s="108">
        <f t="shared" si="210"/>
        <v>941.45</v>
      </c>
      <c r="AD1152" s="107">
        <f t="shared" si="211"/>
        <v>2.2222222222222223E-2</v>
      </c>
      <c r="AE1152" s="106">
        <f t="shared" si="212"/>
        <v>20.921111111111113</v>
      </c>
      <c r="AF1152" s="105">
        <f t="shared" si="213"/>
        <v>355.65888888888884</v>
      </c>
      <c r="AG1152" s="105">
        <f t="shared" si="214"/>
        <v>635.3411111111111</v>
      </c>
    </row>
    <row r="1153" spans="1:33" s="88" customFormat="1" x14ac:dyDescent="0.35">
      <c r="A1153" s="21">
        <v>10141103</v>
      </c>
      <c r="B1153" s="115" t="s">
        <v>1665</v>
      </c>
      <c r="C1153" s="272" t="s">
        <v>710</v>
      </c>
      <c r="D1153" s="178">
        <v>108</v>
      </c>
      <c r="E1153" s="114" t="str">
        <f t="shared" si="204"/>
        <v>TRANSFORMADOR MARCA:ZENT TRANSFORM NACALA 108</v>
      </c>
      <c r="F1153" s="21"/>
      <c r="G1153" s="21" t="s">
        <v>195</v>
      </c>
      <c r="H1153" s="21" t="s">
        <v>10590</v>
      </c>
      <c r="I1153" s="121" t="s">
        <v>13383</v>
      </c>
      <c r="J1153" s="21"/>
      <c r="K1153" s="119" t="s">
        <v>13382</v>
      </c>
      <c r="L1153" s="119" t="s">
        <v>13381</v>
      </c>
      <c r="M1153" s="240">
        <v>160</v>
      </c>
      <c r="N1153" s="161" t="s">
        <v>19</v>
      </c>
      <c r="O1153" s="21" t="s">
        <v>362</v>
      </c>
      <c r="P1153" s="21">
        <v>3</v>
      </c>
      <c r="Q1153" s="124">
        <v>2001</v>
      </c>
      <c r="R1153" s="121" t="s">
        <v>13380</v>
      </c>
      <c r="S1153" s="121" t="s">
        <v>13379</v>
      </c>
      <c r="T1153" s="116">
        <v>991</v>
      </c>
      <c r="U1153" s="111">
        <v>45</v>
      </c>
      <c r="V1153" s="113">
        <f t="shared" si="205"/>
        <v>656.26222222222225</v>
      </c>
      <c r="W1153" s="113">
        <f t="shared" si="206"/>
        <v>334.73777777777775</v>
      </c>
      <c r="X1153" s="112">
        <f t="shared" si="207"/>
        <v>334737.77777777775</v>
      </c>
      <c r="Y1153" s="111"/>
      <c r="Z1153" s="110">
        <f t="shared" si="215"/>
        <v>29</v>
      </c>
      <c r="AA1153" s="109">
        <f t="shared" si="208"/>
        <v>49.550000000000004</v>
      </c>
      <c r="AB1153" s="109">
        <f t="shared" si="209"/>
        <v>49550.000000000007</v>
      </c>
      <c r="AC1153" s="108">
        <f t="shared" si="210"/>
        <v>941.45</v>
      </c>
      <c r="AD1153" s="107">
        <f t="shared" si="211"/>
        <v>2.2222222222222223E-2</v>
      </c>
      <c r="AE1153" s="106">
        <f t="shared" si="212"/>
        <v>20.921111111111113</v>
      </c>
      <c r="AF1153" s="105">
        <f t="shared" si="213"/>
        <v>355.65888888888884</v>
      </c>
      <c r="AG1153" s="105">
        <f t="shared" si="214"/>
        <v>635.3411111111111</v>
      </c>
    </row>
    <row r="1154" spans="1:33" s="88" customFormat="1" x14ac:dyDescent="0.35">
      <c r="A1154" s="21">
        <v>10141103</v>
      </c>
      <c r="B1154" s="115" t="s">
        <v>1665</v>
      </c>
      <c r="C1154" s="272" t="s">
        <v>710</v>
      </c>
      <c r="D1154" s="178">
        <v>109</v>
      </c>
      <c r="E1154" s="114" t="str">
        <f t="shared" ref="E1154:E1217" si="216">+CONCATENATE(C1154," ","MARCA:",R1154," ",G1154," ",D1154,)</f>
        <v>TRANSFORMADOR MARCA:POWERTECH NACALA 109</v>
      </c>
      <c r="F1154" s="21"/>
      <c r="G1154" s="21" t="s">
        <v>195</v>
      </c>
      <c r="H1154" s="21" t="s">
        <v>10590</v>
      </c>
      <c r="I1154" s="121" t="s">
        <v>13378</v>
      </c>
      <c r="J1154" s="21"/>
      <c r="K1154" s="119" t="s">
        <v>13377</v>
      </c>
      <c r="L1154" s="119" t="s">
        <v>13376</v>
      </c>
      <c r="M1154" s="249">
        <v>200</v>
      </c>
      <c r="N1154" s="161" t="s">
        <v>19</v>
      </c>
      <c r="O1154" s="21" t="s">
        <v>362</v>
      </c>
      <c r="P1154" s="21">
        <v>3</v>
      </c>
      <c r="Q1154" s="124">
        <v>2001</v>
      </c>
      <c r="R1154" s="121" t="s">
        <v>295</v>
      </c>
      <c r="S1154" s="121" t="s">
        <v>13375</v>
      </c>
      <c r="T1154" s="116">
        <v>991</v>
      </c>
      <c r="U1154" s="111">
        <v>45</v>
      </c>
      <c r="V1154" s="113">
        <f t="shared" ref="V1154:V1217" si="217">((Z1154/U1154)*(T1154-AA1154))+AA1154</f>
        <v>656.26222222222225</v>
      </c>
      <c r="W1154" s="113">
        <f t="shared" ref="W1154:W1217" si="218">+T1154-V1154</f>
        <v>334.73777777777775</v>
      </c>
      <c r="X1154" s="112">
        <f t="shared" ref="X1154:X1217" si="219">+W1154*1000</f>
        <v>334737.77777777775</v>
      </c>
      <c r="Y1154" s="111"/>
      <c r="Z1154" s="110">
        <f t="shared" si="215"/>
        <v>29</v>
      </c>
      <c r="AA1154" s="109">
        <f t="shared" ref="AA1154:AA1217" si="220">(5/100*T1154)</f>
        <v>49.550000000000004</v>
      </c>
      <c r="AB1154" s="109">
        <f t="shared" ref="AB1154:AB1217" si="221">+AA1154*1000</f>
        <v>49550.000000000007</v>
      </c>
      <c r="AC1154" s="108">
        <f t="shared" ref="AC1154:AC1217" si="222">+T1154-AA1154</f>
        <v>941.45</v>
      </c>
      <c r="AD1154" s="107">
        <f t="shared" ref="AD1154:AD1217" si="223">1/U1154</f>
        <v>2.2222222222222223E-2</v>
      </c>
      <c r="AE1154" s="106">
        <f t="shared" ref="AE1154:AE1217" si="224">+AC1154*AD1154</f>
        <v>20.921111111111113</v>
      </c>
      <c r="AF1154" s="105">
        <f t="shared" ref="AF1154:AF1217" si="225">+T1154-V1154+AE1154</f>
        <v>355.65888888888884</v>
      </c>
      <c r="AG1154" s="105">
        <f t="shared" ref="AG1154:AG1217" si="226">+V1154-AE1154</f>
        <v>635.3411111111111</v>
      </c>
    </row>
    <row r="1155" spans="1:33" s="88" customFormat="1" x14ac:dyDescent="0.35">
      <c r="A1155" s="21">
        <v>10141103</v>
      </c>
      <c r="B1155" s="115" t="s">
        <v>1665</v>
      </c>
      <c r="C1155" s="272" t="s">
        <v>710</v>
      </c>
      <c r="D1155" s="178">
        <v>110</v>
      </c>
      <c r="E1155" s="114" t="str">
        <f t="shared" si="216"/>
        <v>TRANSFORMADOR MARCA:TWSARL NACALA 110</v>
      </c>
      <c r="F1155" s="21"/>
      <c r="G1155" s="21" t="s">
        <v>195</v>
      </c>
      <c r="H1155" s="21" t="s">
        <v>10590</v>
      </c>
      <c r="I1155" s="121" t="s">
        <v>13374</v>
      </c>
      <c r="J1155" s="21"/>
      <c r="K1155" s="119" t="s">
        <v>13373</v>
      </c>
      <c r="L1155" s="119" t="s">
        <v>13372</v>
      </c>
      <c r="M1155" s="249">
        <v>160</v>
      </c>
      <c r="N1155" s="161" t="s">
        <v>19</v>
      </c>
      <c r="O1155" s="21" t="s">
        <v>362</v>
      </c>
      <c r="P1155" s="21">
        <v>3</v>
      </c>
      <c r="Q1155" s="124">
        <v>2001</v>
      </c>
      <c r="R1155" s="121" t="s">
        <v>13371</v>
      </c>
      <c r="S1155" s="121">
        <v>919607</v>
      </c>
      <c r="T1155" s="116">
        <v>991</v>
      </c>
      <c r="U1155" s="111">
        <v>45</v>
      </c>
      <c r="V1155" s="113">
        <f t="shared" si="217"/>
        <v>656.26222222222225</v>
      </c>
      <c r="W1155" s="113">
        <f t="shared" si="218"/>
        <v>334.73777777777775</v>
      </c>
      <c r="X1155" s="112">
        <f t="shared" si="219"/>
        <v>334737.77777777775</v>
      </c>
      <c r="Y1155" s="111"/>
      <c r="Z1155" s="110">
        <f t="shared" si="215"/>
        <v>29</v>
      </c>
      <c r="AA1155" s="109">
        <f t="shared" si="220"/>
        <v>49.550000000000004</v>
      </c>
      <c r="AB1155" s="109">
        <f t="shared" si="221"/>
        <v>49550.000000000007</v>
      </c>
      <c r="AC1155" s="108">
        <f t="shared" si="222"/>
        <v>941.45</v>
      </c>
      <c r="AD1155" s="107">
        <f t="shared" si="223"/>
        <v>2.2222222222222223E-2</v>
      </c>
      <c r="AE1155" s="106">
        <f t="shared" si="224"/>
        <v>20.921111111111113</v>
      </c>
      <c r="AF1155" s="105">
        <f t="shared" si="225"/>
        <v>355.65888888888884</v>
      </c>
      <c r="AG1155" s="105">
        <f t="shared" si="226"/>
        <v>635.3411111111111</v>
      </c>
    </row>
    <row r="1156" spans="1:33" s="88" customFormat="1" x14ac:dyDescent="0.35">
      <c r="A1156" s="21">
        <v>10141103</v>
      </c>
      <c r="B1156" s="115" t="s">
        <v>1665</v>
      </c>
      <c r="C1156" s="272" t="s">
        <v>710</v>
      </c>
      <c r="D1156" s="178">
        <v>111</v>
      </c>
      <c r="E1156" s="114" t="str">
        <f t="shared" si="216"/>
        <v>TRANSFORMADOR MARCA:POWERTECH NACALA 111</v>
      </c>
      <c r="F1156" s="21"/>
      <c r="G1156" s="21" t="s">
        <v>195</v>
      </c>
      <c r="H1156" s="21" t="s">
        <v>10590</v>
      </c>
      <c r="I1156" s="121" t="s">
        <v>13370</v>
      </c>
      <c r="J1156" s="21"/>
      <c r="K1156" s="119" t="s">
        <v>13369</v>
      </c>
      <c r="L1156" s="119" t="s">
        <v>13368</v>
      </c>
      <c r="M1156" s="249">
        <v>200</v>
      </c>
      <c r="N1156" s="161" t="s">
        <v>19</v>
      </c>
      <c r="O1156" s="21" t="s">
        <v>362</v>
      </c>
      <c r="P1156" s="21">
        <v>3</v>
      </c>
      <c r="Q1156" s="124">
        <v>2001</v>
      </c>
      <c r="R1156" s="121" t="s">
        <v>295</v>
      </c>
      <c r="S1156" s="121" t="s">
        <v>13367</v>
      </c>
      <c r="T1156" s="116">
        <v>991</v>
      </c>
      <c r="U1156" s="111">
        <v>45</v>
      </c>
      <c r="V1156" s="113">
        <f t="shared" si="217"/>
        <v>656.26222222222225</v>
      </c>
      <c r="W1156" s="113">
        <f t="shared" si="218"/>
        <v>334.73777777777775</v>
      </c>
      <c r="X1156" s="112">
        <f t="shared" si="219"/>
        <v>334737.77777777775</v>
      </c>
      <c r="Y1156" s="111"/>
      <c r="Z1156" s="110">
        <f t="shared" si="215"/>
        <v>29</v>
      </c>
      <c r="AA1156" s="109">
        <f t="shared" si="220"/>
        <v>49.550000000000004</v>
      </c>
      <c r="AB1156" s="109">
        <f t="shared" si="221"/>
        <v>49550.000000000007</v>
      </c>
      <c r="AC1156" s="108">
        <f t="shared" si="222"/>
        <v>941.45</v>
      </c>
      <c r="AD1156" s="107">
        <f t="shared" si="223"/>
        <v>2.2222222222222223E-2</v>
      </c>
      <c r="AE1156" s="106">
        <f t="shared" si="224"/>
        <v>20.921111111111113</v>
      </c>
      <c r="AF1156" s="105">
        <f t="shared" si="225"/>
        <v>355.65888888888884</v>
      </c>
      <c r="AG1156" s="105">
        <f t="shared" si="226"/>
        <v>635.3411111111111</v>
      </c>
    </row>
    <row r="1157" spans="1:33" s="88" customFormat="1" x14ac:dyDescent="0.35">
      <c r="A1157" s="21">
        <v>10141103</v>
      </c>
      <c r="B1157" s="115" t="s">
        <v>1665</v>
      </c>
      <c r="C1157" s="272" t="s">
        <v>710</v>
      </c>
      <c r="D1157" s="178">
        <v>112</v>
      </c>
      <c r="E1157" s="114" t="str">
        <f t="shared" si="216"/>
        <v>TRANSFORMADOR MARCA:ASTOR NACALA 112</v>
      </c>
      <c r="F1157" s="21"/>
      <c r="G1157" s="21" t="s">
        <v>195</v>
      </c>
      <c r="H1157" s="21" t="s">
        <v>10590</v>
      </c>
      <c r="I1157" s="121" t="s">
        <v>13366</v>
      </c>
      <c r="J1157" s="21"/>
      <c r="K1157" s="161" t="s">
        <v>13365</v>
      </c>
      <c r="L1157" s="161" t="s">
        <v>13364</v>
      </c>
      <c r="M1157" s="249">
        <v>50</v>
      </c>
      <c r="N1157" s="161" t="s">
        <v>19</v>
      </c>
      <c r="O1157" s="21" t="s">
        <v>362</v>
      </c>
      <c r="P1157" s="21">
        <v>3</v>
      </c>
      <c r="Q1157" s="124">
        <v>2001</v>
      </c>
      <c r="R1157" s="121" t="s">
        <v>499</v>
      </c>
      <c r="S1157" s="121" t="s">
        <v>13363</v>
      </c>
      <c r="T1157" s="116">
        <v>643</v>
      </c>
      <c r="U1157" s="111">
        <v>45</v>
      </c>
      <c r="V1157" s="113">
        <f t="shared" si="217"/>
        <v>425.80888888888893</v>
      </c>
      <c r="W1157" s="113">
        <f t="shared" si="218"/>
        <v>217.19111111111107</v>
      </c>
      <c r="X1157" s="112">
        <f t="shared" si="219"/>
        <v>217191.11111111107</v>
      </c>
      <c r="Y1157" s="111"/>
      <c r="Z1157" s="110">
        <f t="shared" si="215"/>
        <v>29</v>
      </c>
      <c r="AA1157" s="109">
        <f t="shared" si="220"/>
        <v>32.15</v>
      </c>
      <c r="AB1157" s="109">
        <f t="shared" si="221"/>
        <v>32150</v>
      </c>
      <c r="AC1157" s="108">
        <f t="shared" si="222"/>
        <v>610.85</v>
      </c>
      <c r="AD1157" s="107">
        <f t="shared" si="223"/>
        <v>2.2222222222222223E-2</v>
      </c>
      <c r="AE1157" s="106">
        <f t="shared" si="224"/>
        <v>13.574444444444445</v>
      </c>
      <c r="AF1157" s="105">
        <f t="shared" si="225"/>
        <v>230.76555555555552</v>
      </c>
      <c r="AG1157" s="105">
        <f t="shared" si="226"/>
        <v>412.23444444444448</v>
      </c>
    </row>
    <row r="1158" spans="1:33" s="88" customFormat="1" x14ac:dyDescent="0.35">
      <c r="A1158" s="21">
        <v>10141103</v>
      </c>
      <c r="B1158" s="115" t="s">
        <v>1665</v>
      </c>
      <c r="C1158" s="272" t="s">
        <v>710</v>
      </c>
      <c r="D1158" s="178">
        <v>113</v>
      </c>
      <c r="E1158" s="114" t="str">
        <f t="shared" si="216"/>
        <v>TRANSFORMADOR MARCA:ZNAR NACALA 113</v>
      </c>
      <c r="F1158" s="21"/>
      <c r="G1158" s="21" t="s">
        <v>195</v>
      </c>
      <c r="H1158" s="124" t="s">
        <v>13349</v>
      </c>
      <c r="I1158" s="178" t="s">
        <v>5513</v>
      </c>
      <c r="J1158" s="21"/>
      <c r="K1158" s="161" t="s">
        <v>13362</v>
      </c>
      <c r="L1158" s="161" t="s">
        <v>13361</v>
      </c>
      <c r="M1158" s="177">
        <v>160</v>
      </c>
      <c r="N1158" s="161" t="s">
        <v>19</v>
      </c>
      <c r="O1158" s="21" t="s">
        <v>362</v>
      </c>
      <c r="P1158" s="21">
        <v>3</v>
      </c>
      <c r="Q1158" s="124">
        <v>2001</v>
      </c>
      <c r="R1158" s="121" t="s">
        <v>13360</v>
      </c>
      <c r="S1158" s="121">
        <v>54122</v>
      </c>
      <c r="T1158" s="116">
        <v>991</v>
      </c>
      <c r="U1158" s="111">
        <v>45</v>
      </c>
      <c r="V1158" s="113">
        <f t="shared" si="217"/>
        <v>656.26222222222225</v>
      </c>
      <c r="W1158" s="113">
        <f t="shared" si="218"/>
        <v>334.73777777777775</v>
      </c>
      <c r="X1158" s="112">
        <f t="shared" si="219"/>
        <v>334737.77777777775</v>
      </c>
      <c r="Y1158" s="111"/>
      <c r="Z1158" s="110">
        <f t="shared" si="215"/>
        <v>29</v>
      </c>
      <c r="AA1158" s="109">
        <f t="shared" si="220"/>
        <v>49.550000000000004</v>
      </c>
      <c r="AB1158" s="109">
        <f t="shared" si="221"/>
        <v>49550.000000000007</v>
      </c>
      <c r="AC1158" s="108">
        <f t="shared" si="222"/>
        <v>941.45</v>
      </c>
      <c r="AD1158" s="107">
        <f t="shared" si="223"/>
        <v>2.2222222222222223E-2</v>
      </c>
      <c r="AE1158" s="106">
        <f t="shared" si="224"/>
        <v>20.921111111111113</v>
      </c>
      <c r="AF1158" s="105">
        <f t="shared" si="225"/>
        <v>355.65888888888884</v>
      </c>
      <c r="AG1158" s="105">
        <f t="shared" si="226"/>
        <v>635.3411111111111</v>
      </c>
    </row>
    <row r="1159" spans="1:33" s="88" customFormat="1" x14ac:dyDescent="0.35">
      <c r="A1159" s="21">
        <v>10141103</v>
      </c>
      <c r="B1159" s="115" t="s">
        <v>1665</v>
      </c>
      <c r="C1159" s="272" t="s">
        <v>710</v>
      </c>
      <c r="D1159" s="178">
        <v>114</v>
      </c>
      <c r="E1159" s="114" t="str">
        <f t="shared" si="216"/>
        <v>TRANSFORMADOR MARCA:EFACEC NACALA 114</v>
      </c>
      <c r="F1159" s="21"/>
      <c r="G1159" s="21" t="s">
        <v>195</v>
      </c>
      <c r="H1159" s="124" t="s">
        <v>13349</v>
      </c>
      <c r="I1159" s="178" t="s">
        <v>13359</v>
      </c>
      <c r="J1159" s="21"/>
      <c r="K1159" s="161" t="s">
        <v>13358</v>
      </c>
      <c r="L1159" s="161" t="s">
        <v>13354</v>
      </c>
      <c r="M1159" s="177">
        <v>100</v>
      </c>
      <c r="N1159" s="161" t="s">
        <v>19</v>
      </c>
      <c r="O1159" s="21" t="s">
        <v>362</v>
      </c>
      <c r="P1159" s="21">
        <v>3</v>
      </c>
      <c r="Q1159" s="124">
        <v>2001</v>
      </c>
      <c r="R1159" s="121" t="s">
        <v>27</v>
      </c>
      <c r="S1159" s="121" t="s">
        <v>13357</v>
      </c>
      <c r="T1159" s="116">
        <v>763</v>
      </c>
      <c r="U1159" s="111">
        <v>45</v>
      </c>
      <c r="V1159" s="113">
        <f t="shared" si="217"/>
        <v>505.27555555555557</v>
      </c>
      <c r="W1159" s="113">
        <f t="shared" si="218"/>
        <v>257.72444444444443</v>
      </c>
      <c r="X1159" s="112">
        <f t="shared" si="219"/>
        <v>257724.44444444444</v>
      </c>
      <c r="Y1159" s="111"/>
      <c r="Z1159" s="110">
        <f t="shared" si="215"/>
        <v>29</v>
      </c>
      <c r="AA1159" s="109">
        <f t="shared" si="220"/>
        <v>38.15</v>
      </c>
      <c r="AB1159" s="109">
        <f t="shared" si="221"/>
        <v>38150</v>
      </c>
      <c r="AC1159" s="108">
        <f t="shared" si="222"/>
        <v>724.85</v>
      </c>
      <c r="AD1159" s="107">
        <f t="shared" si="223"/>
        <v>2.2222222222222223E-2</v>
      </c>
      <c r="AE1159" s="106">
        <f t="shared" si="224"/>
        <v>16.10777777777778</v>
      </c>
      <c r="AF1159" s="105">
        <f t="shared" si="225"/>
        <v>273.83222222222219</v>
      </c>
      <c r="AG1159" s="105">
        <f t="shared" si="226"/>
        <v>489.16777777777781</v>
      </c>
    </row>
    <row r="1160" spans="1:33" s="88" customFormat="1" x14ac:dyDescent="0.35">
      <c r="A1160" s="21">
        <v>10141103</v>
      </c>
      <c r="B1160" s="115" t="s">
        <v>1665</v>
      </c>
      <c r="C1160" s="272" t="s">
        <v>710</v>
      </c>
      <c r="D1160" s="178">
        <v>115</v>
      </c>
      <c r="E1160" s="114" t="str">
        <f t="shared" si="216"/>
        <v>TRANSFORMADOR MARCA:ITB NACALA 115</v>
      </c>
      <c r="F1160" s="21"/>
      <c r="G1160" s="21" t="s">
        <v>195</v>
      </c>
      <c r="H1160" s="124" t="s">
        <v>13349</v>
      </c>
      <c r="I1160" s="178" t="s">
        <v>13356</v>
      </c>
      <c r="J1160" s="21"/>
      <c r="K1160" s="161" t="s">
        <v>13355</v>
      </c>
      <c r="L1160" s="124" t="s">
        <v>13354</v>
      </c>
      <c r="M1160" s="247">
        <v>160</v>
      </c>
      <c r="N1160" s="161" t="s">
        <v>19</v>
      </c>
      <c r="O1160" s="21" t="s">
        <v>362</v>
      </c>
      <c r="P1160" s="21">
        <v>3</v>
      </c>
      <c r="Q1160" s="124">
        <v>2001</v>
      </c>
      <c r="R1160" s="121" t="s">
        <v>1109</v>
      </c>
      <c r="S1160" s="121">
        <v>778764</v>
      </c>
      <c r="T1160" s="116">
        <v>991</v>
      </c>
      <c r="U1160" s="111">
        <v>45</v>
      </c>
      <c r="V1160" s="113">
        <f t="shared" si="217"/>
        <v>656.26222222222225</v>
      </c>
      <c r="W1160" s="113">
        <f t="shared" si="218"/>
        <v>334.73777777777775</v>
      </c>
      <c r="X1160" s="112">
        <f t="shared" si="219"/>
        <v>334737.77777777775</v>
      </c>
      <c r="Y1160" s="111"/>
      <c r="Z1160" s="110">
        <f t="shared" si="215"/>
        <v>29</v>
      </c>
      <c r="AA1160" s="109">
        <f t="shared" si="220"/>
        <v>49.550000000000004</v>
      </c>
      <c r="AB1160" s="109">
        <f t="shared" si="221"/>
        <v>49550.000000000007</v>
      </c>
      <c r="AC1160" s="108">
        <f t="shared" si="222"/>
        <v>941.45</v>
      </c>
      <c r="AD1160" s="107">
        <f t="shared" si="223"/>
        <v>2.2222222222222223E-2</v>
      </c>
      <c r="AE1160" s="106">
        <f t="shared" si="224"/>
        <v>20.921111111111113</v>
      </c>
      <c r="AF1160" s="105">
        <f t="shared" si="225"/>
        <v>355.65888888888884</v>
      </c>
      <c r="AG1160" s="105">
        <f t="shared" si="226"/>
        <v>635.3411111111111</v>
      </c>
    </row>
    <row r="1161" spans="1:33" s="88" customFormat="1" x14ac:dyDescent="0.35">
      <c r="A1161" s="21">
        <v>10141103</v>
      </c>
      <c r="B1161" s="115" t="s">
        <v>1665</v>
      </c>
      <c r="C1161" s="272" t="s">
        <v>710</v>
      </c>
      <c r="D1161" s="178">
        <v>116</v>
      </c>
      <c r="E1161" s="114" t="str">
        <f t="shared" si="216"/>
        <v>TRANSFORMADOR MARCA:ASTOR NACALA 116</v>
      </c>
      <c r="F1161" s="21"/>
      <c r="G1161" s="21" t="s">
        <v>195</v>
      </c>
      <c r="H1161" s="124" t="s">
        <v>13349</v>
      </c>
      <c r="I1161" s="178" t="s">
        <v>13353</v>
      </c>
      <c r="J1161" s="21"/>
      <c r="K1161" s="178" t="s">
        <v>13352</v>
      </c>
      <c r="L1161" s="21" t="s">
        <v>13351</v>
      </c>
      <c r="M1161" s="177">
        <v>160</v>
      </c>
      <c r="N1161" s="161" t="s">
        <v>19</v>
      </c>
      <c r="O1161" s="21" t="s">
        <v>362</v>
      </c>
      <c r="P1161" s="21">
        <v>3</v>
      </c>
      <c r="Q1161" s="124">
        <v>2001</v>
      </c>
      <c r="R1161" s="121" t="s">
        <v>499</v>
      </c>
      <c r="S1161" s="121" t="s">
        <v>13350</v>
      </c>
      <c r="T1161" s="116">
        <v>991</v>
      </c>
      <c r="U1161" s="111">
        <v>45</v>
      </c>
      <c r="V1161" s="113">
        <f t="shared" si="217"/>
        <v>656.26222222222225</v>
      </c>
      <c r="W1161" s="113">
        <f t="shared" si="218"/>
        <v>334.73777777777775</v>
      </c>
      <c r="X1161" s="112">
        <f t="shared" si="219"/>
        <v>334737.77777777775</v>
      </c>
      <c r="Y1161" s="111"/>
      <c r="Z1161" s="110">
        <f t="shared" si="215"/>
        <v>29</v>
      </c>
      <c r="AA1161" s="109">
        <f t="shared" si="220"/>
        <v>49.550000000000004</v>
      </c>
      <c r="AB1161" s="109">
        <f t="shared" si="221"/>
        <v>49550.000000000007</v>
      </c>
      <c r="AC1161" s="108">
        <f t="shared" si="222"/>
        <v>941.45</v>
      </c>
      <c r="AD1161" s="107">
        <f t="shared" si="223"/>
        <v>2.2222222222222223E-2</v>
      </c>
      <c r="AE1161" s="106">
        <f t="shared" si="224"/>
        <v>20.921111111111113</v>
      </c>
      <c r="AF1161" s="105">
        <f t="shared" si="225"/>
        <v>355.65888888888884</v>
      </c>
      <c r="AG1161" s="105">
        <f t="shared" si="226"/>
        <v>635.3411111111111</v>
      </c>
    </row>
    <row r="1162" spans="1:33" s="88" customFormat="1" x14ac:dyDescent="0.35">
      <c r="A1162" s="21">
        <v>10141103</v>
      </c>
      <c r="B1162" s="115" t="s">
        <v>1665</v>
      </c>
      <c r="C1162" s="272" t="s">
        <v>710</v>
      </c>
      <c r="D1162" s="178">
        <v>117</v>
      </c>
      <c r="E1162" s="114" t="str">
        <f t="shared" si="216"/>
        <v>TRANSFORMADOR MARCA:MISSING PLATE NACALA 117</v>
      </c>
      <c r="F1162" s="21"/>
      <c r="G1162" s="21" t="s">
        <v>195</v>
      </c>
      <c r="H1162" s="124" t="s">
        <v>13349</v>
      </c>
      <c r="I1162" s="178" t="s">
        <v>13348</v>
      </c>
      <c r="J1162" s="21"/>
      <c r="K1162" s="178" t="s">
        <v>13347</v>
      </c>
      <c r="L1162" s="21" t="s">
        <v>13346</v>
      </c>
      <c r="M1162" s="124">
        <v>200</v>
      </c>
      <c r="N1162" s="161" t="s">
        <v>19</v>
      </c>
      <c r="O1162" s="21" t="s">
        <v>362</v>
      </c>
      <c r="P1162" s="21">
        <v>3</v>
      </c>
      <c r="Q1162" s="124">
        <v>2001</v>
      </c>
      <c r="R1162" s="248" t="s">
        <v>12196</v>
      </c>
      <c r="S1162" s="248"/>
      <c r="T1162" s="116">
        <v>991</v>
      </c>
      <c r="U1162" s="111">
        <v>45</v>
      </c>
      <c r="V1162" s="113">
        <f t="shared" si="217"/>
        <v>656.26222222222225</v>
      </c>
      <c r="W1162" s="113">
        <f t="shared" si="218"/>
        <v>334.73777777777775</v>
      </c>
      <c r="X1162" s="112">
        <f t="shared" si="219"/>
        <v>334737.77777777775</v>
      </c>
      <c r="Y1162" s="111"/>
      <c r="Z1162" s="110">
        <f t="shared" si="215"/>
        <v>29</v>
      </c>
      <c r="AA1162" s="109">
        <f t="shared" si="220"/>
        <v>49.550000000000004</v>
      </c>
      <c r="AB1162" s="109">
        <f t="shared" si="221"/>
        <v>49550.000000000007</v>
      </c>
      <c r="AC1162" s="108">
        <f t="shared" si="222"/>
        <v>941.45</v>
      </c>
      <c r="AD1162" s="107">
        <f t="shared" si="223"/>
        <v>2.2222222222222223E-2</v>
      </c>
      <c r="AE1162" s="106">
        <f t="shared" si="224"/>
        <v>20.921111111111113</v>
      </c>
      <c r="AF1162" s="105">
        <f t="shared" si="225"/>
        <v>355.65888888888884</v>
      </c>
      <c r="AG1162" s="105">
        <f t="shared" si="226"/>
        <v>635.3411111111111</v>
      </c>
    </row>
    <row r="1163" spans="1:33" s="88" customFormat="1" x14ac:dyDescent="0.35">
      <c r="A1163" s="21">
        <v>10141103</v>
      </c>
      <c r="B1163" s="115" t="s">
        <v>1665</v>
      </c>
      <c r="C1163" s="272" t="s">
        <v>710</v>
      </c>
      <c r="D1163" s="178">
        <v>119</v>
      </c>
      <c r="E1163" s="114" t="str">
        <f t="shared" si="216"/>
        <v>TRANSFORMADOR MARCA:GONNELA MONAPO 119</v>
      </c>
      <c r="F1163" s="21"/>
      <c r="G1163" s="21" t="s">
        <v>189</v>
      </c>
      <c r="H1163" s="21" t="s">
        <v>1768</v>
      </c>
      <c r="I1163" s="121" t="s">
        <v>13345</v>
      </c>
      <c r="J1163" s="21"/>
      <c r="K1163" s="178" t="s">
        <v>13344</v>
      </c>
      <c r="L1163" s="21" t="s">
        <v>13343</v>
      </c>
      <c r="M1163" s="179">
        <v>315</v>
      </c>
      <c r="N1163" s="179" t="s">
        <v>619</v>
      </c>
      <c r="O1163" s="21" t="s">
        <v>362</v>
      </c>
      <c r="P1163" s="21">
        <v>3</v>
      </c>
      <c r="Q1163" s="124">
        <v>2001</v>
      </c>
      <c r="R1163" s="124" t="s">
        <v>13342</v>
      </c>
      <c r="S1163" s="121" t="s">
        <v>13341</v>
      </c>
      <c r="T1163" s="116">
        <v>840</v>
      </c>
      <c r="U1163" s="111">
        <v>45</v>
      </c>
      <c r="V1163" s="113">
        <f t="shared" si="217"/>
        <v>556.26666666666665</v>
      </c>
      <c r="W1163" s="113">
        <f t="shared" si="218"/>
        <v>283.73333333333335</v>
      </c>
      <c r="X1163" s="112">
        <f t="shared" si="219"/>
        <v>283733.33333333337</v>
      </c>
      <c r="Y1163" s="111"/>
      <c r="Z1163" s="110">
        <f t="shared" si="215"/>
        <v>29</v>
      </c>
      <c r="AA1163" s="109">
        <f t="shared" si="220"/>
        <v>42</v>
      </c>
      <c r="AB1163" s="109">
        <f t="shared" si="221"/>
        <v>42000</v>
      </c>
      <c r="AC1163" s="108">
        <f t="shared" si="222"/>
        <v>798</v>
      </c>
      <c r="AD1163" s="107">
        <f t="shared" si="223"/>
        <v>2.2222222222222223E-2</v>
      </c>
      <c r="AE1163" s="106">
        <f t="shared" si="224"/>
        <v>17.733333333333334</v>
      </c>
      <c r="AF1163" s="105">
        <f t="shared" si="225"/>
        <v>301.4666666666667</v>
      </c>
      <c r="AG1163" s="105">
        <f t="shared" si="226"/>
        <v>538.5333333333333</v>
      </c>
    </row>
    <row r="1164" spans="1:33" s="88" customFormat="1" x14ac:dyDescent="0.35">
      <c r="A1164" s="21">
        <v>10141103</v>
      </c>
      <c r="B1164" s="115" t="s">
        <v>1665</v>
      </c>
      <c r="C1164" s="272" t="s">
        <v>710</v>
      </c>
      <c r="D1164" s="178">
        <v>120</v>
      </c>
      <c r="E1164" s="114" t="str">
        <f t="shared" si="216"/>
        <v>TRANSFORMADOR MARCA:TRANSFIX MONAPO 120</v>
      </c>
      <c r="F1164" s="21"/>
      <c r="G1164" s="21" t="s">
        <v>189</v>
      </c>
      <c r="H1164" s="21" t="s">
        <v>1768</v>
      </c>
      <c r="I1164" s="121" t="s">
        <v>13340</v>
      </c>
      <c r="J1164" s="21"/>
      <c r="K1164" s="178" t="s">
        <v>13339</v>
      </c>
      <c r="L1164" s="21" t="s">
        <v>13338</v>
      </c>
      <c r="M1164" s="179">
        <v>630</v>
      </c>
      <c r="N1164" s="179" t="s">
        <v>619</v>
      </c>
      <c r="O1164" s="21" t="s">
        <v>362</v>
      </c>
      <c r="P1164" s="21">
        <v>3</v>
      </c>
      <c r="Q1164" s="124">
        <v>2001</v>
      </c>
      <c r="R1164" s="124" t="s">
        <v>13337</v>
      </c>
      <c r="S1164" s="121" t="s">
        <v>13336</v>
      </c>
      <c r="T1164" s="116">
        <v>1016</v>
      </c>
      <c r="U1164" s="111">
        <v>45</v>
      </c>
      <c r="V1164" s="113">
        <f t="shared" si="217"/>
        <v>672.81777777777779</v>
      </c>
      <c r="W1164" s="113">
        <f t="shared" si="218"/>
        <v>343.18222222222221</v>
      </c>
      <c r="X1164" s="112">
        <f t="shared" si="219"/>
        <v>343182.22222222219</v>
      </c>
      <c r="Y1164" s="111"/>
      <c r="Z1164" s="110">
        <f t="shared" si="215"/>
        <v>29</v>
      </c>
      <c r="AA1164" s="109">
        <f t="shared" si="220"/>
        <v>50.800000000000004</v>
      </c>
      <c r="AB1164" s="109">
        <f t="shared" si="221"/>
        <v>50800.000000000007</v>
      </c>
      <c r="AC1164" s="108">
        <f t="shared" si="222"/>
        <v>965.2</v>
      </c>
      <c r="AD1164" s="107">
        <f t="shared" si="223"/>
        <v>2.2222222222222223E-2</v>
      </c>
      <c r="AE1164" s="106">
        <f t="shared" si="224"/>
        <v>21.448888888888892</v>
      </c>
      <c r="AF1164" s="105">
        <f t="shared" si="225"/>
        <v>364.63111111111112</v>
      </c>
      <c r="AG1164" s="105">
        <f t="shared" si="226"/>
        <v>651.36888888888893</v>
      </c>
    </row>
    <row r="1165" spans="1:33" s="88" customFormat="1" x14ac:dyDescent="0.35">
      <c r="A1165" s="21">
        <v>10141103</v>
      </c>
      <c r="B1165" s="115" t="s">
        <v>1665</v>
      </c>
      <c r="C1165" s="272" t="s">
        <v>710</v>
      </c>
      <c r="D1165" s="161">
        <f t="shared" ref="D1165:D1211" si="227">D1164+1</f>
        <v>121</v>
      </c>
      <c r="E1165" s="114" t="str">
        <f t="shared" si="216"/>
        <v>TRANSFORMADOR MARCA:SGB MONAPO 121</v>
      </c>
      <c r="F1165" s="21"/>
      <c r="G1165" s="21" t="s">
        <v>189</v>
      </c>
      <c r="H1165" s="21" t="s">
        <v>1768</v>
      </c>
      <c r="I1165" s="121" t="s">
        <v>13335</v>
      </c>
      <c r="J1165" s="21"/>
      <c r="K1165" s="178" t="s">
        <v>13334</v>
      </c>
      <c r="L1165" s="21" t="s">
        <v>13333</v>
      </c>
      <c r="M1165" s="179">
        <v>500</v>
      </c>
      <c r="N1165" s="179" t="s">
        <v>619</v>
      </c>
      <c r="O1165" s="21" t="s">
        <v>362</v>
      </c>
      <c r="P1165" s="21">
        <v>3</v>
      </c>
      <c r="Q1165" s="124">
        <v>2001</v>
      </c>
      <c r="R1165" s="124" t="s">
        <v>213</v>
      </c>
      <c r="S1165" s="124">
        <v>397397</v>
      </c>
      <c r="T1165" s="116">
        <v>1016</v>
      </c>
      <c r="U1165" s="111">
        <v>45</v>
      </c>
      <c r="V1165" s="113">
        <f t="shared" si="217"/>
        <v>672.81777777777779</v>
      </c>
      <c r="W1165" s="113">
        <f t="shared" si="218"/>
        <v>343.18222222222221</v>
      </c>
      <c r="X1165" s="112">
        <f t="shared" si="219"/>
        <v>343182.22222222219</v>
      </c>
      <c r="Y1165" s="111"/>
      <c r="Z1165" s="110">
        <f t="shared" si="215"/>
        <v>29</v>
      </c>
      <c r="AA1165" s="109">
        <f t="shared" si="220"/>
        <v>50.800000000000004</v>
      </c>
      <c r="AB1165" s="109">
        <f t="shared" si="221"/>
        <v>50800.000000000007</v>
      </c>
      <c r="AC1165" s="108">
        <f t="shared" si="222"/>
        <v>965.2</v>
      </c>
      <c r="AD1165" s="107">
        <f t="shared" si="223"/>
        <v>2.2222222222222223E-2</v>
      </c>
      <c r="AE1165" s="106">
        <f t="shared" si="224"/>
        <v>21.448888888888892</v>
      </c>
      <c r="AF1165" s="105">
        <f t="shared" si="225"/>
        <v>364.63111111111112</v>
      </c>
      <c r="AG1165" s="105">
        <f t="shared" si="226"/>
        <v>651.36888888888893</v>
      </c>
    </row>
    <row r="1166" spans="1:33" s="88" customFormat="1" x14ac:dyDescent="0.35">
      <c r="A1166" s="21">
        <v>10141103</v>
      </c>
      <c r="B1166" s="115" t="s">
        <v>1665</v>
      </c>
      <c r="C1166" s="272" t="s">
        <v>710</v>
      </c>
      <c r="D1166" s="178">
        <f t="shared" si="227"/>
        <v>122</v>
      </c>
      <c r="E1166" s="114" t="str">
        <f t="shared" si="216"/>
        <v>TRANSFORMADOR MARCA:EFACEC MONAPO 122</v>
      </c>
      <c r="F1166" s="21"/>
      <c r="G1166" s="21" t="s">
        <v>189</v>
      </c>
      <c r="H1166" s="21" t="s">
        <v>1768</v>
      </c>
      <c r="I1166" s="121" t="s">
        <v>13332</v>
      </c>
      <c r="J1166" s="21"/>
      <c r="K1166" s="178" t="s">
        <v>13331</v>
      </c>
      <c r="L1166" s="21" t="s">
        <v>13330</v>
      </c>
      <c r="M1166" s="179">
        <v>100</v>
      </c>
      <c r="N1166" s="161" t="s">
        <v>19</v>
      </c>
      <c r="O1166" s="21" t="s">
        <v>362</v>
      </c>
      <c r="P1166" s="21">
        <v>3</v>
      </c>
      <c r="Q1166" s="124">
        <v>2001</v>
      </c>
      <c r="R1166" s="124" t="s">
        <v>27</v>
      </c>
      <c r="S1166" s="124" t="s">
        <v>13329</v>
      </c>
      <c r="T1166" s="116">
        <v>763</v>
      </c>
      <c r="U1166" s="111">
        <v>45</v>
      </c>
      <c r="V1166" s="113">
        <f t="shared" si="217"/>
        <v>505.27555555555557</v>
      </c>
      <c r="W1166" s="113">
        <f t="shared" si="218"/>
        <v>257.72444444444443</v>
      </c>
      <c r="X1166" s="112">
        <f t="shared" si="219"/>
        <v>257724.44444444444</v>
      </c>
      <c r="Y1166" s="111"/>
      <c r="Z1166" s="110">
        <f t="shared" si="215"/>
        <v>29</v>
      </c>
      <c r="AA1166" s="109">
        <f t="shared" si="220"/>
        <v>38.15</v>
      </c>
      <c r="AB1166" s="109">
        <f t="shared" si="221"/>
        <v>38150</v>
      </c>
      <c r="AC1166" s="108">
        <f t="shared" si="222"/>
        <v>724.85</v>
      </c>
      <c r="AD1166" s="107">
        <f t="shared" si="223"/>
        <v>2.2222222222222223E-2</v>
      </c>
      <c r="AE1166" s="106">
        <f t="shared" si="224"/>
        <v>16.10777777777778</v>
      </c>
      <c r="AF1166" s="105">
        <f t="shared" si="225"/>
        <v>273.83222222222219</v>
      </c>
      <c r="AG1166" s="105">
        <f t="shared" si="226"/>
        <v>489.16777777777781</v>
      </c>
    </row>
    <row r="1167" spans="1:33" s="88" customFormat="1" x14ac:dyDescent="0.35">
      <c r="A1167" s="21">
        <v>10141103</v>
      </c>
      <c r="B1167" s="115" t="s">
        <v>1665</v>
      </c>
      <c r="C1167" s="272" t="s">
        <v>710</v>
      </c>
      <c r="D1167" s="178">
        <f t="shared" si="227"/>
        <v>123</v>
      </c>
      <c r="E1167" s="114" t="str">
        <f t="shared" si="216"/>
        <v>TRANSFORMADOR MARCA:DPM MONAPO 123</v>
      </c>
      <c r="F1167" s="21"/>
      <c r="G1167" s="21" t="s">
        <v>189</v>
      </c>
      <c r="H1167" s="21" t="s">
        <v>1768</v>
      </c>
      <c r="I1167" s="121" t="s">
        <v>13328</v>
      </c>
      <c r="J1167" s="21"/>
      <c r="K1167" s="178" t="s">
        <v>13297</v>
      </c>
      <c r="L1167" s="21" t="s">
        <v>13296</v>
      </c>
      <c r="M1167" s="121">
        <v>200</v>
      </c>
      <c r="N1167" s="161" t="s">
        <v>19</v>
      </c>
      <c r="O1167" s="21" t="s">
        <v>362</v>
      </c>
      <c r="P1167" s="21">
        <v>3</v>
      </c>
      <c r="Q1167" s="124">
        <v>2001</v>
      </c>
      <c r="R1167" s="124" t="s">
        <v>587</v>
      </c>
      <c r="S1167" s="124" t="s">
        <v>13320</v>
      </c>
      <c r="T1167" s="116">
        <v>991</v>
      </c>
      <c r="U1167" s="111">
        <v>45</v>
      </c>
      <c r="V1167" s="113">
        <f t="shared" si="217"/>
        <v>656.26222222222225</v>
      </c>
      <c r="W1167" s="113">
        <f t="shared" si="218"/>
        <v>334.73777777777775</v>
      </c>
      <c r="X1167" s="112">
        <f t="shared" si="219"/>
        <v>334737.77777777775</v>
      </c>
      <c r="Y1167" s="111"/>
      <c r="Z1167" s="110">
        <f t="shared" si="215"/>
        <v>29</v>
      </c>
      <c r="AA1167" s="109">
        <f t="shared" si="220"/>
        <v>49.550000000000004</v>
      </c>
      <c r="AB1167" s="109">
        <f t="shared" si="221"/>
        <v>49550.000000000007</v>
      </c>
      <c r="AC1167" s="108">
        <f t="shared" si="222"/>
        <v>941.45</v>
      </c>
      <c r="AD1167" s="107">
        <f t="shared" si="223"/>
        <v>2.2222222222222223E-2</v>
      </c>
      <c r="AE1167" s="106">
        <f t="shared" si="224"/>
        <v>20.921111111111113</v>
      </c>
      <c r="AF1167" s="105">
        <f t="shared" si="225"/>
        <v>355.65888888888884</v>
      </c>
      <c r="AG1167" s="105">
        <f t="shared" si="226"/>
        <v>635.3411111111111</v>
      </c>
    </row>
    <row r="1168" spans="1:33" s="88" customFormat="1" x14ac:dyDescent="0.35">
      <c r="A1168" s="21">
        <v>10141103</v>
      </c>
      <c r="B1168" s="115" t="s">
        <v>1665</v>
      </c>
      <c r="C1168" s="272" t="s">
        <v>710</v>
      </c>
      <c r="D1168" s="178">
        <f t="shared" si="227"/>
        <v>124</v>
      </c>
      <c r="E1168" s="114" t="str">
        <f t="shared" si="216"/>
        <v>TRANSFORMADOR MARCA:TUSCO MONAPO 124</v>
      </c>
      <c r="F1168" s="21"/>
      <c r="G1168" s="21" t="s">
        <v>189</v>
      </c>
      <c r="H1168" s="21" t="s">
        <v>1768</v>
      </c>
      <c r="I1168" s="121" t="s">
        <v>13327</v>
      </c>
      <c r="J1168" s="21"/>
      <c r="K1168" s="178" t="s">
        <v>13294</v>
      </c>
      <c r="L1168" s="21" t="s">
        <v>13293</v>
      </c>
      <c r="M1168" s="179">
        <v>100</v>
      </c>
      <c r="N1168" s="161" t="s">
        <v>19</v>
      </c>
      <c r="O1168" s="21" t="s">
        <v>362</v>
      </c>
      <c r="P1168" s="21">
        <v>3</v>
      </c>
      <c r="Q1168" s="124">
        <v>2001</v>
      </c>
      <c r="R1168" s="124" t="s">
        <v>604</v>
      </c>
      <c r="S1168" s="124">
        <v>487773</v>
      </c>
      <c r="T1168" s="116">
        <v>763</v>
      </c>
      <c r="U1168" s="111">
        <v>45</v>
      </c>
      <c r="V1168" s="113">
        <f t="shared" si="217"/>
        <v>505.27555555555557</v>
      </c>
      <c r="W1168" s="113">
        <f t="shared" si="218"/>
        <v>257.72444444444443</v>
      </c>
      <c r="X1168" s="112">
        <f t="shared" si="219"/>
        <v>257724.44444444444</v>
      </c>
      <c r="Y1168" s="111"/>
      <c r="Z1168" s="110">
        <f t="shared" si="215"/>
        <v>29</v>
      </c>
      <c r="AA1168" s="109">
        <f t="shared" si="220"/>
        <v>38.15</v>
      </c>
      <c r="AB1168" s="109">
        <f t="shared" si="221"/>
        <v>38150</v>
      </c>
      <c r="AC1168" s="108">
        <f t="shared" si="222"/>
        <v>724.85</v>
      </c>
      <c r="AD1168" s="107">
        <f t="shared" si="223"/>
        <v>2.2222222222222223E-2</v>
      </c>
      <c r="AE1168" s="106">
        <f t="shared" si="224"/>
        <v>16.10777777777778</v>
      </c>
      <c r="AF1168" s="105">
        <f t="shared" si="225"/>
        <v>273.83222222222219</v>
      </c>
      <c r="AG1168" s="105">
        <f t="shared" si="226"/>
        <v>489.16777777777781</v>
      </c>
    </row>
    <row r="1169" spans="1:33" s="88" customFormat="1" x14ac:dyDescent="0.35">
      <c r="A1169" s="21">
        <v>10141103</v>
      </c>
      <c r="B1169" s="115" t="s">
        <v>1665</v>
      </c>
      <c r="C1169" s="272" t="s">
        <v>710</v>
      </c>
      <c r="D1169" s="178">
        <f t="shared" si="227"/>
        <v>125</v>
      </c>
      <c r="E1169" s="114" t="str">
        <f t="shared" si="216"/>
        <v>TRANSFORMADOR MARCA:TUSCO MONAPO 125</v>
      </c>
      <c r="F1169" s="21"/>
      <c r="G1169" s="21" t="s">
        <v>189</v>
      </c>
      <c r="H1169" s="21" t="s">
        <v>1768</v>
      </c>
      <c r="I1169" s="121" t="s">
        <v>13326</v>
      </c>
      <c r="J1169" s="21"/>
      <c r="K1169" s="178" t="s">
        <v>13325</v>
      </c>
      <c r="L1169" s="21" t="s">
        <v>13324</v>
      </c>
      <c r="M1169" s="179">
        <v>250</v>
      </c>
      <c r="N1169" s="161" t="s">
        <v>19</v>
      </c>
      <c r="O1169" s="21" t="s">
        <v>362</v>
      </c>
      <c r="P1169" s="21">
        <v>3</v>
      </c>
      <c r="Q1169" s="124">
        <v>2001</v>
      </c>
      <c r="R1169" s="121" t="s">
        <v>604</v>
      </c>
      <c r="S1169" s="121">
        <v>487773</v>
      </c>
      <c r="T1169" s="116">
        <v>991</v>
      </c>
      <c r="U1169" s="111">
        <v>45</v>
      </c>
      <c r="V1169" s="113">
        <f t="shared" si="217"/>
        <v>656.26222222222225</v>
      </c>
      <c r="W1169" s="113">
        <f t="shared" si="218"/>
        <v>334.73777777777775</v>
      </c>
      <c r="X1169" s="112">
        <f t="shared" si="219"/>
        <v>334737.77777777775</v>
      </c>
      <c r="Y1169" s="111"/>
      <c r="Z1169" s="110">
        <f t="shared" si="215"/>
        <v>29</v>
      </c>
      <c r="AA1169" s="109">
        <f t="shared" si="220"/>
        <v>49.550000000000004</v>
      </c>
      <c r="AB1169" s="109">
        <f t="shared" si="221"/>
        <v>49550.000000000007</v>
      </c>
      <c r="AC1169" s="108">
        <f t="shared" si="222"/>
        <v>941.45</v>
      </c>
      <c r="AD1169" s="107">
        <f t="shared" si="223"/>
        <v>2.2222222222222223E-2</v>
      </c>
      <c r="AE1169" s="106">
        <f t="shared" si="224"/>
        <v>20.921111111111113</v>
      </c>
      <c r="AF1169" s="105">
        <f t="shared" si="225"/>
        <v>355.65888888888884</v>
      </c>
      <c r="AG1169" s="105">
        <f t="shared" si="226"/>
        <v>635.3411111111111</v>
      </c>
    </row>
    <row r="1170" spans="1:33" s="88" customFormat="1" x14ac:dyDescent="0.35">
      <c r="A1170" s="21">
        <v>10141103</v>
      </c>
      <c r="B1170" s="115" t="s">
        <v>1665</v>
      </c>
      <c r="C1170" s="272" t="s">
        <v>710</v>
      </c>
      <c r="D1170" s="178">
        <f t="shared" si="227"/>
        <v>126</v>
      </c>
      <c r="E1170" s="114" t="str">
        <f t="shared" si="216"/>
        <v>TRANSFORMADOR MARCA:DPM MONAPO 126</v>
      </c>
      <c r="F1170" s="21"/>
      <c r="G1170" s="21" t="s">
        <v>189</v>
      </c>
      <c r="H1170" s="21" t="s">
        <v>1768</v>
      </c>
      <c r="I1170" s="121" t="s">
        <v>13323</v>
      </c>
      <c r="J1170" s="21"/>
      <c r="K1170" s="178" t="s">
        <v>13322</v>
      </c>
      <c r="L1170" s="21" t="s">
        <v>13321</v>
      </c>
      <c r="M1170" s="179">
        <v>25</v>
      </c>
      <c r="N1170" s="161" t="s">
        <v>19</v>
      </c>
      <c r="O1170" s="21" t="s">
        <v>362</v>
      </c>
      <c r="P1170" s="21">
        <v>3</v>
      </c>
      <c r="Q1170" s="124">
        <v>2001</v>
      </c>
      <c r="R1170" s="121" t="s">
        <v>587</v>
      </c>
      <c r="S1170" s="121" t="s">
        <v>13320</v>
      </c>
      <c r="T1170" s="116">
        <v>643</v>
      </c>
      <c r="U1170" s="111">
        <v>45</v>
      </c>
      <c r="V1170" s="113">
        <f t="shared" si="217"/>
        <v>425.80888888888893</v>
      </c>
      <c r="W1170" s="113">
        <f t="shared" si="218"/>
        <v>217.19111111111107</v>
      </c>
      <c r="X1170" s="112">
        <f t="shared" si="219"/>
        <v>217191.11111111107</v>
      </c>
      <c r="Y1170" s="111"/>
      <c r="Z1170" s="110">
        <f t="shared" si="215"/>
        <v>29</v>
      </c>
      <c r="AA1170" s="109">
        <f t="shared" si="220"/>
        <v>32.15</v>
      </c>
      <c r="AB1170" s="109">
        <f t="shared" si="221"/>
        <v>32150</v>
      </c>
      <c r="AC1170" s="108">
        <f t="shared" si="222"/>
        <v>610.85</v>
      </c>
      <c r="AD1170" s="107">
        <f t="shared" si="223"/>
        <v>2.2222222222222223E-2</v>
      </c>
      <c r="AE1170" s="106">
        <f t="shared" si="224"/>
        <v>13.574444444444445</v>
      </c>
      <c r="AF1170" s="105">
        <f t="shared" si="225"/>
        <v>230.76555555555552</v>
      </c>
      <c r="AG1170" s="105">
        <f t="shared" si="226"/>
        <v>412.23444444444448</v>
      </c>
    </row>
    <row r="1171" spans="1:33" s="88" customFormat="1" x14ac:dyDescent="0.35">
      <c r="A1171" s="21">
        <v>10141103</v>
      </c>
      <c r="B1171" s="115" t="s">
        <v>1665</v>
      </c>
      <c r="C1171" s="272" t="s">
        <v>710</v>
      </c>
      <c r="D1171" s="178">
        <f t="shared" si="227"/>
        <v>127</v>
      </c>
      <c r="E1171" s="114" t="str">
        <f t="shared" si="216"/>
        <v>TRANSFORMADOR MARCA:ASTOR MONAPO 127</v>
      </c>
      <c r="F1171" s="21"/>
      <c r="G1171" s="21" t="s">
        <v>189</v>
      </c>
      <c r="H1171" s="21" t="s">
        <v>1768</v>
      </c>
      <c r="I1171" s="121" t="s">
        <v>13319</v>
      </c>
      <c r="J1171" s="21"/>
      <c r="K1171" s="178" t="s">
        <v>13318</v>
      </c>
      <c r="L1171" s="21" t="s">
        <v>13317</v>
      </c>
      <c r="M1171" s="179">
        <v>25</v>
      </c>
      <c r="N1171" s="161" t="s">
        <v>19</v>
      </c>
      <c r="O1171" s="21" t="s">
        <v>362</v>
      </c>
      <c r="P1171" s="21">
        <v>3</v>
      </c>
      <c r="Q1171" s="124">
        <v>2001</v>
      </c>
      <c r="R1171" s="124" t="s">
        <v>499</v>
      </c>
      <c r="S1171" s="121">
        <v>1713038</v>
      </c>
      <c r="T1171" s="116">
        <v>643</v>
      </c>
      <c r="U1171" s="111">
        <v>45</v>
      </c>
      <c r="V1171" s="113">
        <f t="shared" si="217"/>
        <v>425.80888888888893</v>
      </c>
      <c r="W1171" s="113">
        <f t="shared" si="218"/>
        <v>217.19111111111107</v>
      </c>
      <c r="X1171" s="112">
        <f t="shared" si="219"/>
        <v>217191.11111111107</v>
      </c>
      <c r="Y1171" s="111"/>
      <c r="Z1171" s="110">
        <f t="shared" si="215"/>
        <v>29</v>
      </c>
      <c r="AA1171" s="109">
        <f t="shared" si="220"/>
        <v>32.15</v>
      </c>
      <c r="AB1171" s="109">
        <f t="shared" si="221"/>
        <v>32150</v>
      </c>
      <c r="AC1171" s="108">
        <f t="shared" si="222"/>
        <v>610.85</v>
      </c>
      <c r="AD1171" s="107">
        <f t="shared" si="223"/>
        <v>2.2222222222222223E-2</v>
      </c>
      <c r="AE1171" s="106">
        <f t="shared" si="224"/>
        <v>13.574444444444445</v>
      </c>
      <c r="AF1171" s="105">
        <f t="shared" si="225"/>
        <v>230.76555555555552</v>
      </c>
      <c r="AG1171" s="105">
        <f t="shared" si="226"/>
        <v>412.23444444444448</v>
      </c>
    </row>
    <row r="1172" spans="1:33" s="88" customFormat="1" x14ac:dyDescent="0.35">
      <c r="A1172" s="21">
        <v>10141103</v>
      </c>
      <c r="B1172" s="115" t="s">
        <v>1665</v>
      </c>
      <c r="C1172" s="272" t="s">
        <v>710</v>
      </c>
      <c r="D1172" s="178">
        <f t="shared" si="227"/>
        <v>128</v>
      </c>
      <c r="E1172" s="114" t="str">
        <f t="shared" si="216"/>
        <v>TRANSFORMADOR MARCA:EFACEC MONAPO 128</v>
      </c>
      <c r="F1172" s="21"/>
      <c r="G1172" s="21" t="s">
        <v>189</v>
      </c>
      <c r="H1172" s="21" t="s">
        <v>1768</v>
      </c>
      <c r="I1172" s="121" t="s">
        <v>13316</v>
      </c>
      <c r="J1172" s="21"/>
      <c r="K1172" s="178" t="s">
        <v>13315</v>
      </c>
      <c r="L1172" s="21" t="s">
        <v>13314</v>
      </c>
      <c r="M1172" s="179">
        <v>160</v>
      </c>
      <c r="N1172" s="161" t="s">
        <v>19</v>
      </c>
      <c r="O1172" s="21" t="s">
        <v>362</v>
      </c>
      <c r="P1172" s="21">
        <v>3</v>
      </c>
      <c r="Q1172" s="124">
        <v>2001</v>
      </c>
      <c r="R1172" s="124" t="s">
        <v>27</v>
      </c>
      <c r="S1172" s="124">
        <v>125362</v>
      </c>
      <c r="T1172" s="116">
        <v>991</v>
      </c>
      <c r="U1172" s="111">
        <v>45</v>
      </c>
      <c r="V1172" s="113">
        <f t="shared" si="217"/>
        <v>656.26222222222225</v>
      </c>
      <c r="W1172" s="113">
        <f t="shared" si="218"/>
        <v>334.73777777777775</v>
      </c>
      <c r="X1172" s="112">
        <f t="shared" si="219"/>
        <v>334737.77777777775</v>
      </c>
      <c r="Y1172" s="111"/>
      <c r="Z1172" s="110">
        <f t="shared" si="215"/>
        <v>29</v>
      </c>
      <c r="AA1172" s="109">
        <f t="shared" si="220"/>
        <v>49.550000000000004</v>
      </c>
      <c r="AB1172" s="109">
        <f t="shared" si="221"/>
        <v>49550.000000000007</v>
      </c>
      <c r="AC1172" s="108">
        <f t="shared" si="222"/>
        <v>941.45</v>
      </c>
      <c r="AD1172" s="107">
        <f t="shared" si="223"/>
        <v>2.2222222222222223E-2</v>
      </c>
      <c r="AE1172" s="106">
        <f t="shared" si="224"/>
        <v>20.921111111111113</v>
      </c>
      <c r="AF1172" s="105">
        <f t="shared" si="225"/>
        <v>355.65888888888884</v>
      </c>
      <c r="AG1172" s="105">
        <f t="shared" si="226"/>
        <v>635.3411111111111</v>
      </c>
    </row>
    <row r="1173" spans="1:33" s="88" customFormat="1" x14ac:dyDescent="0.35">
      <c r="A1173" s="21">
        <v>10141103</v>
      </c>
      <c r="B1173" s="115" t="s">
        <v>1665</v>
      </c>
      <c r="C1173" s="272" t="s">
        <v>710</v>
      </c>
      <c r="D1173" s="178">
        <f t="shared" si="227"/>
        <v>129</v>
      </c>
      <c r="E1173" s="114" t="str">
        <f t="shared" si="216"/>
        <v>TRANSFORMADOR MARCA:TM MONAPO 129</v>
      </c>
      <c r="F1173" s="21"/>
      <c r="G1173" s="21" t="s">
        <v>189</v>
      </c>
      <c r="H1173" s="21" t="s">
        <v>1768</v>
      </c>
      <c r="I1173" s="121" t="s">
        <v>13313</v>
      </c>
      <c r="J1173" s="21"/>
      <c r="K1173" s="178" t="s">
        <v>13312</v>
      </c>
      <c r="L1173" s="21" t="s">
        <v>13311</v>
      </c>
      <c r="M1173" s="121">
        <v>100</v>
      </c>
      <c r="N1173" s="161" t="s">
        <v>19</v>
      </c>
      <c r="O1173" s="21" t="s">
        <v>362</v>
      </c>
      <c r="P1173" s="21">
        <v>3</v>
      </c>
      <c r="Q1173" s="124">
        <v>2001</v>
      </c>
      <c r="R1173" s="124" t="s">
        <v>1769</v>
      </c>
      <c r="S1173" s="124" t="s">
        <v>13310</v>
      </c>
      <c r="T1173" s="116">
        <v>763</v>
      </c>
      <c r="U1173" s="111">
        <v>45</v>
      </c>
      <c r="V1173" s="113">
        <f t="shared" si="217"/>
        <v>505.27555555555557</v>
      </c>
      <c r="W1173" s="113">
        <f t="shared" si="218"/>
        <v>257.72444444444443</v>
      </c>
      <c r="X1173" s="112">
        <f t="shared" si="219"/>
        <v>257724.44444444444</v>
      </c>
      <c r="Y1173" s="111"/>
      <c r="Z1173" s="110">
        <f t="shared" si="215"/>
        <v>29</v>
      </c>
      <c r="AA1173" s="109">
        <f t="shared" si="220"/>
        <v>38.15</v>
      </c>
      <c r="AB1173" s="109">
        <f t="shared" si="221"/>
        <v>38150</v>
      </c>
      <c r="AC1173" s="108">
        <f t="shared" si="222"/>
        <v>724.85</v>
      </c>
      <c r="AD1173" s="107">
        <f t="shared" si="223"/>
        <v>2.2222222222222223E-2</v>
      </c>
      <c r="AE1173" s="106">
        <f t="shared" si="224"/>
        <v>16.10777777777778</v>
      </c>
      <c r="AF1173" s="105">
        <f t="shared" si="225"/>
        <v>273.83222222222219</v>
      </c>
      <c r="AG1173" s="105">
        <f t="shared" si="226"/>
        <v>489.16777777777781</v>
      </c>
    </row>
    <row r="1174" spans="1:33" s="88" customFormat="1" x14ac:dyDescent="0.35">
      <c r="A1174" s="21">
        <v>10141103</v>
      </c>
      <c r="B1174" s="115" t="s">
        <v>1665</v>
      </c>
      <c r="C1174" s="272" t="s">
        <v>710</v>
      </c>
      <c r="D1174" s="178">
        <f t="shared" si="227"/>
        <v>130</v>
      </c>
      <c r="E1174" s="114" t="str">
        <f t="shared" si="216"/>
        <v>TRANSFORMADOR MARCA:ASTOR MONAPO 130</v>
      </c>
      <c r="F1174" s="21"/>
      <c r="G1174" s="21" t="s">
        <v>189</v>
      </c>
      <c r="H1174" s="21" t="s">
        <v>1768</v>
      </c>
      <c r="I1174" s="121" t="s">
        <v>13309</v>
      </c>
      <c r="J1174" s="21"/>
      <c r="K1174" s="178" t="s">
        <v>13308</v>
      </c>
      <c r="L1174" s="21" t="s">
        <v>13307</v>
      </c>
      <c r="M1174" s="179">
        <v>160</v>
      </c>
      <c r="N1174" s="161" t="s">
        <v>19</v>
      </c>
      <c r="O1174" s="21" t="s">
        <v>362</v>
      </c>
      <c r="P1174" s="21">
        <v>3</v>
      </c>
      <c r="Q1174" s="124">
        <v>2001</v>
      </c>
      <c r="R1174" s="121" t="s">
        <v>499</v>
      </c>
      <c r="S1174" s="121" t="s">
        <v>13306</v>
      </c>
      <c r="T1174" s="116">
        <v>991</v>
      </c>
      <c r="U1174" s="111">
        <v>45</v>
      </c>
      <c r="V1174" s="113">
        <f t="shared" si="217"/>
        <v>656.26222222222225</v>
      </c>
      <c r="W1174" s="113">
        <f t="shared" si="218"/>
        <v>334.73777777777775</v>
      </c>
      <c r="X1174" s="112">
        <f t="shared" si="219"/>
        <v>334737.77777777775</v>
      </c>
      <c r="Y1174" s="111"/>
      <c r="Z1174" s="110">
        <f t="shared" si="215"/>
        <v>29</v>
      </c>
      <c r="AA1174" s="109">
        <f t="shared" si="220"/>
        <v>49.550000000000004</v>
      </c>
      <c r="AB1174" s="109">
        <f t="shared" si="221"/>
        <v>49550.000000000007</v>
      </c>
      <c r="AC1174" s="108">
        <f t="shared" si="222"/>
        <v>941.45</v>
      </c>
      <c r="AD1174" s="107">
        <f t="shared" si="223"/>
        <v>2.2222222222222223E-2</v>
      </c>
      <c r="AE1174" s="106">
        <f t="shared" si="224"/>
        <v>20.921111111111113</v>
      </c>
      <c r="AF1174" s="105">
        <f t="shared" si="225"/>
        <v>355.65888888888884</v>
      </c>
      <c r="AG1174" s="105">
        <f t="shared" si="226"/>
        <v>635.3411111111111</v>
      </c>
    </row>
    <row r="1175" spans="1:33" s="88" customFormat="1" x14ac:dyDescent="0.35">
      <c r="A1175" s="21">
        <v>10141103</v>
      </c>
      <c r="B1175" s="115" t="s">
        <v>1665</v>
      </c>
      <c r="C1175" s="272" t="s">
        <v>710</v>
      </c>
      <c r="D1175" s="178">
        <f t="shared" si="227"/>
        <v>131</v>
      </c>
      <c r="E1175" s="114" t="str">
        <f t="shared" si="216"/>
        <v>TRANSFORMADOR MARCA:EFACEC MONAPO 131</v>
      </c>
      <c r="F1175" s="21"/>
      <c r="G1175" s="21" t="s">
        <v>189</v>
      </c>
      <c r="H1175" s="21" t="s">
        <v>1768</v>
      </c>
      <c r="I1175" s="121" t="s">
        <v>13305</v>
      </c>
      <c r="J1175" s="21"/>
      <c r="K1175" s="178" t="s">
        <v>13304</v>
      </c>
      <c r="L1175" s="21" t="s">
        <v>13303</v>
      </c>
      <c r="M1175" s="179">
        <v>250</v>
      </c>
      <c r="N1175" s="161" t="s">
        <v>19</v>
      </c>
      <c r="O1175" s="21" t="s">
        <v>362</v>
      </c>
      <c r="P1175" s="21">
        <v>3</v>
      </c>
      <c r="Q1175" s="124">
        <v>2001</v>
      </c>
      <c r="R1175" s="121" t="s">
        <v>27</v>
      </c>
      <c r="S1175" s="121">
        <v>200213.09</v>
      </c>
      <c r="T1175" s="116">
        <v>991</v>
      </c>
      <c r="U1175" s="111">
        <v>45</v>
      </c>
      <c r="V1175" s="113">
        <f t="shared" si="217"/>
        <v>656.26222222222225</v>
      </c>
      <c r="W1175" s="113">
        <f t="shared" si="218"/>
        <v>334.73777777777775</v>
      </c>
      <c r="X1175" s="112">
        <f t="shared" si="219"/>
        <v>334737.77777777775</v>
      </c>
      <c r="Y1175" s="111"/>
      <c r="Z1175" s="110">
        <f t="shared" si="215"/>
        <v>29</v>
      </c>
      <c r="AA1175" s="109">
        <f t="shared" si="220"/>
        <v>49.550000000000004</v>
      </c>
      <c r="AB1175" s="109">
        <f t="shared" si="221"/>
        <v>49550.000000000007</v>
      </c>
      <c r="AC1175" s="108">
        <f t="shared" si="222"/>
        <v>941.45</v>
      </c>
      <c r="AD1175" s="107">
        <f t="shared" si="223"/>
        <v>2.2222222222222223E-2</v>
      </c>
      <c r="AE1175" s="106">
        <f t="shared" si="224"/>
        <v>20.921111111111113</v>
      </c>
      <c r="AF1175" s="105">
        <f t="shared" si="225"/>
        <v>355.65888888888884</v>
      </c>
      <c r="AG1175" s="105">
        <f t="shared" si="226"/>
        <v>635.3411111111111</v>
      </c>
    </row>
    <row r="1176" spans="1:33" s="88" customFormat="1" x14ac:dyDescent="0.35">
      <c r="A1176" s="21">
        <v>10141103</v>
      </c>
      <c r="B1176" s="115" t="s">
        <v>1665</v>
      </c>
      <c r="C1176" s="272" t="s">
        <v>710</v>
      </c>
      <c r="D1176" s="178">
        <f t="shared" si="227"/>
        <v>132</v>
      </c>
      <c r="E1176" s="114" t="str">
        <f t="shared" si="216"/>
        <v>TRANSFORMADOR MARCA:ALSTHOM SAVOISENNE MONAPO 132</v>
      </c>
      <c r="F1176" s="21"/>
      <c r="G1176" s="21" t="s">
        <v>189</v>
      </c>
      <c r="H1176" s="21" t="s">
        <v>1768</v>
      </c>
      <c r="I1176" s="121" t="s">
        <v>13302</v>
      </c>
      <c r="J1176" s="21"/>
      <c r="K1176" s="178" t="s">
        <v>13301</v>
      </c>
      <c r="L1176" s="21" t="s">
        <v>13300</v>
      </c>
      <c r="M1176" s="179">
        <v>160</v>
      </c>
      <c r="N1176" s="161" t="s">
        <v>19</v>
      </c>
      <c r="O1176" s="21" t="s">
        <v>362</v>
      </c>
      <c r="P1176" s="21">
        <v>3</v>
      </c>
      <c r="Q1176" s="124">
        <v>2001</v>
      </c>
      <c r="R1176" s="121" t="s">
        <v>13299</v>
      </c>
      <c r="S1176" s="121" t="s">
        <v>13298</v>
      </c>
      <c r="T1176" s="116">
        <v>991</v>
      </c>
      <c r="U1176" s="111">
        <v>45</v>
      </c>
      <c r="V1176" s="113">
        <f t="shared" si="217"/>
        <v>656.26222222222225</v>
      </c>
      <c r="W1176" s="113">
        <f t="shared" si="218"/>
        <v>334.73777777777775</v>
      </c>
      <c r="X1176" s="112">
        <f t="shared" si="219"/>
        <v>334737.77777777775</v>
      </c>
      <c r="Y1176" s="111"/>
      <c r="Z1176" s="110">
        <f t="shared" si="215"/>
        <v>29</v>
      </c>
      <c r="AA1176" s="109">
        <f t="shared" si="220"/>
        <v>49.550000000000004</v>
      </c>
      <c r="AB1176" s="109">
        <f t="shared" si="221"/>
        <v>49550.000000000007</v>
      </c>
      <c r="AC1176" s="108">
        <f t="shared" si="222"/>
        <v>941.45</v>
      </c>
      <c r="AD1176" s="107">
        <f t="shared" si="223"/>
        <v>2.2222222222222223E-2</v>
      </c>
      <c r="AE1176" s="106">
        <f t="shared" si="224"/>
        <v>20.921111111111113</v>
      </c>
      <c r="AF1176" s="105">
        <f t="shared" si="225"/>
        <v>355.65888888888884</v>
      </c>
      <c r="AG1176" s="105">
        <f t="shared" si="226"/>
        <v>635.3411111111111</v>
      </c>
    </row>
    <row r="1177" spans="1:33" s="88" customFormat="1" x14ac:dyDescent="0.35">
      <c r="A1177" s="21">
        <v>10141103</v>
      </c>
      <c r="B1177" s="115" t="s">
        <v>1665</v>
      </c>
      <c r="C1177" s="272" t="s">
        <v>710</v>
      </c>
      <c r="D1177" s="178">
        <f t="shared" si="227"/>
        <v>133</v>
      </c>
      <c r="E1177" s="114" t="str">
        <f t="shared" si="216"/>
        <v>TRANSFORMADOR MARCA: MONAPO 133</v>
      </c>
      <c r="F1177" s="21"/>
      <c r="G1177" s="21" t="s">
        <v>189</v>
      </c>
      <c r="H1177" s="21" t="s">
        <v>1768</v>
      </c>
      <c r="I1177" s="124" t="s">
        <v>13295</v>
      </c>
      <c r="J1177" s="21"/>
      <c r="K1177" s="161" t="s">
        <v>13297</v>
      </c>
      <c r="L1177" s="21" t="s">
        <v>13296</v>
      </c>
      <c r="M1177" s="124">
        <v>2000</v>
      </c>
      <c r="N1177" s="161" t="s">
        <v>19</v>
      </c>
      <c r="O1177" s="21" t="s">
        <v>362</v>
      </c>
      <c r="P1177" s="21">
        <v>3</v>
      </c>
      <c r="Q1177" s="124">
        <v>2001</v>
      </c>
      <c r="R1177" s="21"/>
      <c r="S1177" s="21"/>
      <c r="T1177" s="116">
        <v>2900</v>
      </c>
      <c r="U1177" s="111">
        <v>45</v>
      </c>
      <c r="V1177" s="113">
        <f t="shared" si="217"/>
        <v>1920.4444444444446</v>
      </c>
      <c r="W1177" s="113">
        <f t="shared" si="218"/>
        <v>979.55555555555543</v>
      </c>
      <c r="X1177" s="112">
        <f t="shared" si="219"/>
        <v>979555.55555555539</v>
      </c>
      <c r="Y1177" s="111"/>
      <c r="Z1177" s="110">
        <f t="shared" si="215"/>
        <v>29</v>
      </c>
      <c r="AA1177" s="109">
        <f t="shared" si="220"/>
        <v>145</v>
      </c>
      <c r="AB1177" s="109">
        <f t="shared" si="221"/>
        <v>145000</v>
      </c>
      <c r="AC1177" s="108">
        <f t="shared" si="222"/>
        <v>2755</v>
      </c>
      <c r="AD1177" s="107">
        <f t="shared" si="223"/>
        <v>2.2222222222222223E-2</v>
      </c>
      <c r="AE1177" s="106">
        <f t="shared" si="224"/>
        <v>61.222222222222221</v>
      </c>
      <c r="AF1177" s="105">
        <f t="shared" si="225"/>
        <v>1040.7777777777776</v>
      </c>
      <c r="AG1177" s="105">
        <f t="shared" si="226"/>
        <v>1859.2222222222224</v>
      </c>
    </row>
    <row r="1178" spans="1:33" s="88" customFormat="1" x14ac:dyDescent="0.35">
      <c r="A1178" s="21">
        <v>10141103</v>
      </c>
      <c r="B1178" s="115" t="s">
        <v>1665</v>
      </c>
      <c r="C1178" s="272" t="s">
        <v>710</v>
      </c>
      <c r="D1178" s="178">
        <f t="shared" si="227"/>
        <v>134</v>
      </c>
      <c r="E1178" s="114" t="str">
        <f t="shared" si="216"/>
        <v>TRANSFORMADOR MARCA: MONAPO 134</v>
      </c>
      <c r="F1178" s="21"/>
      <c r="G1178" s="21" t="s">
        <v>189</v>
      </c>
      <c r="H1178" s="21" t="s">
        <v>1768</v>
      </c>
      <c r="I1178" s="121" t="s">
        <v>13295</v>
      </c>
      <c r="J1178" s="21"/>
      <c r="K1178" s="178" t="s">
        <v>13294</v>
      </c>
      <c r="L1178" s="21" t="s">
        <v>13293</v>
      </c>
      <c r="M1178" s="124">
        <v>1250</v>
      </c>
      <c r="N1178" s="161" t="s">
        <v>19</v>
      </c>
      <c r="O1178" s="21" t="s">
        <v>362</v>
      </c>
      <c r="P1178" s="21">
        <v>3</v>
      </c>
      <c r="Q1178" s="124">
        <v>2001</v>
      </c>
      <c r="R1178" s="21"/>
      <c r="S1178" s="21"/>
      <c r="T1178" s="116">
        <v>1890</v>
      </c>
      <c r="U1178" s="111">
        <v>45</v>
      </c>
      <c r="V1178" s="113">
        <f t="shared" si="217"/>
        <v>1251.6000000000001</v>
      </c>
      <c r="W1178" s="113">
        <f t="shared" si="218"/>
        <v>638.39999999999986</v>
      </c>
      <c r="X1178" s="112">
        <f t="shared" si="219"/>
        <v>638399.99999999988</v>
      </c>
      <c r="Y1178" s="111"/>
      <c r="Z1178" s="110">
        <f t="shared" si="215"/>
        <v>29</v>
      </c>
      <c r="AA1178" s="109">
        <f t="shared" si="220"/>
        <v>94.5</v>
      </c>
      <c r="AB1178" s="109">
        <f t="shared" si="221"/>
        <v>94500</v>
      </c>
      <c r="AC1178" s="108">
        <f t="shared" si="222"/>
        <v>1795.5</v>
      </c>
      <c r="AD1178" s="107">
        <f t="shared" si="223"/>
        <v>2.2222222222222223E-2</v>
      </c>
      <c r="AE1178" s="106">
        <f t="shared" si="224"/>
        <v>39.9</v>
      </c>
      <c r="AF1178" s="105">
        <f t="shared" si="225"/>
        <v>678.29999999999984</v>
      </c>
      <c r="AG1178" s="105">
        <f t="shared" si="226"/>
        <v>1211.7</v>
      </c>
    </row>
    <row r="1179" spans="1:33" s="88" customFormat="1" x14ac:dyDescent="0.35">
      <c r="A1179" s="21">
        <v>10141103</v>
      </c>
      <c r="B1179" s="115" t="s">
        <v>1665</v>
      </c>
      <c r="C1179" s="272" t="s">
        <v>710</v>
      </c>
      <c r="D1179" s="178">
        <f t="shared" si="227"/>
        <v>135</v>
      </c>
      <c r="E1179" s="114" t="str">
        <f t="shared" si="216"/>
        <v>TRANSFORMADOR MARCA:MOTRA MONAPO 135</v>
      </c>
      <c r="F1179" s="21"/>
      <c r="G1179" s="21" t="s">
        <v>189</v>
      </c>
      <c r="H1179" s="21" t="s">
        <v>1760</v>
      </c>
      <c r="I1179" s="178" t="s">
        <v>13292</v>
      </c>
      <c r="J1179" s="21"/>
      <c r="K1179" s="178" t="s">
        <v>13291</v>
      </c>
      <c r="L1179" s="21" t="s">
        <v>13290</v>
      </c>
      <c r="M1179" s="124">
        <v>315</v>
      </c>
      <c r="N1179" s="179" t="s">
        <v>619</v>
      </c>
      <c r="O1179" s="21" t="s">
        <v>362</v>
      </c>
      <c r="P1179" s="21">
        <v>3</v>
      </c>
      <c r="Q1179" s="124">
        <v>2001</v>
      </c>
      <c r="R1179" s="124" t="s">
        <v>1650</v>
      </c>
      <c r="S1179" s="124">
        <v>19351</v>
      </c>
      <c r="T1179" s="116">
        <v>840</v>
      </c>
      <c r="U1179" s="111">
        <v>45</v>
      </c>
      <c r="V1179" s="113">
        <f t="shared" si="217"/>
        <v>556.26666666666665</v>
      </c>
      <c r="W1179" s="113">
        <f t="shared" si="218"/>
        <v>283.73333333333335</v>
      </c>
      <c r="X1179" s="112">
        <f t="shared" si="219"/>
        <v>283733.33333333337</v>
      </c>
      <c r="Y1179" s="111"/>
      <c r="Z1179" s="110">
        <f t="shared" si="215"/>
        <v>29</v>
      </c>
      <c r="AA1179" s="109">
        <f t="shared" si="220"/>
        <v>42</v>
      </c>
      <c r="AB1179" s="109">
        <f t="shared" si="221"/>
        <v>42000</v>
      </c>
      <c r="AC1179" s="108">
        <f t="shared" si="222"/>
        <v>798</v>
      </c>
      <c r="AD1179" s="107">
        <f t="shared" si="223"/>
        <v>2.2222222222222223E-2</v>
      </c>
      <c r="AE1179" s="106">
        <f t="shared" si="224"/>
        <v>17.733333333333334</v>
      </c>
      <c r="AF1179" s="105">
        <f t="shared" si="225"/>
        <v>301.4666666666667</v>
      </c>
      <c r="AG1179" s="105">
        <f t="shared" si="226"/>
        <v>538.5333333333333</v>
      </c>
    </row>
    <row r="1180" spans="1:33" s="88" customFormat="1" x14ac:dyDescent="0.35">
      <c r="A1180" s="21">
        <v>10141103</v>
      </c>
      <c r="B1180" s="115" t="s">
        <v>1665</v>
      </c>
      <c r="C1180" s="272" t="s">
        <v>710</v>
      </c>
      <c r="D1180" s="178">
        <f t="shared" si="227"/>
        <v>136</v>
      </c>
      <c r="E1180" s="114" t="str">
        <f t="shared" si="216"/>
        <v>TRANSFORMADOR MARCA:EFACEC MONAPO 136</v>
      </c>
      <c r="F1180" s="21"/>
      <c r="G1180" s="21" t="s">
        <v>189</v>
      </c>
      <c r="H1180" s="21" t="s">
        <v>1760</v>
      </c>
      <c r="I1180" s="178" t="s">
        <v>13289</v>
      </c>
      <c r="J1180" s="21"/>
      <c r="K1180" s="178" t="s">
        <v>13288</v>
      </c>
      <c r="L1180" s="21" t="s">
        <v>13287</v>
      </c>
      <c r="M1180" s="124">
        <v>500</v>
      </c>
      <c r="N1180" s="179" t="s">
        <v>619</v>
      </c>
      <c r="O1180" s="21" t="s">
        <v>362</v>
      </c>
      <c r="P1180" s="21">
        <v>3</v>
      </c>
      <c r="Q1180" s="124">
        <v>2001</v>
      </c>
      <c r="R1180" s="124" t="s">
        <v>27</v>
      </c>
      <c r="S1180" s="124" t="s">
        <v>13286</v>
      </c>
      <c r="T1180" s="116">
        <v>1016</v>
      </c>
      <c r="U1180" s="111">
        <v>45</v>
      </c>
      <c r="V1180" s="113">
        <f t="shared" si="217"/>
        <v>672.81777777777779</v>
      </c>
      <c r="W1180" s="113">
        <f t="shared" si="218"/>
        <v>343.18222222222221</v>
      </c>
      <c r="X1180" s="112">
        <f t="shared" si="219"/>
        <v>343182.22222222219</v>
      </c>
      <c r="Y1180" s="111"/>
      <c r="Z1180" s="110">
        <f t="shared" si="215"/>
        <v>29</v>
      </c>
      <c r="AA1180" s="109">
        <f t="shared" si="220"/>
        <v>50.800000000000004</v>
      </c>
      <c r="AB1180" s="109">
        <f t="shared" si="221"/>
        <v>50800.000000000007</v>
      </c>
      <c r="AC1180" s="108">
        <f t="shared" si="222"/>
        <v>965.2</v>
      </c>
      <c r="AD1180" s="107">
        <f t="shared" si="223"/>
        <v>2.2222222222222223E-2</v>
      </c>
      <c r="AE1180" s="106">
        <f t="shared" si="224"/>
        <v>21.448888888888892</v>
      </c>
      <c r="AF1180" s="105">
        <f t="shared" si="225"/>
        <v>364.63111111111112</v>
      </c>
      <c r="AG1180" s="105">
        <f t="shared" si="226"/>
        <v>651.36888888888893</v>
      </c>
    </row>
    <row r="1181" spans="1:33" s="88" customFormat="1" x14ac:dyDescent="0.35">
      <c r="A1181" s="21">
        <v>10141103</v>
      </c>
      <c r="B1181" s="115" t="s">
        <v>1665</v>
      </c>
      <c r="C1181" s="272" t="s">
        <v>710</v>
      </c>
      <c r="D1181" s="178">
        <f t="shared" si="227"/>
        <v>137</v>
      </c>
      <c r="E1181" s="114" t="str">
        <f t="shared" si="216"/>
        <v>TRANSFORMADOR MARCA:EFACEC MONAPO 137</v>
      </c>
      <c r="F1181" s="21"/>
      <c r="G1181" s="21" t="s">
        <v>189</v>
      </c>
      <c r="H1181" s="21" t="s">
        <v>1760</v>
      </c>
      <c r="I1181" s="178" t="s">
        <v>13231</v>
      </c>
      <c r="J1181" s="21"/>
      <c r="K1181" s="178" t="s">
        <v>13285</v>
      </c>
      <c r="L1181" s="21" t="s">
        <v>13284</v>
      </c>
      <c r="M1181" s="124">
        <v>315</v>
      </c>
      <c r="N1181" s="179" t="s">
        <v>619</v>
      </c>
      <c r="O1181" s="21" t="s">
        <v>362</v>
      </c>
      <c r="P1181" s="21">
        <v>3</v>
      </c>
      <c r="Q1181" s="124">
        <v>2001</v>
      </c>
      <c r="R1181" s="124" t="s">
        <v>27</v>
      </c>
      <c r="S1181" s="124">
        <v>108308</v>
      </c>
      <c r="T1181" s="116">
        <v>840</v>
      </c>
      <c r="U1181" s="111">
        <v>45</v>
      </c>
      <c r="V1181" s="113">
        <f t="shared" si="217"/>
        <v>556.26666666666665</v>
      </c>
      <c r="W1181" s="113">
        <f t="shared" si="218"/>
        <v>283.73333333333335</v>
      </c>
      <c r="X1181" s="112">
        <f t="shared" si="219"/>
        <v>283733.33333333337</v>
      </c>
      <c r="Y1181" s="111"/>
      <c r="Z1181" s="110">
        <f t="shared" si="215"/>
        <v>29</v>
      </c>
      <c r="AA1181" s="109">
        <f t="shared" si="220"/>
        <v>42</v>
      </c>
      <c r="AB1181" s="109">
        <f t="shared" si="221"/>
        <v>42000</v>
      </c>
      <c r="AC1181" s="108">
        <f t="shared" si="222"/>
        <v>798</v>
      </c>
      <c r="AD1181" s="107">
        <f t="shared" si="223"/>
        <v>2.2222222222222223E-2</v>
      </c>
      <c r="AE1181" s="106">
        <f t="shared" si="224"/>
        <v>17.733333333333334</v>
      </c>
      <c r="AF1181" s="105">
        <f t="shared" si="225"/>
        <v>301.4666666666667</v>
      </c>
      <c r="AG1181" s="105">
        <f t="shared" si="226"/>
        <v>538.5333333333333</v>
      </c>
    </row>
    <row r="1182" spans="1:33" s="88" customFormat="1" x14ac:dyDescent="0.35">
      <c r="A1182" s="21">
        <v>10141103</v>
      </c>
      <c r="B1182" s="115" t="s">
        <v>1665</v>
      </c>
      <c r="C1182" s="272" t="s">
        <v>710</v>
      </c>
      <c r="D1182" s="178">
        <f t="shared" si="227"/>
        <v>138</v>
      </c>
      <c r="E1182" s="114" t="str">
        <f t="shared" si="216"/>
        <v>TRANSFORMADOR MARCA:TM MONAPO 138</v>
      </c>
      <c r="F1182" s="21"/>
      <c r="G1182" s="21" t="s">
        <v>189</v>
      </c>
      <c r="H1182" s="21" t="s">
        <v>1760</v>
      </c>
      <c r="I1182" s="178" t="s">
        <v>13283</v>
      </c>
      <c r="J1182" s="21"/>
      <c r="K1182" s="178" t="s">
        <v>13282</v>
      </c>
      <c r="L1182" s="21" t="s">
        <v>13281</v>
      </c>
      <c r="M1182" s="124">
        <v>200</v>
      </c>
      <c r="N1182" s="179" t="s">
        <v>619</v>
      </c>
      <c r="O1182" s="21" t="s">
        <v>362</v>
      </c>
      <c r="P1182" s="21">
        <v>3</v>
      </c>
      <c r="Q1182" s="124">
        <v>2001</v>
      </c>
      <c r="R1182" s="124" t="s">
        <v>1769</v>
      </c>
      <c r="S1182" s="124">
        <v>895594</v>
      </c>
      <c r="T1182" s="116">
        <v>572</v>
      </c>
      <c r="U1182" s="111">
        <v>45</v>
      </c>
      <c r="V1182" s="113">
        <f t="shared" si="217"/>
        <v>378.79111111111115</v>
      </c>
      <c r="W1182" s="113">
        <f t="shared" si="218"/>
        <v>193.20888888888885</v>
      </c>
      <c r="X1182" s="112">
        <f t="shared" si="219"/>
        <v>193208.88888888885</v>
      </c>
      <c r="Y1182" s="111"/>
      <c r="Z1182" s="110">
        <f t="shared" si="215"/>
        <v>29</v>
      </c>
      <c r="AA1182" s="109">
        <f t="shared" si="220"/>
        <v>28.6</v>
      </c>
      <c r="AB1182" s="109">
        <f t="shared" si="221"/>
        <v>28600</v>
      </c>
      <c r="AC1182" s="108">
        <f t="shared" si="222"/>
        <v>543.4</v>
      </c>
      <c r="AD1182" s="107">
        <f t="shared" si="223"/>
        <v>2.2222222222222223E-2</v>
      </c>
      <c r="AE1182" s="106">
        <f t="shared" si="224"/>
        <v>12.075555555555555</v>
      </c>
      <c r="AF1182" s="105">
        <f t="shared" si="225"/>
        <v>205.2844444444444</v>
      </c>
      <c r="AG1182" s="105">
        <f t="shared" si="226"/>
        <v>366.71555555555557</v>
      </c>
    </row>
    <row r="1183" spans="1:33" s="88" customFormat="1" x14ac:dyDescent="0.35">
      <c r="A1183" s="21">
        <v>10141103</v>
      </c>
      <c r="B1183" s="115" t="s">
        <v>1665</v>
      </c>
      <c r="C1183" s="272" t="s">
        <v>710</v>
      </c>
      <c r="D1183" s="178">
        <f t="shared" si="227"/>
        <v>139</v>
      </c>
      <c r="E1183" s="114" t="str">
        <f t="shared" si="216"/>
        <v>TRANSFORMADOR MARCA:EFACEC MONAPO 139</v>
      </c>
      <c r="F1183" s="21"/>
      <c r="G1183" s="21" t="s">
        <v>189</v>
      </c>
      <c r="H1183" s="21" t="s">
        <v>1760</v>
      </c>
      <c r="I1183" s="178" t="s">
        <v>13280</v>
      </c>
      <c r="J1183" s="21"/>
      <c r="K1183" s="178" t="s">
        <v>13279</v>
      </c>
      <c r="L1183" s="21" t="s">
        <v>13278</v>
      </c>
      <c r="M1183" s="124">
        <v>315</v>
      </c>
      <c r="N1183" s="179" t="s">
        <v>619</v>
      </c>
      <c r="O1183" s="21" t="s">
        <v>362</v>
      </c>
      <c r="P1183" s="21">
        <v>3</v>
      </c>
      <c r="Q1183" s="124">
        <v>2001</v>
      </c>
      <c r="R1183" s="124" t="s">
        <v>27</v>
      </c>
      <c r="S1183" s="121" t="s">
        <v>13277</v>
      </c>
      <c r="T1183" s="116">
        <v>840</v>
      </c>
      <c r="U1183" s="111">
        <v>45</v>
      </c>
      <c r="V1183" s="113">
        <f t="shared" si="217"/>
        <v>556.26666666666665</v>
      </c>
      <c r="W1183" s="113">
        <f t="shared" si="218"/>
        <v>283.73333333333335</v>
      </c>
      <c r="X1183" s="112">
        <f t="shared" si="219"/>
        <v>283733.33333333337</v>
      </c>
      <c r="Y1183" s="111"/>
      <c r="Z1183" s="110">
        <f t="shared" si="215"/>
        <v>29</v>
      </c>
      <c r="AA1183" s="109">
        <f t="shared" si="220"/>
        <v>42</v>
      </c>
      <c r="AB1183" s="109">
        <f t="shared" si="221"/>
        <v>42000</v>
      </c>
      <c r="AC1183" s="108">
        <f t="shared" si="222"/>
        <v>798</v>
      </c>
      <c r="AD1183" s="107">
        <f t="shared" si="223"/>
        <v>2.2222222222222223E-2</v>
      </c>
      <c r="AE1183" s="106">
        <f t="shared" si="224"/>
        <v>17.733333333333334</v>
      </c>
      <c r="AF1183" s="105">
        <f t="shared" si="225"/>
        <v>301.4666666666667</v>
      </c>
      <c r="AG1183" s="105">
        <f t="shared" si="226"/>
        <v>538.5333333333333</v>
      </c>
    </row>
    <row r="1184" spans="1:33" s="88" customFormat="1" x14ac:dyDescent="0.35">
      <c r="A1184" s="21">
        <v>10141103</v>
      </c>
      <c r="B1184" s="115" t="s">
        <v>1665</v>
      </c>
      <c r="C1184" s="272" t="s">
        <v>710</v>
      </c>
      <c r="D1184" s="178">
        <f t="shared" si="227"/>
        <v>140</v>
      </c>
      <c r="E1184" s="114" t="str">
        <f t="shared" si="216"/>
        <v>TRANSFORMADOR MARCA:SGB MONAPO 140</v>
      </c>
      <c r="F1184" s="21"/>
      <c r="G1184" s="21" t="s">
        <v>189</v>
      </c>
      <c r="H1184" s="21" t="s">
        <v>1760</v>
      </c>
      <c r="I1184" s="178" t="s">
        <v>13276</v>
      </c>
      <c r="J1184" s="21"/>
      <c r="K1184" s="178" t="s">
        <v>13275</v>
      </c>
      <c r="L1184" s="21" t="s">
        <v>13274</v>
      </c>
      <c r="M1184" s="124">
        <v>200</v>
      </c>
      <c r="N1184" s="179" t="s">
        <v>619</v>
      </c>
      <c r="O1184" s="21" t="s">
        <v>362</v>
      </c>
      <c r="P1184" s="21">
        <v>3</v>
      </c>
      <c r="Q1184" s="124">
        <v>2001</v>
      </c>
      <c r="R1184" s="124" t="s">
        <v>213</v>
      </c>
      <c r="S1184" s="124">
        <v>405803</v>
      </c>
      <c r="T1184" s="116">
        <v>572</v>
      </c>
      <c r="U1184" s="111">
        <v>45</v>
      </c>
      <c r="V1184" s="113">
        <f t="shared" si="217"/>
        <v>378.79111111111115</v>
      </c>
      <c r="W1184" s="113">
        <f t="shared" si="218"/>
        <v>193.20888888888885</v>
      </c>
      <c r="X1184" s="112">
        <f t="shared" si="219"/>
        <v>193208.88888888885</v>
      </c>
      <c r="Y1184" s="111"/>
      <c r="Z1184" s="110">
        <f t="shared" si="215"/>
        <v>29</v>
      </c>
      <c r="AA1184" s="109">
        <f t="shared" si="220"/>
        <v>28.6</v>
      </c>
      <c r="AB1184" s="109">
        <f t="shared" si="221"/>
        <v>28600</v>
      </c>
      <c r="AC1184" s="108">
        <f t="shared" si="222"/>
        <v>543.4</v>
      </c>
      <c r="AD1184" s="107">
        <f t="shared" si="223"/>
        <v>2.2222222222222223E-2</v>
      </c>
      <c r="AE1184" s="106">
        <f t="shared" si="224"/>
        <v>12.075555555555555</v>
      </c>
      <c r="AF1184" s="105">
        <f t="shared" si="225"/>
        <v>205.2844444444444</v>
      </c>
      <c r="AG1184" s="105">
        <f t="shared" si="226"/>
        <v>366.71555555555557</v>
      </c>
    </row>
    <row r="1185" spans="1:33" s="88" customFormat="1" x14ac:dyDescent="0.35">
      <c r="A1185" s="21">
        <v>10141103</v>
      </c>
      <c r="B1185" s="115" t="s">
        <v>1665</v>
      </c>
      <c r="C1185" s="272" t="s">
        <v>710</v>
      </c>
      <c r="D1185" s="178">
        <f t="shared" si="227"/>
        <v>141</v>
      </c>
      <c r="E1185" s="114" t="str">
        <f t="shared" si="216"/>
        <v>TRANSFORMADOR MARCA:TM MONAPO 141</v>
      </c>
      <c r="F1185" s="21"/>
      <c r="G1185" s="21" t="s">
        <v>189</v>
      </c>
      <c r="H1185" s="21" t="s">
        <v>1760</v>
      </c>
      <c r="I1185" s="178" t="s">
        <v>13273</v>
      </c>
      <c r="J1185" s="21"/>
      <c r="K1185" s="178" t="s">
        <v>13272</v>
      </c>
      <c r="L1185" s="21" t="s">
        <v>13271</v>
      </c>
      <c r="M1185" s="124">
        <v>160</v>
      </c>
      <c r="N1185" s="179" t="s">
        <v>619</v>
      </c>
      <c r="O1185" s="21" t="s">
        <v>362</v>
      </c>
      <c r="P1185" s="21">
        <v>3</v>
      </c>
      <c r="Q1185" s="124">
        <v>2001</v>
      </c>
      <c r="R1185" s="124" t="s">
        <v>1769</v>
      </c>
      <c r="S1185" s="124">
        <v>923099</v>
      </c>
      <c r="T1185" s="116">
        <v>572</v>
      </c>
      <c r="U1185" s="111">
        <v>45</v>
      </c>
      <c r="V1185" s="113">
        <f t="shared" si="217"/>
        <v>378.79111111111115</v>
      </c>
      <c r="W1185" s="113">
        <f t="shared" si="218"/>
        <v>193.20888888888885</v>
      </c>
      <c r="X1185" s="112">
        <f t="shared" si="219"/>
        <v>193208.88888888885</v>
      </c>
      <c r="Y1185" s="111"/>
      <c r="Z1185" s="110">
        <f t="shared" si="215"/>
        <v>29</v>
      </c>
      <c r="AA1185" s="109">
        <f t="shared" si="220"/>
        <v>28.6</v>
      </c>
      <c r="AB1185" s="109">
        <f t="shared" si="221"/>
        <v>28600</v>
      </c>
      <c r="AC1185" s="108">
        <f t="shared" si="222"/>
        <v>543.4</v>
      </c>
      <c r="AD1185" s="107">
        <f t="shared" si="223"/>
        <v>2.2222222222222223E-2</v>
      </c>
      <c r="AE1185" s="106">
        <f t="shared" si="224"/>
        <v>12.075555555555555</v>
      </c>
      <c r="AF1185" s="105">
        <f t="shared" si="225"/>
        <v>205.2844444444444</v>
      </c>
      <c r="AG1185" s="105">
        <f t="shared" si="226"/>
        <v>366.71555555555557</v>
      </c>
    </row>
    <row r="1186" spans="1:33" s="88" customFormat="1" x14ac:dyDescent="0.35">
      <c r="A1186" s="21">
        <v>10141103</v>
      </c>
      <c r="B1186" s="115" t="s">
        <v>1665</v>
      </c>
      <c r="C1186" s="272" t="s">
        <v>710</v>
      </c>
      <c r="D1186" s="178">
        <f t="shared" si="227"/>
        <v>142</v>
      </c>
      <c r="E1186" s="114" t="str">
        <f t="shared" si="216"/>
        <v>TRANSFORMADOR MARCA:POWERTECH MONAPO 142</v>
      </c>
      <c r="F1186" s="21"/>
      <c r="G1186" s="21" t="s">
        <v>189</v>
      </c>
      <c r="H1186" s="21" t="s">
        <v>1760</v>
      </c>
      <c r="I1186" s="178" t="s">
        <v>13270</v>
      </c>
      <c r="J1186" s="21"/>
      <c r="K1186" s="178" t="s">
        <v>13269</v>
      </c>
      <c r="L1186" s="21" t="s">
        <v>13268</v>
      </c>
      <c r="M1186" s="124">
        <v>250</v>
      </c>
      <c r="N1186" s="179" t="s">
        <v>619</v>
      </c>
      <c r="O1186" s="21" t="s">
        <v>362</v>
      </c>
      <c r="P1186" s="21">
        <v>3</v>
      </c>
      <c r="Q1186" s="124">
        <v>2001</v>
      </c>
      <c r="R1186" s="124" t="s">
        <v>295</v>
      </c>
      <c r="S1186" s="124" t="s">
        <v>13267</v>
      </c>
      <c r="T1186" s="116">
        <v>840</v>
      </c>
      <c r="U1186" s="111">
        <v>45</v>
      </c>
      <c r="V1186" s="113">
        <f t="shared" si="217"/>
        <v>556.26666666666665</v>
      </c>
      <c r="W1186" s="113">
        <f t="shared" si="218"/>
        <v>283.73333333333335</v>
      </c>
      <c r="X1186" s="112">
        <f t="shared" si="219"/>
        <v>283733.33333333337</v>
      </c>
      <c r="Y1186" s="111"/>
      <c r="Z1186" s="110">
        <f t="shared" si="215"/>
        <v>29</v>
      </c>
      <c r="AA1186" s="109">
        <f t="shared" si="220"/>
        <v>42</v>
      </c>
      <c r="AB1186" s="109">
        <f t="shared" si="221"/>
        <v>42000</v>
      </c>
      <c r="AC1186" s="108">
        <f t="shared" si="222"/>
        <v>798</v>
      </c>
      <c r="AD1186" s="107">
        <f t="shared" si="223"/>
        <v>2.2222222222222223E-2</v>
      </c>
      <c r="AE1186" s="106">
        <f t="shared" si="224"/>
        <v>17.733333333333334</v>
      </c>
      <c r="AF1186" s="105">
        <f t="shared" si="225"/>
        <v>301.4666666666667</v>
      </c>
      <c r="AG1186" s="105">
        <f t="shared" si="226"/>
        <v>538.5333333333333</v>
      </c>
    </row>
    <row r="1187" spans="1:33" s="88" customFormat="1" x14ac:dyDescent="0.35">
      <c r="A1187" s="21">
        <v>10141103</v>
      </c>
      <c r="B1187" s="115" t="s">
        <v>1665</v>
      </c>
      <c r="C1187" s="272" t="s">
        <v>710</v>
      </c>
      <c r="D1187" s="178">
        <f t="shared" si="227"/>
        <v>143</v>
      </c>
      <c r="E1187" s="114" t="str">
        <f t="shared" si="216"/>
        <v>TRANSFORMADOR MARCA:EFACEC MONAPO 143</v>
      </c>
      <c r="F1187" s="21"/>
      <c r="G1187" s="21" t="s">
        <v>189</v>
      </c>
      <c r="H1187" s="21" t="s">
        <v>1760</v>
      </c>
      <c r="I1187" s="178" t="s">
        <v>13266</v>
      </c>
      <c r="J1187" s="21"/>
      <c r="K1187" s="178" t="s">
        <v>13265</v>
      </c>
      <c r="L1187" s="21" t="s">
        <v>13264</v>
      </c>
      <c r="M1187" s="124">
        <v>100</v>
      </c>
      <c r="N1187" s="161" t="s">
        <v>19</v>
      </c>
      <c r="O1187" s="21" t="s">
        <v>362</v>
      </c>
      <c r="P1187" s="21">
        <v>3</v>
      </c>
      <c r="Q1187" s="124">
        <v>2001</v>
      </c>
      <c r="R1187" s="124" t="s">
        <v>27</v>
      </c>
      <c r="S1187" s="124" t="s">
        <v>13263</v>
      </c>
      <c r="T1187" s="116">
        <v>763</v>
      </c>
      <c r="U1187" s="111">
        <v>45</v>
      </c>
      <c r="V1187" s="113">
        <f t="shared" si="217"/>
        <v>505.27555555555557</v>
      </c>
      <c r="W1187" s="113">
        <f t="shared" si="218"/>
        <v>257.72444444444443</v>
      </c>
      <c r="X1187" s="112">
        <f t="shared" si="219"/>
        <v>257724.44444444444</v>
      </c>
      <c r="Y1187" s="111"/>
      <c r="Z1187" s="110">
        <f t="shared" si="215"/>
        <v>29</v>
      </c>
      <c r="AA1187" s="109">
        <f t="shared" si="220"/>
        <v>38.15</v>
      </c>
      <c r="AB1187" s="109">
        <f t="shared" si="221"/>
        <v>38150</v>
      </c>
      <c r="AC1187" s="108">
        <f t="shared" si="222"/>
        <v>724.85</v>
      </c>
      <c r="AD1187" s="107">
        <f t="shared" si="223"/>
        <v>2.2222222222222223E-2</v>
      </c>
      <c r="AE1187" s="106">
        <f t="shared" si="224"/>
        <v>16.10777777777778</v>
      </c>
      <c r="AF1187" s="105">
        <f t="shared" si="225"/>
        <v>273.83222222222219</v>
      </c>
      <c r="AG1187" s="105">
        <f t="shared" si="226"/>
        <v>489.16777777777781</v>
      </c>
    </row>
    <row r="1188" spans="1:33" s="88" customFormat="1" x14ac:dyDescent="0.35">
      <c r="A1188" s="21">
        <v>10141103</v>
      </c>
      <c r="B1188" s="115" t="s">
        <v>1665</v>
      </c>
      <c r="C1188" s="272" t="s">
        <v>710</v>
      </c>
      <c r="D1188" s="178">
        <f t="shared" si="227"/>
        <v>144</v>
      </c>
      <c r="E1188" s="114" t="str">
        <f t="shared" si="216"/>
        <v>TRANSFORMADOR MARCA:FST MONAPO 144</v>
      </c>
      <c r="F1188" s="21"/>
      <c r="G1188" s="21" t="s">
        <v>189</v>
      </c>
      <c r="H1188" s="21" t="s">
        <v>1760</v>
      </c>
      <c r="I1188" s="178" t="s">
        <v>13262</v>
      </c>
      <c r="J1188" s="21"/>
      <c r="K1188" s="178" t="s">
        <v>13261</v>
      </c>
      <c r="L1188" s="21" t="s">
        <v>13260</v>
      </c>
      <c r="M1188" s="124">
        <v>160</v>
      </c>
      <c r="N1188" s="161" t="s">
        <v>19</v>
      </c>
      <c r="O1188" s="21" t="s">
        <v>362</v>
      </c>
      <c r="P1188" s="21">
        <v>3</v>
      </c>
      <c r="Q1188" s="124">
        <v>2001</v>
      </c>
      <c r="R1188" s="124" t="s">
        <v>519</v>
      </c>
      <c r="S1188" s="124" t="s">
        <v>13259</v>
      </c>
      <c r="T1188" s="116">
        <v>991</v>
      </c>
      <c r="U1188" s="111">
        <v>45</v>
      </c>
      <c r="V1188" s="113">
        <f t="shared" si="217"/>
        <v>656.26222222222225</v>
      </c>
      <c r="W1188" s="113">
        <f t="shared" si="218"/>
        <v>334.73777777777775</v>
      </c>
      <c r="X1188" s="112">
        <f t="shared" si="219"/>
        <v>334737.77777777775</v>
      </c>
      <c r="Y1188" s="111"/>
      <c r="Z1188" s="110">
        <f t="shared" ref="Z1188:Z1251" si="228">(U1188-(2017-Q1188))</f>
        <v>29</v>
      </c>
      <c r="AA1188" s="109">
        <f t="shared" si="220"/>
        <v>49.550000000000004</v>
      </c>
      <c r="AB1188" s="109">
        <f t="shared" si="221"/>
        <v>49550.000000000007</v>
      </c>
      <c r="AC1188" s="108">
        <f t="shared" si="222"/>
        <v>941.45</v>
      </c>
      <c r="AD1188" s="107">
        <f t="shared" si="223"/>
        <v>2.2222222222222223E-2</v>
      </c>
      <c r="AE1188" s="106">
        <f t="shared" si="224"/>
        <v>20.921111111111113</v>
      </c>
      <c r="AF1188" s="105">
        <f t="shared" si="225"/>
        <v>355.65888888888884</v>
      </c>
      <c r="AG1188" s="105">
        <f t="shared" si="226"/>
        <v>635.3411111111111</v>
      </c>
    </row>
    <row r="1189" spans="1:33" s="88" customFormat="1" x14ac:dyDescent="0.35">
      <c r="A1189" s="21">
        <v>10141103</v>
      </c>
      <c r="B1189" s="115" t="s">
        <v>1665</v>
      </c>
      <c r="C1189" s="272" t="s">
        <v>710</v>
      </c>
      <c r="D1189" s="178">
        <f t="shared" si="227"/>
        <v>145</v>
      </c>
      <c r="E1189" s="114" t="str">
        <f t="shared" si="216"/>
        <v>TRANSFORMADOR MARCA:TM MONAPO 145</v>
      </c>
      <c r="F1189" s="21"/>
      <c r="G1189" s="21" t="s">
        <v>189</v>
      </c>
      <c r="H1189" s="21" t="s">
        <v>1760</v>
      </c>
      <c r="I1189" s="178" t="s">
        <v>13258</v>
      </c>
      <c r="J1189" s="21"/>
      <c r="K1189" s="178" t="s">
        <v>13257</v>
      </c>
      <c r="L1189" s="21" t="s">
        <v>13256</v>
      </c>
      <c r="M1189" s="124">
        <v>160</v>
      </c>
      <c r="N1189" s="161" t="s">
        <v>19</v>
      </c>
      <c r="O1189" s="21" t="s">
        <v>362</v>
      </c>
      <c r="P1189" s="21">
        <v>3</v>
      </c>
      <c r="Q1189" s="124">
        <v>2001</v>
      </c>
      <c r="R1189" s="124" t="s">
        <v>1769</v>
      </c>
      <c r="S1189" s="124">
        <v>895493</v>
      </c>
      <c r="T1189" s="116">
        <v>991</v>
      </c>
      <c r="U1189" s="111">
        <v>45</v>
      </c>
      <c r="V1189" s="113">
        <f t="shared" si="217"/>
        <v>656.26222222222225</v>
      </c>
      <c r="W1189" s="113">
        <f t="shared" si="218"/>
        <v>334.73777777777775</v>
      </c>
      <c r="X1189" s="112">
        <f t="shared" si="219"/>
        <v>334737.77777777775</v>
      </c>
      <c r="Y1189" s="111"/>
      <c r="Z1189" s="110">
        <f t="shared" si="228"/>
        <v>29</v>
      </c>
      <c r="AA1189" s="109">
        <f t="shared" si="220"/>
        <v>49.550000000000004</v>
      </c>
      <c r="AB1189" s="109">
        <f t="shared" si="221"/>
        <v>49550.000000000007</v>
      </c>
      <c r="AC1189" s="108">
        <f t="shared" si="222"/>
        <v>941.45</v>
      </c>
      <c r="AD1189" s="107">
        <f t="shared" si="223"/>
        <v>2.2222222222222223E-2</v>
      </c>
      <c r="AE1189" s="106">
        <f t="shared" si="224"/>
        <v>20.921111111111113</v>
      </c>
      <c r="AF1189" s="105">
        <f t="shared" si="225"/>
        <v>355.65888888888884</v>
      </c>
      <c r="AG1189" s="105">
        <f t="shared" si="226"/>
        <v>635.3411111111111</v>
      </c>
    </row>
    <row r="1190" spans="1:33" s="88" customFormat="1" x14ac:dyDescent="0.35">
      <c r="A1190" s="21">
        <v>10141103</v>
      </c>
      <c r="B1190" s="115" t="s">
        <v>1665</v>
      </c>
      <c r="C1190" s="272" t="s">
        <v>710</v>
      </c>
      <c r="D1190" s="178">
        <f t="shared" si="227"/>
        <v>146</v>
      </c>
      <c r="E1190" s="114" t="str">
        <f t="shared" si="216"/>
        <v>TRANSFORMADOR MARCA:TM MONAPO 146</v>
      </c>
      <c r="F1190" s="21"/>
      <c r="G1190" s="21" t="s">
        <v>189</v>
      </c>
      <c r="H1190" s="21" t="s">
        <v>1760</v>
      </c>
      <c r="I1190" s="178" t="s">
        <v>13255</v>
      </c>
      <c r="J1190" s="21"/>
      <c r="K1190" s="178" t="s">
        <v>13254</v>
      </c>
      <c r="L1190" s="21" t="s">
        <v>13253</v>
      </c>
      <c r="M1190" s="124">
        <v>100</v>
      </c>
      <c r="N1190" s="161" t="s">
        <v>19</v>
      </c>
      <c r="O1190" s="21" t="s">
        <v>362</v>
      </c>
      <c r="P1190" s="21">
        <v>3</v>
      </c>
      <c r="Q1190" s="124">
        <v>2001</v>
      </c>
      <c r="R1190" s="124" t="s">
        <v>1769</v>
      </c>
      <c r="S1190" s="124">
        <v>923340</v>
      </c>
      <c r="T1190" s="116">
        <v>763</v>
      </c>
      <c r="U1190" s="111">
        <v>45</v>
      </c>
      <c r="V1190" s="113">
        <f t="shared" si="217"/>
        <v>505.27555555555557</v>
      </c>
      <c r="W1190" s="113">
        <f t="shared" si="218"/>
        <v>257.72444444444443</v>
      </c>
      <c r="X1190" s="112">
        <f t="shared" si="219"/>
        <v>257724.44444444444</v>
      </c>
      <c r="Y1190" s="111"/>
      <c r="Z1190" s="110">
        <f t="shared" si="228"/>
        <v>29</v>
      </c>
      <c r="AA1190" s="109">
        <f t="shared" si="220"/>
        <v>38.15</v>
      </c>
      <c r="AB1190" s="109">
        <f t="shared" si="221"/>
        <v>38150</v>
      </c>
      <c r="AC1190" s="108">
        <f t="shared" si="222"/>
        <v>724.85</v>
      </c>
      <c r="AD1190" s="107">
        <f t="shared" si="223"/>
        <v>2.2222222222222223E-2</v>
      </c>
      <c r="AE1190" s="106">
        <f t="shared" si="224"/>
        <v>16.10777777777778</v>
      </c>
      <c r="AF1190" s="105">
        <f t="shared" si="225"/>
        <v>273.83222222222219</v>
      </c>
      <c r="AG1190" s="105">
        <f t="shared" si="226"/>
        <v>489.16777777777781</v>
      </c>
    </row>
    <row r="1191" spans="1:33" s="88" customFormat="1" x14ac:dyDescent="0.35">
      <c r="A1191" s="21">
        <v>10141103</v>
      </c>
      <c r="B1191" s="115" t="s">
        <v>1665</v>
      </c>
      <c r="C1191" s="272" t="s">
        <v>710</v>
      </c>
      <c r="D1191" s="178">
        <f t="shared" si="227"/>
        <v>147</v>
      </c>
      <c r="E1191" s="114" t="str">
        <f t="shared" si="216"/>
        <v>TRANSFORMADOR MARCA:ZEND TRASNF MONAPO 147</v>
      </c>
      <c r="F1191" s="21"/>
      <c r="G1191" s="21" t="s">
        <v>189</v>
      </c>
      <c r="H1191" s="21" t="s">
        <v>1760</v>
      </c>
      <c r="I1191" s="178" t="s">
        <v>13252</v>
      </c>
      <c r="J1191" s="21"/>
      <c r="K1191" s="178" t="s">
        <v>13251</v>
      </c>
      <c r="L1191" s="21" t="s">
        <v>13250</v>
      </c>
      <c r="M1191" s="124">
        <v>100</v>
      </c>
      <c r="N1191" s="161" t="s">
        <v>19</v>
      </c>
      <c r="O1191" s="21" t="s">
        <v>362</v>
      </c>
      <c r="P1191" s="21">
        <v>3</v>
      </c>
      <c r="Q1191" s="124">
        <v>2001</v>
      </c>
      <c r="R1191" s="124" t="s">
        <v>13249</v>
      </c>
      <c r="S1191" s="124">
        <v>471049</v>
      </c>
      <c r="T1191" s="116">
        <v>763</v>
      </c>
      <c r="U1191" s="111">
        <v>45</v>
      </c>
      <c r="V1191" s="113">
        <f t="shared" si="217"/>
        <v>505.27555555555557</v>
      </c>
      <c r="W1191" s="113">
        <f t="shared" si="218"/>
        <v>257.72444444444443</v>
      </c>
      <c r="X1191" s="112">
        <f t="shared" si="219"/>
        <v>257724.44444444444</v>
      </c>
      <c r="Y1191" s="111"/>
      <c r="Z1191" s="110">
        <f t="shared" si="228"/>
        <v>29</v>
      </c>
      <c r="AA1191" s="109">
        <f t="shared" si="220"/>
        <v>38.15</v>
      </c>
      <c r="AB1191" s="109">
        <f t="shared" si="221"/>
        <v>38150</v>
      </c>
      <c r="AC1191" s="108">
        <f t="shared" si="222"/>
        <v>724.85</v>
      </c>
      <c r="AD1191" s="107">
        <f t="shared" si="223"/>
        <v>2.2222222222222223E-2</v>
      </c>
      <c r="AE1191" s="106">
        <f t="shared" si="224"/>
        <v>16.10777777777778</v>
      </c>
      <c r="AF1191" s="105">
        <f t="shared" si="225"/>
        <v>273.83222222222219</v>
      </c>
      <c r="AG1191" s="105">
        <f t="shared" si="226"/>
        <v>489.16777777777781</v>
      </c>
    </row>
    <row r="1192" spans="1:33" s="88" customFormat="1" x14ac:dyDescent="0.35">
      <c r="A1192" s="21">
        <v>10141103</v>
      </c>
      <c r="B1192" s="115" t="s">
        <v>1665</v>
      </c>
      <c r="C1192" s="272" t="s">
        <v>710</v>
      </c>
      <c r="D1192" s="178">
        <f t="shared" si="227"/>
        <v>148</v>
      </c>
      <c r="E1192" s="114" t="str">
        <f t="shared" si="216"/>
        <v>TRANSFORMADOR MARCA:TUSCO MONAPO 148</v>
      </c>
      <c r="F1192" s="21"/>
      <c r="G1192" s="21" t="s">
        <v>189</v>
      </c>
      <c r="H1192" s="21" t="s">
        <v>1760</v>
      </c>
      <c r="I1192" s="178" t="s">
        <v>13248</v>
      </c>
      <c r="J1192" s="21"/>
      <c r="K1192" s="178" t="s">
        <v>13247</v>
      </c>
      <c r="L1192" s="21" t="s">
        <v>13246</v>
      </c>
      <c r="M1192" s="124">
        <v>50</v>
      </c>
      <c r="N1192" s="161" t="s">
        <v>19</v>
      </c>
      <c r="O1192" s="21" t="s">
        <v>362</v>
      </c>
      <c r="P1192" s="21">
        <v>3</v>
      </c>
      <c r="Q1192" s="124">
        <v>2001</v>
      </c>
      <c r="R1192" s="124" t="s">
        <v>604</v>
      </c>
      <c r="S1192" s="124">
        <v>487787</v>
      </c>
      <c r="T1192" s="116">
        <v>643</v>
      </c>
      <c r="U1192" s="111">
        <v>45</v>
      </c>
      <c r="V1192" s="113">
        <f t="shared" si="217"/>
        <v>425.80888888888893</v>
      </c>
      <c r="W1192" s="113">
        <f t="shared" si="218"/>
        <v>217.19111111111107</v>
      </c>
      <c r="X1192" s="112">
        <f t="shared" si="219"/>
        <v>217191.11111111107</v>
      </c>
      <c r="Y1192" s="111"/>
      <c r="Z1192" s="110">
        <f t="shared" si="228"/>
        <v>29</v>
      </c>
      <c r="AA1192" s="109">
        <f t="shared" si="220"/>
        <v>32.15</v>
      </c>
      <c r="AB1192" s="109">
        <f t="shared" si="221"/>
        <v>32150</v>
      </c>
      <c r="AC1192" s="108">
        <f t="shared" si="222"/>
        <v>610.85</v>
      </c>
      <c r="AD1192" s="107">
        <f t="shared" si="223"/>
        <v>2.2222222222222223E-2</v>
      </c>
      <c r="AE1192" s="106">
        <f t="shared" si="224"/>
        <v>13.574444444444445</v>
      </c>
      <c r="AF1192" s="105">
        <f t="shared" si="225"/>
        <v>230.76555555555552</v>
      </c>
      <c r="AG1192" s="105">
        <f t="shared" si="226"/>
        <v>412.23444444444448</v>
      </c>
    </row>
    <row r="1193" spans="1:33" s="88" customFormat="1" x14ac:dyDescent="0.35">
      <c r="A1193" s="21">
        <v>10141103</v>
      </c>
      <c r="B1193" s="115" t="s">
        <v>1665</v>
      </c>
      <c r="C1193" s="272" t="s">
        <v>710</v>
      </c>
      <c r="D1193" s="178">
        <f t="shared" si="227"/>
        <v>149</v>
      </c>
      <c r="E1193" s="114" t="str">
        <f t="shared" si="216"/>
        <v>TRANSFORMADOR MARCA:SGB MONAPO 149</v>
      </c>
      <c r="F1193" s="21"/>
      <c r="G1193" s="21" t="s">
        <v>189</v>
      </c>
      <c r="H1193" s="21" t="s">
        <v>1760</v>
      </c>
      <c r="I1193" s="178" t="s">
        <v>13245</v>
      </c>
      <c r="J1193" s="21"/>
      <c r="K1193" s="178" t="s">
        <v>13244</v>
      </c>
      <c r="L1193" s="21" t="s">
        <v>13243</v>
      </c>
      <c r="M1193" s="124">
        <v>50</v>
      </c>
      <c r="N1193" s="161" t="s">
        <v>19</v>
      </c>
      <c r="O1193" s="21" t="s">
        <v>362</v>
      </c>
      <c r="P1193" s="21">
        <v>3</v>
      </c>
      <c r="Q1193" s="124">
        <v>2001</v>
      </c>
      <c r="R1193" s="124" t="s">
        <v>213</v>
      </c>
      <c r="S1193" s="124">
        <v>387338</v>
      </c>
      <c r="T1193" s="116">
        <v>643</v>
      </c>
      <c r="U1193" s="111">
        <v>45</v>
      </c>
      <c r="V1193" s="113">
        <f t="shared" si="217"/>
        <v>425.80888888888893</v>
      </c>
      <c r="W1193" s="113">
        <f t="shared" si="218"/>
        <v>217.19111111111107</v>
      </c>
      <c r="X1193" s="112">
        <f t="shared" si="219"/>
        <v>217191.11111111107</v>
      </c>
      <c r="Y1193" s="111"/>
      <c r="Z1193" s="110">
        <f t="shared" si="228"/>
        <v>29</v>
      </c>
      <c r="AA1193" s="109">
        <f t="shared" si="220"/>
        <v>32.15</v>
      </c>
      <c r="AB1193" s="109">
        <f t="shared" si="221"/>
        <v>32150</v>
      </c>
      <c r="AC1193" s="108">
        <f t="shared" si="222"/>
        <v>610.85</v>
      </c>
      <c r="AD1193" s="107">
        <f t="shared" si="223"/>
        <v>2.2222222222222223E-2</v>
      </c>
      <c r="AE1193" s="106">
        <f t="shared" si="224"/>
        <v>13.574444444444445</v>
      </c>
      <c r="AF1193" s="105">
        <f t="shared" si="225"/>
        <v>230.76555555555552</v>
      </c>
      <c r="AG1193" s="105">
        <f t="shared" si="226"/>
        <v>412.23444444444448</v>
      </c>
    </row>
    <row r="1194" spans="1:33" s="88" customFormat="1" x14ac:dyDescent="0.35">
      <c r="A1194" s="21">
        <v>10141103</v>
      </c>
      <c r="B1194" s="115" t="s">
        <v>1665</v>
      </c>
      <c r="C1194" s="272" t="s">
        <v>710</v>
      </c>
      <c r="D1194" s="178">
        <f t="shared" si="227"/>
        <v>150</v>
      </c>
      <c r="E1194" s="114" t="str">
        <f t="shared" si="216"/>
        <v>TRANSFORMADOR MARCA:TUSCO MONAPO 150</v>
      </c>
      <c r="F1194" s="21"/>
      <c r="G1194" s="21" t="s">
        <v>189</v>
      </c>
      <c r="H1194" s="21" t="s">
        <v>1760</v>
      </c>
      <c r="I1194" s="178" t="s">
        <v>13242</v>
      </c>
      <c r="J1194" s="21"/>
      <c r="K1194" s="178" t="s">
        <v>13241</v>
      </c>
      <c r="L1194" s="21" t="s">
        <v>13240</v>
      </c>
      <c r="M1194" s="124">
        <v>100</v>
      </c>
      <c r="N1194" s="161" t="s">
        <v>19</v>
      </c>
      <c r="O1194" s="21" t="s">
        <v>362</v>
      </c>
      <c r="P1194" s="21">
        <v>3</v>
      </c>
      <c r="Q1194" s="124">
        <v>2001</v>
      </c>
      <c r="R1194" s="124" t="s">
        <v>604</v>
      </c>
      <c r="S1194" s="124">
        <v>487819</v>
      </c>
      <c r="T1194" s="116">
        <v>763</v>
      </c>
      <c r="U1194" s="111">
        <v>45</v>
      </c>
      <c r="V1194" s="113">
        <f t="shared" si="217"/>
        <v>505.27555555555557</v>
      </c>
      <c r="W1194" s="113">
        <f t="shared" si="218"/>
        <v>257.72444444444443</v>
      </c>
      <c r="X1194" s="112">
        <f t="shared" si="219"/>
        <v>257724.44444444444</v>
      </c>
      <c r="Y1194" s="111"/>
      <c r="Z1194" s="110">
        <f t="shared" si="228"/>
        <v>29</v>
      </c>
      <c r="AA1194" s="109">
        <f t="shared" si="220"/>
        <v>38.15</v>
      </c>
      <c r="AB1194" s="109">
        <f t="shared" si="221"/>
        <v>38150</v>
      </c>
      <c r="AC1194" s="108">
        <f t="shared" si="222"/>
        <v>724.85</v>
      </c>
      <c r="AD1194" s="107">
        <f t="shared" si="223"/>
        <v>2.2222222222222223E-2</v>
      </c>
      <c r="AE1194" s="106">
        <f t="shared" si="224"/>
        <v>16.10777777777778</v>
      </c>
      <c r="AF1194" s="105">
        <f t="shared" si="225"/>
        <v>273.83222222222219</v>
      </c>
      <c r="AG1194" s="105">
        <f t="shared" si="226"/>
        <v>489.16777777777781</v>
      </c>
    </row>
    <row r="1195" spans="1:33" s="88" customFormat="1" x14ac:dyDescent="0.35">
      <c r="A1195" s="21">
        <v>10141103</v>
      </c>
      <c r="B1195" s="115" t="s">
        <v>1665</v>
      </c>
      <c r="C1195" s="272" t="s">
        <v>710</v>
      </c>
      <c r="D1195" s="178">
        <f t="shared" si="227"/>
        <v>151</v>
      </c>
      <c r="E1195" s="114" t="str">
        <f t="shared" si="216"/>
        <v>TRANSFORMADOR MARCA:S/Chapa MONAPO 151</v>
      </c>
      <c r="F1195" s="21"/>
      <c r="G1195" s="21" t="s">
        <v>189</v>
      </c>
      <c r="H1195" s="21" t="s">
        <v>1760</v>
      </c>
      <c r="I1195" s="178" t="s">
        <v>13239</v>
      </c>
      <c r="J1195" s="21"/>
      <c r="K1195" s="178" t="s">
        <v>13238</v>
      </c>
      <c r="L1195" s="21" t="s">
        <v>13237</v>
      </c>
      <c r="M1195" s="124">
        <v>50</v>
      </c>
      <c r="N1195" s="161" t="s">
        <v>19</v>
      </c>
      <c r="O1195" s="21" t="s">
        <v>362</v>
      </c>
      <c r="P1195" s="21">
        <v>3</v>
      </c>
      <c r="Q1195" s="124">
        <v>2001</v>
      </c>
      <c r="R1195" s="121" t="s">
        <v>13236</v>
      </c>
      <c r="S1195" s="121" t="s">
        <v>13236</v>
      </c>
      <c r="T1195" s="116">
        <v>643</v>
      </c>
      <c r="U1195" s="111">
        <v>45</v>
      </c>
      <c r="V1195" s="113">
        <f t="shared" si="217"/>
        <v>425.80888888888893</v>
      </c>
      <c r="W1195" s="113">
        <f t="shared" si="218"/>
        <v>217.19111111111107</v>
      </c>
      <c r="X1195" s="112">
        <f t="shared" si="219"/>
        <v>217191.11111111107</v>
      </c>
      <c r="Y1195" s="111"/>
      <c r="Z1195" s="110">
        <f t="shared" si="228"/>
        <v>29</v>
      </c>
      <c r="AA1195" s="109">
        <f t="shared" si="220"/>
        <v>32.15</v>
      </c>
      <c r="AB1195" s="109">
        <f t="shared" si="221"/>
        <v>32150</v>
      </c>
      <c r="AC1195" s="108">
        <f t="shared" si="222"/>
        <v>610.85</v>
      </c>
      <c r="AD1195" s="107">
        <f t="shared" si="223"/>
        <v>2.2222222222222223E-2</v>
      </c>
      <c r="AE1195" s="106">
        <f t="shared" si="224"/>
        <v>13.574444444444445</v>
      </c>
      <c r="AF1195" s="105">
        <f t="shared" si="225"/>
        <v>230.76555555555552</v>
      </c>
      <c r="AG1195" s="105">
        <f t="shared" si="226"/>
        <v>412.23444444444448</v>
      </c>
    </row>
    <row r="1196" spans="1:33" s="88" customFormat="1" x14ac:dyDescent="0.35">
      <c r="A1196" s="21">
        <v>10141103</v>
      </c>
      <c r="B1196" s="115" t="s">
        <v>1665</v>
      </c>
      <c r="C1196" s="272" t="s">
        <v>710</v>
      </c>
      <c r="D1196" s="178">
        <f t="shared" si="227"/>
        <v>152</v>
      </c>
      <c r="E1196" s="114" t="str">
        <f t="shared" si="216"/>
        <v>TRANSFORMADOR MARCA:FST MONAPO 152</v>
      </c>
      <c r="F1196" s="21"/>
      <c r="G1196" s="21" t="s">
        <v>189</v>
      </c>
      <c r="H1196" s="21" t="s">
        <v>1760</v>
      </c>
      <c r="I1196" s="178" t="s">
        <v>13235</v>
      </c>
      <c r="J1196" s="21"/>
      <c r="K1196" s="178" t="s">
        <v>13234</v>
      </c>
      <c r="L1196" s="21" t="s">
        <v>13233</v>
      </c>
      <c r="M1196" s="124">
        <v>100</v>
      </c>
      <c r="N1196" s="161" t="s">
        <v>19</v>
      </c>
      <c r="O1196" s="21" t="s">
        <v>362</v>
      </c>
      <c r="P1196" s="21">
        <v>3</v>
      </c>
      <c r="Q1196" s="124">
        <v>2001</v>
      </c>
      <c r="R1196" s="124" t="s">
        <v>519</v>
      </c>
      <c r="S1196" s="124" t="s">
        <v>13232</v>
      </c>
      <c r="T1196" s="116">
        <v>763</v>
      </c>
      <c r="U1196" s="111">
        <v>45</v>
      </c>
      <c r="V1196" s="113">
        <f t="shared" si="217"/>
        <v>505.27555555555557</v>
      </c>
      <c r="W1196" s="113">
        <f t="shared" si="218"/>
        <v>257.72444444444443</v>
      </c>
      <c r="X1196" s="112">
        <f t="shared" si="219"/>
        <v>257724.44444444444</v>
      </c>
      <c r="Y1196" s="111"/>
      <c r="Z1196" s="110">
        <f t="shared" si="228"/>
        <v>29</v>
      </c>
      <c r="AA1196" s="109">
        <f t="shared" si="220"/>
        <v>38.15</v>
      </c>
      <c r="AB1196" s="109">
        <f t="shared" si="221"/>
        <v>38150</v>
      </c>
      <c r="AC1196" s="108">
        <f t="shared" si="222"/>
        <v>724.85</v>
      </c>
      <c r="AD1196" s="107">
        <f t="shared" si="223"/>
        <v>2.2222222222222223E-2</v>
      </c>
      <c r="AE1196" s="106">
        <f t="shared" si="224"/>
        <v>16.10777777777778</v>
      </c>
      <c r="AF1196" s="105">
        <f t="shared" si="225"/>
        <v>273.83222222222219</v>
      </c>
      <c r="AG1196" s="105">
        <f t="shared" si="226"/>
        <v>489.16777777777781</v>
      </c>
    </row>
    <row r="1197" spans="1:33" s="88" customFormat="1" x14ac:dyDescent="0.35">
      <c r="A1197" s="21">
        <v>10141103</v>
      </c>
      <c r="B1197" s="115" t="s">
        <v>1665</v>
      </c>
      <c r="C1197" s="272" t="s">
        <v>710</v>
      </c>
      <c r="D1197" s="178">
        <f t="shared" si="227"/>
        <v>153</v>
      </c>
      <c r="E1197" s="114" t="str">
        <f t="shared" si="216"/>
        <v>TRANSFORMADOR MARCA:POWERTECH MONAPO 153</v>
      </c>
      <c r="F1197" s="21"/>
      <c r="G1197" s="21" t="s">
        <v>189</v>
      </c>
      <c r="H1197" s="21" t="s">
        <v>1760</v>
      </c>
      <c r="I1197" s="178" t="s">
        <v>13231</v>
      </c>
      <c r="J1197" s="21"/>
      <c r="K1197" s="178" t="s">
        <v>13230</v>
      </c>
      <c r="L1197" s="21" t="s">
        <v>13229</v>
      </c>
      <c r="M1197" s="124">
        <v>200</v>
      </c>
      <c r="N1197" s="161" t="s">
        <v>19</v>
      </c>
      <c r="O1197" s="21" t="s">
        <v>362</v>
      </c>
      <c r="P1197" s="21">
        <v>3</v>
      </c>
      <c r="Q1197" s="124">
        <v>2001</v>
      </c>
      <c r="R1197" s="124" t="s">
        <v>295</v>
      </c>
      <c r="S1197" s="124">
        <v>108663301</v>
      </c>
      <c r="T1197" s="116">
        <v>991</v>
      </c>
      <c r="U1197" s="111">
        <v>45</v>
      </c>
      <c r="V1197" s="113">
        <f t="shared" si="217"/>
        <v>656.26222222222225</v>
      </c>
      <c r="W1197" s="113">
        <f t="shared" si="218"/>
        <v>334.73777777777775</v>
      </c>
      <c r="X1197" s="112">
        <f t="shared" si="219"/>
        <v>334737.77777777775</v>
      </c>
      <c r="Y1197" s="111"/>
      <c r="Z1197" s="110">
        <f t="shared" si="228"/>
        <v>29</v>
      </c>
      <c r="AA1197" s="109">
        <f t="shared" si="220"/>
        <v>49.550000000000004</v>
      </c>
      <c r="AB1197" s="109">
        <f t="shared" si="221"/>
        <v>49550.000000000007</v>
      </c>
      <c r="AC1197" s="108">
        <f t="shared" si="222"/>
        <v>941.45</v>
      </c>
      <c r="AD1197" s="107">
        <f t="shared" si="223"/>
        <v>2.2222222222222223E-2</v>
      </c>
      <c r="AE1197" s="106">
        <f t="shared" si="224"/>
        <v>20.921111111111113</v>
      </c>
      <c r="AF1197" s="105">
        <f t="shared" si="225"/>
        <v>355.65888888888884</v>
      </c>
      <c r="AG1197" s="105">
        <f t="shared" si="226"/>
        <v>635.3411111111111</v>
      </c>
    </row>
    <row r="1198" spans="1:33" s="88" customFormat="1" x14ac:dyDescent="0.35">
      <c r="A1198" s="21">
        <v>10141103</v>
      </c>
      <c r="B1198" s="115" t="s">
        <v>1665</v>
      </c>
      <c r="C1198" s="272" t="s">
        <v>710</v>
      </c>
      <c r="D1198" s="178">
        <f t="shared" si="227"/>
        <v>154</v>
      </c>
      <c r="E1198" s="114" t="str">
        <f t="shared" si="216"/>
        <v>TRANSFORMADOR MARCA: MONAPO 154</v>
      </c>
      <c r="F1198" s="21"/>
      <c r="G1198" s="21" t="s">
        <v>189</v>
      </c>
      <c r="H1198" s="21" t="s">
        <v>1760</v>
      </c>
      <c r="I1198" s="178" t="s">
        <v>13228</v>
      </c>
      <c r="J1198" s="21"/>
      <c r="K1198" s="178" t="s">
        <v>13227</v>
      </c>
      <c r="L1198" s="21" t="s">
        <v>13226</v>
      </c>
      <c r="M1198" s="124">
        <v>25</v>
      </c>
      <c r="N1198" s="161" t="s">
        <v>19</v>
      </c>
      <c r="O1198" s="21" t="s">
        <v>362</v>
      </c>
      <c r="P1198" s="21">
        <v>3</v>
      </c>
      <c r="Q1198" s="124">
        <v>2001</v>
      </c>
      <c r="R1198" s="21"/>
      <c r="S1198" s="21"/>
      <c r="T1198" s="116">
        <v>643</v>
      </c>
      <c r="U1198" s="111">
        <v>45</v>
      </c>
      <c r="V1198" s="113">
        <f t="shared" si="217"/>
        <v>425.80888888888893</v>
      </c>
      <c r="W1198" s="113">
        <f t="shared" si="218"/>
        <v>217.19111111111107</v>
      </c>
      <c r="X1198" s="112">
        <f t="shared" si="219"/>
        <v>217191.11111111107</v>
      </c>
      <c r="Y1198" s="111"/>
      <c r="Z1198" s="110">
        <f t="shared" si="228"/>
        <v>29</v>
      </c>
      <c r="AA1198" s="109">
        <f t="shared" si="220"/>
        <v>32.15</v>
      </c>
      <c r="AB1198" s="109">
        <f t="shared" si="221"/>
        <v>32150</v>
      </c>
      <c r="AC1198" s="108">
        <f t="shared" si="222"/>
        <v>610.85</v>
      </c>
      <c r="AD1198" s="107">
        <f t="shared" si="223"/>
        <v>2.2222222222222223E-2</v>
      </c>
      <c r="AE1198" s="106">
        <f t="shared" si="224"/>
        <v>13.574444444444445</v>
      </c>
      <c r="AF1198" s="105">
        <f t="shared" si="225"/>
        <v>230.76555555555552</v>
      </c>
      <c r="AG1198" s="105">
        <f t="shared" si="226"/>
        <v>412.23444444444448</v>
      </c>
    </row>
    <row r="1199" spans="1:33" s="88" customFormat="1" x14ac:dyDescent="0.35">
      <c r="A1199" s="21">
        <v>10141103</v>
      </c>
      <c r="B1199" s="115" t="s">
        <v>1665</v>
      </c>
      <c r="C1199" s="272" t="s">
        <v>710</v>
      </c>
      <c r="D1199" s="178">
        <f t="shared" si="227"/>
        <v>155</v>
      </c>
      <c r="E1199" s="114" t="str">
        <f t="shared" si="216"/>
        <v>TRANSFORMADOR MARCA:TANELEC MONAPO 155</v>
      </c>
      <c r="F1199" s="21"/>
      <c r="G1199" s="21" t="s">
        <v>189</v>
      </c>
      <c r="H1199" s="21" t="s">
        <v>1756</v>
      </c>
      <c r="I1199" s="178" t="s">
        <v>13225</v>
      </c>
      <c r="J1199" s="21"/>
      <c r="K1199" s="161" t="s">
        <v>13224</v>
      </c>
      <c r="L1199" s="21" t="s">
        <v>13223</v>
      </c>
      <c r="M1199" s="124">
        <v>50</v>
      </c>
      <c r="N1199" s="161" t="s">
        <v>19</v>
      </c>
      <c r="O1199" s="21" t="s">
        <v>362</v>
      </c>
      <c r="P1199" s="21">
        <v>3</v>
      </c>
      <c r="Q1199" s="124">
        <v>2001</v>
      </c>
      <c r="R1199" s="124" t="s">
        <v>1317</v>
      </c>
      <c r="S1199" s="124" t="s">
        <v>13222</v>
      </c>
      <c r="T1199" s="116">
        <v>643</v>
      </c>
      <c r="U1199" s="111">
        <v>45</v>
      </c>
      <c r="V1199" s="113">
        <f t="shared" si="217"/>
        <v>425.80888888888893</v>
      </c>
      <c r="W1199" s="113">
        <f t="shared" si="218"/>
        <v>217.19111111111107</v>
      </c>
      <c r="X1199" s="112">
        <f t="shared" si="219"/>
        <v>217191.11111111107</v>
      </c>
      <c r="Y1199" s="111"/>
      <c r="Z1199" s="110">
        <f t="shared" si="228"/>
        <v>29</v>
      </c>
      <c r="AA1199" s="109">
        <f t="shared" si="220"/>
        <v>32.15</v>
      </c>
      <c r="AB1199" s="109">
        <f t="shared" si="221"/>
        <v>32150</v>
      </c>
      <c r="AC1199" s="108">
        <f t="shared" si="222"/>
        <v>610.85</v>
      </c>
      <c r="AD1199" s="107">
        <f t="shared" si="223"/>
        <v>2.2222222222222223E-2</v>
      </c>
      <c r="AE1199" s="106">
        <f t="shared" si="224"/>
        <v>13.574444444444445</v>
      </c>
      <c r="AF1199" s="105">
        <f t="shared" si="225"/>
        <v>230.76555555555552</v>
      </c>
      <c r="AG1199" s="105">
        <f t="shared" si="226"/>
        <v>412.23444444444448</v>
      </c>
    </row>
    <row r="1200" spans="1:33" s="88" customFormat="1" x14ac:dyDescent="0.35">
      <c r="A1200" s="21">
        <v>10141103</v>
      </c>
      <c r="B1200" s="115" t="s">
        <v>1665</v>
      </c>
      <c r="C1200" s="272" t="s">
        <v>710</v>
      </c>
      <c r="D1200" s="178">
        <f t="shared" si="227"/>
        <v>156</v>
      </c>
      <c r="E1200" s="114" t="str">
        <f t="shared" si="216"/>
        <v>TRANSFORMADOR MARCA:TM MONAPO 156</v>
      </c>
      <c r="F1200" s="21"/>
      <c r="G1200" s="21" t="s">
        <v>189</v>
      </c>
      <c r="H1200" s="21" t="s">
        <v>1756</v>
      </c>
      <c r="I1200" s="178" t="s">
        <v>13221</v>
      </c>
      <c r="J1200" s="21"/>
      <c r="K1200" s="161" t="s">
        <v>13220</v>
      </c>
      <c r="L1200" s="21" t="s">
        <v>13219</v>
      </c>
      <c r="M1200" s="177">
        <v>315</v>
      </c>
      <c r="N1200" s="161" t="s">
        <v>19</v>
      </c>
      <c r="O1200" s="21" t="s">
        <v>362</v>
      </c>
      <c r="P1200" s="21">
        <v>3</v>
      </c>
      <c r="Q1200" s="124">
        <v>2001</v>
      </c>
      <c r="R1200" s="124" t="s">
        <v>1769</v>
      </c>
      <c r="S1200" s="124" t="s">
        <v>13218</v>
      </c>
      <c r="T1200" s="116">
        <v>1039</v>
      </c>
      <c r="U1200" s="111">
        <v>45</v>
      </c>
      <c r="V1200" s="113">
        <f t="shared" si="217"/>
        <v>688.048888888889</v>
      </c>
      <c r="W1200" s="113">
        <f t="shared" si="218"/>
        <v>350.951111111111</v>
      </c>
      <c r="X1200" s="112">
        <f t="shared" si="219"/>
        <v>350951.11111111101</v>
      </c>
      <c r="Y1200" s="111"/>
      <c r="Z1200" s="110">
        <f t="shared" si="228"/>
        <v>29</v>
      </c>
      <c r="AA1200" s="109">
        <f t="shared" si="220"/>
        <v>51.95</v>
      </c>
      <c r="AB1200" s="109">
        <f t="shared" si="221"/>
        <v>51950</v>
      </c>
      <c r="AC1200" s="108">
        <f t="shared" si="222"/>
        <v>987.05</v>
      </c>
      <c r="AD1200" s="107">
        <f t="shared" si="223"/>
        <v>2.2222222222222223E-2</v>
      </c>
      <c r="AE1200" s="106">
        <f t="shared" si="224"/>
        <v>21.934444444444445</v>
      </c>
      <c r="AF1200" s="105">
        <f t="shared" si="225"/>
        <v>372.88555555555547</v>
      </c>
      <c r="AG1200" s="105">
        <f t="shared" si="226"/>
        <v>666.11444444444453</v>
      </c>
    </row>
    <row r="1201" spans="1:33" s="88" customFormat="1" x14ac:dyDescent="0.35">
      <c r="A1201" s="21">
        <v>10141103</v>
      </c>
      <c r="B1201" s="115" t="s">
        <v>1665</v>
      </c>
      <c r="C1201" s="272" t="s">
        <v>710</v>
      </c>
      <c r="D1201" s="178">
        <f t="shared" si="227"/>
        <v>157</v>
      </c>
      <c r="E1201" s="114" t="str">
        <f t="shared" si="216"/>
        <v>TRANSFORMADOR MARCA:ITB MONAPO 157</v>
      </c>
      <c r="F1201" s="21"/>
      <c r="G1201" s="21" t="s">
        <v>189</v>
      </c>
      <c r="H1201" s="21" t="s">
        <v>1756</v>
      </c>
      <c r="I1201" s="178" t="s">
        <v>13217</v>
      </c>
      <c r="J1201" s="21"/>
      <c r="K1201" s="161" t="s">
        <v>13216</v>
      </c>
      <c r="L1201" s="21" t="s">
        <v>13215</v>
      </c>
      <c r="M1201" s="177">
        <v>250</v>
      </c>
      <c r="N1201" s="161" t="s">
        <v>19</v>
      </c>
      <c r="O1201" s="21" t="s">
        <v>362</v>
      </c>
      <c r="P1201" s="21">
        <v>3</v>
      </c>
      <c r="Q1201" s="124">
        <v>2001</v>
      </c>
      <c r="R1201" s="124" t="s">
        <v>1109</v>
      </c>
      <c r="S1201" s="124">
        <v>702250</v>
      </c>
      <c r="T1201" s="116">
        <v>991</v>
      </c>
      <c r="U1201" s="111">
        <v>45</v>
      </c>
      <c r="V1201" s="113">
        <f t="shared" si="217"/>
        <v>656.26222222222225</v>
      </c>
      <c r="W1201" s="113">
        <f t="shared" si="218"/>
        <v>334.73777777777775</v>
      </c>
      <c r="X1201" s="112">
        <f t="shared" si="219"/>
        <v>334737.77777777775</v>
      </c>
      <c r="Y1201" s="111"/>
      <c r="Z1201" s="110">
        <f t="shared" si="228"/>
        <v>29</v>
      </c>
      <c r="AA1201" s="109">
        <f t="shared" si="220"/>
        <v>49.550000000000004</v>
      </c>
      <c r="AB1201" s="109">
        <f t="shared" si="221"/>
        <v>49550.000000000007</v>
      </c>
      <c r="AC1201" s="108">
        <f t="shared" si="222"/>
        <v>941.45</v>
      </c>
      <c r="AD1201" s="107">
        <f t="shared" si="223"/>
        <v>2.2222222222222223E-2</v>
      </c>
      <c r="AE1201" s="106">
        <f t="shared" si="224"/>
        <v>20.921111111111113</v>
      </c>
      <c r="AF1201" s="105">
        <f t="shared" si="225"/>
        <v>355.65888888888884</v>
      </c>
      <c r="AG1201" s="105">
        <f t="shared" si="226"/>
        <v>635.3411111111111</v>
      </c>
    </row>
    <row r="1202" spans="1:33" s="88" customFormat="1" x14ac:dyDescent="0.35">
      <c r="A1202" s="21">
        <v>10141103</v>
      </c>
      <c r="B1202" s="115" t="s">
        <v>1665</v>
      </c>
      <c r="C1202" s="272" t="s">
        <v>710</v>
      </c>
      <c r="D1202" s="178">
        <f t="shared" si="227"/>
        <v>158</v>
      </c>
      <c r="E1202" s="114" t="str">
        <f t="shared" si="216"/>
        <v>TRANSFORMADOR MARCA:TANELEC MONAPO 158</v>
      </c>
      <c r="F1202" s="21"/>
      <c r="G1202" s="21" t="s">
        <v>189</v>
      </c>
      <c r="H1202" s="21" t="s">
        <v>1756</v>
      </c>
      <c r="I1202" s="178" t="s">
        <v>13214</v>
      </c>
      <c r="J1202" s="21"/>
      <c r="K1202" s="178" t="s">
        <v>13213</v>
      </c>
      <c r="L1202" s="21" t="s">
        <v>13212</v>
      </c>
      <c r="M1202" s="177">
        <v>160</v>
      </c>
      <c r="N1202" s="161" t="s">
        <v>19</v>
      </c>
      <c r="O1202" s="21" t="s">
        <v>362</v>
      </c>
      <c r="P1202" s="21">
        <v>3</v>
      </c>
      <c r="Q1202" s="124">
        <v>2001</v>
      </c>
      <c r="R1202" s="124" t="s">
        <v>1317</v>
      </c>
      <c r="S1202" s="124" t="s">
        <v>13211</v>
      </c>
      <c r="T1202" s="116">
        <v>991</v>
      </c>
      <c r="U1202" s="111">
        <v>45</v>
      </c>
      <c r="V1202" s="113">
        <f t="shared" si="217"/>
        <v>656.26222222222225</v>
      </c>
      <c r="W1202" s="113">
        <f t="shared" si="218"/>
        <v>334.73777777777775</v>
      </c>
      <c r="X1202" s="112">
        <f t="shared" si="219"/>
        <v>334737.77777777775</v>
      </c>
      <c r="Y1202" s="111"/>
      <c r="Z1202" s="110">
        <f t="shared" si="228"/>
        <v>29</v>
      </c>
      <c r="AA1202" s="109">
        <f t="shared" si="220"/>
        <v>49.550000000000004</v>
      </c>
      <c r="AB1202" s="109">
        <f t="shared" si="221"/>
        <v>49550.000000000007</v>
      </c>
      <c r="AC1202" s="108">
        <f t="shared" si="222"/>
        <v>941.45</v>
      </c>
      <c r="AD1202" s="107">
        <f t="shared" si="223"/>
        <v>2.2222222222222223E-2</v>
      </c>
      <c r="AE1202" s="106">
        <f t="shared" si="224"/>
        <v>20.921111111111113</v>
      </c>
      <c r="AF1202" s="105">
        <f t="shared" si="225"/>
        <v>355.65888888888884</v>
      </c>
      <c r="AG1202" s="105">
        <f t="shared" si="226"/>
        <v>635.3411111111111</v>
      </c>
    </row>
    <row r="1203" spans="1:33" s="88" customFormat="1" x14ac:dyDescent="0.35">
      <c r="A1203" s="21">
        <v>10141103</v>
      </c>
      <c r="B1203" s="115" t="s">
        <v>1665</v>
      </c>
      <c r="C1203" s="272" t="s">
        <v>710</v>
      </c>
      <c r="D1203" s="178">
        <f t="shared" si="227"/>
        <v>159</v>
      </c>
      <c r="E1203" s="114" t="str">
        <f t="shared" si="216"/>
        <v>TRANSFORMADOR MARCA:TUSCO MONAPO 159</v>
      </c>
      <c r="F1203" s="21"/>
      <c r="G1203" s="21" t="s">
        <v>189</v>
      </c>
      <c r="H1203" s="21" t="s">
        <v>1756</v>
      </c>
      <c r="I1203" s="178" t="s">
        <v>13210</v>
      </c>
      <c r="J1203" s="21"/>
      <c r="K1203" s="178" t="s">
        <v>13209</v>
      </c>
      <c r="L1203" s="21" t="s">
        <v>13208</v>
      </c>
      <c r="M1203" s="177">
        <v>50</v>
      </c>
      <c r="N1203" s="161" t="s">
        <v>19</v>
      </c>
      <c r="O1203" s="21" t="s">
        <v>362</v>
      </c>
      <c r="P1203" s="21">
        <v>3</v>
      </c>
      <c r="Q1203" s="124">
        <v>2001</v>
      </c>
      <c r="R1203" s="124" t="s">
        <v>604</v>
      </c>
      <c r="S1203" s="124" t="s">
        <v>10027</v>
      </c>
      <c r="T1203" s="116">
        <v>643</v>
      </c>
      <c r="U1203" s="111">
        <v>45</v>
      </c>
      <c r="V1203" s="113">
        <f t="shared" si="217"/>
        <v>425.80888888888893</v>
      </c>
      <c r="W1203" s="113">
        <f t="shared" si="218"/>
        <v>217.19111111111107</v>
      </c>
      <c r="X1203" s="112">
        <f t="shared" si="219"/>
        <v>217191.11111111107</v>
      </c>
      <c r="Y1203" s="111"/>
      <c r="Z1203" s="110">
        <f t="shared" si="228"/>
        <v>29</v>
      </c>
      <c r="AA1203" s="109">
        <f t="shared" si="220"/>
        <v>32.15</v>
      </c>
      <c r="AB1203" s="109">
        <f t="shared" si="221"/>
        <v>32150</v>
      </c>
      <c r="AC1203" s="108">
        <f t="shared" si="222"/>
        <v>610.85</v>
      </c>
      <c r="AD1203" s="107">
        <f t="shared" si="223"/>
        <v>2.2222222222222223E-2</v>
      </c>
      <c r="AE1203" s="106">
        <f t="shared" si="224"/>
        <v>13.574444444444445</v>
      </c>
      <c r="AF1203" s="105">
        <f t="shared" si="225"/>
        <v>230.76555555555552</v>
      </c>
      <c r="AG1203" s="105">
        <f t="shared" si="226"/>
        <v>412.23444444444448</v>
      </c>
    </row>
    <row r="1204" spans="1:33" s="88" customFormat="1" x14ac:dyDescent="0.35">
      <c r="A1204" s="21">
        <v>10141103</v>
      </c>
      <c r="B1204" s="115" t="s">
        <v>1665</v>
      </c>
      <c r="C1204" s="272" t="s">
        <v>710</v>
      </c>
      <c r="D1204" s="178">
        <f t="shared" si="227"/>
        <v>160</v>
      </c>
      <c r="E1204" s="114" t="str">
        <f t="shared" si="216"/>
        <v>TRANSFORMADOR MARCA:TUSCO MONAPO 160</v>
      </c>
      <c r="F1204" s="21"/>
      <c r="G1204" s="21" t="s">
        <v>189</v>
      </c>
      <c r="H1204" s="21" t="s">
        <v>1756</v>
      </c>
      <c r="I1204" s="178" t="s">
        <v>13207</v>
      </c>
      <c r="J1204" s="21"/>
      <c r="K1204" s="178" t="s">
        <v>13206</v>
      </c>
      <c r="L1204" s="21" t="s">
        <v>13205</v>
      </c>
      <c r="M1204" s="177">
        <v>50</v>
      </c>
      <c r="N1204" s="161" t="s">
        <v>19</v>
      </c>
      <c r="O1204" s="21" t="s">
        <v>362</v>
      </c>
      <c r="P1204" s="21">
        <v>3</v>
      </c>
      <c r="Q1204" s="124">
        <v>2001</v>
      </c>
      <c r="R1204" s="124" t="s">
        <v>604</v>
      </c>
      <c r="S1204" s="124" t="s">
        <v>13204</v>
      </c>
      <c r="T1204" s="116">
        <v>643</v>
      </c>
      <c r="U1204" s="111">
        <v>45</v>
      </c>
      <c r="V1204" s="113">
        <f t="shared" si="217"/>
        <v>425.80888888888893</v>
      </c>
      <c r="W1204" s="113">
        <f t="shared" si="218"/>
        <v>217.19111111111107</v>
      </c>
      <c r="X1204" s="112">
        <f t="shared" si="219"/>
        <v>217191.11111111107</v>
      </c>
      <c r="Y1204" s="111"/>
      <c r="Z1204" s="110">
        <f t="shared" si="228"/>
        <v>29</v>
      </c>
      <c r="AA1204" s="109">
        <f t="shared" si="220"/>
        <v>32.15</v>
      </c>
      <c r="AB1204" s="109">
        <f t="shared" si="221"/>
        <v>32150</v>
      </c>
      <c r="AC1204" s="108">
        <f t="shared" si="222"/>
        <v>610.85</v>
      </c>
      <c r="AD1204" s="107">
        <f t="shared" si="223"/>
        <v>2.2222222222222223E-2</v>
      </c>
      <c r="AE1204" s="106">
        <f t="shared" si="224"/>
        <v>13.574444444444445</v>
      </c>
      <c r="AF1204" s="105">
        <f t="shared" si="225"/>
        <v>230.76555555555552</v>
      </c>
      <c r="AG1204" s="105">
        <f t="shared" si="226"/>
        <v>412.23444444444448</v>
      </c>
    </row>
    <row r="1205" spans="1:33" s="88" customFormat="1" x14ac:dyDescent="0.35">
      <c r="A1205" s="21">
        <v>10141103</v>
      </c>
      <c r="B1205" s="115" t="s">
        <v>1665</v>
      </c>
      <c r="C1205" s="272" t="s">
        <v>710</v>
      </c>
      <c r="D1205" s="178">
        <f t="shared" si="227"/>
        <v>161</v>
      </c>
      <c r="E1205" s="114" t="str">
        <f t="shared" si="216"/>
        <v>TRANSFORMADOR MARCA:SGB MONAPO 161</v>
      </c>
      <c r="F1205" s="21"/>
      <c r="G1205" s="21" t="s">
        <v>189</v>
      </c>
      <c r="H1205" s="21" t="s">
        <v>1756</v>
      </c>
      <c r="I1205" s="178" t="s">
        <v>13203</v>
      </c>
      <c r="J1205" s="21"/>
      <c r="K1205" s="161" t="s">
        <v>13202</v>
      </c>
      <c r="L1205" s="21" t="s">
        <v>13201</v>
      </c>
      <c r="M1205" s="177">
        <v>200</v>
      </c>
      <c r="N1205" s="161" t="s">
        <v>19</v>
      </c>
      <c r="O1205" s="21" t="s">
        <v>362</v>
      </c>
      <c r="P1205" s="21">
        <v>3</v>
      </c>
      <c r="Q1205" s="124">
        <v>2001</v>
      </c>
      <c r="R1205" s="124" t="s">
        <v>213</v>
      </c>
      <c r="S1205" s="124">
        <v>405602</v>
      </c>
      <c r="T1205" s="116">
        <v>991</v>
      </c>
      <c r="U1205" s="111">
        <v>45</v>
      </c>
      <c r="V1205" s="113">
        <f t="shared" si="217"/>
        <v>656.26222222222225</v>
      </c>
      <c r="W1205" s="113">
        <f t="shared" si="218"/>
        <v>334.73777777777775</v>
      </c>
      <c r="X1205" s="112">
        <f t="shared" si="219"/>
        <v>334737.77777777775</v>
      </c>
      <c r="Y1205" s="111"/>
      <c r="Z1205" s="110">
        <f t="shared" si="228"/>
        <v>29</v>
      </c>
      <c r="AA1205" s="109">
        <f t="shared" si="220"/>
        <v>49.550000000000004</v>
      </c>
      <c r="AB1205" s="109">
        <f t="shared" si="221"/>
        <v>49550.000000000007</v>
      </c>
      <c r="AC1205" s="108">
        <f t="shared" si="222"/>
        <v>941.45</v>
      </c>
      <c r="AD1205" s="107">
        <f t="shared" si="223"/>
        <v>2.2222222222222223E-2</v>
      </c>
      <c r="AE1205" s="106">
        <f t="shared" si="224"/>
        <v>20.921111111111113</v>
      </c>
      <c r="AF1205" s="105">
        <f t="shared" si="225"/>
        <v>355.65888888888884</v>
      </c>
      <c r="AG1205" s="105">
        <f t="shared" si="226"/>
        <v>635.3411111111111</v>
      </c>
    </row>
    <row r="1206" spans="1:33" s="88" customFormat="1" x14ac:dyDescent="0.35">
      <c r="A1206" s="21">
        <v>10141103</v>
      </c>
      <c r="B1206" s="115" t="s">
        <v>1665</v>
      </c>
      <c r="C1206" s="272" t="s">
        <v>710</v>
      </c>
      <c r="D1206" s="178">
        <f t="shared" si="227"/>
        <v>162</v>
      </c>
      <c r="E1206" s="114" t="str">
        <f t="shared" si="216"/>
        <v>TRANSFORMADOR MARCA:EFACEC MONAPO 162</v>
      </c>
      <c r="F1206" s="21"/>
      <c r="G1206" s="21" t="s">
        <v>189</v>
      </c>
      <c r="H1206" s="21" t="s">
        <v>1756</v>
      </c>
      <c r="I1206" s="178" t="s">
        <v>13200</v>
      </c>
      <c r="J1206" s="21"/>
      <c r="K1206" s="161" t="s">
        <v>6339</v>
      </c>
      <c r="L1206" s="21" t="s">
        <v>13199</v>
      </c>
      <c r="M1206" s="177">
        <v>50</v>
      </c>
      <c r="N1206" s="161" t="s">
        <v>19</v>
      </c>
      <c r="O1206" s="21" t="s">
        <v>362</v>
      </c>
      <c r="P1206" s="21">
        <v>3</v>
      </c>
      <c r="Q1206" s="124">
        <v>2001</v>
      </c>
      <c r="R1206" s="124" t="s">
        <v>27</v>
      </c>
      <c r="S1206" s="124" t="s">
        <v>13198</v>
      </c>
      <c r="T1206" s="116">
        <v>643</v>
      </c>
      <c r="U1206" s="111">
        <v>45</v>
      </c>
      <c r="V1206" s="113">
        <f t="shared" si="217"/>
        <v>425.80888888888893</v>
      </c>
      <c r="W1206" s="113">
        <f t="shared" si="218"/>
        <v>217.19111111111107</v>
      </c>
      <c r="X1206" s="112">
        <f t="shared" si="219"/>
        <v>217191.11111111107</v>
      </c>
      <c r="Y1206" s="111"/>
      <c r="Z1206" s="110">
        <f t="shared" si="228"/>
        <v>29</v>
      </c>
      <c r="AA1206" s="109">
        <f t="shared" si="220"/>
        <v>32.15</v>
      </c>
      <c r="AB1206" s="109">
        <f t="shared" si="221"/>
        <v>32150</v>
      </c>
      <c r="AC1206" s="108">
        <f t="shared" si="222"/>
        <v>610.85</v>
      </c>
      <c r="AD1206" s="107">
        <f t="shared" si="223"/>
        <v>2.2222222222222223E-2</v>
      </c>
      <c r="AE1206" s="106">
        <f t="shared" si="224"/>
        <v>13.574444444444445</v>
      </c>
      <c r="AF1206" s="105">
        <f t="shared" si="225"/>
        <v>230.76555555555552</v>
      </c>
      <c r="AG1206" s="105">
        <f t="shared" si="226"/>
        <v>412.23444444444448</v>
      </c>
    </row>
    <row r="1207" spans="1:33" s="88" customFormat="1" x14ac:dyDescent="0.35">
      <c r="A1207" s="21">
        <v>10141103</v>
      </c>
      <c r="B1207" s="115" t="s">
        <v>1665</v>
      </c>
      <c r="C1207" s="272" t="s">
        <v>710</v>
      </c>
      <c r="D1207" s="178">
        <f t="shared" si="227"/>
        <v>163</v>
      </c>
      <c r="E1207" s="114" t="str">
        <f t="shared" si="216"/>
        <v>TRANSFORMADOR MARCA: MONAPO 163</v>
      </c>
      <c r="F1207" s="21"/>
      <c r="G1207" s="21" t="s">
        <v>189</v>
      </c>
      <c r="H1207" s="21" t="s">
        <v>1756</v>
      </c>
      <c r="I1207" s="161" t="s">
        <v>13197</v>
      </c>
      <c r="J1207" s="21"/>
      <c r="K1207" s="178" t="s">
        <v>13196</v>
      </c>
      <c r="L1207" s="21" t="s">
        <v>13195</v>
      </c>
      <c r="M1207" s="177">
        <v>250</v>
      </c>
      <c r="N1207" s="161" t="s">
        <v>19</v>
      </c>
      <c r="O1207" s="21" t="s">
        <v>362</v>
      </c>
      <c r="P1207" s="21">
        <v>3</v>
      </c>
      <c r="Q1207" s="124">
        <v>2001</v>
      </c>
      <c r="R1207" s="21"/>
      <c r="S1207" s="21"/>
      <c r="T1207" s="116">
        <v>991</v>
      </c>
      <c r="U1207" s="111">
        <v>45</v>
      </c>
      <c r="V1207" s="113">
        <f t="shared" si="217"/>
        <v>656.26222222222225</v>
      </c>
      <c r="W1207" s="113">
        <f t="shared" si="218"/>
        <v>334.73777777777775</v>
      </c>
      <c r="X1207" s="112">
        <f t="shared" si="219"/>
        <v>334737.77777777775</v>
      </c>
      <c r="Y1207" s="111"/>
      <c r="Z1207" s="110">
        <f t="shared" si="228"/>
        <v>29</v>
      </c>
      <c r="AA1207" s="109">
        <f t="shared" si="220"/>
        <v>49.550000000000004</v>
      </c>
      <c r="AB1207" s="109">
        <f t="shared" si="221"/>
        <v>49550.000000000007</v>
      </c>
      <c r="AC1207" s="108">
        <f t="shared" si="222"/>
        <v>941.45</v>
      </c>
      <c r="AD1207" s="107">
        <f t="shared" si="223"/>
        <v>2.2222222222222223E-2</v>
      </c>
      <c r="AE1207" s="106">
        <f t="shared" si="224"/>
        <v>20.921111111111113</v>
      </c>
      <c r="AF1207" s="105">
        <f t="shared" si="225"/>
        <v>355.65888888888884</v>
      </c>
      <c r="AG1207" s="105">
        <f t="shared" si="226"/>
        <v>635.3411111111111</v>
      </c>
    </row>
    <row r="1208" spans="1:33" s="88" customFormat="1" x14ac:dyDescent="0.35">
      <c r="A1208" s="21">
        <v>10141103</v>
      </c>
      <c r="B1208" s="115" t="s">
        <v>1665</v>
      </c>
      <c r="C1208" s="272" t="s">
        <v>710</v>
      </c>
      <c r="D1208" s="178">
        <f t="shared" si="227"/>
        <v>164</v>
      </c>
      <c r="E1208" s="114" t="str">
        <f t="shared" si="216"/>
        <v>TRANSFORMADOR MARCA:ITB MONAPO 164</v>
      </c>
      <c r="F1208" s="21"/>
      <c r="G1208" s="21" t="s">
        <v>189</v>
      </c>
      <c r="H1208" s="21" t="s">
        <v>13191</v>
      </c>
      <c r="I1208" s="161" t="s">
        <v>13194</v>
      </c>
      <c r="J1208" s="21"/>
      <c r="K1208" s="178" t="s">
        <v>13193</v>
      </c>
      <c r="L1208" s="21" t="s">
        <v>13192</v>
      </c>
      <c r="M1208" s="177">
        <v>200</v>
      </c>
      <c r="N1208" s="161" t="s">
        <v>19</v>
      </c>
      <c r="O1208" s="21" t="s">
        <v>362</v>
      </c>
      <c r="P1208" s="21">
        <v>3</v>
      </c>
      <c r="Q1208" s="124">
        <v>2001</v>
      </c>
      <c r="R1208" s="124" t="s">
        <v>1109</v>
      </c>
      <c r="S1208" s="124">
        <v>626582</v>
      </c>
      <c r="T1208" s="116">
        <v>991</v>
      </c>
      <c r="U1208" s="111">
        <v>45</v>
      </c>
      <c r="V1208" s="113">
        <f t="shared" si="217"/>
        <v>656.26222222222225</v>
      </c>
      <c r="W1208" s="113">
        <f t="shared" si="218"/>
        <v>334.73777777777775</v>
      </c>
      <c r="X1208" s="112">
        <f t="shared" si="219"/>
        <v>334737.77777777775</v>
      </c>
      <c r="Y1208" s="111"/>
      <c r="Z1208" s="110">
        <f t="shared" si="228"/>
        <v>29</v>
      </c>
      <c r="AA1208" s="109">
        <f t="shared" si="220"/>
        <v>49.550000000000004</v>
      </c>
      <c r="AB1208" s="109">
        <f t="shared" si="221"/>
        <v>49550.000000000007</v>
      </c>
      <c r="AC1208" s="108">
        <f t="shared" si="222"/>
        <v>941.45</v>
      </c>
      <c r="AD1208" s="107">
        <f t="shared" si="223"/>
        <v>2.2222222222222223E-2</v>
      </c>
      <c r="AE1208" s="106">
        <f t="shared" si="224"/>
        <v>20.921111111111113</v>
      </c>
      <c r="AF1208" s="105">
        <f t="shared" si="225"/>
        <v>355.65888888888884</v>
      </c>
      <c r="AG1208" s="105">
        <f t="shared" si="226"/>
        <v>635.3411111111111</v>
      </c>
    </row>
    <row r="1209" spans="1:33" s="88" customFormat="1" x14ac:dyDescent="0.35">
      <c r="A1209" s="21">
        <v>10141103</v>
      </c>
      <c r="B1209" s="115" t="s">
        <v>1665</v>
      </c>
      <c r="C1209" s="272" t="s">
        <v>710</v>
      </c>
      <c r="D1209" s="178">
        <f t="shared" si="227"/>
        <v>165</v>
      </c>
      <c r="E1209" s="114" t="str">
        <f t="shared" si="216"/>
        <v>TRANSFORMADOR MARCA:ASTOR MONAPO 165</v>
      </c>
      <c r="F1209" s="21"/>
      <c r="G1209" s="21" t="s">
        <v>189</v>
      </c>
      <c r="H1209" s="21" t="s">
        <v>13191</v>
      </c>
      <c r="I1209" s="161" t="s">
        <v>13190</v>
      </c>
      <c r="J1209" s="21"/>
      <c r="K1209" s="178" t="s">
        <v>13189</v>
      </c>
      <c r="L1209" s="21" t="s">
        <v>13188</v>
      </c>
      <c r="M1209" s="247">
        <v>100</v>
      </c>
      <c r="N1209" s="161" t="s">
        <v>19</v>
      </c>
      <c r="O1209" s="21" t="s">
        <v>362</v>
      </c>
      <c r="P1209" s="21">
        <v>3</v>
      </c>
      <c r="Q1209" s="124">
        <v>2001</v>
      </c>
      <c r="R1209" s="124" t="s">
        <v>499</v>
      </c>
      <c r="S1209" s="124" t="s">
        <v>13187</v>
      </c>
      <c r="T1209" s="116">
        <v>763</v>
      </c>
      <c r="U1209" s="111">
        <v>45</v>
      </c>
      <c r="V1209" s="113">
        <f t="shared" si="217"/>
        <v>505.27555555555557</v>
      </c>
      <c r="W1209" s="113">
        <f t="shared" si="218"/>
        <v>257.72444444444443</v>
      </c>
      <c r="X1209" s="112">
        <f t="shared" si="219"/>
        <v>257724.44444444444</v>
      </c>
      <c r="Y1209" s="111"/>
      <c r="Z1209" s="110">
        <f t="shared" si="228"/>
        <v>29</v>
      </c>
      <c r="AA1209" s="109">
        <f t="shared" si="220"/>
        <v>38.15</v>
      </c>
      <c r="AB1209" s="109">
        <f t="shared" si="221"/>
        <v>38150</v>
      </c>
      <c r="AC1209" s="108">
        <f t="shared" si="222"/>
        <v>724.85</v>
      </c>
      <c r="AD1209" s="107">
        <f t="shared" si="223"/>
        <v>2.2222222222222223E-2</v>
      </c>
      <c r="AE1209" s="106">
        <f t="shared" si="224"/>
        <v>16.10777777777778</v>
      </c>
      <c r="AF1209" s="105">
        <f t="shared" si="225"/>
        <v>273.83222222222219</v>
      </c>
      <c r="AG1209" s="105">
        <f t="shared" si="226"/>
        <v>489.16777777777781</v>
      </c>
    </row>
    <row r="1210" spans="1:33" s="88" customFormat="1" x14ac:dyDescent="0.35">
      <c r="A1210" s="21">
        <v>10141103</v>
      </c>
      <c r="B1210" s="115" t="s">
        <v>1665</v>
      </c>
      <c r="C1210" s="272" t="s">
        <v>710</v>
      </c>
      <c r="D1210" s="178">
        <f t="shared" si="227"/>
        <v>166</v>
      </c>
      <c r="E1210" s="114" t="str">
        <f t="shared" si="216"/>
        <v>TRANSFORMADOR MARCA:TUSCO MONAPO 166</v>
      </c>
      <c r="F1210" s="21"/>
      <c r="G1210" s="21" t="s">
        <v>189</v>
      </c>
      <c r="H1210" s="21" t="s">
        <v>1756</v>
      </c>
      <c r="I1210" s="161" t="s">
        <v>13186</v>
      </c>
      <c r="J1210" s="21"/>
      <c r="K1210" s="161" t="s">
        <v>13185</v>
      </c>
      <c r="L1210" s="21" t="s">
        <v>13184</v>
      </c>
      <c r="M1210" s="177">
        <v>100</v>
      </c>
      <c r="N1210" s="161" t="s">
        <v>19</v>
      </c>
      <c r="O1210" s="21" t="s">
        <v>362</v>
      </c>
      <c r="P1210" s="21">
        <v>3</v>
      </c>
      <c r="Q1210" s="124">
        <v>2001</v>
      </c>
      <c r="R1210" s="124" t="s">
        <v>604</v>
      </c>
      <c r="S1210" s="124">
        <v>591156</v>
      </c>
      <c r="T1210" s="116">
        <v>763</v>
      </c>
      <c r="U1210" s="111">
        <v>45</v>
      </c>
      <c r="V1210" s="113">
        <f t="shared" si="217"/>
        <v>505.27555555555557</v>
      </c>
      <c r="W1210" s="113">
        <f t="shared" si="218"/>
        <v>257.72444444444443</v>
      </c>
      <c r="X1210" s="112">
        <f t="shared" si="219"/>
        <v>257724.44444444444</v>
      </c>
      <c r="Y1210" s="111"/>
      <c r="Z1210" s="110">
        <f t="shared" si="228"/>
        <v>29</v>
      </c>
      <c r="AA1210" s="109">
        <f t="shared" si="220"/>
        <v>38.15</v>
      </c>
      <c r="AB1210" s="109">
        <f t="shared" si="221"/>
        <v>38150</v>
      </c>
      <c r="AC1210" s="108">
        <f t="shared" si="222"/>
        <v>724.85</v>
      </c>
      <c r="AD1210" s="107">
        <f t="shared" si="223"/>
        <v>2.2222222222222223E-2</v>
      </c>
      <c r="AE1210" s="106">
        <f t="shared" si="224"/>
        <v>16.10777777777778</v>
      </c>
      <c r="AF1210" s="105">
        <f t="shared" si="225"/>
        <v>273.83222222222219</v>
      </c>
      <c r="AG1210" s="105">
        <f t="shared" si="226"/>
        <v>489.16777777777781</v>
      </c>
    </row>
    <row r="1211" spans="1:33" s="88" customFormat="1" x14ac:dyDescent="0.35">
      <c r="A1211" s="21">
        <v>10141103</v>
      </c>
      <c r="B1211" s="115" t="s">
        <v>1665</v>
      </c>
      <c r="C1211" s="272" t="s">
        <v>710</v>
      </c>
      <c r="D1211" s="178">
        <f t="shared" si="227"/>
        <v>167</v>
      </c>
      <c r="E1211" s="114" t="str">
        <f t="shared" si="216"/>
        <v>TRANSFORMADOR MARCA:TM MONAPO 167</v>
      </c>
      <c r="F1211" s="21"/>
      <c r="G1211" s="21" t="s">
        <v>189</v>
      </c>
      <c r="H1211" s="21" t="s">
        <v>1756</v>
      </c>
      <c r="I1211" s="161" t="s">
        <v>13183</v>
      </c>
      <c r="J1211" s="21"/>
      <c r="K1211" s="161" t="s">
        <v>13182</v>
      </c>
      <c r="L1211" s="21" t="s">
        <v>13181</v>
      </c>
      <c r="M1211" s="177">
        <v>200</v>
      </c>
      <c r="N1211" s="161" t="s">
        <v>19</v>
      </c>
      <c r="O1211" s="21" t="s">
        <v>362</v>
      </c>
      <c r="P1211" s="21">
        <v>3</v>
      </c>
      <c r="Q1211" s="124">
        <v>2001</v>
      </c>
      <c r="R1211" s="124" t="s">
        <v>1769</v>
      </c>
      <c r="S1211" s="124">
        <v>967338</v>
      </c>
      <c r="T1211" s="116">
        <v>991</v>
      </c>
      <c r="U1211" s="111">
        <v>45</v>
      </c>
      <c r="V1211" s="113">
        <f t="shared" si="217"/>
        <v>656.26222222222225</v>
      </c>
      <c r="W1211" s="113">
        <f t="shared" si="218"/>
        <v>334.73777777777775</v>
      </c>
      <c r="X1211" s="112">
        <f t="shared" si="219"/>
        <v>334737.77777777775</v>
      </c>
      <c r="Y1211" s="111"/>
      <c r="Z1211" s="110">
        <f t="shared" si="228"/>
        <v>29</v>
      </c>
      <c r="AA1211" s="109">
        <f t="shared" si="220"/>
        <v>49.550000000000004</v>
      </c>
      <c r="AB1211" s="109">
        <f t="shared" si="221"/>
        <v>49550.000000000007</v>
      </c>
      <c r="AC1211" s="108">
        <f t="shared" si="222"/>
        <v>941.45</v>
      </c>
      <c r="AD1211" s="107">
        <f t="shared" si="223"/>
        <v>2.2222222222222223E-2</v>
      </c>
      <c r="AE1211" s="106">
        <f t="shared" si="224"/>
        <v>20.921111111111113</v>
      </c>
      <c r="AF1211" s="105">
        <f t="shared" si="225"/>
        <v>355.65888888888884</v>
      </c>
      <c r="AG1211" s="105">
        <f t="shared" si="226"/>
        <v>635.3411111111111</v>
      </c>
    </row>
    <row r="1212" spans="1:33" s="88" customFormat="1" x14ac:dyDescent="0.35">
      <c r="A1212" s="21">
        <v>10141103</v>
      </c>
      <c r="B1212" s="115" t="s">
        <v>1665</v>
      </c>
      <c r="C1212" s="272" t="s">
        <v>710</v>
      </c>
      <c r="D1212" s="173" t="s">
        <v>808</v>
      </c>
      <c r="E1212" s="114" t="str">
        <f t="shared" si="216"/>
        <v>TRANSFORMADOR MARCA:ALSTOM Inhambane No Label</v>
      </c>
      <c r="F1212" s="21"/>
      <c r="G1212" s="21" t="s">
        <v>1695</v>
      </c>
      <c r="H1212" s="21" t="s">
        <v>1695</v>
      </c>
      <c r="I1212" s="21"/>
      <c r="J1212" s="118"/>
      <c r="K1212" s="171" t="s">
        <v>13180</v>
      </c>
      <c r="L1212" s="171" t="s">
        <v>13179</v>
      </c>
      <c r="M1212" s="21">
        <v>200</v>
      </c>
      <c r="N1212" s="21">
        <v>33</v>
      </c>
      <c r="O1212" s="21">
        <v>0.4</v>
      </c>
      <c r="P1212" s="124" t="s">
        <v>516</v>
      </c>
      <c r="Q1212" s="21">
        <v>2001</v>
      </c>
      <c r="R1212" s="21" t="s">
        <v>4</v>
      </c>
      <c r="S1212" s="21" t="s">
        <v>13178</v>
      </c>
      <c r="T1212" s="126">
        <v>991</v>
      </c>
      <c r="U1212" s="111">
        <v>45</v>
      </c>
      <c r="V1212" s="113">
        <f t="shared" si="217"/>
        <v>656.26222222222225</v>
      </c>
      <c r="W1212" s="113">
        <f t="shared" si="218"/>
        <v>334.73777777777775</v>
      </c>
      <c r="X1212" s="112">
        <f t="shared" si="219"/>
        <v>334737.77777777775</v>
      </c>
      <c r="Y1212" s="118"/>
      <c r="Z1212" s="110">
        <f t="shared" si="228"/>
        <v>29</v>
      </c>
      <c r="AA1212" s="109">
        <f t="shared" si="220"/>
        <v>49.550000000000004</v>
      </c>
      <c r="AB1212" s="109">
        <f t="shared" si="221"/>
        <v>49550.000000000007</v>
      </c>
      <c r="AC1212" s="108">
        <f t="shared" si="222"/>
        <v>941.45</v>
      </c>
      <c r="AD1212" s="107">
        <f t="shared" si="223"/>
        <v>2.2222222222222223E-2</v>
      </c>
      <c r="AE1212" s="106">
        <f t="shared" si="224"/>
        <v>20.921111111111113</v>
      </c>
      <c r="AF1212" s="105">
        <f t="shared" si="225"/>
        <v>355.65888888888884</v>
      </c>
      <c r="AG1212" s="105">
        <f t="shared" si="226"/>
        <v>635.3411111111111</v>
      </c>
    </row>
    <row r="1213" spans="1:33" s="88" customFormat="1" x14ac:dyDescent="0.35">
      <c r="A1213" s="21">
        <v>10141103</v>
      </c>
      <c r="B1213" s="115" t="s">
        <v>1665</v>
      </c>
      <c r="C1213" s="272" t="s">
        <v>710</v>
      </c>
      <c r="D1213" s="171" t="s">
        <v>13177</v>
      </c>
      <c r="E1213" s="114" t="str">
        <f t="shared" si="216"/>
        <v>TRANSFORMADOR MARCA:DESTA PTS302 PTS302</v>
      </c>
      <c r="F1213" s="21"/>
      <c r="G1213" s="171" t="s">
        <v>13177</v>
      </c>
      <c r="H1213" s="21" t="s">
        <v>86</v>
      </c>
      <c r="I1213" s="21"/>
      <c r="J1213" s="21"/>
      <c r="K1213" s="171" t="s">
        <v>13176</v>
      </c>
      <c r="L1213" s="171" t="s">
        <v>13175</v>
      </c>
      <c r="M1213" s="21">
        <v>160</v>
      </c>
      <c r="N1213" s="21">
        <v>33</v>
      </c>
      <c r="O1213" s="21">
        <v>0.4</v>
      </c>
      <c r="P1213" s="124" t="s">
        <v>516</v>
      </c>
      <c r="Q1213" s="21">
        <v>2001</v>
      </c>
      <c r="R1213" s="21" t="s">
        <v>104</v>
      </c>
      <c r="S1213" s="21" t="s">
        <v>13174</v>
      </c>
      <c r="T1213" s="126">
        <v>991</v>
      </c>
      <c r="U1213" s="111">
        <v>45</v>
      </c>
      <c r="V1213" s="113">
        <f t="shared" si="217"/>
        <v>656.26222222222225</v>
      </c>
      <c r="W1213" s="113">
        <f t="shared" si="218"/>
        <v>334.73777777777775</v>
      </c>
      <c r="X1213" s="112">
        <f t="shared" si="219"/>
        <v>334737.77777777775</v>
      </c>
      <c r="Y1213" s="118"/>
      <c r="Z1213" s="110">
        <f t="shared" si="228"/>
        <v>29</v>
      </c>
      <c r="AA1213" s="109">
        <f t="shared" si="220"/>
        <v>49.550000000000004</v>
      </c>
      <c r="AB1213" s="109">
        <f t="shared" si="221"/>
        <v>49550.000000000007</v>
      </c>
      <c r="AC1213" s="108">
        <f t="shared" si="222"/>
        <v>941.45</v>
      </c>
      <c r="AD1213" s="107">
        <f t="shared" si="223"/>
        <v>2.2222222222222223E-2</v>
      </c>
      <c r="AE1213" s="106">
        <f t="shared" si="224"/>
        <v>20.921111111111113</v>
      </c>
      <c r="AF1213" s="105">
        <f t="shared" si="225"/>
        <v>355.65888888888884</v>
      </c>
      <c r="AG1213" s="105">
        <f t="shared" si="226"/>
        <v>635.3411111111111</v>
      </c>
    </row>
    <row r="1214" spans="1:33" s="88" customFormat="1" x14ac:dyDescent="0.35">
      <c r="A1214" s="21">
        <v>10141103</v>
      </c>
      <c r="B1214" s="115" t="s">
        <v>1665</v>
      </c>
      <c r="C1214" s="272" t="s">
        <v>710</v>
      </c>
      <c r="D1214" s="171" t="s">
        <v>13173</v>
      </c>
      <c r="E1214" s="114" t="str">
        <f t="shared" si="216"/>
        <v>TRANSFORMADOR MARCA:DESTA PTS 1019 PTS 1019</v>
      </c>
      <c r="F1214" s="21"/>
      <c r="G1214" s="171" t="s">
        <v>13173</v>
      </c>
      <c r="H1214" s="21" t="s">
        <v>86</v>
      </c>
      <c r="I1214" s="21"/>
      <c r="J1214" s="21"/>
      <c r="K1214" s="171" t="s">
        <v>13172</v>
      </c>
      <c r="L1214" s="171" t="s">
        <v>13171</v>
      </c>
      <c r="M1214" s="21">
        <v>160</v>
      </c>
      <c r="N1214" s="21">
        <v>33</v>
      </c>
      <c r="O1214" s="21">
        <v>0.4</v>
      </c>
      <c r="P1214" s="124" t="s">
        <v>516</v>
      </c>
      <c r="Q1214" s="21">
        <v>2001</v>
      </c>
      <c r="R1214" s="21" t="s">
        <v>104</v>
      </c>
      <c r="S1214" s="21" t="s">
        <v>13170</v>
      </c>
      <c r="T1214" s="126">
        <v>991</v>
      </c>
      <c r="U1214" s="111">
        <v>45</v>
      </c>
      <c r="V1214" s="113">
        <f t="shared" si="217"/>
        <v>656.26222222222225</v>
      </c>
      <c r="W1214" s="113">
        <f t="shared" si="218"/>
        <v>334.73777777777775</v>
      </c>
      <c r="X1214" s="112">
        <f t="shared" si="219"/>
        <v>334737.77777777775</v>
      </c>
      <c r="Y1214" s="118"/>
      <c r="Z1214" s="110">
        <f t="shared" si="228"/>
        <v>29</v>
      </c>
      <c r="AA1214" s="109">
        <f t="shared" si="220"/>
        <v>49.550000000000004</v>
      </c>
      <c r="AB1214" s="109">
        <f t="shared" si="221"/>
        <v>49550.000000000007</v>
      </c>
      <c r="AC1214" s="108">
        <f t="shared" si="222"/>
        <v>941.45</v>
      </c>
      <c r="AD1214" s="107">
        <f t="shared" si="223"/>
        <v>2.2222222222222223E-2</v>
      </c>
      <c r="AE1214" s="106">
        <f t="shared" si="224"/>
        <v>20.921111111111113</v>
      </c>
      <c r="AF1214" s="105">
        <f t="shared" si="225"/>
        <v>355.65888888888884</v>
      </c>
      <c r="AG1214" s="105">
        <f t="shared" si="226"/>
        <v>635.3411111111111</v>
      </c>
    </row>
    <row r="1215" spans="1:33" s="88" customFormat="1" x14ac:dyDescent="0.35">
      <c r="A1215" s="21">
        <v>10141103</v>
      </c>
      <c r="B1215" s="162" t="s">
        <v>725</v>
      </c>
      <c r="C1215" s="272" t="s">
        <v>710</v>
      </c>
      <c r="D1215" s="124" t="s">
        <v>1580</v>
      </c>
      <c r="E1215" s="114" t="str">
        <f t="shared" si="216"/>
        <v>TRANSFORMADOR MARCA:ABB PT 149R PT 149R</v>
      </c>
      <c r="F1215" s="124"/>
      <c r="G1215" s="124" t="s">
        <v>1580</v>
      </c>
      <c r="H1215" s="124" t="s">
        <v>847</v>
      </c>
      <c r="I1215" s="124"/>
      <c r="J1215" s="124"/>
      <c r="K1215" s="124"/>
      <c r="L1215" s="124"/>
      <c r="M1215" s="124">
        <v>500</v>
      </c>
      <c r="N1215" s="124">
        <v>33</v>
      </c>
      <c r="O1215" s="21">
        <v>0.4</v>
      </c>
      <c r="P1215" s="124" t="s">
        <v>514</v>
      </c>
      <c r="Q1215" s="124">
        <v>2001</v>
      </c>
      <c r="R1215" s="124" t="s">
        <v>15</v>
      </c>
      <c r="S1215" s="124" t="s">
        <v>1579</v>
      </c>
      <c r="T1215" s="116">
        <v>1200</v>
      </c>
      <c r="U1215" s="111">
        <v>45</v>
      </c>
      <c r="V1215" s="113">
        <f t="shared" si="217"/>
        <v>794.66666666666674</v>
      </c>
      <c r="W1215" s="113">
        <f t="shared" si="218"/>
        <v>405.33333333333326</v>
      </c>
      <c r="X1215" s="112">
        <f t="shared" si="219"/>
        <v>405333.33333333326</v>
      </c>
      <c r="Y1215" s="111"/>
      <c r="Z1215" s="110">
        <f t="shared" si="228"/>
        <v>29</v>
      </c>
      <c r="AA1215" s="109">
        <f t="shared" si="220"/>
        <v>60</v>
      </c>
      <c r="AB1215" s="109">
        <f t="shared" si="221"/>
        <v>60000</v>
      </c>
      <c r="AC1215" s="108">
        <f t="shared" si="222"/>
        <v>1140</v>
      </c>
      <c r="AD1215" s="107">
        <f t="shared" si="223"/>
        <v>2.2222222222222223E-2</v>
      </c>
      <c r="AE1215" s="106">
        <f t="shared" si="224"/>
        <v>25.333333333333336</v>
      </c>
      <c r="AF1215" s="105">
        <f t="shared" si="225"/>
        <v>430.66666666666657</v>
      </c>
      <c r="AG1215" s="105">
        <f t="shared" si="226"/>
        <v>769.33333333333337</v>
      </c>
    </row>
    <row r="1216" spans="1:33" s="88" customFormat="1" x14ac:dyDescent="0.35">
      <c r="A1216" s="21">
        <v>10141103</v>
      </c>
      <c r="B1216" s="162" t="s">
        <v>725</v>
      </c>
      <c r="C1216" s="272" t="s">
        <v>710</v>
      </c>
      <c r="D1216" s="124" t="s">
        <v>1578</v>
      </c>
      <c r="E1216" s="114" t="str">
        <f t="shared" si="216"/>
        <v>TRANSFORMADOR MARCA:NEI Transformers PT 122R PT 122R</v>
      </c>
      <c r="F1216" s="124"/>
      <c r="G1216" s="124" t="s">
        <v>1578</v>
      </c>
      <c r="H1216" s="142" t="s">
        <v>1217</v>
      </c>
      <c r="I1216" s="124"/>
      <c r="J1216" s="142"/>
      <c r="K1216" s="142" t="s">
        <v>1577</v>
      </c>
      <c r="L1216" s="142" t="s">
        <v>1576</v>
      </c>
      <c r="M1216" s="124">
        <v>315</v>
      </c>
      <c r="N1216" s="124">
        <v>33</v>
      </c>
      <c r="O1216" s="21">
        <v>0.4</v>
      </c>
      <c r="P1216" s="124" t="s">
        <v>514</v>
      </c>
      <c r="Q1216" s="142">
        <v>2001</v>
      </c>
      <c r="R1216" s="142" t="s">
        <v>1575</v>
      </c>
      <c r="S1216" s="142" t="s">
        <v>1574</v>
      </c>
      <c r="T1216" s="116">
        <v>1039</v>
      </c>
      <c r="U1216" s="111">
        <v>45</v>
      </c>
      <c r="V1216" s="113">
        <f t="shared" si="217"/>
        <v>688.048888888889</v>
      </c>
      <c r="W1216" s="113">
        <f t="shared" si="218"/>
        <v>350.951111111111</v>
      </c>
      <c r="X1216" s="112">
        <f t="shared" si="219"/>
        <v>350951.11111111101</v>
      </c>
      <c r="Y1216" s="111"/>
      <c r="Z1216" s="110">
        <f t="shared" si="228"/>
        <v>29</v>
      </c>
      <c r="AA1216" s="109">
        <f t="shared" si="220"/>
        <v>51.95</v>
      </c>
      <c r="AB1216" s="109">
        <f t="shared" si="221"/>
        <v>51950</v>
      </c>
      <c r="AC1216" s="108">
        <f t="shared" si="222"/>
        <v>987.05</v>
      </c>
      <c r="AD1216" s="107">
        <f t="shared" si="223"/>
        <v>2.2222222222222223E-2</v>
      </c>
      <c r="AE1216" s="106">
        <f t="shared" si="224"/>
        <v>21.934444444444445</v>
      </c>
      <c r="AF1216" s="105">
        <f t="shared" si="225"/>
        <v>372.88555555555547</v>
      </c>
      <c r="AG1216" s="105">
        <f t="shared" si="226"/>
        <v>666.11444444444453</v>
      </c>
    </row>
    <row r="1217" spans="1:1029" s="88" customFormat="1" x14ac:dyDescent="0.35">
      <c r="A1217" s="21">
        <v>10141103</v>
      </c>
      <c r="B1217" s="162" t="s">
        <v>725</v>
      </c>
      <c r="C1217" s="272" t="s">
        <v>710</v>
      </c>
      <c r="D1217" s="142" t="s">
        <v>1573</v>
      </c>
      <c r="E1217" s="114" t="str">
        <f t="shared" si="216"/>
        <v>TRANSFORMADOR MARCA:DESTA  PT 257R PT 257R</v>
      </c>
      <c r="F1217" s="124"/>
      <c r="G1217" s="142" t="s">
        <v>1573</v>
      </c>
      <c r="H1217" s="124" t="s">
        <v>1045</v>
      </c>
      <c r="I1217" s="124"/>
      <c r="J1217" s="124"/>
      <c r="K1217" s="142" t="s">
        <v>1572</v>
      </c>
      <c r="L1217" s="142" t="s">
        <v>1571</v>
      </c>
      <c r="M1217" s="124">
        <v>100</v>
      </c>
      <c r="N1217" s="124">
        <v>33</v>
      </c>
      <c r="O1217" s="21">
        <v>0.4</v>
      </c>
      <c r="P1217" s="124" t="s">
        <v>514</v>
      </c>
      <c r="Q1217" s="124">
        <v>2001</v>
      </c>
      <c r="R1217" s="124" t="s">
        <v>1566</v>
      </c>
      <c r="S1217" s="124" t="s">
        <v>1570</v>
      </c>
      <c r="T1217" s="116">
        <v>763</v>
      </c>
      <c r="U1217" s="111">
        <v>45</v>
      </c>
      <c r="V1217" s="113">
        <f t="shared" si="217"/>
        <v>505.27555555555557</v>
      </c>
      <c r="W1217" s="113">
        <f t="shared" si="218"/>
        <v>257.72444444444443</v>
      </c>
      <c r="X1217" s="112">
        <f t="shared" si="219"/>
        <v>257724.44444444444</v>
      </c>
      <c r="Y1217" s="111"/>
      <c r="Z1217" s="110">
        <f t="shared" si="228"/>
        <v>29</v>
      </c>
      <c r="AA1217" s="109">
        <f t="shared" si="220"/>
        <v>38.15</v>
      </c>
      <c r="AB1217" s="109">
        <f t="shared" si="221"/>
        <v>38150</v>
      </c>
      <c r="AC1217" s="108">
        <f t="shared" si="222"/>
        <v>724.85</v>
      </c>
      <c r="AD1217" s="107">
        <f t="shared" si="223"/>
        <v>2.2222222222222223E-2</v>
      </c>
      <c r="AE1217" s="106">
        <f t="shared" si="224"/>
        <v>16.10777777777778</v>
      </c>
      <c r="AF1217" s="105">
        <f t="shared" si="225"/>
        <v>273.83222222222219</v>
      </c>
      <c r="AG1217" s="105">
        <f t="shared" si="226"/>
        <v>489.16777777777781</v>
      </c>
    </row>
    <row r="1218" spans="1:1029" s="88" customFormat="1" x14ac:dyDescent="0.35">
      <c r="A1218" s="21">
        <v>10141103</v>
      </c>
      <c r="B1218" s="162" t="s">
        <v>725</v>
      </c>
      <c r="C1218" s="272" t="s">
        <v>710</v>
      </c>
      <c r="D1218" s="142" t="s">
        <v>1569</v>
      </c>
      <c r="E1218" s="114" t="str">
        <f t="shared" ref="E1218:E1281" si="229">+CONCATENATE(C1218," ","MARCA:",R1218," ",G1218," ",D1218,)</f>
        <v>TRANSFORMADOR MARCA:DESTA  PT 373R PT 373R</v>
      </c>
      <c r="F1218" s="124"/>
      <c r="G1218" s="142" t="s">
        <v>1569</v>
      </c>
      <c r="H1218" s="124" t="s">
        <v>1045</v>
      </c>
      <c r="I1218" s="124"/>
      <c r="J1218" s="124"/>
      <c r="K1218" s="142" t="s">
        <v>1568</v>
      </c>
      <c r="L1218" s="142" t="s">
        <v>1567</v>
      </c>
      <c r="M1218" s="124">
        <v>160</v>
      </c>
      <c r="N1218" s="124">
        <v>33</v>
      </c>
      <c r="O1218" s="21">
        <v>0.4</v>
      </c>
      <c r="P1218" s="124" t="s">
        <v>514</v>
      </c>
      <c r="Q1218" s="124">
        <v>2001</v>
      </c>
      <c r="R1218" s="124" t="s">
        <v>1566</v>
      </c>
      <c r="S1218" s="124" t="s">
        <v>1565</v>
      </c>
      <c r="T1218" s="116">
        <v>991</v>
      </c>
      <c r="U1218" s="111">
        <v>45</v>
      </c>
      <c r="V1218" s="113">
        <f t="shared" ref="V1218:V1281" si="230">((Z1218/U1218)*(T1218-AA1218))+AA1218</f>
        <v>656.26222222222225</v>
      </c>
      <c r="W1218" s="113">
        <f t="shared" ref="W1218:W1281" si="231">+T1218-V1218</f>
        <v>334.73777777777775</v>
      </c>
      <c r="X1218" s="112">
        <f t="shared" ref="X1218:X1281" si="232">+W1218*1000</f>
        <v>334737.77777777775</v>
      </c>
      <c r="Y1218" s="111"/>
      <c r="Z1218" s="110">
        <f t="shared" si="228"/>
        <v>29</v>
      </c>
      <c r="AA1218" s="109">
        <f t="shared" ref="AA1218:AA1281" si="233">(5/100*T1218)</f>
        <v>49.550000000000004</v>
      </c>
      <c r="AB1218" s="109">
        <f t="shared" ref="AB1218:AB1281" si="234">+AA1218*1000</f>
        <v>49550.000000000007</v>
      </c>
      <c r="AC1218" s="108">
        <f t="shared" ref="AC1218:AC1281" si="235">+T1218-AA1218</f>
        <v>941.45</v>
      </c>
      <c r="AD1218" s="107">
        <f t="shared" ref="AD1218:AD1281" si="236">1/U1218</f>
        <v>2.2222222222222223E-2</v>
      </c>
      <c r="AE1218" s="106">
        <f t="shared" ref="AE1218:AE1281" si="237">+AC1218*AD1218</f>
        <v>20.921111111111113</v>
      </c>
      <c r="AF1218" s="105">
        <f t="shared" ref="AF1218:AF1281" si="238">+T1218-V1218+AE1218</f>
        <v>355.65888888888884</v>
      </c>
      <c r="AG1218" s="105">
        <f t="shared" ref="AG1218:AG1281" si="239">+V1218-AE1218</f>
        <v>635.3411111111111</v>
      </c>
    </row>
    <row r="1219" spans="1:1029" s="88" customFormat="1" x14ac:dyDescent="0.35">
      <c r="A1219" s="21">
        <v>10141103</v>
      </c>
      <c r="B1219" s="162" t="s">
        <v>725</v>
      </c>
      <c r="C1219" s="272" t="s">
        <v>710</v>
      </c>
      <c r="D1219" s="124" t="s">
        <v>1564</v>
      </c>
      <c r="E1219" s="114" t="str">
        <f t="shared" si="229"/>
        <v>TRANSFORMADOR MARCA:Desta Power Matla PT 134R PT 134R</v>
      </c>
      <c r="F1219" s="124"/>
      <c r="G1219" s="124" t="s">
        <v>1564</v>
      </c>
      <c r="H1219" s="142" t="s">
        <v>1037</v>
      </c>
      <c r="I1219" s="124"/>
      <c r="J1219" s="124"/>
      <c r="K1219" s="142" t="s">
        <v>1563</v>
      </c>
      <c r="L1219" s="142" t="s">
        <v>1562</v>
      </c>
      <c r="M1219" s="124">
        <v>160</v>
      </c>
      <c r="N1219" s="124">
        <v>33</v>
      </c>
      <c r="O1219" s="21">
        <v>0.4</v>
      </c>
      <c r="P1219" s="124" t="s">
        <v>514</v>
      </c>
      <c r="Q1219" s="142">
        <v>2001</v>
      </c>
      <c r="R1219" s="124" t="s">
        <v>1540</v>
      </c>
      <c r="S1219" s="124" t="s">
        <v>1561</v>
      </c>
      <c r="T1219" s="116">
        <v>991</v>
      </c>
      <c r="U1219" s="111">
        <v>45</v>
      </c>
      <c r="V1219" s="113">
        <f t="shared" si="230"/>
        <v>656.26222222222225</v>
      </c>
      <c r="W1219" s="113">
        <f t="shared" si="231"/>
        <v>334.73777777777775</v>
      </c>
      <c r="X1219" s="112">
        <f t="shared" si="232"/>
        <v>334737.77777777775</v>
      </c>
      <c r="Y1219" s="111"/>
      <c r="Z1219" s="110">
        <f t="shared" si="228"/>
        <v>29</v>
      </c>
      <c r="AA1219" s="109">
        <f t="shared" si="233"/>
        <v>49.550000000000004</v>
      </c>
      <c r="AB1219" s="109">
        <f t="shared" si="234"/>
        <v>49550.000000000007</v>
      </c>
      <c r="AC1219" s="108">
        <f t="shared" si="235"/>
        <v>941.45</v>
      </c>
      <c r="AD1219" s="107">
        <f t="shared" si="236"/>
        <v>2.2222222222222223E-2</v>
      </c>
      <c r="AE1219" s="106">
        <f t="shared" si="237"/>
        <v>20.921111111111113</v>
      </c>
      <c r="AF1219" s="105">
        <f t="shared" si="238"/>
        <v>355.65888888888884</v>
      </c>
      <c r="AG1219" s="105">
        <f t="shared" si="239"/>
        <v>635.3411111111111</v>
      </c>
    </row>
    <row r="1220" spans="1:1029" s="88" customFormat="1" x14ac:dyDescent="0.35">
      <c r="A1220" s="21">
        <v>10141103</v>
      </c>
      <c r="B1220" s="162" t="s">
        <v>725</v>
      </c>
      <c r="C1220" s="272" t="s">
        <v>710</v>
      </c>
      <c r="D1220" s="124" t="s">
        <v>1560</v>
      </c>
      <c r="E1220" s="114" t="str">
        <f t="shared" si="229"/>
        <v>TRANSFORMADOR MARCA:Desta Power Matla PT 277R PT 277R</v>
      </c>
      <c r="F1220" s="124"/>
      <c r="G1220" s="124" t="s">
        <v>1560</v>
      </c>
      <c r="H1220" s="142" t="s">
        <v>944</v>
      </c>
      <c r="I1220" s="124"/>
      <c r="J1220" s="124"/>
      <c r="K1220" s="142" t="s">
        <v>1559</v>
      </c>
      <c r="L1220" s="142" t="s">
        <v>1558</v>
      </c>
      <c r="M1220" s="124">
        <v>160</v>
      </c>
      <c r="N1220" s="124">
        <v>33</v>
      </c>
      <c r="O1220" s="21">
        <v>0.4</v>
      </c>
      <c r="P1220" s="124" t="s">
        <v>514</v>
      </c>
      <c r="Q1220" s="142">
        <v>2001</v>
      </c>
      <c r="R1220" s="124" t="s">
        <v>1540</v>
      </c>
      <c r="S1220" s="124" t="s">
        <v>1557</v>
      </c>
      <c r="T1220" s="116">
        <v>991</v>
      </c>
      <c r="U1220" s="111">
        <v>45</v>
      </c>
      <c r="V1220" s="113">
        <f t="shared" si="230"/>
        <v>656.26222222222225</v>
      </c>
      <c r="W1220" s="113">
        <f t="shared" si="231"/>
        <v>334.73777777777775</v>
      </c>
      <c r="X1220" s="112">
        <f t="shared" si="232"/>
        <v>334737.77777777775</v>
      </c>
      <c r="Y1220" s="111"/>
      <c r="Z1220" s="110">
        <f t="shared" si="228"/>
        <v>29</v>
      </c>
      <c r="AA1220" s="109">
        <f t="shared" si="233"/>
        <v>49.550000000000004</v>
      </c>
      <c r="AB1220" s="109">
        <f t="shared" si="234"/>
        <v>49550.000000000007</v>
      </c>
      <c r="AC1220" s="108">
        <f t="shared" si="235"/>
        <v>941.45</v>
      </c>
      <c r="AD1220" s="107">
        <f t="shared" si="236"/>
        <v>2.2222222222222223E-2</v>
      </c>
      <c r="AE1220" s="106">
        <f t="shared" si="237"/>
        <v>20.921111111111113</v>
      </c>
      <c r="AF1220" s="105">
        <f t="shared" si="238"/>
        <v>355.65888888888884</v>
      </c>
      <c r="AG1220" s="105">
        <f t="shared" si="239"/>
        <v>635.3411111111111</v>
      </c>
    </row>
    <row r="1221" spans="1:1029" s="88" customFormat="1" x14ac:dyDescent="0.35">
      <c r="A1221" s="21">
        <v>10141103</v>
      </c>
      <c r="B1221" s="162" t="s">
        <v>725</v>
      </c>
      <c r="C1221" s="272" t="s">
        <v>710</v>
      </c>
      <c r="D1221" s="124" t="s">
        <v>1556</v>
      </c>
      <c r="E1221" s="114" t="str">
        <f t="shared" si="229"/>
        <v>TRANSFORMADOR MARCA:Desta Power Matla PT 345R PT 345R</v>
      </c>
      <c r="F1221" s="124"/>
      <c r="G1221" s="124" t="s">
        <v>1556</v>
      </c>
      <c r="H1221" s="142" t="s">
        <v>1555</v>
      </c>
      <c r="I1221" s="124"/>
      <c r="J1221" s="124"/>
      <c r="K1221" s="142" t="s">
        <v>1554</v>
      </c>
      <c r="L1221" s="142" t="s">
        <v>1553</v>
      </c>
      <c r="M1221" s="124">
        <v>160</v>
      </c>
      <c r="N1221" s="124">
        <v>33</v>
      </c>
      <c r="O1221" s="21">
        <v>0.4</v>
      </c>
      <c r="P1221" s="124" t="s">
        <v>514</v>
      </c>
      <c r="Q1221" s="142">
        <v>2001</v>
      </c>
      <c r="R1221" s="161" t="s">
        <v>1540</v>
      </c>
      <c r="S1221" s="124" t="s">
        <v>1552</v>
      </c>
      <c r="T1221" s="116">
        <v>991</v>
      </c>
      <c r="U1221" s="111">
        <v>45</v>
      </c>
      <c r="V1221" s="113">
        <f t="shared" si="230"/>
        <v>656.26222222222225</v>
      </c>
      <c r="W1221" s="113">
        <f t="shared" si="231"/>
        <v>334.73777777777775</v>
      </c>
      <c r="X1221" s="112">
        <f t="shared" si="232"/>
        <v>334737.77777777775</v>
      </c>
      <c r="Y1221" s="111"/>
      <c r="Z1221" s="110">
        <f t="shared" si="228"/>
        <v>29</v>
      </c>
      <c r="AA1221" s="109">
        <f t="shared" si="233"/>
        <v>49.550000000000004</v>
      </c>
      <c r="AB1221" s="109">
        <f t="shared" si="234"/>
        <v>49550.000000000007</v>
      </c>
      <c r="AC1221" s="108">
        <f t="shared" si="235"/>
        <v>941.45</v>
      </c>
      <c r="AD1221" s="107">
        <f t="shared" si="236"/>
        <v>2.2222222222222223E-2</v>
      </c>
      <c r="AE1221" s="106">
        <f t="shared" si="237"/>
        <v>20.921111111111113</v>
      </c>
      <c r="AF1221" s="105">
        <f t="shared" si="238"/>
        <v>355.65888888888884</v>
      </c>
      <c r="AG1221" s="105">
        <f t="shared" si="239"/>
        <v>635.3411111111111</v>
      </c>
    </row>
    <row r="1222" spans="1:1029" s="88" customFormat="1" x14ac:dyDescent="0.35">
      <c r="A1222" s="21">
        <v>10141103</v>
      </c>
      <c r="B1222" s="162" t="s">
        <v>725</v>
      </c>
      <c r="C1222" s="272" t="s">
        <v>710</v>
      </c>
      <c r="D1222" s="124" t="s">
        <v>1551</v>
      </c>
      <c r="E1222" s="114" t="str">
        <f t="shared" si="229"/>
        <v>TRANSFORMADOR MARCA:NEI PT 76R PT 76R</v>
      </c>
      <c r="F1222" s="124"/>
      <c r="G1222" s="124" t="s">
        <v>1551</v>
      </c>
      <c r="H1222" s="142" t="s">
        <v>940</v>
      </c>
      <c r="I1222" s="124"/>
      <c r="J1222" s="142"/>
      <c r="K1222" s="142" t="s">
        <v>1550</v>
      </c>
      <c r="L1222" s="142" t="s">
        <v>1549</v>
      </c>
      <c r="M1222" s="124">
        <v>315</v>
      </c>
      <c r="N1222" s="124">
        <v>33</v>
      </c>
      <c r="O1222" s="21">
        <v>0.4</v>
      </c>
      <c r="P1222" s="124" t="s">
        <v>514</v>
      </c>
      <c r="Q1222" s="142">
        <v>2001</v>
      </c>
      <c r="R1222" s="161" t="s">
        <v>1531</v>
      </c>
      <c r="S1222" s="124" t="s">
        <v>1548</v>
      </c>
      <c r="T1222" s="116">
        <v>1039</v>
      </c>
      <c r="U1222" s="111">
        <v>45</v>
      </c>
      <c r="V1222" s="113">
        <f t="shared" si="230"/>
        <v>688.048888888889</v>
      </c>
      <c r="W1222" s="113">
        <f t="shared" si="231"/>
        <v>350.951111111111</v>
      </c>
      <c r="X1222" s="112">
        <f t="shared" si="232"/>
        <v>350951.11111111101</v>
      </c>
      <c r="Y1222" s="111"/>
      <c r="Z1222" s="110">
        <f t="shared" si="228"/>
        <v>29</v>
      </c>
      <c r="AA1222" s="109">
        <f t="shared" si="233"/>
        <v>51.95</v>
      </c>
      <c r="AB1222" s="109">
        <f t="shared" si="234"/>
        <v>51950</v>
      </c>
      <c r="AC1222" s="108">
        <f t="shared" si="235"/>
        <v>987.05</v>
      </c>
      <c r="AD1222" s="107">
        <f t="shared" si="236"/>
        <v>2.2222222222222223E-2</v>
      </c>
      <c r="AE1222" s="106">
        <f t="shared" si="237"/>
        <v>21.934444444444445</v>
      </c>
      <c r="AF1222" s="105">
        <f t="shared" si="238"/>
        <v>372.88555555555547</v>
      </c>
      <c r="AG1222" s="105">
        <f t="shared" si="239"/>
        <v>666.11444444444453</v>
      </c>
    </row>
    <row r="1223" spans="1:1029" s="88" customFormat="1" x14ac:dyDescent="0.35">
      <c r="A1223" s="21">
        <v>10141103</v>
      </c>
      <c r="B1223" s="162" t="s">
        <v>725</v>
      </c>
      <c r="C1223" s="272" t="s">
        <v>710</v>
      </c>
      <c r="D1223" s="142" t="s">
        <v>1547</v>
      </c>
      <c r="E1223" s="114" t="str">
        <f t="shared" si="229"/>
        <v>TRANSFORMADOR MARCA:Desta Power Matla PT 204R PT 204R</v>
      </c>
      <c r="F1223" s="124"/>
      <c r="G1223" s="142" t="s">
        <v>1547</v>
      </c>
      <c r="H1223" s="142" t="s">
        <v>940</v>
      </c>
      <c r="I1223" s="21"/>
      <c r="J1223" s="57"/>
      <c r="K1223" s="142" t="s">
        <v>1546</v>
      </c>
      <c r="L1223" s="142" t="s">
        <v>1545</v>
      </c>
      <c r="M1223" s="21">
        <v>100</v>
      </c>
      <c r="N1223" s="124">
        <v>33</v>
      </c>
      <c r="O1223" s="21">
        <v>0.4</v>
      </c>
      <c r="P1223" s="124" t="s">
        <v>514</v>
      </c>
      <c r="Q1223" s="142">
        <v>2001</v>
      </c>
      <c r="R1223" s="161" t="s">
        <v>1540</v>
      </c>
      <c r="S1223" s="124" t="s">
        <v>1544</v>
      </c>
      <c r="T1223" s="116">
        <v>763</v>
      </c>
      <c r="U1223" s="111">
        <v>45</v>
      </c>
      <c r="V1223" s="113">
        <f t="shared" si="230"/>
        <v>505.27555555555557</v>
      </c>
      <c r="W1223" s="113">
        <f t="shared" si="231"/>
        <v>257.72444444444443</v>
      </c>
      <c r="X1223" s="112">
        <f t="shared" si="232"/>
        <v>257724.44444444444</v>
      </c>
      <c r="Y1223" s="111"/>
      <c r="Z1223" s="110">
        <f t="shared" si="228"/>
        <v>29</v>
      </c>
      <c r="AA1223" s="109">
        <f t="shared" si="233"/>
        <v>38.15</v>
      </c>
      <c r="AB1223" s="109">
        <f t="shared" si="234"/>
        <v>38150</v>
      </c>
      <c r="AC1223" s="108">
        <f t="shared" si="235"/>
        <v>724.85</v>
      </c>
      <c r="AD1223" s="107">
        <f t="shared" si="236"/>
        <v>2.2222222222222223E-2</v>
      </c>
      <c r="AE1223" s="106">
        <f t="shared" si="237"/>
        <v>16.10777777777778</v>
      </c>
      <c r="AF1223" s="105">
        <f t="shared" si="238"/>
        <v>273.83222222222219</v>
      </c>
      <c r="AG1223" s="105">
        <f t="shared" si="239"/>
        <v>489.16777777777781</v>
      </c>
    </row>
    <row r="1224" spans="1:1029" s="88" customFormat="1" x14ac:dyDescent="0.35">
      <c r="A1224" s="21">
        <v>10141103</v>
      </c>
      <c r="B1224" s="162" t="s">
        <v>725</v>
      </c>
      <c r="C1224" s="272" t="s">
        <v>710</v>
      </c>
      <c r="D1224" s="21" t="s">
        <v>1543</v>
      </c>
      <c r="E1224" s="114" t="str">
        <f t="shared" si="229"/>
        <v>TRANSFORMADOR MARCA:Desta Power Matla PT 101R PT 101R</v>
      </c>
      <c r="F1224" s="124"/>
      <c r="G1224" s="21" t="s">
        <v>1543</v>
      </c>
      <c r="H1224" s="21" t="s">
        <v>106</v>
      </c>
      <c r="I1224" s="21"/>
      <c r="J1224" s="57"/>
      <c r="K1224" s="142" t="s">
        <v>1542</v>
      </c>
      <c r="L1224" s="142" t="s">
        <v>1541</v>
      </c>
      <c r="M1224" s="21">
        <v>160</v>
      </c>
      <c r="N1224" s="124">
        <v>33</v>
      </c>
      <c r="O1224" s="21">
        <v>0.4</v>
      </c>
      <c r="P1224" s="124" t="s">
        <v>514</v>
      </c>
      <c r="Q1224" s="142">
        <v>2001</v>
      </c>
      <c r="R1224" s="124" t="s">
        <v>1540</v>
      </c>
      <c r="S1224" s="124" t="s">
        <v>1539</v>
      </c>
      <c r="T1224" s="116">
        <v>991</v>
      </c>
      <c r="U1224" s="111">
        <v>45</v>
      </c>
      <c r="V1224" s="113">
        <f t="shared" si="230"/>
        <v>656.26222222222225</v>
      </c>
      <c r="W1224" s="113">
        <f t="shared" si="231"/>
        <v>334.73777777777775</v>
      </c>
      <c r="X1224" s="112">
        <f t="shared" si="232"/>
        <v>334737.77777777775</v>
      </c>
      <c r="Y1224" s="111"/>
      <c r="Z1224" s="110">
        <f t="shared" si="228"/>
        <v>29</v>
      </c>
      <c r="AA1224" s="109">
        <f t="shared" si="233"/>
        <v>49.550000000000004</v>
      </c>
      <c r="AB1224" s="109">
        <f t="shared" si="234"/>
        <v>49550.000000000007</v>
      </c>
      <c r="AC1224" s="108">
        <f t="shared" si="235"/>
        <v>941.45</v>
      </c>
      <c r="AD1224" s="107">
        <f t="shared" si="236"/>
        <v>2.2222222222222223E-2</v>
      </c>
      <c r="AE1224" s="106">
        <f t="shared" si="237"/>
        <v>20.921111111111113</v>
      </c>
      <c r="AF1224" s="105">
        <f t="shared" si="238"/>
        <v>355.65888888888884</v>
      </c>
      <c r="AG1224" s="105">
        <f t="shared" si="239"/>
        <v>635.3411111111111</v>
      </c>
    </row>
    <row r="1225" spans="1:1029" s="88" customFormat="1" x14ac:dyDescent="0.35">
      <c r="A1225" s="21">
        <v>10141103</v>
      </c>
      <c r="B1225" s="162" t="s">
        <v>725</v>
      </c>
      <c r="C1225" s="272" t="s">
        <v>710</v>
      </c>
      <c r="D1225" s="124" t="s">
        <v>1538</v>
      </c>
      <c r="E1225" s="114" t="str">
        <f t="shared" si="229"/>
        <v>TRANSFORMADOR MARCA:NEI PT 168 PT 168</v>
      </c>
      <c r="F1225" s="124"/>
      <c r="G1225" s="124" t="s">
        <v>1538</v>
      </c>
      <c r="H1225" s="124" t="s">
        <v>1537</v>
      </c>
      <c r="I1225" s="21"/>
      <c r="J1225" s="57"/>
      <c r="K1225" s="142" t="s">
        <v>1536</v>
      </c>
      <c r="L1225" s="142" t="s">
        <v>1535</v>
      </c>
      <c r="M1225" s="21">
        <v>250</v>
      </c>
      <c r="N1225" s="124">
        <v>33</v>
      </c>
      <c r="O1225" s="21">
        <v>0.4</v>
      </c>
      <c r="P1225" s="124" t="s">
        <v>514</v>
      </c>
      <c r="Q1225" s="57">
        <v>2001</v>
      </c>
      <c r="R1225" s="21" t="s">
        <v>1531</v>
      </c>
      <c r="S1225" s="124">
        <v>20411301701</v>
      </c>
      <c r="T1225" s="116">
        <v>991</v>
      </c>
      <c r="U1225" s="111">
        <v>45</v>
      </c>
      <c r="V1225" s="113">
        <f t="shared" si="230"/>
        <v>656.26222222222225</v>
      </c>
      <c r="W1225" s="113">
        <f t="shared" si="231"/>
        <v>334.73777777777775</v>
      </c>
      <c r="X1225" s="112">
        <f t="shared" si="232"/>
        <v>334737.77777777775</v>
      </c>
      <c r="Y1225" s="111"/>
      <c r="Z1225" s="110">
        <f t="shared" si="228"/>
        <v>29</v>
      </c>
      <c r="AA1225" s="109">
        <f t="shared" si="233"/>
        <v>49.550000000000004</v>
      </c>
      <c r="AB1225" s="109">
        <f t="shared" si="234"/>
        <v>49550.000000000007</v>
      </c>
      <c r="AC1225" s="108">
        <f t="shared" si="235"/>
        <v>941.45</v>
      </c>
      <c r="AD1225" s="107">
        <f t="shared" si="236"/>
        <v>2.2222222222222223E-2</v>
      </c>
      <c r="AE1225" s="106">
        <f t="shared" si="237"/>
        <v>20.921111111111113</v>
      </c>
      <c r="AF1225" s="105">
        <f t="shared" si="238"/>
        <v>355.65888888888884</v>
      </c>
      <c r="AG1225" s="105">
        <f t="shared" si="239"/>
        <v>635.3411111111111</v>
      </c>
    </row>
    <row r="1226" spans="1:1029" s="88" customFormat="1" x14ac:dyDescent="0.35">
      <c r="A1226" s="21">
        <v>10141103</v>
      </c>
      <c r="B1226" s="162" t="s">
        <v>725</v>
      </c>
      <c r="C1226" s="272" t="s">
        <v>710</v>
      </c>
      <c r="D1226" s="124" t="s">
        <v>1534</v>
      </c>
      <c r="E1226" s="114" t="str">
        <f t="shared" si="229"/>
        <v>TRANSFORMADOR MARCA:NEI PTS 474 PTS 474</v>
      </c>
      <c r="F1226" s="124"/>
      <c r="G1226" s="124" t="s">
        <v>1534</v>
      </c>
      <c r="H1226" s="124" t="s">
        <v>993</v>
      </c>
      <c r="I1226" s="21"/>
      <c r="J1226" s="57"/>
      <c r="K1226" s="142" t="s">
        <v>1533</v>
      </c>
      <c r="L1226" s="142" t="s">
        <v>1532</v>
      </c>
      <c r="M1226" s="21">
        <v>250</v>
      </c>
      <c r="N1226" s="124">
        <v>33</v>
      </c>
      <c r="O1226" s="21">
        <v>0.4</v>
      </c>
      <c r="P1226" s="124" t="s">
        <v>514</v>
      </c>
      <c r="Q1226" s="142">
        <v>2001</v>
      </c>
      <c r="R1226" s="21" t="s">
        <v>1531</v>
      </c>
      <c r="S1226" s="124" t="s">
        <v>1530</v>
      </c>
      <c r="T1226" s="116">
        <v>991</v>
      </c>
      <c r="U1226" s="111">
        <v>45</v>
      </c>
      <c r="V1226" s="113">
        <f t="shared" si="230"/>
        <v>656.26222222222225</v>
      </c>
      <c r="W1226" s="113">
        <f t="shared" si="231"/>
        <v>334.73777777777775</v>
      </c>
      <c r="X1226" s="112">
        <f t="shared" si="232"/>
        <v>334737.77777777775</v>
      </c>
      <c r="Y1226" s="111"/>
      <c r="Z1226" s="110">
        <f t="shared" si="228"/>
        <v>29</v>
      </c>
      <c r="AA1226" s="109">
        <f t="shared" si="233"/>
        <v>49.550000000000004</v>
      </c>
      <c r="AB1226" s="109">
        <f t="shared" si="234"/>
        <v>49550.000000000007</v>
      </c>
      <c r="AC1226" s="108">
        <f t="shared" si="235"/>
        <v>941.45</v>
      </c>
      <c r="AD1226" s="107">
        <f t="shared" si="236"/>
        <v>2.2222222222222223E-2</v>
      </c>
      <c r="AE1226" s="106">
        <f t="shared" si="237"/>
        <v>20.921111111111113</v>
      </c>
      <c r="AF1226" s="105">
        <f t="shared" si="238"/>
        <v>355.65888888888884</v>
      </c>
      <c r="AG1226" s="105">
        <f t="shared" si="239"/>
        <v>635.3411111111111</v>
      </c>
    </row>
    <row r="1227" spans="1:1029" s="88" customFormat="1" x14ac:dyDescent="0.35">
      <c r="A1227" s="21">
        <v>10141103</v>
      </c>
      <c r="B1227" s="162" t="s">
        <v>725</v>
      </c>
      <c r="C1227" s="272" t="s">
        <v>710</v>
      </c>
      <c r="D1227" s="124" t="s">
        <v>1529</v>
      </c>
      <c r="E1227" s="114" t="str">
        <f t="shared" si="229"/>
        <v>TRANSFORMADOR MARCA:ABB PTS 66 PTS 66</v>
      </c>
      <c r="F1227" s="124"/>
      <c r="G1227" s="124" t="s">
        <v>1529</v>
      </c>
      <c r="H1227" s="124" t="s">
        <v>324</v>
      </c>
      <c r="I1227" s="124" t="s">
        <v>1237</v>
      </c>
      <c r="J1227" s="124"/>
      <c r="K1227" s="142" t="s">
        <v>1528</v>
      </c>
      <c r="L1227" s="142" t="s">
        <v>1527</v>
      </c>
      <c r="M1227" s="124">
        <v>500</v>
      </c>
      <c r="N1227" s="124">
        <v>33</v>
      </c>
      <c r="O1227" s="21">
        <v>0.4</v>
      </c>
      <c r="P1227" s="124" t="s">
        <v>514</v>
      </c>
      <c r="Q1227" s="142">
        <v>2001</v>
      </c>
      <c r="R1227" s="124" t="s">
        <v>15</v>
      </c>
      <c r="S1227" s="124" t="s">
        <v>1526</v>
      </c>
      <c r="T1227" s="116">
        <v>1200</v>
      </c>
      <c r="U1227" s="111">
        <v>45</v>
      </c>
      <c r="V1227" s="113">
        <f t="shared" si="230"/>
        <v>794.66666666666674</v>
      </c>
      <c r="W1227" s="113">
        <f t="shared" si="231"/>
        <v>405.33333333333326</v>
      </c>
      <c r="X1227" s="112">
        <f t="shared" si="232"/>
        <v>405333.33333333326</v>
      </c>
      <c r="Y1227" s="111"/>
      <c r="Z1227" s="110">
        <f t="shared" si="228"/>
        <v>29</v>
      </c>
      <c r="AA1227" s="109">
        <f t="shared" si="233"/>
        <v>60</v>
      </c>
      <c r="AB1227" s="109">
        <f t="shared" si="234"/>
        <v>60000</v>
      </c>
      <c r="AC1227" s="108">
        <f t="shared" si="235"/>
        <v>1140</v>
      </c>
      <c r="AD1227" s="107">
        <f t="shared" si="236"/>
        <v>2.2222222222222223E-2</v>
      </c>
      <c r="AE1227" s="106">
        <f t="shared" si="237"/>
        <v>25.333333333333336</v>
      </c>
      <c r="AF1227" s="105">
        <f t="shared" si="238"/>
        <v>430.66666666666657</v>
      </c>
      <c r="AG1227" s="105">
        <f t="shared" si="239"/>
        <v>769.33333333333337</v>
      </c>
    </row>
    <row r="1228" spans="1:1029" s="88" customFormat="1" x14ac:dyDescent="0.35">
      <c r="A1228" s="21">
        <v>10141103</v>
      </c>
      <c r="B1228" s="115" t="s">
        <v>496</v>
      </c>
      <c r="C1228" s="272" t="s">
        <v>495</v>
      </c>
      <c r="D1228" s="124" t="s">
        <v>315</v>
      </c>
      <c r="E1228" s="114" t="str">
        <f t="shared" si="229"/>
        <v>TRANSFORMADOR AUXILIAR MARCA:Pauwels Macia Macia</v>
      </c>
      <c r="F1228" s="21"/>
      <c r="G1228" s="124" t="s">
        <v>315</v>
      </c>
      <c r="H1228" s="21" t="s">
        <v>315</v>
      </c>
      <c r="I1228" s="21"/>
      <c r="J1228" s="21"/>
      <c r="K1228" s="119"/>
      <c r="L1228" s="119"/>
      <c r="M1228" s="21">
        <v>250</v>
      </c>
      <c r="N1228" s="21">
        <v>33</v>
      </c>
      <c r="O1228" s="21">
        <v>0.4</v>
      </c>
      <c r="P1228" s="124" t="s">
        <v>514</v>
      </c>
      <c r="Q1228" s="21">
        <v>2001</v>
      </c>
      <c r="R1228" s="21" t="s">
        <v>314</v>
      </c>
      <c r="S1228" s="21">
        <v>110803</v>
      </c>
      <c r="T1228" s="116">
        <v>991</v>
      </c>
      <c r="U1228" s="111">
        <v>45</v>
      </c>
      <c r="V1228" s="113">
        <f t="shared" si="230"/>
        <v>656.26222222222225</v>
      </c>
      <c r="W1228" s="113">
        <f t="shared" si="231"/>
        <v>334.73777777777775</v>
      </c>
      <c r="X1228" s="112">
        <f t="shared" si="232"/>
        <v>334737.77777777775</v>
      </c>
      <c r="Y1228" s="111"/>
      <c r="Z1228" s="110">
        <f t="shared" si="228"/>
        <v>29</v>
      </c>
      <c r="AA1228" s="109">
        <f t="shared" si="233"/>
        <v>49.550000000000004</v>
      </c>
      <c r="AB1228" s="109">
        <f t="shared" si="234"/>
        <v>49550.000000000007</v>
      </c>
      <c r="AC1228" s="108">
        <f t="shared" si="235"/>
        <v>941.45</v>
      </c>
      <c r="AD1228" s="107">
        <f t="shared" si="236"/>
        <v>2.2222222222222223E-2</v>
      </c>
      <c r="AE1228" s="106">
        <f t="shared" si="237"/>
        <v>20.921111111111113</v>
      </c>
      <c r="AF1228" s="105">
        <f t="shared" si="238"/>
        <v>355.65888888888884</v>
      </c>
      <c r="AG1228" s="105">
        <f t="shared" si="239"/>
        <v>635.3411111111111</v>
      </c>
      <c r="AH1228" s="104"/>
      <c r="AI1228" s="104"/>
      <c r="AJ1228" s="104"/>
      <c r="AK1228" s="104"/>
      <c r="AL1228" s="104"/>
      <c r="AM1228" s="104"/>
      <c r="AN1228" s="104"/>
      <c r="AO1228" s="104"/>
      <c r="AP1228" s="104"/>
      <c r="AQ1228" s="104"/>
      <c r="AR1228" s="104"/>
      <c r="AS1228" s="104"/>
      <c r="AT1228" s="104"/>
      <c r="AU1228" s="104"/>
      <c r="AV1228" s="104"/>
      <c r="AW1228" s="104"/>
      <c r="AX1228" s="104"/>
      <c r="AY1228" s="104"/>
      <c r="AZ1228" s="104"/>
      <c r="BA1228" s="104"/>
      <c r="BB1228" s="104"/>
      <c r="BC1228" s="104"/>
      <c r="BD1228" s="104"/>
      <c r="BE1228" s="104"/>
      <c r="BF1228" s="104"/>
      <c r="BG1228" s="104"/>
      <c r="BH1228" s="104"/>
      <c r="BI1228" s="104"/>
      <c r="BJ1228" s="104"/>
      <c r="BK1228" s="104"/>
      <c r="BL1228" s="104"/>
      <c r="BM1228" s="104"/>
      <c r="BN1228" s="104"/>
      <c r="BO1228" s="104"/>
      <c r="BP1228" s="104"/>
      <c r="BQ1228" s="104"/>
      <c r="BR1228" s="104"/>
      <c r="BS1228" s="104"/>
      <c r="BT1228" s="104"/>
      <c r="BU1228" s="104"/>
      <c r="BV1228" s="104"/>
      <c r="BW1228" s="104"/>
      <c r="BX1228" s="104"/>
      <c r="BY1228" s="104"/>
      <c r="BZ1228" s="104"/>
      <c r="CA1228" s="104"/>
      <c r="CB1228" s="104"/>
      <c r="CC1228" s="104"/>
      <c r="CD1228" s="104"/>
      <c r="CE1228" s="104"/>
      <c r="CF1228" s="104"/>
      <c r="CG1228" s="104"/>
      <c r="CH1228" s="104"/>
      <c r="CI1228" s="104"/>
      <c r="CJ1228" s="104"/>
      <c r="CK1228" s="104"/>
      <c r="CL1228" s="104"/>
      <c r="CM1228" s="104"/>
      <c r="CN1228" s="104"/>
      <c r="CO1228" s="104"/>
      <c r="CP1228" s="104"/>
      <c r="CQ1228" s="104"/>
      <c r="CR1228" s="104"/>
      <c r="CS1228" s="104"/>
      <c r="CT1228" s="104"/>
      <c r="CU1228" s="104"/>
      <c r="CV1228" s="104"/>
      <c r="CW1228" s="104"/>
      <c r="CX1228" s="104"/>
      <c r="CY1228" s="104"/>
      <c r="CZ1228" s="104"/>
      <c r="DA1228" s="104"/>
      <c r="DB1228" s="104"/>
      <c r="DC1228" s="104"/>
      <c r="DD1228" s="104"/>
      <c r="DE1228" s="104"/>
      <c r="DF1228" s="104"/>
      <c r="DG1228" s="104"/>
      <c r="DH1228" s="104"/>
      <c r="DI1228" s="104"/>
      <c r="DJ1228" s="104"/>
      <c r="DK1228" s="104"/>
      <c r="DL1228" s="104"/>
      <c r="DM1228" s="104"/>
      <c r="DN1228" s="104"/>
      <c r="DO1228" s="104"/>
      <c r="DP1228" s="104"/>
      <c r="DQ1228" s="104"/>
      <c r="DR1228" s="104"/>
      <c r="DS1228" s="104"/>
      <c r="DT1228" s="104"/>
      <c r="DU1228" s="104"/>
      <c r="DV1228" s="104"/>
      <c r="DW1228" s="104"/>
      <c r="DX1228" s="104"/>
      <c r="DY1228" s="104"/>
      <c r="DZ1228" s="104"/>
      <c r="EA1228" s="104"/>
      <c r="EB1228" s="104"/>
      <c r="EC1228" s="104"/>
      <c r="ED1228" s="104"/>
      <c r="EE1228" s="104"/>
      <c r="EF1228" s="104"/>
      <c r="EG1228" s="104"/>
      <c r="EH1228" s="104"/>
      <c r="EI1228" s="104"/>
      <c r="EJ1228" s="104"/>
      <c r="EK1228" s="104"/>
      <c r="EL1228" s="104"/>
      <c r="EM1228" s="104"/>
      <c r="EN1228" s="104"/>
      <c r="EO1228" s="104"/>
      <c r="EP1228" s="104"/>
      <c r="EQ1228" s="104"/>
      <c r="ER1228" s="104"/>
      <c r="ES1228" s="104"/>
      <c r="ET1228" s="104"/>
      <c r="EU1228" s="104"/>
      <c r="EV1228" s="104"/>
      <c r="EW1228" s="104"/>
      <c r="EX1228" s="104"/>
      <c r="EY1228" s="104"/>
      <c r="EZ1228" s="104"/>
      <c r="FA1228" s="104"/>
      <c r="FB1228" s="104"/>
      <c r="FC1228" s="104"/>
      <c r="FD1228" s="104"/>
      <c r="FE1228" s="104"/>
      <c r="FF1228" s="104"/>
      <c r="FG1228" s="104"/>
      <c r="FH1228" s="104"/>
      <c r="FI1228" s="104"/>
      <c r="FJ1228" s="104"/>
      <c r="FK1228" s="104"/>
      <c r="FL1228" s="104"/>
      <c r="FM1228" s="104"/>
      <c r="FN1228" s="104"/>
      <c r="FO1228" s="104"/>
      <c r="FP1228" s="104"/>
      <c r="FQ1228" s="104"/>
      <c r="FR1228" s="104"/>
      <c r="FS1228" s="104"/>
      <c r="FT1228" s="104"/>
      <c r="FU1228" s="104"/>
      <c r="FV1228" s="104"/>
      <c r="FW1228" s="104"/>
      <c r="FX1228" s="104"/>
      <c r="FY1228" s="104"/>
      <c r="FZ1228" s="104"/>
      <c r="GA1228" s="104"/>
      <c r="GB1228" s="104"/>
      <c r="GC1228" s="104"/>
      <c r="GD1228" s="104"/>
      <c r="GE1228" s="104"/>
      <c r="GF1228" s="104"/>
      <c r="GG1228" s="104"/>
      <c r="GH1228" s="104"/>
      <c r="GI1228" s="104"/>
      <c r="GJ1228" s="104"/>
      <c r="GK1228" s="104"/>
      <c r="GL1228" s="104"/>
      <c r="GM1228" s="104"/>
      <c r="GN1228" s="104"/>
      <c r="GO1228" s="104"/>
      <c r="GP1228" s="104"/>
      <c r="GQ1228" s="104"/>
      <c r="GR1228" s="104"/>
      <c r="GS1228" s="104"/>
      <c r="GT1228" s="104"/>
      <c r="GU1228" s="104"/>
      <c r="GV1228" s="104"/>
      <c r="GW1228" s="104"/>
      <c r="GX1228" s="104"/>
      <c r="GY1228" s="104"/>
      <c r="GZ1228" s="104"/>
      <c r="HA1228" s="104"/>
      <c r="HB1228" s="104"/>
      <c r="HC1228" s="104"/>
      <c r="HD1228" s="104"/>
      <c r="HE1228" s="104"/>
      <c r="HF1228" s="104"/>
      <c r="HG1228" s="104"/>
      <c r="HH1228" s="104"/>
      <c r="HI1228" s="104"/>
      <c r="HJ1228" s="104"/>
      <c r="HK1228" s="104"/>
      <c r="HL1228" s="104"/>
      <c r="HM1228" s="104"/>
      <c r="HN1228" s="104"/>
      <c r="HO1228" s="104"/>
      <c r="HP1228" s="104"/>
      <c r="HQ1228" s="104"/>
      <c r="HR1228" s="104"/>
      <c r="HS1228" s="104"/>
      <c r="HT1228" s="104"/>
      <c r="HU1228" s="104"/>
      <c r="HV1228" s="104"/>
      <c r="HW1228" s="104"/>
      <c r="HX1228" s="104"/>
      <c r="HY1228" s="104"/>
      <c r="HZ1228" s="104"/>
      <c r="IA1228" s="104"/>
      <c r="IB1228" s="104"/>
      <c r="IC1228" s="104"/>
      <c r="ID1228" s="104"/>
      <c r="IE1228" s="104"/>
      <c r="IF1228" s="104"/>
      <c r="IG1228" s="104"/>
      <c r="IH1228" s="104"/>
      <c r="II1228" s="104"/>
      <c r="IJ1228" s="104"/>
      <c r="IK1228" s="104"/>
      <c r="IL1228" s="104"/>
      <c r="IM1228" s="104"/>
      <c r="IN1228" s="104"/>
      <c r="IO1228" s="104"/>
      <c r="IP1228" s="104"/>
      <c r="IQ1228" s="104"/>
      <c r="IR1228" s="104"/>
      <c r="IS1228" s="104"/>
      <c r="IT1228" s="104"/>
      <c r="IU1228" s="104"/>
      <c r="IV1228" s="104"/>
      <c r="IW1228" s="104"/>
      <c r="IX1228" s="104"/>
      <c r="IY1228" s="104"/>
      <c r="IZ1228" s="104"/>
      <c r="JA1228" s="104"/>
      <c r="JB1228" s="104"/>
      <c r="JC1228" s="104"/>
      <c r="JD1228" s="104"/>
      <c r="JE1228" s="104"/>
      <c r="JF1228" s="104"/>
      <c r="JG1228" s="104"/>
      <c r="JH1228" s="104"/>
      <c r="JI1228" s="104"/>
      <c r="JJ1228" s="104"/>
      <c r="JK1228" s="104"/>
      <c r="JL1228" s="104"/>
      <c r="JM1228" s="104"/>
      <c r="JN1228" s="104"/>
      <c r="JO1228" s="104"/>
      <c r="JP1228" s="104"/>
      <c r="JQ1228" s="104"/>
      <c r="JR1228" s="104"/>
      <c r="JS1228" s="104"/>
      <c r="JT1228" s="104"/>
      <c r="JU1228" s="104"/>
      <c r="JV1228" s="104"/>
      <c r="JW1228" s="104"/>
      <c r="JX1228" s="104"/>
      <c r="JY1228" s="104"/>
      <c r="JZ1228" s="104"/>
      <c r="KA1228" s="104"/>
      <c r="KB1228" s="104"/>
      <c r="KC1228" s="104"/>
      <c r="KD1228" s="104"/>
      <c r="KE1228" s="104"/>
      <c r="KF1228" s="104"/>
      <c r="KG1228" s="104"/>
      <c r="KH1228" s="104"/>
      <c r="KI1228" s="104"/>
      <c r="KJ1228" s="104"/>
      <c r="KK1228" s="104"/>
      <c r="KL1228" s="104"/>
      <c r="KM1228" s="104"/>
      <c r="KN1228" s="104"/>
      <c r="KO1228" s="104"/>
      <c r="KP1228" s="104"/>
      <c r="KQ1228" s="104"/>
      <c r="KR1228" s="104"/>
      <c r="KS1228" s="104"/>
      <c r="KT1228" s="104"/>
      <c r="KU1228" s="104"/>
      <c r="KV1228" s="104"/>
      <c r="KW1228" s="104"/>
      <c r="KX1228" s="104"/>
      <c r="KY1228" s="104"/>
      <c r="KZ1228" s="104"/>
      <c r="LA1228" s="104"/>
      <c r="LB1228" s="104"/>
      <c r="LC1228" s="104"/>
      <c r="LD1228" s="104"/>
      <c r="LE1228" s="104"/>
      <c r="LF1228" s="104"/>
      <c r="LG1228" s="104"/>
      <c r="LH1228" s="104"/>
      <c r="LI1228" s="104"/>
      <c r="LJ1228" s="104"/>
      <c r="LK1228" s="104"/>
      <c r="LL1228" s="104"/>
      <c r="LM1228" s="104"/>
      <c r="LN1228" s="104"/>
      <c r="LO1228" s="104"/>
      <c r="LP1228" s="104"/>
      <c r="LQ1228" s="104"/>
      <c r="LR1228" s="104"/>
      <c r="LS1228" s="104"/>
      <c r="LT1228" s="104"/>
      <c r="LU1228" s="104"/>
      <c r="LV1228" s="104"/>
      <c r="LW1228" s="104"/>
      <c r="LX1228" s="104"/>
      <c r="LY1228" s="104"/>
      <c r="LZ1228" s="104"/>
      <c r="MA1228" s="104"/>
      <c r="MB1228" s="104"/>
      <c r="MC1228" s="104"/>
      <c r="MD1228" s="104"/>
      <c r="ME1228" s="104"/>
      <c r="MF1228" s="104"/>
      <c r="MG1228" s="104"/>
      <c r="MH1228" s="104"/>
      <c r="MI1228" s="104"/>
      <c r="MJ1228" s="104"/>
      <c r="MK1228" s="104"/>
      <c r="ML1228" s="104"/>
      <c r="MM1228" s="104"/>
      <c r="MN1228" s="104"/>
      <c r="MO1228" s="104"/>
      <c r="MP1228" s="104"/>
      <c r="MQ1228" s="104"/>
      <c r="MR1228" s="104"/>
      <c r="MS1228" s="104"/>
      <c r="MT1228" s="104"/>
      <c r="MU1228" s="104"/>
      <c r="MV1228" s="104"/>
      <c r="MW1228" s="104"/>
      <c r="MX1228" s="104"/>
      <c r="MY1228" s="104"/>
      <c r="MZ1228" s="104"/>
      <c r="NA1228" s="104"/>
      <c r="NB1228" s="104"/>
      <c r="NC1228" s="104"/>
      <c r="ND1228" s="104"/>
      <c r="NE1228" s="104"/>
      <c r="NF1228" s="104"/>
      <c r="NG1228" s="104"/>
      <c r="NH1228" s="104"/>
      <c r="NI1228" s="104"/>
      <c r="NJ1228" s="104"/>
      <c r="NK1228" s="104"/>
      <c r="NL1228" s="104"/>
      <c r="NM1228" s="104"/>
      <c r="NN1228" s="104"/>
      <c r="NO1228" s="104"/>
      <c r="NP1228" s="104"/>
      <c r="NQ1228" s="104"/>
      <c r="NR1228" s="104"/>
      <c r="NS1228" s="104"/>
      <c r="NT1228" s="104"/>
      <c r="NU1228" s="104"/>
      <c r="NV1228" s="104"/>
      <c r="NW1228" s="104"/>
      <c r="NX1228" s="104"/>
      <c r="NY1228" s="104"/>
      <c r="NZ1228" s="104"/>
      <c r="OA1228" s="104"/>
      <c r="OB1228" s="104"/>
      <c r="OC1228" s="104"/>
      <c r="OD1228" s="104"/>
      <c r="OE1228" s="104"/>
      <c r="OF1228" s="104"/>
      <c r="OG1228" s="104"/>
      <c r="OH1228" s="104"/>
      <c r="OI1228" s="104"/>
      <c r="OJ1228" s="104"/>
      <c r="OK1228" s="104"/>
      <c r="OL1228" s="104"/>
      <c r="OM1228" s="104"/>
      <c r="ON1228" s="104"/>
      <c r="OO1228" s="104"/>
      <c r="OP1228" s="104"/>
      <c r="OQ1228" s="104"/>
      <c r="OR1228" s="104"/>
      <c r="OS1228" s="104"/>
      <c r="OT1228" s="104"/>
      <c r="OU1228" s="104"/>
      <c r="OV1228" s="104"/>
      <c r="OW1228" s="104"/>
      <c r="OX1228" s="104"/>
      <c r="OY1228" s="104"/>
      <c r="OZ1228" s="104"/>
      <c r="PA1228" s="104"/>
      <c r="PB1228" s="104"/>
      <c r="PC1228" s="104"/>
      <c r="PD1228" s="104"/>
      <c r="PE1228" s="104"/>
      <c r="PF1228" s="104"/>
      <c r="PG1228" s="104"/>
      <c r="PH1228" s="104"/>
      <c r="PI1228" s="104"/>
      <c r="PJ1228" s="104"/>
      <c r="PK1228" s="104"/>
      <c r="PL1228" s="104"/>
      <c r="PM1228" s="104"/>
      <c r="PN1228" s="104"/>
      <c r="PO1228" s="104"/>
      <c r="PP1228" s="104"/>
      <c r="PQ1228" s="104"/>
      <c r="PR1228" s="104"/>
      <c r="PS1228" s="104"/>
      <c r="PT1228" s="104"/>
      <c r="PU1228" s="104"/>
      <c r="PV1228" s="104"/>
      <c r="PW1228" s="104"/>
      <c r="PX1228" s="104"/>
      <c r="PY1228" s="104"/>
      <c r="PZ1228" s="104"/>
      <c r="QA1228" s="104"/>
      <c r="QB1228" s="104"/>
      <c r="QC1228" s="104"/>
      <c r="QD1228" s="104"/>
      <c r="QE1228" s="104"/>
      <c r="QF1228" s="104"/>
      <c r="QG1228" s="104"/>
      <c r="QH1228" s="104"/>
      <c r="QI1228" s="104"/>
      <c r="QJ1228" s="104"/>
      <c r="QK1228" s="104"/>
      <c r="QL1228" s="104"/>
      <c r="QM1228" s="104"/>
      <c r="QN1228" s="104"/>
      <c r="QO1228" s="104"/>
      <c r="QP1228" s="104"/>
      <c r="QQ1228" s="104"/>
      <c r="QR1228" s="104"/>
      <c r="QS1228" s="104"/>
      <c r="QT1228" s="104"/>
      <c r="QU1228" s="104"/>
      <c r="QV1228" s="104"/>
      <c r="QW1228" s="104"/>
      <c r="QX1228" s="104"/>
      <c r="QY1228" s="104"/>
      <c r="QZ1228" s="104"/>
      <c r="RA1228" s="104"/>
      <c r="RB1228" s="104"/>
      <c r="RC1228" s="104"/>
      <c r="RD1228" s="104"/>
      <c r="RE1228" s="104"/>
      <c r="RF1228" s="104"/>
      <c r="RG1228" s="104"/>
      <c r="RH1228" s="104"/>
      <c r="RI1228" s="104"/>
      <c r="RJ1228" s="104"/>
      <c r="RK1228" s="104"/>
      <c r="RL1228" s="104"/>
      <c r="RM1228" s="104"/>
      <c r="RN1228" s="104"/>
      <c r="RO1228" s="104"/>
      <c r="RP1228" s="104"/>
      <c r="RQ1228" s="104"/>
      <c r="RR1228" s="104"/>
      <c r="RS1228" s="104"/>
      <c r="RT1228" s="104"/>
      <c r="RU1228" s="104"/>
      <c r="RV1228" s="104"/>
      <c r="RW1228" s="104"/>
      <c r="RX1228" s="104"/>
      <c r="RY1228" s="104"/>
      <c r="RZ1228" s="104"/>
      <c r="SA1228" s="104"/>
      <c r="SB1228" s="104"/>
      <c r="SC1228" s="104"/>
      <c r="SD1228" s="104"/>
      <c r="SE1228" s="104"/>
      <c r="SF1228" s="104"/>
      <c r="SG1228" s="104"/>
      <c r="SH1228" s="104"/>
      <c r="SI1228" s="104"/>
      <c r="SJ1228" s="104"/>
      <c r="SK1228" s="104"/>
      <c r="SL1228" s="104"/>
      <c r="SM1228" s="104"/>
      <c r="SN1228" s="104"/>
      <c r="SO1228" s="104"/>
      <c r="SP1228" s="104"/>
      <c r="SQ1228" s="104"/>
      <c r="SR1228" s="104"/>
      <c r="SS1228" s="104"/>
      <c r="ST1228" s="104"/>
      <c r="SU1228" s="104"/>
      <c r="SV1228" s="104"/>
      <c r="SW1228" s="104"/>
      <c r="SX1228" s="104"/>
      <c r="SY1228" s="104"/>
      <c r="SZ1228" s="104"/>
      <c r="TA1228" s="104"/>
      <c r="TB1228" s="104"/>
      <c r="TC1228" s="104"/>
      <c r="TD1228" s="104"/>
      <c r="TE1228" s="104"/>
      <c r="TF1228" s="104"/>
      <c r="TG1228" s="104"/>
      <c r="TH1228" s="104"/>
      <c r="TI1228" s="104"/>
      <c r="TJ1228" s="104"/>
      <c r="TK1228" s="104"/>
      <c r="TL1228" s="104"/>
      <c r="TM1228" s="104"/>
      <c r="TN1228" s="104"/>
      <c r="TO1228" s="104"/>
      <c r="TP1228" s="104"/>
      <c r="TQ1228" s="104"/>
      <c r="TR1228" s="104"/>
      <c r="TS1228" s="104"/>
      <c r="TT1228" s="104"/>
      <c r="TU1228" s="104"/>
      <c r="TV1228" s="104"/>
      <c r="TW1228" s="104"/>
      <c r="TX1228" s="104"/>
      <c r="TY1228" s="104"/>
      <c r="TZ1228" s="104"/>
      <c r="UA1228" s="104"/>
      <c r="UB1228" s="104"/>
      <c r="UC1228" s="104"/>
      <c r="UD1228" s="104"/>
      <c r="UE1228" s="104"/>
      <c r="UF1228" s="104"/>
      <c r="UG1228" s="104"/>
      <c r="UH1228" s="104"/>
      <c r="UI1228" s="104"/>
      <c r="UJ1228" s="104"/>
      <c r="UK1228" s="104"/>
      <c r="UL1228" s="104"/>
      <c r="UM1228" s="104"/>
      <c r="UN1228" s="104"/>
      <c r="UO1228" s="104"/>
      <c r="UP1228" s="104"/>
      <c r="UQ1228" s="104"/>
      <c r="UR1228" s="104"/>
      <c r="US1228" s="104"/>
      <c r="UT1228" s="104"/>
      <c r="UU1228" s="104"/>
      <c r="UV1228" s="104"/>
      <c r="UW1228" s="104"/>
      <c r="UX1228" s="104"/>
      <c r="UY1228" s="104"/>
      <c r="UZ1228" s="104"/>
      <c r="VA1228" s="104"/>
      <c r="VB1228" s="104"/>
      <c r="VC1228" s="104"/>
      <c r="VD1228" s="104"/>
      <c r="VE1228" s="104"/>
      <c r="VF1228" s="104"/>
      <c r="VG1228" s="104"/>
      <c r="VH1228" s="104"/>
      <c r="VI1228" s="104"/>
      <c r="VJ1228" s="104"/>
      <c r="VK1228" s="104"/>
      <c r="VL1228" s="104"/>
      <c r="VM1228" s="104"/>
      <c r="VN1228" s="104"/>
      <c r="VO1228" s="104"/>
      <c r="VP1228" s="104"/>
      <c r="VQ1228" s="104"/>
      <c r="VR1228" s="104"/>
      <c r="VS1228" s="104"/>
      <c r="VT1228" s="104"/>
      <c r="VU1228" s="104"/>
      <c r="VV1228" s="104"/>
      <c r="VW1228" s="104"/>
      <c r="VX1228" s="104"/>
      <c r="VY1228" s="104"/>
      <c r="VZ1228" s="104"/>
      <c r="WA1228" s="104"/>
      <c r="WB1228" s="104"/>
      <c r="WC1228" s="104"/>
      <c r="WD1228" s="104"/>
      <c r="WE1228" s="104"/>
      <c r="WF1228" s="104"/>
      <c r="WG1228" s="104"/>
      <c r="WH1228" s="104"/>
      <c r="WI1228" s="104"/>
      <c r="WJ1228" s="104"/>
      <c r="WK1228" s="104"/>
      <c r="WL1228" s="104"/>
      <c r="WM1228" s="104"/>
      <c r="WN1228" s="104"/>
      <c r="WO1228" s="104"/>
      <c r="WP1228" s="104"/>
      <c r="WQ1228" s="104"/>
      <c r="WR1228" s="104"/>
      <c r="WS1228" s="104"/>
      <c r="WT1228" s="104"/>
      <c r="WU1228" s="104"/>
      <c r="WV1228" s="104"/>
      <c r="WW1228" s="104"/>
      <c r="WX1228" s="104"/>
      <c r="WY1228" s="104"/>
      <c r="WZ1228" s="104"/>
      <c r="XA1228" s="104"/>
      <c r="XB1228" s="104"/>
      <c r="XC1228" s="104"/>
      <c r="XD1228" s="104"/>
      <c r="XE1228" s="104"/>
      <c r="XF1228" s="104"/>
      <c r="XG1228" s="104"/>
      <c r="XH1228" s="104"/>
      <c r="XI1228" s="104"/>
      <c r="XJ1228" s="104"/>
      <c r="XK1228" s="104"/>
      <c r="XL1228" s="104"/>
      <c r="XM1228" s="104"/>
      <c r="XN1228" s="104"/>
      <c r="XO1228" s="104"/>
      <c r="XP1228" s="104"/>
      <c r="XQ1228" s="104"/>
      <c r="XR1228" s="104"/>
      <c r="XS1228" s="104"/>
      <c r="XT1228" s="104"/>
      <c r="XU1228" s="104"/>
      <c r="XV1228" s="104"/>
      <c r="XW1228" s="104"/>
      <c r="XX1228" s="104"/>
      <c r="XY1228" s="104"/>
      <c r="XZ1228" s="104"/>
      <c r="YA1228" s="104"/>
      <c r="YB1228" s="104"/>
      <c r="YC1228" s="104"/>
      <c r="YD1228" s="104"/>
      <c r="YE1228" s="104"/>
      <c r="YF1228" s="104"/>
      <c r="YG1228" s="104"/>
      <c r="YH1228" s="104"/>
      <c r="YI1228" s="104"/>
      <c r="YJ1228" s="104"/>
      <c r="YK1228" s="104"/>
      <c r="YL1228" s="104"/>
      <c r="YM1228" s="104"/>
      <c r="YN1228" s="104"/>
      <c r="YO1228" s="104"/>
      <c r="YP1228" s="104"/>
      <c r="YQ1228" s="104"/>
      <c r="YR1228" s="104"/>
      <c r="YS1228" s="104"/>
      <c r="YT1228" s="104"/>
      <c r="YU1228" s="104"/>
      <c r="YV1228" s="104"/>
      <c r="YW1228" s="104"/>
      <c r="YX1228" s="104"/>
      <c r="YY1228" s="104"/>
      <c r="YZ1228" s="104"/>
      <c r="ZA1228" s="104"/>
      <c r="ZB1228" s="104"/>
      <c r="ZC1228" s="104"/>
      <c r="ZD1228" s="104"/>
      <c r="ZE1228" s="104"/>
      <c r="ZF1228" s="104"/>
      <c r="ZG1228" s="104"/>
      <c r="ZH1228" s="104"/>
      <c r="ZI1228" s="104"/>
      <c r="ZJ1228" s="104"/>
      <c r="ZK1228" s="104"/>
      <c r="ZL1228" s="104"/>
      <c r="ZM1228" s="104"/>
      <c r="ZN1228" s="104"/>
      <c r="ZO1228" s="104"/>
      <c r="ZP1228" s="104"/>
      <c r="ZQ1228" s="104"/>
      <c r="ZR1228" s="104"/>
      <c r="ZS1228" s="104"/>
      <c r="ZT1228" s="104"/>
      <c r="ZU1228" s="104"/>
      <c r="ZV1228" s="104"/>
      <c r="ZW1228" s="104"/>
      <c r="ZX1228" s="104"/>
      <c r="ZY1228" s="104"/>
      <c r="ZZ1228" s="104"/>
      <c r="AAA1228" s="104"/>
      <c r="AAB1228" s="104"/>
      <c r="AAC1228" s="104"/>
      <c r="AAD1228" s="104"/>
      <c r="AAE1228" s="104"/>
      <c r="AAF1228" s="104"/>
      <c r="AAG1228" s="104"/>
      <c r="AAH1228" s="104"/>
      <c r="AAI1228" s="104"/>
      <c r="AAJ1228" s="104"/>
      <c r="AAK1228" s="104"/>
      <c r="AAL1228" s="104"/>
      <c r="AAM1228" s="104"/>
      <c r="AAN1228" s="104"/>
      <c r="AAO1228" s="104"/>
      <c r="AAP1228" s="104"/>
      <c r="AAQ1228" s="104"/>
      <c r="AAR1228" s="104"/>
      <c r="AAS1228" s="104"/>
      <c r="AAT1228" s="104"/>
      <c r="AAU1228" s="104"/>
      <c r="AAV1228" s="104"/>
      <c r="AAW1228" s="104"/>
      <c r="AAX1228" s="104"/>
      <c r="AAY1228" s="104"/>
      <c r="AAZ1228" s="104"/>
      <c r="ABA1228" s="104"/>
      <c r="ABB1228" s="104"/>
      <c r="ABC1228" s="104"/>
      <c r="ABD1228" s="104"/>
      <c r="ABE1228" s="104"/>
      <c r="ABF1228" s="104"/>
      <c r="ABG1228" s="104"/>
      <c r="ABH1228" s="104"/>
      <c r="ABI1228" s="104"/>
      <c r="ABJ1228" s="104"/>
      <c r="ABK1228" s="104"/>
      <c r="ABL1228" s="104"/>
      <c r="ABM1228" s="104"/>
      <c r="ABN1228" s="104"/>
      <c r="ABO1228" s="104"/>
      <c r="ABP1228" s="104"/>
      <c r="ABQ1228" s="104"/>
      <c r="ABR1228" s="104"/>
      <c r="ABS1228" s="104"/>
      <c r="ABT1228" s="104"/>
      <c r="ABU1228" s="104"/>
      <c r="ABV1228" s="104"/>
      <c r="ABW1228" s="104"/>
      <c r="ABX1228" s="104"/>
      <c r="ABY1228" s="104"/>
      <c r="ABZ1228" s="104"/>
      <c r="ACA1228" s="104"/>
      <c r="ACB1228" s="104"/>
      <c r="ACC1228" s="104"/>
      <c r="ACD1228" s="104"/>
      <c r="ACE1228" s="104"/>
      <c r="ACF1228" s="104"/>
      <c r="ACG1228" s="104"/>
      <c r="ACH1228" s="104"/>
      <c r="ACI1228" s="104"/>
      <c r="ACJ1228" s="104"/>
      <c r="ACK1228" s="104"/>
      <c r="ACL1228" s="104"/>
      <c r="ACM1228" s="104"/>
      <c r="ACN1228" s="104"/>
      <c r="ACO1228" s="104"/>
      <c r="ACP1228" s="104"/>
      <c r="ACQ1228" s="104"/>
      <c r="ACR1228" s="104"/>
      <c r="ACS1228" s="104"/>
      <c r="ACT1228" s="104"/>
      <c r="ACU1228" s="104"/>
      <c r="ACV1228" s="104"/>
      <c r="ACW1228" s="104"/>
      <c r="ACX1228" s="104"/>
      <c r="ACY1228" s="104"/>
      <c r="ACZ1228" s="104"/>
      <c r="ADA1228" s="104"/>
      <c r="ADB1228" s="104"/>
      <c r="ADC1228" s="104"/>
      <c r="ADD1228" s="104"/>
      <c r="ADE1228" s="104"/>
      <c r="ADF1228" s="104"/>
      <c r="ADG1228" s="104"/>
      <c r="ADH1228" s="104"/>
      <c r="ADI1228" s="104"/>
      <c r="ADJ1228" s="104"/>
      <c r="ADK1228" s="104"/>
      <c r="ADL1228" s="104"/>
      <c r="ADM1228" s="104"/>
      <c r="ADN1228" s="104"/>
      <c r="ADO1228" s="104"/>
      <c r="ADP1228" s="104"/>
      <c r="ADQ1228" s="104"/>
      <c r="ADR1228" s="104"/>
      <c r="ADS1228" s="104"/>
      <c r="ADT1228" s="104"/>
      <c r="ADU1228" s="104"/>
      <c r="ADV1228" s="104"/>
      <c r="ADW1228" s="104"/>
      <c r="ADX1228" s="104"/>
      <c r="ADY1228" s="104"/>
      <c r="ADZ1228" s="104"/>
      <c r="AEA1228" s="104"/>
      <c r="AEB1228" s="104"/>
      <c r="AEC1228" s="104"/>
      <c r="AED1228" s="104"/>
      <c r="AEE1228" s="104"/>
      <c r="AEF1228" s="104"/>
      <c r="AEG1228" s="104"/>
      <c r="AEH1228" s="104"/>
      <c r="AEI1228" s="104"/>
      <c r="AEJ1228" s="104"/>
      <c r="AEK1228" s="104"/>
      <c r="AEL1228" s="104"/>
      <c r="AEM1228" s="104"/>
      <c r="AEN1228" s="104"/>
      <c r="AEO1228" s="104"/>
      <c r="AEP1228" s="104"/>
      <c r="AEQ1228" s="104"/>
      <c r="AER1228" s="104"/>
      <c r="AES1228" s="104"/>
      <c r="AET1228" s="104"/>
      <c r="AEU1228" s="104"/>
      <c r="AEV1228" s="104"/>
      <c r="AEW1228" s="104"/>
      <c r="AEX1228" s="104"/>
      <c r="AEY1228" s="104"/>
      <c r="AEZ1228" s="104"/>
      <c r="AFA1228" s="104"/>
      <c r="AFB1228" s="104"/>
      <c r="AFC1228" s="104"/>
      <c r="AFD1228" s="104"/>
      <c r="AFE1228" s="104"/>
      <c r="AFF1228" s="104"/>
      <c r="AFG1228" s="104"/>
      <c r="AFH1228" s="104"/>
      <c r="AFI1228" s="104"/>
      <c r="AFJ1228" s="104"/>
      <c r="AFK1228" s="104"/>
      <c r="AFL1228" s="104"/>
      <c r="AFM1228" s="104"/>
      <c r="AFN1228" s="104"/>
      <c r="AFO1228" s="104"/>
      <c r="AFP1228" s="104"/>
      <c r="AFQ1228" s="104"/>
      <c r="AFR1228" s="104"/>
      <c r="AFS1228" s="104"/>
      <c r="AFT1228" s="104"/>
      <c r="AFU1228" s="104"/>
      <c r="AFV1228" s="104"/>
      <c r="AFW1228" s="104"/>
      <c r="AFX1228" s="104"/>
      <c r="AFY1228" s="104"/>
      <c r="AFZ1228" s="104"/>
      <c r="AGA1228" s="104"/>
      <c r="AGB1228" s="104"/>
      <c r="AGC1228" s="104"/>
      <c r="AGD1228" s="104"/>
      <c r="AGE1228" s="104"/>
      <c r="AGF1228" s="104"/>
      <c r="AGG1228" s="104"/>
      <c r="AGH1228" s="104"/>
      <c r="AGI1228" s="104"/>
      <c r="AGJ1228" s="104"/>
      <c r="AGK1228" s="104"/>
      <c r="AGL1228" s="104"/>
      <c r="AGM1228" s="104"/>
      <c r="AGN1228" s="104"/>
      <c r="AGO1228" s="104"/>
      <c r="AGP1228" s="104"/>
      <c r="AGQ1228" s="104"/>
      <c r="AGR1228" s="104"/>
      <c r="AGS1228" s="104"/>
      <c r="AGT1228" s="104"/>
      <c r="AGU1228" s="104"/>
      <c r="AGV1228" s="104"/>
      <c r="AGW1228" s="104"/>
      <c r="AGX1228" s="104"/>
      <c r="AGY1228" s="104"/>
      <c r="AGZ1228" s="104"/>
      <c r="AHA1228" s="104"/>
      <c r="AHB1228" s="104"/>
      <c r="AHC1228" s="104"/>
      <c r="AHD1228" s="104"/>
      <c r="AHE1228" s="104"/>
      <c r="AHF1228" s="104"/>
      <c r="AHG1228" s="104"/>
      <c r="AHH1228" s="104"/>
      <c r="AHI1228" s="104"/>
      <c r="AHJ1228" s="104"/>
      <c r="AHK1228" s="104"/>
      <c r="AHL1228" s="104"/>
      <c r="AHM1228" s="104"/>
      <c r="AHN1228" s="104"/>
      <c r="AHO1228" s="104"/>
      <c r="AHP1228" s="104"/>
      <c r="AHQ1228" s="104"/>
      <c r="AHR1228" s="104"/>
      <c r="AHS1228" s="104"/>
      <c r="AHT1228" s="104"/>
      <c r="AHU1228" s="104"/>
      <c r="AHV1228" s="104"/>
      <c r="AHW1228" s="104"/>
      <c r="AHX1228" s="104"/>
      <c r="AHY1228" s="104"/>
      <c r="AHZ1228" s="104"/>
      <c r="AIA1228" s="104"/>
      <c r="AIB1228" s="104"/>
      <c r="AIC1228" s="104"/>
      <c r="AID1228" s="104"/>
      <c r="AIE1228" s="104"/>
      <c r="AIF1228" s="104"/>
      <c r="AIG1228" s="104"/>
      <c r="AIH1228" s="104"/>
      <c r="AII1228" s="104"/>
      <c r="AIJ1228" s="104"/>
      <c r="AIK1228" s="104"/>
      <c r="AIL1228" s="104"/>
      <c r="AIM1228" s="104"/>
      <c r="AIN1228" s="104"/>
      <c r="AIO1228" s="104"/>
      <c r="AIP1228" s="104"/>
      <c r="AIQ1228" s="104"/>
      <c r="AIR1228" s="104"/>
      <c r="AIS1228" s="104"/>
      <c r="AIT1228" s="104"/>
      <c r="AIU1228" s="104"/>
      <c r="AIV1228" s="104"/>
      <c r="AIW1228" s="104"/>
      <c r="AIX1228" s="104"/>
      <c r="AIY1228" s="104"/>
      <c r="AIZ1228" s="104"/>
      <c r="AJA1228" s="104"/>
      <c r="AJB1228" s="104"/>
      <c r="AJC1228" s="104"/>
      <c r="AJD1228" s="104"/>
      <c r="AJE1228" s="104"/>
      <c r="AJF1228" s="104"/>
      <c r="AJG1228" s="104"/>
      <c r="AJH1228" s="104"/>
      <c r="AJI1228" s="104"/>
      <c r="AJJ1228" s="104"/>
      <c r="AJK1228" s="104"/>
      <c r="AJL1228" s="104"/>
      <c r="AJM1228" s="104"/>
      <c r="AJN1228" s="104"/>
      <c r="AJO1228" s="104"/>
      <c r="AJP1228" s="104"/>
      <c r="AJQ1228" s="104"/>
      <c r="AJR1228" s="104"/>
      <c r="AJS1228" s="104"/>
      <c r="AJT1228" s="104"/>
      <c r="AJU1228" s="104"/>
      <c r="AJV1228" s="104"/>
      <c r="AJW1228" s="104"/>
      <c r="AJX1228" s="104"/>
      <c r="AJY1228" s="104"/>
      <c r="AJZ1228" s="104"/>
      <c r="AKA1228" s="104"/>
      <c r="AKB1228" s="104"/>
      <c r="AKC1228" s="104"/>
      <c r="AKD1228" s="104"/>
      <c r="AKE1228" s="104"/>
      <c r="AKF1228" s="104"/>
      <c r="AKG1228" s="104"/>
      <c r="AKH1228" s="104"/>
      <c r="AKI1228" s="104"/>
      <c r="AKJ1228" s="104"/>
      <c r="AKK1228" s="104"/>
      <c r="AKL1228" s="104"/>
      <c r="AKM1228" s="104"/>
      <c r="AKN1228" s="104"/>
      <c r="AKO1228" s="104"/>
      <c r="AKP1228" s="104"/>
      <c r="AKQ1228" s="104"/>
      <c r="AKR1228" s="104"/>
      <c r="AKS1228" s="104"/>
      <c r="AKT1228" s="104"/>
      <c r="AKU1228" s="104"/>
      <c r="AKV1228" s="104"/>
      <c r="AKW1228" s="104"/>
      <c r="AKX1228" s="104"/>
      <c r="AKY1228" s="104"/>
      <c r="AKZ1228" s="104"/>
      <c r="ALA1228" s="104"/>
      <c r="ALB1228" s="104"/>
      <c r="ALC1228" s="104"/>
      <c r="ALD1228" s="104"/>
      <c r="ALE1228" s="104"/>
      <c r="ALF1228" s="104"/>
      <c r="ALG1228" s="104"/>
      <c r="ALH1228" s="104"/>
      <c r="ALI1228" s="104"/>
      <c r="ALJ1228" s="104"/>
      <c r="ALK1228" s="104"/>
      <c r="ALL1228" s="104"/>
      <c r="ALM1228" s="104"/>
      <c r="ALN1228" s="104"/>
      <c r="ALO1228" s="104"/>
      <c r="ALP1228" s="104"/>
      <c r="ALQ1228" s="104"/>
      <c r="ALR1228" s="104"/>
      <c r="ALS1228" s="104"/>
      <c r="ALT1228" s="104"/>
      <c r="ALU1228" s="104"/>
      <c r="ALV1228" s="104"/>
      <c r="ALW1228" s="104"/>
      <c r="ALX1228" s="104"/>
      <c r="ALY1228" s="104"/>
      <c r="ALZ1228" s="104"/>
      <c r="AMA1228" s="104"/>
      <c r="AMB1228" s="104"/>
      <c r="AMC1228" s="104"/>
      <c r="AMD1228" s="104"/>
      <c r="AME1228" s="104"/>
      <c r="AMF1228" s="104"/>
      <c r="AMG1228" s="104"/>
      <c r="AMH1228" s="104"/>
      <c r="AMI1228" s="104"/>
      <c r="AMJ1228" s="104"/>
      <c r="AMK1228" s="104"/>
      <c r="AML1228" s="104"/>
      <c r="AMM1228" s="104"/>
      <c r="AMN1228" s="104"/>
      <c r="AMO1228" s="104"/>
    </row>
    <row r="1229" spans="1:1029" s="88" customFormat="1" x14ac:dyDescent="0.35">
      <c r="A1229" s="21">
        <v>10141103</v>
      </c>
      <c r="B1229" s="115" t="s">
        <v>496</v>
      </c>
      <c r="C1229" s="272" t="s">
        <v>495</v>
      </c>
      <c r="D1229" s="21"/>
      <c r="E1229" s="114" t="str">
        <f t="shared" si="229"/>
        <v xml:space="preserve">TRANSFORMADOR AUXILIAR MARCA:PAUWELS TRAFO MANHIÇA 66kV </v>
      </c>
      <c r="F1229" s="21"/>
      <c r="G1229" s="21" t="s">
        <v>280</v>
      </c>
      <c r="H1229" s="21" t="s">
        <v>494</v>
      </c>
      <c r="I1229" s="21"/>
      <c r="J1229" s="21"/>
      <c r="K1229" s="21" t="s">
        <v>279</v>
      </c>
      <c r="L1229" s="21" t="s">
        <v>278</v>
      </c>
      <c r="M1229" s="21">
        <v>250</v>
      </c>
      <c r="N1229" s="21">
        <v>33</v>
      </c>
      <c r="O1229" s="21">
        <v>0.4</v>
      </c>
      <c r="P1229" s="21">
        <v>3</v>
      </c>
      <c r="Q1229" s="21">
        <v>2001</v>
      </c>
      <c r="R1229" s="21" t="s">
        <v>239</v>
      </c>
      <c r="S1229" s="21">
        <v>110805</v>
      </c>
      <c r="T1229" s="116">
        <v>991</v>
      </c>
      <c r="U1229" s="111">
        <v>45</v>
      </c>
      <c r="V1229" s="113">
        <f t="shared" si="230"/>
        <v>656.26222222222225</v>
      </c>
      <c r="W1229" s="113">
        <f t="shared" si="231"/>
        <v>334.73777777777775</v>
      </c>
      <c r="X1229" s="112">
        <f t="shared" si="232"/>
        <v>334737.77777777775</v>
      </c>
      <c r="Y1229" s="111"/>
      <c r="Z1229" s="110">
        <f t="shared" si="228"/>
        <v>29</v>
      </c>
      <c r="AA1229" s="109">
        <f t="shared" si="233"/>
        <v>49.550000000000004</v>
      </c>
      <c r="AB1229" s="109">
        <f t="shared" si="234"/>
        <v>49550.000000000007</v>
      </c>
      <c r="AC1229" s="108">
        <f t="shared" si="235"/>
        <v>941.45</v>
      </c>
      <c r="AD1229" s="107">
        <f t="shared" si="236"/>
        <v>2.2222222222222223E-2</v>
      </c>
      <c r="AE1229" s="106">
        <f t="shared" si="237"/>
        <v>20.921111111111113</v>
      </c>
      <c r="AF1229" s="105">
        <f t="shared" si="238"/>
        <v>355.65888888888884</v>
      </c>
      <c r="AG1229" s="105">
        <f t="shared" si="239"/>
        <v>635.3411111111111</v>
      </c>
      <c r="AH1229" s="104"/>
      <c r="AI1229" s="104"/>
      <c r="AJ1229" s="104"/>
      <c r="AK1229" s="104"/>
      <c r="AL1229" s="104"/>
      <c r="AM1229" s="104"/>
      <c r="AN1229" s="104"/>
      <c r="AO1229" s="104"/>
      <c r="AP1229" s="104"/>
      <c r="AQ1229" s="104"/>
      <c r="AR1229" s="104"/>
      <c r="AS1229" s="104"/>
      <c r="AT1229" s="104"/>
      <c r="AU1229" s="104"/>
      <c r="AV1229" s="104"/>
      <c r="AW1229" s="104"/>
      <c r="AX1229" s="104"/>
      <c r="AY1229" s="104"/>
      <c r="AZ1229" s="104"/>
      <c r="BA1229" s="104"/>
      <c r="BB1229" s="104"/>
      <c r="BC1229" s="104"/>
      <c r="BD1229" s="104"/>
      <c r="BE1229" s="104"/>
      <c r="BF1229" s="104"/>
      <c r="BG1229" s="104"/>
      <c r="BH1229" s="104"/>
      <c r="BI1229" s="104"/>
      <c r="BJ1229" s="104"/>
      <c r="BK1229" s="104"/>
      <c r="BL1229" s="104"/>
      <c r="BM1229" s="104"/>
      <c r="BN1229" s="104"/>
      <c r="BO1229" s="104"/>
      <c r="BP1229" s="104"/>
      <c r="BQ1229" s="104"/>
      <c r="BR1229" s="104"/>
      <c r="BS1229" s="104"/>
      <c r="BT1229" s="104"/>
      <c r="BU1229" s="104"/>
      <c r="BV1229" s="104"/>
      <c r="BW1229" s="104"/>
      <c r="BX1229" s="104"/>
      <c r="BY1229" s="104"/>
      <c r="BZ1229" s="104"/>
      <c r="CA1229" s="104"/>
      <c r="CB1229" s="104"/>
      <c r="CC1229" s="104"/>
      <c r="CD1229" s="104"/>
      <c r="CE1229" s="104"/>
      <c r="CF1229" s="104"/>
      <c r="CG1229" s="104"/>
      <c r="CH1229" s="104"/>
      <c r="CI1229" s="104"/>
      <c r="CJ1229" s="104"/>
      <c r="CK1229" s="104"/>
      <c r="CL1229" s="104"/>
      <c r="CM1229" s="104"/>
      <c r="CN1229" s="104"/>
      <c r="CO1229" s="104"/>
      <c r="CP1229" s="104"/>
      <c r="CQ1229" s="104"/>
      <c r="CR1229" s="104"/>
      <c r="CS1229" s="104"/>
      <c r="CT1229" s="104"/>
      <c r="CU1229" s="104"/>
      <c r="CV1229" s="104"/>
      <c r="CW1229" s="104"/>
      <c r="CX1229" s="104"/>
      <c r="CY1229" s="104"/>
      <c r="CZ1229" s="104"/>
      <c r="DA1229" s="104"/>
      <c r="DB1229" s="104"/>
      <c r="DC1229" s="104"/>
      <c r="DD1229" s="104"/>
      <c r="DE1229" s="104"/>
      <c r="DF1229" s="104"/>
      <c r="DG1229" s="104"/>
      <c r="DH1229" s="104"/>
      <c r="DI1229" s="104"/>
      <c r="DJ1229" s="104"/>
      <c r="DK1229" s="104"/>
      <c r="DL1229" s="104"/>
      <c r="DM1229" s="104"/>
      <c r="DN1229" s="104"/>
      <c r="DO1229" s="104"/>
      <c r="DP1229" s="104"/>
      <c r="DQ1229" s="104"/>
      <c r="DR1229" s="104"/>
      <c r="DS1229" s="104"/>
      <c r="DT1229" s="104"/>
      <c r="DU1229" s="104"/>
      <c r="DV1229" s="104"/>
      <c r="DW1229" s="104"/>
      <c r="DX1229" s="104"/>
      <c r="DY1229" s="104"/>
      <c r="DZ1229" s="104"/>
      <c r="EA1229" s="104"/>
      <c r="EB1229" s="104"/>
      <c r="EC1229" s="104"/>
      <c r="ED1229" s="104"/>
      <c r="EE1229" s="104"/>
      <c r="EF1229" s="104"/>
      <c r="EG1229" s="104"/>
      <c r="EH1229" s="104"/>
      <c r="EI1229" s="104"/>
      <c r="EJ1229" s="104"/>
      <c r="EK1229" s="104"/>
      <c r="EL1229" s="104"/>
      <c r="EM1229" s="104"/>
      <c r="EN1229" s="104"/>
      <c r="EO1229" s="104"/>
      <c r="EP1229" s="104"/>
      <c r="EQ1229" s="104"/>
      <c r="ER1229" s="104"/>
      <c r="ES1229" s="104"/>
      <c r="ET1229" s="104"/>
      <c r="EU1229" s="104"/>
      <c r="EV1229" s="104"/>
      <c r="EW1229" s="104"/>
      <c r="EX1229" s="104"/>
      <c r="EY1229" s="104"/>
      <c r="EZ1229" s="104"/>
      <c r="FA1229" s="104"/>
      <c r="FB1229" s="104"/>
      <c r="FC1229" s="104"/>
      <c r="FD1229" s="104"/>
      <c r="FE1229" s="104"/>
      <c r="FF1229" s="104"/>
      <c r="FG1229" s="104"/>
      <c r="FH1229" s="104"/>
      <c r="FI1229" s="104"/>
      <c r="FJ1229" s="104"/>
      <c r="FK1229" s="104"/>
      <c r="FL1229" s="104"/>
      <c r="FM1229" s="104"/>
      <c r="FN1229" s="104"/>
      <c r="FO1229" s="104"/>
      <c r="FP1229" s="104"/>
      <c r="FQ1229" s="104"/>
      <c r="FR1229" s="104"/>
      <c r="FS1229" s="104"/>
      <c r="FT1229" s="104"/>
      <c r="FU1229" s="104"/>
      <c r="FV1229" s="104"/>
      <c r="FW1229" s="104"/>
      <c r="FX1229" s="104"/>
      <c r="FY1229" s="104"/>
      <c r="FZ1229" s="104"/>
      <c r="GA1229" s="104"/>
      <c r="GB1229" s="104"/>
      <c r="GC1229" s="104"/>
      <c r="GD1229" s="104"/>
      <c r="GE1229" s="104"/>
      <c r="GF1229" s="104"/>
      <c r="GG1229" s="104"/>
      <c r="GH1229" s="104"/>
      <c r="GI1229" s="104"/>
      <c r="GJ1229" s="104"/>
      <c r="GK1229" s="104"/>
      <c r="GL1229" s="104"/>
      <c r="GM1229" s="104"/>
      <c r="GN1229" s="104"/>
      <c r="GO1229" s="104"/>
      <c r="GP1229" s="104"/>
      <c r="GQ1229" s="104"/>
      <c r="GR1229" s="104"/>
      <c r="GS1229" s="104"/>
      <c r="GT1229" s="104"/>
      <c r="GU1229" s="104"/>
      <c r="GV1229" s="104"/>
      <c r="GW1229" s="104"/>
      <c r="GX1229" s="104"/>
      <c r="GY1229" s="104"/>
      <c r="GZ1229" s="104"/>
      <c r="HA1229" s="104"/>
      <c r="HB1229" s="104"/>
      <c r="HC1229" s="104"/>
      <c r="HD1229" s="104"/>
      <c r="HE1229" s="104"/>
      <c r="HF1229" s="104"/>
      <c r="HG1229" s="104"/>
      <c r="HH1229" s="104"/>
      <c r="HI1229" s="104"/>
      <c r="HJ1229" s="104"/>
      <c r="HK1229" s="104"/>
      <c r="HL1229" s="104"/>
      <c r="HM1229" s="104"/>
      <c r="HN1229" s="104"/>
      <c r="HO1229" s="104"/>
      <c r="HP1229" s="104"/>
      <c r="HQ1229" s="104"/>
      <c r="HR1229" s="104"/>
      <c r="HS1229" s="104"/>
      <c r="HT1229" s="104"/>
      <c r="HU1229" s="104"/>
      <c r="HV1229" s="104"/>
      <c r="HW1229" s="104"/>
      <c r="HX1229" s="104"/>
      <c r="HY1229" s="104"/>
      <c r="HZ1229" s="104"/>
      <c r="IA1229" s="104"/>
      <c r="IB1229" s="104"/>
      <c r="IC1229" s="104"/>
      <c r="ID1229" s="104"/>
      <c r="IE1229" s="104"/>
      <c r="IF1229" s="104"/>
      <c r="IG1229" s="104"/>
      <c r="IH1229" s="104"/>
      <c r="II1229" s="104"/>
      <c r="IJ1229" s="104"/>
      <c r="IK1229" s="104"/>
      <c r="IL1229" s="104"/>
      <c r="IM1229" s="104"/>
      <c r="IN1229" s="104"/>
      <c r="IO1229" s="104"/>
      <c r="IP1229" s="104"/>
      <c r="IQ1229" s="104"/>
      <c r="IR1229" s="104"/>
      <c r="IS1229" s="104"/>
      <c r="IT1229" s="104"/>
      <c r="IU1229" s="104"/>
      <c r="IV1229" s="104"/>
      <c r="IW1229" s="104"/>
      <c r="IX1229" s="104"/>
      <c r="IY1229" s="104"/>
      <c r="IZ1229" s="104"/>
      <c r="JA1229" s="104"/>
      <c r="JB1229" s="104"/>
      <c r="JC1229" s="104"/>
      <c r="JD1229" s="104"/>
      <c r="JE1229" s="104"/>
      <c r="JF1229" s="104"/>
      <c r="JG1229" s="104"/>
      <c r="JH1229" s="104"/>
      <c r="JI1229" s="104"/>
      <c r="JJ1229" s="104"/>
      <c r="JK1229" s="104"/>
      <c r="JL1229" s="104"/>
      <c r="JM1229" s="104"/>
      <c r="JN1229" s="104"/>
      <c r="JO1229" s="104"/>
      <c r="JP1229" s="104"/>
      <c r="JQ1229" s="104"/>
      <c r="JR1229" s="104"/>
      <c r="JS1229" s="104"/>
      <c r="JT1229" s="104"/>
      <c r="JU1229" s="104"/>
      <c r="JV1229" s="104"/>
      <c r="JW1229" s="104"/>
      <c r="JX1229" s="104"/>
      <c r="JY1229" s="104"/>
      <c r="JZ1229" s="104"/>
      <c r="KA1229" s="104"/>
      <c r="KB1229" s="104"/>
      <c r="KC1229" s="104"/>
      <c r="KD1229" s="104"/>
      <c r="KE1229" s="104"/>
      <c r="KF1229" s="104"/>
      <c r="KG1229" s="104"/>
      <c r="KH1229" s="104"/>
      <c r="KI1229" s="104"/>
      <c r="KJ1229" s="104"/>
      <c r="KK1229" s="104"/>
      <c r="KL1229" s="104"/>
      <c r="KM1229" s="104"/>
      <c r="KN1229" s="104"/>
      <c r="KO1229" s="104"/>
      <c r="KP1229" s="104"/>
      <c r="KQ1229" s="104"/>
      <c r="KR1229" s="104"/>
      <c r="KS1229" s="104"/>
      <c r="KT1229" s="104"/>
      <c r="KU1229" s="104"/>
      <c r="KV1229" s="104"/>
      <c r="KW1229" s="104"/>
      <c r="KX1229" s="104"/>
      <c r="KY1229" s="104"/>
      <c r="KZ1229" s="104"/>
      <c r="LA1229" s="104"/>
      <c r="LB1229" s="104"/>
      <c r="LC1229" s="104"/>
      <c r="LD1229" s="104"/>
      <c r="LE1229" s="104"/>
      <c r="LF1229" s="104"/>
      <c r="LG1229" s="104"/>
      <c r="LH1229" s="104"/>
      <c r="LI1229" s="104"/>
      <c r="LJ1229" s="104"/>
      <c r="LK1229" s="104"/>
      <c r="LL1229" s="104"/>
      <c r="LM1229" s="104"/>
      <c r="LN1229" s="104"/>
      <c r="LO1229" s="104"/>
      <c r="LP1229" s="104"/>
      <c r="LQ1229" s="104"/>
      <c r="LR1229" s="104"/>
      <c r="LS1229" s="104"/>
      <c r="LT1229" s="104"/>
      <c r="LU1229" s="104"/>
      <c r="LV1229" s="104"/>
      <c r="LW1229" s="104"/>
      <c r="LX1229" s="104"/>
      <c r="LY1229" s="104"/>
      <c r="LZ1229" s="104"/>
      <c r="MA1229" s="104"/>
      <c r="MB1229" s="104"/>
      <c r="MC1229" s="104"/>
      <c r="MD1229" s="104"/>
      <c r="ME1229" s="104"/>
      <c r="MF1229" s="104"/>
      <c r="MG1229" s="104"/>
      <c r="MH1229" s="104"/>
      <c r="MI1229" s="104"/>
      <c r="MJ1229" s="104"/>
      <c r="MK1229" s="104"/>
      <c r="ML1229" s="104"/>
      <c r="MM1229" s="104"/>
      <c r="MN1229" s="104"/>
      <c r="MO1229" s="104"/>
      <c r="MP1229" s="104"/>
      <c r="MQ1229" s="104"/>
      <c r="MR1229" s="104"/>
      <c r="MS1229" s="104"/>
      <c r="MT1229" s="104"/>
      <c r="MU1229" s="104"/>
      <c r="MV1229" s="104"/>
      <c r="MW1229" s="104"/>
      <c r="MX1229" s="104"/>
      <c r="MY1229" s="104"/>
      <c r="MZ1229" s="104"/>
      <c r="NA1229" s="104"/>
      <c r="NB1229" s="104"/>
      <c r="NC1229" s="104"/>
      <c r="ND1229" s="104"/>
      <c r="NE1229" s="104"/>
      <c r="NF1229" s="104"/>
      <c r="NG1229" s="104"/>
      <c r="NH1229" s="104"/>
      <c r="NI1229" s="104"/>
      <c r="NJ1229" s="104"/>
      <c r="NK1229" s="104"/>
      <c r="NL1229" s="104"/>
      <c r="NM1229" s="104"/>
      <c r="NN1229" s="104"/>
      <c r="NO1229" s="104"/>
      <c r="NP1229" s="104"/>
      <c r="NQ1229" s="104"/>
      <c r="NR1229" s="104"/>
      <c r="NS1229" s="104"/>
      <c r="NT1229" s="104"/>
      <c r="NU1229" s="104"/>
      <c r="NV1229" s="104"/>
      <c r="NW1229" s="104"/>
      <c r="NX1229" s="104"/>
      <c r="NY1229" s="104"/>
      <c r="NZ1229" s="104"/>
      <c r="OA1229" s="104"/>
      <c r="OB1229" s="104"/>
      <c r="OC1229" s="104"/>
      <c r="OD1229" s="104"/>
      <c r="OE1229" s="104"/>
      <c r="OF1229" s="104"/>
      <c r="OG1229" s="104"/>
      <c r="OH1229" s="104"/>
      <c r="OI1229" s="104"/>
      <c r="OJ1229" s="104"/>
      <c r="OK1229" s="104"/>
      <c r="OL1229" s="104"/>
      <c r="OM1229" s="104"/>
      <c r="ON1229" s="104"/>
      <c r="OO1229" s="104"/>
      <c r="OP1229" s="104"/>
      <c r="OQ1229" s="104"/>
      <c r="OR1229" s="104"/>
      <c r="OS1229" s="104"/>
      <c r="OT1229" s="104"/>
      <c r="OU1229" s="104"/>
      <c r="OV1229" s="104"/>
      <c r="OW1229" s="104"/>
      <c r="OX1229" s="104"/>
      <c r="OY1229" s="104"/>
      <c r="OZ1229" s="104"/>
      <c r="PA1229" s="104"/>
      <c r="PB1229" s="104"/>
      <c r="PC1229" s="104"/>
      <c r="PD1229" s="104"/>
      <c r="PE1229" s="104"/>
      <c r="PF1229" s="104"/>
      <c r="PG1229" s="104"/>
      <c r="PH1229" s="104"/>
      <c r="PI1229" s="104"/>
      <c r="PJ1229" s="104"/>
      <c r="PK1229" s="104"/>
      <c r="PL1229" s="104"/>
      <c r="PM1229" s="104"/>
      <c r="PN1229" s="104"/>
      <c r="PO1229" s="104"/>
      <c r="PP1229" s="104"/>
      <c r="PQ1229" s="104"/>
      <c r="PR1229" s="104"/>
      <c r="PS1229" s="104"/>
      <c r="PT1229" s="104"/>
      <c r="PU1229" s="104"/>
      <c r="PV1229" s="104"/>
      <c r="PW1229" s="104"/>
      <c r="PX1229" s="104"/>
      <c r="PY1229" s="104"/>
      <c r="PZ1229" s="104"/>
      <c r="QA1229" s="104"/>
      <c r="QB1229" s="104"/>
      <c r="QC1229" s="104"/>
      <c r="QD1229" s="104"/>
      <c r="QE1229" s="104"/>
      <c r="QF1229" s="104"/>
      <c r="QG1229" s="104"/>
      <c r="QH1229" s="104"/>
      <c r="QI1229" s="104"/>
      <c r="QJ1229" s="104"/>
      <c r="QK1229" s="104"/>
      <c r="QL1229" s="104"/>
      <c r="QM1229" s="104"/>
      <c r="QN1229" s="104"/>
      <c r="QO1229" s="104"/>
      <c r="QP1229" s="104"/>
      <c r="QQ1229" s="104"/>
      <c r="QR1229" s="104"/>
      <c r="QS1229" s="104"/>
      <c r="QT1229" s="104"/>
      <c r="QU1229" s="104"/>
      <c r="QV1229" s="104"/>
      <c r="QW1229" s="104"/>
      <c r="QX1229" s="104"/>
      <c r="QY1229" s="104"/>
      <c r="QZ1229" s="104"/>
      <c r="RA1229" s="104"/>
      <c r="RB1229" s="104"/>
      <c r="RC1229" s="104"/>
      <c r="RD1229" s="104"/>
      <c r="RE1229" s="104"/>
      <c r="RF1229" s="104"/>
      <c r="RG1229" s="104"/>
      <c r="RH1229" s="104"/>
      <c r="RI1229" s="104"/>
      <c r="RJ1229" s="104"/>
      <c r="RK1229" s="104"/>
      <c r="RL1229" s="104"/>
      <c r="RM1229" s="104"/>
      <c r="RN1229" s="104"/>
      <c r="RO1229" s="104"/>
      <c r="RP1229" s="104"/>
      <c r="RQ1229" s="104"/>
      <c r="RR1229" s="104"/>
      <c r="RS1229" s="104"/>
      <c r="RT1229" s="104"/>
      <c r="RU1229" s="104"/>
      <c r="RV1229" s="104"/>
      <c r="RW1229" s="104"/>
      <c r="RX1229" s="104"/>
      <c r="RY1229" s="104"/>
      <c r="RZ1229" s="104"/>
      <c r="SA1229" s="104"/>
      <c r="SB1229" s="104"/>
      <c r="SC1229" s="104"/>
      <c r="SD1229" s="104"/>
      <c r="SE1229" s="104"/>
      <c r="SF1229" s="104"/>
      <c r="SG1229" s="104"/>
      <c r="SH1229" s="104"/>
      <c r="SI1229" s="104"/>
      <c r="SJ1229" s="104"/>
      <c r="SK1229" s="104"/>
      <c r="SL1229" s="104"/>
      <c r="SM1229" s="104"/>
      <c r="SN1229" s="104"/>
      <c r="SO1229" s="104"/>
      <c r="SP1229" s="104"/>
      <c r="SQ1229" s="104"/>
      <c r="SR1229" s="104"/>
      <c r="SS1229" s="104"/>
      <c r="ST1229" s="104"/>
      <c r="SU1229" s="104"/>
      <c r="SV1229" s="104"/>
      <c r="SW1229" s="104"/>
      <c r="SX1229" s="104"/>
      <c r="SY1229" s="104"/>
      <c r="SZ1229" s="104"/>
      <c r="TA1229" s="104"/>
      <c r="TB1229" s="104"/>
      <c r="TC1229" s="104"/>
      <c r="TD1229" s="104"/>
      <c r="TE1229" s="104"/>
      <c r="TF1229" s="104"/>
      <c r="TG1229" s="104"/>
      <c r="TH1229" s="104"/>
      <c r="TI1229" s="104"/>
      <c r="TJ1229" s="104"/>
      <c r="TK1229" s="104"/>
      <c r="TL1229" s="104"/>
      <c r="TM1229" s="104"/>
      <c r="TN1229" s="104"/>
      <c r="TO1229" s="104"/>
      <c r="TP1229" s="104"/>
      <c r="TQ1229" s="104"/>
      <c r="TR1229" s="104"/>
      <c r="TS1229" s="104"/>
      <c r="TT1229" s="104"/>
      <c r="TU1229" s="104"/>
      <c r="TV1229" s="104"/>
      <c r="TW1229" s="104"/>
      <c r="TX1229" s="104"/>
      <c r="TY1229" s="104"/>
      <c r="TZ1229" s="104"/>
      <c r="UA1229" s="104"/>
      <c r="UB1229" s="104"/>
      <c r="UC1229" s="104"/>
      <c r="UD1229" s="104"/>
      <c r="UE1229" s="104"/>
      <c r="UF1229" s="104"/>
      <c r="UG1229" s="104"/>
      <c r="UH1229" s="104"/>
      <c r="UI1229" s="104"/>
      <c r="UJ1229" s="104"/>
      <c r="UK1229" s="104"/>
      <c r="UL1229" s="104"/>
      <c r="UM1229" s="104"/>
      <c r="UN1229" s="104"/>
      <c r="UO1229" s="104"/>
      <c r="UP1229" s="104"/>
      <c r="UQ1229" s="104"/>
      <c r="UR1229" s="104"/>
      <c r="US1229" s="104"/>
      <c r="UT1229" s="104"/>
      <c r="UU1229" s="104"/>
      <c r="UV1229" s="104"/>
      <c r="UW1229" s="104"/>
      <c r="UX1229" s="104"/>
      <c r="UY1229" s="104"/>
      <c r="UZ1229" s="104"/>
      <c r="VA1229" s="104"/>
      <c r="VB1229" s="104"/>
      <c r="VC1229" s="104"/>
      <c r="VD1229" s="104"/>
      <c r="VE1229" s="104"/>
      <c r="VF1229" s="104"/>
      <c r="VG1229" s="104"/>
      <c r="VH1229" s="104"/>
      <c r="VI1229" s="104"/>
      <c r="VJ1229" s="104"/>
      <c r="VK1229" s="104"/>
      <c r="VL1229" s="104"/>
      <c r="VM1229" s="104"/>
      <c r="VN1229" s="104"/>
      <c r="VO1229" s="104"/>
      <c r="VP1229" s="104"/>
      <c r="VQ1229" s="104"/>
      <c r="VR1229" s="104"/>
      <c r="VS1229" s="104"/>
      <c r="VT1229" s="104"/>
      <c r="VU1229" s="104"/>
      <c r="VV1229" s="104"/>
      <c r="VW1229" s="104"/>
      <c r="VX1229" s="104"/>
      <c r="VY1229" s="104"/>
      <c r="VZ1229" s="104"/>
      <c r="WA1229" s="104"/>
      <c r="WB1229" s="104"/>
      <c r="WC1229" s="104"/>
      <c r="WD1229" s="104"/>
      <c r="WE1229" s="104"/>
      <c r="WF1229" s="104"/>
      <c r="WG1229" s="104"/>
      <c r="WH1229" s="104"/>
      <c r="WI1229" s="104"/>
      <c r="WJ1229" s="104"/>
      <c r="WK1229" s="104"/>
      <c r="WL1229" s="104"/>
      <c r="WM1229" s="104"/>
      <c r="WN1229" s="104"/>
      <c r="WO1229" s="104"/>
      <c r="WP1229" s="104"/>
      <c r="WQ1229" s="104"/>
      <c r="WR1229" s="104"/>
      <c r="WS1229" s="104"/>
      <c r="WT1229" s="104"/>
      <c r="WU1229" s="104"/>
      <c r="WV1229" s="104"/>
      <c r="WW1229" s="104"/>
      <c r="WX1229" s="104"/>
      <c r="WY1229" s="104"/>
      <c r="WZ1229" s="104"/>
      <c r="XA1229" s="104"/>
      <c r="XB1229" s="104"/>
      <c r="XC1229" s="104"/>
      <c r="XD1229" s="104"/>
      <c r="XE1229" s="104"/>
      <c r="XF1229" s="104"/>
      <c r="XG1229" s="104"/>
      <c r="XH1229" s="104"/>
      <c r="XI1229" s="104"/>
      <c r="XJ1229" s="104"/>
      <c r="XK1229" s="104"/>
      <c r="XL1229" s="104"/>
      <c r="XM1229" s="104"/>
      <c r="XN1229" s="104"/>
      <c r="XO1229" s="104"/>
      <c r="XP1229" s="104"/>
      <c r="XQ1229" s="104"/>
      <c r="XR1229" s="104"/>
      <c r="XS1229" s="104"/>
      <c r="XT1229" s="104"/>
      <c r="XU1229" s="104"/>
      <c r="XV1229" s="104"/>
      <c r="XW1229" s="104"/>
      <c r="XX1229" s="104"/>
      <c r="XY1229" s="104"/>
      <c r="XZ1229" s="104"/>
      <c r="YA1229" s="104"/>
      <c r="YB1229" s="104"/>
      <c r="YC1229" s="104"/>
      <c r="YD1229" s="104"/>
      <c r="YE1229" s="104"/>
      <c r="YF1229" s="104"/>
      <c r="YG1229" s="104"/>
      <c r="YH1229" s="104"/>
      <c r="YI1229" s="104"/>
      <c r="YJ1229" s="104"/>
      <c r="YK1229" s="104"/>
      <c r="YL1229" s="104"/>
      <c r="YM1229" s="104"/>
      <c r="YN1229" s="104"/>
      <c r="YO1229" s="104"/>
      <c r="YP1229" s="104"/>
      <c r="YQ1229" s="104"/>
      <c r="YR1229" s="104"/>
      <c r="YS1229" s="104"/>
      <c r="YT1229" s="104"/>
      <c r="YU1229" s="104"/>
      <c r="YV1229" s="104"/>
      <c r="YW1229" s="104"/>
      <c r="YX1229" s="104"/>
      <c r="YY1229" s="104"/>
      <c r="YZ1229" s="104"/>
      <c r="ZA1229" s="104"/>
      <c r="ZB1229" s="104"/>
      <c r="ZC1229" s="104"/>
      <c r="ZD1229" s="104"/>
      <c r="ZE1229" s="104"/>
      <c r="ZF1229" s="104"/>
      <c r="ZG1229" s="104"/>
      <c r="ZH1229" s="104"/>
      <c r="ZI1229" s="104"/>
      <c r="ZJ1229" s="104"/>
      <c r="ZK1229" s="104"/>
      <c r="ZL1229" s="104"/>
      <c r="ZM1229" s="104"/>
      <c r="ZN1229" s="104"/>
      <c r="ZO1229" s="104"/>
      <c r="ZP1229" s="104"/>
      <c r="ZQ1229" s="104"/>
      <c r="ZR1229" s="104"/>
      <c r="ZS1229" s="104"/>
      <c r="ZT1229" s="104"/>
      <c r="ZU1229" s="104"/>
      <c r="ZV1229" s="104"/>
      <c r="ZW1229" s="104"/>
      <c r="ZX1229" s="104"/>
      <c r="ZY1229" s="104"/>
      <c r="ZZ1229" s="104"/>
      <c r="AAA1229" s="104"/>
      <c r="AAB1229" s="104"/>
      <c r="AAC1229" s="104"/>
      <c r="AAD1229" s="104"/>
      <c r="AAE1229" s="104"/>
      <c r="AAF1229" s="104"/>
      <c r="AAG1229" s="104"/>
      <c r="AAH1229" s="104"/>
      <c r="AAI1229" s="104"/>
      <c r="AAJ1229" s="104"/>
      <c r="AAK1229" s="104"/>
      <c r="AAL1229" s="104"/>
      <c r="AAM1229" s="104"/>
      <c r="AAN1229" s="104"/>
      <c r="AAO1229" s="104"/>
      <c r="AAP1229" s="104"/>
      <c r="AAQ1229" s="104"/>
      <c r="AAR1229" s="104"/>
      <c r="AAS1229" s="104"/>
      <c r="AAT1229" s="104"/>
      <c r="AAU1229" s="104"/>
      <c r="AAV1229" s="104"/>
      <c r="AAW1229" s="104"/>
      <c r="AAX1229" s="104"/>
      <c r="AAY1229" s="104"/>
      <c r="AAZ1229" s="104"/>
      <c r="ABA1229" s="104"/>
      <c r="ABB1229" s="104"/>
      <c r="ABC1229" s="104"/>
      <c r="ABD1229" s="104"/>
      <c r="ABE1229" s="104"/>
      <c r="ABF1229" s="104"/>
      <c r="ABG1229" s="104"/>
      <c r="ABH1229" s="104"/>
      <c r="ABI1229" s="104"/>
      <c r="ABJ1229" s="104"/>
      <c r="ABK1229" s="104"/>
      <c r="ABL1229" s="104"/>
      <c r="ABM1229" s="104"/>
      <c r="ABN1229" s="104"/>
      <c r="ABO1229" s="104"/>
      <c r="ABP1229" s="104"/>
      <c r="ABQ1229" s="104"/>
      <c r="ABR1229" s="104"/>
      <c r="ABS1229" s="104"/>
      <c r="ABT1229" s="104"/>
      <c r="ABU1229" s="104"/>
      <c r="ABV1229" s="104"/>
      <c r="ABW1229" s="104"/>
      <c r="ABX1229" s="104"/>
      <c r="ABY1229" s="104"/>
      <c r="ABZ1229" s="104"/>
      <c r="ACA1229" s="104"/>
      <c r="ACB1229" s="104"/>
      <c r="ACC1229" s="104"/>
      <c r="ACD1229" s="104"/>
      <c r="ACE1229" s="104"/>
      <c r="ACF1229" s="104"/>
      <c r="ACG1229" s="104"/>
      <c r="ACH1229" s="104"/>
      <c r="ACI1229" s="104"/>
      <c r="ACJ1229" s="104"/>
      <c r="ACK1229" s="104"/>
      <c r="ACL1229" s="104"/>
      <c r="ACM1229" s="104"/>
      <c r="ACN1229" s="104"/>
      <c r="ACO1229" s="104"/>
      <c r="ACP1229" s="104"/>
      <c r="ACQ1229" s="104"/>
      <c r="ACR1229" s="104"/>
      <c r="ACS1229" s="104"/>
      <c r="ACT1229" s="104"/>
      <c r="ACU1229" s="104"/>
      <c r="ACV1229" s="104"/>
      <c r="ACW1229" s="104"/>
      <c r="ACX1229" s="104"/>
      <c r="ACY1229" s="104"/>
      <c r="ACZ1229" s="104"/>
      <c r="ADA1229" s="104"/>
      <c r="ADB1229" s="104"/>
      <c r="ADC1229" s="104"/>
      <c r="ADD1229" s="104"/>
      <c r="ADE1229" s="104"/>
      <c r="ADF1229" s="104"/>
      <c r="ADG1229" s="104"/>
      <c r="ADH1229" s="104"/>
      <c r="ADI1229" s="104"/>
      <c r="ADJ1229" s="104"/>
      <c r="ADK1229" s="104"/>
      <c r="ADL1229" s="104"/>
      <c r="ADM1229" s="104"/>
      <c r="ADN1229" s="104"/>
      <c r="ADO1229" s="104"/>
      <c r="ADP1229" s="104"/>
      <c r="ADQ1229" s="104"/>
      <c r="ADR1229" s="104"/>
      <c r="ADS1229" s="104"/>
      <c r="ADT1229" s="104"/>
      <c r="ADU1229" s="104"/>
      <c r="ADV1229" s="104"/>
      <c r="ADW1229" s="104"/>
      <c r="ADX1229" s="104"/>
      <c r="ADY1229" s="104"/>
      <c r="ADZ1229" s="104"/>
      <c r="AEA1229" s="104"/>
      <c r="AEB1229" s="104"/>
      <c r="AEC1229" s="104"/>
      <c r="AED1229" s="104"/>
      <c r="AEE1229" s="104"/>
      <c r="AEF1229" s="104"/>
      <c r="AEG1229" s="104"/>
      <c r="AEH1229" s="104"/>
      <c r="AEI1229" s="104"/>
      <c r="AEJ1229" s="104"/>
      <c r="AEK1229" s="104"/>
      <c r="AEL1229" s="104"/>
      <c r="AEM1229" s="104"/>
      <c r="AEN1229" s="104"/>
      <c r="AEO1229" s="104"/>
      <c r="AEP1229" s="104"/>
      <c r="AEQ1229" s="104"/>
      <c r="AER1229" s="104"/>
      <c r="AES1229" s="104"/>
      <c r="AET1229" s="104"/>
      <c r="AEU1229" s="104"/>
      <c r="AEV1229" s="104"/>
      <c r="AEW1229" s="104"/>
      <c r="AEX1229" s="104"/>
      <c r="AEY1229" s="104"/>
      <c r="AEZ1229" s="104"/>
      <c r="AFA1229" s="104"/>
      <c r="AFB1229" s="104"/>
      <c r="AFC1229" s="104"/>
      <c r="AFD1229" s="104"/>
      <c r="AFE1229" s="104"/>
      <c r="AFF1229" s="104"/>
      <c r="AFG1229" s="104"/>
      <c r="AFH1229" s="104"/>
      <c r="AFI1229" s="104"/>
      <c r="AFJ1229" s="104"/>
      <c r="AFK1229" s="104"/>
      <c r="AFL1229" s="104"/>
      <c r="AFM1229" s="104"/>
      <c r="AFN1229" s="104"/>
      <c r="AFO1229" s="104"/>
      <c r="AFP1229" s="104"/>
      <c r="AFQ1229" s="104"/>
      <c r="AFR1229" s="104"/>
      <c r="AFS1229" s="104"/>
      <c r="AFT1229" s="104"/>
      <c r="AFU1229" s="104"/>
      <c r="AFV1229" s="104"/>
      <c r="AFW1229" s="104"/>
      <c r="AFX1229" s="104"/>
      <c r="AFY1229" s="104"/>
      <c r="AFZ1229" s="104"/>
      <c r="AGA1229" s="104"/>
      <c r="AGB1229" s="104"/>
      <c r="AGC1229" s="104"/>
      <c r="AGD1229" s="104"/>
      <c r="AGE1229" s="104"/>
      <c r="AGF1229" s="104"/>
      <c r="AGG1229" s="104"/>
      <c r="AGH1229" s="104"/>
      <c r="AGI1229" s="104"/>
      <c r="AGJ1229" s="104"/>
      <c r="AGK1229" s="104"/>
      <c r="AGL1229" s="104"/>
      <c r="AGM1229" s="104"/>
      <c r="AGN1229" s="104"/>
      <c r="AGO1229" s="104"/>
      <c r="AGP1229" s="104"/>
      <c r="AGQ1229" s="104"/>
      <c r="AGR1229" s="104"/>
      <c r="AGS1229" s="104"/>
      <c r="AGT1229" s="104"/>
      <c r="AGU1229" s="104"/>
      <c r="AGV1229" s="104"/>
      <c r="AGW1229" s="104"/>
      <c r="AGX1229" s="104"/>
      <c r="AGY1229" s="104"/>
      <c r="AGZ1229" s="104"/>
      <c r="AHA1229" s="104"/>
      <c r="AHB1229" s="104"/>
      <c r="AHC1229" s="104"/>
      <c r="AHD1229" s="104"/>
      <c r="AHE1229" s="104"/>
      <c r="AHF1229" s="104"/>
      <c r="AHG1229" s="104"/>
      <c r="AHH1229" s="104"/>
      <c r="AHI1229" s="104"/>
      <c r="AHJ1229" s="104"/>
      <c r="AHK1229" s="104"/>
      <c r="AHL1229" s="104"/>
      <c r="AHM1229" s="104"/>
      <c r="AHN1229" s="104"/>
      <c r="AHO1229" s="104"/>
      <c r="AHP1229" s="104"/>
      <c r="AHQ1229" s="104"/>
      <c r="AHR1229" s="104"/>
      <c r="AHS1229" s="104"/>
      <c r="AHT1229" s="104"/>
      <c r="AHU1229" s="104"/>
      <c r="AHV1229" s="104"/>
      <c r="AHW1229" s="104"/>
      <c r="AHX1229" s="104"/>
      <c r="AHY1229" s="104"/>
      <c r="AHZ1229" s="104"/>
      <c r="AIA1229" s="104"/>
      <c r="AIB1229" s="104"/>
      <c r="AIC1229" s="104"/>
      <c r="AID1229" s="104"/>
      <c r="AIE1229" s="104"/>
      <c r="AIF1229" s="104"/>
      <c r="AIG1229" s="104"/>
      <c r="AIH1229" s="104"/>
      <c r="AII1229" s="104"/>
      <c r="AIJ1229" s="104"/>
      <c r="AIK1229" s="104"/>
      <c r="AIL1229" s="104"/>
      <c r="AIM1229" s="104"/>
      <c r="AIN1229" s="104"/>
      <c r="AIO1229" s="104"/>
      <c r="AIP1229" s="104"/>
      <c r="AIQ1229" s="104"/>
      <c r="AIR1229" s="104"/>
      <c r="AIS1229" s="104"/>
      <c r="AIT1229" s="104"/>
      <c r="AIU1229" s="104"/>
      <c r="AIV1229" s="104"/>
      <c r="AIW1229" s="104"/>
      <c r="AIX1229" s="104"/>
      <c r="AIY1229" s="104"/>
      <c r="AIZ1229" s="104"/>
      <c r="AJA1229" s="104"/>
      <c r="AJB1229" s="104"/>
      <c r="AJC1229" s="104"/>
      <c r="AJD1229" s="104"/>
      <c r="AJE1229" s="104"/>
      <c r="AJF1229" s="104"/>
      <c r="AJG1229" s="104"/>
      <c r="AJH1229" s="104"/>
      <c r="AJI1229" s="104"/>
      <c r="AJJ1229" s="104"/>
      <c r="AJK1229" s="104"/>
      <c r="AJL1229" s="104"/>
      <c r="AJM1229" s="104"/>
      <c r="AJN1229" s="104"/>
      <c r="AJO1229" s="104"/>
      <c r="AJP1229" s="104"/>
      <c r="AJQ1229" s="104"/>
      <c r="AJR1229" s="104"/>
      <c r="AJS1229" s="104"/>
      <c r="AJT1229" s="104"/>
      <c r="AJU1229" s="104"/>
      <c r="AJV1229" s="104"/>
      <c r="AJW1229" s="104"/>
      <c r="AJX1229" s="104"/>
      <c r="AJY1229" s="104"/>
      <c r="AJZ1229" s="104"/>
      <c r="AKA1229" s="104"/>
      <c r="AKB1229" s="104"/>
      <c r="AKC1229" s="104"/>
      <c r="AKD1229" s="104"/>
      <c r="AKE1229" s="104"/>
      <c r="AKF1229" s="104"/>
      <c r="AKG1229" s="104"/>
      <c r="AKH1229" s="104"/>
      <c r="AKI1229" s="104"/>
      <c r="AKJ1229" s="104"/>
      <c r="AKK1229" s="104"/>
      <c r="AKL1229" s="104"/>
      <c r="AKM1229" s="104"/>
      <c r="AKN1229" s="104"/>
      <c r="AKO1229" s="104"/>
      <c r="AKP1229" s="104"/>
      <c r="AKQ1229" s="104"/>
      <c r="AKR1229" s="104"/>
      <c r="AKS1229" s="104"/>
      <c r="AKT1229" s="104"/>
      <c r="AKU1229" s="104"/>
      <c r="AKV1229" s="104"/>
      <c r="AKW1229" s="104"/>
      <c r="AKX1229" s="104"/>
      <c r="AKY1229" s="104"/>
      <c r="AKZ1229" s="104"/>
      <c r="ALA1229" s="104"/>
      <c r="ALB1229" s="104"/>
      <c r="ALC1229" s="104"/>
      <c r="ALD1229" s="104"/>
      <c r="ALE1229" s="104"/>
      <c r="ALF1229" s="104"/>
      <c r="ALG1229" s="104"/>
      <c r="ALH1229" s="104"/>
      <c r="ALI1229" s="104"/>
      <c r="ALJ1229" s="104"/>
      <c r="ALK1229" s="104"/>
      <c r="ALL1229" s="104"/>
      <c r="ALM1229" s="104"/>
      <c r="ALN1229" s="104"/>
      <c r="ALO1229" s="104"/>
      <c r="ALP1229" s="104"/>
      <c r="ALQ1229" s="104"/>
      <c r="ALR1229" s="104"/>
      <c r="ALS1229" s="104"/>
      <c r="ALT1229" s="104"/>
      <c r="ALU1229" s="104"/>
      <c r="ALV1229" s="104"/>
      <c r="ALW1229" s="104"/>
      <c r="ALX1229" s="104"/>
      <c r="ALY1229" s="104"/>
      <c r="ALZ1229" s="104"/>
      <c r="AMA1229" s="104"/>
      <c r="AMB1229" s="104"/>
      <c r="AMC1229" s="104"/>
      <c r="AMD1229" s="104"/>
      <c r="AME1229" s="104"/>
      <c r="AMF1229" s="104"/>
      <c r="AMG1229" s="104"/>
      <c r="AMH1229" s="104"/>
      <c r="AMI1229" s="104"/>
      <c r="AMJ1229" s="104"/>
      <c r="AMK1229" s="104"/>
      <c r="AML1229" s="104"/>
      <c r="AMM1229" s="104"/>
      <c r="AMN1229" s="104"/>
      <c r="AMO1229" s="104"/>
    </row>
    <row r="1230" spans="1:1029" s="88" customFormat="1" x14ac:dyDescent="0.35">
      <c r="A1230" s="21">
        <v>10141103</v>
      </c>
      <c r="B1230" s="115" t="s">
        <v>496</v>
      </c>
      <c r="C1230" s="272" t="s">
        <v>495</v>
      </c>
      <c r="D1230" s="21" t="s">
        <v>645</v>
      </c>
      <c r="E1230" s="114" t="str">
        <f t="shared" si="229"/>
        <v>TRANSFORMADOR AUXILIAR MARCA:  PS 10</v>
      </c>
      <c r="F1230" s="21"/>
      <c r="G1230" s="21"/>
      <c r="H1230" s="21" t="s">
        <v>494</v>
      </c>
      <c r="I1230" s="21"/>
      <c r="J1230" s="21"/>
      <c r="K1230" s="133" t="s">
        <v>644</v>
      </c>
      <c r="L1230" s="133" t="s">
        <v>643</v>
      </c>
      <c r="M1230" s="21">
        <v>500</v>
      </c>
      <c r="N1230" s="21">
        <v>11</v>
      </c>
      <c r="O1230" s="21" t="s">
        <v>510</v>
      </c>
      <c r="P1230" s="124" t="s">
        <v>516</v>
      </c>
      <c r="Q1230" s="21">
        <v>2001</v>
      </c>
      <c r="R1230" s="21"/>
      <c r="S1230" s="21"/>
      <c r="T1230" s="116">
        <v>2426</v>
      </c>
      <c r="U1230" s="111">
        <v>45</v>
      </c>
      <c r="V1230" s="113">
        <f t="shared" si="230"/>
        <v>1606.5511111111111</v>
      </c>
      <c r="W1230" s="113">
        <f t="shared" si="231"/>
        <v>819.44888888888886</v>
      </c>
      <c r="X1230" s="112">
        <f t="shared" si="232"/>
        <v>819448.88888888888</v>
      </c>
      <c r="Y1230" s="111"/>
      <c r="Z1230" s="110">
        <f t="shared" si="228"/>
        <v>29</v>
      </c>
      <c r="AA1230" s="109">
        <f t="shared" si="233"/>
        <v>121.30000000000001</v>
      </c>
      <c r="AB1230" s="109">
        <f t="shared" si="234"/>
        <v>121300.00000000001</v>
      </c>
      <c r="AC1230" s="108">
        <f t="shared" si="235"/>
        <v>2304.6999999999998</v>
      </c>
      <c r="AD1230" s="107">
        <f t="shared" si="236"/>
        <v>2.2222222222222223E-2</v>
      </c>
      <c r="AE1230" s="106">
        <f t="shared" si="237"/>
        <v>51.215555555555554</v>
      </c>
      <c r="AF1230" s="105">
        <f t="shared" si="238"/>
        <v>870.66444444444437</v>
      </c>
      <c r="AG1230" s="105">
        <f t="shared" si="239"/>
        <v>1555.3355555555556</v>
      </c>
      <c r="AH1230" s="104"/>
      <c r="AI1230" s="104"/>
      <c r="AJ1230" s="104"/>
      <c r="AK1230" s="104"/>
      <c r="AL1230" s="104"/>
      <c r="AM1230" s="104"/>
      <c r="AN1230" s="104"/>
      <c r="AO1230" s="104"/>
      <c r="AP1230" s="104"/>
      <c r="AQ1230" s="104"/>
      <c r="AR1230" s="104"/>
      <c r="AS1230" s="104"/>
      <c r="AT1230" s="104"/>
      <c r="AU1230" s="104"/>
      <c r="AV1230" s="104"/>
      <c r="AW1230" s="104"/>
      <c r="AX1230" s="104"/>
      <c r="AY1230" s="104"/>
      <c r="AZ1230" s="104"/>
      <c r="BA1230" s="104"/>
      <c r="BB1230" s="104"/>
      <c r="BC1230" s="104"/>
      <c r="BD1230" s="104"/>
      <c r="BE1230" s="104"/>
      <c r="BF1230" s="104"/>
      <c r="BG1230" s="104"/>
      <c r="BH1230" s="104"/>
      <c r="BI1230" s="104"/>
      <c r="BJ1230" s="104"/>
      <c r="BK1230" s="104"/>
      <c r="BL1230" s="104"/>
      <c r="BM1230" s="104"/>
      <c r="BN1230" s="104"/>
      <c r="BO1230" s="104"/>
      <c r="BP1230" s="104"/>
      <c r="BQ1230" s="104"/>
      <c r="BR1230" s="104"/>
      <c r="BS1230" s="104"/>
      <c r="BT1230" s="104"/>
      <c r="BU1230" s="104"/>
      <c r="BV1230" s="104"/>
      <c r="BW1230" s="104"/>
      <c r="BX1230" s="104"/>
      <c r="BY1230" s="104"/>
      <c r="BZ1230" s="104"/>
      <c r="CA1230" s="104"/>
      <c r="CB1230" s="104"/>
      <c r="CC1230" s="104"/>
      <c r="CD1230" s="104"/>
      <c r="CE1230" s="104"/>
      <c r="CF1230" s="104"/>
      <c r="CG1230" s="104"/>
      <c r="CH1230" s="104"/>
      <c r="CI1230" s="104"/>
      <c r="CJ1230" s="104"/>
      <c r="CK1230" s="104"/>
      <c r="CL1230" s="104"/>
      <c r="CM1230" s="104"/>
      <c r="CN1230" s="104"/>
      <c r="CO1230" s="104"/>
      <c r="CP1230" s="104"/>
      <c r="CQ1230" s="104"/>
      <c r="CR1230" s="104"/>
      <c r="CS1230" s="104"/>
      <c r="CT1230" s="104"/>
      <c r="CU1230" s="104"/>
      <c r="CV1230" s="104"/>
      <c r="CW1230" s="104"/>
      <c r="CX1230" s="104"/>
      <c r="CY1230" s="104"/>
      <c r="CZ1230" s="104"/>
      <c r="DA1230" s="104"/>
      <c r="DB1230" s="104"/>
      <c r="DC1230" s="104"/>
      <c r="DD1230" s="104"/>
      <c r="DE1230" s="104"/>
      <c r="DF1230" s="104"/>
      <c r="DG1230" s="104"/>
      <c r="DH1230" s="104"/>
      <c r="DI1230" s="104"/>
      <c r="DJ1230" s="104"/>
      <c r="DK1230" s="104"/>
      <c r="DL1230" s="104"/>
      <c r="DM1230" s="104"/>
      <c r="DN1230" s="104"/>
      <c r="DO1230" s="104"/>
      <c r="DP1230" s="104"/>
      <c r="DQ1230" s="104"/>
      <c r="DR1230" s="104"/>
      <c r="DS1230" s="104"/>
      <c r="DT1230" s="104"/>
      <c r="DU1230" s="104"/>
      <c r="DV1230" s="104"/>
      <c r="DW1230" s="104"/>
      <c r="DX1230" s="104"/>
      <c r="DY1230" s="104"/>
      <c r="DZ1230" s="104"/>
      <c r="EA1230" s="104"/>
      <c r="EB1230" s="104"/>
      <c r="EC1230" s="104"/>
      <c r="ED1230" s="104"/>
      <c r="EE1230" s="104"/>
      <c r="EF1230" s="104"/>
      <c r="EG1230" s="104"/>
      <c r="EH1230" s="104"/>
      <c r="EI1230" s="104"/>
      <c r="EJ1230" s="104"/>
      <c r="EK1230" s="104"/>
      <c r="EL1230" s="104"/>
      <c r="EM1230" s="104"/>
      <c r="EN1230" s="104"/>
      <c r="EO1230" s="104"/>
      <c r="EP1230" s="104"/>
      <c r="EQ1230" s="104"/>
      <c r="ER1230" s="104"/>
      <c r="ES1230" s="104"/>
      <c r="ET1230" s="104"/>
      <c r="EU1230" s="104"/>
      <c r="EV1230" s="104"/>
      <c r="EW1230" s="104"/>
      <c r="EX1230" s="104"/>
      <c r="EY1230" s="104"/>
      <c r="EZ1230" s="104"/>
      <c r="FA1230" s="104"/>
      <c r="FB1230" s="104"/>
      <c r="FC1230" s="104"/>
      <c r="FD1230" s="104"/>
      <c r="FE1230" s="104"/>
      <c r="FF1230" s="104"/>
      <c r="FG1230" s="104"/>
      <c r="FH1230" s="104"/>
      <c r="FI1230" s="104"/>
      <c r="FJ1230" s="104"/>
      <c r="FK1230" s="104"/>
      <c r="FL1230" s="104"/>
      <c r="FM1230" s="104"/>
      <c r="FN1230" s="104"/>
      <c r="FO1230" s="104"/>
      <c r="FP1230" s="104"/>
      <c r="FQ1230" s="104"/>
      <c r="FR1230" s="104"/>
      <c r="FS1230" s="104"/>
      <c r="FT1230" s="104"/>
      <c r="FU1230" s="104"/>
      <c r="FV1230" s="104"/>
      <c r="FW1230" s="104"/>
      <c r="FX1230" s="104"/>
      <c r="FY1230" s="104"/>
      <c r="FZ1230" s="104"/>
      <c r="GA1230" s="104"/>
      <c r="GB1230" s="104"/>
      <c r="GC1230" s="104"/>
      <c r="GD1230" s="104"/>
      <c r="GE1230" s="104"/>
      <c r="GF1230" s="104"/>
      <c r="GG1230" s="104"/>
      <c r="GH1230" s="104"/>
      <c r="GI1230" s="104"/>
      <c r="GJ1230" s="104"/>
      <c r="GK1230" s="104"/>
      <c r="GL1230" s="104"/>
      <c r="GM1230" s="104"/>
      <c r="GN1230" s="104"/>
      <c r="GO1230" s="104"/>
      <c r="GP1230" s="104"/>
      <c r="GQ1230" s="104"/>
      <c r="GR1230" s="104"/>
      <c r="GS1230" s="104"/>
      <c r="GT1230" s="104"/>
      <c r="GU1230" s="104"/>
      <c r="GV1230" s="104"/>
      <c r="GW1230" s="104"/>
      <c r="GX1230" s="104"/>
      <c r="GY1230" s="104"/>
      <c r="GZ1230" s="104"/>
      <c r="HA1230" s="104"/>
      <c r="HB1230" s="104"/>
      <c r="HC1230" s="104"/>
      <c r="HD1230" s="104"/>
      <c r="HE1230" s="104"/>
      <c r="HF1230" s="104"/>
      <c r="HG1230" s="104"/>
      <c r="HH1230" s="104"/>
      <c r="HI1230" s="104"/>
      <c r="HJ1230" s="104"/>
      <c r="HK1230" s="104"/>
      <c r="HL1230" s="104"/>
      <c r="HM1230" s="104"/>
      <c r="HN1230" s="104"/>
      <c r="HO1230" s="104"/>
      <c r="HP1230" s="104"/>
      <c r="HQ1230" s="104"/>
      <c r="HR1230" s="104"/>
      <c r="HS1230" s="104"/>
      <c r="HT1230" s="104"/>
      <c r="HU1230" s="104"/>
      <c r="HV1230" s="104"/>
      <c r="HW1230" s="104"/>
      <c r="HX1230" s="104"/>
      <c r="HY1230" s="104"/>
      <c r="HZ1230" s="104"/>
      <c r="IA1230" s="104"/>
      <c r="IB1230" s="104"/>
      <c r="IC1230" s="104"/>
      <c r="ID1230" s="104"/>
      <c r="IE1230" s="104"/>
      <c r="IF1230" s="104"/>
      <c r="IG1230" s="104"/>
      <c r="IH1230" s="104"/>
      <c r="II1230" s="104"/>
      <c r="IJ1230" s="104"/>
      <c r="IK1230" s="104"/>
      <c r="IL1230" s="104"/>
      <c r="IM1230" s="104"/>
      <c r="IN1230" s="104"/>
      <c r="IO1230" s="104"/>
      <c r="IP1230" s="104"/>
      <c r="IQ1230" s="104"/>
      <c r="IR1230" s="104"/>
      <c r="IS1230" s="104"/>
      <c r="IT1230" s="104"/>
      <c r="IU1230" s="104"/>
      <c r="IV1230" s="104"/>
      <c r="IW1230" s="104"/>
      <c r="IX1230" s="104"/>
      <c r="IY1230" s="104"/>
      <c r="IZ1230" s="104"/>
      <c r="JA1230" s="104"/>
      <c r="JB1230" s="104"/>
      <c r="JC1230" s="104"/>
      <c r="JD1230" s="104"/>
      <c r="JE1230" s="104"/>
      <c r="JF1230" s="104"/>
      <c r="JG1230" s="104"/>
      <c r="JH1230" s="104"/>
      <c r="JI1230" s="104"/>
      <c r="JJ1230" s="104"/>
      <c r="JK1230" s="104"/>
      <c r="JL1230" s="104"/>
      <c r="JM1230" s="104"/>
      <c r="JN1230" s="104"/>
      <c r="JO1230" s="104"/>
      <c r="JP1230" s="104"/>
      <c r="JQ1230" s="104"/>
      <c r="JR1230" s="104"/>
      <c r="JS1230" s="104"/>
      <c r="JT1230" s="104"/>
      <c r="JU1230" s="104"/>
      <c r="JV1230" s="104"/>
      <c r="JW1230" s="104"/>
      <c r="JX1230" s="104"/>
      <c r="JY1230" s="104"/>
      <c r="JZ1230" s="104"/>
      <c r="KA1230" s="104"/>
      <c r="KB1230" s="104"/>
      <c r="KC1230" s="104"/>
      <c r="KD1230" s="104"/>
      <c r="KE1230" s="104"/>
      <c r="KF1230" s="104"/>
      <c r="KG1230" s="104"/>
      <c r="KH1230" s="104"/>
      <c r="KI1230" s="104"/>
      <c r="KJ1230" s="104"/>
      <c r="KK1230" s="104"/>
      <c r="KL1230" s="104"/>
      <c r="KM1230" s="104"/>
      <c r="KN1230" s="104"/>
      <c r="KO1230" s="104"/>
      <c r="KP1230" s="104"/>
      <c r="KQ1230" s="104"/>
      <c r="KR1230" s="104"/>
      <c r="KS1230" s="104"/>
      <c r="KT1230" s="104"/>
      <c r="KU1230" s="104"/>
      <c r="KV1230" s="104"/>
      <c r="KW1230" s="104"/>
      <c r="KX1230" s="104"/>
      <c r="KY1230" s="104"/>
      <c r="KZ1230" s="104"/>
      <c r="LA1230" s="104"/>
      <c r="LB1230" s="104"/>
      <c r="LC1230" s="104"/>
      <c r="LD1230" s="104"/>
      <c r="LE1230" s="104"/>
      <c r="LF1230" s="104"/>
      <c r="LG1230" s="104"/>
      <c r="LH1230" s="104"/>
      <c r="LI1230" s="104"/>
      <c r="LJ1230" s="104"/>
      <c r="LK1230" s="104"/>
      <c r="LL1230" s="104"/>
      <c r="LM1230" s="104"/>
      <c r="LN1230" s="104"/>
      <c r="LO1230" s="104"/>
      <c r="LP1230" s="104"/>
      <c r="LQ1230" s="104"/>
      <c r="LR1230" s="104"/>
      <c r="LS1230" s="104"/>
      <c r="LT1230" s="104"/>
      <c r="LU1230" s="104"/>
      <c r="LV1230" s="104"/>
      <c r="LW1230" s="104"/>
      <c r="LX1230" s="104"/>
      <c r="LY1230" s="104"/>
      <c r="LZ1230" s="104"/>
      <c r="MA1230" s="104"/>
      <c r="MB1230" s="104"/>
      <c r="MC1230" s="104"/>
      <c r="MD1230" s="104"/>
      <c r="ME1230" s="104"/>
      <c r="MF1230" s="104"/>
      <c r="MG1230" s="104"/>
      <c r="MH1230" s="104"/>
      <c r="MI1230" s="104"/>
      <c r="MJ1230" s="104"/>
      <c r="MK1230" s="104"/>
      <c r="ML1230" s="104"/>
      <c r="MM1230" s="104"/>
      <c r="MN1230" s="104"/>
      <c r="MO1230" s="104"/>
      <c r="MP1230" s="104"/>
      <c r="MQ1230" s="104"/>
      <c r="MR1230" s="104"/>
      <c r="MS1230" s="104"/>
      <c r="MT1230" s="104"/>
      <c r="MU1230" s="104"/>
      <c r="MV1230" s="104"/>
      <c r="MW1230" s="104"/>
      <c r="MX1230" s="104"/>
      <c r="MY1230" s="104"/>
      <c r="MZ1230" s="104"/>
      <c r="NA1230" s="104"/>
      <c r="NB1230" s="104"/>
      <c r="NC1230" s="104"/>
      <c r="ND1230" s="104"/>
      <c r="NE1230" s="104"/>
      <c r="NF1230" s="104"/>
      <c r="NG1230" s="104"/>
      <c r="NH1230" s="104"/>
      <c r="NI1230" s="104"/>
      <c r="NJ1230" s="104"/>
      <c r="NK1230" s="104"/>
      <c r="NL1230" s="104"/>
      <c r="NM1230" s="104"/>
      <c r="NN1230" s="104"/>
      <c r="NO1230" s="104"/>
      <c r="NP1230" s="104"/>
      <c r="NQ1230" s="104"/>
      <c r="NR1230" s="104"/>
      <c r="NS1230" s="104"/>
      <c r="NT1230" s="104"/>
      <c r="NU1230" s="104"/>
      <c r="NV1230" s="104"/>
      <c r="NW1230" s="104"/>
      <c r="NX1230" s="104"/>
      <c r="NY1230" s="104"/>
      <c r="NZ1230" s="104"/>
      <c r="OA1230" s="104"/>
      <c r="OB1230" s="104"/>
      <c r="OC1230" s="104"/>
      <c r="OD1230" s="104"/>
      <c r="OE1230" s="104"/>
      <c r="OF1230" s="104"/>
      <c r="OG1230" s="104"/>
      <c r="OH1230" s="104"/>
      <c r="OI1230" s="104"/>
      <c r="OJ1230" s="104"/>
      <c r="OK1230" s="104"/>
      <c r="OL1230" s="104"/>
      <c r="OM1230" s="104"/>
      <c r="ON1230" s="104"/>
      <c r="OO1230" s="104"/>
      <c r="OP1230" s="104"/>
      <c r="OQ1230" s="104"/>
      <c r="OR1230" s="104"/>
      <c r="OS1230" s="104"/>
      <c r="OT1230" s="104"/>
      <c r="OU1230" s="104"/>
      <c r="OV1230" s="104"/>
      <c r="OW1230" s="104"/>
      <c r="OX1230" s="104"/>
      <c r="OY1230" s="104"/>
      <c r="OZ1230" s="104"/>
      <c r="PA1230" s="104"/>
      <c r="PB1230" s="104"/>
      <c r="PC1230" s="104"/>
      <c r="PD1230" s="104"/>
      <c r="PE1230" s="104"/>
      <c r="PF1230" s="104"/>
      <c r="PG1230" s="104"/>
      <c r="PH1230" s="104"/>
      <c r="PI1230" s="104"/>
      <c r="PJ1230" s="104"/>
      <c r="PK1230" s="104"/>
      <c r="PL1230" s="104"/>
      <c r="PM1230" s="104"/>
      <c r="PN1230" s="104"/>
      <c r="PO1230" s="104"/>
      <c r="PP1230" s="104"/>
      <c r="PQ1230" s="104"/>
      <c r="PR1230" s="104"/>
      <c r="PS1230" s="104"/>
      <c r="PT1230" s="104"/>
      <c r="PU1230" s="104"/>
      <c r="PV1230" s="104"/>
      <c r="PW1230" s="104"/>
      <c r="PX1230" s="104"/>
      <c r="PY1230" s="104"/>
      <c r="PZ1230" s="104"/>
      <c r="QA1230" s="104"/>
      <c r="QB1230" s="104"/>
      <c r="QC1230" s="104"/>
      <c r="QD1230" s="104"/>
      <c r="QE1230" s="104"/>
      <c r="QF1230" s="104"/>
      <c r="QG1230" s="104"/>
      <c r="QH1230" s="104"/>
      <c r="QI1230" s="104"/>
      <c r="QJ1230" s="104"/>
      <c r="QK1230" s="104"/>
      <c r="QL1230" s="104"/>
      <c r="QM1230" s="104"/>
      <c r="QN1230" s="104"/>
      <c r="QO1230" s="104"/>
      <c r="QP1230" s="104"/>
      <c r="QQ1230" s="104"/>
      <c r="QR1230" s="104"/>
      <c r="QS1230" s="104"/>
      <c r="QT1230" s="104"/>
      <c r="QU1230" s="104"/>
      <c r="QV1230" s="104"/>
      <c r="QW1230" s="104"/>
      <c r="QX1230" s="104"/>
      <c r="QY1230" s="104"/>
      <c r="QZ1230" s="104"/>
      <c r="RA1230" s="104"/>
      <c r="RB1230" s="104"/>
      <c r="RC1230" s="104"/>
      <c r="RD1230" s="104"/>
      <c r="RE1230" s="104"/>
      <c r="RF1230" s="104"/>
      <c r="RG1230" s="104"/>
      <c r="RH1230" s="104"/>
      <c r="RI1230" s="104"/>
      <c r="RJ1230" s="104"/>
      <c r="RK1230" s="104"/>
      <c r="RL1230" s="104"/>
      <c r="RM1230" s="104"/>
      <c r="RN1230" s="104"/>
      <c r="RO1230" s="104"/>
      <c r="RP1230" s="104"/>
      <c r="RQ1230" s="104"/>
      <c r="RR1230" s="104"/>
      <c r="RS1230" s="104"/>
      <c r="RT1230" s="104"/>
      <c r="RU1230" s="104"/>
      <c r="RV1230" s="104"/>
      <c r="RW1230" s="104"/>
      <c r="RX1230" s="104"/>
      <c r="RY1230" s="104"/>
      <c r="RZ1230" s="104"/>
      <c r="SA1230" s="104"/>
      <c r="SB1230" s="104"/>
      <c r="SC1230" s="104"/>
      <c r="SD1230" s="104"/>
      <c r="SE1230" s="104"/>
      <c r="SF1230" s="104"/>
      <c r="SG1230" s="104"/>
      <c r="SH1230" s="104"/>
      <c r="SI1230" s="104"/>
      <c r="SJ1230" s="104"/>
      <c r="SK1230" s="104"/>
      <c r="SL1230" s="104"/>
      <c r="SM1230" s="104"/>
      <c r="SN1230" s="104"/>
      <c r="SO1230" s="104"/>
      <c r="SP1230" s="104"/>
      <c r="SQ1230" s="104"/>
      <c r="SR1230" s="104"/>
      <c r="SS1230" s="104"/>
      <c r="ST1230" s="104"/>
      <c r="SU1230" s="104"/>
      <c r="SV1230" s="104"/>
      <c r="SW1230" s="104"/>
      <c r="SX1230" s="104"/>
      <c r="SY1230" s="104"/>
      <c r="SZ1230" s="104"/>
      <c r="TA1230" s="104"/>
      <c r="TB1230" s="104"/>
      <c r="TC1230" s="104"/>
      <c r="TD1230" s="104"/>
      <c r="TE1230" s="104"/>
      <c r="TF1230" s="104"/>
      <c r="TG1230" s="104"/>
      <c r="TH1230" s="104"/>
      <c r="TI1230" s="104"/>
      <c r="TJ1230" s="104"/>
      <c r="TK1230" s="104"/>
      <c r="TL1230" s="104"/>
      <c r="TM1230" s="104"/>
      <c r="TN1230" s="104"/>
      <c r="TO1230" s="104"/>
      <c r="TP1230" s="104"/>
      <c r="TQ1230" s="104"/>
      <c r="TR1230" s="104"/>
      <c r="TS1230" s="104"/>
      <c r="TT1230" s="104"/>
      <c r="TU1230" s="104"/>
      <c r="TV1230" s="104"/>
      <c r="TW1230" s="104"/>
      <c r="TX1230" s="104"/>
      <c r="TY1230" s="104"/>
      <c r="TZ1230" s="104"/>
      <c r="UA1230" s="104"/>
      <c r="UB1230" s="104"/>
      <c r="UC1230" s="104"/>
      <c r="UD1230" s="104"/>
      <c r="UE1230" s="104"/>
      <c r="UF1230" s="104"/>
      <c r="UG1230" s="104"/>
      <c r="UH1230" s="104"/>
      <c r="UI1230" s="104"/>
      <c r="UJ1230" s="104"/>
      <c r="UK1230" s="104"/>
      <c r="UL1230" s="104"/>
      <c r="UM1230" s="104"/>
      <c r="UN1230" s="104"/>
      <c r="UO1230" s="104"/>
      <c r="UP1230" s="104"/>
      <c r="UQ1230" s="104"/>
      <c r="UR1230" s="104"/>
      <c r="US1230" s="104"/>
      <c r="UT1230" s="104"/>
      <c r="UU1230" s="104"/>
      <c r="UV1230" s="104"/>
      <c r="UW1230" s="104"/>
      <c r="UX1230" s="104"/>
      <c r="UY1230" s="104"/>
      <c r="UZ1230" s="104"/>
      <c r="VA1230" s="104"/>
      <c r="VB1230" s="104"/>
      <c r="VC1230" s="104"/>
      <c r="VD1230" s="104"/>
      <c r="VE1230" s="104"/>
      <c r="VF1230" s="104"/>
      <c r="VG1230" s="104"/>
      <c r="VH1230" s="104"/>
      <c r="VI1230" s="104"/>
      <c r="VJ1230" s="104"/>
      <c r="VK1230" s="104"/>
      <c r="VL1230" s="104"/>
      <c r="VM1230" s="104"/>
      <c r="VN1230" s="104"/>
      <c r="VO1230" s="104"/>
      <c r="VP1230" s="104"/>
      <c r="VQ1230" s="104"/>
      <c r="VR1230" s="104"/>
      <c r="VS1230" s="104"/>
      <c r="VT1230" s="104"/>
      <c r="VU1230" s="104"/>
      <c r="VV1230" s="104"/>
      <c r="VW1230" s="104"/>
      <c r="VX1230" s="104"/>
      <c r="VY1230" s="104"/>
      <c r="VZ1230" s="104"/>
      <c r="WA1230" s="104"/>
      <c r="WB1230" s="104"/>
      <c r="WC1230" s="104"/>
      <c r="WD1230" s="104"/>
      <c r="WE1230" s="104"/>
      <c r="WF1230" s="104"/>
      <c r="WG1230" s="104"/>
      <c r="WH1230" s="104"/>
      <c r="WI1230" s="104"/>
      <c r="WJ1230" s="104"/>
      <c r="WK1230" s="104"/>
      <c r="WL1230" s="104"/>
      <c r="WM1230" s="104"/>
      <c r="WN1230" s="104"/>
      <c r="WO1230" s="104"/>
      <c r="WP1230" s="104"/>
      <c r="WQ1230" s="104"/>
      <c r="WR1230" s="104"/>
      <c r="WS1230" s="104"/>
      <c r="WT1230" s="104"/>
      <c r="WU1230" s="104"/>
      <c r="WV1230" s="104"/>
      <c r="WW1230" s="104"/>
      <c r="WX1230" s="104"/>
      <c r="WY1230" s="104"/>
      <c r="WZ1230" s="104"/>
      <c r="XA1230" s="104"/>
      <c r="XB1230" s="104"/>
      <c r="XC1230" s="104"/>
      <c r="XD1230" s="104"/>
      <c r="XE1230" s="104"/>
      <c r="XF1230" s="104"/>
      <c r="XG1230" s="104"/>
      <c r="XH1230" s="104"/>
      <c r="XI1230" s="104"/>
      <c r="XJ1230" s="104"/>
      <c r="XK1230" s="104"/>
      <c r="XL1230" s="104"/>
      <c r="XM1230" s="104"/>
      <c r="XN1230" s="104"/>
      <c r="XO1230" s="104"/>
      <c r="XP1230" s="104"/>
      <c r="XQ1230" s="104"/>
      <c r="XR1230" s="104"/>
      <c r="XS1230" s="104"/>
      <c r="XT1230" s="104"/>
      <c r="XU1230" s="104"/>
      <c r="XV1230" s="104"/>
      <c r="XW1230" s="104"/>
      <c r="XX1230" s="104"/>
      <c r="XY1230" s="104"/>
      <c r="XZ1230" s="104"/>
      <c r="YA1230" s="104"/>
      <c r="YB1230" s="104"/>
      <c r="YC1230" s="104"/>
      <c r="YD1230" s="104"/>
      <c r="YE1230" s="104"/>
      <c r="YF1230" s="104"/>
      <c r="YG1230" s="104"/>
      <c r="YH1230" s="104"/>
      <c r="YI1230" s="104"/>
      <c r="YJ1230" s="104"/>
      <c r="YK1230" s="104"/>
      <c r="YL1230" s="104"/>
      <c r="YM1230" s="104"/>
      <c r="YN1230" s="104"/>
      <c r="YO1230" s="104"/>
      <c r="YP1230" s="104"/>
      <c r="YQ1230" s="104"/>
      <c r="YR1230" s="104"/>
      <c r="YS1230" s="104"/>
      <c r="YT1230" s="104"/>
      <c r="YU1230" s="104"/>
      <c r="YV1230" s="104"/>
      <c r="YW1230" s="104"/>
      <c r="YX1230" s="104"/>
      <c r="YY1230" s="104"/>
      <c r="YZ1230" s="104"/>
      <c r="ZA1230" s="104"/>
      <c r="ZB1230" s="104"/>
      <c r="ZC1230" s="104"/>
      <c r="ZD1230" s="104"/>
      <c r="ZE1230" s="104"/>
      <c r="ZF1230" s="104"/>
      <c r="ZG1230" s="104"/>
      <c r="ZH1230" s="104"/>
      <c r="ZI1230" s="104"/>
      <c r="ZJ1230" s="104"/>
      <c r="ZK1230" s="104"/>
      <c r="ZL1230" s="104"/>
      <c r="ZM1230" s="104"/>
      <c r="ZN1230" s="104"/>
      <c r="ZO1230" s="104"/>
      <c r="ZP1230" s="104"/>
      <c r="ZQ1230" s="104"/>
      <c r="ZR1230" s="104"/>
      <c r="ZS1230" s="104"/>
      <c r="ZT1230" s="104"/>
      <c r="ZU1230" s="104"/>
      <c r="ZV1230" s="104"/>
      <c r="ZW1230" s="104"/>
      <c r="ZX1230" s="104"/>
      <c r="ZY1230" s="104"/>
      <c r="ZZ1230" s="104"/>
      <c r="AAA1230" s="104"/>
      <c r="AAB1230" s="104"/>
      <c r="AAC1230" s="104"/>
      <c r="AAD1230" s="104"/>
      <c r="AAE1230" s="104"/>
      <c r="AAF1230" s="104"/>
      <c r="AAG1230" s="104"/>
      <c r="AAH1230" s="104"/>
      <c r="AAI1230" s="104"/>
      <c r="AAJ1230" s="104"/>
      <c r="AAK1230" s="104"/>
      <c r="AAL1230" s="104"/>
      <c r="AAM1230" s="104"/>
      <c r="AAN1230" s="104"/>
      <c r="AAO1230" s="104"/>
      <c r="AAP1230" s="104"/>
      <c r="AAQ1230" s="104"/>
      <c r="AAR1230" s="104"/>
      <c r="AAS1230" s="104"/>
      <c r="AAT1230" s="104"/>
      <c r="AAU1230" s="104"/>
      <c r="AAV1230" s="104"/>
      <c r="AAW1230" s="104"/>
      <c r="AAX1230" s="104"/>
      <c r="AAY1230" s="104"/>
      <c r="AAZ1230" s="104"/>
      <c r="ABA1230" s="104"/>
      <c r="ABB1230" s="104"/>
      <c r="ABC1230" s="104"/>
      <c r="ABD1230" s="104"/>
      <c r="ABE1230" s="104"/>
      <c r="ABF1230" s="104"/>
      <c r="ABG1230" s="104"/>
      <c r="ABH1230" s="104"/>
      <c r="ABI1230" s="104"/>
      <c r="ABJ1230" s="104"/>
      <c r="ABK1230" s="104"/>
      <c r="ABL1230" s="104"/>
      <c r="ABM1230" s="104"/>
      <c r="ABN1230" s="104"/>
      <c r="ABO1230" s="104"/>
      <c r="ABP1230" s="104"/>
      <c r="ABQ1230" s="104"/>
      <c r="ABR1230" s="104"/>
      <c r="ABS1230" s="104"/>
      <c r="ABT1230" s="104"/>
      <c r="ABU1230" s="104"/>
      <c r="ABV1230" s="104"/>
      <c r="ABW1230" s="104"/>
      <c r="ABX1230" s="104"/>
      <c r="ABY1230" s="104"/>
      <c r="ABZ1230" s="104"/>
      <c r="ACA1230" s="104"/>
      <c r="ACB1230" s="104"/>
      <c r="ACC1230" s="104"/>
      <c r="ACD1230" s="104"/>
      <c r="ACE1230" s="104"/>
      <c r="ACF1230" s="104"/>
      <c r="ACG1230" s="104"/>
      <c r="ACH1230" s="104"/>
      <c r="ACI1230" s="104"/>
      <c r="ACJ1230" s="104"/>
      <c r="ACK1230" s="104"/>
      <c r="ACL1230" s="104"/>
      <c r="ACM1230" s="104"/>
      <c r="ACN1230" s="104"/>
      <c r="ACO1230" s="104"/>
      <c r="ACP1230" s="104"/>
      <c r="ACQ1230" s="104"/>
      <c r="ACR1230" s="104"/>
      <c r="ACS1230" s="104"/>
      <c r="ACT1230" s="104"/>
      <c r="ACU1230" s="104"/>
      <c r="ACV1230" s="104"/>
      <c r="ACW1230" s="104"/>
      <c r="ACX1230" s="104"/>
      <c r="ACY1230" s="104"/>
      <c r="ACZ1230" s="104"/>
      <c r="ADA1230" s="104"/>
      <c r="ADB1230" s="104"/>
      <c r="ADC1230" s="104"/>
      <c r="ADD1230" s="104"/>
      <c r="ADE1230" s="104"/>
      <c r="ADF1230" s="104"/>
      <c r="ADG1230" s="104"/>
      <c r="ADH1230" s="104"/>
      <c r="ADI1230" s="104"/>
      <c r="ADJ1230" s="104"/>
      <c r="ADK1230" s="104"/>
      <c r="ADL1230" s="104"/>
      <c r="ADM1230" s="104"/>
      <c r="ADN1230" s="104"/>
      <c r="ADO1230" s="104"/>
      <c r="ADP1230" s="104"/>
      <c r="ADQ1230" s="104"/>
      <c r="ADR1230" s="104"/>
      <c r="ADS1230" s="104"/>
      <c r="ADT1230" s="104"/>
      <c r="ADU1230" s="104"/>
      <c r="ADV1230" s="104"/>
      <c r="ADW1230" s="104"/>
      <c r="ADX1230" s="104"/>
      <c r="ADY1230" s="104"/>
      <c r="ADZ1230" s="104"/>
      <c r="AEA1230" s="104"/>
      <c r="AEB1230" s="104"/>
      <c r="AEC1230" s="104"/>
      <c r="AED1230" s="104"/>
      <c r="AEE1230" s="104"/>
      <c r="AEF1230" s="104"/>
      <c r="AEG1230" s="104"/>
      <c r="AEH1230" s="104"/>
      <c r="AEI1230" s="104"/>
      <c r="AEJ1230" s="104"/>
      <c r="AEK1230" s="104"/>
      <c r="AEL1230" s="104"/>
      <c r="AEM1230" s="104"/>
      <c r="AEN1230" s="104"/>
      <c r="AEO1230" s="104"/>
      <c r="AEP1230" s="104"/>
      <c r="AEQ1230" s="104"/>
      <c r="AER1230" s="104"/>
      <c r="AES1230" s="104"/>
      <c r="AET1230" s="104"/>
      <c r="AEU1230" s="104"/>
      <c r="AEV1230" s="104"/>
      <c r="AEW1230" s="104"/>
      <c r="AEX1230" s="104"/>
      <c r="AEY1230" s="104"/>
      <c r="AEZ1230" s="104"/>
      <c r="AFA1230" s="104"/>
      <c r="AFB1230" s="104"/>
      <c r="AFC1230" s="104"/>
      <c r="AFD1230" s="104"/>
      <c r="AFE1230" s="104"/>
      <c r="AFF1230" s="104"/>
      <c r="AFG1230" s="104"/>
      <c r="AFH1230" s="104"/>
      <c r="AFI1230" s="104"/>
      <c r="AFJ1230" s="104"/>
      <c r="AFK1230" s="104"/>
      <c r="AFL1230" s="104"/>
      <c r="AFM1230" s="104"/>
      <c r="AFN1230" s="104"/>
      <c r="AFO1230" s="104"/>
      <c r="AFP1230" s="104"/>
      <c r="AFQ1230" s="104"/>
      <c r="AFR1230" s="104"/>
      <c r="AFS1230" s="104"/>
      <c r="AFT1230" s="104"/>
      <c r="AFU1230" s="104"/>
      <c r="AFV1230" s="104"/>
      <c r="AFW1230" s="104"/>
      <c r="AFX1230" s="104"/>
      <c r="AFY1230" s="104"/>
      <c r="AFZ1230" s="104"/>
      <c r="AGA1230" s="104"/>
      <c r="AGB1230" s="104"/>
      <c r="AGC1230" s="104"/>
      <c r="AGD1230" s="104"/>
      <c r="AGE1230" s="104"/>
      <c r="AGF1230" s="104"/>
      <c r="AGG1230" s="104"/>
      <c r="AGH1230" s="104"/>
      <c r="AGI1230" s="104"/>
      <c r="AGJ1230" s="104"/>
      <c r="AGK1230" s="104"/>
      <c r="AGL1230" s="104"/>
      <c r="AGM1230" s="104"/>
      <c r="AGN1230" s="104"/>
      <c r="AGO1230" s="104"/>
      <c r="AGP1230" s="104"/>
      <c r="AGQ1230" s="104"/>
      <c r="AGR1230" s="104"/>
      <c r="AGS1230" s="104"/>
      <c r="AGT1230" s="104"/>
      <c r="AGU1230" s="104"/>
      <c r="AGV1230" s="104"/>
      <c r="AGW1230" s="104"/>
      <c r="AGX1230" s="104"/>
      <c r="AGY1230" s="104"/>
      <c r="AGZ1230" s="104"/>
      <c r="AHA1230" s="104"/>
      <c r="AHB1230" s="104"/>
      <c r="AHC1230" s="104"/>
      <c r="AHD1230" s="104"/>
      <c r="AHE1230" s="104"/>
      <c r="AHF1230" s="104"/>
      <c r="AHG1230" s="104"/>
      <c r="AHH1230" s="104"/>
      <c r="AHI1230" s="104"/>
      <c r="AHJ1230" s="104"/>
      <c r="AHK1230" s="104"/>
      <c r="AHL1230" s="104"/>
      <c r="AHM1230" s="104"/>
      <c r="AHN1230" s="104"/>
      <c r="AHO1230" s="104"/>
      <c r="AHP1230" s="104"/>
      <c r="AHQ1230" s="104"/>
      <c r="AHR1230" s="104"/>
      <c r="AHS1230" s="104"/>
      <c r="AHT1230" s="104"/>
      <c r="AHU1230" s="104"/>
      <c r="AHV1230" s="104"/>
      <c r="AHW1230" s="104"/>
      <c r="AHX1230" s="104"/>
      <c r="AHY1230" s="104"/>
      <c r="AHZ1230" s="104"/>
      <c r="AIA1230" s="104"/>
      <c r="AIB1230" s="104"/>
      <c r="AIC1230" s="104"/>
      <c r="AID1230" s="104"/>
      <c r="AIE1230" s="104"/>
      <c r="AIF1230" s="104"/>
      <c r="AIG1230" s="104"/>
      <c r="AIH1230" s="104"/>
      <c r="AII1230" s="104"/>
      <c r="AIJ1230" s="104"/>
      <c r="AIK1230" s="104"/>
      <c r="AIL1230" s="104"/>
      <c r="AIM1230" s="104"/>
      <c r="AIN1230" s="104"/>
      <c r="AIO1230" s="104"/>
      <c r="AIP1230" s="104"/>
      <c r="AIQ1230" s="104"/>
      <c r="AIR1230" s="104"/>
      <c r="AIS1230" s="104"/>
      <c r="AIT1230" s="104"/>
      <c r="AIU1230" s="104"/>
      <c r="AIV1230" s="104"/>
      <c r="AIW1230" s="104"/>
      <c r="AIX1230" s="104"/>
      <c r="AIY1230" s="104"/>
      <c r="AIZ1230" s="104"/>
      <c r="AJA1230" s="104"/>
      <c r="AJB1230" s="104"/>
      <c r="AJC1230" s="104"/>
      <c r="AJD1230" s="104"/>
      <c r="AJE1230" s="104"/>
      <c r="AJF1230" s="104"/>
      <c r="AJG1230" s="104"/>
      <c r="AJH1230" s="104"/>
      <c r="AJI1230" s="104"/>
      <c r="AJJ1230" s="104"/>
      <c r="AJK1230" s="104"/>
      <c r="AJL1230" s="104"/>
      <c r="AJM1230" s="104"/>
      <c r="AJN1230" s="104"/>
      <c r="AJO1230" s="104"/>
      <c r="AJP1230" s="104"/>
      <c r="AJQ1230" s="104"/>
      <c r="AJR1230" s="104"/>
      <c r="AJS1230" s="104"/>
      <c r="AJT1230" s="104"/>
      <c r="AJU1230" s="104"/>
      <c r="AJV1230" s="104"/>
      <c r="AJW1230" s="104"/>
      <c r="AJX1230" s="104"/>
      <c r="AJY1230" s="104"/>
      <c r="AJZ1230" s="104"/>
      <c r="AKA1230" s="104"/>
      <c r="AKB1230" s="104"/>
      <c r="AKC1230" s="104"/>
      <c r="AKD1230" s="104"/>
      <c r="AKE1230" s="104"/>
      <c r="AKF1230" s="104"/>
      <c r="AKG1230" s="104"/>
      <c r="AKH1230" s="104"/>
      <c r="AKI1230" s="104"/>
      <c r="AKJ1230" s="104"/>
      <c r="AKK1230" s="104"/>
      <c r="AKL1230" s="104"/>
      <c r="AKM1230" s="104"/>
      <c r="AKN1230" s="104"/>
      <c r="AKO1230" s="104"/>
      <c r="AKP1230" s="104"/>
      <c r="AKQ1230" s="104"/>
      <c r="AKR1230" s="104"/>
      <c r="AKS1230" s="104"/>
      <c r="AKT1230" s="104"/>
      <c r="AKU1230" s="104"/>
      <c r="AKV1230" s="104"/>
      <c r="AKW1230" s="104"/>
      <c r="AKX1230" s="104"/>
      <c r="AKY1230" s="104"/>
      <c r="AKZ1230" s="104"/>
      <c r="ALA1230" s="104"/>
      <c r="ALB1230" s="104"/>
      <c r="ALC1230" s="104"/>
      <c r="ALD1230" s="104"/>
      <c r="ALE1230" s="104"/>
      <c r="ALF1230" s="104"/>
      <c r="ALG1230" s="104"/>
      <c r="ALH1230" s="104"/>
      <c r="ALI1230" s="104"/>
      <c r="ALJ1230" s="104"/>
      <c r="ALK1230" s="104"/>
      <c r="ALL1230" s="104"/>
      <c r="ALM1230" s="104"/>
      <c r="ALN1230" s="104"/>
      <c r="ALO1230" s="104"/>
      <c r="ALP1230" s="104"/>
      <c r="ALQ1230" s="104"/>
      <c r="ALR1230" s="104"/>
      <c r="ALS1230" s="104"/>
      <c r="ALT1230" s="104"/>
      <c r="ALU1230" s="104"/>
      <c r="ALV1230" s="104"/>
      <c r="ALW1230" s="104"/>
      <c r="ALX1230" s="104"/>
      <c r="ALY1230" s="104"/>
      <c r="ALZ1230" s="104"/>
      <c r="AMA1230" s="104"/>
      <c r="AMB1230" s="104"/>
      <c r="AMC1230" s="104"/>
      <c r="AMD1230" s="104"/>
      <c r="AME1230" s="104"/>
      <c r="AMF1230" s="104"/>
      <c r="AMG1230" s="104"/>
      <c r="AMH1230" s="104"/>
      <c r="AMI1230" s="104"/>
      <c r="AMJ1230" s="104"/>
      <c r="AMK1230" s="104"/>
      <c r="AML1230" s="104"/>
      <c r="AMM1230" s="104"/>
      <c r="AMN1230" s="104"/>
      <c r="AMO1230" s="104"/>
    </row>
    <row r="1231" spans="1:1029" s="88" customFormat="1" x14ac:dyDescent="0.35">
      <c r="A1231" s="21">
        <v>10141103</v>
      </c>
      <c r="B1231" s="115" t="s">
        <v>496</v>
      </c>
      <c r="C1231" s="272" t="s">
        <v>495</v>
      </c>
      <c r="D1231" s="21"/>
      <c r="E1231" s="114" t="str">
        <f t="shared" si="229"/>
        <v xml:space="preserve">TRANSFORMADOR AUXILIAR MARCA:TRAFO SERVICE S.r.L. TAVENE </v>
      </c>
      <c r="F1231" s="21"/>
      <c r="G1231" s="21" t="s">
        <v>38</v>
      </c>
      <c r="H1231" s="21" t="s">
        <v>597</v>
      </c>
      <c r="I1231" s="21"/>
      <c r="J1231" s="21"/>
      <c r="K1231" s="21"/>
      <c r="L1231" s="119"/>
      <c r="M1231" s="21">
        <v>160</v>
      </c>
      <c r="N1231" s="21">
        <v>33</v>
      </c>
      <c r="O1231" s="21">
        <v>0.4</v>
      </c>
      <c r="P1231" s="21">
        <v>3</v>
      </c>
      <c r="Q1231" s="21">
        <v>2001</v>
      </c>
      <c r="R1231" s="21" t="s">
        <v>642</v>
      </c>
      <c r="S1231" s="21">
        <v>82427</v>
      </c>
      <c r="T1231" s="116">
        <v>991</v>
      </c>
      <c r="U1231" s="111">
        <v>45</v>
      </c>
      <c r="V1231" s="113">
        <f t="shared" si="230"/>
        <v>656.26222222222225</v>
      </c>
      <c r="W1231" s="113">
        <f t="shared" si="231"/>
        <v>334.73777777777775</v>
      </c>
      <c r="X1231" s="112">
        <f t="shared" si="232"/>
        <v>334737.77777777775</v>
      </c>
      <c r="Y1231" s="111"/>
      <c r="Z1231" s="110">
        <f t="shared" si="228"/>
        <v>29</v>
      </c>
      <c r="AA1231" s="109">
        <f t="shared" si="233"/>
        <v>49.550000000000004</v>
      </c>
      <c r="AB1231" s="109">
        <f t="shared" si="234"/>
        <v>49550.000000000007</v>
      </c>
      <c r="AC1231" s="108">
        <f t="shared" si="235"/>
        <v>941.45</v>
      </c>
      <c r="AD1231" s="107">
        <f t="shared" si="236"/>
        <v>2.2222222222222223E-2</v>
      </c>
      <c r="AE1231" s="106">
        <f t="shared" si="237"/>
        <v>20.921111111111113</v>
      </c>
      <c r="AF1231" s="105">
        <f t="shared" si="238"/>
        <v>355.65888888888884</v>
      </c>
      <c r="AG1231" s="105">
        <f t="shared" si="239"/>
        <v>635.3411111111111</v>
      </c>
      <c r="AH1231" s="104"/>
      <c r="AI1231" s="104"/>
      <c r="AJ1231" s="104"/>
      <c r="AK1231" s="104"/>
      <c r="AL1231" s="104"/>
      <c r="AM1231" s="104"/>
      <c r="AN1231" s="104"/>
      <c r="AO1231" s="104"/>
      <c r="AP1231" s="104"/>
      <c r="AQ1231" s="104"/>
      <c r="AR1231" s="104"/>
      <c r="AS1231" s="104"/>
      <c r="AT1231" s="104"/>
      <c r="AU1231" s="104"/>
      <c r="AV1231" s="104"/>
      <c r="AW1231" s="104"/>
      <c r="AX1231" s="104"/>
      <c r="AY1231" s="104"/>
      <c r="AZ1231" s="104"/>
      <c r="BA1231" s="104"/>
      <c r="BB1231" s="104"/>
      <c r="BC1231" s="104"/>
      <c r="BD1231" s="104"/>
      <c r="BE1231" s="104"/>
      <c r="BF1231" s="104"/>
      <c r="BG1231" s="104"/>
      <c r="BH1231" s="104"/>
      <c r="BI1231" s="104"/>
      <c r="BJ1231" s="104"/>
      <c r="BK1231" s="104"/>
      <c r="BL1231" s="104"/>
      <c r="BM1231" s="104"/>
      <c r="BN1231" s="104"/>
      <c r="BO1231" s="104"/>
      <c r="BP1231" s="104"/>
      <c r="BQ1231" s="104"/>
      <c r="BR1231" s="104"/>
      <c r="BS1231" s="104"/>
      <c r="BT1231" s="104"/>
      <c r="BU1231" s="104"/>
      <c r="BV1231" s="104"/>
      <c r="BW1231" s="104"/>
      <c r="BX1231" s="104"/>
      <c r="BY1231" s="104"/>
      <c r="BZ1231" s="104"/>
      <c r="CA1231" s="104"/>
      <c r="CB1231" s="104"/>
      <c r="CC1231" s="104"/>
      <c r="CD1231" s="104"/>
      <c r="CE1231" s="104"/>
      <c r="CF1231" s="104"/>
      <c r="CG1231" s="104"/>
      <c r="CH1231" s="104"/>
      <c r="CI1231" s="104"/>
      <c r="CJ1231" s="104"/>
      <c r="CK1231" s="104"/>
      <c r="CL1231" s="104"/>
      <c r="CM1231" s="104"/>
      <c r="CN1231" s="104"/>
      <c r="CO1231" s="104"/>
      <c r="CP1231" s="104"/>
      <c r="CQ1231" s="104"/>
      <c r="CR1231" s="104"/>
      <c r="CS1231" s="104"/>
      <c r="CT1231" s="104"/>
      <c r="CU1231" s="104"/>
      <c r="CV1231" s="104"/>
      <c r="CW1231" s="104"/>
      <c r="CX1231" s="104"/>
      <c r="CY1231" s="104"/>
      <c r="CZ1231" s="104"/>
      <c r="DA1231" s="104"/>
      <c r="DB1231" s="104"/>
      <c r="DC1231" s="104"/>
      <c r="DD1231" s="104"/>
      <c r="DE1231" s="104"/>
      <c r="DF1231" s="104"/>
      <c r="DG1231" s="104"/>
      <c r="DH1231" s="104"/>
      <c r="DI1231" s="104"/>
      <c r="DJ1231" s="104"/>
      <c r="DK1231" s="104"/>
      <c r="DL1231" s="104"/>
      <c r="DM1231" s="104"/>
      <c r="DN1231" s="104"/>
      <c r="DO1231" s="104"/>
      <c r="DP1231" s="104"/>
      <c r="DQ1231" s="104"/>
      <c r="DR1231" s="104"/>
      <c r="DS1231" s="104"/>
      <c r="DT1231" s="104"/>
      <c r="DU1231" s="104"/>
      <c r="DV1231" s="104"/>
      <c r="DW1231" s="104"/>
      <c r="DX1231" s="104"/>
      <c r="DY1231" s="104"/>
      <c r="DZ1231" s="104"/>
      <c r="EA1231" s="104"/>
      <c r="EB1231" s="104"/>
      <c r="EC1231" s="104"/>
      <c r="ED1231" s="104"/>
      <c r="EE1231" s="104"/>
      <c r="EF1231" s="104"/>
      <c r="EG1231" s="104"/>
      <c r="EH1231" s="104"/>
      <c r="EI1231" s="104"/>
      <c r="EJ1231" s="104"/>
      <c r="EK1231" s="104"/>
      <c r="EL1231" s="104"/>
      <c r="EM1231" s="104"/>
      <c r="EN1231" s="104"/>
      <c r="EO1231" s="104"/>
      <c r="EP1231" s="104"/>
      <c r="EQ1231" s="104"/>
      <c r="ER1231" s="104"/>
      <c r="ES1231" s="104"/>
      <c r="ET1231" s="104"/>
      <c r="EU1231" s="104"/>
      <c r="EV1231" s="104"/>
      <c r="EW1231" s="104"/>
      <c r="EX1231" s="104"/>
      <c r="EY1231" s="104"/>
      <c r="EZ1231" s="104"/>
      <c r="FA1231" s="104"/>
      <c r="FB1231" s="104"/>
      <c r="FC1231" s="104"/>
      <c r="FD1231" s="104"/>
      <c r="FE1231" s="104"/>
      <c r="FF1231" s="104"/>
      <c r="FG1231" s="104"/>
      <c r="FH1231" s="104"/>
      <c r="FI1231" s="104"/>
      <c r="FJ1231" s="104"/>
      <c r="FK1231" s="104"/>
      <c r="FL1231" s="104"/>
      <c r="FM1231" s="104"/>
      <c r="FN1231" s="104"/>
      <c r="FO1231" s="104"/>
      <c r="FP1231" s="104"/>
      <c r="FQ1231" s="104"/>
      <c r="FR1231" s="104"/>
      <c r="FS1231" s="104"/>
      <c r="FT1231" s="104"/>
      <c r="FU1231" s="104"/>
      <c r="FV1231" s="104"/>
      <c r="FW1231" s="104"/>
      <c r="FX1231" s="104"/>
      <c r="FY1231" s="104"/>
      <c r="FZ1231" s="104"/>
      <c r="GA1231" s="104"/>
      <c r="GB1231" s="104"/>
      <c r="GC1231" s="104"/>
      <c r="GD1231" s="104"/>
      <c r="GE1231" s="104"/>
      <c r="GF1231" s="104"/>
      <c r="GG1231" s="104"/>
      <c r="GH1231" s="104"/>
      <c r="GI1231" s="104"/>
      <c r="GJ1231" s="104"/>
      <c r="GK1231" s="104"/>
      <c r="GL1231" s="104"/>
      <c r="GM1231" s="104"/>
      <c r="GN1231" s="104"/>
      <c r="GO1231" s="104"/>
      <c r="GP1231" s="104"/>
      <c r="GQ1231" s="104"/>
      <c r="GR1231" s="104"/>
      <c r="GS1231" s="104"/>
      <c r="GT1231" s="104"/>
      <c r="GU1231" s="104"/>
      <c r="GV1231" s="104"/>
      <c r="GW1231" s="104"/>
      <c r="GX1231" s="104"/>
      <c r="GY1231" s="104"/>
      <c r="GZ1231" s="104"/>
      <c r="HA1231" s="104"/>
      <c r="HB1231" s="104"/>
      <c r="HC1231" s="104"/>
      <c r="HD1231" s="104"/>
      <c r="HE1231" s="104"/>
      <c r="HF1231" s="104"/>
      <c r="HG1231" s="104"/>
      <c r="HH1231" s="104"/>
      <c r="HI1231" s="104"/>
      <c r="HJ1231" s="104"/>
      <c r="HK1231" s="104"/>
      <c r="HL1231" s="104"/>
      <c r="HM1231" s="104"/>
      <c r="HN1231" s="104"/>
      <c r="HO1231" s="104"/>
      <c r="HP1231" s="104"/>
      <c r="HQ1231" s="104"/>
      <c r="HR1231" s="104"/>
      <c r="HS1231" s="104"/>
      <c r="HT1231" s="104"/>
      <c r="HU1231" s="104"/>
      <c r="HV1231" s="104"/>
      <c r="HW1231" s="104"/>
      <c r="HX1231" s="104"/>
      <c r="HY1231" s="104"/>
      <c r="HZ1231" s="104"/>
      <c r="IA1231" s="104"/>
      <c r="IB1231" s="104"/>
      <c r="IC1231" s="104"/>
      <c r="ID1231" s="104"/>
      <c r="IE1231" s="104"/>
      <c r="IF1231" s="104"/>
      <c r="IG1231" s="104"/>
      <c r="IH1231" s="104"/>
      <c r="II1231" s="104"/>
      <c r="IJ1231" s="104"/>
      <c r="IK1231" s="104"/>
      <c r="IL1231" s="104"/>
      <c r="IM1231" s="104"/>
      <c r="IN1231" s="104"/>
      <c r="IO1231" s="104"/>
      <c r="IP1231" s="104"/>
      <c r="IQ1231" s="104"/>
      <c r="IR1231" s="104"/>
      <c r="IS1231" s="104"/>
      <c r="IT1231" s="104"/>
      <c r="IU1231" s="104"/>
      <c r="IV1231" s="104"/>
      <c r="IW1231" s="104"/>
      <c r="IX1231" s="104"/>
      <c r="IY1231" s="104"/>
      <c r="IZ1231" s="104"/>
      <c r="JA1231" s="104"/>
      <c r="JB1231" s="104"/>
      <c r="JC1231" s="104"/>
      <c r="JD1231" s="104"/>
      <c r="JE1231" s="104"/>
      <c r="JF1231" s="104"/>
      <c r="JG1231" s="104"/>
      <c r="JH1231" s="104"/>
      <c r="JI1231" s="104"/>
      <c r="JJ1231" s="104"/>
      <c r="JK1231" s="104"/>
      <c r="JL1231" s="104"/>
      <c r="JM1231" s="104"/>
      <c r="JN1231" s="104"/>
      <c r="JO1231" s="104"/>
      <c r="JP1231" s="104"/>
      <c r="JQ1231" s="104"/>
      <c r="JR1231" s="104"/>
      <c r="JS1231" s="104"/>
      <c r="JT1231" s="104"/>
      <c r="JU1231" s="104"/>
      <c r="JV1231" s="104"/>
      <c r="JW1231" s="104"/>
      <c r="JX1231" s="104"/>
      <c r="JY1231" s="104"/>
      <c r="JZ1231" s="104"/>
      <c r="KA1231" s="104"/>
      <c r="KB1231" s="104"/>
      <c r="KC1231" s="104"/>
      <c r="KD1231" s="104"/>
      <c r="KE1231" s="104"/>
      <c r="KF1231" s="104"/>
      <c r="KG1231" s="104"/>
      <c r="KH1231" s="104"/>
      <c r="KI1231" s="104"/>
      <c r="KJ1231" s="104"/>
      <c r="KK1231" s="104"/>
      <c r="KL1231" s="104"/>
      <c r="KM1231" s="104"/>
      <c r="KN1231" s="104"/>
      <c r="KO1231" s="104"/>
      <c r="KP1231" s="104"/>
      <c r="KQ1231" s="104"/>
      <c r="KR1231" s="104"/>
      <c r="KS1231" s="104"/>
      <c r="KT1231" s="104"/>
      <c r="KU1231" s="104"/>
      <c r="KV1231" s="104"/>
      <c r="KW1231" s="104"/>
      <c r="KX1231" s="104"/>
      <c r="KY1231" s="104"/>
      <c r="KZ1231" s="104"/>
      <c r="LA1231" s="104"/>
      <c r="LB1231" s="104"/>
      <c r="LC1231" s="104"/>
      <c r="LD1231" s="104"/>
      <c r="LE1231" s="104"/>
      <c r="LF1231" s="104"/>
      <c r="LG1231" s="104"/>
      <c r="LH1231" s="104"/>
      <c r="LI1231" s="104"/>
      <c r="LJ1231" s="104"/>
      <c r="LK1231" s="104"/>
      <c r="LL1231" s="104"/>
      <c r="LM1231" s="104"/>
      <c r="LN1231" s="104"/>
      <c r="LO1231" s="104"/>
      <c r="LP1231" s="104"/>
      <c r="LQ1231" s="104"/>
      <c r="LR1231" s="104"/>
      <c r="LS1231" s="104"/>
      <c r="LT1231" s="104"/>
      <c r="LU1231" s="104"/>
      <c r="LV1231" s="104"/>
      <c r="LW1231" s="104"/>
      <c r="LX1231" s="104"/>
      <c r="LY1231" s="104"/>
      <c r="LZ1231" s="104"/>
      <c r="MA1231" s="104"/>
      <c r="MB1231" s="104"/>
      <c r="MC1231" s="104"/>
      <c r="MD1231" s="104"/>
      <c r="ME1231" s="104"/>
      <c r="MF1231" s="104"/>
      <c r="MG1231" s="104"/>
      <c r="MH1231" s="104"/>
      <c r="MI1231" s="104"/>
      <c r="MJ1231" s="104"/>
      <c r="MK1231" s="104"/>
      <c r="ML1231" s="104"/>
      <c r="MM1231" s="104"/>
      <c r="MN1231" s="104"/>
      <c r="MO1231" s="104"/>
      <c r="MP1231" s="104"/>
      <c r="MQ1231" s="104"/>
      <c r="MR1231" s="104"/>
      <c r="MS1231" s="104"/>
      <c r="MT1231" s="104"/>
      <c r="MU1231" s="104"/>
      <c r="MV1231" s="104"/>
      <c r="MW1231" s="104"/>
      <c r="MX1231" s="104"/>
      <c r="MY1231" s="104"/>
      <c r="MZ1231" s="104"/>
      <c r="NA1231" s="104"/>
      <c r="NB1231" s="104"/>
      <c r="NC1231" s="104"/>
      <c r="ND1231" s="104"/>
      <c r="NE1231" s="104"/>
      <c r="NF1231" s="104"/>
      <c r="NG1231" s="104"/>
      <c r="NH1231" s="104"/>
      <c r="NI1231" s="104"/>
      <c r="NJ1231" s="104"/>
      <c r="NK1231" s="104"/>
      <c r="NL1231" s="104"/>
      <c r="NM1231" s="104"/>
      <c r="NN1231" s="104"/>
      <c r="NO1231" s="104"/>
      <c r="NP1231" s="104"/>
      <c r="NQ1231" s="104"/>
      <c r="NR1231" s="104"/>
      <c r="NS1231" s="104"/>
      <c r="NT1231" s="104"/>
      <c r="NU1231" s="104"/>
      <c r="NV1231" s="104"/>
      <c r="NW1231" s="104"/>
      <c r="NX1231" s="104"/>
      <c r="NY1231" s="104"/>
      <c r="NZ1231" s="104"/>
      <c r="OA1231" s="104"/>
      <c r="OB1231" s="104"/>
      <c r="OC1231" s="104"/>
      <c r="OD1231" s="104"/>
      <c r="OE1231" s="104"/>
      <c r="OF1231" s="104"/>
      <c r="OG1231" s="104"/>
      <c r="OH1231" s="104"/>
      <c r="OI1231" s="104"/>
      <c r="OJ1231" s="104"/>
      <c r="OK1231" s="104"/>
      <c r="OL1231" s="104"/>
      <c r="OM1231" s="104"/>
      <c r="ON1231" s="104"/>
      <c r="OO1231" s="104"/>
      <c r="OP1231" s="104"/>
      <c r="OQ1231" s="104"/>
      <c r="OR1231" s="104"/>
      <c r="OS1231" s="104"/>
      <c r="OT1231" s="104"/>
      <c r="OU1231" s="104"/>
      <c r="OV1231" s="104"/>
      <c r="OW1231" s="104"/>
      <c r="OX1231" s="104"/>
      <c r="OY1231" s="104"/>
      <c r="OZ1231" s="104"/>
      <c r="PA1231" s="104"/>
      <c r="PB1231" s="104"/>
      <c r="PC1231" s="104"/>
      <c r="PD1231" s="104"/>
      <c r="PE1231" s="104"/>
      <c r="PF1231" s="104"/>
      <c r="PG1231" s="104"/>
      <c r="PH1231" s="104"/>
      <c r="PI1231" s="104"/>
      <c r="PJ1231" s="104"/>
      <c r="PK1231" s="104"/>
      <c r="PL1231" s="104"/>
      <c r="PM1231" s="104"/>
      <c r="PN1231" s="104"/>
      <c r="PO1231" s="104"/>
      <c r="PP1231" s="104"/>
      <c r="PQ1231" s="104"/>
      <c r="PR1231" s="104"/>
      <c r="PS1231" s="104"/>
      <c r="PT1231" s="104"/>
      <c r="PU1231" s="104"/>
      <c r="PV1231" s="104"/>
      <c r="PW1231" s="104"/>
      <c r="PX1231" s="104"/>
      <c r="PY1231" s="104"/>
      <c r="PZ1231" s="104"/>
      <c r="QA1231" s="104"/>
      <c r="QB1231" s="104"/>
      <c r="QC1231" s="104"/>
      <c r="QD1231" s="104"/>
      <c r="QE1231" s="104"/>
      <c r="QF1231" s="104"/>
      <c r="QG1231" s="104"/>
      <c r="QH1231" s="104"/>
      <c r="QI1231" s="104"/>
      <c r="QJ1231" s="104"/>
      <c r="QK1231" s="104"/>
      <c r="QL1231" s="104"/>
      <c r="QM1231" s="104"/>
      <c r="QN1231" s="104"/>
      <c r="QO1231" s="104"/>
      <c r="QP1231" s="104"/>
      <c r="QQ1231" s="104"/>
      <c r="QR1231" s="104"/>
      <c r="QS1231" s="104"/>
      <c r="QT1231" s="104"/>
      <c r="QU1231" s="104"/>
      <c r="QV1231" s="104"/>
      <c r="QW1231" s="104"/>
      <c r="QX1231" s="104"/>
      <c r="QY1231" s="104"/>
      <c r="QZ1231" s="104"/>
      <c r="RA1231" s="104"/>
      <c r="RB1231" s="104"/>
      <c r="RC1231" s="104"/>
      <c r="RD1231" s="104"/>
      <c r="RE1231" s="104"/>
      <c r="RF1231" s="104"/>
      <c r="RG1231" s="104"/>
      <c r="RH1231" s="104"/>
      <c r="RI1231" s="104"/>
      <c r="RJ1231" s="104"/>
      <c r="RK1231" s="104"/>
      <c r="RL1231" s="104"/>
      <c r="RM1231" s="104"/>
      <c r="RN1231" s="104"/>
      <c r="RO1231" s="104"/>
      <c r="RP1231" s="104"/>
      <c r="RQ1231" s="104"/>
      <c r="RR1231" s="104"/>
      <c r="RS1231" s="104"/>
      <c r="RT1231" s="104"/>
      <c r="RU1231" s="104"/>
      <c r="RV1231" s="104"/>
      <c r="RW1231" s="104"/>
      <c r="RX1231" s="104"/>
      <c r="RY1231" s="104"/>
      <c r="RZ1231" s="104"/>
      <c r="SA1231" s="104"/>
      <c r="SB1231" s="104"/>
      <c r="SC1231" s="104"/>
      <c r="SD1231" s="104"/>
      <c r="SE1231" s="104"/>
      <c r="SF1231" s="104"/>
      <c r="SG1231" s="104"/>
      <c r="SH1231" s="104"/>
      <c r="SI1231" s="104"/>
      <c r="SJ1231" s="104"/>
      <c r="SK1231" s="104"/>
      <c r="SL1231" s="104"/>
      <c r="SM1231" s="104"/>
      <c r="SN1231" s="104"/>
      <c r="SO1231" s="104"/>
      <c r="SP1231" s="104"/>
      <c r="SQ1231" s="104"/>
      <c r="SR1231" s="104"/>
      <c r="SS1231" s="104"/>
      <c r="ST1231" s="104"/>
      <c r="SU1231" s="104"/>
      <c r="SV1231" s="104"/>
      <c r="SW1231" s="104"/>
      <c r="SX1231" s="104"/>
      <c r="SY1231" s="104"/>
      <c r="SZ1231" s="104"/>
      <c r="TA1231" s="104"/>
      <c r="TB1231" s="104"/>
      <c r="TC1231" s="104"/>
      <c r="TD1231" s="104"/>
      <c r="TE1231" s="104"/>
      <c r="TF1231" s="104"/>
      <c r="TG1231" s="104"/>
      <c r="TH1231" s="104"/>
      <c r="TI1231" s="104"/>
      <c r="TJ1231" s="104"/>
      <c r="TK1231" s="104"/>
      <c r="TL1231" s="104"/>
      <c r="TM1231" s="104"/>
      <c r="TN1231" s="104"/>
      <c r="TO1231" s="104"/>
      <c r="TP1231" s="104"/>
      <c r="TQ1231" s="104"/>
      <c r="TR1231" s="104"/>
      <c r="TS1231" s="104"/>
      <c r="TT1231" s="104"/>
      <c r="TU1231" s="104"/>
      <c r="TV1231" s="104"/>
      <c r="TW1231" s="104"/>
      <c r="TX1231" s="104"/>
      <c r="TY1231" s="104"/>
      <c r="TZ1231" s="104"/>
      <c r="UA1231" s="104"/>
      <c r="UB1231" s="104"/>
      <c r="UC1231" s="104"/>
      <c r="UD1231" s="104"/>
      <c r="UE1231" s="104"/>
      <c r="UF1231" s="104"/>
      <c r="UG1231" s="104"/>
      <c r="UH1231" s="104"/>
      <c r="UI1231" s="104"/>
      <c r="UJ1231" s="104"/>
      <c r="UK1231" s="104"/>
      <c r="UL1231" s="104"/>
      <c r="UM1231" s="104"/>
      <c r="UN1231" s="104"/>
      <c r="UO1231" s="104"/>
      <c r="UP1231" s="104"/>
      <c r="UQ1231" s="104"/>
      <c r="UR1231" s="104"/>
      <c r="US1231" s="104"/>
      <c r="UT1231" s="104"/>
      <c r="UU1231" s="104"/>
      <c r="UV1231" s="104"/>
      <c r="UW1231" s="104"/>
      <c r="UX1231" s="104"/>
      <c r="UY1231" s="104"/>
      <c r="UZ1231" s="104"/>
      <c r="VA1231" s="104"/>
      <c r="VB1231" s="104"/>
      <c r="VC1231" s="104"/>
      <c r="VD1231" s="104"/>
      <c r="VE1231" s="104"/>
      <c r="VF1231" s="104"/>
      <c r="VG1231" s="104"/>
      <c r="VH1231" s="104"/>
      <c r="VI1231" s="104"/>
      <c r="VJ1231" s="104"/>
      <c r="VK1231" s="104"/>
      <c r="VL1231" s="104"/>
      <c r="VM1231" s="104"/>
      <c r="VN1231" s="104"/>
      <c r="VO1231" s="104"/>
      <c r="VP1231" s="104"/>
      <c r="VQ1231" s="104"/>
      <c r="VR1231" s="104"/>
      <c r="VS1231" s="104"/>
      <c r="VT1231" s="104"/>
      <c r="VU1231" s="104"/>
      <c r="VV1231" s="104"/>
      <c r="VW1231" s="104"/>
      <c r="VX1231" s="104"/>
      <c r="VY1231" s="104"/>
      <c r="VZ1231" s="104"/>
      <c r="WA1231" s="104"/>
      <c r="WB1231" s="104"/>
      <c r="WC1231" s="104"/>
      <c r="WD1231" s="104"/>
      <c r="WE1231" s="104"/>
      <c r="WF1231" s="104"/>
      <c r="WG1231" s="104"/>
      <c r="WH1231" s="104"/>
      <c r="WI1231" s="104"/>
      <c r="WJ1231" s="104"/>
      <c r="WK1231" s="104"/>
      <c r="WL1231" s="104"/>
      <c r="WM1231" s="104"/>
      <c r="WN1231" s="104"/>
      <c r="WO1231" s="104"/>
      <c r="WP1231" s="104"/>
      <c r="WQ1231" s="104"/>
      <c r="WR1231" s="104"/>
      <c r="WS1231" s="104"/>
      <c r="WT1231" s="104"/>
      <c r="WU1231" s="104"/>
      <c r="WV1231" s="104"/>
      <c r="WW1231" s="104"/>
      <c r="WX1231" s="104"/>
      <c r="WY1231" s="104"/>
      <c r="WZ1231" s="104"/>
      <c r="XA1231" s="104"/>
      <c r="XB1231" s="104"/>
      <c r="XC1231" s="104"/>
      <c r="XD1231" s="104"/>
      <c r="XE1231" s="104"/>
      <c r="XF1231" s="104"/>
      <c r="XG1231" s="104"/>
      <c r="XH1231" s="104"/>
      <c r="XI1231" s="104"/>
      <c r="XJ1231" s="104"/>
      <c r="XK1231" s="104"/>
      <c r="XL1231" s="104"/>
      <c r="XM1231" s="104"/>
      <c r="XN1231" s="104"/>
      <c r="XO1231" s="104"/>
      <c r="XP1231" s="104"/>
      <c r="XQ1231" s="104"/>
      <c r="XR1231" s="104"/>
      <c r="XS1231" s="104"/>
      <c r="XT1231" s="104"/>
      <c r="XU1231" s="104"/>
      <c r="XV1231" s="104"/>
      <c r="XW1231" s="104"/>
      <c r="XX1231" s="104"/>
      <c r="XY1231" s="104"/>
      <c r="XZ1231" s="104"/>
      <c r="YA1231" s="104"/>
      <c r="YB1231" s="104"/>
      <c r="YC1231" s="104"/>
      <c r="YD1231" s="104"/>
      <c r="YE1231" s="104"/>
      <c r="YF1231" s="104"/>
      <c r="YG1231" s="104"/>
      <c r="YH1231" s="104"/>
      <c r="YI1231" s="104"/>
      <c r="YJ1231" s="104"/>
      <c r="YK1231" s="104"/>
      <c r="YL1231" s="104"/>
      <c r="YM1231" s="104"/>
      <c r="YN1231" s="104"/>
      <c r="YO1231" s="104"/>
      <c r="YP1231" s="104"/>
      <c r="YQ1231" s="104"/>
      <c r="YR1231" s="104"/>
      <c r="YS1231" s="104"/>
      <c r="YT1231" s="104"/>
      <c r="YU1231" s="104"/>
      <c r="YV1231" s="104"/>
      <c r="YW1231" s="104"/>
      <c r="YX1231" s="104"/>
      <c r="YY1231" s="104"/>
      <c r="YZ1231" s="104"/>
      <c r="ZA1231" s="104"/>
      <c r="ZB1231" s="104"/>
      <c r="ZC1231" s="104"/>
      <c r="ZD1231" s="104"/>
      <c r="ZE1231" s="104"/>
      <c r="ZF1231" s="104"/>
      <c r="ZG1231" s="104"/>
      <c r="ZH1231" s="104"/>
      <c r="ZI1231" s="104"/>
      <c r="ZJ1231" s="104"/>
      <c r="ZK1231" s="104"/>
      <c r="ZL1231" s="104"/>
      <c r="ZM1231" s="104"/>
      <c r="ZN1231" s="104"/>
      <c r="ZO1231" s="104"/>
      <c r="ZP1231" s="104"/>
      <c r="ZQ1231" s="104"/>
      <c r="ZR1231" s="104"/>
      <c r="ZS1231" s="104"/>
      <c r="ZT1231" s="104"/>
      <c r="ZU1231" s="104"/>
      <c r="ZV1231" s="104"/>
      <c r="ZW1231" s="104"/>
      <c r="ZX1231" s="104"/>
      <c r="ZY1231" s="104"/>
      <c r="ZZ1231" s="104"/>
      <c r="AAA1231" s="104"/>
      <c r="AAB1231" s="104"/>
      <c r="AAC1231" s="104"/>
      <c r="AAD1231" s="104"/>
      <c r="AAE1231" s="104"/>
      <c r="AAF1231" s="104"/>
      <c r="AAG1231" s="104"/>
      <c r="AAH1231" s="104"/>
      <c r="AAI1231" s="104"/>
      <c r="AAJ1231" s="104"/>
      <c r="AAK1231" s="104"/>
      <c r="AAL1231" s="104"/>
      <c r="AAM1231" s="104"/>
      <c r="AAN1231" s="104"/>
      <c r="AAO1231" s="104"/>
      <c r="AAP1231" s="104"/>
      <c r="AAQ1231" s="104"/>
      <c r="AAR1231" s="104"/>
      <c r="AAS1231" s="104"/>
      <c r="AAT1231" s="104"/>
      <c r="AAU1231" s="104"/>
      <c r="AAV1231" s="104"/>
      <c r="AAW1231" s="104"/>
      <c r="AAX1231" s="104"/>
      <c r="AAY1231" s="104"/>
      <c r="AAZ1231" s="104"/>
      <c r="ABA1231" s="104"/>
      <c r="ABB1231" s="104"/>
      <c r="ABC1231" s="104"/>
      <c r="ABD1231" s="104"/>
      <c r="ABE1231" s="104"/>
      <c r="ABF1231" s="104"/>
      <c r="ABG1231" s="104"/>
      <c r="ABH1231" s="104"/>
      <c r="ABI1231" s="104"/>
      <c r="ABJ1231" s="104"/>
      <c r="ABK1231" s="104"/>
      <c r="ABL1231" s="104"/>
      <c r="ABM1231" s="104"/>
      <c r="ABN1231" s="104"/>
      <c r="ABO1231" s="104"/>
      <c r="ABP1231" s="104"/>
      <c r="ABQ1231" s="104"/>
      <c r="ABR1231" s="104"/>
      <c r="ABS1231" s="104"/>
      <c r="ABT1231" s="104"/>
      <c r="ABU1231" s="104"/>
      <c r="ABV1231" s="104"/>
      <c r="ABW1231" s="104"/>
      <c r="ABX1231" s="104"/>
      <c r="ABY1231" s="104"/>
      <c r="ABZ1231" s="104"/>
      <c r="ACA1231" s="104"/>
      <c r="ACB1231" s="104"/>
      <c r="ACC1231" s="104"/>
      <c r="ACD1231" s="104"/>
      <c r="ACE1231" s="104"/>
      <c r="ACF1231" s="104"/>
      <c r="ACG1231" s="104"/>
      <c r="ACH1231" s="104"/>
      <c r="ACI1231" s="104"/>
      <c r="ACJ1231" s="104"/>
      <c r="ACK1231" s="104"/>
      <c r="ACL1231" s="104"/>
      <c r="ACM1231" s="104"/>
      <c r="ACN1231" s="104"/>
      <c r="ACO1231" s="104"/>
      <c r="ACP1231" s="104"/>
      <c r="ACQ1231" s="104"/>
      <c r="ACR1231" s="104"/>
      <c r="ACS1231" s="104"/>
      <c r="ACT1231" s="104"/>
      <c r="ACU1231" s="104"/>
      <c r="ACV1231" s="104"/>
      <c r="ACW1231" s="104"/>
      <c r="ACX1231" s="104"/>
      <c r="ACY1231" s="104"/>
      <c r="ACZ1231" s="104"/>
      <c r="ADA1231" s="104"/>
      <c r="ADB1231" s="104"/>
      <c r="ADC1231" s="104"/>
      <c r="ADD1231" s="104"/>
      <c r="ADE1231" s="104"/>
      <c r="ADF1231" s="104"/>
      <c r="ADG1231" s="104"/>
      <c r="ADH1231" s="104"/>
      <c r="ADI1231" s="104"/>
      <c r="ADJ1231" s="104"/>
      <c r="ADK1231" s="104"/>
      <c r="ADL1231" s="104"/>
      <c r="ADM1231" s="104"/>
      <c r="ADN1231" s="104"/>
      <c r="ADO1231" s="104"/>
      <c r="ADP1231" s="104"/>
      <c r="ADQ1231" s="104"/>
      <c r="ADR1231" s="104"/>
      <c r="ADS1231" s="104"/>
      <c r="ADT1231" s="104"/>
      <c r="ADU1231" s="104"/>
      <c r="ADV1231" s="104"/>
      <c r="ADW1231" s="104"/>
      <c r="ADX1231" s="104"/>
      <c r="ADY1231" s="104"/>
      <c r="ADZ1231" s="104"/>
      <c r="AEA1231" s="104"/>
      <c r="AEB1231" s="104"/>
      <c r="AEC1231" s="104"/>
      <c r="AED1231" s="104"/>
      <c r="AEE1231" s="104"/>
      <c r="AEF1231" s="104"/>
      <c r="AEG1231" s="104"/>
      <c r="AEH1231" s="104"/>
      <c r="AEI1231" s="104"/>
      <c r="AEJ1231" s="104"/>
      <c r="AEK1231" s="104"/>
      <c r="AEL1231" s="104"/>
      <c r="AEM1231" s="104"/>
      <c r="AEN1231" s="104"/>
      <c r="AEO1231" s="104"/>
      <c r="AEP1231" s="104"/>
      <c r="AEQ1231" s="104"/>
      <c r="AER1231" s="104"/>
      <c r="AES1231" s="104"/>
      <c r="AET1231" s="104"/>
      <c r="AEU1231" s="104"/>
      <c r="AEV1231" s="104"/>
      <c r="AEW1231" s="104"/>
      <c r="AEX1231" s="104"/>
      <c r="AEY1231" s="104"/>
      <c r="AEZ1231" s="104"/>
      <c r="AFA1231" s="104"/>
      <c r="AFB1231" s="104"/>
      <c r="AFC1231" s="104"/>
      <c r="AFD1231" s="104"/>
      <c r="AFE1231" s="104"/>
      <c r="AFF1231" s="104"/>
      <c r="AFG1231" s="104"/>
      <c r="AFH1231" s="104"/>
      <c r="AFI1231" s="104"/>
      <c r="AFJ1231" s="104"/>
      <c r="AFK1231" s="104"/>
      <c r="AFL1231" s="104"/>
      <c r="AFM1231" s="104"/>
      <c r="AFN1231" s="104"/>
      <c r="AFO1231" s="104"/>
      <c r="AFP1231" s="104"/>
      <c r="AFQ1231" s="104"/>
      <c r="AFR1231" s="104"/>
      <c r="AFS1231" s="104"/>
      <c r="AFT1231" s="104"/>
      <c r="AFU1231" s="104"/>
      <c r="AFV1231" s="104"/>
      <c r="AFW1231" s="104"/>
      <c r="AFX1231" s="104"/>
      <c r="AFY1231" s="104"/>
      <c r="AFZ1231" s="104"/>
      <c r="AGA1231" s="104"/>
      <c r="AGB1231" s="104"/>
      <c r="AGC1231" s="104"/>
      <c r="AGD1231" s="104"/>
      <c r="AGE1231" s="104"/>
      <c r="AGF1231" s="104"/>
      <c r="AGG1231" s="104"/>
      <c r="AGH1231" s="104"/>
      <c r="AGI1231" s="104"/>
      <c r="AGJ1231" s="104"/>
      <c r="AGK1231" s="104"/>
      <c r="AGL1231" s="104"/>
      <c r="AGM1231" s="104"/>
      <c r="AGN1231" s="104"/>
      <c r="AGO1231" s="104"/>
      <c r="AGP1231" s="104"/>
      <c r="AGQ1231" s="104"/>
      <c r="AGR1231" s="104"/>
      <c r="AGS1231" s="104"/>
      <c r="AGT1231" s="104"/>
      <c r="AGU1231" s="104"/>
      <c r="AGV1231" s="104"/>
      <c r="AGW1231" s="104"/>
      <c r="AGX1231" s="104"/>
      <c r="AGY1231" s="104"/>
      <c r="AGZ1231" s="104"/>
      <c r="AHA1231" s="104"/>
      <c r="AHB1231" s="104"/>
      <c r="AHC1231" s="104"/>
      <c r="AHD1231" s="104"/>
      <c r="AHE1231" s="104"/>
      <c r="AHF1231" s="104"/>
      <c r="AHG1231" s="104"/>
      <c r="AHH1231" s="104"/>
      <c r="AHI1231" s="104"/>
      <c r="AHJ1231" s="104"/>
      <c r="AHK1231" s="104"/>
      <c r="AHL1231" s="104"/>
      <c r="AHM1231" s="104"/>
      <c r="AHN1231" s="104"/>
      <c r="AHO1231" s="104"/>
      <c r="AHP1231" s="104"/>
      <c r="AHQ1231" s="104"/>
      <c r="AHR1231" s="104"/>
      <c r="AHS1231" s="104"/>
      <c r="AHT1231" s="104"/>
      <c r="AHU1231" s="104"/>
      <c r="AHV1231" s="104"/>
      <c r="AHW1231" s="104"/>
      <c r="AHX1231" s="104"/>
      <c r="AHY1231" s="104"/>
      <c r="AHZ1231" s="104"/>
      <c r="AIA1231" s="104"/>
      <c r="AIB1231" s="104"/>
      <c r="AIC1231" s="104"/>
      <c r="AID1231" s="104"/>
      <c r="AIE1231" s="104"/>
      <c r="AIF1231" s="104"/>
      <c r="AIG1231" s="104"/>
      <c r="AIH1231" s="104"/>
      <c r="AII1231" s="104"/>
      <c r="AIJ1231" s="104"/>
      <c r="AIK1231" s="104"/>
      <c r="AIL1231" s="104"/>
      <c r="AIM1231" s="104"/>
      <c r="AIN1231" s="104"/>
      <c r="AIO1231" s="104"/>
      <c r="AIP1231" s="104"/>
      <c r="AIQ1231" s="104"/>
      <c r="AIR1231" s="104"/>
      <c r="AIS1231" s="104"/>
      <c r="AIT1231" s="104"/>
      <c r="AIU1231" s="104"/>
      <c r="AIV1231" s="104"/>
      <c r="AIW1231" s="104"/>
      <c r="AIX1231" s="104"/>
      <c r="AIY1231" s="104"/>
      <c r="AIZ1231" s="104"/>
      <c r="AJA1231" s="104"/>
      <c r="AJB1231" s="104"/>
      <c r="AJC1231" s="104"/>
      <c r="AJD1231" s="104"/>
      <c r="AJE1231" s="104"/>
      <c r="AJF1231" s="104"/>
      <c r="AJG1231" s="104"/>
      <c r="AJH1231" s="104"/>
      <c r="AJI1231" s="104"/>
      <c r="AJJ1231" s="104"/>
      <c r="AJK1231" s="104"/>
      <c r="AJL1231" s="104"/>
      <c r="AJM1231" s="104"/>
      <c r="AJN1231" s="104"/>
      <c r="AJO1231" s="104"/>
      <c r="AJP1231" s="104"/>
      <c r="AJQ1231" s="104"/>
      <c r="AJR1231" s="104"/>
      <c r="AJS1231" s="104"/>
      <c r="AJT1231" s="104"/>
      <c r="AJU1231" s="104"/>
      <c r="AJV1231" s="104"/>
      <c r="AJW1231" s="104"/>
      <c r="AJX1231" s="104"/>
      <c r="AJY1231" s="104"/>
      <c r="AJZ1231" s="104"/>
      <c r="AKA1231" s="104"/>
      <c r="AKB1231" s="104"/>
      <c r="AKC1231" s="104"/>
      <c r="AKD1231" s="104"/>
      <c r="AKE1231" s="104"/>
      <c r="AKF1231" s="104"/>
      <c r="AKG1231" s="104"/>
      <c r="AKH1231" s="104"/>
      <c r="AKI1231" s="104"/>
      <c r="AKJ1231" s="104"/>
      <c r="AKK1231" s="104"/>
      <c r="AKL1231" s="104"/>
      <c r="AKM1231" s="104"/>
      <c r="AKN1231" s="104"/>
      <c r="AKO1231" s="104"/>
      <c r="AKP1231" s="104"/>
      <c r="AKQ1231" s="104"/>
      <c r="AKR1231" s="104"/>
      <c r="AKS1231" s="104"/>
      <c r="AKT1231" s="104"/>
      <c r="AKU1231" s="104"/>
      <c r="AKV1231" s="104"/>
      <c r="AKW1231" s="104"/>
      <c r="AKX1231" s="104"/>
      <c r="AKY1231" s="104"/>
      <c r="AKZ1231" s="104"/>
      <c r="ALA1231" s="104"/>
      <c r="ALB1231" s="104"/>
      <c r="ALC1231" s="104"/>
      <c r="ALD1231" s="104"/>
      <c r="ALE1231" s="104"/>
      <c r="ALF1231" s="104"/>
      <c r="ALG1231" s="104"/>
      <c r="ALH1231" s="104"/>
      <c r="ALI1231" s="104"/>
      <c r="ALJ1231" s="104"/>
      <c r="ALK1231" s="104"/>
      <c r="ALL1231" s="104"/>
      <c r="ALM1231" s="104"/>
      <c r="ALN1231" s="104"/>
      <c r="ALO1231" s="104"/>
      <c r="ALP1231" s="104"/>
      <c r="ALQ1231" s="104"/>
      <c r="ALR1231" s="104"/>
      <c r="ALS1231" s="104"/>
      <c r="ALT1231" s="104"/>
      <c r="ALU1231" s="104"/>
      <c r="ALV1231" s="104"/>
      <c r="ALW1231" s="104"/>
      <c r="ALX1231" s="104"/>
      <c r="ALY1231" s="104"/>
      <c r="ALZ1231" s="104"/>
      <c r="AMA1231" s="104"/>
      <c r="AMB1231" s="104"/>
      <c r="AMC1231" s="104"/>
      <c r="AMD1231" s="104"/>
      <c r="AME1231" s="104"/>
      <c r="AMF1231" s="104"/>
      <c r="AMG1231" s="104"/>
      <c r="AMH1231" s="104"/>
      <c r="AMI1231" s="104"/>
      <c r="AMJ1231" s="104"/>
      <c r="AMK1231" s="104"/>
      <c r="AML1231" s="104"/>
      <c r="AMM1231" s="104"/>
      <c r="AMN1231" s="104"/>
      <c r="AMO1231" s="104"/>
    </row>
    <row r="1232" spans="1:1029" s="88" customFormat="1" x14ac:dyDescent="0.35">
      <c r="A1232" s="21">
        <v>10141103</v>
      </c>
      <c r="B1232" s="176" t="s">
        <v>496</v>
      </c>
      <c r="C1232" s="272" t="s">
        <v>495</v>
      </c>
      <c r="D1232" s="61" t="s">
        <v>623</v>
      </c>
      <c r="E1232" s="114" t="str">
        <f t="shared" si="229"/>
        <v>TRANSFORMADOR AUXILIAR MARCA:PAUWELS MACIA AT1</v>
      </c>
      <c r="F1232" s="61" t="s">
        <v>641</v>
      </c>
      <c r="G1232" s="61" t="s">
        <v>247</v>
      </c>
      <c r="H1232" s="61" t="s">
        <v>247</v>
      </c>
      <c r="I1232" s="61"/>
      <c r="J1232" s="61"/>
      <c r="K1232" s="57" t="s">
        <v>243</v>
      </c>
      <c r="L1232" s="57" t="s">
        <v>242</v>
      </c>
      <c r="M1232" s="61">
        <v>250</v>
      </c>
      <c r="N1232" s="61">
        <v>33</v>
      </c>
      <c r="O1232" s="61">
        <v>0.4</v>
      </c>
      <c r="P1232" s="61">
        <v>3</v>
      </c>
      <c r="Q1232" s="61">
        <v>2001</v>
      </c>
      <c r="R1232" s="61" t="s">
        <v>89</v>
      </c>
      <c r="S1232" s="61" t="s">
        <v>640</v>
      </c>
      <c r="T1232" s="116">
        <v>991</v>
      </c>
      <c r="U1232" s="111">
        <v>45</v>
      </c>
      <c r="V1232" s="113">
        <f t="shared" si="230"/>
        <v>656.26222222222225</v>
      </c>
      <c r="W1232" s="113">
        <f t="shared" si="231"/>
        <v>334.73777777777775</v>
      </c>
      <c r="X1232" s="112">
        <f t="shared" si="232"/>
        <v>334737.77777777775</v>
      </c>
      <c r="Y1232" s="111"/>
      <c r="Z1232" s="110">
        <f t="shared" si="228"/>
        <v>29</v>
      </c>
      <c r="AA1232" s="109">
        <f t="shared" si="233"/>
        <v>49.550000000000004</v>
      </c>
      <c r="AB1232" s="109">
        <f t="shared" si="234"/>
        <v>49550.000000000007</v>
      </c>
      <c r="AC1232" s="108">
        <f t="shared" si="235"/>
        <v>941.45</v>
      </c>
      <c r="AD1232" s="107">
        <f t="shared" si="236"/>
        <v>2.2222222222222223E-2</v>
      </c>
      <c r="AE1232" s="106">
        <f t="shared" si="237"/>
        <v>20.921111111111113</v>
      </c>
      <c r="AF1232" s="105">
        <f t="shared" si="238"/>
        <v>355.65888888888884</v>
      </c>
      <c r="AG1232" s="105">
        <f t="shared" si="239"/>
        <v>635.3411111111111</v>
      </c>
      <c r="AH1232" s="104"/>
      <c r="AI1232" s="104"/>
      <c r="AJ1232" s="104"/>
      <c r="AK1232" s="104"/>
      <c r="AL1232" s="104"/>
      <c r="AM1232" s="104"/>
      <c r="AN1232" s="104"/>
      <c r="AO1232" s="104"/>
      <c r="AP1232" s="104"/>
      <c r="AQ1232" s="104"/>
      <c r="AR1232" s="104"/>
      <c r="AS1232" s="104"/>
      <c r="AT1232" s="104"/>
      <c r="AU1232" s="104"/>
      <c r="AV1232" s="104"/>
      <c r="AW1232" s="104"/>
      <c r="AX1232" s="104"/>
      <c r="AY1232" s="104"/>
      <c r="AZ1232" s="104"/>
      <c r="BA1232" s="104"/>
      <c r="BB1232" s="104"/>
      <c r="BC1232" s="104"/>
      <c r="BD1232" s="104"/>
      <c r="BE1232" s="104"/>
      <c r="BF1232" s="104"/>
      <c r="BG1232" s="104"/>
      <c r="BH1232" s="104"/>
      <c r="BI1232" s="104"/>
      <c r="BJ1232" s="104"/>
      <c r="BK1232" s="104"/>
      <c r="BL1232" s="104"/>
      <c r="BM1232" s="104"/>
      <c r="BN1232" s="104"/>
      <c r="BO1232" s="104"/>
      <c r="BP1232" s="104"/>
      <c r="BQ1232" s="104"/>
      <c r="BR1232" s="104"/>
      <c r="BS1232" s="104"/>
      <c r="BT1232" s="104"/>
      <c r="BU1232" s="104"/>
      <c r="BV1232" s="104"/>
      <c r="BW1232" s="104"/>
      <c r="BX1232" s="104"/>
      <c r="BY1232" s="104"/>
      <c r="BZ1232" s="104"/>
      <c r="CA1232" s="104"/>
      <c r="CB1232" s="104"/>
      <c r="CC1232" s="104"/>
      <c r="CD1232" s="104"/>
      <c r="CE1232" s="104"/>
      <c r="CF1232" s="104"/>
      <c r="CG1232" s="104"/>
      <c r="CH1232" s="104"/>
      <c r="CI1232" s="104"/>
      <c r="CJ1232" s="104"/>
      <c r="CK1232" s="104"/>
      <c r="CL1232" s="104"/>
      <c r="CM1232" s="104"/>
      <c r="CN1232" s="104"/>
      <c r="CO1232" s="104"/>
      <c r="CP1232" s="104"/>
      <c r="CQ1232" s="104"/>
      <c r="CR1232" s="104"/>
      <c r="CS1232" s="104"/>
      <c r="CT1232" s="104"/>
      <c r="CU1232" s="104"/>
      <c r="CV1232" s="104"/>
      <c r="CW1232" s="104"/>
      <c r="CX1232" s="104"/>
      <c r="CY1232" s="104"/>
      <c r="CZ1232" s="104"/>
      <c r="DA1232" s="104"/>
      <c r="DB1232" s="104"/>
      <c r="DC1232" s="104"/>
      <c r="DD1232" s="104"/>
      <c r="DE1232" s="104"/>
      <c r="DF1232" s="104"/>
      <c r="DG1232" s="104"/>
      <c r="DH1232" s="104"/>
      <c r="DI1232" s="104"/>
      <c r="DJ1232" s="104"/>
      <c r="DK1232" s="104"/>
      <c r="DL1232" s="104"/>
      <c r="DM1232" s="104"/>
      <c r="DN1232" s="104"/>
      <c r="DO1232" s="104"/>
      <c r="DP1232" s="104"/>
      <c r="DQ1232" s="104"/>
      <c r="DR1232" s="104"/>
      <c r="DS1232" s="104"/>
      <c r="DT1232" s="104"/>
      <c r="DU1232" s="104"/>
      <c r="DV1232" s="104"/>
      <c r="DW1232" s="104"/>
      <c r="DX1232" s="104"/>
      <c r="DY1232" s="104"/>
      <c r="DZ1232" s="104"/>
      <c r="EA1232" s="104"/>
      <c r="EB1232" s="104"/>
      <c r="EC1232" s="104"/>
      <c r="ED1232" s="104"/>
      <c r="EE1232" s="104"/>
      <c r="EF1232" s="104"/>
      <c r="EG1232" s="104"/>
      <c r="EH1232" s="104"/>
      <c r="EI1232" s="104"/>
      <c r="EJ1232" s="104"/>
      <c r="EK1232" s="104"/>
      <c r="EL1232" s="104"/>
      <c r="EM1232" s="104"/>
      <c r="EN1232" s="104"/>
      <c r="EO1232" s="104"/>
      <c r="EP1232" s="104"/>
      <c r="EQ1232" s="104"/>
      <c r="ER1232" s="104"/>
      <c r="ES1232" s="104"/>
      <c r="ET1232" s="104"/>
      <c r="EU1232" s="104"/>
      <c r="EV1232" s="104"/>
      <c r="EW1232" s="104"/>
      <c r="EX1232" s="104"/>
      <c r="EY1232" s="104"/>
      <c r="EZ1232" s="104"/>
      <c r="FA1232" s="104"/>
      <c r="FB1232" s="104"/>
      <c r="FC1232" s="104"/>
      <c r="FD1232" s="104"/>
      <c r="FE1232" s="104"/>
      <c r="FF1232" s="104"/>
      <c r="FG1232" s="104"/>
      <c r="FH1232" s="104"/>
      <c r="FI1232" s="104"/>
      <c r="FJ1232" s="104"/>
      <c r="FK1232" s="104"/>
      <c r="FL1232" s="104"/>
      <c r="FM1232" s="104"/>
      <c r="FN1232" s="104"/>
      <c r="FO1232" s="104"/>
      <c r="FP1232" s="104"/>
      <c r="FQ1232" s="104"/>
      <c r="FR1232" s="104"/>
      <c r="FS1232" s="104"/>
      <c r="FT1232" s="104"/>
      <c r="FU1232" s="104"/>
      <c r="FV1232" s="104"/>
      <c r="FW1232" s="104"/>
      <c r="FX1232" s="104"/>
      <c r="FY1232" s="104"/>
      <c r="FZ1232" s="104"/>
      <c r="GA1232" s="104"/>
      <c r="GB1232" s="104"/>
      <c r="GC1232" s="104"/>
      <c r="GD1232" s="104"/>
      <c r="GE1232" s="104"/>
      <c r="GF1232" s="104"/>
      <c r="GG1232" s="104"/>
      <c r="GH1232" s="104"/>
      <c r="GI1232" s="104"/>
      <c r="GJ1232" s="104"/>
      <c r="GK1232" s="104"/>
      <c r="GL1232" s="104"/>
      <c r="GM1232" s="104"/>
      <c r="GN1232" s="104"/>
      <c r="GO1232" s="104"/>
      <c r="GP1232" s="104"/>
      <c r="GQ1232" s="104"/>
      <c r="GR1232" s="104"/>
      <c r="GS1232" s="104"/>
      <c r="GT1232" s="104"/>
      <c r="GU1232" s="104"/>
      <c r="GV1232" s="104"/>
      <c r="GW1232" s="104"/>
      <c r="GX1232" s="104"/>
      <c r="GY1232" s="104"/>
      <c r="GZ1232" s="104"/>
      <c r="HA1232" s="104"/>
      <c r="HB1232" s="104"/>
      <c r="HC1232" s="104"/>
      <c r="HD1232" s="104"/>
      <c r="HE1232" s="104"/>
      <c r="HF1232" s="104"/>
      <c r="HG1232" s="104"/>
      <c r="HH1232" s="104"/>
      <c r="HI1232" s="104"/>
      <c r="HJ1232" s="104"/>
      <c r="HK1232" s="104"/>
      <c r="HL1232" s="104"/>
      <c r="HM1232" s="104"/>
      <c r="HN1232" s="104"/>
      <c r="HO1232" s="104"/>
      <c r="HP1232" s="104"/>
      <c r="HQ1232" s="104"/>
      <c r="HR1232" s="104"/>
      <c r="HS1232" s="104"/>
      <c r="HT1232" s="104"/>
      <c r="HU1232" s="104"/>
      <c r="HV1232" s="104"/>
      <c r="HW1232" s="104"/>
      <c r="HX1232" s="104"/>
      <c r="HY1232" s="104"/>
      <c r="HZ1232" s="104"/>
      <c r="IA1232" s="104"/>
      <c r="IB1232" s="104"/>
      <c r="IC1232" s="104"/>
      <c r="ID1232" s="104"/>
      <c r="IE1232" s="104"/>
      <c r="IF1232" s="104"/>
      <c r="IG1232" s="104"/>
      <c r="IH1232" s="104"/>
      <c r="II1232" s="104"/>
      <c r="IJ1232" s="104"/>
      <c r="IK1232" s="104"/>
      <c r="IL1232" s="104"/>
      <c r="IM1232" s="104"/>
      <c r="IN1232" s="104"/>
      <c r="IO1232" s="104"/>
      <c r="IP1232" s="104"/>
      <c r="IQ1232" s="104"/>
      <c r="IR1232" s="104"/>
      <c r="IS1232" s="104"/>
      <c r="IT1232" s="104"/>
      <c r="IU1232" s="104"/>
      <c r="IV1232" s="104"/>
      <c r="IW1232" s="104"/>
      <c r="IX1232" s="104"/>
      <c r="IY1232" s="104"/>
      <c r="IZ1232" s="104"/>
      <c r="JA1232" s="104"/>
      <c r="JB1232" s="104"/>
      <c r="JC1232" s="104"/>
      <c r="JD1232" s="104"/>
      <c r="JE1232" s="104"/>
      <c r="JF1232" s="104"/>
      <c r="JG1232" s="104"/>
      <c r="JH1232" s="104"/>
      <c r="JI1232" s="104"/>
      <c r="JJ1232" s="104"/>
      <c r="JK1232" s="104"/>
      <c r="JL1232" s="104"/>
      <c r="JM1232" s="104"/>
      <c r="JN1232" s="104"/>
      <c r="JO1232" s="104"/>
      <c r="JP1232" s="104"/>
      <c r="JQ1232" s="104"/>
      <c r="JR1232" s="104"/>
      <c r="JS1232" s="104"/>
      <c r="JT1232" s="104"/>
      <c r="JU1232" s="104"/>
      <c r="JV1232" s="104"/>
      <c r="JW1232" s="104"/>
      <c r="JX1232" s="104"/>
      <c r="JY1232" s="104"/>
      <c r="JZ1232" s="104"/>
      <c r="KA1232" s="104"/>
      <c r="KB1232" s="104"/>
      <c r="KC1232" s="104"/>
      <c r="KD1232" s="104"/>
      <c r="KE1232" s="104"/>
      <c r="KF1232" s="104"/>
      <c r="KG1232" s="104"/>
      <c r="KH1232" s="104"/>
      <c r="KI1232" s="104"/>
      <c r="KJ1232" s="104"/>
      <c r="KK1232" s="104"/>
      <c r="KL1232" s="104"/>
      <c r="KM1232" s="104"/>
      <c r="KN1232" s="104"/>
      <c r="KO1232" s="104"/>
      <c r="KP1232" s="104"/>
      <c r="KQ1232" s="104"/>
      <c r="KR1232" s="104"/>
      <c r="KS1232" s="104"/>
      <c r="KT1232" s="104"/>
      <c r="KU1232" s="104"/>
      <c r="KV1232" s="104"/>
      <c r="KW1232" s="104"/>
      <c r="KX1232" s="104"/>
      <c r="KY1232" s="104"/>
      <c r="KZ1232" s="104"/>
      <c r="LA1232" s="104"/>
      <c r="LB1232" s="104"/>
      <c r="LC1232" s="104"/>
      <c r="LD1232" s="104"/>
      <c r="LE1232" s="104"/>
      <c r="LF1232" s="104"/>
      <c r="LG1232" s="104"/>
      <c r="LH1232" s="104"/>
      <c r="LI1232" s="104"/>
      <c r="LJ1232" s="104"/>
      <c r="LK1232" s="104"/>
      <c r="LL1232" s="104"/>
      <c r="LM1232" s="104"/>
      <c r="LN1232" s="104"/>
      <c r="LO1232" s="104"/>
      <c r="LP1232" s="104"/>
      <c r="LQ1232" s="104"/>
      <c r="LR1232" s="104"/>
      <c r="LS1232" s="104"/>
      <c r="LT1232" s="104"/>
      <c r="LU1232" s="104"/>
      <c r="LV1232" s="104"/>
      <c r="LW1232" s="104"/>
      <c r="LX1232" s="104"/>
      <c r="LY1232" s="104"/>
      <c r="LZ1232" s="104"/>
      <c r="MA1232" s="104"/>
      <c r="MB1232" s="104"/>
      <c r="MC1232" s="104"/>
      <c r="MD1232" s="104"/>
      <c r="ME1232" s="104"/>
      <c r="MF1232" s="104"/>
      <c r="MG1232" s="104"/>
      <c r="MH1232" s="104"/>
      <c r="MI1232" s="104"/>
      <c r="MJ1232" s="104"/>
      <c r="MK1232" s="104"/>
      <c r="ML1232" s="104"/>
      <c r="MM1232" s="104"/>
      <c r="MN1232" s="104"/>
      <c r="MO1232" s="104"/>
      <c r="MP1232" s="104"/>
      <c r="MQ1232" s="104"/>
      <c r="MR1232" s="104"/>
      <c r="MS1232" s="104"/>
      <c r="MT1232" s="104"/>
      <c r="MU1232" s="104"/>
      <c r="MV1232" s="104"/>
      <c r="MW1232" s="104"/>
      <c r="MX1232" s="104"/>
      <c r="MY1232" s="104"/>
      <c r="MZ1232" s="104"/>
      <c r="NA1232" s="104"/>
      <c r="NB1232" s="104"/>
      <c r="NC1232" s="104"/>
      <c r="ND1232" s="104"/>
      <c r="NE1232" s="104"/>
      <c r="NF1232" s="104"/>
      <c r="NG1232" s="104"/>
      <c r="NH1232" s="104"/>
      <c r="NI1232" s="104"/>
      <c r="NJ1232" s="104"/>
      <c r="NK1232" s="104"/>
      <c r="NL1232" s="104"/>
      <c r="NM1232" s="104"/>
      <c r="NN1232" s="104"/>
      <c r="NO1232" s="104"/>
      <c r="NP1232" s="104"/>
      <c r="NQ1232" s="104"/>
      <c r="NR1232" s="104"/>
      <c r="NS1232" s="104"/>
      <c r="NT1232" s="104"/>
      <c r="NU1232" s="104"/>
      <c r="NV1232" s="104"/>
      <c r="NW1232" s="104"/>
      <c r="NX1232" s="104"/>
      <c r="NY1232" s="104"/>
      <c r="NZ1232" s="104"/>
      <c r="OA1232" s="104"/>
      <c r="OB1232" s="104"/>
      <c r="OC1232" s="104"/>
      <c r="OD1232" s="104"/>
      <c r="OE1232" s="104"/>
      <c r="OF1232" s="104"/>
      <c r="OG1232" s="104"/>
      <c r="OH1232" s="104"/>
      <c r="OI1232" s="104"/>
      <c r="OJ1232" s="104"/>
      <c r="OK1232" s="104"/>
      <c r="OL1232" s="104"/>
      <c r="OM1232" s="104"/>
      <c r="ON1232" s="104"/>
      <c r="OO1232" s="104"/>
      <c r="OP1232" s="104"/>
      <c r="OQ1232" s="104"/>
      <c r="OR1232" s="104"/>
      <c r="OS1232" s="104"/>
      <c r="OT1232" s="104"/>
      <c r="OU1232" s="104"/>
      <c r="OV1232" s="104"/>
      <c r="OW1232" s="104"/>
      <c r="OX1232" s="104"/>
      <c r="OY1232" s="104"/>
      <c r="OZ1232" s="104"/>
      <c r="PA1232" s="104"/>
      <c r="PB1232" s="104"/>
      <c r="PC1232" s="104"/>
      <c r="PD1232" s="104"/>
      <c r="PE1232" s="104"/>
      <c r="PF1232" s="104"/>
      <c r="PG1232" s="104"/>
      <c r="PH1232" s="104"/>
      <c r="PI1232" s="104"/>
      <c r="PJ1232" s="104"/>
      <c r="PK1232" s="104"/>
      <c r="PL1232" s="104"/>
      <c r="PM1232" s="104"/>
      <c r="PN1232" s="104"/>
      <c r="PO1232" s="104"/>
      <c r="PP1232" s="104"/>
      <c r="PQ1232" s="104"/>
      <c r="PR1232" s="104"/>
      <c r="PS1232" s="104"/>
      <c r="PT1232" s="104"/>
      <c r="PU1232" s="104"/>
      <c r="PV1232" s="104"/>
      <c r="PW1232" s="104"/>
      <c r="PX1232" s="104"/>
      <c r="PY1232" s="104"/>
      <c r="PZ1232" s="104"/>
      <c r="QA1232" s="104"/>
      <c r="QB1232" s="104"/>
      <c r="QC1232" s="104"/>
      <c r="QD1232" s="104"/>
      <c r="QE1232" s="104"/>
      <c r="QF1232" s="104"/>
      <c r="QG1232" s="104"/>
      <c r="QH1232" s="104"/>
      <c r="QI1232" s="104"/>
      <c r="QJ1232" s="104"/>
      <c r="QK1232" s="104"/>
      <c r="QL1232" s="104"/>
      <c r="QM1232" s="104"/>
      <c r="QN1232" s="104"/>
      <c r="QO1232" s="104"/>
      <c r="QP1232" s="104"/>
      <c r="QQ1232" s="104"/>
      <c r="QR1232" s="104"/>
      <c r="QS1232" s="104"/>
      <c r="QT1232" s="104"/>
      <c r="QU1232" s="104"/>
      <c r="QV1232" s="104"/>
      <c r="QW1232" s="104"/>
      <c r="QX1232" s="104"/>
      <c r="QY1232" s="104"/>
      <c r="QZ1232" s="104"/>
      <c r="RA1232" s="104"/>
      <c r="RB1232" s="104"/>
      <c r="RC1232" s="104"/>
      <c r="RD1232" s="104"/>
      <c r="RE1232" s="104"/>
      <c r="RF1232" s="104"/>
      <c r="RG1232" s="104"/>
      <c r="RH1232" s="104"/>
      <c r="RI1232" s="104"/>
      <c r="RJ1232" s="104"/>
      <c r="RK1232" s="104"/>
      <c r="RL1232" s="104"/>
      <c r="RM1232" s="104"/>
      <c r="RN1232" s="104"/>
      <c r="RO1232" s="104"/>
      <c r="RP1232" s="104"/>
      <c r="RQ1232" s="104"/>
      <c r="RR1232" s="104"/>
      <c r="RS1232" s="104"/>
      <c r="RT1232" s="104"/>
      <c r="RU1232" s="104"/>
      <c r="RV1232" s="104"/>
      <c r="RW1232" s="104"/>
      <c r="RX1232" s="104"/>
      <c r="RY1232" s="104"/>
      <c r="RZ1232" s="104"/>
      <c r="SA1232" s="104"/>
      <c r="SB1232" s="104"/>
      <c r="SC1232" s="104"/>
      <c r="SD1232" s="104"/>
      <c r="SE1232" s="104"/>
      <c r="SF1232" s="104"/>
      <c r="SG1232" s="104"/>
      <c r="SH1232" s="104"/>
      <c r="SI1232" s="104"/>
      <c r="SJ1232" s="104"/>
      <c r="SK1232" s="104"/>
      <c r="SL1232" s="104"/>
      <c r="SM1232" s="104"/>
      <c r="SN1232" s="104"/>
      <c r="SO1232" s="104"/>
      <c r="SP1232" s="104"/>
      <c r="SQ1232" s="104"/>
      <c r="SR1232" s="104"/>
      <c r="SS1232" s="104"/>
      <c r="ST1232" s="104"/>
      <c r="SU1232" s="104"/>
      <c r="SV1232" s="104"/>
      <c r="SW1232" s="104"/>
      <c r="SX1232" s="104"/>
      <c r="SY1232" s="104"/>
      <c r="SZ1232" s="104"/>
      <c r="TA1232" s="104"/>
      <c r="TB1232" s="104"/>
      <c r="TC1232" s="104"/>
      <c r="TD1232" s="104"/>
      <c r="TE1232" s="104"/>
      <c r="TF1232" s="104"/>
      <c r="TG1232" s="104"/>
      <c r="TH1232" s="104"/>
      <c r="TI1232" s="104"/>
      <c r="TJ1232" s="104"/>
      <c r="TK1232" s="104"/>
      <c r="TL1232" s="104"/>
      <c r="TM1232" s="104"/>
      <c r="TN1232" s="104"/>
      <c r="TO1232" s="104"/>
      <c r="TP1232" s="104"/>
      <c r="TQ1232" s="104"/>
      <c r="TR1232" s="104"/>
      <c r="TS1232" s="104"/>
      <c r="TT1232" s="104"/>
      <c r="TU1232" s="104"/>
      <c r="TV1232" s="104"/>
      <c r="TW1232" s="104"/>
      <c r="TX1232" s="104"/>
      <c r="TY1232" s="104"/>
      <c r="TZ1232" s="104"/>
      <c r="UA1232" s="104"/>
      <c r="UB1232" s="104"/>
      <c r="UC1232" s="104"/>
      <c r="UD1232" s="104"/>
      <c r="UE1232" s="104"/>
      <c r="UF1232" s="104"/>
      <c r="UG1232" s="104"/>
      <c r="UH1232" s="104"/>
      <c r="UI1232" s="104"/>
      <c r="UJ1232" s="104"/>
      <c r="UK1232" s="104"/>
      <c r="UL1232" s="104"/>
      <c r="UM1232" s="104"/>
      <c r="UN1232" s="104"/>
      <c r="UO1232" s="104"/>
      <c r="UP1232" s="104"/>
      <c r="UQ1232" s="104"/>
      <c r="UR1232" s="104"/>
      <c r="US1232" s="104"/>
      <c r="UT1232" s="104"/>
      <c r="UU1232" s="104"/>
      <c r="UV1232" s="104"/>
      <c r="UW1232" s="104"/>
      <c r="UX1232" s="104"/>
      <c r="UY1232" s="104"/>
      <c r="UZ1232" s="104"/>
      <c r="VA1232" s="104"/>
      <c r="VB1232" s="104"/>
      <c r="VC1232" s="104"/>
      <c r="VD1232" s="104"/>
      <c r="VE1232" s="104"/>
      <c r="VF1232" s="104"/>
      <c r="VG1232" s="104"/>
      <c r="VH1232" s="104"/>
      <c r="VI1232" s="104"/>
      <c r="VJ1232" s="104"/>
      <c r="VK1232" s="104"/>
      <c r="VL1232" s="104"/>
      <c r="VM1232" s="104"/>
      <c r="VN1232" s="104"/>
      <c r="VO1232" s="104"/>
      <c r="VP1232" s="104"/>
      <c r="VQ1232" s="104"/>
      <c r="VR1232" s="104"/>
      <c r="VS1232" s="104"/>
      <c r="VT1232" s="104"/>
      <c r="VU1232" s="104"/>
      <c r="VV1232" s="104"/>
      <c r="VW1232" s="104"/>
      <c r="VX1232" s="104"/>
      <c r="VY1232" s="104"/>
      <c r="VZ1232" s="104"/>
      <c r="WA1232" s="104"/>
      <c r="WB1232" s="104"/>
      <c r="WC1232" s="104"/>
      <c r="WD1232" s="104"/>
      <c r="WE1232" s="104"/>
      <c r="WF1232" s="104"/>
      <c r="WG1232" s="104"/>
      <c r="WH1232" s="104"/>
      <c r="WI1232" s="104"/>
      <c r="WJ1232" s="104"/>
      <c r="WK1232" s="104"/>
      <c r="WL1232" s="104"/>
      <c r="WM1232" s="104"/>
      <c r="WN1232" s="104"/>
      <c r="WO1232" s="104"/>
      <c r="WP1232" s="104"/>
      <c r="WQ1232" s="104"/>
      <c r="WR1232" s="104"/>
      <c r="WS1232" s="104"/>
      <c r="WT1232" s="104"/>
      <c r="WU1232" s="104"/>
      <c r="WV1232" s="104"/>
      <c r="WW1232" s="104"/>
      <c r="WX1232" s="104"/>
      <c r="WY1232" s="104"/>
      <c r="WZ1232" s="104"/>
      <c r="XA1232" s="104"/>
      <c r="XB1232" s="104"/>
      <c r="XC1232" s="104"/>
      <c r="XD1232" s="104"/>
      <c r="XE1232" s="104"/>
      <c r="XF1232" s="104"/>
      <c r="XG1232" s="104"/>
      <c r="XH1232" s="104"/>
      <c r="XI1232" s="104"/>
      <c r="XJ1232" s="104"/>
      <c r="XK1232" s="104"/>
      <c r="XL1232" s="104"/>
      <c r="XM1232" s="104"/>
      <c r="XN1232" s="104"/>
      <c r="XO1232" s="104"/>
      <c r="XP1232" s="104"/>
      <c r="XQ1232" s="104"/>
      <c r="XR1232" s="104"/>
      <c r="XS1232" s="104"/>
      <c r="XT1232" s="104"/>
      <c r="XU1232" s="104"/>
      <c r="XV1232" s="104"/>
      <c r="XW1232" s="104"/>
      <c r="XX1232" s="104"/>
      <c r="XY1232" s="104"/>
      <c r="XZ1232" s="104"/>
      <c r="YA1232" s="104"/>
      <c r="YB1232" s="104"/>
      <c r="YC1232" s="104"/>
      <c r="YD1232" s="104"/>
      <c r="YE1232" s="104"/>
      <c r="YF1232" s="104"/>
      <c r="YG1232" s="104"/>
      <c r="YH1232" s="104"/>
      <c r="YI1232" s="104"/>
      <c r="YJ1232" s="104"/>
      <c r="YK1232" s="104"/>
      <c r="YL1232" s="104"/>
      <c r="YM1232" s="104"/>
      <c r="YN1232" s="104"/>
      <c r="YO1232" s="104"/>
      <c r="YP1232" s="104"/>
      <c r="YQ1232" s="104"/>
      <c r="YR1232" s="104"/>
      <c r="YS1232" s="104"/>
      <c r="YT1232" s="104"/>
      <c r="YU1232" s="104"/>
      <c r="YV1232" s="104"/>
      <c r="YW1232" s="104"/>
      <c r="YX1232" s="104"/>
      <c r="YY1232" s="104"/>
      <c r="YZ1232" s="104"/>
      <c r="ZA1232" s="104"/>
      <c r="ZB1232" s="104"/>
      <c r="ZC1232" s="104"/>
      <c r="ZD1232" s="104"/>
      <c r="ZE1232" s="104"/>
      <c r="ZF1232" s="104"/>
      <c r="ZG1232" s="104"/>
      <c r="ZH1232" s="104"/>
      <c r="ZI1232" s="104"/>
      <c r="ZJ1232" s="104"/>
      <c r="ZK1232" s="104"/>
      <c r="ZL1232" s="104"/>
      <c r="ZM1232" s="104"/>
      <c r="ZN1232" s="104"/>
      <c r="ZO1232" s="104"/>
      <c r="ZP1232" s="104"/>
      <c r="ZQ1232" s="104"/>
      <c r="ZR1232" s="104"/>
      <c r="ZS1232" s="104"/>
      <c r="ZT1232" s="104"/>
      <c r="ZU1232" s="104"/>
      <c r="ZV1232" s="104"/>
      <c r="ZW1232" s="104"/>
      <c r="ZX1232" s="104"/>
      <c r="ZY1232" s="104"/>
      <c r="ZZ1232" s="104"/>
      <c r="AAA1232" s="104"/>
      <c r="AAB1232" s="104"/>
      <c r="AAC1232" s="104"/>
      <c r="AAD1232" s="104"/>
      <c r="AAE1232" s="104"/>
      <c r="AAF1232" s="104"/>
      <c r="AAG1232" s="104"/>
      <c r="AAH1232" s="104"/>
      <c r="AAI1232" s="104"/>
      <c r="AAJ1232" s="104"/>
      <c r="AAK1232" s="104"/>
      <c r="AAL1232" s="104"/>
      <c r="AAM1232" s="104"/>
      <c r="AAN1232" s="104"/>
      <c r="AAO1232" s="104"/>
      <c r="AAP1232" s="104"/>
      <c r="AAQ1232" s="104"/>
      <c r="AAR1232" s="104"/>
      <c r="AAS1232" s="104"/>
      <c r="AAT1232" s="104"/>
      <c r="AAU1232" s="104"/>
      <c r="AAV1232" s="104"/>
      <c r="AAW1232" s="104"/>
      <c r="AAX1232" s="104"/>
      <c r="AAY1232" s="104"/>
      <c r="AAZ1232" s="104"/>
      <c r="ABA1232" s="104"/>
      <c r="ABB1232" s="104"/>
      <c r="ABC1232" s="104"/>
      <c r="ABD1232" s="104"/>
      <c r="ABE1232" s="104"/>
      <c r="ABF1232" s="104"/>
      <c r="ABG1232" s="104"/>
      <c r="ABH1232" s="104"/>
      <c r="ABI1232" s="104"/>
      <c r="ABJ1232" s="104"/>
      <c r="ABK1232" s="104"/>
      <c r="ABL1232" s="104"/>
      <c r="ABM1232" s="104"/>
      <c r="ABN1232" s="104"/>
      <c r="ABO1232" s="104"/>
      <c r="ABP1232" s="104"/>
      <c r="ABQ1232" s="104"/>
      <c r="ABR1232" s="104"/>
      <c r="ABS1232" s="104"/>
      <c r="ABT1232" s="104"/>
      <c r="ABU1232" s="104"/>
      <c r="ABV1232" s="104"/>
      <c r="ABW1232" s="104"/>
      <c r="ABX1232" s="104"/>
      <c r="ABY1232" s="104"/>
      <c r="ABZ1232" s="104"/>
      <c r="ACA1232" s="104"/>
      <c r="ACB1232" s="104"/>
      <c r="ACC1232" s="104"/>
      <c r="ACD1232" s="104"/>
      <c r="ACE1232" s="104"/>
      <c r="ACF1232" s="104"/>
      <c r="ACG1232" s="104"/>
      <c r="ACH1232" s="104"/>
      <c r="ACI1232" s="104"/>
      <c r="ACJ1232" s="104"/>
      <c r="ACK1232" s="104"/>
      <c r="ACL1232" s="104"/>
      <c r="ACM1232" s="104"/>
      <c r="ACN1232" s="104"/>
      <c r="ACO1232" s="104"/>
      <c r="ACP1232" s="104"/>
      <c r="ACQ1232" s="104"/>
      <c r="ACR1232" s="104"/>
      <c r="ACS1232" s="104"/>
      <c r="ACT1232" s="104"/>
      <c r="ACU1232" s="104"/>
      <c r="ACV1232" s="104"/>
      <c r="ACW1232" s="104"/>
      <c r="ACX1232" s="104"/>
      <c r="ACY1232" s="104"/>
      <c r="ACZ1232" s="104"/>
      <c r="ADA1232" s="104"/>
      <c r="ADB1232" s="104"/>
      <c r="ADC1232" s="104"/>
      <c r="ADD1232" s="104"/>
      <c r="ADE1232" s="104"/>
      <c r="ADF1232" s="104"/>
      <c r="ADG1232" s="104"/>
      <c r="ADH1232" s="104"/>
      <c r="ADI1232" s="104"/>
      <c r="ADJ1232" s="104"/>
      <c r="ADK1232" s="104"/>
      <c r="ADL1232" s="104"/>
      <c r="ADM1232" s="104"/>
      <c r="ADN1232" s="104"/>
      <c r="ADO1232" s="104"/>
      <c r="ADP1232" s="104"/>
      <c r="ADQ1232" s="104"/>
      <c r="ADR1232" s="104"/>
      <c r="ADS1232" s="104"/>
      <c r="ADT1232" s="104"/>
      <c r="ADU1232" s="104"/>
      <c r="ADV1232" s="104"/>
      <c r="ADW1232" s="104"/>
      <c r="ADX1232" s="104"/>
      <c r="ADY1232" s="104"/>
      <c r="ADZ1232" s="104"/>
      <c r="AEA1232" s="104"/>
      <c r="AEB1232" s="104"/>
      <c r="AEC1232" s="104"/>
      <c r="AED1232" s="104"/>
      <c r="AEE1232" s="104"/>
      <c r="AEF1232" s="104"/>
      <c r="AEG1232" s="104"/>
      <c r="AEH1232" s="104"/>
      <c r="AEI1232" s="104"/>
      <c r="AEJ1232" s="104"/>
      <c r="AEK1232" s="104"/>
      <c r="AEL1232" s="104"/>
      <c r="AEM1232" s="104"/>
      <c r="AEN1232" s="104"/>
      <c r="AEO1232" s="104"/>
      <c r="AEP1232" s="104"/>
      <c r="AEQ1232" s="104"/>
      <c r="AER1232" s="104"/>
      <c r="AES1232" s="104"/>
      <c r="AET1232" s="104"/>
      <c r="AEU1232" s="104"/>
      <c r="AEV1232" s="104"/>
      <c r="AEW1232" s="104"/>
      <c r="AEX1232" s="104"/>
      <c r="AEY1232" s="104"/>
      <c r="AEZ1232" s="104"/>
      <c r="AFA1232" s="104"/>
      <c r="AFB1232" s="104"/>
      <c r="AFC1232" s="104"/>
      <c r="AFD1232" s="104"/>
      <c r="AFE1232" s="104"/>
      <c r="AFF1232" s="104"/>
      <c r="AFG1232" s="104"/>
      <c r="AFH1232" s="104"/>
      <c r="AFI1232" s="104"/>
      <c r="AFJ1232" s="104"/>
      <c r="AFK1232" s="104"/>
      <c r="AFL1232" s="104"/>
      <c r="AFM1232" s="104"/>
      <c r="AFN1232" s="104"/>
      <c r="AFO1232" s="104"/>
      <c r="AFP1232" s="104"/>
      <c r="AFQ1232" s="104"/>
      <c r="AFR1232" s="104"/>
      <c r="AFS1232" s="104"/>
      <c r="AFT1232" s="104"/>
      <c r="AFU1232" s="104"/>
      <c r="AFV1232" s="104"/>
      <c r="AFW1232" s="104"/>
      <c r="AFX1232" s="104"/>
      <c r="AFY1232" s="104"/>
      <c r="AFZ1232" s="104"/>
      <c r="AGA1232" s="104"/>
      <c r="AGB1232" s="104"/>
      <c r="AGC1232" s="104"/>
      <c r="AGD1232" s="104"/>
      <c r="AGE1232" s="104"/>
      <c r="AGF1232" s="104"/>
      <c r="AGG1232" s="104"/>
      <c r="AGH1232" s="104"/>
      <c r="AGI1232" s="104"/>
      <c r="AGJ1232" s="104"/>
      <c r="AGK1232" s="104"/>
      <c r="AGL1232" s="104"/>
      <c r="AGM1232" s="104"/>
      <c r="AGN1232" s="104"/>
      <c r="AGO1232" s="104"/>
      <c r="AGP1232" s="104"/>
      <c r="AGQ1232" s="104"/>
      <c r="AGR1232" s="104"/>
      <c r="AGS1232" s="104"/>
      <c r="AGT1232" s="104"/>
      <c r="AGU1232" s="104"/>
      <c r="AGV1232" s="104"/>
      <c r="AGW1232" s="104"/>
      <c r="AGX1232" s="104"/>
      <c r="AGY1232" s="104"/>
      <c r="AGZ1232" s="104"/>
      <c r="AHA1232" s="104"/>
      <c r="AHB1232" s="104"/>
      <c r="AHC1232" s="104"/>
      <c r="AHD1232" s="104"/>
      <c r="AHE1232" s="104"/>
      <c r="AHF1232" s="104"/>
      <c r="AHG1232" s="104"/>
      <c r="AHH1232" s="104"/>
      <c r="AHI1232" s="104"/>
      <c r="AHJ1232" s="104"/>
      <c r="AHK1232" s="104"/>
      <c r="AHL1232" s="104"/>
      <c r="AHM1232" s="104"/>
      <c r="AHN1232" s="104"/>
      <c r="AHO1232" s="104"/>
      <c r="AHP1232" s="104"/>
      <c r="AHQ1232" s="104"/>
      <c r="AHR1232" s="104"/>
      <c r="AHS1232" s="104"/>
      <c r="AHT1232" s="104"/>
      <c r="AHU1232" s="104"/>
      <c r="AHV1232" s="104"/>
      <c r="AHW1232" s="104"/>
      <c r="AHX1232" s="104"/>
      <c r="AHY1232" s="104"/>
      <c r="AHZ1232" s="104"/>
      <c r="AIA1232" s="104"/>
      <c r="AIB1232" s="104"/>
      <c r="AIC1232" s="104"/>
      <c r="AID1232" s="104"/>
      <c r="AIE1232" s="104"/>
      <c r="AIF1232" s="104"/>
      <c r="AIG1232" s="104"/>
      <c r="AIH1232" s="104"/>
      <c r="AII1232" s="104"/>
      <c r="AIJ1232" s="104"/>
      <c r="AIK1232" s="104"/>
      <c r="AIL1232" s="104"/>
      <c r="AIM1232" s="104"/>
      <c r="AIN1232" s="104"/>
      <c r="AIO1232" s="104"/>
      <c r="AIP1232" s="104"/>
      <c r="AIQ1232" s="104"/>
      <c r="AIR1232" s="104"/>
      <c r="AIS1232" s="104"/>
      <c r="AIT1232" s="104"/>
      <c r="AIU1232" s="104"/>
      <c r="AIV1232" s="104"/>
      <c r="AIW1232" s="104"/>
      <c r="AIX1232" s="104"/>
      <c r="AIY1232" s="104"/>
      <c r="AIZ1232" s="104"/>
      <c r="AJA1232" s="104"/>
      <c r="AJB1232" s="104"/>
      <c r="AJC1232" s="104"/>
      <c r="AJD1232" s="104"/>
      <c r="AJE1232" s="104"/>
      <c r="AJF1232" s="104"/>
      <c r="AJG1232" s="104"/>
      <c r="AJH1232" s="104"/>
      <c r="AJI1232" s="104"/>
      <c r="AJJ1232" s="104"/>
      <c r="AJK1232" s="104"/>
      <c r="AJL1232" s="104"/>
      <c r="AJM1232" s="104"/>
      <c r="AJN1232" s="104"/>
      <c r="AJO1232" s="104"/>
      <c r="AJP1232" s="104"/>
      <c r="AJQ1232" s="104"/>
      <c r="AJR1232" s="104"/>
      <c r="AJS1232" s="104"/>
      <c r="AJT1232" s="104"/>
      <c r="AJU1232" s="104"/>
      <c r="AJV1232" s="104"/>
      <c r="AJW1232" s="104"/>
      <c r="AJX1232" s="104"/>
      <c r="AJY1232" s="104"/>
      <c r="AJZ1232" s="104"/>
      <c r="AKA1232" s="104"/>
      <c r="AKB1232" s="104"/>
      <c r="AKC1232" s="104"/>
      <c r="AKD1232" s="104"/>
      <c r="AKE1232" s="104"/>
      <c r="AKF1232" s="104"/>
      <c r="AKG1232" s="104"/>
      <c r="AKH1232" s="104"/>
      <c r="AKI1232" s="104"/>
      <c r="AKJ1232" s="104"/>
      <c r="AKK1232" s="104"/>
      <c r="AKL1232" s="104"/>
      <c r="AKM1232" s="104"/>
      <c r="AKN1232" s="104"/>
      <c r="AKO1232" s="104"/>
      <c r="AKP1232" s="104"/>
      <c r="AKQ1232" s="104"/>
      <c r="AKR1232" s="104"/>
      <c r="AKS1232" s="104"/>
      <c r="AKT1232" s="104"/>
      <c r="AKU1232" s="104"/>
      <c r="AKV1232" s="104"/>
      <c r="AKW1232" s="104"/>
      <c r="AKX1232" s="104"/>
      <c r="AKY1232" s="104"/>
      <c r="AKZ1232" s="104"/>
      <c r="ALA1232" s="104"/>
      <c r="ALB1232" s="104"/>
      <c r="ALC1232" s="104"/>
      <c r="ALD1232" s="104"/>
      <c r="ALE1232" s="104"/>
      <c r="ALF1232" s="104"/>
      <c r="ALG1232" s="104"/>
      <c r="ALH1232" s="104"/>
      <c r="ALI1232" s="104"/>
      <c r="ALJ1232" s="104"/>
      <c r="ALK1232" s="104"/>
      <c r="ALL1232" s="104"/>
      <c r="ALM1232" s="104"/>
      <c r="ALN1232" s="104"/>
      <c r="ALO1232" s="104"/>
      <c r="ALP1232" s="104"/>
      <c r="ALQ1232" s="104"/>
      <c r="ALR1232" s="104"/>
      <c r="ALS1232" s="104"/>
      <c r="ALT1232" s="104"/>
      <c r="ALU1232" s="104"/>
      <c r="ALV1232" s="104"/>
      <c r="ALW1232" s="104"/>
      <c r="ALX1232" s="104"/>
      <c r="ALY1232" s="104"/>
      <c r="ALZ1232" s="104"/>
      <c r="AMA1232" s="104"/>
      <c r="AMB1232" s="104"/>
      <c r="AMC1232" s="104"/>
      <c r="AMD1232" s="104"/>
      <c r="AME1232" s="104"/>
      <c r="AMF1232" s="104"/>
      <c r="AMG1232" s="104"/>
      <c r="AMH1232" s="104"/>
      <c r="AMI1232" s="104"/>
      <c r="AMJ1232" s="104"/>
      <c r="AMK1232" s="104"/>
      <c r="AML1232" s="104"/>
      <c r="AMM1232" s="104"/>
      <c r="AMN1232" s="104"/>
      <c r="AMO1232" s="104"/>
    </row>
    <row r="1233" spans="1:1029" s="88" customFormat="1" x14ac:dyDescent="0.35">
      <c r="A1233" s="21">
        <v>10141103</v>
      </c>
      <c r="B1233" s="115" t="s">
        <v>496</v>
      </c>
      <c r="C1233" s="272" t="s">
        <v>495</v>
      </c>
      <c r="D1233" s="21"/>
      <c r="E1233" s="114" t="str">
        <f t="shared" si="229"/>
        <v xml:space="preserve">TRANSFORMADOR AUXILIAR MARCA:601486 CHIBATA </v>
      </c>
      <c r="F1233" s="127"/>
      <c r="G1233" s="67" t="s">
        <v>343</v>
      </c>
      <c r="H1233" s="21" t="s">
        <v>343</v>
      </c>
      <c r="I1233" s="21"/>
      <c r="J1233" s="21"/>
      <c r="K1233" s="57" t="s">
        <v>342</v>
      </c>
      <c r="L1233" s="57" t="s">
        <v>341</v>
      </c>
      <c r="M1233" s="21">
        <v>400</v>
      </c>
      <c r="N1233" s="21">
        <v>18.600000000000001</v>
      </c>
      <c r="O1233" s="21">
        <v>0.4</v>
      </c>
      <c r="P1233" s="124" t="s">
        <v>516</v>
      </c>
      <c r="Q1233" s="21">
        <v>2001</v>
      </c>
      <c r="R1233" s="21">
        <v>601486</v>
      </c>
      <c r="S1233" s="21">
        <v>601486</v>
      </c>
      <c r="T1233" s="126">
        <v>572</v>
      </c>
      <c r="U1233" s="111">
        <v>45</v>
      </c>
      <c r="V1233" s="113">
        <f t="shared" si="230"/>
        <v>378.79111111111115</v>
      </c>
      <c r="W1233" s="113">
        <f t="shared" si="231"/>
        <v>193.20888888888885</v>
      </c>
      <c r="X1233" s="112">
        <f t="shared" si="232"/>
        <v>193208.88888888885</v>
      </c>
      <c r="Y1233" s="118"/>
      <c r="Z1233" s="110">
        <f t="shared" si="228"/>
        <v>29</v>
      </c>
      <c r="AA1233" s="109">
        <f t="shared" si="233"/>
        <v>28.6</v>
      </c>
      <c r="AB1233" s="109">
        <f t="shared" si="234"/>
        <v>28600</v>
      </c>
      <c r="AC1233" s="108">
        <f t="shared" si="235"/>
        <v>543.4</v>
      </c>
      <c r="AD1233" s="107">
        <f t="shared" si="236"/>
        <v>2.2222222222222223E-2</v>
      </c>
      <c r="AE1233" s="106">
        <f t="shared" si="237"/>
        <v>12.075555555555555</v>
      </c>
      <c r="AF1233" s="105">
        <f t="shared" si="238"/>
        <v>205.2844444444444</v>
      </c>
      <c r="AG1233" s="105">
        <f t="shared" si="239"/>
        <v>366.71555555555557</v>
      </c>
      <c r="AH1233" s="104"/>
      <c r="AI1233" s="104"/>
      <c r="AJ1233" s="104"/>
      <c r="AK1233" s="104"/>
      <c r="AL1233" s="104"/>
      <c r="AM1233" s="104"/>
      <c r="AN1233" s="104"/>
      <c r="AO1233" s="104"/>
      <c r="AP1233" s="104"/>
      <c r="AQ1233" s="104"/>
      <c r="AR1233" s="104"/>
      <c r="AS1233" s="104"/>
      <c r="AT1233" s="104"/>
      <c r="AU1233" s="104"/>
      <c r="AV1233" s="104"/>
      <c r="AW1233" s="104"/>
      <c r="AX1233" s="104"/>
      <c r="AY1233" s="104"/>
      <c r="AZ1233" s="104"/>
      <c r="BA1233" s="104"/>
      <c r="BB1233" s="104"/>
      <c r="BC1233" s="104"/>
      <c r="BD1233" s="104"/>
      <c r="BE1233" s="104"/>
      <c r="BF1233" s="104"/>
      <c r="BG1233" s="104"/>
      <c r="BH1233" s="104"/>
      <c r="BI1233" s="104"/>
      <c r="BJ1233" s="104"/>
      <c r="BK1233" s="104"/>
      <c r="BL1233" s="104"/>
      <c r="BM1233" s="104"/>
      <c r="BN1233" s="104"/>
      <c r="BO1233" s="104"/>
      <c r="BP1233" s="104"/>
      <c r="BQ1233" s="104"/>
      <c r="BR1233" s="104"/>
      <c r="BS1233" s="104"/>
      <c r="BT1233" s="104"/>
      <c r="BU1233" s="104"/>
      <c r="BV1233" s="104"/>
      <c r="BW1233" s="104"/>
      <c r="BX1233" s="104"/>
      <c r="BY1233" s="104"/>
      <c r="BZ1233" s="104"/>
      <c r="CA1233" s="104"/>
      <c r="CB1233" s="104"/>
      <c r="CC1233" s="104"/>
      <c r="CD1233" s="104"/>
      <c r="CE1233" s="104"/>
      <c r="CF1233" s="104"/>
      <c r="CG1233" s="104"/>
      <c r="CH1233" s="104"/>
      <c r="CI1233" s="104"/>
      <c r="CJ1233" s="104"/>
      <c r="CK1233" s="104"/>
      <c r="CL1233" s="104"/>
      <c r="CM1233" s="104"/>
      <c r="CN1233" s="104"/>
      <c r="CO1233" s="104"/>
      <c r="CP1233" s="104"/>
      <c r="CQ1233" s="104"/>
      <c r="CR1233" s="104"/>
      <c r="CS1233" s="104"/>
      <c r="CT1233" s="104"/>
      <c r="CU1233" s="104"/>
      <c r="CV1233" s="104"/>
      <c r="CW1233" s="104"/>
      <c r="CX1233" s="104"/>
      <c r="CY1233" s="104"/>
      <c r="CZ1233" s="104"/>
      <c r="DA1233" s="104"/>
      <c r="DB1233" s="104"/>
      <c r="DC1233" s="104"/>
      <c r="DD1233" s="104"/>
      <c r="DE1233" s="104"/>
      <c r="DF1233" s="104"/>
      <c r="DG1233" s="104"/>
      <c r="DH1233" s="104"/>
      <c r="DI1233" s="104"/>
      <c r="DJ1233" s="104"/>
      <c r="DK1233" s="104"/>
      <c r="DL1233" s="104"/>
      <c r="DM1233" s="104"/>
      <c r="DN1233" s="104"/>
      <c r="DO1233" s="104"/>
      <c r="DP1233" s="104"/>
      <c r="DQ1233" s="104"/>
      <c r="DR1233" s="104"/>
      <c r="DS1233" s="104"/>
      <c r="DT1233" s="104"/>
      <c r="DU1233" s="104"/>
      <c r="DV1233" s="104"/>
      <c r="DW1233" s="104"/>
      <c r="DX1233" s="104"/>
      <c r="DY1233" s="104"/>
      <c r="DZ1233" s="104"/>
      <c r="EA1233" s="104"/>
      <c r="EB1233" s="104"/>
      <c r="EC1233" s="104"/>
      <c r="ED1233" s="104"/>
      <c r="EE1233" s="104"/>
      <c r="EF1233" s="104"/>
      <c r="EG1233" s="104"/>
      <c r="EH1233" s="104"/>
      <c r="EI1233" s="104"/>
      <c r="EJ1233" s="104"/>
      <c r="EK1233" s="104"/>
      <c r="EL1233" s="104"/>
      <c r="EM1233" s="104"/>
      <c r="EN1233" s="104"/>
      <c r="EO1233" s="104"/>
      <c r="EP1233" s="104"/>
      <c r="EQ1233" s="104"/>
      <c r="ER1233" s="104"/>
      <c r="ES1233" s="104"/>
      <c r="ET1233" s="104"/>
      <c r="EU1233" s="104"/>
      <c r="EV1233" s="104"/>
      <c r="EW1233" s="104"/>
      <c r="EX1233" s="104"/>
      <c r="EY1233" s="104"/>
      <c r="EZ1233" s="104"/>
      <c r="FA1233" s="104"/>
      <c r="FB1233" s="104"/>
      <c r="FC1233" s="104"/>
      <c r="FD1233" s="104"/>
      <c r="FE1233" s="104"/>
      <c r="FF1233" s="104"/>
      <c r="FG1233" s="104"/>
      <c r="FH1233" s="104"/>
      <c r="FI1233" s="104"/>
      <c r="FJ1233" s="104"/>
      <c r="FK1233" s="104"/>
      <c r="FL1233" s="104"/>
      <c r="FM1233" s="104"/>
      <c r="FN1233" s="104"/>
      <c r="FO1233" s="104"/>
      <c r="FP1233" s="104"/>
      <c r="FQ1233" s="104"/>
      <c r="FR1233" s="104"/>
      <c r="FS1233" s="104"/>
      <c r="FT1233" s="104"/>
      <c r="FU1233" s="104"/>
      <c r="FV1233" s="104"/>
      <c r="FW1233" s="104"/>
      <c r="FX1233" s="104"/>
      <c r="FY1233" s="104"/>
      <c r="FZ1233" s="104"/>
      <c r="GA1233" s="104"/>
      <c r="GB1233" s="104"/>
      <c r="GC1233" s="104"/>
      <c r="GD1233" s="104"/>
      <c r="GE1233" s="104"/>
      <c r="GF1233" s="104"/>
      <c r="GG1233" s="104"/>
      <c r="GH1233" s="104"/>
      <c r="GI1233" s="104"/>
      <c r="GJ1233" s="104"/>
      <c r="GK1233" s="104"/>
      <c r="GL1233" s="104"/>
      <c r="GM1233" s="104"/>
      <c r="GN1233" s="104"/>
      <c r="GO1233" s="104"/>
      <c r="GP1233" s="104"/>
      <c r="GQ1233" s="104"/>
      <c r="GR1233" s="104"/>
      <c r="GS1233" s="104"/>
      <c r="GT1233" s="104"/>
      <c r="GU1233" s="104"/>
      <c r="GV1233" s="104"/>
      <c r="GW1233" s="104"/>
      <c r="GX1233" s="104"/>
      <c r="GY1233" s="104"/>
      <c r="GZ1233" s="104"/>
      <c r="HA1233" s="104"/>
      <c r="HB1233" s="104"/>
      <c r="HC1233" s="104"/>
      <c r="HD1233" s="104"/>
      <c r="HE1233" s="104"/>
      <c r="HF1233" s="104"/>
      <c r="HG1233" s="104"/>
      <c r="HH1233" s="104"/>
      <c r="HI1233" s="104"/>
      <c r="HJ1233" s="104"/>
      <c r="HK1233" s="104"/>
      <c r="HL1233" s="104"/>
      <c r="HM1233" s="104"/>
      <c r="HN1233" s="104"/>
      <c r="HO1233" s="104"/>
      <c r="HP1233" s="104"/>
      <c r="HQ1233" s="104"/>
      <c r="HR1233" s="104"/>
      <c r="HS1233" s="104"/>
      <c r="HT1233" s="104"/>
      <c r="HU1233" s="104"/>
      <c r="HV1233" s="104"/>
      <c r="HW1233" s="104"/>
      <c r="HX1233" s="104"/>
      <c r="HY1233" s="104"/>
      <c r="HZ1233" s="104"/>
      <c r="IA1233" s="104"/>
      <c r="IB1233" s="104"/>
      <c r="IC1233" s="104"/>
      <c r="ID1233" s="104"/>
      <c r="IE1233" s="104"/>
      <c r="IF1233" s="104"/>
      <c r="IG1233" s="104"/>
      <c r="IH1233" s="104"/>
      <c r="II1233" s="104"/>
      <c r="IJ1233" s="104"/>
      <c r="IK1233" s="104"/>
      <c r="IL1233" s="104"/>
      <c r="IM1233" s="104"/>
      <c r="IN1233" s="104"/>
      <c r="IO1233" s="104"/>
      <c r="IP1233" s="104"/>
      <c r="IQ1233" s="104"/>
      <c r="IR1233" s="104"/>
      <c r="IS1233" s="104"/>
      <c r="IT1233" s="104"/>
      <c r="IU1233" s="104"/>
      <c r="IV1233" s="104"/>
      <c r="IW1233" s="104"/>
      <c r="IX1233" s="104"/>
      <c r="IY1233" s="104"/>
      <c r="IZ1233" s="104"/>
      <c r="JA1233" s="104"/>
      <c r="JB1233" s="104"/>
      <c r="JC1233" s="104"/>
      <c r="JD1233" s="104"/>
      <c r="JE1233" s="104"/>
      <c r="JF1233" s="104"/>
      <c r="JG1233" s="104"/>
      <c r="JH1233" s="104"/>
      <c r="JI1233" s="104"/>
      <c r="JJ1233" s="104"/>
      <c r="JK1233" s="104"/>
      <c r="JL1233" s="104"/>
      <c r="JM1233" s="104"/>
      <c r="JN1233" s="104"/>
      <c r="JO1233" s="104"/>
      <c r="JP1233" s="104"/>
      <c r="JQ1233" s="104"/>
      <c r="JR1233" s="104"/>
      <c r="JS1233" s="104"/>
      <c r="JT1233" s="104"/>
      <c r="JU1233" s="104"/>
      <c r="JV1233" s="104"/>
      <c r="JW1233" s="104"/>
      <c r="JX1233" s="104"/>
      <c r="JY1233" s="104"/>
      <c r="JZ1233" s="104"/>
      <c r="KA1233" s="104"/>
      <c r="KB1233" s="104"/>
      <c r="KC1233" s="104"/>
      <c r="KD1233" s="104"/>
      <c r="KE1233" s="104"/>
      <c r="KF1233" s="104"/>
      <c r="KG1233" s="104"/>
      <c r="KH1233" s="104"/>
      <c r="KI1233" s="104"/>
      <c r="KJ1233" s="104"/>
      <c r="KK1233" s="104"/>
      <c r="KL1233" s="104"/>
      <c r="KM1233" s="104"/>
      <c r="KN1233" s="104"/>
      <c r="KO1233" s="104"/>
      <c r="KP1233" s="104"/>
      <c r="KQ1233" s="104"/>
      <c r="KR1233" s="104"/>
      <c r="KS1233" s="104"/>
      <c r="KT1233" s="104"/>
      <c r="KU1233" s="104"/>
      <c r="KV1233" s="104"/>
      <c r="KW1233" s="104"/>
      <c r="KX1233" s="104"/>
      <c r="KY1233" s="104"/>
      <c r="KZ1233" s="104"/>
      <c r="LA1233" s="104"/>
      <c r="LB1233" s="104"/>
      <c r="LC1233" s="104"/>
      <c r="LD1233" s="104"/>
      <c r="LE1233" s="104"/>
      <c r="LF1233" s="104"/>
      <c r="LG1233" s="104"/>
      <c r="LH1233" s="104"/>
      <c r="LI1233" s="104"/>
      <c r="LJ1233" s="104"/>
      <c r="LK1233" s="104"/>
      <c r="LL1233" s="104"/>
      <c r="LM1233" s="104"/>
      <c r="LN1233" s="104"/>
      <c r="LO1233" s="104"/>
      <c r="LP1233" s="104"/>
      <c r="LQ1233" s="104"/>
      <c r="LR1233" s="104"/>
      <c r="LS1233" s="104"/>
      <c r="LT1233" s="104"/>
      <c r="LU1233" s="104"/>
      <c r="LV1233" s="104"/>
      <c r="LW1233" s="104"/>
      <c r="LX1233" s="104"/>
      <c r="LY1233" s="104"/>
      <c r="LZ1233" s="104"/>
      <c r="MA1233" s="104"/>
      <c r="MB1233" s="104"/>
      <c r="MC1233" s="104"/>
      <c r="MD1233" s="104"/>
      <c r="ME1233" s="104"/>
      <c r="MF1233" s="104"/>
      <c r="MG1233" s="104"/>
      <c r="MH1233" s="104"/>
      <c r="MI1233" s="104"/>
      <c r="MJ1233" s="104"/>
      <c r="MK1233" s="104"/>
      <c r="ML1233" s="104"/>
      <c r="MM1233" s="104"/>
      <c r="MN1233" s="104"/>
      <c r="MO1233" s="104"/>
      <c r="MP1233" s="104"/>
      <c r="MQ1233" s="104"/>
      <c r="MR1233" s="104"/>
      <c r="MS1233" s="104"/>
      <c r="MT1233" s="104"/>
      <c r="MU1233" s="104"/>
      <c r="MV1233" s="104"/>
      <c r="MW1233" s="104"/>
      <c r="MX1233" s="104"/>
      <c r="MY1233" s="104"/>
      <c r="MZ1233" s="104"/>
      <c r="NA1233" s="104"/>
      <c r="NB1233" s="104"/>
      <c r="NC1233" s="104"/>
      <c r="ND1233" s="104"/>
      <c r="NE1233" s="104"/>
      <c r="NF1233" s="104"/>
      <c r="NG1233" s="104"/>
      <c r="NH1233" s="104"/>
      <c r="NI1233" s="104"/>
      <c r="NJ1233" s="104"/>
      <c r="NK1233" s="104"/>
      <c r="NL1233" s="104"/>
      <c r="NM1233" s="104"/>
      <c r="NN1233" s="104"/>
      <c r="NO1233" s="104"/>
      <c r="NP1233" s="104"/>
      <c r="NQ1233" s="104"/>
      <c r="NR1233" s="104"/>
      <c r="NS1233" s="104"/>
      <c r="NT1233" s="104"/>
      <c r="NU1233" s="104"/>
      <c r="NV1233" s="104"/>
      <c r="NW1233" s="104"/>
      <c r="NX1233" s="104"/>
      <c r="NY1233" s="104"/>
      <c r="NZ1233" s="104"/>
      <c r="OA1233" s="104"/>
      <c r="OB1233" s="104"/>
      <c r="OC1233" s="104"/>
      <c r="OD1233" s="104"/>
      <c r="OE1233" s="104"/>
      <c r="OF1233" s="104"/>
      <c r="OG1233" s="104"/>
      <c r="OH1233" s="104"/>
      <c r="OI1233" s="104"/>
      <c r="OJ1233" s="104"/>
      <c r="OK1233" s="104"/>
      <c r="OL1233" s="104"/>
      <c r="OM1233" s="104"/>
      <c r="ON1233" s="104"/>
      <c r="OO1233" s="104"/>
      <c r="OP1233" s="104"/>
      <c r="OQ1233" s="104"/>
      <c r="OR1233" s="104"/>
      <c r="OS1233" s="104"/>
      <c r="OT1233" s="104"/>
      <c r="OU1233" s="104"/>
      <c r="OV1233" s="104"/>
      <c r="OW1233" s="104"/>
      <c r="OX1233" s="104"/>
      <c r="OY1233" s="104"/>
      <c r="OZ1233" s="104"/>
      <c r="PA1233" s="104"/>
      <c r="PB1233" s="104"/>
      <c r="PC1233" s="104"/>
      <c r="PD1233" s="104"/>
      <c r="PE1233" s="104"/>
      <c r="PF1233" s="104"/>
      <c r="PG1233" s="104"/>
      <c r="PH1233" s="104"/>
      <c r="PI1233" s="104"/>
      <c r="PJ1233" s="104"/>
      <c r="PK1233" s="104"/>
      <c r="PL1233" s="104"/>
      <c r="PM1233" s="104"/>
      <c r="PN1233" s="104"/>
      <c r="PO1233" s="104"/>
      <c r="PP1233" s="104"/>
      <c r="PQ1233" s="104"/>
      <c r="PR1233" s="104"/>
      <c r="PS1233" s="104"/>
      <c r="PT1233" s="104"/>
      <c r="PU1233" s="104"/>
      <c r="PV1233" s="104"/>
      <c r="PW1233" s="104"/>
      <c r="PX1233" s="104"/>
      <c r="PY1233" s="104"/>
      <c r="PZ1233" s="104"/>
      <c r="QA1233" s="104"/>
      <c r="QB1233" s="104"/>
      <c r="QC1233" s="104"/>
      <c r="QD1233" s="104"/>
      <c r="QE1233" s="104"/>
      <c r="QF1233" s="104"/>
      <c r="QG1233" s="104"/>
      <c r="QH1233" s="104"/>
      <c r="QI1233" s="104"/>
      <c r="QJ1233" s="104"/>
      <c r="QK1233" s="104"/>
      <c r="QL1233" s="104"/>
      <c r="QM1233" s="104"/>
      <c r="QN1233" s="104"/>
      <c r="QO1233" s="104"/>
      <c r="QP1233" s="104"/>
      <c r="QQ1233" s="104"/>
      <c r="QR1233" s="104"/>
      <c r="QS1233" s="104"/>
      <c r="QT1233" s="104"/>
      <c r="QU1233" s="104"/>
      <c r="QV1233" s="104"/>
      <c r="QW1233" s="104"/>
      <c r="QX1233" s="104"/>
      <c r="QY1233" s="104"/>
      <c r="QZ1233" s="104"/>
      <c r="RA1233" s="104"/>
      <c r="RB1233" s="104"/>
      <c r="RC1233" s="104"/>
      <c r="RD1233" s="104"/>
      <c r="RE1233" s="104"/>
      <c r="RF1233" s="104"/>
      <c r="RG1233" s="104"/>
      <c r="RH1233" s="104"/>
      <c r="RI1233" s="104"/>
      <c r="RJ1233" s="104"/>
      <c r="RK1233" s="104"/>
      <c r="RL1233" s="104"/>
      <c r="RM1233" s="104"/>
      <c r="RN1233" s="104"/>
      <c r="RO1233" s="104"/>
      <c r="RP1233" s="104"/>
      <c r="RQ1233" s="104"/>
      <c r="RR1233" s="104"/>
      <c r="RS1233" s="104"/>
      <c r="RT1233" s="104"/>
      <c r="RU1233" s="104"/>
      <c r="RV1233" s="104"/>
      <c r="RW1233" s="104"/>
      <c r="RX1233" s="104"/>
      <c r="RY1233" s="104"/>
      <c r="RZ1233" s="104"/>
      <c r="SA1233" s="104"/>
      <c r="SB1233" s="104"/>
      <c r="SC1233" s="104"/>
      <c r="SD1233" s="104"/>
      <c r="SE1233" s="104"/>
      <c r="SF1233" s="104"/>
      <c r="SG1233" s="104"/>
      <c r="SH1233" s="104"/>
      <c r="SI1233" s="104"/>
      <c r="SJ1233" s="104"/>
      <c r="SK1233" s="104"/>
      <c r="SL1233" s="104"/>
      <c r="SM1233" s="104"/>
      <c r="SN1233" s="104"/>
      <c r="SO1233" s="104"/>
      <c r="SP1233" s="104"/>
      <c r="SQ1233" s="104"/>
      <c r="SR1233" s="104"/>
      <c r="SS1233" s="104"/>
      <c r="ST1233" s="104"/>
      <c r="SU1233" s="104"/>
      <c r="SV1233" s="104"/>
      <c r="SW1233" s="104"/>
      <c r="SX1233" s="104"/>
      <c r="SY1233" s="104"/>
      <c r="SZ1233" s="104"/>
      <c r="TA1233" s="104"/>
      <c r="TB1233" s="104"/>
      <c r="TC1233" s="104"/>
      <c r="TD1233" s="104"/>
      <c r="TE1233" s="104"/>
      <c r="TF1233" s="104"/>
      <c r="TG1233" s="104"/>
      <c r="TH1233" s="104"/>
      <c r="TI1233" s="104"/>
      <c r="TJ1233" s="104"/>
      <c r="TK1233" s="104"/>
      <c r="TL1233" s="104"/>
      <c r="TM1233" s="104"/>
      <c r="TN1233" s="104"/>
      <c r="TO1233" s="104"/>
      <c r="TP1233" s="104"/>
      <c r="TQ1233" s="104"/>
      <c r="TR1233" s="104"/>
      <c r="TS1233" s="104"/>
      <c r="TT1233" s="104"/>
      <c r="TU1233" s="104"/>
      <c r="TV1233" s="104"/>
      <c r="TW1233" s="104"/>
      <c r="TX1233" s="104"/>
      <c r="TY1233" s="104"/>
      <c r="TZ1233" s="104"/>
      <c r="UA1233" s="104"/>
      <c r="UB1233" s="104"/>
      <c r="UC1233" s="104"/>
      <c r="UD1233" s="104"/>
      <c r="UE1233" s="104"/>
      <c r="UF1233" s="104"/>
      <c r="UG1233" s="104"/>
      <c r="UH1233" s="104"/>
      <c r="UI1233" s="104"/>
      <c r="UJ1233" s="104"/>
      <c r="UK1233" s="104"/>
      <c r="UL1233" s="104"/>
      <c r="UM1233" s="104"/>
      <c r="UN1233" s="104"/>
      <c r="UO1233" s="104"/>
      <c r="UP1233" s="104"/>
      <c r="UQ1233" s="104"/>
      <c r="UR1233" s="104"/>
      <c r="US1233" s="104"/>
      <c r="UT1233" s="104"/>
      <c r="UU1233" s="104"/>
      <c r="UV1233" s="104"/>
      <c r="UW1233" s="104"/>
      <c r="UX1233" s="104"/>
      <c r="UY1233" s="104"/>
      <c r="UZ1233" s="104"/>
      <c r="VA1233" s="104"/>
      <c r="VB1233" s="104"/>
      <c r="VC1233" s="104"/>
      <c r="VD1233" s="104"/>
      <c r="VE1233" s="104"/>
      <c r="VF1233" s="104"/>
      <c r="VG1233" s="104"/>
      <c r="VH1233" s="104"/>
      <c r="VI1233" s="104"/>
      <c r="VJ1233" s="104"/>
      <c r="VK1233" s="104"/>
      <c r="VL1233" s="104"/>
      <c r="VM1233" s="104"/>
      <c r="VN1233" s="104"/>
      <c r="VO1233" s="104"/>
      <c r="VP1233" s="104"/>
      <c r="VQ1233" s="104"/>
      <c r="VR1233" s="104"/>
      <c r="VS1233" s="104"/>
      <c r="VT1233" s="104"/>
      <c r="VU1233" s="104"/>
      <c r="VV1233" s="104"/>
      <c r="VW1233" s="104"/>
      <c r="VX1233" s="104"/>
      <c r="VY1233" s="104"/>
      <c r="VZ1233" s="104"/>
      <c r="WA1233" s="104"/>
      <c r="WB1233" s="104"/>
      <c r="WC1233" s="104"/>
      <c r="WD1233" s="104"/>
      <c r="WE1233" s="104"/>
      <c r="WF1233" s="104"/>
      <c r="WG1233" s="104"/>
      <c r="WH1233" s="104"/>
      <c r="WI1233" s="104"/>
      <c r="WJ1233" s="104"/>
      <c r="WK1233" s="104"/>
      <c r="WL1233" s="104"/>
      <c r="WM1233" s="104"/>
      <c r="WN1233" s="104"/>
      <c r="WO1233" s="104"/>
      <c r="WP1233" s="104"/>
      <c r="WQ1233" s="104"/>
      <c r="WR1233" s="104"/>
      <c r="WS1233" s="104"/>
      <c r="WT1233" s="104"/>
      <c r="WU1233" s="104"/>
      <c r="WV1233" s="104"/>
      <c r="WW1233" s="104"/>
      <c r="WX1233" s="104"/>
      <c r="WY1233" s="104"/>
      <c r="WZ1233" s="104"/>
      <c r="XA1233" s="104"/>
      <c r="XB1233" s="104"/>
      <c r="XC1233" s="104"/>
      <c r="XD1233" s="104"/>
      <c r="XE1233" s="104"/>
      <c r="XF1233" s="104"/>
      <c r="XG1233" s="104"/>
      <c r="XH1233" s="104"/>
      <c r="XI1233" s="104"/>
      <c r="XJ1233" s="104"/>
      <c r="XK1233" s="104"/>
      <c r="XL1233" s="104"/>
      <c r="XM1233" s="104"/>
      <c r="XN1233" s="104"/>
      <c r="XO1233" s="104"/>
      <c r="XP1233" s="104"/>
      <c r="XQ1233" s="104"/>
      <c r="XR1233" s="104"/>
      <c r="XS1233" s="104"/>
      <c r="XT1233" s="104"/>
      <c r="XU1233" s="104"/>
      <c r="XV1233" s="104"/>
      <c r="XW1233" s="104"/>
      <c r="XX1233" s="104"/>
      <c r="XY1233" s="104"/>
      <c r="XZ1233" s="104"/>
      <c r="YA1233" s="104"/>
      <c r="YB1233" s="104"/>
      <c r="YC1233" s="104"/>
      <c r="YD1233" s="104"/>
      <c r="YE1233" s="104"/>
      <c r="YF1233" s="104"/>
      <c r="YG1233" s="104"/>
      <c r="YH1233" s="104"/>
      <c r="YI1233" s="104"/>
      <c r="YJ1233" s="104"/>
      <c r="YK1233" s="104"/>
      <c r="YL1233" s="104"/>
      <c r="YM1233" s="104"/>
      <c r="YN1233" s="104"/>
      <c r="YO1233" s="104"/>
      <c r="YP1233" s="104"/>
      <c r="YQ1233" s="104"/>
      <c r="YR1233" s="104"/>
      <c r="YS1233" s="104"/>
      <c r="YT1233" s="104"/>
      <c r="YU1233" s="104"/>
      <c r="YV1233" s="104"/>
      <c r="YW1233" s="104"/>
      <c r="YX1233" s="104"/>
      <c r="YY1233" s="104"/>
      <c r="YZ1233" s="104"/>
      <c r="ZA1233" s="104"/>
      <c r="ZB1233" s="104"/>
      <c r="ZC1233" s="104"/>
      <c r="ZD1233" s="104"/>
      <c r="ZE1233" s="104"/>
      <c r="ZF1233" s="104"/>
      <c r="ZG1233" s="104"/>
      <c r="ZH1233" s="104"/>
      <c r="ZI1233" s="104"/>
      <c r="ZJ1233" s="104"/>
      <c r="ZK1233" s="104"/>
      <c r="ZL1233" s="104"/>
      <c r="ZM1233" s="104"/>
      <c r="ZN1233" s="104"/>
      <c r="ZO1233" s="104"/>
      <c r="ZP1233" s="104"/>
      <c r="ZQ1233" s="104"/>
      <c r="ZR1233" s="104"/>
      <c r="ZS1233" s="104"/>
      <c r="ZT1233" s="104"/>
      <c r="ZU1233" s="104"/>
      <c r="ZV1233" s="104"/>
      <c r="ZW1233" s="104"/>
      <c r="ZX1233" s="104"/>
      <c r="ZY1233" s="104"/>
      <c r="ZZ1233" s="104"/>
      <c r="AAA1233" s="104"/>
      <c r="AAB1233" s="104"/>
      <c r="AAC1233" s="104"/>
      <c r="AAD1233" s="104"/>
      <c r="AAE1233" s="104"/>
      <c r="AAF1233" s="104"/>
      <c r="AAG1233" s="104"/>
      <c r="AAH1233" s="104"/>
      <c r="AAI1233" s="104"/>
      <c r="AAJ1233" s="104"/>
      <c r="AAK1233" s="104"/>
      <c r="AAL1233" s="104"/>
      <c r="AAM1233" s="104"/>
      <c r="AAN1233" s="104"/>
      <c r="AAO1233" s="104"/>
      <c r="AAP1233" s="104"/>
      <c r="AAQ1233" s="104"/>
      <c r="AAR1233" s="104"/>
      <c r="AAS1233" s="104"/>
      <c r="AAT1233" s="104"/>
      <c r="AAU1233" s="104"/>
      <c r="AAV1233" s="104"/>
      <c r="AAW1233" s="104"/>
      <c r="AAX1233" s="104"/>
      <c r="AAY1233" s="104"/>
      <c r="AAZ1233" s="104"/>
      <c r="ABA1233" s="104"/>
      <c r="ABB1233" s="104"/>
      <c r="ABC1233" s="104"/>
      <c r="ABD1233" s="104"/>
      <c r="ABE1233" s="104"/>
      <c r="ABF1233" s="104"/>
      <c r="ABG1233" s="104"/>
      <c r="ABH1233" s="104"/>
      <c r="ABI1233" s="104"/>
      <c r="ABJ1233" s="104"/>
      <c r="ABK1233" s="104"/>
      <c r="ABL1233" s="104"/>
      <c r="ABM1233" s="104"/>
      <c r="ABN1233" s="104"/>
      <c r="ABO1233" s="104"/>
      <c r="ABP1233" s="104"/>
      <c r="ABQ1233" s="104"/>
      <c r="ABR1233" s="104"/>
      <c r="ABS1233" s="104"/>
      <c r="ABT1233" s="104"/>
      <c r="ABU1233" s="104"/>
      <c r="ABV1233" s="104"/>
      <c r="ABW1233" s="104"/>
      <c r="ABX1233" s="104"/>
      <c r="ABY1233" s="104"/>
      <c r="ABZ1233" s="104"/>
      <c r="ACA1233" s="104"/>
      <c r="ACB1233" s="104"/>
      <c r="ACC1233" s="104"/>
      <c r="ACD1233" s="104"/>
      <c r="ACE1233" s="104"/>
      <c r="ACF1233" s="104"/>
      <c r="ACG1233" s="104"/>
      <c r="ACH1233" s="104"/>
      <c r="ACI1233" s="104"/>
      <c r="ACJ1233" s="104"/>
      <c r="ACK1233" s="104"/>
      <c r="ACL1233" s="104"/>
      <c r="ACM1233" s="104"/>
      <c r="ACN1233" s="104"/>
      <c r="ACO1233" s="104"/>
      <c r="ACP1233" s="104"/>
      <c r="ACQ1233" s="104"/>
      <c r="ACR1233" s="104"/>
      <c r="ACS1233" s="104"/>
      <c r="ACT1233" s="104"/>
      <c r="ACU1233" s="104"/>
      <c r="ACV1233" s="104"/>
      <c r="ACW1233" s="104"/>
      <c r="ACX1233" s="104"/>
      <c r="ACY1233" s="104"/>
      <c r="ACZ1233" s="104"/>
      <c r="ADA1233" s="104"/>
      <c r="ADB1233" s="104"/>
      <c r="ADC1233" s="104"/>
      <c r="ADD1233" s="104"/>
      <c r="ADE1233" s="104"/>
      <c r="ADF1233" s="104"/>
      <c r="ADG1233" s="104"/>
      <c r="ADH1233" s="104"/>
      <c r="ADI1233" s="104"/>
      <c r="ADJ1233" s="104"/>
      <c r="ADK1233" s="104"/>
      <c r="ADL1233" s="104"/>
      <c r="ADM1233" s="104"/>
      <c r="ADN1233" s="104"/>
      <c r="ADO1233" s="104"/>
      <c r="ADP1233" s="104"/>
      <c r="ADQ1233" s="104"/>
      <c r="ADR1233" s="104"/>
      <c r="ADS1233" s="104"/>
      <c r="ADT1233" s="104"/>
      <c r="ADU1233" s="104"/>
      <c r="ADV1233" s="104"/>
      <c r="ADW1233" s="104"/>
      <c r="ADX1233" s="104"/>
      <c r="ADY1233" s="104"/>
      <c r="ADZ1233" s="104"/>
      <c r="AEA1233" s="104"/>
      <c r="AEB1233" s="104"/>
      <c r="AEC1233" s="104"/>
      <c r="AED1233" s="104"/>
      <c r="AEE1233" s="104"/>
      <c r="AEF1233" s="104"/>
      <c r="AEG1233" s="104"/>
      <c r="AEH1233" s="104"/>
      <c r="AEI1233" s="104"/>
      <c r="AEJ1233" s="104"/>
      <c r="AEK1233" s="104"/>
      <c r="AEL1233" s="104"/>
      <c r="AEM1233" s="104"/>
      <c r="AEN1233" s="104"/>
      <c r="AEO1233" s="104"/>
      <c r="AEP1233" s="104"/>
      <c r="AEQ1233" s="104"/>
      <c r="AER1233" s="104"/>
      <c r="AES1233" s="104"/>
      <c r="AET1233" s="104"/>
      <c r="AEU1233" s="104"/>
      <c r="AEV1233" s="104"/>
      <c r="AEW1233" s="104"/>
      <c r="AEX1233" s="104"/>
      <c r="AEY1233" s="104"/>
      <c r="AEZ1233" s="104"/>
      <c r="AFA1233" s="104"/>
      <c r="AFB1233" s="104"/>
      <c r="AFC1233" s="104"/>
      <c r="AFD1233" s="104"/>
      <c r="AFE1233" s="104"/>
      <c r="AFF1233" s="104"/>
      <c r="AFG1233" s="104"/>
      <c r="AFH1233" s="104"/>
      <c r="AFI1233" s="104"/>
      <c r="AFJ1233" s="104"/>
      <c r="AFK1233" s="104"/>
      <c r="AFL1233" s="104"/>
      <c r="AFM1233" s="104"/>
      <c r="AFN1233" s="104"/>
      <c r="AFO1233" s="104"/>
      <c r="AFP1233" s="104"/>
      <c r="AFQ1233" s="104"/>
      <c r="AFR1233" s="104"/>
      <c r="AFS1233" s="104"/>
      <c r="AFT1233" s="104"/>
      <c r="AFU1233" s="104"/>
      <c r="AFV1233" s="104"/>
      <c r="AFW1233" s="104"/>
      <c r="AFX1233" s="104"/>
      <c r="AFY1233" s="104"/>
      <c r="AFZ1233" s="104"/>
      <c r="AGA1233" s="104"/>
      <c r="AGB1233" s="104"/>
      <c r="AGC1233" s="104"/>
      <c r="AGD1233" s="104"/>
      <c r="AGE1233" s="104"/>
      <c r="AGF1233" s="104"/>
      <c r="AGG1233" s="104"/>
      <c r="AGH1233" s="104"/>
      <c r="AGI1233" s="104"/>
      <c r="AGJ1233" s="104"/>
      <c r="AGK1233" s="104"/>
      <c r="AGL1233" s="104"/>
      <c r="AGM1233" s="104"/>
      <c r="AGN1233" s="104"/>
      <c r="AGO1233" s="104"/>
      <c r="AGP1233" s="104"/>
      <c r="AGQ1233" s="104"/>
      <c r="AGR1233" s="104"/>
      <c r="AGS1233" s="104"/>
      <c r="AGT1233" s="104"/>
      <c r="AGU1233" s="104"/>
      <c r="AGV1233" s="104"/>
      <c r="AGW1233" s="104"/>
      <c r="AGX1233" s="104"/>
      <c r="AGY1233" s="104"/>
      <c r="AGZ1233" s="104"/>
      <c r="AHA1233" s="104"/>
      <c r="AHB1233" s="104"/>
      <c r="AHC1233" s="104"/>
      <c r="AHD1233" s="104"/>
      <c r="AHE1233" s="104"/>
      <c r="AHF1233" s="104"/>
      <c r="AHG1233" s="104"/>
      <c r="AHH1233" s="104"/>
      <c r="AHI1233" s="104"/>
      <c r="AHJ1233" s="104"/>
      <c r="AHK1233" s="104"/>
      <c r="AHL1233" s="104"/>
      <c r="AHM1233" s="104"/>
      <c r="AHN1233" s="104"/>
      <c r="AHO1233" s="104"/>
      <c r="AHP1233" s="104"/>
      <c r="AHQ1233" s="104"/>
      <c r="AHR1233" s="104"/>
      <c r="AHS1233" s="104"/>
      <c r="AHT1233" s="104"/>
      <c r="AHU1233" s="104"/>
      <c r="AHV1233" s="104"/>
      <c r="AHW1233" s="104"/>
      <c r="AHX1233" s="104"/>
      <c r="AHY1233" s="104"/>
      <c r="AHZ1233" s="104"/>
      <c r="AIA1233" s="104"/>
      <c r="AIB1233" s="104"/>
      <c r="AIC1233" s="104"/>
      <c r="AID1233" s="104"/>
      <c r="AIE1233" s="104"/>
      <c r="AIF1233" s="104"/>
      <c r="AIG1233" s="104"/>
      <c r="AIH1233" s="104"/>
      <c r="AII1233" s="104"/>
      <c r="AIJ1233" s="104"/>
      <c r="AIK1233" s="104"/>
      <c r="AIL1233" s="104"/>
      <c r="AIM1233" s="104"/>
      <c r="AIN1233" s="104"/>
      <c r="AIO1233" s="104"/>
      <c r="AIP1233" s="104"/>
      <c r="AIQ1233" s="104"/>
      <c r="AIR1233" s="104"/>
      <c r="AIS1233" s="104"/>
      <c r="AIT1233" s="104"/>
      <c r="AIU1233" s="104"/>
      <c r="AIV1233" s="104"/>
      <c r="AIW1233" s="104"/>
      <c r="AIX1233" s="104"/>
      <c r="AIY1233" s="104"/>
      <c r="AIZ1233" s="104"/>
      <c r="AJA1233" s="104"/>
      <c r="AJB1233" s="104"/>
      <c r="AJC1233" s="104"/>
      <c r="AJD1233" s="104"/>
      <c r="AJE1233" s="104"/>
      <c r="AJF1233" s="104"/>
      <c r="AJG1233" s="104"/>
      <c r="AJH1233" s="104"/>
      <c r="AJI1233" s="104"/>
      <c r="AJJ1233" s="104"/>
      <c r="AJK1233" s="104"/>
      <c r="AJL1233" s="104"/>
      <c r="AJM1233" s="104"/>
      <c r="AJN1233" s="104"/>
      <c r="AJO1233" s="104"/>
      <c r="AJP1233" s="104"/>
      <c r="AJQ1233" s="104"/>
      <c r="AJR1233" s="104"/>
      <c r="AJS1233" s="104"/>
      <c r="AJT1233" s="104"/>
      <c r="AJU1233" s="104"/>
      <c r="AJV1233" s="104"/>
      <c r="AJW1233" s="104"/>
      <c r="AJX1233" s="104"/>
      <c r="AJY1233" s="104"/>
      <c r="AJZ1233" s="104"/>
      <c r="AKA1233" s="104"/>
      <c r="AKB1233" s="104"/>
      <c r="AKC1233" s="104"/>
      <c r="AKD1233" s="104"/>
      <c r="AKE1233" s="104"/>
      <c r="AKF1233" s="104"/>
      <c r="AKG1233" s="104"/>
      <c r="AKH1233" s="104"/>
      <c r="AKI1233" s="104"/>
      <c r="AKJ1233" s="104"/>
      <c r="AKK1233" s="104"/>
      <c r="AKL1233" s="104"/>
      <c r="AKM1233" s="104"/>
      <c r="AKN1233" s="104"/>
      <c r="AKO1233" s="104"/>
      <c r="AKP1233" s="104"/>
      <c r="AKQ1233" s="104"/>
      <c r="AKR1233" s="104"/>
      <c r="AKS1233" s="104"/>
      <c r="AKT1233" s="104"/>
      <c r="AKU1233" s="104"/>
      <c r="AKV1233" s="104"/>
      <c r="AKW1233" s="104"/>
      <c r="AKX1233" s="104"/>
      <c r="AKY1233" s="104"/>
      <c r="AKZ1233" s="104"/>
      <c r="ALA1233" s="104"/>
      <c r="ALB1233" s="104"/>
      <c r="ALC1233" s="104"/>
      <c r="ALD1233" s="104"/>
      <c r="ALE1233" s="104"/>
      <c r="ALF1233" s="104"/>
      <c r="ALG1233" s="104"/>
      <c r="ALH1233" s="104"/>
      <c r="ALI1233" s="104"/>
      <c r="ALJ1233" s="104"/>
      <c r="ALK1233" s="104"/>
      <c r="ALL1233" s="104"/>
      <c r="ALM1233" s="104"/>
      <c r="ALN1233" s="104"/>
      <c r="ALO1233" s="104"/>
      <c r="ALP1233" s="104"/>
      <c r="ALQ1233" s="104"/>
      <c r="ALR1233" s="104"/>
      <c r="ALS1233" s="104"/>
      <c r="ALT1233" s="104"/>
      <c r="ALU1233" s="104"/>
      <c r="ALV1233" s="104"/>
      <c r="ALW1233" s="104"/>
      <c r="ALX1233" s="104"/>
      <c r="ALY1233" s="104"/>
      <c r="ALZ1233" s="104"/>
      <c r="AMA1233" s="104"/>
      <c r="AMB1233" s="104"/>
      <c r="AMC1233" s="104"/>
      <c r="AMD1233" s="104"/>
      <c r="AME1233" s="104"/>
      <c r="AMF1233" s="104"/>
      <c r="AMG1233" s="104"/>
      <c r="AMH1233" s="104"/>
      <c r="AMI1233" s="104"/>
      <c r="AMJ1233" s="104"/>
      <c r="AMK1233" s="104"/>
      <c r="AML1233" s="104"/>
      <c r="AMM1233" s="104"/>
      <c r="AMN1233" s="104"/>
      <c r="AMO1233" s="104"/>
    </row>
    <row r="1234" spans="1:1029" s="88" customFormat="1" x14ac:dyDescent="0.35">
      <c r="A1234" s="21">
        <v>10141103</v>
      </c>
      <c r="B1234" s="115" t="s">
        <v>496</v>
      </c>
      <c r="C1234" s="272" t="s">
        <v>495</v>
      </c>
      <c r="D1234" s="21"/>
      <c r="E1234" s="114" t="str">
        <f t="shared" si="229"/>
        <v xml:space="preserve">TRANSFORMADOR AUXILIAR MARCA:82411 CHIBATA </v>
      </c>
      <c r="F1234" s="127"/>
      <c r="G1234" s="67" t="s">
        <v>343</v>
      </c>
      <c r="H1234" s="21" t="s">
        <v>343</v>
      </c>
      <c r="I1234" s="21"/>
      <c r="J1234" s="21"/>
      <c r="K1234" s="57" t="s">
        <v>342</v>
      </c>
      <c r="L1234" s="57" t="s">
        <v>341</v>
      </c>
      <c r="M1234" s="21"/>
      <c r="N1234" s="21">
        <v>18.600000000000001</v>
      </c>
      <c r="O1234" s="21">
        <v>0.4</v>
      </c>
      <c r="P1234" s="124" t="s">
        <v>516</v>
      </c>
      <c r="Q1234" s="21">
        <v>2001</v>
      </c>
      <c r="R1234" s="21">
        <v>82411</v>
      </c>
      <c r="S1234" s="21">
        <v>82411</v>
      </c>
      <c r="T1234" s="126">
        <v>572</v>
      </c>
      <c r="U1234" s="111">
        <v>45</v>
      </c>
      <c r="V1234" s="113">
        <f t="shared" si="230"/>
        <v>378.79111111111115</v>
      </c>
      <c r="W1234" s="113">
        <f t="shared" si="231"/>
        <v>193.20888888888885</v>
      </c>
      <c r="X1234" s="112">
        <f t="shared" si="232"/>
        <v>193208.88888888885</v>
      </c>
      <c r="Y1234" s="118"/>
      <c r="Z1234" s="110">
        <f t="shared" si="228"/>
        <v>29</v>
      </c>
      <c r="AA1234" s="109">
        <f t="shared" si="233"/>
        <v>28.6</v>
      </c>
      <c r="AB1234" s="109">
        <f t="shared" si="234"/>
        <v>28600</v>
      </c>
      <c r="AC1234" s="108">
        <f t="shared" si="235"/>
        <v>543.4</v>
      </c>
      <c r="AD1234" s="107">
        <f t="shared" si="236"/>
        <v>2.2222222222222223E-2</v>
      </c>
      <c r="AE1234" s="106">
        <f t="shared" si="237"/>
        <v>12.075555555555555</v>
      </c>
      <c r="AF1234" s="105">
        <f t="shared" si="238"/>
        <v>205.2844444444444</v>
      </c>
      <c r="AG1234" s="105">
        <f t="shared" si="239"/>
        <v>366.71555555555557</v>
      </c>
      <c r="AH1234" s="104"/>
      <c r="AI1234" s="104"/>
      <c r="AJ1234" s="104"/>
      <c r="AK1234" s="104"/>
      <c r="AL1234" s="104"/>
      <c r="AM1234" s="104"/>
      <c r="AN1234" s="104"/>
      <c r="AO1234" s="104"/>
      <c r="AP1234" s="104"/>
      <c r="AQ1234" s="104"/>
      <c r="AR1234" s="104"/>
      <c r="AS1234" s="104"/>
      <c r="AT1234" s="104"/>
      <c r="AU1234" s="104"/>
      <c r="AV1234" s="104"/>
      <c r="AW1234" s="104"/>
      <c r="AX1234" s="104"/>
      <c r="AY1234" s="104"/>
      <c r="AZ1234" s="104"/>
      <c r="BA1234" s="104"/>
      <c r="BB1234" s="104"/>
      <c r="BC1234" s="104"/>
      <c r="BD1234" s="104"/>
      <c r="BE1234" s="104"/>
      <c r="BF1234" s="104"/>
      <c r="BG1234" s="104"/>
      <c r="BH1234" s="104"/>
      <c r="BI1234" s="104"/>
      <c r="BJ1234" s="104"/>
      <c r="BK1234" s="104"/>
      <c r="BL1234" s="104"/>
      <c r="BM1234" s="104"/>
      <c r="BN1234" s="104"/>
      <c r="BO1234" s="104"/>
      <c r="BP1234" s="104"/>
      <c r="BQ1234" s="104"/>
      <c r="BR1234" s="104"/>
      <c r="BS1234" s="104"/>
      <c r="BT1234" s="104"/>
      <c r="BU1234" s="104"/>
      <c r="BV1234" s="104"/>
      <c r="BW1234" s="104"/>
      <c r="BX1234" s="104"/>
      <c r="BY1234" s="104"/>
      <c r="BZ1234" s="104"/>
      <c r="CA1234" s="104"/>
      <c r="CB1234" s="104"/>
      <c r="CC1234" s="104"/>
      <c r="CD1234" s="104"/>
      <c r="CE1234" s="104"/>
      <c r="CF1234" s="104"/>
      <c r="CG1234" s="104"/>
      <c r="CH1234" s="104"/>
      <c r="CI1234" s="104"/>
      <c r="CJ1234" s="104"/>
      <c r="CK1234" s="104"/>
      <c r="CL1234" s="104"/>
      <c r="CM1234" s="104"/>
      <c r="CN1234" s="104"/>
      <c r="CO1234" s="104"/>
      <c r="CP1234" s="104"/>
      <c r="CQ1234" s="104"/>
      <c r="CR1234" s="104"/>
      <c r="CS1234" s="104"/>
      <c r="CT1234" s="104"/>
      <c r="CU1234" s="104"/>
      <c r="CV1234" s="104"/>
      <c r="CW1234" s="104"/>
      <c r="CX1234" s="104"/>
      <c r="CY1234" s="104"/>
      <c r="CZ1234" s="104"/>
      <c r="DA1234" s="104"/>
      <c r="DB1234" s="104"/>
      <c r="DC1234" s="104"/>
      <c r="DD1234" s="104"/>
      <c r="DE1234" s="104"/>
      <c r="DF1234" s="104"/>
      <c r="DG1234" s="104"/>
      <c r="DH1234" s="104"/>
      <c r="DI1234" s="104"/>
      <c r="DJ1234" s="104"/>
      <c r="DK1234" s="104"/>
      <c r="DL1234" s="104"/>
      <c r="DM1234" s="104"/>
      <c r="DN1234" s="104"/>
      <c r="DO1234" s="104"/>
      <c r="DP1234" s="104"/>
      <c r="DQ1234" s="104"/>
      <c r="DR1234" s="104"/>
      <c r="DS1234" s="104"/>
      <c r="DT1234" s="104"/>
      <c r="DU1234" s="104"/>
      <c r="DV1234" s="104"/>
      <c r="DW1234" s="104"/>
      <c r="DX1234" s="104"/>
      <c r="DY1234" s="104"/>
      <c r="DZ1234" s="104"/>
      <c r="EA1234" s="104"/>
      <c r="EB1234" s="104"/>
      <c r="EC1234" s="104"/>
      <c r="ED1234" s="104"/>
      <c r="EE1234" s="104"/>
      <c r="EF1234" s="104"/>
      <c r="EG1234" s="104"/>
      <c r="EH1234" s="104"/>
      <c r="EI1234" s="104"/>
      <c r="EJ1234" s="104"/>
      <c r="EK1234" s="104"/>
      <c r="EL1234" s="104"/>
      <c r="EM1234" s="104"/>
      <c r="EN1234" s="104"/>
      <c r="EO1234" s="104"/>
      <c r="EP1234" s="104"/>
      <c r="EQ1234" s="104"/>
      <c r="ER1234" s="104"/>
      <c r="ES1234" s="104"/>
      <c r="ET1234" s="104"/>
      <c r="EU1234" s="104"/>
      <c r="EV1234" s="104"/>
      <c r="EW1234" s="104"/>
      <c r="EX1234" s="104"/>
      <c r="EY1234" s="104"/>
      <c r="EZ1234" s="104"/>
      <c r="FA1234" s="104"/>
      <c r="FB1234" s="104"/>
      <c r="FC1234" s="104"/>
      <c r="FD1234" s="104"/>
      <c r="FE1234" s="104"/>
      <c r="FF1234" s="104"/>
      <c r="FG1234" s="104"/>
      <c r="FH1234" s="104"/>
      <c r="FI1234" s="104"/>
      <c r="FJ1234" s="104"/>
      <c r="FK1234" s="104"/>
      <c r="FL1234" s="104"/>
      <c r="FM1234" s="104"/>
      <c r="FN1234" s="104"/>
      <c r="FO1234" s="104"/>
      <c r="FP1234" s="104"/>
      <c r="FQ1234" s="104"/>
      <c r="FR1234" s="104"/>
      <c r="FS1234" s="104"/>
      <c r="FT1234" s="104"/>
      <c r="FU1234" s="104"/>
      <c r="FV1234" s="104"/>
      <c r="FW1234" s="104"/>
      <c r="FX1234" s="104"/>
      <c r="FY1234" s="104"/>
      <c r="FZ1234" s="104"/>
      <c r="GA1234" s="104"/>
      <c r="GB1234" s="104"/>
      <c r="GC1234" s="104"/>
      <c r="GD1234" s="104"/>
      <c r="GE1234" s="104"/>
      <c r="GF1234" s="104"/>
      <c r="GG1234" s="104"/>
      <c r="GH1234" s="104"/>
      <c r="GI1234" s="104"/>
      <c r="GJ1234" s="104"/>
      <c r="GK1234" s="104"/>
      <c r="GL1234" s="104"/>
      <c r="GM1234" s="104"/>
      <c r="GN1234" s="104"/>
      <c r="GO1234" s="104"/>
      <c r="GP1234" s="104"/>
      <c r="GQ1234" s="104"/>
      <c r="GR1234" s="104"/>
      <c r="GS1234" s="104"/>
      <c r="GT1234" s="104"/>
      <c r="GU1234" s="104"/>
      <c r="GV1234" s="104"/>
      <c r="GW1234" s="104"/>
      <c r="GX1234" s="104"/>
      <c r="GY1234" s="104"/>
      <c r="GZ1234" s="104"/>
      <c r="HA1234" s="104"/>
      <c r="HB1234" s="104"/>
      <c r="HC1234" s="104"/>
      <c r="HD1234" s="104"/>
      <c r="HE1234" s="104"/>
      <c r="HF1234" s="104"/>
      <c r="HG1234" s="104"/>
      <c r="HH1234" s="104"/>
      <c r="HI1234" s="104"/>
      <c r="HJ1234" s="104"/>
      <c r="HK1234" s="104"/>
      <c r="HL1234" s="104"/>
      <c r="HM1234" s="104"/>
      <c r="HN1234" s="104"/>
      <c r="HO1234" s="104"/>
      <c r="HP1234" s="104"/>
      <c r="HQ1234" s="104"/>
      <c r="HR1234" s="104"/>
      <c r="HS1234" s="104"/>
      <c r="HT1234" s="104"/>
      <c r="HU1234" s="104"/>
      <c r="HV1234" s="104"/>
      <c r="HW1234" s="104"/>
      <c r="HX1234" s="104"/>
      <c r="HY1234" s="104"/>
      <c r="HZ1234" s="104"/>
      <c r="IA1234" s="104"/>
      <c r="IB1234" s="104"/>
      <c r="IC1234" s="104"/>
      <c r="ID1234" s="104"/>
      <c r="IE1234" s="104"/>
      <c r="IF1234" s="104"/>
      <c r="IG1234" s="104"/>
      <c r="IH1234" s="104"/>
      <c r="II1234" s="104"/>
      <c r="IJ1234" s="104"/>
      <c r="IK1234" s="104"/>
      <c r="IL1234" s="104"/>
      <c r="IM1234" s="104"/>
      <c r="IN1234" s="104"/>
      <c r="IO1234" s="104"/>
      <c r="IP1234" s="104"/>
      <c r="IQ1234" s="104"/>
      <c r="IR1234" s="104"/>
      <c r="IS1234" s="104"/>
      <c r="IT1234" s="104"/>
      <c r="IU1234" s="104"/>
      <c r="IV1234" s="104"/>
      <c r="IW1234" s="104"/>
      <c r="IX1234" s="104"/>
      <c r="IY1234" s="104"/>
      <c r="IZ1234" s="104"/>
      <c r="JA1234" s="104"/>
      <c r="JB1234" s="104"/>
      <c r="JC1234" s="104"/>
      <c r="JD1234" s="104"/>
      <c r="JE1234" s="104"/>
      <c r="JF1234" s="104"/>
      <c r="JG1234" s="104"/>
      <c r="JH1234" s="104"/>
      <c r="JI1234" s="104"/>
      <c r="JJ1234" s="104"/>
      <c r="JK1234" s="104"/>
      <c r="JL1234" s="104"/>
      <c r="JM1234" s="104"/>
      <c r="JN1234" s="104"/>
      <c r="JO1234" s="104"/>
      <c r="JP1234" s="104"/>
      <c r="JQ1234" s="104"/>
      <c r="JR1234" s="104"/>
      <c r="JS1234" s="104"/>
      <c r="JT1234" s="104"/>
      <c r="JU1234" s="104"/>
      <c r="JV1234" s="104"/>
      <c r="JW1234" s="104"/>
      <c r="JX1234" s="104"/>
      <c r="JY1234" s="104"/>
      <c r="JZ1234" s="104"/>
      <c r="KA1234" s="104"/>
      <c r="KB1234" s="104"/>
      <c r="KC1234" s="104"/>
      <c r="KD1234" s="104"/>
      <c r="KE1234" s="104"/>
      <c r="KF1234" s="104"/>
      <c r="KG1234" s="104"/>
      <c r="KH1234" s="104"/>
      <c r="KI1234" s="104"/>
      <c r="KJ1234" s="104"/>
      <c r="KK1234" s="104"/>
      <c r="KL1234" s="104"/>
      <c r="KM1234" s="104"/>
      <c r="KN1234" s="104"/>
      <c r="KO1234" s="104"/>
      <c r="KP1234" s="104"/>
      <c r="KQ1234" s="104"/>
      <c r="KR1234" s="104"/>
      <c r="KS1234" s="104"/>
      <c r="KT1234" s="104"/>
      <c r="KU1234" s="104"/>
      <c r="KV1234" s="104"/>
      <c r="KW1234" s="104"/>
      <c r="KX1234" s="104"/>
      <c r="KY1234" s="104"/>
      <c r="KZ1234" s="104"/>
      <c r="LA1234" s="104"/>
      <c r="LB1234" s="104"/>
      <c r="LC1234" s="104"/>
      <c r="LD1234" s="104"/>
      <c r="LE1234" s="104"/>
      <c r="LF1234" s="104"/>
      <c r="LG1234" s="104"/>
      <c r="LH1234" s="104"/>
      <c r="LI1234" s="104"/>
      <c r="LJ1234" s="104"/>
      <c r="LK1234" s="104"/>
      <c r="LL1234" s="104"/>
      <c r="LM1234" s="104"/>
      <c r="LN1234" s="104"/>
      <c r="LO1234" s="104"/>
      <c r="LP1234" s="104"/>
      <c r="LQ1234" s="104"/>
      <c r="LR1234" s="104"/>
      <c r="LS1234" s="104"/>
      <c r="LT1234" s="104"/>
      <c r="LU1234" s="104"/>
      <c r="LV1234" s="104"/>
      <c r="LW1234" s="104"/>
      <c r="LX1234" s="104"/>
      <c r="LY1234" s="104"/>
      <c r="LZ1234" s="104"/>
      <c r="MA1234" s="104"/>
      <c r="MB1234" s="104"/>
      <c r="MC1234" s="104"/>
      <c r="MD1234" s="104"/>
      <c r="ME1234" s="104"/>
      <c r="MF1234" s="104"/>
      <c r="MG1234" s="104"/>
      <c r="MH1234" s="104"/>
      <c r="MI1234" s="104"/>
      <c r="MJ1234" s="104"/>
      <c r="MK1234" s="104"/>
      <c r="ML1234" s="104"/>
      <c r="MM1234" s="104"/>
      <c r="MN1234" s="104"/>
      <c r="MO1234" s="104"/>
      <c r="MP1234" s="104"/>
      <c r="MQ1234" s="104"/>
      <c r="MR1234" s="104"/>
      <c r="MS1234" s="104"/>
      <c r="MT1234" s="104"/>
      <c r="MU1234" s="104"/>
      <c r="MV1234" s="104"/>
      <c r="MW1234" s="104"/>
      <c r="MX1234" s="104"/>
      <c r="MY1234" s="104"/>
      <c r="MZ1234" s="104"/>
      <c r="NA1234" s="104"/>
      <c r="NB1234" s="104"/>
      <c r="NC1234" s="104"/>
      <c r="ND1234" s="104"/>
      <c r="NE1234" s="104"/>
      <c r="NF1234" s="104"/>
      <c r="NG1234" s="104"/>
      <c r="NH1234" s="104"/>
      <c r="NI1234" s="104"/>
      <c r="NJ1234" s="104"/>
      <c r="NK1234" s="104"/>
      <c r="NL1234" s="104"/>
      <c r="NM1234" s="104"/>
      <c r="NN1234" s="104"/>
      <c r="NO1234" s="104"/>
      <c r="NP1234" s="104"/>
      <c r="NQ1234" s="104"/>
      <c r="NR1234" s="104"/>
      <c r="NS1234" s="104"/>
      <c r="NT1234" s="104"/>
      <c r="NU1234" s="104"/>
      <c r="NV1234" s="104"/>
      <c r="NW1234" s="104"/>
      <c r="NX1234" s="104"/>
      <c r="NY1234" s="104"/>
      <c r="NZ1234" s="104"/>
      <c r="OA1234" s="104"/>
      <c r="OB1234" s="104"/>
      <c r="OC1234" s="104"/>
      <c r="OD1234" s="104"/>
      <c r="OE1234" s="104"/>
      <c r="OF1234" s="104"/>
      <c r="OG1234" s="104"/>
      <c r="OH1234" s="104"/>
      <c r="OI1234" s="104"/>
      <c r="OJ1234" s="104"/>
      <c r="OK1234" s="104"/>
      <c r="OL1234" s="104"/>
      <c r="OM1234" s="104"/>
      <c r="ON1234" s="104"/>
      <c r="OO1234" s="104"/>
      <c r="OP1234" s="104"/>
      <c r="OQ1234" s="104"/>
      <c r="OR1234" s="104"/>
      <c r="OS1234" s="104"/>
      <c r="OT1234" s="104"/>
      <c r="OU1234" s="104"/>
      <c r="OV1234" s="104"/>
      <c r="OW1234" s="104"/>
      <c r="OX1234" s="104"/>
      <c r="OY1234" s="104"/>
      <c r="OZ1234" s="104"/>
      <c r="PA1234" s="104"/>
      <c r="PB1234" s="104"/>
      <c r="PC1234" s="104"/>
      <c r="PD1234" s="104"/>
      <c r="PE1234" s="104"/>
      <c r="PF1234" s="104"/>
      <c r="PG1234" s="104"/>
      <c r="PH1234" s="104"/>
      <c r="PI1234" s="104"/>
      <c r="PJ1234" s="104"/>
      <c r="PK1234" s="104"/>
      <c r="PL1234" s="104"/>
      <c r="PM1234" s="104"/>
      <c r="PN1234" s="104"/>
      <c r="PO1234" s="104"/>
      <c r="PP1234" s="104"/>
      <c r="PQ1234" s="104"/>
      <c r="PR1234" s="104"/>
      <c r="PS1234" s="104"/>
      <c r="PT1234" s="104"/>
      <c r="PU1234" s="104"/>
      <c r="PV1234" s="104"/>
      <c r="PW1234" s="104"/>
      <c r="PX1234" s="104"/>
      <c r="PY1234" s="104"/>
      <c r="PZ1234" s="104"/>
      <c r="QA1234" s="104"/>
      <c r="QB1234" s="104"/>
      <c r="QC1234" s="104"/>
      <c r="QD1234" s="104"/>
      <c r="QE1234" s="104"/>
      <c r="QF1234" s="104"/>
      <c r="QG1234" s="104"/>
      <c r="QH1234" s="104"/>
      <c r="QI1234" s="104"/>
      <c r="QJ1234" s="104"/>
      <c r="QK1234" s="104"/>
      <c r="QL1234" s="104"/>
      <c r="QM1234" s="104"/>
      <c r="QN1234" s="104"/>
      <c r="QO1234" s="104"/>
      <c r="QP1234" s="104"/>
      <c r="QQ1234" s="104"/>
      <c r="QR1234" s="104"/>
      <c r="QS1234" s="104"/>
      <c r="QT1234" s="104"/>
      <c r="QU1234" s="104"/>
      <c r="QV1234" s="104"/>
      <c r="QW1234" s="104"/>
      <c r="QX1234" s="104"/>
      <c r="QY1234" s="104"/>
      <c r="QZ1234" s="104"/>
      <c r="RA1234" s="104"/>
      <c r="RB1234" s="104"/>
      <c r="RC1234" s="104"/>
      <c r="RD1234" s="104"/>
      <c r="RE1234" s="104"/>
      <c r="RF1234" s="104"/>
      <c r="RG1234" s="104"/>
      <c r="RH1234" s="104"/>
      <c r="RI1234" s="104"/>
      <c r="RJ1234" s="104"/>
      <c r="RK1234" s="104"/>
      <c r="RL1234" s="104"/>
      <c r="RM1234" s="104"/>
      <c r="RN1234" s="104"/>
      <c r="RO1234" s="104"/>
      <c r="RP1234" s="104"/>
      <c r="RQ1234" s="104"/>
      <c r="RR1234" s="104"/>
      <c r="RS1234" s="104"/>
      <c r="RT1234" s="104"/>
      <c r="RU1234" s="104"/>
      <c r="RV1234" s="104"/>
      <c r="RW1234" s="104"/>
      <c r="RX1234" s="104"/>
      <c r="RY1234" s="104"/>
      <c r="RZ1234" s="104"/>
      <c r="SA1234" s="104"/>
      <c r="SB1234" s="104"/>
      <c r="SC1234" s="104"/>
      <c r="SD1234" s="104"/>
      <c r="SE1234" s="104"/>
      <c r="SF1234" s="104"/>
      <c r="SG1234" s="104"/>
      <c r="SH1234" s="104"/>
      <c r="SI1234" s="104"/>
      <c r="SJ1234" s="104"/>
      <c r="SK1234" s="104"/>
      <c r="SL1234" s="104"/>
      <c r="SM1234" s="104"/>
      <c r="SN1234" s="104"/>
      <c r="SO1234" s="104"/>
      <c r="SP1234" s="104"/>
      <c r="SQ1234" s="104"/>
      <c r="SR1234" s="104"/>
      <c r="SS1234" s="104"/>
      <c r="ST1234" s="104"/>
      <c r="SU1234" s="104"/>
      <c r="SV1234" s="104"/>
      <c r="SW1234" s="104"/>
      <c r="SX1234" s="104"/>
      <c r="SY1234" s="104"/>
      <c r="SZ1234" s="104"/>
      <c r="TA1234" s="104"/>
      <c r="TB1234" s="104"/>
      <c r="TC1234" s="104"/>
      <c r="TD1234" s="104"/>
      <c r="TE1234" s="104"/>
      <c r="TF1234" s="104"/>
      <c r="TG1234" s="104"/>
      <c r="TH1234" s="104"/>
      <c r="TI1234" s="104"/>
      <c r="TJ1234" s="104"/>
      <c r="TK1234" s="104"/>
      <c r="TL1234" s="104"/>
      <c r="TM1234" s="104"/>
      <c r="TN1234" s="104"/>
      <c r="TO1234" s="104"/>
      <c r="TP1234" s="104"/>
      <c r="TQ1234" s="104"/>
      <c r="TR1234" s="104"/>
      <c r="TS1234" s="104"/>
      <c r="TT1234" s="104"/>
      <c r="TU1234" s="104"/>
      <c r="TV1234" s="104"/>
      <c r="TW1234" s="104"/>
      <c r="TX1234" s="104"/>
      <c r="TY1234" s="104"/>
      <c r="TZ1234" s="104"/>
      <c r="UA1234" s="104"/>
      <c r="UB1234" s="104"/>
      <c r="UC1234" s="104"/>
      <c r="UD1234" s="104"/>
      <c r="UE1234" s="104"/>
      <c r="UF1234" s="104"/>
      <c r="UG1234" s="104"/>
      <c r="UH1234" s="104"/>
      <c r="UI1234" s="104"/>
      <c r="UJ1234" s="104"/>
      <c r="UK1234" s="104"/>
      <c r="UL1234" s="104"/>
      <c r="UM1234" s="104"/>
      <c r="UN1234" s="104"/>
      <c r="UO1234" s="104"/>
      <c r="UP1234" s="104"/>
      <c r="UQ1234" s="104"/>
      <c r="UR1234" s="104"/>
      <c r="US1234" s="104"/>
      <c r="UT1234" s="104"/>
      <c r="UU1234" s="104"/>
      <c r="UV1234" s="104"/>
      <c r="UW1234" s="104"/>
      <c r="UX1234" s="104"/>
      <c r="UY1234" s="104"/>
      <c r="UZ1234" s="104"/>
      <c r="VA1234" s="104"/>
      <c r="VB1234" s="104"/>
      <c r="VC1234" s="104"/>
      <c r="VD1234" s="104"/>
      <c r="VE1234" s="104"/>
      <c r="VF1234" s="104"/>
      <c r="VG1234" s="104"/>
      <c r="VH1234" s="104"/>
      <c r="VI1234" s="104"/>
      <c r="VJ1234" s="104"/>
      <c r="VK1234" s="104"/>
      <c r="VL1234" s="104"/>
      <c r="VM1234" s="104"/>
      <c r="VN1234" s="104"/>
      <c r="VO1234" s="104"/>
      <c r="VP1234" s="104"/>
      <c r="VQ1234" s="104"/>
      <c r="VR1234" s="104"/>
      <c r="VS1234" s="104"/>
      <c r="VT1234" s="104"/>
      <c r="VU1234" s="104"/>
      <c r="VV1234" s="104"/>
      <c r="VW1234" s="104"/>
      <c r="VX1234" s="104"/>
      <c r="VY1234" s="104"/>
      <c r="VZ1234" s="104"/>
      <c r="WA1234" s="104"/>
      <c r="WB1234" s="104"/>
      <c r="WC1234" s="104"/>
      <c r="WD1234" s="104"/>
      <c r="WE1234" s="104"/>
      <c r="WF1234" s="104"/>
      <c r="WG1234" s="104"/>
      <c r="WH1234" s="104"/>
      <c r="WI1234" s="104"/>
      <c r="WJ1234" s="104"/>
      <c r="WK1234" s="104"/>
      <c r="WL1234" s="104"/>
      <c r="WM1234" s="104"/>
      <c r="WN1234" s="104"/>
      <c r="WO1234" s="104"/>
      <c r="WP1234" s="104"/>
      <c r="WQ1234" s="104"/>
      <c r="WR1234" s="104"/>
      <c r="WS1234" s="104"/>
      <c r="WT1234" s="104"/>
      <c r="WU1234" s="104"/>
      <c r="WV1234" s="104"/>
      <c r="WW1234" s="104"/>
      <c r="WX1234" s="104"/>
      <c r="WY1234" s="104"/>
      <c r="WZ1234" s="104"/>
      <c r="XA1234" s="104"/>
      <c r="XB1234" s="104"/>
      <c r="XC1234" s="104"/>
      <c r="XD1234" s="104"/>
      <c r="XE1234" s="104"/>
      <c r="XF1234" s="104"/>
      <c r="XG1234" s="104"/>
      <c r="XH1234" s="104"/>
      <c r="XI1234" s="104"/>
      <c r="XJ1234" s="104"/>
      <c r="XK1234" s="104"/>
      <c r="XL1234" s="104"/>
      <c r="XM1234" s="104"/>
      <c r="XN1234" s="104"/>
      <c r="XO1234" s="104"/>
      <c r="XP1234" s="104"/>
      <c r="XQ1234" s="104"/>
      <c r="XR1234" s="104"/>
      <c r="XS1234" s="104"/>
      <c r="XT1234" s="104"/>
      <c r="XU1234" s="104"/>
      <c r="XV1234" s="104"/>
      <c r="XW1234" s="104"/>
      <c r="XX1234" s="104"/>
      <c r="XY1234" s="104"/>
      <c r="XZ1234" s="104"/>
      <c r="YA1234" s="104"/>
      <c r="YB1234" s="104"/>
      <c r="YC1234" s="104"/>
      <c r="YD1234" s="104"/>
      <c r="YE1234" s="104"/>
      <c r="YF1234" s="104"/>
      <c r="YG1234" s="104"/>
      <c r="YH1234" s="104"/>
      <c r="YI1234" s="104"/>
      <c r="YJ1234" s="104"/>
      <c r="YK1234" s="104"/>
      <c r="YL1234" s="104"/>
      <c r="YM1234" s="104"/>
      <c r="YN1234" s="104"/>
      <c r="YO1234" s="104"/>
      <c r="YP1234" s="104"/>
      <c r="YQ1234" s="104"/>
      <c r="YR1234" s="104"/>
      <c r="YS1234" s="104"/>
      <c r="YT1234" s="104"/>
      <c r="YU1234" s="104"/>
      <c r="YV1234" s="104"/>
      <c r="YW1234" s="104"/>
      <c r="YX1234" s="104"/>
      <c r="YY1234" s="104"/>
      <c r="YZ1234" s="104"/>
      <c r="ZA1234" s="104"/>
      <c r="ZB1234" s="104"/>
      <c r="ZC1234" s="104"/>
      <c r="ZD1234" s="104"/>
      <c r="ZE1234" s="104"/>
      <c r="ZF1234" s="104"/>
      <c r="ZG1234" s="104"/>
      <c r="ZH1234" s="104"/>
      <c r="ZI1234" s="104"/>
      <c r="ZJ1234" s="104"/>
      <c r="ZK1234" s="104"/>
      <c r="ZL1234" s="104"/>
      <c r="ZM1234" s="104"/>
      <c r="ZN1234" s="104"/>
      <c r="ZO1234" s="104"/>
      <c r="ZP1234" s="104"/>
      <c r="ZQ1234" s="104"/>
      <c r="ZR1234" s="104"/>
      <c r="ZS1234" s="104"/>
      <c r="ZT1234" s="104"/>
      <c r="ZU1234" s="104"/>
      <c r="ZV1234" s="104"/>
      <c r="ZW1234" s="104"/>
      <c r="ZX1234" s="104"/>
      <c r="ZY1234" s="104"/>
      <c r="ZZ1234" s="104"/>
      <c r="AAA1234" s="104"/>
      <c r="AAB1234" s="104"/>
      <c r="AAC1234" s="104"/>
      <c r="AAD1234" s="104"/>
      <c r="AAE1234" s="104"/>
      <c r="AAF1234" s="104"/>
      <c r="AAG1234" s="104"/>
      <c r="AAH1234" s="104"/>
      <c r="AAI1234" s="104"/>
      <c r="AAJ1234" s="104"/>
      <c r="AAK1234" s="104"/>
      <c r="AAL1234" s="104"/>
      <c r="AAM1234" s="104"/>
      <c r="AAN1234" s="104"/>
      <c r="AAO1234" s="104"/>
      <c r="AAP1234" s="104"/>
      <c r="AAQ1234" s="104"/>
      <c r="AAR1234" s="104"/>
      <c r="AAS1234" s="104"/>
      <c r="AAT1234" s="104"/>
      <c r="AAU1234" s="104"/>
      <c r="AAV1234" s="104"/>
      <c r="AAW1234" s="104"/>
      <c r="AAX1234" s="104"/>
      <c r="AAY1234" s="104"/>
      <c r="AAZ1234" s="104"/>
      <c r="ABA1234" s="104"/>
      <c r="ABB1234" s="104"/>
      <c r="ABC1234" s="104"/>
      <c r="ABD1234" s="104"/>
      <c r="ABE1234" s="104"/>
      <c r="ABF1234" s="104"/>
      <c r="ABG1234" s="104"/>
      <c r="ABH1234" s="104"/>
      <c r="ABI1234" s="104"/>
      <c r="ABJ1234" s="104"/>
      <c r="ABK1234" s="104"/>
      <c r="ABL1234" s="104"/>
      <c r="ABM1234" s="104"/>
      <c r="ABN1234" s="104"/>
      <c r="ABO1234" s="104"/>
      <c r="ABP1234" s="104"/>
      <c r="ABQ1234" s="104"/>
      <c r="ABR1234" s="104"/>
      <c r="ABS1234" s="104"/>
      <c r="ABT1234" s="104"/>
      <c r="ABU1234" s="104"/>
      <c r="ABV1234" s="104"/>
      <c r="ABW1234" s="104"/>
      <c r="ABX1234" s="104"/>
      <c r="ABY1234" s="104"/>
      <c r="ABZ1234" s="104"/>
      <c r="ACA1234" s="104"/>
      <c r="ACB1234" s="104"/>
      <c r="ACC1234" s="104"/>
      <c r="ACD1234" s="104"/>
      <c r="ACE1234" s="104"/>
      <c r="ACF1234" s="104"/>
      <c r="ACG1234" s="104"/>
      <c r="ACH1234" s="104"/>
      <c r="ACI1234" s="104"/>
      <c r="ACJ1234" s="104"/>
      <c r="ACK1234" s="104"/>
      <c r="ACL1234" s="104"/>
      <c r="ACM1234" s="104"/>
      <c r="ACN1234" s="104"/>
      <c r="ACO1234" s="104"/>
      <c r="ACP1234" s="104"/>
      <c r="ACQ1234" s="104"/>
      <c r="ACR1234" s="104"/>
      <c r="ACS1234" s="104"/>
      <c r="ACT1234" s="104"/>
      <c r="ACU1234" s="104"/>
      <c r="ACV1234" s="104"/>
      <c r="ACW1234" s="104"/>
      <c r="ACX1234" s="104"/>
      <c r="ACY1234" s="104"/>
      <c r="ACZ1234" s="104"/>
      <c r="ADA1234" s="104"/>
      <c r="ADB1234" s="104"/>
      <c r="ADC1234" s="104"/>
      <c r="ADD1234" s="104"/>
      <c r="ADE1234" s="104"/>
      <c r="ADF1234" s="104"/>
      <c r="ADG1234" s="104"/>
      <c r="ADH1234" s="104"/>
      <c r="ADI1234" s="104"/>
      <c r="ADJ1234" s="104"/>
      <c r="ADK1234" s="104"/>
      <c r="ADL1234" s="104"/>
      <c r="ADM1234" s="104"/>
      <c r="ADN1234" s="104"/>
      <c r="ADO1234" s="104"/>
      <c r="ADP1234" s="104"/>
      <c r="ADQ1234" s="104"/>
      <c r="ADR1234" s="104"/>
      <c r="ADS1234" s="104"/>
      <c r="ADT1234" s="104"/>
      <c r="ADU1234" s="104"/>
      <c r="ADV1234" s="104"/>
      <c r="ADW1234" s="104"/>
      <c r="ADX1234" s="104"/>
      <c r="ADY1234" s="104"/>
      <c r="ADZ1234" s="104"/>
      <c r="AEA1234" s="104"/>
      <c r="AEB1234" s="104"/>
      <c r="AEC1234" s="104"/>
      <c r="AED1234" s="104"/>
      <c r="AEE1234" s="104"/>
      <c r="AEF1234" s="104"/>
      <c r="AEG1234" s="104"/>
      <c r="AEH1234" s="104"/>
      <c r="AEI1234" s="104"/>
      <c r="AEJ1234" s="104"/>
      <c r="AEK1234" s="104"/>
      <c r="AEL1234" s="104"/>
      <c r="AEM1234" s="104"/>
      <c r="AEN1234" s="104"/>
      <c r="AEO1234" s="104"/>
      <c r="AEP1234" s="104"/>
      <c r="AEQ1234" s="104"/>
      <c r="AER1234" s="104"/>
      <c r="AES1234" s="104"/>
      <c r="AET1234" s="104"/>
      <c r="AEU1234" s="104"/>
      <c r="AEV1234" s="104"/>
      <c r="AEW1234" s="104"/>
      <c r="AEX1234" s="104"/>
      <c r="AEY1234" s="104"/>
      <c r="AEZ1234" s="104"/>
      <c r="AFA1234" s="104"/>
      <c r="AFB1234" s="104"/>
      <c r="AFC1234" s="104"/>
      <c r="AFD1234" s="104"/>
      <c r="AFE1234" s="104"/>
      <c r="AFF1234" s="104"/>
      <c r="AFG1234" s="104"/>
      <c r="AFH1234" s="104"/>
      <c r="AFI1234" s="104"/>
      <c r="AFJ1234" s="104"/>
      <c r="AFK1234" s="104"/>
      <c r="AFL1234" s="104"/>
      <c r="AFM1234" s="104"/>
      <c r="AFN1234" s="104"/>
      <c r="AFO1234" s="104"/>
      <c r="AFP1234" s="104"/>
      <c r="AFQ1234" s="104"/>
      <c r="AFR1234" s="104"/>
      <c r="AFS1234" s="104"/>
      <c r="AFT1234" s="104"/>
      <c r="AFU1234" s="104"/>
      <c r="AFV1234" s="104"/>
      <c r="AFW1234" s="104"/>
      <c r="AFX1234" s="104"/>
      <c r="AFY1234" s="104"/>
      <c r="AFZ1234" s="104"/>
      <c r="AGA1234" s="104"/>
      <c r="AGB1234" s="104"/>
      <c r="AGC1234" s="104"/>
      <c r="AGD1234" s="104"/>
      <c r="AGE1234" s="104"/>
      <c r="AGF1234" s="104"/>
      <c r="AGG1234" s="104"/>
      <c r="AGH1234" s="104"/>
      <c r="AGI1234" s="104"/>
      <c r="AGJ1234" s="104"/>
      <c r="AGK1234" s="104"/>
      <c r="AGL1234" s="104"/>
      <c r="AGM1234" s="104"/>
      <c r="AGN1234" s="104"/>
      <c r="AGO1234" s="104"/>
      <c r="AGP1234" s="104"/>
      <c r="AGQ1234" s="104"/>
      <c r="AGR1234" s="104"/>
      <c r="AGS1234" s="104"/>
      <c r="AGT1234" s="104"/>
      <c r="AGU1234" s="104"/>
      <c r="AGV1234" s="104"/>
      <c r="AGW1234" s="104"/>
      <c r="AGX1234" s="104"/>
      <c r="AGY1234" s="104"/>
      <c r="AGZ1234" s="104"/>
      <c r="AHA1234" s="104"/>
      <c r="AHB1234" s="104"/>
      <c r="AHC1234" s="104"/>
      <c r="AHD1234" s="104"/>
      <c r="AHE1234" s="104"/>
      <c r="AHF1234" s="104"/>
      <c r="AHG1234" s="104"/>
      <c r="AHH1234" s="104"/>
      <c r="AHI1234" s="104"/>
      <c r="AHJ1234" s="104"/>
      <c r="AHK1234" s="104"/>
      <c r="AHL1234" s="104"/>
      <c r="AHM1234" s="104"/>
      <c r="AHN1234" s="104"/>
      <c r="AHO1234" s="104"/>
      <c r="AHP1234" s="104"/>
      <c r="AHQ1234" s="104"/>
      <c r="AHR1234" s="104"/>
      <c r="AHS1234" s="104"/>
      <c r="AHT1234" s="104"/>
      <c r="AHU1234" s="104"/>
      <c r="AHV1234" s="104"/>
      <c r="AHW1234" s="104"/>
      <c r="AHX1234" s="104"/>
      <c r="AHY1234" s="104"/>
      <c r="AHZ1234" s="104"/>
      <c r="AIA1234" s="104"/>
      <c r="AIB1234" s="104"/>
      <c r="AIC1234" s="104"/>
      <c r="AID1234" s="104"/>
      <c r="AIE1234" s="104"/>
      <c r="AIF1234" s="104"/>
      <c r="AIG1234" s="104"/>
      <c r="AIH1234" s="104"/>
      <c r="AII1234" s="104"/>
      <c r="AIJ1234" s="104"/>
      <c r="AIK1234" s="104"/>
      <c r="AIL1234" s="104"/>
      <c r="AIM1234" s="104"/>
      <c r="AIN1234" s="104"/>
      <c r="AIO1234" s="104"/>
      <c r="AIP1234" s="104"/>
      <c r="AIQ1234" s="104"/>
      <c r="AIR1234" s="104"/>
      <c r="AIS1234" s="104"/>
      <c r="AIT1234" s="104"/>
      <c r="AIU1234" s="104"/>
      <c r="AIV1234" s="104"/>
      <c r="AIW1234" s="104"/>
      <c r="AIX1234" s="104"/>
      <c r="AIY1234" s="104"/>
      <c r="AIZ1234" s="104"/>
      <c r="AJA1234" s="104"/>
      <c r="AJB1234" s="104"/>
      <c r="AJC1234" s="104"/>
      <c r="AJD1234" s="104"/>
      <c r="AJE1234" s="104"/>
      <c r="AJF1234" s="104"/>
      <c r="AJG1234" s="104"/>
      <c r="AJH1234" s="104"/>
      <c r="AJI1234" s="104"/>
      <c r="AJJ1234" s="104"/>
      <c r="AJK1234" s="104"/>
      <c r="AJL1234" s="104"/>
      <c r="AJM1234" s="104"/>
      <c r="AJN1234" s="104"/>
      <c r="AJO1234" s="104"/>
      <c r="AJP1234" s="104"/>
      <c r="AJQ1234" s="104"/>
      <c r="AJR1234" s="104"/>
      <c r="AJS1234" s="104"/>
      <c r="AJT1234" s="104"/>
      <c r="AJU1234" s="104"/>
      <c r="AJV1234" s="104"/>
      <c r="AJW1234" s="104"/>
      <c r="AJX1234" s="104"/>
      <c r="AJY1234" s="104"/>
      <c r="AJZ1234" s="104"/>
      <c r="AKA1234" s="104"/>
      <c r="AKB1234" s="104"/>
      <c r="AKC1234" s="104"/>
      <c r="AKD1234" s="104"/>
      <c r="AKE1234" s="104"/>
      <c r="AKF1234" s="104"/>
      <c r="AKG1234" s="104"/>
      <c r="AKH1234" s="104"/>
      <c r="AKI1234" s="104"/>
      <c r="AKJ1234" s="104"/>
      <c r="AKK1234" s="104"/>
      <c r="AKL1234" s="104"/>
      <c r="AKM1234" s="104"/>
      <c r="AKN1234" s="104"/>
      <c r="AKO1234" s="104"/>
      <c r="AKP1234" s="104"/>
      <c r="AKQ1234" s="104"/>
      <c r="AKR1234" s="104"/>
      <c r="AKS1234" s="104"/>
      <c r="AKT1234" s="104"/>
      <c r="AKU1234" s="104"/>
      <c r="AKV1234" s="104"/>
      <c r="AKW1234" s="104"/>
      <c r="AKX1234" s="104"/>
      <c r="AKY1234" s="104"/>
      <c r="AKZ1234" s="104"/>
      <c r="ALA1234" s="104"/>
      <c r="ALB1234" s="104"/>
      <c r="ALC1234" s="104"/>
      <c r="ALD1234" s="104"/>
      <c r="ALE1234" s="104"/>
      <c r="ALF1234" s="104"/>
      <c r="ALG1234" s="104"/>
      <c r="ALH1234" s="104"/>
      <c r="ALI1234" s="104"/>
      <c r="ALJ1234" s="104"/>
      <c r="ALK1234" s="104"/>
      <c r="ALL1234" s="104"/>
      <c r="ALM1234" s="104"/>
      <c r="ALN1234" s="104"/>
      <c r="ALO1234" s="104"/>
      <c r="ALP1234" s="104"/>
      <c r="ALQ1234" s="104"/>
      <c r="ALR1234" s="104"/>
      <c r="ALS1234" s="104"/>
      <c r="ALT1234" s="104"/>
      <c r="ALU1234" s="104"/>
      <c r="ALV1234" s="104"/>
      <c r="ALW1234" s="104"/>
      <c r="ALX1234" s="104"/>
      <c r="ALY1234" s="104"/>
      <c r="ALZ1234" s="104"/>
      <c r="AMA1234" s="104"/>
      <c r="AMB1234" s="104"/>
      <c r="AMC1234" s="104"/>
      <c r="AMD1234" s="104"/>
      <c r="AME1234" s="104"/>
      <c r="AMF1234" s="104"/>
      <c r="AMG1234" s="104"/>
      <c r="AMH1234" s="104"/>
      <c r="AMI1234" s="104"/>
      <c r="AMJ1234" s="104"/>
      <c r="AMK1234" s="104"/>
      <c r="AML1234" s="104"/>
      <c r="AMM1234" s="104"/>
      <c r="AMN1234" s="104"/>
      <c r="AMO1234" s="104"/>
    </row>
    <row r="1235" spans="1:1029" s="88" customFormat="1" x14ac:dyDescent="0.35">
      <c r="A1235" s="21">
        <v>10141103</v>
      </c>
      <c r="B1235" s="115" t="s">
        <v>496</v>
      </c>
      <c r="C1235" s="272" t="s">
        <v>495</v>
      </c>
      <c r="D1235" s="21"/>
      <c r="E1235" s="114" t="str">
        <f t="shared" si="229"/>
        <v xml:space="preserve">TRANSFORMADOR AUXILIAR MARCA:NOT VISIBLE CHIBATA </v>
      </c>
      <c r="F1235" s="127"/>
      <c r="G1235" s="67" t="s">
        <v>343</v>
      </c>
      <c r="H1235" s="21" t="s">
        <v>343</v>
      </c>
      <c r="I1235" s="21"/>
      <c r="J1235" s="21"/>
      <c r="K1235" s="57" t="s">
        <v>342</v>
      </c>
      <c r="L1235" s="57" t="s">
        <v>341</v>
      </c>
      <c r="M1235" s="21"/>
      <c r="N1235" s="21">
        <v>22</v>
      </c>
      <c r="O1235" s="21">
        <v>0.4</v>
      </c>
      <c r="P1235" s="124" t="s">
        <v>516</v>
      </c>
      <c r="Q1235" s="21">
        <v>2001</v>
      </c>
      <c r="R1235" s="21" t="s">
        <v>639</v>
      </c>
      <c r="S1235" s="21" t="s">
        <v>639</v>
      </c>
      <c r="T1235" s="126">
        <v>572</v>
      </c>
      <c r="U1235" s="111">
        <v>45</v>
      </c>
      <c r="V1235" s="113">
        <f t="shared" si="230"/>
        <v>378.79111111111115</v>
      </c>
      <c r="W1235" s="113">
        <f t="shared" si="231"/>
        <v>193.20888888888885</v>
      </c>
      <c r="X1235" s="112">
        <f t="shared" si="232"/>
        <v>193208.88888888885</v>
      </c>
      <c r="Y1235" s="118"/>
      <c r="Z1235" s="110">
        <f t="shared" si="228"/>
        <v>29</v>
      </c>
      <c r="AA1235" s="109">
        <f t="shared" si="233"/>
        <v>28.6</v>
      </c>
      <c r="AB1235" s="109">
        <f t="shared" si="234"/>
        <v>28600</v>
      </c>
      <c r="AC1235" s="108">
        <f t="shared" si="235"/>
        <v>543.4</v>
      </c>
      <c r="AD1235" s="107">
        <f t="shared" si="236"/>
        <v>2.2222222222222223E-2</v>
      </c>
      <c r="AE1235" s="106">
        <f t="shared" si="237"/>
        <v>12.075555555555555</v>
      </c>
      <c r="AF1235" s="105">
        <f t="shared" si="238"/>
        <v>205.2844444444444</v>
      </c>
      <c r="AG1235" s="105">
        <f t="shared" si="239"/>
        <v>366.71555555555557</v>
      </c>
      <c r="AH1235" s="104"/>
      <c r="AI1235" s="104"/>
      <c r="AJ1235" s="104"/>
      <c r="AK1235" s="104"/>
      <c r="AL1235" s="104"/>
      <c r="AM1235" s="104"/>
      <c r="AN1235" s="104"/>
      <c r="AO1235" s="104"/>
      <c r="AP1235" s="104"/>
      <c r="AQ1235" s="104"/>
      <c r="AR1235" s="104"/>
      <c r="AS1235" s="104"/>
      <c r="AT1235" s="104"/>
      <c r="AU1235" s="104"/>
      <c r="AV1235" s="104"/>
      <c r="AW1235" s="104"/>
      <c r="AX1235" s="104"/>
      <c r="AY1235" s="104"/>
      <c r="AZ1235" s="104"/>
      <c r="BA1235" s="104"/>
      <c r="BB1235" s="104"/>
      <c r="BC1235" s="104"/>
      <c r="BD1235" s="104"/>
      <c r="BE1235" s="104"/>
      <c r="BF1235" s="104"/>
      <c r="BG1235" s="104"/>
      <c r="BH1235" s="104"/>
      <c r="BI1235" s="104"/>
      <c r="BJ1235" s="104"/>
      <c r="BK1235" s="104"/>
      <c r="BL1235" s="104"/>
      <c r="BM1235" s="104"/>
      <c r="BN1235" s="104"/>
      <c r="BO1235" s="104"/>
      <c r="BP1235" s="104"/>
      <c r="BQ1235" s="104"/>
      <c r="BR1235" s="104"/>
      <c r="BS1235" s="104"/>
      <c r="BT1235" s="104"/>
      <c r="BU1235" s="104"/>
      <c r="BV1235" s="104"/>
      <c r="BW1235" s="104"/>
      <c r="BX1235" s="104"/>
      <c r="BY1235" s="104"/>
      <c r="BZ1235" s="104"/>
      <c r="CA1235" s="104"/>
      <c r="CB1235" s="104"/>
      <c r="CC1235" s="104"/>
      <c r="CD1235" s="104"/>
      <c r="CE1235" s="104"/>
      <c r="CF1235" s="104"/>
      <c r="CG1235" s="104"/>
      <c r="CH1235" s="104"/>
      <c r="CI1235" s="104"/>
      <c r="CJ1235" s="104"/>
      <c r="CK1235" s="104"/>
      <c r="CL1235" s="104"/>
      <c r="CM1235" s="104"/>
      <c r="CN1235" s="104"/>
      <c r="CO1235" s="104"/>
      <c r="CP1235" s="104"/>
      <c r="CQ1235" s="104"/>
      <c r="CR1235" s="104"/>
      <c r="CS1235" s="104"/>
      <c r="CT1235" s="104"/>
      <c r="CU1235" s="104"/>
      <c r="CV1235" s="104"/>
      <c r="CW1235" s="104"/>
      <c r="CX1235" s="104"/>
      <c r="CY1235" s="104"/>
      <c r="CZ1235" s="104"/>
      <c r="DA1235" s="104"/>
      <c r="DB1235" s="104"/>
      <c r="DC1235" s="104"/>
      <c r="DD1235" s="104"/>
      <c r="DE1235" s="104"/>
      <c r="DF1235" s="104"/>
      <c r="DG1235" s="104"/>
      <c r="DH1235" s="104"/>
      <c r="DI1235" s="104"/>
      <c r="DJ1235" s="104"/>
      <c r="DK1235" s="104"/>
      <c r="DL1235" s="104"/>
      <c r="DM1235" s="104"/>
      <c r="DN1235" s="104"/>
      <c r="DO1235" s="104"/>
      <c r="DP1235" s="104"/>
      <c r="DQ1235" s="104"/>
      <c r="DR1235" s="104"/>
      <c r="DS1235" s="104"/>
      <c r="DT1235" s="104"/>
      <c r="DU1235" s="104"/>
      <c r="DV1235" s="104"/>
      <c r="DW1235" s="104"/>
      <c r="DX1235" s="104"/>
      <c r="DY1235" s="104"/>
      <c r="DZ1235" s="104"/>
      <c r="EA1235" s="104"/>
      <c r="EB1235" s="104"/>
      <c r="EC1235" s="104"/>
      <c r="ED1235" s="104"/>
      <c r="EE1235" s="104"/>
      <c r="EF1235" s="104"/>
      <c r="EG1235" s="104"/>
      <c r="EH1235" s="104"/>
      <c r="EI1235" s="104"/>
      <c r="EJ1235" s="104"/>
      <c r="EK1235" s="104"/>
      <c r="EL1235" s="104"/>
      <c r="EM1235" s="104"/>
      <c r="EN1235" s="104"/>
      <c r="EO1235" s="104"/>
      <c r="EP1235" s="104"/>
      <c r="EQ1235" s="104"/>
      <c r="ER1235" s="104"/>
      <c r="ES1235" s="104"/>
      <c r="ET1235" s="104"/>
      <c r="EU1235" s="104"/>
      <c r="EV1235" s="104"/>
      <c r="EW1235" s="104"/>
      <c r="EX1235" s="104"/>
      <c r="EY1235" s="104"/>
      <c r="EZ1235" s="104"/>
      <c r="FA1235" s="104"/>
      <c r="FB1235" s="104"/>
      <c r="FC1235" s="104"/>
      <c r="FD1235" s="104"/>
      <c r="FE1235" s="104"/>
      <c r="FF1235" s="104"/>
      <c r="FG1235" s="104"/>
      <c r="FH1235" s="104"/>
      <c r="FI1235" s="104"/>
      <c r="FJ1235" s="104"/>
      <c r="FK1235" s="104"/>
      <c r="FL1235" s="104"/>
      <c r="FM1235" s="104"/>
      <c r="FN1235" s="104"/>
      <c r="FO1235" s="104"/>
      <c r="FP1235" s="104"/>
      <c r="FQ1235" s="104"/>
      <c r="FR1235" s="104"/>
      <c r="FS1235" s="104"/>
      <c r="FT1235" s="104"/>
      <c r="FU1235" s="104"/>
      <c r="FV1235" s="104"/>
      <c r="FW1235" s="104"/>
      <c r="FX1235" s="104"/>
      <c r="FY1235" s="104"/>
      <c r="FZ1235" s="104"/>
      <c r="GA1235" s="104"/>
      <c r="GB1235" s="104"/>
      <c r="GC1235" s="104"/>
      <c r="GD1235" s="104"/>
      <c r="GE1235" s="104"/>
      <c r="GF1235" s="104"/>
      <c r="GG1235" s="104"/>
      <c r="GH1235" s="104"/>
      <c r="GI1235" s="104"/>
      <c r="GJ1235" s="104"/>
      <c r="GK1235" s="104"/>
      <c r="GL1235" s="104"/>
      <c r="GM1235" s="104"/>
      <c r="GN1235" s="104"/>
      <c r="GO1235" s="104"/>
      <c r="GP1235" s="104"/>
      <c r="GQ1235" s="104"/>
      <c r="GR1235" s="104"/>
      <c r="GS1235" s="104"/>
      <c r="GT1235" s="104"/>
      <c r="GU1235" s="104"/>
      <c r="GV1235" s="104"/>
      <c r="GW1235" s="104"/>
      <c r="GX1235" s="104"/>
      <c r="GY1235" s="104"/>
      <c r="GZ1235" s="104"/>
      <c r="HA1235" s="104"/>
      <c r="HB1235" s="104"/>
      <c r="HC1235" s="104"/>
      <c r="HD1235" s="104"/>
      <c r="HE1235" s="104"/>
      <c r="HF1235" s="104"/>
      <c r="HG1235" s="104"/>
      <c r="HH1235" s="104"/>
      <c r="HI1235" s="104"/>
      <c r="HJ1235" s="104"/>
      <c r="HK1235" s="104"/>
      <c r="HL1235" s="104"/>
      <c r="HM1235" s="104"/>
      <c r="HN1235" s="104"/>
      <c r="HO1235" s="104"/>
      <c r="HP1235" s="104"/>
      <c r="HQ1235" s="104"/>
      <c r="HR1235" s="104"/>
      <c r="HS1235" s="104"/>
      <c r="HT1235" s="104"/>
      <c r="HU1235" s="104"/>
      <c r="HV1235" s="104"/>
      <c r="HW1235" s="104"/>
      <c r="HX1235" s="104"/>
      <c r="HY1235" s="104"/>
      <c r="HZ1235" s="104"/>
      <c r="IA1235" s="104"/>
      <c r="IB1235" s="104"/>
      <c r="IC1235" s="104"/>
      <c r="ID1235" s="104"/>
      <c r="IE1235" s="104"/>
      <c r="IF1235" s="104"/>
      <c r="IG1235" s="104"/>
      <c r="IH1235" s="104"/>
      <c r="II1235" s="104"/>
      <c r="IJ1235" s="104"/>
      <c r="IK1235" s="104"/>
      <c r="IL1235" s="104"/>
      <c r="IM1235" s="104"/>
      <c r="IN1235" s="104"/>
      <c r="IO1235" s="104"/>
      <c r="IP1235" s="104"/>
      <c r="IQ1235" s="104"/>
      <c r="IR1235" s="104"/>
      <c r="IS1235" s="104"/>
      <c r="IT1235" s="104"/>
      <c r="IU1235" s="104"/>
      <c r="IV1235" s="104"/>
      <c r="IW1235" s="104"/>
      <c r="IX1235" s="104"/>
      <c r="IY1235" s="104"/>
      <c r="IZ1235" s="104"/>
      <c r="JA1235" s="104"/>
      <c r="JB1235" s="104"/>
      <c r="JC1235" s="104"/>
      <c r="JD1235" s="104"/>
      <c r="JE1235" s="104"/>
      <c r="JF1235" s="104"/>
      <c r="JG1235" s="104"/>
      <c r="JH1235" s="104"/>
      <c r="JI1235" s="104"/>
      <c r="JJ1235" s="104"/>
      <c r="JK1235" s="104"/>
      <c r="JL1235" s="104"/>
      <c r="JM1235" s="104"/>
      <c r="JN1235" s="104"/>
      <c r="JO1235" s="104"/>
      <c r="JP1235" s="104"/>
      <c r="JQ1235" s="104"/>
      <c r="JR1235" s="104"/>
      <c r="JS1235" s="104"/>
      <c r="JT1235" s="104"/>
      <c r="JU1235" s="104"/>
      <c r="JV1235" s="104"/>
      <c r="JW1235" s="104"/>
      <c r="JX1235" s="104"/>
      <c r="JY1235" s="104"/>
      <c r="JZ1235" s="104"/>
      <c r="KA1235" s="104"/>
      <c r="KB1235" s="104"/>
      <c r="KC1235" s="104"/>
      <c r="KD1235" s="104"/>
      <c r="KE1235" s="104"/>
      <c r="KF1235" s="104"/>
      <c r="KG1235" s="104"/>
      <c r="KH1235" s="104"/>
      <c r="KI1235" s="104"/>
      <c r="KJ1235" s="104"/>
      <c r="KK1235" s="104"/>
      <c r="KL1235" s="104"/>
      <c r="KM1235" s="104"/>
      <c r="KN1235" s="104"/>
      <c r="KO1235" s="104"/>
      <c r="KP1235" s="104"/>
      <c r="KQ1235" s="104"/>
      <c r="KR1235" s="104"/>
      <c r="KS1235" s="104"/>
      <c r="KT1235" s="104"/>
      <c r="KU1235" s="104"/>
      <c r="KV1235" s="104"/>
      <c r="KW1235" s="104"/>
      <c r="KX1235" s="104"/>
      <c r="KY1235" s="104"/>
      <c r="KZ1235" s="104"/>
      <c r="LA1235" s="104"/>
      <c r="LB1235" s="104"/>
      <c r="LC1235" s="104"/>
      <c r="LD1235" s="104"/>
      <c r="LE1235" s="104"/>
      <c r="LF1235" s="104"/>
      <c r="LG1235" s="104"/>
      <c r="LH1235" s="104"/>
      <c r="LI1235" s="104"/>
      <c r="LJ1235" s="104"/>
      <c r="LK1235" s="104"/>
      <c r="LL1235" s="104"/>
      <c r="LM1235" s="104"/>
      <c r="LN1235" s="104"/>
      <c r="LO1235" s="104"/>
      <c r="LP1235" s="104"/>
      <c r="LQ1235" s="104"/>
      <c r="LR1235" s="104"/>
      <c r="LS1235" s="104"/>
      <c r="LT1235" s="104"/>
      <c r="LU1235" s="104"/>
      <c r="LV1235" s="104"/>
      <c r="LW1235" s="104"/>
      <c r="LX1235" s="104"/>
      <c r="LY1235" s="104"/>
      <c r="LZ1235" s="104"/>
      <c r="MA1235" s="104"/>
      <c r="MB1235" s="104"/>
      <c r="MC1235" s="104"/>
      <c r="MD1235" s="104"/>
      <c r="ME1235" s="104"/>
      <c r="MF1235" s="104"/>
      <c r="MG1235" s="104"/>
      <c r="MH1235" s="104"/>
      <c r="MI1235" s="104"/>
      <c r="MJ1235" s="104"/>
      <c r="MK1235" s="104"/>
      <c r="ML1235" s="104"/>
      <c r="MM1235" s="104"/>
      <c r="MN1235" s="104"/>
      <c r="MO1235" s="104"/>
      <c r="MP1235" s="104"/>
      <c r="MQ1235" s="104"/>
      <c r="MR1235" s="104"/>
      <c r="MS1235" s="104"/>
      <c r="MT1235" s="104"/>
      <c r="MU1235" s="104"/>
      <c r="MV1235" s="104"/>
      <c r="MW1235" s="104"/>
      <c r="MX1235" s="104"/>
      <c r="MY1235" s="104"/>
      <c r="MZ1235" s="104"/>
      <c r="NA1235" s="104"/>
      <c r="NB1235" s="104"/>
      <c r="NC1235" s="104"/>
      <c r="ND1235" s="104"/>
      <c r="NE1235" s="104"/>
      <c r="NF1235" s="104"/>
      <c r="NG1235" s="104"/>
      <c r="NH1235" s="104"/>
      <c r="NI1235" s="104"/>
      <c r="NJ1235" s="104"/>
      <c r="NK1235" s="104"/>
      <c r="NL1235" s="104"/>
      <c r="NM1235" s="104"/>
      <c r="NN1235" s="104"/>
      <c r="NO1235" s="104"/>
      <c r="NP1235" s="104"/>
      <c r="NQ1235" s="104"/>
      <c r="NR1235" s="104"/>
      <c r="NS1235" s="104"/>
      <c r="NT1235" s="104"/>
      <c r="NU1235" s="104"/>
      <c r="NV1235" s="104"/>
      <c r="NW1235" s="104"/>
      <c r="NX1235" s="104"/>
      <c r="NY1235" s="104"/>
      <c r="NZ1235" s="104"/>
      <c r="OA1235" s="104"/>
      <c r="OB1235" s="104"/>
      <c r="OC1235" s="104"/>
      <c r="OD1235" s="104"/>
      <c r="OE1235" s="104"/>
      <c r="OF1235" s="104"/>
      <c r="OG1235" s="104"/>
      <c r="OH1235" s="104"/>
      <c r="OI1235" s="104"/>
      <c r="OJ1235" s="104"/>
      <c r="OK1235" s="104"/>
      <c r="OL1235" s="104"/>
      <c r="OM1235" s="104"/>
      <c r="ON1235" s="104"/>
      <c r="OO1235" s="104"/>
      <c r="OP1235" s="104"/>
      <c r="OQ1235" s="104"/>
      <c r="OR1235" s="104"/>
      <c r="OS1235" s="104"/>
      <c r="OT1235" s="104"/>
      <c r="OU1235" s="104"/>
      <c r="OV1235" s="104"/>
      <c r="OW1235" s="104"/>
      <c r="OX1235" s="104"/>
      <c r="OY1235" s="104"/>
      <c r="OZ1235" s="104"/>
      <c r="PA1235" s="104"/>
      <c r="PB1235" s="104"/>
      <c r="PC1235" s="104"/>
      <c r="PD1235" s="104"/>
      <c r="PE1235" s="104"/>
      <c r="PF1235" s="104"/>
      <c r="PG1235" s="104"/>
      <c r="PH1235" s="104"/>
      <c r="PI1235" s="104"/>
      <c r="PJ1235" s="104"/>
      <c r="PK1235" s="104"/>
      <c r="PL1235" s="104"/>
      <c r="PM1235" s="104"/>
      <c r="PN1235" s="104"/>
      <c r="PO1235" s="104"/>
      <c r="PP1235" s="104"/>
      <c r="PQ1235" s="104"/>
      <c r="PR1235" s="104"/>
      <c r="PS1235" s="104"/>
      <c r="PT1235" s="104"/>
      <c r="PU1235" s="104"/>
      <c r="PV1235" s="104"/>
      <c r="PW1235" s="104"/>
      <c r="PX1235" s="104"/>
      <c r="PY1235" s="104"/>
      <c r="PZ1235" s="104"/>
      <c r="QA1235" s="104"/>
      <c r="QB1235" s="104"/>
      <c r="QC1235" s="104"/>
      <c r="QD1235" s="104"/>
      <c r="QE1235" s="104"/>
      <c r="QF1235" s="104"/>
      <c r="QG1235" s="104"/>
      <c r="QH1235" s="104"/>
      <c r="QI1235" s="104"/>
      <c r="QJ1235" s="104"/>
      <c r="QK1235" s="104"/>
      <c r="QL1235" s="104"/>
      <c r="QM1235" s="104"/>
      <c r="QN1235" s="104"/>
      <c r="QO1235" s="104"/>
      <c r="QP1235" s="104"/>
      <c r="QQ1235" s="104"/>
      <c r="QR1235" s="104"/>
      <c r="QS1235" s="104"/>
      <c r="QT1235" s="104"/>
      <c r="QU1235" s="104"/>
      <c r="QV1235" s="104"/>
      <c r="QW1235" s="104"/>
      <c r="QX1235" s="104"/>
      <c r="QY1235" s="104"/>
      <c r="QZ1235" s="104"/>
      <c r="RA1235" s="104"/>
      <c r="RB1235" s="104"/>
      <c r="RC1235" s="104"/>
      <c r="RD1235" s="104"/>
      <c r="RE1235" s="104"/>
      <c r="RF1235" s="104"/>
      <c r="RG1235" s="104"/>
      <c r="RH1235" s="104"/>
      <c r="RI1235" s="104"/>
      <c r="RJ1235" s="104"/>
      <c r="RK1235" s="104"/>
      <c r="RL1235" s="104"/>
      <c r="RM1235" s="104"/>
      <c r="RN1235" s="104"/>
      <c r="RO1235" s="104"/>
      <c r="RP1235" s="104"/>
      <c r="RQ1235" s="104"/>
      <c r="RR1235" s="104"/>
      <c r="RS1235" s="104"/>
      <c r="RT1235" s="104"/>
      <c r="RU1235" s="104"/>
      <c r="RV1235" s="104"/>
      <c r="RW1235" s="104"/>
      <c r="RX1235" s="104"/>
      <c r="RY1235" s="104"/>
      <c r="RZ1235" s="104"/>
      <c r="SA1235" s="104"/>
      <c r="SB1235" s="104"/>
      <c r="SC1235" s="104"/>
      <c r="SD1235" s="104"/>
      <c r="SE1235" s="104"/>
      <c r="SF1235" s="104"/>
      <c r="SG1235" s="104"/>
      <c r="SH1235" s="104"/>
      <c r="SI1235" s="104"/>
      <c r="SJ1235" s="104"/>
      <c r="SK1235" s="104"/>
      <c r="SL1235" s="104"/>
      <c r="SM1235" s="104"/>
      <c r="SN1235" s="104"/>
      <c r="SO1235" s="104"/>
      <c r="SP1235" s="104"/>
      <c r="SQ1235" s="104"/>
      <c r="SR1235" s="104"/>
      <c r="SS1235" s="104"/>
      <c r="ST1235" s="104"/>
      <c r="SU1235" s="104"/>
      <c r="SV1235" s="104"/>
      <c r="SW1235" s="104"/>
      <c r="SX1235" s="104"/>
      <c r="SY1235" s="104"/>
      <c r="SZ1235" s="104"/>
      <c r="TA1235" s="104"/>
      <c r="TB1235" s="104"/>
      <c r="TC1235" s="104"/>
      <c r="TD1235" s="104"/>
      <c r="TE1235" s="104"/>
      <c r="TF1235" s="104"/>
      <c r="TG1235" s="104"/>
      <c r="TH1235" s="104"/>
      <c r="TI1235" s="104"/>
      <c r="TJ1235" s="104"/>
      <c r="TK1235" s="104"/>
      <c r="TL1235" s="104"/>
      <c r="TM1235" s="104"/>
      <c r="TN1235" s="104"/>
      <c r="TO1235" s="104"/>
      <c r="TP1235" s="104"/>
      <c r="TQ1235" s="104"/>
      <c r="TR1235" s="104"/>
      <c r="TS1235" s="104"/>
      <c r="TT1235" s="104"/>
      <c r="TU1235" s="104"/>
      <c r="TV1235" s="104"/>
      <c r="TW1235" s="104"/>
      <c r="TX1235" s="104"/>
      <c r="TY1235" s="104"/>
      <c r="TZ1235" s="104"/>
      <c r="UA1235" s="104"/>
      <c r="UB1235" s="104"/>
      <c r="UC1235" s="104"/>
      <c r="UD1235" s="104"/>
      <c r="UE1235" s="104"/>
      <c r="UF1235" s="104"/>
      <c r="UG1235" s="104"/>
      <c r="UH1235" s="104"/>
      <c r="UI1235" s="104"/>
      <c r="UJ1235" s="104"/>
      <c r="UK1235" s="104"/>
      <c r="UL1235" s="104"/>
      <c r="UM1235" s="104"/>
      <c r="UN1235" s="104"/>
      <c r="UO1235" s="104"/>
      <c r="UP1235" s="104"/>
      <c r="UQ1235" s="104"/>
      <c r="UR1235" s="104"/>
      <c r="US1235" s="104"/>
      <c r="UT1235" s="104"/>
      <c r="UU1235" s="104"/>
      <c r="UV1235" s="104"/>
      <c r="UW1235" s="104"/>
      <c r="UX1235" s="104"/>
      <c r="UY1235" s="104"/>
      <c r="UZ1235" s="104"/>
      <c r="VA1235" s="104"/>
      <c r="VB1235" s="104"/>
      <c r="VC1235" s="104"/>
      <c r="VD1235" s="104"/>
      <c r="VE1235" s="104"/>
      <c r="VF1235" s="104"/>
      <c r="VG1235" s="104"/>
      <c r="VH1235" s="104"/>
      <c r="VI1235" s="104"/>
      <c r="VJ1235" s="104"/>
      <c r="VK1235" s="104"/>
      <c r="VL1235" s="104"/>
      <c r="VM1235" s="104"/>
      <c r="VN1235" s="104"/>
      <c r="VO1235" s="104"/>
      <c r="VP1235" s="104"/>
      <c r="VQ1235" s="104"/>
      <c r="VR1235" s="104"/>
      <c r="VS1235" s="104"/>
      <c r="VT1235" s="104"/>
      <c r="VU1235" s="104"/>
      <c r="VV1235" s="104"/>
      <c r="VW1235" s="104"/>
      <c r="VX1235" s="104"/>
      <c r="VY1235" s="104"/>
      <c r="VZ1235" s="104"/>
      <c r="WA1235" s="104"/>
      <c r="WB1235" s="104"/>
      <c r="WC1235" s="104"/>
      <c r="WD1235" s="104"/>
      <c r="WE1235" s="104"/>
      <c r="WF1235" s="104"/>
      <c r="WG1235" s="104"/>
      <c r="WH1235" s="104"/>
      <c r="WI1235" s="104"/>
      <c r="WJ1235" s="104"/>
      <c r="WK1235" s="104"/>
      <c r="WL1235" s="104"/>
      <c r="WM1235" s="104"/>
      <c r="WN1235" s="104"/>
      <c r="WO1235" s="104"/>
      <c r="WP1235" s="104"/>
      <c r="WQ1235" s="104"/>
      <c r="WR1235" s="104"/>
      <c r="WS1235" s="104"/>
      <c r="WT1235" s="104"/>
      <c r="WU1235" s="104"/>
      <c r="WV1235" s="104"/>
      <c r="WW1235" s="104"/>
      <c r="WX1235" s="104"/>
      <c r="WY1235" s="104"/>
      <c r="WZ1235" s="104"/>
      <c r="XA1235" s="104"/>
      <c r="XB1235" s="104"/>
      <c r="XC1235" s="104"/>
      <c r="XD1235" s="104"/>
      <c r="XE1235" s="104"/>
      <c r="XF1235" s="104"/>
      <c r="XG1235" s="104"/>
      <c r="XH1235" s="104"/>
      <c r="XI1235" s="104"/>
      <c r="XJ1235" s="104"/>
      <c r="XK1235" s="104"/>
      <c r="XL1235" s="104"/>
      <c r="XM1235" s="104"/>
      <c r="XN1235" s="104"/>
      <c r="XO1235" s="104"/>
      <c r="XP1235" s="104"/>
      <c r="XQ1235" s="104"/>
      <c r="XR1235" s="104"/>
      <c r="XS1235" s="104"/>
      <c r="XT1235" s="104"/>
      <c r="XU1235" s="104"/>
      <c r="XV1235" s="104"/>
      <c r="XW1235" s="104"/>
      <c r="XX1235" s="104"/>
      <c r="XY1235" s="104"/>
      <c r="XZ1235" s="104"/>
      <c r="YA1235" s="104"/>
      <c r="YB1235" s="104"/>
      <c r="YC1235" s="104"/>
      <c r="YD1235" s="104"/>
      <c r="YE1235" s="104"/>
      <c r="YF1235" s="104"/>
      <c r="YG1235" s="104"/>
      <c r="YH1235" s="104"/>
      <c r="YI1235" s="104"/>
      <c r="YJ1235" s="104"/>
      <c r="YK1235" s="104"/>
      <c r="YL1235" s="104"/>
      <c r="YM1235" s="104"/>
      <c r="YN1235" s="104"/>
      <c r="YO1235" s="104"/>
      <c r="YP1235" s="104"/>
      <c r="YQ1235" s="104"/>
      <c r="YR1235" s="104"/>
      <c r="YS1235" s="104"/>
      <c r="YT1235" s="104"/>
      <c r="YU1235" s="104"/>
      <c r="YV1235" s="104"/>
      <c r="YW1235" s="104"/>
      <c r="YX1235" s="104"/>
      <c r="YY1235" s="104"/>
      <c r="YZ1235" s="104"/>
      <c r="ZA1235" s="104"/>
      <c r="ZB1235" s="104"/>
      <c r="ZC1235" s="104"/>
      <c r="ZD1235" s="104"/>
      <c r="ZE1235" s="104"/>
      <c r="ZF1235" s="104"/>
      <c r="ZG1235" s="104"/>
      <c r="ZH1235" s="104"/>
      <c r="ZI1235" s="104"/>
      <c r="ZJ1235" s="104"/>
      <c r="ZK1235" s="104"/>
      <c r="ZL1235" s="104"/>
      <c r="ZM1235" s="104"/>
      <c r="ZN1235" s="104"/>
      <c r="ZO1235" s="104"/>
      <c r="ZP1235" s="104"/>
      <c r="ZQ1235" s="104"/>
      <c r="ZR1235" s="104"/>
      <c r="ZS1235" s="104"/>
      <c r="ZT1235" s="104"/>
      <c r="ZU1235" s="104"/>
      <c r="ZV1235" s="104"/>
      <c r="ZW1235" s="104"/>
      <c r="ZX1235" s="104"/>
      <c r="ZY1235" s="104"/>
      <c r="ZZ1235" s="104"/>
      <c r="AAA1235" s="104"/>
      <c r="AAB1235" s="104"/>
      <c r="AAC1235" s="104"/>
      <c r="AAD1235" s="104"/>
      <c r="AAE1235" s="104"/>
      <c r="AAF1235" s="104"/>
      <c r="AAG1235" s="104"/>
      <c r="AAH1235" s="104"/>
      <c r="AAI1235" s="104"/>
      <c r="AAJ1235" s="104"/>
      <c r="AAK1235" s="104"/>
      <c r="AAL1235" s="104"/>
      <c r="AAM1235" s="104"/>
      <c r="AAN1235" s="104"/>
      <c r="AAO1235" s="104"/>
      <c r="AAP1235" s="104"/>
      <c r="AAQ1235" s="104"/>
      <c r="AAR1235" s="104"/>
      <c r="AAS1235" s="104"/>
      <c r="AAT1235" s="104"/>
      <c r="AAU1235" s="104"/>
      <c r="AAV1235" s="104"/>
      <c r="AAW1235" s="104"/>
      <c r="AAX1235" s="104"/>
      <c r="AAY1235" s="104"/>
      <c r="AAZ1235" s="104"/>
      <c r="ABA1235" s="104"/>
      <c r="ABB1235" s="104"/>
      <c r="ABC1235" s="104"/>
      <c r="ABD1235" s="104"/>
      <c r="ABE1235" s="104"/>
      <c r="ABF1235" s="104"/>
      <c r="ABG1235" s="104"/>
      <c r="ABH1235" s="104"/>
      <c r="ABI1235" s="104"/>
      <c r="ABJ1235" s="104"/>
      <c r="ABK1235" s="104"/>
      <c r="ABL1235" s="104"/>
      <c r="ABM1235" s="104"/>
      <c r="ABN1235" s="104"/>
      <c r="ABO1235" s="104"/>
      <c r="ABP1235" s="104"/>
      <c r="ABQ1235" s="104"/>
      <c r="ABR1235" s="104"/>
      <c r="ABS1235" s="104"/>
      <c r="ABT1235" s="104"/>
      <c r="ABU1235" s="104"/>
      <c r="ABV1235" s="104"/>
      <c r="ABW1235" s="104"/>
      <c r="ABX1235" s="104"/>
      <c r="ABY1235" s="104"/>
      <c r="ABZ1235" s="104"/>
      <c r="ACA1235" s="104"/>
      <c r="ACB1235" s="104"/>
      <c r="ACC1235" s="104"/>
      <c r="ACD1235" s="104"/>
      <c r="ACE1235" s="104"/>
      <c r="ACF1235" s="104"/>
      <c r="ACG1235" s="104"/>
      <c r="ACH1235" s="104"/>
      <c r="ACI1235" s="104"/>
      <c r="ACJ1235" s="104"/>
      <c r="ACK1235" s="104"/>
      <c r="ACL1235" s="104"/>
      <c r="ACM1235" s="104"/>
      <c r="ACN1235" s="104"/>
      <c r="ACO1235" s="104"/>
      <c r="ACP1235" s="104"/>
      <c r="ACQ1235" s="104"/>
      <c r="ACR1235" s="104"/>
      <c r="ACS1235" s="104"/>
      <c r="ACT1235" s="104"/>
      <c r="ACU1235" s="104"/>
      <c r="ACV1235" s="104"/>
      <c r="ACW1235" s="104"/>
      <c r="ACX1235" s="104"/>
      <c r="ACY1235" s="104"/>
      <c r="ACZ1235" s="104"/>
      <c r="ADA1235" s="104"/>
      <c r="ADB1235" s="104"/>
      <c r="ADC1235" s="104"/>
      <c r="ADD1235" s="104"/>
      <c r="ADE1235" s="104"/>
      <c r="ADF1235" s="104"/>
      <c r="ADG1235" s="104"/>
      <c r="ADH1235" s="104"/>
      <c r="ADI1235" s="104"/>
      <c r="ADJ1235" s="104"/>
      <c r="ADK1235" s="104"/>
      <c r="ADL1235" s="104"/>
      <c r="ADM1235" s="104"/>
      <c r="ADN1235" s="104"/>
      <c r="ADO1235" s="104"/>
      <c r="ADP1235" s="104"/>
      <c r="ADQ1235" s="104"/>
      <c r="ADR1235" s="104"/>
      <c r="ADS1235" s="104"/>
      <c r="ADT1235" s="104"/>
      <c r="ADU1235" s="104"/>
      <c r="ADV1235" s="104"/>
      <c r="ADW1235" s="104"/>
      <c r="ADX1235" s="104"/>
      <c r="ADY1235" s="104"/>
      <c r="ADZ1235" s="104"/>
      <c r="AEA1235" s="104"/>
      <c r="AEB1235" s="104"/>
      <c r="AEC1235" s="104"/>
      <c r="AED1235" s="104"/>
      <c r="AEE1235" s="104"/>
      <c r="AEF1235" s="104"/>
      <c r="AEG1235" s="104"/>
      <c r="AEH1235" s="104"/>
      <c r="AEI1235" s="104"/>
      <c r="AEJ1235" s="104"/>
      <c r="AEK1235" s="104"/>
      <c r="AEL1235" s="104"/>
      <c r="AEM1235" s="104"/>
      <c r="AEN1235" s="104"/>
      <c r="AEO1235" s="104"/>
      <c r="AEP1235" s="104"/>
      <c r="AEQ1235" s="104"/>
      <c r="AER1235" s="104"/>
      <c r="AES1235" s="104"/>
      <c r="AET1235" s="104"/>
      <c r="AEU1235" s="104"/>
      <c r="AEV1235" s="104"/>
      <c r="AEW1235" s="104"/>
      <c r="AEX1235" s="104"/>
      <c r="AEY1235" s="104"/>
      <c r="AEZ1235" s="104"/>
      <c r="AFA1235" s="104"/>
      <c r="AFB1235" s="104"/>
      <c r="AFC1235" s="104"/>
      <c r="AFD1235" s="104"/>
      <c r="AFE1235" s="104"/>
      <c r="AFF1235" s="104"/>
      <c r="AFG1235" s="104"/>
      <c r="AFH1235" s="104"/>
      <c r="AFI1235" s="104"/>
      <c r="AFJ1235" s="104"/>
      <c r="AFK1235" s="104"/>
      <c r="AFL1235" s="104"/>
      <c r="AFM1235" s="104"/>
      <c r="AFN1235" s="104"/>
      <c r="AFO1235" s="104"/>
      <c r="AFP1235" s="104"/>
      <c r="AFQ1235" s="104"/>
      <c r="AFR1235" s="104"/>
      <c r="AFS1235" s="104"/>
      <c r="AFT1235" s="104"/>
      <c r="AFU1235" s="104"/>
      <c r="AFV1235" s="104"/>
      <c r="AFW1235" s="104"/>
      <c r="AFX1235" s="104"/>
      <c r="AFY1235" s="104"/>
      <c r="AFZ1235" s="104"/>
      <c r="AGA1235" s="104"/>
      <c r="AGB1235" s="104"/>
      <c r="AGC1235" s="104"/>
      <c r="AGD1235" s="104"/>
      <c r="AGE1235" s="104"/>
      <c r="AGF1235" s="104"/>
      <c r="AGG1235" s="104"/>
      <c r="AGH1235" s="104"/>
      <c r="AGI1235" s="104"/>
      <c r="AGJ1235" s="104"/>
      <c r="AGK1235" s="104"/>
      <c r="AGL1235" s="104"/>
      <c r="AGM1235" s="104"/>
      <c r="AGN1235" s="104"/>
      <c r="AGO1235" s="104"/>
      <c r="AGP1235" s="104"/>
      <c r="AGQ1235" s="104"/>
      <c r="AGR1235" s="104"/>
      <c r="AGS1235" s="104"/>
      <c r="AGT1235" s="104"/>
      <c r="AGU1235" s="104"/>
      <c r="AGV1235" s="104"/>
      <c r="AGW1235" s="104"/>
      <c r="AGX1235" s="104"/>
      <c r="AGY1235" s="104"/>
      <c r="AGZ1235" s="104"/>
      <c r="AHA1235" s="104"/>
      <c r="AHB1235" s="104"/>
      <c r="AHC1235" s="104"/>
      <c r="AHD1235" s="104"/>
      <c r="AHE1235" s="104"/>
      <c r="AHF1235" s="104"/>
      <c r="AHG1235" s="104"/>
      <c r="AHH1235" s="104"/>
      <c r="AHI1235" s="104"/>
      <c r="AHJ1235" s="104"/>
      <c r="AHK1235" s="104"/>
      <c r="AHL1235" s="104"/>
      <c r="AHM1235" s="104"/>
      <c r="AHN1235" s="104"/>
      <c r="AHO1235" s="104"/>
      <c r="AHP1235" s="104"/>
      <c r="AHQ1235" s="104"/>
      <c r="AHR1235" s="104"/>
      <c r="AHS1235" s="104"/>
      <c r="AHT1235" s="104"/>
      <c r="AHU1235" s="104"/>
      <c r="AHV1235" s="104"/>
      <c r="AHW1235" s="104"/>
      <c r="AHX1235" s="104"/>
      <c r="AHY1235" s="104"/>
      <c r="AHZ1235" s="104"/>
      <c r="AIA1235" s="104"/>
      <c r="AIB1235" s="104"/>
      <c r="AIC1235" s="104"/>
      <c r="AID1235" s="104"/>
      <c r="AIE1235" s="104"/>
      <c r="AIF1235" s="104"/>
      <c r="AIG1235" s="104"/>
      <c r="AIH1235" s="104"/>
      <c r="AII1235" s="104"/>
      <c r="AIJ1235" s="104"/>
      <c r="AIK1235" s="104"/>
      <c r="AIL1235" s="104"/>
      <c r="AIM1235" s="104"/>
      <c r="AIN1235" s="104"/>
      <c r="AIO1235" s="104"/>
      <c r="AIP1235" s="104"/>
      <c r="AIQ1235" s="104"/>
      <c r="AIR1235" s="104"/>
      <c r="AIS1235" s="104"/>
      <c r="AIT1235" s="104"/>
      <c r="AIU1235" s="104"/>
      <c r="AIV1235" s="104"/>
      <c r="AIW1235" s="104"/>
      <c r="AIX1235" s="104"/>
      <c r="AIY1235" s="104"/>
      <c r="AIZ1235" s="104"/>
      <c r="AJA1235" s="104"/>
      <c r="AJB1235" s="104"/>
      <c r="AJC1235" s="104"/>
      <c r="AJD1235" s="104"/>
      <c r="AJE1235" s="104"/>
      <c r="AJF1235" s="104"/>
      <c r="AJG1235" s="104"/>
      <c r="AJH1235" s="104"/>
      <c r="AJI1235" s="104"/>
      <c r="AJJ1235" s="104"/>
      <c r="AJK1235" s="104"/>
      <c r="AJL1235" s="104"/>
      <c r="AJM1235" s="104"/>
      <c r="AJN1235" s="104"/>
      <c r="AJO1235" s="104"/>
      <c r="AJP1235" s="104"/>
      <c r="AJQ1235" s="104"/>
      <c r="AJR1235" s="104"/>
      <c r="AJS1235" s="104"/>
      <c r="AJT1235" s="104"/>
      <c r="AJU1235" s="104"/>
      <c r="AJV1235" s="104"/>
      <c r="AJW1235" s="104"/>
      <c r="AJX1235" s="104"/>
      <c r="AJY1235" s="104"/>
      <c r="AJZ1235" s="104"/>
      <c r="AKA1235" s="104"/>
      <c r="AKB1235" s="104"/>
      <c r="AKC1235" s="104"/>
      <c r="AKD1235" s="104"/>
      <c r="AKE1235" s="104"/>
      <c r="AKF1235" s="104"/>
      <c r="AKG1235" s="104"/>
      <c r="AKH1235" s="104"/>
      <c r="AKI1235" s="104"/>
      <c r="AKJ1235" s="104"/>
      <c r="AKK1235" s="104"/>
      <c r="AKL1235" s="104"/>
      <c r="AKM1235" s="104"/>
      <c r="AKN1235" s="104"/>
      <c r="AKO1235" s="104"/>
      <c r="AKP1235" s="104"/>
      <c r="AKQ1235" s="104"/>
      <c r="AKR1235" s="104"/>
      <c r="AKS1235" s="104"/>
      <c r="AKT1235" s="104"/>
      <c r="AKU1235" s="104"/>
      <c r="AKV1235" s="104"/>
      <c r="AKW1235" s="104"/>
      <c r="AKX1235" s="104"/>
      <c r="AKY1235" s="104"/>
      <c r="AKZ1235" s="104"/>
      <c r="ALA1235" s="104"/>
      <c r="ALB1235" s="104"/>
      <c r="ALC1235" s="104"/>
      <c r="ALD1235" s="104"/>
      <c r="ALE1235" s="104"/>
      <c r="ALF1235" s="104"/>
      <c r="ALG1235" s="104"/>
      <c r="ALH1235" s="104"/>
      <c r="ALI1235" s="104"/>
      <c r="ALJ1235" s="104"/>
      <c r="ALK1235" s="104"/>
      <c r="ALL1235" s="104"/>
      <c r="ALM1235" s="104"/>
      <c r="ALN1235" s="104"/>
      <c r="ALO1235" s="104"/>
      <c r="ALP1235" s="104"/>
      <c r="ALQ1235" s="104"/>
      <c r="ALR1235" s="104"/>
      <c r="ALS1235" s="104"/>
      <c r="ALT1235" s="104"/>
      <c r="ALU1235" s="104"/>
      <c r="ALV1235" s="104"/>
      <c r="ALW1235" s="104"/>
      <c r="ALX1235" s="104"/>
      <c r="ALY1235" s="104"/>
      <c r="ALZ1235" s="104"/>
      <c r="AMA1235" s="104"/>
      <c r="AMB1235" s="104"/>
      <c r="AMC1235" s="104"/>
      <c r="AMD1235" s="104"/>
      <c r="AME1235" s="104"/>
      <c r="AMF1235" s="104"/>
      <c r="AMG1235" s="104"/>
      <c r="AMH1235" s="104"/>
      <c r="AMI1235" s="104"/>
      <c r="AMJ1235" s="104"/>
      <c r="AMK1235" s="104"/>
      <c r="AML1235" s="104"/>
      <c r="AMM1235" s="104"/>
      <c r="AMN1235" s="104"/>
      <c r="AMO1235" s="104"/>
    </row>
    <row r="1236" spans="1:1029" s="88" customFormat="1" x14ac:dyDescent="0.35">
      <c r="A1236" s="21">
        <v>10141103</v>
      </c>
      <c r="B1236" s="135" t="s">
        <v>18023</v>
      </c>
      <c r="C1236" s="259" t="s">
        <v>18022</v>
      </c>
      <c r="D1236" s="170" t="s">
        <v>18662</v>
      </c>
      <c r="E1236" s="114" t="str">
        <f t="shared" si="229"/>
        <v>MINISUBESTAÇÃO MARCA:DESTA POWER MATLA PTS 246 PTS 246</v>
      </c>
      <c r="F1236" s="124"/>
      <c r="G1236" s="170" t="s">
        <v>18662</v>
      </c>
      <c r="H1236" s="21" t="s">
        <v>1634</v>
      </c>
      <c r="I1236" s="21" t="s">
        <v>1607</v>
      </c>
      <c r="J1236" s="21"/>
      <c r="K1236" s="142" t="s">
        <v>18661</v>
      </c>
      <c r="L1236" s="142" t="s">
        <v>18660</v>
      </c>
      <c r="M1236" s="124">
        <v>315</v>
      </c>
      <c r="N1236" s="124">
        <v>11</v>
      </c>
      <c r="O1236" s="21">
        <v>0.4</v>
      </c>
      <c r="P1236" s="124" t="s">
        <v>514</v>
      </c>
      <c r="Q1236" s="124">
        <v>2002</v>
      </c>
      <c r="R1236" s="124" t="s">
        <v>48</v>
      </c>
      <c r="S1236" s="124" t="s">
        <v>18659</v>
      </c>
      <c r="T1236" s="116">
        <v>1213</v>
      </c>
      <c r="U1236" s="111">
        <v>45</v>
      </c>
      <c r="V1236" s="113">
        <f t="shared" si="230"/>
        <v>828.88333333333321</v>
      </c>
      <c r="W1236" s="113">
        <f t="shared" si="231"/>
        <v>384.11666666666679</v>
      </c>
      <c r="X1236" s="112">
        <f t="shared" si="232"/>
        <v>384116.6666666668</v>
      </c>
      <c r="Y1236" s="111"/>
      <c r="Z1236" s="110">
        <f t="shared" si="228"/>
        <v>30</v>
      </c>
      <c r="AA1236" s="109">
        <f t="shared" si="233"/>
        <v>60.650000000000006</v>
      </c>
      <c r="AB1236" s="109">
        <f t="shared" si="234"/>
        <v>60650.000000000007</v>
      </c>
      <c r="AC1236" s="108">
        <f t="shared" si="235"/>
        <v>1152.3499999999999</v>
      </c>
      <c r="AD1236" s="107">
        <f t="shared" si="236"/>
        <v>2.2222222222222223E-2</v>
      </c>
      <c r="AE1236" s="106">
        <f t="shared" si="237"/>
        <v>25.607777777777777</v>
      </c>
      <c r="AF1236" s="105">
        <f t="shared" si="238"/>
        <v>409.72444444444454</v>
      </c>
      <c r="AG1236" s="105">
        <f t="shared" si="239"/>
        <v>803.27555555555546</v>
      </c>
    </row>
    <row r="1237" spans="1:1029" s="88" customFormat="1" x14ac:dyDescent="0.35">
      <c r="A1237" s="21">
        <v>10141103</v>
      </c>
      <c r="B1237" s="115" t="s">
        <v>18023</v>
      </c>
      <c r="C1237" s="259" t="s">
        <v>18022</v>
      </c>
      <c r="D1237" s="57" t="s">
        <v>18658</v>
      </c>
      <c r="E1237" s="114" t="str">
        <f t="shared" si="229"/>
        <v>MINISUBESTAÇÃO MARCA:  PTS 129</v>
      </c>
      <c r="F1237" s="21"/>
      <c r="G1237" s="21"/>
      <c r="H1237" s="21" t="s">
        <v>494</v>
      </c>
      <c r="I1237" s="21"/>
      <c r="J1237" s="21"/>
      <c r="K1237" s="133" t="s">
        <v>18657</v>
      </c>
      <c r="L1237" s="133" t="s">
        <v>18656</v>
      </c>
      <c r="M1237" s="21">
        <v>800</v>
      </c>
      <c r="N1237" s="21">
        <v>11</v>
      </c>
      <c r="O1237" s="21" t="s">
        <v>566</v>
      </c>
      <c r="P1237" s="124" t="s">
        <v>516</v>
      </c>
      <c r="Q1237" s="21">
        <v>2002</v>
      </c>
      <c r="R1237" s="21"/>
      <c r="S1237" s="21">
        <v>212837</v>
      </c>
      <c r="T1237" s="116">
        <v>3119</v>
      </c>
      <c r="U1237" s="111">
        <v>45</v>
      </c>
      <c r="V1237" s="113">
        <f t="shared" si="230"/>
        <v>2131.3166666666666</v>
      </c>
      <c r="W1237" s="113">
        <f t="shared" si="231"/>
        <v>987.68333333333339</v>
      </c>
      <c r="X1237" s="112">
        <f t="shared" si="232"/>
        <v>987683.33333333337</v>
      </c>
      <c r="Y1237" s="111"/>
      <c r="Z1237" s="110">
        <f t="shared" si="228"/>
        <v>30</v>
      </c>
      <c r="AA1237" s="109">
        <f t="shared" si="233"/>
        <v>155.95000000000002</v>
      </c>
      <c r="AB1237" s="109">
        <f t="shared" si="234"/>
        <v>155950.00000000003</v>
      </c>
      <c r="AC1237" s="108">
        <f t="shared" si="235"/>
        <v>2963.05</v>
      </c>
      <c r="AD1237" s="107">
        <f t="shared" si="236"/>
        <v>2.2222222222222223E-2</v>
      </c>
      <c r="AE1237" s="106">
        <f t="shared" si="237"/>
        <v>65.845555555555563</v>
      </c>
      <c r="AF1237" s="105">
        <f t="shared" si="238"/>
        <v>1053.528888888889</v>
      </c>
      <c r="AG1237" s="105">
        <f t="shared" si="239"/>
        <v>2065.471111111111</v>
      </c>
    </row>
    <row r="1238" spans="1:1029" s="88" customFormat="1" x14ac:dyDescent="0.35">
      <c r="A1238" s="21">
        <v>10141103</v>
      </c>
      <c r="B1238" s="115" t="s">
        <v>18023</v>
      </c>
      <c r="C1238" s="259" t="s">
        <v>18022</v>
      </c>
      <c r="D1238" s="133" t="s">
        <v>4971</v>
      </c>
      <c r="E1238" s="114" t="str">
        <f t="shared" si="229"/>
        <v>MINISUBESTAÇÃO MARCA:P.D.S. Technologies  PT 149</v>
      </c>
      <c r="F1238" s="21"/>
      <c r="G1238" s="21"/>
      <c r="H1238" s="21" t="s">
        <v>494</v>
      </c>
      <c r="I1238" s="21"/>
      <c r="J1238" s="21"/>
      <c r="K1238" s="133" t="s">
        <v>18655</v>
      </c>
      <c r="L1238" s="133" t="s">
        <v>18654</v>
      </c>
      <c r="M1238" s="21">
        <v>800</v>
      </c>
      <c r="N1238" s="21">
        <v>11</v>
      </c>
      <c r="O1238" s="21" t="s">
        <v>510</v>
      </c>
      <c r="P1238" s="124" t="s">
        <v>516</v>
      </c>
      <c r="Q1238" s="21">
        <v>2002</v>
      </c>
      <c r="R1238" s="21" t="s">
        <v>18653</v>
      </c>
      <c r="S1238" s="21">
        <v>1783</v>
      </c>
      <c r="T1238" s="116">
        <v>3119</v>
      </c>
      <c r="U1238" s="111">
        <v>45</v>
      </c>
      <c r="V1238" s="113">
        <f t="shared" si="230"/>
        <v>2131.3166666666666</v>
      </c>
      <c r="W1238" s="113">
        <f t="shared" si="231"/>
        <v>987.68333333333339</v>
      </c>
      <c r="X1238" s="112">
        <f t="shared" si="232"/>
        <v>987683.33333333337</v>
      </c>
      <c r="Y1238" s="111"/>
      <c r="Z1238" s="110">
        <f t="shared" si="228"/>
        <v>30</v>
      </c>
      <c r="AA1238" s="109">
        <f t="shared" si="233"/>
        <v>155.95000000000002</v>
      </c>
      <c r="AB1238" s="109">
        <f t="shared" si="234"/>
        <v>155950.00000000003</v>
      </c>
      <c r="AC1238" s="108">
        <f t="shared" si="235"/>
        <v>2963.05</v>
      </c>
      <c r="AD1238" s="107">
        <f t="shared" si="236"/>
        <v>2.2222222222222223E-2</v>
      </c>
      <c r="AE1238" s="106">
        <f t="shared" si="237"/>
        <v>65.845555555555563</v>
      </c>
      <c r="AF1238" s="105">
        <f t="shared" si="238"/>
        <v>1053.528888888889</v>
      </c>
      <c r="AG1238" s="105">
        <f t="shared" si="239"/>
        <v>2065.471111111111</v>
      </c>
    </row>
    <row r="1239" spans="1:1029" s="88" customFormat="1" x14ac:dyDescent="0.35">
      <c r="A1239" s="21">
        <v>10141103</v>
      </c>
      <c r="B1239" s="115" t="s">
        <v>18023</v>
      </c>
      <c r="C1239" s="259" t="s">
        <v>18022</v>
      </c>
      <c r="D1239" s="133" t="s">
        <v>18652</v>
      </c>
      <c r="E1239" s="114" t="str">
        <f t="shared" si="229"/>
        <v>MINISUBESTAÇÃO MARCA:  PTS 132</v>
      </c>
      <c r="F1239" s="21"/>
      <c r="G1239" s="21"/>
      <c r="H1239" s="21" t="s">
        <v>494</v>
      </c>
      <c r="I1239" s="21"/>
      <c r="J1239" s="21"/>
      <c r="K1239" s="133" t="s">
        <v>18651</v>
      </c>
      <c r="L1239" s="133" t="s">
        <v>18650</v>
      </c>
      <c r="M1239" s="21">
        <v>800</v>
      </c>
      <c r="N1239" s="21">
        <v>11</v>
      </c>
      <c r="O1239" s="21" t="s">
        <v>510</v>
      </c>
      <c r="P1239" s="124" t="s">
        <v>516</v>
      </c>
      <c r="Q1239" s="21">
        <v>2002</v>
      </c>
      <c r="R1239" s="21"/>
      <c r="S1239" s="21"/>
      <c r="T1239" s="116">
        <v>3119</v>
      </c>
      <c r="U1239" s="111">
        <v>45</v>
      </c>
      <c r="V1239" s="113">
        <f t="shared" si="230"/>
        <v>2131.3166666666666</v>
      </c>
      <c r="W1239" s="113">
        <f t="shared" si="231"/>
        <v>987.68333333333339</v>
      </c>
      <c r="X1239" s="112">
        <f t="shared" si="232"/>
        <v>987683.33333333337</v>
      </c>
      <c r="Y1239" s="111"/>
      <c r="Z1239" s="110">
        <f t="shared" si="228"/>
        <v>30</v>
      </c>
      <c r="AA1239" s="109">
        <f t="shared" si="233"/>
        <v>155.95000000000002</v>
      </c>
      <c r="AB1239" s="109">
        <f t="shared" si="234"/>
        <v>155950.00000000003</v>
      </c>
      <c r="AC1239" s="108">
        <f t="shared" si="235"/>
        <v>2963.05</v>
      </c>
      <c r="AD1239" s="107">
        <f t="shared" si="236"/>
        <v>2.2222222222222223E-2</v>
      </c>
      <c r="AE1239" s="106">
        <f t="shared" si="237"/>
        <v>65.845555555555563</v>
      </c>
      <c r="AF1239" s="105">
        <f t="shared" si="238"/>
        <v>1053.528888888889</v>
      </c>
      <c r="AG1239" s="105">
        <f t="shared" si="239"/>
        <v>2065.471111111111</v>
      </c>
    </row>
    <row r="1240" spans="1:1029" s="88" customFormat="1" x14ac:dyDescent="0.35">
      <c r="A1240" s="21">
        <v>10141103</v>
      </c>
      <c r="B1240" s="115" t="s">
        <v>18023</v>
      </c>
      <c r="C1240" s="259" t="s">
        <v>18022</v>
      </c>
      <c r="D1240" s="133" t="s">
        <v>10917</v>
      </c>
      <c r="E1240" s="114" t="str">
        <f t="shared" si="229"/>
        <v>MINISUBESTAÇÃO MARCA:  PT 43</v>
      </c>
      <c r="F1240" s="21"/>
      <c r="G1240" s="21"/>
      <c r="H1240" s="21" t="s">
        <v>494</v>
      </c>
      <c r="I1240" s="21"/>
      <c r="J1240" s="21"/>
      <c r="K1240" s="133" t="s">
        <v>18649</v>
      </c>
      <c r="L1240" s="133" t="s">
        <v>18648</v>
      </c>
      <c r="M1240" s="21">
        <v>800</v>
      </c>
      <c r="N1240" s="21">
        <v>11</v>
      </c>
      <c r="O1240" s="21" t="s">
        <v>510</v>
      </c>
      <c r="P1240" s="124" t="s">
        <v>516</v>
      </c>
      <c r="Q1240" s="21">
        <v>2002</v>
      </c>
      <c r="R1240" s="21"/>
      <c r="S1240" s="21"/>
      <c r="T1240" s="116">
        <v>3119</v>
      </c>
      <c r="U1240" s="111">
        <v>45</v>
      </c>
      <c r="V1240" s="113">
        <f t="shared" si="230"/>
        <v>2131.3166666666666</v>
      </c>
      <c r="W1240" s="113">
        <f t="shared" si="231"/>
        <v>987.68333333333339</v>
      </c>
      <c r="X1240" s="112">
        <f t="shared" si="232"/>
        <v>987683.33333333337</v>
      </c>
      <c r="Y1240" s="111"/>
      <c r="Z1240" s="110">
        <f t="shared" si="228"/>
        <v>30</v>
      </c>
      <c r="AA1240" s="109">
        <f t="shared" si="233"/>
        <v>155.95000000000002</v>
      </c>
      <c r="AB1240" s="109">
        <f t="shared" si="234"/>
        <v>155950.00000000003</v>
      </c>
      <c r="AC1240" s="108">
        <f t="shared" si="235"/>
        <v>2963.05</v>
      </c>
      <c r="AD1240" s="107">
        <f t="shared" si="236"/>
        <v>2.2222222222222223E-2</v>
      </c>
      <c r="AE1240" s="106">
        <f t="shared" si="237"/>
        <v>65.845555555555563</v>
      </c>
      <c r="AF1240" s="105">
        <f t="shared" si="238"/>
        <v>1053.528888888889</v>
      </c>
      <c r="AG1240" s="105">
        <f t="shared" si="239"/>
        <v>2065.471111111111</v>
      </c>
    </row>
    <row r="1241" spans="1:1029" s="88" customFormat="1" x14ac:dyDescent="0.35">
      <c r="A1241" s="21">
        <v>10141103</v>
      </c>
      <c r="B1241" s="115" t="s">
        <v>18023</v>
      </c>
      <c r="C1241" s="259" t="s">
        <v>18022</v>
      </c>
      <c r="D1241" s="133" t="s">
        <v>18647</v>
      </c>
      <c r="E1241" s="114" t="str">
        <f t="shared" si="229"/>
        <v>MINISUBESTAÇÃO MARCA:  PTS `134</v>
      </c>
      <c r="F1241" s="21"/>
      <c r="G1241" s="21"/>
      <c r="H1241" s="21" t="s">
        <v>494</v>
      </c>
      <c r="I1241" s="21"/>
      <c r="J1241" s="21"/>
      <c r="K1241" s="133" t="s">
        <v>18646</v>
      </c>
      <c r="L1241" s="133" t="s">
        <v>18645</v>
      </c>
      <c r="M1241" s="21">
        <v>800</v>
      </c>
      <c r="N1241" s="21">
        <v>11</v>
      </c>
      <c r="O1241" s="21" t="s">
        <v>510</v>
      </c>
      <c r="P1241" s="124" t="s">
        <v>516</v>
      </c>
      <c r="Q1241" s="21">
        <v>2002</v>
      </c>
      <c r="R1241" s="21"/>
      <c r="S1241" s="21"/>
      <c r="T1241" s="116">
        <v>3119</v>
      </c>
      <c r="U1241" s="111">
        <v>45</v>
      </c>
      <c r="V1241" s="113">
        <f t="shared" si="230"/>
        <v>2131.3166666666666</v>
      </c>
      <c r="W1241" s="113">
        <f t="shared" si="231"/>
        <v>987.68333333333339</v>
      </c>
      <c r="X1241" s="112">
        <f t="shared" si="232"/>
        <v>987683.33333333337</v>
      </c>
      <c r="Y1241" s="111"/>
      <c r="Z1241" s="110">
        <f t="shared" si="228"/>
        <v>30</v>
      </c>
      <c r="AA1241" s="109">
        <f t="shared" si="233"/>
        <v>155.95000000000002</v>
      </c>
      <c r="AB1241" s="109">
        <f t="shared" si="234"/>
        <v>155950.00000000003</v>
      </c>
      <c r="AC1241" s="108">
        <f t="shared" si="235"/>
        <v>2963.05</v>
      </c>
      <c r="AD1241" s="107">
        <f t="shared" si="236"/>
        <v>2.2222222222222223E-2</v>
      </c>
      <c r="AE1241" s="106">
        <f t="shared" si="237"/>
        <v>65.845555555555563</v>
      </c>
      <c r="AF1241" s="105">
        <f t="shared" si="238"/>
        <v>1053.528888888889</v>
      </c>
      <c r="AG1241" s="105">
        <f t="shared" si="239"/>
        <v>2065.471111111111</v>
      </c>
    </row>
    <row r="1242" spans="1:1029" s="88" customFormat="1" x14ac:dyDescent="0.35">
      <c r="A1242" s="21">
        <v>10141103</v>
      </c>
      <c r="B1242" s="115" t="s">
        <v>18023</v>
      </c>
      <c r="C1242" s="259" t="s">
        <v>18022</v>
      </c>
      <c r="D1242" s="133" t="s">
        <v>18644</v>
      </c>
      <c r="E1242" s="114" t="str">
        <f t="shared" si="229"/>
        <v>MINISUBESTAÇÃO MARCA:Efacec  PTS 121</v>
      </c>
      <c r="F1242" s="21"/>
      <c r="G1242" s="21"/>
      <c r="H1242" s="21" t="s">
        <v>494</v>
      </c>
      <c r="I1242" s="21"/>
      <c r="J1242" s="21"/>
      <c r="K1242" s="133" t="s">
        <v>18643</v>
      </c>
      <c r="L1242" s="133" t="s">
        <v>18642</v>
      </c>
      <c r="M1242" s="21">
        <v>250</v>
      </c>
      <c r="N1242" s="21">
        <v>11</v>
      </c>
      <c r="O1242" s="21" t="s">
        <v>510</v>
      </c>
      <c r="P1242" s="124" t="s">
        <v>516</v>
      </c>
      <c r="Q1242" s="21">
        <v>2002</v>
      </c>
      <c r="R1242" s="21" t="s">
        <v>535</v>
      </c>
      <c r="S1242" s="21">
        <v>12228.2</v>
      </c>
      <c r="T1242" s="116">
        <v>1213</v>
      </c>
      <c r="U1242" s="111">
        <v>45</v>
      </c>
      <c r="V1242" s="113">
        <f t="shared" si="230"/>
        <v>828.88333333333321</v>
      </c>
      <c r="W1242" s="113">
        <f t="shared" si="231"/>
        <v>384.11666666666679</v>
      </c>
      <c r="X1242" s="112">
        <f t="shared" si="232"/>
        <v>384116.6666666668</v>
      </c>
      <c r="Y1242" s="111"/>
      <c r="Z1242" s="110">
        <f t="shared" si="228"/>
        <v>30</v>
      </c>
      <c r="AA1242" s="109">
        <f t="shared" si="233"/>
        <v>60.650000000000006</v>
      </c>
      <c r="AB1242" s="109">
        <f t="shared" si="234"/>
        <v>60650.000000000007</v>
      </c>
      <c r="AC1242" s="108">
        <f t="shared" si="235"/>
        <v>1152.3499999999999</v>
      </c>
      <c r="AD1242" s="107">
        <f t="shared" si="236"/>
        <v>2.2222222222222223E-2</v>
      </c>
      <c r="AE1242" s="106">
        <f t="shared" si="237"/>
        <v>25.607777777777777</v>
      </c>
      <c r="AF1242" s="105">
        <f t="shared" si="238"/>
        <v>409.72444444444454</v>
      </c>
      <c r="AG1242" s="105">
        <f t="shared" si="239"/>
        <v>803.27555555555546</v>
      </c>
    </row>
    <row r="1243" spans="1:1029" s="88" customFormat="1" x14ac:dyDescent="0.35">
      <c r="A1243" s="21">
        <v>10141103</v>
      </c>
      <c r="B1243" s="115" t="s">
        <v>14786</v>
      </c>
      <c r="C1243" s="259" t="s">
        <v>710</v>
      </c>
      <c r="D1243" s="21" t="s">
        <v>17189</v>
      </c>
      <c r="E1243" s="114" t="str">
        <f t="shared" si="229"/>
        <v>TRANSFORMADOR MARCA:  PTS15</v>
      </c>
      <c r="F1243" s="21"/>
      <c r="G1243" s="21"/>
      <c r="H1243" s="21" t="s">
        <v>545</v>
      </c>
      <c r="I1243" s="21" t="s">
        <v>17188</v>
      </c>
      <c r="J1243" s="21"/>
      <c r="K1243" s="21" t="s">
        <v>17187</v>
      </c>
      <c r="L1243" s="21" t="s">
        <v>17186</v>
      </c>
      <c r="M1243" s="21">
        <v>500</v>
      </c>
      <c r="N1243" s="21">
        <v>33</v>
      </c>
      <c r="O1243" s="21" t="s">
        <v>362</v>
      </c>
      <c r="P1243" s="21">
        <v>3</v>
      </c>
      <c r="Q1243" s="124">
        <v>2002</v>
      </c>
      <c r="R1243" s="21"/>
      <c r="S1243" s="21"/>
      <c r="T1243" s="116">
        <v>1200</v>
      </c>
      <c r="U1243" s="111">
        <v>45</v>
      </c>
      <c r="V1243" s="113">
        <f t="shared" si="230"/>
        <v>820</v>
      </c>
      <c r="W1243" s="113">
        <f t="shared" si="231"/>
        <v>380</v>
      </c>
      <c r="X1243" s="112">
        <f t="shared" si="232"/>
        <v>380000</v>
      </c>
      <c r="Y1243" s="111"/>
      <c r="Z1243" s="110">
        <f t="shared" si="228"/>
        <v>30</v>
      </c>
      <c r="AA1243" s="109">
        <f t="shared" si="233"/>
        <v>60</v>
      </c>
      <c r="AB1243" s="109">
        <f t="shared" si="234"/>
        <v>60000</v>
      </c>
      <c r="AC1243" s="108">
        <f t="shared" si="235"/>
        <v>1140</v>
      </c>
      <c r="AD1243" s="107">
        <f t="shared" si="236"/>
        <v>2.2222222222222223E-2</v>
      </c>
      <c r="AE1243" s="106">
        <f t="shared" si="237"/>
        <v>25.333333333333336</v>
      </c>
      <c r="AF1243" s="105">
        <f t="shared" si="238"/>
        <v>405.33333333333331</v>
      </c>
      <c r="AG1243" s="105">
        <f t="shared" si="239"/>
        <v>794.66666666666663</v>
      </c>
    </row>
    <row r="1244" spans="1:1029" s="88" customFormat="1" x14ac:dyDescent="0.35">
      <c r="A1244" s="21">
        <v>10141103</v>
      </c>
      <c r="B1244" s="115" t="s">
        <v>14786</v>
      </c>
      <c r="C1244" s="259" t="s">
        <v>710</v>
      </c>
      <c r="D1244" s="21" t="s">
        <v>17185</v>
      </c>
      <c r="E1244" s="114" t="str">
        <f t="shared" si="229"/>
        <v>TRANSFORMADOR MARCA:  PTS17</v>
      </c>
      <c r="F1244" s="21"/>
      <c r="G1244" s="21"/>
      <c r="H1244" s="21" t="s">
        <v>545</v>
      </c>
      <c r="I1244" s="21" t="s">
        <v>17184</v>
      </c>
      <c r="J1244" s="21"/>
      <c r="K1244" s="21" t="s">
        <v>17183</v>
      </c>
      <c r="L1244" s="21" t="s">
        <v>17182</v>
      </c>
      <c r="M1244" s="21">
        <v>315</v>
      </c>
      <c r="N1244" s="21">
        <v>11</v>
      </c>
      <c r="O1244" s="21" t="s">
        <v>362</v>
      </c>
      <c r="P1244" s="21">
        <v>3</v>
      </c>
      <c r="Q1244" s="124">
        <v>2002</v>
      </c>
      <c r="R1244" s="21"/>
      <c r="S1244" s="21"/>
      <c r="T1244" s="116">
        <v>840</v>
      </c>
      <c r="U1244" s="111">
        <v>45</v>
      </c>
      <c r="V1244" s="113">
        <f t="shared" si="230"/>
        <v>574</v>
      </c>
      <c r="W1244" s="113">
        <f t="shared" si="231"/>
        <v>266</v>
      </c>
      <c r="X1244" s="112">
        <f t="shared" si="232"/>
        <v>266000</v>
      </c>
      <c r="Y1244" s="111"/>
      <c r="Z1244" s="110">
        <f t="shared" si="228"/>
        <v>30</v>
      </c>
      <c r="AA1244" s="109">
        <f t="shared" si="233"/>
        <v>42</v>
      </c>
      <c r="AB1244" s="109">
        <f t="shared" si="234"/>
        <v>42000</v>
      </c>
      <c r="AC1244" s="108">
        <f t="shared" si="235"/>
        <v>798</v>
      </c>
      <c r="AD1244" s="107">
        <f t="shared" si="236"/>
        <v>2.2222222222222223E-2</v>
      </c>
      <c r="AE1244" s="106">
        <f t="shared" si="237"/>
        <v>17.733333333333334</v>
      </c>
      <c r="AF1244" s="105">
        <f t="shared" si="238"/>
        <v>283.73333333333335</v>
      </c>
      <c r="AG1244" s="105">
        <f t="shared" si="239"/>
        <v>556.26666666666665</v>
      </c>
    </row>
    <row r="1245" spans="1:1029" s="88" customFormat="1" x14ac:dyDescent="0.35">
      <c r="A1245" s="21">
        <v>10141103</v>
      </c>
      <c r="B1245" s="115" t="s">
        <v>14786</v>
      </c>
      <c r="C1245" s="259" t="s">
        <v>710</v>
      </c>
      <c r="D1245" s="21" t="s">
        <v>17180</v>
      </c>
      <c r="E1245" s="114" t="str">
        <f t="shared" si="229"/>
        <v>TRANSFORMADOR MARCA:  PTS18</v>
      </c>
      <c r="F1245" s="21"/>
      <c r="G1245" s="21"/>
      <c r="H1245" s="21" t="s">
        <v>545</v>
      </c>
      <c r="I1245" s="21" t="s">
        <v>17179</v>
      </c>
      <c r="J1245" s="21"/>
      <c r="K1245" s="21" t="s">
        <v>17178</v>
      </c>
      <c r="L1245" s="21" t="s">
        <v>17177</v>
      </c>
      <c r="M1245" s="21">
        <v>315</v>
      </c>
      <c r="N1245" s="21">
        <v>33</v>
      </c>
      <c r="O1245" s="21" t="s">
        <v>362</v>
      </c>
      <c r="P1245" s="21">
        <v>3</v>
      </c>
      <c r="Q1245" s="124">
        <v>2002</v>
      </c>
      <c r="R1245" s="21"/>
      <c r="S1245" s="21"/>
      <c r="T1245" s="116">
        <v>1039</v>
      </c>
      <c r="U1245" s="111">
        <v>45</v>
      </c>
      <c r="V1245" s="113">
        <f t="shared" si="230"/>
        <v>709.98333333333335</v>
      </c>
      <c r="W1245" s="113">
        <f t="shared" si="231"/>
        <v>329.01666666666665</v>
      </c>
      <c r="X1245" s="112">
        <f t="shared" si="232"/>
        <v>329016.66666666663</v>
      </c>
      <c r="Y1245" s="111"/>
      <c r="Z1245" s="110">
        <f t="shared" si="228"/>
        <v>30</v>
      </c>
      <c r="AA1245" s="109">
        <f t="shared" si="233"/>
        <v>51.95</v>
      </c>
      <c r="AB1245" s="109">
        <f t="shared" si="234"/>
        <v>51950</v>
      </c>
      <c r="AC1245" s="108">
        <f t="shared" si="235"/>
        <v>987.05</v>
      </c>
      <c r="AD1245" s="107">
        <f t="shared" si="236"/>
        <v>2.2222222222222223E-2</v>
      </c>
      <c r="AE1245" s="106">
        <f t="shared" si="237"/>
        <v>21.934444444444445</v>
      </c>
      <c r="AF1245" s="105">
        <f t="shared" si="238"/>
        <v>350.95111111111112</v>
      </c>
      <c r="AG1245" s="105">
        <f t="shared" si="239"/>
        <v>688.04888888888888</v>
      </c>
    </row>
    <row r="1246" spans="1:1029" s="88" customFormat="1" x14ac:dyDescent="0.35">
      <c r="A1246" s="21">
        <v>10141103</v>
      </c>
      <c r="B1246" s="115" t="s">
        <v>14786</v>
      </c>
      <c r="C1246" s="259" t="s">
        <v>710</v>
      </c>
      <c r="D1246" s="21" t="s">
        <v>17176</v>
      </c>
      <c r="E1246" s="114" t="str">
        <f t="shared" si="229"/>
        <v>TRANSFORMADOR MARCA:  PTS21</v>
      </c>
      <c r="F1246" s="21"/>
      <c r="G1246" s="21"/>
      <c r="H1246" s="21" t="s">
        <v>545</v>
      </c>
      <c r="I1246" s="21" t="s">
        <v>17175</v>
      </c>
      <c r="J1246" s="21"/>
      <c r="K1246" s="21" t="s">
        <v>17174</v>
      </c>
      <c r="L1246" s="21" t="s">
        <v>17173</v>
      </c>
      <c r="M1246" s="21">
        <v>500</v>
      </c>
      <c r="N1246" s="21">
        <v>11</v>
      </c>
      <c r="O1246" s="21" t="s">
        <v>362</v>
      </c>
      <c r="P1246" s="21">
        <v>3</v>
      </c>
      <c r="Q1246" s="124">
        <v>2002</v>
      </c>
      <c r="R1246" s="21"/>
      <c r="S1246" s="21"/>
      <c r="T1246" s="116">
        <v>1016</v>
      </c>
      <c r="U1246" s="111">
        <v>45</v>
      </c>
      <c r="V1246" s="113">
        <f t="shared" si="230"/>
        <v>694.26666666666665</v>
      </c>
      <c r="W1246" s="113">
        <f t="shared" si="231"/>
        <v>321.73333333333335</v>
      </c>
      <c r="X1246" s="112">
        <f t="shared" si="232"/>
        <v>321733.33333333337</v>
      </c>
      <c r="Y1246" s="111"/>
      <c r="Z1246" s="110">
        <f t="shared" si="228"/>
        <v>30</v>
      </c>
      <c r="AA1246" s="109">
        <f t="shared" si="233"/>
        <v>50.800000000000004</v>
      </c>
      <c r="AB1246" s="109">
        <f t="shared" si="234"/>
        <v>50800.000000000007</v>
      </c>
      <c r="AC1246" s="108">
        <f t="shared" si="235"/>
        <v>965.2</v>
      </c>
      <c r="AD1246" s="107">
        <f t="shared" si="236"/>
        <v>2.2222222222222223E-2</v>
      </c>
      <c r="AE1246" s="106">
        <f t="shared" si="237"/>
        <v>21.448888888888892</v>
      </c>
      <c r="AF1246" s="105">
        <f t="shared" si="238"/>
        <v>343.18222222222226</v>
      </c>
      <c r="AG1246" s="105">
        <f t="shared" si="239"/>
        <v>672.81777777777779</v>
      </c>
    </row>
    <row r="1247" spans="1:1029" s="88" customFormat="1" x14ac:dyDescent="0.35">
      <c r="A1247" s="21">
        <v>10141103</v>
      </c>
      <c r="B1247" s="115" t="s">
        <v>14786</v>
      </c>
      <c r="C1247" s="259" t="s">
        <v>710</v>
      </c>
      <c r="D1247" s="21" t="s">
        <v>17172</v>
      </c>
      <c r="E1247" s="114" t="str">
        <f t="shared" si="229"/>
        <v>TRANSFORMADOR MARCA:  PTS22</v>
      </c>
      <c r="F1247" s="21"/>
      <c r="G1247" s="21"/>
      <c r="H1247" s="21" t="s">
        <v>545</v>
      </c>
      <c r="I1247" s="21" t="s">
        <v>17171</v>
      </c>
      <c r="J1247" s="21"/>
      <c r="K1247" s="21" t="s">
        <v>17170</v>
      </c>
      <c r="L1247" s="21" t="s">
        <v>17169</v>
      </c>
      <c r="M1247" s="21">
        <v>315</v>
      </c>
      <c r="N1247" s="21">
        <v>11</v>
      </c>
      <c r="O1247" s="21" t="s">
        <v>362</v>
      </c>
      <c r="P1247" s="21">
        <v>3</v>
      </c>
      <c r="Q1247" s="124">
        <v>2002</v>
      </c>
      <c r="R1247" s="21"/>
      <c r="S1247" s="21"/>
      <c r="T1247" s="116">
        <v>840</v>
      </c>
      <c r="U1247" s="111">
        <v>45</v>
      </c>
      <c r="V1247" s="113">
        <f t="shared" si="230"/>
        <v>574</v>
      </c>
      <c r="W1247" s="113">
        <f t="shared" si="231"/>
        <v>266</v>
      </c>
      <c r="X1247" s="112">
        <f t="shared" si="232"/>
        <v>266000</v>
      </c>
      <c r="Y1247" s="111"/>
      <c r="Z1247" s="110">
        <f t="shared" si="228"/>
        <v>30</v>
      </c>
      <c r="AA1247" s="109">
        <f t="shared" si="233"/>
        <v>42</v>
      </c>
      <c r="AB1247" s="109">
        <f t="shared" si="234"/>
        <v>42000</v>
      </c>
      <c r="AC1247" s="108">
        <f t="shared" si="235"/>
        <v>798</v>
      </c>
      <c r="AD1247" s="107">
        <f t="shared" si="236"/>
        <v>2.2222222222222223E-2</v>
      </c>
      <c r="AE1247" s="106">
        <f t="shared" si="237"/>
        <v>17.733333333333334</v>
      </c>
      <c r="AF1247" s="105">
        <f t="shared" si="238"/>
        <v>283.73333333333335</v>
      </c>
      <c r="AG1247" s="105">
        <f t="shared" si="239"/>
        <v>556.26666666666665</v>
      </c>
    </row>
    <row r="1248" spans="1:1029" s="88" customFormat="1" x14ac:dyDescent="0.35">
      <c r="A1248" s="21">
        <v>10141103</v>
      </c>
      <c r="B1248" s="115" t="s">
        <v>14786</v>
      </c>
      <c r="C1248" s="259" t="s">
        <v>710</v>
      </c>
      <c r="D1248" s="21" t="s">
        <v>17168</v>
      </c>
      <c r="E1248" s="114" t="str">
        <f t="shared" si="229"/>
        <v>TRANSFORMADOR MARCA:  PTS23</v>
      </c>
      <c r="F1248" s="21"/>
      <c r="G1248" s="21"/>
      <c r="H1248" s="21" t="s">
        <v>545</v>
      </c>
      <c r="I1248" s="21" t="s">
        <v>17167</v>
      </c>
      <c r="J1248" s="21"/>
      <c r="K1248" s="21" t="s">
        <v>17166</v>
      </c>
      <c r="L1248" s="21" t="s">
        <v>17165</v>
      </c>
      <c r="M1248" s="21">
        <v>315</v>
      </c>
      <c r="N1248" s="21">
        <v>11</v>
      </c>
      <c r="O1248" s="21" t="s">
        <v>362</v>
      </c>
      <c r="P1248" s="21">
        <v>3</v>
      </c>
      <c r="Q1248" s="124">
        <v>2002</v>
      </c>
      <c r="R1248" s="21"/>
      <c r="S1248" s="21"/>
      <c r="T1248" s="116">
        <v>840</v>
      </c>
      <c r="U1248" s="111">
        <v>45</v>
      </c>
      <c r="V1248" s="113">
        <f t="shared" si="230"/>
        <v>574</v>
      </c>
      <c r="W1248" s="113">
        <f t="shared" si="231"/>
        <v>266</v>
      </c>
      <c r="X1248" s="112">
        <f t="shared" si="232"/>
        <v>266000</v>
      </c>
      <c r="Y1248" s="111"/>
      <c r="Z1248" s="110">
        <f t="shared" si="228"/>
        <v>30</v>
      </c>
      <c r="AA1248" s="109">
        <f t="shared" si="233"/>
        <v>42</v>
      </c>
      <c r="AB1248" s="109">
        <f t="shared" si="234"/>
        <v>42000</v>
      </c>
      <c r="AC1248" s="108">
        <f t="shared" si="235"/>
        <v>798</v>
      </c>
      <c r="AD1248" s="107">
        <f t="shared" si="236"/>
        <v>2.2222222222222223E-2</v>
      </c>
      <c r="AE1248" s="106">
        <f t="shared" si="237"/>
        <v>17.733333333333334</v>
      </c>
      <c r="AF1248" s="105">
        <f t="shared" si="238"/>
        <v>283.73333333333335</v>
      </c>
      <c r="AG1248" s="105">
        <f t="shared" si="239"/>
        <v>556.26666666666665</v>
      </c>
    </row>
    <row r="1249" spans="1:33" s="88" customFormat="1" x14ac:dyDescent="0.35">
      <c r="A1249" s="21">
        <v>10141103</v>
      </c>
      <c r="B1249" s="115" t="s">
        <v>14786</v>
      </c>
      <c r="C1249" s="259" t="s">
        <v>710</v>
      </c>
      <c r="D1249" s="21" t="s">
        <v>17164</v>
      </c>
      <c r="E1249" s="114" t="str">
        <f t="shared" si="229"/>
        <v>TRANSFORMADOR MARCA:  PTS24</v>
      </c>
      <c r="F1249" s="21"/>
      <c r="G1249" s="21"/>
      <c r="H1249" s="21" t="s">
        <v>545</v>
      </c>
      <c r="I1249" s="21" t="s">
        <v>17163</v>
      </c>
      <c r="J1249" s="21"/>
      <c r="K1249" s="21" t="s">
        <v>17162</v>
      </c>
      <c r="L1249" s="21" t="s">
        <v>17161</v>
      </c>
      <c r="M1249" s="21">
        <v>500</v>
      </c>
      <c r="N1249" s="21">
        <v>11</v>
      </c>
      <c r="O1249" s="21" t="s">
        <v>362</v>
      </c>
      <c r="P1249" s="21">
        <v>3</v>
      </c>
      <c r="Q1249" s="124">
        <v>2002</v>
      </c>
      <c r="R1249" s="21"/>
      <c r="S1249" s="21"/>
      <c r="T1249" s="116">
        <v>1016</v>
      </c>
      <c r="U1249" s="111">
        <v>45</v>
      </c>
      <c r="V1249" s="113">
        <f t="shared" si="230"/>
        <v>694.26666666666665</v>
      </c>
      <c r="W1249" s="113">
        <f t="shared" si="231"/>
        <v>321.73333333333335</v>
      </c>
      <c r="X1249" s="112">
        <f t="shared" si="232"/>
        <v>321733.33333333337</v>
      </c>
      <c r="Y1249" s="111"/>
      <c r="Z1249" s="110">
        <f t="shared" si="228"/>
        <v>30</v>
      </c>
      <c r="AA1249" s="109">
        <f t="shared" si="233"/>
        <v>50.800000000000004</v>
      </c>
      <c r="AB1249" s="109">
        <f t="shared" si="234"/>
        <v>50800.000000000007</v>
      </c>
      <c r="AC1249" s="108">
        <f t="shared" si="235"/>
        <v>965.2</v>
      </c>
      <c r="AD1249" s="107">
        <f t="shared" si="236"/>
        <v>2.2222222222222223E-2</v>
      </c>
      <c r="AE1249" s="106">
        <f t="shared" si="237"/>
        <v>21.448888888888892</v>
      </c>
      <c r="AF1249" s="105">
        <f t="shared" si="238"/>
        <v>343.18222222222226</v>
      </c>
      <c r="AG1249" s="105">
        <f t="shared" si="239"/>
        <v>672.81777777777779</v>
      </c>
    </row>
    <row r="1250" spans="1:33" s="88" customFormat="1" x14ac:dyDescent="0.35">
      <c r="A1250" s="21">
        <v>10141103</v>
      </c>
      <c r="B1250" s="115" t="s">
        <v>14786</v>
      </c>
      <c r="C1250" s="259" t="s">
        <v>710</v>
      </c>
      <c r="D1250" s="21" t="s">
        <v>17159</v>
      </c>
      <c r="E1250" s="114" t="str">
        <f t="shared" si="229"/>
        <v>TRANSFORMADOR MARCA:  PTS29</v>
      </c>
      <c r="F1250" s="21"/>
      <c r="G1250" s="21"/>
      <c r="H1250" s="21" t="s">
        <v>545</v>
      </c>
      <c r="I1250" s="21" t="s">
        <v>17158</v>
      </c>
      <c r="J1250" s="21"/>
      <c r="K1250" s="21" t="s">
        <v>17039</v>
      </c>
      <c r="L1250" s="21" t="s">
        <v>17038</v>
      </c>
      <c r="M1250" s="21">
        <v>500</v>
      </c>
      <c r="N1250" s="21">
        <v>11</v>
      </c>
      <c r="O1250" s="21" t="s">
        <v>362</v>
      </c>
      <c r="P1250" s="21">
        <v>3</v>
      </c>
      <c r="Q1250" s="124">
        <v>2002</v>
      </c>
      <c r="R1250" s="21"/>
      <c r="S1250" s="21"/>
      <c r="T1250" s="116">
        <v>1016</v>
      </c>
      <c r="U1250" s="111">
        <v>45</v>
      </c>
      <c r="V1250" s="113">
        <f t="shared" si="230"/>
        <v>694.26666666666665</v>
      </c>
      <c r="W1250" s="113">
        <f t="shared" si="231"/>
        <v>321.73333333333335</v>
      </c>
      <c r="X1250" s="112">
        <f t="shared" si="232"/>
        <v>321733.33333333337</v>
      </c>
      <c r="Y1250" s="111"/>
      <c r="Z1250" s="110">
        <f t="shared" si="228"/>
        <v>30</v>
      </c>
      <c r="AA1250" s="109">
        <f t="shared" si="233"/>
        <v>50.800000000000004</v>
      </c>
      <c r="AB1250" s="109">
        <f t="shared" si="234"/>
        <v>50800.000000000007</v>
      </c>
      <c r="AC1250" s="108">
        <f t="shared" si="235"/>
        <v>965.2</v>
      </c>
      <c r="AD1250" s="107">
        <f t="shared" si="236"/>
        <v>2.2222222222222223E-2</v>
      </c>
      <c r="AE1250" s="106">
        <f t="shared" si="237"/>
        <v>21.448888888888892</v>
      </c>
      <c r="AF1250" s="105">
        <f t="shared" si="238"/>
        <v>343.18222222222226</v>
      </c>
      <c r="AG1250" s="105">
        <f t="shared" si="239"/>
        <v>672.81777777777779</v>
      </c>
    </row>
    <row r="1251" spans="1:33" s="88" customFormat="1" x14ac:dyDescent="0.35">
      <c r="A1251" s="21">
        <v>10141103</v>
      </c>
      <c r="B1251" s="115" t="s">
        <v>14786</v>
      </c>
      <c r="C1251" s="259" t="s">
        <v>710</v>
      </c>
      <c r="D1251" s="21" t="s">
        <v>17156</v>
      </c>
      <c r="E1251" s="114" t="str">
        <f t="shared" si="229"/>
        <v>TRANSFORMADOR MARCA:  PTS37</v>
      </c>
      <c r="F1251" s="21"/>
      <c r="G1251" s="21"/>
      <c r="H1251" s="21" t="s">
        <v>545</v>
      </c>
      <c r="I1251" s="21" t="s">
        <v>17155</v>
      </c>
      <c r="J1251" s="21"/>
      <c r="K1251" s="21" t="s">
        <v>17154</v>
      </c>
      <c r="L1251" s="21" t="s">
        <v>17153</v>
      </c>
      <c r="M1251" s="21">
        <v>500</v>
      </c>
      <c r="N1251" s="21">
        <v>11</v>
      </c>
      <c r="O1251" s="21" t="s">
        <v>362</v>
      </c>
      <c r="P1251" s="21">
        <v>3</v>
      </c>
      <c r="Q1251" s="124">
        <v>2002</v>
      </c>
      <c r="R1251" s="21"/>
      <c r="S1251" s="21"/>
      <c r="T1251" s="116">
        <v>1016</v>
      </c>
      <c r="U1251" s="111">
        <v>45</v>
      </c>
      <c r="V1251" s="113">
        <f t="shared" si="230"/>
        <v>694.26666666666665</v>
      </c>
      <c r="W1251" s="113">
        <f t="shared" si="231"/>
        <v>321.73333333333335</v>
      </c>
      <c r="X1251" s="112">
        <f t="shared" si="232"/>
        <v>321733.33333333337</v>
      </c>
      <c r="Y1251" s="111"/>
      <c r="Z1251" s="110">
        <f t="shared" si="228"/>
        <v>30</v>
      </c>
      <c r="AA1251" s="109">
        <f t="shared" si="233"/>
        <v>50.800000000000004</v>
      </c>
      <c r="AB1251" s="109">
        <f t="shared" si="234"/>
        <v>50800.000000000007</v>
      </c>
      <c r="AC1251" s="108">
        <f t="shared" si="235"/>
        <v>965.2</v>
      </c>
      <c r="AD1251" s="107">
        <f t="shared" si="236"/>
        <v>2.2222222222222223E-2</v>
      </c>
      <c r="AE1251" s="106">
        <f t="shared" si="237"/>
        <v>21.448888888888892</v>
      </c>
      <c r="AF1251" s="105">
        <f t="shared" si="238"/>
        <v>343.18222222222226</v>
      </c>
      <c r="AG1251" s="105">
        <f t="shared" si="239"/>
        <v>672.81777777777779</v>
      </c>
    </row>
    <row r="1252" spans="1:33" s="88" customFormat="1" x14ac:dyDescent="0.35">
      <c r="A1252" s="21">
        <v>10141103</v>
      </c>
      <c r="B1252" s="115" t="s">
        <v>14786</v>
      </c>
      <c r="C1252" s="259" t="s">
        <v>710</v>
      </c>
      <c r="D1252" s="21" t="s">
        <v>17152</v>
      </c>
      <c r="E1252" s="114" t="str">
        <f t="shared" si="229"/>
        <v>TRANSFORMADOR MARCA:  PTS40</v>
      </c>
      <c r="F1252" s="21"/>
      <c r="G1252" s="21"/>
      <c r="H1252" s="21" t="s">
        <v>545</v>
      </c>
      <c r="I1252" s="21" t="s">
        <v>17151</v>
      </c>
      <c r="J1252" s="21"/>
      <c r="K1252" s="21" t="s">
        <v>17150</v>
      </c>
      <c r="L1252" s="21" t="s">
        <v>17149</v>
      </c>
      <c r="M1252" s="265">
        <v>250</v>
      </c>
      <c r="N1252" s="21">
        <v>11</v>
      </c>
      <c r="O1252" s="21" t="s">
        <v>362</v>
      </c>
      <c r="P1252" s="21">
        <v>3</v>
      </c>
      <c r="Q1252" s="124">
        <v>2002</v>
      </c>
      <c r="R1252" s="21"/>
      <c r="S1252" s="21"/>
      <c r="T1252" s="116">
        <v>840</v>
      </c>
      <c r="U1252" s="111">
        <v>45</v>
      </c>
      <c r="V1252" s="113">
        <f t="shared" si="230"/>
        <v>574</v>
      </c>
      <c r="W1252" s="113">
        <f t="shared" si="231"/>
        <v>266</v>
      </c>
      <c r="X1252" s="112">
        <f t="shared" si="232"/>
        <v>266000</v>
      </c>
      <c r="Y1252" s="111"/>
      <c r="Z1252" s="110">
        <f t="shared" ref="Z1252:Z1315" si="240">(U1252-(2017-Q1252))</f>
        <v>30</v>
      </c>
      <c r="AA1252" s="109">
        <f t="shared" si="233"/>
        <v>42</v>
      </c>
      <c r="AB1252" s="109">
        <f t="shared" si="234"/>
        <v>42000</v>
      </c>
      <c r="AC1252" s="108">
        <f t="shared" si="235"/>
        <v>798</v>
      </c>
      <c r="AD1252" s="107">
        <f t="shared" si="236"/>
        <v>2.2222222222222223E-2</v>
      </c>
      <c r="AE1252" s="106">
        <f t="shared" si="237"/>
        <v>17.733333333333334</v>
      </c>
      <c r="AF1252" s="105">
        <f t="shared" si="238"/>
        <v>283.73333333333335</v>
      </c>
      <c r="AG1252" s="105">
        <f t="shared" si="239"/>
        <v>556.26666666666665</v>
      </c>
    </row>
    <row r="1253" spans="1:33" s="88" customFormat="1" x14ac:dyDescent="0.35">
      <c r="A1253" s="21">
        <v>10141103</v>
      </c>
      <c r="B1253" s="115" t="s">
        <v>14786</v>
      </c>
      <c r="C1253" s="259" t="s">
        <v>710</v>
      </c>
      <c r="D1253" s="21" t="s">
        <v>17147</v>
      </c>
      <c r="E1253" s="114" t="str">
        <f t="shared" si="229"/>
        <v>TRANSFORMADOR MARCA:  PTS42</v>
      </c>
      <c r="F1253" s="21"/>
      <c r="G1253" s="21"/>
      <c r="H1253" s="21" t="s">
        <v>545</v>
      </c>
      <c r="I1253" s="21" t="s">
        <v>17146</v>
      </c>
      <c r="J1253" s="21"/>
      <c r="K1253" s="21" t="s">
        <v>17145</v>
      </c>
      <c r="L1253" s="21" t="s">
        <v>17144</v>
      </c>
      <c r="M1253" s="21">
        <v>315</v>
      </c>
      <c r="N1253" s="21">
        <v>33</v>
      </c>
      <c r="O1253" s="21" t="s">
        <v>362</v>
      </c>
      <c r="P1253" s="21">
        <v>3</v>
      </c>
      <c r="Q1253" s="124">
        <v>2002</v>
      </c>
      <c r="R1253" s="21"/>
      <c r="S1253" s="21"/>
      <c r="T1253" s="116">
        <v>1039</v>
      </c>
      <c r="U1253" s="111">
        <v>45</v>
      </c>
      <c r="V1253" s="113">
        <f t="shared" si="230"/>
        <v>709.98333333333335</v>
      </c>
      <c r="W1253" s="113">
        <f t="shared" si="231"/>
        <v>329.01666666666665</v>
      </c>
      <c r="X1253" s="112">
        <f t="shared" si="232"/>
        <v>329016.66666666663</v>
      </c>
      <c r="Y1253" s="111"/>
      <c r="Z1253" s="110">
        <f t="shared" si="240"/>
        <v>30</v>
      </c>
      <c r="AA1253" s="109">
        <f t="shared" si="233"/>
        <v>51.95</v>
      </c>
      <c r="AB1253" s="109">
        <f t="shared" si="234"/>
        <v>51950</v>
      </c>
      <c r="AC1253" s="108">
        <f t="shared" si="235"/>
        <v>987.05</v>
      </c>
      <c r="AD1253" s="107">
        <f t="shared" si="236"/>
        <v>2.2222222222222223E-2</v>
      </c>
      <c r="AE1253" s="106">
        <f t="shared" si="237"/>
        <v>21.934444444444445</v>
      </c>
      <c r="AF1253" s="105">
        <f t="shared" si="238"/>
        <v>350.95111111111112</v>
      </c>
      <c r="AG1253" s="105">
        <f t="shared" si="239"/>
        <v>688.04888888888888</v>
      </c>
    </row>
    <row r="1254" spans="1:33" s="88" customFormat="1" x14ac:dyDescent="0.35">
      <c r="A1254" s="21">
        <v>10141103</v>
      </c>
      <c r="B1254" s="115" t="s">
        <v>14786</v>
      </c>
      <c r="C1254" s="259" t="s">
        <v>710</v>
      </c>
      <c r="D1254" s="21" t="s">
        <v>17143</v>
      </c>
      <c r="E1254" s="114" t="str">
        <f t="shared" si="229"/>
        <v>TRANSFORMADOR MARCA:  PTS44</v>
      </c>
      <c r="F1254" s="21"/>
      <c r="G1254" s="21"/>
      <c r="H1254" s="21" t="s">
        <v>545</v>
      </c>
      <c r="I1254" s="21" t="s">
        <v>17142</v>
      </c>
      <c r="J1254" s="21"/>
      <c r="K1254" s="21" t="s">
        <v>17141</v>
      </c>
      <c r="L1254" s="21" t="s">
        <v>17140</v>
      </c>
      <c r="M1254" s="21">
        <v>160</v>
      </c>
      <c r="N1254" s="21">
        <v>33</v>
      </c>
      <c r="O1254" s="21" t="s">
        <v>362</v>
      </c>
      <c r="P1254" s="21">
        <v>3</v>
      </c>
      <c r="Q1254" s="124">
        <v>2002</v>
      </c>
      <c r="R1254" s="21"/>
      <c r="S1254" s="21"/>
      <c r="T1254" s="116">
        <v>991</v>
      </c>
      <c r="U1254" s="111">
        <v>45</v>
      </c>
      <c r="V1254" s="113">
        <f t="shared" si="230"/>
        <v>677.18333333333328</v>
      </c>
      <c r="W1254" s="113">
        <f t="shared" si="231"/>
        <v>313.81666666666672</v>
      </c>
      <c r="X1254" s="112">
        <f t="shared" si="232"/>
        <v>313816.66666666674</v>
      </c>
      <c r="Y1254" s="111"/>
      <c r="Z1254" s="110">
        <f t="shared" si="240"/>
        <v>30</v>
      </c>
      <c r="AA1254" s="109">
        <f t="shared" si="233"/>
        <v>49.550000000000004</v>
      </c>
      <c r="AB1254" s="109">
        <f t="shared" si="234"/>
        <v>49550.000000000007</v>
      </c>
      <c r="AC1254" s="108">
        <f t="shared" si="235"/>
        <v>941.45</v>
      </c>
      <c r="AD1254" s="107">
        <f t="shared" si="236"/>
        <v>2.2222222222222223E-2</v>
      </c>
      <c r="AE1254" s="106">
        <f t="shared" si="237"/>
        <v>20.921111111111113</v>
      </c>
      <c r="AF1254" s="105">
        <f t="shared" si="238"/>
        <v>334.73777777777781</v>
      </c>
      <c r="AG1254" s="105">
        <f t="shared" si="239"/>
        <v>656.26222222222214</v>
      </c>
    </row>
    <row r="1255" spans="1:33" s="88" customFormat="1" x14ac:dyDescent="0.35">
      <c r="A1255" s="21">
        <v>10141103</v>
      </c>
      <c r="B1255" s="115" t="s">
        <v>14786</v>
      </c>
      <c r="C1255" s="259" t="s">
        <v>710</v>
      </c>
      <c r="D1255" s="21" t="s">
        <v>17139</v>
      </c>
      <c r="E1255" s="114" t="str">
        <f t="shared" si="229"/>
        <v>TRANSFORMADOR MARCA:  PTS61</v>
      </c>
      <c r="F1255" s="21"/>
      <c r="G1255" s="21"/>
      <c r="H1255" s="21" t="s">
        <v>14848</v>
      </c>
      <c r="I1255" s="21" t="s">
        <v>17138</v>
      </c>
      <c r="J1255" s="21"/>
      <c r="K1255" s="21" t="s">
        <v>17137</v>
      </c>
      <c r="L1255" s="21" t="s">
        <v>17136</v>
      </c>
      <c r="M1255" s="21">
        <v>315</v>
      </c>
      <c r="N1255" s="21">
        <v>11</v>
      </c>
      <c r="O1255" s="21" t="s">
        <v>362</v>
      </c>
      <c r="P1255" s="21">
        <v>3</v>
      </c>
      <c r="Q1255" s="124">
        <v>2002</v>
      </c>
      <c r="R1255" s="21"/>
      <c r="S1255" s="21"/>
      <c r="T1255" s="116">
        <v>840</v>
      </c>
      <c r="U1255" s="111">
        <v>45</v>
      </c>
      <c r="V1255" s="113">
        <f t="shared" si="230"/>
        <v>574</v>
      </c>
      <c r="W1255" s="113">
        <f t="shared" si="231"/>
        <v>266</v>
      </c>
      <c r="X1255" s="112">
        <f t="shared" si="232"/>
        <v>266000</v>
      </c>
      <c r="Y1255" s="111"/>
      <c r="Z1255" s="110">
        <f t="shared" si="240"/>
        <v>30</v>
      </c>
      <c r="AA1255" s="109">
        <f t="shared" si="233"/>
        <v>42</v>
      </c>
      <c r="AB1255" s="109">
        <f t="shared" si="234"/>
        <v>42000</v>
      </c>
      <c r="AC1255" s="108">
        <f t="shared" si="235"/>
        <v>798</v>
      </c>
      <c r="AD1255" s="107">
        <f t="shared" si="236"/>
        <v>2.2222222222222223E-2</v>
      </c>
      <c r="AE1255" s="106">
        <f t="shared" si="237"/>
        <v>17.733333333333334</v>
      </c>
      <c r="AF1255" s="105">
        <f t="shared" si="238"/>
        <v>283.73333333333335</v>
      </c>
      <c r="AG1255" s="105">
        <f t="shared" si="239"/>
        <v>556.26666666666665</v>
      </c>
    </row>
    <row r="1256" spans="1:33" s="88" customFormat="1" x14ac:dyDescent="0.35">
      <c r="A1256" s="21">
        <v>10141103</v>
      </c>
      <c r="B1256" s="115" t="s">
        <v>14786</v>
      </c>
      <c r="C1256" s="259" t="s">
        <v>710</v>
      </c>
      <c r="D1256" s="21" t="s">
        <v>17135</v>
      </c>
      <c r="E1256" s="114" t="str">
        <f t="shared" si="229"/>
        <v>TRANSFORMADOR MARCA:  PTS66</v>
      </c>
      <c r="F1256" s="21"/>
      <c r="G1256" s="21"/>
      <c r="H1256" s="21" t="s">
        <v>14848</v>
      </c>
      <c r="I1256" s="21" t="s">
        <v>17134</v>
      </c>
      <c r="J1256" s="21"/>
      <c r="K1256" s="21" t="s">
        <v>17133</v>
      </c>
      <c r="L1256" s="21" t="s">
        <v>17132</v>
      </c>
      <c r="M1256" s="21">
        <v>315</v>
      </c>
      <c r="N1256" s="21">
        <v>11</v>
      </c>
      <c r="O1256" s="21" t="s">
        <v>362</v>
      </c>
      <c r="P1256" s="21">
        <v>3</v>
      </c>
      <c r="Q1256" s="124">
        <v>2002</v>
      </c>
      <c r="R1256" s="21"/>
      <c r="S1256" s="21"/>
      <c r="T1256" s="116">
        <v>840</v>
      </c>
      <c r="U1256" s="111">
        <v>45</v>
      </c>
      <c r="V1256" s="113">
        <f t="shared" si="230"/>
        <v>574</v>
      </c>
      <c r="W1256" s="113">
        <f t="shared" si="231"/>
        <v>266</v>
      </c>
      <c r="X1256" s="112">
        <f t="shared" si="232"/>
        <v>266000</v>
      </c>
      <c r="Y1256" s="111"/>
      <c r="Z1256" s="110">
        <f t="shared" si="240"/>
        <v>30</v>
      </c>
      <c r="AA1256" s="109">
        <f t="shared" si="233"/>
        <v>42</v>
      </c>
      <c r="AB1256" s="109">
        <f t="shared" si="234"/>
        <v>42000</v>
      </c>
      <c r="AC1256" s="108">
        <f t="shared" si="235"/>
        <v>798</v>
      </c>
      <c r="AD1256" s="107">
        <f t="shared" si="236"/>
        <v>2.2222222222222223E-2</v>
      </c>
      <c r="AE1256" s="106">
        <f t="shared" si="237"/>
        <v>17.733333333333334</v>
      </c>
      <c r="AF1256" s="105">
        <f t="shared" si="238"/>
        <v>283.73333333333335</v>
      </c>
      <c r="AG1256" s="105">
        <f t="shared" si="239"/>
        <v>556.26666666666665</v>
      </c>
    </row>
    <row r="1257" spans="1:33" s="88" customFormat="1" x14ac:dyDescent="0.35">
      <c r="A1257" s="21">
        <v>10141103</v>
      </c>
      <c r="B1257" s="115" t="s">
        <v>14786</v>
      </c>
      <c r="C1257" s="259" t="s">
        <v>710</v>
      </c>
      <c r="D1257" s="21" t="s">
        <v>17131</v>
      </c>
      <c r="E1257" s="114" t="str">
        <f t="shared" si="229"/>
        <v>TRANSFORMADOR MARCA:  PTS67</v>
      </c>
      <c r="F1257" s="21"/>
      <c r="G1257" s="21"/>
      <c r="H1257" s="21" t="s">
        <v>14848</v>
      </c>
      <c r="I1257" s="21" t="s">
        <v>17130</v>
      </c>
      <c r="J1257" s="21"/>
      <c r="K1257" s="21" t="s">
        <v>17129</v>
      </c>
      <c r="L1257" s="21" t="s">
        <v>17128</v>
      </c>
      <c r="M1257" s="21">
        <v>200</v>
      </c>
      <c r="N1257" s="21">
        <v>11</v>
      </c>
      <c r="O1257" s="21" t="s">
        <v>362</v>
      </c>
      <c r="P1257" s="21">
        <v>3</v>
      </c>
      <c r="Q1257" s="124">
        <v>2002</v>
      </c>
      <c r="R1257" s="21"/>
      <c r="S1257" s="21"/>
      <c r="T1257" s="116">
        <v>572</v>
      </c>
      <c r="U1257" s="111">
        <v>45</v>
      </c>
      <c r="V1257" s="113">
        <f t="shared" si="230"/>
        <v>390.86666666666667</v>
      </c>
      <c r="W1257" s="113">
        <f t="shared" si="231"/>
        <v>181.13333333333333</v>
      </c>
      <c r="X1257" s="112">
        <f t="shared" si="232"/>
        <v>181133.33333333331</v>
      </c>
      <c r="Y1257" s="111"/>
      <c r="Z1257" s="110">
        <f t="shared" si="240"/>
        <v>30</v>
      </c>
      <c r="AA1257" s="109">
        <f t="shared" si="233"/>
        <v>28.6</v>
      </c>
      <c r="AB1257" s="109">
        <f t="shared" si="234"/>
        <v>28600</v>
      </c>
      <c r="AC1257" s="108">
        <f t="shared" si="235"/>
        <v>543.4</v>
      </c>
      <c r="AD1257" s="107">
        <f t="shared" si="236"/>
        <v>2.2222222222222223E-2</v>
      </c>
      <c r="AE1257" s="106">
        <f t="shared" si="237"/>
        <v>12.075555555555555</v>
      </c>
      <c r="AF1257" s="105">
        <f t="shared" si="238"/>
        <v>193.20888888888888</v>
      </c>
      <c r="AG1257" s="105">
        <f t="shared" si="239"/>
        <v>378.79111111111109</v>
      </c>
    </row>
    <row r="1258" spans="1:33" s="88" customFormat="1" x14ac:dyDescent="0.35">
      <c r="A1258" s="21">
        <v>10141103</v>
      </c>
      <c r="B1258" s="115" t="s">
        <v>14786</v>
      </c>
      <c r="C1258" s="259" t="s">
        <v>710</v>
      </c>
      <c r="D1258" s="21" t="s">
        <v>17127</v>
      </c>
      <c r="E1258" s="114" t="str">
        <f t="shared" si="229"/>
        <v>TRANSFORMADOR MARCA:  PTS68</v>
      </c>
      <c r="F1258" s="21"/>
      <c r="G1258" s="21"/>
      <c r="H1258" s="21" t="s">
        <v>14848</v>
      </c>
      <c r="I1258" s="21" t="s">
        <v>17126</v>
      </c>
      <c r="J1258" s="21"/>
      <c r="K1258" s="21" t="s">
        <v>16110</v>
      </c>
      <c r="L1258" s="21" t="s">
        <v>16109</v>
      </c>
      <c r="M1258" s="21">
        <v>630</v>
      </c>
      <c r="N1258" s="21">
        <v>11</v>
      </c>
      <c r="O1258" s="21" t="s">
        <v>362</v>
      </c>
      <c r="P1258" s="21">
        <v>3</v>
      </c>
      <c r="Q1258" s="124">
        <v>2002</v>
      </c>
      <c r="R1258" s="21"/>
      <c r="S1258" s="21"/>
      <c r="T1258" s="116">
        <v>1016</v>
      </c>
      <c r="U1258" s="111">
        <v>45</v>
      </c>
      <c r="V1258" s="113">
        <f t="shared" si="230"/>
        <v>694.26666666666665</v>
      </c>
      <c r="W1258" s="113">
        <f t="shared" si="231"/>
        <v>321.73333333333335</v>
      </c>
      <c r="X1258" s="112">
        <f t="shared" si="232"/>
        <v>321733.33333333337</v>
      </c>
      <c r="Y1258" s="111"/>
      <c r="Z1258" s="110">
        <f t="shared" si="240"/>
        <v>30</v>
      </c>
      <c r="AA1258" s="109">
        <f t="shared" si="233"/>
        <v>50.800000000000004</v>
      </c>
      <c r="AB1258" s="109">
        <f t="shared" si="234"/>
        <v>50800.000000000007</v>
      </c>
      <c r="AC1258" s="108">
        <f t="shared" si="235"/>
        <v>965.2</v>
      </c>
      <c r="AD1258" s="107">
        <f t="shared" si="236"/>
        <v>2.2222222222222223E-2</v>
      </c>
      <c r="AE1258" s="106">
        <f t="shared" si="237"/>
        <v>21.448888888888892</v>
      </c>
      <c r="AF1258" s="105">
        <f t="shared" si="238"/>
        <v>343.18222222222226</v>
      </c>
      <c r="AG1258" s="105">
        <f t="shared" si="239"/>
        <v>672.81777777777779</v>
      </c>
    </row>
    <row r="1259" spans="1:33" s="88" customFormat="1" x14ac:dyDescent="0.35">
      <c r="A1259" s="21">
        <v>10141103</v>
      </c>
      <c r="B1259" s="115" t="s">
        <v>14786</v>
      </c>
      <c r="C1259" s="259" t="s">
        <v>710</v>
      </c>
      <c r="D1259" s="21" t="s">
        <v>17125</v>
      </c>
      <c r="E1259" s="114" t="str">
        <f t="shared" si="229"/>
        <v>TRANSFORMADOR MARCA:  PTS69</v>
      </c>
      <c r="F1259" s="21"/>
      <c r="G1259" s="21"/>
      <c r="H1259" s="21" t="s">
        <v>14848</v>
      </c>
      <c r="I1259" s="21" t="s">
        <v>17124</v>
      </c>
      <c r="J1259" s="21"/>
      <c r="K1259" s="21" t="s">
        <v>17123</v>
      </c>
      <c r="L1259" s="21" t="s">
        <v>17122</v>
      </c>
      <c r="M1259" s="21">
        <v>315</v>
      </c>
      <c r="N1259" s="21">
        <v>11</v>
      </c>
      <c r="O1259" s="21" t="s">
        <v>362</v>
      </c>
      <c r="P1259" s="21">
        <v>3</v>
      </c>
      <c r="Q1259" s="124">
        <v>2002</v>
      </c>
      <c r="R1259" s="21"/>
      <c r="S1259" s="21"/>
      <c r="T1259" s="116">
        <v>840</v>
      </c>
      <c r="U1259" s="111">
        <v>45</v>
      </c>
      <c r="V1259" s="113">
        <f t="shared" si="230"/>
        <v>574</v>
      </c>
      <c r="W1259" s="113">
        <f t="shared" si="231"/>
        <v>266</v>
      </c>
      <c r="X1259" s="112">
        <f t="shared" si="232"/>
        <v>266000</v>
      </c>
      <c r="Y1259" s="111"/>
      <c r="Z1259" s="110">
        <f t="shared" si="240"/>
        <v>30</v>
      </c>
      <c r="AA1259" s="109">
        <f t="shared" si="233"/>
        <v>42</v>
      </c>
      <c r="AB1259" s="109">
        <f t="shared" si="234"/>
        <v>42000</v>
      </c>
      <c r="AC1259" s="108">
        <f t="shared" si="235"/>
        <v>798</v>
      </c>
      <c r="AD1259" s="107">
        <f t="shared" si="236"/>
        <v>2.2222222222222223E-2</v>
      </c>
      <c r="AE1259" s="106">
        <f t="shared" si="237"/>
        <v>17.733333333333334</v>
      </c>
      <c r="AF1259" s="105">
        <f t="shared" si="238"/>
        <v>283.73333333333335</v>
      </c>
      <c r="AG1259" s="105">
        <f t="shared" si="239"/>
        <v>556.26666666666665</v>
      </c>
    </row>
    <row r="1260" spans="1:33" s="88" customFormat="1" x14ac:dyDescent="0.35">
      <c r="A1260" s="21">
        <v>10141103</v>
      </c>
      <c r="B1260" s="115" t="s">
        <v>14786</v>
      </c>
      <c r="C1260" s="259" t="s">
        <v>710</v>
      </c>
      <c r="D1260" s="21" t="s">
        <v>17120</v>
      </c>
      <c r="E1260" s="114" t="str">
        <f t="shared" si="229"/>
        <v>TRANSFORMADOR MARCA:  PTS70</v>
      </c>
      <c r="F1260" s="21"/>
      <c r="G1260" s="21"/>
      <c r="H1260" s="21" t="s">
        <v>14848</v>
      </c>
      <c r="I1260" s="21" t="s">
        <v>17119</v>
      </c>
      <c r="J1260" s="21"/>
      <c r="K1260" s="21" t="s">
        <v>17118</v>
      </c>
      <c r="L1260" s="21" t="s">
        <v>17117</v>
      </c>
      <c r="M1260" s="21">
        <v>500</v>
      </c>
      <c r="N1260" s="21">
        <v>11</v>
      </c>
      <c r="O1260" s="21" t="s">
        <v>362</v>
      </c>
      <c r="P1260" s="21">
        <v>3</v>
      </c>
      <c r="Q1260" s="124">
        <v>2002</v>
      </c>
      <c r="R1260" s="21"/>
      <c r="S1260" s="21"/>
      <c r="T1260" s="116">
        <v>1016</v>
      </c>
      <c r="U1260" s="111">
        <v>45</v>
      </c>
      <c r="V1260" s="113">
        <f t="shared" si="230"/>
        <v>694.26666666666665</v>
      </c>
      <c r="W1260" s="113">
        <f t="shared" si="231"/>
        <v>321.73333333333335</v>
      </c>
      <c r="X1260" s="112">
        <f t="shared" si="232"/>
        <v>321733.33333333337</v>
      </c>
      <c r="Y1260" s="111"/>
      <c r="Z1260" s="110">
        <f t="shared" si="240"/>
        <v>30</v>
      </c>
      <c r="AA1260" s="109">
        <f t="shared" si="233"/>
        <v>50.800000000000004</v>
      </c>
      <c r="AB1260" s="109">
        <f t="shared" si="234"/>
        <v>50800.000000000007</v>
      </c>
      <c r="AC1260" s="108">
        <f t="shared" si="235"/>
        <v>965.2</v>
      </c>
      <c r="AD1260" s="107">
        <f t="shared" si="236"/>
        <v>2.2222222222222223E-2</v>
      </c>
      <c r="AE1260" s="106">
        <f t="shared" si="237"/>
        <v>21.448888888888892</v>
      </c>
      <c r="AF1260" s="105">
        <f t="shared" si="238"/>
        <v>343.18222222222226</v>
      </c>
      <c r="AG1260" s="105">
        <f t="shared" si="239"/>
        <v>672.81777777777779</v>
      </c>
    </row>
    <row r="1261" spans="1:33" s="88" customFormat="1" ht="15" thickBot="1" x14ac:dyDescent="0.4">
      <c r="A1261" s="21">
        <v>10141103</v>
      </c>
      <c r="B1261" s="115" t="s">
        <v>14786</v>
      </c>
      <c r="C1261" s="259" t="s">
        <v>710</v>
      </c>
      <c r="D1261" s="21" t="s">
        <v>17115</v>
      </c>
      <c r="E1261" s="114" t="str">
        <f t="shared" si="229"/>
        <v>TRANSFORMADOR MARCA:  PTS71</v>
      </c>
      <c r="F1261" s="21"/>
      <c r="G1261" s="21"/>
      <c r="H1261" s="21" t="s">
        <v>14848</v>
      </c>
      <c r="I1261" s="21" t="s">
        <v>16998</v>
      </c>
      <c r="J1261" s="21"/>
      <c r="K1261" s="21" t="s">
        <v>17114</v>
      </c>
      <c r="L1261" s="21" t="s">
        <v>17113</v>
      </c>
      <c r="M1261" s="21">
        <v>500</v>
      </c>
      <c r="N1261" s="21">
        <v>11</v>
      </c>
      <c r="O1261" s="21" t="s">
        <v>362</v>
      </c>
      <c r="P1261" s="21">
        <v>3</v>
      </c>
      <c r="Q1261" s="124">
        <v>2002</v>
      </c>
      <c r="R1261" s="21"/>
      <c r="S1261" s="21"/>
      <c r="T1261" s="116">
        <v>1016</v>
      </c>
      <c r="U1261" s="111">
        <v>45</v>
      </c>
      <c r="V1261" s="113">
        <f t="shared" si="230"/>
        <v>694.26666666666665</v>
      </c>
      <c r="W1261" s="113">
        <f t="shared" si="231"/>
        <v>321.73333333333335</v>
      </c>
      <c r="X1261" s="112">
        <f t="shared" si="232"/>
        <v>321733.33333333337</v>
      </c>
      <c r="Y1261" s="111"/>
      <c r="Z1261" s="110">
        <f t="shared" si="240"/>
        <v>30</v>
      </c>
      <c r="AA1261" s="109">
        <f t="shared" si="233"/>
        <v>50.800000000000004</v>
      </c>
      <c r="AB1261" s="109">
        <f t="shared" si="234"/>
        <v>50800.000000000007</v>
      </c>
      <c r="AC1261" s="108">
        <f t="shared" si="235"/>
        <v>965.2</v>
      </c>
      <c r="AD1261" s="107">
        <f t="shared" si="236"/>
        <v>2.2222222222222223E-2</v>
      </c>
      <c r="AE1261" s="106">
        <f t="shared" si="237"/>
        <v>21.448888888888892</v>
      </c>
      <c r="AF1261" s="105">
        <f t="shared" si="238"/>
        <v>343.18222222222226</v>
      </c>
      <c r="AG1261" s="105">
        <f t="shared" si="239"/>
        <v>672.81777777777779</v>
      </c>
    </row>
    <row r="1262" spans="1:33" s="88" customFormat="1" x14ac:dyDescent="0.35">
      <c r="A1262" s="21">
        <v>10141103</v>
      </c>
      <c r="B1262" s="115" t="s">
        <v>14786</v>
      </c>
      <c r="C1262" s="259" t="s">
        <v>710</v>
      </c>
      <c r="D1262" s="257" t="s">
        <v>17112</v>
      </c>
      <c r="E1262" s="114" t="str">
        <f t="shared" si="229"/>
        <v>TRANSFORMADOR MARCA:  PTS72</v>
      </c>
      <c r="F1262" s="21"/>
      <c r="G1262" s="21"/>
      <c r="H1262" s="257" t="s">
        <v>14848</v>
      </c>
      <c r="I1262" s="257" t="s">
        <v>17111</v>
      </c>
      <c r="J1262" s="21"/>
      <c r="K1262" s="257" t="s">
        <v>17110</v>
      </c>
      <c r="L1262" s="257" t="s">
        <v>17109</v>
      </c>
      <c r="M1262" s="257">
        <v>315</v>
      </c>
      <c r="N1262" s="21">
        <v>11</v>
      </c>
      <c r="O1262" s="21" t="s">
        <v>362</v>
      </c>
      <c r="P1262" s="21">
        <v>3</v>
      </c>
      <c r="Q1262" s="124">
        <v>2002</v>
      </c>
      <c r="R1262" s="115"/>
      <c r="S1262" s="21"/>
      <c r="T1262" s="116">
        <v>840</v>
      </c>
      <c r="U1262" s="111">
        <v>45</v>
      </c>
      <c r="V1262" s="113">
        <f t="shared" si="230"/>
        <v>574</v>
      </c>
      <c r="W1262" s="113">
        <f t="shared" si="231"/>
        <v>266</v>
      </c>
      <c r="X1262" s="112">
        <f t="shared" si="232"/>
        <v>266000</v>
      </c>
      <c r="Y1262" s="111"/>
      <c r="Z1262" s="110">
        <f t="shared" si="240"/>
        <v>30</v>
      </c>
      <c r="AA1262" s="109">
        <f t="shared" si="233"/>
        <v>42</v>
      </c>
      <c r="AB1262" s="109">
        <f t="shared" si="234"/>
        <v>42000</v>
      </c>
      <c r="AC1262" s="108">
        <f t="shared" si="235"/>
        <v>798</v>
      </c>
      <c r="AD1262" s="107">
        <f t="shared" si="236"/>
        <v>2.2222222222222223E-2</v>
      </c>
      <c r="AE1262" s="106">
        <f t="shared" si="237"/>
        <v>17.733333333333334</v>
      </c>
      <c r="AF1262" s="105">
        <f t="shared" si="238"/>
        <v>283.73333333333335</v>
      </c>
      <c r="AG1262" s="105">
        <f t="shared" si="239"/>
        <v>556.26666666666665</v>
      </c>
    </row>
    <row r="1263" spans="1:33" s="88" customFormat="1" x14ac:dyDescent="0.35">
      <c r="A1263" s="21">
        <v>10141103</v>
      </c>
      <c r="B1263" s="115" t="s">
        <v>14786</v>
      </c>
      <c r="C1263" s="259" t="s">
        <v>710</v>
      </c>
      <c r="D1263" s="21" t="s">
        <v>17108</v>
      </c>
      <c r="E1263" s="114" t="str">
        <f t="shared" si="229"/>
        <v>TRANSFORMADOR MARCA:  PTS83</v>
      </c>
      <c r="F1263" s="21"/>
      <c r="G1263" s="21"/>
      <c r="H1263" s="21" t="s">
        <v>14848</v>
      </c>
      <c r="I1263" s="21" t="s">
        <v>17107</v>
      </c>
      <c r="J1263" s="21"/>
      <c r="K1263" s="21" t="s">
        <v>15362</v>
      </c>
      <c r="L1263" s="21" t="s">
        <v>17106</v>
      </c>
      <c r="M1263" s="21">
        <v>50</v>
      </c>
      <c r="N1263" s="21">
        <v>11</v>
      </c>
      <c r="O1263" s="21" t="s">
        <v>362</v>
      </c>
      <c r="P1263" s="21">
        <v>3</v>
      </c>
      <c r="Q1263" s="124">
        <v>2002</v>
      </c>
      <c r="R1263" s="115"/>
      <c r="S1263" s="21"/>
      <c r="T1263" s="116">
        <v>381</v>
      </c>
      <c r="U1263" s="111">
        <v>45</v>
      </c>
      <c r="V1263" s="113">
        <f t="shared" si="230"/>
        <v>260.34999999999997</v>
      </c>
      <c r="W1263" s="113">
        <f t="shared" si="231"/>
        <v>120.65000000000003</v>
      </c>
      <c r="X1263" s="112">
        <f t="shared" si="232"/>
        <v>120650.00000000003</v>
      </c>
      <c r="Y1263" s="111"/>
      <c r="Z1263" s="110">
        <f t="shared" si="240"/>
        <v>30</v>
      </c>
      <c r="AA1263" s="109">
        <f t="shared" si="233"/>
        <v>19.05</v>
      </c>
      <c r="AB1263" s="109">
        <f t="shared" si="234"/>
        <v>19050</v>
      </c>
      <c r="AC1263" s="108">
        <f t="shared" si="235"/>
        <v>361.95</v>
      </c>
      <c r="AD1263" s="107">
        <f t="shared" si="236"/>
        <v>2.2222222222222223E-2</v>
      </c>
      <c r="AE1263" s="106">
        <f t="shared" si="237"/>
        <v>8.043333333333333</v>
      </c>
      <c r="AF1263" s="105">
        <f t="shared" si="238"/>
        <v>128.69333333333336</v>
      </c>
      <c r="AG1263" s="105">
        <f t="shared" si="239"/>
        <v>252.30666666666664</v>
      </c>
    </row>
    <row r="1264" spans="1:33" s="88" customFormat="1" x14ac:dyDescent="0.35">
      <c r="A1264" s="21">
        <v>10141103</v>
      </c>
      <c r="B1264" s="115" t="s">
        <v>14786</v>
      </c>
      <c r="C1264" s="259" t="s">
        <v>710</v>
      </c>
      <c r="D1264" s="21" t="s">
        <v>17105</v>
      </c>
      <c r="E1264" s="114" t="str">
        <f t="shared" si="229"/>
        <v>TRANSFORMADOR MARCA:  PTS84</v>
      </c>
      <c r="F1264" s="21"/>
      <c r="G1264" s="21"/>
      <c r="H1264" s="21" t="s">
        <v>14848</v>
      </c>
      <c r="I1264" s="21" t="s">
        <v>17104</v>
      </c>
      <c r="J1264" s="21"/>
      <c r="K1264" s="21" t="s">
        <v>17103</v>
      </c>
      <c r="L1264" s="21" t="s">
        <v>17102</v>
      </c>
      <c r="M1264" s="21">
        <v>315</v>
      </c>
      <c r="N1264" s="21">
        <v>33</v>
      </c>
      <c r="O1264" s="21" t="s">
        <v>362</v>
      </c>
      <c r="P1264" s="21">
        <v>3</v>
      </c>
      <c r="Q1264" s="124">
        <v>2002</v>
      </c>
      <c r="R1264" s="115"/>
      <c r="S1264" s="21"/>
      <c r="T1264" s="116">
        <v>1039</v>
      </c>
      <c r="U1264" s="111">
        <v>45</v>
      </c>
      <c r="V1264" s="113">
        <f t="shared" si="230"/>
        <v>709.98333333333335</v>
      </c>
      <c r="W1264" s="113">
        <f t="shared" si="231"/>
        <v>329.01666666666665</v>
      </c>
      <c r="X1264" s="112">
        <f t="shared" si="232"/>
        <v>329016.66666666663</v>
      </c>
      <c r="Y1264" s="111"/>
      <c r="Z1264" s="110">
        <f t="shared" si="240"/>
        <v>30</v>
      </c>
      <c r="AA1264" s="109">
        <f t="shared" si="233"/>
        <v>51.95</v>
      </c>
      <c r="AB1264" s="109">
        <f t="shared" si="234"/>
        <v>51950</v>
      </c>
      <c r="AC1264" s="108">
        <f t="shared" si="235"/>
        <v>987.05</v>
      </c>
      <c r="AD1264" s="107">
        <f t="shared" si="236"/>
        <v>2.2222222222222223E-2</v>
      </c>
      <c r="AE1264" s="106">
        <f t="shared" si="237"/>
        <v>21.934444444444445</v>
      </c>
      <c r="AF1264" s="105">
        <f t="shared" si="238"/>
        <v>350.95111111111112</v>
      </c>
      <c r="AG1264" s="105">
        <f t="shared" si="239"/>
        <v>688.04888888888888</v>
      </c>
    </row>
    <row r="1265" spans="1:33" s="88" customFormat="1" x14ac:dyDescent="0.35">
      <c r="A1265" s="21">
        <v>10141103</v>
      </c>
      <c r="B1265" s="115" t="s">
        <v>14786</v>
      </c>
      <c r="C1265" s="259" t="s">
        <v>710</v>
      </c>
      <c r="D1265" s="21" t="s">
        <v>17101</v>
      </c>
      <c r="E1265" s="114" t="str">
        <f t="shared" si="229"/>
        <v>TRANSFORMADOR MARCA:  PTS88</v>
      </c>
      <c r="F1265" s="21"/>
      <c r="G1265" s="21"/>
      <c r="H1265" s="21" t="s">
        <v>14848</v>
      </c>
      <c r="I1265" s="21" t="s">
        <v>17100</v>
      </c>
      <c r="J1265" s="21"/>
      <c r="K1265" s="21" t="s">
        <v>17099</v>
      </c>
      <c r="L1265" s="21" t="s">
        <v>17098</v>
      </c>
      <c r="M1265" s="21">
        <v>315</v>
      </c>
      <c r="N1265" s="21">
        <v>33</v>
      </c>
      <c r="O1265" s="21" t="s">
        <v>362</v>
      </c>
      <c r="P1265" s="21">
        <v>3</v>
      </c>
      <c r="Q1265" s="124">
        <v>2002</v>
      </c>
      <c r="R1265" s="115"/>
      <c r="S1265" s="21"/>
      <c r="T1265" s="116">
        <v>1039</v>
      </c>
      <c r="U1265" s="111">
        <v>45</v>
      </c>
      <c r="V1265" s="113">
        <f t="shared" si="230"/>
        <v>709.98333333333335</v>
      </c>
      <c r="W1265" s="113">
        <f t="shared" si="231"/>
        <v>329.01666666666665</v>
      </c>
      <c r="X1265" s="112">
        <f t="shared" si="232"/>
        <v>329016.66666666663</v>
      </c>
      <c r="Y1265" s="111"/>
      <c r="Z1265" s="110">
        <f t="shared" si="240"/>
        <v>30</v>
      </c>
      <c r="AA1265" s="109">
        <f t="shared" si="233"/>
        <v>51.95</v>
      </c>
      <c r="AB1265" s="109">
        <f t="shared" si="234"/>
        <v>51950</v>
      </c>
      <c r="AC1265" s="108">
        <f t="shared" si="235"/>
        <v>987.05</v>
      </c>
      <c r="AD1265" s="107">
        <f t="shared" si="236"/>
        <v>2.2222222222222223E-2</v>
      </c>
      <c r="AE1265" s="106">
        <f t="shared" si="237"/>
        <v>21.934444444444445</v>
      </c>
      <c r="AF1265" s="105">
        <f t="shared" si="238"/>
        <v>350.95111111111112</v>
      </c>
      <c r="AG1265" s="105">
        <f t="shared" si="239"/>
        <v>688.04888888888888</v>
      </c>
    </row>
    <row r="1266" spans="1:33" s="88" customFormat="1" x14ac:dyDescent="0.35">
      <c r="A1266" s="21">
        <v>10141103</v>
      </c>
      <c r="B1266" s="115" t="s">
        <v>14786</v>
      </c>
      <c r="C1266" s="259" t="s">
        <v>710</v>
      </c>
      <c r="D1266" s="21">
        <v>91</v>
      </c>
      <c r="E1266" s="114" t="str">
        <f t="shared" si="229"/>
        <v>TRANSFORMADOR MARCA:  91</v>
      </c>
      <c r="F1266" s="21"/>
      <c r="G1266" s="21"/>
      <c r="H1266" s="21" t="s">
        <v>14848</v>
      </c>
      <c r="I1266" s="21" t="s">
        <v>17096</v>
      </c>
      <c r="J1266" s="21"/>
      <c r="K1266" s="21" t="s">
        <v>17095</v>
      </c>
      <c r="L1266" s="21" t="s">
        <v>17094</v>
      </c>
      <c r="M1266" s="21">
        <v>500</v>
      </c>
      <c r="N1266" s="21">
        <v>33</v>
      </c>
      <c r="O1266" s="21" t="s">
        <v>362</v>
      </c>
      <c r="P1266" s="21">
        <v>3</v>
      </c>
      <c r="Q1266" s="124">
        <v>2002</v>
      </c>
      <c r="R1266" s="115"/>
      <c r="S1266" s="21"/>
      <c r="T1266" s="116">
        <v>1200</v>
      </c>
      <c r="U1266" s="111">
        <v>45</v>
      </c>
      <c r="V1266" s="113">
        <f t="shared" si="230"/>
        <v>820</v>
      </c>
      <c r="W1266" s="113">
        <f t="shared" si="231"/>
        <v>380</v>
      </c>
      <c r="X1266" s="112">
        <f t="shared" si="232"/>
        <v>380000</v>
      </c>
      <c r="Y1266" s="111"/>
      <c r="Z1266" s="110">
        <f t="shared" si="240"/>
        <v>30</v>
      </c>
      <c r="AA1266" s="109">
        <f t="shared" si="233"/>
        <v>60</v>
      </c>
      <c r="AB1266" s="109">
        <f t="shared" si="234"/>
        <v>60000</v>
      </c>
      <c r="AC1266" s="108">
        <f t="shared" si="235"/>
        <v>1140</v>
      </c>
      <c r="AD1266" s="107">
        <f t="shared" si="236"/>
        <v>2.2222222222222223E-2</v>
      </c>
      <c r="AE1266" s="106">
        <f t="shared" si="237"/>
        <v>25.333333333333336</v>
      </c>
      <c r="AF1266" s="105">
        <f t="shared" si="238"/>
        <v>405.33333333333331</v>
      </c>
      <c r="AG1266" s="105">
        <f t="shared" si="239"/>
        <v>794.66666666666663</v>
      </c>
    </row>
    <row r="1267" spans="1:33" s="88" customFormat="1" x14ac:dyDescent="0.35">
      <c r="A1267" s="21">
        <v>10141103</v>
      </c>
      <c r="B1267" s="115" t="s">
        <v>14786</v>
      </c>
      <c r="C1267" s="259" t="s">
        <v>710</v>
      </c>
      <c r="D1267" s="21" t="s">
        <v>20</v>
      </c>
      <c r="E1267" s="114" t="str">
        <f t="shared" si="229"/>
        <v>TRANSFORMADOR MARCA:SGB MINISE PS 1 TRFR 1</v>
      </c>
      <c r="F1267" s="57"/>
      <c r="G1267" s="21" t="s">
        <v>632</v>
      </c>
      <c r="H1267" s="21" t="s">
        <v>195</v>
      </c>
      <c r="I1267" s="21"/>
      <c r="J1267" s="57"/>
      <c r="K1267" s="57" t="s">
        <v>631</v>
      </c>
      <c r="L1267" s="57" t="s">
        <v>630</v>
      </c>
      <c r="M1267" s="21">
        <v>5000</v>
      </c>
      <c r="N1267" s="21" t="s">
        <v>19</v>
      </c>
      <c r="O1267" s="21" t="s">
        <v>619</v>
      </c>
      <c r="P1267" s="57">
        <v>3</v>
      </c>
      <c r="Q1267" s="21">
        <v>2002</v>
      </c>
      <c r="R1267" s="115" t="s">
        <v>213</v>
      </c>
      <c r="S1267" s="21">
        <v>397575</v>
      </c>
      <c r="T1267" s="116">
        <v>20419</v>
      </c>
      <c r="U1267" s="111">
        <v>45</v>
      </c>
      <c r="V1267" s="113">
        <f t="shared" si="230"/>
        <v>13952.983333333334</v>
      </c>
      <c r="W1267" s="113">
        <f t="shared" si="231"/>
        <v>6466.0166666666664</v>
      </c>
      <c r="X1267" s="112">
        <f t="shared" si="232"/>
        <v>6466016.666666666</v>
      </c>
      <c r="Y1267" s="111"/>
      <c r="Z1267" s="110">
        <f t="shared" si="240"/>
        <v>30</v>
      </c>
      <c r="AA1267" s="109">
        <f t="shared" si="233"/>
        <v>1020.95</v>
      </c>
      <c r="AB1267" s="109">
        <f t="shared" si="234"/>
        <v>1020950</v>
      </c>
      <c r="AC1267" s="108">
        <f t="shared" si="235"/>
        <v>19398.05</v>
      </c>
      <c r="AD1267" s="107">
        <f t="shared" si="236"/>
        <v>2.2222222222222223E-2</v>
      </c>
      <c r="AE1267" s="106">
        <f t="shared" si="237"/>
        <v>431.06777777777779</v>
      </c>
      <c r="AF1267" s="105">
        <f t="shared" si="238"/>
        <v>6897.0844444444447</v>
      </c>
      <c r="AG1267" s="105">
        <f t="shared" si="239"/>
        <v>13521.915555555555</v>
      </c>
    </row>
    <row r="1268" spans="1:33" s="88" customFormat="1" x14ac:dyDescent="0.35">
      <c r="A1268" s="21">
        <v>10141103</v>
      </c>
      <c r="B1268" s="115" t="s">
        <v>14786</v>
      </c>
      <c r="C1268" s="259" t="s">
        <v>710</v>
      </c>
      <c r="D1268" s="21" t="s">
        <v>17092</v>
      </c>
      <c r="E1268" s="114" t="str">
        <f t="shared" si="229"/>
        <v>TRANSFORMADOR MARCA:SGB MONAPO TA1</v>
      </c>
      <c r="F1268" s="57"/>
      <c r="G1268" s="21" t="s">
        <v>189</v>
      </c>
      <c r="H1268" s="21" t="s">
        <v>189</v>
      </c>
      <c r="I1268" s="21"/>
      <c r="J1268" s="57"/>
      <c r="K1268" s="57" t="s">
        <v>188</v>
      </c>
      <c r="L1268" s="57" t="s">
        <v>187</v>
      </c>
      <c r="M1268" s="21">
        <v>630</v>
      </c>
      <c r="N1268" s="21" t="s">
        <v>619</v>
      </c>
      <c r="O1268" s="21" t="s">
        <v>362</v>
      </c>
      <c r="P1268" s="57">
        <v>3</v>
      </c>
      <c r="Q1268" s="21">
        <v>2002</v>
      </c>
      <c r="R1268" s="115" t="s">
        <v>213</v>
      </c>
      <c r="S1268" s="21">
        <v>397671</v>
      </c>
      <c r="T1268" s="116">
        <v>1016</v>
      </c>
      <c r="U1268" s="111">
        <v>45</v>
      </c>
      <c r="V1268" s="113">
        <f t="shared" si="230"/>
        <v>694.26666666666665</v>
      </c>
      <c r="W1268" s="113">
        <f t="shared" si="231"/>
        <v>321.73333333333335</v>
      </c>
      <c r="X1268" s="112">
        <f t="shared" si="232"/>
        <v>321733.33333333337</v>
      </c>
      <c r="Y1268" s="111"/>
      <c r="Z1268" s="110">
        <f t="shared" si="240"/>
        <v>30</v>
      </c>
      <c r="AA1268" s="109">
        <f t="shared" si="233"/>
        <v>50.800000000000004</v>
      </c>
      <c r="AB1268" s="109">
        <f t="shared" si="234"/>
        <v>50800.000000000007</v>
      </c>
      <c r="AC1268" s="108">
        <f t="shared" si="235"/>
        <v>965.2</v>
      </c>
      <c r="AD1268" s="107">
        <f t="shared" si="236"/>
        <v>2.2222222222222223E-2</v>
      </c>
      <c r="AE1268" s="106">
        <f t="shared" si="237"/>
        <v>21.448888888888892</v>
      </c>
      <c r="AF1268" s="105">
        <f t="shared" si="238"/>
        <v>343.18222222222226</v>
      </c>
      <c r="AG1268" s="105">
        <f t="shared" si="239"/>
        <v>672.81777777777779</v>
      </c>
    </row>
    <row r="1269" spans="1:33" s="88" customFormat="1" x14ac:dyDescent="0.35">
      <c r="A1269" s="21">
        <v>10141103</v>
      </c>
      <c r="B1269" s="115" t="s">
        <v>14786</v>
      </c>
      <c r="C1269" s="259" t="s">
        <v>710</v>
      </c>
      <c r="D1269" s="21" t="s">
        <v>8814</v>
      </c>
      <c r="E1269" s="114" t="str">
        <f t="shared" si="229"/>
        <v>TRANSFORMADOR MARCA:EMTA ANGOCHE PTS 2</v>
      </c>
      <c r="F1269" s="57"/>
      <c r="G1269" s="21" t="s">
        <v>709</v>
      </c>
      <c r="H1269" s="21" t="s">
        <v>709</v>
      </c>
      <c r="I1269" s="21" t="s">
        <v>17091</v>
      </c>
      <c r="J1269" s="57"/>
      <c r="K1269" s="57" t="s">
        <v>17090</v>
      </c>
      <c r="L1269" s="57" t="s">
        <v>17089</v>
      </c>
      <c r="M1269" s="21">
        <v>500</v>
      </c>
      <c r="N1269" s="21" t="s">
        <v>19</v>
      </c>
      <c r="O1269" s="21" t="s">
        <v>362</v>
      </c>
      <c r="P1269" s="57">
        <v>3</v>
      </c>
      <c r="Q1269" s="21">
        <v>2002</v>
      </c>
      <c r="R1269" s="311" t="s">
        <v>13813</v>
      </c>
      <c r="S1269" s="21"/>
      <c r="T1269" s="116">
        <v>1200</v>
      </c>
      <c r="U1269" s="111">
        <v>45</v>
      </c>
      <c r="V1269" s="113">
        <f t="shared" si="230"/>
        <v>820</v>
      </c>
      <c r="W1269" s="113">
        <f t="shared" si="231"/>
        <v>380</v>
      </c>
      <c r="X1269" s="112">
        <f t="shared" si="232"/>
        <v>380000</v>
      </c>
      <c r="Y1269" s="111"/>
      <c r="Z1269" s="110">
        <f t="shared" si="240"/>
        <v>30</v>
      </c>
      <c r="AA1269" s="109">
        <f t="shared" si="233"/>
        <v>60</v>
      </c>
      <c r="AB1269" s="109">
        <f t="shared" si="234"/>
        <v>60000</v>
      </c>
      <c r="AC1269" s="108">
        <f t="shared" si="235"/>
        <v>1140</v>
      </c>
      <c r="AD1269" s="107">
        <f t="shared" si="236"/>
        <v>2.2222222222222223E-2</v>
      </c>
      <c r="AE1269" s="106">
        <f t="shared" si="237"/>
        <v>25.333333333333336</v>
      </c>
      <c r="AF1269" s="105">
        <f t="shared" si="238"/>
        <v>405.33333333333331</v>
      </c>
      <c r="AG1269" s="105">
        <f t="shared" si="239"/>
        <v>794.66666666666663</v>
      </c>
    </row>
    <row r="1270" spans="1:33" s="88" customFormat="1" x14ac:dyDescent="0.35">
      <c r="A1270" s="21">
        <v>10141103</v>
      </c>
      <c r="B1270" s="115" t="s">
        <v>14786</v>
      </c>
      <c r="C1270" s="259" t="s">
        <v>710</v>
      </c>
      <c r="D1270" s="21" t="s">
        <v>8814</v>
      </c>
      <c r="E1270" s="114" t="str">
        <f t="shared" si="229"/>
        <v>TRANSFORMADOR MARCA:EFACEC MOMA PTS 2</v>
      </c>
      <c r="F1270" s="21"/>
      <c r="G1270" s="21" t="s">
        <v>12294</v>
      </c>
      <c r="H1270" s="21" t="s">
        <v>12294</v>
      </c>
      <c r="I1270" s="21" t="s">
        <v>17088</v>
      </c>
      <c r="J1270" s="21"/>
      <c r="K1270" s="21" t="s">
        <v>17087</v>
      </c>
      <c r="L1270" s="21" t="s">
        <v>17086</v>
      </c>
      <c r="M1270" s="21">
        <v>200</v>
      </c>
      <c r="N1270" s="21" t="s">
        <v>376</v>
      </c>
      <c r="O1270" s="21" t="s">
        <v>362</v>
      </c>
      <c r="P1270" s="21">
        <v>3</v>
      </c>
      <c r="Q1270" s="21">
        <v>2002</v>
      </c>
      <c r="R1270" s="311" t="s">
        <v>27</v>
      </c>
      <c r="S1270" s="21"/>
      <c r="T1270" s="116">
        <v>991</v>
      </c>
      <c r="U1270" s="111">
        <v>45</v>
      </c>
      <c r="V1270" s="113">
        <f t="shared" si="230"/>
        <v>677.18333333333328</v>
      </c>
      <c r="W1270" s="113">
        <f t="shared" si="231"/>
        <v>313.81666666666672</v>
      </c>
      <c r="X1270" s="112">
        <f t="shared" si="232"/>
        <v>313816.66666666674</v>
      </c>
      <c r="Y1270" s="111"/>
      <c r="Z1270" s="110">
        <f t="shared" si="240"/>
        <v>30</v>
      </c>
      <c r="AA1270" s="109">
        <f t="shared" si="233"/>
        <v>49.550000000000004</v>
      </c>
      <c r="AB1270" s="109">
        <f t="shared" si="234"/>
        <v>49550.000000000007</v>
      </c>
      <c r="AC1270" s="108">
        <f t="shared" si="235"/>
        <v>941.45</v>
      </c>
      <c r="AD1270" s="107">
        <f t="shared" si="236"/>
        <v>2.2222222222222223E-2</v>
      </c>
      <c r="AE1270" s="106">
        <f t="shared" si="237"/>
        <v>20.921111111111113</v>
      </c>
      <c r="AF1270" s="105">
        <f t="shared" si="238"/>
        <v>334.73777777777781</v>
      </c>
      <c r="AG1270" s="105">
        <f t="shared" si="239"/>
        <v>656.26222222222214</v>
      </c>
    </row>
    <row r="1271" spans="1:33" s="88" customFormat="1" x14ac:dyDescent="0.35">
      <c r="A1271" s="21">
        <v>10141103</v>
      </c>
      <c r="B1271" s="115" t="s">
        <v>14786</v>
      </c>
      <c r="C1271" s="259" t="s">
        <v>710</v>
      </c>
      <c r="D1271" s="21" t="s">
        <v>4633</v>
      </c>
      <c r="E1271" s="114" t="str">
        <f t="shared" si="229"/>
        <v>TRANSFORMADOR MARCA:DPM ANGOCHE PTS 10</v>
      </c>
      <c r="F1271" s="21"/>
      <c r="G1271" s="21" t="s">
        <v>709</v>
      </c>
      <c r="H1271" s="21" t="s">
        <v>11296</v>
      </c>
      <c r="I1271" s="21" t="s">
        <v>17084</v>
      </c>
      <c r="J1271" s="21"/>
      <c r="K1271" s="21" t="s">
        <v>17083</v>
      </c>
      <c r="L1271" s="21" t="s">
        <v>17082</v>
      </c>
      <c r="M1271" s="21">
        <v>50</v>
      </c>
      <c r="N1271" s="21" t="s">
        <v>19</v>
      </c>
      <c r="O1271" s="21" t="s">
        <v>362</v>
      </c>
      <c r="P1271" s="57">
        <v>3</v>
      </c>
      <c r="Q1271" s="21">
        <v>2002</v>
      </c>
      <c r="R1271" s="115" t="s">
        <v>587</v>
      </c>
      <c r="S1271" s="21"/>
      <c r="T1271" s="116">
        <v>643</v>
      </c>
      <c r="U1271" s="111">
        <v>45</v>
      </c>
      <c r="V1271" s="113">
        <f t="shared" si="230"/>
        <v>439.38333333333333</v>
      </c>
      <c r="W1271" s="113">
        <f t="shared" si="231"/>
        <v>203.61666666666667</v>
      </c>
      <c r="X1271" s="112">
        <f t="shared" si="232"/>
        <v>203616.66666666669</v>
      </c>
      <c r="Y1271" s="111"/>
      <c r="Z1271" s="110">
        <f t="shared" si="240"/>
        <v>30</v>
      </c>
      <c r="AA1271" s="109">
        <f t="shared" si="233"/>
        <v>32.15</v>
      </c>
      <c r="AB1271" s="109">
        <f t="shared" si="234"/>
        <v>32150</v>
      </c>
      <c r="AC1271" s="108">
        <f t="shared" si="235"/>
        <v>610.85</v>
      </c>
      <c r="AD1271" s="107">
        <f t="shared" si="236"/>
        <v>2.2222222222222223E-2</v>
      </c>
      <c r="AE1271" s="106">
        <f t="shared" si="237"/>
        <v>13.574444444444445</v>
      </c>
      <c r="AF1271" s="105">
        <f t="shared" si="238"/>
        <v>217.19111111111113</v>
      </c>
      <c r="AG1271" s="105">
        <f t="shared" si="239"/>
        <v>425.80888888888887</v>
      </c>
    </row>
    <row r="1272" spans="1:33" s="88" customFormat="1" x14ac:dyDescent="0.35">
      <c r="A1272" s="21">
        <v>10141103</v>
      </c>
      <c r="B1272" s="115" t="s">
        <v>14786</v>
      </c>
      <c r="C1272" s="259" t="s">
        <v>710</v>
      </c>
      <c r="D1272" s="21" t="s">
        <v>3059</v>
      </c>
      <c r="E1272" s="114" t="str">
        <f t="shared" si="229"/>
        <v>TRANSFORMADOR MARCA:Power Transfo PT21 PT21</v>
      </c>
      <c r="F1272" s="21" t="s">
        <v>17196</v>
      </c>
      <c r="G1272" s="21" t="s">
        <v>3059</v>
      </c>
      <c r="H1272" s="21" t="s">
        <v>3104</v>
      </c>
      <c r="I1272" s="21" t="s">
        <v>530</v>
      </c>
      <c r="J1272" s="21"/>
      <c r="K1272" s="124">
        <v>693465.8</v>
      </c>
      <c r="L1272" s="124">
        <v>7808831.9000000004</v>
      </c>
      <c r="M1272" s="21">
        <v>500</v>
      </c>
      <c r="N1272" s="21">
        <v>6.6</v>
      </c>
      <c r="O1272" s="21">
        <v>0.4</v>
      </c>
      <c r="P1272" s="21">
        <v>3</v>
      </c>
      <c r="Q1272" s="124">
        <v>2002</v>
      </c>
      <c r="R1272" s="135" t="s">
        <v>17195</v>
      </c>
      <c r="S1272" s="124" t="s">
        <v>17194</v>
      </c>
      <c r="T1272" s="116">
        <v>1016</v>
      </c>
      <c r="U1272" s="111">
        <v>45</v>
      </c>
      <c r="V1272" s="113">
        <f t="shared" si="230"/>
        <v>694.26666666666665</v>
      </c>
      <c r="W1272" s="113">
        <f t="shared" si="231"/>
        <v>321.73333333333335</v>
      </c>
      <c r="X1272" s="112">
        <f t="shared" si="232"/>
        <v>321733.33333333337</v>
      </c>
      <c r="Y1272" s="111"/>
      <c r="Z1272" s="110">
        <f t="shared" si="240"/>
        <v>30</v>
      </c>
      <c r="AA1272" s="109">
        <f t="shared" si="233"/>
        <v>50.800000000000004</v>
      </c>
      <c r="AB1272" s="109">
        <f t="shared" si="234"/>
        <v>50800.000000000007</v>
      </c>
      <c r="AC1272" s="108">
        <f t="shared" si="235"/>
        <v>965.2</v>
      </c>
      <c r="AD1272" s="107">
        <f t="shared" si="236"/>
        <v>2.2222222222222223E-2</v>
      </c>
      <c r="AE1272" s="106">
        <f t="shared" si="237"/>
        <v>21.448888888888892</v>
      </c>
      <c r="AF1272" s="105">
        <f t="shared" si="238"/>
        <v>343.18222222222226</v>
      </c>
      <c r="AG1272" s="105">
        <f t="shared" si="239"/>
        <v>672.81777777777779</v>
      </c>
    </row>
    <row r="1273" spans="1:33" s="88" customFormat="1" x14ac:dyDescent="0.35">
      <c r="A1273" s="21">
        <v>10141103</v>
      </c>
      <c r="B1273" s="115" t="s">
        <v>14786</v>
      </c>
      <c r="C1273" s="259" t="s">
        <v>710</v>
      </c>
      <c r="D1273" s="133" t="s">
        <v>17193</v>
      </c>
      <c r="E1273" s="114" t="str">
        <f t="shared" si="229"/>
        <v>TRANSFORMADOR MARCA:SACHSISCH-BAYERISCHE  PT 121</v>
      </c>
      <c r="F1273" s="57" t="s">
        <v>2402</v>
      </c>
      <c r="G1273" s="21"/>
      <c r="H1273" s="21" t="s">
        <v>494</v>
      </c>
      <c r="I1273" s="21"/>
      <c r="J1273" s="21"/>
      <c r="K1273" s="133" t="s">
        <v>17192</v>
      </c>
      <c r="L1273" s="133" t="s">
        <v>17191</v>
      </c>
      <c r="M1273" s="21">
        <v>315</v>
      </c>
      <c r="N1273" s="21">
        <v>33</v>
      </c>
      <c r="O1273" s="21" t="s">
        <v>510</v>
      </c>
      <c r="P1273" s="124" t="s">
        <v>516</v>
      </c>
      <c r="Q1273" s="21">
        <v>2002</v>
      </c>
      <c r="R1273" s="115" t="s">
        <v>17190</v>
      </c>
      <c r="S1273" s="21">
        <v>397414</v>
      </c>
      <c r="T1273" s="116">
        <v>1039</v>
      </c>
      <c r="U1273" s="111">
        <v>45</v>
      </c>
      <c r="V1273" s="113">
        <f t="shared" si="230"/>
        <v>709.98333333333335</v>
      </c>
      <c r="W1273" s="113">
        <f t="shared" si="231"/>
        <v>329.01666666666665</v>
      </c>
      <c r="X1273" s="112">
        <f t="shared" si="232"/>
        <v>329016.66666666663</v>
      </c>
      <c r="Y1273" s="111"/>
      <c r="Z1273" s="110">
        <f t="shared" si="240"/>
        <v>30</v>
      </c>
      <c r="AA1273" s="109">
        <f t="shared" si="233"/>
        <v>51.95</v>
      </c>
      <c r="AB1273" s="109">
        <f t="shared" si="234"/>
        <v>51950</v>
      </c>
      <c r="AC1273" s="108">
        <f t="shared" si="235"/>
        <v>987.05</v>
      </c>
      <c r="AD1273" s="107">
        <f t="shared" si="236"/>
        <v>2.2222222222222223E-2</v>
      </c>
      <c r="AE1273" s="106">
        <f t="shared" si="237"/>
        <v>21.934444444444445</v>
      </c>
      <c r="AF1273" s="105">
        <f t="shared" si="238"/>
        <v>350.95111111111112</v>
      </c>
      <c r="AG1273" s="105">
        <f t="shared" si="239"/>
        <v>688.04888888888888</v>
      </c>
    </row>
    <row r="1274" spans="1:33" s="88" customFormat="1" x14ac:dyDescent="0.35">
      <c r="A1274" s="21">
        <v>10141103</v>
      </c>
      <c r="B1274" s="115" t="s">
        <v>14786</v>
      </c>
      <c r="C1274" s="259" t="s">
        <v>710</v>
      </c>
      <c r="D1274" s="21" t="s">
        <v>17189</v>
      </c>
      <c r="E1274" s="114" t="str">
        <f t="shared" si="229"/>
        <v>TRANSFORMADOR MARCA:TM  PTS15</v>
      </c>
      <c r="F1274" s="21"/>
      <c r="G1274" s="21"/>
      <c r="H1274" s="21" t="s">
        <v>545</v>
      </c>
      <c r="I1274" s="21" t="s">
        <v>17188</v>
      </c>
      <c r="J1274" s="21"/>
      <c r="K1274" s="21" t="s">
        <v>17187</v>
      </c>
      <c r="L1274" s="21" t="s">
        <v>17186</v>
      </c>
      <c r="M1274" s="21">
        <v>500</v>
      </c>
      <c r="N1274" s="21">
        <v>33</v>
      </c>
      <c r="O1274" s="21" t="s">
        <v>362</v>
      </c>
      <c r="P1274" s="21">
        <v>3</v>
      </c>
      <c r="Q1274" s="124">
        <v>2002</v>
      </c>
      <c r="R1274" s="135" t="s">
        <v>1769</v>
      </c>
      <c r="S1274" s="124">
        <v>920933</v>
      </c>
      <c r="T1274" s="116">
        <v>1200</v>
      </c>
      <c r="U1274" s="111">
        <v>45</v>
      </c>
      <c r="V1274" s="113">
        <f t="shared" si="230"/>
        <v>820</v>
      </c>
      <c r="W1274" s="113">
        <f t="shared" si="231"/>
        <v>380</v>
      </c>
      <c r="X1274" s="112">
        <f t="shared" si="232"/>
        <v>380000</v>
      </c>
      <c r="Y1274" s="111"/>
      <c r="Z1274" s="110">
        <f t="shared" si="240"/>
        <v>30</v>
      </c>
      <c r="AA1274" s="109">
        <f t="shared" si="233"/>
        <v>60</v>
      </c>
      <c r="AB1274" s="109">
        <f t="shared" si="234"/>
        <v>60000</v>
      </c>
      <c r="AC1274" s="108">
        <f t="shared" si="235"/>
        <v>1140</v>
      </c>
      <c r="AD1274" s="107">
        <f t="shared" si="236"/>
        <v>2.2222222222222223E-2</v>
      </c>
      <c r="AE1274" s="106">
        <f t="shared" si="237"/>
        <v>25.333333333333336</v>
      </c>
      <c r="AF1274" s="105">
        <f t="shared" si="238"/>
        <v>405.33333333333331</v>
      </c>
      <c r="AG1274" s="105">
        <f t="shared" si="239"/>
        <v>794.66666666666663</v>
      </c>
    </row>
    <row r="1275" spans="1:33" s="88" customFormat="1" x14ac:dyDescent="0.35">
      <c r="A1275" s="21">
        <v>10141103</v>
      </c>
      <c r="B1275" s="115" t="s">
        <v>14786</v>
      </c>
      <c r="C1275" s="259" t="s">
        <v>710</v>
      </c>
      <c r="D1275" s="21" t="s">
        <v>17185</v>
      </c>
      <c r="E1275" s="114" t="str">
        <f t="shared" si="229"/>
        <v>TRANSFORMADOR MARCA:EFACEC  PTS17</v>
      </c>
      <c r="F1275" s="21"/>
      <c r="G1275" s="21"/>
      <c r="H1275" s="21" t="s">
        <v>545</v>
      </c>
      <c r="I1275" s="21" t="s">
        <v>17184</v>
      </c>
      <c r="J1275" s="21"/>
      <c r="K1275" s="21" t="s">
        <v>17183</v>
      </c>
      <c r="L1275" s="21" t="s">
        <v>17182</v>
      </c>
      <c r="M1275" s="21">
        <v>315</v>
      </c>
      <c r="N1275" s="21">
        <v>11</v>
      </c>
      <c r="O1275" s="21" t="s">
        <v>362</v>
      </c>
      <c r="P1275" s="21">
        <v>3</v>
      </c>
      <c r="Q1275" s="124">
        <v>2002</v>
      </c>
      <c r="R1275" s="135" t="s">
        <v>27</v>
      </c>
      <c r="S1275" s="124" t="s">
        <v>17181</v>
      </c>
      <c r="T1275" s="116">
        <v>840</v>
      </c>
      <c r="U1275" s="111">
        <v>45</v>
      </c>
      <c r="V1275" s="113">
        <f t="shared" si="230"/>
        <v>574</v>
      </c>
      <c r="W1275" s="113">
        <f t="shared" si="231"/>
        <v>266</v>
      </c>
      <c r="X1275" s="112">
        <f t="shared" si="232"/>
        <v>266000</v>
      </c>
      <c r="Y1275" s="111"/>
      <c r="Z1275" s="110">
        <f t="shared" si="240"/>
        <v>30</v>
      </c>
      <c r="AA1275" s="109">
        <f t="shared" si="233"/>
        <v>42</v>
      </c>
      <c r="AB1275" s="109">
        <f t="shared" si="234"/>
        <v>42000</v>
      </c>
      <c r="AC1275" s="108">
        <f t="shared" si="235"/>
        <v>798</v>
      </c>
      <c r="AD1275" s="107">
        <f t="shared" si="236"/>
        <v>2.2222222222222223E-2</v>
      </c>
      <c r="AE1275" s="106">
        <f t="shared" si="237"/>
        <v>17.733333333333334</v>
      </c>
      <c r="AF1275" s="105">
        <f t="shared" si="238"/>
        <v>283.73333333333335</v>
      </c>
      <c r="AG1275" s="105">
        <f t="shared" si="239"/>
        <v>556.26666666666665</v>
      </c>
    </row>
    <row r="1276" spans="1:33" s="88" customFormat="1" x14ac:dyDescent="0.35">
      <c r="A1276" s="21">
        <v>10141103</v>
      </c>
      <c r="B1276" s="115" t="s">
        <v>14786</v>
      </c>
      <c r="C1276" s="259" t="s">
        <v>710</v>
      </c>
      <c r="D1276" s="21" t="s">
        <v>17180</v>
      </c>
      <c r="E1276" s="114" t="str">
        <f t="shared" si="229"/>
        <v>TRANSFORMADOR MARCA:SGB  PTS18</v>
      </c>
      <c r="F1276" s="21"/>
      <c r="G1276" s="21"/>
      <c r="H1276" s="21" t="s">
        <v>545</v>
      </c>
      <c r="I1276" s="21" t="s">
        <v>17179</v>
      </c>
      <c r="J1276" s="21"/>
      <c r="K1276" s="21" t="s">
        <v>17178</v>
      </c>
      <c r="L1276" s="21" t="s">
        <v>17177</v>
      </c>
      <c r="M1276" s="21">
        <v>315</v>
      </c>
      <c r="N1276" s="21">
        <v>33</v>
      </c>
      <c r="O1276" s="21" t="s">
        <v>362</v>
      </c>
      <c r="P1276" s="21">
        <v>3</v>
      </c>
      <c r="Q1276" s="124">
        <v>2002</v>
      </c>
      <c r="R1276" s="135" t="s">
        <v>213</v>
      </c>
      <c r="S1276" s="124">
        <v>397400</v>
      </c>
      <c r="T1276" s="116">
        <v>1039</v>
      </c>
      <c r="U1276" s="111">
        <v>45</v>
      </c>
      <c r="V1276" s="113">
        <f t="shared" si="230"/>
        <v>709.98333333333335</v>
      </c>
      <c r="W1276" s="113">
        <f t="shared" si="231"/>
        <v>329.01666666666665</v>
      </c>
      <c r="X1276" s="112">
        <f t="shared" si="232"/>
        <v>329016.66666666663</v>
      </c>
      <c r="Y1276" s="111"/>
      <c r="Z1276" s="110">
        <f t="shared" si="240"/>
        <v>30</v>
      </c>
      <c r="AA1276" s="109">
        <f t="shared" si="233"/>
        <v>51.95</v>
      </c>
      <c r="AB1276" s="109">
        <f t="shared" si="234"/>
        <v>51950</v>
      </c>
      <c r="AC1276" s="108">
        <f t="shared" si="235"/>
        <v>987.05</v>
      </c>
      <c r="AD1276" s="107">
        <f t="shared" si="236"/>
        <v>2.2222222222222223E-2</v>
      </c>
      <c r="AE1276" s="106">
        <f t="shared" si="237"/>
        <v>21.934444444444445</v>
      </c>
      <c r="AF1276" s="105">
        <f t="shared" si="238"/>
        <v>350.95111111111112</v>
      </c>
      <c r="AG1276" s="105">
        <f t="shared" si="239"/>
        <v>688.04888888888888</v>
      </c>
    </row>
    <row r="1277" spans="1:33" s="88" customFormat="1" x14ac:dyDescent="0.35">
      <c r="A1277" s="21">
        <v>10141103</v>
      </c>
      <c r="B1277" s="115" t="s">
        <v>14786</v>
      </c>
      <c r="C1277" s="259" t="s">
        <v>710</v>
      </c>
      <c r="D1277" s="21" t="s">
        <v>17176</v>
      </c>
      <c r="E1277" s="114" t="str">
        <f t="shared" si="229"/>
        <v>TRANSFORMADOR MARCA:EFACEC  PTS21</v>
      </c>
      <c r="F1277" s="21"/>
      <c r="G1277" s="21"/>
      <c r="H1277" s="21" t="s">
        <v>545</v>
      </c>
      <c r="I1277" s="21" t="s">
        <v>17175</v>
      </c>
      <c r="J1277" s="21"/>
      <c r="K1277" s="21" t="s">
        <v>17174</v>
      </c>
      <c r="L1277" s="21" t="s">
        <v>17173</v>
      </c>
      <c r="M1277" s="21">
        <v>500</v>
      </c>
      <c r="N1277" s="21">
        <v>11</v>
      </c>
      <c r="O1277" s="21" t="s">
        <v>362</v>
      </c>
      <c r="P1277" s="21">
        <v>3</v>
      </c>
      <c r="Q1277" s="124">
        <v>2002</v>
      </c>
      <c r="R1277" s="135" t="s">
        <v>27</v>
      </c>
      <c r="S1277" s="124">
        <v>10831.4</v>
      </c>
      <c r="T1277" s="116">
        <v>1016</v>
      </c>
      <c r="U1277" s="111">
        <v>45</v>
      </c>
      <c r="V1277" s="113">
        <f t="shared" si="230"/>
        <v>694.26666666666665</v>
      </c>
      <c r="W1277" s="113">
        <f t="shared" si="231"/>
        <v>321.73333333333335</v>
      </c>
      <c r="X1277" s="112">
        <f t="shared" si="232"/>
        <v>321733.33333333337</v>
      </c>
      <c r="Y1277" s="111"/>
      <c r="Z1277" s="110">
        <f t="shared" si="240"/>
        <v>30</v>
      </c>
      <c r="AA1277" s="109">
        <f t="shared" si="233"/>
        <v>50.800000000000004</v>
      </c>
      <c r="AB1277" s="109">
        <f t="shared" si="234"/>
        <v>50800.000000000007</v>
      </c>
      <c r="AC1277" s="108">
        <f t="shared" si="235"/>
        <v>965.2</v>
      </c>
      <c r="AD1277" s="107">
        <f t="shared" si="236"/>
        <v>2.2222222222222223E-2</v>
      </c>
      <c r="AE1277" s="106">
        <f t="shared" si="237"/>
        <v>21.448888888888892</v>
      </c>
      <c r="AF1277" s="105">
        <f t="shared" si="238"/>
        <v>343.18222222222226</v>
      </c>
      <c r="AG1277" s="105">
        <f t="shared" si="239"/>
        <v>672.81777777777779</v>
      </c>
    </row>
    <row r="1278" spans="1:33" s="88" customFormat="1" x14ac:dyDescent="0.35">
      <c r="A1278" s="21">
        <v>10141103</v>
      </c>
      <c r="B1278" s="115" t="s">
        <v>14786</v>
      </c>
      <c r="C1278" s="259" t="s">
        <v>710</v>
      </c>
      <c r="D1278" s="21" t="s">
        <v>17172</v>
      </c>
      <c r="E1278" s="114" t="str">
        <f t="shared" si="229"/>
        <v>TRANSFORMADOR MARCA:MISSING PLATE  PTS22</v>
      </c>
      <c r="F1278" s="21"/>
      <c r="G1278" s="21"/>
      <c r="H1278" s="21" t="s">
        <v>545</v>
      </c>
      <c r="I1278" s="21" t="s">
        <v>17171</v>
      </c>
      <c r="J1278" s="21"/>
      <c r="K1278" s="21" t="s">
        <v>17170</v>
      </c>
      <c r="L1278" s="21" t="s">
        <v>17169</v>
      </c>
      <c r="M1278" s="21">
        <v>315</v>
      </c>
      <c r="N1278" s="21">
        <v>11</v>
      </c>
      <c r="O1278" s="21" t="s">
        <v>362</v>
      </c>
      <c r="P1278" s="21">
        <v>3</v>
      </c>
      <c r="Q1278" s="124">
        <v>2002</v>
      </c>
      <c r="R1278" s="309" t="s">
        <v>12196</v>
      </c>
      <c r="S1278" s="245"/>
      <c r="T1278" s="116">
        <v>840</v>
      </c>
      <c r="U1278" s="111">
        <v>45</v>
      </c>
      <c r="V1278" s="113">
        <f t="shared" si="230"/>
        <v>574</v>
      </c>
      <c r="W1278" s="113">
        <f t="shared" si="231"/>
        <v>266</v>
      </c>
      <c r="X1278" s="112">
        <f t="shared" si="232"/>
        <v>266000</v>
      </c>
      <c r="Y1278" s="111"/>
      <c r="Z1278" s="110">
        <f t="shared" si="240"/>
        <v>30</v>
      </c>
      <c r="AA1278" s="109">
        <f t="shared" si="233"/>
        <v>42</v>
      </c>
      <c r="AB1278" s="109">
        <f t="shared" si="234"/>
        <v>42000</v>
      </c>
      <c r="AC1278" s="108">
        <f t="shared" si="235"/>
        <v>798</v>
      </c>
      <c r="AD1278" s="107">
        <f t="shared" si="236"/>
        <v>2.2222222222222223E-2</v>
      </c>
      <c r="AE1278" s="106">
        <f t="shared" si="237"/>
        <v>17.733333333333334</v>
      </c>
      <c r="AF1278" s="105">
        <f t="shared" si="238"/>
        <v>283.73333333333335</v>
      </c>
      <c r="AG1278" s="105">
        <f t="shared" si="239"/>
        <v>556.26666666666665</v>
      </c>
    </row>
    <row r="1279" spans="1:33" s="88" customFormat="1" x14ac:dyDescent="0.35">
      <c r="A1279" s="21">
        <v>10141103</v>
      </c>
      <c r="B1279" s="115" t="s">
        <v>14786</v>
      </c>
      <c r="C1279" s="259" t="s">
        <v>710</v>
      </c>
      <c r="D1279" s="21" t="s">
        <v>17168</v>
      </c>
      <c r="E1279" s="114" t="str">
        <f t="shared" si="229"/>
        <v>TRANSFORMADOR MARCA:TM  PTS23</v>
      </c>
      <c r="F1279" s="21"/>
      <c r="G1279" s="21"/>
      <c r="H1279" s="21" t="s">
        <v>545</v>
      </c>
      <c r="I1279" s="21" t="s">
        <v>17167</v>
      </c>
      <c r="J1279" s="21"/>
      <c r="K1279" s="21" t="s">
        <v>17166</v>
      </c>
      <c r="L1279" s="21" t="s">
        <v>17165</v>
      </c>
      <c r="M1279" s="21">
        <v>315</v>
      </c>
      <c r="N1279" s="21">
        <v>11</v>
      </c>
      <c r="O1279" s="21" t="s">
        <v>362</v>
      </c>
      <c r="P1279" s="21">
        <v>3</v>
      </c>
      <c r="Q1279" s="124">
        <v>2002</v>
      </c>
      <c r="R1279" s="135" t="s">
        <v>1769</v>
      </c>
      <c r="S1279" s="124">
        <v>895598</v>
      </c>
      <c r="T1279" s="116">
        <v>840</v>
      </c>
      <c r="U1279" s="111">
        <v>45</v>
      </c>
      <c r="V1279" s="113">
        <f t="shared" si="230"/>
        <v>574</v>
      </c>
      <c r="W1279" s="113">
        <f t="shared" si="231"/>
        <v>266</v>
      </c>
      <c r="X1279" s="112">
        <f t="shared" si="232"/>
        <v>266000</v>
      </c>
      <c r="Y1279" s="111"/>
      <c r="Z1279" s="110">
        <f t="shared" si="240"/>
        <v>30</v>
      </c>
      <c r="AA1279" s="109">
        <f t="shared" si="233"/>
        <v>42</v>
      </c>
      <c r="AB1279" s="109">
        <f t="shared" si="234"/>
        <v>42000</v>
      </c>
      <c r="AC1279" s="108">
        <f t="shared" si="235"/>
        <v>798</v>
      </c>
      <c r="AD1279" s="107">
        <f t="shared" si="236"/>
        <v>2.2222222222222223E-2</v>
      </c>
      <c r="AE1279" s="106">
        <f t="shared" si="237"/>
        <v>17.733333333333334</v>
      </c>
      <c r="AF1279" s="105">
        <f t="shared" si="238"/>
        <v>283.73333333333335</v>
      </c>
      <c r="AG1279" s="105">
        <f t="shared" si="239"/>
        <v>556.26666666666665</v>
      </c>
    </row>
    <row r="1280" spans="1:33" s="88" customFormat="1" x14ac:dyDescent="0.35">
      <c r="A1280" s="21">
        <v>10141103</v>
      </c>
      <c r="B1280" s="115" t="s">
        <v>14786</v>
      </c>
      <c r="C1280" s="259" t="s">
        <v>710</v>
      </c>
      <c r="D1280" s="21" t="s">
        <v>17164</v>
      </c>
      <c r="E1280" s="114" t="str">
        <f t="shared" si="229"/>
        <v>TRANSFORMADOR MARCA:EFACEC  PTS24</v>
      </c>
      <c r="F1280" s="21"/>
      <c r="G1280" s="21"/>
      <c r="H1280" s="21" t="s">
        <v>545</v>
      </c>
      <c r="I1280" s="21" t="s">
        <v>17163</v>
      </c>
      <c r="J1280" s="21"/>
      <c r="K1280" s="21" t="s">
        <v>17162</v>
      </c>
      <c r="L1280" s="21" t="s">
        <v>17161</v>
      </c>
      <c r="M1280" s="21">
        <v>500</v>
      </c>
      <c r="N1280" s="21">
        <v>11</v>
      </c>
      <c r="O1280" s="21" t="s">
        <v>362</v>
      </c>
      <c r="P1280" s="21">
        <v>3</v>
      </c>
      <c r="Q1280" s="124">
        <v>2002</v>
      </c>
      <c r="R1280" s="135" t="s">
        <v>27</v>
      </c>
      <c r="S1280" s="124" t="s">
        <v>17160</v>
      </c>
      <c r="T1280" s="116">
        <v>1016</v>
      </c>
      <c r="U1280" s="111">
        <v>45</v>
      </c>
      <c r="V1280" s="113">
        <f t="shared" si="230"/>
        <v>694.26666666666665</v>
      </c>
      <c r="W1280" s="113">
        <f t="shared" si="231"/>
        <v>321.73333333333335</v>
      </c>
      <c r="X1280" s="112">
        <f t="shared" si="232"/>
        <v>321733.33333333337</v>
      </c>
      <c r="Y1280" s="111"/>
      <c r="Z1280" s="110">
        <f t="shared" si="240"/>
        <v>30</v>
      </c>
      <c r="AA1280" s="109">
        <f t="shared" si="233"/>
        <v>50.800000000000004</v>
      </c>
      <c r="AB1280" s="109">
        <f t="shared" si="234"/>
        <v>50800.000000000007</v>
      </c>
      <c r="AC1280" s="108">
        <f t="shared" si="235"/>
        <v>965.2</v>
      </c>
      <c r="AD1280" s="107">
        <f t="shared" si="236"/>
        <v>2.2222222222222223E-2</v>
      </c>
      <c r="AE1280" s="106">
        <f t="shared" si="237"/>
        <v>21.448888888888892</v>
      </c>
      <c r="AF1280" s="105">
        <f t="shared" si="238"/>
        <v>343.18222222222226</v>
      </c>
      <c r="AG1280" s="105">
        <f t="shared" si="239"/>
        <v>672.81777777777779</v>
      </c>
    </row>
    <row r="1281" spans="1:33" s="88" customFormat="1" x14ac:dyDescent="0.35">
      <c r="A1281" s="21">
        <v>10141103</v>
      </c>
      <c r="B1281" s="115" t="s">
        <v>14786</v>
      </c>
      <c r="C1281" s="259" t="s">
        <v>710</v>
      </c>
      <c r="D1281" s="21" t="s">
        <v>17159</v>
      </c>
      <c r="E1281" s="114" t="str">
        <f t="shared" si="229"/>
        <v>TRANSFORMADOR MARCA:EFACEC  PTS29</v>
      </c>
      <c r="F1281" s="21"/>
      <c r="G1281" s="21"/>
      <c r="H1281" s="21" t="s">
        <v>545</v>
      </c>
      <c r="I1281" s="21" t="s">
        <v>17158</v>
      </c>
      <c r="J1281" s="21"/>
      <c r="K1281" s="21" t="s">
        <v>17039</v>
      </c>
      <c r="L1281" s="21" t="s">
        <v>17038</v>
      </c>
      <c r="M1281" s="21">
        <v>500</v>
      </c>
      <c r="N1281" s="21">
        <v>11</v>
      </c>
      <c r="O1281" s="21" t="s">
        <v>362</v>
      </c>
      <c r="P1281" s="21">
        <v>3</v>
      </c>
      <c r="Q1281" s="124">
        <v>2002</v>
      </c>
      <c r="R1281" s="135" t="s">
        <v>27</v>
      </c>
      <c r="S1281" s="124" t="s">
        <v>17157</v>
      </c>
      <c r="T1281" s="116">
        <v>1016</v>
      </c>
      <c r="U1281" s="111">
        <v>45</v>
      </c>
      <c r="V1281" s="113">
        <f t="shared" si="230"/>
        <v>694.26666666666665</v>
      </c>
      <c r="W1281" s="113">
        <f t="shared" si="231"/>
        <v>321.73333333333335</v>
      </c>
      <c r="X1281" s="112">
        <f t="shared" si="232"/>
        <v>321733.33333333337</v>
      </c>
      <c r="Y1281" s="111"/>
      <c r="Z1281" s="110">
        <f t="shared" si="240"/>
        <v>30</v>
      </c>
      <c r="AA1281" s="109">
        <f t="shared" si="233"/>
        <v>50.800000000000004</v>
      </c>
      <c r="AB1281" s="109">
        <f t="shared" si="234"/>
        <v>50800.000000000007</v>
      </c>
      <c r="AC1281" s="108">
        <f t="shared" si="235"/>
        <v>965.2</v>
      </c>
      <c r="AD1281" s="107">
        <f t="shared" si="236"/>
        <v>2.2222222222222223E-2</v>
      </c>
      <c r="AE1281" s="106">
        <f t="shared" si="237"/>
        <v>21.448888888888892</v>
      </c>
      <c r="AF1281" s="105">
        <f t="shared" si="238"/>
        <v>343.18222222222226</v>
      </c>
      <c r="AG1281" s="105">
        <f t="shared" si="239"/>
        <v>672.81777777777779</v>
      </c>
    </row>
    <row r="1282" spans="1:33" s="88" customFormat="1" x14ac:dyDescent="0.35">
      <c r="A1282" s="21">
        <v>10141103</v>
      </c>
      <c r="B1282" s="115" t="s">
        <v>14786</v>
      </c>
      <c r="C1282" s="259" t="s">
        <v>710</v>
      </c>
      <c r="D1282" s="21" t="s">
        <v>17156</v>
      </c>
      <c r="E1282" s="114" t="str">
        <f t="shared" ref="E1282:E1345" si="241">+CONCATENATE(C1282," ","MARCA:",R1282," ",G1282," ",D1282,)</f>
        <v>TRANSFORMADOR MARCA:EFACEC  PTS37</v>
      </c>
      <c r="F1282" s="21"/>
      <c r="G1282" s="21"/>
      <c r="H1282" s="21" t="s">
        <v>545</v>
      </c>
      <c r="I1282" s="21" t="s">
        <v>17155</v>
      </c>
      <c r="J1282" s="21"/>
      <c r="K1282" s="21" t="s">
        <v>17154</v>
      </c>
      <c r="L1282" s="21" t="s">
        <v>17153</v>
      </c>
      <c r="M1282" s="21">
        <v>500</v>
      </c>
      <c r="N1282" s="21">
        <v>11</v>
      </c>
      <c r="O1282" s="21" t="s">
        <v>362</v>
      </c>
      <c r="P1282" s="21">
        <v>3</v>
      </c>
      <c r="Q1282" s="124">
        <v>2002</v>
      </c>
      <c r="R1282" s="135" t="s">
        <v>27</v>
      </c>
      <c r="S1282" s="124">
        <v>9481</v>
      </c>
      <c r="T1282" s="116">
        <v>1016</v>
      </c>
      <c r="U1282" s="111">
        <v>45</v>
      </c>
      <c r="V1282" s="113">
        <f t="shared" ref="V1282:V1345" si="242">((Z1282/U1282)*(T1282-AA1282))+AA1282</f>
        <v>694.26666666666665</v>
      </c>
      <c r="W1282" s="113">
        <f t="shared" ref="W1282:W1345" si="243">+T1282-V1282</f>
        <v>321.73333333333335</v>
      </c>
      <c r="X1282" s="112">
        <f t="shared" ref="X1282:X1345" si="244">+W1282*1000</f>
        <v>321733.33333333337</v>
      </c>
      <c r="Y1282" s="111"/>
      <c r="Z1282" s="110">
        <f t="shared" si="240"/>
        <v>30</v>
      </c>
      <c r="AA1282" s="109">
        <f t="shared" ref="AA1282:AA1345" si="245">(5/100*T1282)</f>
        <v>50.800000000000004</v>
      </c>
      <c r="AB1282" s="109">
        <f t="shared" ref="AB1282:AB1345" si="246">+AA1282*1000</f>
        <v>50800.000000000007</v>
      </c>
      <c r="AC1282" s="108">
        <f t="shared" ref="AC1282:AC1345" si="247">+T1282-AA1282</f>
        <v>965.2</v>
      </c>
      <c r="AD1282" s="107">
        <f t="shared" ref="AD1282:AD1345" si="248">1/U1282</f>
        <v>2.2222222222222223E-2</v>
      </c>
      <c r="AE1282" s="106">
        <f t="shared" ref="AE1282:AE1345" si="249">+AC1282*AD1282</f>
        <v>21.448888888888892</v>
      </c>
      <c r="AF1282" s="105">
        <f t="shared" ref="AF1282:AF1345" si="250">+T1282-V1282+AE1282</f>
        <v>343.18222222222226</v>
      </c>
      <c r="AG1282" s="105">
        <f t="shared" ref="AG1282:AG1345" si="251">+V1282-AE1282</f>
        <v>672.81777777777779</v>
      </c>
    </row>
    <row r="1283" spans="1:33" s="88" customFormat="1" x14ac:dyDescent="0.35">
      <c r="A1283" s="21">
        <v>10141103</v>
      </c>
      <c r="B1283" s="115" t="s">
        <v>14786</v>
      </c>
      <c r="C1283" s="259" t="s">
        <v>710</v>
      </c>
      <c r="D1283" s="21" t="s">
        <v>17152</v>
      </c>
      <c r="E1283" s="114" t="str">
        <f t="shared" si="241"/>
        <v>TRANSFORMADOR MARCA:ALSTON  PTS40</v>
      </c>
      <c r="F1283" s="21"/>
      <c r="G1283" s="21"/>
      <c r="H1283" s="21" t="s">
        <v>545</v>
      </c>
      <c r="I1283" s="21" t="s">
        <v>17151</v>
      </c>
      <c r="J1283" s="21"/>
      <c r="K1283" s="21" t="s">
        <v>17150</v>
      </c>
      <c r="L1283" s="21" t="s">
        <v>17149</v>
      </c>
      <c r="M1283" s="21">
        <v>250</v>
      </c>
      <c r="N1283" s="21">
        <v>11</v>
      </c>
      <c r="O1283" s="21" t="s">
        <v>362</v>
      </c>
      <c r="P1283" s="21">
        <v>3</v>
      </c>
      <c r="Q1283" s="124">
        <v>2002</v>
      </c>
      <c r="R1283" s="135" t="s">
        <v>16941</v>
      </c>
      <c r="S1283" s="124" t="s">
        <v>17148</v>
      </c>
      <c r="T1283" s="116">
        <v>840</v>
      </c>
      <c r="U1283" s="111">
        <v>45</v>
      </c>
      <c r="V1283" s="113">
        <f t="shared" si="242"/>
        <v>574</v>
      </c>
      <c r="W1283" s="113">
        <f t="shared" si="243"/>
        <v>266</v>
      </c>
      <c r="X1283" s="112">
        <f t="shared" si="244"/>
        <v>266000</v>
      </c>
      <c r="Y1283" s="111"/>
      <c r="Z1283" s="110">
        <f t="shared" si="240"/>
        <v>30</v>
      </c>
      <c r="AA1283" s="109">
        <f t="shared" si="245"/>
        <v>42</v>
      </c>
      <c r="AB1283" s="109">
        <f t="shared" si="246"/>
        <v>42000</v>
      </c>
      <c r="AC1283" s="108">
        <f t="shared" si="247"/>
        <v>798</v>
      </c>
      <c r="AD1283" s="107">
        <f t="shared" si="248"/>
        <v>2.2222222222222223E-2</v>
      </c>
      <c r="AE1283" s="106">
        <f t="shared" si="249"/>
        <v>17.733333333333334</v>
      </c>
      <c r="AF1283" s="105">
        <f t="shared" si="250"/>
        <v>283.73333333333335</v>
      </c>
      <c r="AG1283" s="105">
        <f t="shared" si="251"/>
        <v>556.26666666666665</v>
      </c>
    </row>
    <row r="1284" spans="1:33" s="88" customFormat="1" x14ac:dyDescent="0.35">
      <c r="A1284" s="21">
        <v>10141103</v>
      </c>
      <c r="B1284" s="115" t="s">
        <v>14786</v>
      </c>
      <c r="C1284" s="259" t="s">
        <v>710</v>
      </c>
      <c r="D1284" s="21" t="s">
        <v>17147</v>
      </c>
      <c r="E1284" s="114" t="str">
        <f t="shared" si="241"/>
        <v>TRANSFORMADOR MARCA:ORMAZABAL  PTS42</v>
      </c>
      <c r="F1284" s="21"/>
      <c r="G1284" s="21"/>
      <c r="H1284" s="21" t="s">
        <v>545</v>
      </c>
      <c r="I1284" s="21" t="s">
        <v>17146</v>
      </c>
      <c r="J1284" s="21"/>
      <c r="K1284" s="21" t="s">
        <v>17145</v>
      </c>
      <c r="L1284" s="21" t="s">
        <v>17144</v>
      </c>
      <c r="M1284" s="21">
        <v>315</v>
      </c>
      <c r="N1284" s="21">
        <v>33</v>
      </c>
      <c r="O1284" s="21" t="s">
        <v>362</v>
      </c>
      <c r="P1284" s="21">
        <v>3</v>
      </c>
      <c r="Q1284" s="124">
        <v>2002</v>
      </c>
      <c r="R1284" s="135" t="s">
        <v>786</v>
      </c>
      <c r="S1284" s="124">
        <v>274793</v>
      </c>
      <c r="T1284" s="116">
        <v>1039</v>
      </c>
      <c r="U1284" s="111">
        <v>45</v>
      </c>
      <c r="V1284" s="113">
        <f t="shared" si="242"/>
        <v>709.98333333333335</v>
      </c>
      <c r="W1284" s="113">
        <f t="shared" si="243"/>
        <v>329.01666666666665</v>
      </c>
      <c r="X1284" s="112">
        <f t="shared" si="244"/>
        <v>329016.66666666663</v>
      </c>
      <c r="Y1284" s="111"/>
      <c r="Z1284" s="110">
        <f t="shared" si="240"/>
        <v>30</v>
      </c>
      <c r="AA1284" s="109">
        <f t="shared" si="245"/>
        <v>51.95</v>
      </c>
      <c r="AB1284" s="109">
        <f t="shared" si="246"/>
        <v>51950</v>
      </c>
      <c r="AC1284" s="108">
        <f t="shared" si="247"/>
        <v>987.05</v>
      </c>
      <c r="AD1284" s="107">
        <f t="shared" si="248"/>
        <v>2.2222222222222223E-2</v>
      </c>
      <c r="AE1284" s="106">
        <f t="shared" si="249"/>
        <v>21.934444444444445</v>
      </c>
      <c r="AF1284" s="105">
        <f t="shared" si="250"/>
        <v>350.95111111111112</v>
      </c>
      <c r="AG1284" s="105">
        <f t="shared" si="251"/>
        <v>688.04888888888888</v>
      </c>
    </row>
    <row r="1285" spans="1:33" s="88" customFormat="1" x14ac:dyDescent="0.35">
      <c r="A1285" s="21">
        <v>10141103</v>
      </c>
      <c r="B1285" s="115" t="s">
        <v>14786</v>
      </c>
      <c r="C1285" s="259" t="s">
        <v>710</v>
      </c>
      <c r="D1285" s="21" t="s">
        <v>17143</v>
      </c>
      <c r="E1285" s="114" t="str">
        <f t="shared" si="241"/>
        <v>TRANSFORMADOR MARCA:Fuji Tusco  PTS44</v>
      </c>
      <c r="F1285" s="21"/>
      <c r="G1285" s="21"/>
      <c r="H1285" s="21" t="s">
        <v>545</v>
      </c>
      <c r="I1285" s="21" t="s">
        <v>17142</v>
      </c>
      <c r="J1285" s="21"/>
      <c r="K1285" s="21" t="s">
        <v>17141</v>
      </c>
      <c r="L1285" s="21" t="s">
        <v>17140</v>
      </c>
      <c r="M1285" s="21">
        <v>160</v>
      </c>
      <c r="N1285" s="21">
        <v>33</v>
      </c>
      <c r="O1285" s="21" t="s">
        <v>362</v>
      </c>
      <c r="P1285" s="21">
        <v>3</v>
      </c>
      <c r="Q1285" s="124">
        <v>2002</v>
      </c>
      <c r="R1285" s="135" t="s">
        <v>1821</v>
      </c>
      <c r="S1285" s="124">
        <v>581379</v>
      </c>
      <c r="T1285" s="116">
        <v>991</v>
      </c>
      <c r="U1285" s="111">
        <v>45</v>
      </c>
      <c r="V1285" s="113">
        <f t="shared" si="242"/>
        <v>677.18333333333328</v>
      </c>
      <c r="W1285" s="113">
        <f t="shared" si="243"/>
        <v>313.81666666666672</v>
      </c>
      <c r="X1285" s="112">
        <f t="shared" si="244"/>
        <v>313816.66666666674</v>
      </c>
      <c r="Y1285" s="111"/>
      <c r="Z1285" s="110">
        <f t="shared" si="240"/>
        <v>30</v>
      </c>
      <c r="AA1285" s="109">
        <f t="shared" si="245"/>
        <v>49.550000000000004</v>
      </c>
      <c r="AB1285" s="109">
        <f t="shared" si="246"/>
        <v>49550.000000000007</v>
      </c>
      <c r="AC1285" s="108">
        <f t="shared" si="247"/>
        <v>941.45</v>
      </c>
      <c r="AD1285" s="107">
        <f t="shared" si="248"/>
        <v>2.2222222222222223E-2</v>
      </c>
      <c r="AE1285" s="106">
        <f t="shared" si="249"/>
        <v>20.921111111111113</v>
      </c>
      <c r="AF1285" s="105">
        <f t="shared" si="250"/>
        <v>334.73777777777781</v>
      </c>
      <c r="AG1285" s="105">
        <f t="shared" si="251"/>
        <v>656.26222222222214</v>
      </c>
    </row>
    <row r="1286" spans="1:33" s="88" customFormat="1" x14ac:dyDescent="0.35">
      <c r="A1286" s="21">
        <v>10141103</v>
      </c>
      <c r="B1286" s="115" t="s">
        <v>14786</v>
      </c>
      <c r="C1286" s="259" t="s">
        <v>710</v>
      </c>
      <c r="D1286" s="21" t="s">
        <v>17139</v>
      </c>
      <c r="E1286" s="114" t="str">
        <f t="shared" si="241"/>
        <v>TRANSFORMADOR MARCA:TM  PTS61</v>
      </c>
      <c r="F1286" s="21"/>
      <c r="G1286" s="21"/>
      <c r="H1286" s="21" t="s">
        <v>14848</v>
      </c>
      <c r="I1286" s="21" t="s">
        <v>17138</v>
      </c>
      <c r="J1286" s="21"/>
      <c r="K1286" s="21" t="s">
        <v>17137</v>
      </c>
      <c r="L1286" s="21" t="s">
        <v>17136</v>
      </c>
      <c r="M1286" s="21">
        <v>315</v>
      </c>
      <c r="N1286" s="21">
        <v>11</v>
      </c>
      <c r="O1286" s="21" t="s">
        <v>362</v>
      </c>
      <c r="P1286" s="21">
        <v>3</v>
      </c>
      <c r="Q1286" s="124">
        <v>2002</v>
      </c>
      <c r="R1286" s="135" t="s">
        <v>1769</v>
      </c>
      <c r="S1286" s="124">
        <v>961781</v>
      </c>
      <c r="T1286" s="116">
        <v>840</v>
      </c>
      <c r="U1286" s="111">
        <v>45</v>
      </c>
      <c r="V1286" s="113">
        <f t="shared" si="242"/>
        <v>574</v>
      </c>
      <c r="W1286" s="113">
        <f t="shared" si="243"/>
        <v>266</v>
      </c>
      <c r="X1286" s="112">
        <f t="shared" si="244"/>
        <v>266000</v>
      </c>
      <c r="Y1286" s="111"/>
      <c r="Z1286" s="110">
        <f t="shared" si="240"/>
        <v>30</v>
      </c>
      <c r="AA1286" s="109">
        <f t="shared" si="245"/>
        <v>42</v>
      </c>
      <c r="AB1286" s="109">
        <f t="shared" si="246"/>
        <v>42000</v>
      </c>
      <c r="AC1286" s="108">
        <f t="shared" si="247"/>
        <v>798</v>
      </c>
      <c r="AD1286" s="107">
        <f t="shared" si="248"/>
        <v>2.2222222222222223E-2</v>
      </c>
      <c r="AE1286" s="106">
        <f t="shared" si="249"/>
        <v>17.733333333333334</v>
      </c>
      <c r="AF1286" s="105">
        <f t="shared" si="250"/>
        <v>283.73333333333335</v>
      </c>
      <c r="AG1286" s="105">
        <f t="shared" si="251"/>
        <v>556.26666666666665</v>
      </c>
    </row>
    <row r="1287" spans="1:33" s="88" customFormat="1" x14ac:dyDescent="0.35">
      <c r="A1287" s="21">
        <v>10141103</v>
      </c>
      <c r="B1287" s="115" t="s">
        <v>14786</v>
      </c>
      <c r="C1287" s="259" t="s">
        <v>710</v>
      </c>
      <c r="D1287" s="21" t="s">
        <v>17135</v>
      </c>
      <c r="E1287" s="114" t="str">
        <f t="shared" si="241"/>
        <v>TRANSFORMADOR MARCA:TM  PTS66</v>
      </c>
      <c r="F1287" s="21"/>
      <c r="G1287" s="21"/>
      <c r="H1287" s="21" t="s">
        <v>14848</v>
      </c>
      <c r="I1287" s="21" t="s">
        <v>17134</v>
      </c>
      <c r="J1287" s="21"/>
      <c r="K1287" s="21" t="s">
        <v>17133</v>
      </c>
      <c r="L1287" s="21" t="s">
        <v>17132</v>
      </c>
      <c r="M1287" s="21">
        <v>315</v>
      </c>
      <c r="N1287" s="21">
        <v>11</v>
      </c>
      <c r="O1287" s="21" t="s">
        <v>362</v>
      </c>
      <c r="P1287" s="21">
        <v>3</v>
      </c>
      <c r="Q1287" s="124">
        <v>2002</v>
      </c>
      <c r="R1287" s="135" t="s">
        <v>1769</v>
      </c>
      <c r="S1287" s="124">
        <v>895590</v>
      </c>
      <c r="T1287" s="116">
        <v>840</v>
      </c>
      <c r="U1287" s="111">
        <v>45</v>
      </c>
      <c r="V1287" s="113">
        <f t="shared" si="242"/>
        <v>574</v>
      </c>
      <c r="W1287" s="113">
        <f t="shared" si="243"/>
        <v>266</v>
      </c>
      <c r="X1287" s="112">
        <f t="shared" si="244"/>
        <v>266000</v>
      </c>
      <c r="Y1287" s="111"/>
      <c r="Z1287" s="110">
        <f t="shared" si="240"/>
        <v>30</v>
      </c>
      <c r="AA1287" s="109">
        <f t="shared" si="245"/>
        <v>42</v>
      </c>
      <c r="AB1287" s="109">
        <f t="shared" si="246"/>
        <v>42000</v>
      </c>
      <c r="AC1287" s="108">
        <f t="shared" si="247"/>
        <v>798</v>
      </c>
      <c r="AD1287" s="107">
        <f t="shared" si="248"/>
        <v>2.2222222222222223E-2</v>
      </c>
      <c r="AE1287" s="106">
        <f t="shared" si="249"/>
        <v>17.733333333333334</v>
      </c>
      <c r="AF1287" s="105">
        <f t="shared" si="250"/>
        <v>283.73333333333335</v>
      </c>
      <c r="AG1287" s="105">
        <f t="shared" si="251"/>
        <v>556.26666666666665</v>
      </c>
    </row>
    <row r="1288" spans="1:33" s="88" customFormat="1" x14ac:dyDescent="0.35">
      <c r="A1288" s="21">
        <v>10141103</v>
      </c>
      <c r="B1288" s="115" t="s">
        <v>14786</v>
      </c>
      <c r="C1288" s="259" t="s">
        <v>710</v>
      </c>
      <c r="D1288" s="21" t="s">
        <v>17131</v>
      </c>
      <c r="E1288" s="114" t="str">
        <f t="shared" si="241"/>
        <v>TRANSFORMADOR MARCA:SGB  PTS67</v>
      </c>
      <c r="F1288" s="21"/>
      <c r="G1288" s="21"/>
      <c r="H1288" s="21" t="s">
        <v>14848</v>
      </c>
      <c r="I1288" s="21" t="s">
        <v>17130</v>
      </c>
      <c r="J1288" s="21"/>
      <c r="K1288" s="21" t="s">
        <v>17129</v>
      </c>
      <c r="L1288" s="21" t="s">
        <v>17128</v>
      </c>
      <c r="M1288" s="21">
        <v>200</v>
      </c>
      <c r="N1288" s="21">
        <v>11</v>
      </c>
      <c r="O1288" s="21" t="s">
        <v>362</v>
      </c>
      <c r="P1288" s="21">
        <v>3</v>
      </c>
      <c r="Q1288" s="124">
        <v>2002</v>
      </c>
      <c r="R1288" s="135" t="s">
        <v>213</v>
      </c>
      <c r="S1288" s="124">
        <v>401478</v>
      </c>
      <c r="T1288" s="116">
        <v>572</v>
      </c>
      <c r="U1288" s="111">
        <v>45</v>
      </c>
      <c r="V1288" s="113">
        <f t="shared" si="242"/>
        <v>390.86666666666667</v>
      </c>
      <c r="W1288" s="113">
        <f t="shared" si="243"/>
        <v>181.13333333333333</v>
      </c>
      <c r="X1288" s="112">
        <f t="shared" si="244"/>
        <v>181133.33333333331</v>
      </c>
      <c r="Y1288" s="111"/>
      <c r="Z1288" s="110">
        <f t="shared" si="240"/>
        <v>30</v>
      </c>
      <c r="AA1288" s="109">
        <f t="shared" si="245"/>
        <v>28.6</v>
      </c>
      <c r="AB1288" s="109">
        <f t="shared" si="246"/>
        <v>28600</v>
      </c>
      <c r="AC1288" s="108">
        <f t="shared" si="247"/>
        <v>543.4</v>
      </c>
      <c r="AD1288" s="107">
        <f t="shared" si="248"/>
        <v>2.2222222222222223E-2</v>
      </c>
      <c r="AE1288" s="106">
        <f t="shared" si="249"/>
        <v>12.075555555555555</v>
      </c>
      <c r="AF1288" s="105">
        <f t="shared" si="250"/>
        <v>193.20888888888888</v>
      </c>
      <c r="AG1288" s="105">
        <f t="shared" si="251"/>
        <v>378.79111111111109</v>
      </c>
    </row>
    <row r="1289" spans="1:33" s="88" customFormat="1" x14ac:dyDescent="0.35">
      <c r="A1289" s="21">
        <v>10141103</v>
      </c>
      <c r="B1289" s="115" t="s">
        <v>14786</v>
      </c>
      <c r="C1289" s="259" t="s">
        <v>710</v>
      </c>
      <c r="D1289" s="21" t="s">
        <v>17127</v>
      </c>
      <c r="E1289" s="114" t="str">
        <f t="shared" si="241"/>
        <v>TRANSFORMADOR MARCA:TM  PTS68</v>
      </c>
      <c r="F1289" s="21"/>
      <c r="G1289" s="21"/>
      <c r="H1289" s="21" t="s">
        <v>14848</v>
      </c>
      <c r="I1289" s="21" t="s">
        <v>17126</v>
      </c>
      <c r="J1289" s="21"/>
      <c r="K1289" s="21" t="s">
        <v>16110</v>
      </c>
      <c r="L1289" s="21" t="s">
        <v>16109</v>
      </c>
      <c r="M1289" s="21">
        <v>630</v>
      </c>
      <c r="N1289" s="21">
        <v>11</v>
      </c>
      <c r="O1289" s="21" t="s">
        <v>362</v>
      </c>
      <c r="P1289" s="21">
        <v>3</v>
      </c>
      <c r="Q1289" s="124">
        <v>2002</v>
      </c>
      <c r="R1289" s="135" t="s">
        <v>1769</v>
      </c>
      <c r="S1289" s="124">
        <v>895602</v>
      </c>
      <c r="T1289" s="116">
        <v>1016</v>
      </c>
      <c r="U1289" s="111">
        <v>45</v>
      </c>
      <c r="V1289" s="113">
        <f t="shared" si="242"/>
        <v>694.26666666666665</v>
      </c>
      <c r="W1289" s="113">
        <f t="shared" si="243"/>
        <v>321.73333333333335</v>
      </c>
      <c r="X1289" s="112">
        <f t="shared" si="244"/>
        <v>321733.33333333337</v>
      </c>
      <c r="Y1289" s="111"/>
      <c r="Z1289" s="110">
        <f t="shared" si="240"/>
        <v>30</v>
      </c>
      <c r="AA1289" s="109">
        <f t="shared" si="245"/>
        <v>50.800000000000004</v>
      </c>
      <c r="AB1289" s="109">
        <f t="shared" si="246"/>
        <v>50800.000000000007</v>
      </c>
      <c r="AC1289" s="108">
        <f t="shared" si="247"/>
        <v>965.2</v>
      </c>
      <c r="AD1289" s="107">
        <f t="shared" si="248"/>
        <v>2.2222222222222223E-2</v>
      </c>
      <c r="AE1289" s="106">
        <f t="shared" si="249"/>
        <v>21.448888888888892</v>
      </c>
      <c r="AF1289" s="105">
        <f t="shared" si="250"/>
        <v>343.18222222222226</v>
      </c>
      <c r="AG1289" s="105">
        <f t="shared" si="251"/>
        <v>672.81777777777779</v>
      </c>
    </row>
    <row r="1290" spans="1:33" s="88" customFormat="1" x14ac:dyDescent="0.35">
      <c r="A1290" s="21">
        <v>10141103</v>
      </c>
      <c r="B1290" s="115" t="s">
        <v>14786</v>
      </c>
      <c r="C1290" s="259" t="s">
        <v>710</v>
      </c>
      <c r="D1290" s="21" t="s">
        <v>17125</v>
      </c>
      <c r="E1290" s="114" t="str">
        <f t="shared" si="241"/>
        <v>TRANSFORMADOR MARCA:Power Tech  PTS69</v>
      </c>
      <c r="F1290" s="21"/>
      <c r="G1290" s="21"/>
      <c r="H1290" s="21" t="s">
        <v>14848</v>
      </c>
      <c r="I1290" s="21" t="s">
        <v>17124</v>
      </c>
      <c r="J1290" s="21"/>
      <c r="K1290" s="21" t="s">
        <v>17123</v>
      </c>
      <c r="L1290" s="21" t="s">
        <v>17122</v>
      </c>
      <c r="M1290" s="21">
        <v>315</v>
      </c>
      <c r="N1290" s="21">
        <v>11</v>
      </c>
      <c r="O1290" s="21" t="s">
        <v>362</v>
      </c>
      <c r="P1290" s="21">
        <v>3</v>
      </c>
      <c r="Q1290" s="124">
        <v>2002</v>
      </c>
      <c r="R1290" s="135" t="s">
        <v>14844</v>
      </c>
      <c r="S1290" s="124" t="s">
        <v>17121</v>
      </c>
      <c r="T1290" s="116">
        <v>840</v>
      </c>
      <c r="U1290" s="111">
        <v>45</v>
      </c>
      <c r="V1290" s="113">
        <f t="shared" si="242"/>
        <v>574</v>
      </c>
      <c r="W1290" s="113">
        <f t="shared" si="243"/>
        <v>266</v>
      </c>
      <c r="X1290" s="112">
        <f t="shared" si="244"/>
        <v>266000</v>
      </c>
      <c r="Y1290" s="111"/>
      <c r="Z1290" s="110">
        <f t="shared" si="240"/>
        <v>30</v>
      </c>
      <c r="AA1290" s="109">
        <f t="shared" si="245"/>
        <v>42</v>
      </c>
      <c r="AB1290" s="109">
        <f t="shared" si="246"/>
        <v>42000</v>
      </c>
      <c r="AC1290" s="108">
        <f t="shared" si="247"/>
        <v>798</v>
      </c>
      <c r="AD1290" s="107">
        <f t="shared" si="248"/>
        <v>2.2222222222222223E-2</v>
      </c>
      <c r="AE1290" s="106">
        <f t="shared" si="249"/>
        <v>17.733333333333334</v>
      </c>
      <c r="AF1290" s="105">
        <f t="shared" si="250"/>
        <v>283.73333333333335</v>
      </c>
      <c r="AG1290" s="105">
        <f t="shared" si="251"/>
        <v>556.26666666666665</v>
      </c>
    </row>
    <row r="1291" spans="1:33" s="88" customFormat="1" x14ac:dyDescent="0.35">
      <c r="A1291" s="21">
        <v>10141103</v>
      </c>
      <c r="B1291" s="115" t="s">
        <v>14786</v>
      </c>
      <c r="C1291" s="259" t="s">
        <v>710</v>
      </c>
      <c r="D1291" s="21" t="s">
        <v>17120</v>
      </c>
      <c r="E1291" s="114" t="str">
        <f t="shared" si="241"/>
        <v>TRANSFORMADOR MARCA:Power Tech  PTS70</v>
      </c>
      <c r="F1291" s="21"/>
      <c r="G1291" s="21"/>
      <c r="H1291" s="21" t="s">
        <v>14848</v>
      </c>
      <c r="I1291" s="21" t="s">
        <v>17119</v>
      </c>
      <c r="J1291" s="21"/>
      <c r="K1291" s="21" t="s">
        <v>17118</v>
      </c>
      <c r="L1291" s="21" t="s">
        <v>17117</v>
      </c>
      <c r="M1291" s="21">
        <v>500</v>
      </c>
      <c r="N1291" s="21">
        <v>11</v>
      </c>
      <c r="O1291" s="21" t="s">
        <v>362</v>
      </c>
      <c r="P1291" s="21">
        <v>3</v>
      </c>
      <c r="Q1291" s="124">
        <v>2002</v>
      </c>
      <c r="R1291" s="135" t="s">
        <v>14844</v>
      </c>
      <c r="S1291" s="124" t="s">
        <v>17116</v>
      </c>
      <c r="T1291" s="116">
        <v>1016</v>
      </c>
      <c r="U1291" s="111">
        <v>45</v>
      </c>
      <c r="V1291" s="113">
        <f t="shared" si="242"/>
        <v>694.26666666666665</v>
      </c>
      <c r="W1291" s="113">
        <f t="shared" si="243"/>
        <v>321.73333333333335</v>
      </c>
      <c r="X1291" s="112">
        <f t="shared" si="244"/>
        <v>321733.33333333337</v>
      </c>
      <c r="Y1291" s="111"/>
      <c r="Z1291" s="110">
        <f t="shared" si="240"/>
        <v>30</v>
      </c>
      <c r="AA1291" s="109">
        <f t="shared" si="245"/>
        <v>50.800000000000004</v>
      </c>
      <c r="AB1291" s="109">
        <f t="shared" si="246"/>
        <v>50800.000000000007</v>
      </c>
      <c r="AC1291" s="108">
        <f t="shared" si="247"/>
        <v>965.2</v>
      </c>
      <c r="AD1291" s="107">
        <f t="shared" si="248"/>
        <v>2.2222222222222223E-2</v>
      </c>
      <c r="AE1291" s="106">
        <f t="shared" si="249"/>
        <v>21.448888888888892</v>
      </c>
      <c r="AF1291" s="105">
        <f t="shared" si="250"/>
        <v>343.18222222222226</v>
      </c>
      <c r="AG1291" s="105">
        <f t="shared" si="251"/>
        <v>672.81777777777779</v>
      </c>
    </row>
    <row r="1292" spans="1:33" s="88" customFormat="1" x14ac:dyDescent="0.35">
      <c r="A1292" s="21">
        <v>10141103</v>
      </c>
      <c r="B1292" s="115" t="s">
        <v>14786</v>
      </c>
      <c r="C1292" s="259" t="s">
        <v>710</v>
      </c>
      <c r="D1292" s="21" t="s">
        <v>17115</v>
      </c>
      <c r="E1292" s="114" t="str">
        <f t="shared" si="241"/>
        <v>TRANSFORMADOR MARCA:SGB  PTS71</v>
      </c>
      <c r="F1292" s="21"/>
      <c r="G1292" s="21"/>
      <c r="H1292" s="21" t="s">
        <v>14848</v>
      </c>
      <c r="I1292" s="21" t="s">
        <v>16998</v>
      </c>
      <c r="J1292" s="21"/>
      <c r="K1292" s="21" t="s">
        <v>17114</v>
      </c>
      <c r="L1292" s="21" t="s">
        <v>17113</v>
      </c>
      <c r="M1292" s="21">
        <v>500</v>
      </c>
      <c r="N1292" s="21">
        <v>11</v>
      </c>
      <c r="O1292" s="21" t="s">
        <v>362</v>
      </c>
      <c r="P1292" s="21">
        <v>3</v>
      </c>
      <c r="Q1292" s="124">
        <v>2002</v>
      </c>
      <c r="R1292" s="135" t="s">
        <v>213</v>
      </c>
      <c r="S1292" s="124">
        <v>401485</v>
      </c>
      <c r="T1292" s="116">
        <v>1016</v>
      </c>
      <c r="U1292" s="111">
        <v>45</v>
      </c>
      <c r="V1292" s="113">
        <f t="shared" si="242"/>
        <v>694.26666666666665</v>
      </c>
      <c r="W1292" s="113">
        <f t="shared" si="243"/>
        <v>321.73333333333335</v>
      </c>
      <c r="X1292" s="112">
        <f t="shared" si="244"/>
        <v>321733.33333333337</v>
      </c>
      <c r="Y1292" s="111"/>
      <c r="Z1292" s="110">
        <f t="shared" si="240"/>
        <v>30</v>
      </c>
      <c r="AA1292" s="109">
        <f t="shared" si="245"/>
        <v>50.800000000000004</v>
      </c>
      <c r="AB1292" s="109">
        <f t="shared" si="246"/>
        <v>50800.000000000007</v>
      </c>
      <c r="AC1292" s="108">
        <f t="shared" si="247"/>
        <v>965.2</v>
      </c>
      <c r="AD1292" s="107">
        <f t="shared" si="248"/>
        <v>2.2222222222222223E-2</v>
      </c>
      <c r="AE1292" s="106">
        <f t="shared" si="249"/>
        <v>21.448888888888892</v>
      </c>
      <c r="AF1292" s="105">
        <f t="shared" si="250"/>
        <v>343.18222222222226</v>
      </c>
      <c r="AG1292" s="105">
        <f t="shared" si="251"/>
        <v>672.81777777777779</v>
      </c>
    </row>
    <row r="1293" spans="1:33" s="88" customFormat="1" x14ac:dyDescent="0.35">
      <c r="A1293" s="21">
        <v>10141103</v>
      </c>
      <c r="B1293" s="115" t="s">
        <v>14786</v>
      </c>
      <c r="C1293" s="259" t="s">
        <v>710</v>
      </c>
      <c r="D1293" s="21" t="s">
        <v>17112</v>
      </c>
      <c r="E1293" s="114" t="str">
        <f t="shared" si="241"/>
        <v>TRANSFORMADOR MARCA:TM  PTS72</v>
      </c>
      <c r="F1293" s="21"/>
      <c r="G1293" s="21"/>
      <c r="H1293" s="21" t="s">
        <v>14848</v>
      </c>
      <c r="I1293" s="21" t="s">
        <v>17111</v>
      </c>
      <c r="J1293" s="21"/>
      <c r="K1293" s="21" t="s">
        <v>17110</v>
      </c>
      <c r="L1293" s="21" t="s">
        <v>17109</v>
      </c>
      <c r="M1293" s="21">
        <v>315</v>
      </c>
      <c r="N1293" s="21">
        <v>11</v>
      </c>
      <c r="O1293" s="21" t="s">
        <v>362</v>
      </c>
      <c r="P1293" s="21">
        <v>3</v>
      </c>
      <c r="Q1293" s="124">
        <v>2002</v>
      </c>
      <c r="R1293" s="135" t="s">
        <v>1769</v>
      </c>
      <c r="S1293" s="124">
        <v>920883</v>
      </c>
      <c r="T1293" s="116">
        <v>840</v>
      </c>
      <c r="U1293" s="111">
        <v>45</v>
      </c>
      <c r="V1293" s="113">
        <f t="shared" si="242"/>
        <v>574</v>
      </c>
      <c r="W1293" s="113">
        <f t="shared" si="243"/>
        <v>266</v>
      </c>
      <c r="X1293" s="112">
        <f t="shared" si="244"/>
        <v>266000</v>
      </c>
      <c r="Y1293" s="111"/>
      <c r="Z1293" s="110">
        <f t="shared" si="240"/>
        <v>30</v>
      </c>
      <c r="AA1293" s="109">
        <f t="shared" si="245"/>
        <v>42</v>
      </c>
      <c r="AB1293" s="109">
        <f t="shared" si="246"/>
        <v>42000</v>
      </c>
      <c r="AC1293" s="108">
        <f t="shared" si="247"/>
        <v>798</v>
      </c>
      <c r="AD1293" s="107">
        <f t="shared" si="248"/>
        <v>2.2222222222222223E-2</v>
      </c>
      <c r="AE1293" s="106">
        <f t="shared" si="249"/>
        <v>17.733333333333334</v>
      </c>
      <c r="AF1293" s="105">
        <f t="shared" si="250"/>
        <v>283.73333333333335</v>
      </c>
      <c r="AG1293" s="105">
        <f t="shared" si="251"/>
        <v>556.26666666666665</v>
      </c>
    </row>
    <row r="1294" spans="1:33" s="88" customFormat="1" x14ac:dyDescent="0.35">
      <c r="A1294" s="21">
        <v>10141103</v>
      </c>
      <c r="B1294" s="115" t="s">
        <v>14786</v>
      </c>
      <c r="C1294" s="259" t="s">
        <v>710</v>
      </c>
      <c r="D1294" s="21" t="s">
        <v>17108</v>
      </c>
      <c r="E1294" s="114" t="str">
        <f t="shared" si="241"/>
        <v>TRANSFORMADOR MARCA:E.S.T.  PTS83</v>
      </c>
      <c r="F1294" s="21"/>
      <c r="G1294" s="21"/>
      <c r="H1294" s="21" t="s">
        <v>14848</v>
      </c>
      <c r="I1294" s="21" t="s">
        <v>17107</v>
      </c>
      <c r="J1294" s="21"/>
      <c r="K1294" s="21" t="s">
        <v>15362</v>
      </c>
      <c r="L1294" s="21" t="s">
        <v>17106</v>
      </c>
      <c r="M1294" s="21">
        <v>50</v>
      </c>
      <c r="N1294" s="21">
        <v>11</v>
      </c>
      <c r="O1294" s="21" t="s">
        <v>362</v>
      </c>
      <c r="P1294" s="21">
        <v>3</v>
      </c>
      <c r="Q1294" s="124">
        <v>2002</v>
      </c>
      <c r="R1294" s="135" t="s">
        <v>15507</v>
      </c>
      <c r="S1294" s="124" t="s">
        <v>4654</v>
      </c>
      <c r="T1294" s="116">
        <v>381</v>
      </c>
      <c r="U1294" s="111">
        <v>45</v>
      </c>
      <c r="V1294" s="113">
        <f t="shared" si="242"/>
        <v>260.34999999999997</v>
      </c>
      <c r="W1294" s="113">
        <f t="shared" si="243"/>
        <v>120.65000000000003</v>
      </c>
      <c r="X1294" s="112">
        <f t="shared" si="244"/>
        <v>120650.00000000003</v>
      </c>
      <c r="Y1294" s="111"/>
      <c r="Z1294" s="110">
        <f t="shared" si="240"/>
        <v>30</v>
      </c>
      <c r="AA1294" s="109">
        <f t="shared" si="245"/>
        <v>19.05</v>
      </c>
      <c r="AB1294" s="109">
        <f t="shared" si="246"/>
        <v>19050</v>
      </c>
      <c r="AC1294" s="108">
        <f t="shared" si="247"/>
        <v>361.95</v>
      </c>
      <c r="AD1294" s="107">
        <f t="shared" si="248"/>
        <v>2.2222222222222223E-2</v>
      </c>
      <c r="AE1294" s="106">
        <f t="shared" si="249"/>
        <v>8.043333333333333</v>
      </c>
      <c r="AF1294" s="105">
        <f t="shared" si="250"/>
        <v>128.69333333333336</v>
      </c>
      <c r="AG1294" s="105">
        <f t="shared" si="251"/>
        <v>252.30666666666664</v>
      </c>
    </row>
    <row r="1295" spans="1:33" s="88" customFormat="1" x14ac:dyDescent="0.35">
      <c r="A1295" s="21">
        <v>10141103</v>
      </c>
      <c r="B1295" s="115" t="s">
        <v>14786</v>
      </c>
      <c r="C1295" s="259" t="s">
        <v>710</v>
      </c>
      <c r="D1295" s="21" t="s">
        <v>17105</v>
      </c>
      <c r="E1295" s="114" t="str">
        <f t="shared" si="241"/>
        <v>TRANSFORMADOR MARCA:TM  PTS84</v>
      </c>
      <c r="F1295" s="21"/>
      <c r="G1295" s="21"/>
      <c r="H1295" s="21" t="s">
        <v>14848</v>
      </c>
      <c r="I1295" s="21" t="s">
        <v>17104</v>
      </c>
      <c r="J1295" s="21"/>
      <c r="K1295" s="21" t="s">
        <v>17103</v>
      </c>
      <c r="L1295" s="21" t="s">
        <v>17102</v>
      </c>
      <c r="M1295" s="21">
        <v>315</v>
      </c>
      <c r="N1295" s="21">
        <v>33</v>
      </c>
      <c r="O1295" s="21" t="s">
        <v>362</v>
      </c>
      <c r="P1295" s="21">
        <v>3</v>
      </c>
      <c r="Q1295" s="124">
        <v>2002</v>
      </c>
      <c r="R1295" s="135" t="s">
        <v>1769</v>
      </c>
      <c r="S1295" s="124">
        <v>920918</v>
      </c>
      <c r="T1295" s="116">
        <v>1039</v>
      </c>
      <c r="U1295" s="111">
        <v>45</v>
      </c>
      <c r="V1295" s="113">
        <f t="shared" si="242"/>
        <v>709.98333333333335</v>
      </c>
      <c r="W1295" s="113">
        <f t="shared" si="243"/>
        <v>329.01666666666665</v>
      </c>
      <c r="X1295" s="112">
        <f t="shared" si="244"/>
        <v>329016.66666666663</v>
      </c>
      <c r="Y1295" s="111"/>
      <c r="Z1295" s="110">
        <f t="shared" si="240"/>
        <v>30</v>
      </c>
      <c r="AA1295" s="109">
        <f t="shared" si="245"/>
        <v>51.95</v>
      </c>
      <c r="AB1295" s="109">
        <f t="shared" si="246"/>
        <v>51950</v>
      </c>
      <c r="AC1295" s="108">
        <f t="shared" si="247"/>
        <v>987.05</v>
      </c>
      <c r="AD1295" s="107">
        <f t="shared" si="248"/>
        <v>2.2222222222222223E-2</v>
      </c>
      <c r="AE1295" s="106">
        <f t="shared" si="249"/>
        <v>21.934444444444445</v>
      </c>
      <c r="AF1295" s="105">
        <f t="shared" si="250"/>
        <v>350.95111111111112</v>
      </c>
      <c r="AG1295" s="105">
        <f t="shared" si="251"/>
        <v>688.04888888888888</v>
      </c>
    </row>
    <row r="1296" spans="1:33" s="88" customFormat="1" x14ac:dyDescent="0.35">
      <c r="A1296" s="21">
        <v>10141103</v>
      </c>
      <c r="B1296" s="115" t="s">
        <v>14786</v>
      </c>
      <c r="C1296" s="259" t="s">
        <v>710</v>
      </c>
      <c r="D1296" s="21" t="s">
        <v>17101</v>
      </c>
      <c r="E1296" s="114" t="str">
        <f t="shared" si="241"/>
        <v>TRANSFORMADOR MARCA:Zent Transformer  PTS88</v>
      </c>
      <c r="F1296" s="21"/>
      <c r="G1296" s="21"/>
      <c r="H1296" s="21" t="s">
        <v>14848</v>
      </c>
      <c r="I1296" s="21" t="s">
        <v>17100</v>
      </c>
      <c r="J1296" s="21"/>
      <c r="K1296" s="21" t="s">
        <v>17099</v>
      </c>
      <c r="L1296" s="21" t="s">
        <v>17098</v>
      </c>
      <c r="M1296" s="21">
        <v>315</v>
      </c>
      <c r="N1296" s="21">
        <v>33</v>
      </c>
      <c r="O1296" s="21" t="s">
        <v>362</v>
      </c>
      <c r="P1296" s="21">
        <v>3</v>
      </c>
      <c r="Q1296" s="124">
        <v>2002</v>
      </c>
      <c r="R1296" s="135" t="s">
        <v>15089</v>
      </c>
      <c r="S1296" s="124" t="s">
        <v>17097</v>
      </c>
      <c r="T1296" s="116">
        <v>1039</v>
      </c>
      <c r="U1296" s="111">
        <v>45</v>
      </c>
      <c r="V1296" s="113">
        <f t="shared" si="242"/>
        <v>709.98333333333335</v>
      </c>
      <c r="W1296" s="113">
        <f t="shared" si="243"/>
        <v>329.01666666666665</v>
      </c>
      <c r="X1296" s="112">
        <f t="shared" si="244"/>
        <v>329016.66666666663</v>
      </c>
      <c r="Y1296" s="111"/>
      <c r="Z1296" s="110">
        <f t="shared" si="240"/>
        <v>30</v>
      </c>
      <c r="AA1296" s="109">
        <f t="shared" si="245"/>
        <v>51.95</v>
      </c>
      <c r="AB1296" s="109">
        <f t="shared" si="246"/>
        <v>51950</v>
      </c>
      <c r="AC1296" s="108">
        <f t="shared" si="247"/>
        <v>987.05</v>
      </c>
      <c r="AD1296" s="107">
        <f t="shared" si="248"/>
        <v>2.2222222222222223E-2</v>
      </c>
      <c r="AE1296" s="106">
        <f t="shared" si="249"/>
        <v>21.934444444444445</v>
      </c>
      <c r="AF1296" s="105">
        <f t="shared" si="250"/>
        <v>350.95111111111112</v>
      </c>
      <c r="AG1296" s="105">
        <f t="shared" si="251"/>
        <v>688.04888888888888</v>
      </c>
    </row>
    <row r="1297" spans="1:33" s="88" customFormat="1" x14ac:dyDescent="0.35">
      <c r="A1297" s="21">
        <v>10141103</v>
      </c>
      <c r="B1297" s="115" t="s">
        <v>14786</v>
      </c>
      <c r="C1297" s="259" t="s">
        <v>710</v>
      </c>
      <c r="D1297" s="21">
        <v>91</v>
      </c>
      <c r="E1297" s="114" t="str">
        <f t="shared" si="241"/>
        <v>TRANSFORMADOR MARCA:ACTON  91</v>
      </c>
      <c r="F1297" s="21"/>
      <c r="G1297" s="21"/>
      <c r="H1297" s="21" t="s">
        <v>14848</v>
      </c>
      <c r="I1297" s="21" t="s">
        <v>17096</v>
      </c>
      <c r="J1297" s="21"/>
      <c r="K1297" s="21" t="s">
        <v>17095</v>
      </c>
      <c r="L1297" s="21" t="s">
        <v>17094</v>
      </c>
      <c r="M1297" s="21">
        <v>500</v>
      </c>
      <c r="N1297" s="21">
        <v>33</v>
      </c>
      <c r="O1297" s="21" t="s">
        <v>362</v>
      </c>
      <c r="P1297" s="21">
        <v>3</v>
      </c>
      <c r="Q1297" s="124">
        <v>2002</v>
      </c>
      <c r="R1297" s="135" t="s">
        <v>1752</v>
      </c>
      <c r="S1297" s="124" t="s">
        <v>17093</v>
      </c>
      <c r="T1297" s="116">
        <v>1200</v>
      </c>
      <c r="U1297" s="111">
        <v>45</v>
      </c>
      <c r="V1297" s="113">
        <f t="shared" si="242"/>
        <v>820</v>
      </c>
      <c r="W1297" s="113">
        <f t="shared" si="243"/>
        <v>380</v>
      </c>
      <c r="X1297" s="112">
        <f t="shared" si="244"/>
        <v>380000</v>
      </c>
      <c r="Y1297" s="111"/>
      <c r="Z1297" s="110">
        <f t="shared" si="240"/>
        <v>30</v>
      </c>
      <c r="AA1297" s="109">
        <f t="shared" si="245"/>
        <v>60</v>
      </c>
      <c r="AB1297" s="109">
        <f t="shared" si="246"/>
        <v>60000</v>
      </c>
      <c r="AC1297" s="108">
        <f t="shared" si="247"/>
        <v>1140</v>
      </c>
      <c r="AD1297" s="107">
        <f t="shared" si="248"/>
        <v>2.2222222222222223E-2</v>
      </c>
      <c r="AE1297" s="106">
        <f t="shared" si="249"/>
        <v>25.333333333333336</v>
      </c>
      <c r="AF1297" s="105">
        <f t="shared" si="250"/>
        <v>405.33333333333331</v>
      </c>
      <c r="AG1297" s="105">
        <f t="shared" si="251"/>
        <v>794.66666666666663</v>
      </c>
    </row>
    <row r="1298" spans="1:33" s="88" customFormat="1" x14ac:dyDescent="0.35">
      <c r="A1298" s="21">
        <v>10141103</v>
      </c>
      <c r="B1298" s="115" t="s">
        <v>14786</v>
      </c>
      <c r="C1298" s="259" t="s">
        <v>710</v>
      </c>
      <c r="D1298" s="21" t="s">
        <v>20</v>
      </c>
      <c r="E1298" s="114" t="str">
        <f t="shared" si="241"/>
        <v>TRANSFORMADOR MARCA:SGB MINISE PS 1 TRFR 1</v>
      </c>
      <c r="F1298" s="57"/>
      <c r="G1298" s="21" t="s">
        <v>632</v>
      </c>
      <c r="H1298" s="21" t="s">
        <v>195</v>
      </c>
      <c r="I1298" s="21"/>
      <c r="J1298" s="57"/>
      <c r="K1298" s="57" t="s">
        <v>631</v>
      </c>
      <c r="L1298" s="57" t="s">
        <v>630</v>
      </c>
      <c r="M1298" s="21">
        <v>5000</v>
      </c>
      <c r="N1298" s="21" t="s">
        <v>19</v>
      </c>
      <c r="O1298" s="21" t="s">
        <v>619</v>
      </c>
      <c r="P1298" s="57">
        <v>3</v>
      </c>
      <c r="Q1298" s="21">
        <v>2002</v>
      </c>
      <c r="R1298" s="115" t="s">
        <v>213</v>
      </c>
      <c r="S1298" s="21">
        <v>397575</v>
      </c>
      <c r="T1298" s="116">
        <v>20419</v>
      </c>
      <c r="U1298" s="111">
        <v>45</v>
      </c>
      <c r="V1298" s="113">
        <f t="shared" si="242"/>
        <v>13952.983333333334</v>
      </c>
      <c r="W1298" s="113">
        <f t="shared" si="243"/>
        <v>6466.0166666666664</v>
      </c>
      <c r="X1298" s="112">
        <f t="shared" si="244"/>
        <v>6466016.666666666</v>
      </c>
      <c r="Y1298" s="111"/>
      <c r="Z1298" s="110">
        <f t="shared" si="240"/>
        <v>30</v>
      </c>
      <c r="AA1298" s="109">
        <f t="shared" si="245"/>
        <v>1020.95</v>
      </c>
      <c r="AB1298" s="109">
        <f t="shared" si="246"/>
        <v>1020950</v>
      </c>
      <c r="AC1298" s="108">
        <f t="shared" si="247"/>
        <v>19398.05</v>
      </c>
      <c r="AD1298" s="107">
        <f t="shared" si="248"/>
        <v>2.2222222222222223E-2</v>
      </c>
      <c r="AE1298" s="106">
        <f t="shared" si="249"/>
        <v>431.06777777777779</v>
      </c>
      <c r="AF1298" s="105">
        <f t="shared" si="250"/>
        <v>6897.0844444444447</v>
      </c>
      <c r="AG1298" s="105">
        <f t="shared" si="251"/>
        <v>13521.915555555555</v>
      </c>
    </row>
    <row r="1299" spans="1:33" s="88" customFormat="1" x14ac:dyDescent="0.35">
      <c r="A1299" s="21">
        <v>10141103</v>
      </c>
      <c r="B1299" s="115" t="s">
        <v>14786</v>
      </c>
      <c r="C1299" s="259" t="s">
        <v>710</v>
      </c>
      <c r="D1299" s="21" t="s">
        <v>17092</v>
      </c>
      <c r="E1299" s="114" t="str">
        <f t="shared" si="241"/>
        <v>TRANSFORMADOR MARCA:SGB MONAPO TA1</v>
      </c>
      <c r="F1299" s="57"/>
      <c r="G1299" s="21" t="s">
        <v>189</v>
      </c>
      <c r="H1299" s="21" t="s">
        <v>189</v>
      </c>
      <c r="I1299" s="21"/>
      <c r="J1299" s="57"/>
      <c r="K1299" s="57" t="s">
        <v>188</v>
      </c>
      <c r="L1299" s="57" t="s">
        <v>187</v>
      </c>
      <c r="M1299" s="21">
        <v>630</v>
      </c>
      <c r="N1299" s="21" t="s">
        <v>619</v>
      </c>
      <c r="O1299" s="21" t="s">
        <v>362</v>
      </c>
      <c r="P1299" s="57">
        <v>3</v>
      </c>
      <c r="Q1299" s="21">
        <v>2002</v>
      </c>
      <c r="R1299" s="115" t="s">
        <v>213</v>
      </c>
      <c r="S1299" s="21">
        <v>397671</v>
      </c>
      <c r="T1299" s="116">
        <v>1016</v>
      </c>
      <c r="U1299" s="111">
        <v>45</v>
      </c>
      <c r="V1299" s="113">
        <f t="shared" si="242"/>
        <v>694.26666666666665</v>
      </c>
      <c r="W1299" s="113">
        <f t="shared" si="243"/>
        <v>321.73333333333335</v>
      </c>
      <c r="X1299" s="112">
        <f t="shared" si="244"/>
        <v>321733.33333333337</v>
      </c>
      <c r="Y1299" s="111"/>
      <c r="Z1299" s="110">
        <f t="shared" si="240"/>
        <v>30</v>
      </c>
      <c r="AA1299" s="109">
        <f t="shared" si="245"/>
        <v>50.800000000000004</v>
      </c>
      <c r="AB1299" s="109">
        <f t="shared" si="246"/>
        <v>50800.000000000007</v>
      </c>
      <c r="AC1299" s="108">
        <f t="shared" si="247"/>
        <v>965.2</v>
      </c>
      <c r="AD1299" s="107">
        <f t="shared" si="248"/>
        <v>2.2222222222222223E-2</v>
      </c>
      <c r="AE1299" s="106">
        <f t="shared" si="249"/>
        <v>21.448888888888892</v>
      </c>
      <c r="AF1299" s="105">
        <f t="shared" si="250"/>
        <v>343.18222222222226</v>
      </c>
      <c r="AG1299" s="105">
        <f t="shared" si="251"/>
        <v>672.81777777777779</v>
      </c>
    </row>
    <row r="1300" spans="1:33" s="88" customFormat="1" x14ac:dyDescent="0.35">
      <c r="A1300" s="21">
        <v>10141103</v>
      </c>
      <c r="B1300" s="115" t="s">
        <v>14786</v>
      </c>
      <c r="C1300" s="259" t="s">
        <v>710</v>
      </c>
      <c r="D1300" s="21" t="s">
        <v>8814</v>
      </c>
      <c r="E1300" s="114" t="str">
        <f t="shared" si="241"/>
        <v>TRANSFORMADOR MARCA:Moçambique ANGOCHE PTS 2</v>
      </c>
      <c r="F1300" s="57"/>
      <c r="G1300" s="21" t="s">
        <v>709</v>
      </c>
      <c r="H1300" s="21" t="s">
        <v>709</v>
      </c>
      <c r="I1300" s="21" t="s">
        <v>17091</v>
      </c>
      <c r="J1300" s="57"/>
      <c r="K1300" s="57" t="s">
        <v>17090</v>
      </c>
      <c r="L1300" s="57" t="s">
        <v>17089</v>
      </c>
      <c r="M1300" s="21">
        <v>500</v>
      </c>
      <c r="N1300" s="21" t="s">
        <v>19</v>
      </c>
      <c r="O1300" s="21" t="s">
        <v>362</v>
      </c>
      <c r="P1300" s="57">
        <v>3</v>
      </c>
      <c r="Q1300" s="21">
        <v>2002</v>
      </c>
      <c r="R1300" s="115" t="s">
        <v>11944</v>
      </c>
      <c r="S1300" s="21">
        <v>92315</v>
      </c>
      <c r="T1300" s="116">
        <v>1200</v>
      </c>
      <c r="U1300" s="111">
        <v>45</v>
      </c>
      <c r="V1300" s="113">
        <f t="shared" si="242"/>
        <v>820</v>
      </c>
      <c r="W1300" s="113">
        <f t="shared" si="243"/>
        <v>380</v>
      </c>
      <c r="X1300" s="112">
        <f t="shared" si="244"/>
        <v>380000</v>
      </c>
      <c r="Y1300" s="111"/>
      <c r="Z1300" s="110">
        <f t="shared" si="240"/>
        <v>30</v>
      </c>
      <c r="AA1300" s="109">
        <f t="shared" si="245"/>
        <v>60</v>
      </c>
      <c r="AB1300" s="109">
        <f t="shared" si="246"/>
        <v>60000</v>
      </c>
      <c r="AC1300" s="108">
        <f t="shared" si="247"/>
        <v>1140</v>
      </c>
      <c r="AD1300" s="107">
        <f t="shared" si="248"/>
        <v>2.2222222222222223E-2</v>
      </c>
      <c r="AE1300" s="106">
        <f t="shared" si="249"/>
        <v>25.333333333333336</v>
      </c>
      <c r="AF1300" s="105">
        <f t="shared" si="250"/>
        <v>405.33333333333331</v>
      </c>
      <c r="AG1300" s="105">
        <f t="shared" si="251"/>
        <v>794.66666666666663</v>
      </c>
    </row>
    <row r="1301" spans="1:33" s="88" customFormat="1" x14ac:dyDescent="0.35">
      <c r="A1301" s="21">
        <v>10141103</v>
      </c>
      <c r="B1301" s="115" t="s">
        <v>14786</v>
      </c>
      <c r="C1301" s="259" t="s">
        <v>710</v>
      </c>
      <c r="D1301" s="21" t="s">
        <v>8814</v>
      </c>
      <c r="E1301" s="114" t="str">
        <f t="shared" si="241"/>
        <v>TRANSFORMADOR MARCA:ASTOR MOMA PTS 2</v>
      </c>
      <c r="F1301" s="21"/>
      <c r="G1301" s="21" t="s">
        <v>12294</v>
      </c>
      <c r="H1301" s="21" t="s">
        <v>12294</v>
      </c>
      <c r="I1301" s="21" t="s">
        <v>17088</v>
      </c>
      <c r="J1301" s="21"/>
      <c r="K1301" s="21" t="s">
        <v>17087</v>
      </c>
      <c r="L1301" s="21" t="s">
        <v>17086</v>
      </c>
      <c r="M1301" s="21">
        <v>200</v>
      </c>
      <c r="N1301" s="21" t="s">
        <v>376</v>
      </c>
      <c r="O1301" s="21" t="s">
        <v>362</v>
      </c>
      <c r="P1301" s="21">
        <v>3</v>
      </c>
      <c r="Q1301" s="21">
        <v>2002</v>
      </c>
      <c r="R1301" s="115" t="s">
        <v>499</v>
      </c>
      <c r="S1301" s="21" t="s">
        <v>17085</v>
      </c>
      <c r="T1301" s="116">
        <v>991</v>
      </c>
      <c r="U1301" s="111">
        <v>45</v>
      </c>
      <c r="V1301" s="113">
        <f t="shared" si="242"/>
        <v>677.18333333333328</v>
      </c>
      <c r="W1301" s="113">
        <f t="shared" si="243"/>
        <v>313.81666666666672</v>
      </c>
      <c r="X1301" s="112">
        <f t="shared" si="244"/>
        <v>313816.66666666674</v>
      </c>
      <c r="Y1301" s="111"/>
      <c r="Z1301" s="110">
        <f t="shared" si="240"/>
        <v>30</v>
      </c>
      <c r="AA1301" s="109">
        <f t="shared" si="245"/>
        <v>49.550000000000004</v>
      </c>
      <c r="AB1301" s="109">
        <f t="shared" si="246"/>
        <v>49550.000000000007</v>
      </c>
      <c r="AC1301" s="108">
        <f t="shared" si="247"/>
        <v>941.45</v>
      </c>
      <c r="AD1301" s="107">
        <f t="shared" si="248"/>
        <v>2.2222222222222223E-2</v>
      </c>
      <c r="AE1301" s="106">
        <f t="shared" si="249"/>
        <v>20.921111111111113</v>
      </c>
      <c r="AF1301" s="105">
        <f t="shared" si="250"/>
        <v>334.73777777777781</v>
      </c>
      <c r="AG1301" s="105">
        <f t="shared" si="251"/>
        <v>656.26222222222214</v>
      </c>
    </row>
    <row r="1302" spans="1:33" s="88" customFormat="1" x14ac:dyDescent="0.35">
      <c r="A1302" s="21">
        <v>10141103</v>
      </c>
      <c r="B1302" s="115" t="s">
        <v>14786</v>
      </c>
      <c r="C1302" s="259" t="s">
        <v>710</v>
      </c>
      <c r="D1302" s="21" t="s">
        <v>4633</v>
      </c>
      <c r="E1302" s="114" t="str">
        <f t="shared" si="241"/>
        <v>TRANSFORMADOR MARCA:Moçambique ANGOCHE PTS 10</v>
      </c>
      <c r="F1302" s="21"/>
      <c r="G1302" s="21" t="s">
        <v>709</v>
      </c>
      <c r="H1302" s="21" t="s">
        <v>11296</v>
      </c>
      <c r="I1302" s="21" t="s">
        <v>17084</v>
      </c>
      <c r="J1302" s="21"/>
      <c r="K1302" s="21" t="s">
        <v>17083</v>
      </c>
      <c r="L1302" s="21" t="s">
        <v>17082</v>
      </c>
      <c r="M1302" s="21">
        <v>50</v>
      </c>
      <c r="N1302" s="21" t="s">
        <v>19</v>
      </c>
      <c r="O1302" s="21" t="s">
        <v>362</v>
      </c>
      <c r="P1302" s="57">
        <v>3</v>
      </c>
      <c r="Q1302" s="21">
        <v>2002</v>
      </c>
      <c r="R1302" s="115" t="s">
        <v>11944</v>
      </c>
      <c r="S1302" s="21">
        <v>487836</v>
      </c>
      <c r="T1302" s="116">
        <v>643</v>
      </c>
      <c r="U1302" s="111">
        <v>45</v>
      </c>
      <c r="V1302" s="113">
        <f t="shared" si="242"/>
        <v>439.38333333333333</v>
      </c>
      <c r="W1302" s="113">
        <f t="shared" si="243"/>
        <v>203.61666666666667</v>
      </c>
      <c r="X1302" s="112">
        <f t="shared" si="244"/>
        <v>203616.66666666669</v>
      </c>
      <c r="Y1302" s="111"/>
      <c r="Z1302" s="110">
        <f t="shared" si="240"/>
        <v>30</v>
      </c>
      <c r="AA1302" s="109">
        <f t="shared" si="245"/>
        <v>32.15</v>
      </c>
      <c r="AB1302" s="109">
        <f t="shared" si="246"/>
        <v>32150</v>
      </c>
      <c r="AC1302" s="108">
        <f t="shared" si="247"/>
        <v>610.85</v>
      </c>
      <c r="AD1302" s="107">
        <f t="shared" si="248"/>
        <v>2.2222222222222223E-2</v>
      </c>
      <c r="AE1302" s="106">
        <f t="shared" si="249"/>
        <v>13.574444444444445</v>
      </c>
      <c r="AF1302" s="105">
        <f t="shared" si="250"/>
        <v>217.19111111111113</v>
      </c>
      <c r="AG1302" s="105">
        <f t="shared" si="251"/>
        <v>425.80888888888887</v>
      </c>
    </row>
    <row r="1303" spans="1:33" s="88" customFormat="1" x14ac:dyDescent="0.35">
      <c r="A1303" s="21">
        <v>10141103</v>
      </c>
      <c r="B1303" s="115" t="s">
        <v>1665</v>
      </c>
      <c r="C1303" s="272" t="s">
        <v>710</v>
      </c>
      <c r="D1303" s="21" t="s">
        <v>8810</v>
      </c>
      <c r="E1303" s="114" t="str">
        <f t="shared" si="241"/>
        <v>TRANSFORMADOR MARCA:EFACEC MOMA PTS 3</v>
      </c>
      <c r="F1303" s="21"/>
      <c r="G1303" s="21" t="s">
        <v>12294</v>
      </c>
      <c r="H1303" s="21" t="s">
        <v>12294</v>
      </c>
      <c r="I1303" s="21" t="s">
        <v>13104</v>
      </c>
      <c r="J1303" s="21"/>
      <c r="K1303" s="21" t="s">
        <v>13103</v>
      </c>
      <c r="L1303" s="21" t="s">
        <v>13102</v>
      </c>
      <c r="M1303" s="21" t="s">
        <v>712</v>
      </c>
      <c r="N1303" s="21" t="s">
        <v>376</v>
      </c>
      <c r="O1303" s="21" t="s">
        <v>362</v>
      </c>
      <c r="P1303" s="21">
        <v>3</v>
      </c>
      <c r="Q1303" s="21">
        <v>2002</v>
      </c>
      <c r="R1303" s="311" t="s">
        <v>27</v>
      </c>
      <c r="S1303" s="21"/>
      <c r="T1303" s="116">
        <v>572</v>
      </c>
      <c r="U1303" s="111">
        <v>45</v>
      </c>
      <c r="V1303" s="113">
        <f t="shared" si="242"/>
        <v>390.86666666666667</v>
      </c>
      <c r="W1303" s="113">
        <f t="shared" si="243"/>
        <v>181.13333333333333</v>
      </c>
      <c r="X1303" s="112">
        <f t="shared" si="244"/>
        <v>181133.33333333331</v>
      </c>
      <c r="Y1303" s="111"/>
      <c r="Z1303" s="110">
        <f t="shared" si="240"/>
        <v>30</v>
      </c>
      <c r="AA1303" s="109">
        <f t="shared" si="245"/>
        <v>28.6</v>
      </c>
      <c r="AB1303" s="109">
        <f t="shared" si="246"/>
        <v>28600</v>
      </c>
      <c r="AC1303" s="108">
        <f t="shared" si="247"/>
        <v>543.4</v>
      </c>
      <c r="AD1303" s="107">
        <f t="shared" si="248"/>
        <v>2.2222222222222223E-2</v>
      </c>
      <c r="AE1303" s="106">
        <f t="shared" si="249"/>
        <v>12.075555555555555</v>
      </c>
      <c r="AF1303" s="105">
        <f t="shared" si="250"/>
        <v>193.20888888888888</v>
      </c>
      <c r="AG1303" s="105">
        <f t="shared" si="251"/>
        <v>378.79111111111109</v>
      </c>
    </row>
    <row r="1304" spans="1:33" s="88" customFormat="1" x14ac:dyDescent="0.35">
      <c r="A1304" s="21">
        <v>10141103</v>
      </c>
      <c r="B1304" s="115" t="s">
        <v>1665</v>
      </c>
      <c r="C1304" s="272" t="s">
        <v>710</v>
      </c>
      <c r="D1304" s="21" t="s">
        <v>13169</v>
      </c>
      <c r="E1304" s="114" t="str">
        <f t="shared" si="241"/>
        <v>TRANSFORMADOR MARCA:REVIVE USMSC/PT5 USMSC/PT5</v>
      </c>
      <c r="F1304" s="21" t="s">
        <v>2916</v>
      </c>
      <c r="G1304" s="21" t="s">
        <v>13169</v>
      </c>
      <c r="H1304" s="21" t="s">
        <v>976</v>
      </c>
      <c r="I1304" s="21" t="s">
        <v>976</v>
      </c>
      <c r="J1304" s="21" t="s">
        <v>13168</v>
      </c>
      <c r="K1304" s="139" t="s">
        <v>13167</v>
      </c>
      <c r="L1304" s="119" t="s">
        <v>13166</v>
      </c>
      <c r="M1304" s="21">
        <v>50</v>
      </c>
      <c r="N1304" s="21">
        <v>6.6</v>
      </c>
      <c r="O1304" s="21">
        <v>0.4</v>
      </c>
      <c r="P1304" s="21">
        <v>3</v>
      </c>
      <c r="Q1304" s="21">
        <v>2002</v>
      </c>
      <c r="R1304" s="115" t="s">
        <v>1097</v>
      </c>
      <c r="S1304" s="21" t="s">
        <v>13165</v>
      </c>
      <c r="T1304" s="116">
        <v>381</v>
      </c>
      <c r="U1304" s="111">
        <v>45</v>
      </c>
      <c r="V1304" s="113">
        <f t="shared" si="242"/>
        <v>260.34999999999997</v>
      </c>
      <c r="W1304" s="113">
        <f t="shared" si="243"/>
        <v>120.65000000000003</v>
      </c>
      <c r="X1304" s="112">
        <f t="shared" si="244"/>
        <v>120650.00000000003</v>
      </c>
      <c r="Y1304" s="111"/>
      <c r="Z1304" s="110">
        <f t="shared" si="240"/>
        <v>30</v>
      </c>
      <c r="AA1304" s="109">
        <f t="shared" si="245"/>
        <v>19.05</v>
      </c>
      <c r="AB1304" s="109">
        <f t="shared" si="246"/>
        <v>19050</v>
      </c>
      <c r="AC1304" s="108">
        <f t="shared" si="247"/>
        <v>361.95</v>
      </c>
      <c r="AD1304" s="107">
        <f t="shared" si="248"/>
        <v>2.2222222222222223E-2</v>
      </c>
      <c r="AE1304" s="106">
        <f t="shared" si="249"/>
        <v>8.043333333333333</v>
      </c>
      <c r="AF1304" s="105">
        <f t="shared" si="250"/>
        <v>128.69333333333336</v>
      </c>
      <c r="AG1304" s="105">
        <f t="shared" si="251"/>
        <v>252.30666666666664</v>
      </c>
    </row>
    <row r="1305" spans="1:33" s="88" customFormat="1" x14ac:dyDescent="0.35">
      <c r="A1305" s="21">
        <v>10141103</v>
      </c>
      <c r="B1305" s="135" t="s">
        <v>1665</v>
      </c>
      <c r="C1305" s="272" t="s">
        <v>710</v>
      </c>
      <c r="D1305" s="142" t="s">
        <v>13164</v>
      </c>
      <c r="E1305" s="114" t="str">
        <f t="shared" si="241"/>
        <v>TRANSFORMADOR MARCA:REVIVE PTS 968 PTS 968</v>
      </c>
      <c r="F1305" s="124"/>
      <c r="G1305" s="142" t="s">
        <v>13164</v>
      </c>
      <c r="H1305" s="124" t="s">
        <v>1608</v>
      </c>
      <c r="I1305" s="124" t="s">
        <v>2767</v>
      </c>
      <c r="J1305" s="124"/>
      <c r="K1305" s="142" t="s">
        <v>13163</v>
      </c>
      <c r="L1305" s="142" t="s">
        <v>13162</v>
      </c>
      <c r="M1305" s="124">
        <v>32</v>
      </c>
      <c r="N1305" s="124">
        <v>33</v>
      </c>
      <c r="O1305" s="124">
        <v>0.23</v>
      </c>
      <c r="P1305" s="124" t="s">
        <v>2759</v>
      </c>
      <c r="Q1305" s="142">
        <v>2002</v>
      </c>
      <c r="R1305" s="135" t="s">
        <v>1097</v>
      </c>
      <c r="S1305" s="124" t="s">
        <v>13161</v>
      </c>
      <c r="T1305" s="116">
        <v>643</v>
      </c>
      <c r="U1305" s="111">
        <v>45</v>
      </c>
      <c r="V1305" s="113">
        <f t="shared" si="242"/>
        <v>439.38333333333333</v>
      </c>
      <c r="W1305" s="113">
        <f t="shared" si="243"/>
        <v>203.61666666666667</v>
      </c>
      <c r="X1305" s="112">
        <f t="shared" si="244"/>
        <v>203616.66666666669</v>
      </c>
      <c r="Y1305" s="111"/>
      <c r="Z1305" s="110">
        <f t="shared" si="240"/>
        <v>30</v>
      </c>
      <c r="AA1305" s="109">
        <f t="shared" si="245"/>
        <v>32.15</v>
      </c>
      <c r="AB1305" s="109">
        <f t="shared" si="246"/>
        <v>32150</v>
      </c>
      <c r="AC1305" s="108">
        <f t="shared" si="247"/>
        <v>610.85</v>
      </c>
      <c r="AD1305" s="107">
        <f t="shared" si="248"/>
        <v>2.2222222222222223E-2</v>
      </c>
      <c r="AE1305" s="106">
        <f t="shared" si="249"/>
        <v>13.574444444444445</v>
      </c>
      <c r="AF1305" s="105">
        <f t="shared" si="250"/>
        <v>217.19111111111113</v>
      </c>
      <c r="AG1305" s="105">
        <f t="shared" si="251"/>
        <v>425.80888888888887</v>
      </c>
    </row>
    <row r="1306" spans="1:33" s="88" customFormat="1" x14ac:dyDescent="0.35">
      <c r="A1306" s="21">
        <v>10141103</v>
      </c>
      <c r="B1306" s="135" t="s">
        <v>1665</v>
      </c>
      <c r="C1306" s="272" t="s">
        <v>710</v>
      </c>
      <c r="D1306" s="142" t="s">
        <v>13160</v>
      </c>
      <c r="E1306" s="114" t="str">
        <f t="shared" si="241"/>
        <v>TRANSFORMADOR MARCA:SGB PTS 807 PTS 807</v>
      </c>
      <c r="F1306" s="124"/>
      <c r="G1306" s="142" t="s">
        <v>13160</v>
      </c>
      <c r="H1306" s="124" t="s">
        <v>1608</v>
      </c>
      <c r="I1306" s="124" t="s">
        <v>4119</v>
      </c>
      <c r="J1306" s="124"/>
      <c r="K1306" s="142" t="s">
        <v>13159</v>
      </c>
      <c r="L1306" s="142" t="s">
        <v>13158</v>
      </c>
      <c r="M1306" s="124">
        <v>100</v>
      </c>
      <c r="N1306" s="124">
        <v>33</v>
      </c>
      <c r="O1306" s="124">
        <v>0.4</v>
      </c>
      <c r="P1306" s="124" t="s">
        <v>514</v>
      </c>
      <c r="Q1306" s="142">
        <v>2002</v>
      </c>
      <c r="R1306" s="135" t="s">
        <v>213</v>
      </c>
      <c r="S1306" s="124">
        <v>397394</v>
      </c>
      <c r="T1306" s="116">
        <v>763</v>
      </c>
      <c r="U1306" s="111">
        <v>45</v>
      </c>
      <c r="V1306" s="113">
        <f t="shared" si="242"/>
        <v>521.38333333333333</v>
      </c>
      <c r="W1306" s="113">
        <f t="shared" si="243"/>
        <v>241.61666666666667</v>
      </c>
      <c r="X1306" s="112">
        <f t="shared" si="244"/>
        <v>241616.66666666669</v>
      </c>
      <c r="Y1306" s="111"/>
      <c r="Z1306" s="110">
        <f t="shared" si="240"/>
        <v>30</v>
      </c>
      <c r="AA1306" s="109">
        <f t="shared" si="245"/>
        <v>38.15</v>
      </c>
      <c r="AB1306" s="109">
        <f t="shared" si="246"/>
        <v>38150</v>
      </c>
      <c r="AC1306" s="108">
        <f t="shared" si="247"/>
        <v>724.85</v>
      </c>
      <c r="AD1306" s="107">
        <f t="shared" si="248"/>
        <v>2.2222222222222223E-2</v>
      </c>
      <c r="AE1306" s="106">
        <f t="shared" si="249"/>
        <v>16.10777777777778</v>
      </c>
      <c r="AF1306" s="105">
        <f t="shared" si="250"/>
        <v>257.72444444444443</v>
      </c>
      <c r="AG1306" s="105">
        <f t="shared" si="251"/>
        <v>505.27555555555557</v>
      </c>
    </row>
    <row r="1307" spans="1:33" s="88" customFormat="1" x14ac:dyDescent="0.35">
      <c r="A1307" s="21">
        <v>10141103</v>
      </c>
      <c r="B1307" s="135" t="s">
        <v>1665</v>
      </c>
      <c r="C1307" s="272" t="s">
        <v>710</v>
      </c>
      <c r="D1307" s="170" t="s">
        <v>6971</v>
      </c>
      <c r="E1307" s="114" t="str">
        <f t="shared" si="241"/>
        <v>TRANSFORMADOR MARCA:POWER ENGINEERS PTS 773 PTS 773</v>
      </c>
      <c r="F1307" s="124"/>
      <c r="G1307" s="170" t="s">
        <v>6971</v>
      </c>
      <c r="H1307" s="124" t="s">
        <v>1608</v>
      </c>
      <c r="I1307" s="124" t="s">
        <v>2762</v>
      </c>
      <c r="J1307" s="124"/>
      <c r="K1307" s="142" t="s">
        <v>13157</v>
      </c>
      <c r="L1307" s="142" t="s">
        <v>13156</v>
      </c>
      <c r="M1307" s="124">
        <v>100</v>
      </c>
      <c r="N1307" s="124">
        <v>33</v>
      </c>
      <c r="O1307" s="124">
        <v>0.4</v>
      </c>
      <c r="P1307" s="124" t="s">
        <v>514</v>
      </c>
      <c r="Q1307" s="142">
        <v>2002</v>
      </c>
      <c r="R1307" s="135" t="s">
        <v>635</v>
      </c>
      <c r="S1307" s="124" t="s">
        <v>13155</v>
      </c>
      <c r="T1307" s="116">
        <v>763</v>
      </c>
      <c r="U1307" s="111">
        <v>45</v>
      </c>
      <c r="V1307" s="113">
        <f t="shared" si="242"/>
        <v>521.38333333333333</v>
      </c>
      <c r="W1307" s="113">
        <f t="shared" si="243"/>
        <v>241.61666666666667</v>
      </c>
      <c r="X1307" s="112">
        <f t="shared" si="244"/>
        <v>241616.66666666669</v>
      </c>
      <c r="Y1307" s="111"/>
      <c r="Z1307" s="110">
        <f t="shared" si="240"/>
        <v>30</v>
      </c>
      <c r="AA1307" s="109">
        <f t="shared" si="245"/>
        <v>38.15</v>
      </c>
      <c r="AB1307" s="109">
        <f t="shared" si="246"/>
        <v>38150</v>
      </c>
      <c r="AC1307" s="108">
        <f t="shared" si="247"/>
        <v>724.85</v>
      </c>
      <c r="AD1307" s="107">
        <f t="shared" si="248"/>
        <v>2.2222222222222223E-2</v>
      </c>
      <c r="AE1307" s="106">
        <f t="shared" si="249"/>
        <v>16.10777777777778</v>
      </c>
      <c r="AF1307" s="105">
        <f t="shared" si="250"/>
        <v>257.72444444444443</v>
      </c>
      <c r="AG1307" s="105">
        <f t="shared" si="251"/>
        <v>505.27555555555557</v>
      </c>
    </row>
    <row r="1308" spans="1:33" s="88" customFormat="1" x14ac:dyDescent="0.35">
      <c r="A1308" s="21">
        <v>10141103</v>
      </c>
      <c r="B1308" s="135" t="s">
        <v>1665</v>
      </c>
      <c r="C1308" s="272" t="s">
        <v>710</v>
      </c>
      <c r="D1308" s="124" t="s">
        <v>13154</v>
      </c>
      <c r="E1308" s="114" t="str">
        <f t="shared" si="241"/>
        <v>TRANSFORMADOR MARCA:POWER ENGINEERS PTS 612 PTS 612</v>
      </c>
      <c r="F1308" s="124"/>
      <c r="G1308" s="124" t="s">
        <v>13154</v>
      </c>
      <c r="H1308" s="124" t="s">
        <v>1608</v>
      </c>
      <c r="I1308" s="161" t="s">
        <v>13153</v>
      </c>
      <c r="J1308" s="21"/>
      <c r="K1308" s="142" t="s">
        <v>13152</v>
      </c>
      <c r="L1308" s="142" t="s">
        <v>13151</v>
      </c>
      <c r="M1308" s="124">
        <v>50</v>
      </c>
      <c r="N1308" s="124">
        <v>33</v>
      </c>
      <c r="O1308" s="124">
        <v>0.4</v>
      </c>
      <c r="P1308" s="124" t="s">
        <v>514</v>
      </c>
      <c r="Q1308" s="142">
        <v>2002</v>
      </c>
      <c r="R1308" s="135" t="s">
        <v>635</v>
      </c>
      <c r="S1308" s="124" t="s">
        <v>13150</v>
      </c>
      <c r="T1308" s="116">
        <v>643</v>
      </c>
      <c r="U1308" s="111">
        <v>45</v>
      </c>
      <c r="V1308" s="113">
        <f t="shared" si="242"/>
        <v>439.38333333333333</v>
      </c>
      <c r="W1308" s="113">
        <f t="shared" si="243"/>
        <v>203.61666666666667</v>
      </c>
      <c r="X1308" s="112">
        <f t="shared" si="244"/>
        <v>203616.66666666669</v>
      </c>
      <c r="Y1308" s="111"/>
      <c r="Z1308" s="110">
        <f t="shared" si="240"/>
        <v>30</v>
      </c>
      <c r="AA1308" s="109">
        <f t="shared" si="245"/>
        <v>32.15</v>
      </c>
      <c r="AB1308" s="109">
        <f t="shared" si="246"/>
        <v>32150</v>
      </c>
      <c r="AC1308" s="108">
        <f t="shared" si="247"/>
        <v>610.85</v>
      </c>
      <c r="AD1308" s="107">
        <f t="shared" si="248"/>
        <v>2.2222222222222223E-2</v>
      </c>
      <c r="AE1308" s="106">
        <f t="shared" si="249"/>
        <v>13.574444444444445</v>
      </c>
      <c r="AF1308" s="105">
        <f t="shared" si="250"/>
        <v>217.19111111111113</v>
      </c>
      <c r="AG1308" s="105">
        <f t="shared" si="251"/>
        <v>425.80888888888887</v>
      </c>
    </row>
    <row r="1309" spans="1:33" s="88" customFormat="1" x14ac:dyDescent="0.35">
      <c r="A1309" s="21">
        <v>10141103</v>
      </c>
      <c r="B1309" s="115" t="s">
        <v>1665</v>
      </c>
      <c r="C1309" s="272" t="s">
        <v>710</v>
      </c>
      <c r="D1309" s="133" t="s">
        <v>9386</v>
      </c>
      <c r="E1309" s="114" t="str">
        <f t="shared" si="241"/>
        <v>TRANSFORMADOR MARCA:Transforman CC  PT 673</v>
      </c>
      <c r="F1309" s="57" t="s">
        <v>862</v>
      </c>
      <c r="G1309" s="21"/>
      <c r="H1309" s="21" t="s">
        <v>494</v>
      </c>
      <c r="I1309" s="21"/>
      <c r="J1309" s="21"/>
      <c r="K1309" s="133" t="s">
        <v>13149</v>
      </c>
      <c r="L1309" s="133" t="s">
        <v>13148</v>
      </c>
      <c r="M1309" s="21">
        <v>50</v>
      </c>
      <c r="N1309" s="21">
        <v>33</v>
      </c>
      <c r="O1309" s="21" t="s">
        <v>510</v>
      </c>
      <c r="P1309" s="124" t="s">
        <v>516</v>
      </c>
      <c r="Q1309" s="21">
        <v>2002</v>
      </c>
      <c r="R1309" s="115" t="s">
        <v>13147</v>
      </c>
      <c r="S1309" s="21">
        <v>20611</v>
      </c>
      <c r="T1309" s="116">
        <v>643</v>
      </c>
      <c r="U1309" s="111">
        <v>45</v>
      </c>
      <c r="V1309" s="113">
        <f t="shared" si="242"/>
        <v>439.38333333333333</v>
      </c>
      <c r="W1309" s="113">
        <f t="shared" si="243"/>
        <v>203.61666666666667</v>
      </c>
      <c r="X1309" s="112">
        <f t="shared" si="244"/>
        <v>203616.66666666669</v>
      </c>
      <c r="Y1309" s="111"/>
      <c r="Z1309" s="110">
        <f t="shared" si="240"/>
        <v>30</v>
      </c>
      <c r="AA1309" s="109">
        <f t="shared" si="245"/>
        <v>32.15</v>
      </c>
      <c r="AB1309" s="109">
        <f t="shared" si="246"/>
        <v>32150</v>
      </c>
      <c r="AC1309" s="108">
        <f t="shared" si="247"/>
        <v>610.85</v>
      </c>
      <c r="AD1309" s="107">
        <f t="shared" si="248"/>
        <v>2.2222222222222223E-2</v>
      </c>
      <c r="AE1309" s="106">
        <f t="shared" si="249"/>
        <v>13.574444444444445</v>
      </c>
      <c r="AF1309" s="105">
        <f t="shared" si="250"/>
        <v>217.19111111111113</v>
      </c>
      <c r="AG1309" s="105">
        <f t="shared" si="251"/>
        <v>425.80888888888887</v>
      </c>
    </row>
    <row r="1310" spans="1:33" s="88" customFormat="1" x14ac:dyDescent="0.35">
      <c r="A1310" s="21">
        <v>10141103</v>
      </c>
      <c r="B1310" s="115" t="s">
        <v>1665</v>
      </c>
      <c r="C1310" s="272" t="s">
        <v>710</v>
      </c>
      <c r="D1310" s="133" t="s">
        <v>13146</v>
      </c>
      <c r="E1310" s="114" t="str">
        <f t="shared" si="241"/>
        <v>TRANSFORMADOR MARCA:Power Engineering  PT 416</v>
      </c>
      <c r="F1310" s="57" t="s">
        <v>2402</v>
      </c>
      <c r="G1310" s="21"/>
      <c r="H1310" s="21" t="s">
        <v>494</v>
      </c>
      <c r="I1310" s="21"/>
      <c r="J1310" s="21"/>
      <c r="K1310" s="133" t="s">
        <v>13145</v>
      </c>
      <c r="L1310" s="133" t="s">
        <v>13144</v>
      </c>
      <c r="M1310" s="21">
        <v>315</v>
      </c>
      <c r="N1310" s="21">
        <v>33</v>
      </c>
      <c r="O1310" s="21" t="s">
        <v>510</v>
      </c>
      <c r="P1310" s="124" t="s">
        <v>516</v>
      </c>
      <c r="Q1310" s="21">
        <v>2002</v>
      </c>
      <c r="R1310" s="115" t="s">
        <v>13132</v>
      </c>
      <c r="S1310" s="21" t="s">
        <v>13143</v>
      </c>
      <c r="T1310" s="116">
        <v>1039</v>
      </c>
      <c r="U1310" s="111">
        <v>45</v>
      </c>
      <c r="V1310" s="113">
        <f t="shared" si="242"/>
        <v>709.98333333333335</v>
      </c>
      <c r="W1310" s="113">
        <f t="shared" si="243"/>
        <v>329.01666666666665</v>
      </c>
      <c r="X1310" s="112">
        <f t="shared" si="244"/>
        <v>329016.66666666663</v>
      </c>
      <c r="Y1310" s="111"/>
      <c r="Z1310" s="110">
        <f t="shared" si="240"/>
        <v>30</v>
      </c>
      <c r="AA1310" s="109">
        <f t="shared" si="245"/>
        <v>51.95</v>
      </c>
      <c r="AB1310" s="109">
        <f t="shared" si="246"/>
        <v>51950</v>
      </c>
      <c r="AC1310" s="108">
        <f t="shared" si="247"/>
        <v>987.05</v>
      </c>
      <c r="AD1310" s="107">
        <f t="shared" si="248"/>
        <v>2.2222222222222223E-2</v>
      </c>
      <c r="AE1310" s="106">
        <f t="shared" si="249"/>
        <v>21.934444444444445</v>
      </c>
      <c r="AF1310" s="105">
        <f t="shared" si="250"/>
        <v>350.95111111111112</v>
      </c>
      <c r="AG1310" s="105">
        <f t="shared" si="251"/>
        <v>688.04888888888888</v>
      </c>
    </row>
    <row r="1311" spans="1:33" s="88" customFormat="1" x14ac:dyDescent="0.35">
      <c r="A1311" s="21">
        <v>10141103</v>
      </c>
      <c r="B1311" s="115" t="s">
        <v>1665</v>
      </c>
      <c r="C1311" s="272" t="s">
        <v>710</v>
      </c>
      <c r="D1311" s="133" t="s">
        <v>13142</v>
      </c>
      <c r="E1311" s="114" t="str">
        <f t="shared" si="241"/>
        <v>TRANSFORMADOR MARCA:Alstom  PT 341</v>
      </c>
      <c r="F1311" s="57" t="s">
        <v>2402</v>
      </c>
      <c r="G1311" s="21"/>
      <c r="H1311" s="21" t="s">
        <v>494</v>
      </c>
      <c r="I1311" s="21"/>
      <c r="J1311" s="21"/>
      <c r="K1311" s="133" t="s">
        <v>13141</v>
      </c>
      <c r="L1311" s="133" t="s">
        <v>13140</v>
      </c>
      <c r="M1311" s="21">
        <v>250</v>
      </c>
      <c r="N1311" s="21">
        <v>33</v>
      </c>
      <c r="O1311" s="21" t="s">
        <v>510</v>
      </c>
      <c r="P1311" s="124" t="s">
        <v>516</v>
      </c>
      <c r="Q1311" s="21">
        <v>2002</v>
      </c>
      <c r="R1311" s="115" t="s">
        <v>4979</v>
      </c>
      <c r="S1311" s="21" t="s">
        <v>13139</v>
      </c>
      <c r="T1311" s="116">
        <v>991</v>
      </c>
      <c r="U1311" s="111">
        <v>45</v>
      </c>
      <c r="V1311" s="113">
        <f t="shared" si="242"/>
        <v>677.18333333333328</v>
      </c>
      <c r="W1311" s="113">
        <f t="shared" si="243"/>
        <v>313.81666666666672</v>
      </c>
      <c r="X1311" s="112">
        <f t="shared" si="244"/>
        <v>313816.66666666674</v>
      </c>
      <c r="Y1311" s="111"/>
      <c r="Z1311" s="110">
        <f t="shared" si="240"/>
        <v>30</v>
      </c>
      <c r="AA1311" s="109">
        <f t="shared" si="245"/>
        <v>49.550000000000004</v>
      </c>
      <c r="AB1311" s="109">
        <f t="shared" si="246"/>
        <v>49550.000000000007</v>
      </c>
      <c r="AC1311" s="108">
        <f t="shared" si="247"/>
        <v>941.45</v>
      </c>
      <c r="AD1311" s="107">
        <f t="shared" si="248"/>
        <v>2.2222222222222223E-2</v>
      </c>
      <c r="AE1311" s="106">
        <f t="shared" si="249"/>
        <v>20.921111111111113</v>
      </c>
      <c r="AF1311" s="105">
        <f t="shared" si="250"/>
        <v>334.73777777777781</v>
      </c>
      <c r="AG1311" s="105">
        <f t="shared" si="251"/>
        <v>656.26222222222214</v>
      </c>
    </row>
    <row r="1312" spans="1:33" s="88" customFormat="1" x14ac:dyDescent="0.35">
      <c r="A1312" s="21">
        <v>10141103</v>
      </c>
      <c r="B1312" s="115" t="s">
        <v>1665</v>
      </c>
      <c r="C1312" s="272" t="s">
        <v>710</v>
      </c>
      <c r="D1312" s="133" t="s">
        <v>13138</v>
      </c>
      <c r="E1312" s="114" t="str">
        <f t="shared" si="241"/>
        <v>TRANSFORMADOR MARCA:i.t.b.  PT 142R</v>
      </c>
      <c r="F1312" s="57" t="s">
        <v>2390</v>
      </c>
      <c r="G1312" s="21"/>
      <c r="H1312" s="21" t="s">
        <v>494</v>
      </c>
      <c r="I1312" s="21"/>
      <c r="J1312" s="21"/>
      <c r="K1312" s="133" t="s">
        <v>13137</v>
      </c>
      <c r="L1312" s="133" t="s">
        <v>13136</v>
      </c>
      <c r="M1312" s="21">
        <v>315</v>
      </c>
      <c r="N1312" s="21">
        <v>33</v>
      </c>
      <c r="O1312" s="21" t="s">
        <v>510</v>
      </c>
      <c r="P1312" s="124" t="s">
        <v>516</v>
      </c>
      <c r="Q1312" s="21">
        <v>2002</v>
      </c>
      <c r="R1312" s="115" t="s">
        <v>2427</v>
      </c>
      <c r="S1312" s="21">
        <v>774628</v>
      </c>
      <c r="T1312" s="116">
        <v>1039</v>
      </c>
      <c r="U1312" s="111">
        <v>45</v>
      </c>
      <c r="V1312" s="113">
        <f t="shared" si="242"/>
        <v>709.98333333333335</v>
      </c>
      <c r="W1312" s="113">
        <f t="shared" si="243"/>
        <v>329.01666666666665</v>
      </c>
      <c r="X1312" s="112">
        <f t="shared" si="244"/>
        <v>329016.66666666663</v>
      </c>
      <c r="Y1312" s="111"/>
      <c r="Z1312" s="110">
        <f t="shared" si="240"/>
        <v>30</v>
      </c>
      <c r="AA1312" s="109">
        <f t="shared" si="245"/>
        <v>51.95</v>
      </c>
      <c r="AB1312" s="109">
        <f t="shared" si="246"/>
        <v>51950</v>
      </c>
      <c r="AC1312" s="108">
        <f t="shared" si="247"/>
        <v>987.05</v>
      </c>
      <c r="AD1312" s="107">
        <f t="shared" si="248"/>
        <v>2.2222222222222223E-2</v>
      </c>
      <c r="AE1312" s="106">
        <f t="shared" si="249"/>
        <v>21.934444444444445</v>
      </c>
      <c r="AF1312" s="105">
        <f t="shared" si="250"/>
        <v>350.95111111111112</v>
      </c>
      <c r="AG1312" s="105">
        <f t="shared" si="251"/>
        <v>688.04888888888888</v>
      </c>
    </row>
    <row r="1313" spans="1:1029" s="88" customFormat="1" x14ac:dyDescent="0.35">
      <c r="A1313" s="21">
        <v>10141103</v>
      </c>
      <c r="B1313" s="115" t="s">
        <v>1665</v>
      </c>
      <c r="C1313" s="272" t="s">
        <v>710</v>
      </c>
      <c r="D1313" s="133" t="s">
        <v>13135</v>
      </c>
      <c r="E1313" s="114" t="str">
        <f t="shared" si="241"/>
        <v>TRANSFORMADOR MARCA:Power Engineering  PT 146R</v>
      </c>
      <c r="F1313" s="57" t="s">
        <v>2390</v>
      </c>
      <c r="G1313" s="21"/>
      <c r="H1313" s="21" t="s">
        <v>494</v>
      </c>
      <c r="I1313" s="21"/>
      <c r="J1313" s="21"/>
      <c r="K1313" s="133" t="s">
        <v>13134</v>
      </c>
      <c r="L1313" s="133" t="s">
        <v>13133</v>
      </c>
      <c r="M1313" s="21">
        <v>50</v>
      </c>
      <c r="N1313" s="21">
        <v>33</v>
      </c>
      <c r="O1313" s="21" t="s">
        <v>510</v>
      </c>
      <c r="P1313" s="124" t="s">
        <v>516</v>
      </c>
      <c r="Q1313" s="21">
        <v>2002</v>
      </c>
      <c r="R1313" s="115" t="s">
        <v>13132</v>
      </c>
      <c r="S1313" s="21" t="s">
        <v>13131</v>
      </c>
      <c r="T1313" s="116">
        <v>643</v>
      </c>
      <c r="U1313" s="111">
        <v>45</v>
      </c>
      <c r="V1313" s="113">
        <f t="shared" si="242"/>
        <v>439.38333333333333</v>
      </c>
      <c r="W1313" s="113">
        <f t="shared" si="243"/>
        <v>203.61666666666667</v>
      </c>
      <c r="X1313" s="112">
        <f t="shared" si="244"/>
        <v>203616.66666666669</v>
      </c>
      <c r="Y1313" s="111"/>
      <c r="Z1313" s="110">
        <f t="shared" si="240"/>
        <v>30</v>
      </c>
      <c r="AA1313" s="109">
        <f t="shared" si="245"/>
        <v>32.15</v>
      </c>
      <c r="AB1313" s="109">
        <f t="shared" si="246"/>
        <v>32150</v>
      </c>
      <c r="AC1313" s="108">
        <f t="shared" si="247"/>
        <v>610.85</v>
      </c>
      <c r="AD1313" s="107">
        <f t="shared" si="248"/>
        <v>2.2222222222222223E-2</v>
      </c>
      <c r="AE1313" s="106">
        <f t="shared" si="249"/>
        <v>13.574444444444445</v>
      </c>
      <c r="AF1313" s="105">
        <f t="shared" si="250"/>
        <v>217.19111111111113</v>
      </c>
      <c r="AG1313" s="105">
        <f t="shared" si="251"/>
        <v>425.80888888888887</v>
      </c>
    </row>
    <row r="1314" spans="1:1029" s="88" customFormat="1" x14ac:dyDescent="0.35">
      <c r="A1314" s="21">
        <v>10141103</v>
      </c>
      <c r="B1314" s="115" t="s">
        <v>1665</v>
      </c>
      <c r="C1314" s="272" t="s">
        <v>710</v>
      </c>
      <c r="D1314" s="57" t="s">
        <v>13130</v>
      </c>
      <c r="E1314" s="114" t="str">
        <f t="shared" si="241"/>
        <v>TRANSFORMADOR MARCA:Power Engineers  PT 45 RE</v>
      </c>
      <c r="F1314" s="57" t="s">
        <v>3544</v>
      </c>
      <c r="G1314" s="21"/>
      <c r="H1314" s="21" t="s">
        <v>1695</v>
      </c>
      <c r="I1314" s="21"/>
      <c r="J1314" s="21"/>
      <c r="K1314" s="133" t="s">
        <v>13129</v>
      </c>
      <c r="L1314" s="133" t="s">
        <v>13128</v>
      </c>
      <c r="M1314" s="21">
        <v>200</v>
      </c>
      <c r="N1314" s="21">
        <v>33</v>
      </c>
      <c r="O1314" s="21">
        <v>0.4</v>
      </c>
      <c r="P1314" s="124" t="s">
        <v>516</v>
      </c>
      <c r="Q1314" s="21">
        <v>2002</v>
      </c>
      <c r="R1314" s="176" t="s">
        <v>638</v>
      </c>
      <c r="S1314" s="21" t="s">
        <v>13127</v>
      </c>
      <c r="T1314" s="116">
        <v>991</v>
      </c>
      <c r="U1314" s="111">
        <v>45</v>
      </c>
      <c r="V1314" s="113">
        <f t="shared" si="242"/>
        <v>677.18333333333328</v>
      </c>
      <c r="W1314" s="113">
        <f t="shared" si="243"/>
        <v>313.81666666666672</v>
      </c>
      <c r="X1314" s="112">
        <f t="shared" si="244"/>
        <v>313816.66666666674</v>
      </c>
      <c r="Y1314" s="111"/>
      <c r="Z1314" s="110">
        <f t="shared" si="240"/>
        <v>30</v>
      </c>
      <c r="AA1314" s="109">
        <f t="shared" si="245"/>
        <v>49.550000000000004</v>
      </c>
      <c r="AB1314" s="109">
        <f t="shared" si="246"/>
        <v>49550.000000000007</v>
      </c>
      <c r="AC1314" s="108">
        <f t="shared" si="247"/>
        <v>941.45</v>
      </c>
      <c r="AD1314" s="107">
        <f t="shared" si="248"/>
        <v>2.2222222222222223E-2</v>
      </c>
      <c r="AE1314" s="106">
        <f t="shared" si="249"/>
        <v>20.921111111111113</v>
      </c>
      <c r="AF1314" s="105">
        <f t="shared" si="250"/>
        <v>334.73777777777781</v>
      </c>
      <c r="AG1314" s="105">
        <f t="shared" si="251"/>
        <v>656.26222222222214</v>
      </c>
    </row>
    <row r="1315" spans="1:1029" s="88" customFormat="1" x14ac:dyDescent="0.35">
      <c r="A1315" s="21">
        <v>10141103</v>
      </c>
      <c r="B1315" s="115" t="s">
        <v>1665</v>
      </c>
      <c r="C1315" s="272" t="s">
        <v>710</v>
      </c>
      <c r="D1315" s="133" t="s">
        <v>8908</v>
      </c>
      <c r="E1315" s="114" t="str">
        <f t="shared" si="241"/>
        <v>TRANSFORMADOR MARCA:Alstom  PTS 08</v>
      </c>
      <c r="F1315" s="21"/>
      <c r="G1315" s="21"/>
      <c r="H1315" s="21" t="s">
        <v>2235</v>
      </c>
      <c r="I1315" s="21"/>
      <c r="J1315" s="21"/>
      <c r="K1315" s="133" t="s">
        <v>13126</v>
      </c>
      <c r="L1315" s="133" t="s">
        <v>13125</v>
      </c>
      <c r="M1315" s="21">
        <v>16</v>
      </c>
      <c r="N1315" s="21">
        <v>33</v>
      </c>
      <c r="O1315" s="21">
        <v>0.4</v>
      </c>
      <c r="P1315" s="124" t="s">
        <v>1676</v>
      </c>
      <c r="Q1315" s="21">
        <v>2002</v>
      </c>
      <c r="R1315" s="115" t="s">
        <v>4979</v>
      </c>
      <c r="S1315" s="21" t="s">
        <v>13124</v>
      </c>
      <c r="T1315" s="116">
        <v>643</v>
      </c>
      <c r="U1315" s="111">
        <v>45</v>
      </c>
      <c r="V1315" s="113">
        <f t="shared" si="242"/>
        <v>439.38333333333333</v>
      </c>
      <c r="W1315" s="113">
        <f t="shared" si="243"/>
        <v>203.61666666666667</v>
      </c>
      <c r="X1315" s="112">
        <f t="shared" si="244"/>
        <v>203616.66666666669</v>
      </c>
      <c r="Y1315" s="111"/>
      <c r="Z1315" s="110">
        <f t="shared" si="240"/>
        <v>30</v>
      </c>
      <c r="AA1315" s="109">
        <f t="shared" si="245"/>
        <v>32.15</v>
      </c>
      <c r="AB1315" s="109">
        <f t="shared" si="246"/>
        <v>32150</v>
      </c>
      <c r="AC1315" s="108">
        <f t="shared" si="247"/>
        <v>610.85</v>
      </c>
      <c r="AD1315" s="107">
        <f t="shared" si="248"/>
        <v>2.2222222222222223E-2</v>
      </c>
      <c r="AE1315" s="106">
        <f t="shared" si="249"/>
        <v>13.574444444444445</v>
      </c>
      <c r="AF1315" s="105">
        <f t="shared" si="250"/>
        <v>217.19111111111113</v>
      </c>
      <c r="AG1315" s="105">
        <f t="shared" si="251"/>
        <v>425.80888888888887</v>
      </c>
    </row>
    <row r="1316" spans="1:1029" s="88" customFormat="1" x14ac:dyDescent="0.35">
      <c r="A1316" s="21">
        <v>10141103</v>
      </c>
      <c r="B1316" s="115" t="s">
        <v>1665</v>
      </c>
      <c r="C1316" s="272" t="s">
        <v>710</v>
      </c>
      <c r="D1316" s="133" t="s">
        <v>8814</v>
      </c>
      <c r="E1316" s="114" t="str">
        <f t="shared" si="241"/>
        <v>TRANSFORMADOR MARCA:  PTS 2</v>
      </c>
      <c r="F1316" s="21"/>
      <c r="G1316" s="21"/>
      <c r="H1316" s="21" t="s">
        <v>2223</v>
      </c>
      <c r="I1316" s="21"/>
      <c r="J1316" s="21"/>
      <c r="K1316" s="133" t="s">
        <v>13123</v>
      </c>
      <c r="L1316" s="133" t="s">
        <v>13122</v>
      </c>
      <c r="M1316" s="21">
        <v>250</v>
      </c>
      <c r="N1316" s="21">
        <v>33</v>
      </c>
      <c r="O1316" s="21">
        <v>0.4</v>
      </c>
      <c r="P1316" s="124" t="s">
        <v>516</v>
      </c>
      <c r="Q1316" s="21">
        <v>2002</v>
      </c>
      <c r="R1316" s="115"/>
      <c r="S1316" s="21"/>
      <c r="T1316" s="116">
        <v>991</v>
      </c>
      <c r="U1316" s="111">
        <v>45</v>
      </c>
      <c r="V1316" s="113">
        <f t="shared" si="242"/>
        <v>677.18333333333328</v>
      </c>
      <c r="W1316" s="113">
        <f t="shared" si="243"/>
        <v>313.81666666666672</v>
      </c>
      <c r="X1316" s="112">
        <f t="shared" si="244"/>
        <v>313816.66666666674</v>
      </c>
      <c r="Y1316" s="111"/>
      <c r="Z1316" s="110">
        <f t="shared" ref="Z1316:Z1379" si="252">(U1316-(2017-Q1316))</f>
        <v>30</v>
      </c>
      <c r="AA1316" s="109">
        <f t="shared" si="245"/>
        <v>49.550000000000004</v>
      </c>
      <c r="AB1316" s="109">
        <f t="shared" si="246"/>
        <v>49550.000000000007</v>
      </c>
      <c r="AC1316" s="108">
        <f t="shared" si="247"/>
        <v>941.45</v>
      </c>
      <c r="AD1316" s="107">
        <f t="shared" si="248"/>
        <v>2.2222222222222223E-2</v>
      </c>
      <c r="AE1316" s="106">
        <f t="shared" si="249"/>
        <v>20.921111111111113</v>
      </c>
      <c r="AF1316" s="105">
        <f t="shared" si="250"/>
        <v>334.73777777777781</v>
      </c>
      <c r="AG1316" s="105">
        <f t="shared" si="251"/>
        <v>656.26222222222214</v>
      </c>
    </row>
    <row r="1317" spans="1:1029" s="88" customFormat="1" x14ac:dyDescent="0.35">
      <c r="A1317" s="21">
        <v>10141103</v>
      </c>
      <c r="B1317" s="115" t="s">
        <v>1665</v>
      </c>
      <c r="C1317" s="272" t="s">
        <v>710</v>
      </c>
      <c r="D1317" s="21" t="s">
        <v>13120</v>
      </c>
      <c r="E1317" s="114" t="str">
        <f t="shared" si="241"/>
        <v>TRANSFORMADOR MARCA:REVIVE AGXX/PTS0101 AGXX/PTS0101</v>
      </c>
      <c r="F1317" s="61" t="s">
        <v>13121</v>
      </c>
      <c r="G1317" s="21" t="s">
        <v>13120</v>
      </c>
      <c r="H1317" s="21" t="s">
        <v>2113</v>
      </c>
      <c r="I1317" s="21" t="s">
        <v>2113</v>
      </c>
      <c r="J1317" s="21"/>
      <c r="K1317" s="121" t="s">
        <v>13119</v>
      </c>
      <c r="L1317" s="121" t="s">
        <v>13118</v>
      </c>
      <c r="M1317" s="61">
        <v>200</v>
      </c>
      <c r="N1317" s="121">
        <v>11</v>
      </c>
      <c r="O1317" s="61">
        <v>0.4</v>
      </c>
      <c r="P1317" s="61">
        <v>3</v>
      </c>
      <c r="Q1317" s="121">
        <v>2002</v>
      </c>
      <c r="R1317" s="191" t="s">
        <v>1097</v>
      </c>
      <c r="S1317" s="121" t="s">
        <v>13117</v>
      </c>
      <c r="T1317" s="116">
        <v>572</v>
      </c>
      <c r="U1317" s="111">
        <v>45</v>
      </c>
      <c r="V1317" s="113">
        <f t="shared" si="242"/>
        <v>390.86666666666667</v>
      </c>
      <c r="W1317" s="113">
        <f t="shared" si="243"/>
        <v>181.13333333333333</v>
      </c>
      <c r="X1317" s="112">
        <f t="shared" si="244"/>
        <v>181133.33333333331</v>
      </c>
      <c r="Y1317" s="111"/>
      <c r="Z1317" s="110">
        <f t="shared" si="252"/>
        <v>30</v>
      </c>
      <c r="AA1317" s="109">
        <f t="shared" si="245"/>
        <v>28.6</v>
      </c>
      <c r="AB1317" s="109">
        <f t="shared" si="246"/>
        <v>28600</v>
      </c>
      <c r="AC1317" s="108">
        <f t="shared" si="247"/>
        <v>543.4</v>
      </c>
      <c r="AD1317" s="107">
        <f t="shared" si="248"/>
        <v>2.2222222222222223E-2</v>
      </c>
      <c r="AE1317" s="106">
        <f t="shared" si="249"/>
        <v>12.075555555555555</v>
      </c>
      <c r="AF1317" s="105">
        <f t="shared" si="250"/>
        <v>193.20888888888888</v>
      </c>
      <c r="AG1317" s="105">
        <f t="shared" si="251"/>
        <v>378.79111111111109</v>
      </c>
    </row>
    <row r="1318" spans="1:1029" s="88" customFormat="1" x14ac:dyDescent="0.35">
      <c r="A1318" s="21">
        <v>10141103</v>
      </c>
      <c r="B1318" s="115" t="s">
        <v>1665</v>
      </c>
      <c r="C1318" s="272" t="s">
        <v>710</v>
      </c>
      <c r="D1318" s="21" t="s">
        <v>13116</v>
      </c>
      <c r="E1318" s="114" t="str">
        <f t="shared" si="241"/>
        <v>TRANSFORMADOR MARCA:ALSTOM AGCBT/PTS0194 AGCBT/PTS0194</v>
      </c>
      <c r="F1318" s="61" t="s">
        <v>7294</v>
      </c>
      <c r="G1318" s="21" t="s">
        <v>13116</v>
      </c>
      <c r="H1318" s="21" t="s">
        <v>3407</v>
      </c>
      <c r="I1318" s="21" t="s">
        <v>2113</v>
      </c>
      <c r="J1318" s="21"/>
      <c r="K1318" s="121" t="s">
        <v>13115</v>
      </c>
      <c r="L1318" s="121" t="s">
        <v>13114</v>
      </c>
      <c r="M1318" s="61">
        <v>32</v>
      </c>
      <c r="N1318" s="121">
        <v>33</v>
      </c>
      <c r="O1318" s="61">
        <v>0.4</v>
      </c>
      <c r="P1318" s="61">
        <v>3</v>
      </c>
      <c r="Q1318" s="121">
        <v>2002</v>
      </c>
      <c r="R1318" s="191" t="s">
        <v>4</v>
      </c>
      <c r="S1318" s="121">
        <v>67669</v>
      </c>
      <c r="T1318" s="116">
        <v>643</v>
      </c>
      <c r="U1318" s="111">
        <v>45</v>
      </c>
      <c r="V1318" s="113">
        <f t="shared" si="242"/>
        <v>439.38333333333333</v>
      </c>
      <c r="W1318" s="113">
        <f t="shared" si="243"/>
        <v>203.61666666666667</v>
      </c>
      <c r="X1318" s="112">
        <f t="shared" si="244"/>
        <v>203616.66666666669</v>
      </c>
      <c r="Y1318" s="111"/>
      <c r="Z1318" s="110">
        <f t="shared" si="252"/>
        <v>30</v>
      </c>
      <c r="AA1318" s="109">
        <f t="shared" si="245"/>
        <v>32.15</v>
      </c>
      <c r="AB1318" s="109">
        <f t="shared" si="246"/>
        <v>32150</v>
      </c>
      <c r="AC1318" s="108">
        <f t="shared" si="247"/>
        <v>610.85</v>
      </c>
      <c r="AD1318" s="107">
        <f t="shared" si="248"/>
        <v>2.2222222222222223E-2</v>
      </c>
      <c r="AE1318" s="106">
        <f t="shared" si="249"/>
        <v>13.574444444444445</v>
      </c>
      <c r="AF1318" s="105">
        <f t="shared" si="250"/>
        <v>217.19111111111113</v>
      </c>
      <c r="AG1318" s="105">
        <f t="shared" si="251"/>
        <v>425.80888888888887</v>
      </c>
    </row>
    <row r="1319" spans="1:1029" s="88" customFormat="1" x14ac:dyDescent="0.35">
      <c r="A1319" s="21">
        <v>10141103</v>
      </c>
      <c r="B1319" s="115" t="s">
        <v>1665</v>
      </c>
      <c r="C1319" s="272" t="s">
        <v>710</v>
      </c>
      <c r="D1319" s="21" t="s">
        <v>13113</v>
      </c>
      <c r="E1319" s="114" t="str">
        <f t="shared" si="241"/>
        <v>TRANSFORMADOR MARCA:ALSTOM AGCBT/PTS0195 AGCBT/PTS0195</v>
      </c>
      <c r="F1319" s="61" t="s">
        <v>7294</v>
      </c>
      <c r="G1319" s="21" t="s">
        <v>13113</v>
      </c>
      <c r="H1319" s="21" t="s">
        <v>3407</v>
      </c>
      <c r="I1319" s="21" t="s">
        <v>2113</v>
      </c>
      <c r="J1319" s="21"/>
      <c r="K1319" s="121" t="s">
        <v>13112</v>
      </c>
      <c r="L1319" s="121" t="s">
        <v>13111</v>
      </c>
      <c r="M1319" s="61">
        <v>32</v>
      </c>
      <c r="N1319" s="121">
        <v>33</v>
      </c>
      <c r="O1319" s="61">
        <v>0.4</v>
      </c>
      <c r="P1319" s="61">
        <v>3</v>
      </c>
      <c r="Q1319" s="121">
        <v>2002</v>
      </c>
      <c r="R1319" s="191" t="s">
        <v>4</v>
      </c>
      <c r="S1319" s="121">
        <v>67653</v>
      </c>
      <c r="T1319" s="116">
        <v>643</v>
      </c>
      <c r="U1319" s="111">
        <v>45</v>
      </c>
      <c r="V1319" s="113">
        <f t="shared" si="242"/>
        <v>439.38333333333333</v>
      </c>
      <c r="W1319" s="113">
        <f t="shared" si="243"/>
        <v>203.61666666666667</v>
      </c>
      <c r="X1319" s="112">
        <f t="shared" si="244"/>
        <v>203616.66666666669</v>
      </c>
      <c r="Y1319" s="111"/>
      <c r="Z1319" s="110">
        <f t="shared" si="252"/>
        <v>30</v>
      </c>
      <c r="AA1319" s="109">
        <f t="shared" si="245"/>
        <v>32.15</v>
      </c>
      <c r="AB1319" s="109">
        <f t="shared" si="246"/>
        <v>32150</v>
      </c>
      <c r="AC1319" s="108">
        <f t="shared" si="247"/>
        <v>610.85</v>
      </c>
      <c r="AD1319" s="107">
        <f t="shared" si="248"/>
        <v>2.2222222222222223E-2</v>
      </c>
      <c r="AE1319" s="106">
        <f t="shared" si="249"/>
        <v>13.574444444444445</v>
      </c>
      <c r="AF1319" s="105">
        <f t="shared" si="250"/>
        <v>217.19111111111113</v>
      </c>
      <c r="AG1319" s="105">
        <f t="shared" si="251"/>
        <v>425.80888888888887</v>
      </c>
    </row>
    <row r="1320" spans="1:1029" s="88" customFormat="1" x14ac:dyDescent="0.35">
      <c r="A1320" s="21">
        <v>10141103</v>
      </c>
      <c r="B1320" s="115" t="s">
        <v>1665</v>
      </c>
      <c r="C1320" s="272" t="s">
        <v>710</v>
      </c>
      <c r="D1320" s="21" t="s">
        <v>13110</v>
      </c>
      <c r="E1320" s="114" t="str">
        <f t="shared" si="241"/>
        <v>TRANSFORMADOR MARCA:ALSTOM AGCBT/PTS0196 AGCBT/PTS0196</v>
      </c>
      <c r="F1320" s="61" t="s">
        <v>7294</v>
      </c>
      <c r="G1320" s="21" t="s">
        <v>13110</v>
      </c>
      <c r="H1320" s="21" t="s">
        <v>3407</v>
      </c>
      <c r="I1320" s="21" t="s">
        <v>2113</v>
      </c>
      <c r="J1320" s="21"/>
      <c r="K1320" s="121" t="s">
        <v>13109</v>
      </c>
      <c r="L1320" s="121" t="s">
        <v>13108</v>
      </c>
      <c r="M1320" s="61">
        <v>32</v>
      </c>
      <c r="N1320" s="121">
        <v>33</v>
      </c>
      <c r="O1320" s="61">
        <v>0.4</v>
      </c>
      <c r="P1320" s="61">
        <v>3</v>
      </c>
      <c r="Q1320" s="121">
        <v>2002</v>
      </c>
      <c r="R1320" s="191" t="s">
        <v>4</v>
      </c>
      <c r="S1320" s="121">
        <v>67602</v>
      </c>
      <c r="T1320" s="116">
        <v>643</v>
      </c>
      <c r="U1320" s="111">
        <v>45</v>
      </c>
      <c r="V1320" s="113">
        <f t="shared" si="242"/>
        <v>439.38333333333333</v>
      </c>
      <c r="W1320" s="113">
        <f t="shared" si="243"/>
        <v>203.61666666666667</v>
      </c>
      <c r="X1320" s="112">
        <f t="shared" si="244"/>
        <v>203616.66666666669</v>
      </c>
      <c r="Y1320" s="111"/>
      <c r="Z1320" s="110">
        <f t="shared" si="252"/>
        <v>30</v>
      </c>
      <c r="AA1320" s="109">
        <f t="shared" si="245"/>
        <v>32.15</v>
      </c>
      <c r="AB1320" s="109">
        <f t="shared" si="246"/>
        <v>32150</v>
      </c>
      <c r="AC1320" s="108">
        <f t="shared" si="247"/>
        <v>610.85</v>
      </c>
      <c r="AD1320" s="107">
        <f t="shared" si="248"/>
        <v>2.2222222222222223E-2</v>
      </c>
      <c r="AE1320" s="106">
        <f t="shared" si="249"/>
        <v>13.574444444444445</v>
      </c>
      <c r="AF1320" s="105">
        <f t="shared" si="250"/>
        <v>217.19111111111113</v>
      </c>
      <c r="AG1320" s="105">
        <f t="shared" si="251"/>
        <v>425.80888888888887</v>
      </c>
    </row>
    <row r="1321" spans="1:1029" s="88" customFormat="1" x14ac:dyDescent="0.35">
      <c r="A1321" s="21">
        <v>10141103</v>
      </c>
      <c r="B1321" s="115" t="s">
        <v>1665</v>
      </c>
      <c r="C1321" s="272" t="s">
        <v>710</v>
      </c>
      <c r="D1321" s="21" t="s">
        <v>13107</v>
      </c>
      <c r="E1321" s="114" t="str">
        <f t="shared" si="241"/>
        <v>TRANSFORMADOR MARCA:ALSTOM AGCBT/PTS0197 AGCBT/PTS0197</v>
      </c>
      <c r="F1321" s="61" t="s">
        <v>7294</v>
      </c>
      <c r="G1321" s="21" t="s">
        <v>13107</v>
      </c>
      <c r="H1321" s="21" t="s">
        <v>3407</v>
      </c>
      <c r="I1321" s="21" t="s">
        <v>2113</v>
      </c>
      <c r="J1321" s="21"/>
      <c r="K1321" s="121" t="s">
        <v>13106</v>
      </c>
      <c r="L1321" s="121" t="s">
        <v>13105</v>
      </c>
      <c r="M1321" s="61">
        <v>32</v>
      </c>
      <c r="N1321" s="121">
        <v>33</v>
      </c>
      <c r="O1321" s="61">
        <v>0.4</v>
      </c>
      <c r="P1321" s="61">
        <v>3</v>
      </c>
      <c r="Q1321" s="121">
        <v>2002</v>
      </c>
      <c r="R1321" s="191" t="s">
        <v>4</v>
      </c>
      <c r="S1321" s="121">
        <v>67602</v>
      </c>
      <c r="T1321" s="116">
        <v>643</v>
      </c>
      <c r="U1321" s="111">
        <v>45</v>
      </c>
      <c r="V1321" s="113">
        <f t="shared" si="242"/>
        <v>439.38333333333333</v>
      </c>
      <c r="W1321" s="113">
        <f t="shared" si="243"/>
        <v>203.61666666666667</v>
      </c>
      <c r="X1321" s="112">
        <f t="shared" si="244"/>
        <v>203616.66666666669</v>
      </c>
      <c r="Y1321" s="111"/>
      <c r="Z1321" s="110">
        <f t="shared" si="252"/>
        <v>30</v>
      </c>
      <c r="AA1321" s="109">
        <f t="shared" si="245"/>
        <v>32.15</v>
      </c>
      <c r="AB1321" s="109">
        <f t="shared" si="246"/>
        <v>32150</v>
      </c>
      <c r="AC1321" s="108">
        <f t="shared" si="247"/>
        <v>610.85</v>
      </c>
      <c r="AD1321" s="107">
        <f t="shared" si="248"/>
        <v>2.2222222222222223E-2</v>
      </c>
      <c r="AE1321" s="106">
        <f t="shared" si="249"/>
        <v>13.574444444444445</v>
      </c>
      <c r="AF1321" s="105">
        <f t="shared" si="250"/>
        <v>217.19111111111113</v>
      </c>
      <c r="AG1321" s="105">
        <f t="shared" si="251"/>
        <v>425.80888888888887</v>
      </c>
    </row>
    <row r="1322" spans="1:1029" s="88" customFormat="1" x14ac:dyDescent="0.35">
      <c r="A1322" s="21">
        <v>10141103</v>
      </c>
      <c r="B1322" s="115" t="s">
        <v>1665</v>
      </c>
      <c r="C1322" s="272" t="s">
        <v>710</v>
      </c>
      <c r="D1322" s="21" t="s">
        <v>8810</v>
      </c>
      <c r="E1322" s="114" t="str">
        <f t="shared" si="241"/>
        <v>TRANSFORMADOR MARCA:EFACEC MOMA PTS 3</v>
      </c>
      <c r="F1322" s="21"/>
      <c r="G1322" s="21" t="s">
        <v>12294</v>
      </c>
      <c r="H1322" s="21" t="s">
        <v>12294</v>
      </c>
      <c r="I1322" s="21" t="s">
        <v>13104</v>
      </c>
      <c r="J1322" s="21"/>
      <c r="K1322" s="21" t="s">
        <v>13103</v>
      </c>
      <c r="L1322" s="21" t="s">
        <v>13102</v>
      </c>
      <c r="M1322" s="21" t="s">
        <v>712</v>
      </c>
      <c r="N1322" s="21" t="s">
        <v>376</v>
      </c>
      <c r="O1322" s="21" t="s">
        <v>362</v>
      </c>
      <c r="P1322" s="21">
        <v>3</v>
      </c>
      <c r="Q1322" s="21">
        <v>2002</v>
      </c>
      <c r="R1322" s="115" t="s">
        <v>27</v>
      </c>
      <c r="S1322" s="21" t="s">
        <v>13101</v>
      </c>
      <c r="T1322" s="116">
        <v>572</v>
      </c>
      <c r="U1322" s="111">
        <v>45</v>
      </c>
      <c r="V1322" s="113">
        <f t="shared" si="242"/>
        <v>390.86666666666667</v>
      </c>
      <c r="W1322" s="113">
        <f t="shared" si="243"/>
        <v>181.13333333333333</v>
      </c>
      <c r="X1322" s="112">
        <f t="shared" si="244"/>
        <v>181133.33333333331</v>
      </c>
      <c r="Y1322" s="111"/>
      <c r="Z1322" s="110">
        <f t="shared" si="252"/>
        <v>30</v>
      </c>
      <c r="AA1322" s="109">
        <f t="shared" si="245"/>
        <v>28.6</v>
      </c>
      <c r="AB1322" s="109">
        <f t="shared" si="246"/>
        <v>28600</v>
      </c>
      <c r="AC1322" s="108">
        <f t="shared" si="247"/>
        <v>543.4</v>
      </c>
      <c r="AD1322" s="107">
        <f t="shared" si="248"/>
        <v>2.2222222222222223E-2</v>
      </c>
      <c r="AE1322" s="106">
        <f t="shared" si="249"/>
        <v>12.075555555555555</v>
      </c>
      <c r="AF1322" s="105">
        <f t="shared" si="250"/>
        <v>193.20888888888888</v>
      </c>
      <c r="AG1322" s="105">
        <f t="shared" si="251"/>
        <v>378.79111111111109</v>
      </c>
    </row>
    <row r="1323" spans="1:1029" s="88" customFormat="1" x14ac:dyDescent="0.35">
      <c r="A1323" s="21">
        <v>10141103</v>
      </c>
      <c r="B1323" s="115" t="s">
        <v>496</v>
      </c>
      <c r="C1323" s="272" t="s">
        <v>495</v>
      </c>
      <c r="D1323" s="21" t="s">
        <v>633</v>
      </c>
      <c r="E1323" s="114" t="str">
        <f t="shared" si="241"/>
        <v>TRANSFORMADOR AUXILIAR MARCA:SGB MINISE PS 1 AUX TRFR1</v>
      </c>
      <c r="F1323" s="57"/>
      <c r="G1323" s="21" t="s">
        <v>632</v>
      </c>
      <c r="H1323" s="21" t="s">
        <v>195</v>
      </c>
      <c r="I1323" s="21"/>
      <c r="J1323" s="57"/>
      <c r="K1323" s="57" t="s">
        <v>631</v>
      </c>
      <c r="L1323" s="57" t="s">
        <v>630</v>
      </c>
      <c r="M1323" s="21" t="s">
        <v>629</v>
      </c>
      <c r="N1323" s="21" t="s">
        <v>619</v>
      </c>
      <c r="O1323" s="21" t="s">
        <v>362</v>
      </c>
      <c r="P1323" s="57">
        <v>3</v>
      </c>
      <c r="Q1323" s="21">
        <v>2002</v>
      </c>
      <c r="R1323" s="115" t="s">
        <v>213</v>
      </c>
      <c r="S1323" s="21">
        <v>397426</v>
      </c>
      <c r="T1323" s="116">
        <v>763</v>
      </c>
      <c r="U1323" s="111">
        <v>45</v>
      </c>
      <c r="V1323" s="113">
        <f t="shared" si="242"/>
        <v>521.38333333333333</v>
      </c>
      <c r="W1323" s="113">
        <f t="shared" si="243"/>
        <v>241.61666666666667</v>
      </c>
      <c r="X1323" s="112">
        <f t="shared" si="244"/>
        <v>241616.66666666669</v>
      </c>
      <c r="Y1323" s="111"/>
      <c r="Z1323" s="110">
        <f t="shared" si="252"/>
        <v>30</v>
      </c>
      <c r="AA1323" s="109">
        <f t="shared" si="245"/>
        <v>38.15</v>
      </c>
      <c r="AB1323" s="109">
        <f t="shared" si="246"/>
        <v>38150</v>
      </c>
      <c r="AC1323" s="108">
        <f t="shared" si="247"/>
        <v>724.85</v>
      </c>
      <c r="AD1323" s="107">
        <f t="shared" si="248"/>
        <v>2.2222222222222223E-2</v>
      </c>
      <c r="AE1323" s="106">
        <f t="shared" si="249"/>
        <v>16.10777777777778</v>
      </c>
      <c r="AF1323" s="105">
        <f t="shared" si="250"/>
        <v>257.72444444444443</v>
      </c>
      <c r="AG1323" s="105">
        <f t="shared" si="251"/>
        <v>505.27555555555557</v>
      </c>
      <c r="AH1323" s="104"/>
      <c r="AI1323" s="104"/>
      <c r="AJ1323" s="104"/>
      <c r="AK1323" s="104"/>
      <c r="AL1323" s="104"/>
      <c r="AM1323" s="104"/>
      <c r="AN1323" s="104"/>
      <c r="AO1323" s="104"/>
      <c r="AP1323" s="104"/>
      <c r="AQ1323" s="104"/>
      <c r="AR1323" s="104"/>
      <c r="AS1323" s="104"/>
      <c r="AT1323" s="104"/>
      <c r="AU1323" s="104"/>
      <c r="AV1323" s="104"/>
      <c r="AW1323" s="104"/>
      <c r="AX1323" s="104"/>
      <c r="AY1323" s="104"/>
      <c r="AZ1323" s="104"/>
      <c r="BA1323" s="104"/>
      <c r="BB1323" s="104"/>
      <c r="BC1323" s="104"/>
      <c r="BD1323" s="104"/>
      <c r="BE1323" s="104"/>
      <c r="BF1323" s="104"/>
      <c r="BG1323" s="104"/>
      <c r="BH1323" s="104"/>
      <c r="BI1323" s="104"/>
      <c r="BJ1323" s="104"/>
      <c r="BK1323" s="104"/>
      <c r="BL1323" s="104"/>
      <c r="BM1323" s="104"/>
      <c r="BN1323" s="104"/>
      <c r="BO1323" s="104"/>
      <c r="BP1323" s="104"/>
      <c r="BQ1323" s="104"/>
      <c r="BR1323" s="104"/>
      <c r="BS1323" s="104"/>
      <c r="BT1323" s="104"/>
      <c r="BU1323" s="104"/>
      <c r="BV1323" s="104"/>
      <c r="BW1323" s="104"/>
      <c r="BX1323" s="104"/>
      <c r="BY1323" s="104"/>
      <c r="BZ1323" s="104"/>
      <c r="CA1323" s="104"/>
      <c r="CB1323" s="104"/>
      <c r="CC1323" s="104"/>
      <c r="CD1323" s="104"/>
      <c r="CE1323" s="104"/>
      <c r="CF1323" s="104"/>
      <c r="CG1323" s="104"/>
      <c r="CH1323" s="104"/>
      <c r="CI1323" s="104"/>
      <c r="CJ1323" s="104"/>
      <c r="CK1323" s="104"/>
      <c r="CL1323" s="104"/>
      <c r="CM1323" s="104"/>
      <c r="CN1323" s="104"/>
      <c r="CO1323" s="104"/>
      <c r="CP1323" s="104"/>
      <c r="CQ1323" s="104"/>
      <c r="CR1323" s="104"/>
      <c r="CS1323" s="104"/>
      <c r="CT1323" s="104"/>
      <c r="CU1323" s="104"/>
      <c r="CV1323" s="104"/>
      <c r="CW1323" s="104"/>
      <c r="CX1323" s="104"/>
      <c r="CY1323" s="104"/>
      <c r="CZ1323" s="104"/>
      <c r="DA1323" s="104"/>
      <c r="DB1323" s="104"/>
      <c r="DC1323" s="104"/>
      <c r="DD1323" s="104"/>
      <c r="DE1323" s="104"/>
      <c r="DF1323" s="104"/>
      <c r="DG1323" s="104"/>
      <c r="DH1323" s="104"/>
      <c r="DI1323" s="104"/>
      <c r="DJ1323" s="104"/>
      <c r="DK1323" s="104"/>
      <c r="DL1323" s="104"/>
      <c r="DM1323" s="104"/>
      <c r="DN1323" s="104"/>
      <c r="DO1323" s="104"/>
      <c r="DP1323" s="104"/>
      <c r="DQ1323" s="104"/>
      <c r="DR1323" s="104"/>
      <c r="DS1323" s="104"/>
      <c r="DT1323" s="104"/>
      <c r="DU1323" s="104"/>
      <c r="DV1323" s="104"/>
      <c r="DW1323" s="104"/>
      <c r="DX1323" s="104"/>
      <c r="DY1323" s="104"/>
      <c r="DZ1323" s="104"/>
      <c r="EA1323" s="104"/>
      <c r="EB1323" s="104"/>
      <c r="EC1323" s="104"/>
      <c r="ED1323" s="104"/>
      <c r="EE1323" s="104"/>
      <c r="EF1323" s="104"/>
      <c r="EG1323" s="104"/>
      <c r="EH1323" s="104"/>
      <c r="EI1323" s="104"/>
      <c r="EJ1323" s="104"/>
      <c r="EK1323" s="104"/>
      <c r="EL1323" s="104"/>
      <c r="EM1323" s="104"/>
      <c r="EN1323" s="104"/>
      <c r="EO1323" s="104"/>
      <c r="EP1323" s="104"/>
      <c r="EQ1323" s="104"/>
      <c r="ER1323" s="104"/>
      <c r="ES1323" s="104"/>
      <c r="ET1323" s="104"/>
      <c r="EU1323" s="104"/>
      <c r="EV1323" s="104"/>
      <c r="EW1323" s="104"/>
      <c r="EX1323" s="104"/>
      <c r="EY1323" s="104"/>
      <c r="EZ1323" s="104"/>
      <c r="FA1323" s="104"/>
      <c r="FB1323" s="104"/>
      <c r="FC1323" s="104"/>
      <c r="FD1323" s="104"/>
      <c r="FE1323" s="104"/>
      <c r="FF1323" s="104"/>
      <c r="FG1323" s="104"/>
      <c r="FH1323" s="104"/>
      <c r="FI1323" s="104"/>
      <c r="FJ1323" s="104"/>
      <c r="FK1323" s="104"/>
      <c r="FL1323" s="104"/>
      <c r="FM1323" s="104"/>
      <c r="FN1323" s="104"/>
      <c r="FO1323" s="104"/>
      <c r="FP1323" s="104"/>
      <c r="FQ1323" s="104"/>
      <c r="FR1323" s="104"/>
      <c r="FS1323" s="104"/>
      <c r="FT1323" s="104"/>
      <c r="FU1323" s="104"/>
      <c r="FV1323" s="104"/>
      <c r="FW1323" s="104"/>
      <c r="FX1323" s="104"/>
      <c r="FY1323" s="104"/>
      <c r="FZ1323" s="104"/>
      <c r="GA1323" s="104"/>
      <c r="GB1323" s="104"/>
      <c r="GC1323" s="104"/>
      <c r="GD1323" s="104"/>
      <c r="GE1323" s="104"/>
      <c r="GF1323" s="104"/>
      <c r="GG1323" s="104"/>
      <c r="GH1323" s="104"/>
      <c r="GI1323" s="104"/>
      <c r="GJ1323" s="104"/>
      <c r="GK1323" s="104"/>
      <c r="GL1323" s="104"/>
      <c r="GM1323" s="104"/>
      <c r="GN1323" s="104"/>
      <c r="GO1323" s="104"/>
      <c r="GP1323" s="104"/>
      <c r="GQ1323" s="104"/>
      <c r="GR1323" s="104"/>
      <c r="GS1323" s="104"/>
      <c r="GT1323" s="104"/>
      <c r="GU1323" s="104"/>
      <c r="GV1323" s="104"/>
      <c r="GW1323" s="104"/>
      <c r="GX1323" s="104"/>
      <c r="GY1323" s="104"/>
      <c r="GZ1323" s="104"/>
      <c r="HA1323" s="104"/>
      <c r="HB1323" s="104"/>
      <c r="HC1323" s="104"/>
      <c r="HD1323" s="104"/>
      <c r="HE1323" s="104"/>
      <c r="HF1323" s="104"/>
      <c r="HG1323" s="104"/>
      <c r="HH1323" s="104"/>
      <c r="HI1323" s="104"/>
      <c r="HJ1323" s="104"/>
      <c r="HK1323" s="104"/>
      <c r="HL1323" s="104"/>
      <c r="HM1323" s="104"/>
      <c r="HN1323" s="104"/>
      <c r="HO1323" s="104"/>
      <c r="HP1323" s="104"/>
      <c r="HQ1323" s="104"/>
      <c r="HR1323" s="104"/>
      <c r="HS1323" s="104"/>
      <c r="HT1323" s="104"/>
      <c r="HU1323" s="104"/>
      <c r="HV1323" s="104"/>
      <c r="HW1323" s="104"/>
      <c r="HX1323" s="104"/>
      <c r="HY1323" s="104"/>
      <c r="HZ1323" s="104"/>
      <c r="IA1323" s="104"/>
      <c r="IB1323" s="104"/>
      <c r="IC1323" s="104"/>
      <c r="ID1323" s="104"/>
      <c r="IE1323" s="104"/>
      <c r="IF1323" s="104"/>
      <c r="IG1323" s="104"/>
      <c r="IH1323" s="104"/>
      <c r="II1323" s="104"/>
      <c r="IJ1323" s="104"/>
      <c r="IK1323" s="104"/>
      <c r="IL1323" s="104"/>
      <c r="IM1323" s="104"/>
      <c r="IN1323" s="104"/>
      <c r="IO1323" s="104"/>
      <c r="IP1323" s="104"/>
      <c r="IQ1323" s="104"/>
      <c r="IR1323" s="104"/>
      <c r="IS1323" s="104"/>
      <c r="IT1323" s="104"/>
      <c r="IU1323" s="104"/>
      <c r="IV1323" s="104"/>
      <c r="IW1323" s="104"/>
      <c r="IX1323" s="104"/>
      <c r="IY1323" s="104"/>
      <c r="IZ1323" s="104"/>
      <c r="JA1323" s="104"/>
      <c r="JB1323" s="104"/>
      <c r="JC1323" s="104"/>
      <c r="JD1323" s="104"/>
      <c r="JE1323" s="104"/>
      <c r="JF1323" s="104"/>
      <c r="JG1323" s="104"/>
      <c r="JH1323" s="104"/>
      <c r="JI1323" s="104"/>
      <c r="JJ1323" s="104"/>
      <c r="JK1323" s="104"/>
      <c r="JL1323" s="104"/>
      <c r="JM1323" s="104"/>
      <c r="JN1323" s="104"/>
      <c r="JO1323" s="104"/>
      <c r="JP1323" s="104"/>
      <c r="JQ1323" s="104"/>
      <c r="JR1323" s="104"/>
      <c r="JS1323" s="104"/>
      <c r="JT1323" s="104"/>
      <c r="JU1323" s="104"/>
      <c r="JV1323" s="104"/>
      <c r="JW1323" s="104"/>
      <c r="JX1323" s="104"/>
      <c r="JY1323" s="104"/>
      <c r="JZ1323" s="104"/>
      <c r="KA1323" s="104"/>
      <c r="KB1323" s="104"/>
      <c r="KC1323" s="104"/>
      <c r="KD1323" s="104"/>
      <c r="KE1323" s="104"/>
      <c r="KF1323" s="104"/>
      <c r="KG1323" s="104"/>
      <c r="KH1323" s="104"/>
      <c r="KI1323" s="104"/>
      <c r="KJ1323" s="104"/>
      <c r="KK1323" s="104"/>
      <c r="KL1323" s="104"/>
      <c r="KM1323" s="104"/>
      <c r="KN1323" s="104"/>
      <c r="KO1323" s="104"/>
      <c r="KP1323" s="104"/>
      <c r="KQ1323" s="104"/>
      <c r="KR1323" s="104"/>
      <c r="KS1323" s="104"/>
      <c r="KT1323" s="104"/>
      <c r="KU1323" s="104"/>
      <c r="KV1323" s="104"/>
      <c r="KW1323" s="104"/>
      <c r="KX1323" s="104"/>
      <c r="KY1323" s="104"/>
      <c r="KZ1323" s="104"/>
      <c r="LA1323" s="104"/>
      <c r="LB1323" s="104"/>
      <c r="LC1323" s="104"/>
      <c r="LD1323" s="104"/>
      <c r="LE1323" s="104"/>
      <c r="LF1323" s="104"/>
      <c r="LG1323" s="104"/>
      <c r="LH1323" s="104"/>
      <c r="LI1323" s="104"/>
      <c r="LJ1323" s="104"/>
      <c r="LK1323" s="104"/>
      <c r="LL1323" s="104"/>
      <c r="LM1323" s="104"/>
      <c r="LN1323" s="104"/>
      <c r="LO1323" s="104"/>
      <c r="LP1323" s="104"/>
      <c r="LQ1323" s="104"/>
      <c r="LR1323" s="104"/>
      <c r="LS1323" s="104"/>
      <c r="LT1323" s="104"/>
      <c r="LU1323" s="104"/>
      <c r="LV1323" s="104"/>
      <c r="LW1323" s="104"/>
      <c r="LX1323" s="104"/>
      <c r="LY1323" s="104"/>
      <c r="LZ1323" s="104"/>
      <c r="MA1323" s="104"/>
      <c r="MB1323" s="104"/>
      <c r="MC1323" s="104"/>
      <c r="MD1323" s="104"/>
      <c r="ME1323" s="104"/>
      <c r="MF1323" s="104"/>
      <c r="MG1323" s="104"/>
      <c r="MH1323" s="104"/>
      <c r="MI1323" s="104"/>
      <c r="MJ1323" s="104"/>
      <c r="MK1323" s="104"/>
      <c r="ML1323" s="104"/>
      <c r="MM1323" s="104"/>
      <c r="MN1323" s="104"/>
      <c r="MO1323" s="104"/>
      <c r="MP1323" s="104"/>
      <c r="MQ1323" s="104"/>
      <c r="MR1323" s="104"/>
      <c r="MS1323" s="104"/>
      <c r="MT1323" s="104"/>
      <c r="MU1323" s="104"/>
      <c r="MV1323" s="104"/>
      <c r="MW1323" s="104"/>
      <c r="MX1323" s="104"/>
      <c r="MY1323" s="104"/>
      <c r="MZ1323" s="104"/>
      <c r="NA1323" s="104"/>
      <c r="NB1323" s="104"/>
      <c r="NC1323" s="104"/>
      <c r="ND1323" s="104"/>
      <c r="NE1323" s="104"/>
      <c r="NF1323" s="104"/>
      <c r="NG1323" s="104"/>
      <c r="NH1323" s="104"/>
      <c r="NI1323" s="104"/>
      <c r="NJ1323" s="104"/>
      <c r="NK1323" s="104"/>
      <c r="NL1323" s="104"/>
      <c r="NM1323" s="104"/>
      <c r="NN1323" s="104"/>
      <c r="NO1323" s="104"/>
      <c r="NP1323" s="104"/>
      <c r="NQ1323" s="104"/>
      <c r="NR1323" s="104"/>
      <c r="NS1323" s="104"/>
      <c r="NT1323" s="104"/>
      <c r="NU1323" s="104"/>
      <c r="NV1323" s="104"/>
      <c r="NW1323" s="104"/>
      <c r="NX1323" s="104"/>
      <c r="NY1323" s="104"/>
      <c r="NZ1323" s="104"/>
      <c r="OA1323" s="104"/>
      <c r="OB1323" s="104"/>
      <c r="OC1323" s="104"/>
      <c r="OD1323" s="104"/>
      <c r="OE1323" s="104"/>
      <c r="OF1323" s="104"/>
      <c r="OG1323" s="104"/>
      <c r="OH1323" s="104"/>
      <c r="OI1323" s="104"/>
      <c r="OJ1323" s="104"/>
      <c r="OK1323" s="104"/>
      <c r="OL1323" s="104"/>
      <c r="OM1323" s="104"/>
      <c r="ON1323" s="104"/>
      <c r="OO1323" s="104"/>
      <c r="OP1323" s="104"/>
      <c r="OQ1323" s="104"/>
      <c r="OR1323" s="104"/>
      <c r="OS1323" s="104"/>
      <c r="OT1323" s="104"/>
      <c r="OU1323" s="104"/>
      <c r="OV1323" s="104"/>
      <c r="OW1323" s="104"/>
      <c r="OX1323" s="104"/>
      <c r="OY1323" s="104"/>
      <c r="OZ1323" s="104"/>
      <c r="PA1323" s="104"/>
      <c r="PB1323" s="104"/>
      <c r="PC1323" s="104"/>
      <c r="PD1323" s="104"/>
      <c r="PE1323" s="104"/>
      <c r="PF1323" s="104"/>
      <c r="PG1323" s="104"/>
      <c r="PH1323" s="104"/>
      <c r="PI1323" s="104"/>
      <c r="PJ1323" s="104"/>
      <c r="PK1323" s="104"/>
      <c r="PL1323" s="104"/>
      <c r="PM1323" s="104"/>
      <c r="PN1323" s="104"/>
      <c r="PO1323" s="104"/>
      <c r="PP1323" s="104"/>
      <c r="PQ1323" s="104"/>
      <c r="PR1323" s="104"/>
      <c r="PS1323" s="104"/>
      <c r="PT1323" s="104"/>
      <c r="PU1323" s="104"/>
      <c r="PV1323" s="104"/>
      <c r="PW1323" s="104"/>
      <c r="PX1323" s="104"/>
      <c r="PY1323" s="104"/>
      <c r="PZ1323" s="104"/>
      <c r="QA1323" s="104"/>
      <c r="QB1323" s="104"/>
      <c r="QC1323" s="104"/>
      <c r="QD1323" s="104"/>
      <c r="QE1323" s="104"/>
      <c r="QF1323" s="104"/>
      <c r="QG1323" s="104"/>
      <c r="QH1323" s="104"/>
      <c r="QI1323" s="104"/>
      <c r="QJ1323" s="104"/>
      <c r="QK1323" s="104"/>
      <c r="QL1323" s="104"/>
      <c r="QM1323" s="104"/>
      <c r="QN1323" s="104"/>
      <c r="QO1323" s="104"/>
      <c r="QP1323" s="104"/>
      <c r="QQ1323" s="104"/>
      <c r="QR1323" s="104"/>
      <c r="QS1323" s="104"/>
      <c r="QT1323" s="104"/>
      <c r="QU1323" s="104"/>
      <c r="QV1323" s="104"/>
      <c r="QW1323" s="104"/>
      <c r="QX1323" s="104"/>
      <c r="QY1323" s="104"/>
      <c r="QZ1323" s="104"/>
      <c r="RA1323" s="104"/>
      <c r="RB1323" s="104"/>
      <c r="RC1323" s="104"/>
      <c r="RD1323" s="104"/>
      <c r="RE1323" s="104"/>
      <c r="RF1323" s="104"/>
      <c r="RG1323" s="104"/>
      <c r="RH1323" s="104"/>
      <c r="RI1323" s="104"/>
      <c r="RJ1323" s="104"/>
      <c r="RK1323" s="104"/>
      <c r="RL1323" s="104"/>
      <c r="RM1323" s="104"/>
      <c r="RN1323" s="104"/>
      <c r="RO1323" s="104"/>
      <c r="RP1323" s="104"/>
      <c r="RQ1323" s="104"/>
      <c r="RR1323" s="104"/>
      <c r="RS1323" s="104"/>
      <c r="RT1323" s="104"/>
      <c r="RU1323" s="104"/>
      <c r="RV1323" s="104"/>
      <c r="RW1323" s="104"/>
      <c r="RX1323" s="104"/>
      <c r="RY1323" s="104"/>
      <c r="RZ1323" s="104"/>
      <c r="SA1323" s="104"/>
      <c r="SB1323" s="104"/>
      <c r="SC1323" s="104"/>
      <c r="SD1323" s="104"/>
      <c r="SE1323" s="104"/>
      <c r="SF1323" s="104"/>
      <c r="SG1323" s="104"/>
      <c r="SH1323" s="104"/>
      <c r="SI1323" s="104"/>
      <c r="SJ1323" s="104"/>
      <c r="SK1323" s="104"/>
      <c r="SL1323" s="104"/>
      <c r="SM1323" s="104"/>
      <c r="SN1323" s="104"/>
      <c r="SO1323" s="104"/>
      <c r="SP1323" s="104"/>
      <c r="SQ1323" s="104"/>
      <c r="SR1323" s="104"/>
      <c r="SS1323" s="104"/>
      <c r="ST1323" s="104"/>
      <c r="SU1323" s="104"/>
      <c r="SV1323" s="104"/>
      <c r="SW1323" s="104"/>
      <c r="SX1323" s="104"/>
      <c r="SY1323" s="104"/>
      <c r="SZ1323" s="104"/>
      <c r="TA1323" s="104"/>
      <c r="TB1323" s="104"/>
      <c r="TC1323" s="104"/>
      <c r="TD1323" s="104"/>
      <c r="TE1323" s="104"/>
      <c r="TF1323" s="104"/>
      <c r="TG1323" s="104"/>
      <c r="TH1323" s="104"/>
      <c r="TI1323" s="104"/>
      <c r="TJ1323" s="104"/>
      <c r="TK1323" s="104"/>
      <c r="TL1323" s="104"/>
      <c r="TM1323" s="104"/>
      <c r="TN1323" s="104"/>
      <c r="TO1323" s="104"/>
      <c r="TP1323" s="104"/>
      <c r="TQ1323" s="104"/>
      <c r="TR1323" s="104"/>
      <c r="TS1323" s="104"/>
      <c r="TT1323" s="104"/>
      <c r="TU1323" s="104"/>
      <c r="TV1323" s="104"/>
      <c r="TW1323" s="104"/>
      <c r="TX1323" s="104"/>
      <c r="TY1323" s="104"/>
      <c r="TZ1323" s="104"/>
      <c r="UA1323" s="104"/>
      <c r="UB1323" s="104"/>
      <c r="UC1323" s="104"/>
      <c r="UD1323" s="104"/>
      <c r="UE1323" s="104"/>
      <c r="UF1323" s="104"/>
      <c r="UG1323" s="104"/>
      <c r="UH1323" s="104"/>
      <c r="UI1323" s="104"/>
      <c r="UJ1323" s="104"/>
      <c r="UK1323" s="104"/>
      <c r="UL1323" s="104"/>
      <c r="UM1323" s="104"/>
      <c r="UN1323" s="104"/>
      <c r="UO1323" s="104"/>
      <c r="UP1323" s="104"/>
      <c r="UQ1323" s="104"/>
      <c r="UR1323" s="104"/>
      <c r="US1323" s="104"/>
      <c r="UT1323" s="104"/>
      <c r="UU1323" s="104"/>
      <c r="UV1323" s="104"/>
      <c r="UW1323" s="104"/>
      <c r="UX1323" s="104"/>
      <c r="UY1323" s="104"/>
      <c r="UZ1323" s="104"/>
      <c r="VA1323" s="104"/>
      <c r="VB1323" s="104"/>
      <c r="VC1323" s="104"/>
      <c r="VD1323" s="104"/>
      <c r="VE1323" s="104"/>
      <c r="VF1323" s="104"/>
      <c r="VG1323" s="104"/>
      <c r="VH1323" s="104"/>
      <c r="VI1323" s="104"/>
      <c r="VJ1323" s="104"/>
      <c r="VK1323" s="104"/>
      <c r="VL1323" s="104"/>
      <c r="VM1323" s="104"/>
      <c r="VN1323" s="104"/>
      <c r="VO1323" s="104"/>
      <c r="VP1323" s="104"/>
      <c r="VQ1323" s="104"/>
      <c r="VR1323" s="104"/>
      <c r="VS1323" s="104"/>
      <c r="VT1323" s="104"/>
      <c r="VU1323" s="104"/>
      <c r="VV1323" s="104"/>
      <c r="VW1323" s="104"/>
      <c r="VX1323" s="104"/>
      <c r="VY1323" s="104"/>
      <c r="VZ1323" s="104"/>
      <c r="WA1323" s="104"/>
      <c r="WB1323" s="104"/>
      <c r="WC1323" s="104"/>
      <c r="WD1323" s="104"/>
      <c r="WE1323" s="104"/>
      <c r="WF1323" s="104"/>
      <c r="WG1323" s="104"/>
      <c r="WH1323" s="104"/>
      <c r="WI1323" s="104"/>
      <c r="WJ1323" s="104"/>
      <c r="WK1323" s="104"/>
      <c r="WL1323" s="104"/>
      <c r="WM1323" s="104"/>
      <c r="WN1323" s="104"/>
      <c r="WO1323" s="104"/>
      <c r="WP1323" s="104"/>
      <c r="WQ1323" s="104"/>
      <c r="WR1323" s="104"/>
      <c r="WS1323" s="104"/>
      <c r="WT1323" s="104"/>
      <c r="WU1323" s="104"/>
      <c r="WV1323" s="104"/>
      <c r="WW1323" s="104"/>
      <c r="WX1323" s="104"/>
      <c r="WY1323" s="104"/>
      <c r="WZ1323" s="104"/>
      <c r="XA1323" s="104"/>
      <c r="XB1323" s="104"/>
      <c r="XC1323" s="104"/>
      <c r="XD1323" s="104"/>
      <c r="XE1323" s="104"/>
      <c r="XF1323" s="104"/>
      <c r="XG1323" s="104"/>
      <c r="XH1323" s="104"/>
      <c r="XI1323" s="104"/>
      <c r="XJ1323" s="104"/>
      <c r="XK1323" s="104"/>
      <c r="XL1323" s="104"/>
      <c r="XM1323" s="104"/>
      <c r="XN1323" s="104"/>
      <c r="XO1323" s="104"/>
      <c r="XP1323" s="104"/>
      <c r="XQ1323" s="104"/>
      <c r="XR1323" s="104"/>
      <c r="XS1323" s="104"/>
      <c r="XT1323" s="104"/>
      <c r="XU1323" s="104"/>
      <c r="XV1323" s="104"/>
      <c r="XW1323" s="104"/>
      <c r="XX1323" s="104"/>
      <c r="XY1323" s="104"/>
      <c r="XZ1323" s="104"/>
      <c r="YA1323" s="104"/>
      <c r="YB1323" s="104"/>
      <c r="YC1323" s="104"/>
      <c r="YD1323" s="104"/>
      <c r="YE1323" s="104"/>
      <c r="YF1323" s="104"/>
      <c r="YG1323" s="104"/>
      <c r="YH1323" s="104"/>
      <c r="YI1323" s="104"/>
      <c r="YJ1323" s="104"/>
      <c r="YK1323" s="104"/>
      <c r="YL1323" s="104"/>
      <c r="YM1323" s="104"/>
      <c r="YN1323" s="104"/>
      <c r="YO1323" s="104"/>
      <c r="YP1323" s="104"/>
      <c r="YQ1323" s="104"/>
      <c r="YR1323" s="104"/>
      <c r="YS1323" s="104"/>
      <c r="YT1323" s="104"/>
      <c r="YU1323" s="104"/>
      <c r="YV1323" s="104"/>
      <c r="YW1323" s="104"/>
      <c r="YX1323" s="104"/>
      <c r="YY1323" s="104"/>
      <c r="YZ1323" s="104"/>
      <c r="ZA1323" s="104"/>
      <c r="ZB1323" s="104"/>
      <c r="ZC1323" s="104"/>
      <c r="ZD1323" s="104"/>
      <c r="ZE1323" s="104"/>
      <c r="ZF1323" s="104"/>
      <c r="ZG1323" s="104"/>
      <c r="ZH1323" s="104"/>
      <c r="ZI1323" s="104"/>
      <c r="ZJ1323" s="104"/>
      <c r="ZK1323" s="104"/>
      <c r="ZL1323" s="104"/>
      <c r="ZM1323" s="104"/>
      <c r="ZN1323" s="104"/>
      <c r="ZO1323" s="104"/>
      <c r="ZP1323" s="104"/>
      <c r="ZQ1323" s="104"/>
      <c r="ZR1323" s="104"/>
      <c r="ZS1323" s="104"/>
      <c r="ZT1323" s="104"/>
      <c r="ZU1323" s="104"/>
      <c r="ZV1323" s="104"/>
      <c r="ZW1323" s="104"/>
      <c r="ZX1323" s="104"/>
      <c r="ZY1323" s="104"/>
      <c r="ZZ1323" s="104"/>
      <c r="AAA1323" s="104"/>
      <c r="AAB1323" s="104"/>
      <c r="AAC1323" s="104"/>
      <c r="AAD1323" s="104"/>
      <c r="AAE1323" s="104"/>
      <c r="AAF1323" s="104"/>
      <c r="AAG1323" s="104"/>
      <c r="AAH1323" s="104"/>
      <c r="AAI1323" s="104"/>
      <c r="AAJ1323" s="104"/>
      <c r="AAK1323" s="104"/>
      <c r="AAL1323" s="104"/>
      <c r="AAM1323" s="104"/>
      <c r="AAN1323" s="104"/>
      <c r="AAO1323" s="104"/>
      <c r="AAP1323" s="104"/>
      <c r="AAQ1323" s="104"/>
      <c r="AAR1323" s="104"/>
      <c r="AAS1323" s="104"/>
      <c r="AAT1323" s="104"/>
      <c r="AAU1323" s="104"/>
      <c r="AAV1323" s="104"/>
      <c r="AAW1323" s="104"/>
      <c r="AAX1323" s="104"/>
      <c r="AAY1323" s="104"/>
      <c r="AAZ1323" s="104"/>
      <c r="ABA1323" s="104"/>
      <c r="ABB1323" s="104"/>
      <c r="ABC1323" s="104"/>
      <c r="ABD1323" s="104"/>
      <c r="ABE1323" s="104"/>
      <c r="ABF1323" s="104"/>
      <c r="ABG1323" s="104"/>
      <c r="ABH1323" s="104"/>
      <c r="ABI1323" s="104"/>
      <c r="ABJ1323" s="104"/>
      <c r="ABK1323" s="104"/>
      <c r="ABL1323" s="104"/>
      <c r="ABM1323" s="104"/>
      <c r="ABN1323" s="104"/>
      <c r="ABO1323" s="104"/>
      <c r="ABP1323" s="104"/>
      <c r="ABQ1323" s="104"/>
      <c r="ABR1323" s="104"/>
      <c r="ABS1323" s="104"/>
      <c r="ABT1323" s="104"/>
      <c r="ABU1323" s="104"/>
      <c r="ABV1323" s="104"/>
      <c r="ABW1323" s="104"/>
      <c r="ABX1323" s="104"/>
      <c r="ABY1323" s="104"/>
      <c r="ABZ1323" s="104"/>
      <c r="ACA1323" s="104"/>
      <c r="ACB1323" s="104"/>
      <c r="ACC1323" s="104"/>
      <c r="ACD1323" s="104"/>
      <c r="ACE1323" s="104"/>
      <c r="ACF1323" s="104"/>
      <c r="ACG1323" s="104"/>
      <c r="ACH1323" s="104"/>
      <c r="ACI1323" s="104"/>
      <c r="ACJ1323" s="104"/>
      <c r="ACK1323" s="104"/>
      <c r="ACL1323" s="104"/>
      <c r="ACM1323" s="104"/>
      <c r="ACN1323" s="104"/>
      <c r="ACO1323" s="104"/>
      <c r="ACP1323" s="104"/>
      <c r="ACQ1323" s="104"/>
      <c r="ACR1323" s="104"/>
      <c r="ACS1323" s="104"/>
      <c r="ACT1323" s="104"/>
      <c r="ACU1323" s="104"/>
      <c r="ACV1323" s="104"/>
      <c r="ACW1323" s="104"/>
      <c r="ACX1323" s="104"/>
      <c r="ACY1323" s="104"/>
      <c r="ACZ1323" s="104"/>
      <c r="ADA1323" s="104"/>
      <c r="ADB1323" s="104"/>
      <c r="ADC1323" s="104"/>
      <c r="ADD1323" s="104"/>
      <c r="ADE1323" s="104"/>
      <c r="ADF1323" s="104"/>
      <c r="ADG1323" s="104"/>
      <c r="ADH1323" s="104"/>
      <c r="ADI1323" s="104"/>
      <c r="ADJ1323" s="104"/>
      <c r="ADK1323" s="104"/>
      <c r="ADL1323" s="104"/>
      <c r="ADM1323" s="104"/>
      <c r="ADN1323" s="104"/>
      <c r="ADO1323" s="104"/>
      <c r="ADP1323" s="104"/>
      <c r="ADQ1323" s="104"/>
      <c r="ADR1323" s="104"/>
      <c r="ADS1323" s="104"/>
      <c r="ADT1323" s="104"/>
      <c r="ADU1323" s="104"/>
      <c r="ADV1323" s="104"/>
      <c r="ADW1323" s="104"/>
      <c r="ADX1323" s="104"/>
      <c r="ADY1323" s="104"/>
      <c r="ADZ1323" s="104"/>
      <c r="AEA1323" s="104"/>
      <c r="AEB1323" s="104"/>
      <c r="AEC1323" s="104"/>
      <c r="AED1323" s="104"/>
      <c r="AEE1323" s="104"/>
      <c r="AEF1323" s="104"/>
      <c r="AEG1323" s="104"/>
      <c r="AEH1323" s="104"/>
      <c r="AEI1323" s="104"/>
      <c r="AEJ1323" s="104"/>
      <c r="AEK1323" s="104"/>
      <c r="AEL1323" s="104"/>
      <c r="AEM1323" s="104"/>
      <c r="AEN1323" s="104"/>
      <c r="AEO1323" s="104"/>
      <c r="AEP1323" s="104"/>
      <c r="AEQ1323" s="104"/>
      <c r="AER1323" s="104"/>
      <c r="AES1323" s="104"/>
      <c r="AET1323" s="104"/>
      <c r="AEU1323" s="104"/>
      <c r="AEV1323" s="104"/>
      <c r="AEW1323" s="104"/>
      <c r="AEX1323" s="104"/>
      <c r="AEY1323" s="104"/>
      <c r="AEZ1323" s="104"/>
      <c r="AFA1323" s="104"/>
      <c r="AFB1323" s="104"/>
      <c r="AFC1323" s="104"/>
      <c r="AFD1323" s="104"/>
      <c r="AFE1323" s="104"/>
      <c r="AFF1323" s="104"/>
      <c r="AFG1323" s="104"/>
      <c r="AFH1323" s="104"/>
      <c r="AFI1323" s="104"/>
      <c r="AFJ1323" s="104"/>
      <c r="AFK1323" s="104"/>
      <c r="AFL1323" s="104"/>
      <c r="AFM1323" s="104"/>
      <c r="AFN1323" s="104"/>
      <c r="AFO1323" s="104"/>
      <c r="AFP1323" s="104"/>
      <c r="AFQ1323" s="104"/>
      <c r="AFR1323" s="104"/>
      <c r="AFS1323" s="104"/>
      <c r="AFT1323" s="104"/>
      <c r="AFU1323" s="104"/>
      <c r="AFV1323" s="104"/>
      <c r="AFW1323" s="104"/>
      <c r="AFX1323" s="104"/>
      <c r="AFY1323" s="104"/>
      <c r="AFZ1323" s="104"/>
      <c r="AGA1323" s="104"/>
      <c r="AGB1323" s="104"/>
      <c r="AGC1323" s="104"/>
      <c r="AGD1323" s="104"/>
      <c r="AGE1323" s="104"/>
      <c r="AGF1323" s="104"/>
      <c r="AGG1323" s="104"/>
      <c r="AGH1323" s="104"/>
      <c r="AGI1323" s="104"/>
      <c r="AGJ1323" s="104"/>
      <c r="AGK1323" s="104"/>
      <c r="AGL1323" s="104"/>
      <c r="AGM1323" s="104"/>
      <c r="AGN1323" s="104"/>
      <c r="AGO1323" s="104"/>
      <c r="AGP1323" s="104"/>
      <c r="AGQ1323" s="104"/>
      <c r="AGR1323" s="104"/>
      <c r="AGS1323" s="104"/>
      <c r="AGT1323" s="104"/>
      <c r="AGU1323" s="104"/>
      <c r="AGV1323" s="104"/>
      <c r="AGW1323" s="104"/>
      <c r="AGX1323" s="104"/>
      <c r="AGY1323" s="104"/>
      <c r="AGZ1323" s="104"/>
      <c r="AHA1323" s="104"/>
      <c r="AHB1323" s="104"/>
      <c r="AHC1323" s="104"/>
      <c r="AHD1323" s="104"/>
      <c r="AHE1323" s="104"/>
      <c r="AHF1323" s="104"/>
      <c r="AHG1323" s="104"/>
      <c r="AHH1323" s="104"/>
      <c r="AHI1323" s="104"/>
      <c r="AHJ1323" s="104"/>
      <c r="AHK1323" s="104"/>
      <c r="AHL1323" s="104"/>
      <c r="AHM1323" s="104"/>
      <c r="AHN1323" s="104"/>
      <c r="AHO1323" s="104"/>
      <c r="AHP1323" s="104"/>
      <c r="AHQ1323" s="104"/>
      <c r="AHR1323" s="104"/>
      <c r="AHS1323" s="104"/>
      <c r="AHT1323" s="104"/>
      <c r="AHU1323" s="104"/>
      <c r="AHV1323" s="104"/>
      <c r="AHW1323" s="104"/>
      <c r="AHX1323" s="104"/>
      <c r="AHY1323" s="104"/>
      <c r="AHZ1323" s="104"/>
      <c r="AIA1323" s="104"/>
      <c r="AIB1323" s="104"/>
      <c r="AIC1323" s="104"/>
      <c r="AID1323" s="104"/>
      <c r="AIE1323" s="104"/>
      <c r="AIF1323" s="104"/>
      <c r="AIG1323" s="104"/>
      <c r="AIH1323" s="104"/>
      <c r="AII1323" s="104"/>
      <c r="AIJ1323" s="104"/>
      <c r="AIK1323" s="104"/>
      <c r="AIL1323" s="104"/>
      <c r="AIM1323" s="104"/>
      <c r="AIN1323" s="104"/>
      <c r="AIO1323" s="104"/>
      <c r="AIP1323" s="104"/>
      <c r="AIQ1323" s="104"/>
      <c r="AIR1323" s="104"/>
      <c r="AIS1323" s="104"/>
      <c r="AIT1323" s="104"/>
      <c r="AIU1323" s="104"/>
      <c r="AIV1323" s="104"/>
      <c r="AIW1323" s="104"/>
      <c r="AIX1323" s="104"/>
      <c r="AIY1323" s="104"/>
      <c r="AIZ1323" s="104"/>
      <c r="AJA1323" s="104"/>
      <c r="AJB1323" s="104"/>
      <c r="AJC1323" s="104"/>
      <c r="AJD1323" s="104"/>
      <c r="AJE1323" s="104"/>
      <c r="AJF1323" s="104"/>
      <c r="AJG1323" s="104"/>
      <c r="AJH1323" s="104"/>
      <c r="AJI1323" s="104"/>
      <c r="AJJ1323" s="104"/>
      <c r="AJK1323" s="104"/>
      <c r="AJL1323" s="104"/>
      <c r="AJM1323" s="104"/>
      <c r="AJN1323" s="104"/>
      <c r="AJO1323" s="104"/>
      <c r="AJP1323" s="104"/>
      <c r="AJQ1323" s="104"/>
      <c r="AJR1323" s="104"/>
      <c r="AJS1323" s="104"/>
      <c r="AJT1323" s="104"/>
      <c r="AJU1323" s="104"/>
      <c r="AJV1323" s="104"/>
      <c r="AJW1323" s="104"/>
      <c r="AJX1323" s="104"/>
      <c r="AJY1323" s="104"/>
      <c r="AJZ1323" s="104"/>
      <c r="AKA1323" s="104"/>
      <c r="AKB1323" s="104"/>
      <c r="AKC1323" s="104"/>
      <c r="AKD1323" s="104"/>
      <c r="AKE1323" s="104"/>
      <c r="AKF1323" s="104"/>
      <c r="AKG1323" s="104"/>
      <c r="AKH1323" s="104"/>
      <c r="AKI1323" s="104"/>
      <c r="AKJ1323" s="104"/>
      <c r="AKK1323" s="104"/>
      <c r="AKL1323" s="104"/>
      <c r="AKM1323" s="104"/>
      <c r="AKN1323" s="104"/>
      <c r="AKO1323" s="104"/>
      <c r="AKP1323" s="104"/>
      <c r="AKQ1323" s="104"/>
      <c r="AKR1323" s="104"/>
      <c r="AKS1323" s="104"/>
      <c r="AKT1323" s="104"/>
      <c r="AKU1323" s="104"/>
      <c r="AKV1323" s="104"/>
      <c r="AKW1323" s="104"/>
      <c r="AKX1323" s="104"/>
      <c r="AKY1323" s="104"/>
      <c r="AKZ1323" s="104"/>
      <c r="ALA1323" s="104"/>
      <c r="ALB1323" s="104"/>
      <c r="ALC1323" s="104"/>
      <c r="ALD1323" s="104"/>
      <c r="ALE1323" s="104"/>
      <c r="ALF1323" s="104"/>
      <c r="ALG1323" s="104"/>
      <c r="ALH1323" s="104"/>
      <c r="ALI1323" s="104"/>
      <c r="ALJ1323" s="104"/>
      <c r="ALK1323" s="104"/>
      <c r="ALL1323" s="104"/>
      <c r="ALM1323" s="104"/>
      <c r="ALN1323" s="104"/>
      <c r="ALO1323" s="104"/>
      <c r="ALP1323" s="104"/>
      <c r="ALQ1323" s="104"/>
      <c r="ALR1323" s="104"/>
      <c r="ALS1323" s="104"/>
      <c r="ALT1323" s="104"/>
      <c r="ALU1323" s="104"/>
      <c r="ALV1323" s="104"/>
      <c r="ALW1323" s="104"/>
      <c r="ALX1323" s="104"/>
      <c r="ALY1323" s="104"/>
      <c r="ALZ1323" s="104"/>
      <c r="AMA1323" s="104"/>
      <c r="AMB1323" s="104"/>
      <c r="AMC1323" s="104"/>
      <c r="AMD1323" s="104"/>
      <c r="AME1323" s="104"/>
      <c r="AMF1323" s="104"/>
      <c r="AMG1323" s="104"/>
      <c r="AMH1323" s="104"/>
      <c r="AMI1323" s="104"/>
      <c r="AMJ1323" s="104"/>
      <c r="AMK1323" s="104"/>
      <c r="AML1323" s="104"/>
      <c r="AMM1323" s="104"/>
      <c r="AMN1323" s="104"/>
      <c r="AMO1323" s="104"/>
    </row>
    <row r="1324" spans="1:1029" s="88" customFormat="1" x14ac:dyDescent="0.35">
      <c r="A1324" s="21">
        <v>10141103</v>
      </c>
      <c r="B1324" s="115" t="s">
        <v>496</v>
      </c>
      <c r="C1324" s="272" t="s">
        <v>495</v>
      </c>
      <c r="D1324" s="21" t="s">
        <v>547</v>
      </c>
      <c r="E1324" s="114" t="str">
        <f t="shared" si="241"/>
        <v>TRANSFORMADOR AUXILIAR MARCA:TRAFO ALTO MOLOCUE AT 2</v>
      </c>
      <c r="F1324" s="21"/>
      <c r="G1324" s="21" t="s">
        <v>170</v>
      </c>
      <c r="H1324" s="21" t="s">
        <v>170</v>
      </c>
      <c r="I1324" s="21"/>
      <c r="J1324" s="21"/>
      <c r="K1324" s="21" t="s">
        <v>169</v>
      </c>
      <c r="L1324" s="21" t="s">
        <v>168</v>
      </c>
      <c r="M1324" s="21" t="s">
        <v>603</v>
      </c>
      <c r="N1324" s="21" t="s">
        <v>19</v>
      </c>
      <c r="O1324" s="21" t="s">
        <v>520</v>
      </c>
      <c r="P1324" s="21">
        <v>3</v>
      </c>
      <c r="Q1324" s="21">
        <v>2002</v>
      </c>
      <c r="R1324" s="115" t="s">
        <v>628</v>
      </c>
      <c r="S1324" s="21">
        <v>315558</v>
      </c>
      <c r="T1324" s="116">
        <v>1075</v>
      </c>
      <c r="U1324" s="111">
        <v>45</v>
      </c>
      <c r="V1324" s="113">
        <f t="shared" si="242"/>
        <v>734.58333333333326</v>
      </c>
      <c r="W1324" s="113">
        <f t="shared" si="243"/>
        <v>340.41666666666674</v>
      </c>
      <c r="X1324" s="112">
        <f t="shared" si="244"/>
        <v>340416.66666666674</v>
      </c>
      <c r="Y1324" s="111"/>
      <c r="Z1324" s="110">
        <f t="shared" si="252"/>
        <v>30</v>
      </c>
      <c r="AA1324" s="109">
        <f t="shared" si="245"/>
        <v>53.75</v>
      </c>
      <c r="AB1324" s="109">
        <f t="shared" si="246"/>
        <v>53750</v>
      </c>
      <c r="AC1324" s="108">
        <f t="shared" si="247"/>
        <v>1021.25</v>
      </c>
      <c r="AD1324" s="107">
        <f t="shared" si="248"/>
        <v>2.2222222222222223E-2</v>
      </c>
      <c r="AE1324" s="106">
        <f t="shared" si="249"/>
        <v>22.694444444444446</v>
      </c>
      <c r="AF1324" s="105">
        <f t="shared" si="250"/>
        <v>363.1111111111112</v>
      </c>
      <c r="AG1324" s="105">
        <f t="shared" si="251"/>
        <v>711.8888888888888</v>
      </c>
      <c r="AH1324" s="104"/>
      <c r="AI1324" s="104"/>
      <c r="AJ1324" s="104"/>
      <c r="AK1324" s="104"/>
      <c r="AL1324" s="104"/>
      <c r="AM1324" s="104"/>
      <c r="AN1324" s="104"/>
      <c r="AO1324" s="104"/>
      <c r="AP1324" s="104"/>
      <c r="AQ1324" s="104"/>
      <c r="AR1324" s="104"/>
      <c r="AS1324" s="104"/>
      <c r="AT1324" s="104"/>
      <c r="AU1324" s="104"/>
      <c r="AV1324" s="104"/>
      <c r="AW1324" s="104"/>
      <c r="AX1324" s="104"/>
      <c r="AY1324" s="104"/>
      <c r="AZ1324" s="104"/>
      <c r="BA1324" s="104"/>
      <c r="BB1324" s="104"/>
      <c r="BC1324" s="104"/>
      <c r="BD1324" s="104"/>
      <c r="BE1324" s="104"/>
      <c r="BF1324" s="104"/>
      <c r="BG1324" s="104"/>
      <c r="BH1324" s="104"/>
      <c r="BI1324" s="104"/>
      <c r="BJ1324" s="104"/>
      <c r="BK1324" s="104"/>
      <c r="BL1324" s="104"/>
      <c r="BM1324" s="104"/>
      <c r="BN1324" s="104"/>
      <c r="BO1324" s="104"/>
      <c r="BP1324" s="104"/>
      <c r="BQ1324" s="104"/>
      <c r="BR1324" s="104"/>
      <c r="BS1324" s="104"/>
      <c r="BT1324" s="104"/>
      <c r="BU1324" s="104"/>
      <c r="BV1324" s="104"/>
      <c r="BW1324" s="104"/>
      <c r="BX1324" s="104"/>
      <c r="BY1324" s="104"/>
      <c r="BZ1324" s="104"/>
      <c r="CA1324" s="104"/>
      <c r="CB1324" s="104"/>
      <c r="CC1324" s="104"/>
      <c r="CD1324" s="104"/>
      <c r="CE1324" s="104"/>
      <c r="CF1324" s="104"/>
      <c r="CG1324" s="104"/>
      <c r="CH1324" s="104"/>
      <c r="CI1324" s="104"/>
      <c r="CJ1324" s="104"/>
      <c r="CK1324" s="104"/>
      <c r="CL1324" s="104"/>
      <c r="CM1324" s="104"/>
      <c r="CN1324" s="104"/>
      <c r="CO1324" s="104"/>
      <c r="CP1324" s="104"/>
      <c r="CQ1324" s="104"/>
      <c r="CR1324" s="104"/>
      <c r="CS1324" s="104"/>
      <c r="CT1324" s="104"/>
      <c r="CU1324" s="104"/>
      <c r="CV1324" s="104"/>
      <c r="CW1324" s="104"/>
      <c r="CX1324" s="104"/>
      <c r="CY1324" s="104"/>
      <c r="CZ1324" s="104"/>
      <c r="DA1324" s="104"/>
      <c r="DB1324" s="104"/>
      <c r="DC1324" s="104"/>
      <c r="DD1324" s="104"/>
      <c r="DE1324" s="104"/>
      <c r="DF1324" s="104"/>
      <c r="DG1324" s="104"/>
      <c r="DH1324" s="104"/>
      <c r="DI1324" s="104"/>
      <c r="DJ1324" s="104"/>
      <c r="DK1324" s="104"/>
      <c r="DL1324" s="104"/>
      <c r="DM1324" s="104"/>
      <c r="DN1324" s="104"/>
      <c r="DO1324" s="104"/>
      <c r="DP1324" s="104"/>
      <c r="DQ1324" s="104"/>
      <c r="DR1324" s="104"/>
      <c r="DS1324" s="104"/>
      <c r="DT1324" s="104"/>
      <c r="DU1324" s="104"/>
      <c r="DV1324" s="104"/>
      <c r="DW1324" s="104"/>
      <c r="DX1324" s="104"/>
      <c r="DY1324" s="104"/>
      <c r="DZ1324" s="104"/>
      <c r="EA1324" s="104"/>
      <c r="EB1324" s="104"/>
      <c r="EC1324" s="104"/>
      <c r="ED1324" s="104"/>
      <c r="EE1324" s="104"/>
      <c r="EF1324" s="104"/>
      <c r="EG1324" s="104"/>
      <c r="EH1324" s="104"/>
      <c r="EI1324" s="104"/>
      <c r="EJ1324" s="104"/>
      <c r="EK1324" s="104"/>
      <c r="EL1324" s="104"/>
      <c r="EM1324" s="104"/>
      <c r="EN1324" s="104"/>
      <c r="EO1324" s="104"/>
      <c r="EP1324" s="104"/>
      <c r="EQ1324" s="104"/>
      <c r="ER1324" s="104"/>
      <c r="ES1324" s="104"/>
      <c r="ET1324" s="104"/>
      <c r="EU1324" s="104"/>
      <c r="EV1324" s="104"/>
      <c r="EW1324" s="104"/>
      <c r="EX1324" s="104"/>
      <c r="EY1324" s="104"/>
      <c r="EZ1324" s="104"/>
      <c r="FA1324" s="104"/>
      <c r="FB1324" s="104"/>
      <c r="FC1324" s="104"/>
      <c r="FD1324" s="104"/>
      <c r="FE1324" s="104"/>
      <c r="FF1324" s="104"/>
      <c r="FG1324" s="104"/>
      <c r="FH1324" s="104"/>
      <c r="FI1324" s="104"/>
      <c r="FJ1324" s="104"/>
      <c r="FK1324" s="104"/>
      <c r="FL1324" s="104"/>
      <c r="FM1324" s="104"/>
      <c r="FN1324" s="104"/>
      <c r="FO1324" s="104"/>
      <c r="FP1324" s="104"/>
      <c r="FQ1324" s="104"/>
      <c r="FR1324" s="104"/>
      <c r="FS1324" s="104"/>
      <c r="FT1324" s="104"/>
      <c r="FU1324" s="104"/>
      <c r="FV1324" s="104"/>
      <c r="FW1324" s="104"/>
      <c r="FX1324" s="104"/>
      <c r="FY1324" s="104"/>
      <c r="FZ1324" s="104"/>
      <c r="GA1324" s="104"/>
      <c r="GB1324" s="104"/>
      <c r="GC1324" s="104"/>
      <c r="GD1324" s="104"/>
      <c r="GE1324" s="104"/>
      <c r="GF1324" s="104"/>
      <c r="GG1324" s="104"/>
      <c r="GH1324" s="104"/>
      <c r="GI1324" s="104"/>
      <c r="GJ1324" s="104"/>
      <c r="GK1324" s="104"/>
      <c r="GL1324" s="104"/>
      <c r="GM1324" s="104"/>
      <c r="GN1324" s="104"/>
      <c r="GO1324" s="104"/>
      <c r="GP1324" s="104"/>
      <c r="GQ1324" s="104"/>
      <c r="GR1324" s="104"/>
      <c r="GS1324" s="104"/>
      <c r="GT1324" s="104"/>
      <c r="GU1324" s="104"/>
      <c r="GV1324" s="104"/>
      <c r="GW1324" s="104"/>
      <c r="GX1324" s="104"/>
      <c r="GY1324" s="104"/>
      <c r="GZ1324" s="104"/>
      <c r="HA1324" s="104"/>
      <c r="HB1324" s="104"/>
      <c r="HC1324" s="104"/>
      <c r="HD1324" s="104"/>
      <c r="HE1324" s="104"/>
      <c r="HF1324" s="104"/>
      <c r="HG1324" s="104"/>
      <c r="HH1324" s="104"/>
      <c r="HI1324" s="104"/>
      <c r="HJ1324" s="104"/>
      <c r="HK1324" s="104"/>
      <c r="HL1324" s="104"/>
      <c r="HM1324" s="104"/>
      <c r="HN1324" s="104"/>
      <c r="HO1324" s="104"/>
      <c r="HP1324" s="104"/>
      <c r="HQ1324" s="104"/>
      <c r="HR1324" s="104"/>
      <c r="HS1324" s="104"/>
      <c r="HT1324" s="104"/>
      <c r="HU1324" s="104"/>
      <c r="HV1324" s="104"/>
      <c r="HW1324" s="104"/>
      <c r="HX1324" s="104"/>
      <c r="HY1324" s="104"/>
      <c r="HZ1324" s="104"/>
      <c r="IA1324" s="104"/>
      <c r="IB1324" s="104"/>
      <c r="IC1324" s="104"/>
      <c r="ID1324" s="104"/>
      <c r="IE1324" s="104"/>
      <c r="IF1324" s="104"/>
      <c r="IG1324" s="104"/>
      <c r="IH1324" s="104"/>
      <c r="II1324" s="104"/>
      <c r="IJ1324" s="104"/>
      <c r="IK1324" s="104"/>
      <c r="IL1324" s="104"/>
      <c r="IM1324" s="104"/>
      <c r="IN1324" s="104"/>
      <c r="IO1324" s="104"/>
      <c r="IP1324" s="104"/>
      <c r="IQ1324" s="104"/>
      <c r="IR1324" s="104"/>
      <c r="IS1324" s="104"/>
      <c r="IT1324" s="104"/>
      <c r="IU1324" s="104"/>
      <c r="IV1324" s="104"/>
      <c r="IW1324" s="104"/>
      <c r="IX1324" s="104"/>
      <c r="IY1324" s="104"/>
      <c r="IZ1324" s="104"/>
      <c r="JA1324" s="104"/>
      <c r="JB1324" s="104"/>
      <c r="JC1324" s="104"/>
      <c r="JD1324" s="104"/>
      <c r="JE1324" s="104"/>
      <c r="JF1324" s="104"/>
      <c r="JG1324" s="104"/>
      <c r="JH1324" s="104"/>
      <c r="JI1324" s="104"/>
      <c r="JJ1324" s="104"/>
      <c r="JK1324" s="104"/>
      <c r="JL1324" s="104"/>
      <c r="JM1324" s="104"/>
      <c r="JN1324" s="104"/>
      <c r="JO1324" s="104"/>
      <c r="JP1324" s="104"/>
      <c r="JQ1324" s="104"/>
      <c r="JR1324" s="104"/>
      <c r="JS1324" s="104"/>
      <c r="JT1324" s="104"/>
      <c r="JU1324" s="104"/>
      <c r="JV1324" s="104"/>
      <c r="JW1324" s="104"/>
      <c r="JX1324" s="104"/>
      <c r="JY1324" s="104"/>
      <c r="JZ1324" s="104"/>
      <c r="KA1324" s="104"/>
      <c r="KB1324" s="104"/>
      <c r="KC1324" s="104"/>
      <c r="KD1324" s="104"/>
      <c r="KE1324" s="104"/>
      <c r="KF1324" s="104"/>
      <c r="KG1324" s="104"/>
      <c r="KH1324" s="104"/>
      <c r="KI1324" s="104"/>
      <c r="KJ1324" s="104"/>
      <c r="KK1324" s="104"/>
      <c r="KL1324" s="104"/>
      <c r="KM1324" s="104"/>
      <c r="KN1324" s="104"/>
      <c r="KO1324" s="104"/>
      <c r="KP1324" s="104"/>
      <c r="KQ1324" s="104"/>
      <c r="KR1324" s="104"/>
      <c r="KS1324" s="104"/>
      <c r="KT1324" s="104"/>
      <c r="KU1324" s="104"/>
      <c r="KV1324" s="104"/>
      <c r="KW1324" s="104"/>
      <c r="KX1324" s="104"/>
      <c r="KY1324" s="104"/>
      <c r="KZ1324" s="104"/>
      <c r="LA1324" s="104"/>
      <c r="LB1324" s="104"/>
      <c r="LC1324" s="104"/>
      <c r="LD1324" s="104"/>
      <c r="LE1324" s="104"/>
      <c r="LF1324" s="104"/>
      <c r="LG1324" s="104"/>
      <c r="LH1324" s="104"/>
      <c r="LI1324" s="104"/>
      <c r="LJ1324" s="104"/>
      <c r="LK1324" s="104"/>
      <c r="LL1324" s="104"/>
      <c r="LM1324" s="104"/>
      <c r="LN1324" s="104"/>
      <c r="LO1324" s="104"/>
      <c r="LP1324" s="104"/>
      <c r="LQ1324" s="104"/>
      <c r="LR1324" s="104"/>
      <c r="LS1324" s="104"/>
      <c r="LT1324" s="104"/>
      <c r="LU1324" s="104"/>
      <c r="LV1324" s="104"/>
      <c r="LW1324" s="104"/>
      <c r="LX1324" s="104"/>
      <c r="LY1324" s="104"/>
      <c r="LZ1324" s="104"/>
      <c r="MA1324" s="104"/>
      <c r="MB1324" s="104"/>
      <c r="MC1324" s="104"/>
      <c r="MD1324" s="104"/>
      <c r="ME1324" s="104"/>
      <c r="MF1324" s="104"/>
      <c r="MG1324" s="104"/>
      <c r="MH1324" s="104"/>
      <c r="MI1324" s="104"/>
      <c r="MJ1324" s="104"/>
      <c r="MK1324" s="104"/>
      <c r="ML1324" s="104"/>
      <c r="MM1324" s="104"/>
      <c r="MN1324" s="104"/>
      <c r="MO1324" s="104"/>
      <c r="MP1324" s="104"/>
      <c r="MQ1324" s="104"/>
      <c r="MR1324" s="104"/>
      <c r="MS1324" s="104"/>
      <c r="MT1324" s="104"/>
      <c r="MU1324" s="104"/>
      <c r="MV1324" s="104"/>
      <c r="MW1324" s="104"/>
      <c r="MX1324" s="104"/>
      <c r="MY1324" s="104"/>
      <c r="MZ1324" s="104"/>
      <c r="NA1324" s="104"/>
      <c r="NB1324" s="104"/>
      <c r="NC1324" s="104"/>
      <c r="ND1324" s="104"/>
      <c r="NE1324" s="104"/>
      <c r="NF1324" s="104"/>
      <c r="NG1324" s="104"/>
      <c r="NH1324" s="104"/>
      <c r="NI1324" s="104"/>
      <c r="NJ1324" s="104"/>
      <c r="NK1324" s="104"/>
      <c r="NL1324" s="104"/>
      <c r="NM1324" s="104"/>
      <c r="NN1324" s="104"/>
      <c r="NO1324" s="104"/>
      <c r="NP1324" s="104"/>
      <c r="NQ1324" s="104"/>
      <c r="NR1324" s="104"/>
      <c r="NS1324" s="104"/>
      <c r="NT1324" s="104"/>
      <c r="NU1324" s="104"/>
      <c r="NV1324" s="104"/>
      <c r="NW1324" s="104"/>
      <c r="NX1324" s="104"/>
      <c r="NY1324" s="104"/>
      <c r="NZ1324" s="104"/>
      <c r="OA1324" s="104"/>
      <c r="OB1324" s="104"/>
      <c r="OC1324" s="104"/>
      <c r="OD1324" s="104"/>
      <c r="OE1324" s="104"/>
      <c r="OF1324" s="104"/>
      <c r="OG1324" s="104"/>
      <c r="OH1324" s="104"/>
      <c r="OI1324" s="104"/>
      <c r="OJ1324" s="104"/>
      <c r="OK1324" s="104"/>
      <c r="OL1324" s="104"/>
      <c r="OM1324" s="104"/>
      <c r="ON1324" s="104"/>
      <c r="OO1324" s="104"/>
      <c r="OP1324" s="104"/>
      <c r="OQ1324" s="104"/>
      <c r="OR1324" s="104"/>
      <c r="OS1324" s="104"/>
      <c r="OT1324" s="104"/>
      <c r="OU1324" s="104"/>
      <c r="OV1324" s="104"/>
      <c r="OW1324" s="104"/>
      <c r="OX1324" s="104"/>
      <c r="OY1324" s="104"/>
      <c r="OZ1324" s="104"/>
      <c r="PA1324" s="104"/>
      <c r="PB1324" s="104"/>
      <c r="PC1324" s="104"/>
      <c r="PD1324" s="104"/>
      <c r="PE1324" s="104"/>
      <c r="PF1324" s="104"/>
      <c r="PG1324" s="104"/>
      <c r="PH1324" s="104"/>
      <c r="PI1324" s="104"/>
      <c r="PJ1324" s="104"/>
      <c r="PK1324" s="104"/>
      <c r="PL1324" s="104"/>
      <c r="PM1324" s="104"/>
      <c r="PN1324" s="104"/>
      <c r="PO1324" s="104"/>
      <c r="PP1324" s="104"/>
      <c r="PQ1324" s="104"/>
      <c r="PR1324" s="104"/>
      <c r="PS1324" s="104"/>
      <c r="PT1324" s="104"/>
      <c r="PU1324" s="104"/>
      <c r="PV1324" s="104"/>
      <c r="PW1324" s="104"/>
      <c r="PX1324" s="104"/>
      <c r="PY1324" s="104"/>
      <c r="PZ1324" s="104"/>
      <c r="QA1324" s="104"/>
      <c r="QB1324" s="104"/>
      <c r="QC1324" s="104"/>
      <c r="QD1324" s="104"/>
      <c r="QE1324" s="104"/>
      <c r="QF1324" s="104"/>
      <c r="QG1324" s="104"/>
      <c r="QH1324" s="104"/>
      <c r="QI1324" s="104"/>
      <c r="QJ1324" s="104"/>
      <c r="QK1324" s="104"/>
      <c r="QL1324" s="104"/>
      <c r="QM1324" s="104"/>
      <c r="QN1324" s="104"/>
      <c r="QO1324" s="104"/>
      <c r="QP1324" s="104"/>
      <c r="QQ1324" s="104"/>
      <c r="QR1324" s="104"/>
      <c r="QS1324" s="104"/>
      <c r="QT1324" s="104"/>
      <c r="QU1324" s="104"/>
      <c r="QV1324" s="104"/>
      <c r="QW1324" s="104"/>
      <c r="QX1324" s="104"/>
      <c r="QY1324" s="104"/>
      <c r="QZ1324" s="104"/>
      <c r="RA1324" s="104"/>
      <c r="RB1324" s="104"/>
      <c r="RC1324" s="104"/>
      <c r="RD1324" s="104"/>
      <c r="RE1324" s="104"/>
      <c r="RF1324" s="104"/>
      <c r="RG1324" s="104"/>
      <c r="RH1324" s="104"/>
      <c r="RI1324" s="104"/>
      <c r="RJ1324" s="104"/>
      <c r="RK1324" s="104"/>
      <c r="RL1324" s="104"/>
      <c r="RM1324" s="104"/>
      <c r="RN1324" s="104"/>
      <c r="RO1324" s="104"/>
      <c r="RP1324" s="104"/>
      <c r="RQ1324" s="104"/>
      <c r="RR1324" s="104"/>
      <c r="RS1324" s="104"/>
      <c r="RT1324" s="104"/>
      <c r="RU1324" s="104"/>
      <c r="RV1324" s="104"/>
      <c r="RW1324" s="104"/>
      <c r="RX1324" s="104"/>
      <c r="RY1324" s="104"/>
      <c r="RZ1324" s="104"/>
      <c r="SA1324" s="104"/>
      <c r="SB1324" s="104"/>
      <c r="SC1324" s="104"/>
      <c r="SD1324" s="104"/>
      <c r="SE1324" s="104"/>
      <c r="SF1324" s="104"/>
      <c r="SG1324" s="104"/>
      <c r="SH1324" s="104"/>
      <c r="SI1324" s="104"/>
      <c r="SJ1324" s="104"/>
      <c r="SK1324" s="104"/>
      <c r="SL1324" s="104"/>
      <c r="SM1324" s="104"/>
      <c r="SN1324" s="104"/>
      <c r="SO1324" s="104"/>
      <c r="SP1324" s="104"/>
      <c r="SQ1324" s="104"/>
      <c r="SR1324" s="104"/>
      <c r="SS1324" s="104"/>
      <c r="ST1324" s="104"/>
      <c r="SU1324" s="104"/>
      <c r="SV1324" s="104"/>
      <c r="SW1324" s="104"/>
      <c r="SX1324" s="104"/>
      <c r="SY1324" s="104"/>
      <c r="SZ1324" s="104"/>
      <c r="TA1324" s="104"/>
      <c r="TB1324" s="104"/>
      <c r="TC1324" s="104"/>
      <c r="TD1324" s="104"/>
      <c r="TE1324" s="104"/>
      <c r="TF1324" s="104"/>
      <c r="TG1324" s="104"/>
      <c r="TH1324" s="104"/>
      <c r="TI1324" s="104"/>
      <c r="TJ1324" s="104"/>
      <c r="TK1324" s="104"/>
      <c r="TL1324" s="104"/>
      <c r="TM1324" s="104"/>
      <c r="TN1324" s="104"/>
      <c r="TO1324" s="104"/>
      <c r="TP1324" s="104"/>
      <c r="TQ1324" s="104"/>
      <c r="TR1324" s="104"/>
      <c r="TS1324" s="104"/>
      <c r="TT1324" s="104"/>
      <c r="TU1324" s="104"/>
      <c r="TV1324" s="104"/>
      <c r="TW1324" s="104"/>
      <c r="TX1324" s="104"/>
      <c r="TY1324" s="104"/>
      <c r="TZ1324" s="104"/>
      <c r="UA1324" s="104"/>
      <c r="UB1324" s="104"/>
      <c r="UC1324" s="104"/>
      <c r="UD1324" s="104"/>
      <c r="UE1324" s="104"/>
      <c r="UF1324" s="104"/>
      <c r="UG1324" s="104"/>
      <c r="UH1324" s="104"/>
      <c r="UI1324" s="104"/>
      <c r="UJ1324" s="104"/>
      <c r="UK1324" s="104"/>
      <c r="UL1324" s="104"/>
      <c r="UM1324" s="104"/>
      <c r="UN1324" s="104"/>
      <c r="UO1324" s="104"/>
      <c r="UP1324" s="104"/>
      <c r="UQ1324" s="104"/>
      <c r="UR1324" s="104"/>
      <c r="US1324" s="104"/>
      <c r="UT1324" s="104"/>
      <c r="UU1324" s="104"/>
      <c r="UV1324" s="104"/>
      <c r="UW1324" s="104"/>
      <c r="UX1324" s="104"/>
      <c r="UY1324" s="104"/>
      <c r="UZ1324" s="104"/>
      <c r="VA1324" s="104"/>
      <c r="VB1324" s="104"/>
      <c r="VC1324" s="104"/>
      <c r="VD1324" s="104"/>
      <c r="VE1324" s="104"/>
      <c r="VF1324" s="104"/>
      <c r="VG1324" s="104"/>
      <c r="VH1324" s="104"/>
      <c r="VI1324" s="104"/>
      <c r="VJ1324" s="104"/>
      <c r="VK1324" s="104"/>
      <c r="VL1324" s="104"/>
      <c r="VM1324" s="104"/>
      <c r="VN1324" s="104"/>
      <c r="VO1324" s="104"/>
      <c r="VP1324" s="104"/>
      <c r="VQ1324" s="104"/>
      <c r="VR1324" s="104"/>
      <c r="VS1324" s="104"/>
      <c r="VT1324" s="104"/>
      <c r="VU1324" s="104"/>
      <c r="VV1324" s="104"/>
      <c r="VW1324" s="104"/>
      <c r="VX1324" s="104"/>
      <c r="VY1324" s="104"/>
      <c r="VZ1324" s="104"/>
      <c r="WA1324" s="104"/>
      <c r="WB1324" s="104"/>
      <c r="WC1324" s="104"/>
      <c r="WD1324" s="104"/>
      <c r="WE1324" s="104"/>
      <c r="WF1324" s="104"/>
      <c r="WG1324" s="104"/>
      <c r="WH1324" s="104"/>
      <c r="WI1324" s="104"/>
      <c r="WJ1324" s="104"/>
      <c r="WK1324" s="104"/>
      <c r="WL1324" s="104"/>
      <c r="WM1324" s="104"/>
      <c r="WN1324" s="104"/>
      <c r="WO1324" s="104"/>
      <c r="WP1324" s="104"/>
      <c r="WQ1324" s="104"/>
      <c r="WR1324" s="104"/>
      <c r="WS1324" s="104"/>
      <c r="WT1324" s="104"/>
      <c r="WU1324" s="104"/>
      <c r="WV1324" s="104"/>
      <c r="WW1324" s="104"/>
      <c r="WX1324" s="104"/>
      <c r="WY1324" s="104"/>
      <c r="WZ1324" s="104"/>
      <c r="XA1324" s="104"/>
      <c r="XB1324" s="104"/>
      <c r="XC1324" s="104"/>
      <c r="XD1324" s="104"/>
      <c r="XE1324" s="104"/>
      <c r="XF1324" s="104"/>
      <c r="XG1324" s="104"/>
      <c r="XH1324" s="104"/>
      <c r="XI1324" s="104"/>
      <c r="XJ1324" s="104"/>
      <c r="XK1324" s="104"/>
      <c r="XL1324" s="104"/>
      <c r="XM1324" s="104"/>
      <c r="XN1324" s="104"/>
      <c r="XO1324" s="104"/>
      <c r="XP1324" s="104"/>
      <c r="XQ1324" s="104"/>
      <c r="XR1324" s="104"/>
      <c r="XS1324" s="104"/>
      <c r="XT1324" s="104"/>
      <c r="XU1324" s="104"/>
      <c r="XV1324" s="104"/>
      <c r="XW1324" s="104"/>
      <c r="XX1324" s="104"/>
      <c r="XY1324" s="104"/>
      <c r="XZ1324" s="104"/>
      <c r="YA1324" s="104"/>
      <c r="YB1324" s="104"/>
      <c r="YC1324" s="104"/>
      <c r="YD1324" s="104"/>
      <c r="YE1324" s="104"/>
      <c r="YF1324" s="104"/>
      <c r="YG1324" s="104"/>
      <c r="YH1324" s="104"/>
      <c r="YI1324" s="104"/>
      <c r="YJ1324" s="104"/>
      <c r="YK1324" s="104"/>
      <c r="YL1324" s="104"/>
      <c r="YM1324" s="104"/>
      <c r="YN1324" s="104"/>
      <c r="YO1324" s="104"/>
      <c r="YP1324" s="104"/>
      <c r="YQ1324" s="104"/>
      <c r="YR1324" s="104"/>
      <c r="YS1324" s="104"/>
      <c r="YT1324" s="104"/>
      <c r="YU1324" s="104"/>
      <c r="YV1324" s="104"/>
      <c r="YW1324" s="104"/>
      <c r="YX1324" s="104"/>
      <c r="YY1324" s="104"/>
      <c r="YZ1324" s="104"/>
      <c r="ZA1324" s="104"/>
      <c r="ZB1324" s="104"/>
      <c r="ZC1324" s="104"/>
      <c r="ZD1324" s="104"/>
      <c r="ZE1324" s="104"/>
      <c r="ZF1324" s="104"/>
      <c r="ZG1324" s="104"/>
      <c r="ZH1324" s="104"/>
      <c r="ZI1324" s="104"/>
      <c r="ZJ1324" s="104"/>
      <c r="ZK1324" s="104"/>
      <c r="ZL1324" s="104"/>
      <c r="ZM1324" s="104"/>
      <c r="ZN1324" s="104"/>
      <c r="ZO1324" s="104"/>
      <c r="ZP1324" s="104"/>
      <c r="ZQ1324" s="104"/>
      <c r="ZR1324" s="104"/>
      <c r="ZS1324" s="104"/>
      <c r="ZT1324" s="104"/>
      <c r="ZU1324" s="104"/>
      <c r="ZV1324" s="104"/>
      <c r="ZW1324" s="104"/>
      <c r="ZX1324" s="104"/>
      <c r="ZY1324" s="104"/>
      <c r="ZZ1324" s="104"/>
      <c r="AAA1324" s="104"/>
      <c r="AAB1324" s="104"/>
      <c r="AAC1324" s="104"/>
      <c r="AAD1324" s="104"/>
      <c r="AAE1324" s="104"/>
      <c r="AAF1324" s="104"/>
      <c r="AAG1324" s="104"/>
      <c r="AAH1324" s="104"/>
      <c r="AAI1324" s="104"/>
      <c r="AAJ1324" s="104"/>
      <c r="AAK1324" s="104"/>
      <c r="AAL1324" s="104"/>
      <c r="AAM1324" s="104"/>
      <c r="AAN1324" s="104"/>
      <c r="AAO1324" s="104"/>
      <c r="AAP1324" s="104"/>
      <c r="AAQ1324" s="104"/>
      <c r="AAR1324" s="104"/>
      <c r="AAS1324" s="104"/>
      <c r="AAT1324" s="104"/>
      <c r="AAU1324" s="104"/>
      <c r="AAV1324" s="104"/>
      <c r="AAW1324" s="104"/>
      <c r="AAX1324" s="104"/>
      <c r="AAY1324" s="104"/>
      <c r="AAZ1324" s="104"/>
      <c r="ABA1324" s="104"/>
      <c r="ABB1324" s="104"/>
      <c r="ABC1324" s="104"/>
      <c r="ABD1324" s="104"/>
      <c r="ABE1324" s="104"/>
      <c r="ABF1324" s="104"/>
      <c r="ABG1324" s="104"/>
      <c r="ABH1324" s="104"/>
      <c r="ABI1324" s="104"/>
      <c r="ABJ1324" s="104"/>
      <c r="ABK1324" s="104"/>
      <c r="ABL1324" s="104"/>
      <c r="ABM1324" s="104"/>
      <c r="ABN1324" s="104"/>
      <c r="ABO1324" s="104"/>
      <c r="ABP1324" s="104"/>
      <c r="ABQ1324" s="104"/>
      <c r="ABR1324" s="104"/>
      <c r="ABS1324" s="104"/>
      <c r="ABT1324" s="104"/>
      <c r="ABU1324" s="104"/>
      <c r="ABV1324" s="104"/>
      <c r="ABW1324" s="104"/>
      <c r="ABX1324" s="104"/>
      <c r="ABY1324" s="104"/>
      <c r="ABZ1324" s="104"/>
      <c r="ACA1324" s="104"/>
      <c r="ACB1324" s="104"/>
      <c r="ACC1324" s="104"/>
      <c r="ACD1324" s="104"/>
      <c r="ACE1324" s="104"/>
      <c r="ACF1324" s="104"/>
      <c r="ACG1324" s="104"/>
      <c r="ACH1324" s="104"/>
      <c r="ACI1324" s="104"/>
      <c r="ACJ1324" s="104"/>
      <c r="ACK1324" s="104"/>
      <c r="ACL1324" s="104"/>
      <c r="ACM1324" s="104"/>
      <c r="ACN1324" s="104"/>
      <c r="ACO1324" s="104"/>
      <c r="ACP1324" s="104"/>
      <c r="ACQ1324" s="104"/>
      <c r="ACR1324" s="104"/>
      <c r="ACS1324" s="104"/>
      <c r="ACT1324" s="104"/>
      <c r="ACU1324" s="104"/>
      <c r="ACV1324" s="104"/>
      <c r="ACW1324" s="104"/>
      <c r="ACX1324" s="104"/>
      <c r="ACY1324" s="104"/>
      <c r="ACZ1324" s="104"/>
      <c r="ADA1324" s="104"/>
      <c r="ADB1324" s="104"/>
      <c r="ADC1324" s="104"/>
      <c r="ADD1324" s="104"/>
      <c r="ADE1324" s="104"/>
      <c r="ADF1324" s="104"/>
      <c r="ADG1324" s="104"/>
      <c r="ADH1324" s="104"/>
      <c r="ADI1324" s="104"/>
      <c r="ADJ1324" s="104"/>
      <c r="ADK1324" s="104"/>
      <c r="ADL1324" s="104"/>
      <c r="ADM1324" s="104"/>
      <c r="ADN1324" s="104"/>
      <c r="ADO1324" s="104"/>
      <c r="ADP1324" s="104"/>
      <c r="ADQ1324" s="104"/>
      <c r="ADR1324" s="104"/>
      <c r="ADS1324" s="104"/>
      <c r="ADT1324" s="104"/>
      <c r="ADU1324" s="104"/>
      <c r="ADV1324" s="104"/>
      <c r="ADW1324" s="104"/>
      <c r="ADX1324" s="104"/>
      <c r="ADY1324" s="104"/>
      <c r="ADZ1324" s="104"/>
      <c r="AEA1324" s="104"/>
      <c r="AEB1324" s="104"/>
      <c r="AEC1324" s="104"/>
      <c r="AED1324" s="104"/>
      <c r="AEE1324" s="104"/>
      <c r="AEF1324" s="104"/>
      <c r="AEG1324" s="104"/>
      <c r="AEH1324" s="104"/>
      <c r="AEI1324" s="104"/>
      <c r="AEJ1324" s="104"/>
      <c r="AEK1324" s="104"/>
      <c r="AEL1324" s="104"/>
      <c r="AEM1324" s="104"/>
      <c r="AEN1324" s="104"/>
      <c r="AEO1324" s="104"/>
      <c r="AEP1324" s="104"/>
      <c r="AEQ1324" s="104"/>
      <c r="AER1324" s="104"/>
      <c r="AES1324" s="104"/>
      <c r="AET1324" s="104"/>
      <c r="AEU1324" s="104"/>
      <c r="AEV1324" s="104"/>
      <c r="AEW1324" s="104"/>
      <c r="AEX1324" s="104"/>
      <c r="AEY1324" s="104"/>
      <c r="AEZ1324" s="104"/>
      <c r="AFA1324" s="104"/>
      <c r="AFB1324" s="104"/>
      <c r="AFC1324" s="104"/>
      <c r="AFD1324" s="104"/>
      <c r="AFE1324" s="104"/>
      <c r="AFF1324" s="104"/>
      <c r="AFG1324" s="104"/>
      <c r="AFH1324" s="104"/>
      <c r="AFI1324" s="104"/>
      <c r="AFJ1324" s="104"/>
      <c r="AFK1324" s="104"/>
      <c r="AFL1324" s="104"/>
      <c r="AFM1324" s="104"/>
      <c r="AFN1324" s="104"/>
      <c r="AFO1324" s="104"/>
      <c r="AFP1324" s="104"/>
      <c r="AFQ1324" s="104"/>
      <c r="AFR1324" s="104"/>
      <c r="AFS1324" s="104"/>
      <c r="AFT1324" s="104"/>
      <c r="AFU1324" s="104"/>
      <c r="AFV1324" s="104"/>
      <c r="AFW1324" s="104"/>
      <c r="AFX1324" s="104"/>
      <c r="AFY1324" s="104"/>
      <c r="AFZ1324" s="104"/>
      <c r="AGA1324" s="104"/>
      <c r="AGB1324" s="104"/>
      <c r="AGC1324" s="104"/>
      <c r="AGD1324" s="104"/>
      <c r="AGE1324" s="104"/>
      <c r="AGF1324" s="104"/>
      <c r="AGG1324" s="104"/>
      <c r="AGH1324" s="104"/>
      <c r="AGI1324" s="104"/>
      <c r="AGJ1324" s="104"/>
      <c r="AGK1324" s="104"/>
      <c r="AGL1324" s="104"/>
      <c r="AGM1324" s="104"/>
      <c r="AGN1324" s="104"/>
      <c r="AGO1324" s="104"/>
      <c r="AGP1324" s="104"/>
      <c r="AGQ1324" s="104"/>
      <c r="AGR1324" s="104"/>
      <c r="AGS1324" s="104"/>
      <c r="AGT1324" s="104"/>
      <c r="AGU1324" s="104"/>
      <c r="AGV1324" s="104"/>
      <c r="AGW1324" s="104"/>
      <c r="AGX1324" s="104"/>
      <c r="AGY1324" s="104"/>
      <c r="AGZ1324" s="104"/>
      <c r="AHA1324" s="104"/>
      <c r="AHB1324" s="104"/>
      <c r="AHC1324" s="104"/>
      <c r="AHD1324" s="104"/>
      <c r="AHE1324" s="104"/>
      <c r="AHF1324" s="104"/>
      <c r="AHG1324" s="104"/>
      <c r="AHH1324" s="104"/>
      <c r="AHI1324" s="104"/>
      <c r="AHJ1324" s="104"/>
      <c r="AHK1324" s="104"/>
      <c r="AHL1324" s="104"/>
      <c r="AHM1324" s="104"/>
      <c r="AHN1324" s="104"/>
      <c r="AHO1324" s="104"/>
      <c r="AHP1324" s="104"/>
      <c r="AHQ1324" s="104"/>
      <c r="AHR1324" s="104"/>
      <c r="AHS1324" s="104"/>
      <c r="AHT1324" s="104"/>
      <c r="AHU1324" s="104"/>
      <c r="AHV1324" s="104"/>
      <c r="AHW1324" s="104"/>
      <c r="AHX1324" s="104"/>
      <c r="AHY1324" s="104"/>
      <c r="AHZ1324" s="104"/>
      <c r="AIA1324" s="104"/>
      <c r="AIB1324" s="104"/>
      <c r="AIC1324" s="104"/>
      <c r="AID1324" s="104"/>
      <c r="AIE1324" s="104"/>
      <c r="AIF1324" s="104"/>
      <c r="AIG1324" s="104"/>
      <c r="AIH1324" s="104"/>
      <c r="AII1324" s="104"/>
      <c r="AIJ1324" s="104"/>
      <c r="AIK1324" s="104"/>
      <c r="AIL1324" s="104"/>
      <c r="AIM1324" s="104"/>
      <c r="AIN1324" s="104"/>
      <c r="AIO1324" s="104"/>
      <c r="AIP1324" s="104"/>
      <c r="AIQ1324" s="104"/>
      <c r="AIR1324" s="104"/>
      <c r="AIS1324" s="104"/>
      <c r="AIT1324" s="104"/>
      <c r="AIU1324" s="104"/>
      <c r="AIV1324" s="104"/>
      <c r="AIW1324" s="104"/>
      <c r="AIX1324" s="104"/>
      <c r="AIY1324" s="104"/>
      <c r="AIZ1324" s="104"/>
      <c r="AJA1324" s="104"/>
      <c r="AJB1324" s="104"/>
      <c r="AJC1324" s="104"/>
      <c r="AJD1324" s="104"/>
      <c r="AJE1324" s="104"/>
      <c r="AJF1324" s="104"/>
      <c r="AJG1324" s="104"/>
      <c r="AJH1324" s="104"/>
      <c r="AJI1324" s="104"/>
      <c r="AJJ1324" s="104"/>
      <c r="AJK1324" s="104"/>
      <c r="AJL1324" s="104"/>
      <c r="AJM1324" s="104"/>
      <c r="AJN1324" s="104"/>
      <c r="AJO1324" s="104"/>
      <c r="AJP1324" s="104"/>
      <c r="AJQ1324" s="104"/>
      <c r="AJR1324" s="104"/>
      <c r="AJS1324" s="104"/>
      <c r="AJT1324" s="104"/>
      <c r="AJU1324" s="104"/>
      <c r="AJV1324" s="104"/>
      <c r="AJW1324" s="104"/>
      <c r="AJX1324" s="104"/>
      <c r="AJY1324" s="104"/>
      <c r="AJZ1324" s="104"/>
      <c r="AKA1324" s="104"/>
      <c r="AKB1324" s="104"/>
      <c r="AKC1324" s="104"/>
      <c r="AKD1324" s="104"/>
      <c r="AKE1324" s="104"/>
      <c r="AKF1324" s="104"/>
      <c r="AKG1324" s="104"/>
      <c r="AKH1324" s="104"/>
      <c r="AKI1324" s="104"/>
      <c r="AKJ1324" s="104"/>
      <c r="AKK1324" s="104"/>
      <c r="AKL1324" s="104"/>
      <c r="AKM1324" s="104"/>
      <c r="AKN1324" s="104"/>
      <c r="AKO1324" s="104"/>
      <c r="AKP1324" s="104"/>
      <c r="AKQ1324" s="104"/>
      <c r="AKR1324" s="104"/>
      <c r="AKS1324" s="104"/>
      <c r="AKT1324" s="104"/>
      <c r="AKU1324" s="104"/>
      <c r="AKV1324" s="104"/>
      <c r="AKW1324" s="104"/>
      <c r="AKX1324" s="104"/>
      <c r="AKY1324" s="104"/>
      <c r="AKZ1324" s="104"/>
      <c r="ALA1324" s="104"/>
      <c r="ALB1324" s="104"/>
      <c r="ALC1324" s="104"/>
      <c r="ALD1324" s="104"/>
      <c r="ALE1324" s="104"/>
      <c r="ALF1324" s="104"/>
      <c r="ALG1324" s="104"/>
      <c r="ALH1324" s="104"/>
      <c r="ALI1324" s="104"/>
      <c r="ALJ1324" s="104"/>
      <c r="ALK1324" s="104"/>
      <c r="ALL1324" s="104"/>
      <c r="ALM1324" s="104"/>
      <c r="ALN1324" s="104"/>
      <c r="ALO1324" s="104"/>
      <c r="ALP1324" s="104"/>
      <c r="ALQ1324" s="104"/>
      <c r="ALR1324" s="104"/>
      <c r="ALS1324" s="104"/>
      <c r="ALT1324" s="104"/>
      <c r="ALU1324" s="104"/>
      <c r="ALV1324" s="104"/>
      <c r="ALW1324" s="104"/>
      <c r="ALX1324" s="104"/>
      <c r="ALY1324" s="104"/>
      <c r="ALZ1324" s="104"/>
      <c r="AMA1324" s="104"/>
      <c r="AMB1324" s="104"/>
      <c r="AMC1324" s="104"/>
      <c r="AMD1324" s="104"/>
      <c r="AME1324" s="104"/>
      <c r="AMF1324" s="104"/>
      <c r="AMG1324" s="104"/>
      <c r="AMH1324" s="104"/>
      <c r="AMI1324" s="104"/>
      <c r="AMJ1324" s="104"/>
      <c r="AMK1324" s="104"/>
      <c r="AML1324" s="104"/>
      <c r="AMM1324" s="104"/>
      <c r="AMN1324" s="104"/>
      <c r="AMO1324" s="104"/>
    </row>
    <row r="1325" spans="1:1029" s="88" customFormat="1" x14ac:dyDescent="0.35">
      <c r="A1325" s="21">
        <v>10141103</v>
      </c>
      <c r="B1325" s="115" t="s">
        <v>496</v>
      </c>
      <c r="C1325" s="272" t="s">
        <v>495</v>
      </c>
      <c r="D1325" s="124" t="s">
        <v>322</v>
      </c>
      <c r="E1325" s="114" t="str">
        <f t="shared" si="241"/>
        <v>TRANSFORMADOR AUXILIAR MARCA:Power Engineers Machava Machava</v>
      </c>
      <c r="F1325" s="21"/>
      <c r="G1325" s="124" t="s">
        <v>322</v>
      </c>
      <c r="H1325" s="21" t="s">
        <v>322</v>
      </c>
      <c r="I1325" s="21"/>
      <c r="J1325" s="21"/>
      <c r="K1325" s="119"/>
      <c r="L1325" s="119"/>
      <c r="M1325" s="21">
        <v>100</v>
      </c>
      <c r="N1325" s="21">
        <v>33</v>
      </c>
      <c r="O1325" s="21">
        <v>0.4</v>
      </c>
      <c r="P1325" s="124" t="s">
        <v>514</v>
      </c>
      <c r="Q1325" s="21">
        <v>2002</v>
      </c>
      <c r="R1325" s="115" t="s">
        <v>638</v>
      </c>
      <c r="S1325" s="21" t="s">
        <v>637</v>
      </c>
      <c r="T1325" s="116">
        <v>763</v>
      </c>
      <c r="U1325" s="111">
        <v>45</v>
      </c>
      <c r="V1325" s="113">
        <f t="shared" si="242"/>
        <v>521.38333333333333</v>
      </c>
      <c r="W1325" s="113">
        <f t="shared" si="243"/>
        <v>241.61666666666667</v>
      </c>
      <c r="X1325" s="112">
        <f t="shared" si="244"/>
        <v>241616.66666666669</v>
      </c>
      <c r="Y1325" s="111"/>
      <c r="Z1325" s="110">
        <f t="shared" si="252"/>
        <v>30</v>
      </c>
      <c r="AA1325" s="109">
        <f t="shared" si="245"/>
        <v>38.15</v>
      </c>
      <c r="AB1325" s="109">
        <f t="shared" si="246"/>
        <v>38150</v>
      </c>
      <c r="AC1325" s="108">
        <f t="shared" si="247"/>
        <v>724.85</v>
      </c>
      <c r="AD1325" s="107">
        <f t="shared" si="248"/>
        <v>2.2222222222222223E-2</v>
      </c>
      <c r="AE1325" s="106">
        <f t="shared" si="249"/>
        <v>16.10777777777778</v>
      </c>
      <c r="AF1325" s="105">
        <f t="shared" si="250"/>
        <v>257.72444444444443</v>
      </c>
      <c r="AG1325" s="105">
        <f t="shared" si="251"/>
        <v>505.27555555555557</v>
      </c>
      <c r="AH1325" s="104"/>
      <c r="AI1325" s="104"/>
      <c r="AJ1325" s="104"/>
      <c r="AK1325" s="104"/>
      <c r="AL1325" s="104"/>
      <c r="AM1325" s="104"/>
      <c r="AN1325" s="104"/>
      <c r="AO1325" s="104"/>
      <c r="AP1325" s="104"/>
      <c r="AQ1325" s="104"/>
      <c r="AR1325" s="104"/>
      <c r="AS1325" s="104"/>
      <c r="AT1325" s="104"/>
      <c r="AU1325" s="104"/>
      <c r="AV1325" s="104"/>
      <c r="AW1325" s="104"/>
      <c r="AX1325" s="104"/>
      <c r="AY1325" s="104"/>
      <c r="AZ1325" s="104"/>
      <c r="BA1325" s="104"/>
      <c r="BB1325" s="104"/>
      <c r="BC1325" s="104"/>
      <c r="BD1325" s="104"/>
      <c r="BE1325" s="104"/>
      <c r="BF1325" s="104"/>
      <c r="BG1325" s="104"/>
      <c r="BH1325" s="104"/>
      <c r="BI1325" s="104"/>
      <c r="BJ1325" s="104"/>
      <c r="BK1325" s="104"/>
      <c r="BL1325" s="104"/>
      <c r="BM1325" s="104"/>
      <c r="BN1325" s="104"/>
      <c r="BO1325" s="104"/>
      <c r="BP1325" s="104"/>
      <c r="BQ1325" s="104"/>
      <c r="BR1325" s="104"/>
      <c r="BS1325" s="104"/>
      <c r="BT1325" s="104"/>
      <c r="BU1325" s="104"/>
      <c r="BV1325" s="104"/>
      <c r="BW1325" s="104"/>
      <c r="BX1325" s="104"/>
      <c r="BY1325" s="104"/>
      <c r="BZ1325" s="104"/>
      <c r="CA1325" s="104"/>
      <c r="CB1325" s="104"/>
      <c r="CC1325" s="104"/>
      <c r="CD1325" s="104"/>
      <c r="CE1325" s="104"/>
      <c r="CF1325" s="104"/>
      <c r="CG1325" s="104"/>
      <c r="CH1325" s="104"/>
      <c r="CI1325" s="104"/>
      <c r="CJ1325" s="104"/>
      <c r="CK1325" s="104"/>
      <c r="CL1325" s="104"/>
      <c r="CM1325" s="104"/>
      <c r="CN1325" s="104"/>
      <c r="CO1325" s="104"/>
      <c r="CP1325" s="104"/>
      <c r="CQ1325" s="104"/>
      <c r="CR1325" s="104"/>
      <c r="CS1325" s="104"/>
      <c r="CT1325" s="104"/>
      <c r="CU1325" s="104"/>
      <c r="CV1325" s="104"/>
      <c r="CW1325" s="104"/>
      <c r="CX1325" s="104"/>
      <c r="CY1325" s="104"/>
      <c r="CZ1325" s="104"/>
      <c r="DA1325" s="104"/>
      <c r="DB1325" s="104"/>
      <c r="DC1325" s="104"/>
      <c r="DD1325" s="104"/>
      <c r="DE1325" s="104"/>
      <c r="DF1325" s="104"/>
      <c r="DG1325" s="104"/>
      <c r="DH1325" s="104"/>
      <c r="DI1325" s="104"/>
      <c r="DJ1325" s="104"/>
      <c r="DK1325" s="104"/>
      <c r="DL1325" s="104"/>
      <c r="DM1325" s="104"/>
      <c r="DN1325" s="104"/>
      <c r="DO1325" s="104"/>
      <c r="DP1325" s="104"/>
      <c r="DQ1325" s="104"/>
      <c r="DR1325" s="104"/>
      <c r="DS1325" s="104"/>
      <c r="DT1325" s="104"/>
      <c r="DU1325" s="104"/>
      <c r="DV1325" s="104"/>
      <c r="DW1325" s="104"/>
      <c r="DX1325" s="104"/>
      <c r="DY1325" s="104"/>
      <c r="DZ1325" s="104"/>
      <c r="EA1325" s="104"/>
      <c r="EB1325" s="104"/>
      <c r="EC1325" s="104"/>
      <c r="ED1325" s="104"/>
      <c r="EE1325" s="104"/>
      <c r="EF1325" s="104"/>
      <c r="EG1325" s="104"/>
      <c r="EH1325" s="104"/>
      <c r="EI1325" s="104"/>
      <c r="EJ1325" s="104"/>
      <c r="EK1325" s="104"/>
      <c r="EL1325" s="104"/>
      <c r="EM1325" s="104"/>
      <c r="EN1325" s="104"/>
      <c r="EO1325" s="104"/>
      <c r="EP1325" s="104"/>
      <c r="EQ1325" s="104"/>
      <c r="ER1325" s="104"/>
      <c r="ES1325" s="104"/>
      <c r="ET1325" s="104"/>
      <c r="EU1325" s="104"/>
      <c r="EV1325" s="104"/>
      <c r="EW1325" s="104"/>
      <c r="EX1325" s="104"/>
      <c r="EY1325" s="104"/>
      <c r="EZ1325" s="104"/>
      <c r="FA1325" s="104"/>
      <c r="FB1325" s="104"/>
      <c r="FC1325" s="104"/>
      <c r="FD1325" s="104"/>
      <c r="FE1325" s="104"/>
      <c r="FF1325" s="104"/>
      <c r="FG1325" s="104"/>
      <c r="FH1325" s="104"/>
      <c r="FI1325" s="104"/>
      <c r="FJ1325" s="104"/>
      <c r="FK1325" s="104"/>
      <c r="FL1325" s="104"/>
      <c r="FM1325" s="104"/>
      <c r="FN1325" s="104"/>
      <c r="FO1325" s="104"/>
      <c r="FP1325" s="104"/>
      <c r="FQ1325" s="104"/>
      <c r="FR1325" s="104"/>
      <c r="FS1325" s="104"/>
      <c r="FT1325" s="104"/>
      <c r="FU1325" s="104"/>
      <c r="FV1325" s="104"/>
      <c r="FW1325" s="104"/>
      <c r="FX1325" s="104"/>
      <c r="FY1325" s="104"/>
      <c r="FZ1325" s="104"/>
      <c r="GA1325" s="104"/>
      <c r="GB1325" s="104"/>
      <c r="GC1325" s="104"/>
      <c r="GD1325" s="104"/>
      <c r="GE1325" s="104"/>
      <c r="GF1325" s="104"/>
      <c r="GG1325" s="104"/>
      <c r="GH1325" s="104"/>
      <c r="GI1325" s="104"/>
      <c r="GJ1325" s="104"/>
      <c r="GK1325" s="104"/>
      <c r="GL1325" s="104"/>
      <c r="GM1325" s="104"/>
      <c r="GN1325" s="104"/>
      <c r="GO1325" s="104"/>
      <c r="GP1325" s="104"/>
      <c r="GQ1325" s="104"/>
      <c r="GR1325" s="104"/>
      <c r="GS1325" s="104"/>
      <c r="GT1325" s="104"/>
      <c r="GU1325" s="104"/>
      <c r="GV1325" s="104"/>
      <c r="GW1325" s="104"/>
      <c r="GX1325" s="104"/>
      <c r="GY1325" s="104"/>
      <c r="GZ1325" s="104"/>
      <c r="HA1325" s="104"/>
      <c r="HB1325" s="104"/>
      <c r="HC1325" s="104"/>
      <c r="HD1325" s="104"/>
      <c r="HE1325" s="104"/>
      <c r="HF1325" s="104"/>
      <c r="HG1325" s="104"/>
      <c r="HH1325" s="104"/>
      <c r="HI1325" s="104"/>
      <c r="HJ1325" s="104"/>
      <c r="HK1325" s="104"/>
      <c r="HL1325" s="104"/>
      <c r="HM1325" s="104"/>
      <c r="HN1325" s="104"/>
      <c r="HO1325" s="104"/>
      <c r="HP1325" s="104"/>
      <c r="HQ1325" s="104"/>
      <c r="HR1325" s="104"/>
      <c r="HS1325" s="104"/>
      <c r="HT1325" s="104"/>
      <c r="HU1325" s="104"/>
      <c r="HV1325" s="104"/>
      <c r="HW1325" s="104"/>
      <c r="HX1325" s="104"/>
      <c r="HY1325" s="104"/>
      <c r="HZ1325" s="104"/>
      <c r="IA1325" s="104"/>
      <c r="IB1325" s="104"/>
      <c r="IC1325" s="104"/>
      <c r="ID1325" s="104"/>
      <c r="IE1325" s="104"/>
      <c r="IF1325" s="104"/>
      <c r="IG1325" s="104"/>
      <c r="IH1325" s="104"/>
      <c r="II1325" s="104"/>
      <c r="IJ1325" s="104"/>
      <c r="IK1325" s="104"/>
      <c r="IL1325" s="104"/>
      <c r="IM1325" s="104"/>
      <c r="IN1325" s="104"/>
      <c r="IO1325" s="104"/>
      <c r="IP1325" s="104"/>
      <c r="IQ1325" s="104"/>
      <c r="IR1325" s="104"/>
      <c r="IS1325" s="104"/>
      <c r="IT1325" s="104"/>
      <c r="IU1325" s="104"/>
      <c r="IV1325" s="104"/>
      <c r="IW1325" s="104"/>
      <c r="IX1325" s="104"/>
      <c r="IY1325" s="104"/>
      <c r="IZ1325" s="104"/>
      <c r="JA1325" s="104"/>
      <c r="JB1325" s="104"/>
      <c r="JC1325" s="104"/>
      <c r="JD1325" s="104"/>
      <c r="JE1325" s="104"/>
      <c r="JF1325" s="104"/>
      <c r="JG1325" s="104"/>
      <c r="JH1325" s="104"/>
      <c r="JI1325" s="104"/>
      <c r="JJ1325" s="104"/>
      <c r="JK1325" s="104"/>
      <c r="JL1325" s="104"/>
      <c r="JM1325" s="104"/>
      <c r="JN1325" s="104"/>
      <c r="JO1325" s="104"/>
      <c r="JP1325" s="104"/>
      <c r="JQ1325" s="104"/>
      <c r="JR1325" s="104"/>
      <c r="JS1325" s="104"/>
      <c r="JT1325" s="104"/>
      <c r="JU1325" s="104"/>
      <c r="JV1325" s="104"/>
      <c r="JW1325" s="104"/>
      <c r="JX1325" s="104"/>
      <c r="JY1325" s="104"/>
      <c r="JZ1325" s="104"/>
      <c r="KA1325" s="104"/>
      <c r="KB1325" s="104"/>
      <c r="KC1325" s="104"/>
      <c r="KD1325" s="104"/>
      <c r="KE1325" s="104"/>
      <c r="KF1325" s="104"/>
      <c r="KG1325" s="104"/>
      <c r="KH1325" s="104"/>
      <c r="KI1325" s="104"/>
      <c r="KJ1325" s="104"/>
      <c r="KK1325" s="104"/>
      <c r="KL1325" s="104"/>
      <c r="KM1325" s="104"/>
      <c r="KN1325" s="104"/>
      <c r="KO1325" s="104"/>
      <c r="KP1325" s="104"/>
      <c r="KQ1325" s="104"/>
      <c r="KR1325" s="104"/>
      <c r="KS1325" s="104"/>
      <c r="KT1325" s="104"/>
      <c r="KU1325" s="104"/>
      <c r="KV1325" s="104"/>
      <c r="KW1325" s="104"/>
      <c r="KX1325" s="104"/>
      <c r="KY1325" s="104"/>
      <c r="KZ1325" s="104"/>
      <c r="LA1325" s="104"/>
      <c r="LB1325" s="104"/>
      <c r="LC1325" s="104"/>
      <c r="LD1325" s="104"/>
      <c r="LE1325" s="104"/>
      <c r="LF1325" s="104"/>
      <c r="LG1325" s="104"/>
      <c r="LH1325" s="104"/>
      <c r="LI1325" s="104"/>
      <c r="LJ1325" s="104"/>
      <c r="LK1325" s="104"/>
      <c r="LL1325" s="104"/>
      <c r="LM1325" s="104"/>
      <c r="LN1325" s="104"/>
      <c r="LO1325" s="104"/>
      <c r="LP1325" s="104"/>
      <c r="LQ1325" s="104"/>
      <c r="LR1325" s="104"/>
      <c r="LS1325" s="104"/>
      <c r="LT1325" s="104"/>
      <c r="LU1325" s="104"/>
      <c r="LV1325" s="104"/>
      <c r="LW1325" s="104"/>
      <c r="LX1325" s="104"/>
      <c r="LY1325" s="104"/>
      <c r="LZ1325" s="104"/>
      <c r="MA1325" s="104"/>
      <c r="MB1325" s="104"/>
      <c r="MC1325" s="104"/>
      <c r="MD1325" s="104"/>
      <c r="ME1325" s="104"/>
      <c r="MF1325" s="104"/>
      <c r="MG1325" s="104"/>
      <c r="MH1325" s="104"/>
      <c r="MI1325" s="104"/>
      <c r="MJ1325" s="104"/>
      <c r="MK1325" s="104"/>
      <c r="ML1325" s="104"/>
      <c r="MM1325" s="104"/>
      <c r="MN1325" s="104"/>
      <c r="MO1325" s="104"/>
      <c r="MP1325" s="104"/>
      <c r="MQ1325" s="104"/>
      <c r="MR1325" s="104"/>
      <c r="MS1325" s="104"/>
      <c r="MT1325" s="104"/>
      <c r="MU1325" s="104"/>
      <c r="MV1325" s="104"/>
      <c r="MW1325" s="104"/>
      <c r="MX1325" s="104"/>
      <c r="MY1325" s="104"/>
      <c r="MZ1325" s="104"/>
      <c r="NA1325" s="104"/>
      <c r="NB1325" s="104"/>
      <c r="NC1325" s="104"/>
      <c r="ND1325" s="104"/>
      <c r="NE1325" s="104"/>
      <c r="NF1325" s="104"/>
      <c r="NG1325" s="104"/>
      <c r="NH1325" s="104"/>
      <c r="NI1325" s="104"/>
      <c r="NJ1325" s="104"/>
      <c r="NK1325" s="104"/>
      <c r="NL1325" s="104"/>
      <c r="NM1325" s="104"/>
      <c r="NN1325" s="104"/>
      <c r="NO1325" s="104"/>
      <c r="NP1325" s="104"/>
      <c r="NQ1325" s="104"/>
      <c r="NR1325" s="104"/>
      <c r="NS1325" s="104"/>
      <c r="NT1325" s="104"/>
      <c r="NU1325" s="104"/>
      <c r="NV1325" s="104"/>
      <c r="NW1325" s="104"/>
      <c r="NX1325" s="104"/>
      <c r="NY1325" s="104"/>
      <c r="NZ1325" s="104"/>
      <c r="OA1325" s="104"/>
      <c r="OB1325" s="104"/>
      <c r="OC1325" s="104"/>
      <c r="OD1325" s="104"/>
      <c r="OE1325" s="104"/>
      <c r="OF1325" s="104"/>
      <c r="OG1325" s="104"/>
      <c r="OH1325" s="104"/>
      <c r="OI1325" s="104"/>
      <c r="OJ1325" s="104"/>
      <c r="OK1325" s="104"/>
      <c r="OL1325" s="104"/>
      <c r="OM1325" s="104"/>
      <c r="ON1325" s="104"/>
      <c r="OO1325" s="104"/>
      <c r="OP1325" s="104"/>
      <c r="OQ1325" s="104"/>
      <c r="OR1325" s="104"/>
      <c r="OS1325" s="104"/>
      <c r="OT1325" s="104"/>
      <c r="OU1325" s="104"/>
      <c r="OV1325" s="104"/>
      <c r="OW1325" s="104"/>
      <c r="OX1325" s="104"/>
      <c r="OY1325" s="104"/>
      <c r="OZ1325" s="104"/>
      <c r="PA1325" s="104"/>
      <c r="PB1325" s="104"/>
      <c r="PC1325" s="104"/>
      <c r="PD1325" s="104"/>
      <c r="PE1325" s="104"/>
      <c r="PF1325" s="104"/>
      <c r="PG1325" s="104"/>
      <c r="PH1325" s="104"/>
      <c r="PI1325" s="104"/>
      <c r="PJ1325" s="104"/>
      <c r="PK1325" s="104"/>
      <c r="PL1325" s="104"/>
      <c r="PM1325" s="104"/>
      <c r="PN1325" s="104"/>
      <c r="PO1325" s="104"/>
      <c r="PP1325" s="104"/>
      <c r="PQ1325" s="104"/>
      <c r="PR1325" s="104"/>
      <c r="PS1325" s="104"/>
      <c r="PT1325" s="104"/>
      <c r="PU1325" s="104"/>
      <c r="PV1325" s="104"/>
      <c r="PW1325" s="104"/>
      <c r="PX1325" s="104"/>
      <c r="PY1325" s="104"/>
      <c r="PZ1325" s="104"/>
      <c r="QA1325" s="104"/>
      <c r="QB1325" s="104"/>
      <c r="QC1325" s="104"/>
      <c r="QD1325" s="104"/>
      <c r="QE1325" s="104"/>
      <c r="QF1325" s="104"/>
      <c r="QG1325" s="104"/>
      <c r="QH1325" s="104"/>
      <c r="QI1325" s="104"/>
      <c r="QJ1325" s="104"/>
      <c r="QK1325" s="104"/>
      <c r="QL1325" s="104"/>
      <c r="QM1325" s="104"/>
      <c r="QN1325" s="104"/>
      <c r="QO1325" s="104"/>
      <c r="QP1325" s="104"/>
      <c r="QQ1325" s="104"/>
      <c r="QR1325" s="104"/>
      <c r="QS1325" s="104"/>
      <c r="QT1325" s="104"/>
      <c r="QU1325" s="104"/>
      <c r="QV1325" s="104"/>
      <c r="QW1325" s="104"/>
      <c r="QX1325" s="104"/>
      <c r="QY1325" s="104"/>
      <c r="QZ1325" s="104"/>
      <c r="RA1325" s="104"/>
      <c r="RB1325" s="104"/>
      <c r="RC1325" s="104"/>
      <c r="RD1325" s="104"/>
      <c r="RE1325" s="104"/>
      <c r="RF1325" s="104"/>
      <c r="RG1325" s="104"/>
      <c r="RH1325" s="104"/>
      <c r="RI1325" s="104"/>
      <c r="RJ1325" s="104"/>
      <c r="RK1325" s="104"/>
      <c r="RL1325" s="104"/>
      <c r="RM1325" s="104"/>
      <c r="RN1325" s="104"/>
      <c r="RO1325" s="104"/>
      <c r="RP1325" s="104"/>
      <c r="RQ1325" s="104"/>
      <c r="RR1325" s="104"/>
      <c r="RS1325" s="104"/>
      <c r="RT1325" s="104"/>
      <c r="RU1325" s="104"/>
      <c r="RV1325" s="104"/>
      <c r="RW1325" s="104"/>
      <c r="RX1325" s="104"/>
      <c r="RY1325" s="104"/>
      <c r="RZ1325" s="104"/>
      <c r="SA1325" s="104"/>
      <c r="SB1325" s="104"/>
      <c r="SC1325" s="104"/>
      <c r="SD1325" s="104"/>
      <c r="SE1325" s="104"/>
      <c r="SF1325" s="104"/>
      <c r="SG1325" s="104"/>
      <c r="SH1325" s="104"/>
      <c r="SI1325" s="104"/>
      <c r="SJ1325" s="104"/>
      <c r="SK1325" s="104"/>
      <c r="SL1325" s="104"/>
      <c r="SM1325" s="104"/>
      <c r="SN1325" s="104"/>
      <c r="SO1325" s="104"/>
      <c r="SP1325" s="104"/>
      <c r="SQ1325" s="104"/>
      <c r="SR1325" s="104"/>
      <c r="SS1325" s="104"/>
      <c r="ST1325" s="104"/>
      <c r="SU1325" s="104"/>
      <c r="SV1325" s="104"/>
      <c r="SW1325" s="104"/>
      <c r="SX1325" s="104"/>
      <c r="SY1325" s="104"/>
      <c r="SZ1325" s="104"/>
      <c r="TA1325" s="104"/>
      <c r="TB1325" s="104"/>
      <c r="TC1325" s="104"/>
      <c r="TD1325" s="104"/>
      <c r="TE1325" s="104"/>
      <c r="TF1325" s="104"/>
      <c r="TG1325" s="104"/>
      <c r="TH1325" s="104"/>
      <c r="TI1325" s="104"/>
      <c r="TJ1325" s="104"/>
      <c r="TK1325" s="104"/>
      <c r="TL1325" s="104"/>
      <c r="TM1325" s="104"/>
      <c r="TN1325" s="104"/>
      <c r="TO1325" s="104"/>
      <c r="TP1325" s="104"/>
      <c r="TQ1325" s="104"/>
      <c r="TR1325" s="104"/>
      <c r="TS1325" s="104"/>
      <c r="TT1325" s="104"/>
      <c r="TU1325" s="104"/>
      <c r="TV1325" s="104"/>
      <c r="TW1325" s="104"/>
      <c r="TX1325" s="104"/>
      <c r="TY1325" s="104"/>
      <c r="TZ1325" s="104"/>
      <c r="UA1325" s="104"/>
      <c r="UB1325" s="104"/>
      <c r="UC1325" s="104"/>
      <c r="UD1325" s="104"/>
      <c r="UE1325" s="104"/>
      <c r="UF1325" s="104"/>
      <c r="UG1325" s="104"/>
      <c r="UH1325" s="104"/>
      <c r="UI1325" s="104"/>
      <c r="UJ1325" s="104"/>
      <c r="UK1325" s="104"/>
      <c r="UL1325" s="104"/>
      <c r="UM1325" s="104"/>
      <c r="UN1325" s="104"/>
      <c r="UO1325" s="104"/>
      <c r="UP1325" s="104"/>
      <c r="UQ1325" s="104"/>
      <c r="UR1325" s="104"/>
      <c r="US1325" s="104"/>
      <c r="UT1325" s="104"/>
      <c r="UU1325" s="104"/>
      <c r="UV1325" s="104"/>
      <c r="UW1325" s="104"/>
      <c r="UX1325" s="104"/>
      <c r="UY1325" s="104"/>
      <c r="UZ1325" s="104"/>
      <c r="VA1325" s="104"/>
      <c r="VB1325" s="104"/>
      <c r="VC1325" s="104"/>
      <c r="VD1325" s="104"/>
      <c r="VE1325" s="104"/>
      <c r="VF1325" s="104"/>
      <c r="VG1325" s="104"/>
      <c r="VH1325" s="104"/>
      <c r="VI1325" s="104"/>
      <c r="VJ1325" s="104"/>
      <c r="VK1325" s="104"/>
      <c r="VL1325" s="104"/>
      <c r="VM1325" s="104"/>
      <c r="VN1325" s="104"/>
      <c r="VO1325" s="104"/>
      <c r="VP1325" s="104"/>
      <c r="VQ1325" s="104"/>
      <c r="VR1325" s="104"/>
      <c r="VS1325" s="104"/>
      <c r="VT1325" s="104"/>
      <c r="VU1325" s="104"/>
      <c r="VV1325" s="104"/>
      <c r="VW1325" s="104"/>
      <c r="VX1325" s="104"/>
      <c r="VY1325" s="104"/>
      <c r="VZ1325" s="104"/>
      <c r="WA1325" s="104"/>
      <c r="WB1325" s="104"/>
      <c r="WC1325" s="104"/>
      <c r="WD1325" s="104"/>
      <c r="WE1325" s="104"/>
      <c r="WF1325" s="104"/>
      <c r="WG1325" s="104"/>
      <c r="WH1325" s="104"/>
      <c r="WI1325" s="104"/>
      <c r="WJ1325" s="104"/>
      <c r="WK1325" s="104"/>
      <c r="WL1325" s="104"/>
      <c r="WM1325" s="104"/>
      <c r="WN1325" s="104"/>
      <c r="WO1325" s="104"/>
      <c r="WP1325" s="104"/>
      <c r="WQ1325" s="104"/>
      <c r="WR1325" s="104"/>
      <c r="WS1325" s="104"/>
      <c r="WT1325" s="104"/>
      <c r="WU1325" s="104"/>
      <c r="WV1325" s="104"/>
      <c r="WW1325" s="104"/>
      <c r="WX1325" s="104"/>
      <c r="WY1325" s="104"/>
      <c r="WZ1325" s="104"/>
      <c r="XA1325" s="104"/>
      <c r="XB1325" s="104"/>
      <c r="XC1325" s="104"/>
      <c r="XD1325" s="104"/>
      <c r="XE1325" s="104"/>
      <c r="XF1325" s="104"/>
      <c r="XG1325" s="104"/>
      <c r="XH1325" s="104"/>
      <c r="XI1325" s="104"/>
      <c r="XJ1325" s="104"/>
      <c r="XK1325" s="104"/>
      <c r="XL1325" s="104"/>
      <c r="XM1325" s="104"/>
      <c r="XN1325" s="104"/>
      <c r="XO1325" s="104"/>
      <c r="XP1325" s="104"/>
      <c r="XQ1325" s="104"/>
      <c r="XR1325" s="104"/>
      <c r="XS1325" s="104"/>
      <c r="XT1325" s="104"/>
      <c r="XU1325" s="104"/>
      <c r="XV1325" s="104"/>
      <c r="XW1325" s="104"/>
      <c r="XX1325" s="104"/>
      <c r="XY1325" s="104"/>
      <c r="XZ1325" s="104"/>
      <c r="YA1325" s="104"/>
      <c r="YB1325" s="104"/>
      <c r="YC1325" s="104"/>
      <c r="YD1325" s="104"/>
      <c r="YE1325" s="104"/>
      <c r="YF1325" s="104"/>
      <c r="YG1325" s="104"/>
      <c r="YH1325" s="104"/>
      <c r="YI1325" s="104"/>
      <c r="YJ1325" s="104"/>
      <c r="YK1325" s="104"/>
      <c r="YL1325" s="104"/>
      <c r="YM1325" s="104"/>
      <c r="YN1325" s="104"/>
      <c r="YO1325" s="104"/>
      <c r="YP1325" s="104"/>
      <c r="YQ1325" s="104"/>
      <c r="YR1325" s="104"/>
      <c r="YS1325" s="104"/>
      <c r="YT1325" s="104"/>
      <c r="YU1325" s="104"/>
      <c r="YV1325" s="104"/>
      <c r="YW1325" s="104"/>
      <c r="YX1325" s="104"/>
      <c r="YY1325" s="104"/>
      <c r="YZ1325" s="104"/>
      <c r="ZA1325" s="104"/>
      <c r="ZB1325" s="104"/>
      <c r="ZC1325" s="104"/>
      <c r="ZD1325" s="104"/>
      <c r="ZE1325" s="104"/>
      <c r="ZF1325" s="104"/>
      <c r="ZG1325" s="104"/>
      <c r="ZH1325" s="104"/>
      <c r="ZI1325" s="104"/>
      <c r="ZJ1325" s="104"/>
      <c r="ZK1325" s="104"/>
      <c r="ZL1325" s="104"/>
      <c r="ZM1325" s="104"/>
      <c r="ZN1325" s="104"/>
      <c r="ZO1325" s="104"/>
      <c r="ZP1325" s="104"/>
      <c r="ZQ1325" s="104"/>
      <c r="ZR1325" s="104"/>
      <c r="ZS1325" s="104"/>
      <c r="ZT1325" s="104"/>
      <c r="ZU1325" s="104"/>
      <c r="ZV1325" s="104"/>
      <c r="ZW1325" s="104"/>
      <c r="ZX1325" s="104"/>
      <c r="ZY1325" s="104"/>
      <c r="ZZ1325" s="104"/>
      <c r="AAA1325" s="104"/>
      <c r="AAB1325" s="104"/>
      <c r="AAC1325" s="104"/>
      <c r="AAD1325" s="104"/>
      <c r="AAE1325" s="104"/>
      <c r="AAF1325" s="104"/>
      <c r="AAG1325" s="104"/>
      <c r="AAH1325" s="104"/>
      <c r="AAI1325" s="104"/>
      <c r="AAJ1325" s="104"/>
      <c r="AAK1325" s="104"/>
      <c r="AAL1325" s="104"/>
      <c r="AAM1325" s="104"/>
      <c r="AAN1325" s="104"/>
      <c r="AAO1325" s="104"/>
      <c r="AAP1325" s="104"/>
      <c r="AAQ1325" s="104"/>
      <c r="AAR1325" s="104"/>
      <c r="AAS1325" s="104"/>
      <c r="AAT1325" s="104"/>
      <c r="AAU1325" s="104"/>
      <c r="AAV1325" s="104"/>
      <c r="AAW1325" s="104"/>
      <c r="AAX1325" s="104"/>
      <c r="AAY1325" s="104"/>
      <c r="AAZ1325" s="104"/>
      <c r="ABA1325" s="104"/>
      <c r="ABB1325" s="104"/>
      <c r="ABC1325" s="104"/>
      <c r="ABD1325" s="104"/>
      <c r="ABE1325" s="104"/>
      <c r="ABF1325" s="104"/>
      <c r="ABG1325" s="104"/>
      <c r="ABH1325" s="104"/>
      <c r="ABI1325" s="104"/>
      <c r="ABJ1325" s="104"/>
      <c r="ABK1325" s="104"/>
      <c r="ABL1325" s="104"/>
      <c r="ABM1325" s="104"/>
      <c r="ABN1325" s="104"/>
      <c r="ABO1325" s="104"/>
      <c r="ABP1325" s="104"/>
      <c r="ABQ1325" s="104"/>
      <c r="ABR1325" s="104"/>
      <c r="ABS1325" s="104"/>
      <c r="ABT1325" s="104"/>
      <c r="ABU1325" s="104"/>
      <c r="ABV1325" s="104"/>
      <c r="ABW1325" s="104"/>
      <c r="ABX1325" s="104"/>
      <c r="ABY1325" s="104"/>
      <c r="ABZ1325" s="104"/>
      <c r="ACA1325" s="104"/>
      <c r="ACB1325" s="104"/>
      <c r="ACC1325" s="104"/>
      <c r="ACD1325" s="104"/>
      <c r="ACE1325" s="104"/>
      <c r="ACF1325" s="104"/>
      <c r="ACG1325" s="104"/>
      <c r="ACH1325" s="104"/>
      <c r="ACI1325" s="104"/>
      <c r="ACJ1325" s="104"/>
      <c r="ACK1325" s="104"/>
      <c r="ACL1325" s="104"/>
      <c r="ACM1325" s="104"/>
      <c r="ACN1325" s="104"/>
      <c r="ACO1325" s="104"/>
      <c r="ACP1325" s="104"/>
      <c r="ACQ1325" s="104"/>
      <c r="ACR1325" s="104"/>
      <c r="ACS1325" s="104"/>
      <c r="ACT1325" s="104"/>
      <c r="ACU1325" s="104"/>
      <c r="ACV1325" s="104"/>
      <c r="ACW1325" s="104"/>
      <c r="ACX1325" s="104"/>
      <c r="ACY1325" s="104"/>
      <c r="ACZ1325" s="104"/>
      <c r="ADA1325" s="104"/>
      <c r="ADB1325" s="104"/>
      <c r="ADC1325" s="104"/>
      <c r="ADD1325" s="104"/>
      <c r="ADE1325" s="104"/>
      <c r="ADF1325" s="104"/>
      <c r="ADG1325" s="104"/>
      <c r="ADH1325" s="104"/>
      <c r="ADI1325" s="104"/>
      <c r="ADJ1325" s="104"/>
      <c r="ADK1325" s="104"/>
      <c r="ADL1325" s="104"/>
      <c r="ADM1325" s="104"/>
      <c r="ADN1325" s="104"/>
      <c r="ADO1325" s="104"/>
      <c r="ADP1325" s="104"/>
      <c r="ADQ1325" s="104"/>
      <c r="ADR1325" s="104"/>
      <c r="ADS1325" s="104"/>
      <c r="ADT1325" s="104"/>
      <c r="ADU1325" s="104"/>
      <c r="ADV1325" s="104"/>
      <c r="ADW1325" s="104"/>
      <c r="ADX1325" s="104"/>
      <c r="ADY1325" s="104"/>
      <c r="ADZ1325" s="104"/>
      <c r="AEA1325" s="104"/>
      <c r="AEB1325" s="104"/>
      <c r="AEC1325" s="104"/>
      <c r="AED1325" s="104"/>
      <c r="AEE1325" s="104"/>
      <c r="AEF1325" s="104"/>
      <c r="AEG1325" s="104"/>
      <c r="AEH1325" s="104"/>
      <c r="AEI1325" s="104"/>
      <c r="AEJ1325" s="104"/>
      <c r="AEK1325" s="104"/>
      <c r="AEL1325" s="104"/>
      <c r="AEM1325" s="104"/>
      <c r="AEN1325" s="104"/>
      <c r="AEO1325" s="104"/>
      <c r="AEP1325" s="104"/>
      <c r="AEQ1325" s="104"/>
      <c r="AER1325" s="104"/>
      <c r="AES1325" s="104"/>
      <c r="AET1325" s="104"/>
      <c r="AEU1325" s="104"/>
      <c r="AEV1325" s="104"/>
      <c r="AEW1325" s="104"/>
      <c r="AEX1325" s="104"/>
      <c r="AEY1325" s="104"/>
      <c r="AEZ1325" s="104"/>
      <c r="AFA1325" s="104"/>
      <c r="AFB1325" s="104"/>
      <c r="AFC1325" s="104"/>
      <c r="AFD1325" s="104"/>
      <c r="AFE1325" s="104"/>
      <c r="AFF1325" s="104"/>
      <c r="AFG1325" s="104"/>
      <c r="AFH1325" s="104"/>
      <c r="AFI1325" s="104"/>
      <c r="AFJ1325" s="104"/>
      <c r="AFK1325" s="104"/>
      <c r="AFL1325" s="104"/>
      <c r="AFM1325" s="104"/>
      <c r="AFN1325" s="104"/>
      <c r="AFO1325" s="104"/>
      <c r="AFP1325" s="104"/>
      <c r="AFQ1325" s="104"/>
      <c r="AFR1325" s="104"/>
      <c r="AFS1325" s="104"/>
      <c r="AFT1325" s="104"/>
      <c r="AFU1325" s="104"/>
      <c r="AFV1325" s="104"/>
      <c r="AFW1325" s="104"/>
      <c r="AFX1325" s="104"/>
      <c r="AFY1325" s="104"/>
      <c r="AFZ1325" s="104"/>
      <c r="AGA1325" s="104"/>
      <c r="AGB1325" s="104"/>
      <c r="AGC1325" s="104"/>
      <c r="AGD1325" s="104"/>
      <c r="AGE1325" s="104"/>
      <c r="AGF1325" s="104"/>
      <c r="AGG1325" s="104"/>
      <c r="AGH1325" s="104"/>
      <c r="AGI1325" s="104"/>
      <c r="AGJ1325" s="104"/>
      <c r="AGK1325" s="104"/>
      <c r="AGL1325" s="104"/>
      <c r="AGM1325" s="104"/>
      <c r="AGN1325" s="104"/>
      <c r="AGO1325" s="104"/>
      <c r="AGP1325" s="104"/>
      <c r="AGQ1325" s="104"/>
      <c r="AGR1325" s="104"/>
      <c r="AGS1325" s="104"/>
      <c r="AGT1325" s="104"/>
      <c r="AGU1325" s="104"/>
      <c r="AGV1325" s="104"/>
      <c r="AGW1325" s="104"/>
      <c r="AGX1325" s="104"/>
      <c r="AGY1325" s="104"/>
      <c r="AGZ1325" s="104"/>
      <c r="AHA1325" s="104"/>
      <c r="AHB1325" s="104"/>
      <c r="AHC1325" s="104"/>
      <c r="AHD1325" s="104"/>
      <c r="AHE1325" s="104"/>
      <c r="AHF1325" s="104"/>
      <c r="AHG1325" s="104"/>
      <c r="AHH1325" s="104"/>
      <c r="AHI1325" s="104"/>
      <c r="AHJ1325" s="104"/>
      <c r="AHK1325" s="104"/>
      <c r="AHL1325" s="104"/>
      <c r="AHM1325" s="104"/>
      <c r="AHN1325" s="104"/>
      <c r="AHO1325" s="104"/>
      <c r="AHP1325" s="104"/>
      <c r="AHQ1325" s="104"/>
      <c r="AHR1325" s="104"/>
      <c r="AHS1325" s="104"/>
      <c r="AHT1325" s="104"/>
      <c r="AHU1325" s="104"/>
      <c r="AHV1325" s="104"/>
      <c r="AHW1325" s="104"/>
      <c r="AHX1325" s="104"/>
      <c r="AHY1325" s="104"/>
      <c r="AHZ1325" s="104"/>
      <c r="AIA1325" s="104"/>
      <c r="AIB1325" s="104"/>
      <c r="AIC1325" s="104"/>
      <c r="AID1325" s="104"/>
      <c r="AIE1325" s="104"/>
      <c r="AIF1325" s="104"/>
      <c r="AIG1325" s="104"/>
      <c r="AIH1325" s="104"/>
      <c r="AII1325" s="104"/>
      <c r="AIJ1325" s="104"/>
      <c r="AIK1325" s="104"/>
      <c r="AIL1325" s="104"/>
      <c r="AIM1325" s="104"/>
      <c r="AIN1325" s="104"/>
      <c r="AIO1325" s="104"/>
      <c r="AIP1325" s="104"/>
      <c r="AIQ1325" s="104"/>
      <c r="AIR1325" s="104"/>
      <c r="AIS1325" s="104"/>
      <c r="AIT1325" s="104"/>
      <c r="AIU1325" s="104"/>
      <c r="AIV1325" s="104"/>
      <c r="AIW1325" s="104"/>
      <c r="AIX1325" s="104"/>
      <c r="AIY1325" s="104"/>
      <c r="AIZ1325" s="104"/>
      <c r="AJA1325" s="104"/>
      <c r="AJB1325" s="104"/>
      <c r="AJC1325" s="104"/>
      <c r="AJD1325" s="104"/>
      <c r="AJE1325" s="104"/>
      <c r="AJF1325" s="104"/>
      <c r="AJG1325" s="104"/>
      <c r="AJH1325" s="104"/>
      <c r="AJI1325" s="104"/>
      <c r="AJJ1325" s="104"/>
      <c r="AJK1325" s="104"/>
      <c r="AJL1325" s="104"/>
      <c r="AJM1325" s="104"/>
      <c r="AJN1325" s="104"/>
      <c r="AJO1325" s="104"/>
      <c r="AJP1325" s="104"/>
      <c r="AJQ1325" s="104"/>
      <c r="AJR1325" s="104"/>
      <c r="AJS1325" s="104"/>
      <c r="AJT1325" s="104"/>
      <c r="AJU1325" s="104"/>
      <c r="AJV1325" s="104"/>
      <c r="AJW1325" s="104"/>
      <c r="AJX1325" s="104"/>
      <c r="AJY1325" s="104"/>
      <c r="AJZ1325" s="104"/>
      <c r="AKA1325" s="104"/>
      <c r="AKB1325" s="104"/>
      <c r="AKC1325" s="104"/>
      <c r="AKD1325" s="104"/>
      <c r="AKE1325" s="104"/>
      <c r="AKF1325" s="104"/>
      <c r="AKG1325" s="104"/>
      <c r="AKH1325" s="104"/>
      <c r="AKI1325" s="104"/>
      <c r="AKJ1325" s="104"/>
      <c r="AKK1325" s="104"/>
      <c r="AKL1325" s="104"/>
      <c r="AKM1325" s="104"/>
      <c r="AKN1325" s="104"/>
      <c r="AKO1325" s="104"/>
      <c r="AKP1325" s="104"/>
      <c r="AKQ1325" s="104"/>
      <c r="AKR1325" s="104"/>
      <c r="AKS1325" s="104"/>
      <c r="AKT1325" s="104"/>
      <c r="AKU1325" s="104"/>
      <c r="AKV1325" s="104"/>
      <c r="AKW1325" s="104"/>
      <c r="AKX1325" s="104"/>
      <c r="AKY1325" s="104"/>
      <c r="AKZ1325" s="104"/>
      <c r="ALA1325" s="104"/>
      <c r="ALB1325" s="104"/>
      <c r="ALC1325" s="104"/>
      <c r="ALD1325" s="104"/>
      <c r="ALE1325" s="104"/>
      <c r="ALF1325" s="104"/>
      <c r="ALG1325" s="104"/>
      <c r="ALH1325" s="104"/>
      <c r="ALI1325" s="104"/>
      <c r="ALJ1325" s="104"/>
      <c r="ALK1325" s="104"/>
      <c r="ALL1325" s="104"/>
      <c r="ALM1325" s="104"/>
      <c r="ALN1325" s="104"/>
      <c r="ALO1325" s="104"/>
      <c r="ALP1325" s="104"/>
      <c r="ALQ1325" s="104"/>
      <c r="ALR1325" s="104"/>
      <c r="ALS1325" s="104"/>
      <c r="ALT1325" s="104"/>
      <c r="ALU1325" s="104"/>
      <c r="ALV1325" s="104"/>
      <c r="ALW1325" s="104"/>
      <c r="ALX1325" s="104"/>
      <c r="ALY1325" s="104"/>
      <c r="ALZ1325" s="104"/>
      <c r="AMA1325" s="104"/>
      <c r="AMB1325" s="104"/>
      <c r="AMC1325" s="104"/>
      <c r="AMD1325" s="104"/>
      <c r="AME1325" s="104"/>
      <c r="AMF1325" s="104"/>
      <c r="AMG1325" s="104"/>
      <c r="AMH1325" s="104"/>
      <c r="AMI1325" s="104"/>
      <c r="AMJ1325" s="104"/>
      <c r="AMK1325" s="104"/>
      <c r="AML1325" s="104"/>
      <c r="AMM1325" s="104"/>
      <c r="AMN1325" s="104"/>
      <c r="AMO1325" s="104"/>
    </row>
    <row r="1326" spans="1:1029" s="88" customFormat="1" x14ac:dyDescent="0.35">
      <c r="A1326" s="21">
        <v>10141103</v>
      </c>
      <c r="B1326" s="115" t="s">
        <v>496</v>
      </c>
      <c r="C1326" s="272" t="s">
        <v>495</v>
      </c>
      <c r="D1326" s="21"/>
      <c r="E1326" s="114" t="str">
        <f t="shared" si="241"/>
        <v xml:space="preserve">TRANSFORMADOR AUXILIAR MARCA:POWER ENGINEERS MATOLA GARE </v>
      </c>
      <c r="F1326" s="21"/>
      <c r="G1326" s="21" t="s">
        <v>273</v>
      </c>
      <c r="H1326" s="21" t="s">
        <v>494</v>
      </c>
      <c r="I1326" s="21"/>
      <c r="J1326" s="21"/>
      <c r="K1326" s="21" t="s">
        <v>272</v>
      </c>
      <c r="L1326" s="21" t="s">
        <v>271</v>
      </c>
      <c r="M1326" s="21">
        <v>100</v>
      </c>
      <c r="N1326" s="21">
        <v>33</v>
      </c>
      <c r="O1326" s="21">
        <v>0.4</v>
      </c>
      <c r="P1326" s="21">
        <v>3</v>
      </c>
      <c r="Q1326" s="21">
        <v>2002</v>
      </c>
      <c r="R1326" s="115" t="s">
        <v>635</v>
      </c>
      <c r="S1326" s="21" t="s">
        <v>636</v>
      </c>
      <c r="T1326" s="116">
        <v>763</v>
      </c>
      <c r="U1326" s="111">
        <v>45</v>
      </c>
      <c r="V1326" s="113">
        <f t="shared" si="242"/>
        <v>521.38333333333333</v>
      </c>
      <c r="W1326" s="113">
        <f t="shared" si="243"/>
        <v>241.61666666666667</v>
      </c>
      <c r="X1326" s="112">
        <f t="shared" si="244"/>
        <v>241616.66666666669</v>
      </c>
      <c r="Y1326" s="111"/>
      <c r="Z1326" s="110">
        <f t="shared" si="252"/>
        <v>30</v>
      </c>
      <c r="AA1326" s="109">
        <f t="shared" si="245"/>
        <v>38.15</v>
      </c>
      <c r="AB1326" s="109">
        <f t="shared" si="246"/>
        <v>38150</v>
      </c>
      <c r="AC1326" s="108">
        <f t="shared" si="247"/>
        <v>724.85</v>
      </c>
      <c r="AD1326" s="107">
        <f t="shared" si="248"/>
        <v>2.2222222222222223E-2</v>
      </c>
      <c r="AE1326" s="106">
        <f t="shared" si="249"/>
        <v>16.10777777777778</v>
      </c>
      <c r="AF1326" s="105">
        <f t="shared" si="250"/>
        <v>257.72444444444443</v>
      </c>
      <c r="AG1326" s="105">
        <f t="shared" si="251"/>
        <v>505.27555555555557</v>
      </c>
      <c r="AH1326" s="104"/>
      <c r="AI1326" s="104"/>
      <c r="AJ1326" s="104"/>
      <c r="AK1326" s="104"/>
      <c r="AL1326" s="104"/>
      <c r="AM1326" s="104"/>
      <c r="AN1326" s="104"/>
      <c r="AO1326" s="104"/>
      <c r="AP1326" s="104"/>
      <c r="AQ1326" s="104"/>
      <c r="AR1326" s="104"/>
      <c r="AS1326" s="104"/>
      <c r="AT1326" s="104"/>
      <c r="AU1326" s="104"/>
      <c r="AV1326" s="104"/>
      <c r="AW1326" s="104"/>
      <c r="AX1326" s="104"/>
      <c r="AY1326" s="104"/>
      <c r="AZ1326" s="104"/>
      <c r="BA1326" s="104"/>
      <c r="BB1326" s="104"/>
      <c r="BC1326" s="104"/>
      <c r="BD1326" s="104"/>
      <c r="BE1326" s="104"/>
      <c r="BF1326" s="104"/>
      <c r="BG1326" s="104"/>
      <c r="BH1326" s="104"/>
      <c r="BI1326" s="104"/>
      <c r="BJ1326" s="104"/>
      <c r="BK1326" s="104"/>
      <c r="BL1326" s="104"/>
      <c r="BM1326" s="104"/>
      <c r="BN1326" s="104"/>
      <c r="BO1326" s="104"/>
      <c r="BP1326" s="104"/>
      <c r="BQ1326" s="104"/>
      <c r="BR1326" s="104"/>
      <c r="BS1326" s="104"/>
      <c r="BT1326" s="104"/>
      <c r="BU1326" s="104"/>
      <c r="BV1326" s="104"/>
      <c r="BW1326" s="104"/>
      <c r="BX1326" s="104"/>
      <c r="BY1326" s="104"/>
      <c r="BZ1326" s="104"/>
      <c r="CA1326" s="104"/>
      <c r="CB1326" s="104"/>
      <c r="CC1326" s="104"/>
      <c r="CD1326" s="104"/>
      <c r="CE1326" s="104"/>
      <c r="CF1326" s="104"/>
      <c r="CG1326" s="104"/>
      <c r="CH1326" s="104"/>
      <c r="CI1326" s="104"/>
      <c r="CJ1326" s="104"/>
      <c r="CK1326" s="104"/>
      <c r="CL1326" s="104"/>
      <c r="CM1326" s="104"/>
      <c r="CN1326" s="104"/>
      <c r="CO1326" s="104"/>
      <c r="CP1326" s="104"/>
      <c r="CQ1326" s="104"/>
      <c r="CR1326" s="104"/>
      <c r="CS1326" s="104"/>
      <c r="CT1326" s="104"/>
      <c r="CU1326" s="104"/>
      <c r="CV1326" s="104"/>
      <c r="CW1326" s="104"/>
      <c r="CX1326" s="104"/>
      <c r="CY1326" s="104"/>
      <c r="CZ1326" s="104"/>
      <c r="DA1326" s="104"/>
      <c r="DB1326" s="104"/>
      <c r="DC1326" s="104"/>
      <c r="DD1326" s="104"/>
      <c r="DE1326" s="104"/>
      <c r="DF1326" s="104"/>
      <c r="DG1326" s="104"/>
      <c r="DH1326" s="104"/>
      <c r="DI1326" s="104"/>
      <c r="DJ1326" s="104"/>
      <c r="DK1326" s="104"/>
      <c r="DL1326" s="104"/>
      <c r="DM1326" s="104"/>
      <c r="DN1326" s="104"/>
      <c r="DO1326" s="104"/>
      <c r="DP1326" s="104"/>
      <c r="DQ1326" s="104"/>
      <c r="DR1326" s="104"/>
      <c r="DS1326" s="104"/>
      <c r="DT1326" s="104"/>
      <c r="DU1326" s="104"/>
      <c r="DV1326" s="104"/>
      <c r="DW1326" s="104"/>
      <c r="DX1326" s="104"/>
      <c r="DY1326" s="104"/>
      <c r="DZ1326" s="104"/>
      <c r="EA1326" s="104"/>
      <c r="EB1326" s="104"/>
      <c r="EC1326" s="104"/>
      <c r="ED1326" s="104"/>
      <c r="EE1326" s="104"/>
      <c r="EF1326" s="104"/>
      <c r="EG1326" s="104"/>
      <c r="EH1326" s="104"/>
      <c r="EI1326" s="104"/>
      <c r="EJ1326" s="104"/>
      <c r="EK1326" s="104"/>
      <c r="EL1326" s="104"/>
      <c r="EM1326" s="104"/>
      <c r="EN1326" s="104"/>
      <c r="EO1326" s="104"/>
      <c r="EP1326" s="104"/>
      <c r="EQ1326" s="104"/>
      <c r="ER1326" s="104"/>
      <c r="ES1326" s="104"/>
      <c r="ET1326" s="104"/>
      <c r="EU1326" s="104"/>
      <c r="EV1326" s="104"/>
      <c r="EW1326" s="104"/>
      <c r="EX1326" s="104"/>
      <c r="EY1326" s="104"/>
      <c r="EZ1326" s="104"/>
      <c r="FA1326" s="104"/>
      <c r="FB1326" s="104"/>
      <c r="FC1326" s="104"/>
      <c r="FD1326" s="104"/>
      <c r="FE1326" s="104"/>
      <c r="FF1326" s="104"/>
      <c r="FG1326" s="104"/>
      <c r="FH1326" s="104"/>
      <c r="FI1326" s="104"/>
      <c r="FJ1326" s="104"/>
      <c r="FK1326" s="104"/>
      <c r="FL1326" s="104"/>
      <c r="FM1326" s="104"/>
      <c r="FN1326" s="104"/>
      <c r="FO1326" s="104"/>
      <c r="FP1326" s="104"/>
      <c r="FQ1326" s="104"/>
      <c r="FR1326" s="104"/>
      <c r="FS1326" s="104"/>
      <c r="FT1326" s="104"/>
      <c r="FU1326" s="104"/>
      <c r="FV1326" s="104"/>
      <c r="FW1326" s="104"/>
      <c r="FX1326" s="104"/>
      <c r="FY1326" s="104"/>
      <c r="FZ1326" s="104"/>
      <c r="GA1326" s="104"/>
      <c r="GB1326" s="104"/>
      <c r="GC1326" s="104"/>
      <c r="GD1326" s="104"/>
      <c r="GE1326" s="104"/>
      <c r="GF1326" s="104"/>
      <c r="GG1326" s="104"/>
      <c r="GH1326" s="104"/>
      <c r="GI1326" s="104"/>
      <c r="GJ1326" s="104"/>
      <c r="GK1326" s="104"/>
      <c r="GL1326" s="104"/>
      <c r="GM1326" s="104"/>
      <c r="GN1326" s="104"/>
      <c r="GO1326" s="104"/>
      <c r="GP1326" s="104"/>
      <c r="GQ1326" s="104"/>
      <c r="GR1326" s="104"/>
      <c r="GS1326" s="104"/>
      <c r="GT1326" s="104"/>
      <c r="GU1326" s="104"/>
      <c r="GV1326" s="104"/>
      <c r="GW1326" s="104"/>
      <c r="GX1326" s="104"/>
      <c r="GY1326" s="104"/>
      <c r="GZ1326" s="104"/>
      <c r="HA1326" s="104"/>
      <c r="HB1326" s="104"/>
      <c r="HC1326" s="104"/>
      <c r="HD1326" s="104"/>
      <c r="HE1326" s="104"/>
      <c r="HF1326" s="104"/>
      <c r="HG1326" s="104"/>
      <c r="HH1326" s="104"/>
      <c r="HI1326" s="104"/>
      <c r="HJ1326" s="104"/>
      <c r="HK1326" s="104"/>
      <c r="HL1326" s="104"/>
      <c r="HM1326" s="104"/>
      <c r="HN1326" s="104"/>
      <c r="HO1326" s="104"/>
      <c r="HP1326" s="104"/>
      <c r="HQ1326" s="104"/>
      <c r="HR1326" s="104"/>
      <c r="HS1326" s="104"/>
      <c r="HT1326" s="104"/>
      <c r="HU1326" s="104"/>
      <c r="HV1326" s="104"/>
      <c r="HW1326" s="104"/>
      <c r="HX1326" s="104"/>
      <c r="HY1326" s="104"/>
      <c r="HZ1326" s="104"/>
      <c r="IA1326" s="104"/>
      <c r="IB1326" s="104"/>
      <c r="IC1326" s="104"/>
      <c r="ID1326" s="104"/>
      <c r="IE1326" s="104"/>
      <c r="IF1326" s="104"/>
      <c r="IG1326" s="104"/>
      <c r="IH1326" s="104"/>
      <c r="II1326" s="104"/>
      <c r="IJ1326" s="104"/>
      <c r="IK1326" s="104"/>
      <c r="IL1326" s="104"/>
      <c r="IM1326" s="104"/>
      <c r="IN1326" s="104"/>
      <c r="IO1326" s="104"/>
      <c r="IP1326" s="104"/>
      <c r="IQ1326" s="104"/>
      <c r="IR1326" s="104"/>
      <c r="IS1326" s="104"/>
      <c r="IT1326" s="104"/>
      <c r="IU1326" s="104"/>
      <c r="IV1326" s="104"/>
      <c r="IW1326" s="104"/>
      <c r="IX1326" s="104"/>
      <c r="IY1326" s="104"/>
      <c r="IZ1326" s="104"/>
      <c r="JA1326" s="104"/>
      <c r="JB1326" s="104"/>
      <c r="JC1326" s="104"/>
      <c r="JD1326" s="104"/>
      <c r="JE1326" s="104"/>
      <c r="JF1326" s="104"/>
      <c r="JG1326" s="104"/>
      <c r="JH1326" s="104"/>
      <c r="JI1326" s="104"/>
      <c r="JJ1326" s="104"/>
      <c r="JK1326" s="104"/>
      <c r="JL1326" s="104"/>
      <c r="JM1326" s="104"/>
      <c r="JN1326" s="104"/>
      <c r="JO1326" s="104"/>
      <c r="JP1326" s="104"/>
      <c r="JQ1326" s="104"/>
      <c r="JR1326" s="104"/>
      <c r="JS1326" s="104"/>
      <c r="JT1326" s="104"/>
      <c r="JU1326" s="104"/>
      <c r="JV1326" s="104"/>
      <c r="JW1326" s="104"/>
      <c r="JX1326" s="104"/>
      <c r="JY1326" s="104"/>
      <c r="JZ1326" s="104"/>
      <c r="KA1326" s="104"/>
      <c r="KB1326" s="104"/>
      <c r="KC1326" s="104"/>
      <c r="KD1326" s="104"/>
      <c r="KE1326" s="104"/>
      <c r="KF1326" s="104"/>
      <c r="KG1326" s="104"/>
      <c r="KH1326" s="104"/>
      <c r="KI1326" s="104"/>
      <c r="KJ1326" s="104"/>
      <c r="KK1326" s="104"/>
      <c r="KL1326" s="104"/>
      <c r="KM1326" s="104"/>
      <c r="KN1326" s="104"/>
      <c r="KO1326" s="104"/>
      <c r="KP1326" s="104"/>
      <c r="KQ1326" s="104"/>
      <c r="KR1326" s="104"/>
      <c r="KS1326" s="104"/>
      <c r="KT1326" s="104"/>
      <c r="KU1326" s="104"/>
      <c r="KV1326" s="104"/>
      <c r="KW1326" s="104"/>
      <c r="KX1326" s="104"/>
      <c r="KY1326" s="104"/>
      <c r="KZ1326" s="104"/>
      <c r="LA1326" s="104"/>
      <c r="LB1326" s="104"/>
      <c r="LC1326" s="104"/>
      <c r="LD1326" s="104"/>
      <c r="LE1326" s="104"/>
      <c r="LF1326" s="104"/>
      <c r="LG1326" s="104"/>
      <c r="LH1326" s="104"/>
      <c r="LI1326" s="104"/>
      <c r="LJ1326" s="104"/>
      <c r="LK1326" s="104"/>
      <c r="LL1326" s="104"/>
      <c r="LM1326" s="104"/>
      <c r="LN1326" s="104"/>
      <c r="LO1326" s="104"/>
      <c r="LP1326" s="104"/>
      <c r="LQ1326" s="104"/>
      <c r="LR1326" s="104"/>
      <c r="LS1326" s="104"/>
      <c r="LT1326" s="104"/>
      <c r="LU1326" s="104"/>
      <c r="LV1326" s="104"/>
      <c r="LW1326" s="104"/>
      <c r="LX1326" s="104"/>
      <c r="LY1326" s="104"/>
      <c r="LZ1326" s="104"/>
      <c r="MA1326" s="104"/>
      <c r="MB1326" s="104"/>
      <c r="MC1326" s="104"/>
      <c r="MD1326" s="104"/>
      <c r="ME1326" s="104"/>
      <c r="MF1326" s="104"/>
      <c r="MG1326" s="104"/>
      <c r="MH1326" s="104"/>
      <c r="MI1326" s="104"/>
      <c r="MJ1326" s="104"/>
      <c r="MK1326" s="104"/>
      <c r="ML1326" s="104"/>
      <c r="MM1326" s="104"/>
      <c r="MN1326" s="104"/>
      <c r="MO1326" s="104"/>
      <c r="MP1326" s="104"/>
      <c r="MQ1326" s="104"/>
      <c r="MR1326" s="104"/>
      <c r="MS1326" s="104"/>
      <c r="MT1326" s="104"/>
      <c r="MU1326" s="104"/>
      <c r="MV1326" s="104"/>
      <c r="MW1326" s="104"/>
      <c r="MX1326" s="104"/>
      <c r="MY1326" s="104"/>
      <c r="MZ1326" s="104"/>
      <c r="NA1326" s="104"/>
      <c r="NB1326" s="104"/>
      <c r="NC1326" s="104"/>
      <c r="ND1326" s="104"/>
      <c r="NE1326" s="104"/>
      <c r="NF1326" s="104"/>
      <c r="NG1326" s="104"/>
      <c r="NH1326" s="104"/>
      <c r="NI1326" s="104"/>
      <c r="NJ1326" s="104"/>
      <c r="NK1326" s="104"/>
      <c r="NL1326" s="104"/>
      <c r="NM1326" s="104"/>
      <c r="NN1326" s="104"/>
      <c r="NO1326" s="104"/>
      <c r="NP1326" s="104"/>
      <c r="NQ1326" s="104"/>
      <c r="NR1326" s="104"/>
      <c r="NS1326" s="104"/>
      <c r="NT1326" s="104"/>
      <c r="NU1326" s="104"/>
      <c r="NV1326" s="104"/>
      <c r="NW1326" s="104"/>
      <c r="NX1326" s="104"/>
      <c r="NY1326" s="104"/>
      <c r="NZ1326" s="104"/>
      <c r="OA1326" s="104"/>
      <c r="OB1326" s="104"/>
      <c r="OC1326" s="104"/>
      <c r="OD1326" s="104"/>
      <c r="OE1326" s="104"/>
      <c r="OF1326" s="104"/>
      <c r="OG1326" s="104"/>
      <c r="OH1326" s="104"/>
      <c r="OI1326" s="104"/>
      <c r="OJ1326" s="104"/>
      <c r="OK1326" s="104"/>
      <c r="OL1326" s="104"/>
      <c r="OM1326" s="104"/>
      <c r="ON1326" s="104"/>
      <c r="OO1326" s="104"/>
      <c r="OP1326" s="104"/>
      <c r="OQ1326" s="104"/>
      <c r="OR1326" s="104"/>
      <c r="OS1326" s="104"/>
      <c r="OT1326" s="104"/>
      <c r="OU1326" s="104"/>
      <c r="OV1326" s="104"/>
      <c r="OW1326" s="104"/>
      <c r="OX1326" s="104"/>
      <c r="OY1326" s="104"/>
      <c r="OZ1326" s="104"/>
      <c r="PA1326" s="104"/>
      <c r="PB1326" s="104"/>
      <c r="PC1326" s="104"/>
      <c r="PD1326" s="104"/>
      <c r="PE1326" s="104"/>
      <c r="PF1326" s="104"/>
      <c r="PG1326" s="104"/>
      <c r="PH1326" s="104"/>
      <c r="PI1326" s="104"/>
      <c r="PJ1326" s="104"/>
      <c r="PK1326" s="104"/>
      <c r="PL1326" s="104"/>
      <c r="PM1326" s="104"/>
      <c r="PN1326" s="104"/>
      <c r="PO1326" s="104"/>
      <c r="PP1326" s="104"/>
      <c r="PQ1326" s="104"/>
      <c r="PR1326" s="104"/>
      <c r="PS1326" s="104"/>
      <c r="PT1326" s="104"/>
      <c r="PU1326" s="104"/>
      <c r="PV1326" s="104"/>
      <c r="PW1326" s="104"/>
      <c r="PX1326" s="104"/>
      <c r="PY1326" s="104"/>
      <c r="PZ1326" s="104"/>
      <c r="QA1326" s="104"/>
      <c r="QB1326" s="104"/>
      <c r="QC1326" s="104"/>
      <c r="QD1326" s="104"/>
      <c r="QE1326" s="104"/>
      <c r="QF1326" s="104"/>
      <c r="QG1326" s="104"/>
      <c r="QH1326" s="104"/>
      <c r="QI1326" s="104"/>
      <c r="QJ1326" s="104"/>
      <c r="QK1326" s="104"/>
      <c r="QL1326" s="104"/>
      <c r="QM1326" s="104"/>
      <c r="QN1326" s="104"/>
      <c r="QO1326" s="104"/>
      <c r="QP1326" s="104"/>
      <c r="QQ1326" s="104"/>
      <c r="QR1326" s="104"/>
      <c r="QS1326" s="104"/>
      <c r="QT1326" s="104"/>
      <c r="QU1326" s="104"/>
      <c r="QV1326" s="104"/>
      <c r="QW1326" s="104"/>
      <c r="QX1326" s="104"/>
      <c r="QY1326" s="104"/>
      <c r="QZ1326" s="104"/>
      <c r="RA1326" s="104"/>
      <c r="RB1326" s="104"/>
      <c r="RC1326" s="104"/>
      <c r="RD1326" s="104"/>
      <c r="RE1326" s="104"/>
      <c r="RF1326" s="104"/>
      <c r="RG1326" s="104"/>
      <c r="RH1326" s="104"/>
      <c r="RI1326" s="104"/>
      <c r="RJ1326" s="104"/>
      <c r="RK1326" s="104"/>
      <c r="RL1326" s="104"/>
      <c r="RM1326" s="104"/>
      <c r="RN1326" s="104"/>
      <c r="RO1326" s="104"/>
      <c r="RP1326" s="104"/>
      <c r="RQ1326" s="104"/>
      <c r="RR1326" s="104"/>
      <c r="RS1326" s="104"/>
      <c r="RT1326" s="104"/>
      <c r="RU1326" s="104"/>
      <c r="RV1326" s="104"/>
      <c r="RW1326" s="104"/>
      <c r="RX1326" s="104"/>
      <c r="RY1326" s="104"/>
      <c r="RZ1326" s="104"/>
      <c r="SA1326" s="104"/>
      <c r="SB1326" s="104"/>
      <c r="SC1326" s="104"/>
      <c r="SD1326" s="104"/>
      <c r="SE1326" s="104"/>
      <c r="SF1326" s="104"/>
      <c r="SG1326" s="104"/>
      <c r="SH1326" s="104"/>
      <c r="SI1326" s="104"/>
      <c r="SJ1326" s="104"/>
      <c r="SK1326" s="104"/>
      <c r="SL1326" s="104"/>
      <c r="SM1326" s="104"/>
      <c r="SN1326" s="104"/>
      <c r="SO1326" s="104"/>
      <c r="SP1326" s="104"/>
      <c r="SQ1326" s="104"/>
      <c r="SR1326" s="104"/>
      <c r="SS1326" s="104"/>
      <c r="ST1326" s="104"/>
      <c r="SU1326" s="104"/>
      <c r="SV1326" s="104"/>
      <c r="SW1326" s="104"/>
      <c r="SX1326" s="104"/>
      <c r="SY1326" s="104"/>
      <c r="SZ1326" s="104"/>
      <c r="TA1326" s="104"/>
      <c r="TB1326" s="104"/>
      <c r="TC1326" s="104"/>
      <c r="TD1326" s="104"/>
      <c r="TE1326" s="104"/>
      <c r="TF1326" s="104"/>
      <c r="TG1326" s="104"/>
      <c r="TH1326" s="104"/>
      <c r="TI1326" s="104"/>
      <c r="TJ1326" s="104"/>
      <c r="TK1326" s="104"/>
      <c r="TL1326" s="104"/>
      <c r="TM1326" s="104"/>
      <c r="TN1326" s="104"/>
      <c r="TO1326" s="104"/>
      <c r="TP1326" s="104"/>
      <c r="TQ1326" s="104"/>
      <c r="TR1326" s="104"/>
      <c r="TS1326" s="104"/>
      <c r="TT1326" s="104"/>
      <c r="TU1326" s="104"/>
      <c r="TV1326" s="104"/>
      <c r="TW1326" s="104"/>
      <c r="TX1326" s="104"/>
      <c r="TY1326" s="104"/>
      <c r="TZ1326" s="104"/>
      <c r="UA1326" s="104"/>
      <c r="UB1326" s="104"/>
      <c r="UC1326" s="104"/>
      <c r="UD1326" s="104"/>
      <c r="UE1326" s="104"/>
      <c r="UF1326" s="104"/>
      <c r="UG1326" s="104"/>
      <c r="UH1326" s="104"/>
      <c r="UI1326" s="104"/>
      <c r="UJ1326" s="104"/>
      <c r="UK1326" s="104"/>
      <c r="UL1326" s="104"/>
      <c r="UM1326" s="104"/>
      <c r="UN1326" s="104"/>
      <c r="UO1326" s="104"/>
      <c r="UP1326" s="104"/>
      <c r="UQ1326" s="104"/>
      <c r="UR1326" s="104"/>
      <c r="US1326" s="104"/>
      <c r="UT1326" s="104"/>
      <c r="UU1326" s="104"/>
      <c r="UV1326" s="104"/>
      <c r="UW1326" s="104"/>
      <c r="UX1326" s="104"/>
      <c r="UY1326" s="104"/>
      <c r="UZ1326" s="104"/>
      <c r="VA1326" s="104"/>
      <c r="VB1326" s="104"/>
      <c r="VC1326" s="104"/>
      <c r="VD1326" s="104"/>
      <c r="VE1326" s="104"/>
      <c r="VF1326" s="104"/>
      <c r="VG1326" s="104"/>
      <c r="VH1326" s="104"/>
      <c r="VI1326" s="104"/>
      <c r="VJ1326" s="104"/>
      <c r="VK1326" s="104"/>
      <c r="VL1326" s="104"/>
      <c r="VM1326" s="104"/>
      <c r="VN1326" s="104"/>
      <c r="VO1326" s="104"/>
      <c r="VP1326" s="104"/>
      <c r="VQ1326" s="104"/>
      <c r="VR1326" s="104"/>
      <c r="VS1326" s="104"/>
      <c r="VT1326" s="104"/>
      <c r="VU1326" s="104"/>
      <c r="VV1326" s="104"/>
      <c r="VW1326" s="104"/>
      <c r="VX1326" s="104"/>
      <c r="VY1326" s="104"/>
      <c r="VZ1326" s="104"/>
      <c r="WA1326" s="104"/>
      <c r="WB1326" s="104"/>
      <c r="WC1326" s="104"/>
      <c r="WD1326" s="104"/>
      <c r="WE1326" s="104"/>
      <c r="WF1326" s="104"/>
      <c r="WG1326" s="104"/>
      <c r="WH1326" s="104"/>
      <c r="WI1326" s="104"/>
      <c r="WJ1326" s="104"/>
      <c r="WK1326" s="104"/>
      <c r="WL1326" s="104"/>
      <c r="WM1326" s="104"/>
      <c r="WN1326" s="104"/>
      <c r="WO1326" s="104"/>
      <c r="WP1326" s="104"/>
      <c r="WQ1326" s="104"/>
      <c r="WR1326" s="104"/>
      <c r="WS1326" s="104"/>
      <c r="WT1326" s="104"/>
      <c r="WU1326" s="104"/>
      <c r="WV1326" s="104"/>
      <c r="WW1326" s="104"/>
      <c r="WX1326" s="104"/>
      <c r="WY1326" s="104"/>
      <c r="WZ1326" s="104"/>
      <c r="XA1326" s="104"/>
      <c r="XB1326" s="104"/>
      <c r="XC1326" s="104"/>
      <c r="XD1326" s="104"/>
      <c r="XE1326" s="104"/>
      <c r="XF1326" s="104"/>
      <c r="XG1326" s="104"/>
      <c r="XH1326" s="104"/>
      <c r="XI1326" s="104"/>
      <c r="XJ1326" s="104"/>
      <c r="XK1326" s="104"/>
      <c r="XL1326" s="104"/>
      <c r="XM1326" s="104"/>
      <c r="XN1326" s="104"/>
      <c r="XO1326" s="104"/>
      <c r="XP1326" s="104"/>
      <c r="XQ1326" s="104"/>
      <c r="XR1326" s="104"/>
      <c r="XS1326" s="104"/>
      <c r="XT1326" s="104"/>
      <c r="XU1326" s="104"/>
      <c r="XV1326" s="104"/>
      <c r="XW1326" s="104"/>
      <c r="XX1326" s="104"/>
      <c r="XY1326" s="104"/>
      <c r="XZ1326" s="104"/>
      <c r="YA1326" s="104"/>
      <c r="YB1326" s="104"/>
      <c r="YC1326" s="104"/>
      <c r="YD1326" s="104"/>
      <c r="YE1326" s="104"/>
      <c r="YF1326" s="104"/>
      <c r="YG1326" s="104"/>
      <c r="YH1326" s="104"/>
      <c r="YI1326" s="104"/>
      <c r="YJ1326" s="104"/>
      <c r="YK1326" s="104"/>
      <c r="YL1326" s="104"/>
      <c r="YM1326" s="104"/>
      <c r="YN1326" s="104"/>
      <c r="YO1326" s="104"/>
      <c r="YP1326" s="104"/>
      <c r="YQ1326" s="104"/>
      <c r="YR1326" s="104"/>
      <c r="YS1326" s="104"/>
      <c r="YT1326" s="104"/>
      <c r="YU1326" s="104"/>
      <c r="YV1326" s="104"/>
      <c r="YW1326" s="104"/>
      <c r="YX1326" s="104"/>
      <c r="YY1326" s="104"/>
      <c r="YZ1326" s="104"/>
      <c r="ZA1326" s="104"/>
      <c r="ZB1326" s="104"/>
      <c r="ZC1326" s="104"/>
      <c r="ZD1326" s="104"/>
      <c r="ZE1326" s="104"/>
      <c r="ZF1326" s="104"/>
      <c r="ZG1326" s="104"/>
      <c r="ZH1326" s="104"/>
      <c r="ZI1326" s="104"/>
      <c r="ZJ1326" s="104"/>
      <c r="ZK1326" s="104"/>
      <c r="ZL1326" s="104"/>
      <c r="ZM1326" s="104"/>
      <c r="ZN1326" s="104"/>
      <c r="ZO1326" s="104"/>
      <c r="ZP1326" s="104"/>
      <c r="ZQ1326" s="104"/>
      <c r="ZR1326" s="104"/>
      <c r="ZS1326" s="104"/>
      <c r="ZT1326" s="104"/>
      <c r="ZU1326" s="104"/>
      <c r="ZV1326" s="104"/>
      <c r="ZW1326" s="104"/>
      <c r="ZX1326" s="104"/>
      <c r="ZY1326" s="104"/>
      <c r="ZZ1326" s="104"/>
      <c r="AAA1326" s="104"/>
      <c r="AAB1326" s="104"/>
      <c r="AAC1326" s="104"/>
      <c r="AAD1326" s="104"/>
      <c r="AAE1326" s="104"/>
      <c r="AAF1326" s="104"/>
      <c r="AAG1326" s="104"/>
      <c r="AAH1326" s="104"/>
      <c r="AAI1326" s="104"/>
      <c r="AAJ1326" s="104"/>
      <c r="AAK1326" s="104"/>
      <c r="AAL1326" s="104"/>
      <c r="AAM1326" s="104"/>
      <c r="AAN1326" s="104"/>
      <c r="AAO1326" s="104"/>
      <c r="AAP1326" s="104"/>
      <c r="AAQ1326" s="104"/>
      <c r="AAR1326" s="104"/>
      <c r="AAS1326" s="104"/>
      <c r="AAT1326" s="104"/>
      <c r="AAU1326" s="104"/>
      <c r="AAV1326" s="104"/>
      <c r="AAW1326" s="104"/>
      <c r="AAX1326" s="104"/>
      <c r="AAY1326" s="104"/>
      <c r="AAZ1326" s="104"/>
      <c r="ABA1326" s="104"/>
      <c r="ABB1326" s="104"/>
      <c r="ABC1326" s="104"/>
      <c r="ABD1326" s="104"/>
      <c r="ABE1326" s="104"/>
      <c r="ABF1326" s="104"/>
      <c r="ABG1326" s="104"/>
      <c r="ABH1326" s="104"/>
      <c r="ABI1326" s="104"/>
      <c r="ABJ1326" s="104"/>
      <c r="ABK1326" s="104"/>
      <c r="ABL1326" s="104"/>
      <c r="ABM1326" s="104"/>
      <c r="ABN1326" s="104"/>
      <c r="ABO1326" s="104"/>
      <c r="ABP1326" s="104"/>
      <c r="ABQ1326" s="104"/>
      <c r="ABR1326" s="104"/>
      <c r="ABS1326" s="104"/>
      <c r="ABT1326" s="104"/>
      <c r="ABU1326" s="104"/>
      <c r="ABV1326" s="104"/>
      <c r="ABW1326" s="104"/>
      <c r="ABX1326" s="104"/>
      <c r="ABY1326" s="104"/>
      <c r="ABZ1326" s="104"/>
      <c r="ACA1326" s="104"/>
      <c r="ACB1326" s="104"/>
      <c r="ACC1326" s="104"/>
      <c r="ACD1326" s="104"/>
      <c r="ACE1326" s="104"/>
      <c r="ACF1326" s="104"/>
      <c r="ACG1326" s="104"/>
      <c r="ACH1326" s="104"/>
      <c r="ACI1326" s="104"/>
      <c r="ACJ1326" s="104"/>
      <c r="ACK1326" s="104"/>
      <c r="ACL1326" s="104"/>
      <c r="ACM1326" s="104"/>
      <c r="ACN1326" s="104"/>
      <c r="ACO1326" s="104"/>
      <c r="ACP1326" s="104"/>
      <c r="ACQ1326" s="104"/>
      <c r="ACR1326" s="104"/>
      <c r="ACS1326" s="104"/>
      <c r="ACT1326" s="104"/>
      <c r="ACU1326" s="104"/>
      <c r="ACV1326" s="104"/>
      <c r="ACW1326" s="104"/>
      <c r="ACX1326" s="104"/>
      <c r="ACY1326" s="104"/>
      <c r="ACZ1326" s="104"/>
      <c r="ADA1326" s="104"/>
      <c r="ADB1326" s="104"/>
      <c r="ADC1326" s="104"/>
      <c r="ADD1326" s="104"/>
      <c r="ADE1326" s="104"/>
      <c r="ADF1326" s="104"/>
      <c r="ADG1326" s="104"/>
      <c r="ADH1326" s="104"/>
      <c r="ADI1326" s="104"/>
      <c r="ADJ1326" s="104"/>
      <c r="ADK1326" s="104"/>
      <c r="ADL1326" s="104"/>
      <c r="ADM1326" s="104"/>
      <c r="ADN1326" s="104"/>
      <c r="ADO1326" s="104"/>
      <c r="ADP1326" s="104"/>
      <c r="ADQ1326" s="104"/>
      <c r="ADR1326" s="104"/>
      <c r="ADS1326" s="104"/>
      <c r="ADT1326" s="104"/>
      <c r="ADU1326" s="104"/>
      <c r="ADV1326" s="104"/>
      <c r="ADW1326" s="104"/>
      <c r="ADX1326" s="104"/>
      <c r="ADY1326" s="104"/>
      <c r="ADZ1326" s="104"/>
      <c r="AEA1326" s="104"/>
      <c r="AEB1326" s="104"/>
      <c r="AEC1326" s="104"/>
      <c r="AED1326" s="104"/>
      <c r="AEE1326" s="104"/>
      <c r="AEF1326" s="104"/>
      <c r="AEG1326" s="104"/>
      <c r="AEH1326" s="104"/>
      <c r="AEI1326" s="104"/>
      <c r="AEJ1326" s="104"/>
      <c r="AEK1326" s="104"/>
      <c r="AEL1326" s="104"/>
      <c r="AEM1326" s="104"/>
      <c r="AEN1326" s="104"/>
      <c r="AEO1326" s="104"/>
      <c r="AEP1326" s="104"/>
      <c r="AEQ1326" s="104"/>
      <c r="AER1326" s="104"/>
      <c r="AES1326" s="104"/>
      <c r="AET1326" s="104"/>
      <c r="AEU1326" s="104"/>
      <c r="AEV1326" s="104"/>
      <c r="AEW1326" s="104"/>
      <c r="AEX1326" s="104"/>
      <c r="AEY1326" s="104"/>
      <c r="AEZ1326" s="104"/>
      <c r="AFA1326" s="104"/>
      <c r="AFB1326" s="104"/>
      <c r="AFC1326" s="104"/>
      <c r="AFD1326" s="104"/>
      <c r="AFE1326" s="104"/>
      <c r="AFF1326" s="104"/>
      <c r="AFG1326" s="104"/>
      <c r="AFH1326" s="104"/>
      <c r="AFI1326" s="104"/>
      <c r="AFJ1326" s="104"/>
      <c r="AFK1326" s="104"/>
      <c r="AFL1326" s="104"/>
      <c r="AFM1326" s="104"/>
      <c r="AFN1326" s="104"/>
      <c r="AFO1326" s="104"/>
      <c r="AFP1326" s="104"/>
      <c r="AFQ1326" s="104"/>
      <c r="AFR1326" s="104"/>
      <c r="AFS1326" s="104"/>
      <c r="AFT1326" s="104"/>
      <c r="AFU1326" s="104"/>
      <c r="AFV1326" s="104"/>
      <c r="AFW1326" s="104"/>
      <c r="AFX1326" s="104"/>
      <c r="AFY1326" s="104"/>
      <c r="AFZ1326" s="104"/>
      <c r="AGA1326" s="104"/>
      <c r="AGB1326" s="104"/>
      <c r="AGC1326" s="104"/>
      <c r="AGD1326" s="104"/>
      <c r="AGE1326" s="104"/>
      <c r="AGF1326" s="104"/>
      <c r="AGG1326" s="104"/>
      <c r="AGH1326" s="104"/>
      <c r="AGI1326" s="104"/>
      <c r="AGJ1326" s="104"/>
      <c r="AGK1326" s="104"/>
      <c r="AGL1326" s="104"/>
      <c r="AGM1326" s="104"/>
      <c r="AGN1326" s="104"/>
      <c r="AGO1326" s="104"/>
      <c r="AGP1326" s="104"/>
      <c r="AGQ1326" s="104"/>
      <c r="AGR1326" s="104"/>
      <c r="AGS1326" s="104"/>
      <c r="AGT1326" s="104"/>
      <c r="AGU1326" s="104"/>
      <c r="AGV1326" s="104"/>
      <c r="AGW1326" s="104"/>
      <c r="AGX1326" s="104"/>
      <c r="AGY1326" s="104"/>
      <c r="AGZ1326" s="104"/>
      <c r="AHA1326" s="104"/>
      <c r="AHB1326" s="104"/>
      <c r="AHC1326" s="104"/>
      <c r="AHD1326" s="104"/>
      <c r="AHE1326" s="104"/>
      <c r="AHF1326" s="104"/>
      <c r="AHG1326" s="104"/>
      <c r="AHH1326" s="104"/>
      <c r="AHI1326" s="104"/>
      <c r="AHJ1326" s="104"/>
      <c r="AHK1326" s="104"/>
      <c r="AHL1326" s="104"/>
      <c r="AHM1326" s="104"/>
      <c r="AHN1326" s="104"/>
      <c r="AHO1326" s="104"/>
      <c r="AHP1326" s="104"/>
      <c r="AHQ1326" s="104"/>
      <c r="AHR1326" s="104"/>
      <c r="AHS1326" s="104"/>
      <c r="AHT1326" s="104"/>
      <c r="AHU1326" s="104"/>
      <c r="AHV1326" s="104"/>
      <c r="AHW1326" s="104"/>
      <c r="AHX1326" s="104"/>
      <c r="AHY1326" s="104"/>
      <c r="AHZ1326" s="104"/>
      <c r="AIA1326" s="104"/>
      <c r="AIB1326" s="104"/>
      <c r="AIC1326" s="104"/>
      <c r="AID1326" s="104"/>
      <c r="AIE1326" s="104"/>
      <c r="AIF1326" s="104"/>
      <c r="AIG1326" s="104"/>
      <c r="AIH1326" s="104"/>
      <c r="AII1326" s="104"/>
      <c r="AIJ1326" s="104"/>
      <c r="AIK1326" s="104"/>
      <c r="AIL1326" s="104"/>
      <c r="AIM1326" s="104"/>
      <c r="AIN1326" s="104"/>
      <c r="AIO1326" s="104"/>
      <c r="AIP1326" s="104"/>
      <c r="AIQ1326" s="104"/>
      <c r="AIR1326" s="104"/>
      <c r="AIS1326" s="104"/>
      <c r="AIT1326" s="104"/>
      <c r="AIU1326" s="104"/>
      <c r="AIV1326" s="104"/>
      <c r="AIW1326" s="104"/>
      <c r="AIX1326" s="104"/>
      <c r="AIY1326" s="104"/>
      <c r="AIZ1326" s="104"/>
      <c r="AJA1326" s="104"/>
      <c r="AJB1326" s="104"/>
      <c r="AJC1326" s="104"/>
      <c r="AJD1326" s="104"/>
      <c r="AJE1326" s="104"/>
      <c r="AJF1326" s="104"/>
      <c r="AJG1326" s="104"/>
      <c r="AJH1326" s="104"/>
      <c r="AJI1326" s="104"/>
      <c r="AJJ1326" s="104"/>
      <c r="AJK1326" s="104"/>
      <c r="AJL1326" s="104"/>
      <c r="AJM1326" s="104"/>
      <c r="AJN1326" s="104"/>
      <c r="AJO1326" s="104"/>
      <c r="AJP1326" s="104"/>
      <c r="AJQ1326" s="104"/>
      <c r="AJR1326" s="104"/>
      <c r="AJS1326" s="104"/>
      <c r="AJT1326" s="104"/>
      <c r="AJU1326" s="104"/>
      <c r="AJV1326" s="104"/>
      <c r="AJW1326" s="104"/>
      <c r="AJX1326" s="104"/>
      <c r="AJY1326" s="104"/>
      <c r="AJZ1326" s="104"/>
      <c r="AKA1326" s="104"/>
      <c r="AKB1326" s="104"/>
      <c r="AKC1326" s="104"/>
      <c r="AKD1326" s="104"/>
      <c r="AKE1326" s="104"/>
      <c r="AKF1326" s="104"/>
      <c r="AKG1326" s="104"/>
      <c r="AKH1326" s="104"/>
      <c r="AKI1326" s="104"/>
      <c r="AKJ1326" s="104"/>
      <c r="AKK1326" s="104"/>
      <c r="AKL1326" s="104"/>
      <c r="AKM1326" s="104"/>
      <c r="AKN1326" s="104"/>
      <c r="AKO1326" s="104"/>
      <c r="AKP1326" s="104"/>
      <c r="AKQ1326" s="104"/>
      <c r="AKR1326" s="104"/>
      <c r="AKS1326" s="104"/>
      <c r="AKT1326" s="104"/>
      <c r="AKU1326" s="104"/>
      <c r="AKV1326" s="104"/>
      <c r="AKW1326" s="104"/>
      <c r="AKX1326" s="104"/>
      <c r="AKY1326" s="104"/>
      <c r="AKZ1326" s="104"/>
      <c r="ALA1326" s="104"/>
      <c r="ALB1326" s="104"/>
      <c r="ALC1326" s="104"/>
      <c r="ALD1326" s="104"/>
      <c r="ALE1326" s="104"/>
      <c r="ALF1326" s="104"/>
      <c r="ALG1326" s="104"/>
      <c r="ALH1326" s="104"/>
      <c r="ALI1326" s="104"/>
      <c r="ALJ1326" s="104"/>
      <c r="ALK1326" s="104"/>
      <c r="ALL1326" s="104"/>
      <c r="ALM1326" s="104"/>
      <c r="ALN1326" s="104"/>
      <c r="ALO1326" s="104"/>
      <c r="ALP1326" s="104"/>
      <c r="ALQ1326" s="104"/>
      <c r="ALR1326" s="104"/>
      <c r="ALS1326" s="104"/>
      <c r="ALT1326" s="104"/>
      <c r="ALU1326" s="104"/>
      <c r="ALV1326" s="104"/>
      <c r="ALW1326" s="104"/>
      <c r="ALX1326" s="104"/>
      <c r="ALY1326" s="104"/>
      <c r="ALZ1326" s="104"/>
      <c r="AMA1326" s="104"/>
      <c r="AMB1326" s="104"/>
      <c r="AMC1326" s="104"/>
      <c r="AMD1326" s="104"/>
      <c r="AME1326" s="104"/>
      <c r="AMF1326" s="104"/>
      <c r="AMG1326" s="104"/>
      <c r="AMH1326" s="104"/>
      <c r="AMI1326" s="104"/>
      <c r="AMJ1326" s="104"/>
      <c r="AMK1326" s="104"/>
      <c r="AML1326" s="104"/>
      <c r="AMM1326" s="104"/>
      <c r="AMN1326" s="104"/>
      <c r="AMO1326" s="104"/>
    </row>
    <row r="1327" spans="1:1029" s="88" customFormat="1" x14ac:dyDescent="0.35">
      <c r="A1327" s="21">
        <v>10141103</v>
      </c>
      <c r="B1327" s="115" t="s">
        <v>496</v>
      </c>
      <c r="C1327" s="272" t="s">
        <v>495</v>
      </c>
      <c r="D1327" s="21"/>
      <c r="E1327" s="114" t="str">
        <f t="shared" si="241"/>
        <v xml:space="preserve">TRANSFORMADOR AUXILIAR MARCA:POWER ENGINEERS LINDELA </v>
      </c>
      <c r="F1327" s="21"/>
      <c r="G1327" s="21" t="s">
        <v>266</v>
      </c>
      <c r="H1327" s="21" t="s">
        <v>494</v>
      </c>
      <c r="I1327" s="21"/>
      <c r="J1327" s="21"/>
      <c r="K1327" s="21" t="s">
        <v>265</v>
      </c>
      <c r="L1327" s="21" t="s">
        <v>264</v>
      </c>
      <c r="M1327" s="21">
        <v>100</v>
      </c>
      <c r="N1327" s="21">
        <v>33</v>
      </c>
      <c r="O1327" s="21">
        <v>0.4</v>
      </c>
      <c r="P1327" s="21">
        <v>3</v>
      </c>
      <c r="Q1327" s="21">
        <v>2002</v>
      </c>
      <c r="R1327" s="115" t="s">
        <v>635</v>
      </c>
      <c r="S1327" s="21" t="s">
        <v>634</v>
      </c>
      <c r="T1327" s="116">
        <v>763</v>
      </c>
      <c r="U1327" s="111">
        <v>45</v>
      </c>
      <c r="V1327" s="113">
        <f t="shared" si="242"/>
        <v>521.38333333333333</v>
      </c>
      <c r="W1327" s="113">
        <f t="shared" si="243"/>
        <v>241.61666666666667</v>
      </c>
      <c r="X1327" s="112">
        <f t="shared" si="244"/>
        <v>241616.66666666669</v>
      </c>
      <c r="Y1327" s="111"/>
      <c r="Z1327" s="110">
        <f t="shared" si="252"/>
        <v>30</v>
      </c>
      <c r="AA1327" s="109">
        <f t="shared" si="245"/>
        <v>38.15</v>
      </c>
      <c r="AB1327" s="109">
        <f t="shared" si="246"/>
        <v>38150</v>
      </c>
      <c r="AC1327" s="108">
        <f t="shared" si="247"/>
        <v>724.85</v>
      </c>
      <c r="AD1327" s="107">
        <f t="shared" si="248"/>
        <v>2.2222222222222223E-2</v>
      </c>
      <c r="AE1327" s="106">
        <f t="shared" si="249"/>
        <v>16.10777777777778</v>
      </c>
      <c r="AF1327" s="105">
        <f t="shared" si="250"/>
        <v>257.72444444444443</v>
      </c>
      <c r="AG1327" s="105">
        <f t="shared" si="251"/>
        <v>505.27555555555557</v>
      </c>
      <c r="AH1327" s="104"/>
      <c r="AI1327" s="104"/>
      <c r="AJ1327" s="104"/>
      <c r="AK1327" s="104"/>
      <c r="AL1327" s="104"/>
      <c r="AM1327" s="104"/>
      <c r="AN1327" s="104"/>
      <c r="AO1327" s="104"/>
      <c r="AP1327" s="104"/>
      <c r="AQ1327" s="104"/>
      <c r="AR1327" s="104"/>
      <c r="AS1327" s="104"/>
      <c r="AT1327" s="104"/>
      <c r="AU1327" s="104"/>
      <c r="AV1327" s="104"/>
      <c r="AW1327" s="104"/>
      <c r="AX1327" s="104"/>
      <c r="AY1327" s="104"/>
      <c r="AZ1327" s="104"/>
      <c r="BA1327" s="104"/>
      <c r="BB1327" s="104"/>
      <c r="BC1327" s="104"/>
      <c r="BD1327" s="104"/>
      <c r="BE1327" s="104"/>
      <c r="BF1327" s="104"/>
      <c r="BG1327" s="104"/>
      <c r="BH1327" s="104"/>
      <c r="BI1327" s="104"/>
      <c r="BJ1327" s="104"/>
      <c r="BK1327" s="104"/>
      <c r="BL1327" s="104"/>
      <c r="BM1327" s="104"/>
      <c r="BN1327" s="104"/>
      <c r="BO1327" s="104"/>
      <c r="BP1327" s="104"/>
      <c r="BQ1327" s="104"/>
      <c r="BR1327" s="104"/>
      <c r="BS1327" s="104"/>
      <c r="BT1327" s="104"/>
      <c r="BU1327" s="104"/>
      <c r="BV1327" s="104"/>
      <c r="BW1327" s="104"/>
      <c r="BX1327" s="104"/>
      <c r="BY1327" s="104"/>
      <c r="BZ1327" s="104"/>
      <c r="CA1327" s="104"/>
      <c r="CB1327" s="104"/>
      <c r="CC1327" s="104"/>
      <c r="CD1327" s="104"/>
      <c r="CE1327" s="104"/>
      <c r="CF1327" s="104"/>
      <c r="CG1327" s="104"/>
      <c r="CH1327" s="104"/>
      <c r="CI1327" s="104"/>
      <c r="CJ1327" s="104"/>
      <c r="CK1327" s="104"/>
      <c r="CL1327" s="104"/>
      <c r="CM1327" s="104"/>
      <c r="CN1327" s="104"/>
      <c r="CO1327" s="104"/>
      <c r="CP1327" s="104"/>
      <c r="CQ1327" s="104"/>
      <c r="CR1327" s="104"/>
      <c r="CS1327" s="104"/>
      <c r="CT1327" s="104"/>
      <c r="CU1327" s="104"/>
      <c r="CV1327" s="104"/>
      <c r="CW1327" s="104"/>
      <c r="CX1327" s="104"/>
      <c r="CY1327" s="104"/>
      <c r="CZ1327" s="104"/>
      <c r="DA1327" s="104"/>
      <c r="DB1327" s="104"/>
      <c r="DC1327" s="104"/>
      <c r="DD1327" s="104"/>
      <c r="DE1327" s="104"/>
      <c r="DF1327" s="104"/>
      <c r="DG1327" s="104"/>
      <c r="DH1327" s="104"/>
      <c r="DI1327" s="104"/>
      <c r="DJ1327" s="104"/>
      <c r="DK1327" s="104"/>
      <c r="DL1327" s="104"/>
      <c r="DM1327" s="104"/>
      <c r="DN1327" s="104"/>
      <c r="DO1327" s="104"/>
      <c r="DP1327" s="104"/>
      <c r="DQ1327" s="104"/>
      <c r="DR1327" s="104"/>
      <c r="DS1327" s="104"/>
      <c r="DT1327" s="104"/>
      <c r="DU1327" s="104"/>
      <c r="DV1327" s="104"/>
      <c r="DW1327" s="104"/>
      <c r="DX1327" s="104"/>
      <c r="DY1327" s="104"/>
      <c r="DZ1327" s="104"/>
      <c r="EA1327" s="104"/>
      <c r="EB1327" s="104"/>
      <c r="EC1327" s="104"/>
      <c r="ED1327" s="104"/>
      <c r="EE1327" s="104"/>
      <c r="EF1327" s="104"/>
      <c r="EG1327" s="104"/>
      <c r="EH1327" s="104"/>
      <c r="EI1327" s="104"/>
      <c r="EJ1327" s="104"/>
      <c r="EK1327" s="104"/>
      <c r="EL1327" s="104"/>
      <c r="EM1327" s="104"/>
      <c r="EN1327" s="104"/>
      <c r="EO1327" s="104"/>
      <c r="EP1327" s="104"/>
      <c r="EQ1327" s="104"/>
      <c r="ER1327" s="104"/>
      <c r="ES1327" s="104"/>
      <c r="ET1327" s="104"/>
      <c r="EU1327" s="104"/>
      <c r="EV1327" s="104"/>
      <c r="EW1327" s="104"/>
      <c r="EX1327" s="104"/>
      <c r="EY1327" s="104"/>
      <c r="EZ1327" s="104"/>
      <c r="FA1327" s="104"/>
      <c r="FB1327" s="104"/>
      <c r="FC1327" s="104"/>
      <c r="FD1327" s="104"/>
      <c r="FE1327" s="104"/>
      <c r="FF1327" s="104"/>
      <c r="FG1327" s="104"/>
      <c r="FH1327" s="104"/>
      <c r="FI1327" s="104"/>
      <c r="FJ1327" s="104"/>
      <c r="FK1327" s="104"/>
      <c r="FL1327" s="104"/>
      <c r="FM1327" s="104"/>
      <c r="FN1327" s="104"/>
      <c r="FO1327" s="104"/>
      <c r="FP1327" s="104"/>
      <c r="FQ1327" s="104"/>
      <c r="FR1327" s="104"/>
      <c r="FS1327" s="104"/>
      <c r="FT1327" s="104"/>
      <c r="FU1327" s="104"/>
      <c r="FV1327" s="104"/>
      <c r="FW1327" s="104"/>
      <c r="FX1327" s="104"/>
      <c r="FY1327" s="104"/>
      <c r="FZ1327" s="104"/>
      <c r="GA1327" s="104"/>
      <c r="GB1327" s="104"/>
      <c r="GC1327" s="104"/>
      <c r="GD1327" s="104"/>
      <c r="GE1327" s="104"/>
      <c r="GF1327" s="104"/>
      <c r="GG1327" s="104"/>
      <c r="GH1327" s="104"/>
      <c r="GI1327" s="104"/>
      <c r="GJ1327" s="104"/>
      <c r="GK1327" s="104"/>
      <c r="GL1327" s="104"/>
      <c r="GM1327" s="104"/>
      <c r="GN1327" s="104"/>
      <c r="GO1327" s="104"/>
      <c r="GP1327" s="104"/>
      <c r="GQ1327" s="104"/>
      <c r="GR1327" s="104"/>
      <c r="GS1327" s="104"/>
      <c r="GT1327" s="104"/>
      <c r="GU1327" s="104"/>
      <c r="GV1327" s="104"/>
      <c r="GW1327" s="104"/>
      <c r="GX1327" s="104"/>
      <c r="GY1327" s="104"/>
      <c r="GZ1327" s="104"/>
      <c r="HA1327" s="104"/>
      <c r="HB1327" s="104"/>
      <c r="HC1327" s="104"/>
      <c r="HD1327" s="104"/>
      <c r="HE1327" s="104"/>
      <c r="HF1327" s="104"/>
      <c r="HG1327" s="104"/>
      <c r="HH1327" s="104"/>
      <c r="HI1327" s="104"/>
      <c r="HJ1327" s="104"/>
      <c r="HK1327" s="104"/>
      <c r="HL1327" s="104"/>
      <c r="HM1327" s="104"/>
      <c r="HN1327" s="104"/>
      <c r="HO1327" s="104"/>
      <c r="HP1327" s="104"/>
      <c r="HQ1327" s="104"/>
      <c r="HR1327" s="104"/>
      <c r="HS1327" s="104"/>
      <c r="HT1327" s="104"/>
      <c r="HU1327" s="104"/>
      <c r="HV1327" s="104"/>
      <c r="HW1327" s="104"/>
      <c r="HX1327" s="104"/>
      <c r="HY1327" s="104"/>
      <c r="HZ1327" s="104"/>
      <c r="IA1327" s="104"/>
      <c r="IB1327" s="104"/>
      <c r="IC1327" s="104"/>
      <c r="ID1327" s="104"/>
      <c r="IE1327" s="104"/>
      <c r="IF1327" s="104"/>
      <c r="IG1327" s="104"/>
      <c r="IH1327" s="104"/>
      <c r="II1327" s="104"/>
      <c r="IJ1327" s="104"/>
      <c r="IK1327" s="104"/>
      <c r="IL1327" s="104"/>
      <c r="IM1327" s="104"/>
      <c r="IN1327" s="104"/>
      <c r="IO1327" s="104"/>
      <c r="IP1327" s="104"/>
      <c r="IQ1327" s="104"/>
      <c r="IR1327" s="104"/>
      <c r="IS1327" s="104"/>
      <c r="IT1327" s="104"/>
      <c r="IU1327" s="104"/>
      <c r="IV1327" s="104"/>
      <c r="IW1327" s="104"/>
      <c r="IX1327" s="104"/>
      <c r="IY1327" s="104"/>
      <c r="IZ1327" s="104"/>
      <c r="JA1327" s="104"/>
      <c r="JB1327" s="104"/>
      <c r="JC1327" s="104"/>
      <c r="JD1327" s="104"/>
      <c r="JE1327" s="104"/>
      <c r="JF1327" s="104"/>
      <c r="JG1327" s="104"/>
      <c r="JH1327" s="104"/>
      <c r="JI1327" s="104"/>
      <c r="JJ1327" s="104"/>
      <c r="JK1327" s="104"/>
      <c r="JL1327" s="104"/>
      <c r="JM1327" s="104"/>
      <c r="JN1327" s="104"/>
      <c r="JO1327" s="104"/>
      <c r="JP1327" s="104"/>
      <c r="JQ1327" s="104"/>
      <c r="JR1327" s="104"/>
      <c r="JS1327" s="104"/>
      <c r="JT1327" s="104"/>
      <c r="JU1327" s="104"/>
      <c r="JV1327" s="104"/>
      <c r="JW1327" s="104"/>
      <c r="JX1327" s="104"/>
      <c r="JY1327" s="104"/>
      <c r="JZ1327" s="104"/>
      <c r="KA1327" s="104"/>
      <c r="KB1327" s="104"/>
      <c r="KC1327" s="104"/>
      <c r="KD1327" s="104"/>
      <c r="KE1327" s="104"/>
      <c r="KF1327" s="104"/>
      <c r="KG1327" s="104"/>
      <c r="KH1327" s="104"/>
      <c r="KI1327" s="104"/>
      <c r="KJ1327" s="104"/>
      <c r="KK1327" s="104"/>
      <c r="KL1327" s="104"/>
      <c r="KM1327" s="104"/>
      <c r="KN1327" s="104"/>
      <c r="KO1327" s="104"/>
      <c r="KP1327" s="104"/>
      <c r="KQ1327" s="104"/>
      <c r="KR1327" s="104"/>
      <c r="KS1327" s="104"/>
      <c r="KT1327" s="104"/>
      <c r="KU1327" s="104"/>
      <c r="KV1327" s="104"/>
      <c r="KW1327" s="104"/>
      <c r="KX1327" s="104"/>
      <c r="KY1327" s="104"/>
      <c r="KZ1327" s="104"/>
      <c r="LA1327" s="104"/>
      <c r="LB1327" s="104"/>
      <c r="LC1327" s="104"/>
      <c r="LD1327" s="104"/>
      <c r="LE1327" s="104"/>
      <c r="LF1327" s="104"/>
      <c r="LG1327" s="104"/>
      <c r="LH1327" s="104"/>
      <c r="LI1327" s="104"/>
      <c r="LJ1327" s="104"/>
      <c r="LK1327" s="104"/>
      <c r="LL1327" s="104"/>
      <c r="LM1327" s="104"/>
      <c r="LN1327" s="104"/>
      <c r="LO1327" s="104"/>
      <c r="LP1327" s="104"/>
      <c r="LQ1327" s="104"/>
      <c r="LR1327" s="104"/>
      <c r="LS1327" s="104"/>
      <c r="LT1327" s="104"/>
      <c r="LU1327" s="104"/>
      <c r="LV1327" s="104"/>
      <c r="LW1327" s="104"/>
      <c r="LX1327" s="104"/>
      <c r="LY1327" s="104"/>
      <c r="LZ1327" s="104"/>
      <c r="MA1327" s="104"/>
      <c r="MB1327" s="104"/>
      <c r="MC1327" s="104"/>
      <c r="MD1327" s="104"/>
      <c r="ME1327" s="104"/>
      <c r="MF1327" s="104"/>
      <c r="MG1327" s="104"/>
      <c r="MH1327" s="104"/>
      <c r="MI1327" s="104"/>
      <c r="MJ1327" s="104"/>
      <c r="MK1327" s="104"/>
      <c r="ML1327" s="104"/>
      <c r="MM1327" s="104"/>
      <c r="MN1327" s="104"/>
      <c r="MO1327" s="104"/>
      <c r="MP1327" s="104"/>
      <c r="MQ1327" s="104"/>
      <c r="MR1327" s="104"/>
      <c r="MS1327" s="104"/>
      <c r="MT1327" s="104"/>
      <c r="MU1327" s="104"/>
      <c r="MV1327" s="104"/>
      <c r="MW1327" s="104"/>
      <c r="MX1327" s="104"/>
      <c r="MY1327" s="104"/>
      <c r="MZ1327" s="104"/>
      <c r="NA1327" s="104"/>
      <c r="NB1327" s="104"/>
      <c r="NC1327" s="104"/>
      <c r="ND1327" s="104"/>
      <c r="NE1327" s="104"/>
      <c r="NF1327" s="104"/>
      <c r="NG1327" s="104"/>
      <c r="NH1327" s="104"/>
      <c r="NI1327" s="104"/>
      <c r="NJ1327" s="104"/>
      <c r="NK1327" s="104"/>
      <c r="NL1327" s="104"/>
      <c r="NM1327" s="104"/>
      <c r="NN1327" s="104"/>
      <c r="NO1327" s="104"/>
      <c r="NP1327" s="104"/>
      <c r="NQ1327" s="104"/>
      <c r="NR1327" s="104"/>
      <c r="NS1327" s="104"/>
      <c r="NT1327" s="104"/>
      <c r="NU1327" s="104"/>
      <c r="NV1327" s="104"/>
      <c r="NW1327" s="104"/>
      <c r="NX1327" s="104"/>
      <c r="NY1327" s="104"/>
      <c r="NZ1327" s="104"/>
      <c r="OA1327" s="104"/>
      <c r="OB1327" s="104"/>
      <c r="OC1327" s="104"/>
      <c r="OD1327" s="104"/>
      <c r="OE1327" s="104"/>
      <c r="OF1327" s="104"/>
      <c r="OG1327" s="104"/>
      <c r="OH1327" s="104"/>
      <c r="OI1327" s="104"/>
      <c r="OJ1327" s="104"/>
      <c r="OK1327" s="104"/>
      <c r="OL1327" s="104"/>
      <c r="OM1327" s="104"/>
      <c r="ON1327" s="104"/>
      <c r="OO1327" s="104"/>
      <c r="OP1327" s="104"/>
      <c r="OQ1327" s="104"/>
      <c r="OR1327" s="104"/>
      <c r="OS1327" s="104"/>
      <c r="OT1327" s="104"/>
      <c r="OU1327" s="104"/>
      <c r="OV1327" s="104"/>
      <c r="OW1327" s="104"/>
      <c r="OX1327" s="104"/>
      <c r="OY1327" s="104"/>
      <c r="OZ1327" s="104"/>
      <c r="PA1327" s="104"/>
      <c r="PB1327" s="104"/>
      <c r="PC1327" s="104"/>
      <c r="PD1327" s="104"/>
      <c r="PE1327" s="104"/>
      <c r="PF1327" s="104"/>
      <c r="PG1327" s="104"/>
      <c r="PH1327" s="104"/>
      <c r="PI1327" s="104"/>
      <c r="PJ1327" s="104"/>
      <c r="PK1327" s="104"/>
      <c r="PL1327" s="104"/>
      <c r="PM1327" s="104"/>
      <c r="PN1327" s="104"/>
      <c r="PO1327" s="104"/>
      <c r="PP1327" s="104"/>
      <c r="PQ1327" s="104"/>
      <c r="PR1327" s="104"/>
      <c r="PS1327" s="104"/>
      <c r="PT1327" s="104"/>
      <c r="PU1327" s="104"/>
      <c r="PV1327" s="104"/>
      <c r="PW1327" s="104"/>
      <c r="PX1327" s="104"/>
      <c r="PY1327" s="104"/>
      <c r="PZ1327" s="104"/>
      <c r="QA1327" s="104"/>
      <c r="QB1327" s="104"/>
      <c r="QC1327" s="104"/>
      <c r="QD1327" s="104"/>
      <c r="QE1327" s="104"/>
      <c r="QF1327" s="104"/>
      <c r="QG1327" s="104"/>
      <c r="QH1327" s="104"/>
      <c r="QI1327" s="104"/>
      <c r="QJ1327" s="104"/>
      <c r="QK1327" s="104"/>
      <c r="QL1327" s="104"/>
      <c r="QM1327" s="104"/>
      <c r="QN1327" s="104"/>
      <c r="QO1327" s="104"/>
      <c r="QP1327" s="104"/>
      <c r="QQ1327" s="104"/>
      <c r="QR1327" s="104"/>
      <c r="QS1327" s="104"/>
      <c r="QT1327" s="104"/>
      <c r="QU1327" s="104"/>
      <c r="QV1327" s="104"/>
      <c r="QW1327" s="104"/>
      <c r="QX1327" s="104"/>
      <c r="QY1327" s="104"/>
      <c r="QZ1327" s="104"/>
      <c r="RA1327" s="104"/>
      <c r="RB1327" s="104"/>
      <c r="RC1327" s="104"/>
      <c r="RD1327" s="104"/>
      <c r="RE1327" s="104"/>
      <c r="RF1327" s="104"/>
      <c r="RG1327" s="104"/>
      <c r="RH1327" s="104"/>
      <c r="RI1327" s="104"/>
      <c r="RJ1327" s="104"/>
      <c r="RK1327" s="104"/>
      <c r="RL1327" s="104"/>
      <c r="RM1327" s="104"/>
      <c r="RN1327" s="104"/>
      <c r="RO1327" s="104"/>
      <c r="RP1327" s="104"/>
      <c r="RQ1327" s="104"/>
      <c r="RR1327" s="104"/>
      <c r="RS1327" s="104"/>
      <c r="RT1327" s="104"/>
      <c r="RU1327" s="104"/>
      <c r="RV1327" s="104"/>
      <c r="RW1327" s="104"/>
      <c r="RX1327" s="104"/>
      <c r="RY1327" s="104"/>
      <c r="RZ1327" s="104"/>
      <c r="SA1327" s="104"/>
      <c r="SB1327" s="104"/>
      <c r="SC1327" s="104"/>
      <c r="SD1327" s="104"/>
      <c r="SE1327" s="104"/>
      <c r="SF1327" s="104"/>
      <c r="SG1327" s="104"/>
      <c r="SH1327" s="104"/>
      <c r="SI1327" s="104"/>
      <c r="SJ1327" s="104"/>
      <c r="SK1327" s="104"/>
      <c r="SL1327" s="104"/>
      <c r="SM1327" s="104"/>
      <c r="SN1327" s="104"/>
      <c r="SO1327" s="104"/>
      <c r="SP1327" s="104"/>
      <c r="SQ1327" s="104"/>
      <c r="SR1327" s="104"/>
      <c r="SS1327" s="104"/>
      <c r="ST1327" s="104"/>
      <c r="SU1327" s="104"/>
      <c r="SV1327" s="104"/>
      <c r="SW1327" s="104"/>
      <c r="SX1327" s="104"/>
      <c r="SY1327" s="104"/>
      <c r="SZ1327" s="104"/>
      <c r="TA1327" s="104"/>
      <c r="TB1327" s="104"/>
      <c r="TC1327" s="104"/>
      <c r="TD1327" s="104"/>
      <c r="TE1327" s="104"/>
      <c r="TF1327" s="104"/>
      <c r="TG1327" s="104"/>
      <c r="TH1327" s="104"/>
      <c r="TI1327" s="104"/>
      <c r="TJ1327" s="104"/>
      <c r="TK1327" s="104"/>
      <c r="TL1327" s="104"/>
      <c r="TM1327" s="104"/>
      <c r="TN1327" s="104"/>
      <c r="TO1327" s="104"/>
      <c r="TP1327" s="104"/>
      <c r="TQ1327" s="104"/>
      <c r="TR1327" s="104"/>
      <c r="TS1327" s="104"/>
      <c r="TT1327" s="104"/>
      <c r="TU1327" s="104"/>
      <c r="TV1327" s="104"/>
      <c r="TW1327" s="104"/>
      <c r="TX1327" s="104"/>
      <c r="TY1327" s="104"/>
      <c r="TZ1327" s="104"/>
      <c r="UA1327" s="104"/>
      <c r="UB1327" s="104"/>
      <c r="UC1327" s="104"/>
      <c r="UD1327" s="104"/>
      <c r="UE1327" s="104"/>
      <c r="UF1327" s="104"/>
      <c r="UG1327" s="104"/>
      <c r="UH1327" s="104"/>
      <c r="UI1327" s="104"/>
      <c r="UJ1327" s="104"/>
      <c r="UK1327" s="104"/>
      <c r="UL1327" s="104"/>
      <c r="UM1327" s="104"/>
      <c r="UN1327" s="104"/>
      <c r="UO1327" s="104"/>
      <c r="UP1327" s="104"/>
      <c r="UQ1327" s="104"/>
      <c r="UR1327" s="104"/>
      <c r="US1327" s="104"/>
      <c r="UT1327" s="104"/>
      <c r="UU1327" s="104"/>
      <c r="UV1327" s="104"/>
      <c r="UW1327" s="104"/>
      <c r="UX1327" s="104"/>
      <c r="UY1327" s="104"/>
      <c r="UZ1327" s="104"/>
      <c r="VA1327" s="104"/>
      <c r="VB1327" s="104"/>
      <c r="VC1327" s="104"/>
      <c r="VD1327" s="104"/>
      <c r="VE1327" s="104"/>
      <c r="VF1327" s="104"/>
      <c r="VG1327" s="104"/>
      <c r="VH1327" s="104"/>
      <c r="VI1327" s="104"/>
      <c r="VJ1327" s="104"/>
      <c r="VK1327" s="104"/>
      <c r="VL1327" s="104"/>
      <c r="VM1327" s="104"/>
      <c r="VN1327" s="104"/>
      <c r="VO1327" s="104"/>
      <c r="VP1327" s="104"/>
      <c r="VQ1327" s="104"/>
      <c r="VR1327" s="104"/>
      <c r="VS1327" s="104"/>
      <c r="VT1327" s="104"/>
      <c r="VU1327" s="104"/>
      <c r="VV1327" s="104"/>
      <c r="VW1327" s="104"/>
      <c r="VX1327" s="104"/>
      <c r="VY1327" s="104"/>
      <c r="VZ1327" s="104"/>
      <c r="WA1327" s="104"/>
      <c r="WB1327" s="104"/>
      <c r="WC1327" s="104"/>
      <c r="WD1327" s="104"/>
      <c r="WE1327" s="104"/>
      <c r="WF1327" s="104"/>
      <c r="WG1327" s="104"/>
      <c r="WH1327" s="104"/>
      <c r="WI1327" s="104"/>
      <c r="WJ1327" s="104"/>
      <c r="WK1327" s="104"/>
      <c r="WL1327" s="104"/>
      <c r="WM1327" s="104"/>
      <c r="WN1327" s="104"/>
      <c r="WO1327" s="104"/>
      <c r="WP1327" s="104"/>
      <c r="WQ1327" s="104"/>
      <c r="WR1327" s="104"/>
      <c r="WS1327" s="104"/>
      <c r="WT1327" s="104"/>
      <c r="WU1327" s="104"/>
      <c r="WV1327" s="104"/>
      <c r="WW1327" s="104"/>
      <c r="WX1327" s="104"/>
      <c r="WY1327" s="104"/>
      <c r="WZ1327" s="104"/>
      <c r="XA1327" s="104"/>
      <c r="XB1327" s="104"/>
      <c r="XC1327" s="104"/>
      <c r="XD1327" s="104"/>
      <c r="XE1327" s="104"/>
      <c r="XF1327" s="104"/>
      <c r="XG1327" s="104"/>
      <c r="XH1327" s="104"/>
      <c r="XI1327" s="104"/>
      <c r="XJ1327" s="104"/>
      <c r="XK1327" s="104"/>
      <c r="XL1327" s="104"/>
      <c r="XM1327" s="104"/>
      <c r="XN1327" s="104"/>
      <c r="XO1327" s="104"/>
      <c r="XP1327" s="104"/>
      <c r="XQ1327" s="104"/>
      <c r="XR1327" s="104"/>
      <c r="XS1327" s="104"/>
      <c r="XT1327" s="104"/>
      <c r="XU1327" s="104"/>
      <c r="XV1327" s="104"/>
      <c r="XW1327" s="104"/>
      <c r="XX1327" s="104"/>
      <c r="XY1327" s="104"/>
      <c r="XZ1327" s="104"/>
      <c r="YA1327" s="104"/>
      <c r="YB1327" s="104"/>
      <c r="YC1327" s="104"/>
      <c r="YD1327" s="104"/>
      <c r="YE1327" s="104"/>
      <c r="YF1327" s="104"/>
      <c r="YG1327" s="104"/>
      <c r="YH1327" s="104"/>
      <c r="YI1327" s="104"/>
      <c r="YJ1327" s="104"/>
      <c r="YK1327" s="104"/>
      <c r="YL1327" s="104"/>
      <c r="YM1327" s="104"/>
      <c r="YN1327" s="104"/>
      <c r="YO1327" s="104"/>
      <c r="YP1327" s="104"/>
      <c r="YQ1327" s="104"/>
      <c r="YR1327" s="104"/>
      <c r="YS1327" s="104"/>
      <c r="YT1327" s="104"/>
      <c r="YU1327" s="104"/>
      <c r="YV1327" s="104"/>
      <c r="YW1327" s="104"/>
      <c r="YX1327" s="104"/>
      <c r="YY1327" s="104"/>
      <c r="YZ1327" s="104"/>
      <c r="ZA1327" s="104"/>
      <c r="ZB1327" s="104"/>
      <c r="ZC1327" s="104"/>
      <c r="ZD1327" s="104"/>
      <c r="ZE1327" s="104"/>
      <c r="ZF1327" s="104"/>
      <c r="ZG1327" s="104"/>
      <c r="ZH1327" s="104"/>
      <c r="ZI1327" s="104"/>
      <c r="ZJ1327" s="104"/>
      <c r="ZK1327" s="104"/>
      <c r="ZL1327" s="104"/>
      <c r="ZM1327" s="104"/>
      <c r="ZN1327" s="104"/>
      <c r="ZO1327" s="104"/>
      <c r="ZP1327" s="104"/>
      <c r="ZQ1327" s="104"/>
      <c r="ZR1327" s="104"/>
      <c r="ZS1327" s="104"/>
      <c r="ZT1327" s="104"/>
      <c r="ZU1327" s="104"/>
      <c r="ZV1327" s="104"/>
      <c r="ZW1327" s="104"/>
      <c r="ZX1327" s="104"/>
      <c r="ZY1327" s="104"/>
      <c r="ZZ1327" s="104"/>
      <c r="AAA1327" s="104"/>
      <c r="AAB1327" s="104"/>
      <c r="AAC1327" s="104"/>
      <c r="AAD1327" s="104"/>
      <c r="AAE1327" s="104"/>
      <c r="AAF1327" s="104"/>
      <c r="AAG1327" s="104"/>
      <c r="AAH1327" s="104"/>
      <c r="AAI1327" s="104"/>
      <c r="AAJ1327" s="104"/>
      <c r="AAK1327" s="104"/>
      <c r="AAL1327" s="104"/>
      <c r="AAM1327" s="104"/>
      <c r="AAN1327" s="104"/>
      <c r="AAO1327" s="104"/>
      <c r="AAP1327" s="104"/>
      <c r="AAQ1327" s="104"/>
      <c r="AAR1327" s="104"/>
      <c r="AAS1327" s="104"/>
      <c r="AAT1327" s="104"/>
      <c r="AAU1327" s="104"/>
      <c r="AAV1327" s="104"/>
      <c r="AAW1327" s="104"/>
      <c r="AAX1327" s="104"/>
      <c r="AAY1327" s="104"/>
      <c r="AAZ1327" s="104"/>
      <c r="ABA1327" s="104"/>
      <c r="ABB1327" s="104"/>
      <c r="ABC1327" s="104"/>
      <c r="ABD1327" s="104"/>
      <c r="ABE1327" s="104"/>
      <c r="ABF1327" s="104"/>
      <c r="ABG1327" s="104"/>
      <c r="ABH1327" s="104"/>
      <c r="ABI1327" s="104"/>
      <c r="ABJ1327" s="104"/>
      <c r="ABK1327" s="104"/>
      <c r="ABL1327" s="104"/>
      <c r="ABM1327" s="104"/>
      <c r="ABN1327" s="104"/>
      <c r="ABO1327" s="104"/>
      <c r="ABP1327" s="104"/>
      <c r="ABQ1327" s="104"/>
      <c r="ABR1327" s="104"/>
      <c r="ABS1327" s="104"/>
      <c r="ABT1327" s="104"/>
      <c r="ABU1327" s="104"/>
      <c r="ABV1327" s="104"/>
      <c r="ABW1327" s="104"/>
      <c r="ABX1327" s="104"/>
      <c r="ABY1327" s="104"/>
      <c r="ABZ1327" s="104"/>
      <c r="ACA1327" s="104"/>
      <c r="ACB1327" s="104"/>
      <c r="ACC1327" s="104"/>
      <c r="ACD1327" s="104"/>
      <c r="ACE1327" s="104"/>
      <c r="ACF1327" s="104"/>
      <c r="ACG1327" s="104"/>
      <c r="ACH1327" s="104"/>
      <c r="ACI1327" s="104"/>
      <c r="ACJ1327" s="104"/>
      <c r="ACK1327" s="104"/>
      <c r="ACL1327" s="104"/>
      <c r="ACM1327" s="104"/>
      <c r="ACN1327" s="104"/>
      <c r="ACO1327" s="104"/>
      <c r="ACP1327" s="104"/>
      <c r="ACQ1327" s="104"/>
      <c r="ACR1327" s="104"/>
      <c r="ACS1327" s="104"/>
      <c r="ACT1327" s="104"/>
      <c r="ACU1327" s="104"/>
      <c r="ACV1327" s="104"/>
      <c r="ACW1327" s="104"/>
      <c r="ACX1327" s="104"/>
      <c r="ACY1327" s="104"/>
      <c r="ACZ1327" s="104"/>
      <c r="ADA1327" s="104"/>
      <c r="ADB1327" s="104"/>
      <c r="ADC1327" s="104"/>
      <c r="ADD1327" s="104"/>
      <c r="ADE1327" s="104"/>
      <c r="ADF1327" s="104"/>
      <c r="ADG1327" s="104"/>
      <c r="ADH1327" s="104"/>
      <c r="ADI1327" s="104"/>
      <c r="ADJ1327" s="104"/>
      <c r="ADK1327" s="104"/>
      <c r="ADL1327" s="104"/>
      <c r="ADM1327" s="104"/>
      <c r="ADN1327" s="104"/>
      <c r="ADO1327" s="104"/>
      <c r="ADP1327" s="104"/>
      <c r="ADQ1327" s="104"/>
      <c r="ADR1327" s="104"/>
      <c r="ADS1327" s="104"/>
      <c r="ADT1327" s="104"/>
      <c r="ADU1327" s="104"/>
      <c r="ADV1327" s="104"/>
      <c r="ADW1327" s="104"/>
      <c r="ADX1327" s="104"/>
      <c r="ADY1327" s="104"/>
      <c r="ADZ1327" s="104"/>
      <c r="AEA1327" s="104"/>
      <c r="AEB1327" s="104"/>
      <c r="AEC1327" s="104"/>
      <c r="AED1327" s="104"/>
      <c r="AEE1327" s="104"/>
      <c r="AEF1327" s="104"/>
      <c r="AEG1327" s="104"/>
      <c r="AEH1327" s="104"/>
      <c r="AEI1327" s="104"/>
      <c r="AEJ1327" s="104"/>
      <c r="AEK1327" s="104"/>
      <c r="AEL1327" s="104"/>
      <c r="AEM1327" s="104"/>
      <c r="AEN1327" s="104"/>
      <c r="AEO1327" s="104"/>
      <c r="AEP1327" s="104"/>
      <c r="AEQ1327" s="104"/>
      <c r="AER1327" s="104"/>
      <c r="AES1327" s="104"/>
      <c r="AET1327" s="104"/>
      <c r="AEU1327" s="104"/>
      <c r="AEV1327" s="104"/>
      <c r="AEW1327" s="104"/>
      <c r="AEX1327" s="104"/>
      <c r="AEY1327" s="104"/>
      <c r="AEZ1327" s="104"/>
      <c r="AFA1327" s="104"/>
      <c r="AFB1327" s="104"/>
      <c r="AFC1327" s="104"/>
      <c r="AFD1327" s="104"/>
      <c r="AFE1327" s="104"/>
      <c r="AFF1327" s="104"/>
      <c r="AFG1327" s="104"/>
      <c r="AFH1327" s="104"/>
      <c r="AFI1327" s="104"/>
      <c r="AFJ1327" s="104"/>
      <c r="AFK1327" s="104"/>
      <c r="AFL1327" s="104"/>
      <c r="AFM1327" s="104"/>
      <c r="AFN1327" s="104"/>
      <c r="AFO1327" s="104"/>
      <c r="AFP1327" s="104"/>
      <c r="AFQ1327" s="104"/>
      <c r="AFR1327" s="104"/>
      <c r="AFS1327" s="104"/>
      <c r="AFT1327" s="104"/>
      <c r="AFU1327" s="104"/>
      <c r="AFV1327" s="104"/>
      <c r="AFW1327" s="104"/>
      <c r="AFX1327" s="104"/>
      <c r="AFY1327" s="104"/>
      <c r="AFZ1327" s="104"/>
      <c r="AGA1327" s="104"/>
      <c r="AGB1327" s="104"/>
      <c r="AGC1327" s="104"/>
      <c r="AGD1327" s="104"/>
      <c r="AGE1327" s="104"/>
      <c r="AGF1327" s="104"/>
      <c r="AGG1327" s="104"/>
      <c r="AGH1327" s="104"/>
      <c r="AGI1327" s="104"/>
      <c r="AGJ1327" s="104"/>
      <c r="AGK1327" s="104"/>
      <c r="AGL1327" s="104"/>
      <c r="AGM1327" s="104"/>
      <c r="AGN1327" s="104"/>
      <c r="AGO1327" s="104"/>
      <c r="AGP1327" s="104"/>
      <c r="AGQ1327" s="104"/>
      <c r="AGR1327" s="104"/>
      <c r="AGS1327" s="104"/>
      <c r="AGT1327" s="104"/>
      <c r="AGU1327" s="104"/>
      <c r="AGV1327" s="104"/>
      <c r="AGW1327" s="104"/>
      <c r="AGX1327" s="104"/>
      <c r="AGY1327" s="104"/>
      <c r="AGZ1327" s="104"/>
      <c r="AHA1327" s="104"/>
      <c r="AHB1327" s="104"/>
      <c r="AHC1327" s="104"/>
      <c r="AHD1327" s="104"/>
      <c r="AHE1327" s="104"/>
      <c r="AHF1327" s="104"/>
      <c r="AHG1327" s="104"/>
      <c r="AHH1327" s="104"/>
      <c r="AHI1327" s="104"/>
      <c r="AHJ1327" s="104"/>
      <c r="AHK1327" s="104"/>
      <c r="AHL1327" s="104"/>
      <c r="AHM1327" s="104"/>
      <c r="AHN1327" s="104"/>
      <c r="AHO1327" s="104"/>
      <c r="AHP1327" s="104"/>
      <c r="AHQ1327" s="104"/>
      <c r="AHR1327" s="104"/>
      <c r="AHS1327" s="104"/>
      <c r="AHT1327" s="104"/>
      <c r="AHU1327" s="104"/>
      <c r="AHV1327" s="104"/>
      <c r="AHW1327" s="104"/>
      <c r="AHX1327" s="104"/>
      <c r="AHY1327" s="104"/>
      <c r="AHZ1327" s="104"/>
      <c r="AIA1327" s="104"/>
      <c r="AIB1327" s="104"/>
      <c r="AIC1327" s="104"/>
      <c r="AID1327" s="104"/>
      <c r="AIE1327" s="104"/>
      <c r="AIF1327" s="104"/>
      <c r="AIG1327" s="104"/>
      <c r="AIH1327" s="104"/>
      <c r="AII1327" s="104"/>
      <c r="AIJ1327" s="104"/>
      <c r="AIK1327" s="104"/>
      <c r="AIL1327" s="104"/>
      <c r="AIM1327" s="104"/>
      <c r="AIN1327" s="104"/>
      <c r="AIO1327" s="104"/>
      <c r="AIP1327" s="104"/>
      <c r="AIQ1327" s="104"/>
      <c r="AIR1327" s="104"/>
      <c r="AIS1327" s="104"/>
      <c r="AIT1327" s="104"/>
      <c r="AIU1327" s="104"/>
      <c r="AIV1327" s="104"/>
      <c r="AIW1327" s="104"/>
      <c r="AIX1327" s="104"/>
      <c r="AIY1327" s="104"/>
      <c r="AIZ1327" s="104"/>
      <c r="AJA1327" s="104"/>
      <c r="AJB1327" s="104"/>
      <c r="AJC1327" s="104"/>
      <c r="AJD1327" s="104"/>
      <c r="AJE1327" s="104"/>
      <c r="AJF1327" s="104"/>
      <c r="AJG1327" s="104"/>
      <c r="AJH1327" s="104"/>
      <c r="AJI1327" s="104"/>
      <c r="AJJ1327" s="104"/>
      <c r="AJK1327" s="104"/>
      <c r="AJL1327" s="104"/>
      <c r="AJM1327" s="104"/>
      <c r="AJN1327" s="104"/>
      <c r="AJO1327" s="104"/>
      <c r="AJP1327" s="104"/>
      <c r="AJQ1327" s="104"/>
      <c r="AJR1327" s="104"/>
      <c r="AJS1327" s="104"/>
      <c r="AJT1327" s="104"/>
      <c r="AJU1327" s="104"/>
      <c r="AJV1327" s="104"/>
      <c r="AJW1327" s="104"/>
      <c r="AJX1327" s="104"/>
      <c r="AJY1327" s="104"/>
      <c r="AJZ1327" s="104"/>
      <c r="AKA1327" s="104"/>
      <c r="AKB1327" s="104"/>
      <c r="AKC1327" s="104"/>
      <c r="AKD1327" s="104"/>
      <c r="AKE1327" s="104"/>
      <c r="AKF1327" s="104"/>
      <c r="AKG1327" s="104"/>
      <c r="AKH1327" s="104"/>
      <c r="AKI1327" s="104"/>
      <c r="AKJ1327" s="104"/>
      <c r="AKK1327" s="104"/>
      <c r="AKL1327" s="104"/>
      <c r="AKM1327" s="104"/>
      <c r="AKN1327" s="104"/>
      <c r="AKO1327" s="104"/>
      <c r="AKP1327" s="104"/>
      <c r="AKQ1327" s="104"/>
      <c r="AKR1327" s="104"/>
      <c r="AKS1327" s="104"/>
      <c r="AKT1327" s="104"/>
      <c r="AKU1327" s="104"/>
      <c r="AKV1327" s="104"/>
      <c r="AKW1327" s="104"/>
      <c r="AKX1327" s="104"/>
      <c r="AKY1327" s="104"/>
      <c r="AKZ1327" s="104"/>
      <c r="ALA1327" s="104"/>
      <c r="ALB1327" s="104"/>
      <c r="ALC1327" s="104"/>
      <c r="ALD1327" s="104"/>
      <c r="ALE1327" s="104"/>
      <c r="ALF1327" s="104"/>
      <c r="ALG1327" s="104"/>
      <c r="ALH1327" s="104"/>
      <c r="ALI1327" s="104"/>
      <c r="ALJ1327" s="104"/>
      <c r="ALK1327" s="104"/>
      <c r="ALL1327" s="104"/>
      <c r="ALM1327" s="104"/>
      <c r="ALN1327" s="104"/>
      <c r="ALO1327" s="104"/>
      <c r="ALP1327" s="104"/>
      <c r="ALQ1327" s="104"/>
      <c r="ALR1327" s="104"/>
      <c r="ALS1327" s="104"/>
      <c r="ALT1327" s="104"/>
      <c r="ALU1327" s="104"/>
      <c r="ALV1327" s="104"/>
      <c r="ALW1327" s="104"/>
      <c r="ALX1327" s="104"/>
      <c r="ALY1327" s="104"/>
      <c r="ALZ1327" s="104"/>
      <c r="AMA1327" s="104"/>
      <c r="AMB1327" s="104"/>
      <c r="AMC1327" s="104"/>
      <c r="AMD1327" s="104"/>
      <c r="AME1327" s="104"/>
      <c r="AMF1327" s="104"/>
      <c r="AMG1327" s="104"/>
      <c r="AMH1327" s="104"/>
      <c r="AMI1327" s="104"/>
      <c r="AMJ1327" s="104"/>
      <c r="AMK1327" s="104"/>
      <c r="AML1327" s="104"/>
      <c r="AMM1327" s="104"/>
      <c r="AMN1327" s="104"/>
      <c r="AMO1327" s="104"/>
    </row>
    <row r="1328" spans="1:1029" s="88" customFormat="1" x14ac:dyDescent="0.35">
      <c r="A1328" s="21">
        <v>10141103</v>
      </c>
      <c r="B1328" s="115" t="s">
        <v>496</v>
      </c>
      <c r="C1328" s="272" t="s">
        <v>495</v>
      </c>
      <c r="D1328" s="21" t="s">
        <v>633</v>
      </c>
      <c r="E1328" s="114" t="str">
        <f t="shared" si="241"/>
        <v>TRANSFORMADOR AUXILIAR MARCA:SGB MINISE PS 1 AUX TRFR1</v>
      </c>
      <c r="F1328" s="57"/>
      <c r="G1328" s="21" t="s">
        <v>632</v>
      </c>
      <c r="H1328" s="21" t="s">
        <v>195</v>
      </c>
      <c r="I1328" s="21"/>
      <c r="J1328" s="57"/>
      <c r="K1328" s="57" t="s">
        <v>631</v>
      </c>
      <c r="L1328" s="57" t="s">
        <v>630</v>
      </c>
      <c r="M1328" s="21" t="s">
        <v>629</v>
      </c>
      <c r="N1328" s="21" t="s">
        <v>619</v>
      </c>
      <c r="O1328" s="21" t="s">
        <v>362</v>
      </c>
      <c r="P1328" s="57">
        <v>3</v>
      </c>
      <c r="Q1328" s="21">
        <v>2002</v>
      </c>
      <c r="R1328" s="115" t="s">
        <v>213</v>
      </c>
      <c r="S1328" s="21">
        <v>397426</v>
      </c>
      <c r="T1328" s="116">
        <v>763</v>
      </c>
      <c r="U1328" s="21">
        <v>45</v>
      </c>
      <c r="V1328" s="113">
        <f t="shared" si="242"/>
        <v>521.38333333333333</v>
      </c>
      <c r="W1328" s="113">
        <f t="shared" si="243"/>
        <v>241.61666666666667</v>
      </c>
      <c r="X1328" s="112">
        <f t="shared" si="244"/>
        <v>241616.66666666669</v>
      </c>
      <c r="Y1328" s="111"/>
      <c r="Z1328" s="110">
        <f t="shared" si="252"/>
        <v>30</v>
      </c>
      <c r="AA1328" s="109">
        <f t="shared" si="245"/>
        <v>38.15</v>
      </c>
      <c r="AB1328" s="109">
        <f t="shared" si="246"/>
        <v>38150</v>
      </c>
      <c r="AC1328" s="108">
        <f t="shared" si="247"/>
        <v>724.85</v>
      </c>
      <c r="AD1328" s="107">
        <f t="shared" si="248"/>
        <v>2.2222222222222223E-2</v>
      </c>
      <c r="AE1328" s="106">
        <f t="shared" si="249"/>
        <v>16.10777777777778</v>
      </c>
      <c r="AF1328" s="105">
        <f t="shared" si="250"/>
        <v>257.72444444444443</v>
      </c>
      <c r="AG1328" s="105">
        <f t="shared" si="251"/>
        <v>505.27555555555557</v>
      </c>
      <c r="AH1328" s="104"/>
      <c r="AI1328" s="104"/>
      <c r="AJ1328" s="104"/>
      <c r="AK1328" s="104"/>
      <c r="AL1328" s="104"/>
      <c r="AM1328" s="104"/>
      <c r="AN1328" s="104"/>
      <c r="AO1328" s="104"/>
      <c r="AP1328" s="104"/>
      <c r="AQ1328" s="104"/>
      <c r="AR1328" s="104"/>
      <c r="AS1328" s="104"/>
      <c r="AT1328" s="104"/>
      <c r="AU1328" s="104"/>
      <c r="AV1328" s="104"/>
      <c r="AW1328" s="104"/>
      <c r="AX1328" s="104"/>
      <c r="AY1328" s="104"/>
      <c r="AZ1328" s="104"/>
      <c r="BA1328" s="104"/>
      <c r="BB1328" s="104"/>
      <c r="BC1328" s="104"/>
      <c r="BD1328" s="104"/>
      <c r="BE1328" s="104"/>
      <c r="BF1328" s="104"/>
      <c r="BG1328" s="104"/>
      <c r="BH1328" s="104"/>
      <c r="BI1328" s="104"/>
      <c r="BJ1328" s="104"/>
      <c r="BK1328" s="104"/>
      <c r="BL1328" s="104"/>
      <c r="BM1328" s="104"/>
      <c r="BN1328" s="104"/>
      <c r="BO1328" s="104"/>
      <c r="BP1328" s="104"/>
      <c r="BQ1328" s="104"/>
      <c r="BR1328" s="104"/>
      <c r="BS1328" s="104"/>
      <c r="BT1328" s="104"/>
      <c r="BU1328" s="104"/>
      <c r="BV1328" s="104"/>
      <c r="BW1328" s="104"/>
      <c r="BX1328" s="104"/>
      <c r="BY1328" s="104"/>
      <c r="BZ1328" s="104"/>
      <c r="CA1328" s="104"/>
      <c r="CB1328" s="104"/>
      <c r="CC1328" s="104"/>
      <c r="CD1328" s="104"/>
      <c r="CE1328" s="104"/>
      <c r="CF1328" s="104"/>
      <c r="CG1328" s="104"/>
      <c r="CH1328" s="104"/>
      <c r="CI1328" s="104"/>
      <c r="CJ1328" s="104"/>
      <c r="CK1328" s="104"/>
      <c r="CL1328" s="104"/>
      <c r="CM1328" s="104"/>
      <c r="CN1328" s="104"/>
      <c r="CO1328" s="104"/>
      <c r="CP1328" s="104"/>
      <c r="CQ1328" s="104"/>
      <c r="CR1328" s="104"/>
      <c r="CS1328" s="104"/>
      <c r="CT1328" s="104"/>
      <c r="CU1328" s="104"/>
      <c r="CV1328" s="104"/>
      <c r="CW1328" s="104"/>
      <c r="CX1328" s="104"/>
      <c r="CY1328" s="104"/>
      <c r="CZ1328" s="104"/>
      <c r="DA1328" s="104"/>
      <c r="DB1328" s="104"/>
      <c r="DC1328" s="104"/>
      <c r="DD1328" s="104"/>
      <c r="DE1328" s="104"/>
      <c r="DF1328" s="104"/>
      <c r="DG1328" s="104"/>
      <c r="DH1328" s="104"/>
      <c r="DI1328" s="104"/>
      <c r="DJ1328" s="104"/>
      <c r="DK1328" s="104"/>
      <c r="DL1328" s="104"/>
      <c r="DM1328" s="104"/>
      <c r="DN1328" s="104"/>
      <c r="DO1328" s="104"/>
      <c r="DP1328" s="104"/>
      <c r="DQ1328" s="104"/>
      <c r="DR1328" s="104"/>
      <c r="DS1328" s="104"/>
      <c r="DT1328" s="104"/>
      <c r="DU1328" s="104"/>
      <c r="DV1328" s="104"/>
      <c r="DW1328" s="104"/>
      <c r="DX1328" s="104"/>
      <c r="DY1328" s="104"/>
      <c r="DZ1328" s="104"/>
      <c r="EA1328" s="104"/>
      <c r="EB1328" s="104"/>
      <c r="EC1328" s="104"/>
      <c r="ED1328" s="104"/>
      <c r="EE1328" s="104"/>
      <c r="EF1328" s="104"/>
      <c r="EG1328" s="104"/>
      <c r="EH1328" s="104"/>
      <c r="EI1328" s="104"/>
      <c r="EJ1328" s="104"/>
      <c r="EK1328" s="104"/>
      <c r="EL1328" s="104"/>
      <c r="EM1328" s="104"/>
      <c r="EN1328" s="104"/>
      <c r="EO1328" s="104"/>
      <c r="EP1328" s="104"/>
      <c r="EQ1328" s="104"/>
      <c r="ER1328" s="104"/>
      <c r="ES1328" s="104"/>
      <c r="ET1328" s="104"/>
      <c r="EU1328" s="104"/>
      <c r="EV1328" s="104"/>
      <c r="EW1328" s="104"/>
      <c r="EX1328" s="104"/>
      <c r="EY1328" s="104"/>
      <c r="EZ1328" s="104"/>
      <c r="FA1328" s="104"/>
      <c r="FB1328" s="104"/>
      <c r="FC1328" s="104"/>
      <c r="FD1328" s="104"/>
      <c r="FE1328" s="104"/>
      <c r="FF1328" s="104"/>
      <c r="FG1328" s="104"/>
      <c r="FH1328" s="104"/>
      <c r="FI1328" s="104"/>
      <c r="FJ1328" s="104"/>
      <c r="FK1328" s="104"/>
      <c r="FL1328" s="104"/>
      <c r="FM1328" s="104"/>
      <c r="FN1328" s="104"/>
      <c r="FO1328" s="104"/>
      <c r="FP1328" s="104"/>
      <c r="FQ1328" s="104"/>
      <c r="FR1328" s="104"/>
      <c r="FS1328" s="104"/>
      <c r="FT1328" s="104"/>
      <c r="FU1328" s="104"/>
      <c r="FV1328" s="104"/>
      <c r="FW1328" s="104"/>
      <c r="FX1328" s="104"/>
      <c r="FY1328" s="104"/>
      <c r="FZ1328" s="104"/>
      <c r="GA1328" s="104"/>
      <c r="GB1328" s="104"/>
      <c r="GC1328" s="104"/>
      <c r="GD1328" s="104"/>
      <c r="GE1328" s="104"/>
      <c r="GF1328" s="104"/>
      <c r="GG1328" s="104"/>
      <c r="GH1328" s="104"/>
      <c r="GI1328" s="104"/>
      <c r="GJ1328" s="104"/>
      <c r="GK1328" s="104"/>
      <c r="GL1328" s="104"/>
      <c r="GM1328" s="104"/>
      <c r="GN1328" s="104"/>
      <c r="GO1328" s="104"/>
      <c r="GP1328" s="104"/>
      <c r="GQ1328" s="104"/>
      <c r="GR1328" s="104"/>
      <c r="GS1328" s="104"/>
      <c r="GT1328" s="104"/>
      <c r="GU1328" s="104"/>
      <c r="GV1328" s="104"/>
      <c r="GW1328" s="104"/>
      <c r="GX1328" s="104"/>
      <c r="GY1328" s="104"/>
      <c r="GZ1328" s="104"/>
      <c r="HA1328" s="104"/>
      <c r="HB1328" s="104"/>
      <c r="HC1328" s="104"/>
      <c r="HD1328" s="104"/>
      <c r="HE1328" s="104"/>
      <c r="HF1328" s="104"/>
      <c r="HG1328" s="104"/>
      <c r="HH1328" s="104"/>
      <c r="HI1328" s="104"/>
      <c r="HJ1328" s="104"/>
      <c r="HK1328" s="104"/>
      <c r="HL1328" s="104"/>
      <c r="HM1328" s="104"/>
      <c r="HN1328" s="104"/>
      <c r="HO1328" s="104"/>
      <c r="HP1328" s="104"/>
      <c r="HQ1328" s="104"/>
      <c r="HR1328" s="104"/>
      <c r="HS1328" s="104"/>
      <c r="HT1328" s="104"/>
      <c r="HU1328" s="104"/>
      <c r="HV1328" s="104"/>
      <c r="HW1328" s="104"/>
      <c r="HX1328" s="104"/>
      <c r="HY1328" s="104"/>
      <c r="HZ1328" s="104"/>
      <c r="IA1328" s="104"/>
      <c r="IB1328" s="104"/>
      <c r="IC1328" s="104"/>
      <c r="ID1328" s="104"/>
      <c r="IE1328" s="104"/>
      <c r="IF1328" s="104"/>
      <c r="IG1328" s="104"/>
      <c r="IH1328" s="104"/>
      <c r="II1328" s="104"/>
      <c r="IJ1328" s="104"/>
      <c r="IK1328" s="104"/>
      <c r="IL1328" s="104"/>
      <c r="IM1328" s="104"/>
      <c r="IN1328" s="104"/>
      <c r="IO1328" s="104"/>
      <c r="IP1328" s="104"/>
      <c r="IQ1328" s="104"/>
      <c r="IR1328" s="104"/>
      <c r="IS1328" s="104"/>
      <c r="IT1328" s="104"/>
      <c r="IU1328" s="104"/>
      <c r="IV1328" s="104"/>
      <c r="IW1328" s="104"/>
      <c r="IX1328" s="104"/>
      <c r="IY1328" s="104"/>
      <c r="IZ1328" s="104"/>
      <c r="JA1328" s="104"/>
      <c r="JB1328" s="104"/>
      <c r="JC1328" s="104"/>
      <c r="JD1328" s="104"/>
      <c r="JE1328" s="104"/>
      <c r="JF1328" s="104"/>
      <c r="JG1328" s="104"/>
      <c r="JH1328" s="104"/>
      <c r="JI1328" s="104"/>
      <c r="JJ1328" s="104"/>
      <c r="JK1328" s="104"/>
      <c r="JL1328" s="104"/>
      <c r="JM1328" s="104"/>
      <c r="JN1328" s="104"/>
      <c r="JO1328" s="104"/>
      <c r="JP1328" s="104"/>
      <c r="JQ1328" s="104"/>
      <c r="JR1328" s="104"/>
      <c r="JS1328" s="104"/>
      <c r="JT1328" s="104"/>
      <c r="JU1328" s="104"/>
      <c r="JV1328" s="104"/>
      <c r="JW1328" s="104"/>
      <c r="JX1328" s="104"/>
      <c r="JY1328" s="104"/>
      <c r="JZ1328" s="104"/>
      <c r="KA1328" s="104"/>
      <c r="KB1328" s="104"/>
      <c r="KC1328" s="104"/>
      <c r="KD1328" s="104"/>
      <c r="KE1328" s="104"/>
      <c r="KF1328" s="104"/>
      <c r="KG1328" s="104"/>
      <c r="KH1328" s="104"/>
      <c r="KI1328" s="104"/>
      <c r="KJ1328" s="104"/>
      <c r="KK1328" s="104"/>
      <c r="KL1328" s="104"/>
      <c r="KM1328" s="104"/>
      <c r="KN1328" s="104"/>
      <c r="KO1328" s="104"/>
      <c r="KP1328" s="104"/>
      <c r="KQ1328" s="104"/>
      <c r="KR1328" s="104"/>
      <c r="KS1328" s="104"/>
      <c r="KT1328" s="104"/>
      <c r="KU1328" s="104"/>
      <c r="KV1328" s="104"/>
      <c r="KW1328" s="104"/>
      <c r="KX1328" s="104"/>
      <c r="KY1328" s="104"/>
      <c r="KZ1328" s="104"/>
      <c r="LA1328" s="104"/>
      <c r="LB1328" s="104"/>
      <c r="LC1328" s="104"/>
      <c r="LD1328" s="104"/>
      <c r="LE1328" s="104"/>
      <c r="LF1328" s="104"/>
      <c r="LG1328" s="104"/>
      <c r="LH1328" s="104"/>
      <c r="LI1328" s="104"/>
      <c r="LJ1328" s="104"/>
      <c r="LK1328" s="104"/>
      <c r="LL1328" s="104"/>
      <c r="LM1328" s="104"/>
      <c r="LN1328" s="104"/>
      <c r="LO1328" s="104"/>
      <c r="LP1328" s="104"/>
      <c r="LQ1328" s="104"/>
      <c r="LR1328" s="104"/>
      <c r="LS1328" s="104"/>
      <c r="LT1328" s="104"/>
      <c r="LU1328" s="104"/>
      <c r="LV1328" s="104"/>
      <c r="LW1328" s="104"/>
      <c r="LX1328" s="104"/>
      <c r="LY1328" s="104"/>
      <c r="LZ1328" s="104"/>
      <c r="MA1328" s="104"/>
      <c r="MB1328" s="104"/>
      <c r="MC1328" s="104"/>
      <c r="MD1328" s="104"/>
      <c r="ME1328" s="104"/>
      <c r="MF1328" s="104"/>
      <c r="MG1328" s="104"/>
      <c r="MH1328" s="104"/>
      <c r="MI1328" s="104"/>
      <c r="MJ1328" s="104"/>
      <c r="MK1328" s="104"/>
      <c r="ML1328" s="104"/>
      <c r="MM1328" s="104"/>
      <c r="MN1328" s="104"/>
      <c r="MO1328" s="104"/>
      <c r="MP1328" s="104"/>
      <c r="MQ1328" s="104"/>
      <c r="MR1328" s="104"/>
      <c r="MS1328" s="104"/>
      <c r="MT1328" s="104"/>
      <c r="MU1328" s="104"/>
      <c r="MV1328" s="104"/>
      <c r="MW1328" s="104"/>
      <c r="MX1328" s="104"/>
      <c r="MY1328" s="104"/>
      <c r="MZ1328" s="104"/>
      <c r="NA1328" s="104"/>
      <c r="NB1328" s="104"/>
      <c r="NC1328" s="104"/>
      <c r="ND1328" s="104"/>
      <c r="NE1328" s="104"/>
      <c r="NF1328" s="104"/>
      <c r="NG1328" s="104"/>
      <c r="NH1328" s="104"/>
      <c r="NI1328" s="104"/>
      <c r="NJ1328" s="104"/>
      <c r="NK1328" s="104"/>
      <c r="NL1328" s="104"/>
      <c r="NM1328" s="104"/>
      <c r="NN1328" s="104"/>
      <c r="NO1328" s="104"/>
      <c r="NP1328" s="104"/>
      <c r="NQ1328" s="104"/>
      <c r="NR1328" s="104"/>
      <c r="NS1328" s="104"/>
      <c r="NT1328" s="104"/>
      <c r="NU1328" s="104"/>
      <c r="NV1328" s="104"/>
      <c r="NW1328" s="104"/>
      <c r="NX1328" s="104"/>
      <c r="NY1328" s="104"/>
      <c r="NZ1328" s="104"/>
      <c r="OA1328" s="104"/>
      <c r="OB1328" s="104"/>
      <c r="OC1328" s="104"/>
      <c r="OD1328" s="104"/>
      <c r="OE1328" s="104"/>
      <c r="OF1328" s="104"/>
      <c r="OG1328" s="104"/>
      <c r="OH1328" s="104"/>
      <c r="OI1328" s="104"/>
      <c r="OJ1328" s="104"/>
      <c r="OK1328" s="104"/>
      <c r="OL1328" s="104"/>
      <c r="OM1328" s="104"/>
      <c r="ON1328" s="104"/>
      <c r="OO1328" s="104"/>
      <c r="OP1328" s="104"/>
      <c r="OQ1328" s="104"/>
      <c r="OR1328" s="104"/>
      <c r="OS1328" s="104"/>
      <c r="OT1328" s="104"/>
      <c r="OU1328" s="104"/>
      <c r="OV1328" s="104"/>
      <c r="OW1328" s="104"/>
      <c r="OX1328" s="104"/>
      <c r="OY1328" s="104"/>
      <c r="OZ1328" s="104"/>
      <c r="PA1328" s="104"/>
      <c r="PB1328" s="104"/>
      <c r="PC1328" s="104"/>
      <c r="PD1328" s="104"/>
      <c r="PE1328" s="104"/>
      <c r="PF1328" s="104"/>
      <c r="PG1328" s="104"/>
      <c r="PH1328" s="104"/>
      <c r="PI1328" s="104"/>
      <c r="PJ1328" s="104"/>
      <c r="PK1328" s="104"/>
      <c r="PL1328" s="104"/>
      <c r="PM1328" s="104"/>
      <c r="PN1328" s="104"/>
      <c r="PO1328" s="104"/>
      <c r="PP1328" s="104"/>
      <c r="PQ1328" s="104"/>
      <c r="PR1328" s="104"/>
      <c r="PS1328" s="104"/>
      <c r="PT1328" s="104"/>
      <c r="PU1328" s="104"/>
      <c r="PV1328" s="104"/>
      <c r="PW1328" s="104"/>
      <c r="PX1328" s="104"/>
      <c r="PY1328" s="104"/>
      <c r="PZ1328" s="104"/>
      <c r="QA1328" s="104"/>
      <c r="QB1328" s="104"/>
      <c r="QC1328" s="104"/>
      <c r="QD1328" s="104"/>
      <c r="QE1328" s="104"/>
      <c r="QF1328" s="104"/>
      <c r="QG1328" s="104"/>
      <c r="QH1328" s="104"/>
      <c r="QI1328" s="104"/>
      <c r="QJ1328" s="104"/>
      <c r="QK1328" s="104"/>
      <c r="QL1328" s="104"/>
      <c r="QM1328" s="104"/>
      <c r="QN1328" s="104"/>
      <c r="QO1328" s="104"/>
      <c r="QP1328" s="104"/>
      <c r="QQ1328" s="104"/>
      <c r="QR1328" s="104"/>
      <c r="QS1328" s="104"/>
      <c r="QT1328" s="104"/>
      <c r="QU1328" s="104"/>
      <c r="QV1328" s="104"/>
      <c r="QW1328" s="104"/>
      <c r="QX1328" s="104"/>
      <c r="QY1328" s="104"/>
      <c r="QZ1328" s="104"/>
      <c r="RA1328" s="104"/>
      <c r="RB1328" s="104"/>
      <c r="RC1328" s="104"/>
      <c r="RD1328" s="104"/>
      <c r="RE1328" s="104"/>
      <c r="RF1328" s="104"/>
      <c r="RG1328" s="104"/>
      <c r="RH1328" s="104"/>
      <c r="RI1328" s="104"/>
      <c r="RJ1328" s="104"/>
      <c r="RK1328" s="104"/>
      <c r="RL1328" s="104"/>
      <c r="RM1328" s="104"/>
      <c r="RN1328" s="104"/>
      <c r="RO1328" s="104"/>
      <c r="RP1328" s="104"/>
      <c r="RQ1328" s="104"/>
      <c r="RR1328" s="104"/>
      <c r="RS1328" s="104"/>
      <c r="RT1328" s="104"/>
      <c r="RU1328" s="104"/>
      <c r="RV1328" s="104"/>
      <c r="RW1328" s="104"/>
      <c r="RX1328" s="104"/>
      <c r="RY1328" s="104"/>
      <c r="RZ1328" s="104"/>
      <c r="SA1328" s="104"/>
      <c r="SB1328" s="104"/>
      <c r="SC1328" s="104"/>
      <c r="SD1328" s="104"/>
      <c r="SE1328" s="104"/>
      <c r="SF1328" s="104"/>
      <c r="SG1328" s="104"/>
      <c r="SH1328" s="104"/>
      <c r="SI1328" s="104"/>
      <c r="SJ1328" s="104"/>
      <c r="SK1328" s="104"/>
      <c r="SL1328" s="104"/>
      <c r="SM1328" s="104"/>
      <c r="SN1328" s="104"/>
      <c r="SO1328" s="104"/>
      <c r="SP1328" s="104"/>
      <c r="SQ1328" s="104"/>
      <c r="SR1328" s="104"/>
      <c r="SS1328" s="104"/>
      <c r="ST1328" s="104"/>
      <c r="SU1328" s="104"/>
      <c r="SV1328" s="104"/>
      <c r="SW1328" s="104"/>
      <c r="SX1328" s="104"/>
      <c r="SY1328" s="104"/>
      <c r="SZ1328" s="104"/>
      <c r="TA1328" s="104"/>
      <c r="TB1328" s="104"/>
      <c r="TC1328" s="104"/>
      <c r="TD1328" s="104"/>
      <c r="TE1328" s="104"/>
      <c r="TF1328" s="104"/>
      <c r="TG1328" s="104"/>
      <c r="TH1328" s="104"/>
      <c r="TI1328" s="104"/>
      <c r="TJ1328" s="104"/>
      <c r="TK1328" s="104"/>
      <c r="TL1328" s="104"/>
      <c r="TM1328" s="104"/>
      <c r="TN1328" s="104"/>
      <c r="TO1328" s="104"/>
      <c r="TP1328" s="104"/>
      <c r="TQ1328" s="104"/>
      <c r="TR1328" s="104"/>
      <c r="TS1328" s="104"/>
      <c r="TT1328" s="104"/>
      <c r="TU1328" s="104"/>
      <c r="TV1328" s="104"/>
      <c r="TW1328" s="104"/>
      <c r="TX1328" s="104"/>
      <c r="TY1328" s="104"/>
      <c r="TZ1328" s="104"/>
      <c r="UA1328" s="104"/>
      <c r="UB1328" s="104"/>
      <c r="UC1328" s="104"/>
      <c r="UD1328" s="104"/>
      <c r="UE1328" s="104"/>
      <c r="UF1328" s="104"/>
      <c r="UG1328" s="104"/>
      <c r="UH1328" s="104"/>
      <c r="UI1328" s="104"/>
      <c r="UJ1328" s="104"/>
      <c r="UK1328" s="104"/>
      <c r="UL1328" s="104"/>
      <c r="UM1328" s="104"/>
      <c r="UN1328" s="104"/>
      <c r="UO1328" s="104"/>
      <c r="UP1328" s="104"/>
      <c r="UQ1328" s="104"/>
      <c r="UR1328" s="104"/>
      <c r="US1328" s="104"/>
      <c r="UT1328" s="104"/>
      <c r="UU1328" s="104"/>
      <c r="UV1328" s="104"/>
      <c r="UW1328" s="104"/>
      <c r="UX1328" s="104"/>
      <c r="UY1328" s="104"/>
      <c r="UZ1328" s="104"/>
      <c r="VA1328" s="104"/>
      <c r="VB1328" s="104"/>
      <c r="VC1328" s="104"/>
      <c r="VD1328" s="104"/>
      <c r="VE1328" s="104"/>
      <c r="VF1328" s="104"/>
      <c r="VG1328" s="104"/>
      <c r="VH1328" s="104"/>
      <c r="VI1328" s="104"/>
      <c r="VJ1328" s="104"/>
      <c r="VK1328" s="104"/>
      <c r="VL1328" s="104"/>
      <c r="VM1328" s="104"/>
      <c r="VN1328" s="104"/>
      <c r="VO1328" s="104"/>
      <c r="VP1328" s="104"/>
      <c r="VQ1328" s="104"/>
      <c r="VR1328" s="104"/>
      <c r="VS1328" s="104"/>
      <c r="VT1328" s="104"/>
      <c r="VU1328" s="104"/>
      <c r="VV1328" s="104"/>
      <c r="VW1328" s="104"/>
      <c r="VX1328" s="104"/>
      <c r="VY1328" s="104"/>
      <c r="VZ1328" s="104"/>
      <c r="WA1328" s="104"/>
      <c r="WB1328" s="104"/>
      <c r="WC1328" s="104"/>
      <c r="WD1328" s="104"/>
      <c r="WE1328" s="104"/>
      <c r="WF1328" s="104"/>
      <c r="WG1328" s="104"/>
      <c r="WH1328" s="104"/>
      <c r="WI1328" s="104"/>
      <c r="WJ1328" s="104"/>
      <c r="WK1328" s="104"/>
      <c r="WL1328" s="104"/>
      <c r="WM1328" s="104"/>
      <c r="WN1328" s="104"/>
      <c r="WO1328" s="104"/>
      <c r="WP1328" s="104"/>
      <c r="WQ1328" s="104"/>
      <c r="WR1328" s="104"/>
      <c r="WS1328" s="104"/>
      <c r="WT1328" s="104"/>
      <c r="WU1328" s="104"/>
      <c r="WV1328" s="104"/>
      <c r="WW1328" s="104"/>
      <c r="WX1328" s="104"/>
      <c r="WY1328" s="104"/>
      <c r="WZ1328" s="104"/>
      <c r="XA1328" s="104"/>
      <c r="XB1328" s="104"/>
      <c r="XC1328" s="104"/>
      <c r="XD1328" s="104"/>
      <c r="XE1328" s="104"/>
      <c r="XF1328" s="104"/>
      <c r="XG1328" s="104"/>
      <c r="XH1328" s="104"/>
      <c r="XI1328" s="104"/>
      <c r="XJ1328" s="104"/>
      <c r="XK1328" s="104"/>
      <c r="XL1328" s="104"/>
      <c r="XM1328" s="104"/>
      <c r="XN1328" s="104"/>
      <c r="XO1328" s="104"/>
      <c r="XP1328" s="104"/>
      <c r="XQ1328" s="104"/>
      <c r="XR1328" s="104"/>
      <c r="XS1328" s="104"/>
      <c r="XT1328" s="104"/>
      <c r="XU1328" s="104"/>
      <c r="XV1328" s="104"/>
      <c r="XW1328" s="104"/>
      <c r="XX1328" s="104"/>
      <c r="XY1328" s="104"/>
      <c r="XZ1328" s="104"/>
      <c r="YA1328" s="104"/>
      <c r="YB1328" s="104"/>
      <c r="YC1328" s="104"/>
      <c r="YD1328" s="104"/>
      <c r="YE1328" s="104"/>
      <c r="YF1328" s="104"/>
      <c r="YG1328" s="104"/>
      <c r="YH1328" s="104"/>
      <c r="YI1328" s="104"/>
      <c r="YJ1328" s="104"/>
      <c r="YK1328" s="104"/>
      <c r="YL1328" s="104"/>
      <c r="YM1328" s="104"/>
      <c r="YN1328" s="104"/>
      <c r="YO1328" s="104"/>
      <c r="YP1328" s="104"/>
      <c r="YQ1328" s="104"/>
      <c r="YR1328" s="104"/>
      <c r="YS1328" s="104"/>
      <c r="YT1328" s="104"/>
      <c r="YU1328" s="104"/>
      <c r="YV1328" s="104"/>
      <c r="YW1328" s="104"/>
      <c r="YX1328" s="104"/>
      <c r="YY1328" s="104"/>
      <c r="YZ1328" s="104"/>
      <c r="ZA1328" s="104"/>
      <c r="ZB1328" s="104"/>
      <c r="ZC1328" s="104"/>
      <c r="ZD1328" s="104"/>
      <c r="ZE1328" s="104"/>
      <c r="ZF1328" s="104"/>
      <c r="ZG1328" s="104"/>
      <c r="ZH1328" s="104"/>
      <c r="ZI1328" s="104"/>
      <c r="ZJ1328" s="104"/>
      <c r="ZK1328" s="104"/>
      <c r="ZL1328" s="104"/>
      <c r="ZM1328" s="104"/>
      <c r="ZN1328" s="104"/>
      <c r="ZO1328" s="104"/>
      <c r="ZP1328" s="104"/>
      <c r="ZQ1328" s="104"/>
      <c r="ZR1328" s="104"/>
      <c r="ZS1328" s="104"/>
      <c r="ZT1328" s="104"/>
      <c r="ZU1328" s="104"/>
      <c r="ZV1328" s="104"/>
      <c r="ZW1328" s="104"/>
      <c r="ZX1328" s="104"/>
      <c r="ZY1328" s="104"/>
      <c r="ZZ1328" s="104"/>
      <c r="AAA1328" s="104"/>
      <c r="AAB1328" s="104"/>
      <c r="AAC1328" s="104"/>
      <c r="AAD1328" s="104"/>
      <c r="AAE1328" s="104"/>
      <c r="AAF1328" s="104"/>
      <c r="AAG1328" s="104"/>
      <c r="AAH1328" s="104"/>
      <c r="AAI1328" s="104"/>
      <c r="AAJ1328" s="104"/>
      <c r="AAK1328" s="104"/>
      <c r="AAL1328" s="104"/>
      <c r="AAM1328" s="104"/>
      <c r="AAN1328" s="104"/>
      <c r="AAO1328" s="104"/>
      <c r="AAP1328" s="104"/>
      <c r="AAQ1328" s="104"/>
      <c r="AAR1328" s="104"/>
      <c r="AAS1328" s="104"/>
      <c r="AAT1328" s="104"/>
      <c r="AAU1328" s="104"/>
      <c r="AAV1328" s="104"/>
      <c r="AAW1328" s="104"/>
      <c r="AAX1328" s="104"/>
      <c r="AAY1328" s="104"/>
      <c r="AAZ1328" s="104"/>
      <c r="ABA1328" s="104"/>
      <c r="ABB1328" s="104"/>
      <c r="ABC1328" s="104"/>
      <c r="ABD1328" s="104"/>
      <c r="ABE1328" s="104"/>
      <c r="ABF1328" s="104"/>
      <c r="ABG1328" s="104"/>
      <c r="ABH1328" s="104"/>
      <c r="ABI1328" s="104"/>
      <c r="ABJ1328" s="104"/>
      <c r="ABK1328" s="104"/>
      <c r="ABL1328" s="104"/>
      <c r="ABM1328" s="104"/>
      <c r="ABN1328" s="104"/>
      <c r="ABO1328" s="104"/>
      <c r="ABP1328" s="104"/>
      <c r="ABQ1328" s="104"/>
      <c r="ABR1328" s="104"/>
      <c r="ABS1328" s="104"/>
      <c r="ABT1328" s="104"/>
      <c r="ABU1328" s="104"/>
      <c r="ABV1328" s="104"/>
      <c r="ABW1328" s="104"/>
      <c r="ABX1328" s="104"/>
      <c r="ABY1328" s="104"/>
      <c r="ABZ1328" s="104"/>
      <c r="ACA1328" s="104"/>
      <c r="ACB1328" s="104"/>
      <c r="ACC1328" s="104"/>
      <c r="ACD1328" s="104"/>
      <c r="ACE1328" s="104"/>
      <c r="ACF1328" s="104"/>
      <c r="ACG1328" s="104"/>
      <c r="ACH1328" s="104"/>
      <c r="ACI1328" s="104"/>
      <c r="ACJ1328" s="104"/>
      <c r="ACK1328" s="104"/>
      <c r="ACL1328" s="104"/>
      <c r="ACM1328" s="104"/>
      <c r="ACN1328" s="104"/>
      <c r="ACO1328" s="104"/>
      <c r="ACP1328" s="104"/>
      <c r="ACQ1328" s="104"/>
      <c r="ACR1328" s="104"/>
      <c r="ACS1328" s="104"/>
      <c r="ACT1328" s="104"/>
      <c r="ACU1328" s="104"/>
      <c r="ACV1328" s="104"/>
      <c r="ACW1328" s="104"/>
      <c r="ACX1328" s="104"/>
      <c r="ACY1328" s="104"/>
      <c r="ACZ1328" s="104"/>
      <c r="ADA1328" s="104"/>
      <c r="ADB1328" s="104"/>
      <c r="ADC1328" s="104"/>
      <c r="ADD1328" s="104"/>
      <c r="ADE1328" s="104"/>
      <c r="ADF1328" s="104"/>
      <c r="ADG1328" s="104"/>
      <c r="ADH1328" s="104"/>
      <c r="ADI1328" s="104"/>
      <c r="ADJ1328" s="104"/>
      <c r="ADK1328" s="104"/>
      <c r="ADL1328" s="104"/>
      <c r="ADM1328" s="104"/>
      <c r="ADN1328" s="104"/>
      <c r="ADO1328" s="104"/>
      <c r="ADP1328" s="104"/>
      <c r="ADQ1328" s="104"/>
      <c r="ADR1328" s="104"/>
      <c r="ADS1328" s="104"/>
      <c r="ADT1328" s="104"/>
      <c r="ADU1328" s="104"/>
      <c r="ADV1328" s="104"/>
      <c r="ADW1328" s="104"/>
      <c r="ADX1328" s="104"/>
      <c r="ADY1328" s="104"/>
      <c r="ADZ1328" s="104"/>
      <c r="AEA1328" s="104"/>
      <c r="AEB1328" s="104"/>
      <c r="AEC1328" s="104"/>
      <c r="AED1328" s="104"/>
      <c r="AEE1328" s="104"/>
      <c r="AEF1328" s="104"/>
      <c r="AEG1328" s="104"/>
      <c r="AEH1328" s="104"/>
      <c r="AEI1328" s="104"/>
      <c r="AEJ1328" s="104"/>
      <c r="AEK1328" s="104"/>
      <c r="AEL1328" s="104"/>
      <c r="AEM1328" s="104"/>
      <c r="AEN1328" s="104"/>
      <c r="AEO1328" s="104"/>
      <c r="AEP1328" s="104"/>
      <c r="AEQ1328" s="104"/>
      <c r="AER1328" s="104"/>
      <c r="AES1328" s="104"/>
      <c r="AET1328" s="104"/>
      <c r="AEU1328" s="104"/>
      <c r="AEV1328" s="104"/>
      <c r="AEW1328" s="104"/>
      <c r="AEX1328" s="104"/>
      <c r="AEY1328" s="104"/>
      <c r="AEZ1328" s="104"/>
      <c r="AFA1328" s="104"/>
      <c r="AFB1328" s="104"/>
      <c r="AFC1328" s="104"/>
      <c r="AFD1328" s="104"/>
      <c r="AFE1328" s="104"/>
      <c r="AFF1328" s="104"/>
      <c r="AFG1328" s="104"/>
      <c r="AFH1328" s="104"/>
      <c r="AFI1328" s="104"/>
      <c r="AFJ1328" s="104"/>
      <c r="AFK1328" s="104"/>
      <c r="AFL1328" s="104"/>
      <c r="AFM1328" s="104"/>
      <c r="AFN1328" s="104"/>
      <c r="AFO1328" s="104"/>
      <c r="AFP1328" s="104"/>
      <c r="AFQ1328" s="104"/>
      <c r="AFR1328" s="104"/>
      <c r="AFS1328" s="104"/>
      <c r="AFT1328" s="104"/>
      <c r="AFU1328" s="104"/>
      <c r="AFV1328" s="104"/>
      <c r="AFW1328" s="104"/>
      <c r="AFX1328" s="104"/>
      <c r="AFY1328" s="104"/>
      <c r="AFZ1328" s="104"/>
      <c r="AGA1328" s="104"/>
      <c r="AGB1328" s="104"/>
      <c r="AGC1328" s="104"/>
      <c r="AGD1328" s="104"/>
      <c r="AGE1328" s="104"/>
      <c r="AGF1328" s="104"/>
      <c r="AGG1328" s="104"/>
      <c r="AGH1328" s="104"/>
      <c r="AGI1328" s="104"/>
      <c r="AGJ1328" s="104"/>
      <c r="AGK1328" s="104"/>
      <c r="AGL1328" s="104"/>
      <c r="AGM1328" s="104"/>
      <c r="AGN1328" s="104"/>
      <c r="AGO1328" s="104"/>
      <c r="AGP1328" s="104"/>
      <c r="AGQ1328" s="104"/>
      <c r="AGR1328" s="104"/>
      <c r="AGS1328" s="104"/>
      <c r="AGT1328" s="104"/>
      <c r="AGU1328" s="104"/>
      <c r="AGV1328" s="104"/>
      <c r="AGW1328" s="104"/>
      <c r="AGX1328" s="104"/>
      <c r="AGY1328" s="104"/>
      <c r="AGZ1328" s="104"/>
      <c r="AHA1328" s="104"/>
      <c r="AHB1328" s="104"/>
      <c r="AHC1328" s="104"/>
      <c r="AHD1328" s="104"/>
      <c r="AHE1328" s="104"/>
      <c r="AHF1328" s="104"/>
      <c r="AHG1328" s="104"/>
      <c r="AHH1328" s="104"/>
      <c r="AHI1328" s="104"/>
      <c r="AHJ1328" s="104"/>
      <c r="AHK1328" s="104"/>
      <c r="AHL1328" s="104"/>
      <c r="AHM1328" s="104"/>
      <c r="AHN1328" s="104"/>
      <c r="AHO1328" s="104"/>
      <c r="AHP1328" s="104"/>
      <c r="AHQ1328" s="104"/>
      <c r="AHR1328" s="104"/>
      <c r="AHS1328" s="104"/>
      <c r="AHT1328" s="104"/>
      <c r="AHU1328" s="104"/>
      <c r="AHV1328" s="104"/>
      <c r="AHW1328" s="104"/>
      <c r="AHX1328" s="104"/>
      <c r="AHY1328" s="104"/>
      <c r="AHZ1328" s="104"/>
      <c r="AIA1328" s="104"/>
      <c r="AIB1328" s="104"/>
      <c r="AIC1328" s="104"/>
      <c r="AID1328" s="104"/>
      <c r="AIE1328" s="104"/>
      <c r="AIF1328" s="104"/>
      <c r="AIG1328" s="104"/>
      <c r="AIH1328" s="104"/>
      <c r="AII1328" s="104"/>
      <c r="AIJ1328" s="104"/>
      <c r="AIK1328" s="104"/>
      <c r="AIL1328" s="104"/>
      <c r="AIM1328" s="104"/>
      <c r="AIN1328" s="104"/>
      <c r="AIO1328" s="104"/>
      <c r="AIP1328" s="104"/>
      <c r="AIQ1328" s="104"/>
      <c r="AIR1328" s="104"/>
      <c r="AIS1328" s="104"/>
      <c r="AIT1328" s="104"/>
      <c r="AIU1328" s="104"/>
      <c r="AIV1328" s="104"/>
      <c r="AIW1328" s="104"/>
      <c r="AIX1328" s="104"/>
      <c r="AIY1328" s="104"/>
      <c r="AIZ1328" s="104"/>
      <c r="AJA1328" s="104"/>
      <c r="AJB1328" s="104"/>
      <c r="AJC1328" s="104"/>
      <c r="AJD1328" s="104"/>
      <c r="AJE1328" s="104"/>
      <c r="AJF1328" s="104"/>
      <c r="AJG1328" s="104"/>
      <c r="AJH1328" s="104"/>
      <c r="AJI1328" s="104"/>
      <c r="AJJ1328" s="104"/>
      <c r="AJK1328" s="104"/>
      <c r="AJL1328" s="104"/>
      <c r="AJM1328" s="104"/>
      <c r="AJN1328" s="104"/>
      <c r="AJO1328" s="104"/>
      <c r="AJP1328" s="104"/>
      <c r="AJQ1328" s="104"/>
      <c r="AJR1328" s="104"/>
      <c r="AJS1328" s="104"/>
      <c r="AJT1328" s="104"/>
      <c r="AJU1328" s="104"/>
      <c r="AJV1328" s="104"/>
      <c r="AJW1328" s="104"/>
      <c r="AJX1328" s="104"/>
      <c r="AJY1328" s="104"/>
      <c r="AJZ1328" s="104"/>
      <c r="AKA1328" s="104"/>
      <c r="AKB1328" s="104"/>
      <c r="AKC1328" s="104"/>
      <c r="AKD1328" s="104"/>
      <c r="AKE1328" s="104"/>
      <c r="AKF1328" s="104"/>
      <c r="AKG1328" s="104"/>
      <c r="AKH1328" s="104"/>
      <c r="AKI1328" s="104"/>
      <c r="AKJ1328" s="104"/>
      <c r="AKK1328" s="104"/>
      <c r="AKL1328" s="104"/>
      <c r="AKM1328" s="104"/>
      <c r="AKN1328" s="104"/>
      <c r="AKO1328" s="104"/>
      <c r="AKP1328" s="104"/>
      <c r="AKQ1328" s="104"/>
      <c r="AKR1328" s="104"/>
      <c r="AKS1328" s="104"/>
      <c r="AKT1328" s="104"/>
      <c r="AKU1328" s="104"/>
      <c r="AKV1328" s="104"/>
      <c r="AKW1328" s="104"/>
      <c r="AKX1328" s="104"/>
      <c r="AKY1328" s="104"/>
      <c r="AKZ1328" s="104"/>
      <c r="ALA1328" s="104"/>
      <c r="ALB1328" s="104"/>
      <c r="ALC1328" s="104"/>
      <c r="ALD1328" s="104"/>
      <c r="ALE1328" s="104"/>
      <c r="ALF1328" s="104"/>
      <c r="ALG1328" s="104"/>
      <c r="ALH1328" s="104"/>
      <c r="ALI1328" s="104"/>
      <c r="ALJ1328" s="104"/>
      <c r="ALK1328" s="104"/>
      <c r="ALL1328" s="104"/>
      <c r="ALM1328" s="104"/>
      <c r="ALN1328" s="104"/>
      <c r="ALO1328" s="104"/>
      <c r="ALP1328" s="104"/>
      <c r="ALQ1328" s="104"/>
      <c r="ALR1328" s="104"/>
      <c r="ALS1328" s="104"/>
      <c r="ALT1328" s="104"/>
      <c r="ALU1328" s="104"/>
      <c r="ALV1328" s="104"/>
      <c r="ALW1328" s="104"/>
      <c r="ALX1328" s="104"/>
      <c r="ALY1328" s="104"/>
      <c r="ALZ1328" s="104"/>
      <c r="AMA1328" s="104"/>
      <c r="AMB1328" s="104"/>
      <c r="AMC1328" s="104"/>
      <c r="AMD1328" s="104"/>
      <c r="AME1328" s="104"/>
      <c r="AMF1328" s="104"/>
      <c r="AMG1328" s="104"/>
      <c r="AMH1328" s="104"/>
      <c r="AMI1328" s="104"/>
      <c r="AMJ1328" s="104"/>
      <c r="AMK1328" s="104"/>
      <c r="AML1328" s="104"/>
      <c r="AMM1328" s="104"/>
      <c r="AMN1328" s="104"/>
      <c r="AMO1328" s="104"/>
    </row>
    <row r="1329" spans="1:1029" s="88" customFormat="1" x14ac:dyDescent="0.35">
      <c r="A1329" s="21">
        <v>10141103</v>
      </c>
      <c r="B1329" s="115" t="s">
        <v>496</v>
      </c>
      <c r="C1329" s="272" t="s">
        <v>495</v>
      </c>
      <c r="D1329" s="21" t="s">
        <v>547</v>
      </c>
      <c r="E1329" s="114" t="str">
        <f t="shared" si="241"/>
        <v>TRANSFORMADOR AUXILIAR MARCA:TRAFO ALTO MOLOCUE AT 2</v>
      </c>
      <c r="F1329" s="21"/>
      <c r="G1329" s="21" t="s">
        <v>170</v>
      </c>
      <c r="H1329" s="21" t="s">
        <v>170</v>
      </c>
      <c r="I1329" s="21"/>
      <c r="J1329" s="21"/>
      <c r="K1329" s="21" t="s">
        <v>169</v>
      </c>
      <c r="L1329" s="21" t="s">
        <v>168</v>
      </c>
      <c r="M1329" s="21" t="s">
        <v>603</v>
      </c>
      <c r="N1329" s="21" t="s">
        <v>19</v>
      </c>
      <c r="O1329" s="21" t="s">
        <v>520</v>
      </c>
      <c r="P1329" s="21">
        <v>3</v>
      </c>
      <c r="Q1329" s="21">
        <v>2002</v>
      </c>
      <c r="R1329" s="115" t="s">
        <v>628</v>
      </c>
      <c r="S1329" s="21">
        <v>315558</v>
      </c>
      <c r="T1329" s="116">
        <v>1016</v>
      </c>
      <c r="U1329" s="21">
        <v>45</v>
      </c>
      <c r="V1329" s="113">
        <f t="shared" si="242"/>
        <v>694.26666666666665</v>
      </c>
      <c r="W1329" s="113">
        <f t="shared" si="243"/>
        <v>321.73333333333335</v>
      </c>
      <c r="X1329" s="112">
        <f t="shared" si="244"/>
        <v>321733.33333333337</v>
      </c>
      <c r="Y1329" s="111"/>
      <c r="Z1329" s="110">
        <f t="shared" si="252"/>
        <v>30</v>
      </c>
      <c r="AA1329" s="109">
        <f t="shared" si="245"/>
        <v>50.800000000000004</v>
      </c>
      <c r="AB1329" s="109">
        <f t="shared" si="246"/>
        <v>50800.000000000007</v>
      </c>
      <c r="AC1329" s="108">
        <f t="shared" si="247"/>
        <v>965.2</v>
      </c>
      <c r="AD1329" s="107">
        <f t="shared" si="248"/>
        <v>2.2222222222222223E-2</v>
      </c>
      <c r="AE1329" s="106">
        <f t="shared" si="249"/>
        <v>21.448888888888892</v>
      </c>
      <c r="AF1329" s="105">
        <f t="shared" si="250"/>
        <v>343.18222222222226</v>
      </c>
      <c r="AG1329" s="105">
        <f t="shared" si="251"/>
        <v>672.81777777777779</v>
      </c>
      <c r="AH1329" s="104"/>
      <c r="AI1329" s="104"/>
      <c r="AJ1329" s="104"/>
      <c r="AK1329" s="104"/>
      <c r="AL1329" s="104"/>
      <c r="AM1329" s="104"/>
      <c r="AN1329" s="104"/>
      <c r="AO1329" s="104"/>
      <c r="AP1329" s="104"/>
      <c r="AQ1329" s="104"/>
      <c r="AR1329" s="104"/>
      <c r="AS1329" s="104"/>
      <c r="AT1329" s="104"/>
      <c r="AU1329" s="104"/>
      <c r="AV1329" s="104"/>
      <c r="AW1329" s="104"/>
      <c r="AX1329" s="104"/>
      <c r="AY1329" s="104"/>
      <c r="AZ1329" s="104"/>
      <c r="BA1329" s="104"/>
      <c r="BB1329" s="104"/>
      <c r="BC1329" s="104"/>
      <c r="BD1329" s="104"/>
      <c r="BE1329" s="104"/>
      <c r="BF1329" s="104"/>
      <c r="BG1329" s="104"/>
      <c r="BH1329" s="104"/>
      <c r="BI1329" s="104"/>
      <c r="BJ1329" s="104"/>
      <c r="BK1329" s="104"/>
      <c r="BL1329" s="104"/>
      <c r="BM1329" s="104"/>
      <c r="BN1329" s="104"/>
      <c r="BO1329" s="104"/>
      <c r="BP1329" s="104"/>
      <c r="BQ1329" s="104"/>
      <c r="BR1329" s="104"/>
      <c r="BS1329" s="104"/>
      <c r="BT1329" s="104"/>
      <c r="BU1329" s="104"/>
      <c r="BV1329" s="104"/>
      <c r="BW1329" s="104"/>
      <c r="BX1329" s="104"/>
      <c r="BY1329" s="104"/>
      <c r="BZ1329" s="104"/>
      <c r="CA1329" s="104"/>
      <c r="CB1329" s="104"/>
      <c r="CC1329" s="104"/>
      <c r="CD1329" s="104"/>
      <c r="CE1329" s="104"/>
      <c r="CF1329" s="104"/>
      <c r="CG1329" s="104"/>
      <c r="CH1329" s="104"/>
      <c r="CI1329" s="104"/>
      <c r="CJ1329" s="104"/>
      <c r="CK1329" s="104"/>
      <c r="CL1329" s="104"/>
      <c r="CM1329" s="104"/>
      <c r="CN1329" s="104"/>
      <c r="CO1329" s="104"/>
      <c r="CP1329" s="104"/>
      <c r="CQ1329" s="104"/>
      <c r="CR1329" s="104"/>
      <c r="CS1329" s="104"/>
      <c r="CT1329" s="104"/>
      <c r="CU1329" s="104"/>
      <c r="CV1329" s="104"/>
      <c r="CW1329" s="104"/>
      <c r="CX1329" s="104"/>
      <c r="CY1329" s="104"/>
      <c r="CZ1329" s="104"/>
      <c r="DA1329" s="104"/>
      <c r="DB1329" s="104"/>
      <c r="DC1329" s="104"/>
      <c r="DD1329" s="104"/>
      <c r="DE1329" s="104"/>
      <c r="DF1329" s="104"/>
      <c r="DG1329" s="104"/>
      <c r="DH1329" s="104"/>
      <c r="DI1329" s="104"/>
      <c r="DJ1329" s="104"/>
      <c r="DK1329" s="104"/>
      <c r="DL1329" s="104"/>
      <c r="DM1329" s="104"/>
      <c r="DN1329" s="104"/>
      <c r="DO1329" s="104"/>
      <c r="DP1329" s="104"/>
      <c r="DQ1329" s="104"/>
      <c r="DR1329" s="104"/>
      <c r="DS1329" s="104"/>
      <c r="DT1329" s="104"/>
      <c r="DU1329" s="104"/>
      <c r="DV1329" s="104"/>
      <c r="DW1329" s="104"/>
      <c r="DX1329" s="104"/>
      <c r="DY1329" s="104"/>
      <c r="DZ1329" s="104"/>
      <c r="EA1329" s="104"/>
      <c r="EB1329" s="104"/>
      <c r="EC1329" s="104"/>
      <c r="ED1329" s="104"/>
      <c r="EE1329" s="104"/>
      <c r="EF1329" s="104"/>
      <c r="EG1329" s="104"/>
      <c r="EH1329" s="104"/>
      <c r="EI1329" s="104"/>
      <c r="EJ1329" s="104"/>
      <c r="EK1329" s="104"/>
      <c r="EL1329" s="104"/>
      <c r="EM1329" s="104"/>
      <c r="EN1329" s="104"/>
      <c r="EO1329" s="104"/>
      <c r="EP1329" s="104"/>
      <c r="EQ1329" s="104"/>
      <c r="ER1329" s="104"/>
      <c r="ES1329" s="104"/>
      <c r="ET1329" s="104"/>
      <c r="EU1329" s="104"/>
      <c r="EV1329" s="104"/>
      <c r="EW1329" s="104"/>
      <c r="EX1329" s="104"/>
      <c r="EY1329" s="104"/>
      <c r="EZ1329" s="104"/>
      <c r="FA1329" s="104"/>
      <c r="FB1329" s="104"/>
      <c r="FC1329" s="104"/>
      <c r="FD1329" s="104"/>
      <c r="FE1329" s="104"/>
      <c r="FF1329" s="104"/>
      <c r="FG1329" s="104"/>
      <c r="FH1329" s="104"/>
      <c r="FI1329" s="104"/>
      <c r="FJ1329" s="104"/>
      <c r="FK1329" s="104"/>
      <c r="FL1329" s="104"/>
      <c r="FM1329" s="104"/>
      <c r="FN1329" s="104"/>
      <c r="FO1329" s="104"/>
      <c r="FP1329" s="104"/>
      <c r="FQ1329" s="104"/>
      <c r="FR1329" s="104"/>
      <c r="FS1329" s="104"/>
      <c r="FT1329" s="104"/>
      <c r="FU1329" s="104"/>
      <c r="FV1329" s="104"/>
      <c r="FW1329" s="104"/>
      <c r="FX1329" s="104"/>
      <c r="FY1329" s="104"/>
      <c r="FZ1329" s="104"/>
      <c r="GA1329" s="104"/>
      <c r="GB1329" s="104"/>
      <c r="GC1329" s="104"/>
      <c r="GD1329" s="104"/>
      <c r="GE1329" s="104"/>
      <c r="GF1329" s="104"/>
      <c r="GG1329" s="104"/>
      <c r="GH1329" s="104"/>
      <c r="GI1329" s="104"/>
      <c r="GJ1329" s="104"/>
      <c r="GK1329" s="104"/>
      <c r="GL1329" s="104"/>
      <c r="GM1329" s="104"/>
      <c r="GN1329" s="104"/>
      <c r="GO1329" s="104"/>
      <c r="GP1329" s="104"/>
      <c r="GQ1329" s="104"/>
      <c r="GR1329" s="104"/>
      <c r="GS1329" s="104"/>
      <c r="GT1329" s="104"/>
      <c r="GU1329" s="104"/>
      <c r="GV1329" s="104"/>
      <c r="GW1329" s="104"/>
      <c r="GX1329" s="104"/>
      <c r="GY1329" s="104"/>
      <c r="GZ1329" s="104"/>
      <c r="HA1329" s="104"/>
      <c r="HB1329" s="104"/>
      <c r="HC1329" s="104"/>
      <c r="HD1329" s="104"/>
      <c r="HE1329" s="104"/>
      <c r="HF1329" s="104"/>
      <c r="HG1329" s="104"/>
      <c r="HH1329" s="104"/>
      <c r="HI1329" s="104"/>
      <c r="HJ1329" s="104"/>
      <c r="HK1329" s="104"/>
      <c r="HL1329" s="104"/>
      <c r="HM1329" s="104"/>
      <c r="HN1329" s="104"/>
      <c r="HO1329" s="104"/>
      <c r="HP1329" s="104"/>
      <c r="HQ1329" s="104"/>
      <c r="HR1329" s="104"/>
      <c r="HS1329" s="104"/>
      <c r="HT1329" s="104"/>
      <c r="HU1329" s="104"/>
      <c r="HV1329" s="104"/>
      <c r="HW1329" s="104"/>
      <c r="HX1329" s="104"/>
      <c r="HY1329" s="104"/>
      <c r="HZ1329" s="104"/>
      <c r="IA1329" s="104"/>
      <c r="IB1329" s="104"/>
      <c r="IC1329" s="104"/>
      <c r="ID1329" s="104"/>
      <c r="IE1329" s="104"/>
      <c r="IF1329" s="104"/>
      <c r="IG1329" s="104"/>
      <c r="IH1329" s="104"/>
      <c r="II1329" s="104"/>
      <c r="IJ1329" s="104"/>
      <c r="IK1329" s="104"/>
      <c r="IL1329" s="104"/>
      <c r="IM1329" s="104"/>
      <c r="IN1329" s="104"/>
      <c r="IO1329" s="104"/>
      <c r="IP1329" s="104"/>
      <c r="IQ1329" s="104"/>
      <c r="IR1329" s="104"/>
      <c r="IS1329" s="104"/>
      <c r="IT1329" s="104"/>
      <c r="IU1329" s="104"/>
      <c r="IV1329" s="104"/>
      <c r="IW1329" s="104"/>
      <c r="IX1329" s="104"/>
      <c r="IY1329" s="104"/>
      <c r="IZ1329" s="104"/>
      <c r="JA1329" s="104"/>
      <c r="JB1329" s="104"/>
      <c r="JC1329" s="104"/>
      <c r="JD1329" s="104"/>
      <c r="JE1329" s="104"/>
      <c r="JF1329" s="104"/>
      <c r="JG1329" s="104"/>
      <c r="JH1329" s="104"/>
      <c r="JI1329" s="104"/>
      <c r="JJ1329" s="104"/>
      <c r="JK1329" s="104"/>
      <c r="JL1329" s="104"/>
      <c r="JM1329" s="104"/>
      <c r="JN1329" s="104"/>
      <c r="JO1329" s="104"/>
      <c r="JP1329" s="104"/>
      <c r="JQ1329" s="104"/>
      <c r="JR1329" s="104"/>
      <c r="JS1329" s="104"/>
      <c r="JT1329" s="104"/>
      <c r="JU1329" s="104"/>
      <c r="JV1329" s="104"/>
      <c r="JW1329" s="104"/>
      <c r="JX1329" s="104"/>
      <c r="JY1329" s="104"/>
      <c r="JZ1329" s="104"/>
      <c r="KA1329" s="104"/>
      <c r="KB1329" s="104"/>
      <c r="KC1329" s="104"/>
      <c r="KD1329" s="104"/>
      <c r="KE1329" s="104"/>
      <c r="KF1329" s="104"/>
      <c r="KG1329" s="104"/>
      <c r="KH1329" s="104"/>
      <c r="KI1329" s="104"/>
      <c r="KJ1329" s="104"/>
      <c r="KK1329" s="104"/>
      <c r="KL1329" s="104"/>
      <c r="KM1329" s="104"/>
      <c r="KN1329" s="104"/>
      <c r="KO1329" s="104"/>
      <c r="KP1329" s="104"/>
      <c r="KQ1329" s="104"/>
      <c r="KR1329" s="104"/>
      <c r="KS1329" s="104"/>
      <c r="KT1329" s="104"/>
      <c r="KU1329" s="104"/>
      <c r="KV1329" s="104"/>
      <c r="KW1329" s="104"/>
      <c r="KX1329" s="104"/>
      <c r="KY1329" s="104"/>
      <c r="KZ1329" s="104"/>
      <c r="LA1329" s="104"/>
      <c r="LB1329" s="104"/>
      <c r="LC1329" s="104"/>
      <c r="LD1329" s="104"/>
      <c r="LE1329" s="104"/>
      <c r="LF1329" s="104"/>
      <c r="LG1329" s="104"/>
      <c r="LH1329" s="104"/>
      <c r="LI1329" s="104"/>
      <c r="LJ1329" s="104"/>
      <c r="LK1329" s="104"/>
      <c r="LL1329" s="104"/>
      <c r="LM1329" s="104"/>
      <c r="LN1329" s="104"/>
      <c r="LO1329" s="104"/>
      <c r="LP1329" s="104"/>
      <c r="LQ1329" s="104"/>
      <c r="LR1329" s="104"/>
      <c r="LS1329" s="104"/>
      <c r="LT1329" s="104"/>
      <c r="LU1329" s="104"/>
      <c r="LV1329" s="104"/>
      <c r="LW1329" s="104"/>
      <c r="LX1329" s="104"/>
      <c r="LY1329" s="104"/>
      <c r="LZ1329" s="104"/>
      <c r="MA1329" s="104"/>
      <c r="MB1329" s="104"/>
      <c r="MC1329" s="104"/>
      <c r="MD1329" s="104"/>
      <c r="ME1329" s="104"/>
      <c r="MF1329" s="104"/>
      <c r="MG1329" s="104"/>
      <c r="MH1329" s="104"/>
      <c r="MI1329" s="104"/>
      <c r="MJ1329" s="104"/>
      <c r="MK1329" s="104"/>
      <c r="ML1329" s="104"/>
      <c r="MM1329" s="104"/>
      <c r="MN1329" s="104"/>
      <c r="MO1329" s="104"/>
      <c r="MP1329" s="104"/>
      <c r="MQ1329" s="104"/>
      <c r="MR1329" s="104"/>
      <c r="MS1329" s="104"/>
      <c r="MT1329" s="104"/>
      <c r="MU1329" s="104"/>
      <c r="MV1329" s="104"/>
      <c r="MW1329" s="104"/>
      <c r="MX1329" s="104"/>
      <c r="MY1329" s="104"/>
      <c r="MZ1329" s="104"/>
      <c r="NA1329" s="104"/>
      <c r="NB1329" s="104"/>
      <c r="NC1329" s="104"/>
      <c r="ND1329" s="104"/>
      <c r="NE1329" s="104"/>
      <c r="NF1329" s="104"/>
      <c r="NG1329" s="104"/>
      <c r="NH1329" s="104"/>
      <c r="NI1329" s="104"/>
      <c r="NJ1329" s="104"/>
      <c r="NK1329" s="104"/>
      <c r="NL1329" s="104"/>
      <c r="NM1329" s="104"/>
      <c r="NN1329" s="104"/>
      <c r="NO1329" s="104"/>
      <c r="NP1329" s="104"/>
      <c r="NQ1329" s="104"/>
      <c r="NR1329" s="104"/>
      <c r="NS1329" s="104"/>
      <c r="NT1329" s="104"/>
      <c r="NU1329" s="104"/>
      <c r="NV1329" s="104"/>
      <c r="NW1329" s="104"/>
      <c r="NX1329" s="104"/>
      <c r="NY1329" s="104"/>
      <c r="NZ1329" s="104"/>
      <c r="OA1329" s="104"/>
      <c r="OB1329" s="104"/>
      <c r="OC1329" s="104"/>
      <c r="OD1329" s="104"/>
      <c r="OE1329" s="104"/>
      <c r="OF1329" s="104"/>
      <c r="OG1329" s="104"/>
      <c r="OH1329" s="104"/>
      <c r="OI1329" s="104"/>
      <c r="OJ1329" s="104"/>
      <c r="OK1329" s="104"/>
      <c r="OL1329" s="104"/>
      <c r="OM1329" s="104"/>
      <c r="ON1329" s="104"/>
      <c r="OO1329" s="104"/>
      <c r="OP1329" s="104"/>
      <c r="OQ1329" s="104"/>
      <c r="OR1329" s="104"/>
      <c r="OS1329" s="104"/>
      <c r="OT1329" s="104"/>
      <c r="OU1329" s="104"/>
      <c r="OV1329" s="104"/>
      <c r="OW1329" s="104"/>
      <c r="OX1329" s="104"/>
      <c r="OY1329" s="104"/>
      <c r="OZ1329" s="104"/>
      <c r="PA1329" s="104"/>
      <c r="PB1329" s="104"/>
      <c r="PC1329" s="104"/>
      <c r="PD1329" s="104"/>
      <c r="PE1329" s="104"/>
      <c r="PF1329" s="104"/>
      <c r="PG1329" s="104"/>
      <c r="PH1329" s="104"/>
      <c r="PI1329" s="104"/>
      <c r="PJ1329" s="104"/>
      <c r="PK1329" s="104"/>
      <c r="PL1329" s="104"/>
      <c r="PM1329" s="104"/>
      <c r="PN1329" s="104"/>
      <c r="PO1329" s="104"/>
      <c r="PP1329" s="104"/>
      <c r="PQ1329" s="104"/>
      <c r="PR1329" s="104"/>
      <c r="PS1329" s="104"/>
      <c r="PT1329" s="104"/>
      <c r="PU1329" s="104"/>
      <c r="PV1329" s="104"/>
      <c r="PW1329" s="104"/>
      <c r="PX1329" s="104"/>
      <c r="PY1329" s="104"/>
      <c r="PZ1329" s="104"/>
      <c r="QA1329" s="104"/>
      <c r="QB1329" s="104"/>
      <c r="QC1329" s="104"/>
      <c r="QD1329" s="104"/>
      <c r="QE1329" s="104"/>
      <c r="QF1329" s="104"/>
      <c r="QG1329" s="104"/>
      <c r="QH1329" s="104"/>
      <c r="QI1329" s="104"/>
      <c r="QJ1329" s="104"/>
      <c r="QK1329" s="104"/>
      <c r="QL1329" s="104"/>
      <c r="QM1329" s="104"/>
      <c r="QN1329" s="104"/>
      <c r="QO1329" s="104"/>
      <c r="QP1329" s="104"/>
      <c r="QQ1329" s="104"/>
      <c r="QR1329" s="104"/>
      <c r="QS1329" s="104"/>
      <c r="QT1329" s="104"/>
      <c r="QU1329" s="104"/>
      <c r="QV1329" s="104"/>
      <c r="QW1329" s="104"/>
      <c r="QX1329" s="104"/>
      <c r="QY1329" s="104"/>
      <c r="QZ1329" s="104"/>
      <c r="RA1329" s="104"/>
      <c r="RB1329" s="104"/>
      <c r="RC1329" s="104"/>
      <c r="RD1329" s="104"/>
      <c r="RE1329" s="104"/>
      <c r="RF1329" s="104"/>
      <c r="RG1329" s="104"/>
      <c r="RH1329" s="104"/>
      <c r="RI1329" s="104"/>
      <c r="RJ1329" s="104"/>
      <c r="RK1329" s="104"/>
      <c r="RL1329" s="104"/>
      <c r="RM1329" s="104"/>
      <c r="RN1329" s="104"/>
      <c r="RO1329" s="104"/>
      <c r="RP1329" s="104"/>
      <c r="RQ1329" s="104"/>
      <c r="RR1329" s="104"/>
      <c r="RS1329" s="104"/>
      <c r="RT1329" s="104"/>
      <c r="RU1329" s="104"/>
      <c r="RV1329" s="104"/>
      <c r="RW1329" s="104"/>
      <c r="RX1329" s="104"/>
      <c r="RY1329" s="104"/>
      <c r="RZ1329" s="104"/>
      <c r="SA1329" s="104"/>
      <c r="SB1329" s="104"/>
      <c r="SC1329" s="104"/>
      <c r="SD1329" s="104"/>
      <c r="SE1329" s="104"/>
      <c r="SF1329" s="104"/>
      <c r="SG1329" s="104"/>
      <c r="SH1329" s="104"/>
      <c r="SI1329" s="104"/>
      <c r="SJ1329" s="104"/>
      <c r="SK1329" s="104"/>
      <c r="SL1329" s="104"/>
      <c r="SM1329" s="104"/>
      <c r="SN1329" s="104"/>
      <c r="SO1329" s="104"/>
      <c r="SP1329" s="104"/>
      <c r="SQ1329" s="104"/>
      <c r="SR1329" s="104"/>
      <c r="SS1329" s="104"/>
      <c r="ST1329" s="104"/>
      <c r="SU1329" s="104"/>
      <c r="SV1329" s="104"/>
      <c r="SW1329" s="104"/>
      <c r="SX1329" s="104"/>
      <c r="SY1329" s="104"/>
      <c r="SZ1329" s="104"/>
      <c r="TA1329" s="104"/>
      <c r="TB1329" s="104"/>
      <c r="TC1329" s="104"/>
      <c r="TD1329" s="104"/>
      <c r="TE1329" s="104"/>
      <c r="TF1329" s="104"/>
      <c r="TG1329" s="104"/>
      <c r="TH1329" s="104"/>
      <c r="TI1329" s="104"/>
      <c r="TJ1329" s="104"/>
      <c r="TK1329" s="104"/>
      <c r="TL1329" s="104"/>
      <c r="TM1329" s="104"/>
      <c r="TN1329" s="104"/>
      <c r="TO1329" s="104"/>
      <c r="TP1329" s="104"/>
      <c r="TQ1329" s="104"/>
      <c r="TR1329" s="104"/>
      <c r="TS1329" s="104"/>
      <c r="TT1329" s="104"/>
      <c r="TU1329" s="104"/>
      <c r="TV1329" s="104"/>
      <c r="TW1329" s="104"/>
      <c r="TX1329" s="104"/>
      <c r="TY1329" s="104"/>
      <c r="TZ1329" s="104"/>
      <c r="UA1329" s="104"/>
      <c r="UB1329" s="104"/>
      <c r="UC1329" s="104"/>
      <c r="UD1329" s="104"/>
      <c r="UE1329" s="104"/>
      <c r="UF1329" s="104"/>
      <c r="UG1329" s="104"/>
      <c r="UH1329" s="104"/>
      <c r="UI1329" s="104"/>
      <c r="UJ1329" s="104"/>
      <c r="UK1329" s="104"/>
      <c r="UL1329" s="104"/>
      <c r="UM1329" s="104"/>
      <c r="UN1329" s="104"/>
      <c r="UO1329" s="104"/>
      <c r="UP1329" s="104"/>
      <c r="UQ1329" s="104"/>
      <c r="UR1329" s="104"/>
      <c r="US1329" s="104"/>
      <c r="UT1329" s="104"/>
      <c r="UU1329" s="104"/>
      <c r="UV1329" s="104"/>
      <c r="UW1329" s="104"/>
      <c r="UX1329" s="104"/>
      <c r="UY1329" s="104"/>
      <c r="UZ1329" s="104"/>
      <c r="VA1329" s="104"/>
      <c r="VB1329" s="104"/>
      <c r="VC1329" s="104"/>
      <c r="VD1329" s="104"/>
      <c r="VE1329" s="104"/>
      <c r="VF1329" s="104"/>
      <c r="VG1329" s="104"/>
      <c r="VH1329" s="104"/>
      <c r="VI1329" s="104"/>
      <c r="VJ1329" s="104"/>
      <c r="VK1329" s="104"/>
      <c r="VL1329" s="104"/>
      <c r="VM1329" s="104"/>
      <c r="VN1329" s="104"/>
      <c r="VO1329" s="104"/>
      <c r="VP1329" s="104"/>
      <c r="VQ1329" s="104"/>
      <c r="VR1329" s="104"/>
      <c r="VS1329" s="104"/>
      <c r="VT1329" s="104"/>
      <c r="VU1329" s="104"/>
      <c r="VV1329" s="104"/>
      <c r="VW1329" s="104"/>
      <c r="VX1329" s="104"/>
      <c r="VY1329" s="104"/>
      <c r="VZ1329" s="104"/>
      <c r="WA1329" s="104"/>
      <c r="WB1329" s="104"/>
      <c r="WC1329" s="104"/>
      <c r="WD1329" s="104"/>
      <c r="WE1329" s="104"/>
      <c r="WF1329" s="104"/>
      <c r="WG1329" s="104"/>
      <c r="WH1329" s="104"/>
      <c r="WI1329" s="104"/>
      <c r="WJ1329" s="104"/>
      <c r="WK1329" s="104"/>
      <c r="WL1329" s="104"/>
      <c r="WM1329" s="104"/>
      <c r="WN1329" s="104"/>
      <c r="WO1329" s="104"/>
      <c r="WP1329" s="104"/>
      <c r="WQ1329" s="104"/>
      <c r="WR1329" s="104"/>
      <c r="WS1329" s="104"/>
      <c r="WT1329" s="104"/>
      <c r="WU1329" s="104"/>
      <c r="WV1329" s="104"/>
      <c r="WW1329" s="104"/>
      <c r="WX1329" s="104"/>
      <c r="WY1329" s="104"/>
      <c r="WZ1329" s="104"/>
      <c r="XA1329" s="104"/>
      <c r="XB1329" s="104"/>
      <c r="XC1329" s="104"/>
      <c r="XD1329" s="104"/>
      <c r="XE1329" s="104"/>
      <c r="XF1329" s="104"/>
      <c r="XG1329" s="104"/>
      <c r="XH1329" s="104"/>
      <c r="XI1329" s="104"/>
      <c r="XJ1329" s="104"/>
      <c r="XK1329" s="104"/>
      <c r="XL1329" s="104"/>
      <c r="XM1329" s="104"/>
      <c r="XN1329" s="104"/>
      <c r="XO1329" s="104"/>
      <c r="XP1329" s="104"/>
      <c r="XQ1329" s="104"/>
      <c r="XR1329" s="104"/>
      <c r="XS1329" s="104"/>
      <c r="XT1329" s="104"/>
      <c r="XU1329" s="104"/>
      <c r="XV1329" s="104"/>
      <c r="XW1329" s="104"/>
      <c r="XX1329" s="104"/>
      <c r="XY1329" s="104"/>
      <c r="XZ1329" s="104"/>
      <c r="YA1329" s="104"/>
      <c r="YB1329" s="104"/>
      <c r="YC1329" s="104"/>
      <c r="YD1329" s="104"/>
      <c r="YE1329" s="104"/>
      <c r="YF1329" s="104"/>
      <c r="YG1329" s="104"/>
      <c r="YH1329" s="104"/>
      <c r="YI1329" s="104"/>
      <c r="YJ1329" s="104"/>
      <c r="YK1329" s="104"/>
      <c r="YL1329" s="104"/>
      <c r="YM1329" s="104"/>
      <c r="YN1329" s="104"/>
      <c r="YO1329" s="104"/>
      <c r="YP1329" s="104"/>
      <c r="YQ1329" s="104"/>
      <c r="YR1329" s="104"/>
      <c r="YS1329" s="104"/>
      <c r="YT1329" s="104"/>
      <c r="YU1329" s="104"/>
      <c r="YV1329" s="104"/>
      <c r="YW1329" s="104"/>
      <c r="YX1329" s="104"/>
      <c r="YY1329" s="104"/>
      <c r="YZ1329" s="104"/>
      <c r="ZA1329" s="104"/>
      <c r="ZB1329" s="104"/>
      <c r="ZC1329" s="104"/>
      <c r="ZD1329" s="104"/>
      <c r="ZE1329" s="104"/>
      <c r="ZF1329" s="104"/>
      <c r="ZG1329" s="104"/>
      <c r="ZH1329" s="104"/>
      <c r="ZI1329" s="104"/>
      <c r="ZJ1329" s="104"/>
      <c r="ZK1329" s="104"/>
      <c r="ZL1329" s="104"/>
      <c r="ZM1329" s="104"/>
      <c r="ZN1329" s="104"/>
      <c r="ZO1329" s="104"/>
      <c r="ZP1329" s="104"/>
      <c r="ZQ1329" s="104"/>
      <c r="ZR1329" s="104"/>
      <c r="ZS1329" s="104"/>
      <c r="ZT1329" s="104"/>
      <c r="ZU1329" s="104"/>
      <c r="ZV1329" s="104"/>
      <c r="ZW1329" s="104"/>
      <c r="ZX1329" s="104"/>
      <c r="ZY1329" s="104"/>
      <c r="ZZ1329" s="104"/>
      <c r="AAA1329" s="104"/>
      <c r="AAB1329" s="104"/>
      <c r="AAC1329" s="104"/>
      <c r="AAD1329" s="104"/>
      <c r="AAE1329" s="104"/>
      <c r="AAF1329" s="104"/>
      <c r="AAG1329" s="104"/>
      <c r="AAH1329" s="104"/>
      <c r="AAI1329" s="104"/>
      <c r="AAJ1329" s="104"/>
      <c r="AAK1329" s="104"/>
      <c r="AAL1329" s="104"/>
      <c r="AAM1329" s="104"/>
      <c r="AAN1329" s="104"/>
      <c r="AAO1329" s="104"/>
      <c r="AAP1329" s="104"/>
      <c r="AAQ1329" s="104"/>
      <c r="AAR1329" s="104"/>
      <c r="AAS1329" s="104"/>
      <c r="AAT1329" s="104"/>
      <c r="AAU1329" s="104"/>
      <c r="AAV1329" s="104"/>
      <c r="AAW1329" s="104"/>
      <c r="AAX1329" s="104"/>
      <c r="AAY1329" s="104"/>
      <c r="AAZ1329" s="104"/>
      <c r="ABA1329" s="104"/>
      <c r="ABB1329" s="104"/>
      <c r="ABC1329" s="104"/>
      <c r="ABD1329" s="104"/>
      <c r="ABE1329" s="104"/>
      <c r="ABF1329" s="104"/>
      <c r="ABG1329" s="104"/>
      <c r="ABH1329" s="104"/>
      <c r="ABI1329" s="104"/>
      <c r="ABJ1329" s="104"/>
      <c r="ABK1329" s="104"/>
      <c r="ABL1329" s="104"/>
      <c r="ABM1329" s="104"/>
      <c r="ABN1329" s="104"/>
      <c r="ABO1329" s="104"/>
      <c r="ABP1329" s="104"/>
      <c r="ABQ1329" s="104"/>
      <c r="ABR1329" s="104"/>
      <c r="ABS1329" s="104"/>
      <c r="ABT1329" s="104"/>
      <c r="ABU1329" s="104"/>
      <c r="ABV1329" s="104"/>
      <c r="ABW1329" s="104"/>
      <c r="ABX1329" s="104"/>
      <c r="ABY1329" s="104"/>
      <c r="ABZ1329" s="104"/>
      <c r="ACA1329" s="104"/>
      <c r="ACB1329" s="104"/>
      <c r="ACC1329" s="104"/>
      <c r="ACD1329" s="104"/>
      <c r="ACE1329" s="104"/>
      <c r="ACF1329" s="104"/>
      <c r="ACG1329" s="104"/>
      <c r="ACH1329" s="104"/>
      <c r="ACI1329" s="104"/>
      <c r="ACJ1329" s="104"/>
      <c r="ACK1329" s="104"/>
      <c r="ACL1329" s="104"/>
      <c r="ACM1329" s="104"/>
      <c r="ACN1329" s="104"/>
      <c r="ACO1329" s="104"/>
      <c r="ACP1329" s="104"/>
      <c r="ACQ1329" s="104"/>
      <c r="ACR1329" s="104"/>
      <c r="ACS1329" s="104"/>
      <c r="ACT1329" s="104"/>
      <c r="ACU1329" s="104"/>
      <c r="ACV1329" s="104"/>
      <c r="ACW1329" s="104"/>
      <c r="ACX1329" s="104"/>
      <c r="ACY1329" s="104"/>
      <c r="ACZ1329" s="104"/>
      <c r="ADA1329" s="104"/>
      <c r="ADB1329" s="104"/>
      <c r="ADC1329" s="104"/>
      <c r="ADD1329" s="104"/>
      <c r="ADE1329" s="104"/>
      <c r="ADF1329" s="104"/>
      <c r="ADG1329" s="104"/>
      <c r="ADH1329" s="104"/>
      <c r="ADI1329" s="104"/>
      <c r="ADJ1329" s="104"/>
      <c r="ADK1329" s="104"/>
      <c r="ADL1329" s="104"/>
      <c r="ADM1329" s="104"/>
      <c r="ADN1329" s="104"/>
      <c r="ADO1329" s="104"/>
      <c r="ADP1329" s="104"/>
      <c r="ADQ1329" s="104"/>
      <c r="ADR1329" s="104"/>
      <c r="ADS1329" s="104"/>
      <c r="ADT1329" s="104"/>
      <c r="ADU1329" s="104"/>
      <c r="ADV1329" s="104"/>
      <c r="ADW1329" s="104"/>
      <c r="ADX1329" s="104"/>
      <c r="ADY1329" s="104"/>
      <c r="ADZ1329" s="104"/>
      <c r="AEA1329" s="104"/>
      <c r="AEB1329" s="104"/>
      <c r="AEC1329" s="104"/>
      <c r="AED1329" s="104"/>
      <c r="AEE1329" s="104"/>
      <c r="AEF1329" s="104"/>
      <c r="AEG1329" s="104"/>
      <c r="AEH1329" s="104"/>
      <c r="AEI1329" s="104"/>
      <c r="AEJ1329" s="104"/>
      <c r="AEK1329" s="104"/>
      <c r="AEL1329" s="104"/>
      <c r="AEM1329" s="104"/>
      <c r="AEN1329" s="104"/>
      <c r="AEO1329" s="104"/>
      <c r="AEP1329" s="104"/>
      <c r="AEQ1329" s="104"/>
      <c r="AER1329" s="104"/>
      <c r="AES1329" s="104"/>
      <c r="AET1329" s="104"/>
      <c r="AEU1329" s="104"/>
      <c r="AEV1329" s="104"/>
      <c r="AEW1329" s="104"/>
      <c r="AEX1329" s="104"/>
      <c r="AEY1329" s="104"/>
      <c r="AEZ1329" s="104"/>
      <c r="AFA1329" s="104"/>
      <c r="AFB1329" s="104"/>
      <c r="AFC1329" s="104"/>
      <c r="AFD1329" s="104"/>
      <c r="AFE1329" s="104"/>
      <c r="AFF1329" s="104"/>
      <c r="AFG1329" s="104"/>
      <c r="AFH1329" s="104"/>
      <c r="AFI1329" s="104"/>
      <c r="AFJ1329" s="104"/>
      <c r="AFK1329" s="104"/>
      <c r="AFL1329" s="104"/>
      <c r="AFM1329" s="104"/>
      <c r="AFN1329" s="104"/>
      <c r="AFO1329" s="104"/>
      <c r="AFP1329" s="104"/>
      <c r="AFQ1329" s="104"/>
      <c r="AFR1329" s="104"/>
      <c r="AFS1329" s="104"/>
      <c r="AFT1329" s="104"/>
      <c r="AFU1329" s="104"/>
      <c r="AFV1329" s="104"/>
      <c r="AFW1329" s="104"/>
      <c r="AFX1329" s="104"/>
      <c r="AFY1329" s="104"/>
      <c r="AFZ1329" s="104"/>
      <c r="AGA1329" s="104"/>
      <c r="AGB1329" s="104"/>
      <c r="AGC1329" s="104"/>
      <c r="AGD1329" s="104"/>
      <c r="AGE1329" s="104"/>
      <c r="AGF1329" s="104"/>
      <c r="AGG1329" s="104"/>
      <c r="AGH1329" s="104"/>
      <c r="AGI1329" s="104"/>
      <c r="AGJ1329" s="104"/>
      <c r="AGK1329" s="104"/>
      <c r="AGL1329" s="104"/>
      <c r="AGM1329" s="104"/>
      <c r="AGN1329" s="104"/>
      <c r="AGO1329" s="104"/>
      <c r="AGP1329" s="104"/>
      <c r="AGQ1329" s="104"/>
      <c r="AGR1329" s="104"/>
      <c r="AGS1329" s="104"/>
      <c r="AGT1329" s="104"/>
      <c r="AGU1329" s="104"/>
      <c r="AGV1329" s="104"/>
      <c r="AGW1329" s="104"/>
      <c r="AGX1329" s="104"/>
      <c r="AGY1329" s="104"/>
      <c r="AGZ1329" s="104"/>
      <c r="AHA1329" s="104"/>
      <c r="AHB1329" s="104"/>
      <c r="AHC1329" s="104"/>
      <c r="AHD1329" s="104"/>
      <c r="AHE1329" s="104"/>
      <c r="AHF1329" s="104"/>
      <c r="AHG1329" s="104"/>
      <c r="AHH1329" s="104"/>
      <c r="AHI1329" s="104"/>
      <c r="AHJ1329" s="104"/>
      <c r="AHK1329" s="104"/>
      <c r="AHL1329" s="104"/>
      <c r="AHM1329" s="104"/>
      <c r="AHN1329" s="104"/>
      <c r="AHO1329" s="104"/>
      <c r="AHP1329" s="104"/>
      <c r="AHQ1329" s="104"/>
      <c r="AHR1329" s="104"/>
      <c r="AHS1329" s="104"/>
      <c r="AHT1329" s="104"/>
      <c r="AHU1329" s="104"/>
      <c r="AHV1329" s="104"/>
      <c r="AHW1329" s="104"/>
      <c r="AHX1329" s="104"/>
      <c r="AHY1329" s="104"/>
      <c r="AHZ1329" s="104"/>
      <c r="AIA1329" s="104"/>
      <c r="AIB1329" s="104"/>
      <c r="AIC1329" s="104"/>
      <c r="AID1329" s="104"/>
      <c r="AIE1329" s="104"/>
      <c r="AIF1329" s="104"/>
      <c r="AIG1329" s="104"/>
      <c r="AIH1329" s="104"/>
      <c r="AII1329" s="104"/>
      <c r="AIJ1329" s="104"/>
      <c r="AIK1329" s="104"/>
      <c r="AIL1329" s="104"/>
      <c r="AIM1329" s="104"/>
      <c r="AIN1329" s="104"/>
      <c r="AIO1329" s="104"/>
      <c r="AIP1329" s="104"/>
      <c r="AIQ1329" s="104"/>
      <c r="AIR1329" s="104"/>
      <c r="AIS1329" s="104"/>
      <c r="AIT1329" s="104"/>
      <c r="AIU1329" s="104"/>
      <c r="AIV1329" s="104"/>
      <c r="AIW1329" s="104"/>
      <c r="AIX1329" s="104"/>
      <c r="AIY1329" s="104"/>
      <c r="AIZ1329" s="104"/>
      <c r="AJA1329" s="104"/>
      <c r="AJB1329" s="104"/>
      <c r="AJC1329" s="104"/>
      <c r="AJD1329" s="104"/>
      <c r="AJE1329" s="104"/>
      <c r="AJF1329" s="104"/>
      <c r="AJG1329" s="104"/>
      <c r="AJH1329" s="104"/>
      <c r="AJI1329" s="104"/>
      <c r="AJJ1329" s="104"/>
      <c r="AJK1329" s="104"/>
      <c r="AJL1329" s="104"/>
      <c r="AJM1329" s="104"/>
      <c r="AJN1329" s="104"/>
      <c r="AJO1329" s="104"/>
      <c r="AJP1329" s="104"/>
      <c r="AJQ1329" s="104"/>
      <c r="AJR1329" s="104"/>
      <c r="AJS1329" s="104"/>
      <c r="AJT1329" s="104"/>
      <c r="AJU1329" s="104"/>
      <c r="AJV1329" s="104"/>
      <c r="AJW1329" s="104"/>
      <c r="AJX1329" s="104"/>
      <c r="AJY1329" s="104"/>
      <c r="AJZ1329" s="104"/>
      <c r="AKA1329" s="104"/>
      <c r="AKB1329" s="104"/>
      <c r="AKC1329" s="104"/>
      <c r="AKD1329" s="104"/>
      <c r="AKE1329" s="104"/>
      <c r="AKF1329" s="104"/>
      <c r="AKG1329" s="104"/>
      <c r="AKH1329" s="104"/>
      <c r="AKI1329" s="104"/>
      <c r="AKJ1329" s="104"/>
      <c r="AKK1329" s="104"/>
      <c r="AKL1329" s="104"/>
      <c r="AKM1329" s="104"/>
      <c r="AKN1329" s="104"/>
      <c r="AKO1329" s="104"/>
      <c r="AKP1329" s="104"/>
      <c r="AKQ1329" s="104"/>
      <c r="AKR1329" s="104"/>
      <c r="AKS1329" s="104"/>
      <c r="AKT1329" s="104"/>
      <c r="AKU1329" s="104"/>
      <c r="AKV1329" s="104"/>
      <c r="AKW1329" s="104"/>
      <c r="AKX1329" s="104"/>
      <c r="AKY1329" s="104"/>
      <c r="AKZ1329" s="104"/>
      <c r="ALA1329" s="104"/>
      <c r="ALB1329" s="104"/>
      <c r="ALC1329" s="104"/>
      <c r="ALD1329" s="104"/>
      <c r="ALE1329" s="104"/>
      <c r="ALF1329" s="104"/>
      <c r="ALG1329" s="104"/>
      <c r="ALH1329" s="104"/>
      <c r="ALI1329" s="104"/>
      <c r="ALJ1329" s="104"/>
      <c r="ALK1329" s="104"/>
      <c r="ALL1329" s="104"/>
      <c r="ALM1329" s="104"/>
      <c r="ALN1329" s="104"/>
      <c r="ALO1329" s="104"/>
      <c r="ALP1329" s="104"/>
      <c r="ALQ1329" s="104"/>
      <c r="ALR1329" s="104"/>
      <c r="ALS1329" s="104"/>
      <c r="ALT1329" s="104"/>
      <c r="ALU1329" s="104"/>
      <c r="ALV1329" s="104"/>
      <c r="ALW1329" s="104"/>
      <c r="ALX1329" s="104"/>
      <c r="ALY1329" s="104"/>
      <c r="ALZ1329" s="104"/>
      <c r="AMA1329" s="104"/>
      <c r="AMB1329" s="104"/>
      <c r="AMC1329" s="104"/>
      <c r="AMD1329" s="104"/>
      <c r="AME1329" s="104"/>
      <c r="AMF1329" s="104"/>
      <c r="AMG1329" s="104"/>
      <c r="AMH1329" s="104"/>
      <c r="AMI1329" s="104"/>
      <c r="AMJ1329" s="104"/>
      <c r="AMK1329" s="104"/>
      <c r="AML1329" s="104"/>
      <c r="AMM1329" s="104"/>
      <c r="AMN1329" s="104"/>
      <c r="AMO1329" s="104"/>
    </row>
    <row r="1330" spans="1:1029" s="88" customFormat="1" x14ac:dyDescent="0.35">
      <c r="A1330" s="21">
        <v>10141103</v>
      </c>
      <c r="B1330" s="176" t="s">
        <v>496</v>
      </c>
      <c r="C1330" s="272" t="s">
        <v>495</v>
      </c>
      <c r="D1330" s="61"/>
      <c r="E1330" s="114" t="str">
        <f t="shared" si="241"/>
        <v xml:space="preserve">TRANSFORMADOR AUXILIAR MARCA: CHIMUARA </v>
      </c>
      <c r="F1330" s="61"/>
      <c r="G1330" s="61" t="s">
        <v>146</v>
      </c>
      <c r="H1330" s="61" t="s">
        <v>511</v>
      </c>
      <c r="I1330" s="61"/>
      <c r="J1330" s="61"/>
      <c r="K1330" s="122"/>
      <c r="L1330" s="122"/>
      <c r="M1330" s="61">
        <v>400</v>
      </c>
      <c r="N1330" s="61">
        <v>33</v>
      </c>
      <c r="O1330" s="61" t="s">
        <v>510</v>
      </c>
      <c r="P1330" s="121">
        <v>3</v>
      </c>
      <c r="Q1330" s="61">
        <v>2002</v>
      </c>
      <c r="R1330" s="176"/>
      <c r="S1330" s="61">
        <v>315557</v>
      </c>
      <c r="T1330" s="120">
        <v>1200</v>
      </c>
      <c r="U1330" s="111">
        <v>45</v>
      </c>
      <c r="V1330" s="113">
        <f t="shared" si="242"/>
        <v>820</v>
      </c>
      <c r="W1330" s="113">
        <f t="shared" si="243"/>
        <v>380</v>
      </c>
      <c r="X1330" s="112">
        <f t="shared" si="244"/>
        <v>380000</v>
      </c>
      <c r="Y1330" s="111"/>
      <c r="Z1330" s="110">
        <f t="shared" si="252"/>
        <v>30</v>
      </c>
      <c r="AA1330" s="109">
        <f t="shared" si="245"/>
        <v>60</v>
      </c>
      <c r="AB1330" s="109">
        <f t="shared" si="246"/>
        <v>60000</v>
      </c>
      <c r="AC1330" s="108">
        <f t="shared" si="247"/>
        <v>1140</v>
      </c>
      <c r="AD1330" s="107">
        <f t="shared" si="248"/>
        <v>2.2222222222222223E-2</v>
      </c>
      <c r="AE1330" s="106">
        <f t="shared" si="249"/>
        <v>25.333333333333336</v>
      </c>
      <c r="AF1330" s="105">
        <f t="shared" si="250"/>
        <v>405.33333333333331</v>
      </c>
      <c r="AG1330" s="105">
        <f t="shared" si="251"/>
        <v>794.66666666666663</v>
      </c>
      <c r="AH1330" s="104"/>
      <c r="AI1330" s="104"/>
      <c r="AJ1330" s="104"/>
      <c r="AK1330" s="104"/>
      <c r="AL1330" s="104"/>
      <c r="AM1330" s="104"/>
      <c r="AN1330" s="104"/>
      <c r="AO1330" s="104"/>
      <c r="AP1330" s="104"/>
      <c r="AQ1330" s="104"/>
      <c r="AR1330" s="104"/>
      <c r="AS1330" s="104"/>
      <c r="AT1330" s="104"/>
      <c r="AU1330" s="104"/>
      <c r="AV1330" s="104"/>
      <c r="AW1330" s="104"/>
      <c r="AX1330" s="104"/>
      <c r="AY1330" s="104"/>
      <c r="AZ1330" s="104"/>
      <c r="BA1330" s="104"/>
      <c r="BB1330" s="104"/>
      <c r="BC1330" s="104"/>
      <c r="BD1330" s="104"/>
      <c r="BE1330" s="104"/>
      <c r="BF1330" s="104"/>
      <c r="BG1330" s="104"/>
      <c r="BH1330" s="104"/>
      <c r="BI1330" s="104"/>
      <c r="BJ1330" s="104"/>
      <c r="BK1330" s="104"/>
      <c r="BL1330" s="104"/>
      <c r="BM1330" s="104"/>
      <c r="BN1330" s="104"/>
      <c r="BO1330" s="104"/>
      <c r="BP1330" s="104"/>
      <c r="BQ1330" s="104"/>
      <c r="BR1330" s="104"/>
      <c r="BS1330" s="104"/>
      <c r="BT1330" s="104"/>
      <c r="BU1330" s="104"/>
      <c r="BV1330" s="104"/>
      <c r="BW1330" s="104"/>
      <c r="BX1330" s="104"/>
      <c r="BY1330" s="104"/>
      <c r="BZ1330" s="104"/>
      <c r="CA1330" s="104"/>
      <c r="CB1330" s="104"/>
      <c r="CC1330" s="104"/>
      <c r="CD1330" s="104"/>
      <c r="CE1330" s="104"/>
      <c r="CF1330" s="104"/>
      <c r="CG1330" s="104"/>
      <c r="CH1330" s="104"/>
      <c r="CI1330" s="104"/>
      <c r="CJ1330" s="104"/>
      <c r="CK1330" s="104"/>
      <c r="CL1330" s="104"/>
      <c r="CM1330" s="104"/>
      <c r="CN1330" s="104"/>
      <c r="CO1330" s="104"/>
      <c r="CP1330" s="104"/>
      <c r="CQ1330" s="104"/>
      <c r="CR1330" s="104"/>
      <c r="CS1330" s="104"/>
      <c r="CT1330" s="104"/>
      <c r="CU1330" s="104"/>
      <c r="CV1330" s="104"/>
      <c r="CW1330" s="104"/>
      <c r="CX1330" s="104"/>
      <c r="CY1330" s="104"/>
      <c r="CZ1330" s="104"/>
      <c r="DA1330" s="104"/>
      <c r="DB1330" s="104"/>
      <c r="DC1330" s="104"/>
      <c r="DD1330" s="104"/>
      <c r="DE1330" s="104"/>
      <c r="DF1330" s="104"/>
      <c r="DG1330" s="104"/>
      <c r="DH1330" s="104"/>
      <c r="DI1330" s="104"/>
      <c r="DJ1330" s="104"/>
      <c r="DK1330" s="104"/>
      <c r="DL1330" s="104"/>
      <c r="DM1330" s="104"/>
      <c r="DN1330" s="104"/>
      <c r="DO1330" s="104"/>
      <c r="DP1330" s="104"/>
      <c r="DQ1330" s="104"/>
      <c r="DR1330" s="104"/>
      <c r="DS1330" s="104"/>
      <c r="DT1330" s="104"/>
      <c r="DU1330" s="104"/>
      <c r="DV1330" s="104"/>
      <c r="DW1330" s="104"/>
      <c r="DX1330" s="104"/>
      <c r="DY1330" s="104"/>
      <c r="DZ1330" s="104"/>
      <c r="EA1330" s="104"/>
      <c r="EB1330" s="104"/>
      <c r="EC1330" s="104"/>
      <c r="ED1330" s="104"/>
      <c r="EE1330" s="104"/>
      <c r="EF1330" s="104"/>
      <c r="EG1330" s="104"/>
      <c r="EH1330" s="104"/>
      <c r="EI1330" s="104"/>
      <c r="EJ1330" s="104"/>
      <c r="EK1330" s="104"/>
      <c r="EL1330" s="104"/>
      <c r="EM1330" s="104"/>
      <c r="EN1330" s="104"/>
      <c r="EO1330" s="104"/>
      <c r="EP1330" s="104"/>
      <c r="EQ1330" s="104"/>
      <c r="ER1330" s="104"/>
      <c r="ES1330" s="104"/>
      <c r="ET1330" s="104"/>
      <c r="EU1330" s="104"/>
      <c r="EV1330" s="104"/>
      <c r="EW1330" s="104"/>
      <c r="EX1330" s="104"/>
      <c r="EY1330" s="104"/>
      <c r="EZ1330" s="104"/>
      <c r="FA1330" s="104"/>
      <c r="FB1330" s="104"/>
      <c r="FC1330" s="104"/>
      <c r="FD1330" s="104"/>
      <c r="FE1330" s="104"/>
      <c r="FF1330" s="104"/>
      <c r="FG1330" s="104"/>
      <c r="FH1330" s="104"/>
      <c r="FI1330" s="104"/>
      <c r="FJ1330" s="104"/>
      <c r="FK1330" s="104"/>
      <c r="FL1330" s="104"/>
      <c r="FM1330" s="104"/>
      <c r="FN1330" s="104"/>
      <c r="FO1330" s="104"/>
      <c r="FP1330" s="104"/>
      <c r="FQ1330" s="104"/>
      <c r="FR1330" s="104"/>
      <c r="FS1330" s="104"/>
      <c r="FT1330" s="104"/>
      <c r="FU1330" s="104"/>
      <c r="FV1330" s="104"/>
      <c r="FW1330" s="104"/>
      <c r="FX1330" s="104"/>
      <c r="FY1330" s="104"/>
      <c r="FZ1330" s="104"/>
      <c r="GA1330" s="104"/>
      <c r="GB1330" s="104"/>
      <c r="GC1330" s="104"/>
      <c r="GD1330" s="104"/>
      <c r="GE1330" s="104"/>
      <c r="GF1330" s="104"/>
      <c r="GG1330" s="104"/>
      <c r="GH1330" s="104"/>
      <c r="GI1330" s="104"/>
      <c r="GJ1330" s="104"/>
      <c r="GK1330" s="104"/>
      <c r="GL1330" s="104"/>
      <c r="GM1330" s="104"/>
      <c r="GN1330" s="104"/>
      <c r="GO1330" s="104"/>
      <c r="GP1330" s="104"/>
      <c r="GQ1330" s="104"/>
      <c r="GR1330" s="104"/>
      <c r="GS1330" s="104"/>
      <c r="GT1330" s="104"/>
      <c r="GU1330" s="104"/>
      <c r="GV1330" s="104"/>
      <c r="GW1330" s="104"/>
      <c r="GX1330" s="104"/>
      <c r="GY1330" s="104"/>
      <c r="GZ1330" s="104"/>
      <c r="HA1330" s="104"/>
      <c r="HB1330" s="104"/>
      <c r="HC1330" s="104"/>
      <c r="HD1330" s="104"/>
      <c r="HE1330" s="104"/>
      <c r="HF1330" s="104"/>
      <c r="HG1330" s="104"/>
      <c r="HH1330" s="104"/>
      <c r="HI1330" s="104"/>
      <c r="HJ1330" s="104"/>
      <c r="HK1330" s="104"/>
      <c r="HL1330" s="104"/>
      <c r="HM1330" s="104"/>
      <c r="HN1330" s="104"/>
      <c r="HO1330" s="104"/>
      <c r="HP1330" s="104"/>
      <c r="HQ1330" s="104"/>
      <c r="HR1330" s="104"/>
      <c r="HS1330" s="104"/>
      <c r="HT1330" s="104"/>
      <c r="HU1330" s="104"/>
      <c r="HV1330" s="104"/>
      <c r="HW1330" s="104"/>
      <c r="HX1330" s="104"/>
      <c r="HY1330" s="104"/>
      <c r="HZ1330" s="104"/>
      <c r="IA1330" s="104"/>
      <c r="IB1330" s="104"/>
      <c r="IC1330" s="104"/>
      <c r="ID1330" s="104"/>
      <c r="IE1330" s="104"/>
      <c r="IF1330" s="104"/>
      <c r="IG1330" s="104"/>
      <c r="IH1330" s="104"/>
      <c r="II1330" s="104"/>
      <c r="IJ1330" s="104"/>
      <c r="IK1330" s="104"/>
      <c r="IL1330" s="104"/>
      <c r="IM1330" s="104"/>
      <c r="IN1330" s="104"/>
      <c r="IO1330" s="104"/>
      <c r="IP1330" s="104"/>
      <c r="IQ1330" s="104"/>
      <c r="IR1330" s="104"/>
      <c r="IS1330" s="104"/>
      <c r="IT1330" s="104"/>
      <c r="IU1330" s="104"/>
      <c r="IV1330" s="104"/>
      <c r="IW1330" s="104"/>
      <c r="IX1330" s="104"/>
      <c r="IY1330" s="104"/>
      <c r="IZ1330" s="104"/>
      <c r="JA1330" s="104"/>
      <c r="JB1330" s="104"/>
      <c r="JC1330" s="104"/>
      <c r="JD1330" s="104"/>
      <c r="JE1330" s="104"/>
      <c r="JF1330" s="104"/>
      <c r="JG1330" s="104"/>
      <c r="JH1330" s="104"/>
      <c r="JI1330" s="104"/>
      <c r="JJ1330" s="104"/>
      <c r="JK1330" s="104"/>
      <c r="JL1330" s="104"/>
      <c r="JM1330" s="104"/>
      <c r="JN1330" s="104"/>
      <c r="JO1330" s="104"/>
      <c r="JP1330" s="104"/>
      <c r="JQ1330" s="104"/>
      <c r="JR1330" s="104"/>
      <c r="JS1330" s="104"/>
      <c r="JT1330" s="104"/>
      <c r="JU1330" s="104"/>
      <c r="JV1330" s="104"/>
      <c r="JW1330" s="104"/>
      <c r="JX1330" s="104"/>
      <c r="JY1330" s="104"/>
      <c r="JZ1330" s="104"/>
      <c r="KA1330" s="104"/>
      <c r="KB1330" s="104"/>
      <c r="KC1330" s="104"/>
      <c r="KD1330" s="104"/>
      <c r="KE1330" s="104"/>
      <c r="KF1330" s="104"/>
      <c r="KG1330" s="104"/>
      <c r="KH1330" s="104"/>
      <c r="KI1330" s="104"/>
      <c r="KJ1330" s="104"/>
      <c r="KK1330" s="104"/>
      <c r="KL1330" s="104"/>
      <c r="KM1330" s="104"/>
      <c r="KN1330" s="104"/>
      <c r="KO1330" s="104"/>
      <c r="KP1330" s="104"/>
      <c r="KQ1330" s="104"/>
      <c r="KR1330" s="104"/>
      <c r="KS1330" s="104"/>
      <c r="KT1330" s="104"/>
      <c r="KU1330" s="104"/>
      <c r="KV1330" s="104"/>
      <c r="KW1330" s="104"/>
      <c r="KX1330" s="104"/>
      <c r="KY1330" s="104"/>
      <c r="KZ1330" s="104"/>
      <c r="LA1330" s="104"/>
      <c r="LB1330" s="104"/>
      <c r="LC1330" s="104"/>
      <c r="LD1330" s="104"/>
      <c r="LE1330" s="104"/>
      <c r="LF1330" s="104"/>
      <c r="LG1330" s="104"/>
      <c r="LH1330" s="104"/>
      <c r="LI1330" s="104"/>
      <c r="LJ1330" s="104"/>
      <c r="LK1330" s="104"/>
      <c r="LL1330" s="104"/>
      <c r="LM1330" s="104"/>
      <c r="LN1330" s="104"/>
      <c r="LO1330" s="104"/>
      <c r="LP1330" s="104"/>
      <c r="LQ1330" s="104"/>
      <c r="LR1330" s="104"/>
      <c r="LS1330" s="104"/>
      <c r="LT1330" s="104"/>
      <c r="LU1330" s="104"/>
      <c r="LV1330" s="104"/>
      <c r="LW1330" s="104"/>
      <c r="LX1330" s="104"/>
      <c r="LY1330" s="104"/>
      <c r="LZ1330" s="104"/>
      <c r="MA1330" s="104"/>
      <c r="MB1330" s="104"/>
      <c r="MC1330" s="104"/>
      <c r="MD1330" s="104"/>
      <c r="ME1330" s="104"/>
      <c r="MF1330" s="104"/>
      <c r="MG1330" s="104"/>
      <c r="MH1330" s="104"/>
      <c r="MI1330" s="104"/>
      <c r="MJ1330" s="104"/>
      <c r="MK1330" s="104"/>
      <c r="ML1330" s="104"/>
      <c r="MM1330" s="104"/>
      <c r="MN1330" s="104"/>
      <c r="MO1330" s="104"/>
      <c r="MP1330" s="104"/>
      <c r="MQ1330" s="104"/>
      <c r="MR1330" s="104"/>
      <c r="MS1330" s="104"/>
      <c r="MT1330" s="104"/>
      <c r="MU1330" s="104"/>
      <c r="MV1330" s="104"/>
      <c r="MW1330" s="104"/>
      <c r="MX1330" s="104"/>
      <c r="MY1330" s="104"/>
      <c r="MZ1330" s="104"/>
      <c r="NA1330" s="104"/>
      <c r="NB1330" s="104"/>
      <c r="NC1330" s="104"/>
      <c r="ND1330" s="104"/>
      <c r="NE1330" s="104"/>
      <c r="NF1330" s="104"/>
      <c r="NG1330" s="104"/>
      <c r="NH1330" s="104"/>
      <c r="NI1330" s="104"/>
      <c r="NJ1330" s="104"/>
      <c r="NK1330" s="104"/>
      <c r="NL1330" s="104"/>
      <c r="NM1330" s="104"/>
      <c r="NN1330" s="104"/>
      <c r="NO1330" s="104"/>
      <c r="NP1330" s="104"/>
      <c r="NQ1330" s="104"/>
      <c r="NR1330" s="104"/>
      <c r="NS1330" s="104"/>
      <c r="NT1330" s="104"/>
      <c r="NU1330" s="104"/>
      <c r="NV1330" s="104"/>
      <c r="NW1330" s="104"/>
      <c r="NX1330" s="104"/>
      <c r="NY1330" s="104"/>
      <c r="NZ1330" s="104"/>
      <c r="OA1330" s="104"/>
      <c r="OB1330" s="104"/>
      <c r="OC1330" s="104"/>
      <c r="OD1330" s="104"/>
      <c r="OE1330" s="104"/>
      <c r="OF1330" s="104"/>
      <c r="OG1330" s="104"/>
      <c r="OH1330" s="104"/>
      <c r="OI1330" s="104"/>
      <c r="OJ1330" s="104"/>
      <c r="OK1330" s="104"/>
      <c r="OL1330" s="104"/>
      <c r="OM1330" s="104"/>
      <c r="ON1330" s="104"/>
      <c r="OO1330" s="104"/>
      <c r="OP1330" s="104"/>
      <c r="OQ1330" s="104"/>
      <c r="OR1330" s="104"/>
      <c r="OS1330" s="104"/>
      <c r="OT1330" s="104"/>
      <c r="OU1330" s="104"/>
      <c r="OV1330" s="104"/>
      <c r="OW1330" s="104"/>
      <c r="OX1330" s="104"/>
      <c r="OY1330" s="104"/>
      <c r="OZ1330" s="104"/>
      <c r="PA1330" s="104"/>
      <c r="PB1330" s="104"/>
      <c r="PC1330" s="104"/>
      <c r="PD1330" s="104"/>
      <c r="PE1330" s="104"/>
      <c r="PF1330" s="104"/>
      <c r="PG1330" s="104"/>
      <c r="PH1330" s="104"/>
      <c r="PI1330" s="104"/>
      <c r="PJ1330" s="104"/>
      <c r="PK1330" s="104"/>
      <c r="PL1330" s="104"/>
      <c r="PM1330" s="104"/>
      <c r="PN1330" s="104"/>
      <c r="PO1330" s="104"/>
      <c r="PP1330" s="104"/>
      <c r="PQ1330" s="104"/>
      <c r="PR1330" s="104"/>
      <c r="PS1330" s="104"/>
      <c r="PT1330" s="104"/>
      <c r="PU1330" s="104"/>
      <c r="PV1330" s="104"/>
      <c r="PW1330" s="104"/>
      <c r="PX1330" s="104"/>
      <c r="PY1330" s="104"/>
      <c r="PZ1330" s="104"/>
      <c r="QA1330" s="104"/>
      <c r="QB1330" s="104"/>
      <c r="QC1330" s="104"/>
      <c r="QD1330" s="104"/>
      <c r="QE1330" s="104"/>
      <c r="QF1330" s="104"/>
      <c r="QG1330" s="104"/>
      <c r="QH1330" s="104"/>
      <c r="QI1330" s="104"/>
      <c r="QJ1330" s="104"/>
      <c r="QK1330" s="104"/>
      <c r="QL1330" s="104"/>
      <c r="QM1330" s="104"/>
      <c r="QN1330" s="104"/>
      <c r="QO1330" s="104"/>
      <c r="QP1330" s="104"/>
      <c r="QQ1330" s="104"/>
      <c r="QR1330" s="104"/>
      <c r="QS1330" s="104"/>
      <c r="QT1330" s="104"/>
      <c r="QU1330" s="104"/>
      <c r="QV1330" s="104"/>
      <c r="QW1330" s="104"/>
      <c r="QX1330" s="104"/>
      <c r="QY1330" s="104"/>
      <c r="QZ1330" s="104"/>
      <c r="RA1330" s="104"/>
      <c r="RB1330" s="104"/>
      <c r="RC1330" s="104"/>
      <c r="RD1330" s="104"/>
      <c r="RE1330" s="104"/>
      <c r="RF1330" s="104"/>
      <c r="RG1330" s="104"/>
      <c r="RH1330" s="104"/>
      <c r="RI1330" s="104"/>
      <c r="RJ1330" s="104"/>
      <c r="RK1330" s="104"/>
      <c r="RL1330" s="104"/>
      <c r="RM1330" s="104"/>
      <c r="RN1330" s="104"/>
      <c r="RO1330" s="104"/>
      <c r="RP1330" s="104"/>
      <c r="RQ1330" s="104"/>
      <c r="RR1330" s="104"/>
      <c r="RS1330" s="104"/>
      <c r="RT1330" s="104"/>
      <c r="RU1330" s="104"/>
      <c r="RV1330" s="104"/>
      <c r="RW1330" s="104"/>
      <c r="RX1330" s="104"/>
      <c r="RY1330" s="104"/>
      <c r="RZ1330" s="104"/>
      <c r="SA1330" s="104"/>
      <c r="SB1330" s="104"/>
      <c r="SC1330" s="104"/>
      <c r="SD1330" s="104"/>
      <c r="SE1330" s="104"/>
      <c r="SF1330" s="104"/>
      <c r="SG1330" s="104"/>
      <c r="SH1330" s="104"/>
      <c r="SI1330" s="104"/>
      <c r="SJ1330" s="104"/>
      <c r="SK1330" s="104"/>
      <c r="SL1330" s="104"/>
      <c r="SM1330" s="104"/>
      <c r="SN1330" s="104"/>
      <c r="SO1330" s="104"/>
      <c r="SP1330" s="104"/>
      <c r="SQ1330" s="104"/>
      <c r="SR1330" s="104"/>
      <c r="SS1330" s="104"/>
      <c r="ST1330" s="104"/>
      <c r="SU1330" s="104"/>
      <c r="SV1330" s="104"/>
      <c r="SW1330" s="104"/>
      <c r="SX1330" s="104"/>
      <c r="SY1330" s="104"/>
      <c r="SZ1330" s="104"/>
      <c r="TA1330" s="104"/>
      <c r="TB1330" s="104"/>
      <c r="TC1330" s="104"/>
      <c r="TD1330" s="104"/>
      <c r="TE1330" s="104"/>
      <c r="TF1330" s="104"/>
      <c r="TG1330" s="104"/>
      <c r="TH1330" s="104"/>
      <c r="TI1330" s="104"/>
      <c r="TJ1330" s="104"/>
      <c r="TK1330" s="104"/>
      <c r="TL1330" s="104"/>
      <c r="TM1330" s="104"/>
      <c r="TN1330" s="104"/>
      <c r="TO1330" s="104"/>
      <c r="TP1330" s="104"/>
      <c r="TQ1330" s="104"/>
      <c r="TR1330" s="104"/>
      <c r="TS1330" s="104"/>
      <c r="TT1330" s="104"/>
      <c r="TU1330" s="104"/>
      <c r="TV1330" s="104"/>
      <c r="TW1330" s="104"/>
      <c r="TX1330" s="104"/>
      <c r="TY1330" s="104"/>
      <c r="TZ1330" s="104"/>
      <c r="UA1330" s="104"/>
      <c r="UB1330" s="104"/>
      <c r="UC1330" s="104"/>
      <c r="UD1330" s="104"/>
      <c r="UE1330" s="104"/>
      <c r="UF1330" s="104"/>
      <c r="UG1330" s="104"/>
      <c r="UH1330" s="104"/>
      <c r="UI1330" s="104"/>
      <c r="UJ1330" s="104"/>
      <c r="UK1330" s="104"/>
      <c r="UL1330" s="104"/>
      <c r="UM1330" s="104"/>
      <c r="UN1330" s="104"/>
      <c r="UO1330" s="104"/>
      <c r="UP1330" s="104"/>
      <c r="UQ1330" s="104"/>
      <c r="UR1330" s="104"/>
      <c r="US1330" s="104"/>
      <c r="UT1330" s="104"/>
      <c r="UU1330" s="104"/>
      <c r="UV1330" s="104"/>
      <c r="UW1330" s="104"/>
      <c r="UX1330" s="104"/>
      <c r="UY1330" s="104"/>
      <c r="UZ1330" s="104"/>
      <c r="VA1330" s="104"/>
      <c r="VB1330" s="104"/>
      <c r="VC1330" s="104"/>
      <c r="VD1330" s="104"/>
      <c r="VE1330" s="104"/>
      <c r="VF1330" s="104"/>
      <c r="VG1330" s="104"/>
      <c r="VH1330" s="104"/>
      <c r="VI1330" s="104"/>
      <c r="VJ1330" s="104"/>
      <c r="VK1330" s="104"/>
      <c r="VL1330" s="104"/>
      <c r="VM1330" s="104"/>
      <c r="VN1330" s="104"/>
      <c r="VO1330" s="104"/>
      <c r="VP1330" s="104"/>
      <c r="VQ1330" s="104"/>
      <c r="VR1330" s="104"/>
      <c r="VS1330" s="104"/>
      <c r="VT1330" s="104"/>
      <c r="VU1330" s="104"/>
      <c r="VV1330" s="104"/>
      <c r="VW1330" s="104"/>
      <c r="VX1330" s="104"/>
      <c r="VY1330" s="104"/>
      <c r="VZ1330" s="104"/>
      <c r="WA1330" s="104"/>
      <c r="WB1330" s="104"/>
      <c r="WC1330" s="104"/>
      <c r="WD1330" s="104"/>
      <c r="WE1330" s="104"/>
      <c r="WF1330" s="104"/>
      <c r="WG1330" s="104"/>
      <c r="WH1330" s="104"/>
      <c r="WI1330" s="104"/>
      <c r="WJ1330" s="104"/>
      <c r="WK1330" s="104"/>
      <c r="WL1330" s="104"/>
      <c r="WM1330" s="104"/>
      <c r="WN1330" s="104"/>
      <c r="WO1330" s="104"/>
      <c r="WP1330" s="104"/>
      <c r="WQ1330" s="104"/>
      <c r="WR1330" s="104"/>
      <c r="WS1330" s="104"/>
      <c r="WT1330" s="104"/>
      <c r="WU1330" s="104"/>
      <c r="WV1330" s="104"/>
      <c r="WW1330" s="104"/>
      <c r="WX1330" s="104"/>
      <c r="WY1330" s="104"/>
      <c r="WZ1330" s="104"/>
      <c r="XA1330" s="104"/>
      <c r="XB1330" s="104"/>
      <c r="XC1330" s="104"/>
      <c r="XD1330" s="104"/>
      <c r="XE1330" s="104"/>
      <c r="XF1330" s="104"/>
      <c r="XG1330" s="104"/>
      <c r="XH1330" s="104"/>
      <c r="XI1330" s="104"/>
      <c r="XJ1330" s="104"/>
      <c r="XK1330" s="104"/>
      <c r="XL1330" s="104"/>
      <c r="XM1330" s="104"/>
      <c r="XN1330" s="104"/>
      <c r="XO1330" s="104"/>
      <c r="XP1330" s="104"/>
      <c r="XQ1330" s="104"/>
      <c r="XR1330" s="104"/>
      <c r="XS1330" s="104"/>
      <c r="XT1330" s="104"/>
      <c r="XU1330" s="104"/>
      <c r="XV1330" s="104"/>
      <c r="XW1330" s="104"/>
      <c r="XX1330" s="104"/>
      <c r="XY1330" s="104"/>
      <c r="XZ1330" s="104"/>
      <c r="YA1330" s="104"/>
      <c r="YB1330" s="104"/>
      <c r="YC1330" s="104"/>
      <c r="YD1330" s="104"/>
      <c r="YE1330" s="104"/>
      <c r="YF1330" s="104"/>
      <c r="YG1330" s="104"/>
      <c r="YH1330" s="104"/>
      <c r="YI1330" s="104"/>
      <c r="YJ1330" s="104"/>
      <c r="YK1330" s="104"/>
      <c r="YL1330" s="104"/>
      <c r="YM1330" s="104"/>
      <c r="YN1330" s="104"/>
      <c r="YO1330" s="104"/>
      <c r="YP1330" s="104"/>
      <c r="YQ1330" s="104"/>
      <c r="YR1330" s="104"/>
      <c r="YS1330" s="104"/>
      <c r="YT1330" s="104"/>
      <c r="YU1330" s="104"/>
      <c r="YV1330" s="104"/>
      <c r="YW1330" s="104"/>
      <c r="YX1330" s="104"/>
      <c r="YY1330" s="104"/>
      <c r="YZ1330" s="104"/>
      <c r="ZA1330" s="104"/>
      <c r="ZB1330" s="104"/>
      <c r="ZC1330" s="104"/>
      <c r="ZD1330" s="104"/>
      <c r="ZE1330" s="104"/>
      <c r="ZF1330" s="104"/>
      <c r="ZG1330" s="104"/>
      <c r="ZH1330" s="104"/>
      <c r="ZI1330" s="104"/>
      <c r="ZJ1330" s="104"/>
      <c r="ZK1330" s="104"/>
      <c r="ZL1330" s="104"/>
      <c r="ZM1330" s="104"/>
      <c r="ZN1330" s="104"/>
      <c r="ZO1330" s="104"/>
      <c r="ZP1330" s="104"/>
      <c r="ZQ1330" s="104"/>
      <c r="ZR1330" s="104"/>
      <c r="ZS1330" s="104"/>
      <c r="ZT1330" s="104"/>
      <c r="ZU1330" s="104"/>
      <c r="ZV1330" s="104"/>
      <c r="ZW1330" s="104"/>
      <c r="ZX1330" s="104"/>
      <c r="ZY1330" s="104"/>
      <c r="ZZ1330" s="104"/>
      <c r="AAA1330" s="104"/>
      <c r="AAB1330" s="104"/>
      <c r="AAC1330" s="104"/>
      <c r="AAD1330" s="104"/>
      <c r="AAE1330" s="104"/>
      <c r="AAF1330" s="104"/>
      <c r="AAG1330" s="104"/>
      <c r="AAH1330" s="104"/>
      <c r="AAI1330" s="104"/>
      <c r="AAJ1330" s="104"/>
      <c r="AAK1330" s="104"/>
      <c r="AAL1330" s="104"/>
      <c r="AAM1330" s="104"/>
      <c r="AAN1330" s="104"/>
      <c r="AAO1330" s="104"/>
      <c r="AAP1330" s="104"/>
      <c r="AAQ1330" s="104"/>
      <c r="AAR1330" s="104"/>
      <c r="AAS1330" s="104"/>
      <c r="AAT1330" s="104"/>
      <c r="AAU1330" s="104"/>
      <c r="AAV1330" s="104"/>
      <c r="AAW1330" s="104"/>
      <c r="AAX1330" s="104"/>
      <c r="AAY1330" s="104"/>
      <c r="AAZ1330" s="104"/>
      <c r="ABA1330" s="104"/>
      <c r="ABB1330" s="104"/>
      <c r="ABC1330" s="104"/>
      <c r="ABD1330" s="104"/>
      <c r="ABE1330" s="104"/>
      <c r="ABF1330" s="104"/>
      <c r="ABG1330" s="104"/>
      <c r="ABH1330" s="104"/>
      <c r="ABI1330" s="104"/>
      <c r="ABJ1330" s="104"/>
      <c r="ABK1330" s="104"/>
      <c r="ABL1330" s="104"/>
      <c r="ABM1330" s="104"/>
      <c r="ABN1330" s="104"/>
      <c r="ABO1330" s="104"/>
      <c r="ABP1330" s="104"/>
      <c r="ABQ1330" s="104"/>
      <c r="ABR1330" s="104"/>
      <c r="ABS1330" s="104"/>
      <c r="ABT1330" s="104"/>
      <c r="ABU1330" s="104"/>
      <c r="ABV1330" s="104"/>
      <c r="ABW1330" s="104"/>
      <c r="ABX1330" s="104"/>
      <c r="ABY1330" s="104"/>
      <c r="ABZ1330" s="104"/>
      <c r="ACA1330" s="104"/>
      <c r="ACB1330" s="104"/>
      <c r="ACC1330" s="104"/>
      <c r="ACD1330" s="104"/>
      <c r="ACE1330" s="104"/>
      <c r="ACF1330" s="104"/>
      <c r="ACG1330" s="104"/>
      <c r="ACH1330" s="104"/>
      <c r="ACI1330" s="104"/>
      <c r="ACJ1330" s="104"/>
      <c r="ACK1330" s="104"/>
      <c r="ACL1330" s="104"/>
      <c r="ACM1330" s="104"/>
      <c r="ACN1330" s="104"/>
      <c r="ACO1330" s="104"/>
      <c r="ACP1330" s="104"/>
      <c r="ACQ1330" s="104"/>
      <c r="ACR1330" s="104"/>
      <c r="ACS1330" s="104"/>
      <c r="ACT1330" s="104"/>
      <c r="ACU1330" s="104"/>
      <c r="ACV1330" s="104"/>
      <c r="ACW1330" s="104"/>
      <c r="ACX1330" s="104"/>
      <c r="ACY1330" s="104"/>
      <c r="ACZ1330" s="104"/>
      <c r="ADA1330" s="104"/>
      <c r="ADB1330" s="104"/>
      <c r="ADC1330" s="104"/>
      <c r="ADD1330" s="104"/>
      <c r="ADE1330" s="104"/>
      <c r="ADF1330" s="104"/>
      <c r="ADG1330" s="104"/>
      <c r="ADH1330" s="104"/>
      <c r="ADI1330" s="104"/>
      <c r="ADJ1330" s="104"/>
      <c r="ADK1330" s="104"/>
      <c r="ADL1330" s="104"/>
      <c r="ADM1330" s="104"/>
      <c r="ADN1330" s="104"/>
      <c r="ADO1330" s="104"/>
      <c r="ADP1330" s="104"/>
      <c r="ADQ1330" s="104"/>
      <c r="ADR1330" s="104"/>
      <c r="ADS1330" s="104"/>
      <c r="ADT1330" s="104"/>
      <c r="ADU1330" s="104"/>
      <c r="ADV1330" s="104"/>
      <c r="ADW1330" s="104"/>
      <c r="ADX1330" s="104"/>
      <c r="ADY1330" s="104"/>
      <c r="ADZ1330" s="104"/>
      <c r="AEA1330" s="104"/>
      <c r="AEB1330" s="104"/>
      <c r="AEC1330" s="104"/>
      <c r="AED1330" s="104"/>
      <c r="AEE1330" s="104"/>
      <c r="AEF1330" s="104"/>
      <c r="AEG1330" s="104"/>
      <c r="AEH1330" s="104"/>
      <c r="AEI1330" s="104"/>
      <c r="AEJ1330" s="104"/>
      <c r="AEK1330" s="104"/>
      <c r="AEL1330" s="104"/>
      <c r="AEM1330" s="104"/>
      <c r="AEN1330" s="104"/>
      <c r="AEO1330" s="104"/>
      <c r="AEP1330" s="104"/>
      <c r="AEQ1330" s="104"/>
      <c r="AER1330" s="104"/>
      <c r="AES1330" s="104"/>
      <c r="AET1330" s="104"/>
      <c r="AEU1330" s="104"/>
      <c r="AEV1330" s="104"/>
      <c r="AEW1330" s="104"/>
      <c r="AEX1330" s="104"/>
      <c r="AEY1330" s="104"/>
      <c r="AEZ1330" s="104"/>
      <c r="AFA1330" s="104"/>
      <c r="AFB1330" s="104"/>
      <c r="AFC1330" s="104"/>
      <c r="AFD1330" s="104"/>
      <c r="AFE1330" s="104"/>
      <c r="AFF1330" s="104"/>
      <c r="AFG1330" s="104"/>
      <c r="AFH1330" s="104"/>
      <c r="AFI1330" s="104"/>
      <c r="AFJ1330" s="104"/>
      <c r="AFK1330" s="104"/>
      <c r="AFL1330" s="104"/>
      <c r="AFM1330" s="104"/>
      <c r="AFN1330" s="104"/>
      <c r="AFO1330" s="104"/>
      <c r="AFP1330" s="104"/>
      <c r="AFQ1330" s="104"/>
      <c r="AFR1330" s="104"/>
      <c r="AFS1330" s="104"/>
      <c r="AFT1330" s="104"/>
      <c r="AFU1330" s="104"/>
      <c r="AFV1330" s="104"/>
      <c r="AFW1330" s="104"/>
      <c r="AFX1330" s="104"/>
      <c r="AFY1330" s="104"/>
      <c r="AFZ1330" s="104"/>
      <c r="AGA1330" s="104"/>
      <c r="AGB1330" s="104"/>
      <c r="AGC1330" s="104"/>
      <c r="AGD1330" s="104"/>
      <c r="AGE1330" s="104"/>
      <c r="AGF1330" s="104"/>
      <c r="AGG1330" s="104"/>
      <c r="AGH1330" s="104"/>
      <c r="AGI1330" s="104"/>
      <c r="AGJ1330" s="104"/>
      <c r="AGK1330" s="104"/>
      <c r="AGL1330" s="104"/>
      <c r="AGM1330" s="104"/>
      <c r="AGN1330" s="104"/>
      <c r="AGO1330" s="104"/>
      <c r="AGP1330" s="104"/>
      <c r="AGQ1330" s="104"/>
      <c r="AGR1330" s="104"/>
      <c r="AGS1330" s="104"/>
      <c r="AGT1330" s="104"/>
      <c r="AGU1330" s="104"/>
      <c r="AGV1330" s="104"/>
      <c r="AGW1330" s="104"/>
      <c r="AGX1330" s="104"/>
      <c r="AGY1330" s="104"/>
      <c r="AGZ1330" s="104"/>
      <c r="AHA1330" s="104"/>
      <c r="AHB1330" s="104"/>
      <c r="AHC1330" s="104"/>
      <c r="AHD1330" s="104"/>
      <c r="AHE1330" s="104"/>
      <c r="AHF1330" s="104"/>
      <c r="AHG1330" s="104"/>
      <c r="AHH1330" s="104"/>
      <c r="AHI1330" s="104"/>
      <c r="AHJ1330" s="104"/>
      <c r="AHK1330" s="104"/>
      <c r="AHL1330" s="104"/>
      <c r="AHM1330" s="104"/>
      <c r="AHN1330" s="104"/>
      <c r="AHO1330" s="104"/>
      <c r="AHP1330" s="104"/>
      <c r="AHQ1330" s="104"/>
      <c r="AHR1330" s="104"/>
      <c r="AHS1330" s="104"/>
      <c r="AHT1330" s="104"/>
      <c r="AHU1330" s="104"/>
      <c r="AHV1330" s="104"/>
      <c r="AHW1330" s="104"/>
      <c r="AHX1330" s="104"/>
      <c r="AHY1330" s="104"/>
      <c r="AHZ1330" s="104"/>
      <c r="AIA1330" s="104"/>
      <c r="AIB1330" s="104"/>
      <c r="AIC1330" s="104"/>
      <c r="AID1330" s="104"/>
      <c r="AIE1330" s="104"/>
      <c r="AIF1330" s="104"/>
      <c r="AIG1330" s="104"/>
      <c r="AIH1330" s="104"/>
      <c r="AII1330" s="104"/>
      <c r="AIJ1330" s="104"/>
      <c r="AIK1330" s="104"/>
      <c r="AIL1330" s="104"/>
      <c r="AIM1330" s="104"/>
      <c r="AIN1330" s="104"/>
      <c r="AIO1330" s="104"/>
      <c r="AIP1330" s="104"/>
      <c r="AIQ1330" s="104"/>
      <c r="AIR1330" s="104"/>
      <c r="AIS1330" s="104"/>
      <c r="AIT1330" s="104"/>
      <c r="AIU1330" s="104"/>
      <c r="AIV1330" s="104"/>
      <c r="AIW1330" s="104"/>
      <c r="AIX1330" s="104"/>
      <c r="AIY1330" s="104"/>
      <c r="AIZ1330" s="104"/>
      <c r="AJA1330" s="104"/>
      <c r="AJB1330" s="104"/>
      <c r="AJC1330" s="104"/>
      <c r="AJD1330" s="104"/>
      <c r="AJE1330" s="104"/>
      <c r="AJF1330" s="104"/>
      <c r="AJG1330" s="104"/>
      <c r="AJH1330" s="104"/>
      <c r="AJI1330" s="104"/>
      <c r="AJJ1330" s="104"/>
      <c r="AJK1330" s="104"/>
      <c r="AJL1330" s="104"/>
      <c r="AJM1330" s="104"/>
      <c r="AJN1330" s="104"/>
      <c r="AJO1330" s="104"/>
      <c r="AJP1330" s="104"/>
      <c r="AJQ1330" s="104"/>
      <c r="AJR1330" s="104"/>
      <c r="AJS1330" s="104"/>
      <c r="AJT1330" s="104"/>
      <c r="AJU1330" s="104"/>
      <c r="AJV1330" s="104"/>
      <c r="AJW1330" s="104"/>
      <c r="AJX1330" s="104"/>
      <c r="AJY1330" s="104"/>
      <c r="AJZ1330" s="104"/>
      <c r="AKA1330" s="104"/>
      <c r="AKB1330" s="104"/>
      <c r="AKC1330" s="104"/>
      <c r="AKD1330" s="104"/>
      <c r="AKE1330" s="104"/>
      <c r="AKF1330" s="104"/>
      <c r="AKG1330" s="104"/>
      <c r="AKH1330" s="104"/>
      <c r="AKI1330" s="104"/>
      <c r="AKJ1330" s="104"/>
      <c r="AKK1330" s="104"/>
      <c r="AKL1330" s="104"/>
      <c r="AKM1330" s="104"/>
      <c r="AKN1330" s="104"/>
      <c r="AKO1330" s="104"/>
      <c r="AKP1330" s="104"/>
      <c r="AKQ1330" s="104"/>
      <c r="AKR1330" s="104"/>
      <c r="AKS1330" s="104"/>
      <c r="AKT1330" s="104"/>
      <c r="AKU1330" s="104"/>
      <c r="AKV1330" s="104"/>
      <c r="AKW1330" s="104"/>
      <c r="AKX1330" s="104"/>
      <c r="AKY1330" s="104"/>
      <c r="AKZ1330" s="104"/>
      <c r="ALA1330" s="104"/>
      <c r="ALB1330" s="104"/>
      <c r="ALC1330" s="104"/>
      <c r="ALD1330" s="104"/>
      <c r="ALE1330" s="104"/>
      <c r="ALF1330" s="104"/>
      <c r="ALG1330" s="104"/>
      <c r="ALH1330" s="104"/>
      <c r="ALI1330" s="104"/>
      <c r="ALJ1330" s="104"/>
      <c r="ALK1330" s="104"/>
      <c r="ALL1330" s="104"/>
      <c r="ALM1330" s="104"/>
      <c r="ALN1330" s="104"/>
      <c r="ALO1330" s="104"/>
      <c r="ALP1330" s="104"/>
      <c r="ALQ1330" s="104"/>
      <c r="ALR1330" s="104"/>
      <c r="ALS1330" s="104"/>
      <c r="ALT1330" s="104"/>
      <c r="ALU1330" s="104"/>
      <c r="ALV1330" s="104"/>
      <c r="ALW1330" s="104"/>
      <c r="ALX1330" s="104"/>
      <c r="ALY1330" s="104"/>
      <c r="ALZ1330" s="104"/>
      <c r="AMA1330" s="104"/>
      <c r="AMB1330" s="104"/>
      <c r="AMC1330" s="104"/>
      <c r="AMD1330" s="104"/>
      <c r="AME1330" s="104"/>
      <c r="AMF1330" s="104"/>
      <c r="AMG1330" s="104"/>
      <c r="AMH1330" s="104"/>
      <c r="AMI1330" s="104"/>
      <c r="AMJ1330" s="104"/>
      <c r="AMK1330" s="104"/>
      <c r="AML1330" s="104"/>
      <c r="AMM1330" s="104"/>
      <c r="AMN1330" s="104"/>
      <c r="AMO1330" s="104"/>
    </row>
    <row r="1331" spans="1:1029" s="88" customFormat="1" x14ac:dyDescent="0.35">
      <c r="A1331" s="21">
        <v>10141103</v>
      </c>
      <c r="B1331" s="115" t="s">
        <v>496</v>
      </c>
      <c r="C1331" s="272" t="s">
        <v>495</v>
      </c>
      <c r="D1331" s="21"/>
      <c r="E1331" s="114" t="str">
        <f t="shared" si="241"/>
        <v xml:space="preserve">TRANSFORMADOR AUXILIAR MARCA:SE0502B-160-5MNN INCHHOPE </v>
      </c>
      <c r="F1331" s="127"/>
      <c r="G1331" s="21" t="s">
        <v>352</v>
      </c>
      <c r="H1331" s="21" t="s">
        <v>352</v>
      </c>
      <c r="I1331" s="21"/>
      <c r="J1331" s="21"/>
      <c r="K1331" s="57" t="s">
        <v>351</v>
      </c>
      <c r="L1331" s="57" t="s">
        <v>350</v>
      </c>
      <c r="M1331" s="21">
        <v>160</v>
      </c>
      <c r="N1331" s="21">
        <v>33</v>
      </c>
      <c r="O1331" s="21">
        <v>0.4</v>
      </c>
      <c r="P1331" s="124" t="s">
        <v>516</v>
      </c>
      <c r="Q1331" s="21">
        <v>2002</v>
      </c>
      <c r="R1331" s="115" t="s">
        <v>627</v>
      </c>
      <c r="S1331" s="21" t="s">
        <v>627</v>
      </c>
      <c r="T1331" s="126">
        <v>991</v>
      </c>
      <c r="U1331" s="111">
        <v>45</v>
      </c>
      <c r="V1331" s="113">
        <f t="shared" si="242"/>
        <v>677.18333333333328</v>
      </c>
      <c r="W1331" s="113">
        <f t="shared" si="243"/>
        <v>313.81666666666672</v>
      </c>
      <c r="X1331" s="112">
        <f t="shared" si="244"/>
        <v>313816.66666666674</v>
      </c>
      <c r="Y1331" s="118"/>
      <c r="Z1331" s="110">
        <f t="shared" si="252"/>
        <v>30</v>
      </c>
      <c r="AA1331" s="109">
        <f t="shared" si="245"/>
        <v>49.550000000000004</v>
      </c>
      <c r="AB1331" s="109">
        <f t="shared" si="246"/>
        <v>49550.000000000007</v>
      </c>
      <c r="AC1331" s="108">
        <f t="shared" si="247"/>
        <v>941.45</v>
      </c>
      <c r="AD1331" s="107">
        <f t="shared" si="248"/>
        <v>2.2222222222222223E-2</v>
      </c>
      <c r="AE1331" s="106">
        <f t="shared" si="249"/>
        <v>20.921111111111113</v>
      </c>
      <c r="AF1331" s="105">
        <f t="shared" si="250"/>
        <v>334.73777777777781</v>
      </c>
      <c r="AG1331" s="105">
        <f t="shared" si="251"/>
        <v>656.26222222222214</v>
      </c>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c r="HC1331"/>
      <c r="HD1331"/>
      <c r="HE1331"/>
      <c r="HF1331"/>
      <c r="HG1331"/>
      <c r="HH1331"/>
      <c r="HI1331"/>
      <c r="HJ1331"/>
      <c r="HK1331"/>
      <c r="HL1331"/>
      <c r="HM1331"/>
      <c r="HN1331"/>
      <c r="HO1331"/>
      <c r="HP1331"/>
      <c r="HQ1331"/>
      <c r="HR1331"/>
      <c r="HS1331"/>
      <c r="HT1331"/>
      <c r="HU1331"/>
      <c r="HV1331"/>
      <c r="HW1331"/>
      <c r="HX1331"/>
      <c r="HY1331"/>
      <c r="HZ1331"/>
      <c r="IA1331"/>
      <c r="IB1331"/>
      <c r="IC1331"/>
      <c r="ID1331"/>
      <c r="IE1331"/>
      <c r="IF1331"/>
      <c r="IG1331"/>
      <c r="IH1331"/>
      <c r="II1331"/>
      <c r="IJ1331"/>
      <c r="IK1331"/>
      <c r="IL1331"/>
      <c r="IM1331"/>
      <c r="IN1331"/>
      <c r="IO1331"/>
      <c r="IP1331"/>
      <c r="IQ1331"/>
      <c r="IR1331"/>
      <c r="IS1331"/>
      <c r="IT1331"/>
      <c r="IU1331"/>
      <c r="IV1331"/>
      <c r="IW1331"/>
      <c r="IX1331"/>
      <c r="IY1331"/>
      <c r="IZ1331"/>
      <c r="JA1331"/>
      <c r="JB1331"/>
      <c r="JC1331"/>
      <c r="JD1331"/>
      <c r="JE1331"/>
      <c r="JF1331"/>
      <c r="JG1331"/>
      <c r="JH1331"/>
      <c r="JI1331"/>
      <c r="JJ1331"/>
      <c r="JK1331"/>
      <c r="JL1331"/>
      <c r="JM1331"/>
      <c r="JN1331"/>
      <c r="JO1331"/>
      <c r="JP1331"/>
      <c r="JQ1331"/>
      <c r="JR1331"/>
      <c r="JS1331"/>
      <c r="JT1331"/>
      <c r="JU1331"/>
      <c r="JV1331"/>
      <c r="JW1331"/>
      <c r="JX1331"/>
      <c r="JY1331"/>
      <c r="JZ1331"/>
      <c r="KA1331"/>
      <c r="KB1331"/>
      <c r="KC1331"/>
      <c r="KD1331"/>
      <c r="KE1331"/>
      <c r="KF1331"/>
      <c r="KG1331"/>
      <c r="KH1331"/>
      <c r="KI1331"/>
      <c r="KJ1331"/>
      <c r="KK1331"/>
      <c r="KL1331"/>
      <c r="KM1331"/>
      <c r="KN1331"/>
      <c r="KO1331"/>
      <c r="KP1331"/>
      <c r="KQ1331"/>
      <c r="KR1331"/>
      <c r="KS1331"/>
      <c r="KT1331"/>
      <c r="KU1331"/>
      <c r="KV1331"/>
      <c r="KW1331"/>
      <c r="KX1331"/>
      <c r="KY1331"/>
      <c r="KZ1331"/>
      <c r="LA1331"/>
      <c r="LB1331"/>
      <c r="LC1331"/>
      <c r="LD1331"/>
      <c r="LE1331"/>
      <c r="LF1331"/>
      <c r="LG1331"/>
      <c r="LH1331"/>
      <c r="LI1331"/>
      <c r="LJ1331"/>
      <c r="LK1331"/>
      <c r="LL1331"/>
      <c r="LM1331"/>
      <c r="LN1331"/>
      <c r="LO1331"/>
      <c r="LP1331"/>
      <c r="LQ1331"/>
      <c r="LR1331"/>
      <c r="LS1331"/>
      <c r="LT1331"/>
      <c r="LU1331"/>
      <c r="LV1331"/>
      <c r="LW1331"/>
      <c r="LX1331"/>
      <c r="LY1331"/>
      <c r="LZ1331"/>
      <c r="MA1331"/>
      <c r="MB1331"/>
      <c r="MC1331"/>
      <c r="MD1331"/>
      <c r="ME1331"/>
      <c r="MF1331"/>
      <c r="MG1331"/>
      <c r="MH1331"/>
      <c r="MI1331"/>
      <c r="MJ1331"/>
      <c r="MK1331"/>
      <c r="ML1331"/>
      <c r="MM1331"/>
      <c r="MN1331"/>
      <c r="MO1331"/>
      <c r="MP1331"/>
      <c r="MQ1331"/>
      <c r="MR1331"/>
      <c r="MS1331"/>
      <c r="MT1331"/>
      <c r="MU1331"/>
      <c r="MV1331"/>
      <c r="MW1331"/>
      <c r="MX1331"/>
      <c r="MY1331"/>
      <c r="MZ1331"/>
      <c r="NA1331"/>
      <c r="NB1331"/>
      <c r="NC1331"/>
      <c r="ND1331"/>
      <c r="NE1331"/>
      <c r="NF1331"/>
      <c r="NG1331"/>
      <c r="NH1331"/>
      <c r="NI1331"/>
      <c r="NJ1331"/>
      <c r="NK1331"/>
      <c r="NL1331"/>
      <c r="NM1331"/>
      <c r="NN1331"/>
      <c r="NO1331"/>
      <c r="NP1331"/>
      <c r="NQ1331"/>
      <c r="NR1331"/>
      <c r="NS1331"/>
      <c r="NT1331"/>
      <c r="NU1331"/>
      <c r="NV1331"/>
      <c r="NW1331"/>
      <c r="NX1331"/>
      <c r="NY1331"/>
      <c r="NZ1331"/>
      <c r="OA1331"/>
      <c r="OB1331"/>
      <c r="OC1331"/>
      <c r="OD1331"/>
      <c r="OE1331"/>
      <c r="OF1331"/>
      <c r="OG1331"/>
      <c r="OH1331"/>
      <c r="OI1331"/>
      <c r="OJ1331"/>
      <c r="OK1331"/>
      <c r="OL1331"/>
      <c r="OM1331"/>
      <c r="ON1331"/>
      <c r="OO1331"/>
      <c r="OP1331"/>
      <c r="OQ1331"/>
      <c r="OR1331"/>
      <c r="OS1331"/>
      <c r="OT1331"/>
      <c r="OU1331"/>
      <c r="OV1331"/>
      <c r="OW1331"/>
      <c r="OX1331"/>
      <c r="OY1331"/>
      <c r="OZ1331"/>
      <c r="PA1331"/>
      <c r="PB1331"/>
      <c r="PC1331"/>
      <c r="PD1331"/>
      <c r="PE1331"/>
      <c r="PF1331"/>
      <c r="PG1331"/>
      <c r="PH1331"/>
      <c r="PI1331"/>
      <c r="PJ1331"/>
      <c r="PK1331"/>
      <c r="PL1331"/>
      <c r="PM1331"/>
      <c r="PN1331"/>
      <c r="PO1331"/>
      <c r="PP1331"/>
      <c r="PQ1331"/>
      <c r="PR1331"/>
      <c r="PS1331"/>
      <c r="PT1331"/>
      <c r="PU1331"/>
      <c r="PV1331"/>
      <c r="PW1331"/>
      <c r="PX1331"/>
      <c r="PY1331"/>
      <c r="PZ1331"/>
      <c r="QA1331"/>
      <c r="QB1331"/>
      <c r="QC1331"/>
      <c r="QD1331"/>
      <c r="QE1331"/>
      <c r="QF1331"/>
      <c r="QG1331"/>
      <c r="QH1331"/>
      <c r="QI1331"/>
      <c r="QJ1331"/>
      <c r="QK1331"/>
      <c r="QL1331"/>
      <c r="QM1331"/>
      <c r="QN1331"/>
      <c r="QO1331"/>
      <c r="QP1331"/>
      <c r="QQ1331"/>
      <c r="QR1331"/>
      <c r="QS1331"/>
      <c r="QT1331"/>
      <c r="QU1331"/>
      <c r="QV1331"/>
      <c r="QW1331"/>
      <c r="QX1331"/>
      <c r="QY1331"/>
      <c r="QZ1331"/>
      <c r="RA1331"/>
      <c r="RB1331"/>
      <c r="RC1331"/>
      <c r="RD1331"/>
      <c r="RE1331"/>
      <c r="RF1331"/>
      <c r="RG1331"/>
      <c r="RH1331"/>
      <c r="RI1331"/>
      <c r="RJ1331"/>
      <c r="RK1331"/>
      <c r="RL1331"/>
      <c r="RM1331"/>
      <c r="RN1331"/>
      <c r="RO1331"/>
      <c r="RP1331"/>
      <c r="RQ1331"/>
      <c r="RR1331"/>
      <c r="RS1331"/>
      <c r="RT1331"/>
      <c r="RU1331"/>
      <c r="RV1331"/>
      <c r="RW1331"/>
      <c r="RX1331"/>
      <c r="RY1331"/>
      <c r="RZ1331"/>
      <c r="SA1331"/>
      <c r="SB1331"/>
      <c r="SC1331"/>
      <c r="SD1331"/>
      <c r="SE1331"/>
      <c r="SF1331"/>
      <c r="SG1331"/>
      <c r="SH1331"/>
      <c r="SI1331"/>
      <c r="SJ1331"/>
      <c r="SK1331"/>
      <c r="SL1331"/>
      <c r="SM1331"/>
      <c r="SN1331"/>
      <c r="SO1331"/>
      <c r="SP1331"/>
      <c r="SQ1331"/>
      <c r="SR1331"/>
      <c r="SS1331"/>
      <c r="ST1331"/>
      <c r="SU1331"/>
      <c r="SV1331"/>
      <c r="SW1331"/>
      <c r="SX1331"/>
      <c r="SY1331"/>
      <c r="SZ1331"/>
      <c r="TA1331"/>
      <c r="TB1331"/>
      <c r="TC1331"/>
      <c r="TD1331"/>
      <c r="TE1331"/>
      <c r="TF1331"/>
      <c r="TG1331"/>
      <c r="TH1331"/>
      <c r="TI1331"/>
      <c r="TJ1331"/>
      <c r="TK1331"/>
      <c r="TL1331"/>
      <c r="TM1331"/>
      <c r="TN1331"/>
      <c r="TO1331"/>
      <c r="TP1331"/>
      <c r="TQ1331"/>
      <c r="TR1331"/>
      <c r="TS1331"/>
      <c r="TT1331"/>
      <c r="TU1331"/>
      <c r="TV1331"/>
      <c r="TW1331"/>
      <c r="TX1331"/>
      <c r="TY1331"/>
      <c r="TZ1331"/>
      <c r="UA1331"/>
      <c r="UB1331"/>
      <c r="UC1331"/>
      <c r="UD1331"/>
      <c r="UE1331"/>
      <c r="UF1331"/>
      <c r="UG1331"/>
      <c r="UH1331"/>
      <c r="UI1331"/>
      <c r="UJ1331"/>
      <c r="UK1331"/>
      <c r="UL1331"/>
      <c r="UM1331"/>
      <c r="UN1331"/>
      <c r="UO1331"/>
      <c r="UP1331"/>
      <c r="UQ1331"/>
      <c r="UR1331"/>
      <c r="US1331"/>
      <c r="UT1331"/>
      <c r="UU1331"/>
      <c r="UV1331"/>
      <c r="UW1331"/>
      <c r="UX1331"/>
      <c r="UY1331"/>
      <c r="UZ1331"/>
      <c r="VA1331"/>
      <c r="VB1331"/>
      <c r="VC1331"/>
      <c r="VD1331"/>
      <c r="VE1331"/>
      <c r="VF1331"/>
      <c r="VG1331"/>
      <c r="VH1331"/>
      <c r="VI1331"/>
      <c r="VJ1331"/>
      <c r="VK1331"/>
      <c r="VL1331"/>
      <c r="VM1331"/>
      <c r="VN1331"/>
      <c r="VO1331"/>
      <c r="VP1331"/>
      <c r="VQ1331"/>
      <c r="VR1331"/>
      <c r="VS1331"/>
      <c r="VT1331"/>
      <c r="VU1331"/>
      <c r="VV1331"/>
      <c r="VW1331"/>
      <c r="VX1331"/>
      <c r="VY1331"/>
      <c r="VZ1331"/>
      <c r="WA1331"/>
      <c r="WB1331"/>
      <c r="WC1331"/>
      <c r="WD1331"/>
      <c r="WE1331"/>
      <c r="WF1331"/>
      <c r="WG1331"/>
      <c r="WH1331"/>
      <c r="WI1331"/>
      <c r="WJ1331"/>
      <c r="WK1331"/>
      <c r="WL1331"/>
      <c r="WM1331"/>
      <c r="WN1331"/>
      <c r="WO1331"/>
      <c r="WP1331"/>
      <c r="WQ1331"/>
      <c r="WR1331"/>
      <c r="WS1331"/>
      <c r="WT1331"/>
      <c r="WU1331"/>
      <c r="WV1331"/>
      <c r="WW1331"/>
      <c r="WX1331"/>
      <c r="WY1331"/>
      <c r="WZ1331"/>
      <c r="XA1331"/>
      <c r="XB1331"/>
      <c r="XC1331"/>
      <c r="XD1331"/>
      <c r="XE1331"/>
      <c r="XF1331"/>
      <c r="XG1331"/>
      <c r="XH1331"/>
      <c r="XI1331"/>
      <c r="XJ1331"/>
      <c r="XK1331"/>
      <c r="XL1331"/>
      <c r="XM1331"/>
      <c r="XN1331"/>
      <c r="XO1331"/>
      <c r="XP1331"/>
      <c r="XQ1331"/>
      <c r="XR1331"/>
      <c r="XS1331"/>
      <c r="XT1331"/>
      <c r="XU1331"/>
      <c r="XV1331"/>
      <c r="XW1331"/>
      <c r="XX1331"/>
      <c r="XY1331"/>
      <c r="XZ1331"/>
      <c r="YA1331"/>
      <c r="YB1331"/>
      <c r="YC1331"/>
      <c r="YD1331"/>
      <c r="YE1331"/>
      <c r="YF1331"/>
      <c r="YG1331"/>
      <c r="YH1331"/>
      <c r="YI1331"/>
      <c r="YJ1331"/>
      <c r="YK1331"/>
      <c r="YL1331"/>
      <c r="YM1331"/>
      <c r="YN1331"/>
      <c r="YO1331"/>
      <c r="YP1331"/>
      <c r="YQ1331"/>
      <c r="YR1331"/>
      <c r="YS1331"/>
      <c r="YT1331"/>
      <c r="YU1331"/>
      <c r="YV1331"/>
      <c r="YW1331"/>
      <c r="YX1331"/>
      <c r="YY1331"/>
      <c r="YZ1331"/>
      <c r="ZA1331"/>
      <c r="ZB1331"/>
      <c r="ZC1331"/>
      <c r="ZD1331"/>
      <c r="ZE1331"/>
      <c r="ZF1331"/>
      <c r="ZG1331"/>
      <c r="ZH1331"/>
      <c r="ZI1331"/>
      <c r="ZJ1331"/>
      <c r="ZK1331"/>
      <c r="ZL1331"/>
      <c r="ZM1331"/>
      <c r="ZN1331"/>
      <c r="ZO1331"/>
      <c r="ZP1331"/>
      <c r="ZQ1331"/>
      <c r="ZR1331"/>
      <c r="ZS1331"/>
      <c r="ZT1331"/>
      <c r="ZU1331"/>
      <c r="ZV1331"/>
      <c r="ZW1331"/>
      <c r="ZX1331"/>
      <c r="ZY1331"/>
      <c r="ZZ1331"/>
      <c r="AAA1331"/>
      <c r="AAB1331"/>
      <c r="AAC1331"/>
      <c r="AAD1331"/>
      <c r="AAE1331"/>
      <c r="AAF1331"/>
      <c r="AAG1331"/>
      <c r="AAH1331"/>
      <c r="AAI1331"/>
      <c r="AAJ1331"/>
      <c r="AAK1331"/>
      <c r="AAL1331"/>
      <c r="AAM1331"/>
      <c r="AAN1331"/>
      <c r="AAO1331"/>
      <c r="AAP1331"/>
      <c r="AAQ1331"/>
      <c r="AAR1331"/>
      <c r="AAS1331"/>
      <c r="AAT1331"/>
      <c r="AAU1331"/>
      <c r="AAV1331"/>
      <c r="AAW1331"/>
      <c r="AAX1331"/>
      <c r="AAY1331"/>
      <c r="AAZ1331"/>
      <c r="ABA1331"/>
      <c r="ABB1331"/>
      <c r="ABC1331"/>
      <c r="ABD1331"/>
      <c r="ABE1331"/>
      <c r="ABF1331"/>
      <c r="ABG1331"/>
      <c r="ABH1331"/>
      <c r="ABI1331"/>
      <c r="ABJ1331"/>
      <c r="ABK1331"/>
      <c r="ABL1331"/>
      <c r="ABM1331"/>
      <c r="ABN1331"/>
      <c r="ABO1331"/>
      <c r="ABP1331"/>
      <c r="ABQ1331"/>
      <c r="ABR1331"/>
      <c r="ABS1331"/>
      <c r="ABT1331"/>
      <c r="ABU1331"/>
      <c r="ABV1331"/>
      <c r="ABW1331"/>
      <c r="ABX1331"/>
      <c r="ABY1331"/>
      <c r="ABZ1331"/>
      <c r="ACA1331"/>
      <c r="ACB1331"/>
      <c r="ACC1331"/>
      <c r="ACD1331"/>
      <c r="ACE1331"/>
      <c r="ACF1331"/>
      <c r="ACG1331"/>
      <c r="ACH1331"/>
      <c r="ACI1331"/>
      <c r="ACJ1331"/>
      <c r="ACK1331"/>
      <c r="ACL1331"/>
      <c r="ACM1331"/>
      <c r="ACN1331"/>
      <c r="ACO1331"/>
      <c r="ACP1331"/>
      <c r="ACQ1331"/>
      <c r="ACR1331"/>
      <c r="ACS1331"/>
      <c r="ACT1331"/>
      <c r="ACU1331"/>
      <c r="ACV1331"/>
      <c r="ACW1331"/>
      <c r="ACX1331"/>
      <c r="ACY1331"/>
      <c r="ACZ1331"/>
      <c r="ADA1331"/>
      <c r="ADB1331"/>
      <c r="ADC1331"/>
      <c r="ADD1331"/>
      <c r="ADE1331"/>
      <c r="ADF1331"/>
      <c r="ADG1331"/>
      <c r="ADH1331"/>
      <c r="ADI1331"/>
      <c r="ADJ1331"/>
      <c r="ADK1331"/>
      <c r="ADL1331"/>
      <c r="ADM1331"/>
      <c r="ADN1331"/>
      <c r="ADO1331"/>
      <c r="ADP1331"/>
      <c r="ADQ1331"/>
      <c r="ADR1331"/>
      <c r="ADS1331"/>
      <c r="ADT1331"/>
      <c r="ADU1331"/>
      <c r="ADV1331"/>
      <c r="ADW1331"/>
      <c r="ADX1331"/>
      <c r="ADY1331"/>
      <c r="ADZ1331"/>
      <c r="AEA1331"/>
      <c r="AEB1331"/>
      <c r="AEC1331"/>
      <c r="AED1331"/>
      <c r="AEE1331"/>
      <c r="AEF1331"/>
      <c r="AEG1331"/>
      <c r="AEH1331"/>
      <c r="AEI1331"/>
      <c r="AEJ1331"/>
      <c r="AEK1331"/>
      <c r="AEL1331"/>
      <c r="AEM1331"/>
      <c r="AEN1331"/>
      <c r="AEO1331"/>
      <c r="AEP1331"/>
      <c r="AEQ1331"/>
      <c r="AER1331"/>
      <c r="AES1331"/>
      <c r="AET1331"/>
      <c r="AEU1331"/>
      <c r="AEV1331"/>
      <c r="AEW1331"/>
      <c r="AEX1331"/>
      <c r="AEY1331"/>
      <c r="AEZ1331"/>
      <c r="AFA1331"/>
      <c r="AFB1331"/>
      <c r="AFC1331"/>
      <c r="AFD1331"/>
      <c r="AFE1331"/>
      <c r="AFF1331"/>
      <c r="AFG1331"/>
      <c r="AFH1331"/>
      <c r="AFI1331"/>
      <c r="AFJ1331"/>
      <c r="AFK1331"/>
      <c r="AFL1331"/>
      <c r="AFM1331"/>
      <c r="AFN1331"/>
      <c r="AFO1331"/>
      <c r="AFP1331"/>
      <c r="AFQ1331"/>
      <c r="AFR1331"/>
      <c r="AFS1331"/>
      <c r="AFT1331"/>
      <c r="AFU1331"/>
      <c r="AFV1331"/>
      <c r="AFW1331"/>
      <c r="AFX1331"/>
      <c r="AFY1331"/>
      <c r="AFZ1331"/>
      <c r="AGA1331"/>
      <c r="AGB1331"/>
      <c r="AGC1331"/>
      <c r="AGD1331"/>
      <c r="AGE1331"/>
      <c r="AGF1331"/>
      <c r="AGG1331"/>
      <c r="AGH1331"/>
      <c r="AGI1331"/>
      <c r="AGJ1331"/>
      <c r="AGK1331"/>
      <c r="AGL1331"/>
      <c r="AGM1331"/>
      <c r="AGN1331"/>
      <c r="AGO1331"/>
      <c r="AGP1331"/>
      <c r="AGQ1331"/>
      <c r="AGR1331"/>
      <c r="AGS1331"/>
      <c r="AGT1331"/>
      <c r="AGU1331"/>
      <c r="AGV1331"/>
      <c r="AGW1331"/>
      <c r="AGX1331"/>
      <c r="AGY1331"/>
      <c r="AGZ1331"/>
      <c r="AHA1331"/>
      <c r="AHB1331"/>
      <c r="AHC1331"/>
      <c r="AHD1331"/>
      <c r="AHE1331"/>
      <c r="AHF1331"/>
      <c r="AHG1331"/>
      <c r="AHH1331"/>
      <c r="AHI1331"/>
      <c r="AHJ1331"/>
      <c r="AHK1331"/>
      <c r="AHL1331"/>
      <c r="AHM1331"/>
      <c r="AHN1331"/>
      <c r="AHO1331"/>
      <c r="AHP1331"/>
      <c r="AHQ1331"/>
      <c r="AHR1331"/>
      <c r="AHS1331"/>
      <c r="AHT1331"/>
      <c r="AHU1331"/>
      <c r="AHV1331"/>
      <c r="AHW1331"/>
      <c r="AHX1331"/>
      <c r="AHY1331"/>
      <c r="AHZ1331"/>
      <c r="AIA1331"/>
      <c r="AIB1331"/>
      <c r="AIC1331"/>
      <c r="AID1331"/>
      <c r="AIE1331"/>
      <c r="AIF1331"/>
      <c r="AIG1331"/>
      <c r="AIH1331"/>
      <c r="AII1331"/>
      <c r="AIJ1331"/>
      <c r="AIK1331"/>
      <c r="AIL1331"/>
      <c r="AIM1331"/>
      <c r="AIN1331"/>
      <c r="AIO1331"/>
      <c r="AIP1331"/>
      <c r="AIQ1331"/>
      <c r="AIR1331"/>
      <c r="AIS1331"/>
      <c r="AIT1331"/>
      <c r="AIU1331"/>
      <c r="AIV1331"/>
      <c r="AIW1331"/>
      <c r="AIX1331"/>
      <c r="AIY1331"/>
      <c r="AIZ1331"/>
      <c r="AJA1331"/>
      <c r="AJB1331"/>
      <c r="AJC1331"/>
      <c r="AJD1331"/>
      <c r="AJE1331"/>
      <c r="AJF1331"/>
      <c r="AJG1331"/>
      <c r="AJH1331"/>
      <c r="AJI1331"/>
      <c r="AJJ1331"/>
      <c r="AJK1331"/>
      <c r="AJL1331"/>
      <c r="AJM1331"/>
      <c r="AJN1331"/>
      <c r="AJO1331"/>
      <c r="AJP1331"/>
      <c r="AJQ1331"/>
      <c r="AJR1331"/>
      <c r="AJS1331"/>
      <c r="AJT1331"/>
      <c r="AJU1331"/>
      <c r="AJV1331"/>
      <c r="AJW1331"/>
      <c r="AJX1331"/>
      <c r="AJY1331"/>
      <c r="AJZ1331"/>
      <c r="AKA1331"/>
      <c r="AKB1331"/>
      <c r="AKC1331"/>
      <c r="AKD1331"/>
      <c r="AKE1331"/>
      <c r="AKF1331"/>
      <c r="AKG1331"/>
      <c r="AKH1331"/>
      <c r="AKI1331"/>
      <c r="AKJ1331"/>
      <c r="AKK1331"/>
      <c r="AKL1331"/>
      <c r="AKM1331"/>
      <c r="AKN1331"/>
      <c r="AKO1331"/>
      <c r="AKP1331"/>
      <c r="AKQ1331"/>
      <c r="AKR1331"/>
      <c r="AKS1331"/>
      <c r="AKT1331"/>
      <c r="AKU1331"/>
      <c r="AKV1331"/>
      <c r="AKW1331"/>
      <c r="AKX1331"/>
      <c r="AKY1331"/>
      <c r="AKZ1331"/>
      <c r="ALA1331"/>
      <c r="ALB1331"/>
      <c r="ALC1331"/>
      <c r="ALD1331"/>
      <c r="ALE1331"/>
      <c r="ALF1331"/>
      <c r="ALG1331"/>
      <c r="ALH1331"/>
      <c r="ALI1331"/>
      <c r="ALJ1331"/>
      <c r="ALK1331"/>
      <c r="ALL1331"/>
      <c r="ALM1331"/>
      <c r="ALN1331"/>
      <c r="ALO1331"/>
      <c r="ALP1331"/>
      <c r="ALQ1331"/>
      <c r="ALR1331"/>
      <c r="ALS1331"/>
      <c r="ALT1331"/>
      <c r="ALU1331"/>
      <c r="ALV1331"/>
      <c r="ALW1331"/>
      <c r="ALX1331"/>
      <c r="ALY1331"/>
      <c r="ALZ1331"/>
      <c r="AMA1331"/>
      <c r="AMB1331"/>
      <c r="AMC1331"/>
      <c r="AMD1331"/>
      <c r="AME1331"/>
      <c r="AMF1331"/>
      <c r="AMG1331"/>
      <c r="AMH1331"/>
      <c r="AMI1331"/>
      <c r="AMJ1331"/>
      <c r="AMK1331"/>
      <c r="AML1331"/>
      <c r="AMM1331"/>
      <c r="AMN1331"/>
      <c r="AMO1331"/>
    </row>
    <row r="1332" spans="1:1029" s="88" customFormat="1" x14ac:dyDescent="0.35">
      <c r="A1332" s="21">
        <v>10141107</v>
      </c>
      <c r="B1332" s="115" t="s">
        <v>18991</v>
      </c>
      <c r="C1332" s="272" t="s">
        <v>18990</v>
      </c>
      <c r="D1332" s="21"/>
      <c r="E1332" s="114" t="str">
        <f t="shared" si="241"/>
        <v xml:space="preserve">CONTACTOR MARCA:ABB 33KV/11KV SUB </v>
      </c>
      <c r="F1332" s="57"/>
      <c r="G1332" s="57" t="s">
        <v>622</v>
      </c>
      <c r="H1332" s="21" t="s">
        <v>158</v>
      </c>
      <c r="I1332" s="21"/>
      <c r="J1332" s="57"/>
      <c r="K1332" s="57" t="s">
        <v>621</v>
      </c>
      <c r="L1332" s="57" t="s">
        <v>620</v>
      </c>
      <c r="M1332" s="21" t="s">
        <v>18993</v>
      </c>
      <c r="N1332" s="21"/>
      <c r="O1332" s="21" t="s">
        <v>362</v>
      </c>
      <c r="P1332" s="57">
        <v>3</v>
      </c>
      <c r="Q1332" s="57">
        <v>2003</v>
      </c>
      <c r="R1332" s="62" t="s">
        <v>15</v>
      </c>
      <c r="S1332" s="57">
        <v>2334855</v>
      </c>
      <c r="T1332" s="116">
        <v>1850</v>
      </c>
      <c r="U1332" s="111">
        <v>45</v>
      </c>
      <c r="V1332" s="113">
        <f t="shared" si="242"/>
        <v>1303.2222222222222</v>
      </c>
      <c r="W1332" s="113">
        <f t="shared" si="243"/>
        <v>546.77777777777783</v>
      </c>
      <c r="X1332" s="112">
        <f t="shared" si="244"/>
        <v>546777.77777777787</v>
      </c>
      <c r="Y1332" s="111"/>
      <c r="Z1332" s="110">
        <f t="shared" si="252"/>
        <v>31</v>
      </c>
      <c r="AA1332" s="109">
        <f t="shared" si="245"/>
        <v>92.5</v>
      </c>
      <c r="AB1332" s="109">
        <f t="shared" si="246"/>
        <v>92500</v>
      </c>
      <c r="AC1332" s="108">
        <f t="shared" si="247"/>
        <v>1757.5</v>
      </c>
      <c r="AD1332" s="107">
        <f t="shared" si="248"/>
        <v>2.2222222222222223E-2</v>
      </c>
      <c r="AE1332" s="106">
        <f t="shared" si="249"/>
        <v>39.055555555555557</v>
      </c>
      <c r="AF1332" s="105">
        <f t="shared" si="250"/>
        <v>585.83333333333337</v>
      </c>
      <c r="AG1332" s="105">
        <f t="shared" si="251"/>
        <v>1264.1666666666665</v>
      </c>
    </row>
    <row r="1333" spans="1:1029" s="88" customFormat="1" x14ac:dyDescent="0.35">
      <c r="A1333" s="21">
        <v>10141107</v>
      </c>
      <c r="B1333" s="115" t="s">
        <v>18991</v>
      </c>
      <c r="C1333" s="272" t="s">
        <v>18990</v>
      </c>
      <c r="D1333" s="21"/>
      <c r="E1333" s="114" t="str">
        <f t="shared" si="241"/>
        <v xml:space="preserve">CONTACTOR MARCA:ABB 33KV/11KV SUB </v>
      </c>
      <c r="F1333" s="57"/>
      <c r="G1333" s="57" t="s">
        <v>622</v>
      </c>
      <c r="H1333" s="21" t="s">
        <v>158</v>
      </c>
      <c r="I1333" s="21"/>
      <c r="J1333" s="57"/>
      <c r="K1333" s="57" t="s">
        <v>621</v>
      </c>
      <c r="L1333" s="57" t="s">
        <v>620</v>
      </c>
      <c r="M1333" s="21" t="s">
        <v>18993</v>
      </c>
      <c r="N1333" s="21"/>
      <c r="O1333" s="21" t="s">
        <v>362</v>
      </c>
      <c r="P1333" s="57">
        <v>3</v>
      </c>
      <c r="Q1333" s="57">
        <v>2003</v>
      </c>
      <c r="R1333" s="62" t="s">
        <v>15</v>
      </c>
      <c r="S1333" s="57">
        <v>2334855</v>
      </c>
      <c r="T1333" s="116">
        <v>1785</v>
      </c>
      <c r="U1333" s="21">
        <v>45</v>
      </c>
      <c r="V1333" s="113">
        <f t="shared" si="242"/>
        <v>1257.4333333333334</v>
      </c>
      <c r="W1333" s="113">
        <f t="shared" si="243"/>
        <v>527.56666666666661</v>
      </c>
      <c r="X1333" s="112">
        <f t="shared" si="244"/>
        <v>527566.66666666663</v>
      </c>
      <c r="Y1333" s="111"/>
      <c r="Z1333" s="110">
        <f t="shared" si="252"/>
        <v>31</v>
      </c>
      <c r="AA1333" s="109">
        <f t="shared" si="245"/>
        <v>89.25</v>
      </c>
      <c r="AB1333" s="109">
        <f t="shared" si="246"/>
        <v>89250</v>
      </c>
      <c r="AC1333" s="108">
        <f t="shared" si="247"/>
        <v>1695.75</v>
      </c>
      <c r="AD1333" s="107">
        <f t="shared" si="248"/>
        <v>2.2222222222222223E-2</v>
      </c>
      <c r="AE1333" s="106">
        <f t="shared" si="249"/>
        <v>37.683333333333337</v>
      </c>
      <c r="AF1333" s="105">
        <f t="shared" si="250"/>
        <v>565.25</v>
      </c>
      <c r="AG1333" s="105">
        <f t="shared" si="251"/>
        <v>1219.75</v>
      </c>
    </row>
    <row r="1334" spans="1:1029" s="88" customFormat="1" x14ac:dyDescent="0.35">
      <c r="A1334" s="21">
        <v>10141103</v>
      </c>
      <c r="B1334" s="135" t="s">
        <v>18023</v>
      </c>
      <c r="C1334" s="259" t="s">
        <v>18022</v>
      </c>
      <c r="D1334" s="124" t="s">
        <v>18641</v>
      </c>
      <c r="E1334" s="114" t="str">
        <f t="shared" si="241"/>
        <v>MINISUBESTAÇÃO MARCA:EFACEC PT162 PT162</v>
      </c>
      <c r="F1334" s="124"/>
      <c r="G1334" s="124" t="s">
        <v>18641</v>
      </c>
      <c r="H1334" s="124" t="s">
        <v>571</v>
      </c>
      <c r="I1334" s="124"/>
      <c r="J1334" s="124" t="s">
        <v>18640</v>
      </c>
      <c r="K1334" s="124"/>
      <c r="L1334" s="124"/>
      <c r="M1334" s="124">
        <v>500</v>
      </c>
      <c r="N1334" s="124">
        <v>11</v>
      </c>
      <c r="O1334" s="21">
        <v>0.4</v>
      </c>
      <c r="P1334" s="124" t="s">
        <v>514</v>
      </c>
      <c r="Q1334" s="124">
        <v>2003</v>
      </c>
      <c r="R1334" s="135" t="s">
        <v>27</v>
      </c>
      <c r="S1334" s="161"/>
      <c r="T1334" s="116">
        <v>2426</v>
      </c>
      <c r="U1334" s="111">
        <v>45</v>
      </c>
      <c r="V1334" s="113">
        <f t="shared" si="242"/>
        <v>1708.9822222222219</v>
      </c>
      <c r="W1334" s="113">
        <f t="shared" si="243"/>
        <v>717.01777777777806</v>
      </c>
      <c r="X1334" s="112">
        <f t="shared" si="244"/>
        <v>717017.7777777781</v>
      </c>
      <c r="Y1334" s="111"/>
      <c r="Z1334" s="110">
        <f t="shared" si="252"/>
        <v>31</v>
      </c>
      <c r="AA1334" s="109">
        <f t="shared" si="245"/>
        <v>121.30000000000001</v>
      </c>
      <c r="AB1334" s="109">
        <f t="shared" si="246"/>
        <v>121300.00000000001</v>
      </c>
      <c r="AC1334" s="108">
        <f t="shared" si="247"/>
        <v>2304.6999999999998</v>
      </c>
      <c r="AD1334" s="107">
        <f t="shared" si="248"/>
        <v>2.2222222222222223E-2</v>
      </c>
      <c r="AE1334" s="106">
        <f t="shared" si="249"/>
        <v>51.215555555555554</v>
      </c>
      <c r="AF1334" s="105">
        <f t="shared" si="250"/>
        <v>768.23333333333358</v>
      </c>
      <c r="AG1334" s="105">
        <f t="shared" si="251"/>
        <v>1657.7666666666664</v>
      </c>
    </row>
    <row r="1335" spans="1:1029" s="88" customFormat="1" x14ac:dyDescent="0.35">
      <c r="A1335" s="21">
        <v>10141103</v>
      </c>
      <c r="B1335" s="135" t="s">
        <v>18023</v>
      </c>
      <c r="C1335" s="259" t="s">
        <v>18022</v>
      </c>
      <c r="D1335" s="124" t="s">
        <v>18639</v>
      </c>
      <c r="E1335" s="114" t="str">
        <f t="shared" si="241"/>
        <v>MINISUBESTAÇÃO MARCA: PTS 187 PTS 187</v>
      </c>
      <c r="F1335" s="124"/>
      <c r="G1335" s="124" t="s">
        <v>18639</v>
      </c>
      <c r="H1335" s="124" t="s">
        <v>571</v>
      </c>
      <c r="I1335" s="124"/>
      <c r="J1335" s="124"/>
      <c r="K1335" s="124"/>
      <c r="L1335" s="124"/>
      <c r="M1335" s="124">
        <v>630</v>
      </c>
      <c r="N1335" s="124">
        <v>11</v>
      </c>
      <c r="O1335" s="21">
        <v>0.4</v>
      </c>
      <c r="P1335" s="124" t="s">
        <v>514</v>
      </c>
      <c r="Q1335" s="124">
        <v>2003</v>
      </c>
      <c r="R1335" s="135"/>
      <c r="S1335" s="124"/>
      <c r="T1335" s="116">
        <v>2772</v>
      </c>
      <c r="U1335" s="111">
        <v>45</v>
      </c>
      <c r="V1335" s="113">
        <f t="shared" si="242"/>
        <v>1952.72</v>
      </c>
      <c r="W1335" s="113">
        <f t="shared" si="243"/>
        <v>819.28</v>
      </c>
      <c r="X1335" s="112">
        <f t="shared" si="244"/>
        <v>819280</v>
      </c>
      <c r="Y1335" s="111"/>
      <c r="Z1335" s="110">
        <f t="shared" si="252"/>
        <v>31</v>
      </c>
      <c r="AA1335" s="109">
        <f t="shared" si="245"/>
        <v>138.6</v>
      </c>
      <c r="AB1335" s="109">
        <f t="shared" si="246"/>
        <v>138600</v>
      </c>
      <c r="AC1335" s="108">
        <f t="shared" si="247"/>
        <v>2633.4</v>
      </c>
      <c r="AD1335" s="107">
        <f t="shared" si="248"/>
        <v>2.2222222222222223E-2</v>
      </c>
      <c r="AE1335" s="106">
        <f t="shared" si="249"/>
        <v>58.52</v>
      </c>
      <c r="AF1335" s="105">
        <f t="shared" si="250"/>
        <v>877.8</v>
      </c>
      <c r="AG1335" s="105">
        <f t="shared" si="251"/>
        <v>1894.2</v>
      </c>
    </row>
    <row r="1336" spans="1:1029" s="88" customFormat="1" x14ac:dyDescent="0.35">
      <c r="A1336" s="21">
        <v>10141103</v>
      </c>
      <c r="B1336" s="135" t="s">
        <v>18023</v>
      </c>
      <c r="C1336" s="259" t="s">
        <v>18022</v>
      </c>
      <c r="D1336" s="124" t="s">
        <v>3776</v>
      </c>
      <c r="E1336" s="114" t="str">
        <f t="shared" si="241"/>
        <v>MINISUBESTAÇÃO MARCA:EFACEC PTS 50 PTS 50</v>
      </c>
      <c r="F1336" s="124"/>
      <c r="G1336" s="124" t="s">
        <v>3776</v>
      </c>
      <c r="H1336" s="124" t="s">
        <v>571</v>
      </c>
      <c r="I1336" s="124"/>
      <c r="J1336" s="161" t="s">
        <v>18638</v>
      </c>
      <c r="K1336" s="124"/>
      <c r="L1336" s="124"/>
      <c r="M1336" s="124">
        <v>630</v>
      </c>
      <c r="N1336" s="124">
        <v>11</v>
      </c>
      <c r="O1336" s="21">
        <v>0.4</v>
      </c>
      <c r="P1336" s="124" t="s">
        <v>514</v>
      </c>
      <c r="Q1336" s="124">
        <v>2003</v>
      </c>
      <c r="R1336" s="135" t="s">
        <v>27</v>
      </c>
      <c r="S1336" s="124" t="s">
        <v>18637</v>
      </c>
      <c r="T1336" s="116">
        <v>2772</v>
      </c>
      <c r="U1336" s="111">
        <v>45</v>
      </c>
      <c r="V1336" s="113">
        <f t="shared" si="242"/>
        <v>1952.72</v>
      </c>
      <c r="W1336" s="113">
        <f t="shared" si="243"/>
        <v>819.28</v>
      </c>
      <c r="X1336" s="112">
        <f t="shared" si="244"/>
        <v>819280</v>
      </c>
      <c r="Y1336" s="111"/>
      <c r="Z1336" s="110">
        <f t="shared" si="252"/>
        <v>31</v>
      </c>
      <c r="AA1336" s="109">
        <f t="shared" si="245"/>
        <v>138.6</v>
      </c>
      <c r="AB1336" s="109">
        <f t="shared" si="246"/>
        <v>138600</v>
      </c>
      <c r="AC1336" s="108">
        <f t="shared" si="247"/>
        <v>2633.4</v>
      </c>
      <c r="AD1336" s="107">
        <f t="shared" si="248"/>
        <v>2.2222222222222223E-2</v>
      </c>
      <c r="AE1336" s="106">
        <f t="shared" si="249"/>
        <v>58.52</v>
      </c>
      <c r="AF1336" s="105">
        <f t="shared" si="250"/>
        <v>877.8</v>
      </c>
      <c r="AG1336" s="105">
        <f t="shared" si="251"/>
        <v>1894.2</v>
      </c>
    </row>
    <row r="1337" spans="1:1029" s="88" customFormat="1" x14ac:dyDescent="0.35">
      <c r="A1337" s="21">
        <v>10141103</v>
      </c>
      <c r="B1337" s="135" t="s">
        <v>18023</v>
      </c>
      <c r="C1337" s="259" t="s">
        <v>18022</v>
      </c>
      <c r="D1337" s="124" t="s">
        <v>18636</v>
      </c>
      <c r="E1337" s="114" t="str">
        <f t="shared" si="241"/>
        <v>MINISUBESTAÇÃO MARCA:Power Engineers PTS 130 PTS 130</v>
      </c>
      <c r="F1337" s="124"/>
      <c r="G1337" s="124" t="s">
        <v>18636</v>
      </c>
      <c r="H1337" s="124" t="s">
        <v>571</v>
      </c>
      <c r="I1337" s="124"/>
      <c r="J1337" s="124" t="s">
        <v>18635</v>
      </c>
      <c r="K1337" s="124"/>
      <c r="L1337" s="124"/>
      <c r="M1337" s="124">
        <v>500</v>
      </c>
      <c r="N1337" s="124">
        <v>11</v>
      </c>
      <c r="O1337" s="21">
        <v>0.4</v>
      </c>
      <c r="P1337" s="124" t="s">
        <v>514</v>
      </c>
      <c r="Q1337" s="124">
        <v>2003</v>
      </c>
      <c r="R1337" s="135" t="s">
        <v>638</v>
      </c>
      <c r="S1337" s="124" t="s">
        <v>18634</v>
      </c>
      <c r="T1337" s="116">
        <v>2426</v>
      </c>
      <c r="U1337" s="111">
        <v>45</v>
      </c>
      <c r="V1337" s="113">
        <f t="shared" si="242"/>
        <v>1708.9822222222219</v>
      </c>
      <c r="W1337" s="113">
        <f t="shared" si="243"/>
        <v>717.01777777777806</v>
      </c>
      <c r="X1337" s="112">
        <f t="shared" si="244"/>
        <v>717017.7777777781</v>
      </c>
      <c r="Y1337" s="111"/>
      <c r="Z1337" s="110">
        <f t="shared" si="252"/>
        <v>31</v>
      </c>
      <c r="AA1337" s="109">
        <f t="shared" si="245"/>
        <v>121.30000000000001</v>
      </c>
      <c r="AB1337" s="109">
        <f t="shared" si="246"/>
        <v>121300.00000000001</v>
      </c>
      <c r="AC1337" s="108">
        <f t="shared" si="247"/>
        <v>2304.6999999999998</v>
      </c>
      <c r="AD1337" s="107">
        <f t="shared" si="248"/>
        <v>2.2222222222222223E-2</v>
      </c>
      <c r="AE1337" s="106">
        <f t="shared" si="249"/>
        <v>51.215555555555554</v>
      </c>
      <c r="AF1337" s="105">
        <f t="shared" si="250"/>
        <v>768.23333333333358</v>
      </c>
      <c r="AG1337" s="105">
        <f t="shared" si="251"/>
        <v>1657.7666666666664</v>
      </c>
    </row>
    <row r="1338" spans="1:1029" s="88" customFormat="1" x14ac:dyDescent="0.35">
      <c r="A1338" s="21">
        <v>10141103</v>
      </c>
      <c r="B1338" s="135" t="s">
        <v>18023</v>
      </c>
      <c r="C1338" s="259" t="s">
        <v>18022</v>
      </c>
      <c r="D1338" s="142" t="s">
        <v>6952</v>
      </c>
      <c r="E1338" s="114" t="str">
        <f t="shared" si="241"/>
        <v>MINISUBESTAÇÃO MARCA:EFACEC PT 176 PT 176</v>
      </c>
      <c r="F1338" s="124"/>
      <c r="G1338" s="142" t="s">
        <v>6952</v>
      </c>
      <c r="H1338" s="142" t="s">
        <v>607</v>
      </c>
      <c r="I1338" s="124"/>
      <c r="J1338" s="124"/>
      <c r="K1338" s="124"/>
      <c r="L1338" s="124"/>
      <c r="M1338" s="124">
        <v>250</v>
      </c>
      <c r="N1338" s="124">
        <v>11</v>
      </c>
      <c r="O1338" s="21">
        <v>0.4</v>
      </c>
      <c r="P1338" s="124" t="s">
        <v>514</v>
      </c>
      <c r="Q1338" s="124">
        <v>2003</v>
      </c>
      <c r="R1338" s="135" t="s">
        <v>27</v>
      </c>
      <c r="S1338" s="124" t="s">
        <v>18633</v>
      </c>
      <c r="T1338" s="116">
        <v>1213</v>
      </c>
      <c r="U1338" s="111">
        <v>45</v>
      </c>
      <c r="V1338" s="113">
        <f t="shared" si="242"/>
        <v>854.49111111111097</v>
      </c>
      <c r="W1338" s="113">
        <f t="shared" si="243"/>
        <v>358.50888888888903</v>
      </c>
      <c r="X1338" s="112">
        <f t="shared" si="244"/>
        <v>358508.88888888905</v>
      </c>
      <c r="Y1338" s="111"/>
      <c r="Z1338" s="110">
        <f t="shared" si="252"/>
        <v>31</v>
      </c>
      <c r="AA1338" s="109">
        <f t="shared" si="245"/>
        <v>60.650000000000006</v>
      </c>
      <c r="AB1338" s="109">
        <f t="shared" si="246"/>
        <v>60650.000000000007</v>
      </c>
      <c r="AC1338" s="108">
        <f t="shared" si="247"/>
        <v>1152.3499999999999</v>
      </c>
      <c r="AD1338" s="107">
        <f t="shared" si="248"/>
        <v>2.2222222222222223E-2</v>
      </c>
      <c r="AE1338" s="106">
        <f t="shared" si="249"/>
        <v>25.607777777777777</v>
      </c>
      <c r="AF1338" s="105">
        <f t="shared" si="250"/>
        <v>384.11666666666679</v>
      </c>
      <c r="AG1338" s="105">
        <f t="shared" si="251"/>
        <v>828.88333333333321</v>
      </c>
    </row>
    <row r="1339" spans="1:1029" s="88" customFormat="1" x14ac:dyDescent="0.35">
      <c r="A1339" s="21">
        <v>10141103</v>
      </c>
      <c r="B1339" s="135" t="s">
        <v>18023</v>
      </c>
      <c r="C1339" s="259" t="s">
        <v>18022</v>
      </c>
      <c r="D1339" s="124" t="s">
        <v>18632</v>
      </c>
      <c r="E1339" s="114" t="str">
        <f t="shared" si="241"/>
        <v>MINISUBESTAÇÃO MARCA:DPM PT 264 PT 264</v>
      </c>
      <c r="F1339" s="142"/>
      <c r="G1339" s="124" t="s">
        <v>18632</v>
      </c>
      <c r="H1339" s="142" t="s">
        <v>847</v>
      </c>
      <c r="I1339" s="124"/>
      <c r="J1339" s="142"/>
      <c r="K1339" s="142"/>
      <c r="L1339" s="142"/>
      <c r="M1339" s="124">
        <v>500</v>
      </c>
      <c r="N1339" s="124">
        <v>11</v>
      </c>
      <c r="O1339" s="21">
        <v>0.4</v>
      </c>
      <c r="P1339" s="124" t="s">
        <v>514</v>
      </c>
      <c r="Q1339" s="142">
        <v>2003</v>
      </c>
      <c r="R1339" s="135" t="s">
        <v>587</v>
      </c>
      <c r="S1339" s="142" t="s">
        <v>18631</v>
      </c>
      <c r="T1339" s="116">
        <v>2426</v>
      </c>
      <c r="U1339" s="111">
        <v>45</v>
      </c>
      <c r="V1339" s="113">
        <f t="shared" si="242"/>
        <v>1708.9822222222219</v>
      </c>
      <c r="W1339" s="113">
        <f t="shared" si="243"/>
        <v>717.01777777777806</v>
      </c>
      <c r="X1339" s="112">
        <f t="shared" si="244"/>
        <v>717017.7777777781</v>
      </c>
      <c r="Y1339" s="111"/>
      <c r="Z1339" s="110">
        <f t="shared" si="252"/>
        <v>31</v>
      </c>
      <c r="AA1339" s="109">
        <f t="shared" si="245"/>
        <v>121.30000000000001</v>
      </c>
      <c r="AB1339" s="109">
        <f t="shared" si="246"/>
        <v>121300.00000000001</v>
      </c>
      <c r="AC1339" s="108">
        <f t="shared" si="247"/>
        <v>2304.6999999999998</v>
      </c>
      <c r="AD1339" s="107">
        <f t="shared" si="248"/>
        <v>2.2222222222222223E-2</v>
      </c>
      <c r="AE1339" s="106">
        <f t="shared" si="249"/>
        <v>51.215555555555554</v>
      </c>
      <c r="AF1339" s="105">
        <f t="shared" si="250"/>
        <v>768.23333333333358</v>
      </c>
      <c r="AG1339" s="105">
        <f t="shared" si="251"/>
        <v>1657.7666666666664</v>
      </c>
    </row>
    <row r="1340" spans="1:1029" s="88" customFormat="1" x14ac:dyDescent="0.35">
      <c r="A1340" s="21">
        <v>10141103</v>
      </c>
      <c r="B1340" s="135" t="s">
        <v>18023</v>
      </c>
      <c r="C1340" s="259" t="s">
        <v>18022</v>
      </c>
      <c r="D1340" s="142" t="s">
        <v>18630</v>
      </c>
      <c r="E1340" s="114" t="str">
        <f t="shared" si="241"/>
        <v>MINISUBESTAÇÃO MARCA:" PTS 126 PTS 126</v>
      </c>
      <c r="F1340" s="124"/>
      <c r="G1340" s="142" t="s">
        <v>18630</v>
      </c>
      <c r="H1340" s="142" t="s">
        <v>847</v>
      </c>
      <c r="I1340" s="124"/>
      <c r="J1340" s="124"/>
      <c r="K1340" s="124"/>
      <c r="L1340" s="124"/>
      <c r="M1340" s="124">
        <v>500</v>
      </c>
      <c r="N1340" s="124">
        <v>11</v>
      </c>
      <c r="O1340" s="21">
        <v>0.4</v>
      </c>
      <c r="P1340" s="124" t="s">
        <v>514</v>
      </c>
      <c r="Q1340" s="124">
        <v>2003</v>
      </c>
      <c r="R1340" s="135" t="s">
        <v>846</v>
      </c>
      <c r="S1340" s="124" t="s">
        <v>18629</v>
      </c>
      <c r="T1340" s="116">
        <v>2426</v>
      </c>
      <c r="U1340" s="111">
        <v>45</v>
      </c>
      <c r="V1340" s="113">
        <f t="shared" si="242"/>
        <v>1708.9822222222219</v>
      </c>
      <c r="W1340" s="113">
        <f t="shared" si="243"/>
        <v>717.01777777777806</v>
      </c>
      <c r="X1340" s="112">
        <f t="shared" si="244"/>
        <v>717017.7777777781</v>
      </c>
      <c r="Y1340" s="111"/>
      <c r="Z1340" s="110">
        <f t="shared" si="252"/>
        <v>31</v>
      </c>
      <c r="AA1340" s="109">
        <f t="shared" si="245"/>
        <v>121.30000000000001</v>
      </c>
      <c r="AB1340" s="109">
        <f t="shared" si="246"/>
        <v>121300.00000000001</v>
      </c>
      <c r="AC1340" s="108">
        <f t="shared" si="247"/>
        <v>2304.6999999999998</v>
      </c>
      <c r="AD1340" s="107">
        <f t="shared" si="248"/>
        <v>2.2222222222222223E-2</v>
      </c>
      <c r="AE1340" s="106">
        <f t="shared" si="249"/>
        <v>51.215555555555554</v>
      </c>
      <c r="AF1340" s="105">
        <f t="shared" si="250"/>
        <v>768.23333333333358</v>
      </c>
      <c r="AG1340" s="105">
        <f t="shared" si="251"/>
        <v>1657.7666666666664</v>
      </c>
    </row>
    <row r="1341" spans="1:1029" s="88" customFormat="1" x14ac:dyDescent="0.35">
      <c r="A1341" s="21">
        <v>10141103</v>
      </c>
      <c r="B1341" s="135" t="s">
        <v>18023</v>
      </c>
      <c r="C1341" s="259" t="s">
        <v>18022</v>
      </c>
      <c r="D1341" s="142" t="s">
        <v>18628</v>
      </c>
      <c r="E1341" s="114" t="str">
        <f t="shared" si="241"/>
        <v>MINISUBESTAÇÃO MARCA:EFACEC PT 104 PT 104</v>
      </c>
      <c r="F1341" s="124"/>
      <c r="G1341" s="142" t="s">
        <v>18628</v>
      </c>
      <c r="H1341" s="142" t="s">
        <v>847</v>
      </c>
      <c r="I1341" s="124"/>
      <c r="J1341" s="124"/>
      <c r="K1341" s="124"/>
      <c r="L1341" s="124"/>
      <c r="M1341" s="124">
        <v>630</v>
      </c>
      <c r="N1341" s="124">
        <v>11</v>
      </c>
      <c r="O1341" s="21">
        <v>0.4</v>
      </c>
      <c r="P1341" s="124" t="s">
        <v>514</v>
      </c>
      <c r="Q1341" s="124">
        <v>2003</v>
      </c>
      <c r="R1341" s="135" t="s">
        <v>27</v>
      </c>
      <c r="S1341" s="124"/>
      <c r="T1341" s="116">
        <v>2772</v>
      </c>
      <c r="U1341" s="111">
        <v>45</v>
      </c>
      <c r="V1341" s="113">
        <f t="shared" si="242"/>
        <v>1952.72</v>
      </c>
      <c r="W1341" s="113">
        <f t="shared" si="243"/>
        <v>819.28</v>
      </c>
      <c r="X1341" s="112">
        <f t="shared" si="244"/>
        <v>819280</v>
      </c>
      <c r="Y1341" s="111"/>
      <c r="Z1341" s="110">
        <f t="shared" si="252"/>
        <v>31</v>
      </c>
      <c r="AA1341" s="109">
        <f t="shared" si="245"/>
        <v>138.6</v>
      </c>
      <c r="AB1341" s="109">
        <f t="shared" si="246"/>
        <v>138600</v>
      </c>
      <c r="AC1341" s="108">
        <f t="shared" si="247"/>
        <v>2633.4</v>
      </c>
      <c r="AD1341" s="107">
        <f t="shared" si="248"/>
        <v>2.2222222222222223E-2</v>
      </c>
      <c r="AE1341" s="106">
        <f t="shared" si="249"/>
        <v>58.52</v>
      </c>
      <c r="AF1341" s="105">
        <f t="shared" si="250"/>
        <v>877.8</v>
      </c>
      <c r="AG1341" s="105">
        <f t="shared" si="251"/>
        <v>1894.2</v>
      </c>
    </row>
    <row r="1342" spans="1:1029" s="88" customFormat="1" x14ac:dyDescent="0.35">
      <c r="A1342" s="21">
        <v>10141103</v>
      </c>
      <c r="B1342" s="135" t="s">
        <v>18023</v>
      </c>
      <c r="C1342" s="259" t="s">
        <v>18022</v>
      </c>
      <c r="D1342" s="170" t="s">
        <v>18627</v>
      </c>
      <c r="E1342" s="114" t="str">
        <f t="shared" si="241"/>
        <v>MINISUBESTAÇÃO MARCA: PTS 244 PTS 244</v>
      </c>
      <c r="F1342" s="124"/>
      <c r="G1342" s="170" t="s">
        <v>18627</v>
      </c>
      <c r="H1342" s="21" t="s">
        <v>1634</v>
      </c>
      <c r="I1342" s="21" t="s">
        <v>1607</v>
      </c>
      <c r="J1342" s="21"/>
      <c r="K1342" s="142" t="s">
        <v>18626</v>
      </c>
      <c r="L1342" s="142" t="s">
        <v>18625</v>
      </c>
      <c r="M1342" s="124">
        <v>500</v>
      </c>
      <c r="N1342" s="124">
        <v>11</v>
      </c>
      <c r="O1342" s="21">
        <v>0.4</v>
      </c>
      <c r="P1342" s="124" t="s">
        <v>514</v>
      </c>
      <c r="Q1342" s="124">
        <v>2003</v>
      </c>
      <c r="R1342" s="263"/>
      <c r="S1342" s="169"/>
      <c r="T1342" s="116">
        <v>2426</v>
      </c>
      <c r="U1342" s="111">
        <v>45</v>
      </c>
      <c r="V1342" s="113">
        <f t="shared" si="242"/>
        <v>1708.9822222222219</v>
      </c>
      <c r="W1342" s="113">
        <f t="shared" si="243"/>
        <v>717.01777777777806</v>
      </c>
      <c r="X1342" s="112">
        <f t="shared" si="244"/>
        <v>717017.7777777781</v>
      </c>
      <c r="Y1342" s="111"/>
      <c r="Z1342" s="110">
        <f t="shared" si="252"/>
        <v>31</v>
      </c>
      <c r="AA1342" s="109">
        <f t="shared" si="245"/>
        <v>121.30000000000001</v>
      </c>
      <c r="AB1342" s="109">
        <f t="shared" si="246"/>
        <v>121300.00000000001</v>
      </c>
      <c r="AC1342" s="108">
        <f t="shared" si="247"/>
        <v>2304.6999999999998</v>
      </c>
      <c r="AD1342" s="107">
        <f t="shared" si="248"/>
        <v>2.2222222222222223E-2</v>
      </c>
      <c r="AE1342" s="106">
        <f t="shared" si="249"/>
        <v>51.215555555555554</v>
      </c>
      <c r="AF1342" s="105">
        <f t="shared" si="250"/>
        <v>768.23333333333358</v>
      </c>
      <c r="AG1342" s="105">
        <f t="shared" si="251"/>
        <v>1657.7666666666664</v>
      </c>
    </row>
    <row r="1343" spans="1:1029" s="88" customFormat="1" x14ac:dyDescent="0.35">
      <c r="A1343" s="21">
        <v>10141103</v>
      </c>
      <c r="B1343" s="115" t="s">
        <v>18023</v>
      </c>
      <c r="C1343" s="259" t="s">
        <v>18022</v>
      </c>
      <c r="D1343" s="133" t="s">
        <v>18624</v>
      </c>
      <c r="E1343" s="114" t="str">
        <f t="shared" si="241"/>
        <v>MINISUBESTAÇÃO MARCA:Efacec  PT 166</v>
      </c>
      <c r="F1343" s="21"/>
      <c r="G1343" s="21"/>
      <c r="H1343" s="21" t="s">
        <v>494</v>
      </c>
      <c r="I1343" s="21"/>
      <c r="J1343" s="21"/>
      <c r="K1343" s="133" t="s">
        <v>18623</v>
      </c>
      <c r="L1343" s="133" t="s">
        <v>18622</v>
      </c>
      <c r="M1343" s="21">
        <v>500</v>
      </c>
      <c r="N1343" s="21">
        <v>11</v>
      </c>
      <c r="O1343" s="21" t="s">
        <v>510</v>
      </c>
      <c r="P1343" s="124" t="s">
        <v>516</v>
      </c>
      <c r="Q1343" s="21">
        <v>2003</v>
      </c>
      <c r="R1343" s="115" t="s">
        <v>535</v>
      </c>
      <c r="S1343" s="21" t="s">
        <v>18621</v>
      </c>
      <c r="T1343" s="116">
        <v>2426</v>
      </c>
      <c r="U1343" s="111">
        <v>45</v>
      </c>
      <c r="V1343" s="113">
        <f t="shared" si="242"/>
        <v>1708.9822222222219</v>
      </c>
      <c r="W1343" s="113">
        <f t="shared" si="243"/>
        <v>717.01777777777806</v>
      </c>
      <c r="X1343" s="112">
        <f t="shared" si="244"/>
        <v>717017.7777777781</v>
      </c>
      <c r="Y1343" s="111"/>
      <c r="Z1343" s="110">
        <f t="shared" si="252"/>
        <v>31</v>
      </c>
      <c r="AA1343" s="109">
        <f t="shared" si="245"/>
        <v>121.30000000000001</v>
      </c>
      <c r="AB1343" s="109">
        <f t="shared" si="246"/>
        <v>121300.00000000001</v>
      </c>
      <c r="AC1343" s="108">
        <f t="shared" si="247"/>
        <v>2304.6999999999998</v>
      </c>
      <c r="AD1343" s="107">
        <f t="shared" si="248"/>
        <v>2.2222222222222223E-2</v>
      </c>
      <c r="AE1343" s="106">
        <f t="shared" si="249"/>
        <v>51.215555555555554</v>
      </c>
      <c r="AF1343" s="105">
        <f t="shared" si="250"/>
        <v>768.23333333333358</v>
      </c>
      <c r="AG1343" s="105">
        <f t="shared" si="251"/>
        <v>1657.7666666666664</v>
      </c>
    </row>
    <row r="1344" spans="1:1029" s="88" customFormat="1" x14ac:dyDescent="0.35">
      <c r="A1344" s="21">
        <v>10141103</v>
      </c>
      <c r="B1344" s="115" t="s">
        <v>18023</v>
      </c>
      <c r="C1344" s="259" t="s">
        <v>18022</v>
      </c>
      <c r="D1344" s="21" t="s">
        <v>18099</v>
      </c>
      <c r="E1344" s="114" t="str">
        <f t="shared" si="241"/>
        <v>MINISUBESTAÇÃO MARCA:Alstom  PTS 125</v>
      </c>
      <c r="F1344" s="21"/>
      <c r="G1344" s="21"/>
      <c r="H1344" s="21" t="s">
        <v>494</v>
      </c>
      <c r="I1344" s="21"/>
      <c r="J1344" s="21"/>
      <c r="K1344" s="133" t="s">
        <v>18620</v>
      </c>
      <c r="L1344" s="133" t="s">
        <v>18619</v>
      </c>
      <c r="M1344" s="21">
        <v>500</v>
      </c>
      <c r="N1344" s="21">
        <v>11</v>
      </c>
      <c r="O1344" s="21" t="s">
        <v>510</v>
      </c>
      <c r="P1344" s="124" t="s">
        <v>516</v>
      </c>
      <c r="Q1344" s="21">
        <v>2003</v>
      </c>
      <c r="R1344" s="115" t="s">
        <v>4979</v>
      </c>
      <c r="S1344" s="21" t="s">
        <v>18618</v>
      </c>
      <c r="T1344" s="116">
        <v>2426</v>
      </c>
      <c r="U1344" s="111">
        <v>45</v>
      </c>
      <c r="V1344" s="113">
        <f t="shared" si="242"/>
        <v>1708.9822222222219</v>
      </c>
      <c r="W1344" s="113">
        <f t="shared" si="243"/>
        <v>717.01777777777806</v>
      </c>
      <c r="X1344" s="112">
        <f t="shared" si="244"/>
        <v>717017.7777777781</v>
      </c>
      <c r="Y1344" s="111"/>
      <c r="Z1344" s="110">
        <f t="shared" si="252"/>
        <v>31</v>
      </c>
      <c r="AA1344" s="109">
        <f t="shared" si="245"/>
        <v>121.30000000000001</v>
      </c>
      <c r="AB1344" s="109">
        <f t="shared" si="246"/>
        <v>121300.00000000001</v>
      </c>
      <c r="AC1344" s="108">
        <f t="shared" si="247"/>
        <v>2304.6999999999998</v>
      </c>
      <c r="AD1344" s="107">
        <f t="shared" si="248"/>
        <v>2.2222222222222223E-2</v>
      </c>
      <c r="AE1344" s="106">
        <f t="shared" si="249"/>
        <v>51.215555555555554</v>
      </c>
      <c r="AF1344" s="105">
        <f t="shared" si="250"/>
        <v>768.23333333333358</v>
      </c>
      <c r="AG1344" s="105">
        <f t="shared" si="251"/>
        <v>1657.7666666666664</v>
      </c>
    </row>
    <row r="1345" spans="1:33" s="88" customFormat="1" x14ac:dyDescent="0.35">
      <c r="A1345" s="21">
        <v>10141103</v>
      </c>
      <c r="B1345" s="115" t="s">
        <v>18023</v>
      </c>
      <c r="C1345" s="259" t="s">
        <v>18022</v>
      </c>
      <c r="D1345" s="21" t="s">
        <v>18617</v>
      </c>
      <c r="E1345" s="114" t="str">
        <f t="shared" si="241"/>
        <v>MINISUBESTAÇÃO MARCA:Efacec  PTS 156</v>
      </c>
      <c r="F1345" s="21"/>
      <c r="G1345" s="21"/>
      <c r="H1345" s="21" t="s">
        <v>494</v>
      </c>
      <c r="I1345" s="21"/>
      <c r="J1345" s="21"/>
      <c r="K1345" s="133" t="s">
        <v>18616</v>
      </c>
      <c r="L1345" s="133" t="s">
        <v>18615</v>
      </c>
      <c r="M1345" s="21">
        <v>500</v>
      </c>
      <c r="N1345" s="21">
        <v>11</v>
      </c>
      <c r="O1345" s="21" t="s">
        <v>510</v>
      </c>
      <c r="P1345" s="124" t="s">
        <v>516</v>
      </c>
      <c r="Q1345" s="21">
        <v>2003</v>
      </c>
      <c r="R1345" s="115" t="s">
        <v>535</v>
      </c>
      <c r="S1345" s="21"/>
      <c r="T1345" s="116">
        <v>2426</v>
      </c>
      <c r="U1345" s="111">
        <v>45</v>
      </c>
      <c r="V1345" s="113">
        <f t="shared" si="242"/>
        <v>1708.9822222222219</v>
      </c>
      <c r="W1345" s="113">
        <f t="shared" si="243"/>
        <v>717.01777777777806</v>
      </c>
      <c r="X1345" s="112">
        <f t="shared" si="244"/>
        <v>717017.7777777781</v>
      </c>
      <c r="Y1345" s="111"/>
      <c r="Z1345" s="110">
        <f t="shared" si="252"/>
        <v>31</v>
      </c>
      <c r="AA1345" s="109">
        <f t="shared" si="245"/>
        <v>121.30000000000001</v>
      </c>
      <c r="AB1345" s="109">
        <f t="shared" si="246"/>
        <v>121300.00000000001</v>
      </c>
      <c r="AC1345" s="108">
        <f t="shared" si="247"/>
        <v>2304.6999999999998</v>
      </c>
      <c r="AD1345" s="107">
        <f t="shared" si="248"/>
        <v>2.2222222222222223E-2</v>
      </c>
      <c r="AE1345" s="106">
        <f t="shared" si="249"/>
        <v>51.215555555555554</v>
      </c>
      <c r="AF1345" s="105">
        <f t="shared" si="250"/>
        <v>768.23333333333358</v>
      </c>
      <c r="AG1345" s="105">
        <f t="shared" si="251"/>
        <v>1657.7666666666664</v>
      </c>
    </row>
    <row r="1346" spans="1:33" s="88" customFormat="1" x14ac:dyDescent="0.35">
      <c r="A1346" s="21">
        <v>10141103</v>
      </c>
      <c r="B1346" s="115" t="s">
        <v>18023</v>
      </c>
      <c r="C1346" s="259" t="s">
        <v>18022</v>
      </c>
      <c r="D1346" s="21" t="s">
        <v>4232</v>
      </c>
      <c r="E1346" s="114" t="str">
        <f t="shared" ref="E1346:E1409" si="253">+CONCATENATE(C1346," ","MARCA:",R1346," ",G1346," ",D1346,)</f>
        <v>MINISUBESTAÇÃO MARCA:  PTS 27</v>
      </c>
      <c r="F1346" s="21"/>
      <c r="G1346" s="21"/>
      <c r="H1346" s="21" t="s">
        <v>494</v>
      </c>
      <c r="I1346" s="21"/>
      <c r="J1346" s="21"/>
      <c r="K1346" s="133" t="s">
        <v>18614</v>
      </c>
      <c r="L1346" s="133" t="s">
        <v>18613</v>
      </c>
      <c r="M1346" s="21">
        <v>500</v>
      </c>
      <c r="N1346" s="21">
        <v>11</v>
      </c>
      <c r="O1346" s="21" t="s">
        <v>510</v>
      </c>
      <c r="P1346" s="124" t="s">
        <v>516</v>
      </c>
      <c r="Q1346" s="21">
        <v>2003</v>
      </c>
      <c r="R1346" s="115"/>
      <c r="S1346" s="21"/>
      <c r="T1346" s="116">
        <v>2426</v>
      </c>
      <c r="U1346" s="111">
        <v>45</v>
      </c>
      <c r="V1346" s="113">
        <f t="shared" ref="V1346:V1409" si="254">((Z1346/U1346)*(T1346-AA1346))+AA1346</f>
        <v>1708.9822222222219</v>
      </c>
      <c r="W1346" s="113">
        <f t="shared" ref="W1346:W1409" si="255">+T1346-V1346</f>
        <v>717.01777777777806</v>
      </c>
      <c r="X1346" s="112">
        <f t="shared" ref="X1346:X1409" si="256">+W1346*1000</f>
        <v>717017.7777777781</v>
      </c>
      <c r="Y1346" s="111"/>
      <c r="Z1346" s="110">
        <f t="shared" si="252"/>
        <v>31</v>
      </c>
      <c r="AA1346" s="109">
        <f t="shared" ref="AA1346:AA1409" si="257">(5/100*T1346)</f>
        <v>121.30000000000001</v>
      </c>
      <c r="AB1346" s="109">
        <f t="shared" ref="AB1346:AB1409" si="258">+AA1346*1000</f>
        <v>121300.00000000001</v>
      </c>
      <c r="AC1346" s="108">
        <f t="shared" ref="AC1346:AC1409" si="259">+T1346-AA1346</f>
        <v>2304.6999999999998</v>
      </c>
      <c r="AD1346" s="107">
        <f t="shared" ref="AD1346:AD1409" si="260">1/U1346</f>
        <v>2.2222222222222223E-2</v>
      </c>
      <c r="AE1346" s="106">
        <f t="shared" ref="AE1346:AE1409" si="261">+AC1346*AD1346</f>
        <v>51.215555555555554</v>
      </c>
      <c r="AF1346" s="105">
        <f t="shared" ref="AF1346:AF1409" si="262">+T1346-V1346+AE1346</f>
        <v>768.23333333333358</v>
      </c>
      <c r="AG1346" s="105">
        <f t="shared" ref="AG1346:AG1409" si="263">+V1346-AE1346</f>
        <v>1657.7666666666664</v>
      </c>
    </row>
    <row r="1347" spans="1:33" s="88" customFormat="1" x14ac:dyDescent="0.35">
      <c r="A1347" s="21">
        <v>10141103</v>
      </c>
      <c r="B1347" s="115" t="s">
        <v>18023</v>
      </c>
      <c r="C1347" s="259" t="s">
        <v>18022</v>
      </c>
      <c r="D1347" s="21" t="s">
        <v>18102</v>
      </c>
      <c r="E1347" s="114" t="str">
        <f t="shared" si="253"/>
        <v>MINISUBESTAÇÃO MARCA:  PTS 135</v>
      </c>
      <c r="F1347" s="21"/>
      <c r="G1347" s="21"/>
      <c r="H1347" s="21" t="s">
        <v>494</v>
      </c>
      <c r="I1347" s="21"/>
      <c r="J1347" s="21"/>
      <c r="K1347" s="133" t="s">
        <v>18101</v>
      </c>
      <c r="L1347" s="133" t="s">
        <v>18100</v>
      </c>
      <c r="M1347" s="21">
        <v>500</v>
      </c>
      <c r="N1347" s="21">
        <v>11</v>
      </c>
      <c r="O1347" s="21" t="s">
        <v>510</v>
      </c>
      <c r="P1347" s="124" t="s">
        <v>516</v>
      </c>
      <c r="Q1347" s="21">
        <v>2003</v>
      </c>
      <c r="R1347" s="115"/>
      <c r="S1347" s="21"/>
      <c r="T1347" s="116">
        <v>2426</v>
      </c>
      <c r="U1347" s="111">
        <v>45</v>
      </c>
      <c r="V1347" s="113">
        <f t="shared" si="254"/>
        <v>1708.9822222222219</v>
      </c>
      <c r="W1347" s="113">
        <f t="shared" si="255"/>
        <v>717.01777777777806</v>
      </c>
      <c r="X1347" s="112">
        <f t="shared" si="256"/>
        <v>717017.7777777781</v>
      </c>
      <c r="Y1347" s="111"/>
      <c r="Z1347" s="110">
        <f t="shared" si="252"/>
        <v>31</v>
      </c>
      <c r="AA1347" s="109">
        <f t="shared" si="257"/>
        <v>121.30000000000001</v>
      </c>
      <c r="AB1347" s="109">
        <f t="shared" si="258"/>
        <v>121300.00000000001</v>
      </c>
      <c r="AC1347" s="108">
        <f t="shared" si="259"/>
        <v>2304.6999999999998</v>
      </c>
      <c r="AD1347" s="107">
        <f t="shared" si="260"/>
        <v>2.2222222222222223E-2</v>
      </c>
      <c r="AE1347" s="106">
        <f t="shared" si="261"/>
        <v>51.215555555555554</v>
      </c>
      <c r="AF1347" s="105">
        <f t="shared" si="262"/>
        <v>768.23333333333358</v>
      </c>
      <c r="AG1347" s="105">
        <f t="shared" si="263"/>
        <v>1657.7666666666664</v>
      </c>
    </row>
    <row r="1348" spans="1:33" s="88" customFormat="1" x14ac:dyDescent="0.35">
      <c r="A1348" s="21">
        <v>10141103</v>
      </c>
      <c r="B1348" s="115" t="s">
        <v>18023</v>
      </c>
      <c r="C1348" s="259" t="s">
        <v>18022</v>
      </c>
      <c r="D1348" s="133" t="s">
        <v>18612</v>
      </c>
      <c r="E1348" s="114" t="str">
        <f t="shared" si="253"/>
        <v>MINISUBESTAÇÃO MARCA:  PT 314</v>
      </c>
      <c r="F1348" s="21"/>
      <c r="G1348" s="21"/>
      <c r="H1348" s="21" t="s">
        <v>494</v>
      </c>
      <c r="I1348" s="21"/>
      <c r="J1348" s="21"/>
      <c r="K1348" s="133" t="s">
        <v>18611</v>
      </c>
      <c r="L1348" s="133" t="s">
        <v>18610</v>
      </c>
      <c r="M1348" s="21">
        <v>500</v>
      </c>
      <c r="N1348" s="21">
        <v>11</v>
      </c>
      <c r="O1348" s="21" t="s">
        <v>510</v>
      </c>
      <c r="P1348" s="124" t="s">
        <v>516</v>
      </c>
      <c r="Q1348" s="21">
        <v>2003</v>
      </c>
      <c r="R1348" s="115"/>
      <c r="S1348" s="21"/>
      <c r="T1348" s="116">
        <v>2426</v>
      </c>
      <c r="U1348" s="111">
        <v>45</v>
      </c>
      <c r="V1348" s="113">
        <f t="shared" si="254"/>
        <v>1708.9822222222219</v>
      </c>
      <c r="W1348" s="113">
        <f t="shared" si="255"/>
        <v>717.01777777777806</v>
      </c>
      <c r="X1348" s="112">
        <f t="shared" si="256"/>
        <v>717017.7777777781</v>
      </c>
      <c r="Y1348" s="111"/>
      <c r="Z1348" s="110">
        <f t="shared" si="252"/>
        <v>31</v>
      </c>
      <c r="AA1348" s="109">
        <f t="shared" si="257"/>
        <v>121.30000000000001</v>
      </c>
      <c r="AB1348" s="109">
        <f t="shared" si="258"/>
        <v>121300.00000000001</v>
      </c>
      <c r="AC1348" s="108">
        <f t="shared" si="259"/>
        <v>2304.6999999999998</v>
      </c>
      <c r="AD1348" s="107">
        <f t="shared" si="260"/>
        <v>2.2222222222222223E-2</v>
      </c>
      <c r="AE1348" s="106">
        <f t="shared" si="261"/>
        <v>51.215555555555554</v>
      </c>
      <c r="AF1348" s="105">
        <f t="shared" si="262"/>
        <v>768.23333333333358</v>
      </c>
      <c r="AG1348" s="105">
        <f t="shared" si="263"/>
        <v>1657.7666666666664</v>
      </c>
    </row>
    <row r="1349" spans="1:33" s="88" customFormat="1" x14ac:dyDescent="0.35">
      <c r="A1349" s="21">
        <v>10141103</v>
      </c>
      <c r="B1349" s="115" t="s">
        <v>18023</v>
      </c>
      <c r="C1349" s="259" t="s">
        <v>18022</v>
      </c>
      <c r="D1349" s="133" t="s">
        <v>9515</v>
      </c>
      <c r="E1349" s="114" t="str">
        <f t="shared" si="253"/>
        <v>MINISUBESTAÇÃO MARCA:  PT 222</v>
      </c>
      <c r="F1349" s="21" t="s">
        <v>2737</v>
      </c>
      <c r="G1349" s="21"/>
      <c r="H1349" s="21" t="s">
        <v>494</v>
      </c>
      <c r="I1349" s="21"/>
      <c r="J1349" s="21"/>
      <c r="K1349" s="133" t="s">
        <v>18609</v>
      </c>
      <c r="L1349" s="133" t="s">
        <v>18608</v>
      </c>
      <c r="M1349" s="21">
        <v>500</v>
      </c>
      <c r="N1349" s="124">
        <v>11</v>
      </c>
      <c r="O1349" s="21" t="s">
        <v>18235</v>
      </c>
      <c r="P1349" s="124" t="s">
        <v>516</v>
      </c>
      <c r="Q1349" s="21">
        <v>2003</v>
      </c>
      <c r="R1349" s="115"/>
      <c r="S1349" s="21"/>
      <c r="T1349" s="116">
        <v>2426</v>
      </c>
      <c r="U1349" s="111">
        <v>45</v>
      </c>
      <c r="V1349" s="113">
        <f t="shared" si="254"/>
        <v>1708.9822222222219</v>
      </c>
      <c r="W1349" s="113">
        <f t="shared" si="255"/>
        <v>717.01777777777806</v>
      </c>
      <c r="X1349" s="112">
        <f t="shared" si="256"/>
        <v>717017.7777777781</v>
      </c>
      <c r="Y1349" s="111"/>
      <c r="Z1349" s="110">
        <f t="shared" si="252"/>
        <v>31</v>
      </c>
      <c r="AA1349" s="109">
        <f t="shared" si="257"/>
        <v>121.30000000000001</v>
      </c>
      <c r="AB1349" s="109">
        <f t="shared" si="258"/>
        <v>121300.00000000001</v>
      </c>
      <c r="AC1349" s="108">
        <f t="shared" si="259"/>
        <v>2304.6999999999998</v>
      </c>
      <c r="AD1349" s="107">
        <f t="shared" si="260"/>
        <v>2.2222222222222223E-2</v>
      </c>
      <c r="AE1349" s="106">
        <f t="shared" si="261"/>
        <v>51.215555555555554</v>
      </c>
      <c r="AF1349" s="105">
        <f t="shared" si="262"/>
        <v>768.23333333333358</v>
      </c>
      <c r="AG1349" s="105">
        <f t="shared" si="263"/>
        <v>1657.7666666666664</v>
      </c>
    </row>
    <row r="1350" spans="1:33" s="88" customFormat="1" x14ac:dyDescent="0.35">
      <c r="A1350" s="21">
        <v>10141103</v>
      </c>
      <c r="B1350" s="115" t="s">
        <v>14786</v>
      </c>
      <c r="C1350" s="259" t="s">
        <v>710</v>
      </c>
      <c r="D1350" s="21" t="s">
        <v>17078</v>
      </c>
      <c r="E1350" s="114" t="str">
        <f t="shared" si="253"/>
        <v>TRANSFORMADOR MARCA:  PTS10</v>
      </c>
      <c r="F1350" s="21"/>
      <c r="G1350" s="21"/>
      <c r="H1350" s="21" t="s">
        <v>545</v>
      </c>
      <c r="I1350" s="21" t="s">
        <v>17077</v>
      </c>
      <c r="J1350" s="21"/>
      <c r="K1350" s="21" t="s">
        <v>17076</v>
      </c>
      <c r="L1350" s="21" t="s">
        <v>17075</v>
      </c>
      <c r="M1350" s="21">
        <v>315</v>
      </c>
      <c r="N1350" s="21">
        <v>11</v>
      </c>
      <c r="O1350" s="21" t="s">
        <v>362</v>
      </c>
      <c r="P1350" s="21">
        <v>3</v>
      </c>
      <c r="Q1350" s="124">
        <v>2003</v>
      </c>
      <c r="R1350" s="115"/>
      <c r="S1350" s="21"/>
      <c r="T1350" s="116">
        <v>840</v>
      </c>
      <c r="U1350" s="111">
        <v>45</v>
      </c>
      <c r="V1350" s="113">
        <f t="shared" si="254"/>
        <v>591.73333333333335</v>
      </c>
      <c r="W1350" s="113">
        <f t="shared" si="255"/>
        <v>248.26666666666665</v>
      </c>
      <c r="X1350" s="112">
        <f t="shared" si="256"/>
        <v>248266.66666666666</v>
      </c>
      <c r="Y1350" s="111"/>
      <c r="Z1350" s="110">
        <f t="shared" si="252"/>
        <v>31</v>
      </c>
      <c r="AA1350" s="109">
        <f t="shared" si="257"/>
        <v>42</v>
      </c>
      <c r="AB1350" s="109">
        <f t="shared" si="258"/>
        <v>42000</v>
      </c>
      <c r="AC1350" s="108">
        <f t="shared" si="259"/>
        <v>798</v>
      </c>
      <c r="AD1350" s="107">
        <f t="shared" si="260"/>
        <v>2.2222222222222223E-2</v>
      </c>
      <c r="AE1350" s="106">
        <f t="shared" si="261"/>
        <v>17.733333333333334</v>
      </c>
      <c r="AF1350" s="105">
        <f t="shared" si="262"/>
        <v>266</v>
      </c>
      <c r="AG1350" s="105">
        <f t="shared" si="263"/>
        <v>574</v>
      </c>
    </row>
    <row r="1351" spans="1:33" s="88" customFormat="1" x14ac:dyDescent="0.35">
      <c r="A1351" s="21">
        <v>10141103</v>
      </c>
      <c r="B1351" s="115" t="s">
        <v>14786</v>
      </c>
      <c r="C1351" s="259" t="s">
        <v>710</v>
      </c>
      <c r="D1351" s="21" t="s">
        <v>17073</v>
      </c>
      <c r="E1351" s="114" t="str">
        <f t="shared" si="253"/>
        <v>TRANSFORMADOR MARCA:  PTS11</v>
      </c>
      <c r="F1351" s="21"/>
      <c r="G1351" s="21"/>
      <c r="H1351" s="21" t="s">
        <v>545</v>
      </c>
      <c r="I1351" s="21" t="s">
        <v>17072</v>
      </c>
      <c r="J1351" s="21"/>
      <c r="K1351" s="21" t="s">
        <v>17071</v>
      </c>
      <c r="L1351" s="21" t="s">
        <v>17070</v>
      </c>
      <c r="M1351" s="21">
        <v>630</v>
      </c>
      <c r="N1351" s="21">
        <v>11</v>
      </c>
      <c r="O1351" s="21" t="s">
        <v>362</v>
      </c>
      <c r="P1351" s="21">
        <v>3</v>
      </c>
      <c r="Q1351" s="124">
        <v>2003</v>
      </c>
      <c r="R1351" s="115"/>
      <c r="S1351" s="21"/>
      <c r="T1351" s="116">
        <v>1016</v>
      </c>
      <c r="U1351" s="111">
        <v>45</v>
      </c>
      <c r="V1351" s="113">
        <f t="shared" si="254"/>
        <v>715.71555555555551</v>
      </c>
      <c r="W1351" s="113">
        <f t="shared" si="255"/>
        <v>300.28444444444449</v>
      </c>
      <c r="X1351" s="112">
        <f t="shared" si="256"/>
        <v>300284.4444444445</v>
      </c>
      <c r="Y1351" s="111"/>
      <c r="Z1351" s="110">
        <f t="shared" si="252"/>
        <v>31</v>
      </c>
      <c r="AA1351" s="109">
        <f t="shared" si="257"/>
        <v>50.800000000000004</v>
      </c>
      <c r="AB1351" s="109">
        <f t="shared" si="258"/>
        <v>50800.000000000007</v>
      </c>
      <c r="AC1351" s="108">
        <f t="shared" si="259"/>
        <v>965.2</v>
      </c>
      <c r="AD1351" s="107">
        <f t="shared" si="260"/>
        <v>2.2222222222222223E-2</v>
      </c>
      <c r="AE1351" s="106">
        <f t="shared" si="261"/>
        <v>21.448888888888892</v>
      </c>
      <c r="AF1351" s="105">
        <f t="shared" si="262"/>
        <v>321.73333333333341</v>
      </c>
      <c r="AG1351" s="105">
        <f t="shared" si="263"/>
        <v>694.26666666666665</v>
      </c>
    </row>
    <row r="1352" spans="1:33" s="88" customFormat="1" x14ac:dyDescent="0.35">
      <c r="A1352" s="21">
        <v>10141103</v>
      </c>
      <c r="B1352" s="115" t="s">
        <v>14786</v>
      </c>
      <c r="C1352" s="259" t="s">
        <v>710</v>
      </c>
      <c r="D1352" s="21" t="s">
        <v>17069</v>
      </c>
      <c r="E1352" s="114" t="str">
        <f t="shared" si="253"/>
        <v>TRANSFORMADOR MARCA:  PTS16</v>
      </c>
      <c r="F1352" s="21"/>
      <c r="G1352" s="21"/>
      <c r="H1352" s="21" t="s">
        <v>545</v>
      </c>
      <c r="I1352" s="21" t="s">
        <v>17068</v>
      </c>
      <c r="J1352" s="21"/>
      <c r="K1352" s="21" t="s">
        <v>17067</v>
      </c>
      <c r="L1352" s="21" t="s">
        <v>17066</v>
      </c>
      <c r="M1352" s="21">
        <v>315</v>
      </c>
      <c r="N1352" s="21">
        <v>11</v>
      </c>
      <c r="O1352" s="21" t="s">
        <v>362</v>
      </c>
      <c r="P1352" s="21">
        <v>3</v>
      </c>
      <c r="Q1352" s="124">
        <v>2003</v>
      </c>
      <c r="R1352" s="115"/>
      <c r="S1352" s="21"/>
      <c r="T1352" s="116">
        <v>840</v>
      </c>
      <c r="U1352" s="111">
        <v>45</v>
      </c>
      <c r="V1352" s="113">
        <f t="shared" si="254"/>
        <v>591.73333333333335</v>
      </c>
      <c r="W1352" s="113">
        <f t="shared" si="255"/>
        <v>248.26666666666665</v>
      </c>
      <c r="X1352" s="112">
        <f t="shared" si="256"/>
        <v>248266.66666666666</v>
      </c>
      <c r="Y1352" s="111"/>
      <c r="Z1352" s="110">
        <f t="shared" si="252"/>
        <v>31</v>
      </c>
      <c r="AA1352" s="109">
        <f t="shared" si="257"/>
        <v>42</v>
      </c>
      <c r="AB1352" s="109">
        <f t="shared" si="258"/>
        <v>42000</v>
      </c>
      <c r="AC1352" s="108">
        <f t="shared" si="259"/>
        <v>798</v>
      </c>
      <c r="AD1352" s="107">
        <f t="shared" si="260"/>
        <v>2.2222222222222223E-2</v>
      </c>
      <c r="AE1352" s="106">
        <f t="shared" si="261"/>
        <v>17.733333333333334</v>
      </c>
      <c r="AF1352" s="105">
        <f t="shared" si="262"/>
        <v>266</v>
      </c>
      <c r="AG1352" s="105">
        <f t="shared" si="263"/>
        <v>574</v>
      </c>
    </row>
    <row r="1353" spans="1:33" s="88" customFormat="1" x14ac:dyDescent="0.35">
      <c r="A1353" s="21">
        <v>10141103</v>
      </c>
      <c r="B1353" s="115" t="s">
        <v>14786</v>
      </c>
      <c r="C1353" s="259" t="s">
        <v>710</v>
      </c>
      <c r="D1353" s="21" t="s">
        <v>17064</v>
      </c>
      <c r="E1353" s="114" t="str">
        <f t="shared" si="253"/>
        <v>TRANSFORMADOR MARCA:  PTS25</v>
      </c>
      <c r="F1353" s="21"/>
      <c r="G1353" s="21"/>
      <c r="H1353" s="21" t="s">
        <v>545</v>
      </c>
      <c r="I1353" s="21" t="s">
        <v>17063</v>
      </c>
      <c r="J1353" s="21"/>
      <c r="K1353" s="21" t="s">
        <v>17062</v>
      </c>
      <c r="L1353" s="21" t="s">
        <v>17061</v>
      </c>
      <c r="M1353" s="21">
        <v>315</v>
      </c>
      <c r="N1353" s="21">
        <v>11</v>
      </c>
      <c r="O1353" s="21" t="s">
        <v>362</v>
      </c>
      <c r="P1353" s="21">
        <v>3</v>
      </c>
      <c r="Q1353" s="124">
        <v>2003</v>
      </c>
      <c r="R1353" s="115"/>
      <c r="S1353" s="21"/>
      <c r="T1353" s="116">
        <v>840</v>
      </c>
      <c r="U1353" s="111">
        <v>45</v>
      </c>
      <c r="V1353" s="113">
        <f t="shared" si="254"/>
        <v>591.73333333333335</v>
      </c>
      <c r="W1353" s="113">
        <f t="shared" si="255"/>
        <v>248.26666666666665</v>
      </c>
      <c r="X1353" s="112">
        <f t="shared" si="256"/>
        <v>248266.66666666666</v>
      </c>
      <c r="Y1353" s="111"/>
      <c r="Z1353" s="110">
        <f t="shared" si="252"/>
        <v>31</v>
      </c>
      <c r="AA1353" s="109">
        <f t="shared" si="257"/>
        <v>42</v>
      </c>
      <c r="AB1353" s="109">
        <f t="shared" si="258"/>
        <v>42000</v>
      </c>
      <c r="AC1353" s="108">
        <f t="shared" si="259"/>
        <v>798</v>
      </c>
      <c r="AD1353" s="107">
        <f t="shared" si="260"/>
        <v>2.2222222222222223E-2</v>
      </c>
      <c r="AE1353" s="106">
        <f t="shared" si="261"/>
        <v>17.733333333333334</v>
      </c>
      <c r="AF1353" s="105">
        <f t="shared" si="262"/>
        <v>266</v>
      </c>
      <c r="AG1353" s="105">
        <f t="shared" si="263"/>
        <v>574</v>
      </c>
    </row>
    <row r="1354" spans="1:33" s="88" customFormat="1" x14ac:dyDescent="0.35">
      <c r="A1354" s="21">
        <v>10141103</v>
      </c>
      <c r="B1354" s="115" t="s">
        <v>14786</v>
      </c>
      <c r="C1354" s="259" t="s">
        <v>710</v>
      </c>
      <c r="D1354" s="21" t="s">
        <v>17059</v>
      </c>
      <c r="E1354" s="114" t="str">
        <f t="shared" si="253"/>
        <v>TRANSFORMADOR MARCA:  PTS27</v>
      </c>
      <c r="F1354" s="21"/>
      <c r="G1354" s="21"/>
      <c r="H1354" s="21" t="s">
        <v>545</v>
      </c>
      <c r="I1354" s="21" t="s">
        <v>17058</v>
      </c>
      <c r="J1354" s="21"/>
      <c r="K1354" s="21" t="s">
        <v>17057</v>
      </c>
      <c r="L1354" s="21" t="s">
        <v>17056</v>
      </c>
      <c r="M1354" s="21">
        <v>315</v>
      </c>
      <c r="N1354" s="21">
        <v>11</v>
      </c>
      <c r="O1354" s="21" t="s">
        <v>362</v>
      </c>
      <c r="P1354" s="21">
        <v>3</v>
      </c>
      <c r="Q1354" s="124">
        <v>2003</v>
      </c>
      <c r="R1354" s="115"/>
      <c r="S1354" s="21"/>
      <c r="T1354" s="116">
        <v>840</v>
      </c>
      <c r="U1354" s="111">
        <v>45</v>
      </c>
      <c r="V1354" s="113">
        <f t="shared" si="254"/>
        <v>591.73333333333335</v>
      </c>
      <c r="W1354" s="113">
        <f t="shared" si="255"/>
        <v>248.26666666666665</v>
      </c>
      <c r="X1354" s="112">
        <f t="shared" si="256"/>
        <v>248266.66666666666</v>
      </c>
      <c r="Y1354" s="111"/>
      <c r="Z1354" s="110">
        <f t="shared" si="252"/>
        <v>31</v>
      </c>
      <c r="AA1354" s="109">
        <f t="shared" si="257"/>
        <v>42</v>
      </c>
      <c r="AB1354" s="109">
        <f t="shared" si="258"/>
        <v>42000</v>
      </c>
      <c r="AC1354" s="108">
        <f t="shared" si="259"/>
        <v>798</v>
      </c>
      <c r="AD1354" s="107">
        <f t="shared" si="260"/>
        <v>2.2222222222222223E-2</v>
      </c>
      <c r="AE1354" s="106">
        <f t="shared" si="261"/>
        <v>17.733333333333334</v>
      </c>
      <c r="AF1354" s="105">
        <f t="shared" si="262"/>
        <v>266</v>
      </c>
      <c r="AG1354" s="105">
        <f t="shared" si="263"/>
        <v>574</v>
      </c>
    </row>
    <row r="1355" spans="1:33" s="88" customFormat="1" x14ac:dyDescent="0.35">
      <c r="A1355" s="21">
        <v>10141103</v>
      </c>
      <c r="B1355" s="115" t="s">
        <v>14786</v>
      </c>
      <c r="C1355" s="259" t="s">
        <v>710</v>
      </c>
      <c r="D1355" s="21" t="s">
        <v>17055</v>
      </c>
      <c r="E1355" s="114" t="str">
        <f t="shared" si="253"/>
        <v>TRANSFORMADOR MARCA:  PTS33</v>
      </c>
      <c r="F1355" s="21"/>
      <c r="G1355" s="21"/>
      <c r="H1355" s="21" t="s">
        <v>545</v>
      </c>
      <c r="I1355" s="21" t="s">
        <v>17054</v>
      </c>
      <c r="J1355" s="21"/>
      <c r="K1355" s="21" t="s">
        <v>17053</v>
      </c>
      <c r="L1355" s="21" t="s">
        <v>17052</v>
      </c>
      <c r="M1355" s="21">
        <v>200</v>
      </c>
      <c r="N1355" s="21">
        <v>33</v>
      </c>
      <c r="O1355" s="21" t="s">
        <v>362</v>
      </c>
      <c r="P1355" s="21">
        <v>3</v>
      </c>
      <c r="Q1355" s="124">
        <v>2003</v>
      </c>
      <c r="R1355" s="115"/>
      <c r="S1355" s="21"/>
      <c r="T1355" s="116">
        <v>991</v>
      </c>
      <c r="U1355" s="111">
        <v>45</v>
      </c>
      <c r="V1355" s="113">
        <f t="shared" si="254"/>
        <v>698.10444444444443</v>
      </c>
      <c r="W1355" s="113">
        <f t="shared" si="255"/>
        <v>292.89555555555557</v>
      </c>
      <c r="X1355" s="112">
        <f t="shared" si="256"/>
        <v>292895.55555555556</v>
      </c>
      <c r="Y1355" s="111"/>
      <c r="Z1355" s="110">
        <f t="shared" si="252"/>
        <v>31</v>
      </c>
      <c r="AA1355" s="109">
        <f t="shared" si="257"/>
        <v>49.550000000000004</v>
      </c>
      <c r="AB1355" s="109">
        <f t="shared" si="258"/>
        <v>49550.000000000007</v>
      </c>
      <c r="AC1355" s="108">
        <f t="shared" si="259"/>
        <v>941.45</v>
      </c>
      <c r="AD1355" s="107">
        <f t="shared" si="260"/>
        <v>2.2222222222222223E-2</v>
      </c>
      <c r="AE1355" s="106">
        <f t="shared" si="261"/>
        <v>20.921111111111113</v>
      </c>
      <c r="AF1355" s="105">
        <f t="shared" si="262"/>
        <v>313.81666666666666</v>
      </c>
      <c r="AG1355" s="105">
        <f t="shared" si="263"/>
        <v>677.18333333333328</v>
      </c>
    </row>
    <row r="1356" spans="1:33" s="88" customFormat="1" x14ac:dyDescent="0.35">
      <c r="A1356" s="21">
        <v>10141103</v>
      </c>
      <c r="B1356" s="115" t="s">
        <v>14786</v>
      </c>
      <c r="C1356" s="259" t="s">
        <v>710</v>
      </c>
      <c r="D1356" s="21" t="s">
        <v>17050</v>
      </c>
      <c r="E1356" s="114" t="str">
        <f t="shared" si="253"/>
        <v>TRANSFORMADOR MARCA:  PTS35</v>
      </c>
      <c r="F1356" s="21"/>
      <c r="G1356" s="21"/>
      <c r="H1356" s="21" t="s">
        <v>545</v>
      </c>
      <c r="I1356" s="21" t="s">
        <v>17049</v>
      </c>
      <c r="J1356" s="21"/>
      <c r="K1356" s="21" t="s">
        <v>17048</v>
      </c>
      <c r="L1356" s="21" t="s">
        <v>17047</v>
      </c>
      <c r="M1356" s="21">
        <v>200</v>
      </c>
      <c r="N1356" s="21">
        <v>33</v>
      </c>
      <c r="O1356" s="21" t="s">
        <v>362</v>
      </c>
      <c r="P1356" s="21">
        <v>3</v>
      </c>
      <c r="Q1356" s="124">
        <v>2003</v>
      </c>
      <c r="R1356" s="115"/>
      <c r="S1356" s="21"/>
      <c r="T1356" s="116">
        <v>991</v>
      </c>
      <c r="U1356" s="111">
        <v>45</v>
      </c>
      <c r="V1356" s="113">
        <f t="shared" si="254"/>
        <v>698.10444444444443</v>
      </c>
      <c r="W1356" s="113">
        <f t="shared" si="255"/>
        <v>292.89555555555557</v>
      </c>
      <c r="X1356" s="112">
        <f t="shared" si="256"/>
        <v>292895.55555555556</v>
      </c>
      <c r="Y1356" s="111"/>
      <c r="Z1356" s="110">
        <f t="shared" si="252"/>
        <v>31</v>
      </c>
      <c r="AA1356" s="109">
        <f t="shared" si="257"/>
        <v>49.550000000000004</v>
      </c>
      <c r="AB1356" s="109">
        <f t="shared" si="258"/>
        <v>49550.000000000007</v>
      </c>
      <c r="AC1356" s="108">
        <f t="shared" si="259"/>
        <v>941.45</v>
      </c>
      <c r="AD1356" s="107">
        <f t="shared" si="260"/>
        <v>2.2222222222222223E-2</v>
      </c>
      <c r="AE1356" s="106">
        <f t="shared" si="261"/>
        <v>20.921111111111113</v>
      </c>
      <c r="AF1356" s="105">
        <f t="shared" si="262"/>
        <v>313.81666666666666</v>
      </c>
      <c r="AG1356" s="105">
        <f t="shared" si="263"/>
        <v>677.18333333333328</v>
      </c>
    </row>
    <row r="1357" spans="1:33" s="88" customFormat="1" x14ac:dyDescent="0.35">
      <c r="A1357" s="21">
        <v>10141103</v>
      </c>
      <c r="B1357" s="115" t="s">
        <v>14786</v>
      </c>
      <c r="C1357" s="259" t="s">
        <v>710</v>
      </c>
      <c r="D1357" s="21" t="s">
        <v>17045</v>
      </c>
      <c r="E1357" s="114" t="str">
        <f t="shared" si="253"/>
        <v>TRANSFORMADOR MARCA:  PTS41</v>
      </c>
      <c r="F1357" s="21"/>
      <c r="G1357" s="21"/>
      <c r="H1357" s="21" t="s">
        <v>545</v>
      </c>
      <c r="I1357" s="21" t="s">
        <v>17044</v>
      </c>
      <c r="J1357" s="21"/>
      <c r="K1357" s="21" t="s">
        <v>17043</v>
      </c>
      <c r="L1357" s="21" t="s">
        <v>17042</v>
      </c>
      <c r="M1357" s="265">
        <v>315</v>
      </c>
      <c r="N1357" s="21">
        <v>33</v>
      </c>
      <c r="O1357" s="21" t="s">
        <v>362</v>
      </c>
      <c r="P1357" s="21">
        <v>3</v>
      </c>
      <c r="Q1357" s="124">
        <v>2003</v>
      </c>
      <c r="R1357" s="115"/>
      <c r="S1357" s="21"/>
      <c r="T1357" s="116">
        <v>1039</v>
      </c>
      <c r="U1357" s="111">
        <v>45</v>
      </c>
      <c r="V1357" s="113">
        <f t="shared" si="254"/>
        <v>731.91777777777781</v>
      </c>
      <c r="W1357" s="113">
        <f t="shared" si="255"/>
        <v>307.08222222222219</v>
      </c>
      <c r="X1357" s="112">
        <f t="shared" si="256"/>
        <v>307082.22222222219</v>
      </c>
      <c r="Y1357" s="111"/>
      <c r="Z1357" s="110">
        <f t="shared" si="252"/>
        <v>31</v>
      </c>
      <c r="AA1357" s="109">
        <f t="shared" si="257"/>
        <v>51.95</v>
      </c>
      <c r="AB1357" s="109">
        <f t="shared" si="258"/>
        <v>51950</v>
      </c>
      <c r="AC1357" s="108">
        <f t="shared" si="259"/>
        <v>987.05</v>
      </c>
      <c r="AD1357" s="107">
        <f t="shared" si="260"/>
        <v>2.2222222222222223E-2</v>
      </c>
      <c r="AE1357" s="106">
        <f t="shared" si="261"/>
        <v>21.934444444444445</v>
      </c>
      <c r="AF1357" s="105">
        <f t="shared" si="262"/>
        <v>329.01666666666665</v>
      </c>
      <c r="AG1357" s="105">
        <f t="shared" si="263"/>
        <v>709.98333333333335</v>
      </c>
    </row>
    <row r="1358" spans="1:33" s="88" customFormat="1" x14ac:dyDescent="0.35">
      <c r="A1358" s="21">
        <v>10141103</v>
      </c>
      <c r="B1358" s="115" t="s">
        <v>14786</v>
      </c>
      <c r="C1358" s="259" t="s">
        <v>710</v>
      </c>
      <c r="D1358" s="21" t="s">
        <v>17041</v>
      </c>
      <c r="E1358" s="114" t="str">
        <f t="shared" si="253"/>
        <v>TRANSFORMADOR MARCA:  PTS47</v>
      </c>
      <c r="F1358" s="21"/>
      <c r="G1358" s="21"/>
      <c r="H1358" s="21" t="s">
        <v>545</v>
      </c>
      <c r="I1358" s="21" t="s">
        <v>17040</v>
      </c>
      <c r="J1358" s="21"/>
      <c r="K1358" s="21" t="s">
        <v>17039</v>
      </c>
      <c r="L1358" s="21" t="s">
        <v>17038</v>
      </c>
      <c r="M1358" s="21">
        <v>250</v>
      </c>
      <c r="N1358" s="21">
        <v>33</v>
      </c>
      <c r="O1358" s="21" t="s">
        <v>362</v>
      </c>
      <c r="P1358" s="21">
        <v>3</v>
      </c>
      <c r="Q1358" s="124">
        <v>2003</v>
      </c>
      <c r="R1358" s="115"/>
      <c r="S1358" s="21"/>
      <c r="T1358" s="116">
        <v>991</v>
      </c>
      <c r="U1358" s="111">
        <v>45</v>
      </c>
      <c r="V1358" s="113">
        <f t="shared" si="254"/>
        <v>698.10444444444443</v>
      </c>
      <c r="W1358" s="113">
        <f t="shared" si="255"/>
        <v>292.89555555555557</v>
      </c>
      <c r="X1358" s="112">
        <f t="shared" si="256"/>
        <v>292895.55555555556</v>
      </c>
      <c r="Y1358" s="111"/>
      <c r="Z1358" s="110">
        <f t="shared" si="252"/>
        <v>31</v>
      </c>
      <c r="AA1358" s="109">
        <f t="shared" si="257"/>
        <v>49.550000000000004</v>
      </c>
      <c r="AB1358" s="109">
        <f t="shared" si="258"/>
        <v>49550.000000000007</v>
      </c>
      <c r="AC1358" s="108">
        <f t="shared" si="259"/>
        <v>941.45</v>
      </c>
      <c r="AD1358" s="107">
        <f t="shared" si="260"/>
        <v>2.2222222222222223E-2</v>
      </c>
      <c r="AE1358" s="106">
        <f t="shared" si="261"/>
        <v>20.921111111111113</v>
      </c>
      <c r="AF1358" s="105">
        <f t="shared" si="262"/>
        <v>313.81666666666666</v>
      </c>
      <c r="AG1358" s="105">
        <f t="shared" si="263"/>
        <v>677.18333333333328</v>
      </c>
    </row>
    <row r="1359" spans="1:33" s="88" customFormat="1" x14ac:dyDescent="0.35">
      <c r="A1359" s="21">
        <v>10141103</v>
      </c>
      <c r="B1359" s="115" t="s">
        <v>14786</v>
      </c>
      <c r="C1359" s="259" t="s">
        <v>710</v>
      </c>
      <c r="D1359" s="21" t="s">
        <v>17037</v>
      </c>
      <c r="E1359" s="114" t="str">
        <f t="shared" si="253"/>
        <v>TRANSFORMADOR MARCA:  PTS48</v>
      </c>
      <c r="F1359" s="21"/>
      <c r="G1359" s="21"/>
      <c r="H1359" s="21" t="s">
        <v>545</v>
      </c>
      <c r="I1359" s="21" t="s">
        <v>17036</v>
      </c>
      <c r="J1359" s="21"/>
      <c r="K1359" s="21" t="s">
        <v>17035</v>
      </c>
      <c r="L1359" s="21" t="s">
        <v>17034</v>
      </c>
      <c r="M1359" s="21">
        <v>315</v>
      </c>
      <c r="N1359" s="21">
        <v>11</v>
      </c>
      <c r="O1359" s="21" t="s">
        <v>362</v>
      </c>
      <c r="P1359" s="21">
        <v>3</v>
      </c>
      <c r="Q1359" s="124">
        <v>2003</v>
      </c>
      <c r="R1359" s="115"/>
      <c r="S1359" s="21"/>
      <c r="T1359" s="116">
        <v>840</v>
      </c>
      <c r="U1359" s="111">
        <v>45</v>
      </c>
      <c r="V1359" s="113">
        <f t="shared" si="254"/>
        <v>591.73333333333335</v>
      </c>
      <c r="W1359" s="113">
        <f t="shared" si="255"/>
        <v>248.26666666666665</v>
      </c>
      <c r="X1359" s="112">
        <f t="shared" si="256"/>
        <v>248266.66666666666</v>
      </c>
      <c r="Y1359" s="111"/>
      <c r="Z1359" s="110">
        <f t="shared" si="252"/>
        <v>31</v>
      </c>
      <c r="AA1359" s="109">
        <f t="shared" si="257"/>
        <v>42</v>
      </c>
      <c r="AB1359" s="109">
        <f t="shared" si="258"/>
        <v>42000</v>
      </c>
      <c r="AC1359" s="108">
        <f t="shared" si="259"/>
        <v>798</v>
      </c>
      <c r="AD1359" s="107">
        <f t="shared" si="260"/>
        <v>2.2222222222222223E-2</v>
      </c>
      <c r="AE1359" s="106">
        <f t="shared" si="261"/>
        <v>17.733333333333334</v>
      </c>
      <c r="AF1359" s="105">
        <f t="shared" si="262"/>
        <v>266</v>
      </c>
      <c r="AG1359" s="105">
        <f t="shared" si="263"/>
        <v>574</v>
      </c>
    </row>
    <row r="1360" spans="1:33" s="88" customFormat="1" x14ac:dyDescent="0.35">
      <c r="A1360" s="21">
        <v>10141103</v>
      </c>
      <c r="B1360" s="115" t="s">
        <v>14786</v>
      </c>
      <c r="C1360" s="259" t="s">
        <v>710</v>
      </c>
      <c r="D1360" s="21" t="s">
        <v>17033</v>
      </c>
      <c r="E1360" s="114" t="str">
        <f t="shared" si="253"/>
        <v>TRANSFORMADOR MARCA:  PTS60</v>
      </c>
      <c r="F1360" s="21"/>
      <c r="G1360" s="21"/>
      <c r="H1360" s="21" t="s">
        <v>545</v>
      </c>
      <c r="I1360" s="21" t="s">
        <v>17032</v>
      </c>
      <c r="J1360" s="21"/>
      <c r="K1360" s="21" t="s">
        <v>17031</v>
      </c>
      <c r="L1360" s="21" t="s">
        <v>17030</v>
      </c>
      <c r="M1360" s="21">
        <v>315</v>
      </c>
      <c r="N1360" s="21">
        <v>11</v>
      </c>
      <c r="O1360" s="21" t="s">
        <v>362</v>
      </c>
      <c r="P1360" s="21">
        <v>3</v>
      </c>
      <c r="Q1360" s="124">
        <v>2003</v>
      </c>
      <c r="R1360" s="115"/>
      <c r="S1360" s="21"/>
      <c r="T1360" s="116">
        <v>840</v>
      </c>
      <c r="U1360" s="111">
        <v>45</v>
      </c>
      <c r="V1360" s="113">
        <f t="shared" si="254"/>
        <v>591.73333333333335</v>
      </c>
      <c r="W1360" s="113">
        <f t="shared" si="255"/>
        <v>248.26666666666665</v>
      </c>
      <c r="X1360" s="112">
        <f t="shared" si="256"/>
        <v>248266.66666666666</v>
      </c>
      <c r="Y1360" s="111"/>
      <c r="Z1360" s="110">
        <f t="shared" si="252"/>
        <v>31</v>
      </c>
      <c r="AA1360" s="109">
        <f t="shared" si="257"/>
        <v>42</v>
      </c>
      <c r="AB1360" s="109">
        <f t="shared" si="258"/>
        <v>42000</v>
      </c>
      <c r="AC1360" s="108">
        <f t="shared" si="259"/>
        <v>798</v>
      </c>
      <c r="AD1360" s="107">
        <f t="shared" si="260"/>
        <v>2.2222222222222223E-2</v>
      </c>
      <c r="AE1360" s="106">
        <f t="shared" si="261"/>
        <v>17.733333333333334</v>
      </c>
      <c r="AF1360" s="105">
        <f t="shared" si="262"/>
        <v>266</v>
      </c>
      <c r="AG1360" s="105">
        <f t="shared" si="263"/>
        <v>574</v>
      </c>
    </row>
    <row r="1361" spans="1:33" s="88" customFormat="1" x14ac:dyDescent="0.35">
      <c r="A1361" s="21">
        <v>10141103</v>
      </c>
      <c r="B1361" s="115" t="s">
        <v>14786</v>
      </c>
      <c r="C1361" s="259" t="s">
        <v>710</v>
      </c>
      <c r="D1361" s="21" t="s">
        <v>17028</v>
      </c>
      <c r="E1361" s="114" t="str">
        <f t="shared" si="253"/>
        <v>TRANSFORMADOR MARCA:  PTS62</v>
      </c>
      <c r="F1361" s="21"/>
      <c r="G1361" s="21"/>
      <c r="H1361" s="21" t="s">
        <v>14848</v>
      </c>
      <c r="I1361" s="21" t="s">
        <v>17027</v>
      </c>
      <c r="J1361" s="21"/>
      <c r="K1361" s="21" t="s">
        <v>17026</v>
      </c>
      <c r="L1361" s="21" t="s">
        <v>17025</v>
      </c>
      <c r="M1361" s="21">
        <v>250</v>
      </c>
      <c r="N1361" s="21">
        <v>33</v>
      </c>
      <c r="O1361" s="21" t="s">
        <v>362</v>
      </c>
      <c r="P1361" s="21">
        <v>3</v>
      </c>
      <c r="Q1361" s="124">
        <v>2003</v>
      </c>
      <c r="R1361" s="115"/>
      <c r="S1361" s="21"/>
      <c r="T1361" s="116">
        <v>991</v>
      </c>
      <c r="U1361" s="111">
        <v>45</v>
      </c>
      <c r="V1361" s="113">
        <f t="shared" si="254"/>
        <v>698.10444444444443</v>
      </c>
      <c r="W1361" s="113">
        <f t="shared" si="255"/>
        <v>292.89555555555557</v>
      </c>
      <c r="X1361" s="112">
        <f t="shared" si="256"/>
        <v>292895.55555555556</v>
      </c>
      <c r="Y1361" s="111"/>
      <c r="Z1361" s="110">
        <f t="shared" si="252"/>
        <v>31</v>
      </c>
      <c r="AA1361" s="109">
        <f t="shared" si="257"/>
        <v>49.550000000000004</v>
      </c>
      <c r="AB1361" s="109">
        <f t="shared" si="258"/>
        <v>49550.000000000007</v>
      </c>
      <c r="AC1361" s="108">
        <f t="shared" si="259"/>
        <v>941.45</v>
      </c>
      <c r="AD1361" s="107">
        <f t="shared" si="260"/>
        <v>2.2222222222222223E-2</v>
      </c>
      <c r="AE1361" s="106">
        <f t="shared" si="261"/>
        <v>20.921111111111113</v>
      </c>
      <c r="AF1361" s="105">
        <f t="shared" si="262"/>
        <v>313.81666666666666</v>
      </c>
      <c r="AG1361" s="105">
        <f t="shared" si="263"/>
        <v>677.18333333333328</v>
      </c>
    </row>
    <row r="1362" spans="1:33" s="88" customFormat="1" x14ac:dyDescent="0.35">
      <c r="A1362" s="21">
        <v>10141103</v>
      </c>
      <c r="B1362" s="115" t="s">
        <v>14786</v>
      </c>
      <c r="C1362" s="259" t="s">
        <v>710</v>
      </c>
      <c r="D1362" s="21" t="s">
        <v>17023</v>
      </c>
      <c r="E1362" s="114" t="str">
        <f t="shared" si="253"/>
        <v>TRANSFORMADOR MARCA:  PTS73</v>
      </c>
      <c r="F1362" s="21"/>
      <c r="G1362" s="21"/>
      <c r="H1362" s="21" t="s">
        <v>14848</v>
      </c>
      <c r="I1362" s="21" t="s">
        <v>17022</v>
      </c>
      <c r="J1362" s="21"/>
      <c r="K1362" s="21" t="s">
        <v>17021</v>
      </c>
      <c r="L1362" s="21" t="s">
        <v>17020</v>
      </c>
      <c r="M1362" s="21">
        <v>160</v>
      </c>
      <c r="N1362" s="21">
        <v>33</v>
      </c>
      <c r="O1362" s="21" t="s">
        <v>362</v>
      </c>
      <c r="P1362" s="21">
        <v>3</v>
      </c>
      <c r="Q1362" s="124">
        <v>2003</v>
      </c>
      <c r="R1362" s="115"/>
      <c r="S1362" s="21"/>
      <c r="T1362" s="116">
        <v>991</v>
      </c>
      <c r="U1362" s="111">
        <v>45</v>
      </c>
      <c r="V1362" s="113">
        <f t="shared" si="254"/>
        <v>698.10444444444443</v>
      </c>
      <c r="W1362" s="113">
        <f t="shared" si="255"/>
        <v>292.89555555555557</v>
      </c>
      <c r="X1362" s="112">
        <f t="shared" si="256"/>
        <v>292895.55555555556</v>
      </c>
      <c r="Y1362" s="111"/>
      <c r="Z1362" s="110">
        <f t="shared" si="252"/>
        <v>31</v>
      </c>
      <c r="AA1362" s="109">
        <f t="shared" si="257"/>
        <v>49.550000000000004</v>
      </c>
      <c r="AB1362" s="109">
        <f t="shared" si="258"/>
        <v>49550.000000000007</v>
      </c>
      <c r="AC1362" s="108">
        <f t="shared" si="259"/>
        <v>941.45</v>
      </c>
      <c r="AD1362" s="107">
        <f t="shared" si="260"/>
        <v>2.2222222222222223E-2</v>
      </c>
      <c r="AE1362" s="106">
        <f t="shared" si="261"/>
        <v>20.921111111111113</v>
      </c>
      <c r="AF1362" s="105">
        <f t="shared" si="262"/>
        <v>313.81666666666666</v>
      </c>
      <c r="AG1362" s="105">
        <f t="shared" si="263"/>
        <v>677.18333333333328</v>
      </c>
    </row>
    <row r="1363" spans="1:33" s="88" customFormat="1" x14ac:dyDescent="0.35">
      <c r="A1363" s="21">
        <v>10141103</v>
      </c>
      <c r="B1363" s="115" t="s">
        <v>14786</v>
      </c>
      <c r="C1363" s="259" t="s">
        <v>710</v>
      </c>
      <c r="D1363" s="21" t="s">
        <v>17018</v>
      </c>
      <c r="E1363" s="114" t="str">
        <f t="shared" si="253"/>
        <v>TRANSFORMADOR MARCA:  PTS89</v>
      </c>
      <c r="F1363" s="21"/>
      <c r="G1363" s="21"/>
      <c r="H1363" s="21" t="s">
        <v>14848</v>
      </c>
      <c r="I1363" s="21" t="s">
        <v>17017</v>
      </c>
      <c r="J1363" s="21"/>
      <c r="K1363" s="21" t="s">
        <v>17016</v>
      </c>
      <c r="L1363" s="21" t="s">
        <v>17015</v>
      </c>
      <c r="M1363" s="21">
        <v>315</v>
      </c>
      <c r="N1363" s="21">
        <v>33</v>
      </c>
      <c r="O1363" s="21" t="s">
        <v>362</v>
      </c>
      <c r="P1363" s="21">
        <v>3</v>
      </c>
      <c r="Q1363" s="124">
        <v>2003</v>
      </c>
      <c r="R1363" s="115"/>
      <c r="S1363" s="21"/>
      <c r="T1363" s="116">
        <v>1039</v>
      </c>
      <c r="U1363" s="111">
        <v>45</v>
      </c>
      <c r="V1363" s="113">
        <f t="shared" si="254"/>
        <v>731.91777777777781</v>
      </c>
      <c r="W1363" s="113">
        <f t="shared" si="255"/>
        <v>307.08222222222219</v>
      </c>
      <c r="X1363" s="112">
        <f t="shared" si="256"/>
        <v>307082.22222222219</v>
      </c>
      <c r="Y1363" s="111"/>
      <c r="Z1363" s="110">
        <f t="shared" si="252"/>
        <v>31</v>
      </c>
      <c r="AA1363" s="109">
        <f t="shared" si="257"/>
        <v>51.95</v>
      </c>
      <c r="AB1363" s="109">
        <f t="shared" si="258"/>
        <v>51950</v>
      </c>
      <c r="AC1363" s="108">
        <f t="shared" si="259"/>
        <v>987.05</v>
      </c>
      <c r="AD1363" s="107">
        <f t="shared" si="260"/>
        <v>2.2222222222222223E-2</v>
      </c>
      <c r="AE1363" s="106">
        <f t="shared" si="261"/>
        <v>21.934444444444445</v>
      </c>
      <c r="AF1363" s="105">
        <f t="shared" si="262"/>
        <v>329.01666666666665</v>
      </c>
      <c r="AG1363" s="105">
        <f t="shared" si="263"/>
        <v>709.98333333333335</v>
      </c>
    </row>
    <row r="1364" spans="1:33" s="88" customFormat="1" x14ac:dyDescent="0.35">
      <c r="A1364" s="21">
        <v>10141103</v>
      </c>
      <c r="B1364" s="115" t="s">
        <v>14786</v>
      </c>
      <c r="C1364" s="259" t="s">
        <v>710</v>
      </c>
      <c r="D1364" s="21" t="s">
        <v>17014</v>
      </c>
      <c r="E1364" s="114" t="str">
        <f t="shared" si="253"/>
        <v>TRANSFORMADOR MARCA:  PTS90</v>
      </c>
      <c r="F1364" s="21"/>
      <c r="G1364" s="21"/>
      <c r="H1364" s="21" t="s">
        <v>14848</v>
      </c>
      <c r="I1364" s="21" t="s">
        <v>17013</v>
      </c>
      <c r="J1364" s="21"/>
      <c r="K1364" s="21" t="s">
        <v>15362</v>
      </c>
      <c r="L1364" s="21" t="s">
        <v>15361</v>
      </c>
      <c r="M1364" s="21">
        <v>500</v>
      </c>
      <c r="N1364" s="21">
        <v>33</v>
      </c>
      <c r="O1364" s="21" t="s">
        <v>362</v>
      </c>
      <c r="P1364" s="21">
        <v>3</v>
      </c>
      <c r="Q1364" s="124">
        <v>2003</v>
      </c>
      <c r="R1364" s="115"/>
      <c r="S1364" s="21"/>
      <c r="T1364" s="116">
        <v>1200</v>
      </c>
      <c r="U1364" s="111">
        <v>45</v>
      </c>
      <c r="V1364" s="113">
        <f t="shared" si="254"/>
        <v>845.33333333333337</v>
      </c>
      <c r="W1364" s="113">
        <f t="shared" si="255"/>
        <v>354.66666666666663</v>
      </c>
      <c r="X1364" s="112">
        <f t="shared" si="256"/>
        <v>354666.66666666663</v>
      </c>
      <c r="Y1364" s="111"/>
      <c r="Z1364" s="110">
        <f t="shared" si="252"/>
        <v>31</v>
      </c>
      <c r="AA1364" s="109">
        <f t="shared" si="257"/>
        <v>60</v>
      </c>
      <c r="AB1364" s="109">
        <f t="shared" si="258"/>
        <v>60000</v>
      </c>
      <c r="AC1364" s="108">
        <f t="shared" si="259"/>
        <v>1140</v>
      </c>
      <c r="AD1364" s="107">
        <f t="shared" si="260"/>
        <v>2.2222222222222223E-2</v>
      </c>
      <c r="AE1364" s="106">
        <f t="shared" si="261"/>
        <v>25.333333333333336</v>
      </c>
      <c r="AF1364" s="105">
        <f t="shared" si="262"/>
        <v>379.99999999999994</v>
      </c>
      <c r="AG1364" s="105">
        <f t="shared" si="263"/>
        <v>820</v>
      </c>
    </row>
    <row r="1365" spans="1:33" s="88" customFormat="1" x14ac:dyDescent="0.35">
      <c r="A1365" s="21">
        <v>10141103</v>
      </c>
      <c r="B1365" s="115" t="s">
        <v>14786</v>
      </c>
      <c r="C1365" s="259" t="s">
        <v>710</v>
      </c>
      <c r="D1365" s="21">
        <v>142</v>
      </c>
      <c r="E1365" s="114" t="str">
        <f t="shared" si="253"/>
        <v>TRANSFORMADOR MARCA:  142</v>
      </c>
      <c r="F1365" s="57"/>
      <c r="G1365" s="21"/>
      <c r="H1365" s="21" t="s">
        <v>14848</v>
      </c>
      <c r="I1365" s="21" t="s">
        <v>17012</v>
      </c>
      <c r="J1365" s="21"/>
      <c r="K1365" s="21" t="s">
        <v>16054</v>
      </c>
      <c r="L1365" s="21" t="s">
        <v>15356</v>
      </c>
      <c r="M1365" s="21">
        <v>100</v>
      </c>
      <c r="N1365" s="21">
        <v>11</v>
      </c>
      <c r="O1365" s="21" t="s">
        <v>362</v>
      </c>
      <c r="P1365" s="21">
        <v>3</v>
      </c>
      <c r="Q1365" s="124">
        <v>2003</v>
      </c>
      <c r="R1365" s="115"/>
      <c r="S1365" s="21"/>
      <c r="T1365" s="116">
        <v>763</v>
      </c>
      <c r="U1365" s="111">
        <v>45</v>
      </c>
      <c r="V1365" s="113">
        <f t="shared" si="254"/>
        <v>537.49111111111108</v>
      </c>
      <c r="W1365" s="113">
        <f t="shared" si="255"/>
        <v>225.50888888888892</v>
      </c>
      <c r="X1365" s="112">
        <f t="shared" si="256"/>
        <v>225508.88888888891</v>
      </c>
      <c r="Y1365" s="111"/>
      <c r="Z1365" s="110">
        <f t="shared" si="252"/>
        <v>31</v>
      </c>
      <c r="AA1365" s="109">
        <f t="shared" si="257"/>
        <v>38.15</v>
      </c>
      <c r="AB1365" s="109">
        <f t="shared" si="258"/>
        <v>38150</v>
      </c>
      <c r="AC1365" s="108">
        <f t="shared" si="259"/>
        <v>724.85</v>
      </c>
      <c r="AD1365" s="107">
        <f t="shared" si="260"/>
        <v>2.2222222222222223E-2</v>
      </c>
      <c r="AE1365" s="106">
        <f t="shared" si="261"/>
        <v>16.10777777777778</v>
      </c>
      <c r="AF1365" s="105">
        <f t="shared" si="262"/>
        <v>241.6166666666667</v>
      </c>
      <c r="AG1365" s="105">
        <f t="shared" si="263"/>
        <v>521.38333333333333</v>
      </c>
    </row>
    <row r="1366" spans="1:33" s="88" customFormat="1" x14ac:dyDescent="0.35">
      <c r="A1366" s="21">
        <v>10141103</v>
      </c>
      <c r="B1366" s="115" t="s">
        <v>14786</v>
      </c>
      <c r="C1366" s="259" t="s">
        <v>710</v>
      </c>
      <c r="D1366" s="21" t="s">
        <v>9862</v>
      </c>
      <c r="E1366" s="114" t="str">
        <f t="shared" si="253"/>
        <v>TRANSFORMADOR MARCA:Ozoguney ANGOCHE PTS 1</v>
      </c>
      <c r="F1366" s="57"/>
      <c r="G1366" s="21" t="s">
        <v>709</v>
      </c>
      <c r="H1366" s="21" t="s">
        <v>709</v>
      </c>
      <c r="I1366" s="21" t="s">
        <v>17010</v>
      </c>
      <c r="J1366" s="57"/>
      <c r="K1366" s="57" t="s">
        <v>17009</v>
      </c>
      <c r="L1366" s="57" t="s">
        <v>17008</v>
      </c>
      <c r="M1366" s="21">
        <v>315</v>
      </c>
      <c r="N1366" s="21" t="s">
        <v>19</v>
      </c>
      <c r="O1366" s="21" t="s">
        <v>362</v>
      </c>
      <c r="P1366" s="57">
        <v>3</v>
      </c>
      <c r="Q1366" s="21">
        <v>2003</v>
      </c>
      <c r="R1366" s="311" t="s">
        <v>17081</v>
      </c>
      <c r="S1366" s="21"/>
      <c r="T1366" s="116">
        <v>1039</v>
      </c>
      <c r="U1366" s="111">
        <v>45</v>
      </c>
      <c r="V1366" s="113">
        <f t="shared" si="254"/>
        <v>731.91777777777781</v>
      </c>
      <c r="W1366" s="113">
        <f t="shared" si="255"/>
        <v>307.08222222222219</v>
      </c>
      <c r="X1366" s="112">
        <f t="shared" si="256"/>
        <v>307082.22222222219</v>
      </c>
      <c r="Y1366" s="111"/>
      <c r="Z1366" s="110">
        <f t="shared" si="252"/>
        <v>31</v>
      </c>
      <c r="AA1366" s="109">
        <f t="shared" si="257"/>
        <v>51.95</v>
      </c>
      <c r="AB1366" s="109">
        <f t="shared" si="258"/>
        <v>51950</v>
      </c>
      <c r="AC1366" s="108">
        <f t="shared" si="259"/>
        <v>987.05</v>
      </c>
      <c r="AD1366" s="107">
        <f t="shared" si="260"/>
        <v>2.2222222222222223E-2</v>
      </c>
      <c r="AE1366" s="106">
        <f t="shared" si="261"/>
        <v>21.934444444444445</v>
      </c>
      <c r="AF1366" s="105">
        <f t="shared" si="262"/>
        <v>329.01666666666665</v>
      </c>
      <c r="AG1366" s="105">
        <f t="shared" si="263"/>
        <v>709.98333333333335</v>
      </c>
    </row>
    <row r="1367" spans="1:33" s="88" customFormat="1" x14ac:dyDescent="0.35">
      <c r="A1367" s="21">
        <v>10141103</v>
      </c>
      <c r="B1367" s="115" t="s">
        <v>14786</v>
      </c>
      <c r="C1367" s="259" t="s">
        <v>710</v>
      </c>
      <c r="D1367" s="21" t="s">
        <v>160</v>
      </c>
      <c r="E1367" s="114" t="str">
        <f t="shared" si="253"/>
        <v>TRANSFORMADOR MARCA:ABB 33KV/11KV SUB T1</v>
      </c>
      <c r="F1367" s="57"/>
      <c r="G1367" s="57" t="s">
        <v>622</v>
      </c>
      <c r="H1367" s="21" t="s">
        <v>158</v>
      </c>
      <c r="I1367" s="21"/>
      <c r="J1367" s="57"/>
      <c r="K1367" s="57" t="s">
        <v>621</v>
      </c>
      <c r="L1367" s="57" t="s">
        <v>620</v>
      </c>
      <c r="M1367" s="21">
        <v>12000</v>
      </c>
      <c r="N1367" s="21" t="s">
        <v>19</v>
      </c>
      <c r="O1367" s="21" t="s">
        <v>619</v>
      </c>
      <c r="P1367" s="57">
        <v>3</v>
      </c>
      <c r="Q1367" s="57">
        <v>2003</v>
      </c>
      <c r="R1367" s="62" t="s">
        <v>15</v>
      </c>
      <c r="S1367" s="57">
        <v>113392</v>
      </c>
      <c r="T1367" s="116">
        <v>20419</v>
      </c>
      <c r="U1367" s="111">
        <v>45</v>
      </c>
      <c r="V1367" s="113">
        <f t="shared" si="254"/>
        <v>14384.051111111112</v>
      </c>
      <c r="W1367" s="113">
        <f t="shared" si="255"/>
        <v>6034.9488888888882</v>
      </c>
      <c r="X1367" s="112">
        <f t="shared" si="256"/>
        <v>6034948.8888888881</v>
      </c>
      <c r="Y1367" s="111"/>
      <c r="Z1367" s="110">
        <f t="shared" si="252"/>
        <v>31</v>
      </c>
      <c r="AA1367" s="109">
        <f t="shared" si="257"/>
        <v>1020.95</v>
      </c>
      <c r="AB1367" s="109">
        <f t="shared" si="258"/>
        <v>1020950</v>
      </c>
      <c r="AC1367" s="108">
        <f t="shared" si="259"/>
        <v>19398.05</v>
      </c>
      <c r="AD1367" s="107">
        <f t="shared" si="260"/>
        <v>2.2222222222222223E-2</v>
      </c>
      <c r="AE1367" s="106">
        <f t="shared" si="261"/>
        <v>431.06777777777779</v>
      </c>
      <c r="AF1367" s="105">
        <f t="shared" si="262"/>
        <v>6466.0166666666664</v>
      </c>
      <c r="AG1367" s="105">
        <f t="shared" si="263"/>
        <v>13952.983333333334</v>
      </c>
    </row>
    <row r="1368" spans="1:33" s="88" customFormat="1" x14ac:dyDescent="0.35">
      <c r="A1368" s="21">
        <v>10141103</v>
      </c>
      <c r="B1368" s="115" t="s">
        <v>14786</v>
      </c>
      <c r="C1368" s="259" t="s">
        <v>710</v>
      </c>
      <c r="D1368" s="61" t="s">
        <v>17079</v>
      </c>
      <c r="E1368" s="114" t="str">
        <f t="shared" si="253"/>
        <v>TRANSFORMADOR MARCA:Efacec PT225 PT225</v>
      </c>
      <c r="F1368" s="61" t="s">
        <v>17080</v>
      </c>
      <c r="G1368" s="61" t="s">
        <v>17079</v>
      </c>
      <c r="H1368" s="21" t="s">
        <v>3104</v>
      </c>
      <c r="I1368" s="21" t="s">
        <v>530</v>
      </c>
      <c r="J1368" s="21"/>
      <c r="K1368" s="124">
        <v>698264.9</v>
      </c>
      <c r="L1368" s="124">
        <v>7811025.7999999998</v>
      </c>
      <c r="M1368" s="61">
        <v>250</v>
      </c>
      <c r="N1368" s="21">
        <v>22</v>
      </c>
      <c r="O1368" s="21">
        <v>0.4</v>
      </c>
      <c r="P1368" s="21">
        <v>3</v>
      </c>
      <c r="Q1368" s="124">
        <v>2003</v>
      </c>
      <c r="R1368" s="135" t="s">
        <v>535</v>
      </c>
      <c r="S1368" s="124">
        <v>1000297</v>
      </c>
      <c r="T1368" s="116">
        <v>953</v>
      </c>
      <c r="U1368" s="111">
        <v>45</v>
      </c>
      <c r="V1368" s="113">
        <f t="shared" si="254"/>
        <v>671.33555555555552</v>
      </c>
      <c r="W1368" s="113">
        <f t="shared" si="255"/>
        <v>281.66444444444448</v>
      </c>
      <c r="X1368" s="112">
        <f t="shared" si="256"/>
        <v>281664.4444444445</v>
      </c>
      <c r="Y1368" s="111"/>
      <c r="Z1368" s="110">
        <f t="shared" si="252"/>
        <v>31</v>
      </c>
      <c r="AA1368" s="109">
        <f t="shared" si="257"/>
        <v>47.650000000000006</v>
      </c>
      <c r="AB1368" s="109">
        <f t="shared" si="258"/>
        <v>47650.000000000007</v>
      </c>
      <c r="AC1368" s="108">
        <f t="shared" si="259"/>
        <v>905.35</v>
      </c>
      <c r="AD1368" s="107">
        <f t="shared" si="260"/>
        <v>2.2222222222222223E-2</v>
      </c>
      <c r="AE1368" s="106">
        <f t="shared" si="261"/>
        <v>20.11888888888889</v>
      </c>
      <c r="AF1368" s="105">
        <f t="shared" si="262"/>
        <v>301.78333333333336</v>
      </c>
      <c r="AG1368" s="105">
        <f t="shared" si="263"/>
        <v>651.21666666666658</v>
      </c>
    </row>
    <row r="1369" spans="1:33" s="88" customFormat="1" x14ac:dyDescent="0.35">
      <c r="A1369" s="21">
        <v>10141103</v>
      </c>
      <c r="B1369" s="115" t="s">
        <v>14786</v>
      </c>
      <c r="C1369" s="259" t="s">
        <v>710</v>
      </c>
      <c r="D1369" s="21" t="s">
        <v>17078</v>
      </c>
      <c r="E1369" s="114" t="str">
        <f t="shared" si="253"/>
        <v>TRANSFORMADOR MARCA:TANZ  PTS10</v>
      </c>
      <c r="F1369" s="21"/>
      <c r="G1369" s="21"/>
      <c r="H1369" s="21" t="s">
        <v>545</v>
      </c>
      <c r="I1369" s="21" t="s">
        <v>17077</v>
      </c>
      <c r="J1369" s="21"/>
      <c r="K1369" s="21" t="s">
        <v>17076</v>
      </c>
      <c r="L1369" s="21" t="s">
        <v>17075</v>
      </c>
      <c r="M1369" s="21">
        <v>315</v>
      </c>
      <c r="N1369" s="21">
        <v>11</v>
      </c>
      <c r="O1369" s="21" t="s">
        <v>362</v>
      </c>
      <c r="P1369" s="21">
        <v>3</v>
      </c>
      <c r="Q1369" s="124">
        <v>2003</v>
      </c>
      <c r="R1369" s="135" t="s">
        <v>17074</v>
      </c>
      <c r="S1369" s="124">
        <v>2215</v>
      </c>
      <c r="T1369" s="116">
        <v>840</v>
      </c>
      <c r="U1369" s="111">
        <v>45</v>
      </c>
      <c r="V1369" s="113">
        <f t="shared" si="254"/>
        <v>591.73333333333335</v>
      </c>
      <c r="W1369" s="113">
        <f t="shared" si="255"/>
        <v>248.26666666666665</v>
      </c>
      <c r="X1369" s="112">
        <f t="shared" si="256"/>
        <v>248266.66666666666</v>
      </c>
      <c r="Y1369" s="111"/>
      <c r="Z1369" s="110">
        <f t="shared" si="252"/>
        <v>31</v>
      </c>
      <c r="AA1369" s="109">
        <f t="shared" si="257"/>
        <v>42</v>
      </c>
      <c r="AB1369" s="109">
        <f t="shared" si="258"/>
        <v>42000</v>
      </c>
      <c r="AC1369" s="108">
        <f t="shared" si="259"/>
        <v>798</v>
      </c>
      <c r="AD1369" s="107">
        <f t="shared" si="260"/>
        <v>2.2222222222222223E-2</v>
      </c>
      <c r="AE1369" s="106">
        <f t="shared" si="261"/>
        <v>17.733333333333334</v>
      </c>
      <c r="AF1369" s="105">
        <f t="shared" si="262"/>
        <v>266</v>
      </c>
      <c r="AG1369" s="105">
        <f t="shared" si="263"/>
        <v>574</v>
      </c>
    </row>
    <row r="1370" spans="1:33" s="88" customFormat="1" x14ac:dyDescent="0.35">
      <c r="A1370" s="21">
        <v>10141103</v>
      </c>
      <c r="B1370" s="115" t="s">
        <v>14786</v>
      </c>
      <c r="C1370" s="259" t="s">
        <v>710</v>
      </c>
      <c r="D1370" s="21" t="s">
        <v>17073</v>
      </c>
      <c r="E1370" s="114" t="str">
        <f t="shared" si="253"/>
        <v>TRANSFORMADOR MARCA:SGB  PTS11</v>
      </c>
      <c r="F1370" s="21"/>
      <c r="G1370" s="21"/>
      <c r="H1370" s="21" t="s">
        <v>545</v>
      </c>
      <c r="I1370" s="21" t="s">
        <v>17072</v>
      </c>
      <c r="J1370" s="21"/>
      <c r="K1370" s="21" t="s">
        <v>17071</v>
      </c>
      <c r="L1370" s="21" t="s">
        <v>17070</v>
      </c>
      <c r="M1370" s="21">
        <v>630</v>
      </c>
      <c r="N1370" s="21">
        <v>11</v>
      </c>
      <c r="O1370" s="21" t="s">
        <v>362</v>
      </c>
      <c r="P1370" s="21">
        <v>3</v>
      </c>
      <c r="Q1370" s="124">
        <v>2003</v>
      </c>
      <c r="R1370" s="135" t="s">
        <v>213</v>
      </c>
      <c r="S1370" s="124">
        <v>397423</v>
      </c>
      <c r="T1370" s="116">
        <v>1016</v>
      </c>
      <c r="U1370" s="111">
        <v>45</v>
      </c>
      <c r="V1370" s="113">
        <f t="shared" si="254"/>
        <v>715.71555555555551</v>
      </c>
      <c r="W1370" s="113">
        <f t="shared" si="255"/>
        <v>300.28444444444449</v>
      </c>
      <c r="X1370" s="112">
        <f t="shared" si="256"/>
        <v>300284.4444444445</v>
      </c>
      <c r="Y1370" s="111"/>
      <c r="Z1370" s="110">
        <f t="shared" si="252"/>
        <v>31</v>
      </c>
      <c r="AA1370" s="109">
        <f t="shared" si="257"/>
        <v>50.800000000000004</v>
      </c>
      <c r="AB1370" s="109">
        <f t="shared" si="258"/>
        <v>50800.000000000007</v>
      </c>
      <c r="AC1370" s="108">
        <f t="shared" si="259"/>
        <v>965.2</v>
      </c>
      <c r="AD1370" s="107">
        <f t="shared" si="260"/>
        <v>2.2222222222222223E-2</v>
      </c>
      <c r="AE1370" s="106">
        <f t="shared" si="261"/>
        <v>21.448888888888892</v>
      </c>
      <c r="AF1370" s="105">
        <f t="shared" si="262"/>
        <v>321.73333333333341</v>
      </c>
      <c r="AG1370" s="105">
        <f t="shared" si="263"/>
        <v>694.26666666666665</v>
      </c>
    </row>
    <row r="1371" spans="1:33" s="88" customFormat="1" x14ac:dyDescent="0.35">
      <c r="A1371" s="21">
        <v>10141103</v>
      </c>
      <c r="B1371" s="115" t="s">
        <v>14786</v>
      </c>
      <c r="C1371" s="259" t="s">
        <v>710</v>
      </c>
      <c r="D1371" s="21" t="s">
        <v>17069</v>
      </c>
      <c r="E1371" s="114" t="str">
        <f t="shared" si="253"/>
        <v>TRANSFORMADOR MARCA:Power Tech  PTS16</v>
      </c>
      <c r="F1371" s="21"/>
      <c r="G1371" s="21"/>
      <c r="H1371" s="21" t="s">
        <v>545</v>
      </c>
      <c r="I1371" s="21" t="s">
        <v>17068</v>
      </c>
      <c r="J1371" s="21"/>
      <c r="K1371" s="21" t="s">
        <v>17067</v>
      </c>
      <c r="L1371" s="21" t="s">
        <v>17066</v>
      </c>
      <c r="M1371" s="21">
        <v>315</v>
      </c>
      <c r="N1371" s="21">
        <v>11</v>
      </c>
      <c r="O1371" s="21" t="s">
        <v>362</v>
      </c>
      <c r="P1371" s="21">
        <v>3</v>
      </c>
      <c r="Q1371" s="124">
        <v>2003</v>
      </c>
      <c r="R1371" s="135" t="s">
        <v>14844</v>
      </c>
      <c r="S1371" s="124" t="s">
        <v>17065</v>
      </c>
      <c r="T1371" s="116">
        <v>840</v>
      </c>
      <c r="U1371" s="111">
        <v>45</v>
      </c>
      <c r="V1371" s="113">
        <f t="shared" si="254"/>
        <v>591.73333333333335</v>
      </c>
      <c r="W1371" s="113">
        <f t="shared" si="255"/>
        <v>248.26666666666665</v>
      </c>
      <c r="X1371" s="112">
        <f t="shared" si="256"/>
        <v>248266.66666666666</v>
      </c>
      <c r="Y1371" s="111"/>
      <c r="Z1371" s="110">
        <f t="shared" si="252"/>
        <v>31</v>
      </c>
      <c r="AA1371" s="109">
        <f t="shared" si="257"/>
        <v>42</v>
      </c>
      <c r="AB1371" s="109">
        <f t="shared" si="258"/>
        <v>42000</v>
      </c>
      <c r="AC1371" s="108">
        <f t="shared" si="259"/>
        <v>798</v>
      </c>
      <c r="AD1371" s="107">
        <f t="shared" si="260"/>
        <v>2.2222222222222223E-2</v>
      </c>
      <c r="AE1371" s="106">
        <f t="shared" si="261"/>
        <v>17.733333333333334</v>
      </c>
      <c r="AF1371" s="105">
        <f t="shared" si="262"/>
        <v>266</v>
      </c>
      <c r="AG1371" s="105">
        <f t="shared" si="263"/>
        <v>574</v>
      </c>
    </row>
    <row r="1372" spans="1:33" s="88" customFormat="1" x14ac:dyDescent="0.35">
      <c r="A1372" s="21">
        <v>10141103</v>
      </c>
      <c r="B1372" s="115" t="s">
        <v>14786</v>
      </c>
      <c r="C1372" s="259" t="s">
        <v>710</v>
      </c>
      <c r="D1372" s="21" t="s">
        <v>17064</v>
      </c>
      <c r="E1372" s="114" t="str">
        <f t="shared" si="253"/>
        <v>TRANSFORMADOR MARCA:ABB  PTS25</v>
      </c>
      <c r="F1372" s="21"/>
      <c r="G1372" s="21"/>
      <c r="H1372" s="21" t="s">
        <v>545</v>
      </c>
      <c r="I1372" s="21" t="s">
        <v>17063</v>
      </c>
      <c r="J1372" s="21"/>
      <c r="K1372" s="21" t="s">
        <v>17062</v>
      </c>
      <c r="L1372" s="21" t="s">
        <v>17061</v>
      </c>
      <c r="M1372" s="21">
        <v>315</v>
      </c>
      <c r="N1372" s="21">
        <v>11</v>
      </c>
      <c r="O1372" s="21" t="s">
        <v>362</v>
      </c>
      <c r="P1372" s="21">
        <v>3</v>
      </c>
      <c r="Q1372" s="124">
        <v>2003</v>
      </c>
      <c r="R1372" s="135" t="s">
        <v>15</v>
      </c>
      <c r="S1372" s="124" t="s">
        <v>17060</v>
      </c>
      <c r="T1372" s="116">
        <v>840</v>
      </c>
      <c r="U1372" s="111">
        <v>45</v>
      </c>
      <c r="V1372" s="113">
        <f t="shared" si="254"/>
        <v>591.73333333333335</v>
      </c>
      <c r="W1372" s="113">
        <f t="shared" si="255"/>
        <v>248.26666666666665</v>
      </c>
      <c r="X1372" s="112">
        <f t="shared" si="256"/>
        <v>248266.66666666666</v>
      </c>
      <c r="Y1372" s="111"/>
      <c r="Z1372" s="110">
        <f t="shared" si="252"/>
        <v>31</v>
      </c>
      <c r="AA1372" s="109">
        <f t="shared" si="257"/>
        <v>42</v>
      </c>
      <c r="AB1372" s="109">
        <f t="shared" si="258"/>
        <v>42000</v>
      </c>
      <c r="AC1372" s="108">
        <f t="shared" si="259"/>
        <v>798</v>
      </c>
      <c r="AD1372" s="107">
        <f t="shared" si="260"/>
        <v>2.2222222222222223E-2</v>
      </c>
      <c r="AE1372" s="106">
        <f t="shared" si="261"/>
        <v>17.733333333333334</v>
      </c>
      <c r="AF1372" s="105">
        <f t="shared" si="262"/>
        <v>266</v>
      </c>
      <c r="AG1372" s="105">
        <f t="shared" si="263"/>
        <v>574</v>
      </c>
    </row>
    <row r="1373" spans="1:33" s="88" customFormat="1" x14ac:dyDescent="0.35">
      <c r="A1373" s="21">
        <v>10141103</v>
      </c>
      <c r="B1373" s="115" t="s">
        <v>14786</v>
      </c>
      <c r="C1373" s="259" t="s">
        <v>710</v>
      </c>
      <c r="D1373" s="21" t="s">
        <v>17059</v>
      </c>
      <c r="E1373" s="114" t="str">
        <f t="shared" si="253"/>
        <v>TRANSFORMADOR MARCA:SGB  PTS27</v>
      </c>
      <c r="F1373" s="21"/>
      <c r="G1373" s="21"/>
      <c r="H1373" s="21" t="s">
        <v>545</v>
      </c>
      <c r="I1373" s="21" t="s">
        <v>17058</v>
      </c>
      <c r="J1373" s="21"/>
      <c r="K1373" s="21" t="s">
        <v>17057</v>
      </c>
      <c r="L1373" s="21" t="s">
        <v>17056</v>
      </c>
      <c r="M1373" s="21">
        <v>315</v>
      </c>
      <c r="N1373" s="21">
        <v>11</v>
      </c>
      <c r="O1373" s="21" t="s">
        <v>362</v>
      </c>
      <c r="P1373" s="21">
        <v>3</v>
      </c>
      <c r="Q1373" s="124">
        <v>2003</v>
      </c>
      <c r="R1373" s="135" t="s">
        <v>213</v>
      </c>
      <c r="S1373" s="124">
        <v>401480</v>
      </c>
      <c r="T1373" s="116">
        <v>840</v>
      </c>
      <c r="U1373" s="111">
        <v>45</v>
      </c>
      <c r="V1373" s="113">
        <f t="shared" si="254"/>
        <v>591.73333333333335</v>
      </c>
      <c r="W1373" s="113">
        <f t="shared" si="255"/>
        <v>248.26666666666665</v>
      </c>
      <c r="X1373" s="112">
        <f t="shared" si="256"/>
        <v>248266.66666666666</v>
      </c>
      <c r="Y1373" s="111"/>
      <c r="Z1373" s="110">
        <f t="shared" si="252"/>
        <v>31</v>
      </c>
      <c r="AA1373" s="109">
        <f t="shared" si="257"/>
        <v>42</v>
      </c>
      <c r="AB1373" s="109">
        <f t="shared" si="258"/>
        <v>42000</v>
      </c>
      <c r="AC1373" s="108">
        <f t="shared" si="259"/>
        <v>798</v>
      </c>
      <c r="AD1373" s="107">
        <f t="shared" si="260"/>
        <v>2.2222222222222223E-2</v>
      </c>
      <c r="AE1373" s="106">
        <f t="shared" si="261"/>
        <v>17.733333333333334</v>
      </c>
      <c r="AF1373" s="105">
        <f t="shared" si="262"/>
        <v>266</v>
      </c>
      <c r="AG1373" s="105">
        <f t="shared" si="263"/>
        <v>574</v>
      </c>
    </row>
    <row r="1374" spans="1:33" s="88" customFormat="1" x14ac:dyDescent="0.35">
      <c r="A1374" s="21">
        <v>10141103</v>
      </c>
      <c r="B1374" s="115" t="s">
        <v>14786</v>
      </c>
      <c r="C1374" s="259" t="s">
        <v>710</v>
      </c>
      <c r="D1374" s="21" t="s">
        <v>17055</v>
      </c>
      <c r="E1374" s="114" t="str">
        <f t="shared" si="253"/>
        <v>TRANSFORMADOR MARCA:EFACEC  PTS33</v>
      </c>
      <c r="F1374" s="21"/>
      <c r="G1374" s="21"/>
      <c r="H1374" s="21" t="s">
        <v>545</v>
      </c>
      <c r="I1374" s="21" t="s">
        <v>17054</v>
      </c>
      <c r="J1374" s="21"/>
      <c r="K1374" s="21" t="s">
        <v>17053</v>
      </c>
      <c r="L1374" s="21" t="s">
        <v>17052</v>
      </c>
      <c r="M1374" s="21">
        <v>200</v>
      </c>
      <c r="N1374" s="21">
        <v>33</v>
      </c>
      <c r="O1374" s="21" t="s">
        <v>362</v>
      </c>
      <c r="P1374" s="21">
        <v>3</v>
      </c>
      <c r="Q1374" s="124">
        <v>2003</v>
      </c>
      <c r="R1374" s="135" t="s">
        <v>27</v>
      </c>
      <c r="S1374" s="124" t="s">
        <v>17051</v>
      </c>
      <c r="T1374" s="116">
        <v>991</v>
      </c>
      <c r="U1374" s="111">
        <v>45</v>
      </c>
      <c r="V1374" s="113">
        <f t="shared" si="254"/>
        <v>698.10444444444443</v>
      </c>
      <c r="W1374" s="113">
        <f t="shared" si="255"/>
        <v>292.89555555555557</v>
      </c>
      <c r="X1374" s="112">
        <f t="shared" si="256"/>
        <v>292895.55555555556</v>
      </c>
      <c r="Y1374" s="111"/>
      <c r="Z1374" s="110">
        <f t="shared" si="252"/>
        <v>31</v>
      </c>
      <c r="AA1374" s="109">
        <f t="shared" si="257"/>
        <v>49.550000000000004</v>
      </c>
      <c r="AB1374" s="109">
        <f t="shared" si="258"/>
        <v>49550.000000000007</v>
      </c>
      <c r="AC1374" s="108">
        <f t="shared" si="259"/>
        <v>941.45</v>
      </c>
      <c r="AD1374" s="107">
        <f t="shared" si="260"/>
        <v>2.2222222222222223E-2</v>
      </c>
      <c r="AE1374" s="106">
        <f t="shared" si="261"/>
        <v>20.921111111111113</v>
      </c>
      <c r="AF1374" s="105">
        <f t="shared" si="262"/>
        <v>313.81666666666666</v>
      </c>
      <c r="AG1374" s="105">
        <f t="shared" si="263"/>
        <v>677.18333333333328</v>
      </c>
    </row>
    <row r="1375" spans="1:33" s="88" customFormat="1" x14ac:dyDescent="0.35">
      <c r="A1375" s="21">
        <v>10141103</v>
      </c>
      <c r="B1375" s="115" t="s">
        <v>14786</v>
      </c>
      <c r="C1375" s="259" t="s">
        <v>710</v>
      </c>
      <c r="D1375" s="21" t="s">
        <v>17050</v>
      </c>
      <c r="E1375" s="114" t="str">
        <f t="shared" si="253"/>
        <v>TRANSFORMADOR MARCA:Zent Transformer  PTS35</v>
      </c>
      <c r="F1375" s="21"/>
      <c r="G1375" s="21"/>
      <c r="H1375" s="21" t="s">
        <v>545</v>
      </c>
      <c r="I1375" s="21" t="s">
        <v>17049</v>
      </c>
      <c r="J1375" s="21"/>
      <c r="K1375" s="21" t="s">
        <v>17048</v>
      </c>
      <c r="L1375" s="21" t="s">
        <v>17047</v>
      </c>
      <c r="M1375" s="21">
        <v>200</v>
      </c>
      <c r="N1375" s="21">
        <v>33</v>
      </c>
      <c r="O1375" s="21" t="s">
        <v>362</v>
      </c>
      <c r="P1375" s="21">
        <v>3</v>
      </c>
      <c r="Q1375" s="124">
        <v>2003</v>
      </c>
      <c r="R1375" s="135" t="s">
        <v>15089</v>
      </c>
      <c r="S1375" s="124" t="s">
        <v>17046</v>
      </c>
      <c r="T1375" s="116">
        <v>991</v>
      </c>
      <c r="U1375" s="111">
        <v>45</v>
      </c>
      <c r="V1375" s="113">
        <f t="shared" si="254"/>
        <v>698.10444444444443</v>
      </c>
      <c r="W1375" s="113">
        <f t="shared" si="255"/>
        <v>292.89555555555557</v>
      </c>
      <c r="X1375" s="112">
        <f t="shared" si="256"/>
        <v>292895.55555555556</v>
      </c>
      <c r="Y1375" s="111"/>
      <c r="Z1375" s="110">
        <f t="shared" si="252"/>
        <v>31</v>
      </c>
      <c r="AA1375" s="109">
        <f t="shared" si="257"/>
        <v>49.550000000000004</v>
      </c>
      <c r="AB1375" s="109">
        <f t="shared" si="258"/>
        <v>49550.000000000007</v>
      </c>
      <c r="AC1375" s="108">
        <f t="shared" si="259"/>
        <v>941.45</v>
      </c>
      <c r="AD1375" s="107">
        <f t="shared" si="260"/>
        <v>2.2222222222222223E-2</v>
      </c>
      <c r="AE1375" s="106">
        <f t="shared" si="261"/>
        <v>20.921111111111113</v>
      </c>
      <c r="AF1375" s="105">
        <f t="shared" si="262"/>
        <v>313.81666666666666</v>
      </c>
      <c r="AG1375" s="105">
        <f t="shared" si="263"/>
        <v>677.18333333333328</v>
      </c>
    </row>
    <row r="1376" spans="1:33" s="88" customFormat="1" x14ac:dyDescent="0.35">
      <c r="A1376" s="21">
        <v>10141103</v>
      </c>
      <c r="B1376" s="115" t="s">
        <v>14786</v>
      </c>
      <c r="C1376" s="259" t="s">
        <v>710</v>
      </c>
      <c r="D1376" s="21" t="s">
        <v>17045</v>
      </c>
      <c r="E1376" s="114" t="str">
        <f t="shared" si="253"/>
        <v>TRANSFORMADOR MARCA:SGB  PTS41</v>
      </c>
      <c r="F1376" s="21"/>
      <c r="G1376" s="21"/>
      <c r="H1376" s="21" t="s">
        <v>545</v>
      </c>
      <c r="I1376" s="21" t="s">
        <v>17044</v>
      </c>
      <c r="J1376" s="21"/>
      <c r="K1376" s="21" t="s">
        <v>17043</v>
      </c>
      <c r="L1376" s="21" t="s">
        <v>17042</v>
      </c>
      <c r="M1376" s="21">
        <v>315</v>
      </c>
      <c r="N1376" s="21">
        <v>33</v>
      </c>
      <c r="O1376" s="21" t="s">
        <v>362</v>
      </c>
      <c r="P1376" s="21">
        <v>3</v>
      </c>
      <c r="Q1376" s="124">
        <v>2003</v>
      </c>
      <c r="R1376" s="135" t="s">
        <v>213</v>
      </c>
      <c r="S1376" s="124">
        <v>397413</v>
      </c>
      <c r="T1376" s="116">
        <v>1039</v>
      </c>
      <c r="U1376" s="111">
        <v>45</v>
      </c>
      <c r="V1376" s="113">
        <f t="shared" si="254"/>
        <v>731.91777777777781</v>
      </c>
      <c r="W1376" s="113">
        <f t="shared" si="255"/>
        <v>307.08222222222219</v>
      </c>
      <c r="X1376" s="112">
        <f t="shared" si="256"/>
        <v>307082.22222222219</v>
      </c>
      <c r="Y1376" s="111"/>
      <c r="Z1376" s="110">
        <f t="shared" si="252"/>
        <v>31</v>
      </c>
      <c r="AA1376" s="109">
        <f t="shared" si="257"/>
        <v>51.95</v>
      </c>
      <c r="AB1376" s="109">
        <f t="shared" si="258"/>
        <v>51950</v>
      </c>
      <c r="AC1376" s="108">
        <f t="shared" si="259"/>
        <v>987.05</v>
      </c>
      <c r="AD1376" s="107">
        <f t="shared" si="260"/>
        <v>2.2222222222222223E-2</v>
      </c>
      <c r="AE1376" s="106">
        <f t="shared" si="261"/>
        <v>21.934444444444445</v>
      </c>
      <c r="AF1376" s="105">
        <f t="shared" si="262"/>
        <v>329.01666666666665</v>
      </c>
      <c r="AG1376" s="105">
        <f t="shared" si="263"/>
        <v>709.98333333333335</v>
      </c>
    </row>
    <row r="1377" spans="1:33" s="88" customFormat="1" x14ac:dyDescent="0.35">
      <c r="A1377" s="21">
        <v>10141103</v>
      </c>
      <c r="B1377" s="115" t="s">
        <v>14786</v>
      </c>
      <c r="C1377" s="259" t="s">
        <v>710</v>
      </c>
      <c r="D1377" s="21" t="s">
        <v>17041</v>
      </c>
      <c r="E1377" s="114" t="str">
        <f t="shared" si="253"/>
        <v>TRANSFORMADOR MARCA:TM  PTS47</v>
      </c>
      <c r="F1377" s="21"/>
      <c r="G1377" s="21"/>
      <c r="H1377" s="21" t="s">
        <v>545</v>
      </c>
      <c r="I1377" s="21" t="s">
        <v>17040</v>
      </c>
      <c r="J1377" s="21"/>
      <c r="K1377" s="21" t="s">
        <v>17039</v>
      </c>
      <c r="L1377" s="21" t="s">
        <v>17038</v>
      </c>
      <c r="M1377" s="21">
        <v>250</v>
      </c>
      <c r="N1377" s="21">
        <v>33</v>
      </c>
      <c r="O1377" s="21" t="s">
        <v>362</v>
      </c>
      <c r="P1377" s="21">
        <v>3</v>
      </c>
      <c r="Q1377" s="124">
        <v>2003</v>
      </c>
      <c r="R1377" s="135" t="s">
        <v>1769</v>
      </c>
      <c r="S1377" s="124">
        <v>904927</v>
      </c>
      <c r="T1377" s="116">
        <v>991</v>
      </c>
      <c r="U1377" s="111">
        <v>45</v>
      </c>
      <c r="V1377" s="113">
        <f t="shared" si="254"/>
        <v>698.10444444444443</v>
      </c>
      <c r="W1377" s="113">
        <f t="shared" si="255"/>
        <v>292.89555555555557</v>
      </c>
      <c r="X1377" s="112">
        <f t="shared" si="256"/>
        <v>292895.55555555556</v>
      </c>
      <c r="Y1377" s="111"/>
      <c r="Z1377" s="110">
        <f t="shared" si="252"/>
        <v>31</v>
      </c>
      <c r="AA1377" s="109">
        <f t="shared" si="257"/>
        <v>49.550000000000004</v>
      </c>
      <c r="AB1377" s="109">
        <f t="shared" si="258"/>
        <v>49550.000000000007</v>
      </c>
      <c r="AC1377" s="108">
        <f t="shared" si="259"/>
        <v>941.45</v>
      </c>
      <c r="AD1377" s="107">
        <f t="shared" si="260"/>
        <v>2.2222222222222223E-2</v>
      </c>
      <c r="AE1377" s="106">
        <f t="shared" si="261"/>
        <v>20.921111111111113</v>
      </c>
      <c r="AF1377" s="105">
        <f t="shared" si="262"/>
        <v>313.81666666666666</v>
      </c>
      <c r="AG1377" s="105">
        <f t="shared" si="263"/>
        <v>677.18333333333328</v>
      </c>
    </row>
    <row r="1378" spans="1:33" s="88" customFormat="1" x14ac:dyDescent="0.35">
      <c r="A1378" s="21">
        <v>10141103</v>
      </c>
      <c r="B1378" s="115" t="s">
        <v>14786</v>
      </c>
      <c r="C1378" s="259" t="s">
        <v>710</v>
      </c>
      <c r="D1378" s="21" t="s">
        <v>17037</v>
      </c>
      <c r="E1378" s="114" t="str">
        <f t="shared" si="253"/>
        <v>TRANSFORMADOR MARCA:TM  PTS48</v>
      </c>
      <c r="F1378" s="21"/>
      <c r="G1378" s="21"/>
      <c r="H1378" s="21" t="s">
        <v>545</v>
      </c>
      <c r="I1378" s="21" t="s">
        <v>17036</v>
      </c>
      <c r="J1378" s="21"/>
      <c r="K1378" s="21" t="s">
        <v>17035</v>
      </c>
      <c r="L1378" s="21" t="s">
        <v>17034</v>
      </c>
      <c r="M1378" s="21">
        <v>315</v>
      </c>
      <c r="N1378" s="21">
        <v>11</v>
      </c>
      <c r="O1378" s="21" t="s">
        <v>362</v>
      </c>
      <c r="P1378" s="21">
        <v>3</v>
      </c>
      <c r="Q1378" s="124">
        <v>2003</v>
      </c>
      <c r="R1378" s="135" t="s">
        <v>1769</v>
      </c>
      <c r="S1378" s="124">
        <v>923112</v>
      </c>
      <c r="T1378" s="116">
        <v>840</v>
      </c>
      <c r="U1378" s="111">
        <v>45</v>
      </c>
      <c r="V1378" s="113">
        <f t="shared" si="254"/>
        <v>591.73333333333335</v>
      </c>
      <c r="W1378" s="113">
        <f t="shared" si="255"/>
        <v>248.26666666666665</v>
      </c>
      <c r="X1378" s="112">
        <f t="shared" si="256"/>
        <v>248266.66666666666</v>
      </c>
      <c r="Y1378" s="111"/>
      <c r="Z1378" s="110">
        <f t="shared" si="252"/>
        <v>31</v>
      </c>
      <c r="AA1378" s="109">
        <f t="shared" si="257"/>
        <v>42</v>
      </c>
      <c r="AB1378" s="109">
        <f t="shared" si="258"/>
        <v>42000</v>
      </c>
      <c r="AC1378" s="108">
        <f t="shared" si="259"/>
        <v>798</v>
      </c>
      <c r="AD1378" s="107">
        <f t="shared" si="260"/>
        <v>2.2222222222222223E-2</v>
      </c>
      <c r="AE1378" s="106">
        <f t="shared" si="261"/>
        <v>17.733333333333334</v>
      </c>
      <c r="AF1378" s="105">
        <f t="shared" si="262"/>
        <v>266</v>
      </c>
      <c r="AG1378" s="105">
        <f t="shared" si="263"/>
        <v>574</v>
      </c>
    </row>
    <row r="1379" spans="1:33" s="88" customFormat="1" x14ac:dyDescent="0.35">
      <c r="A1379" s="21">
        <v>10141103</v>
      </c>
      <c r="B1379" s="115" t="s">
        <v>14786</v>
      </c>
      <c r="C1379" s="259" t="s">
        <v>710</v>
      </c>
      <c r="D1379" s="21" t="s">
        <v>17033</v>
      </c>
      <c r="E1379" s="114" t="str">
        <f t="shared" si="253"/>
        <v>TRANSFORMADOR MARCA:EFACEC  PTS60</v>
      </c>
      <c r="F1379" s="21"/>
      <c r="G1379" s="21"/>
      <c r="H1379" s="21" t="s">
        <v>545</v>
      </c>
      <c r="I1379" s="21" t="s">
        <v>17032</v>
      </c>
      <c r="J1379" s="21"/>
      <c r="K1379" s="21" t="s">
        <v>17031</v>
      </c>
      <c r="L1379" s="21" t="s">
        <v>17030</v>
      </c>
      <c r="M1379" s="21">
        <v>315</v>
      </c>
      <c r="N1379" s="21">
        <v>11</v>
      </c>
      <c r="O1379" s="21" t="s">
        <v>362</v>
      </c>
      <c r="P1379" s="21">
        <v>3</v>
      </c>
      <c r="Q1379" s="124">
        <v>2003</v>
      </c>
      <c r="R1379" s="135" t="s">
        <v>27</v>
      </c>
      <c r="S1379" s="124" t="s">
        <v>17029</v>
      </c>
      <c r="T1379" s="116">
        <v>840</v>
      </c>
      <c r="U1379" s="111">
        <v>45</v>
      </c>
      <c r="V1379" s="113">
        <f t="shared" si="254"/>
        <v>591.73333333333335</v>
      </c>
      <c r="W1379" s="113">
        <f t="shared" si="255"/>
        <v>248.26666666666665</v>
      </c>
      <c r="X1379" s="112">
        <f t="shared" si="256"/>
        <v>248266.66666666666</v>
      </c>
      <c r="Y1379" s="111"/>
      <c r="Z1379" s="110">
        <f t="shared" si="252"/>
        <v>31</v>
      </c>
      <c r="AA1379" s="109">
        <f t="shared" si="257"/>
        <v>42</v>
      </c>
      <c r="AB1379" s="109">
        <f t="shared" si="258"/>
        <v>42000</v>
      </c>
      <c r="AC1379" s="108">
        <f t="shared" si="259"/>
        <v>798</v>
      </c>
      <c r="AD1379" s="107">
        <f t="shared" si="260"/>
        <v>2.2222222222222223E-2</v>
      </c>
      <c r="AE1379" s="106">
        <f t="shared" si="261"/>
        <v>17.733333333333334</v>
      </c>
      <c r="AF1379" s="105">
        <f t="shared" si="262"/>
        <v>266</v>
      </c>
      <c r="AG1379" s="105">
        <f t="shared" si="263"/>
        <v>574</v>
      </c>
    </row>
    <row r="1380" spans="1:33" s="88" customFormat="1" x14ac:dyDescent="0.35">
      <c r="A1380" s="21">
        <v>10141103</v>
      </c>
      <c r="B1380" s="115" t="s">
        <v>14786</v>
      </c>
      <c r="C1380" s="259" t="s">
        <v>710</v>
      </c>
      <c r="D1380" s="21" t="s">
        <v>17028</v>
      </c>
      <c r="E1380" s="114" t="str">
        <f t="shared" si="253"/>
        <v>TRANSFORMADOR MARCA:DPM  PTS62</v>
      </c>
      <c r="F1380" s="21"/>
      <c r="G1380" s="21"/>
      <c r="H1380" s="21" t="s">
        <v>14848</v>
      </c>
      <c r="I1380" s="21" t="s">
        <v>17027</v>
      </c>
      <c r="J1380" s="21"/>
      <c r="K1380" s="21" t="s">
        <v>17026</v>
      </c>
      <c r="L1380" s="21" t="s">
        <v>17025</v>
      </c>
      <c r="M1380" s="21">
        <v>250</v>
      </c>
      <c r="N1380" s="21">
        <v>33</v>
      </c>
      <c r="O1380" s="21" t="s">
        <v>362</v>
      </c>
      <c r="P1380" s="21">
        <v>3</v>
      </c>
      <c r="Q1380" s="124">
        <v>2003</v>
      </c>
      <c r="R1380" s="135" t="s">
        <v>587</v>
      </c>
      <c r="S1380" s="124" t="s">
        <v>17024</v>
      </c>
      <c r="T1380" s="116">
        <v>991</v>
      </c>
      <c r="U1380" s="111">
        <v>45</v>
      </c>
      <c r="V1380" s="113">
        <f t="shared" si="254"/>
        <v>698.10444444444443</v>
      </c>
      <c r="W1380" s="113">
        <f t="shared" si="255"/>
        <v>292.89555555555557</v>
      </c>
      <c r="X1380" s="112">
        <f t="shared" si="256"/>
        <v>292895.55555555556</v>
      </c>
      <c r="Y1380" s="111"/>
      <c r="Z1380" s="110">
        <f t="shared" ref="Z1380:Z1443" si="264">(U1380-(2017-Q1380))</f>
        <v>31</v>
      </c>
      <c r="AA1380" s="109">
        <f t="shared" si="257"/>
        <v>49.550000000000004</v>
      </c>
      <c r="AB1380" s="109">
        <f t="shared" si="258"/>
        <v>49550.000000000007</v>
      </c>
      <c r="AC1380" s="108">
        <f t="shared" si="259"/>
        <v>941.45</v>
      </c>
      <c r="AD1380" s="107">
        <f t="shared" si="260"/>
        <v>2.2222222222222223E-2</v>
      </c>
      <c r="AE1380" s="106">
        <f t="shared" si="261"/>
        <v>20.921111111111113</v>
      </c>
      <c r="AF1380" s="105">
        <f t="shared" si="262"/>
        <v>313.81666666666666</v>
      </c>
      <c r="AG1380" s="105">
        <f t="shared" si="263"/>
        <v>677.18333333333328</v>
      </c>
    </row>
    <row r="1381" spans="1:33" s="88" customFormat="1" x14ac:dyDescent="0.35">
      <c r="A1381" s="21">
        <v>10141103</v>
      </c>
      <c r="B1381" s="115" t="s">
        <v>14786</v>
      </c>
      <c r="C1381" s="259" t="s">
        <v>710</v>
      </c>
      <c r="D1381" s="21" t="s">
        <v>17023</v>
      </c>
      <c r="E1381" s="114" t="str">
        <f t="shared" si="253"/>
        <v>TRANSFORMADOR MARCA:Zent Transformer  PTS73</v>
      </c>
      <c r="F1381" s="21"/>
      <c r="G1381" s="21"/>
      <c r="H1381" s="21" t="s">
        <v>14848</v>
      </c>
      <c r="I1381" s="21" t="s">
        <v>17022</v>
      </c>
      <c r="J1381" s="21"/>
      <c r="K1381" s="21" t="s">
        <v>17021</v>
      </c>
      <c r="L1381" s="21" t="s">
        <v>17020</v>
      </c>
      <c r="M1381" s="21">
        <v>160</v>
      </c>
      <c r="N1381" s="21">
        <v>33</v>
      </c>
      <c r="O1381" s="21" t="s">
        <v>362</v>
      </c>
      <c r="P1381" s="21">
        <v>3</v>
      </c>
      <c r="Q1381" s="124">
        <v>2003</v>
      </c>
      <c r="R1381" s="135" t="s">
        <v>15089</v>
      </c>
      <c r="S1381" s="124" t="s">
        <v>17019</v>
      </c>
      <c r="T1381" s="116">
        <v>991</v>
      </c>
      <c r="U1381" s="111">
        <v>45</v>
      </c>
      <c r="V1381" s="113">
        <f t="shared" si="254"/>
        <v>698.10444444444443</v>
      </c>
      <c r="W1381" s="113">
        <f t="shared" si="255"/>
        <v>292.89555555555557</v>
      </c>
      <c r="X1381" s="112">
        <f t="shared" si="256"/>
        <v>292895.55555555556</v>
      </c>
      <c r="Y1381" s="111"/>
      <c r="Z1381" s="110">
        <f t="shared" si="264"/>
        <v>31</v>
      </c>
      <c r="AA1381" s="109">
        <f t="shared" si="257"/>
        <v>49.550000000000004</v>
      </c>
      <c r="AB1381" s="109">
        <f t="shared" si="258"/>
        <v>49550.000000000007</v>
      </c>
      <c r="AC1381" s="108">
        <f t="shared" si="259"/>
        <v>941.45</v>
      </c>
      <c r="AD1381" s="107">
        <f t="shared" si="260"/>
        <v>2.2222222222222223E-2</v>
      </c>
      <c r="AE1381" s="106">
        <f t="shared" si="261"/>
        <v>20.921111111111113</v>
      </c>
      <c r="AF1381" s="105">
        <f t="shared" si="262"/>
        <v>313.81666666666666</v>
      </c>
      <c r="AG1381" s="105">
        <f t="shared" si="263"/>
        <v>677.18333333333328</v>
      </c>
    </row>
    <row r="1382" spans="1:33" s="88" customFormat="1" x14ac:dyDescent="0.35">
      <c r="A1382" s="21">
        <v>10141103</v>
      </c>
      <c r="B1382" s="115" t="s">
        <v>14786</v>
      </c>
      <c r="C1382" s="259" t="s">
        <v>710</v>
      </c>
      <c r="D1382" s="21" t="s">
        <v>17018</v>
      </c>
      <c r="E1382" s="114" t="str">
        <f t="shared" si="253"/>
        <v>TRANSFORMADOR MARCA:TM  PTS89</v>
      </c>
      <c r="F1382" s="21"/>
      <c r="G1382" s="21"/>
      <c r="H1382" s="21" t="s">
        <v>14848</v>
      </c>
      <c r="I1382" s="21" t="s">
        <v>17017</v>
      </c>
      <c r="J1382" s="21"/>
      <c r="K1382" s="21" t="s">
        <v>17016</v>
      </c>
      <c r="L1382" s="21" t="s">
        <v>17015</v>
      </c>
      <c r="M1382" s="21">
        <v>315</v>
      </c>
      <c r="N1382" s="21">
        <v>33</v>
      </c>
      <c r="O1382" s="21" t="s">
        <v>362</v>
      </c>
      <c r="P1382" s="21">
        <v>3</v>
      </c>
      <c r="Q1382" s="124">
        <v>2003</v>
      </c>
      <c r="R1382" s="135" t="s">
        <v>1769</v>
      </c>
      <c r="S1382" s="124">
        <v>920833</v>
      </c>
      <c r="T1382" s="116">
        <v>1039</v>
      </c>
      <c r="U1382" s="111">
        <v>45</v>
      </c>
      <c r="V1382" s="113">
        <f t="shared" si="254"/>
        <v>731.91777777777781</v>
      </c>
      <c r="W1382" s="113">
        <f t="shared" si="255"/>
        <v>307.08222222222219</v>
      </c>
      <c r="X1382" s="112">
        <f t="shared" si="256"/>
        <v>307082.22222222219</v>
      </c>
      <c r="Y1382" s="111"/>
      <c r="Z1382" s="110">
        <f t="shared" si="264"/>
        <v>31</v>
      </c>
      <c r="AA1382" s="109">
        <f t="shared" si="257"/>
        <v>51.95</v>
      </c>
      <c r="AB1382" s="109">
        <f t="shared" si="258"/>
        <v>51950</v>
      </c>
      <c r="AC1382" s="108">
        <f t="shared" si="259"/>
        <v>987.05</v>
      </c>
      <c r="AD1382" s="107">
        <f t="shared" si="260"/>
        <v>2.2222222222222223E-2</v>
      </c>
      <c r="AE1382" s="106">
        <f t="shared" si="261"/>
        <v>21.934444444444445</v>
      </c>
      <c r="AF1382" s="105">
        <f t="shared" si="262"/>
        <v>329.01666666666665</v>
      </c>
      <c r="AG1382" s="105">
        <f t="shared" si="263"/>
        <v>709.98333333333335</v>
      </c>
    </row>
    <row r="1383" spans="1:33" s="88" customFormat="1" x14ac:dyDescent="0.35">
      <c r="A1383" s="21">
        <v>10141103</v>
      </c>
      <c r="B1383" s="115" t="s">
        <v>14786</v>
      </c>
      <c r="C1383" s="259" t="s">
        <v>710</v>
      </c>
      <c r="D1383" s="21" t="s">
        <v>17014</v>
      </c>
      <c r="E1383" s="114" t="str">
        <f t="shared" si="253"/>
        <v>TRANSFORMADOR MARCA:TM  PTS90</v>
      </c>
      <c r="F1383" s="21"/>
      <c r="G1383" s="21"/>
      <c r="H1383" s="21" t="s">
        <v>14848</v>
      </c>
      <c r="I1383" s="21" t="s">
        <v>17013</v>
      </c>
      <c r="J1383" s="21"/>
      <c r="K1383" s="21" t="s">
        <v>15362</v>
      </c>
      <c r="L1383" s="21" t="s">
        <v>15361</v>
      </c>
      <c r="M1383" s="21">
        <v>500</v>
      </c>
      <c r="N1383" s="21">
        <v>33</v>
      </c>
      <c r="O1383" s="21" t="s">
        <v>362</v>
      </c>
      <c r="P1383" s="21">
        <v>3</v>
      </c>
      <c r="Q1383" s="124">
        <v>2003</v>
      </c>
      <c r="R1383" s="135" t="s">
        <v>1769</v>
      </c>
      <c r="S1383" s="124">
        <v>920932</v>
      </c>
      <c r="T1383" s="116">
        <v>1200</v>
      </c>
      <c r="U1383" s="111">
        <v>45</v>
      </c>
      <c r="V1383" s="113">
        <f t="shared" si="254"/>
        <v>845.33333333333337</v>
      </c>
      <c r="W1383" s="113">
        <f t="shared" si="255"/>
        <v>354.66666666666663</v>
      </c>
      <c r="X1383" s="112">
        <f t="shared" si="256"/>
        <v>354666.66666666663</v>
      </c>
      <c r="Y1383" s="111"/>
      <c r="Z1383" s="110">
        <f t="shared" si="264"/>
        <v>31</v>
      </c>
      <c r="AA1383" s="109">
        <f t="shared" si="257"/>
        <v>60</v>
      </c>
      <c r="AB1383" s="109">
        <f t="shared" si="258"/>
        <v>60000</v>
      </c>
      <c r="AC1383" s="108">
        <f t="shared" si="259"/>
        <v>1140</v>
      </c>
      <c r="AD1383" s="107">
        <f t="shared" si="260"/>
        <v>2.2222222222222223E-2</v>
      </c>
      <c r="AE1383" s="106">
        <f t="shared" si="261"/>
        <v>25.333333333333336</v>
      </c>
      <c r="AF1383" s="105">
        <f t="shared" si="262"/>
        <v>379.99999999999994</v>
      </c>
      <c r="AG1383" s="105">
        <f t="shared" si="263"/>
        <v>820</v>
      </c>
    </row>
    <row r="1384" spans="1:33" s="88" customFormat="1" x14ac:dyDescent="0.35">
      <c r="A1384" s="21">
        <v>10141103</v>
      </c>
      <c r="B1384" s="115" t="s">
        <v>14786</v>
      </c>
      <c r="C1384" s="259" t="s">
        <v>710</v>
      </c>
      <c r="D1384" s="21">
        <v>142</v>
      </c>
      <c r="E1384" s="114" t="str">
        <f t="shared" si="253"/>
        <v>TRANSFORMADOR MARCA:Power Tech  142</v>
      </c>
      <c r="F1384" s="57"/>
      <c r="G1384" s="21"/>
      <c r="H1384" s="21" t="s">
        <v>14848</v>
      </c>
      <c r="I1384" s="21" t="s">
        <v>17012</v>
      </c>
      <c r="J1384" s="21"/>
      <c r="K1384" s="21" t="s">
        <v>16054</v>
      </c>
      <c r="L1384" s="21" t="s">
        <v>15356</v>
      </c>
      <c r="M1384" s="21">
        <v>100</v>
      </c>
      <c r="N1384" s="21">
        <v>11</v>
      </c>
      <c r="O1384" s="21" t="s">
        <v>362</v>
      </c>
      <c r="P1384" s="21">
        <v>3</v>
      </c>
      <c r="Q1384" s="124">
        <v>2003</v>
      </c>
      <c r="R1384" s="135" t="s">
        <v>14844</v>
      </c>
      <c r="S1384" s="124" t="s">
        <v>17011</v>
      </c>
      <c r="T1384" s="116">
        <v>763</v>
      </c>
      <c r="U1384" s="111">
        <v>45</v>
      </c>
      <c r="V1384" s="113">
        <f t="shared" si="254"/>
        <v>537.49111111111108</v>
      </c>
      <c r="W1384" s="113">
        <f t="shared" si="255"/>
        <v>225.50888888888892</v>
      </c>
      <c r="X1384" s="112">
        <f t="shared" si="256"/>
        <v>225508.88888888891</v>
      </c>
      <c r="Y1384" s="111"/>
      <c r="Z1384" s="110">
        <f t="shared" si="264"/>
        <v>31</v>
      </c>
      <c r="AA1384" s="109">
        <f t="shared" si="257"/>
        <v>38.15</v>
      </c>
      <c r="AB1384" s="109">
        <f t="shared" si="258"/>
        <v>38150</v>
      </c>
      <c r="AC1384" s="108">
        <f t="shared" si="259"/>
        <v>724.85</v>
      </c>
      <c r="AD1384" s="107">
        <f t="shared" si="260"/>
        <v>2.2222222222222223E-2</v>
      </c>
      <c r="AE1384" s="106">
        <f t="shared" si="261"/>
        <v>16.10777777777778</v>
      </c>
      <c r="AF1384" s="105">
        <f t="shared" si="262"/>
        <v>241.6166666666667</v>
      </c>
      <c r="AG1384" s="105">
        <f t="shared" si="263"/>
        <v>521.38333333333333</v>
      </c>
    </row>
    <row r="1385" spans="1:33" s="88" customFormat="1" x14ac:dyDescent="0.35">
      <c r="A1385" s="21">
        <v>10141103</v>
      </c>
      <c r="B1385" s="115" t="s">
        <v>14786</v>
      </c>
      <c r="C1385" s="259" t="s">
        <v>710</v>
      </c>
      <c r="D1385" s="21" t="s">
        <v>9862</v>
      </c>
      <c r="E1385" s="114" t="str">
        <f t="shared" si="253"/>
        <v>TRANSFORMADOR MARCA:Moçambique ANGOCHE PTS 1</v>
      </c>
      <c r="F1385" s="57"/>
      <c r="G1385" s="21" t="s">
        <v>709</v>
      </c>
      <c r="H1385" s="21" t="s">
        <v>709</v>
      </c>
      <c r="I1385" s="21" t="s">
        <v>17010</v>
      </c>
      <c r="J1385" s="57"/>
      <c r="K1385" s="57" t="s">
        <v>17009</v>
      </c>
      <c r="L1385" s="57" t="s">
        <v>17008</v>
      </c>
      <c r="M1385" s="21">
        <v>315</v>
      </c>
      <c r="N1385" s="21" t="s">
        <v>19</v>
      </c>
      <c r="O1385" s="21" t="s">
        <v>362</v>
      </c>
      <c r="P1385" s="57">
        <v>3</v>
      </c>
      <c r="Q1385" s="21">
        <v>2003</v>
      </c>
      <c r="R1385" s="115" t="s">
        <v>11944</v>
      </c>
      <c r="S1385" s="21">
        <v>923149</v>
      </c>
      <c r="T1385" s="116">
        <v>1039</v>
      </c>
      <c r="U1385" s="111">
        <v>45</v>
      </c>
      <c r="V1385" s="113">
        <f t="shared" si="254"/>
        <v>731.91777777777781</v>
      </c>
      <c r="W1385" s="113">
        <f t="shared" si="255"/>
        <v>307.08222222222219</v>
      </c>
      <c r="X1385" s="112">
        <f t="shared" si="256"/>
        <v>307082.22222222219</v>
      </c>
      <c r="Y1385" s="111"/>
      <c r="Z1385" s="110">
        <f t="shared" si="264"/>
        <v>31</v>
      </c>
      <c r="AA1385" s="109">
        <f t="shared" si="257"/>
        <v>51.95</v>
      </c>
      <c r="AB1385" s="109">
        <f t="shared" si="258"/>
        <v>51950</v>
      </c>
      <c r="AC1385" s="108">
        <f t="shared" si="259"/>
        <v>987.05</v>
      </c>
      <c r="AD1385" s="107">
        <f t="shared" si="260"/>
        <v>2.2222222222222223E-2</v>
      </c>
      <c r="AE1385" s="106">
        <f t="shared" si="261"/>
        <v>21.934444444444445</v>
      </c>
      <c r="AF1385" s="105">
        <f t="shared" si="262"/>
        <v>329.01666666666665</v>
      </c>
      <c r="AG1385" s="105">
        <f t="shared" si="263"/>
        <v>709.98333333333335</v>
      </c>
    </row>
    <row r="1386" spans="1:33" s="88" customFormat="1" x14ac:dyDescent="0.35">
      <c r="A1386" s="21">
        <v>10141103</v>
      </c>
      <c r="B1386" s="115" t="s">
        <v>14786</v>
      </c>
      <c r="C1386" s="259" t="s">
        <v>710</v>
      </c>
      <c r="D1386" s="21" t="s">
        <v>14464</v>
      </c>
      <c r="E1386" s="114" t="str">
        <f t="shared" si="253"/>
        <v>TRANSFORMADOR MARCA:ZENARO CHIMURA PTS 310</v>
      </c>
      <c r="F1386" s="21"/>
      <c r="G1386" s="21" t="s">
        <v>1716</v>
      </c>
      <c r="H1386" s="21" t="s">
        <v>1715</v>
      </c>
      <c r="I1386" s="21" t="s">
        <v>3978</v>
      </c>
      <c r="J1386" s="21"/>
      <c r="K1386" s="21" t="s">
        <v>17007</v>
      </c>
      <c r="L1386" s="21" t="s">
        <v>17006</v>
      </c>
      <c r="M1386" s="21">
        <v>100</v>
      </c>
      <c r="N1386" s="21" t="s">
        <v>19</v>
      </c>
      <c r="O1386" s="21" t="s">
        <v>362</v>
      </c>
      <c r="P1386" s="121">
        <v>3</v>
      </c>
      <c r="Q1386" s="21">
        <v>2003</v>
      </c>
      <c r="R1386" s="115" t="s">
        <v>10629</v>
      </c>
      <c r="S1386" s="21"/>
      <c r="T1386" s="116">
        <v>763</v>
      </c>
      <c r="U1386" s="111">
        <v>45</v>
      </c>
      <c r="V1386" s="113">
        <f t="shared" si="254"/>
        <v>537.49111111111108</v>
      </c>
      <c r="W1386" s="113">
        <f t="shared" si="255"/>
        <v>225.50888888888892</v>
      </c>
      <c r="X1386" s="112">
        <f t="shared" si="256"/>
        <v>225508.88888888891</v>
      </c>
      <c r="Y1386" s="111"/>
      <c r="Z1386" s="110">
        <f t="shared" si="264"/>
        <v>31</v>
      </c>
      <c r="AA1386" s="109">
        <f t="shared" si="257"/>
        <v>38.15</v>
      </c>
      <c r="AB1386" s="109">
        <f t="shared" si="258"/>
        <v>38150</v>
      </c>
      <c r="AC1386" s="108">
        <f t="shared" si="259"/>
        <v>724.85</v>
      </c>
      <c r="AD1386" s="107">
        <f t="shared" si="260"/>
        <v>2.2222222222222223E-2</v>
      </c>
      <c r="AE1386" s="106">
        <f t="shared" si="261"/>
        <v>16.10777777777778</v>
      </c>
      <c r="AF1386" s="105">
        <f t="shared" si="262"/>
        <v>241.6166666666667</v>
      </c>
      <c r="AG1386" s="105">
        <f t="shared" si="263"/>
        <v>521.38333333333333</v>
      </c>
    </row>
    <row r="1387" spans="1:33" s="88" customFormat="1" x14ac:dyDescent="0.35">
      <c r="A1387" s="21">
        <v>10141103</v>
      </c>
      <c r="B1387" s="115" t="s">
        <v>14786</v>
      </c>
      <c r="C1387" s="259" t="s">
        <v>710</v>
      </c>
      <c r="D1387" s="21" t="s">
        <v>17005</v>
      </c>
      <c r="E1387" s="114" t="str">
        <f t="shared" si="253"/>
        <v>TRANSFORMADOR MARCA:TUSCO TRFR GURUE PTS 4023</v>
      </c>
      <c r="F1387" s="21"/>
      <c r="G1387" s="21" t="s">
        <v>164</v>
      </c>
      <c r="H1387" s="21" t="s">
        <v>164</v>
      </c>
      <c r="I1387" s="21" t="s">
        <v>17004</v>
      </c>
      <c r="J1387" s="21"/>
      <c r="K1387" s="119" t="s">
        <v>17003</v>
      </c>
      <c r="L1387" s="119" t="s">
        <v>17002</v>
      </c>
      <c r="M1387" s="21">
        <v>100</v>
      </c>
      <c r="N1387" s="21" t="s">
        <v>19</v>
      </c>
      <c r="O1387" s="21" t="s">
        <v>362</v>
      </c>
      <c r="P1387" s="121">
        <v>3</v>
      </c>
      <c r="Q1387" s="21">
        <v>2003</v>
      </c>
      <c r="R1387" s="115" t="s">
        <v>17001</v>
      </c>
      <c r="S1387" s="21"/>
      <c r="T1387" s="116">
        <v>763</v>
      </c>
      <c r="U1387" s="111">
        <v>45</v>
      </c>
      <c r="V1387" s="113">
        <f t="shared" si="254"/>
        <v>537.49111111111108</v>
      </c>
      <c r="W1387" s="113">
        <f t="shared" si="255"/>
        <v>225.50888888888892</v>
      </c>
      <c r="X1387" s="112">
        <f t="shared" si="256"/>
        <v>225508.88888888891</v>
      </c>
      <c r="Y1387" s="111"/>
      <c r="Z1387" s="110">
        <f t="shared" si="264"/>
        <v>31</v>
      </c>
      <c r="AA1387" s="109">
        <f t="shared" si="257"/>
        <v>38.15</v>
      </c>
      <c r="AB1387" s="109">
        <f t="shared" si="258"/>
        <v>38150</v>
      </c>
      <c r="AC1387" s="108">
        <f t="shared" si="259"/>
        <v>724.85</v>
      </c>
      <c r="AD1387" s="107">
        <f t="shared" si="260"/>
        <v>2.2222222222222223E-2</v>
      </c>
      <c r="AE1387" s="106">
        <f t="shared" si="261"/>
        <v>16.10777777777778</v>
      </c>
      <c r="AF1387" s="105">
        <f t="shared" si="262"/>
        <v>241.6166666666667</v>
      </c>
      <c r="AG1387" s="105">
        <f t="shared" si="263"/>
        <v>521.38333333333333</v>
      </c>
    </row>
    <row r="1388" spans="1:33" s="88" customFormat="1" x14ac:dyDescent="0.35">
      <c r="A1388" s="21">
        <v>10141103</v>
      </c>
      <c r="B1388" s="115" t="s">
        <v>14786</v>
      </c>
      <c r="C1388" s="259" t="s">
        <v>710</v>
      </c>
      <c r="D1388" s="21"/>
      <c r="E1388" s="114" t="str">
        <f t="shared" si="253"/>
        <v xml:space="preserve">TRANSFORMADOR MARCA:Pauwels Infulene </v>
      </c>
      <c r="F1388" s="21"/>
      <c r="G1388" s="21" t="s">
        <v>119</v>
      </c>
      <c r="H1388" s="21" t="s">
        <v>494</v>
      </c>
      <c r="I1388" s="21"/>
      <c r="J1388" s="21"/>
      <c r="K1388" s="21"/>
      <c r="L1388" s="21"/>
      <c r="M1388" s="21">
        <v>10</v>
      </c>
      <c r="N1388" s="21">
        <v>66</v>
      </c>
      <c r="O1388" s="21">
        <v>33</v>
      </c>
      <c r="P1388" s="21">
        <v>3</v>
      </c>
      <c r="Q1388" s="21">
        <v>2003</v>
      </c>
      <c r="R1388" s="115" t="s">
        <v>314</v>
      </c>
      <c r="S1388" s="21" t="s">
        <v>17000</v>
      </c>
      <c r="T1388" s="126">
        <v>27225</v>
      </c>
      <c r="U1388" s="111">
        <v>45</v>
      </c>
      <c r="V1388" s="113">
        <f t="shared" si="254"/>
        <v>19178.5</v>
      </c>
      <c r="W1388" s="113">
        <f t="shared" si="255"/>
        <v>8046.5</v>
      </c>
      <c r="X1388" s="112">
        <f t="shared" si="256"/>
        <v>8046500</v>
      </c>
      <c r="Y1388" s="118"/>
      <c r="Z1388" s="110">
        <f t="shared" si="264"/>
        <v>31</v>
      </c>
      <c r="AA1388" s="109">
        <f t="shared" si="257"/>
        <v>1361.25</v>
      </c>
      <c r="AB1388" s="109">
        <f t="shared" si="258"/>
        <v>1361250</v>
      </c>
      <c r="AC1388" s="108">
        <f t="shared" si="259"/>
        <v>25863.75</v>
      </c>
      <c r="AD1388" s="107">
        <f t="shared" si="260"/>
        <v>2.2222222222222223E-2</v>
      </c>
      <c r="AE1388" s="106">
        <f t="shared" si="261"/>
        <v>574.75</v>
      </c>
      <c r="AF1388" s="105">
        <f t="shared" si="262"/>
        <v>8621.25</v>
      </c>
      <c r="AG1388" s="105">
        <f t="shared" si="263"/>
        <v>18603.75</v>
      </c>
    </row>
    <row r="1389" spans="1:33" s="88" customFormat="1" x14ac:dyDescent="0.35">
      <c r="A1389" s="21">
        <v>10141103</v>
      </c>
      <c r="B1389" s="115" t="s">
        <v>1665</v>
      </c>
      <c r="C1389" s="272" t="s">
        <v>710</v>
      </c>
      <c r="D1389" s="21" t="s">
        <v>12299</v>
      </c>
      <c r="E1389" s="114" t="str">
        <f t="shared" si="253"/>
        <v>TRANSFORMADOR MARCA:DPM ANGOCHE PTS 8</v>
      </c>
      <c r="F1389" s="57"/>
      <c r="G1389" s="21" t="s">
        <v>709</v>
      </c>
      <c r="H1389" s="21" t="s">
        <v>709</v>
      </c>
      <c r="I1389" s="21" t="s">
        <v>12298</v>
      </c>
      <c r="J1389" s="57"/>
      <c r="K1389" s="57" t="s">
        <v>12297</v>
      </c>
      <c r="L1389" s="57" t="s">
        <v>12296</v>
      </c>
      <c r="M1389" s="21">
        <v>200</v>
      </c>
      <c r="N1389" s="21" t="s">
        <v>19</v>
      </c>
      <c r="O1389" s="21" t="s">
        <v>362</v>
      </c>
      <c r="P1389" s="57">
        <v>3</v>
      </c>
      <c r="Q1389" s="21">
        <v>2003</v>
      </c>
      <c r="R1389" s="115" t="s">
        <v>587</v>
      </c>
      <c r="S1389" s="21"/>
      <c r="T1389" s="116">
        <v>991</v>
      </c>
      <c r="U1389" s="111">
        <v>45</v>
      </c>
      <c r="V1389" s="113">
        <f t="shared" si="254"/>
        <v>698.10444444444443</v>
      </c>
      <c r="W1389" s="113">
        <f t="shared" si="255"/>
        <v>292.89555555555557</v>
      </c>
      <c r="X1389" s="112">
        <f t="shared" si="256"/>
        <v>292895.55555555556</v>
      </c>
      <c r="Y1389" s="111"/>
      <c r="Z1389" s="110">
        <f t="shared" si="264"/>
        <v>31</v>
      </c>
      <c r="AA1389" s="109">
        <f t="shared" si="257"/>
        <v>49.550000000000004</v>
      </c>
      <c r="AB1389" s="109">
        <f t="shared" si="258"/>
        <v>49550.000000000007</v>
      </c>
      <c r="AC1389" s="108">
        <f t="shared" si="259"/>
        <v>941.45</v>
      </c>
      <c r="AD1389" s="107">
        <f t="shared" si="260"/>
        <v>2.2222222222222223E-2</v>
      </c>
      <c r="AE1389" s="106">
        <f t="shared" si="261"/>
        <v>20.921111111111113</v>
      </c>
      <c r="AF1389" s="105">
        <f t="shared" si="262"/>
        <v>313.81666666666666</v>
      </c>
      <c r="AG1389" s="105">
        <f t="shared" si="263"/>
        <v>677.18333333333328</v>
      </c>
    </row>
    <row r="1390" spans="1:33" s="88" customFormat="1" x14ac:dyDescent="0.35">
      <c r="A1390" s="21">
        <v>10141103</v>
      </c>
      <c r="B1390" s="115" t="s">
        <v>1665</v>
      </c>
      <c r="C1390" s="272" t="s">
        <v>710</v>
      </c>
      <c r="D1390" s="21" t="s">
        <v>8806</v>
      </c>
      <c r="E1390" s="114" t="str">
        <f t="shared" si="253"/>
        <v>TRANSFORMADOR MARCA:EFACEC MOMA PTS 4</v>
      </c>
      <c r="F1390" s="21"/>
      <c r="G1390" s="21" t="s">
        <v>12294</v>
      </c>
      <c r="H1390" s="21" t="s">
        <v>12294</v>
      </c>
      <c r="I1390" s="21" t="s">
        <v>12293</v>
      </c>
      <c r="J1390" s="21"/>
      <c r="K1390" s="21" t="s">
        <v>12292</v>
      </c>
      <c r="L1390" s="21" t="s">
        <v>12291</v>
      </c>
      <c r="M1390" s="21" t="s">
        <v>712</v>
      </c>
      <c r="N1390" s="21" t="s">
        <v>376</v>
      </c>
      <c r="O1390" s="21" t="s">
        <v>362</v>
      </c>
      <c r="P1390" s="21">
        <v>3</v>
      </c>
      <c r="Q1390" s="21">
        <v>2003</v>
      </c>
      <c r="R1390" s="311" t="s">
        <v>27</v>
      </c>
      <c r="S1390" s="21"/>
      <c r="T1390" s="116">
        <v>572</v>
      </c>
      <c r="U1390" s="111">
        <v>45</v>
      </c>
      <c r="V1390" s="113">
        <f t="shared" si="254"/>
        <v>402.9422222222222</v>
      </c>
      <c r="W1390" s="113">
        <f t="shared" si="255"/>
        <v>169.0577777777778</v>
      </c>
      <c r="X1390" s="112">
        <f t="shared" si="256"/>
        <v>169057.77777777781</v>
      </c>
      <c r="Y1390" s="111"/>
      <c r="Z1390" s="110">
        <f t="shared" si="264"/>
        <v>31</v>
      </c>
      <c r="AA1390" s="109">
        <f t="shared" si="257"/>
        <v>28.6</v>
      </c>
      <c r="AB1390" s="109">
        <f t="shared" si="258"/>
        <v>28600</v>
      </c>
      <c r="AC1390" s="108">
        <f t="shared" si="259"/>
        <v>543.4</v>
      </c>
      <c r="AD1390" s="107">
        <f t="shared" si="260"/>
        <v>2.2222222222222223E-2</v>
      </c>
      <c r="AE1390" s="106">
        <f t="shared" si="261"/>
        <v>12.075555555555555</v>
      </c>
      <c r="AF1390" s="105">
        <f t="shared" si="262"/>
        <v>181.13333333333335</v>
      </c>
      <c r="AG1390" s="105">
        <f t="shared" si="263"/>
        <v>390.86666666666662</v>
      </c>
    </row>
    <row r="1391" spans="1:33" s="88" customFormat="1" x14ac:dyDescent="0.35">
      <c r="A1391" s="21">
        <v>10141103</v>
      </c>
      <c r="B1391" s="115" t="s">
        <v>1665</v>
      </c>
      <c r="C1391" s="272" t="s">
        <v>710</v>
      </c>
      <c r="D1391" s="21" t="s">
        <v>13099</v>
      </c>
      <c r="E1391" s="114" t="str">
        <f t="shared" si="253"/>
        <v>TRANSFORMADOR MARCA:EFACEC PT200 PT200</v>
      </c>
      <c r="F1391" s="21" t="s">
        <v>13100</v>
      </c>
      <c r="G1391" s="21" t="s">
        <v>13099</v>
      </c>
      <c r="H1391" s="21" t="s">
        <v>3104</v>
      </c>
      <c r="I1391" s="21" t="s">
        <v>530</v>
      </c>
      <c r="J1391" s="21"/>
      <c r="K1391" s="124">
        <v>697145</v>
      </c>
      <c r="L1391" s="124">
        <v>7805400</v>
      </c>
      <c r="M1391" s="21">
        <v>500</v>
      </c>
      <c r="N1391" s="21">
        <v>22</v>
      </c>
      <c r="O1391" s="21">
        <v>0.4</v>
      </c>
      <c r="P1391" s="21">
        <v>3</v>
      </c>
      <c r="Q1391" s="21">
        <v>2003</v>
      </c>
      <c r="R1391" s="115" t="s">
        <v>27</v>
      </c>
      <c r="S1391" s="21" t="s">
        <v>7147</v>
      </c>
      <c r="T1391" s="116">
        <v>1016</v>
      </c>
      <c r="U1391" s="111">
        <v>45</v>
      </c>
      <c r="V1391" s="113">
        <f t="shared" si="254"/>
        <v>715.71555555555551</v>
      </c>
      <c r="W1391" s="113">
        <f t="shared" si="255"/>
        <v>300.28444444444449</v>
      </c>
      <c r="X1391" s="112">
        <f t="shared" si="256"/>
        <v>300284.4444444445</v>
      </c>
      <c r="Y1391" s="111"/>
      <c r="Z1391" s="110">
        <f t="shared" si="264"/>
        <v>31</v>
      </c>
      <c r="AA1391" s="109">
        <f t="shared" si="257"/>
        <v>50.800000000000004</v>
      </c>
      <c r="AB1391" s="109">
        <f t="shared" si="258"/>
        <v>50800.000000000007</v>
      </c>
      <c r="AC1391" s="108">
        <f t="shared" si="259"/>
        <v>965.2</v>
      </c>
      <c r="AD1391" s="107">
        <f t="shared" si="260"/>
        <v>2.2222222222222223E-2</v>
      </c>
      <c r="AE1391" s="106">
        <f t="shared" si="261"/>
        <v>21.448888888888892</v>
      </c>
      <c r="AF1391" s="105">
        <f t="shared" si="262"/>
        <v>321.73333333333341</v>
      </c>
      <c r="AG1391" s="105">
        <f t="shared" si="263"/>
        <v>694.26666666666665</v>
      </c>
    </row>
    <row r="1392" spans="1:33" s="88" customFormat="1" x14ac:dyDescent="0.35">
      <c r="A1392" s="21">
        <v>10141103</v>
      </c>
      <c r="B1392" s="115" t="s">
        <v>1665</v>
      </c>
      <c r="C1392" s="272" t="s">
        <v>710</v>
      </c>
      <c r="D1392" s="21" t="s">
        <v>13097</v>
      </c>
      <c r="E1392" s="114" t="str">
        <f t="shared" si="253"/>
        <v>TRANSFORMADOR MARCA:Efacec PT213 PT213</v>
      </c>
      <c r="F1392" s="21" t="s">
        <v>13098</v>
      </c>
      <c r="G1392" s="21" t="s">
        <v>13097</v>
      </c>
      <c r="H1392" s="21" t="s">
        <v>3104</v>
      </c>
      <c r="I1392" s="21" t="s">
        <v>530</v>
      </c>
      <c r="J1392" s="21"/>
      <c r="K1392" s="124">
        <v>695999.1</v>
      </c>
      <c r="L1392" s="124">
        <v>7805523</v>
      </c>
      <c r="M1392" s="21">
        <v>315</v>
      </c>
      <c r="N1392" s="21">
        <v>22</v>
      </c>
      <c r="O1392" s="21">
        <v>0.4</v>
      </c>
      <c r="P1392" s="21">
        <v>3</v>
      </c>
      <c r="Q1392" s="124">
        <v>2003</v>
      </c>
      <c r="R1392" s="135" t="s">
        <v>535</v>
      </c>
      <c r="S1392" s="124" t="s">
        <v>13096</v>
      </c>
      <c r="T1392" s="116">
        <v>953</v>
      </c>
      <c r="U1392" s="111">
        <v>45</v>
      </c>
      <c r="V1392" s="113">
        <f t="shared" si="254"/>
        <v>671.33555555555552</v>
      </c>
      <c r="W1392" s="113">
        <f t="shared" si="255"/>
        <v>281.66444444444448</v>
      </c>
      <c r="X1392" s="112">
        <f t="shared" si="256"/>
        <v>281664.4444444445</v>
      </c>
      <c r="Y1392" s="111"/>
      <c r="Z1392" s="110">
        <f t="shared" si="264"/>
        <v>31</v>
      </c>
      <c r="AA1392" s="109">
        <f t="shared" si="257"/>
        <v>47.650000000000006</v>
      </c>
      <c r="AB1392" s="109">
        <f t="shared" si="258"/>
        <v>47650.000000000007</v>
      </c>
      <c r="AC1392" s="108">
        <f t="shared" si="259"/>
        <v>905.35</v>
      </c>
      <c r="AD1392" s="107">
        <f t="shared" si="260"/>
        <v>2.2222222222222223E-2</v>
      </c>
      <c r="AE1392" s="106">
        <f t="shared" si="261"/>
        <v>20.11888888888889</v>
      </c>
      <c r="AF1392" s="105">
        <f t="shared" si="262"/>
        <v>301.78333333333336</v>
      </c>
      <c r="AG1392" s="105">
        <f t="shared" si="263"/>
        <v>651.21666666666658</v>
      </c>
    </row>
    <row r="1393" spans="1:33" s="88" customFormat="1" x14ac:dyDescent="0.35">
      <c r="A1393" s="21">
        <v>10141103</v>
      </c>
      <c r="B1393" s="115" t="s">
        <v>1665</v>
      </c>
      <c r="C1393" s="272" t="s">
        <v>710</v>
      </c>
      <c r="D1393" s="21" t="s">
        <v>13094</v>
      </c>
      <c r="E1393" s="114" t="str">
        <f t="shared" si="253"/>
        <v>TRANSFORMADOR MARCA:Efacec PT229 PT229</v>
      </c>
      <c r="F1393" s="21" t="s">
        <v>13095</v>
      </c>
      <c r="G1393" s="21" t="s">
        <v>13094</v>
      </c>
      <c r="H1393" s="21" t="s">
        <v>3104</v>
      </c>
      <c r="I1393" s="21" t="s">
        <v>530</v>
      </c>
      <c r="J1393" s="21"/>
      <c r="K1393" s="124">
        <v>710170</v>
      </c>
      <c r="L1393" s="124">
        <v>7818726</v>
      </c>
      <c r="M1393" s="21">
        <v>160</v>
      </c>
      <c r="N1393" s="61">
        <v>22</v>
      </c>
      <c r="O1393" s="21">
        <v>0.4</v>
      </c>
      <c r="P1393" s="21">
        <v>3</v>
      </c>
      <c r="Q1393" s="124">
        <v>2003</v>
      </c>
      <c r="R1393" s="135" t="s">
        <v>535</v>
      </c>
      <c r="S1393" s="124" t="s">
        <v>13093</v>
      </c>
      <c r="T1393" s="116">
        <v>572</v>
      </c>
      <c r="U1393" s="111">
        <v>45</v>
      </c>
      <c r="V1393" s="113">
        <f t="shared" si="254"/>
        <v>402.9422222222222</v>
      </c>
      <c r="W1393" s="113">
        <f t="shared" si="255"/>
        <v>169.0577777777778</v>
      </c>
      <c r="X1393" s="112">
        <f t="shared" si="256"/>
        <v>169057.77777777781</v>
      </c>
      <c r="Y1393" s="111"/>
      <c r="Z1393" s="110">
        <f t="shared" si="264"/>
        <v>31</v>
      </c>
      <c r="AA1393" s="109">
        <f t="shared" si="257"/>
        <v>28.6</v>
      </c>
      <c r="AB1393" s="109">
        <f t="shared" si="258"/>
        <v>28600</v>
      </c>
      <c r="AC1393" s="108">
        <f t="shared" si="259"/>
        <v>543.4</v>
      </c>
      <c r="AD1393" s="107">
        <f t="shared" si="260"/>
        <v>2.2222222222222223E-2</v>
      </c>
      <c r="AE1393" s="106">
        <f t="shared" si="261"/>
        <v>12.075555555555555</v>
      </c>
      <c r="AF1393" s="105">
        <f t="shared" si="262"/>
        <v>181.13333333333335</v>
      </c>
      <c r="AG1393" s="105">
        <f t="shared" si="263"/>
        <v>390.86666666666662</v>
      </c>
    </row>
    <row r="1394" spans="1:33" s="88" customFormat="1" x14ac:dyDescent="0.35">
      <c r="A1394" s="21">
        <v>10141103</v>
      </c>
      <c r="B1394" s="115" t="s">
        <v>1665</v>
      </c>
      <c r="C1394" s="272" t="s">
        <v>710</v>
      </c>
      <c r="D1394" s="21" t="s">
        <v>13091</v>
      </c>
      <c r="E1394" s="114" t="str">
        <f t="shared" si="253"/>
        <v>TRANSFORMADOR MARCA:Efacec PT287 PT287</v>
      </c>
      <c r="F1394" s="21" t="s">
        <v>13092</v>
      </c>
      <c r="G1394" s="21" t="s">
        <v>13091</v>
      </c>
      <c r="H1394" s="21" t="s">
        <v>3104</v>
      </c>
      <c r="I1394" s="21" t="s">
        <v>530</v>
      </c>
      <c r="J1394" s="21"/>
      <c r="K1394" s="124">
        <v>-19.725720200000001</v>
      </c>
      <c r="L1394" s="124">
        <v>34.795040299999997</v>
      </c>
      <c r="M1394" s="21">
        <v>100</v>
      </c>
      <c r="N1394" s="21">
        <v>22</v>
      </c>
      <c r="O1394" s="21">
        <v>0.4</v>
      </c>
      <c r="P1394" s="21">
        <v>3</v>
      </c>
      <c r="Q1394" s="124">
        <v>2003</v>
      </c>
      <c r="R1394" s="135" t="s">
        <v>535</v>
      </c>
      <c r="S1394" s="124" t="s">
        <v>13090</v>
      </c>
      <c r="T1394" s="116">
        <v>445</v>
      </c>
      <c r="U1394" s="111">
        <v>45</v>
      </c>
      <c r="V1394" s="113">
        <f t="shared" si="254"/>
        <v>313.47777777777776</v>
      </c>
      <c r="W1394" s="113">
        <f t="shared" si="255"/>
        <v>131.52222222222224</v>
      </c>
      <c r="X1394" s="112">
        <f t="shared" si="256"/>
        <v>131522.22222222225</v>
      </c>
      <c r="Y1394" s="111"/>
      <c r="Z1394" s="110">
        <f t="shared" si="264"/>
        <v>31</v>
      </c>
      <c r="AA1394" s="109">
        <f t="shared" si="257"/>
        <v>22.25</v>
      </c>
      <c r="AB1394" s="109">
        <f t="shared" si="258"/>
        <v>22250</v>
      </c>
      <c r="AC1394" s="108">
        <f t="shared" si="259"/>
        <v>422.75</v>
      </c>
      <c r="AD1394" s="107">
        <f t="shared" si="260"/>
        <v>2.2222222222222223E-2</v>
      </c>
      <c r="AE1394" s="106">
        <f t="shared" si="261"/>
        <v>9.3944444444444439</v>
      </c>
      <c r="AF1394" s="105">
        <f t="shared" si="262"/>
        <v>140.91666666666669</v>
      </c>
      <c r="AG1394" s="105">
        <f t="shared" si="263"/>
        <v>304.08333333333331</v>
      </c>
    </row>
    <row r="1395" spans="1:33" s="88" customFormat="1" x14ac:dyDescent="0.35">
      <c r="A1395" s="21">
        <v>10141103</v>
      </c>
      <c r="B1395" s="115" t="s">
        <v>1665</v>
      </c>
      <c r="C1395" s="272" t="s">
        <v>710</v>
      </c>
      <c r="D1395" s="21" t="s">
        <v>13088</v>
      </c>
      <c r="E1395" s="114" t="str">
        <f t="shared" si="253"/>
        <v>TRANSFORMADOR MARCA:EFACEC PT333 PT333</v>
      </c>
      <c r="F1395" s="21" t="s">
        <v>13089</v>
      </c>
      <c r="G1395" s="21" t="s">
        <v>13088</v>
      </c>
      <c r="H1395" s="21" t="s">
        <v>3104</v>
      </c>
      <c r="I1395" s="21" t="s">
        <v>530</v>
      </c>
      <c r="J1395" s="21"/>
      <c r="K1395" s="124" t="s">
        <v>13087</v>
      </c>
      <c r="L1395" s="124" t="s">
        <v>13086</v>
      </c>
      <c r="M1395" s="21">
        <v>160</v>
      </c>
      <c r="N1395" s="21">
        <v>22</v>
      </c>
      <c r="O1395" s="21">
        <v>0.4</v>
      </c>
      <c r="P1395" s="21">
        <v>3</v>
      </c>
      <c r="Q1395" s="124">
        <v>2003</v>
      </c>
      <c r="R1395" s="115" t="s">
        <v>27</v>
      </c>
      <c r="S1395" s="124" t="s">
        <v>7147</v>
      </c>
      <c r="T1395" s="116">
        <v>572</v>
      </c>
      <c r="U1395" s="111">
        <v>45</v>
      </c>
      <c r="V1395" s="113">
        <f t="shared" si="254"/>
        <v>402.9422222222222</v>
      </c>
      <c r="W1395" s="113">
        <f t="shared" si="255"/>
        <v>169.0577777777778</v>
      </c>
      <c r="X1395" s="112">
        <f t="shared" si="256"/>
        <v>169057.77777777781</v>
      </c>
      <c r="Y1395" s="111"/>
      <c r="Z1395" s="110">
        <f t="shared" si="264"/>
        <v>31</v>
      </c>
      <c r="AA1395" s="109">
        <f t="shared" si="257"/>
        <v>28.6</v>
      </c>
      <c r="AB1395" s="109">
        <f t="shared" si="258"/>
        <v>28600</v>
      </c>
      <c r="AC1395" s="108">
        <f t="shared" si="259"/>
        <v>543.4</v>
      </c>
      <c r="AD1395" s="107">
        <f t="shared" si="260"/>
        <v>2.2222222222222223E-2</v>
      </c>
      <c r="AE1395" s="106">
        <f t="shared" si="261"/>
        <v>12.075555555555555</v>
      </c>
      <c r="AF1395" s="105">
        <f t="shared" si="262"/>
        <v>181.13333333333335</v>
      </c>
      <c r="AG1395" s="105">
        <f t="shared" si="263"/>
        <v>390.86666666666662</v>
      </c>
    </row>
    <row r="1396" spans="1:33" s="88" customFormat="1" x14ac:dyDescent="0.35">
      <c r="A1396" s="21">
        <v>10141103</v>
      </c>
      <c r="B1396" s="115" t="s">
        <v>1665</v>
      </c>
      <c r="C1396" s="272" t="s">
        <v>710</v>
      </c>
      <c r="D1396" s="21" t="s">
        <v>13084</v>
      </c>
      <c r="E1396" s="114" t="str">
        <f t="shared" si="253"/>
        <v>TRANSFORMADOR MARCA:EFACEC AGCHI/PT82 AGCHI/PT82</v>
      </c>
      <c r="F1396" s="21" t="s">
        <v>13085</v>
      </c>
      <c r="G1396" s="21" t="s">
        <v>13084</v>
      </c>
      <c r="H1396" s="21" t="s">
        <v>977</v>
      </c>
      <c r="I1396" s="21" t="s">
        <v>976</v>
      </c>
      <c r="J1396" s="21"/>
      <c r="K1396" s="139" t="s">
        <v>13083</v>
      </c>
      <c r="L1396" s="119" t="s">
        <v>13082</v>
      </c>
      <c r="M1396" s="21">
        <v>100</v>
      </c>
      <c r="N1396" s="21">
        <v>22</v>
      </c>
      <c r="O1396" s="21">
        <v>0.4</v>
      </c>
      <c r="P1396" s="21">
        <v>3</v>
      </c>
      <c r="Q1396" s="21">
        <v>2003</v>
      </c>
      <c r="R1396" s="115" t="s">
        <v>27</v>
      </c>
      <c r="S1396" s="21" t="s">
        <v>13081</v>
      </c>
      <c r="T1396" s="116">
        <v>445</v>
      </c>
      <c r="U1396" s="111">
        <v>45</v>
      </c>
      <c r="V1396" s="113">
        <f t="shared" si="254"/>
        <v>313.47777777777776</v>
      </c>
      <c r="W1396" s="113">
        <f t="shared" si="255"/>
        <v>131.52222222222224</v>
      </c>
      <c r="X1396" s="112">
        <f t="shared" si="256"/>
        <v>131522.22222222225</v>
      </c>
      <c r="Y1396" s="111"/>
      <c r="Z1396" s="110">
        <f t="shared" si="264"/>
        <v>31</v>
      </c>
      <c r="AA1396" s="109">
        <f t="shared" si="257"/>
        <v>22.25</v>
      </c>
      <c r="AB1396" s="109">
        <f t="shared" si="258"/>
        <v>22250</v>
      </c>
      <c r="AC1396" s="108">
        <f t="shared" si="259"/>
        <v>422.75</v>
      </c>
      <c r="AD1396" s="107">
        <f t="shared" si="260"/>
        <v>2.2222222222222223E-2</v>
      </c>
      <c r="AE1396" s="106">
        <f t="shared" si="261"/>
        <v>9.3944444444444439</v>
      </c>
      <c r="AF1396" s="105">
        <f t="shared" si="262"/>
        <v>140.91666666666669</v>
      </c>
      <c r="AG1396" s="105">
        <f t="shared" si="263"/>
        <v>304.08333333333331</v>
      </c>
    </row>
    <row r="1397" spans="1:33" s="88" customFormat="1" x14ac:dyDescent="0.35">
      <c r="A1397" s="21">
        <v>10141103</v>
      </c>
      <c r="B1397" s="135" t="s">
        <v>1665</v>
      </c>
      <c r="C1397" s="272" t="s">
        <v>710</v>
      </c>
      <c r="D1397" s="142" t="s">
        <v>13080</v>
      </c>
      <c r="E1397" s="114" t="str">
        <f t="shared" si="253"/>
        <v>TRANSFORMADOR MARCA:ALSTHOM PTS 477 PTS 477</v>
      </c>
      <c r="F1397" s="124"/>
      <c r="G1397" s="142" t="s">
        <v>13080</v>
      </c>
      <c r="H1397" s="124" t="s">
        <v>324</v>
      </c>
      <c r="I1397" s="124" t="s">
        <v>9053</v>
      </c>
      <c r="J1397" s="124"/>
      <c r="K1397" s="142" t="s">
        <v>13079</v>
      </c>
      <c r="L1397" s="142" t="s">
        <v>13078</v>
      </c>
      <c r="M1397" s="124">
        <v>160</v>
      </c>
      <c r="N1397" s="124">
        <v>33</v>
      </c>
      <c r="O1397" s="21">
        <v>0.4</v>
      </c>
      <c r="P1397" s="124" t="s">
        <v>514</v>
      </c>
      <c r="Q1397" s="142">
        <v>2003</v>
      </c>
      <c r="R1397" s="135" t="s">
        <v>136</v>
      </c>
      <c r="S1397" s="124" t="s">
        <v>13077</v>
      </c>
      <c r="T1397" s="116">
        <v>991</v>
      </c>
      <c r="U1397" s="111">
        <v>45</v>
      </c>
      <c r="V1397" s="113">
        <f t="shared" si="254"/>
        <v>698.10444444444443</v>
      </c>
      <c r="W1397" s="113">
        <f t="shared" si="255"/>
        <v>292.89555555555557</v>
      </c>
      <c r="X1397" s="112">
        <f t="shared" si="256"/>
        <v>292895.55555555556</v>
      </c>
      <c r="Y1397" s="111"/>
      <c r="Z1397" s="110">
        <f t="shared" si="264"/>
        <v>31</v>
      </c>
      <c r="AA1397" s="109">
        <f t="shared" si="257"/>
        <v>49.550000000000004</v>
      </c>
      <c r="AB1397" s="109">
        <f t="shared" si="258"/>
        <v>49550.000000000007</v>
      </c>
      <c r="AC1397" s="108">
        <f t="shared" si="259"/>
        <v>941.45</v>
      </c>
      <c r="AD1397" s="107">
        <f t="shared" si="260"/>
        <v>2.2222222222222223E-2</v>
      </c>
      <c r="AE1397" s="106">
        <f t="shared" si="261"/>
        <v>20.921111111111113</v>
      </c>
      <c r="AF1397" s="105">
        <f t="shared" si="262"/>
        <v>313.81666666666666</v>
      </c>
      <c r="AG1397" s="105">
        <f t="shared" si="263"/>
        <v>677.18333333333328</v>
      </c>
    </row>
    <row r="1398" spans="1:33" s="88" customFormat="1" x14ac:dyDescent="0.35">
      <c r="A1398" s="21">
        <v>10141103</v>
      </c>
      <c r="B1398" s="162" t="s">
        <v>1665</v>
      </c>
      <c r="C1398" s="272" t="s">
        <v>710</v>
      </c>
      <c r="D1398" s="142" t="s">
        <v>13076</v>
      </c>
      <c r="E1398" s="114" t="str">
        <f t="shared" si="253"/>
        <v>TRANSFORMADOR MARCA:ALSTHOM PTS 84 PTS 84</v>
      </c>
      <c r="F1398" s="124"/>
      <c r="G1398" s="142" t="s">
        <v>13076</v>
      </c>
      <c r="H1398" s="124" t="s">
        <v>324</v>
      </c>
      <c r="I1398" s="124" t="s">
        <v>7716</v>
      </c>
      <c r="J1398" s="124"/>
      <c r="K1398" s="142" t="s">
        <v>13075</v>
      </c>
      <c r="L1398" s="142" t="s">
        <v>13074</v>
      </c>
      <c r="M1398" s="124">
        <v>160</v>
      </c>
      <c r="N1398" s="124">
        <v>33</v>
      </c>
      <c r="O1398" s="21">
        <v>0.4</v>
      </c>
      <c r="P1398" s="124" t="s">
        <v>514</v>
      </c>
      <c r="Q1398" s="142">
        <v>2003</v>
      </c>
      <c r="R1398" s="135" t="s">
        <v>136</v>
      </c>
      <c r="S1398" s="124" t="s">
        <v>13073</v>
      </c>
      <c r="T1398" s="116">
        <v>991</v>
      </c>
      <c r="U1398" s="111">
        <v>45</v>
      </c>
      <c r="V1398" s="113">
        <f t="shared" si="254"/>
        <v>698.10444444444443</v>
      </c>
      <c r="W1398" s="113">
        <f t="shared" si="255"/>
        <v>292.89555555555557</v>
      </c>
      <c r="X1398" s="112">
        <f t="shared" si="256"/>
        <v>292895.55555555556</v>
      </c>
      <c r="Y1398" s="111"/>
      <c r="Z1398" s="110">
        <f t="shared" si="264"/>
        <v>31</v>
      </c>
      <c r="AA1398" s="109">
        <f t="shared" si="257"/>
        <v>49.550000000000004</v>
      </c>
      <c r="AB1398" s="109">
        <f t="shared" si="258"/>
        <v>49550.000000000007</v>
      </c>
      <c r="AC1398" s="108">
        <f t="shared" si="259"/>
        <v>941.45</v>
      </c>
      <c r="AD1398" s="107">
        <f t="shared" si="260"/>
        <v>2.2222222222222223E-2</v>
      </c>
      <c r="AE1398" s="106">
        <f t="shared" si="261"/>
        <v>20.921111111111113</v>
      </c>
      <c r="AF1398" s="105">
        <f t="shared" si="262"/>
        <v>313.81666666666666</v>
      </c>
      <c r="AG1398" s="105">
        <f t="shared" si="263"/>
        <v>677.18333333333328</v>
      </c>
    </row>
    <row r="1399" spans="1:33" s="88" customFormat="1" x14ac:dyDescent="0.35">
      <c r="A1399" s="21">
        <v>10141103</v>
      </c>
      <c r="B1399" s="162" t="s">
        <v>1665</v>
      </c>
      <c r="C1399" s="272" t="s">
        <v>710</v>
      </c>
      <c r="D1399" s="170" t="s">
        <v>13072</v>
      </c>
      <c r="E1399" s="114" t="str">
        <f t="shared" si="253"/>
        <v>TRANSFORMADOR MARCA:ALSTOM PTS 308 PTS 308</v>
      </c>
      <c r="F1399" s="124"/>
      <c r="G1399" s="170" t="s">
        <v>13072</v>
      </c>
      <c r="H1399" s="124" t="s">
        <v>2791</v>
      </c>
      <c r="I1399" s="21" t="s">
        <v>2791</v>
      </c>
      <c r="J1399" s="21"/>
      <c r="K1399" s="142" t="s">
        <v>13071</v>
      </c>
      <c r="L1399" s="142" t="s">
        <v>13070</v>
      </c>
      <c r="M1399" s="124">
        <v>160</v>
      </c>
      <c r="N1399" s="124">
        <v>33</v>
      </c>
      <c r="O1399" s="21">
        <v>0.4</v>
      </c>
      <c r="P1399" s="124" t="s">
        <v>514</v>
      </c>
      <c r="Q1399" s="142">
        <v>2003</v>
      </c>
      <c r="R1399" s="135" t="s">
        <v>4</v>
      </c>
      <c r="S1399" s="124" t="s">
        <v>13069</v>
      </c>
      <c r="T1399" s="116">
        <v>991</v>
      </c>
      <c r="U1399" s="111">
        <v>45</v>
      </c>
      <c r="V1399" s="113">
        <f t="shared" si="254"/>
        <v>698.10444444444443</v>
      </c>
      <c r="W1399" s="113">
        <f t="shared" si="255"/>
        <v>292.89555555555557</v>
      </c>
      <c r="X1399" s="112">
        <f t="shared" si="256"/>
        <v>292895.55555555556</v>
      </c>
      <c r="Y1399" s="111"/>
      <c r="Z1399" s="110">
        <f t="shared" si="264"/>
        <v>31</v>
      </c>
      <c r="AA1399" s="109">
        <f t="shared" si="257"/>
        <v>49.550000000000004</v>
      </c>
      <c r="AB1399" s="109">
        <f t="shared" si="258"/>
        <v>49550.000000000007</v>
      </c>
      <c r="AC1399" s="108">
        <f t="shared" si="259"/>
        <v>941.45</v>
      </c>
      <c r="AD1399" s="107">
        <f t="shared" si="260"/>
        <v>2.2222222222222223E-2</v>
      </c>
      <c r="AE1399" s="106">
        <f t="shared" si="261"/>
        <v>20.921111111111113</v>
      </c>
      <c r="AF1399" s="105">
        <f t="shared" si="262"/>
        <v>313.81666666666666</v>
      </c>
      <c r="AG1399" s="105">
        <f t="shared" si="263"/>
        <v>677.18333333333328</v>
      </c>
    </row>
    <row r="1400" spans="1:33" s="88" customFormat="1" x14ac:dyDescent="0.35">
      <c r="A1400" s="21">
        <v>10141103</v>
      </c>
      <c r="B1400" s="162" t="s">
        <v>1665</v>
      </c>
      <c r="C1400" s="272" t="s">
        <v>710</v>
      </c>
      <c r="D1400" s="170" t="s">
        <v>13068</v>
      </c>
      <c r="E1400" s="114" t="str">
        <f t="shared" si="253"/>
        <v>TRANSFORMADOR MARCA:ALSTOM PTS 506 PTS 506</v>
      </c>
      <c r="F1400" s="124"/>
      <c r="G1400" s="170" t="s">
        <v>13068</v>
      </c>
      <c r="H1400" s="124" t="s">
        <v>2791</v>
      </c>
      <c r="I1400" s="21" t="s">
        <v>2804</v>
      </c>
      <c r="J1400" s="21"/>
      <c r="K1400" s="142" t="s">
        <v>13067</v>
      </c>
      <c r="L1400" s="142" t="s">
        <v>13066</v>
      </c>
      <c r="M1400" s="124">
        <v>250</v>
      </c>
      <c r="N1400" s="124">
        <v>33</v>
      </c>
      <c r="O1400" s="21">
        <v>0.4</v>
      </c>
      <c r="P1400" s="124" t="s">
        <v>514</v>
      </c>
      <c r="Q1400" s="142">
        <v>2003</v>
      </c>
      <c r="R1400" s="135" t="s">
        <v>4</v>
      </c>
      <c r="S1400" s="124" t="s">
        <v>13065</v>
      </c>
      <c r="T1400" s="116">
        <v>991</v>
      </c>
      <c r="U1400" s="111">
        <v>45</v>
      </c>
      <c r="V1400" s="113">
        <f t="shared" si="254"/>
        <v>698.10444444444443</v>
      </c>
      <c r="W1400" s="113">
        <f t="shared" si="255"/>
        <v>292.89555555555557</v>
      </c>
      <c r="X1400" s="112">
        <f t="shared" si="256"/>
        <v>292895.55555555556</v>
      </c>
      <c r="Y1400" s="111"/>
      <c r="Z1400" s="110">
        <f t="shared" si="264"/>
        <v>31</v>
      </c>
      <c r="AA1400" s="109">
        <f t="shared" si="257"/>
        <v>49.550000000000004</v>
      </c>
      <c r="AB1400" s="109">
        <f t="shared" si="258"/>
        <v>49550.000000000007</v>
      </c>
      <c r="AC1400" s="108">
        <f t="shared" si="259"/>
        <v>941.45</v>
      </c>
      <c r="AD1400" s="107">
        <f t="shared" si="260"/>
        <v>2.2222222222222223E-2</v>
      </c>
      <c r="AE1400" s="106">
        <f t="shared" si="261"/>
        <v>20.921111111111113</v>
      </c>
      <c r="AF1400" s="105">
        <f t="shared" si="262"/>
        <v>313.81666666666666</v>
      </c>
      <c r="AG1400" s="105">
        <f t="shared" si="263"/>
        <v>677.18333333333328</v>
      </c>
    </row>
    <row r="1401" spans="1:33" s="88" customFormat="1" x14ac:dyDescent="0.35">
      <c r="A1401" s="21">
        <v>10141103</v>
      </c>
      <c r="B1401" s="162" t="s">
        <v>1665</v>
      </c>
      <c r="C1401" s="272" t="s">
        <v>710</v>
      </c>
      <c r="D1401" s="170" t="s">
        <v>1805</v>
      </c>
      <c r="E1401" s="114" t="str">
        <f t="shared" si="253"/>
        <v>TRANSFORMADOR MARCA:ALSTOM PTS 25 PTS 25</v>
      </c>
      <c r="F1401" s="124"/>
      <c r="G1401" s="170" t="s">
        <v>1805</v>
      </c>
      <c r="H1401" s="124" t="s">
        <v>2791</v>
      </c>
      <c r="I1401" s="21" t="s">
        <v>2804</v>
      </c>
      <c r="J1401" s="21"/>
      <c r="K1401" s="142" t="s">
        <v>13064</v>
      </c>
      <c r="L1401" s="142" t="s">
        <v>13063</v>
      </c>
      <c r="M1401" s="124">
        <v>160</v>
      </c>
      <c r="N1401" s="124">
        <v>33</v>
      </c>
      <c r="O1401" s="21">
        <v>0.4</v>
      </c>
      <c r="P1401" s="124" t="s">
        <v>514</v>
      </c>
      <c r="Q1401" s="142">
        <v>2003</v>
      </c>
      <c r="R1401" s="135" t="s">
        <v>4</v>
      </c>
      <c r="S1401" s="124" t="s">
        <v>13062</v>
      </c>
      <c r="T1401" s="116">
        <v>991</v>
      </c>
      <c r="U1401" s="111">
        <v>45</v>
      </c>
      <c r="V1401" s="113">
        <f t="shared" si="254"/>
        <v>698.10444444444443</v>
      </c>
      <c r="W1401" s="113">
        <f t="shared" si="255"/>
        <v>292.89555555555557</v>
      </c>
      <c r="X1401" s="112">
        <f t="shared" si="256"/>
        <v>292895.55555555556</v>
      </c>
      <c r="Y1401" s="111"/>
      <c r="Z1401" s="110">
        <f t="shared" si="264"/>
        <v>31</v>
      </c>
      <c r="AA1401" s="109">
        <f t="shared" si="257"/>
        <v>49.550000000000004</v>
      </c>
      <c r="AB1401" s="109">
        <f t="shared" si="258"/>
        <v>49550.000000000007</v>
      </c>
      <c r="AC1401" s="108">
        <f t="shared" si="259"/>
        <v>941.45</v>
      </c>
      <c r="AD1401" s="107">
        <f t="shared" si="260"/>
        <v>2.2222222222222223E-2</v>
      </c>
      <c r="AE1401" s="106">
        <f t="shared" si="261"/>
        <v>20.921111111111113</v>
      </c>
      <c r="AF1401" s="105">
        <f t="shared" si="262"/>
        <v>313.81666666666666</v>
      </c>
      <c r="AG1401" s="105">
        <f t="shared" si="263"/>
        <v>677.18333333333328</v>
      </c>
    </row>
    <row r="1402" spans="1:33" s="88" customFormat="1" x14ac:dyDescent="0.35">
      <c r="A1402" s="21">
        <v>10141103</v>
      </c>
      <c r="B1402" s="135" t="s">
        <v>1665</v>
      </c>
      <c r="C1402" s="272" t="s">
        <v>710</v>
      </c>
      <c r="D1402" s="170" t="s">
        <v>13061</v>
      </c>
      <c r="E1402" s="114" t="str">
        <f t="shared" si="253"/>
        <v>TRANSFORMADOR MARCA:DESTA POWER MATLA PTS 245 PTS 245</v>
      </c>
      <c r="F1402" s="124"/>
      <c r="G1402" s="170" t="s">
        <v>13061</v>
      </c>
      <c r="H1402" s="21" t="s">
        <v>1634</v>
      </c>
      <c r="I1402" s="21" t="s">
        <v>1607</v>
      </c>
      <c r="J1402" s="21"/>
      <c r="K1402" s="142" t="s">
        <v>13060</v>
      </c>
      <c r="L1402" s="142" t="s">
        <v>13059</v>
      </c>
      <c r="M1402" s="124">
        <v>250</v>
      </c>
      <c r="N1402" s="124">
        <v>11</v>
      </c>
      <c r="O1402" s="21">
        <v>0.4</v>
      </c>
      <c r="P1402" s="124" t="s">
        <v>514</v>
      </c>
      <c r="Q1402" s="124">
        <v>2003</v>
      </c>
      <c r="R1402" s="135" t="s">
        <v>48</v>
      </c>
      <c r="S1402" s="124" t="s">
        <v>13058</v>
      </c>
      <c r="T1402" s="116">
        <v>840</v>
      </c>
      <c r="U1402" s="111">
        <v>45</v>
      </c>
      <c r="V1402" s="113">
        <f t="shared" si="254"/>
        <v>591.73333333333335</v>
      </c>
      <c r="W1402" s="113">
        <f t="shared" si="255"/>
        <v>248.26666666666665</v>
      </c>
      <c r="X1402" s="112">
        <f t="shared" si="256"/>
        <v>248266.66666666666</v>
      </c>
      <c r="Y1402" s="111"/>
      <c r="Z1402" s="110">
        <f t="shared" si="264"/>
        <v>31</v>
      </c>
      <c r="AA1402" s="109">
        <f t="shared" si="257"/>
        <v>42</v>
      </c>
      <c r="AB1402" s="109">
        <f t="shared" si="258"/>
        <v>42000</v>
      </c>
      <c r="AC1402" s="108">
        <f t="shared" si="259"/>
        <v>798</v>
      </c>
      <c r="AD1402" s="107">
        <f t="shared" si="260"/>
        <v>2.2222222222222223E-2</v>
      </c>
      <c r="AE1402" s="106">
        <f t="shared" si="261"/>
        <v>17.733333333333334</v>
      </c>
      <c r="AF1402" s="105">
        <f t="shared" si="262"/>
        <v>266</v>
      </c>
      <c r="AG1402" s="105">
        <f t="shared" si="263"/>
        <v>574</v>
      </c>
    </row>
    <row r="1403" spans="1:33" s="88" customFormat="1" x14ac:dyDescent="0.35">
      <c r="A1403" s="21">
        <v>10141103</v>
      </c>
      <c r="B1403" s="135" t="s">
        <v>1665</v>
      </c>
      <c r="C1403" s="272" t="s">
        <v>710</v>
      </c>
      <c r="D1403" s="124" t="s">
        <v>13057</v>
      </c>
      <c r="E1403" s="114" t="str">
        <f t="shared" si="253"/>
        <v>TRANSFORMADOR MARCA:ALSTOM PTS 800 PTS 800</v>
      </c>
      <c r="F1403" s="124"/>
      <c r="G1403" s="124" t="s">
        <v>13057</v>
      </c>
      <c r="H1403" s="124" t="s">
        <v>1608</v>
      </c>
      <c r="I1403" s="124" t="s">
        <v>1608</v>
      </c>
      <c r="J1403" s="124"/>
      <c r="K1403" s="142" t="s">
        <v>13056</v>
      </c>
      <c r="L1403" s="142" t="s">
        <v>13055</v>
      </c>
      <c r="M1403" s="124">
        <v>160</v>
      </c>
      <c r="N1403" s="124">
        <v>33</v>
      </c>
      <c r="O1403" s="21">
        <v>0.4</v>
      </c>
      <c r="P1403" s="124" t="s">
        <v>514</v>
      </c>
      <c r="Q1403" s="142">
        <v>2003</v>
      </c>
      <c r="R1403" s="135" t="s">
        <v>4</v>
      </c>
      <c r="S1403" s="124" t="s">
        <v>13054</v>
      </c>
      <c r="T1403" s="116">
        <v>991</v>
      </c>
      <c r="U1403" s="111">
        <v>45</v>
      </c>
      <c r="V1403" s="113">
        <f t="shared" si="254"/>
        <v>698.10444444444443</v>
      </c>
      <c r="W1403" s="113">
        <f t="shared" si="255"/>
        <v>292.89555555555557</v>
      </c>
      <c r="X1403" s="112">
        <f t="shared" si="256"/>
        <v>292895.55555555556</v>
      </c>
      <c r="Y1403" s="111"/>
      <c r="Z1403" s="110">
        <f t="shared" si="264"/>
        <v>31</v>
      </c>
      <c r="AA1403" s="109">
        <f t="shared" si="257"/>
        <v>49.550000000000004</v>
      </c>
      <c r="AB1403" s="109">
        <f t="shared" si="258"/>
        <v>49550.000000000007</v>
      </c>
      <c r="AC1403" s="108">
        <f t="shared" si="259"/>
        <v>941.45</v>
      </c>
      <c r="AD1403" s="107">
        <f t="shared" si="260"/>
        <v>2.2222222222222223E-2</v>
      </c>
      <c r="AE1403" s="106">
        <f t="shared" si="261"/>
        <v>20.921111111111113</v>
      </c>
      <c r="AF1403" s="105">
        <f t="shared" si="262"/>
        <v>313.81666666666666</v>
      </c>
      <c r="AG1403" s="105">
        <f t="shared" si="263"/>
        <v>677.18333333333328</v>
      </c>
    </row>
    <row r="1404" spans="1:33" s="88" customFormat="1" x14ac:dyDescent="0.35">
      <c r="A1404" s="21">
        <v>10141103</v>
      </c>
      <c r="B1404" s="135" t="s">
        <v>1665</v>
      </c>
      <c r="C1404" s="272" t="s">
        <v>710</v>
      </c>
      <c r="D1404" s="142" t="s">
        <v>13053</v>
      </c>
      <c r="E1404" s="114" t="str">
        <f t="shared" si="253"/>
        <v>TRANSFORMADOR MARCA:IMEFY PTS 751 PTS 751</v>
      </c>
      <c r="F1404" s="124"/>
      <c r="G1404" s="142" t="s">
        <v>13053</v>
      </c>
      <c r="H1404" s="124" t="s">
        <v>1608</v>
      </c>
      <c r="I1404" s="124" t="s">
        <v>4119</v>
      </c>
      <c r="J1404" s="124"/>
      <c r="K1404" s="142" t="s">
        <v>13052</v>
      </c>
      <c r="L1404" s="142" t="s">
        <v>13051</v>
      </c>
      <c r="M1404" s="124">
        <v>160</v>
      </c>
      <c r="N1404" s="124">
        <v>33</v>
      </c>
      <c r="O1404" s="124">
        <v>0.4</v>
      </c>
      <c r="P1404" s="124" t="s">
        <v>514</v>
      </c>
      <c r="Q1404" s="142">
        <v>2003</v>
      </c>
      <c r="R1404" s="135" t="s">
        <v>726</v>
      </c>
      <c r="S1404" s="124">
        <v>55850</v>
      </c>
      <c r="T1404" s="116">
        <v>991</v>
      </c>
      <c r="U1404" s="111">
        <v>45</v>
      </c>
      <c r="V1404" s="113">
        <f t="shared" si="254"/>
        <v>698.10444444444443</v>
      </c>
      <c r="W1404" s="113">
        <f t="shared" si="255"/>
        <v>292.89555555555557</v>
      </c>
      <c r="X1404" s="112">
        <f t="shared" si="256"/>
        <v>292895.55555555556</v>
      </c>
      <c r="Y1404" s="111"/>
      <c r="Z1404" s="110">
        <f t="shared" si="264"/>
        <v>31</v>
      </c>
      <c r="AA1404" s="109">
        <f t="shared" si="257"/>
        <v>49.550000000000004</v>
      </c>
      <c r="AB1404" s="109">
        <f t="shared" si="258"/>
        <v>49550.000000000007</v>
      </c>
      <c r="AC1404" s="108">
        <f t="shared" si="259"/>
        <v>941.45</v>
      </c>
      <c r="AD1404" s="107">
        <f t="shared" si="260"/>
        <v>2.2222222222222223E-2</v>
      </c>
      <c r="AE1404" s="106">
        <f t="shared" si="261"/>
        <v>20.921111111111113</v>
      </c>
      <c r="AF1404" s="105">
        <f t="shared" si="262"/>
        <v>313.81666666666666</v>
      </c>
      <c r="AG1404" s="105">
        <f t="shared" si="263"/>
        <v>677.18333333333328</v>
      </c>
    </row>
    <row r="1405" spans="1:33" s="88" customFormat="1" x14ac:dyDescent="0.35">
      <c r="A1405" s="21">
        <v>10141103</v>
      </c>
      <c r="B1405" s="135" t="s">
        <v>1665</v>
      </c>
      <c r="C1405" s="272" t="s">
        <v>710</v>
      </c>
      <c r="D1405" s="170" t="s">
        <v>13050</v>
      </c>
      <c r="E1405" s="114" t="str">
        <f t="shared" si="253"/>
        <v>TRANSFORMADOR MARCA:POWER ENGINEERS PTS 1060 PTS 1060</v>
      </c>
      <c r="F1405" s="124"/>
      <c r="G1405" s="170" t="s">
        <v>13050</v>
      </c>
      <c r="H1405" s="124" t="s">
        <v>1608</v>
      </c>
      <c r="I1405" s="124" t="s">
        <v>13045</v>
      </c>
      <c r="J1405" s="124"/>
      <c r="K1405" s="142" t="s">
        <v>13049</v>
      </c>
      <c r="L1405" s="142" t="s">
        <v>13048</v>
      </c>
      <c r="M1405" s="124">
        <v>100</v>
      </c>
      <c r="N1405" s="124">
        <v>33</v>
      </c>
      <c r="O1405" s="124">
        <v>0.4</v>
      </c>
      <c r="P1405" s="124" t="s">
        <v>514</v>
      </c>
      <c r="Q1405" s="142">
        <v>2003</v>
      </c>
      <c r="R1405" s="135" t="s">
        <v>635</v>
      </c>
      <c r="S1405" s="124" t="s">
        <v>13047</v>
      </c>
      <c r="T1405" s="116">
        <v>763</v>
      </c>
      <c r="U1405" s="111">
        <v>45</v>
      </c>
      <c r="V1405" s="113">
        <f t="shared" si="254"/>
        <v>537.49111111111108</v>
      </c>
      <c r="W1405" s="113">
        <f t="shared" si="255"/>
        <v>225.50888888888892</v>
      </c>
      <c r="X1405" s="112">
        <f t="shared" si="256"/>
        <v>225508.88888888891</v>
      </c>
      <c r="Y1405" s="111"/>
      <c r="Z1405" s="110">
        <f t="shared" si="264"/>
        <v>31</v>
      </c>
      <c r="AA1405" s="109">
        <f t="shared" si="257"/>
        <v>38.15</v>
      </c>
      <c r="AB1405" s="109">
        <f t="shared" si="258"/>
        <v>38150</v>
      </c>
      <c r="AC1405" s="108">
        <f t="shared" si="259"/>
        <v>724.85</v>
      </c>
      <c r="AD1405" s="107">
        <f t="shared" si="260"/>
        <v>2.2222222222222223E-2</v>
      </c>
      <c r="AE1405" s="106">
        <f t="shared" si="261"/>
        <v>16.10777777777778</v>
      </c>
      <c r="AF1405" s="105">
        <f t="shared" si="262"/>
        <v>241.6166666666667</v>
      </c>
      <c r="AG1405" s="105">
        <f t="shared" si="263"/>
        <v>521.38333333333333</v>
      </c>
    </row>
    <row r="1406" spans="1:33" s="88" customFormat="1" x14ac:dyDescent="0.35">
      <c r="A1406" s="21">
        <v>10141103</v>
      </c>
      <c r="B1406" s="135" t="s">
        <v>1665</v>
      </c>
      <c r="C1406" s="272" t="s">
        <v>710</v>
      </c>
      <c r="D1406" s="170" t="s">
        <v>13046</v>
      </c>
      <c r="E1406" s="114" t="str">
        <f t="shared" si="253"/>
        <v>TRANSFORMADOR MARCA:ALSTOM PTS 746 PTS 746</v>
      </c>
      <c r="F1406" s="124"/>
      <c r="G1406" s="170" t="s">
        <v>13046</v>
      </c>
      <c r="H1406" s="124" t="s">
        <v>1608</v>
      </c>
      <c r="I1406" s="124" t="s">
        <v>13045</v>
      </c>
      <c r="J1406" s="124"/>
      <c r="K1406" s="142" t="s">
        <v>13044</v>
      </c>
      <c r="L1406" s="142" t="s">
        <v>13043</v>
      </c>
      <c r="M1406" s="124">
        <v>150</v>
      </c>
      <c r="N1406" s="124">
        <v>33</v>
      </c>
      <c r="O1406" s="124">
        <v>0.4</v>
      </c>
      <c r="P1406" s="124" t="s">
        <v>514</v>
      </c>
      <c r="Q1406" s="142">
        <v>2003</v>
      </c>
      <c r="R1406" s="135" t="s">
        <v>4</v>
      </c>
      <c r="S1406" s="124" t="s">
        <v>13042</v>
      </c>
      <c r="T1406" s="116">
        <v>991</v>
      </c>
      <c r="U1406" s="111">
        <v>45</v>
      </c>
      <c r="V1406" s="113">
        <f t="shared" si="254"/>
        <v>698.10444444444443</v>
      </c>
      <c r="W1406" s="113">
        <f t="shared" si="255"/>
        <v>292.89555555555557</v>
      </c>
      <c r="X1406" s="112">
        <f t="shared" si="256"/>
        <v>292895.55555555556</v>
      </c>
      <c r="Y1406" s="111"/>
      <c r="Z1406" s="110">
        <f t="shared" si="264"/>
        <v>31</v>
      </c>
      <c r="AA1406" s="109">
        <f t="shared" si="257"/>
        <v>49.550000000000004</v>
      </c>
      <c r="AB1406" s="109">
        <f t="shared" si="258"/>
        <v>49550.000000000007</v>
      </c>
      <c r="AC1406" s="108">
        <f t="shared" si="259"/>
        <v>941.45</v>
      </c>
      <c r="AD1406" s="107">
        <f t="shared" si="260"/>
        <v>2.2222222222222223E-2</v>
      </c>
      <c r="AE1406" s="106">
        <f t="shared" si="261"/>
        <v>20.921111111111113</v>
      </c>
      <c r="AF1406" s="105">
        <f t="shared" si="262"/>
        <v>313.81666666666666</v>
      </c>
      <c r="AG1406" s="105">
        <f t="shared" si="263"/>
        <v>677.18333333333328</v>
      </c>
    </row>
    <row r="1407" spans="1:33" s="88" customFormat="1" x14ac:dyDescent="0.35">
      <c r="A1407" s="21">
        <v>10141103</v>
      </c>
      <c r="B1407" s="135" t="s">
        <v>1665</v>
      </c>
      <c r="C1407" s="272" t="s">
        <v>710</v>
      </c>
      <c r="D1407" s="124" t="s">
        <v>13041</v>
      </c>
      <c r="E1407" s="114" t="str">
        <f t="shared" si="253"/>
        <v>TRANSFORMADOR MARCA:ALSTOM PTS 858 PTS 858</v>
      </c>
      <c r="F1407" s="124"/>
      <c r="G1407" s="124" t="s">
        <v>13041</v>
      </c>
      <c r="H1407" s="124" t="s">
        <v>1608</v>
      </c>
      <c r="I1407" s="124" t="s">
        <v>2748</v>
      </c>
      <c r="J1407" s="21"/>
      <c r="K1407" s="142" t="s">
        <v>13040</v>
      </c>
      <c r="L1407" s="142" t="s">
        <v>13039</v>
      </c>
      <c r="M1407" s="124">
        <v>25</v>
      </c>
      <c r="N1407" s="124">
        <v>33</v>
      </c>
      <c r="O1407" s="124">
        <v>0.23</v>
      </c>
      <c r="P1407" s="124" t="s">
        <v>2759</v>
      </c>
      <c r="Q1407" s="142">
        <v>2003</v>
      </c>
      <c r="R1407" s="135" t="s">
        <v>4</v>
      </c>
      <c r="S1407" s="124" t="s">
        <v>13038</v>
      </c>
      <c r="T1407" s="116">
        <v>643</v>
      </c>
      <c r="U1407" s="111">
        <v>45</v>
      </c>
      <c r="V1407" s="113">
        <f t="shared" si="254"/>
        <v>452.95777777777778</v>
      </c>
      <c r="W1407" s="113">
        <f t="shared" si="255"/>
        <v>190.04222222222222</v>
      </c>
      <c r="X1407" s="112">
        <f t="shared" si="256"/>
        <v>190042.22222222222</v>
      </c>
      <c r="Y1407" s="111"/>
      <c r="Z1407" s="110">
        <f t="shared" si="264"/>
        <v>31</v>
      </c>
      <c r="AA1407" s="109">
        <f t="shared" si="257"/>
        <v>32.15</v>
      </c>
      <c r="AB1407" s="109">
        <f t="shared" si="258"/>
        <v>32150</v>
      </c>
      <c r="AC1407" s="108">
        <f t="shared" si="259"/>
        <v>610.85</v>
      </c>
      <c r="AD1407" s="107">
        <f t="shared" si="260"/>
        <v>2.2222222222222223E-2</v>
      </c>
      <c r="AE1407" s="106">
        <f t="shared" si="261"/>
        <v>13.574444444444445</v>
      </c>
      <c r="AF1407" s="105">
        <f t="shared" si="262"/>
        <v>203.61666666666667</v>
      </c>
      <c r="AG1407" s="105">
        <f t="shared" si="263"/>
        <v>439.38333333333333</v>
      </c>
    </row>
    <row r="1408" spans="1:33" s="88" customFormat="1" x14ac:dyDescent="0.35">
      <c r="A1408" s="21">
        <v>10141103</v>
      </c>
      <c r="B1408" s="135" t="s">
        <v>1665</v>
      </c>
      <c r="C1408" s="272" t="s">
        <v>710</v>
      </c>
      <c r="D1408" s="124" t="s">
        <v>13037</v>
      </c>
      <c r="E1408" s="114" t="str">
        <f t="shared" si="253"/>
        <v>TRANSFORMADOR MARCA:ALSTOM PTS 609 PTS 609</v>
      </c>
      <c r="F1408" s="124"/>
      <c r="G1408" s="124" t="s">
        <v>13037</v>
      </c>
      <c r="H1408" s="124" t="s">
        <v>1608</v>
      </c>
      <c r="I1408" s="161" t="s">
        <v>3718</v>
      </c>
      <c r="J1408" s="21"/>
      <c r="K1408" s="142" t="s">
        <v>13036</v>
      </c>
      <c r="L1408" s="142" t="s">
        <v>13035</v>
      </c>
      <c r="M1408" s="124">
        <v>100</v>
      </c>
      <c r="N1408" s="124">
        <v>33</v>
      </c>
      <c r="O1408" s="124">
        <v>0.4</v>
      </c>
      <c r="P1408" s="124" t="s">
        <v>514</v>
      </c>
      <c r="Q1408" s="142">
        <v>2003</v>
      </c>
      <c r="R1408" s="135" t="s">
        <v>4</v>
      </c>
      <c r="S1408" s="124" t="s">
        <v>13034</v>
      </c>
      <c r="T1408" s="116">
        <v>763</v>
      </c>
      <c r="U1408" s="111">
        <v>45</v>
      </c>
      <c r="V1408" s="113">
        <f t="shared" si="254"/>
        <v>537.49111111111108</v>
      </c>
      <c r="W1408" s="113">
        <f t="shared" si="255"/>
        <v>225.50888888888892</v>
      </c>
      <c r="X1408" s="112">
        <f t="shared" si="256"/>
        <v>225508.88888888891</v>
      </c>
      <c r="Y1408" s="111"/>
      <c r="Z1408" s="110">
        <f t="shared" si="264"/>
        <v>31</v>
      </c>
      <c r="AA1408" s="109">
        <f t="shared" si="257"/>
        <v>38.15</v>
      </c>
      <c r="AB1408" s="109">
        <f t="shared" si="258"/>
        <v>38150</v>
      </c>
      <c r="AC1408" s="108">
        <f t="shared" si="259"/>
        <v>724.85</v>
      </c>
      <c r="AD1408" s="107">
        <f t="shared" si="260"/>
        <v>2.2222222222222223E-2</v>
      </c>
      <c r="AE1408" s="106">
        <f t="shared" si="261"/>
        <v>16.10777777777778</v>
      </c>
      <c r="AF1408" s="105">
        <f t="shared" si="262"/>
        <v>241.6166666666667</v>
      </c>
      <c r="AG1408" s="105">
        <f t="shared" si="263"/>
        <v>521.38333333333333</v>
      </c>
    </row>
    <row r="1409" spans="1:33" s="88" customFormat="1" x14ac:dyDescent="0.35">
      <c r="A1409" s="21">
        <v>10141103</v>
      </c>
      <c r="B1409" s="115" t="s">
        <v>1665</v>
      </c>
      <c r="C1409" s="272" t="s">
        <v>710</v>
      </c>
      <c r="D1409" s="133" t="s">
        <v>13033</v>
      </c>
      <c r="E1409" s="114" t="str">
        <f t="shared" si="253"/>
        <v>TRANSFORMADOR MARCA:Alstom  PT 192</v>
      </c>
      <c r="F1409" s="57" t="s">
        <v>119</v>
      </c>
      <c r="G1409" s="21"/>
      <c r="H1409" s="21" t="s">
        <v>494</v>
      </c>
      <c r="I1409" s="21"/>
      <c r="J1409" s="21"/>
      <c r="K1409" s="133" t="s">
        <v>13032</v>
      </c>
      <c r="L1409" s="133" t="s">
        <v>13031</v>
      </c>
      <c r="M1409" s="21">
        <v>250</v>
      </c>
      <c r="N1409" s="21">
        <v>33</v>
      </c>
      <c r="O1409" s="21" t="s">
        <v>510</v>
      </c>
      <c r="P1409" s="124" t="s">
        <v>516</v>
      </c>
      <c r="Q1409" s="21">
        <v>2003</v>
      </c>
      <c r="R1409" s="115" t="s">
        <v>4979</v>
      </c>
      <c r="S1409" s="21" t="s">
        <v>13030</v>
      </c>
      <c r="T1409" s="116">
        <v>991</v>
      </c>
      <c r="U1409" s="111">
        <v>45</v>
      </c>
      <c r="V1409" s="113">
        <f t="shared" si="254"/>
        <v>698.10444444444443</v>
      </c>
      <c r="W1409" s="113">
        <f t="shared" si="255"/>
        <v>292.89555555555557</v>
      </c>
      <c r="X1409" s="112">
        <f t="shared" si="256"/>
        <v>292895.55555555556</v>
      </c>
      <c r="Y1409" s="111"/>
      <c r="Z1409" s="110">
        <f t="shared" si="264"/>
        <v>31</v>
      </c>
      <c r="AA1409" s="109">
        <f t="shared" si="257"/>
        <v>49.550000000000004</v>
      </c>
      <c r="AB1409" s="109">
        <f t="shared" si="258"/>
        <v>49550.000000000007</v>
      </c>
      <c r="AC1409" s="108">
        <f t="shared" si="259"/>
        <v>941.45</v>
      </c>
      <c r="AD1409" s="107">
        <f t="shared" si="260"/>
        <v>2.2222222222222223E-2</v>
      </c>
      <c r="AE1409" s="106">
        <f t="shared" si="261"/>
        <v>20.921111111111113</v>
      </c>
      <c r="AF1409" s="105">
        <f t="shared" si="262"/>
        <v>313.81666666666666</v>
      </c>
      <c r="AG1409" s="105">
        <f t="shared" si="263"/>
        <v>677.18333333333328</v>
      </c>
    </row>
    <row r="1410" spans="1:33" s="88" customFormat="1" x14ac:dyDescent="0.35">
      <c r="A1410" s="21">
        <v>10141103</v>
      </c>
      <c r="B1410" s="115" t="s">
        <v>1665</v>
      </c>
      <c r="C1410" s="272" t="s">
        <v>710</v>
      </c>
      <c r="D1410" s="133" t="s">
        <v>13029</v>
      </c>
      <c r="E1410" s="114" t="str">
        <f t="shared" ref="E1410:E1473" si="265">+CONCATENATE(C1410," ","MARCA:",R1410," ",G1410," ",D1410,)</f>
        <v>TRANSFORMADOR MARCA:IMEFY  PTS 224</v>
      </c>
      <c r="F1410" s="57" t="s">
        <v>940</v>
      </c>
      <c r="G1410" s="21"/>
      <c r="H1410" s="21" t="s">
        <v>494</v>
      </c>
      <c r="I1410" s="21"/>
      <c r="J1410" s="21"/>
      <c r="K1410" s="133" t="s">
        <v>13028</v>
      </c>
      <c r="L1410" s="133" t="s">
        <v>13027</v>
      </c>
      <c r="M1410" s="21">
        <v>250</v>
      </c>
      <c r="N1410" s="21">
        <v>33</v>
      </c>
      <c r="O1410" s="21" t="s">
        <v>510</v>
      </c>
      <c r="P1410" s="124" t="s">
        <v>516</v>
      </c>
      <c r="Q1410" s="21">
        <v>2003</v>
      </c>
      <c r="R1410" s="115" t="s">
        <v>726</v>
      </c>
      <c r="S1410" s="21">
        <v>56065</v>
      </c>
      <c r="T1410" s="116">
        <v>991</v>
      </c>
      <c r="U1410" s="111">
        <v>45</v>
      </c>
      <c r="V1410" s="113">
        <f t="shared" ref="V1410:V1473" si="266">((Z1410/U1410)*(T1410-AA1410))+AA1410</f>
        <v>698.10444444444443</v>
      </c>
      <c r="W1410" s="113">
        <f t="shared" ref="W1410:W1473" si="267">+T1410-V1410</f>
        <v>292.89555555555557</v>
      </c>
      <c r="X1410" s="112">
        <f t="shared" ref="X1410:X1473" si="268">+W1410*1000</f>
        <v>292895.55555555556</v>
      </c>
      <c r="Y1410" s="111"/>
      <c r="Z1410" s="110">
        <f t="shared" si="264"/>
        <v>31</v>
      </c>
      <c r="AA1410" s="109">
        <f t="shared" ref="AA1410:AA1473" si="269">(5/100*T1410)</f>
        <v>49.550000000000004</v>
      </c>
      <c r="AB1410" s="109">
        <f t="shared" ref="AB1410:AB1473" si="270">+AA1410*1000</f>
        <v>49550.000000000007</v>
      </c>
      <c r="AC1410" s="108">
        <f t="shared" ref="AC1410:AC1473" si="271">+T1410-AA1410</f>
        <v>941.45</v>
      </c>
      <c r="AD1410" s="107">
        <f t="shared" ref="AD1410:AD1473" si="272">1/U1410</f>
        <v>2.2222222222222223E-2</v>
      </c>
      <c r="AE1410" s="106">
        <f t="shared" ref="AE1410:AE1473" si="273">+AC1410*AD1410</f>
        <v>20.921111111111113</v>
      </c>
      <c r="AF1410" s="105">
        <f t="shared" ref="AF1410:AF1473" si="274">+T1410-V1410+AE1410</f>
        <v>313.81666666666666</v>
      </c>
      <c r="AG1410" s="105">
        <f t="shared" ref="AG1410:AG1473" si="275">+V1410-AE1410</f>
        <v>677.18333333333328</v>
      </c>
    </row>
    <row r="1411" spans="1:33" s="88" customFormat="1" x14ac:dyDescent="0.35">
      <c r="A1411" s="21">
        <v>10141103</v>
      </c>
      <c r="B1411" s="115" t="s">
        <v>1665</v>
      </c>
      <c r="C1411" s="272" t="s">
        <v>710</v>
      </c>
      <c r="D1411" s="133" t="s">
        <v>6330</v>
      </c>
      <c r="E1411" s="114" t="str">
        <f t="shared" si="265"/>
        <v>TRANSFORMADOR MARCA:IMEFY  PTS 223</v>
      </c>
      <c r="F1411" s="57" t="s">
        <v>940</v>
      </c>
      <c r="G1411" s="21"/>
      <c r="H1411" s="21" t="s">
        <v>494</v>
      </c>
      <c r="I1411" s="21"/>
      <c r="J1411" s="21"/>
      <c r="K1411" s="133" t="s">
        <v>13026</v>
      </c>
      <c r="L1411" s="133" t="s">
        <v>13025</v>
      </c>
      <c r="M1411" s="21">
        <v>250</v>
      </c>
      <c r="N1411" s="21">
        <v>33</v>
      </c>
      <c r="O1411" s="21" t="s">
        <v>510</v>
      </c>
      <c r="P1411" s="124" t="s">
        <v>516</v>
      </c>
      <c r="Q1411" s="21">
        <v>2003</v>
      </c>
      <c r="R1411" s="115" t="s">
        <v>726</v>
      </c>
      <c r="S1411" s="21">
        <v>56078</v>
      </c>
      <c r="T1411" s="116">
        <v>991</v>
      </c>
      <c r="U1411" s="111">
        <v>45</v>
      </c>
      <c r="V1411" s="113">
        <f t="shared" si="266"/>
        <v>698.10444444444443</v>
      </c>
      <c r="W1411" s="113">
        <f t="shared" si="267"/>
        <v>292.89555555555557</v>
      </c>
      <c r="X1411" s="112">
        <f t="shared" si="268"/>
        <v>292895.55555555556</v>
      </c>
      <c r="Y1411" s="111"/>
      <c r="Z1411" s="110">
        <f t="shared" si="264"/>
        <v>31</v>
      </c>
      <c r="AA1411" s="109">
        <f t="shared" si="269"/>
        <v>49.550000000000004</v>
      </c>
      <c r="AB1411" s="109">
        <f t="shared" si="270"/>
        <v>49550.000000000007</v>
      </c>
      <c r="AC1411" s="108">
        <f t="shared" si="271"/>
        <v>941.45</v>
      </c>
      <c r="AD1411" s="107">
        <f t="shared" si="272"/>
        <v>2.2222222222222223E-2</v>
      </c>
      <c r="AE1411" s="106">
        <f t="shared" si="273"/>
        <v>20.921111111111113</v>
      </c>
      <c r="AF1411" s="105">
        <f t="shared" si="274"/>
        <v>313.81666666666666</v>
      </c>
      <c r="AG1411" s="105">
        <f t="shared" si="275"/>
        <v>677.18333333333328</v>
      </c>
    </row>
    <row r="1412" spans="1:33" s="88" customFormat="1" x14ac:dyDescent="0.35">
      <c r="A1412" s="21">
        <v>10141103</v>
      </c>
      <c r="B1412" s="115" t="s">
        <v>1665</v>
      </c>
      <c r="C1412" s="272" t="s">
        <v>710</v>
      </c>
      <c r="D1412" s="133" t="s">
        <v>13024</v>
      </c>
      <c r="E1412" s="114" t="str">
        <f t="shared" si="265"/>
        <v>TRANSFORMADOR MARCA:Alstom  PT 128</v>
      </c>
      <c r="F1412" s="57" t="s">
        <v>2402</v>
      </c>
      <c r="G1412" s="21"/>
      <c r="H1412" s="21" t="s">
        <v>494</v>
      </c>
      <c r="I1412" s="21"/>
      <c r="J1412" s="21"/>
      <c r="K1412" s="133" t="s">
        <v>13023</v>
      </c>
      <c r="L1412" s="133" t="s">
        <v>13022</v>
      </c>
      <c r="M1412" s="21">
        <v>250</v>
      </c>
      <c r="N1412" s="21">
        <v>33</v>
      </c>
      <c r="O1412" s="21" t="s">
        <v>510</v>
      </c>
      <c r="P1412" s="124" t="s">
        <v>516</v>
      </c>
      <c r="Q1412" s="21">
        <v>2003</v>
      </c>
      <c r="R1412" s="115" t="s">
        <v>4979</v>
      </c>
      <c r="S1412" s="21" t="s">
        <v>13021</v>
      </c>
      <c r="T1412" s="116">
        <v>991</v>
      </c>
      <c r="U1412" s="111">
        <v>45</v>
      </c>
      <c r="V1412" s="113">
        <f t="shared" si="266"/>
        <v>698.10444444444443</v>
      </c>
      <c r="W1412" s="113">
        <f t="shared" si="267"/>
        <v>292.89555555555557</v>
      </c>
      <c r="X1412" s="112">
        <f t="shared" si="268"/>
        <v>292895.55555555556</v>
      </c>
      <c r="Y1412" s="111"/>
      <c r="Z1412" s="110">
        <f t="shared" si="264"/>
        <v>31</v>
      </c>
      <c r="AA1412" s="109">
        <f t="shared" si="269"/>
        <v>49.550000000000004</v>
      </c>
      <c r="AB1412" s="109">
        <f t="shared" si="270"/>
        <v>49550.000000000007</v>
      </c>
      <c r="AC1412" s="108">
        <f t="shared" si="271"/>
        <v>941.45</v>
      </c>
      <c r="AD1412" s="107">
        <f t="shared" si="272"/>
        <v>2.2222222222222223E-2</v>
      </c>
      <c r="AE1412" s="106">
        <f t="shared" si="273"/>
        <v>20.921111111111113</v>
      </c>
      <c r="AF1412" s="105">
        <f t="shared" si="274"/>
        <v>313.81666666666666</v>
      </c>
      <c r="AG1412" s="105">
        <f t="shared" si="275"/>
        <v>677.18333333333328</v>
      </c>
    </row>
    <row r="1413" spans="1:33" s="88" customFormat="1" x14ac:dyDescent="0.35">
      <c r="A1413" s="21">
        <v>10141103</v>
      </c>
      <c r="B1413" s="115" t="s">
        <v>1665</v>
      </c>
      <c r="C1413" s="272" t="s">
        <v>710</v>
      </c>
      <c r="D1413" s="133" t="s">
        <v>13020</v>
      </c>
      <c r="E1413" s="114" t="str">
        <f t="shared" si="265"/>
        <v>TRANSFORMADOR MARCA:IMEFY  PT 339</v>
      </c>
      <c r="F1413" s="57" t="s">
        <v>2402</v>
      </c>
      <c r="G1413" s="21"/>
      <c r="H1413" s="21" t="s">
        <v>494</v>
      </c>
      <c r="I1413" s="21"/>
      <c r="J1413" s="21"/>
      <c r="K1413" s="133" t="s">
        <v>13019</v>
      </c>
      <c r="L1413" s="133" t="s">
        <v>13018</v>
      </c>
      <c r="M1413" s="21">
        <v>160</v>
      </c>
      <c r="N1413" s="21">
        <v>33</v>
      </c>
      <c r="O1413" s="21" t="s">
        <v>510</v>
      </c>
      <c r="P1413" s="124" t="s">
        <v>516</v>
      </c>
      <c r="Q1413" s="21">
        <v>2003</v>
      </c>
      <c r="R1413" s="115" t="s">
        <v>726</v>
      </c>
      <c r="S1413" s="21">
        <v>55847</v>
      </c>
      <c r="T1413" s="116">
        <v>991</v>
      </c>
      <c r="U1413" s="111">
        <v>45</v>
      </c>
      <c r="V1413" s="113">
        <f t="shared" si="266"/>
        <v>698.10444444444443</v>
      </c>
      <c r="W1413" s="113">
        <f t="shared" si="267"/>
        <v>292.89555555555557</v>
      </c>
      <c r="X1413" s="112">
        <f t="shared" si="268"/>
        <v>292895.55555555556</v>
      </c>
      <c r="Y1413" s="111"/>
      <c r="Z1413" s="110">
        <f t="shared" si="264"/>
        <v>31</v>
      </c>
      <c r="AA1413" s="109">
        <f t="shared" si="269"/>
        <v>49.550000000000004</v>
      </c>
      <c r="AB1413" s="109">
        <f t="shared" si="270"/>
        <v>49550.000000000007</v>
      </c>
      <c r="AC1413" s="108">
        <f t="shared" si="271"/>
        <v>941.45</v>
      </c>
      <c r="AD1413" s="107">
        <f t="shared" si="272"/>
        <v>2.2222222222222223E-2</v>
      </c>
      <c r="AE1413" s="106">
        <f t="shared" si="273"/>
        <v>20.921111111111113</v>
      </c>
      <c r="AF1413" s="105">
        <f t="shared" si="274"/>
        <v>313.81666666666666</v>
      </c>
      <c r="AG1413" s="105">
        <f t="shared" si="275"/>
        <v>677.18333333333328</v>
      </c>
    </row>
    <row r="1414" spans="1:33" s="88" customFormat="1" x14ac:dyDescent="0.35">
      <c r="A1414" s="21">
        <v>10141103</v>
      </c>
      <c r="B1414" s="115" t="s">
        <v>1665</v>
      </c>
      <c r="C1414" s="272" t="s">
        <v>710</v>
      </c>
      <c r="D1414" s="133" t="s">
        <v>13017</v>
      </c>
      <c r="E1414" s="114" t="str">
        <f t="shared" si="265"/>
        <v>TRANSFORMADOR MARCA:REVIVE  PT 345</v>
      </c>
      <c r="F1414" s="57" t="s">
        <v>2402</v>
      </c>
      <c r="G1414" s="21"/>
      <c r="H1414" s="21" t="s">
        <v>494</v>
      </c>
      <c r="I1414" s="21"/>
      <c r="J1414" s="21"/>
      <c r="K1414" s="133" t="s">
        <v>13016</v>
      </c>
      <c r="L1414" s="133" t="s">
        <v>13015</v>
      </c>
      <c r="M1414" s="21">
        <v>250</v>
      </c>
      <c r="N1414" s="21">
        <v>33</v>
      </c>
      <c r="O1414" s="21" t="s">
        <v>510</v>
      </c>
      <c r="P1414" s="124" t="s">
        <v>516</v>
      </c>
      <c r="Q1414" s="21">
        <v>2003</v>
      </c>
      <c r="R1414" s="115" t="s">
        <v>1097</v>
      </c>
      <c r="S1414" s="21" t="s">
        <v>13014</v>
      </c>
      <c r="T1414" s="116">
        <v>991</v>
      </c>
      <c r="U1414" s="111">
        <v>45</v>
      </c>
      <c r="V1414" s="113">
        <f t="shared" si="266"/>
        <v>698.10444444444443</v>
      </c>
      <c r="W1414" s="113">
        <f t="shared" si="267"/>
        <v>292.89555555555557</v>
      </c>
      <c r="X1414" s="112">
        <f t="shared" si="268"/>
        <v>292895.55555555556</v>
      </c>
      <c r="Y1414" s="111"/>
      <c r="Z1414" s="110">
        <f t="shared" si="264"/>
        <v>31</v>
      </c>
      <c r="AA1414" s="109">
        <f t="shared" si="269"/>
        <v>49.550000000000004</v>
      </c>
      <c r="AB1414" s="109">
        <f t="shared" si="270"/>
        <v>49550.000000000007</v>
      </c>
      <c r="AC1414" s="108">
        <f t="shared" si="271"/>
        <v>941.45</v>
      </c>
      <c r="AD1414" s="107">
        <f t="shared" si="272"/>
        <v>2.2222222222222223E-2</v>
      </c>
      <c r="AE1414" s="106">
        <f t="shared" si="273"/>
        <v>20.921111111111113</v>
      </c>
      <c r="AF1414" s="105">
        <f t="shared" si="274"/>
        <v>313.81666666666666</v>
      </c>
      <c r="AG1414" s="105">
        <f t="shared" si="275"/>
        <v>677.18333333333328</v>
      </c>
    </row>
    <row r="1415" spans="1:33" s="88" customFormat="1" x14ac:dyDescent="0.35">
      <c r="A1415" s="21">
        <v>10141103</v>
      </c>
      <c r="B1415" s="115" t="s">
        <v>1665</v>
      </c>
      <c r="C1415" s="272" t="s">
        <v>710</v>
      </c>
      <c r="D1415" s="21" t="s">
        <v>13013</v>
      </c>
      <c r="E1415" s="114" t="str">
        <f t="shared" si="265"/>
        <v>TRANSFORMADOR MARCA:REVIVE  PTS 409</v>
      </c>
      <c r="F1415" s="57" t="s">
        <v>2402</v>
      </c>
      <c r="G1415" s="21"/>
      <c r="H1415" s="21" t="s">
        <v>494</v>
      </c>
      <c r="I1415" s="21"/>
      <c r="J1415" s="21"/>
      <c r="K1415" s="133" t="s">
        <v>13012</v>
      </c>
      <c r="L1415" s="133" t="s">
        <v>13011</v>
      </c>
      <c r="M1415" s="21">
        <v>250</v>
      </c>
      <c r="N1415" s="21">
        <v>33</v>
      </c>
      <c r="O1415" s="21" t="s">
        <v>510</v>
      </c>
      <c r="P1415" s="124" t="s">
        <v>516</v>
      </c>
      <c r="Q1415" s="21">
        <v>2003</v>
      </c>
      <c r="R1415" s="115" t="s">
        <v>1097</v>
      </c>
      <c r="S1415" s="21" t="s">
        <v>13010</v>
      </c>
      <c r="T1415" s="116">
        <v>991</v>
      </c>
      <c r="U1415" s="111">
        <v>45</v>
      </c>
      <c r="V1415" s="113">
        <f t="shared" si="266"/>
        <v>698.10444444444443</v>
      </c>
      <c r="W1415" s="113">
        <f t="shared" si="267"/>
        <v>292.89555555555557</v>
      </c>
      <c r="X1415" s="112">
        <f t="shared" si="268"/>
        <v>292895.55555555556</v>
      </c>
      <c r="Y1415" s="111"/>
      <c r="Z1415" s="110">
        <f t="shared" si="264"/>
        <v>31</v>
      </c>
      <c r="AA1415" s="109">
        <f t="shared" si="269"/>
        <v>49.550000000000004</v>
      </c>
      <c r="AB1415" s="109">
        <f t="shared" si="270"/>
        <v>49550.000000000007</v>
      </c>
      <c r="AC1415" s="108">
        <f t="shared" si="271"/>
        <v>941.45</v>
      </c>
      <c r="AD1415" s="107">
        <f t="shared" si="272"/>
        <v>2.2222222222222223E-2</v>
      </c>
      <c r="AE1415" s="106">
        <f t="shared" si="273"/>
        <v>20.921111111111113</v>
      </c>
      <c r="AF1415" s="105">
        <f t="shared" si="274"/>
        <v>313.81666666666666</v>
      </c>
      <c r="AG1415" s="105">
        <f t="shared" si="275"/>
        <v>677.18333333333328</v>
      </c>
    </row>
    <row r="1416" spans="1:33" s="88" customFormat="1" x14ac:dyDescent="0.35">
      <c r="A1416" s="21">
        <v>10141103</v>
      </c>
      <c r="B1416" s="115" t="s">
        <v>1665</v>
      </c>
      <c r="C1416" s="272" t="s">
        <v>710</v>
      </c>
      <c r="D1416" s="57" t="s">
        <v>13009</v>
      </c>
      <c r="E1416" s="114" t="str">
        <f t="shared" si="265"/>
        <v>TRANSFORMADOR MARCA:Alstom  PTS 458</v>
      </c>
      <c r="F1416" s="57" t="s">
        <v>2402</v>
      </c>
      <c r="G1416" s="21"/>
      <c r="H1416" s="21" t="s">
        <v>494</v>
      </c>
      <c r="I1416" s="21"/>
      <c r="J1416" s="21"/>
      <c r="K1416" s="133" t="s">
        <v>13008</v>
      </c>
      <c r="L1416" s="133" t="s">
        <v>13007</v>
      </c>
      <c r="M1416" s="21">
        <v>200</v>
      </c>
      <c r="N1416" s="21">
        <v>33</v>
      </c>
      <c r="O1416" s="21" t="s">
        <v>510</v>
      </c>
      <c r="P1416" s="124" t="s">
        <v>516</v>
      </c>
      <c r="Q1416" s="21">
        <v>2003</v>
      </c>
      <c r="R1416" s="115" t="s">
        <v>4979</v>
      </c>
      <c r="S1416" s="21" t="s">
        <v>13006</v>
      </c>
      <c r="T1416" s="116">
        <v>991</v>
      </c>
      <c r="U1416" s="111">
        <v>45</v>
      </c>
      <c r="V1416" s="113">
        <f t="shared" si="266"/>
        <v>698.10444444444443</v>
      </c>
      <c r="W1416" s="113">
        <f t="shared" si="267"/>
        <v>292.89555555555557</v>
      </c>
      <c r="X1416" s="112">
        <f t="shared" si="268"/>
        <v>292895.55555555556</v>
      </c>
      <c r="Y1416" s="111"/>
      <c r="Z1416" s="110">
        <f t="shared" si="264"/>
        <v>31</v>
      </c>
      <c r="AA1416" s="109">
        <f t="shared" si="269"/>
        <v>49.550000000000004</v>
      </c>
      <c r="AB1416" s="109">
        <f t="shared" si="270"/>
        <v>49550.000000000007</v>
      </c>
      <c r="AC1416" s="108">
        <f t="shared" si="271"/>
        <v>941.45</v>
      </c>
      <c r="AD1416" s="107">
        <f t="shared" si="272"/>
        <v>2.2222222222222223E-2</v>
      </c>
      <c r="AE1416" s="106">
        <f t="shared" si="273"/>
        <v>20.921111111111113</v>
      </c>
      <c r="AF1416" s="105">
        <f t="shared" si="274"/>
        <v>313.81666666666666</v>
      </c>
      <c r="AG1416" s="105">
        <f t="shared" si="275"/>
        <v>677.18333333333328</v>
      </c>
    </row>
    <row r="1417" spans="1:33" s="88" customFormat="1" x14ac:dyDescent="0.35">
      <c r="A1417" s="21">
        <v>10141103</v>
      </c>
      <c r="B1417" s="115" t="s">
        <v>1665</v>
      </c>
      <c r="C1417" s="272" t="s">
        <v>710</v>
      </c>
      <c r="D1417" s="133" t="s">
        <v>13005</v>
      </c>
      <c r="E1417" s="114" t="str">
        <f t="shared" si="265"/>
        <v>TRANSFORMADOR MARCA:Efacec  PT 81 RE</v>
      </c>
      <c r="F1417" s="57" t="s">
        <v>2359</v>
      </c>
      <c r="G1417" s="21"/>
      <c r="H1417" s="21" t="s">
        <v>1695</v>
      </c>
      <c r="I1417" s="21"/>
      <c r="J1417" s="21"/>
      <c r="K1417" s="133" t="s">
        <v>13004</v>
      </c>
      <c r="L1417" s="133" t="s">
        <v>13003</v>
      </c>
      <c r="M1417" s="21">
        <v>50</v>
      </c>
      <c r="N1417" s="21">
        <v>33</v>
      </c>
      <c r="O1417" s="21" t="s">
        <v>510</v>
      </c>
      <c r="P1417" s="124" t="s">
        <v>516</v>
      </c>
      <c r="Q1417" s="21">
        <v>2003</v>
      </c>
      <c r="R1417" s="115" t="s">
        <v>535</v>
      </c>
      <c r="S1417" s="21" t="s">
        <v>13002</v>
      </c>
      <c r="T1417" s="116">
        <v>643</v>
      </c>
      <c r="U1417" s="111">
        <v>45</v>
      </c>
      <c r="V1417" s="113">
        <f t="shared" si="266"/>
        <v>452.95777777777778</v>
      </c>
      <c r="W1417" s="113">
        <f t="shared" si="267"/>
        <v>190.04222222222222</v>
      </c>
      <c r="X1417" s="112">
        <f t="shared" si="268"/>
        <v>190042.22222222222</v>
      </c>
      <c r="Y1417" s="111"/>
      <c r="Z1417" s="110">
        <f t="shared" si="264"/>
        <v>31</v>
      </c>
      <c r="AA1417" s="109">
        <f t="shared" si="269"/>
        <v>32.15</v>
      </c>
      <c r="AB1417" s="109">
        <f t="shared" si="270"/>
        <v>32150</v>
      </c>
      <c r="AC1417" s="108">
        <f t="shared" si="271"/>
        <v>610.85</v>
      </c>
      <c r="AD1417" s="107">
        <f t="shared" si="272"/>
        <v>2.2222222222222223E-2</v>
      </c>
      <c r="AE1417" s="106">
        <f t="shared" si="273"/>
        <v>13.574444444444445</v>
      </c>
      <c r="AF1417" s="105">
        <f t="shared" si="274"/>
        <v>203.61666666666667</v>
      </c>
      <c r="AG1417" s="105">
        <f t="shared" si="275"/>
        <v>439.38333333333333</v>
      </c>
    </row>
    <row r="1418" spans="1:33" s="88" customFormat="1" x14ac:dyDescent="0.35">
      <c r="A1418" s="21">
        <v>10141103</v>
      </c>
      <c r="B1418" s="115" t="s">
        <v>1665</v>
      </c>
      <c r="C1418" s="272" t="s">
        <v>710</v>
      </c>
      <c r="D1418" s="57" t="s">
        <v>1359</v>
      </c>
      <c r="E1418" s="114" t="str">
        <f t="shared" si="265"/>
        <v>TRANSFORMADOR MARCA:IMEFY  PT 267R</v>
      </c>
      <c r="F1418" s="21"/>
      <c r="G1418" s="21"/>
      <c r="H1418" s="21" t="s">
        <v>2292</v>
      </c>
      <c r="I1418" s="21"/>
      <c r="J1418" s="21"/>
      <c r="K1418" s="133" t="s">
        <v>13001</v>
      </c>
      <c r="L1418" s="133" t="s">
        <v>13000</v>
      </c>
      <c r="M1418" s="21">
        <v>160</v>
      </c>
      <c r="N1418" s="21">
        <v>33</v>
      </c>
      <c r="O1418" s="21">
        <v>0.4</v>
      </c>
      <c r="P1418" s="124" t="s">
        <v>516</v>
      </c>
      <c r="Q1418" s="21">
        <v>2003</v>
      </c>
      <c r="R1418" s="115" t="s">
        <v>726</v>
      </c>
      <c r="S1418" s="21">
        <v>55842</v>
      </c>
      <c r="T1418" s="116">
        <v>991</v>
      </c>
      <c r="U1418" s="111">
        <v>45</v>
      </c>
      <c r="V1418" s="113">
        <f t="shared" si="266"/>
        <v>698.10444444444443</v>
      </c>
      <c r="W1418" s="113">
        <f t="shared" si="267"/>
        <v>292.89555555555557</v>
      </c>
      <c r="X1418" s="112">
        <f t="shared" si="268"/>
        <v>292895.55555555556</v>
      </c>
      <c r="Y1418" s="111"/>
      <c r="Z1418" s="110">
        <f t="shared" si="264"/>
        <v>31</v>
      </c>
      <c r="AA1418" s="109">
        <f t="shared" si="269"/>
        <v>49.550000000000004</v>
      </c>
      <c r="AB1418" s="109">
        <f t="shared" si="270"/>
        <v>49550.000000000007</v>
      </c>
      <c r="AC1418" s="108">
        <f t="shared" si="271"/>
        <v>941.45</v>
      </c>
      <c r="AD1418" s="107">
        <f t="shared" si="272"/>
        <v>2.2222222222222223E-2</v>
      </c>
      <c r="AE1418" s="106">
        <f t="shared" si="273"/>
        <v>20.921111111111113</v>
      </c>
      <c r="AF1418" s="105">
        <f t="shared" si="274"/>
        <v>313.81666666666666</v>
      </c>
      <c r="AG1418" s="105">
        <f t="shared" si="275"/>
        <v>677.18333333333328</v>
      </c>
    </row>
    <row r="1419" spans="1:33" s="88" customFormat="1" x14ac:dyDescent="0.35">
      <c r="A1419" s="21">
        <v>10141103</v>
      </c>
      <c r="B1419" s="115" t="s">
        <v>1665</v>
      </c>
      <c r="C1419" s="272" t="s">
        <v>710</v>
      </c>
      <c r="D1419" s="57" t="s">
        <v>12999</v>
      </c>
      <c r="E1419" s="114" t="str">
        <f t="shared" si="265"/>
        <v>TRANSFORMADOR MARCA:IMEFY  PTS 395</v>
      </c>
      <c r="F1419" s="21"/>
      <c r="G1419" s="21"/>
      <c r="H1419" s="21" t="s">
        <v>2261</v>
      </c>
      <c r="I1419" s="21"/>
      <c r="J1419" s="21"/>
      <c r="K1419" s="133" t="s">
        <v>12998</v>
      </c>
      <c r="L1419" s="133" t="s">
        <v>12997</v>
      </c>
      <c r="M1419" s="21">
        <v>160</v>
      </c>
      <c r="N1419" s="21">
        <v>33</v>
      </c>
      <c r="O1419" s="21">
        <v>0.4</v>
      </c>
      <c r="P1419" s="124" t="s">
        <v>516</v>
      </c>
      <c r="Q1419" s="21">
        <v>2003</v>
      </c>
      <c r="R1419" s="115" t="s">
        <v>726</v>
      </c>
      <c r="S1419" s="21">
        <v>55845</v>
      </c>
      <c r="T1419" s="116">
        <v>991</v>
      </c>
      <c r="U1419" s="111">
        <v>45</v>
      </c>
      <c r="V1419" s="113">
        <f t="shared" si="266"/>
        <v>698.10444444444443</v>
      </c>
      <c r="W1419" s="113">
        <f t="shared" si="267"/>
        <v>292.89555555555557</v>
      </c>
      <c r="X1419" s="112">
        <f t="shared" si="268"/>
        <v>292895.55555555556</v>
      </c>
      <c r="Y1419" s="111"/>
      <c r="Z1419" s="110">
        <f t="shared" si="264"/>
        <v>31</v>
      </c>
      <c r="AA1419" s="109">
        <f t="shared" si="269"/>
        <v>49.550000000000004</v>
      </c>
      <c r="AB1419" s="109">
        <f t="shared" si="270"/>
        <v>49550.000000000007</v>
      </c>
      <c r="AC1419" s="108">
        <f t="shared" si="271"/>
        <v>941.45</v>
      </c>
      <c r="AD1419" s="107">
        <f t="shared" si="272"/>
        <v>2.2222222222222223E-2</v>
      </c>
      <c r="AE1419" s="106">
        <f t="shared" si="273"/>
        <v>20.921111111111113</v>
      </c>
      <c r="AF1419" s="105">
        <f t="shared" si="274"/>
        <v>313.81666666666666</v>
      </c>
      <c r="AG1419" s="105">
        <f t="shared" si="275"/>
        <v>677.18333333333328</v>
      </c>
    </row>
    <row r="1420" spans="1:33" s="88" customFormat="1" x14ac:dyDescent="0.35">
      <c r="A1420" s="21">
        <v>10141103</v>
      </c>
      <c r="B1420" s="115" t="s">
        <v>1665</v>
      </c>
      <c r="C1420" s="272" t="s">
        <v>710</v>
      </c>
      <c r="D1420" s="21" t="s">
        <v>12996</v>
      </c>
      <c r="E1420" s="114" t="str">
        <f t="shared" si="265"/>
        <v>TRANSFORMADOR MARCA:IMEFY  PT 633</v>
      </c>
      <c r="F1420" s="21"/>
      <c r="G1420" s="21"/>
      <c r="H1420" s="21" t="s">
        <v>862</v>
      </c>
      <c r="I1420" s="21"/>
      <c r="J1420" s="21"/>
      <c r="K1420" s="133" t="s">
        <v>12995</v>
      </c>
      <c r="L1420" s="133" t="s">
        <v>12994</v>
      </c>
      <c r="M1420" s="21">
        <v>160</v>
      </c>
      <c r="N1420" s="21">
        <v>33</v>
      </c>
      <c r="O1420" s="21">
        <v>0.4</v>
      </c>
      <c r="P1420" s="124" t="s">
        <v>516</v>
      </c>
      <c r="Q1420" s="21">
        <v>2003</v>
      </c>
      <c r="R1420" s="115" t="s">
        <v>726</v>
      </c>
      <c r="S1420" s="21">
        <v>55843</v>
      </c>
      <c r="T1420" s="116">
        <v>991</v>
      </c>
      <c r="U1420" s="111">
        <v>45</v>
      </c>
      <c r="V1420" s="113">
        <f t="shared" si="266"/>
        <v>698.10444444444443</v>
      </c>
      <c r="W1420" s="113">
        <f t="shared" si="267"/>
        <v>292.89555555555557</v>
      </c>
      <c r="X1420" s="112">
        <f t="shared" si="268"/>
        <v>292895.55555555556</v>
      </c>
      <c r="Y1420" s="111"/>
      <c r="Z1420" s="110">
        <f t="shared" si="264"/>
        <v>31</v>
      </c>
      <c r="AA1420" s="109">
        <f t="shared" si="269"/>
        <v>49.550000000000004</v>
      </c>
      <c r="AB1420" s="109">
        <f t="shared" si="270"/>
        <v>49550.000000000007</v>
      </c>
      <c r="AC1420" s="108">
        <f t="shared" si="271"/>
        <v>941.45</v>
      </c>
      <c r="AD1420" s="107">
        <f t="shared" si="272"/>
        <v>2.2222222222222223E-2</v>
      </c>
      <c r="AE1420" s="106">
        <f t="shared" si="273"/>
        <v>20.921111111111113</v>
      </c>
      <c r="AF1420" s="105">
        <f t="shared" si="274"/>
        <v>313.81666666666666</v>
      </c>
      <c r="AG1420" s="105">
        <f t="shared" si="275"/>
        <v>677.18333333333328</v>
      </c>
    </row>
    <row r="1421" spans="1:33" s="88" customFormat="1" x14ac:dyDescent="0.35">
      <c r="A1421" s="21">
        <v>10141103</v>
      </c>
      <c r="B1421" s="115" t="s">
        <v>1665</v>
      </c>
      <c r="C1421" s="272" t="s">
        <v>710</v>
      </c>
      <c r="D1421" s="21" t="s">
        <v>4232</v>
      </c>
      <c r="E1421" s="114" t="str">
        <f t="shared" si="265"/>
        <v>TRANSFORMADOR MARCA:  PTS 27</v>
      </c>
      <c r="F1421" s="21"/>
      <c r="G1421" s="21"/>
      <c r="H1421" s="21" t="s">
        <v>2223</v>
      </c>
      <c r="I1421" s="21"/>
      <c r="J1421" s="21"/>
      <c r="K1421" s="133" t="s">
        <v>12993</v>
      </c>
      <c r="L1421" s="133" t="s">
        <v>12992</v>
      </c>
      <c r="M1421" s="21">
        <v>160</v>
      </c>
      <c r="N1421" s="21">
        <v>33</v>
      </c>
      <c r="O1421" s="21">
        <v>0.4</v>
      </c>
      <c r="P1421" s="124" t="s">
        <v>516</v>
      </c>
      <c r="Q1421" s="21">
        <v>2003</v>
      </c>
      <c r="R1421" s="115"/>
      <c r="S1421" s="21">
        <v>253895</v>
      </c>
      <c r="T1421" s="116">
        <v>991</v>
      </c>
      <c r="U1421" s="111">
        <v>45</v>
      </c>
      <c r="V1421" s="113">
        <f t="shared" si="266"/>
        <v>698.10444444444443</v>
      </c>
      <c r="W1421" s="113">
        <f t="shared" si="267"/>
        <v>292.89555555555557</v>
      </c>
      <c r="X1421" s="112">
        <f t="shared" si="268"/>
        <v>292895.55555555556</v>
      </c>
      <c r="Y1421" s="111"/>
      <c r="Z1421" s="110">
        <f t="shared" si="264"/>
        <v>31</v>
      </c>
      <c r="AA1421" s="109">
        <f t="shared" si="269"/>
        <v>49.550000000000004</v>
      </c>
      <c r="AB1421" s="109">
        <f t="shared" si="270"/>
        <v>49550.000000000007</v>
      </c>
      <c r="AC1421" s="108">
        <f t="shared" si="271"/>
        <v>941.45</v>
      </c>
      <c r="AD1421" s="107">
        <f t="shared" si="272"/>
        <v>2.2222222222222223E-2</v>
      </c>
      <c r="AE1421" s="106">
        <f t="shared" si="273"/>
        <v>20.921111111111113</v>
      </c>
      <c r="AF1421" s="105">
        <f t="shared" si="274"/>
        <v>313.81666666666666</v>
      </c>
      <c r="AG1421" s="105">
        <f t="shared" si="275"/>
        <v>677.18333333333328</v>
      </c>
    </row>
    <row r="1422" spans="1:33" s="88" customFormat="1" x14ac:dyDescent="0.35">
      <c r="A1422" s="21">
        <v>10141103</v>
      </c>
      <c r="B1422" s="115" t="s">
        <v>1665</v>
      </c>
      <c r="C1422" s="272" t="s">
        <v>710</v>
      </c>
      <c r="D1422" s="21" t="s">
        <v>12990</v>
      </c>
      <c r="E1422" s="114" t="str">
        <f t="shared" si="265"/>
        <v>TRANSFORMADOR MARCA:EFACEC AGXX/PTS0332 AGXX/PTS0332</v>
      </c>
      <c r="F1422" s="61" t="s">
        <v>12991</v>
      </c>
      <c r="G1422" s="21" t="s">
        <v>12990</v>
      </c>
      <c r="H1422" s="21" t="s">
        <v>2113</v>
      </c>
      <c r="I1422" s="21" t="s">
        <v>2113</v>
      </c>
      <c r="J1422" s="21"/>
      <c r="K1422" s="121" t="s">
        <v>12989</v>
      </c>
      <c r="L1422" s="121" t="s">
        <v>12988</v>
      </c>
      <c r="M1422" s="61">
        <v>315</v>
      </c>
      <c r="N1422" s="121">
        <v>11</v>
      </c>
      <c r="O1422" s="61">
        <v>0.4</v>
      </c>
      <c r="P1422" s="61">
        <v>3</v>
      </c>
      <c r="Q1422" s="121">
        <v>2003</v>
      </c>
      <c r="R1422" s="191" t="s">
        <v>27</v>
      </c>
      <c r="S1422" s="121" t="s">
        <v>12987</v>
      </c>
      <c r="T1422" s="116">
        <v>840</v>
      </c>
      <c r="U1422" s="111">
        <v>45</v>
      </c>
      <c r="V1422" s="113">
        <f t="shared" si="266"/>
        <v>591.73333333333335</v>
      </c>
      <c r="W1422" s="113">
        <f t="shared" si="267"/>
        <v>248.26666666666665</v>
      </c>
      <c r="X1422" s="112">
        <f t="shared" si="268"/>
        <v>248266.66666666666</v>
      </c>
      <c r="Y1422" s="111"/>
      <c r="Z1422" s="110">
        <f t="shared" si="264"/>
        <v>31</v>
      </c>
      <c r="AA1422" s="109">
        <f t="shared" si="269"/>
        <v>42</v>
      </c>
      <c r="AB1422" s="109">
        <f t="shared" si="270"/>
        <v>42000</v>
      </c>
      <c r="AC1422" s="108">
        <f t="shared" si="271"/>
        <v>798</v>
      </c>
      <c r="AD1422" s="107">
        <f t="shared" si="272"/>
        <v>2.2222222222222223E-2</v>
      </c>
      <c r="AE1422" s="106">
        <f t="shared" si="273"/>
        <v>17.733333333333334</v>
      </c>
      <c r="AF1422" s="105">
        <f t="shared" si="274"/>
        <v>266</v>
      </c>
      <c r="AG1422" s="105">
        <f t="shared" si="275"/>
        <v>574</v>
      </c>
    </row>
    <row r="1423" spans="1:33" s="88" customFormat="1" x14ac:dyDescent="0.35">
      <c r="A1423" s="21">
        <v>10141103</v>
      </c>
      <c r="B1423" s="115" t="s">
        <v>1665</v>
      </c>
      <c r="C1423" s="272" t="s">
        <v>710</v>
      </c>
      <c r="D1423" s="21" t="s">
        <v>12985</v>
      </c>
      <c r="E1423" s="114" t="str">
        <f t="shared" si="265"/>
        <v>TRANSFORMADOR MARCA:EFACEC AGXX/PTS0105 AGXX/PTS0105</v>
      </c>
      <c r="F1423" s="61" t="s">
        <v>12986</v>
      </c>
      <c r="G1423" s="21" t="s">
        <v>12985</v>
      </c>
      <c r="H1423" s="21" t="s">
        <v>2113</v>
      </c>
      <c r="I1423" s="21" t="s">
        <v>2113</v>
      </c>
      <c r="J1423" s="21"/>
      <c r="K1423" s="121" t="s">
        <v>12984</v>
      </c>
      <c r="L1423" s="121" t="s">
        <v>12983</v>
      </c>
      <c r="M1423" s="61">
        <v>315</v>
      </c>
      <c r="N1423" s="121">
        <v>11</v>
      </c>
      <c r="O1423" s="61">
        <v>0.4</v>
      </c>
      <c r="P1423" s="61">
        <v>3</v>
      </c>
      <c r="Q1423" s="61">
        <v>2003</v>
      </c>
      <c r="R1423" s="176" t="s">
        <v>27</v>
      </c>
      <c r="S1423" s="121" t="s">
        <v>12982</v>
      </c>
      <c r="T1423" s="116">
        <v>840</v>
      </c>
      <c r="U1423" s="111">
        <v>45</v>
      </c>
      <c r="V1423" s="113">
        <f t="shared" si="266"/>
        <v>591.73333333333335</v>
      </c>
      <c r="W1423" s="113">
        <f t="shared" si="267"/>
        <v>248.26666666666665</v>
      </c>
      <c r="X1423" s="112">
        <f t="shared" si="268"/>
        <v>248266.66666666666</v>
      </c>
      <c r="Y1423" s="111"/>
      <c r="Z1423" s="110">
        <f t="shared" si="264"/>
        <v>31</v>
      </c>
      <c r="AA1423" s="109">
        <f t="shared" si="269"/>
        <v>42</v>
      </c>
      <c r="AB1423" s="109">
        <f t="shared" si="270"/>
        <v>42000</v>
      </c>
      <c r="AC1423" s="108">
        <f t="shared" si="271"/>
        <v>798</v>
      </c>
      <c r="AD1423" s="107">
        <f t="shared" si="272"/>
        <v>2.2222222222222223E-2</v>
      </c>
      <c r="AE1423" s="106">
        <f t="shared" si="273"/>
        <v>17.733333333333334</v>
      </c>
      <c r="AF1423" s="105">
        <f t="shared" si="274"/>
        <v>266</v>
      </c>
      <c r="AG1423" s="105">
        <f t="shared" si="275"/>
        <v>574</v>
      </c>
    </row>
    <row r="1424" spans="1:33" s="88" customFormat="1" x14ac:dyDescent="0.35">
      <c r="A1424" s="21">
        <v>10141103</v>
      </c>
      <c r="B1424" s="115" t="s">
        <v>1665</v>
      </c>
      <c r="C1424" s="272" t="s">
        <v>710</v>
      </c>
      <c r="D1424" s="21" t="s">
        <v>12980</v>
      </c>
      <c r="E1424" s="114" t="str">
        <f t="shared" si="265"/>
        <v>TRANSFORMADOR MARCA:EFACEC AGXX/PTS0109 AGXX/PTS0109</v>
      </c>
      <c r="F1424" s="61" t="s">
        <v>12981</v>
      </c>
      <c r="G1424" s="21" t="s">
        <v>12980</v>
      </c>
      <c r="H1424" s="21" t="s">
        <v>2113</v>
      </c>
      <c r="I1424" s="21" t="s">
        <v>2113</v>
      </c>
      <c r="J1424" s="21"/>
      <c r="K1424" s="121" t="s">
        <v>12979</v>
      </c>
      <c r="L1424" s="121" t="s">
        <v>12978</v>
      </c>
      <c r="M1424" s="61">
        <v>200</v>
      </c>
      <c r="N1424" s="121">
        <v>11</v>
      </c>
      <c r="O1424" s="61">
        <v>0.4</v>
      </c>
      <c r="P1424" s="61">
        <v>3</v>
      </c>
      <c r="Q1424" s="61">
        <v>2003</v>
      </c>
      <c r="R1424" s="176" t="s">
        <v>27</v>
      </c>
      <c r="S1424" s="61" t="s">
        <v>12977</v>
      </c>
      <c r="T1424" s="116">
        <v>572</v>
      </c>
      <c r="U1424" s="111">
        <v>45</v>
      </c>
      <c r="V1424" s="113">
        <f t="shared" si="266"/>
        <v>402.9422222222222</v>
      </c>
      <c r="W1424" s="113">
        <f t="shared" si="267"/>
        <v>169.0577777777778</v>
      </c>
      <c r="X1424" s="112">
        <f t="shared" si="268"/>
        <v>169057.77777777781</v>
      </c>
      <c r="Y1424" s="111"/>
      <c r="Z1424" s="110">
        <f t="shared" si="264"/>
        <v>31</v>
      </c>
      <c r="AA1424" s="109">
        <f t="shared" si="269"/>
        <v>28.6</v>
      </c>
      <c r="AB1424" s="109">
        <f t="shared" si="270"/>
        <v>28600</v>
      </c>
      <c r="AC1424" s="108">
        <f t="shared" si="271"/>
        <v>543.4</v>
      </c>
      <c r="AD1424" s="107">
        <f t="shared" si="272"/>
        <v>2.2222222222222223E-2</v>
      </c>
      <c r="AE1424" s="106">
        <f t="shared" si="273"/>
        <v>12.075555555555555</v>
      </c>
      <c r="AF1424" s="105">
        <f t="shared" si="274"/>
        <v>181.13333333333335</v>
      </c>
      <c r="AG1424" s="105">
        <f t="shared" si="275"/>
        <v>390.86666666666662</v>
      </c>
    </row>
    <row r="1425" spans="1:33" s="88" customFormat="1" x14ac:dyDescent="0.35">
      <c r="A1425" s="21">
        <v>10141103</v>
      </c>
      <c r="B1425" s="115" t="s">
        <v>1665</v>
      </c>
      <c r="C1425" s="272" t="s">
        <v>710</v>
      </c>
      <c r="D1425" s="21" t="s">
        <v>12975</v>
      </c>
      <c r="E1425" s="114" t="str">
        <f t="shared" si="265"/>
        <v>TRANSFORMADOR MARCA:EFACEC AGCDG/PTS0138 AGCDG/PTS0138</v>
      </c>
      <c r="F1425" s="61" t="s">
        <v>12976</v>
      </c>
      <c r="G1425" s="21" t="s">
        <v>12975</v>
      </c>
      <c r="H1425" s="21" t="s">
        <v>2152</v>
      </c>
      <c r="I1425" s="21" t="s">
        <v>2113</v>
      </c>
      <c r="J1425" s="21"/>
      <c r="K1425" s="121" t="s">
        <v>12974</v>
      </c>
      <c r="L1425" s="121" t="s">
        <v>12973</v>
      </c>
      <c r="M1425" s="61">
        <v>30</v>
      </c>
      <c r="N1425" s="121">
        <v>33</v>
      </c>
      <c r="O1425" s="61">
        <v>0.4</v>
      </c>
      <c r="P1425" s="61">
        <v>3</v>
      </c>
      <c r="Q1425" s="121">
        <v>2003</v>
      </c>
      <c r="R1425" s="176" t="s">
        <v>27</v>
      </c>
      <c r="S1425" s="121" t="s">
        <v>12972</v>
      </c>
      <c r="T1425" s="116">
        <v>643</v>
      </c>
      <c r="U1425" s="111">
        <v>45</v>
      </c>
      <c r="V1425" s="113">
        <f t="shared" si="266"/>
        <v>452.95777777777778</v>
      </c>
      <c r="W1425" s="113">
        <f t="shared" si="267"/>
        <v>190.04222222222222</v>
      </c>
      <c r="X1425" s="112">
        <f t="shared" si="268"/>
        <v>190042.22222222222</v>
      </c>
      <c r="Y1425" s="111"/>
      <c r="Z1425" s="110">
        <f t="shared" si="264"/>
        <v>31</v>
      </c>
      <c r="AA1425" s="109">
        <f t="shared" si="269"/>
        <v>32.15</v>
      </c>
      <c r="AB1425" s="109">
        <f t="shared" si="270"/>
        <v>32150</v>
      </c>
      <c r="AC1425" s="108">
        <f t="shared" si="271"/>
        <v>610.85</v>
      </c>
      <c r="AD1425" s="107">
        <f t="shared" si="272"/>
        <v>2.2222222222222223E-2</v>
      </c>
      <c r="AE1425" s="106">
        <f t="shared" si="273"/>
        <v>13.574444444444445</v>
      </c>
      <c r="AF1425" s="105">
        <f t="shared" si="274"/>
        <v>203.61666666666667</v>
      </c>
      <c r="AG1425" s="105">
        <f t="shared" si="275"/>
        <v>439.38333333333333</v>
      </c>
    </row>
    <row r="1426" spans="1:33" s="88" customFormat="1" x14ac:dyDescent="0.35">
      <c r="A1426" s="21">
        <v>10141103</v>
      </c>
      <c r="B1426" s="176" t="s">
        <v>1665</v>
      </c>
      <c r="C1426" s="272" t="s">
        <v>710</v>
      </c>
      <c r="D1426" s="121" t="s">
        <v>12316</v>
      </c>
      <c r="E1426" s="114" t="str">
        <f t="shared" si="265"/>
        <v>TRANSFORMADOR MARCA:  PTS0001</v>
      </c>
      <c r="F1426" s="121" t="s">
        <v>12947</v>
      </c>
      <c r="G1426" s="111"/>
      <c r="H1426" s="178" t="s">
        <v>12811</v>
      </c>
      <c r="I1426" s="121" t="s">
        <v>2113</v>
      </c>
      <c r="J1426" s="111"/>
      <c r="K1426" s="121">
        <v>33.007697</v>
      </c>
      <c r="L1426" s="121">
        <v>24.530066999999999</v>
      </c>
      <c r="M1426" s="178">
        <v>160</v>
      </c>
      <c r="N1426" s="121">
        <v>33</v>
      </c>
      <c r="O1426" s="121">
        <v>0.4</v>
      </c>
      <c r="P1426" s="121">
        <v>3</v>
      </c>
      <c r="Q1426" s="111">
        <v>2003</v>
      </c>
      <c r="R1426" s="198"/>
      <c r="S1426" s="111"/>
      <c r="T1426" s="116">
        <v>991</v>
      </c>
      <c r="U1426" s="111">
        <v>45</v>
      </c>
      <c r="V1426" s="113">
        <f t="shared" si="266"/>
        <v>698.10444444444443</v>
      </c>
      <c r="W1426" s="113">
        <f t="shared" si="267"/>
        <v>292.89555555555557</v>
      </c>
      <c r="X1426" s="112">
        <f t="shared" si="268"/>
        <v>292895.55555555556</v>
      </c>
      <c r="Y1426" s="111"/>
      <c r="Z1426" s="110">
        <f t="shared" si="264"/>
        <v>31</v>
      </c>
      <c r="AA1426" s="109">
        <f t="shared" si="269"/>
        <v>49.550000000000004</v>
      </c>
      <c r="AB1426" s="109">
        <f t="shared" si="270"/>
        <v>49550.000000000007</v>
      </c>
      <c r="AC1426" s="108">
        <f t="shared" si="271"/>
        <v>941.45</v>
      </c>
      <c r="AD1426" s="107">
        <f t="shared" si="272"/>
        <v>2.2222222222222223E-2</v>
      </c>
      <c r="AE1426" s="106">
        <f t="shared" si="273"/>
        <v>20.921111111111113</v>
      </c>
      <c r="AF1426" s="105">
        <f t="shared" si="274"/>
        <v>313.81666666666666</v>
      </c>
      <c r="AG1426" s="105">
        <f t="shared" si="275"/>
        <v>677.18333333333328</v>
      </c>
    </row>
    <row r="1427" spans="1:33" s="88" customFormat="1" x14ac:dyDescent="0.35">
      <c r="A1427" s="21">
        <v>10141103</v>
      </c>
      <c r="B1427" s="176" t="s">
        <v>1665</v>
      </c>
      <c r="C1427" s="272" t="s">
        <v>710</v>
      </c>
      <c r="D1427" s="121" t="s">
        <v>12313</v>
      </c>
      <c r="E1427" s="114" t="str">
        <f t="shared" si="265"/>
        <v>TRANSFORMADOR MARCA:  PTS0002</v>
      </c>
      <c r="F1427" s="121" t="s">
        <v>12968</v>
      </c>
      <c r="G1427" s="111"/>
      <c r="H1427" s="178" t="s">
        <v>12811</v>
      </c>
      <c r="I1427" s="121" t="s">
        <v>2113</v>
      </c>
      <c r="J1427" s="111"/>
      <c r="K1427" s="121">
        <v>33.001925999999997</v>
      </c>
      <c r="L1427" s="121">
        <v>24.526001999999998</v>
      </c>
      <c r="M1427" s="178">
        <v>250</v>
      </c>
      <c r="N1427" s="121">
        <v>33</v>
      </c>
      <c r="O1427" s="121">
        <v>0.4</v>
      </c>
      <c r="P1427" s="121">
        <v>3</v>
      </c>
      <c r="Q1427" s="111">
        <v>2003</v>
      </c>
      <c r="R1427" s="198"/>
      <c r="S1427" s="111"/>
      <c r="T1427" s="116">
        <v>991</v>
      </c>
      <c r="U1427" s="111">
        <v>45</v>
      </c>
      <c r="V1427" s="113">
        <f t="shared" si="266"/>
        <v>698.10444444444443</v>
      </c>
      <c r="W1427" s="113">
        <f t="shared" si="267"/>
        <v>292.89555555555557</v>
      </c>
      <c r="X1427" s="112">
        <f t="shared" si="268"/>
        <v>292895.55555555556</v>
      </c>
      <c r="Y1427" s="111"/>
      <c r="Z1427" s="110">
        <f t="shared" si="264"/>
        <v>31</v>
      </c>
      <c r="AA1427" s="109">
        <f t="shared" si="269"/>
        <v>49.550000000000004</v>
      </c>
      <c r="AB1427" s="109">
        <f t="shared" si="270"/>
        <v>49550.000000000007</v>
      </c>
      <c r="AC1427" s="108">
        <f t="shared" si="271"/>
        <v>941.45</v>
      </c>
      <c r="AD1427" s="107">
        <f t="shared" si="272"/>
        <v>2.2222222222222223E-2</v>
      </c>
      <c r="AE1427" s="106">
        <f t="shared" si="273"/>
        <v>20.921111111111113</v>
      </c>
      <c r="AF1427" s="105">
        <f t="shared" si="274"/>
        <v>313.81666666666666</v>
      </c>
      <c r="AG1427" s="105">
        <f t="shared" si="275"/>
        <v>677.18333333333328</v>
      </c>
    </row>
    <row r="1428" spans="1:33" s="88" customFormat="1" x14ac:dyDescent="0.35">
      <c r="A1428" s="21">
        <v>10141103</v>
      </c>
      <c r="B1428" s="176" t="s">
        <v>1665</v>
      </c>
      <c r="C1428" s="272" t="s">
        <v>710</v>
      </c>
      <c r="D1428" s="121" t="s">
        <v>12310</v>
      </c>
      <c r="E1428" s="114" t="str">
        <f t="shared" si="265"/>
        <v>TRANSFORMADOR MARCA:  PTS0003</v>
      </c>
      <c r="F1428" s="121" t="s">
        <v>12968</v>
      </c>
      <c r="G1428" s="111"/>
      <c r="H1428" s="178" t="s">
        <v>12811</v>
      </c>
      <c r="I1428" s="121" t="s">
        <v>2113</v>
      </c>
      <c r="J1428" s="111"/>
      <c r="K1428" s="121">
        <v>32.999960000000002</v>
      </c>
      <c r="L1428" s="121">
        <v>24.528099999999998</v>
      </c>
      <c r="M1428" s="178">
        <v>160</v>
      </c>
      <c r="N1428" s="121">
        <v>33</v>
      </c>
      <c r="O1428" s="121">
        <v>0.4</v>
      </c>
      <c r="P1428" s="121">
        <v>3</v>
      </c>
      <c r="Q1428" s="111">
        <v>2003</v>
      </c>
      <c r="R1428" s="198"/>
      <c r="S1428" s="111"/>
      <c r="T1428" s="116">
        <v>991</v>
      </c>
      <c r="U1428" s="111">
        <v>45</v>
      </c>
      <c r="V1428" s="113">
        <f t="shared" si="266"/>
        <v>698.10444444444443</v>
      </c>
      <c r="W1428" s="113">
        <f t="shared" si="267"/>
        <v>292.89555555555557</v>
      </c>
      <c r="X1428" s="112">
        <f t="shared" si="268"/>
        <v>292895.55555555556</v>
      </c>
      <c r="Y1428" s="111"/>
      <c r="Z1428" s="110">
        <f t="shared" si="264"/>
        <v>31</v>
      </c>
      <c r="AA1428" s="109">
        <f t="shared" si="269"/>
        <v>49.550000000000004</v>
      </c>
      <c r="AB1428" s="109">
        <f t="shared" si="270"/>
        <v>49550.000000000007</v>
      </c>
      <c r="AC1428" s="108">
        <f t="shared" si="271"/>
        <v>941.45</v>
      </c>
      <c r="AD1428" s="107">
        <f t="shared" si="272"/>
        <v>2.2222222222222223E-2</v>
      </c>
      <c r="AE1428" s="106">
        <f t="shared" si="273"/>
        <v>20.921111111111113</v>
      </c>
      <c r="AF1428" s="105">
        <f t="shared" si="274"/>
        <v>313.81666666666666</v>
      </c>
      <c r="AG1428" s="105">
        <f t="shared" si="275"/>
        <v>677.18333333333328</v>
      </c>
    </row>
    <row r="1429" spans="1:33" s="88" customFormat="1" x14ac:dyDescent="0.35">
      <c r="A1429" s="21">
        <v>10141103</v>
      </c>
      <c r="B1429" s="176" t="s">
        <v>1665</v>
      </c>
      <c r="C1429" s="272" t="s">
        <v>710</v>
      </c>
      <c r="D1429" s="121" t="s">
        <v>12307</v>
      </c>
      <c r="E1429" s="114" t="str">
        <f t="shared" si="265"/>
        <v>TRANSFORMADOR MARCA:  PTS0004</v>
      </c>
      <c r="F1429" s="121" t="s">
        <v>12947</v>
      </c>
      <c r="G1429" s="111"/>
      <c r="H1429" s="178" t="s">
        <v>12811</v>
      </c>
      <c r="I1429" s="121" t="s">
        <v>2113</v>
      </c>
      <c r="J1429" s="111"/>
      <c r="K1429" s="121"/>
      <c r="L1429" s="121"/>
      <c r="M1429" s="178">
        <v>200</v>
      </c>
      <c r="N1429" s="121">
        <v>33</v>
      </c>
      <c r="O1429" s="121">
        <v>0.4</v>
      </c>
      <c r="P1429" s="121">
        <v>3</v>
      </c>
      <c r="Q1429" s="111">
        <v>2003</v>
      </c>
      <c r="R1429" s="198"/>
      <c r="S1429" s="111"/>
      <c r="T1429" s="116">
        <v>991</v>
      </c>
      <c r="U1429" s="111">
        <v>45</v>
      </c>
      <c r="V1429" s="113">
        <f t="shared" si="266"/>
        <v>698.10444444444443</v>
      </c>
      <c r="W1429" s="113">
        <f t="shared" si="267"/>
        <v>292.89555555555557</v>
      </c>
      <c r="X1429" s="112">
        <f t="shared" si="268"/>
        <v>292895.55555555556</v>
      </c>
      <c r="Y1429" s="111"/>
      <c r="Z1429" s="110">
        <f t="shared" si="264"/>
        <v>31</v>
      </c>
      <c r="AA1429" s="109">
        <f t="shared" si="269"/>
        <v>49.550000000000004</v>
      </c>
      <c r="AB1429" s="109">
        <f t="shared" si="270"/>
        <v>49550.000000000007</v>
      </c>
      <c r="AC1429" s="108">
        <f t="shared" si="271"/>
        <v>941.45</v>
      </c>
      <c r="AD1429" s="107">
        <f t="shared" si="272"/>
        <v>2.2222222222222223E-2</v>
      </c>
      <c r="AE1429" s="106">
        <f t="shared" si="273"/>
        <v>20.921111111111113</v>
      </c>
      <c r="AF1429" s="105">
        <f t="shared" si="274"/>
        <v>313.81666666666666</v>
      </c>
      <c r="AG1429" s="105">
        <f t="shared" si="275"/>
        <v>677.18333333333328</v>
      </c>
    </row>
    <row r="1430" spans="1:33" s="88" customFormat="1" x14ac:dyDescent="0.35">
      <c r="A1430" s="21">
        <v>10141103</v>
      </c>
      <c r="B1430" s="176" t="s">
        <v>1665</v>
      </c>
      <c r="C1430" s="272" t="s">
        <v>710</v>
      </c>
      <c r="D1430" s="121" t="s">
        <v>12304</v>
      </c>
      <c r="E1430" s="114" t="str">
        <f t="shared" si="265"/>
        <v>TRANSFORMADOR MARCA:  PTS0005</v>
      </c>
      <c r="F1430" s="121" t="s">
        <v>12947</v>
      </c>
      <c r="G1430" s="111"/>
      <c r="H1430" s="178" t="s">
        <v>12811</v>
      </c>
      <c r="I1430" s="121" t="s">
        <v>2113</v>
      </c>
      <c r="J1430" s="111"/>
      <c r="K1430" s="121"/>
      <c r="L1430" s="121"/>
      <c r="M1430" s="178">
        <v>250</v>
      </c>
      <c r="N1430" s="121">
        <v>33</v>
      </c>
      <c r="O1430" s="121">
        <v>0.4</v>
      </c>
      <c r="P1430" s="121">
        <v>3</v>
      </c>
      <c r="Q1430" s="111">
        <v>2003</v>
      </c>
      <c r="R1430" s="198"/>
      <c r="S1430" s="111"/>
      <c r="T1430" s="116">
        <v>991</v>
      </c>
      <c r="U1430" s="111">
        <v>45</v>
      </c>
      <c r="V1430" s="113">
        <f t="shared" si="266"/>
        <v>698.10444444444443</v>
      </c>
      <c r="W1430" s="113">
        <f t="shared" si="267"/>
        <v>292.89555555555557</v>
      </c>
      <c r="X1430" s="112">
        <f t="shared" si="268"/>
        <v>292895.55555555556</v>
      </c>
      <c r="Y1430" s="111"/>
      <c r="Z1430" s="110">
        <f t="shared" si="264"/>
        <v>31</v>
      </c>
      <c r="AA1430" s="109">
        <f t="shared" si="269"/>
        <v>49.550000000000004</v>
      </c>
      <c r="AB1430" s="109">
        <f t="shared" si="270"/>
        <v>49550.000000000007</v>
      </c>
      <c r="AC1430" s="108">
        <f t="shared" si="271"/>
        <v>941.45</v>
      </c>
      <c r="AD1430" s="107">
        <f t="shared" si="272"/>
        <v>2.2222222222222223E-2</v>
      </c>
      <c r="AE1430" s="106">
        <f t="shared" si="273"/>
        <v>20.921111111111113</v>
      </c>
      <c r="AF1430" s="105">
        <f t="shared" si="274"/>
        <v>313.81666666666666</v>
      </c>
      <c r="AG1430" s="105">
        <f t="shared" si="275"/>
        <v>677.18333333333328</v>
      </c>
    </row>
    <row r="1431" spans="1:33" s="88" customFormat="1" x14ac:dyDescent="0.35">
      <c r="A1431" s="21">
        <v>10141103</v>
      </c>
      <c r="B1431" s="176" t="s">
        <v>1665</v>
      </c>
      <c r="C1431" s="272" t="s">
        <v>710</v>
      </c>
      <c r="D1431" s="121" t="s">
        <v>12331</v>
      </c>
      <c r="E1431" s="114" t="str">
        <f t="shared" si="265"/>
        <v>TRANSFORMADOR MARCA:  PTS0006</v>
      </c>
      <c r="F1431" s="121" t="s">
        <v>12947</v>
      </c>
      <c r="G1431" s="111"/>
      <c r="H1431" s="178" t="s">
        <v>12811</v>
      </c>
      <c r="I1431" s="121" t="s">
        <v>2113</v>
      </c>
      <c r="J1431" s="111"/>
      <c r="K1431" s="121"/>
      <c r="L1431" s="121"/>
      <c r="M1431" s="178">
        <v>50</v>
      </c>
      <c r="N1431" s="121">
        <v>33</v>
      </c>
      <c r="O1431" s="121">
        <v>0.4</v>
      </c>
      <c r="P1431" s="121">
        <v>3</v>
      </c>
      <c r="Q1431" s="111">
        <v>2003</v>
      </c>
      <c r="R1431" s="198"/>
      <c r="S1431" s="111"/>
      <c r="T1431" s="116">
        <v>643</v>
      </c>
      <c r="U1431" s="111">
        <v>45</v>
      </c>
      <c r="V1431" s="113">
        <f t="shared" si="266"/>
        <v>452.95777777777778</v>
      </c>
      <c r="W1431" s="113">
        <f t="shared" si="267"/>
        <v>190.04222222222222</v>
      </c>
      <c r="X1431" s="112">
        <f t="shared" si="268"/>
        <v>190042.22222222222</v>
      </c>
      <c r="Y1431" s="111"/>
      <c r="Z1431" s="110">
        <f t="shared" si="264"/>
        <v>31</v>
      </c>
      <c r="AA1431" s="109">
        <f t="shared" si="269"/>
        <v>32.15</v>
      </c>
      <c r="AB1431" s="109">
        <f t="shared" si="270"/>
        <v>32150</v>
      </c>
      <c r="AC1431" s="108">
        <f t="shared" si="271"/>
        <v>610.85</v>
      </c>
      <c r="AD1431" s="107">
        <f t="shared" si="272"/>
        <v>2.2222222222222223E-2</v>
      </c>
      <c r="AE1431" s="106">
        <f t="shared" si="273"/>
        <v>13.574444444444445</v>
      </c>
      <c r="AF1431" s="105">
        <f t="shared" si="274"/>
        <v>203.61666666666667</v>
      </c>
      <c r="AG1431" s="105">
        <f t="shared" si="275"/>
        <v>439.38333333333333</v>
      </c>
    </row>
    <row r="1432" spans="1:33" s="88" customFormat="1" x14ac:dyDescent="0.35">
      <c r="A1432" s="21">
        <v>10141103</v>
      </c>
      <c r="B1432" s="176" t="s">
        <v>1665</v>
      </c>
      <c r="C1432" s="272" t="s">
        <v>710</v>
      </c>
      <c r="D1432" s="121" t="s">
        <v>12328</v>
      </c>
      <c r="E1432" s="114" t="str">
        <f t="shared" si="265"/>
        <v>TRANSFORMADOR MARCA:  PTS0007</v>
      </c>
      <c r="F1432" s="121" t="s">
        <v>12968</v>
      </c>
      <c r="G1432" s="111"/>
      <c r="H1432" s="178" t="s">
        <v>12811</v>
      </c>
      <c r="I1432" s="121" t="s">
        <v>2113</v>
      </c>
      <c r="J1432" s="111"/>
      <c r="K1432" s="121"/>
      <c r="L1432" s="121"/>
      <c r="M1432" s="178">
        <v>100</v>
      </c>
      <c r="N1432" s="121">
        <v>33</v>
      </c>
      <c r="O1432" s="121">
        <v>0.4</v>
      </c>
      <c r="P1432" s="121">
        <v>3</v>
      </c>
      <c r="Q1432" s="111">
        <v>2003</v>
      </c>
      <c r="R1432" s="198"/>
      <c r="S1432" s="111"/>
      <c r="T1432" s="116">
        <v>763</v>
      </c>
      <c r="U1432" s="111">
        <v>45</v>
      </c>
      <c r="V1432" s="113">
        <f t="shared" si="266"/>
        <v>537.49111111111108</v>
      </c>
      <c r="W1432" s="113">
        <f t="shared" si="267"/>
        <v>225.50888888888892</v>
      </c>
      <c r="X1432" s="112">
        <f t="shared" si="268"/>
        <v>225508.88888888891</v>
      </c>
      <c r="Y1432" s="111"/>
      <c r="Z1432" s="110">
        <f t="shared" si="264"/>
        <v>31</v>
      </c>
      <c r="AA1432" s="109">
        <f t="shared" si="269"/>
        <v>38.15</v>
      </c>
      <c r="AB1432" s="109">
        <f t="shared" si="270"/>
        <v>38150</v>
      </c>
      <c r="AC1432" s="108">
        <f t="shared" si="271"/>
        <v>724.85</v>
      </c>
      <c r="AD1432" s="107">
        <f t="shared" si="272"/>
        <v>2.2222222222222223E-2</v>
      </c>
      <c r="AE1432" s="106">
        <f t="shared" si="273"/>
        <v>16.10777777777778</v>
      </c>
      <c r="AF1432" s="105">
        <f t="shared" si="274"/>
        <v>241.6166666666667</v>
      </c>
      <c r="AG1432" s="105">
        <f t="shared" si="275"/>
        <v>521.38333333333333</v>
      </c>
    </row>
    <row r="1433" spans="1:33" s="88" customFormat="1" x14ac:dyDescent="0.35">
      <c r="A1433" s="21">
        <v>10141103</v>
      </c>
      <c r="B1433" s="176" t="s">
        <v>1665</v>
      </c>
      <c r="C1433" s="272" t="s">
        <v>710</v>
      </c>
      <c r="D1433" s="121" t="s">
        <v>12422</v>
      </c>
      <c r="E1433" s="114" t="str">
        <f t="shared" si="265"/>
        <v>TRANSFORMADOR MARCA:  PTS0008</v>
      </c>
      <c r="F1433" s="121" t="s">
        <v>12962</v>
      </c>
      <c r="G1433" s="111"/>
      <c r="H1433" s="178" t="s">
        <v>12811</v>
      </c>
      <c r="I1433" s="121" t="s">
        <v>2113</v>
      </c>
      <c r="J1433" s="111"/>
      <c r="K1433" s="121"/>
      <c r="L1433" s="121"/>
      <c r="M1433" s="178">
        <v>32</v>
      </c>
      <c r="N1433" s="121">
        <v>33</v>
      </c>
      <c r="O1433" s="121">
        <v>0.4</v>
      </c>
      <c r="P1433" s="121">
        <v>3</v>
      </c>
      <c r="Q1433" s="111">
        <v>2003</v>
      </c>
      <c r="R1433" s="198"/>
      <c r="S1433" s="111"/>
      <c r="T1433" s="116">
        <v>643</v>
      </c>
      <c r="U1433" s="111">
        <v>45</v>
      </c>
      <c r="V1433" s="113">
        <f t="shared" si="266"/>
        <v>452.95777777777778</v>
      </c>
      <c r="W1433" s="113">
        <f t="shared" si="267"/>
        <v>190.04222222222222</v>
      </c>
      <c r="X1433" s="112">
        <f t="shared" si="268"/>
        <v>190042.22222222222</v>
      </c>
      <c r="Y1433" s="111"/>
      <c r="Z1433" s="110">
        <f t="shared" si="264"/>
        <v>31</v>
      </c>
      <c r="AA1433" s="109">
        <f t="shared" si="269"/>
        <v>32.15</v>
      </c>
      <c r="AB1433" s="109">
        <f t="shared" si="270"/>
        <v>32150</v>
      </c>
      <c r="AC1433" s="108">
        <f t="shared" si="271"/>
        <v>610.85</v>
      </c>
      <c r="AD1433" s="107">
        <f t="shared" si="272"/>
        <v>2.2222222222222223E-2</v>
      </c>
      <c r="AE1433" s="106">
        <f t="shared" si="273"/>
        <v>13.574444444444445</v>
      </c>
      <c r="AF1433" s="105">
        <f t="shared" si="274"/>
        <v>203.61666666666667</v>
      </c>
      <c r="AG1433" s="105">
        <f t="shared" si="275"/>
        <v>439.38333333333333</v>
      </c>
    </row>
    <row r="1434" spans="1:33" s="88" customFormat="1" x14ac:dyDescent="0.35">
      <c r="A1434" s="21">
        <v>10141103</v>
      </c>
      <c r="B1434" s="176" t="s">
        <v>1665</v>
      </c>
      <c r="C1434" s="272" t="s">
        <v>710</v>
      </c>
      <c r="D1434" s="121" t="s">
        <v>12419</v>
      </c>
      <c r="E1434" s="114" t="str">
        <f t="shared" si="265"/>
        <v>TRANSFORMADOR MARCA:  PTS0009</v>
      </c>
      <c r="F1434" s="121" t="s">
        <v>12962</v>
      </c>
      <c r="G1434" s="111"/>
      <c r="H1434" s="178" t="s">
        <v>12811</v>
      </c>
      <c r="I1434" s="121" t="s">
        <v>2113</v>
      </c>
      <c r="J1434" s="111"/>
      <c r="K1434" s="121"/>
      <c r="L1434" s="121"/>
      <c r="M1434" s="178">
        <v>32</v>
      </c>
      <c r="N1434" s="121">
        <v>33</v>
      </c>
      <c r="O1434" s="121">
        <v>0.4</v>
      </c>
      <c r="P1434" s="121">
        <v>3</v>
      </c>
      <c r="Q1434" s="111">
        <v>2003</v>
      </c>
      <c r="R1434" s="198"/>
      <c r="S1434" s="111"/>
      <c r="T1434" s="116">
        <v>643</v>
      </c>
      <c r="U1434" s="111">
        <v>45</v>
      </c>
      <c r="V1434" s="113">
        <f t="shared" si="266"/>
        <v>452.95777777777778</v>
      </c>
      <c r="W1434" s="113">
        <f t="shared" si="267"/>
        <v>190.04222222222222</v>
      </c>
      <c r="X1434" s="112">
        <f t="shared" si="268"/>
        <v>190042.22222222222</v>
      </c>
      <c r="Y1434" s="111"/>
      <c r="Z1434" s="110">
        <f t="shared" si="264"/>
        <v>31</v>
      </c>
      <c r="AA1434" s="109">
        <f t="shared" si="269"/>
        <v>32.15</v>
      </c>
      <c r="AB1434" s="109">
        <f t="shared" si="270"/>
        <v>32150</v>
      </c>
      <c r="AC1434" s="108">
        <f t="shared" si="271"/>
        <v>610.85</v>
      </c>
      <c r="AD1434" s="107">
        <f t="shared" si="272"/>
        <v>2.2222222222222223E-2</v>
      </c>
      <c r="AE1434" s="106">
        <f t="shared" si="273"/>
        <v>13.574444444444445</v>
      </c>
      <c r="AF1434" s="105">
        <f t="shared" si="274"/>
        <v>203.61666666666667</v>
      </c>
      <c r="AG1434" s="105">
        <f t="shared" si="275"/>
        <v>439.38333333333333</v>
      </c>
    </row>
    <row r="1435" spans="1:33" s="88" customFormat="1" x14ac:dyDescent="0.35">
      <c r="A1435" s="21">
        <v>10141103</v>
      </c>
      <c r="B1435" s="176" t="s">
        <v>1665</v>
      </c>
      <c r="C1435" s="272" t="s">
        <v>710</v>
      </c>
      <c r="D1435" s="121" t="s">
        <v>12416</v>
      </c>
      <c r="E1435" s="114" t="str">
        <f t="shared" si="265"/>
        <v>TRANSFORMADOR MARCA:  PTS0010</v>
      </c>
      <c r="F1435" s="121" t="s">
        <v>12968</v>
      </c>
      <c r="G1435" s="111"/>
      <c r="H1435" s="178" t="s">
        <v>12811</v>
      </c>
      <c r="I1435" s="121" t="s">
        <v>2113</v>
      </c>
      <c r="J1435" s="111"/>
      <c r="K1435" s="121"/>
      <c r="L1435" s="121"/>
      <c r="M1435" s="178">
        <v>100</v>
      </c>
      <c r="N1435" s="121">
        <v>33</v>
      </c>
      <c r="O1435" s="121">
        <v>0.4</v>
      </c>
      <c r="P1435" s="121">
        <v>3</v>
      </c>
      <c r="Q1435" s="111">
        <v>2003</v>
      </c>
      <c r="R1435" s="198"/>
      <c r="S1435" s="111"/>
      <c r="T1435" s="116">
        <v>763</v>
      </c>
      <c r="U1435" s="111">
        <v>45</v>
      </c>
      <c r="V1435" s="113">
        <f t="shared" si="266"/>
        <v>537.49111111111108</v>
      </c>
      <c r="W1435" s="113">
        <f t="shared" si="267"/>
        <v>225.50888888888892</v>
      </c>
      <c r="X1435" s="112">
        <f t="shared" si="268"/>
        <v>225508.88888888891</v>
      </c>
      <c r="Y1435" s="111"/>
      <c r="Z1435" s="110">
        <f t="shared" si="264"/>
        <v>31</v>
      </c>
      <c r="AA1435" s="109">
        <f t="shared" si="269"/>
        <v>38.15</v>
      </c>
      <c r="AB1435" s="109">
        <f t="shared" si="270"/>
        <v>38150</v>
      </c>
      <c r="AC1435" s="108">
        <f t="shared" si="271"/>
        <v>724.85</v>
      </c>
      <c r="AD1435" s="107">
        <f t="shared" si="272"/>
        <v>2.2222222222222223E-2</v>
      </c>
      <c r="AE1435" s="106">
        <f t="shared" si="273"/>
        <v>16.10777777777778</v>
      </c>
      <c r="AF1435" s="105">
        <f t="shared" si="274"/>
        <v>241.6166666666667</v>
      </c>
      <c r="AG1435" s="105">
        <f t="shared" si="275"/>
        <v>521.38333333333333</v>
      </c>
    </row>
    <row r="1436" spans="1:33" s="88" customFormat="1" x14ac:dyDescent="0.35">
      <c r="A1436" s="21">
        <v>10141103</v>
      </c>
      <c r="B1436" s="176" t="s">
        <v>1665</v>
      </c>
      <c r="C1436" s="272" t="s">
        <v>710</v>
      </c>
      <c r="D1436" s="121" t="s">
        <v>12413</v>
      </c>
      <c r="E1436" s="114" t="str">
        <f t="shared" si="265"/>
        <v>TRANSFORMADOR MARCA:  PTS0011</v>
      </c>
      <c r="F1436" s="121" t="s">
        <v>12962</v>
      </c>
      <c r="G1436" s="124"/>
      <c r="H1436" s="178" t="s">
        <v>12811</v>
      </c>
      <c r="I1436" s="121" t="s">
        <v>2113</v>
      </c>
      <c r="J1436" s="21"/>
      <c r="K1436" s="121"/>
      <c r="L1436" s="121"/>
      <c r="M1436" s="178">
        <v>100</v>
      </c>
      <c r="N1436" s="121">
        <v>33</v>
      </c>
      <c r="O1436" s="121">
        <v>0.4</v>
      </c>
      <c r="P1436" s="121">
        <v>3</v>
      </c>
      <c r="Q1436" s="111">
        <v>2003</v>
      </c>
      <c r="R1436" s="115"/>
      <c r="S1436" s="128"/>
      <c r="T1436" s="116">
        <v>763</v>
      </c>
      <c r="U1436" s="111">
        <v>45</v>
      </c>
      <c r="V1436" s="113">
        <f t="shared" si="266"/>
        <v>537.49111111111108</v>
      </c>
      <c r="W1436" s="113">
        <f t="shared" si="267"/>
        <v>225.50888888888892</v>
      </c>
      <c r="X1436" s="112">
        <f t="shared" si="268"/>
        <v>225508.88888888891</v>
      </c>
      <c r="Y1436" s="111"/>
      <c r="Z1436" s="110">
        <f t="shared" si="264"/>
        <v>31</v>
      </c>
      <c r="AA1436" s="109">
        <f t="shared" si="269"/>
        <v>38.15</v>
      </c>
      <c r="AB1436" s="109">
        <f t="shared" si="270"/>
        <v>38150</v>
      </c>
      <c r="AC1436" s="108">
        <f t="shared" si="271"/>
        <v>724.85</v>
      </c>
      <c r="AD1436" s="107">
        <f t="shared" si="272"/>
        <v>2.2222222222222223E-2</v>
      </c>
      <c r="AE1436" s="106">
        <f t="shared" si="273"/>
        <v>16.10777777777778</v>
      </c>
      <c r="AF1436" s="105">
        <f t="shared" si="274"/>
        <v>241.6166666666667</v>
      </c>
      <c r="AG1436" s="105">
        <f t="shared" si="275"/>
        <v>521.38333333333333</v>
      </c>
    </row>
    <row r="1437" spans="1:33" s="88" customFormat="1" x14ac:dyDescent="0.35">
      <c r="A1437" s="21">
        <v>10141103</v>
      </c>
      <c r="B1437" s="176" t="s">
        <v>1665</v>
      </c>
      <c r="C1437" s="272" t="s">
        <v>710</v>
      </c>
      <c r="D1437" s="121" t="s">
        <v>12410</v>
      </c>
      <c r="E1437" s="114" t="str">
        <f t="shared" si="265"/>
        <v>TRANSFORMADOR MARCA:  PTS0012</v>
      </c>
      <c r="F1437" s="121" t="s">
        <v>12962</v>
      </c>
      <c r="G1437" s="124"/>
      <c r="H1437" s="178" t="s">
        <v>12811</v>
      </c>
      <c r="I1437" s="121" t="s">
        <v>2113</v>
      </c>
      <c r="J1437" s="21"/>
      <c r="K1437" s="121">
        <v>32.97289</v>
      </c>
      <c r="L1437" s="121">
        <v>24.536594999999998</v>
      </c>
      <c r="M1437" s="178">
        <v>100</v>
      </c>
      <c r="N1437" s="121">
        <v>33</v>
      </c>
      <c r="O1437" s="121">
        <v>0.4</v>
      </c>
      <c r="P1437" s="121">
        <v>3</v>
      </c>
      <c r="Q1437" s="111">
        <v>2003</v>
      </c>
      <c r="R1437" s="115"/>
      <c r="S1437" s="128"/>
      <c r="T1437" s="116">
        <v>763</v>
      </c>
      <c r="U1437" s="111">
        <v>45</v>
      </c>
      <c r="V1437" s="113">
        <f t="shared" si="266"/>
        <v>537.49111111111108</v>
      </c>
      <c r="W1437" s="113">
        <f t="shared" si="267"/>
        <v>225.50888888888892</v>
      </c>
      <c r="X1437" s="112">
        <f t="shared" si="268"/>
        <v>225508.88888888891</v>
      </c>
      <c r="Y1437" s="111"/>
      <c r="Z1437" s="110">
        <f t="shared" si="264"/>
        <v>31</v>
      </c>
      <c r="AA1437" s="109">
        <f t="shared" si="269"/>
        <v>38.15</v>
      </c>
      <c r="AB1437" s="109">
        <f t="shared" si="270"/>
        <v>38150</v>
      </c>
      <c r="AC1437" s="108">
        <f t="shared" si="271"/>
        <v>724.85</v>
      </c>
      <c r="AD1437" s="107">
        <f t="shared" si="272"/>
        <v>2.2222222222222223E-2</v>
      </c>
      <c r="AE1437" s="106">
        <f t="shared" si="273"/>
        <v>16.10777777777778</v>
      </c>
      <c r="AF1437" s="105">
        <f t="shared" si="274"/>
        <v>241.6166666666667</v>
      </c>
      <c r="AG1437" s="105">
        <f t="shared" si="275"/>
        <v>521.38333333333333</v>
      </c>
    </row>
    <row r="1438" spans="1:33" s="88" customFormat="1" x14ac:dyDescent="0.35">
      <c r="A1438" s="21">
        <v>10141103</v>
      </c>
      <c r="B1438" s="176" t="s">
        <v>1665</v>
      </c>
      <c r="C1438" s="272" t="s">
        <v>710</v>
      </c>
      <c r="D1438" s="121" t="s">
        <v>12406</v>
      </c>
      <c r="E1438" s="114" t="str">
        <f t="shared" si="265"/>
        <v>TRANSFORMADOR MARCA:  PTS0013</v>
      </c>
      <c r="F1438" s="121" t="s">
        <v>12961</v>
      </c>
      <c r="G1438" s="124"/>
      <c r="H1438" s="178" t="s">
        <v>12811</v>
      </c>
      <c r="I1438" s="121" t="s">
        <v>2113</v>
      </c>
      <c r="J1438" s="21"/>
      <c r="K1438" s="121"/>
      <c r="L1438" s="121"/>
      <c r="M1438" s="178">
        <v>50</v>
      </c>
      <c r="N1438" s="121">
        <v>33</v>
      </c>
      <c r="O1438" s="121">
        <v>0.4</v>
      </c>
      <c r="P1438" s="121">
        <v>3</v>
      </c>
      <c r="Q1438" s="111">
        <v>2003</v>
      </c>
      <c r="R1438" s="115"/>
      <c r="S1438" s="128"/>
      <c r="T1438" s="116">
        <v>643</v>
      </c>
      <c r="U1438" s="111">
        <v>45</v>
      </c>
      <c r="V1438" s="113">
        <f t="shared" si="266"/>
        <v>452.95777777777778</v>
      </c>
      <c r="W1438" s="113">
        <f t="shared" si="267"/>
        <v>190.04222222222222</v>
      </c>
      <c r="X1438" s="112">
        <f t="shared" si="268"/>
        <v>190042.22222222222</v>
      </c>
      <c r="Y1438" s="111"/>
      <c r="Z1438" s="110">
        <f t="shared" si="264"/>
        <v>31</v>
      </c>
      <c r="AA1438" s="109">
        <f t="shared" si="269"/>
        <v>32.15</v>
      </c>
      <c r="AB1438" s="109">
        <f t="shared" si="270"/>
        <v>32150</v>
      </c>
      <c r="AC1438" s="108">
        <f t="shared" si="271"/>
        <v>610.85</v>
      </c>
      <c r="AD1438" s="107">
        <f t="shared" si="272"/>
        <v>2.2222222222222223E-2</v>
      </c>
      <c r="AE1438" s="106">
        <f t="shared" si="273"/>
        <v>13.574444444444445</v>
      </c>
      <c r="AF1438" s="105">
        <f t="shared" si="274"/>
        <v>203.61666666666667</v>
      </c>
      <c r="AG1438" s="105">
        <f t="shared" si="275"/>
        <v>439.38333333333333</v>
      </c>
    </row>
    <row r="1439" spans="1:33" s="88" customFormat="1" x14ac:dyDescent="0.35">
      <c r="A1439" s="21">
        <v>10141103</v>
      </c>
      <c r="B1439" s="176" t="s">
        <v>1665</v>
      </c>
      <c r="C1439" s="272" t="s">
        <v>710</v>
      </c>
      <c r="D1439" s="121" t="s">
        <v>12402</v>
      </c>
      <c r="E1439" s="114" t="str">
        <f t="shared" si="265"/>
        <v>TRANSFORMADOR MARCA:  PTS0014</v>
      </c>
      <c r="F1439" s="121" t="s">
        <v>12961</v>
      </c>
      <c r="G1439" s="124"/>
      <c r="H1439" s="178" t="s">
        <v>12811</v>
      </c>
      <c r="I1439" s="121" t="s">
        <v>2113</v>
      </c>
      <c r="J1439" s="21"/>
      <c r="K1439" s="121"/>
      <c r="L1439" s="121"/>
      <c r="M1439" s="178">
        <v>160</v>
      </c>
      <c r="N1439" s="121">
        <v>33</v>
      </c>
      <c r="O1439" s="121">
        <v>0.4</v>
      </c>
      <c r="P1439" s="121">
        <v>3</v>
      </c>
      <c r="Q1439" s="111">
        <v>2003</v>
      </c>
      <c r="R1439" s="115"/>
      <c r="S1439" s="128"/>
      <c r="T1439" s="116">
        <v>991</v>
      </c>
      <c r="U1439" s="111">
        <v>45</v>
      </c>
      <c r="V1439" s="113">
        <f t="shared" si="266"/>
        <v>698.10444444444443</v>
      </c>
      <c r="W1439" s="113">
        <f t="shared" si="267"/>
        <v>292.89555555555557</v>
      </c>
      <c r="X1439" s="112">
        <f t="shared" si="268"/>
        <v>292895.55555555556</v>
      </c>
      <c r="Y1439" s="111"/>
      <c r="Z1439" s="110">
        <f t="shared" si="264"/>
        <v>31</v>
      </c>
      <c r="AA1439" s="109">
        <f t="shared" si="269"/>
        <v>49.550000000000004</v>
      </c>
      <c r="AB1439" s="109">
        <f t="shared" si="270"/>
        <v>49550.000000000007</v>
      </c>
      <c r="AC1439" s="108">
        <f t="shared" si="271"/>
        <v>941.45</v>
      </c>
      <c r="AD1439" s="107">
        <f t="shared" si="272"/>
        <v>2.2222222222222223E-2</v>
      </c>
      <c r="AE1439" s="106">
        <f t="shared" si="273"/>
        <v>20.921111111111113</v>
      </c>
      <c r="AF1439" s="105">
        <f t="shared" si="274"/>
        <v>313.81666666666666</v>
      </c>
      <c r="AG1439" s="105">
        <f t="shared" si="275"/>
        <v>677.18333333333328</v>
      </c>
    </row>
    <row r="1440" spans="1:33" s="88" customFormat="1" x14ac:dyDescent="0.35">
      <c r="A1440" s="21">
        <v>10141103</v>
      </c>
      <c r="B1440" s="176" t="s">
        <v>1665</v>
      </c>
      <c r="C1440" s="272" t="s">
        <v>710</v>
      </c>
      <c r="D1440" s="121" t="s">
        <v>12399</v>
      </c>
      <c r="E1440" s="114" t="str">
        <f t="shared" si="265"/>
        <v>TRANSFORMADOR MARCA:  PTS0015</v>
      </c>
      <c r="F1440" s="121" t="s">
        <v>12971</v>
      </c>
      <c r="G1440" s="124"/>
      <c r="H1440" s="178" t="s">
        <v>12811</v>
      </c>
      <c r="I1440" s="121" t="s">
        <v>2113</v>
      </c>
      <c r="J1440" s="21"/>
      <c r="K1440" s="121"/>
      <c r="L1440" s="121"/>
      <c r="M1440" s="178">
        <v>100</v>
      </c>
      <c r="N1440" s="121">
        <v>33</v>
      </c>
      <c r="O1440" s="121">
        <v>0.4</v>
      </c>
      <c r="P1440" s="121">
        <v>3</v>
      </c>
      <c r="Q1440" s="111">
        <v>2003</v>
      </c>
      <c r="R1440" s="115"/>
      <c r="S1440" s="128"/>
      <c r="T1440" s="116">
        <v>763</v>
      </c>
      <c r="U1440" s="111">
        <v>45</v>
      </c>
      <c r="V1440" s="113">
        <f t="shared" si="266"/>
        <v>537.49111111111108</v>
      </c>
      <c r="W1440" s="113">
        <f t="shared" si="267"/>
        <v>225.50888888888892</v>
      </c>
      <c r="X1440" s="112">
        <f t="shared" si="268"/>
        <v>225508.88888888891</v>
      </c>
      <c r="Y1440" s="111"/>
      <c r="Z1440" s="110">
        <f t="shared" si="264"/>
        <v>31</v>
      </c>
      <c r="AA1440" s="109">
        <f t="shared" si="269"/>
        <v>38.15</v>
      </c>
      <c r="AB1440" s="109">
        <f t="shared" si="270"/>
        <v>38150</v>
      </c>
      <c r="AC1440" s="108">
        <f t="shared" si="271"/>
        <v>724.85</v>
      </c>
      <c r="AD1440" s="107">
        <f t="shared" si="272"/>
        <v>2.2222222222222223E-2</v>
      </c>
      <c r="AE1440" s="106">
        <f t="shared" si="273"/>
        <v>16.10777777777778</v>
      </c>
      <c r="AF1440" s="105">
        <f t="shared" si="274"/>
        <v>241.6166666666667</v>
      </c>
      <c r="AG1440" s="105">
        <f t="shared" si="275"/>
        <v>521.38333333333333</v>
      </c>
    </row>
    <row r="1441" spans="1:33" s="88" customFormat="1" x14ac:dyDescent="0.35">
      <c r="A1441" s="21">
        <v>10141103</v>
      </c>
      <c r="B1441" s="176" t="s">
        <v>1665</v>
      </c>
      <c r="C1441" s="272" t="s">
        <v>710</v>
      </c>
      <c r="D1441" s="121" t="s">
        <v>12395</v>
      </c>
      <c r="E1441" s="114" t="str">
        <f t="shared" si="265"/>
        <v>TRANSFORMADOR MARCA:  PTS0016</v>
      </c>
      <c r="F1441" s="121" t="s">
        <v>12970</v>
      </c>
      <c r="G1441" s="124"/>
      <c r="H1441" s="178" t="s">
        <v>12811</v>
      </c>
      <c r="I1441" s="121" t="s">
        <v>2113</v>
      </c>
      <c r="J1441" s="21"/>
      <c r="K1441" s="121"/>
      <c r="L1441" s="121"/>
      <c r="M1441" s="178">
        <v>250</v>
      </c>
      <c r="N1441" s="121">
        <v>33</v>
      </c>
      <c r="O1441" s="121">
        <v>0.4</v>
      </c>
      <c r="P1441" s="121">
        <v>3</v>
      </c>
      <c r="Q1441" s="111">
        <v>2003</v>
      </c>
      <c r="R1441" s="115"/>
      <c r="S1441" s="128"/>
      <c r="T1441" s="116">
        <v>991</v>
      </c>
      <c r="U1441" s="111">
        <v>45</v>
      </c>
      <c r="V1441" s="113">
        <f t="shared" si="266"/>
        <v>698.10444444444443</v>
      </c>
      <c r="W1441" s="113">
        <f t="shared" si="267"/>
        <v>292.89555555555557</v>
      </c>
      <c r="X1441" s="112">
        <f t="shared" si="268"/>
        <v>292895.55555555556</v>
      </c>
      <c r="Y1441" s="111"/>
      <c r="Z1441" s="110">
        <f t="shared" si="264"/>
        <v>31</v>
      </c>
      <c r="AA1441" s="109">
        <f t="shared" si="269"/>
        <v>49.550000000000004</v>
      </c>
      <c r="AB1441" s="109">
        <f t="shared" si="270"/>
        <v>49550.000000000007</v>
      </c>
      <c r="AC1441" s="108">
        <f t="shared" si="271"/>
        <v>941.45</v>
      </c>
      <c r="AD1441" s="107">
        <f t="shared" si="272"/>
        <v>2.2222222222222223E-2</v>
      </c>
      <c r="AE1441" s="106">
        <f t="shared" si="273"/>
        <v>20.921111111111113</v>
      </c>
      <c r="AF1441" s="105">
        <f t="shared" si="274"/>
        <v>313.81666666666666</v>
      </c>
      <c r="AG1441" s="105">
        <f t="shared" si="275"/>
        <v>677.18333333333328</v>
      </c>
    </row>
    <row r="1442" spans="1:33" s="88" customFormat="1" x14ac:dyDescent="0.35">
      <c r="A1442" s="21">
        <v>10141103</v>
      </c>
      <c r="B1442" s="176" t="s">
        <v>1665</v>
      </c>
      <c r="C1442" s="272" t="s">
        <v>710</v>
      </c>
      <c r="D1442" s="121" t="s">
        <v>12391</v>
      </c>
      <c r="E1442" s="114" t="str">
        <f t="shared" si="265"/>
        <v>TRANSFORMADOR MARCA:  PTS0017</v>
      </c>
      <c r="F1442" s="121" t="s">
        <v>12969</v>
      </c>
      <c r="G1442" s="124"/>
      <c r="H1442" s="178" t="s">
        <v>12811</v>
      </c>
      <c r="I1442" s="121" t="s">
        <v>2113</v>
      </c>
      <c r="J1442" s="21"/>
      <c r="K1442" s="121">
        <v>32.997335</v>
      </c>
      <c r="L1442" s="121">
        <v>24.523237000000002</v>
      </c>
      <c r="M1442" s="178">
        <v>50</v>
      </c>
      <c r="N1442" s="121">
        <v>33</v>
      </c>
      <c r="O1442" s="121">
        <v>0.4</v>
      </c>
      <c r="P1442" s="121">
        <v>3</v>
      </c>
      <c r="Q1442" s="111">
        <v>2003</v>
      </c>
      <c r="R1442" s="115"/>
      <c r="S1442" s="128"/>
      <c r="T1442" s="116">
        <v>643</v>
      </c>
      <c r="U1442" s="111">
        <v>45</v>
      </c>
      <c r="V1442" s="113">
        <f t="shared" si="266"/>
        <v>452.95777777777778</v>
      </c>
      <c r="W1442" s="113">
        <f t="shared" si="267"/>
        <v>190.04222222222222</v>
      </c>
      <c r="X1442" s="112">
        <f t="shared" si="268"/>
        <v>190042.22222222222</v>
      </c>
      <c r="Y1442" s="111"/>
      <c r="Z1442" s="110">
        <f t="shared" si="264"/>
        <v>31</v>
      </c>
      <c r="AA1442" s="109">
        <f t="shared" si="269"/>
        <v>32.15</v>
      </c>
      <c r="AB1442" s="109">
        <f t="shared" si="270"/>
        <v>32150</v>
      </c>
      <c r="AC1442" s="108">
        <f t="shared" si="271"/>
        <v>610.85</v>
      </c>
      <c r="AD1442" s="107">
        <f t="shared" si="272"/>
        <v>2.2222222222222223E-2</v>
      </c>
      <c r="AE1442" s="106">
        <f t="shared" si="273"/>
        <v>13.574444444444445</v>
      </c>
      <c r="AF1442" s="105">
        <f t="shared" si="274"/>
        <v>203.61666666666667</v>
      </c>
      <c r="AG1442" s="105">
        <f t="shared" si="275"/>
        <v>439.38333333333333</v>
      </c>
    </row>
    <row r="1443" spans="1:33" s="88" customFormat="1" x14ac:dyDescent="0.35">
      <c r="A1443" s="21">
        <v>10141103</v>
      </c>
      <c r="B1443" s="176" t="s">
        <v>1665</v>
      </c>
      <c r="C1443" s="272" t="s">
        <v>710</v>
      </c>
      <c r="D1443" s="121" t="s">
        <v>12388</v>
      </c>
      <c r="E1443" s="114" t="str">
        <f t="shared" si="265"/>
        <v>TRANSFORMADOR MARCA:  PTS0018</v>
      </c>
      <c r="F1443" s="121" t="s">
        <v>12968</v>
      </c>
      <c r="G1443" s="124"/>
      <c r="H1443" s="178" t="s">
        <v>12811</v>
      </c>
      <c r="I1443" s="121" t="s">
        <v>2113</v>
      </c>
      <c r="J1443" s="21"/>
      <c r="K1443" s="121"/>
      <c r="L1443" s="121"/>
      <c r="M1443" s="178">
        <v>160</v>
      </c>
      <c r="N1443" s="121">
        <v>33</v>
      </c>
      <c r="O1443" s="121">
        <v>0.4</v>
      </c>
      <c r="P1443" s="121">
        <v>3</v>
      </c>
      <c r="Q1443" s="111">
        <v>2003</v>
      </c>
      <c r="R1443" s="115"/>
      <c r="S1443" s="128"/>
      <c r="T1443" s="116">
        <v>991</v>
      </c>
      <c r="U1443" s="111">
        <v>45</v>
      </c>
      <c r="V1443" s="113">
        <f t="shared" si="266"/>
        <v>698.10444444444443</v>
      </c>
      <c r="W1443" s="113">
        <f t="shared" si="267"/>
        <v>292.89555555555557</v>
      </c>
      <c r="X1443" s="112">
        <f t="shared" si="268"/>
        <v>292895.55555555556</v>
      </c>
      <c r="Y1443" s="111"/>
      <c r="Z1443" s="110">
        <f t="shared" si="264"/>
        <v>31</v>
      </c>
      <c r="AA1443" s="109">
        <f t="shared" si="269"/>
        <v>49.550000000000004</v>
      </c>
      <c r="AB1443" s="109">
        <f t="shared" si="270"/>
        <v>49550.000000000007</v>
      </c>
      <c r="AC1443" s="108">
        <f t="shared" si="271"/>
        <v>941.45</v>
      </c>
      <c r="AD1443" s="107">
        <f t="shared" si="272"/>
        <v>2.2222222222222223E-2</v>
      </c>
      <c r="AE1443" s="106">
        <f t="shared" si="273"/>
        <v>20.921111111111113</v>
      </c>
      <c r="AF1443" s="105">
        <f t="shared" si="274"/>
        <v>313.81666666666666</v>
      </c>
      <c r="AG1443" s="105">
        <f t="shared" si="275"/>
        <v>677.18333333333328</v>
      </c>
    </row>
    <row r="1444" spans="1:33" s="88" customFormat="1" x14ac:dyDescent="0.35">
      <c r="A1444" s="21">
        <v>10141103</v>
      </c>
      <c r="B1444" s="176" t="s">
        <v>1665</v>
      </c>
      <c r="C1444" s="272" t="s">
        <v>710</v>
      </c>
      <c r="D1444" s="121" t="s">
        <v>12384</v>
      </c>
      <c r="E1444" s="114" t="str">
        <f t="shared" si="265"/>
        <v>TRANSFORMADOR MARCA:  PTS0019</v>
      </c>
      <c r="F1444" s="121" t="s">
        <v>12967</v>
      </c>
      <c r="G1444" s="124"/>
      <c r="H1444" s="178" t="s">
        <v>12811</v>
      </c>
      <c r="I1444" s="121" t="s">
        <v>2113</v>
      </c>
      <c r="J1444" s="21"/>
      <c r="K1444" s="121"/>
      <c r="L1444" s="121"/>
      <c r="M1444" s="178">
        <v>32</v>
      </c>
      <c r="N1444" s="121">
        <v>33</v>
      </c>
      <c r="O1444" s="121">
        <v>0.4</v>
      </c>
      <c r="P1444" s="121">
        <v>3</v>
      </c>
      <c r="Q1444" s="111">
        <v>2003</v>
      </c>
      <c r="R1444" s="115"/>
      <c r="S1444" s="128"/>
      <c r="T1444" s="116">
        <v>643</v>
      </c>
      <c r="U1444" s="111">
        <v>45</v>
      </c>
      <c r="V1444" s="113">
        <f t="shared" si="266"/>
        <v>452.95777777777778</v>
      </c>
      <c r="W1444" s="113">
        <f t="shared" si="267"/>
        <v>190.04222222222222</v>
      </c>
      <c r="X1444" s="112">
        <f t="shared" si="268"/>
        <v>190042.22222222222</v>
      </c>
      <c r="Y1444" s="111"/>
      <c r="Z1444" s="110">
        <f t="shared" ref="Z1444:Z1507" si="276">(U1444-(2017-Q1444))</f>
        <v>31</v>
      </c>
      <c r="AA1444" s="109">
        <f t="shared" si="269"/>
        <v>32.15</v>
      </c>
      <c r="AB1444" s="109">
        <f t="shared" si="270"/>
        <v>32150</v>
      </c>
      <c r="AC1444" s="108">
        <f t="shared" si="271"/>
        <v>610.85</v>
      </c>
      <c r="AD1444" s="107">
        <f t="shared" si="272"/>
        <v>2.2222222222222223E-2</v>
      </c>
      <c r="AE1444" s="106">
        <f t="shared" si="273"/>
        <v>13.574444444444445</v>
      </c>
      <c r="AF1444" s="105">
        <f t="shared" si="274"/>
        <v>203.61666666666667</v>
      </c>
      <c r="AG1444" s="105">
        <f t="shared" si="275"/>
        <v>439.38333333333333</v>
      </c>
    </row>
    <row r="1445" spans="1:33" s="88" customFormat="1" x14ac:dyDescent="0.35">
      <c r="A1445" s="21">
        <v>10141103</v>
      </c>
      <c r="B1445" s="176" t="s">
        <v>1665</v>
      </c>
      <c r="C1445" s="272" t="s">
        <v>710</v>
      </c>
      <c r="D1445" s="121" t="s">
        <v>12380</v>
      </c>
      <c r="E1445" s="114" t="str">
        <f t="shared" si="265"/>
        <v>TRANSFORMADOR MARCA:  PTS0020</v>
      </c>
      <c r="F1445" s="121" t="s">
        <v>12947</v>
      </c>
      <c r="G1445" s="124"/>
      <c r="H1445" s="230" t="s">
        <v>12811</v>
      </c>
      <c r="I1445" s="226" t="s">
        <v>2113</v>
      </c>
      <c r="J1445" s="40"/>
      <c r="K1445" s="226"/>
      <c r="L1445" s="226"/>
      <c r="M1445" s="230">
        <v>50</v>
      </c>
      <c r="N1445" s="121">
        <v>33</v>
      </c>
      <c r="O1445" s="121">
        <v>0.4</v>
      </c>
      <c r="P1445" s="121">
        <v>3</v>
      </c>
      <c r="Q1445" s="111">
        <v>2003</v>
      </c>
      <c r="R1445" s="115"/>
      <c r="S1445" s="128"/>
      <c r="T1445" s="116">
        <v>643</v>
      </c>
      <c r="U1445" s="111">
        <v>45</v>
      </c>
      <c r="V1445" s="113">
        <f t="shared" si="266"/>
        <v>452.95777777777778</v>
      </c>
      <c r="W1445" s="113">
        <f t="shared" si="267"/>
        <v>190.04222222222222</v>
      </c>
      <c r="X1445" s="112">
        <f t="shared" si="268"/>
        <v>190042.22222222222</v>
      </c>
      <c r="Y1445" s="111"/>
      <c r="Z1445" s="110">
        <f t="shared" si="276"/>
        <v>31</v>
      </c>
      <c r="AA1445" s="109">
        <f t="shared" si="269"/>
        <v>32.15</v>
      </c>
      <c r="AB1445" s="109">
        <f t="shared" si="270"/>
        <v>32150</v>
      </c>
      <c r="AC1445" s="108">
        <f t="shared" si="271"/>
        <v>610.85</v>
      </c>
      <c r="AD1445" s="107">
        <f t="shared" si="272"/>
        <v>2.2222222222222223E-2</v>
      </c>
      <c r="AE1445" s="106">
        <f t="shared" si="273"/>
        <v>13.574444444444445</v>
      </c>
      <c r="AF1445" s="105">
        <f t="shared" si="274"/>
        <v>203.61666666666667</v>
      </c>
      <c r="AG1445" s="105">
        <f t="shared" si="275"/>
        <v>439.38333333333333</v>
      </c>
    </row>
    <row r="1446" spans="1:33" s="88" customFormat="1" x14ac:dyDescent="0.35">
      <c r="A1446" s="21">
        <v>10141103</v>
      </c>
      <c r="B1446" s="61" t="s">
        <v>1665</v>
      </c>
      <c r="C1446" s="272" t="s">
        <v>710</v>
      </c>
      <c r="D1446" s="192" t="s">
        <v>12376</v>
      </c>
      <c r="E1446" s="114" t="str">
        <f t="shared" si="265"/>
        <v>TRANSFORMADOR MARCA:  PTS0021</v>
      </c>
      <c r="F1446" s="121" t="s">
        <v>12962</v>
      </c>
      <c r="G1446" s="124"/>
      <c r="H1446" s="178" t="s">
        <v>12811</v>
      </c>
      <c r="I1446" s="121" t="s">
        <v>2113</v>
      </c>
      <c r="J1446" s="49"/>
      <c r="K1446" s="121">
        <v>32.978352000000001</v>
      </c>
      <c r="L1446" s="121">
        <v>24.518863</v>
      </c>
      <c r="M1446" s="178">
        <v>50</v>
      </c>
      <c r="N1446" s="121">
        <v>33</v>
      </c>
      <c r="O1446" s="121">
        <v>0.4</v>
      </c>
      <c r="P1446" s="121">
        <v>3</v>
      </c>
      <c r="Q1446" s="111">
        <v>2003</v>
      </c>
      <c r="R1446" s="21"/>
      <c r="S1446" s="128"/>
      <c r="T1446" s="116">
        <v>643</v>
      </c>
      <c r="U1446" s="111">
        <v>45</v>
      </c>
      <c r="V1446" s="113">
        <f t="shared" si="266"/>
        <v>452.95777777777778</v>
      </c>
      <c r="W1446" s="113">
        <f t="shared" si="267"/>
        <v>190.04222222222222</v>
      </c>
      <c r="X1446" s="112">
        <f t="shared" si="268"/>
        <v>190042.22222222222</v>
      </c>
      <c r="Y1446" s="111"/>
      <c r="Z1446" s="110">
        <f t="shared" si="276"/>
        <v>31</v>
      </c>
      <c r="AA1446" s="109">
        <f t="shared" si="269"/>
        <v>32.15</v>
      </c>
      <c r="AB1446" s="109">
        <f t="shared" si="270"/>
        <v>32150</v>
      </c>
      <c r="AC1446" s="108">
        <f t="shared" si="271"/>
        <v>610.85</v>
      </c>
      <c r="AD1446" s="107">
        <f t="shared" si="272"/>
        <v>2.2222222222222223E-2</v>
      </c>
      <c r="AE1446" s="106">
        <f t="shared" si="273"/>
        <v>13.574444444444445</v>
      </c>
      <c r="AF1446" s="105">
        <f t="shared" si="274"/>
        <v>203.61666666666667</v>
      </c>
      <c r="AG1446" s="105">
        <f t="shared" si="275"/>
        <v>439.38333333333333</v>
      </c>
    </row>
    <row r="1447" spans="1:33" s="88" customFormat="1" x14ac:dyDescent="0.35">
      <c r="A1447" s="21">
        <v>10141103</v>
      </c>
      <c r="B1447" s="61" t="s">
        <v>1665</v>
      </c>
      <c r="C1447" s="272" t="s">
        <v>710</v>
      </c>
      <c r="D1447" s="192" t="s">
        <v>12372</v>
      </c>
      <c r="E1447" s="114" t="str">
        <f t="shared" si="265"/>
        <v>TRANSFORMADOR MARCA:  PTS0022</v>
      </c>
      <c r="F1447" s="121" t="s">
        <v>12962</v>
      </c>
      <c r="G1447" s="124"/>
      <c r="H1447" s="178" t="s">
        <v>12811</v>
      </c>
      <c r="I1447" s="121" t="s">
        <v>2113</v>
      </c>
      <c r="J1447" s="21"/>
      <c r="K1447" s="121">
        <v>32.988675999999998</v>
      </c>
      <c r="L1447" s="121">
        <v>24.521967</v>
      </c>
      <c r="M1447" s="178">
        <v>160</v>
      </c>
      <c r="N1447" s="121">
        <v>33</v>
      </c>
      <c r="O1447" s="121">
        <v>0.4</v>
      </c>
      <c r="P1447" s="121">
        <v>3</v>
      </c>
      <c r="Q1447" s="111">
        <v>2003</v>
      </c>
      <c r="R1447" s="21"/>
      <c r="S1447" s="128"/>
      <c r="T1447" s="116">
        <v>991</v>
      </c>
      <c r="U1447" s="111">
        <v>45</v>
      </c>
      <c r="V1447" s="113">
        <f t="shared" si="266"/>
        <v>698.10444444444443</v>
      </c>
      <c r="W1447" s="113">
        <f t="shared" si="267"/>
        <v>292.89555555555557</v>
      </c>
      <c r="X1447" s="112">
        <f t="shared" si="268"/>
        <v>292895.55555555556</v>
      </c>
      <c r="Y1447" s="111"/>
      <c r="Z1447" s="110">
        <f t="shared" si="276"/>
        <v>31</v>
      </c>
      <c r="AA1447" s="109">
        <f t="shared" si="269"/>
        <v>49.550000000000004</v>
      </c>
      <c r="AB1447" s="109">
        <f t="shared" si="270"/>
        <v>49550.000000000007</v>
      </c>
      <c r="AC1447" s="108">
        <f t="shared" si="271"/>
        <v>941.45</v>
      </c>
      <c r="AD1447" s="107">
        <f t="shared" si="272"/>
        <v>2.2222222222222223E-2</v>
      </c>
      <c r="AE1447" s="106">
        <f t="shared" si="273"/>
        <v>20.921111111111113</v>
      </c>
      <c r="AF1447" s="105">
        <f t="shared" si="274"/>
        <v>313.81666666666666</v>
      </c>
      <c r="AG1447" s="105">
        <f t="shared" si="275"/>
        <v>677.18333333333328</v>
      </c>
    </row>
    <row r="1448" spans="1:33" s="88" customFormat="1" x14ac:dyDescent="0.35">
      <c r="A1448" s="21">
        <v>10141103</v>
      </c>
      <c r="B1448" s="61" t="s">
        <v>1665</v>
      </c>
      <c r="C1448" s="272" t="s">
        <v>710</v>
      </c>
      <c r="D1448" s="192" t="s">
        <v>12368</v>
      </c>
      <c r="E1448" s="114" t="str">
        <f t="shared" si="265"/>
        <v>TRANSFORMADOR MARCA:  PTS0023</v>
      </c>
      <c r="F1448" s="121" t="s">
        <v>12947</v>
      </c>
      <c r="G1448" s="124"/>
      <c r="H1448" s="178" t="s">
        <v>12811</v>
      </c>
      <c r="I1448" s="121" t="s">
        <v>2113</v>
      </c>
      <c r="J1448" s="21"/>
      <c r="K1448" s="121"/>
      <c r="L1448" s="121"/>
      <c r="M1448" s="178">
        <v>250</v>
      </c>
      <c r="N1448" s="121">
        <v>33</v>
      </c>
      <c r="O1448" s="121">
        <v>0.4</v>
      </c>
      <c r="P1448" s="121">
        <v>3</v>
      </c>
      <c r="Q1448" s="111">
        <v>2003</v>
      </c>
      <c r="R1448" s="21"/>
      <c r="S1448" s="128"/>
      <c r="T1448" s="24">
        <v>991</v>
      </c>
      <c r="U1448" s="111">
        <v>45</v>
      </c>
      <c r="V1448" s="113">
        <f t="shared" si="266"/>
        <v>698.10444444444443</v>
      </c>
      <c r="W1448" s="113">
        <f t="shared" si="267"/>
        <v>292.89555555555557</v>
      </c>
      <c r="X1448" s="112">
        <f t="shared" si="268"/>
        <v>292895.55555555556</v>
      </c>
      <c r="Y1448" s="111"/>
      <c r="Z1448" s="110">
        <f t="shared" si="276"/>
        <v>31</v>
      </c>
      <c r="AA1448" s="109">
        <f t="shared" si="269"/>
        <v>49.550000000000004</v>
      </c>
      <c r="AB1448" s="109">
        <f t="shared" si="270"/>
        <v>49550.000000000007</v>
      </c>
      <c r="AC1448" s="108">
        <f t="shared" si="271"/>
        <v>941.45</v>
      </c>
      <c r="AD1448" s="107">
        <f t="shared" si="272"/>
        <v>2.2222222222222223E-2</v>
      </c>
      <c r="AE1448" s="106">
        <f t="shared" si="273"/>
        <v>20.921111111111113</v>
      </c>
      <c r="AF1448" s="105">
        <f t="shared" si="274"/>
        <v>313.81666666666666</v>
      </c>
      <c r="AG1448" s="105">
        <f t="shared" si="275"/>
        <v>677.18333333333328</v>
      </c>
    </row>
    <row r="1449" spans="1:33" s="88" customFormat="1" x14ac:dyDescent="0.35">
      <c r="A1449" s="21">
        <v>10141103</v>
      </c>
      <c r="B1449" s="176" t="s">
        <v>1665</v>
      </c>
      <c r="C1449" s="272" t="s">
        <v>710</v>
      </c>
      <c r="D1449" s="192" t="s">
        <v>12364</v>
      </c>
      <c r="E1449" s="114" t="str">
        <f t="shared" si="265"/>
        <v>TRANSFORMADOR MARCA:  PTS0024</v>
      </c>
      <c r="F1449" s="121" t="s">
        <v>12946</v>
      </c>
      <c r="G1449" s="124"/>
      <c r="H1449" s="178" t="s">
        <v>12811</v>
      </c>
      <c r="I1449" s="121" t="s">
        <v>2113</v>
      </c>
      <c r="J1449" s="21"/>
      <c r="K1449" s="121">
        <v>32.974021</v>
      </c>
      <c r="L1449" s="121">
        <v>24.511106999999999</v>
      </c>
      <c r="M1449" s="178">
        <v>50</v>
      </c>
      <c r="N1449" s="121">
        <v>33</v>
      </c>
      <c r="O1449" s="121">
        <v>0.4</v>
      </c>
      <c r="P1449" s="121">
        <v>3</v>
      </c>
      <c r="Q1449" s="111">
        <v>2003</v>
      </c>
      <c r="R1449" s="21"/>
      <c r="S1449" s="128"/>
      <c r="T1449" s="24">
        <v>643</v>
      </c>
      <c r="U1449" s="111">
        <v>45</v>
      </c>
      <c r="V1449" s="113">
        <f t="shared" si="266"/>
        <v>452.95777777777778</v>
      </c>
      <c r="W1449" s="113">
        <f t="shared" si="267"/>
        <v>190.04222222222222</v>
      </c>
      <c r="X1449" s="112">
        <f t="shared" si="268"/>
        <v>190042.22222222222</v>
      </c>
      <c r="Y1449" s="111"/>
      <c r="Z1449" s="110">
        <f t="shared" si="276"/>
        <v>31</v>
      </c>
      <c r="AA1449" s="109">
        <f t="shared" si="269"/>
        <v>32.15</v>
      </c>
      <c r="AB1449" s="109">
        <f t="shared" si="270"/>
        <v>32150</v>
      </c>
      <c r="AC1449" s="108">
        <f t="shared" si="271"/>
        <v>610.85</v>
      </c>
      <c r="AD1449" s="107">
        <f t="shared" si="272"/>
        <v>2.2222222222222223E-2</v>
      </c>
      <c r="AE1449" s="106">
        <f t="shared" si="273"/>
        <v>13.574444444444445</v>
      </c>
      <c r="AF1449" s="105">
        <f t="shared" si="274"/>
        <v>203.61666666666667</v>
      </c>
      <c r="AG1449" s="105">
        <f t="shared" si="275"/>
        <v>439.38333333333333</v>
      </c>
    </row>
    <row r="1450" spans="1:33" s="88" customFormat="1" x14ac:dyDescent="0.35">
      <c r="A1450" s="21">
        <v>10141103</v>
      </c>
      <c r="B1450" s="176" t="s">
        <v>1665</v>
      </c>
      <c r="C1450" s="272" t="s">
        <v>710</v>
      </c>
      <c r="D1450" s="192" t="s">
        <v>12362</v>
      </c>
      <c r="E1450" s="114" t="str">
        <f t="shared" si="265"/>
        <v>TRANSFORMADOR MARCA:  PTS0025</v>
      </c>
      <c r="F1450" s="121" t="s">
        <v>12966</v>
      </c>
      <c r="G1450" s="124"/>
      <c r="H1450" s="178" t="s">
        <v>12811</v>
      </c>
      <c r="I1450" s="121" t="s">
        <v>2113</v>
      </c>
      <c r="J1450" s="21"/>
      <c r="K1450" s="121"/>
      <c r="L1450" s="121"/>
      <c r="M1450" s="178">
        <v>160</v>
      </c>
      <c r="N1450" s="121">
        <v>33</v>
      </c>
      <c r="O1450" s="121">
        <v>0.4</v>
      </c>
      <c r="P1450" s="121">
        <v>3</v>
      </c>
      <c r="Q1450" s="111">
        <v>2003</v>
      </c>
      <c r="R1450" s="21"/>
      <c r="S1450" s="128"/>
      <c r="T1450" s="116">
        <v>991</v>
      </c>
      <c r="U1450" s="111">
        <v>45</v>
      </c>
      <c r="V1450" s="113">
        <f t="shared" si="266"/>
        <v>698.10444444444443</v>
      </c>
      <c r="W1450" s="113">
        <f t="shared" si="267"/>
        <v>292.89555555555557</v>
      </c>
      <c r="X1450" s="112">
        <f t="shared" si="268"/>
        <v>292895.55555555556</v>
      </c>
      <c r="Y1450" s="111"/>
      <c r="Z1450" s="110">
        <f t="shared" si="276"/>
        <v>31</v>
      </c>
      <c r="AA1450" s="109">
        <f t="shared" si="269"/>
        <v>49.550000000000004</v>
      </c>
      <c r="AB1450" s="109">
        <f t="shared" si="270"/>
        <v>49550.000000000007</v>
      </c>
      <c r="AC1450" s="108">
        <f t="shared" si="271"/>
        <v>941.45</v>
      </c>
      <c r="AD1450" s="107">
        <f t="shared" si="272"/>
        <v>2.2222222222222223E-2</v>
      </c>
      <c r="AE1450" s="106">
        <f t="shared" si="273"/>
        <v>20.921111111111113</v>
      </c>
      <c r="AF1450" s="105">
        <f t="shared" si="274"/>
        <v>313.81666666666666</v>
      </c>
      <c r="AG1450" s="105">
        <f t="shared" si="275"/>
        <v>677.18333333333328</v>
      </c>
    </row>
    <row r="1451" spans="1:33" s="88" customFormat="1" x14ac:dyDescent="0.35">
      <c r="A1451" s="21">
        <v>10141103</v>
      </c>
      <c r="B1451" s="176" t="s">
        <v>1665</v>
      </c>
      <c r="C1451" s="272" t="s">
        <v>710</v>
      </c>
      <c r="D1451" s="192" t="s">
        <v>12358</v>
      </c>
      <c r="E1451" s="114" t="str">
        <f t="shared" si="265"/>
        <v>TRANSFORMADOR MARCA:  PTS0026</v>
      </c>
      <c r="F1451" s="121" t="s">
        <v>12966</v>
      </c>
      <c r="G1451" s="124"/>
      <c r="H1451" s="178" t="s">
        <v>12811</v>
      </c>
      <c r="I1451" s="121" t="s">
        <v>2113</v>
      </c>
      <c r="J1451" s="21"/>
      <c r="K1451" s="121"/>
      <c r="L1451" s="121"/>
      <c r="M1451" s="178">
        <v>100</v>
      </c>
      <c r="N1451" s="121">
        <v>33</v>
      </c>
      <c r="O1451" s="121">
        <v>0.4</v>
      </c>
      <c r="P1451" s="121">
        <v>3</v>
      </c>
      <c r="Q1451" s="111">
        <v>2003</v>
      </c>
      <c r="R1451" s="21"/>
      <c r="S1451" s="128"/>
      <c r="T1451" s="116">
        <v>763</v>
      </c>
      <c r="U1451" s="111">
        <v>45</v>
      </c>
      <c r="V1451" s="113">
        <f t="shared" si="266"/>
        <v>537.49111111111108</v>
      </c>
      <c r="W1451" s="113">
        <f t="shared" si="267"/>
        <v>225.50888888888892</v>
      </c>
      <c r="X1451" s="112">
        <f t="shared" si="268"/>
        <v>225508.88888888891</v>
      </c>
      <c r="Y1451" s="111"/>
      <c r="Z1451" s="110">
        <f t="shared" si="276"/>
        <v>31</v>
      </c>
      <c r="AA1451" s="109">
        <f t="shared" si="269"/>
        <v>38.15</v>
      </c>
      <c r="AB1451" s="109">
        <f t="shared" si="270"/>
        <v>38150</v>
      </c>
      <c r="AC1451" s="108">
        <f t="shared" si="271"/>
        <v>724.85</v>
      </c>
      <c r="AD1451" s="107">
        <f t="shared" si="272"/>
        <v>2.2222222222222223E-2</v>
      </c>
      <c r="AE1451" s="106">
        <f t="shared" si="273"/>
        <v>16.10777777777778</v>
      </c>
      <c r="AF1451" s="105">
        <f t="shared" si="274"/>
        <v>241.6166666666667</v>
      </c>
      <c r="AG1451" s="105">
        <f t="shared" si="275"/>
        <v>521.38333333333333</v>
      </c>
    </row>
    <row r="1452" spans="1:33" s="88" customFormat="1" x14ac:dyDescent="0.35">
      <c r="A1452" s="21">
        <v>10141103</v>
      </c>
      <c r="B1452" s="176" t="s">
        <v>1665</v>
      </c>
      <c r="C1452" s="272" t="s">
        <v>710</v>
      </c>
      <c r="D1452" s="192" t="s">
        <v>12633</v>
      </c>
      <c r="E1452" s="114" t="str">
        <f t="shared" si="265"/>
        <v>TRANSFORMADOR MARCA:  PTS0027</v>
      </c>
      <c r="F1452" s="121" t="s">
        <v>12965</v>
      </c>
      <c r="G1452" s="124"/>
      <c r="H1452" s="178" t="s">
        <v>12811</v>
      </c>
      <c r="I1452" s="121" t="s">
        <v>2113</v>
      </c>
      <c r="J1452" s="21"/>
      <c r="K1452" s="121"/>
      <c r="L1452" s="121"/>
      <c r="M1452" s="178">
        <v>50</v>
      </c>
      <c r="N1452" s="121">
        <v>33</v>
      </c>
      <c r="O1452" s="121">
        <v>0.4</v>
      </c>
      <c r="P1452" s="121">
        <v>3</v>
      </c>
      <c r="Q1452" s="111">
        <v>2003</v>
      </c>
      <c r="R1452" s="21"/>
      <c r="S1452" s="128"/>
      <c r="T1452" s="24">
        <v>643</v>
      </c>
      <c r="U1452" s="111">
        <v>45</v>
      </c>
      <c r="V1452" s="113">
        <f t="shared" si="266"/>
        <v>452.95777777777778</v>
      </c>
      <c r="W1452" s="113">
        <f t="shared" si="267"/>
        <v>190.04222222222222</v>
      </c>
      <c r="X1452" s="112">
        <f t="shared" si="268"/>
        <v>190042.22222222222</v>
      </c>
      <c r="Y1452" s="111"/>
      <c r="Z1452" s="110">
        <f t="shared" si="276"/>
        <v>31</v>
      </c>
      <c r="AA1452" s="109">
        <f t="shared" si="269"/>
        <v>32.15</v>
      </c>
      <c r="AB1452" s="109">
        <f t="shared" si="270"/>
        <v>32150</v>
      </c>
      <c r="AC1452" s="108">
        <f t="shared" si="271"/>
        <v>610.85</v>
      </c>
      <c r="AD1452" s="107">
        <f t="shared" si="272"/>
        <v>2.2222222222222223E-2</v>
      </c>
      <c r="AE1452" s="106">
        <f t="shared" si="273"/>
        <v>13.574444444444445</v>
      </c>
      <c r="AF1452" s="105">
        <f t="shared" si="274"/>
        <v>203.61666666666667</v>
      </c>
      <c r="AG1452" s="105">
        <f t="shared" si="275"/>
        <v>439.38333333333333</v>
      </c>
    </row>
    <row r="1453" spans="1:33" s="88" customFormat="1" x14ac:dyDescent="0.35">
      <c r="A1453" s="21">
        <v>10141103</v>
      </c>
      <c r="B1453" s="176" t="s">
        <v>1665</v>
      </c>
      <c r="C1453" s="272" t="s">
        <v>710</v>
      </c>
      <c r="D1453" s="192" t="s">
        <v>12630</v>
      </c>
      <c r="E1453" s="114" t="str">
        <f t="shared" si="265"/>
        <v>TRANSFORMADOR MARCA:  PTS0028</v>
      </c>
      <c r="F1453" s="121" t="s">
        <v>12964</v>
      </c>
      <c r="G1453" s="124"/>
      <c r="H1453" s="178" t="s">
        <v>12811</v>
      </c>
      <c r="I1453" s="121" t="s">
        <v>2113</v>
      </c>
      <c r="J1453" s="21"/>
      <c r="K1453" s="121"/>
      <c r="L1453" s="121"/>
      <c r="M1453" s="178">
        <v>250</v>
      </c>
      <c r="N1453" s="121">
        <v>33</v>
      </c>
      <c r="O1453" s="121">
        <v>0.4</v>
      </c>
      <c r="P1453" s="121">
        <v>3</v>
      </c>
      <c r="Q1453" s="111">
        <v>2003</v>
      </c>
      <c r="R1453" s="21"/>
      <c r="S1453" s="128"/>
      <c r="T1453" s="116">
        <v>991</v>
      </c>
      <c r="U1453" s="111">
        <v>45</v>
      </c>
      <c r="V1453" s="113">
        <f t="shared" si="266"/>
        <v>698.10444444444443</v>
      </c>
      <c r="W1453" s="113">
        <f t="shared" si="267"/>
        <v>292.89555555555557</v>
      </c>
      <c r="X1453" s="112">
        <f t="shared" si="268"/>
        <v>292895.55555555556</v>
      </c>
      <c r="Y1453" s="111"/>
      <c r="Z1453" s="110">
        <f t="shared" si="276"/>
        <v>31</v>
      </c>
      <c r="AA1453" s="109">
        <f t="shared" si="269"/>
        <v>49.550000000000004</v>
      </c>
      <c r="AB1453" s="109">
        <f t="shared" si="270"/>
        <v>49550.000000000007</v>
      </c>
      <c r="AC1453" s="108">
        <f t="shared" si="271"/>
        <v>941.45</v>
      </c>
      <c r="AD1453" s="107">
        <f t="shared" si="272"/>
        <v>2.2222222222222223E-2</v>
      </c>
      <c r="AE1453" s="106">
        <f t="shared" si="273"/>
        <v>20.921111111111113</v>
      </c>
      <c r="AF1453" s="105">
        <f t="shared" si="274"/>
        <v>313.81666666666666</v>
      </c>
      <c r="AG1453" s="105">
        <f t="shared" si="275"/>
        <v>677.18333333333328</v>
      </c>
    </row>
    <row r="1454" spans="1:33" s="88" customFormat="1" x14ac:dyDescent="0.35">
      <c r="A1454" s="21">
        <v>10141103</v>
      </c>
      <c r="B1454" s="176" t="s">
        <v>1665</v>
      </c>
      <c r="C1454" s="272" t="s">
        <v>710</v>
      </c>
      <c r="D1454" s="192" t="s">
        <v>12627</v>
      </c>
      <c r="E1454" s="114" t="str">
        <f t="shared" si="265"/>
        <v>TRANSFORMADOR MARCA:  PTS0029</v>
      </c>
      <c r="F1454" s="121" t="s">
        <v>12963</v>
      </c>
      <c r="G1454" s="124"/>
      <c r="H1454" s="178" t="s">
        <v>12811</v>
      </c>
      <c r="I1454" s="121" t="s">
        <v>2113</v>
      </c>
      <c r="J1454" s="21"/>
      <c r="K1454" s="121"/>
      <c r="L1454" s="121"/>
      <c r="M1454" s="178">
        <v>30</v>
      </c>
      <c r="N1454" s="121">
        <v>33</v>
      </c>
      <c r="O1454" s="121">
        <v>0.4</v>
      </c>
      <c r="P1454" s="121">
        <v>3</v>
      </c>
      <c r="Q1454" s="111">
        <v>2003</v>
      </c>
      <c r="R1454" s="21"/>
      <c r="S1454" s="128"/>
      <c r="T1454" s="116">
        <v>643</v>
      </c>
      <c r="U1454" s="111">
        <v>45</v>
      </c>
      <c r="V1454" s="113">
        <f t="shared" si="266"/>
        <v>452.95777777777778</v>
      </c>
      <c r="W1454" s="113">
        <f t="shared" si="267"/>
        <v>190.04222222222222</v>
      </c>
      <c r="X1454" s="112">
        <f t="shared" si="268"/>
        <v>190042.22222222222</v>
      </c>
      <c r="Y1454" s="111"/>
      <c r="Z1454" s="110">
        <f t="shared" si="276"/>
        <v>31</v>
      </c>
      <c r="AA1454" s="109">
        <f t="shared" si="269"/>
        <v>32.15</v>
      </c>
      <c r="AB1454" s="109">
        <f t="shared" si="270"/>
        <v>32150</v>
      </c>
      <c r="AC1454" s="108">
        <f t="shared" si="271"/>
        <v>610.85</v>
      </c>
      <c r="AD1454" s="107">
        <f t="shared" si="272"/>
        <v>2.2222222222222223E-2</v>
      </c>
      <c r="AE1454" s="106">
        <f t="shared" si="273"/>
        <v>13.574444444444445</v>
      </c>
      <c r="AF1454" s="105">
        <f t="shared" si="274"/>
        <v>203.61666666666667</v>
      </c>
      <c r="AG1454" s="105">
        <f t="shared" si="275"/>
        <v>439.38333333333333</v>
      </c>
    </row>
    <row r="1455" spans="1:33" s="88" customFormat="1" x14ac:dyDescent="0.35">
      <c r="A1455" s="21">
        <v>10141103</v>
      </c>
      <c r="B1455" s="176" t="s">
        <v>1665</v>
      </c>
      <c r="C1455" s="272" t="s">
        <v>710</v>
      </c>
      <c r="D1455" s="192" t="s">
        <v>12624</v>
      </c>
      <c r="E1455" s="114" t="str">
        <f t="shared" si="265"/>
        <v>TRANSFORMADOR MARCA:  PTS0030</v>
      </c>
      <c r="F1455" s="121" t="s">
        <v>12962</v>
      </c>
      <c r="G1455" s="124"/>
      <c r="H1455" s="178" t="s">
        <v>12811</v>
      </c>
      <c r="I1455" s="121" t="s">
        <v>2113</v>
      </c>
      <c r="J1455" s="21"/>
      <c r="K1455" s="121"/>
      <c r="L1455" s="121"/>
      <c r="M1455" s="178">
        <v>160</v>
      </c>
      <c r="N1455" s="121">
        <v>33</v>
      </c>
      <c r="O1455" s="121">
        <v>0.4</v>
      </c>
      <c r="P1455" s="121">
        <v>3</v>
      </c>
      <c r="Q1455" s="111">
        <v>2003</v>
      </c>
      <c r="R1455" s="21"/>
      <c r="S1455" s="128"/>
      <c r="T1455" s="24">
        <v>991</v>
      </c>
      <c r="U1455" s="111">
        <v>45</v>
      </c>
      <c r="V1455" s="113">
        <f t="shared" si="266"/>
        <v>698.10444444444443</v>
      </c>
      <c r="W1455" s="113">
        <f t="shared" si="267"/>
        <v>292.89555555555557</v>
      </c>
      <c r="X1455" s="112">
        <f t="shared" si="268"/>
        <v>292895.55555555556</v>
      </c>
      <c r="Y1455" s="111"/>
      <c r="Z1455" s="110">
        <f t="shared" si="276"/>
        <v>31</v>
      </c>
      <c r="AA1455" s="109">
        <f t="shared" si="269"/>
        <v>49.550000000000004</v>
      </c>
      <c r="AB1455" s="109">
        <f t="shared" si="270"/>
        <v>49550.000000000007</v>
      </c>
      <c r="AC1455" s="108">
        <f t="shared" si="271"/>
        <v>941.45</v>
      </c>
      <c r="AD1455" s="107">
        <f t="shared" si="272"/>
        <v>2.2222222222222223E-2</v>
      </c>
      <c r="AE1455" s="106">
        <f t="shared" si="273"/>
        <v>20.921111111111113</v>
      </c>
      <c r="AF1455" s="105">
        <f t="shared" si="274"/>
        <v>313.81666666666666</v>
      </c>
      <c r="AG1455" s="105">
        <f t="shared" si="275"/>
        <v>677.18333333333328</v>
      </c>
    </row>
    <row r="1456" spans="1:33" s="88" customFormat="1" x14ac:dyDescent="0.35">
      <c r="A1456" s="21">
        <v>10141103</v>
      </c>
      <c r="B1456" s="176" t="s">
        <v>1665</v>
      </c>
      <c r="C1456" s="272" t="s">
        <v>710</v>
      </c>
      <c r="D1456" s="192" t="s">
        <v>12621</v>
      </c>
      <c r="E1456" s="114" t="str">
        <f t="shared" si="265"/>
        <v>TRANSFORMADOR MARCA:  PTS0031</v>
      </c>
      <c r="F1456" s="121" t="s">
        <v>12962</v>
      </c>
      <c r="G1456" s="124"/>
      <c r="H1456" s="178" t="s">
        <v>12811</v>
      </c>
      <c r="I1456" s="121" t="s">
        <v>2113</v>
      </c>
      <c r="J1456" s="21"/>
      <c r="K1456" s="121"/>
      <c r="L1456" s="121"/>
      <c r="M1456" s="178">
        <v>160</v>
      </c>
      <c r="N1456" s="121">
        <v>33</v>
      </c>
      <c r="O1456" s="121">
        <v>0.4</v>
      </c>
      <c r="P1456" s="121">
        <v>3</v>
      </c>
      <c r="Q1456" s="111">
        <v>2003</v>
      </c>
      <c r="R1456" s="21"/>
      <c r="S1456" s="128"/>
      <c r="T1456" s="116">
        <v>991</v>
      </c>
      <c r="U1456" s="111">
        <v>45</v>
      </c>
      <c r="V1456" s="113">
        <f t="shared" si="266"/>
        <v>698.10444444444443</v>
      </c>
      <c r="W1456" s="113">
        <f t="shared" si="267"/>
        <v>292.89555555555557</v>
      </c>
      <c r="X1456" s="112">
        <f t="shared" si="268"/>
        <v>292895.55555555556</v>
      </c>
      <c r="Y1456" s="111"/>
      <c r="Z1456" s="110">
        <f t="shared" si="276"/>
        <v>31</v>
      </c>
      <c r="AA1456" s="109">
        <f t="shared" si="269"/>
        <v>49.550000000000004</v>
      </c>
      <c r="AB1456" s="109">
        <f t="shared" si="270"/>
        <v>49550.000000000007</v>
      </c>
      <c r="AC1456" s="108">
        <f t="shared" si="271"/>
        <v>941.45</v>
      </c>
      <c r="AD1456" s="107">
        <f t="shared" si="272"/>
        <v>2.2222222222222223E-2</v>
      </c>
      <c r="AE1456" s="106">
        <f t="shared" si="273"/>
        <v>20.921111111111113</v>
      </c>
      <c r="AF1456" s="105">
        <f t="shared" si="274"/>
        <v>313.81666666666666</v>
      </c>
      <c r="AG1456" s="105">
        <f t="shared" si="275"/>
        <v>677.18333333333328</v>
      </c>
    </row>
    <row r="1457" spans="1:33" s="88" customFormat="1" x14ac:dyDescent="0.35">
      <c r="A1457" s="21">
        <v>10141103</v>
      </c>
      <c r="B1457" s="176" t="s">
        <v>1665</v>
      </c>
      <c r="C1457" s="272" t="s">
        <v>710</v>
      </c>
      <c r="D1457" s="192" t="s">
        <v>12618</v>
      </c>
      <c r="E1457" s="114" t="str">
        <f t="shared" si="265"/>
        <v>TRANSFORMADOR MARCA:  PTS0032</v>
      </c>
      <c r="F1457" s="121" t="s">
        <v>12961</v>
      </c>
      <c r="G1457" s="124"/>
      <c r="H1457" s="178" t="s">
        <v>12811</v>
      </c>
      <c r="I1457" s="121" t="s">
        <v>2113</v>
      </c>
      <c r="J1457" s="21"/>
      <c r="K1457" s="121"/>
      <c r="L1457" s="121"/>
      <c r="M1457" s="178">
        <v>160</v>
      </c>
      <c r="N1457" s="121">
        <v>33</v>
      </c>
      <c r="O1457" s="121">
        <v>0.4</v>
      </c>
      <c r="P1457" s="121">
        <v>3</v>
      </c>
      <c r="Q1457" s="111">
        <v>2003</v>
      </c>
      <c r="R1457" s="21"/>
      <c r="S1457" s="128"/>
      <c r="T1457" s="24">
        <v>991</v>
      </c>
      <c r="U1457" s="111">
        <v>45</v>
      </c>
      <c r="V1457" s="113">
        <f t="shared" si="266"/>
        <v>698.10444444444443</v>
      </c>
      <c r="W1457" s="113">
        <f t="shared" si="267"/>
        <v>292.89555555555557</v>
      </c>
      <c r="X1457" s="112">
        <f t="shared" si="268"/>
        <v>292895.55555555556</v>
      </c>
      <c r="Y1457" s="111"/>
      <c r="Z1457" s="110">
        <f t="shared" si="276"/>
        <v>31</v>
      </c>
      <c r="AA1457" s="109">
        <f t="shared" si="269"/>
        <v>49.550000000000004</v>
      </c>
      <c r="AB1457" s="109">
        <f t="shared" si="270"/>
        <v>49550.000000000007</v>
      </c>
      <c r="AC1457" s="108">
        <f t="shared" si="271"/>
        <v>941.45</v>
      </c>
      <c r="AD1457" s="107">
        <f t="shared" si="272"/>
        <v>2.2222222222222223E-2</v>
      </c>
      <c r="AE1457" s="106">
        <f t="shared" si="273"/>
        <v>20.921111111111113</v>
      </c>
      <c r="AF1457" s="105">
        <f t="shared" si="274"/>
        <v>313.81666666666666</v>
      </c>
      <c r="AG1457" s="105">
        <f t="shared" si="275"/>
        <v>677.18333333333328</v>
      </c>
    </row>
    <row r="1458" spans="1:33" s="88" customFormat="1" x14ac:dyDescent="0.35">
      <c r="A1458" s="21">
        <v>10141103</v>
      </c>
      <c r="B1458" s="176" t="s">
        <v>1665</v>
      </c>
      <c r="C1458" s="272" t="s">
        <v>710</v>
      </c>
      <c r="D1458" s="192" t="s">
        <v>12615</v>
      </c>
      <c r="E1458" s="114" t="str">
        <f t="shared" si="265"/>
        <v>TRANSFORMADOR MARCA:  PTS0033</v>
      </c>
      <c r="F1458" s="121" t="s">
        <v>12960</v>
      </c>
      <c r="G1458" s="124"/>
      <c r="H1458" s="178" t="s">
        <v>12811</v>
      </c>
      <c r="I1458" s="121" t="s">
        <v>2113</v>
      </c>
      <c r="J1458" s="21"/>
      <c r="K1458" s="121"/>
      <c r="L1458" s="121"/>
      <c r="M1458" s="178">
        <v>160</v>
      </c>
      <c r="N1458" s="121">
        <v>33</v>
      </c>
      <c r="O1458" s="121">
        <v>0.4</v>
      </c>
      <c r="P1458" s="121">
        <v>3</v>
      </c>
      <c r="Q1458" s="111">
        <v>2003</v>
      </c>
      <c r="R1458" s="21"/>
      <c r="S1458" s="128"/>
      <c r="T1458" s="24">
        <v>991</v>
      </c>
      <c r="U1458" s="111">
        <v>45</v>
      </c>
      <c r="V1458" s="113">
        <f t="shared" si="266"/>
        <v>698.10444444444443</v>
      </c>
      <c r="W1458" s="113">
        <f t="shared" si="267"/>
        <v>292.89555555555557</v>
      </c>
      <c r="X1458" s="112">
        <f t="shared" si="268"/>
        <v>292895.55555555556</v>
      </c>
      <c r="Y1458" s="111"/>
      <c r="Z1458" s="110">
        <f t="shared" si="276"/>
        <v>31</v>
      </c>
      <c r="AA1458" s="109">
        <f t="shared" si="269"/>
        <v>49.550000000000004</v>
      </c>
      <c r="AB1458" s="109">
        <f t="shared" si="270"/>
        <v>49550.000000000007</v>
      </c>
      <c r="AC1458" s="108">
        <f t="shared" si="271"/>
        <v>941.45</v>
      </c>
      <c r="AD1458" s="107">
        <f t="shared" si="272"/>
        <v>2.2222222222222223E-2</v>
      </c>
      <c r="AE1458" s="106">
        <f t="shared" si="273"/>
        <v>20.921111111111113</v>
      </c>
      <c r="AF1458" s="105">
        <f t="shared" si="274"/>
        <v>313.81666666666666</v>
      </c>
      <c r="AG1458" s="105">
        <f t="shared" si="275"/>
        <v>677.18333333333328</v>
      </c>
    </row>
    <row r="1459" spans="1:33" s="88" customFormat="1" x14ac:dyDescent="0.35">
      <c r="A1459" s="21">
        <v>10141103</v>
      </c>
      <c r="B1459" s="176" t="s">
        <v>1665</v>
      </c>
      <c r="C1459" s="272" t="s">
        <v>710</v>
      </c>
      <c r="D1459" s="192" t="s">
        <v>12612</v>
      </c>
      <c r="E1459" s="114" t="str">
        <f t="shared" si="265"/>
        <v>TRANSFORMADOR MARCA:  PTS0034</v>
      </c>
      <c r="F1459" s="121" t="s">
        <v>12959</v>
      </c>
      <c r="G1459" s="124"/>
      <c r="H1459" s="178" t="s">
        <v>12811</v>
      </c>
      <c r="I1459" s="121" t="s">
        <v>2113</v>
      </c>
      <c r="J1459" s="21"/>
      <c r="K1459" s="121"/>
      <c r="L1459" s="121"/>
      <c r="M1459" s="178">
        <v>160</v>
      </c>
      <c r="N1459" s="121">
        <v>33</v>
      </c>
      <c r="O1459" s="121">
        <v>0.4</v>
      </c>
      <c r="P1459" s="121">
        <v>3</v>
      </c>
      <c r="Q1459" s="111">
        <v>2003</v>
      </c>
      <c r="R1459" s="21"/>
      <c r="S1459" s="128"/>
      <c r="T1459" s="24">
        <v>991</v>
      </c>
      <c r="U1459" s="111">
        <v>45</v>
      </c>
      <c r="V1459" s="113">
        <f t="shared" si="266"/>
        <v>698.10444444444443</v>
      </c>
      <c r="W1459" s="113">
        <f t="shared" si="267"/>
        <v>292.89555555555557</v>
      </c>
      <c r="X1459" s="112">
        <f t="shared" si="268"/>
        <v>292895.55555555556</v>
      </c>
      <c r="Y1459" s="111"/>
      <c r="Z1459" s="110">
        <f t="shared" si="276"/>
        <v>31</v>
      </c>
      <c r="AA1459" s="109">
        <f t="shared" si="269"/>
        <v>49.550000000000004</v>
      </c>
      <c r="AB1459" s="109">
        <f t="shared" si="270"/>
        <v>49550.000000000007</v>
      </c>
      <c r="AC1459" s="108">
        <f t="shared" si="271"/>
        <v>941.45</v>
      </c>
      <c r="AD1459" s="107">
        <f t="shared" si="272"/>
        <v>2.2222222222222223E-2</v>
      </c>
      <c r="AE1459" s="106">
        <f t="shared" si="273"/>
        <v>20.921111111111113</v>
      </c>
      <c r="AF1459" s="105">
        <f t="shared" si="274"/>
        <v>313.81666666666666</v>
      </c>
      <c r="AG1459" s="105">
        <f t="shared" si="275"/>
        <v>677.18333333333328</v>
      </c>
    </row>
    <row r="1460" spans="1:33" s="88" customFormat="1" x14ac:dyDescent="0.35">
      <c r="A1460" s="21">
        <v>10141103</v>
      </c>
      <c r="B1460" s="176" t="s">
        <v>1665</v>
      </c>
      <c r="C1460" s="272" t="s">
        <v>710</v>
      </c>
      <c r="D1460" s="192" t="s">
        <v>12608</v>
      </c>
      <c r="E1460" s="114" t="str">
        <f t="shared" si="265"/>
        <v>TRANSFORMADOR MARCA:  PTS0035</v>
      </c>
      <c r="F1460" s="121" t="s">
        <v>12959</v>
      </c>
      <c r="G1460" s="124"/>
      <c r="H1460" s="178" t="s">
        <v>12811</v>
      </c>
      <c r="I1460" s="121" t="s">
        <v>2113</v>
      </c>
      <c r="J1460" s="21"/>
      <c r="K1460" s="121"/>
      <c r="L1460" s="121"/>
      <c r="M1460" s="178">
        <v>200</v>
      </c>
      <c r="N1460" s="121">
        <v>33</v>
      </c>
      <c r="O1460" s="121">
        <v>0.4</v>
      </c>
      <c r="P1460" s="121">
        <v>3</v>
      </c>
      <c r="Q1460" s="111">
        <v>2003</v>
      </c>
      <c r="R1460" s="21"/>
      <c r="S1460" s="128"/>
      <c r="T1460" s="24">
        <v>991</v>
      </c>
      <c r="U1460" s="111">
        <v>45</v>
      </c>
      <c r="V1460" s="113">
        <f t="shared" si="266"/>
        <v>698.10444444444443</v>
      </c>
      <c r="W1460" s="113">
        <f t="shared" si="267"/>
        <v>292.89555555555557</v>
      </c>
      <c r="X1460" s="112">
        <f t="shared" si="268"/>
        <v>292895.55555555556</v>
      </c>
      <c r="Y1460" s="111"/>
      <c r="Z1460" s="110">
        <f t="shared" si="276"/>
        <v>31</v>
      </c>
      <c r="AA1460" s="109">
        <f t="shared" si="269"/>
        <v>49.550000000000004</v>
      </c>
      <c r="AB1460" s="109">
        <f t="shared" si="270"/>
        <v>49550.000000000007</v>
      </c>
      <c r="AC1460" s="108">
        <f t="shared" si="271"/>
        <v>941.45</v>
      </c>
      <c r="AD1460" s="107">
        <f t="shared" si="272"/>
        <v>2.2222222222222223E-2</v>
      </c>
      <c r="AE1460" s="106">
        <f t="shared" si="273"/>
        <v>20.921111111111113</v>
      </c>
      <c r="AF1460" s="105">
        <f t="shared" si="274"/>
        <v>313.81666666666666</v>
      </c>
      <c r="AG1460" s="105">
        <f t="shared" si="275"/>
        <v>677.18333333333328</v>
      </c>
    </row>
    <row r="1461" spans="1:33" s="88" customFormat="1" x14ac:dyDescent="0.35">
      <c r="A1461" s="21">
        <v>10141103</v>
      </c>
      <c r="B1461" s="176" t="s">
        <v>1665</v>
      </c>
      <c r="C1461" s="272" t="s">
        <v>710</v>
      </c>
      <c r="D1461" s="121" t="s">
        <v>12605</v>
      </c>
      <c r="E1461" s="114" t="str">
        <f t="shared" si="265"/>
        <v>TRANSFORMADOR MARCA:  PTS0036</v>
      </c>
      <c r="F1461" s="121" t="s">
        <v>12959</v>
      </c>
      <c r="G1461" s="124"/>
      <c r="H1461" s="178" t="s">
        <v>12811</v>
      </c>
      <c r="I1461" s="121" t="s">
        <v>2113</v>
      </c>
      <c r="J1461" s="21"/>
      <c r="K1461" s="121"/>
      <c r="L1461" s="191"/>
      <c r="M1461" s="178">
        <v>50</v>
      </c>
      <c r="N1461" s="236">
        <v>33</v>
      </c>
      <c r="O1461" s="121">
        <v>0.4</v>
      </c>
      <c r="P1461" s="121">
        <v>3</v>
      </c>
      <c r="Q1461" s="111">
        <v>2003</v>
      </c>
      <c r="R1461" s="115"/>
      <c r="S1461" s="260"/>
      <c r="T1461" s="116">
        <v>643</v>
      </c>
      <c r="U1461" s="111">
        <v>45</v>
      </c>
      <c r="V1461" s="113">
        <f t="shared" si="266"/>
        <v>452.95777777777778</v>
      </c>
      <c r="W1461" s="113">
        <f t="shared" si="267"/>
        <v>190.04222222222222</v>
      </c>
      <c r="X1461" s="112">
        <f t="shared" si="268"/>
        <v>190042.22222222222</v>
      </c>
      <c r="Y1461" s="111"/>
      <c r="Z1461" s="110">
        <f t="shared" si="276"/>
        <v>31</v>
      </c>
      <c r="AA1461" s="109">
        <f t="shared" si="269"/>
        <v>32.15</v>
      </c>
      <c r="AB1461" s="109">
        <f t="shared" si="270"/>
        <v>32150</v>
      </c>
      <c r="AC1461" s="108">
        <f t="shared" si="271"/>
        <v>610.85</v>
      </c>
      <c r="AD1461" s="107">
        <f t="shared" si="272"/>
        <v>2.2222222222222223E-2</v>
      </c>
      <c r="AE1461" s="106">
        <f t="shared" si="273"/>
        <v>13.574444444444445</v>
      </c>
      <c r="AF1461" s="105">
        <f t="shared" si="274"/>
        <v>203.61666666666667</v>
      </c>
      <c r="AG1461" s="105">
        <f t="shared" si="275"/>
        <v>439.38333333333333</v>
      </c>
    </row>
    <row r="1462" spans="1:33" s="88" customFormat="1" x14ac:dyDescent="0.35">
      <c r="A1462" s="21">
        <v>10141103</v>
      </c>
      <c r="B1462" s="176" t="s">
        <v>1665</v>
      </c>
      <c r="C1462" s="272" t="s">
        <v>710</v>
      </c>
      <c r="D1462" s="121" t="s">
        <v>12602</v>
      </c>
      <c r="E1462" s="114" t="str">
        <f t="shared" si="265"/>
        <v>TRANSFORMADOR MARCA:  PTS0037</v>
      </c>
      <c r="F1462" s="121" t="s">
        <v>12959</v>
      </c>
      <c r="G1462" s="124"/>
      <c r="H1462" s="178" t="s">
        <v>12811</v>
      </c>
      <c r="I1462" s="121" t="s">
        <v>2113</v>
      </c>
      <c r="J1462" s="21"/>
      <c r="K1462" s="121"/>
      <c r="L1462" s="191"/>
      <c r="M1462" s="178">
        <v>160</v>
      </c>
      <c r="N1462" s="121">
        <v>33</v>
      </c>
      <c r="O1462" s="121">
        <v>0.4</v>
      </c>
      <c r="P1462" s="121">
        <v>3</v>
      </c>
      <c r="Q1462" s="111">
        <v>2003</v>
      </c>
      <c r="R1462" s="115"/>
      <c r="S1462" s="260"/>
      <c r="T1462" s="116">
        <v>991</v>
      </c>
      <c r="U1462" s="111">
        <v>45</v>
      </c>
      <c r="V1462" s="113">
        <f t="shared" si="266"/>
        <v>698.10444444444443</v>
      </c>
      <c r="W1462" s="113">
        <f t="shared" si="267"/>
        <v>292.89555555555557</v>
      </c>
      <c r="X1462" s="112">
        <f t="shared" si="268"/>
        <v>292895.55555555556</v>
      </c>
      <c r="Y1462" s="111"/>
      <c r="Z1462" s="110">
        <f t="shared" si="276"/>
        <v>31</v>
      </c>
      <c r="AA1462" s="109">
        <f t="shared" si="269"/>
        <v>49.550000000000004</v>
      </c>
      <c r="AB1462" s="109">
        <f t="shared" si="270"/>
        <v>49550.000000000007</v>
      </c>
      <c r="AC1462" s="108">
        <f t="shared" si="271"/>
        <v>941.45</v>
      </c>
      <c r="AD1462" s="107">
        <f t="shared" si="272"/>
        <v>2.2222222222222223E-2</v>
      </c>
      <c r="AE1462" s="106">
        <f t="shared" si="273"/>
        <v>20.921111111111113</v>
      </c>
      <c r="AF1462" s="105">
        <f t="shared" si="274"/>
        <v>313.81666666666666</v>
      </c>
      <c r="AG1462" s="105">
        <f t="shared" si="275"/>
        <v>677.18333333333328</v>
      </c>
    </row>
    <row r="1463" spans="1:33" s="88" customFormat="1" x14ac:dyDescent="0.35">
      <c r="A1463" s="21">
        <v>10141103</v>
      </c>
      <c r="B1463" s="176" t="s">
        <v>1665</v>
      </c>
      <c r="C1463" s="272" t="s">
        <v>710</v>
      </c>
      <c r="D1463" s="121" t="s">
        <v>12599</v>
      </c>
      <c r="E1463" s="114" t="str">
        <f t="shared" si="265"/>
        <v>TRANSFORMADOR MARCA:  PTS0038</v>
      </c>
      <c r="F1463" s="121" t="s">
        <v>12959</v>
      </c>
      <c r="G1463" s="124"/>
      <c r="H1463" s="178" t="s">
        <v>12811</v>
      </c>
      <c r="I1463" s="121" t="s">
        <v>2113</v>
      </c>
      <c r="J1463" s="21"/>
      <c r="K1463" s="121"/>
      <c r="L1463" s="191"/>
      <c r="M1463" s="178">
        <v>200</v>
      </c>
      <c r="N1463" s="121">
        <v>33</v>
      </c>
      <c r="O1463" s="121">
        <v>0.4</v>
      </c>
      <c r="P1463" s="121">
        <v>3</v>
      </c>
      <c r="Q1463" s="111">
        <v>2003</v>
      </c>
      <c r="R1463" s="115"/>
      <c r="S1463" s="260"/>
      <c r="T1463" s="116">
        <v>991</v>
      </c>
      <c r="U1463" s="111">
        <v>45</v>
      </c>
      <c r="V1463" s="113">
        <f t="shared" si="266"/>
        <v>698.10444444444443</v>
      </c>
      <c r="W1463" s="113">
        <f t="shared" si="267"/>
        <v>292.89555555555557</v>
      </c>
      <c r="X1463" s="112">
        <f t="shared" si="268"/>
        <v>292895.55555555556</v>
      </c>
      <c r="Y1463" s="111"/>
      <c r="Z1463" s="110">
        <f t="shared" si="276"/>
        <v>31</v>
      </c>
      <c r="AA1463" s="109">
        <f t="shared" si="269"/>
        <v>49.550000000000004</v>
      </c>
      <c r="AB1463" s="109">
        <f t="shared" si="270"/>
        <v>49550.000000000007</v>
      </c>
      <c r="AC1463" s="108">
        <f t="shared" si="271"/>
        <v>941.45</v>
      </c>
      <c r="AD1463" s="107">
        <f t="shared" si="272"/>
        <v>2.2222222222222223E-2</v>
      </c>
      <c r="AE1463" s="106">
        <f t="shared" si="273"/>
        <v>20.921111111111113</v>
      </c>
      <c r="AF1463" s="105">
        <f t="shared" si="274"/>
        <v>313.81666666666666</v>
      </c>
      <c r="AG1463" s="105">
        <f t="shared" si="275"/>
        <v>677.18333333333328</v>
      </c>
    </row>
    <row r="1464" spans="1:33" s="88" customFormat="1" x14ac:dyDescent="0.35">
      <c r="A1464" s="21">
        <v>10141103</v>
      </c>
      <c r="B1464" s="176" t="s">
        <v>1665</v>
      </c>
      <c r="C1464" s="272" t="s">
        <v>710</v>
      </c>
      <c r="D1464" s="121" t="s">
        <v>12596</v>
      </c>
      <c r="E1464" s="114" t="str">
        <f t="shared" si="265"/>
        <v>TRANSFORMADOR MARCA:  PTS0039</v>
      </c>
      <c r="F1464" s="121" t="s">
        <v>12958</v>
      </c>
      <c r="G1464" s="124"/>
      <c r="H1464" s="178" t="s">
        <v>12811</v>
      </c>
      <c r="I1464" s="121" t="s">
        <v>2113</v>
      </c>
      <c r="J1464" s="21"/>
      <c r="K1464" s="121"/>
      <c r="L1464" s="191"/>
      <c r="M1464" s="178">
        <v>200</v>
      </c>
      <c r="N1464" s="121">
        <v>33</v>
      </c>
      <c r="O1464" s="121">
        <v>0.4</v>
      </c>
      <c r="P1464" s="121">
        <v>3</v>
      </c>
      <c r="Q1464" s="111">
        <v>2003</v>
      </c>
      <c r="R1464" s="115"/>
      <c r="S1464" s="260"/>
      <c r="T1464" s="116">
        <v>991</v>
      </c>
      <c r="U1464" s="111">
        <v>45</v>
      </c>
      <c r="V1464" s="113">
        <f t="shared" si="266"/>
        <v>698.10444444444443</v>
      </c>
      <c r="W1464" s="113">
        <f t="shared" si="267"/>
        <v>292.89555555555557</v>
      </c>
      <c r="X1464" s="112">
        <f t="shared" si="268"/>
        <v>292895.55555555556</v>
      </c>
      <c r="Y1464" s="111"/>
      <c r="Z1464" s="110">
        <f t="shared" si="276"/>
        <v>31</v>
      </c>
      <c r="AA1464" s="109">
        <f t="shared" si="269"/>
        <v>49.550000000000004</v>
      </c>
      <c r="AB1464" s="109">
        <f t="shared" si="270"/>
        <v>49550.000000000007</v>
      </c>
      <c r="AC1464" s="108">
        <f t="shared" si="271"/>
        <v>941.45</v>
      </c>
      <c r="AD1464" s="107">
        <f t="shared" si="272"/>
        <v>2.2222222222222223E-2</v>
      </c>
      <c r="AE1464" s="106">
        <f t="shared" si="273"/>
        <v>20.921111111111113</v>
      </c>
      <c r="AF1464" s="105">
        <f t="shared" si="274"/>
        <v>313.81666666666666</v>
      </c>
      <c r="AG1464" s="105">
        <f t="shared" si="275"/>
        <v>677.18333333333328</v>
      </c>
    </row>
    <row r="1465" spans="1:33" s="88" customFormat="1" x14ac:dyDescent="0.35">
      <c r="A1465" s="21">
        <v>10141103</v>
      </c>
      <c r="B1465" s="176" t="s">
        <v>1665</v>
      </c>
      <c r="C1465" s="272" t="s">
        <v>710</v>
      </c>
      <c r="D1465" s="121" t="s">
        <v>12593</v>
      </c>
      <c r="E1465" s="114" t="str">
        <f t="shared" si="265"/>
        <v>TRANSFORMADOR MARCA:  PTS0040</v>
      </c>
      <c r="F1465" s="121" t="s">
        <v>12957</v>
      </c>
      <c r="G1465" s="124"/>
      <c r="H1465" s="178" t="s">
        <v>12811</v>
      </c>
      <c r="I1465" s="121" t="s">
        <v>2113</v>
      </c>
      <c r="J1465" s="21"/>
      <c r="K1465" s="121"/>
      <c r="L1465" s="191"/>
      <c r="M1465" s="178">
        <v>50</v>
      </c>
      <c r="N1465" s="121">
        <v>33</v>
      </c>
      <c r="O1465" s="121">
        <v>0.4</v>
      </c>
      <c r="P1465" s="121">
        <v>3</v>
      </c>
      <c r="Q1465" s="111">
        <v>2003</v>
      </c>
      <c r="R1465" s="115"/>
      <c r="S1465" s="260"/>
      <c r="T1465" s="116">
        <v>643</v>
      </c>
      <c r="U1465" s="111">
        <v>45</v>
      </c>
      <c r="V1465" s="113">
        <f t="shared" si="266"/>
        <v>452.95777777777778</v>
      </c>
      <c r="W1465" s="113">
        <f t="shared" si="267"/>
        <v>190.04222222222222</v>
      </c>
      <c r="X1465" s="112">
        <f t="shared" si="268"/>
        <v>190042.22222222222</v>
      </c>
      <c r="Y1465" s="111"/>
      <c r="Z1465" s="110">
        <f t="shared" si="276"/>
        <v>31</v>
      </c>
      <c r="AA1465" s="109">
        <f t="shared" si="269"/>
        <v>32.15</v>
      </c>
      <c r="AB1465" s="109">
        <f t="shared" si="270"/>
        <v>32150</v>
      </c>
      <c r="AC1465" s="108">
        <f t="shared" si="271"/>
        <v>610.85</v>
      </c>
      <c r="AD1465" s="107">
        <f t="shared" si="272"/>
        <v>2.2222222222222223E-2</v>
      </c>
      <c r="AE1465" s="106">
        <f t="shared" si="273"/>
        <v>13.574444444444445</v>
      </c>
      <c r="AF1465" s="105">
        <f t="shared" si="274"/>
        <v>203.61666666666667</v>
      </c>
      <c r="AG1465" s="105">
        <f t="shared" si="275"/>
        <v>439.38333333333333</v>
      </c>
    </row>
    <row r="1466" spans="1:33" s="88" customFormat="1" x14ac:dyDescent="0.35">
      <c r="A1466" s="21">
        <v>10141103</v>
      </c>
      <c r="B1466" s="176" t="s">
        <v>1665</v>
      </c>
      <c r="C1466" s="272" t="s">
        <v>710</v>
      </c>
      <c r="D1466" s="121" t="s">
        <v>12590</v>
      </c>
      <c r="E1466" s="114" t="str">
        <f t="shared" si="265"/>
        <v>TRANSFORMADOR MARCA:  PTS0041</v>
      </c>
      <c r="F1466" s="121" t="s">
        <v>12956</v>
      </c>
      <c r="G1466" s="124"/>
      <c r="H1466" s="178" t="s">
        <v>12811</v>
      </c>
      <c r="I1466" s="121" t="s">
        <v>2113</v>
      </c>
      <c r="J1466" s="21"/>
      <c r="K1466" s="121"/>
      <c r="L1466" s="191"/>
      <c r="M1466" s="178">
        <v>100</v>
      </c>
      <c r="N1466" s="121">
        <v>33</v>
      </c>
      <c r="O1466" s="121">
        <v>0.4</v>
      </c>
      <c r="P1466" s="121">
        <v>3</v>
      </c>
      <c r="Q1466" s="111">
        <v>2003</v>
      </c>
      <c r="R1466" s="115"/>
      <c r="S1466" s="260"/>
      <c r="T1466" s="116">
        <v>763</v>
      </c>
      <c r="U1466" s="111">
        <v>45</v>
      </c>
      <c r="V1466" s="113">
        <f t="shared" si="266"/>
        <v>537.49111111111108</v>
      </c>
      <c r="W1466" s="113">
        <f t="shared" si="267"/>
        <v>225.50888888888892</v>
      </c>
      <c r="X1466" s="112">
        <f t="shared" si="268"/>
        <v>225508.88888888891</v>
      </c>
      <c r="Y1466" s="111"/>
      <c r="Z1466" s="110">
        <f t="shared" si="276"/>
        <v>31</v>
      </c>
      <c r="AA1466" s="109">
        <f t="shared" si="269"/>
        <v>38.15</v>
      </c>
      <c r="AB1466" s="109">
        <f t="shared" si="270"/>
        <v>38150</v>
      </c>
      <c r="AC1466" s="108">
        <f t="shared" si="271"/>
        <v>724.85</v>
      </c>
      <c r="AD1466" s="107">
        <f t="shared" si="272"/>
        <v>2.2222222222222223E-2</v>
      </c>
      <c r="AE1466" s="106">
        <f t="shared" si="273"/>
        <v>16.10777777777778</v>
      </c>
      <c r="AF1466" s="105">
        <f t="shared" si="274"/>
        <v>241.6166666666667</v>
      </c>
      <c r="AG1466" s="105">
        <f t="shared" si="275"/>
        <v>521.38333333333333</v>
      </c>
    </row>
    <row r="1467" spans="1:33" s="88" customFormat="1" x14ac:dyDescent="0.35">
      <c r="A1467" s="21">
        <v>10141103</v>
      </c>
      <c r="B1467" s="176" t="s">
        <v>1665</v>
      </c>
      <c r="C1467" s="272" t="s">
        <v>710</v>
      </c>
      <c r="D1467" s="121" t="s">
        <v>12587</v>
      </c>
      <c r="E1467" s="114" t="str">
        <f t="shared" si="265"/>
        <v>TRANSFORMADOR MARCA:  PTS0042</v>
      </c>
      <c r="F1467" s="121" t="s">
        <v>12955</v>
      </c>
      <c r="G1467" s="121"/>
      <c r="H1467" s="178" t="s">
        <v>12811</v>
      </c>
      <c r="I1467" s="121" t="s">
        <v>2113</v>
      </c>
      <c r="J1467" s="21"/>
      <c r="K1467" s="121"/>
      <c r="L1467" s="191"/>
      <c r="M1467" s="178">
        <v>50</v>
      </c>
      <c r="N1467" s="121">
        <v>33</v>
      </c>
      <c r="O1467" s="121">
        <v>0.4</v>
      </c>
      <c r="P1467" s="121">
        <v>3</v>
      </c>
      <c r="Q1467" s="111">
        <v>2003</v>
      </c>
      <c r="R1467" s="115"/>
      <c r="S1467" s="260"/>
      <c r="T1467" s="116">
        <v>643</v>
      </c>
      <c r="U1467" s="111">
        <v>45</v>
      </c>
      <c r="V1467" s="113">
        <f t="shared" si="266"/>
        <v>452.95777777777778</v>
      </c>
      <c r="W1467" s="113">
        <f t="shared" si="267"/>
        <v>190.04222222222222</v>
      </c>
      <c r="X1467" s="112">
        <f t="shared" si="268"/>
        <v>190042.22222222222</v>
      </c>
      <c r="Y1467" s="111"/>
      <c r="Z1467" s="110">
        <f t="shared" si="276"/>
        <v>31</v>
      </c>
      <c r="AA1467" s="109">
        <f t="shared" si="269"/>
        <v>32.15</v>
      </c>
      <c r="AB1467" s="109">
        <f t="shared" si="270"/>
        <v>32150</v>
      </c>
      <c r="AC1467" s="108">
        <f t="shared" si="271"/>
        <v>610.85</v>
      </c>
      <c r="AD1467" s="107">
        <f t="shared" si="272"/>
        <v>2.2222222222222223E-2</v>
      </c>
      <c r="AE1467" s="106">
        <f t="shared" si="273"/>
        <v>13.574444444444445</v>
      </c>
      <c r="AF1467" s="105">
        <f t="shared" si="274"/>
        <v>203.61666666666667</v>
      </c>
      <c r="AG1467" s="105">
        <f t="shared" si="275"/>
        <v>439.38333333333333</v>
      </c>
    </row>
    <row r="1468" spans="1:33" s="88" customFormat="1" x14ac:dyDescent="0.35">
      <c r="A1468" s="21">
        <v>10141103</v>
      </c>
      <c r="B1468" s="176" t="s">
        <v>1665</v>
      </c>
      <c r="C1468" s="272" t="s">
        <v>710</v>
      </c>
      <c r="D1468" s="121" t="s">
        <v>12584</v>
      </c>
      <c r="E1468" s="114" t="str">
        <f t="shared" si="265"/>
        <v>TRANSFORMADOR MARCA:  PTS0043</v>
      </c>
      <c r="F1468" s="121" t="s">
        <v>12955</v>
      </c>
      <c r="G1468" s="124"/>
      <c r="H1468" s="178" t="s">
        <v>12811</v>
      </c>
      <c r="I1468" s="121" t="s">
        <v>2113</v>
      </c>
      <c r="J1468" s="21"/>
      <c r="K1468" s="121"/>
      <c r="L1468" s="191"/>
      <c r="M1468" s="178">
        <v>160</v>
      </c>
      <c r="N1468" s="121">
        <v>33</v>
      </c>
      <c r="O1468" s="121">
        <v>0.4</v>
      </c>
      <c r="P1468" s="121">
        <v>3</v>
      </c>
      <c r="Q1468" s="111">
        <v>2003</v>
      </c>
      <c r="R1468" s="115"/>
      <c r="S1468" s="260"/>
      <c r="T1468" s="116">
        <v>991</v>
      </c>
      <c r="U1468" s="111">
        <v>45</v>
      </c>
      <c r="V1468" s="113">
        <f t="shared" si="266"/>
        <v>698.10444444444443</v>
      </c>
      <c r="W1468" s="113">
        <f t="shared" si="267"/>
        <v>292.89555555555557</v>
      </c>
      <c r="X1468" s="112">
        <f t="shared" si="268"/>
        <v>292895.55555555556</v>
      </c>
      <c r="Y1468" s="111"/>
      <c r="Z1468" s="110">
        <f t="shared" si="276"/>
        <v>31</v>
      </c>
      <c r="AA1468" s="109">
        <f t="shared" si="269"/>
        <v>49.550000000000004</v>
      </c>
      <c r="AB1468" s="109">
        <f t="shared" si="270"/>
        <v>49550.000000000007</v>
      </c>
      <c r="AC1468" s="108">
        <f t="shared" si="271"/>
        <v>941.45</v>
      </c>
      <c r="AD1468" s="107">
        <f t="shared" si="272"/>
        <v>2.2222222222222223E-2</v>
      </c>
      <c r="AE1468" s="106">
        <f t="shared" si="273"/>
        <v>20.921111111111113</v>
      </c>
      <c r="AF1468" s="105">
        <f t="shared" si="274"/>
        <v>313.81666666666666</v>
      </c>
      <c r="AG1468" s="105">
        <f t="shared" si="275"/>
        <v>677.18333333333328</v>
      </c>
    </row>
    <row r="1469" spans="1:33" s="88" customFormat="1" x14ac:dyDescent="0.35">
      <c r="A1469" s="21">
        <v>10141103</v>
      </c>
      <c r="B1469" s="176" t="s">
        <v>1665</v>
      </c>
      <c r="C1469" s="272" t="s">
        <v>710</v>
      </c>
      <c r="D1469" s="121" t="s">
        <v>12581</v>
      </c>
      <c r="E1469" s="114" t="str">
        <f t="shared" si="265"/>
        <v>TRANSFORMADOR MARCA:  PTS0044</v>
      </c>
      <c r="F1469" s="121" t="s">
        <v>12954</v>
      </c>
      <c r="G1469" s="124"/>
      <c r="H1469" s="178" t="s">
        <v>12811</v>
      </c>
      <c r="I1469" s="121" t="s">
        <v>2113</v>
      </c>
      <c r="J1469" s="21"/>
      <c r="K1469" s="121"/>
      <c r="L1469" s="191"/>
      <c r="M1469" s="178">
        <v>200</v>
      </c>
      <c r="N1469" s="121">
        <v>33</v>
      </c>
      <c r="O1469" s="121">
        <v>0.4</v>
      </c>
      <c r="P1469" s="121">
        <v>3</v>
      </c>
      <c r="Q1469" s="111">
        <v>2003</v>
      </c>
      <c r="R1469" s="115"/>
      <c r="S1469" s="260"/>
      <c r="T1469" s="116">
        <v>991</v>
      </c>
      <c r="U1469" s="111">
        <v>45</v>
      </c>
      <c r="V1469" s="113">
        <f t="shared" si="266"/>
        <v>698.10444444444443</v>
      </c>
      <c r="W1469" s="113">
        <f t="shared" si="267"/>
        <v>292.89555555555557</v>
      </c>
      <c r="X1469" s="112">
        <f t="shared" si="268"/>
        <v>292895.55555555556</v>
      </c>
      <c r="Y1469" s="111"/>
      <c r="Z1469" s="110">
        <f t="shared" si="276"/>
        <v>31</v>
      </c>
      <c r="AA1469" s="109">
        <f t="shared" si="269"/>
        <v>49.550000000000004</v>
      </c>
      <c r="AB1469" s="109">
        <f t="shared" si="270"/>
        <v>49550.000000000007</v>
      </c>
      <c r="AC1469" s="108">
        <f t="shared" si="271"/>
        <v>941.45</v>
      </c>
      <c r="AD1469" s="107">
        <f t="shared" si="272"/>
        <v>2.2222222222222223E-2</v>
      </c>
      <c r="AE1469" s="106">
        <f t="shared" si="273"/>
        <v>20.921111111111113</v>
      </c>
      <c r="AF1469" s="105">
        <f t="shared" si="274"/>
        <v>313.81666666666666</v>
      </c>
      <c r="AG1469" s="105">
        <f t="shared" si="275"/>
        <v>677.18333333333328</v>
      </c>
    </row>
    <row r="1470" spans="1:33" s="88" customFormat="1" x14ac:dyDescent="0.35">
      <c r="A1470" s="21">
        <v>10141103</v>
      </c>
      <c r="B1470" s="176" t="s">
        <v>1665</v>
      </c>
      <c r="C1470" s="272" t="s">
        <v>710</v>
      </c>
      <c r="D1470" s="121" t="s">
        <v>12578</v>
      </c>
      <c r="E1470" s="114" t="str">
        <f t="shared" si="265"/>
        <v>TRANSFORMADOR MARCA:  PTS0045</v>
      </c>
      <c r="F1470" s="121" t="s">
        <v>12954</v>
      </c>
      <c r="G1470" s="124"/>
      <c r="H1470" s="178" t="s">
        <v>12811</v>
      </c>
      <c r="I1470" s="121" t="s">
        <v>2113</v>
      </c>
      <c r="J1470" s="21"/>
      <c r="K1470" s="121"/>
      <c r="L1470" s="191"/>
      <c r="M1470" s="178">
        <v>315</v>
      </c>
      <c r="N1470" s="121">
        <v>33</v>
      </c>
      <c r="O1470" s="121">
        <v>0.4</v>
      </c>
      <c r="P1470" s="121">
        <v>3</v>
      </c>
      <c r="Q1470" s="111">
        <v>2003</v>
      </c>
      <c r="R1470" s="115"/>
      <c r="S1470" s="260"/>
      <c r="T1470" s="116">
        <v>1039</v>
      </c>
      <c r="U1470" s="111">
        <v>45</v>
      </c>
      <c r="V1470" s="113">
        <f t="shared" si="266"/>
        <v>731.91777777777781</v>
      </c>
      <c r="W1470" s="113">
        <f t="shared" si="267"/>
        <v>307.08222222222219</v>
      </c>
      <c r="X1470" s="112">
        <f t="shared" si="268"/>
        <v>307082.22222222219</v>
      </c>
      <c r="Y1470" s="111"/>
      <c r="Z1470" s="110">
        <f t="shared" si="276"/>
        <v>31</v>
      </c>
      <c r="AA1470" s="109">
        <f t="shared" si="269"/>
        <v>51.95</v>
      </c>
      <c r="AB1470" s="109">
        <f t="shared" si="270"/>
        <v>51950</v>
      </c>
      <c r="AC1470" s="108">
        <f t="shared" si="271"/>
        <v>987.05</v>
      </c>
      <c r="AD1470" s="107">
        <f t="shared" si="272"/>
        <v>2.2222222222222223E-2</v>
      </c>
      <c r="AE1470" s="106">
        <f t="shared" si="273"/>
        <v>21.934444444444445</v>
      </c>
      <c r="AF1470" s="105">
        <f t="shared" si="274"/>
        <v>329.01666666666665</v>
      </c>
      <c r="AG1470" s="105">
        <f t="shared" si="275"/>
        <v>709.98333333333335</v>
      </c>
    </row>
    <row r="1471" spans="1:33" s="88" customFormat="1" x14ac:dyDescent="0.35">
      <c r="A1471" s="21">
        <v>10141103</v>
      </c>
      <c r="B1471" s="176" t="s">
        <v>1665</v>
      </c>
      <c r="C1471" s="272" t="s">
        <v>710</v>
      </c>
      <c r="D1471" s="121" t="s">
        <v>12575</v>
      </c>
      <c r="E1471" s="114" t="str">
        <f t="shared" si="265"/>
        <v>TRANSFORMADOR MARCA:  PTS0046</v>
      </c>
      <c r="F1471" s="121" t="s">
        <v>12953</v>
      </c>
      <c r="G1471" s="124"/>
      <c r="H1471" s="178" t="s">
        <v>12811</v>
      </c>
      <c r="I1471" s="121" t="s">
        <v>2113</v>
      </c>
      <c r="J1471" s="21"/>
      <c r="K1471" s="121"/>
      <c r="L1471" s="191"/>
      <c r="M1471" s="178">
        <v>100</v>
      </c>
      <c r="N1471" s="121">
        <v>33</v>
      </c>
      <c r="O1471" s="121">
        <v>0.4</v>
      </c>
      <c r="P1471" s="121">
        <v>3</v>
      </c>
      <c r="Q1471" s="111">
        <v>2003</v>
      </c>
      <c r="R1471" s="115"/>
      <c r="S1471" s="260"/>
      <c r="T1471" s="116">
        <v>763</v>
      </c>
      <c r="U1471" s="111">
        <v>45</v>
      </c>
      <c r="V1471" s="113">
        <f t="shared" si="266"/>
        <v>537.49111111111108</v>
      </c>
      <c r="W1471" s="113">
        <f t="shared" si="267"/>
        <v>225.50888888888892</v>
      </c>
      <c r="X1471" s="112">
        <f t="shared" si="268"/>
        <v>225508.88888888891</v>
      </c>
      <c r="Y1471" s="111"/>
      <c r="Z1471" s="110">
        <f t="shared" si="276"/>
        <v>31</v>
      </c>
      <c r="AA1471" s="109">
        <f t="shared" si="269"/>
        <v>38.15</v>
      </c>
      <c r="AB1471" s="109">
        <f t="shared" si="270"/>
        <v>38150</v>
      </c>
      <c r="AC1471" s="108">
        <f t="shared" si="271"/>
        <v>724.85</v>
      </c>
      <c r="AD1471" s="107">
        <f t="shared" si="272"/>
        <v>2.2222222222222223E-2</v>
      </c>
      <c r="AE1471" s="106">
        <f t="shared" si="273"/>
        <v>16.10777777777778</v>
      </c>
      <c r="AF1471" s="105">
        <f t="shared" si="274"/>
        <v>241.6166666666667</v>
      </c>
      <c r="AG1471" s="105">
        <f t="shared" si="275"/>
        <v>521.38333333333333</v>
      </c>
    </row>
    <row r="1472" spans="1:33" s="88" customFormat="1" x14ac:dyDescent="0.35">
      <c r="A1472" s="21">
        <v>10141103</v>
      </c>
      <c r="B1472" s="176" t="s">
        <v>1665</v>
      </c>
      <c r="C1472" s="272" t="s">
        <v>710</v>
      </c>
      <c r="D1472" s="121" t="s">
        <v>12572</v>
      </c>
      <c r="E1472" s="114" t="str">
        <f t="shared" si="265"/>
        <v>TRANSFORMADOR MARCA:  PTS0047</v>
      </c>
      <c r="F1472" s="121" t="s">
        <v>12953</v>
      </c>
      <c r="G1472" s="124"/>
      <c r="H1472" s="178" t="s">
        <v>12811</v>
      </c>
      <c r="I1472" s="121" t="s">
        <v>2113</v>
      </c>
      <c r="J1472" s="21"/>
      <c r="K1472" s="121"/>
      <c r="L1472" s="191"/>
      <c r="M1472" s="178">
        <v>100</v>
      </c>
      <c r="N1472" s="121">
        <v>33</v>
      </c>
      <c r="O1472" s="121">
        <v>0.4</v>
      </c>
      <c r="P1472" s="121">
        <v>3</v>
      </c>
      <c r="Q1472" s="111">
        <v>2003</v>
      </c>
      <c r="R1472" s="115"/>
      <c r="S1472" s="260"/>
      <c r="T1472" s="116">
        <v>763</v>
      </c>
      <c r="U1472" s="111">
        <v>45</v>
      </c>
      <c r="V1472" s="113">
        <f t="shared" si="266"/>
        <v>537.49111111111108</v>
      </c>
      <c r="W1472" s="113">
        <f t="shared" si="267"/>
        <v>225.50888888888892</v>
      </c>
      <c r="X1472" s="112">
        <f t="shared" si="268"/>
        <v>225508.88888888891</v>
      </c>
      <c r="Y1472" s="111"/>
      <c r="Z1472" s="110">
        <f t="shared" si="276"/>
        <v>31</v>
      </c>
      <c r="AA1472" s="109">
        <f t="shared" si="269"/>
        <v>38.15</v>
      </c>
      <c r="AB1472" s="109">
        <f t="shared" si="270"/>
        <v>38150</v>
      </c>
      <c r="AC1472" s="108">
        <f t="shared" si="271"/>
        <v>724.85</v>
      </c>
      <c r="AD1472" s="107">
        <f t="shared" si="272"/>
        <v>2.2222222222222223E-2</v>
      </c>
      <c r="AE1472" s="106">
        <f t="shared" si="273"/>
        <v>16.10777777777778</v>
      </c>
      <c r="AF1472" s="105">
        <f t="shared" si="274"/>
        <v>241.6166666666667</v>
      </c>
      <c r="AG1472" s="105">
        <f t="shared" si="275"/>
        <v>521.38333333333333</v>
      </c>
    </row>
    <row r="1473" spans="1:33" s="88" customFormat="1" x14ac:dyDescent="0.35">
      <c r="A1473" s="21">
        <v>10141103</v>
      </c>
      <c r="B1473" s="176" t="s">
        <v>1665</v>
      </c>
      <c r="C1473" s="272" t="s">
        <v>710</v>
      </c>
      <c r="D1473" s="121" t="s">
        <v>12569</v>
      </c>
      <c r="E1473" s="114" t="str">
        <f t="shared" si="265"/>
        <v>TRANSFORMADOR MARCA:  PTS0048</v>
      </c>
      <c r="F1473" s="121" t="s">
        <v>12952</v>
      </c>
      <c r="G1473" s="124"/>
      <c r="H1473" s="178" t="s">
        <v>12811</v>
      </c>
      <c r="I1473" s="121" t="s">
        <v>2113</v>
      </c>
      <c r="J1473" s="21"/>
      <c r="K1473" s="121"/>
      <c r="L1473" s="191"/>
      <c r="M1473" s="178">
        <v>100</v>
      </c>
      <c r="N1473" s="121">
        <v>33</v>
      </c>
      <c r="O1473" s="121">
        <v>0.4</v>
      </c>
      <c r="P1473" s="121">
        <v>3</v>
      </c>
      <c r="Q1473" s="111">
        <v>2003</v>
      </c>
      <c r="R1473" s="115"/>
      <c r="S1473" s="260"/>
      <c r="T1473" s="116">
        <v>763</v>
      </c>
      <c r="U1473" s="111">
        <v>45</v>
      </c>
      <c r="V1473" s="113">
        <f t="shared" si="266"/>
        <v>537.49111111111108</v>
      </c>
      <c r="W1473" s="113">
        <f t="shared" si="267"/>
        <v>225.50888888888892</v>
      </c>
      <c r="X1473" s="112">
        <f t="shared" si="268"/>
        <v>225508.88888888891</v>
      </c>
      <c r="Y1473" s="111"/>
      <c r="Z1473" s="110">
        <f t="shared" si="276"/>
        <v>31</v>
      </c>
      <c r="AA1473" s="109">
        <f t="shared" si="269"/>
        <v>38.15</v>
      </c>
      <c r="AB1473" s="109">
        <f t="shared" si="270"/>
        <v>38150</v>
      </c>
      <c r="AC1473" s="108">
        <f t="shared" si="271"/>
        <v>724.85</v>
      </c>
      <c r="AD1473" s="107">
        <f t="shared" si="272"/>
        <v>2.2222222222222223E-2</v>
      </c>
      <c r="AE1473" s="106">
        <f t="shared" si="273"/>
        <v>16.10777777777778</v>
      </c>
      <c r="AF1473" s="105">
        <f t="shared" si="274"/>
        <v>241.6166666666667</v>
      </c>
      <c r="AG1473" s="105">
        <f t="shared" si="275"/>
        <v>521.38333333333333</v>
      </c>
    </row>
    <row r="1474" spans="1:33" s="88" customFormat="1" x14ac:dyDescent="0.35">
      <c r="A1474" s="21">
        <v>10141103</v>
      </c>
      <c r="B1474" s="176" t="s">
        <v>1665</v>
      </c>
      <c r="C1474" s="272" t="s">
        <v>710</v>
      </c>
      <c r="D1474" s="121" t="s">
        <v>12566</v>
      </c>
      <c r="E1474" s="114" t="str">
        <f t="shared" ref="E1474:E1537" si="277">+CONCATENATE(C1474," ","MARCA:",R1474," ",G1474," ",D1474,)</f>
        <v>TRANSFORMADOR MARCA:  PTS0049</v>
      </c>
      <c r="F1474" s="121" t="s">
        <v>12951</v>
      </c>
      <c r="G1474" s="124"/>
      <c r="H1474" s="178" t="s">
        <v>12811</v>
      </c>
      <c r="I1474" s="121" t="s">
        <v>2113</v>
      </c>
      <c r="J1474" s="21"/>
      <c r="K1474" s="121"/>
      <c r="L1474" s="191"/>
      <c r="M1474" s="178">
        <v>160</v>
      </c>
      <c r="N1474" s="121">
        <v>33</v>
      </c>
      <c r="O1474" s="121">
        <v>0.4</v>
      </c>
      <c r="P1474" s="121">
        <v>3</v>
      </c>
      <c r="Q1474" s="111">
        <v>2003</v>
      </c>
      <c r="R1474" s="115"/>
      <c r="S1474" s="260"/>
      <c r="T1474" s="116">
        <v>991</v>
      </c>
      <c r="U1474" s="111">
        <v>45</v>
      </c>
      <c r="V1474" s="113">
        <f t="shared" ref="V1474:V1537" si="278">((Z1474/U1474)*(T1474-AA1474))+AA1474</f>
        <v>698.10444444444443</v>
      </c>
      <c r="W1474" s="113">
        <f t="shared" ref="W1474:W1537" si="279">+T1474-V1474</f>
        <v>292.89555555555557</v>
      </c>
      <c r="X1474" s="112">
        <f t="shared" ref="X1474:X1537" si="280">+W1474*1000</f>
        <v>292895.55555555556</v>
      </c>
      <c r="Y1474" s="111"/>
      <c r="Z1474" s="110">
        <f t="shared" si="276"/>
        <v>31</v>
      </c>
      <c r="AA1474" s="109">
        <f t="shared" ref="AA1474:AA1537" si="281">(5/100*T1474)</f>
        <v>49.550000000000004</v>
      </c>
      <c r="AB1474" s="109">
        <f t="shared" ref="AB1474:AB1537" si="282">+AA1474*1000</f>
        <v>49550.000000000007</v>
      </c>
      <c r="AC1474" s="108">
        <f t="shared" ref="AC1474:AC1537" si="283">+T1474-AA1474</f>
        <v>941.45</v>
      </c>
      <c r="AD1474" s="107">
        <f t="shared" ref="AD1474:AD1537" si="284">1/U1474</f>
        <v>2.2222222222222223E-2</v>
      </c>
      <c r="AE1474" s="106">
        <f t="shared" ref="AE1474:AE1537" si="285">+AC1474*AD1474</f>
        <v>20.921111111111113</v>
      </c>
      <c r="AF1474" s="105">
        <f t="shared" ref="AF1474:AF1537" si="286">+T1474-V1474+AE1474</f>
        <v>313.81666666666666</v>
      </c>
      <c r="AG1474" s="105">
        <f t="shared" ref="AG1474:AG1537" si="287">+V1474-AE1474</f>
        <v>677.18333333333328</v>
      </c>
    </row>
    <row r="1475" spans="1:33" s="88" customFormat="1" x14ac:dyDescent="0.35">
      <c r="A1475" s="21">
        <v>10141103</v>
      </c>
      <c r="B1475" s="176" t="s">
        <v>1665</v>
      </c>
      <c r="C1475" s="272" t="s">
        <v>710</v>
      </c>
      <c r="D1475" s="121" t="s">
        <v>12562</v>
      </c>
      <c r="E1475" s="114" t="str">
        <f t="shared" si="277"/>
        <v>TRANSFORMADOR MARCA:  PTS0050</v>
      </c>
      <c r="F1475" s="121" t="s">
        <v>12951</v>
      </c>
      <c r="G1475" s="124"/>
      <c r="H1475" s="178" t="s">
        <v>12811</v>
      </c>
      <c r="I1475" s="121" t="s">
        <v>2113</v>
      </c>
      <c r="J1475" s="21"/>
      <c r="K1475" s="121"/>
      <c r="L1475" s="191"/>
      <c r="M1475" s="178">
        <v>160</v>
      </c>
      <c r="N1475" s="121">
        <v>33</v>
      </c>
      <c r="O1475" s="121">
        <v>0.4</v>
      </c>
      <c r="P1475" s="121">
        <v>3</v>
      </c>
      <c r="Q1475" s="111">
        <v>2003</v>
      </c>
      <c r="R1475" s="115"/>
      <c r="S1475" s="260"/>
      <c r="T1475" s="116">
        <v>991</v>
      </c>
      <c r="U1475" s="111">
        <v>45</v>
      </c>
      <c r="V1475" s="113">
        <f t="shared" si="278"/>
        <v>698.10444444444443</v>
      </c>
      <c r="W1475" s="113">
        <f t="shared" si="279"/>
        <v>292.89555555555557</v>
      </c>
      <c r="X1475" s="112">
        <f t="shared" si="280"/>
        <v>292895.55555555556</v>
      </c>
      <c r="Y1475" s="111"/>
      <c r="Z1475" s="110">
        <f t="shared" si="276"/>
        <v>31</v>
      </c>
      <c r="AA1475" s="109">
        <f t="shared" si="281"/>
        <v>49.550000000000004</v>
      </c>
      <c r="AB1475" s="109">
        <f t="shared" si="282"/>
        <v>49550.000000000007</v>
      </c>
      <c r="AC1475" s="108">
        <f t="shared" si="283"/>
        <v>941.45</v>
      </c>
      <c r="AD1475" s="107">
        <f t="shared" si="284"/>
        <v>2.2222222222222223E-2</v>
      </c>
      <c r="AE1475" s="106">
        <f t="shared" si="285"/>
        <v>20.921111111111113</v>
      </c>
      <c r="AF1475" s="105">
        <f t="shared" si="286"/>
        <v>313.81666666666666</v>
      </c>
      <c r="AG1475" s="105">
        <f t="shared" si="287"/>
        <v>677.18333333333328</v>
      </c>
    </row>
    <row r="1476" spans="1:33" s="88" customFormat="1" x14ac:dyDescent="0.35">
      <c r="A1476" s="21">
        <v>10141103</v>
      </c>
      <c r="B1476" s="176" t="s">
        <v>1665</v>
      </c>
      <c r="C1476" s="272" t="s">
        <v>710</v>
      </c>
      <c r="D1476" s="121" t="s">
        <v>12559</v>
      </c>
      <c r="E1476" s="114" t="str">
        <f t="shared" si="277"/>
        <v>TRANSFORMADOR MARCA:  PTS0051</v>
      </c>
      <c r="F1476" s="121" t="s">
        <v>12951</v>
      </c>
      <c r="G1476" s="124"/>
      <c r="H1476" s="178" t="s">
        <v>12811</v>
      </c>
      <c r="I1476" s="121" t="s">
        <v>2113</v>
      </c>
      <c r="J1476" s="21"/>
      <c r="K1476" s="121"/>
      <c r="L1476" s="191"/>
      <c r="M1476" s="178">
        <v>160</v>
      </c>
      <c r="N1476" s="121">
        <v>33</v>
      </c>
      <c r="O1476" s="121">
        <v>0.4</v>
      </c>
      <c r="P1476" s="121">
        <v>3</v>
      </c>
      <c r="Q1476" s="111">
        <v>2003</v>
      </c>
      <c r="R1476" s="115"/>
      <c r="S1476" s="260"/>
      <c r="T1476" s="116">
        <v>991</v>
      </c>
      <c r="U1476" s="111">
        <v>45</v>
      </c>
      <c r="V1476" s="113">
        <f t="shared" si="278"/>
        <v>698.10444444444443</v>
      </c>
      <c r="W1476" s="113">
        <f t="shared" si="279"/>
        <v>292.89555555555557</v>
      </c>
      <c r="X1476" s="112">
        <f t="shared" si="280"/>
        <v>292895.55555555556</v>
      </c>
      <c r="Y1476" s="111"/>
      <c r="Z1476" s="110">
        <f t="shared" si="276"/>
        <v>31</v>
      </c>
      <c r="AA1476" s="109">
        <f t="shared" si="281"/>
        <v>49.550000000000004</v>
      </c>
      <c r="AB1476" s="109">
        <f t="shared" si="282"/>
        <v>49550.000000000007</v>
      </c>
      <c r="AC1476" s="108">
        <f t="shared" si="283"/>
        <v>941.45</v>
      </c>
      <c r="AD1476" s="107">
        <f t="shared" si="284"/>
        <v>2.2222222222222223E-2</v>
      </c>
      <c r="AE1476" s="106">
        <f t="shared" si="285"/>
        <v>20.921111111111113</v>
      </c>
      <c r="AF1476" s="105">
        <f t="shared" si="286"/>
        <v>313.81666666666666</v>
      </c>
      <c r="AG1476" s="105">
        <f t="shared" si="287"/>
        <v>677.18333333333328</v>
      </c>
    </row>
    <row r="1477" spans="1:33" s="88" customFormat="1" x14ac:dyDescent="0.35">
      <c r="A1477" s="21">
        <v>10141103</v>
      </c>
      <c r="B1477" s="176" t="s">
        <v>1665</v>
      </c>
      <c r="C1477" s="272" t="s">
        <v>710</v>
      </c>
      <c r="D1477" s="121" t="s">
        <v>12556</v>
      </c>
      <c r="E1477" s="114" t="str">
        <f t="shared" si="277"/>
        <v>TRANSFORMADOR MARCA:  PTS0052</v>
      </c>
      <c r="F1477" s="121" t="s">
        <v>12951</v>
      </c>
      <c r="G1477" s="124"/>
      <c r="H1477" s="178" t="s">
        <v>12811</v>
      </c>
      <c r="I1477" s="121" t="s">
        <v>2113</v>
      </c>
      <c r="J1477" s="21"/>
      <c r="K1477" s="121"/>
      <c r="L1477" s="191"/>
      <c r="M1477" s="178">
        <v>160</v>
      </c>
      <c r="N1477" s="121">
        <v>33</v>
      </c>
      <c r="O1477" s="121">
        <v>0.4</v>
      </c>
      <c r="P1477" s="121">
        <v>3</v>
      </c>
      <c r="Q1477" s="111">
        <v>2003</v>
      </c>
      <c r="R1477" s="115"/>
      <c r="S1477" s="260"/>
      <c r="T1477" s="116">
        <v>991</v>
      </c>
      <c r="U1477" s="111">
        <v>45</v>
      </c>
      <c r="V1477" s="113">
        <f t="shared" si="278"/>
        <v>698.10444444444443</v>
      </c>
      <c r="W1477" s="113">
        <f t="shared" si="279"/>
        <v>292.89555555555557</v>
      </c>
      <c r="X1477" s="112">
        <f t="shared" si="280"/>
        <v>292895.55555555556</v>
      </c>
      <c r="Y1477" s="111"/>
      <c r="Z1477" s="110">
        <f t="shared" si="276"/>
        <v>31</v>
      </c>
      <c r="AA1477" s="109">
        <f t="shared" si="281"/>
        <v>49.550000000000004</v>
      </c>
      <c r="AB1477" s="109">
        <f t="shared" si="282"/>
        <v>49550.000000000007</v>
      </c>
      <c r="AC1477" s="108">
        <f t="shared" si="283"/>
        <v>941.45</v>
      </c>
      <c r="AD1477" s="107">
        <f t="shared" si="284"/>
        <v>2.2222222222222223E-2</v>
      </c>
      <c r="AE1477" s="106">
        <f t="shared" si="285"/>
        <v>20.921111111111113</v>
      </c>
      <c r="AF1477" s="105">
        <f t="shared" si="286"/>
        <v>313.81666666666666</v>
      </c>
      <c r="AG1477" s="105">
        <f t="shared" si="287"/>
        <v>677.18333333333328</v>
      </c>
    </row>
    <row r="1478" spans="1:33" s="88" customFormat="1" x14ac:dyDescent="0.35">
      <c r="A1478" s="21">
        <v>10141103</v>
      </c>
      <c r="B1478" s="176" t="s">
        <v>1665</v>
      </c>
      <c r="C1478" s="272" t="s">
        <v>710</v>
      </c>
      <c r="D1478" s="121" t="s">
        <v>12552</v>
      </c>
      <c r="E1478" s="114" t="str">
        <f t="shared" si="277"/>
        <v>TRANSFORMADOR MARCA:  PTS0053</v>
      </c>
      <c r="F1478" s="121" t="s">
        <v>12951</v>
      </c>
      <c r="G1478" s="124"/>
      <c r="H1478" s="178" t="s">
        <v>12811</v>
      </c>
      <c r="I1478" s="121" t="s">
        <v>2113</v>
      </c>
      <c r="J1478" s="21"/>
      <c r="K1478" s="121"/>
      <c r="L1478" s="191"/>
      <c r="M1478" s="178">
        <v>50</v>
      </c>
      <c r="N1478" s="121">
        <v>33</v>
      </c>
      <c r="O1478" s="121">
        <v>0.4</v>
      </c>
      <c r="P1478" s="121">
        <v>3</v>
      </c>
      <c r="Q1478" s="111">
        <v>2003</v>
      </c>
      <c r="R1478" s="115"/>
      <c r="S1478" s="260"/>
      <c r="T1478" s="116">
        <v>643</v>
      </c>
      <c r="U1478" s="111">
        <v>45</v>
      </c>
      <c r="V1478" s="113">
        <f t="shared" si="278"/>
        <v>452.95777777777778</v>
      </c>
      <c r="W1478" s="113">
        <f t="shared" si="279"/>
        <v>190.04222222222222</v>
      </c>
      <c r="X1478" s="112">
        <f t="shared" si="280"/>
        <v>190042.22222222222</v>
      </c>
      <c r="Y1478" s="111"/>
      <c r="Z1478" s="110">
        <f t="shared" si="276"/>
        <v>31</v>
      </c>
      <c r="AA1478" s="109">
        <f t="shared" si="281"/>
        <v>32.15</v>
      </c>
      <c r="AB1478" s="109">
        <f t="shared" si="282"/>
        <v>32150</v>
      </c>
      <c r="AC1478" s="108">
        <f t="shared" si="283"/>
        <v>610.85</v>
      </c>
      <c r="AD1478" s="107">
        <f t="shared" si="284"/>
        <v>2.2222222222222223E-2</v>
      </c>
      <c r="AE1478" s="106">
        <f t="shared" si="285"/>
        <v>13.574444444444445</v>
      </c>
      <c r="AF1478" s="105">
        <f t="shared" si="286"/>
        <v>203.61666666666667</v>
      </c>
      <c r="AG1478" s="105">
        <f t="shared" si="287"/>
        <v>439.38333333333333</v>
      </c>
    </row>
    <row r="1479" spans="1:33" s="88" customFormat="1" x14ac:dyDescent="0.35">
      <c r="A1479" s="21">
        <v>10141103</v>
      </c>
      <c r="B1479" s="176" t="s">
        <v>1665</v>
      </c>
      <c r="C1479" s="272" t="s">
        <v>710</v>
      </c>
      <c r="D1479" s="121" t="s">
        <v>12549</v>
      </c>
      <c r="E1479" s="114" t="str">
        <f t="shared" si="277"/>
        <v>TRANSFORMADOR MARCA:  PTS0054</v>
      </c>
      <c r="F1479" s="121" t="s">
        <v>12951</v>
      </c>
      <c r="G1479" s="124"/>
      <c r="H1479" s="178" t="s">
        <v>12811</v>
      </c>
      <c r="I1479" s="121" t="s">
        <v>2113</v>
      </c>
      <c r="J1479" s="57"/>
      <c r="K1479" s="121"/>
      <c r="L1479" s="191"/>
      <c r="M1479" s="178">
        <v>160</v>
      </c>
      <c r="N1479" s="121">
        <v>33</v>
      </c>
      <c r="O1479" s="121">
        <v>0.4</v>
      </c>
      <c r="P1479" s="121">
        <v>3</v>
      </c>
      <c r="Q1479" s="111">
        <v>2003</v>
      </c>
      <c r="R1479" s="62"/>
      <c r="S1479" s="315"/>
      <c r="T1479" s="116">
        <v>991</v>
      </c>
      <c r="U1479" s="111">
        <v>45</v>
      </c>
      <c r="V1479" s="113">
        <f t="shared" si="278"/>
        <v>698.10444444444443</v>
      </c>
      <c r="W1479" s="113">
        <f t="shared" si="279"/>
        <v>292.89555555555557</v>
      </c>
      <c r="X1479" s="112">
        <f t="shared" si="280"/>
        <v>292895.55555555556</v>
      </c>
      <c r="Y1479" s="111"/>
      <c r="Z1479" s="110">
        <f t="shared" si="276"/>
        <v>31</v>
      </c>
      <c r="AA1479" s="109">
        <f t="shared" si="281"/>
        <v>49.550000000000004</v>
      </c>
      <c r="AB1479" s="109">
        <f t="shared" si="282"/>
        <v>49550.000000000007</v>
      </c>
      <c r="AC1479" s="108">
        <f t="shared" si="283"/>
        <v>941.45</v>
      </c>
      <c r="AD1479" s="107">
        <f t="shared" si="284"/>
        <v>2.2222222222222223E-2</v>
      </c>
      <c r="AE1479" s="106">
        <f t="shared" si="285"/>
        <v>20.921111111111113</v>
      </c>
      <c r="AF1479" s="105">
        <f t="shared" si="286"/>
        <v>313.81666666666666</v>
      </c>
      <c r="AG1479" s="105">
        <f t="shared" si="287"/>
        <v>677.18333333333328</v>
      </c>
    </row>
    <row r="1480" spans="1:33" s="88" customFormat="1" x14ac:dyDescent="0.35">
      <c r="A1480" s="21">
        <v>10141103</v>
      </c>
      <c r="B1480" s="176" t="s">
        <v>1665</v>
      </c>
      <c r="C1480" s="272" t="s">
        <v>710</v>
      </c>
      <c r="D1480" s="121" t="s">
        <v>12545</v>
      </c>
      <c r="E1480" s="114" t="str">
        <f t="shared" si="277"/>
        <v>TRANSFORMADOR MARCA:  PTS0055</v>
      </c>
      <c r="F1480" s="121" t="s">
        <v>12951</v>
      </c>
      <c r="G1480" s="124"/>
      <c r="H1480" s="178" t="s">
        <v>12811</v>
      </c>
      <c r="I1480" s="121" t="s">
        <v>2113</v>
      </c>
      <c r="J1480" s="57"/>
      <c r="K1480" s="121"/>
      <c r="L1480" s="191"/>
      <c r="M1480" s="178">
        <v>50</v>
      </c>
      <c r="N1480" s="121">
        <v>33</v>
      </c>
      <c r="O1480" s="121">
        <v>0.4</v>
      </c>
      <c r="P1480" s="121">
        <v>3</v>
      </c>
      <c r="Q1480" s="111">
        <v>2003</v>
      </c>
      <c r="R1480" s="62"/>
      <c r="S1480" s="315"/>
      <c r="T1480" s="116">
        <v>643</v>
      </c>
      <c r="U1480" s="111">
        <v>45</v>
      </c>
      <c r="V1480" s="113">
        <f t="shared" si="278"/>
        <v>452.95777777777778</v>
      </c>
      <c r="W1480" s="113">
        <f t="shared" si="279"/>
        <v>190.04222222222222</v>
      </c>
      <c r="X1480" s="112">
        <f t="shared" si="280"/>
        <v>190042.22222222222</v>
      </c>
      <c r="Y1480" s="111"/>
      <c r="Z1480" s="110">
        <f t="shared" si="276"/>
        <v>31</v>
      </c>
      <c r="AA1480" s="109">
        <f t="shared" si="281"/>
        <v>32.15</v>
      </c>
      <c r="AB1480" s="109">
        <f t="shared" si="282"/>
        <v>32150</v>
      </c>
      <c r="AC1480" s="108">
        <f t="shared" si="283"/>
        <v>610.85</v>
      </c>
      <c r="AD1480" s="107">
        <f t="shared" si="284"/>
        <v>2.2222222222222223E-2</v>
      </c>
      <c r="AE1480" s="106">
        <f t="shared" si="285"/>
        <v>13.574444444444445</v>
      </c>
      <c r="AF1480" s="105">
        <f t="shared" si="286"/>
        <v>203.61666666666667</v>
      </c>
      <c r="AG1480" s="105">
        <f t="shared" si="287"/>
        <v>439.38333333333333</v>
      </c>
    </row>
    <row r="1481" spans="1:33" s="88" customFormat="1" x14ac:dyDescent="0.35">
      <c r="A1481" s="21">
        <v>10141103</v>
      </c>
      <c r="B1481" s="176" t="s">
        <v>1665</v>
      </c>
      <c r="C1481" s="272" t="s">
        <v>710</v>
      </c>
      <c r="D1481" s="121" t="s">
        <v>12542</v>
      </c>
      <c r="E1481" s="114" t="str">
        <f t="shared" si="277"/>
        <v>TRANSFORMADOR MARCA:  PTS0056</v>
      </c>
      <c r="F1481" s="121" t="s">
        <v>12951</v>
      </c>
      <c r="G1481" s="124"/>
      <c r="H1481" s="178" t="s">
        <v>12811</v>
      </c>
      <c r="I1481" s="121" t="s">
        <v>2113</v>
      </c>
      <c r="J1481" s="57"/>
      <c r="K1481" s="121"/>
      <c r="L1481" s="191"/>
      <c r="M1481" s="178">
        <v>32</v>
      </c>
      <c r="N1481" s="121">
        <v>33</v>
      </c>
      <c r="O1481" s="121">
        <v>0.4</v>
      </c>
      <c r="P1481" s="121">
        <v>3</v>
      </c>
      <c r="Q1481" s="111">
        <v>2003</v>
      </c>
      <c r="R1481" s="62"/>
      <c r="S1481" s="315"/>
      <c r="T1481" s="116">
        <v>643</v>
      </c>
      <c r="U1481" s="111">
        <v>45</v>
      </c>
      <c r="V1481" s="113">
        <f t="shared" si="278"/>
        <v>452.95777777777778</v>
      </c>
      <c r="W1481" s="113">
        <f t="shared" si="279"/>
        <v>190.04222222222222</v>
      </c>
      <c r="X1481" s="112">
        <f t="shared" si="280"/>
        <v>190042.22222222222</v>
      </c>
      <c r="Y1481" s="111"/>
      <c r="Z1481" s="110">
        <f t="shared" si="276"/>
        <v>31</v>
      </c>
      <c r="AA1481" s="109">
        <f t="shared" si="281"/>
        <v>32.15</v>
      </c>
      <c r="AB1481" s="109">
        <f t="shared" si="282"/>
        <v>32150</v>
      </c>
      <c r="AC1481" s="108">
        <f t="shared" si="283"/>
        <v>610.85</v>
      </c>
      <c r="AD1481" s="107">
        <f t="shared" si="284"/>
        <v>2.2222222222222223E-2</v>
      </c>
      <c r="AE1481" s="106">
        <f t="shared" si="285"/>
        <v>13.574444444444445</v>
      </c>
      <c r="AF1481" s="105">
        <f t="shared" si="286"/>
        <v>203.61666666666667</v>
      </c>
      <c r="AG1481" s="105">
        <f t="shared" si="287"/>
        <v>439.38333333333333</v>
      </c>
    </row>
    <row r="1482" spans="1:33" s="88" customFormat="1" x14ac:dyDescent="0.35">
      <c r="A1482" s="21">
        <v>10141103</v>
      </c>
      <c r="B1482" s="176" t="s">
        <v>1665</v>
      </c>
      <c r="C1482" s="272" t="s">
        <v>710</v>
      </c>
      <c r="D1482" s="121" t="s">
        <v>12538</v>
      </c>
      <c r="E1482" s="114" t="str">
        <f t="shared" si="277"/>
        <v>TRANSFORMADOR MARCA:  PTS0057</v>
      </c>
      <c r="F1482" s="121" t="s">
        <v>12950</v>
      </c>
      <c r="G1482" s="124"/>
      <c r="H1482" s="178" t="s">
        <v>12811</v>
      </c>
      <c r="I1482" s="121" t="s">
        <v>2113</v>
      </c>
      <c r="J1482" s="57"/>
      <c r="K1482" s="121"/>
      <c r="L1482" s="191"/>
      <c r="M1482" s="178">
        <v>50</v>
      </c>
      <c r="N1482" s="121">
        <v>33</v>
      </c>
      <c r="O1482" s="121">
        <v>0.4</v>
      </c>
      <c r="P1482" s="121">
        <v>3</v>
      </c>
      <c r="Q1482" s="111">
        <v>2003</v>
      </c>
      <c r="R1482" s="62"/>
      <c r="S1482" s="315"/>
      <c r="T1482" s="116">
        <v>643</v>
      </c>
      <c r="U1482" s="111">
        <v>45</v>
      </c>
      <c r="V1482" s="113">
        <f t="shared" si="278"/>
        <v>452.95777777777778</v>
      </c>
      <c r="W1482" s="113">
        <f t="shared" si="279"/>
        <v>190.04222222222222</v>
      </c>
      <c r="X1482" s="112">
        <f t="shared" si="280"/>
        <v>190042.22222222222</v>
      </c>
      <c r="Y1482" s="111"/>
      <c r="Z1482" s="110">
        <f t="shared" si="276"/>
        <v>31</v>
      </c>
      <c r="AA1482" s="109">
        <f t="shared" si="281"/>
        <v>32.15</v>
      </c>
      <c r="AB1482" s="109">
        <f t="shared" si="282"/>
        <v>32150</v>
      </c>
      <c r="AC1482" s="108">
        <f t="shared" si="283"/>
        <v>610.85</v>
      </c>
      <c r="AD1482" s="107">
        <f t="shared" si="284"/>
        <v>2.2222222222222223E-2</v>
      </c>
      <c r="AE1482" s="106">
        <f t="shared" si="285"/>
        <v>13.574444444444445</v>
      </c>
      <c r="AF1482" s="105">
        <f t="shared" si="286"/>
        <v>203.61666666666667</v>
      </c>
      <c r="AG1482" s="105">
        <f t="shared" si="287"/>
        <v>439.38333333333333</v>
      </c>
    </row>
    <row r="1483" spans="1:33" s="88" customFormat="1" x14ac:dyDescent="0.35">
      <c r="A1483" s="21">
        <v>10141103</v>
      </c>
      <c r="B1483" s="176" t="s">
        <v>1665</v>
      </c>
      <c r="C1483" s="272" t="s">
        <v>710</v>
      </c>
      <c r="D1483" s="121" t="s">
        <v>12535</v>
      </c>
      <c r="E1483" s="114" t="str">
        <f t="shared" si="277"/>
        <v>TRANSFORMADOR MARCA:  PTS0058</v>
      </c>
      <c r="F1483" s="121" t="s">
        <v>12950</v>
      </c>
      <c r="G1483" s="124"/>
      <c r="H1483" s="178" t="s">
        <v>12811</v>
      </c>
      <c r="I1483" s="121" t="s">
        <v>2113</v>
      </c>
      <c r="J1483" s="57"/>
      <c r="K1483" s="121"/>
      <c r="L1483" s="191"/>
      <c r="M1483" s="178">
        <v>200</v>
      </c>
      <c r="N1483" s="121">
        <v>33</v>
      </c>
      <c r="O1483" s="121">
        <v>0.4</v>
      </c>
      <c r="P1483" s="121">
        <v>3</v>
      </c>
      <c r="Q1483" s="111">
        <v>2003</v>
      </c>
      <c r="R1483" s="62"/>
      <c r="S1483" s="315"/>
      <c r="T1483" s="116">
        <v>991</v>
      </c>
      <c r="U1483" s="111">
        <v>45</v>
      </c>
      <c r="V1483" s="113">
        <f t="shared" si="278"/>
        <v>698.10444444444443</v>
      </c>
      <c r="W1483" s="113">
        <f t="shared" si="279"/>
        <v>292.89555555555557</v>
      </c>
      <c r="X1483" s="112">
        <f t="shared" si="280"/>
        <v>292895.55555555556</v>
      </c>
      <c r="Y1483" s="111"/>
      <c r="Z1483" s="110">
        <f t="shared" si="276"/>
        <v>31</v>
      </c>
      <c r="AA1483" s="109">
        <f t="shared" si="281"/>
        <v>49.550000000000004</v>
      </c>
      <c r="AB1483" s="109">
        <f t="shared" si="282"/>
        <v>49550.000000000007</v>
      </c>
      <c r="AC1483" s="108">
        <f t="shared" si="283"/>
        <v>941.45</v>
      </c>
      <c r="AD1483" s="107">
        <f t="shared" si="284"/>
        <v>2.2222222222222223E-2</v>
      </c>
      <c r="AE1483" s="106">
        <f t="shared" si="285"/>
        <v>20.921111111111113</v>
      </c>
      <c r="AF1483" s="105">
        <f t="shared" si="286"/>
        <v>313.81666666666666</v>
      </c>
      <c r="AG1483" s="105">
        <f t="shared" si="287"/>
        <v>677.18333333333328</v>
      </c>
    </row>
    <row r="1484" spans="1:33" s="88" customFormat="1" x14ac:dyDescent="0.35">
      <c r="A1484" s="21">
        <v>10141103</v>
      </c>
      <c r="B1484" s="176" t="s">
        <v>1665</v>
      </c>
      <c r="C1484" s="272" t="s">
        <v>710</v>
      </c>
      <c r="D1484" s="121" t="s">
        <v>12532</v>
      </c>
      <c r="E1484" s="114" t="str">
        <f t="shared" si="277"/>
        <v>TRANSFORMADOR MARCA:  PTS0059</v>
      </c>
      <c r="F1484" s="121" t="s">
        <v>12949</v>
      </c>
      <c r="G1484" s="124"/>
      <c r="H1484" s="178" t="s">
        <v>12811</v>
      </c>
      <c r="I1484" s="121" t="s">
        <v>2113</v>
      </c>
      <c r="J1484" s="57"/>
      <c r="K1484" s="121"/>
      <c r="L1484" s="191"/>
      <c r="M1484" s="178">
        <v>160</v>
      </c>
      <c r="N1484" s="121">
        <v>33</v>
      </c>
      <c r="O1484" s="121">
        <v>0.4</v>
      </c>
      <c r="P1484" s="121">
        <v>3</v>
      </c>
      <c r="Q1484" s="111">
        <v>2003</v>
      </c>
      <c r="R1484" s="62"/>
      <c r="S1484" s="315"/>
      <c r="T1484" s="116">
        <v>991</v>
      </c>
      <c r="U1484" s="111">
        <v>45</v>
      </c>
      <c r="V1484" s="113">
        <f t="shared" si="278"/>
        <v>698.10444444444443</v>
      </c>
      <c r="W1484" s="113">
        <f t="shared" si="279"/>
        <v>292.89555555555557</v>
      </c>
      <c r="X1484" s="112">
        <f t="shared" si="280"/>
        <v>292895.55555555556</v>
      </c>
      <c r="Y1484" s="111"/>
      <c r="Z1484" s="110">
        <f t="shared" si="276"/>
        <v>31</v>
      </c>
      <c r="AA1484" s="109">
        <f t="shared" si="281"/>
        <v>49.550000000000004</v>
      </c>
      <c r="AB1484" s="109">
        <f t="shared" si="282"/>
        <v>49550.000000000007</v>
      </c>
      <c r="AC1484" s="108">
        <f t="shared" si="283"/>
        <v>941.45</v>
      </c>
      <c r="AD1484" s="107">
        <f t="shared" si="284"/>
        <v>2.2222222222222223E-2</v>
      </c>
      <c r="AE1484" s="106">
        <f t="shared" si="285"/>
        <v>20.921111111111113</v>
      </c>
      <c r="AF1484" s="105">
        <f t="shared" si="286"/>
        <v>313.81666666666666</v>
      </c>
      <c r="AG1484" s="105">
        <f t="shared" si="287"/>
        <v>677.18333333333328</v>
      </c>
    </row>
    <row r="1485" spans="1:33" s="88" customFormat="1" x14ac:dyDescent="0.35">
      <c r="A1485" s="21">
        <v>10141103</v>
      </c>
      <c r="B1485" s="176" t="s">
        <v>1665</v>
      </c>
      <c r="C1485" s="272" t="s">
        <v>710</v>
      </c>
      <c r="D1485" s="121" t="s">
        <v>12529</v>
      </c>
      <c r="E1485" s="114" t="str">
        <f t="shared" si="277"/>
        <v>TRANSFORMADOR MARCA:  PTS0060</v>
      </c>
      <c r="F1485" s="121" t="s">
        <v>12948</v>
      </c>
      <c r="G1485" s="124"/>
      <c r="H1485" s="178" t="s">
        <v>12811</v>
      </c>
      <c r="I1485" s="121" t="s">
        <v>2113</v>
      </c>
      <c r="J1485" s="57"/>
      <c r="K1485" s="121"/>
      <c r="L1485" s="191"/>
      <c r="M1485" s="178">
        <v>100</v>
      </c>
      <c r="N1485" s="121">
        <v>33</v>
      </c>
      <c r="O1485" s="121">
        <v>0.4</v>
      </c>
      <c r="P1485" s="121">
        <v>3</v>
      </c>
      <c r="Q1485" s="111">
        <v>2003</v>
      </c>
      <c r="R1485" s="62"/>
      <c r="S1485" s="315"/>
      <c r="T1485" s="116">
        <v>763</v>
      </c>
      <c r="U1485" s="111">
        <v>45</v>
      </c>
      <c r="V1485" s="113">
        <f t="shared" si="278"/>
        <v>537.49111111111108</v>
      </c>
      <c r="W1485" s="113">
        <f t="shared" si="279"/>
        <v>225.50888888888892</v>
      </c>
      <c r="X1485" s="112">
        <f t="shared" si="280"/>
        <v>225508.88888888891</v>
      </c>
      <c r="Y1485" s="111"/>
      <c r="Z1485" s="110">
        <f t="shared" si="276"/>
        <v>31</v>
      </c>
      <c r="AA1485" s="109">
        <f t="shared" si="281"/>
        <v>38.15</v>
      </c>
      <c r="AB1485" s="109">
        <f t="shared" si="282"/>
        <v>38150</v>
      </c>
      <c r="AC1485" s="108">
        <f t="shared" si="283"/>
        <v>724.85</v>
      </c>
      <c r="AD1485" s="107">
        <f t="shared" si="284"/>
        <v>2.2222222222222223E-2</v>
      </c>
      <c r="AE1485" s="106">
        <f t="shared" si="285"/>
        <v>16.10777777777778</v>
      </c>
      <c r="AF1485" s="105">
        <f t="shared" si="286"/>
        <v>241.6166666666667</v>
      </c>
      <c r="AG1485" s="105">
        <f t="shared" si="287"/>
        <v>521.38333333333333</v>
      </c>
    </row>
    <row r="1486" spans="1:33" s="88" customFormat="1" x14ac:dyDescent="0.35">
      <c r="A1486" s="21">
        <v>10141103</v>
      </c>
      <c r="B1486" s="176" t="s">
        <v>1665</v>
      </c>
      <c r="C1486" s="272" t="s">
        <v>710</v>
      </c>
      <c r="D1486" s="121" t="s">
        <v>12525</v>
      </c>
      <c r="E1486" s="114" t="str">
        <f t="shared" si="277"/>
        <v>TRANSFORMADOR MARCA:  PTS0061</v>
      </c>
      <c r="F1486" s="121" t="s">
        <v>12947</v>
      </c>
      <c r="G1486" s="124"/>
      <c r="H1486" s="178" t="s">
        <v>12811</v>
      </c>
      <c r="I1486" s="121" t="s">
        <v>2113</v>
      </c>
      <c r="J1486" s="57"/>
      <c r="K1486" s="121"/>
      <c r="L1486" s="191"/>
      <c r="M1486" s="178">
        <v>100</v>
      </c>
      <c r="N1486" s="121">
        <v>33</v>
      </c>
      <c r="O1486" s="121">
        <v>0.4</v>
      </c>
      <c r="P1486" s="121">
        <v>3</v>
      </c>
      <c r="Q1486" s="111">
        <v>2003</v>
      </c>
      <c r="R1486" s="62"/>
      <c r="S1486" s="315"/>
      <c r="T1486" s="116">
        <v>763</v>
      </c>
      <c r="U1486" s="111">
        <v>45</v>
      </c>
      <c r="V1486" s="113">
        <f t="shared" si="278"/>
        <v>537.49111111111108</v>
      </c>
      <c r="W1486" s="113">
        <f t="shared" si="279"/>
        <v>225.50888888888892</v>
      </c>
      <c r="X1486" s="112">
        <f t="shared" si="280"/>
        <v>225508.88888888891</v>
      </c>
      <c r="Y1486" s="111"/>
      <c r="Z1486" s="110">
        <f t="shared" si="276"/>
        <v>31</v>
      </c>
      <c r="AA1486" s="109">
        <f t="shared" si="281"/>
        <v>38.15</v>
      </c>
      <c r="AB1486" s="109">
        <f t="shared" si="282"/>
        <v>38150</v>
      </c>
      <c r="AC1486" s="108">
        <f t="shared" si="283"/>
        <v>724.85</v>
      </c>
      <c r="AD1486" s="107">
        <f t="shared" si="284"/>
        <v>2.2222222222222223E-2</v>
      </c>
      <c r="AE1486" s="106">
        <f t="shared" si="285"/>
        <v>16.10777777777778</v>
      </c>
      <c r="AF1486" s="105">
        <f t="shared" si="286"/>
        <v>241.6166666666667</v>
      </c>
      <c r="AG1486" s="105">
        <f t="shared" si="287"/>
        <v>521.38333333333333</v>
      </c>
    </row>
    <row r="1487" spans="1:33" s="88" customFormat="1" x14ac:dyDescent="0.35">
      <c r="A1487" s="21">
        <v>10141103</v>
      </c>
      <c r="B1487" s="176" t="s">
        <v>1665</v>
      </c>
      <c r="C1487" s="272" t="s">
        <v>710</v>
      </c>
      <c r="D1487" s="121" t="s">
        <v>12522</v>
      </c>
      <c r="E1487" s="114" t="str">
        <f t="shared" si="277"/>
        <v>TRANSFORMADOR MARCA:  PTS0062</v>
      </c>
      <c r="F1487" s="121" t="s">
        <v>12947</v>
      </c>
      <c r="G1487" s="124"/>
      <c r="H1487" s="178" t="s">
        <v>12811</v>
      </c>
      <c r="I1487" s="121" t="s">
        <v>2113</v>
      </c>
      <c r="J1487" s="57"/>
      <c r="K1487" s="121"/>
      <c r="L1487" s="191"/>
      <c r="M1487" s="178">
        <v>50</v>
      </c>
      <c r="N1487" s="121">
        <v>33</v>
      </c>
      <c r="O1487" s="121">
        <v>0.4</v>
      </c>
      <c r="P1487" s="121">
        <v>3</v>
      </c>
      <c r="Q1487" s="111">
        <v>2003</v>
      </c>
      <c r="R1487" s="62"/>
      <c r="S1487" s="315"/>
      <c r="T1487" s="116">
        <v>643</v>
      </c>
      <c r="U1487" s="111">
        <v>45</v>
      </c>
      <c r="V1487" s="113">
        <f t="shared" si="278"/>
        <v>452.95777777777778</v>
      </c>
      <c r="W1487" s="113">
        <f t="shared" si="279"/>
        <v>190.04222222222222</v>
      </c>
      <c r="X1487" s="112">
        <f t="shared" si="280"/>
        <v>190042.22222222222</v>
      </c>
      <c r="Y1487" s="111"/>
      <c r="Z1487" s="110">
        <f t="shared" si="276"/>
        <v>31</v>
      </c>
      <c r="AA1487" s="109">
        <f t="shared" si="281"/>
        <v>32.15</v>
      </c>
      <c r="AB1487" s="109">
        <f t="shared" si="282"/>
        <v>32150</v>
      </c>
      <c r="AC1487" s="108">
        <f t="shared" si="283"/>
        <v>610.85</v>
      </c>
      <c r="AD1487" s="107">
        <f t="shared" si="284"/>
        <v>2.2222222222222223E-2</v>
      </c>
      <c r="AE1487" s="106">
        <f t="shared" si="285"/>
        <v>13.574444444444445</v>
      </c>
      <c r="AF1487" s="105">
        <f t="shared" si="286"/>
        <v>203.61666666666667</v>
      </c>
      <c r="AG1487" s="105">
        <f t="shared" si="287"/>
        <v>439.38333333333333</v>
      </c>
    </row>
    <row r="1488" spans="1:33" s="88" customFormat="1" x14ac:dyDescent="0.35">
      <c r="A1488" s="21">
        <v>10141103</v>
      </c>
      <c r="B1488" s="176" t="s">
        <v>1665</v>
      </c>
      <c r="C1488" s="272" t="s">
        <v>710</v>
      </c>
      <c r="D1488" s="121" t="s">
        <v>12518</v>
      </c>
      <c r="E1488" s="114" t="str">
        <f t="shared" si="277"/>
        <v>TRANSFORMADOR MARCA:  PTS0063</v>
      </c>
      <c r="F1488" s="121" t="s">
        <v>12947</v>
      </c>
      <c r="G1488" s="124"/>
      <c r="H1488" s="178" t="s">
        <v>12811</v>
      </c>
      <c r="I1488" s="121" t="s">
        <v>2113</v>
      </c>
      <c r="J1488" s="57"/>
      <c r="K1488" s="121"/>
      <c r="L1488" s="191"/>
      <c r="M1488" s="178">
        <v>160</v>
      </c>
      <c r="N1488" s="121">
        <v>33</v>
      </c>
      <c r="O1488" s="121">
        <v>0.4</v>
      </c>
      <c r="P1488" s="121">
        <v>3</v>
      </c>
      <c r="Q1488" s="111">
        <v>2003</v>
      </c>
      <c r="R1488" s="62"/>
      <c r="S1488" s="315"/>
      <c r="T1488" s="116">
        <v>991</v>
      </c>
      <c r="U1488" s="111">
        <v>45</v>
      </c>
      <c r="V1488" s="113">
        <f t="shared" si="278"/>
        <v>698.10444444444443</v>
      </c>
      <c r="W1488" s="113">
        <f t="shared" si="279"/>
        <v>292.89555555555557</v>
      </c>
      <c r="X1488" s="112">
        <f t="shared" si="280"/>
        <v>292895.55555555556</v>
      </c>
      <c r="Y1488" s="111"/>
      <c r="Z1488" s="110">
        <f t="shared" si="276"/>
        <v>31</v>
      </c>
      <c r="AA1488" s="109">
        <f t="shared" si="281"/>
        <v>49.550000000000004</v>
      </c>
      <c r="AB1488" s="109">
        <f t="shared" si="282"/>
        <v>49550.000000000007</v>
      </c>
      <c r="AC1488" s="108">
        <f t="shared" si="283"/>
        <v>941.45</v>
      </c>
      <c r="AD1488" s="107">
        <f t="shared" si="284"/>
        <v>2.2222222222222223E-2</v>
      </c>
      <c r="AE1488" s="106">
        <f t="shared" si="285"/>
        <v>20.921111111111113</v>
      </c>
      <c r="AF1488" s="105">
        <f t="shared" si="286"/>
        <v>313.81666666666666</v>
      </c>
      <c r="AG1488" s="105">
        <f t="shared" si="287"/>
        <v>677.18333333333328</v>
      </c>
    </row>
    <row r="1489" spans="1:33" s="88" customFormat="1" x14ac:dyDescent="0.35">
      <c r="A1489" s="21">
        <v>10141103</v>
      </c>
      <c r="B1489" s="176" t="s">
        <v>1665</v>
      </c>
      <c r="C1489" s="272" t="s">
        <v>710</v>
      </c>
      <c r="D1489" s="121" t="s">
        <v>12514</v>
      </c>
      <c r="E1489" s="114" t="str">
        <f t="shared" si="277"/>
        <v>TRANSFORMADOR MARCA:  PTS0064</v>
      </c>
      <c r="F1489" s="121" t="s">
        <v>12946</v>
      </c>
      <c r="G1489" s="124"/>
      <c r="H1489" s="178" t="s">
        <v>12811</v>
      </c>
      <c r="I1489" s="121" t="s">
        <v>2113</v>
      </c>
      <c r="J1489" s="57"/>
      <c r="K1489" s="121"/>
      <c r="L1489" s="191"/>
      <c r="M1489" s="178">
        <v>200</v>
      </c>
      <c r="N1489" s="121">
        <v>33</v>
      </c>
      <c r="O1489" s="121">
        <v>0.4</v>
      </c>
      <c r="P1489" s="121">
        <v>3</v>
      </c>
      <c r="Q1489" s="111">
        <v>2003</v>
      </c>
      <c r="R1489" s="62"/>
      <c r="S1489" s="315"/>
      <c r="T1489" s="116">
        <v>991</v>
      </c>
      <c r="U1489" s="111">
        <v>45</v>
      </c>
      <c r="V1489" s="113">
        <f t="shared" si="278"/>
        <v>698.10444444444443</v>
      </c>
      <c r="W1489" s="113">
        <f t="shared" si="279"/>
        <v>292.89555555555557</v>
      </c>
      <c r="X1489" s="112">
        <f t="shared" si="280"/>
        <v>292895.55555555556</v>
      </c>
      <c r="Y1489" s="111"/>
      <c r="Z1489" s="110">
        <f t="shared" si="276"/>
        <v>31</v>
      </c>
      <c r="AA1489" s="109">
        <f t="shared" si="281"/>
        <v>49.550000000000004</v>
      </c>
      <c r="AB1489" s="109">
        <f t="shared" si="282"/>
        <v>49550.000000000007</v>
      </c>
      <c r="AC1489" s="108">
        <f t="shared" si="283"/>
        <v>941.45</v>
      </c>
      <c r="AD1489" s="107">
        <f t="shared" si="284"/>
        <v>2.2222222222222223E-2</v>
      </c>
      <c r="AE1489" s="106">
        <f t="shared" si="285"/>
        <v>20.921111111111113</v>
      </c>
      <c r="AF1489" s="105">
        <f t="shared" si="286"/>
        <v>313.81666666666666</v>
      </c>
      <c r="AG1489" s="105">
        <f t="shared" si="287"/>
        <v>677.18333333333328</v>
      </c>
    </row>
    <row r="1490" spans="1:33" s="88" customFormat="1" x14ac:dyDescent="0.35">
      <c r="A1490" s="21">
        <v>10141103</v>
      </c>
      <c r="B1490" s="176" t="s">
        <v>1665</v>
      </c>
      <c r="C1490" s="272" t="s">
        <v>710</v>
      </c>
      <c r="D1490" s="121" t="s">
        <v>12511</v>
      </c>
      <c r="E1490" s="114" t="str">
        <f t="shared" si="277"/>
        <v>TRANSFORMADOR MARCA:  PTS0065</v>
      </c>
      <c r="F1490" s="121" t="s">
        <v>12945</v>
      </c>
      <c r="G1490" s="124"/>
      <c r="H1490" s="178" t="s">
        <v>12811</v>
      </c>
      <c r="I1490" s="121" t="s">
        <v>2113</v>
      </c>
      <c r="J1490" s="57"/>
      <c r="K1490" s="121"/>
      <c r="L1490" s="191"/>
      <c r="M1490" s="178">
        <v>100</v>
      </c>
      <c r="N1490" s="121">
        <v>33</v>
      </c>
      <c r="O1490" s="121">
        <v>0.4</v>
      </c>
      <c r="P1490" s="121">
        <v>3</v>
      </c>
      <c r="Q1490" s="111">
        <v>2003</v>
      </c>
      <c r="R1490" s="62"/>
      <c r="S1490" s="315"/>
      <c r="T1490" s="116">
        <v>763</v>
      </c>
      <c r="U1490" s="111">
        <v>45</v>
      </c>
      <c r="V1490" s="113">
        <f t="shared" si="278"/>
        <v>537.49111111111108</v>
      </c>
      <c r="W1490" s="113">
        <f t="shared" si="279"/>
        <v>225.50888888888892</v>
      </c>
      <c r="X1490" s="112">
        <f t="shared" si="280"/>
        <v>225508.88888888891</v>
      </c>
      <c r="Y1490" s="111"/>
      <c r="Z1490" s="110">
        <f t="shared" si="276"/>
        <v>31</v>
      </c>
      <c r="AA1490" s="109">
        <f t="shared" si="281"/>
        <v>38.15</v>
      </c>
      <c r="AB1490" s="109">
        <f t="shared" si="282"/>
        <v>38150</v>
      </c>
      <c r="AC1490" s="108">
        <f t="shared" si="283"/>
        <v>724.85</v>
      </c>
      <c r="AD1490" s="107">
        <f t="shared" si="284"/>
        <v>2.2222222222222223E-2</v>
      </c>
      <c r="AE1490" s="106">
        <f t="shared" si="285"/>
        <v>16.10777777777778</v>
      </c>
      <c r="AF1490" s="105">
        <f t="shared" si="286"/>
        <v>241.6166666666667</v>
      </c>
      <c r="AG1490" s="105">
        <f t="shared" si="287"/>
        <v>521.38333333333333</v>
      </c>
    </row>
    <row r="1491" spans="1:33" s="88" customFormat="1" x14ac:dyDescent="0.35">
      <c r="A1491" s="21">
        <v>10141103</v>
      </c>
      <c r="B1491" s="176" t="s">
        <v>1665</v>
      </c>
      <c r="C1491" s="272" t="s">
        <v>710</v>
      </c>
      <c r="D1491" s="121" t="s">
        <v>12507</v>
      </c>
      <c r="E1491" s="114" t="str">
        <f t="shared" si="277"/>
        <v>TRANSFORMADOR MARCA:  PTS0066</v>
      </c>
      <c r="F1491" s="121" t="s">
        <v>12943</v>
      </c>
      <c r="G1491" s="124"/>
      <c r="H1491" s="178" t="s">
        <v>12811</v>
      </c>
      <c r="I1491" s="121" t="s">
        <v>2113</v>
      </c>
      <c r="J1491" s="66"/>
      <c r="K1491" s="121"/>
      <c r="L1491" s="191"/>
      <c r="M1491" s="241">
        <v>25</v>
      </c>
      <c r="N1491" s="236">
        <v>33</v>
      </c>
      <c r="O1491" s="236">
        <v>0.4</v>
      </c>
      <c r="P1491" s="236">
        <v>3</v>
      </c>
      <c r="Q1491" s="111">
        <v>2003</v>
      </c>
      <c r="R1491" s="310"/>
      <c r="S1491" s="315"/>
      <c r="T1491" s="116">
        <v>643</v>
      </c>
      <c r="U1491" s="111">
        <v>45</v>
      </c>
      <c r="V1491" s="113">
        <f t="shared" si="278"/>
        <v>452.95777777777778</v>
      </c>
      <c r="W1491" s="113">
        <f t="shared" si="279"/>
        <v>190.04222222222222</v>
      </c>
      <c r="X1491" s="112">
        <f t="shared" si="280"/>
        <v>190042.22222222222</v>
      </c>
      <c r="Y1491" s="111"/>
      <c r="Z1491" s="110">
        <f t="shared" si="276"/>
        <v>31</v>
      </c>
      <c r="AA1491" s="109">
        <f t="shared" si="281"/>
        <v>32.15</v>
      </c>
      <c r="AB1491" s="109">
        <f t="shared" si="282"/>
        <v>32150</v>
      </c>
      <c r="AC1491" s="108">
        <f t="shared" si="283"/>
        <v>610.85</v>
      </c>
      <c r="AD1491" s="107">
        <f t="shared" si="284"/>
        <v>2.2222222222222223E-2</v>
      </c>
      <c r="AE1491" s="106">
        <f t="shared" si="285"/>
        <v>13.574444444444445</v>
      </c>
      <c r="AF1491" s="105">
        <f t="shared" si="286"/>
        <v>203.61666666666667</v>
      </c>
      <c r="AG1491" s="105">
        <f t="shared" si="287"/>
        <v>439.38333333333333</v>
      </c>
    </row>
    <row r="1492" spans="1:33" s="88" customFormat="1" x14ac:dyDescent="0.35">
      <c r="A1492" s="21">
        <v>10141103</v>
      </c>
      <c r="B1492" s="176" t="s">
        <v>1665</v>
      </c>
      <c r="C1492" s="272" t="s">
        <v>710</v>
      </c>
      <c r="D1492" s="121" t="s">
        <v>12944</v>
      </c>
      <c r="E1492" s="114" t="str">
        <f t="shared" si="277"/>
        <v>TRANSFORMADOR MARCA:  PTS0067</v>
      </c>
      <c r="F1492" s="121" t="s">
        <v>12943</v>
      </c>
      <c r="G1492" s="21"/>
      <c r="H1492" s="178" t="s">
        <v>12811</v>
      </c>
      <c r="I1492" s="121" t="s">
        <v>2113</v>
      </c>
      <c r="J1492" s="21"/>
      <c r="K1492" s="121"/>
      <c r="L1492" s="191"/>
      <c r="M1492" s="178">
        <v>160</v>
      </c>
      <c r="N1492" s="121">
        <v>33</v>
      </c>
      <c r="O1492" s="121">
        <v>0.4</v>
      </c>
      <c r="P1492" s="121">
        <v>3</v>
      </c>
      <c r="Q1492" s="111">
        <v>2003</v>
      </c>
      <c r="R1492" s="115"/>
      <c r="S1492" s="115"/>
      <c r="T1492" s="116">
        <v>991</v>
      </c>
      <c r="U1492" s="111">
        <v>45</v>
      </c>
      <c r="V1492" s="113">
        <f t="shared" si="278"/>
        <v>698.10444444444443</v>
      </c>
      <c r="W1492" s="113">
        <f t="shared" si="279"/>
        <v>292.89555555555557</v>
      </c>
      <c r="X1492" s="112">
        <f t="shared" si="280"/>
        <v>292895.55555555556</v>
      </c>
      <c r="Y1492" s="111"/>
      <c r="Z1492" s="110">
        <f t="shared" si="276"/>
        <v>31</v>
      </c>
      <c r="AA1492" s="109">
        <f t="shared" si="281"/>
        <v>49.550000000000004</v>
      </c>
      <c r="AB1492" s="109">
        <f t="shared" si="282"/>
        <v>49550.000000000007</v>
      </c>
      <c r="AC1492" s="108">
        <f t="shared" si="283"/>
        <v>941.45</v>
      </c>
      <c r="AD1492" s="107">
        <f t="shared" si="284"/>
        <v>2.2222222222222223E-2</v>
      </c>
      <c r="AE1492" s="106">
        <f t="shared" si="285"/>
        <v>20.921111111111113</v>
      </c>
      <c r="AF1492" s="105">
        <f t="shared" si="286"/>
        <v>313.81666666666666</v>
      </c>
      <c r="AG1492" s="105">
        <f t="shared" si="287"/>
        <v>677.18333333333328</v>
      </c>
    </row>
    <row r="1493" spans="1:33" s="88" customFormat="1" x14ac:dyDescent="0.35">
      <c r="A1493" s="21">
        <v>10141103</v>
      </c>
      <c r="B1493" s="176" t="s">
        <v>1665</v>
      </c>
      <c r="C1493" s="272" t="s">
        <v>710</v>
      </c>
      <c r="D1493" s="121" t="s">
        <v>12942</v>
      </c>
      <c r="E1493" s="114" t="str">
        <f t="shared" si="277"/>
        <v>TRANSFORMADOR MARCA:  PTS0068</v>
      </c>
      <c r="F1493" s="121" t="s">
        <v>12940</v>
      </c>
      <c r="G1493" s="21"/>
      <c r="H1493" s="178" t="s">
        <v>12811</v>
      </c>
      <c r="I1493" s="121" t="s">
        <v>2113</v>
      </c>
      <c r="J1493" s="21"/>
      <c r="K1493" s="121"/>
      <c r="L1493" s="191"/>
      <c r="M1493" s="178">
        <v>315</v>
      </c>
      <c r="N1493" s="121">
        <v>33</v>
      </c>
      <c r="O1493" s="121">
        <v>0.4</v>
      </c>
      <c r="P1493" s="121">
        <v>3</v>
      </c>
      <c r="Q1493" s="111">
        <v>2003</v>
      </c>
      <c r="R1493" s="115"/>
      <c r="S1493" s="115"/>
      <c r="T1493" s="116">
        <v>1039</v>
      </c>
      <c r="U1493" s="111">
        <v>45</v>
      </c>
      <c r="V1493" s="113">
        <f t="shared" si="278"/>
        <v>731.91777777777781</v>
      </c>
      <c r="W1493" s="113">
        <f t="shared" si="279"/>
        <v>307.08222222222219</v>
      </c>
      <c r="X1493" s="112">
        <f t="shared" si="280"/>
        <v>307082.22222222219</v>
      </c>
      <c r="Y1493" s="111"/>
      <c r="Z1493" s="110">
        <f t="shared" si="276"/>
        <v>31</v>
      </c>
      <c r="AA1493" s="109">
        <f t="shared" si="281"/>
        <v>51.95</v>
      </c>
      <c r="AB1493" s="109">
        <f t="shared" si="282"/>
        <v>51950</v>
      </c>
      <c r="AC1493" s="108">
        <f t="shared" si="283"/>
        <v>987.05</v>
      </c>
      <c r="AD1493" s="107">
        <f t="shared" si="284"/>
        <v>2.2222222222222223E-2</v>
      </c>
      <c r="AE1493" s="106">
        <f t="shared" si="285"/>
        <v>21.934444444444445</v>
      </c>
      <c r="AF1493" s="105">
        <f t="shared" si="286"/>
        <v>329.01666666666665</v>
      </c>
      <c r="AG1493" s="105">
        <f t="shared" si="287"/>
        <v>709.98333333333335</v>
      </c>
    </row>
    <row r="1494" spans="1:33" s="88" customFormat="1" x14ac:dyDescent="0.35">
      <c r="A1494" s="21">
        <v>10141103</v>
      </c>
      <c r="B1494" s="176" t="s">
        <v>1665</v>
      </c>
      <c r="C1494" s="272" t="s">
        <v>710</v>
      </c>
      <c r="D1494" s="121" t="s">
        <v>12941</v>
      </c>
      <c r="E1494" s="114" t="str">
        <f t="shared" si="277"/>
        <v>TRANSFORMADOR MARCA:  PTS0069</v>
      </c>
      <c r="F1494" s="121" t="s">
        <v>12940</v>
      </c>
      <c r="G1494" s="21"/>
      <c r="H1494" s="178" t="s">
        <v>12811</v>
      </c>
      <c r="I1494" s="121" t="s">
        <v>2113</v>
      </c>
      <c r="J1494" s="21"/>
      <c r="K1494" s="121"/>
      <c r="L1494" s="191"/>
      <c r="M1494" s="178">
        <v>50</v>
      </c>
      <c r="N1494" s="121">
        <v>33</v>
      </c>
      <c r="O1494" s="121">
        <v>0.4</v>
      </c>
      <c r="P1494" s="121">
        <v>3</v>
      </c>
      <c r="Q1494" s="111">
        <v>2003</v>
      </c>
      <c r="R1494" s="115"/>
      <c r="S1494" s="115"/>
      <c r="T1494" s="116">
        <v>643</v>
      </c>
      <c r="U1494" s="111">
        <v>45</v>
      </c>
      <c r="V1494" s="113">
        <f t="shared" si="278"/>
        <v>452.95777777777778</v>
      </c>
      <c r="W1494" s="113">
        <f t="shared" si="279"/>
        <v>190.04222222222222</v>
      </c>
      <c r="X1494" s="112">
        <f t="shared" si="280"/>
        <v>190042.22222222222</v>
      </c>
      <c r="Y1494" s="111"/>
      <c r="Z1494" s="110">
        <f t="shared" si="276"/>
        <v>31</v>
      </c>
      <c r="AA1494" s="109">
        <f t="shared" si="281"/>
        <v>32.15</v>
      </c>
      <c r="AB1494" s="109">
        <f t="shared" si="282"/>
        <v>32150</v>
      </c>
      <c r="AC1494" s="108">
        <f t="shared" si="283"/>
        <v>610.85</v>
      </c>
      <c r="AD1494" s="107">
        <f t="shared" si="284"/>
        <v>2.2222222222222223E-2</v>
      </c>
      <c r="AE1494" s="106">
        <f t="shared" si="285"/>
        <v>13.574444444444445</v>
      </c>
      <c r="AF1494" s="105">
        <f t="shared" si="286"/>
        <v>203.61666666666667</v>
      </c>
      <c r="AG1494" s="105">
        <f t="shared" si="287"/>
        <v>439.38333333333333</v>
      </c>
    </row>
    <row r="1495" spans="1:33" s="88" customFormat="1" x14ac:dyDescent="0.35">
      <c r="A1495" s="21">
        <v>10141103</v>
      </c>
      <c r="B1495" s="176" t="s">
        <v>1665</v>
      </c>
      <c r="C1495" s="272" t="s">
        <v>710</v>
      </c>
      <c r="D1495" s="121" t="s">
        <v>12939</v>
      </c>
      <c r="E1495" s="114" t="str">
        <f t="shared" si="277"/>
        <v>TRANSFORMADOR MARCA:  PTS0070</v>
      </c>
      <c r="F1495" s="121" t="s">
        <v>12938</v>
      </c>
      <c r="G1495" s="21"/>
      <c r="H1495" s="178" t="s">
        <v>12811</v>
      </c>
      <c r="I1495" s="121" t="s">
        <v>2113</v>
      </c>
      <c r="J1495" s="21"/>
      <c r="K1495" s="121"/>
      <c r="L1495" s="191"/>
      <c r="M1495" s="178">
        <v>32</v>
      </c>
      <c r="N1495" s="121">
        <v>33</v>
      </c>
      <c r="O1495" s="121">
        <v>0.4</v>
      </c>
      <c r="P1495" s="121">
        <v>3</v>
      </c>
      <c r="Q1495" s="111">
        <v>2003</v>
      </c>
      <c r="R1495" s="115"/>
      <c r="S1495" s="115"/>
      <c r="T1495" s="116">
        <v>643</v>
      </c>
      <c r="U1495" s="111">
        <v>45</v>
      </c>
      <c r="V1495" s="113">
        <f t="shared" si="278"/>
        <v>452.95777777777778</v>
      </c>
      <c r="W1495" s="113">
        <f t="shared" si="279"/>
        <v>190.04222222222222</v>
      </c>
      <c r="X1495" s="112">
        <f t="shared" si="280"/>
        <v>190042.22222222222</v>
      </c>
      <c r="Y1495" s="111"/>
      <c r="Z1495" s="110">
        <f t="shared" si="276"/>
        <v>31</v>
      </c>
      <c r="AA1495" s="109">
        <f t="shared" si="281"/>
        <v>32.15</v>
      </c>
      <c r="AB1495" s="109">
        <f t="shared" si="282"/>
        <v>32150</v>
      </c>
      <c r="AC1495" s="108">
        <f t="shared" si="283"/>
        <v>610.85</v>
      </c>
      <c r="AD1495" s="107">
        <f t="shared" si="284"/>
        <v>2.2222222222222223E-2</v>
      </c>
      <c r="AE1495" s="106">
        <f t="shared" si="285"/>
        <v>13.574444444444445</v>
      </c>
      <c r="AF1495" s="105">
        <f t="shared" si="286"/>
        <v>203.61666666666667</v>
      </c>
      <c r="AG1495" s="105">
        <f t="shared" si="287"/>
        <v>439.38333333333333</v>
      </c>
    </row>
    <row r="1496" spans="1:33" s="88" customFormat="1" x14ac:dyDescent="0.35">
      <c r="A1496" s="21">
        <v>10141103</v>
      </c>
      <c r="B1496" s="176" t="s">
        <v>1665</v>
      </c>
      <c r="C1496" s="272" t="s">
        <v>710</v>
      </c>
      <c r="D1496" s="121" t="s">
        <v>12937</v>
      </c>
      <c r="E1496" s="114" t="str">
        <f t="shared" si="277"/>
        <v>TRANSFORMADOR MARCA:  PTS0071</v>
      </c>
      <c r="F1496" s="121" t="s">
        <v>12935</v>
      </c>
      <c r="G1496" s="21"/>
      <c r="H1496" s="178" t="s">
        <v>12811</v>
      </c>
      <c r="I1496" s="121" t="s">
        <v>2113</v>
      </c>
      <c r="J1496" s="21"/>
      <c r="K1496" s="121"/>
      <c r="L1496" s="191"/>
      <c r="M1496" s="178">
        <v>100</v>
      </c>
      <c r="N1496" s="121">
        <v>33</v>
      </c>
      <c r="O1496" s="121">
        <v>0.4</v>
      </c>
      <c r="P1496" s="121">
        <v>3</v>
      </c>
      <c r="Q1496" s="111">
        <v>2003</v>
      </c>
      <c r="R1496" s="115"/>
      <c r="S1496" s="115"/>
      <c r="T1496" s="116">
        <v>763</v>
      </c>
      <c r="U1496" s="111">
        <v>45</v>
      </c>
      <c r="V1496" s="113">
        <f t="shared" si="278"/>
        <v>537.49111111111108</v>
      </c>
      <c r="W1496" s="113">
        <f t="shared" si="279"/>
        <v>225.50888888888892</v>
      </c>
      <c r="X1496" s="112">
        <f t="shared" si="280"/>
        <v>225508.88888888891</v>
      </c>
      <c r="Y1496" s="111"/>
      <c r="Z1496" s="110">
        <f t="shared" si="276"/>
        <v>31</v>
      </c>
      <c r="AA1496" s="109">
        <f t="shared" si="281"/>
        <v>38.15</v>
      </c>
      <c r="AB1496" s="109">
        <f t="shared" si="282"/>
        <v>38150</v>
      </c>
      <c r="AC1496" s="108">
        <f t="shared" si="283"/>
        <v>724.85</v>
      </c>
      <c r="AD1496" s="107">
        <f t="shared" si="284"/>
        <v>2.2222222222222223E-2</v>
      </c>
      <c r="AE1496" s="106">
        <f t="shared" si="285"/>
        <v>16.10777777777778</v>
      </c>
      <c r="AF1496" s="105">
        <f t="shared" si="286"/>
        <v>241.6166666666667</v>
      </c>
      <c r="AG1496" s="105">
        <f t="shared" si="287"/>
        <v>521.38333333333333</v>
      </c>
    </row>
    <row r="1497" spans="1:33" s="88" customFormat="1" x14ac:dyDescent="0.35">
      <c r="A1497" s="21">
        <v>10141103</v>
      </c>
      <c r="B1497" s="176" t="s">
        <v>1665</v>
      </c>
      <c r="C1497" s="272" t="s">
        <v>710</v>
      </c>
      <c r="D1497" s="121" t="s">
        <v>12936</v>
      </c>
      <c r="E1497" s="114" t="str">
        <f t="shared" si="277"/>
        <v>TRANSFORMADOR MARCA:  PTS0072</v>
      </c>
      <c r="F1497" s="121" t="s">
        <v>12935</v>
      </c>
      <c r="G1497" s="21"/>
      <c r="H1497" s="178" t="s">
        <v>12811</v>
      </c>
      <c r="I1497" s="121" t="s">
        <v>2113</v>
      </c>
      <c r="J1497" s="21"/>
      <c r="K1497" s="121"/>
      <c r="L1497" s="191"/>
      <c r="M1497" s="178">
        <v>100</v>
      </c>
      <c r="N1497" s="121">
        <v>33</v>
      </c>
      <c r="O1497" s="121">
        <v>0.4</v>
      </c>
      <c r="P1497" s="121">
        <v>3</v>
      </c>
      <c r="Q1497" s="111">
        <v>2003</v>
      </c>
      <c r="R1497" s="115"/>
      <c r="S1497" s="115"/>
      <c r="T1497" s="116">
        <v>763</v>
      </c>
      <c r="U1497" s="111">
        <v>45</v>
      </c>
      <c r="V1497" s="113">
        <f t="shared" si="278"/>
        <v>537.49111111111108</v>
      </c>
      <c r="W1497" s="113">
        <f t="shared" si="279"/>
        <v>225.50888888888892</v>
      </c>
      <c r="X1497" s="112">
        <f t="shared" si="280"/>
        <v>225508.88888888891</v>
      </c>
      <c r="Y1497" s="111"/>
      <c r="Z1497" s="110">
        <f t="shared" si="276"/>
        <v>31</v>
      </c>
      <c r="AA1497" s="109">
        <f t="shared" si="281"/>
        <v>38.15</v>
      </c>
      <c r="AB1497" s="109">
        <f t="shared" si="282"/>
        <v>38150</v>
      </c>
      <c r="AC1497" s="108">
        <f t="shared" si="283"/>
        <v>724.85</v>
      </c>
      <c r="AD1497" s="107">
        <f t="shared" si="284"/>
        <v>2.2222222222222223E-2</v>
      </c>
      <c r="AE1497" s="106">
        <f t="shared" si="285"/>
        <v>16.10777777777778</v>
      </c>
      <c r="AF1497" s="105">
        <f t="shared" si="286"/>
        <v>241.6166666666667</v>
      </c>
      <c r="AG1497" s="105">
        <f t="shared" si="287"/>
        <v>521.38333333333333</v>
      </c>
    </row>
    <row r="1498" spans="1:33" s="88" customFormat="1" x14ac:dyDescent="0.35">
      <c r="A1498" s="21">
        <v>10141103</v>
      </c>
      <c r="B1498" s="176" t="s">
        <v>1665</v>
      </c>
      <c r="C1498" s="272" t="s">
        <v>710</v>
      </c>
      <c r="D1498" s="121" t="s">
        <v>12934</v>
      </c>
      <c r="E1498" s="114" t="str">
        <f t="shared" si="277"/>
        <v>TRANSFORMADOR MARCA:  PTS0073</v>
      </c>
      <c r="F1498" s="121" t="s">
        <v>12929</v>
      </c>
      <c r="G1498" s="21"/>
      <c r="H1498" s="178" t="s">
        <v>12811</v>
      </c>
      <c r="I1498" s="121" t="s">
        <v>2113</v>
      </c>
      <c r="J1498" s="21"/>
      <c r="K1498" s="121"/>
      <c r="L1498" s="191"/>
      <c r="M1498" s="178">
        <v>100</v>
      </c>
      <c r="N1498" s="121">
        <v>33</v>
      </c>
      <c r="O1498" s="121">
        <v>0.4</v>
      </c>
      <c r="P1498" s="121">
        <v>3</v>
      </c>
      <c r="Q1498" s="111">
        <v>2003</v>
      </c>
      <c r="R1498" s="115"/>
      <c r="S1498" s="115"/>
      <c r="T1498" s="116">
        <v>763</v>
      </c>
      <c r="U1498" s="111">
        <v>45</v>
      </c>
      <c r="V1498" s="113">
        <f t="shared" si="278"/>
        <v>537.49111111111108</v>
      </c>
      <c r="W1498" s="113">
        <f t="shared" si="279"/>
        <v>225.50888888888892</v>
      </c>
      <c r="X1498" s="112">
        <f t="shared" si="280"/>
        <v>225508.88888888891</v>
      </c>
      <c r="Y1498" s="111"/>
      <c r="Z1498" s="110">
        <f t="shared" si="276"/>
        <v>31</v>
      </c>
      <c r="AA1498" s="109">
        <f t="shared" si="281"/>
        <v>38.15</v>
      </c>
      <c r="AB1498" s="109">
        <f t="shared" si="282"/>
        <v>38150</v>
      </c>
      <c r="AC1498" s="108">
        <f t="shared" si="283"/>
        <v>724.85</v>
      </c>
      <c r="AD1498" s="107">
        <f t="shared" si="284"/>
        <v>2.2222222222222223E-2</v>
      </c>
      <c r="AE1498" s="106">
        <f t="shared" si="285"/>
        <v>16.10777777777778</v>
      </c>
      <c r="AF1498" s="105">
        <f t="shared" si="286"/>
        <v>241.6166666666667</v>
      </c>
      <c r="AG1498" s="105">
        <f t="shared" si="287"/>
        <v>521.38333333333333</v>
      </c>
    </row>
    <row r="1499" spans="1:33" s="88" customFormat="1" x14ac:dyDescent="0.35">
      <c r="A1499" s="21">
        <v>10141103</v>
      </c>
      <c r="B1499" s="176" t="s">
        <v>1665</v>
      </c>
      <c r="C1499" s="272" t="s">
        <v>710</v>
      </c>
      <c r="D1499" s="121" t="s">
        <v>12933</v>
      </c>
      <c r="E1499" s="114" t="str">
        <f t="shared" si="277"/>
        <v>TRANSFORMADOR MARCA:  PTS0074</v>
      </c>
      <c r="F1499" s="121" t="s">
        <v>12929</v>
      </c>
      <c r="G1499" s="21"/>
      <c r="H1499" s="178" t="s">
        <v>12811</v>
      </c>
      <c r="I1499" s="121" t="s">
        <v>2113</v>
      </c>
      <c r="J1499" s="21"/>
      <c r="K1499" s="121"/>
      <c r="L1499" s="191"/>
      <c r="M1499" s="178">
        <v>250</v>
      </c>
      <c r="N1499" s="121">
        <v>33</v>
      </c>
      <c r="O1499" s="121">
        <v>0.4</v>
      </c>
      <c r="P1499" s="121">
        <v>3</v>
      </c>
      <c r="Q1499" s="111">
        <v>2003</v>
      </c>
      <c r="R1499" s="115"/>
      <c r="S1499" s="115"/>
      <c r="T1499" s="116">
        <v>991</v>
      </c>
      <c r="U1499" s="111">
        <v>45</v>
      </c>
      <c r="V1499" s="113">
        <f t="shared" si="278"/>
        <v>698.10444444444443</v>
      </c>
      <c r="W1499" s="113">
        <f t="shared" si="279"/>
        <v>292.89555555555557</v>
      </c>
      <c r="X1499" s="112">
        <f t="shared" si="280"/>
        <v>292895.55555555556</v>
      </c>
      <c r="Y1499" s="111"/>
      <c r="Z1499" s="110">
        <f t="shared" si="276"/>
        <v>31</v>
      </c>
      <c r="AA1499" s="109">
        <f t="shared" si="281"/>
        <v>49.550000000000004</v>
      </c>
      <c r="AB1499" s="109">
        <f t="shared" si="282"/>
        <v>49550.000000000007</v>
      </c>
      <c r="AC1499" s="108">
        <f t="shared" si="283"/>
        <v>941.45</v>
      </c>
      <c r="AD1499" s="107">
        <f t="shared" si="284"/>
        <v>2.2222222222222223E-2</v>
      </c>
      <c r="AE1499" s="106">
        <f t="shared" si="285"/>
        <v>20.921111111111113</v>
      </c>
      <c r="AF1499" s="105">
        <f t="shared" si="286"/>
        <v>313.81666666666666</v>
      </c>
      <c r="AG1499" s="105">
        <f t="shared" si="287"/>
        <v>677.18333333333328</v>
      </c>
    </row>
    <row r="1500" spans="1:33" s="88" customFormat="1" x14ac:dyDescent="0.35">
      <c r="A1500" s="21">
        <v>10141103</v>
      </c>
      <c r="B1500" s="176" t="s">
        <v>1665</v>
      </c>
      <c r="C1500" s="272" t="s">
        <v>710</v>
      </c>
      <c r="D1500" s="121" t="s">
        <v>12932</v>
      </c>
      <c r="E1500" s="114" t="str">
        <f t="shared" si="277"/>
        <v>TRANSFORMADOR MARCA:  PTS0075</v>
      </c>
      <c r="F1500" s="121" t="s">
        <v>12929</v>
      </c>
      <c r="G1500" s="21"/>
      <c r="H1500" s="178" t="s">
        <v>12811</v>
      </c>
      <c r="I1500" s="121" t="s">
        <v>2113</v>
      </c>
      <c r="J1500" s="21"/>
      <c r="K1500" s="121"/>
      <c r="L1500" s="191"/>
      <c r="M1500" s="178">
        <v>100</v>
      </c>
      <c r="N1500" s="121">
        <v>33</v>
      </c>
      <c r="O1500" s="121">
        <v>0.4</v>
      </c>
      <c r="P1500" s="121">
        <v>3</v>
      </c>
      <c r="Q1500" s="111">
        <v>2003</v>
      </c>
      <c r="R1500" s="115"/>
      <c r="S1500" s="115"/>
      <c r="T1500" s="116">
        <v>763</v>
      </c>
      <c r="U1500" s="111">
        <v>45</v>
      </c>
      <c r="V1500" s="113">
        <f t="shared" si="278"/>
        <v>537.49111111111108</v>
      </c>
      <c r="W1500" s="113">
        <f t="shared" si="279"/>
        <v>225.50888888888892</v>
      </c>
      <c r="X1500" s="112">
        <f t="shared" si="280"/>
        <v>225508.88888888891</v>
      </c>
      <c r="Y1500" s="111"/>
      <c r="Z1500" s="110">
        <f t="shared" si="276"/>
        <v>31</v>
      </c>
      <c r="AA1500" s="109">
        <f t="shared" si="281"/>
        <v>38.15</v>
      </c>
      <c r="AB1500" s="109">
        <f t="shared" si="282"/>
        <v>38150</v>
      </c>
      <c r="AC1500" s="108">
        <f t="shared" si="283"/>
        <v>724.85</v>
      </c>
      <c r="AD1500" s="107">
        <f t="shared" si="284"/>
        <v>2.2222222222222223E-2</v>
      </c>
      <c r="AE1500" s="106">
        <f t="shared" si="285"/>
        <v>16.10777777777778</v>
      </c>
      <c r="AF1500" s="105">
        <f t="shared" si="286"/>
        <v>241.6166666666667</v>
      </c>
      <c r="AG1500" s="105">
        <f t="shared" si="287"/>
        <v>521.38333333333333</v>
      </c>
    </row>
    <row r="1501" spans="1:33" s="88" customFormat="1" x14ac:dyDescent="0.35">
      <c r="A1501" s="21">
        <v>10141103</v>
      </c>
      <c r="B1501" s="176" t="s">
        <v>1665</v>
      </c>
      <c r="C1501" s="272" t="s">
        <v>710</v>
      </c>
      <c r="D1501" s="121" t="s">
        <v>12931</v>
      </c>
      <c r="E1501" s="114" t="str">
        <f t="shared" si="277"/>
        <v>TRANSFORMADOR MARCA:  PTS0076</v>
      </c>
      <c r="F1501" s="121" t="s">
        <v>12929</v>
      </c>
      <c r="G1501" s="21"/>
      <c r="H1501" s="178" t="s">
        <v>12811</v>
      </c>
      <c r="I1501" s="121" t="s">
        <v>2113</v>
      </c>
      <c r="J1501" s="21"/>
      <c r="K1501" s="121"/>
      <c r="L1501" s="191"/>
      <c r="M1501" s="178">
        <v>50</v>
      </c>
      <c r="N1501" s="121">
        <v>33</v>
      </c>
      <c r="O1501" s="121">
        <v>0.4</v>
      </c>
      <c r="P1501" s="121">
        <v>3</v>
      </c>
      <c r="Q1501" s="111">
        <v>2003</v>
      </c>
      <c r="R1501" s="115"/>
      <c r="S1501" s="115"/>
      <c r="T1501" s="116">
        <v>643</v>
      </c>
      <c r="U1501" s="111">
        <v>45</v>
      </c>
      <c r="V1501" s="113">
        <f t="shared" si="278"/>
        <v>452.95777777777778</v>
      </c>
      <c r="W1501" s="113">
        <f t="shared" si="279"/>
        <v>190.04222222222222</v>
      </c>
      <c r="X1501" s="112">
        <f t="shared" si="280"/>
        <v>190042.22222222222</v>
      </c>
      <c r="Y1501" s="111"/>
      <c r="Z1501" s="110">
        <f t="shared" si="276"/>
        <v>31</v>
      </c>
      <c r="AA1501" s="109">
        <f t="shared" si="281"/>
        <v>32.15</v>
      </c>
      <c r="AB1501" s="109">
        <f t="shared" si="282"/>
        <v>32150</v>
      </c>
      <c r="AC1501" s="108">
        <f t="shared" si="283"/>
        <v>610.85</v>
      </c>
      <c r="AD1501" s="107">
        <f t="shared" si="284"/>
        <v>2.2222222222222223E-2</v>
      </c>
      <c r="AE1501" s="106">
        <f t="shared" si="285"/>
        <v>13.574444444444445</v>
      </c>
      <c r="AF1501" s="105">
        <f t="shared" si="286"/>
        <v>203.61666666666667</v>
      </c>
      <c r="AG1501" s="105">
        <f t="shared" si="287"/>
        <v>439.38333333333333</v>
      </c>
    </row>
    <row r="1502" spans="1:33" s="88" customFormat="1" x14ac:dyDescent="0.35">
      <c r="A1502" s="21">
        <v>10141103</v>
      </c>
      <c r="B1502" s="176" t="s">
        <v>1665</v>
      </c>
      <c r="C1502" s="272" t="s">
        <v>710</v>
      </c>
      <c r="D1502" s="121" t="s">
        <v>12930</v>
      </c>
      <c r="E1502" s="114" t="str">
        <f t="shared" si="277"/>
        <v>TRANSFORMADOR MARCA:  PTS0077</v>
      </c>
      <c r="F1502" s="121" t="s">
        <v>12929</v>
      </c>
      <c r="G1502" s="21"/>
      <c r="H1502" s="178" t="s">
        <v>12811</v>
      </c>
      <c r="I1502" s="121" t="s">
        <v>2113</v>
      </c>
      <c r="J1502" s="21"/>
      <c r="K1502" s="121"/>
      <c r="L1502" s="191"/>
      <c r="M1502" s="178">
        <v>100</v>
      </c>
      <c r="N1502" s="121">
        <v>33</v>
      </c>
      <c r="O1502" s="121">
        <v>0.4</v>
      </c>
      <c r="P1502" s="121">
        <v>3</v>
      </c>
      <c r="Q1502" s="111">
        <v>2003</v>
      </c>
      <c r="R1502" s="115"/>
      <c r="S1502" s="115"/>
      <c r="T1502" s="116">
        <v>763</v>
      </c>
      <c r="U1502" s="111">
        <v>45</v>
      </c>
      <c r="V1502" s="113">
        <f t="shared" si="278"/>
        <v>537.49111111111108</v>
      </c>
      <c r="W1502" s="113">
        <f t="shared" si="279"/>
        <v>225.50888888888892</v>
      </c>
      <c r="X1502" s="112">
        <f t="shared" si="280"/>
        <v>225508.88888888891</v>
      </c>
      <c r="Y1502" s="111"/>
      <c r="Z1502" s="110">
        <f t="shared" si="276"/>
        <v>31</v>
      </c>
      <c r="AA1502" s="109">
        <f t="shared" si="281"/>
        <v>38.15</v>
      </c>
      <c r="AB1502" s="109">
        <f t="shared" si="282"/>
        <v>38150</v>
      </c>
      <c r="AC1502" s="108">
        <f t="shared" si="283"/>
        <v>724.85</v>
      </c>
      <c r="AD1502" s="107">
        <f t="shared" si="284"/>
        <v>2.2222222222222223E-2</v>
      </c>
      <c r="AE1502" s="106">
        <f t="shared" si="285"/>
        <v>16.10777777777778</v>
      </c>
      <c r="AF1502" s="105">
        <f t="shared" si="286"/>
        <v>241.6166666666667</v>
      </c>
      <c r="AG1502" s="105">
        <f t="shared" si="287"/>
        <v>521.38333333333333</v>
      </c>
    </row>
    <row r="1503" spans="1:33" s="88" customFormat="1" x14ac:dyDescent="0.35">
      <c r="A1503" s="21">
        <v>10141103</v>
      </c>
      <c r="B1503" s="176" t="s">
        <v>1665</v>
      </c>
      <c r="C1503" s="272" t="s">
        <v>710</v>
      </c>
      <c r="D1503" s="121" t="s">
        <v>12928</v>
      </c>
      <c r="E1503" s="114" t="str">
        <f t="shared" si="277"/>
        <v>TRANSFORMADOR MARCA:  PTS0078</v>
      </c>
      <c r="F1503" s="121" t="s">
        <v>12927</v>
      </c>
      <c r="G1503" s="21"/>
      <c r="H1503" s="178" t="s">
        <v>12811</v>
      </c>
      <c r="I1503" s="121" t="s">
        <v>2113</v>
      </c>
      <c r="J1503" s="21"/>
      <c r="K1503" s="121"/>
      <c r="L1503" s="191"/>
      <c r="M1503" s="178">
        <v>50</v>
      </c>
      <c r="N1503" s="121">
        <v>33</v>
      </c>
      <c r="O1503" s="121">
        <v>0.4</v>
      </c>
      <c r="P1503" s="121">
        <v>3</v>
      </c>
      <c r="Q1503" s="111">
        <v>2003</v>
      </c>
      <c r="R1503" s="115"/>
      <c r="S1503" s="115"/>
      <c r="T1503" s="116">
        <v>643</v>
      </c>
      <c r="U1503" s="111">
        <v>45</v>
      </c>
      <c r="V1503" s="113">
        <f t="shared" si="278"/>
        <v>452.95777777777778</v>
      </c>
      <c r="W1503" s="113">
        <f t="shared" si="279"/>
        <v>190.04222222222222</v>
      </c>
      <c r="X1503" s="112">
        <f t="shared" si="280"/>
        <v>190042.22222222222</v>
      </c>
      <c r="Y1503" s="111"/>
      <c r="Z1503" s="110">
        <f t="shared" si="276"/>
        <v>31</v>
      </c>
      <c r="AA1503" s="109">
        <f t="shared" si="281"/>
        <v>32.15</v>
      </c>
      <c r="AB1503" s="109">
        <f t="shared" si="282"/>
        <v>32150</v>
      </c>
      <c r="AC1503" s="108">
        <f t="shared" si="283"/>
        <v>610.85</v>
      </c>
      <c r="AD1503" s="107">
        <f t="shared" si="284"/>
        <v>2.2222222222222223E-2</v>
      </c>
      <c r="AE1503" s="106">
        <f t="shared" si="285"/>
        <v>13.574444444444445</v>
      </c>
      <c r="AF1503" s="105">
        <f t="shared" si="286"/>
        <v>203.61666666666667</v>
      </c>
      <c r="AG1503" s="105">
        <f t="shared" si="287"/>
        <v>439.38333333333333</v>
      </c>
    </row>
    <row r="1504" spans="1:33" s="88" customFormat="1" x14ac:dyDescent="0.35">
      <c r="A1504" s="21">
        <v>10141103</v>
      </c>
      <c r="B1504" s="176" t="s">
        <v>1665</v>
      </c>
      <c r="C1504" s="272" t="s">
        <v>710</v>
      </c>
      <c r="D1504" s="121" t="s">
        <v>12926</v>
      </c>
      <c r="E1504" s="114" t="str">
        <f t="shared" si="277"/>
        <v>TRANSFORMADOR MARCA:  PTS0079</v>
      </c>
      <c r="F1504" s="121" t="s">
        <v>12925</v>
      </c>
      <c r="G1504" s="21"/>
      <c r="H1504" s="178" t="s">
        <v>12811</v>
      </c>
      <c r="I1504" s="121" t="s">
        <v>2113</v>
      </c>
      <c r="J1504" s="21"/>
      <c r="K1504" s="121"/>
      <c r="L1504" s="191"/>
      <c r="M1504" s="178">
        <v>25</v>
      </c>
      <c r="N1504" s="121">
        <v>33</v>
      </c>
      <c r="O1504" s="121">
        <v>0.4</v>
      </c>
      <c r="P1504" s="121">
        <v>3</v>
      </c>
      <c r="Q1504" s="111">
        <v>2003</v>
      </c>
      <c r="R1504" s="115"/>
      <c r="S1504" s="115"/>
      <c r="T1504" s="116">
        <v>643</v>
      </c>
      <c r="U1504" s="111">
        <v>45</v>
      </c>
      <c r="V1504" s="113">
        <f t="shared" si="278"/>
        <v>452.95777777777778</v>
      </c>
      <c r="W1504" s="113">
        <f t="shared" si="279"/>
        <v>190.04222222222222</v>
      </c>
      <c r="X1504" s="112">
        <f t="shared" si="280"/>
        <v>190042.22222222222</v>
      </c>
      <c r="Y1504" s="111"/>
      <c r="Z1504" s="110">
        <f t="shared" si="276"/>
        <v>31</v>
      </c>
      <c r="AA1504" s="109">
        <f t="shared" si="281"/>
        <v>32.15</v>
      </c>
      <c r="AB1504" s="109">
        <f t="shared" si="282"/>
        <v>32150</v>
      </c>
      <c r="AC1504" s="108">
        <f t="shared" si="283"/>
        <v>610.85</v>
      </c>
      <c r="AD1504" s="107">
        <f t="shared" si="284"/>
        <v>2.2222222222222223E-2</v>
      </c>
      <c r="AE1504" s="106">
        <f t="shared" si="285"/>
        <v>13.574444444444445</v>
      </c>
      <c r="AF1504" s="105">
        <f t="shared" si="286"/>
        <v>203.61666666666667</v>
      </c>
      <c r="AG1504" s="105">
        <f t="shared" si="287"/>
        <v>439.38333333333333</v>
      </c>
    </row>
    <row r="1505" spans="1:33" s="88" customFormat="1" x14ac:dyDescent="0.35">
      <c r="A1505" s="21">
        <v>10141103</v>
      </c>
      <c r="B1505" s="176" t="s">
        <v>1665</v>
      </c>
      <c r="C1505" s="272" t="s">
        <v>710</v>
      </c>
      <c r="D1505" s="121" t="s">
        <v>12924</v>
      </c>
      <c r="E1505" s="114" t="str">
        <f t="shared" si="277"/>
        <v>TRANSFORMADOR MARCA:  PTS0080</v>
      </c>
      <c r="F1505" s="121" t="s">
        <v>12917</v>
      </c>
      <c r="G1505" s="21"/>
      <c r="H1505" s="178" t="s">
        <v>12811</v>
      </c>
      <c r="I1505" s="121" t="s">
        <v>2113</v>
      </c>
      <c r="J1505" s="21"/>
      <c r="K1505" s="121"/>
      <c r="L1505" s="191"/>
      <c r="M1505" s="178">
        <v>50</v>
      </c>
      <c r="N1505" s="121">
        <v>33</v>
      </c>
      <c r="O1505" s="121">
        <v>0.4</v>
      </c>
      <c r="P1505" s="121">
        <v>3</v>
      </c>
      <c r="Q1505" s="111">
        <v>2003</v>
      </c>
      <c r="R1505" s="115"/>
      <c r="S1505" s="115"/>
      <c r="T1505" s="116">
        <v>643</v>
      </c>
      <c r="U1505" s="111">
        <v>45</v>
      </c>
      <c r="V1505" s="113">
        <f t="shared" si="278"/>
        <v>452.95777777777778</v>
      </c>
      <c r="W1505" s="113">
        <f t="shared" si="279"/>
        <v>190.04222222222222</v>
      </c>
      <c r="X1505" s="112">
        <f t="shared" si="280"/>
        <v>190042.22222222222</v>
      </c>
      <c r="Y1505" s="111"/>
      <c r="Z1505" s="110">
        <f t="shared" si="276"/>
        <v>31</v>
      </c>
      <c r="AA1505" s="109">
        <f t="shared" si="281"/>
        <v>32.15</v>
      </c>
      <c r="AB1505" s="109">
        <f t="shared" si="282"/>
        <v>32150</v>
      </c>
      <c r="AC1505" s="108">
        <f t="shared" si="283"/>
        <v>610.85</v>
      </c>
      <c r="AD1505" s="107">
        <f t="shared" si="284"/>
        <v>2.2222222222222223E-2</v>
      </c>
      <c r="AE1505" s="106">
        <f t="shared" si="285"/>
        <v>13.574444444444445</v>
      </c>
      <c r="AF1505" s="105">
        <f t="shared" si="286"/>
        <v>203.61666666666667</v>
      </c>
      <c r="AG1505" s="105">
        <f t="shared" si="287"/>
        <v>439.38333333333333</v>
      </c>
    </row>
    <row r="1506" spans="1:33" s="88" customFormat="1" x14ac:dyDescent="0.35">
      <c r="A1506" s="21">
        <v>10141103</v>
      </c>
      <c r="B1506" s="176" t="s">
        <v>1665</v>
      </c>
      <c r="C1506" s="272" t="s">
        <v>710</v>
      </c>
      <c r="D1506" s="121" t="s">
        <v>12923</v>
      </c>
      <c r="E1506" s="114" t="str">
        <f t="shared" si="277"/>
        <v>TRANSFORMADOR MARCA:  PTS0081</v>
      </c>
      <c r="F1506" s="121" t="s">
        <v>12917</v>
      </c>
      <c r="G1506" s="21"/>
      <c r="H1506" s="178" t="s">
        <v>12811</v>
      </c>
      <c r="I1506" s="121" t="s">
        <v>2113</v>
      </c>
      <c r="J1506" s="21"/>
      <c r="K1506" s="121"/>
      <c r="L1506" s="191"/>
      <c r="M1506" s="178">
        <v>160</v>
      </c>
      <c r="N1506" s="121">
        <v>33</v>
      </c>
      <c r="O1506" s="121">
        <v>0.4</v>
      </c>
      <c r="P1506" s="121">
        <v>3</v>
      </c>
      <c r="Q1506" s="111">
        <v>2003</v>
      </c>
      <c r="R1506" s="115"/>
      <c r="S1506" s="115"/>
      <c r="T1506" s="116">
        <v>991</v>
      </c>
      <c r="U1506" s="111">
        <v>45</v>
      </c>
      <c r="V1506" s="113">
        <f t="shared" si="278"/>
        <v>698.10444444444443</v>
      </c>
      <c r="W1506" s="113">
        <f t="shared" si="279"/>
        <v>292.89555555555557</v>
      </c>
      <c r="X1506" s="112">
        <f t="shared" si="280"/>
        <v>292895.55555555556</v>
      </c>
      <c r="Y1506" s="111"/>
      <c r="Z1506" s="110">
        <f t="shared" si="276"/>
        <v>31</v>
      </c>
      <c r="AA1506" s="109">
        <f t="shared" si="281"/>
        <v>49.550000000000004</v>
      </c>
      <c r="AB1506" s="109">
        <f t="shared" si="282"/>
        <v>49550.000000000007</v>
      </c>
      <c r="AC1506" s="108">
        <f t="shared" si="283"/>
        <v>941.45</v>
      </c>
      <c r="AD1506" s="107">
        <f t="shared" si="284"/>
        <v>2.2222222222222223E-2</v>
      </c>
      <c r="AE1506" s="106">
        <f t="shared" si="285"/>
        <v>20.921111111111113</v>
      </c>
      <c r="AF1506" s="105">
        <f t="shared" si="286"/>
        <v>313.81666666666666</v>
      </c>
      <c r="AG1506" s="105">
        <f t="shared" si="287"/>
        <v>677.18333333333328</v>
      </c>
    </row>
    <row r="1507" spans="1:33" s="88" customFormat="1" x14ac:dyDescent="0.35">
      <c r="A1507" s="21">
        <v>10141103</v>
      </c>
      <c r="B1507" s="176" t="s">
        <v>1665</v>
      </c>
      <c r="C1507" s="272" t="s">
        <v>710</v>
      </c>
      <c r="D1507" s="236" t="s">
        <v>12922</v>
      </c>
      <c r="E1507" s="114" t="str">
        <f t="shared" si="277"/>
        <v>TRANSFORMADOR MARCA:  PTS0082</v>
      </c>
      <c r="F1507" s="236" t="s">
        <v>12917</v>
      </c>
      <c r="G1507" s="49"/>
      <c r="H1507" s="178" t="s">
        <v>12811</v>
      </c>
      <c r="I1507" s="121" t="s">
        <v>2113</v>
      </c>
      <c r="J1507" s="21"/>
      <c r="K1507" s="121"/>
      <c r="L1507" s="191"/>
      <c r="M1507" s="178">
        <v>160</v>
      </c>
      <c r="N1507" s="121">
        <v>33</v>
      </c>
      <c r="O1507" s="121">
        <v>0.4</v>
      </c>
      <c r="P1507" s="121">
        <v>3</v>
      </c>
      <c r="Q1507" s="111">
        <v>2003</v>
      </c>
      <c r="R1507" s="115"/>
      <c r="S1507" s="115"/>
      <c r="T1507" s="116">
        <v>991</v>
      </c>
      <c r="U1507" s="111">
        <v>45</v>
      </c>
      <c r="V1507" s="113">
        <f t="shared" si="278"/>
        <v>698.10444444444443</v>
      </c>
      <c r="W1507" s="113">
        <f t="shared" si="279"/>
        <v>292.89555555555557</v>
      </c>
      <c r="X1507" s="112">
        <f t="shared" si="280"/>
        <v>292895.55555555556</v>
      </c>
      <c r="Y1507" s="111"/>
      <c r="Z1507" s="110">
        <f t="shared" si="276"/>
        <v>31</v>
      </c>
      <c r="AA1507" s="109">
        <f t="shared" si="281"/>
        <v>49.550000000000004</v>
      </c>
      <c r="AB1507" s="109">
        <f t="shared" si="282"/>
        <v>49550.000000000007</v>
      </c>
      <c r="AC1507" s="108">
        <f t="shared" si="283"/>
        <v>941.45</v>
      </c>
      <c r="AD1507" s="107">
        <f t="shared" si="284"/>
        <v>2.2222222222222223E-2</v>
      </c>
      <c r="AE1507" s="106">
        <f t="shared" si="285"/>
        <v>20.921111111111113</v>
      </c>
      <c r="AF1507" s="105">
        <f t="shared" si="286"/>
        <v>313.81666666666666</v>
      </c>
      <c r="AG1507" s="105">
        <f t="shared" si="287"/>
        <v>677.18333333333328</v>
      </c>
    </row>
    <row r="1508" spans="1:33" s="88" customFormat="1" x14ac:dyDescent="0.35">
      <c r="A1508" s="21">
        <v>10141103</v>
      </c>
      <c r="B1508" s="176" t="s">
        <v>1665</v>
      </c>
      <c r="C1508" s="272" t="s">
        <v>710</v>
      </c>
      <c r="D1508" s="121" t="s">
        <v>12921</v>
      </c>
      <c r="E1508" s="114" t="str">
        <f t="shared" si="277"/>
        <v>TRANSFORMADOR MARCA:  PTS0083</v>
      </c>
      <c r="F1508" s="121" t="s">
        <v>12917</v>
      </c>
      <c r="G1508" s="21"/>
      <c r="H1508" s="178" t="s">
        <v>12811</v>
      </c>
      <c r="I1508" s="121" t="s">
        <v>2113</v>
      </c>
      <c r="J1508" s="21"/>
      <c r="K1508" s="121"/>
      <c r="L1508" s="191"/>
      <c r="M1508" s="178">
        <v>160</v>
      </c>
      <c r="N1508" s="121">
        <v>33</v>
      </c>
      <c r="O1508" s="121">
        <v>0.4</v>
      </c>
      <c r="P1508" s="121">
        <v>3</v>
      </c>
      <c r="Q1508" s="111">
        <v>2003</v>
      </c>
      <c r="R1508" s="115"/>
      <c r="S1508" s="115"/>
      <c r="T1508" s="116">
        <v>991</v>
      </c>
      <c r="U1508" s="111">
        <v>45</v>
      </c>
      <c r="V1508" s="113">
        <f t="shared" si="278"/>
        <v>698.10444444444443</v>
      </c>
      <c r="W1508" s="113">
        <f t="shared" si="279"/>
        <v>292.89555555555557</v>
      </c>
      <c r="X1508" s="112">
        <f t="shared" si="280"/>
        <v>292895.55555555556</v>
      </c>
      <c r="Y1508" s="111"/>
      <c r="Z1508" s="110">
        <f t="shared" ref="Z1508:Z1571" si="288">(U1508-(2017-Q1508))</f>
        <v>31</v>
      </c>
      <c r="AA1508" s="109">
        <f t="shared" si="281"/>
        <v>49.550000000000004</v>
      </c>
      <c r="AB1508" s="109">
        <f t="shared" si="282"/>
        <v>49550.000000000007</v>
      </c>
      <c r="AC1508" s="108">
        <f t="shared" si="283"/>
        <v>941.45</v>
      </c>
      <c r="AD1508" s="107">
        <f t="shared" si="284"/>
        <v>2.2222222222222223E-2</v>
      </c>
      <c r="AE1508" s="106">
        <f t="shared" si="285"/>
        <v>20.921111111111113</v>
      </c>
      <c r="AF1508" s="105">
        <f t="shared" si="286"/>
        <v>313.81666666666666</v>
      </c>
      <c r="AG1508" s="105">
        <f t="shared" si="287"/>
        <v>677.18333333333328</v>
      </c>
    </row>
    <row r="1509" spans="1:33" s="88" customFormat="1" x14ac:dyDescent="0.35">
      <c r="A1509" s="21">
        <v>10141103</v>
      </c>
      <c r="B1509" s="176" t="s">
        <v>1665</v>
      </c>
      <c r="C1509" s="272" t="s">
        <v>710</v>
      </c>
      <c r="D1509" s="121" t="s">
        <v>12920</v>
      </c>
      <c r="E1509" s="114" t="str">
        <f t="shared" si="277"/>
        <v>TRANSFORMADOR MARCA:  PTS0084</v>
      </c>
      <c r="F1509" s="121" t="s">
        <v>12917</v>
      </c>
      <c r="G1509" s="21"/>
      <c r="H1509" s="178" t="s">
        <v>12811</v>
      </c>
      <c r="I1509" s="121" t="s">
        <v>2113</v>
      </c>
      <c r="J1509" s="21"/>
      <c r="K1509" s="121"/>
      <c r="L1509" s="191"/>
      <c r="M1509" s="178">
        <v>160</v>
      </c>
      <c r="N1509" s="121">
        <v>33</v>
      </c>
      <c r="O1509" s="121">
        <v>0.4</v>
      </c>
      <c r="P1509" s="121">
        <v>3</v>
      </c>
      <c r="Q1509" s="111">
        <v>2003</v>
      </c>
      <c r="R1509" s="115"/>
      <c r="S1509" s="115"/>
      <c r="T1509" s="116">
        <v>991</v>
      </c>
      <c r="U1509" s="111">
        <v>45</v>
      </c>
      <c r="V1509" s="113">
        <f t="shared" si="278"/>
        <v>698.10444444444443</v>
      </c>
      <c r="W1509" s="113">
        <f t="shared" si="279"/>
        <v>292.89555555555557</v>
      </c>
      <c r="X1509" s="112">
        <f t="shared" si="280"/>
        <v>292895.55555555556</v>
      </c>
      <c r="Y1509" s="111"/>
      <c r="Z1509" s="110">
        <f t="shared" si="288"/>
        <v>31</v>
      </c>
      <c r="AA1509" s="109">
        <f t="shared" si="281"/>
        <v>49.550000000000004</v>
      </c>
      <c r="AB1509" s="109">
        <f t="shared" si="282"/>
        <v>49550.000000000007</v>
      </c>
      <c r="AC1509" s="108">
        <f t="shared" si="283"/>
        <v>941.45</v>
      </c>
      <c r="AD1509" s="107">
        <f t="shared" si="284"/>
        <v>2.2222222222222223E-2</v>
      </c>
      <c r="AE1509" s="106">
        <f t="shared" si="285"/>
        <v>20.921111111111113</v>
      </c>
      <c r="AF1509" s="105">
        <f t="shared" si="286"/>
        <v>313.81666666666666</v>
      </c>
      <c r="AG1509" s="105">
        <f t="shared" si="287"/>
        <v>677.18333333333328</v>
      </c>
    </row>
    <row r="1510" spans="1:33" s="88" customFormat="1" x14ac:dyDescent="0.35">
      <c r="A1510" s="21">
        <v>10141103</v>
      </c>
      <c r="B1510" s="176" t="s">
        <v>1665</v>
      </c>
      <c r="C1510" s="272" t="s">
        <v>710</v>
      </c>
      <c r="D1510" s="121" t="s">
        <v>12919</v>
      </c>
      <c r="E1510" s="114" t="str">
        <f t="shared" si="277"/>
        <v>TRANSFORMADOR MARCA:  PTS0085</v>
      </c>
      <c r="F1510" s="121" t="s">
        <v>12917</v>
      </c>
      <c r="G1510" s="21"/>
      <c r="H1510" s="178" t="s">
        <v>12811</v>
      </c>
      <c r="I1510" s="121" t="s">
        <v>2113</v>
      </c>
      <c r="J1510" s="21"/>
      <c r="K1510" s="121"/>
      <c r="L1510" s="191"/>
      <c r="M1510" s="178">
        <v>50</v>
      </c>
      <c r="N1510" s="121">
        <v>33</v>
      </c>
      <c r="O1510" s="121">
        <v>0.4</v>
      </c>
      <c r="P1510" s="121">
        <v>3</v>
      </c>
      <c r="Q1510" s="111">
        <v>2003</v>
      </c>
      <c r="R1510" s="115"/>
      <c r="S1510" s="115"/>
      <c r="T1510" s="116">
        <v>643</v>
      </c>
      <c r="U1510" s="111">
        <v>45</v>
      </c>
      <c r="V1510" s="113">
        <f t="shared" si="278"/>
        <v>452.95777777777778</v>
      </c>
      <c r="W1510" s="113">
        <f t="shared" si="279"/>
        <v>190.04222222222222</v>
      </c>
      <c r="X1510" s="112">
        <f t="shared" si="280"/>
        <v>190042.22222222222</v>
      </c>
      <c r="Y1510" s="111"/>
      <c r="Z1510" s="110">
        <f t="shared" si="288"/>
        <v>31</v>
      </c>
      <c r="AA1510" s="109">
        <f t="shared" si="281"/>
        <v>32.15</v>
      </c>
      <c r="AB1510" s="109">
        <f t="shared" si="282"/>
        <v>32150</v>
      </c>
      <c r="AC1510" s="108">
        <f t="shared" si="283"/>
        <v>610.85</v>
      </c>
      <c r="AD1510" s="107">
        <f t="shared" si="284"/>
        <v>2.2222222222222223E-2</v>
      </c>
      <c r="AE1510" s="106">
        <f t="shared" si="285"/>
        <v>13.574444444444445</v>
      </c>
      <c r="AF1510" s="105">
        <f t="shared" si="286"/>
        <v>203.61666666666667</v>
      </c>
      <c r="AG1510" s="105">
        <f t="shared" si="287"/>
        <v>439.38333333333333</v>
      </c>
    </row>
    <row r="1511" spans="1:33" s="88" customFormat="1" x14ac:dyDescent="0.35">
      <c r="A1511" s="21">
        <v>10141103</v>
      </c>
      <c r="B1511" s="176" t="s">
        <v>1665</v>
      </c>
      <c r="C1511" s="272" t="s">
        <v>710</v>
      </c>
      <c r="D1511" s="121" t="s">
        <v>12918</v>
      </c>
      <c r="E1511" s="114" t="str">
        <f t="shared" si="277"/>
        <v>TRANSFORMADOR MARCA:  PTS0086</v>
      </c>
      <c r="F1511" s="121" t="s">
        <v>12917</v>
      </c>
      <c r="G1511" s="21"/>
      <c r="H1511" s="178" t="s">
        <v>12811</v>
      </c>
      <c r="I1511" s="121" t="s">
        <v>2113</v>
      </c>
      <c r="J1511" s="21"/>
      <c r="K1511" s="121"/>
      <c r="L1511" s="191"/>
      <c r="M1511" s="178">
        <v>50</v>
      </c>
      <c r="N1511" s="121">
        <v>33</v>
      </c>
      <c r="O1511" s="121">
        <v>0.4</v>
      </c>
      <c r="P1511" s="121">
        <v>3</v>
      </c>
      <c r="Q1511" s="111">
        <v>2003</v>
      </c>
      <c r="R1511" s="115"/>
      <c r="S1511" s="115"/>
      <c r="T1511" s="116">
        <v>643</v>
      </c>
      <c r="U1511" s="111">
        <v>45</v>
      </c>
      <c r="V1511" s="113">
        <f t="shared" si="278"/>
        <v>452.95777777777778</v>
      </c>
      <c r="W1511" s="113">
        <f t="shared" si="279"/>
        <v>190.04222222222222</v>
      </c>
      <c r="X1511" s="112">
        <f t="shared" si="280"/>
        <v>190042.22222222222</v>
      </c>
      <c r="Y1511" s="111"/>
      <c r="Z1511" s="110">
        <f t="shared" si="288"/>
        <v>31</v>
      </c>
      <c r="AA1511" s="109">
        <f t="shared" si="281"/>
        <v>32.15</v>
      </c>
      <c r="AB1511" s="109">
        <f t="shared" si="282"/>
        <v>32150</v>
      </c>
      <c r="AC1511" s="108">
        <f t="shared" si="283"/>
        <v>610.85</v>
      </c>
      <c r="AD1511" s="107">
        <f t="shared" si="284"/>
        <v>2.2222222222222223E-2</v>
      </c>
      <c r="AE1511" s="106">
        <f t="shared" si="285"/>
        <v>13.574444444444445</v>
      </c>
      <c r="AF1511" s="105">
        <f t="shared" si="286"/>
        <v>203.61666666666667</v>
      </c>
      <c r="AG1511" s="105">
        <f t="shared" si="287"/>
        <v>439.38333333333333</v>
      </c>
    </row>
    <row r="1512" spans="1:33" s="88" customFormat="1" x14ac:dyDescent="0.35">
      <c r="A1512" s="21">
        <v>10141103</v>
      </c>
      <c r="B1512" s="176" t="s">
        <v>1665</v>
      </c>
      <c r="C1512" s="272" t="s">
        <v>710</v>
      </c>
      <c r="D1512" s="121" t="s">
        <v>12916</v>
      </c>
      <c r="E1512" s="114" t="str">
        <f t="shared" si="277"/>
        <v>TRANSFORMADOR MARCA:  PTS0087</v>
      </c>
      <c r="F1512" s="121" t="s">
        <v>12913</v>
      </c>
      <c r="G1512" s="21"/>
      <c r="H1512" s="178" t="s">
        <v>12811</v>
      </c>
      <c r="I1512" s="121" t="s">
        <v>2113</v>
      </c>
      <c r="J1512" s="21"/>
      <c r="K1512" s="121"/>
      <c r="L1512" s="191"/>
      <c r="M1512" s="178">
        <v>200</v>
      </c>
      <c r="N1512" s="121">
        <v>33</v>
      </c>
      <c r="O1512" s="121">
        <v>0.4</v>
      </c>
      <c r="P1512" s="121">
        <v>3</v>
      </c>
      <c r="Q1512" s="111">
        <v>2003</v>
      </c>
      <c r="R1512" s="115"/>
      <c r="S1512" s="115"/>
      <c r="T1512" s="116">
        <v>991</v>
      </c>
      <c r="U1512" s="111">
        <v>45</v>
      </c>
      <c r="V1512" s="113">
        <f t="shared" si="278"/>
        <v>698.10444444444443</v>
      </c>
      <c r="W1512" s="113">
        <f t="shared" si="279"/>
        <v>292.89555555555557</v>
      </c>
      <c r="X1512" s="112">
        <f t="shared" si="280"/>
        <v>292895.55555555556</v>
      </c>
      <c r="Y1512" s="111"/>
      <c r="Z1512" s="110">
        <f t="shared" si="288"/>
        <v>31</v>
      </c>
      <c r="AA1512" s="109">
        <f t="shared" si="281"/>
        <v>49.550000000000004</v>
      </c>
      <c r="AB1512" s="109">
        <f t="shared" si="282"/>
        <v>49550.000000000007</v>
      </c>
      <c r="AC1512" s="108">
        <f t="shared" si="283"/>
        <v>941.45</v>
      </c>
      <c r="AD1512" s="107">
        <f t="shared" si="284"/>
        <v>2.2222222222222223E-2</v>
      </c>
      <c r="AE1512" s="106">
        <f t="shared" si="285"/>
        <v>20.921111111111113</v>
      </c>
      <c r="AF1512" s="105">
        <f t="shared" si="286"/>
        <v>313.81666666666666</v>
      </c>
      <c r="AG1512" s="105">
        <f t="shared" si="287"/>
        <v>677.18333333333328</v>
      </c>
    </row>
    <row r="1513" spans="1:33" s="88" customFormat="1" x14ac:dyDescent="0.35">
      <c r="A1513" s="21">
        <v>10141103</v>
      </c>
      <c r="B1513" s="176" t="s">
        <v>1665</v>
      </c>
      <c r="C1513" s="272" t="s">
        <v>710</v>
      </c>
      <c r="D1513" s="121" t="s">
        <v>12915</v>
      </c>
      <c r="E1513" s="114" t="str">
        <f t="shared" si="277"/>
        <v>TRANSFORMADOR MARCA:  PTS0088</v>
      </c>
      <c r="F1513" s="121" t="s">
        <v>12913</v>
      </c>
      <c r="G1513" s="21"/>
      <c r="H1513" s="178" t="s">
        <v>12811</v>
      </c>
      <c r="I1513" s="121" t="s">
        <v>2113</v>
      </c>
      <c r="J1513" s="21"/>
      <c r="K1513" s="121"/>
      <c r="L1513" s="191"/>
      <c r="M1513" s="178">
        <v>200</v>
      </c>
      <c r="N1513" s="121">
        <v>33</v>
      </c>
      <c r="O1513" s="121">
        <v>0.4</v>
      </c>
      <c r="P1513" s="121">
        <v>3</v>
      </c>
      <c r="Q1513" s="111">
        <v>2003</v>
      </c>
      <c r="R1513" s="115"/>
      <c r="S1513" s="320"/>
      <c r="T1513" s="116">
        <v>991</v>
      </c>
      <c r="U1513" s="111">
        <v>45</v>
      </c>
      <c r="V1513" s="113">
        <f t="shared" si="278"/>
        <v>698.10444444444443</v>
      </c>
      <c r="W1513" s="113">
        <f t="shared" si="279"/>
        <v>292.89555555555557</v>
      </c>
      <c r="X1513" s="112">
        <f t="shared" si="280"/>
        <v>292895.55555555556</v>
      </c>
      <c r="Y1513" s="111"/>
      <c r="Z1513" s="110">
        <f t="shared" si="288"/>
        <v>31</v>
      </c>
      <c r="AA1513" s="109">
        <f t="shared" si="281"/>
        <v>49.550000000000004</v>
      </c>
      <c r="AB1513" s="109">
        <f t="shared" si="282"/>
        <v>49550.000000000007</v>
      </c>
      <c r="AC1513" s="108">
        <f t="shared" si="283"/>
        <v>941.45</v>
      </c>
      <c r="AD1513" s="107">
        <f t="shared" si="284"/>
        <v>2.2222222222222223E-2</v>
      </c>
      <c r="AE1513" s="106">
        <f t="shared" si="285"/>
        <v>20.921111111111113</v>
      </c>
      <c r="AF1513" s="105">
        <f t="shared" si="286"/>
        <v>313.81666666666666</v>
      </c>
      <c r="AG1513" s="105">
        <f t="shared" si="287"/>
        <v>677.18333333333328</v>
      </c>
    </row>
    <row r="1514" spans="1:33" s="88" customFormat="1" x14ac:dyDescent="0.35">
      <c r="A1514" s="21">
        <v>10141103</v>
      </c>
      <c r="B1514" s="176" t="s">
        <v>1665</v>
      </c>
      <c r="C1514" s="272" t="s">
        <v>710</v>
      </c>
      <c r="D1514" s="121" t="s">
        <v>12914</v>
      </c>
      <c r="E1514" s="114" t="str">
        <f t="shared" si="277"/>
        <v>TRANSFORMADOR MARCA:  PTS0089</v>
      </c>
      <c r="F1514" s="121" t="s">
        <v>12913</v>
      </c>
      <c r="G1514" s="21"/>
      <c r="H1514" s="178" t="s">
        <v>12811</v>
      </c>
      <c r="I1514" s="121" t="s">
        <v>2113</v>
      </c>
      <c r="J1514" s="21"/>
      <c r="K1514" s="121"/>
      <c r="L1514" s="191"/>
      <c r="M1514" s="178">
        <v>100</v>
      </c>
      <c r="N1514" s="121">
        <v>33</v>
      </c>
      <c r="O1514" s="121">
        <v>0.4</v>
      </c>
      <c r="P1514" s="121">
        <v>3</v>
      </c>
      <c r="Q1514" s="111">
        <v>2003</v>
      </c>
      <c r="R1514" s="115"/>
      <c r="S1514" s="115"/>
      <c r="T1514" s="116">
        <v>763</v>
      </c>
      <c r="U1514" s="111">
        <v>45</v>
      </c>
      <c r="V1514" s="113">
        <f t="shared" si="278"/>
        <v>537.49111111111108</v>
      </c>
      <c r="W1514" s="113">
        <f t="shared" si="279"/>
        <v>225.50888888888892</v>
      </c>
      <c r="X1514" s="112">
        <f t="shared" si="280"/>
        <v>225508.88888888891</v>
      </c>
      <c r="Y1514" s="111"/>
      <c r="Z1514" s="110">
        <f t="shared" si="288"/>
        <v>31</v>
      </c>
      <c r="AA1514" s="109">
        <f t="shared" si="281"/>
        <v>38.15</v>
      </c>
      <c r="AB1514" s="109">
        <f t="shared" si="282"/>
        <v>38150</v>
      </c>
      <c r="AC1514" s="108">
        <f t="shared" si="283"/>
        <v>724.85</v>
      </c>
      <c r="AD1514" s="107">
        <f t="shared" si="284"/>
        <v>2.2222222222222223E-2</v>
      </c>
      <c r="AE1514" s="106">
        <f t="shared" si="285"/>
        <v>16.10777777777778</v>
      </c>
      <c r="AF1514" s="105">
        <f t="shared" si="286"/>
        <v>241.6166666666667</v>
      </c>
      <c r="AG1514" s="105">
        <f t="shared" si="287"/>
        <v>521.38333333333333</v>
      </c>
    </row>
    <row r="1515" spans="1:33" s="88" customFormat="1" x14ac:dyDescent="0.35">
      <c r="A1515" s="21">
        <v>10141103</v>
      </c>
      <c r="B1515" s="176" t="s">
        <v>1665</v>
      </c>
      <c r="C1515" s="272" t="s">
        <v>710</v>
      </c>
      <c r="D1515" s="226" t="s">
        <v>12912</v>
      </c>
      <c r="E1515" s="114" t="str">
        <f t="shared" si="277"/>
        <v>TRANSFORMADOR MARCA:  PTS0090</v>
      </c>
      <c r="F1515" s="226" t="s">
        <v>12910</v>
      </c>
      <c r="G1515" s="40"/>
      <c r="H1515" s="178" t="s">
        <v>12811</v>
      </c>
      <c r="I1515" s="121" t="s">
        <v>2113</v>
      </c>
      <c r="J1515" s="21"/>
      <c r="K1515" s="121"/>
      <c r="L1515" s="191"/>
      <c r="M1515" s="230">
        <v>100</v>
      </c>
      <c r="N1515" s="121">
        <v>33</v>
      </c>
      <c r="O1515" s="121">
        <v>0.4</v>
      </c>
      <c r="P1515" s="121">
        <v>3</v>
      </c>
      <c r="Q1515" s="111">
        <v>2003</v>
      </c>
      <c r="R1515" s="115"/>
      <c r="S1515" s="115"/>
      <c r="T1515" s="116">
        <v>763</v>
      </c>
      <c r="U1515" s="111">
        <v>45</v>
      </c>
      <c r="V1515" s="113">
        <f t="shared" si="278"/>
        <v>537.49111111111108</v>
      </c>
      <c r="W1515" s="113">
        <f t="shared" si="279"/>
        <v>225.50888888888892</v>
      </c>
      <c r="X1515" s="112">
        <f t="shared" si="280"/>
        <v>225508.88888888891</v>
      </c>
      <c r="Y1515" s="111"/>
      <c r="Z1515" s="110">
        <f t="shared" si="288"/>
        <v>31</v>
      </c>
      <c r="AA1515" s="109">
        <f t="shared" si="281"/>
        <v>38.15</v>
      </c>
      <c r="AB1515" s="109">
        <f t="shared" si="282"/>
        <v>38150</v>
      </c>
      <c r="AC1515" s="108">
        <f t="shared" si="283"/>
        <v>724.85</v>
      </c>
      <c r="AD1515" s="107">
        <f t="shared" si="284"/>
        <v>2.2222222222222223E-2</v>
      </c>
      <c r="AE1515" s="106">
        <f t="shared" si="285"/>
        <v>16.10777777777778</v>
      </c>
      <c r="AF1515" s="105">
        <f t="shared" si="286"/>
        <v>241.6166666666667</v>
      </c>
      <c r="AG1515" s="105">
        <f t="shared" si="287"/>
        <v>521.38333333333333</v>
      </c>
    </row>
    <row r="1516" spans="1:33" s="88" customFormat="1" x14ac:dyDescent="0.35">
      <c r="A1516" s="21">
        <v>10141103</v>
      </c>
      <c r="B1516" s="176" t="s">
        <v>1665</v>
      </c>
      <c r="C1516" s="272" t="s">
        <v>710</v>
      </c>
      <c r="D1516" s="121" t="s">
        <v>12911</v>
      </c>
      <c r="E1516" s="114" t="str">
        <f t="shared" si="277"/>
        <v>TRANSFORMADOR MARCA:  PTS0091</v>
      </c>
      <c r="F1516" s="121" t="s">
        <v>12910</v>
      </c>
      <c r="G1516" s="21"/>
      <c r="H1516" s="178" t="s">
        <v>12811</v>
      </c>
      <c r="I1516" s="121" t="s">
        <v>2113</v>
      </c>
      <c r="J1516" s="21"/>
      <c r="K1516" s="121"/>
      <c r="L1516" s="191"/>
      <c r="M1516" s="178">
        <v>100</v>
      </c>
      <c r="N1516" s="121">
        <v>33</v>
      </c>
      <c r="O1516" s="121">
        <v>0.4</v>
      </c>
      <c r="P1516" s="121">
        <v>3</v>
      </c>
      <c r="Q1516" s="111">
        <v>2003</v>
      </c>
      <c r="R1516" s="115"/>
      <c r="S1516" s="115"/>
      <c r="T1516" s="116">
        <v>763</v>
      </c>
      <c r="U1516" s="111">
        <v>45</v>
      </c>
      <c r="V1516" s="113">
        <f t="shared" si="278"/>
        <v>537.49111111111108</v>
      </c>
      <c r="W1516" s="113">
        <f t="shared" si="279"/>
        <v>225.50888888888892</v>
      </c>
      <c r="X1516" s="112">
        <f t="shared" si="280"/>
        <v>225508.88888888891</v>
      </c>
      <c r="Y1516" s="111"/>
      <c r="Z1516" s="110">
        <f t="shared" si="288"/>
        <v>31</v>
      </c>
      <c r="AA1516" s="109">
        <f t="shared" si="281"/>
        <v>38.15</v>
      </c>
      <c r="AB1516" s="109">
        <f t="shared" si="282"/>
        <v>38150</v>
      </c>
      <c r="AC1516" s="108">
        <f t="shared" si="283"/>
        <v>724.85</v>
      </c>
      <c r="AD1516" s="107">
        <f t="shared" si="284"/>
        <v>2.2222222222222223E-2</v>
      </c>
      <c r="AE1516" s="106">
        <f t="shared" si="285"/>
        <v>16.10777777777778</v>
      </c>
      <c r="AF1516" s="105">
        <f t="shared" si="286"/>
        <v>241.6166666666667</v>
      </c>
      <c r="AG1516" s="105">
        <f t="shared" si="287"/>
        <v>521.38333333333333</v>
      </c>
    </row>
    <row r="1517" spans="1:33" s="88" customFormat="1" x14ac:dyDescent="0.35">
      <c r="A1517" s="21">
        <v>10141103</v>
      </c>
      <c r="B1517" s="176" t="s">
        <v>1665</v>
      </c>
      <c r="C1517" s="272" t="s">
        <v>710</v>
      </c>
      <c r="D1517" s="236" t="s">
        <v>12909</v>
      </c>
      <c r="E1517" s="114" t="str">
        <f t="shared" si="277"/>
        <v>TRANSFORMADOR MARCA:  PTS0092</v>
      </c>
      <c r="F1517" s="236" t="s">
        <v>12908</v>
      </c>
      <c r="G1517" s="49"/>
      <c r="H1517" s="178" t="s">
        <v>12811</v>
      </c>
      <c r="I1517" s="121" t="s">
        <v>2113</v>
      </c>
      <c r="J1517" s="21"/>
      <c r="K1517" s="121"/>
      <c r="L1517" s="191"/>
      <c r="M1517" s="241">
        <v>100</v>
      </c>
      <c r="N1517" s="121">
        <v>33</v>
      </c>
      <c r="O1517" s="121">
        <v>0.4</v>
      </c>
      <c r="P1517" s="121">
        <v>3</v>
      </c>
      <c r="Q1517" s="111">
        <v>2003</v>
      </c>
      <c r="R1517" s="115"/>
      <c r="S1517" s="115"/>
      <c r="T1517" s="116">
        <v>763</v>
      </c>
      <c r="U1517" s="111">
        <v>45</v>
      </c>
      <c r="V1517" s="113">
        <f t="shared" si="278"/>
        <v>537.49111111111108</v>
      </c>
      <c r="W1517" s="113">
        <f t="shared" si="279"/>
        <v>225.50888888888892</v>
      </c>
      <c r="X1517" s="112">
        <f t="shared" si="280"/>
        <v>225508.88888888891</v>
      </c>
      <c r="Y1517" s="111"/>
      <c r="Z1517" s="110">
        <f t="shared" si="288"/>
        <v>31</v>
      </c>
      <c r="AA1517" s="109">
        <f t="shared" si="281"/>
        <v>38.15</v>
      </c>
      <c r="AB1517" s="109">
        <f t="shared" si="282"/>
        <v>38150</v>
      </c>
      <c r="AC1517" s="108">
        <f t="shared" si="283"/>
        <v>724.85</v>
      </c>
      <c r="AD1517" s="107">
        <f t="shared" si="284"/>
        <v>2.2222222222222223E-2</v>
      </c>
      <c r="AE1517" s="106">
        <f t="shared" si="285"/>
        <v>16.10777777777778</v>
      </c>
      <c r="AF1517" s="105">
        <f t="shared" si="286"/>
        <v>241.6166666666667</v>
      </c>
      <c r="AG1517" s="105">
        <f t="shared" si="287"/>
        <v>521.38333333333333</v>
      </c>
    </row>
    <row r="1518" spans="1:33" s="88" customFormat="1" x14ac:dyDescent="0.35">
      <c r="A1518" s="21">
        <v>10141103</v>
      </c>
      <c r="B1518" s="176" t="s">
        <v>1665</v>
      </c>
      <c r="C1518" s="272" t="s">
        <v>710</v>
      </c>
      <c r="D1518" s="121" t="s">
        <v>12907</v>
      </c>
      <c r="E1518" s="114" t="str">
        <f t="shared" si="277"/>
        <v>TRANSFORMADOR MARCA:  PTS0093</v>
      </c>
      <c r="F1518" s="121" t="s">
        <v>12905</v>
      </c>
      <c r="G1518" s="21"/>
      <c r="H1518" s="178" t="s">
        <v>12811</v>
      </c>
      <c r="I1518" s="121" t="s">
        <v>2113</v>
      </c>
      <c r="J1518" s="21"/>
      <c r="K1518" s="121"/>
      <c r="L1518" s="191"/>
      <c r="M1518" s="178">
        <v>100</v>
      </c>
      <c r="N1518" s="121">
        <v>33</v>
      </c>
      <c r="O1518" s="121">
        <v>0.4</v>
      </c>
      <c r="P1518" s="121">
        <v>3</v>
      </c>
      <c r="Q1518" s="111">
        <v>2003</v>
      </c>
      <c r="R1518" s="115"/>
      <c r="S1518" s="115"/>
      <c r="T1518" s="116">
        <v>763</v>
      </c>
      <c r="U1518" s="111">
        <v>45</v>
      </c>
      <c r="V1518" s="113">
        <f t="shared" si="278"/>
        <v>537.49111111111108</v>
      </c>
      <c r="W1518" s="113">
        <f t="shared" si="279"/>
        <v>225.50888888888892</v>
      </c>
      <c r="X1518" s="112">
        <f t="shared" si="280"/>
        <v>225508.88888888891</v>
      </c>
      <c r="Y1518" s="111"/>
      <c r="Z1518" s="110">
        <f t="shared" si="288"/>
        <v>31</v>
      </c>
      <c r="AA1518" s="109">
        <f t="shared" si="281"/>
        <v>38.15</v>
      </c>
      <c r="AB1518" s="109">
        <f t="shared" si="282"/>
        <v>38150</v>
      </c>
      <c r="AC1518" s="108">
        <f t="shared" si="283"/>
        <v>724.85</v>
      </c>
      <c r="AD1518" s="107">
        <f t="shared" si="284"/>
        <v>2.2222222222222223E-2</v>
      </c>
      <c r="AE1518" s="106">
        <f t="shared" si="285"/>
        <v>16.10777777777778</v>
      </c>
      <c r="AF1518" s="105">
        <f t="shared" si="286"/>
        <v>241.6166666666667</v>
      </c>
      <c r="AG1518" s="105">
        <f t="shared" si="287"/>
        <v>521.38333333333333</v>
      </c>
    </row>
    <row r="1519" spans="1:33" s="88" customFormat="1" x14ac:dyDescent="0.35">
      <c r="A1519" s="21">
        <v>10141103</v>
      </c>
      <c r="B1519" s="176" t="s">
        <v>1665</v>
      </c>
      <c r="C1519" s="272" t="s">
        <v>710</v>
      </c>
      <c r="D1519" s="121" t="s">
        <v>12906</v>
      </c>
      <c r="E1519" s="114" t="str">
        <f t="shared" si="277"/>
        <v>TRANSFORMADOR MARCA:  PTS0094</v>
      </c>
      <c r="F1519" s="121" t="s">
        <v>12905</v>
      </c>
      <c r="G1519" s="21"/>
      <c r="H1519" s="178" t="s">
        <v>12811</v>
      </c>
      <c r="I1519" s="121" t="s">
        <v>2113</v>
      </c>
      <c r="J1519" s="21"/>
      <c r="K1519" s="121"/>
      <c r="L1519" s="191"/>
      <c r="M1519" s="178">
        <v>100</v>
      </c>
      <c r="N1519" s="121">
        <v>33</v>
      </c>
      <c r="O1519" s="121">
        <v>0.4</v>
      </c>
      <c r="P1519" s="121">
        <v>3</v>
      </c>
      <c r="Q1519" s="111">
        <v>2003</v>
      </c>
      <c r="R1519" s="115"/>
      <c r="S1519" s="115"/>
      <c r="T1519" s="116">
        <v>763</v>
      </c>
      <c r="U1519" s="111">
        <v>45</v>
      </c>
      <c r="V1519" s="113">
        <f t="shared" si="278"/>
        <v>537.49111111111108</v>
      </c>
      <c r="W1519" s="113">
        <f t="shared" si="279"/>
        <v>225.50888888888892</v>
      </c>
      <c r="X1519" s="112">
        <f t="shared" si="280"/>
        <v>225508.88888888891</v>
      </c>
      <c r="Y1519" s="111"/>
      <c r="Z1519" s="110">
        <f t="shared" si="288"/>
        <v>31</v>
      </c>
      <c r="AA1519" s="109">
        <f t="shared" si="281"/>
        <v>38.15</v>
      </c>
      <c r="AB1519" s="109">
        <f t="shared" si="282"/>
        <v>38150</v>
      </c>
      <c r="AC1519" s="108">
        <f t="shared" si="283"/>
        <v>724.85</v>
      </c>
      <c r="AD1519" s="107">
        <f t="shared" si="284"/>
        <v>2.2222222222222223E-2</v>
      </c>
      <c r="AE1519" s="106">
        <f t="shared" si="285"/>
        <v>16.10777777777778</v>
      </c>
      <c r="AF1519" s="105">
        <f t="shared" si="286"/>
        <v>241.6166666666667</v>
      </c>
      <c r="AG1519" s="105">
        <f t="shared" si="287"/>
        <v>521.38333333333333</v>
      </c>
    </row>
    <row r="1520" spans="1:33" s="88" customFormat="1" x14ac:dyDescent="0.35">
      <c r="A1520" s="21">
        <v>10141103</v>
      </c>
      <c r="B1520" s="176" t="s">
        <v>1665</v>
      </c>
      <c r="C1520" s="272" t="s">
        <v>710</v>
      </c>
      <c r="D1520" s="121" t="s">
        <v>12316</v>
      </c>
      <c r="E1520" s="114" t="str">
        <f t="shared" si="277"/>
        <v>TRANSFORMADOR MARCA:  PTS0001</v>
      </c>
      <c r="F1520" s="121" t="s">
        <v>12904</v>
      </c>
      <c r="G1520" s="21"/>
      <c r="H1520" s="178" t="s">
        <v>12875</v>
      </c>
      <c r="I1520" s="121" t="s">
        <v>2113</v>
      </c>
      <c r="J1520" s="21"/>
      <c r="K1520" s="121" t="s">
        <v>12903</v>
      </c>
      <c r="L1520" s="191" t="s">
        <v>12902</v>
      </c>
      <c r="M1520" s="178">
        <v>50</v>
      </c>
      <c r="N1520" s="121">
        <v>33</v>
      </c>
      <c r="O1520" s="121">
        <v>0.4</v>
      </c>
      <c r="P1520" s="121">
        <v>3</v>
      </c>
      <c r="Q1520" s="111">
        <v>2003</v>
      </c>
      <c r="R1520" s="115"/>
      <c r="S1520" s="115"/>
      <c r="T1520" s="116">
        <v>643</v>
      </c>
      <c r="U1520" s="111">
        <v>45</v>
      </c>
      <c r="V1520" s="113">
        <f t="shared" si="278"/>
        <v>452.95777777777778</v>
      </c>
      <c r="W1520" s="113">
        <f t="shared" si="279"/>
        <v>190.04222222222222</v>
      </c>
      <c r="X1520" s="112">
        <f t="shared" si="280"/>
        <v>190042.22222222222</v>
      </c>
      <c r="Y1520" s="111"/>
      <c r="Z1520" s="110">
        <f t="shared" si="288"/>
        <v>31</v>
      </c>
      <c r="AA1520" s="109">
        <f t="shared" si="281"/>
        <v>32.15</v>
      </c>
      <c r="AB1520" s="109">
        <f t="shared" si="282"/>
        <v>32150</v>
      </c>
      <c r="AC1520" s="108">
        <f t="shared" si="283"/>
        <v>610.85</v>
      </c>
      <c r="AD1520" s="107">
        <f t="shared" si="284"/>
        <v>2.2222222222222223E-2</v>
      </c>
      <c r="AE1520" s="106">
        <f t="shared" si="285"/>
        <v>13.574444444444445</v>
      </c>
      <c r="AF1520" s="105">
        <f t="shared" si="286"/>
        <v>203.61666666666667</v>
      </c>
      <c r="AG1520" s="105">
        <f t="shared" si="287"/>
        <v>439.38333333333333</v>
      </c>
    </row>
    <row r="1521" spans="1:33" s="88" customFormat="1" x14ac:dyDescent="0.35">
      <c r="A1521" s="21">
        <v>10141103</v>
      </c>
      <c r="B1521" s="176" t="s">
        <v>1665</v>
      </c>
      <c r="C1521" s="272" t="s">
        <v>710</v>
      </c>
      <c r="D1521" s="121" t="s">
        <v>12313</v>
      </c>
      <c r="E1521" s="114" t="str">
        <f t="shared" si="277"/>
        <v>TRANSFORMADOR MARCA:  PTS0002</v>
      </c>
      <c r="F1521" s="121" t="s">
        <v>12901</v>
      </c>
      <c r="G1521" s="21"/>
      <c r="H1521" s="178" t="s">
        <v>12875</v>
      </c>
      <c r="I1521" s="121" t="s">
        <v>2113</v>
      </c>
      <c r="J1521" s="21"/>
      <c r="K1521" s="121" t="s">
        <v>12900</v>
      </c>
      <c r="L1521" s="191" t="s">
        <v>12899</v>
      </c>
      <c r="M1521" s="178">
        <v>100</v>
      </c>
      <c r="N1521" s="121">
        <v>33</v>
      </c>
      <c r="O1521" s="121">
        <v>0.4</v>
      </c>
      <c r="P1521" s="121">
        <v>3</v>
      </c>
      <c r="Q1521" s="111">
        <v>2003</v>
      </c>
      <c r="R1521" s="115"/>
      <c r="S1521" s="115"/>
      <c r="T1521" s="116">
        <v>763</v>
      </c>
      <c r="U1521" s="111">
        <v>45</v>
      </c>
      <c r="V1521" s="113">
        <f t="shared" si="278"/>
        <v>537.49111111111108</v>
      </c>
      <c r="W1521" s="113">
        <f t="shared" si="279"/>
        <v>225.50888888888892</v>
      </c>
      <c r="X1521" s="112">
        <f t="shared" si="280"/>
        <v>225508.88888888891</v>
      </c>
      <c r="Y1521" s="111"/>
      <c r="Z1521" s="110">
        <f t="shared" si="288"/>
        <v>31</v>
      </c>
      <c r="AA1521" s="109">
        <f t="shared" si="281"/>
        <v>38.15</v>
      </c>
      <c r="AB1521" s="109">
        <f t="shared" si="282"/>
        <v>38150</v>
      </c>
      <c r="AC1521" s="108">
        <f t="shared" si="283"/>
        <v>724.85</v>
      </c>
      <c r="AD1521" s="107">
        <f t="shared" si="284"/>
        <v>2.2222222222222223E-2</v>
      </c>
      <c r="AE1521" s="106">
        <f t="shared" si="285"/>
        <v>16.10777777777778</v>
      </c>
      <c r="AF1521" s="105">
        <f t="shared" si="286"/>
        <v>241.6166666666667</v>
      </c>
      <c r="AG1521" s="105">
        <f t="shared" si="287"/>
        <v>521.38333333333333</v>
      </c>
    </row>
    <row r="1522" spans="1:33" s="88" customFormat="1" x14ac:dyDescent="0.35">
      <c r="A1522" s="21">
        <v>10141103</v>
      </c>
      <c r="B1522" s="176" t="s">
        <v>1665</v>
      </c>
      <c r="C1522" s="272" t="s">
        <v>710</v>
      </c>
      <c r="D1522" s="121" t="s">
        <v>12310</v>
      </c>
      <c r="E1522" s="114" t="str">
        <f t="shared" si="277"/>
        <v>TRANSFORMADOR MARCA:  PTS0003</v>
      </c>
      <c r="F1522" s="121" t="s">
        <v>12896</v>
      </c>
      <c r="G1522" s="21"/>
      <c r="H1522" s="178" t="s">
        <v>12875</v>
      </c>
      <c r="I1522" s="121" t="s">
        <v>2113</v>
      </c>
      <c r="J1522" s="21"/>
      <c r="K1522" s="121" t="s">
        <v>12898</v>
      </c>
      <c r="L1522" s="191" t="s">
        <v>12897</v>
      </c>
      <c r="M1522" s="178">
        <v>50</v>
      </c>
      <c r="N1522" s="121">
        <v>33</v>
      </c>
      <c r="O1522" s="121">
        <v>0.4</v>
      </c>
      <c r="P1522" s="121">
        <v>3</v>
      </c>
      <c r="Q1522" s="111">
        <v>2003</v>
      </c>
      <c r="R1522" s="115"/>
      <c r="S1522" s="115"/>
      <c r="T1522" s="116">
        <v>643</v>
      </c>
      <c r="U1522" s="111">
        <v>45</v>
      </c>
      <c r="V1522" s="113">
        <f t="shared" si="278"/>
        <v>452.95777777777778</v>
      </c>
      <c r="W1522" s="113">
        <f t="shared" si="279"/>
        <v>190.04222222222222</v>
      </c>
      <c r="X1522" s="112">
        <f t="shared" si="280"/>
        <v>190042.22222222222</v>
      </c>
      <c r="Y1522" s="111"/>
      <c r="Z1522" s="110">
        <f t="shared" si="288"/>
        <v>31</v>
      </c>
      <c r="AA1522" s="109">
        <f t="shared" si="281"/>
        <v>32.15</v>
      </c>
      <c r="AB1522" s="109">
        <f t="shared" si="282"/>
        <v>32150</v>
      </c>
      <c r="AC1522" s="108">
        <f t="shared" si="283"/>
        <v>610.85</v>
      </c>
      <c r="AD1522" s="107">
        <f t="shared" si="284"/>
        <v>2.2222222222222223E-2</v>
      </c>
      <c r="AE1522" s="106">
        <f t="shared" si="285"/>
        <v>13.574444444444445</v>
      </c>
      <c r="AF1522" s="105">
        <f t="shared" si="286"/>
        <v>203.61666666666667</v>
      </c>
      <c r="AG1522" s="105">
        <f t="shared" si="287"/>
        <v>439.38333333333333</v>
      </c>
    </row>
    <row r="1523" spans="1:33" s="88" customFormat="1" x14ac:dyDescent="0.35">
      <c r="A1523" s="21">
        <v>10141103</v>
      </c>
      <c r="B1523" s="176" t="s">
        <v>1665</v>
      </c>
      <c r="C1523" s="272" t="s">
        <v>710</v>
      </c>
      <c r="D1523" s="121" t="s">
        <v>12307</v>
      </c>
      <c r="E1523" s="114" t="str">
        <f t="shared" si="277"/>
        <v>TRANSFORMADOR MARCA:  PTS0004</v>
      </c>
      <c r="F1523" s="121" t="s">
        <v>12896</v>
      </c>
      <c r="G1523" s="21"/>
      <c r="H1523" s="178" t="s">
        <v>12875</v>
      </c>
      <c r="I1523" s="121" t="s">
        <v>2113</v>
      </c>
      <c r="J1523" s="21"/>
      <c r="K1523" s="121" t="s">
        <v>12895</v>
      </c>
      <c r="L1523" s="191" t="s">
        <v>12894</v>
      </c>
      <c r="M1523" s="178">
        <v>200</v>
      </c>
      <c r="N1523" s="121">
        <v>33</v>
      </c>
      <c r="O1523" s="121">
        <v>0.4</v>
      </c>
      <c r="P1523" s="121">
        <v>3</v>
      </c>
      <c r="Q1523" s="111">
        <v>2003</v>
      </c>
      <c r="R1523" s="115"/>
      <c r="S1523" s="115"/>
      <c r="T1523" s="116">
        <v>991</v>
      </c>
      <c r="U1523" s="111">
        <v>45</v>
      </c>
      <c r="V1523" s="113">
        <f t="shared" si="278"/>
        <v>698.10444444444443</v>
      </c>
      <c r="W1523" s="113">
        <f t="shared" si="279"/>
        <v>292.89555555555557</v>
      </c>
      <c r="X1523" s="112">
        <f t="shared" si="280"/>
        <v>292895.55555555556</v>
      </c>
      <c r="Y1523" s="111"/>
      <c r="Z1523" s="110">
        <f t="shared" si="288"/>
        <v>31</v>
      </c>
      <c r="AA1523" s="109">
        <f t="shared" si="281"/>
        <v>49.550000000000004</v>
      </c>
      <c r="AB1523" s="109">
        <f t="shared" si="282"/>
        <v>49550.000000000007</v>
      </c>
      <c r="AC1523" s="108">
        <f t="shared" si="283"/>
        <v>941.45</v>
      </c>
      <c r="AD1523" s="107">
        <f t="shared" si="284"/>
        <v>2.2222222222222223E-2</v>
      </c>
      <c r="AE1523" s="106">
        <f t="shared" si="285"/>
        <v>20.921111111111113</v>
      </c>
      <c r="AF1523" s="105">
        <f t="shared" si="286"/>
        <v>313.81666666666666</v>
      </c>
      <c r="AG1523" s="105">
        <f t="shared" si="287"/>
        <v>677.18333333333328</v>
      </c>
    </row>
    <row r="1524" spans="1:33" s="88" customFormat="1" x14ac:dyDescent="0.35">
      <c r="A1524" s="21">
        <v>10141103</v>
      </c>
      <c r="B1524" s="176" t="s">
        <v>1665</v>
      </c>
      <c r="C1524" s="272" t="s">
        <v>710</v>
      </c>
      <c r="D1524" s="121" t="s">
        <v>12304</v>
      </c>
      <c r="E1524" s="114" t="str">
        <f t="shared" si="277"/>
        <v>TRANSFORMADOR MARCA:  PTS0005</v>
      </c>
      <c r="F1524" s="121" t="s">
        <v>12885</v>
      </c>
      <c r="G1524" s="21"/>
      <c r="H1524" s="178" t="s">
        <v>12875</v>
      </c>
      <c r="I1524" s="121" t="s">
        <v>2113</v>
      </c>
      <c r="J1524" s="21"/>
      <c r="K1524" s="121" t="s">
        <v>12893</v>
      </c>
      <c r="L1524" s="191" t="s">
        <v>12892</v>
      </c>
      <c r="M1524" s="178">
        <v>100</v>
      </c>
      <c r="N1524" s="121">
        <v>33</v>
      </c>
      <c r="O1524" s="121">
        <v>0.4</v>
      </c>
      <c r="P1524" s="121">
        <v>3</v>
      </c>
      <c r="Q1524" s="111">
        <v>2003</v>
      </c>
      <c r="R1524" s="115"/>
      <c r="S1524" s="115"/>
      <c r="T1524" s="116">
        <v>763</v>
      </c>
      <c r="U1524" s="111">
        <v>45</v>
      </c>
      <c r="V1524" s="113">
        <f t="shared" si="278"/>
        <v>537.49111111111108</v>
      </c>
      <c r="W1524" s="113">
        <f t="shared" si="279"/>
        <v>225.50888888888892</v>
      </c>
      <c r="X1524" s="112">
        <f t="shared" si="280"/>
        <v>225508.88888888891</v>
      </c>
      <c r="Y1524" s="111"/>
      <c r="Z1524" s="110">
        <f t="shared" si="288"/>
        <v>31</v>
      </c>
      <c r="AA1524" s="109">
        <f t="shared" si="281"/>
        <v>38.15</v>
      </c>
      <c r="AB1524" s="109">
        <f t="shared" si="282"/>
        <v>38150</v>
      </c>
      <c r="AC1524" s="108">
        <f t="shared" si="283"/>
        <v>724.85</v>
      </c>
      <c r="AD1524" s="107">
        <f t="shared" si="284"/>
        <v>2.2222222222222223E-2</v>
      </c>
      <c r="AE1524" s="106">
        <f t="shared" si="285"/>
        <v>16.10777777777778</v>
      </c>
      <c r="AF1524" s="105">
        <f t="shared" si="286"/>
        <v>241.6166666666667</v>
      </c>
      <c r="AG1524" s="105">
        <f t="shared" si="287"/>
        <v>521.38333333333333</v>
      </c>
    </row>
    <row r="1525" spans="1:33" s="88" customFormat="1" x14ac:dyDescent="0.35">
      <c r="A1525" s="21">
        <v>10141103</v>
      </c>
      <c r="B1525" s="176" t="s">
        <v>1665</v>
      </c>
      <c r="C1525" s="272" t="s">
        <v>710</v>
      </c>
      <c r="D1525" s="121" t="s">
        <v>12331</v>
      </c>
      <c r="E1525" s="114" t="str">
        <f t="shared" si="277"/>
        <v>TRANSFORMADOR MARCA:  PTS0006</v>
      </c>
      <c r="F1525" s="121" t="s">
        <v>12885</v>
      </c>
      <c r="G1525" s="21"/>
      <c r="H1525" s="178" t="s">
        <v>12875</v>
      </c>
      <c r="I1525" s="121" t="s">
        <v>2113</v>
      </c>
      <c r="J1525" s="21"/>
      <c r="K1525" s="121" t="s">
        <v>12891</v>
      </c>
      <c r="L1525" s="191" t="s">
        <v>12890</v>
      </c>
      <c r="M1525" s="178">
        <v>100</v>
      </c>
      <c r="N1525" s="121">
        <v>33</v>
      </c>
      <c r="O1525" s="121">
        <v>0.4</v>
      </c>
      <c r="P1525" s="121">
        <v>3</v>
      </c>
      <c r="Q1525" s="111">
        <v>2003</v>
      </c>
      <c r="R1525" s="115"/>
      <c r="S1525" s="115"/>
      <c r="T1525" s="116">
        <v>763</v>
      </c>
      <c r="U1525" s="111">
        <v>45</v>
      </c>
      <c r="V1525" s="113">
        <f t="shared" si="278"/>
        <v>537.49111111111108</v>
      </c>
      <c r="W1525" s="113">
        <f t="shared" si="279"/>
        <v>225.50888888888892</v>
      </c>
      <c r="X1525" s="112">
        <f t="shared" si="280"/>
        <v>225508.88888888891</v>
      </c>
      <c r="Y1525" s="111"/>
      <c r="Z1525" s="110">
        <f t="shared" si="288"/>
        <v>31</v>
      </c>
      <c r="AA1525" s="109">
        <f t="shared" si="281"/>
        <v>38.15</v>
      </c>
      <c r="AB1525" s="109">
        <f t="shared" si="282"/>
        <v>38150</v>
      </c>
      <c r="AC1525" s="108">
        <f t="shared" si="283"/>
        <v>724.85</v>
      </c>
      <c r="AD1525" s="107">
        <f t="shared" si="284"/>
        <v>2.2222222222222223E-2</v>
      </c>
      <c r="AE1525" s="106">
        <f t="shared" si="285"/>
        <v>16.10777777777778</v>
      </c>
      <c r="AF1525" s="105">
        <f t="shared" si="286"/>
        <v>241.6166666666667</v>
      </c>
      <c r="AG1525" s="105">
        <f t="shared" si="287"/>
        <v>521.38333333333333</v>
      </c>
    </row>
    <row r="1526" spans="1:33" s="88" customFormat="1" x14ac:dyDescent="0.35">
      <c r="A1526" s="21">
        <v>10141103</v>
      </c>
      <c r="B1526" s="176" t="s">
        <v>1665</v>
      </c>
      <c r="C1526" s="272" t="s">
        <v>710</v>
      </c>
      <c r="D1526" s="121" t="s">
        <v>12328</v>
      </c>
      <c r="E1526" s="114" t="str">
        <f t="shared" si="277"/>
        <v>TRANSFORMADOR MARCA:  PTS0007</v>
      </c>
      <c r="F1526" s="121" t="s">
        <v>12885</v>
      </c>
      <c r="G1526" s="21"/>
      <c r="H1526" s="178" t="s">
        <v>12875</v>
      </c>
      <c r="I1526" s="121" t="s">
        <v>2113</v>
      </c>
      <c r="J1526" s="21"/>
      <c r="K1526" s="121" t="s">
        <v>12889</v>
      </c>
      <c r="L1526" s="191" t="s">
        <v>12888</v>
      </c>
      <c r="M1526" s="178">
        <v>500</v>
      </c>
      <c r="N1526" s="121">
        <v>33</v>
      </c>
      <c r="O1526" s="121">
        <v>0.4</v>
      </c>
      <c r="P1526" s="121">
        <v>3</v>
      </c>
      <c r="Q1526" s="111">
        <v>2003</v>
      </c>
      <c r="R1526" s="115"/>
      <c r="S1526" s="115"/>
      <c r="T1526" s="116">
        <v>1200</v>
      </c>
      <c r="U1526" s="111">
        <v>45</v>
      </c>
      <c r="V1526" s="113">
        <f t="shared" si="278"/>
        <v>845.33333333333337</v>
      </c>
      <c r="W1526" s="113">
        <f t="shared" si="279"/>
        <v>354.66666666666663</v>
      </c>
      <c r="X1526" s="112">
        <f t="shared" si="280"/>
        <v>354666.66666666663</v>
      </c>
      <c r="Y1526" s="111"/>
      <c r="Z1526" s="110">
        <f t="shared" si="288"/>
        <v>31</v>
      </c>
      <c r="AA1526" s="109">
        <f t="shared" si="281"/>
        <v>60</v>
      </c>
      <c r="AB1526" s="109">
        <f t="shared" si="282"/>
        <v>60000</v>
      </c>
      <c r="AC1526" s="108">
        <f t="shared" si="283"/>
        <v>1140</v>
      </c>
      <c r="AD1526" s="107">
        <f t="shared" si="284"/>
        <v>2.2222222222222223E-2</v>
      </c>
      <c r="AE1526" s="106">
        <f t="shared" si="285"/>
        <v>25.333333333333336</v>
      </c>
      <c r="AF1526" s="105">
        <f t="shared" si="286"/>
        <v>379.99999999999994</v>
      </c>
      <c r="AG1526" s="105">
        <f t="shared" si="287"/>
        <v>820</v>
      </c>
    </row>
    <row r="1527" spans="1:33" s="88" customFormat="1" x14ac:dyDescent="0.35">
      <c r="A1527" s="21">
        <v>10141103</v>
      </c>
      <c r="B1527" s="176" t="s">
        <v>1665</v>
      </c>
      <c r="C1527" s="272" t="s">
        <v>710</v>
      </c>
      <c r="D1527" s="121" t="s">
        <v>12422</v>
      </c>
      <c r="E1527" s="114" t="str">
        <f t="shared" si="277"/>
        <v>TRANSFORMADOR MARCA:  PTS0008</v>
      </c>
      <c r="F1527" s="121" t="s">
        <v>12885</v>
      </c>
      <c r="G1527" s="21"/>
      <c r="H1527" s="178" t="s">
        <v>12875</v>
      </c>
      <c r="I1527" s="121" t="s">
        <v>2113</v>
      </c>
      <c r="J1527" s="21"/>
      <c r="K1527" s="121" t="s">
        <v>12887</v>
      </c>
      <c r="L1527" s="191" t="s">
        <v>12886</v>
      </c>
      <c r="M1527" s="178">
        <v>100</v>
      </c>
      <c r="N1527" s="121">
        <v>33</v>
      </c>
      <c r="O1527" s="121">
        <v>0.4</v>
      </c>
      <c r="P1527" s="121">
        <v>3</v>
      </c>
      <c r="Q1527" s="111">
        <v>2003</v>
      </c>
      <c r="R1527" s="115"/>
      <c r="S1527" s="115"/>
      <c r="T1527" s="116">
        <v>763</v>
      </c>
      <c r="U1527" s="111">
        <v>45</v>
      </c>
      <c r="V1527" s="113">
        <f t="shared" si="278"/>
        <v>537.49111111111108</v>
      </c>
      <c r="W1527" s="113">
        <f t="shared" si="279"/>
        <v>225.50888888888892</v>
      </c>
      <c r="X1527" s="112">
        <f t="shared" si="280"/>
        <v>225508.88888888891</v>
      </c>
      <c r="Y1527" s="111"/>
      <c r="Z1527" s="110">
        <f t="shared" si="288"/>
        <v>31</v>
      </c>
      <c r="AA1527" s="109">
        <f t="shared" si="281"/>
        <v>38.15</v>
      </c>
      <c r="AB1527" s="109">
        <f t="shared" si="282"/>
        <v>38150</v>
      </c>
      <c r="AC1527" s="108">
        <f t="shared" si="283"/>
        <v>724.85</v>
      </c>
      <c r="AD1527" s="107">
        <f t="shared" si="284"/>
        <v>2.2222222222222223E-2</v>
      </c>
      <c r="AE1527" s="106">
        <f t="shared" si="285"/>
        <v>16.10777777777778</v>
      </c>
      <c r="AF1527" s="105">
        <f t="shared" si="286"/>
        <v>241.6166666666667</v>
      </c>
      <c r="AG1527" s="105">
        <f t="shared" si="287"/>
        <v>521.38333333333333</v>
      </c>
    </row>
    <row r="1528" spans="1:33" s="88" customFormat="1" x14ac:dyDescent="0.35">
      <c r="A1528" s="21">
        <v>10141103</v>
      </c>
      <c r="B1528" s="176" t="s">
        <v>1665</v>
      </c>
      <c r="C1528" s="272" t="s">
        <v>710</v>
      </c>
      <c r="D1528" s="121" t="s">
        <v>12419</v>
      </c>
      <c r="E1528" s="114" t="str">
        <f t="shared" si="277"/>
        <v>TRANSFORMADOR MARCA:  PTS0009</v>
      </c>
      <c r="F1528" s="121" t="s">
        <v>12885</v>
      </c>
      <c r="G1528" s="21"/>
      <c r="H1528" s="178" t="s">
        <v>12875</v>
      </c>
      <c r="I1528" s="121" t="s">
        <v>2113</v>
      </c>
      <c r="J1528" s="21"/>
      <c r="K1528" s="121" t="s">
        <v>12884</v>
      </c>
      <c r="L1528" s="191" t="s">
        <v>12883</v>
      </c>
      <c r="M1528" s="178">
        <v>100</v>
      </c>
      <c r="N1528" s="121">
        <v>33</v>
      </c>
      <c r="O1528" s="121">
        <v>0.4</v>
      </c>
      <c r="P1528" s="121">
        <v>3</v>
      </c>
      <c r="Q1528" s="111">
        <v>2003</v>
      </c>
      <c r="R1528" s="115"/>
      <c r="S1528" s="115"/>
      <c r="T1528" s="116">
        <v>763</v>
      </c>
      <c r="U1528" s="111">
        <v>45</v>
      </c>
      <c r="V1528" s="113">
        <f t="shared" si="278"/>
        <v>537.49111111111108</v>
      </c>
      <c r="W1528" s="113">
        <f t="shared" si="279"/>
        <v>225.50888888888892</v>
      </c>
      <c r="X1528" s="112">
        <f t="shared" si="280"/>
        <v>225508.88888888891</v>
      </c>
      <c r="Y1528" s="111"/>
      <c r="Z1528" s="110">
        <f t="shared" si="288"/>
        <v>31</v>
      </c>
      <c r="AA1528" s="109">
        <f t="shared" si="281"/>
        <v>38.15</v>
      </c>
      <c r="AB1528" s="109">
        <f t="shared" si="282"/>
        <v>38150</v>
      </c>
      <c r="AC1528" s="108">
        <f t="shared" si="283"/>
        <v>724.85</v>
      </c>
      <c r="AD1528" s="107">
        <f t="shared" si="284"/>
        <v>2.2222222222222223E-2</v>
      </c>
      <c r="AE1528" s="106">
        <f t="shared" si="285"/>
        <v>16.10777777777778</v>
      </c>
      <c r="AF1528" s="105">
        <f t="shared" si="286"/>
        <v>241.6166666666667</v>
      </c>
      <c r="AG1528" s="105">
        <f t="shared" si="287"/>
        <v>521.38333333333333</v>
      </c>
    </row>
    <row r="1529" spans="1:33" s="88" customFormat="1" x14ac:dyDescent="0.35">
      <c r="A1529" s="21">
        <v>10141103</v>
      </c>
      <c r="B1529" s="176" t="s">
        <v>1665</v>
      </c>
      <c r="C1529" s="272" t="s">
        <v>710</v>
      </c>
      <c r="D1529" s="121" t="s">
        <v>12416</v>
      </c>
      <c r="E1529" s="114" t="str">
        <f t="shared" si="277"/>
        <v>TRANSFORMADOR MARCA:  PTS0010</v>
      </c>
      <c r="F1529" s="121" t="s">
        <v>12882</v>
      </c>
      <c r="G1529" s="21"/>
      <c r="H1529" s="178" t="s">
        <v>12875</v>
      </c>
      <c r="I1529" s="121" t="s">
        <v>2113</v>
      </c>
      <c r="J1529" s="21"/>
      <c r="K1529" s="121" t="s">
        <v>12881</v>
      </c>
      <c r="L1529" s="191" t="s">
        <v>12880</v>
      </c>
      <c r="M1529" s="178">
        <v>50</v>
      </c>
      <c r="N1529" s="121">
        <v>33</v>
      </c>
      <c r="O1529" s="121">
        <v>0.4</v>
      </c>
      <c r="P1529" s="121">
        <v>3</v>
      </c>
      <c r="Q1529" s="111">
        <v>2003</v>
      </c>
      <c r="R1529" s="115"/>
      <c r="S1529" s="115"/>
      <c r="T1529" s="116">
        <v>643</v>
      </c>
      <c r="U1529" s="111">
        <v>45</v>
      </c>
      <c r="V1529" s="113">
        <f t="shared" si="278"/>
        <v>452.95777777777778</v>
      </c>
      <c r="W1529" s="113">
        <f t="shared" si="279"/>
        <v>190.04222222222222</v>
      </c>
      <c r="X1529" s="112">
        <f t="shared" si="280"/>
        <v>190042.22222222222</v>
      </c>
      <c r="Y1529" s="111"/>
      <c r="Z1529" s="110">
        <f t="shared" si="288"/>
        <v>31</v>
      </c>
      <c r="AA1529" s="109">
        <f t="shared" si="281"/>
        <v>32.15</v>
      </c>
      <c r="AB1529" s="109">
        <f t="shared" si="282"/>
        <v>32150</v>
      </c>
      <c r="AC1529" s="108">
        <f t="shared" si="283"/>
        <v>610.85</v>
      </c>
      <c r="AD1529" s="107">
        <f t="shared" si="284"/>
        <v>2.2222222222222223E-2</v>
      </c>
      <c r="AE1529" s="106">
        <f t="shared" si="285"/>
        <v>13.574444444444445</v>
      </c>
      <c r="AF1529" s="105">
        <f t="shared" si="286"/>
        <v>203.61666666666667</v>
      </c>
      <c r="AG1529" s="105">
        <f t="shared" si="287"/>
        <v>439.38333333333333</v>
      </c>
    </row>
    <row r="1530" spans="1:33" s="88" customFormat="1" x14ac:dyDescent="0.35">
      <c r="A1530" s="21">
        <v>10141103</v>
      </c>
      <c r="B1530" s="176" t="s">
        <v>1665</v>
      </c>
      <c r="C1530" s="272" t="s">
        <v>710</v>
      </c>
      <c r="D1530" s="121" t="s">
        <v>12413</v>
      </c>
      <c r="E1530" s="114" t="str">
        <f t="shared" si="277"/>
        <v>TRANSFORMADOR MARCA:  PTS0011</v>
      </c>
      <c r="F1530" s="121" t="s">
        <v>12879</v>
      </c>
      <c r="G1530" s="21"/>
      <c r="H1530" s="178" t="s">
        <v>12875</v>
      </c>
      <c r="I1530" s="121" t="s">
        <v>2113</v>
      </c>
      <c r="J1530" s="21"/>
      <c r="K1530" s="121" t="s">
        <v>12878</v>
      </c>
      <c r="L1530" s="191" t="s">
        <v>12877</v>
      </c>
      <c r="M1530" s="178">
        <v>50</v>
      </c>
      <c r="N1530" s="121">
        <v>33</v>
      </c>
      <c r="O1530" s="121">
        <v>0.4</v>
      </c>
      <c r="P1530" s="121">
        <v>3</v>
      </c>
      <c r="Q1530" s="111">
        <v>2003</v>
      </c>
      <c r="R1530" s="115"/>
      <c r="S1530" s="115"/>
      <c r="T1530" s="116">
        <v>643</v>
      </c>
      <c r="U1530" s="111">
        <v>45</v>
      </c>
      <c r="V1530" s="113">
        <f t="shared" si="278"/>
        <v>452.95777777777778</v>
      </c>
      <c r="W1530" s="113">
        <f t="shared" si="279"/>
        <v>190.04222222222222</v>
      </c>
      <c r="X1530" s="112">
        <f t="shared" si="280"/>
        <v>190042.22222222222</v>
      </c>
      <c r="Y1530" s="111"/>
      <c r="Z1530" s="110">
        <f t="shared" si="288"/>
        <v>31</v>
      </c>
      <c r="AA1530" s="109">
        <f t="shared" si="281"/>
        <v>32.15</v>
      </c>
      <c r="AB1530" s="109">
        <f t="shared" si="282"/>
        <v>32150</v>
      </c>
      <c r="AC1530" s="108">
        <f t="shared" si="283"/>
        <v>610.85</v>
      </c>
      <c r="AD1530" s="107">
        <f t="shared" si="284"/>
        <v>2.2222222222222223E-2</v>
      </c>
      <c r="AE1530" s="106">
        <f t="shared" si="285"/>
        <v>13.574444444444445</v>
      </c>
      <c r="AF1530" s="105">
        <f t="shared" si="286"/>
        <v>203.61666666666667</v>
      </c>
      <c r="AG1530" s="105">
        <f t="shared" si="287"/>
        <v>439.38333333333333</v>
      </c>
    </row>
    <row r="1531" spans="1:33" s="88" customFormat="1" x14ac:dyDescent="0.35">
      <c r="A1531" s="21">
        <v>10141103</v>
      </c>
      <c r="B1531" s="176" t="s">
        <v>1665</v>
      </c>
      <c r="C1531" s="272" t="s">
        <v>710</v>
      </c>
      <c r="D1531" s="121" t="s">
        <v>12410</v>
      </c>
      <c r="E1531" s="114" t="str">
        <f t="shared" si="277"/>
        <v>TRANSFORMADOR MARCA:  PTS0012</v>
      </c>
      <c r="F1531" s="121" t="s">
        <v>12876</v>
      </c>
      <c r="G1531" s="21"/>
      <c r="H1531" s="178" t="s">
        <v>12875</v>
      </c>
      <c r="I1531" s="121" t="s">
        <v>2113</v>
      </c>
      <c r="J1531" s="21"/>
      <c r="K1531" s="121" t="s">
        <v>12874</v>
      </c>
      <c r="L1531" s="191" t="s">
        <v>12873</v>
      </c>
      <c r="M1531" s="178">
        <v>16</v>
      </c>
      <c r="N1531" s="121">
        <v>33</v>
      </c>
      <c r="O1531" s="121">
        <v>0.4</v>
      </c>
      <c r="P1531" s="121">
        <v>3</v>
      </c>
      <c r="Q1531" s="111">
        <v>2003</v>
      </c>
      <c r="R1531" s="115"/>
      <c r="S1531" s="115"/>
      <c r="T1531" s="116">
        <v>643</v>
      </c>
      <c r="U1531" s="111">
        <v>45</v>
      </c>
      <c r="V1531" s="113">
        <f t="shared" si="278"/>
        <v>452.95777777777778</v>
      </c>
      <c r="W1531" s="113">
        <f t="shared" si="279"/>
        <v>190.04222222222222</v>
      </c>
      <c r="X1531" s="112">
        <f t="shared" si="280"/>
        <v>190042.22222222222</v>
      </c>
      <c r="Y1531" s="111"/>
      <c r="Z1531" s="110">
        <f t="shared" si="288"/>
        <v>31</v>
      </c>
      <c r="AA1531" s="109">
        <f t="shared" si="281"/>
        <v>32.15</v>
      </c>
      <c r="AB1531" s="109">
        <f t="shared" si="282"/>
        <v>32150</v>
      </c>
      <c r="AC1531" s="108">
        <f t="shared" si="283"/>
        <v>610.85</v>
      </c>
      <c r="AD1531" s="107">
        <f t="shared" si="284"/>
        <v>2.2222222222222223E-2</v>
      </c>
      <c r="AE1531" s="106">
        <f t="shared" si="285"/>
        <v>13.574444444444445</v>
      </c>
      <c r="AF1531" s="105">
        <f t="shared" si="286"/>
        <v>203.61666666666667</v>
      </c>
      <c r="AG1531" s="105">
        <f t="shared" si="287"/>
        <v>439.38333333333333</v>
      </c>
    </row>
    <row r="1532" spans="1:33" s="88" customFormat="1" x14ac:dyDescent="0.35">
      <c r="A1532" s="21">
        <v>10141103</v>
      </c>
      <c r="B1532" s="176" t="s">
        <v>1665</v>
      </c>
      <c r="C1532" s="272" t="s">
        <v>710</v>
      </c>
      <c r="D1532" s="121" t="s">
        <v>12316</v>
      </c>
      <c r="E1532" s="114" t="str">
        <f t="shared" si="277"/>
        <v>TRANSFORMADOR MARCA:  PTS0001</v>
      </c>
      <c r="F1532" s="121" t="s">
        <v>12866</v>
      </c>
      <c r="G1532" s="21"/>
      <c r="H1532" s="178" t="s">
        <v>12319</v>
      </c>
      <c r="I1532" s="121" t="s">
        <v>2113</v>
      </c>
      <c r="J1532" s="21"/>
      <c r="K1532" s="121" t="s">
        <v>12872</v>
      </c>
      <c r="L1532" s="191" t="s">
        <v>12871</v>
      </c>
      <c r="M1532" s="178">
        <v>200</v>
      </c>
      <c r="N1532" s="121">
        <v>33</v>
      </c>
      <c r="O1532" s="121">
        <v>0.4</v>
      </c>
      <c r="P1532" s="121">
        <v>3</v>
      </c>
      <c r="Q1532" s="111">
        <v>2003</v>
      </c>
      <c r="R1532" s="115"/>
      <c r="S1532" s="115"/>
      <c r="T1532" s="116">
        <v>991</v>
      </c>
      <c r="U1532" s="111">
        <v>45</v>
      </c>
      <c r="V1532" s="113">
        <f t="shared" si="278"/>
        <v>698.10444444444443</v>
      </c>
      <c r="W1532" s="113">
        <f t="shared" si="279"/>
        <v>292.89555555555557</v>
      </c>
      <c r="X1532" s="112">
        <f t="shared" si="280"/>
        <v>292895.55555555556</v>
      </c>
      <c r="Y1532" s="111"/>
      <c r="Z1532" s="110">
        <f t="shared" si="288"/>
        <v>31</v>
      </c>
      <c r="AA1532" s="109">
        <f t="shared" si="281"/>
        <v>49.550000000000004</v>
      </c>
      <c r="AB1532" s="109">
        <f t="shared" si="282"/>
        <v>49550.000000000007</v>
      </c>
      <c r="AC1532" s="108">
        <f t="shared" si="283"/>
        <v>941.45</v>
      </c>
      <c r="AD1532" s="107">
        <f t="shared" si="284"/>
        <v>2.2222222222222223E-2</v>
      </c>
      <c r="AE1532" s="106">
        <f t="shared" si="285"/>
        <v>20.921111111111113</v>
      </c>
      <c r="AF1532" s="105">
        <f t="shared" si="286"/>
        <v>313.81666666666666</v>
      </c>
      <c r="AG1532" s="105">
        <f t="shared" si="287"/>
        <v>677.18333333333328</v>
      </c>
    </row>
    <row r="1533" spans="1:33" s="88" customFormat="1" x14ac:dyDescent="0.35">
      <c r="A1533" s="21">
        <v>10141103</v>
      </c>
      <c r="B1533" s="176" t="s">
        <v>1665</v>
      </c>
      <c r="C1533" s="272" t="s">
        <v>710</v>
      </c>
      <c r="D1533" s="121" t="s">
        <v>12313</v>
      </c>
      <c r="E1533" s="114" t="str">
        <f t="shared" si="277"/>
        <v>TRANSFORMADOR MARCA:  PTS0002</v>
      </c>
      <c r="F1533" s="121" t="s">
        <v>12866</v>
      </c>
      <c r="G1533" s="21"/>
      <c r="H1533" s="178" t="s">
        <v>12319</v>
      </c>
      <c r="I1533" s="121" t="s">
        <v>2113</v>
      </c>
      <c r="J1533" s="21"/>
      <c r="K1533" s="121" t="s">
        <v>12870</v>
      </c>
      <c r="L1533" s="191" t="s">
        <v>12869</v>
      </c>
      <c r="M1533" s="178">
        <v>200</v>
      </c>
      <c r="N1533" s="121">
        <v>33</v>
      </c>
      <c r="O1533" s="121">
        <v>0.4</v>
      </c>
      <c r="P1533" s="121">
        <v>3</v>
      </c>
      <c r="Q1533" s="111">
        <v>2003</v>
      </c>
      <c r="R1533" s="115"/>
      <c r="S1533" s="115"/>
      <c r="T1533" s="116">
        <v>991</v>
      </c>
      <c r="U1533" s="111">
        <v>45</v>
      </c>
      <c r="V1533" s="113">
        <f t="shared" si="278"/>
        <v>698.10444444444443</v>
      </c>
      <c r="W1533" s="113">
        <f t="shared" si="279"/>
        <v>292.89555555555557</v>
      </c>
      <c r="X1533" s="112">
        <f t="shared" si="280"/>
        <v>292895.55555555556</v>
      </c>
      <c r="Y1533" s="111"/>
      <c r="Z1533" s="110">
        <f t="shared" si="288"/>
        <v>31</v>
      </c>
      <c r="AA1533" s="109">
        <f t="shared" si="281"/>
        <v>49.550000000000004</v>
      </c>
      <c r="AB1533" s="109">
        <f t="shared" si="282"/>
        <v>49550.000000000007</v>
      </c>
      <c r="AC1533" s="108">
        <f t="shared" si="283"/>
        <v>941.45</v>
      </c>
      <c r="AD1533" s="107">
        <f t="shared" si="284"/>
        <v>2.2222222222222223E-2</v>
      </c>
      <c r="AE1533" s="106">
        <f t="shared" si="285"/>
        <v>20.921111111111113</v>
      </c>
      <c r="AF1533" s="105">
        <f t="shared" si="286"/>
        <v>313.81666666666666</v>
      </c>
      <c r="AG1533" s="105">
        <f t="shared" si="287"/>
        <v>677.18333333333328</v>
      </c>
    </row>
    <row r="1534" spans="1:33" s="88" customFormat="1" x14ac:dyDescent="0.35">
      <c r="A1534" s="21">
        <v>10141103</v>
      </c>
      <c r="B1534" s="176" t="s">
        <v>1665</v>
      </c>
      <c r="C1534" s="272" t="s">
        <v>710</v>
      </c>
      <c r="D1534" s="121" t="s">
        <v>12310</v>
      </c>
      <c r="E1534" s="114" t="str">
        <f t="shared" si="277"/>
        <v>TRANSFORMADOR MARCA:  PTS0003</v>
      </c>
      <c r="F1534" s="121" t="s">
        <v>12866</v>
      </c>
      <c r="G1534" s="21"/>
      <c r="H1534" s="178" t="s">
        <v>12319</v>
      </c>
      <c r="I1534" s="121" t="s">
        <v>2113</v>
      </c>
      <c r="J1534" s="21"/>
      <c r="K1534" s="121" t="s">
        <v>12868</v>
      </c>
      <c r="L1534" s="191" t="s">
        <v>12867</v>
      </c>
      <c r="M1534" s="178">
        <v>50</v>
      </c>
      <c r="N1534" s="121">
        <v>33</v>
      </c>
      <c r="O1534" s="121">
        <v>0.4</v>
      </c>
      <c r="P1534" s="121">
        <v>3</v>
      </c>
      <c r="Q1534" s="111">
        <v>2003</v>
      </c>
      <c r="R1534" s="115"/>
      <c r="S1534" s="115"/>
      <c r="T1534" s="116">
        <v>643</v>
      </c>
      <c r="U1534" s="111">
        <v>45</v>
      </c>
      <c r="V1534" s="113">
        <f t="shared" si="278"/>
        <v>452.95777777777778</v>
      </c>
      <c r="W1534" s="113">
        <f t="shared" si="279"/>
        <v>190.04222222222222</v>
      </c>
      <c r="X1534" s="112">
        <f t="shared" si="280"/>
        <v>190042.22222222222</v>
      </c>
      <c r="Y1534" s="111"/>
      <c r="Z1534" s="110">
        <f t="shared" si="288"/>
        <v>31</v>
      </c>
      <c r="AA1534" s="109">
        <f t="shared" si="281"/>
        <v>32.15</v>
      </c>
      <c r="AB1534" s="109">
        <f t="shared" si="282"/>
        <v>32150</v>
      </c>
      <c r="AC1534" s="108">
        <f t="shared" si="283"/>
        <v>610.85</v>
      </c>
      <c r="AD1534" s="107">
        <f t="shared" si="284"/>
        <v>2.2222222222222223E-2</v>
      </c>
      <c r="AE1534" s="106">
        <f t="shared" si="285"/>
        <v>13.574444444444445</v>
      </c>
      <c r="AF1534" s="105">
        <f t="shared" si="286"/>
        <v>203.61666666666667</v>
      </c>
      <c r="AG1534" s="105">
        <f t="shared" si="287"/>
        <v>439.38333333333333</v>
      </c>
    </row>
    <row r="1535" spans="1:33" s="88" customFormat="1" x14ac:dyDescent="0.35">
      <c r="A1535" s="21">
        <v>10141103</v>
      </c>
      <c r="B1535" s="176" t="s">
        <v>1665</v>
      </c>
      <c r="C1535" s="272" t="s">
        <v>710</v>
      </c>
      <c r="D1535" s="121" t="s">
        <v>12307</v>
      </c>
      <c r="E1535" s="114" t="str">
        <f t="shared" si="277"/>
        <v>TRANSFORMADOR MARCA:  PTS0004</v>
      </c>
      <c r="F1535" s="121" t="s">
        <v>12866</v>
      </c>
      <c r="G1535" s="21"/>
      <c r="H1535" s="178" t="s">
        <v>12319</v>
      </c>
      <c r="I1535" s="121" t="s">
        <v>2113</v>
      </c>
      <c r="J1535" s="21"/>
      <c r="K1535" s="121" t="s">
        <v>12865</v>
      </c>
      <c r="L1535" s="191" t="s">
        <v>12864</v>
      </c>
      <c r="M1535" s="178">
        <v>100</v>
      </c>
      <c r="N1535" s="121">
        <v>33</v>
      </c>
      <c r="O1535" s="121">
        <v>0.4</v>
      </c>
      <c r="P1535" s="121">
        <v>3</v>
      </c>
      <c r="Q1535" s="111">
        <v>2003</v>
      </c>
      <c r="R1535" s="115"/>
      <c r="S1535" s="115"/>
      <c r="T1535" s="116">
        <v>763</v>
      </c>
      <c r="U1535" s="111">
        <v>45</v>
      </c>
      <c r="V1535" s="113">
        <f t="shared" si="278"/>
        <v>537.49111111111108</v>
      </c>
      <c r="W1535" s="113">
        <f t="shared" si="279"/>
        <v>225.50888888888892</v>
      </c>
      <c r="X1535" s="112">
        <f t="shared" si="280"/>
        <v>225508.88888888891</v>
      </c>
      <c r="Y1535" s="111"/>
      <c r="Z1535" s="110">
        <f t="shared" si="288"/>
        <v>31</v>
      </c>
      <c r="AA1535" s="109">
        <f t="shared" si="281"/>
        <v>38.15</v>
      </c>
      <c r="AB1535" s="109">
        <f t="shared" si="282"/>
        <v>38150</v>
      </c>
      <c r="AC1535" s="108">
        <f t="shared" si="283"/>
        <v>724.85</v>
      </c>
      <c r="AD1535" s="107">
        <f t="shared" si="284"/>
        <v>2.2222222222222223E-2</v>
      </c>
      <c r="AE1535" s="106">
        <f t="shared" si="285"/>
        <v>16.10777777777778</v>
      </c>
      <c r="AF1535" s="105">
        <f t="shared" si="286"/>
        <v>241.6166666666667</v>
      </c>
      <c r="AG1535" s="105">
        <f t="shared" si="287"/>
        <v>521.38333333333333</v>
      </c>
    </row>
    <row r="1536" spans="1:33" s="88" customFormat="1" x14ac:dyDescent="0.35">
      <c r="A1536" s="21">
        <v>10141103</v>
      </c>
      <c r="B1536" s="176" t="s">
        <v>1665</v>
      </c>
      <c r="C1536" s="272" t="s">
        <v>710</v>
      </c>
      <c r="D1536" s="121" t="s">
        <v>12316</v>
      </c>
      <c r="E1536" s="114" t="str">
        <f t="shared" si="277"/>
        <v>TRANSFORMADOR MARCA:  PTS0001</v>
      </c>
      <c r="F1536" s="121" t="s">
        <v>12863</v>
      </c>
      <c r="G1536" s="21"/>
      <c r="H1536" s="178" t="s">
        <v>12862</v>
      </c>
      <c r="I1536" s="121" t="s">
        <v>2113</v>
      </c>
      <c r="J1536" s="21"/>
      <c r="K1536" s="121"/>
      <c r="L1536" s="191"/>
      <c r="M1536" s="178">
        <v>160</v>
      </c>
      <c r="N1536" s="121">
        <v>33</v>
      </c>
      <c r="O1536" s="121">
        <v>0.4</v>
      </c>
      <c r="P1536" s="121">
        <v>3</v>
      </c>
      <c r="Q1536" s="111">
        <v>2003</v>
      </c>
      <c r="R1536" s="115"/>
      <c r="S1536" s="115"/>
      <c r="T1536" s="116">
        <v>991</v>
      </c>
      <c r="U1536" s="111">
        <v>45</v>
      </c>
      <c r="V1536" s="113">
        <f t="shared" si="278"/>
        <v>698.10444444444443</v>
      </c>
      <c r="W1536" s="113">
        <f t="shared" si="279"/>
        <v>292.89555555555557</v>
      </c>
      <c r="X1536" s="112">
        <f t="shared" si="280"/>
        <v>292895.55555555556</v>
      </c>
      <c r="Y1536" s="111"/>
      <c r="Z1536" s="110">
        <f t="shared" si="288"/>
        <v>31</v>
      </c>
      <c r="AA1536" s="109">
        <f t="shared" si="281"/>
        <v>49.550000000000004</v>
      </c>
      <c r="AB1536" s="109">
        <f t="shared" si="282"/>
        <v>49550.000000000007</v>
      </c>
      <c r="AC1536" s="108">
        <f t="shared" si="283"/>
        <v>941.45</v>
      </c>
      <c r="AD1536" s="107">
        <f t="shared" si="284"/>
        <v>2.2222222222222223E-2</v>
      </c>
      <c r="AE1536" s="106">
        <f t="shared" si="285"/>
        <v>20.921111111111113</v>
      </c>
      <c r="AF1536" s="105">
        <f t="shared" si="286"/>
        <v>313.81666666666666</v>
      </c>
      <c r="AG1536" s="105">
        <f t="shared" si="287"/>
        <v>677.18333333333328</v>
      </c>
    </row>
    <row r="1537" spans="1:33" s="88" customFormat="1" x14ac:dyDescent="0.35">
      <c r="A1537" s="21">
        <v>10141103</v>
      </c>
      <c r="B1537" s="176" t="s">
        <v>1665</v>
      </c>
      <c r="C1537" s="272" t="s">
        <v>710</v>
      </c>
      <c r="D1537" s="121" t="s">
        <v>12313</v>
      </c>
      <c r="E1537" s="114" t="str">
        <f t="shared" si="277"/>
        <v>TRANSFORMADOR MARCA:  PTS0002</v>
      </c>
      <c r="F1537" s="121" t="s">
        <v>12863</v>
      </c>
      <c r="G1537" s="21"/>
      <c r="H1537" s="178" t="s">
        <v>12862</v>
      </c>
      <c r="I1537" s="121" t="s">
        <v>2113</v>
      </c>
      <c r="J1537" s="21"/>
      <c r="K1537" s="121"/>
      <c r="L1537" s="191"/>
      <c r="M1537" s="178">
        <v>50</v>
      </c>
      <c r="N1537" s="121">
        <v>33</v>
      </c>
      <c r="O1537" s="121">
        <v>0.4</v>
      </c>
      <c r="P1537" s="121">
        <v>3</v>
      </c>
      <c r="Q1537" s="111">
        <v>2003</v>
      </c>
      <c r="R1537" s="115"/>
      <c r="S1537" s="115"/>
      <c r="T1537" s="116">
        <v>643</v>
      </c>
      <c r="U1537" s="111">
        <v>45</v>
      </c>
      <c r="V1537" s="113">
        <f t="shared" si="278"/>
        <v>452.95777777777778</v>
      </c>
      <c r="W1537" s="113">
        <f t="shared" si="279"/>
        <v>190.04222222222222</v>
      </c>
      <c r="X1537" s="112">
        <f t="shared" si="280"/>
        <v>190042.22222222222</v>
      </c>
      <c r="Y1537" s="111"/>
      <c r="Z1537" s="110">
        <f t="shared" si="288"/>
        <v>31</v>
      </c>
      <c r="AA1537" s="109">
        <f t="shared" si="281"/>
        <v>32.15</v>
      </c>
      <c r="AB1537" s="109">
        <f t="shared" si="282"/>
        <v>32150</v>
      </c>
      <c r="AC1537" s="108">
        <f t="shared" si="283"/>
        <v>610.85</v>
      </c>
      <c r="AD1537" s="107">
        <f t="shared" si="284"/>
        <v>2.2222222222222223E-2</v>
      </c>
      <c r="AE1537" s="106">
        <f t="shared" si="285"/>
        <v>13.574444444444445</v>
      </c>
      <c r="AF1537" s="105">
        <f t="shared" si="286"/>
        <v>203.61666666666667</v>
      </c>
      <c r="AG1537" s="105">
        <f t="shared" si="287"/>
        <v>439.38333333333333</v>
      </c>
    </row>
    <row r="1538" spans="1:33" s="88" customFormat="1" x14ac:dyDescent="0.35">
      <c r="A1538" s="21">
        <v>10141103</v>
      </c>
      <c r="B1538" s="176" t="s">
        <v>1665</v>
      </c>
      <c r="C1538" s="272" t="s">
        <v>710</v>
      </c>
      <c r="D1538" s="121" t="s">
        <v>12316</v>
      </c>
      <c r="E1538" s="114" t="str">
        <f t="shared" ref="E1538:E1601" si="289">+CONCATENATE(C1538," ","MARCA:",R1538," ",G1538," ",D1538,)</f>
        <v>TRANSFORMADOR MARCA:  PTS0001</v>
      </c>
      <c r="F1538" s="121" t="s">
        <v>12855</v>
      </c>
      <c r="G1538" s="21"/>
      <c r="H1538" s="178" t="s">
        <v>12811</v>
      </c>
      <c r="I1538" s="121" t="s">
        <v>2113</v>
      </c>
      <c r="J1538" s="21"/>
      <c r="K1538" s="285" t="s">
        <v>12861</v>
      </c>
      <c r="L1538" s="246" t="s">
        <v>12860</v>
      </c>
      <c r="M1538" s="178">
        <v>250</v>
      </c>
      <c r="N1538" s="121">
        <v>33</v>
      </c>
      <c r="O1538" s="121">
        <v>0.4</v>
      </c>
      <c r="P1538" s="121">
        <v>3</v>
      </c>
      <c r="Q1538" s="111">
        <v>2003</v>
      </c>
      <c r="R1538" s="115"/>
      <c r="S1538" s="115"/>
      <c r="T1538" s="116">
        <v>991</v>
      </c>
      <c r="U1538" s="111">
        <v>45</v>
      </c>
      <c r="V1538" s="113">
        <f t="shared" ref="V1538:V1601" si="290">((Z1538/U1538)*(T1538-AA1538))+AA1538</f>
        <v>698.10444444444443</v>
      </c>
      <c r="W1538" s="113">
        <f t="shared" ref="W1538:W1601" si="291">+T1538-V1538</f>
        <v>292.89555555555557</v>
      </c>
      <c r="X1538" s="112">
        <f t="shared" ref="X1538:X1601" si="292">+W1538*1000</f>
        <v>292895.55555555556</v>
      </c>
      <c r="Y1538" s="111"/>
      <c r="Z1538" s="110">
        <f t="shared" si="288"/>
        <v>31</v>
      </c>
      <c r="AA1538" s="109">
        <f t="shared" ref="AA1538:AA1601" si="293">(5/100*T1538)</f>
        <v>49.550000000000004</v>
      </c>
      <c r="AB1538" s="109">
        <f t="shared" ref="AB1538:AB1601" si="294">+AA1538*1000</f>
        <v>49550.000000000007</v>
      </c>
      <c r="AC1538" s="108">
        <f t="shared" ref="AC1538:AC1601" si="295">+T1538-AA1538</f>
        <v>941.45</v>
      </c>
      <c r="AD1538" s="107">
        <f t="shared" ref="AD1538:AD1601" si="296">1/U1538</f>
        <v>2.2222222222222223E-2</v>
      </c>
      <c r="AE1538" s="106">
        <f t="shared" ref="AE1538:AE1601" si="297">+AC1538*AD1538</f>
        <v>20.921111111111113</v>
      </c>
      <c r="AF1538" s="105">
        <f t="shared" ref="AF1538:AF1601" si="298">+T1538-V1538+AE1538</f>
        <v>313.81666666666666</v>
      </c>
      <c r="AG1538" s="105">
        <f t="shared" ref="AG1538:AG1601" si="299">+V1538-AE1538</f>
        <v>677.18333333333328</v>
      </c>
    </row>
    <row r="1539" spans="1:33" s="88" customFormat="1" x14ac:dyDescent="0.35">
      <c r="A1539" s="21">
        <v>10141103</v>
      </c>
      <c r="B1539" s="176" t="s">
        <v>1665</v>
      </c>
      <c r="C1539" s="272" t="s">
        <v>710</v>
      </c>
      <c r="D1539" s="121" t="s">
        <v>12313</v>
      </c>
      <c r="E1539" s="114" t="str">
        <f t="shared" si="289"/>
        <v>TRANSFORMADOR MARCA:  PTS0002</v>
      </c>
      <c r="F1539" s="121" t="s">
        <v>12855</v>
      </c>
      <c r="G1539" s="21"/>
      <c r="H1539" s="178" t="s">
        <v>12811</v>
      </c>
      <c r="I1539" s="121" t="s">
        <v>2113</v>
      </c>
      <c r="J1539" s="21"/>
      <c r="K1539" s="121" t="s">
        <v>12859</v>
      </c>
      <c r="L1539" s="191" t="s">
        <v>12858</v>
      </c>
      <c r="M1539" s="178">
        <v>250</v>
      </c>
      <c r="N1539" s="121">
        <v>33</v>
      </c>
      <c r="O1539" s="121">
        <v>0.4</v>
      </c>
      <c r="P1539" s="121">
        <v>3</v>
      </c>
      <c r="Q1539" s="111">
        <v>2003</v>
      </c>
      <c r="R1539" s="115"/>
      <c r="S1539" s="115"/>
      <c r="T1539" s="116">
        <v>991</v>
      </c>
      <c r="U1539" s="111">
        <v>45</v>
      </c>
      <c r="V1539" s="113">
        <f t="shared" si="290"/>
        <v>698.10444444444443</v>
      </c>
      <c r="W1539" s="113">
        <f t="shared" si="291"/>
        <v>292.89555555555557</v>
      </c>
      <c r="X1539" s="112">
        <f t="shared" si="292"/>
        <v>292895.55555555556</v>
      </c>
      <c r="Y1539" s="111"/>
      <c r="Z1539" s="110">
        <f t="shared" si="288"/>
        <v>31</v>
      </c>
      <c r="AA1539" s="109">
        <f t="shared" si="293"/>
        <v>49.550000000000004</v>
      </c>
      <c r="AB1539" s="109">
        <f t="shared" si="294"/>
        <v>49550.000000000007</v>
      </c>
      <c r="AC1539" s="108">
        <f t="shared" si="295"/>
        <v>941.45</v>
      </c>
      <c r="AD1539" s="107">
        <f t="shared" si="296"/>
        <v>2.2222222222222223E-2</v>
      </c>
      <c r="AE1539" s="106">
        <f t="shared" si="297"/>
        <v>20.921111111111113</v>
      </c>
      <c r="AF1539" s="105">
        <f t="shared" si="298"/>
        <v>313.81666666666666</v>
      </c>
      <c r="AG1539" s="105">
        <f t="shared" si="299"/>
        <v>677.18333333333328</v>
      </c>
    </row>
    <row r="1540" spans="1:33" s="88" customFormat="1" x14ac:dyDescent="0.35">
      <c r="A1540" s="21">
        <v>10141103</v>
      </c>
      <c r="B1540" s="176" t="s">
        <v>1665</v>
      </c>
      <c r="C1540" s="272" t="s">
        <v>710</v>
      </c>
      <c r="D1540" s="121" t="s">
        <v>12310</v>
      </c>
      <c r="E1540" s="114" t="str">
        <f t="shared" si="289"/>
        <v>TRANSFORMADOR MARCA:  PTS0003</v>
      </c>
      <c r="F1540" s="121" t="s">
        <v>12855</v>
      </c>
      <c r="G1540" s="21"/>
      <c r="H1540" s="178" t="s">
        <v>12811</v>
      </c>
      <c r="I1540" s="121" t="s">
        <v>2113</v>
      </c>
      <c r="J1540" s="21"/>
      <c r="K1540" s="121" t="s">
        <v>12857</v>
      </c>
      <c r="L1540" s="191" t="s">
        <v>12856</v>
      </c>
      <c r="M1540" s="178">
        <v>250</v>
      </c>
      <c r="N1540" s="121">
        <v>33</v>
      </c>
      <c r="O1540" s="121">
        <v>0.4</v>
      </c>
      <c r="P1540" s="121">
        <v>3</v>
      </c>
      <c r="Q1540" s="111">
        <v>2003</v>
      </c>
      <c r="R1540" s="115"/>
      <c r="S1540" s="115"/>
      <c r="T1540" s="116">
        <v>991</v>
      </c>
      <c r="U1540" s="111">
        <v>45</v>
      </c>
      <c r="V1540" s="113">
        <f t="shared" si="290"/>
        <v>698.10444444444443</v>
      </c>
      <c r="W1540" s="113">
        <f t="shared" si="291"/>
        <v>292.89555555555557</v>
      </c>
      <c r="X1540" s="112">
        <f t="shared" si="292"/>
        <v>292895.55555555556</v>
      </c>
      <c r="Y1540" s="111"/>
      <c r="Z1540" s="110">
        <f t="shared" si="288"/>
        <v>31</v>
      </c>
      <c r="AA1540" s="109">
        <f t="shared" si="293"/>
        <v>49.550000000000004</v>
      </c>
      <c r="AB1540" s="109">
        <f t="shared" si="294"/>
        <v>49550.000000000007</v>
      </c>
      <c r="AC1540" s="108">
        <f t="shared" si="295"/>
        <v>941.45</v>
      </c>
      <c r="AD1540" s="107">
        <f t="shared" si="296"/>
        <v>2.2222222222222223E-2</v>
      </c>
      <c r="AE1540" s="106">
        <f t="shared" si="297"/>
        <v>20.921111111111113</v>
      </c>
      <c r="AF1540" s="105">
        <f t="shared" si="298"/>
        <v>313.81666666666666</v>
      </c>
      <c r="AG1540" s="105">
        <f t="shared" si="299"/>
        <v>677.18333333333328</v>
      </c>
    </row>
    <row r="1541" spans="1:33" s="88" customFormat="1" x14ac:dyDescent="0.35">
      <c r="A1541" s="21">
        <v>10141103</v>
      </c>
      <c r="B1541" s="176" t="s">
        <v>1665</v>
      </c>
      <c r="C1541" s="272" t="s">
        <v>710</v>
      </c>
      <c r="D1541" s="121" t="s">
        <v>12307</v>
      </c>
      <c r="E1541" s="114" t="str">
        <f t="shared" si="289"/>
        <v>TRANSFORMADOR MARCA:  PTS0004</v>
      </c>
      <c r="F1541" s="121" t="s">
        <v>12855</v>
      </c>
      <c r="G1541" s="21"/>
      <c r="H1541" s="178" t="s">
        <v>12811</v>
      </c>
      <c r="I1541" s="121" t="s">
        <v>2113</v>
      </c>
      <c r="J1541" s="21"/>
      <c r="K1541" s="121" t="s">
        <v>12854</v>
      </c>
      <c r="L1541" s="191" t="s">
        <v>12853</v>
      </c>
      <c r="M1541" s="178">
        <v>100</v>
      </c>
      <c r="N1541" s="121">
        <v>33</v>
      </c>
      <c r="O1541" s="121">
        <v>0.4</v>
      </c>
      <c r="P1541" s="121">
        <v>3</v>
      </c>
      <c r="Q1541" s="111">
        <v>2003</v>
      </c>
      <c r="R1541" s="115"/>
      <c r="S1541" s="115"/>
      <c r="T1541" s="116">
        <v>763</v>
      </c>
      <c r="U1541" s="111">
        <v>45</v>
      </c>
      <c r="V1541" s="113">
        <f t="shared" si="290"/>
        <v>537.49111111111108</v>
      </c>
      <c r="W1541" s="113">
        <f t="shared" si="291"/>
        <v>225.50888888888892</v>
      </c>
      <c r="X1541" s="112">
        <f t="shared" si="292"/>
        <v>225508.88888888891</v>
      </c>
      <c r="Y1541" s="111"/>
      <c r="Z1541" s="110">
        <f t="shared" si="288"/>
        <v>31</v>
      </c>
      <c r="AA1541" s="109">
        <f t="shared" si="293"/>
        <v>38.15</v>
      </c>
      <c r="AB1541" s="109">
        <f t="shared" si="294"/>
        <v>38150</v>
      </c>
      <c r="AC1541" s="108">
        <f t="shared" si="295"/>
        <v>724.85</v>
      </c>
      <c r="AD1541" s="107">
        <f t="shared" si="296"/>
        <v>2.2222222222222223E-2</v>
      </c>
      <c r="AE1541" s="106">
        <f t="shared" si="297"/>
        <v>16.10777777777778</v>
      </c>
      <c r="AF1541" s="105">
        <f t="shared" si="298"/>
        <v>241.6166666666667</v>
      </c>
      <c r="AG1541" s="105">
        <f t="shared" si="299"/>
        <v>521.38333333333333</v>
      </c>
    </row>
    <row r="1542" spans="1:33" s="88" customFormat="1" x14ac:dyDescent="0.35">
      <c r="A1542" s="21">
        <v>10141103</v>
      </c>
      <c r="B1542" s="176" t="s">
        <v>1665</v>
      </c>
      <c r="C1542" s="272" t="s">
        <v>710</v>
      </c>
      <c r="D1542" s="121" t="s">
        <v>12304</v>
      </c>
      <c r="E1542" s="114" t="str">
        <f t="shared" si="289"/>
        <v>TRANSFORMADOR MARCA:  PTS0005</v>
      </c>
      <c r="F1542" s="121" t="s">
        <v>12845</v>
      </c>
      <c r="G1542" s="21"/>
      <c r="H1542" s="178" t="s">
        <v>12811</v>
      </c>
      <c r="I1542" s="121" t="s">
        <v>2113</v>
      </c>
      <c r="J1542" s="21"/>
      <c r="K1542" s="121" t="s">
        <v>12852</v>
      </c>
      <c r="L1542" s="191" t="s">
        <v>12851</v>
      </c>
      <c r="M1542" s="178">
        <v>100</v>
      </c>
      <c r="N1542" s="121">
        <v>33</v>
      </c>
      <c r="O1542" s="121">
        <v>0.4</v>
      </c>
      <c r="P1542" s="121">
        <v>3</v>
      </c>
      <c r="Q1542" s="111">
        <v>2003</v>
      </c>
      <c r="R1542" s="115"/>
      <c r="S1542" s="115"/>
      <c r="T1542" s="116">
        <v>763</v>
      </c>
      <c r="U1542" s="111">
        <v>45</v>
      </c>
      <c r="V1542" s="113">
        <f t="shared" si="290"/>
        <v>537.49111111111108</v>
      </c>
      <c r="W1542" s="113">
        <f t="shared" si="291"/>
        <v>225.50888888888892</v>
      </c>
      <c r="X1542" s="112">
        <f t="shared" si="292"/>
        <v>225508.88888888891</v>
      </c>
      <c r="Y1542" s="111"/>
      <c r="Z1542" s="110">
        <f t="shared" si="288"/>
        <v>31</v>
      </c>
      <c r="AA1542" s="109">
        <f t="shared" si="293"/>
        <v>38.15</v>
      </c>
      <c r="AB1542" s="109">
        <f t="shared" si="294"/>
        <v>38150</v>
      </c>
      <c r="AC1542" s="108">
        <f t="shared" si="295"/>
        <v>724.85</v>
      </c>
      <c r="AD1542" s="107">
        <f t="shared" si="296"/>
        <v>2.2222222222222223E-2</v>
      </c>
      <c r="AE1542" s="106">
        <f t="shared" si="297"/>
        <v>16.10777777777778</v>
      </c>
      <c r="AF1542" s="105">
        <f t="shared" si="298"/>
        <v>241.6166666666667</v>
      </c>
      <c r="AG1542" s="105">
        <f t="shared" si="299"/>
        <v>521.38333333333333</v>
      </c>
    </row>
    <row r="1543" spans="1:33" s="88" customFormat="1" x14ac:dyDescent="0.35">
      <c r="A1543" s="21">
        <v>10141103</v>
      </c>
      <c r="B1543" s="176" t="s">
        <v>1665</v>
      </c>
      <c r="C1543" s="272" t="s">
        <v>710</v>
      </c>
      <c r="D1543" s="121" t="s">
        <v>12331</v>
      </c>
      <c r="E1543" s="114" t="str">
        <f t="shared" si="289"/>
        <v>TRANSFORMADOR MARCA:  PTS0006</v>
      </c>
      <c r="F1543" s="121" t="s">
        <v>12845</v>
      </c>
      <c r="G1543" s="21"/>
      <c r="H1543" s="178" t="s">
        <v>12811</v>
      </c>
      <c r="I1543" s="121" t="s">
        <v>2113</v>
      </c>
      <c r="J1543" s="40"/>
      <c r="K1543" s="121" t="s">
        <v>12850</v>
      </c>
      <c r="L1543" s="191" t="s">
        <v>12849</v>
      </c>
      <c r="M1543" s="178">
        <v>250</v>
      </c>
      <c r="N1543" s="121">
        <v>33</v>
      </c>
      <c r="O1543" s="121">
        <v>0.4</v>
      </c>
      <c r="P1543" s="121">
        <v>3</v>
      </c>
      <c r="Q1543" s="111">
        <v>2003</v>
      </c>
      <c r="R1543" s="115"/>
      <c r="S1543" s="115"/>
      <c r="T1543" s="116">
        <v>991</v>
      </c>
      <c r="U1543" s="111">
        <v>45</v>
      </c>
      <c r="V1543" s="113">
        <f t="shared" si="290"/>
        <v>698.10444444444443</v>
      </c>
      <c r="W1543" s="113">
        <f t="shared" si="291"/>
        <v>292.89555555555557</v>
      </c>
      <c r="X1543" s="112">
        <f t="shared" si="292"/>
        <v>292895.55555555556</v>
      </c>
      <c r="Y1543" s="111"/>
      <c r="Z1543" s="110">
        <f t="shared" si="288"/>
        <v>31</v>
      </c>
      <c r="AA1543" s="109">
        <f t="shared" si="293"/>
        <v>49.550000000000004</v>
      </c>
      <c r="AB1543" s="109">
        <f t="shared" si="294"/>
        <v>49550.000000000007</v>
      </c>
      <c r="AC1543" s="108">
        <f t="shared" si="295"/>
        <v>941.45</v>
      </c>
      <c r="AD1543" s="107">
        <f t="shared" si="296"/>
        <v>2.2222222222222223E-2</v>
      </c>
      <c r="AE1543" s="106">
        <f t="shared" si="297"/>
        <v>20.921111111111113</v>
      </c>
      <c r="AF1543" s="105">
        <f t="shared" si="298"/>
        <v>313.81666666666666</v>
      </c>
      <c r="AG1543" s="105">
        <f t="shared" si="299"/>
        <v>677.18333333333328</v>
      </c>
    </row>
    <row r="1544" spans="1:33" s="88" customFormat="1" x14ac:dyDescent="0.35">
      <c r="A1544" s="21">
        <v>10141103</v>
      </c>
      <c r="B1544" s="176" t="s">
        <v>1665</v>
      </c>
      <c r="C1544" s="272" t="s">
        <v>710</v>
      </c>
      <c r="D1544" s="121" t="s">
        <v>12328</v>
      </c>
      <c r="E1544" s="114" t="str">
        <f t="shared" si="289"/>
        <v>TRANSFORMADOR MARCA:  PTS0007</v>
      </c>
      <c r="F1544" s="121" t="s">
        <v>12845</v>
      </c>
      <c r="G1544" s="21"/>
      <c r="H1544" s="178" t="s">
        <v>12811</v>
      </c>
      <c r="I1544" s="121" t="s">
        <v>2113</v>
      </c>
      <c r="J1544" s="21"/>
      <c r="K1544" s="121" t="s">
        <v>12848</v>
      </c>
      <c r="L1544" s="191" t="s">
        <v>12846</v>
      </c>
      <c r="M1544" s="178">
        <v>160</v>
      </c>
      <c r="N1544" s="121">
        <v>33</v>
      </c>
      <c r="O1544" s="121">
        <v>0.4</v>
      </c>
      <c r="P1544" s="121">
        <v>3</v>
      </c>
      <c r="Q1544" s="111">
        <v>2003</v>
      </c>
      <c r="R1544" s="115"/>
      <c r="S1544" s="115"/>
      <c r="T1544" s="116">
        <v>991</v>
      </c>
      <c r="U1544" s="111">
        <v>45</v>
      </c>
      <c r="V1544" s="113">
        <f t="shared" si="290"/>
        <v>698.10444444444443</v>
      </c>
      <c r="W1544" s="113">
        <f t="shared" si="291"/>
        <v>292.89555555555557</v>
      </c>
      <c r="X1544" s="112">
        <f t="shared" si="292"/>
        <v>292895.55555555556</v>
      </c>
      <c r="Y1544" s="111"/>
      <c r="Z1544" s="110">
        <f t="shared" si="288"/>
        <v>31</v>
      </c>
      <c r="AA1544" s="109">
        <f t="shared" si="293"/>
        <v>49.550000000000004</v>
      </c>
      <c r="AB1544" s="109">
        <f t="shared" si="294"/>
        <v>49550.000000000007</v>
      </c>
      <c r="AC1544" s="108">
        <f t="shared" si="295"/>
        <v>941.45</v>
      </c>
      <c r="AD1544" s="107">
        <f t="shared" si="296"/>
        <v>2.2222222222222223E-2</v>
      </c>
      <c r="AE1544" s="106">
        <f t="shared" si="297"/>
        <v>20.921111111111113</v>
      </c>
      <c r="AF1544" s="105">
        <f t="shared" si="298"/>
        <v>313.81666666666666</v>
      </c>
      <c r="AG1544" s="105">
        <f t="shared" si="299"/>
        <v>677.18333333333328</v>
      </c>
    </row>
    <row r="1545" spans="1:33" s="88" customFormat="1" x14ac:dyDescent="0.35">
      <c r="A1545" s="21">
        <v>10141103</v>
      </c>
      <c r="B1545" s="176" t="s">
        <v>1665</v>
      </c>
      <c r="C1545" s="272" t="s">
        <v>710</v>
      </c>
      <c r="D1545" s="121" t="s">
        <v>12422</v>
      </c>
      <c r="E1545" s="114" t="str">
        <f t="shared" si="289"/>
        <v>TRANSFORMADOR MARCA:  PTS0008</v>
      </c>
      <c r="F1545" s="121" t="s">
        <v>12845</v>
      </c>
      <c r="G1545" s="21"/>
      <c r="H1545" s="178" t="s">
        <v>12811</v>
      </c>
      <c r="I1545" s="121" t="s">
        <v>2113</v>
      </c>
      <c r="J1545" s="21"/>
      <c r="K1545" s="121" t="s">
        <v>12847</v>
      </c>
      <c r="L1545" s="191" t="s">
        <v>12846</v>
      </c>
      <c r="M1545" s="178">
        <v>100</v>
      </c>
      <c r="N1545" s="121">
        <v>33</v>
      </c>
      <c r="O1545" s="121">
        <v>0.4</v>
      </c>
      <c r="P1545" s="121">
        <v>3</v>
      </c>
      <c r="Q1545" s="111">
        <v>2003</v>
      </c>
      <c r="R1545" s="115"/>
      <c r="S1545" s="115"/>
      <c r="T1545" s="116">
        <v>763</v>
      </c>
      <c r="U1545" s="111">
        <v>45</v>
      </c>
      <c r="V1545" s="113">
        <f t="shared" si="290"/>
        <v>537.49111111111108</v>
      </c>
      <c r="W1545" s="113">
        <f t="shared" si="291"/>
        <v>225.50888888888892</v>
      </c>
      <c r="X1545" s="112">
        <f t="shared" si="292"/>
        <v>225508.88888888891</v>
      </c>
      <c r="Y1545" s="111"/>
      <c r="Z1545" s="110">
        <f t="shared" si="288"/>
        <v>31</v>
      </c>
      <c r="AA1545" s="109">
        <f t="shared" si="293"/>
        <v>38.15</v>
      </c>
      <c r="AB1545" s="109">
        <f t="shared" si="294"/>
        <v>38150</v>
      </c>
      <c r="AC1545" s="108">
        <f t="shared" si="295"/>
        <v>724.85</v>
      </c>
      <c r="AD1545" s="107">
        <f t="shared" si="296"/>
        <v>2.2222222222222223E-2</v>
      </c>
      <c r="AE1545" s="106">
        <f t="shared" si="297"/>
        <v>16.10777777777778</v>
      </c>
      <c r="AF1545" s="105">
        <f t="shared" si="298"/>
        <v>241.6166666666667</v>
      </c>
      <c r="AG1545" s="105">
        <f t="shared" si="299"/>
        <v>521.38333333333333</v>
      </c>
    </row>
    <row r="1546" spans="1:33" s="88" customFormat="1" x14ac:dyDescent="0.35">
      <c r="A1546" s="21">
        <v>10141103</v>
      </c>
      <c r="B1546" s="176" t="s">
        <v>1665</v>
      </c>
      <c r="C1546" s="272" t="s">
        <v>710</v>
      </c>
      <c r="D1546" s="121" t="s">
        <v>12419</v>
      </c>
      <c r="E1546" s="114" t="str">
        <f t="shared" si="289"/>
        <v>TRANSFORMADOR MARCA:  PTS0009</v>
      </c>
      <c r="F1546" s="121" t="s">
        <v>12845</v>
      </c>
      <c r="G1546" s="21"/>
      <c r="H1546" s="178" t="s">
        <v>12811</v>
      </c>
      <c r="I1546" s="121" t="s">
        <v>2113</v>
      </c>
      <c r="J1546" s="21"/>
      <c r="K1546" s="121" t="s">
        <v>12844</v>
      </c>
      <c r="L1546" s="191" t="s">
        <v>12843</v>
      </c>
      <c r="M1546" s="178">
        <v>250</v>
      </c>
      <c r="N1546" s="121">
        <v>33</v>
      </c>
      <c r="O1546" s="121">
        <v>0.4</v>
      </c>
      <c r="P1546" s="121">
        <v>3</v>
      </c>
      <c r="Q1546" s="111">
        <v>2003</v>
      </c>
      <c r="R1546" s="115"/>
      <c r="S1546" s="115"/>
      <c r="T1546" s="116">
        <v>991</v>
      </c>
      <c r="U1546" s="111">
        <v>45</v>
      </c>
      <c r="V1546" s="113">
        <f t="shared" si="290"/>
        <v>698.10444444444443</v>
      </c>
      <c r="W1546" s="113">
        <f t="shared" si="291"/>
        <v>292.89555555555557</v>
      </c>
      <c r="X1546" s="112">
        <f t="shared" si="292"/>
        <v>292895.55555555556</v>
      </c>
      <c r="Y1546" s="111"/>
      <c r="Z1546" s="110">
        <f t="shared" si="288"/>
        <v>31</v>
      </c>
      <c r="AA1546" s="109">
        <f t="shared" si="293"/>
        <v>49.550000000000004</v>
      </c>
      <c r="AB1546" s="109">
        <f t="shared" si="294"/>
        <v>49550.000000000007</v>
      </c>
      <c r="AC1546" s="108">
        <f t="shared" si="295"/>
        <v>941.45</v>
      </c>
      <c r="AD1546" s="107">
        <f t="shared" si="296"/>
        <v>2.2222222222222223E-2</v>
      </c>
      <c r="AE1546" s="106">
        <f t="shared" si="297"/>
        <v>20.921111111111113</v>
      </c>
      <c r="AF1546" s="105">
        <f t="shared" si="298"/>
        <v>313.81666666666666</v>
      </c>
      <c r="AG1546" s="105">
        <f t="shared" si="299"/>
        <v>677.18333333333328</v>
      </c>
    </row>
    <row r="1547" spans="1:33" s="88" customFormat="1" x14ac:dyDescent="0.35">
      <c r="A1547" s="21">
        <v>10141103</v>
      </c>
      <c r="B1547" s="176" t="s">
        <v>1665</v>
      </c>
      <c r="C1547" s="272" t="s">
        <v>710</v>
      </c>
      <c r="D1547" s="121" t="s">
        <v>12416</v>
      </c>
      <c r="E1547" s="114" t="str">
        <f t="shared" si="289"/>
        <v>TRANSFORMADOR MARCA:  PTS0010</v>
      </c>
      <c r="F1547" s="121" t="s">
        <v>12842</v>
      </c>
      <c r="G1547" s="21"/>
      <c r="H1547" s="178" t="s">
        <v>12811</v>
      </c>
      <c r="I1547" s="121" t="s">
        <v>2113</v>
      </c>
      <c r="J1547" s="21"/>
      <c r="K1547" s="121" t="s">
        <v>12841</v>
      </c>
      <c r="L1547" s="191" t="s">
        <v>12840</v>
      </c>
      <c r="M1547" s="178">
        <v>50</v>
      </c>
      <c r="N1547" s="121">
        <v>33</v>
      </c>
      <c r="O1547" s="121">
        <v>0.4</v>
      </c>
      <c r="P1547" s="121">
        <v>3</v>
      </c>
      <c r="Q1547" s="111">
        <v>2003</v>
      </c>
      <c r="R1547" s="115"/>
      <c r="S1547" s="115"/>
      <c r="T1547" s="116">
        <v>643</v>
      </c>
      <c r="U1547" s="111">
        <v>45</v>
      </c>
      <c r="V1547" s="113">
        <f t="shared" si="290"/>
        <v>452.95777777777778</v>
      </c>
      <c r="W1547" s="113">
        <f t="shared" si="291"/>
        <v>190.04222222222222</v>
      </c>
      <c r="X1547" s="112">
        <f t="shared" si="292"/>
        <v>190042.22222222222</v>
      </c>
      <c r="Y1547" s="111"/>
      <c r="Z1547" s="110">
        <f t="shared" si="288"/>
        <v>31</v>
      </c>
      <c r="AA1547" s="109">
        <f t="shared" si="293"/>
        <v>32.15</v>
      </c>
      <c r="AB1547" s="109">
        <f t="shared" si="294"/>
        <v>32150</v>
      </c>
      <c r="AC1547" s="108">
        <f t="shared" si="295"/>
        <v>610.85</v>
      </c>
      <c r="AD1547" s="107">
        <f t="shared" si="296"/>
        <v>2.2222222222222223E-2</v>
      </c>
      <c r="AE1547" s="106">
        <f t="shared" si="297"/>
        <v>13.574444444444445</v>
      </c>
      <c r="AF1547" s="105">
        <f t="shared" si="298"/>
        <v>203.61666666666667</v>
      </c>
      <c r="AG1547" s="105">
        <f t="shared" si="299"/>
        <v>439.38333333333333</v>
      </c>
    </row>
    <row r="1548" spans="1:33" s="88" customFormat="1" x14ac:dyDescent="0.35">
      <c r="A1548" s="21">
        <v>10141103</v>
      </c>
      <c r="B1548" s="176" t="s">
        <v>1665</v>
      </c>
      <c r="C1548" s="272" t="s">
        <v>710</v>
      </c>
      <c r="D1548" s="121" t="s">
        <v>12413</v>
      </c>
      <c r="E1548" s="114" t="str">
        <f t="shared" si="289"/>
        <v>TRANSFORMADOR MARCA:  PTS0011</v>
      </c>
      <c r="F1548" s="121" t="s">
        <v>12839</v>
      </c>
      <c r="G1548" s="21"/>
      <c r="H1548" s="178" t="s">
        <v>12811</v>
      </c>
      <c r="I1548" s="121" t="s">
        <v>2113</v>
      </c>
      <c r="J1548" s="21"/>
      <c r="K1548" s="121"/>
      <c r="L1548" s="191"/>
      <c r="M1548" s="178">
        <v>200</v>
      </c>
      <c r="N1548" s="121">
        <v>33</v>
      </c>
      <c r="O1548" s="121">
        <v>0.4</v>
      </c>
      <c r="P1548" s="121">
        <v>3</v>
      </c>
      <c r="Q1548" s="111">
        <v>2003</v>
      </c>
      <c r="R1548" s="115"/>
      <c r="S1548" s="115"/>
      <c r="T1548" s="116">
        <v>991</v>
      </c>
      <c r="U1548" s="111">
        <v>45</v>
      </c>
      <c r="V1548" s="113">
        <f t="shared" si="290"/>
        <v>698.10444444444443</v>
      </c>
      <c r="W1548" s="113">
        <f t="shared" si="291"/>
        <v>292.89555555555557</v>
      </c>
      <c r="X1548" s="112">
        <f t="shared" si="292"/>
        <v>292895.55555555556</v>
      </c>
      <c r="Y1548" s="111"/>
      <c r="Z1548" s="110">
        <f t="shared" si="288"/>
        <v>31</v>
      </c>
      <c r="AA1548" s="109">
        <f t="shared" si="293"/>
        <v>49.550000000000004</v>
      </c>
      <c r="AB1548" s="109">
        <f t="shared" si="294"/>
        <v>49550.000000000007</v>
      </c>
      <c r="AC1548" s="108">
        <f t="shared" si="295"/>
        <v>941.45</v>
      </c>
      <c r="AD1548" s="107">
        <f t="shared" si="296"/>
        <v>2.2222222222222223E-2</v>
      </c>
      <c r="AE1548" s="106">
        <f t="shared" si="297"/>
        <v>20.921111111111113</v>
      </c>
      <c r="AF1548" s="105">
        <f t="shared" si="298"/>
        <v>313.81666666666666</v>
      </c>
      <c r="AG1548" s="105">
        <f t="shared" si="299"/>
        <v>677.18333333333328</v>
      </c>
    </row>
    <row r="1549" spans="1:33" s="88" customFormat="1" x14ac:dyDescent="0.35">
      <c r="A1549" s="21">
        <v>10141103</v>
      </c>
      <c r="B1549" s="176" t="s">
        <v>1665</v>
      </c>
      <c r="C1549" s="272" t="s">
        <v>710</v>
      </c>
      <c r="D1549" s="121" t="s">
        <v>12410</v>
      </c>
      <c r="E1549" s="114" t="str">
        <f t="shared" si="289"/>
        <v>TRANSFORMADOR MARCA:  PTS0012</v>
      </c>
      <c r="F1549" s="121" t="s">
        <v>12838</v>
      </c>
      <c r="G1549" s="21"/>
      <c r="H1549" s="178" t="s">
        <v>12811</v>
      </c>
      <c r="I1549" s="121" t="s">
        <v>2113</v>
      </c>
      <c r="J1549" s="21"/>
      <c r="K1549" s="121" t="s">
        <v>12837</v>
      </c>
      <c r="L1549" s="191" t="s">
        <v>12836</v>
      </c>
      <c r="M1549" s="178">
        <v>50</v>
      </c>
      <c r="N1549" s="121">
        <v>33</v>
      </c>
      <c r="O1549" s="121">
        <v>0.4</v>
      </c>
      <c r="P1549" s="121">
        <v>3</v>
      </c>
      <c r="Q1549" s="111">
        <v>2003</v>
      </c>
      <c r="R1549" s="115"/>
      <c r="S1549" s="115"/>
      <c r="T1549" s="116">
        <v>643</v>
      </c>
      <c r="U1549" s="111">
        <v>45</v>
      </c>
      <c r="V1549" s="113">
        <f t="shared" si="290"/>
        <v>452.95777777777778</v>
      </c>
      <c r="W1549" s="113">
        <f t="shared" si="291"/>
        <v>190.04222222222222</v>
      </c>
      <c r="X1549" s="112">
        <f t="shared" si="292"/>
        <v>190042.22222222222</v>
      </c>
      <c r="Y1549" s="111"/>
      <c r="Z1549" s="110">
        <f t="shared" si="288"/>
        <v>31</v>
      </c>
      <c r="AA1549" s="109">
        <f t="shared" si="293"/>
        <v>32.15</v>
      </c>
      <c r="AB1549" s="109">
        <f t="shared" si="294"/>
        <v>32150</v>
      </c>
      <c r="AC1549" s="108">
        <f t="shared" si="295"/>
        <v>610.85</v>
      </c>
      <c r="AD1549" s="107">
        <f t="shared" si="296"/>
        <v>2.2222222222222223E-2</v>
      </c>
      <c r="AE1549" s="106">
        <f t="shared" si="297"/>
        <v>13.574444444444445</v>
      </c>
      <c r="AF1549" s="105">
        <f t="shared" si="298"/>
        <v>203.61666666666667</v>
      </c>
      <c r="AG1549" s="105">
        <f t="shared" si="299"/>
        <v>439.38333333333333</v>
      </c>
    </row>
    <row r="1550" spans="1:33" s="88" customFormat="1" x14ac:dyDescent="0.35">
      <c r="A1550" s="21">
        <v>10141103</v>
      </c>
      <c r="B1550" s="176" t="s">
        <v>1665</v>
      </c>
      <c r="C1550" s="272" t="s">
        <v>710</v>
      </c>
      <c r="D1550" s="121" t="s">
        <v>12406</v>
      </c>
      <c r="E1550" s="114" t="str">
        <f t="shared" si="289"/>
        <v>TRANSFORMADOR MARCA:  PTS0013</v>
      </c>
      <c r="F1550" s="121" t="s">
        <v>12835</v>
      </c>
      <c r="G1550" s="21"/>
      <c r="H1550" s="178" t="s">
        <v>12811</v>
      </c>
      <c r="I1550" s="121" t="s">
        <v>2113</v>
      </c>
      <c r="J1550" s="21"/>
      <c r="K1550" s="121" t="s">
        <v>12834</v>
      </c>
      <c r="L1550" s="191" t="s">
        <v>12833</v>
      </c>
      <c r="M1550" s="178">
        <v>100</v>
      </c>
      <c r="N1550" s="121">
        <v>33</v>
      </c>
      <c r="O1550" s="121">
        <v>0.4</v>
      </c>
      <c r="P1550" s="121">
        <v>3</v>
      </c>
      <c r="Q1550" s="111">
        <v>2003</v>
      </c>
      <c r="R1550" s="115"/>
      <c r="S1550" s="115"/>
      <c r="T1550" s="116">
        <v>763</v>
      </c>
      <c r="U1550" s="111">
        <v>45</v>
      </c>
      <c r="V1550" s="113">
        <f t="shared" si="290"/>
        <v>537.49111111111108</v>
      </c>
      <c r="W1550" s="113">
        <f t="shared" si="291"/>
        <v>225.50888888888892</v>
      </c>
      <c r="X1550" s="112">
        <f t="shared" si="292"/>
        <v>225508.88888888891</v>
      </c>
      <c r="Y1550" s="111"/>
      <c r="Z1550" s="110">
        <f t="shared" si="288"/>
        <v>31</v>
      </c>
      <c r="AA1550" s="109">
        <f t="shared" si="293"/>
        <v>38.15</v>
      </c>
      <c r="AB1550" s="109">
        <f t="shared" si="294"/>
        <v>38150</v>
      </c>
      <c r="AC1550" s="108">
        <f t="shared" si="295"/>
        <v>724.85</v>
      </c>
      <c r="AD1550" s="107">
        <f t="shared" si="296"/>
        <v>2.2222222222222223E-2</v>
      </c>
      <c r="AE1550" s="106">
        <f t="shared" si="297"/>
        <v>16.10777777777778</v>
      </c>
      <c r="AF1550" s="105">
        <f t="shared" si="298"/>
        <v>241.6166666666667</v>
      </c>
      <c r="AG1550" s="105">
        <f t="shared" si="299"/>
        <v>521.38333333333333</v>
      </c>
    </row>
    <row r="1551" spans="1:33" s="88" customFormat="1" x14ac:dyDescent="0.35">
      <c r="A1551" s="21">
        <v>10141103</v>
      </c>
      <c r="B1551" s="176" t="s">
        <v>1665</v>
      </c>
      <c r="C1551" s="272" t="s">
        <v>710</v>
      </c>
      <c r="D1551" s="121" t="s">
        <v>12402</v>
      </c>
      <c r="E1551" s="114" t="str">
        <f t="shared" si="289"/>
        <v>TRANSFORMADOR MARCA:  PTS0014</v>
      </c>
      <c r="F1551" s="121" t="s">
        <v>12822</v>
      </c>
      <c r="G1551" s="21"/>
      <c r="H1551" s="178" t="s">
        <v>12811</v>
      </c>
      <c r="I1551" s="121" t="s">
        <v>2113</v>
      </c>
      <c r="J1551" s="21"/>
      <c r="K1551" s="121" t="s">
        <v>12832</v>
      </c>
      <c r="L1551" s="191" t="s">
        <v>12831</v>
      </c>
      <c r="M1551" s="178">
        <v>50</v>
      </c>
      <c r="N1551" s="121">
        <v>33</v>
      </c>
      <c r="O1551" s="121">
        <v>0.4</v>
      </c>
      <c r="P1551" s="121">
        <v>3</v>
      </c>
      <c r="Q1551" s="111">
        <v>2003</v>
      </c>
      <c r="R1551" s="115"/>
      <c r="S1551" s="115"/>
      <c r="T1551" s="116">
        <v>643</v>
      </c>
      <c r="U1551" s="111">
        <v>45</v>
      </c>
      <c r="V1551" s="113">
        <f t="shared" si="290"/>
        <v>452.95777777777778</v>
      </c>
      <c r="W1551" s="113">
        <f t="shared" si="291"/>
        <v>190.04222222222222</v>
      </c>
      <c r="X1551" s="112">
        <f t="shared" si="292"/>
        <v>190042.22222222222</v>
      </c>
      <c r="Y1551" s="111"/>
      <c r="Z1551" s="110">
        <f t="shared" si="288"/>
        <v>31</v>
      </c>
      <c r="AA1551" s="109">
        <f t="shared" si="293"/>
        <v>32.15</v>
      </c>
      <c r="AB1551" s="109">
        <f t="shared" si="294"/>
        <v>32150</v>
      </c>
      <c r="AC1551" s="108">
        <f t="shared" si="295"/>
        <v>610.85</v>
      </c>
      <c r="AD1551" s="107">
        <f t="shared" si="296"/>
        <v>2.2222222222222223E-2</v>
      </c>
      <c r="AE1551" s="106">
        <f t="shared" si="297"/>
        <v>13.574444444444445</v>
      </c>
      <c r="AF1551" s="105">
        <f t="shared" si="298"/>
        <v>203.61666666666667</v>
      </c>
      <c r="AG1551" s="105">
        <f t="shared" si="299"/>
        <v>439.38333333333333</v>
      </c>
    </row>
    <row r="1552" spans="1:33" s="88" customFormat="1" x14ac:dyDescent="0.35">
      <c r="A1552" s="21">
        <v>10141103</v>
      </c>
      <c r="B1552" s="176" t="s">
        <v>1665</v>
      </c>
      <c r="C1552" s="272" t="s">
        <v>710</v>
      </c>
      <c r="D1552" s="121" t="s">
        <v>12399</v>
      </c>
      <c r="E1552" s="114" t="str">
        <f t="shared" si="289"/>
        <v>TRANSFORMADOR MARCA:  PTS0015</v>
      </c>
      <c r="F1552" s="121" t="s">
        <v>12822</v>
      </c>
      <c r="G1552" s="21"/>
      <c r="H1552" s="178" t="s">
        <v>12811</v>
      </c>
      <c r="I1552" s="121" t="s">
        <v>2113</v>
      </c>
      <c r="J1552" s="21"/>
      <c r="K1552" s="121" t="s">
        <v>12830</v>
      </c>
      <c r="L1552" s="191" t="s">
        <v>12829</v>
      </c>
      <c r="M1552" s="178">
        <v>50</v>
      </c>
      <c r="N1552" s="121">
        <v>33</v>
      </c>
      <c r="O1552" s="121">
        <v>0.4</v>
      </c>
      <c r="P1552" s="121">
        <v>3</v>
      </c>
      <c r="Q1552" s="111">
        <v>2003</v>
      </c>
      <c r="R1552" s="115"/>
      <c r="S1552" s="115"/>
      <c r="T1552" s="116">
        <v>643</v>
      </c>
      <c r="U1552" s="111">
        <v>45</v>
      </c>
      <c r="V1552" s="113">
        <f t="shared" si="290"/>
        <v>452.95777777777778</v>
      </c>
      <c r="W1552" s="113">
        <f t="shared" si="291"/>
        <v>190.04222222222222</v>
      </c>
      <c r="X1552" s="112">
        <f t="shared" si="292"/>
        <v>190042.22222222222</v>
      </c>
      <c r="Y1552" s="111"/>
      <c r="Z1552" s="110">
        <f t="shared" si="288"/>
        <v>31</v>
      </c>
      <c r="AA1552" s="109">
        <f t="shared" si="293"/>
        <v>32.15</v>
      </c>
      <c r="AB1552" s="109">
        <f t="shared" si="294"/>
        <v>32150</v>
      </c>
      <c r="AC1552" s="108">
        <f t="shared" si="295"/>
        <v>610.85</v>
      </c>
      <c r="AD1552" s="107">
        <f t="shared" si="296"/>
        <v>2.2222222222222223E-2</v>
      </c>
      <c r="AE1552" s="106">
        <f t="shared" si="297"/>
        <v>13.574444444444445</v>
      </c>
      <c r="AF1552" s="105">
        <f t="shared" si="298"/>
        <v>203.61666666666667</v>
      </c>
      <c r="AG1552" s="105">
        <f t="shared" si="299"/>
        <v>439.38333333333333</v>
      </c>
    </row>
    <row r="1553" spans="1:33" s="88" customFormat="1" x14ac:dyDescent="0.35">
      <c r="A1553" s="21">
        <v>10141103</v>
      </c>
      <c r="B1553" s="176" t="s">
        <v>1665</v>
      </c>
      <c r="C1553" s="272" t="s">
        <v>710</v>
      </c>
      <c r="D1553" s="121" t="s">
        <v>12395</v>
      </c>
      <c r="E1553" s="114" t="str">
        <f t="shared" si="289"/>
        <v>TRANSFORMADOR MARCA:  PTS0016</v>
      </c>
      <c r="F1553" s="121" t="s">
        <v>12822</v>
      </c>
      <c r="G1553" s="21"/>
      <c r="H1553" s="178" t="s">
        <v>12811</v>
      </c>
      <c r="I1553" s="121" t="s">
        <v>2113</v>
      </c>
      <c r="J1553" s="21"/>
      <c r="K1553" s="121" t="s">
        <v>12828</v>
      </c>
      <c r="L1553" s="191" t="s">
        <v>12827</v>
      </c>
      <c r="M1553" s="178">
        <v>50</v>
      </c>
      <c r="N1553" s="121">
        <v>33</v>
      </c>
      <c r="O1553" s="121">
        <v>0.4</v>
      </c>
      <c r="P1553" s="121">
        <v>3</v>
      </c>
      <c r="Q1553" s="111">
        <v>2003</v>
      </c>
      <c r="R1553" s="115"/>
      <c r="S1553" s="115"/>
      <c r="T1553" s="116">
        <v>643</v>
      </c>
      <c r="U1553" s="111">
        <v>45</v>
      </c>
      <c r="V1553" s="113">
        <f t="shared" si="290"/>
        <v>452.95777777777778</v>
      </c>
      <c r="W1553" s="113">
        <f t="shared" si="291"/>
        <v>190.04222222222222</v>
      </c>
      <c r="X1553" s="112">
        <f t="shared" si="292"/>
        <v>190042.22222222222</v>
      </c>
      <c r="Y1553" s="111"/>
      <c r="Z1553" s="110">
        <f t="shared" si="288"/>
        <v>31</v>
      </c>
      <c r="AA1553" s="109">
        <f t="shared" si="293"/>
        <v>32.15</v>
      </c>
      <c r="AB1553" s="109">
        <f t="shared" si="294"/>
        <v>32150</v>
      </c>
      <c r="AC1553" s="108">
        <f t="shared" si="295"/>
        <v>610.85</v>
      </c>
      <c r="AD1553" s="107">
        <f t="shared" si="296"/>
        <v>2.2222222222222223E-2</v>
      </c>
      <c r="AE1553" s="106">
        <f t="shared" si="297"/>
        <v>13.574444444444445</v>
      </c>
      <c r="AF1553" s="105">
        <f t="shared" si="298"/>
        <v>203.61666666666667</v>
      </c>
      <c r="AG1553" s="105">
        <f t="shared" si="299"/>
        <v>439.38333333333333</v>
      </c>
    </row>
    <row r="1554" spans="1:33" s="88" customFormat="1" x14ac:dyDescent="0.35">
      <c r="A1554" s="21">
        <v>10141103</v>
      </c>
      <c r="B1554" s="176" t="s">
        <v>1665</v>
      </c>
      <c r="C1554" s="272" t="s">
        <v>710</v>
      </c>
      <c r="D1554" s="121" t="s">
        <v>12391</v>
      </c>
      <c r="E1554" s="114" t="str">
        <f t="shared" si="289"/>
        <v>TRANSFORMADOR MARCA:  PTS0017</v>
      </c>
      <c r="F1554" s="121" t="s">
        <v>12822</v>
      </c>
      <c r="G1554" s="21"/>
      <c r="H1554" s="178" t="s">
        <v>12811</v>
      </c>
      <c r="I1554" s="121" t="s">
        <v>2113</v>
      </c>
      <c r="J1554" s="21"/>
      <c r="K1554" s="121" t="s">
        <v>12826</v>
      </c>
      <c r="L1554" s="191" t="s">
        <v>12825</v>
      </c>
      <c r="M1554" s="178">
        <v>50</v>
      </c>
      <c r="N1554" s="121">
        <v>33</v>
      </c>
      <c r="O1554" s="121">
        <v>0.4</v>
      </c>
      <c r="P1554" s="121">
        <v>3</v>
      </c>
      <c r="Q1554" s="111">
        <v>2003</v>
      </c>
      <c r="R1554" s="115"/>
      <c r="S1554" s="115"/>
      <c r="T1554" s="116">
        <v>643</v>
      </c>
      <c r="U1554" s="111">
        <v>45</v>
      </c>
      <c r="V1554" s="113">
        <f t="shared" si="290"/>
        <v>452.95777777777778</v>
      </c>
      <c r="W1554" s="113">
        <f t="shared" si="291"/>
        <v>190.04222222222222</v>
      </c>
      <c r="X1554" s="112">
        <f t="shared" si="292"/>
        <v>190042.22222222222</v>
      </c>
      <c r="Y1554" s="111"/>
      <c r="Z1554" s="110">
        <f t="shared" si="288"/>
        <v>31</v>
      </c>
      <c r="AA1554" s="109">
        <f t="shared" si="293"/>
        <v>32.15</v>
      </c>
      <c r="AB1554" s="109">
        <f t="shared" si="294"/>
        <v>32150</v>
      </c>
      <c r="AC1554" s="108">
        <f t="shared" si="295"/>
        <v>610.85</v>
      </c>
      <c r="AD1554" s="107">
        <f t="shared" si="296"/>
        <v>2.2222222222222223E-2</v>
      </c>
      <c r="AE1554" s="106">
        <f t="shared" si="297"/>
        <v>13.574444444444445</v>
      </c>
      <c r="AF1554" s="105">
        <f t="shared" si="298"/>
        <v>203.61666666666667</v>
      </c>
      <c r="AG1554" s="105">
        <f t="shared" si="299"/>
        <v>439.38333333333333</v>
      </c>
    </row>
    <row r="1555" spans="1:33" s="88" customFormat="1" x14ac:dyDescent="0.35">
      <c r="A1555" s="21">
        <v>10141103</v>
      </c>
      <c r="B1555" s="176" t="s">
        <v>1665</v>
      </c>
      <c r="C1555" s="272" t="s">
        <v>710</v>
      </c>
      <c r="D1555" s="121" t="s">
        <v>12388</v>
      </c>
      <c r="E1555" s="114" t="str">
        <f t="shared" si="289"/>
        <v>TRANSFORMADOR MARCA:  PTS0018</v>
      </c>
      <c r="F1555" s="121" t="s">
        <v>12822</v>
      </c>
      <c r="G1555" s="21"/>
      <c r="H1555" s="178" t="s">
        <v>12811</v>
      </c>
      <c r="I1555" s="121" t="s">
        <v>2113</v>
      </c>
      <c r="J1555" s="21"/>
      <c r="K1555" s="121" t="s">
        <v>12824</v>
      </c>
      <c r="L1555" s="191" t="s">
        <v>12823</v>
      </c>
      <c r="M1555" s="178">
        <v>100</v>
      </c>
      <c r="N1555" s="121">
        <v>33</v>
      </c>
      <c r="O1555" s="121">
        <v>0.4</v>
      </c>
      <c r="P1555" s="121">
        <v>3</v>
      </c>
      <c r="Q1555" s="111">
        <v>2003</v>
      </c>
      <c r="R1555" s="115"/>
      <c r="S1555" s="115"/>
      <c r="T1555" s="116">
        <v>763</v>
      </c>
      <c r="U1555" s="111">
        <v>45</v>
      </c>
      <c r="V1555" s="113">
        <f t="shared" si="290"/>
        <v>537.49111111111108</v>
      </c>
      <c r="W1555" s="113">
        <f t="shared" si="291"/>
        <v>225.50888888888892</v>
      </c>
      <c r="X1555" s="112">
        <f t="shared" si="292"/>
        <v>225508.88888888891</v>
      </c>
      <c r="Y1555" s="111"/>
      <c r="Z1555" s="110">
        <f t="shared" si="288"/>
        <v>31</v>
      </c>
      <c r="AA1555" s="109">
        <f t="shared" si="293"/>
        <v>38.15</v>
      </c>
      <c r="AB1555" s="109">
        <f t="shared" si="294"/>
        <v>38150</v>
      </c>
      <c r="AC1555" s="108">
        <f t="shared" si="295"/>
        <v>724.85</v>
      </c>
      <c r="AD1555" s="107">
        <f t="shared" si="296"/>
        <v>2.2222222222222223E-2</v>
      </c>
      <c r="AE1555" s="106">
        <f t="shared" si="297"/>
        <v>16.10777777777778</v>
      </c>
      <c r="AF1555" s="105">
        <f t="shared" si="298"/>
        <v>241.6166666666667</v>
      </c>
      <c r="AG1555" s="105">
        <f t="shared" si="299"/>
        <v>521.38333333333333</v>
      </c>
    </row>
    <row r="1556" spans="1:33" s="88" customFormat="1" x14ac:dyDescent="0.35">
      <c r="A1556" s="21">
        <v>10141103</v>
      </c>
      <c r="B1556" s="176" t="s">
        <v>1665</v>
      </c>
      <c r="C1556" s="272" t="s">
        <v>710</v>
      </c>
      <c r="D1556" s="121" t="s">
        <v>12384</v>
      </c>
      <c r="E1556" s="114" t="str">
        <f t="shared" si="289"/>
        <v>TRANSFORMADOR MARCA:  PTS0019</v>
      </c>
      <c r="F1556" s="121" t="s">
        <v>12822</v>
      </c>
      <c r="G1556" s="21"/>
      <c r="H1556" s="178" t="s">
        <v>12811</v>
      </c>
      <c r="I1556" s="121" t="s">
        <v>2113</v>
      </c>
      <c r="J1556" s="21"/>
      <c r="K1556" s="121" t="s">
        <v>12821</v>
      </c>
      <c r="L1556" s="191" t="s">
        <v>12820</v>
      </c>
      <c r="M1556" s="178">
        <v>50</v>
      </c>
      <c r="N1556" s="121">
        <v>33</v>
      </c>
      <c r="O1556" s="121">
        <v>0.4</v>
      </c>
      <c r="P1556" s="121">
        <v>3</v>
      </c>
      <c r="Q1556" s="111">
        <v>2003</v>
      </c>
      <c r="R1556" s="115"/>
      <c r="S1556" s="115"/>
      <c r="T1556" s="116">
        <v>643</v>
      </c>
      <c r="U1556" s="111">
        <v>45</v>
      </c>
      <c r="V1556" s="113">
        <f t="shared" si="290"/>
        <v>452.95777777777778</v>
      </c>
      <c r="W1556" s="113">
        <f t="shared" si="291"/>
        <v>190.04222222222222</v>
      </c>
      <c r="X1556" s="112">
        <f t="shared" si="292"/>
        <v>190042.22222222222</v>
      </c>
      <c r="Y1556" s="111"/>
      <c r="Z1556" s="110">
        <f t="shared" si="288"/>
        <v>31</v>
      </c>
      <c r="AA1556" s="109">
        <f t="shared" si="293"/>
        <v>32.15</v>
      </c>
      <c r="AB1556" s="109">
        <f t="shared" si="294"/>
        <v>32150</v>
      </c>
      <c r="AC1556" s="108">
        <f t="shared" si="295"/>
        <v>610.85</v>
      </c>
      <c r="AD1556" s="107">
        <f t="shared" si="296"/>
        <v>2.2222222222222223E-2</v>
      </c>
      <c r="AE1556" s="106">
        <f t="shared" si="297"/>
        <v>13.574444444444445</v>
      </c>
      <c r="AF1556" s="105">
        <f t="shared" si="298"/>
        <v>203.61666666666667</v>
      </c>
      <c r="AG1556" s="105">
        <f t="shared" si="299"/>
        <v>439.38333333333333</v>
      </c>
    </row>
    <row r="1557" spans="1:33" s="88" customFormat="1" x14ac:dyDescent="0.35">
      <c r="A1557" s="21">
        <v>10141103</v>
      </c>
      <c r="B1557" s="176" t="s">
        <v>1665</v>
      </c>
      <c r="C1557" s="272" t="s">
        <v>710</v>
      </c>
      <c r="D1557" s="121" t="s">
        <v>12380</v>
      </c>
      <c r="E1557" s="114" t="str">
        <f t="shared" si="289"/>
        <v>TRANSFORMADOR MARCA:  PTS0020</v>
      </c>
      <c r="F1557" s="121" t="s">
        <v>12819</v>
      </c>
      <c r="G1557" s="21"/>
      <c r="H1557" s="178" t="s">
        <v>12811</v>
      </c>
      <c r="I1557" s="121" t="s">
        <v>2113</v>
      </c>
      <c r="J1557" s="21"/>
      <c r="K1557" s="121" t="s">
        <v>12818</v>
      </c>
      <c r="L1557" s="191" t="s">
        <v>12817</v>
      </c>
      <c r="M1557" s="178">
        <v>100</v>
      </c>
      <c r="N1557" s="121">
        <v>33</v>
      </c>
      <c r="O1557" s="121">
        <v>0.4</v>
      </c>
      <c r="P1557" s="121">
        <v>3</v>
      </c>
      <c r="Q1557" s="111">
        <v>2003</v>
      </c>
      <c r="R1557" s="115"/>
      <c r="S1557" s="115"/>
      <c r="T1557" s="116">
        <v>763</v>
      </c>
      <c r="U1557" s="111">
        <v>45</v>
      </c>
      <c r="V1557" s="113">
        <f t="shared" si="290"/>
        <v>537.49111111111108</v>
      </c>
      <c r="W1557" s="113">
        <f t="shared" si="291"/>
        <v>225.50888888888892</v>
      </c>
      <c r="X1557" s="112">
        <f t="shared" si="292"/>
        <v>225508.88888888891</v>
      </c>
      <c r="Y1557" s="111"/>
      <c r="Z1557" s="110">
        <f t="shared" si="288"/>
        <v>31</v>
      </c>
      <c r="AA1557" s="109">
        <f t="shared" si="293"/>
        <v>38.15</v>
      </c>
      <c r="AB1557" s="109">
        <f t="shared" si="294"/>
        <v>38150</v>
      </c>
      <c r="AC1557" s="108">
        <f t="shared" si="295"/>
        <v>724.85</v>
      </c>
      <c r="AD1557" s="107">
        <f t="shared" si="296"/>
        <v>2.2222222222222223E-2</v>
      </c>
      <c r="AE1557" s="106">
        <f t="shared" si="297"/>
        <v>16.10777777777778</v>
      </c>
      <c r="AF1557" s="105">
        <f t="shared" si="298"/>
        <v>241.6166666666667</v>
      </c>
      <c r="AG1557" s="105">
        <f t="shared" si="299"/>
        <v>521.38333333333333</v>
      </c>
    </row>
    <row r="1558" spans="1:33" s="88" customFormat="1" x14ac:dyDescent="0.35">
      <c r="A1558" s="21">
        <v>10141103</v>
      </c>
      <c r="B1558" s="176" t="s">
        <v>1665</v>
      </c>
      <c r="C1558" s="272" t="s">
        <v>710</v>
      </c>
      <c r="D1558" s="121" t="s">
        <v>12376</v>
      </c>
      <c r="E1558" s="114" t="str">
        <f t="shared" si="289"/>
        <v>TRANSFORMADOR MARCA:  PTS0021</v>
      </c>
      <c r="F1558" s="121" t="s">
        <v>12816</v>
      </c>
      <c r="G1558" s="21"/>
      <c r="H1558" s="178" t="s">
        <v>12811</v>
      </c>
      <c r="I1558" s="121" t="s">
        <v>2113</v>
      </c>
      <c r="J1558" s="21"/>
      <c r="K1558" s="121" t="s">
        <v>12815</v>
      </c>
      <c r="L1558" s="191" t="s">
        <v>12814</v>
      </c>
      <c r="M1558" s="178">
        <v>100</v>
      </c>
      <c r="N1558" s="121">
        <v>33</v>
      </c>
      <c r="O1558" s="121">
        <v>0.4</v>
      </c>
      <c r="P1558" s="121">
        <v>3</v>
      </c>
      <c r="Q1558" s="111">
        <v>2003</v>
      </c>
      <c r="R1558" s="115"/>
      <c r="S1558" s="115"/>
      <c r="T1558" s="116">
        <v>763</v>
      </c>
      <c r="U1558" s="111">
        <v>45</v>
      </c>
      <c r="V1558" s="113">
        <f t="shared" si="290"/>
        <v>537.49111111111108</v>
      </c>
      <c r="W1558" s="113">
        <f t="shared" si="291"/>
        <v>225.50888888888892</v>
      </c>
      <c r="X1558" s="112">
        <f t="shared" si="292"/>
        <v>225508.88888888891</v>
      </c>
      <c r="Y1558" s="111"/>
      <c r="Z1558" s="110">
        <f t="shared" si="288"/>
        <v>31</v>
      </c>
      <c r="AA1558" s="109">
        <f t="shared" si="293"/>
        <v>38.15</v>
      </c>
      <c r="AB1558" s="109">
        <f t="shared" si="294"/>
        <v>38150</v>
      </c>
      <c r="AC1558" s="108">
        <f t="shared" si="295"/>
        <v>724.85</v>
      </c>
      <c r="AD1558" s="107">
        <f t="shared" si="296"/>
        <v>2.2222222222222223E-2</v>
      </c>
      <c r="AE1558" s="106">
        <f t="shared" si="297"/>
        <v>16.10777777777778</v>
      </c>
      <c r="AF1558" s="105">
        <f t="shared" si="298"/>
        <v>241.6166666666667</v>
      </c>
      <c r="AG1558" s="105">
        <f t="shared" si="299"/>
        <v>521.38333333333333</v>
      </c>
    </row>
    <row r="1559" spans="1:33" s="88" customFormat="1" x14ac:dyDescent="0.35">
      <c r="A1559" s="21">
        <v>10141103</v>
      </c>
      <c r="B1559" s="176" t="s">
        <v>1665</v>
      </c>
      <c r="C1559" s="272" t="s">
        <v>710</v>
      </c>
      <c r="D1559" s="121" t="s">
        <v>12372</v>
      </c>
      <c r="E1559" s="114" t="str">
        <f t="shared" si="289"/>
        <v>TRANSFORMADOR MARCA:  PTS0022</v>
      </c>
      <c r="F1559" s="121"/>
      <c r="G1559" s="21"/>
      <c r="H1559" s="178" t="s">
        <v>12811</v>
      </c>
      <c r="I1559" s="121" t="s">
        <v>2113</v>
      </c>
      <c r="J1559" s="21"/>
      <c r="K1559" s="121" t="s">
        <v>12813</v>
      </c>
      <c r="L1559" s="191" t="s">
        <v>12812</v>
      </c>
      <c r="M1559" s="178">
        <v>160</v>
      </c>
      <c r="N1559" s="121">
        <v>33</v>
      </c>
      <c r="O1559" s="121">
        <v>0.4</v>
      </c>
      <c r="P1559" s="121">
        <v>3</v>
      </c>
      <c r="Q1559" s="111">
        <v>2003</v>
      </c>
      <c r="R1559" s="115"/>
      <c r="S1559" s="115"/>
      <c r="T1559" s="116">
        <v>991</v>
      </c>
      <c r="U1559" s="111">
        <v>45</v>
      </c>
      <c r="V1559" s="113">
        <f t="shared" si="290"/>
        <v>698.10444444444443</v>
      </c>
      <c r="W1559" s="113">
        <f t="shared" si="291"/>
        <v>292.89555555555557</v>
      </c>
      <c r="X1559" s="112">
        <f t="shared" si="292"/>
        <v>292895.55555555556</v>
      </c>
      <c r="Y1559" s="111"/>
      <c r="Z1559" s="110">
        <f t="shared" si="288"/>
        <v>31</v>
      </c>
      <c r="AA1559" s="109">
        <f t="shared" si="293"/>
        <v>49.550000000000004</v>
      </c>
      <c r="AB1559" s="109">
        <f t="shared" si="294"/>
        <v>49550.000000000007</v>
      </c>
      <c r="AC1559" s="108">
        <f t="shared" si="295"/>
        <v>941.45</v>
      </c>
      <c r="AD1559" s="107">
        <f t="shared" si="296"/>
        <v>2.2222222222222223E-2</v>
      </c>
      <c r="AE1559" s="106">
        <f t="shared" si="297"/>
        <v>20.921111111111113</v>
      </c>
      <c r="AF1559" s="105">
        <f t="shared" si="298"/>
        <v>313.81666666666666</v>
      </c>
      <c r="AG1559" s="105">
        <f t="shared" si="299"/>
        <v>677.18333333333328</v>
      </c>
    </row>
    <row r="1560" spans="1:33" s="88" customFormat="1" x14ac:dyDescent="0.35">
      <c r="A1560" s="21">
        <v>10141103</v>
      </c>
      <c r="B1560" s="176" t="s">
        <v>1665</v>
      </c>
      <c r="C1560" s="272" t="s">
        <v>710</v>
      </c>
      <c r="D1560" s="121" t="s">
        <v>12368</v>
      </c>
      <c r="E1560" s="114" t="str">
        <f t="shared" si="289"/>
        <v>TRANSFORMADOR MARCA:  PTS0023</v>
      </c>
      <c r="F1560" s="121"/>
      <c r="G1560" s="21"/>
      <c r="H1560" s="178" t="s">
        <v>12811</v>
      </c>
      <c r="I1560" s="121" t="s">
        <v>2113</v>
      </c>
      <c r="J1560" s="21"/>
      <c r="K1560" s="121" t="s">
        <v>12810</v>
      </c>
      <c r="L1560" s="191" t="s">
        <v>12809</v>
      </c>
      <c r="M1560" s="178">
        <v>50</v>
      </c>
      <c r="N1560" s="121">
        <v>33</v>
      </c>
      <c r="O1560" s="121">
        <v>0.4</v>
      </c>
      <c r="P1560" s="121">
        <v>3</v>
      </c>
      <c r="Q1560" s="111">
        <v>2003</v>
      </c>
      <c r="R1560" s="115"/>
      <c r="S1560" s="115"/>
      <c r="T1560" s="116">
        <v>643</v>
      </c>
      <c r="U1560" s="111">
        <v>45</v>
      </c>
      <c r="V1560" s="113">
        <f t="shared" si="290"/>
        <v>452.95777777777778</v>
      </c>
      <c r="W1560" s="113">
        <f t="shared" si="291"/>
        <v>190.04222222222222</v>
      </c>
      <c r="X1560" s="112">
        <f t="shared" si="292"/>
        <v>190042.22222222222</v>
      </c>
      <c r="Y1560" s="111"/>
      <c r="Z1560" s="110">
        <f t="shared" si="288"/>
        <v>31</v>
      </c>
      <c r="AA1560" s="109">
        <f t="shared" si="293"/>
        <v>32.15</v>
      </c>
      <c r="AB1560" s="109">
        <f t="shared" si="294"/>
        <v>32150</v>
      </c>
      <c r="AC1560" s="108">
        <f t="shared" si="295"/>
        <v>610.85</v>
      </c>
      <c r="AD1560" s="107">
        <f t="shared" si="296"/>
        <v>2.2222222222222223E-2</v>
      </c>
      <c r="AE1560" s="106">
        <f t="shared" si="297"/>
        <v>13.574444444444445</v>
      </c>
      <c r="AF1560" s="105">
        <f t="shared" si="298"/>
        <v>203.61666666666667</v>
      </c>
      <c r="AG1560" s="105">
        <f t="shared" si="299"/>
        <v>439.38333333333333</v>
      </c>
    </row>
    <row r="1561" spans="1:33" s="88" customFormat="1" x14ac:dyDescent="0.35">
      <c r="A1561" s="21">
        <v>10141103</v>
      </c>
      <c r="B1561" s="176" t="s">
        <v>1665</v>
      </c>
      <c r="C1561" s="272" t="s">
        <v>710</v>
      </c>
      <c r="D1561" s="121" t="s">
        <v>12316</v>
      </c>
      <c r="E1561" s="114" t="str">
        <f t="shared" si="289"/>
        <v>TRANSFORMADOR MARCA:  PTS0001</v>
      </c>
      <c r="F1561" s="121" t="s">
        <v>5268</v>
      </c>
      <c r="G1561" s="21"/>
      <c r="H1561" s="178" t="s">
        <v>12505</v>
      </c>
      <c r="I1561" s="121" t="s">
        <v>2113</v>
      </c>
      <c r="J1561" s="21"/>
      <c r="K1561" s="121" t="s">
        <v>12808</v>
      </c>
      <c r="L1561" s="191" t="s">
        <v>12807</v>
      </c>
      <c r="M1561" s="178">
        <v>160</v>
      </c>
      <c r="N1561" s="121">
        <v>33</v>
      </c>
      <c r="O1561" s="121">
        <v>0.4</v>
      </c>
      <c r="P1561" s="121">
        <v>3</v>
      </c>
      <c r="Q1561" s="111">
        <v>2003</v>
      </c>
      <c r="R1561" s="115"/>
      <c r="S1561" s="115"/>
      <c r="T1561" s="116">
        <v>991</v>
      </c>
      <c r="U1561" s="111">
        <v>45</v>
      </c>
      <c r="V1561" s="113">
        <f t="shared" si="290"/>
        <v>698.10444444444443</v>
      </c>
      <c r="W1561" s="113">
        <f t="shared" si="291"/>
        <v>292.89555555555557</v>
      </c>
      <c r="X1561" s="112">
        <f t="shared" si="292"/>
        <v>292895.55555555556</v>
      </c>
      <c r="Y1561" s="111"/>
      <c r="Z1561" s="110">
        <f t="shared" si="288"/>
        <v>31</v>
      </c>
      <c r="AA1561" s="109">
        <f t="shared" si="293"/>
        <v>49.550000000000004</v>
      </c>
      <c r="AB1561" s="109">
        <f t="shared" si="294"/>
        <v>49550.000000000007</v>
      </c>
      <c r="AC1561" s="108">
        <f t="shared" si="295"/>
        <v>941.45</v>
      </c>
      <c r="AD1561" s="107">
        <f t="shared" si="296"/>
        <v>2.2222222222222223E-2</v>
      </c>
      <c r="AE1561" s="106">
        <f t="shared" si="297"/>
        <v>20.921111111111113</v>
      </c>
      <c r="AF1561" s="105">
        <f t="shared" si="298"/>
        <v>313.81666666666666</v>
      </c>
      <c r="AG1561" s="105">
        <f t="shared" si="299"/>
        <v>677.18333333333328</v>
      </c>
    </row>
    <row r="1562" spans="1:33" s="88" customFormat="1" x14ac:dyDescent="0.35">
      <c r="A1562" s="21">
        <v>10141103</v>
      </c>
      <c r="B1562" s="176" t="s">
        <v>1665</v>
      </c>
      <c r="C1562" s="272" t="s">
        <v>710</v>
      </c>
      <c r="D1562" s="236" t="s">
        <v>12313</v>
      </c>
      <c r="E1562" s="114" t="str">
        <f t="shared" si="289"/>
        <v>TRANSFORMADOR MARCA:  PTS0002</v>
      </c>
      <c r="F1562" s="236" t="s">
        <v>5268</v>
      </c>
      <c r="G1562" s="49"/>
      <c r="H1562" s="178" t="s">
        <v>12505</v>
      </c>
      <c r="I1562" s="121" t="s">
        <v>2113</v>
      </c>
      <c r="J1562" s="21"/>
      <c r="K1562" s="285" t="s">
        <v>12784</v>
      </c>
      <c r="L1562" s="191" t="s">
        <v>12783</v>
      </c>
      <c r="M1562" s="241">
        <v>250</v>
      </c>
      <c r="N1562" s="121">
        <v>33</v>
      </c>
      <c r="O1562" s="121">
        <v>0.4</v>
      </c>
      <c r="P1562" s="121">
        <v>3</v>
      </c>
      <c r="Q1562" s="111">
        <v>2003</v>
      </c>
      <c r="R1562" s="115"/>
      <c r="S1562" s="115"/>
      <c r="T1562" s="116">
        <v>991</v>
      </c>
      <c r="U1562" s="111">
        <v>45</v>
      </c>
      <c r="V1562" s="113">
        <f t="shared" si="290"/>
        <v>698.10444444444443</v>
      </c>
      <c r="W1562" s="113">
        <f t="shared" si="291"/>
        <v>292.89555555555557</v>
      </c>
      <c r="X1562" s="112">
        <f t="shared" si="292"/>
        <v>292895.55555555556</v>
      </c>
      <c r="Y1562" s="111"/>
      <c r="Z1562" s="110">
        <f t="shared" si="288"/>
        <v>31</v>
      </c>
      <c r="AA1562" s="109">
        <f t="shared" si="293"/>
        <v>49.550000000000004</v>
      </c>
      <c r="AB1562" s="109">
        <f t="shared" si="294"/>
        <v>49550.000000000007</v>
      </c>
      <c r="AC1562" s="108">
        <f t="shared" si="295"/>
        <v>941.45</v>
      </c>
      <c r="AD1562" s="107">
        <f t="shared" si="296"/>
        <v>2.2222222222222223E-2</v>
      </c>
      <c r="AE1562" s="106">
        <f t="shared" si="297"/>
        <v>20.921111111111113</v>
      </c>
      <c r="AF1562" s="105">
        <f t="shared" si="298"/>
        <v>313.81666666666666</v>
      </c>
      <c r="AG1562" s="105">
        <f t="shared" si="299"/>
        <v>677.18333333333328</v>
      </c>
    </row>
    <row r="1563" spans="1:33" s="88" customFormat="1" x14ac:dyDescent="0.35">
      <c r="A1563" s="21">
        <v>10141103</v>
      </c>
      <c r="B1563" s="176" t="s">
        <v>1665</v>
      </c>
      <c r="C1563" s="272" t="s">
        <v>710</v>
      </c>
      <c r="D1563" s="121" t="s">
        <v>12310</v>
      </c>
      <c r="E1563" s="114" t="str">
        <f t="shared" si="289"/>
        <v>TRANSFORMADOR MARCA:  PTS0003</v>
      </c>
      <c r="F1563" s="121" t="s">
        <v>5268</v>
      </c>
      <c r="G1563" s="21"/>
      <c r="H1563" s="178" t="s">
        <v>12505</v>
      </c>
      <c r="I1563" s="121" t="s">
        <v>2113</v>
      </c>
      <c r="J1563" s="21"/>
      <c r="K1563" s="121" t="s">
        <v>12806</v>
      </c>
      <c r="L1563" s="191" t="s">
        <v>12805</v>
      </c>
      <c r="M1563" s="178">
        <v>160</v>
      </c>
      <c r="N1563" s="121">
        <v>33</v>
      </c>
      <c r="O1563" s="121">
        <v>0.4</v>
      </c>
      <c r="P1563" s="121">
        <v>3</v>
      </c>
      <c r="Q1563" s="111">
        <v>2003</v>
      </c>
      <c r="R1563" s="115"/>
      <c r="S1563" s="115"/>
      <c r="T1563" s="116">
        <v>991</v>
      </c>
      <c r="U1563" s="111">
        <v>45</v>
      </c>
      <c r="V1563" s="113">
        <f t="shared" si="290"/>
        <v>698.10444444444443</v>
      </c>
      <c r="W1563" s="113">
        <f t="shared" si="291"/>
        <v>292.89555555555557</v>
      </c>
      <c r="X1563" s="112">
        <f t="shared" si="292"/>
        <v>292895.55555555556</v>
      </c>
      <c r="Y1563" s="111"/>
      <c r="Z1563" s="110">
        <f t="shared" si="288"/>
        <v>31</v>
      </c>
      <c r="AA1563" s="109">
        <f t="shared" si="293"/>
        <v>49.550000000000004</v>
      </c>
      <c r="AB1563" s="109">
        <f t="shared" si="294"/>
        <v>49550.000000000007</v>
      </c>
      <c r="AC1563" s="108">
        <f t="shared" si="295"/>
        <v>941.45</v>
      </c>
      <c r="AD1563" s="107">
        <f t="shared" si="296"/>
        <v>2.2222222222222223E-2</v>
      </c>
      <c r="AE1563" s="106">
        <f t="shared" si="297"/>
        <v>20.921111111111113</v>
      </c>
      <c r="AF1563" s="105">
        <f t="shared" si="298"/>
        <v>313.81666666666666</v>
      </c>
      <c r="AG1563" s="105">
        <f t="shared" si="299"/>
        <v>677.18333333333328</v>
      </c>
    </row>
    <row r="1564" spans="1:33" s="88" customFormat="1" x14ac:dyDescent="0.35">
      <c r="A1564" s="21">
        <v>10141103</v>
      </c>
      <c r="B1564" s="176" t="s">
        <v>1665</v>
      </c>
      <c r="C1564" s="272" t="s">
        <v>710</v>
      </c>
      <c r="D1564" s="121" t="s">
        <v>12307</v>
      </c>
      <c r="E1564" s="114" t="str">
        <f t="shared" si="289"/>
        <v>TRANSFORMADOR MARCA:  PTS0004</v>
      </c>
      <c r="F1564" s="121" t="s">
        <v>12804</v>
      </c>
      <c r="G1564" s="21"/>
      <c r="H1564" s="178" t="s">
        <v>12505</v>
      </c>
      <c r="I1564" s="121" t="s">
        <v>2113</v>
      </c>
      <c r="J1564" s="21"/>
      <c r="K1564" s="121" t="s">
        <v>12803</v>
      </c>
      <c r="L1564" s="191" t="s">
        <v>12802</v>
      </c>
      <c r="M1564" s="178">
        <v>200</v>
      </c>
      <c r="N1564" s="121">
        <v>33</v>
      </c>
      <c r="O1564" s="121">
        <v>0.4</v>
      </c>
      <c r="P1564" s="121">
        <v>3</v>
      </c>
      <c r="Q1564" s="111">
        <v>2003</v>
      </c>
      <c r="R1564" s="115"/>
      <c r="S1564" s="115"/>
      <c r="T1564" s="116">
        <v>991</v>
      </c>
      <c r="U1564" s="111">
        <v>45</v>
      </c>
      <c r="V1564" s="113">
        <f t="shared" si="290"/>
        <v>698.10444444444443</v>
      </c>
      <c r="W1564" s="113">
        <f t="shared" si="291"/>
        <v>292.89555555555557</v>
      </c>
      <c r="X1564" s="112">
        <f t="shared" si="292"/>
        <v>292895.55555555556</v>
      </c>
      <c r="Y1564" s="111"/>
      <c r="Z1564" s="110">
        <f t="shared" si="288"/>
        <v>31</v>
      </c>
      <c r="AA1564" s="109">
        <f t="shared" si="293"/>
        <v>49.550000000000004</v>
      </c>
      <c r="AB1564" s="109">
        <f t="shared" si="294"/>
        <v>49550.000000000007</v>
      </c>
      <c r="AC1564" s="108">
        <f t="shared" si="295"/>
        <v>941.45</v>
      </c>
      <c r="AD1564" s="107">
        <f t="shared" si="296"/>
        <v>2.2222222222222223E-2</v>
      </c>
      <c r="AE1564" s="106">
        <f t="shared" si="297"/>
        <v>20.921111111111113</v>
      </c>
      <c r="AF1564" s="105">
        <f t="shared" si="298"/>
        <v>313.81666666666666</v>
      </c>
      <c r="AG1564" s="105">
        <f t="shared" si="299"/>
        <v>677.18333333333328</v>
      </c>
    </row>
    <row r="1565" spans="1:33" s="88" customFormat="1" x14ac:dyDescent="0.35">
      <c r="A1565" s="21">
        <v>10141103</v>
      </c>
      <c r="B1565" s="176" t="s">
        <v>1665</v>
      </c>
      <c r="C1565" s="272" t="s">
        <v>710</v>
      </c>
      <c r="D1565" s="121" t="s">
        <v>12304</v>
      </c>
      <c r="E1565" s="114" t="str">
        <f t="shared" si="289"/>
        <v>TRANSFORMADOR MARCA:  PTS0005</v>
      </c>
      <c r="F1565" s="121" t="s">
        <v>5268</v>
      </c>
      <c r="G1565" s="21"/>
      <c r="H1565" s="178" t="s">
        <v>12505</v>
      </c>
      <c r="I1565" s="121" t="s">
        <v>2113</v>
      </c>
      <c r="J1565" s="21"/>
      <c r="K1565" s="121" t="s">
        <v>12801</v>
      </c>
      <c r="L1565" s="191" t="s">
        <v>12800</v>
      </c>
      <c r="M1565" s="178">
        <v>250</v>
      </c>
      <c r="N1565" s="121">
        <v>33</v>
      </c>
      <c r="O1565" s="121">
        <v>0.4</v>
      </c>
      <c r="P1565" s="121">
        <v>3</v>
      </c>
      <c r="Q1565" s="111">
        <v>2003</v>
      </c>
      <c r="R1565" s="115"/>
      <c r="S1565" s="115"/>
      <c r="T1565" s="116">
        <v>991</v>
      </c>
      <c r="U1565" s="111">
        <v>45</v>
      </c>
      <c r="V1565" s="113">
        <f t="shared" si="290"/>
        <v>698.10444444444443</v>
      </c>
      <c r="W1565" s="113">
        <f t="shared" si="291"/>
        <v>292.89555555555557</v>
      </c>
      <c r="X1565" s="112">
        <f t="shared" si="292"/>
        <v>292895.55555555556</v>
      </c>
      <c r="Y1565" s="111"/>
      <c r="Z1565" s="110">
        <f t="shared" si="288"/>
        <v>31</v>
      </c>
      <c r="AA1565" s="109">
        <f t="shared" si="293"/>
        <v>49.550000000000004</v>
      </c>
      <c r="AB1565" s="109">
        <f t="shared" si="294"/>
        <v>49550.000000000007</v>
      </c>
      <c r="AC1565" s="108">
        <f t="shared" si="295"/>
        <v>941.45</v>
      </c>
      <c r="AD1565" s="107">
        <f t="shared" si="296"/>
        <v>2.2222222222222223E-2</v>
      </c>
      <c r="AE1565" s="106">
        <f t="shared" si="297"/>
        <v>20.921111111111113</v>
      </c>
      <c r="AF1565" s="105">
        <f t="shared" si="298"/>
        <v>313.81666666666666</v>
      </c>
      <c r="AG1565" s="105">
        <f t="shared" si="299"/>
        <v>677.18333333333328</v>
      </c>
    </row>
    <row r="1566" spans="1:33" s="88" customFormat="1" x14ac:dyDescent="0.35">
      <c r="A1566" s="21">
        <v>10141103</v>
      </c>
      <c r="B1566" s="176" t="s">
        <v>1665</v>
      </c>
      <c r="C1566" s="272" t="s">
        <v>710</v>
      </c>
      <c r="D1566" s="121" t="s">
        <v>12331</v>
      </c>
      <c r="E1566" s="114" t="str">
        <f t="shared" si="289"/>
        <v>TRANSFORMADOR MARCA:  PTS0006</v>
      </c>
      <c r="F1566" s="121" t="s">
        <v>12799</v>
      </c>
      <c r="G1566" s="21"/>
      <c r="H1566" s="178" t="s">
        <v>12505</v>
      </c>
      <c r="I1566" s="121" t="s">
        <v>2113</v>
      </c>
      <c r="J1566" s="21"/>
      <c r="K1566" s="121" t="s">
        <v>12798</v>
      </c>
      <c r="L1566" s="191" t="s">
        <v>12797</v>
      </c>
      <c r="M1566" s="178">
        <v>50</v>
      </c>
      <c r="N1566" s="121">
        <v>33</v>
      </c>
      <c r="O1566" s="121">
        <v>0.4</v>
      </c>
      <c r="P1566" s="121">
        <v>3</v>
      </c>
      <c r="Q1566" s="111">
        <v>2003</v>
      </c>
      <c r="R1566" s="115"/>
      <c r="S1566" s="115"/>
      <c r="T1566" s="116">
        <v>643</v>
      </c>
      <c r="U1566" s="111">
        <v>45</v>
      </c>
      <c r="V1566" s="113">
        <f t="shared" si="290"/>
        <v>452.95777777777778</v>
      </c>
      <c r="W1566" s="113">
        <f t="shared" si="291"/>
        <v>190.04222222222222</v>
      </c>
      <c r="X1566" s="112">
        <f t="shared" si="292"/>
        <v>190042.22222222222</v>
      </c>
      <c r="Y1566" s="111"/>
      <c r="Z1566" s="110">
        <f t="shared" si="288"/>
        <v>31</v>
      </c>
      <c r="AA1566" s="109">
        <f t="shared" si="293"/>
        <v>32.15</v>
      </c>
      <c r="AB1566" s="109">
        <f t="shared" si="294"/>
        <v>32150</v>
      </c>
      <c r="AC1566" s="108">
        <f t="shared" si="295"/>
        <v>610.85</v>
      </c>
      <c r="AD1566" s="107">
        <f t="shared" si="296"/>
        <v>2.2222222222222223E-2</v>
      </c>
      <c r="AE1566" s="106">
        <f t="shared" si="297"/>
        <v>13.574444444444445</v>
      </c>
      <c r="AF1566" s="105">
        <f t="shared" si="298"/>
        <v>203.61666666666667</v>
      </c>
      <c r="AG1566" s="105">
        <f t="shared" si="299"/>
        <v>439.38333333333333</v>
      </c>
    </row>
    <row r="1567" spans="1:33" s="88" customFormat="1" x14ac:dyDescent="0.35">
      <c r="A1567" s="21">
        <v>10141103</v>
      </c>
      <c r="B1567" s="176" t="s">
        <v>1665</v>
      </c>
      <c r="C1567" s="272" t="s">
        <v>710</v>
      </c>
      <c r="D1567" s="121" t="s">
        <v>12328</v>
      </c>
      <c r="E1567" s="114" t="str">
        <f t="shared" si="289"/>
        <v>TRANSFORMADOR MARCA:  PTS0007</v>
      </c>
      <c r="F1567" s="121" t="s">
        <v>5268</v>
      </c>
      <c r="G1567" s="21"/>
      <c r="H1567" s="178" t="s">
        <v>12505</v>
      </c>
      <c r="I1567" s="121" t="s">
        <v>2113</v>
      </c>
      <c r="J1567" s="21"/>
      <c r="K1567" s="121" t="s">
        <v>12796</v>
      </c>
      <c r="L1567" s="191" t="s">
        <v>12795</v>
      </c>
      <c r="M1567" s="178">
        <v>100</v>
      </c>
      <c r="N1567" s="121">
        <v>33</v>
      </c>
      <c r="O1567" s="121">
        <v>0.4</v>
      </c>
      <c r="P1567" s="121">
        <v>3</v>
      </c>
      <c r="Q1567" s="111">
        <v>2003</v>
      </c>
      <c r="R1567" s="115"/>
      <c r="S1567" s="115"/>
      <c r="T1567" s="116">
        <v>763</v>
      </c>
      <c r="U1567" s="111">
        <v>45</v>
      </c>
      <c r="V1567" s="113">
        <f t="shared" si="290"/>
        <v>537.49111111111108</v>
      </c>
      <c r="W1567" s="113">
        <f t="shared" si="291"/>
        <v>225.50888888888892</v>
      </c>
      <c r="X1567" s="112">
        <f t="shared" si="292"/>
        <v>225508.88888888891</v>
      </c>
      <c r="Y1567" s="111"/>
      <c r="Z1567" s="110">
        <f t="shared" si="288"/>
        <v>31</v>
      </c>
      <c r="AA1567" s="109">
        <f t="shared" si="293"/>
        <v>38.15</v>
      </c>
      <c r="AB1567" s="109">
        <f t="shared" si="294"/>
        <v>38150</v>
      </c>
      <c r="AC1567" s="108">
        <f t="shared" si="295"/>
        <v>724.85</v>
      </c>
      <c r="AD1567" s="107">
        <f t="shared" si="296"/>
        <v>2.2222222222222223E-2</v>
      </c>
      <c r="AE1567" s="106">
        <f t="shared" si="297"/>
        <v>16.10777777777778</v>
      </c>
      <c r="AF1567" s="105">
        <f t="shared" si="298"/>
        <v>241.6166666666667</v>
      </c>
      <c r="AG1567" s="105">
        <f t="shared" si="299"/>
        <v>521.38333333333333</v>
      </c>
    </row>
    <row r="1568" spans="1:33" s="88" customFormat="1" x14ac:dyDescent="0.35">
      <c r="A1568" s="21">
        <v>10141103</v>
      </c>
      <c r="B1568" s="176" t="s">
        <v>1665</v>
      </c>
      <c r="C1568" s="272" t="s">
        <v>710</v>
      </c>
      <c r="D1568" s="121" t="s">
        <v>12422</v>
      </c>
      <c r="E1568" s="114" t="str">
        <f t="shared" si="289"/>
        <v>TRANSFORMADOR MARCA:  PTS0008</v>
      </c>
      <c r="F1568" s="121" t="s">
        <v>12794</v>
      </c>
      <c r="G1568" s="21"/>
      <c r="H1568" s="178" t="s">
        <v>12505</v>
      </c>
      <c r="I1568" s="121" t="s">
        <v>2113</v>
      </c>
      <c r="J1568" s="21"/>
      <c r="K1568" s="121" t="s">
        <v>12793</v>
      </c>
      <c r="L1568" s="191" t="s">
        <v>12792</v>
      </c>
      <c r="M1568" s="178">
        <v>32</v>
      </c>
      <c r="N1568" s="121">
        <v>33</v>
      </c>
      <c r="O1568" s="121">
        <v>0.4</v>
      </c>
      <c r="P1568" s="121">
        <v>3</v>
      </c>
      <c r="Q1568" s="111">
        <v>2003</v>
      </c>
      <c r="R1568" s="115"/>
      <c r="S1568" s="115"/>
      <c r="T1568" s="116">
        <v>643</v>
      </c>
      <c r="U1568" s="111">
        <v>45</v>
      </c>
      <c r="V1568" s="113">
        <f t="shared" si="290"/>
        <v>452.95777777777778</v>
      </c>
      <c r="W1568" s="113">
        <f t="shared" si="291"/>
        <v>190.04222222222222</v>
      </c>
      <c r="X1568" s="112">
        <f t="shared" si="292"/>
        <v>190042.22222222222</v>
      </c>
      <c r="Y1568" s="111"/>
      <c r="Z1568" s="110">
        <f t="shared" si="288"/>
        <v>31</v>
      </c>
      <c r="AA1568" s="109">
        <f t="shared" si="293"/>
        <v>32.15</v>
      </c>
      <c r="AB1568" s="109">
        <f t="shared" si="294"/>
        <v>32150</v>
      </c>
      <c r="AC1568" s="108">
        <f t="shared" si="295"/>
        <v>610.85</v>
      </c>
      <c r="AD1568" s="107">
        <f t="shared" si="296"/>
        <v>2.2222222222222223E-2</v>
      </c>
      <c r="AE1568" s="106">
        <f t="shared" si="297"/>
        <v>13.574444444444445</v>
      </c>
      <c r="AF1568" s="105">
        <f t="shared" si="298"/>
        <v>203.61666666666667</v>
      </c>
      <c r="AG1568" s="105">
        <f t="shared" si="299"/>
        <v>439.38333333333333</v>
      </c>
    </row>
    <row r="1569" spans="1:33" s="88" customFormat="1" x14ac:dyDescent="0.35">
      <c r="A1569" s="21">
        <v>10141103</v>
      </c>
      <c r="B1569" s="176" t="s">
        <v>1665</v>
      </c>
      <c r="C1569" s="272" t="s">
        <v>710</v>
      </c>
      <c r="D1569" s="121" t="s">
        <v>12419</v>
      </c>
      <c r="E1569" s="114" t="str">
        <f t="shared" si="289"/>
        <v>TRANSFORMADOR MARCA:  PTS0009</v>
      </c>
      <c r="F1569" s="121" t="s">
        <v>12791</v>
      </c>
      <c r="G1569" s="21"/>
      <c r="H1569" s="178" t="s">
        <v>12505</v>
      </c>
      <c r="I1569" s="121" t="s">
        <v>2113</v>
      </c>
      <c r="J1569" s="21"/>
      <c r="K1569" s="121" t="s">
        <v>12790</v>
      </c>
      <c r="L1569" s="191" t="s">
        <v>12789</v>
      </c>
      <c r="M1569" s="178">
        <v>32</v>
      </c>
      <c r="N1569" s="121">
        <v>33</v>
      </c>
      <c r="O1569" s="121">
        <v>0.4</v>
      </c>
      <c r="P1569" s="121">
        <v>3</v>
      </c>
      <c r="Q1569" s="111">
        <v>2003</v>
      </c>
      <c r="R1569" s="115"/>
      <c r="S1569" s="115"/>
      <c r="T1569" s="116">
        <v>643</v>
      </c>
      <c r="U1569" s="111">
        <v>45</v>
      </c>
      <c r="V1569" s="113">
        <f t="shared" si="290"/>
        <v>452.95777777777778</v>
      </c>
      <c r="W1569" s="113">
        <f t="shared" si="291"/>
        <v>190.04222222222222</v>
      </c>
      <c r="X1569" s="112">
        <f t="shared" si="292"/>
        <v>190042.22222222222</v>
      </c>
      <c r="Y1569" s="111"/>
      <c r="Z1569" s="110">
        <f t="shared" si="288"/>
        <v>31</v>
      </c>
      <c r="AA1569" s="109">
        <f t="shared" si="293"/>
        <v>32.15</v>
      </c>
      <c r="AB1569" s="109">
        <f t="shared" si="294"/>
        <v>32150</v>
      </c>
      <c r="AC1569" s="108">
        <f t="shared" si="295"/>
        <v>610.85</v>
      </c>
      <c r="AD1569" s="107">
        <f t="shared" si="296"/>
        <v>2.2222222222222223E-2</v>
      </c>
      <c r="AE1569" s="106">
        <f t="shared" si="297"/>
        <v>13.574444444444445</v>
      </c>
      <c r="AF1569" s="105">
        <f t="shared" si="298"/>
        <v>203.61666666666667</v>
      </c>
      <c r="AG1569" s="105">
        <f t="shared" si="299"/>
        <v>439.38333333333333</v>
      </c>
    </row>
    <row r="1570" spans="1:33" s="88" customFormat="1" x14ac:dyDescent="0.35">
      <c r="A1570" s="21">
        <v>10141103</v>
      </c>
      <c r="B1570" s="176" t="s">
        <v>1665</v>
      </c>
      <c r="C1570" s="272" t="s">
        <v>710</v>
      </c>
      <c r="D1570" s="121" t="s">
        <v>12416</v>
      </c>
      <c r="E1570" s="114" t="str">
        <f t="shared" si="289"/>
        <v>TRANSFORMADOR MARCA:  PTS0010</v>
      </c>
      <c r="F1570" s="121" t="s">
        <v>12788</v>
      </c>
      <c r="G1570" s="21"/>
      <c r="H1570" s="178" t="s">
        <v>12505</v>
      </c>
      <c r="I1570" s="121" t="s">
        <v>2113</v>
      </c>
      <c r="J1570" s="21"/>
      <c r="K1570" s="121" t="s">
        <v>12787</v>
      </c>
      <c r="L1570" s="191" t="s">
        <v>12786</v>
      </c>
      <c r="M1570" s="178">
        <v>100</v>
      </c>
      <c r="N1570" s="121">
        <v>33</v>
      </c>
      <c r="O1570" s="121">
        <v>0.4</v>
      </c>
      <c r="P1570" s="121">
        <v>3</v>
      </c>
      <c r="Q1570" s="111">
        <v>2003</v>
      </c>
      <c r="R1570" s="115"/>
      <c r="S1570" s="115"/>
      <c r="T1570" s="116">
        <v>763</v>
      </c>
      <c r="U1570" s="111">
        <v>45</v>
      </c>
      <c r="V1570" s="113">
        <f t="shared" si="290"/>
        <v>537.49111111111108</v>
      </c>
      <c r="W1570" s="113">
        <f t="shared" si="291"/>
        <v>225.50888888888892</v>
      </c>
      <c r="X1570" s="112">
        <f t="shared" si="292"/>
        <v>225508.88888888891</v>
      </c>
      <c r="Y1570" s="111"/>
      <c r="Z1570" s="110">
        <f t="shared" si="288"/>
        <v>31</v>
      </c>
      <c r="AA1570" s="109">
        <f t="shared" si="293"/>
        <v>38.15</v>
      </c>
      <c r="AB1570" s="109">
        <f t="shared" si="294"/>
        <v>38150</v>
      </c>
      <c r="AC1570" s="108">
        <f t="shared" si="295"/>
        <v>724.85</v>
      </c>
      <c r="AD1570" s="107">
        <f t="shared" si="296"/>
        <v>2.2222222222222223E-2</v>
      </c>
      <c r="AE1570" s="106">
        <f t="shared" si="297"/>
        <v>16.10777777777778</v>
      </c>
      <c r="AF1570" s="105">
        <f t="shared" si="298"/>
        <v>241.6166666666667</v>
      </c>
      <c r="AG1570" s="105">
        <f t="shared" si="299"/>
        <v>521.38333333333333</v>
      </c>
    </row>
    <row r="1571" spans="1:33" s="88" customFormat="1" x14ac:dyDescent="0.35">
      <c r="A1571" s="21">
        <v>10141103</v>
      </c>
      <c r="B1571" s="176" t="s">
        <v>1665</v>
      </c>
      <c r="C1571" s="272" t="s">
        <v>710</v>
      </c>
      <c r="D1571" s="121" t="s">
        <v>12413</v>
      </c>
      <c r="E1571" s="114" t="str">
        <f t="shared" si="289"/>
        <v>TRANSFORMADOR MARCA:  PTS0011</v>
      </c>
      <c r="F1571" s="121" t="s">
        <v>12785</v>
      </c>
      <c r="G1571" s="21"/>
      <c r="H1571" s="178" t="s">
        <v>12505</v>
      </c>
      <c r="I1571" s="121" t="s">
        <v>2113</v>
      </c>
      <c r="J1571" s="21"/>
      <c r="K1571" s="121" t="s">
        <v>12784</v>
      </c>
      <c r="L1571" s="191" t="s">
        <v>12783</v>
      </c>
      <c r="M1571" s="178">
        <v>100</v>
      </c>
      <c r="N1571" s="121">
        <v>33</v>
      </c>
      <c r="O1571" s="121">
        <v>0.4</v>
      </c>
      <c r="P1571" s="121">
        <v>3</v>
      </c>
      <c r="Q1571" s="111">
        <v>2003</v>
      </c>
      <c r="R1571" s="115"/>
      <c r="S1571" s="115"/>
      <c r="T1571" s="116">
        <v>763</v>
      </c>
      <c r="U1571" s="111">
        <v>45</v>
      </c>
      <c r="V1571" s="113">
        <f t="shared" si="290"/>
        <v>537.49111111111108</v>
      </c>
      <c r="W1571" s="113">
        <f t="shared" si="291"/>
        <v>225.50888888888892</v>
      </c>
      <c r="X1571" s="112">
        <f t="shared" si="292"/>
        <v>225508.88888888891</v>
      </c>
      <c r="Y1571" s="111"/>
      <c r="Z1571" s="110">
        <f t="shared" si="288"/>
        <v>31</v>
      </c>
      <c r="AA1571" s="109">
        <f t="shared" si="293"/>
        <v>38.15</v>
      </c>
      <c r="AB1571" s="109">
        <f t="shared" si="294"/>
        <v>38150</v>
      </c>
      <c r="AC1571" s="108">
        <f t="shared" si="295"/>
        <v>724.85</v>
      </c>
      <c r="AD1571" s="107">
        <f t="shared" si="296"/>
        <v>2.2222222222222223E-2</v>
      </c>
      <c r="AE1571" s="106">
        <f t="shared" si="297"/>
        <v>16.10777777777778</v>
      </c>
      <c r="AF1571" s="105">
        <f t="shared" si="298"/>
        <v>241.6166666666667</v>
      </c>
      <c r="AG1571" s="105">
        <f t="shared" si="299"/>
        <v>521.38333333333333</v>
      </c>
    </row>
    <row r="1572" spans="1:33" s="88" customFormat="1" x14ac:dyDescent="0.35">
      <c r="A1572" s="21">
        <v>10141103</v>
      </c>
      <c r="B1572" s="176" t="s">
        <v>1665</v>
      </c>
      <c r="C1572" s="272" t="s">
        <v>710</v>
      </c>
      <c r="D1572" s="121" t="s">
        <v>12410</v>
      </c>
      <c r="E1572" s="114" t="str">
        <f t="shared" si="289"/>
        <v>TRANSFORMADOR MARCA:  PTS0012</v>
      </c>
      <c r="F1572" s="121" t="s">
        <v>12782</v>
      </c>
      <c r="G1572" s="21"/>
      <c r="H1572" s="178" t="s">
        <v>12505</v>
      </c>
      <c r="I1572" s="121" t="s">
        <v>2113</v>
      </c>
      <c r="J1572" s="21"/>
      <c r="K1572" s="121" t="s">
        <v>12781</v>
      </c>
      <c r="L1572" s="191" t="s">
        <v>12780</v>
      </c>
      <c r="M1572" s="178">
        <v>100</v>
      </c>
      <c r="N1572" s="121">
        <v>33</v>
      </c>
      <c r="O1572" s="121">
        <v>0.4</v>
      </c>
      <c r="P1572" s="121">
        <v>3</v>
      </c>
      <c r="Q1572" s="111">
        <v>2003</v>
      </c>
      <c r="R1572" s="115"/>
      <c r="S1572" s="115"/>
      <c r="T1572" s="116">
        <v>763</v>
      </c>
      <c r="U1572" s="111">
        <v>45</v>
      </c>
      <c r="V1572" s="113">
        <f t="shared" si="290"/>
        <v>537.49111111111108</v>
      </c>
      <c r="W1572" s="113">
        <f t="shared" si="291"/>
        <v>225.50888888888892</v>
      </c>
      <c r="X1572" s="112">
        <f t="shared" si="292"/>
        <v>225508.88888888891</v>
      </c>
      <c r="Y1572" s="111"/>
      <c r="Z1572" s="110">
        <f t="shared" ref="Z1572:Z1635" si="300">(U1572-(2017-Q1572))</f>
        <v>31</v>
      </c>
      <c r="AA1572" s="109">
        <f t="shared" si="293"/>
        <v>38.15</v>
      </c>
      <c r="AB1572" s="109">
        <f t="shared" si="294"/>
        <v>38150</v>
      </c>
      <c r="AC1572" s="108">
        <f t="shared" si="295"/>
        <v>724.85</v>
      </c>
      <c r="AD1572" s="107">
        <f t="shared" si="296"/>
        <v>2.2222222222222223E-2</v>
      </c>
      <c r="AE1572" s="106">
        <f t="shared" si="297"/>
        <v>16.10777777777778</v>
      </c>
      <c r="AF1572" s="105">
        <f t="shared" si="298"/>
        <v>241.6166666666667</v>
      </c>
      <c r="AG1572" s="105">
        <f t="shared" si="299"/>
        <v>521.38333333333333</v>
      </c>
    </row>
    <row r="1573" spans="1:33" s="88" customFormat="1" x14ac:dyDescent="0.35">
      <c r="A1573" s="21">
        <v>10141103</v>
      </c>
      <c r="B1573" s="176" t="s">
        <v>1665</v>
      </c>
      <c r="C1573" s="272" t="s">
        <v>710</v>
      </c>
      <c r="D1573" s="121" t="s">
        <v>12406</v>
      </c>
      <c r="E1573" s="114" t="str">
        <f t="shared" si="289"/>
        <v>TRANSFORMADOR MARCA:  PTS0013</v>
      </c>
      <c r="F1573" s="121" t="s">
        <v>12779</v>
      </c>
      <c r="G1573" s="21"/>
      <c r="H1573" s="178" t="s">
        <v>12505</v>
      </c>
      <c r="I1573" s="121" t="s">
        <v>2113</v>
      </c>
      <c r="J1573" s="21"/>
      <c r="K1573" s="121" t="s">
        <v>12778</v>
      </c>
      <c r="L1573" s="191" t="s">
        <v>12777</v>
      </c>
      <c r="M1573" s="178">
        <v>50</v>
      </c>
      <c r="N1573" s="121">
        <v>33</v>
      </c>
      <c r="O1573" s="121">
        <v>0.4</v>
      </c>
      <c r="P1573" s="121">
        <v>3</v>
      </c>
      <c r="Q1573" s="111">
        <v>2003</v>
      </c>
      <c r="R1573" s="115"/>
      <c r="S1573" s="115"/>
      <c r="T1573" s="116">
        <v>643</v>
      </c>
      <c r="U1573" s="111">
        <v>45</v>
      </c>
      <c r="V1573" s="113">
        <f t="shared" si="290"/>
        <v>452.95777777777778</v>
      </c>
      <c r="W1573" s="113">
        <f t="shared" si="291"/>
        <v>190.04222222222222</v>
      </c>
      <c r="X1573" s="112">
        <f t="shared" si="292"/>
        <v>190042.22222222222</v>
      </c>
      <c r="Y1573" s="111"/>
      <c r="Z1573" s="110">
        <f t="shared" si="300"/>
        <v>31</v>
      </c>
      <c r="AA1573" s="109">
        <f t="shared" si="293"/>
        <v>32.15</v>
      </c>
      <c r="AB1573" s="109">
        <f t="shared" si="294"/>
        <v>32150</v>
      </c>
      <c r="AC1573" s="108">
        <f t="shared" si="295"/>
        <v>610.85</v>
      </c>
      <c r="AD1573" s="107">
        <f t="shared" si="296"/>
        <v>2.2222222222222223E-2</v>
      </c>
      <c r="AE1573" s="106">
        <f t="shared" si="297"/>
        <v>13.574444444444445</v>
      </c>
      <c r="AF1573" s="105">
        <f t="shared" si="298"/>
        <v>203.61666666666667</v>
      </c>
      <c r="AG1573" s="105">
        <f t="shared" si="299"/>
        <v>439.38333333333333</v>
      </c>
    </row>
    <row r="1574" spans="1:33" s="88" customFormat="1" x14ac:dyDescent="0.35">
      <c r="A1574" s="21">
        <v>10141103</v>
      </c>
      <c r="B1574" s="176" t="s">
        <v>1665</v>
      </c>
      <c r="C1574" s="272" t="s">
        <v>710</v>
      </c>
      <c r="D1574" s="121" t="s">
        <v>12402</v>
      </c>
      <c r="E1574" s="114" t="str">
        <f t="shared" si="289"/>
        <v>TRANSFORMADOR MARCA:  PTS0014</v>
      </c>
      <c r="F1574" s="121" t="s">
        <v>12776</v>
      </c>
      <c r="G1574" s="21"/>
      <c r="H1574" s="178" t="s">
        <v>12505</v>
      </c>
      <c r="I1574" s="121" t="s">
        <v>2113</v>
      </c>
      <c r="J1574" s="21"/>
      <c r="K1574" s="121" t="s">
        <v>12775</v>
      </c>
      <c r="L1574" s="191" t="s">
        <v>12774</v>
      </c>
      <c r="M1574" s="178">
        <v>160</v>
      </c>
      <c r="N1574" s="121">
        <v>33</v>
      </c>
      <c r="O1574" s="121">
        <v>0.4</v>
      </c>
      <c r="P1574" s="121">
        <v>3</v>
      </c>
      <c r="Q1574" s="111">
        <v>2003</v>
      </c>
      <c r="R1574" s="115"/>
      <c r="S1574" s="115"/>
      <c r="T1574" s="116">
        <v>991</v>
      </c>
      <c r="U1574" s="111">
        <v>45</v>
      </c>
      <c r="V1574" s="113">
        <f t="shared" si="290"/>
        <v>698.10444444444443</v>
      </c>
      <c r="W1574" s="113">
        <f t="shared" si="291"/>
        <v>292.89555555555557</v>
      </c>
      <c r="X1574" s="112">
        <f t="shared" si="292"/>
        <v>292895.55555555556</v>
      </c>
      <c r="Y1574" s="111"/>
      <c r="Z1574" s="110">
        <f t="shared" si="300"/>
        <v>31</v>
      </c>
      <c r="AA1574" s="109">
        <f t="shared" si="293"/>
        <v>49.550000000000004</v>
      </c>
      <c r="AB1574" s="109">
        <f t="shared" si="294"/>
        <v>49550.000000000007</v>
      </c>
      <c r="AC1574" s="108">
        <f t="shared" si="295"/>
        <v>941.45</v>
      </c>
      <c r="AD1574" s="107">
        <f t="shared" si="296"/>
        <v>2.2222222222222223E-2</v>
      </c>
      <c r="AE1574" s="106">
        <f t="shared" si="297"/>
        <v>20.921111111111113</v>
      </c>
      <c r="AF1574" s="105">
        <f t="shared" si="298"/>
        <v>313.81666666666666</v>
      </c>
      <c r="AG1574" s="105">
        <f t="shared" si="299"/>
        <v>677.18333333333328</v>
      </c>
    </row>
    <row r="1575" spans="1:33" s="88" customFormat="1" x14ac:dyDescent="0.35">
      <c r="A1575" s="21">
        <v>10141103</v>
      </c>
      <c r="B1575" s="176" t="s">
        <v>1665</v>
      </c>
      <c r="C1575" s="272" t="s">
        <v>710</v>
      </c>
      <c r="D1575" s="121" t="s">
        <v>12399</v>
      </c>
      <c r="E1575" s="114" t="str">
        <f t="shared" si="289"/>
        <v>TRANSFORMADOR MARCA:  PTS0015</v>
      </c>
      <c r="F1575" s="121" t="s">
        <v>12773</v>
      </c>
      <c r="G1575" s="21"/>
      <c r="H1575" s="178" t="s">
        <v>12505</v>
      </c>
      <c r="I1575" s="121" t="s">
        <v>2113</v>
      </c>
      <c r="J1575" s="21"/>
      <c r="K1575" s="121" t="s">
        <v>12772</v>
      </c>
      <c r="L1575" s="191" t="s">
        <v>12771</v>
      </c>
      <c r="M1575" s="178">
        <v>100</v>
      </c>
      <c r="N1575" s="121">
        <v>33</v>
      </c>
      <c r="O1575" s="121">
        <v>0.4</v>
      </c>
      <c r="P1575" s="121">
        <v>3</v>
      </c>
      <c r="Q1575" s="111">
        <v>2003</v>
      </c>
      <c r="R1575" s="115"/>
      <c r="S1575" s="115"/>
      <c r="T1575" s="116">
        <v>763</v>
      </c>
      <c r="U1575" s="111">
        <v>45</v>
      </c>
      <c r="V1575" s="113">
        <f t="shared" si="290"/>
        <v>537.49111111111108</v>
      </c>
      <c r="W1575" s="113">
        <f t="shared" si="291"/>
        <v>225.50888888888892</v>
      </c>
      <c r="X1575" s="112">
        <f t="shared" si="292"/>
        <v>225508.88888888891</v>
      </c>
      <c r="Y1575" s="111"/>
      <c r="Z1575" s="110">
        <f t="shared" si="300"/>
        <v>31</v>
      </c>
      <c r="AA1575" s="109">
        <f t="shared" si="293"/>
        <v>38.15</v>
      </c>
      <c r="AB1575" s="109">
        <f t="shared" si="294"/>
        <v>38150</v>
      </c>
      <c r="AC1575" s="108">
        <f t="shared" si="295"/>
        <v>724.85</v>
      </c>
      <c r="AD1575" s="107">
        <f t="shared" si="296"/>
        <v>2.2222222222222223E-2</v>
      </c>
      <c r="AE1575" s="106">
        <f t="shared" si="297"/>
        <v>16.10777777777778</v>
      </c>
      <c r="AF1575" s="105">
        <f t="shared" si="298"/>
        <v>241.6166666666667</v>
      </c>
      <c r="AG1575" s="105">
        <f t="shared" si="299"/>
        <v>521.38333333333333</v>
      </c>
    </row>
    <row r="1576" spans="1:33" s="88" customFormat="1" x14ac:dyDescent="0.35">
      <c r="A1576" s="21">
        <v>10141103</v>
      </c>
      <c r="B1576" s="176" t="s">
        <v>1665</v>
      </c>
      <c r="C1576" s="272" t="s">
        <v>710</v>
      </c>
      <c r="D1576" s="236" t="s">
        <v>12395</v>
      </c>
      <c r="E1576" s="114" t="str">
        <f t="shared" si="289"/>
        <v>TRANSFORMADOR MARCA:  PTS0016</v>
      </c>
      <c r="F1576" s="236" t="s">
        <v>12770</v>
      </c>
      <c r="G1576" s="49"/>
      <c r="H1576" s="178" t="s">
        <v>12505</v>
      </c>
      <c r="I1576" s="121" t="s">
        <v>2113</v>
      </c>
      <c r="J1576" s="21"/>
      <c r="K1576" s="121" t="s">
        <v>12769</v>
      </c>
      <c r="L1576" s="191" t="s">
        <v>12768</v>
      </c>
      <c r="M1576" s="241">
        <v>250</v>
      </c>
      <c r="N1576" s="121">
        <v>33</v>
      </c>
      <c r="O1576" s="121">
        <v>0.4</v>
      </c>
      <c r="P1576" s="121">
        <v>3</v>
      </c>
      <c r="Q1576" s="111">
        <v>2003</v>
      </c>
      <c r="R1576" s="115"/>
      <c r="S1576" s="115"/>
      <c r="T1576" s="116">
        <v>991</v>
      </c>
      <c r="U1576" s="111">
        <v>45</v>
      </c>
      <c r="V1576" s="113">
        <f t="shared" si="290"/>
        <v>698.10444444444443</v>
      </c>
      <c r="W1576" s="113">
        <f t="shared" si="291"/>
        <v>292.89555555555557</v>
      </c>
      <c r="X1576" s="112">
        <f t="shared" si="292"/>
        <v>292895.55555555556</v>
      </c>
      <c r="Y1576" s="111"/>
      <c r="Z1576" s="110">
        <f t="shared" si="300"/>
        <v>31</v>
      </c>
      <c r="AA1576" s="109">
        <f t="shared" si="293"/>
        <v>49.550000000000004</v>
      </c>
      <c r="AB1576" s="109">
        <f t="shared" si="294"/>
        <v>49550.000000000007</v>
      </c>
      <c r="AC1576" s="108">
        <f t="shared" si="295"/>
        <v>941.45</v>
      </c>
      <c r="AD1576" s="107">
        <f t="shared" si="296"/>
        <v>2.2222222222222223E-2</v>
      </c>
      <c r="AE1576" s="106">
        <f t="shared" si="297"/>
        <v>20.921111111111113</v>
      </c>
      <c r="AF1576" s="105">
        <f t="shared" si="298"/>
        <v>313.81666666666666</v>
      </c>
      <c r="AG1576" s="105">
        <f t="shared" si="299"/>
        <v>677.18333333333328</v>
      </c>
    </row>
    <row r="1577" spans="1:33" s="88" customFormat="1" x14ac:dyDescent="0.35">
      <c r="A1577" s="21">
        <v>10141103</v>
      </c>
      <c r="B1577" s="176" t="s">
        <v>1665</v>
      </c>
      <c r="C1577" s="272" t="s">
        <v>710</v>
      </c>
      <c r="D1577" s="121" t="s">
        <v>12391</v>
      </c>
      <c r="E1577" s="114" t="str">
        <f t="shared" si="289"/>
        <v>TRANSFORMADOR MARCA:  PTS0017</v>
      </c>
      <c r="F1577" s="121" t="s">
        <v>12767</v>
      </c>
      <c r="G1577" s="21"/>
      <c r="H1577" s="178" t="s">
        <v>12505</v>
      </c>
      <c r="I1577" s="121" t="s">
        <v>2113</v>
      </c>
      <c r="J1577" s="21"/>
      <c r="K1577" s="121" t="s">
        <v>12766</v>
      </c>
      <c r="L1577" s="191" t="s">
        <v>12765</v>
      </c>
      <c r="M1577" s="178">
        <v>50</v>
      </c>
      <c r="N1577" s="121">
        <v>33</v>
      </c>
      <c r="O1577" s="121">
        <v>0.4</v>
      </c>
      <c r="P1577" s="121">
        <v>3</v>
      </c>
      <c r="Q1577" s="111">
        <v>2003</v>
      </c>
      <c r="R1577" s="115"/>
      <c r="S1577" s="115"/>
      <c r="T1577" s="116">
        <v>643</v>
      </c>
      <c r="U1577" s="111">
        <v>45</v>
      </c>
      <c r="V1577" s="113">
        <f t="shared" si="290"/>
        <v>452.95777777777778</v>
      </c>
      <c r="W1577" s="113">
        <f t="shared" si="291"/>
        <v>190.04222222222222</v>
      </c>
      <c r="X1577" s="112">
        <f t="shared" si="292"/>
        <v>190042.22222222222</v>
      </c>
      <c r="Y1577" s="111"/>
      <c r="Z1577" s="110">
        <f t="shared" si="300"/>
        <v>31</v>
      </c>
      <c r="AA1577" s="109">
        <f t="shared" si="293"/>
        <v>32.15</v>
      </c>
      <c r="AB1577" s="109">
        <f t="shared" si="294"/>
        <v>32150</v>
      </c>
      <c r="AC1577" s="108">
        <f t="shared" si="295"/>
        <v>610.85</v>
      </c>
      <c r="AD1577" s="107">
        <f t="shared" si="296"/>
        <v>2.2222222222222223E-2</v>
      </c>
      <c r="AE1577" s="106">
        <f t="shared" si="297"/>
        <v>13.574444444444445</v>
      </c>
      <c r="AF1577" s="105">
        <f t="shared" si="298"/>
        <v>203.61666666666667</v>
      </c>
      <c r="AG1577" s="105">
        <f t="shared" si="299"/>
        <v>439.38333333333333</v>
      </c>
    </row>
    <row r="1578" spans="1:33" s="88" customFormat="1" x14ac:dyDescent="0.35">
      <c r="A1578" s="21">
        <v>10141103</v>
      </c>
      <c r="B1578" s="176" t="s">
        <v>1665</v>
      </c>
      <c r="C1578" s="272" t="s">
        <v>710</v>
      </c>
      <c r="D1578" s="121" t="s">
        <v>12388</v>
      </c>
      <c r="E1578" s="114" t="str">
        <f t="shared" si="289"/>
        <v>TRANSFORMADOR MARCA:  PTS0018</v>
      </c>
      <c r="F1578" s="121" t="s">
        <v>12764</v>
      </c>
      <c r="G1578" s="21"/>
      <c r="H1578" s="178" t="s">
        <v>12505</v>
      </c>
      <c r="I1578" s="121" t="s">
        <v>2113</v>
      </c>
      <c r="J1578" s="21"/>
      <c r="K1578" s="121" t="s">
        <v>12763</v>
      </c>
      <c r="L1578" s="191" t="s">
        <v>12762</v>
      </c>
      <c r="M1578" s="178">
        <v>160</v>
      </c>
      <c r="N1578" s="121">
        <v>33</v>
      </c>
      <c r="O1578" s="121">
        <v>0.4</v>
      </c>
      <c r="P1578" s="121">
        <v>3</v>
      </c>
      <c r="Q1578" s="111">
        <v>2003</v>
      </c>
      <c r="R1578" s="115"/>
      <c r="S1578" s="115"/>
      <c r="T1578" s="116">
        <v>991</v>
      </c>
      <c r="U1578" s="111">
        <v>45</v>
      </c>
      <c r="V1578" s="113">
        <f t="shared" si="290"/>
        <v>698.10444444444443</v>
      </c>
      <c r="W1578" s="113">
        <f t="shared" si="291"/>
        <v>292.89555555555557</v>
      </c>
      <c r="X1578" s="112">
        <f t="shared" si="292"/>
        <v>292895.55555555556</v>
      </c>
      <c r="Y1578" s="111"/>
      <c r="Z1578" s="110">
        <f t="shared" si="300"/>
        <v>31</v>
      </c>
      <c r="AA1578" s="109">
        <f t="shared" si="293"/>
        <v>49.550000000000004</v>
      </c>
      <c r="AB1578" s="109">
        <f t="shared" si="294"/>
        <v>49550.000000000007</v>
      </c>
      <c r="AC1578" s="108">
        <f t="shared" si="295"/>
        <v>941.45</v>
      </c>
      <c r="AD1578" s="107">
        <f t="shared" si="296"/>
        <v>2.2222222222222223E-2</v>
      </c>
      <c r="AE1578" s="106">
        <f t="shared" si="297"/>
        <v>20.921111111111113</v>
      </c>
      <c r="AF1578" s="105">
        <f t="shared" si="298"/>
        <v>313.81666666666666</v>
      </c>
      <c r="AG1578" s="105">
        <f t="shared" si="299"/>
        <v>677.18333333333328</v>
      </c>
    </row>
    <row r="1579" spans="1:33" s="88" customFormat="1" x14ac:dyDescent="0.35">
      <c r="A1579" s="21">
        <v>10141103</v>
      </c>
      <c r="B1579" s="176" t="s">
        <v>1665</v>
      </c>
      <c r="C1579" s="272" t="s">
        <v>710</v>
      </c>
      <c r="D1579" s="121" t="s">
        <v>12384</v>
      </c>
      <c r="E1579" s="114" t="str">
        <f t="shared" si="289"/>
        <v>TRANSFORMADOR MARCA:  PTS0019</v>
      </c>
      <c r="F1579" s="121" t="s">
        <v>12753</v>
      </c>
      <c r="G1579" s="21"/>
      <c r="H1579" s="178" t="s">
        <v>12505</v>
      </c>
      <c r="I1579" s="121" t="s">
        <v>2113</v>
      </c>
      <c r="J1579" s="21"/>
      <c r="K1579" s="121" t="s">
        <v>12761</v>
      </c>
      <c r="L1579" s="191" t="s">
        <v>12760</v>
      </c>
      <c r="M1579" s="178">
        <v>32</v>
      </c>
      <c r="N1579" s="121">
        <v>33</v>
      </c>
      <c r="O1579" s="121">
        <v>0.4</v>
      </c>
      <c r="P1579" s="121">
        <v>3</v>
      </c>
      <c r="Q1579" s="111">
        <v>2003</v>
      </c>
      <c r="R1579" s="115"/>
      <c r="S1579" s="115"/>
      <c r="T1579" s="116">
        <v>643</v>
      </c>
      <c r="U1579" s="111">
        <v>45</v>
      </c>
      <c r="V1579" s="113">
        <f t="shared" si="290"/>
        <v>452.95777777777778</v>
      </c>
      <c r="W1579" s="113">
        <f t="shared" si="291"/>
        <v>190.04222222222222</v>
      </c>
      <c r="X1579" s="112">
        <f t="shared" si="292"/>
        <v>190042.22222222222</v>
      </c>
      <c r="Y1579" s="111"/>
      <c r="Z1579" s="110">
        <f t="shared" si="300"/>
        <v>31</v>
      </c>
      <c r="AA1579" s="109">
        <f t="shared" si="293"/>
        <v>32.15</v>
      </c>
      <c r="AB1579" s="109">
        <f t="shared" si="294"/>
        <v>32150</v>
      </c>
      <c r="AC1579" s="108">
        <f t="shared" si="295"/>
        <v>610.85</v>
      </c>
      <c r="AD1579" s="107">
        <f t="shared" si="296"/>
        <v>2.2222222222222223E-2</v>
      </c>
      <c r="AE1579" s="106">
        <f t="shared" si="297"/>
        <v>13.574444444444445</v>
      </c>
      <c r="AF1579" s="105">
        <f t="shared" si="298"/>
        <v>203.61666666666667</v>
      </c>
      <c r="AG1579" s="105">
        <f t="shared" si="299"/>
        <v>439.38333333333333</v>
      </c>
    </row>
    <row r="1580" spans="1:33" s="88" customFormat="1" x14ac:dyDescent="0.35">
      <c r="A1580" s="21">
        <v>10141103</v>
      </c>
      <c r="B1580" s="176" t="s">
        <v>1665</v>
      </c>
      <c r="C1580" s="272" t="s">
        <v>710</v>
      </c>
      <c r="D1580" s="226" t="s">
        <v>12380</v>
      </c>
      <c r="E1580" s="114" t="str">
        <f t="shared" si="289"/>
        <v>TRANSFORMADOR MARCA:  PTS0020</v>
      </c>
      <c r="F1580" s="226" t="s">
        <v>12759</v>
      </c>
      <c r="G1580" s="40"/>
      <c r="H1580" s="178" t="s">
        <v>12505</v>
      </c>
      <c r="I1580" s="121" t="s">
        <v>2113</v>
      </c>
      <c r="J1580" s="21"/>
      <c r="K1580" s="121" t="s">
        <v>12758</v>
      </c>
      <c r="L1580" s="191" t="s">
        <v>12757</v>
      </c>
      <c r="M1580" s="230">
        <v>50</v>
      </c>
      <c r="N1580" s="121">
        <v>33</v>
      </c>
      <c r="O1580" s="121">
        <v>0.4</v>
      </c>
      <c r="P1580" s="121">
        <v>3</v>
      </c>
      <c r="Q1580" s="111">
        <v>2003</v>
      </c>
      <c r="R1580" s="115"/>
      <c r="S1580" s="115"/>
      <c r="T1580" s="116">
        <v>643</v>
      </c>
      <c r="U1580" s="111">
        <v>45</v>
      </c>
      <c r="V1580" s="113">
        <f t="shared" si="290"/>
        <v>452.95777777777778</v>
      </c>
      <c r="W1580" s="113">
        <f t="shared" si="291"/>
        <v>190.04222222222222</v>
      </c>
      <c r="X1580" s="112">
        <f t="shared" si="292"/>
        <v>190042.22222222222</v>
      </c>
      <c r="Y1580" s="111"/>
      <c r="Z1580" s="110">
        <f t="shared" si="300"/>
        <v>31</v>
      </c>
      <c r="AA1580" s="109">
        <f t="shared" si="293"/>
        <v>32.15</v>
      </c>
      <c r="AB1580" s="109">
        <f t="shared" si="294"/>
        <v>32150</v>
      </c>
      <c r="AC1580" s="108">
        <f t="shared" si="295"/>
        <v>610.85</v>
      </c>
      <c r="AD1580" s="107">
        <f t="shared" si="296"/>
        <v>2.2222222222222223E-2</v>
      </c>
      <c r="AE1580" s="106">
        <f t="shared" si="297"/>
        <v>13.574444444444445</v>
      </c>
      <c r="AF1580" s="105">
        <f t="shared" si="298"/>
        <v>203.61666666666667</v>
      </c>
      <c r="AG1580" s="105">
        <f t="shared" si="299"/>
        <v>439.38333333333333</v>
      </c>
    </row>
    <row r="1581" spans="1:33" s="88" customFormat="1" x14ac:dyDescent="0.35">
      <c r="A1581" s="21">
        <v>10141103</v>
      </c>
      <c r="B1581" s="176" t="s">
        <v>1665</v>
      </c>
      <c r="C1581" s="272" t="s">
        <v>710</v>
      </c>
      <c r="D1581" s="121" t="s">
        <v>12376</v>
      </c>
      <c r="E1581" s="114" t="str">
        <f t="shared" si="289"/>
        <v>TRANSFORMADOR MARCA:  PTS0021</v>
      </c>
      <c r="F1581" s="121" t="s">
        <v>12756</v>
      </c>
      <c r="G1581" s="21"/>
      <c r="H1581" s="178" t="s">
        <v>12505</v>
      </c>
      <c r="I1581" s="121" t="s">
        <v>2113</v>
      </c>
      <c r="J1581" s="21"/>
      <c r="K1581" s="121" t="s">
        <v>12755</v>
      </c>
      <c r="L1581" s="191" t="s">
        <v>12754</v>
      </c>
      <c r="M1581" s="178">
        <v>50</v>
      </c>
      <c r="N1581" s="121">
        <v>33</v>
      </c>
      <c r="O1581" s="121">
        <v>0.4</v>
      </c>
      <c r="P1581" s="121">
        <v>3</v>
      </c>
      <c r="Q1581" s="111">
        <v>2003</v>
      </c>
      <c r="R1581" s="115"/>
      <c r="S1581" s="115"/>
      <c r="T1581" s="116">
        <v>643</v>
      </c>
      <c r="U1581" s="111">
        <v>45</v>
      </c>
      <c r="V1581" s="113">
        <f t="shared" si="290"/>
        <v>452.95777777777778</v>
      </c>
      <c r="W1581" s="113">
        <f t="shared" si="291"/>
        <v>190.04222222222222</v>
      </c>
      <c r="X1581" s="112">
        <f t="shared" si="292"/>
        <v>190042.22222222222</v>
      </c>
      <c r="Y1581" s="111"/>
      <c r="Z1581" s="110">
        <f t="shared" si="300"/>
        <v>31</v>
      </c>
      <c r="AA1581" s="109">
        <f t="shared" si="293"/>
        <v>32.15</v>
      </c>
      <c r="AB1581" s="109">
        <f t="shared" si="294"/>
        <v>32150</v>
      </c>
      <c r="AC1581" s="108">
        <f t="shared" si="295"/>
        <v>610.85</v>
      </c>
      <c r="AD1581" s="107">
        <f t="shared" si="296"/>
        <v>2.2222222222222223E-2</v>
      </c>
      <c r="AE1581" s="106">
        <f t="shared" si="297"/>
        <v>13.574444444444445</v>
      </c>
      <c r="AF1581" s="105">
        <f t="shared" si="298"/>
        <v>203.61666666666667</v>
      </c>
      <c r="AG1581" s="105">
        <f t="shared" si="299"/>
        <v>439.38333333333333</v>
      </c>
    </row>
    <row r="1582" spans="1:33" s="88" customFormat="1" x14ac:dyDescent="0.35">
      <c r="A1582" s="21">
        <v>10141103</v>
      </c>
      <c r="B1582" s="176" t="s">
        <v>1665</v>
      </c>
      <c r="C1582" s="272" t="s">
        <v>710</v>
      </c>
      <c r="D1582" s="236" t="s">
        <v>12372</v>
      </c>
      <c r="E1582" s="114" t="str">
        <f t="shared" si="289"/>
        <v>TRANSFORMADOR MARCA:  PTS0022</v>
      </c>
      <c r="F1582" s="236" t="s">
        <v>12753</v>
      </c>
      <c r="G1582" s="49"/>
      <c r="H1582" s="178" t="s">
        <v>12505</v>
      </c>
      <c r="I1582" s="121" t="s">
        <v>2113</v>
      </c>
      <c r="J1582" s="21"/>
      <c r="K1582" s="121" t="s">
        <v>12752</v>
      </c>
      <c r="L1582" s="191" t="s">
        <v>12751</v>
      </c>
      <c r="M1582" s="178">
        <v>160</v>
      </c>
      <c r="N1582" s="121">
        <v>33</v>
      </c>
      <c r="O1582" s="121">
        <v>0.4</v>
      </c>
      <c r="P1582" s="121">
        <v>3</v>
      </c>
      <c r="Q1582" s="111">
        <v>2003</v>
      </c>
      <c r="R1582" s="115"/>
      <c r="S1582" s="115"/>
      <c r="T1582" s="116">
        <v>991</v>
      </c>
      <c r="U1582" s="111">
        <v>45</v>
      </c>
      <c r="V1582" s="113">
        <f t="shared" si="290"/>
        <v>698.10444444444443</v>
      </c>
      <c r="W1582" s="113">
        <f t="shared" si="291"/>
        <v>292.89555555555557</v>
      </c>
      <c r="X1582" s="112">
        <f t="shared" si="292"/>
        <v>292895.55555555556</v>
      </c>
      <c r="Y1582" s="111"/>
      <c r="Z1582" s="110">
        <f t="shared" si="300"/>
        <v>31</v>
      </c>
      <c r="AA1582" s="109">
        <f t="shared" si="293"/>
        <v>49.550000000000004</v>
      </c>
      <c r="AB1582" s="109">
        <f t="shared" si="294"/>
        <v>49550.000000000007</v>
      </c>
      <c r="AC1582" s="108">
        <f t="shared" si="295"/>
        <v>941.45</v>
      </c>
      <c r="AD1582" s="107">
        <f t="shared" si="296"/>
        <v>2.2222222222222223E-2</v>
      </c>
      <c r="AE1582" s="106">
        <f t="shared" si="297"/>
        <v>20.921111111111113</v>
      </c>
      <c r="AF1582" s="105">
        <f t="shared" si="298"/>
        <v>313.81666666666666</v>
      </c>
      <c r="AG1582" s="105">
        <f t="shared" si="299"/>
        <v>677.18333333333328</v>
      </c>
    </row>
    <row r="1583" spans="1:33" s="88" customFormat="1" x14ac:dyDescent="0.35">
      <c r="A1583" s="21">
        <v>10141103</v>
      </c>
      <c r="B1583" s="176" t="s">
        <v>1665</v>
      </c>
      <c r="C1583" s="272" t="s">
        <v>710</v>
      </c>
      <c r="D1583" s="121" t="s">
        <v>12368</v>
      </c>
      <c r="E1583" s="114" t="str">
        <f t="shared" si="289"/>
        <v>TRANSFORMADOR MARCA:  PTS0023</v>
      </c>
      <c r="F1583" s="121" t="s">
        <v>12750</v>
      </c>
      <c r="G1583" s="21"/>
      <c r="H1583" s="178" t="s">
        <v>12505</v>
      </c>
      <c r="I1583" s="121" t="s">
        <v>2113</v>
      </c>
      <c r="J1583" s="21"/>
      <c r="K1583" s="121" t="s">
        <v>12749</v>
      </c>
      <c r="L1583" s="246" t="s">
        <v>12748</v>
      </c>
      <c r="M1583" s="178">
        <v>250</v>
      </c>
      <c r="N1583" s="121">
        <v>33</v>
      </c>
      <c r="O1583" s="121">
        <v>0.4</v>
      </c>
      <c r="P1583" s="121">
        <v>3</v>
      </c>
      <c r="Q1583" s="111">
        <v>2003</v>
      </c>
      <c r="R1583" s="115"/>
      <c r="S1583" s="115"/>
      <c r="T1583" s="116">
        <v>991</v>
      </c>
      <c r="U1583" s="111">
        <v>45</v>
      </c>
      <c r="V1583" s="113">
        <f t="shared" si="290"/>
        <v>698.10444444444443</v>
      </c>
      <c r="W1583" s="113">
        <f t="shared" si="291"/>
        <v>292.89555555555557</v>
      </c>
      <c r="X1583" s="112">
        <f t="shared" si="292"/>
        <v>292895.55555555556</v>
      </c>
      <c r="Y1583" s="111"/>
      <c r="Z1583" s="110">
        <f t="shared" si="300"/>
        <v>31</v>
      </c>
      <c r="AA1583" s="109">
        <f t="shared" si="293"/>
        <v>49.550000000000004</v>
      </c>
      <c r="AB1583" s="109">
        <f t="shared" si="294"/>
        <v>49550.000000000007</v>
      </c>
      <c r="AC1583" s="108">
        <f t="shared" si="295"/>
        <v>941.45</v>
      </c>
      <c r="AD1583" s="107">
        <f t="shared" si="296"/>
        <v>2.2222222222222223E-2</v>
      </c>
      <c r="AE1583" s="106">
        <f t="shared" si="297"/>
        <v>20.921111111111113</v>
      </c>
      <c r="AF1583" s="105">
        <f t="shared" si="298"/>
        <v>313.81666666666666</v>
      </c>
      <c r="AG1583" s="105">
        <f t="shared" si="299"/>
        <v>677.18333333333328</v>
      </c>
    </row>
    <row r="1584" spans="1:33" s="88" customFormat="1" x14ac:dyDescent="0.35">
      <c r="A1584" s="21">
        <v>10141103</v>
      </c>
      <c r="B1584" s="176" t="s">
        <v>1665</v>
      </c>
      <c r="C1584" s="272" t="s">
        <v>710</v>
      </c>
      <c r="D1584" s="121" t="s">
        <v>12364</v>
      </c>
      <c r="E1584" s="114" t="str">
        <f t="shared" si="289"/>
        <v>TRANSFORMADOR MARCA:  PTS0024</v>
      </c>
      <c r="F1584" s="121" t="s">
        <v>12725</v>
      </c>
      <c r="G1584" s="21"/>
      <c r="H1584" s="178" t="s">
        <v>12505</v>
      </c>
      <c r="I1584" s="121" t="s">
        <v>2113</v>
      </c>
      <c r="J1584" s="21"/>
      <c r="K1584" s="121" t="s">
        <v>12747</v>
      </c>
      <c r="L1584" s="191" t="s">
        <v>12746</v>
      </c>
      <c r="M1584" s="178">
        <v>50</v>
      </c>
      <c r="N1584" s="121">
        <v>33</v>
      </c>
      <c r="O1584" s="121">
        <v>0.4</v>
      </c>
      <c r="P1584" s="121">
        <v>3</v>
      </c>
      <c r="Q1584" s="111">
        <v>2003</v>
      </c>
      <c r="R1584" s="115"/>
      <c r="S1584" s="115"/>
      <c r="T1584" s="116">
        <v>643</v>
      </c>
      <c r="U1584" s="111">
        <v>45</v>
      </c>
      <c r="V1584" s="113">
        <f t="shared" si="290"/>
        <v>452.95777777777778</v>
      </c>
      <c r="W1584" s="113">
        <f t="shared" si="291"/>
        <v>190.04222222222222</v>
      </c>
      <c r="X1584" s="112">
        <f t="shared" si="292"/>
        <v>190042.22222222222</v>
      </c>
      <c r="Y1584" s="111"/>
      <c r="Z1584" s="110">
        <f t="shared" si="300"/>
        <v>31</v>
      </c>
      <c r="AA1584" s="109">
        <f t="shared" si="293"/>
        <v>32.15</v>
      </c>
      <c r="AB1584" s="109">
        <f t="shared" si="294"/>
        <v>32150</v>
      </c>
      <c r="AC1584" s="108">
        <f t="shared" si="295"/>
        <v>610.85</v>
      </c>
      <c r="AD1584" s="107">
        <f t="shared" si="296"/>
        <v>2.2222222222222223E-2</v>
      </c>
      <c r="AE1584" s="106">
        <f t="shared" si="297"/>
        <v>13.574444444444445</v>
      </c>
      <c r="AF1584" s="105">
        <f t="shared" si="298"/>
        <v>203.61666666666667</v>
      </c>
      <c r="AG1584" s="105">
        <f t="shared" si="299"/>
        <v>439.38333333333333</v>
      </c>
    </row>
    <row r="1585" spans="1:33" s="88" customFormat="1" x14ac:dyDescent="0.35">
      <c r="A1585" s="21">
        <v>10141103</v>
      </c>
      <c r="B1585" s="176" t="s">
        <v>1665</v>
      </c>
      <c r="C1585" s="272" t="s">
        <v>710</v>
      </c>
      <c r="D1585" s="121" t="s">
        <v>12362</v>
      </c>
      <c r="E1585" s="114" t="str">
        <f t="shared" si="289"/>
        <v>TRANSFORMADOR MARCA:  PTS0025</v>
      </c>
      <c r="F1585" s="121" t="s">
        <v>12745</v>
      </c>
      <c r="G1585" s="21"/>
      <c r="H1585" s="178" t="s">
        <v>12505</v>
      </c>
      <c r="I1585" s="121" t="s">
        <v>2113</v>
      </c>
      <c r="J1585" s="21"/>
      <c r="K1585" s="121" t="s">
        <v>12744</v>
      </c>
      <c r="L1585" s="191" t="s">
        <v>12743</v>
      </c>
      <c r="M1585" s="178">
        <v>160</v>
      </c>
      <c r="N1585" s="121">
        <v>33</v>
      </c>
      <c r="O1585" s="121">
        <v>0.4</v>
      </c>
      <c r="P1585" s="121">
        <v>3</v>
      </c>
      <c r="Q1585" s="111">
        <v>2003</v>
      </c>
      <c r="R1585" s="115"/>
      <c r="S1585" s="115"/>
      <c r="T1585" s="116">
        <v>991</v>
      </c>
      <c r="U1585" s="111">
        <v>45</v>
      </c>
      <c r="V1585" s="113">
        <f t="shared" si="290"/>
        <v>698.10444444444443</v>
      </c>
      <c r="W1585" s="113">
        <f t="shared" si="291"/>
        <v>292.89555555555557</v>
      </c>
      <c r="X1585" s="112">
        <f t="shared" si="292"/>
        <v>292895.55555555556</v>
      </c>
      <c r="Y1585" s="111"/>
      <c r="Z1585" s="110">
        <f t="shared" si="300"/>
        <v>31</v>
      </c>
      <c r="AA1585" s="109">
        <f t="shared" si="293"/>
        <v>49.550000000000004</v>
      </c>
      <c r="AB1585" s="109">
        <f t="shared" si="294"/>
        <v>49550.000000000007</v>
      </c>
      <c r="AC1585" s="108">
        <f t="shared" si="295"/>
        <v>941.45</v>
      </c>
      <c r="AD1585" s="107">
        <f t="shared" si="296"/>
        <v>2.2222222222222223E-2</v>
      </c>
      <c r="AE1585" s="106">
        <f t="shared" si="297"/>
        <v>20.921111111111113</v>
      </c>
      <c r="AF1585" s="105">
        <f t="shared" si="298"/>
        <v>313.81666666666666</v>
      </c>
      <c r="AG1585" s="105">
        <f t="shared" si="299"/>
        <v>677.18333333333328</v>
      </c>
    </row>
    <row r="1586" spans="1:33" s="88" customFormat="1" x14ac:dyDescent="0.35">
      <c r="A1586" s="21">
        <v>10141103</v>
      </c>
      <c r="B1586" s="176" t="s">
        <v>1665</v>
      </c>
      <c r="C1586" s="272" t="s">
        <v>710</v>
      </c>
      <c r="D1586" s="121" t="s">
        <v>12358</v>
      </c>
      <c r="E1586" s="114" t="str">
        <f t="shared" si="289"/>
        <v>TRANSFORMADOR MARCA:  PTS0026</v>
      </c>
      <c r="F1586" s="121" t="s">
        <v>12742</v>
      </c>
      <c r="G1586" s="21"/>
      <c r="H1586" s="178" t="s">
        <v>12505</v>
      </c>
      <c r="I1586" s="121" t="s">
        <v>2113</v>
      </c>
      <c r="J1586" s="21"/>
      <c r="K1586" s="121" t="s">
        <v>12741</v>
      </c>
      <c r="L1586" s="191" t="s">
        <v>12740</v>
      </c>
      <c r="M1586" s="178">
        <v>100</v>
      </c>
      <c r="N1586" s="121">
        <v>33</v>
      </c>
      <c r="O1586" s="121">
        <v>0.4</v>
      </c>
      <c r="P1586" s="121">
        <v>3</v>
      </c>
      <c r="Q1586" s="111">
        <v>2003</v>
      </c>
      <c r="R1586" s="115"/>
      <c r="S1586" s="115"/>
      <c r="T1586" s="116">
        <v>763</v>
      </c>
      <c r="U1586" s="111">
        <v>45</v>
      </c>
      <c r="V1586" s="113">
        <f t="shared" si="290"/>
        <v>537.49111111111108</v>
      </c>
      <c r="W1586" s="113">
        <f t="shared" si="291"/>
        <v>225.50888888888892</v>
      </c>
      <c r="X1586" s="112">
        <f t="shared" si="292"/>
        <v>225508.88888888891</v>
      </c>
      <c r="Y1586" s="111"/>
      <c r="Z1586" s="110">
        <f t="shared" si="300"/>
        <v>31</v>
      </c>
      <c r="AA1586" s="109">
        <f t="shared" si="293"/>
        <v>38.15</v>
      </c>
      <c r="AB1586" s="109">
        <f t="shared" si="294"/>
        <v>38150</v>
      </c>
      <c r="AC1586" s="108">
        <f t="shared" si="295"/>
        <v>724.85</v>
      </c>
      <c r="AD1586" s="107">
        <f t="shared" si="296"/>
        <v>2.2222222222222223E-2</v>
      </c>
      <c r="AE1586" s="106">
        <f t="shared" si="297"/>
        <v>16.10777777777778</v>
      </c>
      <c r="AF1586" s="105">
        <f t="shared" si="298"/>
        <v>241.6166666666667</v>
      </c>
      <c r="AG1586" s="105">
        <f t="shared" si="299"/>
        <v>521.38333333333333</v>
      </c>
    </row>
    <row r="1587" spans="1:33" s="88" customFormat="1" x14ac:dyDescent="0.35">
      <c r="A1587" s="21">
        <v>10141103</v>
      </c>
      <c r="B1587" s="176" t="s">
        <v>1665</v>
      </c>
      <c r="C1587" s="272" t="s">
        <v>710</v>
      </c>
      <c r="D1587" s="121" t="s">
        <v>12633</v>
      </c>
      <c r="E1587" s="114" t="str">
        <f t="shared" si="289"/>
        <v>TRANSFORMADOR MARCA:  PTS0027</v>
      </c>
      <c r="F1587" s="121" t="s">
        <v>12710</v>
      </c>
      <c r="G1587" s="21"/>
      <c r="H1587" s="178" t="s">
        <v>12505</v>
      </c>
      <c r="I1587" s="121" t="s">
        <v>2113</v>
      </c>
      <c r="J1587" s="21"/>
      <c r="K1587" s="121" t="s">
        <v>12739</v>
      </c>
      <c r="L1587" s="191" t="s">
        <v>12738</v>
      </c>
      <c r="M1587" s="178">
        <v>50</v>
      </c>
      <c r="N1587" s="121">
        <v>33</v>
      </c>
      <c r="O1587" s="121">
        <v>0.4</v>
      </c>
      <c r="P1587" s="121">
        <v>3</v>
      </c>
      <c r="Q1587" s="111">
        <v>2003</v>
      </c>
      <c r="R1587" s="115"/>
      <c r="S1587" s="115"/>
      <c r="T1587" s="116">
        <v>643</v>
      </c>
      <c r="U1587" s="111">
        <v>45</v>
      </c>
      <c r="V1587" s="113">
        <f t="shared" si="290"/>
        <v>452.95777777777778</v>
      </c>
      <c r="W1587" s="113">
        <f t="shared" si="291"/>
        <v>190.04222222222222</v>
      </c>
      <c r="X1587" s="112">
        <f t="shared" si="292"/>
        <v>190042.22222222222</v>
      </c>
      <c r="Y1587" s="111"/>
      <c r="Z1587" s="110">
        <f t="shared" si="300"/>
        <v>31</v>
      </c>
      <c r="AA1587" s="109">
        <f t="shared" si="293"/>
        <v>32.15</v>
      </c>
      <c r="AB1587" s="109">
        <f t="shared" si="294"/>
        <v>32150</v>
      </c>
      <c r="AC1587" s="108">
        <f t="shared" si="295"/>
        <v>610.85</v>
      </c>
      <c r="AD1587" s="107">
        <f t="shared" si="296"/>
        <v>2.2222222222222223E-2</v>
      </c>
      <c r="AE1587" s="106">
        <f t="shared" si="297"/>
        <v>13.574444444444445</v>
      </c>
      <c r="AF1587" s="105">
        <f t="shared" si="298"/>
        <v>203.61666666666667</v>
      </c>
      <c r="AG1587" s="105">
        <f t="shared" si="299"/>
        <v>439.38333333333333</v>
      </c>
    </row>
    <row r="1588" spans="1:33" s="88" customFormat="1" x14ac:dyDescent="0.35">
      <c r="A1588" s="21">
        <v>10141103</v>
      </c>
      <c r="B1588" s="176" t="s">
        <v>1665</v>
      </c>
      <c r="C1588" s="272" t="s">
        <v>710</v>
      </c>
      <c r="D1588" s="121" t="s">
        <v>12630</v>
      </c>
      <c r="E1588" s="114" t="str">
        <f t="shared" si="289"/>
        <v>TRANSFORMADOR MARCA:  PTS0028</v>
      </c>
      <c r="F1588" s="121" t="s">
        <v>12737</v>
      </c>
      <c r="G1588" s="21"/>
      <c r="H1588" s="178" t="s">
        <v>12505</v>
      </c>
      <c r="I1588" s="121" t="s">
        <v>2113</v>
      </c>
      <c r="J1588" s="21"/>
      <c r="K1588" s="121" t="s">
        <v>12736</v>
      </c>
      <c r="L1588" s="191" t="s">
        <v>12735</v>
      </c>
      <c r="M1588" s="178">
        <v>250</v>
      </c>
      <c r="N1588" s="121">
        <v>33</v>
      </c>
      <c r="O1588" s="121">
        <v>0.4</v>
      </c>
      <c r="P1588" s="121">
        <v>3</v>
      </c>
      <c r="Q1588" s="111">
        <v>2003</v>
      </c>
      <c r="R1588" s="115"/>
      <c r="S1588" s="115"/>
      <c r="T1588" s="116">
        <v>991</v>
      </c>
      <c r="U1588" s="111">
        <v>45</v>
      </c>
      <c r="V1588" s="113">
        <f t="shared" si="290"/>
        <v>698.10444444444443</v>
      </c>
      <c r="W1588" s="113">
        <f t="shared" si="291"/>
        <v>292.89555555555557</v>
      </c>
      <c r="X1588" s="112">
        <f t="shared" si="292"/>
        <v>292895.55555555556</v>
      </c>
      <c r="Y1588" s="111"/>
      <c r="Z1588" s="110">
        <f t="shared" si="300"/>
        <v>31</v>
      </c>
      <c r="AA1588" s="109">
        <f t="shared" si="293"/>
        <v>49.550000000000004</v>
      </c>
      <c r="AB1588" s="109">
        <f t="shared" si="294"/>
        <v>49550.000000000007</v>
      </c>
      <c r="AC1588" s="108">
        <f t="shared" si="295"/>
        <v>941.45</v>
      </c>
      <c r="AD1588" s="107">
        <f t="shared" si="296"/>
        <v>2.2222222222222223E-2</v>
      </c>
      <c r="AE1588" s="106">
        <f t="shared" si="297"/>
        <v>20.921111111111113</v>
      </c>
      <c r="AF1588" s="105">
        <f t="shared" si="298"/>
        <v>313.81666666666666</v>
      </c>
      <c r="AG1588" s="105">
        <f t="shared" si="299"/>
        <v>677.18333333333328</v>
      </c>
    </row>
    <row r="1589" spans="1:33" s="88" customFormat="1" x14ac:dyDescent="0.35">
      <c r="A1589" s="21">
        <v>10141103</v>
      </c>
      <c r="B1589" s="176" t="s">
        <v>1665</v>
      </c>
      <c r="C1589" s="272" t="s">
        <v>710</v>
      </c>
      <c r="D1589" s="121" t="s">
        <v>12627</v>
      </c>
      <c r="E1589" s="114" t="str">
        <f t="shared" si="289"/>
        <v>TRANSFORMADOR MARCA:  PTS0029</v>
      </c>
      <c r="F1589" s="121" t="s">
        <v>12734</v>
      </c>
      <c r="G1589" s="21"/>
      <c r="H1589" s="178" t="s">
        <v>12505</v>
      </c>
      <c r="I1589" s="121" t="s">
        <v>2113</v>
      </c>
      <c r="J1589" s="21"/>
      <c r="K1589" s="121" t="s">
        <v>12733</v>
      </c>
      <c r="L1589" s="191" t="s">
        <v>12732</v>
      </c>
      <c r="M1589" s="178">
        <v>30</v>
      </c>
      <c r="N1589" s="121">
        <v>33</v>
      </c>
      <c r="O1589" s="121">
        <v>0.4</v>
      </c>
      <c r="P1589" s="121">
        <v>3</v>
      </c>
      <c r="Q1589" s="111">
        <v>2003</v>
      </c>
      <c r="R1589" s="115"/>
      <c r="S1589" s="115"/>
      <c r="T1589" s="116">
        <v>643</v>
      </c>
      <c r="U1589" s="111">
        <v>45</v>
      </c>
      <c r="V1589" s="113">
        <f t="shared" si="290"/>
        <v>452.95777777777778</v>
      </c>
      <c r="W1589" s="113">
        <f t="shared" si="291"/>
        <v>190.04222222222222</v>
      </c>
      <c r="X1589" s="112">
        <f t="shared" si="292"/>
        <v>190042.22222222222</v>
      </c>
      <c r="Y1589" s="111"/>
      <c r="Z1589" s="110">
        <f t="shared" si="300"/>
        <v>31</v>
      </c>
      <c r="AA1589" s="109">
        <f t="shared" si="293"/>
        <v>32.15</v>
      </c>
      <c r="AB1589" s="109">
        <f t="shared" si="294"/>
        <v>32150</v>
      </c>
      <c r="AC1589" s="108">
        <f t="shared" si="295"/>
        <v>610.85</v>
      </c>
      <c r="AD1589" s="107">
        <f t="shared" si="296"/>
        <v>2.2222222222222223E-2</v>
      </c>
      <c r="AE1589" s="106">
        <f t="shared" si="297"/>
        <v>13.574444444444445</v>
      </c>
      <c r="AF1589" s="105">
        <f t="shared" si="298"/>
        <v>203.61666666666667</v>
      </c>
      <c r="AG1589" s="105">
        <f t="shared" si="299"/>
        <v>439.38333333333333</v>
      </c>
    </row>
    <row r="1590" spans="1:33" s="88" customFormat="1" x14ac:dyDescent="0.35">
      <c r="A1590" s="21">
        <v>10141103</v>
      </c>
      <c r="B1590" s="176" t="s">
        <v>1665</v>
      </c>
      <c r="C1590" s="272" t="s">
        <v>710</v>
      </c>
      <c r="D1590" s="121" t="s">
        <v>12624</v>
      </c>
      <c r="E1590" s="114" t="str">
        <f t="shared" si="289"/>
        <v>TRANSFORMADOR MARCA:  PTS0030</v>
      </c>
      <c r="F1590" s="121" t="s">
        <v>12731</v>
      </c>
      <c r="G1590" s="21"/>
      <c r="H1590" s="178" t="s">
        <v>12505</v>
      </c>
      <c r="I1590" s="121" t="s">
        <v>2113</v>
      </c>
      <c r="J1590" s="21"/>
      <c r="K1590" s="121" t="s">
        <v>12730</v>
      </c>
      <c r="L1590" s="191" t="s">
        <v>12729</v>
      </c>
      <c r="M1590" s="178">
        <v>160</v>
      </c>
      <c r="N1590" s="121">
        <v>33</v>
      </c>
      <c r="O1590" s="121">
        <v>0.4</v>
      </c>
      <c r="P1590" s="121">
        <v>3</v>
      </c>
      <c r="Q1590" s="111">
        <v>2003</v>
      </c>
      <c r="R1590" s="115"/>
      <c r="S1590" s="115"/>
      <c r="T1590" s="116">
        <v>991</v>
      </c>
      <c r="U1590" s="111">
        <v>45</v>
      </c>
      <c r="V1590" s="113">
        <f t="shared" si="290"/>
        <v>698.10444444444443</v>
      </c>
      <c r="W1590" s="113">
        <f t="shared" si="291"/>
        <v>292.89555555555557</v>
      </c>
      <c r="X1590" s="112">
        <f t="shared" si="292"/>
        <v>292895.55555555556</v>
      </c>
      <c r="Y1590" s="111"/>
      <c r="Z1590" s="110">
        <f t="shared" si="300"/>
        <v>31</v>
      </c>
      <c r="AA1590" s="109">
        <f t="shared" si="293"/>
        <v>49.550000000000004</v>
      </c>
      <c r="AB1590" s="109">
        <f t="shared" si="294"/>
        <v>49550.000000000007</v>
      </c>
      <c r="AC1590" s="108">
        <f t="shared" si="295"/>
        <v>941.45</v>
      </c>
      <c r="AD1590" s="107">
        <f t="shared" si="296"/>
        <v>2.2222222222222223E-2</v>
      </c>
      <c r="AE1590" s="106">
        <f t="shared" si="297"/>
        <v>20.921111111111113</v>
      </c>
      <c r="AF1590" s="105">
        <f t="shared" si="298"/>
        <v>313.81666666666666</v>
      </c>
      <c r="AG1590" s="105">
        <f t="shared" si="299"/>
        <v>677.18333333333328</v>
      </c>
    </row>
    <row r="1591" spans="1:33" s="88" customFormat="1" x14ac:dyDescent="0.35">
      <c r="A1591" s="21">
        <v>10141103</v>
      </c>
      <c r="B1591" s="176" t="s">
        <v>1665</v>
      </c>
      <c r="C1591" s="272" t="s">
        <v>710</v>
      </c>
      <c r="D1591" s="121" t="s">
        <v>12621</v>
      </c>
      <c r="E1591" s="114" t="str">
        <f t="shared" si="289"/>
        <v>TRANSFORMADOR MARCA:  PTS0031</v>
      </c>
      <c r="F1591" s="121" t="s">
        <v>12728</v>
      </c>
      <c r="G1591" s="21"/>
      <c r="H1591" s="178" t="s">
        <v>12505</v>
      </c>
      <c r="I1591" s="121" t="s">
        <v>2113</v>
      </c>
      <c r="J1591" s="21"/>
      <c r="K1591" s="121" t="s">
        <v>12727</v>
      </c>
      <c r="L1591" s="191" t="s">
        <v>12726</v>
      </c>
      <c r="M1591" s="178">
        <v>160</v>
      </c>
      <c r="N1591" s="121">
        <v>33</v>
      </c>
      <c r="O1591" s="121">
        <v>0.4</v>
      </c>
      <c r="P1591" s="121">
        <v>3</v>
      </c>
      <c r="Q1591" s="111">
        <v>2003</v>
      </c>
      <c r="R1591" s="115"/>
      <c r="S1591" s="115"/>
      <c r="T1591" s="116">
        <v>991</v>
      </c>
      <c r="U1591" s="111">
        <v>45</v>
      </c>
      <c r="V1591" s="113">
        <f t="shared" si="290"/>
        <v>698.10444444444443</v>
      </c>
      <c r="W1591" s="113">
        <f t="shared" si="291"/>
        <v>292.89555555555557</v>
      </c>
      <c r="X1591" s="112">
        <f t="shared" si="292"/>
        <v>292895.55555555556</v>
      </c>
      <c r="Y1591" s="111"/>
      <c r="Z1591" s="110">
        <f t="shared" si="300"/>
        <v>31</v>
      </c>
      <c r="AA1591" s="109">
        <f t="shared" si="293"/>
        <v>49.550000000000004</v>
      </c>
      <c r="AB1591" s="109">
        <f t="shared" si="294"/>
        <v>49550.000000000007</v>
      </c>
      <c r="AC1591" s="108">
        <f t="shared" si="295"/>
        <v>941.45</v>
      </c>
      <c r="AD1591" s="107">
        <f t="shared" si="296"/>
        <v>2.2222222222222223E-2</v>
      </c>
      <c r="AE1591" s="106">
        <f t="shared" si="297"/>
        <v>20.921111111111113</v>
      </c>
      <c r="AF1591" s="105">
        <f t="shared" si="298"/>
        <v>313.81666666666666</v>
      </c>
      <c r="AG1591" s="105">
        <f t="shared" si="299"/>
        <v>677.18333333333328</v>
      </c>
    </row>
    <row r="1592" spans="1:33" s="88" customFormat="1" x14ac:dyDescent="0.35">
      <c r="A1592" s="21">
        <v>10141103</v>
      </c>
      <c r="B1592" s="176" t="s">
        <v>1665</v>
      </c>
      <c r="C1592" s="272" t="s">
        <v>710</v>
      </c>
      <c r="D1592" s="121" t="s">
        <v>12618</v>
      </c>
      <c r="E1592" s="114" t="str">
        <f t="shared" si="289"/>
        <v>TRANSFORMADOR MARCA:  PTS0032</v>
      </c>
      <c r="F1592" s="121" t="s">
        <v>12725</v>
      </c>
      <c r="G1592" s="21"/>
      <c r="H1592" s="178" t="s">
        <v>12505</v>
      </c>
      <c r="I1592" s="121" t="s">
        <v>2113</v>
      </c>
      <c r="J1592" s="21"/>
      <c r="K1592" s="121" t="s">
        <v>12724</v>
      </c>
      <c r="L1592" s="191" t="s">
        <v>12723</v>
      </c>
      <c r="M1592" s="178">
        <v>160</v>
      </c>
      <c r="N1592" s="121">
        <v>33</v>
      </c>
      <c r="O1592" s="121">
        <v>0.4</v>
      </c>
      <c r="P1592" s="121">
        <v>3</v>
      </c>
      <c r="Q1592" s="111">
        <v>2003</v>
      </c>
      <c r="R1592" s="115"/>
      <c r="S1592" s="115"/>
      <c r="T1592" s="116">
        <v>991</v>
      </c>
      <c r="U1592" s="111">
        <v>45</v>
      </c>
      <c r="V1592" s="113">
        <f t="shared" si="290"/>
        <v>698.10444444444443</v>
      </c>
      <c r="W1592" s="113">
        <f t="shared" si="291"/>
        <v>292.89555555555557</v>
      </c>
      <c r="X1592" s="112">
        <f t="shared" si="292"/>
        <v>292895.55555555556</v>
      </c>
      <c r="Y1592" s="111"/>
      <c r="Z1592" s="110">
        <f t="shared" si="300"/>
        <v>31</v>
      </c>
      <c r="AA1592" s="109">
        <f t="shared" si="293"/>
        <v>49.550000000000004</v>
      </c>
      <c r="AB1592" s="109">
        <f t="shared" si="294"/>
        <v>49550.000000000007</v>
      </c>
      <c r="AC1592" s="108">
        <f t="shared" si="295"/>
        <v>941.45</v>
      </c>
      <c r="AD1592" s="107">
        <f t="shared" si="296"/>
        <v>2.2222222222222223E-2</v>
      </c>
      <c r="AE1592" s="106">
        <f t="shared" si="297"/>
        <v>20.921111111111113</v>
      </c>
      <c r="AF1592" s="105">
        <f t="shared" si="298"/>
        <v>313.81666666666666</v>
      </c>
      <c r="AG1592" s="105">
        <f t="shared" si="299"/>
        <v>677.18333333333328</v>
      </c>
    </row>
    <row r="1593" spans="1:33" s="88" customFormat="1" x14ac:dyDescent="0.35">
      <c r="A1593" s="21">
        <v>10141103</v>
      </c>
      <c r="B1593" s="176" t="s">
        <v>1665</v>
      </c>
      <c r="C1593" s="272" t="s">
        <v>710</v>
      </c>
      <c r="D1593" s="121" t="s">
        <v>12615</v>
      </c>
      <c r="E1593" s="114" t="str">
        <f t="shared" si="289"/>
        <v>TRANSFORMADOR MARCA:  PTS0033</v>
      </c>
      <c r="F1593" s="121" t="s">
        <v>12722</v>
      </c>
      <c r="G1593" s="21"/>
      <c r="H1593" s="178" t="s">
        <v>12505</v>
      </c>
      <c r="I1593" s="121" t="s">
        <v>2113</v>
      </c>
      <c r="J1593" s="21"/>
      <c r="K1593" s="121" t="s">
        <v>12721</v>
      </c>
      <c r="L1593" s="191" t="s">
        <v>12720</v>
      </c>
      <c r="M1593" s="178">
        <v>160</v>
      </c>
      <c r="N1593" s="121">
        <v>33</v>
      </c>
      <c r="O1593" s="121">
        <v>0.4</v>
      </c>
      <c r="P1593" s="121">
        <v>3</v>
      </c>
      <c r="Q1593" s="111">
        <v>2003</v>
      </c>
      <c r="R1593" s="115"/>
      <c r="S1593" s="115"/>
      <c r="T1593" s="116">
        <v>991</v>
      </c>
      <c r="U1593" s="111">
        <v>45</v>
      </c>
      <c r="V1593" s="113">
        <f t="shared" si="290"/>
        <v>698.10444444444443</v>
      </c>
      <c r="W1593" s="113">
        <f t="shared" si="291"/>
        <v>292.89555555555557</v>
      </c>
      <c r="X1593" s="112">
        <f t="shared" si="292"/>
        <v>292895.55555555556</v>
      </c>
      <c r="Y1593" s="111"/>
      <c r="Z1593" s="110">
        <f t="shared" si="300"/>
        <v>31</v>
      </c>
      <c r="AA1593" s="109">
        <f t="shared" si="293"/>
        <v>49.550000000000004</v>
      </c>
      <c r="AB1593" s="109">
        <f t="shared" si="294"/>
        <v>49550.000000000007</v>
      </c>
      <c r="AC1593" s="108">
        <f t="shared" si="295"/>
        <v>941.45</v>
      </c>
      <c r="AD1593" s="107">
        <f t="shared" si="296"/>
        <v>2.2222222222222223E-2</v>
      </c>
      <c r="AE1593" s="106">
        <f t="shared" si="297"/>
        <v>20.921111111111113</v>
      </c>
      <c r="AF1593" s="105">
        <f t="shared" si="298"/>
        <v>313.81666666666666</v>
      </c>
      <c r="AG1593" s="105">
        <f t="shared" si="299"/>
        <v>677.18333333333328</v>
      </c>
    </row>
    <row r="1594" spans="1:33" s="88" customFormat="1" x14ac:dyDescent="0.35">
      <c r="A1594" s="21">
        <v>10141103</v>
      </c>
      <c r="B1594" s="176" t="s">
        <v>1665</v>
      </c>
      <c r="C1594" s="272" t="s">
        <v>710</v>
      </c>
      <c r="D1594" s="121" t="s">
        <v>12612</v>
      </c>
      <c r="E1594" s="114" t="str">
        <f t="shared" si="289"/>
        <v>TRANSFORMADOR MARCA:  PTS0034</v>
      </c>
      <c r="F1594" s="121" t="s">
        <v>12719</v>
      </c>
      <c r="G1594" s="21"/>
      <c r="H1594" s="178" t="s">
        <v>12505</v>
      </c>
      <c r="I1594" s="121" t="s">
        <v>2113</v>
      </c>
      <c r="J1594" s="21"/>
      <c r="K1594" s="121" t="s">
        <v>12718</v>
      </c>
      <c r="L1594" s="191" t="s">
        <v>12717</v>
      </c>
      <c r="M1594" s="178">
        <v>160</v>
      </c>
      <c r="N1594" s="121">
        <v>33</v>
      </c>
      <c r="O1594" s="121">
        <v>0.4</v>
      </c>
      <c r="P1594" s="121">
        <v>3</v>
      </c>
      <c r="Q1594" s="111">
        <v>2003</v>
      </c>
      <c r="R1594" s="115"/>
      <c r="S1594" s="115"/>
      <c r="T1594" s="116">
        <v>991</v>
      </c>
      <c r="U1594" s="111">
        <v>45</v>
      </c>
      <c r="V1594" s="113">
        <f t="shared" si="290"/>
        <v>698.10444444444443</v>
      </c>
      <c r="W1594" s="113">
        <f t="shared" si="291"/>
        <v>292.89555555555557</v>
      </c>
      <c r="X1594" s="112">
        <f t="shared" si="292"/>
        <v>292895.55555555556</v>
      </c>
      <c r="Y1594" s="111"/>
      <c r="Z1594" s="110">
        <f t="shared" si="300"/>
        <v>31</v>
      </c>
      <c r="AA1594" s="109">
        <f t="shared" si="293"/>
        <v>49.550000000000004</v>
      </c>
      <c r="AB1594" s="109">
        <f t="shared" si="294"/>
        <v>49550.000000000007</v>
      </c>
      <c r="AC1594" s="108">
        <f t="shared" si="295"/>
        <v>941.45</v>
      </c>
      <c r="AD1594" s="107">
        <f t="shared" si="296"/>
        <v>2.2222222222222223E-2</v>
      </c>
      <c r="AE1594" s="106">
        <f t="shared" si="297"/>
        <v>20.921111111111113</v>
      </c>
      <c r="AF1594" s="105">
        <f t="shared" si="298"/>
        <v>313.81666666666666</v>
      </c>
      <c r="AG1594" s="105">
        <f t="shared" si="299"/>
        <v>677.18333333333328</v>
      </c>
    </row>
    <row r="1595" spans="1:33" s="88" customFormat="1" x14ac:dyDescent="0.35">
      <c r="A1595" s="21">
        <v>10141103</v>
      </c>
      <c r="B1595" s="176" t="s">
        <v>1665</v>
      </c>
      <c r="C1595" s="272" t="s">
        <v>710</v>
      </c>
      <c r="D1595" s="121" t="s">
        <v>12608</v>
      </c>
      <c r="E1595" s="114" t="str">
        <f t="shared" si="289"/>
        <v>TRANSFORMADOR MARCA:  PTS0035</v>
      </c>
      <c r="F1595" s="121" t="s">
        <v>12716</v>
      </c>
      <c r="G1595" s="21"/>
      <c r="H1595" s="178" t="s">
        <v>12505</v>
      </c>
      <c r="I1595" s="121" t="s">
        <v>2113</v>
      </c>
      <c r="J1595" s="21"/>
      <c r="K1595" s="121" t="s">
        <v>12715</v>
      </c>
      <c r="L1595" s="191" t="s">
        <v>12714</v>
      </c>
      <c r="M1595" s="178">
        <v>100</v>
      </c>
      <c r="N1595" s="121">
        <v>33</v>
      </c>
      <c r="O1595" s="121">
        <v>0.4</v>
      </c>
      <c r="P1595" s="121">
        <v>3</v>
      </c>
      <c r="Q1595" s="111">
        <v>2003</v>
      </c>
      <c r="R1595" s="115"/>
      <c r="S1595" s="115"/>
      <c r="T1595" s="116">
        <v>763</v>
      </c>
      <c r="U1595" s="111">
        <v>45</v>
      </c>
      <c r="V1595" s="113">
        <f t="shared" si="290"/>
        <v>537.49111111111108</v>
      </c>
      <c r="W1595" s="113">
        <f t="shared" si="291"/>
        <v>225.50888888888892</v>
      </c>
      <c r="X1595" s="112">
        <f t="shared" si="292"/>
        <v>225508.88888888891</v>
      </c>
      <c r="Y1595" s="111"/>
      <c r="Z1595" s="110">
        <f t="shared" si="300"/>
        <v>31</v>
      </c>
      <c r="AA1595" s="109">
        <f t="shared" si="293"/>
        <v>38.15</v>
      </c>
      <c r="AB1595" s="109">
        <f t="shared" si="294"/>
        <v>38150</v>
      </c>
      <c r="AC1595" s="108">
        <f t="shared" si="295"/>
        <v>724.85</v>
      </c>
      <c r="AD1595" s="107">
        <f t="shared" si="296"/>
        <v>2.2222222222222223E-2</v>
      </c>
      <c r="AE1595" s="106">
        <f t="shared" si="297"/>
        <v>16.10777777777778</v>
      </c>
      <c r="AF1595" s="105">
        <f t="shared" si="298"/>
        <v>241.6166666666667</v>
      </c>
      <c r="AG1595" s="105">
        <f t="shared" si="299"/>
        <v>521.38333333333333</v>
      </c>
    </row>
    <row r="1596" spans="1:33" s="88" customFormat="1" x14ac:dyDescent="0.35">
      <c r="A1596" s="21">
        <v>10141103</v>
      </c>
      <c r="B1596" s="176" t="s">
        <v>1665</v>
      </c>
      <c r="C1596" s="272" t="s">
        <v>710</v>
      </c>
      <c r="D1596" s="121" t="s">
        <v>12605</v>
      </c>
      <c r="E1596" s="114" t="str">
        <f t="shared" si="289"/>
        <v>TRANSFORMADOR MARCA:  PTS0036</v>
      </c>
      <c r="F1596" s="121" t="s">
        <v>12713</v>
      </c>
      <c r="G1596" s="21"/>
      <c r="H1596" s="178" t="s">
        <v>12505</v>
      </c>
      <c r="I1596" s="121" t="s">
        <v>2113</v>
      </c>
      <c r="J1596" s="21"/>
      <c r="K1596" s="121" t="s">
        <v>12712</v>
      </c>
      <c r="L1596" s="191" t="s">
        <v>12711</v>
      </c>
      <c r="M1596" s="178">
        <v>32</v>
      </c>
      <c r="N1596" s="121">
        <v>33</v>
      </c>
      <c r="O1596" s="121">
        <v>0.4</v>
      </c>
      <c r="P1596" s="121">
        <v>3</v>
      </c>
      <c r="Q1596" s="111">
        <v>2003</v>
      </c>
      <c r="R1596" s="115"/>
      <c r="S1596" s="115"/>
      <c r="T1596" s="116">
        <v>643</v>
      </c>
      <c r="U1596" s="111">
        <v>45</v>
      </c>
      <c r="V1596" s="113">
        <f t="shared" si="290"/>
        <v>452.95777777777778</v>
      </c>
      <c r="W1596" s="113">
        <f t="shared" si="291"/>
        <v>190.04222222222222</v>
      </c>
      <c r="X1596" s="112">
        <f t="shared" si="292"/>
        <v>190042.22222222222</v>
      </c>
      <c r="Y1596" s="111"/>
      <c r="Z1596" s="110">
        <f t="shared" si="300"/>
        <v>31</v>
      </c>
      <c r="AA1596" s="109">
        <f t="shared" si="293"/>
        <v>32.15</v>
      </c>
      <c r="AB1596" s="109">
        <f t="shared" si="294"/>
        <v>32150</v>
      </c>
      <c r="AC1596" s="108">
        <f t="shared" si="295"/>
        <v>610.85</v>
      </c>
      <c r="AD1596" s="107">
        <f t="shared" si="296"/>
        <v>2.2222222222222223E-2</v>
      </c>
      <c r="AE1596" s="106">
        <f t="shared" si="297"/>
        <v>13.574444444444445</v>
      </c>
      <c r="AF1596" s="105">
        <f t="shared" si="298"/>
        <v>203.61666666666667</v>
      </c>
      <c r="AG1596" s="105">
        <f t="shared" si="299"/>
        <v>439.38333333333333</v>
      </c>
    </row>
    <row r="1597" spans="1:33" s="88" customFormat="1" x14ac:dyDescent="0.35">
      <c r="A1597" s="21">
        <v>10141103</v>
      </c>
      <c r="B1597" s="176" t="s">
        <v>1665</v>
      </c>
      <c r="C1597" s="272" t="s">
        <v>710</v>
      </c>
      <c r="D1597" s="121" t="s">
        <v>12602</v>
      </c>
      <c r="E1597" s="114" t="str">
        <f t="shared" si="289"/>
        <v>TRANSFORMADOR MARCA:  PTS0037</v>
      </c>
      <c r="F1597" s="121" t="s">
        <v>12710</v>
      </c>
      <c r="G1597" s="21"/>
      <c r="H1597" s="178" t="s">
        <v>12505</v>
      </c>
      <c r="I1597" s="121" t="s">
        <v>2113</v>
      </c>
      <c r="J1597" s="21"/>
      <c r="K1597" s="121" t="s">
        <v>12709</v>
      </c>
      <c r="L1597" s="191" t="s">
        <v>12708</v>
      </c>
      <c r="M1597" s="178">
        <v>50</v>
      </c>
      <c r="N1597" s="121">
        <v>33</v>
      </c>
      <c r="O1597" s="121">
        <v>0.4</v>
      </c>
      <c r="P1597" s="121">
        <v>3</v>
      </c>
      <c r="Q1597" s="111">
        <v>2003</v>
      </c>
      <c r="R1597" s="115"/>
      <c r="S1597" s="115"/>
      <c r="T1597" s="116">
        <v>643</v>
      </c>
      <c r="U1597" s="111">
        <v>45</v>
      </c>
      <c r="V1597" s="113">
        <f t="shared" si="290"/>
        <v>452.95777777777778</v>
      </c>
      <c r="W1597" s="113">
        <f t="shared" si="291"/>
        <v>190.04222222222222</v>
      </c>
      <c r="X1597" s="112">
        <f t="shared" si="292"/>
        <v>190042.22222222222</v>
      </c>
      <c r="Y1597" s="111"/>
      <c r="Z1597" s="110">
        <f t="shared" si="300"/>
        <v>31</v>
      </c>
      <c r="AA1597" s="109">
        <f t="shared" si="293"/>
        <v>32.15</v>
      </c>
      <c r="AB1597" s="109">
        <f t="shared" si="294"/>
        <v>32150</v>
      </c>
      <c r="AC1597" s="108">
        <f t="shared" si="295"/>
        <v>610.85</v>
      </c>
      <c r="AD1597" s="107">
        <f t="shared" si="296"/>
        <v>2.2222222222222223E-2</v>
      </c>
      <c r="AE1597" s="106">
        <f t="shared" si="297"/>
        <v>13.574444444444445</v>
      </c>
      <c r="AF1597" s="105">
        <f t="shared" si="298"/>
        <v>203.61666666666667</v>
      </c>
      <c r="AG1597" s="105">
        <f t="shared" si="299"/>
        <v>439.38333333333333</v>
      </c>
    </row>
    <row r="1598" spans="1:33" s="88" customFormat="1" x14ac:dyDescent="0.35">
      <c r="A1598" s="21">
        <v>10141103</v>
      </c>
      <c r="B1598" s="176" t="s">
        <v>1665</v>
      </c>
      <c r="C1598" s="272" t="s">
        <v>710</v>
      </c>
      <c r="D1598" s="121" t="s">
        <v>12599</v>
      </c>
      <c r="E1598" s="114" t="str">
        <f t="shared" si="289"/>
        <v>TRANSFORMADOR MARCA:  PTS0038</v>
      </c>
      <c r="F1598" s="121" t="s">
        <v>12707</v>
      </c>
      <c r="G1598" s="21"/>
      <c r="H1598" s="178" t="s">
        <v>12505</v>
      </c>
      <c r="I1598" s="121" t="s">
        <v>2113</v>
      </c>
      <c r="J1598" s="21"/>
      <c r="K1598" s="121" t="s">
        <v>12706</v>
      </c>
      <c r="L1598" s="191" t="s">
        <v>12705</v>
      </c>
      <c r="M1598" s="178">
        <v>32</v>
      </c>
      <c r="N1598" s="121">
        <v>33</v>
      </c>
      <c r="O1598" s="121">
        <v>0.4</v>
      </c>
      <c r="P1598" s="121">
        <v>3</v>
      </c>
      <c r="Q1598" s="111">
        <v>2003</v>
      </c>
      <c r="R1598" s="115"/>
      <c r="S1598" s="115"/>
      <c r="T1598" s="116">
        <v>643</v>
      </c>
      <c r="U1598" s="111">
        <v>45</v>
      </c>
      <c r="V1598" s="113">
        <f t="shared" si="290"/>
        <v>452.95777777777778</v>
      </c>
      <c r="W1598" s="113">
        <f t="shared" si="291"/>
        <v>190.04222222222222</v>
      </c>
      <c r="X1598" s="112">
        <f t="shared" si="292"/>
        <v>190042.22222222222</v>
      </c>
      <c r="Y1598" s="111"/>
      <c r="Z1598" s="110">
        <f t="shared" si="300"/>
        <v>31</v>
      </c>
      <c r="AA1598" s="109">
        <f t="shared" si="293"/>
        <v>32.15</v>
      </c>
      <c r="AB1598" s="109">
        <f t="shared" si="294"/>
        <v>32150</v>
      </c>
      <c r="AC1598" s="108">
        <f t="shared" si="295"/>
        <v>610.85</v>
      </c>
      <c r="AD1598" s="107">
        <f t="shared" si="296"/>
        <v>2.2222222222222223E-2</v>
      </c>
      <c r="AE1598" s="106">
        <f t="shared" si="297"/>
        <v>13.574444444444445</v>
      </c>
      <c r="AF1598" s="105">
        <f t="shared" si="298"/>
        <v>203.61666666666667</v>
      </c>
      <c r="AG1598" s="105">
        <f t="shared" si="299"/>
        <v>439.38333333333333</v>
      </c>
    </row>
    <row r="1599" spans="1:33" s="88" customFormat="1" x14ac:dyDescent="0.35">
      <c r="A1599" s="21">
        <v>10141103</v>
      </c>
      <c r="B1599" s="176" t="s">
        <v>1665</v>
      </c>
      <c r="C1599" s="272" t="s">
        <v>710</v>
      </c>
      <c r="D1599" s="121" t="s">
        <v>12596</v>
      </c>
      <c r="E1599" s="114" t="str">
        <f t="shared" si="289"/>
        <v>TRANSFORMADOR MARCA:  PTS0039</v>
      </c>
      <c r="F1599" s="121" t="s">
        <v>12704</v>
      </c>
      <c r="G1599" s="21"/>
      <c r="H1599" s="178" t="s">
        <v>12505</v>
      </c>
      <c r="I1599" s="121" t="s">
        <v>2113</v>
      </c>
      <c r="J1599" s="21"/>
      <c r="K1599" s="121" t="s">
        <v>12703</v>
      </c>
      <c r="L1599" s="191" t="s">
        <v>12702</v>
      </c>
      <c r="M1599" s="178">
        <v>100</v>
      </c>
      <c r="N1599" s="121">
        <v>33</v>
      </c>
      <c r="O1599" s="121">
        <v>0.4</v>
      </c>
      <c r="P1599" s="121">
        <v>3</v>
      </c>
      <c r="Q1599" s="111">
        <v>2003</v>
      </c>
      <c r="R1599" s="115"/>
      <c r="S1599" s="115"/>
      <c r="T1599" s="116">
        <v>763</v>
      </c>
      <c r="U1599" s="111">
        <v>45</v>
      </c>
      <c r="V1599" s="113">
        <f t="shared" si="290"/>
        <v>537.49111111111108</v>
      </c>
      <c r="W1599" s="113">
        <f t="shared" si="291"/>
        <v>225.50888888888892</v>
      </c>
      <c r="X1599" s="112">
        <f t="shared" si="292"/>
        <v>225508.88888888891</v>
      </c>
      <c r="Y1599" s="111"/>
      <c r="Z1599" s="110">
        <f t="shared" si="300"/>
        <v>31</v>
      </c>
      <c r="AA1599" s="109">
        <f t="shared" si="293"/>
        <v>38.15</v>
      </c>
      <c r="AB1599" s="109">
        <f t="shared" si="294"/>
        <v>38150</v>
      </c>
      <c r="AC1599" s="108">
        <f t="shared" si="295"/>
        <v>724.85</v>
      </c>
      <c r="AD1599" s="107">
        <f t="shared" si="296"/>
        <v>2.2222222222222223E-2</v>
      </c>
      <c r="AE1599" s="106">
        <f t="shared" si="297"/>
        <v>16.10777777777778</v>
      </c>
      <c r="AF1599" s="105">
        <f t="shared" si="298"/>
        <v>241.6166666666667</v>
      </c>
      <c r="AG1599" s="105">
        <f t="shared" si="299"/>
        <v>521.38333333333333</v>
      </c>
    </row>
    <row r="1600" spans="1:33" s="88" customFormat="1" x14ac:dyDescent="0.35">
      <c r="A1600" s="21">
        <v>10141103</v>
      </c>
      <c r="B1600" s="176" t="s">
        <v>1665</v>
      </c>
      <c r="C1600" s="272" t="s">
        <v>710</v>
      </c>
      <c r="D1600" s="121" t="s">
        <v>12593</v>
      </c>
      <c r="E1600" s="114" t="str">
        <f t="shared" si="289"/>
        <v>TRANSFORMADOR MARCA:  PTS0040</v>
      </c>
      <c r="F1600" s="121" t="s">
        <v>12701</v>
      </c>
      <c r="G1600" s="21"/>
      <c r="H1600" s="178" t="s">
        <v>12505</v>
      </c>
      <c r="I1600" s="121" t="s">
        <v>2113</v>
      </c>
      <c r="J1600" s="21"/>
      <c r="K1600" s="121" t="s">
        <v>12700</v>
      </c>
      <c r="L1600" s="191" t="s">
        <v>12699</v>
      </c>
      <c r="M1600" s="178">
        <v>50</v>
      </c>
      <c r="N1600" s="121">
        <v>33</v>
      </c>
      <c r="O1600" s="121">
        <v>0.4</v>
      </c>
      <c r="P1600" s="121">
        <v>3</v>
      </c>
      <c r="Q1600" s="111">
        <v>2003</v>
      </c>
      <c r="R1600" s="115"/>
      <c r="S1600" s="115"/>
      <c r="T1600" s="116">
        <v>643</v>
      </c>
      <c r="U1600" s="111">
        <v>45</v>
      </c>
      <c r="V1600" s="113">
        <f t="shared" si="290"/>
        <v>452.95777777777778</v>
      </c>
      <c r="W1600" s="113">
        <f t="shared" si="291"/>
        <v>190.04222222222222</v>
      </c>
      <c r="X1600" s="112">
        <f t="shared" si="292"/>
        <v>190042.22222222222</v>
      </c>
      <c r="Y1600" s="111"/>
      <c r="Z1600" s="110">
        <f t="shared" si="300"/>
        <v>31</v>
      </c>
      <c r="AA1600" s="109">
        <f t="shared" si="293"/>
        <v>32.15</v>
      </c>
      <c r="AB1600" s="109">
        <f t="shared" si="294"/>
        <v>32150</v>
      </c>
      <c r="AC1600" s="108">
        <f t="shared" si="295"/>
        <v>610.85</v>
      </c>
      <c r="AD1600" s="107">
        <f t="shared" si="296"/>
        <v>2.2222222222222223E-2</v>
      </c>
      <c r="AE1600" s="106">
        <f t="shared" si="297"/>
        <v>13.574444444444445</v>
      </c>
      <c r="AF1600" s="105">
        <f t="shared" si="298"/>
        <v>203.61666666666667</v>
      </c>
      <c r="AG1600" s="105">
        <f t="shared" si="299"/>
        <v>439.38333333333333</v>
      </c>
    </row>
    <row r="1601" spans="1:33" s="88" customFormat="1" x14ac:dyDescent="0.35">
      <c r="A1601" s="21">
        <v>10141103</v>
      </c>
      <c r="B1601" s="176" t="s">
        <v>1665</v>
      </c>
      <c r="C1601" s="272" t="s">
        <v>710</v>
      </c>
      <c r="D1601" s="121" t="s">
        <v>12590</v>
      </c>
      <c r="E1601" s="114" t="str">
        <f t="shared" si="289"/>
        <v>TRANSFORMADOR MARCA:  PTS0041</v>
      </c>
      <c r="F1601" s="121" t="s">
        <v>12698</v>
      </c>
      <c r="G1601" s="21"/>
      <c r="H1601" s="178" t="s">
        <v>12505</v>
      </c>
      <c r="I1601" s="121" t="s">
        <v>2113</v>
      </c>
      <c r="J1601" s="21"/>
      <c r="K1601" s="121" t="s">
        <v>12697</v>
      </c>
      <c r="L1601" s="191" t="s">
        <v>12696</v>
      </c>
      <c r="M1601" s="178">
        <v>50</v>
      </c>
      <c r="N1601" s="121">
        <v>33</v>
      </c>
      <c r="O1601" s="121">
        <v>0.4</v>
      </c>
      <c r="P1601" s="121">
        <v>3</v>
      </c>
      <c r="Q1601" s="111">
        <v>2003</v>
      </c>
      <c r="R1601" s="115"/>
      <c r="S1601" s="115"/>
      <c r="T1601" s="116">
        <v>643</v>
      </c>
      <c r="U1601" s="111">
        <v>45</v>
      </c>
      <c r="V1601" s="113">
        <f t="shared" si="290"/>
        <v>452.95777777777778</v>
      </c>
      <c r="W1601" s="113">
        <f t="shared" si="291"/>
        <v>190.04222222222222</v>
      </c>
      <c r="X1601" s="112">
        <f t="shared" si="292"/>
        <v>190042.22222222222</v>
      </c>
      <c r="Y1601" s="111"/>
      <c r="Z1601" s="110">
        <f t="shared" si="300"/>
        <v>31</v>
      </c>
      <c r="AA1601" s="109">
        <f t="shared" si="293"/>
        <v>32.15</v>
      </c>
      <c r="AB1601" s="109">
        <f t="shared" si="294"/>
        <v>32150</v>
      </c>
      <c r="AC1601" s="108">
        <f t="shared" si="295"/>
        <v>610.85</v>
      </c>
      <c r="AD1601" s="107">
        <f t="shared" si="296"/>
        <v>2.2222222222222223E-2</v>
      </c>
      <c r="AE1601" s="106">
        <f t="shared" si="297"/>
        <v>13.574444444444445</v>
      </c>
      <c r="AF1601" s="105">
        <f t="shared" si="298"/>
        <v>203.61666666666667</v>
      </c>
      <c r="AG1601" s="105">
        <f t="shared" si="299"/>
        <v>439.38333333333333</v>
      </c>
    </row>
    <row r="1602" spans="1:33" s="88" customFormat="1" x14ac:dyDescent="0.35">
      <c r="A1602" s="21">
        <v>10141103</v>
      </c>
      <c r="B1602" s="176" t="s">
        <v>1665</v>
      </c>
      <c r="C1602" s="272" t="s">
        <v>710</v>
      </c>
      <c r="D1602" s="121" t="s">
        <v>12587</v>
      </c>
      <c r="E1602" s="114" t="str">
        <f t="shared" ref="E1602:E1665" si="301">+CONCATENATE(C1602," ","MARCA:",R1602," ",G1602," ",D1602,)</f>
        <v>TRANSFORMADOR MARCA:  PTS0042</v>
      </c>
      <c r="F1602" s="121" t="s">
        <v>12695</v>
      </c>
      <c r="G1602" s="21"/>
      <c r="H1602" s="178" t="s">
        <v>12505</v>
      </c>
      <c r="I1602" s="121" t="s">
        <v>2113</v>
      </c>
      <c r="J1602" s="21"/>
      <c r="K1602" s="121" t="s">
        <v>12694</v>
      </c>
      <c r="L1602" s="191" t="s">
        <v>12693</v>
      </c>
      <c r="M1602" s="178">
        <v>160</v>
      </c>
      <c r="N1602" s="121">
        <v>33</v>
      </c>
      <c r="O1602" s="121">
        <v>0.4</v>
      </c>
      <c r="P1602" s="121">
        <v>3</v>
      </c>
      <c r="Q1602" s="111">
        <v>2003</v>
      </c>
      <c r="R1602" s="115"/>
      <c r="S1602" s="115"/>
      <c r="T1602" s="116">
        <v>991</v>
      </c>
      <c r="U1602" s="111">
        <v>45</v>
      </c>
      <c r="V1602" s="113">
        <f t="shared" ref="V1602:V1665" si="302">((Z1602/U1602)*(T1602-AA1602))+AA1602</f>
        <v>698.10444444444443</v>
      </c>
      <c r="W1602" s="113">
        <f t="shared" ref="W1602:W1665" si="303">+T1602-V1602</f>
        <v>292.89555555555557</v>
      </c>
      <c r="X1602" s="112">
        <f t="shared" ref="X1602:X1665" si="304">+W1602*1000</f>
        <v>292895.55555555556</v>
      </c>
      <c r="Y1602" s="111"/>
      <c r="Z1602" s="110">
        <f t="shared" si="300"/>
        <v>31</v>
      </c>
      <c r="AA1602" s="109">
        <f t="shared" ref="AA1602:AA1665" si="305">(5/100*T1602)</f>
        <v>49.550000000000004</v>
      </c>
      <c r="AB1602" s="109">
        <f t="shared" ref="AB1602:AB1665" si="306">+AA1602*1000</f>
        <v>49550.000000000007</v>
      </c>
      <c r="AC1602" s="108">
        <f t="shared" ref="AC1602:AC1665" si="307">+T1602-AA1602</f>
        <v>941.45</v>
      </c>
      <c r="AD1602" s="107">
        <f t="shared" ref="AD1602:AD1665" si="308">1/U1602</f>
        <v>2.2222222222222223E-2</v>
      </c>
      <c r="AE1602" s="106">
        <f t="shared" ref="AE1602:AE1665" si="309">+AC1602*AD1602</f>
        <v>20.921111111111113</v>
      </c>
      <c r="AF1602" s="105">
        <f t="shared" ref="AF1602:AF1665" si="310">+T1602-V1602+AE1602</f>
        <v>313.81666666666666</v>
      </c>
      <c r="AG1602" s="105">
        <f t="shared" ref="AG1602:AG1665" si="311">+V1602-AE1602</f>
        <v>677.18333333333328</v>
      </c>
    </row>
    <row r="1603" spans="1:33" s="88" customFormat="1" x14ac:dyDescent="0.35">
      <c r="A1603" s="21">
        <v>10141103</v>
      </c>
      <c r="B1603" s="176" t="s">
        <v>1665</v>
      </c>
      <c r="C1603" s="272" t="s">
        <v>710</v>
      </c>
      <c r="D1603" s="121" t="s">
        <v>12584</v>
      </c>
      <c r="E1603" s="114" t="str">
        <f t="shared" si="301"/>
        <v>TRANSFORMADOR MARCA:  PTS0043</v>
      </c>
      <c r="F1603" s="121" t="s">
        <v>12692</v>
      </c>
      <c r="G1603" s="21"/>
      <c r="H1603" s="178" t="s">
        <v>12505</v>
      </c>
      <c r="I1603" s="121" t="s">
        <v>2113</v>
      </c>
      <c r="J1603" s="21"/>
      <c r="K1603" s="121" t="s">
        <v>12691</v>
      </c>
      <c r="L1603" s="191" t="s">
        <v>12690</v>
      </c>
      <c r="M1603" s="178">
        <v>160</v>
      </c>
      <c r="N1603" s="121">
        <v>33</v>
      </c>
      <c r="O1603" s="121">
        <v>0.4</v>
      </c>
      <c r="P1603" s="121">
        <v>3</v>
      </c>
      <c r="Q1603" s="111">
        <v>2003</v>
      </c>
      <c r="R1603" s="115"/>
      <c r="S1603" s="115"/>
      <c r="T1603" s="116">
        <v>991</v>
      </c>
      <c r="U1603" s="111">
        <v>45</v>
      </c>
      <c r="V1603" s="113">
        <f t="shared" si="302"/>
        <v>698.10444444444443</v>
      </c>
      <c r="W1603" s="113">
        <f t="shared" si="303"/>
        <v>292.89555555555557</v>
      </c>
      <c r="X1603" s="112">
        <f t="shared" si="304"/>
        <v>292895.55555555556</v>
      </c>
      <c r="Y1603" s="111"/>
      <c r="Z1603" s="110">
        <f t="shared" si="300"/>
        <v>31</v>
      </c>
      <c r="AA1603" s="109">
        <f t="shared" si="305"/>
        <v>49.550000000000004</v>
      </c>
      <c r="AB1603" s="109">
        <f t="shared" si="306"/>
        <v>49550.000000000007</v>
      </c>
      <c r="AC1603" s="108">
        <f t="shared" si="307"/>
        <v>941.45</v>
      </c>
      <c r="AD1603" s="107">
        <f t="shared" si="308"/>
        <v>2.2222222222222223E-2</v>
      </c>
      <c r="AE1603" s="106">
        <f t="shared" si="309"/>
        <v>20.921111111111113</v>
      </c>
      <c r="AF1603" s="105">
        <f t="shared" si="310"/>
        <v>313.81666666666666</v>
      </c>
      <c r="AG1603" s="105">
        <f t="shared" si="311"/>
        <v>677.18333333333328</v>
      </c>
    </row>
    <row r="1604" spans="1:33" s="88" customFormat="1" x14ac:dyDescent="0.35">
      <c r="A1604" s="21">
        <v>10141103</v>
      </c>
      <c r="B1604" s="176" t="s">
        <v>1665</v>
      </c>
      <c r="C1604" s="272" t="s">
        <v>710</v>
      </c>
      <c r="D1604" s="121" t="s">
        <v>12316</v>
      </c>
      <c r="E1604" s="114" t="str">
        <f t="shared" si="301"/>
        <v>TRANSFORMADOR MARCA:  PTS0001</v>
      </c>
      <c r="F1604" s="121" t="s">
        <v>5268</v>
      </c>
      <c r="G1604" s="21"/>
      <c r="H1604" s="178" t="s">
        <v>12505</v>
      </c>
      <c r="I1604" s="121" t="s">
        <v>2113</v>
      </c>
      <c r="J1604" s="21"/>
      <c r="K1604" s="121" t="s">
        <v>12689</v>
      </c>
      <c r="L1604" s="191" t="s">
        <v>12688</v>
      </c>
      <c r="M1604" s="178">
        <v>250</v>
      </c>
      <c r="N1604" s="121">
        <v>11</v>
      </c>
      <c r="O1604" s="121">
        <v>0.4</v>
      </c>
      <c r="P1604" s="121">
        <v>3</v>
      </c>
      <c r="Q1604" s="111">
        <v>2003</v>
      </c>
      <c r="R1604" s="115"/>
      <c r="S1604" s="115"/>
      <c r="T1604" s="116">
        <v>840</v>
      </c>
      <c r="U1604" s="111">
        <v>45</v>
      </c>
      <c r="V1604" s="113">
        <f t="shared" si="302"/>
        <v>591.73333333333335</v>
      </c>
      <c r="W1604" s="113">
        <f t="shared" si="303"/>
        <v>248.26666666666665</v>
      </c>
      <c r="X1604" s="112">
        <f t="shared" si="304"/>
        <v>248266.66666666666</v>
      </c>
      <c r="Y1604" s="111"/>
      <c r="Z1604" s="110">
        <f t="shared" si="300"/>
        <v>31</v>
      </c>
      <c r="AA1604" s="109">
        <f t="shared" si="305"/>
        <v>42</v>
      </c>
      <c r="AB1604" s="109">
        <f t="shared" si="306"/>
        <v>42000</v>
      </c>
      <c r="AC1604" s="108">
        <f t="shared" si="307"/>
        <v>798</v>
      </c>
      <c r="AD1604" s="107">
        <f t="shared" si="308"/>
        <v>2.2222222222222223E-2</v>
      </c>
      <c r="AE1604" s="106">
        <f t="shared" si="309"/>
        <v>17.733333333333334</v>
      </c>
      <c r="AF1604" s="105">
        <f t="shared" si="310"/>
        <v>266</v>
      </c>
      <c r="AG1604" s="105">
        <f t="shared" si="311"/>
        <v>574</v>
      </c>
    </row>
    <row r="1605" spans="1:33" s="88" customFormat="1" x14ac:dyDescent="0.35">
      <c r="A1605" s="21">
        <v>10141103</v>
      </c>
      <c r="B1605" s="176" t="s">
        <v>1665</v>
      </c>
      <c r="C1605" s="272" t="s">
        <v>710</v>
      </c>
      <c r="D1605" s="121" t="s">
        <v>12313</v>
      </c>
      <c r="E1605" s="114" t="str">
        <f t="shared" si="301"/>
        <v>TRANSFORMADOR MARCA:  PTS0002</v>
      </c>
      <c r="F1605" s="121" t="s">
        <v>5268</v>
      </c>
      <c r="G1605" s="21"/>
      <c r="H1605" s="178" t="s">
        <v>12505</v>
      </c>
      <c r="I1605" s="121" t="s">
        <v>2113</v>
      </c>
      <c r="J1605" s="21"/>
      <c r="K1605" s="121" t="s">
        <v>12687</v>
      </c>
      <c r="L1605" s="191" t="s">
        <v>12686</v>
      </c>
      <c r="M1605" s="178">
        <v>250</v>
      </c>
      <c r="N1605" s="121">
        <v>11</v>
      </c>
      <c r="O1605" s="121">
        <v>0.4</v>
      </c>
      <c r="P1605" s="121">
        <v>3</v>
      </c>
      <c r="Q1605" s="111">
        <v>2003</v>
      </c>
      <c r="R1605" s="115"/>
      <c r="S1605" s="115"/>
      <c r="T1605" s="116">
        <v>840</v>
      </c>
      <c r="U1605" s="111">
        <v>45</v>
      </c>
      <c r="V1605" s="113">
        <f t="shared" si="302"/>
        <v>591.73333333333335</v>
      </c>
      <c r="W1605" s="113">
        <f t="shared" si="303"/>
        <v>248.26666666666665</v>
      </c>
      <c r="X1605" s="112">
        <f t="shared" si="304"/>
        <v>248266.66666666666</v>
      </c>
      <c r="Y1605" s="111"/>
      <c r="Z1605" s="110">
        <f t="shared" si="300"/>
        <v>31</v>
      </c>
      <c r="AA1605" s="109">
        <f t="shared" si="305"/>
        <v>42</v>
      </c>
      <c r="AB1605" s="109">
        <f t="shared" si="306"/>
        <v>42000</v>
      </c>
      <c r="AC1605" s="108">
        <f t="shared" si="307"/>
        <v>798</v>
      </c>
      <c r="AD1605" s="107">
        <f t="shared" si="308"/>
        <v>2.2222222222222223E-2</v>
      </c>
      <c r="AE1605" s="106">
        <f t="shared" si="309"/>
        <v>17.733333333333334</v>
      </c>
      <c r="AF1605" s="105">
        <f t="shared" si="310"/>
        <v>266</v>
      </c>
      <c r="AG1605" s="105">
        <f t="shared" si="311"/>
        <v>574</v>
      </c>
    </row>
    <row r="1606" spans="1:33" s="88" customFormat="1" x14ac:dyDescent="0.35">
      <c r="A1606" s="21">
        <v>10141103</v>
      </c>
      <c r="B1606" s="176" t="s">
        <v>1665</v>
      </c>
      <c r="C1606" s="272" t="s">
        <v>710</v>
      </c>
      <c r="D1606" s="121" t="s">
        <v>12310</v>
      </c>
      <c r="E1606" s="114" t="str">
        <f t="shared" si="301"/>
        <v>TRANSFORMADOR MARCA:  PTS0003</v>
      </c>
      <c r="F1606" s="121" t="s">
        <v>5268</v>
      </c>
      <c r="G1606" s="21"/>
      <c r="H1606" s="178" t="s">
        <v>12505</v>
      </c>
      <c r="I1606" s="121" t="s">
        <v>2113</v>
      </c>
      <c r="J1606" s="21"/>
      <c r="K1606" s="121" t="s">
        <v>12685</v>
      </c>
      <c r="L1606" s="191" t="s">
        <v>12684</v>
      </c>
      <c r="M1606" s="178">
        <v>250</v>
      </c>
      <c r="N1606" s="121">
        <v>11</v>
      </c>
      <c r="O1606" s="121">
        <v>0.4</v>
      </c>
      <c r="P1606" s="121">
        <v>3</v>
      </c>
      <c r="Q1606" s="111">
        <v>2003</v>
      </c>
      <c r="R1606" s="115"/>
      <c r="S1606" s="115"/>
      <c r="T1606" s="116">
        <v>840</v>
      </c>
      <c r="U1606" s="111">
        <v>45</v>
      </c>
      <c r="V1606" s="113">
        <f t="shared" si="302"/>
        <v>591.73333333333335</v>
      </c>
      <c r="W1606" s="113">
        <f t="shared" si="303"/>
        <v>248.26666666666665</v>
      </c>
      <c r="X1606" s="112">
        <f t="shared" si="304"/>
        <v>248266.66666666666</v>
      </c>
      <c r="Y1606" s="111"/>
      <c r="Z1606" s="110">
        <f t="shared" si="300"/>
        <v>31</v>
      </c>
      <c r="AA1606" s="109">
        <f t="shared" si="305"/>
        <v>42</v>
      </c>
      <c r="AB1606" s="109">
        <f t="shared" si="306"/>
        <v>42000</v>
      </c>
      <c r="AC1606" s="108">
        <f t="shared" si="307"/>
        <v>798</v>
      </c>
      <c r="AD1606" s="107">
        <f t="shared" si="308"/>
        <v>2.2222222222222223E-2</v>
      </c>
      <c r="AE1606" s="106">
        <f t="shared" si="309"/>
        <v>17.733333333333334</v>
      </c>
      <c r="AF1606" s="105">
        <f t="shared" si="310"/>
        <v>266</v>
      </c>
      <c r="AG1606" s="105">
        <f t="shared" si="311"/>
        <v>574</v>
      </c>
    </row>
    <row r="1607" spans="1:33" s="88" customFormat="1" x14ac:dyDescent="0.35">
      <c r="A1607" s="21">
        <v>10141103</v>
      </c>
      <c r="B1607" s="176" t="s">
        <v>1665</v>
      </c>
      <c r="C1607" s="272" t="s">
        <v>710</v>
      </c>
      <c r="D1607" s="121" t="s">
        <v>12307</v>
      </c>
      <c r="E1607" s="114" t="str">
        <f t="shared" si="301"/>
        <v>TRANSFORMADOR MARCA:  PTS0004</v>
      </c>
      <c r="F1607" s="121" t="s">
        <v>12667</v>
      </c>
      <c r="G1607" s="21"/>
      <c r="H1607" s="178" t="s">
        <v>12505</v>
      </c>
      <c r="I1607" s="121" t="s">
        <v>2113</v>
      </c>
      <c r="J1607" s="21"/>
      <c r="K1607" s="121" t="s">
        <v>12683</v>
      </c>
      <c r="L1607" s="191" t="s">
        <v>12682</v>
      </c>
      <c r="M1607" s="178">
        <v>315</v>
      </c>
      <c r="N1607" s="121">
        <v>11</v>
      </c>
      <c r="O1607" s="121">
        <v>0.4</v>
      </c>
      <c r="P1607" s="121">
        <v>3</v>
      </c>
      <c r="Q1607" s="111">
        <v>2003</v>
      </c>
      <c r="R1607" s="115"/>
      <c r="S1607" s="115"/>
      <c r="T1607" s="116">
        <v>840</v>
      </c>
      <c r="U1607" s="111">
        <v>45</v>
      </c>
      <c r="V1607" s="113">
        <f t="shared" si="302"/>
        <v>591.73333333333335</v>
      </c>
      <c r="W1607" s="113">
        <f t="shared" si="303"/>
        <v>248.26666666666665</v>
      </c>
      <c r="X1607" s="112">
        <f t="shared" si="304"/>
        <v>248266.66666666666</v>
      </c>
      <c r="Y1607" s="111"/>
      <c r="Z1607" s="110">
        <f t="shared" si="300"/>
        <v>31</v>
      </c>
      <c r="AA1607" s="109">
        <f t="shared" si="305"/>
        <v>42</v>
      </c>
      <c r="AB1607" s="109">
        <f t="shared" si="306"/>
        <v>42000</v>
      </c>
      <c r="AC1607" s="108">
        <f t="shared" si="307"/>
        <v>798</v>
      </c>
      <c r="AD1607" s="107">
        <f t="shared" si="308"/>
        <v>2.2222222222222223E-2</v>
      </c>
      <c r="AE1607" s="106">
        <f t="shared" si="309"/>
        <v>17.733333333333334</v>
      </c>
      <c r="AF1607" s="105">
        <f t="shared" si="310"/>
        <v>266</v>
      </c>
      <c r="AG1607" s="105">
        <f t="shared" si="311"/>
        <v>574</v>
      </c>
    </row>
    <row r="1608" spans="1:33" s="88" customFormat="1" x14ac:dyDescent="0.35">
      <c r="A1608" s="21">
        <v>10141103</v>
      </c>
      <c r="B1608" s="176" t="s">
        <v>1665</v>
      </c>
      <c r="C1608" s="272" t="s">
        <v>710</v>
      </c>
      <c r="D1608" s="121" t="s">
        <v>12304</v>
      </c>
      <c r="E1608" s="114" t="str">
        <f t="shared" si="301"/>
        <v>TRANSFORMADOR MARCA:  PTS0005</v>
      </c>
      <c r="F1608" s="121" t="s">
        <v>5268</v>
      </c>
      <c r="G1608" s="21"/>
      <c r="H1608" s="178" t="s">
        <v>12505</v>
      </c>
      <c r="I1608" s="121" t="s">
        <v>2113</v>
      </c>
      <c r="J1608" s="21"/>
      <c r="K1608" s="121" t="s">
        <v>12681</v>
      </c>
      <c r="L1608" s="191" t="s">
        <v>12680</v>
      </c>
      <c r="M1608" s="178">
        <v>200</v>
      </c>
      <c r="N1608" s="121">
        <v>11</v>
      </c>
      <c r="O1608" s="121">
        <v>0.4</v>
      </c>
      <c r="P1608" s="121">
        <v>3</v>
      </c>
      <c r="Q1608" s="111">
        <v>2003</v>
      </c>
      <c r="R1608" s="115"/>
      <c r="S1608" s="115"/>
      <c r="T1608" s="116">
        <v>572</v>
      </c>
      <c r="U1608" s="111">
        <v>45</v>
      </c>
      <c r="V1608" s="113">
        <f t="shared" si="302"/>
        <v>402.9422222222222</v>
      </c>
      <c r="W1608" s="113">
        <f t="shared" si="303"/>
        <v>169.0577777777778</v>
      </c>
      <c r="X1608" s="112">
        <f t="shared" si="304"/>
        <v>169057.77777777781</v>
      </c>
      <c r="Y1608" s="111"/>
      <c r="Z1608" s="110">
        <f t="shared" si="300"/>
        <v>31</v>
      </c>
      <c r="AA1608" s="109">
        <f t="shared" si="305"/>
        <v>28.6</v>
      </c>
      <c r="AB1608" s="109">
        <f t="shared" si="306"/>
        <v>28600</v>
      </c>
      <c r="AC1608" s="108">
        <f t="shared" si="307"/>
        <v>543.4</v>
      </c>
      <c r="AD1608" s="107">
        <f t="shared" si="308"/>
        <v>2.2222222222222223E-2</v>
      </c>
      <c r="AE1608" s="106">
        <f t="shared" si="309"/>
        <v>12.075555555555555</v>
      </c>
      <c r="AF1608" s="105">
        <f t="shared" si="310"/>
        <v>181.13333333333335</v>
      </c>
      <c r="AG1608" s="105">
        <f t="shared" si="311"/>
        <v>390.86666666666662</v>
      </c>
    </row>
    <row r="1609" spans="1:33" s="88" customFormat="1" x14ac:dyDescent="0.35">
      <c r="A1609" s="21">
        <v>10141103</v>
      </c>
      <c r="B1609" s="176" t="s">
        <v>1665</v>
      </c>
      <c r="C1609" s="272" t="s">
        <v>710</v>
      </c>
      <c r="D1609" s="121" t="s">
        <v>12331</v>
      </c>
      <c r="E1609" s="114" t="str">
        <f t="shared" si="301"/>
        <v>TRANSFORMADOR MARCA:  PTS0006</v>
      </c>
      <c r="F1609" s="121" t="s">
        <v>5268</v>
      </c>
      <c r="G1609" s="21"/>
      <c r="H1609" s="178" t="s">
        <v>12505</v>
      </c>
      <c r="I1609" s="121" t="s">
        <v>2113</v>
      </c>
      <c r="J1609" s="21"/>
      <c r="K1609" s="121" t="s">
        <v>12679</v>
      </c>
      <c r="L1609" s="191" t="s">
        <v>12678</v>
      </c>
      <c r="M1609" s="178">
        <v>315</v>
      </c>
      <c r="N1609" s="121">
        <v>11</v>
      </c>
      <c r="O1609" s="121">
        <v>0.4</v>
      </c>
      <c r="P1609" s="121">
        <v>3</v>
      </c>
      <c r="Q1609" s="111">
        <v>2003</v>
      </c>
      <c r="R1609" s="115"/>
      <c r="S1609" s="115"/>
      <c r="T1609" s="116">
        <v>840</v>
      </c>
      <c r="U1609" s="111">
        <v>45</v>
      </c>
      <c r="V1609" s="113">
        <f t="shared" si="302"/>
        <v>591.73333333333335</v>
      </c>
      <c r="W1609" s="113">
        <f t="shared" si="303"/>
        <v>248.26666666666665</v>
      </c>
      <c r="X1609" s="112">
        <f t="shared" si="304"/>
        <v>248266.66666666666</v>
      </c>
      <c r="Y1609" s="111"/>
      <c r="Z1609" s="110">
        <f t="shared" si="300"/>
        <v>31</v>
      </c>
      <c r="AA1609" s="109">
        <f t="shared" si="305"/>
        <v>42</v>
      </c>
      <c r="AB1609" s="109">
        <f t="shared" si="306"/>
        <v>42000</v>
      </c>
      <c r="AC1609" s="108">
        <f t="shared" si="307"/>
        <v>798</v>
      </c>
      <c r="AD1609" s="107">
        <f t="shared" si="308"/>
        <v>2.2222222222222223E-2</v>
      </c>
      <c r="AE1609" s="106">
        <f t="shared" si="309"/>
        <v>17.733333333333334</v>
      </c>
      <c r="AF1609" s="105">
        <f t="shared" si="310"/>
        <v>266</v>
      </c>
      <c r="AG1609" s="105">
        <f t="shared" si="311"/>
        <v>574</v>
      </c>
    </row>
    <row r="1610" spans="1:33" s="88" customFormat="1" x14ac:dyDescent="0.35">
      <c r="A1610" s="21">
        <v>10141103</v>
      </c>
      <c r="B1610" s="176" t="s">
        <v>1665</v>
      </c>
      <c r="C1610" s="272" t="s">
        <v>710</v>
      </c>
      <c r="D1610" s="121" t="s">
        <v>12328</v>
      </c>
      <c r="E1610" s="114" t="str">
        <f t="shared" si="301"/>
        <v>TRANSFORMADOR MARCA:  PTS0007</v>
      </c>
      <c r="F1610" s="121" t="s">
        <v>12611</v>
      </c>
      <c r="G1610" s="21"/>
      <c r="H1610" s="178" t="s">
        <v>12505</v>
      </c>
      <c r="I1610" s="121" t="s">
        <v>2113</v>
      </c>
      <c r="J1610" s="21"/>
      <c r="K1610" s="121" t="s">
        <v>12677</v>
      </c>
      <c r="L1610" s="191" t="s">
        <v>12676</v>
      </c>
      <c r="M1610" s="178">
        <v>250</v>
      </c>
      <c r="N1610" s="121">
        <v>11</v>
      </c>
      <c r="O1610" s="121">
        <v>0.4</v>
      </c>
      <c r="P1610" s="121">
        <v>3</v>
      </c>
      <c r="Q1610" s="111">
        <v>2003</v>
      </c>
      <c r="R1610" s="115"/>
      <c r="S1610" s="115"/>
      <c r="T1610" s="116">
        <v>840</v>
      </c>
      <c r="U1610" s="111">
        <v>45</v>
      </c>
      <c r="V1610" s="113">
        <f t="shared" si="302"/>
        <v>591.73333333333335</v>
      </c>
      <c r="W1610" s="113">
        <f t="shared" si="303"/>
        <v>248.26666666666665</v>
      </c>
      <c r="X1610" s="112">
        <f t="shared" si="304"/>
        <v>248266.66666666666</v>
      </c>
      <c r="Y1610" s="111"/>
      <c r="Z1610" s="110">
        <f t="shared" si="300"/>
        <v>31</v>
      </c>
      <c r="AA1610" s="109">
        <f t="shared" si="305"/>
        <v>42</v>
      </c>
      <c r="AB1610" s="109">
        <f t="shared" si="306"/>
        <v>42000</v>
      </c>
      <c r="AC1610" s="108">
        <f t="shared" si="307"/>
        <v>798</v>
      </c>
      <c r="AD1610" s="107">
        <f t="shared" si="308"/>
        <v>2.2222222222222223E-2</v>
      </c>
      <c r="AE1610" s="106">
        <f t="shared" si="309"/>
        <v>17.733333333333334</v>
      </c>
      <c r="AF1610" s="105">
        <f t="shared" si="310"/>
        <v>266</v>
      </c>
      <c r="AG1610" s="105">
        <f t="shared" si="311"/>
        <v>574</v>
      </c>
    </row>
    <row r="1611" spans="1:33" s="88" customFormat="1" x14ac:dyDescent="0.35">
      <c r="A1611" s="21">
        <v>10141103</v>
      </c>
      <c r="B1611" s="176" t="s">
        <v>1665</v>
      </c>
      <c r="C1611" s="272" t="s">
        <v>710</v>
      </c>
      <c r="D1611" s="121" t="s">
        <v>12422</v>
      </c>
      <c r="E1611" s="114" t="str">
        <f t="shared" si="301"/>
        <v>TRANSFORMADOR MARCA:  PTS0008</v>
      </c>
      <c r="F1611" s="121" t="s">
        <v>12611</v>
      </c>
      <c r="G1611" s="21"/>
      <c r="H1611" s="178" t="s">
        <v>12505</v>
      </c>
      <c r="I1611" s="121" t="s">
        <v>2113</v>
      </c>
      <c r="J1611" s="21"/>
      <c r="K1611" s="121" t="s">
        <v>12675</v>
      </c>
      <c r="L1611" s="191" t="s">
        <v>12674</v>
      </c>
      <c r="M1611" s="178">
        <v>315</v>
      </c>
      <c r="N1611" s="121">
        <v>11</v>
      </c>
      <c r="O1611" s="121">
        <v>0.4</v>
      </c>
      <c r="P1611" s="121">
        <v>3</v>
      </c>
      <c r="Q1611" s="111">
        <v>2003</v>
      </c>
      <c r="R1611" s="115"/>
      <c r="S1611" s="115"/>
      <c r="T1611" s="116">
        <v>840</v>
      </c>
      <c r="U1611" s="111">
        <v>45</v>
      </c>
      <c r="V1611" s="113">
        <f t="shared" si="302"/>
        <v>591.73333333333335</v>
      </c>
      <c r="W1611" s="113">
        <f t="shared" si="303"/>
        <v>248.26666666666665</v>
      </c>
      <c r="X1611" s="112">
        <f t="shared" si="304"/>
        <v>248266.66666666666</v>
      </c>
      <c r="Y1611" s="111"/>
      <c r="Z1611" s="110">
        <f t="shared" si="300"/>
        <v>31</v>
      </c>
      <c r="AA1611" s="109">
        <f t="shared" si="305"/>
        <v>42</v>
      </c>
      <c r="AB1611" s="109">
        <f t="shared" si="306"/>
        <v>42000</v>
      </c>
      <c r="AC1611" s="108">
        <f t="shared" si="307"/>
        <v>798</v>
      </c>
      <c r="AD1611" s="107">
        <f t="shared" si="308"/>
        <v>2.2222222222222223E-2</v>
      </c>
      <c r="AE1611" s="106">
        <f t="shared" si="309"/>
        <v>17.733333333333334</v>
      </c>
      <c r="AF1611" s="105">
        <f t="shared" si="310"/>
        <v>266</v>
      </c>
      <c r="AG1611" s="105">
        <f t="shared" si="311"/>
        <v>574</v>
      </c>
    </row>
    <row r="1612" spans="1:33" s="88" customFormat="1" x14ac:dyDescent="0.35">
      <c r="A1612" s="21">
        <v>10141103</v>
      </c>
      <c r="B1612" s="176" t="s">
        <v>1665</v>
      </c>
      <c r="C1612" s="272" t="s">
        <v>710</v>
      </c>
      <c r="D1612" s="121" t="s">
        <v>12419</v>
      </c>
      <c r="E1612" s="114" t="str">
        <f t="shared" si="301"/>
        <v>TRANSFORMADOR MARCA:  PTS0009</v>
      </c>
      <c r="F1612" s="121" t="s">
        <v>12664</v>
      </c>
      <c r="G1612" s="21"/>
      <c r="H1612" s="178" t="s">
        <v>12505</v>
      </c>
      <c r="I1612" s="121" t="s">
        <v>2113</v>
      </c>
      <c r="J1612" s="21"/>
      <c r="K1612" s="121" t="s">
        <v>12673</v>
      </c>
      <c r="L1612" s="191" t="s">
        <v>12672</v>
      </c>
      <c r="M1612" s="178">
        <v>250</v>
      </c>
      <c r="N1612" s="121">
        <v>11</v>
      </c>
      <c r="O1612" s="121">
        <v>0.4</v>
      </c>
      <c r="P1612" s="121">
        <v>3</v>
      </c>
      <c r="Q1612" s="111">
        <v>2003</v>
      </c>
      <c r="R1612" s="115"/>
      <c r="S1612" s="115"/>
      <c r="T1612" s="116">
        <v>840</v>
      </c>
      <c r="U1612" s="111">
        <v>45</v>
      </c>
      <c r="V1612" s="113">
        <f t="shared" si="302"/>
        <v>591.73333333333335</v>
      </c>
      <c r="W1612" s="113">
        <f t="shared" si="303"/>
        <v>248.26666666666665</v>
      </c>
      <c r="X1612" s="112">
        <f t="shared" si="304"/>
        <v>248266.66666666666</v>
      </c>
      <c r="Y1612" s="111"/>
      <c r="Z1612" s="110">
        <f t="shared" si="300"/>
        <v>31</v>
      </c>
      <c r="AA1612" s="109">
        <f t="shared" si="305"/>
        <v>42</v>
      </c>
      <c r="AB1612" s="109">
        <f t="shared" si="306"/>
        <v>42000</v>
      </c>
      <c r="AC1612" s="108">
        <f t="shared" si="307"/>
        <v>798</v>
      </c>
      <c r="AD1612" s="107">
        <f t="shared" si="308"/>
        <v>2.2222222222222223E-2</v>
      </c>
      <c r="AE1612" s="106">
        <f t="shared" si="309"/>
        <v>17.733333333333334</v>
      </c>
      <c r="AF1612" s="105">
        <f t="shared" si="310"/>
        <v>266</v>
      </c>
      <c r="AG1612" s="105">
        <f t="shared" si="311"/>
        <v>574</v>
      </c>
    </row>
    <row r="1613" spans="1:33" s="88" customFormat="1" x14ac:dyDescent="0.35">
      <c r="A1613" s="21">
        <v>10141103</v>
      </c>
      <c r="B1613" s="176" t="s">
        <v>1665</v>
      </c>
      <c r="C1613" s="272" t="s">
        <v>710</v>
      </c>
      <c r="D1613" s="121" t="s">
        <v>12416</v>
      </c>
      <c r="E1613" s="114" t="str">
        <f t="shared" si="301"/>
        <v>TRANSFORMADOR MARCA:  PTS0010</v>
      </c>
      <c r="F1613" s="121" t="s">
        <v>12611</v>
      </c>
      <c r="G1613" s="21"/>
      <c r="H1613" s="178" t="s">
        <v>12505</v>
      </c>
      <c r="I1613" s="121" t="s">
        <v>2113</v>
      </c>
      <c r="J1613" s="21"/>
      <c r="K1613" s="121" t="s">
        <v>12671</v>
      </c>
      <c r="L1613" s="191" t="s">
        <v>12670</v>
      </c>
      <c r="M1613" s="178">
        <v>50</v>
      </c>
      <c r="N1613" s="121">
        <v>11</v>
      </c>
      <c r="O1613" s="121">
        <v>0.4</v>
      </c>
      <c r="P1613" s="121">
        <v>3</v>
      </c>
      <c r="Q1613" s="111">
        <v>2003</v>
      </c>
      <c r="R1613" s="115"/>
      <c r="S1613" s="115"/>
      <c r="T1613" s="116">
        <v>381</v>
      </c>
      <c r="U1613" s="111">
        <v>45</v>
      </c>
      <c r="V1613" s="113">
        <f t="shared" si="302"/>
        <v>268.39333333333332</v>
      </c>
      <c r="W1613" s="113">
        <f t="shared" si="303"/>
        <v>112.60666666666668</v>
      </c>
      <c r="X1613" s="112">
        <f t="shared" si="304"/>
        <v>112606.66666666669</v>
      </c>
      <c r="Y1613" s="111"/>
      <c r="Z1613" s="110">
        <f t="shared" si="300"/>
        <v>31</v>
      </c>
      <c r="AA1613" s="109">
        <f t="shared" si="305"/>
        <v>19.05</v>
      </c>
      <c r="AB1613" s="109">
        <f t="shared" si="306"/>
        <v>19050</v>
      </c>
      <c r="AC1613" s="108">
        <f t="shared" si="307"/>
        <v>361.95</v>
      </c>
      <c r="AD1613" s="107">
        <f t="shared" si="308"/>
        <v>2.2222222222222223E-2</v>
      </c>
      <c r="AE1613" s="106">
        <f t="shared" si="309"/>
        <v>8.043333333333333</v>
      </c>
      <c r="AF1613" s="105">
        <f t="shared" si="310"/>
        <v>120.65000000000002</v>
      </c>
      <c r="AG1613" s="105">
        <f t="shared" si="311"/>
        <v>260.34999999999997</v>
      </c>
    </row>
    <row r="1614" spans="1:33" s="88" customFormat="1" x14ac:dyDescent="0.35">
      <c r="A1614" s="21">
        <v>10141103</v>
      </c>
      <c r="B1614" s="176" t="s">
        <v>1665</v>
      </c>
      <c r="C1614" s="272" t="s">
        <v>710</v>
      </c>
      <c r="D1614" s="121" t="s">
        <v>12413</v>
      </c>
      <c r="E1614" s="114" t="str">
        <f t="shared" si="301"/>
        <v>TRANSFORMADOR MARCA:  PTS0011</v>
      </c>
      <c r="F1614" s="121" t="s">
        <v>12667</v>
      </c>
      <c r="G1614" s="21"/>
      <c r="H1614" s="178" t="s">
        <v>12505</v>
      </c>
      <c r="I1614" s="121" t="s">
        <v>2113</v>
      </c>
      <c r="J1614" s="21"/>
      <c r="K1614" s="121" t="s">
        <v>12669</v>
      </c>
      <c r="L1614" s="191" t="s">
        <v>12668</v>
      </c>
      <c r="M1614" s="178">
        <v>100</v>
      </c>
      <c r="N1614" s="121">
        <v>11</v>
      </c>
      <c r="O1614" s="121">
        <v>0.4</v>
      </c>
      <c r="P1614" s="121">
        <v>3</v>
      </c>
      <c r="Q1614" s="111">
        <v>2003</v>
      </c>
      <c r="R1614" s="115"/>
      <c r="S1614" s="115"/>
      <c r="T1614" s="116">
        <v>445</v>
      </c>
      <c r="U1614" s="111">
        <v>45</v>
      </c>
      <c r="V1614" s="113">
        <f t="shared" si="302"/>
        <v>313.47777777777776</v>
      </c>
      <c r="W1614" s="113">
        <f t="shared" si="303"/>
        <v>131.52222222222224</v>
      </c>
      <c r="X1614" s="112">
        <f t="shared" si="304"/>
        <v>131522.22222222225</v>
      </c>
      <c r="Y1614" s="111"/>
      <c r="Z1614" s="110">
        <f t="shared" si="300"/>
        <v>31</v>
      </c>
      <c r="AA1614" s="109">
        <f t="shared" si="305"/>
        <v>22.25</v>
      </c>
      <c r="AB1614" s="109">
        <f t="shared" si="306"/>
        <v>22250</v>
      </c>
      <c r="AC1614" s="108">
        <f t="shared" si="307"/>
        <v>422.75</v>
      </c>
      <c r="AD1614" s="107">
        <f t="shared" si="308"/>
        <v>2.2222222222222223E-2</v>
      </c>
      <c r="AE1614" s="106">
        <f t="shared" si="309"/>
        <v>9.3944444444444439</v>
      </c>
      <c r="AF1614" s="105">
        <f t="shared" si="310"/>
        <v>140.91666666666669</v>
      </c>
      <c r="AG1614" s="105">
        <f t="shared" si="311"/>
        <v>304.08333333333331</v>
      </c>
    </row>
    <row r="1615" spans="1:33" s="88" customFormat="1" x14ac:dyDescent="0.35">
      <c r="A1615" s="21">
        <v>10141103</v>
      </c>
      <c r="B1615" s="176" t="s">
        <v>1665</v>
      </c>
      <c r="C1615" s="272" t="s">
        <v>710</v>
      </c>
      <c r="D1615" s="121" t="s">
        <v>12410</v>
      </c>
      <c r="E1615" s="114" t="str">
        <f t="shared" si="301"/>
        <v>TRANSFORMADOR MARCA:  PTS0012</v>
      </c>
      <c r="F1615" s="121" t="s">
        <v>12667</v>
      </c>
      <c r="G1615" s="21"/>
      <c r="H1615" s="178" t="s">
        <v>12505</v>
      </c>
      <c r="I1615" s="121" t="s">
        <v>2113</v>
      </c>
      <c r="J1615" s="21"/>
      <c r="K1615" s="121" t="s">
        <v>12666</v>
      </c>
      <c r="L1615" s="191" t="s">
        <v>12665</v>
      </c>
      <c r="M1615" s="178">
        <v>250</v>
      </c>
      <c r="N1615" s="121">
        <v>11</v>
      </c>
      <c r="O1615" s="121">
        <v>0.4</v>
      </c>
      <c r="P1615" s="121">
        <v>3</v>
      </c>
      <c r="Q1615" s="111">
        <v>2003</v>
      </c>
      <c r="R1615" s="115"/>
      <c r="S1615" s="115"/>
      <c r="T1615" s="116">
        <v>840</v>
      </c>
      <c r="U1615" s="111">
        <v>45</v>
      </c>
      <c r="V1615" s="113">
        <f t="shared" si="302"/>
        <v>591.73333333333335</v>
      </c>
      <c r="W1615" s="113">
        <f t="shared" si="303"/>
        <v>248.26666666666665</v>
      </c>
      <c r="X1615" s="112">
        <f t="shared" si="304"/>
        <v>248266.66666666666</v>
      </c>
      <c r="Y1615" s="111"/>
      <c r="Z1615" s="110">
        <f t="shared" si="300"/>
        <v>31</v>
      </c>
      <c r="AA1615" s="109">
        <f t="shared" si="305"/>
        <v>42</v>
      </c>
      <c r="AB1615" s="109">
        <f t="shared" si="306"/>
        <v>42000</v>
      </c>
      <c r="AC1615" s="108">
        <f t="shared" si="307"/>
        <v>798</v>
      </c>
      <c r="AD1615" s="107">
        <f t="shared" si="308"/>
        <v>2.2222222222222223E-2</v>
      </c>
      <c r="AE1615" s="106">
        <f t="shared" si="309"/>
        <v>17.733333333333334</v>
      </c>
      <c r="AF1615" s="105">
        <f t="shared" si="310"/>
        <v>266</v>
      </c>
      <c r="AG1615" s="105">
        <f t="shared" si="311"/>
        <v>574</v>
      </c>
    </row>
    <row r="1616" spans="1:33" s="88" customFormat="1" x14ac:dyDescent="0.35">
      <c r="A1616" s="21">
        <v>10141103</v>
      </c>
      <c r="B1616" s="176" t="s">
        <v>1665</v>
      </c>
      <c r="C1616" s="272" t="s">
        <v>710</v>
      </c>
      <c r="D1616" s="236" t="s">
        <v>12406</v>
      </c>
      <c r="E1616" s="114" t="str">
        <f t="shared" si="301"/>
        <v>TRANSFORMADOR MARCA:  PTS0013</v>
      </c>
      <c r="F1616" s="236" t="s">
        <v>12664</v>
      </c>
      <c r="G1616" s="49"/>
      <c r="H1616" s="178" t="s">
        <v>12505</v>
      </c>
      <c r="I1616" s="121" t="s">
        <v>2113</v>
      </c>
      <c r="J1616" s="21"/>
      <c r="K1616" s="121" t="s">
        <v>12663</v>
      </c>
      <c r="L1616" s="191" t="s">
        <v>12662</v>
      </c>
      <c r="M1616" s="241">
        <v>250</v>
      </c>
      <c r="N1616" s="121">
        <v>11</v>
      </c>
      <c r="O1616" s="121">
        <v>0.4</v>
      </c>
      <c r="P1616" s="121">
        <v>3</v>
      </c>
      <c r="Q1616" s="111">
        <v>2003</v>
      </c>
      <c r="R1616" s="115"/>
      <c r="S1616" s="115"/>
      <c r="T1616" s="116">
        <v>840</v>
      </c>
      <c r="U1616" s="111">
        <v>45</v>
      </c>
      <c r="V1616" s="113">
        <f t="shared" si="302"/>
        <v>591.73333333333335</v>
      </c>
      <c r="W1616" s="113">
        <f t="shared" si="303"/>
        <v>248.26666666666665</v>
      </c>
      <c r="X1616" s="112">
        <f t="shared" si="304"/>
        <v>248266.66666666666</v>
      </c>
      <c r="Y1616" s="111"/>
      <c r="Z1616" s="110">
        <f t="shared" si="300"/>
        <v>31</v>
      </c>
      <c r="AA1616" s="109">
        <f t="shared" si="305"/>
        <v>42</v>
      </c>
      <c r="AB1616" s="109">
        <f t="shared" si="306"/>
        <v>42000</v>
      </c>
      <c r="AC1616" s="108">
        <f t="shared" si="307"/>
        <v>798</v>
      </c>
      <c r="AD1616" s="107">
        <f t="shared" si="308"/>
        <v>2.2222222222222223E-2</v>
      </c>
      <c r="AE1616" s="106">
        <f t="shared" si="309"/>
        <v>17.733333333333334</v>
      </c>
      <c r="AF1616" s="105">
        <f t="shared" si="310"/>
        <v>266</v>
      </c>
      <c r="AG1616" s="105">
        <f t="shared" si="311"/>
        <v>574</v>
      </c>
    </row>
    <row r="1617" spans="1:33" s="88" customFormat="1" x14ac:dyDescent="0.35">
      <c r="A1617" s="21">
        <v>10141103</v>
      </c>
      <c r="B1617" s="176" t="s">
        <v>1665</v>
      </c>
      <c r="C1617" s="272" t="s">
        <v>710</v>
      </c>
      <c r="D1617" s="121" t="s">
        <v>12402</v>
      </c>
      <c r="E1617" s="114" t="str">
        <f t="shared" si="301"/>
        <v>TRANSFORMADOR MARCA:  PTS0014</v>
      </c>
      <c r="F1617" s="121" t="s">
        <v>12565</v>
      </c>
      <c r="G1617" s="21"/>
      <c r="H1617" s="178" t="s">
        <v>12505</v>
      </c>
      <c r="I1617" s="121" t="s">
        <v>2113</v>
      </c>
      <c r="J1617" s="21"/>
      <c r="K1617" s="121" t="s">
        <v>12661</v>
      </c>
      <c r="L1617" s="191" t="s">
        <v>12660</v>
      </c>
      <c r="M1617" s="178">
        <v>315</v>
      </c>
      <c r="N1617" s="121">
        <v>11</v>
      </c>
      <c r="O1617" s="121">
        <v>0.4</v>
      </c>
      <c r="P1617" s="121">
        <v>3</v>
      </c>
      <c r="Q1617" s="111">
        <v>2003</v>
      </c>
      <c r="R1617" s="115"/>
      <c r="S1617" s="115"/>
      <c r="T1617" s="116">
        <v>840</v>
      </c>
      <c r="U1617" s="111">
        <v>45</v>
      </c>
      <c r="V1617" s="113">
        <f t="shared" si="302"/>
        <v>591.73333333333335</v>
      </c>
      <c r="W1617" s="113">
        <f t="shared" si="303"/>
        <v>248.26666666666665</v>
      </c>
      <c r="X1617" s="112">
        <f t="shared" si="304"/>
        <v>248266.66666666666</v>
      </c>
      <c r="Y1617" s="111"/>
      <c r="Z1617" s="110">
        <f t="shared" si="300"/>
        <v>31</v>
      </c>
      <c r="AA1617" s="109">
        <f t="shared" si="305"/>
        <v>42</v>
      </c>
      <c r="AB1617" s="109">
        <f t="shared" si="306"/>
        <v>42000</v>
      </c>
      <c r="AC1617" s="108">
        <f t="shared" si="307"/>
        <v>798</v>
      </c>
      <c r="AD1617" s="107">
        <f t="shared" si="308"/>
        <v>2.2222222222222223E-2</v>
      </c>
      <c r="AE1617" s="106">
        <f t="shared" si="309"/>
        <v>17.733333333333334</v>
      </c>
      <c r="AF1617" s="105">
        <f t="shared" si="310"/>
        <v>266</v>
      </c>
      <c r="AG1617" s="105">
        <f t="shared" si="311"/>
        <v>574</v>
      </c>
    </row>
    <row r="1618" spans="1:33" s="88" customFormat="1" x14ac:dyDescent="0.35">
      <c r="A1618" s="21">
        <v>10141103</v>
      </c>
      <c r="B1618" s="176" t="s">
        <v>1665</v>
      </c>
      <c r="C1618" s="272" t="s">
        <v>710</v>
      </c>
      <c r="D1618" s="121" t="s">
        <v>12399</v>
      </c>
      <c r="E1618" s="114" t="str">
        <f t="shared" si="301"/>
        <v>TRANSFORMADOR MARCA:  PTS0015</v>
      </c>
      <c r="F1618" s="121" t="s">
        <v>12517</v>
      </c>
      <c r="G1618" s="21"/>
      <c r="H1618" s="178" t="s">
        <v>12505</v>
      </c>
      <c r="I1618" s="121" t="s">
        <v>2113</v>
      </c>
      <c r="J1618" s="21"/>
      <c r="K1618" s="121" t="s">
        <v>12659</v>
      </c>
      <c r="L1618" s="191" t="s">
        <v>12658</v>
      </c>
      <c r="M1618" s="178">
        <v>125</v>
      </c>
      <c r="N1618" s="121">
        <v>33</v>
      </c>
      <c r="O1618" s="121">
        <v>0.4</v>
      </c>
      <c r="P1618" s="121">
        <v>3</v>
      </c>
      <c r="Q1618" s="111">
        <v>2003</v>
      </c>
      <c r="R1618" s="115"/>
      <c r="S1618" s="115"/>
      <c r="T1618" s="116">
        <v>763</v>
      </c>
      <c r="U1618" s="111">
        <v>45</v>
      </c>
      <c r="V1618" s="113">
        <f t="shared" si="302"/>
        <v>537.49111111111108</v>
      </c>
      <c r="W1618" s="113">
        <f t="shared" si="303"/>
        <v>225.50888888888892</v>
      </c>
      <c r="X1618" s="112">
        <f t="shared" si="304"/>
        <v>225508.88888888891</v>
      </c>
      <c r="Y1618" s="111"/>
      <c r="Z1618" s="110">
        <f t="shared" si="300"/>
        <v>31</v>
      </c>
      <c r="AA1618" s="109">
        <f t="shared" si="305"/>
        <v>38.15</v>
      </c>
      <c r="AB1618" s="109">
        <f t="shared" si="306"/>
        <v>38150</v>
      </c>
      <c r="AC1618" s="108">
        <f t="shared" si="307"/>
        <v>724.85</v>
      </c>
      <c r="AD1618" s="107">
        <f t="shared" si="308"/>
        <v>2.2222222222222223E-2</v>
      </c>
      <c r="AE1618" s="106">
        <f t="shared" si="309"/>
        <v>16.10777777777778</v>
      </c>
      <c r="AF1618" s="105">
        <f t="shared" si="310"/>
        <v>241.6166666666667</v>
      </c>
      <c r="AG1618" s="105">
        <f t="shared" si="311"/>
        <v>521.38333333333333</v>
      </c>
    </row>
    <row r="1619" spans="1:33" s="88" customFormat="1" x14ac:dyDescent="0.35">
      <c r="A1619" s="21">
        <v>10141103</v>
      </c>
      <c r="B1619" s="176" t="s">
        <v>1665</v>
      </c>
      <c r="C1619" s="272" t="s">
        <v>710</v>
      </c>
      <c r="D1619" s="121" t="s">
        <v>12395</v>
      </c>
      <c r="E1619" s="114" t="str">
        <f t="shared" si="301"/>
        <v>TRANSFORMADOR MARCA:  PTS0016</v>
      </c>
      <c r="F1619" s="121" t="s">
        <v>3736</v>
      </c>
      <c r="G1619" s="21"/>
      <c r="H1619" s="178" t="s">
        <v>12505</v>
      </c>
      <c r="I1619" s="121" t="s">
        <v>2113</v>
      </c>
      <c r="J1619" s="21"/>
      <c r="K1619" s="121" t="s">
        <v>12657</v>
      </c>
      <c r="L1619" s="191" t="s">
        <v>12656</v>
      </c>
      <c r="M1619" s="178">
        <v>32</v>
      </c>
      <c r="N1619" s="121">
        <v>33</v>
      </c>
      <c r="O1619" s="121">
        <v>0.4</v>
      </c>
      <c r="P1619" s="121">
        <v>3</v>
      </c>
      <c r="Q1619" s="111">
        <v>2003</v>
      </c>
      <c r="R1619" s="115"/>
      <c r="S1619" s="115"/>
      <c r="T1619" s="116">
        <v>643</v>
      </c>
      <c r="U1619" s="111">
        <v>45</v>
      </c>
      <c r="V1619" s="113">
        <f t="shared" si="302"/>
        <v>452.95777777777778</v>
      </c>
      <c r="W1619" s="113">
        <f t="shared" si="303"/>
        <v>190.04222222222222</v>
      </c>
      <c r="X1619" s="112">
        <f t="shared" si="304"/>
        <v>190042.22222222222</v>
      </c>
      <c r="Y1619" s="111"/>
      <c r="Z1619" s="110">
        <f t="shared" si="300"/>
        <v>31</v>
      </c>
      <c r="AA1619" s="109">
        <f t="shared" si="305"/>
        <v>32.15</v>
      </c>
      <c r="AB1619" s="109">
        <f t="shared" si="306"/>
        <v>32150</v>
      </c>
      <c r="AC1619" s="108">
        <f t="shared" si="307"/>
        <v>610.85</v>
      </c>
      <c r="AD1619" s="107">
        <f t="shared" si="308"/>
        <v>2.2222222222222223E-2</v>
      </c>
      <c r="AE1619" s="106">
        <f t="shared" si="309"/>
        <v>13.574444444444445</v>
      </c>
      <c r="AF1619" s="105">
        <f t="shared" si="310"/>
        <v>203.61666666666667</v>
      </c>
      <c r="AG1619" s="105">
        <f t="shared" si="311"/>
        <v>439.38333333333333</v>
      </c>
    </row>
    <row r="1620" spans="1:33" s="88" customFormat="1" x14ac:dyDescent="0.35">
      <c r="A1620" s="21">
        <v>10141103</v>
      </c>
      <c r="B1620" s="176" t="s">
        <v>1665</v>
      </c>
      <c r="C1620" s="272" t="s">
        <v>710</v>
      </c>
      <c r="D1620" s="121" t="s">
        <v>12391</v>
      </c>
      <c r="E1620" s="114" t="str">
        <f t="shared" si="301"/>
        <v>TRANSFORMADOR MARCA:  PTS0017</v>
      </c>
      <c r="F1620" s="121" t="s">
        <v>3736</v>
      </c>
      <c r="G1620" s="21"/>
      <c r="H1620" s="178" t="s">
        <v>12505</v>
      </c>
      <c r="I1620" s="121" t="s">
        <v>2113</v>
      </c>
      <c r="J1620" s="21"/>
      <c r="K1620" s="121" t="s">
        <v>12655</v>
      </c>
      <c r="L1620" s="191" t="s">
        <v>12654</v>
      </c>
      <c r="M1620" s="178">
        <v>32</v>
      </c>
      <c r="N1620" s="121">
        <v>33</v>
      </c>
      <c r="O1620" s="121">
        <v>0.4</v>
      </c>
      <c r="P1620" s="121">
        <v>3</v>
      </c>
      <c r="Q1620" s="111">
        <v>2003</v>
      </c>
      <c r="R1620" s="115"/>
      <c r="S1620" s="115"/>
      <c r="T1620" s="116">
        <v>643</v>
      </c>
      <c r="U1620" s="111">
        <v>45</v>
      </c>
      <c r="V1620" s="113">
        <f t="shared" si="302"/>
        <v>452.95777777777778</v>
      </c>
      <c r="W1620" s="113">
        <f t="shared" si="303"/>
        <v>190.04222222222222</v>
      </c>
      <c r="X1620" s="112">
        <f t="shared" si="304"/>
        <v>190042.22222222222</v>
      </c>
      <c r="Y1620" s="111"/>
      <c r="Z1620" s="110">
        <f t="shared" si="300"/>
        <v>31</v>
      </c>
      <c r="AA1620" s="109">
        <f t="shared" si="305"/>
        <v>32.15</v>
      </c>
      <c r="AB1620" s="109">
        <f t="shared" si="306"/>
        <v>32150</v>
      </c>
      <c r="AC1620" s="108">
        <f t="shared" si="307"/>
        <v>610.85</v>
      </c>
      <c r="AD1620" s="107">
        <f t="shared" si="308"/>
        <v>2.2222222222222223E-2</v>
      </c>
      <c r="AE1620" s="106">
        <f t="shared" si="309"/>
        <v>13.574444444444445</v>
      </c>
      <c r="AF1620" s="105">
        <f t="shared" si="310"/>
        <v>203.61666666666667</v>
      </c>
      <c r="AG1620" s="105">
        <f t="shared" si="311"/>
        <v>439.38333333333333</v>
      </c>
    </row>
    <row r="1621" spans="1:33" s="88" customFormat="1" x14ac:dyDescent="0.35">
      <c r="A1621" s="21">
        <v>10141103</v>
      </c>
      <c r="B1621" s="176" t="s">
        <v>1665</v>
      </c>
      <c r="C1621" s="272" t="s">
        <v>710</v>
      </c>
      <c r="D1621" s="121" t="s">
        <v>12388</v>
      </c>
      <c r="E1621" s="114" t="str">
        <f t="shared" si="301"/>
        <v>TRANSFORMADOR MARCA:  PTS0018</v>
      </c>
      <c r="F1621" s="121" t="s">
        <v>12651</v>
      </c>
      <c r="G1621" s="21"/>
      <c r="H1621" s="178" t="s">
        <v>12505</v>
      </c>
      <c r="I1621" s="121" t="s">
        <v>2113</v>
      </c>
      <c r="J1621" s="21"/>
      <c r="K1621" s="121" t="s">
        <v>12653</v>
      </c>
      <c r="L1621" s="191" t="s">
        <v>12652</v>
      </c>
      <c r="M1621" s="178">
        <v>32</v>
      </c>
      <c r="N1621" s="121">
        <v>33</v>
      </c>
      <c r="O1621" s="121">
        <v>0.4</v>
      </c>
      <c r="P1621" s="121">
        <v>3</v>
      </c>
      <c r="Q1621" s="111">
        <v>2003</v>
      </c>
      <c r="R1621" s="115"/>
      <c r="S1621" s="115"/>
      <c r="T1621" s="116">
        <v>643</v>
      </c>
      <c r="U1621" s="111">
        <v>45</v>
      </c>
      <c r="V1621" s="113">
        <f t="shared" si="302"/>
        <v>452.95777777777778</v>
      </c>
      <c r="W1621" s="113">
        <f t="shared" si="303"/>
        <v>190.04222222222222</v>
      </c>
      <c r="X1621" s="112">
        <f t="shared" si="304"/>
        <v>190042.22222222222</v>
      </c>
      <c r="Y1621" s="111"/>
      <c r="Z1621" s="110">
        <f t="shared" si="300"/>
        <v>31</v>
      </c>
      <c r="AA1621" s="109">
        <f t="shared" si="305"/>
        <v>32.15</v>
      </c>
      <c r="AB1621" s="109">
        <f t="shared" si="306"/>
        <v>32150</v>
      </c>
      <c r="AC1621" s="108">
        <f t="shared" si="307"/>
        <v>610.85</v>
      </c>
      <c r="AD1621" s="107">
        <f t="shared" si="308"/>
        <v>2.2222222222222223E-2</v>
      </c>
      <c r="AE1621" s="106">
        <f t="shared" si="309"/>
        <v>13.574444444444445</v>
      </c>
      <c r="AF1621" s="105">
        <f t="shared" si="310"/>
        <v>203.61666666666667</v>
      </c>
      <c r="AG1621" s="105">
        <f t="shared" si="311"/>
        <v>439.38333333333333</v>
      </c>
    </row>
    <row r="1622" spans="1:33" s="88" customFormat="1" x14ac:dyDescent="0.35">
      <c r="A1622" s="21">
        <v>10141103</v>
      </c>
      <c r="B1622" s="176" t="s">
        <v>1665</v>
      </c>
      <c r="C1622" s="272" t="s">
        <v>710</v>
      </c>
      <c r="D1622" s="121" t="s">
        <v>12384</v>
      </c>
      <c r="E1622" s="114" t="str">
        <f t="shared" si="301"/>
        <v>TRANSFORMADOR MARCA:  PTS0019</v>
      </c>
      <c r="F1622" s="121" t="s">
        <v>12651</v>
      </c>
      <c r="G1622" s="21"/>
      <c r="H1622" s="178" t="s">
        <v>12505</v>
      </c>
      <c r="I1622" s="121" t="s">
        <v>2113</v>
      </c>
      <c r="J1622" s="21"/>
      <c r="K1622" s="121" t="s">
        <v>12650</v>
      </c>
      <c r="L1622" s="191" t="s">
        <v>12649</v>
      </c>
      <c r="M1622" s="178">
        <v>32</v>
      </c>
      <c r="N1622" s="121">
        <v>33</v>
      </c>
      <c r="O1622" s="121">
        <v>0.4</v>
      </c>
      <c r="P1622" s="121">
        <v>3</v>
      </c>
      <c r="Q1622" s="111">
        <v>2003</v>
      </c>
      <c r="R1622" s="115"/>
      <c r="S1622" s="115"/>
      <c r="T1622" s="116">
        <v>643</v>
      </c>
      <c r="U1622" s="111">
        <v>45</v>
      </c>
      <c r="V1622" s="113">
        <f t="shared" si="302"/>
        <v>452.95777777777778</v>
      </c>
      <c r="W1622" s="113">
        <f t="shared" si="303"/>
        <v>190.04222222222222</v>
      </c>
      <c r="X1622" s="112">
        <f t="shared" si="304"/>
        <v>190042.22222222222</v>
      </c>
      <c r="Y1622" s="111"/>
      <c r="Z1622" s="110">
        <f t="shared" si="300"/>
        <v>31</v>
      </c>
      <c r="AA1622" s="109">
        <f t="shared" si="305"/>
        <v>32.15</v>
      </c>
      <c r="AB1622" s="109">
        <f t="shared" si="306"/>
        <v>32150</v>
      </c>
      <c r="AC1622" s="108">
        <f t="shared" si="307"/>
        <v>610.85</v>
      </c>
      <c r="AD1622" s="107">
        <f t="shared" si="308"/>
        <v>2.2222222222222223E-2</v>
      </c>
      <c r="AE1622" s="106">
        <f t="shared" si="309"/>
        <v>13.574444444444445</v>
      </c>
      <c r="AF1622" s="105">
        <f t="shared" si="310"/>
        <v>203.61666666666667</v>
      </c>
      <c r="AG1622" s="105">
        <f t="shared" si="311"/>
        <v>439.38333333333333</v>
      </c>
    </row>
    <row r="1623" spans="1:33" s="88" customFormat="1" x14ac:dyDescent="0.35">
      <c r="A1623" s="21">
        <v>10141103</v>
      </c>
      <c r="B1623" s="176" t="s">
        <v>1665</v>
      </c>
      <c r="C1623" s="272" t="s">
        <v>710</v>
      </c>
      <c r="D1623" s="121" t="s">
        <v>12380</v>
      </c>
      <c r="E1623" s="114" t="str">
        <f t="shared" si="301"/>
        <v>TRANSFORMADOR MARCA:  PTS0020</v>
      </c>
      <c r="F1623" s="121" t="s">
        <v>12636</v>
      </c>
      <c r="G1623" s="21"/>
      <c r="H1623" s="178" t="s">
        <v>12505</v>
      </c>
      <c r="I1623" s="121" t="s">
        <v>2113</v>
      </c>
      <c r="J1623" s="21"/>
      <c r="K1623" s="121" t="s">
        <v>12648</v>
      </c>
      <c r="L1623" s="191" t="s">
        <v>12647</v>
      </c>
      <c r="M1623" s="178">
        <v>32</v>
      </c>
      <c r="N1623" s="121">
        <v>33</v>
      </c>
      <c r="O1623" s="121">
        <v>0.4</v>
      </c>
      <c r="P1623" s="121">
        <v>3</v>
      </c>
      <c r="Q1623" s="111">
        <v>2003</v>
      </c>
      <c r="R1623" s="115"/>
      <c r="S1623" s="115"/>
      <c r="T1623" s="116">
        <v>643</v>
      </c>
      <c r="U1623" s="111">
        <v>45</v>
      </c>
      <c r="V1623" s="113">
        <f t="shared" si="302"/>
        <v>452.95777777777778</v>
      </c>
      <c r="W1623" s="113">
        <f t="shared" si="303"/>
        <v>190.04222222222222</v>
      </c>
      <c r="X1623" s="112">
        <f t="shared" si="304"/>
        <v>190042.22222222222</v>
      </c>
      <c r="Y1623" s="111"/>
      <c r="Z1623" s="110">
        <f t="shared" si="300"/>
        <v>31</v>
      </c>
      <c r="AA1623" s="109">
        <f t="shared" si="305"/>
        <v>32.15</v>
      </c>
      <c r="AB1623" s="109">
        <f t="shared" si="306"/>
        <v>32150</v>
      </c>
      <c r="AC1623" s="108">
        <f t="shared" si="307"/>
        <v>610.85</v>
      </c>
      <c r="AD1623" s="107">
        <f t="shared" si="308"/>
        <v>2.2222222222222223E-2</v>
      </c>
      <c r="AE1623" s="106">
        <f t="shared" si="309"/>
        <v>13.574444444444445</v>
      </c>
      <c r="AF1623" s="105">
        <f t="shared" si="310"/>
        <v>203.61666666666667</v>
      </c>
      <c r="AG1623" s="105">
        <f t="shared" si="311"/>
        <v>439.38333333333333</v>
      </c>
    </row>
    <row r="1624" spans="1:33" s="88" customFormat="1" x14ac:dyDescent="0.35">
      <c r="A1624" s="21">
        <v>10141103</v>
      </c>
      <c r="B1624" s="176" t="s">
        <v>1665</v>
      </c>
      <c r="C1624" s="272" t="s">
        <v>710</v>
      </c>
      <c r="D1624" s="121" t="s">
        <v>12376</v>
      </c>
      <c r="E1624" s="114" t="str">
        <f t="shared" si="301"/>
        <v>TRANSFORMADOR MARCA:  PTS0021</v>
      </c>
      <c r="F1624" s="121" t="s">
        <v>12636</v>
      </c>
      <c r="G1624" s="21"/>
      <c r="H1624" s="178" t="s">
        <v>12505</v>
      </c>
      <c r="I1624" s="121" t="s">
        <v>2113</v>
      </c>
      <c r="J1624" s="21"/>
      <c r="K1624" s="121" t="s">
        <v>12646</v>
      </c>
      <c r="L1624" s="191" t="s">
        <v>12645</v>
      </c>
      <c r="M1624" s="178">
        <v>32</v>
      </c>
      <c r="N1624" s="121">
        <v>33</v>
      </c>
      <c r="O1624" s="121">
        <v>0.4</v>
      </c>
      <c r="P1624" s="121">
        <v>3</v>
      </c>
      <c r="Q1624" s="111">
        <v>2003</v>
      </c>
      <c r="R1624" s="115"/>
      <c r="S1624" s="115"/>
      <c r="T1624" s="116">
        <v>643</v>
      </c>
      <c r="U1624" s="111">
        <v>45</v>
      </c>
      <c r="V1624" s="113">
        <f t="shared" si="302"/>
        <v>452.95777777777778</v>
      </c>
      <c r="W1624" s="113">
        <f t="shared" si="303"/>
        <v>190.04222222222222</v>
      </c>
      <c r="X1624" s="112">
        <f t="shared" si="304"/>
        <v>190042.22222222222</v>
      </c>
      <c r="Y1624" s="111"/>
      <c r="Z1624" s="110">
        <f t="shared" si="300"/>
        <v>31</v>
      </c>
      <c r="AA1624" s="109">
        <f t="shared" si="305"/>
        <v>32.15</v>
      </c>
      <c r="AB1624" s="109">
        <f t="shared" si="306"/>
        <v>32150</v>
      </c>
      <c r="AC1624" s="108">
        <f t="shared" si="307"/>
        <v>610.85</v>
      </c>
      <c r="AD1624" s="107">
        <f t="shared" si="308"/>
        <v>2.2222222222222223E-2</v>
      </c>
      <c r="AE1624" s="106">
        <f t="shared" si="309"/>
        <v>13.574444444444445</v>
      </c>
      <c r="AF1624" s="105">
        <f t="shared" si="310"/>
        <v>203.61666666666667</v>
      </c>
      <c r="AG1624" s="105">
        <f t="shared" si="311"/>
        <v>439.38333333333333</v>
      </c>
    </row>
    <row r="1625" spans="1:33" s="88" customFormat="1" x14ac:dyDescent="0.35">
      <c r="A1625" s="21">
        <v>10141103</v>
      </c>
      <c r="B1625" s="176" t="s">
        <v>1665</v>
      </c>
      <c r="C1625" s="272" t="s">
        <v>710</v>
      </c>
      <c r="D1625" s="121" t="s">
        <v>12372</v>
      </c>
      <c r="E1625" s="114" t="str">
        <f t="shared" si="301"/>
        <v>TRANSFORMADOR MARCA:  PTS0022</v>
      </c>
      <c r="F1625" s="121" t="s">
        <v>12636</v>
      </c>
      <c r="G1625" s="21"/>
      <c r="H1625" s="178" t="s">
        <v>12505</v>
      </c>
      <c r="I1625" s="121" t="s">
        <v>2113</v>
      </c>
      <c r="J1625" s="21"/>
      <c r="K1625" s="121" t="s">
        <v>12644</v>
      </c>
      <c r="L1625" s="191" t="s">
        <v>12643</v>
      </c>
      <c r="M1625" s="178">
        <v>32</v>
      </c>
      <c r="N1625" s="121">
        <v>33</v>
      </c>
      <c r="O1625" s="121">
        <v>0.4</v>
      </c>
      <c r="P1625" s="121">
        <v>3</v>
      </c>
      <c r="Q1625" s="111">
        <v>2003</v>
      </c>
      <c r="R1625" s="115"/>
      <c r="S1625" s="115"/>
      <c r="T1625" s="116">
        <v>643</v>
      </c>
      <c r="U1625" s="111">
        <v>45</v>
      </c>
      <c r="V1625" s="113">
        <f t="shared" si="302"/>
        <v>452.95777777777778</v>
      </c>
      <c r="W1625" s="113">
        <f t="shared" si="303"/>
        <v>190.04222222222222</v>
      </c>
      <c r="X1625" s="112">
        <f t="shared" si="304"/>
        <v>190042.22222222222</v>
      </c>
      <c r="Y1625" s="111"/>
      <c r="Z1625" s="110">
        <f t="shared" si="300"/>
        <v>31</v>
      </c>
      <c r="AA1625" s="109">
        <f t="shared" si="305"/>
        <v>32.15</v>
      </c>
      <c r="AB1625" s="109">
        <f t="shared" si="306"/>
        <v>32150</v>
      </c>
      <c r="AC1625" s="108">
        <f t="shared" si="307"/>
        <v>610.85</v>
      </c>
      <c r="AD1625" s="107">
        <f t="shared" si="308"/>
        <v>2.2222222222222223E-2</v>
      </c>
      <c r="AE1625" s="106">
        <f t="shared" si="309"/>
        <v>13.574444444444445</v>
      </c>
      <c r="AF1625" s="105">
        <f t="shared" si="310"/>
        <v>203.61666666666667</v>
      </c>
      <c r="AG1625" s="105">
        <f t="shared" si="311"/>
        <v>439.38333333333333</v>
      </c>
    </row>
    <row r="1626" spans="1:33" s="88" customFormat="1" x14ac:dyDescent="0.35">
      <c r="A1626" s="21">
        <v>10141103</v>
      </c>
      <c r="B1626" s="176" t="s">
        <v>1665</v>
      </c>
      <c r="C1626" s="272" t="s">
        <v>710</v>
      </c>
      <c r="D1626" s="121" t="s">
        <v>12368</v>
      </c>
      <c r="E1626" s="114" t="str">
        <f t="shared" si="301"/>
        <v>TRANSFORMADOR MARCA:  PTS0023</v>
      </c>
      <c r="F1626" s="121" t="s">
        <v>12636</v>
      </c>
      <c r="G1626" s="21"/>
      <c r="H1626" s="178" t="s">
        <v>12505</v>
      </c>
      <c r="I1626" s="121" t="s">
        <v>2113</v>
      </c>
      <c r="J1626" s="21"/>
      <c r="K1626" s="121" t="s">
        <v>12642</v>
      </c>
      <c r="L1626" s="191" t="s">
        <v>12641</v>
      </c>
      <c r="M1626" s="178">
        <v>32</v>
      </c>
      <c r="N1626" s="121">
        <v>33</v>
      </c>
      <c r="O1626" s="121">
        <v>0.4</v>
      </c>
      <c r="P1626" s="121">
        <v>3</v>
      </c>
      <c r="Q1626" s="111">
        <v>2003</v>
      </c>
      <c r="R1626" s="115"/>
      <c r="S1626" s="115"/>
      <c r="T1626" s="116">
        <v>643</v>
      </c>
      <c r="U1626" s="111">
        <v>45</v>
      </c>
      <c r="V1626" s="113">
        <f t="shared" si="302"/>
        <v>452.95777777777778</v>
      </c>
      <c r="W1626" s="113">
        <f t="shared" si="303"/>
        <v>190.04222222222222</v>
      </c>
      <c r="X1626" s="112">
        <f t="shared" si="304"/>
        <v>190042.22222222222</v>
      </c>
      <c r="Y1626" s="111"/>
      <c r="Z1626" s="110">
        <f t="shared" si="300"/>
        <v>31</v>
      </c>
      <c r="AA1626" s="109">
        <f t="shared" si="305"/>
        <v>32.15</v>
      </c>
      <c r="AB1626" s="109">
        <f t="shared" si="306"/>
        <v>32150</v>
      </c>
      <c r="AC1626" s="108">
        <f t="shared" si="307"/>
        <v>610.85</v>
      </c>
      <c r="AD1626" s="107">
        <f t="shared" si="308"/>
        <v>2.2222222222222223E-2</v>
      </c>
      <c r="AE1626" s="106">
        <f t="shared" si="309"/>
        <v>13.574444444444445</v>
      </c>
      <c r="AF1626" s="105">
        <f t="shared" si="310"/>
        <v>203.61666666666667</v>
      </c>
      <c r="AG1626" s="105">
        <f t="shared" si="311"/>
        <v>439.38333333333333</v>
      </c>
    </row>
    <row r="1627" spans="1:33" s="88" customFormat="1" x14ac:dyDescent="0.35">
      <c r="A1627" s="21">
        <v>10141103</v>
      </c>
      <c r="B1627" s="176" t="s">
        <v>1665</v>
      </c>
      <c r="C1627" s="272" t="s">
        <v>710</v>
      </c>
      <c r="D1627" s="121" t="s">
        <v>12364</v>
      </c>
      <c r="E1627" s="114" t="str">
        <f t="shared" si="301"/>
        <v>TRANSFORMADOR MARCA:  PTS0024</v>
      </c>
      <c r="F1627" s="121" t="s">
        <v>12636</v>
      </c>
      <c r="G1627" s="21"/>
      <c r="H1627" s="178" t="s">
        <v>12505</v>
      </c>
      <c r="I1627" s="121" t="s">
        <v>2113</v>
      </c>
      <c r="J1627" s="21"/>
      <c r="K1627" s="121" t="s">
        <v>12640</v>
      </c>
      <c r="L1627" s="191" t="s">
        <v>12639</v>
      </c>
      <c r="M1627" s="178">
        <v>32</v>
      </c>
      <c r="N1627" s="121">
        <v>33</v>
      </c>
      <c r="O1627" s="121">
        <v>0.4</v>
      </c>
      <c r="P1627" s="121">
        <v>3</v>
      </c>
      <c r="Q1627" s="111">
        <v>2003</v>
      </c>
      <c r="R1627" s="115"/>
      <c r="S1627" s="115"/>
      <c r="T1627" s="116">
        <v>643</v>
      </c>
      <c r="U1627" s="111">
        <v>45</v>
      </c>
      <c r="V1627" s="113">
        <f t="shared" si="302"/>
        <v>452.95777777777778</v>
      </c>
      <c r="W1627" s="113">
        <f t="shared" si="303"/>
        <v>190.04222222222222</v>
      </c>
      <c r="X1627" s="112">
        <f t="shared" si="304"/>
        <v>190042.22222222222</v>
      </c>
      <c r="Y1627" s="111"/>
      <c r="Z1627" s="110">
        <f t="shared" si="300"/>
        <v>31</v>
      </c>
      <c r="AA1627" s="109">
        <f t="shared" si="305"/>
        <v>32.15</v>
      </c>
      <c r="AB1627" s="109">
        <f t="shared" si="306"/>
        <v>32150</v>
      </c>
      <c r="AC1627" s="108">
        <f t="shared" si="307"/>
        <v>610.85</v>
      </c>
      <c r="AD1627" s="107">
        <f t="shared" si="308"/>
        <v>2.2222222222222223E-2</v>
      </c>
      <c r="AE1627" s="106">
        <f t="shared" si="309"/>
        <v>13.574444444444445</v>
      </c>
      <c r="AF1627" s="105">
        <f t="shared" si="310"/>
        <v>203.61666666666667</v>
      </c>
      <c r="AG1627" s="105">
        <f t="shared" si="311"/>
        <v>439.38333333333333</v>
      </c>
    </row>
    <row r="1628" spans="1:33" s="88" customFormat="1" x14ac:dyDescent="0.35">
      <c r="A1628" s="21">
        <v>10141103</v>
      </c>
      <c r="B1628" s="176" t="s">
        <v>1665</v>
      </c>
      <c r="C1628" s="272" t="s">
        <v>710</v>
      </c>
      <c r="D1628" s="121" t="s">
        <v>12362</v>
      </c>
      <c r="E1628" s="114" t="str">
        <f t="shared" si="301"/>
        <v>TRANSFORMADOR MARCA:  PTS0025</v>
      </c>
      <c r="F1628" s="121" t="s">
        <v>12636</v>
      </c>
      <c r="G1628" s="21"/>
      <c r="H1628" s="178" t="s">
        <v>12505</v>
      </c>
      <c r="I1628" s="121" t="s">
        <v>2113</v>
      </c>
      <c r="J1628" s="21"/>
      <c r="K1628" s="121" t="s">
        <v>12638</v>
      </c>
      <c r="L1628" s="191" t="s">
        <v>12637</v>
      </c>
      <c r="M1628" s="178">
        <v>25</v>
      </c>
      <c r="N1628" s="121">
        <v>33</v>
      </c>
      <c r="O1628" s="121">
        <v>0.4</v>
      </c>
      <c r="P1628" s="121">
        <v>3</v>
      </c>
      <c r="Q1628" s="111">
        <v>2003</v>
      </c>
      <c r="R1628" s="115"/>
      <c r="S1628" s="115"/>
      <c r="T1628" s="116">
        <v>643</v>
      </c>
      <c r="U1628" s="111">
        <v>45</v>
      </c>
      <c r="V1628" s="113">
        <f t="shared" si="302"/>
        <v>452.95777777777778</v>
      </c>
      <c r="W1628" s="113">
        <f t="shared" si="303"/>
        <v>190.04222222222222</v>
      </c>
      <c r="X1628" s="112">
        <f t="shared" si="304"/>
        <v>190042.22222222222</v>
      </c>
      <c r="Y1628" s="111"/>
      <c r="Z1628" s="110">
        <f t="shared" si="300"/>
        <v>31</v>
      </c>
      <c r="AA1628" s="109">
        <f t="shared" si="305"/>
        <v>32.15</v>
      </c>
      <c r="AB1628" s="109">
        <f t="shared" si="306"/>
        <v>32150</v>
      </c>
      <c r="AC1628" s="108">
        <f t="shared" si="307"/>
        <v>610.85</v>
      </c>
      <c r="AD1628" s="107">
        <f t="shared" si="308"/>
        <v>2.2222222222222223E-2</v>
      </c>
      <c r="AE1628" s="106">
        <f t="shared" si="309"/>
        <v>13.574444444444445</v>
      </c>
      <c r="AF1628" s="105">
        <f t="shared" si="310"/>
        <v>203.61666666666667</v>
      </c>
      <c r="AG1628" s="105">
        <f t="shared" si="311"/>
        <v>439.38333333333333</v>
      </c>
    </row>
    <row r="1629" spans="1:33" s="88" customFormat="1" x14ac:dyDescent="0.35">
      <c r="A1629" s="21">
        <v>10141103</v>
      </c>
      <c r="B1629" s="176" t="s">
        <v>1665</v>
      </c>
      <c r="C1629" s="272" t="s">
        <v>710</v>
      </c>
      <c r="D1629" s="121" t="s">
        <v>12358</v>
      </c>
      <c r="E1629" s="114" t="str">
        <f t="shared" si="301"/>
        <v>TRANSFORMADOR MARCA:  PTS0026</v>
      </c>
      <c r="F1629" s="121" t="s">
        <v>12636</v>
      </c>
      <c r="G1629" s="21"/>
      <c r="H1629" s="178" t="s">
        <v>12505</v>
      </c>
      <c r="I1629" s="121" t="s">
        <v>2113</v>
      </c>
      <c r="J1629" s="21"/>
      <c r="K1629" s="121" t="s">
        <v>12635</v>
      </c>
      <c r="L1629" s="191" t="s">
        <v>12634</v>
      </c>
      <c r="M1629" s="178">
        <v>32</v>
      </c>
      <c r="N1629" s="121">
        <v>33</v>
      </c>
      <c r="O1629" s="121">
        <v>0.4</v>
      </c>
      <c r="P1629" s="121">
        <v>3</v>
      </c>
      <c r="Q1629" s="111">
        <v>2003</v>
      </c>
      <c r="R1629" s="115"/>
      <c r="S1629" s="115"/>
      <c r="T1629" s="116">
        <v>643</v>
      </c>
      <c r="U1629" s="111">
        <v>45</v>
      </c>
      <c r="V1629" s="113">
        <f t="shared" si="302"/>
        <v>452.95777777777778</v>
      </c>
      <c r="W1629" s="113">
        <f t="shared" si="303"/>
        <v>190.04222222222222</v>
      </c>
      <c r="X1629" s="112">
        <f t="shared" si="304"/>
        <v>190042.22222222222</v>
      </c>
      <c r="Y1629" s="111"/>
      <c r="Z1629" s="110">
        <f t="shared" si="300"/>
        <v>31</v>
      </c>
      <c r="AA1629" s="109">
        <f t="shared" si="305"/>
        <v>32.15</v>
      </c>
      <c r="AB1629" s="109">
        <f t="shared" si="306"/>
        <v>32150</v>
      </c>
      <c r="AC1629" s="108">
        <f t="shared" si="307"/>
        <v>610.85</v>
      </c>
      <c r="AD1629" s="107">
        <f t="shared" si="308"/>
        <v>2.2222222222222223E-2</v>
      </c>
      <c r="AE1629" s="106">
        <f t="shared" si="309"/>
        <v>13.574444444444445</v>
      </c>
      <c r="AF1629" s="105">
        <f t="shared" si="310"/>
        <v>203.61666666666667</v>
      </c>
      <c r="AG1629" s="105">
        <f t="shared" si="311"/>
        <v>439.38333333333333</v>
      </c>
    </row>
    <row r="1630" spans="1:33" s="88" customFormat="1" x14ac:dyDescent="0.35">
      <c r="A1630" s="21">
        <v>10141103</v>
      </c>
      <c r="B1630" s="176" t="s">
        <v>1665</v>
      </c>
      <c r="C1630" s="272" t="s">
        <v>710</v>
      </c>
      <c r="D1630" s="121" t="s">
        <v>12633</v>
      </c>
      <c r="E1630" s="114" t="str">
        <f t="shared" si="301"/>
        <v>TRANSFORMADOR MARCA:  PTS0027</v>
      </c>
      <c r="F1630" s="121" t="s">
        <v>12611</v>
      </c>
      <c r="G1630" s="21"/>
      <c r="H1630" s="178" t="s">
        <v>12505</v>
      </c>
      <c r="I1630" s="121" t="s">
        <v>2113</v>
      </c>
      <c r="J1630" s="21"/>
      <c r="K1630" s="121" t="s">
        <v>12632</v>
      </c>
      <c r="L1630" s="191" t="s">
        <v>12631</v>
      </c>
      <c r="M1630" s="178">
        <v>32</v>
      </c>
      <c r="N1630" s="121">
        <v>11</v>
      </c>
      <c r="O1630" s="121">
        <v>0.4</v>
      </c>
      <c r="P1630" s="121">
        <v>3</v>
      </c>
      <c r="Q1630" s="111">
        <v>2003</v>
      </c>
      <c r="R1630" s="115"/>
      <c r="S1630" s="115"/>
      <c r="T1630" s="116">
        <v>381</v>
      </c>
      <c r="U1630" s="111">
        <v>45</v>
      </c>
      <c r="V1630" s="113">
        <f t="shared" si="302"/>
        <v>268.39333333333332</v>
      </c>
      <c r="W1630" s="113">
        <f t="shared" si="303"/>
        <v>112.60666666666668</v>
      </c>
      <c r="X1630" s="112">
        <f t="shared" si="304"/>
        <v>112606.66666666669</v>
      </c>
      <c r="Y1630" s="111"/>
      <c r="Z1630" s="110">
        <f t="shared" si="300"/>
        <v>31</v>
      </c>
      <c r="AA1630" s="109">
        <f t="shared" si="305"/>
        <v>19.05</v>
      </c>
      <c r="AB1630" s="109">
        <f t="shared" si="306"/>
        <v>19050</v>
      </c>
      <c r="AC1630" s="108">
        <f t="shared" si="307"/>
        <v>361.95</v>
      </c>
      <c r="AD1630" s="107">
        <f t="shared" si="308"/>
        <v>2.2222222222222223E-2</v>
      </c>
      <c r="AE1630" s="106">
        <f t="shared" si="309"/>
        <v>8.043333333333333</v>
      </c>
      <c r="AF1630" s="105">
        <f t="shared" si="310"/>
        <v>120.65000000000002</v>
      </c>
      <c r="AG1630" s="105">
        <f t="shared" si="311"/>
        <v>260.34999999999997</v>
      </c>
    </row>
    <row r="1631" spans="1:33" s="88" customFormat="1" x14ac:dyDescent="0.35">
      <c r="A1631" s="21">
        <v>10141103</v>
      </c>
      <c r="B1631" s="176" t="s">
        <v>1665</v>
      </c>
      <c r="C1631" s="272" t="s">
        <v>710</v>
      </c>
      <c r="D1631" s="121" t="s">
        <v>12630</v>
      </c>
      <c r="E1631" s="114" t="str">
        <f t="shared" si="301"/>
        <v>TRANSFORMADOR MARCA:  PTS0028</v>
      </c>
      <c r="F1631" s="121" t="s">
        <v>12611</v>
      </c>
      <c r="G1631" s="21"/>
      <c r="H1631" s="178" t="s">
        <v>12505</v>
      </c>
      <c r="I1631" s="121" t="s">
        <v>2113</v>
      </c>
      <c r="J1631" s="21"/>
      <c r="K1631" s="121" t="s">
        <v>12629</v>
      </c>
      <c r="L1631" s="191" t="s">
        <v>12628</v>
      </c>
      <c r="M1631" s="178">
        <v>32</v>
      </c>
      <c r="N1631" s="121">
        <v>11</v>
      </c>
      <c r="O1631" s="121">
        <v>0.4</v>
      </c>
      <c r="P1631" s="121">
        <v>3</v>
      </c>
      <c r="Q1631" s="111">
        <v>2003</v>
      </c>
      <c r="R1631" s="115"/>
      <c r="S1631" s="115"/>
      <c r="T1631" s="116">
        <v>381</v>
      </c>
      <c r="U1631" s="111">
        <v>45</v>
      </c>
      <c r="V1631" s="113">
        <f t="shared" si="302"/>
        <v>268.39333333333332</v>
      </c>
      <c r="W1631" s="113">
        <f t="shared" si="303"/>
        <v>112.60666666666668</v>
      </c>
      <c r="X1631" s="112">
        <f t="shared" si="304"/>
        <v>112606.66666666669</v>
      </c>
      <c r="Y1631" s="111"/>
      <c r="Z1631" s="110">
        <f t="shared" si="300"/>
        <v>31</v>
      </c>
      <c r="AA1631" s="109">
        <f t="shared" si="305"/>
        <v>19.05</v>
      </c>
      <c r="AB1631" s="109">
        <f t="shared" si="306"/>
        <v>19050</v>
      </c>
      <c r="AC1631" s="108">
        <f t="shared" si="307"/>
        <v>361.95</v>
      </c>
      <c r="AD1631" s="107">
        <f t="shared" si="308"/>
        <v>2.2222222222222223E-2</v>
      </c>
      <c r="AE1631" s="106">
        <f t="shared" si="309"/>
        <v>8.043333333333333</v>
      </c>
      <c r="AF1631" s="105">
        <f t="shared" si="310"/>
        <v>120.65000000000002</v>
      </c>
      <c r="AG1631" s="105">
        <f t="shared" si="311"/>
        <v>260.34999999999997</v>
      </c>
    </row>
    <row r="1632" spans="1:33" s="88" customFormat="1" x14ac:dyDescent="0.35">
      <c r="A1632" s="21">
        <v>10141103</v>
      </c>
      <c r="B1632" s="176" t="s">
        <v>1665</v>
      </c>
      <c r="C1632" s="272" t="s">
        <v>710</v>
      </c>
      <c r="D1632" s="121" t="s">
        <v>12627</v>
      </c>
      <c r="E1632" s="114" t="str">
        <f t="shared" si="301"/>
        <v>TRANSFORMADOR MARCA:  PTS0029</v>
      </c>
      <c r="F1632" s="121" t="s">
        <v>12521</v>
      </c>
      <c r="G1632" s="21"/>
      <c r="H1632" s="178" t="s">
        <v>12505</v>
      </c>
      <c r="I1632" s="121" t="s">
        <v>2113</v>
      </c>
      <c r="J1632" s="21"/>
      <c r="K1632" s="121" t="s">
        <v>12626</v>
      </c>
      <c r="L1632" s="191" t="s">
        <v>12625</v>
      </c>
      <c r="M1632" s="178">
        <v>32</v>
      </c>
      <c r="N1632" s="121">
        <v>33</v>
      </c>
      <c r="O1632" s="121">
        <v>0.4</v>
      </c>
      <c r="P1632" s="121">
        <v>3</v>
      </c>
      <c r="Q1632" s="111">
        <v>2003</v>
      </c>
      <c r="R1632" s="115"/>
      <c r="S1632" s="115"/>
      <c r="T1632" s="116">
        <v>643</v>
      </c>
      <c r="U1632" s="111">
        <v>45</v>
      </c>
      <c r="V1632" s="113">
        <f t="shared" si="302"/>
        <v>452.95777777777778</v>
      </c>
      <c r="W1632" s="113">
        <f t="shared" si="303"/>
        <v>190.04222222222222</v>
      </c>
      <c r="X1632" s="112">
        <f t="shared" si="304"/>
        <v>190042.22222222222</v>
      </c>
      <c r="Y1632" s="111"/>
      <c r="Z1632" s="110">
        <f t="shared" si="300"/>
        <v>31</v>
      </c>
      <c r="AA1632" s="109">
        <f t="shared" si="305"/>
        <v>32.15</v>
      </c>
      <c r="AB1632" s="109">
        <f t="shared" si="306"/>
        <v>32150</v>
      </c>
      <c r="AC1632" s="108">
        <f t="shared" si="307"/>
        <v>610.85</v>
      </c>
      <c r="AD1632" s="107">
        <f t="shared" si="308"/>
        <v>2.2222222222222223E-2</v>
      </c>
      <c r="AE1632" s="106">
        <f t="shared" si="309"/>
        <v>13.574444444444445</v>
      </c>
      <c r="AF1632" s="105">
        <f t="shared" si="310"/>
        <v>203.61666666666667</v>
      </c>
      <c r="AG1632" s="105">
        <f t="shared" si="311"/>
        <v>439.38333333333333</v>
      </c>
    </row>
    <row r="1633" spans="1:33" s="88" customFormat="1" x14ac:dyDescent="0.35">
      <c r="A1633" s="21">
        <v>10141103</v>
      </c>
      <c r="B1633" s="176" t="s">
        <v>1665</v>
      </c>
      <c r="C1633" s="272" t="s">
        <v>710</v>
      </c>
      <c r="D1633" s="121" t="s">
        <v>12624</v>
      </c>
      <c r="E1633" s="114" t="str">
        <f t="shared" si="301"/>
        <v>TRANSFORMADOR MARCA:  PTS0030</v>
      </c>
      <c r="F1633" s="121" t="s">
        <v>12521</v>
      </c>
      <c r="G1633" s="21"/>
      <c r="H1633" s="178" t="s">
        <v>12505</v>
      </c>
      <c r="I1633" s="121" t="s">
        <v>2113</v>
      </c>
      <c r="J1633" s="21"/>
      <c r="K1633" s="121" t="s">
        <v>12623</v>
      </c>
      <c r="L1633" s="191" t="s">
        <v>12622</v>
      </c>
      <c r="M1633" s="178">
        <v>32</v>
      </c>
      <c r="N1633" s="121">
        <v>33</v>
      </c>
      <c r="O1633" s="121">
        <v>0.4</v>
      </c>
      <c r="P1633" s="121">
        <v>3</v>
      </c>
      <c r="Q1633" s="111">
        <v>2003</v>
      </c>
      <c r="R1633" s="115"/>
      <c r="S1633" s="115"/>
      <c r="T1633" s="116">
        <v>643</v>
      </c>
      <c r="U1633" s="111">
        <v>45</v>
      </c>
      <c r="V1633" s="113">
        <f t="shared" si="302"/>
        <v>452.95777777777778</v>
      </c>
      <c r="W1633" s="113">
        <f t="shared" si="303"/>
        <v>190.04222222222222</v>
      </c>
      <c r="X1633" s="112">
        <f t="shared" si="304"/>
        <v>190042.22222222222</v>
      </c>
      <c r="Y1633" s="111"/>
      <c r="Z1633" s="110">
        <f t="shared" si="300"/>
        <v>31</v>
      </c>
      <c r="AA1633" s="109">
        <f t="shared" si="305"/>
        <v>32.15</v>
      </c>
      <c r="AB1633" s="109">
        <f t="shared" si="306"/>
        <v>32150</v>
      </c>
      <c r="AC1633" s="108">
        <f t="shared" si="307"/>
        <v>610.85</v>
      </c>
      <c r="AD1633" s="107">
        <f t="shared" si="308"/>
        <v>2.2222222222222223E-2</v>
      </c>
      <c r="AE1633" s="106">
        <f t="shared" si="309"/>
        <v>13.574444444444445</v>
      </c>
      <c r="AF1633" s="105">
        <f t="shared" si="310"/>
        <v>203.61666666666667</v>
      </c>
      <c r="AG1633" s="105">
        <f t="shared" si="311"/>
        <v>439.38333333333333</v>
      </c>
    </row>
    <row r="1634" spans="1:33" s="88" customFormat="1" x14ac:dyDescent="0.35">
      <c r="A1634" s="21">
        <v>10141103</v>
      </c>
      <c r="B1634" s="176" t="s">
        <v>1665</v>
      </c>
      <c r="C1634" s="272" t="s">
        <v>710</v>
      </c>
      <c r="D1634" s="121" t="s">
        <v>12621</v>
      </c>
      <c r="E1634" s="114" t="str">
        <f t="shared" si="301"/>
        <v>TRANSFORMADOR MARCA:  PTS0031</v>
      </c>
      <c r="F1634" s="121" t="s">
        <v>12521</v>
      </c>
      <c r="G1634" s="21"/>
      <c r="H1634" s="178" t="s">
        <v>12505</v>
      </c>
      <c r="I1634" s="121" t="s">
        <v>2113</v>
      </c>
      <c r="J1634" s="21"/>
      <c r="K1634" s="121" t="s">
        <v>12620</v>
      </c>
      <c r="L1634" s="191" t="s">
        <v>12619</v>
      </c>
      <c r="M1634" s="178">
        <v>160</v>
      </c>
      <c r="N1634" s="121">
        <v>33</v>
      </c>
      <c r="O1634" s="121">
        <v>0.4</v>
      </c>
      <c r="P1634" s="121">
        <v>3</v>
      </c>
      <c r="Q1634" s="111">
        <v>2003</v>
      </c>
      <c r="R1634" s="115"/>
      <c r="S1634" s="115"/>
      <c r="T1634" s="116">
        <v>991</v>
      </c>
      <c r="U1634" s="111">
        <v>45</v>
      </c>
      <c r="V1634" s="113">
        <f t="shared" si="302"/>
        <v>698.10444444444443</v>
      </c>
      <c r="W1634" s="113">
        <f t="shared" si="303"/>
        <v>292.89555555555557</v>
      </c>
      <c r="X1634" s="112">
        <f t="shared" si="304"/>
        <v>292895.55555555556</v>
      </c>
      <c r="Y1634" s="111"/>
      <c r="Z1634" s="110">
        <f t="shared" si="300"/>
        <v>31</v>
      </c>
      <c r="AA1634" s="109">
        <f t="shared" si="305"/>
        <v>49.550000000000004</v>
      </c>
      <c r="AB1634" s="109">
        <f t="shared" si="306"/>
        <v>49550.000000000007</v>
      </c>
      <c r="AC1634" s="108">
        <f t="shared" si="307"/>
        <v>941.45</v>
      </c>
      <c r="AD1634" s="107">
        <f t="shared" si="308"/>
        <v>2.2222222222222223E-2</v>
      </c>
      <c r="AE1634" s="106">
        <f t="shared" si="309"/>
        <v>20.921111111111113</v>
      </c>
      <c r="AF1634" s="105">
        <f t="shared" si="310"/>
        <v>313.81666666666666</v>
      </c>
      <c r="AG1634" s="105">
        <f t="shared" si="311"/>
        <v>677.18333333333328</v>
      </c>
    </row>
    <row r="1635" spans="1:33" s="88" customFormat="1" x14ac:dyDescent="0.35">
      <c r="A1635" s="21">
        <v>10141103</v>
      </c>
      <c r="B1635" s="176" t="s">
        <v>1665</v>
      </c>
      <c r="C1635" s="272" t="s">
        <v>710</v>
      </c>
      <c r="D1635" s="121" t="s">
        <v>12618</v>
      </c>
      <c r="E1635" s="114" t="str">
        <f t="shared" si="301"/>
        <v>TRANSFORMADOR MARCA:  PTS0032</v>
      </c>
      <c r="F1635" s="121" t="s">
        <v>12517</v>
      </c>
      <c r="G1635" s="21"/>
      <c r="H1635" s="178" t="s">
        <v>12505</v>
      </c>
      <c r="I1635" s="121" t="s">
        <v>2113</v>
      </c>
      <c r="J1635" s="21"/>
      <c r="K1635" s="121" t="s">
        <v>12617</v>
      </c>
      <c r="L1635" s="191" t="s">
        <v>12616</v>
      </c>
      <c r="M1635" s="178">
        <v>200</v>
      </c>
      <c r="N1635" s="121">
        <v>33</v>
      </c>
      <c r="O1635" s="121">
        <v>0.4</v>
      </c>
      <c r="P1635" s="121">
        <v>3</v>
      </c>
      <c r="Q1635" s="111">
        <v>2003</v>
      </c>
      <c r="R1635" s="115"/>
      <c r="S1635" s="115"/>
      <c r="T1635" s="116">
        <v>991</v>
      </c>
      <c r="U1635" s="111">
        <v>45</v>
      </c>
      <c r="V1635" s="113">
        <f t="shared" si="302"/>
        <v>698.10444444444443</v>
      </c>
      <c r="W1635" s="113">
        <f t="shared" si="303"/>
        <v>292.89555555555557</v>
      </c>
      <c r="X1635" s="112">
        <f t="shared" si="304"/>
        <v>292895.55555555556</v>
      </c>
      <c r="Y1635" s="111"/>
      <c r="Z1635" s="110">
        <f t="shared" si="300"/>
        <v>31</v>
      </c>
      <c r="AA1635" s="109">
        <f t="shared" si="305"/>
        <v>49.550000000000004</v>
      </c>
      <c r="AB1635" s="109">
        <f t="shared" si="306"/>
        <v>49550.000000000007</v>
      </c>
      <c r="AC1635" s="108">
        <f t="shared" si="307"/>
        <v>941.45</v>
      </c>
      <c r="AD1635" s="107">
        <f t="shared" si="308"/>
        <v>2.2222222222222223E-2</v>
      </c>
      <c r="AE1635" s="106">
        <f t="shared" si="309"/>
        <v>20.921111111111113</v>
      </c>
      <c r="AF1635" s="105">
        <f t="shared" si="310"/>
        <v>313.81666666666666</v>
      </c>
      <c r="AG1635" s="105">
        <f t="shared" si="311"/>
        <v>677.18333333333328</v>
      </c>
    </row>
    <row r="1636" spans="1:33" s="88" customFormat="1" x14ac:dyDescent="0.35">
      <c r="A1636" s="21">
        <v>10141103</v>
      </c>
      <c r="B1636" s="176" t="s">
        <v>1665</v>
      </c>
      <c r="C1636" s="272" t="s">
        <v>710</v>
      </c>
      <c r="D1636" s="121" t="s">
        <v>12615</v>
      </c>
      <c r="E1636" s="114" t="str">
        <f t="shared" si="301"/>
        <v>TRANSFORMADOR MARCA:  PTS0033</v>
      </c>
      <c r="F1636" s="121" t="s">
        <v>12528</v>
      </c>
      <c r="G1636" s="21"/>
      <c r="H1636" s="178" t="s">
        <v>12505</v>
      </c>
      <c r="I1636" s="121" t="s">
        <v>2113</v>
      </c>
      <c r="J1636" s="21"/>
      <c r="K1636" s="121" t="s">
        <v>12614</v>
      </c>
      <c r="L1636" s="191" t="s">
        <v>12613</v>
      </c>
      <c r="M1636" s="178">
        <v>315</v>
      </c>
      <c r="N1636" s="121">
        <v>11</v>
      </c>
      <c r="O1636" s="121">
        <v>0.4</v>
      </c>
      <c r="P1636" s="121">
        <v>3</v>
      </c>
      <c r="Q1636" s="111">
        <v>2003</v>
      </c>
      <c r="R1636" s="115"/>
      <c r="S1636" s="115"/>
      <c r="T1636" s="116">
        <v>840</v>
      </c>
      <c r="U1636" s="111">
        <v>45</v>
      </c>
      <c r="V1636" s="113">
        <f t="shared" si="302"/>
        <v>591.73333333333335</v>
      </c>
      <c r="W1636" s="113">
        <f t="shared" si="303"/>
        <v>248.26666666666665</v>
      </c>
      <c r="X1636" s="112">
        <f t="shared" si="304"/>
        <v>248266.66666666666</v>
      </c>
      <c r="Y1636" s="111"/>
      <c r="Z1636" s="110">
        <f t="shared" ref="Z1636:Z1699" si="312">(U1636-(2017-Q1636))</f>
        <v>31</v>
      </c>
      <c r="AA1636" s="109">
        <f t="shared" si="305"/>
        <v>42</v>
      </c>
      <c r="AB1636" s="109">
        <f t="shared" si="306"/>
        <v>42000</v>
      </c>
      <c r="AC1636" s="108">
        <f t="shared" si="307"/>
        <v>798</v>
      </c>
      <c r="AD1636" s="107">
        <f t="shared" si="308"/>
        <v>2.2222222222222223E-2</v>
      </c>
      <c r="AE1636" s="106">
        <f t="shared" si="309"/>
        <v>17.733333333333334</v>
      </c>
      <c r="AF1636" s="105">
        <f t="shared" si="310"/>
        <v>266</v>
      </c>
      <c r="AG1636" s="105">
        <f t="shared" si="311"/>
        <v>574</v>
      </c>
    </row>
    <row r="1637" spans="1:33" s="88" customFormat="1" x14ac:dyDescent="0.35">
      <c r="A1637" s="21">
        <v>10141103</v>
      </c>
      <c r="B1637" s="176" t="s">
        <v>1665</v>
      </c>
      <c r="C1637" s="272" t="s">
        <v>710</v>
      </c>
      <c r="D1637" s="121" t="s">
        <v>12612</v>
      </c>
      <c r="E1637" s="114" t="str">
        <f t="shared" si="301"/>
        <v>TRANSFORMADOR MARCA:  PTS0034</v>
      </c>
      <c r="F1637" s="121" t="s">
        <v>12611</v>
      </c>
      <c r="G1637" s="21"/>
      <c r="H1637" s="178" t="s">
        <v>12505</v>
      </c>
      <c r="I1637" s="121" t="s">
        <v>2113</v>
      </c>
      <c r="J1637" s="21"/>
      <c r="K1637" s="121" t="s">
        <v>12610</v>
      </c>
      <c r="L1637" s="191" t="s">
        <v>12609</v>
      </c>
      <c r="M1637" s="178">
        <v>250</v>
      </c>
      <c r="N1637" s="121">
        <v>11</v>
      </c>
      <c r="O1637" s="121">
        <v>0.4</v>
      </c>
      <c r="P1637" s="121">
        <v>3</v>
      </c>
      <c r="Q1637" s="111">
        <v>2003</v>
      </c>
      <c r="R1637" s="115"/>
      <c r="S1637" s="115"/>
      <c r="T1637" s="116">
        <v>840</v>
      </c>
      <c r="U1637" s="111">
        <v>45</v>
      </c>
      <c r="V1637" s="113">
        <f t="shared" si="302"/>
        <v>591.73333333333335</v>
      </c>
      <c r="W1637" s="113">
        <f t="shared" si="303"/>
        <v>248.26666666666665</v>
      </c>
      <c r="X1637" s="112">
        <f t="shared" si="304"/>
        <v>248266.66666666666</v>
      </c>
      <c r="Y1637" s="111"/>
      <c r="Z1637" s="110">
        <f t="shared" si="312"/>
        <v>31</v>
      </c>
      <c r="AA1637" s="109">
        <f t="shared" si="305"/>
        <v>42</v>
      </c>
      <c r="AB1637" s="109">
        <f t="shared" si="306"/>
        <v>42000</v>
      </c>
      <c r="AC1637" s="108">
        <f t="shared" si="307"/>
        <v>798</v>
      </c>
      <c r="AD1637" s="107">
        <f t="shared" si="308"/>
        <v>2.2222222222222223E-2</v>
      </c>
      <c r="AE1637" s="106">
        <f t="shared" si="309"/>
        <v>17.733333333333334</v>
      </c>
      <c r="AF1637" s="105">
        <f t="shared" si="310"/>
        <v>266</v>
      </c>
      <c r="AG1637" s="105">
        <f t="shared" si="311"/>
        <v>574</v>
      </c>
    </row>
    <row r="1638" spans="1:33" s="88" customFormat="1" x14ac:dyDescent="0.35">
      <c r="A1638" s="21">
        <v>10141103</v>
      </c>
      <c r="B1638" s="176" t="s">
        <v>1665</v>
      </c>
      <c r="C1638" s="272" t="s">
        <v>710</v>
      </c>
      <c r="D1638" s="121" t="s">
        <v>12608</v>
      </c>
      <c r="E1638" s="114" t="str">
        <f t="shared" si="301"/>
        <v>TRANSFORMADOR MARCA:  PTS0035</v>
      </c>
      <c r="F1638" s="121" t="s">
        <v>12517</v>
      </c>
      <c r="G1638" s="21"/>
      <c r="H1638" s="178" t="s">
        <v>12505</v>
      </c>
      <c r="I1638" s="121" t="s">
        <v>2113</v>
      </c>
      <c r="J1638" s="21"/>
      <c r="K1638" s="121" t="s">
        <v>12607</v>
      </c>
      <c r="L1638" s="191" t="s">
        <v>12606</v>
      </c>
      <c r="M1638" s="178">
        <v>50</v>
      </c>
      <c r="N1638" s="121">
        <v>33</v>
      </c>
      <c r="O1638" s="121">
        <v>0.4</v>
      </c>
      <c r="P1638" s="121">
        <v>3</v>
      </c>
      <c r="Q1638" s="111">
        <v>2003</v>
      </c>
      <c r="R1638" s="115"/>
      <c r="S1638" s="115"/>
      <c r="T1638" s="116">
        <v>643</v>
      </c>
      <c r="U1638" s="111">
        <v>45</v>
      </c>
      <c r="V1638" s="113">
        <f t="shared" si="302"/>
        <v>452.95777777777778</v>
      </c>
      <c r="W1638" s="113">
        <f t="shared" si="303"/>
        <v>190.04222222222222</v>
      </c>
      <c r="X1638" s="112">
        <f t="shared" si="304"/>
        <v>190042.22222222222</v>
      </c>
      <c r="Y1638" s="111"/>
      <c r="Z1638" s="110">
        <f t="shared" si="312"/>
        <v>31</v>
      </c>
      <c r="AA1638" s="109">
        <f t="shared" si="305"/>
        <v>32.15</v>
      </c>
      <c r="AB1638" s="109">
        <f t="shared" si="306"/>
        <v>32150</v>
      </c>
      <c r="AC1638" s="108">
        <f t="shared" si="307"/>
        <v>610.85</v>
      </c>
      <c r="AD1638" s="107">
        <f t="shared" si="308"/>
        <v>2.2222222222222223E-2</v>
      </c>
      <c r="AE1638" s="106">
        <f t="shared" si="309"/>
        <v>13.574444444444445</v>
      </c>
      <c r="AF1638" s="105">
        <f t="shared" si="310"/>
        <v>203.61666666666667</v>
      </c>
      <c r="AG1638" s="105">
        <f t="shared" si="311"/>
        <v>439.38333333333333</v>
      </c>
    </row>
    <row r="1639" spans="1:33" s="88" customFormat="1" x14ac:dyDescent="0.35">
      <c r="A1639" s="21">
        <v>10141103</v>
      </c>
      <c r="B1639" s="176" t="s">
        <v>1665</v>
      </c>
      <c r="C1639" s="272" t="s">
        <v>710</v>
      </c>
      <c r="D1639" s="121" t="s">
        <v>12605</v>
      </c>
      <c r="E1639" s="114" t="str">
        <f t="shared" si="301"/>
        <v>TRANSFORMADOR MARCA:  PTS0036</v>
      </c>
      <c r="F1639" s="121" t="s">
        <v>12517</v>
      </c>
      <c r="G1639" s="21"/>
      <c r="H1639" s="178" t="s">
        <v>12505</v>
      </c>
      <c r="I1639" s="121" t="s">
        <v>2113</v>
      </c>
      <c r="J1639" s="21"/>
      <c r="K1639" s="121" t="s">
        <v>12604</v>
      </c>
      <c r="L1639" s="191" t="s">
        <v>12603</v>
      </c>
      <c r="M1639" s="178">
        <v>160</v>
      </c>
      <c r="N1639" s="121">
        <v>33</v>
      </c>
      <c r="O1639" s="121">
        <v>0.4</v>
      </c>
      <c r="P1639" s="121">
        <v>3</v>
      </c>
      <c r="Q1639" s="111">
        <v>2003</v>
      </c>
      <c r="R1639" s="115"/>
      <c r="S1639" s="115"/>
      <c r="T1639" s="116">
        <v>991</v>
      </c>
      <c r="U1639" s="111">
        <v>45</v>
      </c>
      <c r="V1639" s="113">
        <f t="shared" si="302"/>
        <v>698.10444444444443</v>
      </c>
      <c r="W1639" s="113">
        <f t="shared" si="303"/>
        <v>292.89555555555557</v>
      </c>
      <c r="X1639" s="112">
        <f t="shared" si="304"/>
        <v>292895.55555555556</v>
      </c>
      <c r="Y1639" s="111"/>
      <c r="Z1639" s="110">
        <f t="shared" si="312"/>
        <v>31</v>
      </c>
      <c r="AA1639" s="109">
        <f t="shared" si="305"/>
        <v>49.550000000000004</v>
      </c>
      <c r="AB1639" s="109">
        <f t="shared" si="306"/>
        <v>49550.000000000007</v>
      </c>
      <c r="AC1639" s="108">
        <f t="shared" si="307"/>
        <v>941.45</v>
      </c>
      <c r="AD1639" s="107">
        <f t="shared" si="308"/>
        <v>2.2222222222222223E-2</v>
      </c>
      <c r="AE1639" s="106">
        <f t="shared" si="309"/>
        <v>20.921111111111113</v>
      </c>
      <c r="AF1639" s="105">
        <f t="shared" si="310"/>
        <v>313.81666666666666</v>
      </c>
      <c r="AG1639" s="105">
        <f t="shared" si="311"/>
        <v>677.18333333333328</v>
      </c>
    </row>
    <row r="1640" spans="1:33" s="88" customFormat="1" x14ac:dyDescent="0.35">
      <c r="A1640" s="21">
        <v>10141103</v>
      </c>
      <c r="B1640" s="176" t="s">
        <v>1665</v>
      </c>
      <c r="C1640" s="272" t="s">
        <v>710</v>
      </c>
      <c r="D1640" s="121" t="s">
        <v>12602</v>
      </c>
      <c r="E1640" s="114" t="str">
        <f t="shared" si="301"/>
        <v>TRANSFORMADOR MARCA:  PTS0037</v>
      </c>
      <c r="F1640" s="121" t="s">
        <v>12528</v>
      </c>
      <c r="G1640" s="21"/>
      <c r="H1640" s="178" t="s">
        <v>12505</v>
      </c>
      <c r="I1640" s="121" t="s">
        <v>2113</v>
      </c>
      <c r="J1640" s="21"/>
      <c r="K1640" s="121" t="s">
        <v>12601</v>
      </c>
      <c r="L1640" s="191" t="s">
        <v>12600</v>
      </c>
      <c r="M1640" s="178">
        <v>250</v>
      </c>
      <c r="N1640" s="121">
        <v>11</v>
      </c>
      <c r="O1640" s="121">
        <v>0.4</v>
      </c>
      <c r="P1640" s="121">
        <v>3</v>
      </c>
      <c r="Q1640" s="111">
        <v>2003</v>
      </c>
      <c r="R1640" s="115"/>
      <c r="S1640" s="115"/>
      <c r="T1640" s="116">
        <v>840</v>
      </c>
      <c r="U1640" s="111">
        <v>45</v>
      </c>
      <c r="V1640" s="113">
        <f t="shared" si="302"/>
        <v>591.73333333333335</v>
      </c>
      <c r="W1640" s="113">
        <f t="shared" si="303"/>
        <v>248.26666666666665</v>
      </c>
      <c r="X1640" s="112">
        <f t="shared" si="304"/>
        <v>248266.66666666666</v>
      </c>
      <c r="Y1640" s="111"/>
      <c r="Z1640" s="110">
        <f t="shared" si="312"/>
        <v>31</v>
      </c>
      <c r="AA1640" s="109">
        <f t="shared" si="305"/>
        <v>42</v>
      </c>
      <c r="AB1640" s="109">
        <f t="shared" si="306"/>
        <v>42000</v>
      </c>
      <c r="AC1640" s="108">
        <f t="shared" si="307"/>
        <v>798</v>
      </c>
      <c r="AD1640" s="107">
        <f t="shared" si="308"/>
        <v>2.2222222222222223E-2</v>
      </c>
      <c r="AE1640" s="106">
        <f t="shared" si="309"/>
        <v>17.733333333333334</v>
      </c>
      <c r="AF1640" s="105">
        <f t="shared" si="310"/>
        <v>266</v>
      </c>
      <c r="AG1640" s="105">
        <f t="shared" si="311"/>
        <v>574</v>
      </c>
    </row>
    <row r="1641" spans="1:33" s="88" customFormat="1" x14ac:dyDescent="0.35">
      <c r="A1641" s="21">
        <v>10141103</v>
      </c>
      <c r="B1641" s="176" t="s">
        <v>1665</v>
      </c>
      <c r="C1641" s="272" t="s">
        <v>710</v>
      </c>
      <c r="D1641" s="226" t="s">
        <v>12599</v>
      </c>
      <c r="E1641" s="114" t="str">
        <f t="shared" si="301"/>
        <v>TRANSFORMADOR MARCA:  PTS0038</v>
      </c>
      <c r="F1641" s="226" t="s">
        <v>12548</v>
      </c>
      <c r="G1641" s="40"/>
      <c r="H1641" s="178" t="s">
        <v>12505</v>
      </c>
      <c r="I1641" s="121" t="s">
        <v>2113</v>
      </c>
      <c r="J1641" s="21"/>
      <c r="K1641" s="121" t="s">
        <v>12598</v>
      </c>
      <c r="L1641" s="191" t="s">
        <v>12597</v>
      </c>
      <c r="M1641" s="230">
        <v>250</v>
      </c>
      <c r="N1641" s="121">
        <v>11</v>
      </c>
      <c r="O1641" s="121">
        <v>0.4</v>
      </c>
      <c r="P1641" s="121">
        <v>3</v>
      </c>
      <c r="Q1641" s="111">
        <v>2003</v>
      </c>
      <c r="R1641" s="115"/>
      <c r="S1641" s="115"/>
      <c r="T1641" s="116">
        <v>840</v>
      </c>
      <c r="U1641" s="111">
        <v>45</v>
      </c>
      <c r="V1641" s="113">
        <f t="shared" si="302"/>
        <v>591.73333333333335</v>
      </c>
      <c r="W1641" s="113">
        <f t="shared" si="303"/>
        <v>248.26666666666665</v>
      </c>
      <c r="X1641" s="112">
        <f t="shared" si="304"/>
        <v>248266.66666666666</v>
      </c>
      <c r="Y1641" s="111"/>
      <c r="Z1641" s="110">
        <f t="shared" si="312"/>
        <v>31</v>
      </c>
      <c r="AA1641" s="109">
        <f t="shared" si="305"/>
        <v>42</v>
      </c>
      <c r="AB1641" s="109">
        <f t="shared" si="306"/>
        <v>42000</v>
      </c>
      <c r="AC1641" s="108">
        <f t="shared" si="307"/>
        <v>798</v>
      </c>
      <c r="AD1641" s="107">
        <f t="shared" si="308"/>
        <v>2.2222222222222223E-2</v>
      </c>
      <c r="AE1641" s="106">
        <f t="shared" si="309"/>
        <v>17.733333333333334</v>
      </c>
      <c r="AF1641" s="105">
        <f t="shared" si="310"/>
        <v>266</v>
      </c>
      <c r="AG1641" s="105">
        <f t="shared" si="311"/>
        <v>574</v>
      </c>
    </row>
    <row r="1642" spans="1:33" s="88" customFormat="1" x14ac:dyDescent="0.35">
      <c r="A1642" s="21">
        <v>10141103</v>
      </c>
      <c r="B1642" s="176" t="s">
        <v>1665</v>
      </c>
      <c r="C1642" s="272" t="s">
        <v>710</v>
      </c>
      <c r="D1642" s="121" t="s">
        <v>12596</v>
      </c>
      <c r="E1642" s="114" t="str">
        <f t="shared" si="301"/>
        <v>TRANSFORMADOR MARCA:  PTS0039</v>
      </c>
      <c r="F1642" s="121" t="s">
        <v>12528</v>
      </c>
      <c r="G1642" s="21"/>
      <c r="H1642" s="178" t="s">
        <v>12505</v>
      </c>
      <c r="I1642" s="121" t="s">
        <v>2113</v>
      </c>
      <c r="J1642" s="21"/>
      <c r="K1642" s="121" t="s">
        <v>12595</v>
      </c>
      <c r="L1642" s="191" t="s">
        <v>12594</v>
      </c>
      <c r="M1642" s="178">
        <v>100</v>
      </c>
      <c r="N1642" s="121">
        <v>11</v>
      </c>
      <c r="O1642" s="121">
        <v>0.4</v>
      </c>
      <c r="P1642" s="121">
        <v>3</v>
      </c>
      <c r="Q1642" s="111">
        <v>2003</v>
      </c>
      <c r="R1642" s="115"/>
      <c r="S1642" s="115"/>
      <c r="T1642" s="116">
        <v>445</v>
      </c>
      <c r="U1642" s="111">
        <v>45</v>
      </c>
      <c r="V1642" s="113">
        <f t="shared" si="302"/>
        <v>313.47777777777776</v>
      </c>
      <c r="W1642" s="113">
        <f t="shared" si="303"/>
        <v>131.52222222222224</v>
      </c>
      <c r="X1642" s="112">
        <f t="shared" si="304"/>
        <v>131522.22222222225</v>
      </c>
      <c r="Y1642" s="111"/>
      <c r="Z1642" s="110">
        <f t="shared" si="312"/>
        <v>31</v>
      </c>
      <c r="AA1642" s="109">
        <f t="shared" si="305"/>
        <v>22.25</v>
      </c>
      <c r="AB1642" s="109">
        <f t="shared" si="306"/>
        <v>22250</v>
      </c>
      <c r="AC1642" s="108">
        <f t="shared" si="307"/>
        <v>422.75</v>
      </c>
      <c r="AD1642" s="107">
        <f t="shared" si="308"/>
        <v>2.2222222222222223E-2</v>
      </c>
      <c r="AE1642" s="106">
        <f t="shared" si="309"/>
        <v>9.3944444444444439</v>
      </c>
      <c r="AF1642" s="105">
        <f t="shared" si="310"/>
        <v>140.91666666666669</v>
      </c>
      <c r="AG1642" s="105">
        <f t="shared" si="311"/>
        <v>304.08333333333331</v>
      </c>
    </row>
    <row r="1643" spans="1:33" s="88" customFormat="1" x14ac:dyDescent="0.35">
      <c r="A1643" s="21">
        <v>10141103</v>
      </c>
      <c r="B1643" s="176" t="s">
        <v>1665</v>
      </c>
      <c r="C1643" s="272" t="s">
        <v>710</v>
      </c>
      <c r="D1643" s="236" t="s">
        <v>12593</v>
      </c>
      <c r="E1643" s="114" t="str">
        <f t="shared" si="301"/>
        <v>TRANSFORMADOR MARCA:  PTS0040</v>
      </c>
      <c r="F1643" s="236" t="s">
        <v>12528</v>
      </c>
      <c r="G1643" s="49"/>
      <c r="H1643" s="178" t="s">
        <v>12505</v>
      </c>
      <c r="I1643" s="121" t="s">
        <v>2113</v>
      </c>
      <c r="J1643" s="21"/>
      <c r="K1643" s="121" t="s">
        <v>12592</v>
      </c>
      <c r="L1643" s="191" t="s">
        <v>12591</v>
      </c>
      <c r="M1643" s="241">
        <v>50</v>
      </c>
      <c r="N1643" s="121">
        <v>11</v>
      </c>
      <c r="O1643" s="121">
        <v>0.4</v>
      </c>
      <c r="P1643" s="121">
        <v>3</v>
      </c>
      <c r="Q1643" s="111">
        <v>2003</v>
      </c>
      <c r="R1643" s="115"/>
      <c r="S1643" s="115"/>
      <c r="T1643" s="116">
        <v>381</v>
      </c>
      <c r="U1643" s="111">
        <v>45</v>
      </c>
      <c r="V1643" s="113">
        <f t="shared" si="302"/>
        <v>268.39333333333332</v>
      </c>
      <c r="W1643" s="113">
        <f t="shared" si="303"/>
        <v>112.60666666666668</v>
      </c>
      <c r="X1643" s="112">
        <f t="shared" si="304"/>
        <v>112606.66666666669</v>
      </c>
      <c r="Y1643" s="111"/>
      <c r="Z1643" s="110">
        <f t="shared" si="312"/>
        <v>31</v>
      </c>
      <c r="AA1643" s="109">
        <f t="shared" si="305"/>
        <v>19.05</v>
      </c>
      <c r="AB1643" s="109">
        <f t="shared" si="306"/>
        <v>19050</v>
      </c>
      <c r="AC1643" s="108">
        <f t="shared" si="307"/>
        <v>361.95</v>
      </c>
      <c r="AD1643" s="107">
        <f t="shared" si="308"/>
        <v>2.2222222222222223E-2</v>
      </c>
      <c r="AE1643" s="106">
        <f t="shared" si="309"/>
        <v>8.043333333333333</v>
      </c>
      <c r="AF1643" s="105">
        <f t="shared" si="310"/>
        <v>120.65000000000002</v>
      </c>
      <c r="AG1643" s="105">
        <f t="shared" si="311"/>
        <v>260.34999999999997</v>
      </c>
    </row>
    <row r="1644" spans="1:33" s="88" customFormat="1" x14ac:dyDescent="0.35">
      <c r="A1644" s="21">
        <v>10141103</v>
      </c>
      <c r="B1644" s="176" t="s">
        <v>1665</v>
      </c>
      <c r="C1644" s="272" t="s">
        <v>710</v>
      </c>
      <c r="D1644" s="121" t="s">
        <v>12590</v>
      </c>
      <c r="E1644" s="114" t="str">
        <f t="shared" si="301"/>
        <v>TRANSFORMADOR MARCA:  PTS0041</v>
      </c>
      <c r="F1644" s="121" t="s">
        <v>12528</v>
      </c>
      <c r="G1644" s="21"/>
      <c r="H1644" s="178" t="s">
        <v>12505</v>
      </c>
      <c r="I1644" s="121" t="s">
        <v>2113</v>
      </c>
      <c r="J1644" s="21"/>
      <c r="K1644" s="121" t="s">
        <v>12589</v>
      </c>
      <c r="L1644" s="191" t="s">
        <v>12588</v>
      </c>
      <c r="M1644" s="178">
        <v>200</v>
      </c>
      <c r="N1644" s="121">
        <v>11</v>
      </c>
      <c r="O1644" s="121">
        <v>0.4</v>
      </c>
      <c r="P1644" s="121">
        <v>3</v>
      </c>
      <c r="Q1644" s="111">
        <v>2003</v>
      </c>
      <c r="R1644" s="115"/>
      <c r="S1644" s="115"/>
      <c r="T1644" s="116">
        <v>572</v>
      </c>
      <c r="U1644" s="111">
        <v>45</v>
      </c>
      <c r="V1644" s="113">
        <f t="shared" si="302"/>
        <v>402.9422222222222</v>
      </c>
      <c r="W1644" s="113">
        <f t="shared" si="303"/>
        <v>169.0577777777778</v>
      </c>
      <c r="X1644" s="112">
        <f t="shared" si="304"/>
        <v>169057.77777777781</v>
      </c>
      <c r="Y1644" s="111"/>
      <c r="Z1644" s="110">
        <f t="shared" si="312"/>
        <v>31</v>
      </c>
      <c r="AA1644" s="109">
        <f t="shared" si="305"/>
        <v>28.6</v>
      </c>
      <c r="AB1644" s="109">
        <f t="shared" si="306"/>
        <v>28600</v>
      </c>
      <c r="AC1644" s="108">
        <f t="shared" si="307"/>
        <v>543.4</v>
      </c>
      <c r="AD1644" s="107">
        <f t="shared" si="308"/>
        <v>2.2222222222222223E-2</v>
      </c>
      <c r="AE1644" s="106">
        <f t="shared" si="309"/>
        <v>12.075555555555555</v>
      </c>
      <c r="AF1644" s="105">
        <f t="shared" si="310"/>
        <v>181.13333333333335</v>
      </c>
      <c r="AG1644" s="105">
        <f t="shared" si="311"/>
        <v>390.86666666666662</v>
      </c>
    </row>
    <row r="1645" spans="1:33" s="88" customFormat="1" x14ac:dyDescent="0.35">
      <c r="A1645" s="21">
        <v>10141103</v>
      </c>
      <c r="B1645" s="176" t="s">
        <v>1665</v>
      </c>
      <c r="C1645" s="272" t="s">
        <v>710</v>
      </c>
      <c r="D1645" s="121" t="s">
        <v>12587</v>
      </c>
      <c r="E1645" s="114" t="str">
        <f t="shared" si="301"/>
        <v>TRANSFORMADOR MARCA:  PTS0042</v>
      </c>
      <c r="F1645" s="121" t="s">
        <v>12565</v>
      </c>
      <c r="G1645" s="21"/>
      <c r="H1645" s="178" t="s">
        <v>12505</v>
      </c>
      <c r="I1645" s="121" t="s">
        <v>2113</v>
      </c>
      <c r="J1645" s="21"/>
      <c r="K1645" s="121" t="s">
        <v>12586</v>
      </c>
      <c r="L1645" s="191" t="s">
        <v>12585</v>
      </c>
      <c r="M1645" s="178">
        <v>200</v>
      </c>
      <c r="N1645" s="121">
        <v>11</v>
      </c>
      <c r="O1645" s="121">
        <v>0.4</v>
      </c>
      <c r="P1645" s="121">
        <v>3</v>
      </c>
      <c r="Q1645" s="111">
        <v>2003</v>
      </c>
      <c r="R1645" s="115"/>
      <c r="S1645" s="115"/>
      <c r="T1645" s="116">
        <v>572</v>
      </c>
      <c r="U1645" s="111">
        <v>45</v>
      </c>
      <c r="V1645" s="113">
        <f t="shared" si="302"/>
        <v>402.9422222222222</v>
      </c>
      <c r="W1645" s="113">
        <f t="shared" si="303"/>
        <v>169.0577777777778</v>
      </c>
      <c r="X1645" s="112">
        <f t="shared" si="304"/>
        <v>169057.77777777781</v>
      </c>
      <c r="Y1645" s="111"/>
      <c r="Z1645" s="110">
        <f t="shared" si="312"/>
        <v>31</v>
      </c>
      <c r="AA1645" s="109">
        <f t="shared" si="305"/>
        <v>28.6</v>
      </c>
      <c r="AB1645" s="109">
        <f t="shared" si="306"/>
        <v>28600</v>
      </c>
      <c r="AC1645" s="108">
        <f t="shared" si="307"/>
        <v>543.4</v>
      </c>
      <c r="AD1645" s="107">
        <f t="shared" si="308"/>
        <v>2.2222222222222223E-2</v>
      </c>
      <c r="AE1645" s="106">
        <f t="shared" si="309"/>
        <v>12.075555555555555</v>
      </c>
      <c r="AF1645" s="105">
        <f t="shared" si="310"/>
        <v>181.13333333333335</v>
      </c>
      <c r="AG1645" s="105">
        <f t="shared" si="311"/>
        <v>390.86666666666662</v>
      </c>
    </row>
    <row r="1646" spans="1:33" s="88" customFormat="1" x14ac:dyDescent="0.35">
      <c r="A1646" s="21">
        <v>10141103</v>
      </c>
      <c r="B1646" s="176" t="s">
        <v>1665</v>
      </c>
      <c r="C1646" s="272" t="s">
        <v>710</v>
      </c>
      <c r="D1646" s="121" t="s">
        <v>12584</v>
      </c>
      <c r="E1646" s="114" t="str">
        <f t="shared" si="301"/>
        <v>TRANSFORMADOR MARCA:  PTS0043</v>
      </c>
      <c r="F1646" s="121" t="s">
        <v>12528</v>
      </c>
      <c r="G1646" s="21"/>
      <c r="H1646" s="178" t="s">
        <v>12505</v>
      </c>
      <c r="I1646" s="121" t="s">
        <v>2113</v>
      </c>
      <c r="J1646" s="21"/>
      <c r="K1646" s="121" t="s">
        <v>12583</v>
      </c>
      <c r="L1646" s="246" t="s">
        <v>12582</v>
      </c>
      <c r="M1646" s="178">
        <v>200</v>
      </c>
      <c r="N1646" s="121">
        <v>11</v>
      </c>
      <c r="O1646" s="121">
        <v>0.4</v>
      </c>
      <c r="P1646" s="121">
        <v>3</v>
      </c>
      <c r="Q1646" s="111">
        <v>2003</v>
      </c>
      <c r="R1646" s="115"/>
      <c r="S1646" s="115"/>
      <c r="T1646" s="116">
        <v>572</v>
      </c>
      <c r="U1646" s="111">
        <v>45</v>
      </c>
      <c r="V1646" s="113">
        <f t="shared" si="302"/>
        <v>402.9422222222222</v>
      </c>
      <c r="W1646" s="113">
        <f t="shared" si="303"/>
        <v>169.0577777777778</v>
      </c>
      <c r="X1646" s="112">
        <f t="shared" si="304"/>
        <v>169057.77777777781</v>
      </c>
      <c r="Y1646" s="111"/>
      <c r="Z1646" s="110">
        <f t="shared" si="312"/>
        <v>31</v>
      </c>
      <c r="AA1646" s="109">
        <f t="shared" si="305"/>
        <v>28.6</v>
      </c>
      <c r="AB1646" s="109">
        <f t="shared" si="306"/>
        <v>28600</v>
      </c>
      <c r="AC1646" s="108">
        <f t="shared" si="307"/>
        <v>543.4</v>
      </c>
      <c r="AD1646" s="107">
        <f t="shared" si="308"/>
        <v>2.2222222222222223E-2</v>
      </c>
      <c r="AE1646" s="106">
        <f t="shared" si="309"/>
        <v>12.075555555555555</v>
      </c>
      <c r="AF1646" s="105">
        <f t="shared" si="310"/>
        <v>181.13333333333335</v>
      </c>
      <c r="AG1646" s="105">
        <f t="shared" si="311"/>
        <v>390.86666666666662</v>
      </c>
    </row>
    <row r="1647" spans="1:33" s="88" customFormat="1" x14ac:dyDescent="0.35">
      <c r="A1647" s="21">
        <v>10141103</v>
      </c>
      <c r="B1647" s="176" t="s">
        <v>1665</v>
      </c>
      <c r="C1647" s="272" t="s">
        <v>710</v>
      </c>
      <c r="D1647" s="121" t="s">
        <v>12581</v>
      </c>
      <c r="E1647" s="114" t="str">
        <f t="shared" si="301"/>
        <v>TRANSFORMADOR MARCA:  PTS0044</v>
      </c>
      <c r="F1647" s="121" t="s">
        <v>12565</v>
      </c>
      <c r="G1647" s="21"/>
      <c r="H1647" s="178" t="s">
        <v>12505</v>
      </c>
      <c r="I1647" s="121" t="s">
        <v>2113</v>
      </c>
      <c r="J1647" s="21"/>
      <c r="K1647" s="121" t="s">
        <v>12580</v>
      </c>
      <c r="L1647" s="191" t="s">
        <v>12579</v>
      </c>
      <c r="M1647" s="178">
        <v>200</v>
      </c>
      <c r="N1647" s="121">
        <v>11</v>
      </c>
      <c r="O1647" s="121">
        <v>0.4</v>
      </c>
      <c r="P1647" s="121">
        <v>3</v>
      </c>
      <c r="Q1647" s="111">
        <v>2003</v>
      </c>
      <c r="R1647" s="115"/>
      <c r="S1647" s="115"/>
      <c r="T1647" s="116">
        <v>572</v>
      </c>
      <c r="U1647" s="111">
        <v>45</v>
      </c>
      <c r="V1647" s="113">
        <f t="shared" si="302"/>
        <v>402.9422222222222</v>
      </c>
      <c r="W1647" s="113">
        <f t="shared" si="303"/>
        <v>169.0577777777778</v>
      </c>
      <c r="X1647" s="112">
        <f t="shared" si="304"/>
        <v>169057.77777777781</v>
      </c>
      <c r="Y1647" s="111"/>
      <c r="Z1647" s="110">
        <f t="shared" si="312"/>
        <v>31</v>
      </c>
      <c r="AA1647" s="109">
        <f t="shared" si="305"/>
        <v>28.6</v>
      </c>
      <c r="AB1647" s="109">
        <f t="shared" si="306"/>
        <v>28600</v>
      </c>
      <c r="AC1647" s="108">
        <f t="shared" si="307"/>
        <v>543.4</v>
      </c>
      <c r="AD1647" s="107">
        <f t="shared" si="308"/>
        <v>2.2222222222222223E-2</v>
      </c>
      <c r="AE1647" s="106">
        <f t="shared" si="309"/>
        <v>12.075555555555555</v>
      </c>
      <c r="AF1647" s="105">
        <f t="shared" si="310"/>
        <v>181.13333333333335</v>
      </c>
      <c r="AG1647" s="105">
        <f t="shared" si="311"/>
        <v>390.86666666666662</v>
      </c>
    </row>
    <row r="1648" spans="1:33" s="88" customFormat="1" x14ac:dyDescent="0.35">
      <c r="A1648" s="21">
        <v>10141103</v>
      </c>
      <c r="B1648" s="176" t="s">
        <v>1665</v>
      </c>
      <c r="C1648" s="272" t="s">
        <v>710</v>
      </c>
      <c r="D1648" s="121" t="s">
        <v>12578</v>
      </c>
      <c r="E1648" s="114" t="str">
        <f t="shared" si="301"/>
        <v>TRANSFORMADOR MARCA:  PTS0045</v>
      </c>
      <c r="F1648" s="121" t="s">
        <v>5268</v>
      </c>
      <c r="G1648" s="21"/>
      <c r="H1648" s="178" t="s">
        <v>12505</v>
      </c>
      <c r="I1648" s="121" t="s">
        <v>2113</v>
      </c>
      <c r="J1648" s="21"/>
      <c r="K1648" s="121" t="s">
        <v>12577</v>
      </c>
      <c r="L1648" s="191" t="s">
        <v>12576</v>
      </c>
      <c r="M1648" s="178">
        <v>200</v>
      </c>
      <c r="N1648" s="121">
        <v>11</v>
      </c>
      <c r="O1648" s="121">
        <v>0.4</v>
      </c>
      <c r="P1648" s="121">
        <v>3</v>
      </c>
      <c r="Q1648" s="111">
        <v>2003</v>
      </c>
      <c r="R1648" s="115"/>
      <c r="S1648" s="115"/>
      <c r="T1648" s="116">
        <v>572</v>
      </c>
      <c r="U1648" s="111">
        <v>45</v>
      </c>
      <c r="V1648" s="113">
        <f t="shared" si="302"/>
        <v>402.9422222222222</v>
      </c>
      <c r="W1648" s="113">
        <f t="shared" si="303"/>
        <v>169.0577777777778</v>
      </c>
      <c r="X1648" s="112">
        <f t="shared" si="304"/>
        <v>169057.77777777781</v>
      </c>
      <c r="Y1648" s="111"/>
      <c r="Z1648" s="110">
        <f t="shared" si="312"/>
        <v>31</v>
      </c>
      <c r="AA1648" s="109">
        <f t="shared" si="305"/>
        <v>28.6</v>
      </c>
      <c r="AB1648" s="109">
        <f t="shared" si="306"/>
        <v>28600</v>
      </c>
      <c r="AC1648" s="108">
        <f t="shared" si="307"/>
        <v>543.4</v>
      </c>
      <c r="AD1648" s="107">
        <f t="shared" si="308"/>
        <v>2.2222222222222223E-2</v>
      </c>
      <c r="AE1648" s="106">
        <f t="shared" si="309"/>
        <v>12.075555555555555</v>
      </c>
      <c r="AF1648" s="105">
        <f t="shared" si="310"/>
        <v>181.13333333333335</v>
      </c>
      <c r="AG1648" s="105">
        <f t="shared" si="311"/>
        <v>390.86666666666662</v>
      </c>
    </row>
    <row r="1649" spans="1:33" s="88" customFormat="1" x14ac:dyDescent="0.35">
      <c r="A1649" s="21">
        <v>10141103</v>
      </c>
      <c r="B1649" s="176" t="s">
        <v>1665</v>
      </c>
      <c r="C1649" s="272" t="s">
        <v>710</v>
      </c>
      <c r="D1649" s="121" t="s">
        <v>12575</v>
      </c>
      <c r="E1649" s="114" t="str">
        <f t="shared" si="301"/>
        <v>TRANSFORMADOR MARCA:  PTS0046</v>
      </c>
      <c r="F1649" s="121" t="s">
        <v>12541</v>
      </c>
      <c r="G1649" s="21"/>
      <c r="H1649" s="178" t="s">
        <v>12505</v>
      </c>
      <c r="I1649" s="121" t="s">
        <v>2113</v>
      </c>
      <c r="J1649" s="21"/>
      <c r="K1649" s="121" t="s">
        <v>12574</v>
      </c>
      <c r="L1649" s="191" t="s">
        <v>12573</v>
      </c>
      <c r="M1649" s="178">
        <v>200</v>
      </c>
      <c r="N1649" s="121">
        <v>11</v>
      </c>
      <c r="O1649" s="121">
        <v>0.4</v>
      </c>
      <c r="P1649" s="121">
        <v>3</v>
      </c>
      <c r="Q1649" s="111">
        <v>2003</v>
      </c>
      <c r="R1649" s="115"/>
      <c r="S1649" s="115"/>
      <c r="T1649" s="116">
        <v>572</v>
      </c>
      <c r="U1649" s="111">
        <v>45</v>
      </c>
      <c r="V1649" s="113">
        <f t="shared" si="302"/>
        <v>402.9422222222222</v>
      </c>
      <c r="W1649" s="113">
        <f t="shared" si="303"/>
        <v>169.0577777777778</v>
      </c>
      <c r="X1649" s="112">
        <f t="shared" si="304"/>
        <v>169057.77777777781</v>
      </c>
      <c r="Y1649" s="111"/>
      <c r="Z1649" s="110">
        <f t="shared" si="312"/>
        <v>31</v>
      </c>
      <c r="AA1649" s="109">
        <f t="shared" si="305"/>
        <v>28.6</v>
      </c>
      <c r="AB1649" s="109">
        <f t="shared" si="306"/>
        <v>28600</v>
      </c>
      <c r="AC1649" s="108">
        <f t="shared" si="307"/>
        <v>543.4</v>
      </c>
      <c r="AD1649" s="107">
        <f t="shared" si="308"/>
        <v>2.2222222222222223E-2</v>
      </c>
      <c r="AE1649" s="106">
        <f t="shared" si="309"/>
        <v>12.075555555555555</v>
      </c>
      <c r="AF1649" s="105">
        <f t="shared" si="310"/>
        <v>181.13333333333335</v>
      </c>
      <c r="AG1649" s="105">
        <f t="shared" si="311"/>
        <v>390.86666666666662</v>
      </c>
    </row>
    <row r="1650" spans="1:33" s="88" customFormat="1" x14ac:dyDescent="0.35">
      <c r="A1650" s="21">
        <v>10141103</v>
      </c>
      <c r="B1650" s="176" t="s">
        <v>1665</v>
      </c>
      <c r="C1650" s="272" t="s">
        <v>710</v>
      </c>
      <c r="D1650" s="121" t="s">
        <v>12572</v>
      </c>
      <c r="E1650" s="114" t="str">
        <f t="shared" si="301"/>
        <v>TRANSFORMADOR MARCA:  PTS0047</v>
      </c>
      <c r="F1650" s="121" t="s">
        <v>12521</v>
      </c>
      <c r="G1650" s="21"/>
      <c r="H1650" s="178" t="s">
        <v>12505</v>
      </c>
      <c r="I1650" s="121" t="s">
        <v>2113</v>
      </c>
      <c r="J1650" s="21"/>
      <c r="K1650" s="121" t="s">
        <v>12571</v>
      </c>
      <c r="L1650" s="191" t="s">
        <v>12570</v>
      </c>
      <c r="M1650" s="178">
        <v>200</v>
      </c>
      <c r="N1650" s="121">
        <v>33</v>
      </c>
      <c r="O1650" s="121">
        <v>0.4</v>
      </c>
      <c r="P1650" s="121">
        <v>3</v>
      </c>
      <c r="Q1650" s="111">
        <v>2003</v>
      </c>
      <c r="R1650" s="115"/>
      <c r="S1650" s="115"/>
      <c r="T1650" s="116">
        <v>991</v>
      </c>
      <c r="U1650" s="111">
        <v>45</v>
      </c>
      <c r="V1650" s="113">
        <f t="shared" si="302"/>
        <v>698.10444444444443</v>
      </c>
      <c r="W1650" s="113">
        <f t="shared" si="303"/>
        <v>292.89555555555557</v>
      </c>
      <c r="X1650" s="112">
        <f t="shared" si="304"/>
        <v>292895.55555555556</v>
      </c>
      <c r="Y1650" s="111"/>
      <c r="Z1650" s="110">
        <f t="shared" si="312"/>
        <v>31</v>
      </c>
      <c r="AA1650" s="109">
        <f t="shared" si="305"/>
        <v>49.550000000000004</v>
      </c>
      <c r="AB1650" s="109">
        <f t="shared" si="306"/>
        <v>49550.000000000007</v>
      </c>
      <c r="AC1650" s="108">
        <f t="shared" si="307"/>
        <v>941.45</v>
      </c>
      <c r="AD1650" s="107">
        <f t="shared" si="308"/>
        <v>2.2222222222222223E-2</v>
      </c>
      <c r="AE1650" s="106">
        <f t="shared" si="309"/>
        <v>20.921111111111113</v>
      </c>
      <c r="AF1650" s="105">
        <f t="shared" si="310"/>
        <v>313.81666666666666</v>
      </c>
      <c r="AG1650" s="105">
        <f t="shared" si="311"/>
        <v>677.18333333333328</v>
      </c>
    </row>
    <row r="1651" spans="1:33" s="88" customFormat="1" x14ac:dyDescent="0.35">
      <c r="A1651" s="21">
        <v>10141103</v>
      </c>
      <c r="B1651" s="176" t="s">
        <v>1665</v>
      </c>
      <c r="C1651" s="272" t="s">
        <v>710</v>
      </c>
      <c r="D1651" s="121" t="s">
        <v>12569</v>
      </c>
      <c r="E1651" s="114" t="str">
        <f t="shared" si="301"/>
        <v>TRANSFORMADOR MARCA:  PTS0048</v>
      </c>
      <c r="F1651" s="121" t="s">
        <v>12565</v>
      </c>
      <c r="G1651" s="21"/>
      <c r="H1651" s="178" t="s">
        <v>12505</v>
      </c>
      <c r="I1651" s="121" t="s">
        <v>2113</v>
      </c>
      <c r="J1651" s="21"/>
      <c r="K1651" s="121" t="s">
        <v>12568</v>
      </c>
      <c r="L1651" s="191" t="s">
        <v>12567</v>
      </c>
      <c r="M1651" s="178">
        <v>250</v>
      </c>
      <c r="N1651" s="121">
        <v>11</v>
      </c>
      <c r="O1651" s="121">
        <v>0.4</v>
      </c>
      <c r="P1651" s="121">
        <v>3</v>
      </c>
      <c r="Q1651" s="111">
        <v>2003</v>
      </c>
      <c r="R1651" s="115"/>
      <c r="S1651" s="115"/>
      <c r="T1651" s="116">
        <v>840</v>
      </c>
      <c r="U1651" s="111">
        <v>45</v>
      </c>
      <c r="V1651" s="113">
        <f t="shared" si="302"/>
        <v>591.73333333333335</v>
      </c>
      <c r="W1651" s="113">
        <f t="shared" si="303"/>
        <v>248.26666666666665</v>
      </c>
      <c r="X1651" s="112">
        <f t="shared" si="304"/>
        <v>248266.66666666666</v>
      </c>
      <c r="Y1651" s="111"/>
      <c r="Z1651" s="110">
        <f t="shared" si="312"/>
        <v>31</v>
      </c>
      <c r="AA1651" s="109">
        <f t="shared" si="305"/>
        <v>42</v>
      </c>
      <c r="AB1651" s="109">
        <f t="shared" si="306"/>
        <v>42000</v>
      </c>
      <c r="AC1651" s="108">
        <f t="shared" si="307"/>
        <v>798</v>
      </c>
      <c r="AD1651" s="107">
        <f t="shared" si="308"/>
        <v>2.2222222222222223E-2</v>
      </c>
      <c r="AE1651" s="106">
        <f t="shared" si="309"/>
        <v>17.733333333333334</v>
      </c>
      <c r="AF1651" s="105">
        <f t="shared" si="310"/>
        <v>266</v>
      </c>
      <c r="AG1651" s="105">
        <f t="shared" si="311"/>
        <v>574</v>
      </c>
    </row>
    <row r="1652" spans="1:33" s="88" customFormat="1" x14ac:dyDescent="0.35">
      <c r="A1652" s="21">
        <v>10141103</v>
      </c>
      <c r="B1652" s="176" t="s">
        <v>1665</v>
      </c>
      <c r="C1652" s="272" t="s">
        <v>710</v>
      </c>
      <c r="D1652" s="121" t="s">
        <v>12566</v>
      </c>
      <c r="E1652" s="114" t="str">
        <f t="shared" si="301"/>
        <v>TRANSFORMADOR MARCA:  PTS0049</v>
      </c>
      <c r="F1652" s="121" t="s">
        <v>12565</v>
      </c>
      <c r="G1652" s="21"/>
      <c r="H1652" s="178" t="s">
        <v>12505</v>
      </c>
      <c r="I1652" s="121" t="s">
        <v>2113</v>
      </c>
      <c r="J1652" s="21"/>
      <c r="K1652" s="121" t="s">
        <v>12564</v>
      </c>
      <c r="L1652" s="191" t="s">
        <v>12563</v>
      </c>
      <c r="M1652" s="178">
        <v>250</v>
      </c>
      <c r="N1652" s="121">
        <v>11</v>
      </c>
      <c r="O1652" s="121">
        <v>0.4</v>
      </c>
      <c r="P1652" s="121">
        <v>3</v>
      </c>
      <c r="Q1652" s="111">
        <v>2003</v>
      </c>
      <c r="R1652" s="115"/>
      <c r="S1652" s="115"/>
      <c r="T1652" s="116">
        <v>840</v>
      </c>
      <c r="U1652" s="111">
        <v>45</v>
      </c>
      <c r="V1652" s="113">
        <f t="shared" si="302"/>
        <v>591.73333333333335</v>
      </c>
      <c r="W1652" s="113">
        <f t="shared" si="303"/>
        <v>248.26666666666665</v>
      </c>
      <c r="X1652" s="112">
        <f t="shared" si="304"/>
        <v>248266.66666666666</v>
      </c>
      <c r="Y1652" s="111"/>
      <c r="Z1652" s="110">
        <f t="shared" si="312"/>
        <v>31</v>
      </c>
      <c r="AA1652" s="109">
        <f t="shared" si="305"/>
        <v>42</v>
      </c>
      <c r="AB1652" s="109">
        <f t="shared" si="306"/>
        <v>42000</v>
      </c>
      <c r="AC1652" s="108">
        <f t="shared" si="307"/>
        <v>798</v>
      </c>
      <c r="AD1652" s="107">
        <f t="shared" si="308"/>
        <v>2.2222222222222223E-2</v>
      </c>
      <c r="AE1652" s="106">
        <f t="shared" si="309"/>
        <v>17.733333333333334</v>
      </c>
      <c r="AF1652" s="105">
        <f t="shared" si="310"/>
        <v>266</v>
      </c>
      <c r="AG1652" s="105">
        <f t="shared" si="311"/>
        <v>574</v>
      </c>
    </row>
    <row r="1653" spans="1:33" s="88" customFormat="1" x14ac:dyDescent="0.35">
      <c r="A1653" s="21">
        <v>10141103</v>
      </c>
      <c r="B1653" s="176" t="s">
        <v>1665</v>
      </c>
      <c r="C1653" s="272" t="s">
        <v>710</v>
      </c>
      <c r="D1653" s="121" t="s">
        <v>12562</v>
      </c>
      <c r="E1653" s="114" t="str">
        <f t="shared" si="301"/>
        <v>TRANSFORMADOR MARCA:  PTS0050</v>
      </c>
      <c r="F1653" s="121" t="s">
        <v>12555</v>
      </c>
      <c r="G1653" s="21"/>
      <c r="H1653" s="178" t="s">
        <v>12505</v>
      </c>
      <c r="I1653" s="121" t="s">
        <v>2113</v>
      </c>
      <c r="J1653" s="21"/>
      <c r="K1653" s="121" t="s">
        <v>12561</v>
      </c>
      <c r="L1653" s="191" t="s">
        <v>12560</v>
      </c>
      <c r="M1653" s="178">
        <v>200</v>
      </c>
      <c r="N1653" s="121">
        <v>11</v>
      </c>
      <c r="O1653" s="121">
        <v>0.4</v>
      </c>
      <c r="P1653" s="121">
        <v>3</v>
      </c>
      <c r="Q1653" s="111">
        <v>2003</v>
      </c>
      <c r="R1653" s="115"/>
      <c r="S1653" s="115"/>
      <c r="T1653" s="116">
        <v>572</v>
      </c>
      <c r="U1653" s="111">
        <v>45</v>
      </c>
      <c r="V1653" s="113">
        <f t="shared" si="302"/>
        <v>402.9422222222222</v>
      </c>
      <c r="W1653" s="113">
        <f t="shared" si="303"/>
        <v>169.0577777777778</v>
      </c>
      <c r="X1653" s="112">
        <f t="shared" si="304"/>
        <v>169057.77777777781</v>
      </c>
      <c r="Y1653" s="111"/>
      <c r="Z1653" s="110">
        <f t="shared" si="312"/>
        <v>31</v>
      </c>
      <c r="AA1653" s="109">
        <f t="shared" si="305"/>
        <v>28.6</v>
      </c>
      <c r="AB1653" s="109">
        <f t="shared" si="306"/>
        <v>28600</v>
      </c>
      <c r="AC1653" s="108">
        <f t="shared" si="307"/>
        <v>543.4</v>
      </c>
      <c r="AD1653" s="107">
        <f t="shared" si="308"/>
        <v>2.2222222222222223E-2</v>
      </c>
      <c r="AE1653" s="106">
        <f t="shared" si="309"/>
        <v>12.075555555555555</v>
      </c>
      <c r="AF1653" s="105">
        <f t="shared" si="310"/>
        <v>181.13333333333335</v>
      </c>
      <c r="AG1653" s="105">
        <f t="shared" si="311"/>
        <v>390.86666666666662</v>
      </c>
    </row>
    <row r="1654" spans="1:33" s="88" customFormat="1" x14ac:dyDescent="0.35">
      <c r="A1654" s="21">
        <v>10141103</v>
      </c>
      <c r="B1654" s="176" t="s">
        <v>1665</v>
      </c>
      <c r="C1654" s="272" t="s">
        <v>710</v>
      </c>
      <c r="D1654" s="121" t="s">
        <v>12559</v>
      </c>
      <c r="E1654" s="114" t="str">
        <f t="shared" si="301"/>
        <v>TRANSFORMADOR MARCA:  PTS0051</v>
      </c>
      <c r="F1654" s="121" t="s">
        <v>12555</v>
      </c>
      <c r="G1654" s="21"/>
      <c r="H1654" s="178" t="s">
        <v>12505</v>
      </c>
      <c r="I1654" s="121" t="s">
        <v>2113</v>
      </c>
      <c r="J1654" s="21"/>
      <c r="K1654" s="121" t="s">
        <v>12558</v>
      </c>
      <c r="L1654" s="191" t="s">
        <v>12557</v>
      </c>
      <c r="M1654" s="178">
        <v>250</v>
      </c>
      <c r="N1654" s="121">
        <v>11</v>
      </c>
      <c r="O1654" s="121">
        <v>0.4</v>
      </c>
      <c r="P1654" s="121">
        <v>3</v>
      </c>
      <c r="Q1654" s="111">
        <v>2003</v>
      </c>
      <c r="R1654" s="115"/>
      <c r="S1654" s="115"/>
      <c r="T1654" s="116">
        <v>840</v>
      </c>
      <c r="U1654" s="111">
        <v>45</v>
      </c>
      <c r="V1654" s="113">
        <f t="shared" si="302"/>
        <v>591.73333333333335</v>
      </c>
      <c r="W1654" s="113">
        <f t="shared" si="303"/>
        <v>248.26666666666665</v>
      </c>
      <c r="X1654" s="112">
        <f t="shared" si="304"/>
        <v>248266.66666666666</v>
      </c>
      <c r="Y1654" s="111"/>
      <c r="Z1654" s="110">
        <f t="shared" si="312"/>
        <v>31</v>
      </c>
      <c r="AA1654" s="109">
        <f t="shared" si="305"/>
        <v>42</v>
      </c>
      <c r="AB1654" s="109">
        <f t="shared" si="306"/>
        <v>42000</v>
      </c>
      <c r="AC1654" s="108">
        <f t="shared" si="307"/>
        <v>798</v>
      </c>
      <c r="AD1654" s="107">
        <f t="shared" si="308"/>
        <v>2.2222222222222223E-2</v>
      </c>
      <c r="AE1654" s="106">
        <f t="shared" si="309"/>
        <v>17.733333333333334</v>
      </c>
      <c r="AF1654" s="105">
        <f t="shared" si="310"/>
        <v>266</v>
      </c>
      <c r="AG1654" s="105">
        <f t="shared" si="311"/>
        <v>574</v>
      </c>
    </row>
    <row r="1655" spans="1:33" s="88" customFormat="1" x14ac:dyDescent="0.35">
      <c r="A1655" s="21">
        <v>10141103</v>
      </c>
      <c r="B1655" s="176" t="s">
        <v>1665</v>
      </c>
      <c r="C1655" s="272" t="s">
        <v>710</v>
      </c>
      <c r="D1655" s="121" t="s">
        <v>12556</v>
      </c>
      <c r="E1655" s="114" t="str">
        <f t="shared" si="301"/>
        <v>TRANSFORMADOR MARCA:  PTS0052</v>
      </c>
      <c r="F1655" s="121" t="s">
        <v>12555</v>
      </c>
      <c r="G1655" s="21"/>
      <c r="H1655" s="178" t="s">
        <v>12505</v>
      </c>
      <c r="I1655" s="121" t="s">
        <v>2113</v>
      </c>
      <c r="J1655" s="21"/>
      <c r="K1655" s="121" t="s">
        <v>12554</v>
      </c>
      <c r="L1655" s="191" t="s">
        <v>12553</v>
      </c>
      <c r="M1655" s="178">
        <v>200</v>
      </c>
      <c r="N1655" s="121">
        <v>11</v>
      </c>
      <c r="O1655" s="121">
        <v>0.4</v>
      </c>
      <c r="P1655" s="121">
        <v>3</v>
      </c>
      <c r="Q1655" s="111">
        <v>2003</v>
      </c>
      <c r="R1655" s="115"/>
      <c r="S1655" s="115"/>
      <c r="T1655" s="116">
        <v>572</v>
      </c>
      <c r="U1655" s="111">
        <v>45</v>
      </c>
      <c r="V1655" s="113">
        <f t="shared" si="302"/>
        <v>402.9422222222222</v>
      </c>
      <c r="W1655" s="113">
        <f t="shared" si="303"/>
        <v>169.0577777777778</v>
      </c>
      <c r="X1655" s="112">
        <f t="shared" si="304"/>
        <v>169057.77777777781</v>
      </c>
      <c r="Y1655" s="111"/>
      <c r="Z1655" s="110">
        <f t="shared" si="312"/>
        <v>31</v>
      </c>
      <c r="AA1655" s="109">
        <f t="shared" si="305"/>
        <v>28.6</v>
      </c>
      <c r="AB1655" s="109">
        <f t="shared" si="306"/>
        <v>28600</v>
      </c>
      <c r="AC1655" s="108">
        <f t="shared" si="307"/>
        <v>543.4</v>
      </c>
      <c r="AD1655" s="107">
        <f t="shared" si="308"/>
        <v>2.2222222222222223E-2</v>
      </c>
      <c r="AE1655" s="106">
        <f t="shared" si="309"/>
        <v>12.075555555555555</v>
      </c>
      <c r="AF1655" s="105">
        <f t="shared" si="310"/>
        <v>181.13333333333335</v>
      </c>
      <c r="AG1655" s="105">
        <f t="shared" si="311"/>
        <v>390.86666666666662</v>
      </c>
    </row>
    <row r="1656" spans="1:33" s="88" customFormat="1" x14ac:dyDescent="0.35">
      <c r="A1656" s="21">
        <v>10141103</v>
      </c>
      <c r="B1656" s="176" t="s">
        <v>1665</v>
      </c>
      <c r="C1656" s="272" t="s">
        <v>710</v>
      </c>
      <c r="D1656" s="226" t="s">
        <v>12552</v>
      </c>
      <c r="E1656" s="114" t="str">
        <f t="shared" si="301"/>
        <v>TRANSFORMADOR MARCA:  PTS0053</v>
      </c>
      <c r="F1656" s="226" t="s">
        <v>12548</v>
      </c>
      <c r="G1656" s="40"/>
      <c r="H1656" s="178" t="s">
        <v>12505</v>
      </c>
      <c r="I1656" s="121" t="s">
        <v>2113</v>
      </c>
      <c r="J1656" s="21"/>
      <c r="K1656" s="121" t="s">
        <v>12551</v>
      </c>
      <c r="L1656" s="191" t="s">
        <v>12550</v>
      </c>
      <c r="M1656" s="230">
        <v>250</v>
      </c>
      <c r="N1656" s="121">
        <v>11</v>
      </c>
      <c r="O1656" s="121">
        <v>0.4</v>
      </c>
      <c r="P1656" s="121">
        <v>3</v>
      </c>
      <c r="Q1656" s="111">
        <v>2003</v>
      </c>
      <c r="R1656" s="115"/>
      <c r="S1656" s="115"/>
      <c r="T1656" s="116">
        <v>840</v>
      </c>
      <c r="U1656" s="111">
        <v>45</v>
      </c>
      <c r="V1656" s="113">
        <f t="shared" si="302"/>
        <v>591.73333333333335</v>
      </c>
      <c r="W1656" s="113">
        <f t="shared" si="303"/>
        <v>248.26666666666665</v>
      </c>
      <c r="X1656" s="112">
        <f t="shared" si="304"/>
        <v>248266.66666666666</v>
      </c>
      <c r="Y1656" s="111"/>
      <c r="Z1656" s="110">
        <f t="shared" si="312"/>
        <v>31</v>
      </c>
      <c r="AA1656" s="109">
        <f t="shared" si="305"/>
        <v>42</v>
      </c>
      <c r="AB1656" s="109">
        <f t="shared" si="306"/>
        <v>42000</v>
      </c>
      <c r="AC1656" s="108">
        <f t="shared" si="307"/>
        <v>798</v>
      </c>
      <c r="AD1656" s="107">
        <f t="shared" si="308"/>
        <v>2.2222222222222223E-2</v>
      </c>
      <c r="AE1656" s="106">
        <f t="shared" si="309"/>
        <v>17.733333333333334</v>
      </c>
      <c r="AF1656" s="105">
        <f t="shared" si="310"/>
        <v>266</v>
      </c>
      <c r="AG1656" s="105">
        <f t="shared" si="311"/>
        <v>574</v>
      </c>
    </row>
    <row r="1657" spans="1:33" s="88" customFormat="1" x14ac:dyDescent="0.35">
      <c r="A1657" s="21">
        <v>10141103</v>
      </c>
      <c r="B1657" s="176" t="s">
        <v>1665</v>
      </c>
      <c r="C1657" s="272" t="s">
        <v>710</v>
      </c>
      <c r="D1657" s="121" t="s">
        <v>12549</v>
      </c>
      <c r="E1657" s="114" t="str">
        <f t="shared" si="301"/>
        <v>TRANSFORMADOR MARCA:  PTS0054</v>
      </c>
      <c r="F1657" s="226" t="s">
        <v>12548</v>
      </c>
      <c r="G1657" s="21"/>
      <c r="H1657" s="178" t="s">
        <v>12505</v>
      </c>
      <c r="I1657" s="121" t="s">
        <v>2113</v>
      </c>
      <c r="J1657" s="21"/>
      <c r="K1657" s="121" t="s">
        <v>12547</v>
      </c>
      <c r="L1657" s="191" t="s">
        <v>12546</v>
      </c>
      <c r="M1657" s="178">
        <v>200</v>
      </c>
      <c r="N1657" s="121">
        <v>11</v>
      </c>
      <c r="O1657" s="121">
        <v>0.4</v>
      </c>
      <c r="P1657" s="121">
        <v>3</v>
      </c>
      <c r="Q1657" s="111">
        <v>2003</v>
      </c>
      <c r="R1657" s="115"/>
      <c r="S1657" s="115"/>
      <c r="T1657" s="116">
        <v>572</v>
      </c>
      <c r="U1657" s="111">
        <v>45</v>
      </c>
      <c r="V1657" s="113">
        <f t="shared" si="302"/>
        <v>402.9422222222222</v>
      </c>
      <c r="W1657" s="113">
        <f t="shared" si="303"/>
        <v>169.0577777777778</v>
      </c>
      <c r="X1657" s="112">
        <f t="shared" si="304"/>
        <v>169057.77777777781</v>
      </c>
      <c r="Y1657" s="111"/>
      <c r="Z1657" s="110">
        <f t="shared" si="312"/>
        <v>31</v>
      </c>
      <c r="AA1657" s="109">
        <f t="shared" si="305"/>
        <v>28.6</v>
      </c>
      <c r="AB1657" s="109">
        <f t="shared" si="306"/>
        <v>28600</v>
      </c>
      <c r="AC1657" s="108">
        <f t="shared" si="307"/>
        <v>543.4</v>
      </c>
      <c r="AD1657" s="107">
        <f t="shared" si="308"/>
        <v>2.2222222222222223E-2</v>
      </c>
      <c r="AE1657" s="106">
        <f t="shared" si="309"/>
        <v>12.075555555555555</v>
      </c>
      <c r="AF1657" s="105">
        <f t="shared" si="310"/>
        <v>181.13333333333335</v>
      </c>
      <c r="AG1657" s="105">
        <f t="shared" si="311"/>
        <v>390.86666666666662</v>
      </c>
    </row>
    <row r="1658" spans="1:33" s="88" customFormat="1" x14ac:dyDescent="0.35">
      <c r="A1658" s="21">
        <v>10141103</v>
      </c>
      <c r="B1658" s="176" t="s">
        <v>1665</v>
      </c>
      <c r="C1658" s="272" t="s">
        <v>710</v>
      </c>
      <c r="D1658" s="226" t="s">
        <v>12545</v>
      </c>
      <c r="E1658" s="114" t="str">
        <f t="shared" si="301"/>
        <v>TRANSFORMADOR MARCA:  PTS0055</v>
      </c>
      <c r="F1658" s="226" t="s">
        <v>12517</v>
      </c>
      <c r="G1658" s="40"/>
      <c r="H1658" s="178" t="s">
        <v>12505</v>
      </c>
      <c r="I1658" s="121" t="s">
        <v>2113</v>
      </c>
      <c r="J1658" s="21"/>
      <c r="K1658" s="121" t="s">
        <v>12544</v>
      </c>
      <c r="L1658" s="191" t="s">
        <v>12543</v>
      </c>
      <c r="M1658" s="230">
        <v>100</v>
      </c>
      <c r="N1658" s="121">
        <v>33</v>
      </c>
      <c r="O1658" s="121">
        <v>0.4</v>
      </c>
      <c r="P1658" s="121">
        <v>3</v>
      </c>
      <c r="Q1658" s="111">
        <v>2003</v>
      </c>
      <c r="R1658" s="115"/>
      <c r="S1658" s="115"/>
      <c r="T1658" s="116">
        <v>763</v>
      </c>
      <c r="U1658" s="111">
        <v>45</v>
      </c>
      <c r="V1658" s="113">
        <f t="shared" si="302"/>
        <v>537.49111111111108</v>
      </c>
      <c r="W1658" s="113">
        <f t="shared" si="303"/>
        <v>225.50888888888892</v>
      </c>
      <c r="X1658" s="112">
        <f t="shared" si="304"/>
        <v>225508.88888888891</v>
      </c>
      <c r="Y1658" s="111"/>
      <c r="Z1658" s="110">
        <f t="shared" si="312"/>
        <v>31</v>
      </c>
      <c r="AA1658" s="109">
        <f t="shared" si="305"/>
        <v>38.15</v>
      </c>
      <c r="AB1658" s="109">
        <f t="shared" si="306"/>
        <v>38150</v>
      </c>
      <c r="AC1658" s="108">
        <f t="shared" si="307"/>
        <v>724.85</v>
      </c>
      <c r="AD1658" s="107">
        <f t="shared" si="308"/>
        <v>2.2222222222222223E-2</v>
      </c>
      <c r="AE1658" s="106">
        <f t="shared" si="309"/>
        <v>16.10777777777778</v>
      </c>
      <c r="AF1658" s="105">
        <f t="shared" si="310"/>
        <v>241.6166666666667</v>
      </c>
      <c r="AG1658" s="105">
        <f t="shared" si="311"/>
        <v>521.38333333333333</v>
      </c>
    </row>
    <row r="1659" spans="1:33" s="88" customFormat="1" x14ac:dyDescent="0.35">
      <c r="A1659" s="21">
        <v>10141103</v>
      </c>
      <c r="B1659" s="176" t="s">
        <v>1665</v>
      </c>
      <c r="C1659" s="272" t="s">
        <v>710</v>
      </c>
      <c r="D1659" s="226" t="s">
        <v>12542</v>
      </c>
      <c r="E1659" s="114" t="str">
        <f t="shared" si="301"/>
        <v>TRANSFORMADOR MARCA:  PTS0056</v>
      </c>
      <c r="F1659" s="226" t="s">
        <v>12541</v>
      </c>
      <c r="G1659" s="40"/>
      <c r="H1659" s="178" t="s">
        <v>12505</v>
      </c>
      <c r="I1659" s="121" t="s">
        <v>2113</v>
      </c>
      <c r="J1659" s="21"/>
      <c r="K1659" s="121" t="s">
        <v>12540</v>
      </c>
      <c r="L1659" s="191" t="s">
        <v>12539</v>
      </c>
      <c r="M1659" s="230">
        <v>50</v>
      </c>
      <c r="N1659" s="121">
        <v>11</v>
      </c>
      <c r="O1659" s="121">
        <v>0.4</v>
      </c>
      <c r="P1659" s="121">
        <v>3</v>
      </c>
      <c r="Q1659" s="111">
        <v>2003</v>
      </c>
      <c r="R1659" s="115"/>
      <c r="S1659" s="115"/>
      <c r="T1659" s="116">
        <v>381</v>
      </c>
      <c r="U1659" s="111">
        <v>45</v>
      </c>
      <c r="V1659" s="113">
        <f t="shared" si="302"/>
        <v>268.39333333333332</v>
      </c>
      <c r="W1659" s="113">
        <f t="shared" si="303"/>
        <v>112.60666666666668</v>
      </c>
      <c r="X1659" s="112">
        <f t="shared" si="304"/>
        <v>112606.66666666669</v>
      </c>
      <c r="Y1659" s="111"/>
      <c r="Z1659" s="110">
        <f t="shared" si="312"/>
        <v>31</v>
      </c>
      <c r="AA1659" s="109">
        <f t="shared" si="305"/>
        <v>19.05</v>
      </c>
      <c r="AB1659" s="109">
        <f t="shared" si="306"/>
        <v>19050</v>
      </c>
      <c r="AC1659" s="108">
        <f t="shared" si="307"/>
        <v>361.95</v>
      </c>
      <c r="AD1659" s="107">
        <f t="shared" si="308"/>
        <v>2.2222222222222223E-2</v>
      </c>
      <c r="AE1659" s="106">
        <f t="shared" si="309"/>
        <v>8.043333333333333</v>
      </c>
      <c r="AF1659" s="105">
        <f t="shared" si="310"/>
        <v>120.65000000000002</v>
      </c>
      <c r="AG1659" s="105">
        <f t="shared" si="311"/>
        <v>260.34999999999997</v>
      </c>
    </row>
    <row r="1660" spans="1:33" s="88" customFormat="1" x14ac:dyDescent="0.35">
      <c r="A1660" s="21">
        <v>10141103</v>
      </c>
      <c r="B1660" s="176" t="s">
        <v>1665</v>
      </c>
      <c r="C1660" s="272" t="s">
        <v>710</v>
      </c>
      <c r="D1660" s="121" t="s">
        <v>12538</v>
      </c>
      <c r="E1660" s="114" t="str">
        <f t="shared" si="301"/>
        <v>TRANSFORMADOR MARCA:  PTS0057</v>
      </c>
      <c r="F1660" s="121" t="s">
        <v>5268</v>
      </c>
      <c r="G1660" s="21"/>
      <c r="H1660" s="178" t="s">
        <v>12505</v>
      </c>
      <c r="I1660" s="121" t="s">
        <v>2113</v>
      </c>
      <c r="J1660" s="21"/>
      <c r="K1660" s="121" t="s">
        <v>12537</v>
      </c>
      <c r="L1660" s="191" t="s">
        <v>12536</v>
      </c>
      <c r="M1660" s="178">
        <v>160</v>
      </c>
      <c r="N1660" s="121">
        <v>11</v>
      </c>
      <c r="O1660" s="121">
        <v>0.4</v>
      </c>
      <c r="P1660" s="121">
        <v>3</v>
      </c>
      <c r="Q1660" s="111">
        <v>2003</v>
      </c>
      <c r="R1660" s="115"/>
      <c r="S1660" s="115"/>
      <c r="T1660" s="116">
        <v>572</v>
      </c>
      <c r="U1660" s="111">
        <v>45</v>
      </c>
      <c r="V1660" s="113">
        <f t="shared" si="302"/>
        <v>402.9422222222222</v>
      </c>
      <c r="W1660" s="113">
        <f t="shared" si="303"/>
        <v>169.0577777777778</v>
      </c>
      <c r="X1660" s="112">
        <f t="shared" si="304"/>
        <v>169057.77777777781</v>
      </c>
      <c r="Y1660" s="111"/>
      <c r="Z1660" s="110">
        <f t="shared" si="312"/>
        <v>31</v>
      </c>
      <c r="AA1660" s="109">
        <f t="shared" si="305"/>
        <v>28.6</v>
      </c>
      <c r="AB1660" s="109">
        <f t="shared" si="306"/>
        <v>28600</v>
      </c>
      <c r="AC1660" s="108">
        <f t="shared" si="307"/>
        <v>543.4</v>
      </c>
      <c r="AD1660" s="107">
        <f t="shared" si="308"/>
        <v>2.2222222222222223E-2</v>
      </c>
      <c r="AE1660" s="106">
        <f t="shared" si="309"/>
        <v>12.075555555555555</v>
      </c>
      <c r="AF1660" s="105">
        <f t="shared" si="310"/>
        <v>181.13333333333335</v>
      </c>
      <c r="AG1660" s="105">
        <f t="shared" si="311"/>
        <v>390.86666666666662</v>
      </c>
    </row>
    <row r="1661" spans="1:33" s="88" customFormat="1" x14ac:dyDescent="0.35">
      <c r="A1661" s="21">
        <v>10141103</v>
      </c>
      <c r="B1661" s="176" t="s">
        <v>1665</v>
      </c>
      <c r="C1661" s="272" t="s">
        <v>710</v>
      </c>
      <c r="D1661" s="121" t="s">
        <v>12535</v>
      </c>
      <c r="E1661" s="114" t="str">
        <f t="shared" si="301"/>
        <v>TRANSFORMADOR MARCA:  PTS0058</v>
      </c>
      <c r="F1661" s="121" t="s">
        <v>12528</v>
      </c>
      <c r="G1661" s="21"/>
      <c r="H1661" s="178" t="s">
        <v>12505</v>
      </c>
      <c r="I1661" s="121" t="s">
        <v>2113</v>
      </c>
      <c r="J1661" s="21"/>
      <c r="K1661" s="121" t="s">
        <v>12534</v>
      </c>
      <c r="L1661" s="191" t="s">
        <v>12533</v>
      </c>
      <c r="M1661" s="178">
        <v>50</v>
      </c>
      <c r="N1661" s="226">
        <v>11</v>
      </c>
      <c r="O1661" s="121">
        <v>0.4</v>
      </c>
      <c r="P1661" s="121">
        <v>3</v>
      </c>
      <c r="Q1661" s="111">
        <v>2003</v>
      </c>
      <c r="R1661" s="115"/>
      <c r="S1661" s="115"/>
      <c r="T1661" s="116">
        <v>381</v>
      </c>
      <c r="U1661" s="111">
        <v>45</v>
      </c>
      <c r="V1661" s="113">
        <f t="shared" si="302"/>
        <v>268.39333333333332</v>
      </c>
      <c r="W1661" s="113">
        <f t="shared" si="303"/>
        <v>112.60666666666668</v>
      </c>
      <c r="X1661" s="112">
        <f t="shared" si="304"/>
        <v>112606.66666666669</v>
      </c>
      <c r="Y1661" s="111"/>
      <c r="Z1661" s="110">
        <f t="shared" si="312"/>
        <v>31</v>
      </c>
      <c r="AA1661" s="109">
        <f t="shared" si="305"/>
        <v>19.05</v>
      </c>
      <c r="AB1661" s="109">
        <f t="shared" si="306"/>
        <v>19050</v>
      </c>
      <c r="AC1661" s="108">
        <f t="shared" si="307"/>
        <v>361.95</v>
      </c>
      <c r="AD1661" s="107">
        <f t="shared" si="308"/>
        <v>2.2222222222222223E-2</v>
      </c>
      <c r="AE1661" s="106">
        <f t="shared" si="309"/>
        <v>8.043333333333333</v>
      </c>
      <c r="AF1661" s="105">
        <f t="shared" si="310"/>
        <v>120.65000000000002</v>
      </c>
      <c r="AG1661" s="105">
        <f t="shared" si="311"/>
        <v>260.34999999999997</v>
      </c>
    </row>
    <row r="1662" spans="1:33" s="88" customFormat="1" x14ac:dyDescent="0.35">
      <c r="A1662" s="21">
        <v>10141103</v>
      </c>
      <c r="B1662" s="176" t="s">
        <v>1665</v>
      </c>
      <c r="C1662" s="272" t="s">
        <v>710</v>
      </c>
      <c r="D1662" s="121" t="s">
        <v>12532</v>
      </c>
      <c r="E1662" s="114" t="str">
        <f t="shared" si="301"/>
        <v>TRANSFORMADOR MARCA:  PTS0059</v>
      </c>
      <c r="F1662" s="121" t="s">
        <v>12528</v>
      </c>
      <c r="G1662" s="21"/>
      <c r="H1662" s="178" t="s">
        <v>12505</v>
      </c>
      <c r="I1662" s="121" t="s">
        <v>2113</v>
      </c>
      <c r="J1662" s="21"/>
      <c r="K1662" s="121" t="s">
        <v>12531</v>
      </c>
      <c r="L1662" s="191" t="s">
        <v>12530</v>
      </c>
      <c r="M1662" s="178">
        <v>160</v>
      </c>
      <c r="N1662" s="226">
        <v>11</v>
      </c>
      <c r="O1662" s="121">
        <v>0.4</v>
      </c>
      <c r="P1662" s="121">
        <v>3</v>
      </c>
      <c r="Q1662" s="111">
        <v>2003</v>
      </c>
      <c r="R1662" s="115"/>
      <c r="S1662" s="115"/>
      <c r="T1662" s="116">
        <v>572</v>
      </c>
      <c r="U1662" s="111">
        <v>45</v>
      </c>
      <c r="V1662" s="113">
        <f t="shared" si="302"/>
        <v>402.9422222222222</v>
      </c>
      <c r="W1662" s="113">
        <f t="shared" si="303"/>
        <v>169.0577777777778</v>
      </c>
      <c r="X1662" s="112">
        <f t="shared" si="304"/>
        <v>169057.77777777781</v>
      </c>
      <c r="Y1662" s="111"/>
      <c r="Z1662" s="110">
        <f t="shared" si="312"/>
        <v>31</v>
      </c>
      <c r="AA1662" s="109">
        <f t="shared" si="305"/>
        <v>28.6</v>
      </c>
      <c r="AB1662" s="109">
        <f t="shared" si="306"/>
        <v>28600</v>
      </c>
      <c r="AC1662" s="108">
        <f t="shared" si="307"/>
        <v>543.4</v>
      </c>
      <c r="AD1662" s="107">
        <f t="shared" si="308"/>
        <v>2.2222222222222223E-2</v>
      </c>
      <c r="AE1662" s="106">
        <f t="shared" si="309"/>
        <v>12.075555555555555</v>
      </c>
      <c r="AF1662" s="105">
        <f t="shared" si="310"/>
        <v>181.13333333333335</v>
      </c>
      <c r="AG1662" s="105">
        <f t="shared" si="311"/>
        <v>390.86666666666662</v>
      </c>
    </row>
    <row r="1663" spans="1:33" s="88" customFormat="1" x14ac:dyDescent="0.35">
      <c r="A1663" s="21">
        <v>10141103</v>
      </c>
      <c r="B1663" s="176" t="s">
        <v>1665</v>
      </c>
      <c r="C1663" s="272" t="s">
        <v>710</v>
      </c>
      <c r="D1663" s="121" t="s">
        <v>12529</v>
      </c>
      <c r="E1663" s="114" t="str">
        <f t="shared" si="301"/>
        <v>TRANSFORMADOR MARCA:  PTS0060</v>
      </c>
      <c r="F1663" s="236" t="s">
        <v>12528</v>
      </c>
      <c r="G1663" s="21"/>
      <c r="H1663" s="178" t="s">
        <v>12505</v>
      </c>
      <c r="I1663" s="121" t="s">
        <v>2113</v>
      </c>
      <c r="J1663" s="21"/>
      <c r="K1663" s="121" t="s">
        <v>12527</v>
      </c>
      <c r="L1663" s="191" t="s">
        <v>12526</v>
      </c>
      <c r="M1663" s="241">
        <v>160</v>
      </c>
      <c r="N1663" s="121">
        <v>11</v>
      </c>
      <c r="O1663" s="121">
        <v>0.4</v>
      </c>
      <c r="P1663" s="121">
        <v>3</v>
      </c>
      <c r="Q1663" s="111">
        <v>2003</v>
      </c>
      <c r="R1663" s="115"/>
      <c r="S1663" s="115"/>
      <c r="T1663" s="116">
        <v>572</v>
      </c>
      <c r="U1663" s="111">
        <v>45</v>
      </c>
      <c r="V1663" s="113">
        <f t="shared" si="302"/>
        <v>402.9422222222222</v>
      </c>
      <c r="W1663" s="113">
        <f t="shared" si="303"/>
        <v>169.0577777777778</v>
      </c>
      <c r="X1663" s="112">
        <f t="shared" si="304"/>
        <v>169057.77777777781</v>
      </c>
      <c r="Y1663" s="111"/>
      <c r="Z1663" s="110">
        <f t="shared" si="312"/>
        <v>31</v>
      </c>
      <c r="AA1663" s="109">
        <f t="shared" si="305"/>
        <v>28.6</v>
      </c>
      <c r="AB1663" s="109">
        <f t="shared" si="306"/>
        <v>28600</v>
      </c>
      <c r="AC1663" s="108">
        <f t="shared" si="307"/>
        <v>543.4</v>
      </c>
      <c r="AD1663" s="107">
        <f t="shared" si="308"/>
        <v>2.2222222222222223E-2</v>
      </c>
      <c r="AE1663" s="106">
        <f t="shared" si="309"/>
        <v>12.075555555555555</v>
      </c>
      <c r="AF1663" s="105">
        <f t="shared" si="310"/>
        <v>181.13333333333335</v>
      </c>
      <c r="AG1663" s="105">
        <f t="shared" si="311"/>
        <v>390.86666666666662</v>
      </c>
    </row>
    <row r="1664" spans="1:33" s="88" customFormat="1" x14ac:dyDescent="0.35">
      <c r="A1664" s="21">
        <v>10141103</v>
      </c>
      <c r="B1664" s="176" t="s">
        <v>1665</v>
      </c>
      <c r="C1664" s="272" t="s">
        <v>710</v>
      </c>
      <c r="D1664" s="121" t="s">
        <v>12525</v>
      </c>
      <c r="E1664" s="114" t="str">
        <f t="shared" si="301"/>
        <v>TRANSFORMADOR MARCA:  PTS0061</v>
      </c>
      <c r="F1664" s="236" t="s">
        <v>12521</v>
      </c>
      <c r="G1664" s="21"/>
      <c r="H1664" s="178" t="s">
        <v>12505</v>
      </c>
      <c r="I1664" s="121" t="s">
        <v>2113</v>
      </c>
      <c r="J1664" s="21"/>
      <c r="K1664" s="121" t="s">
        <v>12524</v>
      </c>
      <c r="L1664" s="191" t="s">
        <v>12523</v>
      </c>
      <c r="M1664" s="178">
        <v>200</v>
      </c>
      <c r="N1664" s="121">
        <v>33</v>
      </c>
      <c r="O1664" s="121">
        <v>0.4</v>
      </c>
      <c r="P1664" s="121">
        <v>3</v>
      </c>
      <c r="Q1664" s="111">
        <v>2003</v>
      </c>
      <c r="R1664" s="115"/>
      <c r="S1664" s="115"/>
      <c r="T1664" s="116">
        <v>991</v>
      </c>
      <c r="U1664" s="111">
        <v>45</v>
      </c>
      <c r="V1664" s="113">
        <f t="shared" si="302"/>
        <v>698.10444444444443</v>
      </c>
      <c r="W1664" s="113">
        <f t="shared" si="303"/>
        <v>292.89555555555557</v>
      </c>
      <c r="X1664" s="112">
        <f t="shared" si="304"/>
        <v>292895.55555555556</v>
      </c>
      <c r="Y1664" s="111"/>
      <c r="Z1664" s="110">
        <f t="shared" si="312"/>
        <v>31</v>
      </c>
      <c r="AA1664" s="109">
        <f t="shared" si="305"/>
        <v>49.550000000000004</v>
      </c>
      <c r="AB1664" s="109">
        <f t="shared" si="306"/>
        <v>49550.000000000007</v>
      </c>
      <c r="AC1664" s="108">
        <f t="shared" si="307"/>
        <v>941.45</v>
      </c>
      <c r="AD1664" s="107">
        <f t="shared" si="308"/>
        <v>2.2222222222222223E-2</v>
      </c>
      <c r="AE1664" s="106">
        <f t="shared" si="309"/>
        <v>20.921111111111113</v>
      </c>
      <c r="AF1664" s="105">
        <f t="shared" si="310"/>
        <v>313.81666666666666</v>
      </c>
      <c r="AG1664" s="105">
        <f t="shared" si="311"/>
        <v>677.18333333333328</v>
      </c>
    </row>
    <row r="1665" spans="1:33" s="88" customFormat="1" x14ac:dyDescent="0.35">
      <c r="A1665" s="21">
        <v>10141103</v>
      </c>
      <c r="B1665" s="176" t="s">
        <v>1665</v>
      </c>
      <c r="C1665" s="272" t="s">
        <v>710</v>
      </c>
      <c r="D1665" s="121" t="s">
        <v>12522</v>
      </c>
      <c r="E1665" s="114" t="str">
        <f t="shared" si="301"/>
        <v>TRANSFORMADOR MARCA:  PTS0062</v>
      </c>
      <c r="F1665" s="236" t="s">
        <v>12521</v>
      </c>
      <c r="G1665" s="21"/>
      <c r="H1665" s="178" t="s">
        <v>12505</v>
      </c>
      <c r="I1665" s="121" t="s">
        <v>2113</v>
      </c>
      <c r="J1665" s="21"/>
      <c r="K1665" s="121" t="s">
        <v>12520</v>
      </c>
      <c r="L1665" s="191" t="s">
        <v>12519</v>
      </c>
      <c r="M1665" s="304">
        <v>200</v>
      </c>
      <c r="N1665" s="121">
        <v>33</v>
      </c>
      <c r="O1665" s="121">
        <v>0.4</v>
      </c>
      <c r="P1665" s="121">
        <v>3</v>
      </c>
      <c r="Q1665" s="111">
        <v>2003</v>
      </c>
      <c r="R1665" s="115"/>
      <c r="S1665" s="115"/>
      <c r="T1665" s="116">
        <v>991</v>
      </c>
      <c r="U1665" s="111">
        <v>45</v>
      </c>
      <c r="V1665" s="113">
        <f t="shared" si="302"/>
        <v>698.10444444444443</v>
      </c>
      <c r="W1665" s="113">
        <f t="shared" si="303"/>
        <v>292.89555555555557</v>
      </c>
      <c r="X1665" s="112">
        <f t="shared" si="304"/>
        <v>292895.55555555556</v>
      </c>
      <c r="Y1665" s="111"/>
      <c r="Z1665" s="110">
        <f t="shared" si="312"/>
        <v>31</v>
      </c>
      <c r="AA1665" s="109">
        <f t="shared" si="305"/>
        <v>49.550000000000004</v>
      </c>
      <c r="AB1665" s="109">
        <f t="shared" si="306"/>
        <v>49550.000000000007</v>
      </c>
      <c r="AC1665" s="108">
        <f t="shared" si="307"/>
        <v>941.45</v>
      </c>
      <c r="AD1665" s="107">
        <f t="shared" si="308"/>
        <v>2.2222222222222223E-2</v>
      </c>
      <c r="AE1665" s="106">
        <f t="shared" si="309"/>
        <v>20.921111111111113</v>
      </c>
      <c r="AF1665" s="105">
        <f t="shared" si="310"/>
        <v>313.81666666666666</v>
      </c>
      <c r="AG1665" s="105">
        <f t="shared" si="311"/>
        <v>677.18333333333328</v>
      </c>
    </row>
    <row r="1666" spans="1:33" s="88" customFormat="1" x14ac:dyDescent="0.35">
      <c r="A1666" s="21">
        <v>10141103</v>
      </c>
      <c r="B1666" s="176" t="s">
        <v>1665</v>
      </c>
      <c r="C1666" s="272" t="s">
        <v>710</v>
      </c>
      <c r="D1666" s="226" t="s">
        <v>12518</v>
      </c>
      <c r="E1666" s="114" t="str">
        <f t="shared" ref="E1666:E1729" si="313">+CONCATENATE(C1666," ","MARCA:",R1666," ",G1666," ",D1666,)</f>
        <v>TRANSFORMADOR MARCA:  PTS0063</v>
      </c>
      <c r="F1666" s="226" t="s">
        <v>12517</v>
      </c>
      <c r="G1666" s="40"/>
      <c r="H1666" s="178" t="s">
        <v>12505</v>
      </c>
      <c r="I1666" s="121" t="s">
        <v>2113</v>
      </c>
      <c r="J1666" s="21"/>
      <c r="K1666" s="121" t="s">
        <v>12516</v>
      </c>
      <c r="L1666" s="191" t="s">
        <v>12515</v>
      </c>
      <c r="M1666" s="230">
        <v>200</v>
      </c>
      <c r="N1666" s="236">
        <v>33</v>
      </c>
      <c r="O1666" s="121">
        <v>0.4</v>
      </c>
      <c r="P1666" s="121">
        <v>3</v>
      </c>
      <c r="Q1666" s="111">
        <v>2003</v>
      </c>
      <c r="R1666" s="115"/>
      <c r="S1666" s="115"/>
      <c r="T1666" s="116">
        <v>991</v>
      </c>
      <c r="U1666" s="111">
        <v>45</v>
      </c>
      <c r="V1666" s="113">
        <f t="shared" ref="V1666:V1729" si="314">((Z1666/U1666)*(T1666-AA1666))+AA1666</f>
        <v>698.10444444444443</v>
      </c>
      <c r="W1666" s="113">
        <f t="shared" ref="W1666:W1729" si="315">+T1666-V1666</f>
        <v>292.89555555555557</v>
      </c>
      <c r="X1666" s="112">
        <f t="shared" ref="X1666:X1729" si="316">+W1666*1000</f>
        <v>292895.55555555556</v>
      </c>
      <c r="Y1666" s="111"/>
      <c r="Z1666" s="110">
        <f t="shared" si="312"/>
        <v>31</v>
      </c>
      <c r="AA1666" s="109">
        <f t="shared" ref="AA1666:AA1729" si="317">(5/100*T1666)</f>
        <v>49.550000000000004</v>
      </c>
      <c r="AB1666" s="109">
        <f t="shared" ref="AB1666:AB1729" si="318">+AA1666*1000</f>
        <v>49550.000000000007</v>
      </c>
      <c r="AC1666" s="108">
        <f t="shared" ref="AC1666:AC1729" si="319">+T1666-AA1666</f>
        <v>941.45</v>
      </c>
      <c r="AD1666" s="107">
        <f t="shared" ref="AD1666:AD1729" si="320">1/U1666</f>
        <v>2.2222222222222223E-2</v>
      </c>
      <c r="AE1666" s="106">
        <f t="shared" ref="AE1666:AE1729" si="321">+AC1666*AD1666</f>
        <v>20.921111111111113</v>
      </c>
      <c r="AF1666" s="105">
        <f t="shared" ref="AF1666:AF1729" si="322">+T1666-V1666+AE1666</f>
        <v>313.81666666666666</v>
      </c>
      <c r="AG1666" s="105">
        <f t="shared" ref="AG1666:AG1729" si="323">+V1666-AE1666</f>
        <v>677.18333333333328</v>
      </c>
    </row>
    <row r="1667" spans="1:33" s="88" customFormat="1" x14ac:dyDescent="0.35">
      <c r="A1667" s="21">
        <v>10141103</v>
      </c>
      <c r="B1667" s="176" t="s">
        <v>1665</v>
      </c>
      <c r="C1667" s="272" t="s">
        <v>710</v>
      </c>
      <c r="D1667" s="226" t="s">
        <v>12514</v>
      </c>
      <c r="E1667" s="114" t="str">
        <f t="shared" si="313"/>
        <v>TRANSFORMADOR MARCA:  PTS0064</v>
      </c>
      <c r="F1667" s="121" t="s">
        <v>5268</v>
      </c>
      <c r="G1667" s="40"/>
      <c r="H1667" s="178" t="s">
        <v>12505</v>
      </c>
      <c r="I1667" s="121" t="s">
        <v>2113</v>
      </c>
      <c r="J1667" s="21"/>
      <c r="K1667" s="121" t="s">
        <v>12513</v>
      </c>
      <c r="L1667" s="191" t="s">
        <v>12512</v>
      </c>
      <c r="M1667" s="178">
        <v>100</v>
      </c>
      <c r="N1667" s="285">
        <v>11</v>
      </c>
      <c r="O1667" s="121">
        <v>0.4</v>
      </c>
      <c r="P1667" s="121">
        <v>3</v>
      </c>
      <c r="Q1667" s="111">
        <v>2003</v>
      </c>
      <c r="R1667" s="115"/>
      <c r="S1667" s="115"/>
      <c r="T1667" s="116">
        <v>445</v>
      </c>
      <c r="U1667" s="111">
        <v>45</v>
      </c>
      <c r="V1667" s="113">
        <f t="shared" si="314"/>
        <v>313.47777777777776</v>
      </c>
      <c r="W1667" s="113">
        <f t="shared" si="315"/>
        <v>131.52222222222224</v>
      </c>
      <c r="X1667" s="112">
        <f t="shared" si="316"/>
        <v>131522.22222222225</v>
      </c>
      <c r="Y1667" s="111"/>
      <c r="Z1667" s="110">
        <f t="shared" si="312"/>
        <v>31</v>
      </c>
      <c r="AA1667" s="109">
        <f t="shared" si="317"/>
        <v>22.25</v>
      </c>
      <c r="AB1667" s="109">
        <f t="shared" si="318"/>
        <v>22250</v>
      </c>
      <c r="AC1667" s="108">
        <f t="shared" si="319"/>
        <v>422.75</v>
      </c>
      <c r="AD1667" s="107">
        <f t="shared" si="320"/>
        <v>2.2222222222222223E-2</v>
      </c>
      <c r="AE1667" s="106">
        <f t="shared" si="321"/>
        <v>9.3944444444444439</v>
      </c>
      <c r="AF1667" s="105">
        <f t="shared" si="322"/>
        <v>140.91666666666669</v>
      </c>
      <c r="AG1667" s="105">
        <f t="shared" si="323"/>
        <v>304.08333333333331</v>
      </c>
    </row>
    <row r="1668" spans="1:33" s="88" customFormat="1" x14ac:dyDescent="0.35">
      <c r="A1668" s="21">
        <v>10141103</v>
      </c>
      <c r="B1668" s="176" t="s">
        <v>1665</v>
      </c>
      <c r="C1668" s="272" t="s">
        <v>710</v>
      </c>
      <c r="D1668" s="226" t="s">
        <v>12511</v>
      </c>
      <c r="E1668" s="114" t="str">
        <f t="shared" si="313"/>
        <v>TRANSFORMADOR MARCA:  PTS0065</v>
      </c>
      <c r="F1668" s="121" t="s">
        <v>12510</v>
      </c>
      <c r="G1668" s="40"/>
      <c r="H1668" s="178" t="s">
        <v>12505</v>
      </c>
      <c r="I1668" s="121" t="s">
        <v>2113</v>
      </c>
      <c r="J1668" s="21"/>
      <c r="K1668" s="121" t="s">
        <v>12509</v>
      </c>
      <c r="L1668" s="191" t="s">
        <v>12508</v>
      </c>
      <c r="M1668" s="178">
        <v>50</v>
      </c>
      <c r="N1668" s="121">
        <v>11</v>
      </c>
      <c r="O1668" s="121">
        <v>0.4</v>
      </c>
      <c r="P1668" s="121">
        <v>3</v>
      </c>
      <c r="Q1668" s="111">
        <v>2003</v>
      </c>
      <c r="R1668" s="115"/>
      <c r="S1668" s="115"/>
      <c r="T1668" s="116">
        <v>381</v>
      </c>
      <c r="U1668" s="111">
        <v>45</v>
      </c>
      <c r="V1668" s="113">
        <f t="shared" si="314"/>
        <v>268.39333333333332</v>
      </c>
      <c r="W1668" s="113">
        <f t="shared" si="315"/>
        <v>112.60666666666668</v>
      </c>
      <c r="X1668" s="112">
        <f t="shared" si="316"/>
        <v>112606.66666666669</v>
      </c>
      <c r="Y1668" s="111"/>
      <c r="Z1668" s="110">
        <f t="shared" si="312"/>
        <v>31</v>
      </c>
      <c r="AA1668" s="109">
        <f t="shared" si="317"/>
        <v>19.05</v>
      </c>
      <c r="AB1668" s="109">
        <f t="shared" si="318"/>
        <v>19050</v>
      </c>
      <c r="AC1668" s="108">
        <f t="shared" si="319"/>
        <v>361.95</v>
      </c>
      <c r="AD1668" s="107">
        <f t="shared" si="320"/>
        <v>2.2222222222222223E-2</v>
      </c>
      <c r="AE1668" s="106">
        <f t="shared" si="321"/>
        <v>8.043333333333333</v>
      </c>
      <c r="AF1668" s="105">
        <f t="shared" si="322"/>
        <v>120.65000000000002</v>
      </c>
      <c r="AG1668" s="105">
        <f t="shared" si="323"/>
        <v>260.34999999999997</v>
      </c>
    </row>
    <row r="1669" spans="1:33" s="88" customFormat="1" x14ac:dyDescent="0.35">
      <c r="A1669" s="21">
        <v>10141103</v>
      </c>
      <c r="B1669" s="176" t="s">
        <v>1665</v>
      </c>
      <c r="C1669" s="272" t="s">
        <v>710</v>
      </c>
      <c r="D1669" s="226" t="s">
        <v>12507</v>
      </c>
      <c r="E1669" s="114" t="str">
        <f t="shared" si="313"/>
        <v>TRANSFORMADOR MARCA:  PTS0066</v>
      </c>
      <c r="F1669" s="121" t="s">
        <v>12506</v>
      </c>
      <c r="G1669" s="40"/>
      <c r="H1669" s="178" t="s">
        <v>12505</v>
      </c>
      <c r="I1669" s="121" t="s">
        <v>2113</v>
      </c>
      <c r="J1669" s="21"/>
      <c r="K1669" s="121" t="s">
        <v>12504</v>
      </c>
      <c r="L1669" s="191" t="s">
        <v>12503</v>
      </c>
      <c r="M1669" s="178">
        <v>160</v>
      </c>
      <c r="N1669" s="226">
        <v>33</v>
      </c>
      <c r="O1669" s="121">
        <v>0.4</v>
      </c>
      <c r="P1669" s="121">
        <v>3</v>
      </c>
      <c r="Q1669" s="111">
        <v>2003</v>
      </c>
      <c r="R1669" s="115"/>
      <c r="S1669" s="115"/>
      <c r="T1669" s="116">
        <v>991</v>
      </c>
      <c r="U1669" s="111">
        <v>45</v>
      </c>
      <c r="V1669" s="113">
        <f t="shared" si="314"/>
        <v>698.10444444444443</v>
      </c>
      <c r="W1669" s="113">
        <f t="shared" si="315"/>
        <v>292.89555555555557</v>
      </c>
      <c r="X1669" s="112">
        <f t="shared" si="316"/>
        <v>292895.55555555556</v>
      </c>
      <c r="Y1669" s="111"/>
      <c r="Z1669" s="110">
        <f t="shared" si="312"/>
        <v>31</v>
      </c>
      <c r="AA1669" s="109">
        <f t="shared" si="317"/>
        <v>49.550000000000004</v>
      </c>
      <c r="AB1669" s="109">
        <f t="shared" si="318"/>
        <v>49550.000000000007</v>
      </c>
      <c r="AC1669" s="108">
        <f t="shared" si="319"/>
        <v>941.45</v>
      </c>
      <c r="AD1669" s="107">
        <f t="shared" si="320"/>
        <v>2.2222222222222223E-2</v>
      </c>
      <c r="AE1669" s="106">
        <f t="shared" si="321"/>
        <v>20.921111111111113</v>
      </c>
      <c r="AF1669" s="105">
        <f t="shared" si="322"/>
        <v>313.81666666666666</v>
      </c>
      <c r="AG1669" s="105">
        <f t="shared" si="323"/>
        <v>677.18333333333328</v>
      </c>
    </row>
    <row r="1670" spans="1:33" s="88" customFormat="1" x14ac:dyDescent="0.35">
      <c r="A1670" s="21">
        <v>10141103</v>
      </c>
      <c r="B1670" s="176" t="s">
        <v>1665</v>
      </c>
      <c r="C1670" s="272" t="s">
        <v>710</v>
      </c>
      <c r="D1670" s="226" t="s">
        <v>12316</v>
      </c>
      <c r="E1670" s="114" t="str">
        <f t="shared" si="313"/>
        <v>TRANSFORMADOR MARCA:  PTS0001</v>
      </c>
      <c r="F1670" s="121" t="s">
        <v>12502</v>
      </c>
      <c r="G1670" s="40"/>
      <c r="H1670" s="124" t="s">
        <v>12441</v>
      </c>
      <c r="I1670" s="121" t="s">
        <v>2113</v>
      </c>
      <c r="J1670" s="21"/>
      <c r="K1670" s="121" t="s">
        <v>12501</v>
      </c>
      <c r="L1670" s="191" t="s">
        <v>12500</v>
      </c>
      <c r="M1670" s="178">
        <v>500</v>
      </c>
      <c r="N1670" s="121">
        <v>33</v>
      </c>
      <c r="O1670" s="121">
        <v>0.4</v>
      </c>
      <c r="P1670" s="121">
        <v>3</v>
      </c>
      <c r="Q1670" s="111">
        <v>2003</v>
      </c>
      <c r="R1670" s="115"/>
      <c r="S1670" s="115"/>
      <c r="T1670" s="116">
        <v>1200</v>
      </c>
      <c r="U1670" s="111">
        <v>45</v>
      </c>
      <c r="V1670" s="113">
        <f t="shared" si="314"/>
        <v>845.33333333333337</v>
      </c>
      <c r="W1670" s="113">
        <f t="shared" si="315"/>
        <v>354.66666666666663</v>
      </c>
      <c r="X1670" s="112">
        <f t="shared" si="316"/>
        <v>354666.66666666663</v>
      </c>
      <c r="Y1670" s="111"/>
      <c r="Z1670" s="110">
        <f t="shared" si="312"/>
        <v>31</v>
      </c>
      <c r="AA1670" s="109">
        <f t="shared" si="317"/>
        <v>60</v>
      </c>
      <c r="AB1670" s="109">
        <f t="shared" si="318"/>
        <v>60000</v>
      </c>
      <c r="AC1670" s="108">
        <f t="shared" si="319"/>
        <v>1140</v>
      </c>
      <c r="AD1670" s="107">
        <f t="shared" si="320"/>
        <v>2.2222222222222223E-2</v>
      </c>
      <c r="AE1670" s="106">
        <f t="shared" si="321"/>
        <v>25.333333333333336</v>
      </c>
      <c r="AF1670" s="105">
        <f t="shared" si="322"/>
        <v>379.99999999999994</v>
      </c>
      <c r="AG1670" s="105">
        <f t="shared" si="323"/>
        <v>820</v>
      </c>
    </row>
    <row r="1671" spans="1:33" s="88" customFormat="1" x14ac:dyDescent="0.35">
      <c r="A1671" s="21">
        <v>10141103</v>
      </c>
      <c r="B1671" s="176" t="s">
        <v>1665</v>
      </c>
      <c r="C1671" s="272" t="s">
        <v>710</v>
      </c>
      <c r="D1671" s="226" t="s">
        <v>12313</v>
      </c>
      <c r="E1671" s="114" t="str">
        <f t="shared" si="313"/>
        <v>TRANSFORMADOR MARCA:  PTS0002</v>
      </c>
      <c r="F1671" s="121" t="s">
        <v>12494</v>
      </c>
      <c r="G1671" s="40"/>
      <c r="H1671" s="124" t="s">
        <v>12441</v>
      </c>
      <c r="I1671" s="121" t="s">
        <v>2113</v>
      </c>
      <c r="J1671" s="21"/>
      <c r="K1671" s="121" t="s">
        <v>12499</v>
      </c>
      <c r="L1671" s="191" t="s">
        <v>12498</v>
      </c>
      <c r="M1671" s="178">
        <v>250</v>
      </c>
      <c r="N1671" s="121">
        <v>33</v>
      </c>
      <c r="O1671" s="121">
        <v>0.4</v>
      </c>
      <c r="P1671" s="121">
        <v>3</v>
      </c>
      <c r="Q1671" s="111">
        <v>2003</v>
      </c>
      <c r="R1671" s="115"/>
      <c r="S1671" s="115"/>
      <c r="T1671" s="116">
        <v>991</v>
      </c>
      <c r="U1671" s="111">
        <v>45</v>
      </c>
      <c r="V1671" s="113">
        <f t="shared" si="314"/>
        <v>698.10444444444443</v>
      </c>
      <c r="W1671" s="113">
        <f t="shared" si="315"/>
        <v>292.89555555555557</v>
      </c>
      <c r="X1671" s="112">
        <f t="shared" si="316"/>
        <v>292895.55555555556</v>
      </c>
      <c r="Y1671" s="111"/>
      <c r="Z1671" s="110">
        <f t="shared" si="312"/>
        <v>31</v>
      </c>
      <c r="AA1671" s="109">
        <f t="shared" si="317"/>
        <v>49.550000000000004</v>
      </c>
      <c r="AB1671" s="109">
        <f t="shared" si="318"/>
        <v>49550.000000000007</v>
      </c>
      <c r="AC1671" s="108">
        <f t="shared" si="319"/>
        <v>941.45</v>
      </c>
      <c r="AD1671" s="107">
        <f t="shared" si="320"/>
        <v>2.2222222222222223E-2</v>
      </c>
      <c r="AE1671" s="106">
        <f t="shared" si="321"/>
        <v>20.921111111111113</v>
      </c>
      <c r="AF1671" s="105">
        <f t="shared" si="322"/>
        <v>313.81666666666666</v>
      </c>
      <c r="AG1671" s="105">
        <f t="shared" si="323"/>
        <v>677.18333333333328</v>
      </c>
    </row>
    <row r="1672" spans="1:33" s="88" customFormat="1" x14ac:dyDescent="0.35">
      <c r="A1672" s="21">
        <v>10141103</v>
      </c>
      <c r="B1672" s="176" t="s">
        <v>1665</v>
      </c>
      <c r="C1672" s="272" t="s">
        <v>710</v>
      </c>
      <c r="D1672" s="226" t="s">
        <v>12310</v>
      </c>
      <c r="E1672" s="114" t="str">
        <f t="shared" si="313"/>
        <v>TRANSFORMADOR MARCA:  PTS0003</v>
      </c>
      <c r="F1672" s="121" t="s">
        <v>12497</v>
      </c>
      <c r="G1672" s="40"/>
      <c r="H1672" s="124" t="s">
        <v>12441</v>
      </c>
      <c r="I1672" s="121" t="s">
        <v>2113</v>
      </c>
      <c r="J1672" s="21"/>
      <c r="K1672" s="121" t="s">
        <v>12496</v>
      </c>
      <c r="L1672" s="191" t="s">
        <v>12495</v>
      </c>
      <c r="M1672" s="178">
        <v>100</v>
      </c>
      <c r="N1672" s="121">
        <v>33</v>
      </c>
      <c r="O1672" s="121">
        <v>0.4</v>
      </c>
      <c r="P1672" s="121">
        <v>3</v>
      </c>
      <c r="Q1672" s="111">
        <v>2003</v>
      </c>
      <c r="R1672" s="115"/>
      <c r="S1672" s="115"/>
      <c r="T1672" s="116">
        <v>763</v>
      </c>
      <c r="U1672" s="111">
        <v>45</v>
      </c>
      <c r="V1672" s="113">
        <f t="shared" si="314"/>
        <v>537.49111111111108</v>
      </c>
      <c r="W1672" s="113">
        <f t="shared" si="315"/>
        <v>225.50888888888892</v>
      </c>
      <c r="X1672" s="112">
        <f t="shared" si="316"/>
        <v>225508.88888888891</v>
      </c>
      <c r="Y1672" s="111"/>
      <c r="Z1672" s="110">
        <f t="shared" si="312"/>
        <v>31</v>
      </c>
      <c r="AA1672" s="109">
        <f t="shared" si="317"/>
        <v>38.15</v>
      </c>
      <c r="AB1672" s="109">
        <f t="shared" si="318"/>
        <v>38150</v>
      </c>
      <c r="AC1672" s="108">
        <f t="shared" si="319"/>
        <v>724.85</v>
      </c>
      <c r="AD1672" s="107">
        <f t="shared" si="320"/>
        <v>2.2222222222222223E-2</v>
      </c>
      <c r="AE1672" s="106">
        <f t="shared" si="321"/>
        <v>16.10777777777778</v>
      </c>
      <c r="AF1672" s="105">
        <f t="shared" si="322"/>
        <v>241.6166666666667</v>
      </c>
      <c r="AG1672" s="105">
        <f t="shared" si="323"/>
        <v>521.38333333333333</v>
      </c>
    </row>
    <row r="1673" spans="1:33" s="88" customFormat="1" x14ac:dyDescent="0.35">
      <c r="A1673" s="21">
        <v>10141103</v>
      </c>
      <c r="B1673" s="176" t="s">
        <v>1665</v>
      </c>
      <c r="C1673" s="272" t="s">
        <v>710</v>
      </c>
      <c r="D1673" s="226" t="s">
        <v>12307</v>
      </c>
      <c r="E1673" s="114" t="str">
        <f t="shared" si="313"/>
        <v>TRANSFORMADOR MARCA:  PTS0004</v>
      </c>
      <c r="F1673" s="121" t="s">
        <v>12491</v>
      </c>
      <c r="G1673" s="40"/>
      <c r="H1673" s="124" t="s">
        <v>12441</v>
      </c>
      <c r="I1673" s="121" t="s">
        <v>2113</v>
      </c>
      <c r="J1673" s="21"/>
      <c r="K1673" s="121" t="s">
        <v>12490</v>
      </c>
      <c r="L1673" s="191" t="s">
        <v>12489</v>
      </c>
      <c r="M1673" s="178">
        <v>200</v>
      </c>
      <c r="N1673" s="121">
        <v>33</v>
      </c>
      <c r="O1673" s="121">
        <v>0.4</v>
      </c>
      <c r="P1673" s="121">
        <v>3</v>
      </c>
      <c r="Q1673" s="111">
        <v>2003</v>
      </c>
      <c r="R1673" s="115"/>
      <c r="S1673" s="115"/>
      <c r="T1673" s="116">
        <v>991</v>
      </c>
      <c r="U1673" s="111">
        <v>45</v>
      </c>
      <c r="V1673" s="113">
        <f t="shared" si="314"/>
        <v>698.10444444444443</v>
      </c>
      <c r="W1673" s="113">
        <f t="shared" si="315"/>
        <v>292.89555555555557</v>
      </c>
      <c r="X1673" s="112">
        <f t="shared" si="316"/>
        <v>292895.55555555556</v>
      </c>
      <c r="Y1673" s="111"/>
      <c r="Z1673" s="110">
        <f t="shared" si="312"/>
        <v>31</v>
      </c>
      <c r="AA1673" s="109">
        <f t="shared" si="317"/>
        <v>49.550000000000004</v>
      </c>
      <c r="AB1673" s="109">
        <f t="shared" si="318"/>
        <v>49550.000000000007</v>
      </c>
      <c r="AC1673" s="108">
        <f t="shared" si="319"/>
        <v>941.45</v>
      </c>
      <c r="AD1673" s="107">
        <f t="shared" si="320"/>
        <v>2.2222222222222223E-2</v>
      </c>
      <c r="AE1673" s="106">
        <f t="shared" si="321"/>
        <v>20.921111111111113</v>
      </c>
      <c r="AF1673" s="105">
        <f t="shared" si="322"/>
        <v>313.81666666666666</v>
      </c>
      <c r="AG1673" s="105">
        <f t="shared" si="323"/>
        <v>677.18333333333328</v>
      </c>
    </row>
    <row r="1674" spans="1:33" s="88" customFormat="1" x14ac:dyDescent="0.35">
      <c r="A1674" s="21">
        <v>10141103</v>
      </c>
      <c r="B1674" s="176" t="s">
        <v>1665</v>
      </c>
      <c r="C1674" s="272" t="s">
        <v>710</v>
      </c>
      <c r="D1674" s="226" t="s">
        <v>12304</v>
      </c>
      <c r="E1674" s="114" t="str">
        <f t="shared" si="313"/>
        <v>TRANSFORMADOR MARCA:  PTS0005</v>
      </c>
      <c r="F1674" s="121" t="s">
        <v>12494</v>
      </c>
      <c r="G1674" s="40"/>
      <c r="H1674" s="124" t="s">
        <v>12441</v>
      </c>
      <c r="I1674" s="121" t="s">
        <v>2113</v>
      </c>
      <c r="J1674" s="21"/>
      <c r="K1674" s="121" t="s">
        <v>12493</v>
      </c>
      <c r="L1674" s="191" t="s">
        <v>12492</v>
      </c>
      <c r="M1674" s="178">
        <v>315</v>
      </c>
      <c r="N1674" s="121">
        <v>33</v>
      </c>
      <c r="O1674" s="121">
        <v>0.4</v>
      </c>
      <c r="P1674" s="121">
        <v>3</v>
      </c>
      <c r="Q1674" s="111">
        <v>2003</v>
      </c>
      <c r="R1674" s="115"/>
      <c r="S1674" s="115"/>
      <c r="T1674" s="116">
        <v>1039</v>
      </c>
      <c r="U1674" s="111">
        <v>45</v>
      </c>
      <c r="V1674" s="113">
        <f t="shared" si="314"/>
        <v>731.91777777777781</v>
      </c>
      <c r="W1674" s="113">
        <f t="shared" si="315"/>
        <v>307.08222222222219</v>
      </c>
      <c r="X1674" s="112">
        <f t="shared" si="316"/>
        <v>307082.22222222219</v>
      </c>
      <c r="Y1674" s="111"/>
      <c r="Z1674" s="110">
        <f t="shared" si="312"/>
        <v>31</v>
      </c>
      <c r="AA1674" s="109">
        <f t="shared" si="317"/>
        <v>51.95</v>
      </c>
      <c r="AB1674" s="109">
        <f t="shared" si="318"/>
        <v>51950</v>
      </c>
      <c r="AC1674" s="108">
        <f t="shared" si="319"/>
        <v>987.05</v>
      </c>
      <c r="AD1674" s="107">
        <f t="shared" si="320"/>
        <v>2.2222222222222223E-2</v>
      </c>
      <c r="AE1674" s="106">
        <f t="shared" si="321"/>
        <v>21.934444444444445</v>
      </c>
      <c r="AF1674" s="105">
        <f t="shared" si="322"/>
        <v>329.01666666666665</v>
      </c>
      <c r="AG1674" s="105">
        <f t="shared" si="323"/>
        <v>709.98333333333335</v>
      </c>
    </row>
    <row r="1675" spans="1:33" s="88" customFormat="1" x14ac:dyDescent="0.35">
      <c r="A1675" s="21">
        <v>10141103</v>
      </c>
      <c r="B1675" s="176" t="s">
        <v>1665</v>
      </c>
      <c r="C1675" s="272" t="s">
        <v>710</v>
      </c>
      <c r="D1675" s="226" t="s">
        <v>12331</v>
      </c>
      <c r="E1675" s="114" t="str">
        <f t="shared" si="313"/>
        <v>TRANSFORMADOR MARCA:  PTS0006</v>
      </c>
      <c r="F1675" s="121" t="s">
        <v>12491</v>
      </c>
      <c r="G1675" s="40"/>
      <c r="H1675" s="124" t="s">
        <v>12441</v>
      </c>
      <c r="I1675" s="121" t="s">
        <v>2113</v>
      </c>
      <c r="J1675" s="21"/>
      <c r="K1675" s="121" t="s">
        <v>12490</v>
      </c>
      <c r="L1675" s="191" t="s">
        <v>12489</v>
      </c>
      <c r="M1675" s="178">
        <v>250</v>
      </c>
      <c r="N1675" s="121">
        <v>33</v>
      </c>
      <c r="O1675" s="121">
        <v>0.4</v>
      </c>
      <c r="P1675" s="121">
        <v>3</v>
      </c>
      <c r="Q1675" s="111">
        <v>2003</v>
      </c>
      <c r="R1675" s="115"/>
      <c r="S1675" s="115"/>
      <c r="T1675" s="116">
        <v>991</v>
      </c>
      <c r="U1675" s="111">
        <v>45</v>
      </c>
      <c r="V1675" s="113">
        <f t="shared" si="314"/>
        <v>698.10444444444443</v>
      </c>
      <c r="W1675" s="113">
        <f t="shared" si="315"/>
        <v>292.89555555555557</v>
      </c>
      <c r="X1675" s="112">
        <f t="shared" si="316"/>
        <v>292895.55555555556</v>
      </c>
      <c r="Y1675" s="111"/>
      <c r="Z1675" s="110">
        <f t="shared" si="312"/>
        <v>31</v>
      </c>
      <c r="AA1675" s="109">
        <f t="shared" si="317"/>
        <v>49.550000000000004</v>
      </c>
      <c r="AB1675" s="109">
        <f t="shared" si="318"/>
        <v>49550.000000000007</v>
      </c>
      <c r="AC1675" s="108">
        <f t="shared" si="319"/>
        <v>941.45</v>
      </c>
      <c r="AD1675" s="107">
        <f t="shared" si="320"/>
        <v>2.2222222222222223E-2</v>
      </c>
      <c r="AE1675" s="106">
        <f t="shared" si="321"/>
        <v>20.921111111111113</v>
      </c>
      <c r="AF1675" s="105">
        <f t="shared" si="322"/>
        <v>313.81666666666666</v>
      </c>
      <c r="AG1675" s="105">
        <f t="shared" si="323"/>
        <v>677.18333333333328</v>
      </c>
    </row>
    <row r="1676" spans="1:33" s="88" customFormat="1" x14ac:dyDescent="0.35">
      <c r="A1676" s="21">
        <v>10141103</v>
      </c>
      <c r="B1676" s="176" t="s">
        <v>1665</v>
      </c>
      <c r="C1676" s="272" t="s">
        <v>710</v>
      </c>
      <c r="D1676" s="226" t="s">
        <v>12328</v>
      </c>
      <c r="E1676" s="114" t="str">
        <f t="shared" si="313"/>
        <v>TRANSFORMADOR MARCA:  PTS0007</v>
      </c>
      <c r="F1676" s="121" t="s">
        <v>12488</v>
      </c>
      <c r="G1676" s="40"/>
      <c r="H1676" s="124" t="s">
        <v>12441</v>
      </c>
      <c r="I1676" s="121" t="s">
        <v>2113</v>
      </c>
      <c r="J1676" s="21"/>
      <c r="K1676" s="121" t="s">
        <v>12487</v>
      </c>
      <c r="L1676" s="191" t="s">
        <v>12486</v>
      </c>
      <c r="M1676" s="178">
        <v>250</v>
      </c>
      <c r="N1676" s="121">
        <v>33</v>
      </c>
      <c r="O1676" s="121">
        <v>0.4</v>
      </c>
      <c r="P1676" s="121">
        <v>3</v>
      </c>
      <c r="Q1676" s="111">
        <v>2003</v>
      </c>
      <c r="R1676" s="115"/>
      <c r="S1676" s="115"/>
      <c r="T1676" s="116">
        <v>991</v>
      </c>
      <c r="U1676" s="111">
        <v>45</v>
      </c>
      <c r="V1676" s="113">
        <f t="shared" si="314"/>
        <v>698.10444444444443</v>
      </c>
      <c r="W1676" s="113">
        <f t="shared" si="315"/>
        <v>292.89555555555557</v>
      </c>
      <c r="X1676" s="112">
        <f t="shared" si="316"/>
        <v>292895.55555555556</v>
      </c>
      <c r="Y1676" s="111"/>
      <c r="Z1676" s="110">
        <f t="shared" si="312"/>
        <v>31</v>
      </c>
      <c r="AA1676" s="109">
        <f t="shared" si="317"/>
        <v>49.550000000000004</v>
      </c>
      <c r="AB1676" s="109">
        <f t="shared" si="318"/>
        <v>49550.000000000007</v>
      </c>
      <c r="AC1676" s="108">
        <f t="shared" si="319"/>
        <v>941.45</v>
      </c>
      <c r="AD1676" s="107">
        <f t="shared" si="320"/>
        <v>2.2222222222222223E-2</v>
      </c>
      <c r="AE1676" s="106">
        <f t="shared" si="321"/>
        <v>20.921111111111113</v>
      </c>
      <c r="AF1676" s="105">
        <f t="shared" si="322"/>
        <v>313.81666666666666</v>
      </c>
      <c r="AG1676" s="105">
        <f t="shared" si="323"/>
        <v>677.18333333333328</v>
      </c>
    </row>
    <row r="1677" spans="1:33" s="88" customFormat="1" x14ac:dyDescent="0.35">
      <c r="A1677" s="21">
        <v>10141103</v>
      </c>
      <c r="B1677" s="176" t="s">
        <v>1665</v>
      </c>
      <c r="C1677" s="272" t="s">
        <v>710</v>
      </c>
      <c r="D1677" s="226" t="s">
        <v>12422</v>
      </c>
      <c r="E1677" s="114" t="str">
        <f t="shared" si="313"/>
        <v>TRANSFORMADOR MARCA:  PTS0008</v>
      </c>
      <c r="F1677" s="121" t="s">
        <v>12485</v>
      </c>
      <c r="G1677" s="40"/>
      <c r="H1677" s="124" t="s">
        <v>12441</v>
      </c>
      <c r="I1677" s="121" t="s">
        <v>2113</v>
      </c>
      <c r="J1677" s="21"/>
      <c r="K1677" s="121" t="s">
        <v>12484</v>
      </c>
      <c r="L1677" s="191" t="s">
        <v>12483</v>
      </c>
      <c r="M1677" s="178">
        <v>100</v>
      </c>
      <c r="N1677" s="121">
        <v>33</v>
      </c>
      <c r="O1677" s="121">
        <v>0.4</v>
      </c>
      <c r="P1677" s="121">
        <v>3</v>
      </c>
      <c r="Q1677" s="111">
        <v>2003</v>
      </c>
      <c r="R1677" s="115"/>
      <c r="S1677" s="115"/>
      <c r="T1677" s="116">
        <v>763</v>
      </c>
      <c r="U1677" s="111">
        <v>45</v>
      </c>
      <c r="V1677" s="113">
        <f t="shared" si="314"/>
        <v>537.49111111111108</v>
      </c>
      <c r="W1677" s="113">
        <f t="shared" si="315"/>
        <v>225.50888888888892</v>
      </c>
      <c r="X1677" s="112">
        <f t="shared" si="316"/>
        <v>225508.88888888891</v>
      </c>
      <c r="Y1677" s="111"/>
      <c r="Z1677" s="110">
        <f t="shared" si="312"/>
        <v>31</v>
      </c>
      <c r="AA1677" s="109">
        <f t="shared" si="317"/>
        <v>38.15</v>
      </c>
      <c r="AB1677" s="109">
        <f t="shared" si="318"/>
        <v>38150</v>
      </c>
      <c r="AC1677" s="108">
        <f t="shared" si="319"/>
        <v>724.85</v>
      </c>
      <c r="AD1677" s="107">
        <f t="shared" si="320"/>
        <v>2.2222222222222223E-2</v>
      </c>
      <c r="AE1677" s="106">
        <f t="shared" si="321"/>
        <v>16.10777777777778</v>
      </c>
      <c r="AF1677" s="105">
        <f t="shared" si="322"/>
        <v>241.6166666666667</v>
      </c>
      <c r="AG1677" s="105">
        <f t="shared" si="323"/>
        <v>521.38333333333333</v>
      </c>
    </row>
    <row r="1678" spans="1:33" s="88" customFormat="1" x14ac:dyDescent="0.35">
      <c r="A1678" s="21">
        <v>10141103</v>
      </c>
      <c r="B1678" s="176" t="s">
        <v>1665</v>
      </c>
      <c r="C1678" s="272" t="s">
        <v>710</v>
      </c>
      <c r="D1678" s="226" t="s">
        <v>12419</v>
      </c>
      <c r="E1678" s="114" t="str">
        <f t="shared" si="313"/>
        <v>TRANSFORMADOR MARCA:  PTS0009</v>
      </c>
      <c r="F1678" s="121" t="s">
        <v>12482</v>
      </c>
      <c r="G1678" s="40"/>
      <c r="H1678" s="124" t="s">
        <v>12441</v>
      </c>
      <c r="I1678" s="121" t="s">
        <v>2113</v>
      </c>
      <c r="J1678" s="21"/>
      <c r="K1678" s="121" t="s">
        <v>12481</v>
      </c>
      <c r="L1678" s="191" t="s">
        <v>12480</v>
      </c>
      <c r="M1678" s="178">
        <v>160</v>
      </c>
      <c r="N1678" s="121">
        <v>33</v>
      </c>
      <c r="O1678" s="121">
        <v>0.4</v>
      </c>
      <c r="P1678" s="121">
        <v>3</v>
      </c>
      <c r="Q1678" s="111">
        <v>2003</v>
      </c>
      <c r="R1678" s="115"/>
      <c r="S1678" s="115"/>
      <c r="T1678" s="116">
        <v>991</v>
      </c>
      <c r="U1678" s="111">
        <v>45</v>
      </c>
      <c r="V1678" s="113">
        <f t="shared" si="314"/>
        <v>698.10444444444443</v>
      </c>
      <c r="W1678" s="113">
        <f t="shared" si="315"/>
        <v>292.89555555555557</v>
      </c>
      <c r="X1678" s="112">
        <f t="shared" si="316"/>
        <v>292895.55555555556</v>
      </c>
      <c r="Y1678" s="111"/>
      <c r="Z1678" s="110">
        <f t="shared" si="312"/>
        <v>31</v>
      </c>
      <c r="AA1678" s="109">
        <f t="shared" si="317"/>
        <v>49.550000000000004</v>
      </c>
      <c r="AB1678" s="109">
        <f t="shared" si="318"/>
        <v>49550.000000000007</v>
      </c>
      <c r="AC1678" s="108">
        <f t="shared" si="319"/>
        <v>941.45</v>
      </c>
      <c r="AD1678" s="107">
        <f t="shared" si="320"/>
        <v>2.2222222222222223E-2</v>
      </c>
      <c r="AE1678" s="106">
        <f t="shared" si="321"/>
        <v>20.921111111111113</v>
      </c>
      <c r="AF1678" s="105">
        <f t="shared" si="322"/>
        <v>313.81666666666666</v>
      </c>
      <c r="AG1678" s="105">
        <f t="shared" si="323"/>
        <v>677.18333333333328</v>
      </c>
    </row>
    <row r="1679" spans="1:33" s="88" customFormat="1" x14ac:dyDescent="0.35">
      <c r="A1679" s="21">
        <v>10141103</v>
      </c>
      <c r="B1679" s="176" t="s">
        <v>1665</v>
      </c>
      <c r="C1679" s="272" t="s">
        <v>710</v>
      </c>
      <c r="D1679" s="226" t="s">
        <v>12416</v>
      </c>
      <c r="E1679" s="114" t="str">
        <f t="shared" si="313"/>
        <v>TRANSFORMADOR MARCA:  PTS0010</v>
      </c>
      <c r="F1679" s="226" t="s">
        <v>12479</v>
      </c>
      <c r="G1679" s="40"/>
      <c r="H1679" s="124" t="s">
        <v>12441</v>
      </c>
      <c r="I1679" s="121" t="s">
        <v>2113</v>
      </c>
      <c r="J1679" s="21"/>
      <c r="K1679" s="121" t="s">
        <v>12478</v>
      </c>
      <c r="L1679" s="191" t="s">
        <v>12477</v>
      </c>
      <c r="M1679" s="230">
        <v>160</v>
      </c>
      <c r="N1679" s="121">
        <v>33</v>
      </c>
      <c r="O1679" s="121">
        <v>0.4</v>
      </c>
      <c r="P1679" s="121">
        <v>3</v>
      </c>
      <c r="Q1679" s="111">
        <v>2003</v>
      </c>
      <c r="R1679" s="115"/>
      <c r="S1679" s="115"/>
      <c r="T1679" s="116">
        <v>991</v>
      </c>
      <c r="U1679" s="111">
        <v>45</v>
      </c>
      <c r="V1679" s="113">
        <f t="shared" si="314"/>
        <v>698.10444444444443</v>
      </c>
      <c r="W1679" s="113">
        <f t="shared" si="315"/>
        <v>292.89555555555557</v>
      </c>
      <c r="X1679" s="112">
        <f t="shared" si="316"/>
        <v>292895.55555555556</v>
      </c>
      <c r="Y1679" s="111"/>
      <c r="Z1679" s="110">
        <f t="shared" si="312"/>
        <v>31</v>
      </c>
      <c r="AA1679" s="109">
        <f t="shared" si="317"/>
        <v>49.550000000000004</v>
      </c>
      <c r="AB1679" s="109">
        <f t="shared" si="318"/>
        <v>49550.000000000007</v>
      </c>
      <c r="AC1679" s="108">
        <f t="shared" si="319"/>
        <v>941.45</v>
      </c>
      <c r="AD1679" s="107">
        <f t="shared" si="320"/>
        <v>2.2222222222222223E-2</v>
      </c>
      <c r="AE1679" s="106">
        <f t="shared" si="321"/>
        <v>20.921111111111113</v>
      </c>
      <c r="AF1679" s="105">
        <f t="shared" si="322"/>
        <v>313.81666666666666</v>
      </c>
      <c r="AG1679" s="105">
        <f t="shared" si="323"/>
        <v>677.18333333333328</v>
      </c>
    </row>
    <row r="1680" spans="1:33" s="88" customFormat="1" x14ac:dyDescent="0.35">
      <c r="A1680" s="21">
        <v>10141103</v>
      </c>
      <c r="B1680" s="176" t="s">
        <v>1665</v>
      </c>
      <c r="C1680" s="272" t="s">
        <v>710</v>
      </c>
      <c r="D1680" s="226" t="s">
        <v>12413</v>
      </c>
      <c r="E1680" s="114" t="str">
        <f t="shared" si="313"/>
        <v>TRANSFORMADOR MARCA:  PTS0011</v>
      </c>
      <c r="F1680" s="121" t="s">
        <v>12465</v>
      </c>
      <c r="G1680" s="40"/>
      <c r="H1680" s="124" t="s">
        <v>12441</v>
      </c>
      <c r="I1680" s="121" t="s">
        <v>2113</v>
      </c>
      <c r="J1680" s="21"/>
      <c r="K1680" s="121" t="s">
        <v>12467</v>
      </c>
      <c r="L1680" s="191" t="s">
        <v>12466</v>
      </c>
      <c r="M1680" s="178">
        <v>50</v>
      </c>
      <c r="N1680" s="121">
        <v>33</v>
      </c>
      <c r="O1680" s="121">
        <v>0.4</v>
      </c>
      <c r="P1680" s="121">
        <v>3</v>
      </c>
      <c r="Q1680" s="111">
        <v>2003</v>
      </c>
      <c r="R1680" s="115"/>
      <c r="S1680" s="115"/>
      <c r="T1680" s="116">
        <v>643</v>
      </c>
      <c r="U1680" s="111">
        <v>45</v>
      </c>
      <c r="V1680" s="113">
        <f t="shared" si="314"/>
        <v>452.95777777777778</v>
      </c>
      <c r="W1680" s="113">
        <f t="shared" si="315"/>
        <v>190.04222222222222</v>
      </c>
      <c r="X1680" s="112">
        <f t="shared" si="316"/>
        <v>190042.22222222222</v>
      </c>
      <c r="Y1680" s="111"/>
      <c r="Z1680" s="110">
        <f t="shared" si="312"/>
        <v>31</v>
      </c>
      <c r="AA1680" s="109">
        <f t="shared" si="317"/>
        <v>32.15</v>
      </c>
      <c r="AB1680" s="109">
        <f t="shared" si="318"/>
        <v>32150</v>
      </c>
      <c r="AC1680" s="108">
        <f t="shared" si="319"/>
        <v>610.85</v>
      </c>
      <c r="AD1680" s="107">
        <f t="shared" si="320"/>
        <v>2.2222222222222223E-2</v>
      </c>
      <c r="AE1680" s="106">
        <f t="shared" si="321"/>
        <v>13.574444444444445</v>
      </c>
      <c r="AF1680" s="105">
        <f t="shared" si="322"/>
        <v>203.61666666666667</v>
      </c>
      <c r="AG1680" s="105">
        <f t="shared" si="323"/>
        <v>439.38333333333333</v>
      </c>
    </row>
    <row r="1681" spans="1:33" s="88" customFormat="1" x14ac:dyDescent="0.35">
      <c r="A1681" s="21">
        <v>10141103</v>
      </c>
      <c r="B1681" s="176" t="s">
        <v>1665</v>
      </c>
      <c r="C1681" s="272" t="s">
        <v>710</v>
      </c>
      <c r="D1681" s="226" t="s">
        <v>12410</v>
      </c>
      <c r="E1681" s="114" t="str">
        <f t="shared" si="313"/>
        <v>TRANSFORMADOR MARCA:  PTS0012</v>
      </c>
      <c r="F1681" s="121" t="s">
        <v>12476</v>
      </c>
      <c r="G1681" s="40"/>
      <c r="H1681" s="124" t="s">
        <v>12441</v>
      </c>
      <c r="I1681" s="121" t="s">
        <v>2113</v>
      </c>
      <c r="J1681" s="21"/>
      <c r="K1681" s="121" t="s">
        <v>12475</v>
      </c>
      <c r="L1681" s="246" t="s">
        <v>12474</v>
      </c>
      <c r="M1681" s="178">
        <v>100</v>
      </c>
      <c r="N1681" s="121">
        <v>33</v>
      </c>
      <c r="O1681" s="121">
        <v>0.4</v>
      </c>
      <c r="P1681" s="121">
        <v>3</v>
      </c>
      <c r="Q1681" s="111">
        <v>2003</v>
      </c>
      <c r="R1681" s="115"/>
      <c r="S1681" s="115"/>
      <c r="T1681" s="116">
        <v>763</v>
      </c>
      <c r="U1681" s="111">
        <v>45</v>
      </c>
      <c r="V1681" s="113">
        <f t="shared" si="314"/>
        <v>537.49111111111108</v>
      </c>
      <c r="W1681" s="113">
        <f t="shared" si="315"/>
        <v>225.50888888888892</v>
      </c>
      <c r="X1681" s="112">
        <f t="shared" si="316"/>
        <v>225508.88888888891</v>
      </c>
      <c r="Y1681" s="111"/>
      <c r="Z1681" s="110">
        <f t="shared" si="312"/>
        <v>31</v>
      </c>
      <c r="AA1681" s="109">
        <f t="shared" si="317"/>
        <v>38.15</v>
      </c>
      <c r="AB1681" s="109">
        <f t="shared" si="318"/>
        <v>38150</v>
      </c>
      <c r="AC1681" s="108">
        <f t="shared" si="319"/>
        <v>724.85</v>
      </c>
      <c r="AD1681" s="107">
        <f t="shared" si="320"/>
        <v>2.2222222222222223E-2</v>
      </c>
      <c r="AE1681" s="106">
        <f t="shared" si="321"/>
        <v>16.10777777777778</v>
      </c>
      <c r="AF1681" s="105">
        <f t="shared" si="322"/>
        <v>241.6166666666667</v>
      </c>
      <c r="AG1681" s="105">
        <f t="shared" si="323"/>
        <v>521.38333333333333</v>
      </c>
    </row>
    <row r="1682" spans="1:33" s="88" customFormat="1" x14ac:dyDescent="0.35">
      <c r="A1682" s="21">
        <v>10141103</v>
      </c>
      <c r="B1682" s="176" t="s">
        <v>1665</v>
      </c>
      <c r="C1682" s="272" t="s">
        <v>710</v>
      </c>
      <c r="D1682" s="226" t="s">
        <v>12406</v>
      </c>
      <c r="E1682" s="114" t="str">
        <f t="shared" si="313"/>
        <v>TRANSFORMADOR MARCA:  PTS0013</v>
      </c>
      <c r="F1682" s="121" t="s">
        <v>12473</v>
      </c>
      <c r="G1682" s="40"/>
      <c r="H1682" s="124" t="s">
        <v>12441</v>
      </c>
      <c r="I1682" s="121" t="s">
        <v>2113</v>
      </c>
      <c r="J1682" s="21"/>
      <c r="K1682" s="285" t="s">
        <v>12472</v>
      </c>
      <c r="L1682" s="191" t="s">
        <v>12471</v>
      </c>
      <c r="M1682" s="178">
        <v>32</v>
      </c>
      <c r="N1682" s="121">
        <v>33</v>
      </c>
      <c r="O1682" s="121">
        <v>0.4</v>
      </c>
      <c r="P1682" s="121">
        <v>3</v>
      </c>
      <c r="Q1682" s="111">
        <v>2003</v>
      </c>
      <c r="R1682" s="115"/>
      <c r="S1682" s="115"/>
      <c r="T1682" s="116">
        <v>643</v>
      </c>
      <c r="U1682" s="111">
        <v>45</v>
      </c>
      <c r="V1682" s="113">
        <f t="shared" si="314"/>
        <v>452.95777777777778</v>
      </c>
      <c r="W1682" s="113">
        <f t="shared" si="315"/>
        <v>190.04222222222222</v>
      </c>
      <c r="X1682" s="112">
        <f t="shared" si="316"/>
        <v>190042.22222222222</v>
      </c>
      <c r="Y1682" s="111"/>
      <c r="Z1682" s="110">
        <f t="shared" si="312"/>
        <v>31</v>
      </c>
      <c r="AA1682" s="109">
        <f t="shared" si="317"/>
        <v>32.15</v>
      </c>
      <c r="AB1682" s="109">
        <f t="shared" si="318"/>
        <v>32150</v>
      </c>
      <c r="AC1682" s="108">
        <f t="shared" si="319"/>
        <v>610.85</v>
      </c>
      <c r="AD1682" s="107">
        <f t="shared" si="320"/>
        <v>2.2222222222222223E-2</v>
      </c>
      <c r="AE1682" s="106">
        <f t="shared" si="321"/>
        <v>13.574444444444445</v>
      </c>
      <c r="AF1682" s="105">
        <f t="shared" si="322"/>
        <v>203.61666666666667</v>
      </c>
      <c r="AG1682" s="105">
        <f t="shared" si="323"/>
        <v>439.38333333333333</v>
      </c>
    </row>
    <row r="1683" spans="1:33" s="88" customFormat="1" x14ac:dyDescent="0.35">
      <c r="A1683" s="21">
        <v>10141103</v>
      </c>
      <c r="B1683" s="176" t="s">
        <v>1665</v>
      </c>
      <c r="C1683" s="272" t="s">
        <v>710</v>
      </c>
      <c r="D1683" s="226" t="s">
        <v>12402</v>
      </c>
      <c r="E1683" s="114" t="str">
        <f t="shared" si="313"/>
        <v>TRANSFORMADOR MARCA:  PTS0014</v>
      </c>
      <c r="F1683" s="121" t="s">
        <v>12468</v>
      </c>
      <c r="G1683" s="40"/>
      <c r="H1683" s="124" t="s">
        <v>12441</v>
      </c>
      <c r="I1683" s="121" t="s">
        <v>2113</v>
      </c>
      <c r="J1683" s="21"/>
      <c r="K1683" s="121" t="s">
        <v>12470</v>
      </c>
      <c r="L1683" s="191" t="s">
        <v>12469</v>
      </c>
      <c r="M1683" s="178">
        <v>16</v>
      </c>
      <c r="N1683" s="121">
        <v>33</v>
      </c>
      <c r="O1683" s="121">
        <v>0.4</v>
      </c>
      <c r="P1683" s="121">
        <v>3</v>
      </c>
      <c r="Q1683" s="111">
        <v>2003</v>
      </c>
      <c r="R1683" s="115"/>
      <c r="S1683" s="115"/>
      <c r="T1683" s="116">
        <v>643</v>
      </c>
      <c r="U1683" s="111">
        <v>45</v>
      </c>
      <c r="V1683" s="113">
        <f t="shared" si="314"/>
        <v>452.95777777777778</v>
      </c>
      <c r="W1683" s="113">
        <f t="shared" si="315"/>
        <v>190.04222222222222</v>
      </c>
      <c r="X1683" s="112">
        <f t="shared" si="316"/>
        <v>190042.22222222222</v>
      </c>
      <c r="Y1683" s="111"/>
      <c r="Z1683" s="110">
        <f t="shared" si="312"/>
        <v>31</v>
      </c>
      <c r="AA1683" s="109">
        <f t="shared" si="317"/>
        <v>32.15</v>
      </c>
      <c r="AB1683" s="109">
        <f t="shared" si="318"/>
        <v>32150</v>
      </c>
      <c r="AC1683" s="108">
        <f t="shared" si="319"/>
        <v>610.85</v>
      </c>
      <c r="AD1683" s="107">
        <f t="shared" si="320"/>
        <v>2.2222222222222223E-2</v>
      </c>
      <c r="AE1683" s="106">
        <f t="shared" si="321"/>
        <v>13.574444444444445</v>
      </c>
      <c r="AF1683" s="105">
        <f t="shared" si="322"/>
        <v>203.61666666666667</v>
      </c>
      <c r="AG1683" s="105">
        <f t="shared" si="323"/>
        <v>439.38333333333333</v>
      </c>
    </row>
    <row r="1684" spans="1:33" s="88" customFormat="1" x14ac:dyDescent="0.35">
      <c r="A1684" s="21">
        <v>10141103</v>
      </c>
      <c r="B1684" s="176" t="s">
        <v>1665</v>
      </c>
      <c r="C1684" s="272" t="s">
        <v>710</v>
      </c>
      <c r="D1684" s="226" t="s">
        <v>12399</v>
      </c>
      <c r="E1684" s="114" t="str">
        <f t="shared" si="313"/>
        <v>TRANSFORMADOR MARCA:  PTS0015</v>
      </c>
      <c r="F1684" s="121" t="s">
        <v>12468</v>
      </c>
      <c r="G1684" s="40"/>
      <c r="H1684" s="124" t="s">
        <v>12441</v>
      </c>
      <c r="I1684" s="121" t="s">
        <v>2113</v>
      </c>
      <c r="J1684" s="21"/>
      <c r="K1684" s="121" t="s">
        <v>12467</v>
      </c>
      <c r="L1684" s="191" t="s">
        <v>12466</v>
      </c>
      <c r="M1684" s="178">
        <v>50</v>
      </c>
      <c r="N1684" s="121">
        <v>33</v>
      </c>
      <c r="O1684" s="121">
        <v>0.4</v>
      </c>
      <c r="P1684" s="121">
        <v>3</v>
      </c>
      <c r="Q1684" s="111">
        <v>2003</v>
      </c>
      <c r="R1684" s="115"/>
      <c r="S1684" s="115"/>
      <c r="T1684" s="116">
        <v>643</v>
      </c>
      <c r="U1684" s="111">
        <v>45</v>
      </c>
      <c r="V1684" s="113">
        <f t="shared" si="314"/>
        <v>452.95777777777778</v>
      </c>
      <c r="W1684" s="113">
        <f t="shared" si="315"/>
        <v>190.04222222222222</v>
      </c>
      <c r="X1684" s="112">
        <f t="shared" si="316"/>
        <v>190042.22222222222</v>
      </c>
      <c r="Y1684" s="111"/>
      <c r="Z1684" s="110">
        <f t="shared" si="312"/>
        <v>31</v>
      </c>
      <c r="AA1684" s="109">
        <f t="shared" si="317"/>
        <v>32.15</v>
      </c>
      <c r="AB1684" s="109">
        <f t="shared" si="318"/>
        <v>32150</v>
      </c>
      <c r="AC1684" s="108">
        <f t="shared" si="319"/>
        <v>610.85</v>
      </c>
      <c r="AD1684" s="107">
        <f t="shared" si="320"/>
        <v>2.2222222222222223E-2</v>
      </c>
      <c r="AE1684" s="106">
        <f t="shared" si="321"/>
        <v>13.574444444444445</v>
      </c>
      <c r="AF1684" s="105">
        <f t="shared" si="322"/>
        <v>203.61666666666667</v>
      </c>
      <c r="AG1684" s="105">
        <f t="shared" si="323"/>
        <v>439.38333333333333</v>
      </c>
    </row>
    <row r="1685" spans="1:33" s="88" customFormat="1" x14ac:dyDescent="0.35">
      <c r="A1685" s="21">
        <v>10141103</v>
      </c>
      <c r="B1685" s="176" t="s">
        <v>1665</v>
      </c>
      <c r="C1685" s="272" t="s">
        <v>710</v>
      </c>
      <c r="D1685" s="226" t="s">
        <v>12395</v>
      </c>
      <c r="E1685" s="114" t="str">
        <f t="shared" si="313"/>
        <v>TRANSFORMADOR MARCA:  PTS0016</v>
      </c>
      <c r="F1685" s="121" t="s">
        <v>12465</v>
      </c>
      <c r="G1685" s="40"/>
      <c r="H1685" s="124" t="s">
        <v>12441</v>
      </c>
      <c r="I1685" s="121" t="s">
        <v>2113</v>
      </c>
      <c r="J1685" s="21"/>
      <c r="K1685" s="121" t="s">
        <v>12444</v>
      </c>
      <c r="L1685" s="191" t="s">
        <v>12443</v>
      </c>
      <c r="M1685" s="178">
        <v>16</v>
      </c>
      <c r="N1685" s="121">
        <v>33</v>
      </c>
      <c r="O1685" s="121">
        <v>0.4</v>
      </c>
      <c r="P1685" s="121">
        <v>3</v>
      </c>
      <c r="Q1685" s="111">
        <v>2003</v>
      </c>
      <c r="R1685" s="115"/>
      <c r="S1685" s="115"/>
      <c r="T1685" s="116">
        <v>643</v>
      </c>
      <c r="U1685" s="111">
        <v>45</v>
      </c>
      <c r="V1685" s="113">
        <f t="shared" si="314"/>
        <v>452.95777777777778</v>
      </c>
      <c r="W1685" s="113">
        <f t="shared" si="315"/>
        <v>190.04222222222222</v>
      </c>
      <c r="X1685" s="112">
        <f t="shared" si="316"/>
        <v>190042.22222222222</v>
      </c>
      <c r="Y1685" s="111"/>
      <c r="Z1685" s="110">
        <f t="shared" si="312"/>
        <v>31</v>
      </c>
      <c r="AA1685" s="109">
        <f t="shared" si="317"/>
        <v>32.15</v>
      </c>
      <c r="AB1685" s="109">
        <f t="shared" si="318"/>
        <v>32150</v>
      </c>
      <c r="AC1685" s="108">
        <f t="shared" si="319"/>
        <v>610.85</v>
      </c>
      <c r="AD1685" s="107">
        <f t="shared" si="320"/>
        <v>2.2222222222222223E-2</v>
      </c>
      <c r="AE1685" s="106">
        <f t="shared" si="321"/>
        <v>13.574444444444445</v>
      </c>
      <c r="AF1685" s="105">
        <f t="shared" si="322"/>
        <v>203.61666666666667</v>
      </c>
      <c r="AG1685" s="105">
        <f t="shared" si="323"/>
        <v>439.38333333333333</v>
      </c>
    </row>
    <row r="1686" spans="1:33" s="88" customFormat="1" x14ac:dyDescent="0.35">
      <c r="A1686" s="21">
        <v>10141103</v>
      </c>
      <c r="B1686" s="176" t="s">
        <v>1665</v>
      </c>
      <c r="C1686" s="183" t="s">
        <v>710</v>
      </c>
      <c r="D1686" s="226" t="s">
        <v>12391</v>
      </c>
      <c r="E1686" s="114" t="str">
        <f t="shared" si="313"/>
        <v>TRANSFORMADOR MARCA:  PTS0017</v>
      </c>
      <c r="F1686" s="121" t="s">
        <v>12462</v>
      </c>
      <c r="G1686" s="40"/>
      <c r="H1686" s="124" t="s">
        <v>12441</v>
      </c>
      <c r="I1686" s="121" t="s">
        <v>2113</v>
      </c>
      <c r="J1686" s="21"/>
      <c r="K1686" s="121" t="s">
        <v>12464</v>
      </c>
      <c r="L1686" s="191" t="s">
        <v>12463</v>
      </c>
      <c r="M1686" s="178">
        <v>50</v>
      </c>
      <c r="N1686" s="121">
        <v>33</v>
      </c>
      <c r="O1686" s="121">
        <v>0.4</v>
      </c>
      <c r="P1686" s="121">
        <v>3</v>
      </c>
      <c r="Q1686" s="111">
        <v>2003</v>
      </c>
      <c r="R1686" s="115"/>
      <c r="S1686" s="115"/>
      <c r="T1686" s="116">
        <v>643</v>
      </c>
      <c r="U1686" s="111">
        <v>45</v>
      </c>
      <c r="V1686" s="113">
        <f t="shared" si="314"/>
        <v>452.95777777777778</v>
      </c>
      <c r="W1686" s="113">
        <f t="shared" si="315"/>
        <v>190.04222222222222</v>
      </c>
      <c r="X1686" s="112">
        <f t="shared" si="316"/>
        <v>190042.22222222222</v>
      </c>
      <c r="Y1686" s="111"/>
      <c r="Z1686" s="110">
        <f t="shared" si="312"/>
        <v>31</v>
      </c>
      <c r="AA1686" s="109">
        <f t="shared" si="317"/>
        <v>32.15</v>
      </c>
      <c r="AB1686" s="109">
        <f t="shared" si="318"/>
        <v>32150</v>
      </c>
      <c r="AC1686" s="108">
        <f t="shared" si="319"/>
        <v>610.85</v>
      </c>
      <c r="AD1686" s="107">
        <f t="shared" si="320"/>
        <v>2.2222222222222223E-2</v>
      </c>
      <c r="AE1686" s="106">
        <f t="shared" si="321"/>
        <v>13.574444444444445</v>
      </c>
      <c r="AF1686" s="105">
        <f t="shared" si="322"/>
        <v>203.61666666666667</v>
      </c>
      <c r="AG1686" s="105">
        <f t="shared" si="323"/>
        <v>439.38333333333333</v>
      </c>
    </row>
    <row r="1687" spans="1:33" s="88" customFormat="1" x14ac:dyDescent="0.35">
      <c r="A1687" s="21">
        <v>10141103</v>
      </c>
      <c r="B1687" s="176" t="s">
        <v>1665</v>
      </c>
      <c r="C1687" s="183" t="s">
        <v>710</v>
      </c>
      <c r="D1687" s="226" t="s">
        <v>12388</v>
      </c>
      <c r="E1687" s="114" t="str">
        <f t="shared" si="313"/>
        <v>TRANSFORMADOR MARCA:  PTS0018</v>
      </c>
      <c r="F1687" s="121" t="s">
        <v>12462</v>
      </c>
      <c r="G1687" s="40"/>
      <c r="H1687" s="124" t="s">
        <v>12441</v>
      </c>
      <c r="I1687" s="121" t="s">
        <v>2113</v>
      </c>
      <c r="J1687" s="21"/>
      <c r="K1687" s="121" t="s">
        <v>12461</v>
      </c>
      <c r="L1687" s="191" t="s">
        <v>12460</v>
      </c>
      <c r="M1687" s="178">
        <v>16</v>
      </c>
      <c r="N1687" s="121">
        <v>33</v>
      </c>
      <c r="O1687" s="121">
        <v>0.4</v>
      </c>
      <c r="P1687" s="121">
        <v>3</v>
      </c>
      <c r="Q1687" s="111">
        <v>2003</v>
      </c>
      <c r="R1687" s="115"/>
      <c r="S1687" s="115"/>
      <c r="T1687" s="116">
        <v>643</v>
      </c>
      <c r="U1687" s="111">
        <v>45</v>
      </c>
      <c r="V1687" s="113">
        <f t="shared" si="314"/>
        <v>452.95777777777778</v>
      </c>
      <c r="W1687" s="113">
        <f t="shared" si="315"/>
        <v>190.04222222222222</v>
      </c>
      <c r="X1687" s="112">
        <f t="shared" si="316"/>
        <v>190042.22222222222</v>
      </c>
      <c r="Y1687" s="111"/>
      <c r="Z1687" s="110">
        <f t="shared" si="312"/>
        <v>31</v>
      </c>
      <c r="AA1687" s="109">
        <f t="shared" si="317"/>
        <v>32.15</v>
      </c>
      <c r="AB1687" s="109">
        <f t="shared" si="318"/>
        <v>32150</v>
      </c>
      <c r="AC1687" s="108">
        <f t="shared" si="319"/>
        <v>610.85</v>
      </c>
      <c r="AD1687" s="107">
        <f t="shared" si="320"/>
        <v>2.2222222222222223E-2</v>
      </c>
      <c r="AE1687" s="106">
        <f t="shared" si="321"/>
        <v>13.574444444444445</v>
      </c>
      <c r="AF1687" s="105">
        <f t="shared" si="322"/>
        <v>203.61666666666667</v>
      </c>
      <c r="AG1687" s="105">
        <f t="shared" si="323"/>
        <v>439.38333333333333</v>
      </c>
    </row>
    <row r="1688" spans="1:33" s="88" customFormat="1" x14ac:dyDescent="0.35">
      <c r="A1688" s="21">
        <v>10141103</v>
      </c>
      <c r="B1688" s="176" t="s">
        <v>1665</v>
      </c>
      <c r="C1688" s="183" t="s">
        <v>710</v>
      </c>
      <c r="D1688" s="226" t="s">
        <v>12384</v>
      </c>
      <c r="E1688" s="114" t="str">
        <f t="shared" si="313"/>
        <v>TRANSFORMADOR MARCA:  PTS0019</v>
      </c>
      <c r="F1688" s="121" t="s">
        <v>12459</v>
      </c>
      <c r="G1688" s="40"/>
      <c r="H1688" s="124" t="s">
        <v>12441</v>
      </c>
      <c r="I1688" s="121" t="s">
        <v>2113</v>
      </c>
      <c r="J1688" s="21"/>
      <c r="K1688" s="121" t="s">
        <v>12458</v>
      </c>
      <c r="L1688" s="191" t="s">
        <v>12457</v>
      </c>
      <c r="M1688" s="178">
        <v>32</v>
      </c>
      <c r="N1688" s="121">
        <v>33</v>
      </c>
      <c r="O1688" s="121">
        <v>0.4</v>
      </c>
      <c r="P1688" s="121">
        <v>3</v>
      </c>
      <c r="Q1688" s="111">
        <v>2003</v>
      </c>
      <c r="R1688" s="115"/>
      <c r="S1688" s="115"/>
      <c r="T1688" s="116">
        <v>643</v>
      </c>
      <c r="U1688" s="111">
        <v>45</v>
      </c>
      <c r="V1688" s="113">
        <f t="shared" si="314"/>
        <v>452.95777777777778</v>
      </c>
      <c r="W1688" s="113">
        <f t="shared" si="315"/>
        <v>190.04222222222222</v>
      </c>
      <c r="X1688" s="112">
        <f t="shared" si="316"/>
        <v>190042.22222222222</v>
      </c>
      <c r="Y1688" s="111"/>
      <c r="Z1688" s="110">
        <f t="shared" si="312"/>
        <v>31</v>
      </c>
      <c r="AA1688" s="109">
        <f t="shared" si="317"/>
        <v>32.15</v>
      </c>
      <c r="AB1688" s="109">
        <f t="shared" si="318"/>
        <v>32150</v>
      </c>
      <c r="AC1688" s="108">
        <f t="shared" si="319"/>
        <v>610.85</v>
      </c>
      <c r="AD1688" s="107">
        <f t="shared" si="320"/>
        <v>2.2222222222222223E-2</v>
      </c>
      <c r="AE1688" s="106">
        <f t="shared" si="321"/>
        <v>13.574444444444445</v>
      </c>
      <c r="AF1688" s="105">
        <f t="shared" si="322"/>
        <v>203.61666666666667</v>
      </c>
      <c r="AG1688" s="105">
        <f t="shared" si="323"/>
        <v>439.38333333333333</v>
      </c>
    </row>
    <row r="1689" spans="1:33" s="88" customFormat="1" x14ac:dyDescent="0.35">
      <c r="A1689" s="21">
        <v>10141103</v>
      </c>
      <c r="B1689" s="176" t="s">
        <v>1665</v>
      </c>
      <c r="C1689" s="183" t="s">
        <v>710</v>
      </c>
      <c r="D1689" s="226" t="s">
        <v>12380</v>
      </c>
      <c r="E1689" s="114" t="str">
        <f t="shared" si="313"/>
        <v>TRANSFORMADOR MARCA:  PTS0020</v>
      </c>
      <c r="F1689" s="121" t="s">
        <v>12456</v>
      </c>
      <c r="G1689" s="40"/>
      <c r="H1689" s="124" t="s">
        <v>12441</v>
      </c>
      <c r="I1689" s="121" t="s">
        <v>2113</v>
      </c>
      <c r="J1689" s="21"/>
      <c r="K1689" s="121" t="s">
        <v>12455</v>
      </c>
      <c r="L1689" s="191" t="s">
        <v>12454</v>
      </c>
      <c r="M1689" s="178">
        <v>32</v>
      </c>
      <c r="N1689" s="121">
        <v>33</v>
      </c>
      <c r="O1689" s="121">
        <v>0.4</v>
      </c>
      <c r="P1689" s="121">
        <v>3</v>
      </c>
      <c r="Q1689" s="111">
        <v>2003</v>
      </c>
      <c r="R1689" s="115"/>
      <c r="S1689" s="115"/>
      <c r="T1689" s="116">
        <v>643</v>
      </c>
      <c r="U1689" s="111">
        <v>45</v>
      </c>
      <c r="V1689" s="113">
        <f t="shared" si="314"/>
        <v>452.95777777777778</v>
      </c>
      <c r="W1689" s="113">
        <f t="shared" si="315"/>
        <v>190.04222222222222</v>
      </c>
      <c r="X1689" s="112">
        <f t="shared" si="316"/>
        <v>190042.22222222222</v>
      </c>
      <c r="Y1689" s="111"/>
      <c r="Z1689" s="110">
        <f t="shared" si="312"/>
        <v>31</v>
      </c>
      <c r="AA1689" s="109">
        <f t="shared" si="317"/>
        <v>32.15</v>
      </c>
      <c r="AB1689" s="109">
        <f t="shared" si="318"/>
        <v>32150</v>
      </c>
      <c r="AC1689" s="108">
        <f t="shared" si="319"/>
        <v>610.85</v>
      </c>
      <c r="AD1689" s="107">
        <f t="shared" si="320"/>
        <v>2.2222222222222223E-2</v>
      </c>
      <c r="AE1689" s="106">
        <f t="shared" si="321"/>
        <v>13.574444444444445</v>
      </c>
      <c r="AF1689" s="105">
        <f t="shared" si="322"/>
        <v>203.61666666666667</v>
      </c>
      <c r="AG1689" s="105">
        <f t="shared" si="323"/>
        <v>439.38333333333333</v>
      </c>
    </row>
    <row r="1690" spans="1:33" s="88" customFormat="1" x14ac:dyDescent="0.35">
      <c r="A1690" s="21">
        <v>10141103</v>
      </c>
      <c r="B1690" s="176" t="s">
        <v>1665</v>
      </c>
      <c r="C1690" s="183" t="s">
        <v>710</v>
      </c>
      <c r="D1690" s="226" t="s">
        <v>12376</v>
      </c>
      <c r="E1690" s="114" t="str">
        <f t="shared" si="313"/>
        <v>TRANSFORMADOR MARCA:  PTS0021</v>
      </c>
      <c r="F1690" s="121" t="s">
        <v>12453</v>
      </c>
      <c r="G1690" s="40"/>
      <c r="H1690" s="124" t="s">
        <v>12441</v>
      </c>
      <c r="I1690" s="121" t="s">
        <v>2113</v>
      </c>
      <c r="J1690" s="21"/>
      <c r="K1690" s="121" t="s">
        <v>12452</v>
      </c>
      <c r="L1690" s="191" t="s">
        <v>12451</v>
      </c>
      <c r="M1690" s="178">
        <v>50</v>
      </c>
      <c r="N1690" s="121">
        <v>33</v>
      </c>
      <c r="O1690" s="121">
        <v>0.4</v>
      </c>
      <c r="P1690" s="121">
        <v>3</v>
      </c>
      <c r="Q1690" s="111">
        <v>2003</v>
      </c>
      <c r="R1690" s="115"/>
      <c r="S1690" s="115"/>
      <c r="T1690" s="116">
        <v>643</v>
      </c>
      <c r="U1690" s="111">
        <v>45</v>
      </c>
      <c r="V1690" s="113">
        <f t="shared" si="314"/>
        <v>452.95777777777778</v>
      </c>
      <c r="W1690" s="113">
        <f t="shared" si="315"/>
        <v>190.04222222222222</v>
      </c>
      <c r="X1690" s="112">
        <f t="shared" si="316"/>
        <v>190042.22222222222</v>
      </c>
      <c r="Y1690" s="111"/>
      <c r="Z1690" s="110">
        <f t="shared" si="312"/>
        <v>31</v>
      </c>
      <c r="AA1690" s="109">
        <f t="shared" si="317"/>
        <v>32.15</v>
      </c>
      <c r="AB1690" s="109">
        <f t="shared" si="318"/>
        <v>32150</v>
      </c>
      <c r="AC1690" s="108">
        <f t="shared" si="319"/>
        <v>610.85</v>
      </c>
      <c r="AD1690" s="107">
        <f t="shared" si="320"/>
        <v>2.2222222222222223E-2</v>
      </c>
      <c r="AE1690" s="106">
        <f t="shared" si="321"/>
        <v>13.574444444444445</v>
      </c>
      <c r="AF1690" s="105">
        <f t="shared" si="322"/>
        <v>203.61666666666667</v>
      </c>
      <c r="AG1690" s="105">
        <f t="shared" si="323"/>
        <v>439.38333333333333</v>
      </c>
    </row>
    <row r="1691" spans="1:33" s="88" customFormat="1" x14ac:dyDescent="0.35">
      <c r="A1691" s="21">
        <v>10141103</v>
      </c>
      <c r="B1691" s="176" t="s">
        <v>1665</v>
      </c>
      <c r="C1691" s="183" t="s">
        <v>710</v>
      </c>
      <c r="D1691" s="226" t="s">
        <v>12372</v>
      </c>
      <c r="E1691" s="114" t="str">
        <f t="shared" si="313"/>
        <v>TRANSFORMADOR MARCA:  PTS0022</v>
      </c>
      <c r="F1691" s="121" t="s">
        <v>12448</v>
      </c>
      <c r="G1691" s="40"/>
      <c r="H1691" s="124" t="s">
        <v>12441</v>
      </c>
      <c r="I1691" s="121" t="s">
        <v>2113</v>
      </c>
      <c r="J1691" s="21"/>
      <c r="K1691" s="121" t="s">
        <v>12450</v>
      </c>
      <c r="L1691" s="191" t="s">
        <v>12449</v>
      </c>
      <c r="M1691" s="178">
        <v>100</v>
      </c>
      <c r="N1691" s="121">
        <v>33</v>
      </c>
      <c r="O1691" s="121">
        <v>0.4</v>
      </c>
      <c r="P1691" s="121">
        <v>3</v>
      </c>
      <c r="Q1691" s="111">
        <v>2003</v>
      </c>
      <c r="R1691" s="115"/>
      <c r="S1691" s="115"/>
      <c r="T1691" s="116">
        <v>763</v>
      </c>
      <c r="U1691" s="111">
        <v>45</v>
      </c>
      <c r="V1691" s="113">
        <f t="shared" si="314"/>
        <v>537.49111111111108</v>
      </c>
      <c r="W1691" s="113">
        <f t="shared" si="315"/>
        <v>225.50888888888892</v>
      </c>
      <c r="X1691" s="112">
        <f t="shared" si="316"/>
        <v>225508.88888888891</v>
      </c>
      <c r="Y1691" s="111"/>
      <c r="Z1691" s="110">
        <f t="shared" si="312"/>
        <v>31</v>
      </c>
      <c r="AA1691" s="109">
        <f t="shared" si="317"/>
        <v>38.15</v>
      </c>
      <c r="AB1691" s="109">
        <f t="shared" si="318"/>
        <v>38150</v>
      </c>
      <c r="AC1691" s="108">
        <f t="shared" si="319"/>
        <v>724.85</v>
      </c>
      <c r="AD1691" s="107">
        <f t="shared" si="320"/>
        <v>2.2222222222222223E-2</v>
      </c>
      <c r="AE1691" s="106">
        <f t="shared" si="321"/>
        <v>16.10777777777778</v>
      </c>
      <c r="AF1691" s="105">
        <f t="shared" si="322"/>
        <v>241.6166666666667</v>
      </c>
      <c r="AG1691" s="105">
        <f t="shared" si="323"/>
        <v>521.38333333333333</v>
      </c>
    </row>
    <row r="1692" spans="1:33" s="88" customFormat="1" x14ac:dyDescent="0.35">
      <c r="A1692" s="21">
        <v>10141103</v>
      </c>
      <c r="B1692" s="176" t="s">
        <v>1665</v>
      </c>
      <c r="C1692" s="183" t="s">
        <v>710</v>
      </c>
      <c r="D1692" s="226" t="s">
        <v>12368</v>
      </c>
      <c r="E1692" s="114" t="str">
        <f t="shared" si="313"/>
        <v>TRANSFORMADOR MARCA:  PTS0023</v>
      </c>
      <c r="F1692" s="226" t="s">
        <v>12448</v>
      </c>
      <c r="G1692" s="40"/>
      <c r="H1692" s="124" t="s">
        <v>12441</v>
      </c>
      <c r="I1692" s="121" t="s">
        <v>2113</v>
      </c>
      <c r="J1692" s="21"/>
      <c r="K1692" s="121" t="s">
        <v>12447</v>
      </c>
      <c r="L1692" s="191" t="s">
        <v>12446</v>
      </c>
      <c r="M1692" s="230">
        <v>100</v>
      </c>
      <c r="N1692" s="121">
        <v>33</v>
      </c>
      <c r="O1692" s="121">
        <v>0.4</v>
      </c>
      <c r="P1692" s="121">
        <v>3</v>
      </c>
      <c r="Q1692" s="111">
        <v>2003</v>
      </c>
      <c r="R1692" s="115"/>
      <c r="S1692" s="115"/>
      <c r="T1692" s="116">
        <v>763</v>
      </c>
      <c r="U1692" s="111">
        <v>45</v>
      </c>
      <c r="V1692" s="113">
        <f t="shared" si="314"/>
        <v>537.49111111111108</v>
      </c>
      <c r="W1692" s="113">
        <f t="shared" si="315"/>
        <v>225.50888888888892</v>
      </c>
      <c r="X1692" s="112">
        <f t="shared" si="316"/>
        <v>225508.88888888891</v>
      </c>
      <c r="Y1692" s="111"/>
      <c r="Z1692" s="110">
        <f t="shared" si="312"/>
        <v>31</v>
      </c>
      <c r="AA1692" s="109">
        <f t="shared" si="317"/>
        <v>38.15</v>
      </c>
      <c r="AB1692" s="109">
        <f t="shared" si="318"/>
        <v>38150</v>
      </c>
      <c r="AC1692" s="108">
        <f t="shared" si="319"/>
        <v>724.85</v>
      </c>
      <c r="AD1692" s="107">
        <f t="shared" si="320"/>
        <v>2.2222222222222223E-2</v>
      </c>
      <c r="AE1692" s="106">
        <f t="shared" si="321"/>
        <v>16.10777777777778</v>
      </c>
      <c r="AF1692" s="105">
        <f t="shared" si="322"/>
        <v>241.6166666666667</v>
      </c>
      <c r="AG1692" s="105">
        <f t="shared" si="323"/>
        <v>521.38333333333333</v>
      </c>
    </row>
    <row r="1693" spans="1:33" s="88" customFormat="1" x14ac:dyDescent="0.35">
      <c r="A1693" s="21">
        <v>10141103</v>
      </c>
      <c r="B1693" s="176" t="s">
        <v>1665</v>
      </c>
      <c r="C1693" s="183" t="s">
        <v>710</v>
      </c>
      <c r="D1693" s="226" t="s">
        <v>12364</v>
      </c>
      <c r="E1693" s="114" t="str">
        <f t="shared" si="313"/>
        <v>TRANSFORMADOR MARCA:  PTS0024</v>
      </c>
      <c r="F1693" s="226" t="s">
        <v>12445</v>
      </c>
      <c r="G1693" s="40"/>
      <c r="H1693" s="124" t="s">
        <v>12441</v>
      </c>
      <c r="I1693" s="121" t="s">
        <v>2113</v>
      </c>
      <c r="J1693" s="21"/>
      <c r="K1693" s="121" t="s">
        <v>12444</v>
      </c>
      <c r="L1693" s="191" t="s">
        <v>12443</v>
      </c>
      <c r="M1693" s="230">
        <v>160</v>
      </c>
      <c r="N1693" s="121">
        <v>33</v>
      </c>
      <c r="O1693" s="121">
        <v>0.4</v>
      </c>
      <c r="P1693" s="121">
        <v>3</v>
      </c>
      <c r="Q1693" s="111">
        <v>2003</v>
      </c>
      <c r="R1693" s="115"/>
      <c r="S1693" s="115"/>
      <c r="T1693" s="116">
        <v>991</v>
      </c>
      <c r="U1693" s="111">
        <v>45</v>
      </c>
      <c r="V1693" s="113">
        <f t="shared" si="314"/>
        <v>698.10444444444443</v>
      </c>
      <c r="W1693" s="113">
        <f t="shared" si="315"/>
        <v>292.89555555555557</v>
      </c>
      <c r="X1693" s="112">
        <f t="shared" si="316"/>
        <v>292895.55555555556</v>
      </c>
      <c r="Y1693" s="111"/>
      <c r="Z1693" s="110">
        <f t="shared" si="312"/>
        <v>31</v>
      </c>
      <c r="AA1693" s="109">
        <f t="shared" si="317"/>
        <v>49.550000000000004</v>
      </c>
      <c r="AB1693" s="109">
        <f t="shared" si="318"/>
        <v>49550.000000000007</v>
      </c>
      <c r="AC1693" s="108">
        <f t="shared" si="319"/>
        <v>941.45</v>
      </c>
      <c r="AD1693" s="107">
        <f t="shared" si="320"/>
        <v>2.2222222222222223E-2</v>
      </c>
      <c r="AE1693" s="106">
        <f t="shared" si="321"/>
        <v>20.921111111111113</v>
      </c>
      <c r="AF1693" s="105">
        <f t="shared" si="322"/>
        <v>313.81666666666666</v>
      </c>
      <c r="AG1693" s="105">
        <f t="shared" si="323"/>
        <v>677.18333333333328</v>
      </c>
    </row>
    <row r="1694" spans="1:33" s="88" customFormat="1" x14ac:dyDescent="0.35">
      <c r="A1694" s="21">
        <v>10141103</v>
      </c>
      <c r="B1694" s="176" t="s">
        <v>1665</v>
      </c>
      <c r="C1694" s="183" t="s">
        <v>710</v>
      </c>
      <c r="D1694" s="226" t="s">
        <v>12362</v>
      </c>
      <c r="E1694" s="114" t="str">
        <f t="shared" si="313"/>
        <v>TRANSFORMADOR MARCA:  PTS0025</v>
      </c>
      <c r="F1694" s="226" t="s">
        <v>12442</v>
      </c>
      <c r="G1694" s="40"/>
      <c r="H1694" s="124" t="s">
        <v>12441</v>
      </c>
      <c r="I1694" s="121" t="s">
        <v>2113</v>
      </c>
      <c r="J1694" s="21"/>
      <c r="K1694" s="121" t="s">
        <v>12440</v>
      </c>
      <c r="L1694" s="191" t="s">
        <v>12439</v>
      </c>
      <c r="M1694" s="230">
        <v>50</v>
      </c>
      <c r="N1694" s="121">
        <v>33</v>
      </c>
      <c r="O1694" s="121">
        <v>0.4</v>
      </c>
      <c r="P1694" s="121">
        <v>3</v>
      </c>
      <c r="Q1694" s="111">
        <v>2003</v>
      </c>
      <c r="R1694" s="115"/>
      <c r="S1694" s="115"/>
      <c r="T1694" s="116">
        <v>643</v>
      </c>
      <c r="U1694" s="111">
        <v>45</v>
      </c>
      <c r="V1694" s="113">
        <f t="shared" si="314"/>
        <v>452.95777777777778</v>
      </c>
      <c r="W1694" s="113">
        <f t="shared" si="315"/>
        <v>190.04222222222222</v>
      </c>
      <c r="X1694" s="112">
        <f t="shared" si="316"/>
        <v>190042.22222222222</v>
      </c>
      <c r="Y1694" s="111"/>
      <c r="Z1694" s="110">
        <f t="shared" si="312"/>
        <v>31</v>
      </c>
      <c r="AA1694" s="109">
        <f t="shared" si="317"/>
        <v>32.15</v>
      </c>
      <c r="AB1694" s="109">
        <f t="shared" si="318"/>
        <v>32150</v>
      </c>
      <c r="AC1694" s="108">
        <f t="shared" si="319"/>
        <v>610.85</v>
      </c>
      <c r="AD1694" s="107">
        <f t="shared" si="320"/>
        <v>2.2222222222222223E-2</v>
      </c>
      <c r="AE1694" s="106">
        <f t="shared" si="321"/>
        <v>13.574444444444445</v>
      </c>
      <c r="AF1694" s="105">
        <f t="shared" si="322"/>
        <v>203.61666666666667</v>
      </c>
      <c r="AG1694" s="105">
        <f t="shared" si="323"/>
        <v>439.38333333333333</v>
      </c>
    </row>
    <row r="1695" spans="1:33" s="88" customFormat="1" x14ac:dyDescent="0.35">
      <c r="A1695" s="21">
        <v>10141103</v>
      </c>
      <c r="B1695" s="176" t="s">
        <v>1665</v>
      </c>
      <c r="C1695" s="183" t="s">
        <v>710</v>
      </c>
      <c r="D1695" s="226" t="s">
        <v>12316</v>
      </c>
      <c r="E1695" s="114" t="str">
        <f t="shared" si="313"/>
        <v>TRANSFORMADOR MARCA:  PTS0001</v>
      </c>
      <c r="F1695" s="226" t="s">
        <v>12432</v>
      </c>
      <c r="G1695" s="40"/>
      <c r="H1695" s="124" t="s">
        <v>12356</v>
      </c>
      <c r="I1695" s="121" t="s">
        <v>2113</v>
      </c>
      <c r="J1695" s="21"/>
      <c r="K1695" s="121" t="s">
        <v>12438</v>
      </c>
      <c r="L1695" s="191" t="s">
        <v>12437</v>
      </c>
      <c r="M1695" s="230">
        <v>250</v>
      </c>
      <c r="N1695" s="121">
        <v>33</v>
      </c>
      <c r="O1695" s="121">
        <v>0.4</v>
      </c>
      <c r="P1695" s="121">
        <v>3</v>
      </c>
      <c r="Q1695" s="111">
        <v>2003</v>
      </c>
      <c r="R1695" s="115"/>
      <c r="S1695" s="115"/>
      <c r="T1695" s="116">
        <v>991</v>
      </c>
      <c r="U1695" s="111">
        <v>45</v>
      </c>
      <c r="V1695" s="113">
        <f t="shared" si="314"/>
        <v>698.10444444444443</v>
      </c>
      <c r="W1695" s="113">
        <f t="shared" si="315"/>
        <v>292.89555555555557</v>
      </c>
      <c r="X1695" s="112">
        <f t="shared" si="316"/>
        <v>292895.55555555556</v>
      </c>
      <c r="Y1695" s="111"/>
      <c r="Z1695" s="110">
        <f t="shared" si="312"/>
        <v>31</v>
      </c>
      <c r="AA1695" s="109">
        <f t="shared" si="317"/>
        <v>49.550000000000004</v>
      </c>
      <c r="AB1695" s="109">
        <f t="shared" si="318"/>
        <v>49550.000000000007</v>
      </c>
      <c r="AC1695" s="108">
        <f t="shared" si="319"/>
        <v>941.45</v>
      </c>
      <c r="AD1695" s="107">
        <f t="shared" si="320"/>
        <v>2.2222222222222223E-2</v>
      </c>
      <c r="AE1695" s="106">
        <f t="shared" si="321"/>
        <v>20.921111111111113</v>
      </c>
      <c r="AF1695" s="105">
        <f t="shared" si="322"/>
        <v>313.81666666666666</v>
      </c>
      <c r="AG1695" s="105">
        <f t="shared" si="323"/>
        <v>677.18333333333328</v>
      </c>
    </row>
    <row r="1696" spans="1:33" s="88" customFormat="1" x14ac:dyDescent="0.35">
      <c r="A1696" s="21">
        <v>10141103</v>
      </c>
      <c r="B1696" s="176" t="s">
        <v>1665</v>
      </c>
      <c r="C1696" s="183" t="s">
        <v>710</v>
      </c>
      <c r="D1696" s="226" t="s">
        <v>12313</v>
      </c>
      <c r="E1696" s="114" t="str">
        <f t="shared" si="313"/>
        <v>TRANSFORMADOR MARCA:  PTS0002</v>
      </c>
      <c r="F1696" s="226" t="s">
        <v>12432</v>
      </c>
      <c r="G1696" s="40"/>
      <c r="H1696" s="124" t="s">
        <v>12356</v>
      </c>
      <c r="I1696" s="121" t="s">
        <v>2113</v>
      </c>
      <c r="J1696" s="21"/>
      <c r="K1696" s="121" t="s">
        <v>12436</v>
      </c>
      <c r="L1696" s="191" t="s">
        <v>12435</v>
      </c>
      <c r="M1696" s="230">
        <v>315</v>
      </c>
      <c r="N1696" s="121">
        <v>33</v>
      </c>
      <c r="O1696" s="121">
        <v>0.4</v>
      </c>
      <c r="P1696" s="121">
        <v>3</v>
      </c>
      <c r="Q1696" s="111">
        <v>2003</v>
      </c>
      <c r="R1696" s="115"/>
      <c r="S1696" s="115"/>
      <c r="T1696" s="116">
        <v>1039</v>
      </c>
      <c r="U1696" s="111">
        <v>45</v>
      </c>
      <c r="V1696" s="113">
        <f t="shared" si="314"/>
        <v>731.91777777777781</v>
      </c>
      <c r="W1696" s="113">
        <f t="shared" si="315"/>
        <v>307.08222222222219</v>
      </c>
      <c r="X1696" s="112">
        <f t="shared" si="316"/>
        <v>307082.22222222219</v>
      </c>
      <c r="Y1696" s="111"/>
      <c r="Z1696" s="110">
        <f t="shared" si="312"/>
        <v>31</v>
      </c>
      <c r="AA1696" s="109">
        <f t="shared" si="317"/>
        <v>51.95</v>
      </c>
      <c r="AB1696" s="109">
        <f t="shared" si="318"/>
        <v>51950</v>
      </c>
      <c r="AC1696" s="108">
        <f t="shared" si="319"/>
        <v>987.05</v>
      </c>
      <c r="AD1696" s="107">
        <f t="shared" si="320"/>
        <v>2.2222222222222223E-2</v>
      </c>
      <c r="AE1696" s="106">
        <f t="shared" si="321"/>
        <v>21.934444444444445</v>
      </c>
      <c r="AF1696" s="105">
        <f t="shared" si="322"/>
        <v>329.01666666666665</v>
      </c>
      <c r="AG1696" s="105">
        <f t="shared" si="323"/>
        <v>709.98333333333335</v>
      </c>
    </row>
    <row r="1697" spans="1:33" s="88" customFormat="1" x14ac:dyDescent="0.35">
      <c r="A1697" s="21">
        <v>10141103</v>
      </c>
      <c r="B1697" s="176" t="s">
        <v>1665</v>
      </c>
      <c r="C1697" s="183" t="s">
        <v>710</v>
      </c>
      <c r="D1697" s="226" t="s">
        <v>12310</v>
      </c>
      <c r="E1697" s="114" t="str">
        <f t="shared" si="313"/>
        <v>TRANSFORMADOR MARCA:  PTS0003</v>
      </c>
      <c r="F1697" s="226" t="s">
        <v>12363</v>
      </c>
      <c r="G1697" s="40"/>
      <c r="H1697" s="124" t="s">
        <v>12356</v>
      </c>
      <c r="I1697" s="121" t="s">
        <v>2113</v>
      </c>
      <c r="J1697" s="21"/>
      <c r="K1697" s="121" t="s">
        <v>12434</v>
      </c>
      <c r="L1697" s="191" t="s">
        <v>12433</v>
      </c>
      <c r="M1697" s="178">
        <v>50</v>
      </c>
      <c r="N1697" s="121">
        <v>33</v>
      </c>
      <c r="O1697" s="121">
        <v>0.4</v>
      </c>
      <c r="P1697" s="121">
        <v>3</v>
      </c>
      <c r="Q1697" s="111">
        <v>2003</v>
      </c>
      <c r="R1697" s="115"/>
      <c r="S1697" s="115"/>
      <c r="T1697" s="116">
        <v>643</v>
      </c>
      <c r="U1697" s="111">
        <v>45</v>
      </c>
      <c r="V1697" s="113">
        <f t="shared" si="314"/>
        <v>452.95777777777778</v>
      </c>
      <c r="W1697" s="113">
        <f t="shared" si="315"/>
        <v>190.04222222222222</v>
      </c>
      <c r="X1697" s="112">
        <f t="shared" si="316"/>
        <v>190042.22222222222</v>
      </c>
      <c r="Y1697" s="111"/>
      <c r="Z1697" s="110">
        <f t="shared" si="312"/>
        <v>31</v>
      </c>
      <c r="AA1697" s="109">
        <f t="shared" si="317"/>
        <v>32.15</v>
      </c>
      <c r="AB1697" s="109">
        <f t="shared" si="318"/>
        <v>32150</v>
      </c>
      <c r="AC1697" s="108">
        <f t="shared" si="319"/>
        <v>610.85</v>
      </c>
      <c r="AD1697" s="107">
        <f t="shared" si="320"/>
        <v>2.2222222222222223E-2</v>
      </c>
      <c r="AE1697" s="106">
        <f t="shared" si="321"/>
        <v>13.574444444444445</v>
      </c>
      <c r="AF1697" s="105">
        <f t="shared" si="322"/>
        <v>203.61666666666667</v>
      </c>
      <c r="AG1697" s="105">
        <f t="shared" si="323"/>
        <v>439.38333333333333</v>
      </c>
    </row>
    <row r="1698" spans="1:33" s="88" customFormat="1" x14ac:dyDescent="0.35">
      <c r="A1698" s="21">
        <v>10141103</v>
      </c>
      <c r="B1698" s="176" t="s">
        <v>1665</v>
      </c>
      <c r="C1698" s="183" t="s">
        <v>710</v>
      </c>
      <c r="D1698" s="226" t="s">
        <v>12307</v>
      </c>
      <c r="E1698" s="114" t="str">
        <f t="shared" si="313"/>
        <v>TRANSFORMADOR MARCA:  PTS0004</v>
      </c>
      <c r="F1698" s="121" t="s">
        <v>12432</v>
      </c>
      <c r="G1698" s="40"/>
      <c r="H1698" s="124" t="s">
        <v>12356</v>
      </c>
      <c r="I1698" s="121" t="s">
        <v>2113</v>
      </c>
      <c r="J1698" s="21"/>
      <c r="K1698" s="121" t="s">
        <v>12431</v>
      </c>
      <c r="L1698" s="191" t="s">
        <v>12430</v>
      </c>
      <c r="M1698" s="178">
        <v>160</v>
      </c>
      <c r="N1698" s="121">
        <v>33</v>
      </c>
      <c r="O1698" s="121">
        <v>0.4</v>
      </c>
      <c r="P1698" s="121">
        <v>3</v>
      </c>
      <c r="Q1698" s="111">
        <v>2003</v>
      </c>
      <c r="R1698" s="115"/>
      <c r="S1698" s="115"/>
      <c r="T1698" s="116">
        <v>991</v>
      </c>
      <c r="U1698" s="111">
        <v>45</v>
      </c>
      <c r="V1698" s="113">
        <f t="shared" si="314"/>
        <v>698.10444444444443</v>
      </c>
      <c r="W1698" s="113">
        <f t="shared" si="315"/>
        <v>292.89555555555557</v>
      </c>
      <c r="X1698" s="112">
        <f t="shared" si="316"/>
        <v>292895.55555555556</v>
      </c>
      <c r="Y1698" s="111"/>
      <c r="Z1698" s="110">
        <f t="shared" si="312"/>
        <v>31</v>
      </c>
      <c r="AA1698" s="109">
        <f t="shared" si="317"/>
        <v>49.550000000000004</v>
      </c>
      <c r="AB1698" s="109">
        <f t="shared" si="318"/>
        <v>49550.000000000007</v>
      </c>
      <c r="AC1698" s="108">
        <f t="shared" si="319"/>
        <v>941.45</v>
      </c>
      <c r="AD1698" s="107">
        <f t="shared" si="320"/>
        <v>2.2222222222222223E-2</v>
      </c>
      <c r="AE1698" s="106">
        <f t="shared" si="321"/>
        <v>20.921111111111113</v>
      </c>
      <c r="AF1698" s="105">
        <f t="shared" si="322"/>
        <v>313.81666666666666</v>
      </c>
      <c r="AG1698" s="105">
        <f t="shared" si="323"/>
        <v>677.18333333333328</v>
      </c>
    </row>
    <row r="1699" spans="1:33" s="88" customFormat="1" x14ac:dyDescent="0.35">
      <c r="A1699" s="21">
        <v>10141103</v>
      </c>
      <c r="B1699" s="176" t="s">
        <v>1665</v>
      </c>
      <c r="C1699" s="183" t="s">
        <v>710</v>
      </c>
      <c r="D1699" s="226" t="s">
        <v>12304</v>
      </c>
      <c r="E1699" s="114" t="str">
        <f t="shared" si="313"/>
        <v>TRANSFORMADOR MARCA:  PTS0005</v>
      </c>
      <c r="F1699" s="226" t="s">
        <v>12375</v>
      </c>
      <c r="G1699" s="40"/>
      <c r="H1699" s="124" t="s">
        <v>12356</v>
      </c>
      <c r="I1699" s="121" t="s">
        <v>2113</v>
      </c>
      <c r="J1699" s="21"/>
      <c r="K1699" s="121" t="s">
        <v>12429</v>
      </c>
      <c r="L1699" s="191" t="s">
        <v>12428</v>
      </c>
      <c r="M1699" s="230">
        <v>100</v>
      </c>
      <c r="N1699" s="121">
        <v>33</v>
      </c>
      <c r="O1699" s="121">
        <v>0.4</v>
      </c>
      <c r="P1699" s="121">
        <v>3</v>
      </c>
      <c r="Q1699" s="111">
        <v>2003</v>
      </c>
      <c r="R1699" s="115"/>
      <c r="S1699" s="115"/>
      <c r="T1699" s="116">
        <v>763</v>
      </c>
      <c r="U1699" s="111">
        <v>45</v>
      </c>
      <c r="V1699" s="113">
        <f t="shared" si="314"/>
        <v>537.49111111111108</v>
      </c>
      <c r="W1699" s="113">
        <f t="shared" si="315"/>
        <v>225.50888888888892</v>
      </c>
      <c r="X1699" s="112">
        <f t="shared" si="316"/>
        <v>225508.88888888891</v>
      </c>
      <c r="Y1699" s="111"/>
      <c r="Z1699" s="110">
        <f t="shared" si="312"/>
        <v>31</v>
      </c>
      <c r="AA1699" s="109">
        <f t="shared" si="317"/>
        <v>38.15</v>
      </c>
      <c r="AB1699" s="109">
        <f t="shared" si="318"/>
        <v>38150</v>
      </c>
      <c r="AC1699" s="108">
        <f t="shared" si="319"/>
        <v>724.85</v>
      </c>
      <c r="AD1699" s="107">
        <f t="shared" si="320"/>
        <v>2.2222222222222223E-2</v>
      </c>
      <c r="AE1699" s="106">
        <f t="shared" si="321"/>
        <v>16.10777777777778</v>
      </c>
      <c r="AF1699" s="105">
        <f t="shared" si="322"/>
        <v>241.6166666666667</v>
      </c>
      <c r="AG1699" s="105">
        <f t="shared" si="323"/>
        <v>521.38333333333333</v>
      </c>
    </row>
    <row r="1700" spans="1:33" s="88" customFormat="1" x14ac:dyDescent="0.35">
      <c r="A1700" s="21">
        <v>10141103</v>
      </c>
      <c r="B1700" s="176" t="s">
        <v>1665</v>
      </c>
      <c r="C1700" s="183" t="s">
        <v>710</v>
      </c>
      <c r="D1700" s="226" t="s">
        <v>12331</v>
      </c>
      <c r="E1700" s="114" t="str">
        <f t="shared" si="313"/>
        <v>TRANSFORMADOR MARCA:  PTS0006</v>
      </c>
      <c r="F1700" s="226" t="s">
        <v>12427</v>
      </c>
      <c r="G1700" s="40"/>
      <c r="H1700" s="124" t="s">
        <v>12356</v>
      </c>
      <c r="I1700" s="121" t="s">
        <v>2113</v>
      </c>
      <c r="J1700" s="21"/>
      <c r="K1700" s="121" t="s">
        <v>12426</v>
      </c>
      <c r="L1700" s="191" t="s">
        <v>12425</v>
      </c>
      <c r="M1700" s="230">
        <v>100</v>
      </c>
      <c r="N1700" s="121">
        <v>33</v>
      </c>
      <c r="O1700" s="121">
        <v>0.4</v>
      </c>
      <c r="P1700" s="121">
        <v>3</v>
      </c>
      <c r="Q1700" s="111">
        <v>2003</v>
      </c>
      <c r="R1700" s="115"/>
      <c r="S1700" s="115"/>
      <c r="T1700" s="116">
        <v>763</v>
      </c>
      <c r="U1700" s="111">
        <v>45</v>
      </c>
      <c r="V1700" s="113">
        <f t="shared" si="314"/>
        <v>537.49111111111108</v>
      </c>
      <c r="W1700" s="113">
        <f t="shared" si="315"/>
        <v>225.50888888888892</v>
      </c>
      <c r="X1700" s="112">
        <f t="shared" si="316"/>
        <v>225508.88888888891</v>
      </c>
      <c r="Y1700" s="111"/>
      <c r="Z1700" s="110">
        <f t="shared" ref="Z1700:Z1763" si="324">(U1700-(2017-Q1700))</f>
        <v>31</v>
      </c>
      <c r="AA1700" s="109">
        <f t="shared" si="317"/>
        <v>38.15</v>
      </c>
      <c r="AB1700" s="109">
        <f t="shared" si="318"/>
        <v>38150</v>
      </c>
      <c r="AC1700" s="108">
        <f t="shared" si="319"/>
        <v>724.85</v>
      </c>
      <c r="AD1700" s="107">
        <f t="shared" si="320"/>
        <v>2.2222222222222223E-2</v>
      </c>
      <c r="AE1700" s="106">
        <f t="shared" si="321"/>
        <v>16.10777777777778</v>
      </c>
      <c r="AF1700" s="105">
        <f t="shared" si="322"/>
        <v>241.6166666666667</v>
      </c>
      <c r="AG1700" s="105">
        <f t="shared" si="323"/>
        <v>521.38333333333333</v>
      </c>
    </row>
    <row r="1701" spans="1:33" s="88" customFormat="1" x14ac:dyDescent="0.35">
      <c r="A1701" s="21">
        <v>10141103</v>
      </c>
      <c r="B1701" s="176" t="s">
        <v>1665</v>
      </c>
      <c r="C1701" s="183" t="s">
        <v>710</v>
      </c>
      <c r="D1701" s="226" t="s">
        <v>12328</v>
      </c>
      <c r="E1701" s="114" t="str">
        <f t="shared" si="313"/>
        <v>TRANSFORMADOR MARCA:  PTS0007</v>
      </c>
      <c r="F1701" s="226" t="s">
        <v>12375</v>
      </c>
      <c r="G1701" s="40"/>
      <c r="H1701" s="124" t="s">
        <v>12356</v>
      </c>
      <c r="I1701" s="121" t="s">
        <v>2113</v>
      </c>
      <c r="J1701" s="21"/>
      <c r="K1701" s="121" t="s">
        <v>12424</v>
      </c>
      <c r="L1701" s="191" t="s">
        <v>12423</v>
      </c>
      <c r="M1701" s="230">
        <v>50</v>
      </c>
      <c r="N1701" s="121">
        <v>33</v>
      </c>
      <c r="O1701" s="121">
        <v>0.4</v>
      </c>
      <c r="P1701" s="121">
        <v>3</v>
      </c>
      <c r="Q1701" s="111">
        <v>2003</v>
      </c>
      <c r="R1701" s="115"/>
      <c r="S1701" s="115"/>
      <c r="T1701" s="116">
        <v>643</v>
      </c>
      <c r="U1701" s="111">
        <v>45</v>
      </c>
      <c r="V1701" s="113">
        <f t="shared" si="314"/>
        <v>452.95777777777778</v>
      </c>
      <c r="W1701" s="113">
        <f t="shared" si="315"/>
        <v>190.04222222222222</v>
      </c>
      <c r="X1701" s="112">
        <f t="shared" si="316"/>
        <v>190042.22222222222</v>
      </c>
      <c r="Y1701" s="111"/>
      <c r="Z1701" s="110">
        <f t="shared" si="324"/>
        <v>31</v>
      </c>
      <c r="AA1701" s="109">
        <f t="shared" si="317"/>
        <v>32.15</v>
      </c>
      <c r="AB1701" s="109">
        <f t="shared" si="318"/>
        <v>32150</v>
      </c>
      <c r="AC1701" s="108">
        <f t="shared" si="319"/>
        <v>610.85</v>
      </c>
      <c r="AD1701" s="107">
        <f t="shared" si="320"/>
        <v>2.2222222222222223E-2</v>
      </c>
      <c r="AE1701" s="106">
        <f t="shared" si="321"/>
        <v>13.574444444444445</v>
      </c>
      <c r="AF1701" s="105">
        <f t="shared" si="322"/>
        <v>203.61666666666667</v>
      </c>
      <c r="AG1701" s="105">
        <f t="shared" si="323"/>
        <v>439.38333333333333</v>
      </c>
    </row>
    <row r="1702" spans="1:33" s="88" customFormat="1" x14ac:dyDescent="0.35">
      <c r="A1702" s="21">
        <v>10141103</v>
      </c>
      <c r="B1702" s="176" t="s">
        <v>1665</v>
      </c>
      <c r="C1702" s="183" t="s">
        <v>710</v>
      </c>
      <c r="D1702" s="226" t="s">
        <v>12422</v>
      </c>
      <c r="E1702" s="114" t="str">
        <f t="shared" si="313"/>
        <v>TRANSFORMADOR MARCA:  PTS0008</v>
      </c>
      <c r="F1702" s="226" t="s">
        <v>12363</v>
      </c>
      <c r="G1702" s="40"/>
      <c r="H1702" s="124" t="s">
        <v>12356</v>
      </c>
      <c r="I1702" s="121" t="s">
        <v>2113</v>
      </c>
      <c r="J1702" s="21"/>
      <c r="K1702" s="121" t="s">
        <v>12421</v>
      </c>
      <c r="L1702" s="191" t="s">
        <v>12420</v>
      </c>
      <c r="M1702" s="230">
        <v>50</v>
      </c>
      <c r="N1702" s="121">
        <v>33</v>
      </c>
      <c r="O1702" s="121">
        <v>0.4</v>
      </c>
      <c r="P1702" s="121">
        <v>3</v>
      </c>
      <c r="Q1702" s="111">
        <v>2003</v>
      </c>
      <c r="R1702" s="115"/>
      <c r="S1702" s="115"/>
      <c r="T1702" s="116">
        <v>643</v>
      </c>
      <c r="U1702" s="111">
        <v>45</v>
      </c>
      <c r="V1702" s="113">
        <f t="shared" si="314"/>
        <v>452.95777777777778</v>
      </c>
      <c r="W1702" s="113">
        <f t="shared" si="315"/>
        <v>190.04222222222222</v>
      </c>
      <c r="X1702" s="112">
        <f t="shared" si="316"/>
        <v>190042.22222222222</v>
      </c>
      <c r="Y1702" s="111"/>
      <c r="Z1702" s="110">
        <f t="shared" si="324"/>
        <v>31</v>
      </c>
      <c r="AA1702" s="109">
        <f t="shared" si="317"/>
        <v>32.15</v>
      </c>
      <c r="AB1702" s="109">
        <f t="shared" si="318"/>
        <v>32150</v>
      </c>
      <c r="AC1702" s="108">
        <f t="shared" si="319"/>
        <v>610.85</v>
      </c>
      <c r="AD1702" s="107">
        <f t="shared" si="320"/>
        <v>2.2222222222222223E-2</v>
      </c>
      <c r="AE1702" s="106">
        <f t="shared" si="321"/>
        <v>13.574444444444445</v>
      </c>
      <c r="AF1702" s="105">
        <f t="shared" si="322"/>
        <v>203.61666666666667</v>
      </c>
      <c r="AG1702" s="105">
        <f t="shared" si="323"/>
        <v>439.38333333333333</v>
      </c>
    </row>
    <row r="1703" spans="1:33" s="88" customFormat="1" x14ac:dyDescent="0.35">
      <c r="A1703" s="21">
        <v>10141103</v>
      </c>
      <c r="B1703" s="176" t="s">
        <v>1665</v>
      </c>
      <c r="C1703" s="183" t="s">
        <v>710</v>
      </c>
      <c r="D1703" s="226" t="s">
        <v>12419</v>
      </c>
      <c r="E1703" s="114" t="str">
        <f t="shared" si="313"/>
        <v>TRANSFORMADOR MARCA:  PTS0009</v>
      </c>
      <c r="F1703" s="226" t="s">
        <v>12375</v>
      </c>
      <c r="G1703" s="40"/>
      <c r="H1703" s="124" t="s">
        <v>12356</v>
      </c>
      <c r="I1703" s="121" t="s">
        <v>2113</v>
      </c>
      <c r="J1703" s="21"/>
      <c r="K1703" s="121" t="s">
        <v>12418</v>
      </c>
      <c r="L1703" s="191" t="s">
        <v>12417</v>
      </c>
      <c r="M1703" s="230">
        <v>100</v>
      </c>
      <c r="N1703" s="121">
        <v>33</v>
      </c>
      <c r="O1703" s="121">
        <v>0.4</v>
      </c>
      <c r="P1703" s="121">
        <v>3</v>
      </c>
      <c r="Q1703" s="111">
        <v>2003</v>
      </c>
      <c r="R1703" s="115"/>
      <c r="S1703" s="115"/>
      <c r="T1703" s="116">
        <v>763</v>
      </c>
      <c r="U1703" s="111">
        <v>45</v>
      </c>
      <c r="V1703" s="113">
        <f t="shared" si="314"/>
        <v>537.49111111111108</v>
      </c>
      <c r="W1703" s="113">
        <f t="shared" si="315"/>
        <v>225.50888888888892</v>
      </c>
      <c r="X1703" s="112">
        <f t="shared" si="316"/>
        <v>225508.88888888891</v>
      </c>
      <c r="Y1703" s="111"/>
      <c r="Z1703" s="110">
        <f t="shared" si="324"/>
        <v>31</v>
      </c>
      <c r="AA1703" s="109">
        <f t="shared" si="317"/>
        <v>38.15</v>
      </c>
      <c r="AB1703" s="109">
        <f t="shared" si="318"/>
        <v>38150</v>
      </c>
      <c r="AC1703" s="108">
        <f t="shared" si="319"/>
        <v>724.85</v>
      </c>
      <c r="AD1703" s="107">
        <f t="shared" si="320"/>
        <v>2.2222222222222223E-2</v>
      </c>
      <c r="AE1703" s="106">
        <f t="shared" si="321"/>
        <v>16.10777777777778</v>
      </c>
      <c r="AF1703" s="105">
        <f t="shared" si="322"/>
        <v>241.6166666666667</v>
      </c>
      <c r="AG1703" s="105">
        <f t="shared" si="323"/>
        <v>521.38333333333333</v>
      </c>
    </row>
    <row r="1704" spans="1:33" s="88" customFormat="1" x14ac:dyDescent="0.35">
      <c r="A1704" s="21">
        <v>10141103</v>
      </c>
      <c r="B1704" s="176" t="s">
        <v>1665</v>
      </c>
      <c r="C1704" s="183" t="s">
        <v>710</v>
      </c>
      <c r="D1704" s="226" t="s">
        <v>12416</v>
      </c>
      <c r="E1704" s="114" t="str">
        <f t="shared" si="313"/>
        <v>TRANSFORMADOR MARCA:  PTS0010</v>
      </c>
      <c r="F1704" s="226" t="s">
        <v>12387</v>
      </c>
      <c r="G1704" s="40"/>
      <c r="H1704" s="124" t="s">
        <v>12356</v>
      </c>
      <c r="I1704" s="121" t="s">
        <v>2113</v>
      </c>
      <c r="J1704" s="21"/>
      <c r="K1704" s="121" t="s">
        <v>12415</v>
      </c>
      <c r="L1704" s="191" t="s">
        <v>12414</v>
      </c>
      <c r="M1704" s="230">
        <v>160</v>
      </c>
      <c r="N1704" s="121">
        <v>33</v>
      </c>
      <c r="O1704" s="121">
        <v>0.4</v>
      </c>
      <c r="P1704" s="121">
        <v>3</v>
      </c>
      <c r="Q1704" s="111">
        <v>2003</v>
      </c>
      <c r="R1704" s="115"/>
      <c r="S1704" s="115"/>
      <c r="T1704" s="116">
        <v>991</v>
      </c>
      <c r="U1704" s="111">
        <v>45</v>
      </c>
      <c r="V1704" s="113">
        <f t="shared" si="314"/>
        <v>698.10444444444443</v>
      </c>
      <c r="W1704" s="113">
        <f t="shared" si="315"/>
        <v>292.89555555555557</v>
      </c>
      <c r="X1704" s="112">
        <f t="shared" si="316"/>
        <v>292895.55555555556</v>
      </c>
      <c r="Y1704" s="111"/>
      <c r="Z1704" s="110">
        <f t="shared" si="324"/>
        <v>31</v>
      </c>
      <c r="AA1704" s="109">
        <f t="shared" si="317"/>
        <v>49.550000000000004</v>
      </c>
      <c r="AB1704" s="109">
        <f t="shared" si="318"/>
        <v>49550.000000000007</v>
      </c>
      <c r="AC1704" s="108">
        <f t="shared" si="319"/>
        <v>941.45</v>
      </c>
      <c r="AD1704" s="107">
        <f t="shared" si="320"/>
        <v>2.2222222222222223E-2</v>
      </c>
      <c r="AE1704" s="106">
        <f t="shared" si="321"/>
        <v>20.921111111111113</v>
      </c>
      <c r="AF1704" s="105">
        <f t="shared" si="322"/>
        <v>313.81666666666666</v>
      </c>
      <c r="AG1704" s="105">
        <f t="shared" si="323"/>
        <v>677.18333333333328</v>
      </c>
    </row>
    <row r="1705" spans="1:33" s="88" customFormat="1" x14ac:dyDescent="0.35">
      <c r="A1705" s="21">
        <v>10141103</v>
      </c>
      <c r="B1705" s="176" t="s">
        <v>1665</v>
      </c>
      <c r="C1705" s="183" t="s">
        <v>710</v>
      </c>
      <c r="D1705" s="226" t="s">
        <v>12413</v>
      </c>
      <c r="E1705" s="114" t="str">
        <f t="shared" si="313"/>
        <v>TRANSFORMADOR MARCA:  PTS0011</v>
      </c>
      <c r="F1705" s="226" t="s">
        <v>12387</v>
      </c>
      <c r="G1705" s="40"/>
      <c r="H1705" s="124" t="s">
        <v>12356</v>
      </c>
      <c r="I1705" s="121" t="s">
        <v>2113</v>
      </c>
      <c r="J1705" s="21"/>
      <c r="K1705" s="121" t="s">
        <v>12412</v>
      </c>
      <c r="L1705" s="191" t="s">
        <v>12411</v>
      </c>
      <c r="M1705" s="230">
        <v>160</v>
      </c>
      <c r="N1705" s="121">
        <v>33</v>
      </c>
      <c r="O1705" s="121">
        <v>0.4</v>
      </c>
      <c r="P1705" s="121">
        <v>3</v>
      </c>
      <c r="Q1705" s="111">
        <v>2003</v>
      </c>
      <c r="R1705" s="115"/>
      <c r="S1705" s="115"/>
      <c r="T1705" s="116">
        <v>991</v>
      </c>
      <c r="U1705" s="111">
        <v>45</v>
      </c>
      <c r="V1705" s="113">
        <f t="shared" si="314"/>
        <v>698.10444444444443</v>
      </c>
      <c r="W1705" s="113">
        <f t="shared" si="315"/>
        <v>292.89555555555557</v>
      </c>
      <c r="X1705" s="112">
        <f t="shared" si="316"/>
        <v>292895.55555555556</v>
      </c>
      <c r="Y1705" s="111"/>
      <c r="Z1705" s="110">
        <f t="shared" si="324"/>
        <v>31</v>
      </c>
      <c r="AA1705" s="109">
        <f t="shared" si="317"/>
        <v>49.550000000000004</v>
      </c>
      <c r="AB1705" s="109">
        <f t="shared" si="318"/>
        <v>49550.000000000007</v>
      </c>
      <c r="AC1705" s="108">
        <f t="shared" si="319"/>
        <v>941.45</v>
      </c>
      <c r="AD1705" s="107">
        <f t="shared" si="320"/>
        <v>2.2222222222222223E-2</v>
      </c>
      <c r="AE1705" s="106">
        <f t="shared" si="321"/>
        <v>20.921111111111113</v>
      </c>
      <c r="AF1705" s="105">
        <f t="shared" si="322"/>
        <v>313.81666666666666</v>
      </c>
      <c r="AG1705" s="105">
        <f t="shared" si="323"/>
        <v>677.18333333333328</v>
      </c>
    </row>
    <row r="1706" spans="1:33" s="88" customFormat="1" x14ac:dyDescent="0.35">
      <c r="A1706" s="21">
        <v>10141103</v>
      </c>
      <c r="B1706" s="176" t="s">
        <v>1665</v>
      </c>
      <c r="C1706" s="183" t="s">
        <v>710</v>
      </c>
      <c r="D1706" s="226" t="s">
        <v>12410</v>
      </c>
      <c r="E1706" s="114" t="str">
        <f t="shared" si="313"/>
        <v>TRANSFORMADOR MARCA:  PTS0012</v>
      </c>
      <c r="F1706" s="226" t="s">
        <v>12409</v>
      </c>
      <c r="G1706" s="40"/>
      <c r="H1706" s="124" t="s">
        <v>12356</v>
      </c>
      <c r="I1706" s="121" t="s">
        <v>2113</v>
      </c>
      <c r="J1706" s="21"/>
      <c r="K1706" s="121" t="s">
        <v>12408</v>
      </c>
      <c r="L1706" s="191" t="s">
        <v>12407</v>
      </c>
      <c r="M1706" s="230">
        <v>50</v>
      </c>
      <c r="N1706" s="121">
        <v>33</v>
      </c>
      <c r="O1706" s="121">
        <v>0.4</v>
      </c>
      <c r="P1706" s="121">
        <v>3</v>
      </c>
      <c r="Q1706" s="111">
        <v>2003</v>
      </c>
      <c r="R1706" s="115"/>
      <c r="S1706" s="115"/>
      <c r="T1706" s="116">
        <v>643</v>
      </c>
      <c r="U1706" s="111">
        <v>45</v>
      </c>
      <c r="V1706" s="113">
        <f t="shared" si="314"/>
        <v>452.95777777777778</v>
      </c>
      <c r="W1706" s="113">
        <f t="shared" si="315"/>
        <v>190.04222222222222</v>
      </c>
      <c r="X1706" s="112">
        <f t="shared" si="316"/>
        <v>190042.22222222222</v>
      </c>
      <c r="Y1706" s="111"/>
      <c r="Z1706" s="110">
        <f t="shared" si="324"/>
        <v>31</v>
      </c>
      <c r="AA1706" s="109">
        <f t="shared" si="317"/>
        <v>32.15</v>
      </c>
      <c r="AB1706" s="109">
        <f t="shared" si="318"/>
        <v>32150</v>
      </c>
      <c r="AC1706" s="108">
        <f t="shared" si="319"/>
        <v>610.85</v>
      </c>
      <c r="AD1706" s="107">
        <f t="shared" si="320"/>
        <v>2.2222222222222223E-2</v>
      </c>
      <c r="AE1706" s="106">
        <f t="shared" si="321"/>
        <v>13.574444444444445</v>
      </c>
      <c r="AF1706" s="105">
        <f t="shared" si="322"/>
        <v>203.61666666666667</v>
      </c>
      <c r="AG1706" s="105">
        <f t="shared" si="323"/>
        <v>439.38333333333333</v>
      </c>
    </row>
    <row r="1707" spans="1:33" s="88" customFormat="1" x14ac:dyDescent="0.35">
      <c r="A1707" s="21">
        <v>10141103</v>
      </c>
      <c r="B1707" s="176" t="s">
        <v>1665</v>
      </c>
      <c r="C1707" s="183" t="s">
        <v>710</v>
      </c>
      <c r="D1707" s="226" t="s">
        <v>12406</v>
      </c>
      <c r="E1707" s="114" t="str">
        <f t="shared" si="313"/>
        <v>TRANSFORMADOR MARCA:  PTS0013</v>
      </c>
      <c r="F1707" s="226" t="s">
        <v>12405</v>
      </c>
      <c r="G1707" s="40"/>
      <c r="H1707" s="124" t="s">
        <v>12356</v>
      </c>
      <c r="I1707" s="121" t="s">
        <v>2113</v>
      </c>
      <c r="J1707" s="21"/>
      <c r="K1707" s="121" t="s">
        <v>12404</v>
      </c>
      <c r="L1707" s="191" t="s">
        <v>12403</v>
      </c>
      <c r="M1707" s="230">
        <v>32</v>
      </c>
      <c r="N1707" s="121">
        <v>33</v>
      </c>
      <c r="O1707" s="121">
        <v>0.4</v>
      </c>
      <c r="P1707" s="121">
        <v>3</v>
      </c>
      <c r="Q1707" s="111">
        <v>2003</v>
      </c>
      <c r="R1707" s="115"/>
      <c r="S1707" s="115"/>
      <c r="T1707" s="116">
        <v>643</v>
      </c>
      <c r="U1707" s="111">
        <v>45</v>
      </c>
      <c r="V1707" s="113">
        <f t="shared" si="314"/>
        <v>452.95777777777778</v>
      </c>
      <c r="W1707" s="113">
        <f t="shared" si="315"/>
        <v>190.04222222222222</v>
      </c>
      <c r="X1707" s="112">
        <f t="shared" si="316"/>
        <v>190042.22222222222</v>
      </c>
      <c r="Y1707" s="111"/>
      <c r="Z1707" s="110">
        <f t="shared" si="324"/>
        <v>31</v>
      </c>
      <c r="AA1707" s="109">
        <f t="shared" si="317"/>
        <v>32.15</v>
      </c>
      <c r="AB1707" s="109">
        <f t="shared" si="318"/>
        <v>32150</v>
      </c>
      <c r="AC1707" s="108">
        <f t="shared" si="319"/>
        <v>610.85</v>
      </c>
      <c r="AD1707" s="107">
        <f t="shared" si="320"/>
        <v>2.2222222222222223E-2</v>
      </c>
      <c r="AE1707" s="106">
        <f t="shared" si="321"/>
        <v>13.574444444444445</v>
      </c>
      <c r="AF1707" s="105">
        <f t="shared" si="322"/>
        <v>203.61666666666667</v>
      </c>
      <c r="AG1707" s="105">
        <f t="shared" si="323"/>
        <v>439.38333333333333</v>
      </c>
    </row>
    <row r="1708" spans="1:33" s="88" customFormat="1" x14ac:dyDescent="0.35">
      <c r="A1708" s="21">
        <v>10141103</v>
      </c>
      <c r="B1708" s="176" t="s">
        <v>1665</v>
      </c>
      <c r="C1708" s="183" t="s">
        <v>710</v>
      </c>
      <c r="D1708" s="226" t="s">
        <v>12402</v>
      </c>
      <c r="E1708" s="114" t="str">
        <f t="shared" si="313"/>
        <v>TRANSFORMADOR MARCA:  PTS0014</v>
      </c>
      <c r="F1708" s="226" t="s">
        <v>12398</v>
      </c>
      <c r="G1708" s="40"/>
      <c r="H1708" s="124" t="s">
        <v>12356</v>
      </c>
      <c r="I1708" s="121" t="s">
        <v>2113</v>
      </c>
      <c r="J1708" s="21"/>
      <c r="K1708" s="121" t="s">
        <v>12401</v>
      </c>
      <c r="L1708" s="191" t="s">
        <v>12400</v>
      </c>
      <c r="M1708" s="230">
        <v>32</v>
      </c>
      <c r="N1708" s="121">
        <v>33</v>
      </c>
      <c r="O1708" s="121">
        <v>0.4</v>
      </c>
      <c r="P1708" s="121">
        <v>3</v>
      </c>
      <c r="Q1708" s="111">
        <v>2003</v>
      </c>
      <c r="R1708" s="115"/>
      <c r="S1708" s="115"/>
      <c r="T1708" s="116">
        <v>643</v>
      </c>
      <c r="U1708" s="111">
        <v>45</v>
      </c>
      <c r="V1708" s="113">
        <f t="shared" si="314"/>
        <v>452.95777777777778</v>
      </c>
      <c r="W1708" s="113">
        <f t="shared" si="315"/>
        <v>190.04222222222222</v>
      </c>
      <c r="X1708" s="112">
        <f t="shared" si="316"/>
        <v>190042.22222222222</v>
      </c>
      <c r="Y1708" s="111"/>
      <c r="Z1708" s="110">
        <f t="shared" si="324"/>
        <v>31</v>
      </c>
      <c r="AA1708" s="109">
        <f t="shared" si="317"/>
        <v>32.15</v>
      </c>
      <c r="AB1708" s="109">
        <f t="shared" si="318"/>
        <v>32150</v>
      </c>
      <c r="AC1708" s="108">
        <f t="shared" si="319"/>
        <v>610.85</v>
      </c>
      <c r="AD1708" s="107">
        <f t="shared" si="320"/>
        <v>2.2222222222222223E-2</v>
      </c>
      <c r="AE1708" s="106">
        <f t="shared" si="321"/>
        <v>13.574444444444445</v>
      </c>
      <c r="AF1708" s="105">
        <f t="shared" si="322"/>
        <v>203.61666666666667</v>
      </c>
      <c r="AG1708" s="105">
        <f t="shared" si="323"/>
        <v>439.38333333333333</v>
      </c>
    </row>
    <row r="1709" spans="1:33" s="88" customFormat="1" x14ac:dyDescent="0.35">
      <c r="A1709" s="21">
        <v>10141103</v>
      </c>
      <c r="B1709" s="176" t="s">
        <v>1665</v>
      </c>
      <c r="C1709" s="183" t="s">
        <v>710</v>
      </c>
      <c r="D1709" s="121" t="s">
        <v>12399</v>
      </c>
      <c r="E1709" s="114" t="str">
        <f t="shared" si="313"/>
        <v>TRANSFORMADOR MARCA:  PTS0015</v>
      </c>
      <c r="F1709" s="121" t="s">
        <v>12398</v>
      </c>
      <c r="G1709" s="21"/>
      <c r="H1709" s="124" t="s">
        <v>12356</v>
      </c>
      <c r="I1709" s="121" t="s">
        <v>2113</v>
      </c>
      <c r="J1709" s="21"/>
      <c r="K1709" s="121" t="s">
        <v>12397</v>
      </c>
      <c r="L1709" s="191" t="s">
        <v>12396</v>
      </c>
      <c r="M1709" s="178">
        <v>200</v>
      </c>
      <c r="N1709" s="121">
        <v>33</v>
      </c>
      <c r="O1709" s="121">
        <v>0.4</v>
      </c>
      <c r="P1709" s="121">
        <v>3</v>
      </c>
      <c r="Q1709" s="111">
        <v>2003</v>
      </c>
      <c r="R1709" s="115"/>
      <c r="S1709" s="115"/>
      <c r="T1709" s="116">
        <v>991</v>
      </c>
      <c r="U1709" s="111">
        <v>45</v>
      </c>
      <c r="V1709" s="113">
        <f t="shared" si="314"/>
        <v>698.10444444444443</v>
      </c>
      <c r="W1709" s="113">
        <f t="shared" si="315"/>
        <v>292.89555555555557</v>
      </c>
      <c r="X1709" s="112">
        <f t="shared" si="316"/>
        <v>292895.55555555556</v>
      </c>
      <c r="Y1709" s="111"/>
      <c r="Z1709" s="110">
        <f t="shared" si="324"/>
        <v>31</v>
      </c>
      <c r="AA1709" s="109">
        <f t="shared" si="317"/>
        <v>49.550000000000004</v>
      </c>
      <c r="AB1709" s="109">
        <f t="shared" si="318"/>
        <v>49550.000000000007</v>
      </c>
      <c r="AC1709" s="108">
        <f t="shared" si="319"/>
        <v>941.45</v>
      </c>
      <c r="AD1709" s="107">
        <f t="shared" si="320"/>
        <v>2.2222222222222223E-2</v>
      </c>
      <c r="AE1709" s="106">
        <f t="shared" si="321"/>
        <v>20.921111111111113</v>
      </c>
      <c r="AF1709" s="105">
        <f t="shared" si="322"/>
        <v>313.81666666666666</v>
      </c>
      <c r="AG1709" s="105">
        <f t="shared" si="323"/>
        <v>677.18333333333328</v>
      </c>
    </row>
    <row r="1710" spans="1:33" s="88" customFormat="1" x14ac:dyDescent="0.35">
      <c r="A1710" s="21">
        <v>10141103</v>
      </c>
      <c r="B1710" s="176" t="s">
        <v>1665</v>
      </c>
      <c r="C1710" s="183" t="s">
        <v>710</v>
      </c>
      <c r="D1710" s="236" t="s">
        <v>12395</v>
      </c>
      <c r="E1710" s="114" t="str">
        <f t="shared" si="313"/>
        <v>TRANSFORMADOR MARCA:  PTS0016</v>
      </c>
      <c r="F1710" s="236" t="s">
        <v>12394</v>
      </c>
      <c r="G1710" s="49"/>
      <c r="H1710" s="124" t="s">
        <v>12356</v>
      </c>
      <c r="I1710" s="121" t="s">
        <v>2113</v>
      </c>
      <c r="J1710" s="21"/>
      <c r="K1710" s="121" t="s">
        <v>12393</v>
      </c>
      <c r="L1710" s="191" t="s">
        <v>12392</v>
      </c>
      <c r="M1710" s="241">
        <v>250</v>
      </c>
      <c r="N1710" s="236">
        <v>33</v>
      </c>
      <c r="O1710" s="121">
        <v>0.4</v>
      </c>
      <c r="P1710" s="121">
        <v>3</v>
      </c>
      <c r="Q1710" s="111">
        <v>2003</v>
      </c>
      <c r="R1710" s="115"/>
      <c r="S1710" s="115"/>
      <c r="T1710" s="116">
        <v>991</v>
      </c>
      <c r="U1710" s="111">
        <v>45</v>
      </c>
      <c r="V1710" s="113">
        <f t="shared" si="314"/>
        <v>698.10444444444443</v>
      </c>
      <c r="W1710" s="113">
        <f t="shared" si="315"/>
        <v>292.89555555555557</v>
      </c>
      <c r="X1710" s="112">
        <f t="shared" si="316"/>
        <v>292895.55555555556</v>
      </c>
      <c r="Y1710" s="111"/>
      <c r="Z1710" s="110">
        <f t="shared" si="324"/>
        <v>31</v>
      </c>
      <c r="AA1710" s="109">
        <f t="shared" si="317"/>
        <v>49.550000000000004</v>
      </c>
      <c r="AB1710" s="109">
        <f t="shared" si="318"/>
        <v>49550.000000000007</v>
      </c>
      <c r="AC1710" s="108">
        <f t="shared" si="319"/>
        <v>941.45</v>
      </c>
      <c r="AD1710" s="107">
        <f t="shared" si="320"/>
        <v>2.2222222222222223E-2</v>
      </c>
      <c r="AE1710" s="106">
        <f t="shared" si="321"/>
        <v>20.921111111111113</v>
      </c>
      <c r="AF1710" s="105">
        <f t="shared" si="322"/>
        <v>313.81666666666666</v>
      </c>
      <c r="AG1710" s="105">
        <f t="shared" si="323"/>
        <v>677.18333333333328</v>
      </c>
    </row>
    <row r="1711" spans="1:33" s="88" customFormat="1" x14ac:dyDescent="0.35">
      <c r="A1711" s="21">
        <v>10141103</v>
      </c>
      <c r="B1711" s="176" t="s">
        <v>1665</v>
      </c>
      <c r="C1711" s="183" t="s">
        <v>710</v>
      </c>
      <c r="D1711" s="285" t="s">
        <v>12391</v>
      </c>
      <c r="E1711" s="114" t="str">
        <f t="shared" si="313"/>
        <v>TRANSFORMADOR MARCA:  PTS0017</v>
      </c>
      <c r="F1711" s="285" t="s">
        <v>12363</v>
      </c>
      <c r="G1711" s="189"/>
      <c r="H1711" s="124" t="s">
        <v>12356</v>
      </c>
      <c r="I1711" s="121" t="s">
        <v>2113</v>
      </c>
      <c r="J1711" s="21"/>
      <c r="K1711" s="285" t="s">
        <v>12390</v>
      </c>
      <c r="L1711" s="191" t="s">
        <v>12389</v>
      </c>
      <c r="M1711" s="178">
        <v>160</v>
      </c>
      <c r="N1711" s="236">
        <v>33</v>
      </c>
      <c r="O1711" s="121">
        <v>0.4</v>
      </c>
      <c r="P1711" s="121">
        <v>3</v>
      </c>
      <c r="Q1711" s="111">
        <v>2003</v>
      </c>
      <c r="R1711" s="115"/>
      <c r="S1711" s="115"/>
      <c r="T1711" s="116">
        <v>991</v>
      </c>
      <c r="U1711" s="111">
        <v>45</v>
      </c>
      <c r="V1711" s="113">
        <f t="shared" si="314"/>
        <v>698.10444444444443</v>
      </c>
      <c r="W1711" s="113">
        <f t="shared" si="315"/>
        <v>292.89555555555557</v>
      </c>
      <c r="X1711" s="112">
        <f t="shared" si="316"/>
        <v>292895.55555555556</v>
      </c>
      <c r="Y1711" s="111"/>
      <c r="Z1711" s="110">
        <f t="shared" si="324"/>
        <v>31</v>
      </c>
      <c r="AA1711" s="109">
        <f t="shared" si="317"/>
        <v>49.550000000000004</v>
      </c>
      <c r="AB1711" s="109">
        <f t="shared" si="318"/>
        <v>49550.000000000007</v>
      </c>
      <c r="AC1711" s="108">
        <f t="shared" si="319"/>
        <v>941.45</v>
      </c>
      <c r="AD1711" s="107">
        <f t="shared" si="320"/>
        <v>2.2222222222222223E-2</v>
      </c>
      <c r="AE1711" s="106">
        <f t="shared" si="321"/>
        <v>20.921111111111113</v>
      </c>
      <c r="AF1711" s="105">
        <f t="shared" si="322"/>
        <v>313.81666666666666</v>
      </c>
      <c r="AG1711" s="105">
        <f t="shared" si="323"/>
        <v>677.18333333333328</v>
      </c>
    </row>
    <row r="1712" spans="1:33" s="88" customFormat="1" x14ac:dyDescent="0.35">
      <c r="A1712" s="21">
        <v>10141103</v>
      </c>
      <c r="B1712" s="176" t="s">
        <v>1665</v>
      </c>
      <c r="C1712" s="183" t="s">
        <v>710</v>
      </c>
      <c r="D1712" s="226" t="s">
        <v>12388</v>
      </c>
      <c r="E1712" s="114" t="str">
        <f t="shared" si="313"/>
        <v>TRANSFORMADOR MARCA:  PTS0018</v>
      </c>
      <c r="F1712" s="226" t="s">
        <v>12387</v>
      </c>
      <c r="G1712" s="40"/>
      <c r="H1712" s="124" t="s">
        <v>12356</v>
      </c>
      <c r="I1712" s="121" t="s">
        <v>2113</v>
      </c>
      <c r="J1712" s="21"/>
      <c r="K1712" s="121" t="s">
        <v>12386</v>
      </c>
      <c r="L1712" s="191" t="s">
        <v>12385</v>
      </c>
      <c r="M1712" s="230">
        <v>50</v>
      </c>
      <c r="N1712" s="121">
        <v>33</v>
      </c>
      <c r="O1712" s="121">
        <v>0.4</v>
      </c>
      <c r="P1712" s="121">
        <v>3</v>
      </c>
      <c r="Q1712" s="111">
        <v>2003</v>
      </c>
      <c r="R1712" s="115"/>
      <c r="S1712" s="115"/>
      <c r="T1712" s="116">
        <v>643</v>
      </c>
      <c r="U1712" s="111">
        <v>45</v>
      </c>
      <c r="V1712" s="113">
        <f t="shared" si="314"/>
        <v>452.95777777777778</v>
      </c>
      <c r="W1712" s="113">
        <f t="shared" si="315"/>
        <v>190.04222222222222</v>
      </c>
      <c r="X1712" s="112">
        <f t="shared" si="316"/>
        <v>190042.22222222222</v>
      </c>
      <c r="Y1712" s="111"/>
      <c r="Z1712" s="110">
        <f t="shared" si="324"/>
        <v>31</v>
      </c>
      <c r="AA1712" s="109">
        <f t="shared" si="317"/>
        <v>32.15</v>
      </c>
      <c r="AB1712" s="109">
        <f t="shared" si="318"/>
        <v>32150</v>
      </c>
      <c r="AC1712" s="108">
        <f t="shared" si="319"/>
        <v>610.85</v>
      </c>
      <c r="AD1712" s="107">
        <f t="shared" si="320"/>
        <v>2.2222222222222223E-2</v>
      </c>
      <c r="AE1712" s="106">
        <f t="shared" si="321"/>
        <v>13.574444444444445</v>
      </c>
      <c r="AF1712" s="105">
        <f t="shared" si="322"/>
        <v>203.61666666666667</v>
      </c>
      <c r="AG1712" s="105">
        <f t="shared" si="323"/>
        <v>439.38333333333333</v>
      </c>
    </row>
    <row r="1713" spans="1:33" s="88" customFormat="1" x14ac:dyDescent="0.35">
      <c r="A1713" s="21">
        <v>10141103</v>
      </c>
      <c r="B1713" s="176" t="s">
        <v>1665</v>
      </c>
      <c r="C1713" s="183" t="s">
        <v>710</v>
      </c>
      <c r="D1713" s="121" t="s">
        <v>12384</v>
      </c>
      <c r="E1713" s="114" t="str">
        <f t="shared" si="313"/>
        <v>TRANSFORMADOR MARCA:  PTS0019</v>
      </c>
      <c r="F1713" s="121" t="s">
        <v>12383</v>
      </c>
      <c r="G1713" s="21"/>
      <c r="H1713" s="124" t="s">
        <v>12356</v>
      </c>
      <c r="I1713" s="121" t="s">
        <v>2113</v>
      </c>
      <c r="J1713" s="21"/>
      <c r="K1713" s="121" t="s">
        <v>12382</v>
      </c>
      <c r="L1713" s="191" t="s">
        <v>12381</v>
      </c>
      <c r="M1713" s="178">
        <v>160</v>
      </c>
      <c r="N1713" s="121">
        <v>33</v>
      </c>
      <c r="O1713" s="121">
        <v>0.4</v>
      </c>
      <c r="P1713" s="121">
        <v>3</v>
      </c>
      <c r="Q1713" s="111">
        <v>2003</v>
      </c>
      <c r="R1713" s="115"/>
      <c r="S1713" s="115"/>
      <c r="T1713" s="116">
        <v>991</v>
      </c>
      <c r="U1713" s="111">
        <v>45</v>
      </c>
      <c r="V1713" s="113">
        <f t="shared" si="314"/>
        <v>698.10444444444443</v>
      </c>
      <c r="W1713" s="113">
        <f t="shared" si="315"/>
        <v>292.89555555555557</v>
      </c>
      <c r="X1713" s="112">
        <f t="shared" si="316"/>
        <v>292895.55555555556</v>
      </c>
      <c r="Y1713" s="111"/>
      <c r="Z1713" s="110">
        <f t="shared" si="324"/>
        <v>31</v>
      </c>
      <c r="AA1713" s="109">
        <f t="shared" si="317"/>
        <v>49.550000000000004</v>
      </c>
      <c r="AB1713" s="109">
        <f t="shared" si="318"/>
        <v>49550.000000000007</v>
      </c>
      <c r="AC1713" s="108">
        <f t="shared" si="319"/>
        <v>941.45</v>
      </c>
      <c r="AD1713" s="107">
        <f t="shared" si="320"/>
        <v>2.2222222222222223E-2</v>
      </c>
      <c r="AE1713" s="106">
        <f t="shared" si="321"/>
        <v>20.921111111111113</v>
      </c>
      <c r="AF1713" s="105">
        <f t="shared" si="322"/>
        <v>313.81666666666666</v>
      </c>
      <c r="AG1713" s="105">
        <f t="shared" si="323"/>
        <v>677.18333333333328</v>
      </c>
    </row>
    <row r="1714" spans="1:33" s="88" customFormat="1" x14ac:dyDescent="0.35">
      <c r="A1714" s="21">
        <v>10141103</v>
      </c>
      <c r="B1714" s="176" t="s">
        <v>1665</v>
      </c>
      <c r="C1714" s="183" t="s">
        <v>710</v>
      </c>
      <c r="D1714" s="236" t="s">
        <v>12380</v>
      </c>
      <c r="E1714" s="114" t="str">
        <f t="shared" si="313"/>
        <v>TRANSFORMADOR MARCA:  PTS0020</v>
      </c>
      <c r="F1714" s="236" t="s">
        <v>12379</v>
      </c>
      <c r="G1714" s="49"/>
      <c r="H1714" s="124" t="s">
        <v>12356</v>
      </c>
      <c r="I1714" s="121" t="s">
        <v>2113</v>
      </c>
      <c r="J1714" s="21"/>
      <c r="K1714" s="121" t="s">
        <v>12378</v>
      </c>
      <c r="L1714" s="191" t="s">
        <v>12377</v>
      </c>
      <c r="M1714" s="241">
        <v>160</v>
      </c>
      <c r="N1714" s="236">
        <v>33</v>
      </c>
      <c r="O1714" s="121">
        <v>0.4</v>
      </c>
      <c r="P1714" s="121">
        <v>3</v>
      </c>
      <c r="Q1714" s="111">
        <v>2003</v>
      </c>
      <c r="R1714" s="115"/>
      <c r="S1714" s="115"/>
      <c r="T1714" s="116">
        <v>991</v>
      </c>
      <c r="U1714" s="111">
        <v>45</v>
      </c>
      <c r="V1714" s="113">
        <f t="shared" si="314"/>
        <v>698.10444444444443</v>
      </c>
      <c r="W1714" s="113">
        <f t="shared" si="315"/>
        <v>292.89555555555557</v>
      </c>
      <c r="X1714" s="112">
        <f t="shared" si="316"/>
        <v>292895.55555555556</v>
      </c>
      <c r="Y1714" s="111"/>
      <c r="Z1714" s="110">
        <f t="shared" si="324"/>
        <v>31</v>
      </c>
      <c r="AA1714" s="109">
        <f t="shared" si="317"/>
        <v>49.550000000000004</v>
      </c>
      <c r="AB1714" s="109">
        <f t="shared" si="318"/>
        <v>49550.000000000007</v>
      </c>
      <c r="AC1714" s="108">
        <f t="shared" si="319"/>
        <v>941.45</v>
      </c>
      <c r="AD1714" s="107">
        <f t="shared" si="320"/>
        <v>2.2222222222222223E-2</v>
      </c>
      <c r="AE1714" s="106">
        <f t="shared" si="321"/>
        <v>20.921111111111113</v>
      </c>
      <c r="AF1714" s="105">
        <f t="shared" si="322"/>
        <v>313.81666666666666</v>
      </c>
      <c r="AG1714" s="105">
        <f t="shared" si="323"/>
        <v>677.18333333333328</v>
      </c>
    </row>
    <row r="1715" spans="1:33" s="88" customFormat="1" x14ac:dyDescent="0.35">
      <c r="A1715" s="21">
        <v>10141103</v>
      </c>
      <c r="B1715" s="176" t="s">
        <v>1665</v>
      </c>
      <c r="C1715" s="183" t="s">
        <v>710</v>
      </c>
      <c r="D1715" s="226" t="s">
        <v>12376</v>
      </c>
      <c r="E1715" s="114" t="str">
        <f t="shared" si="313"/>
        <v>TRANSFORMADOR MARCA:  PTS0021</v>
      </c>
      <c r="F1715" s="226" t="s">
        <v>12375</v>
      </c>
      <c r="G1715" s="40"/>
      <c r="H1715" s="124" t="s">
        <v>12356</v>
      </c>
      <c r="I1715" s="121" t="s">
        <v>2113</v>
      </c>
      <c r="J1715" s="21"/>
      <c r="K1715" s="121" t="s">
        <v>12374</v>
      </c>
      <c r="L1715" s="191" t="s">
        <v>12373</v>
      </c>
      <c r="M1715" s="230">
        <v>160</v>
      </c>
      <c r="N1715" s="121">
        <v>33</v>
      </c>
      <c r="O1715" s="121">
        <v>0.4</v>
      </c>
      <c r="P1715" s="121">
        <v>3</v>
      </c>
      <c r="Q1715" s="111">
        <v>2003</v>
      </c>
      <c r="R1715" s="115"/>
      <c r="S1715" s="115"/>
      <c r="T1715" s="116">
        <v>991</v>
      </c>
      <c r="U1715" s="111">
        <v>45</v>
      </c>
      <c r="V1715" s="113">
        <f t="shared" si="314"/>
        <v>698.10444444444443</v>
      </c>
      <c r="W1715" s="113">
        <f t="shared" si="315"/>
        <v>292.89555555555557</v>
      </c>
      <c r="X1715" s="112">
        <f t="shared" si="316"/>
        <v>292895.55555555556</v>
      </c>
      <c r="Y1715" s="111"/>
      <c r="Z1715" s="110">
        <f t="shared" si="324"/>
        <v>31</v>
      </c>
      <c r="AA1715" s="109">
        <f t="shared" si="317"/>
        <v>49.550000000000004</v>
      </c>
      <c r="AB1715" s="109">
        <f t="shared" si="318"/>
        <v>49550.000000000007</v>
      </c>
      <c r="AC1715" s="108">
        <f t="shared" si="319"/>
        <v>941.45</v>
      </c>
      <c r="AD1715" s="107">
        <f t="shared" si="320"/>
        <v>2.2222222222222223E-2</v>
      </c>
      <c r="AE1715" s="106">
        <f t="shared" si="321"/>
        <v>20.921111111111113</v>
      </c>
      <c r="AF1715" s="105">
        <f t="shared" si="322"/>
        <v>313.81666666666666</v>
      </c>
      <c r="AG1715" s="105">
        <f t="shared" si="323"/>
        <v>677.18333333333328</v>
      </c>
    </row>
    <row r="1716" spans="1:33" s="88" customFormat="1" x14ac:dyDescent="0.35">
      <c r="A1716" s="21">
        <v>10141103</v>
      </c>
      <c r="B1716" s="176" t="s">
        <v>1665</v>
      </c>
      <c r="C1716" s="183" t="s">
        <v>710</v>
      </c>
      <c r="D1716" s="226" t="s">
        <v>12372</v>
      </c>
      <c r="E1716" s="114" t="str">
        <f t="shared" si="313"/>
        <v>TRANSFORMADOR MARCA:  PTS0022</v>
      </c>
      <c r="F1716" s="226" t="s">
        <v>12371</v>
      </c>
      <c r="G1716" s="40"/>
      <c r="H1716" s="124" t="s">
        <v>12356</v>
      </c>
      <c r="I1716" s="121" t="s">
        <v>2113</v>
      </c>
      <c r="J1716" s="21"/>
      <c r="K1716" s="121" t="s">
        <v>12370</v>
      </c>
      <c r="L1716" s="191" t="s">
        <v>12369</v>
      </c>
      <c r="M1716" s="230">
        <v>100</v>
      </c>
      <c r="N1716" s="121">
        <v>33</v>
      </c>
      <c r="O1716" s="121">
        <v>0.4</v>
      </c>
      <c r="P1716" s="121">
        <v>3</v>
      </c>
      <c r="Q1716" s="111">
        <v>2003</v>
      </c>
      <c r="R1716" s="115"/>
      <c r="S1716" s="115"/>
      <c r="T1716" s="116">
        <v>763</v>
      </c>
      <c r="U1716" s="111">
        <v>45</v>
      </c>
      <c r="V1716" s="113">
        <f t="shared" si="314"/>
        <v>537.49111111111108</v>
      </c>
      <c r="W1716" s="113">
        <f t="shared" si="315"/>
        <v>225.50888888888892</v>
      </c>
      <c r="X1716" s="112">
        <f t="shared" si="316"/>
        <v>225508.88888888891</v>
      </c>
      <c r="Y1716" s="111"/>
      <c r="Z1716" s="110">
        <f t="shared" si="324"/>
        <v>31</v>
      </c>
      <c r="AA1716" s="109">
        <f t="shared" si="317"/>
        <v>38.15</v>
      </c>
      <c r="AB1716" s="109">
        <f t="shared" si="318"/>
        <v>38150</v>
      </c>
      <c r="AC1716" s="108">
        <f t="shared" si="319"/>
        <v>724.85</v>
      </c>
      <c r="AD1716" s="107">
        <f t="shared" si="320"/>
        <v>2.2222222222222223E-2</v>
      </c>
      <c r="AE1716" s="106">
        <f t="shared" si="321"/>
        <v>16.10777777777778</v>
      </c>
      <c r="AF1716" s="105">
        <f t="shared" si="322"/>
        <v>241.6166666666667</v>
      </c>
      <c r="AG1716" s="105">
        <f t="shared" si="323"/>
        <v>521.38333333333333</v>
      </c>
    </row>
    <row r="1717" spans="1:33" s="88" customFormat="1" x14ac:dyDescent="0.35">
      <c r="A1717" s="21">
        <v>10141103</v>
      </c>
      <c r="B1717" s="176" t="s">
        <v>1665</v>
      </c>
      <c r="C1717" s="183" t="s">
        <v>710</v>
      </c>
      <c r="D1717" s="226" t="s">
        <v>12368</v>
      </c>
      <c r="E1717" s="114" t="str">
        <f t="shared" si="313"/>
        <v>TRANSFORMADOR MARCA:  PTS0023</v>
      </c>
      <c r="F1717" s="121" t="s">
        <v>12367</v>
      </c>
      <c r="G1717" s="40"/>
      <c r="H1717" s="124" t="s">
        <v>12356</v>
      </c>
      <c r="I1717" s="121" t="s">
        <v>2113</v>
      </c>
      <c r="J1717" s="21"/>
      <c r="K1717" s="121" t="s">
        <v>12366</v>
      </c>
      <c r="L1717" s="191" t="s">
        <v>12365</v>
      </c>
      <c r="M1717" s="230">
        <v>160</v>
      </c>
      <c r="N1717" s="226">
        <v>33</v>
      </c>
      <c r="O1717" s="121">
        <v>0.4</v>
      </c>
      <c r="P1717" s="121">
        <v>3</v>
      </c>
      <c r="Q1717" s="111">
        <v>2003</v>
      </c>
      <c r="R1717" s="115"/>
      <c r="S1717" s="115"/>
      <c r="T1717" s="116">
        <v>991</v>
      </c>
      <c r="U1717" s="111">
        <v>45</v>
      </c>
      <c r="V1717" s="113">
        <f t="shared" si="314"/>
        <v>698.10444444444443</v>
      </c>
      <c r="W1717" s="113">
        <f t="shared" si="315"/>
        <v>292.89555555555557</v>
      </c>
      <c r="X1717" s="112">
        <f t="shared" si="316"/>
        <v>292895.55555555556</v>
      </c>
      <c r="Y1717" s="111"/>
      <c r="Z1717" s="110">
        <f t="shared" si="324"/>
        <v>31</v>
      </c>
      <c r="AA1717" s="109">
        <f t="shared" si="317"/>
        <v>49.550000000000004</v>
      </c>
      <c r="AB1717" s="109">
        <f t="shared" si="318"/>
        <v>49550.000000000007</v>
      </c>
      <c r="AC1717" s="108">
        <f t="shared" si="319"/>
        <v>941.45</v>
      </c>
      <c r="AD1717" s="107">
        <f t="shared" si="320"/>
        <v>2.2222222222222223E-2</v>
      </c>
      <c r="AE1717" s="106">
        <f t="shared" si="321"/>
        <v>20.921111111111113</v>
      </c>
      <c r="AF1717" s="105">
        <f t="shared" si="322"/>
        <v>313.81666666666666</v>
      </c>
      <c r="AG1717" s="105">
        <f t="shared" si="323"/>
        <v>677.18333333333328</v>
      </c>
    </row>
    <row r="1718" spans="1:33" s="88" customFormat="1" x14ac:dyDescent="0.35">
      <c r="A1718" s="21">
        <v>10141103</v>
      </c>
      <c r="B1718" s="176" t="s">
        <v>1665</v>
      </c>
      <c r="C1718" s="183" t="s">
        <v>710</v>
      </c>
      <c r="D1718" s="226" t="s">
        <v>12364</v>
      </c>
      <c r="E1718" s="114" t="str">
        <f t="shared" si="313"/>
        <v>TRANSFORMADOR MARCA:  PTS0024</v>
      </c>
      <c r="F1718" s="226" t="s">
        <v>12363</v>
      </c>
      <c r="G1718" s="40"/>
      <c r="H1718" s="124" t="s">
        <v>12356</v>
      </c>
      <c r="I1718" s="121" t="s">
        <v>2113</v>
      </c>
      <c r="J1718" s="21"/>
      <c r="K1718" s="246"/>
      <c r="L1718" s="121"/>
      <c r="M1718" s="230">
        <v>160</v>
      </c>
      <c r="N1718" s="226">
        <v>33</v>
      </c>
      <c r="O1718" s="121">
        <v>0.4</v>
      </c>
      <c r="P1718" s="121">
        <v>3</v>
      </c>
      <c r="Q1718" s="111">
        <v>2003</v>
      </c>
      <c r="R1718" s="115"/>
      <c r="S1718" s="115"/>
      <c r="T1718" s="116">
        <v>991</v>
      </c>
      <c r="U1718" s="111">
        <v>45</v>
      </c>
      <c r="V1718" s="113">
        <f t="shared" si="314"/>
        <v>698.10444444444443</v>
      </c>
      <c r="W1718" s="113">
        <f t="shared" si="315"/>
        <v>292.89555555555557</v>
      </c>
      <c r="X1718" s="112">
        <f t="shared" si="316"/>
        <v>292895.55555555556</v>
      </c>
      <c r="Y1718" s="111"/>
      <c r="Z1718" s="110">
        <f t="shared" si="324"/>
        <v>31</v>
      </c>
      <c r="AA1718" s="109">
        <f t="shared" si="317"/>
        <v>49.550000000000004</v>
      </c>
      <c r="AB1718" s="109">
        <f t="shared" si="318"/>
        <v>49550.000000000007</v>
      </c>
      <c r="AC1718" s="108">
        <f t="shared" si="319"/>
        <v>941.45</v>
      </c>
      <c r="AD1718" s="107">
        <f t="shared" si="320"/>
        <v>2.2222222222222223E-2</v>
      </c>
      <c r="AE1718" s="106">
        <f t="shared" si="321"/>
        <v>20.921111111111113</v>
      </c>
      <c r="AF1718" s="105">
        <f t="shared" si="322"/>
        <v>313.81666666666666</v>
      </c>
      <c r="AG1718" s="105">
        <f t="shared" si="323"/>
        <v>677.18333333333328</v>
      </c>
    </row>
    <row r="1719" spans="1:33" s="88" customFormat="1" x14ac:dyDescent="0.35">
      <c r="A1719" s="21">
        <v>10141103</v>
      </c>
      <c r="B1719" s="176" t="s">
        <v>1665</v>
      </c>
      <c r="C1719" s="183" t="s">
        <v>710</v>
      </c>
      <c r="D1719" s="226" t="s">
        <v>12362</v>
      </c>
      <c r="E1719" s="114" t="str">
        <f t="shared" si="313"/>
        <v>TRANSFORMADOR MARCA:  PTS0025</v>
      </c>
      <c r="F1719" s="226" t="s">
        <v>12361</v>
      </c>
      <c r="G1719" s="40"/>
      <c r="H1719" s="124" t="s">
        <v>12356</v>
      </c>
      <c r="I1719" s="121" t="s">
        <v>2113</v>
      </c>
      <c r="J1719" s="21"/>
      <c r="K1719" s="121" t="s">
        <v>12360</v>
      </c>
      <c r="L1719" s="191" t="s">
        <v>12359</v>
      </c>
      <c r="M1719" s="230">
        <v>100</v>
      </c>
      <c r="N1719" s="226">
        <v>33</v>
      </c>
      <c r="O1719" s="121">
        <v>0.4</v>
      </c>
      <c r="P1719" s="121">
        <v>3</v>
      </c>
      <c r="Q1719" s="111">
        <v>2003</v>
      </c>
      <c r="R1719" s="115"/>
      <c r="S1719" s="115"/>
      <c r="T1719" s="116">
        <v>763</v>
      </c>
      <c r="U1719" s="111">
        <v>45</v>
      </c>
      <c r="V1719" s="113">
        <f t="shared" si="314"/>
        <v>537.49111111111108</v>
      </c>
      <c r="W1719" s="113">
        <f t="shared" si="315"/>
        <v>225.50888888888892</v>
      </c>
      <c r="X1719" s="112">
        <f t="shared" si="316"/>
        <v>225508.88888888891</v>
      </c>
      <c r="Y1719" s="111"/>
      <c r="Z1719" s="110">
        <f t="shared" si="324"/>
        <v>31</v>
      </c>
      <c r="AA1719" s="109">
        <f t="shared" si="317"/>
        <v>38.15</v>
      </c>
      <c r="AB1719" s="109">
        <f t="shared" si="318"/>
        <v>38150</v>
      </c>
      <c r="AC1719" s="108">
        <f t="shared" si="319"/>
        <v>724.85</v>
      </c>
      <c r="AD1719" s="107">
        <f t="shared" si="320"/>
        <v>2.2222222222222223E-2</v>
      </c>
      <c r="AE1719" s="106">
        <f t="shared" si="321"/>
        <v>16.10777777777778</v>
      </c>
      <c r="AF1719" s="105">
        <f t="shared" si="322"/>
        <v>241.6166666666667</v>
      </c>
      <c r="AG1719" s="105">
        <f t="shared" si="323"/>
        <v>521.38333333333333</v>
      </c>
    </row>
    <row r="1720" spans="1:33" s="88" customFormat="1" x14ac:dyDescent="0.35">
      <c r="A1720" s="21">
        <v>10141103</v>
      </c>
      <c r="B1720" s="176" t="s">
        <v>1665</v>
      </c>
      <c r="C1720" s="183" t="s">
        <v>710</v>
      </c>
      <c r="D1720" s="226" t="s">
        <v>12358</v>
      </c>
      <c r="E1720" s="114" t="str">
        <f t="shared" si="313"/>
        <v>TRANSFORMADOR MARCA:  PTS0026</v>
      </c>
      <c r="F1720" s="226" t="s">
        <v>12357</v>
      </c>
      <c r="G1720" s="40"/>
      <c r="H1720" s="124" t="s">
        <v>12356</v>
      </c>
      <c r="I1720" s="121" t="s">
        <v>2113</v>
      </c>
      <c r="J1720" s="21"/>
      <c r="K1720" s="121" t="s">
        <v>12355</v>
      </c>
      <c r="L1720" s="191" t="s">
        <v>12354</v>
      </c>
      <c r="M1720" s="230">
        <v>160</v>
      </c>
      <c r="N1720" s="226">
        <v>33</v>
      </c>
      <c r="O1720" s="121">
        <v>0.4</v>
      </c>
      <c r="P1720" s="121">
        <v>3</v>
      </c>
      <c r="Q1720" s="111">
        <v>2003</v>
      </c>
      <c r="R1720" s="115"/>
      <c r="S1720" s="115"/>
      <c r="T1720" s="116">
        <v>991</v>
      </c>
      <c r="U1720" s="111">
        <v>45</v>
      </c>
      <c r="V1720" s="113">
        <f t="shared" si="314"/>
        <v>698.10444444444443</v>
      </c>
      <c r="W1720" s="113">
        <f t="shared" si="315"/>
        <v>292.89555555555557</v>
      </c>
      <c r="X1720" s="112">
        <f t="shared" si="316"/>
        <v>292895.55555555556</v>
      </c>
      <c r="Y1720" s="111"/>
      <c r="Z1720" s="110">
        <f t="shared" si="324"/>
        <v>31</v>
      </c>
      <c r="AA1720" s="109">
        <f t="shared" si="317"/>
        <v>49.550000000000004</v>
      </c>
      <c r="AB1720" s="109">
        <f t="shared" si="318"/>
        <v>49550.000000000007</v>
      </c>
      <c r="AC1720" s="108">
        <f t="shared" si="319"/>
        <v>941.45</v>
      </c>
      <c r="AD1720" s="107">
        <f t="shared" si="320"/>
        <v>2.2222222222222223E-2</v>
      </c>
      <c r="AE1720" s="106">
        <f t="shared" si="321"/>
        <v>20.921111111111113</v>
      </c>
      <c r="AF1720" s="105">
        <f t="shared" si="322"/>
        <v>313.81666666666666</v>
      </c>
      <c r="AG1720" s="105">
        <f t="shared" si="323"/>
        <v>677.18333333333328</v>
      </c>
    </row>
    <row r="1721" spans="1:33" s="88" customFormat="1" x14ac:dyDescent="0.35">
      <c r="A1721" s="21">
        <v>10141103</v>
      </c>
      <c r="B1721" s="176" t="s">
        <v>1665</v>
      </c>
      <c r="C1721" s="183" t="s">
        <v>710</v>
      </c>
      <c r="D1721" s="226" t="s">
        <v>12316</v>
      </c>
      <c r="E1721" s="114" t="str">
        <f t="shared" si="313"/>
        <v>TRANSFORMADOR MARCA:  PTS0001</v>
      </c>
      <c r="F1721" s="226" t="s">
        <v>12341</v>
      </c>
      <c r="G1721" s="40"/>
      <c r="H1721" s="124" t="s">
        <v>12340</v>
      </c>
      <c r="I1721" s="121" t="s">
        <v>2113</v>
      </c>
      <c r="J1721" s="21"/>
      <c r="K1721" s="121" t="s">
        <v>12353</v>
      </c>
      <c r="L1721" s="191" t="s">
        <v>12352</v>
      </c>
      <c r="M1721" s="230">
        <v>100</v>
      </c>
      <c r="N1721" s="226">
        <v>33</v>
      </c>
      <c r="O1721" s="121">
        <v>0.4</v>
      </c>
      <c r="P1721" s="121">
        <v>3</v>
      </c>
      <c r="Q1721" s="111">
        <v>2003</v>
      </c>
      <c r="R1721" s="115"/>
      <c r="S1721" s="115"/>
      <c r="T1721" s="116">
        <v>763</v>
      </c>
      <c r="U1721" s="111">
        <v>45</v>
      </c>
      <c r="V1721" s="113">
        <f t="shared" si="314"/>
        <v>537.49111111111108</v>
      </c>
      <c r="W1721" s="113">
        <f t="shared" si="315"/>
        <v>225.50888888888892</v>
      </c>
      <c r="X1721" s="112">
        <f t="shared" si="316"/>
        <v>225508.88888888891</v>
      </c>
      <c r="Y1721" s="111"/>
      <c r="Z1721" s="110">
        <f t="shared" si="324"/>
        <v>31</v>
      </c>
      <c r="AA1721" s="109">
        <f t="shared" si="317"/>
        <v>38.15</v>
      </c>
      <c r="AB1721" s="109">
        <f t="shared" si="318"/>
        <v>38150</v>
      </c>
      <c r="AC1721" s="108">
        <f t="shared" si="319"/>
        <v>724.85</v>
      </c>
      <c r="AD1721" s="107">
        <f t="shared" si="320"/>
        <v>2.2222222222222223E-2</v>
      </c>
      <c r="AE1721" s="106">
        <f t="shared" si="321"/>
        <v>16.10777777777778</v>
      </c>
      <c r="AF1721" s="105">
        <f t="shared" si="322"/>
        <v>241.6166666666667</v>
      </c>
      <c r="AG1721" s="105">
        <f t="shared" si="323"/>
        <v>521.38333333333333</v>
      </c>
    </row>
    <row r="1722" spans="1:33" s="88" customFormat="1" x14ac:dyDescent="0.35">
      <c r="A1722" s="21">
        <v>10141103</v>
      </c>
      <c r="B1722" s="176" t="s">
        <v>1665</v>
      </c>
      <c r="C1722" s="183" t="s">
        <v>710</v>
      </c>
      <c r="D1722" s="226" t="s">
        <v>12313</v>
      </c>
      <c r="E1722" s="114" t="str">
        <f t="shared" si="313"/>
        <v>TRANSFORMADOR MARCA:  PTS0002</v>
      </c>
      <c r="F1722" s="226" t="s">
        <v>12341</v>
      </c>
      <c r="G1722" s="40"/>
      <c r="H1722" s="124" t="s">
        <v>12340</v>
      </c>
      <c r="I1722" s="121" t="s">
        <v>2113</v>
      </c>
      <c r="J1722" s="21"/>
      <c r="K1722" s="121" t="s">
        <v>12351</v>
      </c>
      <c r="L1722" s="191" t="s">
        <v>12350</v>
      </c>
      <c r="M1722" s="230">
        <v>160</v>
      </c>
      <c r="N1722" s="226">
        <v>33</v>
      </c>
      <c r="O1722" s="121">
        <v>0.4</v>
      </c>
      <c r="P1722" s="121">
        <v>3</v>
      </c>
      <c r="Q1722" s="111">
        <v>2003</v>
      </c>
      <c r="R1722" s="115"/>
      <c r="S1722" s="115"/>
      <c r="T1722" s="116">
        <v>991</v>
      </c>
      <c r="U1722" s="111">
        <v>45</v>
      </c>
      <c r="V1722" s="113">
        <f t="shared" si="314"/>
        <v>698.10444444444443</v>
      </c>
      <c r="W1722" s="113">
        <f t="shared" si="315"/>
        <v>292.89555555555557</v>
      </c>
      <c r="X1722" s="112">
        <f t="shared" si="316"/>
        <v>292895.55555555556</v>
      </c>
      <c r="Y1722" s="111"/>
      <c r="Z1722" s="110">
        <f t="shared" si="324"/>
        <v>31</v>
      </c>
      <c r="AA1722" s="109">
        <f t="shared" si="317"/>
        <v>49.550000000000004</v>
      </c>
      <c r="AB1722" s="109">
        <f t="shared" si="318"/>
        <v>49550.000000000007</v>
      </c>
      <c r="AC1722" s="108">
        <f t="shared" si="319"/>
        <v>941.45</v>
      </c>
      <c r="AD1722" s="107">
        <f t="shared" si="320"/>
        <v>2.2222222222222223E-2</v>
      </c>
      <c r="AE1722" s="106">
        <f t="shared" si="321"/>
        <v>20.921111111111113</v>
      </c>
      <c r="AF1722" s="105">
        <f t="shared" si="322"/>
        <v>313.81666666666666</v>
      </c>
      <c r="AG1722" s="105">
        <f t="shared" si="323"/>
        <v>677.18333333333328</v>
      </c>
    </row>
    <row r="1723" spans="1:33" s="88" customFormat="1" x14ac:dyDescent="0.35">
      <c r="A1723" s="21">
        <v>10141103</v>
      </c>
      <c r="B1723" s="176" t="s">
        <v>1665</v>
      </c>
      <c r="C1723" s="183" t="s">
        <v>710</v>
      </c>
      <c r="D1723" s="226" t="s">
        <v>12310</v>
      </c>
      <c r="E1723" s="114" t="str">
        <f t="shared" si="313"/>
        <v>TRANSFORMADOR MARCA:  PTS0003</v>
      </c>
      <c r="F1723" s="226" t="s">
        <v>12341</v>
      </c>
      <c r="G1723" s="40"/>
      <c r="H1723" s="124" t="s">
        <v>12340</v>
      </c>
      <c r="I1723" s="121" t="s">
        <v>2113</v>
      </c>
      <c r="J1723" s="21"/>
      <c r="K1723" s="121" t="s">
        <v>12349</v>
      </c>
      <c r="L1723" s="191" t="s">
        <v>12348</v>
      </c>
      <c r="M1723" s="230">
        <v>160</v>
      </c>
      <c r="N1723" s="226">
        <v>33</v>
      </c>
      <c r="O1723" s="121">
        <v>0.4</v>
      </c>
      <c r="P1723" s="121">
        <v>3</v>
      </c>
      <c r="Q1723" s="111">
        <v>2003</v>
      </c>
      <c r="R1723" s="115"/>
      <c r="S1723" s="115"/>
      <c r="T1723" s="116">
        <v>991</v>
      </c>
      <c r="U1723" s="111">
        <v>45</v>
      </c>
      <c r="V1723" s="113">
        <f t="shared" si="314"/>
        <v>698.10444444444443</v>
      </c>
      <c r="W1723" s="113">
        <f t="shared" si="315"/>
        <v>292.89555555555557</v>
      </c>
      <c r="X1723" s="112">
        <f t="shared" si="316"/>
        <v>292895.55555555556</v>
      </c>
      <c r="Y1723" s="111"/>
      <c r="Z1723" s="110">
        <f t="shared" si="324"/>
        <v>31</v>
      </c>
      <c r="AA1723" s="109">
        <f t="shared" si="317"/>
        <v>49.550000000000004</v>
      </c>
      <c r="AB1723" s="109">
        <f t="shared" si="318"/>
        <v>49550.000000000007</v>
      </c>
      <c r="AC1723" s="108">
        <f t="shared" si="319"/>
        <v>941.45</v>
      </c>
      <c r="AD1723" s="107">
        <f t="shared" si="320"/>
        <v>2.2222222222222223E-2</v>
      </c>
      <c r="AE1723" s="106">
        <f t="shared" si="321"/>
        <v>20.921111111111113</v>
      </c>
      <c r="AF1723" s="105">
        <f t="shared" si="322"/>
        <v>313.81666666666666</v>
      </c>
      <c r="AG1723" s="105">
        <f t="shared" si="323"/>
        <v>677.18333333333328</v>
      </c>
    </row>
    <row r="1724" spans="1:33" s="88" customFormat="1" x14ac:dyDescent="0.35">
      <c r="A1724" s="21">
        <v>10141103</v>
      </c>
      <c r="B1724" s="176" t="s">
        <v>1665</v>
      </c>
      <c r="C1724" s="183" t="s">
        <v>710</v>
      </c>
      <c r="D1724" s="226" t="s">
        <v>12307</v>
      </c>
      <c r="E1724" s="114" t="str">
        <f t="shared" si="313"/>
        <v>TRANSFORMADOR MARCA:  PTS0004</v>
      </c>
      <c r="F1724" s="226" t="s">
        <v>12341</v>
      </c>
      <c r="G1724" s="40"/>
      <c r="H1724" s="124" t="s">
        <v>12340</v>
      </c>
      <c r="I1724" s="121" t="s">
        <v>2113</v>
      </c>
      <c r="J1724" s="21"/>
      <c r="K1724" s="121" t="s">
        <v>12347</v>
      </c>
      <c r="L1724" s="191" t="s">
        <v>12346</v>
      </c>
      <c r="M1724" s="230">
        <v>100</v>
      </c>
      <c r="N1724" s="226">
        <v>33</v>
      </c>
      <c r="O1724" s="121">
        <v>0.4</v>
      </c>
      <c r="P1724" s="121">
        <v>3</v>
      </c>
      <c r="Q1724" s="111">
        <v>2003</v>
      </c>
      <c r="R1724" s="115"/>
      <c r="S1724" s="115"/>
      <c r="T1724" s="116">
        <v>763</v>
      </c>
      <c r="U1724" s="111">
        <v>45</v>
      </c>
      <c r="V1724" s="113">
        <f t="shared" si="314"/>
        <v>537.49111111111108</v>
      </c>
      <c r="W1724" s="113">
        <f t="shared" si="315"/>
        <v>225.50888888888892</v>
      </c>
      <c r="X1724" s="112">
        <f t="shared" si="316"/>
        <v>225508.88888888891</v>
      </c>
      <c r="Y1724" s="111"/>
      <c r="Z1724" s="110">
        <f t="shared" si="324"/>
        <v>31</v>
      </c>
      <c r="AA1724" s="109">
        <f t="shared" si="317"/>
        <v>38.15</v>
      </c>
      <c r="AB1724" s="109">
        <f t="shared" si="318"/>
        <v>38150</v>
      </c>
      <c r="AC1724" s="108">
        <f t="shared" si="319"/>
        <v>724.85</v>
      </c>
      <c r="AD1724" s="107">
        <f t="shared" si="320"/>
        <v>2.2222222222222223E-2</v>
      </c>
      <c r="AE1724" s="106">
        <f t="shared" si="321"/>
        <v>16.10777777777778</v>
      </c>
      <c r="AF1724" s="105">
        <f t="shared" si="322"/>
        <v>241.6166666666667</v>
      </c>
      <c r="AG1724" s="105">
        <f t="shared" si="323"/>
        <v>521.38333333333333</v>
      </c>
    </row>
    <row r="1725" spans="1:33" s="88" customFormat="1" x14ac:dyDescent="0.35">
      <c r="A1725" s="21">
        <v>10141103</v>
      </c>
      <c r="B1725" s="176" t="s">
        <v>1665</v>
      </c>
      <c r="C1725" s="183" t="s">
        <v>710</v>
      </c>
      <c r="D1725" s="226" t="s">
        <v>12304</v>
      </c>
      <c r="E1725" s="114" t="str">
        <f t="shared" si="313"/>
        <v>TRANSFORMADOR MARCA:  PTS0005</v>
      </c>
      <c r="F1725" s="226" t="s">
        <v>12341</v>
      </c>
      <c r="G1725" s="40"/>
      <c r="H1725" s="124" t="s">
        <v>12340</v>
      </c>
      <c r="I1725" s="121" t="s">
        <v>2113</v>
      </c>
      <c r="J1725" s="21"/>
      <c r="K1725" s="121" t="s">
        <v>12345</v>
      </c>
      <c r="L1725" s="191" t="s">
        <v>12344</v>
      </c>
      <c r="M1725" s="230">
        <v>160</v>
      </c>
      <c r="N1725" s="121">
        <v>33</v>
      </c>
      <c r="O1725" s="121">
        <v>0.4</v>
      </c>
      <c r="P1725" s="121">
        <v>3</v>
      </c>
      <c r="Q1725" s="111">
        <v>2003</v>
      </c>
      <c r="R1725" s="115"/>
      <c r="S1725" s="115"/>
      <c r="T1725" s="116">
        <v>991</v>
      </c>
      <c r="U1725" s="111">
        <v>45</v>
      </c>
      <c r="V1725" s="113">
        <f t="shared" si="314"/>
        <v>698.10444444444443</v>
      </c>
      <c r="W1725" s="113">
        <f t="shared" si="315"/>
        <v>292.89555555555557</v>
      </c>
      <c r="X1725" s="112">
        <f t="shared" si="316"/>
        <v>292895.55555555556</v>
      </c>
      <c r="Y1725" s="111"/>
      <c r="Z1725" s="110">
        <f t="shared" si="324"/>
        <v>31</v>
      </c>
      <c r="AA1725" s="109">
        <f t="shared" si="317"/>
        <v>49.550000000000004</v>
      </c>
      <c r="AB1725" s="109">
        <f t="shared" si="318"/>
        <v>49550.000000000007</v>
      </c>
      <c r="AC1725" s="108">
        <f t="shared" si="319"/>
        <v>941.45</v>
      </c>
      <c r="AD1725" s="107">
        <f t="shared" si="320"/>
        <v>2.2222222222222223E-2</v>
      </c>
      <c r="AE1725" s="106">
        <f t="shared" si="321"/>
        <v>20.921111111111113</v>
      </c>
      <c r="AF1725" s="105">
        <f t="shared" si="322"/>
        <v>313.81666666666666</v>
      </c>
      <c r="AG1725" s="105">
        <f t="shared" si="323"/>
        <v>677.18333333333328</v>
      </c>
    </row>
    <row r="1726" spans="1:33" s="88" customFormat="1" x14ac:dyDescent="0.35">
      <c r="A1726" s="21">
        <v>10141103</v>
      </c>
      <c r="B1726" s="176" t="s">
        <v>1665</v>
      </c>
      <c r="C1726" s="183" t="s">
        <v>710</v>
      </c>
      <c r="D1726" s="226" t="s">
        <v>12331</v>
      </c>
      <c r="E1726" s="114" t="str">
        <f t="shared" si="313"/>
        <v>TRANSFORMADOR MARCA:  PTS0006</v>
      </c>
      <c r="F1726" s="226" t="s">
        <v>12341</v>
      </c>
      <c r="G1726" s="40"/>
      <c r="H1726" s="124" t="s">
        <v>12340</v>
      </c>
      <c r="I1726" s="121" t="s">
        <v>2113</v>
      </c>
      <c r="J1726" s="21"/>
      <c r="K1726" s="121" t="s">
        <v>12343</v>
      </c>
      <c r="L1726" s="191" t="s">
        <v>12342</v>
      </c>
      <c r="M1726" s="230">
        <v>100</v>
      </c>
      <c r="N1726" s="226">
        <v>33</v>
      </c>
      <c r="O1726" s="121">
        <v>0.4</v>
      </c>
      <c r="P1726" s="121">
        <v>3</v>
      </c>
      <c r="Q1726" s="111">
        <v>2003</v>
      </c>
      <c r="R1726" s="115"/>
      <c r="S1726" s="115"/>
      <c r="T1726" s="116">
        <v>763</v>
      </c>
      <c r="U1726" s="111">
        <v>45</v>
      </c>
      <c r="V1726" s="113">
        <f t="shared" si="314"/>
        <v>537.49111111111108</v>
      </c>
      <c r="W1726" s="113">
        <f t="shared" si="315"/>
        <v>225.50888888888892</v>
      </c>
      <c r="X1726" s="112">
        <f t="shared" si="316"/>
        <v>225508.88888888891</v>
      </c>
      <c r="Y1726" s="111"/>
      <c r="Z1726" s="110">
        <f t="shared" si="324"/>
        <v>31</v>
      </c>
      <c r="AA1726" s="109">
        <f t="shared" si="317"/>
        <v>38.15</v>
      </c>
      <c r="AB1726" s="109">
        <f t="shared" si="318"/>
        <v>38150</v>
      </c>
      <c r="AC1726" s="108">
        <f t="shared" si="319"/>
        <v>724.85</v>
      </c>
      <c r="AD1726" s="107">
        <f t="shared" si="320"/>
        <v>2.2222222222222223E-2</v>
      </c>
      <c r="AE1726" s="106">
        <f t="shared" si="321"/>
        <v>16.10777777777778</v>
      </c>
      <c r="AF1726" s="105">
        <f t="shared" si="322"/>
        <v>241.6166666666667</v>
      </c>
      <c r="AG1726" s="105">
        <f t="shared" si="323"/>
        <v>521.38333333333333</v>
      </c>
    </row>
    <row r="1727" spans="1:33" s="88" customFormat="1" x14ac:dyDescent="0.35">
      <c r="A1727" s="21">
        <v>10141103</v>
      </c>
      <c r="B1727" s="176" t="s">
        <v>1665</v>
      </c>
      <c r="C1727" s="183" t="s">
        <v>710</v>
      </c>
      <c r="D1727" s="226" t="s">
        <v>12328</v>
      </c>
      <c r="E1727" s="114" t="str">
        <f t="shared" si="313"/>
        <v>TRANSFORMADOR MARCA:  PTS0007</v>
      </c>
      <c r="F1727" s="226" t="s">
        <v>12341</v>
      </c>
      <c r="G1727" s="40"/>
      <c r="H1727" s="124" t="s">
        <v>12340</v>
      </c>
      <c r="I1727" s="121" t="s">
        <v>2113</v>
      </c>
      <c r="J1727" s="21"/>
      <c r="K1727" s="121" t="s">
        <v>12339</v>
      </c>
      <c r="L1727" s="191" t="s">
        <v>12338</v>
      </c>
      <c r="M1727" s="230">
        <v>100</v>
      </c>
      <c r="N1727" s="226">
        <v>33</v>
      </c>
      <c r="O1727" s="121">
        <v>0.4</v>
      </c>
      <c r="P1727" s="121">
        <v>3</v>
      </c>
      <c r="Q1727" s="111">
        <v>2003</v>
      </c>
      <c r="R1727" s="115"/>
      <c r="S1727" s="115"/>
      <c r="T1727" s="116">
        <v>763</v>
      </c>
      <c r="U1727" s="111">
        <v>45</v>
      </c>
      <c r="V1727" s="113">
        <f t="shared" si="314"/>
        <v>537.49111111111108</v>
      </c>
      <c r="W1727" s="113">
        <f t="shared" si="315"/>
        <v>225.50888888888892</v>
      </c>
      <c r="X1727" s="112">
        <f t="shared" si="316"/>
        <v>225508.88888888891</v>
      </c>
      <c r="Y1727" s="111"/>
      <c r="Z1727" s="110">
        <f t="shared" si="324"/>
        <v>31</v>
      </c>
      <c r="AA1727" s="109">
        <f t="shared" si="317"/>
        <v>38.15</v>
      </c>
      <c r="AB1727" s="109">
        <f t="shared" si="318"/>
        <v>38150</v>
      </c>
      <c r="AC1727" s="108">
        <f t="shared" si="319"/>
        <v>724.85</v>
      </c>
      <c r="AD1727" s="107">
        <f t="shared" si="320"/>
        <v>2.2222222222222223E-2</v>
      </c>
      <c r="AE1727" s="106">
        <f t="shared" si="321"/>
        <v>16.10777777777778</v>
      </c>
      <c r="AF1727" s="105">
        <f t="shared" si="322"/>
        <v>241.6166666666667</v>
      </c>
      <c r="AG1727" s="105">
        <f t="shared" si="323"/>
        <v>521.38333333333333</v>
      </c>
    </row>
    <row r="1728" spans="1:33" s="88" customFormat="1" x14ac:dyDescent="0.35">
      <c r="A1728" s="21">
        <v>10141103</v>
      </c>
      <c r="B1728" s="176" t="s">
        <v>1665</v>
      </c>
      <c r="C1728" s="183" t="s">
        <v>710</v>
      </c>
      <c r="D1728" s="226" t="s">
        <v>12316</v>
      </c>
      <c r="E1728" s="114" t="str">
        <f t="shared" si="313"/>
        <v>TRANSFORMADOR MARCA:  PTS0001</v>
      </c>
      <c r="F1728" s="226" t="s">
        <v>12327</v>
      </c>
      <c r="G1728" s="40"/>
      <c r="H1728" s="124" t="s">
        <v>12323</v>
      </c>
      <c r="I1728" s="121" t="s">
        <v>2113</v>
      </c>
      <c r="J1728" s="21"/>
      <c r="K1728" s="121" t="s">
        <v>12326</v>
      </c>
      <c r="L1728" s="191" t="s">
        <v>12325</v>
      </c>
      <c r="M1728" s="230">
        <v>100</v>
      </c>
      <c r="N1728" s="226">
        <v>33</v>
      </c>
      <c r="O1728" s="121">
        <v>0.4</v>
      </c>
      <c r="P1728" s="121">
        <v>3</v>
      </c>
      <c r="Q1728" s="111">
        <v>2003</v>
      </c>
      <c r="R1728" s="115"/>
      <c r="S1728" s="115"/>
      <c r="T1728" s="116">
        <v>763</v>
      </c>
      <c r="U1728" s="111">
        <v>45</v>
      </c>
      <c r="V1728" s="113">
        <f t="shared" si="314"/>
        <v>537.49111111111108</v>
      </c>
      <c r="W1728" s="113">
        <f t="shared" si="315"/>
        <v>225.50888888888892</v>
      </c>
      <c r="X1728" s="112">
        <f t="shared" si="316"/>
        <v>225508.88888888891</v>
      </c>
      <c r="Y1728" s="111"/>
      <c r="Z1728" s="110">
        <f t="shared" si="324"/>
        <v>31</v>
      </c>
      <c r="AA1728" s="109">
        <f t="shared" si="317"/>
        <v>38.15</v>
      </c>
      <c r="AB1728" s="109">
        <f t="shared" si="318"/>
        <v>38150</v>
      </c>
      <c r="AC1728" s="108">
        <f t="shared" si="319"/>
        <v>724.85</v>
      </c>
      <c r="AD1728" s="107">
        <f t="shared" si="320"/>
        <v>2.2222222222222223E-2</v>
      </c>
      <c r="AE1728" s="106">
        <f t="shared" si="321"/>
        <v>16.10777777777778</v>
      </c>
      <c r="AF1728" s="105">
        <f t="shared" si="322"/>
        <v>241.6166666666667</v>
      </c>
      <c r="AG1728" s="105">
        <f t="shared" si="323"/>
        <v>521.38333333333333</v>
      </c>
    </row>
    <row r="1729" spans="1:33" s="88" customFormat="1" x14ac:dyDescent="0.35">
      <c r="A1729" s="21">
        <v>10141103</v>
      </c>
      <c r="B1729" s="176" t="s">
        <v>1665</v>
      </c>
      <c r="C1729" s="183" t="s">
        <v>710</v>
      </c>
      <c r="D1729" s="226" t="s">
        <v>12313</v>
      </c>
      <c r="E1729" s="114" t="str">
        <f t="shared" si="313"/>
        <v>TRANSFORMADOR MARCA:  PTS0002</v>
      </c>
      <c r="F1729" s="226" t="s">
        <v>12327</v>
      </c>
      <c r="G1729" s="40"/>
      <c r="H1729" s="124" t="s">
        <v>12323</v>
      </c>
      <c r="I1729" s="121" t="s">
        <v>2113</v>
      </c>
      <c r="J1729" s="21"/>
      <c r="K1729" s="121" t="s">
        <v>12326</v>
      </c>
      <c r="L1729" s="191" t="s">
        <v>12325</v>
      </c>
      <c r="M1729" s="230">
        <v>50</v>
      </c>
      <c r="N1729" s="226">
        <v>33</v>
      </c>
      <c r="O1729" s="121">
        <v>0.4</v>
      </c>
      <c r="P1729" s="121">
        <v>3</v>
      </c>
      <c r="Q1729" s="111">
        <v>2003</v>
      </c>
      <c r="R1729" s="115"/>
      <c r="S1729" s="115"/>
      <c r="T1729" s="116">
        <v>643</v>
      </c>
      <c r="U1729" s="111">
        <v>45</v>
      </c>
      <c r="V1729" s="113">
        <f t="shared" si="314"/>
        <v>452.95777777777778</v>
      </c>
      <c r="W1729" s="113">
        <f t="shared" si="315"/>
        <v>190.04222222222222</v>
      </c>
      <c r="X1729" s="112">
        <f t="shared" si="316"/>
        <v>190042.22222222222</v>
      </c>
      <c r="Y1729" s="111"/>
      <c r="Z1729" s="110">
        <f t="shared" si="324"/>
        <v>31</v>
      </c>
      <c r="AA1729" s="109">
        <f t="shared" si="317"/>
        <v>32.15</v>
      </c>
      <c r="AB1729" s="109">
        <f t="shared" si="318"/>
        <v>32150</v>
      </c>
      <c r="AC1729" s="108">
        <f t="shared" si="319"/>
        <v>610.85</v>
      </c>
      <c r="AD1729" s="107">
        <f t="shared" si="320"/>
        <v>2.2222222222222223E-2</v>
      </c>
      <c r="AE1729" s="106">
        <f t="shared" si="321"/>
        <v>13.574444444444445</v>
      </c>
      <c r="AF1729" s="105">
        <f t="shared" si="322"/>
        <v>203.61666666666667</v>
      </c>
      <c r="AG1729" s="105">
        <f t="shared" si="323"/>
        <v>439.38333333333333</v>
      </c>
    </row>
    <row r="1730" spans="1:33" s="88" customFormat="1" x14ac:dyDescent="0.35">
      <c r="A1730" s="21">
        <v>10141103</v>
      </c>
      <c r="B1730" s="176" t="s">
        <v>1665</v>
      </c>
      <c r="C1730" s="183" t="s">
        <v>710</v>
      </c>
      <c r="D1730" s="226" t="s">
        <v>12310</v>
      </c>
      <c r="E1730" s="114" t="str">
        <f t="shared" ref="E1730:E1793" si="325">+CONCATENATE(C1730," ","MARCA:",R1730," ",G1730," ",D1730,)</f>
        <v>TRANSFORMADOR MARCA:  PTS0003</v>
      </c>
      <c r="F1730" s="226" t="s">
        <v>12327</v>
      </c>
      <c r="G1730" s="40"/>
      <c r="H1730" s="124" t="s">
        <v>12323</v>
      </c>
      <c r="I1730" s="121" t="s">
        <v>2113</v>
      </c>
      <c r="J1730" s="21"/>
      <c r="K1730" s="121" t="s">
        <v>12337</v>
      </c>
      <c r="L1730" s="191" t="s">
        <v>12336</v>
      </c>
      <c r="M1730" s="230">
        <v>50</v>
      </c>
      <c r="N1730" s="226">
        <v>33</v>
      </c>
      <c r="O1730" s="121">
        <v>0.4</v>
      </c>
      <c r="P1730" s="121">
        <v>3</v>
      </c>
      <c r="Q1730" s="111">
        <v>2003</v>
      </c>
      <c r="R1730" s="115"/>
      <c r="S1730" s="115"/>
      <c r="T1730" s="116">
        <v>643</v>
      </c>
      <c r="U1730" s="111">
        <v>45</v>
      </c>
      <c r="V1730" s="113">
        <f t="shared" ref="V1730:V1793" si="326">((Z1730/U1730)*(T1730-AA1730))+AA1730</f>
        <v>452.95777777777778</v>
      </c>
      <c r="W1730" s="113">
        <f t="shared" ref="W1730:W1793" si="327">+T1730-V1730</f>
        <v>190.04222222222222</v>
      </c>
      <c r="X1730" s="112">
        <f t="shared" ref="X1730:X1793" si="328">+W1730*1000</f>
        <v>190042.22222222222</v>
      </c>
      <c r="Y1730" s="111"/>
      <c r="Z1730" s="110">
        <f t="shared" si="324"/>
        <v>31</v>
      </c>
      <c r="AA1730" s="109">
        <f t="shared" ref="AA1730:AA1793" si="329">(5/100*T1730)</f>
        <v>32.15</v>
      </c>
      <c r="AB1730" s="109">
        <f t="shared" ref="AB1730:AB1793" si="330">+AA1730*1000</f>
        <v>32150</v>
      </c>
      <c r="AC1730" s="108">
        <f t="shared" ref="AC1730:AC1793" si="331">+T1730-AA1730</f>
        <v>610.85</v>
      </c>
      <c r="AD1730" s="107">
        <f t="shared" ref="AD1730:AD1793" si="332">1/U1730</f>
        <v>2.2222222222222223E-2</v>
      </c>
      <c r="AE1730" s="106">
        <f t="shared" ref="AE1730:AE1793" si="333">+AC1730*AD1730</f>
        <v>13.574444444444445</v>
      </c>
      <c r="AF1730" s="105">
        <f t="shared" ref="AF1730:AF1793" si="334">+T1730-V1730+AE1730</f>
        <v>203.61666666666667</v>
      </c>
      <c r="AG1730" s="105">
        <f t="shared" ref="AG1730:AG1793" si="335">+V1730-AE1730</f>
        <v>439.38333333333333</v>
      </c>
    </row>
    <row r="1731" spans="1:33" s="88" customFormat="1" x14ac:dyDescent="0.35">
      <c r="A1731" s="21">
        <v>10141103</v>
      </c>
      <c r="B1731" s="176" t="s">
        <v>1665</v>
      </c>
      <c r="C1731" s="183" t="s">
        <v>710</v>
      </c>
      <c r="D1731" s="226" t="s">
        <v>12307</v>
      </c>
      <c r="E1731" s="114" t="str">
        <f t="shared" si="325"/>
        <v>TRANSFORMADOR MARCA:  PTS0004</v>
      </c>
      <c r="F1731" s="226" t="s">
        <v>12327</v>
      </c>
      <c r="G1731" s="40"/>
      <c r="H1731" s="124" t="s">
        <v>12323</v>
      </c>
      <c r="I1731" s="121" t="s">
        <v>2113</v>
      </c>
      <c r="J1731" s="21"/>
      <c r="K1731" s="121" t="s">
        <v>12335</v>
      </c>
      <c r="L1731" s="191" t="s">
        <v>12334</v>
      </c>
      <c r="M1731" s="230">
        <v>50</v>
      </c>
      <c r="N1731" s="226">
        <v>33</v>
      </c>
      <c r="O1731" s="121">
        <v>0.4</v>
      </c>
      <c r="P1731" s="121">
        <v>3</v>
      </c>
      <c r="Q1731" s="111">
        <v>2003</v>
      </c>
      <c r="R1731" s="115"/>
      <c r="S1731" s="115"/>
      <c r="T1731" s="116">
        <v>643</v>
      </c>
      <c r="U1731" s="111">
        <v>45</v>
      </c>
      <c r="V1731" s="113">
        <f t="shared" si="326"/>
        <v>452.95777777777778</v>
      </c>
      <c r="W1731" s="113">
        <f t="shared" si="327"/>
        <v>190.04222222222222</v>
      </c>
      <c r="X1731" s="112">
        <f t="shared" si="328"/>
        <v>190042.22222222222</v>
      </c>
      <c r="Y1731" s="111"/>
      <c r="Z1731" s="110">
        <f t="shared" si="324"/>
        <v>31</v>
      </c>
      <c r="AA1731" s="109">
        <f t="shared" si="329"/>
        <v>32.15</v>
      </c>
      <c r="AB1731" s="109">
        <f t="shared" si="330"/>
        <v>32150</v>
      </c>
      <c r="AC1731" s="108">
        <f t="shared" si="331"/>
        <v>610.85</v>
      </c>
      <c r="AD1731" s="107">
        <f t="shared" si="332"/>
        <v>2.2222222222222223E-2</v>
      </c>
      <c r="AE1731" s="106">
        <f t="shared" si="333"/>
        <v>13.574444444444445</v>
      </c>
      <c r="AF1731" s="105">
        <f t="shared" si="334"/>
        <v>203.61666666666667</v>
      </c>
      <c r="AG1731" s="105">
        <f t="shared" si="335"/>
        <v>439.38333333333333</v>
      </c>
    </row>
    <row r="1732" spans="1:33" s="88" customFormat="1" x14ac:dyDescent="0.35">
      <c r="A1732" s="21">
        <v>10141103</v>
      </c>
      <c r="B1732" s="176" t="s">
        <v>1665</v>
      </c>
      <c r="C1732" s="183" t="s">
        <v>710</v>
      </c>
      <c r="D1732" s="226" t="s">
        <v>12304</v>
      </c>
      <c r="E1732" s="114" t="str">
        <f t="shared" si="325"/>
        <v>TRANSFORMADOR MARCA:  PTS0005</v>
      </c>
      <c r="F1732" s="226" t="s">
        <v>12327</v>
      </c>
      <c r="G1732" s="40"/>
      <c r="H1732" s="124" t="s">
        <v>12323</v>
      </c>
      <c r="I1732" s="121" t="s">
        <v>2113</v>
      </c>
      <c r="J1732" s="21"/>
      <c r="K1732" s="121" t="s">
        <v>12333</v>
      </c>
      <c r="L1732" s="191" t="s">
        <v>12332</v>
      </c>
      <c r="M1732" s="230">
        <v>50</v>
      </c>
      <c r="N1732" s="226">
        <v>33</v>
      </c>
      <c r="O1732" s="121">
        <v>0.4</v>
      </c>
      <c r="P1732" s="121">
        <v>3</v>
      </c>
      <c r="Q1732" s="111">
        <v>2003</v>
      </c>
      <c r="R1732" s="115"/>
      <c r="S1732" s="115"/>
      <c r="T1732" s="116">
        <v>643</v>
      </c>
      <c r="U1732" s="111">
        <v>45</v>
      </c>
      <c r="V1732" s="113">
        <f t="shared" si="326"/>
        <v>452.95777777777778</v>
      </c>
      <c r="W1732" s="113">
        <f t="shared" si="327"/>
        <v>190.04222222222222</v>
      </c>
      <c r="X1732" s="112">
        <f t="shared" si="328"/>
        <v>190042.22222222222</v>
      </c>
      <c r="Y1732" s="111"/>
      <c r="Z1732" s="110">
        <f t="shared" si="324"/>
        <v>31</v>
      </c>
      <c r="AA1732" s="109">
        <f t="shared" si="329"/>
        <v>32.15</v>
      </c>
      <c r="AB1732" s="109">
        <f t="shared" si="330"/>
        <v>32150</v>
      </c>
      <c r="AC1732" s="108">
        <f t="shared" si="331"/>
        <v>610.85</v>
      </c>
      <c r="AD1732" s="107">
        <f t="shared" si="332"/>
        <v>2.2222222222222223E-2</v>
      </c>
      <c r="AE1732" s="106">
        <f t="shared" si="333"/>
        <v>13.574444444444445</v>
      </c>
      <c r="AF1732" s="105">
        <f t="shared" si="334"/>
        <v>203.61666666666667</v>
      </c>
      <c r="AG1732" s="105">
        <f t="shared" si="335"/>
        <v>439.38333333333333</v>
      </c>
    </row>
    <row r="1733" spans="1:33" s="88" customFormat="1" x14ac:dyDescent="0.35">
      <c r="A1733" s="21">
        <v>10141103</v>
      </c>
      <c r="B1733" s="176" t="s">
        <v>1665</v>
      </c>
      <c r="C1733" s="183" t="s">
        <v>710</v>
      </c>
      <c r="D1733" s="226" t="s">
        <v>12331</v>
      </c>
      <c r="E1733" s="114" t="str">
        <f t="shared" si="325"/>
        <v>TRANSFORMADOR MARCA:  PTS0006</v>
      </c>
      <c r="F1733" s="226" t="s">
        <v>12327</v>
      </c>
      <c r="G1733" s="40"/>
      <c r="H1733" s="124" t="s">
        <v>12323</v>
      </c>
      <c r="I1733" s="121" t="s">
        <v>2113</v>
      </c>
      <c r="J1733" s="21"/>
      <c r="K1733" s="121" t="s">
        <v>12330</v>
      </c>
      <c r="L1733" s="191" t="s">
        <v>12329</v>
      </c>
      <c r="M1733" s="230">
        <v>50</v>
      </c>
      <c r="N1733" s="226">
        <v>33</v>
      </c>
      <c r="O1733" s="121">
        <v>0.4</v>
      </c>
      <c r="P1733" s="121">
        <v>3</v>
      </c>
      <c r="Q1733" s="111">
        <v>2003</v>
      </c>
      <c r="R1733" s="115"/>
      <c r="S1733" s="115"/>
      <c r="T1733" s="116">
        <v>643</v>
      </c>
      <c r="U1733" s="111">
        <v>45</v>
      </c>
      <c r="V1733" s="113">
        <f t="shared" si="326"/>
        <v>452.95777777777778</v>
      </c>
      <c r="W1733" s="113">
        <f t="shared" si="327"/>
        <v>190.04222222222222</v>
      </c>
      <c r="X1733" s="112">
        <f t="shared" si="328"/>
        <v>190042.22222222222</v>
      </c>
      <c r="Y1733" s="111"/>
      <c r="Z1733" s="110">
        <f t="shared" si="324"/>
        <v>31</v>
      </c>
      <c r="AA1733" s="109">
        <f t="shared" si="329"/>
        <v>32.15</v>
      </c>
      <c r="AB1733" s="109">
        <f t="shared" si="330"/>
        <v>32150</v>
      </c>
      <c r="AC1733" s="108">
        <f t="shared" si="331"/>
        <v>610.85</v>
      </c>
      <c r="AD1733" s="107">
        <f t="shared" si="332"/>
        <v>2.2222222222222223E-2</v>
      </c>
      <c r="AE1733" s="106">
        <f t="shared" si="333"/>
        <v>13.574444444444445</v>
      </c>
      <c r="AF1733" s="105">
        <f t="shared" si="334"/>
        <v>203.61666666666667</v>
      </c>
      <c r="AG1733" s="105">
        <f t="shared" si="335"/>
        <v>439.38333333333333</v>
      </c>
    </row>
    <row r="1734" spans="1:33" s="88" customFormat="1" x14ac:dyDescent="0.35">
      <c r="A1734" s="21">
        <v>10141103</v>
      </c>
      <c r="B1734" s="176" t="s">
        <v>1665</v>
      </c>
      <c r="C1734" s="183" t="s">
        <v>710</v>
      </c>
      <c r="D1734" s="226" t="s">
        <v>12328</v>
      </c>
      <c r="E1734" s="114" t="str">
        <f t="shared" si="325"/>
        <v>TRANSFORMADOR MARCA:  PTS0007</v>
      </c>
      <c r="F1734" s="226" t="s">
        <v>12327</v>
      </c>
      <c r="G1734" s="40"/>
      <c r="H1734" s="124" t="s">
        <v>12323</v>
      </c>
      <c r="I1734" s="121" t="s">
        <v>2113</v>
      </c>
      <c r="J1734" s="21"/>
      <c r="K1734" s="121" t="s">
        <v>12326</v>
      </c>
      <c r="L1734" s="191" t="s">
        <v>12325</v>
      </c>
      <c r="M1734" s="230">
        <v>100</v>
      </c>
      <c r="N1734" s="226">
        <v>33</v>
      </c>
      <c r="O1734" s="121">
        <v>0.4</v>
      </c>
      <c r="P1734" s="121">
        <v>3</v>
      </c>
      <c r="Q1734" s="111">
        <v>2003</v>
      </c>
      <c r="R1734" s="115"/>
      <c r="S1734" s="115"/>
      <c r="T1734" s="116">
        <v>763</v>
      </c>
      <c r="U1734" s="111">
        <v>45</v>
      </c>
      <c r="V1734" s="113">
        <f t="shared" si="326"/>
        <v>537.49111111111108</v>
      </c>
      <c r="W1734" s="113">
        <f t="shared" si="327"/>
        <v>225.50888888888892</v>
      </c>
      <c r="X1734" s="112">
        <f t="shared" si="328"/>
        <v>225508.88888888891</v>
      </c>
      <c r="Y1734" s="111"/>
      <c r="Z1734" s="110">
        <f t="shared" si="324"/>
        <v>31</v>
      </c>
      <c r="AA1734" s="109">
        <f t="shared" si="329"/>
        <v>38.15</v>
      </c>
      <c r="AB1734" s="109">
        <f t="shared" si="330"/>
        <v>38150</v>
      </c>
      <c r="AC1734" s="108">
        <f t="shared" si="331"/>
        <v>724.85</v>
      </c>
      <c r="AD1734" s="107">
        <f t="shared" si="332"/>
        <v>2.2222222222222223E-2</v>
      </c>
      <c r="AE1734" s="106">
        <f t="shared" si="333"/>
        <v>16.10777777777778</v>
      </c>
      <c r="AF1734" s="105">
        <f t="shared" si="334"/>
        <v>241.6166666666667</v>
      </c>
      <c r="AG1734" s="105">
        <f t="shared" si="335"/>
        <v>521.38333333333333</v>
      </c>
    </row>
    <row r="1735" spans="1:33" s="88" customFormat="1" x14ac:dyDescent="0.35">
      <c r="A1735" s="21">
        <v>10141103</v>
      </c>
      <c r="B1735" s="176" t="s">
        <v>1665</v>
      </c>
      <c r="C1735" s="183" t="s">
        <v>710</v>
      </c>
      <c r="D1735" s="226" t="s">
        <v>12316</v>
      </c>
      <c r="E1735" s="114" t="str">
        <f t="shared" si="325"/>
        <v>TRANSFORMADOR MARCA:  PTS0001</v>
      </c>
      <c r="F1735" s="226" t="s">
        <v>12324</v>
      </c>
      <c r="G1735" s="40"/>
      <c r="H1735" s="124" t="s">
        <v>12323</v>
      </c>
      <c r="I1735" s="121" t="s">
        <v>2113</v>
      </c>
      <c r="J1735" s="21"/>
      <c r="K1735" s="121" t="s">
        <v>12322</v>
      </c>
      <c r="L1735" s="191" t="s">
        <v>12321</v>
      </c>
      <c r="M1735" s="230">
        <v>50</v>
      </c>
      <c r="N1735" s="226">
        <v>33</v>
      </c>
      <c r="O1735" s="121">
        <v>0.4</v>
      </c>
      <c r="P1735" s="121">
        <v>3</v>
      </c>
      <c r="Q1735" s="111">
        <v>2003</v>
      </c>
      <c r="R1735" s="115"/>
      <c r="S1735" s="115"/>
      <c r="T1735" s="116">
        <v>643</v>
      </c>
      <c r="U1735" s="111">
        <v>45</v>
      </c>
      <c r="V1735" s="113">
        <f t="shared" si="326"/>
        <v>452.95777777777778</v>
      </c>
      <c r="W1735" s="113">
        <f t="shared" si="327"/>
        <v>190.04222222222222</v>
      </c>
      <c r="X1735" s="112">
        <f t="shared" si="328"/>
        <v>190042.22222222222</v>
      </c>
      <c r="Y1735" s="111"/>
      <c r="Z1735" s="110">
        <f t="shared" si="324"/>
        <v>31</v>
      </c>
      <c r="AA1735" s="109">
        <f t="shared" si="329"/>
        <v>32.15</v>
      </c>
      <c r="AB1735" s="109">
        <f t="shared" si="330"/>
        <v>32150</v>
      </c>
      <c r="AC1735" s="108">
        <f t="shared" si="331"/>
        <v>610.85</v>
      </c>
      <c r="AD1735" s="107">
        <f t="shared" si="332"/>
        <v>2.2222222222222223E-2</v>
      </c>
      <c r="AE1735" s="106">
        <f t="shared" si="333"/>
        <v>13.574444444444445</v>
      </c>
      <c r="AF1735" s="105">
        <f t="shared" si="334"/>
        <v>203.61666666666667</v>
      </c>
      <c r="AG1735" s="105">
        <f t="shared" si="335"/>
        <v>439.38333333333333</v>
      </c>
    </row>
    <row r="1736" spans="1:33" s="88" customFormat="1" x14ac:dyDescent="0.35">
      <c r="A1736" s="21">
        <v>10141103</v>
      </c>
      <c r="B1736" s="176" t="s">
        <v>1665</v>
      </c>
      <c r="C1736" s="183" t="s">
        <v>710</v>
      </c>
      <c r="D1736" s="226" t="s">
        <v>12316</v>
      </c>
      <c r="E1736" s="114" t="str">
        <f t="shared" si="325"/>
        <v>TRANSFORMADOR MARCA:  PTS0001</v>
      </c>
      <c r="F1736" s="226" t="s">
        <v>12320</v>
      </c>
      <c r="G1736" s="40"/>
      <c r="H1736" s="124" t="s">
        <v>12319</v>
      </c>
      <c r="I1736" s="121" t="s">
        <v>2113</v>
      </c>
      <c r="J1736" s="21"/>
      <c r="K1736" s="121" t="s">
        <v>12318</v>
      </c>
      <c r="L1736" s="191" t="s">
        <v>12317</v>
      </c>
      <c r="M1736" s="230">
        <v>100</v>
      </c>
      <c r="N1736" s="121">
        <v>33</v>
      </c>
      <c r="O1736" s="121">
        <v>0.4</v>
      </c>
      <c r="P1736" s="121">
        <v>3</v>
      </c>
      <c r="Q1736" s="111">
        <v>2003</v>
      </c>
      <c r="R1736" s="115"/>
      <c r="S1736" s="115"/>
      <c r="T1736" s="116">
        <v>763</v>
      </c>
      <c r="U1736" s="111">
        <v>45</v>
      </c>
      <c r="V1736" s="113">
        <f t="shared" si="326"/>
        <v>537.49111111111108</v>
      </c>
      <c r="W1736" s="113">
        <f t="shared" si="327"/>
        <v>225.50888888888892</v>
      </c>
      <c r="X1736" s="112">
        <f t="shared" si="328"/>
        <v>225508.88888888891</v>
      </c>
      <c r="Y1736" s="111"/>
      <c r="Z1736" s="110">
        <f t="shared" si="324"/>
        <v>31</v>
      </c>
      <c r="AA1736" s="109">
        <f t="shared" si="329"/>
        <v>38.15</v>
      </c>
      <c r="AB1736" s="109">
        <f t="shared" si="330"/>
        <v>38150</v>
      </c>
      <c r="AC1736" s="108">
        <f t="shared" si="331"/>
        <v>724.85</v>
      </c>
      <c r="AD1736" s="107">
        <f t="shared" si="332"/>
        <v>2.2222222222222223E-2</v>
      </c>
      <c r="AE1736" s="106">
        <f t="shared" si="333"/>
        <v>16.10777777777778</v>
      </c>
      <c r="AF1736" s="105">
        <f t="shared" si="334"/>
        <v>241.6166666666667</v>
      </c>
      <c r="AG1736" s="105">
        <f t="shared" si="335"/>
        <v>521.38333333333333</v>
      </c>
    </row>
    <row r="1737" spans="1:33" s="88" customFormat="1" x14ac:dyDescent="0.35">
      <c r="A1737" s="21">
        <v>10141103</v>
      </c>
      <c r="B1737" s="176" t="s">
        <v>1665</v>
      </c>
      <c r="C1737" s="183" t="s">
        <v>710</v>
      </c>
      <c r="D1737" s="226" t="s">
        <v>12316</v>
      </c>
      <c r="E1737" s="114" t="str">
        <f t="shared" si="325"/>
        <v>TRANSFORMADOR MARCA:  PTS0001</v>
      </c>
      <c r="F1737" s="226" t="s">
        <v>12303</v>
      </c>
      <c r="G1737" s="40"/>
      <c r="H1737" s="124" t="s">
        <v>12302</v>
      </c>
      <c r="I1737" s="121" t="s">
        <v>2113</v>
      </c>
      <c r="J1737" s="21"/>
      <c r="K1737" s="121" t="s">
        <v>12315</v>
      </c>
      <c r="L1737" s="191" t="s">
        <v>12314</v>
      </c>
      <c r="M1737" s="230">
        <v>100</v>
      </c>
      <c r="N1737" s="121">
        <v>33</v>
      </c>
      <c r="O1737" s="121">
        <v>0.4</v>
      </c>
      <c r="P1737" s="121">
        <v>3</v>
      </c>
      <c r="Q1737" s="111">
        <v>2003</v>
      </c>
      <c r="R1737" s="115"/>
      <c r="S1737" s="115"/>
      <c r="T1737" s="116">
        <v>763</v>
      </c>
      <c r="U1737" s="111">
        <v>45</v>
      </c>
      <c r="V1737" s="113">
        <f t="shared" si="326"/>
        <v>537.49111111111108</v>
      </c>
      <c r="W1737" s="113">
        <f t="shared" si="327"/>
        <v>225.50888888888892</v>
      </c>
      <c r="X1737" s="112">
        <f t="shared" si="328"/>
        <v>225508.88888888891</v>
      </c>
      <c r="Y1737" s="111"/>
      <c r="Z1737" s="110">
        <f t="shared" si="324"/>
        <v>31</v>
      </c>
      <c r="AA1737" s="109">
        <f t="shared" si="329"/>
        <v>38.15</v>
      </c>
      <c r="AB1737" s="109">
        <f t="shared" si="330"/>
        <v>38150</v>
      </c>
      <c r="AC1737" s="108">
        <f t="shared" si="331"/>
        <v>724.85</v>
      </c>
      <c r="AD1737" s="107">
        <f t="shared" si="332"/>
        <v>2.2222222222222223E-2</v>
      </c>
      <c r="AE1737" s="106">
        <f t="shared" si="333"/>
        <v>16.10777777777778</v>
      </c>
      <c r="AF1737" s="105">
        <f t="shared" si="334"/>
        <v>241.6166666666667</v>
      </c>
      <c r="AG1737" s="105">
        <f t="shared" si="335"/>
        <v>521.38333333333333</v>
      </c>
    </row>
    <row r="1738" spans="1:33" s="88" customFormat="1" x14ac:dyDescent="0.35">
      <c r="A1738" s="21">
        <v>10141103</v>
      </c>
      <c r="B1738" s="176" t="s">
        <v>1665</v>
      </c>
      <c r="C1738" s="183" t="s">
        <v>710</v>
      </c>
      <c r="D1738" s="226" t="s">
        <v>12313</v>
      </c>
      <c r="E1738" s="114" t="str">
        <f t="shared" si="325"/>
        <v>TRANSFORMADOR MARCA:  PTS0002</v>
      </c>
      <c r="F1738" s="226" t="s">
        <v>12303</v>
      </c>
      <c r="G1738" s="40"/>
      <c r="H1738" s="124" t="s">
        <v>12302</v>
      </c>
      <c r="I1738" s="121" t="s">
        <v>2113</v>
      </c>
      <c r="J1738" s="21"/>
      <c r="K1738" s="121" t="s">
        <v>12312</v>
      </c>
      <c r="L1738" s="191" t="s">
        <v>12311</v>
      </c>
      <c r="M1738" s="230">
        <v>100</v>
      </c>
      <c r="N1738" s="226">
        <v>33</v>
      </c>
      <c r="O1738" s="121">
        <v>0.4</v>
      </c>
      <c r="P1738" s="121">
        <v>3</v>
      </c>
      <c r="Q1738" s="111">
        <v>2003</v>
      </c>
      <c r="R1738" s="115"/>
      <c r="S1738" s="115"/>
      <c r="T1738" s="116">
        <v>763</v>
      </c>
      <c r="U1738" s="111">
        <v>45</v>
      </c>
      <c r="V1738" s="113">
        <f t="shared" si="326"/>
        <v>537.49111111111108</v>
      </c>
      <c r="W1738" s="113">
        <f t="shared" si="327"/>
        <v>225.50888888888892</v>
      </c>
      <c r="X1738" s="112">
        <f t="shared" si="328"/>
        <v>225508.88888888891</v>
      </c>
      <c r="Y1738" s="111"/>
      <c r="Z1738" s="110">
        <f t="shared" si="324"/>
        <v>31</v>
      </c>
      <c r="AA1738" s="109">
        <f t="shared" si="329"/>
        <v>38.15</v>
      </c>
      <c r="AB1738" s="109">
        <f t="shared" si="330"/>
        <v>38150</v>
      </c>
      <c r="AC1738" s="108">
        <f t="shared" si="331"/>
        <v>724.85</v>
      </c>
      <c r="AD1738" s="107">
        <f t="shared" si="332"/>
        <v>2.2222222222222223E-2</v>
      </c>
      <c r="AE1738" s="106">
        <f t="shared" si="333"/>
        <v>16.10777777777778</v>
      </c>
      <c r="AF1738" s="105">
        <f t="shared" si="334"/>
        <v>241.6166666666667</v>
      </c>
      <c r="AG1738" s="105">
        <f t="shared" si="335"/>
        <v>521.38333333333333</v>
      </c>
    </row>
    <row r="1739" spans="1:33" s="88" customFormat="1" x14ac:dyDescent="0.35">
      <c r="A1739" s="21">
        <v>10141103</v>
      </c>
      <c r="B1739" s="176" t="s">
        <v>1665</v>
      </c>
      <c r="C1739" s="183" t="s">
        <v>710</v>
      </c>
      <c r="D1739" s="226" t="s">
        <v>12310</v>
      </c>
      <c r="E1739" s="114" t="str">
        <f t="shared" si="325"/>
        <v>TRANSFORMADOR MARCA:  PTS0003</v>
      </c>
      <c r="F1739" s="226" t="s">
        <v>12303</v>
      </c>
      <c r="G1739" s="40"/>
      <c r="H1739" s="124" t="s">
        <v>12302</v>
      </c>
      <c r="I1739" s="121" t="s">
        <v>2113</v>
      </c>
      <c r="J1739" s="21"/>
      <c r="K1739" s="121" t="s">
        <v>12309</v>
      </c>
      <c r="L1739" s="191" t="s">
        <v>12308</v>
      </c>
      <c r="M1739" s="230">
        <v>160</v>
      </c>
      <c r="N1739" s="226">
        <v>33</v>
      </c>
      <c r="O1739" s="121">
        <v>0.4</v>
      </c>
      <c r="P1739" s="121">
        <v>3</v>
      </c>
      <c r="Q1739" s="111">
        <v>2003</v>
      </c>
      <c r="R1739" s="115"/>
      <c r="S1739" s="115"/>
      <c r="T1739" s="116">
        <v>991</v>
      </c>
      <c r="U1739" s="137">
        <v>45</v>
      </c>
      <c r="V1739" s="113">
        <f t="shared" si="326"/>
        <v>698.10444444444443</v>
      </c>
      <c r="W1739" s="113">
        <f t="shared" si="327"/>
        <v>292.89555555555557</v>
      </c>
      <c r="X1739" s="112">
        <f t="shared" si="328"/>
        <v>292895.55555555556</v>
      </c>
      <c r="Y1739" s="111"/>
      <c r="Z1739" s="110">
        <f t="shared" si="324"/>
        <v>31</v>
      </c>
      <c r="AA1739" s="109">
        <f t="shared" si="329"/>
        <v>49.550000000000004</v>
      </c>
      <c r="AB1739" s="109">
        <f t="shared" si="330"/>
        <v>49550.000000000007</v>
      </c>
      <c r="AC1739" s="108">
        <f t="shared" si="331"/>
        <v>941.45</v>
      </c>
      <c r="AD1739" s="107">
        <f t="shared" si="332"/>
        <v>2.2222222222222223E-2</v>
      </c>
      <c r="AE1739" s="106">
        <f t="shared" si="333"/>
        <v>20.921111111111113</v>
      </c>
      <c r="AF1739" s="105">
        <f t="shared" si="334"/>
        <v>313.81666666666666</v>
      </c>
      <c r="AG1739" s="105">
        <f t="shared" si="335"/>
        <v>677.18333333333328</v>
      </c>
    </row>
    <row r="1740" spans="1:33" s="88" customFormat="1" x14ac:dyDescent="0.35">
      <c r="A1740" s="21">
        <v>10141103</v>
      </c>
      <c r="B1740" s="176" t="s">
        <v>1665</v>
      </c>
      <c r="C1740" s="183" t="s">
        <v>710</v>
      </c>
      <c r="D1740" s="226" t="s">
        <v>12307</v>
      </c>
      <c r="E1740" s="114" t="str">
        <f t="shared" si="325"/>
        <v>TRANSFORMADOR MARCA:  PTS0004</v>
      </c>
      <c r="F1740" s="226" t="s">
        <v>12303</v>
      </c>
      <c r="G1740" s="40"/>
      <c r="H1740" s="124" t="s">
        <v>12302</v>
      </c>
      <c r="I1740" s="121" t="s">
        <v>2113</v>
      </c>
      <c r="J1740" s="21"/>
      <c r="K1740" s="121" t="s">
        <v>12306</v>
      </c>
      <c r="L1740" s="191" t="s">
        <v>12305</v>
      </c>
      <c r="M1740" s="230">
        <v>160</v>
      </c>
      <c r="N1740" s="226">
        <v>33</v>
      </c>
      <c r="O1740" s="121">
        <v>0.4</v>
      </c>
      <c r="P1740" s="121">
        <v>3</v>
      </c>
      <c r="Q1740" s="111">
        <v>2003</v>
      </c>
      <c r="R1740" s="115"/>
      <c r="S1740" s="115"/>
      <c r="T1740" s="116">
        <v>991</v>
      </c>
      <c r="U1740" s="137">
        <v>45</v>
      </c>
      <c r="V1740" s="113">
        <f t="shared" si="326"/>
        <v>698.10444444444443</v>
      </c>
      <c r="W1740" s="113">
        <f t="shared" si="327"/>
        <v>292.89555555555557</v>
      </c>
      <c r="X1740" s="112">
        <f t="shared" si="328"/>
        <v>292895.55555555556</v>
      </c>
      <c r="Y1740" s="111"/>
      <c r="Z1740" s="110">
        <f t="shared" si="324"/>
        <v>31</v>
      </c>
      <c r="AA1740" s="109">
        <f t="shared" si="329"/>
        <v>49.550000000000004</v>
      </c>
      <c r="AB1740" s="109">
        <f t="shared" si="330"/>
        <v>49550.000000000007</v>
      </c>
      <c r="AC1740" s="108">
        <f t="shared" si="331"/>
        <v>941.45</v>
      </c>
      <c r="AD1740" s="107">
        <f t="shared" si="332"/>
        <v>2.2222222222222223E-2</v>
      </c>
      <c r="AE1740" s="106">
        <f t="shared" si="333"/>
        <v>20.921111111111113</v>
      </c>
      <c r="AF1740" s="105">
        <f t="shared" si="334"/>
        <v>313.81666666666666</v>
      </c>
      <c r="AG1740" s="105">
        <f t="shared" si="335"/>
        <v>677.18333333333328</v>
      </c>
    </row>
    <row r="1741" spans="1:33" s="88" customFormat="1" x14ac:dyDescent="0.35">
      <c r="A1741" s="21">
        <v>10141103</v>
      </c>
      <c r="B1741" s="176" t="s">
        <v>1665</v>
      </c>
      <c r="C1741" s="183" t="s">
        <v>710</v>
      </c>
      <c r="D1741" s="226" t="s">
        <v>12304</v>
      </c>
      <c r="E1741" s="114" t="str">
        <f t="shared" si="325"/>
        <v>TRANSFORMADOR MARCA:  PTS0005</v>
      </c>
      <c r="F1741" s="226" t="s">
        <v>12303</v>
      </c>
      <c r="G1741" s="40"/>
      <c r="H1741" s="124" t="s">
        <v>12302</v>
      </c>
      <c r="I1741" s="121" t="s">
        <v>2113</v>
      </c>
      <c r="J1741" s="21"/>
      <c r="K1741" s="121" t="s">
        <v>12301</v>
      </c>
      <c r="L1741" s="191" t="s">
        <v>12300</v>
      </c>
      <c r="M1741" s="230">
        <v>100</v>
      </c>
      <c r="N1741" s="226">
        <v>33</v>
      </c>
      <c r="O1741" s="121">
        <v>0.4</v>
      </c>
      <c r="P1741" s="121">
        <v>3</v>
      </c>
      <c r="Q1741" s="111">
        <v>2003</v>
      </c>
      <c r="R1741" s="115"/>
      <c r="S1741" s="115"/>
      <c r="T1741" s="116">
        <v>763</v>
      </c>
      <c r="U1741" s="137">
        <v>45</v>
      </c>
      <c r="V1741" s="113">
        <f t="shared" si="326"/>
        <v>537.49111111111108</v>
      </c>
      <c r="W1741" s="113">
        <f t="shared" si="327"/>
        <v>225.50888888888892</v>
      </c>
      <c r="X1741" s="112">
        <f t="shared" si="328"/>
        <v>225508.88888888891</v>
      </c>
      <c r="Y1741" s="111"/>
      <c r="Z1741" s="110">
        <f t="shared" si="324"/>
        <v>31</v>
      </c>
      <c r="AA1741" s="109">
        <f t="shared" si="329"/>
        <v>38.15</v>
      </c>
      <c r="AB1741" s="109">
        <f t="shared" si="330"/>
        <v>38150</v>
      </c>
      <c r="AC1741" s="108">
        <f t="shared" si="331"/>
        <v>724.85</v>
      </c>
      <c r="AD1741" s="107">
        <f t="shared" si="332"/>
        <v>2.2222222222222223E-2</v>
      </c>
      <c r="AE1741" s="106">
        <f t="shared" si="333"/>
        <v>16.10777777777778</v>
      </c>
      <c r="AF1741" s="105">
        <f t="shared" si="334"/>
        <v>241.6166666666667</v>
      </c>
      <c r="AG1741" s="105">
        <f t="shared" si="335"/>
        <v>521.38333333333333</v>
      </c>
    </row>
    <row r="1742" spans="1:33" s="88" customFormat="1" x14ac:dyDescent="0.35">
      <c r="A1742" s="21">
        <v>10141103</v>
      </c>
      <c r="B1742" s="115" t="s">
        <v>1665</v>
      </c>
      <c r="C1742" s="183" t="s">
        <v>710</v>
      </c>
      <c r="D1742" s="40" t="s">
        <v>12299</v>
      </c>
      <c r="E1742" s="114" t="str">
        <f t="shared" si="325"/>
        <v>TRANSFORMADOR MARCA:EFACEC ANGOCHE PTS 8</v>
      </c>
      <c r="F1742" s="166"/>
      <c r="G1742" s="40" t="s">
        <v>709</v>
      </c>
      <c r="H1742" s="21" t="s">
        <v>709</v>
      </c>
      <c r="I1742" s="21" t="s">
        <v>12298</v>
      </c>
      <c r="J1742" s="57"/>
      <c r="K1742" s="57" t="s">
        <v>12297</v>
      </c>
      <c r="L1742" s="62" t="s">
        <v>12296</v>
      </c>
      <c r="M1742" s="40">
        <v>200</v>
      </c>
      <c r="N1742" s="40" t="s">
        <v>19</v>
      </c>
      <c r="O1742" s="21" t="s">
        <v>362</v>
      </c>
      <c r="P1742" s="57">
        <v>3</v>
      </c>
      <c r="Q1742" s="21">
        <v>2003</v>
      </c>
      <c r="R1742" s="115" t="s">
        <v>27</v>
      </c>
      <c r="S1742" s="115" t="s">
        <v>12295</v>
      </c>
      <c r="T1742" s="116">
        <v>991</v>
      </c>
      <c r="U1742" s="111">
        <v>45</v>
      </c>
      <c r="V1742" s="113">
        <f t="shared" si="326"/>
        <v>698.10444444444443</v>
      </c>
      <c r="W1742" s="113">
        <f t="shared" si="327"/>
        <v>292.89555555555557</v>
      </c>
      <c r="X1742" s="112">
        <f t="shared" si="328"/>
        <v>292895.55555555556</v>
      </c>
      <c r="Y1742" s="111"/>
      <c r="Z1742" s="110">
        <f t="shared" si="324"/>
        <v>31</v>
      </c>
      <c r="AA1742" s="109">
        <f t="shared" si="329"/>
        <v>49.550000000000004</v>
      </c>
      <c r="AB1742" s="109">
        <f t="shared" si="330"/>
        <v>49550.000000000007</v>
      </c>
      <c r="AC1742" s="108">
        <f t="shared" si="331"/>
        <v>941.45</v>
      </c>
      <c r="AD1742" s="107">
        <f t="shared" si="332"/>
        <v>2.2222222222222223E-2</v>
      </c>
      <c r="AE1742" s="106">
        <f t="shared" si="333"/>
        <v>20.921111111111113</v>
      </c>
      <c r="AF1742" s="105">
        <f t="shared" si="334"/>
        <v>313.81666666666666</v>
      </c>
      <c r="AG1742" s="105">
        <f t="shared" si="335"/>
        <v>677.18333333333328</v>
      </c>
    </row>
    <row r="1743" spans="1:33" s="88" customFormat="1" x14ac:dyDescent="0.35">
      <c r="A1743" s="21">
        <v>10141103</v>
      </c>
      <c r="B1743" s="115" t="s">
        <v>1665</v>
      </c>
      <c r="C1743" s="183" t="s">
        <v>710</v>
      </c>
      <c r="D1743" s="40" t="s">
        <v>8806</v>
      </c>
      <c r="E1743" s="114" t="str">
        <f t="shared" si="325"/>
        <v>TRANSFORMADOR MARCA:PAUWELS TRAFO MOMA PTS 4</v>
      </c>
      <c r="F1743" s="40"/>
      <c r="G1743" s="40" t="s">
        <v>12294</v>
      </c>
      <c r="H1743" s="21" t="s">
        <v>12294</v>
      </c>
      <c r="I1743" s="21" t="s">
        <v>12293</v>
      </c>
      <c r="J1743" s="21"/>
      <c r="K1743" s="21" t="s">
        <v>12292</v>
      </c>
      <c r="L1743" s="115" t="s">
        <v>12291</v>
      </c>
      <c r="M1743" s="40" t="s">
        <v>712</v>
      </c>
      <c r="N1743" s="40" t="s">
        <v>376</v>
      </c>
      <c r="O1743" s="21" t="s">
        <v>362</v>
      </c>
      <c r="P1743" s="21">
        <v>3</v>
      </c>
      <c r="Q1743" s="21">
        <v>2003</v>
      </c>
      <c r="R1743" s="115" t="s">
        <v>239</v>
      </c>
      <c r="S1743" s="115">
        <v>8942650</v>
      </c>
      <c r="T1743" s="116">
        <v>572</v>
      </c>
      <c r="U1743" s="111">
        <v>45</v>
      </c>
      <c r="V1743" s="113">
        <f t="shared" si="326"/>
        <v>402.9422222222222</v>
      </c>
      <c r="W1743" s="113">
        <f t="shared" si="327"/>
        <v>169.0577777777778</v>
      </c>
      <c r="X1743" s="112">
        <f t="shared" si="328"/>
        <v>169057.77777777781</v>
      </c>
      <c r="Y1743" s="111"/>
      <c r="Z1743" s="110">
        <f t="shared" si="324"/>
        <v>31</v>
      </c>
      <c r="AA1743" s="109">
        <f t="shared" si="329"/>
        <v>28.6</v>
      </c>
      <c r="AB1743" s="109">
        <f t="shared" si="330"/>
        <v>28600</v>
      </c>
      <c r="AC1743" s="108">
        <f t="shared" si="331"/>
        <v>543.4</v>
      </c>
      <c r="AD1743" s="107">
        <f t="shared" si="332"/>
        <v>2.2222222222222223E-2</v>
      </c>
      <c r="AE1743" s="106">
        <f t="shared" si="333"/>
        <v>12.075555555555555</v>
      </c>
      <c r="AF1743" s="105">
        <f t="shared" si="334"/>
        <v>181.13333333333335</v>
      </c>
      <c r="AG1743" s="105">
        <f t="shared" si="335"/>
        <v>390.86666666666662</v>
      </c>
    </row>
    <row r="1744" spans="1:33" s="88" customFormat="1" x14ac:dyDescent="0.35">
      <c r="A1744" s="21">
        <v>10141103</v>
      </c>
      <c r="B1744" s="115" t="s">
        <v>1665</v>
      </c>
      <c r="C1744" s="183" t="s">
        <v>710</v>
      </c>
      <c r="D1744" s="283" t="s">
        <v>8634</v>
      </c>
      <c r="E1744" s="114" t="str">
        <f t="shared" si="325"/>
        <v xml:space="preserve">TRANSFORMADOR MARCA:Efacec  Inhambane PTS </v>
      </c>
      <c r="F1744" s="283"/>
      <c r="G1744" s="40" t="s">
        <v>1695</v>
      </c>
      <c r="H1744" s="21" t="str">
        <f>+G1744</f>
        <v>Inhambane</v>
      </c>
      <c r="I1744" s="173"/>
      <c r="J1744" s="118"/>
      <c r="K1744" s="171" t="s">
        <v>12290</v>
      </c>
      <c r="L1744" s="213" t="s">
        <v>12289</v>
      </c>
      <c r="M1744" s="283">
        <v>200</v>
      </c>
      <c r="N1744" s="283">
        <v>33</v>
      </c>
      <c r="O1744" s="173">
        <v>0.4</v>
      </c>
      <c r="P1744" s="124" t="s">
        <v>516</v>
      </c>
      <c r="Q1744" s="173">
        <v>2003</v>
      </c>
      <c r="R1744" s="212" t="s">
        <v>1705</v>
      </c>
      <c r="S1744" s="210" t="s">
        <v>12288</v>
      </c>
      <c r="T1744" s="126">
        <v>991</v>
      </c>
      <c r="U1744" s="111">
        <v>45</v>
      </c>
      <c r="V1744" s="113">
        <f t="shared" si="326"/>
        <v>698.10444444444443</v>
      </c>
      <c r="W1744" s="113">
        <f t="shared" si="327"/>
        <v>292.89555555555557</v>
      </c>
      <c r="X1744" s="112">
        <f t="shared" si="328"/>
        <v>292895.55555555556</v>
      </c>
      <c r="Y1744" s="118"/>
      <c r="Z1744" s="110">
        <f t="shared" si="324"/>
        <v>31</v>
      </c>
      <c r="AA1744" s="109">
        <f t="shared" si="329"/>
        <v>49.550000000000004</v>
      </c>
      <c r="AB1744" s="109">
        <f t="shared" si="330"/>
        <v>49550.000000000007</v>
      </c>
      <c r="AC1744" s="108">
        <f t="shared" si="331"/>
        <v>941.45</v>
      </c>
      <c r="AD1744" s="107">
        <f t="shared" si="332"/>
        <v>2.2222222222222223E-2</v>
      </c>
      <c r="AE1744" s="106">
        <f t="shared" si="333"/>
        <v>20.921111111111113</v>
      </c>
      <c r="AF1744" s="105">
        <f t="shared" si="334"/>
        <v>313.81666666666666</v>
      </c>
      <c r="AG1744" s="105">
        <f t="shared" si="335"/>
        <v>677.18333333333328</v>
      </c>
    </row>
    <row r="1745" spans="1:1029" s="88" customFormat="1" x14ac:dyDescent="0.35">
      <c r="A1745" s="21">
        <v>10141103</v>
      </c>
      <c r="B1745" s="115" t="s">
        <v>1665</v>
      </c>
      <c r="C1745" s="183" t="s">
        <v>710</v>
      </c>
      <c r="D1745" s="283" t="s">
        <v>808</v>
      </c>
      <c r="E1745" s="114" t="str">
        <f t="shared" si="325"/>
        <v>TRANSFORMADOR MARCA:Efacec  Inhambane No Label</v>
      </c>
      <c r="F1745" s="40"/>
      <c r="G1745" s="283" t="s">
        <v>1695</v>
      </c>
      <c r="H1745" s="21" t="s">
        <v>1695</v>
      </c>
      <c r="I1745" s="21"/>
      <c r="J1745" s="118"/>
      <c r="K1745" s="171" t="s">
        <v>12287</v>
      </c>
      <c r="L1745" s="210" t="s">
        <v>12286</v>
      </c>
      <c r="M1745" s="40">
        <v>160</v>
      </c>
      <c r="N1745" s="40">
        <v>33</v>
      </c>
      <c r="O1745" s="21">
        <v>0.4</v>
      </c>
      <c r="P1745" s="124" t="s">
        <v>516</v>
      </c>
      <c r="Q1745" s="21">
        <v>2003</v>
      </c>
      <c r="R1745" s="115" t="s">
        <v>1705</v>
      </c>
      <c r="S1745" s="115"/>
      <c r="T1745" s="126">
        <v>991</v>
      </c>
      <c r="U1745" s="111">
        <v>45</v>
      </c>
      <c r="V1745" s="113">
        <f t="shared" si="326"/>
        <v>698.10444444444443</v>
      </c>
      <c r="W1745" s="113">
        <f t="shared" si="327"/>
        <v>292.89555555555557</v>
      </c>
      <c r="X1745" s="112">
        <f t="shared" si="328"/>
        <v>292895.55555555556</v>
      </c>
      <c r="Y1745" s="118"/>
      <c r="Z1745" s="110">
        <f t="shared" si="324"/>
        <v>31</v>
      </c>
      <c r="AA1745" s="109">
        <f t="shared" si="329"/>
        <v>49.550000000000004</v>
      </c>
      <c r="AB1745" s="109">
        <f t="shared" si="330"/>
        <v>49550.000000000007</v>
      </c>
      <c r="AC1745" s="108">
        <f t="shared" si="331"/>
        <v>941.45</v>
      </c>
      <c r="AD1745" s="107">
        <f t="shared" si="332"/>
        <v>2.2222222222222223E-2</v>
      </c>
      <c r="AE1745" s="106">
        <f t="shared" si="333"/>
        <v>20.921111111111113</v>
      </c>
      <c r="AF1745" s="105">
        <f t="shared" si="334"/>
        <v>313.81666666666666</v>
      </c>
      <c r="AG1745" s="105">
        <f t="shared" si="335"/>
        <v>677.18333333333328</v>
      </c>
    </row>
    <row r="1746" spans="1:1029" s="88" customFormat="1" x14ac:dyDescent="0.35">
      <c r="A1746" s="21">
        <v>10141103</v>
      </c>
      <c r="B1746" s="115" t="s">
        <v>1665</v>
      </c>
      <c r="C1746" s="183" t="s">
        <v>710</v>
      </c>
      <c r="D1746" s="232" t="s">
        <v>12285</v>
      </c>
      <c r="E1746" s="114" t="str">
        <f t="shared" si="325"/>
        <v>TRANSFORMADOR MARCA:IMEFY PTS 300 PTS 300</v>
      </c>
      <c r="F1746" s="40"/>
      <c r="G1746" s="232" t="s">
        <v>12285</v>
      </c>
      <c r="H1746" s="21" t="s">
        <v>86</v>
      </c>
      <c r="I1746" s="21"/>
      <c r="J1746" s="21"/>
      <c r="K1746" s="171" t="s">
        <v>12284</v>
      </c>
      <c r="L1746" s="210" t="s">
        <v>12283</v>
      </c>
      <c r="M1746" s="40">
        <v>160</v>
      </c>
      <c r="N1746" s="40">
        <v>33</v>
      </c>
      <c r="O1746" s="21">
        <v>0.4</v>
      </c>
      <c r="P1746" s="124" t="s">
        <v>516</v>
      </c>
      <c r="Q1746" s="21">
        <v>2003</v>
      </c>
      <c r="R1746" s="115" t="s">
        <v>726</v>
      </c>
      <c r="S1746" s="115">
        <v>55849</v>
      </c>
      <c r="T1746" s="126">
        <v>991</v>
      </c>
      <c r="U1746" s="111">
        <v>45</v>
      </c>
      <c r="V1746" s="113">
        <f t="shared" si="326"/>
        <v>698.10444444444443</v>
      </c>
      <c r="W1746" s="113">
        <f t="shared" si="327"/>
        <v>292.89555555555557</v>
      </c>
      <c r="X1746" s="112">
        <f t="shared" si="328"/>
        <v>292895.55555555556</v>
      </c>
      <c r="Y1746" s="118"/>
      <c r="Z1746" s="110">
        <f t="shared" si="324"/>
        <v>31</v>
      </c>
      <c r="AA1746" s="109">
        <f t="shared" si="329"/>
        <v>49.550000000000004</v>
      </c>
      <c r="AB1746" s="109">
        <f t="shared" si="330"/>
        <v>49550.000000000007</v>
      </c>
      <c r="AC1746" s="108">
        <f t="shared" si="331"/>
        <v>941.45</v>
      </c>
      <c r="AD1746" s="107">
        <f t="shared" si="332"/>
        <v>2.2222222222222223E-2</v>
      </c>
      <c r="AE1746" s="106">
        <f t="shared" si="333"/>
        <v>20.921111111111113</v>
      </c>
      <c r="AF1746" s="105">
        <f t="shared" si="334"/>
        <v>313.81666666666666</v>
      </c>
      <c r="AG1746" s="105">
        <f t="shared" si="335"/>
        <v>677.18333333333328</v>
      </c>
    </row>
    <row r="1747" spans="1:1029" s="88" customFormat="1" x14ac:dyDescent="0.35">
      <c r="A1747" s="21">
        <v>10141103</v>
      </c>
      <c r="B1747" s="115" t="s">
        <v>1665</v>
      </c>
      <c r="C1747" s="183" t="s">
        <v>710</v>
      </c>
      <c r="D1747" s="232" t="s">
        <v>4734</v>
      </c>
      <c r="E1747" s="114" t="str">
        <f t="shared" si="325"/>
        <v>TRANSFORMADOR MARCA:IMEFY PTS 39 PTS 39</v>
      </c>
      <c r="F1747" s="40"/>
      <c r="G1747" s="232" t="s">
        <v>4734</v>
      </c>
      <c r="H1747" s="21" t="s">
        <v>86</v>
      </c>
      <c r="I1747" s="21"/>
      <c r="J1747" s="21"/>
      <c r="K1747" s="171" t="s">
        <v>12282</v>
      </c>
      <c r="L1747" s="210" t="s">
        <v>12281</v>
      </c>
      <c r="M1747" s="40">
        <v>160</v>
      </c>
      <c r="N1747" s="40">
        <v>33</v>
      </c>
      <c r="O1747" s="21">
        <v>0.4</v>
      </c>
      <c r="P1747" s="124" t="s">
        <v>516</v>
      </c>
      <c r="Q1747" s="21">
        <v>2003</v>
      </c>
      <c r="R1747" s="115" t="s">
        <v>726</v>
      </c>
      <c r="S1747" s="115">
        <v>55848</v>
      </c>
      <c r="T1747" s="126">
        <v>991</v>
      </c>
      <c r="U1747" s="111">
        <v>45</v>
      </c>
      <c r="V1747" s="113">
        <f t="shared" si="326"/>
        <v>698.10444444444443</v>
      </c>
      <c r="W1747" s="113">
        <f t="shared" si="327"/>
        <v>292.89555555555557</v>
      </c>
      <c r="X1747" s="112">
        <f t="shared" si="328"/>
        <v>292895.55555555556</v>
      </c>
      <c r="Y1747" s="118"/>
      <c r="Z1747" s="110">
        <f t="shared" si="324"/>
        <v>31</v>
      </c>
      <c r="AA1747" s="109">
        <f t="shared" si="329"/>
        <v>49.550000000000004</v>
      </c>
      <c r="AB1747" s="109">
        <f t="shared" si="330"/>
        <v>49550.000000000007</v>
      </c>
      <c r="AC1747" s="108">
        <f t="shared" si="331"/>
        <v>941.45</v>
      </c>
      <c r="AD1747" s="107">
        <f t="shared" si="332"/>
        <v>2.2222222222222223E-2</v>
      </c>
      <c r="AE1747" s="106">
        <f t="shared" si="333"/>
        <v>20.921111111111113</v>
      </c>
      <c r="AF1747" s="105">
        <f t="shared" si="334"/>
        <v>313.81666666666666</v>
      </c>
      <c r="AG1747" s="105">
        <f t="shared" si="335"/>
        <v>677.18333333333328</v>
      </c>
    </row>
    <row r="1748" spans="1:1029" s="88" customFormat="1" x14ac:dyDescent="0.35">
      <c r="A1748" s="21">
        <v>10141103</v>
      </c>
      <c r="B1748" s="162" t="s">
        <v>725</v>
      </c>
      <c r="C1748" s="183" t="s">
        <v>710</v>
      </c>
      <c r="D1748" s="220" t="s">
        <v>1525</v>
      </c>
      <c r="E1748" s="114" t="str">
        <f t="shared" si="325"/>
        <v>TRANSFORMADOR MARCA:POWER ENGINEERS PT 81R PT 81R</v>
      </c>
      <c r="F1748" s="220"/>
      <c r="G1748" s="220" t="s">
        <v>1525</v>
      </c>
      <c r="H1748" s="124" t="s">
        <v>847</v>
      </c>
      <c r="I1748" s="124"/>
      <c r="J1748" s="124"/>
      <c r="K1748" s="124"/>
      <c r="L1748" s="135"/>
      <c r="M1748" s="220">
        <v>630</v>
      </c>
      <c r="N1748" s="220">
        <v>33</v>
      </c>
      <c r="O1748" s="21">
        <v>0.4</v>
      </c>
      <c r="P1748" s="124" t="s">
        <v>514</v>
      </c>
      <c r="Q1748" s="124">
        <v>2003</v>
      </c>
      <c r="R1748" s="135" t="s">
        <v>635</v>
      </c>
      <c r="S1748" s="135" t="s">
        <v>1524</v>
      </c>
      <c r="T1748" s="116">
        <v>1200</v>
      </c>
      <c r="U1748" s="111">
        <v>45</v>
      </c>
      <c r="V1748" s="113">
        <f t="shared" si="326"/>
        <v>845.33333333333337</v>
      </c>
      <c r="W1748" s="113">
        <f t="shared" si="327"/>
        <v>354.66666666666663</v>
      </c>
      <c r="X1748" s="112">
        <f t="shared" si="328"/>
        <v>354666.66666666663</v>
      </c>
      <c r="Y1748" s="111"/>
      <c r="Z1748" s="110">
        <f t="shared" si="324"/>
        <v>31</v>
      </c>
      <c r="AA1748" s="109">
        <f t="shared" si="329"/>
        <v>60</v>
      </c>
      <c r="AB1748" s="109">
        <f t="shared" si="330"/>
        <v>60000</v>
      </c>
      <c r="AC1748" s="108">
        <f t="shared" si="331"/>
        <v>1140</v>
      </c>
      <c r="AD1748" s="107">
        <f t="shared" si="332"/>
        <v>2.2222222222222223E-2</v>
      </c>
      <c r="AE1748" s="106">
        <f t="shared" si="333"/>
        <v>25.333333333333336</v>
      </c>
      <c r="AF1748" s="105">
        <f t="shared" si="334"/>
        <v>379.99999999999994</v>
      </c>
      <c r="AG1748" s="105">
        <f t="shared" si="335"/>
        <v>820</v>
      </c>
    </row>
    <row r="1749" spans="1:1029" s="88" customFormat="1" x14ac:dyDescent="0.35">
      <c r="A1749" s="21">
        <v>10141103</v>
      </c>
      <c r="B1749" s="162" t="s">
        <v>725</v>
      </c>
      <c r="C1749" s="183" t="s">
        <v>710</v>
      </c>
      <c r="D1749" s="220" t="s">
        <v>1523</v>
      </c>
      <c r="E1749" s="114" t="str">
        <f t="shared" si="325"/>
        <v>TRANSFORMADOR MARCA:EFACEC PT 15R PT 15R</v>
      </c>
      <c r="F1749" s="220"/>
      <c r="G1749" s="220" t="s">
        <v>1523</v>
      </c>
      <c r="H1749" s="124" t="s">
        <v>847</v>
      </c>
      <c r="I1749" s="124"/>
      <c r="J1749" s="124"/>
      <c r="K1749" s="124"/>
      <c r="L1749" s="135"/>
      <c r="M1749" s="124">
        <v>500</v>
      </c>
      <c r="N1749" s="220">
        <v>33</v>
      </c>
      <c r="O1749" s="21">
        <v>0.4</v>
      </c>
      <c r="P1749" s="124" t="s">
        <v>514</v>
      </c>
      <c r="Q1749" s="124">
        <v>2003</v>
      </c>
      <c r="R1749" s="135" t="s">
        <v>27</v>
      </c>
      <c r="S1749" s="135"/>
      <c r="T1749" s="116">
        <v>1200</v>
      </c>
      <c r="U1749" s="111">
        <v>45</v>
      </c>
      <c r="V1749" s="113">
        <f t="shared" si="326"/>
        <v>845.33333333333337</v>
      </c>
      <c r="W1749" s="113">
        <f t="shared" si="327"/>
        <v>354.66666666666663</v>
      </c>
      <c r="X1749" s="112">
        <f t="shared" si="328"/>
        <v>354666.66666666663</v>
      </c>
      <c r="Y1749" s="111"/>
      <c r="Z1749" s="110">
        <f t="shared" si="324"/>
        <v>31</v>
      </c>
      <c r="AA1749" s="109">
        <f t="shared" si="329"/>
        <v>60</v>
      </c>
      <c r="AB1749" s="109">
        <f t="shared" si="330"/>
        <v>60000</v>
      </c>
      <c r="AC1749" s="108">
        <f t="shared" si="331"/>
        <v>1140</v>
      </c>
      <c r="AD1749" s="107">
        <f t="shared" si="332"/>
        <v>2.2222222222222223E-2</v>
      </c>
      <c r="AE1749" s="106">
        <f t="shared" si="333"/>
        <v>25.333333333333336</v>
      </c>
      <c r="AF1749" s="105">
        <f t="shared" si="334"/>
        <v>379.99999999999994</v>
      </c>
      <c r="AG1749" s="105">
        <f t="shared" si="335"/>
        <v>820</v>
      </c>
    </row>
    <row r="1750" spans="1:1029" s="88" customFormat="1" x14ac:dyDescent="0.35">
      <c r="A1750" s="21">
        <v>10141103</v>
      </c>
      <c r="B1750" s="162" t="s">
        <v>725</v>
      </c>
      <c r="C1750" s="183" t="s">
        <v>710</v>
      </c>
      <c r="D1750" s="220" t="s">
        <v>1522</v>
      </c>
      <c r="E1750" s="114" t="str">
        <f t="shared" si="325"/>
        <v>TRANSFORMADOR MARCA:POWER ENGINEERS PT 18R PT 18R</v>
      </c>
      <c r="F1750" s="220"/>
      <c r="G1750" s="220" t="s">
        <v>1522</v>
      </c>
      <c r="H1750" s="124" t="s">
        <v>847</v>
      </c>
      <c r="I1750" s="124"/>
      <c r="J1750" s="124"/>
      <c r="K1750" s="124"/>
      <c r="L1750" s="135"/>
      <c r="M1750" s="220">
        <v>500</v>
      </c>
      <c r="N1750" s="220">
        <v>33</v>
      </c>
      <c r="O1750" s="21">
        <v>0.4</v>
      </c>
      <c r="P1750" s="124" t="s">
        <v>514</v>
      </c>
      <c r="Q1750" s="124">
        <v>2003</v>
      </c>
      <c r="R1750" s="135" t="s">
        <v>635</v>
      </c>
      <c r="S1750" s="135" t="s">
        <v>1521</v>
      </c>
      <c r="T1750" s="116">
        <v>1200</v>
      </c>
      <c r="U1750" s="111">
        <v>45</v>
      </c>
      <c r="V1750" s="113">
        <f t="shared" si="326"/>
        <v>845.33333333333337</v>
      </c>
      <c r="W1750" s="113">
        <f t="shared" si="327"/>
        <v>354.66666666666663</v>
      </c>
      <c r="X1750" s="112">
        <f t="shared" si="328"/>
        <v>354666.66666666663</v>
      </c>
      <c r="Y1750" s="111"/>
      <c r="Z1750" s="110">
        <f t="shared" si="324"/>
        <v>31</v>
      </c>
      <c r="AA1750" s="109">
        <f t="shared" si="329"/>
        <v>60</v>
      </c>
      <c r="AB1750" s="109">
        <f t="shared" si="330"/>
        <v>60000</v>
      </c>
      <c r="AC1750" s="108">
        <f t="shared" si="331"/>
        <v>1140</v>
      </c>
      <c r="AD1750" s="107">
        <f t="shared" si="332"/>
        <v>2.2222222222222223E-2</v>
      </c>
      <c r="AE1750" s="106">
        <f t="shared" si="333"/>
        <v>25.333333333333336</v>
      </c>
      <c r="AF1750" s="105">
        <f t="shared" si="334"/>
        <v>379.99999999999994</v>
      </c>
      <c r="AG1750" s="105">
        <f t="shared" si="335"/>
        <v>820</v>
      </c>
    </row>
    <row r="1751" spans="1:1029" s="88" customFormat="1" x14ac:dyDescent="0.35">
      <c r="A1751" s="21">
        <v>10141103</v>
      </c>
      <c r="B1751" s="162" t="s">
        <v>725</v>
      </c>
      <c r="C1751" s="183" t="s">
        <v>710</v>
      </c>
      <c r="D1751" s="220" t="s">
        <v>1520</v>
      </c>
      <c r="E1751" s="114" t="str">
        <f t="shared" si="325"/>
        <v>TRANSFORMADOR MARCA:MACE PTS 252 PTS 252</v>
      </c>
      <c r="F1751" s="220"/>
      <c r="G1751" s="220" t="s">
        <v>1520</v>
      </c>
      <c r="H1751" s="124" t="s">
        <v>815</v>
      </c>
      <c r="I1751" s="124"/>
      <c r="J1751" s="124"/>
      <c r="K1751" s="142" t="s">
        <v>1519</v>
      </c>
      <c r="L1751" s="129" t="s">
        <v>1518</v>
      </c>
      <c r="M1751" s="220">
        <v>50</v>
      </c>
      <c r="N1751" s="220">
        <v>11</v>
      </c>
      <c r="O1751" s="21">
        <v>0.4</v>
      </c>
      <c r="P1751" s="124" t="s">
        <v>514</v>
      </c>
      <c r="Q1751" s="142">
        <v>2003</v>
      </c>
      <c r="R1751" s="135" t="s">
        <v>606</v>
      </c>
      <c r="S1751" s="135">
        <v>22539</v>
      </c>
      <c r="T1751" s="116">
        <v>381</v>
      </c>
      <c r="U1751" s="111">
        <v>45</v>
      </c>
      <c r="V1751" s="113">
        <f t="shared" si="326"/>
        <v>268.39333333333332</v>
      </c>
      <c r="W1751" s="113">
        <f t="shared" si="327"/>
        <v>112.60666666666668</v>
      </c>
      <c r="X1751" s="112">
        <f t="shared" si="328"/>
        <v>112606.66666666669</v>
      </c>
      <c r="Y1751" s="111"/>
      <c r="Z1751" s="110">
        <f t="shared" si="324"/>
        <v>31</v>
      </c>
      <c r="AA1751" s="109">
        <f t="shared" si="329"/>
        <v>19.05</v>
      </c>
      <c r="AB1751" s="109">
        <f t="shared" si="330"/>
        <v>19050</v>
      </c>
      <c r="AC1751" s="108">
        <f t="shared" si="331"/>
        <v>361.95</v>
      </c>
      <c r="AD1751" s="107">
        <f t="shared" si="332"/>
        <v>2.2222222222222223E-2</v>
      </c>
      <c r="AE1751" s="106">
        <f t="shared" si="333"/>
        <v>8.043333333333333</v>
      </c>
      <c r="AF1751" s="105">
        <f t="shared" si="334"/>
        <v>120.65000000000002</v>
      </c>
      <c r="AG1751" s="105">
        <f t="shared" si="335"/>
        <v>260.34999999999997</v>
      </c>
    </row>
    <row r="1752" spans="1:1029" s="88" customFormat="1" x14ac:dyDescent="0.35">
      <c r="A1752" s="21">
        <v>10141103</v>
      </c>
      <c r="B1752" s="162" t="s">
        <v>725</v>
      </c>
      <c r="C1752" s="183" t="s">
        <v>710</v>
      </c>
      <c r="D1752" s="166" t="s">
        <v>1517</v>
      </c>
      <c r="E1752" s="114" t="str">
        <f t="shared" si="325"/>
        <v>TRANSFORMADOR MARCA:EFACEC PT 129R PT 129R</v>
      </c>
      <c r="F1752" s="220"/>
      <c r="G1752" s="166" t="s">
        <v>1517</v>
      </c>
      <c r="H1752" s="21" t="s">
        <v>106</v>
      </c>
      <c r="I1752" s="21"/>
      <c r="J1752" s="57"/>
      <c r="K1752" s="142" t="s">
        <v>1516</v>
      </c>
      <c r="L1752" s="129" t="s">
        <v>1515</v>
      </c>
      <c r="M1752" s="40">
        <v>200</v>
      </c>
      <c r="N1752" s="220">
        <v>33</v>
      </c>
      <c r="O1752" s="21">
        <v>0.4</v>
      </c>
      <c r="P1752" s="124" t="s">
        <v>514</v>
      </c>
      <c r="Q1752" s="57">
        <v>2003</v>
      </c>
      <c r="R1752" s="115" t="s">
        <v>27</v>
      </c>
      <c r="S1752" s="135" t="s">
        <v>1514</v>
      </c>
      <c r="T1752" s="116">
        <v>991</v>
      </c>
      <c r="U1752" s="111">
        <v>45</v>
      </c>
      <c r="V1752" s="113">
        <f t="shared" si="326"/>
        <v>698.10444444444443</v>
      </c>
      <c r="W1752" s="113">
        <f t="shared" si="327"/>
        <v>292.89555555555557</v>
      </c>
      <c r="X1752" s="112">
        <f t="shared" si="328"/>
        <v>292895.55555555556</v>
      </c>
      <c r="Y1752" s="111"/>
      <c r="Z1752" s="110">
        <f t="shared" si="324"/>
        <v>31</v>
      </c>
      <c r="AA1752" s="109">
        <f t="shared" si="329"/>
        <v>49.550000000000004</v>
      </c>
      <c r="AB1752" s="109">
        <f t="shared" si="330"/>
        <v>49550.000000000007</v>
      </c>
      <c r="AC1752" s="108">
        <f t="shared" si="331"/>
        <v>941.45</v>
      </c>
      <c r="AD1752" s="107">
        <f t="shared" si="332"/>
        <v>2.2222222222222223E-2</v>
      </c>
      <c r="AE1752" s="106">
        <f t="shared" si="333"/>
        <v>20.921111111111113</v>
      </c>
      <c r="AF1752" s="105">
        <f t="shared" si="334"/>
        <v>313.81666666666666</v>
      </c>
      <c r="AG1752" s="105">
        <f t="shared" si="335"/>
        <v>677.18333333333328</v>
      </c>
    </row>
    <row r="1753" spans="1:1029" s="88" customFormat="1" x14ac:dyDescent="0.35">
      <c r="A1753" s="21">
        <v>10141103</v>
      </c>
      <c r="B1753" s="162" t="s">
        <v>725</v>
      </c>
      <c r="C1753" s="183" t="s">
        <v>710</v>
      </c>
      <c r="D1753" s="165" t="s">
        <v>1513</v>
      </c>
      <c r="E1753" s="114" t="str">
        <f t="shared" si="325"/>
        <v>TRANSFORMADOR MARCA:ALSTOM PTS 161 PTS 161</v>
      </c>
      <c r="F1753" s="220"/>
      <c r="G1753" s="165" t="s">
        <v>1513</v>
      </c>
      <c r="H1753" s="142" t="s">
        <v>925</v>
      </c>
      <c r="I1753" s="21"/>
      <c r="J1753" s="57"/>
      <c r="K1753" s="142" t="s">
        <v>1512</v>
      </c>
      <c r="L1753" s="129" t="s">
        <v>1511</v>
      </c>
      <c r="M1753" s="40">
        <v>250</v>
      </c>
      <c r="N1753" s="220">
        <v>33</v>
      </c>
      <c r="O1753" s="21">
        <v>0.4</v>
      </c>
      <c r="P1753" s="124" t="s">
        <v>514</v>
      </c>
      <c r="Q1753" s="142">
        <v>2003</v>
      </c>
      <c r="R1753" s="162" t="s">
        <v>4</v>
      </c>
      <c r="S1753" s="135" t="s">
        <v>1510</v>
      </c>
      <c r="T1753" s="116">
        <v>991</v>
      </c>
      <c r="U1753" s="111">
        <v>45</v>
      </c>
      <c r="V1753" s="113">
        <f t="shared" si="326"/>
        <v>698.10444444444443</v>
      </c>
      <c r="W1753" s="113">
        <f t="shared" si="327"/>
        <v>292.89555555555557</v>
      </c>
      <c r="X1753" s="112">
        <f t="shared" si="328"/>
        <v>292895.55555555556</v>
      </c>
      <c r="Y1753" s="111"/>
      <c r="Z1753" s="110">
        <f t="shared" si="324"/>
        <v>31</v>
      </c>
      <c r="AA1753" s="109">
        <f t="shared" si="329"/>
        <v>49.550000000000004</v>
      </c>
      <c r="AB1753" s="109">
        <f t="shared" si="330"/>
        <v>49550.000000000007</v>
      </c>
      <c r="AC1753" s="108">
        <f t="shared" si="331"/>
        <v>941.45</v>
      </c>
      <c r="AD1753" s="107">
        <f t="shared" si="332"/>
        <v>2.2222222222222223E-2</v>
      </c>
      <c r="AE1753" s="106">
        <f t="shared" si="333"/>
        <v>20.921111111111113</v>
      </c>
      <c r="AF1753" s="105">
        <f t="shared" si="334"/>
        <v>313.81666666666666</v>
      </c>
      <c r="AG1753" s="105">
        <f t="shared" si="335"/>
        <v>677.18333333333328</v>
      </c>
    </row>
    <row r="1754" spans="1:1029" s="88" customFormat="1" x14ac:dyDescent="0.35">
      <c r="A1754" s="21">
        <v>10141103</v>
      </c>
      <c r="B1754" s="162" t="s">
        <v>725</v>
      </c>
      <c r="C1754" s="183" t="s">
        <v>710</v>
      </c>
      <c r="D1754" s="165" t="s">
        <v>1436</v>
      </c>
      <c r="E1754" s="114" t="str">
        <f t="shared" si="325"/>
        <v>TRANSFORMADOR MARCA:ALSTOM PTS 165 PTS 165</v>
      </c>
      <c r="F1754" s="220"/>
      <c r="G1754" s="165" t="s">
        <v>1436</v>
      </c>
      <c r="H1754" s="142" t="s">
        <v>925</v>
      </c>
      <c r="I1754" s="21"/>
      <c r="J1754" s="57"/>
      <c r="K1754" s="142" t="s">
        <v>1509</v>
      </c>
      <c r="L1754" s="129" t="s">
        <v>1508</v>
      </c>
      <c r="M1754" s="40">
        <v>250</v>
      </c>
      <c r="N1754" s="220">
        <v>33</v>
      </c>
      <c r="O1754" s="21">
        <v>0.4</v>
      </c>
      <c r="P1754" s="124" t="s">
        <v>514</v>
      </c>
      <c r="Q1754" s="142">
        <v>2003</v>
      </c>
      <c r="R1754" s="115" t="s">
        <v>4</v>
      </c>
      <c r="S1754" s="135" t="s">
        <v>1507</v>
      </c>
      <c r="T1754" s="116">
        <v>991</v>
      </c>
      <c r="U1754" s="111">
        <v>45</v>
      </c>
      <c r="V1754" s="113">
        <f t="shared" si="326"/>
        <v>698.10444444444443</v>
      </c>
      <c r="W1754" s="113">
        <f t="shared" si="327"/>
        <v>292.89555555555557</v>
      </c>
      <c r="X1754" s="112">
        <f t="shared" si="328"/>
        <v>292895.55555555556</v>
      </c>
      <c r="Y1754" s="111"/>
      <c r="Z1754" s="110">
        <f t="shared" si="324"/>
        <v>31</v>
      </c>
      <c r="AA1754" s="109">
        <f t="shared" si="329"/>
        <v>49.550000000000004</v>
      </c>
      <c r="AB1754" s="109">
        <f t="shared" si="330"/>
        <v>49550.000000000007</v>
      </c>
      <c r="AC1754" s="108">
        <f t="shared" si="331"/>
        <v>941.45</v>
      </c>
      <c r="AD1754" s="107">
        <f t="shared" si="332"/>
        <v>2.2222222222222223E-2</v>
      </c>
      <c r="AE1754" s="106">
        <f t="shared" si="333"/>
        <v>20.921111111111113</v>
      </c>
      <c r="AF1754" s="105">
        <f t="shared" si="334"/>
        <v>313.81666666666666</v>
      </c>
      <c r="AG1754" s="105">
        <f t="shared" si="335"/>
        <v>677.18333333333328</v>
      </c>
    </row>
    <row r="1755" spans="1:1029" s="88" customFormat="1" x14ac:dyDescent="0.35">
      <c r="A1755" s="21">
        <v>10141103</v>
      </c>
      <c r="B1755" s="162" t="s">
        <v>725</v>
      </c>
      <c r="C1755" s="183" t="s">
        <v>710</v>
      </c>
      <c r="D1755" s="220" t="s">
        <v>1506</v>
      </c>
      <c r="E1755" s="114" t="str">
        <f t="shared" si="325"/>
        <v>TRANSFORMADOR MARCA:ALSTOM PTS 172 PTS 172</v>
      </c>
      <c r="F1755" s="220"/>
      <c r="G1755" s="220" t="s">
        <v>1506</v>
      </c>
      <c r="H1755" s="124" t="s">
        <v>751</v>
      </c>
      <c r="I1755" s="21"/>
      <c r="J1755" s="57"/>
      <c r="K1755" s="142" t="s">
        <v>1505</v>
      </c>
      <c r="L1755" s="129" t="s">
        <v>1504</v>
      </c>
      <c r="M1755" s="40">
        <v>160</v>
      </c>
      <c r="N1755" s="220">
        <v>33</v>
      </c>
      <c r="O1755" s="21">
        <v>0.4</v>
      </c>
      <c r="P1755" s="124" t="s">
        <v>514</v>
      </c>
      <c r="Q1755" s="142">
        <v>2003</v>
      </c>
      <c r="R1755" s="115" t="s">
        <v>4</v>
      </c>
      <c r="S1755" s="135" t="s">
        <v>1503</v>
      </c>
      <c r="T1755" s="116">
        <v>991</v>
      </c>
      <c r="U1755" s="111">
        <v>45</v>
      </c>
      <c r="V1755" s="113">
        <f t="shared" si="326"/>
        <v>698.10444444444443</v>
      </c>
      <c r="W1755" s="113">
        <f t="shared" si="327"/>
        <v>292.89555555555557</v>
      </c>
      <c r="X1755" s="112">
        <f t="shared" si="328"/>
        <v>292895.55555555556</v>
      </c>
      <c r="Y1755" s="111"/>
      <c r="Z1755" s="110">
        <f t="shared" si="324"/>
        <v>31</v>
      </c>
      <c r="AA1755" s="109">
        <f t="shared" si="329"/>
        <v>49.550000000000004</v>
      </c>
      <c r="AB1755" s="109">
        <f t="shared" si="330"/>
        <v>49550.000000000007</v>
      </c>
      <c r="AC1755" s="108">
        <f t="shared" si="331"/>
        <v>941.45</v>
      </c>
      <c r="AD1755" s="107">
        <f t="shared" si="332"/>
        <v>2.2222222222222223E-2</v>
      </c>
      <c r="AE1755" s="106">
        <f t="shared" si="333"/>
        <v>20.921111111111113</v>
      </c>
      <c r="AF1755" s="105">
        <f t="shared" si="334"/>
        <v>313.81666666666666</v>
      </c>
      <c r="AG1755" s="105">
        <f t="shared" si="335"/>
        <v>677.18333333333328</v>
      </c>
    </row>
    <row r="1756" spans="1:1029" s="88" customFormat="1" x14ac:dyDescent="0.35">
      <c r="A1756" s="21">
        <v>10141103</v>
      </c>
      <c r="B1756" s="162" t="s">
        <v>725</v>
      </c>
      <c r="C1756" s="183" t="s">
        <v>710</v>
      </c>
      <c r="D1756" s="220" t="s">
        <v>1502</v>
      </c>
      <c r="E1756" s="114" t="str">
        <f t="shared" si="325"/>
        <v>TRANSFORMADOR MARCA:ALSTOM PTS 176 PTS 176</v>
      </c>
      <c r="F1756" s="220"/>
      <c r="G1756" s="220" t="s">
        <v>1502</v>
      </c>
      <c r="H1756" s="124" t="s">
        <v>751</v>
      </c>
      <c r="I1756" s="21"/>
      <c r="J1756" s="57"/>
      <c r="K1756" s="142" t="s">
        <v>1501</v>
      </c>
      <c r="L1756" s="129" t="s">
        <v>1500</v>
      </c>
      <c r="M1756" s="40">
        <v>160</v>
      </c>
      <c r="N1756" s="220">
        <v>33</v>
      </c>
      <c r="O1756" s="21">
        <v>0.4</v>
      </c>
      <c r="P1756" s="124" t="s">
        <v>514</v>
      </c>
      <c r="Q1756" s="142">
        <v>2003</v>
      </c>
      <c r="R1756" s="115" t="s">
        <v>4</v>
      </c>
      <c r="S1756" s="135" t="s">
        <v>1499</v>
      </c>
      <c r="T1756" s="116">
        <v>991</v>
      </c>
      <c r="U1756" s="111">
        <v>45</v>
      </c>
      <c r="V1756" s="113">
        <f t="shared" si="326"/>
        <v>698.10444444444443</v>
      </c>
      <c r="W1756" s="113">
        <f t="shared" si="327"/>
        <v>292.89555555555557</v>
      </c>
      <c r="X1756" s="112">
        <f t="shared" si="328"/>
        <v>292895.55555555556</v>
      </c>
      <c r="Y1756" s="111"/>
      <c r="Z1756" s="110">
        <f t="shared" si="324"/>
        <v>31</v>
      </c>
      <c r="AA1756" s="109">
        <f t="shared" si="329"/>
        <v>49.550000000000004</v>
      </c>
      <c r="AB1756" s="109">
        <f t="shared" si="330"/>
        <v>49550.000000000007</v>
      </c>
      <c r="AC1756" s="108">
        <f t="shared" si="331"/>
        <v>941.45</v>
      </c>
      <c r="AD1756" s="107">
        <f t="shared" si="332"/>
        <v>2.2222222222222223E-2</v>
      </c>
      <c r="AE1756" s="106">
        <f t="shared" si="333"/>
        <v>20.921111111111113</v>
      </c>
      <c r="AF1756" s="105">
        <f t="shared" si="334"/>
        <v>313.81666666666666</v>
      </c>
      <c r="AG1756" s="105">
        <f t="shared" si="335"/>
        <v>677.18333333333328</v>
      </c>
    </row>
    <row r="1757" spans="1:1029" s="88" customFormat="1" x14ac:dyDescent="0.35">
      <c r="A1757" s="21">
        <v>10141103</v>
      </c>
      <c r="B1757" s="162" t="s">
        <v>725</v>
      </c>
      <c r="C1757" s="183" t="s">
        <v>710</v>
      </c>
      <c r="D1757" s="220" t="s">
        <v>1498</v>
      </c>
      <c r="E1757" s="114" t="str">
        <f t="shared" si="325"/>
        <v>TRANSFORMADOR MARCA:PAUWELS PTS 207 PTS 207</v>
      </c>
      <c r="F1757" s="220"/>
      <c r="G1757" s="220" t="s">
        <v>1498</v>
      </c>
      <c r="H1757" s="124" t="s">
        <v>993</v>
      </c>
      <c r="I1757" s="21"/>
      <c r="J1757" s="57"/>
      <c r="K1757" s="291" t="s">
        <v>1497</v>
      </c>
      <c r="L1757" s="129" t="s">
        <v>1496</v>
      </c>
      <c r="M1757" s="21">
        <v>250</v>
      </c>
      <c r="N1757" s="220">
        <v>33</v>
      </c>
      <c r="O1757" s="21">
        <v>0.4</v>
      </c>
      <c r="P1757" s="124" t="s">
        <v>514</v>
      </c>
      <c r="Q1757" s="142">
        <v>2003</v>
      </c>
      <c r="R1757" s="115" t="s">
        <v>89</v>
      </c>
      <c r="S1757" s="135">
        <v>11110902945</v>
      </c>
      <c r="T1757" s="116">
        <v>991</v>
      </c>
      <c r="U1757" s="111">
        <v>45</v>
      </c>
      <c r="V1757" s="113">
        <f t="shared" si="326"/>
        <v>698.10444444444443</v>
      </c>
      <c r="W1757" s="113">
        <f t="shared" si="327"/>
        <v>292.89555555555557</v>
      </c>
      <c r="X1757" s="112">
        <f t="shared" si="328"/>
        <v>292895.55555555556</v>
      </c>
      <c r="Y1757" s="111"/>
      <c r="Z1757" s="110">
        <f t="shared" si="324"/>
        <v>31</v>
      </c>
      <c r="AA1757" s="109">
        <f t="shared" si="329"/>
        <v>49.550000000000004</v>
      </c>
      <c r="AB1757" s="109">
        <f t="shared" si="330"/>
        <v>49550.000000000007</v>
      </c>
      <c r="AC1757" s="108">
        <f t="shared" si="331"/>
        <v>941.45</v>
      </c>
      <c r="AD1757" s="107">
        <f t="shared" si="332"/>
        <v>2.2222222222222223E-2</v>
      </c>
      <c r="AE1757" s="106">
        <f t="shared" si="333"/>
        <v>20.921111111111113</v>
      </c>
      <c r="AF1757" s="105">
        <f t="shared" si="334"/>
        <v>313.81666666666666</v>
      </c>
      <c r="AG1757" s="105">
        <f t="shared" si="335"/>
        <v>677.18333333333328</v>
      </c>
    </row>
    <row r="1758" spans="1:1029" s="88" customFormat="1" x14ac:dyDescent="0.35">
      <c r="A1758" s="21">
        <v>10141103</v>
      </c>
      <c r="B1758" s="115" t="s">
        <v>496</v>
      </c>
      <c r="C1758" s="183" t="s">
        <v>495</v>
      </c>
      <c r="D1758" s="40"/>
      <c r="E1758" s="114" t="str">
        <f t="shared" si="325"/>
        <v xml:space="preserve">TRANSFORMADOR AUXILIAR MARCA:ABB CUAMBA </v>
      </c>
      <c r="F1758" s="40"/>
      <c r="G1758" s="40" t="s">
        <v>179</v>
      </c>
      <c r="H1758" s="21" t="s">
        <v>179</v>
      </c>
      <c r="I1758" s="21"/>
      <c r="J1758" s="21"/>
      <c r="K1758" s="21" t="s">
        <v>178</v>
      </c>
      <c r="L1758" s="115" t="s">
        <v>177</v>
      </c>
      <c r="M1758" s="40" t="s">
        <v>500</v>
      </c>
      <c r="N1758" s="40" t="s">
        <v>19</v>
      </c>
      <c r="O1758" s="21" t="s">
        <v>362</v>
      </c>
      <c r="P1758" s="21">
        <v>3</v>
      </c>
      <c r="Q1758" s="21">
        <v>2003</v>
      </c>
      <c r="R1758" s="115" t="s">
        <v>15</v>
      </c>
      <c r="S1758" s="115">
        <v>80247</v>
      </c>
      <c r="T1758" s="116">
        <v>783</v>
      </c>
      <c r="U1758" s="111">
        <v>45</v>
      </c>
      <c r="V1758" s="113">
        <f t="shared" si="326"/>
        <v>551.58000000000004</v>
      </c>
      <c r="W1758" s="113">
        <f t="shared" si="327"/>
        <v>231.41999999999996</v>
      </c>
      <c r="X1758" s="112">
        <f t="shared" si="328"/>
        <v>231419.99999999997</v>
      </c>
      <c r="Y1758" s="111"/>
      <c r="Z1758" s="110">
        <f t="shared" si="324"/>
        <v>31</v>
      </c>
      <c r="AA1758" s="109">
        <f t="shared" si="329"/>
        <v>39.150000000000006</v>
      </c>
      <c r="AB1758" s="109">
        <f t="shared" si="330"/>
        <v>39150.000000000007</v>
      </c>
      <c r="AC1758" s="108">
        <f t="shared" si="331"/>
        <v>743.85</v>
      </c>
      <c r="AD1758" s="107">
        <f t="shared" si="332"/>
        <v>2.2222222222222223E-2</v>
      </c>
      <c r="AE1758" s="106">
        <f t="shared" si="333"/>
        <v>16.53</v>
      </c>
      <c r="AF1758" s="105">
        <f t="shared" si="334"/>
        <v>247.94999999999996</v>
      </c>
      <c r="AG1758" s="105">
        <f t="shared" si="335"/>
        <v>535.05000000000007</v>
      </c>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c r="FN1758"/>
      <c r="FO1758"/>
      <c r="FP1758"/>
      <c r="FQ1758"/>
      <c r="FR1758"/>
      <c r="FS1758"/>
      <c r="FT1758"/>
      <c r="FU1758"/>
      <c r="FV1758"/>
      <c r="FW1758"/>
      <c r="FX1758"/>
      <c r="FY1758"/>
      <c r="FZ1758"/>
      <c r="GA1758"/>
      <c r="GB1758"/>
      <c r="GC1758"/>
      <c r="GD1758"/>
      <c r="GE1758"/>
      <c r="GF1758"/>
      <c r="GG1758"/>
      <c r="GH1758"/>
      <c r="GI1758"/>
      <c r="GJ1758"/>
      <c r="GK1758"/>
      <c r="GL1758"/>
      <c r="GM1758"/>
      <c r="GN1758"/>
      <c r="GO1758"/>
      <c r="GP1758"/>
      <c r="GQ1758"/>
      <c r="GR1758"/>
      <c r="GS1758"/>
      <c r="GT1758"/>
      <c r="GU1758"/>
      <c r="GV1758"/>
      <c r="GW1758"/>
      <c r="GX1758"/>
      <c r="GY1758"/>
      <c r="GZ1758"/>
      <c r="HA1758"/>
      <c r="HB1758"/>
      <c r="HC1758"/>
      <c r="HD1758"/>
      <c r="HE1758"/>
      <c r="HF1758"/>
      <c r="HG1758"/>
      <c r="HH1758"/>
      <c r="HI1758"/>
      <c r="HJ1758"/>
      <c r="HK1758"/>
      <c r="HL1758"/>
      <c r="HM1758"/>
      <c r="HN1758"/>
      <c r="HO1758"/>
      <c r="HP1758"/>
      <c r="HQ1758"/>
      <c r="HR1758"/>
      <c r="HS1758"/>
      <c r="HT1758"/>
      <c r="HU1758"/>
      <c r="HV1758"/>
      <c r="HW1758"/>
      <c r="HX1758"/>
      <c r="HY1758"/>
      <c r="HZ1758"/>
      <c r="IA1758"/>
      <c r="IB1758"/>
      <c r="IC1758"/>
      <c r="ID1758"/>
      <c r="IE1758"/>
      <c r="IF1758"/>
      <c r="IG1758"/>
      <c r="IH1758"/>
      <c r="II1758"/>
      <c r="IJ1758"/>
      <c r="IK1758"/>
      <c r="IL1758"/>
      <c r="IM1758"/>
      <c r="IN1758"/>
      <c r="IO1758"/>
      <c r="IP1758"/>
      <c r="IQ1758"/>
      <c r="IR1758"/>
      <c r="IS1758"/>
      <c r="IT1758"/>
      <c r="IU1758"/>
      <c r="IV1758"/>
      <c r="IW1758"/>
      <c r="IX1758"/>
      <c r="IY1758"/>
      <c r="IZ1758"/>
      <c r="JA1758"/>
      <c r="JB1758"/>
      <c r="JC1758"/>
      <c r="JD1758"/>
      <c r="JE1758"/>
      <c r="JF1758"/>
      <c r="JG1758"/>
      <c r="JH1758"/>
      <c r="JI1758"/>
      <c r="JJ1758"/>
      <c r="JK1758"/>
      <c r="JL1758"/>
      <c r="JM1758"/>
      <c r="JN1758"/>
      <c r="JO1758"/>
      <c r="JP1758"/>
      <c r="JQ1758"/>
      <c r="JR1758"/>
      <c r="JS1758"/>
      <c r="JT1758"/>
      <c r="JU1758"/>
      <c r="JV1758"/>
      <c r="JW1758"/>
      <c r="JX1758"/>
      <c r="JY1758"/>
      <c r="JZ1758"/>
      <c r="KA1758"/>
      <c r="KB1758"/>
      <c r="KC1758"/>
      <c r="KD1758"/>
      <c r="KE1758"/>
      <c r="KF1758"/>
      <c r="KG1758"/>
      <c r="KH1758"/>
      <c r="KI1758"/>
      <c r="KJ1758"/>
      <c r="KK1758"/>
      <c r="KL1758"/>
      <c r="KM1758"/>
      <c r="KN1758"/>
      <c r="KO1758"/>
      <c r="KP1758"/>
      <c r="KQ1758"/>
      <c r="KR1758"/>
      <c r="KS1758"/>
      <c r="KT1758"/>
      <c r="KU1758"/>
      <c r="KV1758"/>
      <c r="KW1758"/>
      <c r="KX1758"/>
      <c r="KY1758"/>
      <c r="KZ1758"/>
      <c r="LA1758"/>
      <c r="LB1758"/>
      <c r="LC1758"/>
      <c r="LD1758"/>
      <c r="LE1758"/>
      <c r="LF1758"/>
      <c r="LG1758"/>
      <c r="LH1758"/>
      <c r="LI1758"/>
      <c r="LJ1758"/>
      <c r="LK1758"/>
      <c r="LL1758"/>
      <c r="LM1758"/>
      <c r="LN1758"/>
      <c r="LO1758"/>
      <c r="LP1758"/>
      <c r="LQ1758"/>
      <c r="LR1758"/>
      <c r="LS1758"/>
      <c r="LT1758"/>
      <c r="LU1758"/>
      <c r="LV1758"/>
      <c r="LW1758"/>
      <c r="LX1758"/>
      <c r="LY1758"/>
      <c r="LZ1758"/>
      <c r="MA1758"/>
      <c r="MB1758"/>
      <c r="MC1758"/>
      <c r="MD1758"/>
      <c r="ME1758"/>
      <c r="MF1758"/>
      <c r="MG1758"/>
      <c r="MH1758"/>
      <c r="MI1758"/>
      <c r="MJ1758"/>
      <c r="MK1758"/>
      <c r="ML1758"/>
      <c r="MM1758"/>
      <c r="MN1758"/>
      <c r="MO1758"/>
      <c r="MP1758"/>
      <c r="MQ1758"/>
      <c r="MR1758"/>
      <c r="MS1758"/>
      <c r="MT1758"/>
      <c r="MU1758"/>
      <c r="MV1758"/>
      <c r="MW1758"/>
      <c r="MX1758"/>
      <c r="MY1758"/>
      <c r="MZ1758"/>
      <c r="NA1758"/>
      <c r="NB1758"/>
      <c r="NC1758"/>
      <c r="ND1758"/>
      <c r="NE1758"/>
      <c r="NF1758"/>
      <c r="NG1758"/>
      <c r="NH1758"/>
      <c r="NI1758"/>
      <c r="NJ1758"/>
      <c r="NK1758"/>
      <c r="NL1758"/>
      <c r="NM1758"/>
      <c r="NN1758"/>
      <c r="NO1758"/>
      <c r="NP1758"/>
      <c r="NQ1758"/>
      <c r="NR1758"/>
      <c r="NS1758"/>
      <c r="NT1758"/>
      <c r="NU1758"/>
      <c r="NV1758"/>
      <c r="NW1758"/>
      <c r="NX1758"/>
      <c r="NY1758"/>
      <c r="NZ1758"/>
      <c r="OA1758"/>
      <c r="OB1758"/>
      <c r="OC1758"/>
      <c r="OD1758"/>
      <c r="OE1758"/>
      <c r="OF1758"/>
      <c r="OG1758"/>
      <c r="OH1758"/>
      <c r="OI1758"/>
      <c r="OJ1758"/>
      <c r="OK1758"/>
      <c r="OL1758"/>
      <c r="OM1758"/>
      <c r="ON1758"/>
      <c r="OO1758"/>
      <c r="OP1758"/>
      <c r="OQ1758"/>
      <c r="OR1758"/>
      <c r="OS1758"/>
      <c r="OT1758"/>
      <c r="OU1758"/>
      <c r="OV1758"/>
      <c r="OW1758"/>
      <c r="OX1758"/>
      <c r="OY1758"/>
      <c r="OZ1758"/>
      <c r="PA1758"/>
      <c r="PB1758"/>
      <c r="PC1758"/>
      <c r="PD1758"/>
      <c r="PE1758"/>
      <c r="PF1758"/>
      <c r="PG1758"/>
      <c r="PH1758"/>
      <c r="PI1758"/>
      <c r="PJ1758"/>
      <c r="PK1758"/>
      <c r="PL1758"/>
      <c r="PM1758"/>
      <c r="PN1758"/>
      <c r="PO1758"/>
      <c r="PP1758"/>
      <c r="PQ1758"/>
      <c r="PR1758"/>
      <c r="PS1758"/>
      <c r="PT1758"/>
      <c r="PU1758"/>
      <c r="PV1758"/>
      <c r="PW1758"/>
      <c r="PX1758"/>
      <c r="PY1758"/>
      <c r="PZ1758"/>
      <c r="QA1758"/>
      <c r="QB1758"/>
      <c r="QC1758"/>
      <c r="QD1758"/>
      <c r="QE1758"/>
      <c r="QF1758"/>
      <c r="QG1758"/>
      <c r="QH1758"/>
      <c r="QI1758"/>
      <c r="QJ1758"/>
      <c r="QK1758"/>
      <c r="QL1758"/>
      <c r="QM1758"/>
      <c r="QN1758"/>
      <c r="QO1758"/>
      <c r="QP1758"/>
      <c r="QQ1758"/>
      <c r="QR1758"/>
      <c r="QS1758"/>
      <c r="QT1758"/>
      <c r="QU1758"/>
      <c r="QV1758"/>
      <c r="QW1758"/>
      <c r="QX1758"/>
      <c r="QY1758"/>
      <c r="QZ1758"/>
      <c r="RA1758"/>
      <c r="RB1758"/>
      <c r="RC1758"/>
      <c r="RD1758"/>
      <c r="RE1758"/>
      <c r="RF1758"/>
      <c r="RG1758"/>
      <c r="RH1758"/>
      <c r="RI1758"/>
      <c r="RJ1758"/>
      <c r="RK1758"/>
      <c r="RL1758"/>
      <c r="RM1758"/>
      <c r="RN1758"/>
      <c r="RO1758"/>
      <c r="RP1758"/>
      <c r="RQ1758"/>
      <c r="RR1758"/>
      <c r="RS1758"/>
      <c r="RT1758"/>
      <c r="RU1758"/>
      <c r="RV1758"/>
      <c r="RW1758"/>
      <c r="RX1758"/>
      <c r="RY1758"/>
      <c r="RZ1758"/>
      <c r="SA1758"/>
      <c r="SB1758"/>
      <c r="SC1758"/>
      <c r="SD1758"/>
      <c r="SE1758"/>
      <c r="SF1758"/>
      <c r="SG1758"/>
      <c r="SH1758"/>
      <c r="SI1758"/>
      <c r="SJ1758"/>
      <c r="SK1758"/>
      <c r="SL1758"/>
      <c r="SM1758"/>
      <c r="SN1758"/>
      <c r="SO1758"/>
      <c r="SP1758"/>
      <c r="SQ1758"/>
      <c r="SR1758"/>
      <c r="SS1758"/>
      <c r="ST1758"/>
      <c r="SU1758"/>
      <c r="SV1758"/>
      <c r="SW1758"/>
      <c r="SX1758"/>
      <c r="SY1758"/>
      <c r="SZ1758"/>
      <c r="TA1758"/>
      <c r="TB1758"/>
      <c r="TC1758"/>
      <c r="TD1758"/>
      <c r="TE1758"/>
      <c r="TF1758"/>
      <c r="TG1758"/>
      <c r="TH1758"/>
      <c r="TI1758"/>
      <c r="TJ1758"/>
      <c r="TK1758"/>
      <c r="TL1758"/>
      <c r="TM1758"/>
      <c r="TN1758"/>
      <c r="TO1758"/>
      <c r="TP1758"/>
      <c r="TQ1758"/>
      <c r="TR1758"/>
      <c r="TS1758"/>
      <c r="TT1758"/>
      <c r="TU1758"/>
      <c r="TV1758"/>
      <c r="TW1758"/>
      <c r="TX1758"/>
      <c r="TY1758"/>
      <c r="TZ1758"/>
      <c r="UA1758"/>
      <c r="UB1758"/>
      <c r="UC1758"/>
      <c r="UD1758"/>
      <c r="UE1758"/>
      <c r="UF1758"/>
      <c r="UG1758"/>
      <c r="UH1758"/>
      <c r="UI1758"/>
      <c r="UJ1758"/>
      <c r="UK1758"/>
      <c r="UL1758"/>
      <c r="UM1758"/>
      <c r="UN1758"/>
      <c r="UO1758"/>
      <c r="UP1758"/>
      <c r="UQ1758"/>
      <c r="UR1758"/>
      <c r="US1758"/>
      <c r="UT1758"/>
      <c r="UU1758"/>
      <c r="UV1758"/>
      <c r="UW1758"/>
      <c r="UX1758"/>
      <c r="UY1758"/>
      <c r="UZ1758"/>
      <c r="VA1758"/>
      <c r="VB1758"/>
      <c r="VC1758"/>
      <c r="VD1758"/>
      <c r="VE1758"/>
      <c r="VF1758"/>
      <c r="VG1758"/>
      <c r="VH1758"/>
      <c r="VI1758"/>
      <c r="VJ1758"/>
      <c r="VK1758"/>
      <c r="VL1758"/>
      <c r="VM1758"/>
      <c r="VN1758"/>
      <c r="VO1758"/>
      <c r="VP1758"/>
      <c r="VQ1758"/>
      <c r="VR1758"/>
      <c r="VS1758"/>
      <c r="VT1758"/>
      <c r="VU1758"/>
      <c r="VV1758"/>
      <c r="VW1758"/>
      <c r="VX1758"/>
      <c r="VY1758"/>
      <c r="VZ1758"/>
      <c r="WA1758"/>
      <c r="WB1758"/>
      <c r="WC1758"/>
      <c r="WD1758"/>
      <c r="WE1758"/>
      <c r="WF1758"/>
      <c r="WG1758"/>
      <c r="WH1758"/>
      <c r="WI1758"/>
      <c r="WJ1758"/>
      <c r="WK1758"/>
      <c r="WL1758"/>
      <c r="WM1758"/>
      <c r="WN1758"/>
      <c r="WO1758"/>
      <c r="WP1758"/>
      <c r="WQ1758"/>
      <c r="WR1758"/>
      <c r="WS1758"/>
      <c r="WT1758"/>
      <c r="WU1758"/>
      <c r="WV1758"/>
      <c r="WW1758"/>
      <c r="WX1758"/>
      <c r="WY1758"/>
      <c r="WZ1758"/>
      <c r="XA1758"/>
      <c r="XB1758"/>
      <c r="XC1758"/>
      <c r="XD1758"/>
      <c r="XE1758"/>
      <c r="XF1758"/>
      <c r="XG1758"/>
      <c r="XH1758"/>
      <c r="XI1758"/>
      <c r="XJ1758"/>
      <c r="XK1758"/>
      <c r="XL1758"/>
      <c r="XM1758"/>
      <c r="XN1758"/>
      <c r="XO1758"/>
      <c r="XP1758"/>
      <c r="XQ1758"/>
      <c r="XR1758"/>
      <c r="XS1758"/>
      <c r="XT1758"/>
      <c r="XU1758"/>
      <c r="XV1758"/>
      <c r="XW1758"/>
      <c r="XX1758"/>
      <c r="XY1758"/>
      <c r="XZ1758"/>
      <c r="YA1758"/>
      <c r="YB1758"/>
      <c r="YC1758"/>
      <c r="YD1758"/>
      <c r="YE1758"/>
      <c r="YF1758"/>
      <c r="YG1758"/>
      <c r="YH1758"/>
      <c r="YI1758"/>
      <c r="YJ1758"/>
      <c r="YK1758"/>
      <c r="YL1758"/>
      <c r="YM1758"/>
      <c r="YN1758"/>
      <c r="YO1758"/>
      <c r="YP1758"/>
      <c r="YQ1758"/>
      <c r="YR1758"/>
      <c r="YS1758"/>
      <c r="YT1758"/>
      <c r="YU1758"/>
      <c r="YV1758"/>
      <c r="YW1758"/>
      <c r="YX1758"/>
      <c r="YY1758"/>
      <c r="YZ1758"/>
      <c r="ZA1758"/>
      <c r="ZB1758"/>
      <c r="ZC1758"/>
      <c r="ZD1758"/>
      <c r="ZE1758"/>
      <c r="ZF1758"/>
      <c r="ZG1758"/>
      <c r="ZH1758"/>
      <c r="ZI1758"/>
      <c r="ZJ1758"/>
      <c r="ZK1758"/>
      <c r="ZL1758"/>
      <c r="ZM1758"/>
      <c r="ZN1758"/>
      <c r="ZO1758"/>
      <c r="ZP1758"/>
      <c r="ZQ1758"/>
      <c r="ZR1758"/>
      <c r="ZS1758"/>
      <c r="ZT1758"/>
      <c r="ZU1758"/>
      <c r="ZV1758"/>
      <c r="ZW1758"/>
      <c r="ZX1758"/>
      <c r="ZY1758"/>
      <c r="ZZ1758"/>
      <c r="AAA1758"/>
      <c r="AAB1758"/>
      <c r="AAC1758"/>
      <c r="AAD1758"/>
      <c r="AAE1758"/>
      <c r="AAF1758"/>
      <c r="AAG1758"/>
      <c r="AAH1758"/>
      <c r="AAI1758"/>
      <c r="AAJ1758"/>
      <c r="AAK1758"/>
      <c r="AAL1758"/>
      <c r="AAM1758"/>
      <c r="AAN1758"/>
      <c r="AAO1758"/>
      <c r="AAP1758"/>
      <c r="AAQ1758"/>
      <c r="AAR1758"/>
      <c r="AAS1758"/>
      <c r="AAT1758"/>
      <c r="AAU1758"/>
      <c r="AAV1758"/>
      <c r="AAW1758"/>
      <c r="AAX1758"/>
      <c r="AAY1758"/>
      <c r="AAZ1758"/>
      <c r="ABA1758"/>
      <c r="ABB1758"/>
      <c r="ABC1758"/>
      <c r="ABD1758"/>
      <c r="ABE1758"/>
      <c r="ABF1758"/>
      <c r="ABG1758"/>
      <c r="ABH1758"/>
      <c r="ABI1758"/>
      <c r="ABJ1758"/>
      <c r="ABK1758"/>
      <c r="ABL1758"/>
      <c r="ABM1758"/>
      <c r="ABN1758"/>
      <c r="ABO1758"/>
      <c r="ABP1758"/>
      <c r="ABQ1758"/>
      <c r="ABR1758"/>
      <c r="ABS1758"/>
      <c r="ABT1758"/>
      <c r="ABU1758"/>
      <c r="ABV1758"/>
      <c r="ABW1758"/>
      <c r="ABX1758"/>
      <c r="ABY1758"/>
      <c r="ABZ1758"/>
      <c r="ACA1758"/>
      <c r="ACB1758"/>
      <c r="ACC1758"/>
      <c r="ACD1758"/>
      <c r="ACE1758"/>
      <c r="ACF1758"/>
      <c r="ACG1758"/>
      <c r="ACH1758"/>
      <c r="ACI1758"/>
      <c r="ACJ1758"/>
      <c r="ACK1758"/>
      <c r="ACL1758"/>
      <c r="ACM1758"/>
      <c r="ACN1758"/>
      <c r="ACO1758"/>
      <c r="ACP1758"/>
      <c r="ACQ1758"/>
      <c r="ACR1758"/>
      <c r="ACS1758"/>
      <c r="ACT1758"/>
      <c r="ACU1758"/>
      <c r="ACV1758"/>
      <c r="ACW1758"/>
      <c r="ACX1758"/>
      <c r="ACY1758"/>
      <c r="ACZ1758"/>
      <c r="ADA1758"/>
      <c r="ADB1758"/>
      <c r="ADC1758"/>
      <c r="ADD1758"/>
      <c r="ADE1758"/>
      <c r="ADF1758"/>
      <c r="ADG1758"/>
      <c r="ADH1758"/>
      <c r="ADI1758"/>
      <c r="ADJ1758"/>
      <c r="ADK1758"/>
      <c r="ADL1758"/>
      <c r="ADM1758"/>
      <c r="ADN1758"/>
      <c r="ADO1758"/>
      <c r="ADP1758"/>
      <c r="ADQ1758"/>
      <c r="ADR1758"/>
      <c r="ADS1758"/>
      <c r="ADT1758"/>
      <c r="ADU1758"/>
      <c r="ADV1758"/>
      <c r="ADW1758"/>
      <c r="ADX1758"/>
      <c r="ADY1758"/>
      <c r="ADZ1758"/>
      <c r="AEA1758"/>
      <c r="AEB1758"/>
      <c r="AEC1758"/>
      <c r="AED1758"/>
      <c r="AEE1758"/>
      <c r="AEF1758"/>
      <c r="AEG1758"/>
      <c r="AEH1758"/>
      <c r="AEI1758"/>
      <c r="AEJ1758"/>
      <c r="AEK1758"/>
      <c r="AEL1758"/>
      <c r="AEM1758"/>
      <c r="AEN1758"/>
      <c r="AEO1758"/>
      <c r="AEP1758"/>
      <c r="AEQ1758"/>
      <c r="AER1758"/>
      <c r="AES1758"/>
      <c r="AET1758"/>
      <c r="AEU1758"/>
      <c r="AEV1758"/>
      <c r="AEW1758"/>
      <c r="AEX1758"/>
      <c r="AEY1758"/>
      <c r="AEZ1758"/>
      <c r="AFA1758"/>
      <c r="AFB1758"/>
      <c r="AFC1758"/>
      <c r="AFD1758"/>
      <c r="AFE1758"/>
      <c r="AFF1758"/>
      <c r="AFG1758"/>
      <c r="AFH1758"/>
      <c r="AFI1758"/>
      <c r="AFJ1758"/>
      <c r="AFK1758"/>
      <c r="AFL1758"/>
      <c r="AFM1758"/>
      <c r="AFN1758"/>
      <c r="AFO1758"/>
      <c r="AFP1758"/>
      <c r="AFQ1758"/>
      <c r="AFR1758"/>
      <c r="AFS1758"/>
      <c r="AFT1758"/>
      <c r="AFU1758"/>
      <c r="AFV1758"/>
      <c r="AFW1758"/>
      <c r="AFX1758"/>
      <c r="AFY1758"/>
      <c r="AFZ1758"/>
      <c r="AGA1758"/>
      <c r="AGB1758"/>
      <c r="AGC1758"/>
      <c r="AGD1758"/>
      <c r="AGE1758"/>
      <c r="AGF1758"/>
      <c r="AGG1758"/>
      <c r="AGH1758"/>
      <c r="AGI1758"/>
      <c r="AGJ1758"/>
      <c r="AGK1758"/>
      <c r="AGL1758"/>
      <c r="AGM1758"/>
      <c r="AGN1758"/>
      <c r="AGO1758"/>
      <c r="AGP1758"/>
      <c r="AGQ1758"/>
      <c r="AGR1758"/>
      <c r="AGS1758"/>
      <c r="AGT1758"/>
      <c r="AGU1758"/>
      <c r="AGV1758"/>
      <c r="AGW1758"/>
      <c r="AGX1758"/>
      <c r="AGY1758"/>
      <c r="AGZ1758"/>
      <c r="AHA1758"/>
      <c r="AHB1758"/>
      <c r="AHC1758"/>
      <c r="AHD1758"/>
      <c r="AHE1758"/>
      <c r="AHF1758"/>
      <c r="AHG1758"/>
      <c r="AHH1758"/>
      <c r="AHI1758"/>
      <c r="AHJ1758"/>
      <c r="AHK1758"/>
      <c r="AHL1758"/>
      <c r="AHM1758"/>
      <c r="AHN1758"/>
      <c r="AHO1758"/>
      <c r="AHP1758"/>
      <c r="AHQ1758"/>
      <c r="AHR1758"/>
      <c r="AHS1758"/>
      <c r="AHT1758"/>
      <c r="AHU1758"/>
      <c r="AHV1758"/>
      <c r="AHW1758"/>
      <c r="AHX1758"/>
      <c r="AHY1758"/>
      <c r="AHZ1758"/>
      <c r="AIA1758"/>
      <c r="AIB1758"/>
      <c r="AIC1758"/>
      <c r="AID1758"/>
      <c r="AIE1758"/>
      <c r="AIF1758"/>
      <c r="AIG1758"/>
      <c r="AIH1758"/>
      <c r="AII1758"/>
      <c r="AIJ1758"/>
      <c r="AIK1758"/>
      <c r="AIL1758"/>
      <c r="AIM1758"/>
      <c r="AIN1758"/>
      <c r="AIO1758"/>
      <c r="AIP1758"/>
      <c r="AIQ1758"/>
      <c r="AIR1758"/>
      <c r="AIS1758"/>
      <c r="AIT1758"/>
      <c r="AIU1758"/>
      <c r="AIV1758"/>
      <c r="AIW1758"/>
      <c r="AIX1758"/>
      <c r="AIY1758"/>
      <c r="AIZ1758"/>
      <c r="AJA1758"/>
      <c r="AJB1758"/>
      <c r="AJC1758"/>
      <c r="AJD1758"/>
      <c r="AJE1758"/>
      <c r="AJF1758"/>
      <c r="AJG1758"/>
      <c r="AJH1758"/>
      <c r="AJI1758"/>
      <c r="AJJ1758"/>
      <c r="AJK1758"/>
      <c r="AJL1758"/>
      <c r="AJM1758"/>
      <c r="AJN1758"/>
      <c r="AJO1758"/>
      <c r="AJP1758"/>
      <c r="AJQ1758"/>
      <c r="AJR1758"/>
      <c r="AJS1758"/>
      <c r="AJT1758"/>
      <c r="AJU1758"/>
      <c r="AJV1758"/>
      <c r="AJW1758"/>
      <c r="AJX1758"/>
      <c r="AJY1758"/>
      <c r="AJZ1758"/>
      <c r="AKA1758"/>
      <c r="AKB1758"/>
      <c r="AKC1758"/>
      <c r="AKD1758"/>
      <c r="AKE1758"/>
      <c r="AKF1758"/>
      <c r="AKG1758"/>
      <c r="AKH1758"/>
      <c r="AKI1758"/>
      <c r="AKJ1758"/>
      <c r="AKK1758"/>
      <c r="AKL1758"/>
      <c r="AKM1758"/>
      <c r="AKN1758"/>
      <c r="AKO1758"/>
      <c r="AKP1758"/>
      <c r="AKQ1758"/>
      <c r="AKR1758"/>
      <c r="AKS1758"/>
      <c r="AKT1758"/>
      <c r="AKU1758"/>
      <c r="AKV1758"/>
      <c r="AKW1758"/>
      <c r="AKX1758"/>
      <c r="AKY1758"/>
      <c r="AKZ1758"/>
      <c r="ALA1758"/>
      <c r="ALB1758"/>
      <c r="ALC1758"/>
      <c r="ALD1758"/>
      <c r="ALE1758"/>
      <c r="ALF1758"/>
      <c r="ALG1758"/>
      <c r="ALH1758"/>
      <c r="ALI1758"/>
      <c r="ALJ1758"/>
      <c r="ALK1758"/>
      <c r="ALL1758"/>
      <c r="ALM1758"/>
      <c r="ALN1758"/>
      <c r="ALO1758"/>
      <c r="ALP1758"/>
      <c r="ALQ1758"/>
      <c r="ALR1758"/>
      <c r="ALS1758"/>
      <c r="ALT1758"/>
      <c r="ALU1758"/>
      <c r="ALV1758"/>
      <c r="ALW1758"/>
      <c r="ALX1758"/>
      <c r="ALY1758"/>
      <c r="ALZ1758"/>
      <c r="AMA1758"/>
      <c r="AMB1758"/>
      <c r="AMC1758"/>
      <c r="AMD1758"/>
      <c r="AME1758"/>
      <c r="AMF1758"/>
      <c r="AMG1758"/>
      <c r="AMH1758"/>
      <c r="AMI1758"/>
      <c r="AMJ1758"/>
      <c r="AMK1758"/>
      <c r="AML1758"/>
      <c r="AMM1758"/>
      <c r="AMN1758"/>
      <c r="AMO1758"/>
    </row>
    <row r="1759" spans="1:1029" s="88" customFormat="1" x14ac:dyDescent="0.35">
      <c r="A1759" s="21">
        <v>10141103</v>
      </c>
      <c r="B1759" s="115" t="s">
        <v>496</v>
      </c>
      <c r="C1759" s="183" t="s">
        <v>495</v>
      </c>
      <c r="D1759" s="40" t="s">
        <v>623</v>
      </c>
      <c r="E1759" s="114" t="str">
        <f t="shared" si="325"/>
        <v>TRANSFORMADOR AUXILIAR MARCA:TDM 33KV/11KV SUB AT1</v>
      </c>
      <c r="F1759" s="166"/>
      <c r="G1759" s="166" t="s">
        <v>622</v>
      </c>
      <c r="H1759" s="21" t="s">
        <v>158</v>
      </c>
      <c r="I1759" s="21"/>
      <c r="J1759" s="57"/>
      <c r="K1759" s="57" t="s">
        <v>621</v>
      </c>
      <c r="L1759" s="62" t="s">
        <v>620</v>
      </c>
      <c r="M1759" s="40" t="s">
        <v>626</v>
      </c>
      <c r="N1759" s="40" t="s">
        <v>619</v>
      </c>
      <c r="O1759" s="21" t="s">
        <v>362</v>
      </c>
      <c r="P1759" s="57">
        <v>3</v>
      </c>
      <c r="Q1759" s="57">
        <v>2003</v>
      </c>
      <c r="R1759" s="62" t="s">
        <v>618</v>
      </c>
      <c r="S1759" s="62"/>
      <c r="T1759" s="116">
        <v>643</v>
      </c>
      <c r="U1759" s="111">
        <v>45</v>
      </c>
      <c r="V1759" s="113">
        <f t="shared" si="326"/>
        <v>452.95777777777778</v>
      </c>
      <c r="W1759" s="113">
        <f t="shared" si="327"/>
        <v>190.04222222222222</v>
      </c>
      <c r="X1759" s="112">
        <f t="shared" si="328"/>
        <v>190042.22222222222</v>
      </c>
      <c r="Y1759" s="111"/>
      <c r="Z1759" s="110">
        <f t="shared" si="324"/>
        <v>31</v>
      </c>
      <c r="AA1759" s="109">
        <f t="shared" si="329"/>
        <v>32.15</v>
      </c>
      <c r="AB1759" s="109">
        <f t="shared" si="330"/>
        <v>32150</v>
      </c>
      <c r="AC1759" s="108">
        <f t="shared" si="331"/>
        <v>610.85</v>
      </c>
      <c r="AD1759" s="107">
        <f t="shared" si="332"/>
        <v>2.2222222222222223E-2</v>
      </c>
      <c r="AE1759" s="106">
        <f t="shared" si="333"/>
        <v>13.574444444444445</v>
      </c>
      <c r="AF1759" s="105">
        <f t="shared" si="334"/>
        <v>203.61666666666667</v>
      </c>
      <c r="AG1759" s="105">
        <f t="shared" si="335"/>
        <v>439.38333333333333</v>
      </c>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c r="FN1759"/>
      <c r="FO1759"/>
      <c r="FP1759"/>
      <c r="FQ1759"/>
      <c r="FR1759"/>
      <c r="FS1759"/>
      <c r="FT1759"/>
      <c r="FU1759"/>
      <c r="FV1759"/>
      <c r="FW1759"/>
      <c r="FX1759"/>
      <c r="FY1759"/>
      <c r="FZ1759"/>
      <c r="GA1759"/>
      <c r="GB1759"/>
      <c r="GC1759"/>
      <c r="GD1759"/>
      <c r="GE1759"/>
      <c r="GF1759"/>
      <c r="GG1759"/>
      <c r="GH1759"/>
      <c r="GI1759"/>
      <c r="GJ1759"/>
      <c r="GK1759"/>
      <c r="GL1759"/>
      <c r="GM1759"/>
      <c r="GN1759"/>
      <c r="GO1759"/>
      <c r="GP1759"/>
      <c r="GQ1759"/>
      <c r="GR1759"/>
      <c r="GS1759"/>
      <c r="GT1759"/>
      <c r="GU1759"/>
      <c r="GV1759"/>
      <c r="GW1759"/>
      <c r="GX1759"/>
      <c r="GY1759"/>
      <c r="GZ1759"/>
      <c r="HA1759"/>
      <c r="HB1759"/>
      <c r="HC1759"/>
      <c r="HD1759"/>
      <c r="HE1759"/>
      <c r="HF1759"/>
      <c r="HG1759"/>
      <c r="HH1759"/>
      <c r="HI1759"/>
      <c r="HJ1759"/>
      <c r="HK1759"/>
      <c r="HL1759"/>
      <c r="HM1759"/>
      <c r="HN1759"/>
      <c r="HO1759"/>
      <c r="HP1759"/>
      <c r="HQ1759"/>
      <c r="HR1759"/>
      <c r="HS1759"/>
      <c r="HT1759"/>
      <c r="HU1759"/>
      <c r="HV1759"/>
      <c r="HW1759"/>
      <c r="HX1759"/>
      <c r="HY1759"/>
      <c r="HZ1759"/>
      <c r="IA1759"/>
      <c r="IB1759"/>
      <c r="IC1759"/>
      <c r="ID1759"/>
      <c r="IE1759"/>
      <c r="IF1759"/>
      <c r="IG1759"/>
      <c r="IH1759"/>
      <c r="II1759"/>
      <c r="IJ1759"/>
      <c r="IK1759"/>
      <c r="IL1759"/>
      <c r="IM1759"/>
      <c r="IN1759"/>
      <c r="IO1759"/>
      <c r="IP1759"/>
      <c r="IQ1759"/>
      <c r="IR1759"/>
      <c r="IS1759"/>
      <c r="IT1759"/>
      <c r="IU1759"/>
      <c r="IV1759"/>
      <c r="IW1759"/>
      <c r="IX1759"/>
      <c r="IY1759"/>
      <c r="IZ1759"/>
      <c r="JA1759"/>
      <c r="JB1759"/>
      <c r="JC1759"/>
      <c r="JD1759"/>
      <c r="JE1759"/>
      <c r="JF1759"/>
      <c r="JG1759"/>
      <c r="JH1759"/>
      <c r="JI1759"/>
      <c r="JJ1759"/>
      <c r="JK1759"/>
      <c r="JL1759"/>
      <c r="JM1759"/>
      <c r="JN1759"/>
      <c r="JO1759"/>
      <c r="JP1759"/>
      <c r="JQ1759"/>
      <c r="JR1759"/>
      <c r="JS1759"/>
      <c r="JT1759"/>
      <c r="JU1759"/>
      <c r="JV1759"/>
      <c r="JW1759"/>
      <c r="JX1759"/>
      <c r="JY1759"/>
      <c r="JZ1759"/>
      <c r="KA1759"/>
      <c r="KB1759"/>
      <c r="KC1759"/>
      <c r="KD1759"/>
      <c r="KE1759"/>
      <c r="KF1759"/>
      <c r="KG1759"/>
      <c r="KH1759"/>
      <c r="KI1759"/>
      <c r="KJ1759"/>
      <c r="KK1759"/>
      <c r="KL1759"/>
      <c r="KM1759"/>
      <c r="KN1759"/>
      <c r="KO1759"/>
      <c r="KP1759"/>
      <c r="KQ1759"/>
      <c r="KR1759"/>
      <c r="KS1759"/>
      <c r="KT1759"/>
      <c r="KU1759"/>
      <c r="KV1759"/>
      <c r="KW1759"/>
      <c r="KX1759"/>
      <c r="KY1759"/>
      <c r="KZ1759"/>
      <c r="LA1759"/>
      <c r="LB1759"/>
      <c r="LC1759"/>
      <c r="LD1759"/>
      <c r="LE1759"/>
      <c r="LF1759"/>
      <c r="LG1759"/>
      <c r="LH1759"/>
      <c r="LI1759"/>
      <c r="LJ1759"/>
      <c r="LK1759"/>
      <c r="LL1759"/>
      <c r="LM1759"/>
      <c r="LN1759"/>
      <c r="LO1759"/>
      <c r="LP1759"/>
      <c r="LQ1759"/>
      <c r="LR1759"/>
      <c r="LS1759"/>
      <c r="LT1759"/>
      <c r="LU1759"/>
      <c r="LV1759"/>
      <c r="LW1759"/>
      <c r="LX1759"/>
      <c r="LY1759"/>
      <c r="LZ1759"/>
      <c r="MA1759"/>
      <c r="MB1759"/>
      <c r="MC1759"/>
      <c r="MD1759"/>
      <c r="ME1759"/>
      <c r="MF1759"/>
      <c r="MG1759"/>
      <c r="MH1759"/>
      <c r="MI1759"/>
      <c r="MJ1759"/>
      <c r="MK1759"/>
      <c r="ML1759"/>
      <c r="MM1759"/>
      <c r="MN1759"/>
      <c r="MO1759"/>
      <c r="MP1759"/>
      <c r="MQ1759"/>
      <c r="MR1759"/>
      <c r="MS1759"/>
      <c r="MT1759"/>
      <c r="MU1759"/>
      <c r="MV1759"/>
      <c r="MW1759"/>
      <c r="MX1759"/>
      <c r="MY1759"/>
      <c r="MZ1759"/>
      <c r="NA1759"/>
      <c r="NB1759"/>
      <c r="NC1759"/>
      <c r="ND1759"/>
      <c r="NE1759"/>
      <c r="NF1759"/>
      <c r="NG1759"/>
      <c r="NH1759"/>
      <c r="NI1759"/>
      <c r="NJ1759"/>
      <c r="NK1759"/>
      <c r="NL1759"/>
      <c r="NM1759"/>
      <c r="NN1759"/>
      <c r="NO1759"/>
      <c r="NP1759"/>
      <c r="NQ1759"/>
      <c r="NR1759"/>
      <c r="NS1759"/>
      <c r="NT1759"/>
      <c r="NU1759"/>
      <c r="NV1759"/>
      <c r="NW1759"/>
      <c r="NX1759"/>
      <c r="NY1759"/>
      <c r="NZ1759"/>
      <c r="OA1759"/>
      <c r="OB1759"/>
      <c r="OC1759"/>
      <c r="OD1759"/>
      <c r="OE1759"/>
      <c r="OF1759"/>
      <c r="OG1759"/>
      <c r="OH1759"/>
      <c r="OI1759"/>
      <c r="OJ1759"/>
      <c r="OK1759"/>
      <c r="OL1759"/>
      <c r="OM1759"/>
      <c r="ON1759"/>
      <c r="OO1759"/>
      <c r="OP1759"/>
      <c r="OQ1759"/>
      <c r="OR1759"/>
      <c r="OS1759"/>
      <c r="OT1759"/>
      <c r="OU1759"/>
      <c r="OV1759"/>
      <c r="OW1759"/>
      <c r="OX1759"/>
      <c r="OY1759"/>
      <c r="OZ1759"/>
      <c r="PA1759"/>
      <c r="PB1759"/>
      <c r="PC1759"/>
      <c r="PD1759"/>
      <c r="PE1759"/>
      <c r="PF1759"/>
      <c r="PG1759"/>
      <c r="PH1759"/>
      <c r="PI1759"/>
      <c r="PJ1759"/>
      <c r="PK1759"/>
      <c r="PL1759"/>
      <c r="PM1759"/>
      <c r="PN1759"/>
      <c r="PO1759"/>
      <c r="PP1759"/>
      <c r="PQ1759"/>
      <c r="PR1759"/>
      <c r="PS1759"/>
      <c r="PT1759"/>
      <c r="PU1759"/>
      <c r="PV1759"/>
      <c r="PW1759"/>
      <c r="PX1759"/>
      <c r="PY1759"/>
      <c r="PZ1759"/>
      <c r="QA1759"/>
      <c r="QB1759"/>
      <c r="QC1759"/>
      <c r="QD1759"/>
      <c r="QE1759"/>
      <c r="QF1759"/>
      <c r="QG1759"/>
      <c r="QH1759"/>
      <c r="QI1759"/>
      <c r="QJ1759"/>
      <c r="QK1759"/>
      <c r="QL1759"/>
      <c r="QM1759"/>
      <c r="QN1759"/>
      <c r="QO1759"/>
      <c r="QP1759"/>
      <c r="QQ1759"/>
      <c r="QR1759"/>
      <c r="QS1759"/>
      <c r="QT1759"/>
      <c r="QU1759"/>
      <c r="QV1759"/>
      <c r="QW1759"/>
      <c r="QX1759"/>
      <c r="QY1759"/>
      <c r="QZ1759"/>
      <c r="RA1759"/>
      <c r="RB1759"/>
      <c r="RC1759"/>
      <c r="RD1759"/>
      <c r="RE1759"/>
      <c r="RF1759"/>
      <c r="RG1759"/>
      <c r="RH1759"/>
      <c r="RI1759"/>
      <c r="RJ1759"/>
      <c r="RK1759"/>
      <c r="RL1759"/>
      <c r="RM1759"/>
      <c r="RN1759"/>
      <c r="RO1759"/>
      <c r="RP1759"/>
      <c r="RQ1759"/>
      <c r="RR1759"/>
      <c r="RS1759"/>
      <c r="RT1759"/>
      <c r="RU1759"/>
      <c r="RV1759"/>
      <c r="RW1759"/>
      <c r="RX1759"/>
      <c r="RY1759"/>
      <c r="RZ1759"/>
      <c r="SA1759"/>
      <c r="SB1759"/>
      <c r="SC1759"/>
      <c r="SD1759"/>
      <c r="SE1759"/>
      <c r="SF1759"/>
      <c r="SG1759"/>
      <c r="SH1759"/>
      <c r="SI1759"/>
      <c r="SJ1759"/>
      <c r="SK1759"/>
      <c r="SL1759"/>
      <c r="SM1759"/>
      <c r="SN1759"/>
      <c r="SO1759"/>
      <c r="SP1759"/>
      <c r="SQ1759"/>
      <c r="SR1759"/>
      <c r="SS1759"/>
      <c r="ST1759"/>
      <c r="SU1759"/>
      <c r="SV1759"/>
      <c r="SW1759"/>
      <c r="SX1759"/>
      <c r="SY1759"/>
      <c r="SZ1759"/>
      <c r="TA1759"/>
      <c r="TB1759"/>
      <c r="TC1759"/>
      <c r="TD1759"/>
      <c r="TE1759"/>
      <c r="TF1759"/>
      <c r="TG1759"/>
      <c r="TH1759"/>
      <c r="TI1759"/>
      <c r="TJ1759"/>
      <c r="TK1759"/>
      <c r="TL1759"/>
      <c r="TM1759"/>
      <c r="TN1759"/>
      <c r="TO1759"/>
      <c r="TP1759"/>
      <c r="TQ1759"/>
      <c r="TR1759"/>
      <c r="TS1759"/>
      <c r="TT1759"/>
      <c r="TU1759"/>
      <c r="TV1759"/>
      <c r="TW1759"/>
      <c r="TX1759"/>
      <c r="TY1759"/>
      <c r="TZ1759"/>
      <c r="UA1759"/>
      <c r="UB1759"/>
      <c r="UC1759"/>
      <c r="UD1759"/>
      <c r="UE1759"/>
      <c r="UF1759"/>
      <c r="UG1759"/>
      <c r="UH1759"/>
      <c r="UI1759"/>
      <c r="UJ1759"/>
      <c r="UK1759"/>
      <c r="UL1759"/>
      <c r="UM1759"/>
      <c r="UN1759"/>
      <c r="UO1759"/>
      <c r="UP1759"/>
      <c r="UQ1759"/>
      <c r="UR1759"/>
      <c r="US1759"/>
      <c r="UT1759"/>
      <c r="UU1759"/>
      <c r="UV1759"/>
      <c r="UW1759"/>
      <c r="UX1759"/>
      <c r="UY1759"/>
      <c r="UZ1759"/>
      <c r="VA1759"/>
      <c r="VB1759"/>
      <c r="VC1759"/>
      <c r="VD1759"/>
      <c r="VE1759"/>
      <c r="VF1759"/>
      <c r="VG1759"/>
      <c r="VH1759"/>
      <c r="VI1759"/>
      <c r="VJ1759"/>
      <c r="VK1759"/>
      <c r="VL1759"/>
      <c r="VM1759"/>
      <c r="VN1759"/>
      <c r="VO1759"/>
      <c r="VP1759"/>
      <c r="VQ1759"/>
      <c r="VR1759"/>
      <c r="VS1759"/>
      <c r="VT1759"/>
      <c r="VU1759"/>
      <c r="VV1759"/>
      <c r="VW1759"/>
      <c r="VX1759"/>
      <c r="VY1759"/>
      <c r="VZ1759"/>
      <c r="WA1759"/>
      <c r="WB1759"/>
      <c r="WC1759"/>
      <c r="WD1759"/>
      <c r="WE1759"/>
      <c r="WF1759"/>
      <c r="WG1759"/>
      <c r="WH1759"/>
      <c r="WI1759"/>
      <c r="WJ1759"/>
      <c r="WK1759"/>
      <c r="WL1759"/>
      <c r="WM1759"/>
      <c r="WN1759"/>
      <c r="WO1759"/>
      <c r="WP1759"/>
      <c r="WQ1759"/>
      <c r="WR1759"/>
      <c r="WS1759"/>
      <c r="WT1759"/>
      <c r="WU1759"/>
      <c r="WV1759"/>
      <c r="WW1759"/>
      <c r="WX1759"/>
      <c r="WY1759"/>
      <c r="WZ1759"/>
      <c r="XA1759"/>
      <c r="XB1759"/>
      <c r="XC1759"/>
      <c r="XD1759"/>
      <c r="XE1759"/>
      <c r="XF1759"/>
      <c r="XG1759"/>
      <c r="XH1759"/>
      <c r="XI1759"/>
      <c r="XJ1759"/>
      <c r="XK1759"/>
      <c r="XL1759"/>
      <c r="XM1759"/>
      <c r="XN1759"/>
      <c r="XO1759"/>
      <c r="XP1759"/>
      <c r="XQ1759"/>
      <c r="XR1759"/>
      <c r="XS1759"/>
      <c r="XT1759"/>
      <c r="XU1759"/>
      <c r="XV1759"/>
      <c r="XW1759"/>
      <c r="XX1759"/>
      <c r="XY1759"/>
      <c r="XZ1759"/>
      <c r="YA1759"/>
      <c r="YB1759"/>
      <c r="YC1759"/>
      <c r="YD1759"/>
      <c r="YE1759"/>
      <c r="YF1759"/>
      <c r="YG1759"/>
      <c r="YH1759"/>
      <c r="YI1759"/>
      <c r="YJ1759"/>
      <c r="YK1759"/>
      <c r="YL1759"/>
      <c r="YM1759"/>
      <c r="YN1759"/>
      <c r="YO1759"/>
      <c r="YP1759"/>
      <c r="YQ1759"/>
      <c r="YR1759"/>
      <c r="YS1759"/>
      <c r="YT1759"/>
      <c r="YU1759"/>
      <c r="YV1759"/>
      <c r="YW1759"/>
      <c r="YX1759"/>
      <c r="YY1759"/>
      <c r="YZ1759"/>
      <c r="ZA1759"/>
      <c r="ZB1759"/>
      <c r="ZC1759"/>
      <c r="ZD1759"/>
      <c r="ZE1759"/>
      <c r="ZF1759"/>
      <c r="ZG1759"/>
      <c r="ZH1759"/>
      <c r="ZI1759"/>
      <c r="ZJ1759"/>
      <c r="ZK1759"/>
      <c r="ZL1759"/>
      <c r="ZM1759"/>
      <c r="ZN1759"/>
      <c r="ZO1759"/>
      <c r="ZP1759"/>
      <c r="ZQ1759"/>
      <c r="ZR1759"/>
      <c r="ZS1759"/>
      <c r="ZT1759"/>
      <c r="ZU1759"/>
      <c r="ZV1759"/>
      <c r="ZW1759"/>
      <c r="ZX1759"/>
      <c r="ZY1759"/>
      <c r="ZZ1759"/>
      <c r="AAA1759"/>
      <c r="AAB1759"/>
      <c r="AAC1759"/>
      <c r="AAD1759"/>
      <c r="AAE1759"/>
      <c r="AAF1759"/>
      <c r="AAG1759"/>
      <c r="AAH1759"/>
      <c r="AAI1759"/>
      <c r="AAJ1759"/>
      <c r="AAK1759"/>
      <c r="AAL1759"/>
      <c r="AAM1759"/>
      <c r="AAN1759"/>
      <c r="AAO1759"/>
      <c r="AAP1759"/>
      <c r="AAQ1759"/>
      <c r="AAR1759"/>
      <c r="AAS1759"/>
      <c r="AAT1759"/>
      <c r="AAU1759"/>
      <c r="AAV1759"/>
      <c r="AAW1759"/>
      <c r="AAX1759"/>
      <c r="AAY1759"/>
      <c r="AAZ1759"/>
      <c r="ABA1759"/>
      <c r="ABB1759"/>
      <c r="ABC1759"/>
      <c r="ABD1759"/>
      <c r="ABE1759"/>
      <c r="ABF1759"/>
      <c r="ABG1759"/>
      <c r="ABH1759"/>
      <c r="ABI1759"/>
      <c r="ABJ1759"/>
      <c r="ABK1759"/>
      <c r="ABL1759"/>
      <c r="ABM1759"/>
      <c r="ABN1759"/>
      <c r="ABO1759"/>
      <c r="ABP1759"/>
      <c r="ABQ1759"/>
      <c r="ABR1759"/>
      <c r="ABS1759"/>
      <c r="ABT1759"/>
      <c r="ABU1759"/>
      <c r="ABV1759"/>
      <c r="ABW1759"/>
      <c r="ABX1759"/>
      <c r="ABY1759"/>
      <c r="ABZ1759"/>
      <c r="ACA1759"/>
      <c r="ACB1759"/>
      <c r="ACC1759"/>
      <c r="ACD1759"/>
      <c r="ACE1759"/>
      <c r="ACF1759"/>
      <c r="ACG1759"/>
      <c r="ACH1759"/>
      <c r="ACI1759"/>
      <c r="ACJ1759"/>
      <c r="ACK1759"/>
      <c r="ACL1759"/>
      <c r="ACM1759"/>
      <c r="ACN1759"/>
      <c r="ACO1759"/>
      <c r="ACP1759"/>
      <c r="ACQ1759"/>
      <c r="ACR1759"/>
      <c r="ACS1759"/>
      <c r="ACT1759"/>
      <c r="ACU1759"/>
      <c r="ACV1759"/>
      <c r="ACW1759"/>
      <c r="ACX1759"/>
      <c r="ACY1759"/>
      <c r="ACZ1759"/>
      <c r="ADA1759"/>
      <c r="ADB1759"/>
      <c r="ADC1759"/>
      <c r="ADD1759"/>
      <c r="ADE1759"/>
      <c r="ADF1759"/>
      <c r="ADG1759"/>
      <c r="ADH1759"/>
      <c r="ADI1759"/>
      <c r="ADJ1759"/>
      <c r="ADK1759"/>
      <c r="ADL1759"/>
      <c r="ADM1759"/>
      <c r="ADN1759"/>
      <c r="ADO1759"/>
      <c r="ADP1759"/>
      <c r="ADQ1759"/>
      <c r="ADR1759"/>
      <c r="ADS1759"/>
      <c r="ADT1759"/>
      <c r="ADU1759"/>
      <c r="ADV1759"/>
      <c r="ADW1759"/>
      <c r="ADX1759"/>
      <c r="ADY1759"/>
      <c r="ADZ1759"/>
      <c r="AEA1759"/>
      <c r="AEB1759"/>
      <c r="AEC1759"/>
      <c r="AED1759"/>
      <c r="AEE1759"/>
      <c r="AEF1759"/>
      <c r="AEG1759"/>
      <c r="AEH1759"/>
      <c r="AEI1759"/>
      <c r="AEJ1759"/>
      <c r="AEK1759"/>
      <c r="AEL1759"/>
      <c r="AEM1759"/>
      <c r="AEN1759"/>
      <c r="AEO1759"/>
      <c r="AEP1759"/>
      <c r="AEQ1759"/>
      <c r="AER1759"/>
      <c r="AES1759"/>
      <c r="AET1759"/>
      <c r="AEU1759"/>
      <c r="AEV1759"/>
      <c r="AEW1759"/>
      <c r="AEX1759"/>
      <c r="AEY1759"/>
      <c r="AEZ1759"/>
      <c r="AFA1759"/>
      <c r="AFB1759"/>
      <c r="AFC1759"/>
      <c r="AFD1759"/>
      <c r="AFE1759"/>
      <c r="AFF1759"/>
      <c r="AFG1759"/>
      <c r="AFH1759"/>
      <c r="AFI1759"/>
      <c r="AFJ1759"/>
      <c r="AFK1759"/>
      <c r="AFL1759"/>
      <c r="AFM1759"/>
      <c r="AFN1759"/>
      <c r="AFO1759"/>
      <c r="AFP1759"/>
      <c r="AFQ1759"/>
      <c r="AFR1759"/>
      <c r="AFS1759"/>
      <c r="AFT1759"/>
      <c r="AFU1759"/>
      <c r="AFV1759"/>
      <c r="AFW1759"/>
      <c r="AFX1759"/>
      <c r="AFY1759"/>
      <c r="AFZ1759"/>
      <c r="AGA1759"/>
      <c r="AGB1759"/>
      <c r="AGC1759"/>
      <c r="AGD1759"/>
      <c r="AGE1759"/>
      <c r="AGF1759"/>
      <c r="AGG1759"/>
      <c r="AGH1759"/>
      <c r="AGI1759"/>
      <c r="AGJ1759"/>
      <c r="AGK1759"/>
      <c r="AGL1759"/>
      <c r="AGM1759"/>
      <c r="AGN1759"/>
      <c r="AGO1759"/>
      <c r="AGP1759"/>
      <c r="AGQ1759"/>
      <c r="AGR1759"/>
      <c r="AGS1759"/>
      <c r="AGT1759"/>
      <c r="AGU1759"/>
      <c r="AGV1759"/>
      <c r="AGW1759"/>
      <c r="AGX1759"/>
      <c r="AGY1759"/>
      <c r="AGZ1759"/>
      <c r="AHA1759"/>
      <c r="AHB1759"/>
      <c r="AHC1759"/>
      <c r="AHD1759"/>
      <c r="AHE1759"/>
      <c r="AHF1759"/>
      <c r="AHG1759"/>
      <c r="AHH1759"/>
      <c r="AHI1759"/>
      <c r="AHJ1759"/>
      <c r="AHK1759"/>
      <c r="AHL1759"/>
      <c r="AHM1759"/>
      <c r="AHN1759"/>
      <c r="AHO1759"/>
      <c r="AHP1759"/>
      <c r="AHQ1759"/>
      <c r="AHR1759"/>
      <c r="AHS1759"/>
      <c r="AHT1759"/>
      <c r="AHU1759"/>
      <c r="AHV1759"/>
      <c r="AHW1759"/>
      <c r="AHX1759"/>
      <c r="AHY1759"/>
      <c r="AHZ1759"/>
      <c r="AIA1759"/>
      <c r="AIB1759"/>
      <c r="AIC1759"/>
      <c r="AID1759"/>
      <c r="AIE1759"/>
      <c r="AIF1759"/>
      <c r="AIG1759"/>
      <c r="AIH1759"/>
      <c r="AII1759"/>
      <c r="AIJ1759"/>
      <c r="AIK1759"/>
      <c r="AIL1759"/>
      <c r="AIM1759"/>
      <c r="AIN1759"/>
      <c r="AIO1759"/>
      <c r="AIP1759"/>
      <c r="AIQ1759"/>
      <c r="AIR1759"/>
      <c r="AIS1759"/>
      <c r="AIT1759"/>
      <c r="AIU1759"/>
      <c r="AIV1759"/>
      <c r="AIW1759"/>
      <c r="AIX1759"/>
      <c r="AIY1759"/>
      <c r="AIZ1759"/>
      <c r="AJA1759"/>
      <c r="AJB1759"/>
      <c r="AJC1759"/>
      <c r="AJD1759"/>
      <c r="AJE1759"/>
      <c r="AJF1759"/>
      <c r="AJG1759"/>
      <c r="AJH1759"/>
      <c r="AJI1759"/>
      <c r="AJJ1759"/>
      <c r="AJK1759"/>
      <c r="AJL1759"/>
      <c r="AJM1759"/>
      <c r="AJN1759"/>
      <c r="AJO1759"/>
      <c r="AJP1759"/>
      <c r="AJQ1759"/>
      <c r="AJR1759"/>
      <c r="AJS1759"/>
      <c r="AJT1759"/>
      <c r="AJU1759"/>
      <c r="AJV1759"/>
      <c r="AJW1759"/>
      <c r="AJX1759"/>
      <c r="AJY1759"/>
      <c r="AJZ1759"/>
      <c r="AKA1759"/>
      <c r="AKB1759"/>
      <c r="AKC1759"/>
      <c r="AKD1759"/>
      <c r="AKE1759"/>
      <c r="AKF1759"/>
      <c r="AKG1759"/>
      <c r="AKH1759"/>
      <c r="AKI1759"/>
      <c r="AKJ1759"/>
      <c r="AKK1759"/>
      <c r="AKL1759"/>
      <c r="AKM1759"/>
      <c r="AKN1759"/>
      <c r="AKO1759"/>
      <c r="AKP1759"/>
      <c r="AKQ1759"/>
      <c r="AKR1759"/>
      <c r="AKS1759"/>
      <c r="AKT1759"/>
      <c r="AKU1759"/>
      <c r="AKV1759"/>
      <c r="AKW1759"/>
      <c r="AKX1759"/>
      <c r="AKY1759"/>
      <c r="AKZ1759"/>
      <c r="ALA1759"/>
      <c r="ALB1759"/>
      <c r="ALC1759"/>
      <c r="ALD1759"/>
      <c r="ALE1759"/>
      <c r="ALF1759"/>
      <c r="ALG1759"/>
      <c r="ALH1759"/>
      <c r="ALI1759"/>
      <c r="ALJ1759"/>
      <c r="ALK1759"/>
      <c r="ALL1759"/>
      <c r="ALM1759"/>
      <c r="ALN1759"/>
      <c r="ALO1759"/>
      <c r="ALP1759"/>
      <c r="ALQ1759"/>
      <c r="ALR1759"/>
      <c r="ALS1759"/>
      <c r="ALT1759"/>
      <c r="ALU1759"/>
      <c r="ALV1759"/>
      <c r="ALW1759"/>
      <c r="ALX1759"/>
      <c r="ALY1759"/>
      <c r="ALZ1759"/>
      <c r="AMA1759"/>
      <c r="AMB1759"/>
      <c r="AMC1759"/>
      <c r="AMD1759"/>
      <c r="AME1759"/>
      <c r="AMF1759"/>
      <c r="AMG1759"/>
      <c r="AMH1759"/>
      <c r="AMI1759"/>
      <c r="AMJ1759"/>
      <c r="AMK1759"/>
      <c r="AML1759"/>
      <c r="AMM1759"/>
      <c r="AMN1759"/>
      <c r="AMO1759"/>
    </row>
    <row r="1760" spans="1:1029" s="88" customFormat="1" x14ac:dyDescent="0.35">
      <c r="A1760" s="21">
        <v>10141103</v>
      </c>
      <c r="B1760" s="115" t="s">
        <v>496</v>
      </c>
      <c r="C1760" s="183" t="s">
        <v>495</v>
      </c>
      <c r="D1760" s="40"/>
      <c r="E1760" s="114" t="str">
        <f t="shared" si="325"/>
        <v xml:space="preserve">TRANSFORMADOR AUXILIAR MARCA:ABB CUAMBA </v>
      </c>
      <c r="F1760" s="40"/>
      <c r="G1760" s="40" t="s">
        <v>179</v>
      </c>
      <c r="H1760" s="21" t="s">
        <v>179</v>
      </c>
      <c r="I1760" s="21"/>
      <c r="J1760" s="21"/>
      <c r="K1760" s="21" t="s">
        <v>178</v>
      </c>
      <c r="L1760" s="115" t="s">
        <v>177</v>
      </c>
      <c r="M1760" s="40" t="s">
        <v>500</v>
      </c>
      <c r="N1760" s="40" t="s">
        <v>19</v>
      </c>
      <c r="O1760" s="21" t="s">
        <v>362</v>
      </c>
      <c r="P1760" s="21">
        <v>3</v>
      </c>
      <c r="Q1760" s="21">
        <v>2003</v>
      </c>
      <c r="R1760" s="115" t="s">
        <v>15</v>
      </c>
      <c r="S1760" s="115">
        <v>80247</v>
      </c>
      <c r="T1760" s="116">
        <v>763</v>
      </c>
      <c r="U1760" s="21">
        <v>45</v>
      </c>
      <c r="V1760" s="113">
        <f t="shared" si="326"/>
        <v>537.49111111111108</v>
      </c>
      <c r="W1760" s="113">
        <f t="shared" si="327"/>
        <v>225.50888888888892</v>
      </c>
      <c r="X1760" s="112">
        <f t="shared" si="328"/>
        <v>225508.88888888891</v>
      </c>
      <c r="Y1760" s="111"/>
      <c r="Z1760" s="110">
        <f t="shared" si="324"/>
        <v>31</v>
      </c>
      <c r="AA1760" s="109">
        <f t="shared" si="329"/>
        <v>38.15</v>
      </c>
      <c r="AB1760" s="109">
        <f t="shared" si="330"/>
        <v>38150</v>
      </c>
      <c r="AC1760" s="108">
        <f t="shared" si="331"/>
        <v>724.85</v>
      </c>
      <c r="AD1760" s="107">
        <f t="shared" si="332"/>
        <v>2.2222222222222223E-2</v>
      </c>
      <c r="AE1760" s="106">
        <f t="shared" si="333"/>
        <v>16.10777777777778</v>
      </c>
      <c r="AF1760" s="105">
        <f t="shared" si="334"/>
        <v>241.6166666666667</v>
      </c>
      <c r="AG1760" s="105">
        <f t="shared" si="335"/>
        <v>521.38333333333333</v>
      </c>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c r="FN1760"/>
      <c r="FO1760"/>
      <c r="FP1760"/>
      <c r="FQ1760"/>
      <c r="FR1760"/>
      <c r="FS1760"/>
      <c r="FT1760"/>
      <c r="FU1760"/>
      <c r="FV1760"/>
      <c r="FW1760"/>
      <c r="FX1760"/>
      <c r="FY1760"/>
      <c r="FZ1760"/>
      <c r="GA1760"/>
      <c r="GB1760"/>
      <c r="GC1760"/>
      <c r="GD1760"/>
      <c r="GE1760"/>
      <c r="GF1760"/>
      <c r="GG1760"/>
      <c r="GH1760"/>
      <c r="GI1760"/>
      <c r="GJ1760"/>
      <c r="GK1760"/>
      <c r="GL1760"/>
      <c r="GM1760"/>
      <c r="GN1760"/>
      <c r="GO1760"/>
      <c r="GP1760"/>
      <c r="GQ1760"/>
      <c r="GR1760"/>
      <c r="GS1760"/>
      <c r="GT1760"/>
      <c r="GU1760"/>
      <c r="GV1760"/>
      <c r="GW1760"/>
      <c r="GX1760"/>
      <c r="GY1760"/>
      <c r="GZ1760"/>
      <c r="HA1760"/>
      <c r="HB1760"/>
      <c r="HC1760"/>
      <c r="HD1760"/>
      <c r="HE1760"/>
      <c r="HF1760"/>
      <c r="HG1760"/>
      <c r="HH1760"/>
      <c r="HI1760"/>
      <c r="HJ1760"/>
      <c r="HK1760"/>
      <c r="HL1760"/>
      <c r="HM1760"/>
      <c r="HN1760"/>
      <c r="HO1760"/>
      <c r="HP1760"/>
      <c r="HQ1760"/>
      <c r="HR1760"/>
      <c r="HS1760"/>
      <c r="HT1760"/>
      <c r="HU1760"/>
      <c r="HV1760"/>
      <c r="HW1760"/>
      <c r="HX1760"/>
      <c r="HY1760"/>
      <c r="HZ1760"/>
      <c r="IA1760"/>
      <c r="IB1760"/>
      <c r="IC1760"/>
      <c r="ID1760"/>
      <c r="IE1760"/>
      <c r="IF1760"/>
      <c r="IG1760"/>
      <c r="IH1760"/>
      <c r="II1760"/>
      <c r="IJ1760"/>
      <c r="IK1760"/>
      <c r="IL1760"/>
      <c r="IM1760"/>
      <c r="IN1760"/>
      <c r="IO1760"/>
      <c r="IP1760"/>
      <c r="IQ1760"/>
      <c r="IR1760"/>
      <c r="IS1760"/>
      <c r="IT1760"/>
      <c r="IU1760"/>
      <c r="IV1760"/>
      <c r="IW1760"/>
      <c r="IX1760"/>
      <c r="IY1760"/>
      <c r="IZ1760"/>
      <c r="JA1760"/>
      <c r="JB1760"/>
      <c r="JC1760"/>
      <c r="JD1760"/>
      <c r="JE1760"/>
      <c r="JF1760"/>
      <c r="JG1760"/>
      <c r="JH1760"/>
      <c r="JI1760"/>
      <c r="JJ1760"/>
      <c r="JK1760"/>
      <c r="JL1760"/>
      <c r="JM1760"/>
      <c r="JN1760"/>
      <c r="JO1760"/>
      <c r="JP1760"/>
      <c r="JQ1760"/>
      <c r="JR1760"/>
      <c r="JS1760"/>
      <c r="JT1760"/>
      <c r="JU1760"/>
      <c r="JV1760"/>
      <c r="JW1760"/>
      <c r="JX1760"/>
      <c r="JY1760"/>
      <c r="JZ1760"/>
      <c r="KA1760"/>
      <c r="KB1760"/>
      <c r="KC1760"/>
      <c r="KD1760"/>
      <c r="KE1760"/>
      <c r="KF1760"/>
      <c r="KG1760"/>
      <c r="KH1760"/>
      <c r="KI1760"/>
      <c r="KJ1760"/>
      <c r="KK1760"/>
      <c r="KL1760"/>
      <c r="KM1760"/>
      <c r="KN1760"/>
      <c r="KO1760"/>
      <c r="KP1760"/>
      <c r="KQ1760"/>
      <c r="KR1760"/>
      <c r="KS1760"/>
      <c r="KT1760"/>
      <c r="KU1760"/>
      <c r="KV1760"/>
      <c r="KW1760"/>
      <c r="KX1760"/>
      <c r="KY1760"/>
      <c r="KZ1760"/>
      <c r="LA1760"/>
      <c r="LB1760"/>
      <c r="LC1760"/>
      <c r="LD1760"/>
      <c r="LE1760"/>
      <c r="LF1760"/>
      <c r="LG1760"/>
      <c r="LH1760"/>
      <c r="LI1760"/>
      <c r="LJ1760"/>
      <c r="LK1760"/>
      <c r="LL1760"/>
      <c r="LM1760"/>
      <c r="LN1760"/>
      <c r="LO1760"/>
      <c r="LP1760"/>
      <c r="LQ1760"/>
      <c r="LR1760"/>
      <c r="LS1760"/>
      <c r="LT1760"/>
      <c r="LU1760"/>
      <c r="LV1760"/>
      <c r="LW1760"/>
      <c r="LX1760"/>
      <c r="LY1760"/>
      <c r="LZ1760"/>
      <c r="MA1760"/>
      <c r="MB1760"/>
      <c r="MC1760"/>
      <c r="MD1760"/>
      <c r="ME1760"/>
      <c r="MF1760"/>
      <c r="MG1760"/>
      <c r="MH1760"/>
      <c r="MI1760"/>
      <c r="MJ1760"/>
      <c r="MK1760"/>
      <c r="ML1760"/>
      <c r="MM1760"/>
      <c r="MN1760"/>
      <c r="MO1760"/>
      <c r="MP1760"/>
      <c r="MQ1760"/>
      <c r="MR1760"/>
      <c r="MS1760"/>
      <c r="MT1760"/>
      <c r="MU1760"/>
      <c r="MV1760"/>
      <c r="MW1760"/>
      <c r="MX1760"/>
      <c r="MY1760"/>
      <c r="MZ1760"/>
      <c r="NA1760"/>
      <c r="NB1760"/>
      <c r="NC1760"/>
      <c r="ND1760"/>
      <c r="NE1760"/>
      <c r="NF1760"/>
      <c r="NG1760"/>
      <c r="NH1760"/>
      <c r="NI1760"/>
      <c r="NJ1760"/>
      <c r="NK1760"/>
      <c r="NL1760"/>
      <c r="NM1760"/>
      <c r="NN1760"/>
      <c r="NO1760"/>
      <c r="NP1760"/>
      <c r="NQ1760"/>
      <c r="NR1760"/>
      <c r="NS1760"/>
      <c r="NT1760"/>
      <c r="NU1760"/>
      <c r="NV1760"/>
      <c r="NW1760"/>
      <c r="NX1760"/>
      <c r="NY1760"/>
      <c r="NZ1760"/>
      <c r="OA1760"/>
      <c r="OB1760"/>
      <c r="OC1760"/>
      <c r="OD1760"/>
      <c r="OE1760"/>
      <c r="OF1760"/>
      <c r="OG1760"/>
      <c r="OH1760"/>
      <c r="OI1760"/>
      <c r="OJ1760"/>
      <c r="OK1760"/>
      <c r="OL1760"/>
      <c r="OM1760"/>
      <c r="ON1760"/>
      <c r="OO1760"/>
      <c r="OP1760"/>
      <c r="OQ1760"/>
      <c r="OR1760"/>
      <c r="OS1760"/>
      <c r="OT1760"/>
      <c r="OU1760"/>
      <c r="OV1760"/>
      <c r="OW1760"/>
      <c r="OX1760"/>
      <c r="OY1760"/>
      <c r="OZ1760"/>
      <c r="PA1760"/>
      <c r="PB1760"/>
      <c r="PC1760"/>
      <c r="PD1760"/>
      <c r="PE1760"/>
      <c r="PF1760"/>
      <c r="PG1760"/>
      <c r="PH1760"/>
      <c r="PI1760"/>
      <c r="PJ1760"/>
      <c r="PK1760"/>
      <c r="PL1760"/>
      <c r="PM1760"/>
      <c r="PN1760"/>
      <c r="PO1760"/>
      <c r="PP1760"/>
      <c r="PQ1760"/>
      <c r="PR1760"/>
      <c r="PS1760"/>
      <c r="PT1760"/>
      <c r="PU1760"/>
      <c r="PV1760"/>
      <c r="PW1760"/>
      <c r="PX1760"/>
      <c r="PY1760"/>
      <c r="PZ1760"/>
      <c r="QA1760"/>
      <c r="QB1760"/>
      <c r="QC1760"/>
      <c r="QD1760"/>
      <c r="QE1760"/>
      <c r="QF1760"/>
      <c r="QG1760"/>
      <c r="QH1760"/>
      <c r="QI1760"/>
      <c r="QJ1760"/>
      <c r="QK1760"/>
      <c r="QL1760"/>
      <c r="QM1760"/>
      <c r="QN1760"/>
      <c r="QO1760"/>
      <c r="QP1760"/>
      <c r="QQ1760"/>
      <c r="QR1760"/>
      <c r="QS1760"/>
      <c r="QT1760"/>
      <c r="QU1760"/>
      <c r="QV1760"/>
      <c r="QW1760"/>
      <c r="QX1760"/>
      <c r="QY1760"/>
      <c r="QZ1760"/>
      <c r="RA1760"/>
      <c r="RB1760"/>
      <c r="RC1760"/>
      <c r="RD1760"/>
      <c r="RE1760"/>
      <c r="RF1760"/>
      <c r="RG1760"/>
      <c r="RH1760"/>
      <c r="RI1760"/>
      <c r="RJ1760"/>
      <c r="RK1760"/>
      <c r="RL1760"/>
      <c r="RM1760"/>
      <c r="RN1760"/>
      <c r="RO1760"/>
      <c r="RP1760"/>
      <c r="RQ1760"/>
      <c r="RR1760"/>
      <c r="RS1760"/>
      <c r="RT1760"/>
      <c r="RU1760"/>
      <c r="RV1760"/>
      <c r="RW1760"/>
      <c r="RX1760"/>
      <c r="RY1760"/>
      <c r="RZ1760"/>
      <c r="SA1760"/>
      <c r="SB1760"/>
      <c r="SC1760"/>
      <c r="SD1760"/>
      <c r="SE1760"/>
      <c r="SF1760"/>
      <c r="SG1760"/>
      <c r="SH1760"/>
      <c r="SI1760"/>
      <c r="SJ1760"/>
      <c r="SK1760"/>
      <c r="SL1760"/>
      <c r="SM1760"/>
      <c r="SN1760"/>
      <c r="SO1760"/>
      <c r="SP1760"/>
      <c r="SQ1760"/>
      <c r="SR1760"/>
      <c r="SS1760"/>
      <c r="ST1760"/>
      <c r="SU1760"/>
      <c r="SV1760"/>
      <c r="SW1760"/>
      <c r="SX1760"/>
      <c r="SY1760"/>
      <c r="SZ1760"/>
      <c r="TA1760"/>
      <c r="TB1760"/>
      <c r="TC1760"/>
      <c r="TD1760"/>
      <c r="TE1760"/>
      <c r="TF1760"/>
      <c r="TG1760"/>
      <c r="TH1760"/>
      <c r="TI1760"/>
      <c r="TJ1760"/>
      <c r="TK1760"/>
      <c r="TL1760"/>
      <c r="TM1760"/>
      <c r="TN1760"/>
      <c r="TO1760"/>
      <c r="TP1760"/>
      <c r="TQ1760"/>
      <c r="TR1760"/>
      <c r="TS1760"/>
      <c r="TT1760"/>
      <c r="TU1760"/>
      <c r="TV1760"/>
      <c r="TW1760"/>
      <c r="TX1760"/>
      <c r="TY1760"/>
      <c r="TZ1760"/>
      <c r="UA1760"/>
      <c r="UB1760"/>
      <c r="UC1760"/>
      <c r="UD1760"/>
      <c r="UE1760"/>
      <c r="UF1760"/>
      <c r="UG1760"/>
      <c r="UH1760"/>
      <c r="UI1760"/>
      <c r="UJ1760"/>
      <c r="UK1760"/>
      <c r="UL1760"/>
      <c r="UM1760"/>
      <c r="UN1760"/>
      <c r="UO1760"/>
      <c r="UP1760"/>
      <c r="UQ1760"/>
      <c r="UR1760"/>
      <c r="US1760"/>
      <c r="UT1760"/>
      <c r="UU1760"/>
      <c r="UV1760"/>
      <c r="UW1760"/>
      <c r="UX1760"/>
      <c r="UY1760"/>
      <c r="UZ1760"/>
      <c r="VA1760"/>
      <c r="VB1760"/>
      <c r="VC1760"/>
      <c r="VD1760"/>
      <c r="VE1760"/>
      <c r="VF1760"/>
      <c r="VG1760"/>
      <c r="VH1760"/>
      <c r="VI1760"/>
      <c r="VJ1760"/>
      <c r="VK1760"/>
      <c r="VL1760"/>
      <c r="VM1760"/>
      <c r="VN1760"/>
      <c r="VO1760"/>
      <c r="VP1760"/>
      <c r="VQ1760"/>
      <c r="VR1760"/>
      <c r="VS1760"/>
      <c r="VT1760"/>
      <c r="VU1760"/>
      <c r="VV1760"/>
      <c r="VW1760"/>
      <c r="VX1760"/>
      <c r="VY1760"/>
      <c r="VZ1760"/>
      <c r="WA1760"/>
      <c r="WB1760"/>
      <c r="WC1760"/>
      <c r="WD1760"/>
      <c r="WE1760"/>
      <c r="WF1760"/>
      <c r="WG1760"/>
      <c r="WH1760"/>
      <c r="WI1760"/>
      <c r="WJ1760"/>
      <c r="WK1760"/>
      <c r="WL1760"/>
      <c r="WM1760"/>
      <c r="WN1760"/>
      <c r="WO1760"/>
      <c r="WP1760"/>
      <c r="WQ1760"/>
      <c r="WR1760"/>
      <c r="WS1760"/>
      <c r="WT1760"/>
      <c r="WU1760"/>
      <c r="WV1760"/>
      <c r="WW1760"/>
      <c r="WX1760"/>
      <c r="WY1760"/>
      <c r="WZ1760"/>
      <c r="XA1760"/>
      <c r="XB1760"/>
      <c r="XC1760"/>
      <c r="XD1760"/>
      <c r="XE1760"/>
      <c r="XF1760"/>
      <c r="XG1760"/>
      <c r="XH1760"/>
      <c r="XI1760"/>
      <c r="XJ1760"/>
      <c r="XK1760"/>
      <c r="XL1760"/>
      <c r="XM1760"/>
      <c r="XN1760"/>
      <c r="XO1760"/>
      <c r="XP1760"/>
      <c r="XQ1760"/>
      <c r="XR1760"/>
      <c r="XS1760"/>
      <c r="XT1760"/>
      <c r="XU1760"/>
      <c r="XV1760"/>
      <c r="XW1760"/>
      <c r="XX1760"/>
      <c r="XY1760"/>
      <c r="XZ1760"/>
      <c r="YA1760"/>
      <c r="YB1760"/>
      <c r="YC1760"/>
      <c r="YD1760"/>
      <c r="YE1760"/>
      <c r="YF1760"/>
      <c r="YG1760"/>
      <c r="YH1760"/>
      <c r="YI1760"/>
      <c r="YJ1760"/>
      <c r="YK1760"/>
      <c r="YL1760"/>
      <c r="YM1760"/>
      <c r="YN1760"/>
      <c r="YO1760"/>
      <c r="YP1760"/>
      <c r="YQ1760"/>
      <c r="YR1760"/>
      <c r="YS1760"/>
      <c r="YT1760"/>
      <c r="YU1760"/>
      <c r="YV1760"/>
      <c r="YW1760"/>
      <c r="YX1760"/>
      <c r="YY1760"/>
      <c r="YZ1760"/>
      <c r="ZA1760"/>
      <c r="ZB1760"/>
      <c r="ZC1760"/>
      <c r="ZD1760"/>
      <c r="ZE1760"/>
      <c r="ZF1760"/>
      <c r="ZG1760"/>
      <c r="ZH1760"/>
      <c r="ZI1760"/>
      <c r="ZJ1760"/>
      <c r="ZK1760"/>
      <c r="ZL1760"/>
      <c r="ZM1760"/>
      <c r="ZN1760"/>
      <c r="ZO1760"/>
      <c r="ZP1760"/>
      <c r="ZQ1760"/>
      <c r="ZR1760"/>
      <c r="ZS1760"/>
      <c r="ZT1760"/>
      <c r="ZU1760"/>
      <c r="ZV1760"/>
      <c r="ZW1760"/>
      <c r="ZX1760"/>
      <c r="ZY1760"/>
      <c r="ZZ1760"/>
      <c r="AAA1760"/>
      <c r="AAB1760"/>
      <c r="AAC1760"/>
      <c r="AAD1760"/>
      <c r="AAE1760"/>
      <c r="AAF1760"/>
      <c r="AAG1760"/>
      <c r="AAH1760"/>
      <c r="AAI1760"/>
      <c r="AAJ1760"/>
      <c r="AAK1760"/>
      <c r="AAL1760"/>
      <c r="AAM1760"/>
      <c r="AAN1760"/>
      <c r="AAO1760"/>
      <c r="AAP1760"/>
      <c r="AAQ1760"/>
      <c r="AAR1760"/>
      <c r="AAS1760"/>
      <c r="AAT1760"/>
      <c r="AAU1760"/>
      <c r="AAV1760"/>
      <c r="AAW1760"/>
      <c r="AAX1760"/>
      <c r="AAY1760"/>
      <c r="AAZ1760"/>
      <c r="ABA1760"/>
      <c r="ABB1760"/>
      <c r="ABC1760"/>
      <c r="ABD1760"/>
      <c r="ABE1760"/>
      <c r="ABF1760"/>
      <c r="ABG1760"/>
      <c r="ABH1760"/>
      <c r="ABI1760"/>
      <c r="ABJ1760"/>
      <c r="ABK1760"/>
      <c r="ABL1760"/>
      <c r="ABM1760"/>
      <c r="ABN1760"/>
      <c r="ABO1760"/>
      <c r="ABP1760"/>
      <c r="ABQ1760"/>
      <c r="ABR1760"/>
      <c r="ABS1760"/>
      <c r="ABT1760"/>
      <c r="ABU1760"/>
      <c r="ABV1760"/>
      <c r="ABW1760"/>
      <c r="ABX1760"/>
      <c r="ABY1760"/>
      <c r="ABZ1760"/>
      <c r="ACA1760"/>
      <c r="ACB1760"/>
      <c r="ACC1760"/>
      <c r="ACD1760"/>
      <c r="ACE1760"/>
      <c r="ACF1760"/>
      <c r="ACG1760"/>
      <c r="ACH1760"/>
      <c r="ACI1760"/>
      <c r="ACJ1760"/>
      <c r="ACK1760"/>
      <c r="ACL1760"/>
      <c r="ACM1760"/>
      <c r="ACN1760"/>
      <c r="ACO1760"/>
      <c r="ACP1760"/>
      <c r="ACQ1760"/>
      <c r="ACR1760"/>
      <c r="ACS1760"/>
      <c r="ACT1760"/>
      <c r="ACU1760"/>
      <c r="ACV1760"/>
      <c r="ACW1760"/>
      <c r="ACX1760"/>
      <c r="ACY1760"/>
      <c r="ACZ1760"/>
      <c r="ADA1760"/>
      <c r="ADB1760"/>
      <c r="ADC1760"/>
      <c r="ADD1760"/>
      <c r="ADE1760"/>
      <c r="ADF1760"/>
      <c r="ADG1760"/>
      <c r="ADH1760"/>
      <c r="ADI1760"/>
      <c r="ADJ1760"/>
      <c r="ADK1760"/>
      <c r="ADL1760"/>
      <c r="ADM1760"/>
      <c r="ADN1760"/>
      <c r="ADO1760"/>
      <c r="ADP1760"/>
      <c r="ADQ1760"/>
      <c r="ADR1760"/>
      <c r="ADS1760"/>
      <c r="ADT1760"/>
      <c r="ADU1760"/>
      <c r="ADV1760"/>
      <c r="ADW1760"/>
      <c r="ADX1760"/>
      <c r="ADY1760"/>
      <c r="ADZ1760"/>
      <c r="AEA1760"/>
      <c r="AEB1760"/>
      <c r="AEC1760"/>
      <c r="AED1760"/>
      <c r="AEE1760"/>
      <c r="AEF1760"/>
      <c r="AEG1760"/>
      <c r="AEH1760"/>
      <c r="AEI1760"/>
      <c r="AEJ1760"/>
      <c r="AEK1760"/>
      <c r="AEL1760"/>
      <c r="AEM1760"/>
      <c r="AEN1760"/>
      <c r="AEO1760"/>
      <c r="AEP1760"/>
      <c r="AEQ1760"/>
      <c r="AER1760"/>
      <c r="AES1760"/>
      <c r="AET1760"/>
      <c r="AEU1760"/>
      <c r="AEV1760"/>
      <c r="AEW1760"/>
      <c r="AEX1760"/>
      <c r="AEY1760"/>
      <c r="AEZ1760"/>
      <c r="AFA1760"/>
      <c r="AFB1760"/>
      <c r="AFC1760"/>
      <c r="AFD1760"/>
      <c r="AFE1760"/>
      <c r="AFF1760"/>
      <c r="AFG1760"/>
      <c r="AFH1760"/>
      <c r="AFI1760"/>
      <c r="AFJ1760"/>
      <c r="AFK1760"/>
      <c r="AFL1760"/>
      <c r="AFM1760"/>
      <c r="AFN1760"/>
      <c r="AFO1760"/>
      <c r="AFP1760"/>
      <c r="AFQ1760"/>
      <c r="AFR1760"/>
      <c r="AFS1760"/>
      <c r="AFT1760"/>
      <c r="AFU1760"/>
      <c r="AFV1760"/>
      <c r="AFW1760"/>
      <c r="AFX1760"/>
      <c r="AFY1760"/>
      <c r="AFZ1760"/>
      <c r="AGA1760"/>
      <c r="AGB1760"/>
      <c r="AGC1760"/>
      <c r="AGD1760"/>
      <c r="AGE1760"/>
      <c r="AGF1760"/>
      <c r="AGG1760"/>
      <c r="AGH1760"/>
      <c r="AGI1760"/>
      <c r="AGJ1760"/>
      <c r="AGK1760"/>
      <c r="AGL1760"/>
      <c r="AGM1760"/>
      <c r="AGN1760"/>
      <c r="AGO1760"/>
      <c r="AGP1760"/>
      <c r="AGQ1760"/>
      <c r="AGR1760"/>
      <c r="AGS1760"/>
      <c r="AGT1760"/>
      <c r="AGU1760"/>
      <c r="AGV1760"/>
      <c r="AGW1760"/>
      <c r="AGX1760"/>
      <c r="AGY1760"/>
      <c r="AGZ1760"/>
      <c r="AHA1760"/>
      <c r="AHB1760"/>
      <c r="AHC1760"/>
      <c r="AHD1760"/>
      <c r="AHE1760"/>
      <c r="AHF1760"/>
      <c r="AHG1760"/>
      <c r="AHH1760"/>
      <c r="AHI1760"/>
      <c r="AHJ1760"/>
      <c r="AHK1760"/>
      <c r="AHL1760"/>
      <c r="AHM1760"/>
      <c r="AHN1760"/>
      <c r="AHO1760"/>
      <c r="AHP1760"/>
      <c r="AHQ1760"/>
      <c r="AHR1760"/>
      <c r="AHS1760"/>
      <c r="AHT1760"/>
      <c r="AHU1760"/>
      <c r="AHV1760"/>
      <c r="AHW1760"/>
      <c r="AHX1760"/>
      <c r="AHY1760"/>
      <c r="AHZ1760"/>
      <c r="AIA1760"/>
      <c r="AIB1760"/>
      <c r="AIC1760"/>
      <c r="AID1760"/>
      <c r="AIE1760"/>
      <c r="AIF1760"/>
      <c r="AIG1760"/>
      <c r="AIH1760"/>
      <c r="AII1760"/>
      <c r="AIJ1760"/>
      <c r="AIK1760"/>
      <c r="AIL1760"/>
      <c r="AIM1760"/>
      <c r="AIN1760"/>
      <c r="AIO1760"/>
      <c r="AIP1760"/>
      <c r="AIQ1760"/>
      <c r="AIR1760"/>
      <c r="AIS1760"/>
      <c r="AIT1760"/>
      <c r="AIU1760"/>
      <c r="AIV1760"/>
      <c r="AIW1760"/>
      <c r="AIX1760"/>
      <c r="AIY1760"/>
      <c r="AIZ1760"/>
      <c r="AJA1760"/>
      <c r="AJB1760"/>
      <c r="AJC1760"/>
      <c r="AJD1760"/>
      <c r="AJE1760"/>
      <c r="AJF1760"/>
      <c r="AJG1760"/>
      <c r="AJH1760"/>
      <c r="AJI1760"/>
      <c r="AJJ1760"/>
      <c r="AJK1760"/>
      <c r="AJL1760"/>
      <c r="AJM1760"/>
      <c r="AJN1760"/>
      <c r="AJO1760"/>
      <c r="AJP1760"/>
      <c r="AJQ1760"/>
      <c r="AJR1760"/>
      <c r="AJS1760"/>
      <c r="AJT1760"/>
      <c r="AJU1760"/>
      <c r="AJV1760"/>
      <c r="AJW1760"/>
      <c r="AJX1760"/>
      <c r="AJY1760"/>
      <c r="AJZ1760"/>
      <c r="AKA1760"/>
      <c r="AKB1760"/>
      <c r="AKC1760"/>
      <c r="AKD1760"/>
      <c r="AKE1760"/>
      <c r="AKF1760"/>
      <c r="AKG1760"/>
      <c r="AKH1760"/>
      <c r="AKI1760"/>
      <c r="AKJ1760"/>
      <c r="AKK1760"/>
      <c r="AKL1760"/>
      <c r="AKM1760"/>
      <c r="AKN1760"/>
      <c r="AKO1760"/>
      <c r="AKP1760"/>
      <c r="AKQ1760"/>
      <c r="AKR1760"/>
      <c r="AKS1760"/>
      <c r="AKT1760"/>
      <c r="AKU1760"/>
      <c r="AKV1760"/>
      <c r="AKW1760"/>
      <c r="AKX1760"/>
      <c r="AKY1760"/>
      <c r="AKZ1760"/>
      <c r="ALA1760"/>
      <c r="ALB1760"/>
      <c r="ALC1760"/>
      <c r="ALD1760"/>
      <c r="ALE1760"/>
      <c r="ALF1760"/>
      <c r="ALG1760"/>
      <c r="ALH1760"/>
      <c r="ALI1760"/>
      <c r="ALJ1760"/>
      <c r="ALK1760"/>
      <c r="ALL1760"/>
      <c r="ALM1760"/>
      <c r="ALN1760"/>
      <c r="ALO1760"/>
      <c r="ALP1760"/>
      <c r="ALQ1760"/>
      <c r="ALR1760"/>
      <c r="ALS1760"/>
      <c r="ALT1760"/>
      <c r="ALU1760"/>
      <c r="ALV1760"/>
      <c r="ALW1760"/>
      <c r="ALX1760"/>
      <c r="ALY1760"/>
      <c r="ALZ1760"/>
      <c r="AMA1760"/>
      <c r="AMB1760"/>
      <c r="AMC1760"/>
      <c r="AMD1760"/>
      <c r="AME1760"/>
      <c r="AMF1760"/>
      <c r="AMG1760"/>
      <c r="AMH1760"/>
      <c r="AMI1760"/>
      <c r="AMJ1760"/>
      <c r="AMK1760"/>
      <c r="AML1760"/>
      <c r="AMM1760"/>
      <c r="AMN1760"/>
      <c r="AMO1760"/>
    </row>
    <row r="1761" spans="1:1029" s="88" customFormat="1" x14ac:dyDescent="0.35">
      <c r="A1761" s="21">
        <v>10141103</v>
      </c>
      <c r="B1761" s="115" t="s">
        <v>496</v>
      </c>
      <c r="C1761" s="183" t="s">
        <v>495</v>
      </c>
      <c r="D1761" s="40" t="s">
        <v>623</v>
      </c>
      <c r="E1761" s="114" t="str">
        <f t="shared" si="325"/>
        <v>TRANSFORMADOR AUXILIAR MARCA:DESTA 33KV/11KV SUB AT1</v>
      </c>
      <c r="F1761" s="57"/>
      <c r="G1761" s="166" t="s">
        <v>622</v>
      </c>
      <c r="H1761" s="21" t="s">
        <v>158</v>
      </c>
      <c r="I1761" s="21"/>
      <c r="J1761" s="57"/>
      <c r="K1761" s="57" t="s">
        <v>621</v>
      </c>
      <c r="L1761" s="62" t="s">
        <v>620</v>
      </c>
      <c r="M1761" s="40" t="s">
        <v>625</v>
      </c>
      <c r="N1761" s="40" t="s">
        <v>619</v>
      </c>
      <c r="O1761" s="21" t="s">
        <v>362</v>
      </c>
      <c r="P1761" s="57">
        <v>3</v>
      </c>
      <c r="Q1761" s="57">
        <v>2003</v>
      </c>
      <c r="R1761" s="62" t="s">
        <v>104</v>
      </c>
      <c r="S1761" s="62" t="s">
        <v>624</v>
      </c>
      <c r="T1761" s="116">
        <v>1875</v>
      </c>
      <c r="U1761" s="21">
        <v>45</v>
      </c>
      <c r="V1761" s="113">
        <f t="shared" si="326"/>
        <v>1320.8333333333333</v>
      </c>
      <c r="W1761" s="113">
        <f t="shared" si="327"/>
        <v>554.16666666666674</v>
      </c>
      <c r="X1761" s="112">
        <f t="shared" si="328"/>
        <v>554166.66666666674</v>
      </c>
      <c r="Y1761" s="111"/>
      <c r="Z1761" s="110">
        <f t="shared" si="324"/>
        <v>31</v>
      </c>
      <c r="AA1761" s="109">
        <f t="shared" si="329"/>
        <v>93.75</v>
      </c>
      <c r="AB1761" s="109">
        <f t="shared" si="330"/>
        <v>93750</v>
      </c>
      <c r="AC1761" s="108">
        <f t="shared" si="331"/>
        <v>1781.25</v>
      </c>
      <c r="AD1761" s="107">
        <f t="shared" si="332"/>
        <v>2.2222222222222223E-2</v>
      </c>
      <c r="AE1761" s="106">
        <f t="shared" si="333"/>
        <v>39.583333333333336</v>
      </c>
      <c r="AF1761" s="105">
        <f t="shared" si="334"/>
        <v>593.75000000000011</v>
      </c>
      <c r="AG1761" s="105">
        <f t="shared" si="335"/>
        <v>1281.25</v>
      </c>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c r="FC1761"/>
      <c r="FD1761"/>
      <c r="FE1761"/>
      <c r="FF1761"/>
      <c r="FG1761"/>
      <c r="FH1761"/>
      <c r="FI1761"/>
      <c r="FJ1761"/>
      <c r="FK1761"/>
      <c r="FL1761"/>
      <c r="FM1761"/>
      <c r="FN1761"/>
      <c r="FO1761"/>
      <c r="FP1761"/>
      <c r="FQ1761"/>
      <c r="FR1761"/>
      <c r="FS1761"/>
      <c r="FT1761"/>
      <c r="FU1761"/>
      <c r="FV1761"/>
      <c r="FW1761"/>
      <c r="FX1761"/>
      <c r="FY1761"/>
      <c r="FZ1761"/>
      <c r="GA1761"/>
      <c r="GB1761"/>
      <c r="GC1761"/>
      <c r="GD1761"/>
      <c r="GE1761"/>
      <c r="GF1761"/>
      <c r="GG1761"/>
      <c r="GH1761"/>
      <c r="GI1761"/>
      <c r="GJ1761"/>
      <c r="GK1761"/>
      <c r="GL1761"/>
      <c r="GM1761"/>
      <c r="GN1761"/>
      <c r="GO1761"/>
      <c r="GP1761"/>
      <c r="GQ1761"/>
      <c r="GR1761"/>
      <c r="GS1761"/>
      <c r="GT1761"/>
      <c r="GU1761"/>
      <c r="GV1761"/>
      <c r="GW1761"/>
      <c r="GX1761"/>
      <c r="GY1761"/>
      <c r="GZ1761"/>
      <c r="HA1761"/>
      <c r="HB1761"/>
      <c r="HC1761"/>
      <c r="HD1761"/>
      <c r="HE1761"/>
      <c r="HF1761"/>
      <c r="HG1761"/>
      <c r="HH1761"/>
      <c r="HI1761"/>
      <c r="HJ1761"/>
      <c r="HK1761"/>
      <c r="HL1761"/>
      <c r="HM1761"/>
      <c r="HN1761"/>
      <c r="HO1761"/>
      <c r="HP1761"/>
      <c r="HQ1761"/>
      <c r="HR1761"/>
      <c r="HS1761"/>
      <c r="HT1761"/>
      <c r="HU1761"/>
      <c r="HV1761"/>
      <c r="HW1761"/>
      <c r="HX1761"/>
      <c r="HY1761"/>
      <c r="HZ1761"/>
      <c r="IA1761"/>
      <c r="IB1761"/>
      <c r="IC1761"/>
      <c r="ID1761"/>
      <c r="IE1761"/>
      <c r="IF1761"/>
      <c r="IG1761"/>
      <c r="IH1761"/>
      <c r="II1761"/>
      <c r="IJ1761"/>
      <c r="IK1761"/>
      <c r="IL1761"/>
      <c r="IM1761"/>
      <c r="IN1761"/>
      <c r="IO1761"/>
      <c r="IP1761"/>
      <c r="IQ1761"/>
      <c r="IR1761"/>
      <c r="IS1761"/>
      <c r="IT1761"/>
      <c r="IU1761"/>
      <c r="IV1761"/>
      <c r="IW1761"/>
      <c r="IX1761"/>
      <c r="IY1761"/>
      <c r="IZ1761"/>
      <c r="JA1761"/>
      <c r="JB1761"/>
      <c r="JC1761"/>
      <c r="JD1761"/>
      <c r="JE1761"/>
      <c r="JF1761"/>
      <c r="JG1761"/>
      <c r="JH1761"/>
      <c r="JI1761"/>
      <c r="JJ1761"/>
      <c r="JK1761"/>
      <c r="JL1761"/>
      <c r="JM1761"/>
      <c r="JN1761"/>
      <c r="JO1761"/>
      <c r="JP1761"/>
      <c r="JQ1761"/>
      <c r="JR1761"/>
      <c r="JS1761"/>
      <c r="JT1761"/>
      <c r="JU1761"/>
      <c r="JV1761"/>
      <c r="JW1761"/>
      <c r="JX1761"/>
      <c r="JY1761"/>
      <c r="JZ1761"/>
      <c r="KA1761"/>
      <c r="KB1761"/>
      <c r="KC1761"/>
      <c r="KD1761"/>
      <c r="KE1761"/>
      <c r="KF1761"/>
      <c r="KG1761"/>
      <c r="KH1761"/>
      <c r="KI1761"/>
      <c r="KJ1761"/>
      <c r="KK1761"/>
      <c r="KL1761"/>
      <c r="KM1761"/>
      <c r="KN1761"/>
      <c r="KO1761"/>
      <c r="KP1761"/>
      <c r="KQ1761"/>
      <c r="KR1761"/>
      <c r="KS1761"/>
      <c r="KT1761"/>
      <c r="KU1761"/>
      <c r="KV1761"/>
      <c r="KW1761"/>
      <c r="KX1761"/>
      <c r="KY1761"/>
      <c r="KZ1761"/>
      <c r="LA1761"/>
      <c r="LB1761"/>
      <c r="LC1761"/>
      <c r="LD1761"/>
      <c r="LE1761"/>
      <c r="LF1761"/>
      <c r="LG1761"/>
      <c r="LH1761"/>
      <c r="LI1761"/>
      <c r="LJ1761"/>
      <c r="LK1761"/>
      <c r="LL1761"/>
      <c r="LM1761"/>
      <c r="LN1761"/>
      <c r="LO1761"/>
      <c r="LP1761"/>
      <c r="LQ1761"/>
      <c r="LR1761"/>
      <c r="LS1761"/>
      <c r="LT1761"/>
      <c r="LU1761"/>
      <c r="LV1761"/>
      <c r="LW1761"/>
      <c r="LX1761"/>
      <c r="LY1761"/>
      <c r="LZ1761"/>
      <c r="MA1761"/>
      <c r="MB1761"/>
      <c r="MC1761"/>
      <c r="MD1761"/>
      <c r="ME1761"/>
      <c r="MF1761"/>
      <c r="MG1761"/>
      <c r="MH1761"/>
      <c r="MI1761"/>
      <c r="MJ1761"/>
      <c r="MK1761"/>
      <c r="ML1761"/>
      <c r="MM1761"/>
      <c r="MN1761"/>
      <c r="MO1761"/>
      <c r="MP1761"/>
      <c r="MQ1761"/>
      <c r="MR1761"/>
      <c r="MS1761"/>
      <c r="MT1761"/>
      <c r="MU1761"/>
      <c r="MV1761"/>
      <c r="MW1761"/>
      <c r="MX1761"/>
      <c r="MY1761"/>
      <c r="MZ1761"/>
      <c r="NA1761"/>
      <c r="NB1761"/>
      <c r="NC1761"/>
      <c r="ND1761"/>
      <c r="NE1761"/>
      <c r="NF1761"/>
      <c r="NG1761"/>
      <c r="NH1761"/>
      <c r="NI1761"/>
      <c r="NJ1761"/>
      <c r="NK1761"/>
      <c r="NL1761"/>
      <c r="NM1761"/>
      <c r="NN1761"/>
      <c r="NO1761"/>
      <c r="NP1761"/>
      <c r="NQ1761"/>
      <c r="NR1761"/>
      <c r="NS1761"/>
      <c r="NT1761"/>
      <c r="NU1761"/>
      <c r="NV1761"/>
      <c r="NW1761"/>
      <c r="NX1761"/>
      <c r="NY1761"/>
      <c r="NZ1761"/>
      <c r="OA1761"/>
      <c r="OB1761"/>
      <c r="OC1761"/>
      <c r="OD1761"/>
      <c r="OE1761"/>
      <c r="OF1761"/>
      <c r="OG1761"/>
      <c r="OH1761"/>
      <c r="OI1761"/>
      <c r="OJ1761"/>
      <c r="OK1761"/>
      <c r="OL1761"/>
      <c r="OM1761"/>
      <c r="ON1761"/>
      <c r="OO1761"/>
      <c r="OP1761"/>
      <c r="OQ1761"/>
      <c r="OR1761"/>
      <c r="OS1761"/>
      <c r="OT1761"/>
      <c r="OU1761"/>
      <c r="OV1761"/>
      <c r="OW1761"/>
      <c r="OX1761"/>
      <c r="OY1761"/>
      <c r="OZ1761"/>
      <c r="PA1761"/>
      <c r="PB1761"/>
      <c r="PC1761"/>
      <c r="PD1761"/>
      <c r="PE1761"/>
      <c r="PF1761"/>
      <c r="PG1761"/>
      <c r="PH1761"/>
      <c r="PI1761"/>
      <c r="PJ1761"/>
      <c r="PK1761"/>
      <c r="PL1761"/>
      <c r="PM1761"/>
      <c r="PN1761"/>
      <c r="PO1761"/>
      <c r="PP1761"/>
      <c r="PQ1761"/>
      <c r="PR1761"/>
      <c r="PS1761"/>
      <c r="PT1761"/>
      <c r="PU1761"/>
      <c r="PV1761"/>
      <c r="PW1761"/>
      <c r="PX1761"/>
      <c r="PY1761"/>
      <c r="PZ1761"/>
      <c r="QA1761"/>
      <c r="QB1761"/>
      <c r="QC1761"/>
      <c r="QD1761"/>
      <c r="QE1761"/>
      <c r="QF1761"/>
      <c r="QG1761"/>
      <c r="QH1761"/>
      <c r="QI1761"/>
      <c r="QJ1761"/>
      <c r="QK1761"/>
      <c r="QL1761"/>
      <c r="QM1761"/>
      <c r="QN1761"/>
      <c r="QO1761"/>
      <c r="QP1761"/>
      <c r="QQ1761"/>
      <c r="QR1761"/>
      <c r="QS1761"/>
      <c r="QT1761"/>
      <c r="QU1761"/>
      <c r="QV1761"/>
      <c r="QW1761"/>
      <c r="QX1761"/>
      <c r="QY1761"/>
      <c r="QZ1761"/>
      <c r="RA1761"/>
      <c r="RB1761"/>
      <c r="RC1761"/>
      <c r="RD1761"/>
      <c r="RE1761"/>
      <c r="RF1761"/>
      <c r="RG1761"/>
      <c r="RH1761"/>
      <c r="RI1761"/>
      <c r="RJ1761"/>
      <c r="RK1761"/>
      <c r="RL1761"/>
      <c r="RM1761"/>
      <c r="RN1761"/>
      <c r="RO1761"/>
      <c r="RP1761"/>
      <c r="RQ1761"/>
      <c r="RR1761"/>
      <c r="RS1761"/>
      <c r="RT1761"/>
      <c r="RU1761"/>
      <c r="RV1761"/>
      <c r="RW1761"/>
      <c r="RX1761"/>
      <c r="RY1761"/>
      <c r="RZ1761"/>
      <c r="SA1761"/>
      <c r="SB1761"/>
      <c r="SC1761"/>
      <c r="SD1761"/>
      <c r="SE1761"/>
      <c r="SF1761"/>
      <c r="SG1761"/>
      <c r="SH1761"/>
      <c r="SI1761"/>
      <c r="SJ1761"/>
      <c r="SK1761"/>
      <c r="SL1761"/>
      <c r="SM1761"/>
      <c r="SN1761"/>
      <c r="SO1761"/>
      <c r="SP1761"/>
      <c r="SQ1761"/>
      <c r="SR1761"/>
      <c r="SS1761"/>
      <c r="ST1761"/>
      <c r="SU1761"/>
      <c r="SV1761"/>
      <c r="SW1761"/>
      <c r="SX1761"/>
      <c r="SY1761"/>
      <c r="SZ1761"/>
      <c r="TA1761"/>
      <c r="TB1761"/>
      <c r="TC1761"/>
      <c r="TD1761"/>
      <c r="TE1761"/>
      <c r="TF1761"/>
      <c r="TG1761"/>
      <c r="TH1761"/>
      <c r="TI1761"/>
      <c r="TJ1761"/>
      <c r="TK1761"/>
      <c r="TL1761"/>
      <c r="TM1761"/>
      <c r="TN1761"/>
      <c r="TO1761"/>
      <c r="TP1761"/>
      <c r="TQ1761"/>
      <c r="TR1761"/>
      <c r="TS1761"/>
      <c r="TT1761"/>
      <c r="TU1761"/>
      <c r="TV1761"/>
      <c r="TW1761"/>
      <c r="TX1761"/>
      <c r="TY1761"/>
      <c r="TZ1761"/>
      <c r="UA1761"/>
      <c r="UB1761"/>
      <c r="UC1761"/>
      <c r="UD1761"/>
      <c r="UE1761"/>
      <c r="UF1761"/>
      <c r="UG1761"/>
      <c r="UH1761"/>
      <c r="UI1761"/>
      <c r="UJ1761"/>
      <c r="UK1761"/>
      <c r="UL1761"/>
      <c r="UM1761"/>
      <c r="UN1761"/>
      <c r="UO1761"/>
      <c r="UP1761"/>
      <c r="UQ1761"/>
      <c r="UR1761"/>
      <c r="US1761"/>
      <c r="UT1761"/>
      <c r="UU1761"/>
      <c r="UV1761"/>
      <c r="UW1761"/>
      <c r="UX1761"/>
      <c r="UY1761"/>
      <c r="UZ1761"/>
      <c r="VA1761"/>
      <c r="VB1761"/>
      <c r="VC1761"/>
      <c r="VD1761"/>
      <c r="VE1761"/>
      <c r="VF1761"/>
      <c r="VG1761"/>
      <c r="VH1761"/>
      <c r="VI1761"/>
      <c r="VJ1761"/>
      <c r="VK1761"/>
      <c r="VL1761"/>
      <c r="VM1761"/>
      <c r="VN1761"/>
      <c r="VO1761"/>
      <c r="VP1761"/>
      <c r="VQ1761"/>
      <c r="VR1761"/>
      <c r="VS1761"/>
      <c r="VT1761"/>
      <c r="VU1761"/>
      <c r="VV1761"/>
      <c r="VW1761"/>
      <c r="VX1761"/>
      <c r="VY1761"/>
      <c r="VZ1761"/>
      <c r="WA1761"/>
      <c r="WB1761"/>
      <c r="WC1761"/>
      <c r="WD1761"/>
      <c r="WE1761"/>
      <c r="WF1761"/>
      <c r="WG1761"/>
      <c r="WH1761"/>
      <c r="WI1761"/>
      <c r="WJ1761"/>
      <c r="WK1761"/>
      <c r="WL1761"/>
      <c r="WM1761"/>
      <c r="WN1761"/>
      <c r="WO1761"/>
      <c r="WP1761"/>
      <c r="WQ1761"/>
      <c r="WR1761"/>
      <c r="WS1761"/>
      <c r="WT1761"/>
      <c r="WU1761"/>
      <c r="WV1761"/>
      <c r="WW1761"/>
      <c r="WX1761"/>
      <c r="WY1761"/>
      <c r="WZ1761"/>
      <c r="XA1761"/>
      <c r="XB1761"/>
      <c r="XC1761"/>
      <c r="XD1761"/>
      <c r="XE1761"/>
      <c r="XF1761"/>
      <c r="XG1761"/>
      <c r="XH1761"/>
      <c r="XI1761"/>
      <c r="XJ1761"/>
      <c r="XK1761"/>
      <c r="XL1761"/>
      <c r="XM1761"/>
      <c r="XN1761"/>
      <c r="XO1761"/>
      <c r="XP1761"/>
      <c r="XQ1761"/>
      <c r="XR1761"/>
      <c r="XS1761"/>
      <c r="XT1761"/>
      <c r="XU1761"/>
      <c r="XV1761"/>
      <c r="XW1761"/>
      <c r="XX1761"/>
      <c r="XY1761"/>
      <c r="XZ1761"/>
      <c r="YA1761"/>
      <c r="YB1761"/>
      <c r="YC1761"/>
      <c r="YD1761"/>
      <c r="YE1761"/>
      <c r="YF1761"/>
      <c r="YG1761"/>
      <c r="YH1761"/>
      <c r="YI1761"/>
      <c r="YJ1761"/>
      <c r="YK1761"/>
      <c r="YL1761"/>
      <c r="YM1761"/>
      <c r="YN1761"/>
      <c r="YO1761"/>
      <c r="YP1761"/>
      <c r="YQ1761"/>
      <c r="YR1761"/>
      <c r="YS1761"/>
      <c r="YT1761"/>
      <c r="YU1761"/>
      <c r="YV1761"/>
      <c r="YW1761"/>
      <c r="YX1761"/>
      <c r="YY1761"/>
      <c r="YZ1761"/>
      <c r="ZA1761"/>
      <c r="ZB1761"/>
      <c r="ZC1761"/>
      <c r="ZD1761"/>
      <c r="ZE1761"/>
      <c r="ZF1761"/>
      <c r="ZG1761"/>
      <c r="ZH1761"/>
      <c r="ZI1761"/>
      <c r="ZJ1761"/>
      <c r="ZK1761"/>
      <c r="ZL1761"/>
      <c r="ZM1761"/>
      <c r="ZN1761"/>
      <c r="ZO1761"/>
      <c r="ZP1761"/>
      <c r="ZQ1761"/>
      <c r="ZR1761"/>
      <c r="ZS1761"/>
      <c r="ZT1761"/>
      <c r="ZU1761"/>
      <c r="ZV1761"/>
      <c r="ZW1761"/>
      <c r="ZX1761"/>
      <c r="ZY1761"/>
      <c r="ZZ1761"/>
      <c r="AAA1761"/>
      <c r="AAB1761"/>
      <c r="AAC1761"/>
      <c r="AAD1761"/>
      <c r="AAE1761"/>
      <c r="AAF1761"/>
      <c r="AAG1761"/>
      <c r="AAH1761"/>
      <c r="AAI1761"/>
      <c r="AAJ1761"/>
      <c r="AAK1761"/>
      <c r="AAL1761"/>
      <c r="AAM1761"/>
      <c r="AAN1761"/>
      <c r="AAO1761"/>
      <c r="AAP1761"/>
      <c r="AAQ1761"/>
      <c r="AAR1761"/>
      <c r="AAS1761"/>
      <c r="AAT1761"/>
      <c r="AAU1761"/>
      <c r="AAV1761"/>
      <c r="AAW1761"/>
      <c r="AAX1761"/>
      <c r="AAY1761"/>
      <c r="AAZ1761"/>
      <c r="ABA1761"/>
      <c r="ABB1761"/>
      <c r="ABC1761"/>
      <c r="ABD1761"/>
      <c r="ABE1761"/>
      <c r="ABF1761"/>
      <c r="ABG1761"/>
      <c r="ABH1761"/>
      <c r="ABI1761"/>
      <c r="ABJ1761"/>
      <c r="ABK1761"/>
      <c r="ABL1761"/>
      <c r="ABM1761"/>
      <c r="ABN1761"/>
      <c r="ABO1761"/>
      <c r="ABP1761"/>
      <c r="ABQ1761"/>
      <c r="ABR1761"/>
      <c r="ABS1761"/>
      <c r="ABT1761"/>
      <c r="ABU1761"/>
      <c r="ABV1761"/>
      <c r="ABW1761"/>
      <c r="ABX1761"/>
      <c r="ABY1761"/>
      <c r="ABZ1761"/>
      <c r="ACA1761"/>
      <c r="ACB1761"/>
      <c r="ACC1761"/>
      <c r="ACD1761"/>
      <c r="ACE1761"/>
      <c r="ACF1761"/>
      <c r="ACG1761"/>
      <c r="ACH1761"/>
      <c r="ACI1761"/>
      <c r="ACJ1761"/>
      <c r="ACK1761"/>
      <c r="ACL1761"/>
      <c r="ACM1761"/>
      <c r="ACN1761"/>
      <c r="ACO1761"/>
      <c r="ACP1761"/>
      <c r="ACQ1761"/>
      <c r="ACR1761"/>
      <c r="ACS1761"/>
      <c r="ACT1761"/>
      <c r="ACU1761"/>
      <c r="ACV1761"/>
      <c r="ACW1761"/>
      <c r="ACX1761"/>
      <c r="ACY1761"/>
      <c r="ACZ1761"/>
      <c r="ADA1761"/>
      <c r="ADB1761"/>
      <c r="ADC1761"/>
      <c r="ADD1761"/>
      <c r="ADE1761"/>
      <c r="ADF1761"/>
      <c r="ADG1761"/>
      <c r="ADH1761"/>
      <c r="ADI1761"/>
      <c r="ADJ1761"/>
      <c r="ADK1761"/>
      <c r="ADL1761"/>
      <c r="ADM1761"/>
      <c r="ADN1761"/>
      <c r="ADO1761"/>
      <c r="ADP1761"/>
      <c r="ADQ1761"/>
      <c r="ADR1761"/>
      <c r="ADS1761"/>
      <c r="ADT1761"/>
      <c r="ADU1761"/>
      <c r="ADV1761"/>
      <c r="ADW1761"/>
      <c r="ADX1761"/>
      <c r="ADY1761"/>
      <c r="ADZ1761"/>
      <c r="AEA1761"/>
      <c r="AEB1761"/>
      <c r="AEC1761"/>
      <c r="AED1761"/>
      <c r="AEE1761"/>
      <c r="AEF1761"/>
      <c r="AEG1761"/>
      <c r="AEH1761"/>
      <c r="AEI1761"/>
      <c r="AEJ1761"/>
      <c r="AEK1761"/>
      <c r="AEL1761"/>
      <c r="AEM1761"/>
      <c r="AEN1761"/>
      <c r="AEO1761"/>
      <c r="AEP1761"/>
      <c r="AEQ1761"/>
      <c r="AER1761"/>
      <c r="AES1761"/>
      <c r="AET1761"/>
      <c r="AEU1761"/>
      <c r="AEV1761"/>
      <c r="AEW1761"/>
      <c r="AEX1761"/>
      <c r="AEY1761"/>
      <c r="AEZ1761"/>
      <c r="AFA1761"/>
      <c r="AFB1761"/>
      <c r="AFC1761"/>
      <c r="AFD1761"/>
      <c r="AFE1761"/>
      <c r="AFF1761"/>
      <c r="AFG1761"/>
      <c r="AFH1761"/>
      <c r="AFI1761"/>
      <c r="AFJ1761"/>
      <c r="AFK1761"/>
      <c r="AFL1761"/>
      <c r="AFM1761"/>
      <c r="AFN1761"/>
      <c r="AFO1761"/>
      <c r="AFP1761"/>
      <c r="AFQ1761"/>
      <c r="AFR1761"/>
      <c r="AFS1761"/>
      <c r="AFT1761"/>
      <c r="AFU1761"/>
      <c r="AFV1761"/>
      <c r="AFW1761"/>
      <c r="AFX1761"/>
      <c r="AFY1761"/>
      <c r="AFZ1761"/>
      <c r="AGA1761"/>
      <c r="AGB1761"/>
      <c r="AGC1761"/>
      <c r="AGD1761"/>
      <c r="AGE1761"/>
      <c r="AGF1761"/>
      <c r="AGG1761"/>
      <c r="AGH1761"/>
      <c r="AGI1761"/>
      <c r="AGJ1761"/>
      <c r="AGK1761"/>
      <c r="AGL1761"/>
      <c r="AGM1761"/>
      <c r="AGN1761"/>
      <c r="AGO1761"/>
      <c r="AGP1761"/>
      <c r="AGQ1761"/>
      <c r="AGR1761"/>
      <c r="AGS1761"/>
      <c r="AGT1761"/>
      <c r="AGU1761"/>
      <c r="AGV1761"/>
      <c r="AGW1761"/>
      <c r="AGX1761"/>
      <c r="AGY1761"/>
      <c r="AGZ1761"/>
      <c r="AHA1761"/>
      <c r="AHB1761"/>
      <c r="AHC1761"/>
      <c r="AHD1761"/>
      <c r="AHE1761"/>
      <c r="AHF1761"/>
      <c r="AHG1761"/>
      <c r="AHH1761"/>
      <c r="AHI1761"/>
      <c r="AHJ1761"/>
      <c r="AHK1761"/>
      <c r="AHL1761"/>
      <c r="AHM1761"/>
      <c r="AHN1761"/>
      <c r="AHO1761"/>
      <c r="AHP1761"/>
      <c r="AHQ1761"/>
      <c r="AHR1761"/>
      <c r="AHS1761"/>
      <c r="AHT1761"/>
      <c r="AHU1761"/>
      <c r="AHV1761"/>
      <c r="AHW1761"/>
      <c r="AHX1761"/>
      <c r="AHY1761"/>
      <c r="AHZ1761"/>
      <c r="AIA1761"/>
      <c r="AIB1761"/>
      <c r="AIC1761"/>
      <c r="AID1761"/>
      <c r="AIE1761"/>
      <c r="AIF1761"/>
      <c r="AIG1761"/>
      <c r="AIH1761"/>
      <c r="AII1761"/>
      <c r="AIJ1761"/>
      <c r="AIK1761"/>
      <c r="AIL1761"/>
      <c r="AIM1761"/>
      <c r="AIN1761"/>
      <c r="AIO1761"/>
      <c r="AIP1761"/>
      <c r="AIQ1761"/>
      <c r="AIR1761"/>
      <c r="AIS1761"/>
      <c r="AIT1761"/>
      <c r="AIU1761"/>
      <c r="AIV1761"/>
      <c r="AIW1761"/>
      <c r="AIX1761"/>
      <c r="AIY1761"/>
      <c r="AIZ1761"/>
      <c r="AJA1761"/>
      <c r="AJB1761"/>
      <c r="AJC1761"/>
      <c r="AJD1761"/>
      <c r="AJE1761"/>
      <c r="AJF1761"/>
      <c r="AJG1761"/>
      <c r="AJH1761"/>
      <c r="AJI1761"/>
      <c r="AJJ1761"/>
      <c r="AJK1761"/>
      <c r="AJL1761"/>
      <c r="AJM1761"/>
      <c r="AJN1761"/>
      <c r="AJO1761"/>
      <c r="AJP1761"/>
      <c r="AJQ1761"/>
      <c r="AJR1761"/>
      <c r="AJS1761"/>
      <c r="AJT1761"/>
      <c r="AJU1761"/>
      <c r="AJV1761"/>
      <c r="AJW1761"/>
      <c r="AJX1761"/>
      <c r="AJY1761"/>
      <c r="AJZ1761"/>
      <c r="AKA1761"/>
      <c r="AKB1761"/>
      <c r="AKC1761"/>
      <c r="AKD1761"/>
      <c r="AKE1761"/>
      <c r="AKF1761"/>
      <c r="AKG1761"/>
      <c r="AKH1761"/>
      <c r="AKI1761"/>
      <c r="AKJ1761"/>
      <c r="AKK1761"/>
      <c r="AKL1761"/>
      <c r="AKM1761"/>
      <c r="AKN1761"/>
      <c r="AKO1761"/>
      <c r="AKP1761"/>
      <c r="AKQ1761"/>
      <c r="AKR1761"/>
      <c r="AKS1761"/>
      <c r="AKT1761"/>
      <c r="AKU1761"/>
      <c r="AKV1761"/>
      <c r="AKW1761"/>
      <c r="AKX1761"/>
      <c r="AKY1761"/>
      <c r="AKZ1761"/>
      <c r="ALA1761"/>
      <c r="ALB1761"/>
      <c r="ALC1761"/>
      <c r="ALD1761"/>
      <c r="ALE1761"/>
      <c r="ALF1761"/>
      <c r="ALG1761"/>
      <c r="ALH1761"/>
      <c r="ALI1761"/>
      <c r="ALJ1761"/>
      <c r="ALK1761"/>
      <c r="ALL1761"/>
      <c r="ALM1761"/>
      <c r="ALN1761"/>
      <c r="ALO1761"/>
      <c r="ALP1761"/>
      <c r="ALQ1761"/>
      <c r="ALR1761"/>
      <c r="ALS1761"/>
      <c r="ALT1761"/>
      <c r="ALU1761"/>
      <c r="ALV1761"/>
      <c r="ALW1761"/>
      <c r="ALX1761"/>
      <c r="ALY1761"/>
      <c r="ALZ1761"/>
      <c r="AMA1761"/>
      <c r="AMB1761"/>
      <c r="AMC1761"/>
      <c r="AMD1761"/>
      <c r="AME1761"/>
      <c r="AMF1761"/>
      <c r="AMG1761"/>
      <c r="AMH1761"/>
      <c r="AMI1761"/>
      <c r="AMJ1761"/>
      <c r="AMK1761"/>
      <c r="AML1761"/>
      <c r="AMM1761"/>
      <c r="AMN1761"/>
      <c r="AMO1761"/>
    </row>
    <row r="1762" spans="1:1029" s="88" customFormat="1" x14ac:dyDescent="0.35">
      <c r="A1762" s="21">
        <v>10141103</v>
      </c>
      <c r="B1762" s="115" t="s">
        <v>496</v>
      </c>
      <c r="C1762" s="183" t="s">
        <v>495</v>
      </c>
      <c r="D1762" s="40" t="s">
        <v>623</v>
      </c>
      <c r="E1762" s="114" t="str">
        <f t="shared" si="325"/>
        <v>TRANSFORMADOR AUXILIAR MARCA:TDM 33KV/11KV SUB AT1</v>
      </c>
      <c r="F1762" s="57"/>
      <c r="G1762" s="166" t="s">
        <v>622</v>
      </c>
      <c r="H1762" s="21" t="s">
        <v>158</v>
      </c>
      <c r="I1762" s="21"/>
      <c r="J1762" s="57"/>
      <c r="K1762" s="57" t="s">
        <v>621</v>
      </c>
      <c r="L1762" s="62" t="s">
        <v>620</v>
      </c>
      <c r="M1762" s="40">
        <v>1600</v>
      </c>
      <c r="N1762" s="40" t="s">
        <v>619</v>
      </c>
      <c r="O1762" s="21" t="s">
        <v>362</v>
      </c>
      <c r="P1762" s="57">
        <v>3</v>
      </c>
      <c r="Q1762" s="57">
        <v>2003</v>
      </c>
      <c r="R1762" s="62" t="s">
        <v>618</v>
      </c>
      <c r="S1762" s="62"/>
      <c r="T1762" s="116">
        <v>1875</v>
      </c>
      <c r="U1762" s="21">
        <v>45</v>
      </c>
      <c r="V1762" s="113">
        <f t="shared" si="326"/>
        <v>1320.8333333333333</v>
      </c>
      <c r="W1762" s="113">
        <f t="shared" si="327"/>
        <v>554.16666666666674</v>
      </c>
      <c r="X1762" s="112">
        <f t="shared" si="328"/>
        <v>554166.66666666674</v>
      </c>
      <c r="Y1762" s="111"/>
      <c r="Z1762" s="110">
        <f t="shared" si="324"/>
        <v>31</v>
      </c>
      <c r="AA1762" s="109">
        <f t="shared" si="329"/>
        <v>93.75</v>
      </c>
      <c r="AB1762" s="109">
        <f t="shared" si="330"/>
        <v>93750</v>
      </c>
      <c r="AC1762" s="108">
        <f t="shared" si="331"/>
        <v>1781.25</v>
      </c>
      <c r="AD1762" s="107">
        <f t="shared" si="332"/>
        <v>2.2222222222222223E-2</v>
      </c>
      <c r="AE1762" s="106">
        <f t="shared" si="333"/>
        <v>39.583333333333336</v>
      </c>
      <c r="AF1762" s="105">
        <f t="shared" si="334"/>
        <v>593.75000000000011</v>
      </c>
      <c r="AG1762" s="105">
        <f t="shared" si="335"/>
        <v>1281.25</v>
      </c>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c r="HC1762"/>
      <c r="HD1762"/>
      <c r="HE1762"/>
      <c r="HF1762"/>
      <c r="HG1762"/>
      <c r="HH1762"/>
      <c r="HI1762"/>
      <c r="HJ1762"/>
      <c r="HK1762"/>
      <c r="HL1762"/>
      <c r="HM1762"/>
      <c r="HN1762"/>
      <c r="HO1762"/>
      <c r="HP1762"/>
      <c r="HQ1762"/>
      <c r="HR1762"/>
      <c r="HS1762"/>
      <c r="HT1762"/>
      <c r="HU1762"/>
      <c r="HV1762"/>
      <c r="HW1762"/>
      <c r="HX1762"/>
      <c r="HY1762"/>
      <c r="HZ1762"/>
      <c r="IA1762"/>
      <c r="IB1762"/>
      <c r="IC1762"/>
      <c r="ID1762"/>
      <c r="IE1762"/>
      <c r="IF1762"/>
      <c r="IG1762"/>
      <c r="IH1762"/>
      <c r="II1762"/>
      <c r="IJ1762"/>
      <c r="IK1762"/>
      <c r="IL1762"/>
      <c r="IM1762"/>
      <c r="IN1762"/>
      <c r="IO1762"/>
      <c r="IP1762"/>
      <c r="IQ1762"/>
      <c r="IR1762"/>
      <c r="IS1762"/>
      <c r="IT1762"/>
      <c r="IU1762"/>
      <c r="IV1762"/>
      <c r="IW1762"/>
      <c r="IX1762"/>
      <c r="IY1762"/>
      <c r="IZ1762"/>
      <c r="JA1762"/>
      <c r="JB1762"/>
      <c r="JC1762"/>
      <c r="JD1762"/>
      <c r="JE1762"/>
      <c r="JF1762"/>
      <c r="JG1762"/>
      <c r="JH1762"/>
      <c r="JI1762"/>
      <c r="JJ1762"/>
      <c r="JK1762"/>
      <c r="JL1762"/>
      <c r="JM1762"/>
      <c r="JN1762"/>
      <c r="JO1762"/>
      <c r="JP1762"/>
      <c r="JQ1762"/>
      <c r="JR1762"/>
      <c r="JS1762"/>
      <c r="JT1762"/>
      <c r="JU1762"/>
      <c r="JV1762"/>
      <c r="JW1762"/>
      <c r="JX1762"/>
      <c r="JY1762"/>
      <c r="JZ1762"/>
      <c r="KA1762"/>
      <c r="KB1762"/>
      <c r="KC1762"/>
      <c r="KD1762"/>
      <c r="KE1762"/>
      <c r="KF1762"/>
      <c r="KG1762"/>
      <c r="KH1762"/>
      <c r="KI1762"/>
      <c r="KJ1762"/>
      <c r="KK1762"/>
      <c r="KL1762"/>
      <c r="KM1762"/>
      <c r="KN1762"/>
      <c r="KO1762"/>
      <c r="KP1762"/>
      <c r="KQ1762"/>
      <c r="KR1762"/>
      <c r="KS1762"/>
      <c r="KT1762"/>
      <c r="KU1762"/>
      <c r="KV1762"/>
      <c r="KW1762"/>
      <c r="KX1762"/>
      <c r="KY1762"/>
      <c r="KZ1762"/>
      <c r="LA1762"/>
      <c r="LB1762"/>
      <c r="LC1762"/>
      <c r="LD1762"/>
      <c r="LE1762"/>
      <c r="LF1762"/>
      <c r="LG1762"/>
      <c r="LH1762"/>
      <c r="LI1762"/>
      <c r="LJ1762"/>
      <c r="LK1762"/>
      <c r="LL1762"/>
      <c r="LM1762"/>
      <c r="LN1762"/>
      <c r="LO1762"/>
      <c r="LP1762"/>
      <c r="LQ1762"/>
      <c r="LR1762"/>
      <c r="LS1762"/>
      <c r="LT1762"/>
      <c r="LU1762"/>
      <c r="LV1762"/>
      <c r="LW1762"/>
      <c r="LX1762"/>
      <c r="LY1762"/>
      <c r="LZ1762"/>
      <c r="MA1762"/>
      <c r="MB1762"/>
      <c r="MC1762"/>
      <c r="MD1762"/>
      <c r="ME1762"/>
      <c r="MF1762"/>
      <c r="MG1762"/>
      <c r="MH1762"/>
      <c r="MI1762"/>
      <c r="MJ1762"/>
      <c r="MK1762"/>
      <c r="ML1762"/>
      <c r="MM1762"/>
      <c r="MN1762"/>
      <c r="MO1762"/>
      <c r="MP1762"/>
      <c r="MQ1762"/>
      <c r="MR1762"/>
      <c r="MS1762"/>
      <c r="MT1762"/>
      <c r="MU1762"/>
      <c r="MV1762"/>
      <c r="MW1762"/>
      <c r="MX1762"/>
      <c r="MY1762"/>
      <c r="MZ1762"/>
      <c r="NA1762"/>
      <c r="NB1762"/>
      <c r="NC1762"/>
      <c r="ND1762"/>
      <c r="NE1762"/>
      <c r="NF1762"/>
      <c r="NG1762"/>
      <c r="NH1762"/>
      <c r="NI1762"/>
      <c r="NJ1762"/>
      <c r="NK1762"/>
      <c r="NL1762"/>
      <c r="NM1762"/>
      <c r="NN1762"/>
      <c r="NO1762"/>
      <c r="NP1762"/>
      <c r="NQ1762"/>
      <c r="NR1762"/>
      <c r="NS1762"/>
      <c r="NT1762"/>
      <c r="NU1762"/>
      <c r="NV1762"/>
      <c r="NW1762"/>
      <c r="NX1762"/>
      <c r="NY1762"/>
      <c r="NZ1762"/>
      <c r="OA1762"/>
      <c r="OB1762"/>
      <c r="OC1762"/>
      <c r="OD1762"/>
      <c r="OE1762"/>
      <c r="OF1762"/>
      <c r="OG1762"/>
      <c r="OH1762"/>
      <c r="OI1762"/>
      <c r="OJ1762"/>
      <c r="OK1762"/>
      <c r="OL1762"/>
      <c r="OM1762"/>
      <c r="ON1762"/>
      <c r="OO1762"/>
      <c r="OP1762"/>
      <c r="OQ1762"/>
      <c r="OR1762"/>
      <c r="OS1762"/>
      <c r="OT1762"/>
      <c r="OU1762"/>
      <c r="OV1762"/>
      <c r="OW1762"/>
      <c r="OX1762"/>
      <c r="OY1762"/>
      <c r="OZ1762"/>
      <c r="PA1762"/>
      <c r="PB1762"/>
      <c r="PC1762"/>
      <c r="PD1762"/>
      <c r="PE1762"/>
      <c r="PF1762"/>
      <c r="PG1762"/>
      <c r="PH1762"/>
      <c r="PI1762"/>
      <c r="PJ1762"/>
      <c r="PK1762"/>
      <c r="PL1762"/>
      <c r="PM1762"/>
      <c r="PN1762"/>
      <c r="PO1762"/>
      <c r="PP1762"/>
      <c r="PQ1762"/>
      <c r="PR1762"/>
      <c r="PS1762"/>
      <c r="PT1762"/>
      <c r="PU1762"/>
      <c r="PV1762"/>
      <c r="PW1762"/>
      <c r="PX1762"/>
      <c r="PY1762"/>
      <c r="PZ1762"/>
      <c r="QA1762"/>
      <c r="QB1762"/>
      <c r="QC1762"/>
      <c r="QD1762"/>
      <c r="QE1762"/>
      <c r="QF1762"/>
      <c r="QG1762"/>
      <c r="QH1762"/>
      <c r="QI1762"/>
      <c r="QJ1762"/>
      <c r="QK1762"/>
      <c r="QL1762"/>
      <c r="QM1762"/>
      <c r="QN1762"/>
      <c r="QO1762"/>
      <c r="QP1762"/>
      <c r="QQ1762"/>
      <c r="QR1762"/>
      <c r="QS1762"/>
      <c r="QT1762"/>
      <c r="QU1762"/>
      <c r="QV1762"/>
      <c r="QW1762"/>
      <c r="QX1762"/>
      <c r="QY1762"/>
      <c r="QZ1762"/>
      <c r="RA1762"/>
      <c r="RB1762"/>
      <c r="RC1762"/>
      <c r="RD1762"/>
      <c r="RE1762"/>
      <c r="RF1762"/>
      <c r="RG1762"/>
      <c r="RH1762"/>
      <c r="RI1762"/>
      <c r="RJ1762"/>
      <c r="RK1762"/>
      <c r="RL1762"/>
      <c r="RM1762"/>
      <c r="RN1762"/>
      <c r="RO1762"/>
      <c r="RP1762"/>
      <c r="RQ1762"/>
      <c r="RR1762"/>
      <c r="RS1762"/>
      <c r="RT1762"/>
      <c r="RU1762"/>
      <c r="RV1762"/>
      <c r="RW1762"/>
      <c r="RX1762"/>
      <c r="RY1762"/>
      <c r="RZ1762"/>
      <c r="SA1762"/>
      <c r="SB1762"/>
      <c r="SC1762"/>
      <c r="SD1762"/>
      <c r="SE1762"/>
      <c r="SF1762"/>
      <c r="SG1762"/>
      <c r="SH1762"/>
      <c r="SI1762"/>
      <c r="SJ1762"/>
      <c r="SK1762"/>
      <c r="SL1762"/>
      <c r="SM1762"/>
      <c r="SN1762"/>
      <c r="SO1762"/>
      <c r="SP1762"/>
      <c r="SQ1762"/>
      <c r="SR1762"/>
      <c r="SS1762"/>
      <c r="ST1762"/>
      <c r="SU1762"/>
      <c r="SV1762"/>
      <c r="SW1762"/>
      <c r="SX1762"/>
      <c r="SY1762"/>
      <c r="SZ1762"/>
      <c r="TA1762"/>
      <c r="TB1762"/>
      <c r="TC1762"/>
      <c r="TD1762"/>
      <c r="TE1762"/>
      <c r="TF1762"/>
      <c r="TG1762"/>
      <c r="TH1762"/>
      <c r="TI1762"/>
      <c r="TJ1762"/>
      <c r="TK1762"/>
      <c r="TL1762"/>
      <c r="TM1762"/>
      <c r="TN1762"/>
      <c r="TO1762"/>
      <c r="TP1762"/>
      <c r="TQ1762"/>
      <c r="TR1762"/>
      <c r="TS1762"/>
      <c r="TT1762"/>
      <c r="TU1762"/>
      <c r="TV1762"/>
      <c r="TW1762"/>
      <c r="TX1762"/>
      <c r="TY1762"/>
      <c r="TZ1762"/>
      <c r="UA1762"/>
      <c r="UB1762"/>
      <c r="UC1762"/>
      <c r="UD1762"/>
      <c r="UE1762"/>
      <c r="UF1762"/>
      <c r="UG1762"/>
      <c r="UH1762"/>
      <c r="UI1762"/>
      <c r="UJ1762"/>
      <c r="UK1762"/>
      <c r="UL1762"/>
      <c r="UM1762"/>
      <c r="UN1762"/>
      <c r="UO1762"/>
      <c r="UP1762"/>
      <c r="UQ1762"/>
      <c r="UR1762"/>
      <c r="US1762"/>
      <c r="UT1762"/>
      <c r="UU1762"/>
      <c r="UV1762"/>
      <c r="UW1762"/>
      <c r="UX1762"/>
      <c r="UY1762"/>
      <c r="UZ1762"/>
      <c r="VA1762"/>
      <c r="VB1762"/>
      <c r="VC1762"/>
      <c r="VD1762"/>
      <c r="VE1762"/>
      <c r="VF1762"/>
      <c r="VG1762"/>
      <c r="VH1762"/>
      <c r="VI1762"/>
      <c r="VJ1762"/>
      <c r="VK1762"/>
      <c r="VL1762"/>
      <c r="VM1762"/>
      <c r="VN1762"/>
      <c r="VO1762"/>
      <c r="VP1762"/>
      <c r="VQ1762"/>
      <c r="VR1762"/>
      <c r="VS1762"/>
      <c r="VT1762"/>
      <c r="VU1762"/>
      <c r="VV1762"/>
      <c r="VW1762"/>
      <c r="VX1762"/>
      <c r="VY1762"/>
      <c r="VZ1762"/>
      <c r="WA1762"/>
      <c r="WB1762"/>
      <c r="WC1762"/>
      <c r="WD1762"/>
      <c r="WE1762"/>
      <c r="WF1762"/>
      <c r="WG1762"/>
      <c r="WH1762"/>
      <c r="WI1762"/>
      <c r="WJ1762"/>
      <c r="WK1762"/>
      <c r="WL1762"/>
      <c r="WM1762"/>
      <c r="WN1762"/>
      <c r="WO1762"/>
      <c r="WP1762"/>
      <c r="WQ1762"/>
      <c r="WR1762"/>
      <c r="WS1762"/>
      <c r="WT1762"/>
      <c r="WU1762"/>
      <c r="WV1762"/>
      <c r="WW1762"/>
      <c r="WX1762"/>
      <c r="WY1762"/>
      <c r="WZ1762"/>
      <c r="XA1762"/>
      <c r="XB1762"/>
      <c r="XC1762"/>
      <c r="XD1762"/>
      <c r="XE1762"/>
      <c r="XF1762"/>
      <c r="XG1762"/>
      <c r="XH1762"/>
      <c r="XI1762"/>
      <c r="XJ1762"/>
      <c r="XK1762"/>
      <c r="XL1762"/>
      <c r="XM1762"/>
      <c r="XN1762"/>
      <c r="XO1762"/>
      <c r="XP1762"/>
      <c r="XQ1762"/>
      <c r="XR1762"/>
      <c r="XS1762"/>
      <c r="XT1762"/>
      <c r="XU1762"/>
      <c r="XV1762"/>
      <c r="XW1762"/>
      <c r="XX1762"/>
      <c r="XY1762"/>
      <c r="XZ1762"/>
      <c r="YA1762"/>
      <c r="YB1762"/>
      <c r="YC1762"/>
      <c r="YD1762"/>
      <c r="YE1762"/>
      <c r="YF1762"/>
      <c r="YG1762"/>
      <c r="YH1762"/>
      <c r="YI1762"/>
      <c r="YJ1762"/>
      <c r="YK1762"/>
      <c r="YL1762"/>
      <c r="YM1762"/>
      <c r="YN1762"/>
      <c r="YO1762"/>
      <c r="YP1762"/>
      <c r="YQ1762"/>
      <c r="YR1762"/>
      <c r="YS1762"/>
      <c r="YT1762"/>
      <c r="YU1762"/>
      <c r="YV1762"/>
      <c r="YW1762"/>
      <c r="YX1762"/>
      <c r="YY1762"/>
      <c r="YZ1762"/>
      <c r="ZA1762"/>
      <c r="ZB1762"/>
      <c r="ZC1762"/>
      <c r="ZD1762"/>
      <c r="ZE1762"/>
      <c r="ZF1762"/>
      <c r="ZG1762"/>
      <c r="ZH1762"/>
      <c r="ZI1762"/>
      <c r="ZJ1762"/>
      <c r="ZK1762"/>
      <c r="ZL1762"/>
      <c r="ZM1762"/>
      <c r="ZN1762"/>
      <c r="ZO1762"/>
      <c r="ZP1762"/>
      <c r="ZQ1762"/>
      <c r="ZR1762"/>
      <c r="ZS1762"/>
      <c r="ZT1762"/>
      <c r="ZU1762"/>
      <c r="ZV1762"/>
      <c r="ZW1762"/>
      <c r="ZX1762"/>
      <c r="ZY1762"/>
      <c r="ZZ1762"/>
      <c r="AAA1762"/>
      <c r="AAB1762"/>
      <c r="AAC1762"/>
      <c r="AAD1762"/>
      <c r="AAE1762"/>
      <c r="AAF1762"/>
      <c r="AAG1762"/>
      <c r="AAH1762"/>
      <c r="AAI1762"/>
      <c r="AAJ1762"/>
      <c r="AAK1762"/>
      <c r="AAL1762"/>
      <c r="AAM1762"/>
      <c r="AAN1762"/>
      <c r="AAO1762"/>
      <c r="AAP1762"/>
      <c r="AAQ1762"/>
      <c r="AAR1762"/>
      <c r="AAS1762"/>
      <c r="AAT1762"/>
      <c r="AAU1762"/>
      <c r="AAV1762"/>
      <c r="AAW1762"/>
      <c r="AAX1762"/>
      <c r="AAY1762"/>
      <c r="AAZ1762"/>
      <c r="ABA1762"/>
      <c r="ABB1762"/>
      <c r="ABC1762"/>
      <c r="ABD1762"/>
      <c r="ABE1762"/>
      <c r="ABF1762"/>
      <c r="ABG1762"/>
      <c r="ABH1762"/>
      <c r="ABI1762"/>
      <c r="ABJ1762"/>
      <c r="ABK1762"/>
      <c r="ABL1762"/>
      <c r="ABM1762"/>
      <c r="ABN1762"/>
      <c r="ABO1762"/>
      <c r="ABP1762"/>
      <c r="ABQ1762"/>
      <c r="ABR1762"/>
      <c r="ABS1762"/>
      <c r="ABT1762"/>
      <c r="ABU1762"/>
      <c r="ABV1762"/>
      <c r="ABW1762"/>
      <c r="ABX1762"/>
      <c r="ABY1762"/>
      <c r="ABZ1762"/>
      <c r="ACA1762"/>
      <c r="ACB1762"/>
      <c r="ACC1762"/>
      <c r="ACD1762"/>
      <c r="ACE1762"/>
      <c r="ACF1762"/>
      <c r="ACG1762"/>
      <c r="ACH1762"/>
      <c r="ACI1762"/>
      <c r="ACJ1762"/>
      <c r="ACK1762"/>
      <c r="ACL1762"/>
      <c r="ACM1762"/>
      <c r="ACN1762"/>
      <c r="ACO1762"/>
      <c r="ACP1762"/>
      <c r="ACQ1762"/>
      <c r="ACR1762"/>
      <c r="ACS1762"/>
      <c r="ACT1762"/>
      <c r="ACU1762"/>
      <c r="ACV1762"/>
      <c r="ACW1762"/>
      <c r="ACX1762"/>
      <c r="ACY1762"/>
      <c r="ACZ1762"/>
      <c r="ADA1762"/>
      <c r="ADB1762"/>
      <c r="ADC1762"/>
      <c r="ADD1762"/>
      <c r="ADE1762"/>
      <c r="ADF1762"/>
      <c r="ADG1762"/>
      <c r="ADH1762"/>
      <c r="ADI1762"/>
      <c r="ADJ1762"/>
      <c r="ADK1762"/>
      <c r="ADL1762"/>
      <c r="ADM1762"/>
      <c r="ADN1762"/>
      <c r="ADO1762"/>
      <c r="ADP1762"/>
      <c r="ADQ1762"/>
      <c r="ADR1762"/>
      <c r="ADS1762"/>
      <c r="ADT1762"/>
      <c r="ADU1762"/>
      <c r="ADV1762"/>
      <c r="ADW1762"/>
      <c r="ADX1762"/>
      <c r="ADY1762"/>
      <c r="ADZ1762"/>
      <c r="AEA1762"/>
      <c r="AEB1762"/>
      <c r="AEC1762"/>
      <c r="AED1762"/>
      <c r="AEE1762"/>
      <c r="AEF1762"/>
      <c r="AEG1762"/>
      <c r="AEH1762"/>
      <c r="AEI1762"/>
      <c r="AEJ1762"/>
      <c r="AEK1762"/>
      <c r="AEL1762"/>
      <c r="AEM1762"/>
      <c r="AEN1762"/>
      <c r="AEO1762"/>
      <c r="AEP1762"/>
      <c r="AEQ1762"/>
      <c r="AER1762"/>
      <c r="AES1762"/>
      <c r="AET1762"/>
      <c r="AEU1762"/>
      <c r="AEV1762"/>
      <c r="AEW1762"/>
      <c r="AEX1762"/>
      <c r="AEY1762"/>
      <c r="AEZ1762"/>
      <c r="AFA1762"/>
      <c r="AFB1762"/>
      <c r="AFC1762"/>
      <c r="AFD1762"/>
      <c r="AFE1762"/>
      <c r="AFF1762"/>
      <c r="AFG1762"/>
      <c r="AFH1762"/>
      <c r="AFI1762"/>
      <c r="AFJ1762"/>
      <c r="AFK1762"/>
      <c r="AFL1762"/>
      <c r="AFM1762"/>
      <c r="AFN1762"/>
      <c r="AFO1762"/>
      <c r="AFP1762"/>
      <c r="AFQ1762"/>
      <c r="AFR1762"/>
      <c r="AFS1762"/>
      <c r="AFT1762"/>
      <c r="AFU1762"/>
      <c r="AFV1762"/>
      <c r="AFW1762"/>
      <c r="AFX1762"/>
      <c r="AFY1762"/>
      <c r="AFZ1762"/>
      <c r="AGA1762"/>
      <c r="AGB1762"/>
      <c r="AGC1762"/>
      <c r="AGD1762"/>
      <c r="AGE1762"/>
      <c r="AGF1762"/>
      <c r="AGG1762"/>
      <c r="AGH1762"/>
      <c r="AGI1762"/>
      <c r="AGJ1762"/>
      <c r="AGK1762"/>
      <c r="AGL1762"/>
      <c r="AGM1762"/>
      <c r="AGN1762"/>
      <c r="AGO1762"/>
      <c r="AGP1762"/>
      <c r="AGQ1762"/>
      <c r="AGR1762"/>
      <c r="AGS1762"/>
      <c r="AGT1762"/>
      <c r="AGU1762"/>
      <c r="AGV1762"/>
      <c r="AGW1762"/>
      <c r="AGX1762"/>
      <c r="AGY1762"/>
      <c r="AGZ1762"/>
      <c r="AHA1762"/>
      <c r="AHB1762"/>
      <c r="AHC1762"/>
      <c r="AHD1762"/>
      <c r="AHE1762"/>
      <c r="AHF1762"/>
      <c r="AHG1762"/>
      <c r="AHH1762"/>
      <c r="AHI1762"/>
      <c r="AHJ1762"/>
      <c r="AHK1762"/>
      <c r="AHL1762"/>
      <c r="AHM1762"/>
      <c r="AHN1762"/>
      <c r="AHO1762"/>
      <c r="AHP1762"/>
      <c r="AHQ1762"/>
      <c r="AHR1762"/>
      <c r="AHS1762"/>
      <c r="AHT1762"/>
      <c r="AHU1762"/>
      <c r="AHV1762"/>
      <c r="AHW1762"/>
      <c r="AHX1762"/>
      <c r="AHY1762"/>
      <c r="AHZ1762"/>
      <c r="AIA1762"/>
      <c r="AIB1762"/>
      <c r="AIC1762"/>
      <c r="AID1762"/>
      <c r="AIE1762"/>
      <c r="AIF1762"/>
      <c r="AIG1762"/>
      <c r="AIH1762"/>
      <c r="AII1762"/>
      <c r="AIJ1762"/>
      <c r="AIK1762"/>
      <c r="AIL1762"/>
      <c r="AIM1762"/>
      <c r="AIN1762"/>
      <c r="AIO1762"/>
      <c r="AIP1762"/>
      <c r="AIQ1762"/>
      <c r="AIR1762"/>
      <c r="AIS1762"/>
      <c r="AIT1762"/>
      <c r="AIU1762"/>
      <c r="AIV1762"/>
      <c r="AIW1762"/>
      <c r="AIX1762"/>
      <c r="AIY1762"/>
      <c r="AIZ1762"/>
      <c r="AJA1762"/>
      <c r="AJB1762"/>
      <c r="AJC1762"/>
      <c r="AJD1762"/>
      <c r="AJE1762"/>
      <c r="AJF1762"/>
      <c r="AJG1762"/>
      <c r="AJH1762"/>
      <c r="AJI1762"/>
      <c r="AJJ1762"/>
      <c r="AJK1762"/>
      <c r="AJL1762"/>
      <c r="AJM1762"/>
      <c r="AJN1762"/>
      <c r="AJO1762"/>
      <c r="AJP1762"/>
      <c r="AJQ1762"/>
      <c r="AJR1762"/>
      <c r="AJS1762"/>
      <c r="AJT1762"/>
      <c r="AJU1762"/>
      <c r="AJV1762"/>
      <c r="AJW1762"/>
      <c r="AJX1762"/>
      <c r="AJY1762"/>
      <c r="AJZ1762"/>
      <c r="AKA1762"/>
      <c r="AKB1762"/>
      <c r="AKC1762"/>
      <c r="AKD1762"/>
      <c r="AKE1762"/>
      <c r="AKF1762"/>
      <c r="AKG1762"/>
      <c r="AKH1762"/>
      <c r="AKI1762"/>
      <c r="AKJ1762"/>
      <c r="AKK1762"/>
      <c r="AKL1762"/>
      <c r="AKM1762"/>
      <c r="AKN1762"/>
      <c r="AKO1762"/>
      <c r="AKP1762"/>
      <c r="AKQ1762"/>
      <c r="AKR1762"/>
      <c r="AKS1762"/>
      <c r="AKT1762"/>
      <c r="AKU1762"/>
      <c r="AKV1762"/>
      <c r="AKW1762"/>
      <c r="AKX1762"/>
      <c r="AKY1762"/>
      <c r="AKZ1762"/>
      <c r="ALA1762"/>
      <c r="ALB1762"/>
      <c r="ALC1762"/>
      <c r="ALD1762"/>
      <c r="ALE1762"/>
      <c r="ALF1762"/>
      <c r="ALG1762"/>
      <c r="ALH1762"/>
      <c r="ALI1762"/>
      <c r="ALJ1762"/>
      <c r="ALK1762"/>
      <c r="ALL1762"/>
      <c r="ALM1762"/>
      <c r="ALN1762"/>
      <c r="ALO1762"/>
      <c r="ALP1762"/>
      <c r="ALQ1762"/>
      <c r="ALR1762"/>
      <c r="ALS1762"/>
      <c r="ALT1762"/>
      <c r="ALU1762"/>
      <c r="ALV1762"/>
      <c r="ALW1762"/>
      <c r="ALX1762"/>
      <c r="ALY1762"/>
      <c r="ALZ1762"/>
      <c r="AMA1762"/>
      <c r="AMB1762"/>
      <c r="AMC1762"/>
      <c r="AMD1762"/>
      <c r="AME1762"/>
      <c r="AMF1762"/>
      <c r="AMG1762"/>
      <c r="AMH1762"/>
      <c r="AMI1762"/>
      <c r="AMJ1762"/>
      <c r="AMK1762"/>
      <c r="AML1762"/>
      <c r="AMM1762"/>
      <c r="AMN1762"/>
      <c r="AMO1762"/>
    </row>
    <row r="1763" spans="1:1029" s="88" customFormat="1" x14ac:dyDescent="0.35">
      <c r="A1763" s="21">
        <v>10141103</v>
      </c>
      <c r="B1763" s="115" t="s">
        <v>496</v>
      </c>
      <c r="C1763" s="183" t="s">
        <v>495</v>
      </c>
      <c r="D1763" s="40"/>
      <c r="E1763" s="114" t="str">
        <f t="shared" si="325"/>
        <v xml:space="preserve">TRANSFORMADOR AUXILIAR MARCA: Shoprite </v>
      </c>
      <c r="F1763" s="21"/>
      <c r="G1763" s="40" t="s">
        <v>617</v>
      </c>
      <c r="H1763" s="21" t="s">
        <v>494</v>
      </c>
      <c r="I1763" s="21"/>
      <c r="J1763" s="21"/>
      <c r="K1763" s="21"/>
      <c r="L1763" s="115"/>
      <c r="M1763" s="40">
        <v>500</v>
      </c>
      <c r="N1763" s="40">
        <v>11</v>
      </c>
      <c r="O1763" s="21">
        <v>0.4</v>
      </c>
      <c r="P1763" s="21">
        <v>3</v>
      </c>
      <c r="Q1763" s="21">
        <v>2003</v>
      </c>
      <c r="R1763" s="115"/>
      <c r="S1763" s="115"/>
      <c r="T1763" s="22">
        <v>1200</v>
      </c>
      <c r="U1763" s="21">
        <v>45</v>
      </c>
      <c r="V1763" s="113">
        <f t="shared" si="326"/>
        <v>845.33333333333337</v>
      </c>
      <c r="W1763" s="113">
        <f t="shared" si="327"/>
        <v>354.66666666666663</v>
      </c>
      <c r="X1763" s="112">
        <f t="shared" si="328"/>
        <v>354666.66666666663</v>
      </c>
      <c r="Y1763" s="21"/>
      <c r="Z1763" s="110">
        <f t="shared" si="324"/>
        <v>31</v>
      </c>
      <c r="AA1763" s="109">
        <f t="shared" si="329"/>
        <v>60</v>
      </c>
      <c r="AB1763" s="109">
        <f t="shared" si="330"/>
        <v>60000</v>
      </c>
      <c r="AC1763" s="108">
        <f t="shared" si="331"/>
        <v>1140</v>
      </c>
      <c r="AD1763" s="107">
        <f t="shared" si="332"/>
        <v>2.2222222222222223E-2</v>
      </c>
      <c r="AE1763" s="106">
        <f t="shared" si="333"/>
        <v>25.333333333333336</v>
      </c>
      <c r="AF1763" s="105">
        <f t="shared" si="334"/>
        <v>379.99999999999994</v>
      </c>
      <c r="AG1763" s="105">
        <f t="shared" si="335"/>
        <v>820</v>
      </c>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c r="FN1763"/>
      <c r="FO1763"/>
      <c r="FP1763"/>
      <c r="FQ1763"/>
      <c r="FR1763"/>
      <c r="FS1763"/>
      <c r="FT1763"/>
      <c r="FU1763"/>
      <c r="FV1763"/>
      <c r="FW1763"/>
      <c r="FX1763"/>
      <c r="FY1763"/>
      <c r="FZ1763"/>
      <c r="GA1763"/>
      <c r="GB1763"/>
      <c r="GC1763"/>
      <c r="GD1763"/>
      <c r="GE1763"/>
      <c r="GF1763"/>
      <c r="GG1763"/>
      <c r="GH1763"/>
      <c r="GI1763"/>
      <c r="GJ1763"/>
      <c r="GK1763"/>
      <c r="GL1763"/>
      <c r="GM1763"/>
      <c r="GN1763"/>
      <c r="GO1763"/>
      <c r="GP1763"/>
      <c r="GQ1763"/>
      <c r="GR1763"/>
      <c r="GS1763"/>
      <c r="GT1763"/>
      <c r="GU1763"/>
      <c r="GV1763"/>
      <c r="GW1763"/>
      <c r="GX1763"/>
      <c r="GY1763"/>
      <c r="GZ1763"/>
      <c r="HA1763"/>
      <c r="HB1763"/>
      <c r="HC1763"/>
      <c r="HD1763"/>
      <c r="HE1763"/>
      <c r="HF1763"/>
      <c r="HG1763"/>
      <c r="HH1763"/>
      <c r="HI1763"/>
      <c r="HJ1763"/>
      <c r="HK1763"/>
      <c r="HL1763"/>
      <c r="HM1763"/>
      <c r="HN1763"/>
      <c r="HO1763"/>
      <c r="HP1763"/>
      <c r="HQ1763"/>
      <c r="HR1763"/>
      <c r="HS1763"/>
      <c r="HT1763"/>
      <c r="HU1763"/>
      <c r="HV1763"/>
      <c r="HW1763"/>
      <c r="HX1763"/>
      <c r="HY1763"/>
      <c r="HZ1763"/>
      <c r="IA1763"/>
      <c r="IB1763"/>
      <c r="IC1763"/>
      <c r="ID1763"/>
      <c r="IE1763"/>
      <c r="IF1763"/>
      <c r="IG1763"/>
      <c r="IH1763"/>
      <c r="II1763"/>
      <c r="IJ1763"/>
      <c r="IK1763"/>
      <c r="IL1763"/>
      <c r="IM1763"/>
      <c r="IN1763"/>
      <c r="IO1763"/>
      <c r="IP1763"/>
      <c r="IQ1763"/>
      <c r="IR1763"/>
      <c r="IS1763"/>
      <c r="IT1763"/>
      <c r="IU1763"/>
      <c r="IV1763"/>
      <c r="IW1763"/>
      <c r="IX1763"/>
      <c r="IY1763"/>
      <c r="IZ1763"/>
      <c r="JA1763"/>
      <c r="JB1763"/>
      <c r="JC1763"/>
      <c r="JD1763"/>
      <c r="JE1763"/>
      <c r="JF1763"/>
      <c r="JG1763"/>
      <c r="JH1763"/>
      <c r="JI1763"/>
      <c r="JJ1763"/>
      <c r="JK1763"/>
      <c r="JL1763"/>
      <c r="JM1763"/>
      <c r="JN1763"/>
      <c r="JO1763"/>
      <c r="JP1763"/>
      <c r="JQ1763"/>
      <c r="JR1763"/>
      <c r="JS1763"/>
      <c r="JT1763"/>
      <c r="JU1763"/>
      <c r="JV1763"/>
      <c r="JW1763"/>
      <c r="JX1763"/>
      <c r="JY1763"/>
      <c r="JZ1763"/>
      <c r="KA1763"/>
      <c r="KB1763"/>
      <c r="KC1763"/>
      <c r="KD1763"/>
      <c r="KE1763"/>
      <c r="KF1763"/>
      <c r="KG1763"/>
      <c r="KH1763"/>
      <c r="KI1763"/>
      <c r="KJ1763"/>
      <c r="KK1763"/>
      <c r="KL1763"/>
      <c r="KM1763"/>
      <c r="KN1763"/>
      <c r="KO1763"/>
      <c r="KP1763"/>
      <c r="KQ1763"/>
      <c r="KR1763"/>
      <c r="KS1763"/>
      <c r="KT1763"/>
      <c r="KU1763"/>
      <c r="KV1763"/>
      <c r="KW1763"/>
      <c r="KX1763"/>
      <c r="KY1763"/>
      <c r="KZ1763"/>
      <c r="LA1763"/>
      <c r="LB1763"/>
      <c r="LC1763"/>
      <c r="LD1763"/>
      <c r="LE1763"/>
      <c r="LF1763"/>
      <c r="LG1763"/>
      <c r="LH1763"/>
      <c r="LI1763"/>
      <c r="LJ1763"/>
      <c r="LK1763"/>
      <c r="LL1763"/>
      <c r="LM1763"/>
      <c r="LN1763"/>
      <c r="LO1763"/>
      <c r="LP1763"/>
      <c r="LQ1763"/>
      <c r="LR1763"/>
      <c r="LS1763"/>
      <c r="LT1763"/>
      <c r="LU1763"/>
      <c r="LV1763"/>
      <c r="LW1763"/>
      <c r="LX1763"/>
      <c r="LY1763"/>
      <c r="LZ1763"/>
      <c r="MA1763"/>
      <c r="MB1763"/>
      <c r="MC1763"/>
      <c r="MD1763"/>
      <c r="ME1763"/>
      <c r="MF1763"/>
      <c r="MG1763"/>
      <c r="MH1763"/>
      <c r="MI1763"/>
      <c r="MJ1763"/>
      <c r="MK1763"/>
      <c r="ML1763"/>
      <c r="MM1763"/>
      <c r="MN1763"/>
      <c r="MO1763"/>
      <c r="MP1763"/>
      <c r="MQ1763"/>
      <c r="MR1763"/>
      <c r="MS1763"/>
      <c r="MT1763"/>
      <c r="MU1763"/>
      <c r="MV1763"/>
      <c r="MW1763"/>
      <c r="MX1763"/>
      <c r="MY1763"/>
      <c r="MZ1763"/>
      <c r="NA1763"/>
      <c r="NB1763"/>
      <c r="NC1763"/>
      <c r="ND1763"/>
      <c r="NE1763"/>
      <c r="NF1763"/>
      <c r="NG1763"/>
      <c r="NH1763"/>
      <c r="NI1763"/>
      <c r="NJ1763"/>
      <c r="NK1763"/>
      <c r="NL1763"/>
      <c r="NM1763"/>
      <c r="NN1763"/>
      <c r="NO1763"/>
      <c r="NP1763"/>
      <c r="NQ1763"/>
      <c r="NR1763"/>
      <c r="NS1763"/>
      <c r="NT1763"/>
      <c r="NU1763"/>
      <c r="NV1763"/>
      <c r="NW1763"/>
      <c r="NX1763"/>
      <c r="NY1763"/>
      <c r="NZ1763"/>
      <c r="OA1763"/>
      <c r="OB1763"/>
      <c r="OC1763"/>
      <c r="OD1763"/>
      <c r="OE1763"/>
      <c r="OF1763"/>
      <c r="OG1763"/>
      <c r="OH1763"/>
      <c r="OI1763"/>
      <c r="OJ1763"/>
      <c r="OK1763"/>
      <c r="OL1763"/>
      <c r="OM1763"/>
      <c r="ON1763"/>
      <c r="OO1763"/>
      <c r="OP1763"/>
      <c r="OQ1763"/>
      <c r="OR1763"/>
      <c r="OS1763"/>
      <c r="OT1763"/>
      <c r="OU1763"/>
      <c r="OV1763"/>
      <c r="OW1763"/>
      <c r="OX1763"/>
      <c r="OY1763"/>
      <c r="OZ1763"/>
      <c r="PA1763"/>
      <c r="PB1763"/>
      <c r="PC1763"/>
      <c r="PD1763"/>
      <c r="PE1763"/>
      <c r="PF1763"/>
      <c r="PG1763"/>
      <c r="PH1763"/>
      <c r="PI1763"/>
      <c r="PJ1763"/>
      <c r="PK1763"/>
      <c r="PL1763"/>
      <c r="PM1763"/>
      <c r="PN1763"/>
      <c r="PO1763"/>
      <c r="PP1763"/>
      <c r="PQ1763"/>
      <c r="PR1763"/>
      <c r="PS1763"/>
      <c r="PT1763"/>
      <c r="PU1763"/>
      <c r="PV1763"/>
      <c r="PW1763"/>
      <c r="PX1763"/>
      <c r="PY1763"/>
      <c r="PZ1763"/>
      <c r="QA1763"/>
      <c r="QB1763"/>
      <c r="QC1763"/>
      <c r="QD1763"/>
      <c r="QE1763"/>
      <c r="QF1763"/>
      <c r="QG1763"/>
      <c r="QH1763"/>
      <c r="QI1763"/>
      <c r="QJ1763"/>
      <c r="QK1763"/>
      <c r="QL1763"/>
      <c r="QM1763"/>
      <c r="QN1763"/>
      <c r="QO1763"/>
      <c r="QP1763"/>
      <c r="QQ1763"/>
      <c r="QR1763"/>
      <c r="QS1763"/>
      <c r="QT1763"/>
      <c r="QU1763"/>
      <c r="QV1763"/>
      <c r="QW1763"/>
      <c r="QX1763"/>
      <c r="QY1763"/>
      <c r="QZ1763"/>
      <c r="RA1763"/>
      <c r="RB1763"/>
      <c r="RC1763"/>
      <c r="RD1763"/>
      <c r="RE1763"/>
      <c r="RF1763"/>
      <c r="RG1763"/>
      <c r="RH1763"/>
      <c r="RI1763"/>
      <c r="RJ1763"/>
      <c r="RK1763"/>
      <c r="RL1763"/>
      <c r="RM1763"/>
      <c r="RN1763"/>
      <c r="RO1763"/>
      <c r="RP1763"/>
      <c r="RQ1763"/>
      <c r="RR1763"/>
      <c r="RS1763"/>
      <c r="RT1763"/>
      <c r="RU1763"/>
      <c r="RV1763"/>
      <c r="RW1763"/>
      <c r="RX1763"/>
      <c r="RY1763"/>
      <c r="RZ1763"/>
      <c r="SA1763"/>
      <c r="SB1763"/>
      <c r="SC1763"/>
      <c r="SD1763"/>
      <c r="SE1763"/>
      <c r="SF1763"/>
      <c r="SG1763"/>
      <c r="SH1763"/>
      <c r="SI1763"/>
      <c r="SJ1763"/>
      <c r="SK1763"/>
      <c r="SL1763"/>
      <c r="SM1763"/>
      <c r="SN1763"/>
      <c r="SO1763"/>
      <c r="SP1763"/>
      <c r="SQ1763"/>
      <c r="SR1763"/>
      <c r="SS1763"/>
      <c r="ST1763"/>
      <c r="SU1763"/>
      <c r="SV1763"/>
      <c r="SW1763"/>
      <c r="SX1763"/>
      <c r="SY1763"/>
      <c r="SZ1763"/>
      <c r="TA1763"/>
      <c r="TB1763"/>
      <c r="TC1763"/>
      <c r="TD1763"/>
      <c r="TE1763"/>
      <c r="TF1763"/>
      <c r="TG1763"/>
      <c r="TH1763"/>
      <c r="TI1763"/>
      <c r="TJ1763"/>
      <c r="TK1763"/>
      <c r="TL1763"/>
      <c r="TM1763"/>
      <c r="TN1763"/>
      <c r="TO1763"/>
      <c r="TP1763"/>
      <c r="TQ1763"/>
      <c r="TR1763"/>
      <c r="TS1763"/>
      <c r="TT1763"/>
      <c r="TU1763"/>
      <c r="TV1763"/>
      <c r="TW1763"/>
      <c r="TX1763"/>
      <c r="TY1763"/>
      <c r="TZ1763"/>
      <c r="UA1763"/>
      <c r="UB1763"/>
      <c r="UC1763"/>
      <c r="UD1763"/>
      <c r="UE1763"/>
      <c r="UF1763"/>
      <c r="UG1763"/>
      <c r="UH1763"/>
      <c r="UI1763"/>
      <c r="UJ1763"/>
      <c r="UK1763"/>
      <c r="UL1763"/>
      <c r="UM1763"/>
      <c r="UN1763"/>
      <c r="UO1763"/>
      <c r="UP1763"/>
      <c r="UQ1763"/>
      <c r="UR1763"/>
      <c r="US1763"/>
      <c r="UT1763"/>
      <c r="UU1763"/>
      <c r="UV1763"/>
      <c r="UW1763"/>
      <c r="UX1763"/>
      <c r="UY1763"/>
      <c r="UZ1763"/>
      <c r="VA1763"/>
      <c r="VB1763"/>
      <c r="VC1763"/>
      <c r="VD1763"/>
      <c r="VE1763"/>
      <c r="VF1763"/>
      <c r="VG1763"/>
      <c r="VH1763"/>
      <c r="VI1763"/>
      <c r="VJ1763"/>
      <c r="VK1763"/>
      <c r="VL1763"/>
      <c r="VM1763"/>
      <c r="VN1763"/>
      <c r="VO1763"/>
      <c r="VP1763"/>
      <c r="VQ1763"/>
      <c r="VR1763"/>
      <c r="VS1763"/>
      <c r="VT1763"/>
      <c r="VU1763"/>
      <c r="VV1763"/>
      <c r="VW1763"/>
      <c r="VX1763"/>
      <c r="VY1763"/>
      <c r="VZ1763"/>
      <c r="WA1763"/>
      <c r="WB1763"/>
      <c r="WC1763"/>
      <c r="WD1763"/>
      <c r="WE1763"/>
      <c r="WF1763"/>
      <c r="WG1763"/>
      <c r="WH1763"/>
      <c r="WI1763"/>
      <c r="WJ1763"/>
      <c r="WK1763"/>
      <c r="WL1763"/>
      <c r="WM1763"/>
      <c r="WN1763"/>
      <c r="WO1763"/>
      <c r="WP1763"/>
      <c r="WQ1763"/>
      <c r="WR1763"/>
      <c r="WS1763"/>
      <c r="WT1763"/>
      <c r="WU1763"/>
      <c r="WV1763"/>
      <c r="WW1763"/>
      <c r="WX1763"/>
      <c r="WY1763"/>
      <c r="WZ1763"/>
      <c r="XA1763"/>
      <c r="XB1763"/>
      <c r="XC1763"/>
      <c r="XD1763"/>
      <c r="XE1763"/>
      <c r="XF1763"/>
      <c r="XG1763"/>
      <c r="XH1763"/>
      <c r="XI1763"/>
      <c r="XJ1763"/>
      <c r="XK1763"/>
      <c r="XL1763"/>
      <c r="XM1763"/>
      <c r="XN1763"/>
      <c r="XO1763"/>
      <c r="XP1763"/>
      <c r="XQ1763"/>
      <c r="XR1763"/>
      <c r="XS1763"/>
      <c r="XT1763"/>
      <c r="XU1763"/>
      <c r="XV1763"/>
      <c r="XW1763"/>
      <c r="XX1763"/>
      <c r="XY1763"/>
      <c r="XZ1763"/>
      <c r="YA1763"/>
      <c r="YB1763"/>
      <c r="YC1763"/>
      <c r="YD1763"/>
      <c r="YE1763"/>
      <c r="YF1763"/>
      <c r="YG1763"/>
      <c r="YH1763"/>
      <c r="YI1763"/>
      <c r="YJ1763"/>
      <c r="YK1763"/>
      <c r="YL1763"/>
      <c r="YM1763"/>
      <c r="YN1763"/>
      <c r="YO1763"/>
      <c r="YP1763"/>
      <c r="YQ1763"/>
      <c r="YR1763"/>
      <c r="YS1763"/>
      <c r="YT1763"/>
      <c r="YU1763"/>
      <c r="YV1763"/>
      <c r="YW1763"/>
      <c r="YX1763"/>
      <c r="YY1763"/>
      <c r="YZ1763"/>
      <c r="ZA1763"/>
      <c r="ZB1763"/>
      <c r="ZC1763"/>
      <c r="ZD1763"/>
      <c r="ZE1763"/>
      <c r="ZF1763"/>
      <c r="ZG1763"/>
      <c r="ZH1763"/>
      <c r="ZI1763"/>
      <c r="ZJ1763"/>
      <c r="ZK1763"/>
      <c r="ZL1763"/>
      <c r="ZM1763"/>
      <c r="ZN1763"/>
      <c r="ZO1763"/>
      <c r="ZP1763"/>
      <c r="ZQ1763"/>
      <c r="ZR1763"/>
      <c r="ZS1763"/>
      <c r="ZT1763"/>
      <c r="ZU1763"/>
      <c r="ZV1763"/>
      <c r="ZW1763"/>
      <c r="ZX1763"/>
      <c r="ZY1763"/>
      <c r="ZZ1763"/>
      <c r="AAA1763"/>
      <c r="AAB1763"/>
      <c r="AAC1763"/>
      <c r="AAD1763"/>
      <c r="AAE1763"/>
      <c r="AAF1763"/>
      <c r="AAG1763"/>
      <c r="AAH1763"/>
      <c r="AAI1763"/>
      <c r="AAJ1763"/>
      <c r="AAK1763"/>
      <c r="AAL1763"/>
      <c r="AAM1763"/>
      <c r="AAN1763"/>
      <c r="AAO1763"/>
      <c r="AAP1763"/>
      <c r="AAQ1763"/>
      <c r="AAR1763"/>
      <c r="AAS1763"/>
      <c r="AAT1763"/>
      <c r="AAU1763"/>
      <c r="AAV1763"/>
      <c r="AAW1763"/>
      <c r="AAX1763"/>
      <c r="AAY1763"/>
      <c r="AAZ1763"/>
      <c r="ABA1763"/>
      <c r="ABB1763"/>
      <c r="ABC1763"/>
      <c r="ABD1763"/>
      <c r="ABE1763"/>
      <c r="ABF1763"/>
      <c r="ABG1763"/>
      <c r="ABH1763"/>
      <c r="ABI1763"/>
      <c r="ABJ1763"/>
      <c r="ABK1763"/>
      <c r="ABL1763"/>
      <c r="ABM1763"/>
      <c r="ABN1763"/>
      <c r="ABO1763"/>
      <c r="ABP1763"/>
      <c r="ABQ1763"/>
      <c r="ABR1763"/>
      <c r="ABS1763"/>
      <c r="ABT1763"/>
      <c r="ABU1763"/>
      <c r="ABV1763"/>
      <c r="ABW1763"/>
      <c r="ABX1763"/>
      <c r="ABY1763"/>
      <c r="ABZ1763"/>
      <c r="ACA1763"/>
      <c r="ACB1763"/>
      <c r="ACC1763"/>
      <c r="ACD1763"/>
      <c r="ACE1763"/>
      <c r="ACF1763"/>
      <c r="ACG1763"/>
      <c r="ACH1763"/>
      <c r="ACI1763"/>
      <c r="ACJ1763"/>
      <c r="ACK1763"/>
      <c r="ACL1763"/>
      <c r="ACM1763"/>
      <c r="ACN1763"/>
      <c r="ACO1763"/>
      <c r="ACP1763"/>
      <c r="ACQ1763"/>
      <c r="ACR1763"/>
      <c r="ACS1763"/>
      <c r="ACT1763"/>
      <c r="ACU1763"/>
      <c r="ACV1763"/>
      <c r="ACW1763"/>
      <c r="ACX1763"/>
      <c r="ACY1763"/>
      <c r="ACZ1763"/>
      <c r="ADA1763"/>
      <c r="ADB1763"/>
      <c r="ADC1763"/>
      <c r="ADD1763"/>
      <c r="ADE1763"/>
      <c r="ADF1763"/>
      <c r="ADG1763"/>
      <c r="ADH1763"/>
      <c r="ADI1763"/>
      <c r="ADJ1763"/>
      <c r="ADK1763"/>
      <c r="ADL1763"/>
      <c r="ADM1763"/>
      <c r="ADN1763"/>
      <c r="ADO1763"/>
      <c r="ADP1763"/>
      <c r="ADQ1763"/>
      <c r="ADR1763"/>
      <c r="ADS1763"/>
      <c r="ADT1763"/>
      <c r="ADU1763"/>
      <c r="ADV1763"/>
      <c r="ADW1763"/>
      <c r="ADX1763"/>
      <c r="ADY1763"/>
      <c r="ADZ1763"/>
      <c r="AEA1763"/>
      <c r="AEB1763"/>
      <c r="AEC1763"/>
      <c r="AED1763"/>
      <c r="AEE1763"/>
      <c r="AEF1763"/>
      <c r="AEG1763"/>
      <c r="AEH1763"/>
      <c r="AEI1763"/>
      <c r="AEJ1763"/>
      <c r="AEK1763"/>
      <c r="AEL1763"/>
      <c r="AEM1763"/>
      <c r="AEN1763"/>
      <c r="AEO1763"/>
      <c r="AEP1763"/>
      <c r="AEQ1763"/>
      <c r="AER1763"/>
      <c r="AES1763"/>
      <c r="AET1763"/>
      <c r="AEU1763"/>
      <c r="AEV1763"/>
      <c r="AEW1763"/>
      <c r="AEX1763"/>
      <c r="AEY1763"/>
      <c r="AEZ1763"/>
      <c r="AFA1763"/>
      <c r="AFB1763"/>
      <c r="AFC1763"/>
      <c r="AFD1763"/>
      <c r="AFE1763"/>
      <c r="AFF1763"/>
      <c r="AFG1763"/>
      <c r="AFH1763"/>
      <c r="AFI1763"/>
      <c r="AFJ1763"/>
      <c r="AFK1763"/>
      <c r="AFL1763"/>
      <c r="AFM1763"/>
      <c r="AFN1763"/>
      <c r="AFO1763"/>
      <c r="AFP1763"/>
      <c r="AFQ1763"/>
      <c r="AFR1763"/>
      <c r="AFS1763"/>
      <c r="AFT1763"/>
      <c r="AFU1763"/>
      <c r="AFV1763"/>
      <c r="AFW1763"/>
      <c r="AFX1763"/>
      <c r="AFY1763"/>
      <c r="AFZ1763"/>
      <c r="AGA1763"/>
      <c r="AGB1763"/>
      <c r="AGC1763"/>
      <c r="AGD1763"/>
      <c r="AGE1763"/>
      <c r="AGF1763"/>
      <c r="AGG1763"/>
      <c r="AGH1763"/>
      <c r="AGI1763"/>
      <c r="AGJ1763"/>
      <c r="AGK1763"/>
      <c r="AGL1763"/>
      <c r="AGM1763"/>
      <c r="AGN1763"/>
      <c r="AGO1763"/>
      <c r="AGP1763"/>
      <c r="AGQ1763"/>
      <c r="AGR1763"/>
      <c r="AGS1763"/>
      <c r="AGT1763"/>
      <c r="AGU1763"/>
      <c r="AGV1763"/>
      <c r="AGW1763"/>
      <c r="AGX1763"/>
      <c r="AGY1763"/>
      <c r="AGZ1763"/>
      <c r="AHA1763"/>
      <c r="AHB1763"/>
      <c r="AHC1763"/>
      <c r="AHD1763"/>
      <c r="AHE1763"/>
      <c r="AHF1763"/>
      <c r="AHG1763"/>
      <c r="AHH1763"/>
      <c r="AHI1763"/>
      <c r="AHJ1763"/>
      <c r="AHK1763"/>
      <c r="AHL1763"/>
      <c r="AHM1763"/>
      <c r="AHN1763"/>
      <c r="AHO1763"/>
      <c r="AHP1763"/>
      <c r="AHQ1763"/>
      <c r="AHR1763"/>
      <c r="AHS1763"/>
      <c r="AHT1763"/>
      <c r="AHU1763"/>
      <c r="AHV1763"/>
      <c r="AHW1763"/>
      <c r="AHX1763"/>
      <c r="AHY1763"/>
      <c r="AHZ1763"/>
      <c r="AIA1763"/>
      <c r="AIB1763"/>
      <c r="AIC1763"/>
      <c r="AID1763"/>
      <c r="AIE1763"/>
      <c r="AIF1763"/>
      <c r="AIG1763"/>
      <c r="AIH1763"/>
      <c r="AII1763"/>
      <c r="AIJ1763"/>
      <c r="AIK1763"/>
      <c r="AIL1763"/>
      <c r="AIM1763"/>
      <c r="AIN1763"/>
      <c r="AIO1763"/>
      <c r="AIP1763"/>
      <c r="AIQ1763"/>
      <c r="AIR1763"/>
      <c r="AIS1763"/>
      <c r="AIT1763"/>
      <c r="AIU1763"/>
      <c r="AIV1763"/>
      <c r="AIW1763"/>
      <c r="AIX1763"/>
      <c r="AIY1763"/>
      <c r="AIZ1763"/>
      <c r="AJA1763"/>
      <c r="AJB1763"/>
      <c r="AJC1763"/>
      <c r="AJD1763"/>
      <c r="AJE1763"/>
      <c r="AJF1763"/>
      <c r="AJG1763"/>
      <c r="AJH1763"/>
      <c r="AJI1763"/>
      <c r="AJJ1763"/>
      <c r="AJK1763"/>
      <c r="AJL1763"/>
      <c r="AJM1763"/>
      <c r="AJN1763"/>
      <c r="AJO1763"/>
      <c r="AJP1763"/>
      <c r="AJQ1763"/>
      <c r="AJR1763"/>
      <c r="AJS1763"/>
      <c r="AJT1763"/>
      <c r="AJU1763"/>
      <c r="AJV1763"/>
      <c r="AJW1763"/>
      <c r="AJX1763"/>
      <c r="AJY1763"/>
      <c r="AJZ1763"/>
      <c r="AKA1763"/>
      <c r="AKB1763"/>
      <c r="AKC1763"/>
      <c r="AKD1763"/>
      <c r="AKE1763"/>
      <c r="AKF1763"/>
      <c r="AKG1763"/>
      <c r="AKH1763"/>
      <c r="AKI1763"/>
      <c r="AKJ1763"/>
      <c r="AKK1763"/>
      <c r="AKL1763"/>
      <c r="AKM1763"/>
      <c r="AKN1763"/>
      <c r="AKO1763"/>
      <c r="AKP1763"/>
      <c r="AKQ1763"/>
      <c r="AKR1763"/>
      <c r="AKS1763"/>
      <c r="AKT1763"/>
      <c r="AKU1763"/>
      <c r="AKV1763"/>
      <c r="AKW1763"/>
      <c r="AKX1763"/>
      <c r="AKY1763"/>
      <c r="AKZ1763"/>
      <c r="ALA1763"/>
      <c r="ALB1763"/>
      <c r="ALC1763"/>
      <c r="ALD1763"/>
      <c r="ALE1763"/>
      <c r="ALF1763"/>
      <c r="ALG1763"/>
      <c r="ALH1763"/>
      <c r="ALI1763"/>
      <c r="ALJ1763"/>
      <c r="ALK1763"/>
      <c r="ALL1763"/>
      <c r="ALM1763"/>
      <c r="ALN1763"/>
      <c r="ALO1763"/>
      <c r="ALP1763"/>
      <c r="ALQ1763"/>
      <c r="ALR1763"/>
      <c r="ALS1763"/>
      <c r="ALT1763"/>
      <c r="ALU1763"/>
      <c r="ALV1763"/>
      <c r="ALW1763"/>
      <c r="ALX1763"/>
      <c r="ALY1763"/>
      <c r="ALZ1763"/>
      <c r="AMA1763"/>
      <c r="AMB1763"/>
      <c r="AMC1763"/>
      <c r="AMD1763"/>
      <c r="AME1763"/>
      <c r="AMF1763"/>
      <c r="AMG1763"/>
      <c r="AMH1763"/>
      <c r="AMI1763"/>
      <c r="AMJ1763"/>
      <c r="AMK1763"/>
      <c r="AML1763"/>
      <c r="AMM1763"/>
      <c r="AMN1763"/>
      <c r="AMO1763"/>
    </row>
    <row r="1764" spans="1:1029" s="88" customFormat="1" x14ac:dyDescent="0.35">
      <c r="A1764" s="21">
        <v>10141103</v>
      </c>
      <c r="B1764" s="115" t="s">
        <v>496</v>
      </c>
      <c r="C1764" s="183" t="s">
        <v>495</v>
      </c>
      <c r="D1764" s="40" t="s">
        <v>616</v>
      </c>
      <c r="E1764" s="114" t="str">
        <f t="shared" si="325"/>
        <v>TRANSFORMADOR AUXILIAR MARCA:Merlin Gerin PS 14 PS 14</v>
      </c>
      <c r="F1764" s="127"/>
      <c r="G1764" s="166" t="s">
        <v>616</v>
      </c>
      <c r="H1764" s="21" t="s">
        <v>494</v>
      </c>
      <c r="I1764" s="21"/>
      <c r="J1764" s="21"/>
      <c r="K1764" s="133" t="s">
        <v>615</v>
      </c>
      <c r="L1764" s="134" t="s">
        <v>614</v>
      </c>
      <c r="M1764" s="40">
        <v>200</v>
      </c>
      <c r="N1764" s="40">
        <v>11</v>
      </c>
      <c r="O1764" s="21">
        <v>0.4</v>
      </c>
      <c r="P1764" s="124" t="s">
        <v>516</v>
      </c>
      <c r="Q1764" s="57">
        <v>2003</v>
      </c>
      <c r="R1764" s="62" t="s">
        <v>613</v>
      </c>
      <c r="S1764" s="115"/>
      <c r="T1764" s="126">
        <v>991</v>
      </c>
      <c r="U1764" s="111">
        <v>45</v>
      </c>
      <c r="V1764" s="113">
        <f t="shared" si="326"/>
        <v>698.10444444444443</v>
      </c>
      <c r="W1764" s="113">
        <f t="shared" si="327"/>
        <v>292.89555555555557</v>
      </c>
      <c r="X1764" s="112">
        <f t="shared" si="328"/>
        <v>292895.55555555556</v>
      </c>
      <c r="Y1764" s="118"/>
      <c r="Z1764" s="110">
        <f t="shared" ref="Z1764:Z1827" si="336">(U1764-(2017-Q1764))</f>
        <v>31</v>
      </c>
      <c r="AA1764" s="109">
        <f t="shared" si="329"/>
        <v>49.550000000000004</v>
      </c>
      <c r="AB1764" s="109">
        <f t="shared" si="330"/>
        <v>49550.000000000007</v>
      </c>
      <c r="AC1764" s="108">
        <f t="shared" si="331"/>
        <v>941.45</v>
      </c>
      <c r="AD1764" s="107">
        <f t="shared" si="332"/>
        <v>2.2222222222222223E-2</v>
      </c>
      <c r="AE1764" s="106">
        <f t="shared" si="333"/>
        <v>20.921111111111113</v>
      </c>
      <c r="AF1764" s="105">
        <f t="shared" si="334"/>
        <v>313.81666666666666</v>
      </c>
      <c r="AG1764" s="105">
        <f t="shared" si="335"/>
        <v>677.18333333333328</v>
      </c>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c r="FN1764"/>
      <c r="FO1764"/>
      <c r="FP1764"/>
      <c r="FQ1764"/>
      <c r="FR1764"/>
      <c r="FS1764"/>
      <c r="FT1764"/>
      <c r="FU1764"/>
      <c r="FV1764"/>
      <c r="FW1764"/>
      <c r="FX1764"/>
      <c r="FY1764"/>
      <c r="FZ1764"/>
      <c r="GA1764"/>
      <c r="GB1764"/>
      <c r="GC1764"/>
      <c r="GD1764"/>
      <c r="GE1764"/>
      <c r="GF1764"/>
      <c r="GG1764"/>
      <c r="GH1764"/>
      <c r="GI1764"/>
      <c r="GJ1764"/>
      <c r="GK1764"/>
      <c r="GL1764"/>
      <c r="GM1764"/>
      <c r="GN1764"/>
      <c r="GO1764"/>
      <c r="GP1764"/>
      <c r="GQ1764"/>
      <c r="GR1764"/>
      <c r="GS1764"/>
      <c r="GT1764"/>
      <c r="GU1764"/>
      <c r="GV1764"/>
      <c r="GW1764"/>
      <c r="GX1764"/>
      <c r="GY1764"/>
      <c r="GZ1764"/>
      <c r="HA1764"/>
      <c r="HB1764"/>
      <c r="HC1764"/>
      <c r="HD1764"/>
      <c r="HE1764"/>
      <c r="HF1764"/>
      <c r="HG1764"/>
      <c r="HH1764"/>
      <c r="HI1764"/>
      <c r="HJ1764"/>
      <c r="HK1764"/>
      <c r="HL1764"/>
      <c r="HM1764"/>
      <c r="HN1764"/>
      <c r="HO1764"/>
      <c r="HP1764"/>
      <c r="HQ1764"/>
      <c r="HR1764"/>
      <c r="HS1764"/>
      <c r="HT1764"/>
      <c r="HU1764"/>
      <c r="HV1764"/>
      <c r="HW1764"/>
      <c r="HX1764"/>
      <c r="HY1764"/>
      <c r="HZ1764"/>
      <c r="IA1764"/>
      <c r="IB1764"/>
      <c r="IC1764"/>
      <c r="ID1764"/>
      <c r="IE1764"/>
      <c r="IF1764"/>
      <c r="IG1764"/>
      <c r="IH1764"/>
      <c r="II1764"/>
      <c r="IJ1764"/>
      <c r="IK1764"/>
      <c r="IL1764"/>
      <c r="IM1764"/>
      <c r="IN1764"/>
      <c r="IO1764"/>
      <c r="IP1764"/>
      <c r="IQ1764"/>
      <c r="IR1764"/>
      <c r="IS1764"/>
      <c r="IT1764"/>
      <c r="IU1764"/>
      <c r="IV1764"/>
      <c r="IW1764"/>
      <c r="IX1764"/>
      <c r="IY1764"/>
      <c r="IZ1764"/>
      <c r="JA1764"/>
      <c r="JB1764"/>
      <c r="JC1764"/>
      <c r="JD1764"/>
      <c r="JE1764"/>
      <c r="JF1764"/>
      <c r="JG1764"/>
      <c r="JH1764"/>
      <c r="JI1764"/>
      <c r="JJ1764"/>
      <c r="JK1764"/>
      <c r="JL1764"/>
      <c r="JM1764"/>
      <c r="JN1764"/>
      <c r="JO1764"/>
      <c r="JP1764"/>
      <c r="JQ1764"/>
      <c r="JR1764"/>
      <c r="JS1764"/>
      <c r="JT1764"/>
      <c r="JU1764"/>
      <c r="JV1764"/>
      <c r="JW1764"/>
      <c r="JX1764"/>
      <c r="JY1764"/>
      <c r="JZ1764"/>
      <c r="KA1764"/>
      <c r="KB1764"/>
      <c r="KC1764"/>
      <c r="KD1764"/>
      <c r="KE1764"/>
      <c r="KF1764"/>
      <c r="KG1764"/>
      <c r="KH1764"/>
      <c r="KI1764"/>
      <c r="KJ1764"/>
      <c r="KK1764"/>
      <c r="KL1764"/>
      <c r="KM1764"/>
      <c r="KN1764"/>
      <c r="KO1764"/>
      <c r="KP1764"/>
      <c r="KQ1764"/>
      <c r="KR1764"/>
      <c r="KS1764"/>
      <c r="KT1764"/>
      <c r="KU1764"/>
      <c r="KV1764"/>
      <c r="KW1764"/>
      <c r="KX1764"/>
      <c r="KY1764"/>
      <c r="KZ1764"/>
      <c r="LA1764"/>
      <c r="LB1764"/>
      <c r="LC1764"/>
      <c r="LD1764"/>
      <c r="LE1764"/>
      <c r="LF1764"/>
      <c r="LG1764"/>
      <c r="LH1764"/>
      <c r="LI1764"/>
      <c r="LJ1764"/>
      <c r="LK1764"/>
      <c r="LL1764"/>
      <c r="LM1764"/>
      <c r="LN1764"/>
      <c r="LO1764"/>
      <c r="LP1764"/>
      <c r="LQ1764"/>
      <c r="LR1764"/>
      <c r="LS1764"/>
      <c r="LT1764"/>
      <c r="LU1764"/>
      <c r="LV1764"/>
      <c r="LW1764"/>
      <c r="LX1764"/>
      <c r="LY1764"/>
      <c r="LZ1764"/>
      <c r="MA1764"/>
      <c r="MB1764"/>
      <c r="MC1764"/>
      <c r="MD1764"/>
      <c r="ME1764"/>
      <c r="MF1764"/>
      <c r="MG1764"/>
      <c r="MH1764"/>
      <c r="MI1764"/>
      <c r="MJ1764"/>
      <c r="MK1764"/>
      <c r="ML1764"/>
      <c r="MM1764"/>
      <c r="MN1764"/>
      <c r="MO1764"/>
      <c r="MP1764"/>
      <c r="MQ1764"/>
      <c r="MR1764"/>
      <c r="MS1764"/>
      <c r="MT1764"/>
      <c r="MU1764"/>
      <c r="MV1764"/>
      <c r="MW1764"/>
      <c r="MX1764"/>
      <c r="MY1764"/>
      <c r="MZ1764"/>
      <c r="NA1764"/>
      <c r="NB1764"/>
      <c r="NC1764"/>
      <c r="ND1764"/>
      <c r="NE1764"/>
      <c r="NF1764"/>
      <c r="NG1764"/>
      <c r="NH1764"/>
      <c r="NI1764"/>
      <c r="NJ1764"/>
      <c r="NK1764"/>
      <c r="NL1764"/>
      <c r="NM1764"/>
      <c r="NN1764"/>
      <c r="NO1764"/>
      <c r="NP1764"/>
      <c r="NQ1764"/>
      <c r="NR1764"/>
      <c r="NS1764"/>
      <c r="NT1764"/>
      <c r="NU1764"/>
      <c r="NV1764"/>
      <c r="NW1764"/>
      <c r="NX1764"/>
      <c r="NY1764"/>
      <c r="NZ1764"/>
      <c r="OA1764"/>
      <c r="OB1764"/>
      <c r="OC1764"/>
      <c r="OD1764"/>
      <c r="OE1764"/>
      <c r="OF1764"/>
      <c r="OG1764"/>
      <c r="OH1764"/>
      <c r="OI1764"/>
      <c r="OJ1764"/>
      <c r="OK1764"/>
      <c r="OL1764"/>
      <c r="OM1764"/>
      <c r="ON1764"/>
      <c r="OO1764"/>
      <c r="OP1764"/>
      <c r="OQ1764"/>
      <c r="OR1764"/>
      <c r="OS1764"/>
      <c r="OT1764"/>
      <c r="OU1764"/>
      <c r="OV1764"/>
      <c r="OW1764"/>
      <c r="OX1764"/>
      <c r="OY1764"/>
      <c r="OZ1764"/>
      <c r="PA1764"/>
      <c r="PB1764"/>
      <c r="PC1764"/>
      <c r="PD1764"/>
      <c r="PE1764"/>
      <c r="PF1764"/>
      <c r="PG1764"/>
      <c r="PH1764"/>
      <c r="PI1764"/>
      <c r="PJ1764"/>
      <c r="PK1764"/>
      <c r="PL1764"/>
      <c r="PM1764"/>
      <c r="PN1764"/>
      <c r="PO1764"/>
      <c r="PP1764"/>
      <c r="PQ1764"/>
      <c r="PR1764"/>
      <c r="PS1764"/>
      <c r="PT1764"/>
      <c r="PU1764"/>
      <c r="PV1764"/>
      <c r="PW1764"/>
      <c r="PX1764"/>
      <c r="PY1764"/>
      <c r="PZ1764"/>
      <c r="QA1764"/>
      <c r="QB1764"/>
      <c r="QC1764"/>
      <c r="QD1764"/>
      <c r="QE1764"/>
      <c r="QF1764"/>
      <c r="QG1764"/>
      <c r="QH1764"/>
      <c r="QI1764"/>
      <c r="QJ1764"/>
      <c r="QK1764"/>
      <c r="QL1764"/>
      <c r="QM1764"/>
      <c r="QN1764"/>
      <c r="QO1764"/>
      <c r="QP1764"/>
      <c r="QQ1764"/>
      <c r="QR1764"/>
      <c r="QS1764"/>
      <c r="QT1764"/>
      <c r="QU1764"/>
      <c r="QV1764"/>
      <c r="QW1764"/>
      <c r="QX1764"/>
      <c r="QY1764"/>
      <c r="QZ1764"/>
      <c r="RA1764"/>
      <c r="RB1764"/>
      <c r="RC1764"/>
      <c r="RD1764"/>
      <c r="RE1764"/>
      <c r="RF1764"/>
      <c r="RG1764"/>
      <c r="RH1764"/>
      <c r="RI1764"/>
      <c r="RJ1764"/>
      <c r="RK1764"/>
      <c r="RL1764"/>
      <c r="RM1764"/>
      <c r="RN1764"/>
      <c r="RO1764"/>
      <c r="RP1764"/>
      <c r="RQ1764"/>
      <c r="RR1764"/>
      <c r="RS1764"/>
      <c r="RT1764"/>
      <c r="RU1764"/>
      <c r="RV1764"/>
      <c r="RW1764"/>
      <c r="RX1764"/>
      <c r="RY1764"/>
      <c r="RZ1764"/>
      <c r="SA1764"/>
      <c r="SB1764"/>
      <c r="SC1764"/>
      <c r="SD1764"/>
      <c r="SE1764"/>
      <c r="SF1764"/>
      <c r="SG1764"/>
      <c r="SH1764"/>
      <c r="SI1764"/>
      <c r="SJ1764"/>
      <c r="SK1764"/>
      <c r="SL1764"/>
      <c r="SM1764"/>
      <c r="SN1764"/>
      <c r="SO1764"/>
      <c r="SP1764"/>
      <c r="SQ1764"/>
      <c r="SR1764"/>
      <c r="SS1764"/>
      <c r="ST1764"/>
      <c r="SU1764"/>
      <c r="SV1764"/>
      <c r="SW1764"/>
      <c r="SX1764"/>
      <c r="SY1764"/>
      <c r="SZ1764"/>
      <c r="TA1764"/>
      <c r="TB1764"/>
      <c r="TC1764"/>
      <c r="TD1764"/>
      <c r="TE1764"/>
      <c r="TF1764"/>
      <c r="TG1764"/>
      <c r="TH1764"/>
      <c r="TI1764"/>
      <c r="TJ1764"/>
      <c r="TK1764"/>
      <c r="TL1764"/>
      <c r="TM1764"/>
      <c r="TN1764"/>
      <c r="TO1764"/>
      <c r="TP1764"/>
      <c r="TQ1764"/>
      <c r="TR1764"/>
      <c r="TS1764"/>
      <c r="TT1764"/>
      <c r="TU1764"/>
      <c r="TV1764"/>
      <c r="TW1764"/>
      <c r="TX1764"/>
      <c r="TY1764"/>
      <c r="TZ1764"/>
      <c r="UA1764"/>
      <c r="UB1764"/>
      <c r="UC1764"/>
      <c r="UD1764"/>
      <c r="UE1764"/>
      <c r="UF1764"/>
      <c r="UG1764"/>
      <c r="UH1764"/>
      <c r="UI1764"/>
      <c r="UJ1764"/>
      <c r="UK1764"/>
      <c r="UL1764"/>
      <c r="UM1764"/>
      <c r="UN1764"/>
      <c r="UO1764"/>
      <c r="UP1764"/>
      <c r="UQ1764"/>
      <c r="UR1764"/>
      <c r="US1764"/>
      <c r="UT1764"/>
      <c r="UU1764"/>
      <c r="UV1764"/>
      <c r="UW1764"/>
      <c r="UX1764"/>
      <c r="UY1764"/>
      <c r="UZ1764"/>
      <c r="VA1764"/>
      <c r="VB1764"/>
      <c r="VC1764"/>
      <c r="VD1764"/>
      <c r="VE1764"/>
      <c r="VF1764"/>
      <c r="VG1764"/>
      <c r="VH1764"/>
      <c r="VI1764"/>
      <c r="VJ1764"/>
      <c r="VK1764"/>
      <c r="VL1764"/>
      <c r="VM1764"/>
      <c r="VN1764"/>
      <c r="VO1764"/>
      <c r="VP1764"/>
      <c r="VQ1764"/>
      <c r="VR1764"/>
      <c r="VS1764"/>
      <c r="VT1764"/>
      <c r="VU1764"/>
      <c r="VV1764"/>
      <c r="VW1764"/>
      <c r="VX1764"/>
      <c r="VY1764"/>
      <c r="VZ1764"/>
      <c r="WA1764"/>
      <c r="WB1764"/>
      <c r="WC1764"/>
      <c r="WD1764"/>
      <c r="WE1764"/>
      <c r="WF1764"/>
      <c r="WG1764"/>
      <c r="WH1764"/>
      <c r="WI1764"/>
      <c r="WJ1764"/>
      <c r="WK1764"/>
      <c r="WL1764"/>
      <c r="WM1764"/>
      <c r="WN1764"/>
      <c r="WO1764"/>
      <c r="WP1764"/>
      <c r="WQ1764"/>
      <c r="WR1764"/>
      <c r="WS1764"/>
      <c r="WT1764"/>
      <c r="WU1764"/>
      <c r="WV1764"/>
      <c r="WW1764"/>
      <c r="WX1764"/>
      <c r="WY1764"/>
      <c r="WZ1764"/>
      <c r="XA1764"/>
      <c r="XB1764"/>
      <c r="XC1764"/>
      <c r="XD1764"/>
      <c r="XE1764"/>
      <c r="XF1764"/>
      <c r="XG1764"/>
      <c r="XH1764"/>
      <c r="XI1764"/>
      <c r="XJ1764"/>
      <c r="XK1764"/>
      <c r="XL1764"/>
      <c r="XM1764"/>
      <c r="XN1764"/>
      <c r="XO1764"/>
      <c r="XP1764"/>
      <c r="XQ1764"/>
      <c r="XR1764"/>
      <c r="XS1764"/>
      <c r="XT1764"/>
      <c r="XU1764"/>
      <c r="XV1764"/>
      <c r="XW1764"/>
      <c r="XX1764"/>
      <c r="XY1764"/>
      <c r="XZ1764"/>
      <c r="YA1764"/>
      <c r="YB1764"/>
      <c r="YC1764"/>
      <c r="YD1764"/>
      <c r="YE1764"/>
      <c r="YF1764"/>
      <c r="YG1764"/>
      <c r="YH1764"/>
      <c r="YI1764"/>
      <c r="YJ1764"/>
      <c r="YK1764"/>
      <c r="YL1764"/>
      <c r="YM1764"/>
      <c r="YN1764"/>
      <c r="YO1764"/>
      <c r="YP1764"/>
      <c r="YQ1764"/>
      <c r="YR1764"/>
      <c r="YS1764"/>
      <c r="YT1764"/>
      <c r="YU1764"/>
      <c r="YV1764"/>
      <c r="YW1764"/>
      <c r="YX1764"/>
      <c r="YY1764"/>
      <c r="YZ1764"/>
      <c r="ZA1764"/>
      <c r="ZB1764"/>
      <c r="ZC1764"/>
      <c r="ZD1764"/>
      <c r="ZE1764"/>
      <c r="ZF1764"/>
      <c r="ZG1764"/>
      <c r="ZH1764"/>
      <c r="ZI1764"/>
      <c r="ZJ1764"/>
      <c r="ZK1764"/>
      <c r="ZL1764"/>
      <c r="ZM1764"/>
      <c r="ZN1764"/>
      <c r="ZO1764"/>
      <c r="ZP1764"/>
      <c r="ZQ1764"/>
      <c r="ZR1764"/>
      <c r="ZS1764"/>
      <c r="ZT1764"/>
      <c r="ZU1764"/>
      <c r="ZV1764"/>
      <c r="ZW1764"/>
      <c r="ZX1764"/>
      <c r="ZY1764"/>
      <c r="ZZ1764"/>
      <c r="AAA1764"/>
      <c r="AAB1764"/>
      <c r="AAC1764"/>
      <c r="AAD1764"/>
      <c r="AAE1764"/>
      <c r="AAF1764"/>
      <c r="AAG1764"/>
      <c r="AAH1764"/>
      <c r="AAI1764"/>
      <c r="AAJ1764"/>
      <c r="AAK1764"/>
      <c r="AAL1764"/>
      <c r="AAM1764"/>
      <c r="AAN1764"/>
      <c r="AAO1764"/>
      <c r="AAP1764"/>
      <c r="AAQ1764"/>
      <c r="AAR1764"/>
      <c r="AAS1764"/>
      <c r="AAT1764"/>
      <c r="AAU1764"/>
      <c r="AAV1764"/>
      <c r="AAW1764"/>
      <c r="AAX1764"/>
      <c r="AAY1764"/>
      <c r="AAZ1764"/>
      <c r="ABA1764"/>
      <c r="ABB1764"/>
      <c r="ABC1764"/>
      <c r="ABD1764"/>
      <c r="ABE1764"/>
      <c r="ABF1764"/>
      <c r="ABG1764"/>
      <c r="ABH1764"/>
      <c r="ABI1764"/>
      <c r="ABJ1764"/>
      <c r="ABK1764"/>
      <c r="ABL1764"/>
      <c r="ABM1764"/>
      <c r="ABN1764"/>
      <c r="ABO1764"/>
      <c r="ABP1764"/>
      <c r="ABQ1764"/>
      <c r="ABR1764"/>
      <c r="ABS1764"/>
      <c r="ABT1764"/>
      <c r="ABU1764"/>
      <c r="ABV1764"/>
      <c r="ABW1764"/>
      <c r="ABX1764"/>
      <c r="ABY1764"/>
      <c r="ABZ1764"/>
      <c r="ACA1764"/>
      <c r="ACB1764"/>
      <c r="ACC1764"/>
      <c r="ACD1764"/>
      <c r="ACE1764"/>
      <c r="ACF1764"/>
      <c r="ACG1764"/>
      <c r="ACH1764"/>
      <c r="ACI1764"/>
      <c r="ACJ1764"/>
      <c r="ACK1764"/>
      <c r="ACL1764"/>
      <c r="ACM1764"/>
      <c r="ACN1764"/>
      <c r="ACO1764"/>
      <c r="ACP1764"/>
      <c r="ACQ1764"/>
      <c r="ACR1764"/>
      <c r="ACS1764"/>
      <c r="ACT1764"/>
      <c r="ACU1764"/>
      <c r="ACV1764"/>
      <c r="ACW1764"/>
      <c r="ACX1764"/>
      <c r="ACY1764"/>
      <c r="ACZ1764"/>
      <c r="ADA1764"/>
      <c r="ADB1764"/>
      <c r="ADC1764"/>
      <c r="ADD1764"/>
      <c r="ADE1764"/>
      <c r="ADF1764"/>
      <c r="ADG1764"/>
      <c r="ADH1764"/>
      <c r="ADI1764"/>
      <c r="ADJ1764"/>
      <c r="ADK1764"/>
      <c r="ADL1764"/>
      <c r="ADM1764"/>
      <c r="ADN1764"/>
      <c r="ADO1764"/>
      <c r="ADP1764"/>
      <c r="ADQ1764"/>
      <c r="ADR1764"/>
      <c r="ADS1764"/>
      <c r="ADT1764"/>
      <c r="ADU1764"/>
      <c r="ADV1764"/>
      <c r="ADW1764"/>
      <c r="ADX1764"/>
      <c r="ADY1764"/>
      <c r="ADZ1764"/>
      <c r="AEA1764"/>
      <c r="AEB1764"/>
      <c r="AEC1764"/>
      <c r="AED1764"/>
      <c r="AEE1764"/>
      <c r="AEF1764"/>
      <c r="AEG1764"/>
      <c r="AEH1764"/>
      <c r="AEI1764"/>
      <c r="AEJ1764"/>
      <c r="AEK1764"/>
      <c r="AEL1764"/>
      <c r="AEM1764"/>
      <c r="AEN1764"/>
      <c r="AEO1764"/>
      <c r="AEP1764"/>
      <c r="AEQ1764"/>
      <c r="AER1764"/>
      <c r="AES1764"/>
      <c r="AET1764"/>
      <c r="AEU1764"/>
      <c r="AEV1764"/>
      <c r="AEW1764"/>
      <c r="AEX1764"/>
      <c r="AEY1764"/>
      <c r="AEZ1764"/>
      <c r="AFA1764"/>
      <c r="AFB1764"/>
      <c r="AFC1764"/>
      <c r="AFD1764"/>
      <c r="AFE1764"/>
      <c r="AFF1764"/>
      <c r="AFG1764"/>
      <c r="AFH1764"/>
      <c r="AFI1764"/>
      <c r="AFJ1764"/>
      <c r="AFK1764"/>
      <c r="AFL1764"/>
      <c r="AFM1764"/>
      <c r="AFN1764"/>
      <c r="AFO1764"/>
      <c r="AFP1764"/>
      <c r="AFQ1764"/>
      <c r="AFR1764"/>
      <c r="AFS1764"/>
      <c r="AFT1764"/>
      <c r="AFU1764"/>
      <c r="AFV1764"/>
      <c r="AFW1764"/>
      <c r="AFX1764"/>
      <c r="AFY1764"/>
      <c r="AFZ1764"/>
      <c r="AGA1764"/>
      <c r="AGB1764"/>
      <c r="AGC1764"/>
      <c r="AGD1764"/>
      <c r="AGE1764"/>
      <c r="AGF1764"/>
      <c r="AGG1764"/>
      <c r="AGH1764"/>
      <c r="AGI1764"/>
      <c r="AGJ1764"/>
      <c r="AGK1764"/>
      <c r="AGL1764"/>
      <c r="AGM1764"/>
      <c r="AGN1764"/>
      <c r="AGO1764"/>
      <c r="AGP1764"/>
      <c r="AGQ1764"/>
      <c r="AGR1764"/>
      <c r="AGS1764"/>
      <c r="AGT1764"/>
      <c r="AGU1764"/>
      <c r="AGV1764"/>
      <c r="AGW1764"/>
      <c r="AGX1764"/>
      <c r="AGY1764"/>
      <c r="AGZ1764"/>
      <c r="AHA1764"/>
      <c r="AHB1764"/>
      <c r="AHC1764"/>
      <c r="AHD1764"/>
      <c r="AHE1764"/>
      <c r="AHF1764"/>
      <c r="AHG1764"/>
      <c r="AHH1764"/>
      <c r="AHI1764"/>
      <c r="AHJ1764"/>
      <c r="AHK1764"/>
      <c r="AHL1764"/>
      <c r="AHM1764"/>
      <c r="AHN1764"/>
      <c r="AHO1764"/>
      <c r="AHP1764"/>
      <c r="AHQ1764"/>
      <c r="AHR1764"/>
      <c r="AHS1764"/>
      <c r="AHT1764"/>
      <c r="AHU1764"/>
      <c r="AHV1764"/>
      <c r="AHW1764"/>
      <c r="AHX1764"/>
      <c r="AHY1764"/>
      <c r="AHZ1764"/>
      <c r="AIA1764"/>
      <c r="AIB1764"/>
      <c r="AIC1764"/>
      <c r="AID1764"/>
      <c r="AIE1764"/>
      <c r="AIF1764"/>
      <c r="AIG1764"/>
      <c r="AIH1764"/>
      <c r="AII1764"/>
      <c r="AIJ1764"/>
      <c r="AIK1764"/>
      <c r="AIL1764"/>
      <c r="AIM1764"/>
      <c r="AIN1764"/>
      <c r="AIO1764"/>
      <c r="AIP1764"/>
      <c r="AIQ1764"/>
      <c r="AIR1764"/>
      <c r="AIS1764"/>
      <c r="AIT1764"/>
      <c r="AIU1764"/>
      <c r="AIV1764"/>
      <c r="AIW1764"/>
      <c r="AIX1764"/>
      <c r="AIY1764"/>
      <c r="AIZ1764"/>
      <c r="AJA1764"/>
      <c r="AJB1764"/>
      <c r="AJC1764"/>
      <c r="AJD1764"/>
      <c r="AJE1764"/>
      <c r="AJF1764"/>
      <c r="AJG1764"/>
      <c r="AJH1764"/>
      <c r="AJI1764"/>
      <c r="AJJ1764"/>
      <c r="AJK1764"/>
      <c r="AJL1764"/>
      <c r="AJM1764"/>
      <c r="AJN1764"/>
      <c r="AJO1764"/>
      <c r="AJP1764"/>
      <c r="AJQ1764"/>
      <c r="AJR1764"/>
      <c r="AJS1764"/>
      <c r="AJT1764"/>
      <c r="AJU1764"/>
      <c r="AJV1764"/>
      <c r="AJW1764"/>
      <c r="AJX1764"/>
      <c r="AJY1764"/>
      <c r="AJZ1764"/>
      <c r="AKA1764"/>
      <c r="AKB1764"/>
      <c r="AKC1764"/>
      <c r="AKD1764"/>
      <c r="AKE1764"/>
      <c r="AKF1764"/>
      <c r="AKG1764"/>
      <c r="AKH1764"/>
      <c r="AKI1764"/>
      <c r="AKJ1764"/>
      <c r="AKK1764"/>
      <c r="AKL1764"/>
      <c r="AKM1764"/>
      <c r="AKN1764"/>
      <c r="AKO1764"/>
      <c r="AKP1764"/>
      <c r="AKQ1764"/>
      <c r="AKR1764"/>
      <c r="AKS1764"/>
      <c r="AKT1764"/>
      <c r="AKU1764"/>
      <c r="AKV1764"/>
      <c r="AKW1764"/>
      <c r="AKX1764"/>
      <c r="AKY1764"/>
      <c r="AKZ1764"/>
      <c r="ALA1764"/>
      <c r="ALB1764"/>
      <c r="ALC1764"/>
      <c r="ALD1764"/>
      <c r="ALE1764"/>
      <c r="ALF1764"/>
      <c r="ALG1764"/>
      <c r="ALH1764"/>
      <c r="ALI1764"/>
      <c r="ALJ1764"/>
      <c r="ALK1764"/>
      <c r="ALL1764"/>
      <c r="ALM1764"/>
      <c r="ALN1764"/>
      <c r="ALO1764"/>
      <c r="ALP1764"/>
      <c r="ALQ1764"/>
      <c r="ALR1764"/>
      <c r="ALS1764"/>
      <c r="ALT1764"/>
      <c r="ALU1764"/>
      <c r="ALV1764"/>
      <c r="ALW1764"/>
      <c r="ALX1764"/>
      <c r="ALY1764"/>
      <c r="ALZ1764"/>
      <c r="AMA1764"/>
      <c r="AMB1764"/>
      <c r="AMC1764"/>
      <c r="AMD1764"/>
      <c r="AME1764"/>
      <c r="AMF1764"/>
      <c r="AMG1764"/>
      <c r="AMH1764"/>
      <c r="AMI1764"/>
      <c r="AMJ1764"/>
      <c r="AMK1764"/>
      <c r="AML1764"/>
      <c r="AMM1764"/>
      <c r="AMN1764"/>
      <c r="AMO1764"/>
    </row>
    <row r="1765" spans="1:1029" s="88" customFormat="1" x14ac:dyDescent="0.35">
      <c r="A1765" s="21">
        <v>10141103</v>
      </c>
      <c r="B1765" s="115" t="s">
        <v>496</v>
      </c>
      <c r="C1765" s="183" t="s">
        <v>495</v>
      </c>
      <c r="D1765" s="40" t="s">
        <v>616</v>
      </c>
      <c r="E1765" s="114" t="str">
        <f t="shared" si="325"/>
        <v>TRANSFORMADOR AUXILIAR MARCA:Merlin Gerin PS 14 PS 14</v>
      </c>
      <c r="F1765" s="233"/>
      <c r="G1765" s="166" t="s">
        <v>616</v>
      </c>
      <c r="H1765" s="21" t="s">
        <v>494</v>
      </c>
      <c r="I1765" s="21"/>
      <c r="J1765" s="21"/>
      <c r="K1765" s="133" t="s">
        <v>615</v>
      </c>
      <c r="L1765" s="134" t="s">
        <v>614</v>
      </c>
      <c r="M1765" s="40">
        <v>200</v>
      </c>
      <c r="N1765" s="40">
        <v>11</v>
      </c>
      <c r="O1765" s="21">
        <v>0.4</v>
      </c>
      <c r="P1765" s="124" t="s">
        <v>516</v>
      </c>
      <c r="Q1765" s="57">
        <v>2003</v>
      </c>
      <c r="R1765" s="62" t="s">
        <v>613</v>
      </c>
      <c r="S1765" s="115"/>
      <c r="T1765" s="126">
        <v>991</v>
      </c>
      <c r="U1765" s="111">
        <v>45</v>
      </c>
      <c r="V1765" s="113">
        <f t="shared" si="326"/>
        <v>698.10444444444443</v>
      </c>
      <c r="W1765" s="113">
        <f t="shared" si="327"/>
        <v>292.89555555555557</v>
      </c>
      <c r="X1765" s="112">
        <f t="shared" si="328"/>
        <v>292895.55555555556</v>
      </c>
      <c r="Y1765" s="118"/>
      <c r="Z1765" s="110">
        <f t="shared" si="336"/>
        <v>31</v>
      </c>
      <c r="AA1765" s="109">
        <f t="shared" si="329"/>
        <v>49.550000000000004</v>
      </c>
      <c r="AB1765" s="109">
        <f t="shared" si="330"/>
        <v>49550.000000000007</v>
      </c>
      <c r="AC1765" s="108">
        <f t="shared" si="331"/>
        <v>941.45</v>
      </c>
      <c r="AD1765" s="107">
        <f t="shared" si="332"/>
        <v>2.2222222222222223E-2</v>
      </c>
      <c r="AE1765" s="106">
        <f t="shared" si="333"/>
        <v>20.921111111111113</v>
      </c>
      <c r="AF1765" s="105">
        <f t="shared" si="334"/>
        <v>313.81666666666666</v>
      </c>
      <c r="AG1765" s="105">
        <f t="shared" si="335"/>
        <v>677.18333333333328</v>
      </c>
      <c r="AH1765" s="104"/>
      <c r="AI1765" s="104"/>
      <c r="AJ1765" s="104"/>
      <c r="AK1765" s="104"/>
      <c r="AL1765" s="104"/>
      <c r="AM1765" s="104"/>
      <c r="AN1765" s="104"/>
      <c r="AO1765" s="104"/>
      <c r="AP1765" s="104"/>
      <c r="AQ1765" s="104"/>
      <c r="AR1765" s="104"/>
      <c r="AS1765" s="104"/>
      <c r="AT1765" s="104"/>
      <c r="AU1765" s="104"/>
      <c r="AV1765" s="104"/>
      <c r="AW1765" s="104"/>
      <c r="AX1765" s="104"/>
      <c r="AY1765" s="104"/>
      <c r="AZ1765" s="104"/>
      <c r="BA1765" s="104"/>
      <c r="BB1765" s="104"/>
      <c r="BC1765" s="104"/>
      <c r="BD1765" s="104"/>
      <c r="BE1765" s="104"/>
      <c r="BF1765" s="104"/>
      <c r="BG1765" s="104"/>
      <c r="BH1765" s="104"/>
      <c r="BI1765" s="104"/>
      <c r="BJ1765" s="104"/>
      <c r="BK1765" s="104"/>
      <c r="BL1765" s="104"/>
      <c r="BM1765" s="104"/>
      <c r="BN1765" s="104"/>
      <c r="BO1765" s="104"/>
      <c r="BP1765" s="104"/>
      <c r="BQ1765" s="104"/>
      <c r="BR1765" s="104"/>
      <c r="BS1765" s="104"/>
      <c r="BT1765" s="104"/>
      <c r="BU1765" s="104"/>
      <c r="BV1765" s="104"/>
      <c r="BW1765" s="104"/>
      <c r="BX1765" s="104"/>
      <c r="BY1765" s="104"/>
      <c r="BZ1765" s="104"/>
      <c r="CA1765" s="104"/>
      <c r="CB1765" s="104"/>
      <c r="CC1765" s="104"/>
      <c r="CD1765" s="104"/>
      <c r="CE1765" s="104"/>
      <c r="CF1765" s="104"/>
      <c r="CG1765" s="104"/>
      <c r="CH1765" s="104"/>
      <c r="CI1765" s="104"/>
      <c r="CJ1765" s="104"/>
      <c r="CK1765" s="104"/>
      <c r="CL1765" s="104"/>
      <c r="CM1765" s="104"/>
      <c r="CN1765" s="104"/>
      <c r="CO1765" s="104"/>
      <c r="CP1765" s="104"/>
      <c r="CQ1765" s="104"/>
      <c r="CR1765" s="104"/>
      <c r="CS1765" s="104"/>
      <c r="CT1765" s="104"/>
      <c r="CU1765" s="104"/>
      <c r="CV1765" s="104"/>
      <c r="CW1765" s="104"/>
      <c r="CX1765" s="104"/>
      <c r="CY1765" s="104"/>
      <c r="CZ1765" s="104"/>
      <c r="DA1765" s="104"/>
      <c r="DB1765" s="104"/>
      <c r="DC1765" s="104"/>
      <c r="DD1765" s="104"/>
      <c r="DE1765" s="104"/>
      <c r="DF1765" s="104"/>
      <c r="DG1765" s="104"/>
      <c r="DH1765" s="104"/>
      <c r="DI1765" s="104"/>
      <c r="DJ1765" s="104"/>
      <c r="DK1765" s="104"/>
      <c r="DL1765" s="104"/>
      <c r="DM1765" s="104"/>
      <c r="DN1765" s="104"/>
      <c r="DO1765" s="104"/>
      <c r="DP1765" s="104"/>
      <c r="DQ1765" s="104"/>
      <c r="DR1765" s="104"/>
      <c r="DS1765" s="104"/>
      <c r="DT1765" s="104"/>
      <c r="DU1765" s="104"/>
      <c r="DV1765" s="104"/>
      <c r="DW1765" s="104"/>
      <c r="DX1765" s="104"/>
      <c r="DY1765" s="104"/>
      <c r="DZ1765" s="104"/>
      <c r="EA1765" s="104"/>
      <c r="EB1765" s="104"/>
      <c r="EC1765" s="104"/>
      <c r="ED1765" s="104"/>
      <c r="EE1765" s="104"/>
      <c r="EF1765" s="104"/>
      <c r="EG1765" s="104"/>
      <c r="EH1765" s="104"/>
      <c r="EI1765" s="104"/>
      <c r="EJ1765" s="104"/>
      <c r="EK1765" s="104"/>
      <c r="EL1765" s="104"/>
      <c r="EM1765" s="104"/>
      <c r="EN1765" s="104"/>
      <c r="EO1765" s="104"/>
      <c r="EP1765" s="104"/>
      <c r="EQ1765" s="104"/>
      <c r="ER1765" s="104"/>
      <c r="ES1765" s="104"/>
      <c r="ET1765" s="104"/>
      <c r="EU1765" s="104"/>
      <c r="EV1765" s="104"/>
      <c r="EW1765" s="104"/>
      <c r="EX1765" s="104"/>
      <c r="EY1765" s="104"/>
      <c r="EZ1765" s="104"/>
      <c r="FA1765" s="104"/>
      <c r="FB1765" s="104"/>
      <c r="FC1765" s="104"/>
      <c r="FD1765" s="104"/>
      <c r="FE1765" s="104"/>
      <c r="FF1765" s="104"/>
      <c r="FG1765" s="104"/>
      <c r="FH1765" s="104"/>
      <c r="FI1765" s="104"/>
      <c r="FJ1765" s="104"/>
      <c r="FK1765" s="104"/>
      <c r="FL1765" s="104"/>
      <c r="FM1765" s="104"/>
      <c r="FN1765" s="104"/>
      <c r="FO1765" s="104"/>
      <c r="FP1765" s="104"/>
      <c r="FQ1765" s="104"/>
      <c r="FR1765" s="104"/>
      <c r="FS1765" s="104"/>
      <c r="FT1765" s="104"/>
      <c r="FU1765" s="104"/>
      <c r="FV1765" s="104"/>
      <c r="FW1765" s="104"/>
      <c r="FX1765" s="104"/>
      <c r="FY1765" s="104"/>
      <c r="FZ1765" s="104"/>
      <c r="GA1765" s="104"/>
      <c r="GB1765" s="104"/>
      <c r="GC1765" s="104"/>
      <c r="GD1765" s="104"/>
      <c r="GE1765" s="104"/>
      <c r="GF1765" s="104"/>
      <c r="GG1765" s="104"/>
      <c r="GH1765" s="104"/>
      <c r="GI1765" s="104"/>
      <c r="GJ1765" s="104"/>
      <c r="GK1765" s="104"/>
      <c r="GL1765" s="104"/>
      <c r="GM1765" s="104"/>
      <c r="GN1765" s="104"/>
      <c r="GO1765" s="104"/>
      <c r="GP1765" s="104"/>
      <c r="GQ1765" s="104"/>
      <c r="GR1765" s="104"/>
      <c r="GS1765" s="104"/>
      <c r="GT1765" s="104"/>
      <c r="GU1765" s="104"/>
      <c r="GV1765" s="104"/>
      <c r="GW1765" s="104"/>
      <c r="GX1765" s="104"/>
      <c r="GY1765" s="104"/>
      <c r="GZ1765" s="104"/>
      <c r="HA1765" s="104"/>
      <c r="HB1765" s="104"/>
      <c r="HC1765" s="104"/>
      <c r="HD1765" s="104"/>
      <c r="HE1765" s="104"/>
      <c r="HF1765" s="104"/>
      <c r="HG1765" s="104"/>
      <c r="HH1765" s="104"/>
      <c r="HI1765" s="104"/>
      <c r="HJ1765" s="104"/>
      <c r="HK1765" s="104"/>
      <c r="HL1765" s="104"/>
      <c r="HM1765" s="104"/>
      <c r="HN1765" s="104"/>
      <c r="HO1765" s="104"/>
      <c r="HP1765" s="104"/>
      <c r="HQ1765" s="104"/>
      <c r="HR1765" s="104"/>
      <c r="HS1765" s="104"/>
      <c r="HT1765" s="104"/>
      <c r="HU1765" s="104"/>
      <c r="HV1765" s="104"/>
      <c r="HW1765" s="104"/>
      <c r="HX1765" s="104"/>
      <c r="HY1765" s="104"/>
      <c r="HZ1765" s="104"/>
      <c r="IA1765" s="104"/>
      <c r="IB1765" s="104"/>
      <c r="IC1765" s="104"/>
      <c r="ID1765" s="104"/>
      <c r="IE1765" s="104"/>
      <c r="IF1765" s="104"/>
      <c r="IG1765" s="104"/>
      <c r="IH1765" s="104"/>
      <c r="II1765" s="104"/>
      <c r="IJ1765" s="104"/>
      <c r="IK1765" s="104"/>
      <c r="IL1765" s="104"/>
      <c r="IM1765" s="104"/>
      <c r="IN1765" s="104"/>
      <c r="IO1765" s="104"/>
      <c r="IP1765" s="104"/>
      <c r="IQ1765" s="104"/>
      <c r="IR1765" s="104"/>
      <c r="IS1765" s="104"/>
      <c r="IT1765" s="104"/>
      <c r="IU1765" s="104"/>
      <c r="IV1765" s="104"/>
      <c r="IW1765" s="104"/>
      <c r="IX1765" s="104"/>
      <c r="IY1765" s="104"/>
      <c r="IZ1765" s="104"/>
      <c r="JA1765" s="104"/>
      <c r="JB1765" s="104"/>
      <c r="JC1765" s="104"/>
      <c r="JD1765" s="104"/>
      <c r="JE1765" s="104"/>
      <c r="JF1765" s="104"/>
      <c r="JG1765" s="104"/>
      <c r="JH1765" s="104"/>
      <c r="JI1765" s="104"/>
      <c r="JJ1765" s="104"/>
      <c r="JK1765" s="104"/>
      <c r="JL1765" s="104"/>
      <c r="JM1765" s="104"/>
      <c r="JN1765" s="104"/>
      <c r="JO1765" s="104"/>
      <c r="JP1765" s="104"/>
      <c r="JQ1765" s="104"/>
      <c r="JR1765" s="104"/>
      <c r="JS1765" s="104"/>
      <c r="JT1765" s="104"/>
      <c r="JU1765" s="104"/>
      <c r="JV1765" s="104"/>
      <c r="JW1765" s="104"/>
      <c r="JX1765" s="104"/>
      <c r="JY1765" s="104"/>
      <c r="JZ1765" s="104"/>
      <c r="KA1765" s="104"/>
      <c r="KB1765" s="104"/>
      <c r="KC1765" s="104"/>
      <c r="KD1765" s="104"/>
      <c r="KE1765" s="104"/>
      <c r="KF1765" s="104"/>
      <c r="KG1765" s="104"/>
      <c r="KH1765" s="104"/>
      <c r="KI1765" s="104"/>
      <c r="KJ1765" s="104"/>
      <c r="KK1765" s="104"/>
      <c r="KL1765" s="104"/>
      <c r="KM1765" s="104"/>
      <c r="KN1765" s="104"/>
      <c r="KO1765" s="104"/>
      <c r="KP1765" s="104"/>
      <c r="KQ1765" s="104"/>
      <c r="KR1765" s="104"/>
      <c r="KS1765" s="104"/>
      <c r="KT1765" s="104"/>
      <c r="KU1765" s="104"/>
      <c r="KV1765" s="104"/>
      <c r="KW1765" s="104"/>
      <c r="KX1765" s="104"/>
      <c r="KY1765" s="104"/>
      <c r="KZ1765" s="104"/>
      <c r="LA1765" s="104"/>
      <c r="LB1765" s="104"/>
      <c r="LC1765" s="104"/>
      <c r="LD1765" s="104"/>
      <c r="LE1765" s="104"/>
      <c r="LF1765" s="104"/>
      <c r="LG1765" s="104"/>
      <c r="LH1765" s="104"/>
      <c r="LI1765" s="104"/>
      <c r="LJ1765" s="104"/>
      <c r="LK1765" s="104"/>
      <c r="LL1765" s="104"/>
      <c r="LM1765" s="104"/>
      <c r="LN1765" s="104"/>
      <c r="LO1765" s="104"/>
      <c r="LP1765" s="104"/>
      <c r="LQ1765" s="104"/>
      <c r="LR1765" s="104"/>
      <c r="LS1765" s="104"/>
      <c r="LT1765" s="104"/>
      <c r="LU1765" s="104"/>
      <c r="LV1765" s="104"/>
      <c r="LW1765" s="104"/>
      <c r="LX1765" s="104"/>
      <c r="LY1765" s="104"/>
      <c r="LZ1765" s="104"/>
      <c r="MA1765" s="104"/>
      <c r="MB1765" s="104"/>
      <c r="MC1765" s="104"/>
      <c r="MD1765" s="104"/>
      <c r="ME1765" s="104"/>
      <c r="MF1765" s="104"/>
      <c r="MG1765" s="104"/>
      <c r="MH1765" s="104"/>
      <c r="MI1765" s="104"/>
      <c r="MJ1765" s="104"/>
      <c r="MK1765" s="104"/>
      <c r="ML1765" s="104"/>
      <c r="MM1765" s="104"/>
      <c r="MN1765" s="104"/>
      <c r="MO1765" s="104"/>
      <c r="MP1765" s="104"/>
      <c r="MQ1765" s="104"/>
      <c r="MR1765" s="104"/>
      <c r="MS1765" s="104"/>
      <c r="MT1765" s="104"/>
      <c r="MU1765" s="104"/>
      <c r="MV1765" s="104"/>
      <c r="MW1765" s="104"/>
      <c r="MX1765" s="104"/>
      <c r="MY1765" s="104"/>
      <c r="MZ1765" s="104"/>
      <c r="NA1765" s="104"/>
      <c r="NB1765" s="104"/>
      <c r="NC1765" s="104"/>
      <c r="ND1765" s="104"/>
      <c r="NE1765" s="104"/>
      <c r="NF1765" s="104"/>
      <c r="NG1765" s="104"/>
      <c r="NH1765" s="104"/>
      <c r="NI1765" s="104"/>
      <c r="NJ1765" s="104"/>
      <c r="NK1765" s="104"/>
      <c r="NL1765" s="104"/>
      <c r="NM1765" s="104"/>
      <c r="NN1765" s="104"/>
      <c r="NO1765" s="104"/>
      <c r="NP1765" s="104"/>
      <c r="NQ1765" s="104"/>
      <c r="NR1765" s="104"/>
      <c r="NS1765" s="104"/>
      <c r="NT1765" s="104"/>
      <c r="NU1765" s="104"/>
      <c r="NV1765" s="104"/>
      <c r="NW1765" s="104"/>
      <c r="NX1765" s="104"/>
      <c r="NY1765" s="104"/>
      <c r="NZ1765" s="104"/>
      <c r="OA1765" s="104"/>
      <c r="OB1765" s="104"/>
      <c r="OC1765" s="104"/>
      <c r="OD1765" s="104"/>
      <c r="OE1765" s="104"/>
      <c r="OF1765" s="104"/>
      <c r="OG1765" s="104"/>
      <c r="OH1765" s="104"/>
      <c r="OI1765" s="104"/>
      <c r="OJ1765" s="104"/>
      <c r="OK1765" s="104"/>
      <c r="OL1765" s="104"/>
      <c r="OM1765" s="104"/>
      <c r="ON1765" s="104"/>
      <c r="OO1765" s="104"/>
      <c r="OP1765" s="104"/>
      <c r="OQ1765" s="104"/>
      <c r="OR1765" s="104"/>
      <c r="OS1765" s="104"/>
      <c r="OT1765" s="104"/>
      <c r="OU1765" s="104"/>
      <c r="OV1765" s="104"/>
      <c r="OW1765" s="104"/>
      <c r="OX1765" s="104"/>
      <c r="OY1765" s="104"/>
      <c r="OZ1765" s="104"/>
      <c r="PA1765" s="104"/>
      <c r="PB1765" s="104"/>
      <c r="PC1765" s="104"/>
      <c r="PD1765" s="104"/>
      <c r="PE1765" s="104"/>
      <c r="PF1765" s="104"/>
      <c r="PG1765" s="104"/>
      <c r="PH1765" s="104"/>
      <c r="PI1765" s="104"/>
      <c r="PJ1765" s="104"/>
      <c r="PK1765" s="104"/>
      <c r="PL1765" s="104"/>
      <c r="PM1765" s="104"/>
      <c r="PN1765" s="104"/>
      <c r="PO1765" s="104"/>
      <c r="PP1765" s="104"/>
      <c r="PQ1765" s="104"/>
      <c r="PR1765" s="104"/>
      <c r="PS1765" s="104"/>
      <c r="PT1765" s="104"/>
      <c r="PU1765" s="104"/>
      <c r="PV1765" s="104"/>
      <c r="PW1765" s="104"/>
      <c r="PX1765" s="104"/>
      <c r="PY1765" s="104"/>
      <c r="PZ1765" s="104"/>
      <c r="QA1765" s="104"/>
      <c r="QB1765" s="104"/>
      <c r="QC1765" s="104"/>
      <c r="QD1765" s="104"/>
      <c r="QE1765" s="104"/>
      <c r="QF1765" s="104"/>
      <c r="QG1765" s="104"/>
      <c r="QH1765" s="104"/>
      <c r="QI1765" s="104"/>
      <c r="QJ1765" s="104"/>
      <c r="QK1765" s="104"/>
      <c r="QL1765" s="104"/>
      <c r="QM1765" s="104"/>
      <c r="QN1765" s="104"/>
      <c r="QO1765" s="104"/>
      <c r="QP1765" s="104"/>
      <c r="QQ1765" s="104"/>
      <c r="QR1765" s="104"/>
      <c r="QS1765" s="104"/>
      <c r="QT1765" s="104"/>
      <c r="QU1765" s="104"/>
      <c r="QV1765" s="104"/>
      <c r="QW1765" s="104"/>
      <c r="QX1765" s="104"/>
      <c r="QY1765" s="104"/>
      <c r="QZ1765" s="104"/>
      <c r="RA1765" s="104"/>
      <c r="RB1765" s="104"/>
      <c r="RC1765" s="104"/>
      <c r="RD1765" s="104"/>
      <c r="RE1765" s="104"/>
      <c r="RF1765" s="104"/>
      <c r="RG1765" s="104"/>
      <c r="RH1765" s="104"/>
      <c r="RI1765" s="104"/>
      <c r="RJ1765" s="104"/>
      <c r="RK1765" s="104"/>
      <c r="RL1765" s="104"/>
      <c r="RM1765" s="104"/>
      <c r="RN1765" s="104"/>
      <c r="RO1765" s="104"/>
      <c r="RP1765" s="104"/>
      <c r="RQ1765" s="104"/>
      <c r="RR1765" s="104"/>
      <c r="RS1765" s="104"/>
      <c r="RT1765" s="104"/>
      <c r="RU1765" s="104"/>
      <c r="RV1765" s="104"/>
      <c r="RW1765" s="104"/>
      <c r="RX1765" s="104"/>
      <c r="RY1765" s="104"/>
      <c r="RZ1765" s="104"/>
      <c r="SA1765" s="104"/>
      <c r="SB1765" s="104"/>
      <c r="SC1765" s="104"/>
      <c r="SD1765" s="104"/>
      <c r="SE1765" s="104"/>
      <c r="SF1765" s="104"/>
      <c r="SG1765" s="104"/>
      <c r="SH1765" s="104"/>
      <c r="SI1765" s="104"/>
      <c r="SJ1765" s="104"/>
      <c r="SK1765" s="104"/>
      <c r="SL1765" s="104"/>
      <c r="SM1765" s="104"/>
      <c r="SN1765" s="104"/>
      <c r="SO1765" s="104"/>
      <c r="SP1765" s="104"/>
      <c r="SQ1765" s="104"/>
      <c r="SR1765" s="104"/>
      <c r="SS1765" s="104"/>
      <c r="ST1765" s="104"/>
      <c r="SU1765" s="104"/>
      <c r="SV1765" s="104"/>
      <c r="SW1765" s="104"/>
      <c r="SX1765" s="104"/>
      <c r="SY1765" s="104"/>
      <c r="SZ1765" s="104"/>
      <c r="TA1765" s="104"/>
      <c r="TB1765" s="104"/>
      <c r="TC1765" s="104"/>
      <c r="TD1765" s="104"/>
      <c r="TE1765" s="104"/>
      <c r="TF1765" s="104"/>
      <c r="TG1765" s="104"/>
      <c r="TH1765" s="104"/>
      <c r="TI1765" s="104"/>
      <c r="TJ1765" s="104"/>
      <c r="TK1765" s="104"/>
      <c r="TL1765" s="104"/>
      <c r="TM1765" s="104"/>
      <c r="TN1765" s="104"/>
      <c r="TO1765" s="104"/>
      <c r="TP1765" s="104"/>
      <c r="TQ1765" s="104"/>
      <c r="TR1765" s="104"/>
      <c r="TS1765" s="104"/>
      <c r="TT1765" s="104"/>
      <c r="TU1765" s="104"/>
      <c r="TV1765" s="104"/>
      <c r="TW1765" s="104"/>
      <c r="TX1765" s="104"/>
      <c r="TY1765" s="104"/>
      <c r="TZ1765" s="104"/>
      <c r="UA1765" s="104"/>
      <c r="UB1765" s="104"/>
      <c r="UC1765" s="104"/>
      <c r="UD1765" s="104"/>
      <c r="UE1765" s="104"/>
      <c r="UF1765" s="104"/>
      <c r="UG1765" s="104"/>
      <c r="UH1765" s="104"/>
      <c r="UI1765" s="104"/>
      <c r="UJ1765" s="104"/>
      <c r="UK1765" s="104"/>
      <c r="UL1765" s="104"/>
      <c r="UM1765" s="104"/>
      <c r="UN1765" s="104"/>
      <c r="UO1765" s="104"/>
      <c r="UP1765" s="104"/>
      <c r="UQ1765" s="104"/>
      <c r="UR1765" s="104"/>
      <c r="US1765" s="104"/>
      <c r="UT1765" s="104"/>
      <c r="UU1765" s="104"/>
      <c r="UV1765" s="104"/>
      <c r="UW1765" s="104"/>
      <c r="UX1765" s="104"/>
      <c r="UY1765" s="104"/>
      <c r="UZ1765" s="104"/>
      <c r="VA1765" s="104"/>
      <c r="VB1765" s="104"/>
      <c r="VC1765" s="104"/>
      <c r="VD1765" s="104"/>
      <c r="VE1765" s="104"/>
      <c r="VF1765" s="104"/>
      <c r="VG1765" s="104"/>
      <c r="VH1765" s="104"/>
      <c r="VI1765" s="104"/>
      <c r="VJ1765" s="104"/>
      <c r="VK1765" s="104"/>
      <c r="VL1765" s="104"/>
      <c r="VM1765" s="104"/>
      <c r="VN1765" s="104"/>
      <c r="VO1765" s="104"/>
      <c r="VP1765" s="104"/>
      <c r="VQ1765" s="104"/>
      <c r="VR1765" s="104"/>
      <c r="VS1765" s="104"/>
      <c r="VT1765" s="104"/>
      <c r="VU1765" s="104"/>
      <c r="VV1765" s="104"/>
      <c r="VW1765" s="104"/>
      <c r="VX1765" s="104"/>
      <c r="VY1765" s="104"/>
      <c r="VZ1765" s="104"/>
      <c r="WA1765" s="104"/>
      <c r="WB1765" s="104"/>
      <c r="WC1765" s="104"/>
      <c r="WD1765" s="104"/>
      <c r="WE1765" s="104"/>
      <c r="WF1765" s="104"/>
      <c r="WG1765" s="104"/>
      <c r="WH1765" s="104"/>
      <c r="WI1765" s="104"/>
      <c r="WJ1765" s="104"/>
      <c r="WK1765" s="104"/>
      <c r="WL1765" s="104"/>
      <c r="WM1765" s="104"/>
      <c r="WN1765" s="104"/>
      <c r="WO1765" s="104"/>
      <c r="WP1765" s="104"/>
      <c r="WQ1765" s="104"/>
      <c r="WR1765" s="104"/>
      <c r="WS1765" s="104"/>
      <c r="WT1765" s="104"/>
      <c r="WU1765" s="104"/>
      <c r="WV1765" s="104"/>
      <c r="WW1765" s="104"/>
      <c r="WX1765" s="104"/>
      <c r="WY1765" s="104"/>
      <c r="WZ1765" s="104"/>
      <c r="XA1765" s="104"/>
      <c r="XB1765" s="104"/>
      <c r="XC1765" s="104"/>
      <c r="XD1765" s="104"/>
      <c r="XE1765" s="104"/>
      <c r="XF1765" s="104"/>
      <c r="XG1765" s="104"/>
      <c r="XH1765" s="104"/>
      <c r="XI1765" s="104"/>
      <c r="XJ1765" s="104"/>
      <c r="XK1765" s="104"/>
      <c r="XL1765" s="104"/>
      <c r="XM1765" s="104"/>
      <c r="XN1765" s="104"/>
      <c r="XO1765" s="104"/>
      <c r="XP1765" s="104"/>
      <c r="XQ1765" s="104"/>
      <c r="XR1765" s="104"/>
      <c r="XS1765" s="104"/>
      <c r="XT1765" s="104"/>
      <c r="XU1765" s="104"/>
      <c r="XV1765" s="104"/>
      <c r="XW1765" s="104"/>
      <c r="XX1765" s="104"/>
      <c r="XY1765" s="104"/>
      <c r="XZ1765" s="104"/>
      <c r="YA1765" s="104"/>
      <c r="YB1765" s="104"/>
      <c r="YC1765" s="104"/>
      <c r="YD1765" s="104"/>
      <c r="YE1765" s="104"/>
      <c r="YF1765" s="104"/>
      <c r="YG1765" s="104"/>
      <c r="YH1765" s="104"/>
      <c r="YI1765" s="104"/>
      <c r="YJ1765" s="104"/>
      <c r="YK1765" s="104"/>
      <c r="YL1765" s="104"/>
      <c r="YM1765" s="104"/>
      <c r="YN1765" s="104"/>
      <c r="YO1765" s="104"/>
      <c r="YP1765" s="104"/>
      <c r="YQ1765" s="104"/>
      <c r="YR1765" s="104"/>
      <c r="YS1765" s="104"/>
      <c r="YT1765" s="104"/>
      <c r="YU1765" s="104"/>
      <c r="YV1765" s="104"/>
      <c r="YW1765" s="104"/>
      <c r="YX1765" s="104"/>
      <c r="YY1765" s="104"/>
      <c r="YZ1765" s="104"/>
      <c r="ZA1765" s="104"/>
      <c r="ZB1765" s="104"/>
      <c r="ZC1765" s="104"/>
      <c r="ZD1765" s="104"/>
      <c r="ZE1765" s="104"/>
      <c r="ZF1765" s="104"/>
      <c r="ZG1765" s="104"/>
      <c r="ZH1765" s="104"/>
      <c r="ZI1765" s="104"/>
      <c r="ZJ1765" s="104"/>
      <c r="ZK1765" s="104"/>
      <c r="ZL1765" s="104"/>
      <c r="ZM1765" s="104"/>
      <c r="ZN1765" s="104"/>
      <c r="ZO1765" s="104"/>
      <c r="ZP1765" s="104"/>
      <c r="ZQ1765" s="104"/>
      <c r="ZR1765" s="104"/>
      <c r="ZS1765" s="104"/>
      <c r="ZT1765" s="104"/>
      <c r="ZU1765" s="104"/>
      <c r="ZV1765" s="104"/>
      <c r="ZW1765" s="104"/>
      <c r="ZX1765" s="104"/>
      <c r="ZY1765" s="104"/>
      <c r="ZZ1765" s="104"/>
      <c r="AAA1765" s="104"/>
      <c r="AAB1765" s="104"/>
      <c r="AAC1765" s="104"/>
      <c r="AAD1765" s="104"/>
      <c r="AAE1765" s="104"/>
      <c r="AAF1765" s="104"/>
      <c r="AAG1765" s="104"/>
      <c r="AAH1765" s="104"/>
      <c r="AAI1765" s="104"/>
      <c r="AAJ1765" s="104"/>
      <c r="AAK1765" s="104"/>
      <c r="AAL1765" s="104"/>
      <c r="AAM1765" s="104"/>
      <c r="AAN1765" s="104"/>
      <c r="AAO1765" s="104"/>
      <c r="AAP1765" s="104"/>
      <c r="AAQ1765" s="104"/>
      <c r="AAR1765" s="104"/>
      <c r="AAS1765" s="104"/>
      <c r="AAT1765" s="104"/>
      <c r="AAU1765" s="104"/>
      <c r="AAV1765" s="104"/>
      <c r="AAW1765" s="104"/>
      <c r="AAX1765" s="104"/>
      <c r="AAY1765" s="104"/>
      <c r="AAZ1765" s="104"/>
      <c r="ABA1765" s="104"/>
      <c r="ABB1765" s="104"/>
      <c r="ABC1765" s="104"/>
      <c r="ABD1765" s="104"/>
      <c r="ABE1765" s="104"/>
      <c r="ABF1765" s="104"/>
      <c r="ABG1765" s="104"/>
      <c r="ABH1765" s="104"/>
      <c r="ABI1765" s="104"/>
      <c r="ABJ1765" s="104"/>
      <c r="ABK1765" s="104"/>
      <c r="ABL1765" s="104"/>
      <c r="ABM1765" s="104"/>
      <c r="ABN1765" s="104"/>
      <c r="ABO1765" s="104"/>
      <c r="ABP1765" s="104"/>
      <c r="ABQ1765" s="104"/>
      <c r="ABR1765" s="104"/>
      <c r="ABS1765" s="104"/>
      <c r="ABT1765" s="104"/>
      <c r="ABU1765" s="104"/>
      <c r="ABV1765" s="104"/>
      <c r="ABW1765" s="104"/>
      <c r="ABX1765" s="104"/>
      <c r="ABY1765" s="104"/>
      <c r="ABZ1765" s="104"/>
      <c r="ACA1765" s="104"/>
      <c r="ACB1765" s="104"/>
      <c r="ACC1765" s="104"/>
      <c r="ACD1765" s="104"/>
      <c r="ACE1765" s="104"/>
      <c r="ACF1765" s="104"/>
      <c r="ACG1765" s="104"/>
      <c r="ACH1765" s="104"/>
      <c r="ACI1765" s="104"/>
      <c r="ACJ1765" s="104"/>
      <c r="ACK1765" s="104"/>
      <c r="ACL1765" s="104"/>
      <c r="ACM1765" s="104"/>
      <c r="ACN1765" s="104"/>
      <c r="ACO1765" s="104"/>
      <c r="ACP1765" s="104"/>
      <c r="ACQ1765" s="104"/>
      <c r="ACR1765" s="104"/>
      <c r="ACS1765" s="104"/>
      <c r="ACT1765" s="104"/>
      <c r="ACU1765" s="104"/>
      <c r="ACV1765" s="104"/>
      <c r="ACW1765" s="104"/>
      <c r="ACX1765" s="104"/>
      <c r="ACY1765" s="104"/>
      <c r="ACZ1765" s="104"/>
      <c r="ADA1765" s="104"/>
      <c r="ADB1765" s="104"/>
      <c r="ADC1765" s="104"/>
      <c r="ADD1765" s="104"/>
      <c r="ADE1765" s="104"/>
      <c r="ADF1765" s="104"/>
      <c r="ADG1765" s="104"/>
      <c r="ADH1765" s="104"/>
      <c r="ADI1765" s="104"/>
      <c r="ADJ1765" s="104"/>
      <c r="ADK1765" s="104"/>
      <c r="ADL1765" s="104"/>
      <c r="ADM1765" s="104"/>
      <c r="ADN1765" s="104"/>
      <c r="ADO1765" s="104"/>
      <c r="ADP1765" s="104"/>
      <c r="ADQ1765" s="104"/>
      <c r="ADR1765" s="104"/>
      <c r="ADS1765" s="104"/>
      <c r="ADT1765" s="104"/>
      <c r="ADU1765" s="104"/>
      <c r="ADV1765" s="104"/>
      <c r="ADW1765" s="104"/>
      <c r="ADX1765" s="104"/>
      <c r="ADY1765" s="104"/>
      <c r="ADZ1765" s="104"/>
      <c r="AEA1765" s="104"/>
      <c r="AEB1765" s="104"/>
      <c r="AEC1765" s="104"/>
      <c r="AED1765" s="104"/>
      <c r="AEE1765" s="104"/>
      <c r="AEF1765" s="104"/>
      <c r="AEG1765" s="104"/>
      <c r="AEH1765" s="104"/>
      <c r="AEI1765" s="104"/>
      <c r="AEJ1765" s="104"/>
      <c r="AEK1765" s="104"/>
      <c r="AEL1765" s="104"/>
      <c r="AEM1765" s="104"/>
      <c r="AEN1765" s="104"/>
      <c r="AEO1765" s="104"/>
      <c r="AEP1765" s="104"/>
      <c r="AEQ1765" s="104"/>
      <c r="AER1765" s="104"/>
      <c r="AES1765" s="104"/>
      <c r="AET1765" s="104"/>
      <c r="AEU1765" s="104"/>
      <c r="AEV1765" s="104"/>
      <c r="AEW1765" s="104"/>
      <c r="AEX1765" s="104"/>
      <c r="AEY1765" s="104"/>
      <c r="AEZ1765" s="104"/>
      <c r="AFA1765" s="104"/>
      <c r="AFB1765" s="104"/>
      <c r="AFC1765" s="104"/>
      <c r="AFD1765" s="104"/>
      <c r="AFE1765" s="104"/>
      <c r="AFF1765" s="104"/>
      <c r="AFG1765" s="104"/>
      <c r="AFH1765" s="104"/>
      <c r="AFI1765" s="104"/>
      <c r="AFJ1765" s="104"/>
      <c r="AFK1765" s="104"/>
      <c r="AFL1765" s="104"/>
      <c r="AFM1765" s="104"/>
      <c r="AFN1765" s="104"/>
      <c r="AFO1765" s="104"/>
      <c r="AFP1765" s="104"/>
      <c r="AFQ1765" s="104"/>
      <c r="AFR1765" s="104"/>
      <c r="AFS1765" s="104"/>
      <c r="AFT1765" s="104"/>
      <c r="AFU1765" s="104"/>
      <c r="AFV1765" s="104"/>
      <c r="AFW1765" s="104"/>
      <c r="AFX1765" s="104"/>
      <c r="AFY1765" s="104"/>
      <c r="AFZ1765" s="104"/>
      <c r="AGA1765" s="104"/>
      <c r="AGB1765" s="104"/>
      <c r="AGC1765" s="104"/>
      <c r="AGD1765" s="104"/>
      <c r="AGE1765" s="104"/>
      <c r="AGF1765" s="104"/>
      <c r="AGG1765" s="104"/>
      <c r="AGH1765" s="104"/>
      <c r="AGI1765" s="104"/>
      <c r="AGJ1765" s="104"/>
      <c r="AGK1765" s="104"/>
      <c r="AGL1765" s="104"/>
      <c r="AGM1765" s="104"/>
      <c r="AGN1765" s="104"/>
      <c r="AGO1765" s="104"/>
      <c r="AGP1765" s="104"/>
      <c r="AGQ1765" s="104"/>
      <c r="AGR1765" s="104"/>
      <c r="AGS1765" s="104"/>
      <c r="AGT1765" s="104"/>
      <c r="AGU1765" s="104"/>
      <c r="AGV1765" s="104"/>
      <c r="AGW1765" s="104"/>
      <c r="AGX1765" s="104"/>
      <c r="AGY1765" s="104"/>
      <c r="AGZ1765" s="104"/>
      <c r="AHA1765" s="104"/>
      <c r="AHB1765" s="104"/>
      <c r="AHC1765" s="104"/>
      <c r="AHD1765" s="104"/>
      <c r="AHE1765" s="104"/>
      <c r="AHF1765" s="104"/>
      <c r="AHG1765" s="104"/>
      <c r="AHH1765" s="104"/>
      <c r="AHI1765" s="104"/>
      <c r="AHJ1765" s="104"/>
      <c r="AHK1765" s="104"/>
      <c r="AHL1765" s="104"/>
      <c r="AHM1765" s="104"/>
      <c r="AHN1765" s="104"/>
      <c r="AHO1765" s="104"/>
      <c r="AHP1765" s="104"/>
      <c r="AHQ1765" s="104"/>
      <c r="AHR1765" s="104"/>
      <c r="AHS1765" s="104"/>
      <c r="AHT1765" s="104"/>
      <c r="AHU1765" s="104"/>
      <c r="AHV1765" s="104"/>
      <c r="AHW1765" s="104"/>
      <c r="AHX1765" s="104"/>
      <c r="AHY1765" s="104"/>
      <c r="AHZ1765" s="104"/>
      <c r="AIA1765" s="104"/>
      <c r="AIB1765" s="104"/>
      <c r="AIC1765" s="104"/>
      <c r="AID1765" s="104"/>
      <c r="AIE1765" s="104"/>
      <c r="AIF1765" s="104"/>
      <c r="AIG1765" s="104"/>
      <c r="AIH1765" s="104"/>
      <c r="AII1765" s="104"/>
      <c r="AIJ1765" s="104"/>
      <c r="AIK1765" s="104"/>
      <c r="AIL1765" s="104"/>
      <c r="AIM1765" s="104"/>
      <c r="AIN1765" s="104"/>
      <c r="AIO1765" s="104"/>
      <c r="AIP1765" s="104"/>
      <c r="AIQ1765" s="104"/>
      <c r="AIR1765" s="104"/>
      <c r="AIS1765" s="104"/>
      <c r="AIT1765" s="104"/>
      <c r="AIU1765" s="104"/>
      <c r="AIV1765" s="104"/>
      <c r="AIW1765" s="104"/>
      <c r="AIX1765" s="104"/>
      <c r="AIY1765" s="104"/>
      <c r="AIZ1765" s="104"/>
      <c r="AJA1765" s="104"/>
      <c r="AJB1765" s="104"/>
      <c r="AJC1765" s="104"/>
      <c r="AJD1765" s="104"/>
      <c r="AJE1765" s="104"/>
      <c r="AJF1765" s="104"/>
      <c r="AJG1765" s="104"/>
      <c r="AJH1765" s="104"/>
      <c r="AJI1765" s="104"/>
      <c r="AJJ1765" s="104"/>
      <c r="AJK1765" s="104"/>
      <c r="AJL1765" s="104"/>
      <c r="AJM1765" s="104"/>
      <c r="AJN1765" s="104"/>
      <c r="AJO1765" s="104"/>
      <c r="AJP1765" s="104"/>
      <c r="AJQ1765" s="104"/>
      <c r="AJR1765" s="104"/>
      <c r="AJS1765" s="104"/>
      <c r="AJT1765" s="104"/>
      <c r="AJU1765" s="104"/>
      <c r="AJV1765" s="104"/>
      <c r="AJW1765" s="104"/>
      <c r="AJX1765" s="104"/>
      <c r="AJY1765" s="104"/>
      <c r="AJZ1765" s="104"/>
      <c r="AKA1765" s="104"/>
      <c r="AKB1765" s="104"/>
      <c r="AKC1765" s="104"/>
      <c r="AKD1765" s="104"/>
      <c r="AKE1765" s="104"/>
      <c r="AKF1765" s="104"/>
      <c r="AKG1765" s="104"/>
      <c r="AKH1765" s="104"/>
      <c r="AKI1765" s="104"/>
      <c r="AKJ1765" s="104"/>
      <c r="AKK1765" s="104"/>
      <c r="AKL1765" s="104"/>
      <c r="AKM1765" s="104"/>
      <c r="AKN1765" s="104"/>
      <c r="AKO1765" s="104"/>
      <c r="AKP1765" s="104"/>
      <c r="AKQ1765" s="104"/>
      <c r="AKR1765" s="104"/>
      <c r="AKS1765" s="104"/>
      <c r="AKT1765" s="104"/>
      <c r="AKU1765" s="104"/>
      <c r="AKV1765" s="104"/>
      <c r="AKW1765" s="104"/>
      <c r="AKX1765" s="104"/>
      <c r="AKY1765" s="104"/>
      <c r="AKZ1765" s="104"/>
      <c r="ALA1765" s="104"/>
      <c r="ALB1765" s="104"/>
      <c r="ALC1765" s="104"/>
      <c r="ALD1765" s="104"/>
      <c r="ALE1765" s="104"/>
      <c r="ALF1765" s="104"/>
      <c r="ALG1765" s="104"/>
      <c r="ALH1765" s="104"/>
      <c r="ALI1765" s="104"/>
      <c r="ALJ1765" s="104"/>
      <c r="ALK1765" s="104"/>
      <c r="ALL1765" s="104"/>
      <c r="ALM1765" s="104"/>
      <c r="ALN1765" s="104"/>
      <c r="ALO1765" s="104"/>
      <c r="ALP1765" s="104"/>
      <c r="ALQ1765" s="104"/>
      <c r="ALR1765" s="104"/>
      <c r="ALS1765" s="104"/>
      <c r="ALT1765" s="104"/>
      <c r="ALU1765" s="104"/>
      <c r="ALV1765" s="104"/>
      <c r="ALW1765" s="104"/>
      <c r="ALX1765" s="104"/>
      <c r="ALY1765" s="104"/>
      <c r="ALZ1765" s="104"/>
      <c r="AMA1765" s="104"/>
      <c r="AMB1765" s="104"/>
      <c r="AMC1765" s="104"/>
      <c r="AMD1765" s="104"/>
      <c r="AME1765" s="104"/>
      <c r="AMF1765" s="104"/>
      <c r="AMG1765" s="104"/>
      <c r="AMH1765" s="104"/>
      <c r="AMI1765" s="104"/>
      <c r="AMJ1765" s="104"/>
      <c r="AMK1765" s="104"/>
      <c r="AML1765" s="104"/>
      <c r="AMM1765" s="104"/>
      <c r="AMN1765" s="104"/>
      <c r="AMO1765" s="104"/>
    </row>
    <row r="1766" spans="1:1029" s="88" customFormat="1" x14ac:dyDescent="0.35">
      <c r="A1766" s="21">
        <v>10141103</v>
      </c>
      <c r="B1766" s="115" t="s">
        <v>18023</v>
      </c>
      <c r="C1766" s="254" t="s">
        <v>18022</v>
      </c>
      <c r="D1766" s="235" t="s">
        <v>1584</v>
      </c>
      <c r="E1766" s="114" t="str">
        <f t="shared" si="325"/>
        <v>MINISUBESTAÇÃO MARCA:IMEFY  PT 186</v>
      </c>
      <c r="F1766" s="166" t="s">
        <v>815</v>
      </c>
      <c r="G1766" s="40"/>
      <c r="H1766" s="21" t="s">
        <v>494</v>
      </c>
      <c r="I1766" s="21"/>
      <c r="J1766" s="21"/>
      <c r="K1766" s="133" t="s">
        <v>18607</v>
      </c>
      <c r="L1766" s="134" t="s">
        <v>18606</v>
      </c>
      <c r="M1766" s="40">
        <v>315</v>
      </c>
      <c r="N1766" s="40">
        <v>11</v>
      </c>
      <c r="O1766" s="21" t="s">
        <v>510</v>
      </c>
      <c r="P1766" s="124" t="s">
        <v>516</v>
      </c>
      <c r="Q1766" s="21">
        <v>2004</v>
      </c>
      <c r="R1766" s="115" t="s">
        <v>726</v>
      </c>
      <c r="S1766" s="115">
        <v>59751</v>
      </c>
      <c r="T1766" s="116">
        <v>1213</v>
      </c>
      <c r="U1766" s="111">
        <v>45</v>
      </c>
      <c r="V1766" s="113">
        <f t="shared" si="326"/>
        <v>880.09888888888884</v>
      </c>
      <c r="W1766" s="113">
        <f t="shared" si="327"/>
        <v>332.90111111111116</v>
      </c>
      <c r="X1766" s="112">
        <f t="shared" si="328"/>
        <v>332901.11111111118</v>
      </c>
      <c r="Y1766" s="111"/>
      <c r="Z1766" s="110">
        <f t="shared" si="336"/>
        <v>32</v>
      </c>
      <c r="AA1766" s="109">
        <f t="shared" si="329"/>
        <v>60.650000000000006</v>
      </c>
      <c r="AB1766" s="109">
        <f t="shared" si="330"/>
        <v>60650.000000000007</v>
      </c>
      <c r="AC1766" s="108">
        <f t="shared" si="331"/>
        <v>1152.3499999999999</v>
      </c>
      <c r="AD1766" s="107">
        <f t="shared" si="332"/>
        <v>2.2222222222222223E-2</v>
      </c>
      <c r="AE1766" s="106">
        <f t="shared" si="333"/>
        <v>25.607777777777777</v>
      </c>
      <c r="AF1766" s="105">
        <f t="shared" si="334"/>
        <v>358.50888888888892</v>
      </c>
      <c r="AG1766" s="105">
        <f t="shared" si="335"/>
        <v>854.49111111111108</v>
      </c>
    </row>
    <row r="1767" spans="1:1029" s="88" customFormat="1" x14ac:dyDescent="0.35">
      <c r="A1767" s="21">
        <v>10141103</v>
      </c>
      <c r="B1767" s="115" t="s">
        <v>18023</v>
      </c>
      <c r="C1767" s="254" t="s">
        <v>18022</v>
      </c>
      <c r="D1767" s="235" t="s">
        <v>3635</v>
      </c>
      <c r="E1767" s="114" t="str">
        <f t="shared" si="325"/>
        <v>MINISUBESTAÇÃO MARCA:  PT 330</v>
      </c>
      <c r="F1767" s="166" t="s">
        <v>815</v>
      </c>
      <c r="G1767" s="40"/>
      <c r="H1767" s="21" t="s">
        <v>494</v>
      </c>
      <c r="I1767" s="21"/>
      <c r="J1767" s="21"/>
      <c r="K1767" s="133" t="s">
        <v>18605</v>
      </c>
      <c r="L1767" s="134" t="s">
        <v>18604</v>
      </c>
      <c r="M1767" s="40">
        <v>315</v>
      </c>
      <c r="N1767" s="40">
        <v>11</v>
      </c>
      <c r="O1767" s="21" t="s">
        <v>510</v>
      </c>
      <c r="P1767" s="124" t="s">
        <v>516</v>
      </c>
      <c r="Q1767" s="21">
        <v>2004</v>
      </c>
      <c r="R1767" s="115"/>
      <c r="S1767" s="115"/>
      <c r="T1767" s="116">
        <v>1213</v>
      </c>
      <c r="U1767" s="111">
        <v>45</v>
      </c>
      <c r="V1767" s="113">
        <f t="shared" si="326"/>
        <v>880.09888888888884</v>
      </c>
      <c r="W1767" s="113">
        <f t="shared" si="327"/>
        <v>332.90111111111116</v>
      </c>
      <c r="X1767" s="112">
        <f t="shared" si="328"/>
        <v>332901.11111111118</v>
      </c>
      <c r="Y1767" s="111"/>
      <c r="Z1767" s="110">
        <f t="shared" si="336"/>
        <v>32</v>
      </c>
      <c r="AA1767" s="109">
        <f t="shared" si="329"/>
        <v>60.650000000000006</v>
      </c>
      <c r="AB1767" s="109">
        <f t="shared" si="330"/>
        <v>60650.000000000007</v>
      </c>
      <c r="AC1767" s="108">
        <f t="shared" si="331"/>
        <v>1152.3499999999999</v>
      </c>
      <c r="AD1767" s="107">
        <f t="shared" si="332"/>
        <v>2.2222222222222223E-2</v>
      </c>
      <c r="AE1767" s="106">
        <f t="shared" si="333"/>
        <v>25.607777777777777</v>
      </c>
      <c r="AF1767" s="105">
        <f t="shared" si="334"/>
        <v>358.50888888888892</v>
      </c>
      <c r="AG1767" s="105">
        <f t="shared" si="335"/>
        <v>854.49111111111108</v>
      </c>
    </row>
    <row r="1768" spans="1:1029" s="88" customFormat="1" x14ac:dyDescent="0.35">
      <c r="A1768" s="21">
        <v>10141103</v>
      </c>
      <c r="B1768" s="115" t="s">
        <v>18023</v>
      </c>
      <c r="C1768" s="254" t="s">
        <v>18022</v>
      </c>
      <c r="D1768" s="235" t="s">
        <v>6855</v>
      </c>
      <c r="E1768" s="114" t="str">
        <f t="shared" si="325"/>
        <v>MINISUBESTAÇÃO MARCA:  PT 326</v>
      </c>
      <c r="F1768" s="166" t="s">
        <v>815</v>
      </c>
      <c r="G1768" s="40"/>
      <c r="H1768" s="21" t="s">
        <v>494</v>
      </c>
      <c r="I1768" s="21"/>
      <c r="J1768" s="21"/>
      <c r="K1768" s="133" t="s">
        <v>18603</v>
      </c>
      <c r="L1768" s="134" t="s">
        <v>18602</v>
      </c>
      <c r="M1768" s="40">
        <v>315</v>
      </c>
      <c r="N1768" s="40">
        <v>11</v>
      </c>
      <c r="O1768" s="21" t="s">
        <v>510</v>
      </c>
      <c r="P1768" s="124" t="s">
        <v>516</v>
      </c>
      <c r="Q1768" s="21">
        <v>2004</v>
      </c>
      <c r="R1768" s="115"/>
      <c r="S1768" s="115"/>
      <c r="T1768" s="116">
        <v>1213</v>
      </c>
      <c r="U1768" s="111">
        <v>45</v>
      </c>
      <c r="V1768" s="113">
        <f t="shared" si="326"/>
        <v>880.09888888888884</v>
      </c>
      <c r="W1768" s="113">
        <f t="shared" si="327"/>
        <v>332.90111111111116</v>
      </c>
      <c r="X1768" s="112">
        <f t="shared" si="328"/>
        <v>332901.11111111118</v>
      </c>
      <c r="Y1768" s="111"/>
      <c r="Z1768" s="110">
        <f t="shared" si="336"/>
        <v>32</v>
      </c>
      <c r="AA1768" s="109">
        <f t="shared" si="329"/>
        <v>60.650000000000006</v>
      </c>
      <c r="AB1768" s="109">
        <f t="shared" si="330"/>
        <v>60650.000000000007</v>
      </c>
      <c r="AC1768" s="108">
        <f t="shared" si="331"/>
        <v>1152.3499999999999</v>
      </c>
      <c r="AD1768" s="107">
        <f t="shared" si="332"/>
        <v>2.2222222222222223E-2</v>
      </c>
      <c r="AE1768" s="106">
        <f t="shared" si="333"/>
        <v>25.607777777777777</v>
      </c>
      <c r="AF1768" s="105">
        <f t="shared" si="334"/>
        <v>358.50888888888892</v>
      </c>
      <c r="AG1768" s="105">
        <f t="shared" si="335"/>
        <v>854.49111111111108</v>
      </c>
    </row>
    <row r="1769" spans="1:1029" s="88" customFormat="1" x14ac:dyDescent="0.35">
      <c r="A1769" s="21">
        <v>10141103</v>
      </c>
      <c r="B1769" s="115" t="s">
        <v>14786</v>
      </c>
      <c r="C1769" s="254" t="s">
        <v>710</v>
      </c>
      <c r="D1769" s="40" t="s">
        <v>16999</v>
      </c>
      <c r="E1769" s="114" t="str">
        <f t="shared" si="325"/>
        <v>TRANSFORMADOR MARCA:  PTS13</v>
      </c>
      <c r="F1769" s="40"/>
      <c r="G1769" s="40"/>
      <c r="H1769" s="21" t="s">
        <v>545</v>
      </c>
      <c r="I1769" s="21" t="s">
        <v>16998</v>
      </c>
      <c r="J1769" s="21"/>
      <c r="K1769" s="21" t="s">
        <v>16997</v>
      </c>
      <c r="L1769" s="115" t="s">
        <v>16996</v>
      </c>
      <c r="M1769" s="40">
        <v>250</v>
      </c>
      <c r="N1769" s="40">
        <v>11</v>
      </c>
      <c r="O1769" s="21" t="s">
        <v>362</v>
      </c>
      <c r="P1769" s="21">
        <v>3</v>
      </c>
      <c r="Q1769" s="124">
        <v>2004</v>
      </c>
      <c r="R1769" s="115"/>
      <c r="S1769" s="115"/>
      <c r="T1769" s="116">
        <v>840</v>
      </c>
      <c r="U1769" s="111">
        <v>45</v>
      </c>
      <c r="V1769" s="113">
        <f t="shared" si="326"/>
        <v>609.4666666666667</v>
      </c>
      <c r="W1769" s="113">
        <f t="shared" si="327"/>
        <v>230.5333333333333</v>
      </c>
      <c r="X1769" s="112">
        <f t="shared" si="328"/>
        <v>230533.33333333331</v>
      </c>
      <c r="Y1769" s="111"/>
      <c r="Z1769" s="110">
        <f t="shared" si="336"/>
        <v>32</v>
      </c>
      <c r="AA1769" s="109">
        <f t="shared" si="329"/>
        <v>42</v>
      </c>
      <c r="AB1769" s="109">
        <f t="shared" si="330"/>
        <v>42000</v>
      </c>
      <c r="AC1769" s="108">
        <f t="shared" si="331"/>
        <v>798</v>
      </c>
      <c r="AD1769" s="107">
        <f t="shared" si="332"/>
        <v>2.2222222222222223E-2</v>
      </c>
      <c r="AE1769" s="106">
        <f t="shared" si="333"/>
        <v>17.733333333333334</v>
      </c>
      <c r="AF1769" s="105">
        <f t="shared" si="334"/>
        <v>248.26666666666665</v>
      </c>
      <c r="AG1769" s="105">
        <f t="shared" si="335"/>
        <v>591.73333333333335</v>
      </c>
    </row>
    <row r="1770" spans="1:1029" s="88" customFormat="1" x14ac:dyDescent="0.35">
      <c r="A1770" s="21">
        <v>10141103</v>
      </c>
      <c r="B1770" s="115" t="s">
        <v>14786</v>
      </c>
      <c r="C1770" s="254" t="s">
        <v>710</v>
      </c>
      <c r="D1770" s="40" t="s">
        <v>16995</v>
      </c>
      <c r="E1770" s="114" t="str">
        <f t="shared" si="325"/>
        <v>TRANSFORMADOR MARCA:  PTS26</v>
      </c>
      <c r="F1770" s="40"/>
      <c r="G1770" s="40"/>
      <c r="H1770" s="21" t="s">
        <v>545</v>
      </c>
      <c r="I1770" s="21" t="s">
        <v>16994</v>
      </c>
      <c r="J1770" s="21"/>
      <c r="K1770" s="21" t="s">
        <v>16993</v>
      </c>
      <c r="L1770" s="115" t="s">
        <v>16992</v>
      </c>
      <c r="M1770" s="40">
        <v>500</v>
      </c>
      <c r="N1770" s="40">
        <v>11</v>
      </c>
      <c r="O1770" s="21" t="s">
        <v>362</v>
      </c>
      <c r="P1770" s="21">
        <v>3</v>
      </c>
      <c r="Q1770" s="124">
        <v>2004</v>
      </c>
      <c r="R1770" s="115"/>
      <c r="S1770" s="115"/>
      <c r="T1770" s="116">
        <v>1016</v>
      </c>
      <c r="U1770" s="111">
        <v>45</v>
      </c>
      <c r="V1770" s="113">
        <f t="shared" si="326"/>
        <v>737.16444444444448</v>
      </c>
      <c r="W1770" s="113">
        <f t="shared" si="327"/>
        <v>278.83555555555552</v>
      </c>
      <c r="X1770" s="112">
        <f t="shared" si="328"/>
        <v>278835.5555555555</v>
      </c>
      <c r="Y1770" s="111"/>
      <c r="Z1770" s="110">
        <f t="shared" si="336"/>
        <v>32</v>
      </c>
      <c r="AA1770" s="109">
        <f t="shared" si="329"/>
        <v>50.800000000000004</v>
      </c>
      <c r="AB1770" s="109">
        <f t="shared" si="330"/>
        <v>50800.000000000007</v>
      </c>
      <c r="AC1770" s="108">
        <f t="shared" si="331"/>
        <v>965.2</v>
      </c>
      <c r="AD1770" s="107">
        <f t="shared" si="332"/>
        <v>2.2222222222222223E-2</v>
      </c>
      <c r="AE1770" s="106">
        <f t="shared" si="333"/>
        <v>21.448888888888892</v>
      </c>
      <c r="AF1770" s="105">
        <f t="shared" si="334"/>
        <v>300.28444444444443</v>
      </c>
      <c r="AG1770" s="105">
        <f t="shared" si="335"/>
        <v>715.71555555555562</v>
      </c>
    </row>
    <row r="1771" spans="1:1029" s="88" customFormat="1" x14ac:dyDescent="0.35">
      <c r="A1771" s="21">
        <v>10141103</v>
      </c>
      <c r="B1771" s="115" t="s">
        <v>14786</v>
      </c>
      <c r="C1771" s="254" t="s">
        <v>710</v>
      </c>
      <c r="D1771" s="40" t="s">
        <v>16991</v>
      </c>
      <c r="E1771" s="114" t="str">
        <f t="shared" si="325"/>
        <v>TRANSFORMADOR MARCA:  PTS30</v>
      </c>
      <c r="F1771" s="40"/>
      <c r="G1771" s="40"/>
      <c r="H1771" s="21" t="s">
        <v>545</v>
      </c>
      <c r="I1771" s="21" t="s">
        <v>16990</v>
      </c>
      <c r="J1771" s="21"/>
      <c r="K1771" s="21" t="s">
        <v>16989</v>
      </c>
      <c r="L1771" s="115" t="s">
        <v>16988</v>
      </c>
      <c r="M1771" s="21">
        <v>315</v>
      </c>
      <c r="N1771" s="40">
        <v>11</v>
      </c>
      <c r="O1771" s="21" t="s">
        <v>362</v>
      </c>
      <c r="P1771" s="21">
        <v>3</v>
      </c>
      <c r="Q1771" s="124">
        <v>2004</v>
      </c>
      <c r="R1771" s="115"/>
      <c r="S1771" s="115"/>
      <c r="T1771" s="116">
        <v>840</v>
      </c>
      <c r="U1771" s="111">
        <v>45</v>
      </c>
      <c r="V1771" s="113">
        <f t="shared" si="326"/>
        <v>609.4666666666667</v>
      </c>
      <c r="W1771" s="113">
        <f t="shared" si="327"/>
        <v>230.5333333333333</v>
      </c>
      <c r="X1771" s="112">
        <f t="shared" si="328"/>
        <v>230533.33333333331</v>
      </c>
      <c r="Y1771" s="111"/>
      <c r="Z1771" s="110">
        <f t="shared" si="336"/>
        <v>32</v>
      </c>
      <c r="AA1771" s="109">
        <f t="shared" si="329"/>
        <v>42</v>
      </c>
      <c r="AB1771" s="109">
        <f t="shared" si="330"/>
        <v>42000</v>
      </c>
      <c r="AC1771" s="108">
        <f t="shared" si="331"/>
        <v>798</v>
      </c>
      <c r="AD1771" s="107">
        <f t="shared" si="332"/>
        <v>2.2222222222222223E-2</v>
      </c>
      <c r="AE1771" s="106">
        <f t="shared" si="333"/>
        <v>17.733333333333334</v>
      </c>
      <c r="AF1771" s="105">
        <f t="shared" si="334"/>
        <v>248.26666666666665</v>
      </c>
      <c r="AG1771" s="105">
        <f t="shared" si="335"/>
        <v>591.73333333333335</v>
      </c>
    </row>
    <row r="1772" spans="1:1029" s="88" customFormat="1" x14ac:dyDescent="0.35">
      <c r="A1772" s="21">
        <v>10141103</v>
      </c>
      <c r="B1772" s="115" t="s">
        <v>14786</v>
      </c>
      <c r="C1772" s="254" t="s">
        <v>710</v>
      </c>
      <c r="D1772" s="40" t="s">
        <v>16987</v>
      </c>
      <c r="E1772" s="114" t="str">
        <f t="shared" si="325"/>
        <v>TRANSFORMADOR MARCA:  PTS34</v>
      </c>
      <c r="F1772" s="40"/>
      <c r="G1772" s="40"/>
      <c r="H1772" s="21" t="s">
        <v>545</v>
      </c>
      <c r="I1772" s="21" t="s">
        <v>16986</v>
      </c>
      <c r="J1772" s="21"/>
      <c r="K1772" s="21" t="s">
        <v>16985</v>
      </c>
      <c r="L1772" s="115" t="s">
        <v>16984</v>
      </c>
      <c r="M1772" s="21">
        <v>315</v>
      </c>
      <c r="N1772" s="40">
        <v>11</v>
      </c>
      <c r="O1772" s="21" t="s">
        <v>362</v>
      </c>
      <c r="P1772" s="21">
        <v>3</v>
      </c>
      <c r="Q1772" s="124">
        <v>2004</v>
      </c>
      <c r="R1772" s="115"/>
      <c r="S1772" s="115"/>
      <c r="T1772" s="116">
        <v>840</v>
      </c>
      <c r="U1772" s="111">
        <v>45</v>
      </c>
      <c r="V1772" s="113">
        <f t="shared" si="326"/>
        <v>609.4666666666667</v>
      </c>
      <c r="W1772" s="113">
        <f t="shared" si="327"/>
        <v>230.5333333333333</v>
      </c>
      <c r="X1772" s="112">
        <f t="shared" si="328"/>
        <v>230533.33333333331</v>
      </c>
      <c r="Y1772" s="111"/>
      <c r="Z1772" s="110">
        <f t="shared" si="336"/>
        <v>32</v>
      </c>
      <c r="AA1772" s="109">
        <f t="shared" si="329"/>
        <v>42</v>
      </c>
      <c r="AB1772" s="109">
        <f t="shared" si="330"/>
        <v>42000</v>
      </c>
      <c r="AC1772" s="108">
        <f t="shared" si="331"/>
        <v>798</v>
      </c>
      <c r="AD1772" s="107">
        <f t="shared" si="332"/>
        <v>2.2222222222222223E-2</v>
      </c>
      <c r="AE1772" s="106">
        <f t="shared" si="333"/>
        <v>17.733333333333334</v>
      </c>
      <c r="AF1772" s="105">
        <f t="shared" si="334"/>
        <v>248.26666666666665</v>
      </c>
      <c r="AG1772" s="105">
        <f t="shared" si="335"/>
        <v>591.73333333333335</v>
      </c>
    </row>
    <row r="1773" spans="1:1029" s="88" customFormat="1" ht="15" thickBot="1" x14ac:dyDescent="0.4">
      <c r="A1773" s="21">
        <v>10141103</v>
      </c>
      <c r="B1773" s="115" t="s">
        <v>14786</v>
      </c>
      <c r="C1773" s="254" t="s">
        <v>710</v>
      </c>
      <c r="D1773" s="21" t="s">
        <v>16982</v>
      </c>
      <c r="E1773" s="114" t="str">
        <f t="shared" si="325"/>
        <v>TRANSFORMADOR MARCA:  PTS38</v>
      </c>
      <c r="F1773" s="21"/>
      <c r="G1773" s="21"/>
      <c r="H1773" s="21" t="s">
        <v>545</v>
      </c>
      <c r="I1773" s="21" t="s">
        <v>16981</v>
      </c>
      <c r="J1773" s="21"/>
      <c r="K1773" s="21" t="s">
        <v>16980</v>
      </c>
      <c r="L1773" s="115" t="s">
        <v>16979</v>
      </c>
      <c r="M1773" s="21">
        <v>315</v>
      </c>
      <c r="N1773" s="40">
        <v>33</v>
      </c>
      <c r="O1773" s="21" t="s">
        <v>362</v>
      </c>
      <c r="P1773" s="21">
        <v>3</v>
      </c>
      <c r="Q1773" s="124">
        <v>2004</v>
      </c>
      <c r="R1773" s="115"/>
      <c r="S1773" s="115"/>
      <c r="T1773" s="116">
        <v>1039</v>
      </c>
      <c r="U1773" s="111">
        <v>45</v>
      </c>
      <c r="V1773" s="113">
        <f t="shared" si="326"/>
        <v>753.85222222222228</v>
      </c>
      <c r="W1773" s="113">
        <f t="shared" si="327"/>
        <v>285.14777777777772</v>
      </c>
      <c r="X1773" s="112">
        <f t="shared" si="328"/>
        <v>285147.77777777769</v>
      </c>
      <c r="Y1773" s="111"/>
      <c r="Z1773" s="110">
        <f t="shared" si="336"/>
        <v>32</v>
      </c>
      <c r="AA1773" s="109">
        <f t="shared" si="329"/>
        <v>51.95</v>
      </c>
      <c r="AB1773" s="109">
        <f t="shared" si="330"/>
        <v>51950</v>
      </c>
      <c r="AC1773" s="108">
        <f t="shared" si="331"/>
        <v>987.05</v>
      </c>
      <c r="AD1773" s="107">
        <f t="shared" si="332"/>
        <v>2.2222222222222223E-2</v>
      </c>
      <c r="AE1773" s="106">
        <f t="shared" si="333"/>
        <v>21.934444444444445</v>
      </c>
      <c r="AF1773" s="105">
        <f t="shared" si="334"/>
        <v>307.08222222222219</v>
      </c>
      <c r="AG1773" s="105">
        <f t="shared" si="335"/>
        <v>731.91777777777781</v>
      </c>
    </row>
    <row r="1774" spans="1:1029" s="88" customFormat="1" x14ac:dyDescent="0.35">
      <c r="A1774" s="21">
        <v>10141103</v>
      </c>
      <c r="B1774" s="115" t="s">
        <v>14786</v>
      </c>
      <c r="C1774" s="254" t="s">
        <v>710</v>
      </c>
      <c r="D1774" s="49" t="s">
        <v>16978</v>
      </c>
      <c r="E1774" s="114" t="str">
        <f t="shared" si="325"/>
        <v>TRANSFORMADOR MARCA:  PTS39</v>
      </c>
      <c r="F1774" s="49"/>
      <c r="G1774" s="49"/>
      <c r="H1774" s="21" t="s">
        <v>545</v>
      </c>
      <c r="I1774" s="21" t="s">
        <v>16977</v>
      </c>
      <c r="J1774" s="21"/>
      <c r="K1774" s="21" t="s">
        <v>16976</v>
      </c>
      <c r="L1774" s="21" t="s">
        <v>16975</v>
      </c>
      <c r="M1774" s="26">
        <v>100</v>
      </c>
      <c r="N1774" s="49">
        <v>11</v>
      </c>
      <c r="O1774" s="21" t="s">
        <v>362</v>
      </c>
      <c r="P1774" s="21">
        <v>3</v>
      </c>
      <c r="Q1774" s="258">
        <v>2004</v>
      </c>
      <c r="R1774" s="49"/>
      <c r="S1774" s="257"/>
      <c r="T1774" s="116">
        <v>763</v>
      </c>
      <c r="U1774" s="111">
        <v>45</v>
      </c>
      <c r="V1774" s="113">
        <f t="shared" si="326"/>
        <v>553.59888888888895</v>
      </c>
      <c r="W1774" s="113">
        <f t="shared" si="327"/>
        <v>209.40111111111105</v>
      </c>
      <c r="X1774" s="112">
        <f t="shared" si="328"/>
        <v>209401.11111111104</v>
      </c>
      <c r="Y1774" s="111"/>
      <c r="Z1774" s="110">
        <f t="shared" si="336"/>
        <v>32</v>
      </c>
      <c r="AA1774" s="109">
        <f t="shared" si="329"/>
        <v>38.15</v>
      </c>
      <c r="AB1774" s="109">
        <f t="shared" si="330"/>
        <v>38150</v>
      </c>
      <c r="AC1774" s="108">
        <f t="shared" si="331"/>
        <v>724.85</v>
      </c>
      <c r="AD1774" s="107">
        <f t="shared" si="332"/>
        <v>2.2222222222222223E-2</v>
      </c>
      <c r="AE1774" s="106">
        <f t="shared" si="333"/>
        <v>16.10777777777778</v>
      </c>
      <c r="AF1774" s="105">
        <f t="shared" si="334"/>
        <v>225.50888888888883</v>
      </c>
      <c r="AG1774" s="105">
        <f t="shared" si="335"/>
        <v>537.49111111111119</v>
      </c>
    </row>
    <row r="1775" spans="1:1029" s="88" customFormat="1" x14ac:dyDescent="0.35">
      <c r="A1775" s="21">
        <v>10141103</v>
      </c>
      <c r="B1775" s="115" t="s">
        <v>14786</v>
      </c>
      <c r="C1775" s="254" t="s">
        <v>710</v>
      </c>
      <c r="D1775" s="49" t="s">
        <v>16973</v>
      </c>
      <c r="E1775" s="114" t="str">
        <f t="shared" si="325"/>
        <v>TRANSFORMADOR MARCA:  PTS45</v>
      </c>
      <c r="F1775" s="49"/>
      <c r="G1775" s="49"/>
      <c r="H1775" s="21" t="s">
        <v>545</v>
      </c>
      <c r="I1775" s="21" t="s">
        <v>16972</v>
      </c>
      <c r="J1775" s="21"/>
      <c r="K1775" s="21" t="s">
        <v>16971</v>
      </c>
      <c r="L1775" s="21" t="s">
        <v>16970</v>
      </c>
      <c r="M1775" s="26">
        <v>500</v>
      </c>
      <c r="N1775" s="49">
        <v>11</v>
      </c>
      <c r="O1775" s="21" t="s">
        <v>362</v>
      </c>
      <c r="P1775" s="21">
        <v>3</v>
      </c>
      <c r="Q1775" s="124">
        <v>2004</v>
      </c>
      <c r="R1775" s="21"/>
      <c r="S1775" s="21"/>
      <c r="T1775" s="116">
        <v>1016</v>
      </c>
      <c r="U1775" s="111">
        <v>45</v>
      </c>
      <c r="V1775" s="113">
        <f t="shared" si="326"/>
        <v>737.16444444444448</v>
      </c>
      <c r="W1775" s="113">
        <f t="shared" si="327"/>
        <v>278.83555555555552</v>
      </c>
      <c r="X1775" s="112">
        <f t="shared" si="328"/>
        <v>278835.5555555555</v>
      </c>
      <c r="Y1775" s="111"/>
      <c r="Z1775" s="110">
        <f t="shared" si="336"/>
        <v>32</v>
      </c>
      <c r="AA1775" s="109">
        <f t="shared" si="329"/>
        <v>50.800000000000004</v>
      </c>
      <c r="AB1775" s="109">
        <f t="shared" si="330"/>
        <v>50800.000000000007</v>
      </c>
      <c r="AC1775" s="108">
        <f t="shared" si="331"/>
        <v>965.2</v>
      </c>
      <c r="AD1775" s="107">
        <f t="shared" si="332"/>
        <v>2.2222222222222223E-2</v>
      </c>
      <c r="AE1775" s="106">
        <f t="shared" si="333"/>
        <v>21.448888888888892</v>
      </c>
      <c r="AF1775" s="105">
        <f t="shared" si="334"/>
        <v>300.28444444444443</v>
      </c>
      <c r="AG1775" s="105">
        <f t="shared" si="335"/>
        <v>715.71555555555562</v>
      </c>
    </row>
    <row r="1776" spans="1:1029" s="88" customFormat="1" x14ac:dyDescent="0.35">
      <c r="A1776" s="21">
        <v>10141103</v>
      </c>
      <c r="B1776" s="115" t="s">
        <v>14786</v>
      </c>
      <c r="C1776" s="254" t="s">
        <v>710</v>
      </c>
      <c r="D1776" s="49" t="s">
        <v>16968</v>
      </c>
      <c r="E1776" s="114" t="str">
        <f t="shared" si="325"/>
        <v>TRANSFORMADOR MARCA:  PTS49</v>
      </c>
      <c r="F1776" s="21"/>
      <c r="G1776" s="49"/>
      <c r="H1776" s="21" t="s">
        <v>545</v>
      </c>
      <c r="I1776" s="21" t="s">
        <v>16967</v>
      </c>
      <c r="J1776" s="21"/>
      <c r="K1776" s="21" t="s">
        <v>16966</v>
      </c>
      <c r="L1776" s="21" t="s">
        <v>16965</v>
      </c>
      <c r="M1776" s="22">
        <v>500</v>
      </c>
      <c r="N1776" s="49">
        <v>33</v>
      </c>
      <c r="O1776" s="21" t="s">
        <v>362</v>
      </c>
      <c r="P1776" s="21">
        <v>3</v>
      </c>
      <c r="Q1776" s="124">
        <v>2004</v>
      </c>
      <c r="R1776" s="21"/>
      <c r="S1776" s="21"/>
      <c r="T1776" s="116">
        <v>1200</v>
      </c>
      <c r="U1776" s="111">
        <v>45</v>
      </c>
      <c r="V1776" s="113">
        <f t="shared" si="326"/>
        <v>870.66666666666674</v>
      </c>
      <c r="W1776" s="113">
        <f t="shared" si="327"/>
        <v>329.33333333333326</v>
      </c>
      <c r="X1776" s="112">
        <f t="shared" si="328"/>
        <v>329333.33333333326</v>
      </c>
      <c r="Y1776" s="111"/>
      <c r="Z1776" s="110">
        <f t="shared" si="336"/>
        <v>32</v>
      </c>
      <c r="AA1776" s="109">
        <f t="shared" si="329"/>
        <v>60</v>
      </c>
      <c r="AB1776" s="109">
        <f t="shared" si="330"/>
        <v>60000</v>
      </c>
      <c r="AC1776" s="108">
        <f t="shared" si="331"/>
        <v>1140</v>
      </c>
      <c r="AD1776" s="107">
        <f t="shared" si="332"/>
        <v>2.2222222222222223E-2</v>
      </c>
      <c r="AE1776" s="106">
        <f t="shared" si="333"/>
        <v>25.333333333333336</v>
      </c>
      <c r="AF1776" s="105">
        <f t="shared" si="334"/>
        <v>354.66666666666657</v>
      </c>
      <c r="AG1776" s="105">
        <f t="shared" si="335"/>
        <v>845.33333333333337</v>
      </c>
    </row>
    <row r="1777" spans="1:33" s="88" customFormat="1" x14ac:dyDescent="0.35">
      <c r="A1777" s="21">
        <v>10141103</v>
      </c>
      <c r="B1777" s="115" t="s">
        <v>14786</v>
      </c>
      <c r="C1777" s="254" t="s">
        <v>710</v>
      </c>
      <c r="D1777" s="49" t="s">
        <v>16963</v>
      </c>
      <c r="E1777" s="114" t="str">
        <f t="shared" si="325"/>
        <v>TRANSFORMADOR MARCA:  PTS51</v>
      </c>
      <c r="F1777" s="21"/>
      <c r="G1777" s="49"/>
      <c r="H1777" s="21" t="s">
        <v>545</v>
      </c>
      <c r="I1777" s="21" t="s">
        <v>16962</v>
      </c>
      <c r="J1777" s="21"/>
      <c r="K1777" s="21" t="s">
        <v>16961</v>
      </c>
      <c r="L1777" s="21" t="s">
        <v>16960</v>
      </c>
      <c r="M1777" s="22">
        <v>315</v>
      </c>
      <c r="N1777" s="49">
        <v>33</v>
      </c>
      <c r="O1777" s="21" t="s">
        <v>362</v>
      </c>
      <c r="P1777" s="21">
        <v>3</v>
      </c>
      <c r="Q1777" s="124">
        <v>2004</v>
      </c>
      <c r="R1777" s="21"/>
      <c r="S1777" s="21"/>
      <c r="T1777" s="116">
        <v>1039</v>
      </c>
      <c r="U1777" s="111">
        <v>45</v>
      </c>
      <c r="V1777" s="113">
        <f t="shared" si="326"/>
        <v>753.85222222222228</v>
      </c>
      <c r="W1777" s="113">
        <f t="shared" si="327"/>
        <v>285.14777777777772</v>
      </c>
      <c r="X1777" s="112">
        <f t="shared" si="328"/>
        <v>285147.77777777769</v>
      </c>
      <c r="Y1777" s="111"/>
      <c r="Z1777" s="110">
        <f t="shared" si="336"/>
        <v>32</v>
      </c>
      <c r="AA1777" s="109">
        <f t="shared" si="329"/>
        <v>51.95</v>
      </c>
      <c r="AB1777" s="109">
        <f t="shared" si="330"/>
        <v>51950</v>
      </c>
      <c r="AC1777" s="108">
        <f t="shared" si="331"/>
        <v>987.05</v>
      </c>
      <c r="AD1777" s="107">
        <f t="shared" si="332"/>
        <v>2.2222222222222223E-2</v>
      </c>
      <c r="AE1777" s="106">
        <f t="shared" si="333"/>
        <v>21.934444444444445</v>
      </c>
      <c r="AF1777" s="105">
        <f t="shared" si="334"/>
        <v>307.08222222222219</v>
      </c>
      <c r="AG1777" s="105">
        <f t="shared" si="335"/>
        <v>731.91777777777781</v>
      </c>
    </row>
    <row r="1778" spans="1:33" s="88" customFormat="1" x14ac:dyDescent="0.35">
      <c r="A1778" s="21">
        <v>10141103</v>
      </c>
      <c r="B1778" s="115" t="s">
        <v>14786</v>
      </c>
      <c r="C1778" s="254" t="s">
        <v>710</v>
      </c>
      <c r="D1778" s="49" t="s">
        <v>16959</v>
      </c>
      <c r="E1778" s="114" t="str">
        <f t="shared" si="325"/>
        <v>TRANSFORMADOR MARCA:  PTS58</v>
      </c>
      <c r="F1778" s="21"/>
      <c r="G1778" s="49"/>
      <c r="H1778" s="21" t="s">
        <v>545</v>
      </c>
      <c r="I1778" s="21" t="s">
        <v>16958</v>
      </c>
      <c r="J1778" s="21"/>
      <c r="K1778" s="21" t="s">
        <v>16957</v>
      </c>
      <c r="L1778" s="21" t="s">
        <v>16956</v>
      </c>
      <c r="M1778" s="22">
        <v>50</v>
      </c>
      <c r="N1778" s="49">
        <v>33</v>
      </c>
      <c r="O1778" s="21" t="s">
        <v>362</v>
      </c>
      <c r="P1778" s="21">
        <v>3</v>
      </c>
      <c r="Q1778" s="124">
        <v>2004</v>
      </c>
      <c r="R1778" s="21"/>
      <c r="S1778" s="21"/>
      <c r="T1778" s="116">
        <v>643</v>
      </c>
      <c r="U1778" s="111">
        <v>45</v>
      </c>
      <c r="V1778" s="113">
        <f t="shared" si="326"/>
        <v>466.53222222222223</v>
      </c>
      <c r="W1778" s="113">
        <f t="shared" si="327"/>
        <v>176.46777777777777</v>
      </c>
      <c r="X1778" s="112">
        <f t="shared" si="328"/>
        <v>176467.77777777778</v>
      </c>
      <c r="Y1778" s="111"/>
      <c r="Z1778" s="110">
        <f t="shared" si="336"/>
        <v>32</v>
      </c>
      <c r="AA1778" s="109">
        <f t="shared" si="329"/>
        <v>32.15</v>
      </c>
      <c r="AB1778" s="109">
        <f t="shared" si="330"/>
        <v>32150</v>
      </c>
      <c r="AC1778" s="108">
        <f t="shared" si="331"/>
        <v>610.85</v>
      </c>
      <c r="AD1778" s="107">
        <f t="shared" si="332"/>
        <v>2.2222222222222223E-2</v>
      </c>
      <c r="AE1778" s="106">
        <f t="shared" si="333"/>
        <v>13.574444444444445</v>
      </c>
      <c r="AF1778" s="105">
        <f t="shared" si="334"/>
        <v>190.04222222222222</v>
      </c>
      <c r="AG1778" s="105">
        <f t="shared" si="335"/>
        <v>452.95777777777778</v>
      </c>
    </row>
    <row r="1779" spans="1:33" s="88" customFormat="1" x14ac:dyDescent="0.35">
      <c r="A1779" s="21">
        <v>10141103</v>
      </c>
      <c r="B1779" s="115" t="s">
        <v>14786</v>
      </c>
      <c r="C1779" s="254" t="s">
        <v>710</v>
      </c>
      <c r="D1779" s="49" t="s">
        <v>16955</v>
      </c>
      <c r="E1779" s="114" t="str">
        <f t="shared" si="325"/>
        <v>TRANSFORMADOR MARCA:  PTS65</v>
      </c>
      <c r="F1779" s="21"/>
      <c r="G1779" s="49"/>
      <c r="H1779" s="21" t="s">
        <v>14848</v>
      </c>
      <c r="I1779" s="21" t="s">
        <v>16954</v>
      </c>
      <c r="J1779" s="21"/>
      <c r="K1779" s="21" t="s">
        <v>16953</v>
      </c>
      <c r="L1779" s="21" t="s">
        <v>16952</v>
      </c>
      <c r="M1779" s="22">
        <v>315</v>
      </c>
      <c r="N1779" s="49">
        <v>33</v>
      </c>
      <c r="O1779" s="21" t="s">
        <v>362</v>
      </c>
      <c r="P1779" s="21">
        <v>3</v>
      </c>
      <c r="Q1779" s="124">
        <v>2004</v>
      </c>
      <c r="R1779" s="21"/>
      <c r="S1779" s="21"/>
      <c r="T1779" s="116">
        <v>1039</v>
      </c>
      <c r="U1779" s="111">
        <v>45</v>
      </c>
      <c r="V1779" s="113">
        <f t="shared" si="326"/>
        <v>753.85222222222228</v>
      </c>
      <c r="W1779" s="113">
        <f t="shared" si="327"/>
        <v>285.14777777777772</v>
      </c>
      <c r="X1779" s="112">
        <f t="shared" si="328"/>
        <v>285147.77777777769</v>
      </c>
      <c r="Y1779" s="111"/>
      <c r="Z1779" s="110">
        <f t="shared" si="336"/>
        <v>32</v>
      </c>
      <c r="AA1779" s="109">
        <f t="shared" si="329"/>
        <v>51.95</v>
      </c>
      <c r="AB1779" s="109">
        <f t="shared" si="330"/>
        <v>51950</v>
      </c>
      <c r="AC1779" s="108">
        <f t="shared" si="331"/>
        <v>987.05</v>
      </c>
      <c r="AD1779" s="107">
        <f t="shared" si="332"/>
        <v>2.2222222222222223E-2</v>
      </c>
      <c r="AE1779" s="106">
        <f t="shared" si="333"/>
        <v>21.934444444444445</v>
      </c>
      <c r="AF1779" s="105">
        <f t="shared" si="334"/>
        <v>307.08222222222219</v>
      </c>
      <c r="AG1779" s="105">
        <f t="shared" si="335"/>
        <v>731.91777777777781</v>
      </c>
    </row>
    <row r="1780" spans="1:33" s="88" customFormat="1" x14ac:dyDescent="0.35">
      <c r="A1780" s="21">
        <v>10141103</v>
      </c>
      <c r="B1780" s="115" t="s">
        <v>14786</v>
      </c>
      <c r="C1780" s="254" t="s">
        <v>710</v>
      </c>
      <c r="D1780" s="49" t="s">
        <v>16950</v>
      </c>
      <c r="E1780" s="114" t="str">
        <f t="shared" si="325"/>
        <v>TRANSFORMADOR MARCA:  PTS76</v>
      </c>
      <c r="F1780" s="21"/>
      <c r="G1780" s="49"/>
      <c r="H1780" s="21" t="s">
        <v>14848</v>
      </c>
      <c r="I1780" s="21" t="s">
        <v>16949</v>
      </c>
      <c r="J1780" s="21"/>
      <c r="K1780" s="21" t="s">
        <v>16948</v>
      </c>
      <c r="L1780" s="21" t="s">
        <v>16947</v>
      </c>
      <c r="M1780" s="22">
        <v>315</v>
      </c>
      <c r="N1780" s="49">
        <v>33</v>
      </c>
      <c r="O1780" s="21" t="s">
        <v>362</v>
      </c>
      <c r="P1780" s="21">
        <v>3</v>
      </c>
      <c r="Q1780" s="124">
        <v>2004</v>
      </c>
      <c r="R1780" s="21"/>
      <c r="S1780" s="21"/>
      <c r="T1780" s="116">
        <v>1039</v>
      </c>
      <c r="U1780" s="111">
        <v>45</v>
      </c>
      <c r="V1780" s="113">
        <f t="shared" si="326"/>
        <v>753.85222222222228</v>
      </c>
      <c r="W1780" s="113">
        <f t="shared" si="327"/>
        <v>285.14777777777772</v>
      </c>
      <c r="X1780" s="112">
        <f t="shared" si="328"/>
        <v>285147.77777777769</v>
      </c>
      <c r="Y1780" s="111"/>
      <c r="Z1780" s="110">
        <f t="shared" si="336"/>
        <v>32</v>
      </c>
      <c r="AA1780" s="109">
        <f t="shared" si="329"/>
        <v>51.95</v>
      </c>
      <c r="AB1780" s="109">
        <f t="shared" si="330"/>
        <v>51950</v>
      </c>
      <c r="AC1780" s="108">
        <f t="shared" si="331"/>
        <v>987.05</v>
      </c>
      <c r="AD1780" s="107">
        <f t="shared" si="332"/>
        <v>2.2222222222222223E-2</v>
      </c>
      <c r="AE1780" s="106">
        <f t="shared" si="333"/>
        <v>21.934444444444445</v>
      </c>
      <c r="AF1780" s="105">
        <f t="shared" si="334"/>
        <v>307.08222222222219</v>
      </c>
      <c r="AG1780" s="105">
        <f t="shared" si="335"/>
        <v>731.91777777777781</v>
      </c>
    </row>
    <row r="1781" spans="1:33" s="88" customFormat="1" x14ac:dyDescent="0.35">
      <c r="A1781" s="21">
        <v>10141103</v>
      </c>
      <c r="B1781" s="115" t="s">
        <v>14786</v>
      </c>
      <c r="C1781" s="254" t="s">
        <v>710</v>
      </c>
      <c r="D1781" s="49" t="s">
        <v>16945</v>
      </c>
      <c r="E1781" s="114" t="str">
        <f t="shared" si="325"/>
        <v>TRANSFORMADOR MARCA:  PTS77</v>
      </c>
      <c r="F1781" s="21"/>
      <c r="G1781" s="49"/>
      <c r="H1781" s="21" t="s">
        <v>14848</v>
      </c>
      <c r="I1781" s="21" t="s">
        <v>16944</v>
      </c>
      <c r="J1781" s="21"/>
      <c r="K1781" s="21" t="s">
        <v>16943</v>
      </c>
      <c r="L1781" s="21" t="s">
        <v>16942</v>
      </c>
      <c r="M1781" s="22">
        <v>200</v>
      </c>
      <c r="N1781" s="49">
        <v>33</v>
      </c>
      <c r="O1781" s="21" t="s">
        <v>362</v>
      </c>
      <c r="P1781" s="21">
        <v>3</v>
      </c>
      <c r="Q1781" s="124">
        <v>2004</v>
      </c>
      <c r="R1781" s="21"/>
      <c r="S1781" s="21"/>
      <c r="T1781" s="116">
        <v>991</v>
      </c>
      <c r="U1781" s="111">
        <v>45</v>
      </c>
      <c r="V1781" s="113">
        <f t="shared" si="326"/>
        <v>719.02555555555557</v>
      </c>
      <c r="W1781" s="113">
        <f t="shared" si="327"/>
        <v>271.97444444444443</v>
      </c>
      <c r="X1781" s="112">
        <f t="shared" si="328"/>
        <v>271974.44444444444</v>
      </c>
      <c r="Y1781" s="111"/>
      <c r="Z1781" s="110">
        <f t="shared" si="336"/>
        <v>32</v>
      </c>
      <c r="AA1781" s="109">
        <f t="shared" si="329"/>
        <v>49.550000000000004</v>
      </c>
      <c r="AB1781" s="109">
        <f t="shared" si="330"/>
        <v>49550.000000000007</v>
      </c>
      <c r="AC1781" s="108">
        <f t="shared" si="331"/>
        <v>941.45</v>
      </c>
      <c r="AD1781" s="107">
        <f t="shared" si="332"/>
        <v>2.2222222222222223E-2</v>
      </c>
      <c r="AE1781" s="106">
        <f t="shared" si="333"/>
        <v>20.921111111111113</v>
      </c>
      <c r="AF1781" s="105">
        <f t="shared" si="334"/>
        <v>292.89555555555552</v>
      </c>
      <c r="AG1781" s="105">
        <f t="shared" si="335"/>
        <v>698.10444444444443</v>
      </c>
    </row>
    <row r="1782" spans="1:33" s="88" customFormat="1" x14ac:dyDescent="0.35">
      <c r="A1782" s="21">
        <v>10141103</v>
      </c>
      <c r="B1782" s="115" t="s">
        <v>14786</v>
      </c>
      <c r="C1782" s="254" t="s">
        <v>710</v>
      </c>
      <c r="D1782" s="49" t="s">
        <v>16939</v>
      </c>
      <c r="E1782" s="114" t="str">
        <f t="shared" si="325"/>
        <v>TRANSFORMADOR MARCA:  PTS78</v>
      </c>
      <c r="F1782" s="21"/>
      <c r="G1782" s="49"/>
      <c r="H1782" s="21" t="s">
        <v>14848</v>
      </c>
      <c r="I1782" s="21" t="s">
        <v>16938</v>
      </c>
      <c r="J1782" s="21"/>
      <c r="K1782" s="21" t="s">
        <v>16937</v>
      </c>
      <c r="L1782" s="21" t="s">
        <v>16936</v>
      </c>
      <c r="M1782" s="22">
        <v>100</v>
      </c>
      <c r="N1782" s="49">
        <v>33</v>
      </c>
      <c r="O1782" s="21" t="s">
        <v>362</v>
      </c>
      <c r="P1782" s="21">
        <v>3</v>
      </c>
      <c r="Q1782" s="124">
        <v>2004</v>
      </c>
      <c r="R1782" s="21"/>
      <c r="S1782" s="21"/>
      <c r="T1782" s="116">
        <v>763</v>
      </c>
      <c r="U1782" s="111">
        <v>45</v>
      </c>
      <c r="V1782" s="113">
        <f t="shared" si="326"/>
        <v>553.59888888888895</v>
      </c>
      <c r="W1782" s="113">
        <f t="shared" si="327"/>
        <v>209.40111111111105</v>
      </c>
      <c r="X1782" s="112">
        <f t="shared" si="328"/>
        <v>209401.11111111104</v>
      </c>
      <c r="Y1782" s="111"/>
      <c r="Z1782" s="110">
        <f t="shared" si="336"/>
        <v>32</v>
      </c>
      <c r="AA1782" s="109">
        <f t="shared" si="329"/>
        <v>38.15</v>
      </c>
      <c r="AB1782" s="109">
        <f t="shared" si="330"/>
        <v>38150</v>
      </c>
      <c r="AC1782" s="108">
        <f t="shared" si="331"/>
        <v>724.85</v>
      </c>
      <c r="AD1782" s="107">
        <f t="shared" si="332"/>
        <v>2.2222222222222223E-2</v>
      </c>
      <c r="AE1782" s="106">
        <f t="shared" si="333"/>
        <v>16.10777777777778</v>
      </c>
      <c r="AF1782" s="105">
        <f t="shared" si="334"/>
        <v>225.50888888888883</v>
      </c>
      <c r="AG1782" s="105">
        <f t="shared" si="335"/>
        <v>537.49111111111119</v>
      </c>
    </row>
    <row r="1783" spans="1:33" s="88" customFormat="1" x14ac:dyDescent="0.35">
      <c r="A1783" s="21">
        <v>10141103</v>
      </c>
      <c r="B1783" s="115" t="s">
        <v>14786</v>
      </c>
      <c r="C1783" s="254" t="s">
        <v>710</v>
      </c>
      <c r="D1783" s="49" t="s">
        <v>16934</v>
      </c>
      <c r="E1783" s="114" t="str">
        <f t="shared" si="325"/>
        <v>TRANSFORMADOR MARCA:  PTS82</v>
      </c>
      <c r="F1783" s="21"/>
      <c r="G1783" s="49"/>
      <c r="H1783" s="21" t="s">
        <v>14848</v>
      </c>
      <c r="I1783" s="21" t="s">
        <v>16933</v>
      </c>
      <c r="J1783" s="21"/>
      <c r="K1783" s="21" t="s">
        <v>16932</v>
      </c>
      <c r="L1783" s="21" t="s">
        <v>16931</v>
      </c>
      <c r="M1783" s="22">
        <v>100</v>
      </c>
      <c r="N1783" s="49">
        <v>11</v>
      </c>
      <c r="O1783" s="21" t="s">
        <v>362</v>
      </c>
      <c r="P1783" s="21">
        <v>3</v>
      </c>
      <c r="Q1783" s="124">
        <v>2004</v>
      </c>
      <c r="R1783" s="21"/>
      <c r="S1783" s="21"/>
      <c r="T1783" s="116">
        <v>763</v>
      </c>
      <c r="U1783" s="111">
        <v>45</v>
      </c>
      <c r="V1783" s="113">
        <f t="shared" si="326"/>
        <v>553.59888888888895</v>
      </c>
      <c r="W1783" s="113">
        <f t="shared" si="327"/>
        <v>209.40111111111105</v>
      </c>
      <c r="X1783" s="112">
        <f t="shared" si="328"/>
        <v>209401.11111111104</v>
      </c>
      <c r="Y1783" s="111"/>
      <c r="Z1783" s="110">
        <f t="shared" si="336"/>
        <v>32</v>
      </c>
      <c r="AA1783" s="109">
        <f t="shared" si="329"/>
        <v>38.15</v>
      </c>
      <c r="AB1783" s="109">
        <f t="shared" si="330"/>
        <v>38150</v>
      </c>
      <c r="AC1783" s="108">
        <f t="shared" si="331"/>
        <v>724.85</v>
      </c>
      <c r="AD1783" s="107">
        <f t="shared" si="332"/>
        <v>2.2222222222222223E-2</v>
      </c>
      <c r="AE1783" s="106">
        <f t="shared" si="333"/>
        <v>16.10777777777778</v>
      </c>
      <c r="AF1783" s="105">
        <f t="shared" si="334"/>
        <v>225.50888888888883</v>
      </c>
      <c r="AG1783" s="105">
        <f t="shared" si="335"/>
        <v>537.49111111111119</v>
      </c>
    </row>
    <row r="1784" spans="1:33" s="88" customFormat="1" x14ac:dyDescent="0.35">
      <c r="A1784" s="21">
        <v>10141103</v>
      </c>
      <c r="B1784" s="115" t="s">
        <v>14786</v>
      </c>
      <c r="C1784" s="254" t="s">
        <v>710</v>
      </c>
      <c r="D1784" s="49" t="s">
        <v>16930</v>
      </c>
      <c r="E1784" s="114" t="str">
        <f t="shared" si="325"/>
        <v>TRANSFORMADOR MARCA:  PTS86</v>
      </c>
      <c r="F1784" s="21"/>
      <c r="G1784" s="59"/>
      <c r="H1784" s="21" t="s">
        <v>14848</v>
      </c>
      <c r="I1784" s="21" t="s">
        <v>16929</v>
      </c>
      <c r="J1784" s="21"/>
      <c r="K1784" s="21" t="s">
        <v>16928</v>
      </c>
      <c r="L1784" s="21" t="s">
        <v>16927</v>
      </c>
      <c r="M1784" s="22">
        <v>315</v>
      </c>
      <c r="N1784" s="49">
        <v>11</v>
      </c>
      <c r="O1784" s="21" t="s">
        <v>362</v>
      </c>
      <c r="P1784" s="21">
        <v>3</v>
      </c>
      <c r="Q1784" s="124">
        <v>2004</v>
      </c>
      <c r="R1784" s="21"/>
      <c r="S1784" s="21"/>
      <c r="T1784" s="116">
        <v>840</v>
      </c>
      <c r="U1784" s="111">
        <v>45</v>
      </c>
      <c r="V1784" s="113">
        <f t="shared" si="326"/>
        <v>609.4666666666667</v>
      </c>
      <c r="W1784" s="113">
        <f t="shared" si="327"/>
        <v>230.5333333333333</v>
      </c>
      <c r="X1784" s="112">
        <f t="shared" si="328"/>
        <v>230533.33333333331</v>
      </c>
      <c r="Y1784" s="111"/>
      <c r="Z1784" s="110">
        <f t="shared" si="336"/>
        <v>32</v>
      </c>
      <c r="AA1784" s="109">
        <f t="shared" si="329"/>
        <v>42</v>
      </c>
      <c r="AB1784" s="109">
        <f t="shared" si="330"/>
        <v>42000</v>
      </c>
      <c r="AC1784" s="108">
        <f t="shared" si="331"/>
        <v>798</v>
      </c>
      <c r="AD1784" s="107">
        <f t="shared" si="332"/>
        <v>2.2222222222222223E-2</v>
      </c>
      <c r="AE1784" s="106">
        <f t="shared" si="333"/>
        <v>17.733333333333334</v>
      </c>
      <c r="AF1784" s="105">
        <f t="shared" si="334"/>
        <v>248.26666666666665</v>
      </c>
      <c r="AG1784" s="105">
        <f t="shared" si="335"/>
        <v>591.73333333333335</v>
      </c>
    </row>
    <row r="1785" spans="1:33" s="88" customFormat="1" x14ac:dyDescent="0.35">
      <c r="A1785" s="21">
        <v>10141103</v>
      </c>
      <c r="B1785" s="115" t="s">
        <v>14786</v>
      </c>
      <c r="C1785" s="254" t="s">
        <v>710</v>
      </c>
      <c r="D1785" s="49" t="s">
        <v>1809</v>
      </c>
      <c r="E1785" s="114" t="str">
        <f t="shared" si="325"/>
        <v>TRANSFORMADOR MARCA:EFACEC ANGOCHE PTS 5</v>
      </c>
      <c r="F1785" s="21"/>
      <c r="G1785" s="49" t="s">
        <v>709</v>
      </c>
      <c r="H1785" s="21" t="s">
        <v>14839</v>
      </c>
      <c r="I1785" s="21" t="s">
        <v>16925</v>
      </c>
      <c r="J1785" s="21"/>
      <c r="K1785" s="124" t="s">
        <v>16924</v>
      </c>
      <c r="L1785" s="124" t="s">
        <v>16923</v>
      </c>
      <c r="M1785" s="22">
        <v>100</v>
      </c>
      <c r="N1785" s="49" t="s">
        <v>376</v>
      </c>
      <c r="O1785" s="21" t="s">
        <v>362</v>
      </c>
      <c r="P1785" s="21">
        <v>3</v>
      </c>
      <c r="Q1785" s="21">
        <v>2004</v>
      </c>
      <c r="R1785" s="67" t="s">
        <v>27</v>
      </c>
      <c r="S1785" s="21"/>
      <c r="T1785" s="116">
        <v>763</v>
      </c>
      <c r="U1785" s="111">
        <v>45</v>
      </c>
      <c r="V1785" s="113">
        <f t="shared" si="326"/>
        <v>553.59888888888895</v>
      </c>
      <c r="W1785" s="113">
        <f t="shared" si="327"/>
        <v>209.40111111111105</v>
      </c>
      <c r="X1785" s="112">
        <f t="shared" si="328"/>
        <v>209401.11111111104</v>
      </c>
      <c r="Y1785" s="111"/>
      <c r="Z1785" s="110">
        <f t="shared" si="336"/>
        <v>32</v>
      </c>
      <c r="AA1785" s="109">
        <f t="shared" si="329"/>
        <v>38.15</v>
      </c>
      <c r="AB1785" s="109">
        <f t="shared" si="330"/>
        <v>38150</v>
      </c>
      <c r="AC1785" s="108">
        <f t="shared" si="331"/>
        <v>724.85</v>
      </c>
      <c r="AD1785" s="107">
        <f t="shared" si="332"/>
        <v>2.2222222222222223E-2</v>
      </c>
      <c r="AE1785" s="106">
        <f t="shared" si="333"/>
        <v>16.10777777777778</v>
      </c>
      <c r="AF1785" s="105">
        <f t="shared" si="334"/>
        <v>225.50888888888883</v>
      </c>
      <c r="AG1785" s="105">
        <f t="shared" si="335"/>
        <v>537.49111111111119</v>
      </c>
    </row>
    <row r="1786" spans="1:33" s="88" customFormat="1" x14ac:dyDescent="0.35">
      <c r="A1786" s="21">
        <v>10141103</v>
      </c>
      <c r="B1786" s="115" t="s">
        <v>14786</v>
      </c>
      <c r="C1786" s="254" t="s">
        <v>710</v>
      </c>
      <c r="D1786" s="49" t="s">
        <v>2813</v>
      </c>
      <c r="E1786" s="114" t="str">
        <f t="shared" si="325"/>
        <v>TRANSFORMADOR MARCA: CUAMBA PTS 13</v>
      </c>
      <c r="F1786" s="21"/>
      <c r="G1786" s="157" t="s">
        <v>179</v>
      </c>
      <c r="H1786" s="124" t="s">
        <v>179</v>
      </c>
      <c r="I1786" s="124" t="s">
        <v>16922</v>
      </c>
      <c r="J1786" s="21"/>
      <c r="K1786" s="21" t="s">
        <v>16921</v>
      </c>
      <c r="L1786" s="21" t="s">
        <v>16920</v>
      </c>
      <c r="M1786" s="22">
        <v>800</v>
      </c>
      <c r="N1786" s="252" t="s">
        <v>19</v>
      </c>
      <c r="O1786" s="21" t="s">
        <v>362</v>
      </c>
      <c r="P1786" s="21">
        <v>3</v>
      </c>
      <c r="Q1786" s="124">
        <v>2004</v>
      </c>
      <c r="R1786" s="21"/>
      <c r="S1786" s="21"/>
      <c r="T1786" s="116">
        <v>1890</v>
      </c>
      <c r="U1786" s="111">
        <v>45</v>
      </c>
      <c r="V1786" s="113">
        <f t="shared" si="326"/>
        <v>1371.3</v>
      </c>
      <c r="W1786" s="113">
        <f t="shared" si="327"/>
        <v>518.70000000000005</v>
      </c>
      <c r="X1786" s="112">
        <f t="shared" si="328"/>
        <v>518700.00000000006</v>
      </c>
      <c r="Y1786" s="111"/>
      <c r="Z1786" s="110">
        <f t="shared" si="336"/>
        <v>32</v>
      </c>
      <c r="AA1786" s="109">
        <f t="shared" si="329"/>
        <v>94.5</v>
      </c>
      <c r="AB1786" s="109">
        <f t="shared" si="330"/>
        <v>94500</v>
      </c>
      <c r="AC1786" s="108">
        <f t="shared" si="331"/>
        <v>1795.5</v>
      </c>
      <c r="AD1786" s="107">
        <f t="shared" si="332"/>
        <v>2.2222222222222223E-2</v>
      </c>
      <c r="AE1786" s="106">
        <f t="shared" si="333"/>
        <v>39.9</v>
      </c>
      <c r="AF1786" s="105">
        <f t="shared" si="334"/>
        <v>558.6</v>
      </c>
      <c r="AG1786" s="105">
        <f t="shared" si="335"/>
        <v>1331.3999999999999</v>
      </c>
    </row>
    <row r="1787" spans="1:33" s="88" customFormat="1" x14ac:dyDescent="0.35">
      <c r="A1787" s="21">
        <v>10141103</v>
      </c>
      <c r="B1787" s="115" t="s">
        <v>14786</v>
      </c>
      <c r="C1787" s="254" t="s">
        <v>710</v>
      </c>
      <c r="D1787" s="49" t="s">
        <v>2822</v>
      </c>
      <c r="E1787" s="114" t="str">
        <f t="shared" si="325"/>
        <v>TRANSFORMADOR MARCA: CUAMBA PTS 14</v>
      </c>
      <c r="F1787" s="21"/>
      <c r="G1787" s="157" t="s">
        <v>179</v>
      </c>
      <c r="H1787" s="124" t="s">
        <v>179</v>
      </c>
      <c r="I1787" s="124" t="s">
        <v>16919</v>
      </c>
      <c r="J1787" s="21"/>
      <c r="K1787" s="21" t="s">
        <v>16918</v>
      </c>
      <c r="L1787" s="21" t="s">
        <v>16917</v>
      </c>
      <c r="M1787" s="21">
        <v>160</v>
      </c>
      <c r="N1787" s="252" t="s">
        <v>19</v>
      </c>
      <c r="O1787" s="21" t="s">
        <v>362</v>
      </c>
      <c r="P1787" s="21">
        <v>3</v>
      </c>
      <c r="Q1787" s="124">
        <v>2004</v>
      </c>
      <c r="R1787" s="21"/>
      <c r="S1787" s="21"/>
      <c r="T1787" s="116">
        <v>991</v>
      </c>
      <c r="U1787" s="111">
        <v>45</v>
      </c>
      <c r="V1787" s="113">
        <f t="shared" si="326"/>
        <v>719.02555555555557</v>
      </c>
      <c r="W1787" s="113">
        <f t="shared" si="327"/>
        <v>271.97444444444443</v>
      </c>
      <c r="X1787" s="112">
        <f t="shared" si="328"/>
        <v>271974.44444444444</v>
      </c>
      <c r="Y1787" s="111"/>
      <c r="Z1787" s="110">
        <f t="shared" si="336"/>
        <v>32</v>
      </c>
      <c r="AA1787" s="109">
        <f t="shared" si="329"/>
        <v>49.550000000000004</v>
      </c>
      <c r="AB1787" s="109">
        <f t="shared" si="330"/>
        <v>49550.000000000007</v>
      </c>
      <c r="AC1787" s="108">
        <f t="shared" si="331"/>
        <v>941.45</v>
      </c>
      <c r="AD1787" s="107">
        <f t="shared" si="332"/>
        <v>2.2222222222222223E-2</v>
      </c>
      <c r="AE1787" s="106">
        <f t="shared" si="333"/>
        <v>20.921111111111113</v>
      </c>
      <c r="AF1787" s="105">
        <f t="shared" si="334"/>
        <v>292.89555555555552</v>
      </c>
      <c r="AG1787" s="105">
        <f t="shared" si="335"/>
        <v>698.10444444444443</v>
      </c>
    </row>
    <row r="1788" spans="1:33" s="88" customFormat="1" x14ac:dyDescent="0.35">
      <c r="A1788" s="21">
        <v>10141103</v>
      </c>
      <c r="B1788" s="115" t="s">
        <v>14786</v>
      </c>
      <c r="C1788" s="254" t="s">
        <v>710</v>
      </c>
      <c r="D1788" s="49" t="s">
        <v>2341</v>
      </c>
      <c r="E1788" s="114" t="str">
        <f t="shared" si="325"/>
        <v>TRANSFORMADOR MARCA: CUAMBA PTS 15</v>
      </c>
      <c r="F1788" s="21"/>
      <c r="G1788" s="157" t="s">
        <v>179</v>
      </c>
      <c r="H1788" s="124" t="s">
        <v>179</v>
      </c>
      <c r="I1788" s="124" t="s">
        <v>16915</v>
      </c>
      <c r="J1788" s="21"/>
      <c r="K1788" s="21" t="s">
        <v>16914</v>
      </c>
      <c r="L1788" s="21" t="s">
        <v>16913</v>
      </c>
      <c r="M1788" s="21">
        <v>250</v>
      </c>
      <c r="N1788" s="252" t="s">
        <v>19</v>
      </c>
      <c r="O1788" s="21" t="s">
        <v>362</v>
      </c>
      <c r="P1788" s="21">
        <v>3</v>
      </c>
      <c r="Q1788" s="124">
        <v>2004</v>
      </c>
      <c r="R1788" s="21"/>
      <c r="S1788" s="21"/>
      <c r="T1788" s="116">
        <v>991</v>
      </c>
      <c r="U1788" s="111">
        <v>45</v>
      </c>
      <c r="V1788" s="113">
        <f t="shared" si="326"/>
        <v>719.02555555555557</v>
      </c>
      <c r="W1788" s="113">
        <f t="shared" si="327"/>
        <v>271.97444444444443</v>
      </c>
      <c r="X1788" s="112">
        <f t="shared" si="328"/>
        <v>271974.44444444444</v>
      </c>
      <c r="Y1788" s="111"/>
      <c r="Z1788" s="110">
        <f t="shared" si="336"/>
        <v>32</v>
      </c>
      <c r="AA1788" s="109">
        <f t="shared" si="329"/>
        <v>49.550000000000004</v>
      </c>
      <c r="AB1788" s="109">
        <f t="shared" si="330"/>
        <v>49550.000000000007</v>
      </c>
      <c r="AC1788" s="108">
        <f t="shared" si="331"/>
        <v>941.45</v>
      </c>
      <c r="AD1788" s="107">
        <f t="shared" si="332"/>
        <v>2.2222222222222223E-2</v>
      </c>
      <c r="AE1788" s="106">
        <f t="shared" si="333"/>
        <v>20.921111111111113</v>
      </c>
      <c r="AF1788" s="105">
        <f t="shared" si="334"/>
        <v>292.89555555555552</v>
      </c>
      <c r="AG1788" s="105">
        <f t="shared" si="335"/>
        <v>698.10444444444443</v>
      </c>
    </row>
    <row r="1789" spans="1:33" s="88" customFormat="1" x14ac:dyDescent="0.35">
      <c r="A1789" s="21">
        <v>10141103</v>
      </c>
      <c r="B1789" s="115" t="s">
        <v>14786</v>
      </c>
      <c r="C1789" s="254" t="s">
        <v>710</v>
      </c>
      <c r="D1789" s="21" t="s">
        <v>3747</v>
      </c>
      <c r="E1789" s="114" t="str">
        <f t="shared" si="325"/>
        <v>TRANSFORMADOR MARCA: CUAMBA PTS 17</v>
      </c>
      <c r="F1789" s="21"/>
      <c r="G1789" s="124" t="s">
        <v>179</v>
      </c>
      <c r="H1789" s="124" t="s">
        <v>179</v>
      </c>
      <c r="I1789" s="124" t="s">
        <v>16912</v>
      </c>
      <c r="J1789" s="21"/>
      <c r="K1789" s="21" t="s">
        <v>16911</v>
      </c>
      <c r="L1789" s="21" t="s">
        <v>16910</v>
      </c>
      <c r="M1789" s="21">
        <v>250</v>
      </c>
      <c r="N1789" s="161" t="s">
        <v>19</v>
      </c>
      <c r="O1789" s="21" t="s">
        <v>362</v>
      </c>
      <c r="P1789" s="21">
        <v>3</v>
      </c>
      <c r="Q1789" s="124">
        <v>2004</v>
      </c>
      <c r="R1789" s="21"/>
      <c r="S1789" s="21"/>
      <c r="T1789" s="116">
        <v>991</v>
      </c>
      <c r="U1789" s="111">
        <v>45</v>
      </c>
      <c r="V1789" s="113">
        <f t="shared" si="326"/>
        <v>719.02555555555557</v>
      </c>
      <c r="W1789" s="113">
        <f t="shared" si="327"/>
        <v>271.97444444444443</v>
      </c>
      <c r="X1789" s="112">
        <f t="shared" si="328"/>
        <v>271974.44444444444</v>
      </c>
      <c r="Y1789" s="111"/>
      <c r="Z1789" s="110">
        <f t="shared" si="336"/>
        <v>32</v>
      </c>
      <c r="AA1789" s="109">
        <f t="shared" si="329"/>
        <v>49.550000000000004</v>
      </c>
      <c r="AB1789" s="109">
        <f t="shared" si="330"/>
        <v>49550.000000000007</v>
      </c>
      <c r="AC1789" s="108">
        <f t="shared" si="331"/>
        <v>941.45</v>
      </c>
      <c r="AD1789" s="107">
        <f t="shared" si="332"/>
        <v>2.2222222222222223E-2</v>
      </c>
      <c r="AE1789" s="106">
        <f t="shared" si="333"/>
        <v>20.921111111111113</v>
      </c>
      <c r="AF1789" s="105">
        <f t="shared" si="334"/>
        <v>292.89555555555552</v>
      </c>
      <c r="AG1789" s="105">
        <f t="shared" si="335"/>
        <v>698.10444444444443</v>
      </c>
    </row>
    <row r="1790" spans="1:33" s="88" customFormat="1" x14ac:dyDescent="0.35">
      <c r="A1790" s="21">
        <v>10141103</v>
      </c>
      <c r="B1790" s="115" t="s">
        <v>14786</v>
      </c>
      <c r="C1790" s="254" t="s">
        <v>710</v>
      </c>
      <c r="D1790" s="40" t="s">
        <v>4067</v>
      </c>
      <c r="E1790" s="114" t="str">
        <f t="shared" si="325"/>
        <v>TRANSFORMADOR MARCA: CUAMBA PTS 19</v>
      </c>
      <c r="F1790" s="40"/>
      <c r="G1790" s="220" t="s">
        <v>179</v>
      </c>
      <c r="H1790" s="124" t="s">
        <v>179</v>
      </c>
      <c r="I1790" s="124" t="s">
        <v>16909</v>
      </c>
      <c r="J1790" s="21"/>
      <c r="K1790" s="21" t="s">
        <v>16908</v>
      </c>
      <c r="L1790" s="21" t="s">
        <v>16907</v>
      </c>
      <c r="M1790" s="40">
        <v>500</v>
      </c>
      <c r="N1790" s="221" t="s">
        <v>19</v>
      </c>
      <c r="O1790" s="21" t="s">
        <v>362</v>
      </c>
      <c r="P1790" s="21">
        <v>3</v>
      </c>
      <c r="Q1790" s="220">
        <v>2004</v>
      </c>
      <c r="R1790" s="40"/>
      <c r="S1790" s="40"/>
      <c r="T1790" s="116">
        <v>1200</v>
      </c>
      <c r="U1790" s="111">
        <v>45</v>
      </c>
      <c r="V1790" s="113">
        <f t="shared" si="326"/>
        <v>870.66666666666674</v>
      </c>
      <c r="W1790" s="113">
        <f t="shared" si="327"/>
        <v>329.33333333333326</v>
      </c>
      <c r="X1790" s="112">
        <f t="shared" si="328"/>
        <v>329333.33333333326</v>
      </c>
      <c r="Y1790" s="111"/>
      <c r="Z1790" s="110">
        <f t="shared" si="336"/>
        <v>32</v>
      </c>
      <c r="AA1790" s="109">
        <f t="shared" si="329"/>
        <v>60</v>
      </c>
      <c r="AB1790" s="109">
        <f t="shared" si="330"/>
        <v>60000</v>
      </c>
      <c r="AC1790" s="108">
        <f t="shared" si="331"/>
        <v>1140</v>
      </c>
      <c r="AD1790" s="107">
        <f t="shared" si="332"/>
        <v>2.2222222222222223E-2</v>
      </c>
      <c r="AE1790" s="106">
        <f t="shared" si="333"/>
        <v>25.333333333333336</v>
      </c>
      <c r="AF1790" s="105">
        <f t="shared" si="334"/>
        <v>354.66666666666657</v>
      </c>
      <c r="AG1790" s="105">
        <f t="shared" si="335"/>
        <v>845.33333333333337</v>
      </c>
    </row>
    <row r="1791" spans="1:33" s="88" customFormat="1" x14ac:dyDescent="0.35">
      <c r="A1791" s="21">
        <v>10141103</v>
      </c>
      <c r="B1791" s="115" t="s">
        <v>14786</v>
      </c>
      <c r="C1791" s="254" t="s">
        <v>710</v>
      </c>
      <c r="D1791" s="21" t="s">
        <v>4622</v>
      </c>
      <c r="E1791" s="114" t="str">
        <f t="shared" si="325"/>
        <v>TRANSFORMADOR MARCA: CUAMBA PTS 21</v>
      </c>
      <c r="F1791" s="21"/>
      <c r="G1791" s="124" t="s">
        <v>179</v>
      </c>
      <c r="H1791" s="124" t="s">
        <v>179</v>
      </c>
      <c r="I1791" s="124" t="s">
        <v>16906</v>
      </c>
      <c r="J1791" s="21"/>
      <c r="K1791" s="21" t="s">
        <v>16905</v>
      </c>
      <c r="L1791" s="21" t="s">
        <v>16904</v>
      </c>
      <c r="M1791" s="21">
        <v>160</v>
      </c>
      <c r="N1791" s="161" t="s">
        <v>19</v>
      </c>
      <c r="O1791" s="21" t="s">
        <v>362</v>
      </c>
      <c r="P1791" s="21">
        <v>3</v>
      </c>
      <c r="Q1791" s="220">
        <v>2004</v>
      </c>
      <c r="R1791" s="40"/>
      <c r="S1791" s="40"/>
      <c r="T1791" s="116">
        <v>991</v>
      </c>
      <c r="U1791" s="111">
        <v>45</v>
      </c>
      <c r="V1791" s="113">
        <f t="shared" si="326"/>
        <v>719.02555555555557</v>
      </c>
      <c r="W1791" s="113">
        <f t="shared" si="327"/>
        <v>271.97444444444443</v>
      </c>
      <c r="X1791" s="112">
        <f t="shared" si="328"/>
        <v>271974.44444444444</v>
      </c>
      <c r="Y1791" s="111"/>
      <c r="Z1791" s="110">
        <f t="shared" si="336"/>
        <v>32</v>
      </c>
      <c r="AA1791" s="109">
        <f t="shared" si="329"/>
        <v>49.550000000000004</v>
      </c>
      <c r="AB1791" s="109">
        <f t="shared" si="330"/>
        <v>49550.000000000007</v>
      </c>
      <c r="AC1791" s="108">
        <f t="shared" si="331"/>
        <v>941.45</v>
      </c>
      <c r="AD1791" s="107">
        <f t="shared" si="332"/>
        <v>2.2222222222222223E-2</v>
      </c>
      <c r="AE1791" s="106">
        <f t="shared" si="333"/>
        <v>20.921111111111113</v>
      </c>
      <c r="AF1791" s="105">
        <f t="shared" si="334"/>
        <v>292.89555555555552</v>
      </c>
      <c r="AG1791" s="105">
        <f t="shared" si="335"/>
        <v>698.10444444444443</v>
      </c>
    </row>
    <row r="1792" spans="1:33" s="88" customFormat="1" x14ac:dyDescent="0.35">
      <c r="A1792" s="21">
        <v>10141103</v>
      </c>
      <c r="B1792" s="115" t="s">
        <v>14786</v>
      </c>
      <c r="C1792" s="254" t="s">
        <v>710</v>
      </c>
      <c r="D1792" s="21" t="s">
        <v>4650</v>
      </c>
      <c r="E1792" s="114" t="str">
        <f t="shared" si="325"/>
        <v>TRANSFORMADOR MARCA: CUAMBA PTS 26</v>
      </c>
      <c r="F1792" s="21"/>
      <c r="G1792" s="124" t="s">
        <v>179</v>
      </c>
      <c r="H1792" s="124" t="s">
        <v>179</v>
      </c>
      <c r="I1792" s="124" t="s">
        <v>14789</v>
      </c>
      <c r="J1792" s="21"/>
      <c r="K1792" s="21" t="s">
        <v>16902</v>
      </c>
      <c r="L1792" s="21" t="s">
        <v>16901</v>
      </c>
      <c r="M1792" s="21">
        <v>200</v>
      </c>
      <c r="N1792" s="161" t="s">
        <v>19</v>
      </c>
      <c r="O1792" s="21" t="s">
        <v>362</v>
      </c>
      <c r="P1792" s="21">
        <v>3</v>
      </c>
      <c r="Q1792" s="124">
        <v>2004</v>
      </c>
      <c r="R1792" s="21"/>
      <c r="S1792" s="21"/>
      <c r="T1792" s="116">
        <v>991</v>
      </c>
      <c r="U1792" s="111">
        <v>45</v>
      </c>
      <c r="V1792" s="113">
        <f t="shared" si="326"/>
        <v>719.02555555555557</v>
      </c>
      <c r="W1792" s="113">
        <f t="shared" si="327"/>
        <v>271.97444444444443</v>
      </c>
      <c r="X1792" s="112">
        <f t="shared" si="328"/>
        <v>271974.44444444444</v>
      </c>
      <c r="Y1792" s="111"/>
      <c r="Z1792" s="110">
        <f t="shared" si="336"/>
        <v>32</v>
      </c>
      <c r="AA1792" s="109">
        <f t="shared" si="329"/>
        <v>49.550000000000004</v>
      </c>
      <c r="AB1792" s="109">
        <f t="shared" si="330"/>
        <v>49550.000000000007</v>
      </c>
      <c r="AC1792" s="108">
        <f t="shared" si="331"/>
        <v>941.45</v>
      </c>
      <c r="AD1792" s="107">
        <f t="shared" si="332"/>
        <v>2.2222222222222223E-2</v>
      </c>
      <c r="AE1792" s="106">
        <f t="shared" si="333"/>
        <v>20.921111111111113</v>
      </c>
      <c r="AF1792" s="105">
        <f t="shared" si="334"/>
        <v>292.89555555555552</v>
      </c>
      <c r="AG1792" s="105">
        <f t="shared" si="335"/>
        <v>698.10444444444443</v>
      </c>
    </row>
    <row r="1793" spans="1:33" s="88" customFormat="1" x14ac:dyDescent="0.35">
      <c r="A1793" s="21">
        <v>10141103</v>
      </c>
      <c r="B1793" s="115" t="s">
        <v>14786</v>
      </c>
      <c r="C1793" s="254" t="s">
        <v>710</v>
      </c>
      <c r="D1793" s="21" t="s">
        <v>4643</v>
      </c>
      <c r="E1793" s="114" t="str">
        <f t="shared" si="325"/>
        <v>TRANSFORMADOR MARCA: CUAMBA PTS 28</v>
      </c>
      <c r="F1793" s="21"/>
      <c r="G1793" s="124" t="s">
        <v>179</v>
      </c>
      <c r="H1793" s="124" t="s">
        <v>179</v>
      </c>
      <c r="I1793" s="124" t="s">
        <v>16899</v>
      </c>
      <c r="J1793" s="21"/>
      <c r="K1793" s="21" t="s">
        <v>16898</v>
      </c>
      <c r="L1793" s="21" t="s">
        <v>16897</v>
      </c>
      <c r="M1793" s="21">
        <v>315</v>
      </c>
      <c r="N1793" s="161" t="s">
        <v>19</v>
      </c>
      <c r="O1793" s="21" t="s">
        <v>362</v>
      </c>
      <c r="P1793" s="21">
        <v>3</v>
      </c>
      <c r="Q1793" s="124">
        <v>2004</v>
      </c>
      <c r="R1793" s="21"/>
      <c r="S1793" s="21"/>
      <c r="T1793" s="116">
        <v>1039</v>
      </c>
      <c r="U1793" s="111">
        <v>45</v>
      </c>
      <c r="V1793" s="113">
        <f t="shared" si="326"/>
        <v>753.85222222222228</v>
      </c>
      <c r="W1793" s="113">
        <f t="shared" si="327"/>
        <v>285.14777777777772</v>
      </c>
      <c r="X1793" s="112">
        <f t="shared" si="328"/>
        <v>285147.77777777769</v>
      </c>
      <c r="Y1793" s="111"/>
      <c r="Z1793" s="110">
        <f t="shared" si="336"/>
        <v>32</v>
      </c>
      <c r="AA1793" s="109">
        <f t="shared" si="329"/>
        <v>51.95</v>
      </c>
      <c r="AB1793" s="109">
        <f t="shared" si="330"/>
        <v>51950</v>
      </c>
      <c r="AC1793" s="108">
        <f t="shared" si="331"/>
        <v>987.05</v>
      </c>
      <c r="AD1793" s="107">
        <f t="shared" si="332"/>
        <v>2.2222222222222223E-2</v>
      </c>
      <c r="AE1793" s="106">
        <f t="shared" si="333"/>
        <v>21.934444444444445</v>
      </c>
      <c r="AF1793" s="105">
        <f t="shared" si="334"/>
        <v>307.08222222222219</v>
      </c>
      <c r="AG1793" s="105">
        <f t="shared" si="335"/>
        <v>731.91777777777781</v>
      </c>
    </row>
    <row r="1794" spans="1:33" s="88" customFormat="1" x14ac:dyDescent="0.35">
      <c r="A1794" s="21">
        <v>10141103</v>
      </c>
      <c r="B1794" s="115" t="s">
        <v>14786</v>
      </c>
      <c r="C1794" s="254" t="s">
        <v>710</v>
      </c>
      <c r="D1794" s="21" t="s">
        <v>2262</v>
      </c>
      <c r="E1794" s="114" t="str">
        <f t="shared" ref="E1794:E1857" si="337">+CONCATENATE(C1794," ","MARCA:",R1794," ",G1794," ",D1794,)</f>
        <v>TRANSFORMADOR MARCA: CUAMBA PTS 33</v>
      </c>
      <c r="F1794" s="21"/>
      <c r="G1794" s="124" t="s">
        <v>179</v>
      </c>
      <c r="H1794" s="124" t="s">
        <v>179</v>
      </c>
      <c r="I1794" s="124" t="s">
        <v>16894</v>
      </c>
      <c r="J1794" s="21"/>
      <c r="K1794" s="21" t="s">
        <v>16893</v>
      </c>
      <c r="L1794" s="21" t="s">
        <v>16892</v>
      </c>
      <c r="M1794" s="21">
        <v>315</v>
      </c>
      <c r="N1794" s="161" t="s">
        <v>19</v>
      </c>
      <c r="O1794" s="21" t="s">
        <v>362</v>
      </c>
      <c r="P1794" s="21">
        <v>3</v>
      </c>
      <c r="Q1794" s="124">
        <v>2004</v>
      </c>
      <c r="R1794" s="21"/>
      <c r="S1794" s="21"/>
      <c r="T1794" s="116">
        <v>1039</v>
      </c>
      <c r="U1794" s="111">
        <v>45</v>
      </c>
      <c r="V1794" s="113">
        <f t="shared" ref="V1794:V1857" si="338">((Z1794/U1794)*(T1794-AA1794))+AA1794</f>
        <v>753.85222222222228</v>
      </c>
      <c r="W1794" s="113">
        <f t="shared" ref="W1794:W1857" si="339">+T1794-V1794</f>
        <v>285.14777777777772</v>
      </c>
      <c r="X1794" s="112">
        <f t="shared" ref="X1794:X1857" si="340">+W1794*1000</f>
        <v>285147.77777777769</v>
      </c>
      <c r="Y1794" s="111"/>
      <c r="Z1794" s="110">
        <f t="shared" si="336"/>
        <v>32</v>
      </c>
      <c r="AA1794" s="109">
        <f t="shared" ref="AA1794:AA1857" si="341">(5/100*T1794)</f>
        <v>51.95</v>
      </c>
      <c r="AB1794" s="109">
        <f t="shared" ref="AB1794:AB1857" si="342">+AA1794*1000</f>
        <v>51950</v>
      </c>
      <c r="AC1794" s="108">
        <f t="shared" ref="AC1794:AC1857" si="343">+T1794-AA1794</f>
        <v>987.05</v>
      </c>
      <c r="AD1794" s="107">
        <f t="shared" ref="AD1794:AD1857" si="344">1/U1794</f>
        <v>2.2222222222222223E-2</v>
      </c>
      <c r="AE1794" s="106">
        <f t="shared" ref="AE1794:AE1857" si="345">+AC1794*AD1794</f>
        <v>21.934444444444445</v>
      </c>
      <c r="AF1794" s="105">
        <f t="shared" ref="AF1794:AF1857" si="346">+T1794-V1794+AE1794</f>
        <v>307.08222222222219</v>
      </c>
      <c r="AG1794" s="105">
        <f t="shared" ref="AG1794:AG1857" si="347">+V1794-AE1794</f>
        <v>731.91777777777781</v>
      </c>
    </row>
    <row r="1795" spans="1:33" s="88" customFormat="1" x14ac:dyDescent="0.35">
      <c r="A1795" s="21">
        <v>10141103</v>
      </c>
      <c r="B1795" s="115" t="s">
        <v>14786</v>
      </c>
      <c r="C1795" s="254" t="s">
        <v>710</v>
      </c>
      <c r="D1795" s="21" t="s">
        <v>4734</v>
      </c>
      <c r="E1795" s="114" t="str">
        <f t="shared" si="337"/>
        <v>TRANSFORMADOR MARCA: CUAMBA PTS 39</v>
      </c>
      <c r="F1795" s="21"/>
      <c r="G1795" s="124" t="s">
        <v>179</v>
      </c>
      <c r="H1795" s="124" t="s">
        <v>179</v>
      </c>
      <c r="I1795" s="124" t="s">
        <v>16891</v>
      </c>
      <c r="J1795" s="21"/>
      <c r="K1795" s="21" t="s">
        <v>15483</v>
      </c>
      <c r="L1795" s="21" t="s">
        <v>15482</v>
      </c>
      <c r="M1795" s="21">
        <v>315</v>
      </c>
      <c r="N1795" s="161" t="s">
        <v>19</v>
      </c>
      <c r="O1795" s="21" t="s">
        <v>362</v>
      </c>
      <c r="P1795" s="21">
        <v>3</v>
      </c>
      <c r="Q1795" s="124">
        <v>2004</v>
      </c>
      <c r="R1795" s="21"/>
      <c r="S1795" s="21"/>
      <c r="T1795" s="116">
        <v>1039</v>
      </c>
      <c r="U1795" s="111">
        <v>45</v>
      </c>
      <c r="V1795" s="113">
        <f t="shared" si="338"/>
        <v>753.85222222222228</v>
      </c>
      <c r="W1795" s="113">
        <f t="shared" si="339"/>
        <v>285.14777777777772</v>
      </c>
      <c r="X1795" s="112">
        <f t="shared" si="340"/>
        <v>285147.77777777769</v>
      </c>
      <c r="Y1795" s="111"/>
      <c r="Z1795" s="110">
        <f t="shared" si="336"/>
        <v>32</v>
      </c>
      <c r="AA1795" s="109">
        <f t="shared" si="341"/>
        <v>51.95</v>
      </c>
      <c r="AB1795" s="109">
        <f t="shared" si="342"/>
        <v>51950</v>
      </c>
      <c r="AC1795" s="108">
        <f t="shared" si="343"/>
        <v>987.05</v>
      </c>
      <c r="AD1795" s="107">
        <f t="shared" si="344"/>
        <v>2.2222222222222223E-2</v>
      </c>
      <c r="AE1795" s="106">
        <f t="shared" si="345"/>
        <v>21.934444444444445</v>
      </c>
      <c r="AF1795" s="105">
        <f t="shared" si="346"/>
        <v>307.08222222222219</v>
      </c>
      <c r="AG1795" s="105">
        <f t="shared" si="347"/>
        <v>731.91777777777781</v>
      </c>
    </row>
    <row r="1796" spans="1:33" s="88" customFormat="1" x14ac:dyDescent="0.35">
      <c r="A1796" s="21">
        <v>10141103</v>
      </c>
      <c r="B1796" s="115" t="s">
        <v>14786</v>
      </c>
      <c r="C1796" s="254" t="s">
        <v>710</v>
      </c>
      <c r="D1796" s="21" t="s">
        <v>4047</v>
      </c>
      <c r="E1796" s="114" t="str">
        <f t="shared" si="337"/>
        <v>TRANSFORMADOR MARCA: CUAMBA PTS 41</v>
      </c>
      <c r="F1796" s="21"/>
      <c r="G1796" s="124" t="s">
        <v>179</v>
      </c>
      <c r="H1796" s="124" t="s">
        <v>179</v>
      </c>
      <c r="I1796" s="124" t="s">
        <v>16890</v>
      </c>
      <c r="J1796" s="21"/>
      <c r="K1796" s="21" t="s">
        <v>16889</v>
      </c>
      <c r="L1796" s="21" t="s">
        <v>16888</v>
      </c>
      <c r="M1796" s="21">
        <v>160</v>
      </c>
      <c r="N1796" s="161" t="s">
        <v>19</v>
      </c>
      <c r="O1796" s="21" t="s">
        <v>362</v>
      </c>
      <c r="P1796" s="21">
        <v>3</v>
      </c>
      <c r="Q1796" s="124">
        <v>2004</v>
      </c>
      <c r="R1796" s="21"/>
      <c r="S1796" s="21"/>
      <c r="T1796" s="116">
        <v>991</v>
      </c>
      <c r="U1796" s="111">
        <v>45</v>
      </c>
      <c r="V1796" s="113">
        <f t="shared" si="338"/>
        <v>719.02555555555557</v>
      </c>
      <c r="W1796" s="113">
        <f t="shared" si="339"/>
        <v>271.97444444444443</v>
      </c>
      <c r="X1796" s="112">
        <f t="shared" si="340"/>
        <v>271974.44444444444</v>
      </c>
      <c r="Y1796" s="111"/>
      <c r="Z1796" s="110">
        <f t="shared" si="336"/>
        <v>32</v>
      </c>
      <c r="AA1796" s="109">
        <f t="shared" si="341"/>
        <v>49.550000000000004</v>
      </c>
      <c r="AB1796" s="109">
        <f t="shared" si="342"/>
        <v>49550.000000000007</v>
      </c>
      <c r="AC1796" s="108">
        <f t="shared" si="343"/>
        <v>941.45</v>
      </c>
      <c r="AD1796" s="107">
        <f t="shared" si="344"/>
        <v>2.2222222222222223E-2</v>
      </c>
      <c r="AE1796" s="106">
        <f t="shared" si="345"/>
        <v>20.921111111111113</v>
      </c>
      <c r="AF1796" s="105">
        <f t="shared" si="346"/>
        <v>292.89555555555552</v>
      </c>
      <c r="AG1796" s="105">
        <f t="shared" si="347"/>
        <v>698.10444444444443</v>
      </c>
    </row>
    <row r="1797" spans="1:33" s="88" customFormat="1" x14ac:dyDescent="0.35">
      <c r="A1797" s="21">
        <v>10141103</v>
      </c>
      <c r="B1797" s="115" t="s">
        <v>14786</v>
      </c>
      <c r="C1797" s="254" t="s">
        <v>710</v>
      </c>
      <c r="D1797" s="21" t="s">
        <v>5374</v>
      </c>
      <c r="E1797" s="114" t="str">
        <f t="shared" si="337"/>
        <v>TRANSFORMADOR MARCA: CUAMBA PTS 43</v>
      </c>
      <c r="F1797" s="21"/>
      <c r="G1797" s="124" t="s">
        <v>179</v>
      </c>
      <c r="H1797" s="124" t="s">
        <v>179</v>
      </c>
      <c r="I1797" s="124" t="s">
        <v>16886</v>
      </c>
      <c r="J1797" s="21"/>
      <c r="K1797" s="21" t="s">
        <v>16885</v>
      </c>
      <c r="L1797" s="21" t="s">
        <v>16884</v>
      </c>
      <c r="M1797" s="21">
        <v>160</v>
      </c>
      <c r="N1797" s="161" t="s">
        <v>19</v>
      </c>
      <c r="O1797" s="21" t="s">
        <v>362</v>
      </c>
      <c r="P1797" s="21">
        <v>3</v>
      </c>
      <c r="Q1797" s="124">
        <v>2004</v>
      </c>
      <c r="R1797" s="21"/>
      <c r="S1797" s="21"/>
      <c r="T1797" s="116">
        <v>991</v>
      </c>
      <c r="U1797" s="111">
        <v>45</v>
      </c>
      <c r="V1797" s="113">
        <f t="shared" si="338"/>
        <v>719.02555555555557</v>
      </c>
      <c r="W1797" s="113">
        <f t="shared" si="339"/>
        <v>271.97444444444443</v>
      </c>
      <c r="X1797" s="112">
        <f t="shared" si="340"/>
        <v>271974.44444444444</v>
      </c>
      <c r="Y1797" s="111"/>
      <c r="Z1797" s="110">
        <f t="shared" si="336"/>
        <v>32</v>
      </c>
      <c r="AA1797" s="109">
        <f t="shared" si="341"/>
        <v>49.550000000000004</v>
      </c>
      <c r="AB1797" s="109">
        <f t="shared" si="342"/>
        <v>49550.000000000007</v>
      </c>
      <c r="AC1797" s="108">
        <f t="shared" si="343"/>
        <v>941.45</v>
      </c>
      <c r="AD1797" s="107">
        <f t="shared" si="344"/>
        <v>2.2222222222222223E-2</v>
      </c>
      <c r="AE1797" s="106">
        <f t="shared" si="345"/>
        <v>20.921111111111113</v>
      </c>
      <c r="AF1797" s="105">
        <f t="shared" si="346"/>
        <v>292.89555555555552</v>
      </c>
      <c r="AG1797" s="105">
        <f t="shared" si="347"/>
        <v>698.10444444444443</v>
      </c>
    </row>
    <row r="1798" spans="1:33" s="88" customFormat="1" x14ac:dyDescent="0.35">
      <c r="A1798" s="21">
        <v>10141103</v>
      </c>
      <c r="B1798" s="115" t="s">
        <v>14786</v>
      </c>
      <c r="C1798" s="254" t="s">
        <v>710</v>
      </c>
      <c r="D1798" s="21" t="s">
        <v>16323</v>
      </c>
      <c r="E1798" s="114" t="str">
        <f t="shared" si="337"/>
        <v>TRANSFORMADOR MARCA: CUAMBA PTS 73</v>
      </c>
      <c r="F1798" s="21"/>
      <c r="G1798" s="124" t="s">
        <v>179</v>
      </c>
      <c r="H1798" s="124" t="s">
        <v>179</v>
      </c>
      <c r="I1798" s="124" t="s">
        <v>16883</v>
      </c>
      <c r="J1798" s="21"/>
      <c r="K1798" s="21" t="s">
        <v>16882</v>
      </c>
      <c r="L1798" s="21" t="s">
        <v>16881</v>
      </c>
      <c r="M1798" s="21">
        <v>50</v>
      </c>
      <c r="N1798" s="161" t="s">
        <v>19</v>
      </c>
      <c r="O1798" s="21" t="s">
        <v>362</v>
      </c>
      <c r="P1798" s="21">
        <v>3</v>
      </c>
      <c r="Q1798" s="124">
        <v>2004</v>
      </c>
      <c r="R1798" s="21"/>
      <c r="S1798" s="21"/>
      <c r="T1798" s="116">
        <v>643</v>
      </c>
      <c r="U1798" s="111">
        <v>45</v>
      </c>
      <c r="V1798" s="113">
        <f t="shared" si="338"/>
        <v>466.53222222222223</v>
      </c>
      <c r="W1798" s="113">
        <f t="shared" si="339"/>
        <v>176.46777777777777</v>
      </c>
      <c r="X1798" s="112">
        <f t="shared" si="340"/>
        <v>176467.77777777778</v>
      </c>
      <c r="Y1798" s="111"/>
      <c r="Z1798" s="110">
        <f t="shared" si="336"/>
        <v>32</v>
      </c>
      <c r="AA1798" s="109">
        <f t="shared" si="341"/>
        <v>32.15</v>
      </c>
      <c r="AB1798" s="109">
        <f t="shared" si="342"/>
        <v>32150</v>
      </c>
      <c r="AC1798" s="108">
        <f t="shared" si="343"/>
        <v>610.85</v>
      </c>
      <c r="AD1798" s="107">
        <f t="shared" si="344"/>
        <v>2.2222222222222223E-2</v>
      </c>
      <c r="AE1798" s="106">
        <f t="shared" si="345"/>
        <v>13.574444444444445</v>
      </c>
      <c r="AF1798" s="105">
        <f t="shared" si="346"/>
        <v>190.04222222222222</v>
      </c>
      <c r="AG1798" s="105">
        <f t="shared" si="347"/>
        <v>452.95777777777778</v>
      </c>
    </row>
    <row r="1799" spans="1:33" s="88" customFormat="1" x14ac:dyDescent="0.35">
      <c r="A1799" s="21">
        <v>10141103</v>
      </c>
      <c r="B1799" s="115" t="s">
        <v>14786</v>
      </c>
      <c r="C1799" s="254" t="s">
        <v>710</v>
      </c>
      <c r="D1799" s="21" t="s">
        <v>16879</v>
      </c>
      <c r="E1799" s="114" t="str">
        <f t="shared" si="337"/>
        <v>TRANSFORMADOR MARCA: CUAMBA PTS 1001</v>
      </c>
      <c r="F1799" s="21"/>
      <c r="G1799" s="124" t="s">
        <v>179</v>
      </c>
      <c r="H1799" s="21" t="s">
        <v>1783</v>
      </c>
      <c r="I1799" s="21" t="s">
        <v>16878</v>
      </c>
      <c r="J1799" s="21"/>
      <c r="K1799" s="21" t="s">
        <v>16877</v>
      </c>
      <c r="L1799" s="21" t="s">
        <v>16876</v>
      </c>
      <c r="M1799" s="21">
        <v>500</v>
      </c>
      <c r="N1799" s="161" t="s">
        <v>19</v>
      </c>
      <c r="O1799" s="21" t="s">
        <v>362</v>
      </c>
      <c r="P1799" s="21">
        <v>3</v>
      </c>
      <c r="Q1799" s="124">
        <v>2004</v>
      </c>
      <c r="R1799" s="21"/>
      <c r="S1799" s="21"/>
      <c r="T1799" s="116">
        <v>1200</v>
      </c>
      <c r="U1799" s="111">
        <v>45</v>
      </c>
      <c r="V1799" s="113">
        <f t="shared" si="338"/>
        <v>870.66666666666674</v>
      </c>
      <c r="W1799" s="113">
        <f t="shared" si="339"/>
        <v>329.33333333333326</v>
      </c>
      <c r="X1799" s="112">
        <f t="shared" si="340"/>
        <v>329333.33333333326</v>
      </c>
      <c r="Y1799" s="111"/>
      <c r="Z1799" s="110">
        <f t="shared" si="336"/>
        <v>32</v>
      </c>
      <c r="AA1799" s="109">
        <f t="shared" si="341"/>
        <v>60</v>
      </c>
      <c r="AB1799" s="109">
        <f t="shared" si="342"/>
        <v>60000</v>
      </c>
      <c r="AC1799" s="108">
        <f t="shared" si="343"/>
        <v>1140</v>
      </c>
      <c r="AD1799" s="107">
        <f t="shared" si="344"/>
        <v>2.2222222222222223E-2</v>
      </c>
      <c r="AE1799" s="106">
        <f t="shared" si="345"/>
        <v>25.333333333333336</v>
      </c>
      <c r="AF1799" s="105">
        <f t="shared" si="346"/>
        <v>354.66666666666657</v>
      </c>
      <c r="AG1799" s="105">
        <f t="shared" si="347"/>
        <v>845.33333333333337</v>
      </c>
    </row>
    <row r="1800" spans="1:33" s="88" customFormat="1" x14ac:dyDescent="0.35">
      <c r="A1800" s="21">
        <v>10141103</v>
      </c>
      <c r="B1800" s="115" t="s">
        <v>14786</v>
      </c>
      <c r="C1800" s="254" t="s">
        <v>710</v>
      </c>
      <c r="D1800" s="40" t="s">
        <v>16875</v>
      </c>
      <c r="E1800" s="114" t="str">
        <f t="shared" si="337"/>
        <v>TRANSFORMADOR MARCA: CUAMBA PTS 1002</v>
      </c>
      <c r="F1800" s="40"/>
      <c r="G1800" s="220" t="s">
        <v>179</v>
      </c>
      <c r="H1800" s="21" t="s">
        <v>1783</v>
      </c>
      <c r="I1800" s="21" t="s">
        <v>16874</v>
      </c>
      <c r="J1800" s="21"/>
      <c r="K1800" s="21" t="s">
        <v>16873</v>
      </c>
      <c r="L1800" s="21" t="s">
        <v>16872</v>
      </c>
      <c r="M1800" s="40">
        <v>160</v>
      </c>
      <c r="N1800" s="221" t="s">
        <v>19</v>
      </c>
      <c r="O1800" s="21" t="s">
        <v>362</v>
      </c>
      <c r="P1800" s="21">
        <v>3</v>
      </c>
      <c r="Q1800" s="124">
        <v>2004</v>
      </c>
      <c r="R1800" s="21"/>
      <c r="S1800" s="21"/>
      <c r="T1800" s="116">
        <v>991</v>
      </c>
      <c r="U1800" s="111">
        <v>45</v>
      </c>
      <c r="V1800" s="113">
        <f t="shared" si="338"/>
        <v>719.02555555555557</v>
      </c>
      <c r="W1800" s="113">
        <f t="shared" si="339"/>
        <v>271.97444444444443</v>
      </c>
      <c r="X1800" s="112">
        <f t="shared" si="340"/>
        <v>271974.44444444444</v>
      </c>
      <c r="Y1800" s="111"/>
      <c r="Z1800" s="110">
        <f t="shared" si="336"/>
        <v>32</v>
      </c>
      <c r="AA1800" s="109">
        <f t="shared" si="341"/>
        <v>49.550000000000004</v>
      </c>
      <c r="AB1800" s="109">
        <f t="shared" si="342"/>
        <v>49550.000000000007</v>
      </c>
      <c r="AC1800" s="108">
        <f t="shared" si="343"/>
        <v>941.45</v>
      </c>
      <c r="AD1800" s="107">
        <f t="shared" si="344"/>
        <v>2.2222222222222223E-2</v>
      </c>
      <c r="AE1800" s="106">
        <f t="shared" si="345"/>
        <v>20.921111111111113</v>
      </c>
      <c r="AF1800" s="105">
        <f t="shared" si="346"/>
        <v>292.89555555555552</v>
      </c>
      <c r="AG1800" s="105">
        <f t="shared" si="347"/>
        <v>698.10444444444443</v>
      </c>
    </row>
    <row r="1801" spans="1:33" s="88" customFormat="1" x14ac:dyDescent="0.35">
      <c r="A1801" s="21">
        <v>10141103</v>
      </c>
      <c r="B1801" s="115" t="s">
        <v>14786</v>
      </c>
      <c r="C1801" s="254" t="s">
        <v>710</v>
      </c>
      <c r="D1801" s="40" t="s">
        <v>16871</v>
      </c>
      <c r="E1801" s="114" t="str">
        <f t="shared" si="337"/>
        <v>TRANSFORMADOR MARCA: CUAMBA PTS 1003</v>
      </c>
      <c r="F1801" s="40"/>
      <c r="G1801" s="220" t="s">
        <v>179</v>
      </c>
      <c r="H1801" s="21" t="s">
        <v>1783</v>
      </c>
      <c r="I1801" s="21" t="s">
        <v>16870</v>
      </c>
      <c r="J1801" s="21"/>
      <c r="K1801" s="21" t="s">
        <v>16869</v>
      </c>
      <c r="L1801" s="21" t="s">
        <v>16868</v>
      </c>
      <c r="M1801" s="40">
        <v>160</v>
      </c>
      <c r="N1801" s="221" t="s">
        <v>19</v>
      </c>
      <c r="O1801" s="21" t="s">
        <v>362</v>
      </c>
      <c r="P1801" s="21">
        <v>3</v>
      </c>
      <c r="Q1801" s="124">
        <v>2004</v>
      </c>
      <c r="R1801" s="21"/>
      <c r="S1801" s="21"/>
      <c r="T1801" s="116">
        <v>991</v>
      </c>
      <c r="U1801" s="111">
        <v>45</v>
      </c>
      <c r="V1801" s="113">
        <f t="shared" si="338"/>
        <v>719.02555555555557</v>
      </c>
      <c r="W1801" s="113">
        <f t="shared" si="339"/>
        <v>271.97444444444443</v>
      </c>
      <c r="X1801" s="112">
        <f t="shared" si="340"/>
        <v>271974.44444444444</v>
      </c>
      <c r="Y1801" s="111"/>
      <c r="Z1801" s="110">
        <f t="shared" si="336"/>
        <v>32</v>
      </c>
      <c r="AA1801" s="109">
        <f t="shared" si="341"/>
        <v>49.550000000000004</v>
      </c>
      <c r="AB1801" s="109">
        <f t="shared" si="342"/>
        <v>49550.000000000007</v>
      </c>
      <c r="AC1801" s="108">
        <f t="shared" si="343"/>
        <v>941.45</v>
      </c>
      <c r="AD1801" s="107">
        <f t="shared" si="344"/>
        <v>2.2222222222222223E-2</v>
      </c>
      <c r="AE1801" s="106">
        <f t="shared" si="345"/>
        <v>20.921111111111113</v>
      </c>
      <c r="AF1801" s="105">
        <f t="shared" si="346"/>
        <v>292.89555555555552</v>
      </c>
      <c r="AG1801" s="105">
        <f t="shared" si="347"/>
        <v>698.10444444444443</v>
      </c>
    </row>
    <row r="1802" spans="1:33" s="88" customFormat="1" x14ac:dyDescent="0.35">
      <c r="A1802" s="21">
        <v>10141103</v>
      </c>
      <c r="B1802" s="115" t="s">
        <v>14786</v>
      </c>
      <c r="C1802" s="254" t="s">
        <v>710</v>
      </c>
      <c r="D1802" s="40" t="s">
        <v>15793</v>
      </c>
      <c r="E1802" s="114" t="str">
        <f t="shared" si="337"/>
        <v>TRANSFORMADOR MARCA: CUAMBA PTS 1004</v>
      </c>
      <c r="F1802" s="40"/>
      <c r="G1802" s="220" t="s">
        <v>179</v>
      </c>
      <c r="H1802" s="21" t="s">
        <v>1783</v>
      </c>
      <c r="I1802" s="21" t="s">
        <v>16867</v>
      </c>
      <c r="J1802" s="21"/>
      <c r="K1802" s="21" t="s">
        <v>16866</v>
      </c>
      <c r="L1802" s="21" t="s">
        <v>16865</v>
      </c>
      <c r="M1802" s="256">
        <v>160</v>
      </c>
      <c r="N1802" s="221" t="s">
        <v>19</v>
      </c>
      <c r="O1802" s="21" t="s">
        <v>362</v>
      </c>
      <c r="P1802" s="21">
        <v>3</v>
      </c>
      <c r="Q1802" s="124">
        <v>2004</v>
      </c>
      <c r="R1802" s="21"/>
      <c r="S1802" s="21"/>
      <c r="T1802" s="116">
        <v>991</v>
      </c>
      <c r="U1802" s="111">
        <v>45</v>
      </c>
      <c r="V1802" s="113">
        <f t="shared" si="338"/>
        <v>719.02555555555557</v>
      </c>
      <c r="W1802" s="113">
        <f t="shared" si="339"/>
        <v>271.97444444444443</v>
      </c>
      <c r="X1802" s="112">
        <f t="shared" si="340"/>
        <v>271974.44444444444</v>
      </c>
      <c r="Y1802" s="111"/>
      <c r="Z1802" s="110">
        <f t="shared" si="336"/>
        <v>32</v>
      </c>
      <c r="AA1802" s="109">
        <f t="shared" si="341"/>
        <v>49.550000000000004</v>
      </c>
      <c r="AB1802" s="109">
        <f t="shared" si="342"/>
        <v>49550.000000000007</v>
      </c>
      <c r="AC1802" s="108">
        <f t="shared" si="343"/>
        <v>941.45</v>
      </c>
      <c r="AD1802" s="107">
        <f t="shared" si="344"/>
        <v>2.2222222222222223E-2</v>
      </c>
      <c r="AE1802" s="106">
        <f t="shared" si="345"/>
        <v>20.921111111111113</v>
      </c>
      <c r="AF1802" s="105">
        <f t="shared" si="346"/>
        <v>292.89555555555552</v>
      </c>
      <c r="AG1802" s="105">
        <f t="shared" si="347"/>
        <v>698.10444444444443</v>
      </c>
    </row>
    <row r="1803" spans="1:33" s="88" customFormat="1" x14ac:dyDescent="0.35">
      <c r="A1803" s="21">
        <v>10141103</v>
      </c>
      <c r="B1803" s="115" t="s">
        <v>14786</v>
      </c>
      <c r="C1803" s="254" t="s">
        <v>710</v>
      </c>
      <c r="D1803" s="40" t="s">
        <v>16625</v>
      </c>
      <c r="E1803" s="114" t="str">
        <f t="shared" si="337"/>
        <v>TRANSFORMADOR MARCA: CUAMBA PTS 1005</v>
      </c>
      <c r="F1803" s="40"/>
      <c r="G1803" s="220" t="s">
        <v>179</v>
      </c>
      <c r="H1803" s="21" t="s">
        <v>1783</v>
      </c>
      <c r="I1803" s="21" t="s">
        <v>16863</v>
      </c>
      <c r="J1803" s="21"/>
      <c r="K1803" s="21" t="s">
        <v>16862</v>
      </c>
      <c r="L1803" s="21" t="s">
        <v>16861</v>
      </c>
      <c r="M1803" s="256">
        <v>50</v>
      </c>
      <c r="N1803" s="221" t="s">
        <v>19</v>
      </c>
      <c r="O1803" s="21" t="s">
        <v>362</v>
      </c>
      <c r="P1803" s="21">
        <v>3</v>
      </c>
      <c r="Q1803" s="124">
        <v>2004</v>
      </c>
      <c r="R1803" s="21"/>
      <c r="S1803" s="21"/>
      <c r="T1803" s="116">
        <v>643</v>
      </c>
      <c r="U1803" s="111">
        <v>45</v>
      </c>
      <c r="V1803" s="113">
        <f t="shared" si="338"/>
        <v>466.53222222222223</v>
      </c>
      <c r="W1803" s="113">
        <f t="shared" si="339"/>
        <v>176.46777777777777</v>
      </c>
      <c r="X1803" s="112">
        <f t="shared" si="340"/>
        <v>176467.77777777778</v>
      </c>
      <c r="Y1803" s="111"/>
      <c r="Z1803" s="110">
        <f t="shared" si="336"/>
        <v>32</v>
      </c>
      <c r="AA1803" s="109">
        <f t="shared" si="341"/>
        <v>32.15</v>
      </c>
      <c r="AB1803" s="109">
        <f t="shared" si="342"/>
        <v>32150</v>
      </c>
      <c r="AC1803" s="108">
        <f t="shared" si="343"/>
        <v>610.85</v>
      </c>
      <c r="AD1803" s="107">
        <f t="shared" si="344"/>
        <v>2.2222222222222223E-2</v>
      </c>
      <c r="AE1803" s="106">
        <f t="shared" si="345"/>
        <v>13.574444444444445</v>
      </c>
      <c r="AF1803" s="105">
        <f t="shared" si="346"/>
        <v>190.04222222222222</v>
      </c>
      <c r="AG1803" s="105">
        <f t="shared" si="347"/>
        <v>452.95777777777778</v>
      </c>
    </row>
    <row r="1804" spans="1:33" s="88" customFormat="1" x14ac:dyDescent="0.35">
      <c r="A1804" s="21">
        <v>10141103</v>
      </c>
      <c r="B1804" s="115" t="s">
        <v>14786</v>
      </c>
      <c r="C1804" s="254" t="s">
        <v>710</v>
      </c>
      <c r="D1804" s="40" t="s">
        <v>16859</v>
      </c>
      <c r="E1804" s="114" t="str">
        <f t="shared" si="337"/>
        <v>TRANSFORMADOR MARCA: CUAMBA PTS 1006</v>
      </c>
      <c r="F1804" s="40"/>
      <c r="G1804" s="220" t="s">
        <v>179</v>
      </c>
      <c r="H1804" s="21" t="s">
        <v>1783</v>
      </c>
      <c r="I1804" s="21" t="s">
        <v>16858</v>
      </c>
      <c r="J1804" s="21"/>
      <c r="K1804" s="21" t="s">
        <v>16857</v>
      </c>
      <c r="L1804" s="21" t="s">
        <v>16856</v>
      </c>
      <c r="M1804" s="256">
        <v>100</v>
      </c>
      <c r="N1804" s="221" t="s">
        <v>19</v>
      </c>
      <c r="O1804" s="21" t="s">
        <v>362</v>
      </c>
      <c r="P1804" s="21">
        <v>3</v>
      </c>
      <c r="Q1804" s="124">
        <v>2004</v>
      </c>
      <c r="R1804" s="21"/>
      <c r="S1804" s="21"/>
      <c r="T1804" s="116">
        <v>763</v>
      </c>
      <c r="U1804" s="111">
        <v>45</v>
      </c>
      <c r="V1804" s="113">
        <f t="shared" si="338"/>
        <v>553.59888888888895</v>
      </c>
      <c r="W1804" s="113">
        <f t="shared" si="339"/>
        <v>209.40111111111105</v>
      </c>
      <c r="X1804" s="112">
        <f t="shared" si="340"/>
        <v>209401.11111111104</v>
      </c>
      <c r="Y1804" s="111"/>
      <c r="Z1804" s="110">
        <f t="shared" si="336"/>
        <v>32</v>
      </c>
      <c r="AA1804" s="109">
        <f t="shared" si="341"/>
        <v>38.15</v>
      </c>
      <c r="AB1804" s="109">
        <f t="shared" si="342"/>
        <v>38150</v>
      </c>
      <c r="AC1804" s="108">
        <f t="shared" si="343"/>
        <v>724.85</v>
      </c>
      <c r="AD1804" s="107">
        <f t="shared" si="344"/>
        <v>2.2222222222222223E-2</v>
      </c>
      <c r="AE1804" s="106">
        <f t="shared" si="345"/>
        <v>16.10777777777778</v>
      </c>
      <c r="AF1804" s="105">
        <f t="shared" si="346"/>
        <v>225.50888888888883</v>
      </c>
      <c r="AG1804" s="105">
        <f t="shared" si="347"/>
        <v>537.49111111111119</v>
      </c>
    </row>
    <row r="1805" spans="1:33" s="88" customFormat="1" x14ac:dyDescent="0.35">
      <c r="A1805" s="21">
        <v>10141103</v>
      </c>
      <c r="B1805" s="115" t="s">
        <v>14786</v>
      </c>
      <c r="C1805" s="254" t="s">
        <v>710</v>
      </c>
      <c r="D1805" s="40" t="s">
        <v>16388</v>
      </c>
      <c r="E1805" s="114" t="str">
        <f t="shared" si="337"/>
        <v>TRANSFORMADOR MARCA:EFACEC AGCHI/PT85 AGCHI/PT85</v>
      </c>
      <c r="F1805" s="40" t="s">
        <v>16389</v>
      </c>
      <c r="G1805" s="40" t="s">
        <v>16388</v>
      </c>
      <c r="H1805" s="21" t="s">
        <v>977</v>
      </c>
      <c r="I1805" s="21" t="s">
        <v>976</v>
      </c>
      <c r="J1805" s="21" t="s">
        <v>5393</v>
      </c>
      <c r="K1805" s="139" t="s">
        <v>16387</v>
      </c>
      <c r="L1805" s="119" t="s">
        <v>16386</v>
      </c>
      <c r="M1805" s="256">
        <v>315</v>
      </c>
      <c r="N1805" s="40">
        <v>22</v>
      </c>
      <c r="O1805" s="21">
        <v>0.4</v>
      </c>
      <c r="P1805" s="21">
        <v>3</v>
      </c>
      <c r="Q1805" s="21">
        <v>2004</v>
      </c>
      <c r="R1805" s="21" t="s">
        <v>27</v>
      </c>
      <c r="S1805" s="21">
        <v>100069502</v>
      </c>
      <c r="T1805" s="116">
        <v>953</v>
      </c>
      <c r="U1805" s="111">
        <v>45</v>
      </c>
      <c r="V1805" s="113">
        <f t="shared" si="338"/>
        <v>691.45444444444445</v>
      </c>
      <c r="W1805" s="113">
        <f t="shared" si="339"/>
        <v>261.54555555555555</v>
      </c>
      <c r="X1805" s="112">
        <f t="shared" si="340"/>
        <v>261545.55555555556</v>
      </c>
      <c r="Y1805" s="111"/>
      <c r="Z1805" s="110">
        <f t="shared" si="336"/>
        <v>32</v>
      </c>
      <c r="AA1805" s="109">
        <f t="shared" si="341"/>
        <v>47.650000000000006</v>
      </c>
      <c r="AB1805" s="109">
        <f t="shared" si="342"/>
        <v>47650.000000000007</v>
      </c>
      <c r="AC1805" s="108">
        <f t="shared" si="343"/>
        <v>905.35</v>
      </c>
      <c r="AD1805" s="107">
        <f t="shared" si="344"/>
        <v>2.2222222222222223E-2</v>
      </c>
      <c r="AE1805" s="106">
        <f t="shared" si="345"/>
        <v>20.11888888888889</v>
      </c>
      <c r="AF1805" s="105">
        <f t="shared" si="346"/>
        <v>281.66444444444443</v>
      </c>
      <c r="AG1805" s="105">
        <f t="shared" si="347"/>
        <v>671.33555555555552</v>
      </c>
    </row>
    <row r="1806" spans="1:33" s="88" customFormat="1" x14ac:dyDescent="0.35">
      <c r="A1806" s="21">
        <v>10141103</v>
      </c>
      <c r="B1806" s="115" t="s">
        <v>14786</v>
      </c>
      <c r="C1806" s="254" t="s">
        <v>710</v>
      </c>
      <c r="D1806" s="40" t="s">
        <v>16999</v>
      </c>
      <c r="E1806" s="114" t="str">
        <f t="shared" si="337"/>
        <v>TRANSFORMADOR MARCA:  PTS13</v>
      </c>
      <c r="F1806" s="40"/>
      <c r="G1806" s="40"/>
      <c r="H1806" s="21" t="s">
        <v>545</v>
      </c>
      <c r="I1806" s="21" t="s">
        <v>16998</v>
      </c>
      <c r="J1806" s="21"/>
      <c r="K1806" s="21" t="s">
        <v>16997</v>
      </c>
      <c r="L1806" s="21" t="s">
        <v>16996</v>
      </c>
      <c r="M1806" s="256">
        <v>250</v>
      </c>
      <c r="N1806" s="40">
        <v>11</v>
      </c>
      <c r="O1806" s="21" t="s">
        <v>362</v>
      </c>
      <c r="P1806" s="21">
        <v>3</v>
      </c>
      <c r="Q1806" s="124">
        <v>2004</v>
      </c>
      <c r="R1806" s="314"/>
      <c r="S1806" s="314"/>
      <c r="T1806" s="116">
        <v>840</v>
      </c>
      <c r="U1806" s="111">
        <v>45</v>
      </c>
      <c r="V1806" s="113">
        <f t="shared" si="338"/>
        <v>609.4666666666667</v>
      </c>
      <c r="W1806" s="113">
        <f t="shared" si="339"/>
        <v>230.5333333333333</v>
      </c>
      <c r="X1806" s="112">
        <f t="shared" si="340"/>
        <v>230533.33333333331</v>
      </c>
      <c r="Y1806" s="111"/>
      <c r="Z1806" s="110">
        <f t="shared" si="336"/>
        <v>32</v>
      </c>
      <c r="AA1806" s="109">
        <f t="shared" si="341"/>
        <v>42</v>
      </c>
      <c r="AB1806" s="109">
        <f t="shared" si="342"/>
        <v>42000</v>
      </c>
      <c r="AC1806" s="108">
        <f t="shared" si="343"/>
        <v>798</v>
      </c>
      <c r="AD1806" s="107">
        <f t="shared" si="344"/>
        <v>2.2222222222222223E-2</v>
      </c>
      <c r="AE1806" s="106">
        <f t="shared" si="345"/>
        <v>17.733333333333334</v>
      </c>
      <c r="AF1806" s="105">
        <f t="shared" si="346"/>
        <v>248.26666666666665</v>
      </c>
      <c r="AG1806" s="105">
        <f t="shared" si="347"/>
        <v>591.73333333333335</v>
      </c>
    </row>
    <row r="1807" spans="1:33" s="88" customFormat="1" x14ac:dyDescent="0.35">
      <c r="A1807" s="21">
        <v>10141103</v>
      </c>
      <c r="B1807" s="115" t="s">
        <v>14786</v>
      </c>
      <c r="C1807" s="254" t="s">
        <v>710</v>
      </c>
      <c r="D1807" s="40" t="s">
        <v>16995</v>
      </c>
      <c r="E1807" s="114" t="str">
        <f t="shared" si="337"/>
        <v>TRANSFORMADOR MARCA:SGB  PTS26</v>
      </c>
      <c r="F1807" s="21"/>
      <c r="G1807" s="40"/>
      <c r="H1807" s="21" t="s">
        <v>545</v>
      </c>
      <c r="I1807" s="21" t="s">
        <v>16994</v>
      </c>
      <c r="J1807" s="21"/>
      <c r="K1807" s="21" t="s">
        <v>16993</v>
      </c>
      <c r="L1807" s="21" t="s">
        <v>16992</v>
      </c>
      <c r="M1807" s="22">
        <v>500</v>
      </c>
      <c r="N1807" s="40">
        <v>11</v>
      </c>
      <c r="O1807" s="21" t="s">
        <v>362</v>
      </c>
      <c r="P1807" s="21">
        <v>3</v>
      </c>
      <c r="Q1807" s="124">
        <v>2004</v>
      </c>
      <c r="R1807" s="124" t="s">
        <v>213</v>
      </c>
      <c r="S1807" s="124">
        <v>401486</v>
      </c>
      <c r="T1807" s="116">
        <v>1016</v>
      </c>
      <c r="U1807" s="111">
        <v>45</v>
      </c>
      <c r="V1807" s="113">
        <f t="shared" si="338"/>
        <v>737.16444444444448</v>
      </c>
      <c r="W1807" s="113">
        <f t="shared" si="339"/>
        <v>278.83555555555552</v>
      </c>
      <c r="X1807" s="112">
        <f t="shared" si="340"/>
        <v>278835.5555555555</v>
      </c>
      <c r="Y1807" s="111"/>
      <c r="Z1807" s="110">
        <f t="shared" si="336"/>
        <v>32</v>
      </c>
      <c r="AA1807" s="109">
        <f t="shared" si="341"/>
        <v>50.800000000000004</v>
      </c>
      <c r="AB1807" s="109">
        <f t="shared" si="342"/>
        <v>50800.000000000007</v>
      </c>
      <c r="AC1807" s="108">
        <f t="shared" si="343"/>
        <v>965.2</v>
      </c>
      <c r="AD1807" s="107">
        <f t="shared" si="344"/>
        <v>2.2222222222222223E-2</v>
      </c>
      <c r="AE1807" s="106">
        <f t="shared" si="345"/>
        <v>21.448888888888892</v>
      </c>
      <c r="AF1807" s="105">
        <f t="shared" si="346"/>
        <v>300.28444444444443</v>
      </c>
      <c r="AG1807" s="105">
        <f t="shared" si="347"/>
        <v>715.71555555555562</v>
      </c>
    </row>
    <row r="1808" spans="1:33" s="88" customFormat="1" x14ac:dyDescent="0.35">
      <c r="A1808" s="21">
        <v>10141103</v>
      </c>
      <c r="B1808" s="115" t="s">
        <v>14786</v>
      </c>
      <c r="C1808" s="254" t="s">
        <v>710</v>
      </c>
      <c r="D1808" s="40" t="s">
        <v>16991</v>
      </c>
      <c r="E1808" s="114" t="str">
        <f t="shared" si="337"/>
        <v>TRANSFORMADOR MARCA:ITB  PTS30</v>
      </c>
      <c r="F1808" s="21"/>
      <c r="G1808" s="40"/>
      <c r="H1808" s="21" t="s">
        <v>545</v>
      </c>
      <c r="I1808" s="21" t="s">
        <v>16990</v>
      </c>
      <c r="J1808" s="21"/>
      <c r="K1808" s="21" t="s">
        <v>16989</v>
      </c>
      <c r="L1808" s="21" t="s">
        <v>16988</v>
      </c>
      <c r="M1808" s="22">
        <v>315</v>
      </c>
      <c r="N1808" s="40">
        <v>11</v>
      </c>
      <c r="O1808" s="21" t="s">
        <v>362</v>
      </c>
      <c r="P1808" s="21">
        <v>3</v>
      </c>
      <c r="Q1808" s="124">
        <v>2004</v>
      </c>
      <c r="R1808" s="124" t="s">
        <v>1109</v>
      </c>
      <c r="S1808" s="124">
        <v>782632</v>
      </c>
      <c r="T1808" s="116">
        <v>840</v>
      </c>
      <c r="U1808" s="111">
        <v>45</v>
      </c>
      <c r="V1808" s="113">
        <f t="shared" si="338"/>
        <v>609.4666666666667</v>
      </c>
      <c r="W1808" s="113">
        <f t="shared" si="339"/>
        <v>230.5333333333333</v>
      </c>
      <c r="X1808" s="112">
        <f t="shared" si="340"/>
        <v>230533.33333333331</v>
      </c>
      <c r="Y1808" s="111"/>
      <c r="Z1808" s="110">
        <f t="shared" si="336"/>
        <v>32</v>
      </c>
      <c r="AA1808" s="109">
        <f t="shared" si="341"/>
        <v>42</v>
      </c>
      <c r="AB1808" s="109">
        <f t="shared" si="342"/>
        <v>42000</v>
      </c>
      <c r="AC1808" s="108">
        <f t="shared" si="343"/>
        <v>798</v>
      </c>
      <c r="AD1808" s="107">
        <f t="shared" si="344"/>
        <v>2.2222222222222223E-2</v>
      </c>
      <c r="AE1808" s="106">
        <f t="shared" si="345"/>
        <v>17.733333333333334</v>
      </c>
      <c r="AF1808" s="105">
        <f t="shared" si="346"/>
        <v>248.26666666666665</v>
      </c>
      <c r="AG1808" s="105">
        <f t="shared" si="347"/>
        <v>591.73333333333335</v>
      </c>
    </row>
    <row r="1809" spans="1:33" s="88" customFormat="1" x14ac:dyDescent="0.35">
      <c r="A1809" s="21">
        <v>10141103</v>
      </c>
      <c r="B1809" s="115" t="s">
        <v>14786</v>
      </c>
      <c r="C1809" s="254" t="s">
        <v>710</v>
      </c>
      <c r="D1809" s="40" t="s">
        <v>16987</v>
      </c>
      <c r="E1809" s="114" t="str">
        <f t="shared" si="337"/>
        <v>TRANSFORMADOR MARCA:Power Tech  PTS34</v>
      </c>
      <c r="F1809" s="21"/>
      <c r="G1809" s="40"/>
      <c r="H1809" s="21" t="s">
        <v>545</v>
      </c>
      <c r="I1809" s="21" t="s">
        <v>16986</v>
      </c>
      <c r="J1809" s="21"/>
      <c r="K1809" s="21" t="s">
        <v>16985</v>
      </c>
      <c r="L1809" s="21" t="s">
        <v>16984</v>
      </c>
      <c r="M1809" s="22">
        <v>315</v>
      </c>
      <c r="N1809" s="40">
        <v>11</v>
      </c>
      <c r="O1809" s="21" t="s">
        <v>362</v>
      </c>
      <c r="P1809" s="21">
        <v>3</v>
      </c>
      <c r="Q1809" s="124">
        <v>2004</v>
      </c>
      <c r="R1809" s="124" t="s">
        <v>14844</v>
      </c>
      <c r="S1809" s="124" t="s">
        <v>16983</v>
      </c>
      <c r="T1809" s="116">
        <v>840</v>
      </c>
      <c r="U1809" s="111">
        <v>45</v>
      </c>
      <c r="V1809" s="113">
        <f t="shared" si="338"/>
        <v>609.4666666666667</v>
      </c>
      <c r="W1809" s="113">
        <f t="shared" si="339"/>
        <v>230.5333333333333</v>
      </c>
      <c r="X1809" s="112">
        <f t="shared" si="340"/>
        <v>230533.33333333331</v>
      </c>
      <c r="Y1809" s="111"/>
      <c r="Z1809" s="110">
        <f t="shared" si="336"/>
        <v>32</v>
      </c>
      <c r="AA1809" s="109">
        <f t="shared" si="341"/>
        <v>42</v>
      </c>
      <c r="AB1809" s="109">
        <f t="shared" si="342"/>
        <v>42000</v>
      </c>
      <c r="AC1809" s="108">
        <f t="shared" si="343"/>
        <v>798</v>
      </c>
      <c r="AD1809" s="107">
        <f t="shared" si="344"/>
        <v>2.2222222222222223E-2</v>
      </c>
      <c r="AE1809" s="106">
        <f t="shared" si="345"/>
        <v>17.733333333333334</v>
      </c>
      <c r="AF1809" s="105">
        <f t="shared" si="346"/>
        <v>248.26666666666665</v>
      </c>
      <c r="AG1809" s="105">
        <f t="shared" si="347"/>
        <v>591.73333333333335</v>
      </c>
    </row>
    <row r="1810" spans="1:33" s="88" customFormat="1" x14ac:dyDescent="0.35">
      <c r="A1810" s="21">
        <v>10141103</v>
      </c>
      <c r="B1810" s="115" t="s">
        <v>14786</v>
      </c>
      <c r="C1810" s="254" t="s">
        <v>710</v>
      </c>
      <c r="D1810" s="40" t="s">
        <v>16982</v>
      </c>
      <c r="E1810" s="114" t="str">
        <f t="shared" si="337"/>
        <v>TRANSFORMADOR MARCA:Power Tech  PTS38</v>
      </c>
      <c r="F1810" s="21"/>
      <c r="G1810" s="40"/>
      <c r="H1810" s="21" t="s">
        <v>545</v>
      </c>
      <c r="I1810" s="21" t="s">
        <v>16981</v>
      </c>
      <c r="J1810" s="21"/>
      <c r="K1810" s="21" t="s">
        <v>16980</v>
      </c>
      <c r="L1810" s="21" t="s">
        <v>16979</v>
      </c>
      <c r="M1810" s="22">
        <v>315</v>
      </c>
      <c r="N1810" s="40">
        <v>33</v>
      </c>
      <c r="O1810" s="21" t="s">
        <v>362</v>
      </c>
      <c r="P1810" s="21">
        <v>3</v>
      </c>
      <c r="Q1810" s="124">
        <v>2004</v>
      </c>
      <c r="R1810" s="124" t="s">
        <v>14844</v>
      </c>
      <c r="S1810" s="124" t="s">
        <v>3648</v>
      </c>
      <c r="T1810" s="116">
        <v>1039</v>
      </c>
      <c r="U1810" s="111">
        <v>45</v>
      </c>
      <c r="V1810" s="113">
        <f t="shared" si="338"/>
        <v>753.85222222222228</v>
      </c>
      <c r="W1810" s="113">
        <f t="shared" si="339"/>
        <v>285.14777777777772</v>
      </c>
      <c r="X1810" s="112">
        <f t="shared" si="340"/>
        <v>285147.77777777769</v>
      </c>
      <c r="Y1810" s="111"/>
      <c r="Z1810" s="110">
        <f t="shared" si="336"/>
        <v>32</v>
      </c>
      <c r="AA1810" s="109">
        <f t="shared" si="341"/>
        <v>51.95</v>
      </c>
      <c r="AB1810" s="109">
        <f t="shared" si="342"/>
        <v>51950</v>
      </c>
      <c r="AC1810" s="108">
        <f t="shared" si="343"/>
        <v>987.05</v>
      </c>
      <c r="AD1810" s="107">
        <f t="shared" si="344"/>
        <v>2.2222222222222223E-2</v>
      </c>
      <c r="AE1810" s="106">
        <f t="shared" si="345"/>
        <v>21.934444444444445</v>
      </c>
      <c r="AF1810" s="105">
        <f t="shared" si="346"/>
        <v>307.08222222222219</v>
      </c>
      <c r="AG1810" s="105">
        <f t="shared" si="347"/>
        <v>731.91777777777781</v>
      </c>
    </row>
    <row r="1811" spans="1:33" s="88" customFormat="1" x14ac:dyDescent="0.35">
      <c r="A1811" s="21">
        <v>10141103</v>
      </c>
      <c r="B1811" s="115" t="s">
        <v>14786</v>
      </c>
      <c r="C1811" s="254" t="s">
        <v>710</v>
      </c>
      <c r="D1811" s="40" t="s">
        <v>16978</v>
      </c>
      <c r="E1811" s="114" t="str">
        <f t="shared" si="337"/>
        <v>TRANSFORMADOR MARCA:MANDJAKAZE  PTS39</v>
      </c>
      <c r="F1811" s="21"/>
      <c r="G1811" s="40"/>
      <c r="H1811" s="21" t="s">
        <v>545</v>
      </c>
      <c r="I1811" s="21" t="s">
        <v>16977</v>
      </c>
      <c r="J1811" s="21"/>
      <c r="K1811" s="21" t="s">
        <v>16976</v>
      </c>
      <c r="L1811" s="21" t="s">
        <v>16975</v>
      </c>
      <c r="M1811" s="22">
        <v>100</v>
      </c>
      <c r="N1811" s="40">
        <v>11</v>
      </c>
      <c r="O1811" s="21" t="s">
        <v>362</v>
      </c>
      <c r="P1811" s="21">
        <v>3</v>
      </c>
      <c r="Q1811" s="124">
        <v>2004</v>
      </c>
      <c r="R1811" s="124" t="s">
        <v>16974</v>
      </c>
      <c r="S1811" s="124">
        <v>49347</v>
      </c>
      <c r="T1811" s="116">
        <v>763</v>
      </c>
      <c r="U1811" s="111">
        <v>45</v>
      </c>
      <c r="V1811" s="113">
        <f t="shared" si="338"/>
        <v>553.59888888888895</v>
      </c>
      <c r="W1811" s="113">
        <f t="shared" si="339"/>
        <v>209.40111111111105</v>
      </c>
      <c r="X1811" s="112">
        <f t="shared" si="340"/>
        <v>209401.11111111104</v>
      </c>
      <c r="Y1811" s="111"/>
      <c r="Z1811" s="110">
        <f t="shared" si="336"/>
        <v>32</v>
      </c>
      <c r="AA1811" s="109">
        <f t="shared" si="341"/>
        <v>38.15</v>
      </c>
      <c r="AB1811" s="109">
        <f t="shared" si="342"/>
        <v>38150</v>
      </c>
      <c r="AC1811" s="108">
        <f t="shared" si="343"/>
        <v>724.85</v>
      </c>
      <c r="AD1811" s="107">
        <f t="shared" si="344"/>
        <v>2.2222222222222223E-2</v>
      </c>
      <c r="AE1811" s="106">
        <f t="shared" si="345"/>
        <v>16.10777777777778</v>
      </c>
      <c r="AF1811" s="105">
        <f t="shared" si="346"/>
        <v>225.50888888888883</v>
      </c>
      <c r="AG1811" s="105">
        <f t="shared" si="347"/>
        <v>537.49111111111119</v>
      </c>
    </row>
    <row r="1812" spans="1:33" s="88" customFormat="1" x14ac:dyDescent="0.35">
      <c r="A1812" s="21">
        <v>10141103</v>
      </c>
      <c r="B1812" s="115" t="s">
        <v>14786</v>
      </c>
      <c r="C1812" s="254" t="s">
        <v>710</v>
      </c>
      <c r="D1812" s="40" t="s">
        <v>16973</v>
      </c>
      <c r="E1812" s="114" t="str">
        <f t="shared" si="337"/>
        <v>TRANSFORMADOR MARCA:Power Tech  PTS45</v>
      </c>
      <c r="F1812" s="21"/>
      <c r="G1812" s="40"/>
      <c r="H1812" s="21" t="s">
        <v>545</v>
      </c>
      <c r="I1812" s="21" t="s">
        <v>16972</v>
      </c>
      <c r="J1812" s="21"/>
      <c r="K1812" s="21" t="s">
        <v>16971</v>
      </c>
      <c r="L1812" s="21" t="s">
        <v>16970</v>
      </c>
      <c r="M1812" s="22">
        <v>500</v>
      </c>
      <c r="N1812" s="40">
        <v>11</v>
      </c>
      <c r="O1812" s="21" t="s">
        <v>362</v>
      </c>
      <c r="P1812" s="21">
        <v>3</v>
      </c>
      <c r="Q1812" s="124">
        <v>2004</v>
      </c>
      <c r="R1812" s="124" t="s">
        <v>14844</v>
      </c>
      <c r="S1812" s="124" t="s">
        <v>16969</v>
      </c>
      <c r="T1812" s="116">
        <v>1016</v>
      </c>
      <c r="U1812" s="111">
        <v>45</v>
      </c>
      <c r="V1812" s="113">
        <f t="shared" si="338"/>
        <v>737.16444444444448</v>
      </c>
      <c r="W1812" s="113">
        <f t="shared" si="339"/>
        <v>278.83555555555552</v>
      </c>
      <c r="X1812" s="112">
        <f t="shared" si="340"/>
        <v>278835.5555555555</v>
      </c>
      <c r="Y1812" s="111"/>
      <c r="Z1812" s="110">
        <f t="shared" si="336"/>
        <v>32</v>
      </c>
      <c r="AA1812" s="109">
        <f t="shared" si="341"/>
        <v>50.800000000000004</v>
      </c>
      <c r="AB1812" s="109">
        <f t="shared" si="342"/>
        <v>50800.000000000007</v>
      </c>
      <c r="AC1812" s="108">
        <f t="shared" si="343"/>
        <v>965.2</v>
      </c>
      <c r="AD1812" s="107">
        <f t="shared" si="344"/>
        <v>2.2222222222222223E-2</v>
      </c>
      <c r="AE1812" s="106">
        <f t="shared" si="345"/>
        <v>21.448888888888892</v>
      </c>
      <c r="AF1812" s="105">
        <f t="shared" si="346"/>
        <v>300.28444444444443</v>
      </c>
      <c r="AG1812" s="105">
        <f t="shared" si="347"/>
        <v>715.71555555555562</v>
      </c>
    </row>
    <row r="1813" spans="1:33" s="88" customFormat="1" x14ac:dyDescent="0.35">
      <c r="A1813" s="21">
        <v>10141103</v>
      </c>
      <c r="B1813" s="115" t="s">
        <v>14786</v>
      </c>
      <c r="C1813" s="254" t="s">
        <v>710</v>
      </c>
      <c r="D1813" s="40" t="s">
        <v>16968</v>
      </c>
      <c r="E1813" s="114" t="str">
        <f t="shared" si="337"/>
        <v>TRANSFORMADOR MARCA:ASTOR  PTS49</v>
      </c>
      <c r="F1813" s="21"/>
      <c r="G1813" s="40"/>
      <c r="H1813" s="21" t="s">
        <v>545</v>
      </c>
      <c r="I1813" s="21" t="s">
        <v>16967</v>
      </c>
      <c r="J1813" s="21"/>
      <c r="K1813" s="21" t="s">
        <v>16966</v>
      </c>
      <c r="L1813" s="21" t="s">
        <v>16965</v>
      </c>
      <c r="M1813" s="22">
        <v>500</v>
      </c>
      <c r="N1813" s="40">
        <v>33</v>
      </c>
      <c r="O1813" s="21" t="s">
        <v>362</v>
      </c>
      <c r="P1813" s="21">
        <v>3</v>
      </c>
      <c r="Q1813" s="124">
        <v>2004</v>
      </c>
      <c r="R1813" s="124" t="s">
        <v>499</v>
      </c>
      <c r="S1813" s="124" t="s">
        <v>16964</v>
      </c>
      <c r="T1813" s="116">
        <v>1200</v>
      </c>
      <c r="U1813" s="111">
        <v>45</v>
      </c>
      <c r="V1813" s="113">
        <f t="shared" si="338"/>
        <v>870.66666666666674</v>
      </c>
      <c r="W1813" s="113">
        <f t="shared" si="339"/>
        <v>329.33333333333326</v>
      </c>
      <c r="X1813" s="112">
        <f t="shared" si="340"/>
        <v>329333.33333333326</v>
      </c>
      <c r="Y1813" s="111"/>
      <c r="Z1813" s="110">
        <f t="shared" si="336"/>
        <v>32</v>
      </c>
      <c r="AA1813" s="109">
        <f t="shared" si="341"/>
        <v>60</v>
      </c>
      <c r="AB1813" s="109">
        <f t="shared" si="342"/>
        <v>60000</v>
      </c>
      <c r="AC1813" s="108">
        <f t="shared" si="343"/>
        <v>1140</v>
      </c>
      <c r="AD1813" s="107">
        <f t="shared" si="344"/>
        <v>2.2222222222222223E-2</v>
      </c>
      <c r="AE1813" s="106">
        <f t="shared" si="345"/>
        <v>25.333333333333336</v>
      </c>
      <c r="AF1813" s="105">
        <f t="shared" si="346"/>
        <v>354.66666666666657</v>
      </c>
      <c r="AG1813" s="105">
        <f t="shared" si="347"/>
        <v>845.33333333333337</v>
      </c>
    </row>
    <row r="1814" spans="1:33" s="88" customFormat="1" x14ac:dyDescent="0.35">
      <c r="A1814" s="21">
        <v>10141103</v>
      </c>
      <c r="B1814" s="115" t="s">
        <v>14786</v>
      </c>
      <c r="C1814" s="254" t="s">
        <v>710</v>
      </c>
      <c r="D1814" s="40" t="s">
        <v>16963</v>
      </c>
      <c r="E1814" s="114" t="str">
        <f t="shared" si="337"/>
        <v>TRANSFORMADOR MARCA:Power Transformer  PTS51</v>
      </c>
      <c r="F1814" s="21"/>
      <c r="G1814" s="40"/>
      <c r="H1814" s="21" t="s">
        <v>545</v>
      </c>
      <c r="I1814" s="21" t="s">
        <v>16962</v>
      </c>
      <c r="J1814" s="21"/>
      <c r="K1814" s="21" t="s">
        <v>16961</v>
      </c>
      <c r="L1814" s="21" t="s">
        <v>16960</v>
      </c>
      <c r="M1814" s="22">
        <v>315</v>
      </c>
      <c r="N1814" s="40">
        <v>33</v>
      </c>
      <c r="O1814" s="21" t="s">
        <v>362</v>
      </c>
      <c r="P1814" s="21">
        <v>3</v>
      </c>
      <c r="Q1814" s="124">
        <v>2004</v>
      </c>
      <c r="R1814" s="124" t="s">
        <v>6715</v>
      </c>
      <c r="S1814" s="124">
        <v>1009593</v>
      </c>
      <c r="T1814" s="116">
        <v>1039</v>
      </c>
      <c r="U1814" s="111">
        <v>45</v>
      </c>
      <c r="V1814" s="113">
        <f t="shared" si="338"/>
        <v>753.85222222222228</v>
      </c>
      <c r="W1814" s="113">
        <f t="shared" si="339"/>
        <v>285.14777777777772</v>
      </c>
      <c r="X1814" s="112">
        <f t="shared" si="340"/>
        <v>285147.77777777769</v>
      </c>
      <c r="Y1814" s="111"/>
      <c r="Z1814" s="110">
        <f t="shared" si="336"/>
        <v>32</v>
      </c>
      <c r="AA1814" s="109">
        <f t="shared" si="341"/>
        <v>51.95</v>
      </c>
      <c r="AB1814" s="109">
        <f t="shared" si="342"/>
        <v>51950</v>
      </c>
      <c r="AC1814" s="108">
        <f t="shared" si="343"/>
        <v>987.05</v>
      </c>
      <c r="AD1814" s="107">
        <f t="shared" si="344"/>
        <v>2.2222222222222223E-2</v>
      </c>
      <c r="AE1814" s="106">
        <f t="shared" si="345"/>
        <v>21.934444444444445</v>
      </c>
      <c r="AF1814" s="105">
        <f t="shared" si="346"/>
        <v>307.08222222222219</v>
      </c>
      <c r="AG1814" s="105">
        <f t="shared" si="347"/>
        <v>731.91777777777781</v>
      </c>
    </row>
    <row r="1815" spans="1:33" s="88" customFormat="1" x14ac:dyDescent="0.35">
      <c r="A1815" s="21">
        <v>10141103</v>
      </c>
      <c r="B1815" s="115" t="s">
        <v>14786</v>
      </c>
      <c r="C1815" s="254" t="s">
        <v>710</v>
      </c>
      <c r="D1815" s="21" t="s">
        <v>16959</v>
      </c>
      <c r="E1815" s="114" t="str">
        <f t="shared" si="337"/>
        <v>TRANSFORMADOR MARCA:TM  PTS58</v>
      </c>
      <c r="F1815" s="21"/>
      <c r="G1815" s="21"/>
      <c r="H1815" s="21" t="s">
        <v>545</v>
      </c>
      <c r="I1815" s="21" t="s">
        <v>16958</v>
      </c>
      <c r="J1815" s="21"/>
      <c r="K1815" s="21" t="s">
        <v>16957</v>
      </c>
      <c r="L1815" s="21" t="s">
        <v>16956</v>
      </c>
      <c r="M1815" s="22">
        <v>50</v>
      </c>
      <c r="N1815" s="21">
        <v>33</v>
      </c>
      <c r="O1815" s="21" t="s">
        <v>362</v>
      </c>
      <c r="P1815" s="21">
        <v>3</v>
      </c>
      <c r="Q1815" s="124">
        <v>2004</v>
      </c>
      <c r="R1815" s="220" t="s">
        <v>1769</v>
      </c>
      <c r="S1815" s="220">
        <v>910625</v>
      </c>
      <c r="T1815" s="116">
        <v>643</v>
      </c>
      <c r="U1815" s="111">
        <v>45</v>
      </c>
      <c r="V1815" s="113">
        <f t="shared" si="338"/>
        <v>466.53222222222223</v>
      </c>
      <c r="W1815" s="113">
        <f t="shared" si="339"/>
        <v>176.46777777777777</v>
      </c>
      <c r="X1815" s="112">
        <f t="shared" si="340"/>
        <v>176467.77777777778</v>
      </c>
      <c r="Y1815" s="111"/>
      <c r="Z1815" s="110">
        <f t="shared" si="336"/>
        <v>32</v>
      </c>
      <c r="AA1815" s="109">
        <f t="shared" si="341"/>
        <v>32.15</v>
      </c>
      <c r="AB1815" s="109">
        <f t="shared" si="342"/>
        <v>32150</v>
      </c>
      <c r="AC1815" s="108">
        <f t="shared" si="343"/>
        <v>610.85</v>
      </c>
      <c r="AD1815" s="107">
        <f t="shared" si="344"/>
        <v>2.2222222222222223E-2</v>
      </c>
      <c r="AE1815" s="106">
        <f t="shared" si="345"/>
        <v>13.574444444444445</v>
      </c>
      <c r="AF1815" s="105">
        <f t="shared" si="346"/>
        <v>190.04222222222222</v>
      </c>
      <c r="AG1815" s="105">
        <f t="shared" si="347"/>
        <v>452.95777777777778</v>
      </c>
    </row>
    <row r="1816" spans="1:33" s="88" customFormat="1" x14ac:dyDescent="0.35">
      <c r="A1816" s="21">
        <v>10141103</v>
      </c>
      <c r="B1816" s="115" t="s">
        <v>14786</v>
      </c>
      <c r="C1816" s="254" t="s">
        <v>710</v>
      </c>
      <c r="D1816" s="22" t="s">
        <v>16955</v>
      </c>
      <c r="E1816" s="114" t="str">
        <f t="shared" si="337"/>
        <v>TRANSFORMADOR MARCA:Power Tech  PTS65</v>
      </c>
      <c r="F1816" s="22"/>
      <c r="G1816" s="21"/>
      <c r="H1816" s="21" t="s">
        <v>14848</v>
      </c>
      <c r="I1816" s="21" t="s">
        <v>16954</v>
      </c>
      <c r="J1816" s="49"/>
      <c r="K1816" s="21" t="s">
        <v>16953</v>
      </c>
      <c r="L1816" s="21" t="s">
        <v>16952</v>
      </c>
      <c r="M1816" s="21">
        <v>315</v>
      </c>
      <c r="N1816" s="21">
        <v>33</v>
      </c>
      <c r="O1816" s="21" t="s">
        <v>362</v>
      </c>
      <c r="P1816" s="21">
        <v>3</v>
      </c>
      <c r="Q1816" s="124">
        <v>2004</v>
      </c>
      <c r="R1816" s="124" t="s">
        <v>14844</v>
      </c>
      <c r="S1816" s="124" t="s">
        <v>16951</v>
      </c>
      <c r="T1816" s="24">
        <v>1039</v>
      </c>
      <c r="U1816" s="111">
        <v>45</v>
      </c>
      <c r="V1816" s="113">
        <f t="shared" si="338"/>
        <v>753.85222222222228</v>
      </c>
      <c r="W1816" s="113">
        <f t="shared" si="339"/>
        <v>285.14777777777772</v>
      </c>
      <c r="X1816" s="112">
        <f t="shared" si="340"/>
        <v>285147.77777777769</v>
      </c>
      <c r="Y1816" s="111"/>
      <c r="Z1816" s="110">
        <f t="shared" si="336"/>
        <v>32</v>
      </c>
      <c r="AA1816" s="109">
        <f t="shared" si="341"/>
        <v>51.95</v>
      </c>
      <c r="AB1816" s="109">
        <f t="shared" si="342"/>
        <v>51950</v>
      </c>
      <c r="AC1816" s="108">
        <f t="shared" si="343"/>
        <v>987.05</v>
      </c>
      <c r="AD1816" s="107">
        <f t="shared" si="344"/>
        <v>2.2222222222222223E-2</v>
      </c>
      <c r="AE1816" s="106">
        <f t="shared" si="345"/>
        <v>21.934444444444445</v>
      </c>
      <c r="AF1816" s="105">
        <f t="shared" si="346"/>
        <v>307.08222222222219</v>
      </c>
      <c r="AG1816" s="105">
        <f t="shared" si="347"/>
        <v>731.91777777777781</v>
      </c>
    </row>
    <row r="1817" spans="1:33" s="88" customFormat="1" x14ac:dyDescent="0.35">
      <c r="A1817" s="21">
        <v>10141103</v>
      </c>
      <c r="B1817" s="115" t="s">
        <v>14786</v>
      </c>
      <c r="C1817" s="254" t="s">
        <v>710</v>
      </c>
      <c r="D1817" s="22" t="s">
        <v>16950</v>
      </c>
      <c r="E1817" s="114" t="str">
        <f t="shared" si="337"/>
        <v>TRANSFORMADOR MARCA:EFACEC  PTS76</v>
      </c>
      <c r="F1817" s="22"/>
      <c r="G1817" s="21"/>
      <c r="H1817" s="21" t="s">
        <v>14848</v>
      </c>
      <c r="I1817" s="21" t="s">
        <v>16949</v>
      </c>
      <c r="J1817" s="49"/>
      <c r="K1817" s="21" t="s">
        <v>16948</v>
      </c>
      <c r="L1817" s="21" t="s">
        <v>16947</v>
      </c>
      <c r="M1817" s="21">
        <v>315</v>
      </c>
      <c r="N1817" s="21">
        <v>33</v>
      </c>
      <c r="O1817" s="21" t="s">
        <v>362</v>
      </c>
      <c r="P1817" s="21">
        <v>3</v>
      </c>
      <c r="Q1817" s="124">
        <v>2004</v>
      </c>
      <c r="R1817" s="124" t="s">
        <v>27</v>
      </c>
      <c r="S1817" s="124" t="s">
        <v>16946</v>
      </c>
      <c r="T1817" s="24">
        <v>1039</v>
      </c>
      <c r="U1817" s="111">
        <v>45</v>
      </c>
      <c r="V1817" s="113">
        <f t="shared" si="338"/>
        <v>753.85222222222228</v>
      </c>
      <c r="W1817" s="113">
        <f t="shared" si="339"/>
        <v>285.14777777777772</v>
      </c>
      <c r="X1817" s="112">
        <f t="shared" si="340"/>
        <v>285147.77777777769</v>
      </c>
      <c r="Y1817" s="111"/>
      <c r="Z1817" s="110">
        <f t="shared" si="336"/>
        <v>32</v>
      </c>
      <c r="AA1817" s="109">
        <f t="shared" si="341"/>
        <v>51.95</v>
      </c>
      <c r="AB1817" s="109">
        <f t="shared" si="342"/>
        <v>51950</v>
      </c>
      <c r="AC1817" s="108">
        <f t="shared" si="343"/>
        <v>987.05</v>
      </c>
      <c r="AD1817" s="107">
        <f t="shared" si="344"/>
        <v>2.2222222222222223E-2</v>
      </c>
      <c r="AE1817" s="106">
        <f t="shared" si="345"/>
        <v>21.934444444444445</v>
      </c>
      <c r="AF1817" s="105">
        <f t="shared" si="346"/>
        <v>307.08222222222219</v>
      </c>
      <c r="AG1817" s="105">
        <f t="shared" si="347"/>
        <v>731.91777777777781</v>
      </c>
    </row>
    <row r="1818" spans="1:33" s="88" customFormat="1" x14ac:dyDescent="0.35">
      <c r="A1818" s="21">
        <v>10141103</v>
      </c>
      <c r="B1818" s="115" t="s">
        <v>14786</v>
      </c>
      <c r="C1818" s="254" t="s">
        <v>710</v>
      </c>
      <c r="D1818" s="22" t="s">
        <v>16945</v>
      </c>
      <c r="E1818" s="114" t="str">
        <f t="shared" si="337"/>
        <v>TRANSFORMADOR MARCA:ALSTON  PTS77</v>
      </c>
      <c r="F1818" s="22"/>
      <c r="G1818" s="21"/>
      <c r="H1818" s="21" t="s">
        <v>14848</v>
      </c>
      <c r="I1818" s="21" t="s">
        <v>16944</v>
      </c>
      <c r="J1818" s="49"/>
      <c r="K1818" s="21" t="s">
        <v>16943</v>
      </c>
      <c r="L1818" s="21" t="s">
        <v>16942</v>
      </c>
      <c r="M1818" s="21">
        <v>200</v>
      </c>
      <c r="N1818" s="21">
        <v>33</v>
      </c>
      <c r="O1818" s="21" t="s">
        <v>362</v>
      </c>
      <c r="P1818" s="21">
        <v>3</v>
      </c>
      <c r="Q1818" s="124">
        <v>2004</v>
      </c>
      <c r="R1818" s="124" t="s">
        <v>16941</v>
      </c>
      <c r="S1818" s="124" t="s">
        <v>16940</v>
      </c>
      <c r="T1818" s="24">
        <v>991</v>
      </c>
      <c r="U1818" s="111">
        <v>45</v>
      </c>
      <c r="V1818" s="113">
        <f t="shared" si="338"/>
        <v>719.02555555555557</v>
      </c>
      <c r="W1818" s="113">
        <f t="shared" si="339"/>
        <v>271.97444444444443</v>
      </c>
      <c r="X1818" s="112">
        <f t="shared" si="340"/>
        <v>271974.44444444444</v>
      </c>
      <c r="Y1818" s="111"/>
      <c r="Z1818" s="110">
        <f t="shared" si="336"/>
        <v>32</v>
      </c>
      <c r="AA1818" s="109">
        <f t="shared" si="341"/>
        <v>49.550000000000004</v>
      </c>
      <c r="AB1818" s="109">
        <f t="shared" si="342"/>
        <v>49550.000000000007</v>
      </c>
      <c r="AC1818" s="108">
        <f t="shared" si="343"/>
        <v>941.45</v>
      </c>
      <c r="AD1818" s="107">
        <f t="shared" si="344"/>
        <v>2.2222222222222223E-2</v>
      </c>
      <c r="AE1818" s="106">
        <f t="shared" si="345"/>
        <v>20.921111111111113</v>
      </c>
      <c r="AF1818" s="105">
        <f t="shared" si="346"/>
        <v>292.89555555555552</v>
      </c>
      <c r="AG1818" s="105">
        <f t="shared" si="347"/>
        <v>698.10444444444443</v>
      </c>
    </row>
    <row r="1819" spans="1:33" s="88" customFormat="1" x14ac:dyDescent="0.35">
      <c r="A1819" s="21">
        <v>10141103</v>
      </c>
      <c r="B1819" s="115" t="s">
        <v>14786</v>
      </c>
      <c r="C1819" s="254" t="s">
        <v>710</v>
      </c>
      <c r="D1819" s="21" t="s">
        <v>16939</v>
      </c>
      <c r="E1819" s="114" t="str">
        <f t="shared" si="337"/>
        <v>TRANSFORMADOR MARCA:Power Tech  PTS78</v>
      </c>
      <c r="F1819" s="21"/>
      <c r="G1819" s="21"/>
      <c r="H1819" s="21" t="s">
        <v>14848</v>
      </c>
      <c r="I1819" s="21" t="s">
        <v>16938</v>
      </c>
      <c r="J1819" s="21"/>
      <c r="K1819" s="21" t="s">
        <v>16937</v>
      </c>
      <c r="L1819" s="21" t="s">
        <v>16936</v>
      </c>
      <c r="M1819" s="21">
        <v>100</v>
      </c>
      <c r="N1819" s="21">
        <v>33</v>
      </c>
      <c r="O1819" s="21" t="s">
        <v>362</v>
      </c>
      <c r="P1819" s="21">
        <v>3</v>
      </c>
      <c r="Q1819" s="124">
        <v>2004</v>
      </c>
      <c r="R1819" s="124" t="s">
        <v>14844</v>
      </c>
      <c r="S1819" s="124" t="s">
        <v>16935</v>
      </c>
      <c r="T1819" s="116">
        <v>763</v>
      </c>
      <c r="U1819" s="111">
        <v>45</v>
      </c>
      <c r="V1819" s="113">
        <f t="shared" si="338"/>
        <v>553.59888888888895</v>
      </c>
      <c r="W1819" s="113">
        <f t="shared" si="339"/>
        <v>209.40111111111105</v>
      </c>
      <c r="X1819" s="112">
        <f t="shared" si="340"/>
        <v>209401.11111111104</v>
      </c>
      <c r="Y1819" s="111"/>
      <c r="Z1819" s="110">
        <f t="shared" si="336"/>
        <v>32</v>
      </c>
      <c r="AA1819" s="109">
        <f t="shared" si="341"/>
        <v>38.15</v>
      </c>
      <c r="AB1819" s="109">
        <f t="shared" si="342"/>
        <v>38150</v>
      </c>
      <c r="AC1819" s="108">
        <f t="shared" si="343"/>
        <v>724.85</v>
      </c>
      <c r="AD1819" s="107">
        <f t="shared" si="344"/>
        <v>2.2222222222222223E-2</v>
      </c>
      <c r="AE1819" s="106">
        <f t="shared" si="345"/>
        <v>16.10777777777778</v>
      </c>
      <c r="AF1819" s="105">
        <f t="shared" si="346"/>
        <v>225.50888888888883</v>
      </c>
      <c r="AG1819" s="105">
        <f t="shared" si="347"/>
        <v>537.49111111111119</v>
      </c>
    </row>
    <row r="1820" spans="1:33" s="88" customFormat="1" x14ac:dyDescent="0.35">
      <c r="A1820" s="21">
        <v>10141103</v>
      </c>
      <c r="B1820" s="115" t="s">
        <v>14786</v>
      </c>
      <c r="C1820" s="254" t="s">
        <v>710</v>
      </c>
      <c r="D1820" s="21" t="s">
        <v>16934</v>
      </c>
      <c r="E1820" s="114" t="str">
        <f t="shared" si="337"/>
        <v>TRANSFORMADOR MARCA:  PTS82</v>
      </c>
      <c r="F1820" s="21"/>
      <c r="G1820" s="21"/>
      <c r="H1820" s="21" t="s">
        <v>14848</v>
      </c>
      <c r="I1820" s="21" t="s">
        <v>16933</v>
      </c>
      <c r="J1820" s="21"/>
      <c r="K1820" s="21" t="s">
        <v>16932</v>
      </c>
      <c r="L1820" s="21" t="s">
        <v>16931</v>
      </c>
      <c r="M1820" s="21">
        <v>100</v>
      </c>
      <c r="N1820" s="21">
        <v>11</v>
      </c>
      <c r="O1820" s="21" t="s">
        <v>362</v>
      </c>
      <c r="P1820" s="21">
        <v>3</v>
      </c>
      <c r="Q1820" s="124">
        <v>2004</v>
      </c>
      <c r="R1820" s="245"/>
      <c r="S1820" s="245"/>
      <c r="T1820" s="116">
        <v>763</v>
      </c>
      <c r="U1820" s="111">
        <v>45</v>
      </c>
      <c r="V1820" s="113">
        <f t="shared" si="338"/>
        <v>553.59888888888895</v>
      </c>
      <c r="W1820" s="113">
        <f t="shared" si="339"/>
        <v>209.40111111111105</v>
      </c>
      <c r="X1820" s="112">
        <f t="shared" si="340"/>
        <v>209401.11111111104</v>
      </c>
      <c r="Y1820" s="111"/>
      <c r="Z1820" s="110">
        <f t="shared" si="336"/>
        <v>32</v>
      </c>
      <c r="AA1820" s="109">
        <f t="shared" si="341"/>
        <v>38.15</v>
      </c>
      <c r="AB1820" s="109">
        <f t="shared" si="342"/>
        <v>38150</v>
      </c>
      <c r="AC1820" s="108">
        <f t="shared" si="343"/>
        <v>724.85</v>
      </c>
      <c r="AD1820" s="107">
        <f t="shared" si="344"/>
        <v>2.2222222222222223E-2</v>
      </c>
      <c r="AE1820" s="106">
        <f t="shared" si="345"/>
        <v>16.10777777777778</v>
      </c>
      <c r="AF1820" s="105">
        <f t="shared" si="346"/>
        <v>225.50888888888883</v>
      </c>
      <c r="AG1820" s="105">
        <f t="shared" si="347"/>
        <v>537.49111111111119</v>
      </c>
    </row>
    <row r="1821" spans="1:33" s="88" customFormat="1" x14ac:dyDescent="0.35">
      <c r="A1821" s="21">
        <v>10141103</v>
      </c>
      <c r="B1821" s="115" t="s">
        <v>14786</v>
      </c>
      <c r="C1821" s="254" t="s">
        <v>710</v>
      </c>
      <c r="D1821" s="21" t="s">
        <v>16930</v>
      </c>
      <c r="E1821" s="114" t="str">
        <f t="shared" si="337"/>
        <v>TRANSFORMADOR MARCA:Power Tech  PTS86</v>
      </c>
      <c r="F1821" s="21"/>
      <c r="G1821" s="61"/>
      <c r="H1821" s="21" t="s">
        <v>14848</v>
      </c>
      <c r="I1821" s="21" t="s">
        <v>16929</v>
      </c>
      <c r="J1821" s="21"/>
      <c r="K1821" s="21" t="s">
        <v>16928</v>
      </c>
      <c r="L1821" s="21" t="s">
        <v>16927</v>
      </c>
      <c r="M1821" s="21">
        <v>315</v>
      </c>
      <c r="N1821" s="21">
        <v>11</v>
      </c>
      <c r="O1821" s="21" t="s">
        <v>362</v>
      </c>
      <c r="P1821" s="21">
        <v>3</v>
      </c>
      <c r="Q1821" s="124">
        <v>2004</v>
      </c>
      <c r="R1821" s="124" t="s">
        <v>14844</v>
      </c>
      <c r="S1821" s="124" t="s">
        <v>16926</v>
      </c>
      <c r="T1821" s="116">
        <v>840</v>
      </c>
      <c r="U1821" s="111">
        <v>45</v>
      </c>
      <c r="V1821" s="113">
        <f t="shared" si="338"/>
        <v>609.4666666666667</v>
      </c>
      <c r="W1821" s="113">
        <f t="shared" si="339"/>
        <v>230.5333333333333</v>
      </c>
      <c r="X1821" s="112">
        <f t="shared" si="340"/>
        <v>230533.33333333331</v>
      </c>
      <c r="Y1821" s="111"/>
      <c r="Z1821" s="110">
        <f t="shared" si="336"/>
        <v>32</v>
      </c>
      <c r="AA1821" s="109">
        <f t="shared" si="341"/>
        <v>42</v>
      </c>
      <c r="AB1821" s="109">
        <f t="shared" si="342"/>
        <v>42000</v>
      </c>
      <c r="AC1821" s="108">
        <f t="shared" si="343"/>
        <v>798</v>
      </c>
      <c r="AD1821" s="107">
        <f t="shared" si="344"/>
        <v>2.2222222222222223E-2</v>
      </c>
      <c r="AE1821" s="106">
        <f t="shared" si="345"/>
        <v>17.733333333333334</v>
      </c>
      <c r="AF1821" s="105">
        <f t="shared" si="346"/>
        <v>248.26666666666665</v>
      </c>
      <c r="AG1821" s="105">
        <f t="shared" si="347"/>
        <v>591.73333333333335</v>
      </c>
    </row>
    <row r="1822" spans="1:33" s="88" customFormat="1" x14ac:dyDescent="0.35">
      <c r="A1822" s="21">
        <v>10141103</v>
      </c>
      <c r="B1822" s="115" t="s">
        <v>14786</v>
      </c>
      <c r="C1822" s="254" t="s">
        <v>710</v>
      </c>
      <c r="D1822" s="21" t="s">
        <v>1809</v>
      </c>
      <c r="E1822" s="114" t="str">
        <f t="shared" si="337"/>
        <v>TRANSFORMADOR MARCA:ITB ANGOCHE PTS 5</v>
      </c>
      <c r="F1822" s="21"/>
      <c r="G1822" s="21" t="s">
        <v>709</v>
      </c>
      <c r="H1822" s="21" t="s">
        <v>14839</v>
      </c>
      <c r="I1822" s="21" t="s">
        <v>16925</v>
      </c>
      <c r="J1822" s="21"/>
      <c r="K1822" s="124" t="s">
        <v>16924</v>
      </c>
      <c r="L1822" s="124" t="s">
        <v>16923</v>
      </c>
      <c r="M1822" s="21">
        <v>100</v>
      </c>
      <c r="N1822" s="21" t="s">
        <v>376</v>
      </c>
      <c r="O1822" s="21" t="s">
        <v>362</v>
      </c>
      <c r="P1822" s="21">
        <v>3</v>
      </c>
      <c r="Q1822" s="21">
        <v>2004</v>
      </c>
      <c r="R1822" s="21" t="s">
        <v>1109</v>
      </c>
      <c r="S1822" s="21">
        <v>702236</v>
      </c>
      <c r="T1822" s="116">
        <v>763</v>
      </c>
      <c r="U1822" s="111">
        <v>45</v>
      </c>
      <c r="V1822" s="113">
        <f t="shared" si="338"/>
        <v>553.59888888888895</v>
      </c>
      <c r="W1822" s="113">
        <f t="shared" si="339"/>
        <v>209.40111111111105</v>
      </c>
      <c r="X1822" s="112">
        <f t="shared" si="340"/>
        <v>209401.11111111104</v>
      </c>
      <c r="Y1822" s="111"/>
      <c r="Z1822" s="110">
        <f t="shared" si="336"/>
        <v>32</v>
      </c>
      <c r="AA1822" s="109">
        <f t="shared" si="341"/>
        <v>38.15</v>
      </c>
      <c r="AB1822" s="109">
        <f t="shared" si="342"/>
        <v>38150</v>
      </c>
      <c r="AC1822" s="108">
        <f t="shared" si="343"/>
        <v>724.85</v>
      </c>
      <c r="AD1822" s="107">
        <f t="shared" si="344"/>
        <v>2.2222222222222223E-2</v>
      </c>
      <c r="AE1822" s="106">
        <f t="shared" si="345"/>
        <v>16.10777777777778</v>
      </c>
      <c r="AF1822" s="105">
        <f t="shared" si="346"/>
        <v>225.50888888888883</v>
      </c>
      <c r="AG1822" s="105">
        <f t="shared" si="347"/>
        <v>537.49111111111119</v>
      </c>
    </row>
    <row r="1823" spans="1:33" s="88" customFormat="1" x14ac:dyDescent="0.35">
      <c r="A1823" s="21">
        <v>10141103</v>
      </c>
      <c r="B1823" s="115" t="s">
        <v>14786</v>
      </c>
      <c r="C1823" s="254" t="s">
        <v>710</v>
      </c>
      <c r="D1823" s="21" t="s">
        <v>2813</v>
      </c>
      <c r="E1823" s="114" t="str">
        <f t="shared" si="337"/>
        <v>TRANSFORMADOR MARCA:COTRADIS CUAMBA PTS 13</v>
      </c>
      <c r="F1823" s="21"/>
      <c r="G1823" s="124" t="s">
        <v>179</v>
      </c>
      <c r="H1823" s="124" t="s">
        <v>179</v>
      </c>
      <c r="I1823" s="124" t="s">
        <v>16922</v>
      </c>
      <c r="J1823" s="21"/>
      <c r="K1823" s="21" t="s">
        <v>16921</v>
      </c>
      <c r="L1823" s="21" t="s">
        <v>16920</v>
      </c>
      <c r="M1823" s="21">
        <v>800</v>
      </c>
      <c r="N1823" s="161" t="s">
        <v>19</v>
      </c>
      <c r="O1823" s="21" t="s">
        <v>362</v>
      </c>
      <c r="P1823" s="21">
        <v>3</v>
      </c>
      <c r="Q1823" s="124">
        <v>2004</v>
      </c>
      <c r="R1823" s="21" t="s">
        <v>41</v>
      </c>
      <c r="S1823" s="21">
        <v>1155</v>
      </c>
      <c r="T1823" s="116">
        <v>1890</v>
      </c>
      <c r="U1823" s="111">
        <v>45</v>
      </c>
      <c r="V1823" s="113">
        <f t="shared" si="338"/>
        <v>1371.3</v>
      </c>
      <c r="W1823" s="113">
        <f t="shared" si="339"/>
        <v>518.70000000000005</v>
      </c>
      <c r="X1823" s="112">
        <f t="shared" si="340"/>
        <v>518700.00000000006</v>
      </c>
      <c r="Y1823" s="111"/>
      <c r="Z1823" s="110">
        <f t="shared" si="336"/>
        <v>32</v>
      </c>
      <c r="AA1823" s="109">
        <f t="shared" si="341"/>
        <v>94.5</v>
      </c>
      <c r="AB1823" s="109">
        <f t="shared" si="342"/>
        <v>94500</v>
      </c>
      <c r="AC1823" s="108">
        <f t="shared" si="343"/>
        <v>1795.5</v>
      </c>
      <c r="AD1823" s="107">
        <f t="shared" si="344"/>
        <v>2.2222222222222223E-2</v>
      </c>
      <c r="AE1823" s="106">
        <f t="shared" si="345"/>
        <v>39.9</v>
      </c>
      <c r="AF1823" s="105">
        <f t="shared" si="346"/>
        <v>558.6</v>
      </c>
      <c r="AG1823" s="105">
        <f t="shared" si="347"/>
        <v>1331.3999999999999</v>
      </c>
    </row>
    <row r="1824" spans="1:33" s="88" customFormat="1" x14ac:dyDescent="0.35">
      <c r="A1824" s="21">
        <v>10141103</v>
      </c>
      <c r="B1824" s="115" t="s">
        <v>14786</v>
      </c>
      <c r="C1824" s="254" t="s">
        <v>710</v>
      </c>
      <c r="D1824" s="21" t="s">
        <v>2822</v>
      </c>
      <c r="E1824" s="114" t="str">
        <f t="shared" si="337"/>
        <v>TRANSFORMADOR MARCA:DPM CUAMBA PTS 14</v>
      </c>
      <c r="F1824" s="21"/>
      <c r="G1824" s="124" t="s">
        <v>179</v>
      </c>
      <c r="H1824" s="124" t="s">
        <v>179</v>
      </c>
      <c r="I1824" s="124" t="s">
        <v>16919</v>
      </c>
      <c r="J1824" s="21"/>
      <c r="K1824" s="21" t="s">
        <v>16918</v>
      </c>
      <c r="L1824" s="21" t="s">
        <v>16917</v>
      </c>
      <c r="M1824" s="21">
        <v>160</v>
      </c>
      <c r="N1824" s="161" t="s">
        <v>19</v>
      </c>
      <c r="O1824" s="21" t="s">
        <v>362</v>
      </c>
      <c r="P1824" s="21">
        <v>3</v>
      </c>
      <c r="Q1824" s="124">
        <v>2004</v>
      </c>
      <c r="R1824" s="21" t="s">
        <v>587</v>
      </c>
      <c r="S1824" s="21" t="s">
        <v>16916</v>
      </c>
      <c r="T1824" s="116">
        <v>991</v>
      </c>
      <c r="U1824" s="111">
        <v>45</v>
      </c>
      <c r="V1824" s="113">
        <f t="shared" si="338"/>
        <v>719.02555555555557</v>
      </c>
      <c r="W1824" s="113">
        <f t="shared" si="339"/>
        <v>271.97444444444443</v>
      </c>
      <c r="X1824" s="112">
        <f t="shared" si="340"/>
        <v>271974.44444444444</v>
      </c>
      <c r="Y1824" s="111"/>
      <c r="Z1824" s="110">
        <f t="shared" si="336"/>
        <v>32</v>
      </c>
      <c r="AA1824" s="109">
        <f t="shared" si="341"/>
        <v>49.550000000000004</v>
      </c>
      <c r="AB1824" s="109">
        <f t="shared" si="342"/>
        <v>49550.000000000007</v>
      </c>
      <c r="AC1824" s="108">
        <f t="shared" si="343"/>
        <v>941.45</v>
      </c>
      <c r="AD1824" s="107">
        <f t="shared" si="344"/>
        <v>2.2222222222222223E-2</v>
      </c>
      <c r="AE1824" s="106">
        <f t="shared" si="345"/>
        <v>20.921111111111113</v>
      </c>
      <c r="AF1824" s="105">
        <f t="shared" si="346"/>
        <v>292.89555555555552</v>
      </c>
      <c r="AG1824" s="105">
        <f t="shared" si="347"/>
        <v>698.10444444444443</v>
      </c>
    </row>
    <row r="1825" spans="1:33" s="88" customFormat="1" x14ac:dyDescent="0.35">
      <c r="A1825" s="21">
        <v>10141103</v>
      </c>
      <c r="B1825" s="115" t="s">
        <v>14786</v>
      </c>
      <c r="C1825" s="254" t="s">
        <v>710</v>
      </c>
      <c r="D1825" s="21" t="s">
        <v>2341</v>
      </c>
      <c r="E1825" s="114" t="str">
        <f t="shared" si="337"/>
        <v>TRANSFORMADOR MARCA:EFACEC CUAMBA PTS 15</v>
      </c>
      <c r="F1825" s="21"/>
      <c r="G1825" s="124" t="s">
        <v>179</v>
      </c>
      <c r="H1825" s="124" t="s">
        <v>179</v>
      </c>
      <c r="I1825" s="124" t="s">
        <v>16915</v>
      </c>
      <c r="J1825" s="21"/>
      <c r="K1825" s="21" t="s">
        <v>16914</v>
      </c>
      <c r="L1825" s="21" t="s">
        <v>16913</v>
      </c>
      <c r="M1825" s="21">
        <v>250</v>
      </c>
      <c r="N1825" s="161" t="s">
        <v>19</v>
      </c>
      <c r="O1825" s="21" t="s">
        <v>362</v>
      </c>
      <c r="P1825" s="21">
        <v>3</v>
      </c>
      <c r="Q1825" s="124">
        <v>2004</v>
      </c>
      <c r="R1825" s="21" t="s">
        <v>27</v>
      </c>
      <c r="S1825" s="21" t="s">
        <v>8684</v>
      </c>
      <c r="T1825" s="116">
        <v>991</v>
      </c>
      <c r="U1825" s="111">
        <v>45</v>
      </c>
      <c r="V1825" s="113">
        <f t="shared" si="338"/>
        <v>719.02555555555557</v>
      </c>
      <c r="W1825" s="113">
        <f t="shared" si="339"/>
        <v>271.97444444444443</v>
      </c>
      <c r="X1825" s="112">
        <f t="shared" si="340"/>
        <v>271974.44444444444</v>
      </c>
      <c r="Y1825" s="111"/>
      <c r="Z1825" s="110">
        <f t="shared" si="336"/>
        <v>32</v>
      </c>
      <c r="AA1825" s="109">
        <f t="shared" si="341"/>
        <v>49.550000000000004</v>
      </c>
      <c r="AB1825" s="109">
        <f t="shared" si="342"/>
        <v>49550.000000000007</v>
      </c>
      <c r="AC1825" s="108">
        <f t="shared" si="343"/>
        <v>941.45</v>
      </c>
      <c r="AD1825" s="107">
        <f t="shared" si="344"/>
        <v>2.2222222222222223E-2</v>
      </c>
      <c r="AE1825" s="106">
        <f t="shared" si="345"/>
        <v>20.921111111111113</v>
      </c>
      <c r="AF1825" s="105">
        <f t="shared" si="346"/>
        <v>292.89555555555552</v>
      </c>
      <c r="AG1825" s="105">
        <f t="shared" si="347"/>
        <v>698.10444444444443</v>
      </c>
    </row>
    <row r="1826" spans="1:33" s="88" customFormat="1" x14ac:dyDescent="0.35">
      <c r="A1826" s="21">
        <v>10141103</v>
      </c>
      <c r="B1826" s="115" t="s">
        <v>14786</v>
      </c>
      <c r="C1826" s="254" t="s">
        <v>710</v>
      </c>
      <c r="D1826" s="21" t="s">
        <v>3747</v>
      </c>
      <c r="E1826" s="114" t="str">
        <f t="shared" si="337"/>
        <v>TRANSFORMADOR MARCA:COTRADIS CUAMBA PTS 17</v>
      </c>
      <c r="F1826" s="21"/>
      <c r="G1826" s="124" t="s">
        <v>179</v>
      </c>
      <c r="H1826" s="124" t="s">
        <v>179</v>
      </c>
      <c r="I1826" s="124" t="s">
        <v>16912</v>
      </c>
      <c r="J1826" s="21"/>
      <c r="K1826" s="21" t="s">
        <v>16911</v>
      </c>
      <c r="L1826" s="21" t="s">
        <v>16910</v>
      </c>
      <c r="M1826" s="21">
        <v>250</v>
      </c>
      <c r="N1826" s="161" t="s">
        <v>19</v>
      </c>
      <c r="O1826" s="21" t="s">
        <v>362</v>
      </c>
      <c r="P1826" s="21">
        <v>3</v>
      </c>
      <c r="Q1826" s="124">
        <v>2004</v>
      </c>
      <c r="R1826" s="21" t="s">
        <v>41</v>
      </c>
      <c r="S1826" s="21">
        <v>50563</v>
      </c>
      <c r="T1826" s="116">
        <v>991</v>
      </c>
      <c r="U1826" s="111">
        <v>45</v>
      </c>
      <c r="V1826" s="113">
        <f t="shared" si="338"/>
        <v>719.02555555555557</v>
      </c>
      <c r="W1826" s="113">
        <f t="shared" si="339"/>
        <v>271.97444444444443</v>
      </c>
      <c r="X1826" s="112">
        <f t="shared" si="340"/>
        <v>271974.44444444444</v>
      </c>
      <c r="Y1826" s="111"/>
      <c r="Z1826" s="110">
        <f t="shared" si="336"/>
        <v>32</v>
      </c>
      <c r="AA1826" s="109">
        <f t="shared" si="341"/>
        <v>49.550000000000004</v>
      </c>
      <c r="AB1826" s="109">
        <f t="shared" si="342"/>
        <v>49550.000000000007</v>
      </c>
      <c r="AC1826" s="108">
        <f t="shared" si="343"/>
        <v>941.45</v>
      </c>
      <c r="AD1826" s="107">
        <f t="shared" si="344"/>
        <v>2.2222222222222223E-2</v>
      </c>
      <c r="AE1826" s="106">
        <f t="shared" si="345"/>
        <v>20.921111111111113</v>
      </c>
      <c r="AF1826" s="105">
        <f t="shared" si="346"/>
        <v>292.89555555555552</v>
      </c>
      <c r="AG1826" s="105">
        <f t="shared" si="347"/>
        <v>698.10444444444443</v>
      </c>
    </row>
    <row r="1827" spans="1:33" s="88" customFormat="1" x14ac:dyDescent="0.35">
      <c r="A1827" s="21">
        <v>10141103</v>
      </c>
      <c r="B1827" s="115" t="s">
        <v>14786</v>
      </c>
      <c r="C1827" s="254" t="s">
        <v>710</v>
      </c>
      <c r="D1827" s="21" t="s">
        <v>4067</v>
      </c>
      <c r="E1827" s="114" t="str">
        <f t="shared" si="337"/>
        <v>TRANSFORMADOR MARCA:COTRADIS CUAMBA PTS 19</v>
      </c>
      <c r="F1827" s="21"/>
      <c r="G1827" s="124" t="s">
        <v>179</v>
      </c>
      <c r="H1827" s="124" t="s">
        <v>179</v>
      </c>
      <c r="I1827" s="124" t="s">
        <v>16909</v>
      </c>
      <c r="J1827" s="21"/>
      <c r="K1827" s="21" t="s">
        <v>16908</v>
      </c>
      <c r="L1827" s="21" t="s">
        <v>16907</v>
      </c>
      <c r="M1827" s="21">
        <v>500</v>
      </c>
      <c r="N1827" s="161" t="s">
        <v>19</v>
      </c>
      <c r="O1827" s="21" t="s">
        <v>362</v>
      </c>
      <c r="P1827" s="21">
        <v>3</v>
      </c>
      <c r="Q1827" s="124">
        <v>2004</v>
      </c>
      <c r="R1827" s="21" t="s">
        <v>41</v>
      </c>
      <c r="S1827" s="21">
        <v>51230</v>
      </c>
      <c r="T1827" s="116">
        <v>1200</v>
      </c>
      <c r="U1827" s="111">
        <v>45</v>
      </c>
      <c r="V1827" s="113">
        <f t="shared" si="338"/>
        <v>870.66666666666674</v>
      </c>
      <c r="W1827" s="113">
        <f t="shared" si="339"/>
        <v>329.33333333333326</v>
      </c>
      <c r="X1827" s="112">
        <f t="shared" si="340"/>
        <v>329333.33333333326</v>
      </c>
      <c r="Y1827" s="111"/>
      <c r="Z1827" s="110">
        <f t="shared" si="336"/>
        <v>32</v>
      </c>
      <c r="AA1827" s="109">
        <f t="shared" si="341"/>
        <v>60</v>
      </c>
      <c r="AB1827" s="109">
        <f t="shared" si="342"/>
        <v>60000</v>
      </c>
      <c r="AC1827" s="108">
        <f t="shared" si="343"/>
        <v>1140</v>
      </c>
      <c r="AD1827" s="107">
        <f t="shared" si="344"/>
        <v>2.2222222222222223E-2</v>
      </c>
      <c r="AE1827" s="106">
        <f t="shared" si="345"/>
        <v>25.333333333333336</v>
      </c>
      <c r="AF1827" s="105">
        <f t="shared" si="346"/>
        <v>354.66666666666657</v>
      </c>
      <c r="AG1827" s="105">
        <f t="shared" si="347"/>
        <v>845.33333333333337</v>
      </c>
    </row>
    <row r="1828" spans="1:33" s="88" customFormat="1" x14ac:dyDescent="0.35">
      <c r="A1828" s="21">
        <v>10141103</v>
      </c>
      <c r="B1828" s="115" t="s">
        <v>14786</v>
      </c>
      <c r="C1828" s="254" t="s">
        <v>710</v>
      </c>
      <c r="D1828" s="21" t="s">
        <v>4622</v>
      </c>
      <c r="E1828" s="114" t="str">
        <f t="shared" si="337"/>
        <v>TRANSFORMADOR MARCA:ALSTOM CUAMBA PTS 21</v>
      </c>
      <c r="F1828" s="21"/>
      <c r="G1828" s="124" t="s">
        <v>179</v>
      </c>
      <c r="H1828" s="124" t="s">
        <v>179</v>
      </c>
      <c r="I1828" s="124" t="s">
        <v>16906</v>
      </c>
      <c r="J1828" s="21"/>
      <c r="K1828" s="21" t="s">
        <v>16905</v>
      </c>
      <c r="L1828" s="21" t="s">
        <v>16904</v>
      </c>
      <c r="M1828" s="21">
        <v>160</v>
      </c>
      <c r="N1828" s="161" t="s">
        <v>19</v>
      </c>
      <c r="O1828" s="21" t="s">
        <v>362</v>
      </c>
      <c r="P1828" s="21">
        <v>3</v>
      </c>
      <c r="Q1828" s="124">
        <v>2004</v>
      </c>
      <c r="R1828" s="21" t="s">
        <v>4</v>
      </c>
      <c r="S1828" s="21" t="s">
        <v>16903</v>
      </c>
      <c r="T1828" s="116">
        <v>991</v>
      </c>
      <c r="U1828" s="111">
        <v>45</v>
      </c>
      <c r="V1828" s="113">
        <f t="shared" si="338"/>
        <v>719.02555555555557</v>
      </c>
      <c r="W1828" s="113">
        <f t="shared" si="339"/>
        <v>271.97444444444443</v>
      </c>
      <c r="X1828" s="112">
        <f t="shared" si="340"/>
        <v>271974.44444444444</v>
      </c>
      <c r="Y1828" s="111"/>
      <c r="Z1828" s="110">
        <f t="shared" ref="Z1828:Z1891" si="348">(U1828-(2017-Q1828))</f>
        <v>32</v>
      </c>
      <c r="AA1828" s="109">
        <f t="shared" si="341"/>
        <v>49.550000000000004</v>
      </c>
      <c r="AB1828" s="109">
        <f t="shared" si="342"/>
        <v>49550.000000000007</v>
      </c>
      <c r="AC1828" s="108">
        <f t="shared" si="343"/>
        <v>941.45</v>
      </c>
      <c r="AD1828" s="107">
        <f t="shared" si="344"/>
        <v>2.2222222222222223E-2</v>
      </c>
      <c r="AE1828" s="106">
        <f t="shared" si="345"/>
        <v>20.921111111111113</v>
      </c>
      <c r="AF1828" s="105">
        <f t="shared" si="346"/>
        <v>292.89555555555552</v>
      </c>
      <c r="AG1828" s="105">
        <f t="shared" si="347"/>
        <v>698.10444444444443</v>
      </c>
    </row>
    <row r="1829" spans="1:33" s="88" customFormat="1" x14ac:dyDescent="0.35">
      <c r="A1829" s="21">
        <v>10141103</v>
      </c>
      <c r="B1829" s="115" t="s">
        <v>14786</v>
      </c>
      <c r="C1829" s="254" t="s">
        <v>710</v>
      </c>
      <c r="D1829" s="21" t="s">
        <v>4650</v>
      </c>
      <c r="E1829" s="114" t="str">
        <f t="shared" si="337"/>
        <v>TRANSFORMADOR MARCA:EFACEC CUAMBA PTS 26</v>
      </c>
      <c r="F1829" s="21"/>
      <c r="G1829" s="124" t="s">
        <v>179</v>
      </c>
      <c r="H1829" s="124" t="s">
        <v>179</v>
      </c>
      <c r="I1829" s="124" t="s">
        <v>14789</v>
      </c>
      <c r="J1829" s="21"/>
      <c r="K1829" s="21" t="s">
        <v>16902</v>
      </c>
      <c r="L1829" s="21" t="s">
        <v>16901</v>
      </c>
      <c r="M1829" s="21">
        <v>200</v>
      </c>
      <c r="N1829" s="161" t="s">
        <v>19</v>
      </c>
      <c r="O1829" s="21" t="s">
        <v>362</v>
      </c>
      <c r="P1829" s="21">
        <v>3</v>
      </c>
      <c r="Q1829" s="124">
        <v>2004</v>
      </c>
      <c r="R1829" s="21" t="s">
        <v>27</v>
      </c>
      <c r="S1829" s="21" t="s">
        <v>16900</v>
      </c>
      <c r="T1829" s="116">
        <v>991</v>
      </c>
      <c r="U1829" s="111">
        <v>45</v>
      </c>
      <c r="V1829" s="113">
        <f t="shared" si="338"/>
        <v>719.02555555555557</v>
      </c>
      <c r="W1829" s="113">
        <f t="shared" si="339"/>
        <v>271.97444444444443</v>
      </c>
      <c r="X1829" s="112">
        <f t="shared" si="340"/>
        <v>271974.44444444444</v>
      </c>
      <c r="Y1829" s="111"/>
      <c r="Z1829" s="110">
        <f t="shared" si="348"/>
        <v>32</v>
      </c>
      <c r="AA1829" s="109">
        <f t="shared" si="341"/>
        <v>49.550000000000004</v>
      </c>
      <c r="AB1829" s="109">
        <f t="shared" si="342"/>
        <v>49550.000000000007</v>
      </c>
      <c r="AC1829" s="108">
        <f t="shared" si="343"/>
        <v>941.45</v>
      </c>
      <c r="AD1829" s="107">
        <f t="shared" si="344"/>
        <v>2.2222222222222223E-2</v>
      </c>
      <c r="AE1829" s="106">
        <f t="shared" si="345"/>
        <v>20.921111111111113</v>
      </c>
      <c r="AF1829" s="105">
        <f t="shared" si="346"/>
        <v>292.89555555555552</v>
      </c>
      <c r="AG1829" s="105">
        <f t="shared" si="347"/>
        <v>698.10444444444443</v>
      </c>
    </row>
    <row r="1830" spans="1:33" s="88" customFormat="1" x14ac:dyDescent="0.35">
      <c r="A1830" s="21">
        <v>10141103</v>
      </c>
      <c r="B1830" s="115" t="s">
        <v>14786</v>
      </c>
      <c r="C1830" s="254" t="s">
        <v>710</v>
      </c>
      <c r="D1830" s="21" t="s">
        <v>4643</v>
      </c>
      <c r="E1830" s="114" t="str">
        <f t="shared" si="337"/>
        <v>TRANSFORMADOR MARCA:ALSTRON CUAMBA PTS 28</v>
      </c>
      <c r="F1830" s="21"/>
      <c r="G1830" s="124" t="s">
        <v>179</v>
      </c>
      <c r="H1830" s="124" t="s">
        <v>179</v>
      </c>
      <c r="I1830" s="124" t="s">
        <v>16899</v>
      </c>
      <c r="J1830" s="21"/>
      <c r="K1830" s="21" t="s">
        <v>16898</v>
      </c>
      <c r="L1830" s="21" t="s">
        <v>16897</v>
      </c>
      <c r="M1830" s="21">
        <v>315</v>
      </c>
      <c r="N1830" s="161" t="s">
        <v>19</v>
      </c>
      <c r="O1830" s="21" t="s">
        <v>362</v>
      </c>
      <c r="P1830" s="21">
        <v>3</v>
      </c>
      <c r="Q1830" s="124">
        <v>2004</v>
      </c>
      <c r="R1830" s="21" t="s">
        <v>16896</v>
      </c>
      <c r="S1830" s="21" t="s">
        <v>16895</v>
      </c>
      <c r="T1830" s="116">
        <v>1039</v>
      </c>
      <c r="U1830" s="111">
        <v>45</v>
      </c>
      <c r="V1830" s="113">
        <f t="shared" si="338"/>
        <v>753.85222222222228</v>
      </c>
      <c r="W1830" s="113">
        <f t="shared" si="339"/>
        <v>285.14777777777772</v>
      </c>
      <c r="X1830" s="112">
        <f t="shared" si="340"/>
        <v>285147.77777777769</v>
      </c>
      <c r="Y1830" s="111"/>
      <c r="Z1830" s="110">
        <f t="shared" si="348"/>
        <v>32</v>
      </c>
      <c r="AA1830" s="109">
        <f t="shared" si="341"/>
        <v>51.95</v>
      </c>
      <c r="AB1830" s="109">
        <f t="shared" si="342"/>
        <v>51950</v>
      </c>
      <c r="AC1830" s="108">
        <f t="shared" si="343"/>
        <v>987.05</v>
      </c>
      <c r="AD1830" s="107">
        <f t="shared" si="344"/>
        <v>2.2222222222222223E-2</v>
      </c>
      <c r="AE1830" s="106">
        <f t="shared" si="345"/>
        <v>21.934444444444445</v>
      </c>
      <c r="AF1830" s="105">
        <f t="shared" si="346"/>
        <v>307.08222222222219</v>
      </c>
      <c r="AG1830" s="105">
        <f t="shared" si="347"/>
        <v>731.91777777777781</v>
      </c>
    </row>
    <row r="1831" spans="1:33" s="88" customFormat="1" x14ac:dyDescent="0.35">
      <c r="A1831" s="21">
        <v>10141103</v>
      </c>
      <c r="B1831" s="115" t="s">
        <v>14786</v>
      </c>
      <c r="C1831" s="254" t="s">
        <v>710</v>
      </c>
      <c r="D1831" s="21" t="s">
        <v>2262</v>
      </c>
      <c r="E1831" s="114" t="str">
        <f t="shared" si="337"/>
        <v>TRANSFORMADOR MARCA:SGB CUAMBA PTS 33</v>
      </c>
      <c r="F1831" s="22"/>
      <c r="G1831" s="124" t="s">
        <v>179</v>
      </c>
      <c r="H1831" s="124" t="s">
        <v>179</v>
      </c>
      <c r="I1831" s="124" t="s">
        <v>16894</v>
      </c>
      <c r="J1831" s="21"/>
      <c r="K1831" s="21" t="s">
        <v>16893</v>
      </c>
      <c r="L1831" s="21" t="s">
        <v>16892</v>
      </c>
      <c r="M1831" s="21">
        <v>315</v>
      </c>
      <c r="N1831" s="161" t="s">
        <v>19</v>
      </c>
      <c r="O1831" s="21" t="s">
        <v>362</v>
      </c>
      <c r="P1831" s="21">
        <v>3</v>
      </c>
      <c r="Q1831" s="124">
        <v>2004</v>
      </c>
      <c r="R1831" s="21" t="s">
        <v>213</v>
      </c>
      <c r="S1831" s="21">
        <v>397410</v>
      </c>
      <c r="T1831" s="116">
        <v>1039</v>
      </c>
      <c r="U1831" s="111">
        <v>45</v>
      </c>
      <c r="V1831" s="113">
        <f t="shared" si="338"/>
        <v>753.85222222222228</v>
      </c>
      <c r="W1831" s="113">
        <f t="shared" si="339"/>
        <v>285.14777777777772</v>
      </c>
      <c r="X1831" s="112">
        <f t="shared" si="340"/>
        <v>285147.77777777769</v>
      </c>
      <c r="Y1831" s="111"/>
      <c r="Z1831" s="110">
        <f t="shared" si="348"/>
        <v>32</v>
      </c>
      <c r="AA1831" s="109">
        <f t="shared" si="341"/>
        <v>51.95</v>
      </c>
      <c r="AB1831" s="109">
        <f t="shared" si="342"/>
        <v>51950</v>
      </c>
      <c r="AC1831" s="108">
        <f t="shared" si="343"/>
        <v>987.05</v>
      </c>
      <c r="AD1831" s="107">
        <f t="shared" si="344"/>
        <v>2.2222222222222223E-2</v>
      </c>
      <c r="AE1831" s="106">
        <f t="shared" si="345"/>
        <v>21.934444444444445</v>
      </c>
      <c r="AF1831" s="105">
        <f t="shared" si="346"/>
        <v>307.08222222222219</v>
      </c>
      <c r="AG1831" s="105">
        <f t="shared" si="347"/>
        <v>731.91777777777781</v>
      </c>
    </row>
    <row r="1832" spans="1:33" s="88" customFormat="1" x14ac:dyDescent="0.35">
      <c r="A1832" s="21">
        <v>10141103</v>
      </c>
      <c r="B1832" s="115" t="s">
        <v>14786</v>
      </c>
      <c r="C1832" s="254" t="s">
        <v>710</v>
      </c>
      <c r="D1832" s="21" t="s">
        <v>4734</v>
      </c>
      <c r="E1832" s="114" t="str">
        <f t="shared" si="337"/>
        <v>TRANSFORMADOR MARCA:CONTRADIS CUAMBA PTS 39</v>
      </c>
      <c r="F1832" s="21"/>
      <c r="G1832" s="124" t="s">
        <v>179</v>
      </c>
      <c r="H1832" s="124" t="s">
        <v>179</v>
      </c>
      <c r="I1832" s="124" t="s">
        <v>16891</v>
      </c>
      <c r="J1832" s="21"/>
      <c r="K1832" s="21" t="s">
        <v>15483</v>
      </c>
      <c r="L1832" s="21" t="s">
        <v>15482</v>
      </c>
      <c r="M1832" s="21">
        <v>315</v>
      </c>
      <c r="N1832" s="161" t="s">
        <v>19</v>
      </c>
      <c r="O1832" s="21" t="s">
        <v>362</v>
      </c>
      <c r="P1832" s="21">
        <v>3</v>
      </c>
      <c r="Q1832" s="124">
        <v>2004</v>
      </c>
      <c r="R1832" s="21" t="s">
        <v>6438</v>
      </c>
      <c r="S1832" s="21">
        <v>5122</v>
      </c>
      <c r="T1832" s="116">
        <v>1039</v>
      </c>
      <c r="U1832" s="111">
        <v>45</v>
      </c>
      <c r="V1832" s="113">
        <f t="shared" si="338"/>
        <v>753.85222222222228</v>
      </c>
      <c r="W1832" s="113">
        <f t="shared" si="339"/>
        <v>285.14777777777772</v>
      </c>
      <c r="X1832" s="112">
        <f t="shared" si="340"/>
        <v>285147.77777777769</v>
      </c>
      <c r="Y1832" s="111"/>
      <c r="Z1832" s="110">
        <f t="shared" si="348"/>
        <v>32</v>
      </c>
      <c r="AA1832" s="109">
        <f t="shared" si="341"/>
        <v>51.95</v>
      </c>
      <c r="AB1832" s="109">
        <f t="shared" si="342"/>
        <v>51950</v>
      </c>
      <c r="AC1832" s="108">
        <f t="shared" si="343"/>
        <v>987.05</v>
      </c>
      <c r="AD1832" s="107">
        <f t="shared" si="344"/>
        <v>2.2222222222222223E-2</v>
      </c>
      <c r="AE1832" s="106">
        <f t="shared" si="345"/>
        <v>21.934444444444445</v>
      </c>
      <c r="AF1832" s="105">
        <f t="shared" si="346"/>
        <v>307.08222222222219</v>
      </c>
      <c r="AG1832" s="105">
        <f t="shared" si="347"/>
        <v>731.91777777777781</v>
      </c>
    </row>
    <row r="1833" spans="1:33" s="88" customFormat="1" x14ac:dyDescent="0.35">
      <c r="A1833" s="21">
        <v>10141103</v>
      </c>
      <c r="B1833" s="115" t="s">
        <v>14786</v>
      </c>
      <c r="C1833" s="254" t="s">
        <v>710</v>
      </c>
      <c r="D1833" s="21" t="s">
        <v>4047</v>
      </c>
      <c r="E1833" s="114" t="str">
        <f t="shared" si="337"/>
        <v>TRANSFORMADOR MARCA:ABB CUAMBA PTS 41</v>
      </c>
      <c r="F1833" s="21"/>
      <c r="G1833" s="124" t="s">
        <v>179</v>
      </c>
      <c r="H1833" s="124" t="s">
        <v>179</v>
      </c>
      <c r="I1833" s="124" t="s">
        <v>16890</v>
      </c>
      <c r="J1833" s="21"/>
      <c r="K1833" s="21" t="s">
        <v>16889</v>
      </c>
      <c r="L1833" s="21" t="s">
        <v>16888</v>
      </c>
      <c r="M1833" s="21">
        <v>160</v>
      </c>
      <c r="N1833" s="161" t="s">
        <v>19</v>
      </c>
      <c r="O1833" s="21" t="s">
        <v>362</v>
      </c>
      <c r="P1833" s="21">
        <v>3</v>
      </c>
      <c r="Q1833" s="124">
        <v>2004</v>
      </c>
      <c r="R1833" s="21" t="s">
        <v>15</v>
      </c>
      <c r="S1833" s="21" t="s">
        <v>16887</v>
      </c>
      <c r="T1833" s="116">
        <v>991</v>
      </c>
      <c r="U1833" s="111">
        <v>45</v>
      </c>
      <c r="V1833" s="113">
        <f t="shared" si="338"/>
        <v>719.02555555555557</v>
      </c>
      <c r="W1833" s="113">
        <f t="shared" si="339"/>
        <v>271.97444444444443</v>
      </c>
      <c r="X1833" s="112">
        <f t="shared" si="340"/>
        <v>271974.44444444444</v>
      </c>
      <c r="Y1833" s="111"/>
      <c r="Z1833" s="110">
        <f t="shared" si="348"/>
        <v>32</v>
      </c>
      <c r="AA1833" s="109">
        <f t="shared" si="341"/>
        <v>49.550000000000004</v>
      </c>
      <c r="AB1833" s="109">
        <f t="shared" si="342"/>
        <v>49550.000000000007</v>
      </c>
      <c r="AC1833" s="108">
        <f t="shared" si="343"/>
        <v>941.45</v>
      </c>
      <c r="AD1833" s="107">
        <f t="shared" si="344"/>
        <v>2.2222222222222223E-2</v>
      </c>
      <c r="AE1833" s="106">
        <f t="shared" si="345"/>
        <v>20.921111111111113</v>
      </c>
      <c r="AF1833" s="105">
        <f t="shared" si="346"/>
        <v>292.89555555555552</v>
      </c>
      <c r="AG1833" s="105">
        <f t="shared" si="347"/>
        <v>698.10444444444443</v>
      </c>
    </row>
    <row r="1834" spans="1:33" s="88" customFormat="1" x14ac:dyDescent="0.35">
      <c r="A1834" s="21">
        <v>10141103</v>
      </c>
      <c r="B1834" s="115" t="s">
        <v>14786</v>
      </c>
      <c r="C1834" s="254" t="s">
        <v>710</v>
      </c>
      <c r="D1834" s="21" t="s">
        <v>5374</v>
      </c>
      <c r="E1834" s="114" t="str">
        <f t="shared" si="337"/>
        <v>TRANSFORMADOR MARCA:EFACEC CUAMBA PTS 43</v>
      </c>
      <c r="F1834" s="21"/>
      <c r="G1834" s="124" t="s">
        <v>179</v>
      </c>
      <c r="H1834" s="124" t="s">
        <v>179</v>
      </c>
      <c r="I1834" s="124" t="s">
        <v>16886</v>
      </c>
      <c r="J1834" s="21"/>
      <c r="K1834" s="21" t="s">
        <v>16885</v>
      </c>
      <c r="L1834" s="21" t="s">
        <v>16884</v>
      </c>
      <c r="M1834" s="21">
        <v>160</v>
      </c>
      <c r="N1834" s="161" t="s">
        <v>19</v>
      </c>
      <c r="O1834" s="21" t="s">
        <v>362</v>
      </c>
      <c r="P1834" s="21">
        <v>3</v>
      </c>
      <c r="Q1834" s="124">
        <v>2004</v>
      </c>
      <c r="R1834" s="21" t="s">
        <v>27</v>
      </c>
      <c r="S1834" s="21">
        <v>13515.1</v>
      </c>
      <c r="T1834" s="116">
        <v>991</v>
      </c>
      <c r="U1834" s="111">
        <v>45</v>
      </c>
      <c r="V1834" s="113">
        <f t="shared" si="338"/>
        <v>719.02555555555557</v>
      </c>
      <c r="W1834" s="113">
        <f t="shared" si="339"/>
        <v>271.97444444444443</v>
      </c>
      <c r="X1834" s="112">
        <f t="shared" si="340"/>
        <v>271974.44444444444</v>
      </c>
      <c r="Y1834" s="111"/>
      <c r="Z1834" s="110">
        <f t="shared" si="348"/>
        <v>32</v>
      </c>
      <c r="AA1834" s="109">
        <f t="shared" si="341"/>
        <v>49.550000000000004</v>
      </c>
      <c r="AB1834" s="109">
        <f t="shared" si="342"/>
        <v>49550.000000000007</v>
      </c>
      <c r="AC1834" s="108">
        <f t="shared" si="343"/>
        <v>941.45</v>
      </c>
      <c r="AD1834" s="107">
        <f t="shared" si="344"/>
        <v>2.2222222222222223E-2</v>
      </c>
      <c r="AE1834" s="106">
        <f t="shared" si="345"/>
        <v>20.921111111111113</v>
      </c>
      <c r="AF1834" s="105">
        <f t="shared" si="346"/>
        <v>292.89555555555552</v>
      </c>
      <c r="AG1834" s="105">
        <f t="shared" si="347"/>
        <v>698.10444444444443</v>
      </c>
    </row>
    <row r="1835" spans="1:33" s="88" customFormat="1" x14ac:dyDescent="0.35">
      <c r="A1835" s="21">
        <v>10141103</v>
      </c>
      <c r="B1835" s="115" t="s">
        <v>14786</v>
      </c>
      <c r="C1835" s="254" t="s">
        <v>710</v>
      </c>
      <c r="D1835" s="21" t="s">
        <v>16323</v>
      </c>
      <c r="E1835" s="114" t="str">
        <f t="shared" si="337"/>
        <v>TRANSFORMADOR MARCA:EFACEC CUAMBA PTS 73</v>
      </c>
      <c r="F1835" s="21"/>
      <c r="G1835" s="124" t="s">
        <v>179</v>
      </c>
      <c r="H1835" s="124" t="s">
        <v>179</v>
      </c>
      <c r="I1835" s="124" t="s">
        <v>16883</v>
      </c>
      <c r="J1835" s="21"/>
      <c r="K1835" s="21" t="s">
        <v>16882</v>
      </c>
      <c r="L1835" s="21" t="s">
        <v>16881</v>
      </c>
      <c r="M1835" s="21">
        <v>50</v>
      </c>
      <c r="N1835" s="161" t="s">
        <v>19</v>
      </c>
      <c r="O1835" s="21" t="s">
        <v>362</v>
      </c>
      <c r="P1835" s="21">
        <v>3</v>
      </c>
      <c r="Q1835" s="124">
        <v>2004</v>
      </c>
      <c r="R1835" s="21" t="s">
        <v>27</v>
      </c>
      <c r="S1835" s="21" t="s">
        <v>16880</v>
      </c>
      <c r="T1835" s="116">
        <v>643</v>
      </c>
      <c r="U1835" s="111">
        <v>45</v>
      </c>
      <c r="V1835" s="113">
        <f t="shared" si="338"/>
        <v>466.53222222222223</v>
      </c>
      <c r="W1835" s="113">
        <f t="shared" si="339"/>
        <v>176.46777777777777</v>
      </c>
      <c r="X1835" s="112">
        <f t="shared" si="340"/>
        <v>176467.77777777778</v>
      </c>
      <c r="Y1835" s="111"/>
      <c r="Z1835" s="110">
        <f t="shared" si="348"/>
        <v>32</v>
      </c>
      <c r="AA1835" s="109">
        <f t="shared" si="341"/>
        <v>32.15</v>
      </c>
      <c r="AB1835" s="109">
        <f t="shared" si="342"/>
        <v>32150</v>
      </c>
      <c r="AC1835" s="108">
        <f t="shared" si="343"/>
        <v>610.85</v>
      </c>
      <c r="AD1835" s="107">
        <f t="shared" si="344"/>
        <v>2.2222222222222223E-2</v>
      </c>
      <c r="AE1835" s="106">
        <f t="shared" si="345"/>
        <v>13.574444444444445</v>
      </c>
      <c r="AF1835" s="105">
        <f t="shared" si="346"/>
        <v>190.04222222222222</v>
      </c>
      <c r="AG1835" s="105">
        <f t="shared" si="347"/>
        <v>452.95777777777778</v>
      </c>
    </row>
    <row r="1836" spans="1:33" s="88" customFormat="1" x14ac:dyDescent="0.35">
      <c r="A1836" s="21">
        <v>10141103</v>
      </c>
      <c r="B1836" s="115" t="s">
        <v>14786</v>
      </c>
      <c r="C1836" s="254" t="s">
        <v>710</v>
      </c>
      <c r="D1836" s="21" t="s">
        <v>16879</v>
      </c>
      <c r="E1836" s="114" t="str">
        <f t="shared" si="337"/>
        <v>TRANSFORMADOR MARCA:COTRADIS CUAMBA PTS 1001</v>
      </c>
      <c r="F1836" s="21"/>
      <c r="G1836" s="124" t="s">
        <v>179</v>
      </c>
      <c r="H1836" s="21" t="s">
        <v>1783</v>
      </c>
      <c r="I1836" s="21" t="s">
        <v>16878</v>
      </c>
      <c r="J1836" s="21"/>
      <c r="K1836" s="21" t="s">
        <v>16877</v>
      </c>
      <c r="L1836" s="21" t="s">
        <v>16876</v>
      </c>
      <c r="M1836" s="21">
        <v>500</v>
      </c>
      <c r="N1836" s="161" t="s">
        <v>19</v>
      </c>
      <c r="O1836" s="21" t="s">
        <v>362</v>
      </c>
      <c r="P1836" s="21">
        <v>3</v>
      </c>
      <c r="Q1836" s="124">
        <v>2004</v>
      </c>
      <c r="R1836" s="21" t="s">
        <v>41</v>
      </c>
      <c r="S1836" s="21">
        <v>51231</v>
      </c>
      <c r="T1836" s="116">
        <v>1200</v>
      </c>
      <c r="U1836" s="111">
        <v>45</v>
      </c>
      <c r="V1836" s="113">
        <f t="shared" si="338"/>
        <v>870.66666666666674</v>
      </c>
      <c r="W1836" s="113">
        <f t="shared" si="339"/>
        <v>329.33333333333326</v>
      </c>
      <c r="X1836" s="112">
        <f t="shared" si="340"/>
        <v>329333.33333333326</v>
      </c>
      <c r="Y1836" s="111"/>
      <c r="Z1836" s="110">
        <f t="shared" si="348"/>
        <v>32</v>
      </c>
      <c r="AA1836" s="109">
        <f t="shared" si="341"/>
        <v>60</v>
      </c>
      <c r="AB1836" s="109">
        <f t="shared" si="342"/>
        <v>60000</v>
      </c>
      <c r="AC1836" s="108">
        <f t="shared" si="343"/>
        <v>1140</v>
      </c>
      <c r="AD1836" s="107">
        <f t="shared" si="344"/>
        <v>2.2222222222222223E-2</v>
      </c>
      <c r="AE1836" s="106">
        <f t="shared" si="345"/>
        <v>25.333333333333336</v>
      </c>
      <c r="AF1836" s="105">
        <f t="shared" si="346"/>
        <v>354.66666666666657</v>
      </c>
      <c r="AG1836" s="105">
        <f t="shared" si="347"/>
        <v>845.33333333333337</v>
      </c>
    </row>
    <row r="1837" spans="1:33" s="88" customFormat="1" x14ac:dyDescent="0.35">
      <c r="A1837" s="21">
        <v>10141103</v>
      </c>
      <c r="B1837" s="115" t="s">
        <v>14786</v>
      </c>
      <c r="C1837" s="254" t="s">
        <v>710</v>
      </c>
      <c r="D1837" s="21" t="s">
        <v>16875</v>
      </c>
      <c r="E1837" s="114" t="str">
        <f t="shared" si="337"/>
        <v>TRANSFORMADOR MARCA:TRANS. MOCAM CUAMBA PTS 1002</v>
      </c>
      <c r="F1837" s="21"/>
      <c r="G1837" s="124" t="s">
        <v>179</v>
      </c>
      <c r="H1837" s="21" t="s">
        <v>1783</v>
      </c>
      <c r="I1837" s="21" t="s">
        <v>16874</v>
      </c>
      <c r="J1837" s="21"/>
      <c r="K1837" s="21" t="s">
        <v>16873</v>
      </c>
      <c r="L1837" s="21" t="s">
        <v>16872</v>
      </c>
      <c r="M1837" s="21">
        <v>160</v>
      </c>
      <c r="N1837" s="161" t="s">
        <v>19</v>
      </c>
      <c r="O1837" s="21" t="s">
        <v>362</v>
      </c>
      <c r="P1837" s="21">
        <v>3</v>
      </c>
      <c r="Q1837" s="124">
        <v>2004</v>
      </c>
      <c r="R1837" s="21" t="s">
        <v>16860</v>
      </c>
      <c r="S1837" s="21">
        <v>967323</v>
      </c>
      <c r="T1837" s="116">
        <v>991</v>
      </c>
      <c r="U1837" s="111">
        <v>45</v>
      </c>
      <c r="V1837" s="113">
        <f t="shared" si="338"/>
        <v>719.02555555555557</v>
      </c>
      <c r="W1837" s="113">
        <f t="shared" si="339"/>
        <v>271.97444444444443</v>
      </c>
      <c r="X1837" s="112">
        <f t="shared" si="340"/>
        <v>271974.44444444444</v>
      </c>
      <c r="Y1837" s="111"/>
      <c r="Z1837" s="110">
        <f t="shared" si="348"/>
        <v>32</v>
      </c>
      <c r="AA1837" s="109">
        <f t="shared" si="341"/>
        <v>49.550000000000004</v>
      </c>
      <c r="AB1837" s="109">
        <f t="shared" si="342"/>
        <v>49550.000000000007</v>
      </c>
      <c r="AC1837" s="108">
        <f t="shared" si="343"/>
        <v>941.45</v>
      </c>
      <c r="AD1837" s="107">
        <f t="shared" si="344"/>
        <v>2.2222222222222223E-2</v>
      </c>
      <c r="AE1837" s="106">
        <f t="shared" si="345"/>
        <v>20.921111111111113</v>
      </c>
      <c r="AF1837" s="105">
        <f t="shared" si="346"/>
        <v>292.89555555555552</v>
      </c>
      <c r="AG1837" s="105">
        <f t="shared" si="347"/>
        <v>698.10444444444443</v>
      </c>
    </row>
    <row r="1838" spans="1:33" s="88" customFormat="1" x14ac:dyDescent="0.35">
      <c r="A1838" s="21">
        <v>10141103</v>
      </c>
      <c r="B1838" s="115" t="s">
        <v>14786</v>
      </c>
      <c r="C1838" s="254" t="s">
        <v>710</v>
      </c>
      <c r="D1838" s="21" t="s">
        <v>16871</v>
      </c>
      <c r="E1838" s="114" t="str">
        <f t="shared" si="337"/>
        <v>TRANSFORMADOR MARCA:COTRADIS CUAMBA PTS 1003</v>
      </c>
      <c r="F1838" s="21"/>
      <c r="G1838" s="124" t="s">
        <v>179</v>
      </c>
      <c r="H1838" s="21" t="s">
        <v>1783</v>
      </c>
      <c r="I1838" s="21" t="s">
        <v>16870</v>
      </c>
      <c r="J1838" s="21"/>
      <c r="K1838" s="21" t="s">
        <v>16869</v>
      </c>
      <c r="L1838" s="21" t="s">
        <v>16868</v>
      </c>
      <c r="M1838" s="21">
        <v>160</v>
      </c>
      <c r="N1838" s="161" t="s">
        <v>19</v>
      </c>
      <c r="O1838" s="21" t="s">
        <v>362</v>
      </c>
      <c r="P1838" s="21">
        <v>3</v>
      </c>
      <c r="Q1838" s="124">
        <v>2004</v>
      </c>
      <c r="R1838" s="21" t="s">
        <v>41</v>
      </c>
      <c r="S1838" s="21">
        <v>50495</v>
      </c>
      <c r="T1838" s="116">
        <v>991</v>
      </c>
      <c r="U1838" s="111">
        <v>45</v>
      </c>
      <c r="V1838" s="113">
        <f t="shared" si="338"/>
        <v>719.02555555555557</v>
      </c>
      <c r="W1838" s="113">
        <f t="shared" si="339"/>
        <v>271.97444444444443</v>
      </c>
      <c r="X1838" s="112">
        <f t="shared" si="340"/>
        <v>271974.44444444444</v>
      </c>
      <c r="Y1838" s="111"/>
      <c r="Z1838" s="110">
        <f t="shared" si="348"/>
        <v>32</v>
      </c>
      <c r="AA1838" s="109">
        <f t="shared" si="341"/>
        <v>49.550000000000004</v>
      </c>
      <c r="AB1838" s="109">
        <f t="shared" si="342"/>
        <v>49550.000000000007</v>
      </c>
      <c r="AC1838" s="108">
        <f t="shared" si="343"/>
        <v>941.45</v>
      </c>
      <c r="AD1838" s="107">
        <f t="shared" si="344"/>
        <v>2.2222222222222223E-2</v>
      </c>
      <c r="AE1838" s="106">
        <f t="shared" si="345"/>
        <v>20.921111111111113</v>
      </c>
      <c r="AF1838" s="105">
        <f t="shared" si="346"/>
        <v>292.89555555555552</v>
      </c>
      <c r="AG1838" s="105">
        <f t="shared" si="347"/>
        <v>698.10444444444443</v>
      </c>
    </row>
    <row r="1839" spans="1:33" s="88" customFormat="1" x14ac:dyDescent="0.35">
      <c r="A1839" s="21">
        <v>10141103</v>
      </c>
      <c r="B1839" s="115" t="s">
        <v>14786</v>
      </c>
      <c r="C1839" s="254" t="s">
        <v>710</v>
      </c>
      <c r="D1839" s="21" t="s">
        <v>15793</v>
      </c>
      <c r="E1839" s="114" t="str">
        <f t="shared" si="337"/>
        <v>TRANSFORMADOR MARCA:TRANS. MOCAM CUAMBA PTS 1004</v>
      </c>
      <c r="F1839" s="21"/>
      <c r="G1839" s="124" t="s">
        <v>179</v>
      </c>
      <c r="H1839" s="21" t="s">
        <v>1783</v>
      </c>
      <c r="I1839" s="21" t="s">
        <v>16867</v>
      </c>
      <c r="J1839" s="21"/>
      <c r="K1839" s="21" t="s">
        <v>16866</v>
      </c>
      <c r="L1839" s="21" t="s">
        <v>16865</v>
      </c>
      <c r="M1839" s="21">
        <v>160</v>
      </c>
      <c r="N1839" s="161" t="s">
        <v>19</v>
      </c>
      <c r="O1839" s="21" t="s">
        <v>362</v>
      </c>
      <c r="P1839" s="21">
        <v>3</v>
      </c>
      <c r="Q1839" s="124">
        <v>2004</v>
      </c>
      <c r="R1839" s="21" t="s">
        <v>16860</v>
      </c>
      <c r="S1839" s="21" t="s">
        <v>16864</v>
      </c>
      <c r="T1839" s="116">
        <v>991</v>
      </c>
      <c r="U1839" s="111">
        <v>45</v>
      </c>
      <c r="V1839" s="113">
        <f t="shared" si="338"/>
        <v>719.02555555555557</v>
      </c>
      <c r="W1839" s="113">
        <f t="shared" si="339"/>
        <v>271.97444444444443</v>
      </c>
      <c r="X1839" s="112">
        <f t="shared" si="340"/>
        <v>271974.44444444444</v>
      </c>
      <c r="Y1839" s="111"/>
      <c r="Z1839" s="110">
        <f t="shared" si="348"/>
        <v>32</v>
      </c>
      <c r="AA1839" s="109">
        <f t="shared" si="341"/>
        <v>49.550000000000004</v>
      </c>
      <c r="AB1839" s="109">
        <f t="shared" si="342"/>
        <v>49550.000000000007</v>
      </c>
      <c r="AC1839" s="108">
        <f t="shared" si="343"/>
        <v>941.45</v>
      </c>
      <c r="AD1839" s="107">
        <f t="shared" si="344"/>
        <v>2.2222222222222223E-2</v>
      </c>
      <c r="AE1839" s="106">
        <f t="shared" si="345"/>
        <v>20.921111111111113</v>
      </c>
      <c r="AF1839" s="105">
        <f t="shared" si="346"/>
        <v>292.89555555555552</v>
      </c>
      <c r="AG1839" s="105">
        <f t="shared" si="347"/>
        <v>698.10444444444443</v>
      </c>
    </row>
    <row r="1840" spans="1:33" s="88" customFormat="1" x14ac:dyDescent="0.35">
      <c r="A1840" s="21">
        <v>10141103</v>
      </c>
      <c r="B1840" s="115" t="s">
        <v>14786</v>
      </c>
      <c r="C1840" s="254" t="s">
        <v>710</v>
      </c>
      <c r="D1840" s="21" t="s">
        <v>16625</v>
      </c>
      <c r="E1840" s="114" t="str">
        <f t="shared" si="337"/>
        <v>TRANSFORMADOR MARCA:TRANS. MOCAM CUAMBA PTS 1005</v>
      </c>
      <c r="F1840" s="21"/>
      <c r="G1840" s="124" t="s">
        <v>179</v>
      </c>
      <c r="H1840" s="21" t="s">
        <v>1783</v>
      </c>
      <c r="I1840" s="21" t="s">
        <v>16863</v>
      </c>
      <c r="J1840" s="21"/>
      <c r="K1840" s="21" t="s">
        <v>16862</v>
      </c>
      <c r="L1840" s="21" t="s">
        <v>16861</v>
      </c>
      <c r="M1840" s="21">
        <v>50</v>
      </c>
      <c r="N1840" s="161" t="s">
        <v>19</v>
      </c>
      <c r="O1840" s="21" t="s">
        <v>362</v>
      </c>
      <c r="P1840" s="21">
        <v>3</v>
      </c>
      <c r="Q1840" s="124">
        <v>2004</v>
      </c>
      <c r="R1840" s="21" t="s">
        <v>16860</v>
      </c>
      <c r="S1840" s="21">
        <v>967362</v>
      </c>
      <c r="T1840" s="116">
        <v>643</v>
      </c>
      <c r="U1840" s="111">
        <v>45</v>
      </c>
      <c r="V1840" s="113">
        <f t="shared" si="338"/>
        <v>466.53222222222223</v>
      </c>
      <c r="W1840" s="113">
        <f t="shared" si="339"/>
        <v>176.46777777777777</v>
      </c>
      <c r="X1840" s="112">
        <f t="shared" si="340"/>
        <v>176467.77777777778</v>
      </c>
      <c r="Y1840" s="111"/>
      <c r="Z1840" s="110">
        <f t="shared" si="348"/>
        <v>32</v>
      </c>
      <c r="AA1840" s="109">
        <f t="shared" si="341"/>
        <v>32.15</v>
      </c>
      <c r="AB1840" s="109">
        <f t="shared" si="342"/>
        <v>32150</v>
      </c>
      <c r="AC1840" s="108">
        <f t="shared" si="343"/>
        <v>610.85</v>
      </c>
      <c r="AD1840" s="107">
        <f t="shared" si="344"/>
        <v>2.2222222222222223E-2</v>
      </c>
      <c r="AE1840" s="106">
        <f t="shared" si="345"/>
        <v>13.574444444444445</v>
      </c>
      <c r="AF1840" s="105">
        <f t="shared" si="346"/>
        <v>190.04222222222222</v>
      </c>
      <c r="AG1840" s="105">
        <f t="shared" si="347"/>
        <v>452.95777777777778</v>
      </c>
    </row>
    <row r="1841" spans="1:33" s="88" customFormat="1" x14ac:dyDescent="0.35">
      <c r="A1841" s="21">
        <v>10141103</v>
      </c>
      <c r="B1841" s="115" t="s">
        <v>14786</v>
      </c>
      <c r="C1841" s="254" t="s">
        <v>710</v>
      </c>
      <c r="D1841" s="21" t="s">
        <v>16859</v>
      </c>
      <c r="E1841" s="114" t="str">
        <f t="shared" si="337"/>
        <v>TRANSFORMADOR MARCA:PAUWELS-TRAFO CUAMBA PTS 1006</v>
      </c>
      <c r="F1841" s="21"/>
      <c r="G1841" s="124" t="s">
        <v>179</v>
      </c>
      <c r="H1841" s="21" t="s">
        <v>1783</v>
      </c>
      <c r="I1841" s="21" t="s">
        <v>16858</v>
      </c>
      <c r="J1841" s="21"/>
      <c r="K1841" s="21" t="s">
        <v>16857</v>
      </c>
      <c r="L1841" s="21" t="s">
        <v>16856</v>
      </c>
      <c r="M1841" s="21">
        <v>100</v>
      </c>
      <c r="N1841" s="161" t="s">
        <v>19</v>
      </c>
      <c r="O1841" s="21" t="s">
        <v>362</v>
      </c>
      <c r="P1841" s="21">
        <v>3</v>
      </c>
      <c r="Q1841" s="124">
        <v>2004</v>
      </c>
      <c r="R1841" s="21" t="s">
        <v>16855</v>
      </c>
      <c r="S1841" s="21" t="s">
        <v>16854</v>
      </c>
      <c r="T1841" s="116">
        <v>763</v>
      </c>
      <c r="U1841" s="111">
        <v>45</v>
      </c>
      <c r="V1841" s="113">
        <f t="shared" si="338"/>
        <v>553.59888888888895</v>
      </c>
      <c r="W1841" s="113">
        <f t="shared" si="339"/>
        <v>209.40111111111105</v>
      </c>
      <c r="X1841" s="112">
        <f t="shared" si="340"/>
        <v>209401.11111111104</v>
      </c>
      <c r="Y1841" s="111"/>
      <c r="Z1841" s="110">
        <f t="shared" si="348"/>
        <v>32</v>
      </c>
      <c r="AA1841" s="109">
        <f t="shared" si="341"/>
        <v>38.15</v>
      </c>
      <c r="AB1841" s="109">
        <f t="shared" si="342"/>
        <v>38150</v>
      </c>
      <c r="AC1841" s="108">
        <f t="shared" si="343"/>
        <v>724.85</v>
      </c>
      <c r="AD1841" s="107">
        <f t="shared" si="344"/>
        <v>2.2222222222222223E-2</v>
      </c>
      <c r="AE1841" s="106">
        <f t="shared" si="345"/>
        <v>16.10777777777778</v>
      </c>
      <c r="AF1841" s="105">
        <f t="shared" si="346"/>
        <v>225.50888888888883</v>
      </c>
      <c r="AG1841" s="105">
        <f t="shared" si="347"/>
        <v>537.49111111111119</v>
      </c>
    </row>
    <row r="1842" spans="1:33" s="88" customFormat="1" x14ac:dyDescent="0.35">
      <c r="A1842" s="21">
        <v>10141103</v>
      </c>
      <c r="B1842" s="115" t="s">
        <v>1665</v>
      </c>
      <c r="C1842" s="183" t="s">
        <v>710</v>
      </c>
      <c r="D1842" s="21" t="s">
        <v>8874</v>
      </c>
      <c r="E1842" s="114" t="str">
        <f t="shared" si="337"/>
        <v>TRANSFORMADOR MARCA:ITB ANGOCHE PTS 9</v>
      </c>
      <c r="F1842" s="57"/>
      <c r="G1842" s="21" t="s">
        <v>709</v>
      </c>
      <c r="H1842" s="21" t="s">
        <v>709</v>
      </c>
      <c r="I1842" s="21" t="s">
        <v>12210</v>
      </c>
      <c r="J1842" s="57"/>
      <c r="K1842" s="57" t="s">
        <v>12209</v>
      </c>
      <c r="L1842" s="57" t="s">
        <v>12208</v>
      </c>
      <c r="M1842" s="21">
        <v>100</v>
      </c>
      <c r="N1842" s="21" t="s">
        <v>19</v>
      </c>
      <c r="O1842" s="21" t="s">
        <v>362</v>
      </c>
      <c r="P1842" s="57">
        <v>3</v>
      </c>
      <c r="Q1842" s="21">
        <v>2004</v>
      </c>
      <c r="R1842" s="67" t="s">
        <v>1109</v>
      </c>
      <c r="S1842" s="21"/>
      <c r="T1842" s="116">
        <v>763</v>
      </c>
      <c r="U1842" s="111">
        <v>45</v>
      </c>
      <c r="V1842" s="113">
        <f t="shared" si="338"/>
        <v>553.59888888888895</v>
      </c>
      <c r="W1842" s="113">
        <f t="shared" si="339"/>
        <v>209.40111111111105</v>
      </c>
      <c r="X1842" s="112">
        <f t="shared" si="340"/>
        <v>209401.11111111104</v>
      </c>
      <c r="Y1842" s="111"/>
      <c r="Z1842" s="110">
        <f t="shared" si="348"/>
        <v>32</v>
      </c>
      <c r="AA1842" s="109">
        <f t="shared" si="341"/>
        <v>38.15</v>
      </c>
      <c r="AB1842" s="109">
        <f t="shared" si="342"/>
        <v>38150</v>
      </c>
      <c r="AC1842" s="108">
        <f t="shared" si="343"/>
        <v>724.85</v>
      </c>
      <c r="AD1842" s="107">
        <f t="shared" si="344"/>
        <v>2.2222222222222223E-2</v>
      </c>
      <c r="AE1842" s="106">
        <f t="shared" si="345"/>
        <v>16.10777777777778</v>
      </c>
      <c r="AF1842" s="105">
        <f t="shared" si="346"/>
        <v>225.50888888888883</v>
      </c>
      <c r="AG1842" s="105">
        <f t="shared" si="347"/>
        <v>537.49111111111119</v>
      </c>
    </row>
    <row r="1843" spans="1:33" s="88" customFormat="1" x14ac:dyDescent="0.35">
      <c r="A1843" s="21">
        <v>10141103</v>
      </c>
      <c r="B1843" s="115" t="s">
        <v>1665</v>
      </c>
      <c r="C1843" s="183" t="s">
        <v>710</v>
      </c>
      <c r="D1843" s="21" t="s">
        <v>4240</v>
      </c>
      <c r="E1843" s="114" t="str">
        <f t="shared" si="337"/>
        <v>TRANSFORMADOR MARCA:EFACEC ANGOCHE PTS 22</v>
      </c>
      <c r="F1843" s="21"/>
      <c r="G1843" s="21" t="s">
        <v>709</v>
      </c>
      <c r="H1843" s="21" t="s">
        <v>709</v>
      </c>
      <c r="I1843" s="21" t="s">
        <v>12206</v>
      </c>
      <c r="J1843" s="21"/>
      <c r="K1843" s="57" t="s">
        <v>12205</v>
      </c>
      <c r="L1843" s="21" t="s">
        <v>12204</v>
      </c>
      <c r="M1843" s="21">
        <v>50</v>
      </c>
      <c r="N1843" s="21" t="s">
        <v>19</v>
      </c>
      <c r="O1843" s="21" t="s">
        <v>362</v>
      </c>
      <c r="P1843" s="57">
        <v>3</v>
      </c>
      <c r="Q1843" s="21">
        <v>2004</v>
      </c>
      <c r="R1843" s="67" t="s">
        <v>27</v>
      </c>
      <c r="S1843" s="21"/>
      <c r="T1843" s="116">
        <v>643</v>
      </c>
      <c r="U1843" s="111">
        <v>45</v>
      </c>
      <c r="V1843" s="113">
        <f t="shared" si="338"/>
        <v>466.53222222222223</v>
      </c>
      <c r="W1843" s="113">
        <f t="shared" si="339"/>
        <v>176.46777777777777</v>
      </c>
      <c r="X1843" s="112">
        <f t="shared" si="340"/>
        <v>176467.77777777778</v>
      </c>
      <c r="Y1843" s="111"/>
      <c r="Z1843" s="110">
        <f t="shared" si="348"/>
        <v>32</v>
      </c>
      <c r="AA1843" s="109">
        <f t="shared" si="341"/>
        <v>32.15</v>
      </c>
      <c r="AB1843" s="109">
        <f t="shared" si="342"/>
        <v>32150</v>
      </c>
      <c r="AC1843" s="108">
        <f t="shared" si="343"/>
        <v>610.85</v>
      </c>
      <c r="AD1843" s="107">
        <f t="shared" si="344"/>
        <v>2.2222222222222223E-2</v>
      </c>
      <c r="AE1843" s="106">
        <f t="shared" si="345"/>
        <v>13.574444444444445</v>
      </c>
      <c r="AF1843" s="105">
        <f t="shared" si="346"/>
        <v>190.04222222222222</v>
      </c>
      <c r="AG1843" s="105">
        <f t="shared" si="347"/>
        <v>452.95777777777778</v>
      </c>
    </row>
    <row r="1844" spans="1:33" s="88" customFormat="1" x14ac:dyDescent="0.35">
      <c r="A1844" s="21">
        <v>10141103</v>
      </c>
      <c r="B1844" s="115" t="s">
        <v>1665</v>
      </c>
      <c r="C1844" s="183" t="s">
        <v>710</v>
      </c>
      <c r="D1844" s="21" t="s">
        <v>2227</v>
      </c>
      <c r="E1844" s="114" t="str">
        <f t="shared" si="337"/>
        <v>TRANSFORMADOR MARCA:TUSCO ANGOCHE PTS 12</v>
      </c>
      <c r="F1844" s="21"/>
      <c r="G1844" s="21" t="s">
        <v>709</v>
      </c>
      <c r="H1844" s="21" t="s">
        <v>11296</v>
      </c>
      <c r="I1844" s="21" t="s">
        <v>12202</v>
      </c>
      <c r="J1844" s="21"/>
      <c r="K1844" s="21" t="s">
        <v>12201</v>
      </c>
      <c r="L1844" s="21" t="s">
        <v>12200</v>
      </c>
      <c r="M1844" s="21">
        <v>25</v>
      </c>
      <c r="N1844" s="21" t="s">
        <v>19</v>
      </c>
      <c r="O1844" s="21" t="s">
        <v>362</v>
      </c>
      <c r="P1844" s="57">
        <v>1</v>
      </c>
      <c r="Q1844" s="21">
        <v>2004</v>
      </c>
      <c r="R1844" s="21" t="s">
        <v>604</v>
      </c>
      <c r="S1844" s="21"/>
      <c r="T1844" s="116">
        <v>643</v>
      </c>
      <c r="U1844" s="111">
        <v>45</v>
      </c>
      <c r="V1844" s="113">
        <f t="shared" si="338"/>
        <v>466.53222222222223</v>
      </c>
      <c r="W1844" s="113">
        <f t="shared" si="339"/>
        <v>176.46777777777777</v>
      </c>
      <c r="X1844" s="112">
        <f t="shared" si="340"/>
        <v>176467.77777777778</v>
      </c>
      <c r="Y1844" s="111"/>
      <c r="Z1844" s="110">
        <f t="shared" si="348"/>
        <v>32</v>
      </c>
      <c r="AA1844" s="109">
        <f t="shared" si="341"/>
        <v>32.15</v>
      </c>
      <c r="AB1844" s="109">
        <f t="shared" si="342"/>
        <v>32150</v>
      </c>
      <c r="AC1844" s="108">
        <f t="shared" si="343"/>
        <v>610.85</v>
      </c>
      <c r="AD1844" s="107">
        <f t="shared" si="344"/>
        <v>2.2222222222222223E-2</v>
      </c>
      <c r="AE1844" s="106">
        <f t="shared" si="345"/>
        <v>13.574444444444445</v>
      </c>
      <c r="AF1844" s="105">
        <f t="shared" si="346"/>
        <v>190.04222222222222</v>
      </c>
      <c r="AG1844" s="105">
        <f t="shared" si="347"/>
        <v>452.95777777777778</v>
      </c>
    </row>
    <row r="1845" spans="1:33" s="88" customFormat="1" x14ac:dyDescent="0.35">
      <c r="A1845" s="21">
        <v>10141103</v>
      </c>
      <c r="B1845" s="115" t="s">
        <v>1665</v>
      </c>
      <c r="C1845" s="183" t="s">
        <v>710</v>
      </c>
      <c r="D1845" s="21" t="s">
        <v>2813</v>
      </c>
      <c r="E1845" s="114" t="str">
        <f t="shared" si="337"/>
        <v>TRANSFORMADOR MARCA:TUSCO ANGOCHE PTS 13</v>
      </c>
      <c r="F1845" s="21"/>
      <c r="G1845" s="21" t="s">
        <v>709</v>
      </c>
      <c r="H1845" s="21" t="s">
        <v>11296</v>
      </c>
      <c r="I1845" s="21" t="s">
        <v>12199</v>
      </c>
      <c r="J1845" s="21"/>
      <c r="K1845" s="21" t="s">
        <v>12198</v>
      </c>
      <c r="L1845" s="21" t="s">
        <v>12197</v>
      </c>
      <c r="M1845" s="21">
        <v>25</v>
      </c>
      <c r="N1845" s="21" t="s">
        <v>19</v>
      </c>
      <c r="O1845" s="21" t="s">
        <v>362</v>
      </c>
      <c r="P1845" s="57">
        <v>1</v>
      </c>
      <c r="Q1845" s="21">
        <v>2004</v>
      </c>
      <c r="R1845" s="21" t="s">
        <v>604</v>
      </c>
      <c r="S1845" s="21"/>
      <c r="T1845" s="116">
        <v>643</v>
      </c>
      <c r="U1845" s="111">
        <v>45</v>
      </c>
      <c r="V1845" s="113">
        <f t="shared" si="338"/>
        <v>466.53222222222223</v>
      </c>
      <c r="W1845" s="113">
        <f t="shared" si="339"/>
        <v>176.46777777777777</v>
      </c>
      <c r="X1845" s="112">
        <f t="shared" si="340"/>
        <v>176467.77777777778</v>
      </c>
      <c r="Y1845" s="111"/>
      <c r="Z1845" s="110">
        <f t="shared" si="348"/>
        <v>32</v>
      </c>
      <c r="AA1845" s="109">
        <f t="shared" si="341"/>
        <v>32.15</v>
      </c>
      <c r="AB1845" s="109">
        <f t="shared" si="342"/>
        <v>32150</v>
      </c>
      <c r="AC1845" s="108">
        <f t="shared" si="343"/>
        <v>610.85</v>
      </c>
      <c r="AD1845" s="107">
        <f t="shared" si="344"/>
        <v>2.2222222222222223E-2</v>
      </c>
      <c r="AE1845" s="106">
        <f t="shared" si="345"/>
        <v>13.574444444444445</v>
      </c>
      <c r="AF1845" s="105">
        <f t="shared" si="346"/>
        <v>190.04222222222222</v>
      </c>
      <c r="AG1845" s="105">
        <f t="shared" si="347"/>
        <v>452.95777777777778</v>
      </c>
    </row>
    <row r="1846" spans="1:33" s="88" customFormat="1" x14ac:dyDescent="0.35">
      <c r="A1846" s="21">
        <v>10141103</v>
      </c>
      <c r="B1846" s="115" t="s">
        <v>1665</v>
      </c>
      <c r="C1846" s="183" t="s">
        <v>710</v>
      </c>
      <c r="D1846" s="21" t="s">
        <v>7407</v>
      </c>
      <c r="E1846" s="114" t="str">
        <f t="shared" si="337"/>
        <v>TRANSFORMADOR MARCA: CUAMBA PTS 30</v>
      </c>
      <c r="F1846" s="21"/>
      <c r="G1846" s="124" t="s">
        <v>179</v>
      </c>
      <c r="H1846" s="124" t="s">
        <v>179</v>
      </c>
      <c r="I1846" s="124" t="s">
        <v>12195</v>
      </c>
      <c r="J1846" s="21"/>
      <c r="K1846" s="21" t="s">
        <v>12194</v>
      </c>
      <c r="L1846" s="21" t="s">
        <v>12193</v>
      </c>
      <c r="M1846" s="21">
        <v>200</v>
      </c>
      <c r="N1846" s="161" t="s">
        <v>19</v>
      </c>
      <c r="O1846" s="21" t="s">
        <v>362</v>
      </c>
      <c r="P1846" s="21">
        <v>3</v>
      </c>
      <c r="Q1846" s="124">
        <v>2004</v>
      </c>
      <c r="R1846" s="21"/>
      <c r="S1846" s="21"/>
      <c r="T1846" s="116">
        <v>991</v>
      </c>
      <c r="U1846" s="111">
        <v>45</v>
      </c>
      <c r="V1846" s="113">
        <f t="shared" si="338"/>
        <v>719.02555555555557</v>
      </c>
      <c r="W1846" s="113">
        <f t="shared" si="339"/>
        <v>271.97444444444443</v>
      </c>
      <c r="X1846" s="112">
        <f t="shared" si="340"/>
        <v>271974.44444444444</v>
      </c>
      <c r="Y1846" s="111"/>
      <c r="Z1846" s="110">
        <f t="shared" si="348"/>
        <v>32</v>
      </c>
      <c r="AA1846" s="109">
        <f t="shared" si="341"/>
        <v>49.550000000000004</v>
      </c>
      <c r="AB1846" s="109">
        <f t="shared" si="342"/>
        <v>49550.000000000007</v>
      </c>
      <c r="AC1846" s="108">
        <f t="shared" si="343"/>
        <v>941.45</v>
      </c>
      <c r="AD1846" s="107">
        <f t="shared" si="344"/>
        <v>2.2222222222222223E-2</v>
      </c>
      <c r="AE1846" s="106">
        <f t="shared" si="345"/>
        <v>20.921111111111113</v>
      </c>
      <c r="AF1846" s="105">
        <f t="shared" si="346"/>
        <v>292.89555555555552</v>
      </c>
      <c r="AG1846" s="105">
        <f t="shared" si="347"/>
        <v>698.10444444444443</v>
      </c>
    </row>
    <row r="1847" spans="1:33" s="88" customFormat="1" x14ac:dyDescent="0.35">
      <c r="A1847" s="21">
        <v>10141103</v>
      </c>
      <c r="B1847" s="115" t="s">
        <v>1665</v>
      </c>
      <c r="C1847" s="183" t="s">
        <v>710</v>
      </c>
      <c r="D1847" s="178">
        <v>62</v>
      </c>
      <c r="E1847" s="114" t="str">
        <f t="shared" si="337"/>
        <v>TRANSFORMADOR MARCA: NACALA 62</v>
      </c>
      <c r="F1847" s="21"/>
      <c r="G1847" s="21" t="s">
        <v>195</v>
      </c>
      <c r="H1847" s="124" t="s">
        <v>3284</v>
      </c>
      <c r="I1847" s="178" t="s">
        <v>12191</v>
      </c>
      <c r="J1847" s="21"/>
      <c r="K1847" s="178" t="s">
        <v>12190</v>
      </c>
      <c r="L1847" s="178" t="s">
        <v>12189</v>
      </c>
      <c r="M1847" s="121">
        <v>200</v>
      </c>
      <c r="N1847" s="179" t="s">
        <v>619</v>
      </c>
      <c r="O1847" s="21" t="s">
        <v>362</v>
      </c>
      <c r="P1847" s="21">
        <v>3</v>
      </c>
      <c r="Q1847" s="124">
        <v>2004</v>
      </c>
      <c r="R1847" s="21"/>
      <c r="S1847" s="21"/>
      <c r="T1847" s="116">
        <v>572</v>
      </c>
      <c r="U1847" s="111">
        <v>45</v>
      </c>
      <c r="V1847" s="113">
        <f t="shared" si="338"/>
        <v>415.01777777777778</v>
      </c>
      <c r="W1847" s="113">
        <f t="shared" si="339"/>
        <v>156.98222222222222</v>
      </c>
      <c r="X1847" s="112">
        <f t="shared" si="340"/>
        <v>156982.22222222222</v>
      </c>
      <c r="Y1847" s="111"/>
      <c r="Z1847" s="110">
        <f t="shared" si="348"/>
        <v>32</v>
      </c>
      <c r="AA1847" s="109">
        <f t="shared" si="341"/>
        <v>28.6</v>
      </c>
      <c r="AB1847" s="109">
        <f t="shared" si="342"/>
        <v>28600</v>
      </c>
      <c r="AC1847" s="108">
        <f t="shared" si="343"/>
        <v>543.4</v>
      </c>
      <c r="AD1847" s="107">
        <f t="shared" si="344"/>
        <v>2.2222222222222223E-2</v>
      </c>
      <c r="AE1847" s="106">
        <f t="shared" si="345"/>
        <v>12.075555555555555</v>
      </c>
      <c r="AF1847" s="105">
        <f t="shared" si="346"/>
        <v>169.05777777777777</v>
      </c>
      <c r="AG1847" s="105">
        <f t="shared" si="347"/>
        <v>402.9422222222222</v>
      </c>
    </row>
    <row r="1848" spans="1:33" s="88" customFormat="1" x14ac:dyDescent="0.35">
      <c r="A1848" s="21">
        <v>10141103</v>
      </c>
      <c r="B1848" s="115" t="s">
        <v>1665</v>
      </c>
      <c r="C1848" s="183" t="s">
        <v>710</v>
      </c>
      <c r="D1848" s="21" t="s">
        <v>12279</v>
      </c>
      <c r="E1848" s="114" t="str">
        <f t="shared" si="337"/>
        <v>TRANSFORMADOR MARCA:PME AGCHI/PT50 AGCHI/PT50</v>
      </c>
      <c r="F1848" s="21" t="s">
        <v>12280</v>
      </c>
      <c r="G1848" s="21" t="s">
        <v>12279</v>
      </c>
      <c r="H1848" s="21" t="s">
        <v>977</v>
      </c>
      <c r="I1848" s="21" t="s">
        <v>976</v>
      </c>
      <c r="J1848" s="21"/>
      <c r="K1848" s="139" t="s">
        <v>12278</v>
      </c>
      <c r="L1848" s="119" t="s">
        <v>12277</v>
      </c>
      <c r="M1848" s="21">
        <v>250</v>
      </c>
      <c r="N1848" s="21">
        <v>22</v>
      </c>
      <c r="O1848" s="21">
        <v>0.4</v>
      </c>
      <c r="P1848" s="21">
        <v>3</v>
      </c>
      <c r="Q1848" s="21">
        <v>2004</v>
      </c>
      <c r="R1848" s="21" t="s">
        <v>6531</v>
      </c>
      <c r="S1848" s="21">
        <v>250090025</v>
      </c>
      <c r="T1848" s="116">
        <v>953</v>
      </c>
      <c r="U1848" s="111">
        <v>45</v>
      </c>
      <c r="V1848" s="113">
        <f t="shared" si="338"/>
        <v>691.45444444444445</v>
      </c>
      <c r="W1848" s="113">
        <f t="shared" si="339"/>
        <v>261.54555555555555</v>
      </c>
      <c r="X1848" s="112">
        <f t="shared" si="340"/>
        <v>261545.55555555556</v>
      </c>
      <c r="Y1848" s="111"/>
      <c r="Z1848" s="110">
        <f t="shared" si="348"/>
        <v>32</v>
      </c>
      <c r="AA1848" s="109">
        <f t="shared" si="341"/>
        <v>47.650000000000006</v>
      </c>
      <c r="AB1848" s="109">
        <f t="shared" si="342"/>
        <v>47650.000000000007</v>
      </c>
      <c r="AC1848" s="108">
        <f t="shared" si="343"/>
        <v>905.35</v>
      </c>
      <c r="AD1848" s="107">
        <f t="shared" si="344"/>
        <v>2.2222222222222223E-2</v>
      </c>
      <c r="AE1848" s="106">
        <f t="shared" si="345"/>
        <v>20.11888888888889</v>
      </c>
      <c r="AF1848" s="105">
        <f t="shared" si="346"/>
        <v>281.66444444444443</v>
      </c>
      <c r="AG1848" s="105">
        <f t="shared" si="347"/>
        <v>671.33555555555552</v>
      </c>
    </row>
    <row r="1849" spans="1:33" s="88" customFormat="1" x14ac:dyDescent="0.35">
      <c r="A1849" s="21">
        <v>10141103</v>
      </c>
      <c r="B1849" s="115" t="s">
        <v>1665</v>
      </c>
      <c r="C1849" s="183" t="s">
        <v>710</v>
      </c>
      <c r="D1849" s="21" t="s">
        <v>12275</v>
      </c>
      <c r="E1849" s="114" t="str">
        <f t="shared" si="337"/>
        <v>TRANSFORMADOR MARCA:MET AGCHI/PT61 AGCHI/PT61</v>
      </c>
      <c r="F1849" s="21" t="s">
        <v>12276</v>
      </c>
      <c r="G1849" s="21" t="s">
        <v>12275</v>
      </c>
      <c r="H1849" s="21" t="s">
        <v>977</v>
      </c>
      <c r="I1849" s="21" t="s">
        <v>976</v>
      </c>
      <c r="J1849" s="21"/>
      <c r="K1849" s="139" t="s">
        <v>12274</v>
      </c>
      <c r="L1849" s="119" t="s">
        <v>12273</v>
      </c>
      <c r="M1849" s="21">
        <v>200</v>
      </c>
      <c r="N1849" s="21">
        <v>22</v>
      </c>
      <c r="O1849" s="21">
        <v>0.4</v>
      </c>
      <c r="P1849" s="21">
        <v>3</v>
      </c>
      <c r="Q1849" s="21">
        <v>2004</v>
      </c>
      <c r="R1849" s="21" t="s">
        <v>6747</v>
      </c>
      <c r="S1849" s="21" t="s">
        <v>12272</v>
      </c>
      <c r="T1849" s="116">
        <v>572</v>
      </c>
      <c r="U1849" s="111">
        <v>45</v>
      </c>
      <c r="V1849" s="113">
        <f t="shared" si="338"/>
        <v>415.01777777777778</v>
      </c>
      <c r="W1849" s="113">
        <f t="shared" si="339"/>
        <v>156.98222222222222</v>
      </c>
      <c r="X1849" s="112">
        <f t="shared" si="340"/>
        <v>156982.22222222222</v>
      </c>
      <c r="Y1849" s="111"/>
      <c r="Z1849" s="110">
        <f t="shared" si="348"/>
        <v>32</v>
      </c>
      <c r="AA1849" s="109">
        <f t="shared" si="341"/>
        <v>28.6</v>
      </c>
      <c r="AB1849" s="109">
        <f t="shared" si="342"/>
        <v>28600</v>
      </c>
      <c r="AC1849" s="108">
        <f t="shared" si="343"/>
        <v>543.4</v>
      </c>
      <c r="AD1849" s="107">
        <f t="shared" si="344"/>
        <v>2.2222222222222223E-2</v>
      </c>
      <c r="AE1849" s="106">
        <f t="shared" si="345"/>
        <v>12.075555555555555</v>
      </c>
      <c r="AF1849" s="105">
        <f t="shared" si="346"/>
        <v>169.05777777777777</v>
      </c>
      <c r="AG1849" s="105">
        <f t="shared" si="347"/>
        <v>402.9422222222222</v>
      </c>
    </row>
    <row r="1850" spans="1:33" s="88" customFormat="1" x14ac:dyDescent="0.35">
      <c r="A1850" s="21">
        <v>10141103</v>
      </c>
      <c r="B1850" s="115" t="s">
        <v>1665</v>
      </c>
      <c r="C1850" s="183" t="s">
        <v>710</v>
      </c>
      <c r="D1850" s="21" t="s">
        <v>12270</v>
      </c>
      <c r="E1850" s="114" t="str">
        <f t="shared" si="337"/>
        <v>TRANSFORMADOR MARCA:EFACEC USSDG/PT5 USSDG/PT5</v>
      </c>
      <c r="F1850" s="21" t="s">
        <v>12271</v>
      </c>
      <c r="G1850" s="21" t="s">
        <v>12270</v>
      </c>
      <c r="H1850" s="21" t="s">
        <v>3789</v>
      </c>
      <c r="I1850" s="21" t="s">
        <v>976</v>
      </c>
      <c r="J1850" s="21" t="s">
        <v>12269</v>
      </c>
      <c r="K1850" s="139" t="s">
        <v>12268</v>
      </c>
      <c r="L1850" s="119" t="s">
        <v>12267</v>
      </c>
      <c r="M1850" s="21">
        <v>160</v>
      </c>
      <c r="N1850" s="21">
        <v>22</v>
      </c>
      <c r="O1850" s="21">
        <v>0.4</v>
      </c>
      <c r="P1850" s="21">
        <v>3</v>
      </c>
      <c r="Q1850" s="21">
        <v>2004</v>
      </c>
      <c r="R1850" s="21" t="s">
        <v>27</v>
      </c>
      <c r="S1850" s="21">
        <v>111304</v>
      </c>
      <c r="T1850" s="116">
        <v>572</v>
      </c>
      <c r="U1850" s="111">
        <v>45</v>
      </c>
      <c r="V1850" s="113">
        <f t="shared" si="338"/>
        <v>415.01777777777778</v>
      </c>
      <c r="W1850" s="113">
        <f t="shared" si="339"/>
        <v>156.98222222222222</v>
      </c>
      <c r="X1850" s="112">
        <f t="shared" si="340"/>
        <v>156982.22222222222</v>
      </c>
      <c r="Y1850" s="111"/>
      <c r="Z1850" s="110">
        <f t="shared" si="348"/>
        <v>32</v>
      </c>
      <c r="AA1850" s="109">
        <f t="shared" si="341"/>
        <v>28.6</v>
      </c>
      <c r="AB1850" s="109">
        <f t="shared" si="342"/>
        <v>28600</v>
      </c>
      <c r="AC1850" s="108">
        <f t="shared" si="343"/>
        <v>543.4</v>
      </c>
      <c r="AD1850" s="107">
        <f t="shared" si="344"/>
        <v>2.2222222222222223E-2</v>
      </c>
      <c r="AE1850" s="106">
        <f t="shared" si="345"/>
        <v>12.075555555555555</v>
      </c>
      <c r="AF1850" s="105">
        <f t="shared" si="346"/>
        <v>169.05777777777777</v>
      </c>
      <c r="AG1850" s="105">
        <f t="shared" si="347"/>
        <v>402.9422222222222</v>
      </c>
    </row>
    <row r="1851" spans="1:33" s="88" customFormat="1" x14ac:dyDescent="0.35">
      <c r="A1851" s="21">
        <v>10141103</v>
      </c>
      <c r="B1851" s="115" t="s">
        <v>1665</v>
      </c>
      <c r="C1851" s="183" t="s">
        <v>710</v>
      </c>
      <c r="D1851" s="21" t="s">
        <v>12265</v>
      </c>
      <c r="E1851" s="114" t="str">
        <f t="shared" si="337"/>
        <v>TRANSFORMADOR MARCA:PAUWELS TRAFO AGVDZ/PT2 AGVDZ/PT2</v>
      </c>
      <c r="F1851" s="21" t="s">
        <v>12266</v>
      </c>
      <c r="G1851" s="21" t="s">
        <v>12265</v>
      </c>
      <c r="H1851" s="21" t="s">
        <v>2875</v>
      </c>
      <c r="I1851" s="21" t="s">
        <v>976</v>
      </c>
      <c r="J1851" s="21" t="s">
        <v>12264</v>
      </c>
      <c r="K1851" s="139" t="s">
        <v>12263</v>
      </c>
      <c r="L1851" s="119" t="s">
        <v>12262</v>
      </c>
      <c r="M1851" s="21">
        <v>160</v>
      </c>
      <c r="N1851" s="21">
        <v>22</v>
      </c>
      <c r="O1851" s="21">
        <v>0.4</v>
      </c>
      <c r="P1851" s="21">
        <v>3</v>
      </c>
      <c r="Q1851" s="21">
        <v>2004</v>
      </c>
      <c r="R1851" s="21" t="s">
        <v>239</v>
      </c>
      <c r="S1851" s="21">
        <v>1110704799</v>
      </c>
      <c r="T1851" s="116">
        <v>572</v>
      </c>
      <c r="U1851" s="111">
        <v>45</v>
      </c>
      <c r="V1851" s="113">
        <f t="shared" si="338"/>
        <v>415.01777777777778</v>
      </c>
      <c r="W1851" s="113">
        <f t="shared" si="339"/>
        <v>156.98222222222222</v>
      </c>
      <c r="X1851" s="112">
        <f t="shared" si="340"/>
        <v>156982.22222222222</v>
      </c>
      <c r="Y1851" s="111"/>
      <c r="Z1851" s="110">
        <f t="shared" si="348"/>
        <v>32</v>
      </c>
      <c r="AA1851" s="109">
        <f t="shared" si="341"/>
        <v>28.6</v>
      </c>
      <c r="AB1851" s="109">
        <f t="shared" si="342"/>
        <v>28600</v>
      </c>
      <c r="AC1851" s="108">
        <f t="shared" si="343"/>
        <v>543.4</v>
      </c>
      <c r="AD1851" s="107">
        <f t="shared" si="344"/>
        <v>2.2222222222222223E-2</v>
      </c>
      <c r="AE1851" s="106">
        <f t="shared" si="345"/>
        <v>12.075555555555555</v>
      </c>
      <c r="AF1851" s="105">
        <f t="shared" si="346"/>
        <v>169.05777777777777</v>
      </c>
      <c r="AG1851" s="105">
        <f t="shared" si="347"/>
        <v>402.9422222222222</v>
      </c>
    </row>
    <row r="1852" spans="1:33" s="88" customFormat="1" x14ac:dyDescent="0.35">
      <c r="A1852" s="21">
        <v>10141103</v>
      </c>
      <c r="B1852" s="115" t="s">
        <v>1665</v>
      </c>
      <c r="C1852" s="183" t="s">
        <v>710</v>
      </c>
      <c r="D1852" s="21" t="s">
        <v>12260</v>
      </c>
      <c r="E1852" s="114" t="str">
        <f t="shared" si="337"/>
        <v>TRANSFORMADOR MARCA:WESLING AGVDZ/PT7 AGVDZ/PT7</v>
      </c>
      <c r="F1852" s="21" t="s">
        <v>12261</v>
      </c>
      <c r="G1852" s="21" t="s">
        <v>12260</v>
      </c>
      <c r="H1852" s="21" t="s">
        <v>2875</v>
      </c>
      <c r="I1852" s="21" t="s">
        <v>976</v>
      </c>
      <c r="J1852" s="21" t="s">
        <v>12259</v>
      </c>
      <c r="K1852" s="139" t="s">
        <v>12258</v>
      </c>
      <c r="L1852" s="119" t="s">
        <v>12257</v>
      </c>
      <c r="M1852" s="21">
        <v>100</v>
      </c>
      <c r="N1852" s="21">
        <v>22</v>
      </c>
      <c r="O1852" s="21">
        <v>0.4</v>
      </c>
      <c r="P1852" s="21">
        <v>3</v>
      </c>
      <c r="Q1852" s="21">
        <v>2004</v>
      </c>
      <c r="R1852" s="21" t="s">
        <v>12256</v>
      </c>
      <c r="S1852" s="21" t="s">
        <v>12255</v>
      </c>
      <c r="T1852" s="116">
        <v>445</v>
      </c>
      <c r="U1852" s="111">
        <v>45</v>
      </c>
      <c r="V1852" s="113">
        <f t="shared" si="338"/>
        <v>322.87222222222221</v>
      </c>
      <c r="W1852" s="113">
        <f t="shared" si="339"/>
        <v>122.12777777777779</v>
      </c>
      <c r="X1852" s="112">
        <f t="shared" si="340"/>
        <v>122127.7777777778</v>
      </c>
      <c r="Y1852" s="111"/>
      <c r="Z1852" s="110">
        <f t="shared" si="348"/>
        <v>32</v>
      </c>
      <c r="AA1852" s="109">
        <f t="shared" si="341"/>
        <v>22.25</v>
      </c>
      <c r="AB1852" s="109">
        <f t="shared" si="342"/>
        <v>22250</v>
      </c>
      <c r="AC1852" s="108">
        <f t="shared" si="343"/>
        <v>422.75</v>
      </c>
      <c r="AD1852" s="107">
        <f t="shared" si="344"/>
        <v>2.2222222222222223E-2</v>
      </c>
      <c r="AE1852" s="106">
        <f t="shared" si="345"/>
        <v>9.3944444444444439</v>
      </c>
      <c r="AF1852" s="105">
        <f t="shared" si="346"/>
        <v>131.52222222222224</v>
      </c>
      <c r="AG1852" s="105">
        <f t="shared" si="347"/>
        <v>313.47777777777776</v>
      </c>
    </row>
    <row r="1853" spans="1:33" s="88" customFormat="1" x14ac:dyDescent="0.35">
      <c r="A1853" s="21">
        <v>10141103</v>
      </c>
      <c r="B1853" s="135" t="s">
        <v>1665</v>
      </c>
      <c r="C1853" s="183" t="s">
        <v>710</v>
      </c>
      <c r="D1853" s="142" t="s">
        <v>1664</v>
      </c>
      <c r="E1853" s="114" t="str">
        <f t="shared" si="337"/>
        <v>TRANSFORMADOR MARCA:DPM PTS 1050 PTS 1050</v>
      </c>
      <c r="F1853" s="124"/>
      <c r="G1853" s="142" t="s">
        <v>1664</v>
      </c>
      <c r="H1853" s="124" t="s">
        <v>1608</v>
      </c>
      <c r="I1853" s="124" t="s">
        <v>2767</v>
      </c>
      <c r="J1853" s="124"/>
      <c r="K1853" s="142" t="s">
        <v>12254</v>
      </c>
      <c r="L1853" s="142" t="s">
        <v>12253</v>
      </c>
      <c r="M1853" s="124">
        <v>25</v>
      </c>
      <c r="N1853" s="124">
        <v>33</v>
      </c>
      <c r="O1853" s="124">
        <v>0.23</v>
      </c>
      <c r="P1853" s="124" t="s">
        <v>2759</v>
      </c>
      <c r="Q1853" s="124">
        <v>2004</v>
      </c>
      <c r="R1853" s="124" t="s">
        <v>587</v>
      </c>
      <c r="S1853" s="124" t="s">
        <v>12252</v>
      </c>
      <c r="T1853" s="116">
        <v>643</v>
      </c>
      <c r="U1853" s="111">
        <v>45</v>
      </c>
      <c r="V1853" s="113">
        <f t="shared" si="338"/>
        <v>466.53222222222223</v>
      </c>
      <c r="W1853" s="113">
        <f t="shared" si="339"/>
        <v>176.46777777777777</v>
      </c>
      <c r="X1853" s="112">
        <f t="shared" si="340"/>
        <v>176467.77777777778</v>
      </c>
      <c r="Y1853" s="111"/>
      <c r="Z1853" s="110">
        <f t="shared" si="348"/>
        <v>32</v>
      </c>
      <c r="AA1853" s="109">
        <f t="shared" si="341"/>
        <v>32.15</v>
      </c>
      <c r="AB1853" s="109">
        <f t="shared" si="342"/>
        <v>32150</v>
      </c>
      <c r="AC1853" s="108">
        <f t="shared" si="343"/>
        <v>610.85</v>
      </c>
      <c r="AD1853" s="107">
        <f t="shared" si="344"/>
        <v>2.2222222222222223E-2</v>
      </c>
      <c r="AE1853" s="106">
        <f t="shared" si="345"/>
        <v>13.574444444444445</v>
      </c>
      <c r="AF1853" s="105">
        <f t="shared" si="346"/>
        <v>190.04222222222222</v>
      </c>
      <c r="AG1853" s="105">
        <f t="shared" si="347"/>
        <v>452.95777777777778</v>
      </c>
    </row>
    <row r="1854" spans="1:33" s="88" customFormat="1" x14ac:dyDescent="0.35">
      <c r="A1854" s="21">
        <v>10141103</v>
      </c>
      <c r="B1854" s="135" t="s">
        <v>1665</v>
      </c>
      <c r="C1854" s="183" t="s">
        <v>710</v>
      </c>
      <c r="D1854" s="124" t="s">
        <v>12251</v>
      </c>
      <c r="E1854" s="114" t="str">
        <f t="shared" si="337"/>
        <v>TRANSFORMADOR MARCA:POWER ENGINEERS PTS 611 PTS 611</v>
      </c>
      <c r="F1854" s="124"/>
      <c r="G1854" s="124" t="s">
        <v>12251</v>
      </c>
      <c r="H1854" s="124" t="s">
        <v>1608</v>
      </c>
      <c r="I1854" s="161" t="s">
        <v>3718</v>
      </c>
      <c r="J1854" s="21"/>
      <c r="K1854" s="142" t="s">
        <v>12250</v>
      </c>
      <c r="L1854" s="142" t="s">
        <v>12249</v>
      </c>
      <c r="M1854" s="124">
        <v>50</v>
      </c>
      <c r="N1854" s="124">
        <v>33</v>
      </c>
      <c r="O1854" s="124">
        <v>0.4</v>
      </c>
      <c r="P1854" s="124" t="s">
        <v>514</v>
      </c>
      <c r="Q1854" s="142">
        <v>2004</v>
      </c>
      <c r="R1854" s="124" t="s">
        <v>635</v>
      </c>
      <c r="S1854" s="124" t="s">
        <v>12248</v>
      </c>
      <c r="T1854" s="116">
        <v>643</v>
      </c>
      <c r="U1854" s="111">
        <v>45</v>
      </c>
      <c r="V1854" s="113">
        <f t="shared" si="338"/>
        <v>466.53222222222223</v>
      </c>
      <c r="W1854" s="113">
        <f t="shared" si="339"/>
        <v>176.46777777777777</v>
      </c>
      <c r="X1854" s="112">
        <f t="shared" si="340"/>
        <v>176467.77777777778</v>
      </c>
      <c r="Y1854" s="111"/>
      <c r="Z1854" s="110">
        <f t="shared" si="348"/>
        <v>32</v>
      </c>
      <c r="AA1854" s="109">
        <f t="shared" si="341"/>
        <v>32.15</v>
      </c>
      <c r="AB1854" s="109">
        <f t="shared" si="342"/>
        <v>32150</v>
      </c>
      <c r="AC1854" s="108">
        <f t="shared" si="343"/>
        <v>610.85</v>
      </c>
      <c r="AD1854" s="107">
        <f t="shared" si="344"/>
        <v>2.2222222222222223E-2</v>
      </c>
      <c r="AE1854" s="106">
        <f t="shared" si="345"/>
        <v>13.574444444444445</v>
      </c>
      <c r="AF1854" s="105">
        <f t="shared" si="346"/>
        <v>190.04222222222222</v>
      </c>
      <c r="AG1854" s="105">
        <f t="shared" si="347"/>
        <v>452.95777777777778</v>
      </c>
    </row>
    <row r="1855" spans="1:33" s="88" customFormat="1" x14ac:dyDescent="0.35">
      <c r="A1855" s="21">
        <v>10141103</v>
      </c>
      <c r="B1855" s="115" t="s">
        <v>1665</v>
      </c>
      <c r="C1855" s="183" t="s">
        <v>710</v>
      </c>
      <c r="D1855" s="21" t="s">
        <v>12247</v>
      </c>
      <c r="E1855" s="114" t="str">
        <f t="shared" si="337"/>
        <v>TRANSFORMADOR MARCA:Efacec  PT 36R</v>
      </c>
      <c r="F1855" s="57" t="s">
        <v>2737</v>
      </c>
      <c r="G1855" s="21"/>
      <c r="H1855" s="21" t="s">
        <v>494</v>
      </c>
      <c r="I1855" s="21"/>
      <c r="J1855" s="21"/>
      <c r="K1855" s="133" t="s">
        <v>12246</v>
      </c>
      <c r="L1855" s="133" t="s">
        <v>12245</v>
      </c>
      <c r="M1855" s="21">
        <v>200</v>
      </c>
      <c r="N1855" s="21">
        <v>33</v>
      </c>
      <c r="O1855" s="21" t="s">
        <v>510</v>
      </c>
      <c r="P1855" s="124" t="s">
        <v>516</v>
      </c>
      <c r="Q1855" s="21">
        <v>2004</v>
      </c>
      <c r="R1855" s="21" t="s">
        <v>535</v>
      </c>
      <c r="S1855" s="21" t="s">
        <v>12244</v>
      </c>
      <c r="T1855" s="116">
        <v>991</v>
      </c>
      <c r="U1855" s="111">
        <v>45</v>
      </c>
      <c r="V1855" s="113">
        <f t="shared" si="338"/>
        <v>719.02555555555557</v>
      </c>
      <c r="W1855" s="113">
        <f t="shared" si="339"/>
        <v>271.97444444444443</v>
      </c>
      <c r="X1855" s="112">
        <f t="shared" si="340"/>
        <v>271974.44444444444</v>
      </c>
      <c r="Y1855" s="111"/>
      <c r="Z1855" s="110">
        <f t="shared" si="348"/>
        <v>32</v>
      </c>
      <c r="AA1855" s="109">
        <f t="shared" si="341"/>
        <v>49.550000000000004</v>
      </c>
      <c r="AB1855" s="109">
        <f t="shared" si="342"/>
        <v>49550.000000000007</v>
      </c>
      <c r="AC1855" s="108">
        <f t="shared" si="343"/>
        <v>941.45</v>
      </c>
      <c r="AD1855" s="107">
        <f t="shared" si="344"/>
        <v>2.2222222222222223E-2</v>
      </c>
      <c r="AE1855" s="106">
        <f t="shared" si="345"/>
        <v>20.921111111111113</v>
      </c>
      <c r="AF1855" s="105">
        <f t="shared" si="346"/>
        <v>292.89555555555552</v>
      </c>
      <c r="AG1855" s="105">
        <f t="shared" si="347"/>
        <v>698.10444444444443</v>
      </c>
    </row>
    <row r="1856" spans="1:33" s="88" customFormat="1" x14ac:dyDescent="0.35">
      <c r="A1856" s="21">
        <v>10141103</v>
      </c>
      <c r="B1856" s="115" t="s">
        <v>1665</v>
      </c>
      <c r="C1856" s="183" t="s">
        <v>710</v>
      </c>
      <c r="D1856" s="133" t="s">
        <v>12243</v>
      </c>
      <c r="E1856" s="114" t="str">
        <f t="shared" si="337"/>
        <v>TRANSFORMADOR MARCA:Desta Power Malta  PT 678</v>
      </c>
      <c r="F1856" s="57" t="s">
        <v>2381</v>
      </c>
      <c r="G1856" s="21"/>
      <c r="H1856" s="21" t="s">
        <v>494</v>
      </c>
      <c r="I1856" s="21"/>
      <c r="J1856" s="21"/>
      <c r="K1856" s="133" t="s">
        <v>12242</v>
      </c>
      <c r="L1856" s="133" t="s">
        <v>12241</v>
      </c>
      <c r="M1856" s="21">
        <v>16</v>
      </c>
      <c r="N1856" s="21">
        <v>33</v>
      </c>
      <c r="O1856" s="21" t="s">
        <v>510</v>
      </c>
      <c r="P1856" s="124" t="s">
        <v>2189</v>
      </c>
      <c r="Q1856" s="21">
        <v>2004</v>
      </c>
      <c r="R1856" s="21" t="s">
        <v>2412</v>
      </c>
      <c r="S1856" s="21" t="s">
        <v>12240</v>
      </c>
      <c r="T1856" s="116">
        <v>643</v>
      </c>
      <c r="U1856" s="111">
        <v>45</v>
      </c>
      <c r="V1856" s="113">
        <f t="shared" si="338"/>
        <v>466.53222222222223</v>
      </c>
      <c r="W1856" s="113">
        <f t="shared" si="339"/>
        <v>176.46777777777777</v>
      </c>
      <c r="X1856" s="112">
        <f t="shared" si="340"/>
        <v>176467.77777777778</v>
      </c>
      <c r="Y1856" s="111"/>
      <c r="Z1856" s="110">
        <f t="shared" si="348"/>
        <v>32</v>
      </c>
      <c r="AA1856" s="109">
        <f t="shared" si="341"/>
        <v>32.15</v>
      </c>
      <c r="AB1856" s="109">
        <f t="shared" si="342"/>
        <v>32150</v>
      </c>
      <c r="AC1856" s="108">
        <f t="shared" si="343"/>
        <v>610.85</v>
      </c>
      <c r="AD1856" s="107">
        <f t="shared" si="344"/>
        <v>2.2222222222222223E-2</v>
      </c>
      <c r="AE1856" s="106">
        <f t="shared" si="345"/>
        <v>13.574444444444445</v>
      </c>
      <c r="AF1856" s="105">
        <f t="shared" si="346"/>
        <v>190.04222222222222</v>
      </c>
      <c r="AG1856" s="105">
        <f t="shared" si="347"/>
        <v>452.95777777777778</v>
      </c>
    </row>
    <row r="1857" spans="1:33" s="88" customFormat="1" x14ac:dyDescent="0.35">
      <c r="A1857" s="21">
        <v>10141103</v>
      </c>
      <c r="B1857" s="115" t="s">
        <v>1665</v>
      </c>
      <c r="C1857" s="183" t="s">
        <v>710</v>
      </c>
      <c r="D1857" s="133" t="s">
        <v>12239</v>
      </c>
      <c r="E1857" s="114" t="str">
        <f t="shared" si="337"/>
        <v>TRANSFORMADOR MARCA:Desta Power Malta  PT 818</v>
      </c>
      <c r="F1857" s="57" t="s">
        <v>2381</v>
      </c>
      <c r="G1857" s="21"/>
      <c r="H1857" s="21" t="s">
        <v>494</v>
      </c>
      <c r="I1857" s="21"/>
      <c r="J1857" s="21"/>
      <c r="K1857" s="133" t="s">
        <v>12238</v>
      </c>
      <c r="L1857" s="133" t="s">
        <v>12237</v>
      </c>
      <c r="M1857" s="21">
        <v>25</v>
      </c>
      <c r="N1857" s="21">
        <v>33</v>
      </c>
      <c r="O1857" s="21" t="s">
        <v>510</v>
      </c>
      <c r="P1857" s="124" t="s">
        <v>2189</v>
      </c>
      <c r="Q1857" s="21">
        <v>2004</v>
      </c>
      <c r="R1857" s="21" t="s">
        <v>2412</v>
      </c>
      <c r="S1857" s="21" t="s">
        <v>5422</v>
      </c>
      <c r="T1857" s="116">
        <v>643</v>
      </c>
      <c r="U1857" s="111">
        <v>45</v>
      </c>
      <c r="V1857" s="113">
        <f t="shared" si="338"/>
        <v>466.53222222222223</v>
      </c>
      <c r="W1857" s="113">
        <f t="shared" si="339"/>
        <v>176.46777777777777</v>
      </c>
      <c r="X1857" s="112">
        <f t="shared" si="340"/>
        <v>176467.77777777778</v>
      </c>
      <c r="Y1857" s="111"/>
      <c r="Z1857" s="110">
        <f t="shared" si="348"/>
        <v>32</v>
      </c>
      <c r="AA1857" s="109">
        <f t="shared" si="341"/>
        <v>32.15</v>
      </c>
      <c r="AB1857" s="109">
        <f t="shared" si="342"/>
        <v>32150</v>
      </c>
      <c r="AC1857" s="108">
        <f t="shared" si="343"/>
        <v>610.85</v>
      </c>
      <c r="AD1857" s="107">
        <f t="shared" si="344"/>
        <v>2.2222222222222223E-2</v>
      </c>
      <c r="AE1857" s="106">
        <f t="shared" si="345"/>
        <v>13.574444444444445</v>
      </c>
      <c r="AF1857" s="105">
        <f t="shared" si="346"/>
        <v>190.04222222222222</v>
      </c>
      <c r="AG1857" s="105">
        <f t="shared" si="347"/>
        <v>452.95777777777778</v>
      </c>
    </row>
    <row r="1858" spans="1:33" s="88" customFormat="1" x14ac:dyDescent="0.35">
      <c r="A1858" s="21">
        <v>10141103</v>
      </c>
      <c r="B1858" s="115" t="s">
        <v>1665</v>
      </c>
      <c r="C1858" s="183" t="s">
        <v>710</v>
      </c>
      <c r="D1858" s="133" t="s">
        <v>12236</v>
      </c>
      <c r="E1858" s="114" t="str">
        <f t="shared" ref="E1858:E1921" si="349">+CONCATENATE(C1858," ","MARCA:",R1858," ",G1858," ",D1858,)</f>
        <v>TRANSFORMADOR MARCA:Powerware  PT  50</v>
      </c>
      <c r="F1858" s="57" t="s">
        <v>2350</v>
      </c>
      <c r="G1858" s="21"/>
      <c r="H1858" s="21" t="s">
        <v>1695</v>
      </c>
      <c r="I1858" s="21"/>
      <c r="J1858" s="21"/>
      <c r="K1858" s="133" t="s">
        <v>12235</v>
      </c>
      <c r="L1858" s="133" t="s">
        <v>12234</v>
      </c>
      <c r="M1858" s="21">
        <v>50</v>
      </c>
      <c r="N1858" s="21">
        <v>33</v>
      </c>
      <c r="O1858" s="21">
        <v>0.4</v>
      </c>
      <c r="P1858" s="124" t="s">
        <v>516</v>
      </c>
      <c r="Q1858" s="21">
        <v>2004</v>
      </c>
      <c r="R1858" s="21" t="s">
        <v>10847</v>
      </c>
      <c r="S1858" s="21" t="s">
        <v>10934</v>
      </c>
      <c r="T1858" s="116">
        <v>643</v>
      </c>
      <c r="U1858" s="111">
        <v>45</v>
      </c>
      <c r="V1858" s="113">
        <f t="shared" ref="V1858:V1921" si="350">((Z1858/U1858)*(T1858-AA1858))+AA1858</f>
        <v>466.53222222222223</v>
      </c>
      <c r="W1858" s="113">
        <f t="shared" ref="W1858:W1921" si="351">+T1858-V1858</f>
        <v>176.46777777777777</v>
      </c>
      <c r="X1858" s="112">
        <f t="shared" ref="X1858:X1921" si="352">+W1858*1000</f>
        <v>176467.77777777778</v>
      </c>
      <c r="Y1858" s="111"/>
      <c r="Z1858" s="110">
        <f t="shared" si="348"/>
        <v>32</v>
      </c>
      <c r="AA1858" s="109">
        <f t="shared" ref="AA1858:AA1921" si="353">(5/100*T1858)</f>
        <v>32.15</v>
      </c>
      <c r="AB1858" s="109">
        <f t="shared" ref="AB1858:AB1921" si="354">+AA1858*1000</f>
        <v>32150</v>
      </c>
      <c r="AC1858" s="108">
        <f t="shared" ref="AC1858:AC1921" si="355">+T1858-AA1858</f>
        <v>610.85</v>
      </c>
      <c r="AD1858" s="107">
        <f t="shared" ref="AD1858:AD1921" si="356">1/U1858</f>
        <v>2.2222222222222223E-2</v>
      </c>
      <c r="AE1858" s="106">
        <f t="shared" ref="AE1858:AE1921" si="357">+AC1858*AD1858</f>
        <v>13.574444444444445</v>
      </c>
      <c r="AF1858" s="105">
        <f t="shared" ref="AF1858:AF1921" si="358">+T1858-V1858+AE1858</f>
        <v>190.04222222222222</v>
      </c>
      <c r="AG1858" s="105">
        <f t="shared" ref="AG1858:AG1921" si="359">+V1858-AE1858</f>
        <v>452.95777777777778</v>
      </c>
    </row>
    <row r="1859" spans="1:33" s="88" customFormat="1" x14ac:dyDescent="0.35">
      <c r="A1859" s="21">
        <v>10141103</v>
      </c>
      <c r="B1859" s="115" t="s">
        <v>1665</v>
      </c>
      <c r="C1859" s="183" t="s">
        <v>710</v>
      </c>
      <c r="D1859" s="133" t="s">
        <v>12233</v>
      </c>
      <c r="E1859" s="114" t="str">
        <f t="shared" si="349"/>
        <v>TRANSFORMADOR MARCA:Powerware  PT 31</v>
      </c>
      <c r="F1859" s="57" t="s">
        <v>2350</v>
      </c>
      <c r="G1859" s="21"/>
      <c r="H1859" s="21" t="s">
        <v>1695</v>
      </c>
      <c r="I1859" s="21"/>
      <c r="J1859" s="21"/>
      <c r="K1859" s="133" t="s">
        <v>12232</v>
      </c>
      <c r="L1859" s="133" t="s">
        <v>12231</v>
      </c>
      <c r="M1859" s="21">
        <v>50</v>
      </c>
      <c r="N1859" s="21">
        <v>33</v>
      </c>
      <c r="O1859" s="21" t="s">
        <v>510</v>
      </c>
      <c r="P1859" s="124" t="s">
        <v>516</v>
      </c>
      <c r="Q1859" s="21">
        <v>2004</v>
      </c>
      <c r="R1859" s="21" t="s">
        <v>10847</v>
      </c>
      <c r="S1859" s="21" t="s">
        <v>12230</v>
      </c>
      <c r="T1859" s="116">
        <v>643</v>
      </c>
      <c r="U1859" s="111">
        <v>45</v>
      </c>
      <c r="V1859" s="113">
        <f t="shared" si="350"/>
        <v>466.53222222222223</v>
      </c>
      <c r="W1859" s="113">
        <f t="shared" si="351"/>
        <v>176.46777777777777</v>
      </c>
      <c r="X1859" s="112">
        <f t="shared" si="352"/>
        <v>176467.77777777778</v>
      </c>
      <c r="Y1859" s="111"/>
      <c r="Z1859" s="110">
        <f t="shared" si="348"/>
        <v>32</v>
      </c>
      <c r="AA1859" s="109">
        <f t="shared" si="353"/>
        <v>32.15</v>
      </c>
      <c r="AB1859" s="109">
        <f t="shared" si="354"/>
        <v>32150</v>
      </c>
      <c r="AC1859" s="108">
        <f t="shared" si="355"/>
        <v>610.85</v>
      </c>
      <c r="AD1859" s="107">
        <f t="shared" si="356"/>
        <v>2.2222222222222223E-2</v>
      </c>
      <c r="AE1859" s="106">
        <f t="shared" si="357"/>
        <v>13.574444444444445</v>
      </c>
      <c r="AF1859" s="105">
        <f t="shared" si="358"/>
        <v>190.04222222222222</v>
      </c>
      <c r="AG1859" s="105">
        <f t="shared" si="359"/>
        <v>452.95777777777778</v>
      </c>
    </row>
    <row r="1860" spans="1:33" s="88" customFormat="1" x14ac:dyDescent="0.35">
      <c r="A1860" s="21">
        <v>10141103</v>
      </c>
      <c r="B1860" s="115" t="s">
        <v>1665</v>
      </c>
      <c r="C1860" s="183" t="s">
        <v>710</v>
      </c>
      <c r="D1860" s="57" t="s">
        <v>10997</v>
      </c>
      <c r="E1860" s="114" t="str">
        <f t="shared" si="349"/>
        <v>TRANSFORMADOR MARCA:Powerware  PT 43 RE</v>
      </c>
      <c r="F1860" s="57" t="s">
        <v>3544</v>
      </c>
      <c r="G1860" s="21"/>
      <c r="H1860" s="21" t="s">
        <v>1695</v>
      </c>
      <c r="I1860" s="21"/>
      <c r="J1860" s="21"/>
      <c r="K1860" s="133" t="s">
        <v>12229</v>
      </c>
      <c r="L1860" s="133" t="s">
        <v>12228</v>
      </c>
      <c r="M1860" s="21">
        <v>50</v>
      </c>
      <c r="N1860" s="21">
        <v>33</v>
      </c>
      <c r="O1860" s="21">
        <v>0.4</v>
      </c>
      <c r="P1860" s="124" t="s">
        <v>516</v>
      </c>
      <c r="Q1860" s="21">
        <v>2004</v>
      </c>
      <c r="R1860" s="21" t="s">
        <v>10847</v>
      </c>
      <c r="S1860" s="21" t="s">
        <v>12227</v>
      </c>
      <c r="T1860" s="116">
        <v>643</v>
      </c>
      <c r="U1860" s="111">
        <v>45</v>
      </c>
      <c r="V1860" s="113">
        <f t="shared" si="350"/>
        <v>466.53222222222223</v>
      </c>
      <c r="W1860" s="113">
        <f t="shared" si="351"/>
        <v>176.46777777777777</v>
      </c>
      <c r="X1860" s="112">
        <f t="shared" si="352"/>
        <v>176467.77777777778</v>
      </c>
      <c r="Y1860" s="111"/>
      <c r="Z1860" s="110">
        <f t="shared" si="348"/>
        <v>32</v>
      </c>
      <c r="AA1860" s="109">
        <f t="shared" si="353"/>
        <v>32.15</v>
      </c>
      <c r="AB1860" s="109">
        <f t="shared" si="354"/>
        <v>32150</v>
      </c>
      <c r="AC1860" s="108">
        <f t="shared" si="355"/>
        <v>610.85</v>
      </c>
      <c r="AD1860" s="107">
        <f t="shared" si="356"/>
        <v>2.2222222222222223E-2</v>
      </c>
      <c r="AE1860" s="106">
        <f t="shared" si="357"/>
        <v>13.574444444444445</v>
      </c>
      <c r="AF1860" s="105">
        <f t="shared" si="358"/>
        <v>190.04222222222222</v>
      </c>
      <c r="AG1860" s="105">
        <f t="shared" si="359"/>
        <v>452.95777777777778</v>
      </c>
    </row>
    <row r="1861" spans="1:33" s="88" customFormat="1" x14ac:dyDescent="0.35">
      <c r="A1861" s="21">
        <v>10141103</v>
      </c>
      <c r="B1861" s="115" t="s">
        <v>1665</v>
      </c>
      <c r="C1861" s="183" t="s">
        <v>710</v>
      </c>
      <c r="D1861" s="133" t="s">
        <v>12226</v>
      </c>
      <c r="E1861" s="114" t="str">
        <f t="shared" si="349"/>
        <v>TRANSFORMADOR MARCA:Power Engineers  PT 303R</v>
      </c>
      <c r="F1861" s="21"/>
      <c r="G1861" s="21"/>
      <c r="H1861" s="21" t="s">
        <v>2240</v>
      </c>
      <c r="I1861" s="21"/>
      <c r="J1861" s="21"/>
      <c r="K1861" s="133" t="s">
        <v>12225</v>
      </c>
      <c r="L1861" s="133" t="s">
        <v>12224</v>
      </c>
      <c r="M1861" s="21">
        <v>100</v>
      </c>
      <c r="N1861" s="21">
        <v>33</v>
      </c>
      <c r="O1861" s="21">
        <v>0.4</v>
      </c>
      <c r="P1861" s="124" t="s">
        <v>516</v>
      </c>
      <c r="Q1861" s="21">
        <v>2004</v>
      </c>
      <c r="R1861" s="21" t="s">
        <v>638</v>
      </c>
      <c r="S1861" s="21" t="s">
        <v>12223</v>
      </c>
      <c r="T1861" s="116">
        <v>763</v>
      </c>
      <c r="U1861" s="111">
        <v>45</v>
      </c>
      <c r="V1861" s="113">
        <f t="shared" si="350"/>
        <v>553.59888888888895</v>
      </c>
      <c r="W1861" s="113">
        <f t="shared" si="351"/>
        <v>209.40111111111105</v>
      </c>
      <c r="X1861" s="112">
        <f t="shared" si="352"/>
        <v>209401.11111111104</v>
      </c>
      <c r="Y1861" s="111"/>
      <c r="Z1861" s="110">
        <f t="shared" si="348"/>
        <v>32</v>
      </c>
      <c r="AA1861" s="109">
        <f t="shared" si="353"/>
        <v>38.15</v>
      </c>
      <c r="AB1861" s="109">
        <f t="shared" si="354"/>
        <v>38150</v>
      </c>
      <c r="AC1861" s="108">
        <f t="shared" si="355"/>
        <v>724.85</v>
      </c>
      <c r="AD1861" s="107">
        <f t="shared" si="356"/>
        <v>2.2222222222222223E-2</v>
      </c>
      <c r="AE1861" s="106">
        <f t="shared" si="357"/>
        <v>16.10777777777778</v>
      </c>
      <c r="AF1861" s="105">
        <f t="shared" si="358"/>
        <v>225.50888888888883</v>
      </c>
      <c r="AG1861" s="105">
        <f t="shared" si="359"/>
        <v>537.49111111111119</v>
      </c>
    </row>
    <row r="1862" spans="1:33" s="88" customFormat="1" x14ac:dyDescent="0.35">
      <c r="A1862" s="21">
        <v>10141103</v>
      </c>
      <c r="B1862" s="115" t="s">
        <v>1665</v>
      </c>
      <c r="C1862" s="183" t="s">
        <v>710</v>
      </c>
      <c r="D1862" s="133" t="s">
        <v>8806</v>
      </c>
      <c r="E1862" s="114" t="str">
        <f t="shared" si="349"/>
        <v>TRANSFORMADOR MARCA:Zennaro  PTS 4</v>
      </c>
      <c r="F1862" s="21"/>
      <c r="G1862" s="21"/>
      <c r="H1862" s="21" t="s">
        <v>2223</v>
      </c>
      <c r="I1862" s="21"/>
      <c r="J1862" s="21"/>
      <c r="K1862" s="133" t="s">
        <v>12222</v>
      </c>
      <c r="L1862" s="133" t="s">
        <v>12221</v>
      </c>
      <c r="M1862" s="21">
        <v>315</v>
      </c>
      <c r="N1862" s="21">
        <v>33</v>
      </c>
      <c r="O1862" s="21">
        <v>0.4</v>
      </c>
      <c r="P1862" s="124" t="s">
        <v>516</v>
      </c>
      <c r="Q1862" s="21">
        <v>2004</v>
      </c>
      <c r="R1862" s="21" t="s">
        <v>12220</v>
      </c>
      <c r="S1862" s="21">
        <v>50156</v>
      </c>
      <c r="T1862" s="116">
        <v>1039</v>
      </c>
      <c r="U1862" s="111">
        <v>45</v>
      </c>
      <c r="V1862" s="113">
        <f t="shared" si="350"/>
        <v>753.85222222222228</v>
      </c>
      <c r="W1862" s="113">
        <f t="shared" si="351"/>
        <v>285.14777777777772</v>
      </c>
      <c r="X1862" s="112">
        <f t="shared" si="352"/>
        <v>285147.77777777769</v>
      </c>
      <c r="Y1862" s="111"/>
      <c r="Z1862" s="110">
        <f t="shared" si="348"/>
        <v>32</v>
      </c>
      <c r="AA1862" s="109">
        <f t="shared" si="353"/>
        <v>51.95</v>
      </c>
      <c r="AB1862" s="109">
        <f t="shared" si="354"/>
        <v>51950</v>
      </c>
      <c r="AC1862" s="108">
        <f t="shared" si="355"/>
        <v>987.05</v>
      </c>
      <c r="AD1862" s="107">
        <f t="shared" si="356"/>
        <v>2.2222222222222223E-2</v>
      </c>
      <c r="AE1862" s="106">
        <f t="shared" si="357"/>
        <v>21.934444444444445</v>
      </c>
      <c r="AF1862" s="105">
        <f t="shared" si="358"/>
        <v>307.08222222222219</v>
      </c>
      <c r="AG1862" s="105">
        <f t="shared" si="359"/>
        <v>731.91777777777781</v>
      </c>
    </row>
    <row r="1863" spans="1:33" s="88" customFormat="1" x14ac:dyDescent="0.35">
      <c r="A1863" s="21">
        <v>10141103</v>
      </c>
      <c r="B1863" s="115" t="s">
        <v>1665</v>
      </c>
      <c r="C1863" s="183" t="s">
        <v>710</v>
      </c>
      <c r="D1863" s="21" t="s">
        <v>12218</v>
      </c>
      <c r="E1863" s="114" t="str">
        <f t="shared" si="349"/>
        <v>TRANSFORMADOR MARCA:COTRADIS AGXX/PTS0062 AGXX/PTS0062</v>
      </c>
      <c r="F1863" s="61" t="s">
        <v>12219</v>
      </c>
      <c r="G1863" s="21" t="s">
        <v>12218</v>
      </c>
      <c r="H1863" s="21" t="s">
        <v>2113</v>
      </c>
      <c r="I1863" s="21" t="s">
        <v>2113</v>
      </c>
      <c r="J1863" s="21"/>
      <c r="K1863" s="121" t="s">
        <v>12217</v>
      </c>
      <c r="L1863" s="121" t="s">
        <v>12216</v>
      </c>
      <c r="M1863" s="61">
        <v>160</v>
      </c>
      <c r="N1863" s="121">
        <v>11</v>
      </c>
      <c r="O1863" s="61">
        <v>0.4</v>
      </c>
      <c r="P1863" s="61">
        <v>3</v>
      </c>
      <c r="Q1863" s="121">
        <v>2004</v>
      </c>
      <c r="R1863" s="121" t="s">
        <v>41</v>
      </c>
      <c r="S1863" s="121">
        <v>53170</v>
      </c>
      <c r="T1863" s="116">
        <v>572</v>
      </c>
      <c r="U1863" s="111">
        <v>45</v>
      </c>
      <c r="V1863" s="113">
        <f t="shared" si="350"/>
        <v>415.01777777777778</v>
      </c>
      <c r="W1863" s="113">
        <f t="shared" si="351"/>
        <v>156.98222222222222</v>
      </c>
      <c r="X1863" s="112">
        <f t="shared" si="352"/>
        <v>156982.22222222222</v>
      </c>
      <c r="Y1863" s="111"/>
      <c r="Z1863" s="110">
        <f t="shared" si="348"/>
        <v>32</v>
      </c>
      <c r="AA1863" s="109">
        <f t="shared" si="353"/>
        <v>28.6</v>
      </c>
      <c r="AB1863" s="109">
        <f t="shared" si="354"/>
        <v>28600</v>
      </c>
      <c r="AC1863" s="108">
        <f t="shared" si="355"/>
        <v>543.4</v>
      </c>
      <c r="AD1863" s="107">
        <f t="shared" si="356"/>
        <v>2.2222222222222223E-2</v>
      </c>
      <c r="AE1863" s="106">
        <f t="shared" si="357"/>
        <v>12.075555555555555</v>
      </c>
      <c r="AF1863" s="105">
        <f t="shared" si="358"/>
        <v>169.05777777777777</v>
      </c>
      <c r="AG1863" s="105">
        <f t="shared" si="359"/>
        <v>402.9422222222222</v>
      </c>
    </row>
    <row r="1864" spans="1:33" s="88" customFormat="1" x14ac:dyDescent="0.35">
      <c r="A1864" s="21">
        <v>10141103</v>
      </c>
      <c r="B1864" s="115" t="s">
        <v>1665</v>
      </c>
      <c r="C1864" s="183" t="s">
        <v>710</v>
      </c>
      <c r="D1864" s="21" t="s">
        <v>12214</v>
      </c>
      <c r="E1864" s="114" t="str">
        <f t="shared" si="349"/>
        <v>TRANSFORMADOR MARCA:EAST INDIA AGCBT/PTS0182 AGCBT/PTS0182</v>
      </c>
      <c r="F1864" s="61" t="s">
        <v>12215</v>
      </c>
      <c r="G1864" s="21" t="s">
        <v>12214</v>
      </c>
      <c r="H1864" s="21" t="s">
        <v>3407</v>
      </c>
      <c r="I1864" s="21" t="s">
        <v>2113</v>
      </c>
      <c r="J1864" s="21"/>
      <c r="K1864" s="121" t="s">
        <v>12213</v>
      </c>
      <c r="L1864" s="121" t="s">
        <v>12212</v>
      </c>
      <c r="M1864" s="61">
        <v>50</v>
      </c>
      <c r="N1864" s="121">
        <v>33</v>
      </c>
      <c r="O1864" s="61">
        <v>0.4</v>
      </c>
      <c r="P1864" s="61">
        <v>3</v>
      </c>
      <c r="Q1864" s="121">
        <v>2004</v>
      </c>
      <c r="R1864" s="61" t="s">
        <v>10106</v>
      </c>
      <c r="S1864" s="61" t="s">
        <v>12211</v>
      </c>
      <c r="T1864" s="116">
        <v>643</v>
      </c>
      <c r="U1864" s="111">
        <v>45</v>
      </c>
      <c r="V1864" s="113">
        <f t="shared" si="350"/>
        <v>466.53222222222223</v>
      </c>
      <c r="W1864" s="113">
        <f t="shared" si="351"/>
        <v>176.46777777777777</v>
      </c>
      <c r="X1864" s="112">
        <f t="shared" si="352"/>
        <v>176467.77777777778</v>
      </c>
      <c r="Y1864" s="111"/>
      <c r="Z1864" s="110">
        <f t="shared" si="348"/>
        <v>32</v>
      </c>
      <c r="AA1864" s="109">
        <f t="shared" si="353"/>
        <v>32.15</v>
      </c>
      <c r="AB1864" s="109">
        <f t="shared" si="354"/>
        <v>32150</v>
      </c>
      <c r="AC1864" s="108">
        <f t="shared" si="355"/>
        <v>610.85</v>
      </c>
      <c r="AD1864" s="107">
        <f t="shared" si="356"/>
        <v>2.2222222222222223E-2</v>
      </c>
      <c r="AE1864" s="106">
        <f t="shared" si="357"/>
        <v>13.574444444444445</v>
      </c>
      <c r="AF1864" s="105">
        <f t="shared" si="358"/>
        <v>190.04222222222222</v>
      </c>
      <c r="AG1864" s="105">
        <f t="shared" si="359"/>
        <v>452.95777777777778</v>
      </c>
    </row>
    <row r="1865" spans="1:33" s="88" customFormat="1" x14ac:dyDescent="0.35">
      <c r="A1865" s="21">
        <v>10141103</v>
      </c>
      <c r="B1865" s="115" t="s">
        <v>1665</v>
      </c>
      <c r="C1865" s="183" t="s">
        <v>710</v>
      </c>
      <c r="D1865" s="21" t="s">
        <v>8874</v>
      </c>
      <c r="E1865" s="114" t="str">
        <f t="shared" si="349"/>
        <v>TRANSFORMADOR MARCA:ASTOR ANGOCHE PTS 9</v>
      </c>
      <c r="F1865" s="57"/>
      <c r="G1865" s="21" t="s">
        <v>709</v>
      </c>
      <c r="H1865" s="21" t="s">
        <v>709</v>
      </c>
      <c r="I1865" s="21" t="s">
        <v>12210</v>
      </c>
      <c r="J1865" s="57"/>
      <c r="K1865" s="57" t="s">
        <v>12209</v>
      </c>
      <c r="L1865" s="57" t="s">
        <v>12208</v>
      </c>
      <c r="M1865" s="21">
        <v>100</v>
      </c>
      <c r="N1865" s="21" t="s">
        <v>19</v>
      </c>
      <c r="O1865" s="21" t="s">
        <v>362</v>
      </c>
      <c r="P1865" s="57">
        <v>3</v>
      </c>
      <c r="Q1865" s="21">
        <v>2004</v>
      </c>
      <c r="R1865" s="21" t="s">
        <v>499</v>
      </c>
      <c r="S1865" s="21" t="s">
        <v>12207</v>
      </c>
      <c r="T1865" s="116">
        <v>763</v>
      </c>
      <c r="U1865" s="111">
        <v>45</v>
      </c>
      <c r="V1865" s="113">
        <f t="shared" si="350"/>
        <v>553.59888888888895</v>
      </c>
      <c r="W1865" s="113">
        <f t="shared" si="351"/>
        <v>209.40111111111105</v>
      </c>
      <c r="X1865" s="112">
        <f t="shared" si="352"/>
        <v>209401.11111111104</v>
      </c>
      <c r="Y1865" s="111"/>
      <c r="Z1865" s="110">
        <f t="shared" si="348"/>
        <v>32</v>
      </c>
      <c r="AA1865" s="109">
        <f t="shared" si="353"/>
        <v>38.15</v>
      </c>
      <c r="AB1865" s="109">
        <f t="shared" si="354"/>
        <v>38150</v>
      </c>
      <c r="AC1865" s="108">
        <f t="shared" si="355"/>
        <v>724.85</v>
      </c>
      <c r="AD1865" s="107">
        <f t="shared" si="356"/>
        <v>2.2222222222222223E-2</v>
      </c>
      <c r="AE1865" s="106">
        <f t="shared" si="357"/>
        <v>16.10777777777778</v>
      </c>
      <c r="AF1865" s="105">
        <f t="shared" si="358"/>
        <v>225.50888888888883</v>
      </c>
      <c r="AG1865" s="105">
        <f t="shared" si="359"/>
        <v>537.49111111111119</v>
      </c>
    </row>
    <row r="1866" spans="1:33" s="88" customFormat="1" x14ac:dyDescent="0.35">
      <c r="A1866" s="21">
        <v>10141103</v>
      </c>
      <c r="B1866" s="115" t="s">
        <v>1665</v>
      </c>
      <c r="C1866" s="183" t="s">
        <v>710</v>
      </c>
      <c r="D1866" s="21" t="s">
        <v>4240</v>
      </c>
      <c r="E1866" s="114" t="str">
        <f t="shared" si="349"/>
        <v>TRANSFORMADOR MARCA:Marca Chinesa ANGOCHE PTS 22</v>
      </c>
      <c r="F1866" s="21"/>
      <c r="G1866" s="21" t="s">
        <v>709</v>
      </c>
      <c r="H1866" s="21" t="s">
        <v>709</v>
      </c>
      <c r="I1866" s="21" t="s">
        <v>12206</v>
      </c>
      <c r="J1866" s="21"/>
      <c r="K1866" s="57" t="s">
        <v>12205</v>
      </c>
      <c r="L1866" s="21" t="s">
        <v>12204</v>
      </c>
      <c r="M1866" s="21">
        <v>50</v>
      </c>
      <c r="N1866" s="21" t="s">
        <v>19</v>
      </c>
      <c r="O1866" s="21" t="s">
        <v>362</v>
      </c>
      <c r="P1866" s="57">
        <v>3</v>
      </c>
      <c r="Q1866" s="21">
        <v>2004</v>
      </c>
      <c r="R1866" s="21" t="s">
        <v>12203</v>
      </c>
      <c r="S1866" s="21">
        <v>1005014502</v>
      </c>
      <c r="T1866" s="116">
        <v>643</v>
      </c>
      <c r="U1866" s="111">
        <v>45</v>
      </c>
      <c r="V1866" s="113">
        <f t="shared" si="350"/>
        <v>466.53222222222223</v>
      </c>
      <c r="W1866" s="113">
        <f t="shared" si="351"/>
        <v>176.46777777777777</v>
      </c>
      <c r="X1866" s="112">
        <f t="shared" si="352"/>
        <v>176467.77777777778</v>
      </c>
      <c r="Y1866" s="111"/>
      <c r="Z1866" s="110">
        <f t="shared" si="348"/>
        <v>32</v>
      </c>
      <c r="AA1866" s="109">
        <f t="shared" si="353"/>
        <v>32.15</v>
      </c>
      <c r="AB1866" s="109">
        <f t="shared" si="354"/>
        <v>32150</v>
      </c>
      <c r="AC1866" s="108">
        <f t="shared" si="355"/>
        <v>610.85</v>
      </c>
      <c r="AD1866" s="107">
        <f t="shared" si="356"/>
        <v>2.2222222222222223E-2</v>
      </c>
      <c r="AE1866" s="106">
        <f t="shared" si="357"/>
        <v>13.574444444444445</v>
      </c>
      <c r="AF1866" s="105">
        <f t="shared" si="358"/>
        <v>190.04222222222222</v>
      </c>
      <c r="AG1866" s="105">
        <f t="shared" si="359"/>
        <v>452.95777777777778</v>
      </c>
    </row>
    <row r="1867" spans="1:33" s="88" customFormat="1" x14ac:dyDescent="0.35">
      <c r="A1867" s="21">
        <v>10141103</v>
      </c>
      <c r="B1867" s="115" t="s">
        <v>1665</v>
      </c>
      <c r="C1867" s="183" t="s">
        <v>710</v>
      </c>
      <c r="D1867" s="21" t="s">
        <v>2227</v>
      </c>
      <c r="E1867" s="114" t="str">
        <f t="shared" si="349"/>
        <v>TRANSFORMADOR MARCA:TUSCO-TRAFO ANGOCHE PTS 12</v>
      </c>
      <c r="F1867" s="21"/>
      <c r="G1867" s="21" t="s">
        <v>709</v>
      </c>
      <c r="H1867" s="21" t="s">
        <v>11296</v>
      </c>
      <c r="I1867" s="21" t="s">
        <v>12202</v>
      </c>
      <c r="J1867" s="21"/>
      <c r="K1867" s="21" t="s">
        <v>12201</v>
      </c>
      <c r="L1867" s="21" t="s">
        <v>12200</v>
      </c>
      <c r="M1867" s="21">
        <v>25</v>
      </c>
      <c r="N1867" s="21" t="s">
        <v>19</v>
      </c>
      <c r="O1867" s="21" t="s">
        <v>362</v>
      </c>
      <c r="P1867" s="57">
        <v>1</v>
      </c>
      <c r="Q1867" s="21">
        <v>2004</v>
      </c>
      <c r="R1867" s="21" t="s">
        <v>11940</v>
      </c>
      <c r="S1867" s="21">
        <v>487743</v>
      </c>
      <c r="T1867" s="116">
        <v>643</v>
      </c>
      <c r="U1867" s="111">
        <v>45</v>
      </c>
      <c r="V1867" s="113">
        <f t="shared" si="350"/>
        <v>466.53222222222223</v>
      </c>
      <c r="W1867" s="113">
        <f t="shared" si="351"/>
        <v>176.46777777777777</v>
      </c>
      <c r="X1867" s="112">
        <f t="shared" si="352"/>
        <v>176467.77777777778</v>
      </c>
      <c r="Y1867" s="111"/>
      <c r="Z1867" s="110">
        <f t="shared" si="348"/>
        <v>32</v>
      </c>
      <c r="AA1867" s="109">
        <f t="shared" si="353"/>
        <v>32.15</v>
      </c>
      <c r="AB1867" s="109">
        <f t="shared" si="354"/>
        <v>32150</v>
      </c>
      <c r="AC1867" s="108">
        <f t="shared" si="355"/>
        <v>610.85</v>
      </c>
      <c r="AD1867" s="107">
        <f t="shared" si="356"/>
        <v>2.2222222222222223E-2</v>
      </c>
      <c r="AE1867" s="106">
        <f t="shared" si="357"/>
        <v>13.574444444444445</v>
      </c>
      <c r="AF1867" s="105">
        <f t="shared" si="358"/>
        <v>190.04222222222222</v>
      </c>
      <c r="AG1867" s="105">
        <f t="shared" si="359"/>
        <v>452.95777777777778</v>
      </c>
    </row>
    <row r="1868" spans="1:33" s="88" customFormat="1" x14ac:dyDescent="0.35">
      <c r="A1868" s="21">
        <v>10141103</v>
      </c>
      <c r="B1868" s="115" t="s">
        <v>1665</v>
      </c>
      <c r="C1868" s="183" t="s">
        <v>710</v>
      </c>
      <c r="D1868" s="21" t="s">
        <v>2813</v>
      </c>
      <c r="E1868" s="114" t="str">
        <f t="shared" si="349"/>
        <v>TRANSFORMADOR MARCA:MISSING PLATE ANGOCHE PTS 13</v>
      </c>
      <c r="F1868" s="21"/>
      <c r="G1868" s="21" t="s">
        <v>709</v>
      </c>
      <c r="H1868" s="21" t="s">
        <v>11296</v>
      </c>
      <c r="I1868" s="21" t="s">
        <v>12199</v>
      </c>
      <c r="J1868" s="21"/>
      <c r="K1868" s="21" t="s">
        <v>12198</v>
      </c>
      <c r="L1868" s="21" t="s">
        <v>12197</v>
      </c>
      <c r="M1868" s="21">
        <v>25</v>
      </c>
      <c r="N1868" s="21" t="s">
        <v>19</v>
      </c>
      <c r="O1868" s="21" t="s">
        <v>362</v>
      </c>
      <c r="P1868" s="57">
        <v>1</v>
      </c>
      <c r="Q1868" s="21">
        <v>2004</v>
      </c>
      <c r="R1868" s="245" t="s">
        <v>12196</v>
      </c>
      <c r="S1868" s="245"/>
      <c r="T1868" s="116">
        <v>643</v>
      </c>
      <c r="U1868" s="111">
        <v>45</v>
      </c>
      <c r="V1868" s="113">
        <f t="shared" si="350"/>
        <v>466.53222222222223</v>
      </c>
      <c r="W1868" s="113">
        <f t="shared" si="351"/>
        <v>176.46777777777777</v>
      </c>
      <c r="X1868" s="112">
        <f t="shared" si="352"/>
        <v>176467.77777777778</v>
      </c>
      <c r="Y1868" s="111"/>
      <c r="Z1868" s="110">
        <f t="shared" si="348"/>
        <v>32</v>
      </c>
      <c r="AA1868" s="109">
        <f t="shared" si="353"/>
        <v>32.15</v>
      </c>
      <c r="AB1868" s="109">
        <f t="shared" si="354"/>
        <v>32150</v>
      </c>
      <c r="AC1868" s="108">
        <f t="shared" si="355"/>
        <v>610.85</v>
      </c>
      <c r="AD1868" s="107">
        <f t="shared" si="356"/>
        <v>2.2222222222222223E-2</v>
      </c>
      <c r="AE1868" s="106">
        <f t="shared" si="357"/>
        <v>13.574444444444445</v>
      </c>
      <c r="AF1868" s="105">
        <f t="shared" si="358"/>
        <v>190.04222222222222</v>
      </c>
      <c r="AG1868" s="105">
        <f t="shared" si="359"/>
        <v>452.95777777777778</v>
      </c>
    </row>
    <row r="1869" spans="1:33" s="88" customFormat="1" x14ac:dyDescent="0.35">
      <c r="A1869" s="21">
        <v>10141103</v>
      </c>
      <c r="B1869" s="115" t="s">
        <v>1665</v>
      </c>
      <c r="C1869" s="183" t="s">
        <v>710</v>
      </c>
      <c r="D1869" s="21" t="s">
        <v>7407</v>
      </c>
      <c r="E1869" s="114" t="str">
        <f t="shared" si="349"/>
        <v>TRANSFORMADOR MARCA:EFACEC CUAMBA PTS 30</v>
      </c>
      <c r="F1869" s="21"/>
      <c r="G1869" s="124" t="s">
        <v>179</v>
      </c>
      <c r="H1869" s="124" t="s">
        <v>179</v>
      </c>
      <c r="I1869" s="124" t="s">
        <v>12195</v>
      </c>
      <c r="J1869" s="21"/>
      <c r="K1869" s="21" t="s">
        <v>12194</v>
      </c>
      <c r="L1869" s="21" t="s">
        <v>12193</v>
      </c>
      <c r="M1869" s="21">
        <v>200</v>
      </c>
      <c r="N1869" s="161" t="s">
        <v>19</v>
      </c>
      <c r="O1869" s="21" t="s">
        <v>362</v>
      </c>
      <c r="P1869" s="21">
        <v>3</v>
      </c>
      <c r="Q1869" s="124">
        <v>2004</v>
      </c>
      <c r="R1869" s="21" t="s">
        <v>27</v>
      </c>
      <c r="S1869" s="21" t="s">
        <v>12192</v>
      </c>
      <c r="T1869" s="116">
        <v>991</v>
      </c>
      <c r="U1869" s="111">
        <v>45</v>
      </c>
      <c r="V1869" s="113">
        <f t="shared" si="350"/>
        <v>719.02555555555557</v>
      </c>
      <c r="W1869" s="113">
        <f t="shared" si="351"/>
        <v>271.97444444444443</v>
      </c>
      <c r="X1869" s="112">
        <f t="shared" si="352"/>
        <v>271974.44444444444</v>
      </c>
      <c r="Y1869" s="111"/>
      <c r="Z1869" s="110">
        <f t="shared" si="348"/>
        <v>32</v>
      </c>
      <c r="AA1869" s="109">
        <f t="shared" si="353"/>
        <v>49.550000000000004</v>
      </c>
      <c r="AB1869" s="109">
        <f t="shared" si="354"/>
        <v>49550.000000000007</v>
      </c>
      <c r="AC1869" s="108">
        <f t="shared" si="355"/>
        <v>941.45</v>
      </c>
      <c r="AD1869" s="107">
        <f t="shared" si="356"/>
        <v>2.2222222222222223E-2</v>
      </c>
      <c r="AE1869" s="106">
        <f t="shared" si="357"/>
        <v>20.921111111111113</v>
      </c>
      <c r="AF1869" s="105">
        <f t="shared" si="358"/>
        <v>292.89555555555552</v>
      </c>
      <c r="AG1869" s="105">
        <f t="shared" si="359"/>
        <v>698.10444444444443</v>
      </c>
    </row>
    <row r="1870" spans="1:33" s="88" customFormat="1" x14ac:dyDescent="0.35">
      <c r="A1870" s="21">
        <v>10141103</v>
      </c>
      <c r="B1870" s="115" t="s">
        <v>1665</v>
      </c>
      <c r="C1870" s="183" t="s">
        <v>710</v>
      </c>
      <c r="D1870" s="178">
        <v>62</v>
      </c>
      <c r="E1870" s="114" t="str">
        <f t="shared" si="349"/>
        <v>TRANSFORMADOR MARCA:ITB NACALA 62</v>
      </c>
      <c r="F1870" s="21"/>
      <c r="G1870" s="21" t="s">
        <v>195</v>
      </c>
      <c r="H1870" s="124" t="s">
        <v>3284</v>
      </c>
      <c r="I1870" s="178" t="s">
        <v>12191</v>
      </c>
      <c r="J1870" s="21"/>
      <c r="K1870" s="178" t="s">
        <v>12190</v>
      </c>
      <c r="L1870" s="178" t="s">
        <v>12189</v>
      </c>
      <c r="M1870" s="121">
        <v>200</v>
      </c>
      <c r="N1870" s="179" t="s">
        <v>619</v>
      </c>
      <c r="O1870" s="21" t="s">
        <v>362</v>
      </c>
      <c r="P1870" s="21">
        <v>3</v>
      </c>
      <c r="Q1870" s="124">
        <v>2004</v>
      </c>
      <c r="R1870" s="121" t="s">
        <v>1109</v>
      </c>
      <c r="S1870" s="121">
        <v>774609</v>
      </c>
      <c r="T1870" s="116">
        <v>572</v>
      </c>
      <c r="U1870" s="111">
        <v>45</v>
      </c>
      <c r="V1870" s="113">
        <f t="shared" si="350"/>
        <v>415.01777777777778</v>
      </c>
      <c r="W1870" s="113">
        <f t="shared" si="351"/>
        <v>156.98222222222222</v>
      </c>
      <c r="X1870" s="112">
        <f t="shared" si="352"/>
        <v>156982.22222222222</v>
      </c>
      <c r="Y1870" s="111"/>
      <c r="Z1870" s="110">
        <f t="shared" si="348"/>
        <v>32</v>
      </c>
      <c r="AA1870" s="109">
        <f t="shared" si="353"/>
        <v>28.6</v>
      </c>
      <c r="AB1870" s="109">
        <f t="shared" si="354"/>
        <v>28600</v>
      </c>
      <c r="AC1870" s="108">
        <f t="shared" si="355"/>
        <v>543.4</v>
      </c>
      <c r="AD1870" s="107">
        <f t="shared" si="356"/>
        <v>2.2222222222222223E-2</v>
      </c>
      <c r="AE1870" s="106">
        <f t="shared" si="357"/>
        <v>12.075555555555555</v>
      </c>
      <c r="AF1870" s="105">
        <f t="shared" si="358"/>
        <v>169.05777777777777</v>
      </c>
      <c r="AG1870" s="105">
        <f t="shared" si="359"/>
        <v>402.9422222222222</v>
      </c>
    </row>
    <row r="1871" spans="1:33" s="88" customFormat="1" x14ac:dyDescent="0.35">
      <c r="A1871" s="21">
        <v>10141103</v>
      </c>
      <c r="B1871" s="115" t="s">
        <v>1665</v>
      </c>
      <c r="C1871" s="183" t="s">
        <v>710</v>
      </c>
      <c r="D1871" s="21" t="s">
        <v>12188</v>
      </c>
      <c r="E1871" s="114" t="str">
        <f t="shared" si="349"/>
        <v>TRANSFORMADOR MARCA:PME GURUE PTS 4032</v>
      </c>
      <c r="F1871" s="21"/>
      <c r="G1871" s="21" t="s">
        <v>164</v>
      </c>
      <c r="H1871" s="21" t="s">
        <v>164</v>
      </c>
      <c r="I1871" s="21" t="s">
        <v>12187</v>
      </c>
      <c r="J1871" s="21"/>
      <c r="K1871" s="119" t="s">
        <v>12186</v>
      </c>
      <c r="L1871" s="119" t="s">
        <v>7807</v>
      </c>
      <c r="M1871" s="21">
        <v>32</v>
      </c>
      <c r="N1871" s="21" t="s">
        <v>19</v>
      </c>
      <c r="O1871" s="21" t="s">
        <v>362</v>
      </c>
      <c r="P1871" s="21">
        <v>1</v>
      </c>
      <c r="Q1871" s="21">
        <v>2004</v>
      </c>
      <c r="R1871" s="21" t="s">
        <v>6531</v>
      </c>
      <c r="S1871" s="21"/>
      <c r="T1871" s="116">
        <v>643</v>
      </c>
      <c r="U1871" s="111">
        <v>45</v>
      </c>
      <c r="V1871" s="113">
        <f t="shared" si="350"/>
        <v>466.53222222222223</v>
      </c>
      <c r="W1871" s="113">
        <f t="shared" si="351"/>
        <v>176.46777777777777</v>
      </c>
      <c r="X1871" s="112">
        <f t="shared" si="352"/>
        <v>176467.77777777778</v>
      </c>
      <c r="Y1871" s="111"/>
      <c r="Z1871" s="110">
        <f t="shared" si="348"/>
        <v>32</v>
      </c>
      <c r="AA1871" s="109">
        <f t="shared" si="353"/>
        <v>32.15</v>
      </c>
      <c r="AB1871" s="109">
        <f t="shared" si="354"/>
        <v>32150</v>
      </c>
      <c r="AC1871" s="108">
        <f t="shared" si="355"/>
        <v>610.85</v>
      </c>
      <c r="AD1871" s="107">
        <f t="shared" si="356"/>
        <v>2.2222222222222223E-2</v>
      </c>
      <c r="AE1871" s="106">
        <f t="shared" si="357"/>
        <v>13.574444444444445</v>
      </c>
      <c r="AF1871" s="105">
        <f t="shared" si="358"/>
        <v>190.04222222222222</v>
      </c>
      <c r="AG1871" s="105">
        <f t="shared" si="359"/>
        <v>452.95777777777778</v>
      </c>
    </row>
    <row r="1872" spans="1:33" s="88" customFormat="1" x14ac:dyDescent="0.35">
      <c r="A1872" s="21">
        <v>10141103</v>
      </c>
      <c r="B1872" s="115" t="s">
        <v>1665</v>
      </c>
      <c r="C1872" s="183" t="s">
        <v>710</v>
      </c>
      <c r="D1872" s="173" t="s">
        <v>3256</v>
      </c>
      <c r="E1872" s="114" t="str">
        <f t="shared" si="349"/>
        <v>TRANSFORMADOR MARCA:Free State Transformers Inhambane PTS 35</v>
      </c>
      <c r="F1872" s="21"/>
      <c r="G1872" s="21" t="s">
        <v>1695</v>
      </c>
      <c r="H1872" s="21" t="str">
        <f>+G1872</f>
        <v>Inhambane</v>
      </c>
      <c r="I1872" s="21"/>
      <c r="J1872" s="118"/>
      <c r="K1872" s="171" t="s">
        <v>12185</v>
      </c>
      <c r="L1872" s="171" t="s">
        <v>12184</v>
      </c>
      <c r="M1872" s="21">
        <v>50</v>
      </c>
      <c r="N1872" s="21">
        <v>33</v>
      </c>
      <c r="O1872" s="21">
        <v>0.4</v>
      </c>
      <c r="P1872" s="124" t="s">
        <v>516</v>
      </c>
      <c r="Q1872" s="21">
        <v>2004</v>
      </c>
      <c r="R1872" s="21" t="s">
        <v>914</v>
      </c>
      <c r="S1872" s="21">
        <v>41112</v>
      </c>
      <c r="T1872" s="126">
        <v>643</v>
      </c>
      <c r="U1872" s="111">
        <v>45</v>
      </c>
      <c r="V1872" s="113">
        <f t="shared" si="350"/>
        <v>466.53222222222223</v>
      </c>
      <c r="W1872" s="113">
        <f t="shared" si="351"/>
        <v>176.46777777777777</v>
      </c>
      <c r="X1872" s="112">
        <f t="shared" si="352"/>
        <v>176467.77777777778</v>
      </c>
      <c r="Y1872" s="118"/>
      <c r="Z1872" s="110">
        <f t="shared" si="348"/>
        <v>32</v>
      </c>
      <c r="AA1872" s="109">
        <f t="shared" si="353"/>
        <v>32.15</v>
      </c>
      <c r="AB1872" s="109">
        <f t="shared" si="354"/>
        <v>32150</v>
      </c>
      <c r="AC1872" s="108">
        <f t="shared" si="355"/>
        <v>610.85</v>
      </c>
      <c r="AD1872" s="107">
        <f t="shared" si="356"/>
        <v>2.2222222222222223E-2</v>
      </c>
      <c r="AE1872" s="106">
        <f t="shared" si="357"/>
        <v>13.574444444444445</v>
      </c>
      <c r="AF1872" s="105">
        <f t="shared" si="358"/>
        <v>190.04222222222222</v>
      </c>
      <c r="AG1872" s="105">
        <f t="shared" si="359"/>
        <v>452.95777777777778</v>
      </c>
    </row>
    <row r="1873" spans="1:1029" s="88" customFormat="1" x14ac:dyDescent="0.35">
      <c r="A1873" s="21">
        <v>10141103</v>
      </c>
      <c r="B1873" s="115" t="s">
        <v>1665</v>
      </c>
      <c r="C1873" s="183" t="s">
        <v>710</v>
      </c>
      <c r="D1873" s="173" t="s">
        <v>808</v>
      </c>
      <c r="E1873" s="114" t="str">
        <f t="shared" si="349"/>
        <v>TRANSFORMADOR MARCA: Inhambane No Label</v>
      </c>
      <c r="F1873" s="21"/>
      <c r="G1873" s="21" t="s">
        <v>1695</v>
      </c>
      <c r="H1873" s="21" t="s">
        <v>1695</v>
      </c>
      <c r="I1873" s="21"/>
      <c r="J1873" s="118"/>
      <c r="K1873" s="171" t="s">
        <v>12183</v>
      </c>
      <c r="L1873" s="171" t="s">
        <v>12182</v>
      </c>
      <c r="M1873" s="21">
        <v>50</v>
      </c>
      <c r="N1873" s="21">
        <v>33</v>
      </c>
      <c r="O1873" s="21">
        <v>0.4</v>
      </c>
      <c r="P1873" s="124" t="s">
        <v>516</v>
      </c>
      <c r="Q1873" s="21">
        <v>2004</v>
      </c>
      <c r="R1873" s="21"/>
      <c r="S1873" s="21"/>
      <c r="T1873" s="126">
        <v>643</v>
      </c>
      <c r="U1873" s="111">
        <v>45</v>
      </c>
      <c r="V1873" s="113">
        <f t="shared" si="350"/>
        <v>466.53222222222223</v>
      </c>
      <c r="W1873" s="113">
        <f t="shared" si="351"/>
        <v>176.46777777777777</v>
      </c>
      <c r="X1873" s="112">
        <f t="shared" si="352"/>
        <v>176467.77777777778</v>
      </c>
      <c r="Y1873" s="118"/>
      <c r="Z1873" s="110">
        <f t="shared" si="348"/>
        <v>32</v>
      </c>
      <c r="AA1873" s="109">
        <f t="shared" si="353"/>
        <v>32.15</v>
      </c>
      <c r="AB1873" s="109">
        <f t="shared" si="354"/>
        <v>32150</v>
      </c>
      <c r="AC1873" s="108">
        <f t="shared" si="355"/>
        <v>610.85</v>
      </c>
      <c r="AD1873" s="107">
        <f t="shared" si="356"/>
        <v>2.2222222222222223E-2</v>
      </c>
      <c r="AE1873" s="106">
        <f t="shared" si="357"/>
        <v>13.574444444444445</v>
      </c>
      <c r="AF1873" s="105">
        <f t="shared" si="358"/>
        <v>190.04222222222222</v>
      </c>
      <c r="AG1873" s="105">
        <f t="shared" si="359"/>
        <v>452.95777777777778</v>
      </c>
    </row>
    <row r="1874" spans="1:1029" s="88" customFormat="1" x14ac:dyDescent="0.35">
      <c r="A1874" s="21">
        <v>10141103</v>
      </c>
      <c r="B1874" s="162" t="s">
        <v>725</v>
      </c>
      <c r="C1874" s="183" t="s">
        <v>710</v>
      </c>
      <c r="D1874" s="124" t="s">
        <v>1495</v>
      </c>
      <c r="E1874" s="114" t="str">
        <f t="shared" si="349"/>
        <v>TRANSFORMADOR MARCA:Free State Transformers PT 8R PT 8R</v>
      </c>
      <c r="F1874" s="124"/>
      <c r="G1874" s="124" t="s">
        <v>1495</v>
      </c>
      <c r="H1874" s="124" t="s">
        <v>847</v>
      </c>
      <c r="I1874" s="124"/>
      <c r="J1874" s="124"/>
      <c r="K1874" s="124"/>
      <c r="L1874" s="124"/>
      <c r="M1874" s="124">
        <v>500</v>
      </c>
      <c r="N1874" s="124">
        <v>33</v>
      </c>
      <c r="O1874" s="21">
        <v>0.4</v>
      </c>
      <c r="P1874" s="124" t="s">
        <v>514</v>
      </c>
      <c r="Q1874" s="124">
        <v>2004</v>
      </c>
      <c r="R1874" s="161" t="s">
        <v>914</v>
      </c>
      <c r="S1874" s="124" t="s">
        <v>1494</v>
      </c>
      <c r="T1874" s="116">
        <v>1200</v>
      </c>
      <c r="U1874" s="111">
        <v>45</v>
      </c>
      <c r="V1874" s="113">
        <f t="shared" si="350"/>
        <v>870.66666666666674</v>
      </c>
      <c r="W1874" s="113">
        <f t="shared" si="351"/>
        <v>329.33333333333326</v>
      </c>
      <c r="X1874" s="112">
        <f t="shared" si="352"/>
        <v>329333.33333333326</v>
      </c>
      <c r="Y1874" s="111"/>
      <c r="Z1874" s="110">
        <f t="shared" si="348"/>
        <v>32</v>
      </c>
      <c r="AA1874" s="109">
        <f t="shared" si="353"/>
        <v>60</v>
      </c>
      <c r="AB1874" s="109">
        <f t="shared" si="354"/>
        <v>60000</v>
      </c>
      <c r="AC1874" s="108">
        <f t="shared" si="355"/>
        <v>1140</v>
      </c>
      <c r="AD1874" s="107">
        <f t="shared" si="356"/>
        <v>2.2222222222222223E-2</v>
      </c>
      <c r="AE1874" s="106">
        <f t="shared" si="357"/>
        <v>25.333333333333336</v>
      </c>
      <c r="AF1874" s="105">
        <f t="shared" si="358"/>
        <v>354.66666666666657</v>
      </c>
      <c r="AG1874" s="105">
        <f t="shared" si="359"/>
        <v>845.33333333333337</v>
      </c>
    </row>
    <row r="1875" spans="1:1029" s="88" customFormat="1" x14ac:dyDescent="0.35">
      <c r="A1875" s="21">
        <v>10141103</v>
      </c>
      <c r="B1875" s="115" t="s">
        <v>496</v>
      </c>
      <c r="C1875" s="183" t="s">
        <v>495</v>
      </c>
      <c r="D1875" s="21"/>
      <c r="E1875" s="114" t="str">
        <f t="shared" si="349"/>
        <v xml:space="preserve">TRANSFORMADOR AUXILIAR MARCA:BEST PEMBA </v>
      </c>
      <c r="F1875" s="21"/>
      <c r="G1875" s="21" t="s">
        <v>237</v>
      </c>
      <c r="H1875" s="21" t="s">
        <v>237</v>
      </c>
      <c r="I1875" s="21" t="s">
        <v>237</v>
      </c>
      <c r="J1875" s="21"/>
      <c r="K1875" s="57"/>
      <c r="L1875" s="57"/>
      <c r="M1875" s="61">
        <v>250</v>
      </c>
      <c r="N1875" s="21">
        <v>33</v>
      </c>
      <c r="O1875" s="21" t="s">
        <v>581</v>
      </c>
      <c r="P1875" s="124">
        <v>3</v>
      </c>
      <c r="Q1875" s="21">
        <v>2004</v>
      </c>
      <c r="R1875" s="21" t="s">
        <v>215</v>
      </c>
      <c r="S1875" s="21">
        <v>46380</v>
      </c>
      <c r="T1875" s="116">
        <v>991</v>
      </c>
      <c r="U1875" s="137">
        <v>45</v>
      </c>
      <c r="V1875" s="113">
        <f t="shared" si="350"/>
        <v>719.02555555555557</v>
      </c>
      <c r="W1875" s="113">
        <f t="shared" si="351"/>
        <v>271.97444444444443</v>
      </c>
      <c r="X1875" s="112">
        <f t="shared" si="352"/>
        <v>271974.44444444444</v>
      </c>
      <c r="Y1875" s="111"/>
      <c r="Z1875" s="110">
        <f t="shared" si="348"/>
        <v>32</v>
      </c>
      <c r="AA1875" s="109">
        <f t="shared" si="353"/>
        <v>49.550000000000004</v>
      </c>
      <c r="AB1875" s="109">
        <f t="shared" si="354"/>
        <v>49550.000000000007</v>
      </c>
      <c r="AC1875" s="108">
        <f t="shared" si="355"/>
        <v>941.45</v>
      </c>
      <c r="AD1875" s="107">
        <f t="shared" si="356"/>
        <v>2.2222222222222223E-2</v>
      </c>
      <c r="AE1875" s="106">
        <f t="shared" si="357"/>
        <v>20.921111111111113</v>
      </c>
      <c r="AF1875" s="105">
        <f t="shared" si="358"/>
        <v>292.89555555555552</v>
      </c>
      <c r="AG1875" s="105">
        <f t="shared" si="359"/>
        <v>698.10444444444443</v>
      </c>
      <c r="AH1875" s="104"/>
      <c r="AI1875" s="104"/>
      <c r="AJ1875" s="104"/>
      <c r="AK1875" s="104"/>
      <c r="AL1875" s="104"/>
      <c r="AM1875" s="104"/>
      <c r="AN1875" s="104"/>
      <c r="AO1875" s="104"/>
      <c r="AP1875" s="104"/>
      <c r="AQ1875" s="104"/>
      <c r="AR1875" s="104"/>
      <c r="AS1875" s="104"/>
      <c r="AT1875" s="104"/>
      <c r="AU1875" s="104"/>
      <c r="AV1875" s="104"/>
      <c r="AW1875" s="104"/>
      <c r="AX1875" s="104"/>
      <c r="AY1875" s="104"/>
      <c r="AZ1875" s="104"/>
      <c r="BA1875" s="104"/>
      <c r="BB1875" s="104"/>
      <c r="BC1875" s="104"/>
      <c r="BD1875" s="104"/>
      <c r="BE1875" s="104"/>
      <c r="BF1875" s="104"/>
      <c r="BG1875" s="104"/>
      <c r="BH1875" s="104"/>
      <c r="BI1875" s="104"/>
      <c r="BJ1875" s="104"/>
      <c r="BK1875" s="104"/>
      <c r="BL1875" s="104"/>
      <c r="BM1875" s="104"/>
      <c r="BN1875" s="104"/>
      <c r="BO1875" s="104"/>
      <c r="BP1875" s="104"/>
      <c r="BQ1875" s="104"/>
      <c r="BR1875" s="104"/>
      <c r="BS1875" s="104"/>
      <c r="BT1875" s="104"/>
      <c r="BU1875" s="104"/>
      <c r="BV1875" s="104"/>
      <c r="BW1875" s="104"/>
      <c r="BX1875" s="104"/>
      <c r="BY1875" s="104"/>
      <c r="BZ1875" s="104"/>
      <c r="CA1875" s="104"/>
      <c r="CB1875" s="104"/>
      <c r="CC1875" s="104"/>
      <c r="CD1875" s="104"/>
      <c r="CE1875" s="104"/>
      <c r="CF1875" s="104"/>
      <c r="CG1875" s="104"/>
      <c r="CH1875" s="104"/>
      <c r="CI1875" s="104"/>
      <c r="CJ1875" s="104"/>
      <c r="CK1875" s="104"/>
      <c r="CL1875" s="104"/>
      <c r="CM1875" s="104"/>
      <c r="CN1875" s="104"/>
      <c r="CO1875" s="104"/>
      <c r="CP1875" s="104"/>
      <c r="CQ1875" s="104"/>
      <c r="CR1875" s="104"/>
      <c r="CS1875" s="104"/>
      <c r="CT1875" s="104"/>
      <c r="CU1875" s="104"/>
      <c r="CV1875" s="104"/>
      <c r="CW1875" s="104"/>
      <c r="CX1875" s="104"/>
      <c r="CY1875" s="104"/>
      <c r="CZ1875" s="104"/>
      <c r="DA1875" s="104"/>
      <c r="DB1875" s="104"/>
      <c r="DC1875" s="104"/>
      <c r="DD1875" s="104"/>
      <c r="DE1875" s="104"/>
      <c r="DF1875" s="104"/>
      <c r="DG1875" s="104"/>
      <c r="DH1875" s="104"/>
      <c r="DI1875" s="104"/>
      <c r="DJ1875" s="104"/>
      <c r="DK1875" s="104"/>
      <c r="DL1875" s="104"/>
      <c r="DM1875" s="104"/>
      <c r="DN1875" s="104"/>
      <c r="DO1875" s="104"/>
      <c r="DP1875" s="104"/>
      <c r="DQ1875" s="104"/>
      <c r="DR1875" s="104"/>
      <c r="DS1875" s="104"/>
      <c r="DT1875" s="104"/>
      <c r="DU1875" s="104"/>
      <c r="DV1875" s="104"/>
      <c r="DW1875" s="104"/>
      <c r="DX1875" s="104"/>
      <c r="DY1875" s="104"/>
      <c r="DZ1875" s="104"/>
      <c r="EA1875" s="104"/>
      <c r="EB1875" s="104"/>
      <c r="EC1875" s="104"/>
      <c r="ED1875" s="104"/>
      <c r="EE1875" s="104"/>
      <c r="EF1875" s="104"/>
      <c r="EG1875" s="104"/>
      <c r="EH1875" s="104"/>
      <c r="EI1875" s="104"/>
      <c r="EJ1875" s="104"/>
      <c r="EK1875" s="104"/>
      <c r="EL1875" s="104"/>
      <c r="EM1875" s="104"/>
      <c r="EN1875" s="104"/>
      <c r="EO1875" s="104"/>
      <c r="EP1875" s="104"/>
      <c r="EQ1875" s="104"/>
      <c r="ER1875" s="104"/>
      <c r="ES1875" s="104"/>
      <c r="ET1875" s="104"/>
      <c r="EU1875" s="104"/>
      <c r="EV1875" s="104"/>
      <c r="EW1875" s="104"/>
      <c r="EX1875" s="104"/>
      <c r="EY1875" s="104"/>
      <c r="EZ1875" s="104"/>
      <c r="FA1875" s="104"/>
      <c r="FB1875" s="104"/>
      <c r="FC1875" s="104"/>
      <c r="FD1875" s="104"/>
      <c r="FE1875" s="104"/>
      <c r="FF1875" s="104"/>
      <c r="FG1875" s="104"/>
      <c r="FH1875" s="104"/>
      <c r="FI1875" s="104"/>
      <c r="FJ1875" s="104"/>
      <c r="FK1875" s="104"/>
      <c r="FL1875" s="104"/>
      <c r="FM1875" s="104"/>
      <c r="FN1875" s="104"/>
      <c r="FO1875" s="104"/>
      <c r="FP1875" s="104"/>
      <c r="FQ1875" s="104"/>
      <c r="FR1875" s="104"/>
      <c r="FS1875" s="104"/>
      <c r="FT1875" s="104"/>
      <c r="FU1875" s="104"/>
      <c r="FV1875" s="104"/>
      <c r="FW1875" s="104"/>
      <c r="FX1875" s="104"/>
      <c r="FY1875" s="104"/>
      <c r="FZ1875" s="104"/>
      <c r="GA1875" s="104"/>
      <c r="GB1875" s="104"/>
      <c r="GC1875" s="104"/>
      <c r="GD1875" s="104"/>
      <c r="GE1875" s="104"/>
      <c r="GF1875" s="104"/>
      <c r="GG1875" s="104"/>
      <c r="GH1875" s="104"/>
      <c r="GI1875" s="104"/>
      <c r="GJ1875" s="104"/>
      <c r="GK1875" s="104"/>
      <c r="GL1875" s="104"/>
      <c r="GM1875" s="104"/>
      <c r="GN1875" s="104"/>
      <c r="GO1875" s="104"/>
      <c r="GP1875" s="104"/>
      <c r="GQ1875" s="104"/>
      <c r="GR1875" s="104"/>
      <c r="GS1875" s="104"/>
      <c r="GT1875" s="104"/>
      <c r="GU1875" s="104"/>
      <c r="GV1875" s="104"/>
      <c r="GW1875" s="104"/>
      <c r="GX1875" s="104"/>
      <c r="GY1875" s="104"/>
      <c r="GZ1875" s="104"/>
      <c r="HA1875" s="104"/>
      <c r="HB1875" s="104"/>
      <c r="HC1875" s="104"/>
      <c r="HD1875" s="104"/>
      <c r="HE1875" s="104"/>
      <c r="HF1875" s="104"/>
      <c r="HG1875" s="104"/>
      <c r="HH1875" s="104"/>
      <c r="HI1875" s="104"/>
      <c r="HJ1875" s="104"/>
      <c r="HK1875" s="104"/>
      <c r="HL1875" s="104"/>
      <c r="HM1875" s="104"/>
      <c r="HN1875" s="104"/>
      <c r="HO1875" s="104"/>
      <c r="HP1875" s="104"/>
      <c r="HQ1875" s="104"/>
      <c r="HR1875" s="104"/>
      <c r="HS1875" s="104"/>
      <c r="HT1875" s="104"/>
      <c r="HU1875" s="104"/>
      <c r="HV1875" s="104"/>
      <c r="HW1875" s="104"/>
      <c r="HX1875" s="104"/>
      <c r="HY1875" s="104"/>
      <c r="HZ1875" s="104"/>
      <c r="IA1875" s="104"/>
      <c r="IB1875" s="104"/>
      <c r="IC1875" s="104"/>
      <c r="ID1875" s="104"/>
      <c r="IE1875" s="104"/>
      <c r="IF1875" s="104"/>
      <c r="IG1875" s="104"/>
      <c r="IH1875" s="104"/>
      <c r="II1875" s="104"/>
      <c r="IJ1875" s="104"/>
      <c r="IK1875" s="104"/>
      <c r="IL1875" s="104"/>
      <c r="IM1875" s="104"/>
      <c r="IN1875" s="104"/>
      <c r="IO1875" s="104"/>
      <c r="IP1875" s="104"/>
      <c r="IQ1875" s="104"/>
      <c r="IR1875" s="104"/>
      <c r="IS1875" s="104"/>
      <c r="IT1875" s="104"/>
      <c r="IU1875" s="104"/>
      <c r="IV1875" s="104"/>
      <c r="IW1875" s="104"/>
      <c r="IX1875" s="104"/>
      <c r="IY1875" s="104"/>
      <c r="IZ1875" s="104"/>
      <c r="JA1875" s="104"/>
      <c r="JB1875" s="104"/>
      <c r="JC1875" s="104"/>
      <c r="JD1875" s="104"/>
      <c r="JE1875" s="104"/>
      <c r="JF1875" s="104"/>
      <c r="JG1875" s="104"/>
      <c r="JH1875" s="104"/>
      <c r="JI1875" s="104"/>
      <c r="JJ1875" s="104"/>
      <c r="JK1875" s="104"/>
      <c r="JL1875" s="104"/>
      <c r="JM1875" s="104"/>
      <c r="JN1875" s="104"/>
      <c r="JO1875" s="104"/>
      <c r="JP1875" s="104"/>
      <c r="JQ1875" s="104"/>
      <c r="JR1875" s="104"/>
      <c r="JS1875" s="104"/>
      <c r="JT1875" s="104"/>
      <c r="JU1875" s="104"/>
      <c r="JV1875" s="104"/>
      <c r="JW1875" s="104"/>
      <c r="JX1875" s="104"/>
      <c r="JY1875" s="104"/>
      <c r="JZ1875" s="104"/>
      <c r="KA1875" s="104"/>
      <c r="KB1875" s="104"/>
      <c r="KC1875" s="104"/>
      <c r="KD1875" s="104"/>
      <c r="KE1875" s="104"/>
      <c r="KF1875" s="104"/>
      <c r="KG1875" s="104"/>
      <c r="KH1875" s="104"/>
      <c r="KI1875" s="104"/>
      <c r="KJ1875" s="104"/>
      <c r="KK1875" s="104"/>
      <c r="KL1875" s="104"/>
      <c r="KM1875" s="104"/>
      <c r="KN1875" s="104"/>
      <c r="KO1875" s="104"/>
      <c r="KP1875" s="104"/>
      <c r="KQ1875" s="104"/>
      <c r="KR1875" s="104"/>
      <c r="KS1875" s="104"/>
      <c r="KT1875" s="104"/>
      <c r="KU1875" s="104"/>
      <c r="KV1875" s="104"/>
      <c r="KW1875" s="104"/>
      <c r="KX1875" s="104"/>
      <c r="KY1875" s="104"/>
      <c r="KZ1875" s="104"/>
      <c r="LA1875" s="104"/>
      <c r="LB1875" s="104"/>
      <c r="LC1875" s="104"/>
      <c r="LD1875" s="104"/>
      <c r="LE1875" s="104"/>
      <c r="LF1875" s="104"/>
      <c r="LG1875" s="104"/>
      <c r="LH1875" s="104"/>
      <c r="LI1875" s="104"/>
      <c r="LJ1875" s="104"/>
      <c r="LK1875" s="104"/>
      <c r="LL1875" s="104"/>
      <c r="LM1875" s="104"/>
      <c r="LN1875" s="104"/>
      <c r="LO1875" s="104"/>
      <c r="LP1875" s="104"/>
      <c r="LQ1875" s="104"/>
      <c r="LR1875" s="104"/>
      <c r="LS1875" s="104"/>
      <c r="LT1875" s="104"/>
      <c r="LU1875" s="104"/>
      <c r="LV1875" s="104"/>
      <c r="LW1875" s="104"/>
      <c r="LX1875" s="104"/>
      <c r="LY1875" s="104"/>
      <c r="LZ1875" s="104"/>
      <c r="MA1875" s="104"/>
      <c r="MB1875" s="104"/>
      <c r="MC1875" s="104"/>
      <c r="MD1875" s="104"/>
      <c r="ME1875" s="104"/>
      <c r="MF1875" s="104"/>
      <c r="MG1875" s="104"/>
      <c r="MH1875" s="104"/>
      <c r="MI1875" s="104"/>
      <c r="MJ1875" s="104"/>
      <c r="MK1875" s="104"/>
      <c r="ML1875" s="104"/>
      <c r="MM1875" s="104"/>
      <c r="MN1875" s="104"/>
      <c r="MO1875" s="104"/>
      <c r="MP1875" s="104"/>
      <c r="MQ1875" s="104"/>
      <c r="MR1875" s="104"/>
      <c r="MS1875" s="104"/>
      <c r="MT1875" s="104"/>
      <c r="MU1875" s="104"/>
      <c r="MV1875" s="104"/>
      <c r="MW1875" s="104"/>
      <c r="MX1875" s="104"/>
      <c r="MY1875" s="104"/>
      <c r="MZ1875" s="104"/>
      <c r="NA1875" s="104"/>
      <c r="NB1875" s="104"/>
      <c r="NC1875" s="104"/>
      <c r="ND1875" s="104"/>
      <c r="NE1875" s="104"/>
      <c r="NF1875" s="104"/>
      <c r="NG1875" s="104"/>
      <c r="NH1875" s="104"/>
      <c r="NI1875" s="104"/>
      <c r="NJ1875" s="104"/>
      <c r="NK1875" s="104"/>
      <c r="NL1875" s="104"/>
      <c r="NM1875" s="104"/>
      <c r="NN1875" s="104"/>
      <c r="NO1875" s="104"/>
      <c r="NP1875" s="104"/>
      <c r="NQ1875" s="104"/>
      <c r="NR1875" s="104"/>
      <c r="NS1875" s="104"/>
      <c r="NT1875" s="104"/>
      <c r="NU1875" s="104"/>
      <c r="NV1875" s="104"/>
      <c r="NW1875" s="104"/>
      <c r="NX1875" s="104"/>
      <c r="NY1875" s="104"/>
      <c r="NZ1875" s="104"/>
      <c r="OA1875" s="104"/>
      <c r="OB1875" s="104"/>
      <c r="OC1875" s="104"/>
      <c r="OD1875" s="104"/>
      <c r="OE1875" s="104"/>
      <c r="OF1875" s="104"/>
      <c r="OG1875" s="104"/>
      <c r="OH1875" s="104"/>
      <c r="OI1875" s="104"/>
      <c r="OJ1875" s="104"/>
      <c r="OK1875" s="104"/>
      <c r="OL1875" s="104"/>
      <c r="OM1875" s="104"/>
      <c r="ON1875" s="104"/>
      <c r="OO1875" s="104"/>
      <c r="OP1875" s="104"/>
      <c r="OQ1875" s="104"/>
      <c r="OR1875" s="104"/>
      <c r="OS1875" s="104"/>
      <c r="OT1875" s="104"/>
      <c r="OU1875" s="104"/>
      <c r="OV1875" s="104"/>
      <c r="OW1875" s="104"/>
      <c r="OX1875" s="104"/>
      <c r="OY1875" s="104"/>
      <c r="OZ1875" s="104"/>
      <c r="PA1875" s="104"/>
      <c r="PB1875" s="104"/>
      <c r="PC1875" s="104"/>
      <c r="PD1875" s="104"/>
      <c r="PE1875" s="104"/>
      <c r="PF1875" s="104"/>
      <c r="PG1875" s="104"/>
      <c r="PH1875" s="104"/>
      <c r="PI1875" s="104"/>
      <c r="PJ1875" s="104"/>
      <c r="PK1875" s="104"/>
      <c r="PL1875" s="104"/>
      <c r="PM1875" s="104"/>
      <c r="PN1875" s="104"/>
      <c r="PO1875" s="104"/>
      <c r="PP1875" s="104"/>
      <c r="PQ1875" s="104"/>
      <c r="PR1875" s="104"/>
      <c r="PS1875" s="104"/>
      <c r="PT1875" s="104"/>
      <c r="PU1875" s="104"/>
      <c r="PV1875" s="104"/>
      <c r="PW1875" s="104"/>
      <c r="PX1875" s="104"/>
      <c r="PY1875" s="104"/>
      <c r="PZ1875" s="104"/>
      <c r="QA1875" s="104"/>
      <c r="QB1875" s="104"/>
      <c r="QC1875" s="104"/>
      <c r="QD1875" s="104"/>
      <c r="QE1875" s="104"/>
      <c r="QF1875" s="104"/>
      <c r="QG1875" s="104"/>
      <c r="QH1875" s="104"/>
      <c r="QI1875" s="104"/>
      <c r="QJ1875" s="104"/>
      <c r="QK1875" s="104"/>
      <c r="QL1875" s="104"/>
      <c r="QM1875" s="104"/>
      <c r="QN1875" s="104"/>
      <c r="QO1875" s="104"/>
      <c r="QP1875" s="104"/>
      <c r="QQ1875" s="104"/>
      <c r="QR1875" s="104"/>
      <c r="QS1875" s="104"/>
      <c r="QT1875" s="104"/>
      <c r="QU1875" s="104"/>
      <c r="QV1875" s="104"/>
      <c r="QW1875" s="104"/>
      <c r="QX1875" s="104"/>
      <c r="QY1875" s="104"/>
      <c r="QZ1875" s="104"/>
      <c r="RA1875" s="104"/>
      <c r="RB1875" s="104"/>
      <c r="RC1875" s="104"/>
      <c r="RD1875" s="104"/>
      <c r="RE1875" s="104"/>
      <c r="RF1875" s="104"/>
      <c r="RG1875" s="104"/>
      <c r="RH1875" s="104"/>
      <c r="RI1875" s="104"/>
      <c r="RJ1875" s="104"/>
      <c r="RK1875" s="104"/>
      <c r="RL1875" s="104"/>
      <c r="RM1875" s="104"/>
      <c r="RN1875" s="104"/>
      <c r="RO1875" s="104"/>
      <c r="RP1875" s="104"/>
      <c r="RQ1875" s="104"/>
      <c r="RR1875" s="104"/>
      <c r="RS1875" s="104"/>
      <c r="RT1875" s="104"/>
      <c r="RU1875" s="104"/>
      <c r="RV1875" s="104"/>
      <c r="RW1875" s="104"/>
      <c r="RX1875" s="104"/>
      <c r="RY1875" s="104"/>
      <c r="RZ1875" s="104"/>
      <c r="SA1875" s="104"/>
      <c r="SB1875" s="104"/>
      <c r="SC1875" s="104"/>
      <c r="SD1875" s="104"/>
      <c r="SE1875" s="104"/>
      <c r="SF1875" s="104"/>
      <c r="SG1875" s="104"/>
      <c r="SH1875" s="104"/>
      <c r="SI1875" s="104"/>
      <c r="SJ1875" s="104"/>
      <c r="SK1875" s="104"/>
      <c r="SL1875" s="104"/>
      <c r="SM1875" s="104"/>
      <c r="SN1875" s="104"/>
      <c r="SO1875" s="104"/>
      <c r="SP1875" s="104"/>
      <c r="SQ1875" s="104"/>
      <c r="SR1875" s="104"/>
      <c r="SS1875" s="104"/>
      <c r="ST1875" s="104"/>
      <c r="SU1875" s="104"/>
      <c r="SV1875" s="104"/>
      <c r="SW1875" s="104"/>
      <c r="SX1875" s="104"/>
      <c r="SY1875" s="104"/>
      <c r="SZ1875" s="104"/>
      <c r="TA1875" s="104"/>
      <c r="TB1875" s="104"/>
      <c r="TC1875" s="104"/>
      <c r="TD1875" s="104"/>
      <c r="TE1875" s="104"/>
      <c r="TF1875" s="104"/>
      <c r="TG1875" s="104"/>
      <c r="TH1875" s="104"/>
      <c r="TI1875" s="104"/>
      <c r="TJ1875" s="104"/>
      <c r="TK1875" s="104"/>
      <c r="TL1875" s="104"/>
      <c r="TM1875" s="104"/>
      <c r="TN1875" s="104"/>
      <c r="TO1875" s="104"/>
      <c r="TP1875" s="104"/>
      <c r="TQ1875" s="104"/>
      <c r="TR1875" s="104"/>
      <c r="TS1875" s="104"/>
      <c r="TT1875" s="104"/>
      <c r="TU1875" s="104"/>
      <c r="TV1875" s="104"/>
      <c r="TW1875" s="104"/>
      <c r="TX1875" s="104"/>
      <c r="TY1875" s="104"/>
      <c r="TZ1875" s="104"/>
      <c r="UA1875" s="104"/>
      <c r="UB1875" s="104"/>
      <c r="UC1875" s="104"/>
      <c r="UD1875" s="104"/>
      <c r="UE1875" s="104"/>
      <c r="UF1875" s="104"/>
      <c r="UG1875" s="104"/>
      <c r="UH1875" s="104"/>
      <c r="UI1875" s="104"/>
      <c r="UJ1875" s="104"/>
      <c r="UK1875" s="104"/>
      <c r="UL1875" s="104"/>
      <c r="UM1875" s="104"/>
      <c r="UN1875" s="104"/>
      <c r="UO1875" s="104"/>
      <c r="UP1875" s="104"/>
      <c r="UQ1875" s="104"/>
      <c r="UR1875" s="104"/>
      <c r="US1875" s="104"/>
      <c r="UT1875" s="104"/>
      <c r="UU1875" s="104"/>
      <c r="UV1875" s="104"/>
      <c r="UW1875" s="104"/>
      <c r="UX1875" s="104"/>
      <c r="UY1875" s="104"/>
      <c r="UZ1875" s="104"/>
      <c r="VA1875" s="104"/>
      <c r="VB1875" s="104"/>
      <c r="VC1875" s="104"/>
      <c r="VD1875" s="104"/>
      <c r="VE1875" s="104"/>
      <c r="VF1875" s="104"/>
      <c r="VG1875" s="104"/>
      <c r="VH1875" s="104"/>
      <c r="VI1875" s="104"/>
      <c r="VJ1875" s="104"/>
      <c r="VK1875" s="104"/>
      <c r="VL1875" s="104"/>
      <c r="VM1875" s="104"/>
      <c r="VN1875" s="104"/>
      <c r="VO1875" s="104"/>
      <c r="VP1875" s="104"/>
      <c r="VQ1875" s="104"/>
      <c r="VR1875" s="104"/>
      <c r="VS1875" s="104"/>
      <c r="VT1875" s="104"/>
      <c r="VU1875" s="104"/>
      <c r="VV1875" s="104"/>
      <c r="VW1875" s="104"/>
      <c r="VX1875" s="104"/>
      <c r="VY1875" s="104"/>
      <c r="VZ1875" s="104"/>
      <c r="WA1875" s="104"/>
      <c r="WB1875" s="104"/>
      <c r="WC1875" s="104"/>
      <c r="WD1875" s="104"/>
      <c r="WE1875" s="104"/>
      <c r="WF1875" s="104"/>
      <c r="WG1875" s="104"/>
      <c r="WH1875" s="104"/>
      <c r="WI1875" s="104"/>
      <c r="WJ1875" s="104"/>
      <c r="WK1875" s="104"/>
      <c r="WL1875" s="104"/>
      <c r="WM1875" s="104"/>
      <c r="WN1875" s="104"/>
      <c r="WO1875" s="104"/>
      <c r="WP1875" s="104"/>
      <c r="WQ1875" s="104"/>
      <c r="WR1875" s="104"/>
      <c r="WS1875" s="104"/>
      <c r="WT1875" s="104"/>
      <c r="WU1875" s="104"/>
      <c r="WV1875" s="104"/>
      <c r="WW1875" s="104"/>
      <c r="WX1875" s="104"/>
      <c r="WY1875" s="104"/>
      <c r="WZ1875" s="104"/>
      <c r="XA1875" s="104"/>
      <c r="XB1875" s="104"/>
      <c r="XC1875" s="104"/>
      <c r="XD1875" s="104"/>
      <c r="XE1875" s="104"/>
      <c r="XF1875" s="104"/>
      <c r="XG1875" s="104"/>
      <c r="XH1875" s="104"/>
      <c r="XI1875" s="104"/>
      <c r="XJ1875" s="104"/>
      <c r="XK1875" s="104"/>
      <c r="XL1875" s="104"/>
      <c r="XM1875" s="104"/>
      <c r="XN1875" s="104"/>
      <c r="XO1875" s="104"/>
      <c r="XP1875" s="104"/>
      <c r="XQ1875" s="104"/>
      <c r="XR1875" s="104"/>
      <c r="XS1875" s="104"/>
      <c r="XT1875" s="104"/>
      <c r="XU1875" s="104"/>
      <c r="XV1875" s="104"/>
      <c r="XW1875" s="104"/>
      <c r="XX1875" s="104"/>
      <c r="XY1875" s="104"/>
      <c r="XZ1875" s="104"/>
      <c r="YA1875" s="104"/>
      <c r="YB1875" s="104"/>
      <c r="YC1875" s="104"/>
      <c r="YD1875" s="104"/>
      <c r="YE1875" s="104"/>
      <c r="YF1875" s="104"/>
      <c r="YG1875" s="104"/>
      <c r="YH1875" s="104"/>
      <c r="YI1875" s="104"/>
      <c r="YJ1875" s="104"/>
      <c r="YK1875" s="104"/>
      <c r="YL1875" s="104"/>
      <c r="YM1875" s="104"/>
      <c r="YN1875" s="104"/>
      <c r="YO1875" s="104"/>
      <c r="YP1875" s="104"/>
      <c r="YQ1875" s="104"/>
      <c r="YR1875" s="104"/>
      <c r="YS1875" s="104"/>
      <c r="YT1875" s="104"/>
      <c r="YU1875" s="104"/>
      <c r="YV1875" s="104"/>
      <c r="YW1875" s="104"/>
      <c r="YX1875" s="104"/>
      <c r="YY1875" s="104"/>
      <c r="YZ1875" s="104"/>
      <c r="ZA1875" s="104"/>
      <c r="ZB1875" s="104"/>
      <c r="ZC1875" s="104"/>
      <c r="ZD1875" s="104"/>
      <c r="ZE1875" s="104"/>
      <c r="ZF1875" s="104"/>
      <c r="ZG1875" s="104"/>
      <c r="ZH1875" s="104"/>
      <c r="ZI1875" s="104"/>
      <c r="ZJ1875" s="104"/>
      <c r="ZK1875" s="104"/>
      <c r="ZL1875" s="104"/>
      <c r="ZM1875" s="104"/>
      <c r="ZN1875" s="104"/>
      <c r="ZO1875" s="104"/>
      <c r="ZP1875" s="104"/>
      <c r="ZQ1875" s="104"/>
      <c r="ZR1875" s="104"/>
      <c r="ZS1875" s="104"/>
      <c r="ZT1875" s="104"/>
      <c r="ZU1875" s="104"/>
      <c r="ZV1875" s="104"/>
      <c r="ZW1875" s="104"/>
      <c r="ZX1875" s="104"/>
      <c r="ZY1875" s="104"/>
      <c r="ZZ1875" s="104"/>
      <c r="AAA1875" s="104"/>
      <c r="AAB1875" s="104"/>
      <c r="AAC1875" s="104"/>
      <c r="AAD1875" s="104"/>
      <c r="AAE1875" s="104"/>
      <c r="AAF1875" s="104"/>
      <c r="AAG1875" s="104"/>
      <c r="AAH1875" s="104"/>
      <c r="AAI1875" s="104"/>
      <c r="AAJ1875" s="104"/>
      <c r="AAK1875" s="104"/>
      <c r="AAL1875" s="104"/>
      <c r="AAM1875" s="104"/>
      <c r="AAN1875" s="104"/>
      <c r="AAO1875" s="104"/>
      <c r="AAP1875" s="104"/>
      <c r="AAQ1875" s="104"/>
      <c r="AAR1875" s="104"/>
      <c r="AAS1875" s="104"/>
      <c r="AAT1875" s="104"/>
      <c r="AAU1875" s="104"/>
      <c r="AAV1875" s="104"/>
      <c r="AAW1875" s="104"/>
      <c r="AAX1875" s="104"/>
      <c r="AAY1875" s="104"/>
      <c r="AAZ1875" s="104"/>
      <c r="ABA1875" s="104"/>
      <c r="ABB1875" s="104"/>
      <c r="ABC1875" s="104"/>
      <c r="ABD1875" s="104"/>
      <c r="ABE1875" s="104"/>
      <c r="ABF1875" s="104"/>
      <c r="ABG1875" s="104"/>
      <c r="ABH1875" s="104"/>
      <c r="ABI1875" s="104"/>
      <c r="ABJ1875" s="104"/>
      <c r="ABK1875" s="104"/>
      <c r="ABL1875" s="104"/>
      <c r="ABM1875" s="104"/>
      <c r="ABN1875" s="104"/>
      <c r="ABO1875" s="104"/>
      <c r="ABP1875" s="104"/>
      <c r="ABQ1875" s="104"/>
      <c r="ABR1875" s="104"/>
      <c r="ABS1875" s="104"/>
      <c r="ABT1875" s="104"/>
      <c r="ABU1875" s="104"/>
      <c r="ABV1875" s="104"/>
      <c r="ABW1875" s="104"/>
      <c r="ABX1875" s="104"/>
      <c r="ABY1875" s="104"/>
      <c r="ABZ1875" s="104"/>
      <c r="ACA1875" s="104"/>
      <c r="ACB1875" s="104"/>
      <c r="ACC1875" s="104"/>
      <c r="ACD1875" s="104"/>
      <c r="ACE1875" s="104"/>
      <c r="ACF1875" s="104"/>
      <c r="ACG1875" s="104"/>
      <c r="ACH1875" s="104"/>
      <c r="ACI1875" s="104"/>
      <c r="ACJ1875" s="104"/>
      <c r="ACK1875" s="104"/>
      <c r="ACL1875" s="104"/>
      <c r="ACM1875" s="104"/>
      <c r="ACN1875" s="104"/>
      <c r="ACO1875" s="104"/>
      <c r="ACP1875" s="104"/>
      <c r="ACQ1875" s="104"/>
      <c r="ACR1875" s="104"/>
      <c r="ACS1875" s="104"/>
      <c r="ACT1875" s="104"/>
      <c r="ACU1875" s="104"/>
      <c r="ACV1875" s="104"/>
      <c r="ACW1875" s="104"/>
      <c r="ACX1875" s="104"/>
      <c r="ACY1875" s="104"/>
      <c r="ACZ1875" s="104"/>
      <c r="ADA1875" s="104"/>
      <c r="ADB1875" s="104"/>
      <c r="ADC1875" s="104"/>
      <c r="ADD1875" s="104"/>
      <c r="ADE1875" s="104"/>
      <c r="ADF1875" s="104"/>
      <c r="ADG1875" s="104"/>
      <c r="ADH1875" s="104"/>
      <c r="ADI1875" s="104"/>
      <c r="ADJ1875" s="104"/>
      <c r="ADK1875" s="104"/>
      <c r="ADL1875" s="104"/>
      <c r="ADM1875" s="104"/>
      <c r="ADN1875" s="104"/>
      <c r="ADO1875" s="104"/>
      <c r="ADP1875" s="104"/>
      <c r="ADQ1875" s="104"/>
      <c r="ADR1875" s="104"/>
      <c r="ADS1875" s="104"/>
      <c r="ADT1875" s="104"/>
      <c r="ADU1875" s="104"/>
      <c r="ADV1875" s="104"/>
      <c r="ADW1875" s="104"/>
      <c r="ADX1875" s="104"/>
      <c r="ADY1875" s="104"/>
      <c r="ADZ1875" s="104"/>
      <c r="AEA1875" s="104"/>
      <c r="AEB1875" s="104"/>
      <c r="AEC1875" s="104"/>
      <c r="AED1875" s="104"/>
      <c r="AEE1875" s="104"/>
      <c r="AEF1875" s="104"/>
      <c r="AEG1875" s="104"/>
      <c r="AEH1875" s="104"/>
      <c r="AEI1875" s="104"/>
      <c r="AEJ1875" s="104"/>
      <c r="AEK1875" s="104"/>
      <c r="AEL1875" s="104"/>
      <c r="AEM1875" s="104"/>
      <c r="AEN1875" s="104"/>
      <c r="AEO1875" s="104"/>
      <c r="AEP1875" s="104"/>
      <c r="AEQ1875" s="104"/>
      <c r="AER1875" s="104"/>
      <c r="AES1875" s="104"/>
      <c r="AET1875" s="104"/>
      <c r="AEU1875" s="104"/>
      <c r="AEV1875" s="104"/>
      <c r="AEW1875" s="104"/>
      <c r="AEX1875" s="104"/>
      <c r="AEY1875" s="104"/>
      <c r="AEZ1875" s="104"/>
      <c r="AFA1875" s="104"/>
      <c r="AFB1875" s="104"/>
      <c r="AFC1875" s="104"/>
      <c r="AFD1875" s="104"/>
      <c r="AFE1875" s="104"/>
      <c r="AFF1875" s="104"/>
      <c r="AFG1875" s="104"/>
      <c r="AFH1875" s="104"/>
      <c r="AFI1875" s="104"/>
      <c r="AFJ1875" s="104"/>
      <c r="AFK1875" s="104"/>
      <c r="AFL1875" s="104"/>
      <c r="AFM1875" s="104"/>
      <c r="AFN1875" s="104"/>
      <c r="AFO1875" s="104"/>
      <c r="AFP1875" s="104"/>
      <c r="AFQ1875" s="104"/>
      <c r="AFR1875" s="104"/>
      <c r="AFS1875" s="104"/>
      <c r="AFT1875" s="104"/>
      <c r="AFU1875" s="104"/>
      <c r="AFV1875" s="104"/>
      <c r="AFW1875" s="104"/>
      <c r="AFX1875" s="104"/>
      <c r="AFY1875" s="104"/>
      <c r="AFZ1875" s="104"/>
      <c r="AGA1875" s="104"/>
      <c r="AGB1875" s="104"/>
      <c r="AGC1875" s="104"/>
      <c r="AGD1875" s="104"/>
      <c r="AGE1875" s="104"/>
      <c r="AGF1875" s="104"/>
      <c r="AGG1875" s="104"/>
      <c r="AGH1875" s="104"/>
      <c r="AGI1875" s="104"/>
      <c r="AGJ1875" s="104"/>
      <c r="AGK1875" s="104"/>
      <c r="AGL1875" s="104"/>
      <c r="AGM1875" s="104"/>
      <c r="AGN1875" s="104"/>
      <c r="AGO1875" s="104"/>
      <c r="AGP1875" s="104"/>
      <c r="AGQ1875" s="104"/>
      <c r="AGR1875" s="104"/>
      <c r="AGS1875" s="104"/>
      <c r="AGT1875" s="104"/>
      <c r="AGU1875" s="104"/>
      <c r="AGV1875" s="104"/>
      <c r="AGW1875" s="104"/>
      <c r="AGX1875" s="104"/>
      <c r="AGY1875" s="104"/>
      <c r="AGZ1875" s="104"/>
      <c r="AHA1875" s="104"/>
      <c r="AHB1875" s="104"/>
      <c r="AHC1875" s="104"/>
      <c r="AHD1875" s="104"/>
      <c r="AHE1875" s="104"/>
      <c r="AHF1875" s="104"/>
      <c r="AHG1875" s="104"/>
      <c r="AHH1875" s="104"/>
      <c r="AHI1875" s="104"/>
      <c r="AHJ1875" s="104"/>
      <c r="AHK1875" s="104"/>
      <c r="AHL1875" s="104"/>
      <c r="AHM1875" s="104"/>
      <c r="AHN1875" s="104"/>
      <c r="AHO1875" s="104"/>
      <c r="AHP1875" s="104"/>
      <c r="AHQ1875" s="104"/>
      <c r="AHR1875" s="104"/>
      <c r="AHS1875" s="104"/>
      <c r="AHT1875" s="104"/>
      <c r="AHU1875" s="104"/>
      <c r="AHV1875" s="104"/>
      <c r="AHW1875" s="104"/>
      <c r="AHX1875" s="104"/>
      <c r="AHY1875" s="104"/>
      <c r="AHZ1875" s="104"/>
      <c r="AIA1875" s="104"/>
      <c r="AIB1875" s="104"/>
      <c r="AIC1875" s="104"/>
      <c r="AID1875" s="104"/>
      <c r="AIE1875" s="104"/>
      <c r="AIF1875" s="104"/>
      <c r="AIG1875" s="104"/>
      <c r="AIH1875" s="104"/>
      <c r="AII1875" s="104"/>
      <c r="AIJ1875" s="104"/>
      <c r="AIK1875" s="104"/>
      <c r="AIL1875" s="104"/>
      <c r="AIM1875" s="104"/>
      <c r="AIN1875" s="104"/>
      <c r="AIO1875" s="104"/>
      <c r="AIP1875" s="104"/>
      <c r="AIQ1875" s="104"/>
      <c r="AIR1875" s="104"/>
      <c r="AIS1875" s="104"/>
      <c r="AIT1875" s="104"/>
      <c r="AIU1875" s="104"/>
      <c r="AIV1875" s="104"/>
      <c r="AIW1875" s="104"/>
      <c r="AIX1875" s="104"/>
      <c r="AIY1875" s="104"/>
      <c r="AIZ1875" s="104"/>
      <c r="AJA1875" s="104"/>
      <c r="AJB1875" s="104"/>
      <c r="AJC1875" s="104"/>
      <c r="AJD1875" s="104"/>
      <c r="AJE1875" s="104"/>
      <c r="AJF1875" s="104"/>
      <c r="AJG1875" s="104"/>
      <c r="AJH1875" s="104"/>
      <c r="AJI1875" s="104"/>
      <c r="AJJ1875" s="104"/>
      <c r="AJK1875" s="104"/>
      <c r="AJL1875" s="104"/>
      <c r="AJM1875" s="104"/>
      <c r="AJN1875" s="104"/>
      <c r="AJO1875" s="104"/>
      <c r="AJP1875" s="104"/>
      <c r="AJQ1875" s="104"/>
      <c r="AJR1875" s="104"/>
      <c r="AJS1875" s="104"/>
      <c r="AJT1875" s="104"/>
      <c r="AJU1875" s="104"/>
      <c r="AJV1875" s="104"/>
      <c r="AJW1875" s="104"/>
      <c r="AJX1875" s="104"/>
      <c r="AJY1875" s="104"/>
      <c r="AJZ1875" s="104"/>
      <c r="AKA1875" s="104"/>
      <c r="AKB1875" s="104"/>
      <c r="AKC1875" s="104"/>
      <c r="AKD1875" s="104"/>
      <c r="AKE1875" s="104"/>
      <c r="AKF1875" s="104"/>
      <c r="AKG1875" s="104"/>
      <c r="AKH1875" s="104"/>
      <c r="AKI1875" s="104"/>
      <c r="AKJ1875" s="104"/>
      <c r="AKK1875" s="104"/>
      <c r="AKL1875" s="104"/>
      <c r="AKM1875" s="104"/>
      <c r="AKN1875" s="104"/>
      <c r="AKO1875" s="104"/>
      <c r="AKP1875" s="104"/>
      <c r="AKQ1875" s="104"/>
      <c r="AKR1875" s="104"/>
      <c r="AKS1875" s="104"/>
      <c r="AKT1875" s="104"/>
      <c r="AKU1875" s="104"/>
      <c r="AKV1875" s="104"/>
      <c r="AKW1875" s="104"/>
      <c r="AKX1875" s="104"/>
      <c r="AKY1875" s="104"/>
      <c r="AKZ1875" s="104"/>
      <c r="ALA1875" s="104"/>
      <c r="ALB1875" s="104"/>
      <c r="ALC1875" s="104"/>
      <c r="ALD1875" s="104"/>
      <c r="ALE1875" s="104"/>
      <c r="ALF1875" s="104"/>
      <c r="ALG1875" s="104"/>
      <c r="ALH1875" s="104"/>
      <c r="ALI1875" s="104"/>
      <c r="ALJ1875" s="104"/>
      <c r="ALK1875" s="104"/>
      <c r="ALL1875" s="104"/>
      <c r="ALM1875" s="104"/>
      <c r="ALN1875" s="104"/>
      <c r="ALO1875" s="104"/>
      <c r="ALP1875" s="104"/>
      <c r="ALQ1875" s="104"/>
      <c r="ALR1875" s="104"/>
      <c r="ALS1875" s="104"/>
      <c r="ALT1875" s="104"/>
      <c r="ALU1875" s="104"/>
      <c r="ALV1875" s="104"/>
      <c r="ALW1875" s="104"/>
      <c r="ALX1875" s="104"/>
      <c r="ALY1875" s="104"/>
      <c r="ALZ1875" s="104"/>
      <c r="AMA1875" s="104"/>
      <c r="AMB1875" s="104"/>
      <c r="AMC1875" s="104"/>
      <c r="AMD1875" s="104"/>
      <c r="AME1875" s="104"/>
      <c r="AMF1875" s="104"/>
      <c r="AMG1875" s="104"/>
      <c r="AMH1875" s="104"/>
      <c r="AMI1875" s="104"/>
      <c r="AMJ1875" s="104"/>
      <c r="AMK1875" s="104"/>
      <c r="AML1875" s="104"/>
      <c r="AMM1875" s="104"/>
      <c r="AMN1875" s="104"/>
      <c r="AMO1875" s="104"/>
    </row>
    <row r="1876" spans="1:1029" s="88" customFormat="1" x14ac:dyDescent="0.35">
      <c r="A1876" s="21">
        <v>10141103</v>
      </c>
      <c r="B1876" s="176" t="s">
        <v>496</v>
      </c>
      <c r="C1876" s="183" t="s">
        <v>495</v>
      </c>
      <c r="D1876" s="61"/>
      <c r="E1876" s="114" t="str">
        <f t="shared" si="349"/>
        <v xml:space="preserve">TRANSFORMADOR AUXILIAR MARCA:BEST PS PEMBA </v>
      </c>
      <c r="F1876" s="61"/>
      <c r="G1876" s="61" t="s">
        <v>612</v>
      </c>
      <c r="H1876" s="61" t="s">
        <v>237</v>
      </c>
      <c r="I1876" s="61" t="s">
        <v>237</v>
      </c>
      <c r="J1876" s="61"/>
      <c r="K1876" s="57" t="s">
        <v>217</v>
      </c>
      <c r="L1876" s="57" t="s">
        <v>216</v>
      </c>
      <c r="M1876" s="61" t="s">
        <v>611</v>
      </c>
      <c r="N1876" s="61">
        <v>11</v>
      </c>
      <c r="O1876" s="61" t="s">
        <v>581</v>
      </c>
      <c r="P1876" s="61">
        <v>3</v>
      </c>
      <c r="Q1876" s="61">
        <v>2004</v>
      </c>
      <c r="R1876" s="61" t="s">
        <v>215</v>
      </c>
      <c r="S1876" s="61">
        <v>46343</v>
      </c>
      <c r="T1876" s="116">
        <v>991</v>
      </c>
      <c r="U1876" s="137">
        <v>45</v>
      </c>
      <c r="V1876" s="113">
        <f t="shared" si="350"/>
        <v>719.02555555555557</v>
      </c>
      <c r="W1876" s="113">
        <f t="shared" si="351"/>
        <v>271.97444444444443</v>
      </c>
      <c r="X1876" s="112">
        <f t="shared" si="352"/>
        <v>271974.44444444444</v>
      </c>
      <c r="Y1876" s="111"/>
      <c r="Z1876" s="110">
        <f t="shared" si="348"/>
        <v>32</v>
      </c>
      <c r="AA1876" s="109">
        <f t="shared" si="353"/>
        <v>49.550000000000004</v>
      </c>
      <c r="AB1876" s="109">
        <f t="shared" si="354"/>
        <v>49550.000000000007</v>
      </c>
      <c r="AC1876" s="108">
        <f t="shared" si="355"/>
        <v>941.45</v>
      </c>
      <c r="AD1876" s="107">
        <f t="shared" si="356"/>
        <v>2.2222222222222223E-2</v>
      </c>
      <c r="AE1876" s="106">
        <f t="shared" si="357"/>
        <v>20.921111111111113</v>
      </c>
      <c r="AF1876" s="105">
        <f t="shared" si="358"/>
        <v>292.89555555555552</v>
      </c>
      <c r="AG1876" s="105">
        <f t="shared" si="359"/>
        <v>698.10444444444443</v>
      </c>
      <c r="AH1876" s="104"/>
      <c r="AI1876" s="104"/>
      <c r="AJ1876" s="104"/>
      <c r="AK1876" s="104"/>
      <c r="AL1876" s="104"/>
      <c r="AM1876" s="104"/>
      <c r="AN1876" s="104"/>
      <c r="AO1876" s="104"/>
      <c r="AP1876" s="104"/>
      <c r="AQ1876" s="104"/>
      <c r="AR1876" s="104"/>
      <c r="AS1876" s="104"/>
      <c r="AT1876" s="104"/>
      <c r="AU1876" s="104"/>
      <c r="AV1876" s="104"/>
      <c r="AW1876" s="104"/>
      <c r="AX1876" s="104"/>
      <c r="AY1876" s="104"/>
      <c r="AZ1876" s="104"/>
      <c r="BA1876" s="104"/>
      <c r="BB1876" s="104"/>
      <c r="BC1876" s="104"/>
      <c r="BD1876" s="104"/>
      <c r="BE1876" s="104"/>
      <c r="BF1876" s="104"/>
      <c r="BG1876" s="104"/>
      <c r="BH1876" s="104"/>
      <c r="BI1876" s="104"/>
      <c r="BJ1876" s="104"/>
      <c r="BK1876" s="104"/>
      <c r="BL1876" s="104"/>
      <c r="BM1876" s="104"/>
      <c r="BN1876" s="104"/>
      <c r="BO1876" s="104"/>
      <c r="BP1876" s="104"/>
      <c r="BQ1876" s="104"/>
      <c r="BR1876" s="104"/>
      <c r="BS1876" s="104"/>
      <c r="BT1876" s="104"/>
      <c r="BU1876" s="104"/>
      <c r="BV1876" s="104"/>
      <c r="BW1876" s="104"/>
      <c r="BX1876" s="104"/>
      <c r="BY1876" s="104"/>
      <c r="BZ1876" s="104"/>
      <c r="CA1876" s="104"/>
      <c r="CB1876" s="104"/>
      <c r="CC1876" s="104"/>
      <c r="CD1876" s="104"/>
      <c r="CE1876" s="104"/>
      <c r="CF1876" s="104"/>
      <c r="CG1876" s="104"/>
      <c r="CH1876" s="104"/>
      <c r="CI1876" s="104"/>
      <c r="CJ1876" s="104"/>
      <c r="CK1876" s="104"/>
      <c r="CL1876" s="104"/>
      <c r="CM1876" s="104"/>
      <c r="CN1876" s="104"/>
      <c r="CO1876" s="104"/>
      <c r="CP1876" s="104"/>
      <c r="CQ1876" s="104"/>
      <c r="CR1876" s="104"/>
      <c r="CS1876" s="104"/>
      <c r="CT1876" s="104"/>
      <c r="CU1876" s="104"/>
      <c r="CV1876" s="104"/>
      <c r="CW1876" s="104"/>
      <c r="CX1876" s="104"/>
      <c r="CY1876" s="104"/>
      <c r="CZ1876" s="104"/>
      <c r="DA1876" s="104"/>
      <c r="DB1876" s="104"/>
      <c r="DC1876" s="104"/>
      <c r="DD1876" s="104"/>
      <c r="DE1876" s="104"/>
      <c r="DF1876" s="104"/>
      <c r="DG1876" s="104"/>
      <c r="DH1876" s="104"/>
      <c r="DI1876" s="104"/>
      <c r="DJ1876" s="104"/>
      <c r="DK1876" s="104"/>
      <c r="DL1876" s="104"/>
      <c r="DM1876" s="104"/>
      <c r="DN1876" s="104"/>
      <c r="DO1876" s="104"/>
      <c r="DP1876" s="104"/>
      <c r="DQ1876" s="104"/>
      <c r="DR1876" s="104"/>
      <c r="DS1876" s="104"/>
      <c r="DT1876" s="104"/>
      <c r="DU1876" s="104"/>
      <c r="DV1876" s="104"/>
      <c r="DW1876" s="104"/>
      <c r="DX1876" s="104"/>
      <c r="DY1876" s="104"/>
      <c r="DZ1876" s="104"/>
      <c r="EA1876" s="104"/>
      <c r="EB1876" s="104"/>
      <c r="EC1876" s="104"/>
      <c r="ED1876" s="104"/>
      <c r="EE1876" s="104"/>
      <c r="EF1876" s="104"/>
      <c r="EG1876" s="104"/>
      <c r="EH1876" s="104"/>
      <c r="EI1876" s="104"/>
      <c r="EJ1876" s="104"/>
      <c r="EK1876" s="104"/>
      <c r="EL1876" s="104"/>
      <c r="EM1876" s="104"/>
      <c r="EN1876" s="104"/>
      <c r="EO1876" s="104"/>
      <c r="EP1876" s="104"/>
      <c r="EQ1876" s="104"/>
      <c r="ER1876" s="104"/>
      <c r="ES1876" s="104"/>
      <c r="ET1876" s="104"/>
      <c r="EU1876" s="104"/>
      <c r="EV1876" s="104"/>
      <c r="EW1876" s="104"/>
      <c r="EX1876" s="104"/>
      <c r="EY1876" s="104"/>
      <c r="EZ1876" s="104"/>
      <c r="FA1876" s="104"/>
      <c r="FB1876" s="104"/>
      <c r="FC1876" s="104"/>
      <c r="FD1876" s="104"/>
      <c r="FE1876" s="104"/>
      <c r="FF1876" s="104"/>
      <c r="FG1876" s="104"/>
      <c r="FH1876" s="104"/>
      <c r="FI1876" s="104"/>
      <c r="FJ1876" s="104"/>
      <c r="FK1876" s="104"/>
      <c r="FL1876" s="104"/>
      <c r="FM1876" s="104"/>
      <c r="FN1876" s="104"/>
      <c r="FO1876" s="104"/>
      <c r="FP1876" s="104"/>
      <c r="FQ1876" s="104"/>
      <c r="FR1876" s="104"/>
      <c r="FS1876" s="104"/>
      <c r="FT1876" s="104"/>
      <c r="FU1876" s="104"/>
      <c r="FV1876" s="104"/>
      <c r="FW1876" s="104"/>
      <c r="FX1876" s="104"/>
      <c r="FY1876" s="104"/>
      <c r="FZ1876" s="104"/>
      <c r="GA1876" s="104"/>
      <c r="GB1876" s="104"/>
      <c r="GC1876" s="104"/>
      <c r="GD1876" s="104"/>
      <c r="GE1876" s="104"/>
      <c r="GF1876" s="104"/>
      <c r="GG1876" s="104"/>
      <c r="GH1876" s="104"/>
      <c r="GI1876" s="104"/>
      <c r="GJ1876" s="104"/>
      <c r="GK1876" s="104"/>
      <c r="GL1876" s="104"/>
      <c r="GM1876" s="104"/>
      <c r="GN1876" s="104"/>
      <c r="GO1876" s="104"/>
      <c r="GP1876" s="104"/>
      <c r="GQ1876" s="104"/>
      <c r="GR1876" s="104"/>
      <c r="GS1876" s="104"/>
      <c r="GT1876" s="104"/>
      <c r="GU1876" s="104"/>
      <c r="GV1876" s="104"/>
      <c r="GW1876" s="104"/>
      <c r="GX1876" s="104"/>
      <c r="GY1876" s="104"/>
      <c r="GZ1876" s="104"/>
      <c r="HA1876" s="104"/>
      <c r="HB1876" s="104"/>
      <c r="HC1876" s="104"/>
      <c r="HD1876" s="104"/>
      <c r="HE1876" s="104"/>
      <c r="HF1876" s="104"/>
      <c r="HG1876" s="104"/>
      <c r="HH1876" s="104"/>
      <c r="HI1876" s="104"/>
      <c r="HJ1876" s="104"/>
      <c r="HK1876" s="104"/>
      <c r="HL1876" s="104"/>
      <c r="HM1876" s="104"/>
      <c r="HN1876" s="104"/>
      <c r="HO1876" s="104"/>
      <c r="HP1876" s="104"/>
      <c r="HQ1876" s="104"/>
      <c r="HR1876" s="104"/>
      <c r="HS1876" s="104"/>
      <c r="HT1876" s="104"/>
      <c r="HU1876" s="104"/>
      <c r="HV1876" s="104"/>
      <c r="HW1876" s="104"/>
      <c r="HX1876" s="104"/>
      <c r="HY1876" s="104"/>
      <c r="HZ1876" s="104"/>
      <c r="IA1876" s="104"/>
      <c r="IB1876" s="104"/>
      <c r="IC1876" s="104"/>
      <c r="ID1876" s="104"/>
      <c r="IE1876" s="104"/>
      <c r="IF1876" s="104"/>
      <c r="IG1876" s="104"/>
      <c r="IH1876" s="104"/>
      <c r="II1876" s="104"/>
      <c r="IJ1876" s="104"/>
      <c r="IK1876" s="104"/>
      <c r="IL1876" s="104"/>
      <c r="IM1876" s="104"/>
      <c r="IN1876" s="104"/>
      <c r="IO1876" s="104"/>
      <c r="IP1876" s="104"/>
      <c r="IQ1876" s="104"/>
      <c r="IR1876" s="104"/>
      <c r="IS1876" s="104"/>
      <c r="IT1876" s="104"/>
      <c r="IU1876" s="104"/>
      <c r="IV1876" s="104"/>
      <c r="IW1876" s="104"/>
      <c r="IX1876" s="104"/>
      <c r="IY1876" s="104"/>
      <c r="IZ1876" s="104"/>
      <c r="JA1876" s="104"/>
      <c r="JB1876" s="104"/>
      <c r="JC1876" s="104"/>
      <c r="JD1876" s="104"/>
      <c r="JE1876" s="104"/>
      <c r="JF1876" s="104"/>
      <c r="JG1876" s="104"/>
      <c r="JH1876" s="104"/>
      <c r="JI1876" s="104"/>
      <c r="JJ1876" s="104"/>
      <c r="JK1876" s="104"/>
      <c r="JL1876" s="104"/>
      <c r="JM1876" s="104"/>
      <c r="JN1876" s="104"/>
      <c r="JO1876" s="104"/>
      <c r="JP1876" s="104"/>
      <c r="JQ1876" s="104"/>
      <c r="JR1876" s="104"/>
      <c r="JS1876" s="104"/>
      <c r="JT1876" s="104"/>
      <c r="JU1876" s="104"/>
      <c r="JV1876" s="104"/>
      <c r="JW1876" s="104"/>
      <c r="JX1876" s="104"/>
      <c r="JY1876" s="104"/>
      <c r="JZ1876" s="104"/>
      <c r="KA1876" s="104"/>
      <c r="KB1876" s="104"/>
      <c r="KC1876" s="104"/>
      <c r="KD1876" s="104"/>
      <c r="KE1876" s="104"/>
      <c r="KF1876" s="104"/>
      <c r="KG1876" s="104"/>
      <c r="KH1876" s="104"/>
      <c r="KI1876" s="104"/>
      <c r="KJ1876" s="104"/>
      <c r="KK1876" s="104"/>
      <c r="KL1876" s="104"/>
      <c r="KM1876" s="104"/>
      <c r="KN1876" s="104"/>
      <c r="KO1876" s="104"/>
      <c r="KP1876" s="104"/>
      <c r="KQ1876" s="104"/>
      <c r="KR1876" s="104"/>
      <c r="KS1876" s="104"/>
      <c r="KT1876" s="104"/>
      <c r="KU1876" s="104"/>
      <c r="KV1876" s="104"/>
      <c r="KW1876" s="104"/>
      <c r="KX1876" s="104"/>
      <c r="KY1876" s="104"/>
      <c r="KZ1876" s="104"/>
      <c r="LA1876" s="104"/>
      <c r="LB1876" s="104"/>
      <c r="LC1876" s="104"/>
      <c r="LD1876" s="104"/>
      <c r="LE1876" s="104"/>
      <c r="LF1876" s="104"/>
      <c r="LG1876" s="104"/>
      <c r="LH1876" s="104"/>
      <c r="LI1876" s="104"/>
      <c r="LJ1876" s="104"/>
      <c r="LK1876" s="104"/>
      <c r="LL1876" s="104"/>
      <c r="LM1876" s="104"/>
      <c r="LN1876" s="104"/>
      <c r="LO1876" s="104"/>
      <c r="LP1876" s="104"/>
      <c r="LQ1876" s="104"/>
      <c r="LR1876" s="104"/>
      <c r="LS1876" s="104"/>
      <c r="LT1876" s="104"/>
      <c r="LU1876" s="104"/>
      <c r="LV1876" s="104"/>
      <c r="LW1876" s="104"/>
      <c r="LX1876" s="104"/>
      <c r="LY1876" s="104"/>
      <c r="LZ1876" s="104"/>
      <c r="MA1876" s="104"/>
      <c r="MB1876" s="104"/>
      <c r="MC1876" s="104"/>
      <c r="MD1876" s="104"/>
      <c r="ME1876" s="104"/>
      <c r="MF1876" s="104"/>
      <c r="MG1876" s="104"/>
      <c r="MH1876" s="104"/>
      <c r="MI1876" s="104"/>
      <c r="MJ1876" s="104"/>
      <c r="MK1876" s="104"/>
      <c r="ML1876" s="104"/>
      <c r="MM1876" s="104"/>
      <c r="MN1876" s="104"/>
      <c r="MO1876" s="104"/>
      <c r="MP1876" s="104"/>
      <c r="MQ1876" s="104"/>
      <c r="MR1876" s="104"/>
      <c r="MS1876" s="104"/>
      <c r="MT1876" s="104"/>
      <c r="MU1876" s="104"/>
      <c r="MV1876" s="104"/>
      <c r="MW1876" s="104"/>
      <c r="MX1876" s="104"/>
      <c r="MY1876" s="104"/>
      <c r="MZ1876" s="104"/>
      <c r="NA1876" s="104"/>
      <c r="NB1876" s="104"/>
      <c r="NC1876" s="104"/>
      <c r="ND1876" s="104"/>
      <c r="NE1876" s="104"/>
      <c r="NF1876" s="104"/>
      <c r="NG1876" s="104"/>
      <c r="NH1876" s="104"/>
      <c r="NI1876" s="104"/>
      <c r="NJ1876" s="104"/>
      <c r="NK1876" s="104"/>
      <c r="NL1876" s="104"/>
      <c r="NM1876" s="104"/>
      <c r="NN1876" s="104"/>
      <c r="NO1876" s="104"/>
      <c r="NP1876" s="104"/>
      <c r="NQ1876" s="104"/>
      <c r="NR1876" s="104"/>
      <c r="NS1876" s="104"/>
      <c r="NT1876" s="104"/>
      <c r="NU1876" s="104"/>
      <c r="NV1876" s="104"/>
      <c r="NW1876" s="104"/>
      <c r="NX1876" s="104"/>
      <c r="NY1876" s="104"/>
      <c r="NZ1876" s="104"/>
      <c r="OA1876" s="104"/>
      <c r="OB1876" s="104"/>
      <c r="OC1876" s="104"/>
      <c r="OD1876" s="104"/>
      <c r="OE1876" s="104"/>
      <c r="OF1876" s="104"/>
      <c r="OG1876" s="104"/>
      <c r="OH1876" s="104"/>
      <c r="OI1876" s="104"/>
      <c r="OJ1876" s="104"/>
      <c r="OK1876" s="104"/>
      <c r="OL1876" s="104"/>
      <c r="OM1876" s="104"/>
      <c r="ON1876" s="104"/>
      <c r="OO1876" s="104"/>
      <c r="OP1876" s="104"/>
      <c r="OQ1876" s="104"/>
      <c r="OR1876" s="104"/>
      <c r="OS1876" s="104"/>
      <c r="OT1876" s="104"/>
      <c r="OU1876" s="104"/>
      <c r="OV1876" s="104"/>
      <c r="OW1876" s="104"/>
      <c r="OX1876" s="104"/>
      <c r="OY1876" s="104"/>
      <c r="OZ1876" s="104"/>
      <c r="PA1876" s="104"/>
      <c r="PB1876" s="104"/>
      <c r="PC1876" s="104"/>
      <c r="PD1876" s="104"/>
      <c r="PE1876" s="104"/>
      <c r="PF1876" s="104"/>
      <c r="PG1876" s="104"/>
      <c r="PH1876" s="104"/>
      <c r="PI1876" s="104"/>
      <c r="PJ1876" s="104"/>
      <c r="PK1876" s="104"/>
      <c r="PL1876" s="104"/>
      <c r="PM1876" s="104"/>
      <c r="PN1876" s="104"/>
      <c r="PO1876" s="104"/>
      <c r="PP1876" s="104"/>
      <c r="PQ1876" s="104"/>
      <c r="PR1876" s="104"/>
      <c r="PS1876" s="104"/>
      <c r="PT1876" s="104"/>
      <c r="PU1876" s="104"/>
      <c r="PV1876" s="104"/>
      <c r="PW1876" s="104"/>
      <c r="PX1876" s="104"/>
      <c r="PY1876" s="104"/>
      <c r="PZ1876" s="104"/>
      <c r="QA1876" s="104"/>
      <c r="QB1876" s="104"/>
      <c r="QC1876" s="104"/>
      <c r="QD1876" s="104"/>
      <c r="QE1876" s="104"/>
      <c r="QF1876" s="104"/>
      <c r="QG1876" s="104"/>
      <c r="QH1876" s="104"/>
      <c r="QI1876" s="104"/>
      <c r="QJ1876" s="104"/>
      <c r="QK1876" s="104"/>
      <c r="QL1876" s="104"/>
      <c r="QM1876" s="104"/>
      <c r="QN1876" s="104"/>
      <c r="QO1876" s="104"/>
      <c r="QP1876" s="104"/>
      <c r="QQ1876" s="104"/>
      <c r="QR1876" s="104"/>
      <c r="QS1876" s="104"/>
      <c r="QT1876" s="104"/>
      <c r="QU1876" s="104"/>
      <c r="QV1876" s="104"/>
      <c r="QW1876" s="104"/>
      <c r="QX1876" s="104"/>
      <c r="QY1876" s="104"/>
      <c r="QZ1876" s="104"/>
      <c r="RA1876" s="104"/>
      <c r="RB1876" s="104"/>
      <c r="RC1876" s="104"/>
      <c r="RD1876" s="104"/>
      <c r="RE1876" s="104"/>
      <c r="RF1876" s="104"/>
      <c r="RG1876" s="104"/>
      <c r="RH1876" s="104"/>
      <c r="RI1876" s="104"/>
      <c r="RJ1876" s="104"/>
      <c r="RK1876" s="104"/>
      <c r="RL1876" s="104"/>
      <c r="RM1876" s="104"/>
      <c r="RN1876" s="104"/>
      <c r="RO1876" s="104"/>
      <c r="RP1876" s="104"/>
      <c r="RQ1876" s="104"/>
      <c r="RR1876" s="104"/>
      <c r="RS1876" s="104"/>
      <c r="RT1876" s="104"/>
      <c r="RU1876" s="104"/>
      <c r="RV1876" s="104"/>
      <c r="RW1876" s="104"/>
      <c r="RX1876" s="104"/>
      <c r="RY1876" s="104"/>
      <c r="RZ1876" s="104"/>
      <c r="SA1876" s="104"/>
      <c r="SB1876" s="104"/>
      <c r="SC1876" s="104"/>
      <c r="SD1876" s="104"/>
      <c r="SE1876" s="104"/>
      <c r="SF1876" s="104"/>
      <c r="SG1876" s="104"/>
      <c r="SH1876" s="104"/>
      <c r="SI1876" s="104"/>
      <c r="SJ1876" s="104"/>
      <c r="SK1876" s="104"/>
      <c r="SL1876" s="104"/>
      <c r="SM1876" s="104"/>
      <c r="SN1876" s="104"/>
      <c r="SO1876" s="104"/>
      <c r="SP1876" s="104"/>
      <c r="SQ1876" s="104"/>
      <c r="SR1876" s="104"/>
      <c r="SS1876" s="104"/>
      <c r="ST1876" s="104"/>
      <c r="SU1876" s="104"/>
      <c r="SV1876" s="104"/>
      <c r="SW1876" s="104"/>
      <c r="SX1876" s="104"/>
      <c r="SY1876" s="104"/>
      <c r="SZ1876" s="104"/>
      <c r="TA1876" s="104"/>
      <c r="TB1876" s="104"/>
      <c r="TC1876" s="104"/>
      <c r="TD1876" s="104"/>
      <c r="TE1876" s="104"/>
      <c r="TF1876" s="104"/>
      <c r="TG1876" s="104"/>
      <c r="TH1876" s="104"/>
      <c r="TI1876" s="104"/>
      <c r="TJ1876" s="104"/>
      <c r="TK1876" s="104"/>
      <c r="TL1876" s="104"/>
      <c r="TM1876" s="104"/>
      <c r="TN1876" s="104"/>
      <c r="TO1876" s="104"/>
      <c r="TP1876" s="104"/>
      <c r="TQ1876" s="104"/>
      <c r="TR1876" s="104"/>
      <c r="TS1876" s="104"/>
      <c r="TT1876" s="104"/>
      <c r="TU1876" s="104"/>
      <c r="TV1876" s="104"/>
      <c r="TW1876" s="104"/>
      <c r="TX1876" s="104"/>
      <c r="TY1876" s="104"/>
      <c r="TZ1876" s="104"/>
      <c r="UA1876" s="104"/>
      <c r="UB1876" s="104"/>
      <c r="UC1876" s="104"/>
      <c r="UD1876" s="104"/>
      <c r="UE1876" s="104"/>
      <c r="UF1876" s="104"/>
      <c r="UG1876" s="104"/>
      <c r="UH1876" s="104"/>
      <c r="UI1876" s="104"/>
      <c r="UJ1876" s="104"/>
      <c r="UK1876" s="104"/>
      <c r="UL1876" s="104"/>
      <c r="UM1876" s="104"/>
      <c r="UN1876" s="104"/>
      <c r="UO1876" s="104"/>
      <c r="UP1876" s="104"/>
      <c r="UQ1876" s="104"/>
      <c r="UR1876" s="104"/>
      <c r="US1876" s="104"/>
      <c r="UT1876" s="104"/>
      <c r="UU1876" s="104"/>
      <c r="UV1876" s="104"/>
      <c r="UW1876" s="104"/>
      <c r="UX1876" s="104"/>
      <c r="UY1876" s="104"/>
      <c r="UZ1876" s="104"/>
      <c r="VA1876" s="104"/>
      <c r="VB1876" s="104"/>
      <c r="VC1876" s="104"/>
      <c r="VD1876" s="104"/>
      <c r="VE1876" s="104"/>
      <c r="VF1876" s="104"/>
      <c r="VG1876" s="104"/>
      <c r="VH1876" s="104"/>
      <c r="VI1876" s="104"/>
      <c r="VJ1876" s="104"/>
      <c r="VK1876" s="104"/>
      <c r="VL1876" s="104"/>
      <c r="VM1876" s="104"/>
      <c r="VN1876" s="104"/>
      <c r="VO1876" s="104"/>
      <c r="VP1876" s="104"/>
      <c r="VQ1876" s="104"/>
      <c r="VR1876" s="104"/>
      <c r="VS1876" s="104"/>
      <c r="VT1876" s="104"/>
      <c r="VU1876" s="104"/>
      <c r="VV1876" s="104"/>
      <c r="VW1876" s="104"/>
      <c r="VX1876" s="104"/>
      <c r="VY1876" s="104"/>
      <c r="VZ1876" s="104"/>
      <c r="WA1876" s="104"/>
      <c r="WB1876" s="104"/>
      <c r="WC1876" s="104"/>
      <c r="WD1876" s="104"/>
      <c r="WE1876" s="104"/>
      <c r="WF1876" s="104"/>
      <c r="WG1876" s="104"/>
      <c r="WH1876" s="104"/>
      <c r="WI1876" s="104"/>
      <c r="WJ1876" s="104"/>
      <c r="WK1876" s="104"/>
      <c r="WL1876" s="104"/>
      <c r="WM1876" s="104"/>
      <c r="WN1876" s="104"/>
      <c r="WO1876" s="104"/>
      <c r="WP1876" s="104"/>
      <c r="WQ1876" s="104"/>
      <c r="WR1876" s="104"/>
      <c r="WS1876" s="104"/>
      <c r="WT1876" s="104"/>
      <c r="WU1876" s="104"/>
      <c r="WV1876" s="104"/>
      <c r="WW1876" s="104"/>
      <c r="WX1876" s="104"/>
      <c r="WY1876" s="104"/>
      <c r="WZ1876" s="104"/>
      <c r="XA1876" s="104"/>
      <c r="XB1876" s="104"/>
      <c r="XC1876" s="104"/>
      <c r="XD1876" s="104"/>
      <c r="XE1876" s="104"/>
      <c r="XF1876" s="104"/>
      <c r="XG1876" s="104"/>
      <c r="XH1876" s="104"/>
      <c r="XI1876" s="104"/>
      <c r="XJ1876" s="104"/>
      <c r="XK1876" s="104"/>
      <c r="XL1876" s="104"/>
      <c r="XM1876" s="104"/>
      <c r="XN1876" s="104"/>
      <c r="XO1876" s="104"/>
      <c r="XP1876" s="104"/>
      <c r="XQ1876" s="104"/>
      <c r="XR1876" s="104"/>
      <c r="XS1876" s="104"/>
      <c r="XT1876" s="104"/>
      <c r="XU1876" s="104"/>
      <c r="XV1876" s="104"/>
      <c r="XW1876" s="104"/>
      <c r="XX1876" s="104"/>
      <c r="XY1876" s="104"/>
      <c r="XZ1876" s="104"/>
      <c r="YA1876" s="104"/>
      <c r="YB1876" s="104"/>
      <c r="YC1876" s="104"/>
      <c r="YD1876" s="104"/>
      <c r="YE1876" s="104"/>
      <c r="YF1876" s="104"/>
      <c r="YG1876" s="104"/>
      <c r="YH1876" s="104"/>
      <c r="YI1876" s="104"/>
      <c r="YJ1876" s="104"/>
      <c r="YK1876" s="104"/>
      <c r="YL1876" s="104"/>
      <c r="YM1876" s="104"/>
      <c r="YN1876" s="104"/>
      <c r="YO1876" s="104"/>
      <c r="YP1876" s="104"/>
      <c r="YQ1876" s="104"/>
      <c r="YR1876" s="104"/>
      <c r="YS1876" s="104"/>
      <c r="YT1876" s="104"/>
      <c r="YU1876" s="104"/>
      <c r="YV1876" s="104"/>
      <c r="YW1876" s="104"/>
      <c r="YX1876" s="104"/>
      <c r="YY1876" s="104"/>
      <c r="YZ1876" s="104"/>
      <c r="ZA1876" s="104"/>
      <c r="ZB1876" s="104"/>
      <c r="ZC1876" s="104"/>
      <c r="ZD1876" s="104"/>
      <c r="ZE1876" s="104"/>
      <c r="ZF1876" s="104"/>
      <c r="ZG1876" s="104"/>
      <c r="ZH1876" s="104"/>
      <c r="ZI1876" s="104"/>
      <c r="ZJ1876" s="104"/>
      <c r="ZK1876" s="104"/>
      <c r="ZL1876" s="104"/>
      <c r="ZM1876" s="104"/>
      <c r="ZN1876" s="104"/>
      <c r="ZO1876" s="104"/>
      <c r="ZP1876" s="104"/>
      <c r="ZQ1876" s="104"/>
      <c r="ZR1876" s="104"/>
      <c r="ZS1876" s="104"/>
      <c r="ZT1876" s="104"/>
      <c r="ZU1876" s="104"/>
      <c r="ZV1876" s="104"/>
      <c r="ZW1876" s="104"/>
      <c r="ZX1876" s="104"/>
      <c r="ZY1876" s="104"/>
      <c r="ZZ1876" s="104"/>
      <c r="AAA1876" s="104"/>
      <c r="AAB1876" s="104"/>
      <c r="AAC1876" s="104"/>
      <c r="AAD1876" s="104"/>
      <c r="AAE1876" s="104"/>
      <c r="AAF1876" s="104"/>
      <c r="AAG1876" s="104"/>
      <c r="AAH1876" s="104"/>
      <c r="AAI1876" s="104"/>
      <c r="AAJ1876" s="104"/>
      <c r="AAK1876" s="104"/>
      <c r="AAL1876" s="104"/>
      <c r="AAM1876" s="104"/>
      <c r="AAN1876" s="104"/>
      <c r="AAO1876" s="104"/>
      <c r="AAP1876" s="104"/>
      <c r="AAQ1876" s="104"/>
      <c r="AAR1876" s="104"/>
      <c r="AAS1876" s="104"/>
      <c r="AAT1876" s="104"/>
      <c r="AAU1876" s="104"/>
      <c r="AAV1876" s="104"/>
      <c r="AAW1876" s="104"/>
      <c r="AAX1876" s="104"/>
      <c r="AAY1876" s="104"/>
      <c r="AAZ1876" s="104"/>
      <c r="ABA1876" s="104"/>
      <c r="ABB1876" s="104"/>
      <c r="ABC1876" s="104"/>
      <c r="ABD1876" s="104"/>
      <c r="ABE1876" s="104"/>
      <c r="ABF1876" s="104"/>
      <c r="ABG1876" s="104"/>
      <c r="ABH1876" s="104"/>
      <c r="ABI1876" s="104"/>
      <c r="ABJ1876" s="104"/>
      <c r="ABK1876" s="104"/>
      <c r="ABL1876" s="104"/>
      <c r="ABM1876" s="104"/>
      <c r="ABN1876" s="104"/>
      <c r="ABO1876" s="104"/>
      <c r="ABP1876" s="104"/>
      <c r="ABQ1876" s="104"/>
      <c r="ABR1876" s="104"/>
      <c r="ABS1876" s="104"/>
      <c r="ABT1876" s="104"/>
      <c r="ABU1876" s="104"/>
      <c r="ABV1876" s="104"/>
      <c r="ABW1876" s="104"/>
      <c r="ABX1876" s="104"/>
      <c r="ABY1876" s="104"/>
      <c r="ABZ1876" s="104"/>
      <c r="ACA1876" s="104"/>
      <c r="ACB1876" s="104"/>
      <c r="ACC1876" s="104"/>
      <c r="ACD1876" s="104"/>
      <c r="ACE1876" s="104"/>
      <c r="ACF1876" s="104"/>
      <c r="ACG1876" s="104"/>
      <c r="ACH1876" s="104"/>
      <c r="ACI1876" s="104"/>
      <c r="ACJ1876" s="104"/>
      <c r="ACK1876" s="104"/>
      <c r="ACL1876" s="104"/>
      <c r="ACM1876" s="104"/>
      <c r="ACN1876" s="104"/>
      <c r="ACO1876" s="104"/>
      <c r="ACP1876" s="104"/>
      <c r="ACQ1876" s="104"/>
      <c r="ACR1876" s="104"/>
      <c r="ACS1876" s="104"/>
      <c r="ACT1876" s="104"/>
      <c r="ACU1876" s="104"/>
      <c r="ACV1876" s="104"/>
      <c r="ACW1876" s="104"/>
      <c r="ACX1876" s="104"/>
      <c r="ACY1876" s="104"/>
      <c r="ACZ1876" s="104"/>
      <c r="ADA1876" s="104"/>
      <c r="ADB1876" s="104"/>
      <c r="ADC1876" s="104"/>
      <c r="ADD1876" s="104"/>
      <c r="ADE1876" s="104"/>
      <c r="ADF1876" s="104"/>
      <c r="ADG1876" s="104"/>
      <c r="ADH1876" s="104"/>
      <c r="ADI1876" s="104"/>
      <c r="ADJ1876" s="104"/>
      <c r="ADK1876" s="104"/>
      <c r="ADL1876" s="104"/>
      <c r="ADM1876" s="104"/>
      <c r="ADN1876" s="104"/>
      <c r="ADO1876" s="104"/>
      <c r="ADP1876" s="104"/>
      <c r="ADQ1876" s="104"/>
      <c r="ADR1876" s="104"/>
      <c r="ADS1876" s="104"/>
      <c r="ADT1876" s="104"/>
      <c r="ADU1876" s="104"/>
      <c r="ADV1876" s="104"/>
      <c r="ADW1876" s="104"/>
      <c r="ADX1876" s="104"/>
      <c r="ADY1876" s="104"/>
      <c r="ADZ1876" s="104"/>
      <c r="AEA1876" s="104"/>
      <c r="AEB1876" s="104"/>
      <c r="AEC1876" s="104"/>
      <c r="AED1876" s="104"/>
      <c r="AEE1876" s="104"/>
      <c r="AEF1876" s="104"/>
      <c r="AEG1876" s="104"/>
      <c r="AEH1876" s="104"/>
      <c r="AEI1876" s="104"/>
      <c r="AEJ1876" s="104"/>
      <c r="AEK1876" s="104"/>
      <c r="AEL1876" s="104"/>
      <c r="AEM1876" s="104"/>
      <c r="AEN1876" s="104"/>
      <c r="AEO1876" s="104"/>
      <c r="AEP1876" s="104"/>
      <c r="AEQ1876" s="104"/>
      <c r="AER1876" s="104"/>
      <c r="AES1876" s="104"/>
      <c r="AET1876" s="104"/>
      <c r="AEU1876" s="104"/>
      <c r="AEV1876" s="104"/>
      <c r="AEW1876" s="104"/>
      <c r="AEX1876" s="104"/>
      <c r="AEY1876" s="104"/>
      <c r="AEZ1876" s="104"/>
      <c r="AFA1876" s="104"/>
      <c r="AFB1876" s="104"/>
      <c r="AFC1876" s="104"/>
      <c r="AFD1876" s="104"/>
      <c r="AFE1876" s="104"/>
      <c r="AFF1876" s="104"/>
      <c r="AFG1876" s="104"/>
      <c r="AFH1876" s="104"/>
      <c r="AFI1876" s="104"/>
      <c r="AFJ1876" s="104"/>
      <c r="AFK1876" s="104"/>
      <c r="AFL1876" s="104"/>
      <c r="AFM1876" s="104"/>
      <c r="AFN1876" s="104"/>
      <c r="AFO1876" s="104"/>
      <c r="AFP1876" s="104"/>
      <c r="AFQ1876" s="104"/>
      <c r="AFR1876" s="104"/>
      <c r="AFS1876" s="104"/>
      <c r="AFT1876" s="104"/>
      <c r="AFU1876" s="104"/>
      <c r="AFV1876" s="104"/>
      <c r="AFW1876" s="104"/>
      <c r="AFX1876" s="104"/>
      <c r="AFY1876" s="104"/>
      <c r="AFZ1876" s="104"/>
      <c r="AGA1876" s="104"/>
      <c r="AGB1876" s="104"/>
      <c r="AGC1876" s="104"/>
      <c r="AGD1876" s="104"/>
      <c r="AGE1876" s="104"/>
      <c r="AGF1876" s="104"/>
      <c r="AGG1876" s="104"/>
      <c r="AGH1876" s="104"/>
      <c r="AGI1876" s="104"/>
      <c r="AGJ1876" s="104"/>
      <c r="AGK1876" s="104"/>
      <c r="AGL1876" s="104"/>
      <c r="AGM1876" s="104"/>
      <c r="AGN1876" s="104"/>
      <c r="AGO1876" s="104"/>
      <c r="AGP1876" s="104"/>
      <c r="AGQ1876" s="104"/>
      <c r="AGR1876" s="104"/>
      <c r="AGS1876" s="104"/>
      <c r="AGT1876" s="104"/>
      <c r="AGU1876" s="104"/>
      <c r="AGV1876" s="104"/>
      <c r="AGW1876" s="104"/>
      <c r="AGX1876" s="104"/>
      <c r="AGY1876" s="104"/>
      <c r="AGZ1876" s="104"/>
      <c r="AHA1876" s="104"/>
      <c r="AHB1876" s="104"/>
      <c r="AHC1876" s="104"/>
      <c r="AHD1876" s="104"/>
      <c r="AHE1876" s="104"/>
      <c r="AHF1876" s="104"/>
      <c r="AHG1876" s="104"/>
      <c r="AHH1876" s="104"/>
      <c r="AHI1876" s="104"/>
      <c r="AHJ1876" s="104"/>
      <c r="AHK1876" s="104"/>
      <c r="AHL1876" s="104"/>
      <c r="AHM1876" s="104"/>
      <c r="AHN1876" s="104"/>
      <c r="AHO1876" s="104"/>
      <c r="AHP1876" s="104"/>
      <c r="AHQ1876" s="104"/>
      <c r="AHR1876" s="104"/>
      <c r="AHS1876" s="104"/>
      <c r="AHT1876" s="104"/>
      <c r="AHU1876" s="104"/>
      <c r="AHV1876" s="104"/>
      <c r="AHW1876" s="104"/>
      <c r="AHX1876" s="104"/>
      <c r="AHY1876" s="104"/>
      <c r="AHZ1876" s="104"/>
      <c r="AIA1876" s="104"/>
      <c r="AIB1876" s="104"/>
      <c r="AIC1876" s="104"/>
      <c r="AID1876" s="104"/>
      <c r="AIE1876" s="104"/>
      <c r="AIF1876" s="104"/>
      <c r="AIG1876" s="104"/>
      <c r="AIH1876" s="104"/>
      <c r="AII1876" s="104"/>
      <c r="AIJ1876" s="104"/>
      <c r="AIK1876" s="104"/>
      <c r="AIL1876" s="104"/>
      <c r="AIM1876" s="104"/>
      <c r="AIN1876" s="104"/>
      <c r="AIO1876" s="104"/>
      <c r="AIP1876" s="104"/>
      <c r="AIQ1876" s="104"/>
      <c r="AIR1876" s="104"/>
      <c r="AIS1876" s="104"/>
      <c r="AIT1876" s="104"/>
      <c r="AIU1876" s="104"/>
      <c r="AIV1876" s="104"/>
      <c r="AIW1876" s="104"/>
      <c r="AIX1876" s="104"/>
      <c r="AIY1876" s="104"/>
      <c r="AIZ1876" s="104"/>
      <c r="AJA1876" s="104"/>
      <c r="AJB1876" s="104"/>
      <c r="AJC1876" s="104"/>
      <c r="AJD1876" s="104"/>
      <c r="AJE1876" s="104"/>
      <c r="AJF1876" s="104"/>
      <c r="AJG1876" s="104"/>
      <c r="AJH1876" s="104"/>
      <c r="AJI1876" s="104"/>
      <c r="AJJ1876" s="104"/>
      <c r="AJK1876" s="104"/>
      <c r="AJL1876" s="104"/>
      <c r="AJM1876" s="104"/>
      <c r="AJN1876" s="104"/>
      <c r="AJO1876" s="104"/>
      <c r="AJP1876" s="104"/>
      <c r="AJQ1876" s="104"/>
      <c r="AJR1876" s="104"/>
      <c r="AJS1876" s="104"/>
      <c r="AJT1876" s="104"/>
      <c r="AJU1876" s="104"/>
      <c r="AJV1876" s="104"/>
      <c r="AJW1876" s="104"/>
      <c r="AJX1876" s="104"/>
      <c r="AJY1876" s="104"/>
      <c r="AJZ1876" s="104"/>
      <c r="AKA1876" s="104"/>
      <c r="AKB1876" s="104"/>
      <c r="AKC1876" s="104"/>
      <c r="AKD1876" s="104"/>
      <c r="AKE1876" s="104"/>
      <c r="AKF1876" s="104"/>
      <c r="AKG1876" s="104"/>
      <c r="AKH1876" s="104"/>
      <c r="AKI1876" s="104"/>
      <c r="AKJ1876" s="104"/>
      <c r="AKK1876" s="104"/>
      <c r="AKL1876" s="104"/>
      <c r="AKM1876" s="104"/>
      <c r="AKN1876" s="104"/>
      <c r="AKO1876" s="104"/>
      <c r="AKP1876" s="104"/>
      <c r="AKQ1876" s="104"/>
      <c r="AKR1876" s="104"/>
      <c r="AKS1876" s="104"/>
      <c r="AKT1876" s="104"/>
      <c r="AKU1876" s="104"/>
      <c r="AKV1876" s="104"/>
      <c r="AKW1876" s="104"/>
      <c r="AKX1876" s="104"/>
      <c r="AKY1876" s="104"/>
      <c r="AKZ1876" s="104"/>
      <c r="ALA1876" s="104"/>
      <c r="ALB1876" s="104"/>
      <c r="ALC1876" s="104"/>
      <c r="ALD1876" s="104"/>
      <c r="ALE1876" s="104"/>
      <c r="ALF1876" s="104"/>
      <c r="ALG1876" s="104"/>
      <c r="ALH1876" s="104"/>
      <c r="ALI1876" s="104"/>
      <c r="ALJ1876" s="104"/>
      <c r="ALK1876" s="104"/>
      <c r="ALL1876" s="104"/>
      <c r="ALM1876" s="104"/>
      <c r="ALN1876" s="104"/>
      <c r="ALO1876" s="104"/>
      <c r="ALP1876" s="104"/>
      <c r="ALQ1876" s="104"/>
      <c r="ALR1876" s="104"/>
      <c r="ALS1876" s="104"/>
      <c r="ALT1876" s="104"/>
      <c r="ALU1876" s="104"/>
      <c r="ALV1876" s="104"/>
      <c r="ALW1876" s="104"/>
      <c r="ALX1876" s="104"/>
      <c r="ALY1876" s="104"/>
      <c r="ALZ1876" s="104"/>
      <c r="AMA1876" s="104"/>
      <c r="AMB1876" s="104"/>
      <c r="AMC1876" s="104"/>
      <c r="AMD1876" s="104"/>
      <c r="AME1876" s="104"/>
      <c r="AMF1876" s="104"/>
      <c r="AMG1876" s="104"/>
      <c r="AMH1876" s="104"/>
      <c r="AMI1876" s="104"/>
      <c r="AMJ1876" s="104"/>
      <c r="AMK1876" s="104"/>
      <c r="AML1876" s="104"/>
      <c r="AMM1876" s="104"/>
      <c r="AMN1876" s="104"/>
      <c r="AMO1876" s="104"/>
    </row>
    <row r="1877" spans="1:1029" s="88" customFormat="1" x14ac:dyDescent="0.35">
      <c r="A1877" s="21">
        <v>10141103</v>
      </c>
      <c r="B1877" s="115" t="s">
        <v>496</v>
      </c>
      <c r="C1877" s="183" t="s">
        <v>495</v>
      </c>
      <c r="D1877" s="21"/>
      <c r="E1877" s="114" t="str">
        <f t="shared" si="349"/>
        <v xml:space="preserve">TRANSFORMADOR AUXILIAR MARCA:Amefy  SE2 </v>
      </c>
      <c r="F1877" s="21"/>
      <c r="G1877" s="21" t="s">
        <v>508</v>
      </c>
      <c r="H1877" s="21" t="s">
        <v>494</v>
      </c>
      <c r="I1877" s="21" t="s">
        <v>507</v>
      </c>
      <c r="J1877" s="21" t="s">
        <v>506</v>
      </c>
      <c r="K1877" s="119"/>
      <c r="L1877" s="119"/>
      <c r="M1877" s="21">
        <v>160</v>
      </c>
      <c r="N1877" s="21">
        <v>11</v>
      </c>
      <c r="O1877" s="21">
        <v>0.4</v>
      </c>
      <c r="P1877" s="124">
        <v>3</v>
      </c>
      <c r="Q1877" s="21">
        <v>2004</v>
      </c>
      <c r="R1877" s="21" t="s">
        <v>610</v>
      </c>
      <c r="S1877" s="21">
        <v>59748</v>
      </c>
      <c r="T1877" s="22">
        <v>991</v>
      </c>
      <c r="U1877" s="111">
        <v>45</v>
      </c>
      <c r="V1877" s="113">
        <f t="shared" si="350"/>
        <v>719.02555555555557</v>
      </c>
      <c r="W1877" s="113">
        <f t="shared" si="351"/>
        <v>271.97444444444443</v>
      </c>
      <c r="X1877" s="112">
        <f t="shared" si="352"/>
        <v>271974.44444444444</v>
      </c>
      <c r="Y1877" s="118"/>
      <c r="Z1877" s="110">
        <f t="shared" si="348"/>
        <v>32</v>
      </c>
      <c r="AA1877" s="109">
        <f t="shared" si="353"/>
        <v>49.550000000000004</v>
      </c>
      <c r="AB1877" s="109">
        <f t="shared" si="354"/>
        <v>49550.000000000007</v>
      </c>
      <c r="AC1877" s="108">
        <f t="shared" si="355"/>
        <v>941.45</v>
      </c>
      <c r="AD1877" s="107">
        <f t="shared" si="356"/>
        <v>2.2222222222222223E-2</v>
      </c>
      <c r="AE1877" s="106">
        <f t="shared" si="357"/>
        <v>20.921111111111113</v>
      </c>
      <c r="AF1877" s="105">
        <f t="shared" si="358"/>
        <v>292.89555555555552</v>
      </c>
      <c r="AG1877" s="105">
        <f t="shared" si="359"/>
        <v>698.10444444444443</v>
      </c>
      <c r="AH1877" s="104"/>
      <c r="AI1877" s="104"/>
      <c r="AJ1877" s="104"/>
      <c r="AK1877" s="104"/>
      <c r="AL1877" s="104"/>
      <c r="AM1877" s="104"/>
      <c r="AN1877" s="104"/>
      <c r="AO1877" s="104"/>
      <c r="AP1877" s="104"/>
      <c r="AQ1877" s="104"/>
      <c r="AR1877" s="104"/>
      <c r="AS1877" s="104"/>
      <c r="AT1877" s="104"/>
      <c r="AU1877" s="104"/>
      <c r="AV1877" s="104"/>
      <c r="AW1877" s="104"/>
      <c r="AX1877" s="104"/>
      <c r="AY1877" s="104"/>
      <c r="AZ1877" s="104"/>
      <c r="BA1877" s="104"/>
      <c r="BB1877" s="104"/>
      <c r="BC1877" s="104"/>
      <c r="BD1877" s="104"/>
      <c r="BE1877" s="104"/>
      <c r="BF1877" s="104"/>
      <c r="BG1877" s="104"/>
      <c r="BH1877" s="104"/>
      <c r="BI1877" s="104"/>
      <c r="BJ1877" s="104"/>
      <c r="BK1877" s="104"/>
      <c r="BL1877" s="104"/>
      <c r="BM1877" s="104"/>
      <c r="BN1877" s="104"/>
      <c r="BO1877" s="104"/>
      <c r="BP1877" s="104"/>
      <c r="BQ1877" s="104"/>
      <c r="BR1877" s="104"/>
      <c r="BS1877" s="104"/>
      <c r="BT1877" s="104"/>
      <c r="BU1877" s="104"/>
      <c r="BV1877" s="104"/>
      <c r="BW1877" s="104"/>
      <c r="BX1877" s="104"/>
      <c r="BY1877" s="104"/>
      <c r="BZ1877" s="104"/>
      <c r="CA1877" s="104"/>
      <c r="CB1877" s="104"/>
      <c r="CC1877" s="104"/>
      <c r="CD1877" s="104"/>
      <c r="CE1877" s="104"/>
      <c r="CF1877" s="104"/>
      <c r="CG1877" s="104"/>
      <c r="CH1877" s="104"/>
      <c r="CI1877" s="104"/>
      <c r="CJ1877" s="104"/>
      <c r="CK1877" s="104"/>
      <c r="CL1877" s="104"/>
      <c r="CM1877" s="104"/>
      <c r="CN1877" s="104"/>
      <c r="CO1877" s="104"/>
      <c r="CP1877" s="104"/>
      <c r="CQ1877" s="104"/>
      <c r="CR1877" s="104"/>
      <c r="CS1877" s="104"/>
      <c r="CT1877" s="104"/>
      <c r="CU1877" s="104"/>
      <c r="CV1877" s="104"/>
      <c r="CW1877" s="104"/>
      <c r="CX1877" s="104"/>
      <c r="CY1877" s="104"/>
      <c r="CZ1877" s="104"/>
      <c r="DA1877" s="104"/>
      <c r="DB1877" s="104"/>
      <c r="DC1877" s="104"/>
      <c r="DD1877" s="104"/>
      <c r="DE1877" s="104"/>
      <c r="DF1877" s="104"/>
      <c r="DG1877" s="104"/>
      <c r="DH1877" s="104"/>
      <c r="DI1877" s="104"/>
      <c r="DJ1877" s="104"/>
      <c r="DK1877" s="104"/>
      <c r="DL1877" s="104"/>
      <c r="DM1877" s="104"/>
      <c r="DN1877" s="104"/>
      <c r="DO1877" s="104"/>
      <c r="DP1877" s="104"/>
      <c r="DQ1877" s="104"/>
      <c r="DR1877" s="104"/>
      <c r="DS1877" s="104"/>
      <c r="DT1877" s="104"/>
      <c r="DU1877" s="104"/>
      <c r="DV1877" s="104"/>
      <c r="DW1877" s="104"/>
      <c r="DX1877" s="104"/>
      <c r="DY1877" s="104"/>
      <c r="DZ1877" s="104"/>
      <c r="EA1877" s="104"/>
      <c r="EB1877" s="104"/>
      <c r="EC1877" s="104"/>
      <c r="ED1877" s="104"/>
      <c r="EE1877" s="104"/>
      <c r="EF1877" s="104"/>
      <c r="EG1877" s="104"/>
      <c r="EH1877" s="104"/>
      <c r="EI1877" s="104"/>
      <c r="EJ1877" s="104"/>
      <c r="EK1877" s="104"/>
      <c r="EL1877" s="104"/>
      <c r="EM1877" s="104"/>
      <c r="EN1877" s="104"/>
      <c r="EO1877" s="104"/>
      <c r="EP1877" s="104"/>
      <c r="EQ1877" s="104"/>
      <c r="ER1877" s="104"/>
      <c r="ES1877" s="104"/>
      <c r="ET1877" s="104"/>
      <c r="EU1877" s="104"/>
      <c r="EV1877" s="104"/>
      <c r="EW1877" s="104"/>
      <c r="EX1877" s="104"/>
      <c r="EY1877" s="104"/>
      <c r="EZ1877" s="104"/>
      <c r="FA1877" s="104"/>
      <c r="FB1877" s="104"/>
      <c r="FC1877" s="104"/>
      <c r="FD1877" s="104"/>
      <c r="FE1877" s="104"/>
      <c r="FF1877" s="104"/>
      <c r="FG1877" s="104"/>
      <c r="FH1877" s="104"/>
      <c r="FI1877" s="104"/>
      <c r="FJ1877" s="104"/>
      <c r="FK1877" s="104"/>
      <c r="FL1877" s="104"/>
      <c r="FM1877" s="104"/>
      <c r="FN1877" s="104"/>
      <c r="FO1877" s="104"/>
      <c r="FP1877" s="104"/>
      <c r="FQ1877" s="104"/>
      <c r="FR1877" s="104"/>
      <c r="FS1877" s="104"/>
      <c r="FT1877" s="104"/>
      <c r="FU1877" s="104"/>
      <c r="FV1877" s="104"/>
      <c r="FW1877" s="104"/>
      <c r="FX1877" s="104"/>
      <c r="FY1877" s="104"/>
      <c r="FZ1877" s="104"/>
      <c r="GA1877" s="104"/>
      <c r="GB1877" s="104"/>
      <c r="GC1877" s="104"/>
      <c r="GD1877" s="104"/>
      <c r="GE1877" s="104"/>
      <c r="GF1877" s="104"/>
      <c r="GG1877" s="104"/>
      <c r="GH1877" s="104"/>
      <c r="GI1877" s="104"/>
      <c r="GJ1877" s="104"/>
      <c r="GK1877" s="104"/>
      <c r="GL1877" s="104"/>
      <c r="GM1877" s="104"/>
      <c r="GN1877" s="104"/>
      <c r="GO1877" s="104"/>
      <c r="GP1877" s="104"/>
      <c r="GQ1877" s="104"/>
      <c r="GR1877" s="104"/>
      <c r="GS1877" s="104"/>
      <c r="GT1877" s="104"/>
      <c r="GU1877" s="104"/>
      <c r="GV1877" s="104"/>
      <c r="GW1877" s="104"/>
      <c r="GX1877" s="104"/>
      <c r="GY1877" s="104"/>
      <c r="GZ1877" s="104"/>
      <c r="HA1877" s="104"/>
      <c r="HB1877" s="104"/>
      <c r="HC1877" s="104"/>
      <c r="HD1877" s="104"/>
      <c r="HE1877" s="104"/>
      <c r="HF1877" s="104"/>
      <c r="HG1877" s="104"/>
      <c r="HH1877" s="104"/>
      <c r="HI1877" s="104"/>
      <c r="HJ1877" s="104"/>
      <c r="HK1877" s="104"/>
      <c r="HL1877" s="104"/>
      <c r="HM1877" s="104"/>
      <c r="HN1877" s="104"/>
      <c r="HO1877" s="104"/>
      <c r="HP1877" s="104"/>
      <c r="HQ1877" s="104"/>
      <c r="HR1877" s="104"/>
      <c r="HS1877" s="104"/>
      <c r="HT1877" s="104"/>
      <c r="HU1877" s="104"/>
      <c r="HV1877" s="104"/>
      <c r="HW1877" s="104"/>
      <c r="HX1877" s="104"/>
      <c r="HY1877" s="104"/>
      <c r="HZ1877" s="104"/>
      <c r="IA1877" s="104"/>
      <c r="IB1877" s="104"/>
      <c r="IC1877" s="104"/>
      <c r="ID1877" s="104"/>
      <c r="IE1877" s="104"/>
      <c r="IF1877" s="104"/>
      <c r="IG1877" s="104"/>
      <c r="IH1877" s="104"/>
      <c r="II1877" s="104"/>
      <c r="IJ1877" s="104"/>
      <c r="IK1877" s="104"/>
      <c r="IL1877" s="104"/>
      <c r="IM1877" s="104"/>
      <c r="IN1877" s="104"/>
      <c r="IO1877" s="104"/>
      <c r="IP1877" s="104"/>
      <c r="IQ1877" s="104"/>
      <c r="IR1877" s="104"/>
      <c r="IS1877" s="104"/>
      <c r="IT1877" s="104"/>
      <c r="IU1877" s="104"/>
      <c r="IV1877" s="104"/>
      <c r="IW1877" s="104"/>
      <c r="IX1877" s="104"/>
      <c r="IY1877" s="104"/>
      <c r="IZ1877" s="104"/>
      <c r="JA1877" s="104"/>
      <c r="JB1877" s="104"/>
      <c r="JC1877" s="104"/>
      <c r="JD1877" s="104"/>
      <c r="JE1877" s="104"/>
      <c r="JF1877" s="104"/>
      <c r="JG1877" s="104"/>
      <c r="JH1877" s="104"/>
      <c r="JI1877" s="104"/>
      <c r="JJ1877" s="104"/>
      <c r="JK1877" s="104"/>
      <c r="JL1877" s="104"/>
      <c r="JM1877" s="104"/>
      <c r="JN1877" s="104"/>
      <c r="JO1877" s="104"/>
      <c r="JP1877" s="104"/>
      <c r="JQ1877" s="104"/>
      <c r="JR1877" s="104"/>
      <c r="JS1877" s="104"/>
      <c r="JT1877" s="104"/>
      <c r="JU1877" s="104"/>
      <c r="JV1877" s="104"/>
      <c r="JW1877" s="104"/>
      <c r="JX1877" s="104"/>
      <c r="JY1877" s="104"/>
      <c r="JZ1877" s="104"/>
      <c r="KA1877" s="104"/>
      <c r="KB1877" s="104"/>
      <c r="KC1877" s="104"/>
      <c r="KD1877" s="104"/>
      <c r="KE1877" s="104"/>
      <c r="KF1877" s="104"/>
      <c r="KG1877" s="104"/>
      <c r="KH1877" s="104"/>
      <c r="KI1877" s="104"/>
      <c r="KJ1877" s="104"/>
      <c r="KK1877" s="104"/>
      <c r="KL1877" s="104"/>
      <c r="KM1877" s="104"/>
      <c r="KN1877" s="104"/>
      <c r="KO1877" s="104"/>
      <c r="KP1877" s="104"/>
      <c r="KQ1877" s="104"/>
      <c r="KR1877" s="104"/>
      <c r="KS1877" s="104"/>
      <c r="KT1877" s="104"/>
      <c r="KU1877" s="104"/>
      <c r="KV1877" s="104"/>
      <c r="KW1877" s="104"/>
      <c r="KX1877" s="104"/>
      <c r="KY1877" s="104"/>
      <c r="KZ1877" s="104"/>
      <c r="LA1877" s="104"/>
      <c r="LB1877" s="104"/>
      <c r="LC1877" s="104"/>
      <c r="LD1877" s="104"/>
      <c r="LE1877" s="104"/>
      <c r="LF1877" s="104"/>
      <c r="LG1877" s="104"/>
      <c r="LH1877" s="104"/>
      <c r="LI1877" s="104"/>
      <c r="LJ1877" s="104"/>
      <c r="LK1877" s="104"/>
      <c r="LL1877" s="104"/>
      <c r="LM1877" s="104"/>
      <c r="LN1877" s="104"/>
      <c r="LO1877" s="104"/>
      <c r="LP1877" s="104"/>
      <c r="LQ1877" s="104"/>
      <c r="LR1877" s="104"/>
      <c r="LS1877" s="104"/>
      <c r="LT1877" s="104"/>
      <c r="LU1877" s="104"/>
      <c r="LV1877" s="104"/>
      <c r="LW1877" s="104"/>
      <c r="LX1877" s="104"/>
      <c r="LY1877" s="104"/>
      <c r="LZ1877" s="104"/>
      <c r="MA1877" s="104"/>
      <c r="MB1877" s="104"/>
      <c r="MC1877" s="104"/>
      <c r="MD1877" s="104"/>
      <c r="ME1877" s="104"/>
      <c r="MF1877" s="104"/>
      <c r="MG1877" s="104"/>
      <c r="MH1877" s="104"/>
      <c r="MI1877" s="104"/>
      <c r="MJ1877" s="104"/>
      <c r="MK1877" s="104"/>
      <c r="ML1877" s="104"/>
      <c r="MM1877" s="104"/>
      <c r="MN1877" s="104"/>
      <c r="MO1877" s="104"/>
      <c r="MP1877" s="104"/>
      <c r="MQ1877" s="104"/>
      <c r="MR1877" s="104"/>
      <c r="MS1877" s="104"/>
      <c r="MT1877" s="104"/>
      <c r="MU1877" s="104"/>
      <c r="MV1877" s="104"/>
      <c r="MW1877" s="104"/>
      <c r="MX1877" s="104"/>
      <c r="MY1877" s="104"/>
      <c r="MZ1877" s="104"/>
      <c r="NA1877" s="104"/>
      <c r="NB1877" s="104"/>
      <c r="NC1877" s="104"/>
      <c r="ND1877" s="104"/>
      <c r="NE1877" s="104"/>
      <c r="NF1877" s="104"/>
      <c r="NG1877" s="104"/>
      <c r="NH1877" s="104"/>
      <c r="NI1877" s="104"/>
      <c r="NJ1877" s="104"/>
      <c r="NK1877" s="104"/>
      <c r="NL1877" s="104"/>
      <c r="NM1877" s="104"/>
      <c r="NN1877" s="104"/>
      <c r="NO1877" s="104"/>
      <c r="NP1877" s="104"/>
      <c r="NQ1877" s="104"/>
      <c r="NR1877" s="104"/>
      <c r="NS1877" s="104"/>
      <c r="NT1877" s="104"/>
      <c r="NU1877" s="104"/>
      <c r="NV1877" s="104"/>
      <c r="NW1877" s="104"/>
      <c r="NX1877" s="104"/>
      <c r="NY1877" s="104"/>
      <c r="NZ1877" s="104"/>
      <c r="OA1877" s="104"/>
      <c r="OB1877" s="104"/>
      <c r="OC1877" s="104"/>
      <c r="OD1877" s="104"/>
      <c r="OE1877" s="104"/>
      <c r="OF1877" s="104"/>
      <c r="OG1877" s="104"/>
      <c r="OH1877" s="104"/>
      <c r="OI1877" s="104"/>
      <c r="OJ1877" s="104"/>
      <c r="OK1877" s="104"/>
      <c r="OL1877" s="104"/>
      <c r="OM1877" s="104"/>
      <c r="ON1877" s="104"/>
      <c r="OO1877" s="104"/>
      <c r="OP1877" s="104"/>
      <c r="OQ1877" s="104"/>
      <c r="OR1877" s="104"/>
      <c r="OS1877" s="104"/>
      <c r="OT1877" s="104"/>
      <c r="OU1877" s="104"/>
      <c r="OV1877" s="104"/>
      <c r="OW1877" s="104"/>
      <c r="OX1877" s="104"/>
      <c r="OY1877" s="104"/>
      <c r="OZ1877" s="104"/>
      <c r="PA1877" s="104"/>
      <c r="PB1877" s="104"/>
      <c r="PC1877" s="104"/>
      <c r="PD1877" s="104"/>
      <c r="PE1877" s="104"/>
      <c r="PF1877" s="104"/>
      <c r="PG1877" s="104"/>
      <c r="PH1877" s="104"/>
      <c r="PI1877" s="104"/>
      <c r="PJ1877" s="104"/>
      <c r="PK1877" s="104"/>
      <c r="PL1877" s="104"/>
      <c r="PM1877" s="104"/>
      <c r="PN1877" s="104"/>
      <c r="PO1877" s="104"/>
      <c r="PP1877" s="104"/>
      <c r="PQ1877" s="104"/>
      <c r="PR1877" s="104"/>
      <c r="PS1877" s="104"/>
      <c r="PT1877" s="104"/>
      <c r="PU1877" s="104"/>
      <c r="PV1877" s="104"/>
      <c r="PW1877" s="104"/>
      <c r="PX1877" s="104"/>
      <c r="PY1877" s="104"/>
      <c r="PZ1877" s="104"/>
      <c r="QA1877" s="104"/>
      <c r="QB1877" s="104"/>
      <c r="QC1877" s="104"/>
      <c r="QD1877" s="104"/>
      <c r="QE1877" s="104"/>
      <c r="QF1877" s="104"/>
      <c r="QG1877" s="104"/>
      <c r="QH1877" s="104"/>
      <c r="QI1877" s="104"/>
      <c r="QJ1877" s="104"/>
      <c r="QK1877" s="104"/>
      <c r="QL1877" s="104"/>
      <c r="QM1877" s="104"/>
      <c r="QN1877" s="104"/>
      <c r="QO1877" s="104"/>
      <c r="QP1877" s="104"/>
      <c r="QQ1877" s="104"/>
      <c r="QR1877" s="104"/>
      <c r="QS1877" s="104"/>
      <c r="QT1877" s="104"/>
      <c r="QU1877" s="104"/>
      <c r="QV1877" s="104"/>
      <c r="QW1877" s="104"/>
      <c r="QX1877" s="104"/>
      <c r="QY1877" s="104"/>
      <c r="QZ1877" s="104"/>
      <c r="RA1877" s="104"/>
      <c r="RB1877" s="104"/>
      <c r="RC1877" s="104"/>
      <c r="RD1877" s="104"/>
      <c r="RE1877" s="104"/>
      <c r="RF1877" s="104"/>
      <c r="RG1877" s="104"/>
      <c r="RH1877" s="104"/>
      <c r="RI1877" s="104"/>
      <c r="RJ1877" s="104"/>
      <c r="RK1877" s="104"/>
      <c r="RL1877" s="104"/>
      <c r="RM1877" s="104"/>
      <c r="RN1877" s="104"/>
      <c r="RO1877" s="104"/>
      <c r="RP1877" s="104"/>
      <c r="RQ1877" s="104"/>
      <c r="RR1877" s="104"/>
      <c r="RS1877" s="104"/>
      <c r="RT1877" s="104"/>
      <c r="RU1877" s="104"/>
      <c r="RV1877" s="104"/>
      <c r="RW1877" s="104"/>
      <c r="RX1877" s="104"/>
      <c r="RY1877" s="104"/>
      <c r="RZ1877" s="104"/>
      <c r="SA1877" s="104"/>
      <c r="SB1877" s="104"/>
      <c r="SC1877" s="104"/>
      <c r="SD1877" s="104"/>
      <c r="SE1877" s="104"/>
      <c r="SF1877" s="104"/>
      <c r="SG1877" s="104"/>
      <c r="SH1877" s="104"/>
      <c r="SI1877" s="104"/>
      <c r="SJ1877" s="104"/>
      <c r="SK1877" s="104"/>
      <c r="SL1877" s="104"/>
      <c r="SM1877" s="104"/>
      <c r="SN1877" s="104"/>
      <c r="SO1877" s="104"/>
      <c r="SP1877" s="104"/>
      <c r="SQ1877" s="104"/>
      <c r="SR1877" s="104"/>
      <c r="SS1877" s="104"/>
      <c r="ST1877" s="104"/>
      <c r="SU1877" s="104"/>
      <c r="SV1877" s="104"/>
      <c r="SW1877" s="104"/>
      <c r="SX1877" s="104"/>
      <c r="SY1877" s="104"/>
      <c r="SZ1877" s="104"/>
      <c r="TA1877" s="104"/>
      <c r="TB1877" s="104"/>
      <c r="TC1877" s="104"/>
      <c r="TD1877" s="104"/>
      <c r="TE1877" s="104"/>
      <c r="TF1877" s="104"/>
      <c r="TG1877" s="104"/>
      <c r="TH1877" s="104"/>
      <c r="TI1877" s="104"/>
      <c r="TJ1877" s="104"/>
      <c r="TK1877" s="104"/>
      <c r="TL1877" s="104"/>
      <c r="TM1877" s="104"/>
      <c r="TN1877" s="104"/>
      <c r="TO1877" s="104"/>
      <c r="TP1877" s="104"/>
      <c r="TQ1877" s="104"/>
      <c r="TR1877" s="104"/>
      <c r="TS1877" s="104"/>
      <c r="TT1877" s="104"/>
      <c r="TU1877" s="104"/>
      <c r="TV1877" s="104"/>
      <c r="TW1877" s="104"/>
      <c r="TX1877" s="104"/>
      <c r="TY1877" s="104"/>
      <c r="TZ1877" s="104"/>
      <c r="UA1877" s="104"/>
      <c r="UB1877" s="104"/>
      <c r="UC1877" s="104"/>
      <c r="UD1877" s="104"/>
      <c r="UE1877" s="104"/>
      <c r="UF1877" s="104"/>
      <c r="UG1877" s="104"/>
      <c r="UH1877" s="104"/>
      <c r="UI1877" s="104"/>
      <c r="UJ1877" s="104"/>
      <c r="UK1877" s="104"/>
      <c r="UL1877" s="104"/>
      <c r="UM1877" s="104"/>
      <c r="UN1877" s="104"/>
      <c r="UO1877" s="104"/>
      <c r="UP1877" s="104"/>
      <c r="UQ1877" s="104"/>
      <c r="UR1877" s="104"/>
      <c r="US1877" s="104"/>
      <c r="UT1877" s="104"/>
      <c r="UU1877" s="104"/>
      <c r="UV1877" s="104"/>
      <c r="UW1877" s="104"/>
      <c r="UX1877" s="104"/>
      <c r="UY1877" s="104"/>
      <c r="UZ1877" s="104"/>
      <c r="VA1877" s="104"/>
      <c r="VB1877" s="104"/>
      <c r="VC1877" s="104"/>
      <c r="VD1877" s="104"/>
      <c r="VE1877" s="104"/>
      <c r="VF1877" s="104"/>
      <c r="VG1877" s="104"/>
      <c r="VH1877" s="104"/>
      <c r="VI1877" s="104"/>
      <c r="VJ1877" s="104"/>
      <c r="VK1877" s="104"/>
      <c r="VL1877" s="104"/>
      <c r="VM1877" s="104"/>
      <c r="VN1877" s="104"/>
      <c r="VO1877" s="104"/>
      <c r="VP1877" s="104"/>
      <c r="VQ1877" s="104"/>
      <c r="VR1877" s="104"/>
      <c r="VS1877" s="104"/>
      <c r="VT1877" s="104"/>
      <c r="VU1877" s="104"/>
      <c r="VV1877" s="104"/>
      <c r="VW1877" s="104"/>
      <c r="VX1877" s="104"/>
      <c r="VY1877" s="104"/>
      <c r="VZ1877" s="104"/>
      <c r="WA1877" s="104"/>
      <c r="WB1877" s="104"/>
      <c r="WC1877" s="104"/>
      <c r="WD1877" s="104"/>
      <c r="WE1877" s="104"/>
      <c r="WF1877" s="104"/>
      <c r="WG1877" s="104"/>
      <c r="WH1877" s="104"/>
      <c r="WI1877" s="104"/>
      <c r="WJ1877" s="104"/>
      <c r="WK1877" s="104"/>
      <c r="WL1877" s="104"/>
      <c r="WM1877" s="104"/>
      <c r="WN1877" s="104"/>
      <c r="WO1877" s="104"/>
      <c r="WP1877" s="104"/>
      <c r="WQ1877" s="104"/>
      <c r="WR1877" s="104"/>
      <c r="WS1877" s="104"/>
      <c r="WT1877" s="104"/>
      <c r="WU1877" s="104"/>
      <c r="WV1877" s="104"/>
      <c r="WW1877" s="104"/>
      <c r="WX1877" s="104"/>
      <c r="WY1877" s="104"/>
      <c r="WZ1877" s="104"/>
      <c r="XA1877" s="104"/>
      <c r="XB1877" s="104"/>
      <c r="XC1877" s="104"/>
      <c r="XD1877" s="104"/>
      <c r="XE1877" s="104"/>
      <c r="XF1877" s="104"/>
      <c r="XG1877" s="104"/>
      <c r="XH1877" s="104"/>
      <c r="XI1877" s="104"/>
      <c r="XJ1877" s="104"/>
      <c r="XK1877" s="104"/>
      <c r="XL1877" s="104"/>
      <c r="XM1877" s="104"/>
      <c r="XN1877" s="104"/>
      <c r="XO1877" s="104"/>
      <c r="XP1877" s="104"/>
      <c r="XQ1877" s="104"/>
      <c r="XR1877" s="104"/>
      <c r="XS1877" s="104"/>
      <c r="XT1877" s="104"/>
      <c r="XU1877" s="104"/>
      <c r="XV1877" s="104"/>
      <c r="XW1877" s="104"/>
      <c r="XX1877" s="104"/>
      <c r="XY1877" s="104"/>
      <c r="XZ1877" s="104"/>
      <c r="YA1877" s="104"/>
      <c r="YB1877" s="104"/>
      <c r="YC1877" s="104"/>
      <c r="YD1877" s="104"/>
      <c r="YE1877" s="104"/>
      <c r="YF1877" s="104"/>
      <c r="YG1877" s="104"/>
      <c r="YH1877" s="104"/>
      <c r="YI1877" s="104"/>
      <c r="YJ1877" s="104"/>
      <c r="YK1877" s="104"/>
      <c r="YL1877" s="104"/>
      <c r="YM1877" s="104"/>
      <c r="YN1877" s="104"/>
      <c r="YO1877" s="104"/>
      <c r="YP1877" s="104"/>
      <c r="YQ1877" s="104"/>
      <c r="YR1877" s="104"/>
      <c r="YS1877" s="104"/>
      <c r="YT1877" s="104"/>
      <c r="YU1877" s="104"/>
      <c r="YV1877" s="104"/>
      <c r="YW1877" s="104"/>
      <c r="YX1877" s="104"/>
      <c r="YY1877" s="104"/>
      <c r="YZ1877" s="104"/>
      <c r="ZA1877" s="104"/>
      <c r="ZB1877" s="104"/>
      <c r="ZC1877" s="104"/>
      <c r="ZD1877" s="104"/>
      <c r="ZE1877" s="104"/>
      <c r="ZF1877" s="104"/>
      <c r="ZG1877" s="104"/>
      <c r="ZH1877" s="104"/>
      <c r="ZI1877" s="104"/>
      <c r="ZJ1877" s="104"/>
      <c r="ZK1877" s="104"/>
      <c r="ZL1877" s="104"/>
      <c r="ZM1877" s="104"/>
      <c r="ZN1877" s="104"/>
      <c r="ZO1877" s="104"/>
      <c r="ZP1877" s="104"/>
      <c r="ZQ1877" s="104"/>
      <c r="ZR1877" s="104"/>
      <c r="ZS1877" s="104"/>
      <c r="ZT1877" s="104"/>
      <c r="ZU1877" s="104"/>
      <c r="ZV1877" s="104"/>
      <c r="ZW1877" s="104"/>
      <c r="ZX1877" s="104"/>
      <c r="ZY1877" s="104"/>
      <c r="ZZ1877" s="104"/>
      <c r="AAA1877" s="104"/>
      <c r="AAB1877" s="104"/>
      <c r="AAC1877" s="104"/>
      <c r="AAD1877" s="104"/>
      <c r="AAE1877" s="104"/>
      <c r="AAF1877" s="104"/>
      <c r="AAG1877" s="104"/>
      <c r="AAH1877" s="104"/>
      <c r="AAI1877" s="104"/>
      <c r="AAJ1877" s="104"/>
      <c r="AAK1877" s="104"/>
      <c r="AAL1877" s="104"/>
      <c r="AAM1877" s="104"/>
      <c r="AAN1877" s="104"/>
      <c r="AAO1877" s="104"/>
      <c r="AAP1877" s="104"/>
      <c r="AAQ1877" s="104"/>
      <c r="AAR1877" s="104"/>
      <c r="AAS1877" s="104"/>
      <c r="AAT1877" s="104"/>
      <c r="AAU1877" s="104"/>
      <c r="AAV1877" s="104"/>
      <c r="AAW1877" s="104"/>
      <c r="AAX1877" s="104"/>
      <c r="AAY1877" s="104"/>
      <c r="AAZ1877" s="104"/>
      <c r="ABA1877" s="104"/>
      <c r="ABB1877" s="104"/>
      <c r="ABC1877" s="104"/>
      <c r="ABD1877" s="104"/>
      <c r="ABE1877" s="104"/>
      <c r="ABF1877" s="104"/>
      <c r="ABG1877" s="104"/>
      <c r="ABH1877" s="104"/>
      <c r="ABI1877" s="104"/>
      <c r="ABJ1877" s="104"/>
      <c r="ABK1877" s="104"/>
      <c r="ABL1877" s="104"/>
      <c r="ABM1877" s="104"/>
      <c r="ABN1877" s="104"/>
      <c r="ABO1877" s="104"/>
      <c r="ABP1877" s="104"/>
      <c r="ABQ1877" s="104"/>
      <c r="ABR1877" s="104"/>
      <c r="ABS1877" s="104"/>
      <c r="ABT1877" s="104"/>
      <c r="ABU1877" s="104"/>
      <c r="ABV1877" s="104"/>
      <c r="ABW1877" s="104"/>
      <c r="ABX1877" s="104"/>
      <c r="ABY1877" s="104"/>
      <c r="ABZ1877" s="104"/>
      <c r="ACA1877" s="104"/>
      <c r="ACB1877" s="104"/>
      <c r="ACC1877" s="104"/>
      <c r="ACD1877" s="104"/>
      <c r="ACE1877" s="104"/>
      <c r="ACF1877" s="104"/>
      <c r="ACG1877" s="104"/>
      <c r="ACH1877" s="104"/>
      <c r="ACI1877" s="104"/>
      <c r="ACJ1877" s="104"/>
      <c r="ACK1877" s="104"/>
      <c r="ACL1877" s="104"/>
      <c r="ACM1877" s="104"/>
      <c r="ACN1877" s="104"/>
      <c r="ACO1877" s="104"/>
      <c r="ACP1877" s="104"/>
      <c r="ACQ1877" s="104"/>
      <c r="ACR1877" s="104"/>
      <c r="ACS1877" s="104"/>
      <c r="ACT1877" s="104"/>
      <c r="ACU1877" s="104"/>
      <c r="ACV1877" s="104"/>
      <c r="ACW1877" s="104"/>
      <c r="ACX1877" s="104"/>
      <c r="ACY1877" s="104"/>
      <c r="ACZ1877" s="104"/>
      <c r="ADA1877" s="104"/>
      <c r="ADB1877" s="104"/>
      <c r="ADC1877" s="104"/>
      <c r="ADD1877" s="104"/>
      <c r="ADE1877" s="104"/>
      <c r="ADF1877" s="104"/>
      <c r="ADG1877" s="104"/>
      <c r="ADH1877" s="104"/>
      <c r="ADI1877" s="104"/>
      <c r="ADJ1877" s="104"/>
      <c r="ADK1877" s="104"/>
      <c r="ADL1877" s="104"/>
      <c r="ADM1877" s="104"/>
      <c r="ADN1877" s="104"/>
      <c r="ADO1877" s="104"/>
      <c r="ADP1877" s="104"/>
      <c r="ADQ1877" s="104"/>
      <c r="ADR1877" s="104"/>
      <c r="ADS1877" s="104"/>
      <c r="ADT1877" s="104"/>
      <c r="ADU1877" s="104"/>
      <c r="ADV1877" s="104"/>
      <c r="ADW1877" s="104"/>
      <c r="ADX1877" s="104"/>
      <c r="ADY1877" s="104"/>
      <c r="ADZ1877" s="104"/>
      <c r="AEA1877" s="104"/>
      <c r="AEB1877" s="104"/>
      <c r="AEC1877" s="104"/>
      <c r="AED1877" s="104"/>
      <c r="AEE1877" s="104"/>
      <c r="AEF1877" s="104"/>
      <c r="AEG1877" s="104"/>
      <c r="AEH1877" s="104"/>
      <c r="AEI1877" s="104"/>
      <c r="AEJ1877" s="104"/>
      <c r="AEK1877" s="104"/>
      <c r="AEL1877" s="104"/>
      <c r="AEM1877" s="104"/>
      <c r="AEN1877" s="104"/>
      <c r="AEO1877" s="104"/>
      <c r="AEP1877" s="104"/>
      <c r="AEQ1877" s="104"/>
      <c r="AER1877" s="104"/>
      <c r="AES1877" s="104"/>
      <c r="AET1877" s="104"/>
      <c r="AEU1877" s="104"/>
      <c r="AEV1877" s="104"/>
      <c r="AEW1877" s="104"/>
      <c r="AEX1877" s="104"/>
      <c r="AEY1877" s="104"/>
      <c r="AEZ1877" s="104"/>
      <c r="AFA1877" s="104"/>
      <c r="AFB1877" s="104"/>
      <c r="AFC1877" s="104"/>
      <c r="AFD1877" s="104"/>
      <c r="AFE1877" s="104"/>
      <c r="AFF1877" s="104"/>
      <c r="AFG1877" s="104"/>
      <c r="AFH1877" s="104"/>
      <c r="AFI1877" s="104"/>
      <c r="AFJ1877" s="104"/>
      <c r="AFK1877" s="104"/>
      <c r="AFL1877" s="104"/>
      <c r="AFM1877" s="104"/>
      <c r="AFN1877" s="104"/>
      <c r="AFO1877" s="104"/>
      <c r="AFP1877" s="104"/>
      <c r="AFQ1877" s="104"/>
      <c r="AFR1877" s="104"/>
      <c r="AFS1877" s="104"/>
      <c r="AFT1877" s="104"/>
      <c r="AFU1877" s="104"/>
      <c r="AFV1877" s="104"/>
      <c r="AFW1877" s="104"/>
      <c r="AFX1877" s="104"/>
      <c r="AFY1877" s="104"/>
      <c r="AFZ1877" s="104"/>
      <c r="AGA1877" s="104"/>
      <c r="AGB1877" s="104"/>
      <c r="AGC1877" s="104"/>
      <c r="AGD1877" s="104"/>
      <c r="AGE1877" s="104"/>
      <c r="AGF1877" s="104"/>
      <c r="AGG1877" s="104"/>
      <c r="AGH1877" s="104"/>
      <c r="AGI1877" s="104"/>
      <c r="AGJ1877" s="104"/>
      <c r="AGK1877" s="104"/>
      <c r="AGL1877" s="104"/>
      <c r="AGM1877" s="104"/>
      <c r="AGN1877" s="104"/>
      <c r="AGO1877" s="104"/>
      <c r="AGP1877" s="104"/>
      <c r="AGQ1877" s="104"/>
      <c r="AGR1877" s="104"/>
      <c r="AGS1877" s="104"/>
      <c r="AGT1877" s="104"/>
      <c r="AGU1877" s="104"/>
      <c r="AGV1877" s="104"/>
      <c r="AGW1877" s="104"/>
      <c r="AGX1877" s="104"/>
      <c r="AGY1877" s="104"/>
      <c r="AGZ1877" s="104"/>
      <c r="AHA1877" s="104"/>
      <c r="AHB1877" s="104"/>
      <c r="AHC1877" s="104"/>
      <c r="AHD1877" s="104"/>
      <c r="AHE1877" s="104"/>
      <c r="AHF1877" s="104"/>
      <c r="AHG1877" s="104"/>
      <c r="AHH1877" s="104"/>
      <c r="AHI1877" s="104"/>
      <c r="AHJ1877" s="104"/>
      <c r="AHK1877" s="104"/>
      <c r="AHL1877" s="104"/>
      <c r="AHM1877" s="104"/>
      <c r="AHN1877" s="104"/>
      <c r="AHO1877" s="104"/>
      <c r="AHP1877" s="104"/>
      <c r="AHQ1877" s="104"/>
      <c r="AHR1877" s="104"/>
      <c r="AHS1877" s="104"/>
      <c r="AHT1877" s="104"/>
      <c r="AHU1877" s="104"/>
      <c r="AHV1877" s="104"/>
      <c r="AHW1877" s="104"/>
      <c r="AHX1877" s="104"/>
      <c r="AHY1877" s="104"/>
      <c r="AHZ1877" s="104"/>
      <c r="AIA1877" s="104"/>
      <c r="AIB1877" s="104"/>
      <c r="AIC1877" s="104"/>
      <c r="AID1877" s="104"/>
      <c r="AIE1877" s="104"/>
      <c r="AIF1877" s="104"/>
      <c r="AIG1877" s="104"/>
      <c r="AIH1877" s="104"/>
      <c r="AII1877" s="104"/>
      <c r="AIJ1877" s="104"/>
      <c r="AIK1877" s="104"/>
      <c r="AIL1877" s="104"/>
      <c r="AIM1877" s="104"/>
      <c r="AIN1877" s="104"/>
      <c r="AIO1877" s="104"/>
      <c r="AIP1877" s="104"/>
      <c r="AIQ1877" s="104"/>
      <c r="AIR1877" s="104"/>
      <c r="AIS1877" s="104"/>
      <c r="AIT1877" s="104"/>
      <c r="AIU1877" s="104"/>
      <c r="AIV1877" s="104"/>
      <c r="AIW1877" s="104"/>
      <c r="AIX1877" s="104"/>
      <c r="AIY1877" s="104"/>
      <c r="AIZ1877" s="104"/>
      <c r="AJA1877" s="104"/>
      <c r="AJB1877" s="104"/>
      <c r="AJC1877" s="104"/>
      <c r="AJD1877" s="104"/>
      <c r="AJE1877" s="104"/>
      <c r="AJF1877" s="104"/>
      <c r="AJG1877" s="104"/>
      <c r="AJH1877" s="104"/>
      <c r="AJI1877" s="104"/>
      <c r="AJJ1877" s="104"/>
      <c r="AJK1877" s="104"/>
      <c r="AJL1877" s="104"/>
      <c r="AJM1877" s="104"/>
      <c r="AJN1877" s="104"/>
      <c r="AJO1877" s="104"/>
      <c r="AJP1877" s="104"/>
      <c r="AJQ1877" s="104"/>
      <c r="AJR1877" s="104"/>
      <c r="AJS1877" s="104"/>
      <c r="AJT1877" s="104"/>
      <c r="AJU1877" s="104"/>
      <c r="AJV1877" s="104"/>
      <c r="AJW1877" s="104"/>
      <c r="AJX1877" s="104"/>
      <c r="AJY1877" s="104"/>
      <c r="AJZ1877" s="104"/>
      <c r="AKA1877" s="104"/>
      <c r="AKB1877" s="104"/>
      <c r="AKC1877" s="104"/>
      <c r="AKD1877" s="104"/>
      <c r="AKE1877" s="104"/>
      <c r="AKF1877" s="104"/>
      <c r="AKG1877" s="104"/>
      <c r="AKH1877" s="104"/>
      <c r="AKI1877" s="104"/>
      <c r="AKJ1877" s="104"/>
      <c r="AKK1877" s="104"/>
      <c r="AKL1877" s="104"/>
      <c r="AKM1877" s="104"/>
      <c r="AKN1877" s="104"/>
      <c r="AKO1877" s="104"/>
      <c r="AKP1877" s="104"/>
      <c r="AKQ1877" s="104"/>
      <c r="AKR1877" s="104"/>
      <c r="AKS1877" s="104"/>
      <c r="AKT1877" s="104"/>
      <c r="AKU1877" s="104"/>
      <c r="AKV1877" s="104"/>
      <c r="AKW1877" s="104"/>
      <c r="AKX1877" s="104"/>
      <c r="AKY1877" s="104"/>
      <c r="AKZ1877" s="104"/>
      <c r="ALA1877" s="104"/>
      <c r="ALB1877" s="104"/>
      <c r="ALC1877" s="104"/>
      <c r="ALD1877" s="104"/>
      <c r="ALE1877" s="104"/>
      <c r="ALF1877" s="104"/>
      <c r="ALG1877" s="104"/>
      <c r="ALH1877" s="104"/>
      <c r="ALI1877" s="104"/>
      <c r="ALJ1877" s="104"/>
      <c r="ALK1877" s="104"/>
      <c r="ALL1877" s="104"/>
      <c r="ALM1877" s="104"/>
      <c r="ALN1877" s="104"/>
      <c r="ALO1877" s="104"/>
      <c r="ALP1877" s="104"/>
      <c r="ALQ1877" s="104"/>
      <c r="ALR1877" s="104"/>
      <c r="ALS1877" s="104"/>
      <c r="ALT1877" s="104"/>
      <c r="ALU1877" s="104"/>
      <c r="ALV1877" s="104"/>
      <c r="ALW1877" s="104"/>
      <c r="ALX1877" s="104"/>
      <c r="ALY1877" s="104"/>
      <c r="ALZ1877" s="104"/>
      <c r="AMA1877" s="104"/>
      <c r="AMB1877" s="104"/>
      <c r="AMC1877" s="104"/>
      <c r="AMD1877" s="104"/>
      <c r="AME1877" s="104"/>
      <c r="AMF1877" s="104"/>
      <c r="AMG1877" s="104"/>
      <c r="AMH1877" s="104"/>
      <c r="AMI1877" s="104"/>
      <c r="AMJ1877" s="104"/>
      <c r="AMK1877" s="104"/>
      <c r="AML1877" s="104"/>
      <c r="AMM1877" s="104"/>
      <c r="AMN1877" s="104"/>
      <c r="AMO1877" s="104"/>
    </row>
    <row r="1878" spans="1:1029" s="88" customFormat="1" x14ac:dyDescent="0.35">
      <c r="A1878" s="21">
        <v>10141103</v>
      </c>
      <c r="B1878" s="115" t="s">
        <v>18014</v>
      </c>
      <c r="C1878" s="183" t="s">
        <v>18013</v>
      </c>
      <c r="D1878" s="58">
        <v>2</v>
      </c>
      <c r="E1878" s="114" t="str">
        <f t="shared" si="349"/>
        <v>REACTOR MARCA:TRENCH NAMPULA 220Kv 2</v>
      </c>
      <c r="F1878" s="21"/>
      <c r="G1878" s="21" t="s">
        <v>546</v>
      </c>
      <c r="H1878" s="21" t="s">
        <v>545</v>
      </c>
      <c r="I1878" s="21"/>
      <c r="J1878" s="21"/>
      <c r="K1878" s="119" t="s">
        <v>206</v>
      </c>
      <c r="L1878" s="119" t="s">
        <v>205</v>
      </c>
      <c r="M1878" s="21">
        <v>15000</v>
      </c>
      <c r="N1878" s="21">
        <v>33</v>
      </c>
      <c r="O1878" s="21"/>
      <c r="P1878" s="124">
        <v>3</v>
      </c>
      <c r="Q1878" s="57">
        <v>2005</v>
      </c>
      <c r="R1878" s="57" t="s">
        <v>10</v>
      </c>
      <c r="S1878" s="57">
        <v>64551</v>
      </c>
      <c r="T1878" s="116">
        <v>10000</v>
      </c>
      <c r="U1878" s="111">
        <v>45</v>
      </c>
      <c r="V1878" s="113">
        <f t="shared" si="350"/>
        <v>7466.6666666666661</v>
      </c>
      <c r="W1878" s="113">
        <f t="shared" si="351"/>
        <v>2533.3333333333339</v>
      </c>
      <c r="X1878" s="112">
        <f t="shared" si="352"/>
        <v>2533333.333333334</v>
      </c>
      <c r="Y1878" s="111"/>
      <c r="Z1878" s="110">
        <f t="shared" si="348"/>
        <v>33</v>
      </c>
      <c r="AA1878" s="109">
        <f t="shared" si="353"/>
        <v>500</v>
      </c>
      <c r="AB1878" s="109">
        <f t="shared" si="354"/>
        <v>500000</v>
      </c>
      <c r="AC1878" s="108">
        <f t="shared" si="355"/>
        <v>9500</v>
      </c>
      <c r="AD1878" s="107">
        <f t="shared" si="356"/>
        <v>2.2222222222222223E-2</v>
      </c>
      <c r="AE1878" s="106">
        <f t="shared" si="357"/>
        <v>211.11111111111111</v>
      </c>
      <c r="AF1878" s="105">
        <f t="shared" si="358"/>
        <v>2744.4444444444453</v>
      </c>
      <c r="AG1878" s="105">
        <f t="shared" si="359"/>
        <v>7255.5555555555547</v>
      </c>
    </row>
    <row r="1879" spans="1:1029" s="88" customFormat="1" x14ac:dyDescent="0.35">
      <c r="A1879" s="21">
        <v>10141103</v>
      </c>
      <c r="B1879" s="115" t="s">
        <v>18014</v>
      </c>
      <c r="C1879" s="183" t="s">
        <v>18013</v>
      </c>
      <c r="D1879" s="58">
        <v>2</v>
      </c>
      <c r="E1879" s="114" t="str">
        <f t="shared" si="349"/>
        <v>REACTOR MARCA:TRENCH NAMPULA 220Kv 2</v>
      </c>
      <c r="F1879" s="21"/>
      <c r="G1879" s="21" t="s">
        <v>546</v>
      </c>
      <c r="H1879" s="21" t="s">
        <v>545</v>
      </c>
      <c r="I1879" s="21"/>
      <c r="J1879" s="21"/>
      <c r="K1879" s="119" t="s">
        <v>206</v>
      </c>
      <c r="L1879" s="119" t="s">
        <v>205</v>
      </c>
      <c r="M1879" s="61">
        <v>15000</v>
      </c>
      <c r="N1879" s="21">
        <v>33</v>
      </c>
      <c r="O1879" s="61"/>
      <c r="P1879" s="124">
        <v>3</v>
      </c>
      <c r="Q1879" s="57">
        <v>2005</v>
      </c>
      <c r="R1879" s="57" t="s">
        <v>10</v>
      </c>
      <c r="S1879" s="57">
        <v>64551</v>
      </c>
      <c r="T1879" s="116">
        <v>10000</v>
      </c>
      <c r="U1879" s="111">
        <v>45</v>
      </c>
      <c r="V1879" s="113">
        <f t="shared" si="350"/>
        <v>7466.6666666666661</v>
      </c>
      <c r="W1879" s="113">
        <f t="shared" si="351"/>
        <v>2533.3333333333339</v>
      </c>
      <c r="X1879" s="112">
        <f t="shared" si="352"/>
        <v>2533333.333333334</v>
      </c>
      <c r="Y1879" s="111"/>
      <c r="Z1879" s="110">
        <f t="shared" si="348"/>
        <v>33</v>
      </c>
      <c r="AA1879" s="109">
        <f t="shared" si="353"/>
        <v>500</v>
      </c>
      <c r="AB1879" s="109">
        <f t="shared" si="354"/>
        <v>500000</v>
      </c>
      <c r="AC1879" s="108">
        <f t="shared" si="355"/>
        <v>9500</v>
      </c>
      <c r="AD1879" s="107">
        <f t="shared" si="356"/>
        <v>2.2222222222222223E-2</v>
      </c>
      <c r="AE1879" s="106">
        <f t="shared" si="357"/>
        <v>211.11111111111111</v>
      </c>
      <c r="AF1879" s="105">
        <f t="shared" si="358"/>
        <v>2744.4444444444453</v>
      </c>
      <c r="AG1879" s="105">
        <f t="shared" si="359"/>
        <v>7255.5555555555547</v>
      </c>
    </row>
    <row r="1880" spans="1:1029" s="88" customFormat="1" x14ac:dyDescent="0.35">
      <c r="A1880" s="21">
        <v>10141103</v>
      </c>
      <c r="B1880" s="115" t="s">
        <v>14786</v>
      </c>
      <c r="C1880" s="254" t="s">
        <v>710</v>
      </c>
      <c r="D1880" s="21"/>
      <c r="E1880" s="114" t="str">
        <f t="shared" si="349"/>
        <v xml:space="preserve">TRANSFORMADOR MARCA:EFACEC                TETE-SUB </v>
      </c>
      <c r="F1880" s="21" t="s">
        <v>424</v>
      </c>
      <c r="G1880" s="21" t="s">
        <v>15450</v>
      </c>
      <c r="H1880" s="21" t="s">
        <v>424</v>
      </c>
      <c r="I1880" s="21" t="s">
        <v>16853</v>
      </c>
      <c r="J1880" s="21"/>
      <c r="K1880" s="21" t="s">
        <v>16852</v>
      </c>
      <c r="L1880" s="21" t="s">
        <v>16851</v>
      </c>
      <c r="M1880" s="21">
        <v>630</v>
      </c>
      <c r="N1880" s="21">
        <v>11</v>
      </c>
      <c r="O1880" s="21">
        <v>0.4</v>
      </c>
      <c r="P1880" s="21">
        <v>3</v>
      </c>
      <c r="Q1880" s="21">
        <v>2005</v>
      </c>
      <c r="R1880" s="21" t="s">
        <v>27</v>
      </c>
      <c r="S1880" s="21" t="s">
        <v>16850</v>
      </c>
      <c r="T1880" s="116">
        <v>1016</v>
      </c>
      <c r="U1880" s="111">
        <v>45</v>
      </c>
      <c r="V1880" s="113">
        <f t="shared" si="350"/>
        <v>758.61333333333323</v>
      </c>
      <c r="W1880" s="113">
        <f t="shared" si="351"/>
        <v>257.38666666666677</v>
      </c>
      <c r="X1880" s="112">
        <f t="shared" si="352"/>
        <v>257386.66666666677</v>
      </c>
      <c r="Y1880" s="111"/>
      <c r="Z1880" s="110">
        <f t="shared" si="348"/>
        <v>33</v>
      </c>
      <c r="AA1880" s="109">
        <f t="shared" si="353"/>
        <v>50.800000000000004</v>
      </c>
      <c r="AB1880" s="109">
        <f t="shared" si="354"/>
        <v>50800.000000000007</v>
      </c>
      <c r="AC1880" s="108">
        <f t="shared" si="355"/>
        <v>965.2</v>
      </c>
      <c r="AD1880" s="107">
        <f t="shared" si="356"/>
        <v>2.2222222222222223E-2</v>
      </c>
      <c r="AE1880" s="106">
        <f t="shared" si="357"/>
        <v>21.448888888888892</v>
      </c>
      <c r="AF1880" s="105">
        <f t="shared" si="358"/>
        <v>278.83555555555569</v>
      </c>
      <c r="AG1880" s="105">
        <f t="shared" si="359"/>
        <v>737.16444444444437</v>
      </c>
    </row>
    <row r="1881" spans="1:1029" s="88" customFormat="1" x14ac:dyDescent="0.35">
      <c r="A1881" s="21">
        <v>10141103</v>
      </c>
      <c r="B1881" s="115" t="s">
        <v>14786</v>
      </c>
      <c r="C1881" s="254" t="s">
        <v>710</v>
      </c>
      <c r="D1881" s="21"/>
      <c r="E1881" s="114" t="str">
        <f t="shared" si="349"/>
        <v xml:space="preserve">TRANSFORMADOR MARCA:ABB SE-JINDAL </v>
      </c>
      <c r="F1881" s="57" t="s">
        <v>424</v>
      </c>
      <c r="G1881" s="21" t="s">
        <v>3857</v>
      </c>
      <c r="H1881" s="21" t="s">
        <v>6281</v>
      </c>
      <c r="I1881" s="21" t="s">
        <v>2942</v>
      </c>
      <c r="J1881" s="57"/>
      <c r="K1881" s="57" t="s">
        <v>16849</v>
      </c>
      <c r="L1881" s="57" t="s">
        <v>16848</v>
      </c>
      <c r="M1881" s="21">
        <v>160</v>
      </c>
      <c r="N1881" s="21">
        <v>33</v>
      </c>
      <c r="O1881" s="21">
        <v>0.4</v>
      </c>
      <c r="P1881" s="57">
        <v>3</v>
      </c>
      <c r="Q1881" s="21">
        <v>2005</v>
      </c>
      <c r="R1881" s="21" t="s">
        <v>15</v>
      </c>
      <c r="S1881" s="70" t="s">
        <v>16847</v>
      </c>
      <c r="T1881" s="116">
        <v>991</v>
      </c>
      <c r="U1881" s="111">
        <v>45</v>
      </c>
      <c r="V1881" s="113">
        <f t="shared" si="350"/>
        <v>739.9466666666666</v>
      </c>
      <c r="W1881" s="113">
        <f t="shared" si="351"/>
        <v>251.0533333333334</v>
      </c>
      <c r="X1881" s="112">
        <f t="shared" si="352"/>
        <v>251053.3333333334</v>
      </c>
      <c r="Y1881" s="111"/>
      <c r="Z1881" s="110">
        <f t="shared" si="348"/>
        <v>33</v>
      </c>
      <c r="AA1881" s="109">
        <f t="shared" si="353"/>
        <v>49.550000000000004</v>
      </c>
      <c r="AB1881" s="109">
        <f t="shared" si="354"/>
        <v>49550.000000000007</v>
      </c>
      <c r="AC1881" s="108">
        <f t="shared" si="355"/>
        <v>941.45</v>
      </c>
      <c r="AD1881" s="107">
        <f t="shared" si="356"/>
        <v>2.2222222222222223E-2</v>
      </c>
      <c r="AE1881" s="106">
        <f t="shared" si="357"/>
        <v>20.921111111111113</v>
      </c>
      <c r="AF1881" s="105">
        <f t="shared" si="358"/>
        <v>271.97444444444449</v>
      </c>
      <c r="AG1881" s="105">
        <f t="shared" si="359"/>
        <v>719.02555555555546</v>
      </c>
    </row>
    <row r="1882" spans="1:1029" s="88" customFormat="1" x14ac:dyDescent="0.35">
      <c r="A1882" s="21">
        <v>10141103</v>
      </c>
      <c r="B1882" s="115" t="s">
        <v>14786</v>
      </c>
      <c r="C1882" s="254" t="s">
        <v>710</v>
      </c>
      <c r="D1882" s="21" t="s">
        <v>16834</v>
      </c>
      <c r="E1882" s="114" t="str">
        <f t="shared" si="349"/>
        <v>TRANSFORMADOR MARCA:  PTS53</v>
      </c>
      <c r="F1882" s="21"/>
      <c r="G1882" s="21"/>
      <c r="H1882" s="21" t="s">
        <v>545</v>
      </c>
      <c r="I1882" s="21" t="s">
        <v>16833</v>
      </c>
      <c r="J1882" s="21"/>
      <c r="K1882" s="21" t="s">
        <v>16832</v>
      </c>
      <c r="L1882" s="21" t="s">
        <v>16831</v>
      </c>
      <c r="M1882" s="21">
        <v>500</v>
      </c>
      <c r="N1882" s="21">
        <v>33</v>
      </c>
      <c r="O1882" s="21" t="s">
        <v>362</v>
      </c>
      <c r="P1882" s="21">
        <v>3</v>
      </c>
      <c r="Q1882" s="124">
        <v>2005</v>
      </c>
      <c r="R1882" s="21"/>
      <c r="S1882" s="21"/>
      <c r="T1882" s="116">
        <v>1200</v>
      </c>
      <c r="U1882" s="111">
        <v>45</v>
      </c>
      <c r="V1882" s="113">
        <f t="shared" si="350"/>
        <v>895.99999999999989</v>
      </c>
      <c r="W1882" s="113">
        <f t="shared" si="351"/>
        <v>304.00000000000011</v>
      </c>
      <c r="X1882" s="112">
        <f t="shared" si="352"/>
        <v>304000.00000000012</v>
      </c>
      <c r="Y1882" s="111"/>
      <c r="Z1882" s="110">
        <f t="shared" si="348"/>
        <v>33</v>
      </c>
      <c r="AA1882" s="109">
        <f t="shared" si="353"/>
        <v>60</v>
      </c>
      <c r="AB1882" s="109">
        <f t="shared" si="354"/>
        <v>60000</v>
      </c>
      <c r="AC1882" s="108">
        <f t="shared" si="355"/>
        <v>1140</v>
      </c>
      <c r="AD1882" s="107">
        <f t="shared" si="356"/>
        <v>2.2222222222222223E-2</v>
      </c>
      <c r="AE1882" s="106">
        <f t="shared" si="357"/>
        <v>25.333333333333336</v>
      </c>
      <c r="AF1882" s="105">
        <f t="shared" si="358"/>
        <v>329.33333333333343</v>
      </c>
      <c r="AG1882" s="105">
        <f t="shared" si="359"/>
        <v>870.66666666666652</v>
      </c>
    </row>
    <row r="1883" spans="1:1029" s="88" customFormat="1" x14ac:dyDescent="0.35">
      <c r="A1883" s="21">
        <v>10141103</v>
      </c>
      <c r="B1883" s="115" t="s">
        <v>14786</v>
      </c>
      <c r="C1883" s="254" t="s">
        <v>710</v>
      </c>
      <c r="D1883" s="21" t="s">
        <v>16829</v>
      </c>
      <c r="E1883" s="114" t="str">
        <f t="shared" si="349"/>
        <v>TRANSFORMADOR MARCA:  PTS54</v>
      </c>
      <c r="F1883" s="22"/>
      <c r="G1883" s="21"/>
      <c r="H1883" s="21" t="s">
        <v>545</v>
      </c>
      <c r="I1883" s="21" t="s">
        <v>16828</v>
      </c>
      <c r="J1883" s="21"/>
      <c r="K1883" s="21" t="s">
        <v>16827</v>
      </c>
      <c r="L1883" s="21" t="s">
        <v>16826</v>
      </c>
      <c r="M1883" s="21">
        <v>200</v>
      </c>
      <c r="N1883" s="21">
        <v>33</v>
      </c>
      <c r="O1883" s="21" t="s">
        <v>362</v>
      </c>
      <c r="P1883" s="21">
        <v>3</v>
      </c>
      <c r="Q1883" s="124">
        <v>2005</v>
      </c>
      <c r="R1883" s="21"/>
      <c r="S1883" s="21"/>
      <c r="T1883" s="116">
        <v>991</v>
      </c>
      <c r="U1883" s="111">
        <v>45</v>
      </c>
      <c r="V1883" s="113">
        <f t="shared" si="350"/>
        <v>739.9466666666666</v>
      </c>
      <c r="W1883" s="113">
        <f t="shared" si="351"/>
        <v>251.0533333333334</v>
      </c>
      <c r="X1883" s="112">
        <f t="shared" si="352"/>
        <v>251053.3333333334</v>
      </c>
      <c r="Y1883" s="111"/>
      <c r="Z1883" s="110">
        <f t="shared" si="348"/>
        <v>33</v>
      </c>
      <c r="AA1883" s="109">
        <f t="shared" si="353"/>
        <v>49.550000000000004</v>
      </c>
      <c r="AB1883" s="109">
        <f t="shared" si="354"/>
        <v>49550.000000000007</v>
      </c>
      <c r="AC1883" s="108">
        <f t="shared" si="355"/>
        <v>941.45</v>
      </c>
      <c r="AD1883" s="107">
        <f t="shared" si="356"/>
        <v>2.2222222222222223E-2</v>
      </c>
      <c r="AE1883" s="106">
        <f t="shared" si="357"/>
        <v>20.921111111111113</v>
      </c>
      <c r="AF1883" s="105">
        <f t="shared" si="358"/>
        <v>271.97444444444449</v>
      </c>
      <c r="AG1883" s="105">
        <f t="shared" si="359"/>
        <v>719.02555555555546</v>
      </c>
    </row>
    <row r="1884" spans="1:1029" s="88" customFormat="1" x14ac:dyDescent="0.35">
      <c r="A1884" s="21">
        <v>10141103</v>
      </c>
      <c r="B1884" s="115" t="s">
        <v>14786</v>
      </c>
      <c r="C1884" s="254" t="s">
        <v>710</v>
      </c>
      <c r="D1884" s="21" t="s">
        <v>16824</v>
      </c>
      <c r="E1884" s="114" t="str">
        <f t="shared" si="349"/>
        <v>TRANSFORMADOR MARCA:  PTS85</v>
      </c>
      <c r="F1884" s="21"/>
      <c r="G1884" s="21"/>
      <c r="H1884" s="21" t="s">
        <v>14848</v>
      </c>
      <c r="I1884" s="21" t="s">
        <v>16823</v>
      </c>
      <c r="J1884" s="21"/>
      <c r="K1884" s="21" t="s">
        <v>16822</v>
      </c>
      <c r="L1884" s="21" t="s">
        <v>16821</v>
      </c>
      <c r="M1884" s="21">
        <v>250</v>
      </c>
      <c r="N1884" s="21">
        <v>33</v>
      </c>
      <c r="O1884" s="21" t="s">
        <v>362</v>
      </c>
      <c r="P1884" s="21">
        <v>3</v>
      </c>
      <c r="Q1884" s="124">
        <v>2005</v>
      </c>
      <c r="R1884" s="21"/>
      <c r="S1884" s="21"/>
      <c r="T1884" s="116">
        <v>991</v>
      </c>
      <c r="U1884" s="111">
        <v>45</v>
      </c>
      <c r="V1884" s="113">
        <f t="shared" si="350"/>
        <v>739.9466666666666</v>
      </c>
      <c r="W1884" s="113">
        <f t="shared" si="351"/>
        <v>251.0533333333334</v>
      </c>
      <c r="X1884" s="112">
        <f t="shared" si="352"/>
        <v>251053.3333333334</v>
      </c>
      <c r="Y1884" s="111"/>
      <c r="Z1884" s="110">
        <f t="shared" si="348"/>
        <v>33</v>
      </c>
      <c r="AA1884" s="109">
        <f t="shared" si="353"/>
        <v>49.550000000000004</v>
      </c>
      <c r="AB1884" s="109">
        <f t="shared" si="354"/>
        <v>49550.000000000007</v>
      </c>
      <c r="AC1884" s="108">
        <f t="shared" si="355"/>
        <v>941.45</v>
      </c>
      <c r="AD1884" s="107">
        <f t="shared" si="356"/>
        <v>2.2222222222222223E-2</v>
      </c>
      <c r="AE1884" s="106">
        <f t="shared" si="357"/>
        <v>20.921111111111113</v>
      </c>
      <c r="AF1884" s="105">
        <f t="shared" si="358"/>
        <v>271.97444444444449</v>
      </c>
      <c r="AG1884" s="105">
        <f t="shared" si="359"/>
        <v>719.02555555555546</v>
      </c>
    </row>
    <row r="1885" spans="1:1029" s="88" customFormat="1" x14ac:dyDescent="0.35">
      <c r="A1885" s="21">
        <v>10141103</v>
      </c>
      <c r="B1885" s="115" t="s">
        <v>14786</v>
      </c>
      <c r="C1885" s="254" t="s">
        <v>710</v>
      </c>
      <c r="D1885" s="21">
        <v>92</v>
      </c>
      <c r="E1885" s="114" t="str">
        <f t="shared" si="349"/>
        <v>TRANSFORMADOR MARCA:  92</v>
      </c>
      <c r="F1885" s="21"/>
      <c r="G1885" s="21"/>
      <c r="H1885" s="21" t="s">
        <v>14848</v>
      </c>
      <c r="I1885" s="21" t="s">
        <v>16820</v>
      </c>
      <c r="J1885" s="21"/>
      <c r="K1885" s="21" t="s">
        <v>16819</v>
      </c>
      <c r="L1885" s="21" t="s">
        <v>16818</v>
      </c>
      <c r="M1885" s="21">
        <v>200</v>
      </c>
      <c r="N1885" s="21">
        <v>11</v>
      </c>
      <c r="O1885" s="21" t="s">
        <v>362</v>
      </c>
      <c r="P1885" s="21">
        <v>3</v>
      </c>
      <c r="Q1885" s="124">
        <v>2005</v>
      </c>
      <c r="R1885" s="21"/>
      <c r="S1885" s="21"/>
      <c r="T1885" s="116">
        <v>572</v>
      </c>
      <c r="U1885" s="111">
        <v>45</v>
      </c>
      <c r="V1885" s="113">
        <f t="shared" si="350"/>
        <v>427.09333333333331</v>
      </c>
      <c r="W1885" s="113">
        <f t="shared" si="351"/>
        <v>144.90666666666669</v>
      </c>
      <c r="X1885" s="112">
        <f t="shared" si="352"/>
        <v>144906.66666666669</v>
      </c>
      <c r="Y1885" s="111"/>
      <c r="Z1885" s="110">
        <f t="shared" si="348"/>
        <v>33</v>
      </c>
      <c r="AA1885" s="109">
        <f t="shared" si="353"/>
        <v>28.6</v>
      </c>
      <c r="AB1885" s="109">
        <f t="shared" si="354"/>
        <v>28600</v>
      </c>
      <c r="AC1885" s="108">
        <f t="shared" si="355"/>
        <v>543.4</v>
      </c>
      <c r="AD1885" s="107">
        <f t="shared" si="356"/>
        <v>2.2222222222222223E-2</v>
      </c>
      <c r="AE1885" s="106">
        <f t="shared" si="357"/>
        <v>12.075555555555555</v>
      </c>
      <c r="AF1885" s="105">
        <f t="shared" si="358"/>
        <v>156.98222222222225</v>
      </c>
      <c r="AG1885" s="105">
        <f t="shared" si="359"/>
        <v>415.01777777777772</v>
      </c>
    </row>
    <row r="1886" spans="1:1029" s="88" customFormat="1" x14ac:dyDescent="0.35">
      <c r="A1886" s="21">
        <v>10141103</v>
      </c>
      <c r="B1886" s="115" t="s">
        <v>14786</v>
      </c>
      <c r="C1886" s="254" t="s">
        <v>710</v>
      </c>
      <c r="D1886" s="21">
        <v>181</v>
      </c>
      <c r="E1886" s="114" t="str">
        <f t="shared" si="349"/>
        <v>TRANSFORMADOR MARCA:  181</v>
      </c>
      <c r="F1886" s="21"/>
      <c r="G1886" s="21"/>
      <c r="H1886" s="21" t="s">
        <v>15725</v>
      </c>
      <c r="I1886" s="21" t="s">
        <v>16817</v>
      </c>
      <c r="J1886" s="21"/>
      <c r="K1886" s="21" t="s">
        <v>16816</v>
      </c>
      <c r="L1886" s="21" t="s">
        <v>16815</v>
      </c>
      <c r="M1886" s="21">
        <v>160</v>
      </c>
      <c r="N1886" s="21">
        <v>33</v>
      </c>
      <c r="O1886" s="21" t="s">
        <v>362</v>
      </c>
      <c r="P1886" s="21">
        <v>3</v>
      </c>
      <c r="Q1886" s="124">
        <v>2005</v>
      </c>
      <c r="R1886" s="21"/>
      <c r="S1886" s="21"/>
      <c r="T1886" s="116">
        <v>991</v>
      </c>
      <c r="U1886" s="111">
        <v>45</v>
      </c>
      <c r="V1886" s="113">
        <f t="shared" si="350"/>
        <v>739.9466666666666</v>
      </c>
      <c r="W1886" s="113">
        <f t="shared" si="351"/>
        <v>251.0533333333334</v>
      </c>
      <c r="X1886" s="112">
        <f t="shared" si="352"/>
        <v>251053.3333333334</v>
      </c>
      <c r="Y1886" s="111"/>
      <c r="Z1886" s="110">
        <f t="shared" si="348"/>
        <v>33</v>
      </c>
      <c r="AA1886" s="109">
        <f t="shared" si="353"/>
        <v>49.550000000000004</v>
      </c>
      <c r="AB1886" s="109">
        <f t="shared" si="354"/>
        <v>49550.000000000007</v>
      </c>
      <c r="AC1886" s="108">
        <f t="shared" si="355"/>
        <v>941.45</v>
      </c>
      <c r="AD1886" s="107">
        <f t="shared" si="356"/>
        <v>2.2222222222222223E-2</v>
      </c>
      <c r="AE1886" s="106">
        <f t="shared" si="357"/>
        <v>20.921111111111113</v>
      </c>
      <c r="AF1886" s="105">
        <f t="shared" si="358"/>
        <v>271.97444444444449</v>
      </c>
      <c r="AG1886" s="105">
        <f t="shared" si="359"/>
        <v>719.02555555555546</v>
      </c>
    </row>
    <row r="1887" spans="1:1029" s="88" customFormat="1" x14ac:dyDescent="0.35">
      <c r="A1887" s="21">
        <v>10141103</v>
      </c>
      <c r="B1887" s="115" t="s">
        <v>14786</v>
      </c>
      <c r="C1887" s="254" t="s">
        <v>710</v>
      </c>
      <c r="D1887" s="21">
        <v>182</v>
      </c>
      <c r="E1887" s="114" t="str">
        <f t="shared" si="349"/>
        <v>TRANSFORMADOR MARCA:  182</v>
      </c>
      <c r="F1887" s="21"/>
      <c r="G1887" s="21"/>
      <c r="H1887" s="21" t="s">
        <v>15725</v>
      </c>
      <c r="I1887" s="21" t="s">
        <v>16814</v>
      </c>
      <c r="J1887" s="21"/>
      <c r="K1887" s="21" t="s">
        <v>16813</v>
      </c>
      <c r="L1887" s="21" t="s">
        <v>16812</v>
      </c>
      <c r="M1887" s="21">
        <v>100</v>
      </c>
      <c r="N1887" s="21">
        <v>33</v>
      </c>
      <c r="O1887" s="21" t="s">
        <v>362</v>
      </c>
      <c r="P1887" s="21">
        <v>3</v>
      </c>
      <c r="Q1887" s="124">
        <v>2005</v>
      </c>
      <c r="R1887" s="21"/>
      <c r="S1887" s="21"/>
      <c r="T1887" s="116">
        <v>763</v>
      </c>
      <c r="U1887" s="111">
        <v>45</v>
      </c>
      <c r="V1887" s="113">
        <f t="shared" si="350"/>
        <v>569.70666666666659</v>
      </c>
      <c r="W1887" s="113">
        <f t="shared" si="351"/>
        <v>193.29333333333341</v>
      </c>
      <c r="X1887" s="112">
        <f t="shared" si="352"/>
        <v>193293.3333333334</v>
      </c>
      <c r="Y1887" s="111"/>
      <c r="Z1887" s="110">
        <f t="shared" si="348"/>
        <v>33</v>
      </c>
      <c r="AA1887" s="109">
        <f t="shared" si="353"/>
        <v>38.15</v>
      </c>
      <c r="AB1887" s="109">
        <f t="shared" si="354"/>
        <v>38150</v>
      </c>
      <c r="AC1887" s="108">
        <f t="shared" si="355"/>
        <v>724.85</v>
      </c>
      <c r="AD1887" s="107">
        <f t="shared" si="356"/>
        <v>2.2222222222222223E-2</v>
      </c>
      <c r="AE1887" s="106">
        <f t="shared" si="357"/>
        <v>16.10777777777778</v>
      </c>
      <c r="AF1887" s="105">
        <f t="shared" si="358"/>
        <v>209.40111111111119</v>
      </c>
      <c r="AG1887" s="105">
        <f t="shared" si="359"/>
        <v>553.59888888888884</v>
      </c>
    </row>
    <row r="1888" spans="1:1029" s="88" customFormat="1" x14ac:dyDescent="0.35">
      <c r="A1888" s="21">
        <v>10141103</v>
      </c>
      <c r="B1888" s="115" t="s">
        <v>14786</v>
      </c>
      <c r="C1888" s="254" t="s">
        <v>710</v>
      </c>
      <c r="D1888" s="21">
        <v>183</v>
      </c>
      <c r="E1888" s="114" t="str">
        <f t="shared" si="349"/>
        <v>TRANSFORMADOR MARCA:  183</v>
      </c>
      <c r="F1888" s="21"/>
      <c r="G1888" s="21"/>
      <c r="H1888" s="21" t="s">
        <v>15725</v>
      </c>
      <c r="I1888" s="21" t="s">
        <v>16811</v>
      </c>
      <c r="J1888" s="21"/>
      <c r="K1888" s="21" t="s">
        <v>16810</v>
      </c>
      <c r="L1888" s="21" t="s">
        <v>16809</v>
      </c>
      <c r="M1888" s="21">
        <v>32</v>
      </c>
      <c r="N1888" s="21">
        <v>33</v>
      </c>
      <c r="O1888" s="21" t="s">
        <v>362</v>
      </c>
      <c r="P1888" s="21">
        <v>3</v>
      </c>
      <c r="Q1888" s="124">
        <v>2005</v>
      </c>
      <c r="R1888" s="21"/>
      <c r="S1888" s="21"/>
      <c r="T1888" s="116">
        <v>643</v>
      </c>
      <c r="U1888" s="111">
        <v>45</v>
      </c>
      <c r="V1888" s="113">
        <f t="shared" si="350"/>
        <v>480.10666666666663</v>
      </c>
      <c r="W1888" s="113">
        <f t="shared" si="351"/>
        <v>162.89333333333337</v>
      </c>
      <c r="X1888" s="112">
        <f t="shared" si="352"/>
        <v>162893.33333333337</v>
      </c>
      <c r="Y1888" s="111"/>
      <c r="Z1888" s="110">
        <f t="shared" si="348"/>
        <v>33</v>
      </c>
      <c r="AA1888" s="109">
        <f t="shared" si="353"/>
        <v>32.15</v>
      </c>
      <c r="AB1888" s="109">
        <f t="shared" si="354"/>
        <v>32150</v>
      </c>
      <c r="AC1888" s="108">
        <f t="shared" si="355"/>
        <v>610.85</v>
      </c>
      <c r="AD1888" s="107">
        <f t="shared" si="356"/>
        <v>2.2222222222222223E-2</v>
      </c>
      <c r="AE1888" s="106">
        <f t="shared" si="357"/>
        <v>13.574444444444445</v>
      </c>
      <c r="AF1888" s="105">
        <f t="shared" si="358"/>
        <v>176.46777777777783</v>
      </c>
      <c r="AG1888" s="105">
        <f t="shared" si="359"/>
        <v>466.53222222222217</v>
      </c>
    </row>
    <row r="1889" spans="1:33" s="88" customFormat="1" x14ac:dyDescent="0.35">
      <c r="A1889" s="21">
        <v>10141103</v>
      </c>
      <c r="B1889" s="115" t="s">
        <v>14786</v>
      </c>
      <c r="C1889" s="254" t="s">
        <v>710</v>
      </c>
      <c r="D1889" s="21">
        <v>184</v>
      </c>
      <c r="E1889" s="114" t="str">
        <f t="shared" si="349"/>
        <v>TRANSFORMADOR MARCA:  184</v>
      </c>
      <c r="F1889" s="21"/>
      <c r="G1889" s="21"/>
      <c r="H1889" s="21" t="s">
        <v>16539</v>
      </c>
      <c r="I1889" s="21" t="s">
        <v>16808</v>
      </c>
      <c r="J1889" s="21"/>
      <c r="K1889" s="21" t="s">
        <v>16807</v>
      </c>
      <c r="L1889" s="21" t="s">
        <v>16806</v>
      </c>
      <c r="M1889" s="21">
        <v>16</v>
      </c>
      <c r="N1889" s="21">
        <v>33</v>
      </c>
      <c r="O1889" s="21" t="s">
        <v>362</v>
      </c>
      <c r="P1889" s="21">
        <v>3</v>
      </c>
      <c r="Q1889" s="124">
        <v>2005</v>
      </c>
      <c r="R1889" s="21"/>
      <c r="S1889" s="21"/>
      <c r="T1889" s="116">
        <v>643</v>
      </c>
      <c r="U1889" s="111">
        <v>45</v>
      </c>
      <c r="V1889" s="113">
        <f t="shared" si="350"/>
        <v>480.10666666666663</v>
      </c>
      <c r="W1889" s="113">
        <f t="shared" si="351"/>
        <v>162.89333333333337</v>
      </c>
      <c r="X1889" s="112">
        <f t="shared" si="352"/>
        <v>162893.33333333337</v>
      </c>
      <c r="Y1889" s="111"/>
      <c r="Z1889" s="110">
        <f t="shared" si="348"/>
        <v>33</v>
      </c>
      <c r="AA1889" s="109">
        <f t="shared" si="353"/>
        <v>32.15</v>
      </c>
      <c r="AB1889" s="109">
        <f t="shared" si="354"/>
        <v>32150</v>
      </c>
      <c r="AC1889" s="108">
        <f t="shared" si="355"/>
        <v>610.85</v>
      </c>
      <c r="AD1889" s="107">
        <f t="shared" si="356"/>
        <v>2.2222222222222223E-2</v>
      </c>
      <c r="AE1889" s="106">
        <f t="shared" si="357"/>
        <v>13.574444444444445</v>
      </c>
      <c r="AF1889" s="105">
        <f t="shared" si="358"/>
        <v>176.46777777777783</v>
      </c>
      <c r="AG1889" s="105">
        <f t="shared" si="359"/>
        <v>466.53222222222217</v>
      </c>
    </row>
    <row r="1890" spans="1:33" s="88" customFormat="1" x14ac:dyDescent="0.35">
      <c r="A1890" s="21">
        <v>10141103</v>
      </c>
      <c r="B1890" s="115" t="s">
        <v>14786</v>
      </c>
      <c r="C1890" s="254" t="s">
        <v>710</v>
      </c>
      <c r="D1890" s="21">
        <v>185</v>
      </c>
      <c r="E1890" s="114" t="str">
        <f t="shared" si="349"/>
        <v>TRANSFORMADOR MARCA:  185</v>
      </c>
      <c r="F1890" s="21"/>
      <c r="G1890" s="21"/>
      <c r="H1890" s="21" t="s">
        <v>16539</v>
      </c>
      <c r="I1890" s="21" t="s">
        <v>16805</v>
      </c>
      <c r="J1890" s="21"/>
      <c r="K1890" s="21" t="s">
        <v>16804</v>
      </c>
      <c r="L1890" s="21" t="s">
        <v>16803</v>
      </c>
      <c r="M1890" s="21">
        <v>250</v>
      </c>
      <c r="N1890" s="21">
        <v>33</v>
      </c>
      <c r="O1890" s="21" t="s">
        <v>362</v>
      </c>
      <c r="P1890" s="21">
        <v>3</v>
      </c>
      <c r="Q1890" s="124">
        <v>2005</v>
      </c>
      <c r="R1890" s="21"/>
      <c r="S1890" s="21"/>
      <c r="T1890" s="116">
        <v>991</v>
      </c>
      <c r="U1890" s="111">
        <v>45</v>
      </c>
      <c r="V1890" s="113">
        <f t="shared" si="350"/>
        <v>739.9466666666666</v>
      </c>
      <c r="W1890" s="113">
        <f t="shared" si="351"/>
        <v>251.0533333333334</v>
      </c>
      <c r="X1890" s="112">
        <f t="shared" si="352"/>
        <v>251053.3333333334</v>
      </c>
      <c r="Y1890" s="111"/>
      <c r="Z1890" s="110">
        <f t="shared" si="348"/>
        <v>33</v>
      </c>
      <c r="AA1890" s="109">
        <f t="shared" si="353"/>
        <v>49.550000000000004</v>
      </c>
      <c r="AB1890" s="109">
        <f t="shared" si="354"/>
        <v>49550.000000000007</v>
      </c>
      <c r="AC1890" s="108">
        <f t="shared" si="355"/>
        <v>941.45</v>
      </c>
      <c r="AD1890" s="107">
        <f t="shared" si="356"/>
        <v>2.2222222222222223E-2</v>
      </c>
      <c r="AE1890" s="106">
        <f t="shared" si="357"/>
        <v>20.921111111111113</v>
      </c>
      <c r="AF1890" s="105">
        <f t="shared" si="358"/>
        <v>271.97444444444449</v>
      </c>
      <c r="AG1890" s="105">
        <f t="shared" si="359"/>
        <v>719.02555555555546</v>
      </c>
    </row>
    <row r="1891" spans="1:33" s="88" customFormat="1" x14ac:dyDescent="0.35">
      <c r="A1891" s="21">
        <v>10141103</v>
      </c>
      <c r="B1891" s="115" t="s">
        <v>14786</v>
      </c>
      <c r="C1891" s="254" t="s">
        <v>710</v>
      </c>
      <c r="D1891" s="21">
        <v>187</v>
      </c>
      <c r="E1891" s="114" t="str">
        <f t="shared" si="349"/>
        <v>TRANSFORMADOR MARCA:  187</v>
      </c>
      <c r="F1891" s="21"/>
      <c r="G1891" s="21"/>
      <c r="H1891" s="21" t="s">
        <v>16539</v>
      </c>
      <c r="I1891" s="21" t="s">
        <v>16802</v>
      </c>
      <c r="J1891" s="21"/>
      <c r="K1891" s="21" t="s">
        <v>16801</v>
      </c>
      <c r="L1891" s="21" t="s">
        <v>16800</v>
      </c>
      <c r="M1891" s="21">
        <v>100</v>
      </c>
      <c r="N1891" s="21">
        <v>33</v>
      </c>
      <c r="O1891" s="21" t="s">
        <v>362</v>
      </c>
      <c r="P1891" s="21">
        <v>3</v>
      </c>
      <c r="Q1891" s="124">
        <v>2005</v>
      </c>
      <c r="R1891" s="21"/>
      <c r="S1891" s="21"/>
      <c r="T1891" s="116">
        <v>763</v>
      </c>
      <c r="U1891" s="111">
        <v>45</v>
      </c>
      <c r="V1891" s="113">
        <f t="shared" si="350"/>
        <v>569.70666666666659</v>
      </c>
      <c r="W1891" s="113">
        <f t="shared" si="351"/>
        <v>193.29333333333341</v>
      </c>
      <c r="X1891" s="112">
        <f t="shared" si="352"/>
        <v>193293.3333333334</v>
      </c>
      <c r="Y1891" s="111"/>
      <c r="Z1891" s="110">
        <f t="shared" si="348"/>
        <v>33</v>
      </c>
      <c r="AA1891" s="109">
        <f t="shared" si="353"/>
        <v>38.15</v>
      </c>
      <c r="AB1891" s="109">
        <f t="shared" si="354"/>
        <v>38150</v>
      </c>
      <c r="AC1891" s="108">
        <f t="shared" si="355"/>
        <v>724.85</v>
      </c>
      <c r="AD1891" s="107">
        <f t="shared" si="356"/>
        <v>2.2222222222222223E-2</v>
      </c>
      <c r="AE1891" s="106">
        <f t="shared" si="357"/>
        <v>16.10777777777778</v>
      </c>
      <c r="AF1891" s="105">
        <f t="shared" si="358"/>
        <v>209.40111111111119</v>
      </c>
      <c r="AG1891" s="105">
        <f t="shared" si="359"/>
        <v>553.59888888888884</v>
      </c>
    </row>
    <row r="1892" spans="1:33" s="88" customFormat="1" x14ac:dyDescent="0.35">
      <c r="A1892" s="21">
        <v>10141103</v>
      </c>
      <c r="B1892" s="115" t="s">
        <v>14786</v>
      </c>
      <c r="C1892" s="254" t="s">
        <v>710</v>
      </c>
      <c r="D1892" s="21">
        <v>188</v>
      </c>
      <c r="E1892" s="114" t="str">
        <f t="shared" si="349"/>
        <v>TRANSFORMADOR MARCA:  188</v>
      </c>
      <c r="F1892" s="21"/>
      <c r="G1892" s="21"/>
      <c r="H1892" s="21" t="s">
        <v>16539</v>
      </c>
      <c r="I1892" s="21" t="s">
        <v>16798</v>
      </c>
      <c r="J1892" s="21"/>
      <c r="K1892" s="21" t="s">
        <v>16797</v>
      </c>
      <c r="L1892" s="21" t="s">
        <v>16796</v>
      </c>
      <c r="M1892" s="21">
        <v>100</v>
      </c>
      <c r="N1892" s="21">
        <v>33</v>
      </c>
      <c r="O1892" s="21" t="s">
        <v>362</v>
      </c>
      <c r="P1892" s="21">
        <v>3</v>
      </c>
      <c r="Q1892" s="124">
        <v>2005</v>
      </c>
      <c r="R1892" s="21"/>
      <c r="S1892" s="21"/>
      <c r="T1892" s="116">
        <v>763</v>
      </c>
      <c r="U1892" s="111">
        <v>45</v>
      </c>
      <c r="V1892" s="113">
        <f t="shared" si="350"/>
        <v>569.70666666666659</v>
      </c>
      <c r="W1892" s="113">
        <f t="shared" si="351"/>
        <v>193.29333333333341</v>
      </c>
      <c r="X1892" s="112">
        <f t="shared" si="352"/>
        <v>193293.3333333334</v>
      </c>
      <c r="Y1892" s="111"/>
      <c r="Z1892" s="110">
        <f t="shared" ref="Z1892:Z1955" si="360">(U1892-(2017-Q1892))</f>
        <v>33</v>
      </c>
      <c r="AA1892" s="109">
        <f t="shared" si="353"/>
        <v>38.15</v>
      </c>
      <c r="AB1892" s="109">
        <f t="shared" si="354"/>
        <v>38150</v>
      </c>
      <c r="AC1892" s="108">
        <f t="shared" si="355"/>
        <v>724.85</v>
      </c>
      <c r="AD1892" s="107">
        <f t="shared" si="356"/>
        <v>2.2222222222222223E-2</v>
      </c>
      <c r="AE1892" s="106">
        <f t="shared" si="357"/>
        <v>16.10777777777778</v>
      </c>
      <c r="AF1892" s="105">
        <f t="shared" si="358"/>
        <v>209.40111111111119</v>
      </c>
      <c r="AG1892" s="105">
        <f t="shared" si="359"/>
        <v>553.59888888888884</v>
      </c>
    </row>
    <row r="1893" spans="1:33" s="88" customFormat="1" x14ac:dyDescent="0.35">
      <c r="A1893" s="21">
        <v>10141103</v>
      </c>
      <c r="B1893" s="115" t="s">
        <v>14786</v>
      </c>
      <c r="C1893" s="254" t="s">
        <v>710</v>
      </c>
      <c r="D1893" s="21" t="s">
        <v>8810</v>
      </c>
      <c r="E1893" s="114" t="str">
        <f t="shared" si="349"/>
        <v>TRANSFORMADOR MARCA:OZGUNEY ANGOCHE PTS 3</v>
      </c>
      <c r="F1893" s="57"/>
      <c r="G1893" s="21" t="s">
        <v>709</v>
      </c>
      <c r="H1893" s="21" t="s">
        <v>709</v>
      </c>
      <c r="I1893" s="21" t="s">
        <v>16794</v>
      </c>
      <c r="J1893" s="57"/>
      <c r="K1893" s="164" t="s">
        <v>16793</v>
      </c>
      <c r="L1893" s="57" t="s">
        <v>16792</v>
      </c>
      <c r="M1893" s="21">
        <v>315</v>
      </c>
      <c r="N1893" s="21" t="s">
        <v>19</v>
      </c>
      <c r="O1893" s="21" t="s">
        <v>362</v>
      </c>
      <c r="P1893" s="57">
        <v>3</v>
      </c>
      <c r="Q1893" s="21">
        <v>2005</v>
      </c>
      <c r="R1893" s="67" t="s">
        <v>10572</v>
      </c>
      <c r="S1893" s="21"/>
      <c r="T1893" s="116">
        <v>1039</v>
      </c>
      <c r="U1893" s="111">
        <v>45</v>
      </c>
      <c r="V1893" s="113">
        <f t="shared" si="350"/>
        <v>775.78666666666663</v>
      </c>
      <c r="W1893" s="113">
        <f t="shared" si="351"/>
        <v>263.21333333333337</v>
      </c>
      <c r="X1893" s="112">
        <f t="shared" si="352"/>
        <v>263213.33333333337</v>
      </c>
      <c r="Y1893" s="111"/>
      <c r="Z1893" s="110">
        <f t="shared" si="360"/>
        <v>33</v>
      </c>
      <c r="AA1893" s="109">
        <f t="shared" si="353"/>
        <v>51.95</v>
      </c>
      <c r="AB1893" s="109">
        <f t="shared" si="354"/>
        <v>51950</v>
      </c>
      <c r="AC1893" s="108">
        <f t="shared" si="355"/>
        <v>987.05</v>
      </c>
      <c r="AD1893" s="107">
        <f t="shared" si="356"/>
        <v>2.2222222222222223E-2</v>
      </c>
      <c r="AE1893" s="106">
        <f t="shared" si="357"/>
        <v>21.934444444444445</v>
      </c>
      <c r="AF1893" s="105">
        <f t="shared" si="358"/>
        <v>285.14777777777783</v>
      </c>
      <c r="AG1893" s="105">
        <f t="shared" si="359"/>
        <v>753.85222222222217</v>
      </c>
    </row>
    <row r="1894" spans="1:33" s="88" customFormat="1" x14ac:dyDescent="0.35">
      <c r="A1894" s="21">
        <v>10141103</v>
      </c>
      <c r="B1894" s="115" t="s">
        <v>14786</v>
      </c>
      <c r="C1894" s="254" t="s">
        <v>710</v>
      </c>
      <c r="D1894" s="21" t="s">
        <v>9862</v>
      </c>
      <c r="E1894" s="114" t="str">
        <f t="shared" si="349"/>
        <v>TRANSFORMADOR MARCA:POWER TECH MOMA PTS 1</v>
      </c>
      <c r="F1894" s="21"/>
      <c r="G1894" s="21" t="s">
        <v>12294</v>
      </c>
      <c r="H1894" s="21" t="s">
        <v>12294</v>
      </c>
      <c r="I1894" s="21" t="s">
        <v>16791</v>
      </c>
      <c r="J1894" s="21"/>
      <c r="K1894" s="21" t="s">
        <v>16790</v>
      </c>
      <c r="L1894" s="21" t="s">
        <v>16789</v>
      </c>
      <c r="M1894" s="21">
        <v>315</v>
      </c>
      <c r="N1894" s="21" t="s">
        <v>376</v>
      </c>
      <c r="O1894" s="21" t="s">
        <v>362</v>
      </c>
      <c r="P1894" s="21">
        <v>3</v>
      </c>
      <c r="Q1894" s="21">
        <v>2005</v>
      </c>
      <c r="R1894" s="67" t="s">
        <v>5316</v>
      </c>
      <c r="S1894" s="21"/>
      <c r="T1894" s="116">
        <v>953</v>
      </c>
      <c r="U1894" s="111">
        <v>45</v>
      </c>
      <c r="V1894" s="113">
        <f t="shared" si="350"/>
        <v>711.57333333333327</v>
      </c>
      <c r="W1894" s="113">
        <f t="shared" si="351"/>
        <v>241.42666666666673</v>
      </c>
      <c r="X1894" s="112">
        <f t="shared" si="352"/>
        <v>241426.66666666674</v>
      </c>
      <c r="Y1894" s="111"/>
      <c r="Z1894" s="110">
        <f t="shared" si="360"/>
        <v>33</v>
      </c>
      <c r="AA1894" s="109">
        <f t="shared" si="353"/>
        <v>47.650000000000006</v>
      </c>
      <c r="AB1894" s="109">
        <f t="shared" si="354"/>
        <v>47650.000000000007</v>
      </c>
      <c r="AC1894" s="108">
        <f t="shared" si="355"/>
        <v>905.35</v>
      </c>
      <c r="AD1894" s="107">
        <f t="shared" si="356"/>
        <v>2.2222222222222223E-2</v>
      </c>
      <c r="AE1894" s="106">
        <f t="shared" si="357"/>
        <v>20.11888888888889</v>
      </c>
      <c r="AF1894" s="105">
        <f t="shared" si="358"/>
        <v>261.54555555555561</v>
      </c>
      <c r="AG1894" s="105">
        <f t="shared" si="359"/>
        <v>691.45444444444433</v>
      </c>
    </row>
    <row r="1895" spans="1:33" s="88" customFormat="1" x14ac:dyDescent="0.35">
      <c r="A1895" s="21">
        <v>10141103</v>
      </c>
      <c r="B1895" s="115" t="s">
        <v>14786</v>
      </c>
      <c r="C1895" s="254" t="s">
        <v>710</v>
      </c>
      <c r="D1895" s="61" t="s">
        <v>16846</v>
      </c>
      <c r="E1895" s="114" t="str">
        <f t="shared" si="349"/>
        <v>TRANSFORMADOR MARCA: LICHINGA PTS1000</v>
      </c>
      <c r="F1895" s="57"/>
      <c r="G1895" s="178" t="s">
        <v>158</v>
      </c>
      <c r="H1895" s="178" t="s">
        <v>158</v>
      </c>
      <c r="I1895" s="202" t="s">
        <v>5268</v>
      </c>
      <c r="J1895" s="57"/>
      <c r="K1895" s="124" t="s">
        <v>16845</v>
      </c>
      <c r="L1895" s="124" t="s">
        <v>16844</v>
      </c>
      <c r="M1895" s="163">
        <v>500</v>
      </c>
      <c r="N1895" s="161" t="s">
        <v>619</v>
      </c>
      <c r="O1895" s="21" t="s">
        <v>362</v>
      </c>
      <c r="P1895" s="57">
        <v>3</v>
      </c>
      <c r="Q1895" s="57">
        <v>2005</v>
      </c>
      <c r="R1895" s="57"/>
      <c r="S1895" s="57"/>
      <c r="T1895" s="116">
        <v>1016</v>
      </c>
      <c r="U1895" s="111">
        <v>45</v>
      </c>
      <c r="V1895" s="113">
        <f t="shared" si="350"/>
        <v>758.61333333333323</v>
      </c>
      <c r="W1895" s="113">
        <f t="shared" si="351"/>
        <v>257.38666666666677</v>
      </c>
      <c r="X1895" s="112">
        <f t="shared" si="352"/>
        <v>257386.66666666677</v>
      </c>
      <c r="Y1895" s="111"/>
      <c r="Z1895" s="110">
        <f t="shared" si="360"/>
        <v>33</v>
      </c>
      <c r="AA1895" s="109">
        <f t="shared" si="353"/>
        <v>50.800000000000004</v>
      </c>
      <c r="AB1895" s="109">
        <f t="shared" si="354"/>
        <v>50800.000000000007</v>
      </c>
      <c r="AC1895" s="108">
        <f t="shared" si="355"/>
        <v>965.2</v>
      </c>
      <c r="AD1895" s="107">
        <f t="shared" si="356"/>
        <v>2.2222222222222223E-2</v>
      </c>
      <c r="AE1895" s="106">
        <f t="shared" si="357"/>
        <v>21.448888888888892</v>
      </c>
      <c r="AF1895" s="105">
        <f t="shared" si="358"/>
        <v>278.83555555555569</v>
      </c>
      <c r="AG1895" s="105">
        <f t="shared" si="359"/>
        <v>737.16444444444437</v>
      </c>
    </row>
    <row r="1896" spans="1:33" s="88" customFormat="1" x14ac:dyDescent="0.35">
      <c r="A1896" s="21">
        <v>10141103</v>
      </c>
      <c r="B1896" s="115" t="s">
        <v>14786</v>
      </c>
      <c r="C1896" s="254" t="s">
        <v>710</v>
      </c>
      <c r="D1896" s="61" t="s">
        <v>16788</v>
      </c>
      <c r="E1896" s="114" t="str">
        <f t="shared" si="349"/>
        <v>TRANSFORMADOR MARCA: LICHINGA PTS1001</v>
      </c>
      <c r="F1896" s="57"/>
      <c r="G1896" s="178" t="s">
        <v>158</v>
      </c>
      <c r="H1896" s="178" t="s">
        <v>158</v>
      </c>
      <c r="I1896" s="202" t="s">
        <v>5268</v>
      </c>
      <c r="J1896" s="57"/>
      <c r="K1896" s="124" t="s">
        <v>16787</v>
      </c>
      <c r="L1896" s="124" t="s">
        <v>16786</v>
      </c>
      <c r="M1896" s="163">
        <v>315</v>
      </c>
      <c r="N1896" s="161" t="s">
        <v>619</v>
      </c>
      <c r="O1896" s="21" t="s">
        <v>362</v>
      </c>
      <c r="P1896" s="57">
        <v>3</v>
      </c>
      <c r="Q1896" s="57">
        <v>2005</v>
      </c>
      <c r="R1896" s="57"/>
      <c r="S1896" s="57"/>
      <c r="T1896" s="116">
        <v>840</v>
      </c>
      <c r="U1896" s="111">
        <v>45</v>
      </c>
      <c r="V1896" s="113">
        <f t="shared" si="350"/>
        <v>627.19999999999993</v>
      </c>
      <c r="W1896" s="113">
        <f t="shared" si="351"/>
        <v>212.80000000000007</v>
      </c>
      <c r="X1896" s="112">
        <f t="shared" si="352"/>
        <v>212800.00000000006</v>
      </c>
      <c r="Y1896" s="111"/>
      <c r="Z1896" s="110">
        <f t="shared" si="360"/>
        <v>33</v>
      </c>
      <c r="AA1896" s="109">
        <f t="shared" si="353"/>
        <v>42</v>
      </c>
      <c r="AB1896" s="109">
        <f t="shared" si="354"/>
        <v>42000</v>
      </c>
      <c r="AC1896" s="108">
        <f t="shared" si="355"/>
        <v>798</v>
      </c>
      <c r="AD1896" s="107">
        <f t="shared" si="356"/>
        <v>2.2222222222222223E-2</v>
      </c>
      <c r="AE1896" s="106">
        <f t="shared" si="357"/>
        <v>17.733333333333334</v>
      </c>
      <c r="AF1896" s="105">
        <f t="shared" si="358"/>
        <v>230.53333333333342</v>
      </c>
      <c r="AG1896" s="105">
        <f t="shared" si="359"/>
        <v>609.46666666666658</v>
      </c>
    </row>
    <row r="1897" spans="1:33" s="88" customFormat="1" x14ac:dyDescent="0.35">
      <c r="A1897" s="21">
        <v>10141103</v>
      </c>
      <c r="B1897" s="115" t="s">
        <v>14786</v>
      </c>
      <c r="C1897" s="254" t="s">
        <v>710</v>
      </c>
      <c r="D1897" s="61" t="s">
        <v>16785</v>
      </c>
      <c r="E1897" s="114" t="str">
        <f t="shared" si="349"/>
        <v>TRANSFORMADOR MARCA: LICHINGA PTS1002</v>
      </c>
      <c r="F1897" s="57"/>
      <c r="G1897" s="178" t="s">
        <v>158</v>
      </c>
      <c r="H1897" s="178" t="s">
        <v>158</v>
      </c>
      <c r="I1897" s="202" t="s">
        <v>5268</v>
      </c>
      <c r="J1897" s="57"/>
      <c r="K1897" s="124" t="s">
        <v>16784</v>
      </c>
      <c r="L1897" s="124" t="s">
        <v>16783</v>
      </c>
      <c r="M1897" s="163">
        <v>500</v>
      </c>
      <c r="N1897" s="161" t="s">
        <v>619</v>
      </c>
      <c r="O1897" s="21" t="s">
        <v>362</v>
      </c>
      <c r="P1897" s="57">
        <v>3</v>
      </c>
      <c r="Q1897" s="57">
        <v>2005</v>
      </c>
      <c r="R1897" s="57"/>
      <c r="S1897" s="57"/>
      <c r="T1897" s="116">
        <v>1016</v>
      </c>
      <c r="U1897" s="111">
        <v>45</v>
      </c>
      <c r="V1897" s="113">
        <f t="shared" si="350"/>
        <v>758.61333333333323</v>
      </c>
      <c r="W1897" s="113">
        <f t="shared" si="351"/>
        <v>257.38666666666677</v>
      </c>
      <c r="X1897" s="112">
        <f t="shared" si="352"/>
        <v>257386.66666666677</v>
      </c>
      <c r="Y1897" s="111"/>
      <c r="Z1897" s="110">
        <f t="shared" si="360"/>
        <v>33</v>
      </c>
      <c r="AA1897" s="109">
        <f t="shared" si="353"/>
        <v>50.800000000000004</v>
      </c>
      <c r="AB1897" s="109">
        <f t="shared" si="354"/>
        <v>50800.000000000007</v>
      </c>
      <c r="AC1897" s="108">
        <f t="shared" si="355"/>
        <v>965.2</v>
      </c>
      <c r="AD1897" s="107">
        <f t="shared" si="356"/>
        <v>2.2222222222222223E-2</v>
      </c>
      <c r="AE1897" s="106">
        <f t="shared" si="357"/>
        <v>21.448888888888892</v>
      </c>
      <c r="AF1897" s="105">
        <f t="shared" si="358"/>
        <v>278.83555555555569</v>
      </c>
      <c r="AG1897" s="105">
        <f t="shared" si="359"/>
        <v>737.16444444444437</v>
      </c>
    </row>
    <row r="1898" spans="1:33" s="88" customFormat="1" x14ac:dyDescent="0.35">
      <c r="A1898" s="21">
        <v>10141103</v>
      </c>
      <c r="B1898" s="115" t="s">
        <v>14786</v>
      </c>
      <c r="C1898" s="254" t="s">
        <v>710</v>
      </c>
      <c r="D1898" s="61" t="s">
        <v>16782</v>
      </c>
      <c r="E1898" s="114" t="str">
        <f t="shared" si="349"/>
        <v>TRANSFORMADOR MARCA: LICHINGA PTS1003</v>
      </c>
      <c r="F1898" s="57"/>
      <c r="G1898" s="178" t="s">
        <v>158</v>
      </c>
      <c r="H1898" s="178" t="s">
        <v>158</v>
      </c>
      <c r="I1898" s="202" t="s">
        <v>6508</v>
      </c>
      <c r="J1898" s="57"/>
      <c r="K1898" s="124" t="s">
        <v>16781</v>
      </c>
      <c r="L1898" s="124" t="s">
        <v>16780</v>
      </c>
      <c r="M1898" s="163">
        <v>250</v>
      </c>
      <c r="N1898" s="161" t="s">
        <v>619</v>
      </c>
      <c r="O1898" s="21" t="s">
        <v>362</v>
      </c>
      <c r="P1898" s="57">
        <v>3</v>
      </c>
      <c r="Q1898" s="57">
        <v>2005</v>
      </c>
      <c r="R1898" s="57"/>
      <c r="S1898" s="57"/>
      <c r="T1898" s="116">
        <v>840</v>
      </c>
      <c r="U1898" s="111">
        <v>45</v>
      </c>
      <c r="V1898" s="113">
        <f t="shared" si="350"/>
        <v>627.19999999999993</v>
      </c>
      <c r="W1898" s="113">
        <f t="shared" si="351"/>
        <v>212.80000000000007</v>
      </c>
      <c r="X1898" s="112">
        <f t="shared" si="352"/>
        <v>212800.00000000006</v>
      </c>
      <c r="Y1898" s="111"/>
      <c r="Z1898" s="110">
        <f t="shared" si="360"/>
        <v>33</v>
      </c>
      <c r="AA1898" s="109">
        <f t="shared" si="353"/>
        <v>42</v>
      </c>
      <c r="AB1898" s="109">
        <f t="shared" si="354"/>
        <v>42000</v>
      </c>
      <c r="AC1898" s="108">
        <f t="shared" si="355"/>
        <v>798</v>
      </c>
      <c r="AD1898" s="107">
        <f t="shared" si="356"/>
        <v>2.2222222222222223E-2</v>
      </c>
      <c r="AE1898" s="106">
        <f t="shared" si="357"/>
        <v>17.733333333333334</v>
      </c>
      <c r="AF1898" s="105">
        <f t="shared" si="358"/>
        <v>230.53333333333342</v>
      </c>
      <c r="AG1898" s="105">
        <f t="shared" si="359"/>
        <v>609.46666666666658</v>
      </c>
    </row>
    <row r="1899" spans="1:33" s="88" customFormat="1" x14ac:dyDescent="0.35">
      <c r="A1899" s="21">
        <v>10141103</v>
      </c>
      <c r="B1899" s="115" t="s">
        <v>14786</v>
      </c>
      <c r="C1899" s="254" t="s">
        <v>710</v>
      </c>
      <c r="D1899" s="61" t="s">
        <v>16778</v>
      </c>
      <c r="E1899" s="114" t="str">
        <f t="shared" si="349"/>
        <v>TRANSFORMADOR MARCA: LICHINGA PTS1008</v>
      </c>
      <c r="F1899" s="57"/>
      <c r="G1899" s="178" t="s">
        <v>158</v>
      </c>
      <c r="H1899" s="178" t="s">
        <v>158</v>
      </c>
      <c r="I1899" s="202" t="s">
        <v>11932</v>
      </c>
      <c r="J1899" s="21"/>
      <c r="K1899" s="178" t="s">
        <v>16777</v>
      </c>
      <c r="L1899" s="124" t="s">
        <v>16776</v>
      </c>
      <c r="M1899" s="178">
        <v>315</v>
      </c>
      <c r="N1899" s="161" t="s">
        <v>619</v>
      </c>
      <c r="O1899" s="21" t="s">
        <v>362</v>
      </c>
      <c r="P1899" s="57">
        <v>3</v>
      </c>
      <c r="Q1899" s="57">
        <v>2005</v>
      </c>
      <c r="R1899" s="57"/>
      <c r="S1899" s="57"/>
      <c r="T1899" s="116">
        <v>840</v>
      </c>
      <c r="U1899" s="111">
        <v>45</v>
      </c>
      <c r="V1899" s="113">
        <f t="shared" si="350"/>
        <v>627.19999999999993</v>
      </c>
      <c r="W1899" s="113">
        <f t="shared" si="351"/>
        <v>212.80000000000007</v>
      </c>
      <c r="X1899" s="112">
        <f t="shared" si="352"/>
        <v>212800.00000000006</v>
      </c>
      <c r="Y1899" s="111"/>
      <c r="Z1899" s="110">
        <f t="shared" si="360"/>
        <v>33</v>
      </c>
      <c r="AA1899" s="109">
        <f t="shared" si="353"/>
        <v>42</v>
      </c>
      <c r="AB1899" s="109">
        <f t="shared" si="354"/>
        <v>42000</v>
      </c>
      <c r="AC1899" s="108">
        <f t="shared" si="355"/>
        <v>798</v>
      </c>
      <c r="AD1899" s="107">
        <f t="shared" si="356"/>
        <v>2.2222222222222223E-2</v>
      </c>
      <c r="AE1899" s="106">
        <f t="shared" si="357"/>
        <v>17.733333333333334</v>
      </c>
      <c r="AF1899" s="105">
        <f t="shared" si="358"/>
        <v>230.53333333333342</v>
      </c>
      <c r="AG1899" s="105">
        <f t="shared" si="359"/>
        <v>609.46666666666658</v>
      </c>
    </row>
    <row r="1900" spans="1:33" s="88" customFormat="1" x14ac:dyDescent="0.35">
      <c r="A1900" s="21">
        <v>10141103</v>
      </c>
      <c r="B1900" s="115" t="s">
        <v>14786</v>
      </c>
      <c r="C1900" s="254" t="s">
        <v>710</v>
      </c>
      <c r="D1900" s="61" t="s">
        <v>16774</v>
      </c>
      <c r="E1900" s="114" t="str">
        <f t="shared" si="349"/>
        <v>TRANSFORMADOR MARCA: LICHINGA PTS1009</v>
      </c>
      <c r="F1900" s="57"/>
      <c r="G1900" s="178" t="s">
        <v>158</v>
      </c>
      <c r="H1900" s="178" t="s">
        <v>158</v>
      </c>
      <c r="I1900" s="201" t="s">
        <v>6449</v>
      </c>
      <c r="J1900" s="57"/>
      <c r="K1900" s="178" t="s">
        <v>16773</v>
      </c>
      <c r="L1900" s="124" t="s">
        <v>16772</v>
      </c>
      <c r="M1900" s="200">
        <v>100</v>
      </c>
      <c r="N1900" s="161" t="s">
        <v>619</v>
      </c>
      <c r="O1900" s="21" t="s">
        <v>362</v>
      </c>
      <c r="P1900" s="57">
        <v>3</v>
      </c>
      <c r="Q1900" s="57">
        <v>2005</v>
      </c>
      <c r="R1900" s="57"/>
      <c r="S1900" s="57"/>
      <c r="T1900" s="116">
        <v>763</v>
      </c>
      <c r="U1900" s="111">
        <v>45</v>
      </c>
      <c r="V1900" s="113">
        <f t="shared" si="350"/>
        <v>569.70666666666659</v>
      </c>
      <c r="W1900" s="113">
        <f t="shared" si="351"/>
        <v>193.29333333333341</v>
      </c>
      <c r="X1900" s="112">
        <f t="shared" si="352"/>
        <v>193293.3333333334</v>
      </c>
      <c r="Y1900" s="111"/>
      <c r="Z1900" s="110">
        <f t="shared" si="360"/>
        <v>33</v>
      </c>
      <c r="AA1900" s="109">
        <f t="shared" si="353"/>
        <v>38.15</v>
      </c>
      <c r="AB1900" s="109">
        <f t="shared" si="354"/>
        <v>38150</v>
      </c>
      <c r="AC1900" s="108">
        <f t="shared" si="355"/>
        <v>724.85</v>
      </c>
      <c r="AD1900" s="107">
        <f t="shared" si="356"/>
        <v>2.2222222222222223E-2</v>
      </c>
      <c r="AE1900" s="106">
        <f t="shared" si="357"/>
        <v>16.10777777777778</v>
      </c>
      <c r="AF1900" s="105">
        <f t="shared" si="358"/>
        <v>209.40111111111119</v>
      </c>
      <c r="AG1900" s="105">
        <f t="shared" si="359"/>
        <v>553.59888888888884</v>
      </c>
    </row>
    <row r="1901" spans="1:33" s="88" customFormat="1" x14ac:dyDescent="0.35">
      <c r="A1901" s="21">
        <v>10141103</v>
      </c>
      <c r="B1901" s="115" t="s">
        <v>14786</v>
      </c>
      <c r="C1901" s="254" t="s">
        <v>710</v>
      </c>
      <c r="D1901" s="61" t="s">
        <v>16770</v>
      </c>
      <c r="E1901" s="114" t="str">
        <f t="shared" si="349"/>
        <v>TRANSFORMADOR MARCA: LICHINGA PTS1010</v>
      </c>
      <c r="F1901" s="57"/>
      <c r="G1901" s="178" t="s">
        <v>158</v>
      </c>
      <c r="H1901" s="178" t="s">
        <v>158</v>
      </c>
      <c r="I1901" s="215" t="s">
        <v>6465</v>
      </c>
      <c r="J1901" s="57"/>
      <c r="K1901" s="178" t="s">
        <v>16769</v>
      </c>
      <c r="L1901" s="124" t="s">
        <v>16768</v>
      </c>
      <c r="M1901" s="200">
        <v>315</v>
      </c>
      <c r="N1901" s="161" t="s">
        <v>619</v>
      </c>
      <c r="O1901" s="21" t="s">
        <v>362</v>
      </c>
      <c r="P1901" s="57">
        <v>3</v>
      </c>
      <c r="Q1901" s="57">
        <v>2005</v>
      </c>
      <c r="R1901" s="57"/>
      <c r="S1901" s="57"/>
      <c r="T1901" s="116">
        <v>840</v>
      </c>
      <c r="U1901" s="111">
        <v>45</v>
      </c>
      <c r="V1901" s="113">
        <f t="shared" si="350"/>
        <v>627.19999999999993</v>
      </c>
      <c r="W1901" s="113">
        <f t="shared" si="351"/>
        <v>212.80000000000007</v>
      </c>
      <c r="X1901" s="112">
        <f t="shared" si="352"/>
        <v>212800.00000000006</v>
      </c>
      <c r="Y1901" s="111"/>
      <c r="Z1901" s="110">
        <f t="shared" si="360"/>
        <v>33</v>
      </c>
      <c r="AA1901" s="109">
        <f t="shared" si="353"/>
        <v>42</v>
      </c>
      <c r="AB1901" s="109">
        <f t="shared" si="354"/>
        <v>42000</v>
      </c>
      <c r="AC1901" s="108">
        <f t="shared" si="355"/>
        <v>798</v>
      </c>
      <c r="AD1901" s="107">
        <f t="shared" si="356"/>
        <v>2.2222222222222223E-2</v>
      </c>
      <c r="AE1901" s="106">
        <f t="shared" si="357"/>
        <v>17.733333333333334</v>
      </c>
      <c r="AF1901" s="105">
        <f t="shared" si="358"/>
        <v>230.53333333333342</v>
      </c>
      <c r="AG1901" s="105">
        <f t="shared" si="359"/>
        <v>609.46666666666658</v>
      </c>
    </row>
    <row r="1902" spans="1:33" s="88" customFormat="1" x14ac:dyDescent="0.35">
      <c r="A1902" s="21">
        <v>10141103</v>
      </c>
      <c r="B1902" s="115" t="s">
        <v>14786</v>
      </c>
      <c r="C1902" s="254" t="s">
        <v>710</v>
      </c>
      <c r="D1902" s="61" t="s">
        <v>16767</v>
      </c>
      <c r="E1902" s="114" t="str">
        <f t="shared" si="349"/>
        <v>TRANSFORMADOR MARCA: LICHINGA PTS1011</v>
      </c>
      <c r="F1902" s="57"/>
      <c r="G1902" s="178" t="s">
        <v>158</v>
      </c>
      <c r="H1902" s="178" t="s">
        <v>158</v>
      </c>
      <c r="I1902" s="202" t="s">
        <v>5268</v>
      </c>
      <c r="J1902" s="57"/>
      <c r="K1902" s="178" t="s">
        <v>16766</v>
      </c>
      <c r="L1902" s="124" t="s">
        <v>16765</v>
      </c>
      <c r="M1902" s="202">
        <v>315</v>
      </c>
      <c r="N1902" s="161" t="s">
        <v>619</v>
      </c>
      <c r="O1902" s="21" t="s">
        <v>362</v>
      </c>
      <c r="P1902" s="57">
        <v>3</v>
      </c>
      <c r="Q1902" s="57">
        <v>2005</v>
      </c>
      <c r="R1902" s="57"/>
      <c r="S1902" s="57"/>
      <c r="T1902" s="116">
        <v>840</v>
      </c>
      <c r="U1902" s="111">
        <v>45</v>
      </c>
      <c r="V1902" s="113">
        <f t="shared" si="350"/>
        <v>627.19999999999993</v>
      </c>
      <c r="W1902" s="113">
        <f t="shared" si="351"/>
        <v>212.80000000000007</v>
      </c>
      <c r="X1902" s="112">
        <f t="shared" si="352"/>
        <v>212800.00000000006</v>
      </c>
      <c r="Y1902" s="111"/>
      <c r="Z1902" s="110">
        <f t="shared" si="360"/>
        <v>33</v>
      </c>
      <c r="AA1902" s="109">
        <f t="shared" si="353"/>
        <v>42</v>
      </c>
      <c r="AB1902" s="109">
        <f t="shared" si="354"/>
        <v>42000</v>
      </c>
      <c r="AC1902" s="108">
        <f t="shared" si="355"/>
        <v>798</v>
      </c>
      <c r="AD1902" s="107">
        <f t="shared" si="356"/>
        <v>2.2222222222222223E-2</v>
      </c>
      <c r="AE1902" s="106">
        <f t="shared" si="357"/>
        <v>17.733333333333334</v>
      </c>
      <c r="AF1902" s="105">
        <f t="shared" si="358"/>
        <v>230.53333333333342</v>
      </c>
      <c r="AG1902" s="105">
        <f t="shared" si="359"/>
        <v>609.46666666666658</v>
      </c>
    </row>
    <row r="1903" spans="1:33" s="88" customFormat="1" x14ac:dyDescent="0.35">
      <c r="A1903" s="21">
        <v>10141103</v>
      </c>
      <c r="B1903" s="115" t="s">
        <v>14786</v>
      </c>
      <c r="C1903" s="254" t="s">
        <v>710</v>
      </c>
      <c r="D1903" s="61" t="s">
        <v>16764</v>
      </c>
      <c r="E1903" s="114" t="str">
        <f t="shared" si="349"/>
        <v>TRANSFORMADOR MARCA: LICHINGA PTS1022</v>
      </c>
      <c r="F1903" s="21"/>
      <c r="G1903" s="178" t="s">
        <v>158</v>
      </c>
      <c r="H1903" s="178" t="s">
        <v>158</v>
      </c>
      <c r="I1903" s="202" t="s">
        <v>6445</v>
      </c>
      <c r="J1903" s="21"/>
      <c r="K1903" s="161" t="s">
        <v>16763</v>
      </c>
      <c r="L1903" s="124" t="s">
        <v>16762</v>
      </c>
      <c r="M1903" s="163">
        <v>315</v>
      </c>
      <c r="N1903" s="161" t="s">
        <v>619</v>
      </c>
      <c r="O1903" s="21" t="s">
        <v>362</v>
      </c>
      <c r="P1903" s="57">
        <v>3</v>
      </c>
      <c r="Q1903" s="21">
        <v>2005</v>
      </c>
      <c r="R1903" s="21"/>
      <c r="S1903" s="21"/>
      <c r="T1903" s="116">
        <v>840</v>
      </c>
      <c r="U1903" s="111">
        <v>45</v>
      </c>
      <c r="V1903" s="113">
        <f t="shared" si="350"/>
        <v>627.19999999999993</v>
      </c>
      <c r="W1903" s="113">
        <f t="shared" si="351"/>
        <v>212.80000000000007</v>
      </c>
      <c r="X1903" s="112">
        <f t="shared" si="352"/>
        <v>212800.00000000006</v>
      </c>
      <c r="Y1903" s="111"/>
      <c r="Z1903" s="110">
        <f t="shared" si="360"/>
        <v>33</v>
      </c>
      <c r="AA1903" s="109">
        <f t="shared" si="353"/>
        <v>42</v>
      </c>
      <c r="AB1903" s="109">
        <f t="shared" si="354"/>
        <v>42000</v>
      </c>
      <c r="AC1903" s="108">
        <f t="shared" si="355"/>
        <v>798</v>
      </c>
      <c r="AD1903" s="107">
        <f t="shared" si="356"/>
        <v>2.2222222222222223E-2</v>
      </c>
      <c r="AE1903" s="106">
        <f t="shared" si="357"/>
        <v>17.733333333333334</v>
      </c>
      <c r="AF1903" s="105">
        <f t="shared" si="358"/>
        <v>230.53333333333342</v>
      </c>
      <c r="AG1903" s="105">
        <f t="shared" si="359"/>
        <v>609.46666666666658</v>
      </c>
    </row>
    <row r="1904" spans="1:33" s="88" customFormat="1" x14ac:dyDescent="0.35">
      <c r="A1904" s="21">
        <v>10141103</v>
      </c>
      <c r="B1904" s="115" t="s">
        <v>14786</v>
      </c>
      <c r="C1904" s="254" t="s">
        <v>710</v>
      </c>
      <c r="D1904" s="121" t="s">
        <v>16761</v>
      </c>
      <c r="E1904" s="114" t="str">
        <f t="shared" si="349"/>
        <v>TRANSFORMADOR MARCA: LICHINGA EG PTS5012</v>
      </c>
      <c r="F1904" s="21"/>
      <c r="G1904" s="178" t="s">
        <v>158</v>
      </c>
      <c r="H1904" s="121" t="s">
        <v>11690</v>
      </c>
      <c r="I1904" s="61" t="s">
        <v>16760</v>
      </c>
      <c r="J1904" s="21"/>
      <c r="K1904" s="124" t="s">
        <v>16759</v>
      </c>
      <c r="L1904" s="124" t="s">
        <v>16758</v>
      </c>
      <c r="M1904" s="21">
        <v>50</v>
      </c>
      <c r="N1904" s="161" t="s">
        <v>19</v>
      </c>
      <c r="O1904" s="21" t="s">
        <v>362</v>
      </c>
      <c r="P1904" s="21">
        <v>3</v>
      </c>
      <c r="Q1904" s="21">
        <v>2005</v>
      </c>
      <c r="R1904" s="21"/>
      <c r="S1904" s="21"/>
      <c r="T1904" s="116">
        <v>643</v>
      </c>
      <c r="U1904" s="111">
        <v>45</v>
      </c>
      <c r="V1904" s="113">
        <f t="shared" si="350"/>
        <v>480.10666666666663</v>
      </c>
      <c r="W1904" s="113">
        <f t="shared" si="351"/>
        <v>162.89333333333337</v>
      </c>
      <c r="X1904" s="112">
        <f t="shared" si="352"/>
        <v>162893.33333333337</v>
      </c>
      <c r="Y1904" s="111"/>
      <c r="Z1904" s="110">
        <f t="shared" si="360"/>
        <v>33</v>
      </c>
      <c r="AA1904" s="109">
        <f t="shared" si="353"/>
        <v>32.15</v>
      </c>
      <c r="AB1904" s="109">
        <f t="shared" si="354"/>
        <v>32150</v>
      </c>
      <c r="AC1904" s="108">
        <f t="shared" si="355"/>
        <v>610.85</v>
      </c>
      <c r="AD1904" s="107">
        <f t="shared" si="356"/>
        <v>2.2222222222222223E-2</v>
      </c>
      <c r="AE1904" s="106">
        <f t="shared" si="357"/>
        <v>13.574444444444445</v>
      </c>
      <c r="AF1904" s="105">
        <f t="shared" si="358"/>
        <v>176.46777777777783</v>
      </c>
      <c r="AG1904" s="105">
        <f t="shared" si="359"/>
        <v>466.53222222222217</v>
      </c>
    </row>
    <row r="1905" spans="1:33" s="88" customFormat="1" x14ac:dyDescent="0.35">
      <c r="A1905" s="21">
        <v>10141103</v>
      </c>
      <c r="B1905" s="135" t="s">
        <v>14786</v>
      </c>
      <c r="C1905" s="254" t="s">
        <v>710</v>
      </c>
      <c r="D1905" s="124" t="s">
        <v>7662</v>
      </c>
      <c r="E1905" s="114" t="str">
        <f t="shared" si="349"/>
        <v>TRANSFORMADOR MARCA:EFACEC PT 202 PT 202</v>
      </c>
      <c r="F1905" s="124"/>
      <c r="G1905" s="124" t="s">
        <v>7662</v>
      </c>
      <c r="H1905" s="124" t="s">
        <v>815</v>
      </c>
      <c r="I1905" s="124"/>
      <c r="J1905" s="124"/>
      <c r="K1905" s="124"/>
      <c r="L1905" s="124"/>
      <c r="M1905" s="124">
        <v>200</v>
      </c>
      <c r="N1905" s="124">
        <v>11</v>
      </c>
      <c r="O1905" s="21">
        <v>0.4</v>
      </c>
      <c r="P1905" s="124" t="s">
        <v>514</v>
      </c>
      <c r="Q1905" s="124">
        <v>2005</v>
      </c>
      <c r="R1905" s="124" t="s">
        <v>27</v>
      </c>
      <c r="S1905" s="124" t="s">
        <v>16843</v>
      </c>
      <c r="T1905" s="116">
        <v>572</v>
      </c>
      <c r="U1905" s="111">
        <v>45</v>
      </c>
      <c r="V1905" s="113">
        <f t="shared" si="350"/>
        <v>427.09333333333331</v>
      </c>
      <c r="W1905" s="113">
        <f t="shared" si="351"/>
        <v>144.90666666666669</v>
      </c>
      <c r="X1905" s="112">
        <f t="shared" si="352"/>
        <v>144906.66666666669</v>
      </c>
      <c r="Y1905" s="111"/>
      <c r="Z1905" s="110">
        <f t="shared" si="360"/>
        <v>33</v>
      </c>
      <c r="AA1905" s="109">
        <f t="shared" si="353"/>
        <v>28.6</v>
      </c>
      <c r="AB1905" s="109">
        <f t="shared" si="354"/>
        <v>28600</v>
      </c>
      <c r="AC1905" s="108">
        <f t="shared" si="355"/>
        <v>543.4</v>
      </c>
      <c r="AD1905" s="107">
        <f t="shared" si="356"/>
        <v>2.2222222222222223E-2</v>
      </c>
      <c r="AE1905" s="106">
        <f t="shared" si="357"/>
        <v>12.075555555555555</v>
      </c>
      <c r="AF1905" s="105">
        <f t="shared" si="358"/>
        <v>156.98222222222225</v>
      </c>
      <c r="AG1905" s="105">
        <f t="shared" si="359"/>
        <v>415.01777777777772</v>
      </c>
    </row>
    <row r="1906" spans="1:33" s="88" customFormat="1" x14ac:dyDescent="0.35">
      <c r="A1906" s="21">
        <v>10141103</v>
      </c>
      <c r="B1906" s="115" t="s">
        <v>14786</v>
      </c>
      <c r="C1906" s="254" t="s">
        <v>710</v>
      </c>
      <c r="D1906" s="133" t="s">
        <v>16842</v>
      </c>
      <c r="E1906" s="114" t="str">
        <f t="shared" si="349"/>
        <v>TRANSFORMADOR MARCA:Desta Power Malta  PT 155</v>
      </c>
      <c r="F1906" s="57" t="s">
        <v>119</v>
      </c>
      <c r="G1906" s="21"/>
      <c r="H1906" s="21" t="s">
        <v>494</v>
      </c>
      <c r="I1906" s="21"/>
      <c r="J1906" s="21"/>
      <c r="K1906" s="133" t="s">
        <v>16841</v>
      </c>
      <c r="L1906" s="133" t="s">
        <v>16840</v>
      </c>
      <c r="M1906" s="21">
        <v>630</v>
      </c>
      <c r="N1906" s="21">
        <v>33</v>
      </c>
      <c r="O1906" s="21" t="s">
        <v>510</v>
      </c>
      <c r="P1906" s="124" t="s">
        <v>516</v>
      </c>
      <c r="Q1906" s="21">
        <v>2005</v>
      </c>
      <c r="R1906" s="21" t="s">
        <v>2412</v>
      </c>
      <c r="S1906" s="21" t="s">
        <v>16839</v>
      </c>
      <c r="T1906" s="116">
        <v>1200</v>
      </c>
      <c r="U1906" s="111">
        <v>45</v>
      </c>
      <c r="V1906" s="113">
        <f t="shared" si="350"/>
        <v>895.99999999999989</v>
      </c>
      <c r="W1906" s="113">
        <f t="shared" si="351"/>
        <v>304.00000000000011</v>
      </c>
      <c r="X1906" s="112">
        <f t="shared" si="352"/>
        <v>304000.00000000012</v>
      </c>
      <c r="Y1906" s="111"/>
      <c r="Z1906" s="110">
        <f t="shared" si="360"/>
        <v>33</v>
      </c>
      <c r="AA1906" s="109">
        <f t="shared" si="353"/>
        <v>60</v>
      </c>
      <c r="AB1906" s="109">
        <f t="shared" si="354"/>
        <v>60000</v>
      </c>
      <c r="AC1906" s="108">
        <f t="shared" si="355"/>
        <v>1140</v>
      </c>
      <c r="AD1906" s="107">
        <f t="shared" si="356"/>
        <v>2.2222222222222223E-2</v>
      </c>
      <c r="AE1906" s="106">
        <f t="shared" si="357"/>
        <v>25.333333333333336</v>
      </c>
      <c r="AF1906" s="105">
        <f t="shared" si="358"/>
        <v>329.33333333333343</v>
      </c>
      <c r="AG1906" s="105">
        <f t="shared" si="359"/>
        <v>870.66666666666652</v>
      </c>
    </row>
    <row r="1907" spans="1:33" s="88" customFormat="1" x14ac:dyDescent="0.35">
      <c r="A1907" s="21">
        <v>10141103</v>
      </c>
      <c r="B1907" s="115" t="s">
        <v>14786</v>
      </c>
      <c r="C1907" s="254" t="s">
        <v>710</v>
      </c>
      <c r="D1907" s="21" t="s">
        <v>16838</v>
      </c>
      <c r="E1907" s="114" t="str">
        <f t="shared" si="349"/>
        <v>TRANSFORMADOR MARCA:Efacec  PT 23 RG</v>
      </c>
      <c r="F1907" s="21" t="s">
        <v>3540</v>
      </c>
      <c r="G1907" s="21"/>
      <c r="H1907" s="21" t="s">
        <v>1695</v>
      </c>
      <c r="I1907" s="21"/>
      <c r="J1907" s="57"/>
      <c r="K1907" s="133" t="s">
        <v>16837</v>
      </c>
      <c r="L1907" s="133" t="s">
        <v>16836</v>
      </c>
      <c r="M1907" s="21">
        <v>160</v>
      </c>
      <c r="N1907" s="21">
        <v>11</v>
      </c>
      <c r="O1907" s="21">
        <v>0.4</v>
      </c>
      <c r="P1907" s="124" t="s">
        <v>516</v>
      </c>
      <c r="Q1907" s="57">
        <v>2005</v>
      </c>
      <c r="R1907" s="21" t="s">
        <v>535</v>
      </c>
      <c r="S1907" s="57" t="s">
        <v>16835</v>
      </c>
      <c r="T1907" s="116">
        <v>572</v>
      </c>
      <c r="U1907" s="111">
        <v>45</v>
      </c>
      <c r="V1907" s="113">
        <f t="shared" si="350"/>
        <v>427.09333333333331</v>
      </c>
      <c r="W1907" s="113">
        <f t="shared" si="351"/>
        <v>144.90666666666669</v>
      </c>
      <c r="X1907" s="112">
        <f t="shared" si="352"/>
        <v>144906.66666666669</v>
      </c>
      <c r="Y1907" s="111"/>
      <c r="Z1907" s="110">
        <f t="shared" si="360"/>
        <v>33</v>
      </c>
      <c r="AA1907" s="109">
        <f t="shared" si="353"/>
        <v>28.6</v>
      </c>
      <c r="AB1907" s="109">
        <f t="shared" si="354"/>
        <v>28600</v>
      </c>
      <c r="AC1907" s="108">
        <f t="shared" si="355"/>
        <v>543.4</v>
      </c>
      <c r="AD1907" s="107">
        <f t="shared" si="356"/>
        <v>2.2222222222222223E-2</v>
      </c>
      <c r="AE1907" s="106">
        <f t="shared" si="357"/>
        <v>12.075555555555555</v>
      </c>
      <c r="AF1907" s="105">
        <f t="shared" si="358"/>
        <v>156.98222222222225</v>
      </c>
      <c r="AG1907" s="105">
        <f t="shared" si="359"/>
        <v>415.01777777777772</v>
      </c>
    </row>
    <row r="1908" spans="1:33" s="88" customFormat="1" x14ac:dyDescent="0.35">
      <c r="A1908" s="21">
        <v>10141103</v>
      </c>
      <c r="B1908" s="115" t="s">
        <v>14786</v>
      </c>
      <c r="C1908" s="254" t="s">
        <v>710</v>
      </c>
      <c r="D1908" s="21" t="s">
        <v>16834</v>
      </c>
      <c r="E1908" s="114" t="str">
        <f t="shared" si="349"/>
        <v>TRANSFORMADOR MARCA:ASTOR  PTS53</v>
      </c>
      <c r="F1908" s="21"/>
      <c r="G1908" s="21"/>
      <c r="H1908" s="21" t="s">
        <v>545</v>
      </c>
      <c r="I1908" s="21" t="s">
        <v>16833</v>
      </c>
      <c r="J1908" s="21"/>
      <c r="K1908" s="21" t="s">
        <v>16832</v>
      </c>
      <c r="L1908" s="21" t="s">
        <v>16831</v>
      </c>
      <c r="M1908" s="21">
        <v>500</v>
      </c>
      <c r="N1908" s="21">
        <v>33</v>
      </c>
      <c r="O1908" s="21" t="s">
        <v>362</v>
      </c>
      <c r="P1908" s="21">
        <v>3</v>
      </c>
      <c r="Q1908" s="124">
        <v>2005</v>
      </c>
      <c r="R1908" s="124" t="s">
        <v>499</v>
      </c>
      <c r="S1908" s="124" t="s">
        <v>16830</v>
      </c>
      <c r="T1908" s="116">
        <v>1200</v>
      </c>
      <c r="U1908" s="111">
        <v>45</v>
      </c>
      <c r="V1908" s="113">
        <f t="shared" si="350"/>
        <v>895.99999999999989</v>
      </c>
      <c r="W1908" s="113">
        <f t="shared" si="351"/>
        <v>304.00000000000011</v>
      </c>
      <c r="X1908" s="112">
        <f t="shared" si="352"/>
        <v>304000.00000000012</v>
      </c>
      <c r="Y1908" s="111"/>
      <c r="Z1908" s="110">
        <f t="shared" si="360"/>
        <v>33</v>
      </c>
      <c r="AA1908" s="109">
        <f t="shared" si="353"/>
        <v>60</v>
      </c>
      <c r="AB1908" s="109">
        <f t="shared" si="354"/>
        <v>60000</v>
      </c>
      <c r="AC1908" s="108">
        <f t="shared" si="355"/>
        <v>1140</v>
      </c>
      <c r="AD1908" s="107">
        <f t="shared" si="356"/>
        <v>2.2222222222222223E-2</v>
      </c>
      <c r="AE1908" s="106">
        <f t="shared" si="357"/>
        <v>25.333333333333336</v>
      </c>
      <c r="AF1908" s="105">
        <f t="shared" si="358"/>
        <v>329.33333333333343</v>
      </c>
      <c r="AG1908" s="105">
        <f t="shared" si="359"/>
        <v>870.66666666666652</v>
      </c>
    </row>
    <row r="1909" spans="1:33" s="88" customFormat="1" x14ac:dyDescent="0.35">
      <c r="A1909" s="21">
        <v>10141103</v>
      </c>
      <c r="B1909" s="115" t="s">
        <v>14786</v>
      </c>
      <c r="C1909" s="254" t="s">
        <v>710</v>
      </c>
      <c r="D1909" s="21" t="s">
        <v>16829</v>
      </c>
      <c r="E1909" s="114" t="str">
        <f t="shared" si="349"/>
        <v>TRANSFORMADOR MARCA:Power Tech  PTS54</v>
      </c>
      <c r="F1909" s="21"/>
      <c r="G1909" s="21"/>
      <c r="H1909" s="21" t="s">
        <v>545</v>
      </c>
      <c r="I1909" s="21" t="s">
        <v>16828</v>
      </c>
      <c r="J1909" s="21"/>
      <c r="K1909" s="21" t="s">
        <v>16827</v>
      </c>
      <c r="L1909" s="21" t="s">
        <v>16826</v>
      </c>
      <c r="M1909" s="21">
        <v>200</v>
      </c>
      <c r="N1909" s="21">
        <v>33</v>
      </c>
      <c r="O1909" s="21" t="s">
        <v>362</v>
      </c>
      <c r="P1909" s="21">
        <v>3</v>
      </c>
      <c r="Q1909" s="124">
        <v>2005</v>
      </c>
      <c r="R1909" s="124" t="s">
        <v>14844</v>
      </c>
      <c r="S1909" s="124" t="s">
        <v>16825</v>
      </c>
      <c r="T1909" s="116">
        <v>991</v>
      </c>
      <c r="U1909" s="111">
        <v>45</v>
      </c>
      <c r="V1909" s="113">
        <f t="shared" si="350"/>
        <v>739.9466666666666</v>
      </c>
      <c r="W1909" s="113">
        <f t="shared" si="351"/>
        <v>251.0533333333334</v>
      </c>
      <c r="X1909" s="112">
        <f t="shared" si="352"/>
        <v>251053.3333333334</v>
      </c>
      <c r="Y1909" s="111"/>
      <c r="Z1909" s="110">
        <f t="shared" si="360"/>
        <v>33</v>
      </c>
      <c r="AA1909" s="109">
        <f t="shared" si="353"/>
        <v>49.550000000000004</v>
      </c>
      <c r="AB1909" s="109">
        <f t="shared" si="354"/>
        <v>49550.000000000007</v>
      </c>
      <c r="AC1909" s="108">
        <f t="shared" si="355"/>
        <v>941.45</v>
      </c>
      <c r="AD1909" s="107">
        <f t="shared" si="356"/>
        <v>2.2222222222222223E-2</v>
      </c>
      <c r="AE1909" s="106">
        <f t="shared" si="357"/>
        <v>20.921111111111113</v>
      </c>
      <c r="AF1909" s="105">
        <f t="shared" si="358"/>
        <v>271.97444444444449</v>
      </c>
      <c r="AG1909" s="105">
        <f t="shared" si="359"/>
        <v>719.02555555555546</v>
      </c>
    </row>
    <row r="1910" spans="1:33" s="88" customFormat="1" x14ac:dyDescent="0.35">
      <c r="A1910" s="21">
        <v>10141103</v>
      </c>
      <c r="B1910" s="115" t="s">
        <v>14786</v>
      </c>
      <c r="C1910" s="254" t="s">
        <v>710</v>
      </c>
      <c r="D1910" s="21" t="s">
        <v>16824</v>
      </c>
      <c r="E1910" s="114" t="str">
        <f t="shared" si="349"/>
        <v>TRANSFORMADOR MARCA:MISSING PLATE  PTS85</v>
      </c>
      <c r="F1910" s="21"/>
      <c r="G1910" s="21"/>
      <c r="H1910" s="21" t="s">
        <v>14848</v>
      </c>
      <c r="I1910" s="21" t="s">
        <v>16823</v>
      </c>
      <c r="J1910" s="21"/>
      <c r="K1910" s="21" t="s">
        <v>16822</v>
      </c>
      <c r="L1910" s="21" t="s">
        <v>16821</v>
      </c>
      <c r="M1910" s="21">
        <v>250</v>
      </c>
      <c r="N1910" s="21">
        <v>33</v>
      </c>
      <c r="O1910" s="21" t="s">
        <v>362</v>
      </c>
      <c r="P1910" s="21">
        <v>3</v>
      </c>
      <c r="Q1910" s="124">
        <v>2005</v>
      </c>
      <c r="R1910" s="245" t="s">
        <v>12196</v>
      </c>
      <c r="S1910" s="245"/>
      <c r="T1910" s="116">
        <v>991</v>
      </c>
      <c r="U1910" s="111">
        <v>45</v>
      </c>
      <c r="V1910" s="113">
        <f t="shared" si="350"/>
        <v>739.9466666666666</v>
      </c>
      <c r="W1910" s="113">
        <f t="shared" si="351"/>
        <v>251.0533333333334</v>
      </c>
      <c r="X1910" s="112">
        <f t="shared" si="352"/>
        <v>251053.3333333334</v>
      </c>
      <c r="Y1910" s="111"/>
      <c r="Z1910" s="110">
        <f t="shared" si="360"/>
        <v>33</v>
      </c>
      <c r="AA1910" s="109">
        <f t="shared" si="353"/>
        <v>49.550000000000004</v>
      </c>
      <c r="AB1910" s="109">
        <f t="shared" si="354"/>
        <v>49550.000000000007</v>
      </c>
      <c r="AC1910" s="108">
        <f t="shared" si="355"/>
        <v>941.45</v>
      </c>
      <c r="AD1910" s="107">
        <f t="shared" si="356"/>
        <v>2.2222222222222223E-2</v>
      </c>
      <c r="AE1910" s="106">
        <f t="shared" si="357"/>
        <v>20.921111111111113</v>
      </c>
      <c r="AF1910" s="105">
        <f t="shared" si="358"/>
        <v>271.97444444444449</v>
      </c>
      <c r="AG1910" s="105">
        <f t="shared" si="359"/>
        <v>719.02555555555546</v>
      </c>
    </row>
    <row r="1911" spans="1:33" s="88" customFormat="1" x14ac:dyDescent="0.35">
      <c r="A1911" s="21">
        <v>10141103</v>
      </c>
      <c r="B1911" s="115" t="s">
        <v>14786</v>
      </c>
      <c r="C1911" s="254" t="s">
        <v>710</v>
      </c>
      <c r="D1911" s="21">
        <v>92</v>
      </c>
      <c r="E1911" s="114" t="str">
        <f t="shared" si="349"/>
        <v>TRANSFORMADOR MARCA:ITB  92</v>
      </c>
      <c r="F1911" s="21"/>
      <c r="G1911" s="21"/>
      <c r="H1911" s="21" t="s">
        <v>14848</v>
      </c>
      <c r="I1911" s="21" t="s">
        <v>16820</v>
      </c>
      <c r="J1911" s="21"/>
      <c r="K1911" s="21" t="s">
        <v>16819</v>
      </c>
      <c r="L1911" s="21" t="s">
        <v>16818</v>
      </c>
      <c r="M1911" s="21">
        <v>200</v>
      </c>
      <c r="N1911" s="21">
        <v>11</v>
      </c>
      <c r="O1911" s="21" t="s">
        <v>362</v>
      </c>
      <c r="P1911" s="21">
        <v>3</v>
      </c>
      <c r="Q1911" s="124">
        <v>2005</v>
      </c>
      <c r="R1911" s="124" t="s">
        <v>1109</v>
      </c>
      <c r="S1911" s="124">
        <v>629143</v>
      </c>
      <c r="T1911" s="116">
        <v>572</v>
      </c>
      <c r="U1911" s="111">
        <v>45</v>
      </c>
      <c r="V1911" s="113">
        <f t="shared" si="350"/>
        <v>427.09333333333331</v>
      </c>
      <c r="W1911" s="113">
        <f t="shared" si="351"/>
        <v>144.90666666666669</v>
      </c>
      <c r="X1911" s="112">
        <f t="shared" si="352"/>
        <v>144906.66666666669</v>
      </c>
      <c r="Y1911" s="111"/>
      <c r="Z1911" s="110">
        <f t="shared" si="360"/>
        <v>33</v>
      </c>
      <c r="AA1911" s="109">
        <f t="shared" si="353"/>
        <v>28.6</v>
      </c>
      <c r="AB1911" s="109">
        <f t="shared" si="354"/>
        <v>28600</v>
      </c>
      <c r="AC1911" s="108">
        <f t="shared" si="355"/>
        <v>543.4</v>
      </c>
      <c r="AD1911" s="107">
        <f t="shared" si="356"/>
        <v>2.2222222222222223E-2</v>
      </c>
      <c r="AE1911" s="106">
        <f t="shared" si="357"/>
        <v>12.075555555555555</v>
      </c>
      <c r="AF1911" s="105">
        <f t="shared" si="358"/>
        <v>156.98222222222225</v>
      </c>
      <c r="AG1911" s="105">
        <f t="shared" si="359"/>
        <v>415.01777777777772</v>
      </c>
    </row>
    <row r="1912" spans="1:33" s="88" customFormat="1" x14ac:dyDescent="0.35">
      <c r="A1912" s="21">
        <v>10141103</v>
      </c>
      <c r="B1912" s="115" t="s">
        <v>14786</v>
      </c>
      <c r="C1912" s="254" t="s">
        <v>710</v>
      </c>
      <c r="D1912" s="21">
        <v>181</v>
      </c>
      <c r="E1912" s="114" t="str">
        <f t="shared" si="349"/>
        <v>TRANSFORMADOR MARCA:Fuji Tusco  181</v>
      </c>
      <c r="F1912" s="21"/>
      <c r="G1912" s="21"/>
      <c r="H1912" s="21" t="s">
        <v>15725</v>
      </c>
      <c r="I1912" s="21" t="s">
        <v>16817</v>
      </c>
      <c r="J1912" s="21"/>
      <c r="K1912" s="21" t="s">
        <v>16816</v>
      </c>
      <c r="L1912" s="21" t="s">
        <v>16815</v>
      </c>
      <c r="M1912" s="21">
        <v>160</v>
      </c>
      <c r="N1912" s="21">
        <v>33</v>
      </c>
      <c r="O1912" s="21" t="s">
        <v>362</v>
      </c>
      <c r="P1912" s="21">
        <v>3</v>
      </c>
      <c r="Q1912" s="124">
        <v>2005</v>
      </c>
      <c r="R1912" s="124" t="s">
        <v>1821</v>
      </c>
      <c r="S1912" s="124">
        <v>545547</v>
      </c>
      <c r="T1912" s="116">
        <v>991</v>
      </c>
      <c r="U1912" s="111">
        <v>45</v>
      </c>
      <c r="V1912" s="113">
        <f t="shared" si="350"/>
        <v>739.9466666666666</v>
      </c>
      <c r="W1912" s="113">
        <f t="shared" si="351"/>
        <v>251.0533333333334</v>
      </c>
      <c r="X1912" s="112">
        <f t="shared" si="352"/>
        <v>251053.3333333334</v>
      </c>
      <c r="Y1912" s="111"/>
      <c r="Z1912" s="110">
        <f t="shared" si="360"/>
        <v>33</v>
      </c>
      <c r="AA1912" s="109">
        <f t="shared" si="353"/>
        <v>49.550000000000004</v>
      </c>
      <c r="AB1912" s="109">
        <f t="shared" si="354"/>
        <v>49550.000000000007</v>
      </c>
      <c r="AC1912" s="108">
        <f t="shared" si="355"/>
        <v>941.45</v>
      </c>
      <c r="AD1912" s="107">
        <f t="shared" si="356"/>
        <v>2.2222222222222223E-2</v>
      </c>
      <c r="AE1912" s="106">
        <f t="shared" si="357"/>
        <v>20.921111111111113</v>
      </c>
      <c r="AF1912" s="105">
        <f t="shared" si="358"/>
        <v>271.97444444444449</v>
      </c>
      <c r="AG1912" s="105">
        <f t="shared" si="359"/>
        <v>719.02555555555546</v>
      </c>
    </row>
    <row r="1913" spans="1:33" s="88" customFormat="1" x14ac:dyDescent="0.35">
      <c r="A1913" s="21">
        <v>10141103</v>
      </c>
      <c r="B1913" s="115" t="s">
        <v>14786</v>
      </c>
      <c r="C1913" s="254" t="s">
        <v>710</v>
      </c>
      <c r="D1913" s="21">
        <v>182</v>
      </c>
      <c r="E1913" s="114" t="str">
        <f t="shared" si="349"/>
        <v>TRANSFORMADOR MARCA:Fuji Tusco  182</v>
      </c>
      <c r="F1913" s="21"/>
      <c r="G1913" s="21"/>
      <c r="H1913" s="21" t="s">
        <v>15725</v>
      </c>
      <c r="I1913" s="21" t="s">
        <v>16814</v>
      </c>
      <c r="J1913" s="21"/>
      <c r="K1913" s="21" t="s">
        <v>16813</v>
      </c>
      <c r="L1913" s="21" t="s">
        <v>16812</v>
      </c>
      <c r="M1913" s="21">
        <v>100</v>
      </c>
      <c r="N1913" s="21">
        <v>33</v>
      </c>
      <c r="O1913" s="21" t="s">
        <v>362</v>
      </c>
      <c r="P1913" s="21">
        <v>3</v>
      </c>
      <c r="Q1913" s="124">
        <v>2005</v>
      </c>
      <c r="R1913" s="124" t="s">
        <v>1821</v>
      </c>
      <c r="S1913" s="124" t="s">
        <v>10027</v>
      </c>
      <c r="T1913" s="116">
        <v>763</v>
      </c>
      <c r="U1913" s="111">
        <v>45</v>
      </c>
      <c r="V1913" s="113">
        <f t="shared" si="350"/>
        <v>569.70666666666659</v>
      </c>
      <c r="W1913" s="113">
        <f t="shared" si="351"/>
        <v>193.29333333333341</v>
      </c>
      <c r="X1913" s="112">
        <f t="shared" si="352"/>
        <v>193293.3333333334</v>
      </c>
      <c r="Y1913" s="111"/>
      <c r="Z1913" s="110">
        <f t="shared" si="360"/>
        <v>33</v>
      </c>
      <c r="AA1913" s="109">
        <f t="shared" si="353"/>
        <v>38.15</v>
      </c>
      <c r="AB1913" s="109">
        <f t="shared" si="354"/>
        <v>38150</v>
      </c>
      <c r="AC1913" s="108">
        <f t="shared" si="355"/>
        <v>724.85</v>
      </c>
      <c r="AD1913" s="107">
        <f t="shared" si="356"/>
        <v>2.2222222222222223E-2</v>
      </c>
      <c r="AE1913" s="106">
        <f t="shared" si="357"/>
        <v>16.10777777777778</v>
      </c>
      <c r="AF1913" s="105">
        <f t="shared" si="358"/>
        <v>209.40111111111119</v>
      </c>
      <c r="AG1913" s="105">
        <f t="shared" si="359"/>
        <v>553.59888888888884</v>
      </c>
    </row>
    <row r="1914" spans="1:33" s="88" customFormat="1" x14ac:dyDescent="0.35">
      <c r="A1914" s="21">
        <v>10141103</v>
      </c>
      <c r="B1914" s="115" t="s">
        <v>14786</v>
      </c>
      <c r="C1914" s="254" t="s">
        <v>710</v>
      </c>
      <c r="D1914" s="21">
        <v>183</v>
      </c>
      <c r="E1914" s="114" t="str">
        <f t="shared" si="349"/>
        <v>TRANSFORMADOR MARCA:Fuji Tusco  183</v>
      </c>
      <c r="F1914" s="21"/>
      <c r="G1914" s="21"/>
      <c r="H1914" s="21" t="s">
        <v>15725</v>
      </c>
      <c r="I1914" s="21" t="s">
        <v>16811</v>
      </c>
      <c r="J1914" s="21"/>
      <c r="K1914" s="21" t="s">
        <v>16810</v>
      </c>
      <c r="L1914" s="21" t="s">
        <v>16809</v>
      </c>
      <c r="M1914" s="21">
        <v>32</v>
      </c>
      <c r="N1914" s="21">
        <v>33</v>
      </c>
      <c r="O1914" s="21" t="s">
        <v>362</v>
      </c>
      <c r="P1914" s="21">
        <v>3</v>
      </c>
      <c r="Q1914" s="124">
        <v>2005</v>
      </c>
      <c r="R1914" s="124" t="s">
        <v>1821</v>
      </c>
      <c r="S1914" s="124">
        <v>11255480</v>
      </c>
      <c r="T1914" s="116">
        <v>643</v>
      </c>
      <c r="U1914" s="111">
        <v>45</v>
      </c>
      <c r="V1914" s="113">
        <f t="shared" si="350"/>
        <v>480.10666666666663</v>
      </c>
      <c r="W1914" s="113">
        <f t="shared" si="351"/>
        <v>162.89333333333337</v>
      </c>
      <c r="X1914" s="112">
        <f t="shared" si="352"/>
        <v>162893.33333333337</v>
      </c>
      <c r="Y1914" s="111"/>
      <c r="Z1914" s="110">
        <f t="shared" si="360"/>
        <v>33</v>
      </c>
      <c r="AA1914" s="109">
        <f t="shared" si="353"/>
        <v>32.15</v>
      </c>
      <c r="AB1914" s="109">
        <f t="shared" si="354"/>
        <v>32150</v>
      </c>
      <c r="AC1914" s="108">
        <f t="shared" si="355"/>
        <v>610.85</v>
      </c>
      <c r="AD1914" s="107">
        <f t="shared" si="356"/>
        <v>2.2222222222222223E-2</v>
      </c>
      <c r="AE1914" s="106">
        <f t="shared" si="357"/>
        <v>13.574444444444445</v>
      </c>
      <c r="AF1914" s="105">
        <f t="shared" si="358"/>
        <v>176.46777777777783</v>
      </c>
      <c r="AG1914" s="105">
        <f t="shared" si="359"/>
        <v>466.53222222222217</v>
      </c>
    </row>
    <row r="1915" spans="1:33" s="88" customFormat="1" x14ac:dyDescent="0.35">
      <c r="A1915" s="21">
        <v>10141103</v>
      </c>
      <c r="B1915" s="115" t="s">
        <v>14786</v>
      </c>
      <c r="C1915" s="254" t="s">
        <v>710</v>
      </c>
      <c r="D1915" s="21">
        <v>184</v>
      </c>
      <c r="E1915" s="114" t="str">
        <f t="shared" si="349"/>
        <v>TRANSFORMADOR MARCA:TM  184</v>
      </c>
      <c r="F1915" s="21"/>
      <c r="G1915" s="21"/>
      <c r="H1915" s="21" t="s">
        <v>16539</v>
      </c>
      <c r="I1915" s="21" t="s">
        <v>16808</v>
      </c>
      <c r="J1915" s="21"/>
      <c r="K1915" s="21" t="s">
        <v>16807</v>
      </c>
      <c r="L1915" s="21" t="s">
        <v>16806</v>
      </c>
      <c r="M1915" s="21">
        <v>16</v>
      </c>
      <c r="N1915" s="21">
        <v>33</v>
      </c>
      <c r="O1915" s="21" t="s">
        <v>362</v>
      </c>
      <c r="P1915" s="21">
        <v>3</v>
      </c>
      <c r="Q1915" s="124">
        <v>2005</v>
      </c>
      <c r="R1915" s="124" t="s">
        <v>1769</v>
      </c>
      <c r="S1915" s="124">
        <v>622525</v>
      </c>
      <c r="T1915" s="116">
        <v>643</v>
      </c>
      <c r="U1915" s="111">
        <v>45</v>
      </c>
      <c r="V1915" s="113">
        <f t="shared" si="350"/>
        <v>480.10666666666663</v>
      </c>
      <c r="W1915" s="113">
        <f t="shared" si="351"/>
        <v>162.89333333333337</v>
      </c>
      <c r="X1915" s="112">
        <f t="shared" si="352"/>
        <v>162893.33333333337</v>
      </c>
      <c r="Y1915" s="111"/>
      <c r="Z1915" s="110">
        <f t="shared" si="360"/>
        <v>33</v>
      </c>
      <c r="AA1915" s="109">
        <f t="shared" si="353"/>
        <v>32.15</v>
      </c>
      <c r="AB1915" s="109">
        <f t="shared" si="354"/>
        <v>32150</v>
      </c>
      <c r="AC1915" s="108">
        <f t="shared" si="355"/>
        <v>610.85</v>
      </c>
      <c r="AD1915" s="107">
        <f t="shared" si="356"/>
        <v>2.2222222222222223E-2</v>
      </c>
      <c r="AE1915" s="106">
        <f t="shared" si="357"/>
        <v>13.574444444444445</v>
      </c>
      <c r="AF1915" s="105">
        <f t="shared" si="358"/>
        <v>176.46777777777783</v>
      </c>
      <c r="AG1915" s="105">
        <f t="shared" si="359"/>
        <v>466.53222222222217</v>
      </c>
    </row>
    <row r="1916" spans="1:33" s="88" customFormat="1" x14ac:dyDescent="0.35">
      <c r="A1916" s="21">
        <v>10141103</v>
      </c>
      <c r="B1916" s="115" t="s">
        <v>14786</v>
      </c>
      <c r="C1916" s="254" t="s">
        <v>710</v>
      </c>
      <c r="D1916" s="21">
        <v>185</v>
      </c>
      <c r="E1916" s="114" t="str">
        <f t="shared" si="349"/>
        <v>TRANSFORMADOR MARCA:TM  185</v>
      </c>
      <c r="F1916" s="21"/>
      <c r="G1916" s="21"/>
      <c r="H1916" s="21" t="s">
        <v>16539</v>
      </c>
      <c r="I1916" s="21" t="s">
        <v>16805</v>
      </c>
      <c r="J1916" s="21"/>
      <c r="K1916" s="21" t="s">
        <v>16804</v>
      </c>
      <c r="L1916" s="21" t="s">
        <v>16803</v>
      </c>
      <c r="M1916" s="21">
        <v>250</v>
      </c>
      <c r="N1916" s="21">
        <v>33</v>
      </c>
      <c r="O1916" s="21" t="s">
        <v>362</v>
      </c>
      <c r="P1916" s="21">
        <v>3</v>
      </c>
      <c r="Q1916" s="124">
        <v>2005</v>
      </c>
      <c r="R1916" s="124" t="s">
        <v>1769</v>
      </c>
      <c r="S1916" s="124">
        <v>220902</v>
      </c>
      <c r="T1916" s="116">
        <v>991</v>
      </c>
      <c r="U1916" s="111">
        <v>45</v>
      </c>
      <c r="V1916" s="113">
        <f t="shared" si="350"/>
        <v>739.9466666666666</v>
      </c>
      <c r="W1916" s="113">
        <f t="shared" si="351"/>
        <v>251.0533333333334</v>
      </c>
      <c r="X1916" s="112">
        <f t="shared" si="352"/>
        <v>251053.3333333334</v>
      </c>
      <c r="Y1916" s="111"/>
      <c r="Z1916" s="110">
        <f t="shared" si="360"/>
        <v>33</v>
      </c>
      <c r="AA1916" s="109">
        <f t="shared" si="353"/>
        <v>49.550000000000004</v>
      </c>
      <c r="AB1916" s="109">
        <f t="shared" si="354"/>
        <v>49550.000000000007</v>
      </c>
      <c r="AC1916" s="108">
        <f t="shared" si="355"/>
        <v>941.45</v>
      </c>
      <c r="AD1916" s="107">
        <f t="shared" si="356"/>
        <v>2.2222222222222223E-2</v>
      </c>
      <c r="AE1916" s="106">
        <f t="shared" si="357"/>
        <v>20.921111111111113</v>
      </c>
      <c r="AF1916" s="105">
        <f t="shared" si="358"/>
        <v>271.97444444444449</v>
      </c>
      <c r="AG1916" s="105">
        <f t="shared" si="359"/>
        <v>719.02555555555546</v>
      </c>
    </row>
    <row r="1917" spans="1:33" s="88" customFormat="1" x14ac:dyDescent="0.35">
      <c r="A1917" s="21">
        <v>10141103</v>
      </c>
      <c r="B1917" s="115" t="s">
        <v>14786</v>
      </c>
      <c r="C1917" s="254" t="s">
        <v>710</v>
      </c>
      <c r="D1917" s="21">
        <v>187</v>
      </c>
      <c r="E1917" s="114" t="str">
        <f t="shared" si="349"/>
        <v>TRANSFORMADOR MARCA:Power Tech  187</v>
      </c>
      <c r="F1917" s="21"/>
      <c r="G1917" s="21"/>
      <c r="H1917" s="21" t="s">
        <v>16539</v>
      </c>
      <c r="I1917" s="21" t="s">
        <v>16802</v>
      </c>
      <c r="J1917" s="21"/>
      <c r="K1917" s="21" t="s">
        <v>16801</v>
      </c>
      <c r="L1917" s="21" t="s">
        <v>16800</v>
      </c>
      <c r="M1917" s="21">
        <v>100</v>
      </c>
      <c r="N1917" s="21">
        <v>33</v>
      </c>
      <c r="O1917" s="21" t="s">
        <v>362</v>
      </c>
      <c r="P1917" s="21">
        <v>3</v>
      </c>
      <c r="Q1917" s="124">
        <v>2005</v>
      </c>
      <c r="R1917" s="124" t="s">
        <v>14844</v>
      </c>
      <c r="S1917" s="124" t="s">
        <v>16799</v>
      </c>
      <c r="T1917" s="116">
        <v>763</v>
      </c>
      <c r="U1917" s="111">
        <v>45</v>
      </c>
      <c r="V1917" s="113">
        <f t="shared" si="350"/>
        <v>569.70666666666659</v>
      </c>
      <c r="W1917" s="113">
        <f t="shared" si="351"/>
        <v>193.29333333333341</v>
      </c>
      <c r="X1917" s="112">
        <f t="shared" si="352"/>
        <v>193293.3333333334</v>
      </c>
      <c r="Y1917" s="111"/>
      <c r="Z1917" s="110">
        <f t="shared" si="360"/>
        <v>33</v>
      </c>
      <c r="AA1917" s="109">
        <f t="shared" si="353"/>
        <v>38.15</v>
      </c>
      <c r="AB1917" s="109">
        <f t="shared" si="354"/>
        <v>38150</v>
      </c>
      <c r="AC1917" s="108">
        <f t="shared" si="355"/>
        <v>724.85</v>
      </c>
      <c r="AD1917" s="107">
        <f t="shared" si="356"/>
        <v>2.2222222222222223E-2</v>
      </c>
      <c r="AE1917" s="106">
        <f t="shared" si="357"/>
        <v>16.10777777777778</v>
      </c>
      <c r="AF1917" s="105">
        <f t="shared" si="358"/>
        <v>209.40111111111119</v>
      </c>
      <c r="AG1917" s="105">
        <f t="shared" si="359"/>
        <v>553.59888888888884</v>
      </c>
    </row>
    <row r="1918" spans="1:33" s="88" customFormat="1" x14ac:dyDescent="0.35">
      <c r="A1918" s="21">
        <v>10141103</v>
      </c>
      <c r="B1918" s="115" t="s">
        <v>14786</v>
      </c>
      <c r="C1918" s="254" t="s">
        <v>710</v>
      </c>
      <c r="D1918" s="21">
        <v>188</v>
      </c>
      <c r="E1918" s="114" t="str">
        <f t="shared" si="349"/>
        <v>TRANSFORMADOR MARCA:SWE  188</v>
      </c>
      <c r="F1918" s="21"/>
      <c r="G1918" s="21"/>
      <c r="H1918" s="21" t="s">
        <v>16539</v>
      </c>
      <c r="I1918" s="21" t="s">
        <v>16798</v>
      </c>
      <c r="J1918" s="21"/>
      <c r="K1918" s="21" t="s">
        <v>16797</v>
      </c>
      <c r="L1918" s="21" t="s">
        <v>16796</v>
      </c>
      <c r="M1918" s="21">
        <v>100</v>
      </c>
      <c r="N1918" s="21">
        <v>33</v>
      </c>
      <c r="O1918" s="21" t="s">
        <v>362</v>
      </c>
      <c r="P1918" s="21">
        <v>3</v>
      </c>
      <c r="Q1918" s="124">
        <v>2005</v>
      </c>
      <c r="R1918" s="124" t="s">
        <v>16795</v>
      </c>
      <c r="S1918" s="124">
        <v>17159</v>
      </c>
      <c r="T1918" s="116">
        <v>763</v>
      </c>
      <c r="U1918" s="111">
        <v>45</v>
      </c>
      <c r="V1918" s="113">
        <f t="shared" si="350"/>
        <v>569.70666666666659</v>
      </c>
      <c r="W1918" s="113">
        <f t="shared" si="351"/>
        <v>193.29333333333341</v>
      </c>
      <c r="X1918" s="112">
        <f t="shared" si="352"/>
        <v>193293.3333333334</v>
      </c>
      <c r="Y1918" s="111"/>
      <c r="Z1918" s="110">
        <f t="shared" si="360"/>
        <v>33</v>
      </c>
      <c r="AA1918" s="109">
        <f t="shared" si="353"/>
        <v>38.15</v>
      </c>
      <c r="AB1918" s="109">
        <f t="shared" si="354"/>
        <v>38150</v>
      </c>
      <c r="AC1918" s="108">
        <f t="shared" si="355"/>
        <v>724.85</v>
      </c>
      <c r="AD1918" s="107">
        <f t="shared" si="356"/>
        <v>2.2222222222222223E-2</v>
      </c>
      <c r="AE1918" s="106">
        <f t="shared" si="357"/>
        <v>16.10777777777778</v>
      </c>
      <c r="AF1918" s="105">
        <f t="shared" si="358"/>
        <v>209.40111111111119</v>
      </c>
      <c r="AG1918" s="105">
        <f t="shared" si="359"/>
        <v>553.59888888888884</v>
      </c>
    </row>
    <row r="1919" spans="1:33" s="88" customFormat="1" x14ac:dyDescent="0.35">
      <c r="A1919" s="21">
        <v>10141103</v>
      </c>
      <c r="B1919" s="115" t="s">
        <v>14786</v>
      </c>
      <c r="C1919" s="254" t="s">
        <v>710</v>
      </c>
      <c r="D1919" s="21" t="s">
        <v>8810</v>
      </c>
      <c r="E1919" s="114" t="str">
        <f t="shared" si="349"/>
        <v>TRANSFORMADOR MARCA:Moçambique ANGOCHE PTS 3</v>
      </c>
      <c r="F1919" s="57"/>
      <c r="G1919" s="21" t="s">
        <v>709</v>
      </c>
      <c r="H1919" s="21" t="s">
        <v>709</v>
      </c>
      <c r="I1919" s="21" t="s">
        <v>16794</v>
      </c>
      <c r="J1919" s="57"/>
      <c r="K1919" s="57" t="s">
        <v>16793</v>
      </c>
      <c r="L1919" s="57" t="s">
        <v>16792</v>
      </c>
      <c r="M1919" s="21">
        <v>315</v>
      </c>
      <c r="N1919" s="21" t="s">
        <v>19</v>
      </c>
      <c r="O1919" s="21" t="s">
        <v>362</v>
      </c>
      <c r="P1919" s="57">
        <v>3</v>
      </c>
      <c r="Q1919" s="21">
        <v>2005</v>
      </c>
      <c r="R1919" s="21" t="s">
        <v>11944</v>
      </c>
      <c r="S1919" s="21">
        <v>923151</v>
      </c>
      <c r="T1919" s="116">
        <v>1039</v>
      </c>
      <c r="U1919" s="111">
        <v>45</v>
      </c>
      <c r="V1919" s="113">
        <f t="shared" si="350"/>
        <v>775.78666666666663</v>
      </c>
      <c r="W1919" s="113">
        <f t="shared" si="351"/>
        <v>263.21333333333337</v>
      </c>
      <c r="X1919" s="112">
        <f t="shared" si="352"/>
        <v>263213.33333333337</v>
      </c>
      <c r="Y1919" s="111"/>
      <c r="Z1919" s="110">
        <f t="shared" si="360"/>
        <v>33</v>
      </c>
      <c r="AA1919" s="109">
        <f t="shared" si="353"/>
        <v>51.95</v>
      </c>
      <c r="AB1919" s="109">
        <f t="shared" si="354"/>
        <v>51950</v>
      </c>
      <c r="AC1919" s="108">
        <f t="shared" si="355"/>
        <v>987.05</v>
      </c>
      <c r="AD1919" s="107">
        <f t="shared" si="356"/>
        <v>2.2222222222222223E-2</v>
      </c>
      <c r="AE1919" s="106">
        <f t="shared" si="357"/>
        <v>21.934444444444445</v>
      </c>
      <c r="AF1919" s="105">
        <f t="shared" si="358"/>
        <v>285.14777777777783</v>
      </c>
      <c r="AG1919" s="105">
        <f t="shared" si="359"/>
        <v>753.85222222222217</v>
      </c>
    </row>
    <row r="1920" spans="1:33" s="88" customFormat="1" x14ac:dyDescent="0.35">
      <c r="A1920" s="21">
        <v>10141103</v>
      </c>
      <c r="B1920" s="115" t="s">
        <v>14786</v>
      </c>
      <c r="C1920" s="254" t="s">
        <v>710</v>
      </c>
      <c r="D1920" s="21" t="s">
        <v>9862</v>
      </c>
      <c r="E1920" s="114" t="str">
        <f t="shared" si="349"/>
        <v>TRANSFORMADOR MARCA:ITB MOMA PTS 1</v>
      </c>
      <c r="F1920" s="21"/>
      <c r="G1920" s="21" t="s">
        <v>12294</v>
      </c>
      <c r="H1920" s="21" t="s">
        <v>12294</v>
      </c>
      <c r="I1920" s="21" t="s">
        <v>16791</v>
      </c>
      <c r="J1920" s="21"/>
      <c r="K1920" s="21" t="s">
        <v>16790</v>
      </c>
      <c r="L1920" s="21" t="s">
        <v>16789</v>
      </c>
      <c r="M1920" s="21">
        <v>315</v>
      </c>
      <c r="N1920" s="21" t="s">
        <v>376</v>
      </c>
      <c r="O1920" s="21" t="s">
        <v>362</v>
      </c>
      <c r="P1920" s="21">
        <v>3</v>
      </c>
      <c r="Q1920" s="21">
        <v>2005</v>
      </c>
      <c r="R1920" s="21" t="s">
        <v>1109</v>
      </c>
      <c r="S1920" s="21">
        <v>11110704508</v>
      </c>
      <c r="T1920" s="116">
        <v>953</v>
      </c>
      <c r="U1920" s="111">
        <v>45</v>
      </c>
      <c r="V1920" s="113">
        <f t="shared" si="350"/>
        <v>711.57333333333327</v>
      </c>
      <c r="W1920" s="113">
        <f t="shared" si="351"/>
        <v>241.42666666666673</v>
      </c>
      <c r="X1920" s="112">
        <f t="shared" si="352"/>
        <v>241426.66666666674</v>
      </c>
      <c r="Y1920" s="111"/>
      <c r="Z1920" s="110">
        <f t="shared" si="360"/>
        <v>33</v>
      </c>
      <c r="AA1920" s="109">
        <f t="shared" si="353"/>
        <v>47.650000000000006</v>
      </c>
      <c r="AB1920" s="109">
        <f t="shared" si="354"/>
        <v>47650.000000000007</v>
      </c>
      <c r="AC1920" s="108">
        <f t="shared" si="355"/>
        <v>905.35</v>
      </c>
      <c r="AD1920" s="107">
        <f t="shared" si="356"/>
        <v>2.2222222222222223E-2</v>
      </c>
      <c r="AE1920" s="106">
        <f t="shared" si="357"/>
        <v>20.11888888888889</v>
      </c>
      <c r="AF1920" s="105">
        <f t="shared" si="358"/>
        <v>261.54555555555561</v>
      </c>
      <c r="AG1920" s="105">
        <f t="shared" si="359"/>
        <v>691.45444444444433</v>
      </c>
    </row>
    <row r="1921" spans="1:33" s="88" customFormat="1" x14ac:dyDescent="0.35">
      <c r="A1921" s="21">
        <v>10141103</v>
      </c>
      <c r="B1921" s="115" t="s">
        <v>14786</v>
      </c>
      <c r="C1921" s="254" t="s">
        <v>710</v>
      </c>
      <c r="D1921" s="61" t="s">
        <v>16788</v>
      </c>
      <c r="E1921" s="114" t="str">
        <f t="shared" si="349"/>
        <v>TRANSFORMADOR MARCA:ABB LICHINGA PTS1001</v>
      </c>
      <c r="F1921" s="57"/>
      <c r="G1921" s="178" t="s">
        <v>158</v>
      </c>
      <c r="H1921" s="178" t="s">
        <v>158</v>
      </c>
      <c r="I1921" s="202" t="s">
        <v>5268</v>
      </c>
      <c r="J1921" s="57"/>
      <c r="K1921" s="124" t="s">
        <v>16787</v>
      </c>
      <c r="L1921" s="124" t="s">
        <v>16786</v>
      </c>
      <c r="M1921" s="163">
        <v>315</v>
      </c>
      <c r="N1921" s="161" t="s">
        <v>619</v>
      </c>
      <c r="O1921" s="21" t="s">
        <v>362</v>
      </c>
      <c r="P1921" s="57">
        <v>3</v>
      </c>
      <c r="Q1921" s="57">
        <v>2005</v>
      </c>
      <c r="R1921" s="61" t="s">
        <v>15</v>
      </c>
      <c r="S1921" s="61">
        <v>16589</v>
      </c>
      <c r="T1921" s="116">
        <v>840</v>
      </c>
      <c r="U1921" s="111">
        <v>45</v>
      </c>
      <c r="V1921" s="113">
        <f t="shared" si="350"/>
        <v>627.19999999999993</v>
      </c>
      <c r="W1921" s="113">
        <f t="shared" si="351"/>
        <v>212.80000000000007</v>
      </c>
      <c r="X1921" s="112">
        <f t="shared" si="352"/>
        <v>212800.00000000006</v>
      </c>
      <c r="Y1921" s="111"/>
      <c r="Z1921" s="110">
        <f t="shared" si="360"/>
        <v>33</v>
      </c>
      <c r="AA1921" s="109">
        <f t="shared" si="353"/>
        <v>42</v>
      </c>
      <c r="AB1921" s="109">
        <f t="shared" si="354"/>
        <v>42000</v>
      </c>
      <c r="AC1921" s="108">
        <f t="shared" si="355"/>
        <v>798</v>
      </c>
      <c r="AD1921" s="107">
        <f t="shared" si="356"/>
        <v>2.2222222222222223E-2</v>
      </c>
      <c r="AE1921" s="106">
        <f t="shared" si="357"/>
        <v>17.733333333333334</v>
      </c>
      <c r="AF1921" s="105">
        <f t="shared" si="358"/>
        <v>230.53333333333342</v>
      </c>
      <c r="AG1921" s="105">
        <f t="shared" si="359"/>
        <v>609.46666666666658</v>
      </c>
    </row>
    <row r="1922" spans="1:33" s="88" customFormat="1" x14ac:dyDescent="0.35">
      <c r="A1922" s="21">
        <v>10141103</v>
      </c>
      <c r="B1922" s="115" t="s">
        <v>14786</v>
      </c>
      <c r="C1922" s="254" t="s">
        <v>710</v>
      </c>
      <c r="D1922" s="61" t="s">
        <v>16785</v>
      </c>
      <c r="E1922" s="114" t="str">
        <f t="shared" ref="E1922:E1985" si="361">+CONCATENATE(C1922," ","MARCA:",R1922," ",G1922," ",D1922,)</f>
        <v>TRANSFORMADOR MARCA:ABB LICHINGA PTS1002</v>
      </c>
      <c r="F1922" s="57"/>
      <c r="G1922" s="178" t="s">
        <v>158</v>
      </c>
      <c r="H1922" s="178" t="s">
        <v>158</v>
      </c>
      <c r="I1922" s="202" t="s">
        <v>5268</v>
      </c>
      <c r="J1922" s="57"/>
      <c r="K1922" s="124" t="s">
        <v>16784</v>
      </c>
      <c r="L1922" s="124" t="s">
        <v>16783</v>
      </c>
      <c r="M1922" s="163">
        <v>500</v>
      </c>
      <c r="N1922" s="161" t="s">
        <v>619</v>
      </c>
      <c r="O1922" s="21" t="s">
        <v>362</v>
      </c>
      <c r="P1922" s="57">
        <v>3</v>
      </c>
      <c r="Q1922" s="57">
        <v>2005</v>
      </c>
      <c r="R1922" s="61" t="s">
        <v>15</v>
      </c>
      <c r="S1922" s="61">
        <v>16872</v>
      </c>
      <c r="T1922" s="116">
        <v>1016</v>
      </c>
      <c r="U1922" s="111">
        <v>45</v>
      </c>
      <c r="V1922" s="113">
        <f t="shared" ref="V1922:V1985" si="362">((Z1922/U1922)*(T1922-AA1922))+AA1922</f>
        <v>758.61333333333323</v>
      </c>
      <c r="W1922" s="113">
        <f t="shared" ref="W1922:W1985" si="363">+T1922-V1922</f>
        <v>257.38666666666677</v>
      </c>
      <c r="X1922" s="112">
        <f t="shared" ref="X1922:X1985" si="364">+W1922*1000</f>
        <v>257386.66666666677</v>
      </c>
      <c r="Y1922" s="111"/>
      <c r="Z1922" s="110">
        <f t="shared" si="360"/>
        <v>33</v>
      </c>
      <c r="AA1922" s="109">
        <f t="shared" ref="AA1922:AA1985" si="365">(5/100*T1922)</f>
        <v>50.800000000000004</v>
      </c>
      <c r="AB1922" s="109">
        <f t="shared" ref="AB1922:AB1985" si="366">+AA1922*1000</f>
        <v>50800.000000000007</v>
      </c>
      <c r="AC1922" s="108">
        <f t="shared" ref="AC1922:AC1985" si="367">+T1922-AA1922</f>
        <v>965.2</v>
      </c>
      <c r="AD1922" s="107">
        <f t="shared" ref="AD1922:AD1985" si="368">1/U1922</f>
        <v>2.2222222222222223E-2</v>
      </c>
      <c r="AE1922" s="106">
        <f t="shared" ref="AE1922:AE1985" si="369">+AC1922*AD1922</f>
        <v>21.448888888888892</v>
      </c>
      <c r="AF1922" s="105">
        <f t="shared" ref="AF1922:AF1985" si="370">+T1922-V1922+AE1922</f>
        <v>278.83555555555569</v>
      </c>
      <c r="AG1922" s="105">
        <f t="shared" ref="AG1922:AG1985" si="371">+V1922-AE1922</f>
        <v>737.16444444444437</v>
      </c>
    </row>
    <row r="1923" spans="1:33" s="88" customFormat="1" x14ac:dyDescent="0.35">
      <c r="A1923" s="21">
        <v>10141103</v>
      </c>
      <c r="B1923" s="115" t="s">
        <v>14786</v>
      </c>
      <c r="C1923" s="254" t="s">
        <v>710</v>
      </c>
      <c r="D1923" s="61" t="s">
        <v>16782</v>
      </c>
      <c r="E1923" s="114" t="str">
        <f t="shared" si="361"/>
        <v>TRANSFORMADOR MARCA:ABB LICHINGA PTS1003</v>
      </c>
      <c r="F1923" s="57"/>
      <c r="G1923" s="178" t="s">
        <v>158</v>
      </c>
      <c r="H1923" s="178" t="s">
        <v>158</v>
      </c>
      <c r="I1923" s="202" t="s">
        <v>6508</v>
      </c>
      <c r="J1923" s="57"/>
      <c r="K1923" s="124" t="s">
        <v>16781</v>
      </c>
      <c r="L1923" s="124" t="s">
        <v>16780</v>
      </c>
      <c r="M1923" s="163">
        <v>250</v>
      </c>
      <c r="N1923" s="161" t="s">
        <v>619</v>
      </c>
      <c r="O1923" s="21" t="s">
        <v>362</v>
      </c>
      <c r="P1923" s="57">
        <v>3</v>
      </c>
      <c r="Q1923" s="57">
        <v>2005</v>
      </c>
      <c r="R1923" s="61" t="s">
        <v>15</v>
      </c>
      <c r="S1923" s="61" t="s">
        <v>16779</v>
      </c>
      <c r="T1923" s="116">
        <v>840</v>
      </c>
      <c r="U1923" s="111">
        <v>45</v>
      </c>
      <c r="V1923" s="113">
        <f t="shared" si="362"/>
        <v>627.19999999999993</v>
      </c>
      <c r="W1923" s="113">
        <f t="shared" si="363"/>
        <v>212.80000000000007</v>
      </c>
      <c r="X1923" s="112">
        <f t="shared" si="364"/>
        <v>212800.00000000006</v>
      </c>
      <c r="Y1923" s="111"/>
      <c r="Z1923" s="110">
        <f t="shared" si="360"/>
        <v>33</v>
      </c>
      <c r="AA1923" s="109">
        <f t="shared" si="365"/>
        <v>42</v>
      </c>
      <c r="AB1923" s="109">
        <f t="shared" si="366"/>
        <v>42000</v>
      </c>
      <c r="AC1923" s="108">
        <f t="shared" si="367"/>
        <v>798</v>
      </c>
      <c r="AD1923" s="107">
        <f t="shared" si="368"/>
        <v>2.2222222222222223E-2</v>
      </c>
      <c r="AE1923" s="106">
        <f t="shared" si="369"/>
        <v>17.733333333333334</v>
      </c>
      <c r="AF1923" s="105">
        <f t="shared" si="370"/>
        <v>230.53333333333342</v>
      </c>
      <c r="AG1923" s="105">
        <f t="shared" si="371"/>
        <v>609.46666666666658</v>
      </c>
    </row>
    <row r="1924" spans="1:33" s="88" customFormat="1" x14ac:dyDescent="0.35">
      <c r="A1924" s="21">
        <v>10141103</v>
      </c>
      <c r="B1924" s="115" t="s">
        <v>14786</v>
      </c>
      <c r="C1924" s="254" t="s">
        <v>710</v>
      </c>
      <c r="D1924" s="61" t="s">
        <v>16778</v>
      </c>
      <c r="E1924" s="114" t="str">
        <f t="shared" si="361"/>
        <v>TRANSFORMADOR MARCA:EFACEC LICHINGA PTS1008</v>
      </c>
      <c r="F1924" s="57"/>
      <c r="G1924" s="178" t="s">
        <v>158</v>
      </c>
      <c r="H1924" s="178" t="s">
        <v>158</v>
      </c>
      <c r="I1924" s="202" t="s">
        <v>11932</v>
      </c>
      <c r="J1924" s="21"/>
      <c r="K1924" s="178" t="s">
        <v>16777</v>
      </c>
      <c r="L1924" s="124" t="s">
        <v>16776</v>
      </c>
      <c r="M1924" s="178">
        <v>315</v>
      </c>
      <c r="N1924" s="161" t="s">
        <v>619</v>
      </c>
      <c r="O1924" s="21" t="s">
        <v>362</v>
      </c>
      <c r="P1924" s="57">
        <v>3</v>
      </c>
      <c r="Q1924" s="57">
        <v>2005</v>
      </c>
      <c r="R1924" s="21" t="s">
        <v>27</v>
      </c>
      <c r="S1924" s="21" t="s">
        <v>16775</v>
      </c>
      <c r="T1924" s="116">
        <v>840</v>
      </c>
      <c r="U1924" s="111">
        <v>45</v>
      </c>
      <c r="V1924" s="113">
        <f t="shared" si="362"/>
        <v>627.19999999999993</v>
      </c>
      <c r="W1924" s="113">
        <f t="shared" si="363"/>
        <v>212.80000000000007</v>
      </c>
      <c r="X1924" s="112">
        <f t="shared" si="364"/>
        <v>212800.00000000006</v>
      </c>
      <c r="Y1924" s="111"/>
      <c r="Z1924" s="110">
        <f t="shared" si="360"/>
        <v>33</v>
      </c>
      <c r="AA1924" s="109">
        <f t="shared" si="365"/>
        <v>42</v>
      </c>
      <c r="AB1924" s="109">
        <f t="shared" si="366"/>
        <v>42000</v>
      </c>
      <c r="AC1924" s="108">
        <f t="shared" si="367"/>
        <v>798</v>
      </c>
      <c r="AD1924" s="107">
        <f t="shared" si="368"/>
        <v>2.2222222222222223E-2</v>
      </c>
      <c r="AE1924" s="106">
        <f t="shared" si="369"/>
        <v>17.733333333333334</v>
      </c>
      <c r="AF1924" s="105">
        <f t="shared" si="370"/>
        <v>230.53333333333342</v>
      </c>
      <c r="AG1924" s="105">
        <f t="shared" si="371"/>
        <v>609.46666666666658</v>
      </c>
    </row>
    <row r="1925" spans="1:33" s="88" customFormat="1" x14ac:dyDescent="0.35">
      <c r="A1925" s="21">
        <v>10141103</v>
      </c>
      <c r="B1925" s="115" t="s">
        <v>14786</v>
      </c>
      <c r="C1925" s="254" t="s">
        <v>710</v>
      </c>
      <c r="D1925" s="61" t="s">
        <v>16774</v>
      </c>
      <c r="E1925" s="114" t="str">
        <f t="shared" si="361"/>
        <v>TRANSFORMADOR MARCA:ALSTOM LICHINGA PTS1009</v>
      </c>
      <c r="F1925" s="57"/>
      <c r="G1925" s="178" t="s">
        <v>158</v>
      </c>
      <c r="H1925" s="178" t="s">
        <v>158</v>
      </c>
      <c r="I1925" s="201" t="s">
        <v>6449</v>
      </c>
      <c r="J1925" s="57"/>
      <c r="K1925" s="178" t="s">
        <v>16773</v>
      </c>
      <c r="L1925" s="124" t="s">
        <v>16772</v>
      </c>
      <c r="M1925" s="200">
        <v>100</v>
      </c>
      <c r="N1925" s="161" t="s">
        <v>619</v>
      </c>
      <c r="O1925" s="21" t="s">
        <v>362</v>
      </c>
      <c r="P1925" s="57">
        <v>3</v>
      </c>
      <c r="Q1925" s="57">
        <v>2005</v>
      </c>
      <c r="R1925" s="21" t="s">
        <v>4</v>
      </c>
      <c r="S1925" s="21" t="s">
        <v>16771</v>
      </c>
      <c r="T1925" s="116">
        <v>763</v>
      </c>
      <c r="U1925" s="111">
        <v>45</v>
      </c>
      <c r="V1925" s="113">
        <f t="shared" si="362"/>
        <v>569.70666666666659</v>
      </c>
      <c r="W1925" s="113">
        <f t="shared" si="363"/>
        <v>193.29333333333341</v>
      </c>
      <c r="X1925" s="112">
        <f t="shared" si="364"/>
        <v>193293.3333333334</v>
      </c>
      <c r="Y1925" s="111"/>
      <c r="Z1925" s="110">
        <f t="shared" si="360"/>
        <v>33</v>
      </c>
      <c r="AA1925" s="109">
        <f t="shared" si="365"/>
        <v>38.15</v>
      </c>
      <c r="AB1925" s="109">
        <f t="shared" si="366"/>
        <v>38150</v>
      </c>
      <c r="AC1925" s="108">
        <f t="shared" si="367"/>
        <v>724.85</v>
      </c>
      <c r="AD1925" s="107">
        <f t="shared" si="368"/>
        <v>2.2222222222222223E-2</v>
      </c>
      <c r="AE1925" s="106">
        <f t="shared" si="369"/>
        <v>16.10777777777778</v>
      </c>
      <c r="AF1925" s="105">
        <f t="shared" si="370"/>
        <v>209.40111111111119</v>
      </c>
      <c r="AG1925" s="105">
        <f t="shared" si="371"/>
        <v>553.59888888888884</v>
      </c>
    </row>
    <row r="1926" spans="1:33" s="88" customFormat="1" x14ac:dyDescent="0.35">
      <c r="A1926" s="21">
        <v>10141103</v>
      </c>
      <c r="B1926" s="115" t="s">
        <v>14786</v>
      </c>
      <c r="C1926" s="254" t="s">
        <v>710</v>
      </c>
      <c r="D1926" s="61" t="s">
        <v>16770</v>
      </c>
      <c r="E1926" s="114" t="str">
        <f t="shared" si="361"/>
        <v>TRANSFORMADOR MARCA:ALSTOM LICHINGA PTS1010</v>
      </c>
      <c r="F1926" s="57"/>
      <c r="G1926" s="178" t="s">
        <v>158</v>
      </c>
      <c r="H1926" s="178" t="s">
        <v>158</v>
      </c>
      <c r="I1926" s="215" t="s">
        <v>6465</v>
      </c>
      <c r="J1926" s="57"/>
      <c r="K1926" s="178" t="s">
        <v>16769</v>
      </c>
      <c r="L1926" s="124" t="s">
        <v>16768</v>
      </c>
      <c r="M1926" s="200">
        <v>315</v>
      </c>
      <c r="N1926" s="161" t="s">
        <v>619</v>
      </c>
      <c r="O1926" s="21" t="s">
        <v>362</v>
      </c>
      <c r="P1926" s="57">
        <v>3</v>
      </c>
      <c r="Q1926" s="57">
        <v>2005</v>
      </c>
      <c r="R1926" s="61" t="s">
        <v>4</v>
      </c>
      <c r="S1926" s="264">
        <v>2899663</v>
      </c>
      <c r="T1926" s="116">
        <v>840</v>
      </c>
      <c r="U1926" s="111">
        <v>45</v>
      </c>
      <c r="V1926" s="113">
        <f t="shared" si="362"/>
        <v>627.19999999999993</v>
      </c>
      <c r="W1926" s="113">
        <f t="shared" si="363"/>
        <v>212.80000000000007</v>
      </c>
      <c r="X1926" s="112">
        <f t="shared" si="364"/>
        <v>212800.00000000006</v>
      </c>
      <c r="Y1926" s="111"/>
      <c r="Z1926" s="110">
        <f t="shared" si="360"/>
        <v>33</v>
      </c>
      <c r="AA1926" s="109">
        <f t="shared" si="365"/>
        <v>42</v>
      </c>
      <c r="AB1926" s="109">
        <f t="shared" si="366"/>
        <v>42000</v>
      </c>
      <c r="AC1926" s="108">
        <f t="shared" si="367"/>
        <v>798</v>
      </c>
      <c r="AD1926" s="107">
        <f t="shared" si="368"/>
        <v>2.2222222222222223E-2</v>
      </c>
      <c r="AE1926" s="106">
        <f t="shared" si="369"/>
        <v>17.733333333333334</v>
      </c>
      <c r="AF1926" s="105">
        <f t="shared" si="370"/>
        <v>230.53333333333342</v>
      </c>
      <c r="AG1926" s="105">
        <f t="shared" si="371"/>
        <v>609.46666666666658</v>
      </c>
    </row>
    <row r="1927" spans="1:33" s="88" customFormat="1" x14ac:dyDescent="0.35">
      <c r="A1927" s="21">
        <v>10141103</v>
      </c>
      <c r="B1927" s="115" t="s">
        <v>14786</v>
      </c>
      <c r="C1927" s="254" t="s">
        <v>710</v>
      </c>
      <c r="D1927" s="61" t="s">
        <v>16767</v>
      </c>
      <c r="E1927" s="114" t="str">
        <f t="shared" si="361"/>
        <v>TRANSFORMADOR MARCA:Trasf. De Moc LICHINGA PTS1011</v>
      </c>
      <c r="F1927" s="57"/>
      <c r="G1927" s="178" t="s">
        <v>158</v>
      </c>
      <c r="H1927" s="178" t="s">
        <v>158</v>
      </c>
      <c r="I1927" s="202" t="s">
        <v>5268</v>
      </c>
      <c r="J1927" s="57"/>
      <c r="K1927" s="178" t="s">
        <v>16766</v>
      </c>
      <c r="L1927" s="124" t="s">
        <v>16765</v>
      </c>
      <c r="M1927" s="202">
        <v>315</v>
      </c>
      <c r="N1927" s="161" t="s">
        <v>619</v>
      </c>
      <c r="O1927" s="21" t="s">
        <v>362</v>
      </c>
      <c r="P1927" s="57">
        <v>3</v>
      </c>
      <c r="Q1927" s="57">
        <v>2005</v>
      </c>
      <c r="R1927" s="243" t="s">
        <v>5458</v>
      </c>
      <c r="S1927" s="61">
        <v>898068</v>
      </c>
      <c r="T1927" s="116">
        <v>840</v>
      </c>
      <c r="U1927" s="111">
        <v>45</v>
      </c>
      <c r="V1927" s="113">
        <f t="shared" si="362"/>
        <v>627.19999999999993</v>
      </c>
      <c r="W1927" s="113">
        <f t="shared" si="363"/>
        <v>212.80000000000007</v>
      </c>
      <c r="X1927" s="112">
        <f t="shared" si="364"/>
        <v>212800.00000000006</v>
      </c>
      <c r="Y1927" s="111"/>
      <c r="Z1927" s="110">
        <f t="shared" si="360"/>
        <v>33</v>
      </c>
      <c r="AA1927" s="109">
        <f t="shared" si="365"/>
        <v>42</v>
      </c>
      <c r="AB1927" s="109">
        <f t="shared" si="366"/>
        <v>42000</v>
      </c>
      <c r="AC1927" s="108">
        <f t="shared" si="367"/>
        <v>798</v>
      </c>
      <c r="AD1927" s="107">
        <f t="shared" si="368"/>
        <v>2.2222222222222223E-2</v>
      </c>
      <c r="AE1927" s="106">
        <f t="shared" si="369"/>
        <v>17.733333333333334</v>
      </c>
      <c r="AF1927" s="105">
        <f t="shared" si="370"/>
        <v>230.53333333333342</v>
      </c>
      <c r="AG1927" s="105">
        <f t="shared" si="371"/>
        <v>609.46666666666658</v>
      </c>
    </row>
    <row r="1928" spans="1:33" s="88" customFormat="1" x14ac:dyDescent="0.35">
      <c r="A1928" s="21">
        <v>10141103</v>
      </c>
      <c r="B1928" s="115" t="s">
        <v>14786</v>
      </c>
      <c r="C1928" s="254" t="s">
        <v>710</v>
      </c>
      <c r="D1928" s="61" t="s">
        <v>16764</v>
      </c>
      <c r="E1928" s="114" t="str">
        <f t="shared" si="361"/>
        <v>TRANSFORMADOR MARCA:ITB LICHINGA PTS1022</v>
      </c>
      <c r="F1928" s="21"/>
      <c r="G1928" s="178" t="s">
        <v>158</v>
      </c>
      <c r="H1928" s="178" t="s">
        <v>158</v>
      </c>
      <c r="I1928" s="202" t="s">
        <v>6445</v>
      </c>
      <c r="J1928" s="21"/>
      <c r="K1928" s="161" t="s">
        <v>16763</v>
      </c>
      <c r="L1928" s="124" t="s">
        <v>16762</v>
      </c>
      <c r="M1928" s="163">
        <v>315</v>
      </c>
      <c r="N1928" s="161" t="s">
        <v>619</v>
      </c>
      <c r="O1928" s="21" t="s">
        <v>362</v>
      </c>
      <c r="P1928" s="57">
        <v>3</v>
      </c>
      <c r="Q1928" s="21">
        <v>2005</v>
      </c>
      <c r="R1928" s="21" t="s">
        <v>1109</v>
      </c>
      <c r="S1928" s="21">
        <v>782600</v>
      </c>
      <c r="T1928" s="116">
        <v>840</v>
      </c>
      <c r="U1928" s="111">
        <v>45</v>
      </c>
      <c r="V1928" s="113">
        <f t="shared" si="362"/>
        <v>627.19999999999993</v>
      </c>
      <c r="W1928" s="113">
        <f t="shared" si="363"/>
        <v>212.80000000000007</v>
      </c>
      <c r="X1928" s="112">
        <f t="shared" si="364"/>
        <v>212800.00000000006</v>
      </c>
      <c r="Y1928" s="111"/>
      <c r="Z1928" s="110">
        <f t="shared" si="360"/>
        <v>33</v>
      </c>
      <c r="AA1928" s="109">
        <f t="shared" si="365"/>
        <v>42</v>
      </c>
      <c r="AB1928" s="109">
        <f t="shared" si="366"/>
        <v>42000</v>
      </c>
      <c r="AC1928" s="108">
        <f t="shared" si="367"/>
        <v>798</v>
      </c>
      <c r="AD1928" s="107">
        <f t="shared" si="368"/>
        <v>2.2222222222222223E-2</v>
      </c>
      <c r="AE1928" s="106">
        <f t="shared" si="369"/>
        <v>17.733333333333334</v>
      </c>
      <c r="AF1928" s="105">
        <f t="shared" si="370"/>
        <v>230.53333333333342</v>
      </c>
      <c r="AG1928" s="105">
        <f t="shared" si="371"/>
        <v>609.46666666666658</v>
      </c>
    </row>
    <row r="1929" spans="1:33" s="88" customFormat="1" x14ac:dyDescent="0.35">
      <c r="A1929" s="21">
        <v>10141103</v>
      </c>
      <c r="B1929" s="115" t="s">
        <v>14786</v>
      </c>
      <c r="C1929" s="254" t="s">
        <v>710</v>
      </c>
      <c r="D1929" s="121" t="s">
        <v>16761</v>
      </c>
      <c r="E1929" s="114" t="str">
        <f t="shared" si="361"/>
        <v>TRANSFORMADOR MARCA:PME LICHINGA EG PTS5012</v>
      </c>
      <c r="F1929" s="21"/>
      <c r="G1929" s="178" t="s">
        <v>158</v>
      </c>
      <c r="H1929" s="121" t="s">
        <v>11690</v>
      </c>
      <c r="I1929" s="61" t="s">
        <v>16760</v>
      </c>
      <c r="J1929" s="21"/>
      <c r="K1929" s="124" t="s">
        <v>16759</v>
      </c>
      <c r="L1929" s="124" t="s">
        <v>16758</v>
      </c>
      <c r="M1929" s="21">
        <v>50</v>
      </c>
      <c r="N1929" s="161" t="s">
        <v>19</v>
      </c>
      <c r="O1929" s="21" t="s">
        <v>362</v>
      </c>
      <c r="P1929" s="21">
        <v>3</v>
      </c>
      <c r="Q1929" s="21">
        <v>2005</v>
      </c>
      <c r="R1929" s="61" t="s">
        <v>6531</v>
      </c>
      <c r="S1929" s="61">
        <v>50110407</v>
      </c>
      <c r="T1929" s="116">
        <v>643</v>
      </c>
      <c r="U1929" s="111">
        <v>45</v>
      </c>
      <c r="V1929" s="113">
        <f t="shared" si="362"/>
        <v>480.10666666666663</v>
      </c>
      <c r="W1929" s="113">
        <f t="shared" si="363"/>
        <v>162.89333333333337</v>
      </c>
      <c r="X1929" s="112">
        <f t="shared" si="364"/>
        <v>162893.33333333337</v>
      </c>
      <c r="Y1929" s="111"/>
      <c r="Z1929" s="110">
        <f t="shared" si="360"/>
        <v>33</v>
      </c>
      <c r="AA1929" s="109">
        <f t="shared" si="365"/>
        <v>32.15</v>
      </c>
      <c r="AB1929" s="109">
        <f t="shared" si="366"/>
        <v>32150</v>
      </c>
      <c r="AC1929" s="108">
        <f t="shared" si="367"/>
        <v>610.85</v>
      </c>
      <c r="AD1929" s="107">
        <f t="shared" si="368"/>
        <v>2.2222222222222223E-2</v>
      </c>
      <c r="AE1929" s="106">
        <f t="shared" si="369"/>
        <v>13.574444444444445</v>
      </c>
      <c r="AF1929" s="105">
        <f t="shared" si="370"/>
        <v>176.46777777777783</v>
      </c>
      <c r="AG1929" s="105">
        <f t="shared" si="371"/>
        <v>466.53222222222217</v>
      </c>
    </row>
    <row r="1930" spans="1:33" s="88" customFormat="1" x14ac:dyDescent="0.35">
      <c r="A1930" s="21">
        <v>10141103</v>
      </c>
      <c r="B1930" s="115" t="s">
        <v>1665</v>
      </c>
      <c r="C1930" s="183" t="s">
        <v>710</v>
      </c>
      <c r="D1930" s="21"/>
      <c r="E1930" s="114" t="str">
        <f t="shared" si="361"/>
        <v xml:space="preserve">TRANSFORMADOR MARCA:OZGUNEY SE-JINDAL </v>
      </c>
      <c r="F1930" s="57" t="s">
        <v>424</v>
      </c>
      <c r="G1930" s="21" t="s">
        <v>3857</v>
      </c>
      <c r="H1930" s="21" t="s">
        <v>6281</v>
      </c>
      <c r="I1930" s="21" t="s">
        <v>12181</v>
      </c>
      <c r="J1930" s="57"/>
      <c r="K1930" s="57" t="s">
        <v>12180</v>
      </c>
      <c r="L1930" s="57" t="s">
        <v>12179</v>
      </c>
      <c r="M1930" s="21">
        <v>50</v>
      </c>
      <c r="N1930" s="21">
        <v>33</v>
      </c>
      <c r="O1930" s="21">
        <v>0.4</v>
      </c>
      <c r="P1930" s="57">
        <v>3</v>
      </c>
      <c r="Q1930" s="21">
        <v>2005</v>
      </c>
      <c r="R1930" s="21" t="s">
        <v>10572</v>
      </c>
      <c r="S1930" s="21"/>
      <c r="T1930" s="116">
        <v>643</v>
      </c>
      <c r="U1930" s="111">
        <v>45</v>
      </c>
      <c r="V1930" s="113">
        <f t="shared" si="362"/>
        <v>480.10666666666663</v>
      </c>
      <c r="W1930" s="113">
        <f t="shared" si="363"/>
        <v>162.89333333333337</v>
      </c>
      <c r="X1930" s="112">
        <f t="shared" si="364"/>
        <v>162893.33333333337</v>
      </c>
      <c r="Y1930" s="111"/>
      <c r="Z1930" s="110">
        <f t="shared" si="360"/>
        <v>33</v>
      </c>
      <c r="AA1930" s="109">
        <f t="shared" si="365"/>
        <v>32.15</v>
      </c>
      <c r="AB1930" s="109">
        <f t="shared" si="366"/>
        <v>32150</v>
      </c>
      <c r="AC1930" s="108">
        <f t="shared" si="367"/>
        <v>610.85</v>
      </c>
      <c r="AD1930" s="107">
        <f t="shared" si="368"/>
        <v>2.2222222222222223E-2</v>
      </c>
      <c r="AE1930" s="106">
        <f t="shared" si="369"/>
        <v>13.574444444444445</v>
      </c>
      <c r="AF1930" s="105">
        <f t="shared" si="370"/>
        <v>176.46777777777783</v>
      </c>
      <c r="AG1930" s="105">
        <f t="shared" si="371"/>
        <v>466.53222222222217</v>
      </c>
    </row>
    <row r="1931" spans="1:33" s="88" customFormat="1" x14ac:dyDescent="0.35">
      <c r="A1931" s="21">
        <v>10141103</v>
      </c>
      <c r="B1931" s="115" t="s">
        <v>1665</v>
      </c>
      <c r="C1931" s="183" t="s">
        <v>710</v>
      </c>
      <c r="D1931" s="21"/>
      <c r="E1931" s="114" t="str">
        <f t="shared" si="361"/>
        <v xml:space="preserve">TRANSFORMADOR MARCA:PAUWELS SE-MWANZA/MALAWI </v>
      </c>
      <c r="F1931" s="57" t="s">
        <v>424</v>
      </c>
      <c r="G1931" s="21" t="s">
        <v>6277</v>
      </c>
      <c r="H1931" s="21" t="s">
        <v>6276</v>
      </c>
      <c r="I1931" s="21" t="s">
        <v>12178</v>
      </c>
      <c r="J1931" s="57"/>
      <c r="K1931" s="57" t="s">
        <v>12177</v>
      </c>
      <c r="L1931" s="57" t="s">
        <v>12176</v>
      </c>
      <c r="M1931" s="21">
        <v>100</v>
      </c>
      <c r="N1931" s="21">
        <v>33</v>
      </c>
      <c r="O1931" s="21">
        <v>0.4</v>
      </c>
      <c r="P1931" s="57">
        <v>3</v>
      </c>
      <c r="Q1931" s="21">
        <v>2005</v>
      </c>
      <c r="R1931" s="21" t="s">
        <v>89</v>
      </c>
      <c r="S1931" s="21" t="s">
        <v>12175</v>
      </c>
      <c r="T1931" s="116">
        <v>763</v>
      </c>
      <c r="U1931" s="111">
        <v>45</v>
      </c>
      <c r="V1931" s="113">
        <f t="shared" si="362"/>
        <v>569.70666666666659</v>
      </c>
      <c r="W1931" s="113">
        <f t="shared" si="363"/>
        <v>193.29333333333341</v>
      </c>
      <c r="X1931" s="112">
        <f t="shared" si="364"/>
        <v>193293.3333333334</v>
      </c>
      <c r="Y1931" s="111"/>
      <c r="Z1931" s="110">
        <f t="shared" si="360"/>
        <v>33</v>
      </c>
      <c r="AA1931" s="109">
        <f t="shared" si="365"/>
        <v>38.15</v>
      </c>
      <c r="AB1931" s="109">
        <f t="shared" si="366"/>
        <v>38150</v>
      </c>
      <c r="AC1931" s="108">
        <f t="shared" si="367"/>
        <v>724.85</v>
      </c>
      <c r="AD1931" s="107">
        <f t="shared" si="368"/>
        <v>2.2222222222222223E-2</v>
      </c>
      <c r="AE1931" s="106">
        <f t="shared" si="369"/>
        <v>16.10777777777778</v>
      </c>
      <c r="AF1931" s="105">
        <f t="shared" si="370"/>
        <v>209.40111111111119</v>
      </c>
      <c r="AG1931" s="105">
        <f t="shared" si="371"/>
        <v>553.59888888888884</v>
      </c>
    </row>
    <row r="1932" spans="1:33" s="88" customFormat="1" x14ac:dyDescent="0.35">
      <c r="A1932" s="21">
        <v>10141103</v>
      </c>
      <c r="B1932" s="115" t="s">
        <v>1665</v>
      </c>
      <c r="C1932" s="183" t="s">
        <v>710</v>
      </c>
      <c r="D1932" s="21" t="s">
        <v>11948</v>
      </c>
      <c r="E1932" s="114" t="str">
        <f t="shared" si="361"/>
        <v>TRANSFORMADOR MARCA:EFACEC ANGOCHE PTS20</v>
      </c>
      <c r="F1932" s="57"/>
      <c r="G1932" s="21" t="s">
        <v>709</v>
      </c>
      <c r="H1932" s="21" t="s">
        <v>709</v>
      </c>
      <c r="I1932" s="21" t="s">
        <v>11947</v>
      </c>
      <c r="J1932" s="57"/>
      <c r="K1932" s="57" t="s">
        <v>11946</v>
      </c>
      <c r="L1932" s="57" t="s">
        <v>11945</v>
      </c>
      <c r="M1932" s="21">
        <v>50</v>
      </c>
      <c r="N1932" s="21" t="s">
        <v>19</v>
      </c>
      <c r="O1932" s="21" t="s">
        <v>362</v>
      </c>
      <c r="P1932" s="57">
        <v>3</v>
      </c>
      <c r="Q1932" s="21">
        <v>2005</v>
      </c>
      <c r="R1932" s="67" t="s">
        <v>27</v>
      </c>
      <c r="S1932" s="21"/>
      <c r="T1932" s="116">
        <v>643</v>
      </c>
      <c r="U1932" s="111">
        <v>45</v>
      </c>
      <c r="V1932" s="113">
        <f t="shared" si="362"/>
        <v>480.10666666666663</v>
      </c>
      <c r="W1932" s="113">
        <f t="shared" si="363"/>
        <v>162.89333333333337</v>
      </c>
      <c r="X1932" s="112">
        <f t="shared" si="364"/>
        <v>162893.33333333337</v>
      </c>
      <c r="Y1932" s="111"/>
      <c r="Z1932" s="110">
        <f t="shared" si="360"/>
        <v>33</v>
      </c>
      <c r="AA1932" s="109">
        <f t="shared" si="365"/>
        <v>32.15</v>
      </c>
      <c r="AB1932" s="109">
        <f t="shared" si="366"/>
        <v>32150</v>
      </c>
      <c r="AC1932" s="108">
        <f t="shared" si="367"/>
        <v>610.85</v>
      </c>
      <c r="AD1932" s="107">
        <f t="shared" si="368"/>
        <v>2.2222222222222223E-2</v>
      </c>
      <c r="AE1932" s="106">
        <f t="shared" si="369"/>
        <v>13.574444444444445</v>
      </c>
      <c r="AF1932" s="105">
        <f t="shared" si="370"/>
        <v>176.46777777777783</v>
      </c>
      <c r="AG1932" s="105">
        <f t="shared" si="371"/>
        <v>466.53222222222217</v>
      </c>
    </row>
    <row r="1933" spans="1:33" s="88" customFormat="1" x14ac:dyDescent="0.35">
      <c r="A1933" s="21">
        <v>10141103</v>
      </c>
      <c r="B1933" s="115" t="s">
        <v>1665</v>
      </c>
      <c r="C1933" s="183" t="s">
        <v>710</v>
      </c>
      <c r="D1933" s="21" t="s">
        <v>4622</v>
      </c>
      <c r="E1933" s="114" t="str">
        <f t="shared" si="361"/>
        <v>TRANSFORMADOR MARCA:EFACEC ANGOCHE PTS 21</v>
      </c>
      <c r="F1933" s="57"/>
      <c r="G1933" s="21" t="s">
        <v>709</v>
      </c>
      <c r="H1933" s="21" t="s">
        <v>709</v>
      </c>
      <c r="I1933" s="21" t="s">
        <v>11943</v>
      </c>
      <c r="J1933" s="57"/>
      <c r="K1933" s="57" t="s">
        <v>11942</v>
      </c>
      <c r="L1933" s="57" t="s">
        <v>11941</v>
      </c>
      <c r="M1933" s="21">
        <v>50</v>
      </c>
      <c r="N1933" s="21" t="s">
        <v>19</v>
      </c>
      <c r="O1933" s="21" t="s">
        <v>362</v>
      </c>
      <c r="P1933" s="57">
        <v>3</v>
      </c>
      <c r="Q1933" s="21">
        <v>2005</v>
      </c>
      <c r="R1933" s="67" t="s">
        <v>27</v>
      </c>
      <c r="S1933" s="57"/>
      <c r="T1933" s="116">
        <v>643</v>
      </c>
      <c r="U1933" s="111">
        <v>45</v>
      </c>
      <c r="V1933" s="113">
        <f t="shared" si="362"/>
        <v>480.10666666666663</v>
      </c>
      <c r="W1933" s="113">
        <f t="shared" si="363"/>
        <v>162.89333333333337</v>
      </c>
      <c r="X1933" s="112">
        <f t="shared" si="364"/>
        <v>162893.33333333337</v>
      </c>
      <c r="Y1933" s="111"/>
      <c r="Z1933" s="110">
        <f t="shared" si="360"/>
        <v>33</v>
      </c>
      <c r="AA1933" s="109">
        <f t="shared" si="365"/>
        <v>32.15</v>
      </c>
      <c r="AB1933" s="109">
        <f t="shared" si="366"/>
        <v>32150</v>
      </c>
      <c r="AC1933" s="108">
        <f t="shared" si="367"/>
        <v>610.85</v>
      </c>
      <c r="AD1933" s="107">
        <f t="shared" si="368"/>
        <v>2.2222222222222223E-2</v>
      </c>
      <c r="AE1933" s="106">
        <f t="shared" si="369"/>
        <v>13.574444444444445</v>
      </c>
      <c r="AF1933" s="105">
        <f t="shared" si="370"/>
        <v>176.46777777777783</v>
      </c>
      <c r="AG1933" s="105">
        <f t="shared" si="371"/>
        <v>466.53222222222217</v>
      </c>
    </row>
    <row r="1934" spans="1:33" s="88" customFormat="1" x14ac:dyDescent="0.35">
      <c r="A1934" s="21">
        <v>10141103</v>
      </c>
      <c r="B1934" s="115" t="s">
        <v>1665</v>
      </c>
      <c r="C1934" s="183" t="s">
        <v>710</v>
      </c>
      <c r="D1934" s="61" t="s">
        <v>11939</v>
      </c>
      <c r="E1934" s="114" t="str">
        <f t="shared" si="361"/>
        <v>TRANSFORMADOR MARCA: LICHINGA PTS1004</v>
      </c>
      <c r="F1934" s="57"/>
      <c r="G1934" s="178" t="s">
        <v>158</v>
      </c>
      <c r="H1934" s="178" t="s">
        <v>158</v>
      </c>
      <c r="I1934" s="61" t="s">
        <v>6508</v>
      </c>
      <c r="J1934" s="57"/>
      <c r="K1934" s="124" t="s">
        <v>11938</v>
      </c>
      <c r="L1934" s="124" t="s">
        <v>11937</v>
      </c>
      <c r="M1934" s="21">
        <v>200</v>
      </c>
      <c r="N1934" s="161" t="s">
        <v>619</v>
      </c>
      <c r="O1934" s="21" t="s">
        <v>362</v>
      </c>
      <c r="P1934" s="57">
        <v>3</v>
      </c>
      <c r="Q1934" s="57">
        <v>2005</v>
      </c>
      <c r="R1934" s="57"/>
      <c r="S1934" s="57"/>
      <c r="T1934" s="116">
        <v>572</v>
      </c>
      <c r="U1934" s="111">
        <v>45</v>
      </c>
      <c r="V1934" s="113">
        <f t="shared" si="362"/>
        <v>427.09333333333331</v>
      </c>
      <c r="W1934" s="113">
        <f t="shared" si="363"/>
        <v>144.90666666666669</v>
      </c>
      <c r="X1934" s="112">
        <f t="shared" si="364"/>
        <v>144906.66666666669</v>
      </c>
      <c r="Y1934" s="111"/>
      <c r="Z1934" s="110">
        <f t="shared" si="360"/>
        <v>33</v>
      </c>
      <c r="AA1934" s="109">
        <f t="shared" si="365"/>
        <v>28.6</v>
      </c>
      <c r="AB1934" s="109">
        <f t="shared" si="366"/>
        <v>28600</v>
      </c>
      <c r="AC1934" s="108">
        <f t="shared" si="367"/>
        <v>543.4</v>
      </c>
      <c r="AD1934" s="107">
        <f t="shared" si="368"/>
        <v>2.2222222222222223E-2</v>
      </c>
      <c r="AE1934" s="106">
        <f t="shared" si="369"/>
        <v>12.075555555555555</v>
      </c>
      <c r="AF1934" s="105">
        <f t="shared" si="370"/>
        <v>156.98222222222225</v>
      </c>
      <c r="AG1934" s="105">
        <f t="shared" si="371"/>
        <v>415.01777777777772</v>
      </c>
    </row>
    <row r="1935" spans="1:33" s="88" customFormat="1" x14ac:dyDescent="0.35">
      <c r="A1935" s="21">
        <v>10141103</v>
      </c>
      <c r="B1935" s="115" t="s">
        <v>1665</v>
      </c>
      <c r="C1935" s="183" t="s">
        <v>710</v>
      </c>
      <c r="D1935" s="61" t="s">
        <v>11936</v>
      </c>
      <c r="E1935" s="114" t="str">
        <f t="shared" si="361"/>
        <v>TRANSFORMADOR MARCA: LICHINGA PTS1005</v>
      </c>
      <c r="F1935" s="57"/>
      <c r="G1935" s="178" t="s">
        <v>158</v>
      </c>
      <c r="H1935" s="178" t="s">
        <v>158</v>
      </c>
      <c r="I1935" s="201" t="s">
        <v>10665</v>
      </c>
      <c r="J1935" s="57"/>
      <c r="K1935" s="178" t="s">
        <v>11935</v>
      </c>
      <c r="L1935" s="124" t="s">
        <v>11934</v>
      </c>
      <c r="M1935" s="200">
        <v>315</v>
      </c>
      <c r="N1935" s="161" t="s">
        <v>619</v>
      </c>
      <c r="O1935" s="21" t="s">
        <v>362</v>
      </c>
      <c r="P1935" s="57">
        <v>3</v>
      </c>
      <c r="Q1935" s="57">
        <v>2005</v>
      </c>
      <c r="R1935" s="57"/>
      <c r="S1935" s="57"/>
      <c r="T1935" s="116">
        <v>840</v>
      </c>
      <c r="U1935" s="111">
        <v>45</v>
      </c>
      <c r="V1935" s="113">
        <f t="shared" si="362"/>
        <v>627.19999999999993</v>
      </c>
      <c r="W1935" s="113">
        <f t="shared" si="363"/>
        <v>212.80000000000007</v>
      </c>
      <c r="X1935" s="112">
        <f t="shared" si="364"/>
        <v>212800.00000000006</v>
      </c>
      <c r="Y1935" s="111"/>
      <c r="Z1935" s="110">
        <f t="shared" si="360"/>
        <v>33</v>
      </c>
      <c r="AA1935" s="109">
        <f t="shared" si="365"/>
        <v>42</v>
      </c>
      <c r="AB1935" s="109">
        <f t="shared" si="366"/>
        <v>42000</v>
      </c>
      <c r="AC1935" s="108">
        <f t="shared" si="367"/>
        <v>798</v>
      </c>
      <c r="AD1935" s="107">
        <f t="shared" si="368"/>
        <v>2.2222222222222223E-2</v>
      </c>
      <c r="AE1935" s="106">
        <f t="shared" si="369"/>
        <v>17.733333333333334</v>
      </c>
      <c r="AF1935" s="105">
        <f t="shared" si="370"/>
        <v>230.53333333333342</v>
      </c>
      <c r="AG1935" s="105">
        <f t="shared" si="371"/>
        <v>609.46666666666658</v>
      </c>
    </row>
    <row r="1936" spans="1:33" s="88" customFormat="1" x14ac:dyDescent="0.35">
      <c r="A1936" s="21">
        <v>10141103</v>
      </c>
      <c r="B1936" s="115" t="s">
        <v>1665</v>
      </c>
      <c r="C1936" s="183" t="s">
        <v>710</v>
      </c>
      <c r="D1936" s="61" t="s">
        <v>11933</v>
      </c>
      <c r="E1936" s="114" t="str">
        <f t="shared" si="361"/>
        <v>TRANSFORMADOR MARCA: LICHINGA PTS1006</v>
      </c>
      <c r="F1936" s="57"/>
      <c r="G1936" s="178" t="s">
        <v>158</v>
      </c>
      <c r="H1936" s="178" t="s">
        <v>158</v>
      </c>
      <c r="I1936" s="201" t="s">
        <v>11932</v>
      </c>
      <c r="J1936" s="57"/>
      <c r="K1936" s="178" t="s">
        <v>11931</v>
      </c>
      <c r="L1936" s="124" t="s">
        <v>11930</v>
      </c>
      <c r="M1936" s="200">
        <v>315</v>
      </c>
      <c r="N1936" s="161" t="s">
        <v>619</v>
      </c>
      <c r="O1936" s="21" t="s">
        <v>362</v>
      </c>
      <c r="P1936" s="57">
        <v>3</v>
      </c>
      <c r="Q1936" s="57">
        <v>2005</v>
      </c>
      <c r="R1936" s="57"/>
      <c r="S1936" s="57"/>
      <c r="T1936" s="116">
        <v>840</v>
      </c>
      <c r="U1936" s="111">
        <v>45</v>
      </c>
      <c r="V1936" s="113">
        <f t="shared" si="362"/>
        <v>627.19999999999993</v>
      </c>
      <c r="W1936" s="113">
        <f t="shared" si="363"/>
        <v>212.80000000000007</v>
      </c>
      <c r="X1936" s="112">
        <f t="shared" si="364"/>
        <v>212800.00000000006</v>
      </c>
      <c r="Y1936" s="111"/>
      <c r="Z1936" s="110">
        <f t="shared" si="360"/>
        <v>33</v>
      </c>
      <c r="AA1936" s="109">
        <f t="shared" si="365"/>
        <v>42</v>
      </c>
      <c r="AB1936" s="109">
        <f t="shared" si="366"/>
        <v>42000</v>
      </c>
      <c r="AC1936" s="108">
        <f t="shared" si="367"/>
        <v>798</v>
      </c>
      <c r="AD1936" s="107">
        <f t="shared" si="368"/>
        <v>2.2222222222222223E-2</v>
      </c>
      <c r="AE1936" s="106">
        <f t="shared" si="369"/>
        <v>17.733333333333334</v>
      </c>
      <c r="AF1936" s="105">
        <f t="shared" si="370"/>
        <v>230.53333333333342</v>
      </c>
      <c r="AG1936" s="105">
        <f t="shared" si="371"/>
        <v>609.46666666666658</v>
      </c>
    </row>
    <row r="1937" spans="1:33" s="88" customFormat="1" x14ac:dyDescent="0.35">
      <c r="A1937" s="21">
        <v>10141103</v>
      </c>
      <c r="B1937" s="115" t="s">
        <v>1665</v>
      </c>
      <c r="C1937" s="183" t="s">
        <v>710</v>
      </c>
      <c r="D1937" s="61" t="s">
        <v>11929</v>
      </c>
      <c r="E1937" s="114" t="str">
        <f t="shared" si="361"/>
        <v>TRANSFORMADOR MARCA: LICHINGA PTS1012</v>
      </c>
      <c r="F1937" s="57"/>
      <c r="G1937" s="178" t="s">
        <v>158</v>
      </c>
      <c r="H1937" s="178" t="s">
        <v>158</v>
      </c>
      <c r="I1937" s="215" t="s">
        <v>11928</v>
      </c>
      <c r="J1937" s="57"/>
      <c r="K1937" s="178" t="s">
        <v>11927</v>
      </c>
      <c r="L1937" s="124" t="s">
        <v>11926</v>
      </c>
      <c r="M1937" s="200">
        <v>315</v>
      </c>
      <c r="N1937" s="161" t="s">
        <v>619</v>
      </c>
      <c r="O1937" s="21" t="s">
        <v>362</v>
      </c>
      <c r="P1937" s="57">
        <v>3</v>
      </c>
      <c r="Q1937" s="57">
        <v>2005</v>
      </c>
      <c r="R1937" s="57"/>
      <c r="S1937" s="57"/>
      <c r="T1937" s="116">
        <v>840</v>
      </c>
      <c r="U1937" s="111">
        <v>45</v>
      </c>
      <c r="V1937" s="113">
        <f t="shared" si="362"/>
        <v>627.19999999999993</v>
      </c>
      <c r="W1937" s="113">
        <f t="shared" si="363"/>
        <v>212.80000000000007</v>
      </c>
      <c r="X1937" s="112">
        <f t="shared" si="364"/>
        <v>212800.00000000006</v>
      </c>
      <c r="Y1937" s="111"/>
      <c r="Z1937" s="110">
        <f t="shared" si="360"/>
        <v>33</v>
      </c>
      <c r="AA1937" s="109">
        <f t="shared" si="365"/>
        <v>42</v>
      </c>
      <c r="AB1937" s="109">
        <f t="shared" si="366"/>
        <v>42000</v>
      </c>
      <c r="AC1937" s="108">
        <f t="shared" si="367"/>
        <v>798</v>
      </c>
      <c r="AD1937" s="107">
        <f t="shared" si="368"/>
        <v>2.2222222222222223E-2</v>
      </c>
      <c r="AE1937" s="106">
        <f t="shared" si="369"/>
        <v>17.733333333333334</v>
      </c>
      <c r="AF1937" s="105">
        <f t="shared" si="370"/>
        <v>230.53333333333342</v>
      </c>
      <c r="AG1937" s="105">
        <f t="shared" si="371"/>
        <v>609.46666666666658</v>
      </c>
    </row>
    <row r="1938" spans="1:33" s="88" customFormat="1" x14ac:dyDescent="0.35">
      <c r="A1938" s="21">
        <v>10141103</v>
      </c>
      <c r="B1938" s="115" t="s">
        <v>1665</v>
      </c>
      <c r="C1938" s="183" t="s">
        <v>710</v>
      </c>
      <c r="D1938" s="61" t="s">
        <v>11924</v>
      </c>
      <c r="E1938" s="114" t="str">
        <f t="shared" si="361"/>
        <v>TRANSFORMADOR MARCA: LICHINGA PTS1015</v>
      </c>
      <c r="F1938" s="21"/>
      <c r="G1938" s="178" t="s">
        <v>158</v>
      </c>
      <c r="H1938" s="178" t="s">
        <v>158</v>
      </c>
      <c r="I1938" s="61" t="s">
        <v>6508</v>
      </c>
      <c r="J1938" s="21"/>
      <c r="K1938" s="121" t="s">
        <v>11923</v>
      </c>
      <c r="L1938" s="124" t="s">
        <v>11922</v>
      </c>
      <c r="M1938" s="21">
        <v>250</v>
      </c>
      <c r="N1938" s="161" t="s">
        <v>619</v>
      </c>
      <c r="O1938" s="21" t="s">
        <v>362</v>
      </c>
      <c r="P1938" s="57">
        <v>3</v>
      </c>
      <c r="Q1938" s="21">
        <v>2005</v>
      </c>
      <c r="R1938" s="21"/>
      <c r="S1938" s="21"/>
      <c r="T1938" s="116">
        <v>840</v>
      </c>
      <c r="U1938" s="111">
        <v>45</v>
      </c>
      <c r="V1938" s="113">
        <f t="shared" si="362"/>
        <v>627.19999999999993</v>
      </c>
      <c r="W1938" s="113">
        <f t="shared" si="363"/>
        <v>212.80000000000007</v>
      </c>
      <c r="X1938" s="112">
        <f t="shared" si="364"/>
        <v>212800.00000000006</v>
      </c>
      <c r="Y1938" s="111"/>
      <c r="Z1938" s="110">
        <f t="shared" si="360"/>
        <v>33</v>
      </c>
      <c r="AA1938" s="109">
        <f t="shared" si="365"/>
        <v>42</v>
      </c>
      <c r="AB1938" s="109">
        <f t="shared" si="366"/>
        <v>42000</v>
      </c>
      <c r="AC1938" s="108">
        <f t="shared" si="367"/>
        <v>798</v>
      </c>
      <c r="AD1938" s="107">
        <f t="shared" si="368"/>
        <v>2.2222222222222223E-2</v>
      </c>
      <c r="AE1938" s="106">
        <f t="shared" si="369"/>
        <v>17.733333333333334</v>
      </c>
      <c r="AF1938" s="105">
        <f t="shared" si="370"/>
        <v>230.53333333333342</v>
      </c>
      <c r="AG1938" s="105">
        <f t="shared" si="371"/>
        <v>609.46666666666658</v>
      </c>
    </row>
    <row r="1939" spans="1:33" s="88" customFormat="1" x14ac:dyDescent="0.35">
      <c r="A1939" s="21">
        <v>10141103</v>
      </c>
      <c r="B1939" s="115" t="s">
        <v>1665</v>
      </c>
      <c r="C1939" s="183" t="s">
        <v>710</v>
      </c>
      <c r="D1939" s="61" t="s">
        <v>11920</v>
      </c>
      <c r="E1939" s="114" t="str">
        <f t="shared" si="361"/>
        <v>TRANSFORMADOR MARCA: LICHINGA PTS1016</v>
      </c>
      <c r="F1939" s="21"/>
      <c r="G1939" s="178" t="s">
        <v>158</v>
      </c>
      <c r="H1939" s="178" t="s">
        <v>158</v>
      </c>
      <c r="I1939" s="201" t="s">
        <v>10665</v>
      </c>
      <c r="J1939" s="21"/>
      <c r="K1939" s="252" t="s">
        <v>11919</v>
      </c>
      <c r="L1939" s="124" t="s">
        <v>11918</v>
      </c>
      <c r="M1939" s="200">
        <v>315</v>
      </c>
      <c r="N1939" s="161" t="s">
        <v>619</v>
      </c>
      <c r="O1939" s="21" t="s">
        <v>362</v>
      </c>
      <c r="P1939" s="57">
        <v>3</v>
      </c>
      <c r="Q1939" s="21">
        <v>2005</v>
      </c>
      <c r="R1939" s="21"/>
      <c r="S1939" s="21"/>
      <c r="T1939" s="116">
        <v>840</v>
      </c>
      <c r="U1939" s="111">
        <v>45</v>
      </c>
      <c r="V1939" s="113">
        <f t="shared" si="362"/>
        <v>627.19999999999993</v>
      </c>
      <c r="W1939" s="113">
        <f t="shared" si="363"/>
        <v>212.80000000000007</v>
      </c>
      <c r="X1939" s="112">
        <f t="shared" si="364"/>
        <v>212800.00000000006</v>
      </c>
      <c r="Y1939" s="111"/>
      <c r="Z1939" s="110">
        <f t="shared" si="360"/>
        <v>33</v>
      </c>
      <c r="AA1939" s="109">
        <f t="shared" si="365"/>
        <v>42</v>
      </c>
      <c r="AB1939" s="109">
        <f t="shared" si="366"/>
        <v>42000</v>
      </c>
      <c r="AC1939" s="108">
        <f t="shared" si="367"/>
        <v>798</v>
      </c>
      <c r="AD1939" s="107">
        <f t="shared" si="368"/>
        <v>2.2222222222222223E-2</v>
      </c>
      <c r="AE1939" s="106">
        <f t="shared" si="369"/>
        <v>17.733333333333334</v>
      </c>
      <c r="AF1939" s="105">
        <f t="shared" si="370"/>
        <v>230.53333333333342</v>
      </c>
      <c r="AG1939" s="105">
        <f t="shared" si="371"/>
        <v>609.46666666666658</v>
      </c>
    </row>
    <row r="1940" spans="1:33" s="88" customFormat="1" x14ac:dyDescent="0.35">
      <c r="A1940" s="21">
        <v>10141103</v>
      </c>
      <c r="B1940" s="115" t="s">
        <v>1665</v>
      </c>
      <c r="C1940" s="183" t="s">
        <v>710</v>
      </c>
      <c r="D1940" s="61" t="s">
        <v>11917</v>
      </c>
      <c r="E1940" s="114" t="str">
        <f t="shared" si="361"/>
        <v>TRANSFORMADOR MARCA: LICHINGA PTS1017</v>
      </c>
      <c r="F1940" s="21"/>
      <c r="G1940" s="178" t="s">
        <v>158</v>
      </c>
      <c r="H1940" s="178" t="s">
        <v>158</v>
      </c>
      <c r="I1940" s="61" t="s">
        <v>6436</v>
      </c>
      <c r="J1940" s="21"/>
      <c r="K1940" s="124" t="s">
        <v>11916</v>
      </c>
      <c r="L1940" s="124" t="s">
        <v>11915</v>
      </c>
      <c r="M1940" s="121">
        <v>100</v>
      </c>
      <c r="N1940" s="161" t="s">
        <v>19</v>
      </c>
      <c r="O1940" s="21" t="s">
        <v>362</v>
      </c>
      <c r="P1940" s="57">
        <v>3</v>
      </c>
      <c r="Q1940" s="21">
        <v>2005</v>
      </c>
      <c r="R1940" s="21"/>
      <c r="S1940" s="21"/>
      <c r="T1940" s="116">
        <v>763</v>
      </c>
      <c r="U1940" s="111">
        <v>45</v>
      </c>
      <c r="V1940" s="113">
        <f t="shared" si="362"/>
        <v>569.70666666666659</v>
      </c>
      <c r="W1940" s="113">
        <f t="shared" si="363"/>
        <v>193.29333333333341</v>
      </c>
      <c r="X1940" s="112">
        <f t="shared" si="364"/>
        <v>193293.3333333334</v>
      </c>
      <c r="Y1940" s="111"/>
      <c r="Z1940" s="110">
        <f t="shared" si="360"/>
        <v>33</v>
      </c>
      <c r="AA1940" s="109">
        <f t="shared" si="365"/>
        <v>38.15</v>
      </c>
      <c r="AB1940" s="109">
        <f t="shared" si="366"/>
        <v>38150</v>
      </c>
      <c r="AC1940" s="108">
        <f t="shared" si="367"/>
        <v>724.85</v>
      </c>
      <c r="AD1940" s="107">
        <f t="shared" si="368"/>
        <v>2.2222222222222223E-2</v>
      </c>
      <c r="AE1940" s="106">
        <f t="shared" si="369"/>
        <v>16.10777777777778</v>
      </c>
      <c r="AF1940" s="105">
        <f t="shared" si="370"/>
        <v>209.40111111111119</v>
      </c>
      <c r="AG1940" s="105">
        <f t="shared" si="371"/>
        <v>553.59888888888884</v>
      </c>
    </row>
    <row r="1941" spans="1:33" s="88" customFormat="1" x14ac:dyDescent="0.35">
      <c r="A1941" s="21">
        <v>10141103</v>
      </c>
      <c r="B1941" s="115" t="s">
        <v>1665</v>
      </c>
      <c r="C1941" s="183" t="s">
        <v>710</v>
      </c>
      <c r="D1941" s="61" t="s">
        <v>11914</v>
      </c>
      <c r="E1941" s="114" t="str">
        <f t="shared" si="361"/>
        <v>TRANSFORMADOR MARCA: LICHINGA PTS1018</v>
      </c>
      <c r="F1941" s="21"/>
      <c r="G1941" s="178" t="s">
        <v>158</v>
      </c>
      <c r="H1941" s="178" t="s">
        <v>158</v>
      </c>
      <c r="I1941" s="203" t="s">
        <v>11825</v>
      </c>
      <c r="J1941" s="21"/>
      <c r="K1941" s="204" t="s">
        <v>11913</v>
      </c>
      <c r="L1941" s="124" t="s">
        <v>11912</v>
      </c>
      <c r="M1941" s="203">
        <v>315</v>
      </c>
      <c r="N1941" s="161" t="s">
        <v>619</v>
      </c>
      <c r="O1941" s="21" t="s">
        <v>362</v>
      </c>
      <c r="P1941" s="57">
        <v>3</v>
      </c>
      <c r="Q1941" s="21">
        <v>2005</v>
      </c>
      <c r="R1941" s="21"/>
      <c r="S1941" s="21"/>
      <c r="T1941" s="116">
        <v>840</v>
      </c>
      <c r="U1941" s="111">
        <v>45</v>
      </c>
      <c r="V1941" s="113">
        <f t="shared" si="362"/>
        <v>627.19999999999993</v>
      </c>
      <c r="W1941" s="113">
        <f t="shared" si="363"/>
        <v>212.80000000000007</v>
      </c>
      <c r="X1941" s="112">
        <f t="shared" si="364"/>
        <v>212800.00000000006</v>
      </c>
      <c r="Y1941" s="111"/>
      <c r="Z1941" s="110">
        <f t="shared" si="360"/>
        <v>33</v>
      </c>
      <c r="AA1941" s="109">
        <f t="shared" si="365"/>
        <v>42</v>
      </c>
      <c r="AB1941" s="109">
        <f t="shared" si="366"/>
        <v>42000</v>
      </c>
      <c r="AC1941" s="108">
        <f t="shared" si="367"/>
        <v>798</v>
      </c>
      <c r="AD1941" s="107">
        <f t="shared" si="368"/>
        <v>2.2222222222222223E-2</v>
      </c>
      <c r="AE1941" s="106">
        <f t="shared" si="369"/>
        <v>17.733333333333334</v>
      </c>
      <c r="AF1941" s="105">
        <f t="shared" si="370"/>
        <v>230.53333333333342</v>
      </c>
      <c r="AG1941" s="105">
        <f t="shared" si="371"/>
        <v>609.46666666666658</v>
      </c>
    </row>
    <row r="1942" spans="1:33" s="88" customFormat="1" x14ac:dyDescent="0.35">
      <c r="A1942" s="21">
        <v>10141103</v>
      </c>
      <c r="B1942" s="115" t="s">
        <v>1665</v>
      </c>
      <c r="C1942" s="183" t="s">
        <v>710</v>
      </c>
      <c r="D1942" s="61" t="s">
        <v>11911</v>
      </c>
      <c r="E1942" s="114" t="str">
        <f t="shared" si="361"/>
        <v>TRANSFORMADOR MARCA: LICHINGA PTS1019</v>
      </c>
      <c r="F1942" s="21"/>
      <c r="G1942" s="178" t="s">
        <v>158</v>
      </c>
      <c r="H1942" s="178" t="s">
        <v>158</v>
      </c>
      <c r="I1942" s="215" t="s">
        <v>6465</v>
      </c>
      <c r="J1942" s="21"/>
      <c r="K1942" s="124" t="s">
        <v>11910</v>
      </c>
      <c r="L1942" s="124" t="s">
        <v>11909</v>
      </c>
      <c r="M1942" s="215">
        <v>200</v>
      </c>
      <c r="N1942" s="161" t="s">
        <v>19</v>
      </c>
      <c r="O1942" s="21" t="s">
        <v>362</v>
      </c>
      <c r="P1942" s="57">
        <v>3</v>
      </c>
      <c r="Q1942" s="21">
        <v>2005</v>
      </c>
      <c r="R1942" s="21"/>
      <c r="S1942" s="21"/>
      <c r="T1942" s="116">
        <v>991</v>
      </c>
      <c r="U1942" s="111">
        <v>45</v>
      </c>
      <c r="V1942" s="113">
        <f t="shared" si="362"/>
        <v>739.9466666666666</v>
      </c>
      <c r="W1942" s="113">
        <f t="shared" si="363"/>
        <v>251.0533333333334</v>
      </c>
      <c r="X1942" s="112">
        <f t="shared" si="364"/>
        <v>251053.3333333334</v>
      </c>
      <c r="Y1942" s="111"/>
      <c r="Z1942" s="110">
        <f t="shared" si="360"/>
        <v>33</v>
      </c>
      <c r="AA1942" s="109">
        <f t="shared" si="365"/>
        <v>49.550000000000004</v>
      </c>
      <c r="AB1942" s="109">
        <f t="shared" si="366"/>
        <v>49550.000000000007</v>
      </c>
      <c r="AC1942" s="108">
        <f t="shared" si="367"/>
        <v>941.45</v>
      </c>
      <c r="AD1942" s="107">
        <f t="shared" si="368"/>
        <v>2.2222222222222223E-2</v>
      </c>
      <c r="AE1942" s="106">
        <f t="shared" si="369"/>
        <v>20.921111111111113</v>
      </c>
      <c r="AF1942" s="105">
        <f t="shared" si="370"/>
        <v>271.97444444444449</v>
      </c>
      <c r="AG1942" s="105">
        <f t="shared" si="371"/>
        <v>719.02555555555546</v>
      </c>
    </row>
    <row r="1943" spans="1:33" s="88" customFormat="1" x14ac:dyDescent="0.35">
      <c r="A1943" s="21">
        <v>10141103</v>
      </c>
      <c r="B1943" s="115" t="s">
        <v>1665</v>
      </c>
      <c r="C1943" s="183" t="s">
        <v>710</v>
      </c>
      <c r="D1943" s="61" t="s">
        <v>11907</v>
      </c>
      <c r="E1943" s="114" t="str">
        <f t="shared" si="361"/>
        <v>TRANSFORMADOR MARCA: LICHINGA PTS1021</v>
      </c>
      <c r="F1943" s="21"/>
      <c r="G1943" s="178" t="s">
        <v>158</v>
      </c>
      <c r="H1943" s="178" t="s">
        <v>158</v>
      </c>
      <c r="I1943" s="215" t="s">
        <v>6449</v>
      </c>
      <c r="J1943" s="21"/>
      <c r="K1943" s="161" t="s">
        <v>11906</v>
      </c>
      <c r="L1943" s="124" t="s">
        <v>11905</v>
      </c>
      <c r="M1943" s="200">
        <v>250</v>
      </c>
      <c r="N1943" s="161" t="s">
        <v>619</v>
      </c>
      <c r="O1943" s="21" t="s">
        <v>362</v>
      </c>
      <c r="P1943" s="57">
        <v>3</v>
      </c>
      <c r="Q1943" s="21">
        <v>2005</v>
      </c>
      <c r="R1943" s="21"/>
      <c r="S1943" s="21"/>
      <c r="T1943" s="116">
        <v>840</v>
      </c>
      <c r="U1943" s="111">
        <v>45</v>
      </c>
      <c r="V1943" s="113">
        <f t="shared" si="362"/>
        <v>627.19999999999993</v>
      </c>
      <c r="W1943" s="113">
        <f t="shared" si="363"/>
        <v>212.80000000000007</v>
      </c>
      <c r="X1943" s="112">
        <f t="shared" si="364"/>
        <v>212800.00000000006</v>
      </c>
      <c r="Y1943" s="111"/>
      <c r="Z1943" s="110">
        <f t="shared" si="360"/>
        <v>33</v>
      </c>
      <c r="AA1943" s="109">
        <f t="shared" si="365"/>
        <v>42</v>
      </c>
      <c r="AB1943" s="109">
        <f t="shared" si="366"/>
        <v>42000</v>
      </c>
      <c r="AC1943" s="108">
        <f t="shared" si="367"/>
        <v>798</v>
      </c>
      <c r="AD1943" s="107">
        <f t="shared" si="368"/>
        <v>2.2222222222222223E-2</v>
      </c>
      <c r="AE1943" s="106">
        <f t="shared" si="369"/>
        <v>17.733333333333334</v>
      </c>
      <c r="AF1943" s="105">
        <f t="shared" si="370"/>
        <v>230.53333333333342</v>
      </c>
      <c r="AG1943" s="105">
        <f t="shared" si="371"/>
        <v>609.46666666666658</v>
      </c>
    </row>
    <row r="1944" spans="1:33" s="88" customFormat="1" x14ac:dyDescent="0.35">
      <c r="A1944" s="21">
        <v>10141103</v>
      </c>
      <c r="B1944" s="115" t="s">
        <v>1665</v>
      </c>
      <c r="C1944" s="183" t="s">
        <v>710</v>
      </c>
      <c r="D1944" s="61" t="s">
        <v>11904</v>
      </c>
      <c r="E1944" s="114" t="str">
        <f t="shared" si="361"/>
        <v>TRANSFORMADOR MARCA: LICHINGA PTS1024</v>
      </c>
      <c r="F1944" s="21"/>
      <c r="G1944" s="178" t="s">
        <v>158</v>
      </c>
      <c r="H1944" s="178" t="s">
        <v>158</v>
      </c>
      <c r="I1944" s="215" t="s">
        <v>11903</v>
      </c>
      <c r="J1944" s="21"/>
      <c r="K1944" s="161" t="s">
        <v>11902</v>
      </c>
      <c r="L1944" s="124" t="s">
        <v>11901</v>
      </c>
      <c r="M1944" s="200">
        <v>200</v>
      </c>
      <c r="N1944" s="161" t="s">
        <v>619</v>
      </c>
      <c r="O1944" s="21" t="s">
        <v>362</v>
      </c>
      <c r="P1944" s="57">
        <v>3</v>
      </c>
      <c r="Q1944" s="21">
        <v>2005</v>
      </c>
      <c r="R1944" s="21"/>
      <c r="S1944" s="21"/>
      <c r="T1944" s="116">
        <v>572</v>
      </c>
      <c r="U1944" s="111">
        <v>45</v>
      </c>
      <c r="V1944" s="113">
        <f t="shared" si="362"/>
        <v>427.09333333333331</v>
      </c>
      <c r="W1944" s="113">
        <f t="shared" si="363"/>
        <v>144.90666666666669</v>
      </c>
      <c r="X1944" s="112">
        <f t="shared" si="364"/>
        <v>144906.66666666669</v>
      </c>
      <c r="Y1944" s="111"/>
      <c r="Z1944" s="110">
        <f t="shared" si="360"/>
        <v>33</v>
      </c>
      <c r="AA1944" s="109">
        <f t="shared" si="365"/>
        <v>28.6</v>
      </c>
      <c r="AB1944" s="109">
        <f t="shared" si="366"/>
        <v>28600</v>
      </c>
      <c r="AC1944" s="108">
        <f t="shared" si="367"/>
        <v>543.4</v>
      </c>
      <c r="AD1944" s="107">
        <f t="shared" si="368"/>
        <v>2.2222222222222223E-2</v>
      </c>
      <c r="AE1944" s="106">
        <f t="shared" si="369"/>
        <v>12.075555555555555</v>
      </c>
      <c r="AF1944" s="105">
        <f t="shared" si="370"/>
        <v>156.98222222222225</v>
      </c>
      <c r="AG1944" s="105">
        <f t="shared" si="371"/>
        <v>415.01777777777772</v>
      </c>
    </row>
    <row r="1945" spans="1:33" s="88" customFormat="1" x14ac:dyDescent="0.35">
      <c r="A1945" s="21">
        <v>10141103</v>
      </c>
      <c r="B1945" s="115" t="s">
        <v>1665</v>
      </c>
      <c r="C1945" s="183" t="s">
        <v>710</v>
      </c>
      <c r="D1945" s="61" t="s">
        <v>11899</v>
      </c>
      <c r="E1945" s="114" t="str">
        <f t="shared" si="361"/>
        <v>TRANSFORMADOR MARCA: LICHINGA PTS1041</v>
      </c>
      <c r="F1945" s="21"/>
      <c r="G1945" s="178" t="s">
        <v>158</v>
      </c>
      <c r="H1945" s="178" t="s">
        <v>158</v>
      </c>
      <c r="I1945" s="215" t="s">
        <v>6449</v>
      </c>
      <c r="J1945" s="21"/>
      <c r="K1945" s="124" t="s">
        <v>11898</v>
      </c>
      <c r="L1945" s="124" t="s">
        <v>11897</v>
      </c>
      <c r="M1945" s="199">
        <v>250</v>
      </c>
      <c r="N1945" s="161" t="s">
        <v>19</v>
      </c>
      <c r="O1945" s="21" t="s">
        <v>362</v>
      </c>
      <c r="P1945" s="57">
        <v>3</v>
      </c>
      <c r="Q1945" s="21">
        <v>2005</v>
      </c>
      <c r="R1945" s="21"/>
      <c r="S1945" s="21"/>
      <c r="T1945" s="116">
        <v>991</v>
      </c>
      <c r="U1945" s="111">
        <v>45</v>
      </c>
      <c r="V1945" s="113">
        <f t="shared" si="362"/>
        <v>739.9466666666666</v>
      </c>
      <c r="W1945" s="113">
        <f t="shared" si="363"/>
        <v>251.0533333333334</v>
      </c>
      <c r="X1945" s="112">
        <f t="shared" si="364"/>
        <v>251053.3333333334</v>
      </c>
      <c r="Y1945" s="111"/>
      <c r="Z1945" s="110">
        <f t="shared" si="360"/>
        <v>33</v>
      </c>
      <c r="AA1945" s="109">
        <f t="shared" si="365"/>
        <v>49.550000000000004</v>
      </c>
      <c r="AB1945" s="109">
        <f t="shared" si="366"/>
        <v>49550.000000000007</v>
      </c>
      <c r="AC1945" s="108">
        <f t="shared" si="367"/>
        <v>941.45</v>
      </c>
      <c r="AD1945" s="107">
        <f t="shared" si="368"/>
        <v>2.2222222222222223E-2</v>
      </c>
      <c r="AE1945" s="106">
        <f t="shared" si="369"/>
        <v>20.921111111111113</v>
      </c>
      <c r="AF1945" s="105">
        <f t="shared" si="370"/>
        <v>271.97444444444449</v>
      </c>
      <c r="AG1945" s="105">
        <f t="shared" si="371"/>
        <v>719.02555555555546</v>
      </c>
    </row>
    <row r="1946" spans="1:33" s="88" customFormat="1" x14ac:dyDescent="0.35">
      <c r="A1946" s="21">
        <v>10141103</v>
      </c>
      <c r="B1946" s="115" t="s">
        <v>1665</v>
      </c>
      <c r="C1946" s="183" t="s">
        <v>710</v>
      </c>
      <c r="D1946" s="61" t="s">
        <v>11896</v>
      </c>
      <c r="E1946" s="114" t="str">
        <f t="shared" si="361"/>
        <v>TRANSFORMADOR MARCA: LICHINGA PTS1042</v>
      </c>
      <c r="F1946" s="21"/>
      <c r="G1946" s="178" t="s">
        <v>158</v>
      </c>
      <c r="H1946" s="178" t="s">
        <v>158</v>
      </c>
      <c r="I1946" s="215" t="s">
        <v>11825</v>
      </c>
      <c r="J1946" s="21"/>
      <c r="K1946" s="124" t="s">
        <v>11895</v>
      </c>
      <c r="L1946" s="124" t="s">
        <v>11894</v>
      </c>
      <c r="M1946" s="199">
        <v>315</v>
      </c>
      <c r="N1946" s="161" t="s">
        <v>19</v>
      </c>
      <c r="O1946" s="21" t="s">
        <v>362</v>
      </c>
      <c r="P1946" s="57">
        <v>3</v>
      </c>
      <c r="Q1946" s="21">
        <v>2005</v>
      </c>
      <c r="R1946" s="21"/>
      <c r="S1946" s="21"/>
      <c r="T1946" s="116">
        <v>1039</v>
      </c>
      <c r="U1946" s="111">
        <v>45</v>
      </c>
      <c r="V1946" s="113">
        <f t="shared" si="362"/>
        <v>775.78666666666663</v>
      </c>
      <c r="W1946" s="113">
        <f t="shared" si="363"/>
        <v>263.21333333333337</v>
      </c>
      <c r="X1946" s="112">
        <f t="shared" si="364"/>
        <v>263213.33333333337</v>
      </c>
      <c r="Y1946" s="111"/>
      <c r="Z1946" s="110">
        <f t="shared" si="360"/>
        <v>33</v>
      </c>
      <c r="AA1946" s="109">
        <f t="shared" si="365"/>
        <v>51.95</v>
      </c>
      <c r="AB1946" s="109">
        <f t="shared" si="366"/>
        <v>51950</v>
      </c>
      <c r="AC1946" s="108">
        <f t="shared" si="367"/>
        <v>987.05</v>
      </c>
      <c r="AD1946" s="107">
        <f t="shared" si="368"/>
        <v>2.2222222222222223E-2</v>
      </c>
      <c r="AE1946" s="106">
        <f t="shared" si="369"/>
        <v>21.934444444444445</v>
      </c>
      <c r="AF1946" s="105">
        <f t="shared" si="370"/>
        <v>285.14777777777783</v>
      </c>
      <c r="AG1946" s="105">
        <f t="shared" si="371"/>
        <v>753.85222222222217</v>
      </c>
    </row>
    <row r="1947" spans="1:33" s="88" customFormat="1" x14ac:dyDescent="0.35">
      <c r="A1947" s="21">
        <v>10141103</v>
      </c>
      <c r="B1947" s="115" t="s">
        <v>1665</v>
      </c>
      <c r="C1947" s="183" t="s">
        <v>710</v>
      </c>
      <c r="D1947" s="61" t="s">
        <v>11893</v>
      </c>
      <c r="E1947" s="114" t="str">
        <f t="shared" si="361"/>
        <v>TRANSFORMADOR MARCA: LICHINGA PTS1043</v>
      </c>
      <c r="F1947" s="21"/>
      <c r="G1947" s="178" t="s">
        <v>158</v>
      </c>
      <c r="H1947" s="178" t="s">
        <v>158</v>
      </c>
      <c r="I1947" s="61" t="s">
        <v>6457</v>
      </c>
      <c r="J1947" s="21"/>
      <c r="K1947" s="161" t="s">
        <v>11892</v>
      </c>
      <c r="L1947" s="124" t="s">
        <v>11891</v>
      </c>
      <c r="M1947" s="201">
        <v>200</v>
      </c>
      <c r="N1947" s="161" t="s">
        <v>19</v>
      </c>
      <c r="O1947" s="21" t="s">
        <v>362</v>
      </c>
      <c r="P1947" s="57">
        <v>3</v>
      </c>
      <c r="Q1947" s="21">
        <v>2005</v>
      </c>
      <c r="R1947" s="21"/>
      <c r="S1947" s="21"/>
      <c r="T1947" s="116">
        <v>991</v>
      </c>
      <c r="U1947" s="111">
        <v>45</v>
      </c>
      <c r="V1947" s="113">
        <f t="shared" si="362"/>
        <v>739.9466666666666</v>
      </c>
      <c r="W1947" s="113">
        <f t="shared" si="363"/>
        <v>251.0533333333334</v>
      </c>
      <c r="X1947" s="112">
        <f t="shared" si="364"/>
        <v>251053.3333333334</v>
      </c>
      <c r="Y1947" s="111"/>
      <c r="Z1947" s="110">
        <f t="shared" si="360"/>
        <v>33</v>
      </c>
      <c r="AA1947" s="109">
        <f t="shared" si="365"/>
        <v>49.550000000000004</v>
      </c>
      <c r="AB1947" s="109">
        <f t="shared" si="366"/>
        <v>49550.000000000007</v>
      </c>
      <c r="AC1947" s="108">
        <f t="shared" si="367"/>
        <v>941.45</v>
      </c>
      <c r="AD1947" s="107">
        <f t="shared" si="368"/>
        <v>2.2222222222222223E-2</v>
      </c>
      <c r="AE1947" s="106">
        <f t="shared" si="369"/>
        <v>20.921111111111113</v>
      </c>
      <c r="AF1947" s="105">
        <f t="shared" si="370"/>
        <v>271.97444444444449</v>
      </c>
      <c r="AG1947" s="105">
        <f t="shared" si="371"/>
        <v>719.02555555555546</v>
      </c>
    </row>
    <row r="1948" spans="1:33" s="88" customFormat="1" x14ac:dyDescent="0.35">
      <c r="A1948" s="21">
        <v>10141103</v>
      </c>
      <c r="B1948" s="115" t="s">
        <v>1665</v>
      </c>
      <c r="C1948" s="183" t="s">
        <v>710</v>
      </c>
      <c r="D1948" s="61" t="s">
        <v>11890</v>
      </c>
      <c r="E1948" s="114" t="str">
        <f t="shared" si="361"/>
        <v>TRANSFORMADOR MARCA: LICHINGA PTS1044</v>
      </c>
      <c r="F1948" s="21"/>
      <c r="G1948" s="178" t="s">
        <v>158</v>
      </c>
      <c r="H1948" s="178" t="s">
        <v>158</v>
      </c>
      <c r="I1948" s="61" t="s">
        <v>6457</v>
      </c>
      <c r="J1948" s="21"/>
      <c r="K1948" s="161" t="s">
        <v>11889</v>
      </c>
      <c r="L1948" s="124" t="s">
        <v>11888</v>
      </c>
      <c r="M1948" s="201">
        <v>315</v>
      </c>
      <c r="N1948" s="161" t="s">
        <v>19</v>
      </c>
      <c r="O1948" s="21" t="s">
        <v>362</v>
      </c>
      <c r="P1948" s="57">
        <v>3</v>
      </c>
      <c r="Q1948" s="21">
        <v>2005</v>
      </c>
      <c r="R1948" s="21"/>
      <c r="S1948" s="21"/>
      <c r="T1948" s="116">
        <v>1039</v>
      </c>
      <c r="U1948" s="111">
        <v>45</v>
      </c>
      <c r="V1948" s="113">
        <f t="shared" si="362"/>
        <v>775.78666666666663</v>
      </c>
      <c r="W1948" s="113">
        <f t="shared" si="363"/>
        <v>263.21333333333337</v>
      </c>
      <c r="X1948" s="112">
        <f t="shared" si="364"/>
        <v>263213.33333333337</v>
      </c>
      <c r="Y1948" s="111"/>
      <c r="Z1948" s="110">
        <f t="shared" si="360"/>
        <v>33</v>
      </c>
      <c r="AA1948" s="109">
        <f t="shared" si="365"/>
        <v>51.95</v>
      </c>
      <c r="AB1948" s="109">
        <f t="shared" si="366"/>
        <v>51950</v>
      </c>
      <c r="AC1948" s="108">
        <f t="shared" si="367"/>
        <v>987.05</v>
      </c>
      <c r="AD1948" s="107">
        <f t="shared" si="368"/>
        <v>2.2222222222222223E-2</v>
      </c>
      <c r="AE1948" s="106">
        <f t="shared" si="369"/>
        <v>21.934444444444445</v>
      </c>
      <c r="AF1948" s="105">
        <f t="shared" si="370"/>
        <v>285.14777777777783</v>
      </c>
      <c r="AG1948" s="105">
        <f t="shared" si="371"/>
        <v>753.85222222222217</v>
      </c>
    </row>
    <row r="1949" spans="1:33" s="88" customFormat="1" x14ac:dyDescent="0.35">
      <c r="A1949" s="21">
        <v>10141103</v>
      </c>
      <c r="B1949" s="115" t="s">
        <v>1665</v>
      </c>
      <c r="C1949" s="183" t="s">
        <v>710</v>
      </c>
      <c r="D1949" s="61" t="s">
        <v>11887</v>
      </c>
      <c r="E1949" s="114" t="str">
        <f t="shared" si="361"/>
        <v>TRANSFORMADOR MARCA: LICHINGA PTS1045</v>
      </c>
      <c r="F1949" s="21"/>
      <c r="G1949" s="178" t="s">
        <v>158</v>
      </c>
      <c r="H1949" s="178" t="s">
        <v>158</v>
      </c>
      <c r="I1949" s="215" t="s">
        <v>11886</v>
      </c>
      <c r="J1949" s="21"/>
      <c r="K1949" s="124" t="s">
        <v>11885</v>
      </c>
      <c r="L1949" s="124" t="s">
        <v>11884</v>
      </c>
      <c r="M1949" s="199">
        <v>200</v>
      </c>
      <c r="N1949" s="161" t="s">
        <v>19</v>
      </c>
      <c r="O1949" s="21" t="s">
        <v>362</v>
      </c>
      <c r="P1949" s="57">
        <v>3</v>
      </c>
      <c r="Q1949" s="21">
        <v>2005</v>
      </c>
      <c r="R1949" s="21"/>
      <c r="S1949" s="21"/>
      <c r="T1949" s="116">
        <v>991</v>
      </c>
      <c r="U1949" s="111">
        <v>45</v>
      </c>
      <c r="V1949" s="113">
        <f t="shared" si="362"/>
        <v>739.9466666666666</v>
      </c>
      <c r="W1949" s="113">
        <f t="shared" si="363"/>
        <v>251.0533333333334</v>
      </c>
      <c r="X1949" s="112">
        <f t="shared" si="364"/>
        <v>251053.3333333334</v>
      </c>
      <c r="Y1949" s="111"/>
      <c r="Z1949" s="110">
        <f t="shared" si="360"/>
        <v>33</v>
      </c>
      <c r="AA1949" s="109">
        <f t="shared" si="365"/>
        <v>49.550000000000004</v>
      </c>
      <c r="AB1949" s="109">
        <f t="shared" si="366"/>
        <v>49550.000000000007</v>
      </c>
      <c r="AC1949" s="108">
        <f t="shared" si="367"/>
        <v>941.45</v>
      </c>
      <c r="AD1949" s="107">
        <f t="shared" si="368"/>
        <v>2.2222222222222223E-2</v>
      </c>
      <c r="AE1949" s="106">
        <f t="shared" si="369"/>
        <v>20.921111111111113</v>
      </c>
      <c r="AF1949" s="105">
        <f t="shared" si="370"/>
        <v>271.97444444444449</v>
      </c>
      <c r="AG1949" s="105">
        <f t="shared" si="371"/>
        <v>719.02555555555546</v>
      </c>
    </row>
    <row r="1950" spans="1:33" s="88" customFormat="1" x14ac:dyDescent="0.35">
      <c r="A1950" s="21">
        <v>10141103</v>
      </c>
      <c r="B1950" s="115" t="s">
        <v>1665</v>
      </c>
      <c r="C1950" s="183" t="s">
        <v>710</v>
      </c>
      <c r="D1950" s="61" t="s">
        <v>11883</v>
      </c>
      <c r="E1950" s="114" t="str">
        <f t="shared" si="361"/>
        <v>TRANSFORMADOR MARCA: LICHINGA PTS1056</v>
      </c>
      <c r="F1950" s="21"/>
      <c r="G1950" s="178" t="s">
        <v>158</v>
      </c>
      <c r="H1950" s="178" t="s">
        <v>158</v>
      </c>
      <c r="I1950" s="201" t="s">
        <v>11882</v>
      </c>
      <c r="J1950" s="21"/>
      <c r="K1950" s="161" t="s">
        <v>11881</v>
      </c>
      <c r="L1950" s="124" t="s">
        <v>11880</v>
      </c>
      <c r="M1950" s="200">
        <v>50</v>
      </c>
      <c r="N1950" s="161" t="s">
        <v>19</v>
      </c>
      <c r="O1950" s="21" t="s">
        <v>362</v>
      </c>
      <c r="P1950" s="57">
        <v>3</v>
      </c>
      <c r="Q1950" s="21">
        <v>2005</v>
      </c>
      <c r="R1950" s="21"/>
      <c r="S1950" s="21"/>
      <c r="T1950" s="116">
        <v>643</v>
      </c>
      <c r="U1950" s="111">
        <v>45</v>
      </c>
      <c r="V1950" s="113">
        <f t="shared" si="362"/>
        <v>480.10666666666663</v>
      </c>
      <c r="W1950" s="113">
        <f t="shared" si="363"/>
        <v>162.89333333333337</v>
      </c>
      <c r="X1950" s="112">
        <f t="shared" si="364"/>
        <v>162893.33333333337</v>
      </c>
      <c r="Y1950" s="111"/>
      <c r="Z1950" s="110">
        <f t="shared" si="360"/>
        <v>33</v>
      </c>
      <c r="AA1950" s="109">
        <f t="shared" si="365"/>
        <v>32.15</v>
      </c>
      <c r="AB1950" s="109">
        <f t="shared" si="366"/>
        <v>32150</v>
      </c>
      <c r="AC1950" s="108">
        <f t="shared" si="367"/>
        <v>610.85</v>
      </c>
      <c r="AD1950" s="107">
        <f t="shared" si="368"/>
        <v>2.2222222222222223E-2</v>
      </c>
      <c r="AE1950" s="106">
        <f t="shared" si="369"/>
        <v>13.574444444444445</v>
      </c>
      <c r="AF1950" s="105">
        <f t="shared" si="370"/>
        <v>176.46777777777783</v>
      </c>
      <c r="AG1950" s="105">
        <f t="shared" si="371"/>
        <v>466.53222222222217</v>
      </c>
    </row>
    <row r="1951" spans="1:33" s="88" customFormat="1" x14ac:dyDescent="0.35">
      <c r="A1951" s="21">
        <v>10141103</v>
      </c>
      <c r="B1951" s="115" t="s">
        <v>1665</v>
      </c>
      <c r="C1951" s="183" t="s">
        <v>710</v>
      </c>
      <c r="D1951" s="61" t="s">
        <v>11879</v>
      </c>
      <c r="E1951" s="114" t="str">
        <f t="shared" si="361"/>
        <v>TRANSFORMADOR MARCA: LICHINGA PTS1057</v>
      </c>
      <c r="F1951" s="21"/>
      <c r="G1951" s="178" t="s">
        <v>158</v>
      </c>
      <c r="H1951" s="178" t="s">
        <v>158</v>
      </c>
      <c r="I1951" s="201" t="s">
        <v>11878</v>
      </c>
      <c r="J1951" s="21"/>
      <c r="K1951" s="161" t="s">
        <v>11877</v>
      </c>
      <c r="L1951" s="124" t="s">
        <v>11876</v>
      </c>
      <c r="M1951" s="200">
        <v>50</v>
      </c>
      <c r="N1951" s="161" t="s">
        <v>19</v>
      </c>
      <c r="O1951" s="21" t="s">
        <v>362</v>
      </c>
      <c r="P1951" s="57">
        <v>3</v>
      </c>
      <c r="Q1951" s="21">
        <v>2005</v>
      </c>
      <c r="R1951" s="21"/>
      <c r="S1951" s="21"/>
      <c r="T1951" s="116">
        <v>643</v>
      </c>
      <c r="U1951" s="111">
        <v>45</v>
      </c>
      <c r="V1951" s="113">
        <f t="shared" si="362"/>
        <v>480.10666666666663</v>
      </c>
      <c r="W1951" s="113">
        <f t="shared" si="363"/>
        <v>162.89333333333337</v>
      </c>
      <c r="X1951" s="112">
        <f t="shared" si="364"/>
        <v>162893.33333333337</v>
      </c>
      <c r="Y1951" s="111"/>
      <c r="Z1951" s="110">
        <f t="shared" si="360"/>
        <v>33</v>
      </c>
      <c r="AA1951" s="109">
        <f t="shared" si="365"/>
        <v>32.15</v>
      </c>
      <c r="AB1951" s="109">
        <f t="shared" si="366"/>
        <v>32150</v>
      </c>
      <c r="AC1951" s="108">
        <f t="shared" si="367"/>
        <v>610.85</v>
      </c>
      <c r="AD1951" s="107">
        <f t="shared" si="368"/>
        <v>2.2222222222222223E-2</v>
      </c>
      <c r="AE1951" s="106">
        <f t="shared" si="369"/>
        <v>13.574444444444445</v>
      </c>
      <c r="AF1951" s="105">
        <f t="shared" si="370"/>
        <v>176.46777777777783</v>
      </c>
      <c r="AG1951" s="105">
        <f t="shared" si="371"/>
        <v>466.53222222222217</v>
      </c>
    </row>
    <row r="1952" spans="1:33" s="88" customFormat="1" x14ac:dyDescent="0.35">
      <c r="A1952" s="21">
        <v>10141103</v>
      </c>
      <c r="B1952" s="115" t="s">
        <v>1665</v>
      </c>
      <c r="C1952" s="183" t="s">
        <v>710</v>
      </c>
      <c r="D1952" s="61" t="s">
        <v>11875</v>
      </c>
      <c r="E1952" s="114" t="str">
        <f t="shared" si="361"/>
        <v>TRANSFORMADOR MARCA: LICHINGA PTS1058</v>
      </c>
      <c r="F1952" s="21"/>
      <c r="G1952" s="178" t="s">
        <v>158</v>
      </c>
      <c r="H1952" s="178" t="s">
        <v>158</v>
      </c>
      <c r="I1952" s="201" t="s">
        <v>11874</v>
      </c>
      <c r="J1952" s="21"/>
      <c r="K1952" s="178" t="s">
        <v>11873</v>
      </c>
      <c r="L1952" s="124" t="s">
        <v>11872</v>
      </c>
      <c r="M1952" s="200">
        <v>200</v>
      </c>
      <c r="N1952" s="161" t="s">
        <v>19</v>
      </c>
      <c r="O1952" s="21" t="s">
        <v>362</v>
      </c>
      <c r="P1952" s="57">
        <v>3</v>
      </c>
      <c r="Q1952" s="21">
        <v>2005</v>
      </c>
      <c r="R1952" s="21"/>
      <c r="S1952" s="21"/>
      <c r="T1952" s="116">
        <v>991</v>
      </c>
      <c r="U1952" s="111">
        <v>45</v>
      </c>
      <c r="V1952" s="113">
        <f t="shared" si="362"/>
        <v>739.9466666666666</v>
      </c>
      <c r="W1952" s="113">
        <f t="shared" si="363"/>
        <v>251.0533333333334</v>
      </c>
      <c r="X1952" s="112">
        <f t="shared" si="364"/>
        <v>251053.3333333334</v>
      </c>
      <c r="Y1952" s="111"/>
      <c r="Z1952" s="110">
        <f t="shared" si="360"/>
        <v>33</v>
      </c>
      <c r="AA1952" s="109">
        <f t="shared" si="365"/>
        <v>49.550000000000004</v>
      </c>
      <c r="AB1952" s="109">
        <f t="shared" si="366"/>
        <v>49550.000000000007</v>
      </c>
      <c r="AC1952" s="108">
        <f t="shared" si="367"/>
        <v>941.45</v>
      </c>
      <c r="AD1952" s="107">
        <f t="shared" si="368"/>
        <v>2.2222222222222223E-2</v>
      </c>
      <c r="AE1952" s="106">
        <f t="shared" si="369"/>
        <v>20.921111111111113</v>
      </c>
      <c r="AF1952" s="105">
        <f t="shared" si="370"/>
        <v>271.97444444444449</v>
      </c>
      <c r="AG1952" s="105">
        <f t="shared" si="371"/>
        <v>719.02555555555546</v>
      </c>
    </row>
    <row r="1953" spans="1:33" s="88" customFormat="1" x14ac:dyDescent="0.35">
      <c r="A1953" s="21">
        <v>10141103</v>
      </c>
      <c r="B1953" s="115" t="s">
        <v>1665</v>
      </c>
      <c r="C1953" s="183" t="s">
        <v>710</v>
      </c>
      <c r="D1953" s="61" t="s">
        <v>11871</v>
      </c>
      <c r="E1953" s="114" t="str">
        <f t="shared" si="361"/>
        <v>TRANSFORMADOR MARCA: LICHINGA PTS1059</v>
      </c>
      <c r="F1953" s="21"/>
      <c r="G1953" s="178" t="s">
        <v>158</v>
      </c>
      <c r="H1953" s="178" t="s">
        <v>158</v>
      </c>
      <c r="I1953" s="202" t="s">
        <v>11870</v>
      </c>
      <c r="J1953" s="21"/>
      <c r="K1953" s="161" t="s">
        <v>11869</v>
      </c>
      <c r="L1953" s="124" t="s">
        <v>11868</v>
      </c>
      <c r="M1953" s="178">
        <v>100</v>
      </c>
      <c r="N1953" s="161" t="s">
        <v>19</v>
      </c>
      <c r="O1953" s="21" t="s">
        <v>362</v>
      </c>
      <c r="P1953" s="57">
        <v>3</v>
      </c>
      <c r="Q1953" s="21">
        <v>2005</v>
      </c>
      <c r="R1953" s="21"/>
      <c r="S1953" s="21"/>
      <c r="T1953" s="116">
        <v>763</v>
      </c>
      <c r="U1953" s="111">
        <v>45</v>
      </c>
      <c r="V1953" s="113">
        <f t="shared" si="362"/>
        <v>569.70666666666659</v>
      </c>
      <c r="W1953" s="113">
        <f t="shared" si="363"/>
        <v>193.29333333333341</v>
      </c>
      <c r="X1953" s="112">
        <f t="shared" si="364"/>
        <v>193293.3333333334</v>
      </c>
      <c r="Y1953" s="111"/>
      <c r="Z1953" s="110">
        <f t="shared" si="360"/>
        <v>33</v>
      </c>
      <c r="AA1953" s="109">
        <f t="shared" si="365"/>
        <v>38.15</v>
      </c>
      <c r="AB1953" s="109">
        <f t="shared" si="366"/>
        <v>38150</v>
      </c>
      <c r="AC1953" s="108">
        <f t="shared" si="367"/>
        <v>724.85</v>
      </c>
      <c r="AD1953" s="107">
        <f t="shared" si="368"/>
        <v>2.2222222222222223E-2</v>
      </c>
      <c r="AE1953" s="106">
        <f t="shared" si="369"/>
        <v>16.10777777777778</v>
      </c>
      <c r="AF1953" s="105">
        <f t="shared" si="370"/>
        <v>209.40111111111119</v>
      </c>
      <c r="AG1953" s="105">
        <f t="shared" si="371"/>
        <v>553.59888888888884</v>
      </c>
    </row>
    <row r="1954" spans="1:33" s="88" customFormat="1" x14ac:dyDescent="0.35">
      <c r="A1954" s="21">
        <v>10141103</v>
      </c>
      <c r="B1954" s="115" t="s">
        <v>1665</v>
      </c>
      <c r="C1954" s="183" t="s">
        <v>710</v>
      </c>
      <c r="D1954" s="61" t="s">
        <v>11866</v>
      </c>
      <c r="E1954" s="114" t="str">
        <f t="shared" si="361"/>
        <v>TRANSFORMADOR MARCA: LICHINGA PTS1062</v>
      </c>
      <c r="F1954" s="21"/>
      <c r="G1954" s="178" t="s">
        <v>158</v>
      </c>
      <c r="H1954" s="178" t="s">
        <v>158</v>
      </c>
      <c r="I1954" s="61" t="s">
        <v>6449</v>
      </c>
      <c r="J1954" s="21"/>
      <c r="K1954" s="124" t="s">
        <v>11865</v>
      </c>
      <c r="L1954" s="124" t="s">
        <v>11864</v>
      </c>
      <c r="M1954" s="21">
        <v>200</v>
      </c>
      <c r="N1954" s="161" t="s">
        <v>19</v>
      </c>
      <c r="O1954" s="21" t="s">
        <v>362</v>
      </c>
      <c r="P1954" s="57">
        <v>3</v>
      </c>
      <c r="Q1954" s="21">
        <v>2005</v>
      </c>
      <c r="R1954" s="21"/>
      <c r="S1954" s="21"/>
      <c r="T1954" s="116">
        <v>991</v>
      </c>
      <c r="U1954" s="111">
        <v>45</v>
      </c>
      <c r="V1954" s="113">
        <f t="shared" si="362"/>
        <v>739.9466666666666</v>
      </c>
      <c r="W1954" s="113">
        <f t="shared" si="363"/>
        <v>251.0533333333334</v>
      </c>
      <c r="X1954" s="112">
        <f t="shared" si="364"/>
        <v>251053.3333333334</v>
      </c>
      <c r="Y1954" s="111"/>
      <c r="Z1954" s="110">
        <f t="shared" si="360"/>
        <v>33</v>
      </c>
      <c r="AA1954" s="109">
        <f t="shared" si="365"/>
        <v>49.550000000000004</v>
      </c>
      <c r="AB1954" s="109">
        <f t="shared" si="366"/>
        <v>49550.000000000007</v>
      </c>
      <c r="AC1954" s="108">
        <f t="shared" si="367"/>
        <v>941.45</v>
      </c>
      <c r="AD1954" s="107">
        <f t="shared" si="368"/>
        <v>2.2222222222222223E-2</v>
      </c>
      <c r="AE1954" s="106">
        <f t="shared" si="369"/>
        <v>20.921111111111113</v>
      </c>
      <c r="AF1954" s="105">
        <f t="shared" si="370"/>
        <v>271.97444444444449</v>
      </c>
      <c r="AG1954" s="105">
        <f t="shared" si="371"/>
        <v>719.02555555555546</v>
      </c>
    </row>
    <row r="1955" spans="1:33" s="88" customFormat="1" x14ac:dyDescent="0.35">
      <c r="A1955" s="21">
        <v>10141103</v>
      </c>
      <c r="B1955" s="115" t="s">
        <v>1665</v>
      </c>
      <c r="C1955" s="183" t="s">
        <v>710</v>
      </c>
      <c r="D1955" s="61" t="s">
        <v>11863</v>
      </c>
      <c r="E1955" s="114" t="str">
        <f t="shared" si="361"/>
        <v>TRANSFORMADOR MARCA: LICHINGA PTS1063</v>
      </c>
      <c r="F1955" s="21"/>
      <c r="G1955" s="178" t="s">
        <v>158</v>
      </c>
      <c r="H1955" s="178" t="s">
        <v>158</v>
      </c>
      <c r="I1955" s="61" t="s">
        <v>6520</v>
      </c>
      <c r="J1955" s="21"/>
      <c r="K1955" s="124" t="s">
        <v>11862</v>
      </c>
      <c r="L1955" s="124" t="s">
        <v>11861</v>
      </c>
      <c r="M1955" s="61">
        <v>50</v>
      </c>
      <c r="N1955" s="161" t="s">
        <v>19</v>
      </c>
      <c r="O1955" s="21" t="s">
        <v>362</v>
      </c>
      <c r="P1955" s="57">
        <v>3</v>
      </c>
      <c r="Q1955" s="21">
        <v>2005</v>
      </c>
      <c r="R1955" s="21"/>
      <c r="S1955" s="21"/>
      <c r="T1955" s="116">
        <v>643</v>
      </c>
      <c r="U1955" s="111">
        <v>45</v>
      </c>
      <c r="V1955" s="113">
        <f t="shared" si="362"/>
        <v>480.10666666666663</v>
      </c>
      <c r="W1955" s="113">
        <f t="shared" si="363"/>
        <v>162.89333333333337</v>
      </c>
      <c r="X1955" s="112">
        <f t="shared" si="364"/>
        <v>162893.33333333337</v>
      </c>
      <c r="Y1955" s="111"/>
      <c r="Z1955" s="110">
        <f t="shared" si="360"/>
        <v>33</v>
      </c>
      <c r="AA1955" s="109">
        <f t="shared" si="365"/>
        <v>32.15</v>
      </c>
      <c r="AB1955" s="109">
        <f t="shared" si="366"/>
        <v>32150</v>
      </c>
      <c r="AC1955" s="108">
        <f t="shared" si="367"/>
        <v>610.85</v>
      </c>
      <c r="AD1955" s="107">
        <f t="shared" si="368"/>
        <v>2.2222222222222223E-2</v>
      </c>
      <c r="AE1955" s="106">
        <f t="shared" si="369"/>
        <v>13.574444444444445</v>
      </c>
      <c r="AF1955" s="105">
        <f t="shared" si="370"/>
        <v>176.46777777777783</v>
      </c>
      <c r="AG1955" s="105">
        <f t="shared" si="371"/>
        <v>466.53222222222217</v>
      </c>
    </row>
    <row r="1956" spans="1:33" s="88" customFormat="1" x14ac:dyDescent="0.35">
      <c r="A1956" s="21">
        <v>10141103</v>
      </c>
      <c r="B1956" s="115" t="s">
        <v>1665</v>
      </c>
      <c r="C1956" s="183" t="s">
        <v>710</v>
      </c>
      <c r="D1956" s="61" t="s">
        <v>11860</v>
      </c>
      <c r="E1956" s="114" t="str">
        <f t="shared" si="361"/>
        <v>TRANSFORMADOR MARCA: LICHINGA PTS1064</v>
      </c>
      <c r="F1956" s="21"/>
      <c r="G1956" s="178" t="s">
        <v>158</v>
      </c>
      <c r="H1956" s="178" t="s">
        <v>158</v>
      </c>
      <c r="I1956" s="203" t="s">
        <v>10674</v>
      </c>
      <c r="J1956" s="21"/>
      <c r="K1956" s="204" t="s">
        <v>11859</v>
      </c>
      <c r="L1956" s="124" t="s">
        <v>11858</v>
      </c>
      <c r="M1956" s="203">
        <v>200</v>
      </c>
      <c r="N1956" s="161" t="s">
        <v>619</v>
      </c>
      <c r="O1956" s="21" t="s">
        <v>362</v>
      </c>
      <c r="P1956" s="57">
        <v>3</v>
      </c>
      <c r="Q1956" s="21">
        <v>2005</v>
      </c>
      <c r="R1956" s="21"/>
      <c r="S1956" s="21"/>
      <c r="T1956" s="116">
        <v>572</v>
      </c>
      <c r="U1956" s="111">
        <v>45</v>
      </c>
      <c r="V1956" s="113">
        <f t="shared" si="362"/>
        <v>427.09333333333331</v>
      </c>
      <c r="W1956" s="113">
        <f t="shared" si="363"/>
        <v>144.90666666666669</v>
      </c>
      <c r="X1956" s="112">
        <f t="shared" si="364"/>
        <v>144906.66666666669</v>
      </c>
      <c r="Y1956" s="111"/>
      <c r="Z1956" s="110">
        <f t="shared" ref="Z1956:Z2019" si="372">(U1956-(2017-Q1956))</f>
        <v>33</v>
      </c>
      <c r="AA1956" s="109">
        <f t="shared" si="365"/>
        <v>28.6</v>
      </c>
      <c r="AB1956" s="109">
        <f t="shared" si="366"/>
        <v>28600</v>
      </c>
      <c r="AC1956" s="108">
        <f t="shared" si="367"/>
        <v>543.4</v>
      </c>
      <c r="AD1956" s="107">
        <f t="shared" si="368"/>
        <v>2.2222222222222223E-2</v>
      </c>
      <c r="AE1956" s="106">
        <f t="shared" si="369"/>
        <v>12.075555555555555</v>
      </c>
      <c r="AF1956" s="105">
        <f t="shared" si="370"/>
        <v>156.98222222222225</v>
      </c>
      <c r="AG1956" s="105">
        <f t="shared" si="371"/>
        <v>415.01777777777772</v>
      </c>
    </row>
    <row r="1957" spans="1:33" s="88" customFormat="1" x14ac:dyDescent="0.35">
      <c r="A1957" s="21">
        <v>10141103</v>
      </c>
      <c r="B1957" s="115" t="s">
        <v>1665</v>
      </c>
      <c r="C1957" s="183" t="s">
        <v>710</v>
      </c>
      <c r="D1957" s="61" t="s">
        <v>11857</v>
      </c>
      <c r="E1957" s="114" t="str">
        <f t="shared" si="361"/>
        <v>TRANSFORMADOR MARCA: LICHINGA PTS1067</v>
      </c>
      <c r="F1957" s="21"/>
      <c r="G1957" s="178" t="s">
        <v>158</v>
      </c>
      <c r="H1957" s="178" t="s">
        <v>158</v>
      </c>
      <c r="I1957" s="203" t="s">
        <v>10674</v>
      </c>
      <c r="J1957" s="21"/>
      <c r="K1957" s="161" t="s">
        <v>11856</v>
      </c>
      <c r="L1957" s="124" t="s">
        <v>11855</v>
      </c>
      <c r="M1957" s="163">
        <v>200</v>
      </c>
      <c r="N1957" s="161" t="s">
        <v>619</v>
      </c>
      <c r="O1957" s="21" t="s">
        <v>362</v>
      </c>
      <c r="P1957" s="57">
        <v>3</v>
      </c>
      <c r="Q1957" s="21">
        <v>2005</v>
      </c>
      <c r="R1957" s="21"/>
      <c r="S1957" s="21"/>
      <c r="T1957" s="116">
        <v>572</v>
      </c>
      <c r="U1957" s="111">
        <v>45</v>
      </c>
      <c r="V1957" s="113">
        <f t="shared" si="362"/>
        <v>427.09333333333331</v>
      </c>
      <c r="W1957" s="113">
        <f t="shared" si="363"/>
        <v>144.90666666666669</v>
      </c>
      <c r="X1957" s="112">
        <f t="shared" si="364"/>
        <v>144906.66666666669</v>
      </c>
      <c r="Y1957" s="111"/>
      <c r="Z1957" s="110">
        <f t="shared" si="372"/>
        <v>33</v>
      </c>
      <c r="AA1957" s="109">
        <f t="shared" si="365"/>
        <v>28.6</v>
      </c>
      <c r="AB1957" s="109">
        <f t="shared" si="366"/>
        <v>28600</v>
      </c>
      <c r="AC1957" s="108">
        <f t="shared" si="367"/>
        <v>543.4</v>
      </c>
      <c r="AD1957" s="107">
        <f t="shared" si="368"/>
        <v>2.2222222222222223E-2</v>
      </c>
      <c r="AE1957" s="106">
        <f t="shared" si="369"/>
        <v>12.075555555555555</v>
      </c>
      <c r="AF1957" s="105">
        <f t="shared" si="370"/>
        <v>156.98222222222225</v>
      </c>
      <c r="AG1957" s="105">
        <f t="shared" si="371"/>
        <v>415.01777777777772</v>
      </c>
    </row>
    <row r="1958" spans="1:33" s="88" customFormat="1" x14ac:dyDescent="0.35">
      <c r="A1958" s="21">
        <v>10141103</v>
      </c>
      <c r="B1958" s="115" t="s">
        <v>1665</v>
      </c>
      <c r="C1958" s="183" t="s">
        <v>710</v>
      </c>
      <c r="D1958" s="61" t="s">
        <v>11854</v>
      </c>
      <c r="E1958" s="114" t="str">
        <f t="shared" si="361"/>
        <v>TRANSFORMADOR MARCA: LICHINGA PTS1070</v>
      </c>
      <c r="F1958" s="21"/>
      <c r="G1958" s="178" t="s">
        <v>158</v>
      </c>
      <c r="H1958" s="178" t="s">
        <v>158</v>
      </c>
      <c r="I1958" s="215" t="s">
        <v>6529</v>
      </c>
      <c r="J1958" s="21"/>
      <c r="K1958" s="124" t="s">
        <v>11853</v>
      </c>
      <c r="L1958" s="124" t="s">
        <v>11852</v>
      </c>
      <c r="M1958" s="215">
        <v>250</v>
      </c>
      <c r="N1958" s="161" t="s">
        <v>19</v>
      </c>
      <c r="O1958" s="21" t="s">
        <v>362</v>
      </c>
      <c r="P1958" s="57">
        <v>3</v>
      </c>
      <c r="Q1958" s="21">
        <v>2005</v>
      </c>
      <c r="R1958" s="21"/>
      <c r="S1958" s="21"/>
      <c r="T1958" s="116">
        <v>991</v>
      </c>
      <c r="U1958" s="111">
        <v>45</v>
      </c>
      <c r="V1958" s="113">
        <f t="shared" si="362"/>
        <v>739.9466666666666</v>
      </c>
      <c r="W1958" s="113">
        <f t="shared" si="363"/>
        <v>251.0533333333334</v>
      </c>
      <c r="X1958" s="112">
        <f t="shared" si="364"/>
        <v>251053.3333333334</v>
      </c>
      <c r="Y1958" s="111"/>
      <c r="Z1958" s="110">
        <f t="shared" si="372"/>
        <v>33</v>
      </c>
      <c r="AA1958" s="109">
        <f t="shared" si="365"/>
        <v>49.550000000000004</v>
      </c>
      <c r="AB1958" s="109">
        <f t="shared" si="366"/>
        <v>49550.000000000007</v>
      </c>
      <c r="AC1958" s="108">
        <f t="shared" si="367"/>
        <v>941.45</v>
      </c>
      <c r="AD1958" s="107">
        <f t="shared" si="368"/>
        <v>2.2222222222222223E-2</v>
      </c>
      <c r="AE1958" s="106">
        <f t="shared" si="369"/>
        <v>20.921111111111113</v>
      </c>
      <c r="AF1958" s="105">
        <f t="shared" si="370"/>
        <v>271.97444444444449</v>
      </c>
      <c r="AG1958" s="105">
        <f t="shared" si="371"/>
        <v>719.02555555555546</v>
      </c>
    </row>
    <row r="1959" spans="1:33" s="88" customFormat="1" x14ac:dyDescent="0.35">
      <c r="A1959" s="21">
        <v>10141103</v>
      </c>
      <c r="B1959" s="115" t="s">
        <v>1665</v>
      </c>
      <c r="C1959" s="183" t="s">
        <v>710</v>
      </c>
      <c r="D1959" s="61" t="s">
        <v>11851</v>
      </c>
      <c r="E1959" s="114" t="str">
        <f t="shared" si="361"/>
        <v>TRANSFORMADOR MARCA: LICHINGA PTS1071</v>
      </c>
      <c r="F1959" s="21"/>
      <c r="G1959" s="178" t="s">
        <v>158</v>
      </c>
      <c r="H1959" s="178" t="s">
        <v>158</v>
      </c>
      <c r="I1959" s="215" t="s">
        <v>6465</v>
      </c>
      <c r="J1959" s="21"/>
      <c r="K1959" s="124" t="s">
        <v>11850</v>
      </c>
      <c r="L1959" s="124" t="s">
        <v>11849</v>
      </c>
      <c r="M1959" s="215">
        <v>200</v>
      </c>
      <c r="N1959" s="161" t="s">
        <v>19</v>
      </c>
      <c r="O1959" s="21" t="s">
        <v>362</v>
      </c>
      <c r="P1959" s="57">
        <v>3</v>
      </c>
      <c r="Q1959" s="21">
        <v>2005</v>
      </c>
      <c r="R1959" s="21"/>
      <c r="S1959" s="21"/>
      <c r="T1959" s="116">
        <v>991</v>
      </c>
      <c r="U1959" s="111">
        <v>45</v>
      </c>
      <c r="V1959" s="113">
        <f t="shared" si="362"/>
        <v>739.9466666666666</v>
      </c>
      <c r="W1959" s="113">
        <f t="shared" si="363"/>
        <v>251.0533333333334</v>
      </c>
      <c r="X1959" s="112">
        <f t="shared" si="364"/>
        <v>251053.3333333334</v>
      </c>
      <c r="Y1959" s="111"/>
      <c r="Z1959" s="110">
        <f t="shared" si="372"/>
        <v>33</v>
      </c>
      <c r="AA1959" s="109">
        <f t="shared" si="365"/>
        <v>49.550000000000004</v>
      </c>
      <c r="AB1959" s="109">
        <f t="shared" si="366"/>
        <v>49550.000000000007</v>
      </c>
      <c r="AC1959" s="108">
        <f t="shared" si="367"/>
        <v>941.45</v>
      </c>
      <c r="AD1959" s="107">
        <f t="shared" si="368"/>
        <v>2.2222222222222223E-2</v>
      </c>
      <c r="AE1959" s="106">
        <f t="shared" si="369"/>
        <v>20.921111111111113</v>
      </c>
      <c r="AF1959" s="105">
        <f t="shared" si="370"/>
        <v>271.97444444444449</v>
      </c>
      <c r="AG1959" s="105">
        <f t="shared" si="371"/>
        <v>719.02555555555546</v>
      </c>
    </row>
    <row r="1960" spans="1:33" s="88" customFormat="1" x14ac:dyDescent="0.35">
      <c r="A1960" s="21">
        <v>10141103</v>
      </c>
      <c r="B1960" s="115" t="s">
        <v>1665</v>
      </c>
      <c r="C1960" s="183" t="s">
        <v>710</v>
      </c>
      <c r="D1960" s="61" t="s">
        <v>11848</v>
      </c>
      <c r="E1960" s="114" t="str">
        <f t="shared" si="361"/>
        <v>TRANSFORMADOR MARCA: LICHINGA PTS1072</v>
      </c>
      <c r="F1960" s="21"/>
      <c r="G1960" s="178" t="s">
        <v>158</v>
      </c>
      <c r="H1960" s="178" t="s">
        <v>158</v>
      </c>
      <c r="I1960" s="215" t="s">
        <v>6465</v>
      </c>
      <c r="J1960" s="21"/>
      <c r="K1960" s="124" t="s">
        <v>11847</v>
      </c>
      <c r="L1960" s="124" t="s">
        <v>11846</v>
      </c>
      <c r="M1960" s="199">
        <v>200</v>
      </c>
      <c r="N1960" s="161" t="s">
        <v>19</v>
      </c>
      <c r="O1960" s="21" t="s">
        <v>362</v>
      </c>
      <c r="P1960" s="57">
        <v>3</v>
      </c>
      <c r="Q1960" s="21">
        <v>2005</v>
      </c>
      <c r="R1960" s="21"/>
      <c r="S1960" s="21"/>
      <c r="T1960" s="116">
        <v>991</v>
      </c>
      <c r="U1960" s="111">
        <v>45</v>
      </c>
      <c r="V1960" s="113">
        <f t="shared" si="362"/>
        <v>739.9466666666666</v>
      </c>
      <c r="W1960" s="113">
        <f t="shared" si="363"/>
        <v>251.0533333333334</v>
      </c>
      <c r="X1960" s="112">
        <f t="shared" si="364"/>
        <v>251053.3333333334</v>
      </c>
      <c r="Y1960" s="111"/>
      <c r="Z1960" s="110">
        <f t="shared" si="372"/>
        <v>33</v>
      </c>
      <c r="AA1960" s="109">
        <f t="shared" si="365"/>
        <v>49.550000000000004</v>
      </c>
      <c r="AB1960" s="109">
        <f t="shared" si="366"/>
        <v>49550.000000000007</v>
      </c>
      <c r="AC1960" s="108">
        <f t="shared" si="367"/>
        <v>941.45</v>
      </c>
      <c r="AD1960" s="107">
        <f t="shared" si="368"/>
        <v>2.2222222222222223E-2</v>
      </c>
      <c r="AE1960" s="106">
        <f t="shared" si="369"/>
        <v>20.921111111111113</v>
      </c>
      <c r="AF1960" s="105">
        <f t="shared" si="370"/>
        <v>271.97444444444449</v>
      </c>
      <c r="AG1960" s="105">
        <f t="shared" si="371"/>
        <v>719.02555555555546</v>
      </c>
    </row>
    <row r="1961" spans="1:33" s="88" customFormat="1" x14ac:dyDescent="0.35">
      <c r="A1961" s="21">
        <v>10141103</v>
      </c>
      <c r="B1961" s="115" t="s">
        <v>1665</v>
      </c>
      <c r="C1961" s="183" t="s">
        <v>710</v>
      </c>
      <c r="D1961" s="61" t="s">
        <v>11845</v>
      </c>
      <c r="E1961" s="114" t="str">
        <f t="shared" si="361"/>
        <v>TRANSFORMADOR MARCA: LICHINGA PTS1074</v>
      </c>
      <c r="F1961" s="21"/>
      <c r="G1961" s="178" t="s">
        <v>158</v>
      </c>
      <c r="H1961" s="178" t="s">
        <v>158</v>
      </c>
      <c r="I1961" s="215" t="s">
        <v>11844</v>
      </c>
      <c r="J1961" s="21"/>
      <c r="K1961" s="124" t="s">
        <v>11843</v>
      </c>
      <c r="L1961" s="124" t="s">
        <v>11842</v>
      </c>
      <c r="M1961" s="199">
        <v>200</v>
      </c>
      <c r="N1961" s="161" t="s">
        <v>19</v>
      </c>
      <c r="O1961" s="21" t="s">
        <v>362</v>
      </c>
      <c r="P1961" s="57">
        <v>3</v>
      </c>
      <c r="Q1961" s="21">
        <v>2005</v>
      </c>
      <c r="R1961" s="21"/>
      <c r="S1961" s="21"/>
      <c r="T1961" s="116">
        <v>991</v>
      </c>
      <c r="U1961" s="111">
        <v>45</v>
      </c>
      <c r="V1961" s="113">
        <f t="shared" si="362"/>
        <v>739.9466666666666</v>
      </c>
      <c r="W1961" s="113">
        <f t="shared" si="363"/>
        <v>251.0533333333334</v>
      </c>
      <c r="X1961" s="112">
        <f t="shared" si="364"/>
        <v>251053.3333333334</v>
      </c>
      <c r="Y1961" s="111"/>
      <c r="Z1961" s="110">
        <f t="shared" si="372"/>
        <v>33</v>
      </c>
      <c r="AA1961" s="109">
        <f t="shared" si="365"/>
        <v>49.550000000000004</v>
      </c>
      <c r="AB1961" s="109">
        <f t="shared" si="366"/>
        <v>49550.000000000007</v>
      </c>
      <c r="AC1961" s="108">
        <f t="shared" si="367"/>
        <v>941.45</v>
      </c>
      <c r="AD1961" s="107">
        <f t="shared" si="368"/>
        <v>2.2222222222222223E-2</v>
      </c>
      <c r="AE1961" s="106">
        <f t="shared" si="369"/>
        <v>20.921111111111113</v>
      </c>
      <c r="AF1961" s="105">
        <f t="shared" si="370"/>
        <v>271.97444444444449</v>
      </c>
      <c r="AG1961" s="105">
        <f t="shared" si="371"/>
        <v>719.02555555555546</v>
      </c>
    </row>
    <row r="1962" spans="1:33" s="88" customFormat="1" x14ac:dyDescent="0.35">
      <c r="A1962" s="21">
        <v>10141103</v>
      </c>
      <c r="B1962" s="115" t="s">
        <v>1665</v>
      </c>
      <c r="C1962" s="183" t="s">
        <v>710</v>
      </c>
      <c r="D1962" s="61" t="s">
        <v>11841</v>
      </c>
      <c r="E1962" s="114" t="str">
        <f t="shared" si="361"/>
        <v>TRANSFORMADOR MARCA: LICHINGA PTS1076</v>
      </c>
      <c r="F1962" s="21"/>
      <c r="G1962" s="178" t="s">
        <v>158</v>
      </c>
      <c r="H1962" s="178" t="s">
        <v>158</v>
      </c>
      <c r="I1962" s="202" t="s">
        <v>6449</v>
      </c>
      <c r="J1962" s="21"/>
      <c r="K1962" s="161" t="s">
        <v>11840</v>
      </c>
      <c r="L1962" s="124" t="s">
        <v>11839</v>
      </c>
      <c r="M1962" s="163">
        <v>160</v>
      </c>
      <c r="N1962" s="161" t="s">
        <v>19</v>
      </c>
      <c r="O1962" s="21" t="s">
        <v>362</v>
      </c>
      <c r="P1962" s="57">
        <v>3</v>
      </c>
      <c r="Q1962" s="21">
        <v>2005</v>
      </c>
      <c r="R1962" s="21"/>
      <c r="S1962" s="21"/>
      <c r="T1962" s="116">
        <v>991</v>
      </c>
      <c r="U1962" s="111">
        <v>45</v>
      </c>
      <c r="V1962" s="113">
        <f t="shared" si="362"/>
        <v>739.9466666666666</v>
      </c>
      <c r="W1962" s="113">
        <f t="shared" si="363"/>
        <v>251.0533333333334</v>
      </c>
      <c r="X1962" s="112">
        <f t="shared" si="364"/>
        <v>251053.3333333334</v>
      </c>
      <c r="Y1962" s="111"/>
      <c r="Z1962" s="110">
        <f t="shared" si="372"/>
        <v>33</v>
      </c>
      <c r="AA1962" s="109">
        <f t="shared" si="365"/>
        <v>49.550000000000004</v>
      </c>
      <c r="AB1962" s="109">
        <f t="shared" si="366"/>
        <v>49550.000000000007</v>
      </c>
      <c r="AC1962" s="108">
        <f t="shared" si="367"/>
        <v>941.45</v>
      </c>
      <c r="AD1962" s="107">
        <f t="shared" si="368"/>
        <v>2.2222222222222223E-2</v>
      </c>
      <c r="AE1962" s="106">
        <f t="shared" si="369"/>
        <v>20.921111111111113</v>
      </c>
      <c r="AF1962" s="105">
        <f t="shared" si="370"/>
        <v>271.97444444444449</v>
      </c>
      <c r="AG1962" s="105">
        <f t="shared" si="371"/>
        <v>719.02555555555546</v>
      </c>
    </row>
    <row r="1963" spans="1:33" s="88" customFormat="1" x14ac:dyDescent="0.35">
      <c r="A1963" s="21">
        <v>10141103</v>
      </c>
      <c r="B1963" s="115" t="s">
        <v>1665</v>
      </c>
      <c r="C1963" s="183" t="s">
        <v>710</v>
      </c>
      <c r="D1963" s="61" t="s">
        <v>11837</v>
      </c>
      <c r="E1963" s="114" t="str">
        <f t="shared" si="361"/>
        <v>TRANSFORMADOR MARCA: LICHINGA PTS1078</v>
      </c>
      <c r="F1963" s="21"/>
      <c r="G1963" s="178" t="s">
        <v>158</v>
      </c>
      <c r="H1963" s="178" t="s">
        <v>158</v>
      </c>
      <c r="I1963" s="61" t="s">
        <v>10665</v>
      </c>
      <c r="J1963" s="21"/>
      <c r="K1963" s="121" t="s">
        <v>11836</v>
      </c>
      <c r="L1963" s="124" t="s">
        <v>11835</v>
      </c>
      <c r="M1963" s="61">
        <v>100</v>
      </c>
      <c r="N1963" s="161" t="s">
        <v>619</v>
      </c>
      <c r="O1963" s="21" t="s">
        <v>362</v>
      </c>
      <c r="P1963" s="57">
        <v>3</v>
      </c>
      <c r="Q1963" s="21">
        <v>2005</v>
      </c>
      <c r="R1963" s="21"/>
      <c r="S1963" s="21"/>
      <c r="T1963" s="116">
        <v>445</v>
      </c>
      <c r="U1963" s="111">
        <v>45</v>
      </c>
      <c r="V1963" s="113">
        <f t="shared" si="362"/>
        <v>332.26666666666665</v>
      </c>
      <c r="W1963" s="113">
        <f t="shared" si="363"/>
        <v>112.73333333333335</v>
      </c>
      <c r="X1963" s="112">
        <f t="shared" si="364"/>
        <v>112733.33333333334</v>
      </c>
      <c r="Y1963" s="111"/>
      <c r="Z1963" s="110">
        <f t="shared" si="372"/>
        <v>33</v>
      </c>
      <c r="AA1963" s="109">
        <f t="shared" si="365"/>
        <v>22.25</v>
      </c>
      <c r="AB1963" s="109">
        <f t="shared" si="366"/>
        <v>22250</v>
      </c>
      <c r="AC1963" s="108">
        <f t="shared" si="367"/>
        <v>422.75</v>
      </c>
      <c r="AD1963" s="107">
        <f t="shared" si="368"/>
        <v>2.2222222222222223E-2</v>
      </c>
      <c r="AE1963" s="106">
        <f t="shared" si="369"/>
        <v>9.3944444444444439</v>
      </c>
      <c r="AF1963" s="105">
        <f t="shared" si="370"/>
        <v>122.12777777777779</v>
      </c>
      <c r="AG1963" s="105">
        <f t="shared" si="371"/>
        <v>322.87222222222221</v>
      </c>
    </row>
    <row r="1964" spans="1:33" s="88" customFormat="1" x14ac:dyDescent="0.35">
      <c r="A1964" s="21">
        <v>10141103</v>
      </c>
      <c r="B1964" s="115" t="s">
        <v>1665</v>
      </c>
      <c r="C1964" s="183" t="s">
        <v>710</v>
      </c>
      <c r="D1964" s="61" t="s">
        <v>11833</v>
      </c>
      <c r="E1964" s="114" t="str">
        <f t="shared" si="361"/>
        <v>TRANSFORMADOR MARCA: LICHINGA PTS1079</v>
      </c>
      <c r="F1964" s="21"/>
      <c r="G1964" s="178" t="s">
        <v>158</v>
      </c>
      <c r="H1964" s="178" t="s">
        <v>158</v>
      </c>
      <c r="I1964" s="201" t="s">
        <v>6529</v>
      </c>
      <c r="J1964" s="21"/>
      <c r="K1964" s="178" t="s">
        <v>11832</v>
      </c>
      <c r="L1964" s="124" t="s">
        <v>11831</v>
      </c>
      <c r="M1964" s="200">
        <v>315</v>
      </c>
      <c r="N1964" s="161" t="s">
        <v>19</v>
      </c>
      <c r="O1964" s="21" t="s">
        <v>362</v>
      </c>
      <c r="P1964" s="57">
        <v>3</v>
      </c>
      <c r="Q1964" s="21">
        <v>2005</v>
      </c>
      <c r="R1964" s="21"/>
      <c r="S1964" s="21"/>
      <c r="T1964" s="116">
        <v>1039</v>
      </c>
      <c r="U1964" s="111">
        <v>45</v>
      </c>
      <c r="V1964" s="113">
        <f t="shared" si="362"/>
        <v>775.78666666666663</v>
      </c>
      <c r="W1964" s="113">
        <f t="shared" si="363"/>
        <v>263.21333333333337</v>
      </c>
      <c r="X1964" s="112">
        <f t="shared" si="364"/>
        <v>263213.33333333337</v>
      </c>
      <c r="Y1964" s="111"/>
      <c r="Z1964" s="110">
        <f t="shared" si="372"/>
        <v>33</v>
      </c>
      <c r="AA1964" s="109">
        <f t="shared" si="365"/>
        <v>51.95</v>
      </c>
      <c r="AB1964" s="109">
        <f t="shared" si="366"/>
        <v>51950</v>
      </c>
      <c r="AC1964" s="108">
        <f t="shared" si="367"/>
        <v>987.05</v>
      </c>
      <c r="AD1964" s="107">
        <f t="shared" si="368"/>
        <v>2.2222222222222223E-2</v>
      </c>
      <c r="AE1964" s="106">
        <f t="shared" si="369"/>
        <v>21.934444444444445</v>
      </c>
      <c r="AF1964" s="105">
        <f t="shared" si="370"/>
        <v>285.14777777777783</v>
      </c>
      <c r="AG1964" s="105">
        <f t="shared" si="371"/>
        <v>753.85222222222217</v>
      </c>
    </row>
    <row r="1965" spans="1:33" s="88" customFormat="1" x14ac:dyDescent="0.35">
      <c r="A1965" s="21">
        <v>10141103</v>
      </c>
      <c r="B1965" s="115" t="s">
        <v>1665</v>
      </c>
      <c r="C1965" s="183" t="s">
        <v>710</v>
      </c>
      <c r="D1965" s="61" t="s">
        <v>11830</v>
      </c>
      <c r="E1965" s="114" t="str">
        <f t="shared" si="361"/>
        <v>TRANSFORMADOR MARCA: LICHINGA PTS1080</v>
      </c>
      <c r="F1965" s="21"/>
      <c r="G1965" s="178" t="s">
        <v>158</v>
      </c>
      <c r="H1965" s="178" t="s">
        <v>158</v>
      </c>
      <c r="I1965" s="201" t="s">
        <v>11829</v>
      </c>
      <c r="J1965" s="21"/>
      <c r="K1965" s="178" t="s">
        <v>11828</v>
      </c>
      <c r="L1965" s="124" t="s">
        <v>11827</v>
      </c>
      <c r="M1965" s="200">
        <v>250</v>
      </c>
      <c r="N1965" s="161" t="s">
        <v>619</v>
      </c>
      <c r="O1965" s="21" t="s">
        <v>362</v>
      </c>
      <c r="P1965" s="57">
        <v>3</v>
      </c>
      <c r="Q1965" s="21">
        <v>2005</v>
      </c>
      <c r="R1965" s="21"/>
      <c r="S1965" s="21"/>
      <c r="T1965" s="116">
        <v>840</v>
      </c>
      <c r="U1965" s="111">
        <v>45</v>
      </c>
      <c r="V1965" s="113">
        <f t="shared" si="362"/>
        <v>627.19999999999993</v>
      </c>
      <c r="W1965" s="113">
        <f t="shared" si="363"/>
        <v>212.80000000000007</v>
      </c>
      <c r="X1965" s="112">
        <f t="shared" si="364"/>
        <v>212800.00000000006</v>
      </c>
      <c r="Y1965" s="111"/>
      <c r="Z1965" s="110">
        <f t="shared" si="372"/>
        <v>33</v>
      </c>
      <c r="AA1965" s="109">
        <f t="shared" si="365"/>
        <v>42</v>
      </c>
      <c r="AB1965" s="109">
        <f t="shared" si="366"/>
        <v>42000</v>
      </c>
      <c r="AC1965" s="108">
        <f t="shared" si="367"/>
        <v>798</v>
      </c>
      <c r="AD1965" s="107">
        <f t="shared" si="368"/>
        <v>2.2222222222222223E-2</v>
      </c>
      <c r="AE1965" s="106">
        <f t="shared" si="369"/>
        <v>17.733333333333334</v>
      </c>
      <c r="AF1965" s="105">
        <f t="shared" si="370"/>
        <v>230.53333333333342</v>
      </c>
      <c r="AG1965" s="105">
        <f t="shared" si="371"/>
        <v>609.46666666666658</v>
      </c>
    </row>
    <row r="1966" spans="1:33" s="88" customFormat="1" x14ac:dyDescent="0.35">
      <c r="A1966" s="21">
        <v>10141103</v>
      </c>
      <c r="B1966" s="115" t="s">
        <v>1665</v>
      </c>
      <c r="C1966" s="183" t="s">
        <v>710</v>
      </c>
      <c r="D1966" s="61" t="s">
        <v>11826</v>
      </c>
      <c r="E1966" s="114" t="str">
        <f t="shared" si="361"/>
        <v>TRANSFORMADOR MARCA: LICHINGA PTS1082</v>
      </c>
      <c r="F1966" s="21"/>
      <c r="G1966" s="178" t="s">
        <v>158</v>
      </c>
      <c r="H1966" s="178" t="s">
        <v>158</v>
      </c>
      <c r="I1966" s="156" t="s">
        <v>11825</v>
      </c>
      <c r="J1966" s="21"/>
      <c r="K1966" s="142" t="s">
        <v>11824</v>
      </c>
      <c r="L1966" s="124" t="s">
        <v>11823</v>
      </c>
      <c r="M1966" s="156">
        <v>250</v>
      </c>
      <c r="N1966" s="161" t="s">
        <v>619</v>
      </c>
      <c r="O1966" s="21" t="s">
        <v>362</v>
      </c>
      <c r="P1966" s="57">
        <v>3</v>
      </c>
      <c r="Q1966" s="21">
        <v>2005</v>
      </c>
      <c r="R1966" s="21"/>
      <c r="S1966" s="21"/>
      <c r="T1966" s="116">
        <v>840</v>
      </c>
      <c r="U1966" s="111">
        <v>45</v>
      </c>
      <c r="V1966" s="113">
        <f t="shared" si="362"/>
        <v>627.19999999999993</v>
      </c>
      <c r="W1966" s="113">
        <f t="shared" si="363"/>
        <v>212.80000000000007</v>
      </c>
      <c r="X1966" s="112">
        <f t="shared" si="364"/>
        <v>212800.00000000006</v>
      </c>
      <c r="Y1966" s="111"/>
      <c r="Z1966" s="110">
        <f t="shared" si="372"/>
        <v>33</v>
      </c>
      <c r="AA1966" s="109">
        <f t="shared" si="365"/>
        <v>42</v>
      </c>
      <c r="AB1966" s="109">
        <f t="shared" si="366"/>
        <v>42000</v>
      </c>
      <c r="AC1966" s="108">
        <f t="shared" si="367"/>
        <v>798</v>
      </c>
      <c r="AD1966" s="107">
        <f t="shared" si="368"/>
        <v>2.2222222222222223E-2</v>
      </c>
      <c r="AE1966" s="106">
        <f t="shared" si="369"/>
        <v>17.733333333333334</v>
      </c>
      <c r="AF1966" s="105">
        <f t="shared" si="370"/>
        <v>230.53333333333342</v>
      </c>
      <c r="AG1966" s="105">
        <f t="shared" si="371"/>
        <v>609.46666666666658</v>
      </c>
    </row>
    <row r="1967" spans="1:33" s="88" customFormat="1" x14ac:dyDescent="0.35">
      <c r="A1967" s="21">
        <v>10141103</v>
      </c>
      <c r="B1967" s="115" t="s">
        <v>1665</v>
      </c>
      <c r="C1967" s="183" t="s">
        <v>710</v>
      </c>
      <c r="D1967" s="61" t="s">
        <v>11822</v>
      </c>
      <c r="E1967" s="114" t="str">
        <f t="shared" si="361"/>
        <v>TRANSFORMADOR MARCA: LICHINGA PTS1084</v>
      </c>
      <c r="F1967" s="21"/>
      <c r="G1967" s="178" t="s">
        <v>158</v>
      </c>
      <c r="H1967" s="178" t="s">
        <v>158</v>
      </c>
      <c r="I1967" s="178" t="s">
        <v>6449</v>
      </c>
      <c r="J1967" s="21"/>
      <c r="K1967" s="161" t="s">
        <v>11821</v>
      </c>
      <c r="L1967" s="124" t="s">
        <v>11820</v>
      </c>
      <c r="M1967" s="161">
        <v>160</v>
      </c>
      <c r="N1967" s="161" t="s">
        <v>619</v>
      </c>
      <c r="O1967" s="21" t="s">
        <v>362</v>
      </c>
      <c r="P1967" s="57">
        <v>3</v>
      </c>
      <c r="Q1967" s="21">
        <v>2005</v>
      </c>
      <c r="R1967" s="21"/>
      <c r="S1967" s="21"/>
      <c r="T1967" s="116">
        <v>572</v>
      </c>
      <c r="U1967" s="111">
        <v>45</v>
      </c>
      <c r="V1967" s="113">
        <f t="shared" si="362"/>
        <v>427.09333333333331</v>
      </c>
      <c r="W1967" s="113">
        <f t="shared" si="363"/>
        <v>144.90666666666669</v>
      </c>
      <c r="X1967" s="112">
        <f t="shared" si="364"/>
        <v>144906.66666666669</v>
      </c>
      <c r="Y1967" s="111"/>
      <c r="Z1967" s="110">
        <f t="shared" si="372"/>
        <v>33</v>
      </c>
      <c r="AA1967" s="109">
        <f t="shared" si="365"/>
        <v>28.6</v>
      </c>
      <c r="AB1967" s="109">
        <f t="shared" si="366"/>
        <v>28600</v>
      </c>
      <c r="AC1967" s="108">
        <f t="shared" si="367"/>
        <v>543.4</v>
      </c>
      <c r="AD1967" s="107">
        <f t="shared" si="368"/>
        <v>2.2222222222222223E-2</v>
      </c>
      <c r="AE1967" s="106">
        <f t="shared" si="369"/>
        <v>12.075555555555555</v>
      </c>
      <c r="AF1967" s="105">
        <f t="shared" si="370"/>
        <v>156.98222222222225</v>
      </c>
      <c r="AG1967" s="105">
        <f t="shared" si="371"/>
        <v>415.01777777777772</v>
      </c>
    </row>
    <row r="1968" spans="1:33" s="88" customFormat="1" x14ac:dyDescent="0.35">
      <c r="A1968" s="21">
        <v>10141103</v>
      </c>
      <c r="B1968" s="115" t="s">
        <v>1665</v>
      </c>
      <c r="C1968" s="183" t="s">
        <v>710</v>
      </c>
      <c r="D1968" s="121" t="s">
        <v>11819</v>
      </c>
      <c r="E1968" s="114" t="str">
        <f t="shared" si="361"/>
        <v>TRANSFORMADOR MARCA: LICHINGA EG PTS5001</v>
      </c>
      <c r="F1968" s="21"/>
      <c r="G1968" s="178" t="s">
        <v>158</v>
      </c>
      <c r="H1968" s="121" t="s">
        <v>11690</v>
      </c>
      <c r="I1968" s="61" t="s">
        <v>11818</v>
      </c>
      <c r="J1968" s="21"/>
      <c r="K1968" s="124" t="s">
        <v>11817</v>
      </c>
      <c r="L1968" s="124" t="s">
        <v>11816</v>
      </c>
      <c r="M1968" s="61">
        <v>160</v>
      </c>
      <c r="N1968" s="161" t="s">
        <v>19</v>
      </c>
      <c r="O1968" s="21" t="s">
        <v>362</v>
      </c>
      <c r="P1968" s="21">
        <v>3</v>
      </c>
      <c r="Q1968" s="21">
        <v>2005</v>
      </c>
      <c r="R1968" s="21"/>
      <c r="S1968" s="21"/>
      <c r="T1968" s="116">
        <v>991</v>
      </c>
      <c r="U1968" s="111">
        <v>45</v>
      </c>
      <c r="V1968" s="113">
        <f t="shared" si="362"/>
        <v>739.9466666666666</v>
      </c>
      <c r="W1968" s="113">
        <f t="shared" si="363"/>
        <v>251.0533333333334</v>
      </c>
      <c r="X1968" s="112">
        <f t="shared" si="364"/>
        <v>251053.3333333334</v>
      </c>
      <c r="Y1968" s="111"/>
      <c r="Z1968" s="110">
        <f t="shared" si="372"/>
        <v>33</v>
      </c>
      <c r="AA1968" s="109">
        <f t="shared" si="365"/>
        <v>49.550000000000004</v>
      </c>
      <c r="AB1968" s="109">
        <f t="shared" si="366"/>
        <v>49550.000000000007</v>
      </c>
      <c r="AC1968" s="108">
        <f t="shared" si="367"/>
        <v>941.45</v>
      </c>
      <c r="AD1968" s="107">
        <f t="shared" si="368"/>
        <v>2.2222222222222223E-2</v>
      </c>
      <c r="AE1968" s="106">
        <f t="shared" si="369"/>
        <v>20.921111111111113</v>
      </c>
      <c r="AF1968" s="105">
        <f t="shared" si="370"/>
        <v>271.97444444444449</v>
      </c>
      <c r="AG1968" s="105">
        <f t="shared" si="371"/>
        <v>719.02555555555546</v>
      </c>
    </row>
    <row r="1969" spans="1:33" s="88" customFormat="1" x14ac:dyDescent="0.35">
      <c r="A1969" s="21">
        <v>10141103</v>
      </c>
      <c r="B1969" s="115" t="s">
        <v>1665</v>
      </c>
      <c r="C1969" s="183" t="s">
        <v>710</v>
      </c>
      <c r="D1969" s="121" t="s">
        <v>11815</v>
      </c>
      <c r="E1969" s="114" t="str">
        <f t="shared" si="361"/>
        <v>TRANSFORMADOR MARCA: LICHINGA EG PTS5002</v>
      </c>
      <c r="F1969" s="21"/>
      <c r="G1969" s="178" t="s">
        <v>158</v>
      </c>
      <c r="H1969" s="121" t="s">
        <v>11690</v>
      </c>
      <c r="I1969" s="61" t="s">
        <v>11814</v>
      </c>
      <c r="J1969" s="21"/>
      <c r="K1969" s="124" t="s">
        <v>11813</v>
      </c>
      <c r="L1969" s="124" t="s">
        <v>11812</v>
      </c>
      <c r="M1969" s="61">
        <v>315</v>
      </c>
      <c r="N1969" s="161" t="s">
        <v>19</v>
      </c>
      <c r="O1969" s="21" t="s">
        <v>362</v>
      </c>
      <c r="P1969" s="21">
        <v>3</v>
      </c>
      <c r="Q1969" s="21">
        <v>2005</v>
      </c>
      <c r="R1969" s="21"/>
      <c r="S1969" s="21"/>
      <c r="T1969" s="116">
        <v>1039</v>
      </c>
      <c r="U1969" s="111">
        <v>45</v>
      </c>
      <c r="V1969" s="113">
        <f t="shared" si="362"/>
        <v>775.78666666666663</v>
      </c>
      <c r="W1969" s="113">
        <f t="shared" si="363"/>
        <v>263.21333333333337</v>
      </c>
      <c r="X1969" s="112">
        <f t="shared" si="364"/>
        <v>263213.33333333337</v>
      </c>
      <c r="Y1969" s="111"/>
      <c r="Z1969" s="110">
        <f t="shared" si="372"/>
        <v>33</v>
      </c>
      <c r="AA1969" s="109">
        <f t="shared" si="365"/>
        <v>51.95</v>
      </c>
      <c r="AB1969" s="109">
        <f t="shared" si="366"/>
        <v>51950</v>
      </c>
      <c r="AC1969" s="108">
        <f t="shared" si="367"/>
        <v>987.05</v>
      </c>
      <c r="AD1969" s="107">
        <f t="shared" si="368"/>
        <v>2.2222222222222223E-2</v>
      </c>
      <c r="AE1969" s="106">
        <f t="shared" si="369"/>
        <v>21.934444444444445</v>
      </c>
      <c r="AF1969" s="105">
        <f t="shared" si="370"/>
        <v>285.14777777777783</v>
      </c>
      <c r="AG1969" s="105">
        <f t="shared" si="371"/>
        <v>753.85222222222217</v>
      </c>
    </row>
    <row r="1970" spans="1:33" s="88" customFormat="1" x14ac:dyDescent="0.35">
      <c r="A1970" s="21">
        <v>10141103</v>
      </c>
      <c r="B1970" s="115" t="s">
        <v>1665</v>
      </c>
      <c r="C1970" s="183" t="s">
        <v>710</v>
      </c>
      <c r="D1970" s="121" t="s">
        <v>11810</v>
      </c>
      <c r="E1970" s="114" t="str">
        <f t="shared" si="361"/>
        <v>TRANSFORMADOR MARCA: LICHINGA EG PTS5003</v>
      </c>
      <c r="F1970" s="21"/>
      <c r="G1970" s="178" t="s">
        <v>158</v>
      </c>
      <c r="H1970" s="121" t="s">
        <v>11690</v>
      </c>
      <c r="I1970" s="61" t="s">
        <v>11809</v>
      </c>
      <c r="J1970" s="21"/>
      <c r="K1970" s="124" t="s">
        <v>11808</v>
      </c>
      <c r="L1970" s="124" t="s">
        <v>11807</v>
      </c>
      <c r="M1970" s="21">
        <v>160</v>
      </c>
      <c r="N1970" s="161" t="s">
        <v>19</v>
      </c>
      <c r="O1970" s="21" t="s">
        <v>362</v>
      </c>
      <c r="P1970" s="21">
        <v>3</v>
      </c>
      <c r="Q1970" s="21">
        <v>2005</v>
      </c>
      <c r="R1970" s="21"/>
      <c r="S1970" s="21"/>
      <c r="T1970" s="116">
        <v>991</v>
      </c>
      <c r="U1970" s="111">
        <v>45</v>
      </c>
      <c r="V1970" s="113">
        <f t="shared" si="362"/>
        <v>739.9466666666666</v>
      </c>
      <c r="W1970" s="113">
        <f t="shared" si="363"/>
        <v>251.0533333333334</v>
      </c>
      <c r="X1970" s="112">
        <f t="shared" si="364"/>
        <v>251053.3333333334</v>
      </c>
      <c r="Y1970" s="111"/>
      <c r="Z1970" s="110">
        <f t="shared" si="372"/>
        <v>33</v>
      </c>
      <c r="AA1970" s="109">
        <f t="shared" si="365"/>
        <v>49.550000000000004</v>
      </c>
      <c r="AB1970" s="109">
        <f t="shared" si="366"/>
        <v>49550.000000000007</v>
      </c>
      <c r="AC1970" s="108">
        <f t="shared" si="367"/>
        <v>941.45</v>
      </c>
      <c r="AD1970" s="107">
        <f t="shared" si="368"/>
        <v>2.2222222222222223E-2</v>
      </c>
      <c r="AE1970" s="106">
        <f t="shared" si="369"/>
        <v>20.921111111111113</v>
      </c>
      <c r="AF1970" s="105">
        <f t="shared" si="370"/>
        <v>271.97444444444449</v>
      </c>
      <c r="AG1970" s="105">
        <f t="shared" si="371"/>
        <v>719.02555555555546</v>
      </c>
    </row>
    <row r="1971" spans="1:33" s="88" customFormat="1" x14ac:dyDescent="0.35">
      <c r="A1971" s="21">
        <v>10141103</v>
      </c>
      <c r="B1971" s="115" t="s">
        <v>1665</v>
      </c>
      <c r="C1971" s="183" t="s">
        <v>710</v>
      </c>
      <c r="D1971" s="121" t="s">
        <v>11805</v>
      </c>
      <c r="E1971" s="114" t="str">
        <f t="shared" si="361"/>
        <v>TRANSFORMADOR MARCA: LICHINGA EG PTS5004</v>
      </c>
      <c r="F1971" s="21"/>
      <c r="G1971" s="178" t="s">
        <v>158</v>
      </c>
      <c r="H1971" s="121" t="s">
        <v>11690</v>
      </c>
      <c r="I1971" s="61" t="s">
        <v>11804</v>
      </c>
      <c r="J1971" s="21"/>
      <c r="K1971" s="124" t="s">
        <v>11803</v>
      </c>
      <c r="L1971" s="124" t="s">
        <v>11802</v>
      </c>
      <c r="M1971" s="21">
        <v>250</v>
      </c>
      <c r="N1971" s="161" t="s">
        <v>19</v>
      </c>
      <c r="O1971" s="21" t="s">
        <v>362</v>
      </c>
      <c r="P1971" s="21">
        <v>3</v>
      </c>
      <c r="Q1971" s="21">
        <v>2005</v>
      </c>
      <c r="R1971" s="21"/>
      <c r="S1971" s="21"/>
      <c r="T1971" s="116">
        <v>991</v>
      </c>
      <c r="U1971" s="111">
        <v>45</v>
      </c>
      <c r="V1971" s="113">
        <f t="shared" si="362"/>
        <v>739.9466666666666</v>
      </c>
      <c r="W1971" s="113">
        <f t="shared" si="363"/>
        <v>251.0533333333334</v>
      </c>
      <c r="X1971" s="112">
        <f t="shared" si="364"/>
        <v>251053.3333333334</v>
      </c>
      <c r="Y1971" s="111"/>
      <c r="Z1971" s="110">
        <f t="shared" si="372"/>
        <v>33</v>
      </c>
      <c r="AA1971" s="109">
        <f t="shared" si="365"/>
        <v>49.550000000000004</v>
      </c>
      <c r="AB1971" s="109">
        <f t="shared" si="366"/>
        <v>49550.000000000007</v>
      </c>
      <c r="AC1971" s="108">
        <f t="shared" si="367"/>
        <v>941.45</v>
      </c>
      <c r="AD1971" s="107">
        <f t="shared" si="368"/>
        <v>2.2222222222222223E-2</v>
      </c>
      <c r="AE1971" s="106">
        <f t="shared" si="369"/>
        <v>20.921111111111113</v>
      </c>
      <c r="AF1971" s="105">
        <f t="shared" si="370"/>
        <v>271.97444444444449</v>
      </c>
      <c r="AG1971" s="105">
        <f t="shared" si="371"/>
        <v>719.02555555555546</v>
      </c>
    </row>
    <row r="1972" spans="1:33" s="88" customFormat="1" x14ac:dyDescent="0.35">
      <c r="A1972" s="21">
        <v>10141103</v>
      </c>
      <c r="B1972" s="115" t="s">
        <v>1665</v>
      </c>
      <c r="C1972" s="183" t="s">
        <v>710</v>
      </c>
      <c r="D1972" s="121" t="s">
        <v>11800</v>
      </c>
      <c r="E1972" s="114" t="str">
        <f t="shared" si="361"/>
        <v>TRANSFORMADOR MARCA: LICHINGA EG PTS5005</v>
      </c>
      <c r="F1972" s="21"/>
      <c r="G1972" s="178" t="s">
        <v>158</v>
      </c>
      <c r="H1972" s="121" t="s">
        <v>11690</v>
      </c>
      <c r="I1972" s="61" t="s">
        <v>11799</v>
      </c>
      <c r="J1972" s="21"/>
      <c r="K1972" s="124" t="s">
        <v>11798</v>
      </c>
      <c r="L1972" s="124" t="s">
        <v>11797</v>
      </c>
      <c r="M1972" s="21">
        <v>200</v>
      </c>
      <c r="N1972" s="161" t="s">
        <v>19</v>
      </c>
      <c r="O1972" s="21" t="s">
        <v>362</v>
      </c>
      <c r="P1972" s="21">
        <v>3</v>
      </c>
      <c r="Q1972" s="21">
        <v>2005</v>
      </c>
      <c r="R1972" s="21"/>
      <c r="S1972" s="21"/>
      <c r="T1972" s="116">
        <v>991</v>
      </c>
      <c r="U1972" s="111">
        <v>45</v>
      </c>
      <c r="V1972" s="113">
        <f t="shared" si="362"/>
        <v>739.9466666666666</v>
      </c>
      <c r="W1972" s="113">
        <f t="shared" si="363"/>
        <v>251.0533333333334</v>
      </c>
      <c r="X1972" s="112">
        <f t="shared" si="364"/>
        <v>251053.3333333334</v>
      </c>
      <c r="Y1972" s="111"/>
      <c r="Z1972" s="110">
        <f t="shared" si="372"/>
        <v>33</v>
      </c>
      <c r="AA1972" s="109">
        <f t="shared" si="365"/>
        <v>49.550000000000004</v>
      </c>
      <c r="AB1972" s="109">
        <f t="shared" si="366"/>
        <v>49550.000000000007</v>
      </c>
      <c r="AC1972" s="108">
        <f t="shared" si="367"/>
        <v>941.45</v>
      </c>
      <c r="AD1972" s="107">
        <f t="shared" si="368"/>
        <v>2.2222222222222223E-2</v>
      </c>
      <c r="AE1972" s="106">
        <f t="shared" si="369"/>
        <v>20.921111111111113</v>
      </c>
      <c r="AF1972" s="105">
        <f t="shared" si="370"/>
        <v>271.97444444444449</v>
      </c>
      <c r="AG1972" s="105">
        <f t="shared" si="371"/>
        <v>719.02555555555546</v>
      </c>
    </row>
    <row r="1973" spans="1:33" s="88" customFormat="1" x14ac:dyDescent="0.35">
      <c r="A1973" s="21">
        <v>10141103</v>
      </c>
      <c r="B1973" s="115" t="s">
        <v>1665</v>
      </c>
      <c r="C1973" s="183" t="s">
        <v>710</v>
      </c>
      <c r="D1973" s="121" t="s">
        <v>11796</v>
      </c>
      <c r="E1973" s="114" t="str">
        <f t="shared" si="361"/>
        <v>TRANSFORMADOR MARCA: LICHINGA EG PTS5006</v>
      </c>
      <c r="F1973" s="21"/>
      <c r="G1973" s="178" t="s">
        <v>158</v>
      </c>
      <c r="H1973" s="121" t="s">
        <v>11690</v>
      </c>
      <c r="I1973" s="61" t="s">
        <v>11795</v>
      </c>
      <c r="J1973" s="21"/>
      <c r="K1973" s="124" t="s">
        <v>11794</v>
      </c>
      <c r="L1973" s="124" t="s">
        <v>11793</v>
      </c>
      <c r="M1973" s="21">
        <v>160</v>
      </c>
      <c r="N1973" s="161" t="s">
        <v>19</v>
      </c>
      <c r="O1973" s="21" t="s">
        <v>362</v>
      </c>
      <c r="P1973" s="21">
        <v>3</v>
      </c>
      <c r="Q1973" s="21">
        <v>2005</v>
      </c>
      <c r="R1973" s="21"/>
      <c r="S1973" s="21"/>
      <c r="T1973" s="116">
        <v>991</v>
      </c>
      <c r="U1973" s="111">
        <v>45</v>
      </c>
      <c r="V1973" s="113">
        <f t="shared" si="362"/>
        <v>739.9466666666666</v>
      </c>
      <c r="W1973" s="113">
        <f t="shared" si="363"/>
        <v>251.0533333333334</v>
      </c>
      <c r="X1973" s="112">
        <f t="shared" si="364"/>
        <v>251053.3333333334</v>
      </c>
      <c r="Y1973" s="111"/>
      <c r="Z1973" s="110">
        <f t="shared" si="372"/>
        <v>33</v>
      </c>
      <c r="AA1973" s="109">
        <f t="shared" si="365"/>
        <v>49.550000000000004</v>
      </c>
      <c r="AB1973" s="109">
        <f t="shared" si="366"/>
        <v>49550.000000000007</v>
      </c>
      <c r="AC1973" s="108">
        <f t="shared" si="367"/>
        <v>941.45</v>
      </c>
      <c r="AD1973" s="107">
        <f t="shared" si="368"/>
        <v>2.2222222222222223E-2</v>
      </c>
      <c r="AE1973" s="106">
        <f t="shared" si="369"/>
        <v>20.921111111111113</v>
      </c>
      <c r="AF1973" s="105">
        <f t="shared" si="370"/>
        <v>271.97444444444449</v>
      </c>
      <c r="AG1973" s="105">
        <f t="shared" si="371"/>
        <v>719.02555555555546</v>
      </c>
    </row>
    <row r="1974" spans="1:33" s="88" customFormat="1" x14ac:dyDescent="0.35">
      <c r="A1974" s="21">
        <v>10141103</v>
      </c>
      <c r="B1974" s="115" t="s">
        <v>1665</v>
      </c>
      <c r="C1974" s="183" t="s">
        <v>710</v>
      </c>
      <c r="D1974" s="121" t="s">
        <v>11792</v>
      </c>
      <c r="E1974" s="114" t="str">
        <f t="shared" si="361"/>
        <v>TRANSFORMADOR MARCA: LICHINGA EG PTS5007</v>
      </c>
      <c r="F1974" s="21"/>
      <c r="G1974" s="178" t="s">
        <v>158</v>
      </c>
      <c r="H1974" s="121" t="s">
        <v>11690</v>
      </c>
      <c r="I1974" s="61" t="s">
        <v>11791</v>
      </c>
      <c r="J1974" s="21"/>
      <c r="K1974" s="124" t="s">
        <v>11790</v>
      </c>
      <c r="L1974" s="124" t="s">
        <v>11789</v>
      </c>
      <c r="M1974" s="21">
        <v>160</v>
      </c>
      <c r="N1974" s="161" t="s">
        <v>19</v>
      </c>
      <c r="O1974" s="21" t="s">
        <v>362</v>
      </c>
      <c r="P1974" s="21">
        <v>3</v>
      </c>
      <c r="Q1974" s="21">
        <v>2005</v>
      </c>
      <c r="R1974" s="21"/>
      <c r="S1974" s="21"/>
      <c r="T1974" s="116">
        <v>991</v>
      </c>
      <c r="U1974" s="111">
        <v>45</v>
      </c>
      <c r="V1974" s="113">
        <f t="shared" si="362"/>
        <v>739.9466666666666</v>
      </c>
      <c r="W1974" s="113">
        <f t="shared" si="363"/>
        <v>251.0533333333334</v>
      </c>
      <c r="X1974" s="112">
        <f t="shared" si="364"/>
        <v>251053.3333333334</v>
      </c>
      <c r="Y1974" s="111"/>
      <c r="Z1974" s="110">
        <f t="shared" si="372"/>
        <v>33</v>
      </c>
      <c r="AA1974" s="109">
        <f t="shared" si="365"/>
        <v>49.550000000000004</v>
      </c>
      <c r="AB1974" s="109">
        <f t="shared" si="366"/>
        <v>49550.000000000007</v>
      </c>
      <c r="AC1974" s="108">
        <f t="shared" si="367"/>
        <v>941.45</v>
      </c>
      <c r="AD1974" s="107">
        <f t="shared" si="368"/>
        <v>2.2222222222222223E-2</v>
      </c>
      <c r="AE1974" s="106">
        <f t="shared" si="369"/>
        <v>20.921111111111113</v>
      </c>
      <c r="AF1974" s="105">
        <f t="shared" si="370"/>
        <v>271.97444444444449</v>
      </c>
      <c r="AG1974" s="105">
        <f t="shared" si="371"/>
        <v>719.02555555555546</v>
      </c>
    </row>
    <row r="1975" spans="1:33" s="88" customFormat="1" x14ac:dyDescent="0.35">
      <c r="A1975" s="21">
        <v>10141103</v>
      </c>
      <c r="B1975" s="115" t="s">
        <v>1665</v>
      </c>
      <c r="C1975" s="183" t="s">
        <v>710</v>
      </c>
      <c r="D1975" s="121" t="s">
        <v>11788</v>
      </c>
      <c r="E1975" s="114" t="str">
        <f t="shared" si="361"/>
        <v>TRANSFORMADOR MARCA: LICHINGA EG PTS5008</v>
      </c>
      <c r="F1975" s="21"/>
      <c r="G1975" s="178" t="s">
        <v>158</v>
      </c>
      <c r="H1975" s="121" t="s">
        <v>11690</v>
      </c>
      <c r="I1975" s="61" t="s">
        <v>11787</v>
      </c>
      <c r="J1975" s="21"/>
      <c r="K1975" s="124" t="s">
        <v>11786</v>
      </c>
      <c r="L1975" s="124" t="s">
        <v>11785</v>
      </c>
      <c r="M1975" s="21">
        <v>160</v>
      </c>
      <c r="N1975" s="161" t="s">
        <v>19</v>
      </c>
      <c r="O1975" s="21" t="s">
        <v>362</v>
      </c>
      <c r="P1975" s="21">
        <v>3</v>
      </c>
      <c r="Q1975" s="21">
        <v>2005</v>
      </c>
      <c r="R1975" s="21"/>
      <c r="S1975" s="21"/>
      <c r="T1975" s="116">
        <v>991</v>
      </c>
      <c r="U1975" s="111">
        <v>45</v>
      </c>
      <c r="V1975" s="113">
        <f t="shared" si="362"/>
        <v>739.9466666666666</v>
      </c>
      <c r="W1975" s="113">
        <f t="shared" si="363"/>
        <v>251.0533333333334</v>
      </c>
      <c r="X1975" s="112">
        <f t="shared" si="364"/>
        <v>251053.3333333334</v>
      </c>
      <c r="Y1975" s="111"/>
      <c r="Z1975" s="110">
        <f t="shared" si="372"/>
        <v>33</v>
      </c>
      <c r="AA1975" s="109">
        <f t="shared" si="365"/>
        <v>49.550000000000004</v>
      </c>
      <c r="AB1975" s="109">
        <f t="shared" si="366"/>
        <v>49550.000000000007</v>
      </c>
      <c r="AC1975" s="108">
        <f t="shared" si="367"/>
        <v>941.45</v>
      </c>
      <c r="AD1975" s="107">
        <f t="shared" si="368"/>
        <v>2.2222222222222223E-2</v>
      </c>
      <c r="AE1975" s="106">
        <f t="shared" si="369"/>
        <v>20.921111111111113</v>
      </c>
      <c r="AF1975" s="105">
        <f t="shared" si="370"/>
        <v>271.97444444444449</v>
      </c>
      <c r="AG1975" s="105">
        <f t="shared" si="371"/>
        <v>719.02555555555546</v>
      </c>
    </row>
    <row r="1976" spans="1:33" s="88" customFormat="1" x14ac:dyDescent="0.35">
      <c r="A1976" s="21">
        <v>10141103</v>
      </c>
      <c r="B1976" s="115" t="s">
        <v>1665</v>
      </c>
      <c r="C1976" s="183" t="s">
        <v>710</v>
      </c>
      <c r="D1976" s="121" t="s">
        <v>11783</v>
      </c>
      <c r="E1976" s="114" t="str">
        <f t="shared" si="361"/>
        <v>TRANSFORMADOR MARCA: LICHINGA EG PTS5009</v>
      </c>
      <c r="F1976" s="21"/>
      <c r="G1976" s="178" t="s">
        <v>158</v>
      </c>
      <c r="H1976" s="121" t="s">
        <v>11690</v>
      </c>
      <c r="I1976" s="61" t="s">
        <v>11782</v>
      </c>
      <c r="J1976" s="21"/>
      <c r="K1976" s="124" t="s">
        <v>11781</v>
      </c>
      <c r="L1976" s="124" t="s">
        <v>11780</v>
      </c>
      <c r="M1976" s="21">
        <v>160</v>
      </c>
      <c r="N1976" s="161" t="s">
        <v>19</v>
      </c>
      <c r="O1976" s="21" t="s">
        <v>362</v>
      </c>
      <c r="P1976" s="21">
        <v>3</v>
      </c>
      <c r="Q1976" s="21">
        <v>2005</v>
      </c>
      <c r="R1976" s="21"/>
      <c r="S1976" s="21"/>
      <c r="T1976" s="116">
        <v>991</v>
      </c>
      <c r="U1976" s="111">
        <v>45</v>
      </c>
      <c r="V1976" s="113">
        <f t="shared" si="362"/>
        <v>739.9466666666666</v>
      </c>
      <c r="W1976" s="113">
        <f t="shared" si="363"/>
        <v>251.0533333333334</v>
      </c>
      <c r="X1976" s="112">
        <f t="shared" si="364"/>
        <v>251053.3333333334</v>
      </c>
      <c r="Y1976" s="111"/>
      <c r="Z1976" s="110">
        <f t="shared" si="372"/>
        <v>33</v>
      </c>
      <c r="AA1976" s="109">
        <f t="shared" si="365"/>
        <v>49.550000000000004</v>
      </c>
      <c r="AB1976" s="109">
        <f t="shared" si="366"/>
        <v>49550.000000000007</v>
      </c>
      <c r="AC1976" s="108">
        <f t="shared" si="367"/>
        <v>941.45</v>
      </c>
      <c r="AD1976" s="107">
        <f t="shared" si="368"/>
        <v>2.2222222222222223E-2</v>
      </c>
      <c r="AE1976" s="106">
        <f t="shared" si="369"/>
        <v>20.921111111111113</v>
      </c>
      <c r="AF1976" s="105">
        <f t="shared" si="370"/>
        <v>271.97444444444449</v>
      </c>
      <c r="AG1976" s="105">
        <f t="shared" si="371"/>
        <v>719.02555555555546</v>
      </c>
    </row>
    <row r="1977" spans="1:33" s="88" customFormat="1" x14ac:dyDescent="0.35">
      <c r="A1977" s="21">
        <v>10141103</v>
      </c>
      <c r="B1977" s="115" t="s">
        <v>1665</v>
      </c>
      <c r="C1977" s="183" t="s">
        <v>710</v>
      </c>
      <c r="D1977" s="121" t="s">
        <v>11778</v>
      </c>
      <c r="E1977" s="114" t="str">
        <f t="shared" si="361"/>
        <v>TRANSFORMADOR MARCA: LICHINGA EG PTS5010</v>
      </c>
      <c r="F1977" s="21"/>
      <c r="G1977" s="178" t="s">
        <v>158</v>
      </c>
      <c r="H1977" s="121" t="s">
        <v>11690</v>
      </c>
      <c r="I1977" s="61" t="s">
        <v>11777</v>
      </c>
      <c r="J1977" s="21"/>
      <c r="K1977" s="124" t="s">
        <v>11776</v>
      </c>
      <c r="L1977" s="124" t="s">
        <v>11775</v>
      </c>
      <c r="M1977" s="21">
        <v>160</v>
      </c>
      <c r="N1977" s="161" t="s">
        <v>19</v>
      </c>
      <c r="O1977" s="21" t="s">
        <v>362</v>
      </c>
      <c r="P1977" s="21">
        <v>3</v>
      </c>
      <c r="Q1977" s="21">
        <v>2005</v>
      </c>
      <c r="R1977" s="21"/>
      <c r="S1977" s="21"/>
      <c r="T1977" s="116">
        <v>991</v>
      </c>
      <c r="U1977" s="111">
        <v>45</v>
      </c>
      <c r="V1977" s="113">
        <f t="shared" si="362"/>
        <v>739.9466666666666</v>
      </c>
      <c r="W1977" s="113">
        <f t="shared" si="363"/>
        <v>251.0533333333334</v>
      </c>
      <c r="X1977" s="112">
        <f t="shared" si="364"/>
        <v>251053.3333333334</v>
      </c>
      <c r="Y1977" s="111"/>
      <c r="Z1977" s="110">
        <f t="shared" si="372"/>
        <v>33</v>
      </c>
      <c r="AA1977" s="109">
        <f t="shared" si="365"/>
        <v>49.550000000000004</v>
      </c>
      <c r="AB1977" s="109">
        <f t="shared" si="366"/>
        <v>49550.000000000007</v>
      </c>
      <c r="AC1977" s="108">
        <f t="shared" si="367"/>
        <v>941.45</v>
      </c>
      <c r="AD1977" s="107">
        <f t="shared" si="368"/>
        <v>2.2222222222222223E-2</v>
      </c>
      <c r="AE1977" s="106">
        <f t="shared" si="369"/>
        <v>20.921111111111113</v>
      </c>
      <c r="AF1977" s="105">
        <f t="shared" si="370"/>
        <v>271.97444444444449</v>
      </c>
      <c r="AG1977" s="105">
        <f t="shared" si="371"/>
        <v>719.02555555555546</v>
      </c>
    </row>
    <row r="1978" spans="1:33" s="88" customFormat="1" x14ac:dyDescent="0.35">
      <c r="A1978" s="21">
        <v>10141103</v>
      </c>
      <c r="B1978" s="115" t="s">
        <v>1665</v>
      </c>
      <c r="C1978" s="183" t="s">
        <v>710</v>
      </c>
      <c r="D1978" s="121" t="s">
        <v>11773</v>
      </c>
      <c r="E1978" s="114" t="str">
        <f t="shared" si="361"/>
        <v>TRANSFORMADOR MARCA: LICHINGA EG PTS5011</v>
      </c>
      <c r="F1978" s="21"/>
      <c r="G1978" s="178" t="s">
        <v>158</v>
      </c>
      <c r="H1978" s="121" t="s">
        <v>11690</v>
      </c>
      <c r="I1978" s="61" t="s">
        <v>11772</v>
      </c>
      <c r="J1978" s="21"/>
      <c r="K1978" s="124" t="s">
        <v>11771</v>
      </c>
      <c r="L1978" s="124" t="s">
        <v>11770</v>
      </c>
      <c r="M1978" s="21">
        <v>50</v>
      </c>
      <c r="N1978" s="161" t="s">
        <v>19</v>
      </c>
      <c r="O1978" s="21" t="s">
        <v>362</v>
      </c>
      <c r="P1978" s="21">
        <v>3</v>
      </c>
      <c r="Q1978" s="21">
        <v>2005</v>
      </c>
      <c r="R1978" s="21"/>
      <c r="S1978" s="21"/>
      <c r="T1978" s="116">
        <v>643</v>
      </c>
      <c r="U1978" s="111">
        <v>45</v>
      </c>
      <c r="V1978" s="113">
        <f t="shared" si="362"/>
        <v>480.10666666666663</v>
      </c>
      <c r="W1978" s="113">
        <f t="shared" si="363"/>
        <v>162.89333333333337</v>
      </c>
      <c r="X1978" s="112">
        <f t="shared" si="364"/>
        <v>162893.33333333337</v>
      </c>
      <c r="Y1978" s="111"/>
      <c r="Z1978" s="110">
        <f t="shared" si="372"/>
        <v>33</v>
      </c>
      <c r="AA1978" s="109">
        <f t="shared" si="365"/>
        <v>32.15</v>
      </c>
      <c r="AB1978" s="109">
        <f t="shared" si="366"/>
        <v>32150</v>
      </c>
      <c r="AC1978" s="108">
        <f t="shared" si="367"/>
        <v>610.85</v>
      </c>
      <c r="AD1978" s="107">
        <f t="shared" si="368"/>
        <v>2.2222222222222223E-2</v>
      </c>
      <c r="AE1978" s="106">
        <f t="shared" si="369"/>
        <v>13.574444444444445</v>
      </c>
      <c r="AF1978" s="105">
        <f t="shared" si="370"/>
        <v>176.46777777777783</v>
      </c>
      <c r="AG1978" s="105">
        <f t="shared" si="371"/>
        <v>466.53222222222217</v>
      </c>
    </row>
    <row r="1979" spans="1:33" s="88" customFormat="1" x14ac:dyDescent="0.35">
      <c r="A1979" s="21">
        <v>10141103</v>
      </c>
      <c r="B1979" s="115" t="s">
        <v>1665</v>
      </c>
      <c r="C1979" s="183" t="s">
        <v>710</v>
      </c>
      <c r="D1979" s="121" t="s">
        <v>11767</v>
      </c>
      <c r="E1979" s="114" t="str">
        <f t="shared" si="361"/>
        <v>TRANSFORMADOR MARCA: LICHINGA EG PTS5013</v>
      </c>
      <c r="F1979" s="21"/>
      <c r="G1979" s="178" t="s">
        <v>158</v>
      </c>
      <c r="H1979" s="121" t="s">
        <v>11690</v>
      </c>
      <c r="I1979" s="61" t="s">
        <v>11766</v>
      </c>
      <c r="J1979" s="21"/>
      <c r="K1979" s="124" t="s">
        <v>11765</v>
      </c>
      <c r="L1979" s="124" t="s">
        <v>11764</v>
      </c>
      <c r="M1979" s="21">
        <v>160</v>
      </c>
      <c r="N1979" s="161" t="s">
        <v>19</v>
      </c>
      <c r="O1979" s="21" t="s">
        <v>362</v>
      </c>
      <c r="P1979" s="21">
        <v>3</v>
      </c>
      <c r="Q1979" s="21">
        <v>2005</v>
      </c>
      <c r="R1979" s="21"/>
      <c r="S1979" s="21"/>
      <c r="T1979" s="116">
        <v>991</v>
      </c>
      <c r="U1979" s="111">
        <v>45</v>
      </c>
      <c r="V1979" s="113">
        <f t="shared" si="362"/>
        <v>739.9466666666666</v>
      </c>
      <c r="W1979" s="113">
        <f t="shared" si="363"/>
        <v>251.0533333333334</v>
      </c>
      <c r="X1979" s="112">
        <f t="shared" si="364"/>
        <v>251053.3333333334</v>
      </c>
      <c r="Y1979" s="111"/>
      <c r="Z1979" s="110">
        <f t="shared" si="372"/>
        <v>33</v>
      </c>
      <c r="AA1979" s="109">
        <f t="shared" si="365"/>
        <v>49.550000000000004</v>
      </c>
      <c r="AB1979" s="109">
        <f t="shared" si="366"/>
        <v>49550.000000000007</v>
      </c>
      <c r="AC1979" s="108">
        <f t="shared" si="367"/>
        <v>941.45</v>
      </c>
      <c r="AD1979" s="107">
        <f t="shared" si="368"/>
        <v>2.2222222222222223E-2</v>
      </c>
      <c r="AE1979" s="106">
        <f t="shared" si="369"/>
        <v>20.921111111111113</v>
      </c>
      <c r="AF1979" s="105">
        <f t="shared" si="370"/>
        <v>271.97444444444449</v>
      </c>
      <c r="AG1979" s="105">
        <f t="shared" si="371"/>
        <v>719.02555555555546</v>
      </c>
    </row>
    <row r="1980" spans="1:33" s="88" customFormat="1" x14ac:dyDescent="0.35">
      <c r="A1980" s="21">
        <v>10141103</v>
      </c>
      <c r="B1980" s="115" t="s">
        <v>1665</v>
      </c>
      <c r="C1980" s="183" t="s">
        <v>710</v>
      </c>
      <c r="D1980" s="121" t="s">
        <v>11762</v>
      </c>
      <c r="E1980" s="114" t="str">
        <f t="shared" si="361"/>
        <v>TRANSFORMADOR MARCA: LICHINGA EG PTS5014</v>
      </c>
      <c r="F1980" s="21"/>
      <c r="G1980" s="178" t="s">
        <v>158</v>
      </c>
      <c r="H1980" s="121" t="s">
        <v>11690</v>
      </c>
      <c r="I1980" s="61" t="s">
        <v>11761</v>
      </c>
      <c r="J1980" s="21"/>
      <c r="K1980" s="124" t="s">
        <v>11760</v>
      </c>
      <c r="L1980" s="124" t="s">
        <v>11759</v>
      </c>
      <c r="M1980" s="21">
        <v>50</v>
      </c>
      <c r="N1980" s="161" t="s">
        <v>19</v>
      </c>
      <c r="O1980" s="21" t="s">
        <v>362</v>
      </c>
      <c r="P1980" s="21">
        <v>3</v>
      </c>
      <c r="Q1980" s="21">
        <v>2005</v>
      </c>
      <c r="R1980" s="21"/>
      <c r="S1980" s="21"/>
      <c r="T1980" s="116">
        <v>643</v>
      </c>
      <c r="U1980" s="111">
        <v>45</v>
      </c>
      <c r="V1980" s="113">
        <f t="shared" si="362"/>
        <v>480.10666666666663</v>
      </c>
      <c r="W1980" s="113">
        <f t="shared" si="363"/>
        <v>162.89333333333337</v>
      </c>
      <c r="X1980" s="112">
        <f t="shared" si="364"/>
        <v>162893.33333333337</v>
      </c>
      <c r="Y1980" s="111"/>
      <c r="Z1980" s="110">
        <f t="shared" si="372"/>
        <v>33</v>
      </c>
      <c r="AA1980" s="109">
        <f t="shared" si="365"/>
        <v>32.15</v>
      </c>
      <c r="AB1980" s="109">
        <f t="shared" si="366"/>
        <v>32150</v>
      </c>
      <c r="AC1980" s="108">
        <f t="shared" si="367"/>
        <v>610.85</v>
      </c>
      <c r="AD1980" s="107">
        <f t="shared" si="368"/>
        <v>2.2222222222222223E-2</v>
      </c>
      <c r="AE1980" s="106">
        <f t="shared" si="369"/>
        <v>13.574444444444445</v>
      </c>
      <c r="AF1980" s="105">
        <f t="shared" si="370"/>
        <v>176.46777777777783</v>
      </c>
      <c r="AG1980" s="105">
        <f t="shared" si="371"/>
        <v>466.53222222222217</v>
      </c>
    </row>
    <row r="1981" spans="1:33" s="88" customFormat="1" x14ac:dyDescent="0.35">
      <c r="A1981" s="21">
        <v>10141103</v>
      </c>
      <c r="B1981" s="115" t="s">
        <v>1665</v>
      </c>
      <c r="C1981" s="183" t="s">
        <v>710</v>
      </c>
      <c r="D1981" s="121" t="s">
        <v>11758</v>
      </c>
      <c r="E1981" s="114" t="str">
        <f t="shared" si="361"/>
        <v>TRANSFORMADOR MARCA: LICHINGA EG PTS5015</v>
      </c>
      <c r="F1981" s="21"/>
      <c r="G1981" s="178" t="s">
        <v>158</v>
      </c>
      <c r="H1981" s="121" t="s">
        <v>11690</v>
      </c>
      <c r="I1981" s="61" t="s">
        <v>11757</v>
      </c>
      <c r="J1981" s="21"/>
      <c r="K1981" s="124" t="s">
        <v>11756</v>
      </c>
      <c r="L1981" s="124" t="s">
        <v>11755</v>
      </c>
      <c r="M1981" s="21">
        <v>50</v>
      </c>
      <c r="N1981" s="161" t="s">
        <v>19</v>
      </c>
      <c r="O1981" s="21" t="s">
        <v>362</v>
      </c>
      <c r="P1981" s="21">
        <v>3</v>
      </c>
      <c r="Q1981" s="21">
        <v>2005</v>
      </c>
      <c r="R1981" s="21"/>
      <c r="S1981" s="21"/>
      <c r="T1981" s="116">
        <v>643</v>
      </c>
      <c r="U1981" s="111">
        <v>45</v>
      </c>
      <c r="V1981" s="113">
        <f t="shared" si="362"/>
        <v>480.10666666666663</v>
      </c>
      <c r="W1981" s="113">
        <f t="shared" si="363"/>
        <v>162.89333333333337</v>
      </c>
      <c r="X1981" s="112">
        <f t="shared" si="364"/>
        <v>162893.33333333337</v>
      </c>
      <c r="Y1981" s="111"/>
      <c r="Z1981" s="110">
        <f t="shared" si="372"/>
        <v>33</v>
      </c>
      <c r="AA1981" s="109">
        <f t="shared" si="365"/>
        <v>32.15</v>
      </c>
      <c r="AB1981" s="109">
        <f t="shared" si="366"/>
        <v>32150</v>
      </c>
      <c r="AC1981" s="108">
        <f t="shared" si="367"/>
        <v>610.85</v>
      </c>
      <c r="AD1981" s="107">
        <f t="shared" si="368"/>
        <v>2.2222222222222223E-2</v>
      </c>
      <c r="AE1981" s="106">
        <f t="shared" si="369"/>
        <v>13.574444444444445</v>
      </c>
      <c r="AF1981" s="105">
        <f t="shared" si="370"/>
        <v>176.46777777777783</v>
      </c>
      <c r="AG1981" s="105">
        <f t="shared" si="371"/>
        <v>466.53222222222217</v>
      </c>
    </row>
    <row r="1982" spans="1:33" s="88" customFormat="1" x14ac:dyDescent="0.35">
      <c r="A1982" s="21">
        <v>10141103</v>
      </c>
      <c r="B1982" s="115" t="s">
        <v>1665</v>
      </c>
      <c r="C1982" s="183" t="s">
        <v>710</v>
      </c>
      <c r="D1982" s="121" t="s">
        <v>11753</v>
      </c>
      <c r="E1982" s="114" t="str">
        <f t="shared" si="361"/>
        <v>TRANSFORMADOR MARCA: LICHINGA EG PTS5016</v>
      </c>
      <c r="F1982" s="21"/>
      <c r="G1982" s="178" t="s">
        <v>158</v>
      </c>
      <c r="H1982" s="121" t="s">
        <v>11690</v>
      </c>
      <c r="I1982" s="61" t="s">
        <v>11752</v>
      </c>
      <c r="J1982" s="21"/>
      <c r="K1982" s="124" t="s">
        <v>11751</v>
      </c>
      <c r="L1982" s="124" t="s">
        <v>11750</v>
      </c>
      <c r="M1982" s="21">
        <v>100</v>
      </c>
      <c r="N1982" s="161" t="s">
        <v>19</v>
      </c>
      <c r="O1982" s="21" t="s">
        <v>362</v>
      </c>
      <c r="P1982" s="21">
        <v>3</v>
      </c>
      <c r="Q1982" s="21">
        <v>2005</v>
      </c>
      <c r="R1982" s="21"/>
      <c r="S1982" s="21"/>
      <c r="T1982" s="116">
        <v>763</v>
      </c>
      <c r="U1982" s="111">
        <v>45</v>
      </c>
      <c r="V1982" s="113">
        <f t="shared" si="362"/>
        <v>569.70666666666659</v>
      </c>
      <c r="W1982" s="113">
        <f t="shared" si="363"/>
        <v>193.29333333333341</v>
      </c>
      <c r="X1982" s="112">
        <f t="shared" si="364"/>
        <v>193293.3333333334</v>
      </c>
      <c r="Y1982" s="111"/>
      <c r="Z1982" s="110">
        <f t="shared" si="372"/>
        <v>33</v>
      </c>
      <c r="AA1982" s="109">
        <f t="shared" si="365"/>
        <v>38.15</v>
      </c>
      <c r="AB1982" s="109">
        <f t="shared" si="366"/>
        <v>38150</v>
      </c>
      <c r="AC1982" s="108">
        <f t="shared" si="367"/>
        <v>724.85</v>
      </c>
      <c r="AD1982" s="107">
        <f t="shared" si="368"/>
        <v>2.2222222222222223E-2</v>
      </c>
      <c r="AE1982" s="106">
        <f t="shared" si="369"/>
        <v>16.10777777777778</v>
      </c>
      <c r="AF1982" s="105">
        <f t="shared" si="370"/>
        <v>209.40111111111119</v>
      </c>
      <c r="AG1982" s="105">
        <f t="shared" si="371"/>
        <v>553.59888888888884</v>
      </c>
    </row>
    <row r="1983" spans="1:33" s="88" customFormat="1" x14ac:dyDescent="0.35">
      <c r="A1983" s="21">
        <v>10141103</v>
      </c>
      <c r="B1983" s="115" t="s">
        <v>1665</v>
      </c>
      <c r="C1983" s="183" t="s">
        <v>710</v>
      </c>
      <c r="D1983" s="121" t="s">
        <v>11748</v>
      </c>
      <c r="E1983" s="114" t="str">
        <f t="shared" si="361"/>
        <v>TRANSFORMADOR MARCA: LICHINGA EG PTS5017</v>
      </c>
      <c r="F1983" s="21"/>
      <c r="G1983" s="178" t="s">
        <v>158</v>
      </c>
      <c r="H1983" s="121" t="s">
        <v>11690</v>
      </c>
      <c r="I1983" s="61" t="s">
        <v>11747</v>
      </c>
      <c r="J1983" s="21"/>
      <c r="K1983" s="124" t="s">
        <v>11746</v>
      </c>
      <c r="L1983" s="124" t="s">
        <v>11745</v>
      </c>
      <c r="M1983" s="21">
        <v>160</v>
      </c>
      <c r="N1983" s="161" t="s">
        <v>19</v>
      </c>
      <c r="O1983" s="21" t="s">
        <v>362</v>
      </c>
      <c r="P1983" s="21">
        <v>3</v>
      </c>
      <c r="Q1983" s="21">
        <v>2005</v>
      </c>
      <c r="R1983" s="21"/>
      <c r="S1983" s="21"/>
      <c r="T1983" s="116">
        <v>991</v>
      </c>
      <c r="U1983" s="111">
        <v>45</v>
      </c>
      <c r="V1983" s="113">
        <f t="shared" si="362"/>
        <v>739.9466666666666</v>
      </c>
      <c r="W1983" s="113">
        <f t="shared" si="363"/>
        <v>251.0533333333334</v>
      </c>
      <c r="X1983" s="112">
        <f t="shared" si="364"/>
        <v>251053.3333333334</v>
      </c>
      <c r="Y1983" s="111"/>
      <c r="Z1983" s="110">
        <f t="shared" si="372"/>
        <v>33</v>
      </c>
      <c r="AA1983" s="109">
        <f t="shared" si="365"/>
        <v>49.550000000000004</v>
      </c>
      <c r="AB1983" s="109">
        <f t="shared" si="366"/>
        <v>49550.000000000007</v>
      </c>
      <c r="AC1983" s="108">
        <f t="shared" si="367"/>
        <v>941.45</v>
      </c>
      <c r="AD1983" s="107">
        <f t="shared" si="368"/>
        <v>2.2222222222222223E-2</v>
      </c>
      <c r="AE1983" s="106">
        <f t="shared" si="369"/>
        <v>20.921111111111113</v>
      </c>
      <c r="AF1983" s="105">
        <f t="shared" si="370"/>
        <v>271.97444444444449</v>
      </c>
      <c r="AG1983" s="105">
        <f t="shared" si="371"/>
        <v>719.02555555555546</v>
      </c>
    </row>
    <row r="1984" spans="1:33" s="88" customFormat="1" x14ac:dyDescent="0.35">
      <c r="A1984" s="21">
        <v>10141103</v>
      </c>
      <c r="B1984" s="115" t="s">
        <v>1665</v>
      </c>
      <c r="C1984" s="183" t="s">
        <v>710</v>
      </c>
      <c r="D1984" s="121" t="s">
        <v>11743</v>
      </c>
      <c r="E1984" s="114" t="str">
        <f t="shared" si="361"/>
        <v>TRANSFORMADOR MARCA: LICHINGA EG PTS5018</v>
      </c>
      <c r="F1984" s="21"/>
      <c r="G1984" s="178" t="s">
        <v>158</v>
      </c>
      <c r="H1984" s="121" t="s">
        <v>11690</v>
      </c>
      <c r="I1984" s="61" t="s">
        <v>11742</v>
      </c>
      <c r="J1984" s="21"/>
      <c r="K1984" s="124" t="s">
        <v>11741</v>
      </c>
      <c r="L1984" s="124" t="s">
        <v>11740</v>
      </c>
      <c r="M1984" s="21">
        <v>100</v>
      </c>
      <c r="N1984" s="161" t="s">
        <v>19</v>
      </c>
      <c r="O1984" s="21" t="s">
        <v>362</v>
      </c>
      <c r="P1984" s="21">
        <v>3</v>
      </c>
      <c r="Q1984" s="21">
        <v>2005</v>
      </c>
      <c r="R1984" s="21"/>
      <c r="S1984" s="21"/>
      <c r="T1984" s="116">
        <v>763</v>
      </c>
      <c r="U1984" s="111">
        <v>45</v>
      </c>
      <c r="V1984" s="113">
        <f t="shared" si="362"/>
        <v>569.70666666666659</v>
      </c>
      <c r="W1984" s="113">
        <f t="shared" si="363"/>
        <v>193.29333333333341</v>
      </c>
      <c r="X1984" s="112">
        <f t="shared" si="364"/>
        <v>193293.3333333334</v>
      </c>
      <c r="Y1984" s="111"/>
      <c r="Z1984" s="110">
        <f t="shared" si="372"/>
        <v>33</v>
      </c>
      <c r="AA1984" s="109">
        <f t="shared" si="365"/>
        <v>38.15</v>
      </c>
      <c r="AB1984" s="109">
        <f t="shared" si="366"/>
        <v>38150</v>
      </c>
      <c r="AC1984" s="108">
        <f t="shared" si="367"/>
        <v>724.85</v>
      </c>
      <c r="AD1984" s="107">
        <f t="shared" si="368"/>
        <v>2.2222222222222223E-2</v>
      </c>
      <c r="AE1984" s="106">
        <f t="shared" si="369"/>
        <v>16.10777777777778</v>
      </c>
      <c r="AF1984" s="105">
        <f t="shared" si="370"/>
        <v>209.40111111111119</v>
      </c>
      <c r="AG1984" s="105">
        <f t="shared" si="371"/>
        <v>553.59888888888884</v>
      </c>
    </row>
    <row r="1985" spans="1:33" s="88" customFormat="1" x14ac:dyDescent="0.35">
      <c r="A1985" s="21">
        <v>10141103</v>
      </c>
      <c r="B1985" s="115" t="s">
        <v>1665</v>
      </c>
      <c r="C1985" s="183" t="s">
        <v>710</v>
      </c>
      <c r="D1985" s="121" t="s">
        <v>11739</v>
      </c>
      <c r="E1985" s="114" t="str">
        <f t="shared" si="361"/>
        <v>TRANSFORMADOR MARCA: LICHINGA EG PTS5019</v>
      </c>
      <c r="F1985" s="21"/>
      <c r="G1985" s="178" t="s">
        <v>158</v>
      </c>
      <c r="H1985" s="121" t="s">
        <v>11690</v>
      </c>
      <c r="I1985" s="61" t="s">
        <v>11738</v>
      </c>
      <c r="J1985" s="21"/>
      <c r="K1985" s="124" t="s">
        <v>11737</v>
      </c>
      <c r="L1985" s="124" t="s">
        <v>11736</v>
      </c>
      <c r="M1985" s="21">
        <v>100</v>
      </c>
      <c r="N1985" s="161" t="s">
        <v>19</v>
      </c>
      <c r="O1985" s="21" t="s">
        <v>362</v>
      </c>
      <c r="P1985" s="21">
        <v>3</v>
      </c>
      <c r="Q1985" s="21">
        <v>2005</v>
      </c>
      <c r="R1985" s="21"/>
      <c r="S1985" s="21"/>
      <c r="T1985" s="116">
        <v>763</v>
      </c>
      <c r="U1985" s="111">
        <v>45</v>
      </c>
      <c r="V1985" s="113">
        <f t="shared" si="362"/>
        <v>569.70666666666659</v>
      </c>
      <c r="W1985" s="113">
        <f t="shared" si="363"/>
        <v>193.29333333333341</v>
      </c>
      <c r="X1985" s="112">
        <f t="shared" si="364"/>
        <v>193293.3333333334</v>
      </c>
      <c r="Y1985" s="111"/>
      <c r="Z1985" s="110">
        <f t="shared" si="372"/>
        <v>33</v>
      </c>
      <c r="AA1985" s="109">
        <f t="shared" si="365"/>
        <v>38.15</v>
      </c>
      <c r="AB1985" s="109">
        <f t="shared" si="366"/>
        <v>38150</v>
      </c>
      <c r="AC1985" s="108">
        <f t="shared" si="367"/>
        <v>724.85</v>
      </c>
      <c r="AD1985" s="107">
        <f t="shared" si="368"/>
        <v>2.2222222222222223E-2</v>
      </c>
      <c r="AE1985" s="106">
        <f t="shared" si="369"/>
        <v>16.10777777777778</v>
      </c>
      <c r="AF1985" s="105">
        <f t="shared" si="370"/>
        <v>209.40111111111119</v>
      </c>
      <c r="AG1985" s="105">
        <f t="shared" si="371"/>
        <v>553.59888888888884</v>
      </c>
    </row>
    <row r="1986" spans="1:33" s="88" customFormat="1" x14ac:dyDescent="0.35">
      <c r="A1986" s="21">
        <v>10141103</v>
      </c>
      <c r="B1986" s="115" t="s">
        <v>1665</v>
      </c>
      <c r="C1986" s="183" t="s">
        <v>710</v>
      </c>
      <c r="D1986" s="121" t="s">
        <v>11735</v>
      </c>
      <c r="E1986" s="114" t="str">
        <f t="shared" ref="E1986:E2049" si="373">+CONCATENATE(C1986," ","MARCA:",R1986," ",G1986," ",D1986,)</f>
        <v>TRANSFORMADOR MARCA: LICHINGA EG PTS5020</v>
      </c>
      <c r="F1986" s="21"/>
      <c r="G1986" s="178" t="s">
        <v>158</v>
      </c>
      <c r="H1986" s="121" t="s">
        <v>11690</v>
      </c>
      <c r="I1986" s="61" t="s">
        <v>11734</v>
      </c>
      <c r="J1986" s="21"/>
      <c r="K1986" s="124" t="s">
        <v>11733</v>
      </c>
      <c r="L1986" s="124" t="s">
        <v>11732</v>
      </c>
      <c r="M1986" s="21">
        <v>100</v>
      </c>
      <c r="N1986" s="161" t="s">
        <v>19</v>
      </c>
      <c r="O1986" s="21" t="s">
        <v>362</v>
      </c>
      <c r="P1986" s="21">
        <v>3</v>
      </c>
      <c r="Q1986" s="21">
        <v>2005</v>
      </c>
      <c r="R1986" s="21"/>
      <c r="S1986" s="21"/>
      <c r="T1986" s="116">
        <v>763</v>
      </c>
      <c r="U1986" s="111">
        <v>45</v>
      </c>
      <c r="V1986" s="113">
        <f t="shared" ref="V1986:V2049" si="374">((Z1986/U1986)*(T1986-AA1986))+AA1986</f>
        <v>569.70666666666659</v>
      </c>
      <c r="W1986" s="113">
        <f t="shared" ref="W1986:W2049" si="375">+T1986-V1986</f>
        <v>193.29333333333341</v>
      </c>
      <c r="X1986" s="112">
        <f t="shared" ref="X1986:X2049" si="376">+W1986*1000</f>
        <v>193293.3333333334</v>
      </c>
      <c r="Y1986" s="111"/>
      <c r="Z1986" s="110">
        <f t="shared" si="372"/>
        <v>33</v>
      </c>
      <c r="AA1986" s="109">
        <f t="shared" ref="AA1986:AA2049" si="377">(5/100*T1986)</f>
        <v>38.15</v>
      </c>
      <c r="AB1986" s="109">
        <f t="shared" ref="AB1986:AB2049" si="378">+AA1986*1000</f>
        <v>38150</v>
      </c>
      <c r="AC1986" s="108">
        <f t="shared" ref="AC1986:AC2049" si="379">+T1986-AA1986</f>
        <v>724.85</v>
      </c>
      <c r="AD1986" s="107">
        <f t="shared" ref="AD1986:AD2049" si="380">1/U1986</f>
        <v>2.2222222222222223E-2</v>
      </c>
      <c r="AE1986" s="106">
        <f t="shared" ref="AE1986:AE2049" si="381">+AC1986*AD1986</f>
        <v>16.10777777777778</v>
      </c>
      <c r="AF1986" s="105">
        <f t="shared" ref="AF1986:AF2049" si="382">+T1986-V1986+AE1986</f>
        <v>209.40111111111119</v>
      </c>
      <c r="AG1986" s="105">
        <f t="shared" ref="AG1986:AG2049" si="383">+V1986-AE1986</f>
        <v>553.59888888888884</v>
      </c>
    </row>
    <row r="1987" spans="1:33" s="88" customFormat="1" x14ac:dyDescent="0.35">
      <c r="A1987" s="21">
        <v>10141103</v>
      </c>
      <c r="B1987" s="115" t="s">
        <v>1665</v>
      </c>
      <c r="C1987" s="183" t="s">
        <v>710</v>
      </c>
      <c r="D1987" s="121" t="s">
        <v>11731</v>
      </c>
      <c r="E1987" s="114" t="str">
        <f t="shared" si="373"/>
        <v>TRANSFORMADOR MARCA: LICHINGA EG PTS5021</v>
      </c>
      <c r="F1987" s="21"/>
      <c r="G1987" s="178" t="s">
        <v>158</v>
      </c>
      <c r="H1987" s="121" t="s">
        <v>11690</v>
      </c>
      <c r="I1987" s="61" t="s">
        <v>11730</v>
      </c>
      <c r="J1987" s="21"/>
      <c r="K1987" s="124" t="s">
        <v>11729</v>
      </c>
      <c r="L1987" s="124" t="s">
        <v>11728</v>
      </c>
      <c r="M1987" s="21">
        <v>160</v>
      </c>
      <c r="N1987" s="161" t="s">
        <v>19</v>
      </c>
      <c r="O1987" s="21" t="s">
        <v>362</v>
      </c>
      <c r="P1987" s="21">
        <v>3</v>
      </c>
      <c r="Q1987" s="21">
        <v>2005</v>
      </c>
      <c r="R1987" s="21"/>
      <c r="S1987" s="21"/>
      <c r="T1987" s="116">
        <v>991</v>
      </c>
      <c r="U1987" s="111">
        <v>45</v>
      </c>
      <c r="V1987" s="113">
        <f t="shared" si="374"/>
        <v>739.9466666666666</v>
      </c>
      <c r="W1987" s="113">
        <f t="shared" si="375"/>
        <v>251.0533333333334</v>
      </c>
      <c r="X1987" s="112">
        <f t="shared" si="376"/>
        <v>251053.3333333334</v>
      </c>
      <c r="Y1987" s="111"/>
      <c r="Z1987" s="110">
        <f t="shared" si="372"/>
        <v>33</v>
      </c>
      <c r="AA1987" s="109">
        <f t="shared" si="377"/>
        <v>49.550000000000004</v>
      </c>
      <c r="AB1987" s="109">
        <f t="shared" si="378"/>
        <v>49550.000000000007</v>
      </c>
      <c r="AC1987" s="108">
        <f t="shared" si="379"/>
        <v>941.45</v>
      </c>
      <c r="AD1987" s="107">
        <f t="shared" si="380"/>
        <v>2.2222222222222223E-2</v>
      </c>
      <c r="AE1987" s="106">
        <f t="shared" si="381"/>
        <v>20.921111111111113</v>
      </c>
      <c r="AF1987" s="105">
        <f t="shared" si="382"/>
        <v>271.97444444444449</v>
      </c>
      <c r="AG1987" s="105">
        <f t="shared" si="383"/>
        <v>719.02555555555546</v>
      </c>
    </row>
    <row r="1988" spans="1:33" s="88" customFormat="1" x14ac:dyDescent="0.35">
      <c r="A1988" s="21">
        <v>10141103</v>
      </c>
      <c r="B1988" s="115" t="s">
        <v>1665</v>
      </c>
      <c r="C1988" s="183" t="s">
        <v>710</v>
      </c>
      <c r="D1988" s="121" t="s">
        <v>11726</v>
      </c>
      <c r="E1988" s="114" t="str">
        <f t="shared" si="373"/>
        <v>TRANSFORMADOR MARCA: LICHINGA EG PTS5022</v>
      </c>
      <c r="F1988" s="21"/>
      <c r="G1988" s="178" t="s">
        <v>158</v>
      </c>
      <c r="H1988" s="121" t="s">
        <v>11690</v>
      </c>
      <c r="I1988" s="61" t="s">
        <v>11725</v>
      </c>
      <c r="J1988" s="21"/>
      <c r="K1988" s="124" t="s">
        <v>11724</v>
      </c>
      <c r="L1988" s="124" t="s">
        <v>11723</v>
      </c>
      <c r="M1988" s="21">
        <v>50</v>
      </c>
      <c r="N1988" s="161" t="s">
        <v>19</v>
      </c>
      <c r="O1988" s="21" t="s">
        <v>362</v>
      </c>
      <c r="P1988" s="21">
        <v>3</v>
      </c>
      <c r="Q1988" s="21">
        <v>2005</v>
      </c>
      <c r="R1988" s="21"/>
      <c r="S1988" s="21"/>
      <c r="T1988" s="116">
        <v>643</v>
      </c>
      <c r="U1988" s="111">
        <v>45</v>
      </c>
      <c r="V1988" s="113">
        <f t="shared" si="374"/>
        <v>480.10666666666663</v>
      </c>
      <c r="W1988" s="113">
        <f t="shared" si="375"/>
        <v>162.89333333333337</v>
      </c>
      <c r="X1988" s="112">
        <f t="shared" si="376"/>
        <v>162893.33333333337</v>
      </c>
      <c r="Y1988" s="111"/>
      <c r="Z1988" s="110">
        <f t="shared" si="372"/>
        <v>33</v>
      </c>
      <c r="AA1988" s="109">
        <f t="shared" si="377"/>
        <v>32.15</v>
      </c>
      <c r="AB1988" s="109">
        <f t="shared" si="378"/>
        <v>32150</v>
      </c>
      <c r="AC1988" s="108">
        <f t="shared" si="379"/>
        <v>610.85</v>
      </c>
      <c r="AD1988" s="107">
        <f t="shared" si="380"/>
        <v>2.2222222222222223E-2</v>
      </c>
      <c r="AE1988" s="106">
        <f t="shared" si="381"/>
        <v>13.574444444444445</v>
      </c>
      <c r="AF1988" s="105">
        <f t="shared" si="382"/>
        <v>176.46777777777783</v>
      </c>
      <c r="AG1988" s="105">
        <f t="shared" si="383"/>
        <v>466.53222222222217</v>
      </c>
    </row>
    <row r="1989" spans="1:33" s="88" customFormat="1" x14ac:dyDescent="0.35">
      <c r="A1989" s="21">
        <v>10141103</v>
      </c>
      <c r="B1989" s="115" t="s">
        <v>1665</v>
      </c>
      <c r="C1989" s="183" t="s">
        <v>710</v>
      </c>
      <c r="D1989" s="121" t="s">
        <v>11721</v>
      </c>
      <c r="E1989" s="114" t="str">
        <f t="shared" si="373"/>
        <v>TRANSFORMADOR MARCA: LICHINGA EG PTS5023</v>
      </c>
      <c r="F1989" s="21"/>
      <c r="G1989" s="178" t="s">
        <v>158</v>
      </c>
      <c r="H1989" s="121" t="s">
        <v>11690</v>
      </c>
      <c r="I1989" s="61" t="s">
        <v>11720</v>
      </c>
      <c r="J1989" s="21"/>
      <c r="K1989" s="124" t="s">
        <v>11719</v>
      </c>
      <c r="L1989" s="124" t="s">
        <v>11718</v>
      </c>
      <c r="M1989" s="61">
        <v>100</v>
      </c>
      <c r="N1989" s="161" t="s">
        <v>19</v>
      </c>
      <c r="O1989" s="21" t="s">
        <v>362</v>
      </c>
      <c r="P1989" s="21">
        <v>3</v>
      </c>
      <c r="Q1989" s="21">
        <v>2005</v>
      </c>
      <c r="R1989" s="21"/>
      <c r="S1989" s="21"/>
      <c r="T1989" s="116">
        <v>763</v>
      </c>
      <c r="U1989" s="111">
        <v>45</v>
      </c>
      <c r="V1989" s="113">
        <f t="shared" si="374"/>
        <v>569.70666666666659</v>
      </c>
      <c r="W1989" s="113">
        <f t="shared" si="375"/>
        <v>193.29333333333341</v>
      </c>
      <c r="X1989" s="112">
        <f t="shared" si="376"/>
        <v>193293.3333333334</v>
      </c>
      <c r="Y1989" s="111"/>
      <c r="Z1989" s="110">
        <f t="shared" si="372"/>
        <v>33</v>
      </c>
      <c r="AA1989" s="109">
        <f t="shared" si="377"/>
        <v>38.15</v>
      </c>
      <c r="AB1989" s="109">
        <f t="shared" si="378"/>
        <v>38150</v>
      </c>
      <c r="AC1989" s="108">
        <f t="shared" si="379"/>
        <v>724.85</v>
      </c>
      <c r="AD1989" s="107">
        <f t="shared" si="380"/>
        <v>2.2222222222222223E-2</v>
      </c>
      <c r="AE1989" s="106">
        <f t="shared" si="381"/>
        <v>16.10777777777778</v>
      </c>
      <c r="AF1989" s="105">
        <f t="shared" si="382"/>
        <v>209.40111111111119</v>
      </c>
      <c r="AG1989" s="105">
        <f t="shared" si="383"/>
        <v>553.59888888888884</v>
      </c>
    </row>
    <row r="1990" spans="1:33" s="88" customFormat="1" x14ac:dyDescent="0.35">
      <c r="A1990" s="21">
        <v>10141103</v>
      </c>
      <c r="B1990" s="115" t="s">
        <v>1665</v>
      </c>
      <c r="C1990" s="183" t="s">
        <v>710</v>
      </c>
      <c r="D1990" s="121" t="s">
        <v>11716</v>
      </c>
      <c r="E1990" s="114" t="str">
        <f t="shared" si="373"/>
        <v>TRANSFORMADOR MARCA: LICHINGA EG PTS5024</v>
      </c>
      <c r="F1990" s="21"/>
      <c r="G1990" s="178" t="s">
        <v>158</v>
      </c>
      <c r="H1990" s="121" t="s">
        <v>11690</v>
      </c>
      <c r="I1990" s="61" t="s">
        <v>11715</v>
      </c>
      <c r="J1990" s="21"/>
      <c r="K1990" s="124" t="s">
        <v>11714</v>
      </c>
      <c r="L1990" s="124" t="s">
        <v>11713</v>
      </c>
      <c r="M1990" s="61">
        <v>50</v>
      </c>
      <c r="N1990" s="161" t="s">
        <v>19</v>
      </c>
      <c r="O1990" s="21" t="s">
        <v>362</v>
      </c>
      <c r="P1990" s="21">
        <v>3</v>
      </c>
      <c r="Q1990" s="21">
        <v>2005</v>
      </c>
      <c r="R1990" s="21"/>
      <c r="S1990" s="21"/>
      <c r="T1990" s="116">
        <v>643</v>
      </c>
      <c r="U1990" s="111">
        <v>45</v>
      </c>
      <c r="V1990" s="113">
        <f t="shared" si="374"/>
        <v>480.10666666666663</v>
      </c>
      <c r="W1990" s="113">
        <f t="shared" si="375"/>
        <v>162.89333333333337</v>
      </c>
      <c r="X1990" s="112">
        <f t="shared" si="376"/>
        <v>162893.33333333337</v>
      </c>
      <c r="Y1990" s="111"/>
      <c r="Z1990" s="110">
        <f t="shared" si="372"/>
        <v>33</v>
      </c>
      <c r="AA1990" s="109">
        <f t="shared" si="377"/>
        <v>32.15</v>
      </c>
      <c r="AB1990" s="109">
        <f t="shared" si="378"/>
        <v>32150</v>
      </c>
      <c r="AC1990" s="108">
        <f t="shared" si="379"/>
        <v>610.85</v>
      </c>
      <c r="AD1990" s="107">
        <f t="shared" si="380"/>
        <v>2.2222222222222223E-2</v>
      </c>
      <c r="AE1990" s="106">
        <f t="shared" si="381"/>
        <v>13.574444444444445</v>
      </c>
      <c r="AF1990" s="105">
        <f t="shared" si="382"/>
        <v>176.46777777777783</v>
      </c>
      <c r="AG1990" s="105">
        <f t="shared" si="383"/>
        <v>466.53222222222217</v>
      </c>
    </row>
    <row r="1991" spans="1:33" s="88" customFormat="1" x14ac:dyDescent="0.35">
      <c r="A1991" s="21">
        <v>10141103</v>
      </c>
      <c r="B1991" s="115" t="s">
        <v>1665</v>
      </c>
      <c r="C1991" s="183" t="s">
        <v>710</v>
      </c>
      <c r="D1991" s="121" t="s">
        <v>11711</v>
      </c>
      <c r="E1991" s="114" t="str">
        <f t="shared" si="373"/>
        <v>TRANSFORMADOR MARCA: LICHINGA EG PTS5025</v>
      </c>
      <c r="F1991" s="21"/>
      <c r="G1991" s="178" t="s">
        <v>158</v>
      </c>
      <c r="H1991" s="121" t="s">
        <v>11690</v>
      </c>
      <c r="I1991" s="61" t="s">
        <v>11710</v>
      </c>
      <c r="J1991" s="21"/>
      <c r="K1991" s="124" t="s">
        <v>11709</v>
      </c>
      <c r="L1991" s="124" t="s">
        <v>11708</v>
      </c>
      <c r="M1991" s="61">
        <v>100</v>
      </c>
      <c r="N1991" s="161" t="s">
        <v>19</v>
      </c>
      <c r="O1991" s="21" t="s">
        <v>362</v>
      </c>
      <c r="P1991" s="21">
        <v>3</v>
      </c>
      <c r="Q1991" s="21">
        <v>2005</v>
      </c>
      <c r="R1991" s="21"/>
      <c r="S1991" s="21"/>
      <c r="T1991" s="116">
        <v>763</v>
      </c>
      <c r="U1991" s="111">
        <v>45</v>
      </c>
      <c r="V1991" s="113">
        <f t="shared" si="374"/>
        <v>569.70666666666659</v>
      </c>
      <c r="W1991" s="113">
        <f t="shared" si="375"/>
        <v>193.29333333333341</v>
      </c>
      <c r="X1991" s="112">
        <f t="shared" si="376"/>
        <v>193293.3333333334</v>
      </c>
      <c r="Y1991" s="111"/>
      <c r="Z1991" s="110">
        <f t="shared" si="372"/>
        <v>33</v>
      </c>
      <c r="AA1991" s="109">
        <f t="shared" si="377"/>
        <v>38.15</v>
      </c>
      <c r="AB1991" s="109">
        <f t="shared" si="378"/>
        <v>38150</v>
      </c>
      <c r="AC1991" s="108">
        <f t="shared" si="379"/>
        <v>724.85</v>
      </c>
      <c r="AD1991" s="107">
        <f t="shared" si="380"/>
        <v>2.2222222222222223E-2</v>
      </c>
      <c r="AE1991" s="106">
        <f t="shared" si="381"/>
        <v>16.10777777777778</v>
      </c>
      <c r="AF1991" s="105">
        <f t="shared" si="382"/>
        <v>209.40111111111119</v>
      </c>
      <c r="AG1991" s="105">
        <f t="shared" si="383"/>
        <v>553.59888888888884</v>
      </c>
    </row>
    <row r="1992" spans="1:33" s="88" customFormat="1" x14ac:dyDescent="0.35">
      <c r="A1992" s="21">
        <v>10141103</v>
      </c>
      <c r="B1992" s="115" t="s">
        <v>1665</v>
      </c>
      <c r="C1992" s="183" t="s">
        <v>710</v>
      </c>
      <c r="D1992" s="121" t="s">
        <v>11706</v>
      </c>
      <c r="E1992" s="114" t="str">
        <f t="shared" si="373"/>
        <v>TRANSFORMADOR MARCA: LICHINGA EG PTS5026</v>
      </c>
      <c r="F1992" s="21"/>
      <c r="G1992" s="178" t="s">
        <v>158</v>
      </c>
      <c r="H1992" s="121" t="s">
        <v>11690</v>
      </c>
      <c r="I1992" s="61" t="s">
        <v>11705</v>
      </c>
      <c r="J1992" s="21"/>
      <c r="K1992" s="124" t="s">
        <v>11704</v>
      </c>
      <c r="L1992" s="124" t="s">
        <v>11703</v>
      </c>
      <c r="M1992" s="61">
        <v>100</v>
      </c>
      <c r="N1992" s="161" t="s">
        <v>19</v>
      </c>
      <c r="O1992" s="21" t="s">
        <v>362</v>
      </c>
      <c r="P1992" s="21">
        <v>3</v>
      </c>
      <c r="Q1992" s="21">
        <v>2005</v>
      </c>
      <c r="R1992" s="21"/>
      <c r="S1992" s="21"/>
      <c r="T1992" s="116">
        <v>763</v>
      </c>
      <c r="U1992" s="111">
        <v>45</v>
      </c>
      <c r="V1992" s="113">
        <f t="shared" si="374"/>
        <v>569.70666666666659</v>
      </c>
      <c r="W1992" s="113">
        <f t="shared" si="375"/>
        <v>193.29333333333341</v>
      </c>
      <c r="X1992" s="112">
        <f t="shared" si="376"/>
        <v>193293.3333333334</v>
      </c>
      <c r="Y1992" s="111"/>
      <c r="Z1992" s="110">
        <f t="shared" si="372"/>
        <v>33</v>
      </c>
      <c r="AA1992" s="109">
        <f t="shared" si="377"/>
        <v>38.15</v>
      </c>
      <c r="AB1992" s="109">
        <f t="shared" si="378"/>
        <v>38150</v>
      </c>
      <c r="AC1992" s="108">
        <f t="shared" si="379"/>
        <v>724.85</v>
      </c>
      <c r="AD1992" s="107">
        <f t="shared" si="380"/>
        <v>2.2222222222222223E-2</v>
      </c>
      <c r="AE1992" s="106">
        <f t="shared" si="381"/>
        <v>16.10777777777778</v>
      </c>
      <c r="AF1992" s="105">
        <f t="shared" si="382"/>
        <v>209.40111111111119</v>
      </c>
      <c r="AG1992" s="105">
        <f t="shared" si="383"/>
        <v>553.59888888888884</v>
      </c>
    </row>
    <row r="1993" spans="1:33" s="88" customFormat="1" x14ac:dyDescent="0.35">
      <c r="A1993" s="21">
        <v>10141103</v>
      </c>
      <c r="B1993" s="115" t="s">
        <v>1665</v>
      </c>
      <c r="C1993" s="183" t="s">
        <v>710</v>
      </c>
      <c r="D1993" s="121" t="s">
        <v>11701</v>
      </c>
      <c r="E1993" s="114" t="str">
        <f t="shared" si="373"/>
        <v>TRANSFORMADOR MARCA: LICHINGA EG PTS5027</v>
      </c>
      <c r="F1993" s="21"/>
      <c r="G1993" s="178" t="s">
        <v>158</v>
      </c>
      <c r="H1993" s="121" t="s">
        <v>11690</v>
      </c>
      <c r="I1993" s="61" t="s">
        <v>11700</v>
      </c>
      <c r="J1993" s="21"/>
      <c r="K1993" s="124" t="s">
        <v>11699</v>
      </c>
      <c r="L1993" s="124" t="s">
        <v>11698</v>
      </c>
      <c r="M1993" s="61">
        <v>100</v>
      </c>
      <c r="N1993" s="161" t="s">
        <v>19</v>
      </c>
      <c r="O1993" s="21" t="s">
        <v>362</v>
      </c>
      <c r="P1993" s="21">
        <v>3</v>
      </c>
      <c r="Q1993" s="21">
        <v>2005</v>
      </c>
      <c r="R1993" s="21"/>
      <c r="S1993" s="21"/>
      <c r="T1993" s="116">
        <v>763</v>
      </c>
      <c r="U1993" s="111">
        <v>45</v>
      </c>
      <c r="V1993" s="113">
        <f t="shared" si="374"/>
        <v>569.70666666666659</v>
      </c>
      <c r="W1993" s="113">
        <f t="shared" si="375"/>
        <v>193.29333333333341</v>
      </c>
      <c r="X1993" s="112">
        <f t="shared" si="376"/>
        <v>193293.3333333334</v>
      </c>
      <c r="Y1993" s="111"/>
      <c r="Z1993" s="110">
        <f t="shared" si="372"/>
        <v>33</v>
      </c>
      <c r="AA1993" s="109">
        <f t="shared" si="377"/>
        <v>38.15</v>
      </c>
      <c r="AB1993" s="109">
        <f t="shared" si="378"/>
        <v>38150</v>
      </c>
      <c r="AC1993" s="108">
        <f t="shared" si="379"/>
        <v>724.85</v>
      </c>
      <c r="AD1993" s="107">
        <f t="shared" si="380"/>
        <v>2.2222222222222223E-2</v>
      </c>
      <c r="AE1993" s="106">
        <f t="shared" si="381"/>
        <v>16.10777777777778</v>
      </c>
      <c r="AF1993" s="105">
        <f t="shared" si="382"/>
        <v>209.40111111111119</v>
      </c>
      <c r="AG1993" s="105">
        <f t="shared" si="383"/>
        <v>553.59888888888884</v>
      </c>
    </row>
    <row r="1994" spans="1:33" s="88" customFormat="1" x14ac:dyDescent="0.35">
      <c r="A1994" s="21">
        <v>10141103</v>
      </c>
      <c r="B1994" s="115" t="s">
        <v>1665</v>
      </c>
      <c r="C1994" s="183" t="s">
        <v>710</v>
      </c>
      <c r="D1994" s="121" t="s">
        <v>11696</v>
      </c>
      <c r="E1994" s="114" t="str">
        <f t="shared" si="373"/>
        <v>TRANSFORMADOR MARCA: LICHINGA EG PTS5028</v>
      </c>
      <c r="F1994" s="21"/>
      <c r="G1994" s="178" t="s">
        <v>158</v>
      </c>
      <c r="H1994" s="121" t="s">
        <v>11690</v>
      </c>
      <c r="I1994" s="61" t="s">
        <v>11695</v>
      </c>
      <c r="J1994" s="21"/>
      <c r="K1994" s="124" t="s">
        <v>11694</v>
      </c>
      <c r="L1994" s="124" t="s">
        <v>11693</v>
      </c>
      <c r="M1994" s="61">
        <v>100</v>
      </c>
      <c r="N1994" s="161" t="s">
        <v>19</v>
      </c>
      <c r="O1994" s="21" t="s">
        <v>362</v>
      </c>
      <c r="P1994" s="21">
        <v>3</v>
      </c>
      <c r="Q1994" s="21">
        <v>2005</v>
      </c>
      <c r="R1994" s="21"/>
      <c r="S1994" s="21"/>
      <c r="T1994" s="116">
        <v>763</v>
      </c>
      <c r="U1994" s="111">
        <v>45</v>
      </c>
      <c r="V1994" s="113">
        <f t="shared" si="374"/>
        <v>569.70666666666659</v>
      </c>
      <c r="W1994" s="113">
        <f t="shared" si="375"/>
        <v>193.29333333333341</v>
      </c>
      <c r="X1994" s="112">
        <f t="shared" si="376"/>
        <v>193293.3333333334</v>
      </c>
      <c r="Y1994" s="111"/>
      <c r="Z1994" s="110">
        <f t="shared" si="372"/>
        <v>33</v>
      </c>
      <c r="AA1994" s="109">
        <f t="shared" si="377"/>
        <v>38.15</v>
      </c>
      <c r="AB1994" s="109">
        <f t="shared" si="378"/>
        <v>38150</v>
      </c>
      <c r="AC1994" s="108">
        <f t="shared" si="379"/>
        <v>724.85</v>
      </c>
      <c r="AD1994" s="107">
        <f t="shared" si="380"/>
        <v>2.2222222222222223E-2</v>
      </c>
      <c r="AE1994" s="106">
        <f t="shared" si="381"/>
        <v>16.10777777777778</v>
      </c>
      <c r="AF1994" s="105">
        <f t="shared" si="382"/>
        <v>209.40111111111119</v>
      </c>
      <c r="AG1994" s="105">
        <f t="shared" si="383"/>
        <v>553.59888888888884</v>
      </c>
    </row>
    <row r="1995" spans="1:33" s="88" customFormat="1" x14ac:dyDescent="0.35">
      <c r="A1995" s="21">
        <v>10141103</v>
      </c>
      <c r="B1995" s="115" t="s">
        <v>1665</v>
      </c>
      <c r="C1995" s="183" t="s">
        <v>710</v>
      </c>
      <c r="D1995" s="121" t="s">
        <v>11691</v>
      </c>
      <c r="E1995" s="114" t="str">
        <f t="shared" si="373"/>
        <v>TRANSFORMADOR MARCA: LICHINGA EG PTS5029</v>
      </c>
      <c r="F1995" s="21"/>
      <c r="G1995" s="178" t="s">
        <v>158</v>
      </c>
      <c r="H1995" s="121" t="s">
        <v>11690</v>
      </c>
      <c r="I1995" s="61" t="s">
        <v>11689</v>
      </c>
      <c r="J1995" s="21"/>
      <c r="K1995" s="124" t="s">
        <v>11688</v>
      </c>
      <c r="L1995" s="124" t="s">
        <v>11687</v>
      </c>
      <c r="M1995" s="61">
        <v>32</v>
      </c>
      <c r="N1995" s="161" t="s">
        <v>19</v>
      </c>
      <c r="O1995" s="21" t="s">
        <v>362</v>
      </c>
      <c r="P1995" s="21">
        <v>3</v>
      </c>
      <c r="Q1995" s="21">
        <v>2005</v>
      </c>
      <c r="R1995" s="21"/>
      <c r="S1995" s="21"/>
      <c r="T1995" s="116">
        <v>643</v>
      </c>
      <c r="U1995" s="111">
        <v>45</v>
      </c>
      <c r="V1995" s="113">
        <f t="shared" si="374"/>
        <v>480.10666666666663</v>
      </c>
      <c r="W1995" s="113">
        <f t="shared" si="375"/>
        <v>162.89333333333337</v>
      </c>
      <c r="X1995" s="112">
        <f t="shared" si="376"/>
        <v>162893.33333333337</v>
      </c>
      <c r="Y1995" s="111"/>
      <c r="Z1995" s="110">
        <f t="shared" si="372"/>
        <v>33</v>
      </c>
      <c r="AA1995" s="109">
        <f t="shared" si="377"/>
        <v>32.15</v>
      </c>
      <c r="AB1995" s="109">
        <f t="shared" si="378"/>
        <v>32150</v>
      </c>
      <c r="AC1995" s="108">
        <f t="shared" si="379"/>
        <v>610.85</v>
      </c>
      <c r="AD1995" s="107">
        <f t="shared" si="380"/>
        <v>2.2222222222222223E-2</v>
      </c>
      <c r="AE1995" s="106">
        <f t="shared" si="381"/>
        <v>13.574444444444445</v>
      </c>
      <c r="AF1995" s="105">
        <f t="shared" si="382"/>
        <v>176.46777777777783</v>
      </c>
      <c r="AG1995" s="105">
        <f t="shared" si="383"/>
        <v>466.53222222222217</v>
      </c>
    </row>
    <row r="1996" spans="1:33" s="88" customFormat="1" x14ac:dyDescent="0.35">
      <c r="A1996" s="21">
        <v>10141103</v>
      </c>
      <c r="B1996" s="198" t="s">
        <v>1665</v>
      </c>
      <c r="C1996" s="183" t="s">
        <v>710</v>
      </c>
      <c r="D1996" s="121" t="s">
        <v>12174</v>
      </c>
      <c r="E1996" s="114" t="str">
        <f t="shared" si="373"/>
        <v>TRANSFORMADOR MARCA: LICHINGA EG PTS9001</v>
      </c>
      <c r="F1996" s="21"/>
      <c r="G1996" s="178" t="s">
        <v>158</v>
      </c>
      <c r="H1996" s="178" t="s">
        <v>158</v>
      </c>
      <c r="I1996" s="61" t="s">
        <v>12173</v>
      </c>
      <c r="J1996" s="21"/>
      <c r="K1996" s="124" t="s">
        <v>12172</v>
      </c>
      <c r="L1996" s="124" t="s">
        <v>12171</v>
      </c>
      <c r="M1996" s="21">
        <v>100</v>
      </c>
      <c r="N1996" s="161" t="s">
        <v>19</v>
      </c>
      <c r="O1996" s="21" t="s">
        <v>362</v>
      </c>
      <c r="P1996" s="21">
        <v>3</v>
      </c>
      <c r="Q1996" s="21">
        <v>2005</v>
      </c>
      <c r="R1996" s="21"/>
      <c r="S1996" s="21"/>
      <c r="T1996" s="116">
        <v>763</v>
      </c>
      <c r="U1996" s="111">
        <v>45</v>
      </c>
      <c r="V1996" s="113">
        <f t="shared" si="374"/>
        <v>569.70666666666659</v>
      </c>
      <c r="W1996" s="113">
        <f t="shared" si="375"/>
        <v>193.29333333333341</v>
      </c>
      <c r="X1996" s="112">
        <f t="shared" si="376"/>
        <v>193293.3333333334</v>
      </c>
      <c r="Y1996" s="111"/>
      <c r="Z1996" s="110">
        <f t="shared" si="372"/>
        <v>33</v>
      </c>
      <c r="AA1996" s="109">
        <f t="shared" si="377"/>
        <v>38.15</v>
      </c>
      <c r="AB1996" s="109">
        <f t="shared" si="378"/>
        <v>38150</v>
      </c>
      <c r="AC1996" s="108">
        <f t="shared" si="379"/>
        <v>724.85</v>
      </c>
      <c r="AD1996" s="107">
        <f t="shared" si="380"/>
        <v>2.2222222222222223E-2</v>
      </c>
      <c r="AE1996" s="106">
        <f t="shared" si="381"/>
        <v>16.10777777777778</v>
      </c>
      <c r="AF1996" s="105">
        <f t="shared" si="382"/>
        <v>209.40111111111119</v>
      </c>
      <c r="AG1996" s="105">
        <f t="shared" si="383"/>
        <v>553.59888888888884</v>
      </c>
    </row>
    <row r="1997" spans="1:33" s="88" customFormat="1" x14ac:dyDescent="0.35">
      <c r="A1997" s="21">
        <v>10141103</v>
      </c>
      <c r="B1997" s="198" t="s">
        <v>1665</v>
      </c>
      <c r="C1997" s="183" t="s">
        <v>710</v>
      </c>
      <c r="D1997" s="121" t="s">
        <v>12170</v>
      </c>
      <c r="E1997" s="114" t="str">
        <f t="shared" si="373"/>
        <v>TRANSFORMADOR MARCA: LICHINGA EG PTS9002</v>
      </c>
      <c r="F1997" s="21"/>
      <c r="G1997" s="178" t="s">
        <v>158</v>
      </c>
      <c r="H1997" s="178" t="s">
        <v>158</v>
      </c>
      <c r="I1997" s="61" t="s">
        <v>12169</v>
      </c>
      <c r="J1997" s="21"/>
      <c r="K1997" s="124" t="s">
        <v>12168</v>
      </c>
      <c r="L1997" s="124" t="s">
        <v>12167</v>
      </c>
      <c r="M1997" s="21">
        <v>100</v>
      </c>
      <c r="N1997" s="161" t="s">
        <v>19</v>
      </c>
      <c r="O1997" s="21" t="s">
        <v>362</v>
      </c>
      <c r="P1997" s="21">
        <v>3</v>
      </c>
      <c r="Q1997" s="21">
        <v>2005</v>
      </c>
      <c r="R1997" s="21"/>
      <c r="S1997" s="21"/>
      <c r="T1997" s="116">
        <v>763</v>
      </c>
      <c r="U1997" s="111">
        <v>45</v>
      </c>
      <c r="V1997" s="113">
        <f t="shared" si="374"/>
        <v>569.70666666666659</v>
      </c>
      <c r="W1997" s="113">
        <f t="shared" si="375"/>
        <v>193.29333333333341</v>
      </c>
      <c r="X1997" s="112">
        <f t="shared" si="376"/>
        <v>193293.3333333334</v>
      </c>
      <c r="Y1997" s="111"/>
      <c r="Z1997" s="110">
        <f t="shared" si="372"/>
        <v>33</v>
      </c>
      <c r="AA1997" s="109">
        <f t="shared" si="377"/>
        <v>38.15</v>
      </c>
      <c r="AB1997" s="109">
        <f t="shared" si="378"/>
        <v>38150</v>
      </c>
      <c r="AC1997" s="108">
        <f t="shared" si="379"/>
        <v>724.85</v>
      </c>
      <c r="AD1997" s="107">
        <f t="shared" si="380"/>
        <v>2.2222222222222223E-2</v>
      </c>
      <c r="AE1997" s="106">
        <f t="shared" si="381"/>
        <v>16.10777777777778</v>
      </c>
      <c r="AF1997" s="105">
        <f t="shared" si="382"/>
        <v>209.40111111111119</v>
      </c>
      <c r="AG1997" s="105">
        <f t="shared" si="383"/>
        <v>553.59888888888884</v>
      </c>
    </row>
    <row r="1998" spans="1:33" s="88" customFormat="1" x14ac:dyDescent="0.35">
      <c r="A1998" s="21">
        <v>10141103</v>
      </c>
      <c r="B1998" s="198" t="s">
        <v>1665</v>
      </c>
      <c r="C1998" s="183" t="s">
        <v>710</v>
      </c>
      <c r="D1998" s="121" t="s">
        <v>11685</v>
      </c>
      <c r="E1998" s="114" t="str">
        <f t="shared" si="373"/>
        <v>TRANSFORMADOR MARCA: LICHINGA EG PTS9003</v>
      </c>
      <c r="F1998" s="21"/>
      <c r="G1998" s="178" t="s">
        <v>158</v>
      </c>
      <c r="H1998" s="178" t="s">
        <v>158</v>
      </c>
      <c r="I1998" s="61" t="s">
        <v>11684</v>
      </c>
      <c r="J1998" s="21"/>
      <c r="K1998" s="124" t="s">
        <v>11683</v>
      </c>
      <c r="L1998" s="124" t="s">
        <v>11682</v>
      </c>
      <c r="M1998" s="21">
        <v>315</v>
      </c>
      <c r="N1998" s="161" t="s">
        <v>19</v>
      </c>
      <c r="O1998" s="21" t="s">
        <v>362</v>
      </c>
      <c r="P1998" s="21">
        <v>3</v>
      </c>
      <c r="Q1998" s="21">
        <v>2005</v>
      </c>
      <c r="R1998" s="21"/>
      <c r="S1998" s="21"/>
      <c r="T1998" s="116">
        <v>1039</v>
      </c>
      <c r="U1998" s="111">
        <v>45</v>
      </c>
      <c r="V1998" s="113">
        <f t="shared" si="374"/>
        <v>775.78666666666663</v>
      </c>
      <c r="W1998" s="113">
        <f t="shared" si="375"/>
        <v>263.21333333333337</v>
      </c>
      <c r="X1998" s="112">
        <f t="shared" si="376"/>
        <v>263213.33333333337</v>
      </c>
      <c r="Y1998" s="111"/>
      <c r="Z1998" s="110">
        <f t="shared" si="372"/>
        <v>33</v>
      </c>
      <c r="AA1998" s="109">
        <f t="shared" si="377"/>
        <v>51.95</v>
      </c>
      <c r="AB1998" s="109">
        <f t="shared" si="378"/>
        <v>51950</v>
      </c>
      <c r="AC1998" s="108">
        <f t="shared" si="379"/>
        <v>987.05</v>
      </c>
      <c r="AD1998" s="107">
        <f t="shared" si="380"/>
        <v>2.2222222222222223E-2</v>
      </c>
      <c r="AE1998" s="106">
        <f t="shared" si="381"/>
        <v>21.934444444444445</v>
      </c>
      <c r="AF1998" s="105">
        <f t="shared" si="382"/>
        <v>285.14777777777783</v>
      </c>
      <c r="AG1998" s="105">
        <f t="shared" si="383"/>
        <v>753.85222222222217</v>
      </c>
    </row>
    <row r="1999" spans="1:33" s="88" customFormat="1" x14ac:dyDescent="0.35">
      <c r="A1999" s="21">
        <v>10141103</v>
      </c>
      <c r="B1999" s="198" t="s">
        <v>1665</v>
      </c>
      <c r="C1999" s="183" t="s">
        <v>710</v>
      </c>
      <c r="D1999" s="121" t="s">
        <v>11681</v>
      </c>
      <c r="E1999" s="114" t="str">
        <f t="shared" si="373"/>
        <v>TRANSFORMADOR MARCA: LICHINGA EG PTS9004</v>
      </c>
      <c r="F1999" s="21"/>
      <c r="G1999" s="178" t="s">
        <v>158</v>
      </c>
      <c r="H1999" s="178" t="s">
        <v>158</v>
      </c>
      <c r="I1999" s="61" t="s">
        <v>11680</v>
      </c>
      <c r="J1999" s="21"/>
      <c r="K1999" s="124" t="s">
        <v>11679</v>
      </c>
      <c r="L1999" s="124" t="s">
        <v>11678</v>
      </c>
      <c r="M1999" s="21">
        <v>50</v>
      </c>
      <c r="N1999" s="161" t="s">
        <v>19</v>
      </c>
      <c r="O1999" s="21" t="s">
        <v>362</v>
      </c>
      <c r="P1999" s="21">
        <v>3</v>
      </c>
      <c r="Q1999" s="21">
        <v>2005</v>
      </c>
      <c r="R1999" s="21"/>
      <c r="S1999" s="21"/>
      <c r="T1999" s="116">
        <v>643</v>
      </c>
      <c r="U1999" s="111">
        <v>45</v>
      </c>
      <c r="V1999" s="113">
        <f t="shared" si="374"/>
        <v>480.10666666666663</v>
      </c>
      <c r="W1999" s="113">
        <f t="shared" si="375"/>
        <v>162.89333333333337</v>
      </c>
      <c r="X1999" s="112">
        <f t="shared" si="376"/>
        <v>162893.33333333337</v>
      </c>
      <c r="Y1999" s="111"/>
      <c r="Z1999" s="110">
        <f t="shared" si="372"/>
        <v>33</v>
      </c>
      <c r="AA1999" s="109">
        <f t="shared" si="377"/>
        <v>32.15</v>
      </c>
      <c r="AB1999" s="109">
        <f t="shared" si="378"/>
        <v>32150</v>
      </c>
      <c r="AC1999" s="108">
        <f t="shared" si="379"/>
        <v>610.85</v>
      </c>
      <c r="AD1999" s="107">
        <f t="shared" si="380"/>
        <v>2.2222222222222223E-2</v>
      </c>
      <c r="AE1999" s="106">
        <f t="shared" si="381"/>
        <v>13.574444444444445</v>
      </c>
      <c r="AF1999" s="105">
        <f t="shared" si="382"/>
        <v>176.46777777777783</v>
      </c>
      <c r="AG1999" s="105">
        <f t="shared" si="383"/>
        <v>466.53222222222217</v>
      </c>
    </row>
    <row r="2000" spans="1:33" s="88" customFormat="1" x14ac:dyDescent="0.35">
      <c r="A2000" s="21">
        <v>10141103</v>
      </c>
      <c r="B2000" s="198" t="s">
        <v>1665</v>
      </c>
      <c r="C2000" s="183" t="s">
        <v>710</v>
      </c>
      <c r="D2000" s="121" t="s">
        <v>11677</v>
      </c>
      <c r="E2000" s="114" t="str">
        <f t="shared" si="373"/>
        <v>TRANSFORMADOR MARCA: LICHINGA EG PTS9005</v>
      </c>
      <c r="F2000" s="21"/>
      <c r="G2000" s="178" t="s">
        <v>158</v>
      </c>
      <c r="H2000" s="178" t="s">
        <v>158</v>
      </c>
      <c r="I2000" s="61" t="s">
        <v>11676</v>
      </c>
      <c r="J2000" s="21"/>
      <c r="K2000" s="124" t="s">
        <v>11675</v>
      </c>
      <c r="L2000" s="124" t="s">
        <v>11674</v>
      </c>
      <c r="M2000" s="21">
        <v>100</v>
      </c>
      <c r="N2000" s="161" t="s">
        <v>19</v>
      </c>
      <c r="O2000" s="21" t="s">
        <v>362</v>
      </c>
      <c r="P2000" s="21">
        <v>3</v>
      </c>
      <c r="Q2000" s="21">
        <v>2005</v>
      </c>
      <c r="R2000" s="21"/>
      <c r="S2000" s="21"/>
      <c r="T2000" s="116">
        <v>763</v>
      </c>
      <c r="U2000" s="111">
        <v>45</v>
      </c>
      <c r="V2000" s="113">
        <f t="shared" si="374"/>
        <v>569.70666666666659</v>
      </c>
      <c r="W2000" s="113">
        <f t="shared" si="375"/>
        <v>193.29333333333341</v>
      </c>
      <c r="X2000" s="112">
        <f t="shared" si="376"/>
        <v>193293.3333333334</v>
      </c>
      <c r="Y2000" s="111"/>
      <c r="Z2000" s="110">
        <f t="shared" si="372"/>
        <v>33</v>
      </c>
      <c r="AA2000" s="109">
        <f t="shared" si="377"/>
        <v>38.15</v>
      </c>
      <c r="AB2000" s="109">
        <f t="shared" si="378"/>
        <v>38150</v>
      </c>
      <c r="AC2000" s="108">
        <f t="shared" si="379"/>
        <v>724.85</v>
      </c>
      <c r="AD2000" s="107">
        <f t="shared" si="380"/>
        <v>2.2222222222222223E-2</v>
      </c>
      <c r="AE2000" s="106">
        <f t="shared" si="381"/>
        <v>16.10777777777778</v>
      </c>
      <c r="AF2000" s="105">
        <f t="shared" si="382"/>
        <v>209.40111111111119</v>
      </c>
      <c r="AG2000" s="105">
        <f t="shared" si="383"/>
        <v>553.59888888888884</v>
      </c>
    </row>
    <row r="2001" spans="1:33" s="88" customFormat="1" x14ac:dyDescent="0.35">
      <c r="A2001" s="21">
        <v>10141103</v>
      </c>
      <c r="B2001" s="198" t="s">
        <v>1665</v>
      </c>
      <c r="C2001" s="183" t="s">
        <v>710</v>
      </c>
      <c r="D2001" s="121" t="s">
        <v>11673</v>
      </c>
      <c r="E2001" s="114" t="str">
        <f t="shared" si="373"/>
        <v>TRANSFORMADOR MARCA: LICHINGA EG PTS9006</v>
      </c>
      <c r="F2001" s="21"/>
      <c r="G2001" s="178" t="s">
        <v>158</v>
      </c>
      <c r="H2001" s="178" t="s">
        <v>158</v>
      </c>
      <c r="I2001" s="61" t="s">
        <v>11672</v>
      </c>
      <c r="J2001" s="21"/>
      <c r="K2001" s="124" t="s">
        <v>11671</v>
      </c>
      <c r="L2001" s="124" t="s">
        <v>11670</v>
      </c>
      <c r="M2001" s="21">
        <v>50</v>
      </c>
      <c r="N2001" s="161" t="s">
        <v>19</v>
      </c>
      <c r="O2001" s="21" t="s">
        <v>362</v>
      </c>
      <c r="P2001" s="21">
        <v>3</v>
      </c>
      <c r="Q2001" s="21">
        <v>2005</v>
      </c>
      <c r="R2001" s="21"/>
      <c r="S2001" s="21"/>
      <c r="T2001" s="116">
        <v>643</v>
      </c>
      <c r="U2001" s="111">
        <v>45</v>
      </c>
      <c r="V2001" s="113">
        <f t="shared" si="374"/>
        <v>480.10666666666663</v>
      </c>
      <c r="W2001" s="113">
        <f t="shared" si="375"/>
        <v>162.89333333333337</v>
      </c>
      <c r="X2001" s="112">
        <f t="shared" si="376"/>
        <v>162893.33333333337</v>
      </c>
      <c r="Y2001" s="111"/>
      <c r="Z2001" s="110">
        <f t="shared" si="372"/>
        <v>33</v>
      </c>
      <c r="AA2001" s="109">
        <f t="shared" si="377"/>
        <v>32.15</v>
      </c>
      <c r="AB2001" s="109">
        <f t="shared" si="378"/>
        <v>32150</v>
      </c>
      <c r="AC2001" s="108">
        <f t="shared" si="379"/>
        <v>610.85</v>
      </c>
      <c r="AD2001" s="107">
        <f t="shared" si="380"/>
        <v>2.2222222222222223E-2</v>
      </c>
      <c r="AE2001" s="106">
        <f t="shared" si="381"/>
        <v>13.574444444444445</v>
      </c>
      <c r="AF2001" s="105">
        <f t="shared" si="382"/>
        <v>176.46777777777783</v>
      </c>
      <c r="AG2001" s="105">
        <f t="shared" si="383"/>
        <v>466.53222222222217</v>
      </c>
    </row>
    <row r="2002" spans="1:33" s="88" customFormat="1" x14ac:dyDescent="0.35">
      <c r="A2002" s="21">
        <v>10141103</v>
      </c>
      <c r="B2002" s="198" t="s">
        <v>1665</v>
      </c>
      <c r="C2002" s="183" t="s">
        <v>710</v>
      </c>
      <c r="D2002" s="121" t="s">
        <v>11669</v>
      </c>
      <c r="E2002" s="114" t="str">
        <f t="shared" si="373"/>
        <v>TRANSFORMADOR MARCA: LICHINGA EG PTS9007</v>
      </c>
      <c r="F2002" s="21"/>
      <c r="G2002" s="178" t="s">
        <v>158</v>
      </c>
      <c r="H2002" s="178" t="s">
        <v>158</v>
      </c>
      <c r="I2002" s="61" t="s">
        <v>11668</v>
      </c>
      <c r="J2002" s="21"/>
      <c r="K2002" s="124" t="s">
        <v>11667</v>
      </c>
      <c r="L2002" s="124" t="s">
        <v>11666</v>
      </c>
      <c r="M2002" s="21">
        <v>50</v>
      </c>
      <c r="N2002" s="161" t="s">
        <v>19</v>
      </c>
      <c r="O2002" s="21" t="s">
        <v>362</v>
      </c>
      <c r="P2002" s="21">
        <v>3</v>
      </c>
      <c r="Q2002" s="21">
        <v>2005</v>
      </c>
      <c r="R2002" s="21"/>
      <c r="S2002" s="21"/>
      <c r="T2002" s="116">
        <v>643</v>
      </c>
      <c r="U2002" s="111">
        <v>45</v>
      </c>
      <c r="V2002" s="113">
        <f t="shared" si="374"/>
        <v>480.10666666666663</v>
      </c>
      <c r="W2002" s="113">
        <f t="shared" si="375"/>
        <v>162.89333333333337</v>
      </c>
      <c r="X2002" s="112">
        <f t="shared" si="376"/>
        <v>162893.33333333337</v>
      </c>
      <c r="Y2002" s="111"/>
      <c r="Z2002" s="110">
        <f t="shared" si="372"/>
        <v>33</v>
      </c>
      <c r="AA2002" s="109">
        <f t="shared" si="377"/>
        <v>32.15</v>
      </c>
      <c r="AB2002" s="109">
        <f t="shared" si="378"/>
        <v>32150</v>
      </c>
      <c r="AC2002" s="108">
        <f t="shared" si="379"/>
        <v>610.85</v>
      </c>
      <c r="AD2002" s="107">
        <f t="shared" si="380"/>
        <v>2.2222222222222223E-2</v>
      </c>
      <c r="AE2002" s="106">
        <f t="shared" si="381"/>
        <v>13.574444444444445</v>
      </c>
      <c r="AF2002" s="105">
        <f t="shared" si="382"/>
        <v>176.46777777777783</v>
      </c>
      <c r="AG2002" s="105">
        <f t="shared" si="383"/>
        <v>466.53222222222217</v>
      </c>
    </row>
    <row r="2003" spans="1:33" s="88" customFormat="1" x14ac:dyDescent="0.35">
      <c r="A2003" s="21">
        <v>10141103</v>
      </c>
      <c r="B2003" s="198" t="s">
        <v>1665</v>
      </c>
      <c r="C2003" s="183" t="s">
        <v>710</v>
      </c>
      <c r="D2003" s="121" t="s">
        <v>11664</v>
      </c>
      <c r="E2003" s="114" t="str">
        <f t="shared" si="373"/>
        <v>TRANSFORMADOR MARCA: LICHINGA EG PTS9008</v>
      </c>
      <c r="F2003" s="21"/>
      <c r="G2003" s="178" t="s">
        <v>158</v>
      </c>
      <c r="H2003" s="178" t="s">
        <v>158</v>
      </c>
      <c r="I2003" s="61" t="s">
        <v>11663</v>
      </c>
      <c r="J2003" s="21"/>
      <c r="K2003" s="124" t="s">
        <v>11662</v>
      </c>
      <c r="L2003" s="124" t="s">
        <v>11661</v>
      </c>
      <c r="M2003" s="21">
        <v>50</v>
      </c>
      <c r="N2003" s="161" t="s">
        <v>19</v>
      </c>
      <c r="O2003" s="21" t="s">
        <v>362</v>
      </c>
      <c r="P2003" s="21">
        <v>3</v>
      </c>
      <c r="Q2003" s="21">
        <v>2005</v>
      </c>
      <c r="R2003" s="21"/>
      <c r="S2003" s="21"/>
      <c r="T2003" s="116">
        <v>643</v>
      </c>
      <c r="U2003" s="111">
        <v>45</v>
      </c>
      <c r="V2003" s="113">
        <f t="shared" si="374"/>
        <v>480.10666666666663</v>
      </c>
      <c r="W2003" s="113">
        <f t="shared" si="375"/>
        <v>162.89333333333337</v>
      </c>
      <c r="X2003" s="112">
        <f t="shared" si="376"/>
        <v>162893.33333333337</v>
      </c>
      <c r="Y2003" s="111"/>
      <c r="Z2003" s="110">
        <f t="shared" si="372"/>
        <v>33</v>
      </c>
      <c r="AA2003" s="109">
        <f t="shared" si="377"/>
        <v>32.15</v>
      </c>
      <c r="AB2003" s="109">
        <f t="shared" si="378"/>
        <v>32150</v>
      </c>
      <c r="AC2003" s="108">
        <f t="shared" si="379"/>
        <v>610.85</v>
      </c>
      <c r="AD2003" s="107">
        <f t="shared" si="380"/>
        <v>2.2222222222222223E-2</v>
      </c>
      <c r="AE2003" s="106">
        <f t="shared" si="381"/>
        <v>13.574444444444445</v>
      </c>
      <c r="AF2003" s="105">
        <f t="shared" si="382"/>
        <v>176.46777777777783</v>
      </c>
      <c r="AG2003" s="105">
        <f t="shared" si="383"/>
        <v>466.53222222222217</v>
      </c>
    </row>
    <row r="2004" spans="1:33" s="88" customFormat="1" x14ac:dyDescent="0.35">
      <c r="A2004" s="21">
        <v>10141103</v>
      </c>
      <c r="B2004" s="198" t="s">
        <v>1665</v>
      </c>
      <c r="C2004" s="183" t="s">
        <v>710</v>
      </c>
      <c r="D2004" s="121" t="s">
        <v>11660</v>
      </c>
      <c r="E2004" s="114" t="str">
        <f t="shared" si="373"/>
        <v>TRANSFORMADOR MARCA: LICHINGA EG PTS9009</v>
      </c>
      <c r="F2004" s="21"/>
      <c r="G2004" s="178" t="s">
        <v>158</v>
      </c>
      <c r="H2004" s="178" t="s">
        <v>158</v>
      </c>
      <c r="I2004" s="61" t="s">
        <v>11659</v>
      </c>
      <c r="J2004" s="21"/>
      <c r="K2004" s="124" t="s">
        <v>11658</v>
      </c>
      <c r="L2004" s="124" t="s">
        <v>11657</v>
      </c>
      <c r="M2004" s="21">
        <v>50</v>
      </c>
      <c r="N2004" s="161" t="s">
        <v>19</v>
      </c>
      <c r="O2004" s="21" t="s">
        <v>362</v>
      </c>
      <c r="P2004" s="21">
        <v>3</v>
      </c>
      <c r="Q2004" s="21">
        <v>2005</v>
      </c>
      <c r="R2004" s="21"/>
      <c r="S2004" s="21"/>
      <c r="T2004" s="116">
        <v>643</v>
      </c>
      <c r="U2004" s="111">
        <v>45</v>
      </c>
      <c r="V2004" s="113">
        <f t="shared" si="374"/>
        <v>480.10666666666663</v>
      </c>
      <c r="W2004" s="113">
        <f t="shared" si="375"/>
        <v>162.89333333333337</v>
      </c>
      <c r="X2004" s="112">
        <f t="shared" si="376"/>
        <v>162893.33333333337</v>
      </c>
      <c r="Y2004" s="111"/>
      <c r="Z2004" s="110">
        <f t="shared" si="372"/>
        <v>33</v>
      </c>
      <c r="AA2004" s="109">
        <f t="shared" si="377"/>
        <v>32.15</v>
      </c>
      <c r="AB2004" s="109">
        <f t="shared" si="378"/>
        <v>32150</v>
      </c>
      <c r="AC2004" s="108">
        <f t="shared" si="379"/>
        <v>610.85</v>
      </c>
      <c r="AD2004" s="107">
        <f t="shared" si="380"/>
        <v>2.2222222222222223E-2</v>
      </c>
      <c r="AE2004" s="106">
        <f t="shared" si="381"/>
        <v>13.574444444444445</v>
      </c>
      <c r="AF2004" s="105">
        <f t="shared" si="382"/>
        <v>176.46777777777783</v>
      </c>
      <c r="AG2004" s="105">
        <f t="shared" si="383"/>
        <v>466.53222222222217</v>
      </c>
    </row>
    <row r="2005" spans="1:33" s="88" customFormat="1" x14ac:dyDescent="0.35">
      <c r="A2005" s="21">
        <v>10141103</v>
      </c>
      <c r="B2005" s="198" t="s">
        <v>1665</v>
      </c>
      <c r="C2005" s="183" t="s">
        <v>710</v>
      </c>
      <c r="D2005" s="121" t="s">
        <v>11656</v>
      </c>
      <c r="E2005" s="114" t="str">
        <f t="shared" si="373"/>
        <v>TRANSFORMADOR MARCA: LICHINGA EG PTS9010</v>
      </c>
      <c r="F2005" s="21"/>
      <c r="G2005" s="178" t="s">
        <v>158</v>
      </c>
      <c r="H2005" s="178" t="s">
        <v>158</v>
      </c>
      <c r="I2005" s="61" t="s">
        <v>11655</v>
      </c>
      <c r="J2005" s="21"/>
      <c r="K2005" s="124" t="s">
        <v>11654</v>
      </c>
      <c r="L2005" s="124" t="s">
        <v>11653</v>
      </c>
      <c r="M2005" s="21">
        <v>50</v>
      </c>
      <c r="N2005" s="161" t="s">
        <v>19</v>
      </c>
      <c r="O2005" s="21" t="s">
        <v>362</v>
      </c>
      <c r="P2005" s="21">
        <v>3</v>
      </c>
      <c r="Q2005" s="21">
        <v>2005</v>
      </c>
      <c r="R2005" s="21"/>
      <c r="S2005" s="21"/>
      <c r="T2005" s="116">
        <v>643</v>
      </c>
      <c r="U2005" s="111">
        <v>45</v>
      </c>
      <c r="V2005" s="113">
        <f t="shared" si="374"/>
        <v>480.10666666666663</v>
      </c>
      <c r="W2005" s="113">
        <f t="shared" si="375"/>
        <v>162.89333333333337</v>
      </c>
      <c r="X2005" s="112">
        <f t="shared" si="376"/>
        <v>162893.33333333337</v>
      </c>
      <c r="Y2005" s="111"/>
      <c r="Z2005" s="110">
        <f t="shared" si="372"/>
        <v>33</v>
      </c>
      <c r="AA2005" s="109">
        <f t="shared" si="377"/>
        <v>32.15</v>
      </c>
      <c r="AB2005" s="109">
        <f t="shared" si="378"/>
        <v>32150</v>
      </c>
      <c r="AC2005" s="108">
        <f t="shared" si="379"/>
        <v>610.85</v>
      </c>
      <c r="AD2005" s="107">
        <f t="shared" si="380"/>
        <v>2.2222222222222223E-2</v>
      </c>
      <c r="AE2005" s="106">
        <f t="shared" si="381"/>
        <v>13.574444444444445</v>
      </c>
      <c r="AF2005" s="105">
        <f t="shared" si="382"/>
        <v>176.46777777777783</v>
      </c>
      <c r="AG2005" s="105">
        <f t="shared" si="383"/>
        <v>466.53222222222217</v>
      </c>
    </row>
    <row r="2006" spans="1:33" s="88" customFormat="1" x14ac:dyDescent="0.35">
      <c r="A2006" s="21">
        <v>10141103</v>
      </c>
      <c r="B2006" s="198" t="s">
        <v>1665</v>
      </c>
      <c r="C2006" s="183" t="s">
        <v>710</v>
      </c>
      <c r="D2006" s="121" t="s">
        <v>11652</v>
      </c>
      <c r="E2006" s="114" t="str">
        <f t="shared" si="373"/>
        <v>TRANSFORMADOR MARCA: LICHINGA EG PTS9011</v>
      </c>
      <c r="F2006" s="21"/>
      <c r="G2006" s="178" t="s">
        <v>158</v>
      </c>
      <c r="H2006" s="178" t="s">
        <v>158</v>
      </c>
      <c r="I2006" s="61" t="s">
        <v>11648</v>
      </c>
      <c r="J2006" s="21"/>
      <c r="K2006" s="124" t="s">
        <v>11651</v>
      </c>
      <c r="L2006" s="124" t="s">
        <v>11650</v>
      </c>
      <c r="M2006" s="21">
        <v>50</v>
      </c>
      <c r="N2006" s="161" t="s">
        <v>19</v>
      </c>
      <c r="O2006" s="21" t="s">
        <v>362</v>
      </c>
      <c r="P2006" s="21">
        <v>3</v>
      </c>
      <c r="Q2006" s="21">
        <v>2005</v>
      </c>
      <c r="R2006" s="21"/>
      <c r="S2006" s="21"/>
      <c r="T2006" s="116">
        <v>643</v>
      </c>
      <c r="U2006" s="111">
        <v>45</v>
      </c>
      <c r="V2006" s="113">
        <f t="shared" si="374"/>
        <v>480.10666666666663</v>
      </c>
      <c r="W2006" s="113">
        <f t="shared" si="375"/>
        <v>162.89333333333337</v>
      </c>
      <c r="X2006" s="112">
        <f t="shared" si="376"/>
        <v>162893.33333333337</v>
      </c>
      <c r="Y2006" s="111"/>
      <c r="Z2006" s="110">
        <f t="shared" si="372"/>
        <v>33</v>
      </c>
      <c r="AA2006" s="109">
        <f t="shared" si="377"/>
        <v>32.15</v>
      </c>
      <c r="AB2006" s="109">
        <f t="shared" si="378"/>
        <v>32150</v>
      </c>
      <c r="AC2006" s="108">
        <f t="shared" si="379"/>
        <v>610.85</v>
      </c>
      <c r="AD2006" s="107">
        <f t="shared" si="380"/>
        <v>2.2222222222222223E-2</v>
      </c>
      <c r="AE2006" s="106">
        <f t="shared" si="381"/>
        <v>13.574444444444445</v>
      </c>
      <c r="AF2006" s="105">
        <f t="shared" si="382"/>
        <v>176.46777777777783</v>
      </c>
      <c r="AG2006" s="105">
        <f t="shared" si="383"/>
        <v>466.53222222222217</v>
      </c>
    </row>
    <row r="2007" spans="1:33" s="88" customFormat="1" x14ac:dyDescent="0.35">
      <c r="A2007" s="21">
        <v>10141103</v>
      </c>
      <c r="B2007" s="198" t="s">
        <v>1665</v>
      </c>
      <c r="C2007" s="183" t="s">
        <v>710</v>
      </c>
      <c r="D2007" s="121" t="s">
        <v>11649</v>
      </c>
      <c r="E2007" s="114" t="str">
        <f t="shared" si="373"/>
        <v>TRANSFORMADOR MARCA: LICHINGA EG PTS9012</v>
      </c>
      <c r="F2007" s="21"/>
      <c r="G2007" s="178" t="s">
        <v>158</v>
      </c>
      <c r="H2007" s="178" t="s">
        <v>158</v>
      </c>
      <c r="I2007" s="61" t="s">
        <v>11648</v>
      </c>
      <c r="J2007" s="21"/>
      <c r="K2007" s="124" t="s">
        <v>11647</v>
      </c>
      <c r="L2007" s="124" t="s">
        <v>11646</v>
      </c>
      <c r="M2007" s="21">
        <v>50</v>
      </c>
      <c r="N2007" s="161" t="s">
        <v>19</v>
      </c>
      <c r="O2007" s="21" t="s">
        <v>362</v>
      </c>
      <c r="P2007" s="21">
        <v>3</v>
      </c>
      <c r="Q2007" s="21">
        <v>2005</v>
      </c>
      <c r="R2007" s="21"/>
      <c r="S2007" s="21"/>
      <c r="T2007" s="116">
        <v>643</v>
      </c>
      <c r="U2007" s="111">
        <v>45</v>
      </c>
      <c r="V2007" s="113">
        <f t="shared" si="374"/>
        <v>480.10666666666663</v>
      </c>
      <c r="W2007" s="113">
        <f t="shared" si="375"/>
        <v>162.89333333333337</v>
      </c>
      <c r="X2007" s="112">
        <f t="shared" si="376"/>
        <v>162893.33333333337</v>
      </c>
      <c r="Y2007" s="111"/>
      <c r="Z2007" s="110">
        <f t="shared" si="372"/>
        <v>33</v>
      </c>
      <c r="AA2007" s="109">
        <f t="shared" si="377"/>
        <v>32.15</v>
      </c>
      <c r="AB2007" s="109">
        <f t="shared" si="378"/>
        <v>32150</v>
      </c>
      <c r="AC2007" s="108">
        <f t="shared" si="379"/>
        <v>610.85</v>
      </c>
      <c r="AD2007" s="107">
        <f t="shared" si="380"/>
        <v>2.2222222222222223E-2</v>
      </c>
      <c r="AE2007" s="106">
        <f t="shared" si="381"/>
        <v>13.574444444444445</v>
      </c>
      <c r="AF2007" s="105">
        <f t="shared" si="382"/>
        <v>176.46777777777783</v>
      </c>
      <c r="AG2007" s="105">
        <f t="shared" si="383"/>
        <v>466.53222222222217</v>
      </c>
    </row>
    <row r="2008" spans="1:33" s="88" customFormat="1" x14ac:dyDescent="0.35">
      <c r="A2008" s="21">
        <v>10141103</v>
      </c>
      <c r="B2008" s="198" t="s">
        <v>1665</v>
      </c>
      <c r="C2008" s="183" t="s">
        <v>710</v>
      </c>
      <c r="D2008" s="121" t="s">
        <v>11643</v>
      </c>
      <c r="E2008" s="114" t="str">
        <f t="shared" si="373"/>
        <v>TRANSFORMADOR MARCA: LICHINGA EG PTS9013</v>
      </c>
      <c r="F2008" s="21"/>
      <c r="G2008" s="178" t="s">
        <v>158</v>
      </c>
      <c r="H2008" s="178" t="s">
        <v>158</v>
      </c>
      <c r="I2008" s="61" t="s">
        <v>11642</v>
      </c>
      <c r="J2008" s="21"/>
      <c r="K2008" s="124" t="s">
        <v>11641</v>
      </c>
      <c r="L2008" s="124" t="s">
        <v>11640</v>
      </c>
      <c r="M2008" s="21">
        <v>100</v>
      </c>
      <c r="N2008" s="161" t="s">
        <v>19</v>
      </c>
      <c r="O2008" s="21" t="s">
        <v>362</v>
      </c>
      <c r="P2008" s="21">
        <v>3</v>
      </c>
      <c r="Q2008" s="21">
        <v>2005</v>
      </c>
      <c r="R2008" s="21"/>
      <c r="S2008" s="21"/>
      <c r="T2008" s="116">
        <v>763</v>
      </c>
      <c r="U2008" s="111">
        <v>45</v>
      </c>
      <c r="V2008" s="113">
        <f t="shared" si="374"/>
        <v>569.70666666666659</v>
      </c>
      <c r="W2008" s="113">
        <f t="shared" si="375"/>
        <v>193.29333333333341</v>
      </c>
      <c r="X2008" s="112">
        <f t="shared" si="376"/>
        <v>193293.3333333334</v>
      </c>
      <c r="Y2008" s="111"/>
      <c r="Z2008" s="110">
        <f t="shared" si="372"/>
        <v>33</v>
      </c>
      <c r="AA2008" s="109">
        <f t="shared" si="377"/>
        <v>38.15</v>
      </c>
      <c r="AB2008" s="109">
        <f t="shared" si="378"/>
        <v>38150</v>
      </c>
      <c r="AC2008" s="108">
        <f t="shared" si="379"/>
        <v>724.85</v>
      </c>
      <c r="AD2008" s="107">
        <f t="shared" si="380"/>
        <v>2.2222222222222223E-2</v>
      </c>
      <c r="AE2008" s="106">
        <f t="shared" si="381"/>
        <v>16.10777777777778</v>
      </c>
      <c r="AF2008" s="105">
        <f t="shared" si="382"/>
        <v>209.40111111111119</v>
      </c>
      <c r="AG2008" s="105">
        <f t="shared" si="383"/>
        <v>553.59888888888884</v>
      </c>
    </row>
    <row r="2009" spans="1:33" s="88" customFormat="1" x14ac:dyDescent="0.35">
      <c r="A2009" s="21">
        <v>10141103</v>
      </c>
      <c r="B2009" s="198" t="s">
        <v>1665</v>
      </c>
      <c r="C2009" s="183" t="s">
        <v>710</v>
      </c>
      <c r="D2009" s="121" t="s">
        <v>11639</v>
      </c>
      <c r="E2009" s="114" t="str">
        <f t="shared" si="373"/>
        <v>TRANSFORMADOR MARCA: LICHINGA EG PTS9014</v>
      </c>
      <c r="F2009" s="21"/>
      <c r="G2009" s="178" t="s">
        <v>158</v>
      </c>
      <c r="H2009" s="178" t="s">
        <v>158</v>
      </c>
      <c r="I2009" s="61" t="s">
        <v>11638</v>
      </c>
      <c r="J2009" s="21"/>
      <c r="K2009" s="124" t="s">
        <v>11637</v>
      </c>
      <c r="L2009" s="124" t="s">
        <v>11636</v>
      </c>
      <c r="M2009" s="21">
        <v>100</v>
      </c>
      <c r="N2009" s="161" t="s">
        <v>19</v>
      </c>
      <c r="O2009" s="21" t="s">
        <v>362</v>
      </c>
      <c r="P2009" s="21">
        <v>3</v>
      </c>
      <c r="Q2009" s="21">
        <v>2005</v>
      </c>
      <c r="R2009" s="21"/>
      <c r="S2009" s="21"/>
      <c r="T2009" s="116">
        <v>763</v>
      </c>
      <c r="U2009" s="111">
        <v>45</v>
      </c>
      <c r="V2009" s="113">
        <f t="shared" si="374"/>
        <v>569.70666666666659</v>
      </c>
      <c r="W2009" s="113">
        <f t="shared" si="375"/>
        <v>193.29333333333341</v>
      </c>
      <c r="X2009" s="112">
        <f t="shared" si="376"/>
        <v>193293.3333333334</v>
      </c>
      <c r="Y2009" s="111"/>
      <c r="Z2009" s="110">
        <f t="shared" si="372"/>
        <v>33</v>
      </c>
      <c r="AA2009" s="109">
        <f t="shared" si="377"/>
        <v>38.15</v>
      </c>
      <c r="AB2009" s="109">
        <f t="shared" si="378"/>
        <v>38150</v>
      </c>
      <c r="AC2009" s="108">
        <f t="shared" si="379"/>
        <v>724.85</v>
      </c>
      <c r="AD2009" s="107">
        <f t="shared" si="380"/>
        <v>2.2222222222222223E-2</v>
      </c>
      <c r="AE2009" s="106">
        <f t="shared" si="381"/>
        <v>16.10777777777778</v>
      </c>
      <c r="AF2009" s="105">
        <f t="shared" si="382"/>
        <v>209.40111111111119</v>
      </c>
      <c r="AG2009" s="105">
        <f t="shared" si="383"/>
        <v>553.59888888888884</v>
      </c>
    </row>
    <row r="2010" spans="1:33" s="88" customFormat="1" x14ac:dyDescent="0.35">
      <c r="A2010" s="21">
        <v>10141103</v>
      </c>
      <c r="B2010" s="198" t="s">
        <v>1665</v>
      </c>
      <c r="C2010" s="183" t="s">
        <v>710</v>
      </c>
      <c r="D2010" s="121" t="s">
        <v>11635</v>
      </c>
      <c r="E2010" s="114" t="str">
        <f t="shared" si="373"/>
        <v>TRANSFORMADOR MARCA: LICHINGA EG PTS9015</v>
      </c>
      <c r="F2010" s="21"/>
      <c r="G2010" s="178" t="s">
        <v>158</v>
      </c>
      <c r="H2010" s="178" t="s">
        <v>158</v>
      </c>
      <c r="I2010" s="61" t="s">
        <v>11634</v>
      </c>
      <c r="J2010" s="21"/>
      <c r="K2010" s="124" t="s">
        <v>11633</v>
      </c>
      <c r="L2010" s="124" t="s">
        <v>11632</v>
      </c>
      <c r="M2010" s="61">
        <v>32</v>
      </c>
      <c r="N2010" s="161" t="s">
        <v>19</v>
      </c>
      <c r="O2010" s="21" t="s">
        <v>362</v>
      </c>
      <c r="P2010" s="21">
        <v>3</v>
      </c>
      <c r="Q2010" s="21">
        <v>2005</v>
      </c>
      <c r="R2010" s="21"/>
      <c r="S2010" s="21"/>
      <c r="T2010" s="116">
        <v>643</v>
      </c>
      <c r="U2010" s="111">
        <v>45</v>
      </c>
      <c r="V2010" s="113">
        <f t="shared" si="374"/>
        <v>480.10666666666663</v>
      </c>
      <c r="W2010" s="113">
        <f t="shared" si="375"/>
        <v>162.89333333333337</v>
      </c>
      <c r="X2010" s="112">
        <f t="shared" si="376"/>
        <v>162893.33333333337</v>
      </c>
      <c r="Y2010" s="111"/>
      <c r="Z2010" s="110">
        <f t="shared" si="372"/>
        <v>33</v>
      </c>
      <c r="AA2010" s="109">
        <f t="shared" si="377"/>
        <v>32.15</v>
      </c>
      <c r="AB2010" s="109">
        <f t="shared" si="378"/>
        <v>32150</v>
      </c>
      <c r="AC2010" s="108">
        <f t="shared" si="379"/>
        <v>610.85</v>
      </c>
      <c r="AD2010" s="107">
        <f t="shared" si="380"/>
        <v>2.2222222222222223E-2</v>
      </c>
      <c r="AE2010" s="106">
        <f t="shared" si="381"/>
        <v>13.574444444444445</v>
      </c>
      <c r="AF2010" s="105">
        <f t="shared" si="382"/>
        <v>176.46777777777783</v>
      </c>
      <c r="AG2010" s="105">
        <f t="shared" si="383"/>
        <v>466.53222222222217</v>
      </c>
    </row>
    <row r="2011" spans="1:33" s="88" customFormat="1" x14ac:dyDescent="0.35">
      <c r="A2011" s="21">
        <v>10141103</v>
      </c>
      <c r="B2011" s="198" t="s">
        <v>1665</v>
      </c>
      <c r="C2011" s="183" t="s">
        <v>710</v>
      </c>
      <c r="D2011" s="121" t="s">
        <v>11631</v>
      </c>
      <c r="E2011" s="114" t="str">
        <f t="shared" si="373"/>
        <v>TRANSFORMADOR MARCA: LICHINGA EG PTS9016</v>
      </c>
      <c r="F2011" s="21"/>
      <c r="G2011" s="178" t="s">
        <v>158</v>
      </c>
      <c r="H2011" s="178" t="s">
        <v>158</v>
      </c>
      <c r="I2011" s="61" t="s">
        <v>11630</v>
      </c>
      <c r="J2011" s="21"/>
      <c r="K2011" s="124" t="s">
        <v>11629</v>
      </c>
      <c r="L2011" s="124" t="s">
        <v>11628</v>
      </c>
      <c r="M2011" s="21">
        <v>100</v>
      </c>
      <c r="N2011" s="161" t="s">
        <v>19</v>
      </c>
      <c r="O2011" s="21" t="s">
        <v>362</v>
      </c>
      <c r="P2011" s="21">
        <v>3</v>
      </c>
      <c r="Q2011" s="21">
        <v>2005</v>
      </c>
      <c r="R2011" s="21"/>
      <c r="S2011" s="21"/>
      <c r="T2011" s="116">
        <v>763</v>
      </c>
      <c r="U2011" s="111">
        <v>45</v>
      </c>
      <c r="V2011" s="113">
        <f t="shared" si="374"/>
        <v>569.70666666666659</v>
      </c>
      <c r="W2011" s="113">
        <f t="shared" si="375"/>
        <v>193.29333333333341</v>
      </c>
      <c r="X2011" s="112">
        <f t="shared" si="376"/>
        <v>193293.3333333334</v>
      </c>
      <c r="Y2011" s="111"/>
      <c r="Z2011" s="110">
        <f t="shared" si="372"/>
        <v>33</v>
      </c>
      <c r="AA2011" s="109">
        <f t="shared" si="377"/>
        <v>38.15</v>
      </c>
      <c r="AB2011" s="109">
        <f t="shared" si="378"/>
        <v>38150</v>
      </c>
      <c r="AC2011" s="108">
        <f t="shared" si="379"/>
        <v>724.85</v>
      </c>
      <c r="AD2011" s="107">
        <f t="shared" si="380"/>
        <v>2.2222222222222223E-2</v>
      </c>
      <c r="AE2011" s="106">
        <f t="shared" si="381"/>
        <v>16.10777777777778</v>
      </c>
      <c r="AF2011" s="105">
        <f t="shared" si="382"/>
        <v>209.40111111111119</v>
      </c>
      <c r="AG2011" s="105">
        <f t="shared" si="383"/>
        <v>553.59888888888884</v>
      </c>
    </row>
    <row r="2012" spans="1:33" s="88" customFormat="1" x14ac:dyDescent="0.35">
      <c r="A2012" s="21">
        <v>10141103</v>
      </c>
      <c r="B2012" s="198" t="s">
        <v>1665</v>
      </c>
      <c r="C2012" s="183" t="s">
        <v>710</v>
      </c>
      <c r="D2012" s="121" t="s">
        <v>11626</v>
      </c>
      <c r="E2012" s="114" t="str">
        <f t="shared" si="373"/>
        <v>TRANSFORMADOR MARCA: LICHINGA EG PTS9017</v>
      </c>
      <c r="F2012" s="21"/>
      <c r="G2012" s="178" t="s">
        <v>158</v>
      </c>
      <c r="H2012" s="178" t="s">
        <v>158</v>
      </c>
      <c r="I2012" s="61" t="s">
        <v>11625</v>
      </c>
      <c r="J2012" s="21"/>
      <c r="K2012" s="124" t="s">
        <v>11624</v>
      </c>
      <c r="L2012" s="124" t="s">
        <v>11623</v>
      </c>
      <c r="M2012" s="21">
        <v>100</v>
      </c>
      <c r="N2012" s="161" t="s">
        <v>19</v>
      </c>
      <c r="O2012" s="21" t="s">
        <v>362</v>
      </c>
      <c r="P2012" s="21">
        <v>3</v>
      </c>
      <c r="Q2012" s="21">
        <v>2005</v>
      </c>
      <c r="R2012" s="21"/>
      <c r="S2012" s="21"/>
      <c r="T2012" s="116">
        <v>763</v>
      </c>
      <c r="U2012" s="111">
        <v>45</v>
      </c>
      <c r="V2012" s="113">
        <f t="shared" si="374"/>
        <v>569.70666666666659</v>
      </c>
      <c r="W2012" s="113">
        <f t="shared" si="375"/>
        <v>193.29333333333341</v>
      </c>
      <c r="X2012" s="112">
        <f t="shared" si="376"/>
        <v>193293.3333333334</v>
      </c>
      <c r="Y2012" s="111"/>
      <c r="Z2012" s="110">
        <f t="shared" si="372"/>
        <v>33</v>
      </c>
      <c r="AA2012" s="109">
        <f t="shared" si="377"/>
        <v>38.15</v>
      </c>
      <c r="AB2012" s="109">
        <f t="shared" si="378"/>
        <v>38150</v>
      </c>
      <c r="AC2012" s="108">
        <f t="shared" si="379"/>
        <v>724.85</v>
      </c>
      <c r="AD2012" s="107">
        <f t="shared" si="380"/>
        <v>2.2222222222222223E-2</v>
      </c>
      <c r="AE2012" s="106">
        <f t="shared" si="381"/>
        <v>16.10777777777778</v>
      </c>
      <c r="AF2012" s="105">
        <f t="shared" si="382"/>
        <v>209.40111111111119</v>
      </c>
      <c r="AG2012" s="105">
        <f t="shared" si="383"/>
        <v>553.59888888888884</v>
      </c>
    </row>
    <row r="2013" spans="1:33" s="88" customFormat="1" x14ac:dyDescent="0.35">
      <c r="A2013" s="21">
        <v>10141103</v>
      </c>
      <c r="B2013" s="198" t="s">
        <v>1665</v>
      </c>
      <c r="C2013" s="183" t="s">
        <v>710</v>
      </c>
      <c r="D2013" s="121" t="s">
        <v>11621</v>
      </c>
      <c r="E2013" s="114" t="str">
        <f t="shared" si="373"/>
        <v>TRANSFORMADOR MARCA: LICHINGA EG PTS9018</v>
      </c>
      <c r="F2013" s="21"/>
      <c r="G2013" s="178" t="s">
        <v>158</v>
      </c>
      <c r="H2013" s="178" t="s">
        <v>158</v>
      </c>
      <c r="I2013" s="61" t="s">
        <v>11620</v>
      </c>
      <c r="J2013" s="21"/>
      <c r="K2013" s="124" t="s">
        <v>11619</v>
      </c>
      <c r="L2013" s="124" t="s">
        <v>11618</v>
      </c>
      <c r="M2013" s="21">
        <v>100</v>
      </c>
      <c r="N2013" s="161" t="s">
        <v>19</v>
      </c>
      <c r="O2013" s="21" t="s">
        <v>362</v>
      </c>
      <c r="P2013" s="21">
        <v>3</v>
      </c>
      <c r="Q2013" s="21">
        <v>2005</v>
      </c>
      <c r="R2013" s="21"/>
      <c r="S2013" s="21"/>
      <c r="T2013" s="116">
        <v>763</v>
      </c>
      <c r="U2013" s="111">
        <v>45</v>
      </c>
      <c r="V2013" s="113">
        <f t="shared" si="374"/>
        <v>569.70666666666659</v>
      </c>
      <c r="W2013" s="113">
        <f t="shared" si="375"/>
        <v>193.29333333333341</v>
      </c>
      <c r="X2013" s="112">
        <f t="shared" si="376"/>
        <v>193293.3333333334</v>
      </c>
      <c r="Y2013" s="111"/>
      <c r="Z2013" s="110">
        <f t="shared" si="372"/>
        <v>33</v>
      </c>
      <c r="AA2013" s="109">
        <f t="shared" si="377"/>
        <v>38.15</v>
      </c>
      <c r="AB2013" s="109">
        <f t="shared" si="378"/>
        <v>38150</v>
      </c>
      <c r="AC2013" s="108">
        <f t="shared" si="379"/>
        <v>724.85</v>
      </c>
      <c r="AD2013" s="107">
        <f t="shared" si="380"/>
        <v>2.2222222222222223E-2</v>
      </c>
      <c r="AE2013" s="106">
        <f t="shared" si="381"/>
        <v>16.10777777777778</v>
      </c>
      <c r="AF2013" s="105">
        <f t="shared" si="382"/>
        <v>209.40111111111119</v>
      </c>
      <c r="AG2013" s="105">
        <f t="shared" si="383"/>
        <v>553.59888888888884</v>
      </c>
    </row>
    <row r="2014" spans="1:33" s="88" customFormat="1" x14ac:dyDescent="0.35">
      <c r="A2014" s="21">
        <v>10141103</v>
      </c>
      <c r="B2014" s="115" t="s">
        <v>1665</v>
      </c>
      <c r="C2014" s="183" t="s">
        <v>710</v>
      </c>
      <c r="D2014" s="21" t="s">
        <v>12165</v>
      </c>
      <c r="E2014" s="114" t="str">
        <f t="shared" si="373"/>
        <v>TRANSFORMADOR MARCA:Efacec PT206 PT206</v>
      </c>
      <c r="F2014" s="21" t="s">
        <v>12166</v>
      </c>
      <c r="G2014" s="21" t="s">
        <v>12165</v>
      </c>
      <c r="H2014" s="21" t="s">
        <v>3104</v>
      </c>
      <c r="I2014" s="21" t="s">
        <v>530</v>
      </c>
      <c r="J2014" s="21"/>
      <c r="K2014" s="124">
        <v>698232</v>
      </c>
      <c r="L2014" s="124">
        <v>7813176.7000000002</v>
      </c>
      <c r="M2014" s="21">
        <v>100</v>
      </c>
      <c r="N2014" s="21">
        <v>22</v>
      </c>
      <c r="O2014" s="21">
        <v>0.4</v>
      </c>
      <c r="P2014" s="21">
        <v>3</v>
      </c>
      <c r="Q2014" s="124">
        <v>2005</v>
      </c>
      <c r="R2014" s="124" t="s">
        <v>535</v>
      </c>
      <c r="S2014" s="124" t="s">
        <v>12164</v>
      </c>
      <c r="T2014" s="116">
        <v>445</v>
      </c>
      <c r="U2014" s="111">
        <v>45</v>
      </c>
      <c r="V2014" s="113">
        <f t="shared" si="374"/>
        <v>332.26666666666665</v>
      </c>
      <c r="W2014" s="113">
        <f t="shared" si="375"/>
        <v>112.73333333333335</v>
      </c>
      <c r="X2014" s="112">
        <f t="shared" si="376"/>
        <v>112733.33333333334</v>
      </c>
      <c r="Y2014" s="111"/>
      <c r="Z2014" s="110">
        <f t="shared" si="372"/>
        <v>33</v>
      </c>
      <c r="AA2014" s="109">
        <f t="shared" si="377"/>
        <v>22.25</v>
      </c>
      <c r="AB2014" s="109">
        <f t="shared" si="378"/>
        <v>22250</v>
      </c>
      <c r="AC2014" s="108">
        <f t="shared" si="379"/>
        <v>422.75</v>
      </c>
      <c r="AD2014" s="107">
        <f t="shared" si="380"/>
        <v>2.2222222222222223E-2</v>
      </c>
      <c r="AE2014" s="106">
        <f t="shared" si="381"/>
        <v>9.3944444444444439</v>
      </c>
      <c r="AF2014" s="105">
        <f t="shared" si="382"/>
        <v>122.12777777777779</v>
      </c>
      <c r="AG2014" s="105">
        <f t="shared" si="383"/>
        <v>322.87222222222221</v>
      </c>
    </row>
    <row r="2015" spans="1:33" s="88" customFormat="1" x14ac:dyDescent="0.35">
      <c r="A2015" s="21">
        <v>10141103</v>
      </c>
      <c r="B2015" s="115" t="s">
        <v>1665</v>
      </c>
      <c r="C2015" s="183" t="s">
        <v>710</v>
      </c>
      <c r="D2015" s="21" t="s">
        <v>12162</v>
      </c>
      <c r="E2015" s="114" t="str">
        <f t="shared" si="373"/>
        <v>TRANSFORMADOR MARCA:EFACEC AGVDZ/PT4 AGVDZ/PT4</v>
      </c>
      <c r="F2015" s="21" t="s">
        <v>12163</v>
      </c>
      <c r="G2015" s="21" t="s">
        <v>12162</v>
      </c>
      <c r="H2015" s="21" t="s">
        <v>2875</v>
      </c>
      <c r="I2015" s="21" t="s">
        <v>976</v>
      </c>
      <c r="J2015" s="21"/>
      <c r="K2015" s="139" t="s">
        <v>12161</v>
      </c>
      <c r="L2015" s="119" t="s">
        <v>12160</v>
      </c>
      <c r="M2015" s="21">
        <v>200</v>
      </c>
      <c r="N2015" s="21">
        <v>22</v>
      </c>
      <c r="O2015" s="21">
        <v>0.4</v>
      </c>
      <c r="P2015" s="21">
        <v>3</v>
      </c>
      <c r="Q2015" s="21">
        <v>2005</v>
      </c>
      <c r="R2015" s="21" t="s">
        <v>27</v>
      </c>
      <c r="S2015" s="21">
        <v>1436</v>
      </c>
      <c r="T2015" s="116">
        <v>572</v>
      </c>
      <c r="U2015" s="111">
        <v>45</v>
      </c>
      <c r="V2015" s="113">
        <f t="shared" si="374"/>
        <v>427.09333333333331</v>
      </c>
      <c r="W2015" s="113">
        <f t="shared" si="375"/>
        <v>144.90666666666669</v>
      </c>
      <c r="X2015" s="112">
        <f t="shared" si="376"/>
        <v>144906.66666666669</v>
      </c>
      <c r="Y2015" s="111"/>
      <c r="Z2015" s="110">
        <f t="shared" si="372"/>
        <v>33</v>
      </c>
      <c r="AA2015" s="109">
        <f t="shared" si="377"/>
        <v>28.6</v>
      </c>
      <c r="AB2015" s="109">
        <f t="shared" si="378"/>
        <v>28600</v>
      </c>
      <c r="AC2015" s="108">
        <f t="shared" si="379"/>
        <v>543.4</v>
      </c>
      <c r="AD2015" s="107">
        <f t="shared" si="380"/>
        <v>2.2222222222222223E-2</v>
      </c>
      <c r="AE2015" s="106">
        <f t="shared" si="381"/>
        <v>12.075555555555555</v>
      </c>
      <c r="AF2015" s="105">
        <f t="shared" si="382"/>
        <v>156.98222222222225</v>
      </c>
      <c r="AG2015" s="105">
        <f t="shared" si="383"/>
        <v>415.01777777777772</v>
      </c>
    </row>
    <row r="2016" spans="1:33" s="88" customFormat="1" x14ac:dyDescent="0.35">
      <c r="A2016" s="21">
        <v>10141103</v>
      </c>
      <c r="B2016" s="162" t="s">
        <v>1665</v>
      </c>
      <c r="C2016" s="183" t="s">
        <v>710</v>
      </c>
      <c r="D2016" s="124" t="s">
        <v>9616</v>
      </c>
      <c r="E2016" s="114" t="str">
        <f t="shared" si="373"/>
        <v>TRANSFORMADOR MARCA:ABB PTS 856 PTS 856</v>
      </c>
      <c r="F2016" s="124"/>
      <c r="G2016" s="124" t="s">
        <v>9616</v>
      </c>
      <c r="H2016" s="124" t="s">
        <v>324</v>
      </c>
      <c r="I2016" s="124" t="s">
        <v>723</v>
      </c>
      <c r="J2016" s="124"/>
      <c r="K2016" s="142" t="s">
        <v>12159</v>
      </c>
      <c r="L2016" s="142" t="s">
        <v>12158</v>
      </c>
      <c r="M2016" s="124">
        <v>160</v>
      </c>
      <c r="N2016" s="124">
        <v>33</v>
      </c>
      <c r="O2016" s="21">
        <v>0.4</v>
      </c>
      <c r="P2016" s="124" t="s">
        <v>514</v>
      </c>
      <c r="Q2016" s="142">
        <v>2005</v>
      </c>
      <c r="R2016" s="124" t="s">
        <v>15</v>
      </c>
      <c r="S2016" s="124" t="s">
        <v>12157</v>
      </c>
      <c r="T2016" s="116">
        <v>991</v>
      </c>
      <c r="U2016" s="111">
        <v>45</v>
      </c>
      <c r="V2016" s="113">
        <f t="shared" si="374"/>
        <v>739.9466666666666</v>
      </c>
      <c r="W2016" s="113">
        <f t="shared" si="375"/>
        <v>251.0533333333334</v>
      </c>
      <c r="X2016" s="112">
        <f t="shared" si="376"/>
        <v>251053.3333333334</v>
      </c>
      <c r="Y2016" s="111"/>
      <c r="Z2016" s="110">
        <f t="shared" si="372"/>
        <v>33</v>
      </c>
      <c r="AA2016" s="109">
        <f t="shared" si="377"/>
        <v>49.550000000000004</v>
      </c>
      <c r="AB2016" s="109">
        <f t="shared" si="378"/>
        <v>49550.000000000007</v>
      </c>
      <c r="AC2016" s="108">
        <f t="shared" si="379"/>
        <v>941.45</v>
      </c>
      <c r="AD2016" s="107">
        <f t="shared" si="380"/>
        <v>2.2222222222222223E-2</v>
      </c>
      <c r="AE2016" s="106">
        <f t="shared" si="381"/>
        <v>20.921111111111113</v>
      </c>
      <c r="AF2016" s="105">
        <f t="shared" si="382"/>
        <v>271.97444444444449</v>
      </c>
      <c r="AG2016" s="105">
        <f t="shared" si="383"/>
        <v>719.02555555555546</v>
      </c>
    </row>
    <row r="2017" spans="1:33" s="88" customFormat="1" x14ac:dyDescent="0.35">
      <c r="A2017" s="21">
        <v>10141103</v>
      </c>
      <c r="B2017" s="135" t="s">
        <v>1665</v>
      </c>
      <c r="C2017" s="183" t="s">
        <v>710</v>
      </c>
      <c r="D2017" s="124" t="s">
        <v>12156</v>
      </c>
      <c r="E2017" s="114" t="str">
        <f t="shared" si="373"/>
        <v>TRANSFORMADOR MARCA:DPM PTS 1064 PTS 1064</v>
      </c>
      <c r="F2017" s="124"/>
      <c r="G2017" s="124" t="s">
        <v>12156</v>
      </c>
      <c r="H2017" s="124" t="s">
        <v>1608</v>
      </c>
      <c r="I2017" s="124" t="s">
        <v>12155</v>
      </c>
      <c r="J2017" s="21"/>
      <c r="K2017" s="142" t="s">
        <v>12154</v>
      </c>
      <c r="L2017" s="142" t="s">
        <v>12153</v>
      </c>
      <c r="M2017" s="124">
        <v>25</v>
      </c>
      <c r="N2017" s="124">
        <v>33</v>
      </c>
      <c r="O2017" s="124">
        <v>0.4</v>
      </c>
      <c r="P2017" s="124" t="s">
        <v>514</v>
      </c>
      <c r="Q2017" s="142">
        <v>2005</v>
      </c>
      <c r="R2017" s="124" t="s">
        <v>587</v>
      </c>
      <c r="S2017" s="124" t="s">
        <v>12152</v>
      </c>
      <c r="T2017" s="116">
        <v>643</v>
      </c>
      <c r="U2017" s="111">
        <v>45</v>
      </c>
      <c r="V2017" s="113">
        <f t="shared" si="374"/>
        <v>480.10666666666663</v>
      </c>
      <c r="W2017" s="113">
        <f t="shared" si="375"/>
        <v>162.89333333333337</v>
      </c>
      <c r="X2017" s="112">
        <f t="shared" si="376"/>
        <v>162893.33333333337</v>
      </c>
      <c r="Y2017" s="111"/>
      <c r="Z2017" s="110">
        <f t="shared" si="372"/>
        <v>33</v>
      </c>
      <c r="AA2017" s="109">
        <f t="shared" si="377"/>
        <v>32.15</v>
      </c>
      <c r="AB2017" s="109">
        <f t="shared" si="378"/>
        <v>32150</v>
      </c>
      <c r="AC2017" s="108">
        <f t="shared" si="379"/>
        <v>610.85</v>
      </c>
      <c r="AD2017" s="107">
        <f t="shared" si="380"/>
        <v>2.2222222222222223E-2</v>
      </c>
      <c r="AE2017" s="106">
        <f t="shared" si="381"/>
        <v>13.574444444444445</v>
      </c>
      <c r="AF2017" s="105">
        <f t="shared" si="382"/>
        <v>176.46777777777783</v>
      </c>
      <c r="AG2017" s="105">
        <f t="shared" si="383"/>
        <v>466.53222222222217</v>
      </c>
    </row>
    <row r="2018" spans="1:33" s="88" customFormat="1" x14ac:dyDescent="0.35">
      <c r="A2018" s="21">
        <v>10141103</v>
      </c>
      <c r="B2018" s="115" t="s">
        <v>1665</v>
      </c>
      <c r="C2018" s="183" t="s">
        <v>710</v>
      </c>
      <c r="D2018" s="21" t="s">
        <v>12151</v>
      </c>
      <c r="E2018" s="114" t="str">
        <f t="shared" si="373"/>
        <v>TRANSFORMADOR MARCA:Desta Power Malta  PT 41R</v>
      </c>
      <c r="F2018" s="57" t="s">
        <v>1217</v>
      </c>
      <c r="G2018" s="21"/>
      <c r="H2018" s="21" t="s">
        <v>494</v>
      </c>
      <c r="I2018" s="21"/>
      <c r="J2018" s="21"/>
      <c r="K2018" s="133" t="s">
        <v>12150</v>
      </c>
      <c r="L2018" s="133" t="s">
        <v>12149</v>
      </c>
      <c r="M2018" s="21">
        <v>500</v>
      </c>
      <c r="N2018" s="21">
        <v>33</v>
      </c>
      <c r="O2018" s="21">
        <v>0.4</v>
      </c>
      <c r="P2018" s="124" t="s">
        <v>516</v>
      </c>
      <c r="Q2018" s="21">
        <v>2005</v>
      </c>
      <c r="R2018" s="21" t="s">
        <v>2412</v>
      </c>
      <c r="S2018" s="21" t="s">
        <v>12148</v>
      </c>
      <c r="T2018" s="116">
        <v>1200</v>
      </c>
      <c r="U2018" s="111">
        <v>45</v>
      </c>
      <c r="V2018" s="113">
        <f t="shared" si="374"/>
        <v>895.99999999999989</v>
      </c>
      <c r="W2018" s="113">
        <f t="shared" si="375"/>
        <v>304.00000000000011</v>
      </c>
      <c r="X2018" s="112">
        <f t="shared" si="376"/>
        <v>304000.00000000012</v>
      </c>
      <c r="Y2018" s="111"/>
      <c r="Z2018" s="110">
        <f t="shared" si="372"/>
        <v>33</v>
      </c>
      <c r="AA2018" s="109">
        <f t="shared" si="377"/>
        <v>60</v>
      </c>
      <c r="AB2018" s="109">
        <f t="shared" si="378"/>
        <v>60000</v>
      </c>
      <c r="AC2018" s="108">
        <f t="shared" si="379"/>
        <v>1140</v>
      </c>
      <c r="AD2018" s="107">
        <f t="shared" si="380"/>
        <v>2.2222222222222223E-2</v>
      </c>
      <c r="AE2018" s="106">
        <f t="shared" si="381"/>
        <v>25.333333333333336</v>
      </c>
      <c r="AF2018" s="105">
        <f t="shared" si="382"/>
        <v>329.33333333333343</v>
      </c>
      <c r="AG2018" s="105">
        <f t="shared" si="383"/>
        <v>870.66666666666652</v>
      </c>
    </row>
    <row r="2019" spans="1:33" s="88" customFormat="1" x14ac:dyDescent="0.35">
      <c r="A2019" s="21">
        <v>10141103</v>
      </c>
      <c r="B2019" s="115" t="s">
        <v>1665</v>
      </c>
      <c r="C2019" s="183" t="s">
        <v>710</v>
      </c>
      <c r="D2019" s="21" t="s">
        <v>12147</v>
      </c>
      <c r="E2019" s="114" t="str">
        <f t="shared" si="373"/>
        <v>TRANSFORMADOR MARCA:Desta Power Malta  PT 35 RG</v>
      </c>
      <c r="F2019" s="21" t="s">
        <v>3540</v>
      </c>
      <c r="G2019" s="21"/>
      <c r="H2019" s="21" t="s">
        <v>1695</v>
      </c>
      <c r="I2019" s="21"/>
      <c r="J2019" s="57"/>
      <c r="K2019" s="133" t="s">
        <v>12146</v>
      </c>
      <c r="L2019" s="133" t="s">
        <v>12145</v>
      </c>
      <c r="M2019" s="21">
        <v>50</v>
      </c>
      <c r="N2019" s="21">
        <v>11</v>
      </c>
      <c r="O2019" s="21">
        <v>0.41499999999999998</v>
      </c>
      <c r="P2019" s="124" t="s">
        <v>516</v>
      </c>
      <c r="Q2019" s="57">
        <v>2005</v>
      </c>
      <c r="R2019" s="21" t="s">
        <v>2412</v>
      </c>
      <c r="S2019" s="57" t="s">
        <v>12144</v>
      </c>
      <c r="T2019" s="116">
        <v>381</v>
      </c>
      <c r="U2019" s="111">
        <v>45</v>
      </c>
      <c r="V2019" s="113">
        <f t="shared" si="374"/>
        <v>284.47999999999996</v>
      </c>
      <c r="W2019" s="113">
        <f t="shared" si="375"/>
        <v>96.520000000000039</v>
      </c>
      <c r="X2019" s="112">
        <f t="shared" si="376"/>
        <v>96520.000000000044</v>
      </c>
      <c r="Y2019" s="111"/>
      <c r="Z2019" s="110">
        <f t="shared" si="372"/>
        <v>33</v>
      </c>
      <c r="AA2019" s="109">
        <f t="shared" si="377"/>
        <v>19.05</v>
      </c>
      <c r="AB2019" s="109">
        <f t="shared" si="378"/>
        <v>19050</v>
      </c>
      <c r="AC2019" s="108">
        <f t="shared" si="379"/>
        <v>361.95</v>
      </c>
      <c r="AD2019" s="107">
        <f t="shared" si="380"/>
        <v>2.2222222222222223E-2</v>
      </c>
      <c r="AE2019" s="106">
        <f t="shared" si="381"/>
        <v>8.043333333333333</v>
      </c>
      <c r="AF2019" s="105">
        <f t="shared" si="382"/>
        <v>104.56333333333338</v>
      </c>
      <c r="AG2019" s="105">
        <f t="shared" si="383"/>
        <v>276.43666666666661</v>
      </c>
    </row>
    <row r="2020" spans="1:33" s="88" customFormat="1" x14ac:dyDescent="0.35">
      <c r="A2020" s="21">
        <v>10141103</v>
      </c>
      <c r="B2020" s="115" t="s">
        <v>1665</v>
      </c>
      <c r="C2020" s="183" t="s">
        <v>710</v>
      </c>
      <c r="D2020" s="21" t="s">
        <v>12143</v>
      </c>
      <c r="E2020" s="114" t="str">
        <f t="shared" si="373"/>
        <v>TRANSFORMADOR MARCA:Desta Power Malta  PT 16 RG</v>
      </c>
      <c r="F2020" s="21" t="s">
        <v>3540</v>
      </c>
      <c r="G2020" s="21"/>
      <c r="H2020" s="21" t="s">
        <v>1695</v>
      </c>
      <c r="I2020" s="21"/>
      <c r="J2020" s="21"/>
      <c r="K2020" s="133" t="s">
        <v>12142</v>
      </c>
      <c r="L2020" s="133" t="s">
        <v>12141</v>
      </c>
      <c r="M2020" s="21">
        <v>50</v>
      </c>
      <c r="N2020" s="21">
        <v>11</v>
      </c>
      <c r="O2020" s="21">
        <v>0.41499999999999998</v>
      </c>
      <c r="P2020" s="124" t="s">
        <v>516</v>
      </c>
      <c r="Q2020" s="21">
        <v>2005</v>
      </c>
      <c r="R2020" s="21" t="s">
        <v>2412</v>
      </c>
      <c r="S2020" s="21" t="s">
        <v>12140</v>
      </c>
      <c r="T2020" s="116">
        <v>381</v>
      </c>
      <c r="U2020" s="111">
        <v>45</v>
      </c>
      <c r="V2020" s="113">
        <f t="shared" si="374"/>
        <v>284.47999999999996</v>
      </c>
      <c r="W2020" s="113">
        <f t="shared" si="375"/>
        <v>96.520000000000039</v>
      </c>
      <c r="X2020" s="112">
        <f t="shared" si="376"/>
        <v>96520.000000000044</v>
      </c>
      <c r="Y2020" s="111"/>
      <c r="Z2020" s="110">
        <f t="shared" ref="Z2020:Z2083" si="384">(U2020-(2017-Q2020))</f>
        <v>33</v>
      </c>
      <c r="AA2020" s="109">
        <f t="shared" si="377"/>
        <v>19.05</v>
      </c>
      <c r="AB2020" s="109">
        <f t="shared" si="378"/>
        <v>19050</v>
      </c>
      <c r="AC2020" s="108">
        <f t="shared" si="379"/>
        <v>361.95</v>
      </c>
      <c r="AD2020" s="107">
        <f t="shared" si="380"/>
        <v>2.2222222222222223E-2</v>
      </c>
      <c r="AE2020" s="106">
        <f t="shared" si="381"/>
        <v>8.043333333333333</v>
      </c>
      <c r="AF2020" s="105">
        <f t="shared" si="382"/>
        <v>104.56333333333338</v>
      </c>
      <c r="AG2020" s="105">
        <f t="shared" si="383"/>
        <v>276.43666666666661</v>
      </c>
    </row>
    <row r="2021" spans="1:33" s="88" customFormat="1" x14ac:dyDescent="0.35">
      <c r="A2021" s="21">
        <v>10141103</v>
      </c>
      <c r="B2021" s="115" t="s">
        <v>1665</v>
      </c>
      <c r="C2021" s="183" t="s">
        <v>710</v>
      </c>
      <c r="D2021" s="133" t="s">
        <v>2341</v>
      </c>
      <c r="E2021" s="114" t="str">
        <f t="shared" si="373"/>
        <v>TRANSFORMADOR MARCA:Efacec   PTS 15</v>
      </c>
      <c r="F2021" s="21"/>
      <c r="G2021" s="21"/>
      <c r="H2021" s="21" t="s">
        <v>2235</v>
      </c>
      <c r="I2021" s="21"/>
      <c r="J2021" s="21"/>
      <c r="K2021" s="133" t="s">
        <v>12139</v>
      </c>
      <c r="L2021" s="133" t="s">
        <v>12138</v>
      </c>
      <c r="M2021" s="21">
        <v>200</v>
      </c>
      <c r="N2021" s="21">
        <v>33</v>
      </c>
      <c r="O2021" s="21">
        <v>0.4</v>
      </c>
      <c r="P2021" s="124" t="s">
        <v>516</v>
      </c>
      <c r="Q2021" s="21">
        <v>2005</v>
      </c>
      <c r="R2021" s="21" t="s">
        <v>1705</v>
      </c>
      <c r="S2021" s="21" t="s">
        <v>12137</v>
      </c>
      <c r="T2021" s="116">
        <v>991</v>
      </c>
      <c r="U2021" s="111">
        <v>45</v>
      </c>
      <c r="V2021" s="113">
        <f t="shared" si="374"/>
        <v>739.9466666666666</v>
      </c>
      <c r="W2021" s="113">
        <f t="shared" si="375"/>
        <v>251.0533333333334</v>
      </c>
      <c r="X2021" s="112">
        <f t="shared" si="376"/>
        <v>251053.3333333334</v>
      </c>
      <c r="Y2021" s="111"/>
      <c r="Z2021" s="110">
        <f t="shared" si="384"/>
        <v>33</v>
      </c>
      <c r="AA2021" s="109">
        <f t="shared" si="377"/>
        <v>49.550000000000004</v>
      </c>
      <c r="AB2021" s="109">
        <f t="shared" si="378"/>
        <v>49550.000000000007</v>
      </c>
      <c r="AC2021" s="108">
        <f t="shared" si="379"/>
        <v>941.45</v>
      </c>
      <c r="AD2021" s="107">
        <f t="shared" si="380"/>
        <v>2.2222222222222223E-2</v>
      </c>
      <c r="AE2021" s="106">
        <f t="shared" si="381"/>
        <v>20.921111111111113</v>
      </c>
      <c r="AF2021" s="105">
        <f t="shared" si="382"/>
        <v>271.97444444444449</v>
      </c>
      <c r="AG2021" s="105">
        <f t="shared" si="383"/>
        <v>719.02555555555546</v>
      </c>
    </row>
    <row r="2022" spans="1:33" s="88" customFormat="1" x14ac:dyDescent="0.35">
      <c r="A2022" s="21">
        <v>10141103</v>
      </c>
      <c r="B2022" s="115" t="s">
        <v>1665</v>
      </c>
      <c r="C2022" s="183" t="s">
        <v>710</v>
      </c>
      <c r="D2022" s="21" t="s">
        <v>12135</v>
      </c>
      <c r="E2022" s="114" t="str">
        <f t="shared" si="373"/>
        <v>TRANSFORMADOR MARCA:EFACEC AGXX/PTS0047 AGXX/PTS0047</v>
      </c>
      <c r="F2022" s="61" t="s">
        <v>12136</v>
      </c>
      <c r="G2022" s="21" t="s">
        <v>12135</v>
      </c>
      <c r="H2022" s="21" t="s">
        <v>2174</v>
      </c>
      <c r="I2022" s="21" t="s">
        <v>2113</v>
      </c>
      <c r="J2022" s="21"/>
      <c r="K2022" s="61" t="s">
        <v>12134</v>
      </c>
      <c r="L2022" s="61" t="s">
        <v>12133</v>
      </c>
      <c r="M2022" s="61">
        <v>630</v>
      </c>
      <c r="N2022" s="121">
        <v>11</v>
      </c>
      <c r="O2022" s="61">
        <v>0.4</v>
      </c>
      <c r="P2022" s="61">
        <v>3</v>
      </c>
      <c r="Q2022" s="121">
        <v>2005</v>
      </c>
      <c r="R2022" s="121" t="s">
        <v>27</v>
      </c>
      <c r="S2022" s="121" t="s">
        <v>12118</v>
      </c>
      <c r="T2022" s="116">
        <v>1016</v>
      </c>
      <c r="U2022" s="111">
        <v>45</v>
      </c>
      <c r="V2022" s="113">
        <f t="shared" si="374"/>
        <v>758.61333333333323</v>
      </c>
      <c r="W2022" s="113">
        <f t="shared" si="375"/>
        <v>257.38666666666677</v>
      </c>
      <c r="X2022" s="112">
        <f t="shared" si="376"/>
        <v>257386.66666666677</v>
      </c>
      <c r="Y2022" s="111"/>
      <c r="Z2022" s="110">
        <f t="shared" si="384"/>
        <v>33</v>
      </c>
      <c r="AA2022" s="109">
        <f t="shared" si="377"/>
        <v>50.800000000000004</v>
      </c>
      <c r="AB2022" s="109">
        <f t="shared" si="378"/>
        <v>50800.000000000007</v>
      </c>
      <c r="AC2022" s="108">
        <f t="shared" si="379"/>
        <v>965.2</v>
      </c>
      <c r="AD2022" s="107">
        <f t="shared" si="380"/>
        <v>2.2222222222222223E-2</v>
      </c>
      <c r="AE2022" s="106">
        <f t="shared" si="381"/>
        <v>21.448888888888892</v>
      </c>
      <c r="AF2022" s="105">
        <f t="shared" si="382"/>
        <v>278.83555555555569</v>
      </c>
      <c r="AG2022" s="105">
        <f t="shared" si="383"/>
        <v>737.16444444444437</v>
      </c>
    </row>
    <row r="2023" spans="1:33" s="88" customFormat="1" x14ac:dyDescent="0.35">
      <c r="A2023" s="21">
        <v>10141103</v>
      </c>
      <c r="B2023" s="115" t="s">
        <v>1665</v>
      </c>
      <c r="C2023" s="183" t="s">
        <v>710</v>
      </c>
      <c r="D2023" s="21" t="s">
        <v>12131</v>
      </c>
      <c r="E2023" s="114" t="str">
        <f t="shared" si="373"/>
        <v>TRANSFORMADOR MARCA:EFACEC AGXX/PTS0351 AGXX/PTS0351</v>
      </c>
      <c r="F2023" s="61" t="s">
        <v>12132</v>
      </c>
      <c r="G2023" s="21" t="s">
        <v>12131</v>
      </c>
      <c r="H2023" s="21" t="s">
        <v>2113</v>
      </c>
      <c r="I2023" s="21" t="s">
        <v>2113</v>
      </c>
      <c r="J2023" s="21"/>
      <c r="K2023" s="121" t="s">
        <v>12130</v>
      </c>
      <c r="L2023" s="121" t="s">
        <v>12129</v>
      </c>
      <c r="M2023" s="61">
        <v>100</v>
      </c>
      <c r="N2023" s="121">
        <v>11</v>
      </c>
      <c r="O2023" s="61">
        <v>0.4</v>
      </c>
      <c r="P2023" s="61">
        <v>3</v>
      </c>
      <c r="Q2023" s="121">
        <v>2005</v>
      </c>
      <c r="R2023" s="121" t="s">
        <v>27</v>
      </c>
      <c r="S2023" s="121" t="s">
        <v>12128</v>
      </c>
      <c r="T2023" s="116">
        <v>445</v>
      </c>
      <c r="U2023" s="111">
        <v>45</v>
      </c>
      <c r="V2023" s="113">
        <f t="shared" si="374"/>
        <v>332.26666666666665</v>
      </c>
      <c r="W2023" s="113">
        <f t="shared" si="375"/>
        <v>112.73333333333335</v>
      </c>
      <c r="X2023" s="112">
        <f t="shared" si="376"/>
        <v>112733.33333333334</v>
      </c>
      <c r="Y2023" s="111"/>
      <c r="Z2023" s="110">
        <f t="shared" si="384"/>
        <v>33</v>
      </c>
      <c r="AA2023" s="109">
        <f t="shared" si="377"/>
        <v>22.25</v>
      </c>
      <c r="AB2023" s="109">
        <f t="shared" si="378"/>
        <v>22250</v>
      </c>
      <c r="AC2023" s="108">
        <f t="shared" si="379"/>
        <v>422.75</v>
      </c>
      <c r="AD2023" s="107">
        <f t="shared" si="380"/>
        <v>2.2222222222222223E-2</v>
      </c>
      <c r="AE2023" s="106">
        <f t="shared" si="381"/>
        <v>9.3944444444444439</v>
      </c>
      <c r="AF2023" s="105">
        <f t="shared" si="382"/>
        <v>122.12777777777779</v>
      </c>
      <c r="AG2023" s="105">
        <f t="shared" si="383"/>
        <v>322.87222222222221</v>
      </c>
    </row>
    <row r="2024" spans="1:33" s="88" customFormat="1" x14ac:dyDescent="0.35">
      <c r="A2024" s="21">
        <v>10141103</v>
      </c>
      <c r="B2024" s="115" t="s">
        <v>1665</v>
      </c>
      <c r="C2024" s="183" t="s">
        <v>710</v>
      </c>
      <c r="D2024" s="21" t="s">
        <v>12126</v>
      </c>
      <c r="E2024" s="114" t="str">
        <f t="shared" si="373"/>
        <v>TRANSFORMADOR MARCA:EFACEC AGCDG/PTS0132 AGCDG/PTS0132</v>
      </c>
      <c r="F2024" s="61" t="s">
        <v>12127</v>
      </c>
      <c r="G2024" s="21" t="s">
        <v>12126</v>
      </c>
      <c r="H2024" s="21" t="s">
        <v>2152</v>
      </c>
      <c r="I2024" s="21" t="s">
        <v>2113</v>
      </c>
      <c r="J2024" s="21"/>
      <c r="K2024" s="121" t="s">
        <v>12125</v>
      </c>
      <c r="L2024" s="121" t="s">
        <v>12124</v>
      </c>
      <c r="M2024" s="61">
        <v>160</v>
      </c>
      <c r="N2024" s="121">
        <v>33</v>
      </c>
      <c r="O2024" s="61">
        <v>0.4</v>
      </c>
      <c r="P2024" s="61">
        <v>3</v>
      </c>
      <c r="Q2024" s="121">
        <v>2005</v>
      </c>
      <c r="R2024" s="61" t="s">
        <v>27</v>
      </c>
      <c r="S2024" s="121" t="s">
        <v>12123</v>
      </c>
      <c r="T2024" s="116">
        <v>991</v>
      </c>
      <c r="U2024" s="111">
        <v>45</v>
      </c>
      <c r="V2024" s="113">
        <f t="shared" si="374"/>
        <v>739.9466666666666</v>
      </c>
      <c r="W2024" s="113">
        <f t="shared" si="375"/>
        <v>251.0533333333334</v>
      </c>
      <c r="X2024" s="112">
        <f t="shared" si="376"/>
        <v>251053.3333333334</v>
      </c>
      <c r="Y2024" s="111"/>
      <c r="Z2024" s="110">
        <f t="shared" si="384"/>
        <v>33</v>
      </c>
      <c r="AA2024" s="109">
        <f t="shared" si="377"/>
        <v>49.550000000000004</v>
      </c>
      <c r="AB2024" s="109">
        <f t="shared" si="378"/>
        <v>49550.000000000007</v>
      </c>
      <c r="AC2024" s="108">
        <f t="shared" si="379"/>
        <v>941.45</v>
      </c>
      <c r="AD2024" s="107">
        <f t="shared" si="380"/>
        <v>2.2222222222222223E-2</v>
      </c>
      <c r="AE2024" s="106">
        <f t="shared" si="381"/>
        <v>20.921111111111113</v>
      </c>
      <c r="AF2024" s="105">
        <f t="shared" si="382"/>
        <v>271.97444444444449</v>
      </c>
      <c r="AG2024" s="105">
        <f t="shared" si="383"/>
        <v>719.02555555555546</v>
      </c>
    </row>
    <row r="2025" spans="1:33" s="88" customFormat="1" x14ac:dyDescent="0.35">
      <c r="A2025" s="21">
        <v>10141103</v>
      </c>
      <c r="B2025" s="115" t="s">
        <v>1665</v>
      </c>
      <c r="C2025" s="183" t="s">
        <v>710</v>
      </c>
      <c r="D2025" s="21" t="s">
        <v>12121</v>
      </c>
      <c r="E2025" s="114" t="str">
        <f t="shared" si="373"/>
        <v>TRANSFORMADOR MARCA:EFACEC AGCBT/PTS0217 AGCBT/PTS0217</v>
      </c>
      <c r="F2025" s="61" t="s">
        <v>12122</v>
      </c>
      <c r="G2025" s="21" t="s">
        <v>12121</v>
      </c>
      <c r="H2025" s="21" t="s">
        <v>3407</v>
      </c>
      <c r="I2025" s="21" t="s">
        <v>2113</v>
      </c>
      <c r="J2025" s="21"/>
      <c r="K2025" s="121" t="s">
        <v>12120</v>
      </c>
      <c r="L2025" s="121" t="s">
        <v>12119</v>
      </c>
      <c r="M2025" s="61">
        <v>630</v>
      </c>
      <c r="N2025" s="121">
        <v>33</v>
      </c>
      <c r="O2025" s="61">
        <v>0.4</v>
      </c>
      <c r="P2025" s="61">
        <v>3</v>
      </c>
      <c r="Q2025" s="121">
        <v>2005</v>
      </c>
      <c r="R2025" s="61" t="s">
        <v>27</v>
      </c>
      <c r="S2025" s="61" t="s">
        <v>12118</v>
      </c>
      <c r="T2025" s="116">
        <v>1200</v>
      </c>
      <c r="U2025" s="111">
        <v>45</v>
      </c>
      <c r="V2025" s="113">
        <f t="shared" si="374"/>
        <v>895.99999999999989</v>
      </c>
      <c r="W2025" s="113">
        <f t="shared" si="375"/>
        <v>304.00000000000011</v>
      </c>
      <c r="X2025" s="112">
        <f t="shared" si="376"/>
        <v>304000.00000000012</v>
      </c>
      <c r="Y2025" s="111"/>
      <c r="Z2025" s="110">
        <f t="shared" si="384"/>
        <v>33</v>
      </c>
      <c r="AA2025" s="109">
        <f t="shared" si="377"/>
        <v>60</v>
      </c>
      <c r="AB2025" s="109">
        <f t="shared" si="378"/>
        <v>60000</v>
      </c>
      <c r="AC2025" s="108">
        <f t="shared" si="379"/>
        <v>1140</v>
      </c>
      <c r="AD2025" s="107">
        <f t="shared" si="380"/>
        <v>2.2222222222222223E-2</v>
      </c>
      <c r="AE2025" s="106">
        <f t="shared" si="381"/>
        <v>25.333333333333336</v>
      </c>
      <c r="AF2025" s="105">
        <f t="shared" si="382"/>
        <v>329.33333333333343</v>
      </c>
      <c r="AG2025" s="105">
        <f t="shared" si="383"/>
        <v>870.66666666666652</v>
      </c>
    </row>
    <row r="2026" spans="1:33" s="88" customFormat="1" x14ac:dyDescent="0.35">
      <c r="A2026" s="21">
        <v>10141103</v>
      </c>
      <c r="B2026" s="162" t="s">
        <v>1665</v>
      </c>
      <c r="C2026" s="183" t="s">
        <v>710</v>
      </c>
      <c r="D2026" s="21"/>
      <c r="E2026" s="114" t="str">
        <f t="shared" si="373"/>
        <v xml:space="preserve">TRANSFORMADOR MARCA:TM PEMBA </v>
      </c>
      <c r="F2026" s="21" t="s">
        <v>1869</v>
      </c>
      <c r="G2026" s="21" t="s">
        <v>237</v>
      </c>
      <c r="H2026" s="21" t="s">
        <v>237</v>
      </c>
      <c r="I2026" s="21" t="s">
        <v>12117</v>
      </c>
      <c r="J2026" s="21"/>
      <c r="K2026" s="21" t="s">
        <v>12116</v>
      </c>
      <c r="L2026" s="21" t="s">
        <v>12115</v>
      </c>
      <c r="M2026" s="21">
        <v>160</v>
      </c>
      <c r="N2026" s="21">
        <v>11</v>
      </c>
      <c r="O2026" s="21" t="s">
        <v>581</v>
      </c>
      <c r="P2026" s="21">
        <v>3</v>
      </c>
      <c r="Q2026" s="21">
        <v>2005</v>
      </c>
      <c r="R2026" s="21" t="s">
        <v>1769</v>
      </c>
      <c r="S2026" s="21">
        <v>895599</v>
      </c>
      <c r="T2026" s="116">
        <v>572</v>
      </c>
      <c r="U2026" s="111">
        <v>45</v>
      </c>
      <c r="V2026" s="113">
        <f t="shared" si="374"/>
        <v>427.09333333333331</v>
      </c>
      <c r="W2026" s="113">
        <f t="shared" si="375"/>
        <v>144.90666666666669</v>
      </c>
      <c r="X2026" s="112">
        <f t="shared" si="376"/>
        <v>144906.66666666669</v>
      </c>
      <c r="Y2026" s="111"/>
      <c r="Z2026" s="110">
        <f t="shared" si="384"/>
        <v>33</v>
      </c>
      <c r="AA2026" s="109">
        <f t="shared" si="377"/>
        <v>28.6</v>
      </c>
      <c r="AB2026" s="109">
        <f t="shared" si="378"/>
        <v>28600</v>
      </c>
      <c r="AC2026" s="108">
        <f t="shared" si="379"/>
        <v>543.4</v>
      </c>
      <c r="AD2026" s="107">
        <f t="shared" si="380"/>
        <v>2.2222222222222223E-2</v>
      </c>
      <c r="AE2026" s="106">
        <f t="shared" si="381"/>
        <v>12.075555555555555</v>
      </c>
      <c r="AF2026" s="105">
        <f t="shared" si="382"/>
        <v>156.98222222222225</v>
      </c>
      <c r="AG2026" s="105">
        <f t="shared" si="383"/>
        <v>415.01777777777772</v>
      </c>
    </row>
    <row r="2027" spans="1:33" s="88" customFormat="1" x14ac:dyDescent="0.35">
      <c r="A2027" s="21">
        <v>10141103</v>
      </c>
      <c r="B2027" s="162" t="s">
        <v>1665</v>
      </c>
      <c r="C2027" s="183" t="s">
        <v>710</v>
      </c>
      <c r="D2027" s="21"/>
      <c r="E2027" s="114" t="str">
        <f t="shared" si="373"/>
        <v xml:space="preserve">TRANSFORMADOR MARCA:MACE PEMBA </v>
      </c>
      <c r="F2027" s="21" t="s">
        <v>1869</v>
      </c>
      <c r="G2027" s="21" t="s">
        <v>237</v>
      </c>
      <c r="H2027" s="21" t="s">
        <v>237</v>
      </c>
      <c r="I2027" s="21" t="s">
        <v>12114</v>
      </c>
      <c r="J2027" s="21"/>
      <c r="K2027" s="21" t="s">
        <v>12112</v>
      </c>
      <c r="L2027" s="21" t="s">
        <v>12111</v>
      </c>
      <c r="M2027" s="21">
        <v>500</v>
      </c>
      <c r="N2027" s="21">
        <v>11</v>
      </c>
      <c r="O2027" s="21" t="s">
        <v>581</v>
      </c>
      <c r="P2027" s="21">
        <v>3</v>
      </c>
      <c r="Q2027" s="21">
        <v>2005</v>
      </c>
      <c r="R2027" s="21" t="s">
        <v>606</v>
      </c>
      <c r="S2027" s="21">
        <v>22323</v>
      </c>
      <c r="T2027" s="116">
        <v>1016</v>
      </c>
      <c r="U2027" s="111">
        <v>45</v>
      </c>
      <c r="V2027" s="113">
        <f t="shared" si="374"/>
        <v>758.61333333333323</v>
      </c>
      <c r="W2027" s="113">
        <f t="shared" si="375"/>
        <v>257.38666666666677</v>
      </c>
      <c r="X2027" s="112">
        <f t="shared" si="376"/>
        <v>257386.66666666677</v>
      </c>
      <c r="Y2027" s="111"/>
      <c r="Z2027" s="110">
        <f t="shared" si="384"/>
        <v>33</v>
      </c>
      <c r="AA2027" s="109">
        <f t="shared" si="377"/>
        <v>50.800000000000004</v>
      </c>
      <c r="AB2027" s="109">
        <f t="shared" si="378"/>
        <v>50800.000000000007</v>
      </c>
      <c r="AC2027" s="108">
        <f t="shared" si="379"/>
        <v>965.2</v>
      </c>
      <c r="AD2027" s="107">
        <f t="shared" si="380"/>
        <v>2.2222222222222223E-2</v>
      </c>
      <c r="AE2027" s="106">
        <f t="shared" si="381"/>
        <v>21.448888888888892</v>
      </c>
      <c r="AF2027" s="105">
        <f t="shared" si="382"/>
        <v>278.83555555555569</v>
      </c>
      <c r="AG2027" s="105">
        <f t="shared" si="383"/>
        <v>737.16444444444437</v>
      </c>
    </row>
    <row r="2028" spans="1:33" s="88" customFormat="1" x14ac:dyDescent="0.35">
      <c r="A2028" s="21">
        <v>10141103</v>
      </c>
      <c r="B2028" s="162" t="s">
        <v>1665</v>
      </c>
      <c r="C2028" s="183" t="s">
        <v>710</v>
      </c>
      <c r="D2028" s="21"/>
      <c r="E2028" s="114" t="str">
        <f t="shared" si="373"/>
        <v xml:space="preserve">TRANSFORMADOR MARCA:PowerTech PEMBA </v>
      </c>
      <c r="F2028" s="21" t="s">
        <v>1869</v>
      </c>
      <c r="G2028" s="21" t="s">
        <v>237</v>
      </c>
      <c r="H2028" s="21" t="s">
        <v>237</v>
      </c>
      <c r="I2028" s="21" t="s">
        <v>12113</v>
      </c>
      <c r="J2028" s="21"/>
      <c r="K2028" s="21" t="s">
        <v>12112</v>
      </c>
      <c r="L2028" s="21" t="s">
        <v>12111</v>
      </c>
      <c r="M2028" s="21">
        <v>500</v>
      </c>
      <c r="N2028" s="21">
        <v>11</v>
      </c>
      <c r="O2028" s="21" t="s">
        <v>581</v>
      </c>
      <c r="P2028" s="21">
        <v>3</v>
      </c>
      <c r="Q2028" s="21">
        <v>2005</v>
      </c>
      <c r="R2028" s="21" t="s">
        <v>1811</v>
      </c>
      <c r="S2028" s="21" t="s">
        <v>12110</v>
      </c>
      <c r="T2028" s="116">
        <v>1016</v>
      </c>
      <c r="U2028" s="111">
        <v>45</v>
      </c>
      <c r="V2028" s="113">
        <f t="shared" si="374"/>
        <v>758.61333333333323</v>
      </c>
      <c r="W2028" s="113">
        <f t="shared" si="375"/>
        <v>257.38666666666677</v>
      </c>
      <c r="X2028" s="112">
        <f t="shared" si="376"/>
        <v>257386.66666666677</v>
      </c>
      <c r="Y2028" s="111"/>
      <c r="Z2028" s="110">
        <f t="shared" si="384"/>
        <v>33</v>
      </c>
      <c r="AA2028" s="109">
        <f t="shared" si="377"/>
        <v>50.800000000000004</v>
      </c>
      <c r="AB2028" s="109">
        <f t="shared" si="378"/>
        <v>50800.000000000007</v>
      </c>
      <c r="AC2028" s="108">
        <f t="shared" si="379"/>
        <v>965.2</v>
      </c>
      <c r="AD2028" s="107">
        <f t="shared" si="380"/>
        <v>2.2222222222222223E-2</v>
      </c>
      <c r="AE2028" s="106">
        <f t="shared" si="381"/>
        <v>21.448888888888892</v>
      </c>
      <c r="AF2028" s="105">
        <f t="shared" si="382"/>
        <v>278.83555555555569</v>
      </c>
      <c r="AG2028" s="105">
        <f t="shared" si="383"/>
        <v>737.16444444444437</v>
      </c>
    </row>
    <row r="2029" spans="1:33" s="88" customFormat="1" x14ac:dyDescent="0.35">
      <c r="A2029" s="21">
        <v>10141103</v>
      </c>
      <c r="B2029" s="162" t="s">
        <v>1665</v>
      </c>
      <c r="C2029" s="183" t="s">
        <v>710</v>
      </c>
      <c r="D2029" s="21"/>
      <c r="E2029" s="114" t="str">
        <f t="shared" si="373"/>
        <v xml:space="preserve">TRANSFORMADOR MARCA:BEST PEMBA </v>
      </c>
      <c r="F2029" s="21" t="s">
        <v>1869</v>
      </c>
      <c r="G2029" s="21" t="s">
        <v>237</v>
      </c>
      <c r="H2029" s="21" t="s">
        <v>237</v>
      </c>
      <c r="I2029" s="21" t="s">
        <v>12109</v>
      </c>
      <c r="J2029" s="21"/>
      <c r="K2029" s="21" t="s">
        <v>12108</v>
      </c>
      <c r="L2029" s="21" t="s">
        <v>12107</v>
      </c>
      <c r="M2029" s="21">
        <v>315</v>
      </c>
      <c r="N2029" s="21">
        <v>11</v>
      </c>
      <c r="O2029" s="21" t="s">
        <v>581</v>
      </c>
      <c r="P2029" s="21">
        <v>3</v>
      </c>
      <c r="Q2029" s="21">
        <v>2005</v>
      </c>
      <c r="R2029" s="21" t="s">
        <v>215</v>
      </c>
      <c r="S2029" s="21">
        <v>46363</v>
      </c>
      <c r="T2029" s="116">
        <v>840</v>
      </c>
      <c r="U2029" s="111">
        <v>45</v>
      </c>
      <c r="V2029" s="113">
        <f t="shared" si="374"/>
        <v>627.19999999999993</v>
      </c>
      <c r="W2029" s="113">
        <f t="shared" si="375"/>
        <v>212.80000000000007</v>
      </c>
      <c r="X2029" s="112">
        <f t="shared" si="376"/>
        <v>212800.00000000006</v>
      </c>
      <c r="Y2029" s="111"/>
      <c r="Z2029" s="110">
        <f t="shared" si="384"/>
        <v>33</v>
      </c>
      <c r="AA2029" s="109">
        <f t="shared" si="377"/>
        <v>42</v>
      </c>
      <c r="AB2029" s="109">
        <f t="shared" si="378"/>
        <v>42000</v>
      </c>
      <c r="AC2029" s="108">
        <f t="shared" si="379"/>
        <v>798</v>
      </c>
      <c r="AD2029" s="107">
        <f t="shared" si="380"/>
        <v>2.2222222222222223E-2</v>
      </c>
      <c r="AE2029" s="106">
        <f t="shared" si="381"/>
        <v>17.733333333333334</v>
      </c>
      <c r="AF2029" s="105">
        <f t="shared" si="382"/>
        <v>230.53333333333342</v>
      </c>
      <c r="AG2029" s="105">
        <f t="shared" si="383"/>
        <v>609.46666666666658</v>
      </c>
    </row>
    <row r="2030" spans="1:33" s="88" customFormat="1" x14ac:dyDescent="0.35">
      <c r="A2030" s="21">
        <v>10141103</v>
      </c>
      <c r="B2030" s="162" t="s">
        <v>1665</v>
      </c>
      <c r="C2030" s="183" t="s">
        <v>710</v>
      </c>
      <c r="D2030" s="21"/>
      <c r="E2030" s="114" t="str">
        <f t="shared" si="373"/>
        <v xml:space="preserve">TRANSFORMADOR MARCA:PowerTech PEMBA </v>
      </c>
      <c r="F2030" s="21" t="s">
        <v>1869</v>
      </c>
      <c r="G2030" s="21" t="s">
        <v>237</v>
      </c>
      <c r="H2030" s="21" t="s">
        <v>237</v>
      </c>
      <c r="I2030" s="21" t="s">
        <v>12106</v>
      </c>
      <c r="J2030" s="21"/>
      <c r="K2030" s="21" t="s">
        <v>12105</v>
      </c>
      <c r="L2030" s="21" t="s">
        <v>12104</v>
      </c>
      <c r="M2030" s="21">
        <v>160</v>
      </c>
      <c r="N2030" s="21">
        <v>11</v>
      </c>
      <c r="O2030" s="21" t="s">
        <v>581</v>
      </c>
      <c r="P2030" s="21">
        <v>3</v>
      </c>
      <c r="Q2030" s="21">
        <v>2005</v>
      </c>
      <c r="R2030" s="21" t="s">
        <v>1811</v>
      </c>
      <c r="S2030" s="21" t="s">
        <v>2098</v>
      </c>
      <c r="T2030" s="116">
        <v>572</v>
      </c>
      <c r="U2030" s="111">
        <v>45</v>
      </c>
      <c r="V2030" s="113">
        <f t="shared" si="374"/>
        <v>427.09333333333331</v>
      </c>
      <c r="W2030" s="113">
        <f t="shared" si="375"/>
        <v>144.90666666666669</v>
      </c>
      <c r="X2030" s="112">
        <f t="shared" si="376"/>
        <v>144906.66666666669</v>
      </c>
      <c r="Y2030" s="111"/>
      <c r="Z2030" s="110">
        <f t="shared" si="384"/>
        <v>33</v>
      </c>
      <c r="AA2030" s="109">
        <f t="shared" si="377"/>
        <v>28.6</v>
      </c>
      <c r="AB2030" s="109">
        <f t="shared" si="378"/>
        <v>28600</v>
      </c>
      <c r="AC2030" s="108">
        <f t="shared" si="379"/>
        <v>543.4</v>
      </c>
      <c r="AD2030" s="107">
        <f t="shared" si="380"/>
        <v>2.2222222222222223E-2</v>
      </c>
      <c r="AE2030" s="106">
        <f t="shared" si="381"/>
        <v>12.075555555555555</v>
      </c>
      <c r="AF2030" s="105">
        <f t="shared" si="382"/>
        <v>156.98222222222225</v>
      </c>
      <c r="AG2030" s="105">
        <f t="shared" si="383"/>
        <v>415.01777777777772</v>
      </c>
    </row>
    <row r="2031" spans="1:33" s="88" customFormat="1" x14ac:dyDescent="0.35">
      <c r="A2031" s="21">
        <v>10141103</v>
      </c>
      <c r="B2031" s="162" t="s">
        <v>1665</v>
      </c>
      <c r="C2031" s="183" t="s">
        <v>710</v>
      </c>
      <c r="D2031" s="21"/>
      <c r="E2031" s="114" t="str">
        <f t="shared" si="373"/>
        <v xml:space="preserve">TRANSFORMADOR MARCA:TUSCO TRAFO PEMBA </v>
      </c>
      <c r="F2031" s="21" t="s">
        <v>1869</v>
      </c>
      <c r="G2031" s="21" t="s">
        <v>237</v>
      </c>
      <c r="H2031" s="21" t="s">
        <v>237</v>
      </c>
      <c r="I2031" s="21" t="s">
        <v>12103</v>
      </c>
      <c r="J2031" s="21"/>
      <c r="K2031" s="21" t="s">
        <v>12102</v>
      </c>
      <c r="L2031" s="21" t="s">
        <v>12101</v>
      </c>
      <c r="M2031" s="21">
        <v>250</v>
      </c>
      <c r="N2031" s="21">
        <v>11</v>
      </c>
      <c r="O2031" s="21" t="s">
        <v>581</v>
      </c>
      <c r="P2031" s="21">
        <v>3</v>
      </c>
      <c r="Q2031" s="21">
        <v>2005</v>
      </c>
      <c r="R2031" s="21" t="s">
        <v>219</v>
      </c>
      <c r="S2031" s="21">
        <v>496291</v>
      </c>
      <c r="T2031" s="116">
        <v>840</v>
      </c>
      <c r="U2031" s="111">
        <v>45</v>
      </c>
      <c r="V2031" s="113">
        <f t="shared" si="374"/>
        <v>627.19999999999993</v>
      </c>
      <c r="W2031" s="113">
        <f t="shared" si="375"/>
        <v>212.80000000000007</v>
      </c>
      <c r="X2031" s="112">
        <f t="shared" si="376"/>
        <v>212800.00000000006</v>
      </c>
      <c r="Y2031" s="111"/>
      <c r="Z2031" s="110">
        <f t="shared" si="384"/>
        <v>33</v>
      </c>
      <c r="AA2031" s="109">
        <f t="shared" si="377"/>
        <v>42</v>
      </c>
      <c r="AB2031" s="109">
        <f t="shared" si="378"/>
        <v>42000</v>
      </c>
      <c r="AC2031" s="108">
        <f t="shared" si="379"/>
        <v>798</v>
      </c>
      <c r="AD2031" s="107">
        <f t="shared" si="380"/>
        <v>2.2222222222222223E-2</v>
      </c>
      <c r="AE2031" s="106">
        <f t="shared" si="381"/>
        <v>17.733333333333334</v>
      </c>
      <c r="AF2031" s="105">
        <f t="shared" si="382"/>
        <v>230.53333333333342</v>
      </c>
      <c r="AG2031" s="105">
        <f t="shared" si="383"/>
        <v>609.46666666666658</v>
      </c>
    </row>
    <row r="2032" spans="1:33" s="88" customFormat="1" x14ac:dyDescent="0.35">
      <c r="A2032" s="21">
        <v>10141103</v>
      </c>
      <c r="B2032" s="162" t="s">
        <v>1665</v>
      </c>
      <c r="C2032" s="183" t="s">
        <v>710</v>
      </c>
      <c r="D2032" s="21"/>
      <c r="E2032" s="114" t="str">
        <f t="shared" si="373"/>
        <v xml:space="preserve">TRANSFORMADOR MARCA:ITB PEMBA </v>
      </c>
      <c r="F2032" s="21" t="s">
        <v>1869</v>
      </c>
      <c r="G2032" s="21" t="s">
        <v>237</v>
      </c>
      <c r="H2032" s="21" t="s">
        <v>237</v>
      </c>
      <c r="I2032" s="21" t="s">
        <v>12100</v>
      </c>
      <c r="J2032" s="21"/>
      <c r="K2032" s="21" t="s">
        <v>12099</v>
      </c>
      <c r="L2032" s="21" t="s">
        <v>12098</v>
      </c>
      <c r="M2032" s="21">
        <v>50</v>
      </c>
      <c r="N2032" s="21">
        <v>11</v>
      </c>
      <c r="O2032" s="21" t="s">
        <v>581</v>
      </c>
      <c r="P2032" s="21">
        <v>3</v>
      </c>
      <c r="Q2032" s="21">
        <v>2005</v>
      </c>
      <c r="R2032" s="21" t="s">
        <v>1109</v>
      </c>
      <c r="S2032" s="21">
        <v>605674</v>
      </c>
      <c r="T2032" s="116">
        <v>381</v>
      </c>
      <c r="U2032" s="111">
        <v>45</v>
      </c>
      <c r="V2032" s="113">
        <f t="shared" si="374"/>
        <v>284.47999999999996</v>
      </c>
      <c r="W2032" s="113">
        <f t="shared" si="375"/>
        <v>96.520000000000039</v>
      </c>
      <c r="X2032" s="112">
        <f t="shared" si="376"/>
        <v>96520.000000000044</v>
      </c>
      <c r="Y2032" s="111"/>
      <c r="Z2032" s="110">
        <f t="shared" si="384"/>
        <v>33</v>
      </c>
      <c r="AA2032" s="109">
        <f t="shared" si="377"/>
        <v>19.05</v>
      </c>
      <c r="AB2032" s="109">
        <f t="shared" si="378"/>
        <v>19050</v>
      </c>
      <c r="AC2032" s="108">
        <f t="shared" si="379"/>
        <v>361.95</v>
      </c>
      <c r="AD2032" s="107">
        <f t="shared" si="380"/>
        <v>2.2222222222222223E-2</v>
      </c>
      <c r="AE2032" s="106">
        <f t="shared" si="381"/>
        <v>8.043333333333333</v>
      </c>
      <c r="AF2032" s="105">
        <f t="shared" si="382"/>
        <v>104.56333333333338</v>
      </c>
      <c r="AG2032" s="105">
        <f t="shared" si="383"/>
        <v>276.43666666666661</v>
      </c>
    </row>
    <row r="2033" spans="1:33" s="88" customFormat="1" x14ac:dyDescent="0.35">
      <c r="A2033" s="21">
        <v>10141103</v>
      </c>
      <c r="B2033" s="162" t="s">
        <v>1665</v>
      </c>
      <c r="C2033" s="183" t="s">
        <v>710</v>
      </c>
      <c r="D2033" s="21"/>
      <c r="E2033" s="114" t="str">
        <f t="shared" si="373"/>
        <v xml:space="preserve">TRANSFORMADOR MARCA:ORMAZABAL PEMBA </v>
      </c>
      <c r="F2033" s="21" t="s">
        <v>1869</v>
      </c>
      <c r="G2033" s="21" t="s">
        <v>237</v>
      </c>
      <c r="H2033" s="21" t="s">
        <v>237</v>
      </c>
      <c r="I2033" s="21" t="s">
        <v>12097</v>
      </c>
      <c r="J2033" s="21"/>
      <c r="K2033" s="21" t="s">
        <v>12096</v>
      </c>
      <c r="L2033" s="21" t="s">
        <v>12095</v>
      </c>
      <c r="M2033" s="21">
        <v>250</v>
      </c>
      <c r="N2033" s="21">
        <v>11</v>
      </c>
      <c r="O2033" s="21" t="s">
        <v>581</v>
      </c>
      <c r="P2033" s="21">
        <v>3</v>
      </c>
      <c r="Q2033" s="21">
        <v>2005</v>
      </c>
      <c r="R2033" s="21" t="s">
        <v>786</v>
      </c>
      <c r="S2033" s="21">
        <v>256826</v>
      </c>
      <c r="T2033" s="116">
        <v>840</v>
      </c>
      <c r="U2033" s="111">
        <v>45</v>
      </c>
      <c r="V2033" s="113">
        <f t="shared" si="374"/>
        <v>627.19999999999993</v>
      </c>
      <c r="W2033" s="113">
        <f t="shared" si="375"/>
        <v>212.80000000000007</v>
      </c>
      <c r="X2033" s="112">
        <f t="shared" si="376"/>
        <v>212800.00000000006</v>
      </c>
      <c r="Y2033" s="111"/>
      <c r="Z2033" s="110">
        <f t="shared" si="384"/>
        <v>33</v>
      </c>
      <c r="AA2033" s="109">
        <f t="shared" si="377"/>
        <v>42</v>
      </c>
      <c r="AB2033" s="109">
        <f t="shared" si="378"/>
        <v>42000</v>
      </c>
      <c r="AC2033" s="108">
        <f t="shared" si="379"/>
        <v>798</v>
      </c>
      <c r="AD2033" s="107">
        <f t="shared" si="380"/>
        <v>2.2222222222222223E-2</v>
      </c>
      <c r="AE2033" s="106">
        <f t="shared" si="381"/>
        <v>17.733333333333334</v>
      </c>
      <c r="AF2033" s="105">
        <f t="shared" si="382"/>
        <v>230.53333333333342</v>
      </c>
      <c r="AG2033" s="105">
        <f t="shared" si="383"/>
        <v>609.46666666666658</v>
      </c>
    </row>
    <row r="2034" spans="1:33" s="88" customFormat="1" x14ac:dyDescent="0.35">
      <c r="A2034" s="21">
        <v>10141103</v>
      </c>
      <c r="B2034" s="162" t="s">
        <v>1665</v>
      </c>
      <c r="C2034" s="183" t="s">
        <v>710</v>
      </c>
      <c r="D2034" s="21"/>
      <c r="E2034" s="114" t="str">
        <f t="shared" si="373"/>
        <v xml:space="preserve">TRANSFORMADOR MARCA:TSS PEMBA </v>
      </c>
      <c r="F2034" s="21" t="s">
        <v>1869</v>
      </c>
      <c r="G2034" s="21" t="s">
        <v>237</v>
      </c>
      <c r="H2034" s="21" t="s">
        <v>237</v>
      </c>
      <c r="I2034" s="21" t="s">
        <v>12094</v>
      </c>
      <c r="J2034" s="21"/>
      <c r="K2034" s="21" t="s">
        <v>12093</v>
      </c>
      <c r="L2034" s="21" t="s">
        <v>12092</v>
      </c>
      <c r="M2034" s="21">
        <v>315</v>
      </c>
      <c r="N2034" s="21">
        <v>11</v>
      </c>
      <c r="O2034" s="21" t="s">
        <v>581</v>
      </c>
      <c r="P2034" s="21">
        <v>3</v>
      </c>
      <c r="Q2034" s="21">
        <v>2005</v>
      </c>
      <c r="R2034" s="21" t="s">
        <v>12026</v>
      </c>
      <c r="S2034" s="21" t="s">
        <v>12091</v>
      </c>
      <c r="T2034" s="116">
        <v>840</v>
      </c>
      <c r="U2034" s="111">
        <v>45</v>
      </c>
      <c r="V2034" s="113">
        <f t="shared" si="374"/>
        <v>627.19999999999993</v>
      </c>
      <c r="W2034" s="113">
        <f t="shared" si="375"/>
        <v>212.80000000000007</v>
      </c>
      <c r="X2034" s="112">
        <f t="shared" si="376"/>
        <v>212800.00000000006</v>
      </c>
      <c r="Y2034" s="111"/>
      <c r="Z2034" s="110">
        <f t="shared" si="384"/>
        <v>33</v>
      </c>
      <c r="AA2034" s="109">
        <f t="shared" si="377"/>
        <v>42</v>
      </c>
      <c r="AB2034" s="109">
        <f t="shared" si="378"/>
        <v>42000</v>
      </c>
      <c r="AC2034" s="108">
        <f t="shared" si="379"/>
        <v>798</v>
      </c>
      <c r="AD2034" s="107">
        <f t="shared" si="380"/>
        <v>2.2222222222222223E-2</v>
      </c>
      <c r="AE2034" s="106">
        <f t="shared" si="381"/>
        <v>17.733333333333334</v>
      </c>
      <c r="AF2034" s="105">
        <f t="shared" si="382"/>
        <v>230.53333333333342</v>
      </c>
      <c r="AG2034" s="105">
        <f t="shared" si="383"/>
        <v>609.46666666666658</v>
      </c>
    </row>
    <row r="2035" spans="1:33" s="88" customFormat="1" x14ac:dyDescent="0.35">
      <c r="A2035" s="21">
        <v>10141103</v>
      </c>
      <c r="B2035" s="162" t="s">
        <v>1665</v>
      </c>
      <c r="C2035" s="183" t="s">
        <v>710</v>
      </c>
      <c r="D2035" s="21"/>
      <c r="E2035" s="114" t="str">
        <f t="shared" si="373"/>
        <v xml:space="preserve">TRANSFORMADOR MARCA:BEST PEMBA </v>
      </c>
      <c r="F2035" s="21" t="s">
        <v>1869</v>
      </c>
      <c r="G2035" s="21" t="s">
        <v>237</v>
      </c>
      <c r="H2035" s="21" t="s">
        <v>237</v>
      </c>
      <c r="I2035" s="21" t="s">
        <v>12090</v>
      </c>
      <c r="J2035" s="21"/>
      <c r="K2035" s="21" t="s">
        <v>12089</v>
      </c>
      <c r="L2035" s="21" t="s">
        <v>12088</v>
      </c>
      <c r="M2035" s="21">
        <v>100</v>
      </c>
      <c r="N2035" s="21">
        <v>11</v>
      </c>
      <c r="O2035" s="21" t="s">
        <v>581</v>
      </c>
      <c r="P2035" s="21">
        <v>3</v>
      </c>
      <c r="Q2035" s="21">
        <v>2005</v>
      </c>
      <c r="R2035" s="21" t="s">
        <v>215</v>
      </c>
      <c r="S2035" s="21">
        <v>46365</v>
      </c>
      <c r="T2035" s="116">
        <v>445</v>
      </c>
      <c r="U2035" s="111">
        <v>45</v>
      </c>
      <c r="V2035" s="113">
        <f t="shared" si="374"/>
        <v>332.26666666666665</v>
      </c>
      <c r="W2035" s="113">
        <f t="shared" si="375"/>
        <v>112.73333333333335</v>
      </c>
      <c r="X2035" s="112">
        <f t="shared" si="376"/>
        <v>112733.33333333334</v>
      </c>
      <c r="Y2035" s="111"/>
      <c r="Z2035" s="110">
        <f t="shared" si="384"/>
        <v>33</v>
      </c>
      <c r="AA2035" s="109">
        <f t="shared" si="377"/>
        <v>22.25</v>
      </c>
      <c r="AB2035" s="109">
        <f t="shared" si="378"/>
        <v>22250</v>
      </c>
      <c r="AC2035" s="108">
        <f t="shared" si="379"/>
        <v>422.75</v>
      </c>
      <c r="AD2035" s="107">
        <f t="shared" si="380"/>
        <v>2.2222222222222223E-2</v>
      </c>
      <c r="AE2035" s="106">
        <f t="shared" si="381"/>
        <v>9.3944444444444439</v>
      </c>
      <c r="AF2035" s="105">
        <f t="shared" si="382"/>
        <v>122.12777777777779</v>
      </c>
      <c r="AG2035" s="105">
        <f t="shared" si="383"/>
        <v>322.87222222222221</v>
      </c>
    </row>
    <row r="2036" spans="1:33" s="88" customFormat="1" x14ac:dyDescent="0.35">
      <c r="A2036" s="21">
        <v>10141103</v>
      </c>
      <c r="B2036" s="162" t="s">
        <v>1665</v>
      </c>
      <c r="C2036" s="183" t="s">
        <v>710</v>
      </c>
      <c r="D2036" s="21"/>
      <c r="E2036" s="114" t="str">
        <f t="shared" si="373"/>
        <v xml:space="preserve">TRANSFORMADOR MARCA:BEST PEMBA </v>
      </c>
      <c r="F2036" s="21" t="s">
        <v>1869</v>
      </c>
      <c r="G2036" s="21" t="s">
        <v>237</v>
      </c>
      <c r="H2036" s="21" t="s">
        <v>237</v>
      </c>
      <c r="I2036" s="21" t="s">
        <v>12087</v>
      </c>
      <c r="J2036" s="21"/>
      <c r="K2036" s="21" t="s">
        <v>12086</v>
      </c>
      <c r="L2036" s="21" t="s">
        <v>12085</v>
      </c>
      <c r="M2036" s="21">
        <v>250</v>
      </c>
      <c r="N2036" s="21">
        <v>11</v>
      </c>
      <c r="O2036" s="21" t="s">
        <v>581</v>
      </c>
      <c r="P2036" s="21">
        <v>3</v>
      </c>
      <c r="Q2036" s="21">
        <v>2005</v>
      </c>
      <c r="R2036" s="21" t="s">
        <v>215</v>
      </c>
      <c r="S2036" s="21">
        <v>46362</v>
      </c>
      <c r="T2036" s="116">
        <v>840</v>
      </c>
      <c r="U2036" s="111">
        <v>45</v>
      </c>
      <c r="V2036" s="113">
        <f t="shared" si="374"/>
        <v>627.19999999999993</v>
      </c>
      <c r="W2036" s="113">
        <f t="shared" si="375"/>
        <v>212.80000000000007</v>
      </c>
      <c r="X2036" s="112">
        <f t="shared" si="376"/>
        <v>212800.00000000006</v>
      </c>
      <c r="Y2036" s="111"/>
      <c r="Z2036" s="110">
        <f t="shared" si="384"/>
        <v>33</v>
      </c>
      <c r="AA2036" s="109">
        <f t="shared" si="377"/>
        <v>42</v>
      </c>
      <c r="AB2036" s="109">
        <f t="shared" si="378"/>
        <v>42000</v>
      </c>
      <c r="AC2036" s="108">
        <f t="shared" si="379"/>
        <v>798</v>
      </c>
      <c r="AD2036" s="107">
        <f t="shared" si="380"/>
        <v>2.2222222222222223E-2</v>
      </c>
      <c r="AE2036" s="106">
        <f t="shared" si="381"/>
        <v>17.733333333333334</v>
      </c>
      <c r="AF2036" s="105">
        <f t="shared" si="382"/>
        <v>230.53333333333342</v>
      </c>
      <c r="AG2036" s="105">
        <f t="shared" si="383"/>
        <v>609.46666666666658</v>
      </c>
    </row>
    <row r="2037" spans="1:33" s="88" customFormat="1" x14ac:dyDescent="0.35">
      <c r="A2037" s="21">
        <v>10141103</v>
      </c>
      <c r="B2037" s="162" t="s">
        <v>1665</v>
      </c>
      <c r="C2037" s="183" t="s">
        <v>710</v>
      </c>
      <c r="D2037" s="21"/>
      <c r="E2037" s="114" t="str">
        <f t="shared" si="373"/>
        <v xml:space="preserve">TRANSFORMADOR MARCA:BEST PEMBA </v>
      </c>
      <c r="F2037" s="21" t="s">
        <v>1869</v>
      </c>
      <c r="G2037" s="21" t="s">
        <v>237</v>
      </c>
      <c r="H2037" s="21" t="s">
        <v>237</v>
      </c>
      <c r="I2037" s="21" t="s">
        <v>12084</v>
      </c>
      <c r="J2037" s="21"/>
      <c r="K2037" s="21" t="s">
        <v>12083</v>
      </c>
      <c r="L2037" s="21" t="s">
        <v>12082</v>
      </c>
      <c r="M2037" s="21">
        <v>500</v>
      </c>
      <c r="N2037" s="21">
        <v>11</v>
      </c>
      <c r="O2037" s="21" t="s">
        <v>581</v>
      </c>
      <c r="P2037" s="21">
        <v>3</v>
      </c>
      <c r="Q2037" s="21">
        <v>2005</v>
      </c>
      <c r="R2037" s="21" t="s">
        <v>215</v>
      </c>
      <c r="S2037" s="21">
        <v>45374</v>
      </c>
      <c r="T2037" s="116">
        <v>1016</v>
      </c>
      <c r="U2037" s="111">
        <v>45</v>
      </c>
      <c r="V2037" s="113">
        <f t="shared" si="374"/>
        <v>758.61333333333323</v>
      </c>
      <c r="W2037" s="113">
        <f t="shared" si="375"/>
        <v>257.38666666666677</v>
      </c>
      <c r="X2037" s="112">
        <f t="shared" si="376"/>
        <v>257386.66666666677</v>
      </c>
      <c r="Y2037" s="111"/>
      <c r="Z2037" s="110">
        <f t="shared" si="384"/>
        <v>33</v>
      </c>
      <c r="AA2037" s="109">
        <f t="shared" si="377"/>
        <v>50.800000000000004</v>
      </c>
      <c r="AB2037" s="109">
        <f t="shared" si="378"/>
        <v>50800.000000000007</v>
      </c>
      <c r="AC2037" s="108">
        <f t="shared" si="379"/>
        <v>965.2</v>
      </c>
      <c r="AD2037" s="107">
        <f t="shared" si="380"/>
        <v>2.2222222222222223E-2</v>
      </c>
      <c r="AE2037" s="106">
        <f t="shared" si="381"/>
        <v>21.448888888888892</v>
      </c>
      <c r="AF2037" s="105">
        <f t="shared" si="382"/>
        <v>278.83555555555569</v>
      </c>
      <c r="AG2037" s="105">
        <f t="shared" si="383"/>
        <v>737.16444444444437</v>
      </c>
    </row>
    <row r="2038" spans="1:33" s="88" customFormat="1" x14ac:dyDescent="0.35">
      <c r="A2038" s="21">
        <v>10141103</v>
      </c>
      <c r="B2038" s="162" t="s">
        <v>1665</v>
      </c>
      <c r="C2038" s="183" t="s">
        <v>710</v>
      </c>
      <c r="D2038" s="21"/>
      <c r="E2038" s="114" t="str">
        <f t="shared" si="373"/>
        <v xml:space="preserve">TRANSFORMADOR MARCA:BEST PEMBA </v>
      </c>
      <c r="F2038" s="21" t="s">
        <v>1869</v>
      </c>
      <c r="G2038" s="21" t="s">
        <v>237</v>
      </c>
      <c r="H2038" s="21" t="s">
        <v>237</v>
      </c>
      <c r="I2038" s="21" t="s">
        <v>12081</v>
      </c>
      <c r="J2038" s="21"/>
      <c r="K2038" s="21" t="s">
        <v>12080</v>
      </c>
      <c r="L2038" s="21" t="s">
        <v>12079</v>
      </c>
      <c r="M2038" s="21">
        <v>500</v>
      </c>
      <c r="N2038" s="21">
        <v>11</v>
      </c>
      <c r="O2038" s="21" t="s">
        <v>581</v>
      </c>
      <c r="P2038" s="21">
        <v>3</v>
      </c>
      <c r="Q2038" s="21">
        <v>2005</v>
      </c>
      <c r="R2038" s="21" t="s">
        <v>215</v>
      </c>
      <c r="S2038" s="21">
        <v>46368</v>
      </c>
      <c r="T2038" s="116">
        <v>1016</v>
      </c>
      <c r="U2038" s="111">
        <v>45</v>
      </c>
      <c r="V2038" s="113">
        <f t="shared" si="374"/>
        <v>758.61333333333323</v>
      </c>
      <c r="W2038" s="113">
        <f t="shared" si="375"/>
        <v>257.38666666666677</v>
      </c>
      <c r="X2038" s="112">
        <f t="shared" si="376"/>
        <v>257386.66666666677</v>
      </c>
      <c r="Y2038" s="111"/>
      <c r="Z2038" s="110">
        <f t="shared" si="384"/>
        <v>33</v>
      </c>
      <c r="AA2038" s="109">
        <f t="shared" si="377"/>
        <v>50.800000000000004</v>
      </c>
      <c r="AB2038" s="109">
        <f t="shared" si="378"/>
        <v>50800.000000000007</v>
      </c>
      <c r="AC2038" s="108">
        <f t="shared" si="379"/>
        <v>965.2</v>
      </c>
      <c r="AD2038" s="107">
        <f t="shared" si="380"/>
        <v>2.2222222222222223E-2</v>
      </c>
      <c r="AE2038" s="106">
        <f t="shared" si="381"/>
        <v>21.448888888888892</v>
      </c>
      <c r="AF2038" s="105">
        <f t="shared" si="382"/>
        <v>278.83555555555569</v>
      </c>
      <c r="AG2038" s="105">
        <f t="shared" si="383"/>
        <v>737.16444444444437</v>
      </c>
    </row>
    <row r="2039" spans="1:33" s="88" customFormat="1" x14ac:dyDescent="0.35">
      <c r="A2039" s="21">
        <v>10141103</v>
      </c>
      <c r="B2039" s="162" t="s">
        <v>1665</v>
      </c>
      <c r="C2039" s="183" t="s">
        <v>710</v>
      </c>
      <c r="D2039" s="21"/>
      <c r="E2039" s="114" t="str">
        <f t="shared" si="373"/>
        <v xml:space="preserve">TRANSFORMADOR MARCA:BEST PEMBA </v>
      </c>
      <c r="F2039" s="21" t="s">
        <v>1869</v>
      </c>
      <c r="G2039" s="21" t="s">
        <v>237</v>
      </c>
      <c r="H2039" s="21" t="s">
        <v>237</v>
      </c>
      <c r="I2039" s="21" t="s">
        <v>12078</v>
      </c>
      <c r="J2039" s="21"/>
      <c r="K2039" s="21" t="s">
        <v>12077</v>
      </c>
      <c r="L2039" s="21" t="s">
        <v>12076</v>
      </c>
      <c r="M2039" s="21">
        <v>250</v>
      </c>
      <c r="N2039" s="21">
        <v>11</v>
      </c>
      <c r="O2039" s="21" t="s">
        <v>581</v>
      </c>
      <c r="P2039" s="21">
        <v>3</v>
      </c>
      <c r="Q2039" s="21">
        <v>2005</v>
      </c>
      <c r="R2039" s="21" t="s">
        <v>215</v>
      </c>
      <c r="S2039" s="21">
        <v>46375</v>
      </c>
      <c r="T2039" s="116">
        <v>840</v>
      </c>
      <c r="U2039" s="111">
        <v>45</v>
      </c>
      <c r="V2039" s="113">
        <f t="shared" si="374"/>
        <v>627.19999999999993</v>
      </c>
      <c r="W2039" s="113">
        <f t="shared" si="375"/>
        <v>212.80000000000007</v>
      </c>
      <c r="X2039" s="112">
        <f t="shared" si="376"/>
        <v>212800.00000000006</v>
      </c>
      <c r="Y2039" s="111"/>
      <c r="Z2039" s="110">
        <f t="shared" si="384"/>
        <v>33</v>
      </c>
      <c r="AA2039" s="109">
        <f t="shared" si="377"/>
        <v>42</v>
      </c>
      <c r="AB2039" s="109">
        <f t="shared" si="378"/>
        <v>42000</v>
      </c>
      <c r="AC2039" s="108">
        <f t="shared" si="379"/>
        <v>798</v>
      </c>
      <c r="AD2039" s="107">
        <f t="shared" si="380"/>
        <v>2.2222222222222223E-2</v>
      </c>
      <c r="AE2039" s="106">
        <f t="shared" si="381"/>
        <v>17.733333333333334</v>
      </c>
      <c r="AF2039" s="105">
        <f t="shared" si="382"/>
        <v>230.53333333333342</v>
      </c>
      <c r="AG2039" s="105">
        <f t="shared" si="383"/>
        <v>609.46666666666658</v>
      </c>
    </row>
    <row r="2040" spans="1:33" s="88" customFormat="1" x14ac:dyDescent="0.35">
      <c r="A2040" s="21">
        <v>10141103</v>
      </c>
      <c r="B2040" s="162" t="s">
        <v>1665</v>
      </c>
      <c r="C2040" s="183" t="s">
        <v>710</v>
      </c>
      <c r="D2040" s="21"/>
      <c r="E2040" s="114" t="str">
        <f t="shared" si="373"/>
        <v xml:space="preserve">TRANSFORMADOR MARCA:BEST PEMBA </v>
      </c>
      <c r="F2040" s="21" t="s">
        <v>1869</v>
      </c>
      <c r="G2040" s="21" t="s">
        <v>237</v>
      </c>
      <c r="H2040" s="21" t="s">
        <v>237</v>
      </c>
      <c r="I2040" s="21" t="s">
        <v>12075</v>
      </c>
      <c r="J2040" s="21"/>
      <c r="K2040" s="21" t="s">
        <v>12067</v>
      </c>
      <c r="L2040" s="21" t="s">
        <v>12074</v>
      </c>
      <c r="M2040" s="21">
        <v>500</v>
      </c>
      <c r="N2040" s="21">
        <v>11</v>
      </c>
      <c r="O2040" s="21" t="s">
        <v>581</v>
      </c>
      <c r="P2040" s="21">
        <v>3</v>
      </c>
      <c r="Q2040" s="21">
        <v>2005</v>
      </c>
      <c r="R2040" s="21" t="s">
        <v>215</v>
      </c>
      <c r="S2040" s="21">
        <v>46376</v>
      </c>
      <c r="T2040" s="116">
        <v>1016</v>
      </c>
      <c r="U2040" s="111">
        <v>45</v>
      </c>
      <c r="V2040" s="113">
        <f t="shared" si="374"/>
        <v>758.61333333333323</v>
      </c>
      <c r="W2040" s="113">
        <f t="shared" si="375"/>
        <v>257.38666666666677</v>
      </c>
      <c r="X2040" s="112">
        <f t="shared" si="376"/>
        <v>257386.66666666677</v>
      </c>
      <c r="Y2040" s="111"/>
      <c r="Z2040" s="110">
        <f t="shared" si="384"/>
        <v>33</v>
      </c>
      <c r="AA2040" s="109">
        <f t="shared" si="377"/>
        <v>50.800000000000004</v>
      </c>
      <c r="AB2040" s="109">
        <f t="shared" si="378"/>
        <v>50800.000000000007</v>
      </c>
      <c r="AC2040" s="108">
        <f t="shared" si="379"/>
        <v>965.2</v>
      </c>
      <c r="AD2040" s="107">
        <f t="shared" si="380"/>
        <v>2.2222222222222223E-2</v>
      </c>
      <c r="AE2040" s="106">
        <f t="shared" si="381"/>
        <v>21.448888888888892</v>
      </c>
      <c r="AF2040" s="105">
        <f t="shared" si="382"/>
        <v>278.83555555555569</v>
      </c>
      <c r="AG2040" s="105">
        <f t="shared" si="383"/>
        <v>737.16444444444437</v>
      </c>
    </row>
    <row r="2041" spans="1:33" s="88" customFormat="1" x14ac:dyDescent="0.35">
      <c r="A2041" s="21">
        <v>10141103</v>
      </c>
      <c r="B2041" s="162" t="s">
        <v>1665</v>
      </c>
      <c r="C2041" s="183" t="s">
        <v>710</v>
      </c>
      <c r="D2041" s="21"/>
      <c r="E2041" s="114" t="str">
        <f t="shared" si="373"/>
        <v xml:space="preserve">TRANSFORMADOR MARCA:BEST PEMBA </v>
      </c>
      <c r="F2041" s="21" t="s">
        <v>1869</v>
      </c>
      <c r="G2041" s="21" t="s">
        <v>237</v>
      </c>
      <c r="H2041" s="21" t="s">
        <v>237</v>
      </c>
      <c r="I2041" s="21" t="s">
        <v>12073</v>
      </c>
      <c r="J2041" s="21"/>
      <c r="K2041" s="21" t="s">
        <v>12072</v>
      </c>
      <c r="L2041" s="21" t="s">
        <v>12071</v>
      </c>
      <c r="M2041" s="21">
        <v>250</v>
      </c>
      <c r="N2041" s="21">
        <v>11</v>
      </c>
      <c r="O2041" s="21" t="s">
        <v>581</v>
      </c>
      <c r="P2041" s="21">
        <v>3</v>
      </c>
      <c r="Q2041" s="21">
        <v>2005</v>
      </c>
      <c r="R2041" s="21" t="s">
        <v>215</v>
      </c>
      <c r="S2041" s="21">
        <v>46372</v>
      </c>
      <c r="T2041" s="116">
        <v>840</v>
      </c>
      <c r="U2041" s="111">
        <v>45</v>
      </c>
      <c r="V2041" s="113">
        <f t="shared" si="374"/>
        <v>627.19999999999993</v>
      </c>
      <c r="W2041" s="113">
        <f t="shared" si="375"/>
        <v>212.80000000000007</v>
      </c>
      <c r="X2041" s="112">
        <f t="shared" si="376"/>
        <v>212800.00000000006</v>
      </c>
      <c r="Y2041" s="111"/>
      <c r="Z2041" s="110">
        <f t="shared" si="384"/>
        <v>33</v>
      </c>
      <c r="AA2041" s="109">
        <f t="shared" si="377"/>
        <v>42</v>
      </c>
      <c r="AB2041" s="109">
        <f t="shared" si="378"/>
        <v>42000</v>
      </c>
      <c r="AC2041" s="108">
        <f t="shared" si="379"/>
        <v>798</v>
      </c>
      <c r="AD2041" s="107">
        <f t="shared" si="380"/>
        <v>2.2222222222222223E-2</v>
      </c>
      <c r="AE2041" s="106">
        <f t="shared" si="381"/>
        <v>17.733333333333334</v>
      </c>
      <c r="AF2041" s="105">
        <f t="shared" si="382"/>
        <v>230.53333333333342</v>
      </c>
      <c r="AG2041" s="105">
        <f t="shared" si="383"/>
        <v>609.46666666666658</v>
      </c>
    </row>
    <row r="2042" spans="1:33" s="88" customFormat="1" x14ac:dyDescent="0.35">
      <c r="A2042" s="21">
        <v>10141103</v>
      </c>
      <c r="B2042" s="162" t="s">
        <v>1665</v>
      </c>
      <c r="C2042" s="183" t="s">
        <v>710</v>
      </c>
      <c r="D2042" s="21"/>
      <c r="E2042" s="114" t="str">
        <f t="shared" si="373"/>
        <v xml:space="preserve">TRANSFORMADOR MARCA:BEST PEMBA </v>
      </c>
      <c r="F2042" s="21" t="s">
        <v>1869</v>
      </c>
      <c r="G2042" s="21" t="s">
        <v>237</v>
      </c>
      <c r="H2042" s="21" t="s">
        <v>237</v>
      </c>
      <c r="I2042" s="21" t="s">
        <v>12070</v>
      </c>
      <c r="J2042" s="21"/>
      <c r="K2042" s="21" t="s">
        <v>12057</v>
      </c>
      <c r="L2042" s="21" t="s">
        <v>12056</v>
      </c>
      <c r="M2042" s="21">
        <v>500</v>
      </c>
      <c r="N2042" s="21">
        <v>11</v>
      </c>
      <c r="O2042" s="21" t="s">
        <v>581</v>
      </c>
      <c r="P2042" s="21">
        <v>3</v>
      </c>
      <c r="Q2042" s="21">
        <v>2005</v>
      </c>
      <c r="R2042" s="21" t="s">
        <v>215</v>
      </c>
      <c r="S2042" s="21">
        <v>46376</v>
      </c>
      <c r="T2042" s="116">
        <v>1016</v>
      </c>
      <c r="U2042" s="111">
        <v>45</v>
      </c>
      <c r="V2042" s="113">
        <f t="shared" si="374"/>
        <v>758.61333333333323</v>
      </c>
      <c r="W2042" s="113">
        <f t="shared" si="375"/>
        <v>257.38666666666677</v>
      </c>
      <c r="X2042" s="112">
        <f t="shared" si="376"/>
        <v>257386.66666666677</v>
      </c>
      <c r="Y2042" s="111"/>
      <c r="Z2042" s="110">
        <f t="shared" si="384"/>
        <v>33</v>
      </c>
      <c r="AA2042" s="109">
        <f t="shared" si="377"/>
        <v>50.800000000000004</v>
      </c>
      <c r="AB2042" s="109">
        <f t="shared" si="378"/>
        <v>50800.000000000007</v>
      </c>
      <c r="AC2042" s="108">
        <f t="shared" si="379"/>
        <v>965.2</v>
      </c>
      <c r="AD2042" s="107">
        <f t="shared" si="380"/>
        <v>2.2222222222222223E-2</v>
      </c>
      <c r="AE2042" s="106">
        <f t="shared" si="381"/>
        <v>21.448888888888892</v>
      </c>
      <c r="AF2042" s="105">
        <f t="shared" si="382"/>
        <v>278.83555555555569</v>
      </c>
      <c r="AG2042" s="105">
        <f t="shared" si="383"/>
        <v>737.16444444444437</v>
      </c>
    </row>
    <row r="2043" spans="1:33" s="88" customFormat="1" x14ac:dyDescent="0.35">
      <c r="A2043" s="21">
        <v>10141103</v>
      </c>
      <c r="B2043" s="162" t="s">
        <v>1665</v>
      </c>
      <c r="C2043" s="183" t="s">
        <v>710</v>
      </c>
      <c r="D2043" s="21"/>
      <c r="E2043" s="114" t="str">
        <f t="shared" si="373"/>
        <v xml:space="preserve">TRANSFORMADOR MARCA:PowerTech PEMBA </v>
      </c>
      <c r="F2043" s="21" t="s">
        <v>1869</v>
      </c>
      <c r="G2043" s="21" t="s">
        <v>237</v>
      </c>
      <c r="H2043" s="21" t="s">
        <v>237</v>
      </c>
      <c r="I2043" s="21" t="s">
        <v>12069</v>
      </c>
      <c r="J2043" s="21"/>
      <c r="K2043" s="21" t="s">
        <v>12041</v>
      </c>
      <c r="L2043" s="21" t="s">
        <v>12040</v>
      </c>
      <c r="M2043" s="21">
        <v>500</v>
      </c>
      <c r="N2043" s="21">
        <v>11</v>
      </c>
      <c r="O2043" s="21" t="s">
        <v>581</v>
      </c>
      <c r="P2043" s="21">
        <v>3</v>
      </c>
      <c r="Q2043" s="21">
        <v>2005</v>
      </c>
      <c r="R2043" s="21" t="s">
        <v>1811</v>
      </c>
      <c r="S2043" s="21" t="s">
        <v>12068</v>
      </c>
      <c r="T2043" s="116">
        <v>1016</v>
      </c>
      <c r="U2043" s="111">
        <v>45</v>
      </c>
      <c r="V2043" s="113">
        <f t="shared" si="374"/>
        <v>758.61333333333323</v>
      </c>
      <c r="W2043" s="113">
        <f t="shared" si="375"/>
        <v>257.38666666666677</v>
      </c>
      <c r="X2043" s="112">
        <f t="shared" si="376"/>
        <v>257386.66666666677</v>
      </c>
      <c r="Y2043" s="111"/>
      <c r="Z2043" s="110">
        <f t="shared" si="384"/>
        <v>33</v>
      </c>
      <c r="AA2043" s="109">
        <f t="shared" si="377"/>
        <v>50.800000000000004</v>
      </c>
      <c r="AB2043" s="109">
        <f t="shared" si="378"/>
        <v>50800.000000000007</v>
      </c>
      <c r="AC2043" s="108">
        <f t="shared" si="379"/>
        <v>965.2</v>
      </c>
      <c r="AD2043" s="107">
        <f t="shared" si="380"/>
        <v>2.2222222222222223E-2</v>
      </c>
      <c r="AE2043" s="106">
        <f t="shared" si="381"/>
        <v>21.448888888888892</v>
      </c>
      <c r="AF2043" s="105">
        <f t="shared" si="382"/>
        <v>278.83555555555569</v>
      </c>
      <c r="AG2043" s="105">
        <f t="shared" si="383"/>
        <v>737.16444444444437</v>
      </c>
    </row>
    <row r="2044" spans="1:33" s="88" customFormat="1" x14ac:dyDescent="0.35">
      <c r="A2044" s="21">
        <v>10141103</v>
      </c>
      <c r="B2044" s="162" t="s">
        <v>1665</v>
      </c>
      <c r="C2044" s="183" t="s">
        <v>710</v>
      </c>
      <c r="D2044" s="21"/>
      <c r="E2044" s="114" t="str">
        <f t="shared" si="373"/>
        <v xml:space="preserve">TRANSFORMADOR MARCA:EFACEC PEMBA </v>
      </c>
      <c r="F2044" s="21" t="s">
        <v>1869</v>
      </c>
      <c r="G2044" s="21" t="s">
        <v>237</v>
      </c>
      <c r="H2044" s="21" t="s">
        <v>237</v>
      </c>
      <c r="I2044" s="21" t="s">
        <v>7832</v>
      </c>
      <c r="J2044" s="21"/>
      <c r="K2044" s="21" t="s">
        <v>12067</v>
      </c>
      <c r="L2044" s="21" t="s">
        <v>12066</v>
      </c>
      <c r="M2044" s="21">
        <v>250</v>
      </c>
      <c r="N2044" s="21">
        <v>11</v>
      </c>
      <c r="O2044" s="21" t="s">
        <v>581</v>
      </c>
      <c r="P2044" s="21">
        <v>3</v>
      </c>
      <c r="Q2044" s="21">
        <v>2005</v>
      </c>
      <c r="R2044" s="21" t="s">
        <v>27</v>
      </c>
      <c r="S2044" s="21" t="s">
        <v>12065</v>
      </c>
      <c r="T2044" s="116">
        <v>840</v>
      </c>
      <c r="U2044" s="111">
        <v>45</v>
      </c>
      <c r="V2044" s="113">
        <f t="shared" si="374"/>
        <v>627.19999999999993</v>
      </c>
      <c r="W2044" s="113">
        <f t="shared" si="375"/>
        <v>212.80000000000007</v>
      </c>
      <c r="X2044" s="112">
        <f t="shared" si="376"/>
        <v>212800.00000000006</v>
      </c>
      <c r="Y2044" s="111"/>
      <c r="Z2044" s="110">
        <f t="shared" si="384"/>
        <v>33</v>
      </c>
      <c r="AA2044" s="109">
        <f t="shared" si="377"/>
        <v>42</v>
      </c>
      <c r="AB2044" s="109">
        <f t="shared" si="378"/>
        <v>42000</v>
      </c>
      <c r="AC2044" s="108">
        <f t="shared" si="379"/>
        <v>798</v>
      </c>
      <c r="AD2044" s="107">
        <f t="shared" si="380"/>
        <v>2.2222222222222223E-2</v>
      </c>
      <c r="AE2044" s="106">
        <f t="shared" si="381"/>
        <v>17.733333333333334</v>
      </c>
      <c r="AF2044" s="105">
        <f t="shared" si="382"/>
        <v>230.53333333333342</v>
      </c>
      <c r="AG2044" s="105">
        <f t="shared" si="383"/>
        <v>609.46666666666658</v>
      </c>
    </row>
    <row r="2045" spans="1:33" s="88" customFormat="1" x14ac:dyDescent="0.35">
      <c r="A2045" s="21">
        <v>10141103</v>
      </c>
      <c r="B2045" s="162" t="s">
        <v>1665</v>
      </c>
      <c r="C2045" s="183" t="s">
        <v>710</v>
      </c>
      <c r="D2045" s="21"/>
      <c r="E2045" s="114" t="str">
        <f t="shared" si="373"/>
        <v xml:space="preserve">TRANSFORMADOR MARCA:BEST PEMBA </v>
      </c>
      <c r="F2045" s="21" t="s">
        <v>1869</v>
      </c>
      <c r="G2045" s="21" t="s">
        <v>237</v>
      </c>
      <c r="H2045" s="21" t="s">
        <v>237</v>
      </c>
      <c r="I2045" s="21" t="s">
        <v>12064</v>
      </c>
      <c r="J2045" s="21"/>
      <c r="K2045" s="21" t="s">
        <v>12063</v>
      </c>
      <c r="L2045" s="21" t="s">
        <v>12062</v>
      </c>
      <c r="M2045" s="21">
        <v>315</v>
      </c>
      <c r="N2045" s="21">
        <v>11</v>
      </c>
      <c r="O2045" s="21" t="s">
        <v>581</v>
      </c>
      <c r="P2045" s="21">
        <v>3</v>
      </c>
      <c r="Q2045" s="21">
        <v>2005</v>
      </c>
      <c r="R2045" s="21" t="s">
        <v>215</v>
      </c>
      <c r="S2045" s="21">
        <v>43366</v>
      </c>
      <c r="T2045" s="116">
        <v>840</v>
      </c>
      <c r="U2045" s="111">
        <v>45</v>
      </c>
      <c r="V2045" s="113">
        <f t="shared" si="374"/>
        <v>627.19999999999993</v>
      </c>
      <c r="W2045" s="113">
        <f t="shared" si="375"/>
        <v>212.80000000000007</v>
      </c>
      <c r="X2045" s="112">
        <f t="shared" si="376"/>
        <v>212800.00000000006</v>
      </c>
      <c r="Y2045" s="111"/>
      <c r="Z2045" s="110">
        <f t="shared" si="384"/>
        <v>33</v>
      </c>
      <c r="AA2045" s="109">
        <f t="shared" si="377"/>
        <v>42</v>
      </c>
      <c r="AB2045" s="109">
        <f t="shared" si="378"/>
        <v>42000</v>
      </c>
      <c r="AC2045" s="108">
        <f t="shared" si="379"/>
        <v>798</v>
      </c>
      <c r="AD2045" s="107">
        <f t="shared" si="380"/>
        <v>2.2222222222222223E-2</v>
      </c>
      <c r="AE2045" s="106">
        <f t="shared" si="381"/>
        <v>17.733333333333334</v>
      </c>
      <c r="AF2045" s="105">
        <f t="shared" si="382"/>
        <v>230.53333333333342</v>
      </c>
      <c r="AG2045" s="105">
        <f t="shared" si="383"/>
        <v>609.46666666666658</v>
      </c>
    </row>
    <row r="2046" spans="1:33" s="88" customFormat="1" x14ac:dyDescent="0.35">
      <c r="A2046" s="21">
        <v>10141103</v>
      </c>
      <c r="B2046" s="162" t="s">
        <v>1665</v>
      </c>
      <c r="C2046" s="183" t="s">
        <v>710</v>
      </c>
      <c r="D2046" s="21"/>
      <c r="E2046" s="114" t="str">
        <f t="shared" si="373"/>
        <v xml:space="preserve">TRANSFORMADOR MARCA:BEST PEMBA </v>
      </c>
      <c r="F2046" s="21" t="s">
        <v>1869</v>
      </c>
      <c r="G2046" s="21" t="s">
        <v>237</v>
      </c>
      <c r="H2046" s="21" t="s">
        <v>237</v>
      </c>
      <c r="I2046" s="21" t="s">
        <v>12061</v>
      </c>
      <c r="J2046" s="21"/>
      <c r="K2046" s="21" t="s">
        <v>12060</v>
      </c>
      <c r="L2046" s="21" t="s">
        <v>12059</v>
      </c>
      <c r="M2046" s="21">
        <v>250</v>
      </c>
      <c r="N2046" s="21">
        <v>11</v>
      </c>
      <c r="O2046" s="21" t="s">
        <v>581</v>
      </c>
      <c r="P2046" s="21">
        <v>3</v>
      </c>
      <c r="Q2046" s="21">
        <v>2005</v>
      </c>
      <c r="R2046" s="21" t="s">
        <v>215</v>
      </c>
      <c r="S2046" s="21">
        <v>46366</v>
      </c>
      <c r="T2046" s="116">
        <v>840</v>
      </c>
      <c r="U2046" s="111">
        <v>45</v>
      </c>
      <c r="V2046" s="113">
        <f t="shared" si="374"/>
        <v>627.19999999999993</v>
      </c>
      <c r="W2046" s="113">
        <f t="shared" si="375"/>
        <v>212.80000000000007</v>
      </c>
      <c r="X2046" s="112">
        <f t="shared" si="376"/>
        <v>212800.00000000006</v>
      </c>
      <c r="Y2046" s="111"/>
      <c r="Z2046" s="110">
        <f t="shared" si="384"/>
        <v>33</v>
      </c>
      <c r="AA2046" s="109">
        <f t="shared" si="377"/>
        <v>42</v>
      </c>
      <c r="AB2046" s="109">
        <f t="shared" si="378"/>
        <v>42000</v>
      </c>
      <c r="AC2046" s="108">
        <f t="shared" si="379"/>
        <v>798</v>
      </c>
      <c r="AD2046" s="107">
        <f t="shared" si="380"/>
        <v>2.2222222222222223E-2</v>
      </c>
      <c r="AE2046" s="106">
        <f t="shared" si="381"/>
        <v>17.733333333333334</v>
      </c>
      <c r="AF2046" s="105">
        <f t="shared" si="382"/>
        <v>230.53333333333342</v>
      </c>
      <c r="AG2046" s="105">
        <f t="shared" si="383"/>
        <v>609.46666666666658</v>
      </c>
    </row>
    <row r="2047" spans="1:33" s="88" customFormat="1" x14ac:dyDescent="0.35">
      <c r="A2047" s="21">
        <v>10141103</v>
      </c>
      <c r="B2047" s="162" t="s">
        <v>1665</v>
      </c>
      <c r="C2047" s="183" t="s">
        <v>710</v>
      </c>
      <c r="D2047" s="21"/>
      <c r="E2047" s="114" t="str">
        <f t="shared" si="373"/>
        <v xml:space="preserve">TRANSFORMADOR MARCA:BEST PEMBA </v>
      </c>
      <c r="F2047" s="21" t="s">
        <v>1869</v>
      </c>
      <c r="G2047" s="21" t="s">
        <v>237</v>
      </c>
      <c r="H2047" s="21" t="s">
        <v>237</v>
      </c>
      <c r="I2047" s="21" t="s">
        <v>12058</v>
      </c>
      <c r="J2047" s="21"/>
      <c r="K2047" s="21" t="s">
        <v>12057</v>
      </c>
      <c r="L2047" s="21" t="s">
        <v>12056</v>
      </c>
      <c r="M2047" s="21">
        <v>500</v>
      </c>
      <c r="N2047" s="21">
        <v>11</v>
      </c>
      <c r="O2047" s="21" t="s">
        <v>581</v>
      </c>
      <c r="P2047" s="21">
        <v>3</v>
      </c>
      <c r="Q2047" s="21">
        <v>2005</v>
      </c>
      <c r="R2047" s="21" t="s">
        <v>215</v>
      </c>
      <c r="S2047" s="21">
        <v>46367</v>
      </c>
      <c r="T2047" s="116">
        <v>1016</v>
      </c>
      <c r="U2047" s="111">
        <v>45</v>
      </c>
      <c r="V2047" s="113">
        <f t="shared" si="374"/>
        <v>758.61333333333323</v>
      </c>
      <c r="W2047" s="113">
        <f t="shared" si="375"/>
        <v>257.38666666666677</v>
      </c>
      <c r="X2047" s="112">
        <f t="shared" si="376"/>
        <v>257386.66666666677</v>
      </c>
      <c r="Y2047" s="111"/>
      <c r="Z2047" s="110">
        <f t="shared" si="384"/>
        <v>33</v>
      </c>
      <c r="AA2047" s="109">
        <f t="shared" si="377"/>
        <v>50.800000000000004</v>
      </c>
      <c r="AB2047" s="109">
        <f t="shared" si="378"/>
        <v>50800.000000000007</v>
      </c>
      <c r="AC2047" s="108">
        <f t="shared" si="379"/>
        <v>965.2</v>
      </c>
      <c r="AD2047" s="107">
        <f t="shared" si="380"/>
        <v>2.2222222222222223E-2</v>
      </c>
      <c r="AE2047" s="106">
        <f t="shared" si="381"/>
        <v>21.448888888888892</v>
      </c>
      <c r="AF2047" s="105">
        <f t="shared" si="382"/>
        <v>278.83555555555569</v>
      </c>
      <c r="AG2047" s="105">
        <f t="shared" si="383"/>
        <v>737.16444444444437</v>
      </c>
    </row>
    <row r="2048" spans="1:33" s="88" customFormat="1" x14ac:dyDescent="0.35">
      <c r="A2048" s="21">
        <v>10141103</v>
      </c>
      <c r="B2048" s="162" t="s">
        <v>1665</v>
      </c>
      <c r="C2048" s="183" t="s">
        <v>710</v>
      </c>
      <c r="D2048" s="21"/>
      <c r="E2048" s="114" t="str">
        <f t="shared" si="373"/>
        <v xml:space="preserve">TRANSFORMADOR MARCA:TM PEMBA </v>
      </c>
      <c r="F2048" s="21" t="s">
        <v>1869</v>
      </c>
      <c r="G2048" s="21" t="s">
        <v>237</v>
      </c>
      <c r="H2048" s="21" t="s">
        <v>237</v>
      </c>
      <c r="I2048" s="21" t="s">
        <v>12055</v>
      </c>
      <c r="J2048" s="21"/>
      <c r="K2048" s="21" t="s">
        <v>12054</v>
      </c>
      <c r="L2048" s="21" t="s">
        <v>12053</v>
      </c>
      <c r="M2048" s="21">
        <v>250</v>
      </c>
      <c r="N2048" s="21">
        <v>11</v>
      </c>
      <c r="O2048" s="21" t="s">
        <v>581</v>
      </c>
      <c r="P2048" s="21">
        <v>3</v>
      </c>
      <c r="Q2048" s="21">
        <v>2005</v>
      </c>
      <c r="R2048" s="21" t="s">
        <v>1769</v>
      </c>
      <c r="S2048" s="21">
        <v>895567</v>
      </c>
      <c r="T2048" s="116">
        <v>840</v>
      </c>
      <c r="U2048" s="111">
        <v>45</v>
      </c>
      <c r="V2048" s="113">
        <f t="shared" si="374"/>
        <v>627.19999999999993</v>
      </c>
      <c r="W2048" s="113">
        <f t="shared" si="375"/>
        <v>212.80000000000007</v>
      </c>
      <c r="X2048" s="112">
        <f t="shared" si="376"/>
        <v>212800.00000000006</v>
      </c>
      <c r="Y2048" s="111"/>
      <c r="Z2048" s="110">
        <f t="shared" si="384"/>
        <v>33</v>
      </c>
      <c r="AA2048" s="109">
        <f t="shared" si="377"/>
        <v>42</v>
      </c>
      <c r="AB2048" s="109">
        <f t="shared" si="378"/>
        <v>42000</v>
      </c>
      <c r="AC2048" s="108">
        <f t="shared" si="379"/>
        <v>798</v>
      </c>
      <c r="AD2048" s="107">
        <f t="shared" si="380"/>
        <v>2.2222222222222223E-2</v>
      </c>
      <c r="AE2048" s="106">
        <f t="shared" si="381"/>
        <v>17.733333333333334</v>
      </c>
      <c r="AF2048" s="105">
        <f t="shared" si="382"/>
        <v>230.53333333333342</v>
      </c>
      <c r="AG2048" s="105">
        <f t="shared" si="383"/>
        <v>609.46666666666658</v>
      </c>
    </row>
    <row r="2049" spans="1:33" s="88" customFormat="1" x14ac:dyDescent="0.35">
      <c r="A2049" s="21">
        <v>10141103</v>
      </c>
      <c r="B2049" s="162" t="s">
        <v>1665</v>
      </c>
      <c r="C2049" s="183" t="s">
        <v>710</v>
      </c>
      <c r="D2049" s="21"/>
      <c r="E2049" s="114" t="str">
        <f t="shared" si="373"/>
        <v xml:space="preserve">TRANSFORMADOR MARCA:TM PEMBA </v>
      </c>
      <c r="F2049" s="21" t="s">
        <v>1869</v>
      </c>
      <c r="G2049" s="21" t="s">
        <v>237</v>
      </c>
      <c r="H2049" s="21" t="s">
        <v>237</v>
      </c>
      <c r="I2049" s="21" t="s">
        <v>12052</v>
      </c>
      <c r="J2049" s="21"/>
      <c r="K2049" s="21" t="s">
        <v>12051</v>
      </c>
      <c r="L2049" s="21" t="s">
        <v>12050</v>
      </c>
      <c r="M2049" s="21">
        <v>315</v>
      </c>
      <c r="N2049" s="21">
        <v>11</v>
      </c>
      <c r="O2049" s="21" t="s">
        <v>581</v>
      </c>
      <c r="P2049" s="21">
        <v>3</v>
      </c>
      <c r="Q2049" s="21">
        <v>2005</v>
      </c>
      <c r="R2049" s="21" t="s">
        <v>1769</v>
      </c>
      <c r="S2049" s="21">
        <v>895600</v>
      </c>
      <c r="T2049" s="116">
        <v>840</v>
      </c>
      <c r="U2049" s="111">
        <v>45</v>
      </c>
      <c r="V2049" s="113">
        <f t="shared" si="374"/>
        <v>627.19999999999993</v>
      </c>
      <c r="W2049" s="113">
        <f t="shared" si="375"/>
        <v>212.80000000000007</v>
      </c>
      <c r="X2049" s="112">
        <f t="shared" si="376"/>
        <v>212800.00000000006</v>
      </c>
      <c r="Y2049" s="111"/>
      <c r="Z2049" s="110">
        <f t="shared" si="384"/>
        <v>33</v>
      </c>
      <c r="AA2049" s="109">
        <f t="shared" si="377"/>
        <v>42</v>
      </c>
      <c r="AB2049" s="109">
        <f t="shared" si="378"/>
        <v>42000</v>
      </c>
      <c r="AC2049" s="108">
        <f t="shared" si="379"/>
        <v>798</v>
      </c>
      <c r="AD2049" s="107">
        <f t="shared" si="380"/>
        <v>2.2222222222222223E-2</v>
      </c>
      <c r="AE2049" s="106">
        <f t="shared" si="381"/>
        <v>17.733333333333334</v>
      </c>
      <c r="AF2049" s="105">
        <f t="shared" si="382"/>
        <v>230.53333333333342</v>
      </c>
      <c r="AG2049" s="105">
        <f t="shared" si="383"/>
        <v>609.46666666666658</v>
      </c>
    </row>
    <row r="2050" spans="1:33" s="88" customFormat="1" x14ac:dyDescent="0.35">
      <c r="A2050" s="21">
        <v>10141103</v>
      </c>
      <c r="B2050" s="162" t="s">
        <v>1665</v>
      </c>
      <c r="C2050" s="183" t="s">
        <v>710</v>
      </c>
      <c r="D2050" s="21"/>
      <c r="E2050" s="114" t="str">
        <f t="shared" ref="E2050:E2113" si="385">+CONCATENATE(C2050," ","MARCA:",R2050," ",G2050," ",D2050,)</f>
        <v xml:space="preserve">TRANSFORMADOR MARCA:BEST PEMBA </v>
      </c>
      <c r="F2050" s="21" t="s">
        <v>1869</v>
      </c>
      <c r="G2050" s="21" t="s">
        <v>237</v>
      </c>
      <c r="H2050" s="21" t="s">
        <v>237</v>
      </c>
      <c r="I2050" s="21" t="s">
        <v>12049</v>
      </c>
      <c r="J2050" s="21"/>
      <c r="K2050" s="21" t="s">
        <v>12048</v>
      </c>
      <c r="L2050" s="21" t="s">
        <v>12047</v>
      </c>
      <c r="M2050" s="21">
        <v>315</v>
      </c>
      <c r="N2050" s="21">
        <v>11</v>
      </c>
      <c r="O2050" s="21" t="s">
        <v>581</v>
      </c>
      <c r="P2050" s="21">
        <v>3</v>
      </c>
      <c r="Q2050" s="21">
        <v>2005</v>
      </c>
      <c r="R2050" s="21" t="s">
        <v>215</v>
      </c>
      <c r="S2050" s="21">
        <v>39755</v>
      </c>
      <c r="T2050" s="116">
        <v>840</v>
      </c>
      <c r="U2050" s="111">
        <v>45</v>
      </c>
      <c r="V2050" s="113">
        <f t="shared" ref="V2050:V2113" si="386">((Z2050/U2050)*(T2050-AA2050))+AA2050</f>
        <v>627.19999999999993</v>
      </c>
      <c r="W2050" s="113">
        <f t="shared" ref="W2050:W2113" si="387">+T2050-V2050</f>
        <v>212.80000000000007</v>
      </c>
      <c r="X2050" s="112">
        <f t="shared" ref="X2050:X2113" si="388">+W2050*1000</f>
        <v>212800.00000000006</v>
      </c>
      <c r="Y2050" s="111"/>
      <c r="Z2050" s="110">
        <f t="shared" si="384"/>
        <v>33</v>
      </c>
      <c r="AA2050" s="109">
        <f t="shared" ref="AA2050:AA2113" si="389">(5/100*T2050)</f>
        <v>42</v>
      </c>
      <c r="AB2050" s="109">
        <f t="shared" ref="AB2050:AB2113" si="390">+AA2050*1000</f>
        <v>42000</v>
      </c>
      <c r="AC2050" s="108">
        <f t="shared" ref="AC2050:AC2113" si="391">+T2050-AA2050</f>
        <v>798</v>
      </c>
      <c r="AD2050" s="107">
        <f t="shared" ref="AD2050:AD2113" si="392">1/U2050</f>
        <v>2.2222222222222223E-2</v>
      </c>
      <c r="AE2050" s="106">
        <f t="shared" ref="AE2050:AE2113" si="393">+AC2050*AD2050</f>
        <v>17.733333333333334</v>
      </c>
      <c r="AF2050" s="105">
        <f t="shared" ref="AF2050:AF2113" si="394">+T2050-V2050+AE2050</f>
        <v>230.53333333333342</v>
      </c>
      <c r="AG2050" s="105">
        <f t="shared" ref="AG2050:AG2113" si="395">+V2050-AE2050</f>
        <v>609.46666666666658</v>
      </c>
    </row>
    <row r="2051" spans="1:33" s="88" customFormat="1" x14ac:dyDescent="0.35">
      <c r="A2051" s="21">
        <v>10141103</v>
      </c>
      <c r="B2051" s="162" t="s">
        <v>1665</v>
      </c>
      <c r="C2051" s="183" t="s">
        <v>710</v>
      </c>
      <c r="D2051" s="21"/>
      <c r="E2051" s="114" t="str">
        <f t="shared" si="385"/>
        <v xml:space="preserve">TRANSFORMADOR MARCA:DPM PEMBA </v>
      </c>
      <c r="F2051" s="21" t="s">
        <v>1869</v>
      </c>
      <c r="G2051" s="21" t="s">
        <v>237</v>
      </c>
      <c r="H2051" s="21" t="s">
        <v>237</v>
      </c>
      <c r="I2051" s="21" t="s">
        <v>12046</v>
      </c>
      <c r="J2051" s="21"/>
      <c r="K2051" s="21" t="s">
        <v>12045</v>
      </c>
      <c r="L2051" s="21" t="s">
        <v>12044</v>
      </c>
      <c r="M2051" s="21">
        <v>250</v>
      </c>
      <c r="N2051" s="21">
        <v>11</v>
      </c>
      <c r="O2051" s="21" t="s">
        <v>581</v>
      </c>
      <c r="P2051" s="21">
        <v>3</v>
      </c>
      <c r="Q2051" s="21">
        <v>2005</v>
      </c>
      <c r="R2051" s="21" t="s">
        <v>587</v>
      </c>
      <c r="S2051" s="21" t="s">
        <v>12043</v>
      </c>
      <c r="T2051" s="116">
        <v>840</v>
      </c>
      <c r="U2051" s="111">
        <v>45</v>
      </c>
      <c r="V2051" s="113">
        <f t="shared" si="386"/>
        <v>627.19999999999993</v>
      </c>
      <c r="W2051" s="113">
        <f t="shared" si="387"/>
        <v>212.80000000000007</v>
      </c>
      <c r="X2051" s="112">
        <f t="shared" si="388"/>
        <v>212800.00000000006</v>
      </c>
      <c r="Y2051" s="111"/>
      <c r="Z2051" s="110">
        <f t="shared" si="384"/>
        <v>33</v>
      </c>
      <c r="AA2051" s="109">
        <f t="shared" si="389"/>
        <v>42</v>
      </c>
      <c r="AB2051" s="109">
        <f t="shared" si="390"/>
        <v>42000</v>
      </c>
      <c r="AC2051" s="108">
        <f t="shared" si="391"/>
        <v>798</v>
      </c>
      <c r="AD2051" s="107">
        <f t="shared" si="392"/>
        <v>2.2222222222222223E-2</v>
      </c>
      <c r="AE2051" s="106">
        <f t="shared" si="393"/>
        <v>17.733333333333334</v>
      </c>
      <c r="AF2051" s="105">
        <f t="shared" si="394"/>
        <v>230.53333333333342</v>
      </c>
      <c r="AG2051" s="105">
        <f t="shared" si="395"/>
        <v>609.46666666666658</v>
      </c>
    </row>
    <row r="2052" spans="1:33" s="88" customFormat="1" x14ac:dyDescent="0.35">
      <c r="A2052" s="21">
        <v>10141103</v>
      </c>
      <c r="B2052" s="162" t="s">
        <v>1665</v>
      </c>
      <c r="C2052" s="183" t="s">
        <v>710</v>
      </c>
      <c r="D2052" s="21"/>
      <c r="E2052" s="114" t="str">
        <f t="shared" si="385"/>
        <v xml:space="preserve">TRANSFORMADOR MARCA:PowerTech PEMBA </v>
      </c>
      <c r="F2052" s="21" t="s">
        <v>1869</v>
      </c>
      <c r="G2052" s="21" t="s">
        <v>237</v>
      </c>
      <c r="H2052" s="21" t="s">
        <v>237</v>
      </c>
      <c r="I2052" s="21" t="s">
        <v>12042</v>
      </c>
      <c r="J2052" s="21"/>
      <c r="K2052" s="21" t="s">
        <v>12041</v>
      </c>
      <c r="L2052" s="21" t="s">
        <v>12040</v>
      </c>
      <c r="M2052" s="21">
        <v>500</v>
      </c>
      <c r="N2052" s="21">
        <v>11</v>
      </c>
      <c r="O2052" s="21" t="s">
        <v>581</v>
      </c>
      <c r="P2052" s="21">
        <v>3</v>
      </c>
      <c r="Q2052" s="21">
        <v>2005</v>
      </c>
      <c r="R2052" s="21" t="s">
        <v>1811</v>
      </c>
      <c r="S2052" s="21" t="s">
        <v>12039</v>
      </c>
      <c r="T2052" s="116">
        <v>1016</v>
      </c>
      <c r="U2052" s="111">
        <v>45</v>
      </c>
      <c r="V2052" s="113">
        <f t="shared" si="386"/>
        <v>758.61333333333323</v>
      </c>
      <c r="W2052" s="113">
        <f t="shared" si="387"/>
        <v>257.38666666666677</v>
      </c>
      <c r="X2052" s="112">
        <f t="shared" si="388"/>
        <v>257386.66666666677</v>
      </c>
      <c r="Y2052" s="111"/>
      <c r="Z2052" s="110">
        <f t="shared" si="384"/>
        <v>33</v>
      </c>
      <c r="AA2052" s="109">
        <f t="shared" si="389"/>
        <v>50.800000000000004</v>
      </c>
      <c r="AB2052" s="109">
        <f t="shared" si="390"/>
        <v>50800.000000000007</v>
      </c>
      <c r="AC2052" s="108">
        <f t="shared" si="391"/>
        <v>965.2</v>
      </c>
      <c r="AD2052" s="107">
        <f t="shared" si="392"/>
        <v>2.2222222222222223E-2</v>
      </c>
      <c r="AE2052" s="106">
        <f t="shared" si="393"/>
        <v>21.448888888888892</v>
      </c>
      <c r="AF2052" s="105">
        <f t="shared" si="394"/>
        <v>278.83555555555569</v>
      </c>
      <c r="AG2052" s="105">
        <f t="shared" si="395"/>
        <v>737.16444444444437</v>
      </c>
    </row>
    <row r="2053" spans="1:33" s="88" customFormat="1" x14ac:dyDescent="0.35">
      <c r="A2053" s="21">
        <v>10141103</v>
      </c>
      <c r="B2053" s="162" t="s">
        <v>1665</v>
      </c>
      <c r="C2053" s="183" t="s">
        <v>710</v>
      </c>
      <c r="D2053" s="21"/>
      <c r="E2053" s="114" t="str">
        <f t="shared" si="385"/>
        <v xml:space="preserve">TRANSFORMADOR MARCA:ITB PEMBA </v>
      </c>
      <c r="F2053" s="21" t="s">
        <v>1869</v>
      </c>
      <c r="G2053" s="21" t="s">
        <v>237</v>
      </c>
      <c r="H2053" s="21" t="s">
        <v>237</v>
      </c>
      <c r="I2053" s="21" t="s">
        <v>12038</v>
      </c>
      <c r="J2053" s="21"/>
      <c r="K2053" s="21" t="s">
        <v>12032</v>
      </c>
      <c r="L2053" s="21" t="s">
        <v>12031</v>
      </c>
      <c r="M2053" s="21">
        <v>315</v>
      </c>
      <c r="N2053" s="21">
        <v>11</v>
      </c>
      <c r="O2053" s="21" t="s">
        <v>581</v>
      </c>
      <c r="P2053" s="21">
        <v>3</v>
      </c>
      <c r="Q2053" s="21">
        <v>2005</v>
      </c>
      <c r="R2053" s="21" t="s">
        <v>1109</v>
      </c>
      <c r="S2053" s="21">
        <v>702245</v>
      </c>
      <c r="T2053" s="116">
        <v>840</v>
      </c>
      <c r="U2053" s="111">
        <v>45</v>
      </c>
      <c r="V2053" s="113">
        <f t="shared" si="386"/>
        <v>627.19999999999993</v>
      </c>
      <c r="W2053" s="113">
        <f t="shared" si="387"/>
        <v>212.80000000000007</v>
      </c>
      <c r="X2053" s="112">
        <f t="shared" si="388"/>
        <v>212800.00000000006</v>
      </c>
      <c r="Y2053" s="111"/>
      <c r="Z2053" s="110">
        <f t="shared" si="384"/>
        <v>33</v>
      </c>
      <c r="AA2053" s="109">
        <f t="shared" si="389"/>
        <v>42</v>
      </c>
      <c r="AB2053" s="109">
        <f t="shared" si="390"/>
        <v>42000</v>
      </c>
      <c r="AC2053" s="108">
        <f t="shared" si="391"/>
        <v>798</v>
      </c>
      <c r="AD2053" s="107">
        <f t="shared" si="392"/>
        <v>2.2222222222222223E-2</v>
      </c>
      <c r="AE2053" s="106">
        <f t="shared" si="393"/>
        <v>17.733333333333334</v>
      </c>
      <c r="AF2053" s="105">
        <f t="shared" si="394"/>
        <v>230.53333333333342</v>
      </c>
      <c r="AG2053" s="105">
        <f t="shared" si="395"/>
        <v>609.46666666666658</v>
      </c>
    </row>
    <row r="2054" spans="1:33" s="88" customFormat="1" x14ac:dyDescent="0.35">
      <c r="A2054" s="21">
        <v>10141103</v>
      </c>
      <c r="B2054" s="162" t="s">
        <v>1665</v>
      </c>
      <c r="C2054" s="183" t="s">
        <v>710</v>
      </c>
      <c r="D2054" s="21"/>
      <c r="E2054" s="114" t="str">
        <f t="shared" si="385"/>
        <v xml:space="preserve">TRANSFORMADOR MARCA:PowerTech PEMBA </v>
      </c>
      <c r="F2054" s="21" t="s">
        <v>1869</v>
      </c>
      <c r="G2054" s="21" t="s">
        <v>237</v>
      </c>
      <c r="H2054" s="21" t="s">
        <v>237</v>
      </c>
      <c r="I2054" s="21" t="s">
        <v>12037</v>
      </c>
      <c r="J2054" s="21"/>
      <c r="K2054" s="21" t="s">
        <v>12036</v>
      </c>
      <c r="L2054" s="21" t="s">
        <v>12035</v>
      </c>
      <c r="M2054" s="21">
        <v>250</v>
      </c>
      <c r="N2054" s="21">
        <v>11</v>
      </c>
      <c r="O2054" s="21" t="s">
        <v>581</v>
      </c>
      <c r="P2054" s="21">
        <v>3</v>
      </c>
      <c r="Q2054" s="21">
        <v>2005</v>
      </c>
      <c r="R2054" s="21" t="s">
        <v>1811</v>
      </c>
      <c r="S2054" s="21" t="s">
        <v>12034</v>
      </c>
      <c r="T2054" s="116">
        <v>840</v>
      </c>
      <c r="U2054" s="111">
        <v>45</v>
      </c>
      <c r="V2054" s="113">
        <f t="shared" si="386"/>
        <v>627.19999999999993</v>
      </c>
      <c r="W2054" s="113">
        <f t="shared" si="387"/>
        <v>212.80000000000007</v>
      </c>
      <c r="X2054" s="112">
        <f t="shared" si="388"/>
        <v>212800.00000000006</v>
      </c>
      <c r="Y2054" s="111"/>
      <c r="Z2054" s="110">
        <f t="shared" si="384"/>
        <v>33</v>
      </c>
      <c r="AA2054" s="109">
        <f t="shared" si="389"/>
        <v>42</v>
      </c>
      <c r="AB2054" s="109">
        <f t="shared" si="390"/>
        <v>42000</v>
      </c>
      <c r="AC2054" s="108">
        <f t="shared" si="391"/>
        <v>798</v>
      </c>
      <c r="AD2054" s="107">
        <f t="shared" si="392"/>
        <v>2.2222222222222223E-2</v>
      </c>
      <c r="AE2054" s="106">
        <f t="shared" si="393"/>
        <v>17.733333333333334</v>
      </c>
      <c r="AF2054" s="105">
        <f t="shared" si="394"/>
        <v>230.53333333333342</v>
      </c>
      <c r="AG2054" s="105">
        <f t="shared" si="395"/>
        <v>609.46666666666658</v>
      </c>
    </row>
    <row r="2055" spans="1:33" s="88" customFormat="1" x14ac:dyDescent="0.35">
      <c r="A2055" s="21">
        <v>10141103</v>
      </c>
      <c r="B2055" s="162" t="s">
        <v>1665</v>
      </c>
      <c r="C2055" s="183" t="s">
        <v>710</v>
      </c>
      <c r="D2055" s="21"/>
      <c r="E2055" s="114" t="str">
        <f t="shared" si="385"/>
        <v xml:space="preserve">TRANSFORMADOR MARCA:TTSA PEMBA </v>
      </c>
      <c r="F2055" s="21" t="s">
        <v>1869</v>
      </c>
      <c r="G2055" s="21" t="s">
        <v>237</v>
      </c>
      <c r="H2055" s="21" t="s">
        <v>237</v>
      </c>
      <c r="I2055" s="21" t="s">
        <v>12033</v>
      </c>
      <c r="J2055" s="21"/>
      <c r="K2055" s="21" t="s">
        <v>12032</v>
      </c>
      <c r="L2055" s="21" t="s">
        <v>12031</v>
      </c>
      <c r="M2055" s="21">
        <v>500</v>
      </c>
      <c r="N2055" s="21">
        <v>11</v>
      </c>
      <c r="O2055" s="21" t="s">
        <v>581</v>
      </c>
      <c r="P2055" s="21">
        <v>3</v>
      </c>
      <c r="Q2055" s="21">
        <v>2005</v>
      </c>
      <c r="R2055" s="21" t="s">
        <v>11299</v>
      </c>
      <c r="S2055" s="21" t="s">
        <v>12030</v>
      </c>
      <c r="T2055" s="116">
        <v>1016</v>
      </c>
      <c r="U2055" s="111">
        <v>45</v>
      </c>
      <c r="V2055" s="113">
        <f t="shared" si="386"/>
        <v>758.61333333333323</v>
      </c>
      <c r="W2055" s="113">
        <f t="shared" si="387"/>
        <v>257.38666666666677</v>
      </c>
      <c r="X2055" s="112">
        <f t="shared" si="388"/>
        <v>257386.66666666677</v>
      </c>
      <c r="Y2055" s="111"/>
      <c r="Z2055" s="110">
        <f t="shared" si="384"/>
        <v>33</v>
      </c>
      <c r="AA2055" s="109">
        <f t="shared" si="389"/>
        <v>50.800000000000004</v>
      </c>
      <c r="AB2055" s="109">
        <f t="shared" si="390"/>
        <v>50800.000000000007</v>
      </c>
      <c r="AC2055" s="108">
        <f t="shared" si="391"/>
        <v>965.2</v>
      </c>
      <c r="AD2055" s="107">
        <f t="shared" si="392"/>
        <v>2.2222222222222223E-2</v>
      </c>
      <c r="AE2055" s="106">
        <f t="shared" si="393"/>
        <v>21.448888888888892</v>
      </c>
      <c r="AF2055" s="105">
        <f t="shared" si="394"/>
        <v>278.83555555555569</v>
      </c>
      <c r="AG2055" s="105">
        <f t="shared" si="395"/>
        <v>737.16444444444437</v>
      </c>
    </row>
    <row r="2056" spans="1:33" s="88" customFormat="1" x14ac:dyDescent="0.35">
      <c r="A2056" s="21">
        <v>10141103</v>
      </c>
      <c r="B2056" s="162" t="s">
        <v>1665</v>
      </c>
      <c r="C2056" s="183" t="s">
        <v>710</v>
      </c>
      <c r="D2056" s="21"/>
      <c r="E2056" s="114" t="str">
        <f t="shared" si="385"/>
        <v xml:space="preserve">TRANSFORMADOR MARCA:TSS PEMBA </v>
      </c>
      <c r="F2056" s="21" t="s">
        <v>1869</v>
      </c>
      <c r="G2056" s="21" t="s">
        <v>237</v>
      </c>
      <c r="H2056" s="21" t="s">
        <v>237</v>
      </c>
      <c r="I2056" s="21" t="s">
        <v>12029</v>
      </c>
      <c r="J2056" s="21"/>
      <c r="K2056" s="21" t="s">
        <v>12028</v>
      </c>
      <c r="L2056" s="21" t="s">
        <v>12027</v>
      </c>
      <c r="M2056" s="21">
        <v>200</v>
      </c>
      <c r="N2056" s="21">
        <v>11</v>
      </c>
      <c r="O2056" s="21" t="s">
        <v>581</v>
      </c>
      <c r="P2056" s="21">
        <v>3</v>
      </c>
      <c r="Q2056" s="21">
        <v>2005</v>
      </c>
      <c r="R2056" s="21" t="s">
        <v>12026</v>
      </c>
      <c r="S2056" s="21" t="s">
        <v>12025</v>
      </c>
      <c r="T2056" s="116">
        <v>572</v>
      </c>
      <c r="U2056" s="111">
        <v>45</v>
      </c>
      <c r="V2056" s="113">
        <f t="shared" si="386"/>
        <v>427.09333333333331</v>
      </c>
      <c r="W2056" s="113">
        <f t="shared" si="387"/>
        <v>144.90666666666669</v>
      </c>
      <c r="X2056" s="112">
        <f t="shared" si="388"/>
        <v>144906.66666666669</v>
      </c>
      <c r="Y2056" s="111"/>
      <c r="Z2056" s="110">
        <f t="shared" si="384"/>
        <v>33</v>
      </c>
      <c r="AA2056" s="109">
        <f t="shared" si="389"/>
        <v>28.6</v>
      </c>
      <c r="AB2056" s="109">
        <f t="shared" si="390"/>
        <v>28600</v>
      </c>
      <c r="AC2056" s="108">
        <f t="shared" si="391"/>
        <v>543.4</v>
      </c>
      <c r="AD2056" s="107">
        <f t="shared" si="392"/>
        <v>2.2222222222222223E-2</v>
      </c>
      <c r="AE2056" s="106">
        <f t="shared" si="393"/>
        <v>12.075555555555555</v>
      </c>
      <c r="AF2056" s="105">
        <f t="shared" si="394"/>
        <v>156.98222222222225</v>
      </c>
      <c r="AG2056" s="105">
        <f t="shared" si="395"/>
        <v>415.01777777777772</v>
      </c>
    </row>
    <row r="2057" spans="1:33" s="88" customFormat="1" x14ac:dyDescent="0.35">
      <c r="A2057" s="21">
        <v>10141103</v>
      </c>
      <c r="B2057" s="162" t="s">
        <v>1665</v>
      </c>
      <c r="C2057" s="183" t="s">
        <v>710</v>
      </c>
      <c r="D2057" s="21"/>
      <c r="E2057" s="114" t="str">
        <f t="shared" si="385"/>
        <v xml:space="preserve">TRANSFORMADOR MARCA:TM PEMBA </v>
      </c>
      <c r="F2057" s="21" t="s">
        <v>1869</v>
      </c>
      <c r="G2057" s="21" t="s">
        <v>237</v>
      </c>
      <c r="H2057" s="21" t="s">
        <v>237</v>
      </c>
      <c r="I2057" s="21" t="s">
        <v>12024</v>
      </c>
      <c r="J2057" s="21"/>
      <c r="K2057" s="21" t="s">
        <v>12023</v>
      </c>
      <c r="L2057" s="21" t="s">
        <v>12022</v>
      </c>
      <c r="M2057" s="21">
        <v>315</v>
      </c>
      <c r="N2057" s="21">
        <v>11</v>
      </c>
      <c r="O2057" s="21" t="s">
        <v>581</v>
      </c>
      <c r="P2057" s="21">
        <v>3</v>
      </c>
      <c r="Q2057" s="21">
        <v>2005</v>
      </c>
      <c r="R2057" s="21" t="s">
        <v>1769</v>
      </c>
      <c r="S2057" s="21">
        <v>873994</v>
      </c>
      <c r="T2057" s="116">
        <v>840</v>
      </c>
      <c r="U2057" s="111">
        <v>45</v>
      </c>
      <c r="V2057" s="113">
        <f t="shared" si="386"/>
        <v>627.19999999999993</v>
      </c>
      <c r="W2057" s="113">
        <f t="shared" si="387"/>
        <v>212.80000000000007</v>
      </c>
      <c r="X2057" s="112">
        <f t="shared" si="388"/>
        <v>212800.00000000006</v>
      </c>
      <c r="Y2057" s="111"/>
      <c r="Z2057" s="110">
        <f t="shared" si="384"/>
        <v>33</v>
      </c>
      <c r="AA2057" s="109">
        <f t="shared" si="389"/>
        <v>42</v>
      </c>
      <c r="AB2057" s="109">
        <f t="shared" si="390"/>
        <v>42000</v>
      </c>
      <c r="AC2057" s="108">
        <f t="shared" si="391"/>
        <v>798</v>
      </c>
      <c r="AD2057" s="107">
        <f t="shared" si="392"/>
        <v>2.2222222222222223E-2</v>
      </c>
      <c r="AE2057" s="106">
        <f t="shared" si="393"/>
        <v>17.733333333333334</v>
      </c>
      <c r="AF2057" s="105">
        <f t="shared" si="394"/>
        <v>230.53333333333342</v>
      </c>
      <c r="AG2057" s="105">
        <f t="shared" si="395"/>
        <v>609.46666666666658</v>
      </c>
    </row>
    <row r="2058" spans="1:33" s="88" customFormat="1" x14ac:dyDescent="0.35">
      <c r="A2058" s="21">
        <v>10141103</v>
      </c>
      <c r="B2058" s="162" t="s">
        <v>1665</v>
      </c>
      <c r="C2058" s="183" t="s">
        <v>710</v>
      </c>
      <c r="D2058" s="21"/>
      <c r="E2058" s="114" t="str">
        <f t="shared" si="385"/>
        <v xml:space="preserve">TRANSFORMADOR MARCA:ITB PEMBA </v>
      </c>
      <c r="F2058" s="21" t="s">
        <v>1869</v>
      </c>
      <c r="G2058" s="21" t="s">
        <v>237</v>
      </c>
      <c r="H2058" s="21" t="s">
        <v>237</v>
      </c>
      <c r="I2058" s="21" t="s">
        <v>12021</v>
      </c>
      <c r="J2058" s="21"/>
      <c r="K2058" s="21" t="s">
        <v>6606</v>
      </c>
      <c r="L2058" s="21" t="s">
        <v>12020</v>
      </c>
      <c r="M2058" s="21">
        <v>500</v>
      </c>
      <c r="N2058" s="21">
        <v>11</v>
      </c>
      <c r="O2058" s="21" t="s">
        <v>581</v>
      </c>
      <c r="P2058" s="21">
        <v>3</v>
      </c>
      <c r="Q2058" s="21">
        <v>2005</v>
      </c>
      <c r="R2058" s="21" t="s">
        <v>1109</v>
      </c>
      <c r="S2058" s="21" t="s">
        <v>12019</v>
      </c>
      <c r="T2058" s="116">
        <v>1016</v>
      </c>
      <c r="U2058" s="111">
        <v>45</v>
      </c>
      <c r="V2058" s="113">
        <f t="shared" si="386"/>
        <v>758.61333333333323</v>
      </c>
      <c r="W2058" s="113">
        <f t="shared" si="387"/>
        <v>257.38666666666677</v>
      </c>
      <c r="X2058" s="112">
        <f t="shared" si="388"/>
        <v>257386.66666666677</v>
      </c>
      <c r="Y2058" s="111"/>
      <c r="Z2058" s="110">
        <f t="shared" si="384"/>
        <v>33</v>
      </c>
      <c r="AA2058" s="109">
        <f t="shared" si="389"/>
        <v>50.800000000000004</v>
      </c>
      <c r="AB2058" s="109">
        <f t="shared" si="390"/>
        <v>50800.000000000007</v>
      </c>
      <c r="AC2058" s="108">
        <f t="shared" si="391"/>
        <v>965.2</v>
      </c>
      <c r="AD2058" s="107">
        <f t="shared" si="392"/>
        <v>2.2222222222222223E-2</v>
      </c>
      <c r="AE2058" s="106">
        <f t="shared" si="393"/>
        <v>21.448888888888892</v>
      </c>
      <c r="AF2058" s="105">
        <f t="shared" si="394"/>
        <v>278.83555555555569</v>
      </c>
      <c r="AG2058" s="105">
        <f t="shared" si="395"/>
        <v>737.16444444444437</v>
      </c>
    </row>
    <row r="2059" spans="1:33" s="88" customFormat="1" x14ac:dyDescent="0.35">
      <c r="A2059" s="21">
        <v>10141103</v>
      </c>
      <c r="B2059" s="162" t="s">
        <v>1665</v>
      </c>
      <c r="C2059" s="183" t="s">
        <v>710</v>
      </c>
      <c r="D2059" s="21"/>
      <c r="E2059" s="114" t="str">
        <f t="shared" si="385"/>
        <v xml:space="preserve">TRANSFORMADOR MARCA:BEST PEMBA </v>
      </c>
      <c r="F2059" s="21" t="s">
        <v>1869</v>
      </c>
      <c r="G2059" s="21" t="s">
        <v>237</v>
      </c>
      <c r="H2059" s="21" t="s">
        <v>237</v>
      </c>
      <c r="I2059" s="21" t="s">
        <v>12018</v>
      </c>
      <c r="J2059" s="21"/>
      <c r="K2059" s="21" t="s">
        <v>12017</v>
      </c>
      <c r="L2059" s="21" t="s">
        <v>12016</v>
      </c>
      <c r="M2059" s="21">
        <v>250</v>
      </c>
      <c r="N2059" s="21">
        <v>11</v>
      </c>
      <c r="O2059" s="21" t="s">
        <v>581</v>
      </c>
      <c r="P2059" s="21">
        <v>3</v>
      </c>
      <c r="Q2059" s="21">
        <v>2005</v>
      </c>
      <c r="R2059" s="21" t="s">
        <v>215</v>
      </c>
      <c r="S2059" s="21">
        <v>46378</v>
      </c>
      <c r="T2059" s="116">
        <v>840</v>
      </c>
      <c r="U2059" s="111">
        <v>45</v>
      </c>
      <c r="V2059" s="113">
        <f t="shared" si="386"/>
        <v>627.19999999999993</v>
      </c>
      <c r="W2059" s="113">
        <f t="shared" si="387"/>
        <v>212.80000000000007</v>
      </c>
      <c r="X2059" s="112">
        <f t="shared" si="388"/>
        <v>212800.00000000006</v>
      </c>
      <c r="Y2059" s="111"/>
      <c r="Z2059" s="110">
        <f t="shared" si="384"/>
        <v>33</v>
      </c>
      <c r="AA2059" s="109">
        <f t="shared" si="389"/>
        <v>42</v>
      </c>
      <c r="AB2059" s="109">
        <f t="shared" si="390"/>
        <v>42000</v>
      </c>
      <c r="AC2059" s="108">
        <f t="shared" si="391"/>
        <v>798</v>
      </c>
      <c r="AD2059" s="107">
        <f t="shared" si="392"/>
        <v>2.2222222222222223E-2</v>
      </c>
      <c r="AE2059" s="106">
        <f t="shared" si="393"/>
        <v>17.733333333333334</v>
      </c>
      <c r="AF2059" s="105">
        <f t="shared" si="394"/>
        <v>230.53333333333342</v>
      </c>
      <c r="AG2059" s="105">
        <f t="shared" si="395"/>
        <v>609.46666666666658</v>
      </c>
    </row>
    <row r="2060" spans="1:33" s="88" customFormat="1" x14ac:dyDescent="0.35">
      <c r="A2060" s="21">
        <v>10141103</v>
      </c>
      <c r="B2060" s="162" t="s">
        <v>1665</v>
      </c>
      <c r="C2060" s="183" t="s">
        <v>710</v>
      </c>
      <c r="D2060" s="21"/>
      <c r="E2060" s="114" t="str">
        <f t="shared" si="385"/>
        <v xml:space="preserve">TRANSFORMADOR MARCA:PME PEMBA </v>
      </c>
      <c r="F2060" s="21" t="s">
        <v>1869</v>
      </c>
      <c r="G2060" s="21" t="s">
        <v>237</v>
      </c>
      <c r="H2060" s="21" t="s">
        <v>237</v>
      </c>
      <c r="I2060" s="21" t="s">
        <v>12015</v>
      </c>
      <c r="J2060" s="21"/>
      <c r="K2060" s="21" t="s">
        <v>12014</v>
      </c>
      <c r="L2060" s="21" t="s">
        <v>12013</v>
      </c>
      <c r="M2060" s="21">
        <v>315</v>
      </c>
      <c r="N2060" s="21">
        <v>33</v>
      </c>
      <c r="O2060" s="21" t="s">
        <v>581</v>
      </c>
      <c r="P2060" s="21">
        <v>3</v>
      </c>
      <c r="Q2060" s="21">
        <v>2005</v>
      </c>
      <c r="R2060" s="21" t="s">
        <v>6531</v>
      </c>
      <c r="S2060" s="21">
        <v>16011008</v>
      </c>
      <c r="T2060" s="116">
        <v>1039</v>
      </c>
      <c r="U2060" s="111">
        <v>45</v>
      </c>
      <c r="V2060" s="113">
        <f t="shared" si="386"/>
        <v>775.78666666666663</v>
      </c>
      <c r="W2060" s="113">
        <f t="shared" si="387"/>
        <v>263.21333333333337</v>
      </c>
      <c r="X2060" s="112">
        <f t="shared" si="388"/>
        <v>263213.33333333337</v>
      </c>
      <c r="Y2060" s="111"/>
      <c r="Z2060" s="110">
        <f t="shared" si="384"/>
        <v>33</v>
      </c>
      <c r="AA2060" s="109">
        <f t="shared" si="389"/>
        <v>51.95</v>
      </c>
      <c r="AB2060" s="109">
        <f t="shared" si="390"/>
        <v>51950</v>
      </c>
      <c r="AC2060" s="108">
        <f t="shared" si="391"/>
        <v>987.05</v>
      </c>
      <c r="AD2060" s="107">
        <f t="shared" si="392"/>
        <v>2.2222222222222223E-2</v>
      </c>
      <c r="AE2060" s="106">
        <f t="shared" si="393"/>
        <v>21.934444444444445</v>
      </c>
      <c r="AF2060" s="105">
        <f t="shared" si="394"/>
        <v>285.14777777777783</v>
      </c>
      <c r="AG2060" s="105">
        <f t="shared" si="395"/>
        <v>753.85222222222217</v>
      </c>
    </row>
    <row r="2061" spans="1:33" s="88" customFormat="1" x14ac:dyDescent="0.35">
      <c r="A2061" s="21">
        <v>10141103</v>
      </c>
      <c r="B2061" s="162" t="s">
        <v>1665</v>
      </c>
      <c r="C2061" s="183" t="s">
        <v>710</v>
      </c>
      <c r="D2061" s="21"/>
      <c r="E2061" s="114" t="str">
        <f t="shared" si="385"/>
        <v xml:space="preserve">TRANSFORMADOR MARCA:Tanalec PEMBA </v>
      </c>
      <c r="F2061" s="21" t="s">
        <v>1869</v>
      </c>
      <c r="G2061" s="21" t="s">
        <v>237</v>
      </c>
      <c r="H2061" s="21" t="s">
        <v>237</v>
      </c>
      <c r="I2061" s="21" t="s">
        <v>12012</v>
      </c>
      <c r="J2061" s="21"/>
      <c r="K2061" s="21" t="s">
        <v>1976</v>
      </c>
      <c r="L2061" s="21" t="s">
        <v>12011</v>
      </c>
      <c r="M2061" s="21">
        <v>400</v>
      </c>
      <c r="N2061" s="21">
        <v>33</v>
      </c>
      <c r="O2061" s="21" t="s">
        <v>581</v>
      </c>
      <c r="P2061" s="21">
        <v>3</v>
      </c>
      <c r="Q2061" s="21">
        <v>2005</v>
      </c>
      <c r="R2061" s="21" t="s">
        <v>5619</v>
      </c>
      <c r="S2061" s="21">
        <v>46349</v>
      </c>
      <c r="T2061" s="116">
        <v>1039</v>
      </c>
      <c r="U2061" s="111">
        <v>45</v>
      </c>
      <c r="V2061" s="113">
        <f t="shared" si="386"/>
        <v>775.78666666666663</v>
      </c>
      <c r="W2061" s="113">
        <f t="shared" si="387"/>
        <v>263.21333333333337</v>
      </c>
      <c r="X2061" s="112">
        <f t="shared" si="388"/>
        <v>263213.33333333337</v>
      </c>
      <c r="Y2061" s="111"/>
      <c r="Z2061" s="110">
        <f t="shared" si="384"/>
        <v>33</v>
      </c>
      <c r="AA2061" s="109">
        <f t="shared" si="389"/>
        <v>51.95</v>
      </c>
      <c r="AB2061" s="109">
        <f t="shared" si="390"/>
        <v>51950</v>
      </c>
      <c r="AC2061" s="108">
        <f t="shared" si="391"/>
        <v>987.05</v>
      </c>
      <c r="AD2061" s="107">
        <f t="shared" si="392"/>
        <v>2.2222222222222223E-2</v>
      </c>
      <c r="AE2061" s="106">
        <f t="shared" si="393"/>
        <v>21.934444444444445</v>
      </c>
      <c r="AF2061" s="105">
        <f t="shared" si="394"/>
        <v>285.14777777777783</v>
      </c>
      <c r="AG2061" s="105">
        <f t="shared" si="395"/>
        <v>753.85222222222217</v>
      </c>
    </row>
    <row r="2062" spans="1:33" s="88" customFormat="1" x14ac:dyDescent="0.35">
      <c r="A2062" s="21">
        <v>10141103</v>
      </c>
      <c r="B2062" s="162" t="s">
        <v>1665</v>
      </c>
      <c r="C2062" s="183" t="s">
        <v>710</v>
      </c>
      <c r="D2062" s="21"/>
      <c r="E2062" s="114" t="str">
        <f t="shared" si="385"/>
        <v xml:space="preserve">TRANSFORMADOR MARCA:TM PEMBA </v>
      </c>
      <c r="F2062" s="21" t="s">
        <v>1869</v>
      </c>
      <c r="G2062" s="21" t="s">
        <v>237</v>
      </c>
      <c r="H2062" s="21" t="s">
        <v>237</v>
      </c>
      <c r="I2062" s="21" t="s">
        <v>12010</v>
      </c>
      <c r="J2062" s="21"/>
      <c r="K2062" s="21" t="s">
        <v>12009</v>
      </c>
      <c r="L2062" s="21" t="s">
        <v>12008</v>
      </c>
      <c r="M2062" s="21">
        <v>160</v>
      </c>
      <c r="N2062" s="21">
        <v>33</v>
      </c>
      <c r="O2062" s="21" t="s">
        <v>581</v>
      </c>
      <c r="P2062" s="21">
        <v>3</v>
      </c>
      <c r="Q2062" s="21">
        <v>2005</v>
      </c>
      <c r="R2062" s="21" t="s">
        <v>1769</v>
      </c>
      <c r="S2062" s="21">
        <v>1305013</v>
      </c>
      <c r="T2062" s="116">
        <v>991</v>
      </c>
      <c r="U2062" s="111">
        <v>45</v>
      </c>
      <c r="V2062" s="113">
        <f t="shared" si="386"/>
        <v>739.9466666666666</v>
      </c>
      <c r="W2062" s="113">
        <f t="shared" si="387"/>
        <v>251.0533333333334</v>
      </c>
      <c r="X2062" s="112">
        <f t="shared" si="388"/>
        <v>251053.3333333334</v>
      </c>
      <c r="Y2062" s="111"/>
      <c r="Z2062" s="110">
        <f t="shared" si="384"/>
        <v>33</v>
      </c>
      <c r="AA2062" s="109">
        <f t="shared" si="389"/>
        <v>49.550000000000004</v>
      </c>
      <c r="AB2062" s="109">
        <f t="shared" si="390"/>
        <v>49550.000000000007</v>
      </c>
      <c r="AC2062" s="108">
        <f t="shared" si="391"/>
        <v>941.45</v>
      </c>
      <c r="AD2062" s="107">
        <f t="shared" si="392"/>
        <v>2.2222222222222223E-2</v>
      </c>
      <c r="AE2062" s="106">
        <f t="shared" si="393"/>
        <v>20.921111111111113</v>
      </c>
      <c r="AF2062" s="105">
        <f t="shared" si="394"/>
        <v>271.97444444444449</v>
      </c>
      <c r="AG2062" s="105">
        <f t="shared" si="395"/>
        <v>719.02555555555546</v>
      </c>
    </row>
    <row r="2063" spans="1:33" s="88" customFormat="1" x14ac:dyDescent="0.35">
      <c r="A2063" s="21">
        <v>10141103</v>
      </c>
      <c r="B2063" s="162" t="s">
        <v>1665</v>
      </c>
      <c r="C2063" s="183" t="s">
        <v>710</v>
      </c>
      <c r="D2063" s="21"/>
      <c r="E2063" s="114" t="str">
        <f t="shared" si="385"/>
        <v xml:space="preserve">TRANSFORMADOR MARCA:EFACEC PEMBA </v>
      </c>
      <c r="F2063" s="21" t="s">
        <v>1869</v>
      </c>
      <c r="G2063" s="21" t="s">
        <v>237</v>
      </c>
      <c r="H2063" s="21" t="s">
        <v>237</v>
      </c>
      <c r="I2063" s="21" t="s">
        <v>12007</v>
      </c>
      <c r="J2063" s="21"/>
      <c r="K2063" s="21" t="s">
        <v>12006</v>
      </c>
      <c r="L2063" s="21" t="s">
        <v>12005</v>
      </c>
      <c r="M2063" s="21">
        <v>160</v>
      </c>
      <c r="N2063" s="21">
        <v>33</v>
      </c>
      <c r="O2063" s="21" t="s">
        <v>581</v>
      </c>
      <c r="P2063" s="21">
        <v>3</v>
      </c>
      <c r="Q2063" s="21">
        <v>2005</v>
      </c>
      <c r="R2063" s="21" t="s">
        <v>27</v>
      </c>
      <c r="S2063" s="21" t="s">
        <v>5610</v>
      </c>
      <c r="T2063" s="116">
        <v>991</v>
      </c>
      <c r="U2063" s="111">
        <v>45</v>
      </c>
      <c r="V2063" s="113">
        <f t="shared" si="386"/>
        <v>739.9466666666666</v>
      </c>
      <c r="W2063" s="113">
        <f t="shared" si="387"/>
        <v>251.0533333333334</v>
      </c>
      <c r="X2063" s="112">
        <f t="shared" si="388"/>
        <v>251053.3333333334</v>
      </c>
      <c r="Y2063" s="111"/>
      <c r="Z2063" s="110">
        <f t="shared" si="384"/>
        <v>33</v>
      </c>
      <c r="AA2063" s="109">
        <f t="shared" si="389"/>
        <v>49.550000000000004</v>
      </c>
      <c r="AB2063" s="109">
        <f t="shared" si="390"/>
        <v>49550.000000000007</v>
      </c>
      <c r="AC2063" s="108">
        <f t="shared" si="391"/>
        <v>941.45</v>
      </c>
      <c r="AD2063" s="107">
        <f t="shared" si="392"/>
        <v>2.2222222222222223E-2</v>
      </c>
      <c r="AE2063" s="106">
        <f t="shared" si="393"/>
        <v>20.921111111111113</v>
      </c>
      <c r="AF2063" s="105">
        <f t="shared" si="394"/>
        <v>271.97444444444449</v>
      </c>
      <c r="AG2063" s="105">
        <f t="shared" si="395"/>
        <v>719.02555555555546</v>
      </c>
    </row>
    <row r="2064" spans="1:33" s="88" customFormat="1" x14ac:dyDescent="0.35">
      <c r="A2064" s="21">
        <v>10141103</v>
      </c>
      <c r="B2064" s="162" t="s">
        <v>1665</v>
      </c>
      <c r="C2064" s="183" t="s">
        <v>710</v>
      </c>
      <c r="D2064" s="21"/>
      <c r="E2064" s="114" t="str">
        <f t="shared" si="385"/>
        <v xml:space="preserve">TRANSFORMADOR MARCA:ALSTOM PEMBA </v>
      </c>
      <c r="F2064" s="21" t="s">
        <v>1869</v>
      </c>
      <c r="G2064" s="21" t="s">
        <v>237</v>
      </c>
      <c r="H2064" s="21" t="s">
        <v>237</v>
      </c>
      <c r="I2064" s="21" t="s">
        <v>12004</v>
      </c>
      <c r="J2064" s="21"/>
      <c r="K2064" s="21" t="s">
        <v>12003</v>
      </c>
      <c r="L2064" s="21" t="s">
        <v>12002</v>
      </c>
      <c r="M2064" s="21">
        <v>315</v>
      </c>
      <c r="N2064" s="21">
        <v>33</v>
      </c>
      <c r="O2064" s="21" t="s">
        <v>581</v>
      </c>
      <c r="P2064" s="21">
        <v>3</v>
      </c>
      <c r="Q2064" s="21">
        <v>2005</v>
      </c>
      <c r="R2064" s="21" t="s">
        <v>4</v>
      </c>
      <c r="S2064" s="21" t="s">
        <v>12001</v>
      </c>
      <c r="T2064" s="116">
        <v>1039</v>
      </c>
      <c r="U2064" s="111">
        <v>45</v>
      </c>
      <c r="V2064" s="113">
        <f t="shared" si="386"/>
        <v>775.78666666666663</v>
      </c>
      <c r="W2064" s="113">
        <f t="shared" si="387"/>
        <v>263.21333333333337</v>
      </c>
      <c r="X2064" s="112">
        <f t="shared" si="388"/>
        <v>263213.33333333337</v>
      </c>
      <c r="Y2064" s="111"/>
      <c r="Z2064" s="110">
        <f t="shared" si="384"/>
        <v>33</v>
      </c>
      <c r="AA2064" s="109">
        <f t="shared" si="389"/>
        <v>51.95</v>
      </c>
      <c r="AB2064" s="109">
        <f t="shared" si="390"/>
        <v>51950</v>
      </c>
      <c r="AC2064" s="108">
        <f t="shared" si="391"/>
        <v>987.05</v>
      </c>
      <c r="AD2064" s="107">
        <f t="shared" si="392"/>
        <v>2.2222222222222223E-2</v>
      </c>
      <c r="AE2064" s="106">
        <f t="shared" si="393"/>
        <v>21.934444444444445</v>
      </c>
      <c r="AF2064" s="105">
        <f t="shared" si="394"/>
        <v>285.14777777777783</v>
      </c>
      <c r="AG2064" s="105">
        <f t="shared" si="395"/>
        <v>753.85222222222217</v>
      </c>
    </row>
    <row r="2065" spans="1:33" s="88" customFormat="1" x14ac:dyDescent="0.35">
      <c r="A2065" s="21">
        <v>10141103</v>
      </c>
      <c r="B2065" s="162" t="s">
        <v>1665</v>
      </c>
      <c r="C2065" s="183" t="s">
        <v>710</v>
      </c>
      <c r="D2065" s="21"/>
      <c r="E2065" s="114" t="str">
        <f t="shared" si="385"/>
        <v xml:space="preserve">TRANSFORMADOR MARCA:ITB PEMBA </v>
      </c>
      <c r="F2065" s="21" t="s">
        <v>1869</v>
      </c>
      <c r="G2065" s="21" t="s">
        <v>237</v>
      </c>
      <c r="H2065" s="21" t="s">
        <v>237</v>
      </c>
      <c r="I2065" s="21" t="s">
        <v>12000</v>
      </c>
      <c r="J2065" s="21"/>
      <c r="K2065" s="21" t="s">
        <v>11999</v>
      </c>
      <c r="L2065" s="21" t="s">
        <v>11998</v>
      </c>
      <c r="M2065" s="21">
        <v>160</v>
      </c>
      <c r="N2065" s="21">
        <v>33</v>
      </c>
      <c r="O2065" s="21" t="s">
        <v>581</v>
      </c>
      <c r="P2065" s="21">
        <v>3</v>
      </c>
      <c r="Q2065" s="21">
        <v>2005</v>
      </c>
      <c r="R2065" s="21" t="s">
        <v>1109</v>
      </c>
      <c r="S2065" s="21" t="s">
        <v>11997</v>
      </c>
      <c r="T2065" s="116">
        <v>991</v>
      </c>
      <c r="U2065" s="111">
        <v>45</v>
      </c>
      <c r="V2065" s="113">
        <f t="shared" si="386"/>
        <v>739.9466666666666</v>
      </c>
      <c r="W2065" s="113">
        <f t="shared" si="387"/>
        <v>251.0533333333334</v>
      </c>
      <c r="X2065" s="112">
        <f t="shared" si="388"/>
        <v>251053.3333333334</v>
      </c>
      <c r="Y2065" s="111"/>
      <c r="Z2065" s="110">
        <f t="shared" si="384"/>
        <v>33</v>
      </c>
      <c r="AA2065" s="109">
        <f t="shared" si="389"/>
        <v>49.550000000000004</v>
      </c>
      <c r="AB2065" s="109">
        <f t="shared" si="390"/>
        <v>49550.000000000007</v>
      </c>
      <c r="AC2065" s="108">
        <f t="shared" si="391"/>
        <v>941.45</v>
      </c>
      <c r="AD2065" s="107">
        <f t="shared" si="392"/>
        <v>2.2222222222222223E-2</v>
      </c>
      <c r="AE2065" s="106">
        <f t="shared" si="393"/>
        <v>20.921111111111113</v>
      </c>
      <c r="AF2065" s="105">
        <f t="shared" si="394"/>
        <v>271.97444444444449</v>
      </c>
      <c r="AG2065" s="105">
        <f t="shared" si="395"/>
        <v>719.02555555555546</v>
      </c>
    </row>
    <row r="2066" spans="1:33" s="88" customFormat="1" x14ac:dyDescent="0.35">
      <c r="A2066" s="21">
        <v>10141103</v>
      </c>
      <c r="B2066" s="162" t="s">
        <v>1665</v>
      </c>
      <c r="C2066" s="183" t="s">
        <v>710</v>
      </c>
      <c r="D2066" s="21"/>
      <c r="E2066" s="114" t="str">
        <f t="shared" si="385"/>
        <v xml:space="preserve">TRANSFORMADOR MARCA:EFACEC PEMBA </v>
      </c>
      <c r="F2066" s="21" t="s">
        <v>1869</v>
      </c>
      <c r="G2066" s="21" t="s">
        <v>237</v>
      </c>
      <c r="H2066" s="21" t="s">
        <v>237</v>
      </c>
      <c r="I2066" s="21" t="s">
        <v>11996</v>
      </c>
      <c r="J2066" s="21"/>
      <c r="K2066" s="21" t="s">
        <v>11995</v>
      </c>
      <c r="L2066" s="21" t="s">
        <v>11994</v>
      </c>
      <c r="M2066" s="21">
        <v>160</v>
      </c>
      <c r="N2066" s="21">
        <v>33</v>
      </c>
      <c r="O2066" s="21" t="s">
        <v>581</v>
      </c>
      <c r="P2066" s="21">
        <v>3</v>
      </c>
      <c r="Q2066" s="21">
        <v>2005</v>
      </c>
      <c r="R2066" s="21" t="s">
        <v>27</v>
      </c>
      <c r="S2066" s="21" t="s">
        <v>11993</v>
      </c>
      <c r="T2066" s="116">
        <v>991</v>
      </c>
      <c r="U2066" s="111">
        <v>45</v>
      </c>
      <c r="V2066" s="113">
        <f t="shared" si="386"/>
        <v>739.9466666666666</v>
      </c>
      <c r="W2066" s="113">
        <f t="shared" si="387"/>
        <v>251.0533333333334</v>
      </c>
      <c r="X2066" s="112">
        <f t="shared" si="388"/>
        <v>251053.3333333334</v>
      </c>
      <c r="Y2066" s="111"/>
      <c r="Z2066" s="110">
        <f t="shared" si="384"/>
        <v>33</v>
      </c>
      <c r="AA2066" s="109">
        <f t="shared" si="389"/>
        <v>49.550000000000004</v>
      </c>
      <c r="AB2066" s="109">
        <f t="shared" si="390"/>
        <v>49550.000000000007</v>
      </c>
      <c r="AC2066" s="108">
        <f t="shared" si="391"/>
        <v>941.45</v>
      </c>
      <c r="AD2066" s="107">
        <f t="shared" si="392"/>
        <v>2.2222222222222223E-2</v>
      </c>
      <c r="AE2066" s="106">
        <f t="shared" si="393"/>
        <v>20.921111111111113</v>
      </c>
      <c r="AF2066" s="105">
        <f t="shared" si="394"/>
        <v>271.97444444444449</v>
      </c>
      <c r="AG2066" s="105">
        <f t="shared" si="395"/>
        <v>719.02555555555546</v>
      </c>
    </row>
    <row r="2067" spans="1:33" s="88" customFormat="1" x14ac:dyDescent="0.35">
      <c r="A2067" s="21">
        <v>10141103</v>
      </c>
      <c r="B2067" s="162" t="s">
        <v>1665</v>
      </c>
      <c r="C2067" s="183" t="s">
        <v>710</v>
      </c>
      <c r="D2067" s="21"/>
      <c r="E2067" s="114" t="str">
        <f t="shared" si="385"/>
        <v xml:space="preserve">TRANSFORMADOR MARCA:Astor PEMBA </v>
      </c>
      <c r="F2067" s="21" t="s">
        <v>1869</v>
      </c>
      <c r="G2067" s="21" t="s">
        <v>237</v>
      </c>
      <c r="H2067" s="21" t="s">
        <v>237</v>
      </c>
      <c r="I2067" s="21" t="s">
        <v>11992</v>
      </c>
      <c r="J2067" s="21"/>
      <c r="K2067" s="21" t="s">
        <v>11991</v>
      </c>
      <c r="L2067" s="21" t="s">
        <v>11990</v>
      </c>
      <c r="M2067" s="21">
        <v>200</v>
      </c>
      <c r="N2067" s="21">
        <v>33</v>
      </c>
      <c r="O2067" s="21" t="s">
        <v>581</v>
      </c>
      <c r="P2067" s="21">
        <v>3</v>
      </c>
      <c r="Q2067" s="21">
        <v>2005</v>
      </c>
      <c r="R2067" s="21" t="s">
        <v>1661</v>
      </c>
      <c r="S2067" s="21" t="s">
        <v>11989</v>
      </c>
      <c r="T2067" s="116">
        <v>991</v>
      </c>
      <c r="U2067" s="111">
        <v>45</v>
      </c>
      <c r="V2067" s="113">
        <f t="shared" si="386"/>
        <v>739.9466666666666</v>
      </c>
      <c r="W2067" s="113">
        <f t="shared" si="387"/>
        <v>251.0533333333334</v>
      </c>
      <c r="X2067" s="112">
        <f t="shared" si="388"/>
        <v>251053.3333333334</v>
      </c>
      <c r="Y2067" s="111"/>
      <c r="Z2067" s="110">
        <f t="shared" si="384"/>
        <v>33</v>
      </c>
      <c r="AA2067" s="109">
        <f t="shared" si="389"/>
        <v>49.550000000000004</v>
      </c>
      <c r="AB2067" s="109">
        <f t="shared" si="390"/>
        <v>49550.000000000007</v>
      </c>
      <c r="AC2067" s="108">
        <f t="shared" si="391"/>
        <v>941.45</v>
      </c>
      <c r="AD2067" s="107">
        <f t="shared" si="392"/>
        <v>2.2222222222222223E-2</v>
      </c>
      <c r="AE2067" s="106">
        <f t="shared" si="393"/>
        <v>20.921111111111113</v>
      </c>
      <c r="AF2067" s="105">
        <f t="shared" si="394"/>
        <v>271.97444444444449</v>
      </c>
      <c r="AG2067" s="105">
        <f t="shared" si="395"/>
        <v>719.02555555555546</v>
      </c>
    </row>
    <row r="2068" spans="1:33" s="88" customFormat="1" x14ac:dyDescent="0.35">
      <c r="A2068" s="21">
        <v>10141103</v>
      </c>
      <c r="B2068" s="162" t="s">
        <v>1665</v>
      </c>
      <c r="C2068" s="183" t="s">
        <v>710</v>
      </c>
      <c r="D2068" s="21"/>
      <c r="E2068" s="114" t="str">
        <f t="shared" si="385"/>
        <v xml:space="preserve">TRANSFORMADOR MARCA:BEST PEMBA </v>
      </c>
      <c r="F2068" s="21" t="s">
        <v>1869</v>
      </c>
      <c r="G2068" s="21" t="s">
        <v>237</v>
      </c>
      <c r="H2068" s="21" t="s">
        <v>237</v>
      </c>
      <c r="I2068" s="21" t="s">
        <v>11988</v>
      </c>
      <c r="J2068" s="21"/>
      <c r="K2068" s="21" t="s">
        <v>11987</v>
      </c>
      <c r="L2068" s="21" t="s">
        <v>11986</v>
      </c>
      <c r="M2068" s="21">
        <v>500</v>
      </c>
      <c r="N2068" s="21">
        <v>33</v>
      </c>
      <c r="O2068" s="21" t="s">
        <v>581</v>
      </c>
      <c r="P2068" s="21">
        <v>3</v>
      </c>
      <c r="Q2068" s="21">
        <v>2005</v>
      </c>
      <c r="R2068" s="21" t="s">
        <v>215</v>
      </c>
      <c r="S2068" s="21" t="s">
        <v>5600</v>
      </c>
      <c r="T2068" s="116">
        <v>1200</v>
      </c>
      <c r="U2068" s="111">
        <v>45</v>
      </c>
      <c r="V2068" s="113">
        <f t="shared" si="386"/>
        <v>895.99999999999989</v>
      </c>
      <c r="W2068" s="113">
        <f t="shared" si="387"/>
        <v>304.00000000000011</v>
      </c>
      <c r="X2068" s="112">
        <f t="shared" si="388"/>
        <v>304000.00000000012</v>
      </c>
      <c r="Y2068" s="111"/>
      <c r="Z2068" s="110">
        <f t="shared" si="384"/>
        <v>33</v>
      </c>
      <c r="AA2068" s="109">
        <f t="shared" si="389"/>
        <v>60</v>
      </c>
      <c r="AB2068" s="109">
        <f t="shared" si="390"/>
        <v>60000</v>
      </c>
      <c r="AC2068" s="108">
        <f t="shared" si="391"/>
        <v>1140</v>
      </c>
      <c r="AD2068" s="107">
        <f t="shared" si="392"/>
        <v>2.2222222222222223E-2</v>
      </c>
      <c r="AE2068" s="106">
        <f t="shared" si="393"/>
        <v>25.333333333333336</v>
      </c>
      <c r="AF2068" s="105">
        <f t="shared" si="394"/>
        <v>329.33333333333343</v>
      </c>
      <c r="AG2068" s="105">
        <f t="shared" si="395"/>
        <v>870.66666666666652</v>
      </c>
    </row>
    <row r="2069" spans="1:33" s="88" customFormat="1" x14ac:dyDescent="0.35">
      <c r="A2069" s="21">
        <v>10141103</v>
      </c>
      <c r="B2069" s="162" t="s">
        <v>1665</v>
      </c>
      <c r="C2069" s="183" t="s">
        <v>710</v>
      </c>
      <c r="D2069" s="21"/>
      <c r="E2069" s="114" t="str">
        <f t="shared" si="385"/>
        <v xml:space="preserve">TRANSFORMADOR MARCA:TUSCO TRAFO PEMBA </v>
      </c>
      <c r="F2069" s="21" t="s">
        <v>1869</v>
      </c>
      <c r="G2069" s="21" t="s">
        <v>237</v>
      </c>
      <c r="H2069" s="21" t="s">
        <v>237</v>
      </c>
      <c r="I2069" s="21" t="s">
        <v>11985</v>
      </c>
      <c r="J2069" s="21"/>
      <c r="K2069" s="21" t="s">
        <v>11984</v>
      </c>
      <c r="L2069" s="21" t="s">
        <v>11983</v>
      </c>
      <c r="M2069" s="21">
        <v>160</v>
      </c>
      <c r="N2069" s="21">
        <v>33</v>
      </c>
      <c r="O2069" s="21" t="s">
        <v>581</v>
      </c>
      <c r="P2069" s="21">
        <v>3</v>
      </c>
      <c r="Q2069" s="21">
        <v>2005</v>
      </c>
      <c r="R2069" s="21" t="s">
        <v>219</v>
      </c>
      <c r="S2069" s="21">
        <v>537099</v>
      </c>
      <c r="T2069" s="116">
        <v>991</v>
      </c>
      <c r="U2069" s="111">
        <v>45</v>
      </c>
      <c r="V2069" s="113">
        <f t="shared" si="386"/>
        <v>739.9466666666666</v>
      </c>
      <c r="W2069" s="113">
        <f t="shared" si="387"/>
        <v>251.0533333333334</v>
      </c>
      <c r="X2069" s="112">
        <f t="shared" si="388"/>
        <v>251053.3333333334</v>
      </c>
      <c r="Y2069" s="111"/>
      <c r="Z2069" s="110">
        <f t="shared" si="384"/>
        <v>33</v>
      </c>
      <c r="AA2069" s="109">
        <f t="shared" si="389"/>
        <v>49.550000000000004</v>
      </c>
      <c r="AB2069" s="109">
        <f t="shared" si="390"/>
        <v>49550.000000000007</v>
      </c>
      <c r="AC2069" s="108">
        <f t="shared" si="391"/>
        <v>941.45</v>
      </c>
      <c r="AD2069" s="107">
        <f t="shared" si="392"/>
        <v>2.2222222222222223E-2</v>
      </c>
      <c r="AE2069" s="106">
        <f t="shared" si="393"/>
        <v>20.921111111111113</v>
      </c>
      <c r="AF2069" s="105">
        <f t="shared" si="394"/>
        <v>271.97444444444449</v>
      </c>
      <c r="AG2069" s="105">
        <f t="shared" si="395"/>
        <v>719.02555555555546</v>
      </c>
    </row>
    <row r="2070" spans="1:33" s="88" customFormat="1" x14ac:dyDescent="0.35">
      <c r="A2070" s="21">
        <v>10141103</v>
      </c>
      <c r="B2070" s="162" t="s">
        <v>1665</v>
      </c>
      <c r="C2070" s="183" t="s">
        <v>710</v>
      </c>
      <c r="D2070" s="21"/>
      <c r="E2070" s="114" t="str">
        <f t="shared" si="385"/>
        <v xml:space="preserve">TRANSFORMADOR MARCA:ITB PEMBA </v>
      </c>
      <c r="F2070" s="21" t="s">
        <v>1869</v>
      </c>
      <c r="G2070" s="21" t="s">
        <v>237</v>
      </c>
      <c r="H2070" s="21" t="s">
        <v>237</v>
      </c>
      <c r="I2070" s="21" t="s">
        <v>11982</v>
      </c>
      <c r="J2070" s="21"/>
      <c r="K2070" s="21" t="s">
        <v>11981</v>
      </c>
      <c r="L2070" s="21" t="s">
        <v>11980</v>
      </c>
      <c r="M2070" s="21">
        <v>50</v>
      </c>
      <c r="N2070" s="21">
        <v>33</v>
      </c>
      <c r="O2070" s="21" t="s">
        <v>581</v>
      </c>
      <c r="P2070" s="21">
        <v>3</v>
      </c>
      <c r="Q2070" s="21">
        <v>2005</v>
      </c>
      <c r="R2070" s="21" t="s">
        <v>1109</v>
      </c>
      <c r="S2070" s="21">
        <v>778765</v>
      </c>
      <c r="T2070" s="116">
        <v>643</v>
      </c>
      <c r="U2070" s="111">
        <v>45</v>
      </c>
      <c r="V2070" s="113">
        <f t="shared" si="386"/>
        <v>480.10666666666663</v>
      </c>
      <c r="W2070" s="113">
        <f t="shared" si="387"/>
        <v>162.89333333333337</v>
      </c>
      <c r="X2070" s="112">
        <f t="shared" si="388"/>
        <v>162893.33333333337</v>
      </c>
      <c r="Y2070" s="111"/>
      <c r="Z2070" s="110">
        <f t="shared" si="384"/>
        <v>33</v>
      </c>
      <c r="AA2070" s="109">
        <f t="shared" si="389"/>
        <v>32.15</v>
      </c>
      <c r="AB2070" s="109">
        <f t="shared" si="390"/>
        <v>32150</v>
      </c>
      <c r="AC2070" s="108">
        <f t="shared" si="391"/>
        <v>610.85</v>
      </c>
      <c r="AD2070" s="107">
        <f t="shared" si="392"/>
        <v>2.2222222222222223E-2</v>
      </c>
      <c r="AE2070" s="106">
        <f t="shared" si="393"/>
        <v>13.574444444444445</v>
      </c>
      <c r="AF2070" s="105">
        <f t="shared" si="394"/>
        <v>176.46777777777783</v>
      </c>
      <c r="AG2070" s="105">
        <f t="shared" si="395"/>
        <v>466.53222222222217</v>
      </c>
    </row>
    <row r="2071" spans="1:33" s="88" customFormat="1" x14ac:dyDescent="0.35">
      <c r="A2071" s="21">
        <v>10141103</v>
      </c>
      <c r="B2071" s="162" t="s">
        <v>1665</v>
      </c>
      <c r="C2071" s="183" t="s">
        <v>710</v>
      </c>
      <c r="D2071" s="21"/>
      <c r="E2071" s="114" t="str">
        <f t="shared" si="385"/>
        <v xml:space="preserve">TRANSFORMADOR MARCA:EFACEC PEMBA </v>
      </c>
      <c r="F2071" s="21" t="s">
        <v>1869</v>
      </c>
      <c r="G2071" s="21" t="s">
        <v>237</v>
      </c>
      <c r="H2071" s="21" t="s">
        <v>237</v>
      </c>
      <c r="I2071" s="21" t="s">
        <v>5574</v>
      </c>
      <c r="J2071" s="21"/>
      <c r="K2071" s="21" t="s">
        <v>11979</v>
      </c>
      <c r="L2071" s="21" t="s">
        <v>11978</v>
      </c>
      <c r="M2071" s="21">
        <v>160</v>
      </c>
      <c r="N2071" s="21">
        <v>33</v>
      </c>
      <c r="O2071" s="21" t="s">
        <v>581</v>
      </c>
      <c r="P2071" s="21">
        <v>3</v>
      </c>
      <c r="Q2071" s="21">
        <v>2005</v>
      </c>
      <c r="R2071" s="21" t="s">
        <v>27</v>
      </c>
      <c r="S2071" s="21" t="s">
        <v>5600</v>
      </c>
      <c r="T2071" s="116">
        <v>991</v>
      </c>
      <c r="U2071" s="111">
        <v>45</v>
      </c>
      <c r="V2071" s="113">
        <f t="shared" si="386"/>
        <v>739.9466666666666</v>
      </c>
      <c r="W2071" s="113">
        <f t="shared" si="387"/>
        <v>251.0533333333334</v>
      </c>
      <c r="X2071" s="112">
        <f t="shared" si="388"/>
        <v>251053.3333333334</v>
      </c>
      <c r="Y2071" s="111"/>
      <c r="Z2071" s="110">
        <f t="shared" si="384"/>
        <v>33</v>
      </c>
      <c r="AA2071" s="109">
        <f t="shared" si="389"/>
        <v>49.550000000000004</v>
      </c>
      <c r="AB2071" s="109">
        <f t="shared" si="390"/>
        <v>49550.000000000007</v>
      </c>
      <c r="AC2071" s="108">
        <f t="shared" si="391"/>
        <v>941.45</v>
      </c>
      <c r="AD2071" s="107">
        <f t="shared" si="392"/>
        <v>2.2222222222222223E-2</v>
      </c>
      <c r="AE2071" s="106">
        <f t="shared" si="393"/>
        <v>20.921111111111113</v>
      </c>
      <c r="AF2071" s="105">
        <f t="shared" si="394"/>
        <v>271.97444444444449</v>
      </c>
      <c r="AG2071" s="105">
        <f t="shared" si="395"/>
        <v>719.02555555555546</v>
      </c>
    </row>
    <row r="2072" spans="1:33" s="88" customFormat="1" x14ac:dyDescent="0.35">
      <c r="A2072" s="21">
        <v>10141103</v>
      </c>
      <c r="B2072" s="162" t="s">
        <v>1665</v>
      </c>
      <c r="C2072" s="183" t="s">
        <v>710</v>
      </c>
      <c r="D2072" s="21"/>
      <c r="E2072" s="114" t="str">
        <f t="shared" si="385"/>
        <v xml:space="preserve">TRANSFORMADOR MARCA:ABB PEMBA </v>
      </c>
      <c r="F2072" s="21" t="s">
        <v>1869</v>
      </c>
      <c r="G2072" s="21" t="s">
        <v>237</v>
      </c>
      <c r="H2072" s="21" t="s">
        <v>1868</v>
      </c>
      <c r="I2072" s="21" t="s">
        <v>11977</v>
      </c>
      <c r="J2072" s="21"/>
      <c r="K2072" s="21" t="s">
        <v>11976</v>
      </c>
      <c r="L2072" s="21" t="s">
        <v>11975</v>
      </c>
      <c r="M2072" s="21">
        <v>50</v>
      </c>
      <c r="N2072" s="21">
        <v>33</v>
      </c>
      <c r="O2072" s="21" t="s">
        <v>581</v>
      </c>
      <c r="P2072" s="21">
        <v>3</v>
      </c>
      <c r="Q2072" s="21">
        <v>2005</v>
      </c>
      <c r="R2072" s="21" t="s">
        <v>15</v>
      </c>
      <c r="S2072" s="21">
        <v>551149</v>
      </c>
      <c r="T2072" s="116">
        <v>643</v>
      </c>
      <c r="U2072" s="111">
        <v>45</v>
      </c>
      <c r="V2072" s="113">
        <f t="shared" si="386"/>
        <v>480.10666666666663</v>
      </c>
      <c r="W2072" s="113">
        <f t="shared" si="387"/>
        <v>162.89333333333337</v>
      </c>
      <c r="X2072" s="112">
        <f t="shared" si="388"/>
        <v>162893.33333333337</v>
      </c>
      <c r="Y2072" s="111"/>
      <c r="Z2072" s="110">
        <f t="shared" si="384"/>
        <v>33</v>
      </c>
      <c r="AA2072" s="109">
        <f t="shared" si="389"/>
        <v>32.15</v>
      </c>
      <c r="AB2072" s="109">
        <f t="shared" si="390"/>
        <v>32150</v>
      </c>
      <c r="AC2072" s="108">
        <f t="shared" si="391"/>
        <v>610.85</v>
      </c>
      <c r="AD2072" s="107">
        <f t="shared" si="392"/>
        <v>2.2222222222222223E-2</v>
      </c>
      <c r="AE2072" s="106">
        <f t="shared" si="393"/>
        <v>13.574444444444445</v>
      </c>
      <c r="AF2072" s="105">
        <f t="shared" si="394"/>
        <v>176.46777777777783</v>
      </c>
      <c r="AG2072" s="105">
        <f t="shared" si="395"/>
        <v>466.53222222222217</v>
      </c>
    </row>
    <row r="2073" spans="1:33" s="88" customFormat="1" x14ac:dyDescent="0.35">
      <c r="A2073" s="21">
        <v>10141103</v>
      </c>
      <c r="B2073" s="162" t="s">
        <v>1665</v>
      </c>
      <c r="C2073" s="183" t="s">
        <v>710</v>
      </c>
      <c r="D2073" s="57"/>
      <c r="E2073" s="114" t="str">
        <f t="shared" si="385"/>
        <v xml:space="preserve">TRANSFORMADOR MARCA:DPM PEMBA </v>
      </c>
      <c r="F2073" s="21" t="s">
        <v>1869</v>
      </c>
      <c r="G2073" s="21" t="s">
        <v>237</v>
      </c>
      <c r="H2073" s="21" t="s">
        <v>1868</v>
      </c>
      <c r="I2073" s="21" t="s">
        <v>11974</v>
      </c>
      <c r="J2073" s="21"/>
      <c r="K2073" s="21">
        <v>667867</v>
      </c>
      <c r="L2073" s="21">
        <v>8553483</v>
      </c>
      <c r="M2073" s="21">
        <v>25</v>
      </c>
      <c r="N2073" s="21">
        <v>33</v>
      </c>
      <c r="O2073" s="21" t="s">
        <v>581</v>
      </c>
      <c r="P2073" s="21">
        <v>3</v>
      </c>
      <c r="Q2073" s="21">
        <v>2005</v>
      </c>
      <c r="R2073" s="21" t="s">
        <v>587</v>
      </c>
      <c r="S2073" s="21">
        <v>551149</v>
      </c>
      <c r="T2073" s="116">
        <v>643</v>
      </c>
      <c r="U2073" s="111">
        <v>45</v>
      </c>
      <c r="V2073" s="113">
        <f t="shared" si="386"/>
        <v>480.10666666666663</v>
      </c>
      <c r="W2073" s="113">
        <f t="shared" si="387"/>
        <v>162.89333333333337</v>
      </c>
      <c r="X2073" s="112">
        <f t="shared" si="388"/>
        <v>162893.33333333337</v>
      </c>
      <c r="Y2073" s="111"/>
      <c r="Z2073" s="110">
        <f t="shared" si="384"/>
        <v>33</v>
      </c>
      <c r="AA2073" s="109">
        <f t="shared" si="389"/>
        <v>32.15</v>
      </c>
      <c r="AB2073" s="109">
        <f t="shared" si="390"/>
        <v>32150</v>
      </c>
      <c r="AC2073" s="108">
        <f t="shared" si="391"/>
        <v>610.85</v>
      </c>
      <c r="AD2073" s="107">
        <f t="shared" si="392"/>
        <v>2.2222222222222223E-2</v>
      </c>
      <c r="AE2073" s="106">
        <f t="shared" si="393"/>
        <v>13.574444444444445</v>
      </c>
      <c r="AF2073" s="105">
        <f t="shared" si="394"/>
        <v>176.46777777777783</v>
      </c>
      <c r="AG2073" s="105">
        <f t="shared" si="395"/>
        <v>466.53222222222217</v>
      </c>
    </row>
    <row r="2074" spans="1:33" s="88" customFormat="1" x14ac:dyDescent="0.35">
      <c r="A2074" s="21">
        <v>10141103</v>
      </c>
      <c r="B2074" s="162" t="s">
        <v>1665</v>
      </c>
      <c r="C2074" s="183" t="s">
        <v>710</v>
      </c>
      <c r="D2074" s="57"/>
      <c r="E2074" s="114" t="str">
        <f t="shared" si="385"/>
        <v xml:space="preserve">TRANSFORMADOR MARCA:TUSCO TRAFO PEMBA </v>
      </c>
      <c r="F2074" s="21" t="s">
        <v>1869</v>
      </c>
      <c r="G2074" s="21" t="s">
        <v>237</v>
      </c>
      <c r="H2074" s="21" t="s">
        <v>1868</v>
      </c>
      <c r="I2074" s="21" t="s">
        <v>11973</v>
      </c>
      <c r="J2074" s="21"/>
      <c r="K2074" s="21" t="s">
        <v>11972</v>
      </c>
      <c r="L2074" s="21" t="s">
        <v>11971</v>
      </c>
      <c r="M2074" s="21">
        <v>50</v>
      </c>
      <c r="N2074" s="21">
        <v>33</v>
      </c>
      <c r="O2074" s="21" t="s">
        <v>581</v>
      </c>
      <c r="P2074" s="21">
        <v>3</v>
      </c>
      <c r="Q2074" s="21">
        <v>2005</v>
      </c>
      <c r="R2074" s="21" t="s">
        <v>219</v>
      </c>
      <c r="S2074" s="21">
        <v>487801</v>
      </c>
      <c r="T2074" s="116">
        <v>643</v>
      </c>
      <c r="U2074" s="111">
        <v>45</v>
      </c>
      <c r="V2074" s="113">
        <f t="shared" si="386"/>
        <v>480.10666666666663</v>
      </c>
      <c r="W2074" s="113">
        <f t="shared" si="387"/>
        <v>162.89333333333337</v>
      </c>
      <c r="X2074" s="112">
        <f t="shared" si="388"/>
        <v>162893.33333333337</v>
      </c>
      <c r="Y2074" s="111"/>
      <c r="Z2074" s="110">
        <f t="shared" si="384"/>
        <v>33</v>
      </c>
      <c r="AA2074" s="109">
        <f t="shared" si="389"/>
        <v>32.15</v>
      </c>
      <c r="AB2074" s="109">
        <f t="shared" si="390"/>
        <v>32150</v>
      </c>
      <c r="AC2074" s="108">
        <f t="shared" si="391"/>
        <v>610.85</v>
      </c>
      <c r="AD2074" s="107">
        <f t="shared" si="392"/>
        <v>2.2222222222222223E-2</v>
      </c>
      <c r="AE2074" s="106">
        <f t="shared" si="393"/>
        <v>13.574444444444445</v>
      </c>
      <c r="AF2074" s="105">
        <f t="shared" si="394"/>
        <v>176.46777777777783</v>
      </c>
      <c r="AG2074" s="105">
        <f t="shared" si="395"/>
        <v>466.53222222222217</v>
      </c>
    </row>
    <row r="2075" spans="1:33" s="88" customFormat="1" x14ac:dyDescent="0.35">
      <c r="A2075" s="21">
        <v>10141103</v>
      </c>
      <c r="B2075" s="162" t="s">
        <v>1665</v>
      </c>
      <c r="C2075" s="183" t="s">
        <v>710</v>
      </c>
      <c r="D2075" s="57"/>
      <c r="E2075" s="114" t="str">
        <f t="shared" si="385"/>
        <v xml:space="preserve">TRANSFORMADOR MARCA:Desativado PEMBA </v>
      </c>
      <c r="F2075" s="21" t="s">
        <v>1869</v>
      </c>
      <c r="G2075" s="21" t="s">
        <v>237</v>
      </c>
      <c r="H2075" s="21" t="s">
        <v>1868</v>
      </c>
      <c r="I2075" s="21" t="s">
        <v>1884</v>
      </c>
      <c r="J2075" s="21"/>
      <c r="K2075" s="21">
        <v>667458</v>
      </c>
      <c r="L2075" s="21">
        <v>8548709</v>
      </c>
      <c r="M2075" s="21">
        <v>25</v>
      </c>
      <c r="N2075" s="21">
        <v>33</v>
      </c>
      <c r="O2075" s="21" t="s">
        <v>581</v>
      </c>
      <c r="P2075" s="21">
        <v>3</v>
      </c>
      <c r="Q2075" s="21">
        <v>2005</v>
      </c>
      <c r="R2075" s="21" t="s">
        <v>11970</v>
      </c>
      <c r="S2075" s="21"/>
      <c r="T2075" s="116">
        <v>643</v>
      </c>
      <c r="U2075" s="111">
        <v>45</v>
      </c>
      <c r="V2075" s="113">
        <f t="shared" si="386"/>
        <v>480.10666666666663</v>
      </c>
      <c r="W2075" s="113">
        <f t="shared" si="387"/>
        <v>162.89333333333337</v>
      </c>
      <c r="X2075" s="112">
        <f t="shared" si="388"/>
        <v>162893.33333333337</v>
      </c>
      <c r="Y2075" s="111"/>
      <c r="Z2075" s="110">
        <f t="shared" si="384"/>
        <v>33</v>
      </c>
      <c r="AA2075" s="109">
        <f t="shared" si="389"/>
        <v>32.15</v>
      </c>
      <c r="AB2075" s="109">
        <f t="shared" si="390"/>
        <v>32150</v>
      </c>
      <c r="AC2075" s="108">
        <f t="shared" si="391"/>
        <v>610.85</v>
      </c>
      <c r="AD2075" s="107">
        <f t="shared" si="392"/>
        <v>2.2222222222222223E-2</v>
      </c>
      <c r="AE2075" s="106">
        <f t="shared" si="393"/>
        <v>13.574444444444445</v>
      </c>
      <c r="AF2075" s="105">
        <f t="shared" si="394"/>
        <v>176.46777777777783</v>
      </c>
      <c r="AG2075" s="105">
        <f t="shared" si="395"/>
        <v>466.53222222222217</v>
      </c>
    </row>
    <row r="2076" spans="1:33" s="88" customFormat="1" x14ac:dyDescent="0.35">
      <c r="A2076" s="21">
        <v>10141103</v>
      </c>
      <c r="B2076" s="162" t="s">
        <v>1665</v>
      </c>
      <c r="C2076" s="183" t="s">
        <v>710</v>
      </c>
      <c r="D2076" s="21"/>
      <c r="E2076" s="114" t="str">
        <f t="shared" si="385"/>
        <v xml:space="preserve">TRANSFORMADOR MARCA:DPM PEMBA </v>
      </c>
      <c r="F2076" s="22" t="s">
        <v>1869</v>
      </c>
      <c r="G2076" s="21" t="s">
        <v>237</v>
      </c>
      <c r="H2076" s="21" t="s">
        <v>1868</v>
      </c>
      <c r="I2076" s="21" t="s">
        <v>1876</v>
      </c>
      <c r="J2076" s="21"/>
      <c r="K2076" s="21" t="s">
        <v>11969</v>
      </c>
      <c r="L2076" s="21" t="s">
        <v>11968</v>
      </c>
      <c r="M2076" s="21">
        <v>25</v>
      </c>
      <c r="N2076" s="21">
        <v>33</v>
      </c>
      <c r="O2076" s="21" t="s">
        <v>581</v>
      </c>
      <c r="P2076" s="21">
        <v>3</v>
      </c>
      <c r="Q2076" s="21">
        <v>2005</v>
      </c>
      <c r="R2076" s="21" t="s">
        <v>587</v>
      </c>
      <c r="S2076" s="21" t="s">
        <v>11967</v>
      </c>
      <c r="T2076" s="116">
        <v>643</v>
      </c>
      <c r="U2076" s="111">
        <v>45</v>
      </c>
      <c r="V2076" s="113">
        <f t="shared" si="386"/>
        <v>480.10666666666663</v>
      </c>
      <c r="W2076" s="113">
        <f t="shared" si="387"/>
        <v>162.89333333333337</v>
      </c>
      <c r="X2076" s="112">
        <f t="shared" si="388"/>
        <v>162893.33333333337</v>
      </c>
      <c r="Y2076" s="111"/>
      <c r="Z2076" s="110">
        <f t="shared" si="384"/>
        <v>33</v>
      </c>
      <c r="AA2076" s="109">
        <f t="shared" si="389"/>
        <v>32.15</v>
      </c>
      <c r="AB2076" s="109">
        <f t="shared" si="390"/>
        <v>32150</v>
      </c>
      <c r="AC2076" s="108">
        <f t="shared" si="391"/>
        <v>610.85</v>
      </c>
      <c r="AD2076" s="107">
        <f t="shared" si="392"/>
        <v>2.2222222222222223E-2</v>
      </c>
      <c r="AE2076" s="106">
        <f t="shared" si="393"/>
        <v>13.574444444444445</v>
      </c>
      <c r="AF2076" s="105">
        <f t="shared" si="394"/>
        <v>176.46777777777783</v>
      </c>
      <c r="AG2076" s="105">
        <f t="shared" si="395"/>
        <v>466.53222222222217</v>
      </c>
    </row>
    <row r="2077" spans="1:33" s="88" customFormat="1" x14ac:dyDescent="0.35">
      <c r="A2077" s="21">
        <v>10141103</v>
      </c>
      <c r="B2077" s="162" t="s">
        <v>1665</v>
      </c>
      <c r="C2077" s="183" t="s">
        <v>710</v>
      </c>
      <c r="D2077" s="21"/>
      <c r="E2077" s="114" t="str">
        <f t="shared" si="385"/>
        <v xml:space="preserve">TRANSFORMADOR MARCA:TUSCO TRAFO PEMBA </v>
      </c>
      <c r="F2077" s="21" t="s">
        <v>1869</v>
      </c>
      <c r="G2077" s="21" t="s">
        <v>237</v>
      </c>
      <c r="H2077" s="21" t="s">
        <v>11952</v>
      </c>
      <c r="I2077" s="21" t="s">
        <v>11966</v>
      </c>
      <c r="J2077" s="57"/>
      <c r="K2077" s="21" t="s">
        <v>11965</v>
      </c>
      <c r="L2077" s="21" t="s">
        <v>11964</v>
      </c>
      <c r="M2077" s="21">
        <v>50</v>
      </c>
      <c r="N2077" s="21">
        <v>33</v>
      </c>
      <c r="O2077" s="21" t="s">
        <v>581</v>
      </c>
      <c r="P2077" s="21">
        <v>3</v>
      </c>
      <c r="Q2077" s="57">
        <v>2005</v>
      </c>
      <c r="R2077" s="21" t="s">
        <v>219</v>
      </c>
      <c r="S2077" s="21" t="s">
        <v>11960</v>
      </c>
      <c r="T2077" s="116">
        <v>643</v>
      </c>
      <c r="U2077" s="111">
        <v>45</v>
      </c>
      <c r="V2077" s="113">
        <f t="shared" si="386"/>
        <v>480.10666666666663</v>
      </c>
      <c r="W2077" s="113">
        <f t="shared" si="387"/>
        <v>162.89333333333337</v>
      </c>
      <c r="X2077" s="112">
        <f t="shared" si="388"/>
        <v>162893.33333333337</v>
      </c>
      <c r="Y2077" s="111"/>
      <c r="Z2077" s="110">
        <f t="shared" si="384"/>
        <v>33</v>
      </c>
      <c r="AA2077" s="109">
        <f t="shared" si="389"/>
        <v>32.15</v>
      </c>
      <c r="AB2077" s="109">
        <f t="shared" si="390"/>
        <v>32150</v>
      </c>
      <c r="AC2077" s="108">
        <f t="shared" si="391"/>
        <v>610.85</v>
      </c>
      <c r="AD2077" s="107">
        <f t="shared" si="392"/>
        <v>2.2222222222222223E-2</v>
      </c>
      <c r="AE2077" s="106">
        <f t="shared" si="393"/>
        <v>13.574444444444445</v>
      </c>
      <c r="AF2077" s="105">
        <f t="shared" si="394"/>
        <v>176.46777777777783</v>
      </c>
      <c r="AG2077" s="105">
        <f t="shared" si="395"/>
        <v>466.53222222222217</v>
      </c>
    </row>
    <row r="2078" spans="1:33" s="88" customFormat="1" x14ac:dyDescent="0.35">
      <c r="A2078" s="21">
        <v>10141103</v>
      </c>
      <c r="B2078" s="162" t="s">
        <v>1665</v>
      </c>
      <c r="C2078" s="183" t="s">
        <v>710</v>
      </c>
      <c r="D2078" s="21"/>
      <c r="E2078" s="114" t="str">
        <f t="shared" si="385"/>
        <v xml:space="preserve">TRANSFORMADOR MARCA:TUSCO TRAFO PEMBA </v>
      </c>
      <c r="F2078" s="21" t="s">
        <v>1869</v>
      </c>
      <c r="G2078" s="21" t="s">
        <v>237</v>
      </c>
      <c r="H2078" s="21" t="s">
        <v>11952</v>
      </c>
      <c r="I2078" s="21" t="s">
        <v>11963</v>
      </c>
      <c r="J2078" s="57"/>
      <c r="K2078" s="21" t="s">
        <v>11962</v>
      </c>
      <c r="L2078" s="21" t="s">
        <v>11961</v>
      </c>
      <c r="M2078" s="21">
        <v>50</v>
      </c>
      <c r="N2078" s="21">
        <v>33</v>
      </c>
      <c r="O2078" s="21" t="s">
        <v>581</v>
      </c>
      <c r="P2078" s="21">
        <v>3</v>
      </c>
      <c r="Q2078" s="57">
        <v>2005</v>
      </c>
      <c r="R2078" s="21" t="s">
        <v>219</v>
      </c>
      <c r="S2078" s="21" t="s">
        <v>11960</v>
      </c>
      <c r="T2078" s="116">
        <v>643</v>
      </c>
      <c r="U2078" s="111">
        <v>45</v>
      </c>
      <c r="V2078" s="113">
        <f t="shared" si="386"/>
        <v>480.10666666666663</v>
      </c>
      <c r="W2078" s="113">
        <f t="shared" si="387"/>
        <v>162.89333333333337</v>
      </c>
      <c r="X2078" s="112">
        <f t="shared" si="388"/>
        <v>162893.33333333337</v>
      </c>
      <c r="Y2078" s="111"/>
      <c r="Z2078" s="110">
        <f t="shared" si="384"/>
        <v>33</v>
      </c>
      <c r="AA2078" s="109">
        <f t="shared" si="389"/>
        <v>32.15</v>
      </c>
      <c r="AB2078" s="109">
        <f t="shared" si="390"/>
        <v>32150</v>
      </c>
      <c r="AC2078" s="108">
        <f t="shared" si="391"/>
        <v>610.85</v>
      </c>
      <c r="AD2078" s="107">
        <f t="shared" si="392"/>
        <v>2.2222222222222223E-2</v>
      </c>
      <c r="AE2078" s="106">
        <f t="shared" si="393"/>
        <v>13.574444444444445</v>
      </c>
      <c r="AF2078" s="105">
        <f t="shared" si="394"/>
        <v>176.46777777777783</v>
      </c>
      <c r="AG2078" s="105">
        <f t="shared" si="395"/>
        <v>466.53222222222217</v>
      </c>
    </row>
    <row r="2079" spans="1:33" s="88" customFormat="1" x14ac:dyDescent="0.35">
      <c r="A2079" s="21">
        <v>10141103</v>
      </c>
      <c r="B2079" s="162" t="s">
        <v>1665</v>
      </c>
      <c r="C2079" s="183" t="s">
        <v>710</v>
      </c>
      <c r="D2079" s="21"/>
      <c r="E2079" s="114" t="str">
        <f t="shared" si="385"/>
        <v xml:space="preserve">TRANSFORMADOR MARCA:TUSCO TRAFO PEMBA </v>
      </c>
      <c r="F2079" s="21" t="s">
        <v>1869</v>
      </c>
      <c r="G2079" s="21" t="s">
        <v>237</v>
      </c>
      <c r="H2079" s="21" t="s">
        <v>11952</v>
      </c>
      <c r="I2079" s="21" t="s">
        <v>11959</v>
      </c>
      <c r="J2079" s="57"/>
      <c r="K2079" s="21" t="s">
        <v>11958</v>
      </c>
      <c r="L2079" s="21" t="s">
        <v>11957</v>
      </c>
      <c r="M2079" s="21">
        <v>50</v>
      </c>
      <c r="N2079" s="21">
        <v>33</v>
      </c>
      <c r="O2079" s="21" t="s">
        <v>581</v>
      </c>
      <c r="P2079" s="21">
        <v>3</v>
      </c>
      <c r="Q2079" s="57">
        <v>2005</v>
      </c>
      <c r="R2079" s="21" t="s">
        <v>219</v>
      </c>
      <c r="S2079" s="21" t="s">
        <v>11956</v>
      </c>
      <c r="T2079" s="116">
        <v>643</v>
      </c>
      <c r="U2079" s="111">
        <v>45</v>
      </c>
      <c r="V2079" s="113">
        <f t="shared" si="386"/>
        <v>480.10666666666663</v>
      </c>
      <c r="W2079" s="113">
        <f t="shared" si="387"/>
        <v>162.89333333333337</v>
      </c>
      <c r="X2079" s="112">
        <f t="shared" si="388"/>
        <v>162893.33333333337</v>
      </c>
      <c r="Y2079" s="111"/>
      <c r="Z2079" s="110">
        <f t="shared" si="384"/>
        <v>33</v>
      </c>
      <c r="AA2079" s="109">
        <f t="shared" si="389"/>
        <v>32.15</v>
      </c>
      <c r="AB2079" s="109">
        <f t="shared" si="390"/>
        <v>32150</v>
      </c>
      <c r="AC2079" s="108">
        <f t="shared" si="391"/>
        <v>610.85</v>
      </c>
      <c r="AD2079" s="107">
        <f t="shared" si="392"/>
        <v>2.2222222222222223E-2</v>
      </c>
      <c r="AE2079" s="106">
        <f t="shared" si="393"/>
        <v>13.574444444444445</v>
      </c>
      <c r="AF2079" s="105">
        <f t="shared" si="394"/>
        <v>176.46777777777783</v>
      </c>
      <c r="AG2079" s="105">
        <f t="shared" si="395"/>
        <v>466.53222222222217</v>
      </c>
    </row>
    <row r="2080" spans="1:33" s="88" customFormat="1" x14ac:dyDescent="0.35">
      <c r="A2080" s="21">
        <v>10141103</v>
      </c>
      <c r="B2080" s="162" t="s">
        <v>1665</v>
      </c>
      <c r="C2080" s="183" t="s">
        <v>710</v>
      </c>
      <c r="D2080" s="21"/>
      <c r="E2080" s="114" t="str">
        <f t="shared" si="385"/>
        <v xml:space="preserve">TRANSFORMADOR MARCA:TUSCO TRAFO PEMBA </v>
      </c>
      <c r="F2080" s="21" t="s">
        <v>1869</v>
      </c>
      <c r="G2080" s="21" t="s">
        <v>237</v>
      </c>
      <c r="H2080" s="21" t="s">
        <v>11952</v>
      </c>
      <c r="I2080" s="21" t="s">
        <v>11955</v>
      </c>
      <c r="J2080" s="57"/>
      <c r="K2080" s="21" t="s">
        <v>11954</v>
      </c>
      <c r="L2080" s="21" t="s">
        <v>11953</v>
      </c>
      <c r="M2080" s="21">
        <v>50</v>
      </c>
      <c r="N2080" s="21">
        <v>33</v>
      </c>
      <c r="O2080" s="21" t="s">
        <v>581</v>
      </c>
      <c r="P2080" s="21">
        <v>3</v>
      </c>
      <c r="Q2080" s="57">
        <v>2005</v>
      </c>
      <c r="R2080" s="21" t="s">
        <v>219</v>
      </c>
      <c r="S2080" s="21">
        <v>487784</v>
      </c>
      <c r="T2080" s="116">
        <v>643</v>
      </c>
      <c r="U2080" s="111">
        <v>45</v>
      </c>
      <c r="V2080" s="113">
        <f t="shared" si="386"/>
        <v>480.10666666666663</v>
      </c>
      <c r="W2080" s="113">
        <f t="shared" si="387"/>
        <v>162.89333333333337</v>
      </c>
      <c r="X2080" s="112">
        <f t="shared" si="388"/>
        <v>162893.33333333337</v>
      </c>
      <c r="Y2080" s="111"/>
      <c r="Z2080" s="110">
        <f t="shared" si="384"/>
        <v>33</v>
      </c>
      <c r="AA2080" s="109">
        <f t="shared" si="389"/>
        <v>32.15</v>
      </c>
      <c r="AB2080" s="109">
        <f t="shared" si="390"/>
        <v>32150</v>
      </c>
      <c r="AC2080" s="108">
        <f t="shared" si="391"/>
        <v>610.85</v>
      </c>
      <c r="AD2080" s="107">
        <f t="shared" si="392"/>
        <v>2.2222222222222223E-2</v>
      </c>
      <c r="AE2080" s="106">
        <f t="shared" si="393"/>
        <v>13.574444444444445</v>
      </c>
      <c r="AF2080" s="105">
        <f t="shared" si="394"/>
        <v>176.46777777777783</v>
      </c>
      <c r="AG2080" s="105">
        <f t="shared" si="395"/>
        <v>466.53222222222217</v>
      </c>
    </row>
    <row r="2081" spans="1:33" s="88" customFormat="1" x14ac:dyDescent="0.35">
      <c r="A2081" s="21">
        <v>10141103</v>
      </c>
      <c r="B2081" s="162" t="s">
        <v>1665</v>
      </c>
      <c r="C2081" s="183" t="s">
        <v>710</v>
      </c>
      <c r="D2081" s="21"/>
      <c r="E2081" s="114" t="str">
        <f t="shared" si="385"/>
        <v xml:space="preserve">TRANSFORMADOR MARCA:TUSCO TRAFO PEMBA </v>
      </c>
      <c r="F2081" s="21" t="s">
        <v>1869</v>
      </c>
      <c r="G2081" s="21" t="s">
        <v>237</v>
      </c>
      <c r="H2081" s="21" t="s">
        <v>11952</v>
      </c>
      <c r="I2081" s="21" t="s">
        <v>11951</v>
      </c>
      <c r="J2081" s="57"/>
      <c r="K2081" s="21" t="s">
        <v>11950</v>
      </c>
      <c r="L2081" s="21" t="s">
        <v>11949</v>
      </c>
      <c r="M2081" s="21">
        <v>50</v>
      </c>
      <c r="N2081" s="21">
        <v>33</v>
      </c>
      <c r="O2081" s="21" t="s">
        <v>581</v>
      </c>
      <c r="P2081" s="21">
        <v>3</v>
      </c>
      <c r="Q2081" s="57">
        <v>2005</v>
      </c>
      <c r="R2081" s="21" t="s">
        <v>219</v>
      </c>
      <c r="S2081" s="21">
        <v>551144</v>
      </c>
      <c r="T2081" s="116">
        <v>643</v>
      </c>
      <c r="U2081" s="111">
        <v>45</v>
      </c>
      <c r="V2081" s="113">
        <f t="shared" si="386"/>
        <v>480.10666666666663</v>
      </c>
      <c r="W2081" s="113">
        <f t="shared" si="387"/>
        <v>162.89333333333337</v>
      </c>
      <c r="X2081" s="112">
        <f t="shared" si="388"/>
        <v>162893.33333333337</v>
      </c>
      <c r="Y2081" s="111"/>
      <c r="Z2081" s="110">
        <f t="shared" si="384"/>
        <v>33</v>
      </c>
      <c r="AA2081" s="109">
        <f t="shared" si="389"/>
        <v>32.15</v>
      </c>
      <c r="AB2081" s="109">
        <f t="shared" si="390"/>
        <v>32150</v>
      </c>
      <c r="AC2081" s="108">
        <f t="shared" si="391"/>
        <v>610.85</v>
      </c>
      <c r="AD2081" s="107">
        <f t="shared" si="392"/>
        <v>2.2222222222222223E-2</v>
      </c>
      <c r="AE2081" s="106">
        <f t="shared" si="393"/>
        <v>13.574444444444445</v>
      </c>
      <c r="AF2081" s="105">
        <f t="shared" si="394"/>
        <v>176.46777777777783</v>
      </c>
      <c r="AG2081" s="105">
        <f t="shared" si="395"/>
        <v>466.53222222222217</v>
      </c>
    </row>
    <row r="2082" spans="1:33" s="88" customFormat="1" x14ac:dyDescent="0.35">
      <c r="A2082" s="21">
        <v>10141103</v>
      </c>
      <c r="B2082" s="115" t="s">
        <v>1665</v>
      </c>
      <c r="C2082" s="183" t="s">
        <v>710</v>
      </c>
      <c r="D2082" s="21" t="s">
        <v>11948</v>
      </c>
      <c r="E2082" s="114" t="str">
        <f t="shared" si="385"/>
        <v>TRANSFORMADOR MARCA:Moçambique ANGOCHE PTS20</v>
      </c>
      <c r="F2082" s="57"/>
      <c r="G2082" s="21" t="s">
        <v>709</v>
      </c>
      <c r="H2082" s="21" t="s">
        <v>709</v>
      </c>
      <c r="I2082" s="21" t="s">
        <v>11947</v>
      </c>
      <c r="J2082" s="57"/>
      <c r="K2082" s="57" t="s">
        <v>11946</v>
      </c>
      <c r="L2082" s="57" t="s">
        <v>11945</v>
      </c>
      <c r="M2082" s="21">
        <v>50</v>
      </c>
      <c r="N2082" s="21" t="s">
        <v>19</v>
      </c>
      <c r="O2082" s="21" t="s">
        <v>362</v>
      </c>
      <c r="P2082" s="57">
        <v>3</v>
      </c>
      <c r="Q2082" s="21">
        <v>2005</v>
      </c>
      <c r="R2082" s="21" t="s">
        <v>11944</v>
      </c>
      <c r="S2082" s="21">
        <v>895438</v>
      </c>
      <c r="T2082" s="116">
        <v>643</v>
      </c>
      <c r="U2082" s="111">
        <v>45</v>
      </c>
      <c r="V2082" s="113">
        <f t="shared" si="386"/>
        <v>480.10666666666663</v>
      </c>
      <c r="W2082" s="113">
        <f t="shared" si="387"/>
        <v>162.89333333333337</v>
      </c>
      <c r="X2082" s="112">
        <f t="shared" si="388"/>
        <v>162893.33333333337</v>
      </c>
      <c r="Y2082" s="111"/>
      <c r="Z2082" s="110">
        <f t="shared" si="384"/>
        <v>33</v>
      </c>
      <c r="AA2082" s="109">
        <f t="shared" si="389"/>
        <v>32.15</v>
      </c>
      <c r="AB2082" s="109">
        <f t="shared" si="390"/>
        <v>32150</v>
      </c>
      <c r="AC2082" s="108">
        <f t="shared" si="391"/>
        <v>610.85</v>
      </c>
      <c r="AD2082" s="107">
        <f t="shared" si="392"/>
        <v>2.2222222222222223E-2</v>
      </c>
      <c r="AE2082" s="106">
        <f t="shared" si="393"/>
        <v>13.574444444444445</v>
      </c>
      <c r="AF2082" s="105">
        <f t="shared" si="394"/>
        <v>176.46777777777783</v>
      </c>
      <c r="AG2082" s="105">
        <f t="shared" si="395"/>
        <v>466.53222222222217</v>
      </c>
    </row>
    <row r="2083" spans="1:33" s="88" customFormat="1" x14ac:dyDescent="0.35">
      <c r="A2083" s="21">
        <v>10141103</v>
      </c>
      <c r="B2083" s="115" t="s">
        <v>1665</v>
      </c>
      <c r="C2083" s="183" t="s">
        <v>710</v>
      </c>
      <c r="D2083" s="21" t="s">
        <v>4622</v>
      </c>
      <c r="E2083" s="114" t="str">
        <f t="shared" si="385"/>
        <v>TRANSFORMADOR MARCA:TUSCO-TRAFO ANGOCHE PTS 21</v>
      </c>
      <c r="F2083" s="57"/>
      <c r="G2083" s="21" t="s">
        <v>709</v>
      </c>
      <c r="H2083" s="21" t="s">
        <v>709</v>
      </c>
      <c r="I2083" s="21" t="s">
        <v>11943</v>
      </c>
      <c r="J2083" s="57"/>
      <c r="K2083" s="57" t="s">
        <v>11942</v>
      </c>
      <c r="L2083" s="57" t="s">
        <v>11941</v>
      </c>
      <c r="M2083" s="21">
        <v>50</v>
      </c>
      <c r="N2083" s="21" t="s">
        <v>19</v>
      </c>
      <c r="O2083" s="21" t="s">
        <v>362</v>
      </c>
      <c r="P2083" s="57">
        <v>3</v>
      </c>
      <c r="Q2083" s="21">
        <v>2005</v>
      </c>
      <c r="R2083" s="21" t="s">
        <v>11940</v>
      </c>
      <c r="S2083" s="21">
        <v>541786</v>
      </c>
      <c r="T2083" s="116">
        <v>643</v>
      </c>
      <c r="U2083" s="111">
        <v>45</v>
      </c>
      <c r="V2083" s="113">
        <f t="shared" si="386"/>
        <v>480.10666666666663</v>
      </c>
      <c r="W2083" s="113">
        <f t="shared" si="387"/>
        <v>162.89333333333337</v>
      </c>
      <c r="X2083" s="112">
        <f t="shared" si="388"/>
        <v>162893.33333333337</v>
      </c>
      <c r="Y2083" s="111"/>
      <c r="Z2083" s="110">
        <f t="shared" si="384"/>
        <v>33</v>
      </c>
      <c r="AA2083" s="109">
        <f t="shared" si="389"/>
        <v>32.15</v>
      </c>
      <c r="AB2083" s="109">
        <f t="shared" si="390"/>
        <v>32150</v>
      </c>
      <c r="AC2083" s="108">
        <f t="shared" si="391"/>
        <v>610.85</v>
      </c>
      <c r="AD2083" s="107">
        <f t="shared" si="392"/>
        <v>2.2222222222222223E-2</v>
      </c>
      <c r="AE2083" s="106">
        <f t="shared" si="393"/>
        <v>13.574444444444445</v>
      </c>
      <c r="AF2083" s="105">
        <f t="shared" si="394"/>
        <v>176.46777777777783</v>
      </c>
      <c r="AG2083" s="105">
        <f t="shared" si="395"/>
        <v>466.53222222222217</v>
      </c>
    </row>
    <row r="2084" spans="1:33" s="88" customFormat="1" x14ac:dyDescent="0.35">
      <c r="A2084" s="21">
        <v>10141103</v>
      </c>
      <c r="B2084" s="115" t="s">
        <v>1665</v>
      </c>
      <c r="C2084" s="183" t="s">
        <v>710</v>
      </c>
      <c r="D2084" s="61" t="s">
        <v>11939</v>
      </c>
      <c r="E2084" s="114" t="str">
        <f t="shared" si="385"/>
        <v>TRANSFORMADOR MARCA:EFACEC LICHINGA PTS1004</v>
      </c>
      <c r="F2084" s="57"/>
      <c r="G2084" s="178" t="s">
        <v>158</v>
      </c>
      <c r="H2084" s="178" t="s">
        <v>158</v>
      </c>
      <c r="I2084" s="61" t="s">
        <v>6508</v>
      </c>
      <c r="J2084" s="57"/>
      <c r="K2084" s="124" t="s">
        <v>11938</v>
      </c>
      <c r="L2084" s="124" t="s">
        <v>11937</v>
      </c>
      <c r="M2084" s="21">
        <v>200</v>
      </c>
      <c r="N2084" s="161" t="s">
        <v>619</v>
      </c>
      <c r="O2084" s="21" t="s">
        <v>362</v>
      </c>
      <c r="P2084" s="57">
        <v>3</v>
      </c>
      <c r="Q2084" s="57">
        <v>2005</v>
      </c>
      <c r="R2084" s="21" t="s">
        <v>27</v>
      </c>
      <c r="S2084" s="21">
        <v>1002602</v>
      </c>
      <c r="T2084" s="116">
        <v>572</v>
      </c>
      <c r="U2084" s="111">
        <v>45</v>
      </c>
      <c r="V2084" s="113">
        <f t="shared" si="386"/>
        <v>427.09333333333331</v>
      </c>
      <c r="W2084" s="113">
        <f t="shared" si="387"/>
        <v>144.90666666666669</v>
      </c>
      <c r="X2084" s="112">
        <f t="shared" si="388"/>
        <v>144906.66666666669</v>
      </c>
      <c r="Y2084" s="111"/>
      <c r="Z2084" s="110">
        <f t="shared" ref="Z2084:Z2147" si="396">(U2084-(2017-Q2084))</f>
        <v>33</v>
      </c>
      <c r="AA2084" s="109">
        <f t="shared" si="389"/>
        <v>28.6</v>
      </c>
      <c r="AB2084" s="109">
        <f t="shared" si="390"/>
        <v>28600</v>
      </c>
      <c r="AC2084" s="108">
        <f t="shared" si="391"/>
        <v>543.4</v>
      </c>
      <c r="AD2084" s="107">
        <f t="shared" si="392"/>
        <v>2.2222222222222223E-2</v>
      </c>
      <c r="AE2084" s="106">
        <f t="shared" si="393"/>
        <v>12.075555555555555</v>
      </c>
      <c r="AF2084" s="105">
        <f t="shared" si="394"/>
        <v>156.98222222222225</v>
      </c>
      <c r="AG2084" s="105">
        <f t="shared" si="395"/>
        <v>415.01777777777772</v>
      </c>
    </row>
    <row r="2085" spans="1:33" s="88" customFormat="1" x14ac:dyDescent="0.35">
      <c r="A2085" s="21">
        <v>10141103</v>
      </c>
      <c r="B2085" s="115" t="s">
        <v>1665</v>
      </c>
      <c r="C2085" s="183" t="s">
        <v>710</v>
      </c>
      <c r="D2085" s="61" t="s">
        <v>11936</v>
      </c>
      <c r="E2085" s="114" t="str">
        <f t="shared" si="385"/>
        <v>TRANSFORMADOR MARCA:COTRADIS LICHINGA PTS1005</v>
      </c>
      <c r="F2085" s="57"/>
      <c r="G2085" s="178" t="s">
        <v>158</v>
      </c>
      <c r="H2085" s="178" t="s">
        <v>158</v>
      </c>
      <c r="I2085" s="201" t="s">
        <v>10665</v>
      </c>
      <c r="J2085" s="57"/>
      <c r="K2085" s="178" t="s">
        <v>11935</v>
      </c>
      <c r="L2085" s="124" t="s">
        <v>11934</v>
      </c>
      <c r="M2085" s="200">
        <v>315</v>
      </c>
      <c r="N2085" s="161" t="s">
        <v>619</v>
      </c>
      <c r="O2085" s="21" t="s">
        <v>362</v>
      </c>
      <c r="P2085" s="57">
        <v>3</v>
      </c>
      <c r="Q2085" s="57">
        <v>2005</v>
      </c>
      <c r="R2085" s="21" t="s">
        <v>41</v>
      </c>
      <c r="S2085" s="21">
        <v>55469</v>
      </c>
      <c r="T2085" s="116">
        <v>840</v>
      </c>
      <c r="U2085" s="111">
        <v>45</v>
      </c>
      <c r="V2085" s="113">
        <f t="shared" si="386"/>
        <v>627.19999999999993</v>
      </c>
      <c r="W2085" s="113">
        <f t="shared" si="387"/>
        <v>212.80000000000007</v>
      </c>
      <c r="X2085" s="112">
        <f t="shared" si="388"/>
        <v>212800.00000000006</v>
      </c>
      <c r="Y2085" s="111"/>
      <c r="Z2085" s="110">
        <f t="shared" si="396"/>
        <v>33</v>
      </c>
      <c r="AA2085" s="109">
        <f t="shared" si="389"/>
        <v>42</v>
      </c>
      <c r="AB2085" s="109">
        <f t="shared" si="390"/>
        <v>42000</v>
      </c>
      <c r="AC2085" s="108">
        <f t="shared" si="391"/>
        <v>798</v>
      </c>
      <c r="AD2085" s="107">
        <f t="shared" si="392"/>
        <v>2.2222222222222223E-2</v>
      </c>
      <c r="AE2085" s="106">
        <f t="shared" si="393"/>
        <v>17.733333333333334</v>
      </c>
      <c r="AF2085" s="105">
        <f t="shared" si="394"/>
        <v>230.53333333333342</v>
      </c>
      <c r="AG2085" s="105">
        <f t="shared" si="395"/>
        <v>609.46666666666658</v>
      </c>
    </row>
    <row r="2086" spans="1:33" s="88" customFormat="1" x14ac:dyDescent="0.35">
      <c r="A2086" s="21">
        <v>10141103</v>
      </c>
      <c r="B2086" s="115" t="s">
        <v>1665</v>
      </c>
      <c r="C2086" s="183" t="s">
        <v>710</v>
      </c>
      <c r="D2086" s="61" t="s">
        <v>11933</v>
      </c>
      <c r="E2086" s="114" t="str">
        <f t="shared" si="385"/>
        <v>TRANSFORMADOR MARCA:Trasf. De Moc LICHINGA PTS1006</v>
      </c>
      <c r="F2086" s="57"/>
      <c r="G2086" s="178" t="s">
        <v>158</v>
      </c>
      <c r="H2086" s="178" t="s">
        <v>158</v>
      </c>
      <c r="I2086" s="201" t="s">
        <v>11932</v>
      </c>
      <c r="J2086" s="57"/>
      <c r="K2086" s="178" t="s">
        <v>11931</v>
      </c>
      <c r="L2086" s="124" t="s">
        <v>11930</v>
      </c>
      <c r="M2086" s="200">
        <v>315</v>
      </c>
      <c r="N2086" s="161" t="s">
        <v>619</v>
      </c>
      <c r="O2086" s="21" t="s">
        <v>362</v>
      </c>
      <c r="P2086" s="57">
        <v>3</v>
      </c>
      <c r="Q2086" s="57">
        <v>2005</v>
      </c>
      <c r="R2086" s="21" t="s">
        <v>5458</v>
      </c>
      <c r="S2086" s="21">
        <v>898070</v>
      </c>
      <c r="T2086" s="116">
        <v>840</v>
      </c>
      <c r="U2086" s="111">
        <v>45</v>
      </c>
      <c r="V2086" s="113">
        <f t="shared" si="386"/>
        <v>627.19999999999993</v>
      </c>
      <c r="W2086" s="113">
        <f t="shared" si="387"/>
        <v>212.80000000000007</v>
      </c>
      <c r="X2086" s="112">
        <f t="shared" si="388"/>
        <v>212800.00000000006</v>
      </c>
      <c r="Y2086" s="111"/>
      <c r="Z2086" s="110">
        <f t="shared" si="396"/>
        <v>33</v>
      </c>
      <c r="AA2086" s="109">
        <f t="shared" si="389"/>
        <v>42</v>
      </c>
      <c r="AB2086" s="109">
        <f t="shared" si="390"/>
        <v>42000</v>
      </c>
      <c r="AC2086" s="108">
        <f t="shared" si="391"/>
        <v>798</v>
      </c>
      <c r="AD2086" s="107">
        <f t="shared" si="392"/>
        <v>2.2222222222222223E-2</v>
      </c>
      <c r="AE2086" s="106">
        <f t="shared" si="393"/>
        <v>17.733333333333334</v>
      </c>
      <c r="AF2086" s="105">
        <f t="shared" si="394"/>
        <v>230.53333333333342</v>
      </c>
      <c r="AG2086" s="105">
        <f t="shared" si="395"/>
        <v>609.46666666666658</v>
      </c>
    </row>
    <row r="2087" spans="1:33" s="88" customFormat="1" x14ac:dyDescent="0.35">
      <c r="A2087" s="21">
        <v>10141103</v>
      </c>
      <c r="B2087" s="115" t="s">
        <v>1665</v>
      </c>
      <c r="C2087" s="183" t="s">
        <v>710</v>
      </c>
      <c r="D2087" s="61" t="s">
        <v>11929</v>
      </c>
      <c r="E2087" s="114" t="str">
        <f t="shared" si="385"/>
        <v>TRANSFORMADOR MARCA:ENERGOINVEST LICHINGA PTS1012</v>
      </c>
      <c r="F2087" s="57"/>
      <c r="G2087" s="178" t="s">
        <v>158</v>
      </c>
      <c r="H2087" s="178" t="s">
        <v>158</v>
      </c>
      <c r="I2087" s="215" t="s">
        <v>11928</v>
      </c>
      <c r="J2087" s="57"/>
      <c r="K2087" s="178" t="s">
        <v>11927</v>
      </c>
      <c r="L2087" s="124" t="s">
        <v>11926</v>
      </c>
      <c r="M2087" s="200">
        <v>315</v>
      </c>
      <c r="N2087" s="161" t="s">
        <v>619</v>
      </c>
      <c r="O2087" s="21" t="s">
        <v>362</v>
      </c>
      <c r="P2087" s="57">
        <v>3</v>
      </c>
      <c r="Q2087" s="57">
        <v>2005</v>
      </c>
      <c r="R2087" s="61" t="s">
        <v>11925</v>
      </c>
      <c r="S2087" s="61">
        <v>48276</v>
      </c>
      <c r="T2087" s="116">
        <v>840</v>
      </c>
      <c r="U2087" s="111">
        <v>45</v>
      </c>
      <c r="V2087" s="113">
        <f t="shared" si="386"/>
        <v>627.19999999999993</v>
      </c>
      <c r="W2087" s="113">
        <f t="shared" si="387"/>
        <v>212.80000000000007</v>
      </c>
      <c r="X2087" s="112">
        <f t="shared" si="388"/>
        <v>212800.00000000006</v>
      </c>
      <c r="Y2087" s="111"/>
      <c r="Z2087" s="110">
        <f t="shared" si="396"/>
        <v>33</v>
      </c>
      <c r="AA2087" s="109">
        <f t="shared" si="389"/>
        <v>42</v>
      </c>
      <c r="AB2087" s="109">
        <f t="shared" si="390"/>
        <v>42000</v>
      </c>
      <c r="AC2087" s="108">
        <f t="shared" si="391"/>
        <v>798</v>
      </c>
      <c r="AD2087" s="107">
        <f t="shared" si="392"/>
        <v>2.2222222222222223E-2</v>
      </c>
      <c r="AE2087" s="106">
        <f t="shared" si="393"/>
        <v>17.733333333333334</v>
      </c>
      <c r="AF2087" s="105">
        <f t="shared" si="394"/>
        <v>230.53333333333342</v>
      </c>
      <c r="AG2087" s="105">
        <f t="shared" si="395"/>
        <v>609.46666666666658</v>
      </c>
    </row>
    <row r="2088" spans="1:33" s="88" customFormat="1" x14ac:dyDescent="0.35">
      <c r="A2088" s="21">
        <v>10141103</v>
      </c>
      <c r="B2088" s="115" t="s">
        <v>1665</v>
      </c>
      <c r="C2088" s="183" t="s">
        <v>710</v>
      </c>
      <c r="D2088" s="61" t="s">
        <v>11924</v>
      </c>
      <c r="E2088" s="114" t="str">
        <f t="shared" si="385"/>
        <v>TRANSFORMADOR MARCA:ALSTOM LICHINGA PTS1015</v>
      </c>
      <c r="F2088" s="21"/>
      <c r="G2088" s="178" t="s">
        <v>158</v>
      </c>
      <c r="H2088" s="178" t="s">
        <v>158</v>
      </c>
      <c r="I2088" s="61" t="s">
        <v>6508</v>
      </c>
      <c r="J2088" s="21"/>
      <c r="K2088" s="121" t="s">
        <v>11923</v>
      </c>
      <c r="L2088" s="124" t="s">
        <v>11922</v>
      </c>
      <c r="M2088" s="21">
        <v>250</v>
      </c>
      <c r="N2088" s="161" t="s">
        <v>619</v>
      </c>
      <c r="O2088" s="21" t="s">
        <v>362</v>
      </c>
      <c r="P2088" s="57">
        <v>3</v>
      </c>
      <c r="Q2088" s="21">
        <v>2005</v>
      </c>
      <c r="R2088" s="21" t="s">
        <v>4</v>
      </c>
      <c r="S2088" s="21" t="s">
        <v>11921</v>
      </c>
      <c r="T2088" s="116">
        <v>840</v>
      </c>
      <c r="U2088" s="111">
        <v>45</v>
      </c>
      <c r="V2088" s="113">
        <f t="shared" si="386"/>
        <v>627.19999999999993</v>
      </c>
      <c r="W2088" s="113">
        <f t="shared" si="387"/>
        <v>212.80000000000007</v>
      </c>
      <c r="X2088" s="112">
        <f t="shared" si="388"/>
        <v>212800.00000000006</v>
      </c>
      <c r="Y2088" s="111"/>
      <c r="Z2088" s="110">
        <f t="shared" si="396"/>
        <v>33</v>
      </c>
      <c r="AA2088" s="109">
        <f t="shared" si="389"/>
        <v>42</v>
      </c>
      <c r="AB2088" s="109">
        <f t="shared" si="390"/>
        <v>42000</v>
      </c>
      <c r="AC2088" s="108">
        <f t="shared" si="391"/>
        <v>798</v>
      </c>
      <c r="AD2088" s="107">
        <f t="shared" si="392"/>
        <v>2.2222222222222223E-2</v>
      </c>
      <c r="AE2088" s="106">
        <f t="shared" si="393"/>
        <v>17.733333333333334</v>
      </c>
      <c r="AF2088" s="105">
        <f t="shared" si="394"/>
        <v>230.53333333333342</v>
      </c>
      <c r="AG2088" s="105">
        <f t="shared" si="395"/>
        <v>609.46666666666658</v>
      </c>
    </row>
    <row r="2089" spans="1:33" s="88" customFormat="1" x14ac:dyDescent="0.35">
      <c r="A2089" s="21">
        <v>10141103</v>
      </c>
      <c r="B2089" s="115" t="s">
        <v>1665</v>
      </c>
      <c r="C2089" s="183" t="s">
        <v>710</v>
      </c>
      <c r="D2089" s="61" t="s">
        <v>11920</v>
      </c>
      <c r="E2089" s="114" t="str">
        <f t="shared" si="385"/>
        <v>TRANSFORMADOR MARCA:MARSONS LICHINGA PTS1016</v>
      </c>
      <c r="F2089" s="21"/>
      <c r="G2089" s="178" t="s">
        <v>158</v>
      </c>
      <c r="H2089" s="178" t="s">
        <v>158</v>
      </c>
      <c r="I2089" s="201" t="s">
        <v>10665</v>
      </c>
      <c r="J2089" s="21"/>
      <c r="K2089" s="161" t="s">
        <v>11919</v>
      </c>
      <c r="L2089" s="124" t="s">
        <v>11918</v>
      </c>
      <c r="M2089" s="200">
        <v>315</v>
      </c>
      <c r="N2089" s="161" t="s">
        <v>619</v>
      </c>
      <c r="O2089" s="21" t="s">
        <v>362</v>
      </c>
      <c r="P2089" s="57">
        <v>3</v>
      </c>
      <c r="Q2089" s="21">
        <v>2005</v>
      </c>
      <c r="R2089" s="21" t="s">
        <v>5519</v>
      </c>
      <c r="S2089" s="21">
        <v>80899</v>
      </c>
      <c r="T2089" s="116">
        <v>840</v>
      </c>
      <c r="U2089" s="111">
        <v>45</v>
      </c>
      <c r="V2089" s="113">
        <f t="shared" si="386"/>
        <v>627.19999999999993</v>
      </c>
      <c r="W2089" s="113">
        <f t="shared" si="387"/>
        <v>212.80000000000007</v>
      </c>
      <c r="X2089" s="112">
        <f t="shared" si="388"/>
        <v>212800.00000000006</v>
      </c>
      <c r="Y2089" s="111"/>
      <c r="Z2089" s="110">
        <f t="shared" si="396"/>
        <v>33</v>
      </c>
      <c r="AA2089" s="109">
        <f t="shared" si="389"/>
        <v>42</v>
      </c>
      <c r="AB2089" s="109">
        <f t="shared" si="390"/>
        <v>42000</v>
      </c>
      <c r="AC2089" s="108">
        <f t="shared" si="391"/>
        <v>798</v>
      </c>
      <c r="AD2089" s="107">
        <f t="shared" si="392"/>
        <v>2.2222222222222223E-2</v>
      </c>
      <c r="AE2089" s="106">
        <f t="shared" si="393"/>
        <v>17.733333333333334</v>
      </c>
      <c r="AF2089" s="105">
        <f t="shared" si="394"/>
        <v>230.53333333333342</v>
      </c>
      <c r="AG2089" s="105">
        <f t="shared" si="395"/>
        <v>609.46666666666658</v>
      </c>
    </row>
    <row r="2090" spans="1:33" s="88" customFormat="1" x14ac:dyDescent="0.35">
      <c r="A2090" s="21">
        <v>10141103</v>
      </c>
      <c r="B2090" s="115" t="s">
        <v>1665</v>
      </c>
      <c r="C2090" s="183" t="s">
        <v>710</v>
      </c>
      <c r="D2090" s="61" t="s">
        <v>11917</v>
      </c>
      <c r="E2090" s="114" t="str">
        <f t="shared" si="385"/>
        <v>TRANSFORMADOR MARCA:Trasf. De Moc LICHINGA PTS1017</v>
      </c>
      <c r="F2090" s="21"/>
      <c r="G2090" s="178" t="s">
        <v>158</v>
      </c>
      <c r="H2090" s="178" t="s">
        <v>158</v>
      </c>
      <c r="I2090" s="61" t="s">
        <v>6436</v>
      </c>
      <c r="J2090" s="21"/>
      <c r="K2090" s="124" t="s">
        <v>11916</v>
      </c>
      <c r="L2090" s="124" t="s">
        <v>11915</v>
      </c>
      <c r="M2090" s="121">
        <v>100</v>
      </c>
      <c r="N2090" s="161" t="s">
        <v>19</v>
      </c>
      <c r="O2090" s="21" t="s">
        <v>362</v>
      </c>
      <c r="P2090" s="57">
        <v>3</v>
      </c>
      <c r="Q2090" s="21">
        <v>2005</v>
      </c>
      <c r="R2090" s="58" t="s">
        <v>5458</v>
      </c>
      <c r="S2090" s="21">
        <v>1306045</v>
      </c>
      <c r="T2090" s="116">
        <v>763</v>
      </c>
      <c r="U2090" s="111">
        <v>45</v>
      </c>
      <c r="V2090" s="113">
        <f t="shared" si="386"/>
        <v>569.70666666666659</v>
      </c>
      <c r="W2090" s="113">
        <f t="shared" si="387"/>
        <v>193.29333333333341</v>
      </c>
      <c r="X2090" s="112">
        <f t="shared" si="388"/>
        <v>193293.3333333334</v>
      </c>
      <c r="Y2090" s="111"/>
      <c r="Z2090" s="110">
        <f t="shared" si="396"/>
        <v>33</v>
      </c>
      <c r="AA2090" s="109">
        <f t="shared" si="389"/>
        <v>38.15</v>
      </c>
      <c r="AB2090" s="109">
        <f t="shared" si="390"/>
        <v>38150</v>
      </c>
      <c r="AC2090" s="108">
        <f t="shared" si="391"/>
        <v>724.85</v>
      </c>
      <c r="AD2090" s="107">
        <f t="shared" si="392"/>
        <v>2.2222222222222223E-2</v>
      </c>
      <c r="AE2090" s="106">
        <f t="shared" si="393"/>
        <v>16.10777777777778</v>
      </c>
      <c r="AF2090" s="105">
        <f t="shared" si="394"/>
        <v>209.40111111111119</v>
      </c>
      <c r="AG2090" s="105">
        <f t="shared" si="395"/>
        <v>553.59888888888884</v>
      </c>
    </row>
    <row r="2091" spans="1:33" s="88" customFormat="1" x14ac:dyDescent="0.35">
      <c r="A2091" s="21">
        <v>10141103</v>
      </c>
      <c r="B2091" s="115" t="s">
        <v>1665</v>
      </c>
      <c r="C2091" s="183" t="s">
        <v>710</v>
      </c>
      <c r="D2091" s="61" t="s">
        <v>11914</v>
      </c>
      <c r="E2091" s="114" t="str">
        <f t="shared" si="385"/>
        <v>TRANSFORMADOR MARCA:ITB LICHINGA PTS1018</v>
      </c>
      <c r="F2091" s="21"/>
      <c r="G2091" s="178" t="s">
        <v>158</v>
      </c>
      <c r="H2091" s="178" t="s">
        <v>158</v>
      </c>
      <c r="I2091" s="203" t="s">
        <v>11825</v>
      </c>
      <c r="J2091" s="21"/>
      <c r="K2091" s="204" t="s">
        <v>11913</v>
      </c>
      <c r="L2091" s="124" t="s">
        <v>11912</v>
      </c>
      <c r="M2091" s="203">
        <v>315</v>
      </c>
      <c r="N2091" s="161" t="s">
        <v>619</v>
      </c>
      <c r="O2091" s="21" t="s">
        <v>362</v>
      </c>
      <c r="P2091" s="57">
        <v>3</v>
      </c>
      <c r="Q2091" s="21">
        <v>2005</v>
      </c>
      <c r="R2091" s="21" t="s">
        <v>1109</v>
      </c>
      <c r="S2091" s="21">
        <v>782607</v>
      </c>
      <c r="T2091" s="116">
        <v>840</v>
      </c>
      <c r="U2091" s="111">
        <v>45</v>
      </c>
      <c r="V2091" s="113">
        <f t="shared" si="386"/>
        <v>627.19999999999993</v>
      </c>
      <c r="W2091" s="113">
        <f t="shared" si="387"/>
        <v>212.80000000000007</v>
      </c>
      <c r="X2091" s="112">
        <f t="shared" si="388"/>
        <v>212800.00000000006</v>
      </c>
      <c r="Y2091" s="111"/>
      <c r="Z2091" s="110">
        <f t="shared" si="396"/>
        <v>33</v>
      </c>
      <c r="AA2091" s="109">
        <f t="shared" si="389"/>
        <v>42</v>
      </c>
      <c r="AB2091" s="109">
        <f t="shared" si="390"/>
        <v>42000</v>
      </c>
      <c r="AC2091" s="108">
        <f t="shared" si="391"/>
        <v>798</v>
      </c>
      <c r="AD2091" s="107">
        <f t="shared" si="392"/>
        <v>2.2222222222222223E-2</v>
      </c>
      <c r="AE2091" s="106">
        <f t="shared" si="393"/>
        <v>17.733333333333334</v>
      </c>
      <c r="AF2091" s="105">
        <f t="shared" si="394"/>
        <v>230.53333333333342</v>
      </c>
      <c r="AG2091" s="105">
        <f t="shared" si="395"/>
        <v>609.46666666666658</v>
      </c>
    </row>
    <row r="2092" spans="1:33" s="88" customFormat="1" x14ac:dyDescent="0.35">
      <c r="A2092" s="21">
        <v>10141103</v>
      </c>
      <c r="B2092" s="115" t="s">
        <v>1665</v>
      </c>
      <c r="C2092" s="183" t="s">
        <v>710</v>
      </c>
      <c r="D2092" s="61" t="s">
        <v>11911</v>
      </c>
      <c r="E2092" s="114" t="str">
        <f t="shared" si="385"/>
        <v>TRANSFORMADOR MARCA:EFACEC LICHINGA PTS1019</v>
      </c>
      <c r="F2092" s="21"/>
      <c r="G2092" s="178" t="s">
        <v>158</v>
      </c>
      <c r="H2092" s="178" t="s">
        <v>158</v>
      </c>
      <c r="I2092" s="215" t="s">
        <v>6465</v>
      </c>
      <c r="J2092" s="21"/>
      <c r="K2092" s="124" t="s">
        <v>11910</v>
      </c>
      <c r="L2092" s="124" t="s">
        <v>11909</v>
      </c>
      <c r="M2092" s="215">
        <v>200</v>
      </c>
      <c r="N2092" s="161" t="s">
        <v>19</v>
      </c>
      <c r="O2092" s="21" t="s">
        <v>362</v>
      </c>
      <c r="P2092" s="57">
        <v>3</v>
      </c>
      <c r="Q2092" s="21">
        <v>2005</v>
      </c>
      <c r="R2092" s="58" t="s">
        <v>27</v>
      </c>
      <c r="S2092" s="21" t="s">
        <v>11908</v>
      </c>
      <c r="T2092" s="116">
        <v>991</v>
      </c>
      <c r="U2092" s="111">
        <v>45</v>
      </c>
      <c r="V2092" s="113">
        <f t="shared" si="386"/>
        <v>739.9466666666666</v>
      </c>
      <c r="W2092" s="113">
        <f t="shared" si="387"/>
        <v>251.0533333333334</v>
      </c>
      <c r="X2092" s="112">
        <f t="shared" si="388"/>
        <v>251053.3333333334</v>
      </c>
      <c r="Y2092" s="111"/>
      <c r="Z2092" s="110">
        <f t="shared" si="396"/>
        <v>33</v>
      </c>
      <c r="AA2092" s="109">
        <f t="shared" si="389"/>
        <v>49.550000000000004</v>
      </c>
      <c r="AB2092" s="109">
        <f t="shared" si="390"/>
        <v>49550.000000000007</v>
      </c>
      <c r="AC2092" s="108">
        <f t="shared" si="391"/>
        <v>941.45</v>
      </c>
      <c r="AD2092" s="107">
        <f t="shared" si="392"/>
        <v>2.2222222222222223E-2</v>
      </c>
      <c r="AE2092" s="106">
        <f t="shared" si="393"/>
        <v>20.921111111111113</v>
      </c>
      <c r="AF2092" s="105">
        <f t="shared" si="394"/>
        <v>271.97444444444449</v>
      </c>
      <c r="AG2092" s="105">
        <f t="shared" si="395"/>
        <v>719.02555555555546</v>
      </c>
    </row>
    <row r="2093" spans="1:33" s="88" customFormat="1" x14ac:dyDescent="0.35">
      <c r="A2093" s="21">
        <v>10141103</v>
      </c>
      <c r="B2093" s="115" t="s">
        <v>1665</v>
      </c>
      <c r="C2093" s="183" t="s">
        <v>710</v>
      </c>
      <c r="D2093" s="61" t="s">
        <v>11907</v>
      </c>
      <c r="E2093" s="114" t="str">
        <f t="shared" si="385"/>
        <v>TRANSFORMADOR MARCA:ITB LICHINGA PTS1021</v>
      </c>
      <c r="F2093" s="21"/>
      <c r="G2093" s="178" t="s">
        <v>158</v>
      </c>
      <c r="H2093" s="178" t="s">
        <v>158</v>
      </c>
      <c r="I2093" s="215" t="s">
        <v>6449</v>
      </c>
      <c r="J2093" s="21"/>
      <c r="K2093" s="161" t="s">
        <v>11906</v>
      </c>
      <c r="L2093" s="124" t="s">
        <v>11905</v>
      </c>
      <c r="M2093" s="200">
        <v>250</v>
      </c>
      <c r="N2093" s="161" t="s">
        <v>619</v>
      </c>
      <c r="O2093" s="21" t="s">
        <v>362</v>
      </c>
      <c r="P2093" s="57">
        <v>3</v>
      </c>
      <c r="Q2093" s="21">
        <v>2005</v>
      </c>
      <c r="R2093" s="61" t="s">
        <v>1109</v>
      </c>
      <c r="S2093" s="61">
        <v>774622</v>
      </c>
      <c r="T2093" s="116">
        <v>840</v>
      </c>
      <c r="U2093" s="111">
        <v>45</v>
      </c>
      <c r="V2093" s="113">
        <f t="shared" si="386"/>
        <v>627.19999999999993</v>
      </c>
      <c r="W2093" s="113">
        <f t="shared" si="387"/>
        <v>212.80000000000007</v>
      </c>
      <c r="X2093" s="112">
        <f t="shared" si="388"/>
        <v>212800.00000000006</v>
      </c>
      <c r="Y2093" s="111"/>
      <c r="Z2093" s="110">
        <f t="shared" si="396"/>
        <v>33</v>
      </c>
      <c r="AA2093" s="109">
        <f t="shared" si="389"/>
        <v>42</v>
      </c>
      <c r="AB2093" s="109">
        <f t="shared" si="390"/>
        <v>42000</v>
      </c>
      <c r="AC2093" s="108">
        <f t="shared" si="391"/>
        <v>798</v>
      </c>
      <c r="AD2093" s="107">
        <f t="shared" si="392"/>
        <v>2.2222222222222223E-2</v>
      </c>
      <c r="AE2093" s="106">
        <f t="shared" si="393"/>
        <v>17.733333333333334</v>
      </c>
      <c r="AF2093" s="105">
        <f t="shared" si="394"/>
        <v>230.53333333333342</v>
      </c>
      <c r="AG2093" s="105">
        <f t="shared" si="395"/>
        <v>609.46666666666658</v>
      </c>
    </row>
    <row r="2094" spans="1:33" s="88" customFormat="1" x14ac:dyDescent="0.35">
      <c r="A2094" s="21">
        <v>10141103</v>
      </c>
      <c r="B2094" s="115" t="s">
        <v>1665</v>
      </c>
      <c r="C2094" s="183" t="s">
        <v>710</v>
      </c>
      <c r="D2094" s="61" t="s">
        <v>11904</v>
      </c>
      <c r="E2094" s="114" t="str">
        <f t="shared" si="385"/>
        <v>TRANSFORMADOR MARCA:EFACEC LICHINGA PTS1024</v>
      </c>
      <c r="F2094" s="22"/>
      <c r="G2094" s="178" t="s">
        <v>158</v>
      </c>
      <c r="H2094" s="178" t="s">
        <v>158</v>
      </c>
      <c r="I2094" s="215" t="s">
        <v>11903</v>
      </c>
      <c r="J2094" s="21"/>
      <c r="K2094" s="161" t="s">
        <v>11902</v>
      </c>
      <c r="L2094" s="124" t="s">
        <v>11901</v>
      </c>
      <c r="M2094" s="200">
        <v>200</v>
      </c>
      <c r="N2094" s="161" t="s">
        <v>619</v>
      </c>
      <c r="O2094" s="21" t="s">
        <v>362</v>
      </c>
      <c r="P2094" s="57">
        <v>3</v>
      </c>
      <c r="Q2094" s="21">
        <v>2005</v>
      </c>
      <c r="R2094" s="21" t="s">
        <v>27</v>
      </c>
      <c r="S2094" s="21" t="s">
        <v>11900</v>
      </c>
      <c r="T2094" s="116">
        <v>572</v>
      </c>
      <c r="U2094" s="111">
        <v>45</v>
      </c>
      <c r="V2094" s="113">
        <f t="shared" si="386"/>
        <v>427.09333333333331</v>
      </c>
      <c r="W2094" s="113">
        <f t="shared" si="387"/>
        <v>144.90666666666669</v>
      </c>
      <c r="X2094" s="112">
        <f t="shared" si="388"/>
        <v>144906.66666666669</v>
      </c>
      <c r="Y2094" s="111"/>
      <c r="Z2094" s="110">
        <f t="shared" si="396"/>
        <v>33</v>
      </c>
      <c r="AA2094" s="109">
        <f t="shared" si="389"/>
        <v>28.6</v>
      </c>
      <c r="AB2094" s="109">
        <f t="shared" si="390"/>
        <v>28600</v>
      </c>
      <c r="AC2094" s="108">
        <f t="shared" si="391"/>
        <v>543.4</v>
      </c>
      <c r="AD2094" s="107">
        <f t="shared" si="392"/>
        <v>2.2222222222222223E-2</v>
      </c>
      <c r="AE2094" s="106">
        <f t="shared" si="393"/>
        <v>12.075555555555555</v>
      </c>
      <c r="AF2094" s="105">
        <f t="shared" si="394"/>
        <v>156.98222222222225</v>
      </c>
      <c r="AG2094" s="105">
        <f t="shared" si="395"/>
        <v>415.01777777777772</v>
      </c>
    </row>
    <row r="2095" spans="1:33" s="88" customFormat="1" x14ac:dyDescent="0.35">
      <c r="A2095" s="21">
        <v>10141103</v>
      </c>
      <c r="B2095" s="115" t="s">
        <v>1665</v>
      </c>
      <c r="C2095" s="183" t="s">
        <v>710</v>
      </c>
      <c r="D2095" s="61" t="s">
        <v>11899</v>
      </c>
      <c r="E2095" s="114" t="str">
        <f t="shared" si="385"/>
        <v>TRANSFORMADOR MARCA:TDT LICHINGA PTS1041</v>
      </c>
      <c r="F2095" s="21"/>
      <c r="G2095" s="178" t="s">
        <v>158</v>
      </c>
      <c r="H2095" s="178" t="s">
        <v>158</v>
      </c>
      <c r="I2095" s="215" t="s">
        <v>6449</v>
      </c>
      <c r="J2095" s="49"/>
      <c r="K2095" s="157" t="s">
        <v>11898</v>
      </c>
      <c r="L2095" s="157" t="s">
        <v>11897</v>
      </c>
      <c r="M2095" s="199">
        <v>250</v>
      </c>
      <c r="N2095" s="161" t="s">
        <v>19</v>
      </c>
      <c r="O2095" s="21" t="s">
        <v>362</v>
      </c>
      <c r="P2095" s="57">
        <v>3</v>
      </c>
      <c r="Q2095" s="21">
        <v>2005</v>
      </c>
      <c r="R2095" s="58" t="s">
        <v>5485</v>
      </c>
      <c r="S2095" s="21">
        <v>920826</v>
      </c>
      <c r="T2095" s="24">
        <v>991</v>
      </c>
      <c r="U2095" s="111">
        <v>45</v>
      </c>
      <c r="V2095" s="113">
        <f t="shared" si="386"/>
        <v>739.9466666666666</v>
      </c>
      <c r="W2095" s="113">
        <f t="shared" si="387"/>
        <v>251.0533333333334</v>
      </c>
      <c r="X2095" s="112">
        <f t="shared" si="388"/>
        <v>251053.3333333334</v>
      </c>
      <c r="Y2095" s="111"/>
      <c r="Z2095" s="110">
        <f t="shared" si="396"/>
        <v>33</v>
      </c>
      <c r="AA2095" s="109">
        <f t="shared" si="389"/>
        <v>49.550000000000004</v>
      </c>
      <c r="AB2095" s="109">
        <f t="shared" si="390"/>
        <v>49550.000000000007</v>
      </c>
      <c r="AC2095" s="108">
        <f t="shared" si="391"/>
        <v>941.45</v>
      </c>
      <c r="AD2095" s="107">
        <f t="shared" si="392"/>
        <v>2.2222222222222223E-2</v>
      </c>
      <c r="AE2095" s="106">
        <f t="shared" si="393"/>
        <v>20.921111111111113</v>
      </c>
      <c r="AF2095" s="105">
        <f t="shared" si="394"/>
        <v>271.97444444444449</v>
      </c>
      <c r="AG2095" s="105">
        <f t="shared" si="395"/>
        <v>719.02555555555546</v>
      </c>
    </row>
    <row r="2096" spans="1:33" s="88" customFormat="1" x14ac:dyDescent="0.35">
      <c r="A2096" s="21">
        <v>10141103</v>
      </c>
      <c r="B2096" s="115" t="s">
        <v>1665</v>
      </c>
      <c r="C2096" s="183" t="s">
        <v>710</v>
      </c>
      <c r="D2096" s="61" t="s">
        <v>11896</v>
      </c>
      <c r="E2096" s="114" t="str">
        <f t="shared" si="385"/>
        <v>TRANSFORMADOR MARCA:ITB LICHINGA PTS1042</v>
      </c>
      <c r="F2096" s="21"/>
      <c r="G2096" s="178" t="s">
        <v>158</v>
      </c>
      <c r="H2096" s="178" t="s">
        <v>158</v>
      </c>
      <c r="I2096" s="215" t="s">
        <v>11825</v>
      </c>
      <c r="J2096" s="21"/>
      <c r="K2096" s="124" t="s">
        <v>11895</v>
      </c>
      <c r="L2096" s="124" t="s">
        <v>11894</v>
      </c>
      <c r="M2096" s="199">
        <v>315</v>
      </c>
      <c r="N2096" s="161" t="s">
        <v>19</v>
      </c>
      <c r="O2096" s="21" t="s">
        <v>362</v>
      </c>
      <c r="P2096" s="57">
        <v>3</v>
      </c>
      <c r="Q2096" s="21">
        <v>2005</v>
      </c>
      <c r="R2096" s="21" t="s">
        <v>1109</v>
      </c>
      <c r="S2096" s="21">
        <v>782611</v>
      </c>
      <c r="T2096" s="24">
        <v>1039</v>
      </c>
      <c r="U2096" s="111">
        <v>45</v>
      </c>
      <c r="V2096" s="113">
        <f t="shared" si="386"/>
        <v>775.78666666666663</v>
      </c>
      <c r="W2096" s="113">
        <f t="shared" si="387"/>
        <v>263.21333333333337</v>
      </c>
      <c r="X2096" s="112">
        <f t="shared" si="388"/>
        <v>263213.33333333337</v>
      </c>
      <c r="Y2096" s="111"/>
      <c r="Z2096" s="110">
        <f t="shared" si="396"/>
        <v>33</v>
      </c>
      <c r="AA2096" s="109">
        <f t="shared" si="389"/>
        <v>51.95</v>
      </c>
      <c r="AB2096" s="109">
        <f t="shared" si="390"/>
        <v>51950</v>
      </c>
      <c r="AC2096" s="108">
        <f t="shared" si="391"/>
        <v>987.05</v>
      </c>
      <c r="AD2096" s="107">
        <f t="shared" si="392"/>
        <v>2.2222222222222223E-2</v>
      </c>
      <c r="AE2096" s="106">
        <f t="shared" si="393"/>
        <v>21.934444444444445</v>
      </c>
      <c r="AF2096" s="105">
        <f t="shared" si="394"/>
        <v>285.14777777777783</v>
      </c>
      <c r="AG2096" s="105">
        <f t="shared" si="395"/>
        <v>753.85222222222217</v>
      </c>
    </row>
    <row r="2097" spans="1:33" s="88" customFormat="1" x14ac:dyDescent="0.35">
      <c r="A2097" s="21">
        <v>10141103</v>
      </c>
      <c r="B2097" s="115" t="s">
        <v>1665</v>
      </c>
      <c r="C2097" s="183" t="s">
        <v>710</v>
      </c>
      <c r="D2097" s="61" t="s">
        <v>11893</v>
      </c>
      <c r="E2097" s="114" t="str">
        <f t="shared" si="385"/>
        <v>TRANSFORMADOR MARCA:Trasf. De Moc LICHINGA PTS1043</v>
      </c>
      <c r="F2097" s="21"/>
      <c r="G2097" s="178" t="s">
        <v>158</v>
      </c>
      <c r="H2097" s="178" t="s">
        <v>158</v>
      </c>
      <c r="I2097" s="61" t="s">
        <v>6457</v>
      </c>
      <c r="J2097" s="21"/>
      <c r="K2097" s="161" t="s">
        <v>11892</v>
      </c>
      <c r="L2097" s="124" t="s">
        <v>11891</v>
      </c>
      <c r="M2097" s="201">
        <v>200</v>
      </c>
      <c r="N2097" s="161" t="s">
        <v>19</v>
      </c>
      <c r="O2097" s="21" t="s">
        <v>362</v>
      </c>
      <c r="P2097" s="57">
        <v>3</v>
      </c>
      <c r="Q2097" s="21">
        <v>2005</v>
      </c>
      <c r="R2097" s="58" t="s">
        <v>5458</v>
      </c>
      <c r="S2097" s="21">
        <v>920929</v>
      </c>
      <c r="T2097" s="24">
        <v>991</v>
      </c>
      <c r="U2097" s="111">
        <v>45</v>
      </c>
      <c r="V2097" s="113">
        <f t="shared" si="386"/>
        <v>739.9466666666666</v>
      </c>
      <c r="W2097" s="113">
        <f t="shared" si="387"/>
        <v>251.0533333333334</v>
      </c>
      <c r="X2097" s="112">
        <f t="shared" si="388"/>
        <v>251053.3333333334</v>
      </c>
      <c r="Y2097" s="111"/>
      <c r="Z2097" s="110">
        <f t="shared" si="396"/>
        <v>33</v>
      </c>
      <c r="AA2097" s="109">
        <f t="shared" si="389"/>
        <v>49.550000000000004</v>
      </c>
      <c r="AB2097" s="109">
        <f t="shared" si="390"/>
        <v>49550.000000000007</v>
      </c>
      <c r="AC2097" s="108">
        <f t="shared" si="391"/>
        <v>941.45</v>
      </c>
      <c r="AD2097" s="107">
        <f t="shared" si="392"/>
        <v>2.2222222222222223E-2</v>
      </c>
      <c r="AE2097" s="106">
        <f t="shared" si="393"/>
        <v>20.921111111111113</v>
      </c>
      <c r="AF2097" s="105">
        <f t="shared" si="394"/>
        <v>271.97444444444449</v>
      </c>
      <c r="AG2097" s="105">
        <f t="shared" si="395"/>
        <v>719.02555555555546</v>
      </c>
    </row>
    <row r="2098" spans="1:33" s="88" customFormat="1" x14ac:dyDescent="0.35">
      <c r="A2098" s="21">
        <v>10141103</v>
      </c>
      <c r="B2098" s="115" t="s">
        <v>1665</v>
      </c>
      <c r="C2098" s="183" t="s">
        <v>710</v>
      </c>
      <c r="D2098" s="61" t="s">
        <v>11890</v>
      </c>
      <c r="E2098" s="114" t="str">
        <f t="shared" si="385"/>
        <v>TRANSFORMADOR MARCA:ITB LICHINGA PTS1044</v>
      </c>
      <c r="F2098" s="21"/>
      <c r="G2098" s="178" t="s">
        <v>158</v>
      </c>
      <c r="H2098" s="178" t="s">
        <v>158</v>
      </c>
      <c r="I2098" s="61" t="s">
        <v>6457</v>
      </c>
      <c r="J2098" s="21"/>
      <c r="K2098" s="161" t="s">
        <v>11889</v>
      </c>
      <c r="L2098" s="124" t="s">
        <v>11888</v>
      </c>
      <c r="M2098" s="201">
        <v>315</v>
      </c>
      <c r="N2098" s="161" t="s">
        <v>19</v>
      </c>
      <c r="O2098" s="21" t="s">
        <v>362</v>
      </c>
      <c r="P2098" s="57">
        <v>3</v>
      </c>
      <c r="Q2098" s="21">
        <v>2005</v>
      </c>
      <c r="R2098" s="21" t="s">
        <v>1109</v>
      </c>
      <c r="S2098" s="21">
        <v>782602</v>
      </c>
      <c r="T2098" s="24">
        <v>1039</v>
      </c>
      <c r="U2098" s="111">
        <v>45</v>
      </c>
      <c r="V2098" s="113">
        <f t="shared" si="386"/>
        <v>775.78666666666663</v>
      </c>
      <c r="W2098" s="113">
        <f t="shared" si="387"/>
        <v>263.21333333333337</v>
      </c>
      <c r="X2098" s="112">
        <f t="shared" si="388"/>
        <v>263213.33333333337</v>
      </c>
      <c r="Y2098" s="111"/>
      <c r="Z2098" s="110">
        <f t="shared" si="396"/>
        <v>33</v>
      </c>
      <c r="AA2098" s="109">
        <f t="shared" si="389"/>
        <v>51.95</v>
      </c>
      <c r="AB2098" s="109">
        <f t="shared" si="390"/>
        <v>51950</v>
      </c>
      <c r="AC2098" s="108">
        <f t="shared" si="391"/>
        <v>987.05</v>
      </c>
      <c r="AD2098" s="107">
        <f t="shared" si="392"/>
        <v>2.2222222222222223E-2</v>
      </c>
      <c r="AE2098" s="106">
        <f t="shared" si="393"/>
        <v>21.934444444444445</v>
      </c>
      <c r="AF2098" s="105">
        <f t="shared" si="394"/>
        <v>285.14777777777783</v>
      </c>
      <c r="AG2098" s="105">
        <f t="shared" si="395"/>
        <v>753.85222222222217</v>
      </c>
    </row>
    <row r="2099" spans="1:33" s="88" customFormat="1" x14ac:dyDescent="0.35">
      <c r="A2099" s="21">
        <v>10141103</v>
      </c>
      <c r="B2099" s="115" t="s">
        <v>1665</v>
      </c>
      <c r="C2099" s="183" t="s">
        <v>710</v>
      </c>
      <c r="D2099" s="61" t="s">
        <v>11887</v>
      </c>
      <c r="E2099" s="114" t="str">
        <f t="shared" si="385"/>
        <v>TRANSFORMADOR MARCA:ITB LICHINGA PTS1045</v>
      </c>
      <c r="F2099" s="21"/>
      <c r="G2099" s="178" t="s">
        <v>158</v>
      </c>
      <c r="H2099" s="178" t="s">
        <v>158</v>
      </c>
      <c r="I2099" s="215" t="s">
        <v>11886</v>
      </c>
      <c r="J2099" s="21"/>
      <c r="K2099" s="124" t="s">
        <v>11885</v>
      </c>
      <c r="L2099" s="124" t="s">
        <v>11884</v>
      </c>
      <c r="M2099" s="199">
        <v>200</v>
      </c>
      <c r="N2099" s="161" t="s">
        <v>19</v>
      </c>
      <c r="O2099" s="21" t="s">
        <v>362</v>
      </c>
      <c r="P2099" s="57">
        <v>3</v>
      </c>
      <c r="Q2099" s="21">
        <v>2005</v>
      </c>
      <c r="R2099" s="21" t="s">
        <v>1109</v>
      </c>
      <c r="S2099" s="21">
        <v>605879</v>
      </c>
      <c r="T2099" s="24">
        <v>991</v>
      </c>
      <c r="U2099" s="111">
        <v>45</v>
      </c>
      <c r="V2099" s="113">
        <f t="shared" si="386"/>
        <v>739.9466666666666</v>
      </c>
      <c r="W2099" s="113">
        <f t="shared" si="387"/>
        <v>251.0533333333334</v>
      </c>
      <c r="X2099" s="112">
        <f t="shared" si="388"/>
        <v>251053.3333333334</v>
      </c>
      <c r="Y2099" s="111"/>
      <c r="Z2099" s="110">
        <f t="shared" si="396"/>
        <v>33</v>
      </c>
      <c r="AA2099" s="109">
        <f t="shared" si="389"/>
        <v>49.550000000000004</v>
      </c>
      <c r="AB2099" s="109">
        <f t="shared" si="390"/>
        <v>49550.000000000007</v>
      </c>
      <c r="AC2099" s="108">
        <f t="shared" si="391"/>
        <v>941.45</v>
      </c>
      <c r="AD2099" s="107">
        <f t="shared" si="392"/>
        <v>2.2222222222222223E-2</v>
      </c>
      <c r="AE2099" s="106">
        <f t="shared" si="393"/>
        <v>20.921111111111113</v>
      </c>
      <c r="AF2099" s="105">
        <f t="shared" si="394"/>
        <v>271.97444444444449</v>
      </c>
      <c r="AG2099" s="105">
        <f t="shared" si="395"/>
        <v>719.02555555555546</v>
      </c>
    </row>
    <row r="2100" spans="1:33" s="88" customFormat="1" x14ac:dyDescent="0.35">
      <c r="A2100" s="21">
        <v>10141103</v>
      </c>
      <c r="B2100" s="115" t="s">
        <v>1665</v>
      </c>
      <c r="C2100" s="183" t="s">
        <v>710</v>
      </c>
      <c r="D2100" s="61" t="s">
        <v>11883</v>
      </c>
      <c r="E2100" s="114" t="str">
        <f t="shared" si="385"/>
        <v>TRANSFORMADOR MARCA:MARSONS LICHINGA PTS1056</v>
      </c>
      <c r="F2100" s="21"/>
      <c r="G2100" s="178" t="s">
        <v>158</v>
      </c>
      <c r="H2100" s="178" t="s">
        <v>158</v>
      </c>
      <c r="I2100" s="201" t="s">
        <v>11882</v>
      </c>
      <c r="J2100" s="21"/>
      <c r="K2100" s="161" t="s">
        <v>11881</v>
      </c>
      <c r="L2100" s="124" t="s">
        <v>11880</v>
      </c>
      <c r="M2100" s="200">
        <v>50</v>
      </c>
      <c r="N2100" s="161" t="s">
        <v>19</v>
      </c>
      <c r="O2100" s="21" t="s">
        <v>362</v>
      </c>
      <c r="P2100" s="57">
        <v>3</v>
      </c>
      <c r="Q2100" s="21">
        <v>2005</v>
      </c>
      <c r="R2100" s="61" t="s">
        <v>5519</v>
      </c>
      <c r="S2100" s="61">
        <v>80915</v>
      </c>
      <c r="T2100" s="24">
        <v>643</v>
      </c>
      <c r="U2100" s="111">
        <v>45</v>
      </c>
      <c r="V2100" s="113">
        <f t="shared" si="386"/>
        <v>480.10666666666663</v>
      </c>
      <c r="W2100" s="113">
        <f t="shared" si="387"/>
        <v>162.89333333333337</v>
      </c>
      <c r="X2100" s="112">
        <f t="shared" si="388"/>
        <v>162893.33333333337</v>
      </c>
      <c r="Y2100" s="111"/>
      <c r="Z2100" s="110">
        <f t="shared" si="396"/>
        <v>33</v>
      </c>
      <c r="AA2100" s="109">
        <f t="shared" si="389"/>
        <v>32.15</v>
      </c>
      <c r="AB2100" s="109">
        <f t="shared" si="390"/>
        <v>32150</v>
      </c>
      <c r="AC2100" s="108">
        <f t="shared" si="391"/>
        <v>610.85</v>
      </c>
      <c r="AD2100" s="107">
        <f t="shared" si="392"/>
        <v>2.2222222222222223E-2</v>
      </c>
      <c r="AE2100" s="106">
        <f t="shared" si="393"/>
        <v>13.574444444444445</v>
      </c>
      <c r="AF2100" s="105">
        <f t="shared" si="394"/>
        <v>176.46777777777783</v>
      </c>
      <c r="AG2100" s="105">
        <f t="shared" si="395"/>
        <v>466.53222222222217</v>
      </c>
    </row>
    <row r="2101" spans="1:33" s="88" customFormat="1" x14ac:dyDescent="0.35">
      <c r="A2101" s="21">
        <v>10141103</v>
      </c>
      <c r="B2101" s="115" t="s">
        <v>1665</v>
      </c>
      <c r="C2101" s="183" t="s">
        <v>710</v>
      </c>
      <c r="D2101" s="61" t="s">
        <v>11879</v>
      </c>
      <c r="E2101" s="114" t="str">
        <f t="shared" si="385"/>
        <v>TRANSFORMADOR MARCA:MARSONS LICHINGA PTS1057</v>
      </c>
      <c r="F2101" s="21"/>
      <c r="G2101" s="178" t="s">
        <v>158</v>
      </c>
      <c r="H2101" s="178" t="s">
        <v>158</v>
      </c>
      <c r="I2101" s="201" t="s">
        <v>11878</v>
      </c>
      <c r="J2101" s="21"/>
      <c r="K2101" s="161" t="s">
        <v>11877</v>
      </c>
      <c r="L2101" s="124" t="s">
        <v>11876</v>
      </c>
      <c r="M2101" s="200">
        <v>50</v>
      </c>
      <c r="N2101" s="161" t="s">
        <v>19</v>
      </c>
      <c r="O2101" s="21" t="s">
        <v>362</v>
      </c>
      <c r="P2101" s="57">
        <v>3</v>
      </c>
      <c r="Q2101" s="21">
        <v>2005</v>
      </c>
      <c r="R2101" s="21" t="s">
        <v>5519</v>
      </c>
      <c r="S2101" s="21">
        <v>80898</v>
      </c>
      <c r="T2101" s="116">
        <v>643</v>
      </c>
      <c r="U2101" s="111">
        <v>45</v>
      </c>
      <c r="V2101" s="113">
        <f t="shared" si="386"/>
        <v>480.10666666666663</v>
      </c>
      <c r="W2101" s="113">
        <f t="shared" si="387"/>
        <v>162.89333333333337</v>
      </c>
      <c r="X2101" s="112">
        <f t="shared" si="388"/>
        <v>162893.33333333337</v>
      </c>
      <c r="Y2101" s="111"/>
      <c r="Z2101" s="110">
        <f t="shared" si="396"/>
        <v>33</v>
      </c>
      <c r="AA2101" s="109">
        <f t="shared" si="389"/>
        <v>32.15</v>
      </c>
      <c r="AB2101" s="109">
        <f t="shared" si="390"/>
        <v>32150</v>
      </c>
      <c r="AC2101" s="108">
        <f t="shared" si="391"/>
        <v>610.85</v>
      </c>
      <c r="AD2101" s="107">
        <f t="shared" si="392"/>
        <v>2.2222222222222223E-2</v>
      </c>
      <c r="AE2101" s="106">
        <f t="shared" si="393"/>
        <v>13.574444444444445</v>
      </c>
      <c r="AF2101" s="105">
        <f t="shared" si="394"/>
        <v>176.46777777777783</v>
      </c>
      <c r="AG2101" s="105">
        <f t="shared" si="395"/>
        <v>466.53222222222217</v>
      </c>
    </row>
    <row r="2102" spans="1:33" s="88" customFormat="1" x14ac:dyDescent="0.35">
      <c r="A2102" s="21">
        <v>10141103</v>
      </c>
      <c r="B2102" s="115" t="s">
        <v>1665</v>
      </c>
      <c r="C2102" s="183" t="s">
        <v>710</v>
      </c>
      <c r="D2102" s="61" t="s">
        <v>11875</v>
      </c>
      <c r="E2102" s="114" t="str">
        <f t="shared" si="385"/>
        <v>TRANSFORMADOR MARCA:Trasf. De Moc LICHINGA PTS1058</v>
      </c>
      <c r="F2102" s="21"/>
      <c r="G2102" s="178" t="s">
        <v>158</v>
      </c>
      <c r="H2102" s="178" t="s">
        <v>158</v>
      </c>
      <c r="I2102" s="201" t="s">
        <v>11874</v>
      </c>
      <c r="J2102" s="21"/>
      <c r="K2102" s="178" t="s">
        <v>11873</v>
      </c>
      <c r="L2102" s="124" t="s">
        <v>11872</v>
      </c>
      <c r="M2102" s="200">
        <v>200</v>
      </c>
      <c r="N2102" s="161" t="s">
        <v>19</v>
      </c>
      <c r="O2102" s="21" t="s">
        <v>362</v>
      </c>
      <c r="P2102" s="57">
        <v>3</v>
      </c>
      <c r="Q2102" s="21">
        <v>2005</v>
      </c>
      <c r="R2102" s="58" t="s">
        <v>5458</v>
      </c>
      <c r="S2102" s="21">
        <v>805449</v>
      </c>
      <c r="T2102" s="116">
        <v>991</v>
      </c>
      <c r="U2102" s="111">
        <v>45</v>
      </c>
      <c r="V2102" s="113">
        <f t="shared" si="386"/>
        <v>739.9466666666666</v>
      </c>
      <c r="W2102" s="113">
        <f t="shared" si="387"/>
        <v>251.0533333333334</v>
      </c>
      <c r="X2102" s="112">
        <f t="shared" si="388"/>
        <v>251053.3333333334</v>
      </c>
      <c r="Y2102" s="111"/>
      <c r="Z2102" s="110">
        <f t="shared" si="396"/>
        <v>33</v>
      </c>
      <c r="AA2102" s="109">
        <f t="shared" si="389"/>
        <v>49.550000000000004</v>
      </c>
      <c r="AB2102" s="109">
        <f t="shared" si="390"/>
        <v>49550.000000000007</v>
      </c>
      <c r="AC2102" s="108">
        <f t="shared" si="391"/>
        <v>941.45</v>
      </c>
      <c r="AD2102" s="107">
        <f t="shared" si="392"/>
        <v>2.2222222222222223E-2</v>
      </c>
      <c r="AE2102" s="106">
        <f t="shared" si="393"/>
        <v>20.921111111111113</v>
      </c>
      <c r="AF2102" s="105">
        <f t="shared" si="394"/>
        <v>271.97444444444449</v>
      </c>
      <c r="AG2102" s="105">
        <f t="shared" si="395"/>
        <v>719.02555555555546</v>
      </c>
    </row>
    <row r="2103" spans="1:33" s="88" customFormat="1" x14ac:dyDescent="0.35">
      <c r="A2103" s="21">
        <v>10141103</v>
      </c>
      <c r="B2103" s="115" t="s">
        <v>1665</v>
      </c>
      <c r="C2103" s="183" t="s">
        <v>710</v>
      </c>
      <c r="D2103" s="61" t="s">
        <v>11871</v>
      </c>
      <c r="E2103" s="114" t="str">
        <f t="shared" si="385"/>
        <v>TRANSFORMADOR MARCA:BTA LICHINGA PTS1059</v>
      </c>
      <c r="F2103" s="21"/>
      <c r="G2103" s="178" t="s">
        <v>158</v>
      </c>
      <c r="H2103" s="178" t="s">
        <v>158</v>
      </c>
      <c r="I2103" s="202" t="s">
        <v>11870</v>
      </c>
      <c r="J2103" s="21"/>
      <c r="K2103" s="161" t="s">
        <v>11869</v>
      </c>
      <c r="L2103" s="124" t="s">
        <v>11868</v>
      </c>
      <c r="M2103" s="178">
        <v>100</v>
      </c>
      <c r="N2103" s="161" t="s">
        <v>19</v>
      </c>
      <c r="O2103" s="21" t="s">
        <v>362</v>
      </c>
      <c r="P2103" s="57">
        <v>3</v>
      </c>
      <c r="Q2103" s="21">
        <v>2005</v>
      </c>
      <c r="R2103" s="21" t="s">
        <v>11867</v>
      </c>
      <c r="S2103" s="21">
        <v>219533571</v>
      </c>
      <c r="T2103" s="116">
        <v>763</v>
      </c>
      <c r="U2103" s="111">
        <v>45</v>
      </c>
      <c r="V2103" s="113">
        <f t="shared" si="386"/>
        <v>569.70666666666659</v>
      </c>
      <c r="W2103" s="113">
        <f t="shared" si="387"/>
        <v>193.29333333333341</v>
      </c>
      <c r="X2103" s="112">
        <f t="shared" si="388"/>
        <v>193293.3333333334</v>
      </c>
      <c r="Y2103" s="111"/>
      <c r="Z2103" s="110">
        <f t="shared" si="396"/>
        <v>33</v>
      </c>
      <c r="AA2103" s="109">
        <f t="shared" si="389"/>
        <v>38.15</v>
      </c>
      <c r="AB2103" s="109">
        <f t="shared" si="390"/>
        <v>38150</v>
      </c>
      <c r="AC2103" s="108">
        <f t="shared" si="391"/>
        <v>724.85</v>
      </c>
      <c r="AD2103" s="107">
        <f t="shared" si="392"/>
        <v>2.2222222222222223E-2</v>
      </c>
      <c r="AE2103" s="106">
        <f t="shared" si="393"/>
        <v>16.10777777777778</v>
      </c>
      <c r="AF2103" s="105">
        <f t="shared" si="394"/>
        <v>209.40111111111119</v>
      </c>
      <c r="AG2103" s="105">
        <f t="shared" si="395"/>
        <v>553.59888888888884</v>
      </c>
    </row>
    <row r="2104" spans="1:33" s="88" customFormat="1" x14ac:dyDescent="0.35">
      <c r="A2104" s="21">
        <v>10141103</v>
      </c>
      <c r="B2104" s="115" t="s">
        <v>1665</v>
      </c>
      <c r="C2104" s="183" t="s">
        <v>710</v>
      </c>
      <c r="D2104" s="61" t="s">
        <v>11866</v>
      </c>
      <c r="E2104" s="114" t="str">
        <f t="shared" si="385"/>
        <v>TRANSFORMADOR MARCA:Trasf. De Moc LICHINGA PTS1062</v>
      </c>
      <c r="F2104" s="21"/>
      <c r="G2104" s="178" t="s">
        <v>158</v>
      </c>
      <c r="H2104" s="178" t="s">
        <v>158</v>
      </c>
      <c r="I2104" s="61" t="s">
        <v>6449</v>
      </c>
      <c r="J2104" s="21"/>
      <c r="K2104" s="124" t="s">
        <v>11865</v>
      </c>
      <c r="L2104" s="124" t="s">
        <v>11864</v>
      </c>
      <c r="M2104" s="21">
        <v>200</v>
      </c>
      <c r="N2104" s="161" t="s">
        <v>19</v>
      </c>
      <c r="O2104" s="21" t="s">
        <v>362</v>
      </c>
      <c r="P2104" s="57">
        <v>3</v>
      </c>
      <c r="Q2104" s="21">
        <v>2005</v>
      </c>
      <c r="R2104" s="243" t="s">
        <v>5458</v>
      </c>
      <c r="S2104" s="60">
        <v>220956</v>
      </c>
      <c r="T2104" s="116">
        <v>991</v>
      </c>
      <c r="U2104" s="111">
        <v>45</v>
      </c>
      <c r="V2104" s="113">
        <f t="shared" si="386"/>
        <v>739.9466666666666</v>
      </c>
      <c r="W2104" s="113">
        <f t="shared" si="387"/>
        <v>251.0533333333334</v>
      </c>
      <c r="X2104" s="112">
        <f t="shared" si="388"/>
        <v>251053.3333333334</v>
      </c>
      <c r="Y2104" s="111"/>
      <c r="Z2104" s="110">
        <f t="shared" si="396"/>
        <v>33</v>
      </c>
      <c r="AA2104" s="109">
        <f t="shared" si="389"/>
        <v>49.550000000000004</v>
      </c>
      <c r="AB2104" s="109">
        <f t="shared" si="390"/>
        <v>49550.000000000007</v>
      </c>
      <c r="AC2104" s="108">
        <f t="shared" si="391"/>
        <v>941.45</v>
      </c>
      <c r="AD2104" s="107">
        <f t="shared" si="392"/>
        <v>2.2222222222222223E-2</v>
      </c>
      <c r="AE2104" s="106">
        <f t="shared" si="393"/>
        <v>20.921111111111113</v>
      </c>
      <c r="AF2104" s="105">
        <f t="shared" si="394"/>
        <v>271.97444444444449</v>
      </c>
      <c r="AG2104" s="105">
        <f t="shared" si="395"/>
        <v>719.02555555555546</v>
      </c>
    </row>
    <row r="2105" spans="1:33" s="88" customFormat="1" x14ac:dyDescent="0.35">
      <c r="A2105" s="21">
        <v>10141103</v>
      </c>
      <c r="B2105" s="115" t="s">
        <v>1665</v>
      </c>
      <c r="C2105" s="183" t="s">
        <v>710</v>
      </c>
      <c r="D2105" s="61" t="s">
        <v>11863</v>
      </c>
      <c r="E2105" s="114" t="str">
        <f t="shared" si="385"/>
        <v>TRANSFORMADOR MARCA:Trasf. De Moc LICHINGA PTS1063</v>
      </c>
      <c r="F2105" s="21"/>
      <c r="G2105" s="178" t="s">
        <v>158</v>
      </c>
      <c r="H2105" s="178" t="s">
        <v>158</v>
      </c>
      <c r="I2105" s="61" t="s">
        <v>6520</v>
      </c>
      <c r="J2105" s="21"/>
      <c r="K2105" s="124" t="s">
        <v>11862</v>
      </c>
      <c r="L2105" s="124" t="s">
        <v>11861</v>
      </c>
      <c r="M2105" s="61">
        <v>50</v>
      </c>
      <c r="N2105" s="161" t="s">
        <v>19</v>
      </c>
      <c r="O2105" s="21" t="s">
        <v>362</v>
      </c>
      <c r="P2105" s="57">
        <v>3</v>
      </c>
      <c r="Q2105" s="21">
        <v>2005</v>
      </c>
      <c r="R2105" s="58" t="s">
        <v>5458</v>
      </c>
      <c r="S2105" s="21">
        <v>892475</v>
      </c>
      <c r="T2105" s="116">
        <v>643</v>
      </c>
      <c r="U2105" s="111">
        <v>45</v>
      </c>
      <c r="V2105" s="113">
        <f t="shared" si="386"/>
        <v>480.10666666666663</v>
      </c>
      <c r="W2105" s="113">
        <f t="shared" si="387"/>
        <v>162.89333333333337</v>
      </c>
      <c r="X2105" s="112">
        <f t="shared" si="388"/>
        <v>162893.33333333337</v>
      </c>
      <c r="Y2105" s="111"/>
      <c r="Z2105" s="110">
        <f t="shared" si="396"/>
        <v>33</v>
      </c>
      <c r="AA2105" s="109">
        <f t="shared" si="389"/>
        <v>32.15</v>
      </c>
      <c r="AB2105" s="109">
        <f t="shared" si="390"/>
        <v>32150</v>
      </c>
      <c r="AC2105" s="108">
        <f t="shared" si="391"/>
        <v>610.85</v>
      </c>
      <c r="AD2105" s="107">
        <f t="shared" si="392"/>
        <v>2.2222222222222223E-2</v>
      </c>
      <c r="AE2105" s="106">
        <f t="shared" si="393"/>
        <v>13.574444444444445</v>
      </c>
      <c r="AF2105" s="105">
        <f t="shared" si="394"/>
        <v>176.46777777777783</v>
      </c>
      <c r="AG2105" s="105">
        <f t="shared" si="395"/>
        <v>466.53222222222217</v>
      </c>
    </row>
    <row r="2106" spans="1:33" s="88" customFormat="1" x14ac:dyDescent="0.35">
      <c r="A2106" s="21">
        <v>10141103</v>
      </c>
      <c r="B2106" s="115" t="s">
        <v>1665</v>
      </c>
      <c r="C2106" s="183" t="s">
        <v>710</v>
      </c>
      <c r="D2106" s="61" t="s">
        <v>11860</v>
      </c>
      <c r="E2106" s="114" t="str">
        <f t="shared" si="385"/>
        <v>TRANSFORMADOR MARCA:PME LICHINGA PTS1064</v>
      </c>
      <c r="F2106" s="21"/>
      <c r="G2106" s="178" t="s">
        <v>158</v>
      </c>
      <c r="H2106" s="178" t="s">
        <v>158</v>
      </c>
      <c r="I2106" s="203" t="s">
        <v>10674</v>
      </c>
      <c r="J2106" s="21"/>
      <c r="K2106" s="204" t="s">
        <v>11859</v>
      </c>
      <c r="L2106" s="124" t="s">
        <v>11858</v>
      </c>
      <c r="M2106" s="203">
        <v>200</v>
      </c>
      <c r="N2106" s="161" t="s">
        <v>619</v>
      </c>
      <c r="O2106" s="21" t="s">
        <v>362</v>
      </c>
      <c r="P2106" s="57">
        <v>3</v>
      </c>
      <c r="Q2106" s="21">
        <v>2005</v>
      </c>
      <c r="R2106" s="21" t="s">
        <v>6531</v>
      </c>
      <c r="S2106" s="21">
        <v>1600900</v>
      </c>
      <c r="T2106" s="116">
        <v>572</v>
      </c>
      <c r="U2106" s="111">
        <v>45</v>
      </c>
      <c r="V2106" s="113">
        <f t="shared" si="386"/>
        <v>427.09333333333331</v>
      </c>
      <c r="W2106" s="113">
        <f t="shared" si="387"/>
        <v>144.90666666666669</v>
      </c>
      <c r="X2106" s="112">
        <f t="shared" si="388"/>
        <v>144906.66666666669</v>
      </c>
      <c r="Y2106" s="111"/>
      <c r="Z2106" s="110">
        <f t="shared" si="396"/>
        <v>33</v>
      </c>
      <c r="AA2106" s="109">
        <f t="shared" si="389"/>
        <v>28.6</v>
      </c>
      <c r="AB2106" s="109">
        <f t="shared" si="390"/>
        <v>28600</v>
      </c>
      <c r="AC2106" s="108">
        <f t="shared" si="391"/>
        <v>543.4</v>
      </c>
      <c r="AD2106" s="107">
        <f t="shared" si="392"/>
        <v>2.2222222222222223E-2</v>
      </c>
      <c r="AE2106" s="106">
        <f t="shared" si="393"/>
        <v>12.075555555555555</v>
      </c>
      <c r="AF2106" s="105">
        <f t="shared" si="394"/>
        <v>156.98222222222225</v>
      </c>
      <c r="AG2106" s="105">
        <f t="shared" si="395"/>
        <v>415.01777777777772</v>
      </c>
    </row>
    <row r="2107" spans="1:33" s="88" customFormat="1" x14ac:dyDescent="0.35">
      <c r="A2107" s="21">
        <v>10141103</v>
      </c>
      <c r="B2107" s="115" t="s">
        <v>1665</v>
      </c>
      <c r="C2107" s="183" t="s">
        <v>710</v>
      </c>
      <c r="D2107" s="61" t="s">
        <v>11857</v>
      </c>
      <c r="E2107" s="114" t="str">
        <f t="shared" si="385"/>
        <v>TRANSFORMADOR MARCA:Trasf. De Moc LICHINGA PTS1067</v>
      </c>
      <c r="F2107" s="21"/>
      <c r="G2107" s="178" t="s">
        <v>158</v>
      </c>
      <c r="H2107" s="178" t="s">
        <v>158</v>
      </c>
      <c r="I2107" s="203" t="s">
        <v>10674</v>
      </c>
      <c r="J2107" s="21"/>
      <c r="K2107" s="161" t="s">
        <v>11856</v>
      </c>
      <c r="L2107" s="124" t="s">
        <v>11855</v>
      </c>
      <c r="M2107" s="163">
        <v>200</v>
      </c>
      <c r="N2107" s="161" t="s">
        <v>619</v>
      </c>
      <c r="O2107" s="21" t="s">
        <v>362</v>
      </c>
      <c r="P2107" s="57">
        <v>3</v>
      </c>
      <c r="Q2107" s="21">
        <v>2005</v>
      </c>
      <c r="R2107" s="58" t="s">
        <v>5458</v>
      </c>
      <c r="S2107" s="21">
        <v>1307054</v>
      </c>
      <c r="T2107" s="116">
        <v>572</v>
      </c>
      <c r="U2107" s="111">
        <v>45</v>
      </c>
      <c r="V2107" s="113">
        <f t="shared" si="386"/>
        <v>427.09333333333331</v>
      </c>
      <c r="W2107" s="113">
        <f t="shared" si="387"/>
        <v>144.90666666666669</v>
      </c>
      <c r="X2107" s="112">
        <f t="shared" si="388"/>
        <v>144906.66666666669</v>
      </c>
      <c r="Y2107" s="111"/>
      <c r="Z2107" s="110">
        <f t="shared" si="396"/>
        <v>33</v>
      </c>
      <c r="AA2107" s="109">
        <f t="shared" si="389"/>
        <v>28.6</v>
      </c>
      <c r="AB2107" s="109">
        <f t="shared" si="390"/>
        <v>28600</v>
      </c>
      <c r="AC2107" s="108">
        <f t="shared" si="391"/>
        <v>543.4</v>
      </c>
      <c r="AD2107" s="107">
        <f t="shared" si="392"/>
        <v>2.2222222222222223E-2</v>
      </c>
      <c r="AE2107" s="106">
        <f t="shared" si="393"/>
        <v>12.075555555555555</v>
      </c>
      <c r="AF2107" s="105">
        <f t="shared" si="394"/>
        <v>156.98222222222225</v>
      </c>
      <c r="AG2107" s="105">
        <f t="shared" si="395"/>
        <v>415.01777777777772</v>
      </c>
    </row>
    <row r="2108" spans="1:33" s="88" customFormat="1" x14ac:dyDescent="0.35">
      <c r="A2108" s="21">
        <v>10141103</v>
      </c>
      <c r="B2108" s="115" t="s">
        <v>1665</v>
      </c>
      <c r="C2108" s="183" t="s">
        <v>710</v>
      </c>
      <c r="D2108" s="61" t="s">
        <v>11854</v>
      </c>
      <c r="E2108" s="114" t="str">
        <f t="shared" si="385"/>
        <v>TRANSFORMADOR MARCA:ITB LICHINGA PTS1070</v>
      </c>
      <c r="F2108" s="21"/>
      <c r="G2108" s="178" t="s">
        <v>158</v>
      </c>
      <c r="H2108" s="178" t="s">
        <v>158</v>
      </c>
      <c r="I2108" s="215" t="s">
        <v>6529</v>
      </c>
      <c r="J2108" s="21"/>
      <c r="K2108" s="124" t="s">
        <v>11853</v>
      </c>
      <c r="L2108" s="124" t="s">
        <v>11852</v>
      </c>
      <c r="M2108" s="215">
        <v>250</v>
      </c>
      <c r="N2108" s="161" t="s">
        <v>19</v>
      </c>
      <c r="O2108" s="21" t="s">
        <v>362</v>
      </c>
      <c r="P2108" s="57">
        <v>3</v>
      </c>
      <c r="Q2108" s="21">
        <v>2005</v>
      </c>
      <c r="R2108" s="61" t="s">
        <v>1109</v>
      </c>
      <c r="S2108" s="61">
        <v>1402054</v>
      </c>
      <c r="T2108" s="116">
        <v>991</v>
      </c>
      <c r="U2108" s="111">
        <v>45</v>
      </c>
      <c r="V2108" s="113">
        <f t="shared" si="386"/>
        <v>739.9466666666666</v>
      </c>
      <c r="W2108" s="113">
        <f t="shared" si="387"/>
        <v>251.0533333333334</v>
      </c>
      <c r="X2108" s="112">
        <f t="shared" si="388"/>
        <v>251053.3333333334</v>
      </c>
      <c r="Y2108" s="111"/>
      <c r="Z2108" s="110">
        <f t="shared" si="396"/>
        <v>33</v>
      </c>
      <c r="AA2108" s="109">
        <f t="shared" si="389"/>
        <v>49.550000000000004</v>
      </c>
      <c r="AB2108" s="109">
        <f t="shared" si="390"/>
        <v>49550.000000000007</v>
      </c>
      <c r="AC2108" s="108">
        <f t="shared" si="391"/>
        <v>941.45</v>
      </c>
      <c r="AD2108" s="107">
        <f t="shared" si="392"/>
        <v>2.2222222222222223E-2</v>
      </c>
      <c r="AE2108" s="106">
        <f t="shared" si="393"/>
        <v>20.921111111111113</v>
      </c>
      <c r="AF2108" s="105">
        <f t="shared" si="394"/>
        <v>271.97444444444449</v>
      </c>
      <c r="AG2108" s="105">
        <f t="shared" si="395"/>
        <v>719.02555555555546</v>
      </c>
    </row>
    <row r="2109" spans="1:33" s="88" customFormat="1" x14ac:dyDescent="0.35">
      <c r="A2109" s="21">
        <v>10141103</v>
      </c>
      <c r="B2109" s="115" t="s">
        <v>1665</v>
      </c>
      <c r="C2109" s="183" t="s">
        <v>710</v>
      </c>
      <c r="D2109" s="61" t="s">
        <v>11851</v>
      </c>
      <c r="E2109" s="114" t="str">
        <f t="shared" si="385"/>
        <v>TRANSFORMADOR MARCA:Trasf. De Moc LICHINGA PTS1071</v>
      </c>
      <c r="F2109" s="21"/>
      <c r="G2109" s="178" t="s">
        <v>158</v>
      </c>
      <c r="H2109" s="178" t="s">
        <v>158</v>
      </c>
      <c r="I2109" s="215" t="s">
        <v>6465</v>
      </c>
      <c r="J2109" s="21"/>
      <c r="K2109" s="124" t="s">
        <v>11850</v>
      </c>
      <c r="L2109" s="124" t="s">
        <v>11849</v>
      </c>
      <c r="M2109" s="215">
        <v>200</v>
      </c>
      <c r="N2109" s="161" t="s">
        <v>19</v>
      </c>
      <c r="O2109" s="21" t="s">
        <v>362</v>
      </c>
      <c r="P2109" s="57">
        <v>3</v>
      </c>
      <c r="Q2109" s="21">
        <v>2005</v>
      </c>
      <c r="R2109" s="243" t="s">
        <v>5458</v>
      </c>
      <c r="S2109" s="60">
        <v>1306101</v>
      </c>
      <c r="T2109" s="116">
        <v>991</v>
      </c>
      <c r="U2109" s="111">
        <v>45</v>
      </c>
      <c r="V2109" s="113">
        <f t="shared" si="386"/>
        <v>739.9466666666666</v>
      </c>
      <c r="W2109" s="113">
        <f t="shared" si="387"/>
        <v>251.0533333333334</v>
      </c>
      <c r="X2109" s="112">
        <f t="shared" si="388"/>
        <v>251053.3333333334</v>
      </c>
      <c r="Y2109" s="111"/>
      <c r="Z2109" s="110">
        <f t="shared" si="396"/>
        <v>33</v>
      </c>
      <c r="AA2109" s="109">
        <f t="shared" si="389"/>
        <v>49.550000000000004</v>
      </c>
      <c r="AB2109" s="109">
        <f t="shared" si="390"/>
        <v>49550.000000000007</v>
      </c>
      <c r="AC2109" s="108">
        <f t="shared" si="391"/>
        <v>941.45</v>
      </c>
      <c r="AD2109" s="107">
        <f t="shared" si="392"/>
        <v>2.2222222222222223E-2</v>
      </c>
      <c r="AE2109" s="106">
        <f t="shared" si="393"/>
        <v>20.921111111111113</v>
      </c>
      <c r="AF2109" s="105">
        <f t="shared" si="394"/>
        <v>271.97444444444449</v>
      </c>
      <c r="AG2109" s="105">
        <f t="shared" si="395"/>
        <v>719.02555555555546</v>
      </c>
    </row>
    <row r="2110" spans="1:33" s="88" customFormat="1" x14ac:dyDescent="0.35">
      <c r="A2110" s="21">
        <v>10141103</v>
      </c>
      <c r="B2110" s="115" t="s">
        <v>1665</v>
      </c>
      <c r="C2110" s="183" t="s">
        <v>710</v>
      </c>
      <c r="D2110" s="61" t="s">
        <v>11848</v>
      </c>
      <c r="E2110" s="114" t="str">
        <f t="shared" si="385"/>
        <v>TRANSFORMADOR MARCA:Trasf. De Moc LICHINGA PTS1072</v>
      </c>
      <c r="F2110" s="21"/>
      <c r="G2110" s="178" t="s">
        <v>158</v>
      </c>
      <c r="H2110" s="178" t="s">
        <v>158</v>
      </c>
      <c r="I2110" s="215" t="s">
        <v>6465</v>
      </c>
      <c r="J2110" s="21"/>
      <c r="K2110" s="124" t="s">
        <v>11847</v>
      </c>
      <c r="L2110" s="124" t="s">
        <v>11846</v>
      </c>
      <c r="M2110" s="199">
        <v>200</v>
      </c>
      <c r="N2110" s="161" t="s">
        <v>19</v>
      </c>
      <c r="O2110" s="21" t="s">
        <v>362</v>
      </c>
      <c r="P2110" s="57">
        <v>3</v>
      </c>
      <c r="Q2110" s="21">
        <v>2005</v>
      </c>
      <c r="R2110" s="58" t="s">
        <v>5458</v>
      </c>
      <c r="S2110" s="21">
        <v>1307067</v>
      </c>
      <c r="T2110" s="116">
        <v>991</v>
      </c>
      <c r="U2110" s="111">
        <v>45</v>
      </c>
      <c r="V2110" s="113">
        <f t="shared" si="386"/>
        <v>739.9466666666666</v>
      </c>
      <c r="W2110" s="113">
        <f t="shared" si="387"/>
        <v>251.0533333333334</v>
      </c>
      <c r="X2110" s="112">
        <f t="shared" si="388"/>
        <v>251053.3333333334</v>
      </c>
      <c r="Y2110" s="111"/>
      <c r="Z2110" s="110">
        <f t="shared" si="396"/>
        <v>33</v>
      </c>
      <c r="AA2110" s="109">
        <f t="shared" si="389"/>
        <v>49.550000000000004</v>
      </c>
      <c r="AB2110" s="109">
        <f t="shared" si="390"/>
        <v>49550.000000000007</v>
      </c>
      <c r="AC2110" s="108">
        <f t="shared" si="391"/>
        <v>941.45</v>
      </c>
      <c r="AD2110" s="107">
        <f t="shared" si="392"/>
        <v>2.2222222222222223E-2</v>
      </c>
      <c r="AE2110" s="106">
        <f t="shared" si="393"/>
        <v>20.921111111111113</v>
      </c>
      <c r="AF2110" s="105">
        <f t="shared" si="394"/>
        <v>271.97444444444449</v>
      </c>
      <c r="AG2110" s="105">
        <f t="shared" si="395"/>
        <v>719.02555555555546</v>
      </c>
    </row>
    <row r="2111" spans="1:33" s="88" customFormat="1" x14ac:dyDescent="0.35">
      <c r="A2111" s="21">
        <v>10141103</v>
      </c>
      <c r="B2111" s="115" t="s">
        <v>1665</v>
      </c>
      <c r="C2111" s="183" t="s">
        <v>710</v>
      </c>
      <c r="D2111" s="61" t="s">
        <v>11845</v>
      </c>
      <c r="E2111" s="114" t="str">
        <f t="shared" si="385"/>
        <v>TRANSFORMADOR MARCA:ITB LICHINGA PTS1074</v>
      </c>
      <c r="F2111" s="21"/>
      <c r="G2111" s="178" t="s">
        <v>158</v>
      </c>
      <c r="H2111" s="178" t="s">
        <v>158</v>
      </c>
      <c r="I2111" s="215" t="s">
        <v>11844</v>
      </c>
      <c r="J2111" s="21"/>
      <c r="K2111" s="124" t="s">
        <v>11843</v>
      </c>
      <c r="L2111" s="124" t="s">
        <v>11842</v>
      </c>
      <c r="M2111" s="199">
        <v>200</v>
      </c>
      <c r="N2111" s="161" t="s">
        <v>19</v>
      </c>
      <c r="O2111" s="21" t="s">
        <v>362</v>
      </c>
      <c r="P2111" s="57">
        <v>3</v>
      </c>
      <c r="Q2111" s="21">
        <v>2005</v>
      </c>
      <c r="R2111" s="243" t="s">
        <v>1109</v>
      </c>
      <c r="S2111" s="61">
        <v>102246</v>
      </c>
      <c r="T2111" s="116">
        <v>991</v>
      </c>
      <c r="U2111" s="111">
        <v>45</v>
      </c>
      <c r="V2111" s="113">
        <f t="shared" si="386"/>
        <v>739.9466666666666</v>
      </c>
      <c r="W2111" s="113">
        <f t="shared" si="387"/>
        <v>251.0533333333334</v>
      </c>
      <c r="X2111" s="112">
        <f t="shared" si="388"/>
        <v>251053.3333333334</v>
      </c>
      <c r="Y2111" s="111"/>
      <c r="Z2111" s="110">
        <f t="shared" si="396"/>
        <v>33</v>
      </c>
      <c r="AA2111" s="109">
        <f t="shared" si="389"/>
        <v>49.550000000000004</v>
      </c>
      <c r="AB2111" s="109">
        <f t="shared" si="390"/>
        <v>49550.000000000007</v>
      </c>
      <c r="AC2111" s="108">
        <f t="shared" si="391"/>
        <v>941.45</v>
      </c>
      <c r="AD2111" s="107">
        <f t="shared" si="392"/>
        <v>2.2222222222222223E-2</v>
      </c>
      <c r="AE2111" s="106">
        <f t="shared" si="393"/>
        <v>20.921111111111113</v>
      </c>
      <c r="AF2111" s="105">
        <f t="shared" si="394"/>
        <v>271.97444444444449</v>
      </c>
      <c r="AG2111" s="105">
        <f t="shared" si="395"/>
        <v>719.02555555555546</v>
      </c>
    </row>
    <row r="2112" spans="1:33" s="88" customFormat="1" x14ac:dyDescent="0.35">
      <c r="A2112" s="21">
        <v>10141103</v>
      </c>
      <c r="B2112" s="115" t="s">
        <v>1665</v>
      </c>
      <c r="C2112" s="183" t="s">
        <v>710</v>
      </c>
      <c r="D2112" s="61" t="s">
        <v>11841</v>
      </c>
      <c r="E2112" s="114" t="str">
        <f t="shared" si="385"/>
        <v>TRANSFORMADOR MARCA:Astron LICHINGA PTS1076</v>
      </c>
      <c r="F2112" s="21"/>
      <c r="G2112" s="178" t="s">
        <v>158</v>
      </c>
      <c r="H2112" s="178" t="s">
        <v>158</v>
      </c>
      <c r="I2112" s="202" t="s">
        <v>6449</v>
      </c>
      <c r="J2112" s="21"/>
      <c r="K2112" s="161" t="s">
        <v>11840</v>
      </c>
      <c r="L2112" s="124" t="s">
        <v>11839</v>
      </c>
      <c r="M2112" s="163">
        <v>160</v>
      </c>
      <c r="N2112" s="161" t="s">
        <v>19</v>
      </c>
      <c r="O2112" s="21" t="s">
        <v>362</v>
      </c>
      <c r="P2112" s="57">
        <v>3</v>
      </c>
      <c r="Q2112" s="21">
        <v>2005</v>
      </c>
      <c r="R2112" s="21" t="s">
        <v>6476</v>
      </c>
      <c r="S2112" s="21" t="s">
        <v>11838</v>
      </c>
      <c r="T2112" s="116">
        <v>991</v>
      </c>
      <c r="U2112" s="111">
        <v>45</v>
      </c>
      <c r="V2112" s="113">
        <f t="shared" si="386"/>
        <v>739.9466666666666</v>
      </c>
      <c r="W2112" s="113">
        <f t="shared" si="387"/>
        <v>251.0533333333334</v>
      </c>
      <c r="X2112" s="112">
        <f t="shared" si="388"/>
        <v>251053.3333333334</v>
      </c>
      <c r="Y2112" s="111"/>
      <c r="Z2112" s="110">
        <f t="shared" si="396"/>
        <v>33</v>
      </c>
      <c r="AA2112" s="109">
        <f t="shared" si="389"/>
        <v>49.550000000000004</v>
      </c>
      <c r="AB2112" s="109">
        <f t="shared" si="390"/>
        <v>49550.000000000007</v>
      </c>
      <c r="AC2112" s="108">
        <f t="shared" si="391"/>
        <v>941.45</v>
      </c>
      <c r="AD2112" s="107">
        <f t="shared" si="392"/>
        <v>2.2222222222222223E-2</v>
      </c>
      <c r="AE2112" s="106">
        <f t="shared" si="393"/>
        <v>20.921111111111113</v>
      </c>
      <c r="AF2112" s="105">
        <f t="shared" si="394"/>
        <v>271.97444444444449</v>
      </c>
      <c r="AG2112" s="105">
        <f t="shared" si="395"/>
        <v>719.02555555555546</v>
      </c>
    </row>
    <row r="2113" spans="1:33" s="88" customFormat="1" x14ac:dyDescent="0.35">
      <c r="A2113" s="21">
        <v>10141103</v>
      </c>
      <c r="B2113" s="115" t="s">
        <v>1665</v>
      </c>
      <c r="C2113" s="183" t="s">
        <v>710</v>
      </c>
      <c r="D2113" s="61" t="s">
        <v>11837</v>
      </c>
      <c r="E2113" s="114" t="str">
        <f t="shared" si="385"/>
        <v>TRANSFORMADOR MARCA:Trasf. De Moc LICHINGA PTS1078</v>
      </c>
      <c r="F2113" s="21"/>
      <c r="G2113" s="178" t="s">
        <v>158</v>
      </c>
      <c r="H2113" s="178" t="s">
        <v>158</v>
      </c>
      <c r="I2113" s="61" t="s">
        <v>10665</v>
      </c>
      <c r="J2113" s="21"/>
      <c r="K2113" s="121" t="s">
        <v>11836</v>
      </c>
      <c r="L2113" s="124" t="s">
        <v>11835</v>
      </c>
      <c r="M2113" s="61">
        <v>100</v>
      </c>
      <c r="N2113" s="161" t="s">
        <v>619</v>
      </c>
      <c r="O2113" s="21" t="s">
        <v>362</v>
      </c>
      <c r="P2113" s="57">
        <v>3</v>
      </c>
      <c r="Q2113" s="21">
        <v>2005</v>
      </c>
      <c r="R2113" s="61" t="s">
        <v>5458</v>
      </c>
      <c r="S2113" s="61" t="s">
        <v>11834</v>
      </c>
      <c r="T2113" s="116">
        <v>445</v>
      </c>
      <c r="U2113" s="111">
        <v>45</v>
      </c>
      <c r="V2113" s="113">
        <f t="shared" si="386"/>
        <v>332.26666666666665</v>
      </c>
      <c r="W2113" s="113">
        <f t="shared" si="387"/>
        <v>112.73333333333335</v>
      </c>
      <c r="X2113" s="112">
        <f t="shared" si="388"/>
        <v>112733.33333333334</v>
      </c>
      <c r="Y2113" s="111"/>
      <c r="Z2113" s="110">
        <f t="shared" si="396"/>
        <v>33</v>
      </c>
      <c r="AA2113" s="109">
        <f t="shared" si="389"/>
        <v>22.25</v>
      </c>
      <c r="AB2113" s="109">
        <f t="shared" si="390"/>
        <v>22250</v>
      </c>
      <c r="AC2113" s="108">
        <f t="shared" si="391"/>
        <v>422.75</v>
      </c>
      <c r="AD2113" s="107">
        <f t="shared" si="392"/>
        <v>2.2222222222222223E-2</v>
      </c>
      <c r="AE2113" s="106">
        <f t="shared" si="393"/>
        <v>9.3944444444444439</v>
      </c>
      <c r="AF2113" s="105">
        <f t="shared" si="394"/>
        <v>122.12777777777779</v>
      </c>
      <c r="AG2113" s="105">
        <f t="shared" si="395"/>
        <v>322.87222222222221</v>
      </c>
    </row>
    <row r="2114" spans="1:33" s="88" customFormat="1" x14ac:dyDescent="0.35">
      <c r="A2114" s="21">
        <v>10141103</v>
      </c>
      <c r="B2114" s="115" t="s">
        <v>1665</v>
      </c>
      <c r="C2114" s="183" t="s">
        <v>710</v>
      </c>
      <c r="D2114" s="61" t="s">
        <v>11833</v>
      </c>
      <c r="E2114" s="114" t="str">
        <f t="shared" ref="E2114:E2177" si="397">+CONCATENATE(C2114," ","MARCA:",R2114," ",G2114," ",D2114,)</f>
        <v>TRANSFORMADOR MARCA:ACTOM LICHINGA PTS1079</v>
      </c>
      <c r="F2114" s="21"/>
      <c r="G2114" s="178" t="s">
        <v>158</v>
      </c>
      <c r="H2114" s="178" t="s">
        <v>158</v>
      </c>
      <c r="I2114" s="201" t="s">
        <v>6529</v>
      </c>
      <c r="J2114" s="21"/>
      <c r="K2114" s="178" t="s">
        <v>11832</v>
      </c>
      <c r="L2114" s="124" t="s">
        <v>11831</v>
      </c>
      <c r="M2114" s="200">
        <v>315</v>
      </c>
      <c r="N2114" s="161" t="s">
        <v>19</v>
      </c>
      <c r="O2114" s="21" t="s">
        <v>362</v>
      </c>
      <c r="P2114" s="57">
        <v>3</v>
      </c>
      <c r="Q2114" s="21">
        <v>2005</v>
      </c>
      <c r="R2114" s="61" t="s">
        <v>859</v>
      </c>
      <c r="S2114" s="61">
        <v>998069</v>
      </c>
      <c r="T2114" s="116">
        <v>1039</v>
      </c>
      <c r="U2114" s="111">
        <v>45</v>
      </c>
      <c r="V2114" s="113">
        <f t="shared" ref="V2114:V2177" si="398">((Z2114/U2114)*(T2114-AA2114))+AA2114</f>
        <v>775.78666666666663</v>
      </c>
      <c r="W2114" s="113">
        <f t="shared" ref="W2114:W2177" si="399">+T2114-V2114</f>
        <v>263.21333333333337</v>
      </c>
      <c r="X2114" s="112">
        <f t="shared" ref="X2114:X2177" si="400">+W2114*1000</f>
        <v>263213.33333333337</v>
      </c>
      <c r="Y2114" s="111"/>
      <c r="Z2114" s="110">
        <f t="shared" si="396"/>
        <v>33</v>
      </c>
      <c r="AA2114" s="109">
        <f t="shared" ref="AA2114:AA2177" si="401">(5/100*T2114)</f>
        <v>51.95</v>
      </c>
      <c r="AB2114" s="109">
        <f t="shared" ref="AB2114:AB2177" si="402">+AA2114*1000</f>
        <v>51950</v>
      </c>
      <c r="AC2114" s="108">
        <f t="shared" ref="AC2114:AC2177" si="403">+T2114-AA2114</f>
        <v>987.05</v>
      </c>
      <c r="AD2114" s="107">
        <f t="shared" ref="AD2114:AD2177" si="404">1/U2114</f>
        <v>2.2222222222222223E-2</v>
      </c>
      <c r="AE2114" s="106">
        <f t="shared" ref="AE2114:AE2177" si="405">+AC2114*AD2114</f>
        <v>21.934444444444445</v>
      </c>
      <c r="AF2114" s="105">
        <f t="shared" ref="AF2114:AF2177" si="406">+T2114-V2114+AE2114</f>
        <v>285.14777777777783</v>
      </c>
      <c r="AG2114" s="105">
        <f t="shared" ref="AG2114:AG2177" si="407">+V2114-AE2114</f>
        <v>753.85222222222217</v>
      </c>
    </row>
    <row r="2115" spans="1:33" s="88" customFormat="1" x14ac:dyDescent="0.35">
      <c r="A2115" s="21">
        <v>10141103</v>
      </c>
      <c r="B2115" s="115" t="s">
        <v>1665</v>
      </c>
      <c r="C2115" s="183" t="s">
        <v>710</v>
      </c>
      <c r="D2115" s="61" t="s">
        <v>11830</v>
      </c>
      <c r="E2115" s="114" t="str">
        <f t="shared" si="397"/>
        <v>TRANSFORMADOR MARCA:MARSONS LICHINGA PTS1080</v>
      </c>
      <c r="F2115" s="21"/>
      <c r="G2115" s="178" t="s">
        <v>158</v>
      </c>
      <c r="H2115" s="178" t="s">
        <v>158</v>
      </c>
      <c r="I2115" s="201" t="s">
        <v>11829</v>
      </c>
      <c r="J2115" s="21"/>
      <c r="K2115" s="178" t="s">
        <v>11828</v>
      </c>
      <c r="L2115" s="124" t="s">
        <v>11827</v>
      </c>
      <c r="M2115" s="200">
        <v>250</v>
      </c>
      <c r="N2115" s="161" t="s">
        <v>619</v>
      </c>
      <c r="O2115" s="21" t="s">
        <v>362</v>
      </c>
      <c r="P2115" s="57">
        <v>3</v>
      </c>
      <c r="Q2115" s="21">
        <v>2005</v>
      </c>
      <c r="R2115" s="61" t="s">
        <v>5519</v>
      </c>
      <c r="S2115" s="61">
        <v>80879</v>
      </c>
      <c r="T2115" s="116">
        <v>840</v>
      </c>
      <c r="U2115" s="111">
        <v>45</v>
      </c>
      <c r="V2115" s="113">
        <f t="shared" si="398"/>
        <v>627.19999999999993</v>
      </c>
      <c r="W2115" s="113">
        <f t="shared" si="399"/>
        <v>212.80000000000007</v>
      </c>
      <c r="X2115" s="112">
        <f t="shared" si="400"/>
        <v>212800.00000000006</v>
      </c>
      <c r="Y2115" s="111"/>
      <c r="Z2115" s="110">
        <f t="shared" si="396"/>
        <v>33</v>
      </c>
      <c r="AA2115" s="109">
        <f t="shared" si="401"/>
        <v>42</v>
      </c>
      <c r="AB2115" s="109">
        <f t="shared" si="402"/>
        <v>42000</v>
      </c>
      <c r="AC2115" s="108">
        <f t="shared" si="403"/>
        <v>798</v>
      </c>
      <c r="AD2115" s="107">
        <f t="shared" si="404"/>
        <v>2.2222222222222223E-2</v>
      </c>
      <c r="AE2115" s="106">
        <f t="shared" si="405"/>
        <v>17.733333333333334</v>
      </c>
      <c r="AF2115" s="105">
        <f t="shared" si="406"/>
        <v>230.53333333333342</v>
      </c>
      <c r="AG2115" s="105">
        <f t="shared" si="407"/>
        <v>609.46666666666658</v>
      </c>
    </row>
    <row r="2116" spans="1:33" s="88" customFormat="1" x14ac:dyDescent="0.35">
      <c r="A2116" s="21">
        <v>10141103</v>
      </c>
      <c r="B2116" s="115" t="s">
        <v>1665</v>
      </c>
      <c r="C2116" s="183" t="s">
        <v>710</v>
      </c>
      <c r="D2116" s="61" t="s">
        <v>11826</v>
      </c>
      <c r="E2116" s="114" t="str">
        <f t="shared" si="397"/>
        <v>TRANSFORMADOR MARCA:Trasf. De Moc LICHINGA PTS1082</v>
      </c>
      <c r="F2116" s="21"/>
      <c r="G2116" s="178" t="s">
        <v>158</v>
      </c>
      <c r="H2116" s="178" t="s">
        <v>158</v>
      </c>
      <c r="I2116" s="156" t="s">
        <v>11825</v>
      </c>
      <c r="J2116" s="21"/>
      <c r="K2116" s="142" t="s">
        <v>11824</v>
      </c>
      <c r="L2116" s="124" t="s">
        <v>11823</v>
      </c>
      <c r="M2116" s="156">
        <v>250</v>
      </c>
      <c r="N2116" s="161" t="s">
        <v>619</v>
      </c>
      <c r="O2116" s="21" t="s">
        <v>362</v>
      </c>
      <c r="P2116" s="57">
        <v>3</v>
      </c>
      <c r="Q2116" s="21">
        <v>2005</v>
      </c>
      <c r="R2116" s="61" t="s">
        <v>5458</v>
      </c>
      <c r="S2116" s="61">
        <v>1307054</v>
      </c>
      <c r="T2116" s="116">
        <v>840</v>
      </c>
      <c r="U2116" s="111">
        <v>45</v>
      </c>
      <c r="V2116" s="113">
        <f t="shared" si="398"/>
        <v>627.19999999999993</v>
      </c>
      <c r="W2116" s="113">
        <f t="shared" si="399"/>
        <v>212.80000000000007</v>
      </c>
      <c r="X2116" s="112">
        <f t="shared" si="400"/>
        <v>212800.00000000006</v>
      </c>
      <c r="Y2116" s="111"/>
      <c r="Z2116" s="110">
        <f t="shared" si="396"/>
        <v>33</v>
      </c>
      <c r="AA2116" s="109">
        <f t="shared" si="401"/>
        <v>42</v>
      </c>
      <c r="AB2116" s="109">
        <f t="shared" si="402"/>
        <v>42000</v>
      </c>
      <c r="AC2116" s="108">
        <f t="shared" si="403"/>
        <v>798</v>
      </c>
      <c r="AD2116" s="107">
        <f t="shared" si="404"/>
        <v>2.2222222222222223E-2</v>
      </c>
      <c r="AE2116" s="106">
        <f t="shared" si="405"/>
        <v>17.733333333333334</v>
      </c>
      <c r="AF2116" s="105">
        <f t="shared" si="406"/>
        <v>230.53333333333342</v>
      </c>
      <c r="AG2116" s="105">
        <f t="shared" si="407"/>
        <v>609.46666666666658</v>
      </c>
    </row>
    <row r="2117" spans="1:33" s="88" customFormat="1" x14ac:dyDescent="0.35">
      <c r="A2117" s="21">
        <v>10141103</v>
      </c>
      <c r="B2117" s="115" t="s">
        <v>1665</v>
      </c>
      <c r="C2117" s="183" t="s">
        <v>710</v>
      </c>
      <c r="D2117" s="61" t="s">
        <v>11822</v>
      </c>
      <c r="E2117" s="114" t="str">
        <f t="shared" si="397"/>
        <v>TRANSFORMADOR MARCA:Trasf. De Moc LICHINGA PTS1084</v>
      </c>
      <c r="F2117" s="21"/>
      <c r="G2117" s="178" t="s">
        <v>158</v>
      </c>
      <c r="H2117" s="178" t="s">
        <v>158</v>
      </c>
      <c r="I2117" s="178" t="s">
        <v>6449</v>
      </c>
      <c r="J2117" s="21"/>
      <c r="K2117" s="161" t="s">
        <v>11821</v>
      </c>
      <c r="L2117" s="124" t="s">
        <v>11820</v>
      </c>
      <c r="M2117" s="161">
        <v>160</v>
      </c>
      <c r="N2117" s="161" t="s">
        <v>619</v>
      </c>
      <c r="O2117" s="21" t="s">
        <v>362</v>
      </c>
      <c r="P2117" s="57">
        <v>3</v>
      </c>
      <c r="Q2117" s="21">
        <v>2005</v>
      </c>
      <c r="R2117" s="61" t="s">
        <v>5458</v>
      </c>
      <c r="S2117" s="61">
        <v>892475</v>
      </c>
      <c r="T2117" s="116">
        <v>572</v>
      </c>
      <c r="U2117" s="111">
        <v>45</v>
      </c>
      <c r="V2117" s="113">
        <f t="shared" si="398"/>
        <v>427.09333333333331</v>
      </c>
      <c r="W2117" s="113">
        <f t="shared" si="399"/>
        <v>144.90666666666669</v>
      </c>
      <c r="X2117" s="112">
        <f t="shared" si="400"/>
        <v>144906.66666666669</v>
      </c>
      <c r="Y2117" s="111"/>
      <c r="Z2117" s="110">
        <f t="shared" si="396"/>
        <v>33</v>
      </c>
      <c r="AA2117" s="109">
        <f t="shared" si="401"/>
        <v>28.6</v>
      </c>
      <c r="AB2117" s="109">
        <f t="shared" si="402"/>
        <v>28600</v>
      </c>
      <c r="AC2117" s="108">
        <f t="shared" si="403"/>
        <v>543.4</v>
      </c>
      <c r="AD2117" s="107">
        <f t="shared" si="404"/>
        <v>2.2222222222222223E-2</v>
      </c>
      <c r="AE2117" s="106">
        <f t="shared" si="405"/>
        <v>12.075555555555555</v>
      </c>
      <c r="AF2117" s="105">
        <f t="shared" si="406"/>
        <v>156.98222222222225</v>
      </c>
      <c r="AG2117" s="105">
        <f t="shared" si="407"/>
        <v>415.01777777777772</v>
      </c>
    </row>
    <row r="2118" spans="1:33" s="88" customFormat="1" x14ac:dyDescent="0.35">
      <c r="A2118" s="21">
        <v>10141103</v>
      </c>
      <c r="B2118" s="115" t="s">
        <v>1665</v>
      </c>
      <c r="C2118" s="183" t="s">
        <v>710</v>
      </c>
      <c r="D2118" s="121" t="s">
        <v>11819</v>
      </c>
      <c r="E2118" s="114" t="str">
        <f t="shared" si="397"/>
        <v>TRANSFORMADOR MARCA:ASTOR LICHINGA EG PTS5001</v>
      </c>
      <c r="F2118" s="21"/>
      <c r="G2118" s="178" t="s">
        <v>158</v>
      </c>
      <c r="H2118" s="121" t="s">
        <v>11690</v>
      </c>
      <c r="I2118" s="61" t="s">
        <v>11818</v>
      </c>
      <c r="J2118" s="21"/>
      <c r="K2118" s="124" t="s">
        <v>11817</v>
      </c>
      <c r="L2118" s="124" t="s">
        <v>11816</v>
      </c>
      <c r="M2118" s="61">
        <v>160</v>
      </c>
      <c r="N2118" s="161" t="s">
        <v>19</v>
      </c>
      <c r="O2118" s="21" t="s">
        <v>362</v>
      </c>
      <c r="P2118" s="21">
        <v>3</v>
      </c>
      <c r="Q2118" s="21">
        <v>2005</v>
      </c>
      <c r="R2118" s="61" t="s">
        <v>499</v>
      </c>
      <c r="S2118" s="61">
        <v>53056</v>
      </c>
      <c r="T2118" s="116">
        <v>991</v>
      </c>
      <c r="U2118" s="111">
        <v>45</v>
      </c>
      <c r="V2118" s="113">
        <f t="shared" si="398"/>
        <v>739.9466666666666</v>
      </c>
      <c r="W2118" s="113">
        <f t="shared" si="399"/>
        <v>251.0533333333334</v>
      </c>
      <c r="X2118" s="112">
        <f t="shared" si="400"/>
        <v>251053.3333333334</v>
      </c>
      <c r="Y2118" s="111"/>
      <c r="Z2118" s="110">
        <f t="shared" si="396"/>
        <v>33</v>
      </c>
      <c r="AA2118" s="109">
        <f t="shared" si="401"/>
        <v>49.550000000000004</v>
      </c>
      <c r="AB2118" s="109">
        <f t="shared" si="402"/>
        <v>49550.000000000007</v>
      </c>
      <c r="AC2118" s="108">
        <f t="shared" si="403"/>
        <v>941.45</v>
      </c>
      <c r="AD2118" s="107">
        <f t="shared" si="404"/>
        <v>2.2222222222222223E-2</v>
      </c>
      <c r="AE2118" s="106">
        <f t="shared" si="405"/>
        <v>20.921111111111113</v>
      </c>
      <c r="AF2118" s="105">
        <f t="shared" si="406"/>
        <v>271.97444444444449</v>
      </c>
      <c r="AG2118" s="105">
        <f t="shared" si="407"/>
        <v>719.02555555555546</v>
      </c>
    </row>
    <row r="2119" spans="1:33" s="88" customFormat="1" x14ac:dyDescent="0.35">
      <c r="A2119" s="21">
        <v>10141103</v>
      </c>
      <c r="B2119" s="115" t="s">
        <v>1665</v>
      </c>
      <c r="C2119" s="183" t="s">
        <v>710</v>
      </c>
      <c r="D2119" s="121" t="s">
        <v>11815</v>
      </c>
      <c r="E2119" s="114" t="str">
        <f t="shared" si="397"/>
        <v>TRANSFORMADOR MARCA:ASTOR LICHINGA EG PTS5002</v>
      </c>
      <c r="F2119" s="21"/>
      <c r="G2119" s="178" t="s">
        <v>158</v>
      </c>
      <c r="H2119" s="121" t="s">
        <v>11690</v>
      </c>
      <c r="I2119" s="61" t="s">
        <v>11814</v>
      </c>
      <c r="J2119" s="21"/>
      <c r="K2119" s="124" t="s">
        <v>11813</v>
      </c>
      <c r="L2119" s="124" t="s">
        <v>11812</v>
      </c>
      <c r="M2119" s="61">
        <v>315</v>
      </c>
      <c r="N2119" s="161" t="s">
        <v>19</v>
      </c>
      <c r="O2119" s="21" t="s">
        <v>362</v>
      </c>
      <c r="P2119" s="21">
        <v>3</v>
      </c>
      <c r="Q2119" s="21">
        <v>2005</v>
      </c>
      <c r="R2119" s="61" t="s">
        <v>499</v>
      </c>
      <c r="S2119" s="60" t="s">
        <v>11811</v>
      </c>
      <c r="T2119" s="116">
        <v>1039</v>
      </c>
      <c r="U2119" s="111">
        <v>45</v>
      </c>
      <c r="V2119" s="113">
        <f t="shared" si="398"/>
        <v>775.78666666666663</v>
      </c>
      <c r="W2119" s="113">
        <f t="shared" si="399"/>
        <v>263.21333333333337</v>
      </c>
      <c r="X2119" s="112">
        <f t="shared" si="400"/>
        <v>263213.33333333337</v>
      </c>
      <c r="Y2119" s="111"/>
      <c r="Z2119" s="110">
        <f t="shared" si="396"/>
        <v>33</v>
      </c>
      <c r="AA2119" s="109">
        <f t="shared" si="401"/>
        <v>51.95</v>
      </c>
      <c r="AB2119" s="109">
        <f t="shared" si="402"/>
        <v>51950</v>
      </c>
      <c r="AC2119" s="108">
        <f t="shared" si="403"/>
        <v>987.05</v>
      </c>
      <c r="AD2119" s="107">
        <f t="shared" si="404"/>
        <v>2.2222222222222223E-2</v>
      </c>
      <c r="AE2119" s="106">
        <f t="shared" si="405"/>
        <v>21.934444444444445</v>
      </c>
      <c r="AF2119" s="105">
        <f t="shared" si="406"/>
        <v>285.14777777777783</v>
      </c>
      <c r="AG2119" s="105">
        <f t="shared" si="407"/>
        <v>753.85222222222217</v>
      </c>
    </row>
    <row r="2120" spans="1:33" s="88" customFormat="1" x14ac:dyDescent="0.35">
      <c r="A2120" s="21">
        <v>10141103</v>
      </c>
      <c r="B2120" s="115" t="s">
        <v>1665</v>
      </c>
      <c r="C2120" s="183" t="s">
        <v>710</v>
      </c>
      <c r="D2120" s="121" t="s">
        <v>11810</v>
      </c>
      <c r="E2120" s="114" t="str">
        <f t="shared" si="397"/>
        <v>TRANSFORMADOR MARCA:ABB LICHINGA EG PTS5003</v>
      </c>
      <c r="F2120" s="21"/>
      <c r="G2120" s="178" t="s">
        <v>158</v>
      </c>
      <c r="H2120" s="121" t="s">
        <v>11690</v>
      </c>
      <c r="I2120" s="61" t="s">
        <v>11809</v>
      </c>
      <c r="J2120" s="21"/>
      <c r="K2120" s="124" t="s">
        <v>11808</v>
      </c>
      <c r="L2120" s="124" t="s">
        <v>11807</v>
      </c>
      <c r="M2120" s="21">
        <v>160</v>
      </c>
      <c r="N2120" s="161" t="s">
        <v>19</v>
      </c>
      <c r="O2120" s="21" t="s">
        <v>362</v>
      </c>
      <c r="P2120" s="21">
        <v>3</v>
      </c>
      <c r="Q2120" s="21">
        <v>2005</v>
      </c>
      <c r="R2120" s="61" t="s">
        <v>15</v>
      </c>
      <c r="S2120" s="61" t="s">
        <v>11806</v>
      </c>
      <c r="T2120" s="116">
        <v>991</v>
      </c>
      <c r="U2120" s="111">
        <v>45</v>
      </c>
      <c r="V2120" s="113">
        <f t="shared" si="398"/>
        <v>739.9466666666666</v>
      </c>
      <c r="W2120" s="113">
        <f t="shared" si="399"/>
        <v>251.0533333333334</v>
      </c>
      <c r="X2120" s="112">
        <f t="shared" si="400"/>
        <v>251053.3333333334</v>
      </c>
      <c r="Y2120" s="111"/>
      <c r="Z2120" s="110">
        <f t="shared" si="396"/>
        <v>33</v>
      </c>
      <c r="AA2120" s="109">
        <f t="shared" si="401"/>
        <v>49.550000000000004</v>
      </c>
      <c r="AB2120" s="109">
        <f t="shared" si="402"/>
        <v>49550.000000000007</v>
      </c>
      <c r="AC2120" s="108">
        <f t="shared" si="403"/>
        <v>941.45</v>
      </c>
      <c r="AD2120" s="107">
        <f t="shared" si="404"/>
        <v>2.2222222222222223E-2</v>
      </c>
      <c r="AE2120" s="106">
        <f t="shared" si="405"/>
        <v>20.921111111111113</v>
      </c>
      <c r="AF2120" s="105">
        <f t="shared" si="406"/>
        <v>271.97444444444449</v>
      </c>
      <c r="AG2120" s="105">
        <f t="shared" si="407"/>
        <v>719.02555555555546</v>
      </c>
    </row>
    <row r="2121" spans="1:33" s="88" customFormat="1" x14ac:dyDescent="0.35">
      <c r="A2121" s="21">
        <v>10141103</v>
      </c>
      <c r="B2121" s="115" t="s">
        <v>1665</v>
      </c>
      <c r="C2121" s="183" t="s">
        <v>710</v>
      </c>
      <c r="D2121" s="121" t="s">
        <v>11805</v>
      </c>
      <c r="E2121" s="114" t="str">
        <f t="shared" si="397"/>
        <v>TRANSFORMADOR MARCA:ASTOR LICHINGA EG PTS5004</v>
      </c>
      <c r="F2121" s="21"/>
      <c r="G2121" s="178" t="s">
        <v>158</v>
      </c>
      <c r="H2121" s="121" t="s">
        <v>11690</v>
      </c>
      <c r="I2121" s="61" t="s">
        <v>11804</v>
      </c>
      <c r="J2121" s="21"/>
      <c r="K2121" s="124" t="s">
        <v>11803</v>
      </c>
      <c r="L2121" s="124" t="s">
        <v>11802</v>
      </c>
      <c r="M2121" s="21">
        <v>250</v>
      </c>
      <c r="N2121" s="161" t="s">
        <v>19</v>
      </c>
      <c r="O2121" s="21" t="s">
        <v>362</v>
      </c>
      <c r="P2121" s="21">
        <v>3</v>
      </c>
      <c r="Q2121" s="21">
        <v>2005</v>
      </c>
      <c r="R2121" s="61" t="s">
        <v>499</v>
      </c>
      <c r="S2121" s="61" t="s">
        <v>11801</v>
      </c>
      <c r="T2121" s="116">
        <v>991</v>
      </c>
      <c r="U2121" s="111">
        <v>45</v>
      </c>
      <c r="V2121" s="113">
        <f t="shared" si="398"/>
        <v>739.9466666666666</v>
      </c>
      <c r="W2121" s="113">
        <f t="shared" si="399"/>
        <v>251.0533333333334</v>
      </c>
      <c r="X2121" s="112">
        <f t="shared" si="400"/>
        <v>251053.3333333334</v>
      </c>
      <c r="Y2121" s="111"/>
      <c r="Z2121" s="110">
        <f t="shared" si="396"/>
        <v>33</v>
      </c>
      <c r="AA2121" s="109">
        <f t="shared" si="401"/>
        <v>49.550000000000004</v>
      </c>
      <c r="AB2121" s="109">
        <f t="shared" si="402"/>
        <v>49550.000000000007</v>
      </c>
      <c r="AC2121" s="108">
        <f t="shared" si="403"/>
        <v>941.45</v>
      </c>
      <c r="AD2121" s="107">
        <f t="shared" si="404"/>
        <v>2.2222222222222223E-2</v>
      </c>
      <c r="AE2121" s="106">
        <f t="shared" si="405"/>
        <v>20.921111111111113</v>
      </c>
      <c r="AF2121" s="105">
        <f t="shared" si="406"/>
        <v>271.97444444444449</v>
      </c>
      <c r="AG2121" s="105">
        <f t="shared" si="407"/>
        <v>719.02555555555546</v>
      </c>
    </row>
    <row r="2122" spans="1:33" s="88" customFormat="1" x14ac:dyDescent="0.35">
      <c r="A2122" s="21">
        <v>10141103</v>
      </c>
      <c r="B2122" s="115" t="s">
        <v>1665</v>
      </c>
      <c r="C2122" s="183" t="s">
        <v>710</v>
      </c>
      <c r="D2122" s="121" t="s">
        <v>11800</v>
      </c>
      <c r="E2122" s="114" t="str">
        <f t="shared" si="397"/>
        <v>TRANSFORMADOR MARCA:ASTOR LICHINGA EG PTS5005</v>
      </c>
      <c r="F2122" s="21"/>
      <c r="G2122" s="178" t="s">
        <v>158</v>
      </c>
      <c r="H2122" s="121" t="s">
        <v>11690</v>
      </c>
      <c r="I2122" s="61" t="s">
        <v>11799</v>
      </c>
      <c r="J2122" s="21"/>
      <c r="K2122" s="124" t="s">
        <v>11798</v>
      </c>
      <c r="L2122" s="124" t="s">
        <v>11797</v>
      </c>
      <c r="M2122" s="21">
        <v>200</v>
      </c>
      <c r="N2122" s="161" t="s">
        <v>19</v>
      </c>
      <c r="O2122" s="21" t="s">
        <v>362</v>
      </c>
      <c r="P2122" s="21">
        <v>3</v>
      </c>
      <c r="Q2122" s="21">
        <v>2005</v>
      </c>
      <c r="R2122" s="61" t="s">
        <v>499</v>
      </c>
      <c r="S2122" s="61">
        <v>23390</v>
      </c>
      <c r="T2122" s="116">
        <v>991</v>
      </c>
      <c r="U2122" s="111">
        <v>45</v>
      </c>
      <c r="V2122" s="113">
        <f t="shared" si="398"/>
        <v>739.9466666666666</v>
      </c>
      <c r="W2122" s="113">
        <f t="shared" si="399"/>
        <v>251.0533333333334</v>
      </c>
      <c r="X2122" s="112">
        <f t="shared" si="400"/>
        <v>251053.3333333334</v>
      </c>
      <c r="Y2122" s="111"/>
      <c r="Z2122" s="110">
        <f t="shared" si="396"/>
        <v>33</v>
      </c>
      <c r="AA2122" s="109">
        <f t="shared" si="401"/>
        <v>49.550000000000004</v>
      </c>
      <c r="AB2122" s="109">
        <f t="shared" si="402"/>
        <v>49550.000000000007</v>
      </c>
      <c r="AC2122" s="108">
        <f t="shared" si="403"/>
        <v>941.45</v>
      </c>
      <c r="AD2122" s="107">
        <f t="shared" si="404"/>
        <v>2.2222222222222223E-2</v>
      </c>
      <c r="AE2122" s="106">
        <f t="shared" si="405"/>
        <v>20.921111111111113</v>
      </c>
      <c r="AF2122" s="105">
        <f t="shared" si="406"/>
        <v>271.97444444444449</v>
      </c>
      <c r="AG2122" s="105">
        <f t="shared" si="407"/>
        <v>719.02555555555546</v>
      </c>
    </row>
    <row r="2123" spans="1:33" s="88" customFormat="1" x14ac:dyDescent="0.35">
      <c r="A2123" s="21">
        <v>10141103</v>
      </c>
      <c r="B2123" s="115" t="s">
        <v>1665</v>
      </c>
      <c r="C2123" s="115" t="s">
        <v>710</v>
      </c>
      <c r="D2123" s="121" t="s">
        <v>11796</v>
      </c>
      <c r="E2123" s="114" t="str">
        <f t="shared" si="397"/>
        <v>TRANSFORMADOR MARCA:CONTRADIS LICHINGA EG PTS5006</v>
      </c>
      <c r="F2123" s="21"/>
      <c r="G2123" s="178" t="s">
        <v>158</v>
      </c>
      <c r="H2123" s="121" t="s">
        <v>11690</v>
      </c>
      <c r="I2123" s="61" t="s">
        <v>11795</v>
      </c>
      <c r="J2123" s="21"/>
      <c r="K2123" s="124" t="s">
        <v>11794</v>
      </c>
      <c r="L2123" s="124" t="s">
        <v>11793</v>
      </c>
      <c r="M2123" s="21">
        <v>160</v>
      </c>
      <c r="N2123" s="161" t="s">
        <v>19</v>
      </c>
      <c r="O2123" s="21" t="s">
        <v>362</v>
      </c>
      <c r="P2123" s="21">
        <v>3</v>
      </c>
      <c r="Q2123" s="21">
        <v>2005</v>
      </c>
      <c r="R2123" s="61" t="s">
        <v>6438</v>
      </c>
      <c r="S2123" s="61">
        <v>53059</v>
      </c>
      <c r="T2123" s="116">
        <v>991</v>
      </c>
      <c r="U2123" s="111">
        <v>45</v>
      </c>
      <c r="V2123" s="113">
        <f t="shared" si="398"/>
        <v>739.9466666666666</v>
      </c>
      <c r="W2123" s="113">
        <f t="shared" si="399"/>
        <v>251.0533333333334</v>
      </c>
      <c r="X2123" s="112">
        <f t="shared" si="400"/>
        <v>251053.3333333334</v>
      </c>
      <c r="Y2123" s="111"/>
      <c r="Z2123" s="110">
        <f t="shared" si="396"/>
        <v>33</v>
      </c>
      <c r="AA2123" s="109">
        <f t="shared" si="401"/>
        <v>49.550000000000004</v>
      </c>
      <c r="AB2123" s="109">
        <f t="shared" si="402"/>
        <v>49550.000000000007</v>
      </c>
      <c r="AC2123" s="108">
        <f t="shared" si="403"/>
        <v>941.45</v>
      </c>
      <c r="AD2123" s="107">
        <f t="shared" si="404"/>
        <v>2.2222222222222223E-2</v>
      </c>
      <c r="AE2123" s="106">
        <f t="shared" si="405"/>
        <v>20.921111111111113</v>
      </c>
      <c r="AF2123" s="105">
        <f t="shared" si="406"/>
        <v>271.97444444444449</v>
      </c>
      <c r="AG2123" s="105">
        <f t="shared" si="407"/>
        <v>719.02555555555546</v>
      </c>
    </row>
    <row r="2124" spans="1:33" s="88" customFormat="1" x14ac:dyDescent="0.35">
      <c r="A2124" s="21">
        <v>10141103</v>
      </c>
      <c r="B2124" s="115" t="s">
        <v>1665</v>
      </c>
      <c r="C2124" s="115" t="s">
        <v>710</v>
      </c>
      <c r="D2124" s="121" t="s">
        <v>11792</v>
      </c>
      <c r="E2124" s="114" t="str">
        <f t="shared" si="397"/>
        <v>TRANSFORMADOR MARCA:CONTRADIS LICHINGA EG PTS5007</v>
      </c>
      <c r="F2124" s="21"/>
      <c r="G2124" s="178" t="s">
        <v>158</v>
      </c>
      <c r="H2124" s="121" t="s">
        <v>11690</v>
      </c>
      <c r="I2124" s="61" t="s">
        <v>11791</v>
      </c>
      <c r="J2124" s="21"/>
      <c r="K2124" s="124" t="s">
        <v>11790</v>
      </c>
      <c r="L2124" s="124" t="s">
        <v>11789</v>
      </c>
      <c r="M2124" s="21">
        <v>160</v>
      </c>
      <c r="N2124" s="161" t="s">
        <v>19</v>
      </c>
      <c r="O2124" s="21" t="s">
        <v>362</v>
      </c>
      <c r="P2124" s="21">
        <v>3</v>
      </c>
      <c r="Q2124" s="21">
        <v>2005</v>
      </c>
      <c r="R2124" s="61" t="s">
        <v>6438</v>
      </c>
      <c r="S2124" s="61">
        <v>50564</v>
      </c>
      <c r="T2124" s="116">
        <v>991</v>
      </c>
      <c r="U2124" s="111">
        <v>45</v>
      </c>
      <c r="V2124" s="113">
        <f t="shared" si="398"/>
        <v>739.9466666666666</v>
      </c>
      <c r="W2124" s="113">
        <f t="shared" si="399"/>
        <v>251.0533333333334</v>
      </c>
      <c r="X2124" s="112">
        <f t="shared" si="400"/>
        <v>251053.3333333334</v>
      </c>
      <c r="Y2124" s="111"/>
      <c r="Z2124" s="110">
        <f t="shared" si="396"/>
        <v>33</v>
      </c>
      <c r="AA2124" s="109">
        <f t="shared" si="401"/>
        <v>49.550000000000004</v>
      </c>
      <c r="AB2124" s="109">
        <f t="shared" si="402"/>
        <v>49550.000000000007</v>
      </c>
      <c r="AC2124" s="108">
        <f t="shared" si="403"/>
        <v>941.45</v>
      </c>
      <c r="AD2124" s="107">
        <f t="shared" si="404"/>
        <v>2.2222222222222223E-2</v>
      </c>
      <c r="AE2124" s="106">
        <f t="shared" si="405"/>
        <v>20.921111111111113</v>
      </c>
      <c r="AF2124" s="105">
        <f t="shared" si="406"/>
        <v>271.97444444444449</v>
      </c>
      <c r="AG2124" s="105">
        <f t="shared" si="407"/>
        <v>719.02555555555546</v>
      </c>
    </row>
    <row r="2125" spans="1:33" s="88" customFormat="1" x14ac:dyDescent="0.35">
      <c r="A2125" s="21">
        <v>10141103</v>
      </c>
      <c r="B2125" s="115" t="s">
        <v>1665</v>
      </c>
      <c r="C2125" s="115" t="s">
        <v>710</v>
      </c>
      <c r="D2125" s="121" t="s">
        <v>11788</v>
      </c>
      <c r="E2125" s="114" t="str">
        <f t="shared" si="397"/>
        <v>TRANSFORMADOR MARCA:ASTOR LICHINGA EG PTS5008</v>
      </c>
      <c r="F2125" s="21"/>
      <c r="G2125" s="178" t="s">
        <v>158</v>
      </c>
      <c r="H2125" s="121" t="s">
        <v>11690</v>
      </c>
      <c r="I2125" s="61" t="s">
        <v>11787</v>
      </c>
      <c r="J2125" s="21"/>
      <c r="K2125" s="124" t="s">
        <v>11786</v>
      </c>
      <c r="L2125" s="124" t="s">
        <v>11785</v>
      </c>
      <c r="M2125" s="21">
        <v>160</v>
      </c>
      <c r="N2125" s="161" t="s">
        <v>19</v>
      </c>
      <c r="O2125" s="21" t="s">
        <v>362</v>
      </c>
      <c r="P2125" s="21">
        <v>3</v>
      </c>
      <c r="Q2125" s="21">
        <v>2005</v>
      </c>
      <c r="R2125" s="61" t="s">
        <v>499</v>
      </c>
      <c r="S2125" s="61" t="s">
        <v>11784</v>
      </c>
      <c r="T2125" s="116">
        <v>991</v>
      </c>
      <c r="U2125" s="111">
        <v>45</v>
      </c>
      <c r="V2125" s="113">
        <f t="shared" si="398"/>
        <v>739.9466666666666</v>
      </c>
      <c r="W2125" s="113">
        <f t="shared" si="399"/>
        <v>251.0533333333334</v>
      </c>
      <c r="X2125" s="112">
        <f t="shared" si="400"/>
        <v>251053.3333333334</v>
      </c>
      <c r="Y2125" s="111"/>
      <c r="Z2125" s="110">
        <f t="shared" si="396"/>
        <v>33</v>
      </c>
      <c r="AA2125" s="109">
        <f t="shared" si="401"/>
        <v>49.550000000000004</v>
      </c>
      <c r="AB2125" s="109">
        <f t="shared" si="402"/>
        <v>49550.000000000007</v>
      </c>
      <c r="AC2125" s="108">
        <f t="shared" si="403"/>
        <v>941.45</v>
      </c>
      <c r="AD2125" s="107">
        <f t="shared" si="404"/>
        <v>2.2222222222222223E-2</v>
      </c>
      <c r="AE2125" s="106">
        <f t="shared" si="405"/>
        <v>20.921111111111113</v>
      </c>
      <c r="AF2125" s="105">
        <f t="shared" si="406"/>
        <v>271.97444444444449</v>
      </c>
      <c r="AG2125" s="105">
        <f t="shared" si="407"/>
        <v>719.02555555555546</v>
      </c>
    </row>
    <row r="2126" spans="1:33" s="88" customFormat="1" x14ac:dyDescent="0.35">
      <c r="A2126" s="21">
        <v>10141103</v>
      </c>
      <c r="B2126" s="115" t="s">
        <v>1665</v>
      </c>
      <c r="C2126" s="115" t="s">
        <v>710</v>
      </c>
      <c r="D2126" s="121" t="s">
        <v>11783</v>
      </c>
      <c r="E2126" s="114" t="str">
        <f t="shared" si="397"/>
        <v>TRANSFORMADOR MARCA:ASTOR LICHINGA EG PTS5009</v>
      </c>
      <c r="F2126" s="21"/>
      <c r="G2126" s="178" t="s">
        <v>158</v>
      </c>
      <c r="H2126" s="121" t="s">
        <v>11690</v>
      </c>
      <c r="I2126" s="61" t="s">
        <v>11782</v>
      </c>
      <c r="J2126" s="21"/>
      <c r="K2126" s="124" t="s">
        <v>11781</v>
      </c>
      <c r="L2126" s="124" t="s">
        <v>11780</v>
      </c>
      <c r="M2126" s="21">
        <v>160</v>
      </c>
      <c r="N2126" s="161" t="s">
        <v>19</v>
      </c>
      <c r="O2126" s="21" t="s">
        <v>362</v>
      </c>
      <c r="P2126" s="21">
        <v>3</v>
      </c>
      <c r="Q2126" s="21">
        <v>2005</v>
      </c>
      <c r="R2126" s="61" t="s">
        <v>499</v>
      </c>
      <c r="S2126" s="61" t="s">
        <v>11779</v>
      </c>
      <c r="T2126" s="116">
        <v>991</v>
      </c>
      <c r="U2126" s="111">
        <v>45</v>
      </c>
      <c r="V2126" s="113">
        <f t="shared" si="398"/>
        <v>739.9466666666666</v>
      </c>
      <c r="W2126" s="113">
        <f t="shared" si="399"/>
        <v>251.0533333333334</v>
      </c>
      <c r="X2126" s="112">
        <f t="shared" si="400"/>
        <v>251053.3333333334</v>
      </c>
      <c r="Y2126" s="111"/>
      <c r="Z2126" s="110">
        <f t="shared" si="396"/>
        <v>33</v>
      </c>
      <c r="AA2126" s="109">
        <f t="shared" si="401"/>
        <v>49.550000000000004</v>
      </c>
      <c r="AB2126" s="109">
        <f t="shared" si="402"/>
        <v>49550.000000000007</v>
      </c>
      <c r="AC2126" s="108">
        <f t="shared" si="403"/>
        <v>941.45</v>
      </c>
      <c r="AD2126" s="107">
        <f t="shared" si="404"/>
        <v>2.2222222222222223E-2</v>
      </c>
      <c r="AE2126" s="106">
        <f t="shared" si="405"/>
        <v>20.921111111111113</v>
      </c>
      <c r="AF2126" s="105">
        <f t="shared" si="406"/>
        <v>271.97444444444449</v>
      </c>
      <c r="AG2126" s="105">
        <f t="shared" si="407"/>
        <v>719.02555555555546</v>
      </c>
    </row>
    <row r="2127" spans="1:33" s="88" customFormat="1" x14ac:dyDescent="0.35">
      <c r="A2127" s="21">
        <v>10141103</v>
      </c>
      <c r="B2127" s="115" t="s">
        <v>1665</v>
      </c>
      <c r="C2127" s="115" t="s">
        <v>710</v>
      </c>
      <c r="D2127" s="121" t="s">
        <v>11778</v>
      </c>
      <c r="E2127" s="114" t="str">
        <f t="shared" si="397"/>
        <v>TRANSFORMADOR MARCA:FST LICHINGA EG PTS5010</v>
      </c>
      <c r="F2127" s="21"/>
      <c r="G2127" s="178" t="s">
        <v>158</v>
      </c>
      <c r="H2127" s="121" t="s">
        <v>11690</v>
      </c>
      <c r="I2127" s="61" t="s">
        <v>11777</v>
      </c>
      <c r="J2127" s="21"/>
      <c r="K2127" s="124" t="s">
        <v>11776</v>
      </c>
      <c r="L2127" s="124" t="s">
        <v>11775</v>
      </c>
      <c r="M2127" s="21">
        <v>160</v>
      </c>
      <c r="N2127" s="161" t="s">
        <v>19</v>
      </c>
      <c r="O2127" s="21" t="s">
        <v>362</v>
      </c>
      <c r="P2127" s="21">
        <v>3</v>
      </c>
      <c r="Q2127" s="21">
        <v>2005</v>
      </c>
      <c r="R2127" s="61" t="s">
        <v>519</v>
      </c>
      <c r="S2127" s="61" t="s">
        <v>11774</v>
      </c>
      <c r="T2127" s="116">
        <v>991</v>
      </c>
      <c r="U2127" s="111">
        <v>45</v>
      </c>
      <c r="V2127" s="113">
        <f t="shared" si="398"/>
        <v>739.9466666666666</v>
      </c>
      <c r="W2127" s="113">
        <f t="shared" si="399"/>
        <v>251.0533333333334</v>
      </c>
      <c r="X2127" s="112">
        <f t="shared" si="400"/>
        <v>251053.3333333334</v>
      </c>
      <c r="Y2127" s="111"/>
      <c r="Z2127" s="110">
        <f t="shared" si="396"/>
        <v>33</v>
      </c>
      <c r="AA2127" s="109">
        <f t="shared" si="401"/>
        <v>49.550000000000004</v>
      </c>
      <c r="AB2127" s="109">
        <f t="shared" si="402"/>
        <v>49550.000000000007</v>
      </c>
      <c r="AC2127" s="108">
        <f t="shared" si="403"/>
        <v>941.45</v>
      </c>
      <c r="AD2127" s="107">
        <f t="shared" si="404"/>
        <v>2.2222222222222223E-2</v>
      </c>
      <c r="AE2127" s="106">
        <f t="shared" si="405"/>
        <v>20.921111111111113</v>
      </c>
      <c r="AF2127" s="105">
        <f t="shared" si="406"/>
        <v>271.97444444444449</v>
      </c>
      <c r="AG2127" s="105">
        <f t="shared" si="407"/>
        <v>719.02555555555546</v>
      </c>
    </row>
    <row r="2128" spans="1:33" s="88" customFormat="1" x14ac:dyDescent="0.35">
      <c r="A2128" s="21">
        <v>10141103</v>
      </c>
      <c r="B2128" s="115" t="s">
        <v>1665</v>
      </c>
      <c r="C2128" s="115" t="s">
        <v>710</v>
      </c>
      <c r="D2128" s="121" t="s">
        <v>11773</v>
      </c>
      <c r="E2128" s="114" t="str">
        <f t="shared" si="397"/>
        <v>TRANSFORMADOR MARCA:4BB LICHINGA EG PTS5011</v>
      </c>
      <c r="F2128" s="21"/>
      <c r="G2128" s="178" t="s">
        <v>158</v>
      </c>
      <c r="H2128" s="121" t="s">
        <v>11690</v>
      </c>
      <c r="I2128" s="61" t="s">
        <v>11772</v>
      </c>
      <c r="J2128" s="21"/>
      <c r="K2128" s="124" t="s">
        <v>11771</v>
      </c>
      <c r="L2128" s="124" t="s">
        <v>11770</v>
      </c>
      <c r="M2128" s="21">
        <v>50</v>
      </c>
      <c r="N2128" s="161" t="s">
        <v>19</v>
      </c>
      <c r="O2128" s="21" t="s">
        <v>362</v>
      </c>
      <c r="P2128" s="21">
        <v>3</v>
      </c>
      <c r="Q2128" s="21">
        <v>2005</v>
      </c>
      <c r="R2128" s="61" t="s">
        <v>11769</v>
      </c>
      <c r="S2128" s="61" t="s">
        <v>11768</v>
      </c>
      <c r="T2128" s="116">
        <v>643</v>
      </c>
      <c r="U2128" s="111">
        <v>45</v>
      </c>
      <c r="V2128" s="113">
        <f t="shared" si="398"/>
        <v>480.10666666666663</v>
      </c>
      <c r="W2128" s="113">
        <f t="shared" si="399"/>
        <v>162.89333333333337</v>
      </c>
      <c r="X2128" s="112">
        <f t="shared" si="400"/>
        <v>162893.33333333337</v>
      </c>
      <c r="Y2128" s="111"/>
      <c r="Z2128" s="110">
        <f t="shared" si="396"/>
        <v>33</v>
      </c>
      <c r="AA2128" s="109">
        <f t="shared" si="401"/>
        <v>32.15</v>
      </c>
      <c r="AB2128" s="109">
        <f t="shared" si="402"/>
        <v>32150</v>
      </c>
      <c r="AC2128" s="108">
        <f t="shared" si="403"/>
        <v>610.85</v>
      </c>
      <c r="AD2128" s="107">
        <f t="shared" si="404"/>
        <v>2.2222222222222223E-2</v>
      </c>
      <c r="AE2128" s="106">
        <f t="shared" si="405"/>
        <v>13.574444444444445</v>
      </c>
      <c r="AF2128" s="105">
        <f t="shared" si="406"/>
        <v>176.46777777777783</v>
      </c>
      <c r="AG2128" s="105">
        <f t="shared" si="407"/>
        <v>466.53222222222217</v>
      </c>
    </row>
    <row r="2129" spans="1:33" s="88" customFormat="1" x14ac:dyDescent="0.35">
      <c r="A2129" s="21">
        <v>10141103</v>
      </c>
      <c r="B2129" s="115" t="s">
        <v>1665</v>
      </c>
      <c r="C2129" s="115" t="s">
        <v>710</v>
      </c>
      <c r="D2129" s="121" t="s">
        <v>11767</v>
      </c>
      <c r="E2129" s="114" t="str">
        <f t="shared" si="397"/>
        <v>TRANSFORMADOR MARCA:4STOR LICHINGA EG PTS5013</v>
      </c>
      <c r="F2129" s="21"/>
      <c r="G2129" s="178" t="s">
        <v>158</v>
      </c>
      <c r="H2129" s="121" t="s">
        <v>11690</v>
      </c>
      <c r="I2129" s="61" t="s">
        <v>11766</v>
      </c>
      <c r="J2129" s="21"/>
      <c r="K2129" s="124" t="s">
        <v>11765</v>
      </c>
      <c r="L2129" s="124" t="s">
        <v>11764</v>
      </c>
      <c r="M2129" s="21">
        <v>160</v>
      </c>
      <c r="N2129" s="161" t="s">
        <v>19</v>
      </c>
      <c r="O2129" s="21" t="s">
        <v>362</v>
      </c>
      <c r="P2129" s="21">
        <v>3</v>
      </c>
      <c r="Q2129" s="21">
        <v>2005</v>
      </c>
      <c r="R2129" s="61" t="s">
        <v>11763</v>
      </c>
      <c r="S2129" s="61">
        <v>967372</v>
      </c>
      <c r="T2129" s="24">
        <v>991</v>
      </c>
      <c r="U2129" s="111">
        <v>45</v>
      </c>
      <c r="V2129" s="113">
        <f t="shared" si="398"/>
        <v>739.9466666666666</v>
      </c>
      <c r="W2129" s="113">
        <f t="shared" si="399"/>
        <v>251.0533333333334</v>
      </c>
      <c r="X2129" s="112">
        <f t="shared" si="400"/>
        <v>251053.3333333334</v>
      </c>
      <c r="Y2129" s="111"/>
      <c r="Z2129" s="110">
        <f t="shared" si="396"/>
        <v>33</v>
      </c>
      <c r="AA2129" s="109">
        <f t="shared" si="401"/>
        <v>49.550000000000004</v>
      </c>
      <c r="AB2129" s="109">
        <f t="shared" si="402"/>
        <v>49550.000000000007</v>
      </c>
      <c r="AC2129" s="108">
        <f t="shared" si="403"/>
        <v>941.45</v>
      </c>
      <c r="AD2129" s="107">
        <f t="shared" si="404"/>
        <v>2.2222222222222223E-2</v>
      </c>
      <c r="AE2129" s="106">
        <f t="shared" si="405"/>
        <v>20.921111111111113</v>
      </c>
      <c r="AF2129" s="105">
        <f t="shared" si="406"/>
        <v>271.97444444444449</v>
      </c>
      <c r="AG2129" s="105">
        <f t="shared" si="407"/>
        <v>719.02555555555546</v>
      </c>
    </row>
    <row r="2130" spans="1:33" s="88" customFormat="1" x14ac:dyDescent="0.35">
      <c r="A2130" s="21">
        <v>10141103</v>
      </c>
      <c r="B2130" s="115" t="s">
        <v>1665</v>
      </c>
      <c r="C2130" s="115" t="s">
        <v>710</v>
      </c>
      <c r="D2130" s="121" t="s">
        <v>11762</v>
      </c>
      <c r="E2130" s="114" t="str">
        <f t="shared" si="397"/>
        <v>TRANSFORMADOR MARCA:PME LICHINGA EG PTS5014</v>
      </c>
      <c r="F2130" s="21"/>
      <c r="G2130" s="178" t="s">
        <v>158</v>
      </c>
      <c r="H2130" s="121" t="s">
        <v>11690</v>
      </c>
      <c r="I2130" s="61" t="s">
        <v>11761</v>
      </c>
      <c r="J2130" s="21"/>
      <c r="K2130" s="124" t="s">
        <v>11760</v>
      </c>
      <c r="L2130" s="124" t="s">
        <v>11759</v>
      </c>
      <c r="M2130" s="21">
        <v>50</v>
      </c>
      <c r="N2130" s="161" t="s">
        <v>19</v>
      </c>
      <c r="O2130" s="21" t="s">
        <v>362</v>
      </c>
      <c r="P2130" s="21">
        <v>3</v>
      </c>
      <c r="Q2130" s="21">
        <v>2005</v>
      </c>
      <c r="R2130" s="61" t="s">
        <v>6531</v>
      </c>
      <c r="S2130" s="61">
        <v>32110001</v>
      </c>
      <c r="T2130" s="24">
        <v>643</v>
      </c>
      <c r="U2130" s="111">
        <v>45</v>
      </c>
      <c r="V2130" s="113">
        <f t="shared" si="398"/>
        <v>480.10666666666663</v>
      </c>
      <c r="W2130" s="113">
        <f t="shared" si="399"/>
        <v>162.89333333333337</v>
      </c>
      <c r="X2130" s="112">
        <f t="shared" si="400"/>
        <v>162893.33333333337</v>
      </c>
      <c r="Y2130" s="111"/>
      <c r="Z2130" s="110">
        <f t="shared" si="396"/>
        <v>33</v>
      </c>
      <c r="AA2130" s="109">
        <f t="shared" si="401"/>
        <v>32.15</v>
      </c>
      <c r="AB2130" s="109">
        <f t="shared" si="402"/>
        <v>32150</v>
      </c>
      <c r="AC2130" s="108">
        <f t="shared" si="403"/>
        <v>610.85</v>
      </c>
      <c r="AD2130" s="107">
        <f t="shared" si="404"/>
        <v>2.2222222222222223E-2</v>
      </c>
      <c r="AE2130" s="106">
        <f t="shared" si="405"/>
        <v>13.574444444444445</v>
      </c>
      <c r="AF2130" s="105">
        <f t="shared" si="406"/>
        <v>176.46777777777783</v>
      </c>
      <c r="AG2130" s="105">
        <f t="shared" si="407"/>
        <v>466.53222222222217</v>
      </c>
    </row>
    <row r="2131" spans="1:33" s="88" customFormat="1" x14ac:dyDescent="0.35">
      <c r="A2131" s="21">
        <v>10141103</v>
      </c>
      <c r="B2131" s="115" t="s">
        <v>1665</v>
      </c>
      <c r="C2131" s="115" t="s">
        <v>710</v>
      </c>
      <c r="D2131" s="121" t="s">
        <v>11758</v>
      </c>
      <c r="E2131" s="114" t="str">
        <f t="shared" si="397"/>
        <v>TRANSFORMADOR MARCA:ABB LICHINGA EG PTS5015</v>
      </c>
      <c r="F2131" s="21"/>
      <c r="G2131" s="178" t="s">
        <v>158</v>
      </c>
      <c r="H2131" s="121" t="s">
        <v>11690</v>
      </c>
      <c r="I2131" s="61" t="s">
        <v>11757</v>
      </c>
      <c r="J2131" s="21"/>
      <c r="K2131" s="124" t="s">
        <v>11756</v>
      </c>
      <c r="L2131" s="124" t="s">
        <v>11755</v>
      </c>
      <c r="M2131" s="21">
        <v>50</v>
      </c>
      <c r="N2131" s="161" t="s">
        <v>19</v>
      </c>
      <c r="O2131" s="21" t="s">
        <v>362</v>
      </c>
      <c r="P2131" s="21">
        <v>3</v>
      </c>
      <c r="Q2131" s="21">
        <v>2005</v>
      </c>
      <c r="R2131" s="61" t="s">
        <v>15</v>
      </c>
      <c r="S2131" s="61" t="s">
        <v>11754</v>
      </c>
      <c r="T2131" s="116">
        <v>643</v>
      </c>
      <c r="U2131" s="111">
        <v>45</v>
      </c>
      <c r="V2131" s="113">
        <f t="shared" si="398"/>
        <v>480.10666666666663</v>
      </c>
      <c r="W2131" s="113">
        <f t="shared" si="399"/>
        <v>162.89333333333337</v>
      </c>
      <c r="X2131" s="112">
        <f t="shared" si="400"/>
        <v>162893.33333333337</v>
      </c>
      <c r="Y2131" s="111"/>
      <c r="Z2131" s="110">
        <f t="shared" si="396"/>
        <v>33</v>
      </c>
      <c r="AA2131" s="109">
        <f t="shared" si="401"/>
        <v>32.15</v>
      </c>
      <c r="AB2131" s="109">
        <f t="shared" si="402"/>
        <v>32150</v>
      </c>
      <c r="AC2131" s="108">
        <f t="shared" si="403"/>
        <v>610.85</v>
      </c>
      <c r="AD2131" s="107">
        <f t="shared" si="404"/>
        <v>2.2222222222222223E-2</v>
      </c>
      <c r="AE2131" s="106">
        <f t="shared" si="405"/>
        <v>13.574444444444445</v>
      </c>
      <c r="AF2131" s="105">
        <f t="shared" si="406"/>
        <v>176.46777777777783</v>
      </c>
      <c r="AG2131" s="105">
        <f t="shared" si="407"/>
        <v>466.53222222222217</v>
      </c>
    </row>
    <row r="2132" spans="1:33" s="88" customFormat="1" x14ac:dyDescent="0.35">
      <c r="A2132" s="21">
        <v>10141103</v>
      </c>
      <c r="B2132" s="115" t="s">
        <v>1665</v>
      </c>
      <c r="C2132" s="115" t="s">
        <v>710</v>
      </c>
      <c r="D2132" s="121" t="s">
        <v>11753</v>
      </c>
      <c r="E2132" s="114" t="str">
        <f t="shared" si="397"/>
        <v>TRANSFORMADOR MARCA:ASTOR LICHINGA EG PTS5016</v>
      </c>
      <c r="F2132" s="21"/>
      <c r="G2132" s="178" t="s">
        <v>158</v>
      </c>
      <c r="H2132" s="121" t="s">
        <v>11690</v>
      </c>
      <c r="I2132" s="61" t="s">
        <v>11752</v>
      </c>
      <c r="J2132" s="21"/>
      <c r="K2132" s="124" t="s">
        <v>11751</v>
      </c>
      <c r="L2132" s="124" t="s">
        <v>11750</v>
      </c>
      <c r="M2132" s="21">
        <v>100</v>
      </c>
      <c r="N2132" s="161" t="s">
        <v>19</v>
      </c>
      <c r="O2132" s="21" t="s">
        <v>362</v>
      </c>
      <c r="P2132" s="21">
        <v>3</v>
      </c>
      <c r="Q2132" s="21">
        <v>2005</v>
      </c>
      <c r="R2132" s="61" t="s">
        <v>499</v>
      </c>
      <c r="S2132" s="61" t="s">
        <v>11749</v>
      </c>
      <c r="T2132" s="116">
        <v>763</v>
      </c>
      <c r="U2132" s="111">
        <v>45</v>
      </c>
      <c r="V2132" s="113">
        <f t="shared" si="398"/>
        <v>569.70666666666659</v>
      </c>
      <c r="W2132" s="113">
        <f t="shared" si="399"/>
        <v>193.29333333333341</v>
      </c>
      <c r="X2132" s="112">
        <f t="shared" si="400"/>
        <v>193293.3333333334</v>
      </c>
      <c r="Y2132" s="111"/>
      <c r="Z2132" s="110">
        <f t="shared" si="396"/>
        <v>33</v>
      </c>
      <c r="AA2132" s="109">
        <f t="shared" si="401"/>
        <v>38.15</v>
      </c>
      <c r="AB2132" s="109">
        <f t="shared" si="402"/>
        <v>38150</v>
      </c>
      <c r="AC2132" s="108">
        <f t="shared" si="403"/>
        <v>724.85</v>
      </c>
      <c r="AD2132" s="107">
        <f t="shared" si="404"/>
        <v>2.2222222222222223E-2</v>
      </c>
      <c r="AE2132" s="106">
        <f t="shared" si="405"/>
        <v>16.10777777777778</v>
      </c>
      <c r="AF2132" s="105">
        <f t="shared" si="406"/>
        <v>209.40111111111119</v>
      </c>
      <c r="AG2132" s="105">
        <f t="shared" si="407"/>
        <v>553.59888888888884</v>
      </c>
    </row>
    <row r="2133" spans="1:33" s="88" customFormat="1" x14ac:dyDescent="0.35">
      <c r="A2133" s="21">
        <v>10141103</v>
      </c>
      <c r="B2133" s="115" t="s">
        <v>1665</v>
      </c>
      <c r="C2133" s="115" t="s">
        <v>710</v>
      </c>
      <c r="D2133" s="121" t="s">
        <v>11748</v>
      </c>
      <c r="E2133" s="114" t="str">
        <f t="shared" si="397"/>
        <v>TRANSFORMADOR MARCA:FST LICHINGA EG PTS5017</v>
      </c>
      <c r="F2133" s="21"/>
      <c r="G2133" s="178" t="s">
        <v>158</v>
      </c>
      <c r="H2133" s="121" t="s">
        <v>11690</v>
      </c>
      <c r="I2133" s="61" t="s">
        <v>11747</v>
      </c>
      <c r="J2133" s="21"/>
      <c r="K2133" s="124" t="s">
        <v>11746</v>
      </c>
      <c r="L2133" s="124" t="s">
        <v>11745</v>
      </c>
      <c r="M2133" s="21">
        <v>160</v>
      </c>
      <c r="N2133" s="161" t="s">
        <v>19</v>
      </c>
      <c r="O2133" s="21" t="s">
        <v>362</v>
      </c>
      <c r="P2133" s="21">
        <v>3</v>
      </c>
      <c r="Q2133" s="21">
        <v>2005</v>
      </c>
      <c r="R2133" s="61" t="s">
        <v>519</v>
      </c>
      <c r="S2133" s="61" t="s">
        <v>11744</v>
      </c>
      <c r="T2133" s="116">
        <v>991</v>
      </c>
      <c r="U2133" s="111">
        <v>45</v>
      </c>
      <c r="V2133" s="113">
        <f t="shared" si="398"/>
        <v>739.9466666666666</v>
      </c>
      <c r="W2133" s="113">
        <f t="shared" si="399"/>
        <v>251.0533333333334</v>
      </c>
      <c r="X2133" s="112">
        <f t="shared" si="400"/>
        <v>251053.3333333334</v>
      </c>
      <c r="Y2133" s="111"/>
      <c r="Z2133" s="110">
        <f t="shared" si="396"/>
        <v>33</v>
      </c>
      <c r="AA2133" s="109">
        <f t="shared" si="401"/>
        <v>49.550000000000004</v>
      </c>
      <c r="AB2133" s="109">
        <f t="shared" si="402"/>
        <v>49550.000000000007</v>
      </c>
      <c r="AC2133" s="108">
        <f t="shared" si="403"/>
        <v>941.45</v>
      </c>
      <c r="AD2133" s="107">
        <f t="shared" si="404"/>
        <v>2.2222222222222223E-2</v>
      </c>
      <c r="AE2133" s="106">
        <f t="shared" si="405"/>
        <v>20.921111111111113</v>
      </c>
      <c r="AF2133" s="105">
        <f t="shared" si="406"/>
        <v>271.97444444444449</v>
      </c>
      <c r="AG2133" s="105">
        <f t="shared" si="407"/>
        <v>719.02555555555546</v>
      </c>
    </row>
    <row r="2134" spans="1:33" s="88" customFormat="1" x14ac:dyDescent="0.35">
      <c r="A2134" s="21">
        <v>10141103</v>
      </c>
      <c r="B2134" s="115" t="s">
        <v>1665</v>
      </c>
      <c r="C2134" s="115" t="s">
        <v>710</v>
      </c>
      <c r="D2134" s="121" t="s">
        <v>11743</v>
      </c>
      <c r="E2134" s="114" t="str">
        <f t="shared" si="397"/>
        <v>TRANSFORMADOR MARCA:FST LICHINGA EG PTS5018</v>
      </c>
      <c r="F2134" s="21"/>
      <c r="G2134" s="178" t="s">
        <v>158</v>
      </c>
      <c r="H2134" s="121" t="s">
        <v>11690</v>
      </c>
      <c r="I2134" s="61" t="s">
        <v>11742</v>
      </c>
      <c r="J2134" s="21"/>
      <c r="K2134" s="124" t="s">
        <v>11741</v>
      </c>
      <c r="L2134" s="124" t="s">
        <v>11740</v>
      </c>
      <c r="M2134" s="21">
        <v>100</v>
      </c>
      <c r="N2134" s="161" t="s">
        <v>19</v>
      </c>
      <c r="O2134" s="21" t="s">
        <v>362</v>
      </c>
      <c r="P2134" s="21">
        <v>3</v>
      </c>
      <c r="Q2134" s="21">
        <v>2005</v>
      </c>
      <c r="R2134" s="61" t="s">
        <v>519</v>
      </c>
      <c r="S2134" s="61">
        <v>892493</v>
      </c>
      <c r="T2134" s="116">
        <v>763</v>
      </c>
      <c r="U2134" s="111">
        <v>45</v>
      </c>
      <c r="V2134" s="113">
        <f t="shared" si="398"/>
        <v>569.70666666666659</v>
      </c>
      <c r="W2134" s="113">
        <f t="shared" si="399"/>
        <v>193.29333333333341</v>
      </c>
      <c r="X2134" s="112">
        <f t="shared" si="400"/>
        <v>193293.3333333334</v>
      </c>
      <c r="Y2134" s="111"/>
      <c r="Z2134" s="110">
        <f t="shared" si="396"/>
        <v>33</v>
      </c>
      <c r="AA2134" s="109">
        <f t="shared" si="401"/>
        <v>38.15</v>
      </c>
      <c r="AB2134" s="109">
        <f t="shared" si="402"/>
        <v>38150</v>
      </c>
      <c r="AC2134" s="108">
        <f t="shared" si="403"/>
        <v>724.85</v>
      </c>
      <c r="AD2134" s="107">
        <f t="shared" si="404"/>
        <v>2.2222222222222223E-2</v>
      </c>
      <c r="AE2134" s="106">
        <f t="shared" si="405"/>
        <v>16.10777777777778</v>
      </c>
      <c r="AF2134" s="105">
        <f t="shared" si="406"/>
        <v>209.40111111111119</v>
      </c>
      <c r="AG2134" s="105">
        <f t="shared" si="407"/>
        <v>553.59888888888884</v>
      </c>
    </row>
    <row r="2135" spans="1:33" s="88" customFormat="1" x14ac:dyDescent="0.35">
      <c r="A2135" s="21">
        <v>10141103</v>
      </c>
      <c r="B2135" s="115" t="s">
        <v>1665</v>
      </c>
      <c r="C2135" s="115" t="s">
        <v>710</v>
      </c>
      <c r="D2135" s="121" t="s">
        <v>11739</v>
      </c>
      <c r="E2135" s="114" t="str">
        <f t="shared" si="397"/>
        <v>TRANSFORMADOR MARCA:FST LICHINGA EG PTS5019</v>
      </c>
      <c r="F2135" s="21"/>
      <c r="G2135" s="178" t="s">
        <v>158</v>
      </c>
      <c r="H2135" s="121" t="s">
        <v>11690</v>
      </c>
      <c r="I2135" s="61" t="s">
        <v>11738</v>
      </c>
      <c r="J2135" s="21"/>
      <c r="K2135" s="124" t="s">
        <v>11737</v>
      </c>
      <c r="L2135" s="124" t="s">
        <v>11736</v>
      </c>
      <c r="M2135" s="21">
        <v>100</v>
      </c>
      <c r="N2135" s="161" t="s">
        <v>19</v>
      </c>
      <c r="O2135" s="21" t="s">
        <v>362</v>
      </c>
      <c r="P2135" s="21">
        <v>3</v>
      </c>
      <c r="Q2135" s="21">
        <v>2005</v>
      </c>
      <c r="R2135" s="61" t="s">
        <v>519</v>
      </c>
      <c r="S2135" s="61">
        <v>920868</v>
      </c>
      <c r="T2135" s="116">
        <v>763</v>
      </c>
      <c r="U2135" s="111">
        <v>45</v>
      </c>
      <c r="V2135" s="113">
        <f t="shared" si="398"/>
        <v>569.70666666666659</v>
      </c>
      <c r="W2135" s="113">
        <f t="shared" si="399"/>
        <v>193.29333333333341</v>
      </c>
      <c r="X2135" s="112">
        <f t="shared" si="400"/>
        <v>193293.3333333334</v>
      </c>
      <c r="Y2135" s="111"/>
      <c r="Z2135" s="110">
        <f t="shared" si="396"/>
        <v>33</v>
      </c>
      <c r="AA2135" s="109">
        <f t="shared" si="401"/>
        <v>38.15</v>
      </c>
      <c r="AB2135" s="109">
        <f t="shared" si="402"/>
        <v>38150</v>
      </c>
      <c r="AC2135" s="108">
        <f t="shared" si="403"/>
        <v>724.85</v>
      </c>
      <c r="AD2135" s="107">
        <f t="shared" si="404"/>
        <v>2.2222222222222223E-2</v>
      </c>
      <c r="AE2135" s="106">
        <f t="shared" si="405"/>
        <v>16.10777777777778</v>
      </c>
      <c r="AF2135" s="105">
        <f t="shared" si="406"/>
        <v>209.40111111111119</v>
      </c>
      <c r="AG2135" s="105">
        <f t="shared" si="407"/>
        <v>553.59888888888884</v>
      </c>
    </row>
    <row r="2136" spans="1:33" s="88" customFormat="1" x14ac:dyDescent="0.35">
      <c r="A2136" s="21">
        <v>10141103</v>
      </c>
      <c r="B2136" s="115" t="s">
        <v>1665</v>
      </c>
      <c r="C2136" s="115" t="s">
        <v>710</v>
      </c>
      <c r="D2136" s="121" t="s">
        <v>11735</v>
      </c>
      <c r="E2136" s="114" t="str">
        <f t="shared" si="397"/>
        <v>TRANSFORMADOR MARCA:FST LICHINGA EG PTS5020</v>
      </c>
      <c r="F2136" s="21"/>
      <c r="G2136" s="178" t="s">
        <v>158</v>
      </c>
      <c r="H2136" s="121" t="s">
        <v>11690</v>
      </c>
      <c r="I2136" s="61" t="s">
        <v>11734</v>
      </c>
      <c r="J2136" s="21"/>
      <c r="K2136" s="124" t="s">
        <v>11733</v>
      </c>
      <c r="L2136" s="124" t="s">
        <v>11732</v>
      </c>
      <c r="M2136" s="21">
        <v>100</v>
      </c>
      <c r="N2136" s="161" t="s">
        <v>19</v>
      </c>
      <c r="O2136" s="21" t="s">
        <v>362</v>
      </c>
      <c r="P2136" s="21">
        <v>3</v>
      </c>
      <c r="Q2136" s="21">
        <v>2005</v>
      </c>
      <c r="R2136" s="61" t="s">
        <v>519</v>
      </c>
      <c r="S2136" s="61">
        <v>892479</v>
      </c>
      <c r="T2136" s="116">
        <v>763</v>
      </c>
      <c r="U2136" s="111">
        <v>45</v>
      </c>
      <c r="V2136" s="113">
        <f t="shared" si="398"/>
        <v>569.70666666666659</v>
      </c>
      <c r="W2136" s="113">
        <f t="shared" si="399"/>
        <v>193.29333333333341</v>
      </c>
      <c r="X2136" s="112">
        <f t="shared" si="400"/>
        <v>193293.3333333334</v>
      </c>
      <c r="Y2136" s="111"/>
      <c r="Z2136" s="110">
        <f t="shared" si="396"/>
        <v>33</v>
      </c>
      <c r="AA2136" s="109">
        <f t="shared" si="401"/>
        <v>38.15</v>
      </c>
      <c r="AB2136" s="109">
        <f t="shared" si="402"/>
        <v>38150</v>
      </c>
      <c r="AC2136" s="108">
        <f t="shared" si="403"/>
        <v>724.85</v>
      </c>
      <c r="AD2136" s="107">
        <f t="shared" si="404"/>
        <v>2.2222222222222223E-2</v>
      </c>
      <c r="AE2136" s="106">
        <f t="shared" si="405"/>
        <v>16.10777777777778</v>
      </c>
      <c r="AF2136" s="105">
        <f t="shared" si="406"/>
        <v>209.40111111111119</v>
      </c>
      <c r="AG2136" s="105">
        <f t="shared" si="407"/>
        <v>553.59888888888884</v>
      </c>
    </row>
    <row r="2137" spans="1:33" s="88" customFormat="1" x14ac:dyDescent="0.35">
      <c r="A2137" s="21">
        <v>10141103</v>
      </c>
      <c r="B2137" s="115" t="s">
        <v>1665</v>
      </c>
      <c r="C2137" s="115" t="s">
        <v>710</v>
      </c>
      <c r="D2137" s="121" t="s">
        <v>11731</v>
      </c>
      <c r="E2137" s="114" t="str">
        <f t="shared" si="397"/>
        <v>TRANSFORMADOR MARCA:ASTOR LICHINGA EG PTS5021</v>
      </c>
      <c r="F2137" s="21"/>
      <c r="G2137" s="178" t="s">
        <v>158</v>
      </c>
      <c r="H2137" s="121" t="s">
        <v>11690</v>
      </c>
      <c r="I2137" s="61" t="s">
        <v>11730</v>
      </c>
      <c r="J2137" s="21"/>
      <c r="K2137" s="124" t="s">
        <v>11729</v>
      </c>
      <c r="L2137" s="124" t="s">
        <v>11728</v>
      </c>
      <c r="M2137" s="21">
        <v>160</v>
      </c>
      <c r="N2137" s="161" t="s">
        <v>19</v>
      </c>
      <c r="O2137" s="21" t="s">
        <v>362</v>
      </c>
      <c r="P2137" s="21">
        <v>3</v>
      </c>
      <c r="Q2137" s="21">
        <v>2005</v>
      </c>
      <c r="R2137" s="61" t="s">
        <v>499</v>
      </c>
      <c r="S2137" s="61" t="s">
        <v>11727</v>
      </c>
      <c r="T2137" s="116">
        <v>991</v>
      </c>
      <c r="U2137" s="111">
        <v>45</v>
      </c>
      <c r="V2137" s="113">
        <f t="shared" si="398"/>
        <v>739.9466666666666</v>
      </c>
      <c r="W2137" s="113">
        <f t="shared" si="399"/>
        <v>251.0533333333334</v>
      </c>
      <c r="X2137" s="112">
        <f t="shared" si="400"/>
        <v>251053.3333333334</v>
      </c>
      <c r="Y2137" s="111"/>
      <c r="Z2137" s="110">
        <f t="shared" si="396"/>
        <v>33</v>
      </c>
      <c r="AA2137" s="109">
        <f t="shared" si="401"/>
        <v>49.550000000000004</v>
      </c>
      <c r="AB2137" s="109">
        <f t="shared" si="402"/>
        <v>49550.000000000007</v>
      </c>
      <c r="AC2137" s="108">
        <f t="shared" si="403"/>
        <v>941.45</v>
      </c>
      <c r="AD2137" s="107">
        <f t="shared" si="404"/>
        <v>2.2222222222222223E-2</v>
      </c>
      <c r="AE2137" s="106">
        <f t="shared" si="405"/>
        <v>20.921111111111113</v>
      </c>
      <c r="AF2137" s="105">
        <f t="shared" si="406"/>
        <v>271.97444444444449</v>
      </c>
      <c r="AG2137" s="105">
        <f t="shared" si="407"/>
        <v>719.02555555555546</v>
      </c>
    </row>
    <row r="2138" spans="1:33" s="88" customFormat="1" x14ac:dyDescent="0.35">
      <c r="A2138" s="21">
        <v>10141103</v>
      </c>
      <c r="B2138" s="115" t="s">
        <v>1665</v>
      </c>
      <c r="C2138" s="115" t="s">
        <v>710</v>
      </c>
      <c r="D2138" s="121" t="s">
        <v>11726</v>
      </c>
      <c r="E2138" s="114" t="str">
        <f t="shared" si="397"/>
        <v>TRANSFORMADOR MARCA:ASTOR LICHINGA EG PTS5022</v>
      </c>
      <c r="F2138" s="21"/>
      <c r="G2138" s="178" t="s">
        <v>158</v>
      </c>
      <c r="H2138" s="121" t="s">
        <v>11690</v>
      </c>
      <c r="I2138" s="61" t="s">
        <v>11725</v>
      </c>
      <c r="J2138" s="21"/>
      <c r="K2138" s="124" t="s">
        <v>11724</v>
      </c>
      <c r="L2138" s="124" t="s">
        <v>11723</v>
      </c>
      <c r="M2138" s="21">
        <v>50</v>
      </c>
      <c r="N2138" s="161" t="s">
        <v>19</v>
      </c>
      <c r="O2138" s="21" t="s">
        <v>362</v>
      </c>
      <c r="P2138" s="21">
        <v>3</v>
      </c>
      <c r="Q2138" s="21">
        <v>2005</v>
      </c>
      <c r="R2138" s="61" t="s">
        <v>499</v>
      </c>
      <c r="S2138" s="61" t="s">
        <v>11722</v>
      </c>
      <c r="T2138" s="116">
        <v>643</v>
      </c>
      <c r="U2138" s="111">
        <v>45</v>
      </c>
      <c r="V2138" s="113">
        <f t="shared" si="398"/>
        <v>480.10666666666663</v>
      </c>
      <c r="W2138" s="113">
        <f t="shared" si="399"/>
        <v>162.89333333333337</v>
      </c>
      <c r="X2138" s="112">
        <f t="shared" si="400"/>
        <v>162893.33333333337</v>
      </c>
      <c r="Y2138" s="111"/>
      <c r="Z2138" s="110">
        <f t="shared" si="396"/>
        <v>33</v>
      </c>
      <c r="AA2138" s="109">
        <f t="shared" si="401"/>
        <v>32.15</v>
      </c>
      <c r="AB2138" s="109">
        <f t="shared" si="402"/>
        <v>32150</v>
      </c>
      <c r="AC2138" s="108">
        <f t="shared" si="403"/>
        <v>610.85</v>
      </c>
      <c r="AD2138" s="107">
        <f t="shared" si="404"/>
        <v>2.2222222222222223E-2</v>
      </c>
      <c r="AE2138" s="106">
        <f t="shared" si="405"/>
        <v>13.574444444444445</v>
      </c>
      <c r="AF2138" s="105">
        <f t="shared" si="406"/>
        <v>176.46777777777783</v>
      </c>
      <c r="AG2138" s="105">
        <f t="shared" si="407"/>
        <v>466.53222222222217</v>
      </c>
    </row>
    <row r="2139" spans="1:33" s="88" customFormat="1" x14ac:dyDescent="0.35">
      <c r="A2139" s="21">
        <v>10141103</v>
      </c>
      <c r="B2139" s="115" t="s">
        <v>1665</v>
      </c>
      <c r="C2139" s="115" t="s">
        <v>710</v>
      </c>
      <c r="D2139" s="121" t="s">
        <v>11721</v>
      </c>
      <c r="E2139" s="114" t="str">
        <f t="shared" si="397"/>
        <v>TRANSFORMADOR MARCA:ASTOR LICHINGA EG PTS5023</v>
      </c>
      <c r="F2139" s="21"/>
      <c r="G2139" s="178" t="s">
        <v>158</v>
      </c>
      <c r="H2139" s="121" t="s">
        <v>11690</v>
      </c>
      <c r="I2139" s="61" t="s">
        <v>11720</v>
      </c>
      <c r="J2139" s="21"/>
      <c r="K2139" s="124" t="s">
        <v>11719</v>
      </c>
      <c r="L2139" s="124" t="s">
        <v>11718</v>
      </c>
      <c r="M2139" s="61">
        <v>100</v>
      </c>
      <c r="N2139" s="161" t="s">
        <v>19</v>
      </c>
      <c r="O2139" s="21" t="s">
        <v>362</v>
      </c>
      <c r="P2139" s="21">
        <v>3</v>
      </c>
      <c r="Q2139" s="21">
        <v>2005</v>
      </c>
      <c r="R2139" s="61" t="s">
        <v>499</v>
      </c>
      <c r="S2139" s="61" t="s">
        <v>11717</v>
      </c>
      <c r="T2139" s="116">
        <v>763</v>
      </c>
      <c r="U2139" s="111">
        <v>45</v>
      </c>
      <c r="V2139" s="113">
        <f t="shared" si="398"/>
        <v>569.70666666666659</v>
      </c>
      <c r="W2139" s="113">
        <f t="shared" si="399"/>
        <v>193.29333333333341</v>
      </c>
      <c r="X2139" s="112">
        <f t="shared" si="400"/>
        <v>193293.3333333334</v>
      </c>
      <c r="Y2139" s="111"/>
      <c r="Z2139" s="110">
        <f t="shared" si="396"/>
        <v>33</v>
      </c>
      <c r="AA2139" s="109">
        <f t="shared" si="401"/>
        <v>38.15</v>
      </c>
      <c r="AB2139" s="109">
        <f t="shared" si="402"/>
        <v>38150</v>
      </c>
      <c r="AC2139" s="108">
        <f t="shared" si="403"/>
        <v>724.85</v>
      </c>
      <c r="AD2139" s="107">
        <f t="shared" si="404"/>
        <v>2.2222222222222223E-2</v>
      </c>
      <c r="AE2139" s="106">
        <f t="shared" si="405"/>
        <v>16.10777777777778</v>
      </c>
      <c r="AF2139" s="105">
        <f t="shared" si="406"/>
        <v>209.40111111111119</v>
      </c>
      <c r="AG2139" s="105">
        <f t="shared" si="407"/>
        <v>553.59888888888884</v>
      </c>
    </row>
    <row r="2140" spans="1:33" s="88" customFormat="1" x14ac:dyDescent="0.35">
      <c r="A2140" s="21">
        <v>10141103</v>
      </c>
      <c r="B2140" s="115" t="s">
        <v>1665</v>
      </c>
      <c r="C2140" s="115" t="s">
        <v>710</v>
      </c>
      <c r="D2140" s="121" t="s">
        <v>11716</v>
      </c>
      <c r="E2140" s="114" t="str">
        <f t="shared" si="397"/>
        <v>TRANSFORMADOR MARCA:ASTOR LICHINGA EG PTS5024</v>
      </c>
      <c r="F2140" s="21"/>
      <c r="G2140" s="178" t="s">
        <v>158</v>
      </c>
      <c r="H2140" s="121" t="s">
        <v>11690</v>
      </c>
      <c r="I2140" s="61" t="s">
        <v>11715</v>
      </c>
      <c r="J2140" s="21"/>
      <c r="K2140" s="124" t="s">
        <v>11714</v>
      </c>
      <c r="L2140" s="124" t="s">
        <v>11713</v>
      </c>
      <c r="M2140" s="61">
        <v>50</v>
      </c>
      <c r="N2140" s="161" t="s">
        <v>19</v>
      </c>
      <c r="O2140" s="21" t="s">
        <v>362</v>
      </c>
      <c r="P2140" s="21">
        <v>3</v>
      </c>
      <c r="Q2140" s="21">
        <v>2005</v>
      </c>
      <c r="R2140" s="61" t="s">
        <v>499</v>
      </c>
      <c r="S2140" s="61" t="s">
        <v>11712</v>
      </c>
      <c r="T2140" s="116">
        <v>643</v>
      </c>
      <c r="U2140" s="111">
        <v>45</v>
      </c>
      <c r="V2140" s="113">
        <f t="shared" si="398"/>
        <v>480.10666666666663</v>
      </c>
      <c r="W2140" s="113">
        <f t="shared" si="399"/>
        <v>162.89333333333337</v>
      </c>
      <c r="X2140" s="112">
        <f t="shared" si="400"/>
        <v>162893.33333333337</v>
      </c>
      <c r="Y2140" s="111"/>
      <c r="Z2140" s="110">
        <f t="shared" si="396"/>
        <v>33</v>
      </c>
      <c r="AA2140" s="109">
        <f t="shared" si="401"/>
        <v>32.15</v>
      </c>
      <c r="AB2140" s="109">
        <f t="shared" si="402"/>
        <v>32150</v>
      </c>
      <c r="AC2140" s="108">
        <f t="shared" si="403"/>
        <v>610.85</v>
      </c>
      <c r="AD2140" s="107">
        <f t="shared" si="404"/>
        <v>2.2222222222222223E-2</v>
      </c>
      <c r="AE2140" s="106">
        <f t="shared" si="405"/>
        <v>13.574444444444445</v>
      </c>
      <c r="AF2140" s="105">
        <f t="shared" si="406"/>
        <v>176.46777777777783</v>
      </c>
      <c r="AG2140" s="105">
        <f t="shared" si="407"/>
        <v>466.53222222222217</v>
      </c>
    </row>
    <row r="2141" spans="1:33" s="88" customFormat="1" x14ac:dyDescent="0.35">
      <c r="A2141" s="21">
        <v>10141103</v>
      </c>
      <c r="B2141" s="115" t="s">
        <v>1665</v>
      </c>
      <c r="C2141" s="115" t="s">
        <v>710</v>
      </c>
      <c r="D2141" s="121" t="s">
        <v>11711</v>
      </c>
      <c r="E2141" s="114" t="str">
        <f t="shared" si="397"/>
        <v>TRANSFORMADOR MARCA:ASTOR LICHINGA EG PTS5025</v>
      </c>
      <c r="F2141" s="21"/>
      <c r="G2141" s="178" t="s">
        <v>158</v>
      </c>
      <c r="H2141" s="121" t="s">
        <v>11690</v>
      </c>
      <c r="I2141" s="61" t="s">
        <v>11710</v>
      </c>
      <c r="J2141" s="21"/>
      <c r="K2141" s="124" t="s">
        <v>11709</v>
      </c>
      <c r="L2141" s="124" t="s">
        <v>11708</v>
      </c>
      <c r="M2141" s="61">
        <v>100</v>
      </c>
      <c r="N2141" s="161" t="s">
        <v>19</v>
      </c>
      <c r="O2141" s="21" t="s">
        <v>362</v>
      </c>
      <c r="P2141" s="21">
        <v>3</v>
      </c>
      <c r="Q2141" s="21">
        <v>2005</v>
      </c>
      <c r="R2141" s="61" t="s">
        <v>499</v>
      </c>
      <c r="S2141" s="61" t="s">
        <v>11707</v>
      </c>
      <c r="T2141" s="116">
        <v>763</v>
      </c>
      <c r="U2141" s="111">
        <v>45</v>
      </c>
      <c r="V2141" s="113">
        <f t="shared" si="398"/>
        <v>569.70666666666659</v>
      </c>
      <c r="W2141" s="113">
        <f t="shared" si="399"/>
        <v>193.29333333333341</v>
      </c>
      <c r="X2141" s="112">
        <f t="shared" si="400"/>
        <v>193293.3333333334</v>
      </c>
      <c r="Y2141" s="111"/>
      <c r="Z2141" s="110">
        <f t="shared" si="396"/>
        <v>33</v>
      </c>
      <c r="AA2141" s="109">
        <f t="shared" si="401"/>
        <v>38.15</v>
      </c>
      <c r="AB2141" s="109">
        <f t="shared" si="402"/>
        <v>38150</v>
      </c>
      <c r="AC2141" s="108">
        <f t="shared" si="403"/>
        <v>724.85</v>
      </c>
      <c r="AD2141" s="107">
        <f t="shared" si="404"/>
        <v>2.2222222222222223E-2</v>
      </c>
      <c r="AE2141" s="106">
        <f t="shared" si="405"/>
        <v>16.10777777777778</v>
      </c>
      <c r="AF2141" s="105">
        <f t="shared" si="406"/>
        <v>209.40111111111119</v>
      </c>
      <c r="AG2141" s="105">
        <f t="shared" si="407"/>
        <v>553.59888888888884</v>
      </c>
    </row>
    <row r="2142" spans="1:33" s="88" customFormat="1" x14ac:dyDescent="0.35">
      <c r="A2142" s="21">
        <v>10141103</v>
      </c>
      <c r="B2142" s="115" t="s">
        <v>1665</v>
      </c>
      <c r="C2142" s="115" t="s">
        <v>710</v>
      </c>
      <c r="D2142" s="121" t="s">
        <v>11706</v>
      </c>
      <c r="E2142" s="114" t="str">
        <f t="shared" si="397"/>
        <v>TRANSFORMADOR MARCA:ASTOR LICHINGA EG PTS5026</v>
      </c>
      <c r="F2142" s="21"/>
      <c r="G2142" s="178" t="s">
        <v>158</v>
      </c>
      <c r="H2142" s="121" t="s">
        <v>11690</v>
      </c>
      <c r="I2142" s="61" t="s">
        <v>11705</v>
      </c>
      <c r="J2142" s="21"/>
      <c r="K2142" s="124" t="s">
        <v>11704</v>
      </c>
      <c r="L2142" s="124" t="s">
        <v>11703</v>
      </c>
      <c r="M2142" s="61">
        <v>100</v>
      </c>
      <c r="N2142" s="161" t="s">
        <v>19</v>
      </c>
      <c r="O2142" s="21" t="s">
        <v>362</v>
      </c>
      <c r="P2142" s="21">
        <v>3</v>
      </c>
      <c r="Q2142" s="21">
        <v>2005</v>
      </c>
      <c r="R2142" s="61" t="s">
        <v>499</v>
      </c>
      <c r="S2142" s="61" t="s">
        <v>11702</v>
      </c>
      <c r="T2142" s="116">
        <v>763</v>
      </c>
      <c r="U2142" s="111">
        <v>45</v>
      </c>
      <c r="V2142" s="113">
        <f t="shared" si="398"/>
        <v>569.70666666666659</v>
      </c>
      <c r="W2142" s="113">
        <f t="shared" si="399"/>
        <v>193.29333333333341</v>
      </c>
      <c r="X2142" s="112">
        <f t="shared" si="400"/>
        <v>193293.3333333334</v>
      </c>
      <c r="Y2142" s="111"/>
      <c r="Z2142" s="110">
        <f t="shared" si="396"/>
        <v>33</v>
      </c>
      <c r="AA2142" s="109">
        <f t="shared" si="401"/>
        <v>38.15</v>
      </c>
      <c r="AB2142" s="109">
        <f t="shared" si="402"/>
        <v>38150</v>
      </c>
      <c r="AC2142" s="108">
        <f t="shared" si="403"/>
        <v>724.85</v>
      </c>
      <c r="AD2142" s="107">
        <f t="shared" si="404"/>
        <v>2.2222222222222223E-2</v>
      </c>
      <c r="AE2142" s="106">
        <f t="shared" si="405"/>
        <v>16.10777777777778</v>
      </c>
      <c r="AF2142" s="105">
        <f t="shared" si="406"/>
        <v>209.40111111111119</v>
      </c>
      <c r="AG2142" s="105">
        <f t="shared" si="407"/>
        <v>553.59888888888884</v>
      </c>
    </row>
    <row r="2143" spans="1:33" s="88" customFormat="1" x14ac:dyDescent="0.35">
      <c r="A2143" s="21">
        <v>10141103</v>
      </c>
      <c r="B2143" s="115" t="s">
        <v>1665</v>
      </c>
      <c r="C2143" s="115" t="s">
        <v>710</v>
      </c>
      <c r="D2143" s="121" t="s">
        <v>11701</v>
      </c>
      <c r="E2143" s="114" t="str">
        <f t="shared" si="397"/>
        <v>TRANSFORMADOR MARCA:ASTOR LICHINGA EG PTS5027</v>
      </c>
      <c r="F2143" s="21"/>
      <c r="G2143" s="178" t="s">
        <v>158</v>
      </c>
      <c r="H2143" s="121" t="s">
        <v>11690</v>
      </c>
      <c r="I2143" s="61" t="s">
        <v>11700</v>
      </c>
      <c r="J2143" s="21"/>
      <c r="K2143" s="124" t="s">
        <v>11699</v>
      </c>
      <c r="L2143" s="124" t="s">
        <v>11698</v>
      </c>
      <c r="M2143" s="61">
        <v>100</v>
      </c>
      <c r="N2143" s="161" t="s">
        <v>19</v>
      </c>
      <c r="O2143" s="21" t="s">
        <v>362</v>
      </c>
      <c r="P2143" s="21">
        <v>3</v>
      </c>
      <c r="Q2143" s="21">
        <v>2005</v>
      </c>
      <c r="R2143" s="61" t="s">
        <v>499</v>
      </c>
      <c r="S2143" s="61" t="s">
        <v>11697</v>
      </c>
      <c r="T2143" s="116">
        <v>763</v>
      </c>
      <c r="U2143" s="111">
        <v>45</v>
      </c>
      <c r="V2143" s="113">
        <f t="shared" si="398"/>
        <v>569.70666666666659</v>
      </c>
      <c r="W2143" s="113">
        <f t="shared" si="399"/>
        <v>193.29333333333341</v>
      </c>
      <c r="X2143" s="112">
        <f t="shared" si="400"/>
        <v>193293.3333333334</v>
      </c>
      <c r="Y2143" s="111"/>
      <c r="Z2143" s="110">
        <f t="shared" si="396"/>
        <v>33</v>
      </c>
      <c r="AA2143" s="109">
        <f t="shared" si="401"/>
        <v>38.15</v>
      </c>
      <c r="AB2143" s="109">
        <f t="shared" si="402"/>
        <v>38150</v>
      </c>
      <c r="AC2143" s="108">
        <f t="shared" si="403"/>
        <v>724.85</v>
      </c>
      <c r="AD2143" s="107">
        <f t="shared" si="404"/>
        <v>2.2222222222222223E-2</v>
      </c>
      <c r="AE2143" s="106">
        <f t="shared" si="405"/>
        <v>16.10777777777778</v>
      </c>
      <c r="AF2143" s="105">
        <f t="shared" si="406"/>
        <v>209.40111111111119</v>
      </c>
      <c r="AG2143" s="105">
        <f t="shared" si="407"/>
        <v>553.59888888888884</v>
      </c>
    </row>
    <row r="2144" spans="1:33" s="88" customFormat="1" x14ac:dyDescent="0.35">
      <c r="A2144" s="21">
        <v>10141103</v>
      </c>
      <c r="B2144" s="115" t="s">
        <v>1665</v>
      </c>
      <c r="C2144" s="115" t="s">
        <v>710</v>
      </c>
      <c r="D2144" s="121" t="s">
        <v>11696</v>
      </c>
      <c r="E2144" s="114" t="str">
        <f t="shared" si="397"/>
        <v>TRANSFORMADOR MARCA:FST LICHINGA EG PTS5028</v>
      </c>
      <c r="F2144" s="21"/>
      <c r="G2144" s="178" t="s">
        <v>158</v>
      </c>
      <c r="H2144" s="121" t="s">
        <v>11690</v>
      </c>
      <c r="I2144" s="61" t="s">
        <v>11695</v>
      </c>
      <c r="J2144" s="21"/>
      <c r="K2144" s="124" t="s">
        <v>11694</v>
      </c>
      <c r="L2144" s="124" t="s">
        <v>11693</v>
      </c>
      <c r="M2144" s="61">
        <v>100</v>
      </c>
      <c r="N2144" s="161" t="s">
        <v>19</v>
      </c>
      <c r="O2144" s="21" t="s">
        <v>362</v>
      </c>
      <c r="P2144" s="21">
        <v>3</v>
      </c>
      <c r="Q2144" s="21">
        <v>2005</v>
      </c>
      <c r="R2144" s="61" t="s">
        <v>519</v>
      </c>
      <c r="S2144" s="61" t="s">
        <v>11692</v>
      </c>
      <c r="T2144" s="116">
        <v>763</v>
      </c>
      <c r="U2144" s="111">
        <v>45</v>
      </c>
      <c r="V2144" s="113">
        <f t="shared" si="398"/>
        <v>569.70666666666659</v>
      </c>
      <c r="W2144" s="113">
        <f t="shared" si="399"/>
        <v>193.29333333333341</v>
      </c>
      <c r="X2144" s="112">
        <f t="shared" si="400"/>
        <v>193293.3333333334</v>
      </c>
      <c r="Y2144" s="111"/>
      <c r="Z2144" s="110">
        <f t="shared" si="396"/>
        <v>33</v>
      </c>
      <c r="AA2144" s="109">
        <f t="shared" si="401"/>
        <v>38.15</v>
      </c>
      <c r="AB2144" s="109">
        <f t="shared" si="402"/>
        <v>38150</v>
      </c>
      <c r="AC2144" s="108">
        <f t="shared" si="403"/>
        <v>724.85</v>
      </c>
      <c r="AD2144" s="107">
        <f t="shared" si="404"/>
        <v>2.2222222222222223E-2</v>
      </c>
      <c r="AE2144" s="106">
        <f t="shared" si="405"/>
        <v>16.10777777777778</v>
      </c>
      <c r="AF2144" s="105">
        <f t="shared" si="406"/>
        <v>209.40111111111119</v>
      </c>
      <c r="AG2144" s="105">
        <f t="shared" si="407"/>
        <v>553.59888888888884</v>
      </c>
    </row>
    <row r="2145" spans="1:33" s="88" customFormat="1" x14ac:dyDescent="0.35">
      <c r="A2145" s="21">
        <v>10141103</v>
      </c>
      <c r="B2145" s="115" t="s">
        <v>1665</v>
      </c>
      <c r="C2145" s="115" t="s">
        <v>710</v>
      </c>
      <c r="D2145" s="121" t="s">
        <v>11691</v>
      </c>
      <c r="E2145" s="114" t="str">
        <f t="shared" si="397"/>
        <v>TRANSFORMADOR MARCA:MARTON LICHINGA EG PTS5029</v>
      </c>
      <c r="F2145" s="21"/>
      <c r="G2145" s="178" t="s">
        <v>158</v>
      </c>
      <c r="H2145" s="121" t="s">
        <v>11690</v>
      </c>
      <c r="I2145" s="61" t="s">
        <v>11689</v>
      </c>
      <c r="J2145" s="21"/>
      <c r="K2145" s="124" t="s">
        <v>11688</v>
      </c>
      <c r="L2145" s="124" t="s">
        <v>11687</v>
      </c>
      <c r="M2145" s="61">
        <v>32</v>
      </c>
      <c r="N2145" s="161" t="s">
        <v>19</v>
      </c>
      <c r="O2145" s="21" t="s">
        <v>362</v>
      </c>
      <c r="P2145" s="21">
        <v>3</v>
      </c>
      <c r="Q2145" s="21">
        <v>2005</v>
      </c>
      <c r="R2145" s="61" t="s">
        <v>11686</v>
      </c>
      <c r="S2145" s="61">
        <v>80902</v>
      </c>
      <c r="T2145" s="24">
        <v>643</v>
      </c>
      <c r="U2145" s="101">
        <v>45</v>
      </c>
      <c r="V2145" s="113">
        <f t="shared" si="398"/>
        <v>480.10666666666663</v>
      </c>
      <c r="W2145" s="113">
        <f t="shared" si="399"/>
        <v>162.89333333333337</v>
      </c>
      <c r="X2145" s="112">
        <f t="shared" si="400"/>
        <v>162893.33333333337</v>
      </c>
      <c r="Y2145" s="111"/>
      <c r="Z2145" s="110">
        <f t="shared" si="396"/>
        <v>33</v>
      </c>
      <c r="AA2145" s="109">
        <f t="shared" si="401"/>
        <v>32.15</v>
      </c>
      <c r="AB2145" s="109">
        <f t="shared" si="402"/>
        <v>32150</v>
      </c>
      <c r="AC2145" s="108">
        <f t="shared" si="403"/>
        <v>610.85</v>
      </c>
      <c r="AD2145" s="107">
        <f t="shared" si="404"/>
        <v>2.2222222222222223E-2</v>
      </c>
      <c r="AE2145" s="106">
        <f t="shared" si="405"/>
        <v>13.574444444444445</v>
      </c>
      <c r="AF2145" s="105">
        <f t="shared" si="406"/>
        <v>176.46777777777783</v>
      </c>
      <c r="AG2145" s="105">
        <f t="shared" si="407"/>
        <v>466.53222222222217</v>
      </c>
    </row>
    <row r="2146" spans="1:33" s="88" customFormat="1" x14ac:dyDescent="0.35">
      <c r="A2146" s="21">
        <v>10141103</v>
      </c>
      <c r="B2146" s="198" t="s">
        <v>1665</v>
      </c>
      <c r="C2146" s="115" t="s">
        <v>710</v>
      </c>
      <c r="D2146" s="121" t="s">
        <v>11685</v>
      </c>
      <c r="E2146" s="114" t="str">
        <f t="shared" si="397"/>
        <v>TRANSFORMADOR MARCA:REVIVE LICHINGA EG PTS9003</v>
      </c>
      <c r="F2146" s="21"/>
      <c r="G2146" s="178" t="s">
        <v>158</v>
      </c>
      <c r="H2146" s="178" t="s">
        <v>158</v>
      </c>
      <c r="I2146" s="61" t="s">
        <v>11684</v>
      </c>
      <c r="J2146" s="21"/>
      <c r="K2146" s="124" t="s">
        <v>11683</v>
      </c>
      <c r="L2146" s="124" t="s">
        <v>11682</v>
      </c>
      <c r="M2146" s="21">
        <v>315</v>
      </c>
      <c r="N2146" s="161" t="s">
        <v>19</v>
      </c>
      <c r="O2146" s="21" t="s">
        <v>362</v>
      </c>
      <c r="P2146" s="21">
        <v>3</v>
      </c>
      <c r="Q2146" s="21">
        <v>2005</v>
      </c>
      <c r="R2146" s="21" t="s">
        <v>1097</v>
      </c>
      <c r="S2146" s="21">
        <v>61092</v>
      </c>
      <c r="T2146" s="24">
        <v>1039</v>
      </c>
      <c r="U2146" s="111">
        <v>45</v>
      </c>
      <c r="V2146" s="113">
        <f t="shared" si="398"/>
        <v>775.78666666666663</v>
      </c>
      <c r="W2146" s="113">
        <f t="shared" si="399"/>
        <v>263.21333333333337</v>
      </c>
      <c r="X2146" s="112">
        <f t="shared" si="400"/>
        <v>263213.33333333337</v>
      </c>
      <c r="Y2146" s="111"/>
      <c r="Z2146" s="110">
        <f t="shared" si="396"/>
        <v>33</v>
      </c>
      <c r="AA2146" s="109">
        <f t="shared" si="401"/>
        <v>51.95</v>
      </c>
      <c r="AB2146" s="109">
        <f t="shared" si="402"/>
        <v>51950</v>
      </c>
      <c r="AC2146" s="108">
        <f t="shared" si="403"/>
        <v>987.05</v>
      </c>
      <c r="AD2146" s="107">
        <f t="shared" si="404"/>
        <v>2.2222222222222223E-2</v>
      </c>
      <c r="AE2146" s="106">
        <f t="shared" si="405"/>
        <v>21.934444444444445</v>
      </c>
      <c r="AF2146" s="105">
        <f t="shared" si="406"/>
        <v>285.14777777777783</v>
      </c>
      <c r="AG2146" s="105">
        <f t="shared" si="407"/>
        <v>753.85222222222217</v>
      </c>
    </row>
    <row r="2147" spans="1:33" s="88" customFormat="1" x14ac:dyDescent="0.35">
      <c r="A2147" s="21">
        <v>10141103</v>
      </c>
      <c r="B2147" s="198" t="s">
        <v>1665</v>
      </c>
      <c r="C2147" s="115" t="s">
        <v>710</v>
      </c>
      <c r="D2147" s="121" t="s">
        <v>11681</v>
      </c>
      <c r="E2147" s="114" t="str">
        <f t="shared" si="397"/>
        <v>TRANSFORMADOR MARCA:ASTOR LICHINGA EG PTS9004</v>
      </c>
      <c r="F2147" s="21"/>
      <c r="G2147" s="178" t="s">
        <v>158</v>
      </c>
      <c r="H2147" s="178" t="s">
        <v>158</v>
      </c>
      <c r="I2147" s="61" t="s">
        <v>11680</v>
      </c>
      <c r="J2147" s="21"/>
      <c r="K2147" s="124" t="s">
        <v>11679</v>
      </c>
      <c r="L2147" s="124" t="s">
        <v>11678</v>
      </c>
      <c r="M2147" s="21">
        <v>50</v>
      </c>
      <c r="N2147" s="161" t="s">
        <v>19</v>
      </c>
      <c r="O2147" s="21" t="s">
        <v>362</v>
      </c>
      <c r="P2147" s="21">
        <v>3</v>
      </c>
      <c r="Q2147" s="21">
        <v>2005</v>
      </c>
      <c r="R2147" s="21" t="s">
        <v>499</v>
      </c>
      <c r="S2147" s="21">
        <v>1704463</v>
      </c>
      <c r="T2147" s="116">
        <v>643</v>
      </c>
      <c r="U2147" s="111">
        <v>45</v>
      </c>
      <c r="V2147" s="113">
        <f t="shared" si="398"/>
        <v>480.10666666666663</v>
      </c>
      <c r="W2147" s="113">
        <f t="shared" si="399"/>
        <v>162.89333333333337</v>
      </c>
      <c r="X2147" s="112">
        <f t="shared" si="400"/>
        <v>162893.33333333337</v>
      </c>
      <c r="Y2147" s="111"/>
      <c r="Z2147" s="110">
        <f t="shared" si="396"/>
        <v>33</v>
      </c>
      <c r="AA2147" s="109">
        <f t="shared" si="401"/>
        <v>32.15</v>
      </c>
      <c r="AB2147" s="109">
        <f t="shared" si="402"/>
        <v>32150</v>
      </c>
      <c r="AC2147" s="108">
        <f t="shared" si="403"/>
        <v>610.85</v>
      </c>
      <c r="AD2147" s="107">
        <f t="shared" si="404"/>
        <v>2.2222222222222223E-2</v>
      </c>
      <c r="AE2147" s="106">
        <f t="shared" si="405"/>
        <v>13.574444444444445</v>
      </c>
      <c r="AF2147" s="105">
        <f t="shared" si="406"/>
        <v>176.46777777777783</v>
      </c>
      <c r="AG2147" s="105">
        <f t="shared" si="407"/>
        <v>466.53222222222217</v>
      </c>
    </row>
    <row r="2148" spans="1:33" s="88" customFormat="1" x14ac:dyDescent="0.35">
      <c r="A2148" s="21">
        <v>10141103</v>
      </c>
      <c r="B2148" s="198" t="s">
        <v>1665</v>
      </c>
      <c r="C2148" s="115" t="s">
        <v>710</v>
      </c>
      <c r="D2148" s="121" t="s">
        <v>11677</v>
      </c>
      <c r="E2148" s="114" t="str">
        <f t="shared" si="397"/>
        <v>TRANSFORMADOR MARCA:REVIVE LICHINGA EG PTS9005</v>
      </c>
      <c r="F2148" s="21"/>
      <c r="G2148" s="178" t="s">
        <v>158</v>
      </c>
      <c r="H2148" s="178" t="s">
        <v>158</v>
      </c>
      <c r="I2148" s="61" t="s">
        <v>11676</v>
      </c>
      <c r="J2148" s="21"/>
      <c r="K2148" s="124" t="s">
        <v>11675</v>
      </c>
      <c r="L2148" s="124" t="s">
        <v>11674</v>
      </c>
      <c r="M2148" s="21">
        <v>100</v>
      </c>
      <c r="N2148" s="161" t="s">
        <v>19</v>
      </c>
      <c r="O2148" s="21" t="s">
        <v>362</v>
      </c>
      <c r="P2148" s="21">
        <v>3</v>
      </c>
      <c r="Q2148" s="21">
        <v>2005</v>
      </c>
      <c r="R2148" s="21" t="s">
        <v>1097</v>
      </c>
      <c r="S2148" s="21">
        <v>62526</v>
      </c>
      <c r="T2148" s="116">
        <v>763</v>
      </c>
      <c r="U2148" s="111">
        <v>45</v>
      </c>
      <c r="V2148" s="113">
        <f t="shared" si="398"/>
        <v>569.70666666666659</v>
      </c>
      <c r="W2148" s="113">
        <f t="shared" si="399"/>
        <v>193.29333333333341</v>
      </c>
      <c r="X2148" s="112">
        <f t="shared" si="400"/>
        <v>193293.3333333334</v>
      </c>
      <c r="Y2148" s="111"/>
      <c r="Z2148" s="110">
        <f t="shared" ref="Z2148:Z2211" si="408">(U2148-(2017-Q2148))</f>
        <v>33</v>
      </c>
      <c r="AA2148" s="109">
        <f t="shared" si="401"/>
        <v>38.15</v>
      </c>
      <c r="AB2148" s="109">
        <f t="shared" si="402"/>
        <v>38150</v>
      </c>
      <c r="AC2148" s="108">
        <f t="shared" si="403"/>
        <v>724.85</v>
      </c>
      <c r="AD2148" s="107">
        <f t="shared" si="404"/>
        <v>2.2222222222222223E-2</v>
      </c>
      <c r="AE2148" s="106">
        <f t="shared" si="405"/>
        <v>16.10777777777778</v>
      </c>
      <c r="AF2148" s="105">
        <f t="shared" si="406"/>
        <v>209.40111111111119</v>
      </c>
      <c r="AG2148" s="105">
        <f t="shared" si="407"/>
        <v>553.59888888888884</v>
      </c>
    </row>
    <row r="2149" spans="1:33" s="88" customFormat="1" x14ac:dyDescent="0.35">
      <c r="A2149" s="21">
        <v>10141103</v>
      </c>
      <c r="B2149" s="198" t="s">
        <v>1665</v>
      </c>
      <c r="C2149" s="115" t="s">
        <v>710</v>
      </c>
      <c r="D2149" s="121" t="s">
        <v>11673</v>
      </c>
      <c r="E2149" s="114" t="str">
        <f t="shared" si="397"/>
        <v>TRANSFORMADOR MARCA:TANELEC LICHINGA EG PTS9006</v>
      </c>
      <c r="F2149" s="21"/>
      <c r="G2149" s="178" t="s">
        <v>158</v>
      </c>
      <c r="H2149" s="178" t="s">
        <v>158</v>
      </c>
      <c r="I2149" s="61" t="s">
        <v>11672</v>
      </c>
      <c r="J2149" s="21"/>
      <c r="K2149" s="124" t="s">
        <v>11671</v>
      </c>
      <c r="L2149" s="124" t="s">
        <v>11670</v>
      </c>
      <c r="M2149" s="21">
        <v>50</v>
      </c>
      <c r="N2149" s="161" t="s">
        <v>19</v>
      </c>
      <c r="O2149" s="21" t="s">
        <v>362</v>
      </c>
      <c r="P2149" s="21">
        <v>3</v>
      </c>
      <c r="Q2149" s="21">
        <v>2005</v>
      </c>
      <c r="R2149" s="21" t="s">
        <v>1317</v>
      </c>
      <c r="S2149" s="21">
        <v>1823</v>
      </c>
      <c r="T2149" s="116">
        <v>643</v>
      </c>
      <c r="U2149" s="111">
        <v>45</v>
      </c>
      <c r="V2149" s="113">
        <f t="shared" si="398"/>
        <v>480.10666666666663</v>
      </c>
      <c r="W2149" s="113">
        <f t="shared" si="399"/>
        <v>162.89333333333337</v>
      </c>
      <c r="X2149" s="112">
        <f t="shared" si="400"/>
        <v>162893.33333333337</v>
      </c>
      <c r="Y2149" s="111"/>
      <c r="Z2149" s="110">
        <f t="shared" si="408"/>
        <v>33</v>
      </c>
      <c r="AA2149" s="109">
        <f t="shared" si="401"/>
        <v>32.15</v>
      </c>
      <c r="AB2149" s="109">
        <f t="shared" si="402"/>
        <v>32150</v>
      </c>
      <c r="AC2149" s="108">
        <f t="shared" si="403"/>
        <v>610.85</v>
      </c>
      <c r="AD2149" s="107">
        <f t="shared" si="404"/>
        <v>2.2222222222222223E-2</v>
      </c>
      <c r="AE2149" s="106">
        <f t="shared" si="405"/>
        <v>13.574444444444445</v>
      </c>
      <c r="AF2149" s="105">
        <f t="shared" si="406"/>
        <v>176.46777777777783</v>
      </c>
      <c r="AG2149" s="105">
        <f t="shared" si="407"/>
        <v>466.53222222222217</v>
      </c>
    </row>
    <row r="2150" spans="1:33" s="88" customFormat="1" x14ac:dyDescent="0.35">
      <c r="A2150" s="21">
        <v>10141103</v>
      </c>
      <c r="B2150" s="198" t="s">
        <v>1665</v>
      </c>
      <c r="C2150" s="115" t="s">
        <v>710</v>
      </c>
      <c r="D2150" s="121" t="s">
        <v>11669</v>
      </c>
      <c r="E2150" s="114" t="str">
        <f t="shared" si="397"/>
        <v>TRANSFORMADOR MARCA:FUSCO LICHINGA EG PTS9007</v>
      </c>
      <c r="F2150" s="21"/>
      <c r="G2150" s="178" t="s">
        <v>158</v>
      </c>
      <c r="H2150" s="178" t="s">
        <v>158</v>
      </c>
      <c r="I2150" s="61" t="s">
        <v>11668</v>
      </c>
      <c r="J2150" s="21"/>
      <c r="K2150" s="124" t="s">
        <v>11667</v>
      </c>
      <c r="L2150" s="124" t="s">
        <v>11666</v>
      </c>
      <c r="M2150" s="21">
        <v>50</v>
      </c>
      <c r="N2150" s="161" t="s">
        <v>19</v>
      </c>
      <c r="O2150" s="21" t="s">
        <v>362</v>
      </c>
      <c r="P2150" s="21">
        <v>3</v>
      </c>
      <c r="Q2150" s="21">
        <v>2005</v>
      </c>
      <c r="R2150" s="21" t="s">
        <v>11665</v>
      </c>
      <c r="S2150" s="21" t="s">
        <v>11644</v>
      </c>
      <c r="T2150" s="116">
        <v>643</v>
      </c>
      <c r="U2150" s="111">
        <v>45</v>
      </c>
      <c r="V2150" s="113">
        <f t="shared" si="398"/>
        <v>480.10666666666663</v>
      </c>
      <c r="W2150" s="113">
        <f t="shared" si="399"/>
        <v>162.89333333333337</v>
      </c>
      <c r="X2150" s="112">
        <f t="shared" si="400"/>
        <v>162893.33333333337</v>
      </c>
      <c r="Y2150" s="111"/>
      <c r="Z2150" s="110">
        <f t="shared" si="408"/>
        <v>33</v>
      </c>
      <c r="AA2150" s="109">
        <f t="shared" si="401"/>
        <v>32.15</v>
      </c>
      <c r="AB2150" s="109">
        <f t="shared" si="402"/>
        <v>32150</v>
      </c>
      <c r="AC2150" s="108">
        <f t="shared" si="403"/>
        <v>610.85</v>
      </c>
      <c r="AD2150" s="107">
        <f t="shared" si="404"/>
        <v>2.2222222222222223E-2</v>
      </c>
      <c r="AE2150" s="106">
        <f t="shared" si="405"/>
        <v>13.574444444444445</v>
      </c>
      <c r="AF2150" s="105">
        <f t="shared" si="406"/>
        <v>176.46777777777783</v>
      </c>
      <c r="AG2150" s="105">
        <f t="shared" si="407"/>
        <v>466.53222222222217</v>
      </c>
    </row>
    <row r="2151" spans="1:33" s="88" customFormat="1" x14ac:dyDescent="0.35">
      <c r="A2151" s="21">
        <v>10141103</v>
      </c>
      <c r="B2151" s="198" t="s">
        <v>1665</v>
      </c>
      <c r="C2151" s="115" t="s">
        <v>710</v>
      </c>
      <c r="D2151" s="121" t="s">
        <v>11664</v>
      </c>
      <c r="E2151" s="114" t="str">
        <f t="shared" si="397"/>
        <v>TRANSFORMADOR MARCA:COTRADIS LICHINGA EG PTS9008</v>
      </c>
      <c r="F2151" s="21"/>
      <c r="G2151" s="178" t="s">
        <v>158</v>
      </c>
      <c r="H2151" s="178" t="s">
        <v>158</v>
      </c>
      <c r="I2151" s="61" t="s">
        <v>11663</v>
      </c>
      <c r="J2151" s="21"/>
      <c r="K2151" s="124" t="s">
        <v>11662</v>
      </c>
      <c r="L2151" s="124" t="s">
        <v>11661</v>
      </c>
      <c r="M2151" s="21">
        <v>50</v>
      </c>
      <c r="N2151" s="161" t="s">
        <v>19</v>
      </c>
      <c r="O2151" s="21" t="s">
        <v>362</v>
      </c>
      <c r="P2151" s="21">
        <v>3</v>
      </c>
      <c r="Q2151" s="21">
        <v>2005</v>
      </c>
      <c r="R2151" s="21" t="s">
        <v>41</v>
      </c>
      <c r="S2151" s="21">
        <v>53051</v>
      </c>
      <c r="T2151" s="116">
        <v>643</v>
      </c>
      <c r="U2151" s="111">
        <v>45</v>
      </c>
      <c r="V2151" s="113">
        <f t="shared" si="398"/>
        <v>480.10666666666663</v>
      </c>
      <c r="W2151" s="113">
        <f t="shared" si="399"/>
        <v>162.89333333333337</v>
      </c>
      <c r="X2151" s="112">
        <f t="shared" si="400"/>
        <v>162893.33333333337</v>
      </c>
      <c r="Y2151" s="111"/>
      <c r="Z2151" s="110">
        <f t="shared" si="408"/>
        <v>33</v>
      </c>
      <c r="AA2151" s="109">
        <f t="shared" si="401"/>
        <v>32.15</v>
      </c>
      <c r="AB2151" s="109">
        <f t="shared" si="402"/>
        <v>32150</v>
      </c>
      <c r="AC2151" s="108">
        <f t="shared" si="403"/>
        <v>610.85</v>
      </c>
      <c r="AD2151" s="107">
        <f t="shared" si="404"/>
        <v>2.2222222222222223E-2</v>
      </c>
      <c r="AE2151" s="106">
        <f t="shared" si="405"/>
        <v>13.574444444444445</v>
      </c>
      <c r="AF2151" s="105">
        <f t="shared" si="406"/>
        <v>176.46777777777783</v>
      </c>
      <c r="AG2151" s="105">
        <f t="shared" si="407"/>
        <v>466.53222222222217</v>
      </c>
    </row>
    <row r="2152" spans="1:33" s="88" customFormat="1" x14ac:dyDescent="0.35">
      <c r="A2152" s="21">
        <v>10141103</v>
      </c>
      <c r="B2152" s="198" t="s">
        <v>1665</v>
      </c>
      <c r="C2152" s="115" t="s">
        <v>710</v>
      </c>
      <c r="D2152" s="121" t="s">
        <v>11660</v>
      </c>
      <c r="E2152" s="114" t="str">
        <f t="shared" si="397"/>
        <v>TRANSFORMADOR MARCA:COTRADES LICHINGA EG PTS9009</v>
      </c>
      <c r="F2152" s="21"/>
      <c r="G2152" s="178" t="s">
        <v>158</v>
      </c>
      <c r="H2152" s="178" t="s">
        <v>158</v>
      </c>
      <c r="I2152" s="61" t="s">
        <v>11659</v>
      </c>
      <c r="J2152" s="21"/>
      <c r="K2152" s="124" t="s">
        <v>11658</v>
      </c>
      <c r="L2152" s="124" t="s">
        <v>11657</v>
      </c>
      <c r="M2152" s="21">
        <v>50</v>
      </c>
      <c r="N2152" s="161" t="s">
        <v>19</v>
      </c>
      <c r="O2152" s="21" t="s">
        <v>362</v>
      </c>
      <c r="P2152" s="21">
        <v>3</v>
      </c>
      <c r="Q2152" s="21">
        <v>2005</v>
      </c>
      <c r="R2152" s="21" t="s">
        <v>11645</v>
      </c>
      <c r="S2152" s="21">
        <v>50379</v>
      </c>
      <c r="T2152" s="116">
        <v>643</v>
      </c>
      <c r="U2152" s="111">
        <v>45</v>
      </c>
      <c r="V2152" s="113">
        <f t="shared" si="398"/>
        <v>480.10666666666663</v>
      </c>
      <c r="W2152" s="113">
        <f t="shared" si="399"/>
        <v>162.89333333333337</v>
      </c>
      <c r="X2152" s="112">
        <f t="shared" si="400"/>
        <v>162893.33333333337</v>
      </c>
      <c r="Y2152" s="111"/>
      <c r="Z2152" s="110">
        <f t="shared" si="408"/>
        <v>33</v>
      </c>
      <c r="AA2152" s="109">
        <f t="shared" si="401"/>
        <v>32.15</v>
      </c>
      <c r="AB2152" s="109">
        <f t="shared" si="402"/>
        <v>32150</v>
      </c>
      <c r="AC2152" s="108">
        <f t="shared" si="403"/>
        <v>610.85</v>
      </c>
      <c r="AD2152" s="107">
        <f t="shared" si="404"/>
        <v>2.2222222222222223E-2</v>
      </c>
      <c r="AE2152" s="106">
        <f t="shared" si="405"/>
        <v>13.574444444444445</v>
      </c>
      <c r="AF2152" s="105">
        <f t="shared" si="406"/>
        <v>176.46777777777783</v>
      </c>
      <c r="AG2152" s="105">
        <f t="shared" si="407"/>
        <v>466.53222222222217</v>
      </c>
    </row>
    <row r="2153" spans="1:33" s="88" customFormat="1" x14ac:dyDescent="0.35">
      <c r="A2153" s="21">
        <v>10141103</v>
      </c>
      <c r="B2153" s="198" t="s">
        <v>1665</v>
      </c>
      <c r="C2153" s="115" t="s">
        <v>710</v>
      </c>
      <c r="D2153" s="121" t="s">
        <v>11656</v>
      </c>
      <c r="E2153" s="114" t="str">
        <f t="shared" si="397"/>
        <v>TRANSFORMADOR MARCA:EFACEC LICHINGA EG PTS9010</v>
      </c>
      <c r="F2153" s="21"/>
      <c r="G2153" s="178" t="s">
        <v>158</v>
      </c>
      <c r="H2153" s="178" t="s">
        <v>158</v>
      </c>
      <c r="I2153" s="61" t="s">
        <v>11655</v>
      </c>
      <c r="J2153" s="21"/>
      <c r="K2153" s="124" t="s">
        <v>11654</v>
      </c>
      <c r="L2153" s="124" t="s">
        <v>11653</v>
      </c>
      <c r="M2153" s="21">
        <v>50</v>
      </c>
      <c r="N2153" s="161" t="s">
        <v>19</v>
      </c>
      <c r="O2153" s="21" t="s">
        <v>362</v>
      </c>
      <c r="P2153" s="21">
        <v>3</v>
      </c>
      <c r="Q2153" s="21">
        <v>2005</v>
      </c>
      <c r="R2153" s="21" t="s">
        <v>27</v>
      </c>
      <c r="S2153" s="21">
        <v>8252</v>
      </c>
      <c r="T2153" s="116">
        <v>643</v>
      </c>
      <c r="U2153" s="111">
        <v>45</v>
      </c>
      <c r="V2153" s="113">
        <f t="shared" si="398"/>
        <v>480.10666666666663</v>
      </c>
      <c r="W2153" s="113">
        <f t="shared" si="399"/>
        <v>162.89333333333337</v>
      </c>
      <c r="X2153" s="112">
        <f t="shared" si="400"/>
        <v>162893.33333333337</v>
      </c>
      <c r="Y2153" s="111"/>
      <c r="Z2153" s="110">
        <f t="shared" si="408"/>
        <v>33</v>
      </c>
      <c r="AA2153" s="109">
        <f t="shared" si="401"/>
        <v>32.15</v>
      </c>
      <c r="AB2153" s="109">
        <f t="shared" si="402"/>
        <v>32150</v>
      </c>
      <c r="AC2153" s="108">
        <f t="shared" si="403"/>
        <v>610.85</v>
      </c>
      <c r="AD2153" s="107">
        <f t="shared" si="404"/>
        <v>2.2222222222222223E-2</v>
      </c>
      <c r="AE2153" s="106">
        <f t="shared" si="405"/>
        <v>13.574444444444445</v>
      </c>
      <c r="AF2153" s="105">
        <f t="shared" si="406"/>
        <v>176.46777777777783</v>
      </c>
      <c r="AG2153" s="105">
        <f t="shared" si="407"/>
        <v>466.53222222222217</v>
      </c>
    </row>
    <row r="2154" spans="1:33" s="88" customFormat="1" x14ac:dyDescent="0.35">
      <c r="A2154" s="21">
        <v>10141103</v>
      </c>
      <c r="B2154" s="198" t="s">
        <v>1665</v>
      </c>
      <c r="C2154" s="115" t="s">
        <v>710</v>
      </c>
      <c r="D2154" s="121" t="s">
        <v>11652</v>
      </c>
      <c r="E2154" s="114" t="str">
        <f t="shared" si="397"/>
        <v>TRANSFORMADOR MARCA:COTRADES LICHINGA EG PTS9011</v>
      </c>
      <c r="F2154" s="21"/>
      <c r="G2154" s="178" t="s">
        <v>158</v>
      </c>
      <c r="H2154" s="178" t="s">
        <v>158</v>
      </c>
      <c r="I2154" s="61" t="s">
        <v>11648</v>
      </c>
      <c r="J2154" s="21"/>
      <c r="K2154" s="124" t="s">
        <v>11651</v>
      </c>
      <c r="L2154" s="124" t="s">
        <v>11650</v>
      </c>
      <c r="M2154" s="21">
        <v>50</v>
      </c>
      <c r="N2154" s="161" t="s">
        <v>19</v>
      </c>
      <c r="O2154" s="21" t="s">
        <v>362</v>
      </c>
      <c r="P2154" s="21">
        <v>3</v>
      </c>
      <c r="Q2154" s="21">
        <v>2005</v>
      </c>
      <c r="R2154" s="21" t="s">
        <v>11645</v>
      </c>
      <c r="S2154" s="21">
        <v>53054</v>
      </c>
      <c r="T2154" s="116">
        <v>643</v>
      </c>
      <c r="U2154" s="111">
        <v>45</v>
      </c>
      <c r="V2154" s="113">
        <f t="shared" si="398"/>
        <v>480.10666666666663</v>
      </c>
      <c r="W2154" s="113">
        <f t="shared" si="399"/>
        <v>162.89333333333337</v>
      </c>
      <c r="X2154" s="112">
        <f t="shared" si="400"/>
        <v>162893.33333333337</v>
      </c>
      <c r="Y2154" s="111"/>
      <c r="Z2154" s="110">
        <f t="shared" si="408"/>
        <v>33</v>
      </c>
      <c r="AA2154" s="109">
        <f t="shared" si="401"/>
        <v>32.15</v>
      </c>
      <c r="AB2154" s="109">
        <f t="shared" si="402"/>
        <v>32150</v>
      </c>
      <c r="AC2154" s="108">
        <f t="shared" si="403"/>
        <v>610.85</v>
      </c>
      <c r="AD2154" s="107">
        <f t="shared" si="404"/>
        <v>2.2222222222222223E-2</v>
      </c>
      <c r="AE2154" s="106">
        <f t="shared" si="405"/>
        <v>13.574444444444445</v>
      </c>
      <c r="AF2154" s="105">
        <f t="shared" si="406"/>
        <v>176.46777777777783</v>
      </c>
      <c r="AG2154" s="105">
        <f t="shared" si="407"/>
        <v>466.53222222222217</v>
      </c>
    </row>
    <row r="2155" spans="1:33" s="88" customFormat="1" x14ac:dyDescent="0.35">
      <c r="A2155" s="21">
        <v>10141103</v>
      </c>
      <c r="B2155" s="198" t="s">
        <v>1665</v>
      </c>
      <c r="C2155" s="115" t="s">
        <v>710</v>
      </c>
      <c r="D2155" s="121" t="s">
        <v>11649</v>
      </c>
      <c r="E2155" s="114" t="str">
        <f t="shared" si="397"/>
        <v>TRANSFORMADOR MARCA:COTRADES LICHINGA EG PTS9012</v>
      </c>
      <c r="F2155" s="21"/>
      <c r="G2155" s="178" t="s">
        <v>158</v>
      </c>
      <c r="H2155" s="178" t="s">
        <v>158</v>
      </c>
      <c r="I2155" s="61" t="s">
        <v>11648</v>
      </c>
      <c r="J2155" s="21"/>
      <c r="K2155" s="124" t="s">
        <v>11647</v>
      </c>
      <c r="L2155" s="124" t="s">
        <v>11646</v>
      </c>
      <c r="M2155" s="21">
        <v>50</v>
      </c>
      <c r="N2155" s="161" t="s">
        <v>19</v>
      </c>
      <c r="O2155" s="21" t="s">
        <v>362</v>
      </c>
      <c r="P2155" s="21">
        <v>3</v>
      </c>
      <c r="Q2155" s="21">
        <v>2005</v>
      </c>
      <c r="R2155" s="61" t="s">
        <v>11645</v>
      </c>
      <c r="S2155" s="61" t="s">
        <v>11644</v>
      </c>
      <c r="T2155" s="116">
        <v>643</v>
      </c>
      <c r="U2155" s="111">
        <v>45</v>
      </c>
      <c r="V2155" s="113">
        <f t="shared" si="398"/>
        <v>480.10666666666663</v>
      </c>
      <c r="W2155" s="113">
        <f t="shared" si="399"/>
        <v>162.89333333333337</v>
      </c>
      <c r="X2155" s="112">
        <f t="shared" si="400"/>
        <v>162893.33333333337</v>
      </c>
      <c r="Y2155" s="111"/>
      <c r="Z2155" s="110">
        <f t="shared" si="408"/>
        <v>33</v>
      </c>
      <c r="AA2155" s="109">
        <f t="shared" si="401"/>
        <v>32.15</v>
      </c>
      <c r="AB2155" s="109">
        <f t="shared" si="402"/>
        <v>32150</v>
      </c>
      <c r="AC2155" s="108">
        <f t="shared" si="403"/>
        <v>610.85</v>
      </c>
      <c r="AD2155" s="107">
        <f t="shared" si="404"/>
        <v>2.2222222222222223E-2</v>
      </c>
      <c r="AE2155" s="106">
        <f t="shared" si="405"/>
        <v>13.574444444444445</v>
      </c>
      <c r="AF2155" s="105">
        <f t="shared" si="406"/>
        <v>176.46777777777783</v>
      </c>
      <c r="AG2155" s="105">
        <f t="shared" si="407"/>
        <v>466.53222222222217</v>
      </c>
    </row>
    <row r="2156" spans="1:33" s="88" customFormat="1" x14ac:dyDescent="0.35">
      <c r="A2156" s="21">
        <v>10141103</v>
      </c>
      <c r="B2156" s="198" t="s">
        <v>1665</v>
      </c>
      <c r="C2156" s="115" t="s">
        <v>710</v>
      </c>
      <c r="D2156" s="121" t="s">
        <v>11643</v>
      </c>
      <c r="E2156" s="114" t="str">
        <f t="shared" si="397"/>
        <v>TRANSFORMADOR MARCA:EFACEC LICHINGA EG PTS9013</v>
      </c>
      <c r="F2156" s="21"/>
      <c r="G2156" s="178" t="s">
        <v>158</v>
      </c>
      <c r="H2156" s="178" t="s">
        <v>158</v>
      </c>
      <c r="I2156" s="61" t="s">
        <v>11642</v>
      </c>
      <c r="J2156" s="21"/>
      <c r="K2156" s="124" t="s">
        <v>11641</v>
      </c>
      <c r="L2156" s="124" t="s">
        <v>11640</v>
      </c>
      <c r="M2156" s="21">
        <v>100</v>
      </c>
      <c r="N2156" s="161" t="s">
        <v>19</v>
      </c>
      <c r="O2156" s="21" t="s">
        <v>362</v>
      </c>
      <c r="P2156" s="21">
        <v>3</v>
      </c>
      <c r="Q2156" s="21">
        <v>2005</v>
      </c>
      <c r="R2156" s="61" t="s">
        <v>27</v>
      </c>
      <c r="S2156" s="61">
        <v>8125</v>
      </c>
      <c r="T2156" s="116">
        <v>763</v>
      </c>
      <c r="U2156" s="111">
        <v>45</v>
      </c>
      <c r="V2156" s="113">
        <f t="shared" si="398"/>
        <v>569.70666666666659</v>
      </c>
      <c r="W2156" s="113">
        <f t="shared" si="399"/>
        <v>193.29333333333341</v>
      </c>
      <c r="X2156" s="112">
        <f t="shared" si="400"/>
        <v>193293.3333333334</v>
      </c>
      <c r="Y2156" s="111"/>
      <c r="Z2156" s="110">
        <f t="shared" si="408"/>
        <v>33</v>
      </c>
      <c r="AA2156" s="109">
        <f t="shared" si="401"/>
        <v>38.15</v>
      </c>
      <c r="AB2156" s="109">
        <f t="shared" si="402"/>
        <v>38150</v>
      </c>
      <c r="AC2156" s="108">
        <f t="shared" si="403"/>
        <v>724.85</v>
      </c>
      <c r="AD2156" s="107">
        <f t="shared" si="404"/>
        <v>2.2222222222222223E-2</v>
      </c>
      <c r="AE2156" s="106">
        <f t="shared" si="405"/>
        <v>16.10777777777778</v>
      </c>
      <c r="AF2156" s="105">
        <f t="shared" si="406"/>
        <v>209.40111111111119</v>
      </c>
      <c r="AG2156" s="105">
        <f t="shared" si="407"/>
        <v>553.59888888888884</v>
      </c>
    </row>
    <row r="2157" spans="1:33" s="88" customFormat="1" x14ac:dyDescent="0.35">
      <c r="A2157" s="21">
        <v>10141103</v>
      </c>
      <c r="B2157" s="198" t="s">
        <v>1665</v>
      </c>
      <c r="C2157" s="115" t="s">
        <v>710</v>
      </c>
      <c r="D2157" s="121" t="s">
        <v>11639</v>
      </c>
      <c r="E2157" s="114" t="str">
        <f t="shared" si="397"/>
        <v>TRANSFORMADOR MARCA:EFACEC LICHINGA EG PTS9014</v>
      </c>
      <c r="F2157" s="21"/>
      <c r="G2157" s="178" t="s">
        <v>158</v>
      </c>
      <c r="H2157" s="178" t="s">
        <v>158</v>
      </c>
      <c r="I2157" s="61" t="s">
        <v>11638</v>
      </c>
      <c r="J2157" s="21"/>
      <c r="K2157" s="124" t="s">
        <v>11637</v>
      </c>
      <c r="L2157" s="124" t="s">
        <v>11636</v>
      </c>
      <c r="M2157" s="21">
        <v>100</v>
      </c>
      <c r="N2157" s="161" t="s">
        <v>19</v>
      </c>
      <c r="O2157" s="21" t="s">
        <v>362</v>
      </c>
      <c r="P2157" s="21">
        <v>3</v>
      </c>
      <c r="Q2157" s="21">
        <v>2005</v>
      </c>
      <c r="R2157" s="61" t="s">
        <v>27</v>
      </c>
      <c r="S2157" s="61">
        <v>8221</v>
      </c>
      <c r="T2157" s="24">
        <v>763</v>
      </c>
      <c r="U2157" s="101">
        <v>45</v>
      </c>
      <c r="V2157" s="113">
        <f t="shared" si="398"/>
        <v>569.70666666666659</v>
      </c>
      <c r="W2157" s="113">
        <f t="shared" si="399"/>
        <v>193.29333333333341</v>
      </c>
      <c r="X2157" s="112">
        <f t="shared" si="400"/>
        <v>193293.3333333334</v>
      </c>
      <c r="Y2157" s="111"/>
      <c r="Z2157" s="110">
        <f t="shared" si="408"/>
        <v>33</v>
      </c>
      <c r="AA2157" s="109">
        <f t="shared" si="401"/>
        <v>38.15</v>
      </c>
      <c r="AB2157" s="109">
        <f t="shared" si="402"/>
        <v>38150</v>
      </c>
      <c r="AC2157" s="108">
        <f t="shared" si="403"/>
        <v>724.85</v>
      </c>
      <c r="AD2157" s="107">
        <f t="shared" si="404"/>
        <v>2.2222222222222223E-2</v>
      </c>
      <c r="AE2157" s="106">
        <f t="shared" si="405"/>
        <v>16.10777777777778</v>
      </c>
      <c r="AF2157" s="105">
        <f t="shared" si="406"/>
        <v>209.40111111111119</v>
      </c>
      <c r="AG2157" s="105">
        <f t="shared" si="407"/>
        <v>553.59888888888884</v>
      </c>
    </row>
    <row r="2158" spans="1:33" s="88" customFormat="1" x14ac:dyDescent="0.35">
      <c r="A2158" s="21">
        <v>10141103</v>
      </c>
      <c r="B2158" s="198" t="s">
        <v>1665</v>
      </c>
      <c r="C2158" s="115" t="s">
        <v>710</v>
      </c>
      <c r="D2158" s="121" t="s">
        <v>11635</v>
      </c>
      <c r="E2158" s="114" t="str">
        <f t="shared" si="397"/>
        <v>TRANSFORMADOR MARCA:EFACEC LICHINGA EG PTS9015</v>
      </c>
      <c r="F2158" s="21"/>
      <c r="G2158" s="178" t="s">
        <v>158</v>
      </c>
      <c r="H2158" s="178" t="s">
        <v>158</v>
      </c>
      <c r="I2158" s="61" t="s">
        <v>11634</v>
      </c>
      <c r="J2158" s="21"/>
      <c r="K2158" s="124" t="s">
        <v>11633</v>
      </c>
      <c r="L2158" s="124" t="s">
        <v>11632</v>
      </c>
      <c r="M2158" s="61">
        <v>32</v>
      </c>
      <c r="N2158" s="161" t="s">
        <v>19</v>
      </c>
      <c r="O2158" s="21" t="s">
        <v>362</v>
      </c>
      <c r="P2158" s="21">
        <v>3</v>
      </c>
      <c r="Q2158" s="21">
        <v>2005</v>
      </c>
      <c r="R2158" s="61" t="s">
        <v>27</v>
      </c>
      <c r="S2158" s="61">
        <v>8266</v>
      </c>
      <c r="T2158" s="116">
        <v>643</v>
      </c>
      <c r="U2158" s="111">
        <v>45</v>
      </c>
      <c r="V2158" s="113">
        <f t="shared" si="398"/>
        <v>480.10666666666663</v>
      </c>
      <c r="W2158" s="113">
        <f t="shared" si="399"/>
        <v>162.89333333333337</v>
      </c>
      <c r="X2158" s="112">
        <f t="shared" si="400"/>
        <v>162893.33333333337</v>
      </c>
      <c r="Y2158" s="111"/>
      <c r="Z2158" s="110">
        <f t="shared" si="408"/>
        <v>33</v>
      </c>
      <c r="AA2158" s="109">
        <f t="shared" si="401"/>
        <v>32.15</v>
      </c>
      <c r="AB2158" s="109">
        <f t="shared" si="402"/>
        <v>32150</v>
      </c>
      <c r="AC2158" s="108">
        <f t="shared" si="403"/>
        <v>610.85</v>
      </c>
      <c r="AD2158" s="107">
        <f t="shared" si="404"/>
        <v>2.2222222222222223E-2</v>
      </c>
      <c r="AE2158" s="106">
        <f t="shared" si="405"/>
        <v>13.574444444444445</v>
      </c>
      <c r="AF2158" s="105">
        <f t="shared" si="406"/>
        <v>176.46777777777783</v>
      </c>
      <c r="AG2158" s="105">
        <f t="shared" si="407"/>
        <v>466.53222222222217</v>
      </c>
    </row>
    <row r="2159" spans="1:33" s="88" customFormat="1" x14ac:dyDescent="0.35">
      <c r="A2159" s="21">
        <v>10141103</v>
      </c>
      <c r="B2159" s="198" t="s">
        <v>1665</v>
      </c>
      <c r="C2159" s="115" t="s">
        <v>710</v>
      </c>
      <c r="D2159" s="121" t="s">
        <v>11631</v>
      </c>
      <c r="E2159" s="114" t="str">
        <f t="shared" si="397"/>
        <v>TRANSFORMADOR MARCA:STATE LICHINGA EG PTS9016</v>
      </c>
      <c r="F2159" s="21"/>
      <c r="G2159" s="178" t="s">
        <v>158</v>
      </c>
      <c r="H2159" s="178" t="s">
        <v>158</v>
      </c>
      <c r="I2159" s="61" t="s">
        <v>11630</v>
      </c>
      <c r="J2159" s="21"/>
      <c r="K2159" s="124" t="s">
        <v>11629</v>
      </c>
      <c r="L2159" s="124" t="s">
        <v>11628</v>
      </c>
      <c r="M2159" s="21">
        <v>100</v>
      </c>
      <c r="N2159" s="161" t="s">
        <v>19</v>
      </c>
      <c r="O2159" s="21" t="s">
        <v>362</v>
      </c>
      <c r="P2159" s="21">
        <v>3</v>
      </c>
      <c r="Q2159" s="21">
        <v>2005</v>
      </c>
      <c r="R2159" s="21" t="s">
        <v>11627</v>
      </c>
      <c r="S2159" s="21">
        <v>509041</v>
      </c>
      <c r="T2159" s="116">
        <v>763</v>
      </c>
      <c r="U2159" s="111">
        <v>45</v>
      </c>
      <c r="V2159" s="113">
        <f t="shared" si="398"/>
        <v>569.70666666666659</v>
      </c>
      <c r="W2159" s="113">
        <f t="shared" si="399"/>
        <v>193.29333333333341</v>
      </c>
      <c r="X2159" s="112">
        <f t="shared" si="400"/>
        <v>193293.3333333334</v>
      </c>
      <c r="Y2159" s="111"/>
      <c r="Z2159" s="110">
        <f t="shared" si="408"/>
        <v>33</v>
      </c>
      <c r="AA2159" s="109">
        <f t="shared" si="401"/>
        <v>38.15</v>
      </c>
      <c r="AB2159" s="109">
        <f t="shared" si="402"/>
        <v>38150</v>
      </c>
      <c r="AC2159" s="108">
        <f t="shared" si="403"/>
        <v>724.85</v>
      </c>
      <c r="AD2159" s="107">
        <f t="shared" si="404"/>
        <v>2.2222222222222223E-2</v>
      </c>
      <c r="AE2159" s="106">
        <f t="shared" si="405"/>
        <v>16.10777777777778</v>
      </c>
      <c r="AF2159" s="105">
        <f t="shared" si="406"/>
        <v>209.40111111111119</v>
      </c>
      <c r="AG2159" s="105">
        <f t="shared" si="407"/>
        <v>553.59888888888884</v>
      </c>
    </row>
    <row r="2160" spans="1:33" s="88" customFormat="1" x14ac:dyDescent="0.35">
      <c r="A2160" s="21">
        <v>10141103</v>
      </c>
      <c r="B2160" s="198" t="s">
        <v>1665</v>
      </c>
      <c r="C2160" s="115" t="s">
        <v>710</v>
      </c>
      <c r="D2160" s="121" t="s">
        <v>11626</v>
      </c>
      <c r="E2160" s="114" t="str">
        <f t="shared" si="397"/>
        <v>TRANSFORMADOR MARCA:ELETRON LICHINGA EG PTS9017</v>
      </c>
      <c r="F2160" s="21"/>
      <c r="G2160" s="178" t="s">
        <v>158</v>
      </c>
      <c r="H2160" s="178" t="s">
        <v>158</v>
      </c>
      <c r="I2160" s="61" t="s">
        <v>11625</v>
      </c>
      <c r="J2160" s="21"/>
      <c r="K2160" s="124" t="s">
        <v>11624</v>
      </c>
      <c r="L2160" s="124" t="s">
        <v>11623</v>
      </c>
      <c r="M2160" s="21">
        <v>100</v>
      </c>
      <c r="N2160" s="161" t="s">
        <v>19</v>
      </c>
      <c r="O2160" s="21" t="s">
        <v>362</v>
      </c>
      <c r="P2160" s="21">
        <v>3</v>
      </c>
      <c r="Q2160" s="21">
        <v>2005</v>
      </c>
      <c r="R2160" s="21" t="s">
        <v>11622</v>
      </c>
      <c r="S2160" s="21">
        <v>895449</v>
      </c>
      <c r="T2160" s="116">
        <v>763</v>
      </c>
      <c r="U2160" s="111">
        <v>45</v>
      </c>
      <c r="V2160" s="113">
        <f t="shared" si="398"/>
        <v>569.70666666666659</v>
      </c>
      <c r="W2160" s="113">
        <f t="shared" si="399"/>
        <v>193.29333333333341</v>
      </c>
      <c r="X2160" s="112">
        <f t="shared" si="400"/>
        <v>193293.3333333334</v>
      </c>
      <c r="Y2160" s="111"/>
      <c r="Z2160" s="110">
        <f t="shared" si="408"/>
        <v>33</v>
      </c>
      <c r="AA2160" s="109">
        <f t="shared" si="401"/>
        <v>38.15</v>
      </c>
      <c r="AB2160" s="109">
        <f t="shared" si="402"/>
        <v>38150</v>
      </c>
      <c r="AC2160" s="108">
        <f t="shared" si="403"/>
        <v>724.85</v>
      </c>
      <c r="AD2160" s="107">
        <f t="shared" si="404"/>
        <v>2.2222222222222223E-2</v>
      </c>
      <c r="AE2160" s="106">
        <f t="shared" si="405"/>
        <v>16.10777777777778</v>
      </c>
      <c r="AF2160" s="105">
        <f t="shared" si="406"/>
        <v>209.40111111111119</v>
      </c>
      <c r="AG2160" s="105">
        <f t="shared" si="407"/>
        <v>553.59888888888884</v>
      </c>
    </row>
    <row r="2161" spans="1:33" s="88" customFormat="1" x14ac:dyDescent="0.35">
      <c r="A2161" s="21">
        <v>10141103</v>
      </c>
      <c r="B2161" s="198" t="s">
        <v>1665</v>
      </c>
      <c r="C2161" s="115" t="s">
        <v>710</v>
      </c>
      <c r="D2161" s="121" t="s">
        <v>11621</v>
      </c>
      <c r="E2161" s="114" t="str">
        <f t="shared" si="397"/>
        <v>TRANSFORMADOR MARCA:ITEB LICHINGA EG PTS9018</v>
      </c>
      <c r="F2161" s="21"/>
      <c r="G2161" s="178" t="s">
        <v>158</v>
      </c>
      <c r="H2161" s="178" t="s">
        <v>158</v>
      </c>
      <c r="I2161" s="61" t="s">
        <v>11620</v>
      </c>
      <c r="J2161" s="21"/>
      <c r="K2161" s="124" t="s">
        <v>11619</v>
      </c>
      <c r="L2161" s="124" t="s">
        <v>11618</v>
      </c>
      <c r="M2161" s="21">
        <v>100</v>
      </c>
      <c r="N2161" s="161" t="s">
        <v>19</v>
      </c>
      <c r="O2161" s="21" t="s">
        <v>362</v>
      </c>
      <c r="P2161" s="21">
        <v>3</v>
      </c>
      <c r="Q2161" s="21">
        <v>2005</v>
      </c>
      <c r="R2161" s="61" t="s">
        <v>11617</v>
      </c>
      <c r="S2161" s="61">
        <v>644416</v>
      </c>
      <c r="T2161" s="116">
        <v>763</v>
      </c>
      <c r="U2161" s="111">
        <v>45</v>
      </c>
      <c r="V2161" s="113">
        <f t="shared" si="398"/>
        <v>569.70666666666659</v>
      </c>
      <c r="W2161" s="113">
        <f t="shared" si="399"/>
        <v>193.29333333333341</v>
      </c>
      <c r="X2161" s="112">
        <f t="shared" si="400"/>
        <v>193293.3333333334</v>
      </c>
      <c r="Y2161" s="111"/>
      <c r="Z2161" s="110">
        <f t="shared" si="408"/>
        <v>33</v>
      </c>
      <c r="AA2161" s="109">
        <f t="shared" si="401"/>
        <v>38.15</v>
      </c>
      <c r="AB2161" s="109">
        <f t="shared" si="402"/>
        <v>38150</v>
      </c>
      <c r="AC2161" s="108">
        <f t="shared" si="403"/>
        <v>724.85</v>
      </c>
      <c r="AD2161" s="107">
        <f t="shared" si="404"/>
        <v>2.2222222222222223E-2</v>
      </c>
      <c r="AE2161" s="106">
        <f t="shared" si="405"/>
        <v>16.10777777777778</v>
      </c>
      <c r="AF2161" s="105">
        <f t="shared" si="406"/>
        <v>209.40111111111119</v>
      </c>
      <c r="AG2161" s="105">
        <f t="shared" si="407"/>
        <v>553.59888888888884</v>
      </c>
    </row>
    <row r="2162" spans="1:33" s="88" customFormat="1" x14ac:dyDescent="0.35">
      <c r="A2162" s="21">
        <v>10141103</v>
      </c>
      <c r="B2162" s="162" t="s">
        <v>725</v>
      </c>
      <c r="C2162" s="115" t="s">
        <v>710</v>
      </c>
      <c r="D2162" s="124" t="s">
        <v>1493</v>
      </c>
      <c r="E2162" s="114" t="str">
        <f t="shared" si="397"/>
        <v>TRANSFORMADOR MARCA:ABB PT 62R PT 62R</v>
      </c>
      <c r="F2162" s="124"/>
      <c r="G2162" s="124" t="s">
        <v>1493</v>
      </c>
      <c r="H2162" s="142" t="s">
        <v>940</v>
      </c>
      <c r="I2162" s="124"/>
      <c r="J2162" s="142"/>
      <c r="K2162" s="142" t="s">
        <v>1492</v>
      </c>
      <c r="L2162" s="142" t="s">
        <v>1491</v>
      </c>
      <c r="M2162" s="124">
        <v>315</v>
      </c>
      <c r="N2162" s="124">
        <v>33</v>
      </c>
      <c r="O2162" s="21">
        <v>0.4</v>
      </c>
      <c r="P2162" s="124" t="s">
        <v>514</v>
      </c>
      <c r="Q2162" s="142">
        <v>2005</v>
      </c>
      <c r="R2162" s="161" t="s">
        <v>15</v>
      </c>
      <c r="S2162" s="124" t="s">
        <v>1490</v>
      </c>
      <c r="T2162" s="116">
        <v>1039</v>
      </c>
      <c r="U2162" s="111">
        <v>45</v>
      </c>
      <c r="V2162" s="113">
        <f t="shared" si="398"/>
        <v>775.78666666666663</v>
      </c>
      <c r="W2162" s="113">
        <f t="shared" si="399"/>
        <v>263.21333333333337</v>
      </c>
      <c r="X2162" s="112">
        <f t="shared" si="400"/>
        <v>263213.33333333337</v>
      </c>
      <c r="Y2162" s="111"/>
      <c r="Z2162" s="110">
        <f t="shared" si="408"/>
        <v>33</v>
      </c>
      <c r="AA2162" s="109">
        <f t="shared" si="401"/>
        <v>51.95</v>
      </c>
      <c r="AB2162" s="109">
        <f t="shared" si="402"/>
        <v>51950</v>
      </c>
      <c r="AC2162" s="108">
        <f t="shared" si="403"/>
        <v>987.05</v>
      </c>
      <c r="AD2162" s="107">
        <f t="shared" si="404"/>
        <v>2.2222222222222223E-2</v>
      </c>
      <c r="AE2162" s="106">
        <f t="shared" si="405"/>
        <v>21.934444444444445</v>
      </c>
      <c r="AF2162" s="105">
        <f t="shared" si="406"/>
        <v>285.14777777777783</v>
      </c>
      <c r="AG2162" s="105">
        <f t="shared" si="407"/>
        <v>753.85222222222217</v>
      </c>
    </row>
    <row r="2163" spans="1:33" s="88" customFormat="1" x14ac:dyDescent="0.35">
      <c r="A2163" s="21">
        <v>10141103</v>
      </c>
      <c r="B2163" s="162" t="s">
        <v>725</v>
      </c>
      <c r="C2163" s="115" t="s">
        <v>710</v>
      </c>
      <c r="D2163" s="124" t="s">
        <v>1489</v>
      </c>
      <c r="E2163" s="114" t="str">
        <f t="shared" si="397"/>
        <v>TRANSFORMADOR MARCA:" PT (Quisse)R PT (Quisse)R</v>
      </c>
      <c r="F2163" s="124"/>
      <c r="G2163" s="124" t="s">
        <v>1489</v>
      </c>
      <c r="H2163" s="142" t="s">
        <v>940</v>
      </c>
      <c r="I2163" s="124"/>
      <c r="J2163" s="142"/>
      <c r="K2163" s="142" t="s">
        <v>1488</v>
      </c>
      <c r="L2163" s="142" t="s">
        <v>1487</v>
      </c>
      <c r="M2163" s="124">
        <v>315</v>
      </c>
      <c r="N2163" s="124">
        <v>33</v>
      </c>
      <c r="O2163" s="21">
        <v>0.4</v>
      </c>
      <c r="P2163" s="124" t="s">
        <v>514</v>
      </c>
      <c r="Q2163" s="142">
        <v>2005</v>
      </c>
      <c r="R2163" s="161" t="s">
        <v>846</v>
      </c>
      <c r="S2163" s="124" t="s">
        <v>1486</v>
      </c>
      <c r="T2163" s="116">
        <v>1039</v>
      </c>
      <c r="U2163" s="111">
        <v>45</v>
      </c>
      <c r="V2163" s="113">
        <f t="shared" si="398"/>
        <v>775.78666666666663</v>
      </c>
      <c r="W2163" s="113">
        <f t="shared" si="399"/>
        <v>263.21333333333337</v>
      </c>
      <c r="X2163" s="112">
        <f t="shared" si="400"/>
        <v>263213.33333333337</v>
      </c>
      <c r="Y2163" s="111"/>
      <c r="Z2163" s="110">
        <f t="shared" si="408"/>
        <v>33</v>
      </c>
      <c r="AA2163" s="109">
        <f t="shared" si="401"/>
        <v>51.95</v>
      </c>
      <c r="AB2163" s="109">
        <f t="shared" si="402"/>
        <v>51950</v>
      </c>
      <c r="AC2163" s="108">
        <f t="shared" si="403"/>
        <v>987.05</v>
      </c>
      <c r="AD2163" s="107">
        <f t="shared" si="404"/>
        <v>2.2222222222222223E-2</v>
      </c>
      <c r="AE2163" s="106">
        <f t="shared" si="405"/>
        <v>21.934444444444445</v>
      </c>
      <c r="AF2163" s="105">
        <f t="shared" si="406"/>
        <v>285.14777777777783</v>
      </c>
      <c r="AG2163" s="105">
        <f t="shared" si="407"/>
        <v>753.85222222222217</v>
      </c>
    </row>
    <row r="2164" spans="1:33" s="88" customFormat="1" x14ac:dyDescent="0.35">
      <c r="A2164" s="21">
        <v>10141103</v>
      </c>
      <c r="B2164" s="162" t="s">
        <v>725</v>
      </c>
      <c r="C2164" s="115" t="s">
        <v>710</v>
      </c>
      <c r="D2164" s="124" t="s">
        <v>1485</v>
      </c>
      <c r="E2164" s="114" t="str">
        <f t="shared" si="397"/>
        <v>TRANSFORMADOR MARCA:EFACEC PT 73R PT 73R</v>
      </c>
      <c r="F2164" s="124"/>
      <c r="G2164" s="124" t="s">
        <v>1485</v>
      </c>
      <c r="H2164" s="142" t="s">
        <v>765</v>
      </c>
      <c r="I2164" s="21"/>
      <c r="J2164" s="57"/>
      <c r="K2164" s="142" t="s">
        <v>1484</v>
      </c>
      <c r="L2164" s="142" t="s">
        <v>1483</v>
      </c>
      <c r="M2164" s="21">
        <v>630</v>
      </c>
      <c r="N2164" s="124">
        <v>33</v>
      </c>
      <c r="O2164" s="21">
        <v>0.4</v>
      </c>
      <c r="P2164" s="124" t="s">
        <v>514</v>
      </c>
      <c r="Q2164" s="142">
        <v>2005</v>
      </c>
      <c r="R2164" s="124" t="s">
        <v>27</v>
      </c>
      <c r="S2164" s="124" t="s">
        <v>1482</v>
      </c>
      <c r="T2164" s="116">
        <v>1200</v>
      </c>
      <c r="U2164" s="111">
        <v>45</v>
      </c>
      <c r="V2164" s="113">
        <f t="shared" si="398"/>
        <v>895.99999999999989</v>
      </c>
      <c r="W2164" s="113">
        <f t="shared" si="399"/>
        <v>304.00000000000011</v>
      </c>
      <c r="X2164" s="112">
        <f t="shared" si="400"/>
        <v>304000.00000000012</v>
      </c>
      <c r="Y2164" s="111"/>
      <c r="Z2164" s="110">
        <f t="shared" si="408"/>
        <v>33</v>
      </c>
      <c r="AA2164" s="109">
        <f t="shared" si="401"/>
        <v>60</v>
      </c>
      <c r="AB2164" s="109">
        <f t="shared" si="402"/>
        <v>60000</v>
      </c>
      <c r="AC2164" s="108">
        <f t="shared" si="403"/>
        <v>1140</v>
      </c>
      <c r="AD2164" s="107">
        <f t="shared" si="404"/>
        <v>2.2222222222222223E-2</v>
      </c>
      <c r="AE2164" s="106">
        <f t="shared" si="405"/>
        <v>25.333333333333336</v>
      </c>
      <c r="AF2164" s="105">
        <f t="shared" si="406"/>
        <v>329.33333333333343</v>
      </c>
      <c r="AG2164" s="105">
        <f t="shared" si="407"/>
        <v>870.66666666666652</v>
      </c>
    </row>
    <row r="2165" spans="1:33" s="88" customFormat="1" x14ac:dyDescent="0.35">
      <c r="A2165" s="21">
        <v>10141103</v>
      </c>
      <c r="B2165" s="162" t="s">
        <v>725</v>
      </c>
      <c r="C2165" s="115" t="s">
        <v>710</v>
      </c>
      <c r="D2165" s="124" t="s">
        <v>1481</v>
      </c>
      <c r="E2165" s="114" t="str">
        <f t="shared" si="397"/>
        <v>TRANSFORMADOR MARCA:EFACEC PTS 646 PTS 646</v>
      </c>
      <c r="F2165" s="124"/>
      <c r="G2165" s="124" t="s">
        <v>1481</v>
      </c>
      <c r="H2165" s="124" t="s">
        <v>862</v>
      </c>
      <c r="I2165" s="21"/>
      <c r="J2165" s="21"/>
      <c r="K2165" s="142" t="s">
        <v>1480</v>
      </c>
      <c r="L2165" s="142" t="s">
        <v>1479</v>
      </c>
      <c r="M2165" s="21">
        <v>315</v>
      </c>
      <c r="N2165" s="124">
        <v>33</v>
      </c>
      <c r="O2165" s="21">
        <v>0.4</v>
      </c>
      <c r="P2165" s="124" t="s">
        <v>514</v>
      </c>
      <c r="Q2165" s="57">
        <v>2005</v>
      </c>
      <c r="R2165" s="21" t="s">
        <v>27</v>
      </c>
      <c r="S2165" s="21" t="s">
        <v>1316</v>
      </c>
      <c r="T2165" s="116">
        <v>1039</v>
      </c>
      <c r="U2165" s="111">
        <v>45</v>
      </c>
      <c r="V2165" s="113">
        <f t="shared" si="398"/>
        <v>775.78666666666663</v>
      </c>
      <c r="W2165" s="113">
        <f t="shared" si="399"/>
        <v>263.21333333333337</v>
      </c>
      <c r="X2165" s="112">
        <f t="shared" si="400"/>
        <v>263213.33333333337</v>
      </c>
      <c r="Y2165" s="111"/>
      <c r="Z2165" s="110">
        <f t="shared" si="408"/>
        <v>33</v>
      </c>
      <c r="AA2165" s="109">
        <f t="shared" si="401"/>
        <v>51.95</v>
      </c>
      <c r="AB2165" s="109">
        <f t="shared" si="402"/>
        <v>51950</v>
      </c>
      <c r="AC2165" s="108">
        <f t="shared" si="403"/>
        <v>987.05</v>
      </c>
      <c r="AD2165" s="107">
        <f t="shared" si="404"/>
        <v>2.2222222222222223E-2</v>
      </c>
      <c r="AE2165" s="106">
        <f t="shared" si="405"/>
        <v>21.934444444444445</v>
      </c>
      <c r="AF2165" s="105">
        <f t="shared" si="406"/>
        <v>285.14777777777783</v>
      </c>
      <c r="AG2165" s="105">
        <f t="shared" si="407"/>
        <v>753.85222222222217</v>
      </c>
    </row>
    <row r="2166" spans="1:33" s="88" customFormat="1" x14ac:dyDescent="0.35">
      <c r="A2166" s="21">
        <v>10141149</v>
      </c>
      <c r="B2166" s="115" t="s">
        <v>462</v>
      </c>
      <c r="C2166" s="115" t="s">
        <v>19003</v>
      </c>
      <c r="D2166" s="21"/>
      <c r="E2166" s="114" t="str">
        <f t="shared" si="397"/>
        <v xml:space="preserve">CAPACITOR MARCA: METORO </v>
      </c>
      <c r="F2166" s="21"/>
      <c r="G2166" s="21" t="s">
        <v>183</v>
      </c>
      <c r="H2166" s="21" t="s">
        <v>183</v>
      </c>
      <c r="I2166" s="21"/>
      <c r="J2166" s="21"/>
      <c r="K2166" s="21" t="s">
        <v>182</v>
      </c>
      <c r="L2166" s="21" t="s">
        <v>181</v>
      </c>
      <c r="M2166" s="21">
        <v>5000</v>
      </c>
      <c r="N2166" s="21">
        <v>33</v>
      </c>
      <c r="O2166" s="21"/>
      <c r="P2166" s="21">
        <v>3</v>
      </c>
      <c r="Q2166" s="21">
        <v>2006</v>
      </c>
      <c r="R2166" s="21"/>
      <c r="S2166" s="21"/>
      <c r="T2166" s="116">
        <v>670</v>
      </c>
      <c r="U2166" s="111">
        <v>45</v>
      </c>
      <c r="V2166" s="113">
        <f t="shared" si="398"/>
        <v>514.41111111111104</v>
      </c>
      <c r="W2166" s="113">
        <f t="shared" si="399"/>
        <v>155.58888888888896</v>
      </c>
      <c r="X2166" s="112">
        <f t="shared" si="400"/>
        <v>155588.88888888896</v>
      </c>
      <c r="Y2166" s="111"/>
      <c r="Z2166" s="110">
        <f t="shared" si="408"/>
        <v>34</v>
      </c>
      <c r="AA2166" s="109">
        <f t="shared" si="401"/>
        <v>33.5</v>
      </c>
      <c r="AB2166" s="109">
        <f t="shared" si="402"/>
        <v>33500</v>
      </c>
      <c r="AC2166" s="108">
        <f t="shared" si="403"/>
        <v>636.5</v>
      </c>
      <c r="AD2166" s="107">
        <f t="shared" si="404"/>
        <v>2.2222222222222223E-2</v>
      </c>
      <c r="AE2166" s="106">
        <f t="shared" si="405"/>
        <v>14.144444444444446</v>
      </c>
      <c r="AF2166" s="105">
        <f t="shared" si="406"/>
        <v>169.73333333333341</v>
      </c>
      <c r="AG2166" s="105">
        <f t="shared" si="407"/>
        <v>500.26666666666659</v>
      </c>
    </row>
    <row r="2167" spans="1:33" s="88" customFormat="1" x14ac:dyDescent="0.35">
      <c r="A2167" s="21">
        <v>10141103</v>
      </c>
      <c r="B2167" s="115" t="s">
        <v>18023</v>
      </c>
      <c r="C2167" s="135" t="s">
        <v>18022</v>
      </c>
      <c r="D2167" s="21" t="s">
        <v>18600</v>
      </c>
      <c r="E2167" s="114" t="str">
        <f t="shared" si="397"/>
        <v>MINISUBESTAÇÃO MARCA:DPM PT226 PT226</v>
      </c>
      <c r="F2167" s="21" t="s">
        <v>18601</v>
      </c>
      <c r="G2167" s="21" t="s">
        <v>18600</v>
      </c>
      <c r="H2167" s="21" t="s">
        <v>3104</v>
      </c>
      <c r="I2167" s="21" t="s">
        <v>530</v>
      </c>
      <c r="J2167" s="21"/>
      <c r="K2167" s="124">
        <v>695783.3</v>
      </c>
      <c r="L2167" s="124">
        <v>7806440</v>
      </c>
      <c r="M2167" s="21">
        <v>315</v>
      </c>
      <c r="N2167" s="61">
        <v>22</v>
      </c>
      <c r="O2167" s="21">
        <v>0.4</v>
      </c>
      <c r="P2167" s="21">
        <v>3</v>
      </c>
      <c r="Q2167" s="124">
        <v>2006</v>
      </c>
      <c r="R2167" s="124" t="s">
        <v>587</v>
      </c>
      <c r="S2167" s="124" t="s">
        <v>18599</v>
      </c>
      <c r="T2167" s="116">
        <v>1213</v>
      </c>
      <c r="U2167" s="111">
        <v>45</v>
      </c>
      <c r="V2167" s="113">
        <f t="shared" si="398"/>
        <v>931.31444444444435</v>
      </c>
      <c r="W2167" s="113">
        <f t="shared" si="399"/>
        <v>281.68555555555565</v>
      </c>
      <c r="X2167" s="112">
        <f t="shared" si="400"/>
        <v>281685.55555555568</v>
      </c>
      <c r="Y2167" s="111"/>
      <c r="Z2167" s="110">
        <f t="shared" si="408"/>
        <v>34</v>
      </c>
      <c r="AA2167" s="109">
        <f t="shared" si="401"/>
        <v>60.650000000000006</v>
      </c>
      <c r="AB2167" s="109">
        <f t="shared" si="402"/>
        <v>60650.000000000007</v>
      </c>
      <c r="AC2167" s="108">
        <f t="shared" si="403"/>
        <v>1152.3499999999999</v>
      </c>
      <c r="AD2167" s="107">
        <f t="shared" si="404"/>
        <v>2.2222222222222223E-2</v>
      </c>
      <c r="AE2167" s="106">
        <f t="shared" si="405"/>
        <v>25.607777777777777</v>
      </c>
      <c r="AF2167" s="105">
        <f t="shared" si="406"/>
        <v>307.29333333333341</v>
      </c>
      <c r="AG2167" s="105">
        <f t="shared" si="407"/>
        <v>905.70666666666659</v>
      </c>
    </row>
    <row r="2168" spans="1:33" s="88" customFormat="1" x14ac:dyDescent="0.35">
      <c r="A2168" s="21">
        <v>10141103</v>
      </c>
      <c r="B2168" s="135" t="s">
        <v>18023</v>
      </c>
      <c r="C2168" s="135" t="s">
        <v>18022</v>
      </c>
      <c r="D2168" s="124" t="s">
        <v>18598</v>
      </c>
      <c r="E2168" s="114" t="str">
        <f t="shared" si="397"/>
        <v>MINISUBESTAÇÃO MARCA:EFACEC PT 242 PT 242</v>
      </c>
      <c r="F2168" s="124"/>
      <c r="G2168" s="124" t="s">
        <v>18598</v>
      </c>
      <c r="H2168" s="124" t="s">
        <v>571</v>
      </c>
      <c r="I2168" s="124"/>
      <c r="J2168" s="161" t="s">
        <v>18597</v>
      </c>
      <c r="K2168" s="124"/>
      <c r="L2168" s="124"/>
      <c r="M2168" s="124">
        <v>315</v>
      </c>
      <c r="N2168" s="124">
        <v>11</v>
      </c>
      <c r="O2168" s="21">
        <v>0.4</v>
      </c>
      <c r="P2168" s="124" t="s">
        <v>514</v>
      </c>
      <c r="Q2168" s="124">
        <v>2006</v>
      </c>
      <c r="R2168" s="124" t="s">
        <v>27</v>
      </c>
      <c r="S2168" s="124"/>
      <c r="T2168" s="116">
        <v>1213</v>
      </c>
      <c r="U2168" s="111">
        <v>45</v>
      </c>
      <c r="V2168" s="113">
        <f t="shared" si="398"/>
        <v>931.31444444444435</v>
      </c>
      <c r="W2168" s="113">
        <f t="shared" si="399"/>
        <v>281.68555555555565</v>
      </c>
      <c r="X2168" s="112">
        <f t="shared" si="400"/>
        <v>281685.55555555568</v>
      </c>
      <c r="Y2168" s="111"/>
      <c r="Z2168" s="110">
        <f t="shared" si="408"/>
        <v>34</v>
      </c>
      <c r="AA2168" s="109">
        <f t="shared" si="401"/>
        <v>60.650000000000006</v>
      </c>
      <c r="AB2168" s="109">
        <f t="shared" si="402"/>
        <v>60650.000000000007</v>
      </c>
      <c r="AC2168" s="108">
        <f t="shared" si="403"/>
        <v>1152.3499999999999</v>
      </c>
      <c r="AD2168" s="107">
        <f t="shared" si="404"/>
        <v>2.2222222222222223E-2</v>
      </c>
      <c r="AE2168" s="106">
        <f t="shared" si="405"/>
        <v>25.607777777777777</v>
      </c>
      <c r="AF2168" s="105">
        <f t="shared" si="406"/>
        <v>307.29333333333341</v>
      </c>
      <c r="AG2168" s="105">
        <f t="shared" si="407"/>
        <v>905.70666666666659</v>
      </c>
    </row>
    <row r="2169" spans="1:33" s="88" customFormat="1" x14ac:dyDescent="0.35">
      <c r="A2169" s="21">
        <v>10141103</v>
      </c>
      <c r="B2169" s="135" t="s">
        <v>18023</v>
      </c>
      <c r="C2169" s="135" t="s">
        <v>18022</v>
      </c>
      <c r="D2169" s="142" t="s">
        <v>11020</v>
      </c>
      <c r="E2169" s="114" t="str">
        <f t="shared" si="397"/>
        <v>MINISUBESTAÇÃO MARCA:EFACEC PT 141 PT 141</v>
      </c>
      <c r="F2169" s="142"/>
      <c r="G2169" s="142" t="s">
        <v>11020</v>
      </c>
      <c r="H2169" s="142" t="s">
        <v>607</v>
      </c>
      <c r="I2169" s="124"/>
      <c r="J2169" s="124"/>
      <c r="K2169" s="139"/>
      <c r="L2169" s="139"/>
      <c r="M2169" s="124">
        <v>630</v>
      </c>
      <c r="N2169" s="124">
        <v>11</v>
      </c>
      <c r="O2169" s="21">
        <v>0.4</v>
      </c>
      <c r="P2169" s="124" t="s">
        <v>514</v>
      </c>
      <c r="Q2169" s="124">
        <v>2006</v>
      </c>
      <c r="R2169" s="124" t="s">
        <v>27</v>
      </c>
      <c r="S2169" s="124"/>
      <c r="T2169" s="116">
        <v>2772</v>
      </c>
      <c r="U2169" s="111">
        <v>45</v>
      </c>
      <c r="V2169" s="113">
        <f t="shared" si="398"/>
        <v>2128.2800000000002</v>
      </c>
      <c r="W2169" s="113">
        <f t="shared" si="399"/>
        <v>643.7199999999998</v>
      </c>
      <c r="X2169" s="112">
        <f t="shared" si="400"/>
        <v>643719.99999999977</v>
      </c>
      <c r="Y2169" s="111"/>
      <c r="Z2169" s="110">
        <f t="shared" si="408"/>
        <v>34</v>
      </c>
      <c r="AA2169" s="109">
        <f t="shared" si="401"/>
        <v>138.6</v>
      </c>
      <c r="AB2169" s="109">
        <f t="shared" si="402"/>
        <v>138600</v>
      </c>
      <c r="AC2169" s="108">
        <f t="shared" si="403"/>
        <v>2633.4</v>
      </c>
      <c r="AD2169" s="107">
        <f t="shared" si="404"/>
        <v>2.2222222222222223E-2</v>
      </c>
      <c r="AE2169" s="106">
        <f t="shared" si="405"/>
        <v>58.52</v>
      </c>
      <c r="AF2169" s="105">
        <f t="shared" si="406"/>
        <v>702.23999999999978</v>
      </c>
      <c r="AG2169" s="105">
        <f t="shared" si="407"/>
        <v>2069.7600000000002</v>
      </c>
    </row>
    <row r="2170" spans="1:33" s="88" customFormat="1" x14ac:dyDescent="0.35">
      <c r="A2170" s="21">
        <v>10141103</v>
      </c>
      <c r="B2170" s="135" t="s">
        <v>18023</v>
      </c>
      <c r="C2170" s="135" t="s">
        <v>18022</v>
      </c>
      <c r="D2170" s="142" t="s">
        <v>18596</v>
      </c>
      <c r="E2170" s="114" t="str">
        <f t="shared" si="397"/>
        <v>MINISUBESTAÇÃO MARCA:EFACEC PT 163 PT 163</v>
      </c>
      <c r="F2170" s="142"/>
      <c r="G2170" s="142" t="s">
        <v>18596</v>
      </c>
      <c r="H2170" s="142" t="s">
        <v>847</v>
      </c>
      <c r="I2170" s="124"/>
      <c r="J2170" s="142"/>
      <c r="K2170" s="142"/>
      <c r="L2170" s="142"/>
      <c r="M2170" s="124">
        <v>630</v>
      </c>
      <c r="N2170" s="124">
        <v>11</v>
      </c>
      <c r="O2170" s="21">
        <v>0.4</v>
      </c>
      <c r="P2170" s="124" t="s">
        <v>514</v>
      </c>
      <c r="Q2170" s="142">
        <v>2006</v>
      </c>
      <c r="R2170" s="142" t="s">
        <v>27</v>
      </c>
      <c r="S2170" s="142" t="s">
        <v>18595</v>
      </c>
      <c r="T2170" s="116">
        <v>2772</v>
      </c>
      <c r="U2170" s="111">
        <v>45</v>
      </c>
      <c r="V2170" s="113">
        <f t="shared" si="398"/>
        <v>2128.2800000000002</v>
      </c>
      <c r="W2170" s="113">
        <f t="shared" si="399"/>
        <v>643.7199999999998</v>
      </c>
      <c r="X2170" s="112">
        <f t="shared" si="400"/>
        <v>643719.99999999977</v>
      </c>
      <c r="Y2170" s="111"/>
      <c r="Z2170" s="110">
        <f t="shared" si="408"/>
        <v>34</v>
      </c>
      <c r="AA2170" s="109">
        <f t="shared" si="401"/>
        <v>138.6</v>
      </c>
      <c r="AB2170" s="109">
        <f t="shared" si="402"/>
        <v>138600</v>
      </c>
      <c r="AC2170" s="108">
        <f t="shared" si="403"/>
        <v>2633.4</v>
      </c>
      <c r="AD2170" s="107">
        <f t="shared" si="404"/>
        <v>2.2222222222222223E-2</v>
      </c>
      <c r="AE2170" s="106">
        <f t="shared" si="405"/>
        <v>58.52</v>
      </c>
      <c r="AF2170" s="105">
        <f t="shared" si="406"/>
        <v>702.23999999999978</v>
      </c>
      <c r="AG2170" s="105">
        <f t="shared" si="407"/>
        <v>2069.7600000000002</v>
      </c>
    </row>
    <row r="2171" spans="1:33" s="88" customFormat="1" x14ac:dyDescent="0.35">
      <c r="A2171" s="21">
        <v>10141103</v>
      </c>
      <c r="B2171" s="115" t="s">
        <v>18023</v>
      </c>
      <c r="C2171" s="135" t="s">
        <v>18022</v>
      </c>
      <c r="D2171" s="133" t="s">
        <v>1116</v>
      </c>
      <c r="E2171" s="114" t="str">
        <f t="shared" si="397"/>
        <v>MINISUBESTAÇÃO MARCA:  PTS 180</v>
      </c>
      <c r="F2171" s="21"/>
      <c r="G2171" s="21"/>
      <c r="H2171" s="21" t="s">
        <v>494</v>
      </c>
      <c r="I2171" s="21"/>
      <c r="J2171" s="21"/>
      <c r="K2171" s="133" t="s">
        <v>18594</v>
      </c>
      <c r="L2171" s="133" t="s">
        <v>18593</v>
      </c>
      <c r="M2171" s="21">
        <v>630</v>
      </c>
      <c r="N2171" s="21">
        <v>11</v>
      </c>
      <c r="O2171" s="21" t="s">
        <v>510</v>
      </c>
      <c r="P2171" s="124" t="s">
        <v>516</v>
      </c>
      <c r="Q2171" s="21">
        <v>2006</v>
      </c>
      <c r="R2171" s="21"/>
      <c r="S2171" s="21"/>
      <c r="T2171" s="116">
        <v>2772</v>
      </c>
      <c r="U2171" s="111">
        <v>45</v>
      </c>
      <c r="V2171" s="113">
        <f t="shared" si="398"/>
        <v>2128.2800000000002</v>
      </c>
      <c r="W2171" s="113">
        <f t="shared" si="399"/>
        <v>643.7199999999998</v>
      </c>
      <c r="X2171" s="112">
        <f t="shared" si="400"/>
        <v>643719.99999999977</v>
      </c>
      <c r="Y2171" s="111"/>
      <c r="Z2171" s="110">
        <f t="shared" si="408"/>
        <v>34</v>
      </c>
      <c r="AA2171" s="109">
        <f t="shared" si="401"/>
        <v>138.6</v>
      </c>
      <c r="AB2171" s="109">
        <f t="shared" si="402"/>
        <v>138600</v>
      </c>
      <c r="AC2171" s="108">
        <f t="shared" si="403"/>
        <v>2633.4</v>
      </c>
      <c r="AD2171" s="107">
        <f t="shared" si="404"/>
        <v>2.2222222222222223E-2</v>
      </c>
      <c r="AE2171" s="106">
        <f t="shared" si="405"/>
        <v>58.52</v>
      </c>
      <c r="AF2171" s="105">
        <f t="shared" si="406"/>
        <v>702.23999999999978</v>
      </c>
      <c r="AG2171" s="105">
        <f t="shared" si="407"/>
        <v>2069.7600000000002</v>
      </c>
    </row>
    <row r="2172" spans="1:33" s="88" customFormat="1" x14ac:dyDescent="0.35">
      <c r="A2172" s="21">
        <v>10141103</v>
      </c>
      <c r="B2172" s="115" t="s">
        <v>18023</v>
      </c>
      <c r="C2172" s="135" t="s">
        <v>18022</v>
      </c>
      <c r="D2172" s="21" t="s">
        <v>18592</v>
      </c>
      <c r="E2172" s="114" t="str">
        <f t="shared" si="397"/>
        <v>MINISUBESTAÇÃO MARCA:Alstom  PTS 147</v>
      </c>
      <c r="F2172" s="21"/>
      <c r="G2172" s="21"/>
      <c r="H2172" s="21" t="s">
        <v>494</v>
      </c>
      <c r="I2172" s="21"/>
      <c r="J2172" s="21"/>
      <c r="K2172" s="133" t="s">
        <v>18591</v>
      </c>
      <c r="L2172" s="133" t="s">
        <v>18590</v>
      </c>
      <c r="M2172" s="21">
        <v>500</v>
      </c>
      <c r="N2172" s="21">
        <v>11</v>
      </c>
      <c r="O2172" s="21" t="s">
        <v>510</v>
      </c>
      <c r="P2172" s="124" t="s">
        <v>516</v>
      </c>
      <c r="Q2172" s="21">
        <v>2006</v>
      </c>
      <c r="R2172" s="21" t="s">
        <v>4979</v>
      </c>
      <c r="S2172" s="21" t="s">
        <v>18589</v>
      </c>
      <c r="T2172" s="116">
        <v>2426</v>
      </c>
      <c r="U2172" s="111">
        <v>45</v>
      </c>
      <c r="V2172" s="113">
        <f t="shared" si="398"/>
        <v>1862.6288888888887</v>
      </c>
      <c r="W2172" s="113">
        <f t="shared" si="399"/>
        <v>563.3711111111113</v>
      </c>
      <c r="X2172" s="112">
        <f t="shared" si="400"/>
        <v>563371.11111111136</v>
      </c>
      <c r="Y2172" s="111"/>
      <c r="Z2172" s="110">
        <f t="shared" si="408"/>
        <v>34</v>
      </c>
      <c r="AA2172" s="109">
        <f t="shared" si="401"/>
        <v>121.30000000000001</v>
      </c>
      <c r="AB2172" s="109">
        <f t="shared" si="402"/>
        <v>121300.00000000001</v>
      </c>
      <c r="AC2172" s="108">
        <f t="shared" si="403"/>
        <v>2304.6999999999998</v>
      </c>
      <c r="AD2172" s="107">
        <f t="shared" si="404"/>
        <v>2.2222222222222223E-2</v>
      </c>
      <c r="AE2172" s="106">
        <f t="shared" si="405"/>
        <v>51.215555555555554</v>
      </c>
      <c r="AF2172" s="105">
        <f t="shared" si="406"/>
        <v>614.58666666666682</v>
      </c>
      <c r="AG2172" s="105">
        <f t="shared" si="407"/>
        <v>1811.4133333333332</v>
      </c>
    </row>
    <row r="2173" spans="1:33" s="88" customFormat="1" x14ac:dyDescent="0.35">
      <c r="A2173" s="21">
        <v>10141103</v>
      </c>
      <c r="B2173" s="115" t="s">
        <v>18023</v>
      </c>
      <c r="C2173" s="135" t="s">
        <v>18022</v>
      </c>
      <c r="D2173" s="21" t="s">
        <v>18588</v>
      </c>
      <c r="E2173" s="114" t="str">
        <f t="shared" si="397"/>
        <v>MINISUBESTAÇÃO MARCA:  PT 388</v>
      </c>
      <c r="F2173" s="21"/>
      <c r="G2173" s="21"/>
      <c r="H2173" s="21" t="s">
        <v>494</v>
      </c>
      <c r="I2173" s="21"/>
      <c r="J2173" s="21"/>
      <c r="K2173" s="133" t="s">
        <v>18587</v>
      </c>
      <c r="L2173" s="133" t="s">
        <v>18586</v>
      </c>
      <c r="M2173" s="21">
        <v>500</v>
      </c>
      <c r="N2173" s="21">
        <v>11</v>
      </c>
      <c r="O2173" s="21" t="s">
        <v>510</v>
      </c>
      <c r="P2173" s="124" t="s">
        <v>516</v>
      </c>
      <c r="Q2173" s="21">
        <v>2006</v>
      </c>
      <c r="R2173" s="21"/>
      <c r="S2173" s="21"/>
      <c r="T2173" s="116">
        <v>2426</v>
      </c>
      <c r="U2173" s="111">
        <v>45</v>
      </c>
      <c r="V2173" s="113">
        <f t="shared" si="398"/>
        <v>1862.6288888888887</v>
      </c>
      <c r="W2173" s="113">
        <f t="shared" si="399"/>
        <v>563.3711111111113</v>
      </c>
      <c r="X2173" s="112">
        <f t="shared" si="400"/>
        <v>563371.11111111136</v>
      </c>
      <c r="Y2173" s="111"/>
      <c r="Z2173" s="110">
        <f t="shared" si="408"/>
        <v>34</v>
      </c>
      <c r="AA2173" s="109">
        <f t="shared" si="401"/>
        <v>121.30000000000001</v>
      </c>
      <c r="AB2173" s="109">
        <f t="shared" si="402"/>
        <v>121300.00000000001</v>
      </c>
      <c r="AC2173" s="108">
        <f t="shared" si="403"/>
        <v>2304.6999999999998</v>
      </c>
      <c r="AD2173" s="107">
        <f t="shared" si="404"/>
        <v>2.2222222222222223E-2</v>
      </c>
      <c r="AE2173" s="106">
        <f t="shared" si="405"/>
        <v>51.215555555555554</v>
      </c>
      <c r="AF2173" s="105">
        <f t="shared" si="406"/>
        <v>614.58666666666682</v>
      </c>
      <c r="AG2173" s="105">
        <f t="shared" si="407"/>
        <v>1811.4133333333332</v>
      </c>
    </row>
    <row r="2174" spans="1:33" s="88" customFormat="1" x14ac:dyDescent="0.35">
      <c r="A2174" s="21">
        <v>10141103</v>
      </c>
      <c r="B2174" s="115" t="s">
        <v>18023</v>
      </c>
      <c r="C2174" s="135" t="s">
        <v>18022</v>
      </c>
      <c r="D2174" s="21" t="s">
        <v>18585</v>
      </c>
      <c r="E2174" s="114" t="str">
        <f t="shared" si="397"/>
        <v>MINISUBESTAÇÃO MARCA:  Mini PS 5</v>
      </c>
      <c r="F2174" s="21"/>
      <c r="G2174" s="21"/>
      <c r="H2174" s="21" t="s">
        <v>494</v>
      </c>
      <c r="I2174" s="21"/>
      <c r="J2174" s="21"/>
      <c r="K2174" s="133" t="s">
        <v>18584</v>
      </c>
      <c r="L2174" s="133" t="s">
        <v>18583</v>
      </c>
      <c r="M2174" s="21">
        <v>500</v>
      </c>
      <c r="N2174" s="21">
        <v>11</v>
      </c>
      <c r="O2174" s="21" t="s">
        <v>510</v>
      </c>
      <c r="P2174" s="124" t="s">
        <v>516</v>
      </c>
      <c r="Q2174" s="21">
        <v>2006</v>
      </c>
      <c r="R2174" s="21"/>
      <c r="S2174" s="21"/>
      <c r="T2174" s="116">
        <v>2426</v>
      </c>
      <c r="U2174" s="111">
        <v>45</v>
      </c>
      <c r="V2174" s="113">
        <f t="shared" si="398"/>
        <v>1862.6288888888887</v>
      </c>
      <c r="W2174" s="113">
        <f t="shared" si="399"/>
        <v>563.3711111111113</v>
      </c>
      <c r="X2174" s="112">
        <f t="shared" si="400"/>
        <v>563371.11111111136</v>
      </c>
      <c r="Y2174" s="111"/>
      <c r="Z2174" s="110">
        <f t="shared" si="408"/>
        <v>34</v>
      </c>
      <c r="AA2174" s="109">
        <f t="shared" si="401"/>
        <v>121.30000000000001</v>
      </c>
      <c r="AB2174" s="109">
        <f t="shared" si="402"/>
        <v>121300.00000000001</v>
      </c>
      <c r="AC2174" s="108">
        <f t="shared" si="403"/>
        <v>2304.6999999999998</v>
      </c>
      <c r="AD2174" s="107">
        <f t="shared" si="404"/>
        <v>2.2222222222222223E-2</v>
      </c>
      <c r="AE2174" s="106">
        <f t="shared" si="405"/>
        <v>51.215555555555554</v>
      </c>
      <c r="AF2174" s="105">
        <f t="shared" si="406"/>
        <v>614.58666666666682</v>
      </c>
      <c r="AG2174" s="105">
        <f t="shared" si="407"/>
        <v>1811.4133333333332</v>
      </c>
    </row>
    <row r="2175" spans="1:33" s="88" customFormat="1" x14ac:dyDescent="0.35">
      <c r="A2175" s="21">
        <v>10141103</v>
      </c>
      <c r="B2175" s="115" t="s">
        <v>18023</v>
      </c>
      <c r="C2175" s="135" t="s">
        <v>18022</v>
      </c>
      <c r="D2175" s="21" t="s">
        <v>18582</v>
      </c>
      <c r="E2175" s="114" t="str">
        <f t="shared" si="397"/>
        <v>MINISUBESTAÇÃO MARCA:  PT 399</v>
      </c>
      <c r="F2175" s="21"/>
      <c r="G2175" s="21"/>
      <c r="H2175" s="21" t="s">
        <v>494</v>
      </c>
      <c r="I2175" s="21"/>
      <c r="J2175" s="21"/>
      <c r="K2175" s="133" t="s">
        <v>18581</v>
      </c>
      <c r="L2175" s="133" t="s">
        <v>18580</v>
      </c>
      <c r="M2175" s="21">
        <v>500</v>
      </c>
      <c r="N2175" s="21">
        <v>11</v>
      </c>
      <c r="O2175" s="21" t="s">
        <v>510</v>
      </c>
      <c r="P2175" s="124" t="s">
        <v>516</v>
      </c>
      <c r="Q2175" s="21">
        <v>2006</v>
      </c>
      <c r="R2175" s="21"/>
      <c r="S2175" s="21"/>
      <c r="T2175" s="116">
        <v>2426</v>
      </c>
      <c r="U2175" s="111">
        <v>45</v>
      </c>
      <c r="V2175" s="113">
        <f t="shared" si="398"/>
        <v>1862.6288888888887</v>
      </c>
      <c r="W2175" s="113">
        <f t="shared" si="399"/>
        <v>563.3711111111113</v>
      </c>
      <c r="X2175" s="112">
        <f t="shared" si="400"/>
        <v>563371.11111111136</v>
      </c>
      <c r="Y2175" s="111"/>
      <c r="Z2175" s="110">
        <f t="shared" si="408"/>
        <v>34</v>
      </c>
      <c r="AA2175" s="109">
        <f t="shared" si="401"/>
        <v>121.30000000000001</v>
      </c>
      <c r="AB2175" s="109">
        <f t="shared" si="402"/>
        <v>121300.00000000001</v>
      </c>
      <c r="AC2175" s="108">
        <f t="shared" si="403"/>
        <v>2304.6999999999998</v>
      </c>
      <c r="AD2175" s="107">
        <f t="shared" si="404"/>
        <v>2.2222222222222223E-2</v>
      </c>
      <c r="AE2175" s="106">
        <f t="shared" si="405"/>
        <v>51.215555555555554</v>
      </c>
      <c r="AF2175" s="105">
        <f t="shared" si="406"/>
        <v>614.58666666666682</v>
      </c>
      <c r="AG2175" s="105">
        <f t="shared" si="407"/>
        <v>1811.4133333333332</v>
      </c>
    </row>
    <row r="2176" spans="1:33" s="88" customFormat="1" x14ac:dyDescent="0.35">
      <c r="A2176" s="21">
        <v>10141103</v>
      </c>
      <c r="B2176" s="115" t="s">
        <v>18023</v>
      </c>
      <c r="C2176" s="135" t="s">
        <v>18022</v>
      </c>
      <c r="D2176" s="133" t="s">
        <v>2867</v>
      </c>
      <c r="E2176" s="114" t="str">
        <f t="shared" si="397"/>
        <v>MINISUBESTAÇÃO MARCA:  PTS 59</v>
      </c>
      <c r="F2176" s="21"/>
      <c r="G2176" s="21"/>
      <c r="H2176" s="21" t="s">
        <v>494</v>
      </c>
      <c r="I2176" s="21"/>
      <c r="J2176" s="21"/>
      <c r="K2176" s="133" t="s">
        <v>18225</v>
      </c>
      <c r="L2176" s="133" t="s">
        <v>18224</v>
      </c>
      <c r="M2176" s="21">
        <v>630</v>
      </c>
      <c r="N2176" s="21">
        <v>11</v>
      </c>
      <c r="O2176" s="21" t="s">
        <v>510</v>
      </c>
      <c r="P2176" s="124" t="s">
        <v>516</v>
      </c>
      <c r="Q2176" s="21">
        <v>2006</v>
      </c>
      <c r="R2176" s="21"/>
      <c r="S2176" s="21"/>
      <c r="T2176" s="116">
        <v>2772</v>
      </c>
      <c r="U2176" s="111">
        <v>45</v>
      </c>
      <c r="V2176" s="113">
        <f t="shared" si="398"/>
        <v>2128.2800000000002</v>
      </c>
      <c r="W2176" s="113">
        <f t="shared" si="399"/>
        <v>643.7199999999998</v>
      </c>
      <c r="X2176" s="112">
        <f t="shared" si="400"/>
        <v>643719.99999999977</v>
      </c>
      <c r="Y2176" s="111"/>
      <c r="Z2176" s="110">
        <f t="shared" si="408"/>
        <v>34</v>
      </c>
      <c r="AA2176" s="109">
        <f t="shared" si="401"/>
        <v>138.6</v>
      </c>
      <c r="AB2176" s="109">
        <f t="shared" si="402"/>
        <v>138600</v>
      </c>
      <c r="AC2176" s="108">
        <f t="shared" si="403"/>
        <v>2633.4</v>
      </c>
      <c r="AD2176" s="107">
        <f t="shared" si="404"/>
        <v>2.2222222222222223E-2</v>
      </c>
      <c r="AE2176" s="106">
        <f t="shared" si="405"/>
        <v>58.52</v>
      </c>
      <c r="AF2176" s="105">
        <f t="shared" si="406"/>
        <v>702.23999999999978</v>
      </c>
      <c r="AG2176" s="105">
        <f t="shared" si="407"/>
        <v>2069.7600000000002</v>
      </c>
    </row>
    <row r="2177" spans="1:33" s="88" customFormat="1" x14ac:dyDescent="0.35">
      <c r="A2177" s="21">
        <v>10141103</v>
      </c>
      <c r="B2177" s="115" t="s">
        <v>18023</v>
      </c>
      <c r="C2177" s="135" t="s">
        <v>18022</v>
      </c>
      <c r="D2177" s="142" t="s">
        <v>18579</v>
      </c>
      <c r="E2177" s="114" t="str">
        <f t="shared" si="397"/>
        <v>MINISUBESTAÇÃO MARCA:Efacec  PTS 127</v>
      </c>
      <c r="F2177" s="21"/>
      <c r="G2177" s="21"/>
      <c r="H2177" s="21" t="s">
        <v>494</v>
      </c>
      <c r="I2177" s="21"/>
      <c r="J2177" s="21"/>
      <c r="K2177" s="133" t="s">
        <v>18578</v>
      </c>
      <c r="L2177" s="133" t="s">
        <v>18577</v>
      </c>
      <c r="M2177" s="21">
        <v>630</v>
      </c>
      <c r="N2177" s="21">
        <v>11</v>
      </c>
      <c r="O2177" s="21" t="s">
        <v>510</v>
      </c>
      <c r="P2177" s="124" t="s">
        <v>516</v>
      </c>
      <c r="Q2177" s="21">
        <v>2006</v>
      </c>
      <c r="R2177" s="21" t="s">
        <v>535</v>
      </c>
      <c r="S2177" s="21" t="s">
        <v>18573</v>
      </c>
      <c r="T2177" s="116">
        <v>2772</v>
      </c>
      <c r="U2177" s="111">
        <v>45</v>
      </c>
      <c r="V2177" s="113">
        <f t="shared" si="398"/>
        <v>2128.2800000000002</v>
      </c>
      <c r="W2177" s="113">
        <f t="shared" si="399"/>
        <v>643.7199999999998</v>
      </c>
      <c r="X2177" s="112">
        <f t="shared" si="400"/>
        <v>643719.99999999977</v>
      </c>
      <c r="Y2177" s="111"/>
      <c r="Z2177" s="110">
        <f t="shared" si="408"/>
        <v>34</v>
      </c>
      <c r="AA2177" s="109">
        <f t="shared" si="401"/>
        <v>138.6</v>
      </c>
      <c r="AB2177" s="109">
        <f t="shared" si="402"/>
        <v>138600</v>
      </c>
      <c r="AC2177" s="108">
        <f t="shared" si="403"/>
        <v>2633.4</v>
      </c>
      <c r="AD2177" s="107">
        <f t="shared" si="404"/>
        <v>2.2222222222222223E-2</v>
      </c>
      <c r="AE2177" s="106">
        <f t="shared" si="405"/>
        <v>58.52</v>
      </c>
      <c r="AF2177" s="105">
        <f t="shared" si="406"/>
        <v>702.23999999999978</v>
      </c>
      <c r="AG2177" s="105">
        <f t="shared" si="407"/>
        <v>2069.7600000000002</v>
      </c>
    </row>
    <row r="2178" spans="1:33" s="88" customFormat="1" x14ac:dyDescent="0.35">
      <c r="A2178" s="21">
        <v>10141103</v>
      </c>
      <c r="B2178" s="115" t="s">
        <v>18023</v>
      </c>
      <c r="C2178" s="135" t="s">
        <v>18022</v>
      </c>
      <c r="D2178" s="133" t="s">
        <v>18576</v>
      </c>
      <c r="E2178" s="114" t="str">
        <f t="shared" ref="E2178:E2241" si="409">+CONCATENATE(C2178," ","MARCA:",R2178," ",G2178," ",D2178,)</f>
        <v>MINISUBESTAÇÃO MARCA:Efacec  PT 18</v>
      </c>
      <c r="F2178" s="21"/>
      <c r="G2178" s="21"/>
      <c r="H2178" s="21" t="s">
        <v>494</v>
      </c>
      <c r="I2178" s="21"/>
      <c r="J2178" s="21"/>
      <c r="K2178" s="133" t="s">
        <v>18575</v>
      </c>
      <c r="L2178" s="133" t="s">
        <v>18574</v>
      </c>
      <c r="M2178" s="21">
        <v>630</v>
      </c>
      <c r="N2178" s="21">
        <v>11</v>
      </c>
      <c r="O2178" s="21" t="s">
        <v>510</v>
      </c>
      <c r="P2178" s="124" t="s">
        <v>516</v>
      </c>
      <c r="Q2178" s="21">
        <v>2006</v>
      </c>
      <c r="R2178" s="21" t="s">
        <v>535</v>
      </c>
      <c r="S2178" s="21" t="s">
        <v>18573</v>
      </c>
      <c r="T2178" s="116">
        <v>2772</v>
      </c>
      <c r="U2178" s="111">
        <v>45</v>
      </c>
      <c r="V2178" s="113">
        <f t="shared" ref="V2178:V2241" si="410">((Z2178/U2178)*(T2178-AA2178))+AA2178</f>
        <v>2128.2800000000002</v>
      </c>
      <c r="W2178" s="113">
        <f t="shared" ref="W2178:W2241" si="411">+T2178-V2178</f>
        <v>643.7199999999998</v>
      </c>
      <c r="X2178" s="112">
        <f t="shared" ref="X2178:X2241" si="412">+W2178*1000</f>
        <v>643719.99999999977</v>
      </c>
      <c r="Y2178" s="111"/>
      <c r="Z2178" s="110">
        <f t="shared" si="408"/>
        <v>34</v>
      </c>
      <c r="AA2178" s="109">
        <f t="shared" ref="AA2178:AA2241" si="413">(5/100*T2178)</f>
        <v>138.6</v>
      </c>
      <c r="AB2178" s="109">
        <f t="shared" ref="AB2178:AB2241" si="414">+AA2178*1000</f>
        <v>138600</v>
      </c>
      <c r="AC2178" s="108">
        <f t="shared" ref="AC2178:AC2241" si="415">+T2178-AA2178</f>
        <v>2633.4</v>
      </c>
      <c r="AD2178" s="107">
        <f t="shared" ref="AD2178:AD2241" si="416">1/U2178</f>
        <v>2.2222222222222223E-2</v>
      </c>
      <c r="AE2178" s="106">
        <f t="shared" ref="AE2178:AE2241" si="417">+AC2178*AD2178</f>
        <v>58.52</v>
      </c>
      <c r="AF2178" s="105">
        <f t="shared" ref="AF2178:AF2241" si="418">+T2178-V2178+AE2178</f>
        <v>702.23999999999978</v>
      </c>
      <c r="AG2178" s="105">
        <f t="shared" ref="AG2178:AG2241" si="419">+V2178-AE2178</f>
        <v>2069.7600000000002</v>
      </c>
    </row>
    <row r="2179" spans="1:33" s="88" customFormat="1" x14ac:dyDescent="0.35">
      <c r="A2179" s="21">
        <v>10141103</v>
      </c>
      <c r="B2179" s="115" t="s">
        <v>18023</v>
      </c>
      <c r="C2179" s="135" t="s">
        <v>18022</v>
      </c>
      <c r="D2179" s="57" t="s">
        <v>616</v>
      </c>
      <c r="E2179" s="114" t="str">
        <f t="shared" si="409"/>
        <v>MINISUBESTAÇÃO MARCA:MACE  PS 14</v>
      </c>
      <c r="F2179" s="21"/>
      <c r="G2179" s="21"/>
      <c r="H2179" s="21" t="s">
        <v>494</v>
      </c>
      <c r="I2179" s="21"/>
      <c r="J2179" s="21"/>
      <c r="K2179" s="133" t="s">
        <v>615</v>
      </c>
      <c r="L2179" s="133" t="s">
        <v>614</v>
      </c>
      <c r="M2179" s="21">
        <v>800</v>
      </c>
      <c r="N2179" s="21">
        <v>11</v>
      </c>
      <c r="O2179" s="21" t="s">
        <v>510</v>
      </c>
      <c r="P2179" s="124" t="s">
        <v>516</v>
      </c>
      <c r="Q2179" s="21">
        <v>2006</v>
      </c>
      <c r="R2179" s="21" t="s">
        <v>606</v>
      </c>
      <c r="S2179" s="21">
        <v>22341</v>
      </c>
      <c r="T2179" s="116">
        <v>3119</v>
      </c>
      <c r="U2179" s="111">
        <v>45</v>
      </c>
      <c r="V2179" s="113">
        <f t="shared" si="410"/>
        <v>2394.6988888888886</v>
      </c>
      <c r="W2179" s="113">
        <f t="shared" si="411"/>
        <v>724.30111111111137</v>
      </c>
      <c r="X2179" s="112">
        <f t="shared" si="412"/>
        <v>724301.11111111136</v>
      </c>
      <c r="Y2179" s="111"/>
      <c r="Z2179" s="110">
        <f t="shared" si="408"/>
        <v>34</v>
      </c>
      <c r="AA2179" s="109">
        <f t="shared" si="413"/>
        <v>155.95000000000002</v>
      </c>
      <c r="AB2179" s="109">
        <f t="shared" si="414"/>
        <v>155950.00000000003</v>
      </c>
      <c r="AC2179" s="108">
        <f t="shared" si="415"/>
        <v>2963.05</v>
      </c>
      <c r="AD2179" s="107">
        <f t="shared" si="416"/>
        <v>2.2222222222222223E-2</v>
      </c>
      <c r="AE2179" s="106">
        <f t="shared" si="417"/>
        <v>65.845555555555563</v>
      </c>
      <c r="AF2179" s="105">
        <f t="shared" si="418"/>
        <v>790.14666666666699</v>
      </c>
      <c r="AG2179" s="105">
        <f t="shared" si="419"/>
        <v>2328.853333333333</v>
      </c>
    </row>
    <row r="2180" spans="1:33" s="88" customFormat="1" x14ac:dyDescent="0.35">
      <c r="A2180" s="21">
        <v>10141103</v>
      </c>
      <c r="B2180" s="115" t="s">
        <v>18023</v>
      </c>
      <c r="C2180" s="135" t="s">
        <v>18022</v>
      </c>
      <c r="D2180" s="133" t="s">
        <v>18572</v>
      </c>
      <c r="E2180" s="114" t="str">
        <f t="shared" si="409"/>
        <v>MINISUBESTAÇÃO MARCA:MACE  PTS 184</v>
      </c>
      <c r="F2180" s="21"/>
      <c r="G2180" s="21"/>
      <c r="H2180" s="21" t="s">
        <v>494</v>
      </c>
      <c r="I2180" s="21"/>
      <c r="J2180" s="21"/>
      <c r="K2180" s="133" t="s">
        <v>18571</v>
      </c>
      <c r="L2180" s="133" t="s">
        <v>18570</v>
      </c>
      <c r="M2180" s="21">
        <v>315</v>
      </c>
      <c r="N2180" s="21">
        <v>11</v>
      </c>
      <c r="O2180" s="21" t="s">
        <v>510</v>
      </c>
      <c r="P2180" s="124" t="s">
        <v>516</v>
      </c>
      <c r="Q2180" s="21">
        <v>2006</v>
      </c>
      <c r="R2180" s="21" t="s">
        <v>606</v>
      </c>
      <c r="S2180" s="21">
        <v>22330</v>
      </c>
      <c r="T2180" s="116">
        <v>1213</v>
      </c>
      <c r="U2180" s="111">
        <v>45</v>
      </c>
      <c r="V2180" s="113">
        <f t="shared" si="410"/>
        <v>931.31444444444435</v>
      </c>
      <c r="W2180" s="113">
        <f t="shared" si="411"/>
        <v>281.68555555555565</v>
      </c>
      <c r="X2180" s="112">
        <f t="shared" si="412"/>
        <v>281685.55555555568</v>
      </c>
      <c r="Y2180" s="111"/>
      <c r="Z2180" s="110">
        <f t="shared" si="408"/>
        <v>34</v>
      </c>
      <c r="AA2180" s="109">
        <f t="shared" si="413"/>
        <v>60.650000000000006</v>
      </c>
      <c r="AB2180" s="109">
        <f t="shared" si="414"/>
        <v>60650.000000000007</v>
      </c>
      <c r="AC2180" s="108">
        <f t="shared" si="415"/>
        <v>1152.3499999999999</v>
      </c>
      <c r="AD2180" s="107">
        <f t="shared" si="416"/>
        <v>2.2222222222222223E-2</v>
      </c>
      <c r="AE2180" s="106">
        <f t="shared" si="417"/>
        <v>25.607777777777777</v>
      </c>
      <c r="AF2180" s="105">
        <f t="shared" si="418"/>
        <v>307.29333333333341</v>
      </c>
      <c r="AG2180" s="105">
        <f t="shared" si="419"/>
        <v>905.70666666666659</v>
      </c>
    </row>
    <row r="2181" spans="1:33" s="88" customFormat="1" x14ac:dyDescent="0.35">
      <c r="A2181" s="21">
        <v>10141103</v>
      </c>
      <c r="B2181" s="115" t="s">
        <v>18023</v>
      </c>
      <c r="C2181" s="135" t="s">
        <v>18022</v>
      </c>
      <c r="D2181" s="133" t="s">
        <v>18569</v>
      </c>
      <c r="E2181" s="114" t="str">
        <f t="shared" si="409"/>
        <v>MINISUBESTAÇÃO MARCA:  PT 390</v>
      </c>
      <c r="F2181" s="21"/>
      <c r="G2181" s="21"/>
      <c r="H2181" s="21" t="s">
        <v>494</v>
      </c>
      <c r="I2181" s="21"/>
      <c r="J2181" s="21"/>
      <c r="K2181" s="133" t="s">
        <v>18568</v>
      </c>
      <c r="L2181" s="133" t="s">
        <v>18567</v>
      </c>
      <c r="M2181" s="21">
        <v>315</v>
      </c>
      <c r="N2181" s="21">
        <v>11</v>
      </c>
      <c r="O2181" s="21" t="s">
        <v>510</v>
      </c>
      <c r="P2181" s="124" t="s">
        <v>516</v>
      </c>
      <c r="Q2181" s="21">
        <v>2006</v>
      </c>
      <c r="R2181" s="21"/>
      <c r="S2181" s="21"/>
      <c r="T2181" s="116">
        <v>1213</v>
      </c>
      <c r="U2181" s="111">
        <v>45</v>
      </c>
      <c r="V2181" s="113">
        <f t="shared" si="410"/>
        <v>931.31444444444435</v>
      </c>
      <c r="W2181" s="113">
        <f t="shared" si="411"/>
        <v>281.68555555555565</v>
      </c>
      <c r="X2181" s="112">
        <f t="shared" si="412"/>
        <v>281685.55555555568</v>
      </c>
      <c r="Y2181" s="111"/>
      <c r="Z2181" s="110">
        <f t="shared" si="408"/>
        <v>34</v>
      </c>
      <c r="AA2181" s="109">
        <f t="shared" si="413"/>
        <v>60.650000000000006</v>
      </c>
      <c r="AB2181" s="109">
        <f t="shared" si="414"/>
        <v>60650.000000000007</v>
      </c>
      <c r="AC2181" s="108">
        <f t="shared" si="415"/>
        <v>1152.3499999999999</v>
      </c>
      <c r="AD2181" s="107">
        <f t="shared" si="416"/>
        <v>2.2222222222222223E-2</v>
      </c>
      <c r="AE2181" s="106">
        <f t="shared" si="417"/>
        <v>25.607777777777777</v>
      </c>
      <c r="AF2181" s="105">
        <f t="shared" si="418"/>
        <v>307.29333333333341</v>
      </c>
      <c r="AG2181" s="105">
        <f t="shared" si="419"/>
        <v>905.70666666666659</v>
      </c>
    </row>
    <row r="2182" spans="1:33" s="88" customFormat="1" x14ac:dyDescent="0.35">
      <c r="A2182" s="21">
        <v>10141103</v>
      </c>
      <c r="B2182" s="115" t="s">
        <v>18023</v>
      </c>
      <c r="C2182" s="135" t="s">
        <v>18022</v>
      </c>
      <c r="D2182" s="133" t="s">
        <v>1000</v>
      </c>
      <c r="E2182" s="114" t="str">
        <f t="shared" si="409"/>
        <v>MINISUBESTAÇÃO MARCA:  PTS 181</v>
      </c>
      <c r="F2182" s="21" t="s">
        <v>2737</v>
      </c>
      <c r="G2182" s="21"/>
      <c r="H2182" s="21" t="s">
        <v>494</v>
      </c>
      <c r="I2182" s="21"/>
      <c r="J2182" s="21"/>
      <c r="K2182" s="133" t="s">
        <v>18566</v>
      </c>
      <c r="L2182" s="133" t="s">
        <v>18565</v>
      </c>
      <c r="M2182" s="21">
        <v>315</v>
      </c>
      <c r="N2182" s="124">
        <v>11</v>
      </c>
      <c r="O2182" s="21" t="s">
        <v>566</v>
      </c>
      <c r="P2182" s="124" t="s">
        <v>516</v>
      </c>
      <c r="Q2182" s="21">
        <v>2006</v>
      </c>
      <c r="R2182" s="57"/>
      <c r="S2182" s="21"/>
      <c r="T2182" s="116">
        <v>1213</v>
      </c>
      <c r="U2182" s="111">
        <v>45</v>
      </c>
      <c r="V2182" s="113">
        <f t="shared" si="410"/>
        <v>931.31444444444435</v>
      </c>
      <c r="W2182" s="113">
        <f t="shared" si="411"/>
        <v>281.68555555555565</v>
      </c>
      <c r="X2182" s="112">
        <f t="shared" si="412"/>
        <v>281685.55555555568</v>
      </c>
      <c r="Y2182" s="111"/>
      <c r="Z2182" s="110">
        <f t="shared" si="408"/>
        <v>34</v>
      </c>
      <c r="AA2182" s="109">
        <f t="shared" si="413"/>
        <v>60.650000000000006</v>
      </c>
      <c r="AB2182" s="109">
        <f t="shared" si="414"/>
        <v>60650.000000000007</v>
      </c>
      <c r="AC2182" s="108">
        <f t="shared" si="415"/>
        <v>1152.3499999999999</v>
      </c>
      <c r="AD2182" s="107">
        <f t="shared" si="416"/>
        <v>2.2222222222222223E-2</v>
      </c>
      <c r="AE2182" s="106">
        <f t="shared" si="417"/>
        <v>25.607777777777777</v>
      </c>
      <c r="AF2182" s="105">
        <f t="shared" si="418"/>
        <v>307.29333333333341</v>
      </c>
      <c r="AG2182" s="105">
        <f t="shared" si="419"/>
        <v>905.70666666666659</v>
      </c>
    </row>
    <row r="2183" spans="1:33" s="88" customFormat="1" x14ac:dyDescent="0.35">
      <c r="A2183" s="21">
        <v>10141103</v>
      </c>
      <c r="B2183" s="115" t="s">
        <v>18023</v>
      </c>
      <c r="C2183" s="135" t="s">
        <v>18022</v>
      </c>
      <c r="D2183" s="133" t="s">
        <v>18564</v>
      </c>
      <c r="E2183" s="114" t="str">
        <f t="shared" si="409"/>
        <v>MINISUBESTAÇÃO MARCA:  PS 12</v>
      </c>
      <c r="F2183" s="21" t="s">
        <v>2737</v>
      </c>
      <c r="G2183" s="21"/>
      <c r="H2183" s="21" t="s">
        <v>494</v>
      </c>
      <c r="I2183" s="21"/>
      <c r="J2183" s="21"/>
      <c r="K2183" s="133" t="s">
        <v>18563</v>
      </c>
      <c r="L2183" s="133" t="s">
        <v>18562</v>
      </c>
      <c r="M2183" s="21">
        <v>315</v>
      </c>
      <c r="N2183" s="21">
        <v>11</v>
      </c>
      <c r="O2183" s="21" t="s">
        <v>510</v>
      </c>
      <c r="P2183" s="124" t="s">
        <v>516</v>
      </c>
      <c r="Q2183" s="21">
        <v>2006</v>
      </c>
      <c r="R2183" s="21"/>
      <c r="S2183" s="21"/>
      <c r="T2183" s="116">
        <v>1213</v>
      </c>
      <c r="U2183" s="111">
        <v>45</v>
      </c>
      <c r="V2183" s="113">
        <f t="shared" si="410"/>
        <v>931.31444444444435</v>
      </c>
      <c r="W2183" s="113">
        <f t="shared" si="411"/>
        <v>281.68555555555565</v>
      </c>
      <c r="X2183" s="112">
        <f t="shared" si="412"/>
        <v>281685.55555555568</v>
      </c>
      <c r="Y2183" s="111"/>
      <c r="Z2183" s="110">
        <f t="shared" si="408"/>
        <v>34</v>
      </c>
      <c r="AA2183" s="109">
        <f t="shared" si="413"/>
        <v>60.650000000000006</v>
      </c>
      <c r="AB2183" s="109">
        <f t="shared" si="414"/>
        <v>60650.000000000007</v>
      </c>
      <c r="AC2183" s="108">
        <f t="shared" si="415"/>
        <v>1152.3499999999999</v>
      </c>
      <c r="AD2183" s="107">
        <f t="shared" si="416"/>
        <v>2.2222222222222223E-2</v>
      </c>
      <c r="AE2183" s="106">
        <f t="shared" si="417"/>
        <v>25.607777777777777</v>
      </c>
      <c r="AF2183" s="105">
        <f t="shared" si="418"/>
        <v>307.29333333333341</v>
      </c>
      <c r="AG2183" s="105">
        <f t="shared" si="419"/>
        <v>905.70666666666659</v>
      </c>
    </row>
    <row r="2184" spans="1:33" s="88" customFormat="1" x14ac:dyDescent="0.35">
      <c r="A2184" s="21">
        <v>10141103</v>
      </c>
      <c r="B2184" s="115" t="s">
        <v>18023</v>
      </c>
      <c r="C2184" s="135" t="s">
        <v>18022</v>
      </c>
      <c r="D2184" s="21" t="s">
        <v>5096</v>
      </c>
      <c r="E2184" s="114" t="str">
        <f t="shared" si="409"/>
        <v>MINISUBESTAÇÃO MARCA:Efacec  PTS 97</v>
      </c>
      <c r="F2184" s="21" t="s">
        <v>2737</v>
      </c>
      <c r="G2184" s="21"/>
      <c r="H2184" s="21" t="s">
        <v>494</v>
      </c>
      <c r="I2184" s="21"/>
      <c r="J2184" s="21"/>
      <c r="K2184" s="21">
        <v>32.549573700000003</v>
      </c>
      <c r="L2184" s="21">
        <v>-25.935088499999999</v>
      </c>
      <c r="M2184" s="21">
        <v>500</v>
      </c>
      <c r="N2184" s="21">
        <v>11</v>
      </c>
      <c r="O2184" s="21" t="s">
        <v>510</v>
      </c>
      <c r="P2184" s="124" t="s">
        <v>516</v>
      </c>
      <c r="Q2184" s="21">
        <v>2006</v>
      </c>
      <c r="R2184" s="21" t="s">
        <v>535</v>
      </c>
      <c r="S2184" s="21">
        <v>3390</v>
      </c>
      <c r="T2184" s="116">
        <v>2426</v>
      </c>
      <c r="U2184" s="111">
        <v>45</v>
      </c>
      <c r="V2184" s="113">
        <f t="shared" si="410"/>
        <v>1862.6288888888887</v>
      </c>
      <c r="W2184" s="113">
        <f t="shared" si="411"/>
        <v>563.3711111111113</v>
      </c>
      <c r="X2184" s="112">
        <f t="shared" si="412"/>
        <v>563371.11111111136</v>
      </c>
      <c r="Y2184" s="111"/>
      <c r="Z2184" s="110">
        <f t="shared" si="408"/>
        <v>34</v>
      </c>
      <c r="AA2184" s="109">
        <f t="shared" si="413"/>
        <v>121.30000000000001</v>
      </c>
      <c r="AB2184" s="109">
        <f t="shared" si="414"/>
        <v>121300.00000000001</v>
      </c>
      <c r="AC2184" s="108">
        <f t="shared" si="415"/>
        <v>2304.6999999999998</v>
      </c>
      <c r="AD2184" s="107">
        <f t="shared" si="416"/>
        <v>2.2222222222222223E-2</v>
      </c>
      <c r="AE2184" s="106">
        <f t="shared" si="417"/>
        <v>51.215555555555554</v>
      </c>
      <c r="AF2184" s="105">
        <f t="shared" si="418"/>
        <v>614.58666666666682</v>
      </c>
      <c r="AG2184" s="105">
        <f t="shared" si="419"/>
        <v>1811.4133333333332</v>
      </c>
    </row>
    <row r="2185" spans="1:33" s="88" customFormat="1" x14ac:dyDescent="0.35">
      <c r="A2185" s="21">
        <v>10141103</v>
      </c>
      <c r="B2185" s="115" t="s">
        <v>18023</v>
      </c>
      <c r="C2185" s="135" t="s">
        <v>18022</v>
      </c>
      <c r="D2185" s="133" t="s">
        <v>1474</v>
      </c>
      <c r="E2185" s="114" t="str">
        <f t="shared" si="409"/>
        <v>MINISUBESTAÇÃO MARCA:Tusco Trafo  PT 384R</v>
      </c>
      <c r="F2185" s="57" t="s">
        <v>1217</v>
      </c>
      <c r="G2185" s="21"/>
      <c r="H2185" s="21" t="s">
        <v>494</v>
      </c>
      <c r="I2185" s="21"/>
      <c r="J2185" s="21"/>
      <c r="K2185" s="133" t="s">
        <v>18561</v>
      </c>
      <c r="L2185" s="133" t="s">
        <v>18560</v>
      </c>
      <c r="M2185" s="21">
        <v>250</v>
      </c>
      <c r="N2185" s="21">
        <v>33</v>
      </c>
      <c r="O2185" s="21" t="s">
        <v>510</v>
      </c>
      <c r="P2185" s="124" t="s">
        <v>516</v>
      </c>
      <c r="Q2185" s="21">
        <v>2006</v>
      </c>
      <c r="R2185" s="21" t="s">
        <v>7537</v>
      </c>
      <c r="S2185" s="21">
        <v>487894</v>
      </c>
      <c r="T2185" s="116">
        <v>3638</v>
      </c>
      <c r="U2185" s="111">
        <v>45</v>
      </c>
      <c r="V2185" s="113">
        <f t="shared" si="410"/>
        <v>2793.1755555555555</v>
      </c>
      <c r="W2185" s="113">
        <f t="shared" si="411"/>
        <v>844.82444444444445</v>
      </c>
      <c r="X2185" s="112">
        <f t="shared" si="412"/>
        <v>844824.4444444445</v>
      </c>
      <c r="Y2185" s="111"/>
      <c r="Z2185" s="110">
        <f t="shared" si="408"/>
        <v>34</v>
      </c>
      <c r="AA2185" s="109">
        <f t="shared" si="413"/>
        <v>181.9</v>
      </c>
      <c r="AB2185" s="109">
        <f t="shared" si="414"/>
        <v>181900</v>
      </c>
      <c r="AC2185" s="108">
        <f t="shared" si="415"/>
        <v>3456.1</v>
      </c>
      <c r="AD2185" s="107">
        <f t="shared" si="416"/>
        <v>2.2222222222222223E-2</v>
      </c>
      <c r="AE2185" s="106">
        <f t="shared" si="417"/>
        <v>76.802222222222227</v>
      </c>
      <c r="AF2185" s="105">
        <f t="shared" si="418"/>
        <v>921.62666666666667</v>
      </c>
      <c r="AG2185" s="105">
        <f t="shared" si="419"/>
        <v>2716.3733333333334</v>
      </c>
    </row>
    <row r="2186" spans="1:33" s="88" customFormat="1" x14ac:dyDescent="0.35">
      <c r="A2186" s="21">
        <v>10141103</v>
      </c>
      <c r="B2186" s="115" t="s">
        <v>14786</v>
      </c>
      <c r="C2186" s="135" t="s">
        <v>710</v>
      </c>
      <c r="D2186" s="21"/>
      <c r="E2186" s="114" t="str">
        <f t="shared" si="409"/>
        <v xml:space="preserve">TRANSFORMADOR MARCA:FUJI TUSCO SE-MANJE </v>
      </c>
      <c r="F2186" s="57" t="s">
        <v>424</v>
      </c>
      <c r="G2186" s="21" t="s">
        <v>3139</v>
      </c>
      <c r="H2186" s="21" t="s">
        <v>5310</v>
      </c>
      <c r="I2186" s="21" t="s">
        <v>16757</v>
      </c>
      <c r="J2186" s="57"/>
      <c r="K2186" s="57" t="s">
        <v>16756</v>
      </c>
      <c r="L2186" s="57" t="s">
        <v>16755</v>
      </c>
      <c r="M2186" s="21">
        <v>100</v>
      </c>
      <c r="N2186" s="21">
        <v>33</v>
      </c>
      <c r="O2186" s="21">
        <v>0.4</v>
      </c>
      <c r="P2186" s="57">
        <v>3</v>
      </c>
      <c r="Q2186" s="21">
        <v>2006</v>
      </c>
      <c r="R2186" s="21" t="s">
        <v>531</v>
      </c>
      <c r="S2186" s="21"/>
      <c r="T2186" s="116">
        <v>763</v>
      </c>
      <c r="U2186" s="111">
        <v>45</v>
      </c>
      <c r="V2186" s="113">
        <f t="shared" si="410"/>
        <v>585.81444444444446</v>
      </c>
      <c r="W2186" s="113">
        <f t="shared" si="411"/>
        <v>177.18555555555554</v>
      </c>
      <c r="X2186" s="112">
        <f t="shared" si="412"/>
        <v>177185.55555555553</v>
      </c>
      <c r="Y2186" s="111"/>
      <c r="Z2186" s="110">
        <f t="shared" si="408"/>
        <v>34</v>
      </c>
      <c r="AA2186" s="109">
        <f t="shared" si="413"/>
        <v>38.15</v>
      </c>
      <c r="AB2186" s="109">
        <f t="shared" si="414"/>
        <v>38150</v>
      </c>
      <c r="AC2186" s="108">
        <f t="shared" si="415"/>
        <v>724.85</v>
      </c>
      <c r="AD2186" s="107">
        <f t="shared" si="416"/>
        <v>2.2222222222222223E-2</v>
      </c>
      <c r="AE2186" s="106">
        <f t="shared" si="417"/>
        <v>16.10777777777778</v>
      </c>
      <c r="AF2186" s="105">
        <f t="shared" si="418"/>
        <v>193.29333333333332</v>
      </c>
      <c r="AG2186" s="105">
        <f t="shared" si="419"/>
        <v>569.70666666666671</v>
      </c>
    </row>
    <row r="2187" spans="1:33" s="88" customFormat="1" x14ac:dyDescent="0.35">
      <c r="A2187" s="21">
        <v>10141103</v>
      </c>
      <c r="B2187" s="115" t="s">
        <v>14786</v>
      </c>
      <c r="C2187" s="135" t="s">
        <v>710</v>
      </c>
      <c r="D2187" s="21"/>
      <c r="E2187" s="114" t="str">
        <f t="shared" si="409"/>
        <v xml:space="preserve">TRANSFORMADOR MARCA:FUJI TUSCO SE-MANJE </v>
      </c>
      <c r="F2187" s="57" t="s">
        <v>424</v>
      </c>
      <c r="G2187" s="21" t="s">
        <v>3139</v>
      </c>
      <c r="H2187" s="21" t="s">
        <v>5307</v>
      </c>
      <c r="I2187" s="21" t="s">
        <v>16754</v>
      </c>
      <c r="J2187" s="57"/>
      <c r="K2187" s="57" t="s">
        <v>16753</v>
      </c>
      <c r="L2187" s="57" t="s">
        <v>16752</v>
      </c>
      <c r="M2187" s="21">
        <v>160</v>
      </c>
      <c r="N2187" s="21">
        <v>33</v>
      </c>
      <c r="O2187" s="21">
        <v>0.4</v>
      </c>
      <c r="P2187" s="57">
        <v>3</v>
      </c>
      <c r="Q2187" s="21">
        <v>2006</v>
      </c>
      <c r="R2187" s="21" t="s">
        <v>531</v>
      </c>
      <c r="S2187" s="21"/>
      <c r="T2187" s="116">
        <v>991</v>
      </c>
      <c r="U2187" s="111">
        <v>45</v>
      </c>
      <c r="V2187" s="113">
        <f t="shared" si="410"/>
        <v>760.86777777777775</v>
      </c>
      <c r="W2187" s="113">
        <f t="shared" si="411"/>
        <v>230.13222222222225</v>
      </c>
      <c r="X2187" s="112">
        <f t="shared" si="412"/>
        <v>230132.22222222225</v>
      </c>
      <c r="Y2187" s="111"/>
      <c r="Z2187" s="110">
        <f t="shared" si="408"/>
        <v>34</v>
      </c>
      <c r="AA2187" s="109">
        <f t="shared" si="413"/>
        <v>49.550000000000004</v>
      </c>
      <c r="AB2187" s="109">
        <f t="shared" si="414"/>
        <v>49550.000000000007</v>
      </c>
      <c r="AC2187" s="108">
        <f t="shared" si="415"/>
        <v>941.45</v>
      </c>
      <c r="AD2187" s="107">
        <f t="shared" si="416"/>
        <v>2.2222222222222223E-2</v>
      </c>
      <c r="AE2187" s="106">
        <f t="shared" si="417"/>
        <v>20.921111111111113</v>
      </c>
      <c r="AF2187" s="105">
        <f t="shared" si="418"/>
        <v>251.05333333333337</v>
      </c>
      <c r="AG2187" s="105">
        <f t="shared" si="419"/>
        <v>739.9466666666666</v>
      </c>
    </row>
    <row r="2188" spans="1:33" s="88" customFormat="1" x14ac:dyDescent="0.35">
      <c r="A2188" s="21">
        <v>10141103</v>
      </c>
      <c r="B2188" s="115" t="s">
        <v>14786</v>
      </c>
      <c r="C2188" s="135" t="s">
        <v>710</v>
      </c>
      <c r="D2188" s="21" t="s">
        <v>16733</v>
      </c>
      <c r="E2188" s="114" t="str">
        <f t="shared" si="409"/>
        <v>TRANSFORMADOR MARCA:  PTS5</v>
      </c>
      <c r="F2188" s="21"/>
      <c r="G2188" s="21"/>
      <c r="H2188" s="21" t="s">
        <v>545</v>
      </c>
      <c r="I2188" s="21" t="s">
        <v>16732</v>
      </c>
      <c r="J2188" s="21"/>
      <c r="K2188" s="21" t="s">
        <v>16731</v>
      </c>
      <c r="L2188" s="21" t="s">
        <v>16730</v>
      </c>
      <c r="M2188" s="21">
        <v>315</v>
      </c>
      <c r="N2188" s="21">
        <v>11</v>
      </c>
      <c r="O2188" s="21" t="s">
        <v>362</v>
      </c>
      <c r="P2188" s="21">
        <v>3</v>
      </c>
      <c r="Q2188" s="124">
        <v>2006</v>
      </c>
      <c r="R2188" s="21"/>
      <c r="S2188" s="21"/>
      <c r="T2188" s="116">
        <v>840</v>
      </c>
      <c r="U2188" s="111">
        <v>45</v>
      </c>
      <c r="V2188" s="113">
        <f t="shared" si="410"/>
        <v>644.93333333333328</v>
      </c>
      <c r="W2188" s="113">
        <f t="shared" si="411"/>
        <v>195.06666666666672</v>
      </c>
      <c r="X2188" s="112">
        <f t="shared" si="412"/>
        <v>195066.66666666672</v>
      </c>
      <c r="Y2188" s="111"/>
      <c r="Z2188" s="110">
        <f t="shared" si="408"/>
        <v>34</v>
      </c>
      <c r="AA2188" s="109">
        <f t="shared" si="413"/>
        <v>42</v>
      </c>
      <c r="AB2188" s="109">
        <f t="shared" si="414"/>
        <v>42000</v>
      </c>
      <c r="AC2188" s="108">
        <f t="shared" si="415"/>
        <v>798</v>
      </c>
      <c r="AD2188" s="107">
        <f t="shared" si="416"/>
        <v>2.2222222222222223E-2</v>
      </c>
      <c r="AE2188" s="106">
        <f t="shared" si="417"/>
        <v>17.733333333333334</v>
      </c>
      <c r="AF2188" s="105">
        <f t="shared" si="418"/>
        <v>212.80000000000007</v>
      </c>
      <c r="AG2188" s="105">
        <f t="shared" si="419"/>
        <v>627.19999999999993</v>
      </c>
    </row>
    <row r="2189" spans="1:33" s="88" customFormat="1" x14ac:dyDescent="0.35">
      <c r="A2189" s="21">
        <v>10141103</v>
      </c>
      <c r="B2189" s="115" t="s">
        <v>14786</v>
      </c>
      <c r="C2189" s="135" t="s">
        <v>710</v>
      </c>
      <c r="D2189" s="21" t="s">
        <v>16728</v>
      </c>
      <c r="E2189" s="114" t="str">
        <f t="shared" si="409"/>
        <v>TRANSFORMADOR MARCA:  PTS8</v>
      </c>
      <c r="F2189" s="21"/>
      <c r="G2189" s="21"/>
      <c r="H2189" s="21" t="s">
        <v>545</v>
      </c>
      <c r="I2189" s="21" t="s">
        <v>16727</v>
      </c>
      <c r="J2189" s="21"/>
      <c r="K2189" s="21" t="s">
        <v>16726</v>
      </c>
      <c r="L2189" s="21" t="s">
        <v>16725</v>
      </c>
      <c r="M2189" s="21">
        <v>630</v>
      </c>
      <c r="N2189" s="21">
        <v>33</v>
      </c>
      <c r="O2189" s="21" t="s">
        <v>362</v>
      </c>
      <c r="P2189" s="21">
        <v>3</v>
      </c>
      <c r="Q2189" s="124">
        <v>2006</v>
      </c>
      <c r="R2189" s="21"/>
      <c r="S2189" s="21"/>
      <c r="T2189" s="116">
        <v>1200</v>
      </c>
      <c r="U2189" s="111">
        <v>45</v>
      </c>
      <c r="V2189" s="113">
        <f t="shared" si="410"/>
        <v>921.33333333333326</v>
      </c>
      <c r="W2189" s="113">
        <f t="shared" si="411"/>
        <v>278.66666666666674</v>
      </c>
      <c r="X2189" s="112">
        <f t="shared" si="412"/>
        <v>278666.66666666674</v>
      </c>
      <c r="Y2189" s="111"/>
      <c r="Z2189" s="110">
        <f t="shared" si="408"/>
        <v>34</v>
      </c>
      <c r="AA2189" s="109">
        <f t="shared" si="413"/>
        <v>60</v>
      </c>
      <c r="AB2189" s="109">
        <f t="shared" si="414"/>
        <v>60000</v>
      </c>
      <c r="AC2189" s="108">
        <f t="shared" si="415"/>
        <v>1140</v>
      </c>
      <c r="AD2189" s="107">
        <f t="shared" si="416"/>
        <v>2.2222222222222223E-2</v>
      </c>
      <c r="AE2189" s="106">
        <f t="shared" si="417"/>
        <v>25.333333333333336</v>
      </c>
      <c r="AF2189" s="105">
        <f t="shared" si="418"/>
        <v>304.00000000000006</v>
      </c>
      <c r="AG2189" s="105">
        <f t="shared" si="419"/>
        <v>895.99999999999989</v>
      </c>
    </row>
    <row r="2190" spans="1:33" s="88" customFormat="1" x14ac:dyDescent="0.35">
      <c r="A2190" s="21">
        <v>10141103</v>
      </c>
      <c r="B2190" s="115" t="s">
        <v>14786</v>
      </c>
      <c r="C2190" s="135" t="s">
        <v>710</v>
      </c>
      <c r="D2190" s="21" t="s">
        <v>16724</v>
      </c>
      <c r="E2190" s="114" t="str">
        <f t="shared" si="409"/>
        <v>TRANSFORMADOR MARCA:  PTS12</v>
      </c>
      <c r="F2190" s="21"/>
      <c r="G2190" s="21"/>
      <c r="H2190" s="21" t="s">
        <v>545</v>
      </c>
      <c r="I2190" s="21" t="s">
        <v>16137</v>
      </c>
      <c r="J2190" s="21"/>
      <c r="K2190" s="21" t="s">
        <v>16723</v>
      </c>
      <c r="L2190" s="21" t="s">
        <v>16722</v>
      </c>
      <c r="M2190" s="21">
        <v>200</v>
      </c>
      <c r="N2190" s="21">
        <v>33</v>
      </c>
      <c r="O2190" s="21" t="s">
        <v>362</v>
      </c>
      <c r="P2190" s="21">
        <v>3</v>
      </c>
      <c r="Q2190" s="124">
        <v>2006</v>
      </c>
      <c r="R2190" s="21"/>
      <c r="S2190" s="21"/>
      <c r="T2190" s="116">
        <v>991</v>
      </c>
      <c r="U2190" s="111">
        <v>45</v>
      </c>
      <c r="V2190" s="113">
        <f t="shared" si="410"/>
        <v>760.86777777777775</v>
      </c>
      <c r="W2190" s="113">
        <f t="shared" si="411"/>
        <v>230.13222222222225</v>
      </c>
      <c r="X2190" s="112">
        <f t="shared" si="412"/>
        <v>230132.22222222225</v>
      </c>
      <c r="Y2190" s="111"/>
      <c r="Z2190" s="110">
        <f t="shared" si="408"/>
        <v>34</v>
      </c>
      <c r="AA2190" s="109">
        <f t="shared" si="413"/>
        <v>49.550000000000004</v>
      </c>
      <c r="AB2190" s="109">
        <f t="shared" si="414"/>
        <v>49550.000000000007</v>
      </c>
      <c r="AC2190" s="108">
        <f t="shared" si="415"/>
        <v>941.45</v>
      </c>
      <c r="AD2190" s="107">
        <f t="shared" si="416"/>
        <v>2.2222222222222223E-2</v>
      </c>
      <c r="AE2190" s="106">
        <f t="shared" si="417"/>
        <v>20.921111111111113</v>
      </c>
      <c r="AF2190" s="105">
        <f t="shared" si="418"/>
        <v>251.05333333333337</v>
      </c>
      <c r="AG2190" s="105">
        <f t="shared" si="419"/>
        <v>739.9466666666666</v>
      </c>
    </row>
    <row r="2191" spans="1:33" s="88" customFormat="1" x14ac:dyDescent="0.35">
      <c r="A2191" s="21">
        <v>10141103</v>
      </c>
      <c r="B2191" s="115" t="s">
        <v>14786</v>
      </c>
      <c r="C2191" s="135" t="s">
        <v>710</v>
      </c>
      <c r="D2191" s="21" t="s">
        <v>16721</v>
      </c>
      <c r="E2191" s="114" t="str">
        <f t="shared" si="409"/>
        <v>TRANSFORMADOR MARCA:  PTS14</v>
      </c>
      <c r="F2191" s="21"/>
      <c r="G2191" s="21"/>
      <c r="H2191" s="21" t="s">
        <v>545</v>
      </c>
      <c r="I2191" s="21" t="s">
        <v>16720</v>
      </c>
      <c r="J2191" s="21"/>
      <c r="K2191" s="21" t="s">
        <v>16719</v>
      </c>
      <c r="L2191" s="21" t="s">
        <v>16718</v>
      </c>
      <c r="M2191" s="21">
        <v>250</v>
      </c>
      <c r="N2191" s="21">
        <v>11</v>
      </c>
      <c r="O2191" s="21" t="s">
        <v>362</v>
      </c>
      <c r="P2191" s="21">
        <v>3</v>
      </c>
      <c r="Q2191" s="124">
        <v>2006</v>
      </c>
      <c r="R2191" s="21"/>
      <c r="S2191" s="21"/>
      <c r="T2191" s="116">
        <v>840</v>
      </c>
      <c r="U2191" s="111">
        <v>45</v>
      </c>
      <c r="V2191" s="113">
        <f t="shared" si="410"/>
        <v>644.93333333333328</v>
      </c>
      <c r="W2191" s="113">
        <f t="shared" si="411"/>
        <v>195.06666666666672</v>
      </c>
      <c r="X2191" s="112">
        <f t="shared" si="412"/>
        <v>195066.66666666672</v>
      </c>
      <c r="Y2191" s="111"/>
      <c r="Z2191" s="110">
        <f t="shared" si="408"/>
        <v>34</v>
      </c>
      <c r="AA2191" s="109">
        <f t="shared" si="413"/>
        <v>42</v>
      </c>
      <c r="AB2191" s="109">
        <f t="shared" si="414"/>
        <v>42000</v>
      </c>
      <c r="AC2191" s="108">
        <f t="shared" si="415"/>
        <v>798</v>
      </c>
      <c r="AD2191" s="107">
        <f t="shared" si="416"/>
        <v>2.2222222222222223E-2</v>
      </c>
      <c r="AE2191" s="106">
        <f t="shared" si="417"/>
        <v>17.733333333333334</v>
      </c>
      <c r="AF2191" s="105">
        <f t="shared" si="418"/>
        <v>212.80000000000007</v>
      </c>
      <c r="AG2191" s="105">
        <f t="shared" si="419"/>
        <v>627.19999999999993</v>
      </c>
    </row>
    <row r="2192" spans="1:33" s="88" customFormat="1" x14ac:dyDescent="0.35">
      <c r="A2192" s="21">
        <v>10141103</v>
      </c>
      <c r="B2192" s="115" t="s">
        <v>14786</v>
      </c>
      <c r="C2192" s="135" t="s">
        <v>710</v>
      </c>
      <c r="D2192" s="21">
        <v>160</v>
      </c>
      <c r="E2192" s="114" t="str">
        <f t="shared" si="409"/>
        <v>TRANSFORMADOR MARCA:  160</v>
      </c>
      <c r="F2192" s="57"/>
      <c r="G2192" s="21"/>
      <c r="H2192" s="21" t="s">
        <v>14848</v>
      </c>
      <c r="I2192" s="21" t="s">
        <v>16713</v>
      </c>
      <c r="J2192" s="57"/>
      <c r="K2192" s="21" t="s">
        <v>16716</v>
      </c>
      <c r="L2192" s="21" t="s">
        <v>16715</v>
      </c>
      <c r="M2192" s="21">
        <v>100</v>
      </c>
      <c r="N2192" s="21">
        <v>33</v>
      </c>
      <c r="O2192" s="21" t="s">
        <v>362</v>
      </c>
      <c r="P2192" s="21">
        <v>3</v>
      </c>
      <c r="Q2192" s="124">
        <v>2006</v>
      </c>
      <c r="R2192" s="57"/>
      <c r="S2192" s="57"/>
      <c r="T2192" s="116">
        <v>763</v>
      </c>
      <c r="U2192" s="111">
        <v>45</v>
      </c>
      <c r="V2192" s="113">
        <f t="shared" si="410"/>
        <v>585.81444444444446</v>
      </c>
      <c r="W2192" s="113">
        <f t="shared" si="411"/>
        <v>177.18555555555554</v>
      </c>
      <c r="X2192" s="112">
        <f t="shared" si="412"/>
        <v>177185.55555555553</v>
      </c>
      <c r="Y2192" s="111"/>
      <c r="Z2192" s="110">
        <f t="shared" si="408"/>
        <v>34</v>
      </c>
      <c r="AA2192" s="109">
        <f t="shared" si="413"/>
        <v>38.15</v>
      </c>
      <c r="AB2192" s="109">
        <f t="shared" si="414"/>
        <v>38150</v>
      </c>
      <c r="AC2192" s="108">
        <f t="shared" si="415"/>
        <v>724.85</v>
      </c>
      <c r="AD2192" s="107">
        <f t="shared" si="416"/>
        <v>2.2222222222222223E-2</v>
      </c>
      <c r="AE2192" s="106">
        <f t="shared" si="417"/>
        <v>16.10777777777778</v>
      </c>
      <c r="AF2192" s="105">
        <f t="shared" si="418"/>
        <v>193.29333333333332</v>
      </c>
      <c r="AG2192" s="105">
        <f t="shared" si="419"/>
        <v>569.70666666666671</v>
      </c>
    </row>
    <row r="2193" spans="1:33" s="88" customFormat="1" x14ac:dyDescent="0.35">
      <c r="A2193" s="21">
        <v>10141103</v>
      </c>
      <c r="B2193" s="115" t="s">
        <v>14786</v>
      </c>
      <c r="C2193" s="135" t="s">
        <v>710</v>
      </c>
      <c r="D2193" s="21">
        <v>161</v>
      </c>
      <c r="E2193" s="114" t="str">
        <f t="shared" si="409"/>
        <v>TRANSFORMADOR MARCA:  161</v>
      </c>
      <c r="F2193" s="57"/>
      <c r="G2193" s="21"/>
      <c r="H2193" s="21" t="s">
        <v>14848</v>
      </c>
      <c r="I2193" s="21" t="s">
        <v>16713</v>
      </c>
      <c r="J2193" s="57"/>
      <c r="K2193" s="21" t="s">
        <v>16712</v>
      </c>
      <c r="L2193" s="21" t="s">
        <v>16711</v>
      </c>
      <c r="M2193" s="21">
        <v>100</v>
      </c>
      <c r="N2193" s="21">
        <v>33</v>
      </c>
      <c r="O2193" s="21" t="s">
        <v>362</v>
      </c>
      <c r="P2193" s="21">
        <v>3</v>
      </c>
      <c r="Q2193" s="124">
        <v>2006</v>
      </c>
      <c r="R2193" s="21"/>
      <c r="S2193" s="57"/>
      <c r="T2193" s="116">
        <v>763</v>
      </c>
      <c r="U2193" s="111">
        <v>45</v>
      </c>
      <c r="V2193" s="113">
        <f t="shared" si="410"/>
        <v>585.81444444444446</v>
      </c>
      <c r="W2193" s="113">
        <f t="shared" si="411"/>
        <v>177.18555555555554</v>
      </c>
      <c r="X2193" s="112">
        <f t="shared" si="412"/>
        <v>177185.55555555553</v>
      </c>
      <c r="Y2193" s="111"/>
      <c r="Z2193" s="110">
        <f t="shared" si="408"/>
        <v>34</v>
      </c>
      <c r="AA2193" s="109">
        <f t="shared" si="413"/>
        <v>38.15</v>
      </c>
      <c r="AB2193" s="109">
        <f t="shared" si="414"/>
        <v>38150</v>
      </c>
      <c r="AC2193" s="108">
        <f t="shared" si="415"/>
        <v>724.85</v>
      </c>
      <c r="AD2193" s="107">
        <f t="shared" si="416"/>
        <v>2.2222222222222223E-2</v>
      </c>
      <c r="AE2193" s="106">
        <f t="shared" si="417"/>
        <v>16.10777777777778</v>
      </c>
      <c r="AF2193" s="105">
        <f t="shared" si="418"/>
        <v>193.29333333333332</v>
      </c>
      <c r="AG2193" s="105">
        <f t="shared" si="419"/>
        <v>569.70666666666671</v>
      </c>
    </row>
    <row r="2194" spans="1:33" s="88" customFormat="1" x14ac:dyDescent="0.35">
      <c r="A2194" s="21">
        <v>10141103</v>
      </c>
      <c r="B2194" s="115" t="s">
        <v>14786</v>
      </c>
      <c r="C2194" s="135" t="s">
        <v>710</v>
      </c>
      <c r="D2194" s="21" t="s">
        <v>2813</v>
      </c>
      <c r="E2194" s="114" t="str">
        <f t="shared" si="409"/>
        <v>TRANSFORMADOR MARCA:ABB ANGOCHE PTS 13</v>
      </c>
      <c r="F2194" s="57"/>
      <c r="G2194" s="21" t="s">
        <v>709</v>
      </c>
      <c r="H2194" s="21" t="s">
        <v>709</v>
      </c>
      <c r="I2194" s="21" t="s">
        <v>16710</v>
      </c>
      <c r="J2194" s="57"/>
      <c r="K2194" s="57" t="s">
        <v>16709</v>
      </c>
      <c r="L2194" s="57" t="s">
        <v>16708</v>
      </c>
      <c r="M2194" s="21">
        <v>200</v>
      </c>
      <c r="N2194" s="21" t="s">
        <v>19</v>
      </c>
      <c r="O2194" s="21" t="s">
        <v>362</v>
      </c>
      <c r="P2194" s="57">
        <v>3</v>
      </c>
      <c r="Q2194" s="21">
        <v>2006</v>
      </c>
      <c r="R2194" s="67" t="s">
        <v>15</v>
      </c>
      <c r="S2194" s="21"/>
      <c r="T2194" s="116">
        <v>991</v>
      </c>
      <c r="U2194" s="111">
        <v>45</v>
      </c>
      <c r="V2194" s="113">
        <f t="shared" si="410"/>
        <v>760.86777777777775</v>
      </c>
      <c r="W2194" s="113">
        <f t="shared" si="411"/>
        <v>230.13222222222225</v>
      </c>
      <c r="X2194" s="112">
        <f t="shared" si="412"/>
        <v>230132.22222222225</v>
      </c>
      <c r="Y2194" s="111"/>
      <c r="Z2194" s="110">
        <f t="shared" si="408"/>
        <v>34</v>
      </c>
      <c r="AA2194" s="109">
        <f t="shared" si="413"/>
        <v>49.550000000000004</v>
      </c>
      <c r="AB2194" s="109">
        <f t="shared" si="414"/>
        <v>49550.000000000007</v>
      </c>
      <c r="AC2194" s="108">
        <f t="shared" si="415"/>
        <v>941.45</v>
      </c>
      <c r="AD2194" s="107">
        <f t="shared" si="416"/>
        <v>2.2222222222222223E-2</v>
      </c>
      <c r="AE2194" s="106">
        <f t="shared" si="417"/>
        <v>20.921111111111113</v>
      </c>
      <c r="AF2194" s="105">
        <f t="shared" si="418"/>
        <v>251.05333333333337</v>
      </c>
      <c r="AG2194" s="105">
        <f t="shared" si="419"/>
        <v>739.9466666666666</v>
      </c>
    </row>
    <row r="2195" spans="1:33" s="88" customFormat="1" x14ac:dyDescent="0.35">
      <c r="A2195" s="21">
        <v>10141103</v>
      </c>
      <c r="B2195" s="135" t="s">
        <v>14786</v>
      </c>
      <c r="C2195" s="135" t="s">
        <v>710</v>
      </c>
      <c r="D2195" s="124" t="s">
        <v>16751</v>
      </c>
      <c r="E2195" s="114" t="str">
        <f t="shared" si="409"/>
        <v>TRANSFORMADOR MARCA:ABB PT 100 PT 100</v>
      </c>
      <c r="F2195" s="124"/>
      <c r="G2195" s="124" t="s">
        <v>16751</v>
      </c>
      <c r="H2195" s="142" t="s">
        <v>607</v>
      </c>
      <c r="I2195" s="124"/>
      <c r="J2195" s="124"/>
      <c r="K2195" s="139"/>
      <c r="L2195" s="139"/>
      <c r="M2195" s="124">
        <v>315</v>
      </c>
      <c r="N2195" s="124">
        <v>11</v>
      </c>
      <c r="O2195" s="21">
        <v>0.4</v>
      </c>
      <c r="P2195" s="124" t="s">
        <v>514</v>
      </c>
      <c r="Q2195" s="124">
        <v>2006</v>
      </c>
      <c r="R2195" s="124" t="s">
        <v>15</v>
      </c>
      <c r="S2195" s="124"/>
      <c r="T2195" s="116">
        <v>840</v>
      </c>
      <c r="U2195" s="111">
        <v>45</v>
      </c>
      <c r="V2195" s="113">
        <f t="shared" si="410"/>
        <v>644.93333333333328</v>
      </c>
      <c r="W2195" s="113">
        <f t="shared" si="411"/>
        <v>195.06666666666672</v>
      </c>
      <c r="X2195" s="112">
        <f t="shared" si="412"/>
        <v>195066.66666666672</v>
      </c>
      <c r="Y2195" s="111"/>
      <c r="Z2195" s="110">
        <f t="shared" si="408"/>
        <v>34</v>
      </c>
      <c r="AA2195" s="109">
        <f t="shared" si="413"/>
        <v>42</v>
      </c>
      <c r="AB2195" s="109">
        <f t="shared" si="414"/>
        <v>42000</v>
      </c>
      <c r="AC2195" s="108">
        <f t="shared" si="415"/>
        <v>798</v>
      </c>
      <c r="AD2195" s="107">
        <f t="shared" si="416"/>
        <v>2.2222222222222223E-2</v>
      </c>
      <c r="AE2195" s="106">
        <f t="shared" si="417"/>
        <v>17.733333333333334</v>
      </c>
      <c r="AF2195" s="105">
        <f t="shared" si="418"/>
        <v>212.80000000000007</v>
      </c>
      <c r="AG2195" s="105">
        <f t="shared" si="419"/>
        <v>627.19999999999993</v>
      </c>
    </row>
    <row r="2196" spans="1:33" s="88" customFormat="1" x14ac:dyDescent="0.35">
      <c r="A2196" s="21">
        <v>10141103</v>
      </c>
      <c r="B2196" s="135" t="s">
        <v>14786</v>
      </c>
      <c r="C2196" s="135" t="s">
        <v>710</v>
      </c>
      <c r="D2196" s="142" t="s">
        <v>16750</v>
      </c>
      <c r="E2196" s="114" t="str">
        <f t="shared" si="409"/>
        <v>TRANSFORMADOR MARCA:ORMAZABAL PT 132 PT 132</v>
      </c>
      <c r="F2196" s="142"/>
      <c r="G2196" s="142" t="s">
        <v>16750</v>
      </c>
      <c r="H2196" s="142" t="s">
        <v>607</v>
      </c>
      <c r="I2196" s="124"/>
      <c r="J2196" s="124"/>
      <c r="K2196" s="139"/>
      <c r="L2196" s="139"/>
      <c r="M2196" s="124">
        <v>630</v>
      </c>
      <c r="N2196" s="124">
        <v>11</v>
      </c>
      <c r="O2196" s="21">
        <v>0.4</v>
      </c>
      <c r="P2196" s="124" t="s">
        <v>514</v>
      </c>
      <c r="Q2196" s="124">
        <v>2006</v>
      </c>
      <c r="R2196" s="124" t="s">
        <v>786</v>
      </c>
      <c r="S2196" s="124">
        <v>256829</v>
      </c>
      <c r="T2196" s="116">
        <v>1016</v>
      </c>
      <c r="U2196" s="111">
        <v>45</v>
      </c>
      <c r="V2196" s="113">
        <f t="shared" si="410"/>
        <v>780.0622222222222</v>
      </c>
      <c r="W2196" s="113">
        <f t="shared" si="411"/>
        <v>235.9377777777778</v>
      </c>
      <c r="X2196" s="112">
        <f t="shared" si="412"/>
        <v>235937.77777777781</v>
      </c>
      <c r="Y2196" s="111"/>
      <c r="Z2196" s="110">
        <f t="shared" si="408"/>
        <v>34</v>
      </c>
      <c r="AA2196" s="109">
        <f t="shared" si="413"/>
        <v>50.800000000000004</v>
      </c>
      <c r="AB2196" s="109">
        <f t="shared" si="414"/>
        <v>50800.000000000007</v>
      </c>
      <c r="AC2196" s="108">
        <f t="shared" si="415"/>
        <v>965.2</v>
      </c>
      <c r="AD2196" s="107">
        <f t="shared" si="416"/>
        <v>2.2222222222222223E-2</v>
      </c>
      <c r="AE2196" s="106">
        <f t="shared" si="417"/>
        <v>21.448888888888892</v>
      </c>
      <c r="AF2196" s="105">
        <f t="shared" si="418"/>
        <v>257.38666666666671</v>
      </c>
      <c r="AG2196" s="105">
        <f t="shared" si="419"/>
        <v>758.61333333333334</v>
      </c>
    </row>
    <row r="2197" spans="1:33" s="88" customFormat="1" x14ac:dyDescent="0.35">
      <c r="A2197" s="21">
        <v>10141103</v>
      </c>
      <c r="B2197" s="135" t="s">
        <v>14786</v>
      </c>
      <c r="C2197" s="135" t="s">
        <v>710</v>
      </c>
      <c r="D2197" s="124" t="s">
        <v>5434</v>
      </c>
      <c r="E2197" s="114" t="str">
        <f t="shared" si="409"/>
        <v>TRANSFORMADOR MARCA:ABB PTS 67 PTS 67</v>
      </c>
      <c r="F2197" s="124"/>
      <c r="G2197" s="124" t="s">
        <v>5434</v>
      </c>
      <c r="H2197" s="124" t="s">
        <v>324</v>
      </c>
      <c r="I2197" s="124" t="s">
        <v>1237</v>
      </c>
      <c r="J2197" s="124"/>
      <c r="K2197" s="142" t="s">
        <v>16749</v>
      </c>
      <c r="L2197" s="142" t="s">
        <v>16748</v>
      </c>
      <c r="M2197" s="124">
        <v>500</v>
      </c>
      <c r="N2197" s="124">
        <v>33</v>
      </c>
      <c r="O2197" s="21">
        <v>0.4</v>
      </c>
      <c r="P2197" s="124" t="s">
        <v>514</v>
      </c>
      <c r="Q2197" s="142">
        <v>2006</v>
      </c>
      <c r="R2197" s="124" t="s">
        <v>15</v>
      </c>
      <c r="S2197" s="124" t="s">
        <v>16747</v>
      </c>
      <c r="T2197" s="116">
        <v>1200</v>
      </c>
      <c r="U2197" s="111">
        <v>45</v>
      </c>
      <c r="V2197" s="113">
        <f t="shared" si="410"/>
        <v>921.33333333333326</v>
      </c>
      <c r="W2197" s="113">
        <f t="shared" si="411"/>
        <v>278.66666666666674</v>
      </c>
      <c r="X2197" s="112">
        <f t="shared" si="412"/>
        <v>278666.66666666674</v>
      </c>
      <c r="Y2197" s="111"/>
      <c r="Z2197" s="110">
        <f t="shared" si="408"/>
        <v>34</v>
      </c>
      <c r="AA2197" s="109">
        <f t="shared" si="413"/>
        <v>60</v>
      </c>
      <c r="AB2197" s="109">
        <f t="shared" si="414"/>
        <v>60000</v>
      </c>
      <c r="AC2197" s="108">
        <f t="shared" si="415"/>
        <v>1140</v>
      </c>
      <c r="AD2197" s="107">
        <f t="shared" si="416"/>
        <v>2.2222222222222223E-2</v>
      </c>
      <c r="AE2197" s="106">
        <f t="shared" si="417"/>
        <v>25.333333333333336</v>
      </c>
      <c r="AF2197" s="105">
        <f t="shared" si="418"/>
        <v>304.00000000000006</v>
      </c>
      <c r="AG2197" s="105">
        <f t="shared" si="419"/>
        <v>895.99999999999989</v>
      </c>
    </row>
    <row r="2198" spans="1:33" s="88" customFormat="1" x14ac:dyDescent="0.35">
      <c r="A2198" s="21">
        <v>10141103</v>
      </c>
      <c r="B2198" s="115" t="s">
        <v>14786</v>
      </c>
      <c r="C2198" s="135" t="s">
        <v>710</v>
      </c>
      <c r="D2198" s="133" t="s">
        <v>16746</v>
      </c>
      <c r="E2198" s="114" t="str">
        <f t="shared" si="409"/>
        <v>TRANSFORMADOR MARCA:Tusco Trafo  PT 127</v>
      </c>
      <c r="F2198" s="57" t="s">
        <v>2402</v>
      </c>
      <c r="G2198" s="21"/>
      <c r="H2198" s="21" t="s">
        <v>494</v>
      </c>
      <c r="I2198" s="21"/>
      <c r="J2198" s="21"/>
      <c r="K2198" s="133" t="s">
        <v>16745</v>
      </c>
      <c r="L2198" s="133" t="s">
        <v>16744</v>
      </c>
      <c r="M2198" s="21">
        <v>100</v>
      </c>
      <c r="N2198" s="21">
        <v>33</v>
      </c>
      <c r="O2198" s="21" t="s">
        <v>510</v>
      </c>
      <c r="P2198" s="124" t="s">
        <v>516</v>
      </c>
      <c r="Q2198" s="21">
        <v>2006</v>
      </c>
      <c r="R2198" s="21" t="s">
        <v>7537</v>
      </c>
      <c r="S2198" s="21">
        <v>487856</v>
      </c>
      <c r="T2198" s="116">
        <v>763</v>
      </c>
      <c r="U2198" s="111">
        <v>45</v>
      </c>
      <c r="V2198" s="113">
        <f t="shared" si="410"/>
        <v>585.81444444444446</v>
      </c>
      <c r="W2198" s="113">
        <f t="shared" si="411"/>
        <v>177.18555555555554</v>
      </c>
      <c r="X2198" s="112">
        <f t="shared" si="412"/>
        <v>177185.55555555553</v>
      </c>
      <c r="Y2198" s="111"/>
      <c r="Z2198" s="110">
        <f t="shared" si="408"/>
        <v>34</v>
      </c>
      <c r="AA2198" s="109">
        <f t="shared" si="413"/>
        <v>38.15</v>
      </c>
      <c r="AB2198" s="109">
        <f t="shared" si="414"/>
        <v>38150</v>
      </c>
      <c r="AC2198" s="108">
        <f t="shared" si="415"/>
        <v>724.85</v>
      </c>
      <c r="AD2198" s="107">
        <f t="shared" si="416"/>
        <v>2.2222222222222223E-2</v>
      </c>
      <c r="AE2198" s="106">
        <f t="shared" si="417"/>
        <v>16.10777777777778</v>
      </c>
      <c r="AF2198" s="105">
        <f t="shared" si="418"/>
        <v>193.29333333333332</v>
      </c>
      <c r="AG2198" s="105">
        <f t="shared" si="419"/>
        <v>569.70666666666671</v>
      </c>
    </row>
    <row r="2199" spans="1:33" s="88" customFormat="1" x14ac:dyDescent="0.35">
      <c r="A2199" s="21">
        <v>10141103</v>
      </c>
      <c r="B2199" s="115" t="s">
        <v>14786</v>
      </c>
      <c r="C2199" s="135" t="s">
        <v>710</v>
      </c>
      <c r="D2199" s="21" t="s">
        <v>16743</v>
      </c>
      <c r="E2199" s="114" t="str">
        <f t="shared" si="409"/>
        <v>TRANSFORMADOR MARCA:Westingcorp Power Industries  PT 39 RG</v>
      </c>
      <c r="F2199" s="21" t="s">
        <v>3540</v>
      </c>
      <c r="G2199" s="21"/>
      <c r="H2199" s="21" t="s">
        <v>1695</v>
      </c>
      <c r="I2199" s="21"/>
      <c r="J2199" s="57"/>
      <c r="K2199" s="133" t="s">
        <v>16742</v>
      </c>
      <c r="L2199" s="133" t="s">
        <v>16741</v>
      </c>
      <c r="M2199" s="21">
        <v>200</v>
      </c>
      <c r="N2199" s="21">
        <v>11</v>
      </c>
      <c r="O2199" s="21">
        <v>0.4</v>
      </c>
      <c r="P2199" s="124" t="s">
        <v>516</v>
      </c>
      <c r="Q2199" s="57">
        <v>2006</v>
      </c>
      <c r="R2199" s="21" t="s">
        <v>16740</v>
      </c>
      <c r="S2199" s="57" t="s">
        <v>16739</v>
      </c>
      <c r="T2199" s="116">
        <v>572</v>
      </c>
      <c r="U2199" s="111">
        <v>45</v>
      </c>
      <c r="V2199" s="113">
        <f t="shared" si="410"/>
        <v>439.16888888888889</v>
      </c>
      <c r="W2199" s="113">
        <f t="shared" si="411"/>
        <v>132.83111111111111</v>
      </c>
      <c r="X2199" s="112">
        <f t="shared" si="412"/>
        <v>132831.11111111112</v>
      </c>
      <c r="Y2199" s="111"/>
      <c r="Z2199" s="110">
        <f t="shared" si="408"/>
        <v>34</v>
      </c>
      <c r="AA2199" s="109">
        <f t="shared" si="413"/>
        <v>28.6</v>
      </c>
      <c r="AB2199" s="109">
        <f t="shared" si="414"/>
        <v>28600</v>
      </c>
      <c r="AC2199" s="108">
        <f t="shared" si="415"/>
        <v>543.4</v>
      </c>
      <c r="AD2199" s="107">
        <f t="shared" si="416"/>
        <v>2.2222222222222223E-2</v>
      </c>
      <c r="AE2199" s="106">
        <f t="shared" si="417"/>
        <v>12.075555555555555</v>
      </c>
      <c r="AF2199" s="105">
        <f t="shared" si="418"/>
        <v>144.90666666666667</v>
      </c>
      <c r="AG2199" s="105">
        <f t="shared" si="419"/>
        <v>427.09333333333331</v>
      </c>
    </row>
    <row r="2200" spans="1:33" s="88" customFormat="1" x14ac:dyDescent="0.35">
      <c r="A2200" s="21">
        <v>10141103</v>
      </c>
      <c r="B2200" s="115" t="s">
        <v>14786</v>
      </c>
      <c r="C2200" s="135" t="s">
        <v>710</v>
      </c>
      <c r="D2200" s="21" t="s">
        <v>16737</v>
      </c>
      <c r="E2200" s="114" t="str">
        <f t="shared" si="409"/>
        <v>TRANSFORMADOR MARCA:ABB AGXX/PTS0092 AGXX/PTS0092</v>
      </c>
      <c r="F2200" s="61" t="s">
        <v>16738</v>
      </c>
      <c r="G2200" s="21" t="s">
        <v>16737</v>
      </c>
      <c r="H2200" s="21" t="s">
        <v>2113</v>
      </c>
      <c r="I2200" s="21" t="s">
        <v>2113</v>
      </c>
      <c r="J2200" s="21"/>
      <c r="K2200" s="121" t="s">
        <v>16736</v>
      </c>
      <c r="L2200" s="121" t="s">
        <v>16735</v>
      </c>
      <c r="M2200" s="61">
        <v>100</v>
      </c>
      <c r="N2200" s="121">
        <v>11</v>
      </c>
      <c r="O2200" s="61">
        <v>0.4</v>
      </c>
      <c r="P2200" s="61">
        <v>3</v>
      </c>
      <c r="Q2200" s="121">
        <v>2006</v>
      </c>
      <c r="R2200" s="121" t="s">
        <v>15</v>
      </c>
      <c r="S2200" s="121" t="s">
        <v>16734</v>
      </c>
      <c r="T2200" s="116">
        <v>763</v>
      </c>
      <c r="U2200" s="111">
        <v>45</v>
      </c>
      <c r="V2200" s="113">
        <f t="shared" si="410"/>
        <v>585.81444444444446</v>
      </c>
      <c r="W2200" s="113">
        <f t="shared" si="411"/>
        <v>177.18555555555554</v>
      </c>
      <c r="X2200" s="112">
        <f t="shared" si="412"/>
        <v>177185.55555555553</v>
      </c>
      <c r="Y2200" s="111"/>
      <c r="Z2200" s="110">
        <f t="shared" si="408"/>
        <v>34</v>
      </c>
      <c r="AA2200" s="109">
        <f t="shared" si="413"/>
        <v>38.15</v>
      </c>
      <c r="AB2200" s="109">
        <f t="shared" si="414"/>
        <v>38150</v>
      </c>
      <c r="AC2200" s="108">
        <f t="shared" si="415"/>
        <v>724.85</v>
      </c>
      <c r="AD2200" s="107">
        <f t="shared" si="416"/>
        <v>2.2222222222222223E-2</v>
      </c>
      <c r="AE2200" s="106">
        <f t="shared" si="417"/>
        <v>16.10777777777778</v>
      </c>
      <c r="AF2200" s="105">
        <f t="shared" si="418"/>
        <v>193.29333333333332</v>
      </c>
      <c r="AG2200" s="105">
        <f t="shared" si="419"/>
        <v>569.70666666666671</v>
      </c>
    </row>
    <row r="2201" spans="1:33" s="88" customFormat="1" x14ac:dyDescent="0.35">
      <c r="A2201" s="21">
        <v>10141103</v>
      </c>
      <c r="B2201" s="115" t="s">
        <v>14786</v>
      </c>
      <c r="C2201" s="135" t="s">
        <v>710</v>
      </c>
      <c r="D2201" s="21" t="s">
        <v>16733</v>
      </c>
      <c r="E2201" s="114" t="str">
        <f t="shared" si="409"/>
        <v>TRANSFORMADOR MARCA:Power Tech  PTS5</v>
      </c>
      <c r="F2201" s="21"/>
      <c r="G2201" s="21"/>
      <c r="H2201" s="21" t="s">
        <v>545</v>
      </c>
      <c r="I2201" s="21" t="s">
        <v>16732</v>
      </c>
      <c r="J2201" s="21"/>
      <c r="K2201" s="21" t="s">
        <v>16731</v>
      </c>
      <c r="L2201" s="21" t="s">
        <v>16730</v>
      </c>
      <c r="M2201" s="21">
        <v>315</v>
      </c>
      <c r="N2201" s="21">
        <v>11</v>
      </c>
      <c r="O2201" s="21" t="s">
        <v>362</v>
      </c>
      <c r="P2201" s="21">
        <v>3</v>
      </c>
      <c r="Q2201" s="124">
        <v>2006</v>
      </c>
      <c r="R2201" s="124" t="s">
        <v>14844</v>
      </c>
      <c r="S2201" s="124" t="s">
        <v>16729</v>
      </c>
      <c r="T2201" s="116">
        <v>840</v>
      </c>
      <c r="U2201" s="111">
        <v>45</v>
      </c>
      <c r="V2201" s="113">
        <f t="shared" si="410"/>
        <v>644.93333333333328</v>
      </c>
      <c r="W2201" s="113">
        <f t="shared" si="411"/>
        <v>195.06666666666672</v>
      </c>
      <c r="X2201" s="112">
        <f t="shared" si="412"/>
        <v>195066.66666666672</v>
      </c>
      <c r="Y2201" s="111"/>
      <c r="Z2201" s="110">
        <f t="shared" si="408"/>
        <v>34</v>
      </c>
      <c r="AA2201" s="109">
        <f t="shared" si="413"/>
        <v>42</v>
      </c>
      <c r="AB2201" s="109">
        <f t="shared" si="414"/>
        <v>42000</v>
      </c>
      <c r="AC2201" s="108">
        <f t="shared" si="415"/>
        <v>798</v>
      </c>
      <c r="AD2201" s="107">
        <f t="shared" si="416"/>
        <v>2.2222222222222223E-2</v>
      </c>
      <c r="AE2201" s="106">
        <f t="shared" si="417"/>
        <v>17.733333333333334</v>
      </c>
      <c r="AF2201" s="105">
        <f t="shared" si="418"/>
        <v>212.80000000000007</v>
      </c>
      <c r="AG2201" s="105">
        <f t="shared" si="419"/>
        <v>627.19999999999993</v>
      </c>
    </row>
    <row r="2202" spans="1:33" s="88" customFormat="1" x14ac:dyDescent="0.35">
      <c r="A2202" s="21">
        <v>10141103</v>
      </c>
      <c r="B2202" s="115" t="s">
        <v>14786</v>
      </c>
      <c r="C2202" s="135" t="s">
        <v>710</v>
      </c>
      <c r="D2202" s="21" t="s">
        <v>16728</v>
      </c>
      <c r="E2202" s="114" t="str">
        <f t="shared" si="409"/>
        <v>TRANSFORMADOR MARCA:TM  PTS8</v>
      </c>
      <c r="F2202" s="21"/>
      <c r="G2202" s="21"/>
      <c r="H2202" s="21" t="s">
        <v>545</v>
      </c>
      <c r="I2202" s="21" t="s">
        <v>16727</v>
      </c>
      <c r="J2202" s="21"/>
      <c r="K2202" s="21" t="s">
        <v>16726</v>
      </c>
      <c r="L2202" s="21" t="s">
        <v>16725</v>
      </c>
      <c r="M2202" s="21">
        <v>630</v>
      </c>
      <c r="N2202" s="21">
        <v>33</v>
      </c>
      <c r="O2202" s="21" t="s">
        <v>362</v>
      </c>
      <c r="P2202" s="21">
        <v>3</v>
      </c>
      <c r="Q2202" s="124">
        <v>2006</v>
      </c>
      <c r="R2202" s="124" t="s">
        <v>1769</v>
      </c>
      <c r="S2202" s="124">
        <v>920835</v>
      </c>
      <c r="T2202" s="116">
        <v>1200</v>
      </c>
      <c r="U2202" s="111">
        <v>45</v>
      </c>
      <c r="V2202" s="113">
        <f t="shared" si="410"/>
        <v>921.33333333333326</v>
      </c>
      <c r="W2202" s="113">
        <f t="shared" si="411"/>
        <v>278.66666666666674</v>
      </c>
      <c r="X2202" s="112">
        <f t="shared" si="412"/>
        <v>278666.66666666674</v>
      </c>
      <c r="Y2202" s="111"/>
      <c r="Z2202" s="110">
        <f t="shared" si="408"/>
        <v>34</v>
      </c>
      <c r="AA2202" s="109">
        <f t="shared" si="413"/>
        <v>60</v>
      </c>
      <c r="AB2202" s="109">
        <f t="shared" si="414"/>
        <v>60000</v>
      </c>
      <c r="AC2202" s="108">
        <f t="shared" si="415"/>
        <v>1140</v>
      </c>
      <c r="AD2202" s="107">
        <f t="shared" si="416"/>
        <v>2.2222222222222223E-2</v>
      </c>
      <c r="AE2202" s="106">
        <f t="shared" si="417"/>
        <v>25.333333333333336</v>
      </c>
      <c r="AF2202" s="105">
        <f t="shared" si="418"/>
        <v>304.00000000000006</v>
      </c>
      <c r="AG2202" s="105">
        <f t="shared" si="419"/>
        <v>895.99999999999989</v>
      </c>
    </row>
    <row r="2203" spans="1:33" s="88" customFormat="1" x14ac:dyDescent="0.35">
      <c r="A2203" s="21">
        <v>10141103</v>
      </c>
      <c r="B2203" s="115" t="s">
        <v>14786</v>
      </c>
      <c r="C2203" s="135" t="s">
        <v>710</v>
      </c>
      <c r="D2203" s="21" t="s">
        <v>16724</v>
      </c>
      <c r="E2203" s="114" t="str">
        <f t="shared" si="409"/>
        <v>TRANSFORMADOR MARCA:SGB  PTS12</v>
      </c>
      <c r="F2203" s="21"/>
      <c r="G2203" s="21"/>
      <c r="H2203" s="21" t="s">
        <v>545</v>
      </c>
      <c r="I2203" s="21" t="s">
        <v>16137</v>
      </c>
      <c r="J2203" s="21"/>
      <c r="K2203" s="21" t="s">
        <v>16723</v>
      </c>
      <c r="L2203" s="21" t="s">
        <v>16722</v>
      </c>
      <c r="M2203" s="21">
        <v>200</v>
      </c>
      <c r="N2203" s="21">
        <v>33</v>
      </c>
      <c r="O2203" s="21" t="s">
        <v>362</v>
      </c>
      <c r="P2203" s="21">
        <v>3</v>
      </c>
      <c r="Q2203" s="124">
        <v>2006</v>
      </c>
      <c r="R2203" s="124" t="s">
        <v>213</v>
      </c>
      <c r="S2203" s="124">
        <v>397399</v>
      </c>
      <c r="T2203" s="116">
        <v>991</v>
      </c>
      <c r="U2203" s="111">
        <v>45</v>
      </c>
      <c r="V2203" s="113">
        <f t="shared" si="410"/>
        <v>760.86777777777775</v>
      </c>
      <c r="W2203" s="113">
        <f t="shared" si="411"/>
        <v>230.13222222222225</v>
      </c>
      <c r="X2203" s="112">
        <f t="shared" si="412"/>
        <v>230132.22222222225</v>
      </c>
      <c r="Y2203" s="111"/>
      <c r="Z2203" s="110">
        <f t="shared" si="408"/>
        <v>34</v>
      </c>
      <c r="AA2203" s="109">
        <f t="shared" si="413"/>
        <v>49.550000000000004</v>
      </c>
      <c r="AB2203" s="109">
        <f t="shared" si="414"/>
        <v>49550.000000000007</v>
      </c>
      <c r="AC2203" s="108">
        <f t="shared" si="415"/>
        <v>941.45</v>
      </c>
      <c r="AD2203" s="107">
        <f t="shared" si="416"/>
        <v>2.2222222222222223E-2</v>
      </c>
      <c r="AE2203" s="106">
        <f t="shared" si="417"/>
        <v>20.921111111111113</v>
      </c>
      <c r="AF2203" s="105">
        <f t="shared" si="418"/>
        <v>251.05333333333337</v>
      </c>
      <c r="AG2203" s="105">
        <f t="shared" si="419"/>
        <v>739.9466666666666</v>
      </c>
    </row>
    <row r="2204" spans="1:33" s="88" customFormat="1" x14ac:dyDescent="0.35">
      <c r="A2204" s="21">
        <v>10141103</v>
      </c>
      <c r="B2204" s="115" t="s">
        <v>14786</v>
      </c>
      <c r="C2204" s="135" t="s">
        <v>710</v>
      </c>
      <c r="D2204" s="21" t="s">
        <v>16721</v>
      </c>
      <c r="E2204" s="114" t="str">
        <f t="shared" si="409"/>
        <v>TRANSFORMADOR MARCA:EFACEC  PTS14</v>
      </c>
      <c r="F2204" s="21"/>
      <c r="G2204" s="21"/>
      <c r="H2204" s="21" t="s">
        <v>545</v>
      </c>
      <c r="I2204" s="21" t="s">
        <v>16720</v>
      </c>
      <c r="J2204" s="21"/>
      <c r="K2204" s="21" t="s">
        <v>16719</v>
      </c>
      <c r="L2204" s="21" t="s">
        <v>16718</v>
      </c>
      <c r="M2204" s="21">
        <v>250</v>
      </c>
      <c r="N2204" s="21">
        <v>11</v>
      </c>
      <c r="O2204" s="21" t="s">
        <v>362</v>
      </c>
      <c r="P2204" s="21">
        <v>3</v>
      </c>
      <c r="Q2204" s="124">
        <v>2006</v>
      </c>
      <c r="R2204" s="124" t="s">
        <v>27</v>
      </c>
      <c r="S2204" s="124" t="s">
        <v>16717</v>
      </c>
      <c r="T2204" s="116">
        <v>840</v>
      </c>
      <c r="U2204" s="111">
        <v>45</v>
      </c>
      <c r="V2204" s="113">
        <f t="shared" si="410"/>
        <v>644.93333333333328</v>
      </c>
      <c r="W2204" s="113">
        <f t="shared" si="411"/>
        <v>195.06666666666672</v>
      </c>
      <c r="X2204" s="112">
        <f t="shared" si="412"/>
        <v>195066.66666666672</v>
      </c>
      <c r="Y2204" s="111"/>
      <c r="Z2204" s="110">
        <f t="shared" si="408"/>
        <v>34</v>
      </c>
      <c r="AA2204" s="109">
        <f t="shared" si="413"/>
        <v>42</v>
      </c>
      <c r="AB2204" s="109">
        <f t="shared" si="414"/>
        <v>42000</v>
      </c>
      <c r="AC2204" s="108">
        <f t="shared" si="415"/>
        <v>798</v>
      </c>
      <c r="AD2204" s="107">
        <f t="shared" si="416"/>
        <v>2.2222222222222223E-2</v>
      </c>
      <c r="AE2204" s="106">
        <f t="shared" si="417"/>
        <v>17.733333333333334</v>
      </c>
      <c r="AF2204" s="105">
        <f t="shared" si="418"/>
        <v>212.80000000000007</v>
      </c>
      <c r="AG2204" s="105">
        <f t="shared" si="419"/>
        <v>627.19999999999993</v>
      </c>
    </row>
    <row r="2205" spans="1:33" s="88" customFormat="1" x14ac:dyDescent="0.35">
      <c r="A2205" s="21">
        <v>10141103</v>
      </c>
      <c r="B2205" s="115" t="s">
        <v>14786</v>
      </c>
      <c r="C2205" s="135" t="s">
        <v>710</v>
      </c>
      <c r="D2205" s="21">
        <v>160</v>
      </c>
      <c r="E2205" s="114" t="str">
        <f t="shared" si="409"/>
        <v>TRANSFORMADOR MARCA:EFACEC  160</v>
      </c>
      <c r="F2205" s="57"/>
      <c r="G2205" s="21"/>
      <c r="H2205" s="21" t="s">
        <v>14848</v>
      </c>
      <c r="I2205" s="21" t="s">
        <v>16713</v>
      </c>
      <c r="J2205" s="57"/>
      <c r="K2205" s="21" t="s">
        <v>16716</v>
      </c>
      <c r="L2205" s="21" t="s">
        <v>16715</v>
      </c>
      <c r="M2205" s="21">
        <v>100</v>
      </c>
      <c r="N2205" s="21">
        <v>33</v>
      </c>
      <c r="O2205" s="21" t="s">
        <v>362</v>
      </c>
      <c r="P2205" s="21">
        <v>3</v>
      </c>
      <c r="Q2205" s="124">
        <v>2006</v>
      </c>
      <c r="R2205" s="124" t="s">
        <v>27</v>
      </c>
      <c r="S2205" s="124" t="s">
        <v>16714</v>
      </c>
      <c r="T2205" s="116">
        <v>763</v>
      </c>
      <c r="U2205" s="111">
        <v>45</v>
      </c>
      <c r="V2205" s="113">
        <f t="shared" si="410"/>
        <v>585.81444444444446</v>
      </c>
      <c r="W2205" s="113">
        <f t="shared" si="411"/>
        <v>177.18555555555554</v>
      </c>
      <c r="X2205" s="112">
        <f t="shared" si="412"/>
        <v>177185.55555555553</v>
      </c>
      <c r="Y2205" s="111"/>
      <c r="Z2205" s="110">
        <f t="shared" si="408"/>
        <v>34</v>
      </c>
      <c r="AA2205" s="109">
        <f t="shared" si="413"/>
        <v>38.15</v>
      </c>
      <c r="AB2205" s="109">
        <f t="shared" si="414"/>
        <v>38150</v>
      </c>
      <c r="AC2205" s="108">
        <f t="shared" si="415"/>
        <v>724.85</v>
      </c>
      <c r="AD2205" s="107">
        <f t="shared" si="416"/>
        <v>2.2222222222222223E-2</v>
      </c>
      <c r="AE2205" s="106">
        <f t="shared" si="417"/>
        <v>16.10777777777778</v>
      </c>
      <c r="AF2205" s="105">
        <f t="shared" si="418"/>
        <v>193.29333333333332</v>
      </c>
      <c r="AG2205" s="105">
        <f t="shared" si="419"/>
        <v>569.70666666666671</v>
      </c>
    </row>
    <row r="2206" spans="1:33" s="88" customFormat="1" x14ac:dyDescent="0.35">
      <c r="A2206" s="21">
        <v>10141103</v>
      </c>
      <c r="B2206" s="115" t="s">
        <v>14786</v>
      </c>
      <c r="C2206" s="135" t="s">
        <v>710</v>
      </c>
      <c r="D2206" s="21">
        <v>161</v>
      </c>
      <c r="E2206" s="114" t="str">
        <f t="shared" si="409"/>
        <v>TRANSFORMADOR MARCA:TM  161</v>
      </c>
      <c r="F2206" s="57"/>
      <c r="G2206" s="21"/>
      <c r="H2206" s="21" t="s">
        <v>14848</v>
      </c>
      <c r="I2206" s="21" t="s">
        <v>16713</v>
      </c>
      <c r="J2206" s="57"/>
      <c r="K2206" s="21" t="s">
        <v>16712</v>
      </c>
      <c r="L2206" s="21" t="s">
        <v>16711</v>
      </c>
      <c r="M2206" s="21">
        <v>100</v>
      </c>
      <c r="N2206" s="21">
        <v>33</v>
      </c>
      <c r="O2206" s="21" t="s">
        <v>362</v>
      </c>
      <c r="P2206" s="21">
        <v>3</v>
      </c>
      <c r="Q2206" s="124">
        <v>2006</v>
      </c>
      <c r="R2206" s="124" t="s">
        <v>1769</v>
      </c>
      <c r="S2206" s="124">
        <v>920822</v>
      </c>
      <c r="T2206" s="116">
        <v>763</v>
      </c>
      <c r="U2206" s="111">
        <v>45</v>
      </c>
      <c r="V2206" s="113">
        <f t="shared" si="410"/>
        <v>585.81444444444446</v>
      </c>
      <c r="W2206" s="113">
        <f t="shared" si="411"/>
        <v>177.18555555555554</v>
      </c>
      <c r="X2206" s="112">
        <f t="shared" si="412"/>
        <v>177185.55555555553</v>
      </c>
      <c r="Y2206" s="111"/>
      <c r="Z2206" s="110">
        <f t="shared" si="408"/>
        <v>34</v>
      </c>
      <c r="AA2206" s="109">
        <f t="shared" si="413"/>
        <v>38.15</v>
      </c>
      <c r="AB2206" s="109">
        <f t="shared" si="414"/>
        <v>38150</v>
      </c>
      <c r="AC2206" s="108">
        <f t="shared" si="415"/>
        <v>724.85</v>
      </c>
      <c r="AD2206" s="107">
        <f t="shared" si="416"/>
        <v>2.2222222222222223E-2</v>
      </c>
      <c r="AE2206" s="106">
        <f t="shared" si="417"/>
        <v>16.10777777777778</v>
      </c>
      <c r="AF2206" s="105">
        <f t="shared" si="418"/>
        <v>193.29333333333332</v>
      </c>
      <c r="AG2206" s="105">
        <f t="shared" si="419"/>
        <v>569.70666666666671</v>
      </c>
    </row>
    <row r="2207" spans="1:33" s="88" customFormat="1" x14ac:dyDescent="0.35">
      <c r="A2207" s="21">
        <v>10141103</v>
      </c>
      <c r="B2207" s="115" t="s">
        <v>14786</v>
      </c>
      <c r="C2207" s="135" t="s">
        <v>710</v>
      </c>
      <c r="D2207" s="21" t="s">
        <v>2813</v>
      </c>
      <c r="E2207" s="114" t="str">
        <f t="shared" si="409"/>
        <v>TRANSFORMADOR MARCA:Moçambique ANGOCHE PTS 13</v>
      </c>
      <c r="F2207" s="57"/>
      <c r="G2207" s="21" t="s">
        <v>709</v>
      </c>
      <c r="H2207" s="21" t="s">
        <v>709</v>
      </c>
      <c r="I2207" s="21" t="s">
        <v>16710</v>
      </c>
      <c r="J2207" s="57"/>
      <c r="K2207" s="57" t="s">
        <v>16709</v>
      </c>
      <c r="L2207" s="57" t="s">
        <v>16708</v>
      </c>
      <c r="M2207" s="21">
        <v>200</v>
      </c>
      <c r="N2207" s="21" t="s">
        <v>19</v>
      </c>
      <c r="O2207" s="21" t="s">
        <v>362</v>
      </c>
      <c r="P2207" s="57">
        <v>3</v>
      </c>
      <c r="Q2207" s="21">
        <v>2006</v>
      </c>
      <c r="R2207" s="21" t="s">
        <v>11944</v>
      </c>
      <c r="S2207" s="21">
        <v>995623</v>
      </c>
      <c r="T2207" s="116">
        <v>991</v>
      </c>
      <c r="U2207" s="111">
        <v>45</v>
      </c>
      <c r="V2207" s="113">
        <f t="shared" si="410"/>
        <v>760.86777777777775</v>
      </c>
      <c r="W2207" s="113">
        <f t="shared" si="411"/>
        <v>230.13222222222225</v>
      </c>
      <c r="X2207" s="112">
        <f t="shared" si="412"/>
        <v>230132.22222222225</v>
      </c>
      <c r="Y2207" s="111"/>
      <c r="Z2207" s="110">
        <f t="shared" si="408"/>
        <v>34</v>
      </c>
      <c r="AA2207" s="109">
        <f t="shared" si="413"/>
        <v>49.550000000000004</v>
      </c>
      <c r="AB2207" s="109">
        <f t="shared" si="414"/>
        <v>49550.000000000007</v>
      </c>
      <c r="AC2207" s="108">
        <f t="shared" si="415"/>
        <v>941.45</v>
      </c>
      <c r="AD2207" s="107">
        <f t="shared" si="416"/>
        <v>2.2222222222222223E-2</v>
      </c>
      <c r="AE2207" s="106">
        <f t="shared" si="417"/>
        <v>20.921111111111113</v>
      </c>
      <c r="AF2207" s="105">
        <f t="shared" si="418"/>
        <v>251.05333333333337</v>
      </c>
      <c r="AG2207" s="105">
        <f t="shared" si="419"/>
        <v>739.9466666666666</v>
      </c>
    </row>
    <row r="2208" spans="1:33" s="88" customFormat="1" x14ac:dyDescent="0.35">
      <c r="A2208" s="21">
        <v>10141103</v>
      </c>
      <c r="B2208" s="115" t="s">
        <v>1665</v>
      </c>
      <c r="C2208" s="115" t="s">
        <v>710</v>
      </c>
      <c r="D2208" s="21"/>
      <c r="E2208" s="114" t="str">
        <f t="shared" si="409"/>
        <v xml:space="preserve">TRANSFORMADOR MARCA:ASTOR SE-MANJE </v>
      </c>
      <c r="F2208" s="21" t="s">
        <v>424</v>
      </c>
      <c r="G2208" s="21" t="s">
        <v>3139</v>
      </c>
      <c r="H2208" s="21" t="s">
        <v>3166</v>
      </c>
      <c r="I2208" s="21" t="s">
        <v>11616</v>
      </c>
      <c r="J2208" s="21"/>
      <c r="K2208" s="119" t="s">
        <v>11615</v>
      </c>
      <c r="L2208" s="119" t="s">
        <v>11614</v>
      </c>
      <c r="M2208" s="21">
        <v>160</v>
      </c>
      <c r="N2208" s="21">
        <v>33</v>
      </c>
      <c r="O2208" s="21">
        <v>0.4</v>
      </c>
      <c r="P2208" s="124">
        <v>3</v>
      </c>
      <c r="Q2208" s="21">
        <v>2006</v>
      </c>
      <c r="R2208" s="21" t="s">
        <v>499</v>
      </c>
      <c r="S2208" s="21" t="s">
        <v>11613</v>
      </c>
      <c r="T2208" s="116">
        <v>991</v>
      </c>
      <c r="U2208" s="111">
        <v>45</v>
      </c>
      <c r="V2208" s="113">
        <f t="shared" si="410"/>
        <v>760.86777777777775</v>
      </c>
      <c r="W2208" s="113">
        <f t="shared" si="411"/>
        <v>230.13222222222225</v>
      </c>
      <c r="X2208" s="112">
        <f t="shared" si="412"/>
        <v>230132.22222222225</v>
      </c>
      <c r="Y2208" s="111"/>
      <c r="Z2208" s="110">
        <f t="shared" si="408"/>
        <v>34</v>
      </c>
      <c r="AA2208" s="109">
        <f t="shared" si="413"/>
        <v>49.550000000000004</v>
      </c>
      <c r="AB2208" s="109">
        <f t="shared" si="414"/>
        <v>49550.000000000007</v>
      </c>
      <c r="AC2208" s="108">
        <f t="shared" si="415"/>
        <v>941.45</v>
      </c>
      <c r="AD2208" s="107">
        <f t="shared" si="416"/>
        <v>2.2222222222222223E-2</v>
      </c>
      <c r="AE2208" s="106">
        <f t="shared" si="417"/>
        <v>20.921111111111113</v>
      </c>
      <c r="AF2208" s="105">
        <f t="shared" si="418"/>
        <v>251.05333333333337</v>
      </c>
      <c r="AG2208" s="105">
        <f t="shared" si="419"/>
        <v>739.9466666666666</v>
      </c>
    </row>
    <row r="2209" spans="1:33" s="88" customFormat="1" x14ac:dyDescent="0.35">
      <c r="A2209" s="21">
        <v>10141103</v>
      </c>
      <c r="B2209" s="115" t="s">
        <v>1665</v>
      </c>
      <c r="C2209" s="115" t="s">
        <v>710</v>
      </c>
      <c r="D2209" s="21"/>
      <c r="E2209" s="114" t="str">
        <f t="shared" si="409"/>
        <v xml:space="preserve">TRANSFORMADOR MARCA:EFACEC SE-MATAMBO </v>
      </c>
      <c r="F2209" s="21" t="s">
        <v>424</v>
      </c>
      <c r="G2209" s="21" t="s">
        <v>3157</v>
      </c>
      <c r="H2209" s="21" t="s">
        <v>3156</v>
      </c>
      <c r="I2209" s="21" t="s">
        <v>11612</v>
      </c>
      <c r="J2209" s="21"/>
      <c r="K2209" s="21" t="s">
        <v>11611</v>
      </c>
      <c r="L2209" s="21" t="s">
        <v>3153</v>
      </c>
      <c r="M2209" s="21">
        <v>100</v>
      </c>
      <c r="N2209" s="21">
        <v>33</v>
      </c>
      <c r="O2209" s="21">
        <v>0.4</v>
      </c>
      <c r="P2209" s="21">
        <v>3</v>
      </c>
      <c r="Q2209" s="21">
        <v>2006</v>
      </c>
      <c r="R2209" s="57" t="s">
        <v>27</v>
      </c>
      <c r="S2209" s="21" t="s">
        <v>384</v>
      </c>
      <c r="T2209" s="116">
        <v>763</v>
      </c>
      <c r="U2209" s="111">
        <v>45</v>
      </c>
      <c r="V2209" s="113">
        <f t="shared" si="410"/>
        <v>585.81444444444446</v>
      </c>
      <c r="W2209" s="113">
        <f t="shared" si="411"/>
        <v>177.18555555555554</v>
      </c>
      <c r="X2209" s="112">
        <f t="shared" si="412"/>
        <v>177185.55555555553</v>
      </c>
      <c r="Y2209" s="111"/>
      <c r="Z2209" s="110">
        <f t="shared" si="408"/>
        <v>34</v>
      </c>
      <c r="AA2209" s="109">
        <f t="shared" si="413"/>
        <v>38.15</v>
      </c>
      <c r="AB2209" s="109">
        <f t="shared" si="414"/>
        <v>38150</v>
      </c>
      <c r="AC2209" s="108">
        <f t="shared" si="415"/>
        <v>724.85</v>
      </c>
      <c r="AD2209" s="107">
        <f t="shared" si="416"/>
        <v>2.2222222222222223E-2</v>
      </c>
      <c r="AE2209" s="106">
        <f t="shared" si="417"/>
        <v>16.10777777777778</v>
      </c>
      <c r="AF2209" s="105">
        <f t="shared" si="418"/>
        <v>193.29333333333332</v>
      </c>
      <c r="AG2209" s="105">
        <f t="shared" si="419"/>
        <v>569.70666666666671</v>
      </c>
    </row>
    <row r="2210" spans="1:33" s="88" customFormat="1" x14ac:dyDescent="0.35">
      <c r="A2210" s="21">
        <v>10141103</v>
      </c>
      <c r="B2210" s="115" t="s">
        <v>1665</v>
      </c>
      <c r="C2210" s="115" t="s">
        <v>710</v>
      </c>
      <c r="D2210" s="21"/>
      <c r="E2210" s="114" t="str">
        <f t="shared" si="409"/>
        <v xml:space="preserve">TRANSFORMADOR MARCA:EFACEC SE-MATAMBO </v>
      </c>
      <c r="F2210" s="21" t="s">
        <v>424</v>
      </c>
      <c r="G2210" s="21" t="s">
        <v>3157</v>
      </c>
      <c r="H2210" s="21" t="s">
        <v>3156</v>
      </c>
      <c r="I2210" s="21" t="s">
        <v>11610</v>
      </c>
      <c r="J2210" s="21"/>
      <c r="K2210" s="21" t="s">
        <v>11609</v>
      </c>
      <c r="L2210" s="21" t="s">
        <v>11608</v>
      </c>
      <c r="M2210" s="21">
        <v>100</v>
      </c>
      <c r="N2210" s="21">
        <v>33</v>
      </c>
      <c r="O2210" s="21">
        <v>0.4</v>
      </c>
      <c r="P2210" s="21">
        <v>3</v>
      </c>
      <c r="Q2210" s="21">
        <v>2006</v>
      </c>
      <c r="R2210" s="57" t="s">
        <v>27</v>
      </c>
      <c r="S2210" s="21" t="s">
        <v>384</v>
      </c>
      <c r="T2210" s="116">
        <v>763</v>
      </c>
      <c r="U2210" s="111">
        <v>45</v>
      </c>
      <c r="V2210" s="113">
        <f t="shared" si="410"/>
        <v>585.81444444444446</v>
      </c>
      <c r="W2210" s="113">
        <f t="shared" si="411"/>
        <v>177.18555555555554</v>
      </c>
      <c r="X2210" s="112">
        <f t="shared" si="412"/>
        <v>177185.55555555553</v>
      </c>
      <c r="Y2210" s="111"/>
      <c r="Z2210" s="110">
        <f t="shared" si="408"/>
        <v>34</v>
      </c>
      <c r="AA2210" s="109">
        <f t="shared" si="413"/>
        <v>38.15</v>
      </c>
      <c r="AB2210" s="109">
        <f t="shared" si="414"/>
        <v>38150</v>
      </c>
      <c r="AC2210" s="108">
        <f t="shared" si="415"/>
        <v>724.85</v>
      </c>
      <c r="AD2210" s="107">
        <f t="shared" si="416"/>
        <v>2.2222222222222223E-2</v>
      </c>
      <c r="AE2210" s="106">
        <f t="shared" si="417"/>
        <v>16.10777777777778</v>
      </c>
      <c r="AF2210" s="105">
        <f t="shared" si="418"/>
        <v>193.29333333333332</v>
      </c>
      <c r="AG2210" s="105">
        <f t="shared" si="419"/>
        <v>569.70666666666671</v>
      </c>
    </row>
    <row r="2211" spans="1:33" s="88" customFormat="1" x14ac:dyDescent="0.35">
      <c r="A2211" s="21">
        <v>10141103</v>
      </c>
      <c r="B2211" s="115" t="s">
        <v>1665</v>
      </c>
      <c r="C2211" s="115" t="s">
        <v>710</v>
      </c>
      <c r="D2211" s="21"/>
      <c r="E2211" s="114" t="str">
        <f t="shared" si="409"/>
        <v xml:space="preserve">TRANSFORMADOR MARCA:EFACEC SE-MATAMBO </v>
      </c>
      <c r="F2211" s="21" t="s">
        <v>424</v>
      </c>
      <c r="G2211" s="21" t="s">
        <v>3157</v>
      </c>
      <c r="H2211" s="21" t="s">
        <v>3156</v>
      </c>
      <c r="I2211" s="21" t="s">
        <v>11607</v>
      </c>
      <c r="J2211" s="57"/>
      <c r="K2211" s="57" t="s">
        <v>11606</v>
      </c>
      <c r="L2211" s="57" t="s">
        <v>11605</v>
      </c>
      <c r="M2211" s="21">
        <v>50</v>
      </c>
      <c r="N2211" s="21">
        <v>33</v>
      </c>
      <c r="O2211" s="21">
        <v>0.4</v>
      </c>
      <c r="P2211" s="21">
        <v>3</v>
      </c>
      <c r="Q2211" s="21">
        <v>2006</v>
      </c>
      <c r="R2211" s="57" t="s">
        <v>27</v>
      </c>
      <c r="S2211" s="21" t="s">
        <v>384</v>
      </c>
      <c r="T2211" s="116">
        <v>643</v>
      </c>
      <c r="U2211" s="111">
        <v>45</v>
      </c>
      <c r="V2211" s="113">
        <f t="shared" si="410"/>
        <v>493.68111111111108</v>
      </c>
      <c r="W2211" s="113">
        <f t="shared" si="411"/>
        <v>149.31888888888892</v>
      </c>
      <c r="X2211" s="112">
        <f t="shared" si="412"/>
        <v>149318.88888888893</v>
      </c>
      <c r="Y2211" s="111"/>
      <c r="Z2211" s="110">
        <f t="shared" si="408"/>
        <v>34</v>
      </c>
      <c r="AA2211" s="109">
        <f t="shared" si="413"/>
        <v>32.15</v>
      </c>
      <c r="AB2211" s="109">
        <f t="shared" si="414"/>
        <v>32150</v>
      </c>
      <c r="AC2211" s="108">
        <f t="shared" si="415"/>
        <v>610.85</v>
      </c>
      <c r="AD2211" s="107">
        <f t="shared" si="416"/>
        <v>2.2222222222222223E-2</v>
      </c>
      <c r="AE2211" s="106">
        <f t="shared" si="417"/>
        <v>13.574444444444445</v>
      </c>
      <c r="AF2211" s="105">
        <f t="shared" si="418"/>
        <v>162.89333333333337</v>
      </c>
      <c r="AG2211" s="105">
        <f t="shared" si="419"/>
        <v>480.10666666666663</v>
      </c>
    </row>
    <row r="2212" spans="1:33" s="88" customFormat="1" x14ac:dyDescent="0.35">
      <c r="A2212" s="21">
        <v>10141103</v>
      </c>
      <c r="B2212" s="115" t="s">
        <v>1665</v>
      </c>
      <c r="C2212" s="115" t="s">
        <v>710</v>
      </c>
      <c r="D2212" s="21"/>
      <c r="E2212" s="114" t="str">
        <f t="shared" si="409"/>
        <v xml:space="preserve">TRANSFORMADOR MARCA:OZGUNEY SE-JINDAL </v>
      </c>
      <c r="F2212" s="57" t="s">
        <v>424</v>
      </c>
      <c r="G2212" s="21" t="s">
        <v>3857</v>
      </c>
      <c r="H2212" s="21" t="s">
        <v>6281</v>
      </c>
      <c r="I2212" s="21" t="s">
        <v>11604</v>
      </c>
      <c r="J2212" s="57"/>
      <c r="K2212" s="57" t="s">
        <v>11603</v>
      </c>
      <c r="L2212" s="57" t="s">
        <v>11602</v>
      </c>
      <c r="M2212" s="21">
        <v>160</v>
      </c>
      <c r="N2212" s="21">
        <v>33</v>
      </c>
      <c r="O2212" s="21">
        <v>0.4</v>
      </c>
      <c r="P2212" s="57">
        <v>3</v>
      </c>
      <c r="Q2212" s="21">
        <v>2006</v>
      </c>
      <c r="R2212" s="21" t="s">
        <v>10572</v>
      </c>
      <c r="S2212" s="21"/>
      <c r="T2212" s="116">
        <v>991</v>
      </c>
      <c r="U2212" s="111">
        <v>45</v>
      </c>
      <c r="V2212" s="113">
        <f t="shared" si="410"/>
        <v>760.86777777777775</v>
      </c>
      <c r="W2212" s="113">
        <f t="shared" si="411"/>
        <v>230.13222222222225</v>
      </c>
      <c r="X2212" s="112">
        <f t="shared" si="412"/>
        <v>230132.22222222225</v>
      </c>
      <c r="Y2212" s="111"/>
      <c r="Z2212" s="110">
        <f t="shared" ref="Z2212:Z2275" si="420">(U2212-(2017-Q2212))</f>
        <v>34</v>
      </c>
      <c r="AA2212" s="109">
        <f t="shared" si="413"/>
        <v>49.550000000000004</v>
      </c>
      <c r="AB2212" s="109">
        <f t="shared" si="414"/>
        <v>49550.000000000007</v>
      </c>
      <c r="AC2212" s="108">
        <f t="shared" si="415"/>
        <v>941.45</v>
      </c>
      <c r="AD2212" s="107">
        <f t="shared" si="416"/>
        <v>2.2222222222222223E-2</v>
      </c>
      <c r="AE2212" s="106">
        <f t="shared" si="417"/>
        <v>20.921111111111113</v>
      </c>
      <c r="AF2212" s="105">
        <f t="shared" si="418"/>
        <v>251.05333333333337</v>
      </c>
      <c r="AG2212" s="105">
        <f t="shared" si="419"/>
        <v>739.9466666666666</v>
      </c>
    </row>
    <row r="2213" spans="1:33" s="88" customFormat="1" x14ac:dyDescent="0.35">
      <c r="A2213" s="21">
        <v>10141103</v>
      </c>
      <c r="B2213" s="115" t="s">
        <v>1665</v>
      </c>
      <c r="C2213" s="115" t="s">
        <v>710</v>
      </c>
      <c r="D2213" s="21"/>
      <c r="E2213" s="114" t="str">
        <f t="shared" si="409"/>
        <v xml:space="preserve">TRANSFORMADOR MARCA:FUJI TUSCO SE-MANJE </v>
      </c>
      <c r="F2213" s="57" t="s">
        <v>424</v>
      </c>
      <c r="G2213" s="21" t="s">
        <v>3139</v>
      </c>
      <c r="H2213" s="21" t="s">
        <v>5307</v>
      </c>
      <c r="I2213" s="21" t="s">
        <v>11601</v>
      </c>
      <c r="J2213" s="57"/>
      <c r="K2213" s="57" t="s">
        <v>11600</v>
      </c>
      <c r="L2213" s="57" t="s">
        <v>11599</v>
      </c>
      <c r="M2213" s="21">
        <v>160</v>
      </c>
      <c r="N2213" s="21">
        <v>33</v>
      </c>
      <c r="O2213" s="21">
        <v>0.4</v>
      </c>
      <c r="P2213" s="57">
        <v>3</v>
      </c>
      <c r="Q2213" s="21">
        <v>2006</v>
      </c>
      <c r="R2213" s="21" t="s">
        <v>531</v>
      </c>
      <c r="S2213" s="21"/>
      <c r="T2213" s="116">
        <v>991</v>
      </c>
      <c r="U2213" s="111">
        <v>45</v>
      </c>
      <c r="V2213" s="113">
        <f t="shared" si="410"/>
        <v>760.86777777777775</v>
      </c>
      <c r="W2213" s="113">
        <f t="shared" si="411"/>
        <v>230.13222222222225</v>
      </c>
      <c r="X2213" s="112">
        <f t="shared" si="412"/>
        <v>230132.22222222225</v>
      </c>
      <c r="Y2213" s="111"/>
      <c r="Z2213" s="110">
        <f t="shared" si="420"/>
        <v>34</v>
      </c>
      <c r="AA2213" s="109">
        <f t="shared" si="413"/>
        <v>49.550000000000004</v>
      </c>
      <c r="AB2213" s="109">
        <f t="shared" si="414"/>
        <v>49550.000000000007</v>
      </c>
      <c r="AC2213" s="108">
        <f t="shared" si="415"/>
        <v>941.45</v>
      </c>
      <c r="AD2213" s="107">
        <f t="shared" si="416"/>
        <v>2.2222222222222223E-2</v>
      </c>
      <c r="AE2213" s="106">
        <f t="shared" si="417"/>
        <v>20.921111111111113</v>
      </c>
      <c r="AF2213" s="105">
        <f t="shared" si="418"/>
        <v>251.05333333333337</v>
      </c>
      <c r="AG2213" s="105">
        <f t="shared" si="419"/>
        <v>739.9466666666666</v>
      </c>
    </row>
    <row r="2214" spans="1:33" s="88" customFormat="1" x14ac:dyDescent="0.35">
      <c r="A2214" s="21">
        <v>10141103</v>
      </c>
      <c r="B2214" s="115" t="s">
        <v>1665</v>
      </c>
      <c r="C2214" s="115" t="s">
        <v>710</v>
      </c>
      <c r="D2214" s="21" t="s">
        <v>1703</v>
      </c>
      <c r="E2214" s="114" t="str">
        <f t="shared" si="409"/>
        <v>TRANSFORMADOR MARCA:TUSCO ANGOCHE PTS 11</v>
      </c>
      <c r="F2214" s="21"/>
      <c r="G2214" s="21" t="s">
        <v>709</v>
      </c>
      <c r="H2214" s="21" t="s">
        <v>11296</v>
      </c>
      <c r="I2214" s="21" t="s">
        <v>11295</v>
      </c>
      <c r="J2214" s="21"/>
      <c r="K2214" s="21" t="s">
        <v>11294</v>
      </c>
      <c r="L2214" s="21" t="s">
        <v>11293</v>
      </c>
      <c r="M2214" s="21">
        <v>32</v>
      </c>
      <c r="N2214" s="21" t="s">
        <v>19</v>
      </c>
      <c r="O2214" s="21" t="s">
        <v>362</v>
      </c>
      <c r="P2214" s="57">
        <v>1</v>
      </c>
      <c r="Q2214" s="21">
        <v>2006</v>
      </c>
      <c r="R2214" s="21" t="s">
        <v>604</v>
      </c>
      <c r="S2214" s="21"/>
      <c r="T2214" s="116">
        <v>643</v>
      </c>
      <c r="U2214" s="111">
        <v>45</v>
      </c>
      <c r="V2214" s="113">
        <f t="shared" si="410"/>
        <v>493.68111111111108</v>
      </c>
      <c r="W2214" s="113">
        <f t="shared" si="411"/>
        <v>149.31888888888892</v>
      </c>
      <c r="X2214" s="112">
        <f t="shared" si="412"/>
        <v>149318.88888888893</v>
      </c>
      <c r="Y2214" s="111"/>
      <c r="Z2214" s="110">
        <f t="shared" si="420"/>
        <v>34</v>
      </c>
      <c r="AA2214" s="109">
        <f t="shared" si="413"/>
        <v>32.15</v>
      </c>
      <c r="AB2214" s="109">
        <f t="shared" si="414"/>
        <v>32150</v>
      </c>
      <c r="AC2214" s="108">
        <f t="shared" si="415"/>
        <v>610.85</v>
      </c>
      <c r="AD2214" s="107">
        <f t="shared" si="416"/>
        <v>2.2222222222222223E-2</v>
      </c>
      <c r="AE2214" s="106">
        <f t="shared" si="417"/>
        <v>13.574444444444445</v>
      </c>
      <c r="AF2214" s="105">
        <f t="shared" si="418"/>
        <v>162.89333333333337</v>
      </c>
      <c r="AG2214" s="105">
        <f t="shared" si="419"/>
        <v>480.10666666666663</v>
      </c>
    </row>
    <row r="2215" spans="1:33" s="88" customFormat="1" x14ac:dyDescent="0.35">
      <c r="A2215" s="21">
        <v>10141103</v>
      </c>
      <c r="B2215" s="115" t="s">
        <v>1665</v>
      </c>
      <c r="C2215" s="115" t="s">
        <v>710</v>
      </c>
      <c r="D2215" s="61" t="s">
        <v>11290</v>
      </c>
      <c r="E2215" s="114" t="str">
        <f t="shared" si="409"/>
        <v>TRANSFORMADOR MARCA: LICHINGA PTS1013</v>
      </c>
      <c r="F2215" s="57"/>
      <c r="G2215" s="178" t="s">
        <v>158</v>
      </c>
      <c r="H2215" s="178" t="s">
        <v>158</v>
      </c>
      <c r="I2215" s="201" t="s">
        <v>10665</v>
      </c>
      <c r="J2215" s="57"/>
      <c r="K2215" s="178" t="s">
        <v>11289</v>
      </c>
      <c r="L2215" s="124" t="s">
        <v>11288</v>
      </c>
      <c r="M2215" s="200">
        <v>160</v>
      </c>
      <c r="N2215" s="161" t="s">
        <v>619</v>
      </c>
      <c r="O2215" s="21" t="s">
        <v>362</v>
      </c>
      <c r="P2215" s="57">
        <v>3</v>
      </c>
      <c r="Q2215" s="57">
        <v>2006</v>
      </c>
      <c r="R2215" s="57"/>
      <c r="S2215" s="57"/>
      <c r="T2215" s="116">
        <v>572</v>
      </c>
      <c r="U2215" s="111">
        <v>45</v>
      </c>
      <c r="V2215" s="113">
        <f t="shared" si="410"/>
        <v>439.16888888888889</v>
      </c>
      <c r="W2215" s="113">
        <f t="shared" si="411"/>
        <v>132.83111111111111</v>
      </c>
      <c r="X2215" s="112">
        <f t="shared" si="412"/>
        <v>132831.11111111112</v>
      </c>
      <c r="Y2215" s="111"/>
      <c r="Z2215" s="110">
        <f t="shared" si="420"/>
        <v>34</v>
      </c>
      <c r="AA2215" s="109">
        <f t="shared" si="413"/>
        <v>28.6</v>
      </c>
      <c r="AB2215" s="109">
        <f t="shared" si="414"/>
        <v>28600</v>
      </c>
      <c r="AC2215" s="108">
        <f t="shared" si="415"/>
        <v>543.4</v>
      </c>
      <c r="AD2215" s="107">
        <f t="shared" si="416"/>
        <v>2.2222222222222223E-2</v>
      </c>
      <c r="AE2215" s="106">
        <f t="shared" si="417"/>
        <v>12.075555555555555</v>
      </c>
      <c r="AF2215" s="105">
        <f t="shared" si="418"/>
        <v>144.90666666666667</v>
      </c>
      <c r="AG2215" s="105">
        <f t="shared" si="419"/>
        <v>427.09333333333331</v>
      </c>
    </row>
    <row r="2216" spans="1:33" s="88" customFormat="1" x14ac:dyDescent="0.35">
      <c r="A2216" s="21">
        <v>10141103</v>
      </c>
      <c r="B2216" s="115" t="s">
        <v>1665</v>
      </c>
      <c r="C2216" s="115" t="s">
        <v>710</v>
      </c>
      <c r="D2216" s="178">
        <v>99</v>
      </c>
      <c r="E2216" s="114" t="str">
        <f t="shared" si="409"/>
        <v>TRANSFORMADOR MARCA: NACALA 99</v>
      </c>
      <c r="F2216" s="21"/>
      <c r="G2216" s="21" t="s">
        <v>195</v>
      </c>
      <c r="H2216" s="21" t="s">
        <v>3280</v>
      </c>
      <c r="I2216" s="178" t="s">
        <v>11286</v>
      </c>
      <c r="J2216" s="21"/>
      <c r="K2216" s="178" t="s">
        <v>11285</v>
      </c>
      <c r="L2216" s="178" t="s">
        <v>11284</v>
      </c>
      <c r="M2216" s="124">
        <v>50</v>
      </c>
      <c r="N2216" s="161" t="s">
        <v>19</v>
      </c>
      <c r="O2216" s="21" t="s">
        <v>362</v>
      </c>
      <c r="P2216" s="21">
        <v>3</v>
      </c>
      <c r="Q2216" s="124">
        <v>2006</v>
      </c>
      <c r="R2216" s="21"/>
      <c r="S2216" s="21"/>
      <c r="T2216" s="116">
        <v>643</v>
      </c>
      <c r="U2216" s="111">
        <v>45</v>
      </c>
      <c r="V2216" s="113">
        <f t="shared" si="410"/>
        <v>493.68111111111108</v>
      </c>
      <c r="W2216" s="113">
        <f t="shared" si="411"/>
        <v>149.31888888888892</v>
      </c>
      <c r="X2216" s="112">
        <f t="shared" si="412"/>
        <v>149318.88888888893</v>
      </c>
      <c r="Y2216" s="111"/>
      <c r="Z2216" s="110">
        <f t="shared" si="420"/>
        <v>34</v>
      </c>
      <c r="AA2216" s="109">
        <f t="shared" si="413"/>
        <v>32.15</v>
      </c>
      <c r="AB2216" s="109">
        <f t="shared" si="414"/>
        <v>32150</v>
      </c>
      <c r="AC2216" s="108">
        <f t="shared" si="415"/>
        <v>610.85</v>
      </c>
      <c r="AD2216" s="107">
        <f t="shared" si="416"/>
        <v>2.2222222222222223E-2</v>
      </c>
      <c r="AE2216" s="106">
        <f t="shared" si="417"/>
        <v>13.574444444444445</v>
      </c>
      <c r="AF2216" s="105">
        <f t="shared" si="418"/>
        <v>162.89333333333337</v>
      </c>
      <c r="AG2216" s="105">
        <f t="shared" si="419"/>
        <v>480.10666666666663</v>
      </c>
    </row>
    <row r="2217" spans="1:33" s="88" customFormat="1" x14ac:dyDescent="0.35">
      <c r="A2217" s="21">
        <v>10141103</v>
      </c>
      <c r="B2217" s="115" t="s">
        <v>1665</v>
      </c>
      <c r="C2217" s="115" t="s">
        <v>710</v>
      </c>
      <c r="D2217" s="21" t="s">
        <v>11597</v>
      </c>
      <c r="E2217" s="114" t="str">
        <f t="shared" si="409"/>
        <v>TRANSFORMADOR MARCA:DPM PT101 PT101</v>
      </c>
      <c r="F2217" s="21" t="s">
        <v>11598</v>
      </c>
      <c r="G2217" s="21" t="s">
        <v>11597</v>
      </c>
      <c r="H2217" s="21" t="s">
        <v>3104</v>
      </c>
      <c r="I2217" s="21" t="s">
        <v>530</v>
      </c>
      <c r="J2217" s="57"/>
      <c r="K2217" s="124">
        <v>696776</v>
      </c>
      <c r="L2217" s="124">
        <v>7805334.2000000002</v>
      </c>
      <c r="M2217" s="21">
        <v>500</v>
      </c>
      <c r="N2217" s="21">
        <v>22</v>
      </c>
      <c r="O2217" s="21">
        <v>0.4</v>
      </c>
      <c r="P2217" s="21">
        <v>3</v>
      </c>
      <c r="Q2217" s="124">
        <v>2006</v>
      </c>
      <c r="R2217" s="124" t="s">
        <v>587</v>
      </c>
      <c r="S2217" s="124" t="s">
        <v>11596</v>
      </c>
      <c r="T2217" s="116">
        <v>1016</v>
      </c>
      <c r="U2217" s="111">
        <v>45</v>
      </c>
      <c r="V2217" s="113">
        <f t="shared" si="410"/>
        <v>780.0622222222222</v>
      </c>
      <c r="W2217" s="113">
        <f t="shared" si="411"/>
        <v>235.9377777777778</v>
      </c>
      <c r="X2217" s="112">
        <f t="shared" si="412"/>
        <v>235937.77777777781</v>
      </c>
      <c r="Y2217" s="111"/>
      <c r="Z2217" s="110">
        <f t="shared" si="420"/>
        <v>34</v>
      </c>
      <c r="AA2217" s="109">
        <f t="shared" si="413"/>
        <v>50.800000000000004</v>
      </c>
      <c r="AB2217" s="109">
        <f t="shared" si="414"/>
        <v>50800.000000000007</v>
      </c>
      <c r="AC2217" s="108">
        <f t="shared" si="415"/>
        <v>965.2</v>
      </c>
      <c r="AD2217" s="107">
        <f t="shared" si="416"/>
        <v>2.2222222222222223E-2</v>
      </c>
      <c r="AE2217" s="106">
        <f t="shared" si="417"/>
        <v>21.448888888888892</v>
      </c>
      <c r="AF2217" s="105">
        <f t="shared" si="418"/>
        <v>257.38666666666671</v>
      </c>
      <c r="AG2217" s="105">
        <f t="shared" si="419"/>
        <v>758.61333333333334</v>
      </c>
    </row>
    <row r="2218" spans="1:33" s="88" customFormat="1" x14ac:dyDescent="0.35">
      <c r="A2218" s="21">
        <v>10141103</v>
      </c>
      <c r="B2218" s="115" t="s">
        <v>1665</v>
      </c>
      <c r="C2218" s="115" t="s">
        <v>710</v>
      </c>
      <c r="D2218" s="61" t="s">
        <v>11595</v>
      </c>
      <c r="E2218" s="114" t="str">
        <f t="shared" si="409"/>
        <v>TRANSFORMADOR MARCA:DPM PT227 PT227</v>
      </c>
      <c r="F2218" s="61" t="s">
        <v>6255</v>
      </c>
      <c r="G2218" s="61" t="s">
        <v>11595</v>
      </c>
      <c r="H2218" s="21" t="s">
        <v>3104</v>
      </c>
      <c r="I2218" s="21" t="s">
        <v>530</v>
      </c>
      <c r="J2218" s="21"/>
      <c r="K2218" s="124">
        <v>695178.1</v>
      </c>
      <c r="L2218" s="124">
        <v>695178.1</v>
      </c>
      <c r="M2218" s="61">
        <v>315</v>
      </c>
      <c r="N2218" s="21">
        <v>22</v>
      </c>
      <c r="O2218" s="21">
        <v>0.4</v>
      </c>
      <c r="P2218" s="21">
        <v>3</v>
      </c>
      <c r="Q2218" s="124">
        <v>2006</v>
      </c>
      <c r="R2218" s="124" t="s">
        <v>587</v>
      </c>
      <c r="S2218" s="124" t="s">
        <v>11594</v>
      </c>
      <c r="T2218" s="116">
        <v>953</v>
      </c>
      <c r="U2218" s="111">
        <v>45</v>
      </c>
      <c r="V2218" s="113">
        <f t="shared" si="410"/>
        <v>731.6922222222222</v>
      </c>
      <c r="W2218" s="113">
        <f t="shared" si="411"/>
        <v>221.3077777777778</v>
      </c>
      <c r="X2218" s="112">
        <f t="shared" si="412"/>
        <v>221307.77777777781</v>
      </c>
      <c r="Y2218" s="111"/>
      <c r="Z2218" s="110">
        <f t="shared" si="420"/>
        <v>34</v>
      </c>
      <c r="AA2218" s="109">
        <f t="shared" si="413"/>
        <v>47.650000000000006</v>
      </c>
      <c r="AB2218" s="109">
        <f t="shared" si="414"/>
        <v>47650.000000000007</v>
      </c>
      <c r="AC2218" s="108">
        <f t="shared" si="415"/>
        <v>905.35</v>
      </c>
      <c r="AD2218" s="107">
        <f t="shared" si="416"/>
        <v>2.2222222222222223E-2</v>
      </c>
      <c r="AE2218" s="106">
        <f t="shared" si="417"/>
        <v>20.11888888888889</v>
      </c>
      <c r="AF2218" s="105">
        <f t="shared" si="418"/>
        <v>241.42666666666668</v>
      </c>
      <c r="AG2218" s="105">
        <f t="shared" si="419"/>
        <v>711.57333333333327</v>
      </c>
    </row>
    <row r="2219" spans="1:33" s="88" customFormat="1" x14ac:dyDescent="0.35">
      <c r="A2219" s="21">
        <v>10141103</v>
      </c>
      <c r="B2219" s="115" t="s">
        <v>1665</v>
      </c>
      <c r="C2219" s="115" t="s">
        <v>710</v>
      </c>
      <c r="D2219" s="21" t="s">
        <v>11592</v>
      </c>
      <c r="E2219" s="114" t="str">
        <f t="shared" si="409"/>
        <v>TRANSFORMADOR MARCA:DPM PT257 PT257</v>
      </c>
      <c r="F2219" s="21" t="s">
        <v>11593</v>
      </c>
      <c r="G2219" s="21" t="s">
        <v>11592</v>
      </c>
      <c r="H2219" s="21" t="s">
        <v>3104</v>
      </c>
      <c r="I2219" s="21" t="s">
        <v>530</v>
      </c>
      <c r="J2219" s="57"/>
      <c r="K2219" s="124">
        <v>694640</v>
      </c>
      <c r="L2219" s="124">
        <v>7807999.5</v>
      </c>
      <c r="M2219" s="21">
        <v>200</v>
      </c>
      <c r="N2219" s="21">
        <v>22</v>
      </c>
      <c r="O2219" s="21">
        <v>0.4</v>
      </c>
      <c r="P2219" s="21">
        <v>3</v>
      </c>
      <c r="Q2219" s="124">
        <v>2006</v>
      </c>
      <c r="R2219" s="124" t="s">
        <v>587</v>
      </c>
      <c r="S2219" s="124" t="s">
        <v>11591</v>
      </c>
      <c r="T2219" s="116">
        <v>572</v>
      </c>
      <c r="U2219" s="111">
        <v>45</v>
      </c>
      <c r="V2219" s="113">
        <f t="shared" si="410"/>
        <v>439.16888888888889</v>
      </c>
      <c r="W2219" s="113">
        <f t="shared" si="411"/>
        <v>132.83111111111111</v>
      </c>
      <c r="X2219" s="112">
        <f t="shared" si="412"/>
        <v>132831.11111111112</v>
      </c>
      <c r="Y2219" s="111"/>
      <c r="Z2219" s="110">
        <f t="shared" si="420"/>
        <v>34</v>
      </c>
      <c r="AA2219" s="109">
        <f t="shared" si="413"/>
        <v>28.6</v>
      </c>
      <c r="AB2219" s="109">
        <f t="shared" si="414"/>
        <v>28600</v>
      </c>
      <c r="AC2219" s="108">
        <f t="shared" si="415"/>
        <v>543.4</v>
      </c>
      <c r="AD2219" s="107">
        <f t="shared" si="416"/>
        <v>2.2222222222222223E-2</v>
      </c>
      <c r="AE2219" s="106">
        <f t="shared" si="417"/>
        <v>12.075555555555555</v>
      </c>
      <c r="AF2219" s="105">
        <f t="shared" si="418"/>
        <v>144.90666666666667</v>
      </c>
      <c r="AG2219" s="105">
        <f t="shared" si="419"/>
        <v>427.09333333333331</v>
      </c>
    </row>
    <row r="2220" spans="1:33" s="88" customFormat="1" x14ac:dyDescent="0.35">
      <c r="A2220" s="21">
        <v>10141103</v>
      </c>
      <c r="B2220" s="115" t="s">
        <v>1665</v>
      </c>
      <c r="C2220" s="115" t="s">
        <v>710</v>
      </c>
      <c r="D2220" s="21" t="s">
        <v>11589</v>
      </c>
      <c r="E2220" s="114" t="str">
        <f t="shared" si="409"/>
        <v>TRANSFORMADOR MARCA:DPM PT264 PT264</v>
      </c>
      <c r="F2220" s="21" t="s">
        <v>11590</v>
      </c>
      <c r="G2220" s="21" t="s">
        <v>11589</v>
      </c>
      <c r="H2220" s="21" t="s">
        <v>3104</v>
      </c>
      <c r="I2220" s="21" t="s">
        <v>530</v>
      </c>
      <c r="J2220" s="57"/>
      <c r="K2220" s="124">
        <v>694496.7</v>
      </c>
      <c r="L2220" s="124">
        <v>7807055.2000000002</v>
      </c>
      <c r="M2220" s="21">
        <v>200</v>
      </c>
      <c r="N2220" s="21">
        <v>22</v>
      </c>
      <c r="O2220" s="21">
        <v>0.4</v>
      </c>
      <c r="P2220" s="21">
        <v>3</v>
      </c>
      <c r="Q2220" s="124">
        <v>2006</v>
      </c>
      <c r="R2220" s="124" t="s">
        <v>587</v>
      </c>
      <c r="S2220" s="124" t="s">
        <v>11588</v>
      </c>
      <c r="T2220" s="116">
        <v>572</v>
      </c>
      <c r="U2220" s="111">
        <v>45</v>
      </c>
      <c r="V2220" s="113">
        <f t="shared" si="410"/>
        <v>439.16888888888889</v>
      </c>
      <c r="W2220" s="113">
        <f t="shared" si="411"/>
        <v>132.83111111111111</v>
      </c>
      <c r="X2220" s="112">
        <f t="shared" si="412"/>
        <v>132831.11111111112</v>
      </c>
      <c r="Y2220" s="111"/>
      <c r="Z2220" s="110">
        <f t="shared" si="420"/>
        <v>34</v>
      </c>
      <c r="AA2220" s="109">
        <f t="shared" si="413"/>
        <v>28.6</v>
      </c>
      <c r="AB2220" s="109">
        <f t="shared" si="414"/>
        <v>28600</v>
      </c>
      <c r="AC2220" s="108">
        <f t="shared" si="415"/>
        <v>543.4</v>
      </c>
      <c r="AD2220" s="107">
        <f t="shared" si="416"/>
        <v>2.2222222222222223E-2</v>
      </c>
      <c r="AE2220" s="106">
        <f t="shared" si="417"/>
        <v>12.075555555555555</v>
      </c>
      <c r="AF2220" s="105">
        <f t="shared" si="418"/>
        <v>144.90666666666667</v>
      </c>
      <c r="AG2220" s="105">
        <f t="shared" si="419"/>
        <v>427.09333333333331</v>
      </c>
    </row>
    <row r="2221" spans="1:33" s="88" customFormat="1" x14ac:dyDescent="0.35">
      <c r="A2221" s="21">
        <v>10141103</v>
      </c>
      <c r="B2221" s="115" t="s">
        <v>1665</v>
      </c>
      <c r="C2221" s="115" t="s">
        <v>710</v>
      </c>
      <c r="D2221" s="21" t="s">
        <v>11586</v>
      </c>
      <c r="E2221" s="114" t="str">
        <f t="shared" si="409"/>
        <v>TRANSFORMADOR MARCA:DPM PT286 PT286</v>
      </c>
      <c r="F2221" s="21" t="s">
        <v>11587</v>
      </c>
      <c r="G2221" s="21" t="s">
        <v>11586</v>
      </c>
      <c r="H2221" s="21" t="s">
        <v>3104</v>
      </c>
      <c r="I2221" s="21" t="s">
        <v>530</v>
      </c>
      <c r="J2221" s="21"/>
      <c r="K2221" s="124">
        <v>691790.2</v>
      </c>
      <c r="L2221" s="124">
        <v>7816874.2000000002</v>
      </c>
      <c r="M2221" s="21">
        <v>100</v>
      </c>
      <c r="N2221" s="21">
        <v>22</v>
      </c>
      <c r="O2221" s="21">
        <v>0.4</v>
      </c>
      <c r="P2221" s="21">
        <v>3</v>
      </c>
      <c r="Q2221" s="124">
        <v>2006</v>
      </c>
      <c r="R2221" s="124" t="s">
        <v>587</v>
      </c>
      <c r="S2221" s="124" t="s">
        <v>11585</v>
      </c>
      <c r="T2221" s="116">
        <v>445</v>
      </c>
      <c r="U2221" s="111">
        <v>45</v>
      </c>
      <c r="V2221" s="113">
        <f t="shared" si="410"/>
        <v>341.6611111111111</v>
      </c>
      <c r="W2221" s="113">
        <f t="shared" si="411"/>
        <v>103.3388888888889</v>
      </c>
      <c r="X2221" s="112">
        <f t="shared" si="412"/>
        <v>103338.88888888891</v>
      </c>
      <c r="Y2221" s="111"/>
      <c r="Z2221" s="110">
        <f t="shared" si="420"/>
        <v>34</v>
      </c>
      <c r="AA2221" s="109">
        <f t="shared" si="413"/>
        <v>22.25</v>
      </c>
      <c r="AB2221" s="109">
        <f t="shared" si="414"/>
        <v>22250</v>
      </c>
      <c r="AC2221" s="108">
        <f t="shared" si="415"/>
        <v>422.75</v>
      </c>
      <c r="AD2221" s="107">
        <f t="shared" si="416"/>
        <v>2.2222222222222223E-2</v>
      </c>
      <c r="AE2221" s="106">
        <f t="shared" si="417"/>
        <v>9.3944444444444439</v>
      </c>
      <c r="AF2221" s="105">
        <f t="shared" si="418"/>
        <v>112.73333333333335</v>
      </c>
      <c r="AG2221" s="105">
        <f t="shared" si="419"/>
        <v>332.26666666666665</v>
      </c>
    </row>
    <row r="2222" spans="1:33" s="88" customFormat="1" x14ac:dyDescent="0.35">
      <c r="A2222" s="21">
        <v>10141103</v>
      </c>
      <c r="B2222" s="115" t="s">
        <v>1665</v>
      </c>
      <c r="C2222" s="115" t="s">
        <v>710</v>
      </c>
      <c r="D2222" s="21" t="s">
        <v>11583</v>
      </c>
      <c r="E2222" s="114" t="str">
        <f t="shared" si="409"/>
        <v>TRANSFORMADOR MARCA:STANDARD AGCTC/PT7 AGCTC/PT7</v>
      </c>
      <c r="F2222" s="21" t="s">
        <v>11584</v>
      </c>
      <c r="G2222" s="21" t="s">
        <v>11583</v>
      </c>
      <c r="H2222" s="21" t="s">
        <v>11582</v>
      </c>
      <c r="I2222" s="21" t="s">
        <v>976</v>
      </c>
      <c r="J2222" s="21" t="s">
        <v>11581</v>
      </c>
      <c r="K2222" s="139" t="s">
        <v>11580</v>
      </c>
      <c r="L2222" s="119" t="s">
        <v>11579</v>
      </c>
      <c r="M2222" s="21">
        <v>250</v>
      </c>
      <c r="N2222" s="21">
        <v>33</v>
      </c>
      <c r="O2222" s="21">
        <v>0.4</v>
      </c>
      <c r="P2222" s="21">
        <v>3</v>
      </c>
      <c r="Q2222" s="21">
        <v>2006</v>
      </c>
      <c r="R2222" s="21" t="s">
        <v>7095</v>
      </c>
      <c r="S2222" s="128" t="s">
        <v>11578</v>
      </c>
      <c r="T2222" s="116">
        <v>991</v>
      </c>
      <c r="U2222" s="111">
        <v>45</v>
      </c>
      <c r="V2222" s="113">
        <f t="shared" si="410"/>
        <v>760.86777777777775</v>
      </c>
      <c r="W2222" s="113">
        <f t="shared" si="411"/>
        <v>230.13222222222225</v>
      </c>
      <c r="X2222" s="112">
        <f t="shared" si="412"/>
        <v>230132.22222222225</v>
      </c>
      <c r="Y2222" s="111"/>
      <c r="Z2222" s="110">
        <f t="shared" si="420"/>
        <v>34</v>
      </c>
      <c r="AA2222" s="109">
        <f t="shared" si="413"/>
        <v>49.550000000000004</v>
      </c>
      <c r="AB2222" s="109">
        <f t="shared" si="414"/>
        <v>49550.000000000007</v>
      </c>
      <c r="AC2222" s="108">
        <f t="shared" si="415"/>
        <v>941.45</v>
      </c>
      <c r="AD2222" s="107">
        <f t="shared" si="416"/>
        <v>2.2222222222222223E-2</v>
      </c>
      <c r="AE2222" s="106">
        <f t="shared" si="417"/>
        <v>20.921111111111113</v>
      </c>
      <c r="AF2222" s="105">
        <f t="shared" si="418"/>
        <v>251.05333333333337</v>
      </c>
      <c r="AG2222" s="105">
        <f t="shared" si="419"/>
        <v>739.9466666666666</v>
      </c>
    </row>
    <row r="2223" spans="1:33" s="88" customFormat="1" x14ac:dyDescent="0.35">
      <c r="A2223" s="21">
        <v>10141103</v>
      </c>
      <c r="B2223" s="115" t="s">
        <v>1665</v>
      </c>
      <c r="C2223" s="115" t="s">
        <v>710</v>
      </c>
      <c r="D2223" s="21" t="s">
        <v>11576</v>
      </c>
      <c r="E2223" s="114" t="str">
        <f t="shared" si="409"/>
        <v>TRANSFORMADOR MARCA:DPS AGCHI/PT08 AGCHI/PT08</v>
      </c>
      <c r="F2223" s="21" t="s">
        <v>11577</v>
      </c>
      <c r="G2223" s="21" t="s">
        <v>11576</v>
      </c>
      <c r="H2223" s="21" t="s">
        <v>977</v>
      </c>
      <c r="I2223" s="21" t="s">
        <v>976</v>
      </c>
      <c r="J2223" s="21" t="s">
        <v>11575</v>
      </c>
      <c r="K2223" s="119" t="s">
        <v>11574</v>
      </c>
      <c r="L2223" s="119" t="s">
        <v>11573</v>
      </c>
      <c r="M2223" s="21">
        <v>200</v>
      </c>
      <c r="N2223" s="21">
        <v>22</v>
      </c>
      <c r="O2223" s="21">
        <v>0.4</v>
      </c>
      <c r="P2223" s="21">
        <v>3</v>
      </c>
      <c r="Q2223" s="21">
        <v>2006</v>
      </c>
      <c r="R2223" s="21" t="s">
        <v>11572</v>
      </c>
      <c r="S2223" s="21" t="s">
        <v>11571</v>
      </c>
      <c r="T2223" s="116">
        <v>572</v>
      </c>
      <c r="U2223" s="111">
        <v>45</v>
      </c>
      <c r="V2223" s="113">
        <f t="shared" si="410"/>
        <v>439.16888888888889</v>
      </c>
      <c r="W2223" s="113">
        <f t="shared" si="411"/>
        <v>132.83111111111111</v>
      </c>
      <c r="X2223" s="112">
        <f t="shared" si="412"/>
        <v>132831.11111111112</v>
      </c>
      <c r="Y2223" s="111"/>
      <c r="Z2223" s="110">
        <f t="shared" si="420"/>
        <v>34</v>
      </c>
      <c r="AA2223" s="109">
        <f t="shared" si="413"/>
        <v>28.6</v>
      </c>
      <c r="AB2223" s="109">
        <f t="shared" si="414"/>
        <v>28600</v>
      </c>
      <c r="AC2223" s="108">
        <f t="shared" si="415"/>
        <v>543.4</v>
      </c>
      <c r="AD2223" s="107">
        <f t="shared" si="416"/>
        <v>2.2222222222222223E-2</v>
      </c>
      <c r="AE2223" s="106">
        <f t="shared" si="417"/>
        <v>12.075555555555555</v>
      </c>
      <c r="AF2223" s="105">
        <f t="shared" si="418"/>
        <v>144.90666666666667</v>
      </c>
      <c r="AG2223" s="105">
        <f t="shared" si="419"/>
        <v>427.09333333333331</v>
      </c>
    </row>
    <row r="2224" spans="1:33" s="88" customFormat="1" x14ac:dyDescent="0.35">
      <c r="A2224" s="21">
        <v>10141103</v>
      </c>
      <c r="B2224" s="115" t="s">
        <v>1665</v>
      </c>
      <c r="C2224" s="115" t="s">
        <v>710</v>
      </c>
      <c r="D2224" s="21" t="s">
        <v>11569</v>
      </c>
      <c r="E2224" s="114" t="str">
        <f t="shared" si="409"/>
        <v>TRANSFORMADOR MARCA:DPM AGCHI/PT86 AGCHI/PT86</v>
      </c>
      <c r="F2224" s="21" t="s">
        <v>11570</v>
      </c>
      <c r="G2224" s="21" t="s">
        <v>11569</v>
      </c>
      <c r="H2224" s="21" t="s">
        <v>977</v>
      </c>
      <c r="I2224" s="21" t="s">
        <v>976</v>
      </c>
      <c r="J2224" s="21" t="s">
        <v>11568</v>
      </c>
      <c r="K2224" s="119" t="s">
        <v>11567</v>
      </c>
      <c r="L2224" s="119" t="s">
        <v>11566</v>
      </c>
      <c r="M2224" s="21">
        <v>100</v>
      </c>
      <c r="N2224" s="21">
        <v>22</v>
      </c>
      <c r="O2224" s="21">
        <v>0.4</v>
      </c>
      <c r="P2224" s="21">
        <v>3</v>
      </c>
      <c r="Q2224" s="21">
        <v>2006</v>
      </c>
      <c r="R2224" s="21" t="s">
        <v>587</v>
      </c>
      <c r="S2224" s="21" t="s">
        <v>11565</v>
      </c>
      <c r="T2224" s="116">
        <v>445</v>
      </c>
      <c r="U2224" s="111">
        <v>45</v>
      </c>
      <c r="V2224" s="113">
        <f t="shared" si="410"/>
        <v>341.6611111111111</v>
      </c>
      <c r="W2224" s="113">
        <f t="shared" si="411"/>
        <v>103.3388888888889</v>
      </c>
      <c r="X2224" s="112">
        <f t="shared" si="412"/>
        <v>103338.88888888891</v>
      </c>
      <c r="Y2224" s="111"/>
      <c r="Z2224" s="110">
        <f t="shared" si="420"/>
        <v>34</v>
      </c>
      <c r="AA2224" s="109">
        <f t="shared" si="413"/>
        <v>22.25</v>
      </c>
      <c r="AB2224" s="109">
        <f t="shared" si="414"/>
        <v>22250</v>
      </c>
      <c r="AC2224" s="108">
        <f t="shared" si="415"/>
        <v>422.75</v>
      </c>
      <c r="AD2224" s="107">
        <f t="shared" si="416"/>
        <v>2.2222222222222223E-2</v>
      </c>
      <c r="AE2224" s="106">
        <f t="shared" si="417"/>
        <v>9.3944444444444439</v>
      </c>
      <c r="AF2224" s="105">
        <f t="shared" si="418"/>
        <v>112.73333333333335</v>
      </c>
      <c r="AG2224" s="105">
        <f t="shared" si="419"/>
        <v>332.26666666666665</v>
      </c>
    </row>
    <row r="2225" spans="1:33" s="88" customFormat="1" x14ac:dyDescent="0.35">
      <c r="A2225" s="21">
        <v>10141103</v>
      </c>
      <c r="B2225" s="115" t="s">
        <v>1665</v>
      </c>
      <c r="C2225" s="115" t="s">
        <v>710</v>
      </c>
      <c r="D2225" s="21" t="s">
        <v>11563</v>
      </c>
      <c r="E2225" s="114" t="str">
        <f t="shared" si="409"/>
        <v>TRANSFORMADOR MARCA:DPM AGGDL/PT16 AGGDL/PT16</v>
      </c>
      <c r="F2225" s="21" t="s">
        <v>11564</v>
      </c>
      <c r="G2225" s="21" t="s">
        <v>11563</v>
      </c>
      <c r="H2225" s="21" t="s">
        <v>355</v>
      </c>
      <c r="I2225" s="21" t="s">
        <v>976</v>
      </c>
      <c r="J2225" s="21" t="s">
        <v>11562</v>
      </c>
      <c r="K2225" s="139" t="s">
        <v>11561</v>
      </c>
      <c r="L2225" s="119" t="s">
        <v>11560</v>
      </c>
      <c r="M2225" s="21">
        <v>100</v>
      </c>
      <c r="N2225" s="21">
        <v>22</v>
      </c>
      <c r="O2225" s="21">
        <v>0.4</v>
      </c>
      <c r="P2225" s="21">
        <v>3</v>
      </c>
      <c r="Q2225" s="21">
        <v>2006</v>
      </c>
      <c r="R2225" s="21" t="s">
        <v>587</v>
      </c>
      <c r="S2225" s="21" t="s">
        <v>11559</v>
      </c>
      <c r="T2225" s="116">
        <v>445</v>
      </c>
      <c r="U2225" s="111">
        <v>45</v>
      </c>
      <c r="V2225" s="113">
        <f t="shared" si="410"/>
        <v>341.6611111111111</v>
      </c>
      <c r="W2225" s="113">
        <f t="shared" si="411"/>
        <v>103.3388888888889</v>
      </c>
      <c r="X2225" s="112">
        <f t="shared" si="412"/>
        <v>103338.88888888891</v>
      </c>
      <c r="Y2225" s="111"/>
      <c r="Z2225" s="110">
        <f t="shared" si="420"/>
        <v>34</v>
      </c>
      <c r="AA2225" s="109">
        <f t="shared" si="413"/>
        <v>22.25</v>
      </c>
      <c r="AB2225" s="109">
        <f t="shared" si="414"/>
        <v>22250</v>
      </c>
      <c r="AC2225" s="108">
        <f t="shared" si="415"/>
        <v>422.75</v>
      </c>
      <c r="AD2225" s="107">
        <f t="shared" si="416"/>
        <v>2.2222222222222223E-2</v>
      </c>
      <c r="AE2225" s="106">
        <f t="shared" si="417"/>
        <v>9.3944444444444439</v>
      </c>
      <c r="AF2225" s="105">
        <f t="shared" si="418"/>
        <v>112.73333333333335</v>
      </c>
      <c r="AG2225" s="105">
        <f t="shared" si="419"/>
        <v>332.26666666666665</v>
      </c>
    </row>
    <row r="2226" spans="1:33" s="88" customFormat="1" x14ac:dyDescent="0.35">
      <c r="A2226" s="21">
        <v>10141103</v>
      </c>
      <c r="B2226" s="115" t="s">
        <v>1665</v>
      </c>
      <c r="C2226" s="115" t="s">
        <v>710</v>
      </c>
      <c r="D2226" s="21" t="s">
        <v>11558</v>
      </c>
      <c r="E2226" s="114" t="str">
        <f t="shared" si="409"/>
        <v>TRANSFORMADOR MARCA:ABB AGGDL/PT24 AGGDL/PT24</v>
      </c>
      <c r="F2226" s="21" t="s">
        <v>5143</v>
      </c>
      <c r="G2226" s="21" t="s">
        <v>11558</v>
      </c>
      <c r="H2226" s="21" t="s">
        <v>355</v>
      </c>
      <c r="I2226" s="21" t="s">
        <v>976</v>
      </c>
      <c r="J2226" s="21" t="s">
        <v>11557</v>
      </c>
      <c r="K2226" s="139" t="s">
        <v>11556</v>
      </c>
      <c r="L2226" s="119" t="s">
        <v>11555</v>
      </c>
      <c r="M2226" s="21">
        <v>160</v>
      </c>
      <c r="N2226" s="21">
        <v>22</v>
      </c>
      <c r="O2226" s="21">
        <v>0.4</v>
      </c>
      <c r="P2226" s="21">
        <v>3</v>
      </c>
      <c r="Q2226" s="21">
        <v>2006</v>
      </c>
      <c r="R2226" s="21" t="s">
        <v>15</v>
      </c>
      <c r="S2226" s="21" t="s">
        <v>11554</v>
      </c>
      <c r="T2226" s="116">
        <v>572</v>
      </c>
      <c r="U2226" s="111">
        <v>45</v>
      </c>
      <c r="V2226" s="113">
        <f t="shared" si="410"/>
        <v>439.16888888888889</v>
      </c>
      <c r="W2226" s="113">
        <f t="shared" si="411"/>
        <v>132.83111111111111</v>
      </c>
      <c r="X2226" s="112">
        <f t="shared" si="412"/>
        <v>132831.11111111112</v>
      </c>
      <c r="Y2226" s="111"/>
      <c r="Z2226" s="110">
        <f t="shared" si="420"/>
        <v>34</v>
      </c>
      <c r="AA2226" s="109">
        <f t="shared" si="413"/>
        <v>28.6</v>
      </c>
      <c r="AB2226" s="109">
        <f t="shared" si="414"/>
        <v>28600</v>
      </c>
      <c r="AC2226" s="108">
        <f t="shared" si="415"/>
        <v>543.4</v>
      </c>
      <c r="AD2226" s="107">
        <f t="shared" si="416"/>
        <v>2.2222222222222223E-2</v>
      </c>
      <c r="AE2226" s="106">
        <f t="shared" si="417"/>
        <v>12.075555555555555</v>
      </c>
      <c r="AF2226" s="105">
        <f t="shared" si="418"/>
        <v>144.90666666666667</v>
      </c>
      <c r="AG2226" s="105">
        <f t="shared" si="419"/>
        <v>427.09333333333331</v>
      </c>
    </row>
    <row r="2227" spans="1:33" s="88" customFormat="1" x14ac:dyDescent="0.35">
      <c r="A2227" s="21">
        <v>10141103</v>
      </c>
      <c r="B2227" s="115" t="s">
        <v>1665</v>
      </c>
      <c r="C2227" s="115" t="s">
        <v>710</v>
      </c>
      <c r="D2227" s="21" t="s">
        <v>11553</v>
      </c>
      <c r="E2227" s="114" t="str">
        <f t="shared" si="409"/>
        <v>TRANSFORMADOR MARCA:ABB AGMNC/PT9 AGMNC/PT9</v>
      </c>
      <c r="F2227" s="21" t="s">
        <v>8539</v>
      </c>
      <c r="G2227" s="21" t="s">
        <v>11553</v>
      </c>
      <c r="H2227" s="21" t="s">
        <v>976</v>
      </c>
      <c r="I2227" s="21" t="s">
        <v>976</v>
      </c>
      <c r="J2227" s="21" t="s">
        <v>11552</v>
      </c>
      <c r="K2227" s="139" t="s">
        <v>11551</v>
      </c>
      <c r="L2227" s="119" t="s">
        <v>11550</v>
      </c>
      <c r="M2227" s="21">
        <v>500</v>
      </c>
      <c r="N2227" s="21">
        <v>33</v>
      </c>
      <c r="O2227" s="21">
        <v>0.4</v>
      </c>
      <c r="P2227" s="21">
        <v>3</v>
      </c>
      <c r="Q2227" s="21">
        <v>2006</v>
      </c>
      <c r="R2227" s="21" t="s">
        <v>15</v>
      </c>
      <c r="S2227" s="21" t="s">
        <v>11549</v>
      </c>
      <c r="T2227" s="116">
        <v>1200</v>
      </c>
      <c r="U2227" s="111">
        <v>45</v>
      </c>
      <c r="V2227" s="113">
        <f t="shared" si="410"/>
        <v>921.33333333333326</v>
      </c>
      <c r="W2227" s="113">
        <f t="shared" si="411"/>
        <v>278.66666666666674</v>
      </c>
      <c r="X2227" s="112">
        <f t="shared" si="412"/>
        <v>278666.66666666674</v>
      </c>
      <c r="Y2227" s="111"/>
      <c r="Z2227" s="110">
        <f t="shared" si="420"/>
        <v>34</v>
      </c>
      <c r="AA2227" s="109">
        <f t="shared" si="413"/>
        <v>60</v>
      </c>
      <c r="AB2227" s="109">
        <f t="shared" si="414"/>
        <v>60000</v>
      </c>
      <c r="AC2227" s="108">
        <f t="shared" si="415"/>
        <v>1140</v>
      </c>
      <c r="AD2227" s="107">
        <f t="shared" si="416"/>
        <v>2.2222222222222223E-2</v>
      </c>
      <c r="AE2227" s="106">
        <f t="shared" si="417"/>
        <v>25.333333333333336</v>
      </c>
      <c r="AF2227" s="105">
        <f t="shared" si="418"/>
        <v>304.00000000000006</v>
      </c>
      <c r="AG2227" s="105">
        <f t="shared" si="419"/>
        <v>895.99999999999989</v>
      </c>
    </row>
    <row r="2228" spans="1:33" s="88" customFormat="1" x14ac:dyDescent="0.35">
      <c r="A2228" s="21">
        <v>10141103</v>
      </c>
      <c r="B2228" s="115" t="s">
        <v>1665</v>
      </c>
      <c r="C2228" s="115" t="s">
        <v>710</v>
      </c>
      <c r="D2228" s="21" t="s">
        <v>11548</v>
      </c>
      <c r="E2228" s="114" t="str">
        <f t="shared" si="409"/>
        <v>TRANSFORMADOR MARCA:No Information plate AGMNC/PT10 AGMNC/PT10</v>
      </c>
      <c r="F2228" s="21" t="s">
        <v>2927</v>
      </c>
      <c r="G2228" s="21" t="s">
        <v>11548</v>
      </c>
      <c r="H2228" s="21" t="s">
        <v>976</v>
      </c>
      <c r="I2228" s="21" t="s">
        <v>976</v>
      </c>
      <c r="J2228" s="21" t="s">
        <v>11547</v>
      </c>
      <c r="K2228" s="139" t="s">
        <v>11542</v>
      </c>
      <c r="L2228" s="119" t="s">
        <v>11541</v>
      </c>
      <c r="M2228" s="21">
        <v>500</v>
      </c>
      <c r="N2228" s="21">
        <v>33</v>
      </c>
      <c r="O2228" s="21">
        <v>0.4</v>
      </c>
      <c r="P2228" s="21">
        <v>3</v>
      </c>
      <c r="Q2228" s="21">
        <v>2006</v>
      </c>
      <c r="R2228" s="21" t="s">
        <v>11546</v>
      </c>
      <c r="S2228" s="21"/>
      <c r="T2228" s="116">
        <v>1200</v>
      </c>
      <c r="U2228" s="111">
        <v>45</v>
      </c>
      <c r="V2228" s="113">
        <f t="shared" si="410"/>
        <v>921.33333333333326</v>
      </c>
      <c r="W2228" s="113">
        <f t="shared" si="411"/>
        <v>278.66666666666674</v>
      </c>
      <c r="X2228" s="112">
        <f t="shared" si="412"/>
        <v>278666.66666666674</v>
      </c>
      <c r="Y2228" s="111"/>
      <c r="Z2228" s="110">
        <f t="shared" si="420"/>
        <v>34</v>
      </c>
      <c r="AA2228" s="109">
        <f t="shared" si="413"/>
        <v>60</v>
      </c>
      <c r="AB2228" s="109">
        <f t="shared" si="414"/>
        <v>60000</v>
      </c>
      <c r="AC2228" s="108">
        <f t="shared" si="415"/>
        <v>1140</v>
      </c>
      <c r="AD2228" s="107">
        <f t="shared" si="416"/>
        <v>2.2222222222222223E-2</v>
      </c>
      <c r="AE2228" s="106">
        <f t="shared" si="417"/>
        <v>25.333333333333336</v>
      </c>
      <c r="AF2228" s="105">
        <f t="shared" si="418"/>
        <v>304.00000000000006</v>
      </c>
      <c r="AG2228" s="105">
        <f t="shared" si="419"/>
        <v>895.99999999999989</v>
      </c>
    </row>
    <row r="2229" spans="1:33" s="88" customFormat="1" x14ac:dyDescent="0.35">
      <c r="A2229" s="21">
        <v>10141103</v>
      </c>
      <c r="B2229" s="115" t="s">
        <v>1665</v>
      </c>
      <c r="C2229" s="115" t="s">
        <v>710</v>
      </c>
      <c r="D2229" s="21" t="s">
        <v>11544</v>
      </c>
      <c r="E2229" s="114" t="str">
        <f t="shared" si="409"/>
        <v>TRANSFORMADOR MARCA:ABB AGMNC/PT18 AGMNC/PT18</v>
      </c>
      <c r="F2229" s="21" t="s">
        <v>11545</v>
      </c>
      <c r="G2229" s="21" t="s">
        <v>11544</v>
      </c>
      <c r="H2229" s="21" t="s">
        <v>976</v>
      </c>
      <c r="I2229" s="21" t="s">
        <v>976</v>
      </c>
      <c r="J2229" s="21" t="s">
        <v>11543</v>
      </c>
      <c r="K2229" s="139" t="s">
        <v>11542</v>
      </c>
      <c r="L2229" s="119" t="s">
        <v>11541</v>
      </c>
      <c r="M2229" s="21">
        <v>200</v>
      </c>
      <c r="N2229" s="21">
        <v>33</v>
      </c>
      <c r="O2229" s="21">
        <v>0.4</v>
      </c>
      <c r="P2229" s="21">
        <v>3</v>
      </c>
      <c r="Q2229" s="21">
        <v>2006</v>
      </c>
      <c r="R2229" s="21" t="s">
        <v>15</v>
      </c>
      <c r="S2229" s="21" t="s">
        <v>11540</v>
      </c>
      <c r="T2229" s="116">
        <v>991</v>
      </c>
      <c r="U2229" s="111">
        <v>45</v>
      </c>
      <c r="V2229" s="113">
        <f t="shared" si="410"/>
        <v>760.86777777777775</v>
      </c>
      <c r="W2229" s="113">
        <f t="shared" si="411"/>
        <v>230.13222222222225</v>
      </c>
      <c r="X2229" s="112">
        <f t="shared" si="412"/>
        <v>230132.22222222225</v>
      </c>
      <c r="Y2229" s="111"/>
      <c r="Z2229" s="110">
        <f t="shared" si="420"/>
        <v>34</v>
      </c>
      <c r="AA2229" s="109">
        <f t="shared" si="413"/>
        <v>49.550000000000004</v>
      </c>
      <c r="AB2229" s="109">
        <f t="shared" si="414"/>
        <v>49550.000000000007</v>
      </c>
      <c r="AC2229" s="108">
        <f t="shared" si="415"/>
        <v>941.45</v>
      </c>
      <c r="AD2229" s="107">
        <f t="shared" si="416"/>
        <v>2.2222222222222223E-2</v>
      </c>
      <c r="AE2229" s="106">
        <f t="shared" si="417"/>
        <v>20.921111111111113</v>
      </c>
      <c r="AF2229" s="105">
        <f t="shared" si="418"/>
        <v>251.05333333333337</v>
      </c>
      <c r="AG2229" s="105">
        <f t="shared" si="419"/>
        <v>739.9466666666666</v>
      </c>
    </row>
    <row r="2230" spans="1:33" s="88" customFormat="1" x14ac:dyDescent="0.35">
      <c r="A2230" s="21">
        <v>10141103</v>
      </c>
      <c r="B2230" s="115" t="s">
        <v>1665</v>
      </c>
      <c r="C2230" s="115" t="s">
        <v>710</v>
      </c>
      <c r="D2230" s="21" t="s">
        <v>11538</v>
      </c>
      <c r="E2230" s="114" t="str">
        <f t="shared" si="409"/>
        <v>TRANSFORMADOR MARCA:DPM AGVDZ/PT8 AGVDZ/PT8</v>
      </c>
      <c r="F2230" s="21" t="s">
        <v>11539</v>
      </c>
      <c r="G2230" s="21" t="s">
        <v>11538</v>
      </c>
      <c r="H2230" s="21" t="s">
        <v>2875</v>
      </c>
      <c r="I2230" s="21" t="s">
        <v>976</v>
      </c>
      <c r="J2230" s="21" t="s">
        <v>7205</v>
      </c>
      <c r="K2230" s="139" t="s">
        <v>11537</v>
      </c>
      <c r="L2230" s="119" t="s">
        <v>11536</v>
      </c>
      <c r="M2230" s="21">
        <v>100</v>
      </c>
      <c r="N2230" s="21">
        <v>22</v>
      </c>
      <c r="O2230" s="21">
        <v>0.4</v>
      </c>
      <c r="P2230" s="21">
        <v>3</v>
      </c>
      <c r="Q2230" s="21">
        <v>2006</v>
      </c>
      <c r="R2230" s="21" t="s">
        <v>587</v>
      </c>
      <c r="S2230" s="21">
        <v>102311</v>
      </c>
      <c r="T2230" s="116">
        <v>445</v>
      </c>
      <c r="U2230" s="111">
        <v>45</v>
      </c>
      <c r="V2230" s="113">
        <f t="shared" si="410"/>
        <v>341.6611111111111</v>
      </c>
      <c r="W2230" s="113">
        <f t="shared" si="411"/>
        <v>103.3388888888889</v>
      </c>
      <c r="X2230" s="112">
        <f t="shared" si="412"/>
        <v>103338.88888888891</v>
      </c>
      <c r="Y2230" s="111"/>
      <c r="Z2230" s="110">
        <f t="shared" si="420"/>
        <v>34</v>
      </c>
      <c r="AA2230" s="109">
        <f t="shared" si="413"/>
        <v>22.25</v>
      </c>
      <c r="AB2230" s="109">
        <f t="shared" si="414"/>
        <v>22250</v>
      </c>
      <c r="AC2230" s="108">
        <f t="shared" si="415"/>
        <v>422.75</v>
      </c>
      <c r="AD2230" s="107">
        <f t="shared" si="416"/>
        <v>2.2222222222222223E-2</v>
      </c>
      <c r="AE2230" s="106">
        <f t="shared" si="417"/>
        <v>9.3944444444444439</v>
      </c>
      <c r="AF2230" s="105">
        <f t="shared" si="418"/>
        <v>112.73333333333335</v>
      </c>
      <c r="AG2230" s="105">
        <f t="shared" si="419"/>
        <v>332.26666666666665</v>
      </c>
    </row>
    <row r="2231" spans="1:33" s="88" customFormat="1" x14ac:dyDescent="0.35">
      <c r="A2231" s="21">
        <v>10141103</v>
      </c>
      <c r="B2231" s="162" t="s">
        <v>1665</v>
      </c>
      <c r="C2231" s="115" t="s">
        <v>710</v>
      </c>
      <c r="D2231" s="157" t="s">
        <v>11535</v>
      </c>
      <c r="E2231" s="114" t="str">
        <f t="shared" si="409"/>
        <v>TRANSFORMADOR MARCA:FUJI TUSCO PTS 1032 PTS 1032</v>
      </c>
      <c r="F2231" s="124"/>
      <c r="G2231" s="157" t="s">
        <v>11535</v>
      </c>
      <c r="H2231" s="124" t="s">
        <v>324</v>
      </c>
      <c r="I2231" s="124" t="s">
        <v>1237</v>
      </c>
      <c r="J2231" s="124"/>
      <c r="K2231" s="142" t="s">
        <v>11534</v>
      </c>
      <c r="L2231" s="142" t="s">
        <v>11533</v>
      </c>
      <c r="M2231" s="124">
        <v>200</v>
      </c>
      <c r="N2231" s="124">
        <v>33</v>
      </c>
      <c r="O2231" s="21">
        <v>0.4</v>
      </c>
      <c r="P2231" s="124" t="s">
        <v>514</v>
      </c>
      <c r="Q2231" s="142">
        <v>2006</v>
      </c>
      <c r="R2231" s="124" t="s">
        <v>531</v>
      </c>
      <c r="S2231" s="124">
        <v>591399</v>
      </c>
      <c r="T2231" s="116">
        <v>991</v>
      </c>
      <c r="U2231" s="111">
        <v>45</v>
      </c>
      <c r="V2231" s="113">
        <f t="shared" si="410"/>
        <v>760.86777777777775</v>
      </c>
      <c r="W2231" s="113">
        <f t="shared" si="411"/>
        <v>230.13222222222225</v>
      </c>
      <c r="X2231" s="112">
        <f t="shared" si="412"/>
        <v>230132.22222222225</v>
      </c>
      <c r="Y2231" s="111"/>
      <c r="Z2231" s="110">
        <f t="shared" si="420"/>
        <v>34</v>
      </c>
      <c r="AA2231" s="109">
        <f t="shared" si="413"/>
        <v>49.550000000000004</v>
      </c>
      <c r="AB2231" s="109">
        <f t="shared" si="414"/>
        <v>49550.000000000007</v>
      </c>
      <c r="AC2231" s="108">
        <f t="shared" si="415"/>
        <v>941.45</v>
      </c>
      <c r="AD2231" s="107">
        <f t="shared" si="416"/>
        <v>2.2222222222222223E-2</v>
      </c>
      <c r="AE2231" s="106">
        <f t="shared" si="417"/>
        <v>20.921111111111113</v>
      </c>
      <c r="AF2231" s="105">
        <f t="shared" si="418"/>
        <v>251.05333333333337</v>
      </c>
      <c r="AG2231" s="105">
        <f t="shared" si="419"/>
        <v>739.9466666666666</v>
      </c>
    </row>
    <row r="2232" spans="1:33" s="88" customFormat="1" x14ac:dyDescent="0.35">
      <c r="A2232" s="21">
        <v>10141103</v>
      </c>
      <c r="B2232" s="135" t="s">
        <v>1665</v>
      </c>
      <c r="C2232" s="115" t="s">
        <v>710</v>
      </c>
      <c r="D2232" s="157" t="s">
        <v>11532</v>
      </c>
      <c r="E2232" s="114" t="str">
        <f t="shared" si="409"/>
        <v>TRANSFORMADOR MARCA:ABB PTS  1035 PTS  1035</v>
      </c>
      <c r="F2232" s="124"/>
      <c r="G2232" s="157" t="s">
        <v>11532</v>
      </c>
      <c r="H2232" s="124" t="s">
        <v>1608</v>
      </c>
      <c r="I2232" s="124" t="s">
        <v>1608</v>
      </c>
      <c r="J2232" s="124"/>
      <c r="K2232" s="142" t="s">
        <v>11531</v>
      </c>
      <c r="L2232" s="142" t="s">
        <v>11530</v>
      </c>
      <c r="M2232" s="124">
        <v>200</v>
      </c>
      <c r="N2232" s="124">
        <v>33</v>
      </c>
      <c r="O2232" s="21">
        <v>0.4</v>
      </c>
      <c r="P2232" s="124" t="s">
        <v>514</v>
      </c>
      <c r="Q2232" s="142">
        <v>2006</v>
      </c>
      <c r="R2232" s="124" t="s">
        <v>15</v>
      </c>
      <c r="S2232" s="124" t="s">
        <v>11529</v>
      </c>
      <c r="T2232" s="116">
        <v>991</v>
      </c>
      <c r="U2232" s="111">
        <v>45</v>
      </c>
      <c r="V2232" s="113">
        <f t="shared" si="410"/>
        <v>760.86777777777775</v>
      </c>
      <c r="W2232" s="113">
        <f t="shared" si="411"/>
        <v>230.13222222222225</v>
      </c>
      <c r="X2232" s="112">
        <f t="shared" si="412"/>
        <v>230132.22222222225</v>
      </c>
      <c r="Y2232" s="111"/>
      <c r="Z2232" s="110">
        <f t="shared" si="420"/>
        <v>34</v>
      </c>
      <c r="AA2232" s="109">
        <f t="shared" si="413"/>
        <v>49.550000000000004</v>
      </c>
      <c r="AB2232" s="109">
        <f t="shared" si="414"/>
        <v>49550.000000000007</v>
      </c>
      <c r="AC2232" s="108">
        <f t="shared" si="415"/>
        <v>941.45</v>
      </c>
      <c r="AD2232" s="107">
        <f t="shared" si="416"/>
        <v>2.2222222222222223E-2</v>
      </c>
      <c r="AE2232" s="106">
        <f t="shared" si="417"/>
        <v>20.921111111111113</v>
      </c>
      <c r="AF2232" s="105">
        <f t="shared" si="418"/>
        <v>251.05333333333337</v>
      </c>
      <c r="AG2232" s="105">
        <f t="shared" si="419"/>
        <v>739.9466666666666</v>
      </c>
    </row>
    <row r="2233" spans="1:33" s="88" customFormat="1" x14ac:dyDescent="0.35">
      <c r="A2233" s="21">
        <v>10141103</v>
      </c>
      <c r="B2233" s="135" t="s">
        <v>1665</v>
      </c>
      <c r="C2233" s="115" t="s">
        <v>710</v>
      </c>
      <c r="D2233" s="157" t="s">
        <v>11528</v>
      </c>
      <c r="E2233" s="114" t="str">
        <f t="shared" si="409"/>
        <v>TRANSFORMADOR MARCA:ABB PTS  797 PTS  797</v>
      </c>
      <c r="F2233" s="124"/>
      <c r="G2233" s="157" t="s">
        <v>11528</v>
      </c>
      <c r="H2233" s="124" t="s">
        <v>1608</v>
      </c>
      <c r="I2233" s="124" t="s">
        <v>1608</v>
      </c>
      <c r="J2233" s="124"/>
      <c r="K2233" s="142" t="s">
        <v>11527</v>
      </c>
      <c r="L2233" s="142" t="s">
        <v>11526</v>
      </c>
      <c r="M2233" s="124">
        <v>200</v>
      </c>
      <c r="N2233" s="124">
        <v>33</v>
      </c>
      <c r="O2233" s="21">
        <v>0.4</v>
      </c>
      <c r="P2233" s="124" t="s">
        <v>514</v>
      </c>
      <c r="Q2233" s="142">
        <v>2006</v>
      </c>
      <c r="R2233" s="124" t="s">
        <v>15</v>
      </c>
      <c r="S2233" s="124" t="s">
        <v>11525</v>
      </c>
      <c r="T2233" s="116">
        <v>991</v>
      </c>
      <c r="U2233" s="111">
        <v>45</v>
      </c>
      <c r="V2233" s="113">
        <f t="shared" si="410"/>
        <v>760.86777777777775</v>
      </c>
      <c r="W2233" s="113">
        <f t="shared" si="411"/>
        <v>230.13222222222225</v>
      </c>
      <c r="X2233" s="112">
        <f t="shared" si="412"/>
        <v>230132.22222222225</v>
      </c>
      <c r="Y2233" s="111"/>
      <c r="Z2233" s="110">
        <f t="shared" si="420"/>
        <v>34</v>
      </c>
      <c r="AA2233" s="109">
        <f t="shared" si="413"/>
        <v>49.550000000000004</v>
      </c>
      <c r="AB2233" s="109">
        <f t="shared" si="414"/>
        <v>49550.000000000007</v>
      </c>
      <c r="AC2233" s="108">
        <f t="shared" si="415"/>
        <v>941.45</v>
      </c>
      <c r="AD2233" s="107">
        <f t="shared" si="416"/>
        <v>2.2222222222222223E-2</v>
      </c>
      <c r="AE2233" s="106">
        <f t="shared" si="417"/>
        <v>20.921111111111113</v>
      </c>
      <c r="AF2233" s="105">
        <f t="shared" si="418"/>
        <v>251.05333333333337</v>
      </c>
      <c r="AG2233" s="105">
        <f t="shared" si="419"/>
        <v>739.9466666666666</v>
      </c>
    </row>
    <row r="2234" spans="1:33" s="88" customFormat="1" x14ac:dyDescent="0.35">
      <c r="A2234" s="21">
        <v>10141103</v>
      </c>
      <c r="B2234" s="135" t="s">
        <v>1665</v>
      </c>
      <c r="C2234" s="115" t="s">
        <v>710</v>
      </c>
      <c r="D2234" s="159" t="s">
        <v>11524</v>
      </c>
      <c r="E2234" s="114" t="str">
        <f t="shared" si="409"/>
        <v>TRANSFORMADOR MARCA:DPM PTS 802 PTS 802</v>
      </c>
      <c r="F2234" s="124"/>
      <c r="G2234" s="159" t="s">
        <v>11524</v>
      </c>
      <c r="H2234" s="124" t="s">
        <v>1608</v>
      </c>
      <c r="I2234" s="124" t="s">
        <v>2767</v>
      </c>
      <c r="J2234" s="124"/>
      <c r="K2234" s="142" t="s">
        <v>11523</v>
      </c>
      <c r="L2234" s="142" t="s">
        <v>11522</v>
      </c>
      <c r="M2234" s="124">
        <v>25</v>
      </c>
      <c r="N2234" s="124">
        <v>33</v>
      </c>
      <c r="O2234" s="124">
        <v>0.23</v>
      </c>
      <c r="P2234" s="124" t="s">
        <v>2759</v>
      </c>
      <c r="Q2234" s="124">
        <v>2006</v>
      </c>
      <c r="R2234" s="124" t="s">
        <v>587</v>
      </c>
      <c r="S2234" s="124" t="s">
        <v>11521</v>
      </c>
      <c r="T2234" s="116">
        <v>643</v>
      </c>
      <c r="U2234" s="111">
        <v>45</v>
      </c>
      <c r="V2234" s="113">
        <f t="shared" si="410"/>
        <v>493.68111111111108</v>
      </c>
      <c r="W2234" s="113">
        <f t="shared" si="411"/>
        <v>149.31888888888892</v>
      </c>
      <c r="X2234" s="112">
        <f t="shared" si="412"/>
        <v>149318.88888888893</v>
      </c>
      <c r="Y2234" s="111"/>
      <c r="Z2234" s="110">
        <f t="shared" si="420"/>
        <v>34</v>
      </c>
      <c r="AA2234" s="109">
        <f t="shared" si="413"/>
        <v>32.15</v>
      </c>
      <c r="AB2234" s="109">
        <f t="shared" si="414"/>
        <v>32150</v>
      </c>
      <c r="AC2234" s="108">
        <f t="shared" si="415"/>
        <v>610.85</v>
      </c>
      <c r="AD2234" s="107">
        <f t="shared" si="416"/>
        <v>2.2222222222222223E-2</v>
      </c>
      <c r="AE2234" s="106">
        <f t="shared" si="417"/>
        <v>13.574444444444445</v>
      </c>
      <c r="AF2234" s="105">
        <f t="shared" si="418"/>
        <v>162.89333333333337</v>
      </c>
      <c r="AG2234" s="105">
        <f t="shared" si="419"/>
        <v>480.10666666666663</v>
      </c>
    </row>
    <row r="2235" spans="1:33" s="88" customFormat="1" x14ac:dyDescent="0.35">
      <c r="A2235" s="21">
        <v>10141103</v>
      </c>
      <c r="B2235" s="135" t="s">
        <v>1665</v>
      </c>
      <c r="C2235" s="115" t="s">
        <v>710</v>
      </c>
      <c r="D2235" s="159" t="s">
        <v>11520</v>
      </c>
      <c r="E2235" s="114" t="str">
        <f t="shared" si="409"/>
        <v>TRANSFORMADOR MARCA:DPM PTS 756 PTS 756</v>
      </c>
      <c r="F2235" s="124"/>
      <c r="G2235" s="159" t="s">
        <v>11520</v>
      </c>
      <c r="H2235" s="124" t="s">
        <v>1608</v>
      </c>
      <c r="I2235" s="124" t="s">
        <v>2767</v>
      </c>
      <c r="J2235" s="124"/>
      <c r="K2235" s="142" t="s">
        <v>11519</v>
      </c>
      <c r="L2235" s="142" t="s">
        <v>11518</v>
      </c>
      <c r="M2235" s="124">
        <v>25</v>
      </c>
      <c r="N2235" s="124">
        <v>33</v>
      </c>
      <c r="O2235" s="124">
        <v>0.23</v>
      </c>
      <c r="P2235" s="124" t="s">
        <v>2759</v>
      </c>
      <c r="Q2235" s="142">
        <v>2006</v>
      </c>
      <c r="R2235" s="124" t="s">
        <v>587</v>
      </c>
      <c r="S2235" s="124" t="s">
        <v>11517</v>
      </c>
      <c r="T2235" s="116">
        <v>643</v>
      </c>
      <c r="U2235" s="111">
        <v>45</v>
      </c>
      <c r="V2235" s="113">
        <f t="shared" si="410"/>
        <v>493.68111111111108</v>
      </c>
      <c r="W2235" s="113">
        <f t="shared" si="411"/>
        <v>149.31888888888892</v>
      </c>
      <c r="X2235" s="112">
        <f t="shared" si="412"/>
        <v>149318.88888888893</v>
      </c>
      <c r="Y2235" s="111"/>
      <c r="Z2235" s="110">
        <f t="shared" si="420"/>
        <v>34</v>
      </c>
      <c r="AA2235" s="109">
        <f t="shared" si="413"/>
        <v>32.15</v>
      </c>
      <c r="AB2235" s="109">
        <f t="shared" si="414"/>
        <v>32150</v>
      </c>
      <c r="AC2235" s="108">
        <f t="shared" si="415"/>
        <v>610.85</v>
      </c>
      <c r="AD2235" s="107">
        <f t="shared" si="416"/>
        <v>2.2222222222222223E-2</v>
      </c>
      <c r="AE2235" s="106">
        <f t="shared" si="417"/>
        <v>13.574444444444445</v>
      </c>
      <c r="AF2235" s="105">
        <f t="shared" si="418"/>
        <v>162.89333333333337</v>
      </c>
      <c r="AG2235" s="105">
        <f t="shared" si="419"/>
        <v>480.10666666666663</v>
      </c>
    </row>
    <row r="2236" spans="1:33" s="88" customFormat="1" x14ac:dyDescent="0.35">
      <c r="A2236" s="21">
        <v>10141103</v>
      </c>
      <c r="B2236" s="135" t="s">
        <v>1665</v>
      </c>
      <c r="C2236" s="115" t="s">
        <v>710</v>
      </c>
      <c r="D2236" s="159" t="s">
        <v>11516</v>
      </c>
      <c r="E2236" s="114" t="str">
        <f t="shared" si="409"/>
        <v>TRANSFORMADOR MARCA:ALSTOM PTS 750 PTS 750</v>
      </c>
      <c r="F2236" s="124"/>
      <c r="G2236" s="159" t="s">
        <v>11516</v>
      </c>
      <c r="H2236" s="124" t="s">
        <v>1608</v>
      </c>
      <c r="I2236" s="124" t="s">
        <v>4119</v>
      </c>
      <c r="J2236" s="124"/>
      <c r="K2236" s="142" t="s">
        <v>11515</v>
      </c>
      <c r="L2236" s="142" t="s">
        <v>11514</v>
      </c>
      <c r="M2236" s="124">
        <v>250</v>
      </c>
      <c r="N2236" s="124">
        <v>33</v>
      </c>
      <c r="O2236" s="124">
        <v>0.4</v>
      </c>
      <c r="P2236" s="124" t="s">
        <v>514</v>
      </c>
      <c r="Q2236" s="142">
        <v>2006</v>
      </c>
      <c r="R2236" s="124" t="s">
        <v>4</v>
      </c>
      <c r="S2236" s="124" t="s">
        <v>11513</v>
      </c>
      <c r="T2236" s="116">
        <v>991</v>
      </c>
      <c r="U2236" s="111">
        <v>45</v>
      </c>
      <c r="V2236" s="113">
        <f t="shared" si="410"/>
        <v>760.86777777777775</v>
      </c>
      <c r="W2236" s="113">
        <f t="shared" si="411"/>
        <v>230.13222222222225</v>
      </c>
      <c r="X2236" s="112">
        <f t="shared" si="412"/>
        <v>230132.22222222225</v>
      </c>
      <c r="Y2236" s="111"/>
      <c r="Z2236" s="110">
        <f t="shared" si="420"/>
        <v>34</v>
      </c>
      <c r="AA2236" s="109">
        <f t="shared" si="413"/>
        <v>49.550000000000004</v>
      </c>
      <c r="AB2236" s="109">
        <f t="shared" si="414"/>
        <v>49550.000000000007</v>
      </c>
      <c r="AC2236" s="108">
        <f t="shared" si="415"/>
        <v>941.45</v>
      </c>
      <c r="AD2236" s="107">
        <f t="shared" si="416"/>
        <v>2.2222222222222223E-2</v>
      </c>
      <c r="AE2236" s="106">
        <f t="shared" si="417"/>
        <v>20.921111111111113</v>
      </c>
      <c r="AF2236" s="105">
        <f t="shared" si="418"/>
        <v>251.05333333333337</v>
      </c>
      <c r="AG2236" s="105">
        <f t="shared" si="419"/>
        <v>739.9466666666666</v>
      </c>
    </row>
    <row r="2237" spans="1:33" s="88" customFormat="1" x14ac:dyDescent="0.35">
      <c r="A2237" s="21">
        <v>10141103</v>
      </c>
      <c r="B2237" s="135" t="s">
        <v>1665</v>
      </c>
      <c r="C2237" s="115" t="s">
        <v>710</v>
      </c>
      <c r="D2237" s="239" t="s">
        <v>2749</v>
      </c>
      <c r="E2237" s="114" t="str">
        <f t="shared" si="409"/>
        <v>TRANSFORMADOR MARCA:TUSCO TRAFO PTS 1170 PTS 1170</v>
      </c>
      <c r="F2237" s="124"/>
      <c r="G2237" s="239" t="s">
        <v>2749</v>
      </c>
      <c r="H2237" s="124" t="s">
        <v>1608</v>
      </c>
      <c r="I2237" s="124" t="s">
        <v>2762</v>
      </c>
      <c r="J2237" s="124"/>
      <c r="K2237" s="142" t="s">
        <v>11512</v>
      </c>
      <c r="L2237" s="142" t="s">
        <v>11511</v>
      </c>
      <c r="M2237" s="124">
        <v>25</v>
      </c>
      <c r="N2237" s="124">
        <v>33</v>
      </c>
      <c r="O2237" s="124">
        <v>0.23</v>
      </c>
      <c r="P2237" s="124" t="s">
        <v>2759</v>
      </c>
      <c r="Q2237" s="142">
        <v>2006</v>
      </c>
      <c r="R2237" s="124" t="s">
        <v>219</v>
      </c>
      <c r="S2237" s="124">
        <v>487761</v>
      </c>
      <c r="T2237" s="24">
        <v>643</v>
      </c>
      <c r="U2237" s="101">
        <v>45</v>
      </c>
      <c r="V2237" s="113">
        <f t="shared" si="410"/>
        <v>493.68111111111108</v>
      </c>
      <c r="W2237" s="113">
        <f t="shared" si="411"/>
        <v>149.31888888888892</v>
      </c>
      <c r="X2237" s="112">
        <f t="shared" si="412"/>
        <v>149318.88888888893</v>
      </c>
      <c r="Y2237" s="111"/>
      <c r="Z2237" s="110">
        <f t="shared" si="420"/>
        <v>34</v>
      </c>
      <c r="AA2237" s="109">
        <f t="shared" si="413"/>
        <v>32.15</v>
      </c>
      <c r="AB2237" s="109">
        <f t="shared" si="414"/>
        <v>32150</v>
      </c>
      <c r="AC2237" s="108">
        <f t="shared" si="415"/>
        <v>610.85</v>
      </c>
      <c r="AD2237" s="107">
        <f t="shared" si="416"/>
        <v>2.2222222222222223E-2</v>
      </c>
      <c r="AE2237" s="106">
        <f t="shared" si="417"/>
        <v>13.574444444444445</v>
      </c>
      <c r="AF2237" s="105">
        <f t="shared" si="418"/>
        <v>162.89333333333337</v>
      </c>
      <c r="AG2237" s="105">
        <f t="shared" si="419"/>
        <v>480.10666666666663</v>
      </c>
    </row>
    <row r="2238" spans="1:33" s="88" customFormat="1" x14ac:dyDescent="0.35">
      <c r="A2238" s="21">
        <v>10141103</v>
      </c>
      <c r="B2238" s="135" t="s">
        <v>1665</v>
      </c>
      <c r="C2238" s="115" t="s">
        <v>710</v>
      </c>
      <c r="D2238" s="239" t="s">
        <v>1063</v>
      </c>
      <c r="E2238" s="114" t="str">
        <f t="shared" si="409"/>
        <v>TRANSFORMADOR MARCA:REVIVE PTS 849 PTS 849</v>
      </c>
      <c r="F2238" s="124"/>
      <c r="G2238" s="239" t="s">
        <v>1063</v>
      </c>
      <c r="H2238" s="124" t="s">
        <v>1608</v>
      </c>
      <c r="I2238" s="21" t="s">
        <v>8487</v>
      </c>
      <c r="J2238" s="21"/>
      <c r="K2238" s="142" t="s">
        <v>11510</v>
      </c>
      <c r="L2238" s="142" t="s">
        <v>11509</v>
      </c>
      <c r="M2238" s="21">
        <v>32</v>
      </c>
      <c r="N2238" s="124">
        <v>11</v>
      </c>
      <c r="O2238" s="124">
        <v>0.23</v>
      </c>
      <c r="P2238" s="124" t="s">
        <v>2759</v>
      </c>
      <c r="Q2238" s="142">
        <v>2006</v>
      </c>
      <c r="R2238" s="21" t="s">
        <v>1097</v>
      </c>
      <c r="S2238" s="21" t="s">
        <v>11508</v>
      </c>
      <c r="T2238" s="116">
        <v>381</v>
      </c>
      <c r="U2238" s="111">
        <v>45</v>
      </c>
      <c r="V2238" s="113">
        <f t="shared" si="410"/>
        <v>292.52333333333331</v>
      </c>
      <c r="W2238" s="113">
        <f t="shared" si="411"/>
        <v>88.476666666666688</v>
      </c>
      <c r="X2238" s="112">
        <f t="shared" si="412"/>
        <v>88476.666666666686</v>
      </c>
      <c r="Y2238" s="111"/>
      <c r="Z2238" s="110">
        <f t="shared" si="420"/>
        <v>34</v>
      </c>
      <c r="AA2238" s="109">
        <f t="shared" si="413"/>
        <v>19.05</v>
      </c>
      <c r="AB2238" s="109">
        <f t="shared" si="414"/>
        <v>19050</v>
      </c>
      <c r="AC2238" s="108">
        <f t="shared" si="415"/>
        <v>361.95</v>
      </c>
      <c r="AD2238" s="107">
        <f t="shared" si="416"/>
        <v>2.2222222222222223E-2</v>
      </c>
      <c r="AE2238" s="106">
        <f t="shared" si="417"/>
        <v>8.043333333333333</v>
      </c>
      <c r="AF2238" s="105">
        <f t="shared" si="418"/>
        <v>96.520000000000024</v>
      </c>
      <c r="AG2238" s="105">
        <f t="shared" si="419"/>
        <v>284.47999999999996</v>
      </c>
    </row>
    <row r="2239" spans="1:33" s="88" customFormat="1" x14ac:dyDescent="0.35">
      <c r="A2239" s="21">
        <v>10141103</v>
      </c>
      <c r="B2239" s="135" t="s">
        <v>1665</v>
      </c>
      <c r="C2239" s="115" t="s">
        <v>710</v>
      </c>
      <c r="D2239" s="239" t="s">
        <v>11507</v>
      </c>
      <c r="E2239" s="114" t="str">
        <f t="shared" si="409"/>
        <v>TRANSFORMADOR MARCA:TUSCO TRAFO PTS 691 PTS 691</v>
      </c>
      <c r="F2239" s="124"/>
      <c r="G2239" s="239" t="s">
        <v>11507</v>
      </c>
      <c r="H2239" s="124" t="s">
        <v>1608</v>
      </c>
      <c r="I2239" s="124" t="s">
        <v>2757</v>
      </c>
      <c r="J2239" s="124"/>
      <c r="K2239" s="142" t="s">
        <v>11506</v>
      </c>
      <c r="L2239" s="142" t="s">
        <v>11505</v>
      </c>
      <c r="M2239" s="124">
        <v>100</v>
      </c>
      <c r="N2239" s="124">
        <v>33</v>
      </c>
      <c r="O2239" s="124">
        <v>0.4</v>
      </c>
      <c r="P2239" s="124" t="s">
        <v>514</v>
      </c>
      <c r="Q2239" s="142">
        <v>2006</v>
      </c>
      <c r="R2239" s="124" t="s">
        <v>219</v>
      </c>
      <c r="S2239" s="124">
        <v>487864</v>
      </c>
      <c r="T2239" s="116">
        <v>763</v>
      </c>
      <c r="U2239" s="111">
        <v>45</v>
      </c>
      <c r="V2239" s="113">
        <f t="shared" si="410"/>
        <v>585.81444444444446</v>
      </c>
      <c r="W2239" s="113">
        <f t="shared" si="411"/>
        <v>177.18555555555554</v>
      </c>
      <c r="X2239" s="112">
        <f t="shared" si="412"/>
        <v>177185.55555555553</v>
      </c>
      <c r="Y2239" s="111"/>
      <c r="Z2239" s="110">
        <f t="shared" si="420"/>
        <v>34</v>
      </c>
      <c r="AA2239" s="109">
        <f t="shared" si="413"/>
        <v>38.15</v>
      </c>
      <c r="AB2239" s="109">
        <f t="shared" si="414"/>
        <v>38150</v>
      </c>
      <c r="AC2239" s="108">
        <f t="shared" si="415"/>
        <v>724.85</v>
      </c>
      <c r="AD2239" s="107">
        <f t="shared" si="416"/>
        <v>2.2222222222222223E-2</v>
      </c>
      <c r="AE2239" s="106">
        <f t="shared" si="417"/>
        <v>16.10777777777778</v>
      </c>
      <c r="AF2239" s="105">
        <f t="shared" si="418"/>
        <v>193.29333333333332</v>
      </c>
      <c r="AG2239" s="105">
        <f t="shared" si="419"/>
        <v>569.70666666666671</v>
      </c>
    </row>
    <row r="2240" spans="1:33" s="88" customFormat="1" x14ac:dyDescent="0.35">
      <c r="A2240" s="21">
        <v>10141103</v>
      </c>
      <c r="B2240" s="115" t="s">
        <v>1665</v>
      </c>
      <c r="C2240" s="115" t="s">
        <v>710</v>
      </c>
      <c r="D2240" s="49" t="s">
        <v>9519</v>
      </c>
      <c r="E2240" s="114" t="str">
        <f t="shared" si="409"/>
        <v>TRANSFORMADOR MARCA:Alstom  PT 279</v>
      </c>
      <c r="F2240" s="57" t="s">
        <v>2737</v>
      </c>
      <c r="G2240" s="49"/>
      <c r="H2240" s="21" t="s">
        <v>494</v>
      </c>
      <c r="I2240" s="21"/>
      <c r="J2240" s="21"/>
      <c r="K2240" s="133" t="s">
        <v>11504</v>
      </c>
      <c r="L2240" s="133" t="s">
        <v>11503</v>
      </c>
      <c r="M2240" s="21">
        <v>500</v>
      </c>
      <c r="N2240" s="21">
        <v>33</v>
      </c>
      <c r="O2240" s="21" t="s">
        <v>510</v>
      </c>
      <c r="P2240" s="124" t="s">
        <v>516</v>
      </c>
      <c r="Q2240" s="21">
        <v>2006</v>
      </c>
      <c r="R2240" s="21" t="s">
        <v>4979</v>
      </c>
      <c r="S2240" s="21" t="s">
        <v>11502</v>
      </c>
      <c r="T2240" s="116">
        <v>1200</v>
      </c>
      <c r="U2240" s="111">
        <v>45</v>
      </c>
      <c r="V2240" s="113">
        <f t="shared" si="410"/>
        <v>921.33333333333326</v>
      </c>
      <c r="W2240" s="113">
        <f t="shared" si="411"/>
        <v>278.66666666666674</v>
      </c>
      <c r="X2240" s="112">
        <f t="shared" si="412"/>
        <v>278666.66666666674</v>
      </c>
      <c r="Y2240" s="111"/>
      <c r="Z2240" s="110">
        <f t="shared" si="420"/>
        <v>34</v>
      </c>
      <c r="AA2240" s="109">
        <f t="shared" si="413"/>
        <v>60</v>
      </c>
      <c r="AB2240" s="109">
        <f t="shared" si="414"/>
        <v>60000</v>
      </c>
      <c r="AC2240" s="108">
        <f t="shared" si="415"/>
        <v>1140</v>
      </c>
      <c r="AD2240" s="107">
        <f t="shared" si="416"/>
        <v>2.2222222222222223E-2</v>
      </c>
      <c r="AE2240" s="106">
        <f t="shared" si="417"/>
        <v>25.333333333333336</v>
      </c>
      <c r="AF2240" s="105">
        <f t="shared" si="418"/>
        <v>304.00000000000006</v>
      </c>
      <c r="AG2240" s="105">
        <f t="shared" si="419"/>
        <v>895.99999999999989</v>
      </c>
    </row>
    <row r="2241" spans="1:33" s="88" customFormat="1" x14ac:dyDescent="0.35">
      <c r="A2241" s="21">
        <v>10141103</v>
      </c>
      <c r="B2241" s="115" t="s">
        <v>1665</v>
      </c>
      <c r="C2241" s="115" t="s">
        <v>710</v>
      </c>
      <c r="D2241" s="251" t="s">
        <v>11501</v>
      </c>
      <c r="E2241" s="114" t="str">
        <f t="shared" si="409"/>
        <v>TRANSFORMADOR MARCA:MACE  PT 236</v>
      </c>
      <c r="F2241" s="57" t="s">
        <v>815</v>
      </c>
      <c r="G2241" s="49"/>
      <c r="H2241" s="21" t="s">
        <v>494</v>
      </c>
      <c r="I2241" s="21"/>
      <c r="J2241" s="21"/>
      <c r="K2241" s="133" t="s">
        <v>11500</v>
      </c>
      <c r="L2241" s="133" t="s">
        <v>11499</v>
      </c>
      <c r="M2241" s="21">
        <v>500</v>
      </c>
      <c r="N2241" s="21">
        <v>11</v>
      </c>
      <c r="O2241" s="21" t="s">
        <v>510</v>
      </c>
      <c r="P2241" s="124" t="s">
        <v>516</v>
      </c>
      <c r="Q2241" s="21">
        <v>2006</v>
      </c>
      <c r="R2241" s="21" t="s">
        <v>606</v>
      </c>
      <c r="S2241" s="21">
        <v>2327</v>
      </c>
      <c r="T2241" s="24">
        <v>1016</v>
      </c>
      <c r="U2241" s="101">
        <v>45</v>
      </c>
      <c r="V2241" s="113">
        <f t="shared" si="410"/>
        <v>780.0622222222222</v>
      </c>
      <c r="W2241" s="113">
        <f t="shared" si="411"/>
        <v>235.9377777777778</v>
      </c>
      <c r="X2241" s="112">
        <f t="shared" si="412"/>
        <v>235937.77777777781</v>
      </c>
      <c r="Y2241" s="111"/>
      <c r="Z2241" s="110">
        <f t="shared" si="420"/>
        <v>34</v>
      </c>
      <c r="AA2241" s="109">
        <f t="shared" si="413"/>
        <v>50.800000000000004</v>
      </c>
      <c r="AB2241" s="109">
        <f t="shared" si="414"/>
        <v>50800.000000000007</v>
      </c>
      <c r="AC2241" s="108">
        <f t="shared" si="415"/>
        <v>965.2</v>
      </c>
      <c r="AD2241" s="107">
        <f t="shared" si="416"/>
        <v>2.2222222222222223E-2</v>
      </c>
      <c r="AE2241" s="106">
        <f t="shared" si="417"/>
        <v>21.448888888888892</v>
      </c>
      <c r="AF2241" s="105">
        <f t="shared" si="418"/>
        <v>257.38666666666671</v>
      </c>
      <c r="AG2241" s="105">
        <f t="shared" si="419"/>
        <v>758.61333333333334</v>
      </c>
    </row>
    <row r="2242" spans="1:33" s="88" customFormat="1" x14ac:dyDescent="0.35">
      <c r="A2242" s="21">
        <v>10141103</v>
      </c>
      <c r="B2242" s="115" t="s">
        <v>1665</v>
      </c>
      <c r="C2242" s="115" t="s">
        <v>710</v>
      </c>
      <c r="D2242" s="21" t="s">
        <v>11498</v>
      </c>
      <c r="E2242" s="114" t="str">
        <f t="shared" ref="E2242:E2305" si="421">+CONCATENATE(C2242," ","MARCA:",R2242," ",G2242," ",D2242,)</f>
        <v>TRANSFORMADOR MARCA:Tusco Trafo  PT 354R</v>
      </c>
      <c r="F2242" s="57" t="s">
        <v>1217</v>
      </c>
      <c r="G2242" s="21"/>
      <c r="H2242" s="21" t="s">
        <v>494</v>
      </c>
      <c r="I2242" s="21"/>
      <c r="J2242" s="21"/>
      <c r="K2242" s="133" t="s">
        <v>11497</v>
      </c>
      <c r="L2242" s="133" t="s">
        <v>11496</v>
      </c>
      <c r="M2242" s="21">
        <v>160</v>
      </c>
      <c r="N2242" s="21">
        <v>33</v>
      </c>
      <c r="O2242" s="21">
        <v>0.4</v>
      </c>
      <c r="P2242" s="124" t="s">
        <v>516</v>
      </c>
      <c r="Q2242" s="21">
        <v>2006</v>
      </c>
      <c r="R2242" s="21" t="s">
        <v>7537</v>
      </c>
      <c r="S2242" s="21">
        <v>487878</v>
      </c>
      <c r="T2242" s="116">
        <v>991</v>
      </c>
      <c r="U2242" s="111">
        <v>45</v>
      </c>
      <c r="V2242" s="113">
        <f t="shared" ref="V2242:V2305" si="422">((Z2242/U2242)*(T2242-AA2242))+AA2242</f>
        <v>760.86777777777775</v>
      </c>
      <c r="W2242" s="113">
        <f t="shared" ref="W2242:W2305" si="423">+T2242-V2242</f>
        <v>230.13222222222225</v>
      </c>
      <c r="X2242" s="112">
        <f t="shared" ref="X2242:X2305" si="424">+W2242*1000</f>
        <v>230132.22222222225</v>
      </c>
      <c r="Y2242" s="111"/>
      <c r="Z2242" s="110">
        <f t="shared" si="420"/>
        <v>34</v>
      </c>
      <c r="AA2242" s="109">
        <f t="shared" ref="AA2242:AA2305" si="425">(5/100*T2242)</f>
        <v>49.550000000000004</v>
      </c>
      <c r="AB2242" s="109">
        <f t="shared" ref="AB2242:AB2305" si="426">+AA2242*1000</f>
        <v>49550.000000000007</v>
      </c>
      <c r="AC2242" s="108">
        <f t="shared" ref="AC2242:AC2305" si="427">+T2242-AA2242</f>
        <v>941.45</v>
      </c>
      <c r="AD2242" s="107">
        <f t="shared" ref="AD2242:AD2305" si="428">1/U2242</f>
        <v>2.2222222222222223E-2</v>
      </c>
      <c r="AE2242" s="106">
        <f t="shared" ref="AE2242:AE2305" si="429">+AC2242*AD2242</f>
        <v>20.921111111111113</v>
      </c>
      <c r="AF2242" s="105">
        <f t="shared" ref="AF2242:AF2305" si="430">+T2242-V2242+AE2242</f>
        <v>251.05333333333337</v>
      </c>
      <c r="AG2242" s="105">
        <f t="shared" ref="AG2242:AG2305" si="431">+V2242-AE2242</f>
        <v>739.9466666666666</v>
      </c>
    </row>
    <row r="2243" spans="1:33" s="88" customFormat="1" x14ac:dyDescent="0.35">
      <c r="A2243" s="21">
        <v>10141103</v>
      </c>
      <c r="B2243" s="115" t="s">
        <v>1665</v>
      </c>
      <c r="C2243" s="115" t="s">
        <v>710</v>
      </c>
      <c r="D2243" s="21" t="s">
        <v>11495</v>
      </c>
      <c r="E2243" s="114" t="str">
        <f t="shared" si="421"/>
        <v>TRANSFORMADOR MARCA:ABB  PT 45R</v>
      </c>
      <c r="F2243" s="57" t="s">
        <v>1217</v>
      </c>
      <c r="G2243" s="21"/>
      <c r="H2243" s="21" t="s">
        <v>494</v>
      </c>
      <c r="I2243" s="21"/>
      <c r="J2243" s="21"/>
      <c r="K2243" s="133" t="s">
        <v>11494</v>
      </c>
      <c r="L2243" s="133" t="s">
        <v>11493</v>
      </c>
      <c r="M2243" s="21">
        <v>630</v>
      </c>
      <c r="N2243" s="21">
        <v>33</v>
      </c>
      <c r="O2243" s="21">
        <v>0.4</v>
      </c>
      <c r="P2243" s="124" t="s">
        <v>516</v>
      </c>
      <c r="Q2243" s="21">
        <v>2006</v>
      </c>
      <c r="R2243" s="21" t="s">
        <v>15</v>
      </c>
      <c r="S2243" s="21" t="s">
        <v>11492</v>
      </c>
      <c r="T2243" s="116">
        <v>1200</v>
      </c>
      <c r="U2243" s="111">
        <v>45</v>
      </c>
      <c r="V2243" s="113">
        <f t="shared" si="422"/>
        <v>921.33333333333326</v>
      </c>
      <c r="W2243" s="113">
        <f t="shared" si="423"/>
        <v>278.66666666666674</v>
      </c>
      <c r="X2243" s="112">
        <f t="shared" si="424"/>
        <v>278666.66666666674</v>
      </c>
      <c r="Y2243" s="111"/>
      <c r="Z2243" s="110">
        <f t="shared" si="420"/>
        <v>34</v>
      </c>
      <c r="AA2243" s="109">
        <f t="shared" si="425"/>
        <v>60</v>
      </c>
      <c r="AB2243" s="109">
        <f t="shared" si="426"/>
        <v>60000</v>
      </c>
      <c r="AC2243" s="108">
        <f t="shared" si="427"/>
        <v>1140</v>
      </c>
      <c r="AD2243" s="107">
        <f t="shared" si="428"/>
        <v>2.2222222222222223E-2</v>
      </c>
      <c r="AE2243" s="106">
        <f t="shared" si="429"/>
        <v>25.333333333333336</v>
      </c>
      <c r="AF2243" s="105">
        <f t="shared" si="430"/>
        <v>304.00000000000006</v>
      </c>
      <c r="AG2243" s="105">
        <f t="shared" si="431"/>
        <v>895.99999999999989</v>
      </c>
    </row>
    <row r="2244" spans="1:33" s="88" customFormat="1" x14ac:dyDescent="0.35">
      <c r="A2244" s="21">
        <v>10141103</v>
      </c>
      <c r="B2244" s="115" t="s">
        <v>1665</v>
      </c>
      <c r="C2244" s="115" t="s">
        <v>710</v>
      </c>
      <c r="D2244" s="133" t="s">
        <v>11491</v>
      </c>
      <c r="E2244" s="114" t="str">
        <f t="shared" si="421"/>
        <v>TRANSFORMADOR MARCA:ABB  PT 386</v>
      </c>
      <c r="F2244" s="57" t="s">
        <v>2402</v>
      </c>
      <c r="G2244" s="21"/>
      <c r="H2244" s="21" t="s">
        <v>494</v>
      </c>
      <c r="I2244" s="21"/>
      <c r="J2244" s="21"/>
      <c r="K2244" s="133" t="s">
        <v>11490</v>
      </c>
      <c r="L2244" s="133" t="s">
        <v>11489</v>
      </c>
      <c r="M2244" s="21">
        <v>200</v>
      </c>
      <c r="N2244" s="21">
        <v>33</v>
      </c>
      <c r="O2244" s="21" t="s">
        <v>510</v>
      </c>
      <c r="P2244" s="124" t="s">
        <v>516</v>
      </c>
      <c r="Q2244" s="21">
        <v>2006</v>
      </c>
      <c r="R2244" s="21" t="s">
        <v>15</v>
      </c>
      <c r="S2244" s="21" t="s">
        <v>11488</v>
      </c>
      <c r="T2244" s="116">
        <v>991</v>
      </c>
      <c r="U2244" s="111">
        <v>45</v>
      </c>
      <c r="V2244" s="113">
        <f t="shared" si="422"/>
        <v>760.86777777777775</v>
      </c>
      <c r="W2244" s="113">
        <f t="shared" si="423"/>
        <v>230.13222222222225</v>
      </c>
      <c r="X2244" s="112">
        <f t="shared" si="424"/>
        <v>230132.22222222225</v>
      </c>
      <c r="Y2244" s="111"/>
      <c r="Z2244" s="110">
        <f t="shared" si="420"/>
        <v>34</v>
      </c>
      <c r="AA2244" s="109">
        <f t="shared" si="425"/>
        <v>49.550000000000004</v>
      </c>
      <c r="AB2244" s="109">
        <f t="shared" si="426"/>
        <v>49550.000000000007</v>
      </c>
      <c r="AC2244" s="108">
        <f t="shared" si="427"/>
        <v>941.45</v>
      </c>
      <c r="AD2244" s="107">
        <f t="shared" si="428"/>
        <v>2.2222222222222223E-2</v>
      </c>
      <c r="AE2244" s="106">
        <f t="shared" si="429"/>
        <v>20.921111111111113</v>
      </c>
      <c r="AF2244" s="105">
        <f t="shared" si="430"/>
        <v>251.05333333333337</v>
      </c>
      <c r="AG2244" s="105">
        <f t="shared" si="431"/>
        <v>739.9466666666666</v>
      </c>
    </row>
    <row r="2245" spans="1:33" s="88" customFormat="1" x14ac:dyDescent="0.35">
      <c r="A2245" s="21">
        <v>10141103</v>
      </c>
      <c r="B2245" s="115" t="s">
        <v>1665</v>
      </c>
      <c r="C2245" s="115" t="s">
        <v>710</v>
      </c>
      <c r="D2245" s="57" t="s">
        <v>11487</v>
      </c>
      <c r="E2245" s="114" t="str">
        <f t="shared" si="421"/>
        <v>TRANSFORMADOR MARCA:ABB  PTS 1091</v>
      </c>
      <c r="F2245" s="57" t="s">
        <v>2402</v>
      </c>
      <c r="G2245" s="21"/>
      <c r="H2245" s="21" t="s">
        <v>494</v>
      </c>
      <c r="I2245" s="21"/>
      <c r="J2245" s="21"/>
      <c r="K2245" s="133" t="s">
        <v>11486</v>
      </c>
      <c r="L2245" s="133" t="s">
        <v>11485</v>
      </c>
      <c r="M2245" s="21">
        <v>200</v>
      </c>
      <c r="N2245" s="21">
        <v>33</v>
      </c>
      <c r="O2245" s="21" t="s">
        <v>510</v>
      </c>
      <c r="P2245" s="124" t="s">
        <v>516</v>
      </c>
      <c r="Q2245" s="21">
        <v>2006</v>
      </c>
      <c r="R2245" s="21" t="s">
        <v>15</v>
      </c>
      <c r="S2245" s="21" t="s">
        <v>11484</v>
      </c>
      <c r="T2245" s="116">
        <v>991</v>
      </c>
      <c r="U2245" s="111">
        <v>45</v>
      </c>
      <c r="V2245" s="113">
        <f t="shared" si="422"/>
        <v>760.86777777777775</v>
      </c>
      <c r="W2245" s="113">
        <f t="shared" si="423"/>
        <v>230.13222222222225</v>
      </c>
      <c r="X2245" s="112">
        <f t="shared" si="424"/>
        <v>230132.22222222225</v>
      </c>
      <c r="Y2245" s="111"/>
      <c r="Z2245" s="110">
        <f t="shared" si="420"/>
        <v>34</v>
      </c>
      <c r="AA2245" s="109">
        <f t="shared" si="425"/>
        <v>49.550000000000004</v>
      </c>
      <c r="AB2245" s="109">
        <f t="shared" si="426"/>
        <v>49550.000000000007</v>
      </c>
      <c r="AC2245" s="108">
        <f t="shared" si="427"/>
        <v>941.45</v>
      </c>
      <c r="AD2245" s="107">
        <f t="shared" si="428"/>
        <v>2.2222222222222223E-2</v>
      </c>
      <c r="AE2245" s="106">
        <f t="shared" si="429"/>
        <v>20.921111111111113</v>
      </c>
      <c r="AF2245" s="105">
        <f t="shared" si="430"/>
        <v>251.05333333333337</v>
      </c>
      <c r="AG2245" s="105">
        <f t="shared" si="431"/>
        <v>739.9466666666666</v>
      </c>
    </row>
    <row r="2246" spans="1:33" s="88" customFormat="1" x14ac:dyDescent="0.35">
      <c r="A2246" s="21">
        <v>10141103</v>
      </c>
      <c r="B2246" s="115" t="s">
        <v>1665</v>
      </c>
      <c r="C2246" s="115" t="s">
        <v>710</v>
      </c>
      <c r="D2246" s="21" t="s">
        <v>1520</v>
      </c>
      <c r="E2246" s="114" t="str">
        <f t="shared" si="421"/>
        <v>TRANSFORMADOR MARCA:Tusco Trafo  PTS 252</v>
      </c>
      <c r="F2246" s="57" t="s">
        <v>2402</v>
      </c>
      <c r="G2246" s="21"/>
      <c r="H2246" s="21" t="s">
        <v>494</v>
      </c>
      <c r="I2246" s="21"/>
      <c r="J2246" s="57"/>
      <c r="K2246" s="133" t="s">
        <v>11483</v>
      </c>
      <c r="L2246" s="133" t="s">
        <v>11482</v>
      </c>
      <c r="M2246" s="21">
        <v>315</v>
      </c>
      <c r="N2246" s="21">
        <v>33</v>
      </c>
      <c r="O2246" s="21" t="s">
        <v>510</v>
      </c>
      <c r="P2246" s="124" t="s">
        <v>516</v>
      </c>
      <c r="Q2246" s="57">
        <v>2006</v>
      </c>
      <c r="R2246" s="21" t="s">
        <v>7537</v>
      </c>
      <c r="S2246" s="57">
        <v>487902</v>
      </c>
      <c r="T2246" s="116">
        <v>1039</v>
      </c>
      <c r="U2246" s="111">
        <v>45</v>
      </c>
      <c r="V2246" s="113">
        <f t="shared" si="422"/>
        <v>797.7211111111111</v>
      </c>
      <c r="W2246" s="113">
        <f t="shared" si="423"/>
        <v>241.2788888888889</v>
      </c>
      <c r="X2246" s="112">
        <f t="shared" si="424"/>
        <v>241278.88888888891</v>
      </c>
      <c r="Y2246" s="111"/>
      <c r="Z2246" s="110">
        <f t="shared" si="420"/>
        <v>34</v>
      </c>
      <c r="AA2246" s="109">
        <f t="shared" si="425"/>
        <v>51.95</v>
      </c>
      <c r="AB2246" s="109">
        <f t="shared" si="426"/>
        <v>51950</v>
      </c>
      <c r="AC2246" s="108">
        <f t="shared" si="427"/>
        <v>987.05</v>
      </c>
      <c r="AD2246" s="107">
        <f t="shared" si="428"/>
        <v>2.2222222222222223E-2</v>
      </c>
      <c r="AE2246" s="106">
        <f t="shared" si="429"/>
        <v>21.934444444444445</v>
      </c>
      <c r="AF2246" s="105">
        <f t="shared" si="430"/>
        <v>263.21333333333337</v>
      </c>
      <c r="AG2246" s="105">
        <f t="shared" si="431"/>
        <v>775.78666666666663</v>
      </c>
    </row>
    <row r="2247" spans="1:33" s="88" customFormat="1" x14ac:dyDescent="0.35">
      <c r="A2247" s="21">
        <v>10141103</v>
      </c>
      <c r="B2247" s="115" t="s">
        <v>1665</v>
      </c>
      <c r="C2247" s="115" t="s">
        <v>710</v>
      </c>
      <c r="D2247" s="21" t="s">
        <v>11481</v>
      </c>
      <c r="E2247" s="114" t="str">
        <f t="shared" si="421"/>
        <v>TRANSFORMADOR MARCA:ABB  PT 530</v>
      </c>
      <c r="F2247" s="57" t="s">
        <v>2402</v>
      </c>
      <c r="G2247" s="21"/>
      <c r="H2247" s="21" t="s">
        <v>494</v>
      </c>
      <c r="I2247" s="21"/>
      <c r="J2247" s="57"/>
      <c r="K2247" s="133" t="s">
        <v>11480</v>
      </c>
      <c r="L2247" s="133" t="s">
        <v>11479</v>
      </c>
      <c r="M2247" s="21">
        <v>200</v>
      </c>
      <c r="N2247" s="21">
        <v>33</v>
      </c>
      <c r="O2247" s="21" t="s">
        <v>510</v>
      </c>
      <c r="P2247" s="124" t="s">
        <v>516</v>
      </c>
      <c r="Q2247" s="57">
        <v>2006</v>
      </c>
      <c r="R2247" s="21" t="s">
        <v>15</v>
      </c>
      <c r="S2247" s="57" t="s">
        <v>11478</v>
      </c>
      <c r="T2247" s="116">
        <v>991</v>
      </c>
      <c r="U2247" s="111">
        <v>45</v>
      </c>
      <c r="V2247" s="113">
        <f t="shared" si="422"/>
        <v>760.86777777777775</v>
      </c>
      <c r="W2247" s="113">
        <f t="shared" si="423"/>
        <v>230.13222222222225</v>
      </c>
      <c r="X2247" s="112">
        <f t="shared" si="424"/>
        <v>230132.22222222225</v>
      </c>
      <c r="Y2247" s="111"/>
      <c r="Z2247" s="110">
        <f t="shared" si="420"/>
        <v>34</v>
      </c>
      <c r="AA2247" s="109">
        <f t="shared" si="425"/>
        <v>49.550000000000004</v>
      </c>
      <c r="AB2247" s="109">
        <f t="shared" si="426"/>
        <v>49550.000000000007</v>
      </c>
      <c r="AC2247" s="108">
        <f t="shared" si="427"/>
        <v>941.45</v>
      </c>
      <c r="AD2247" s="107">
        <f t="shared" si="428"/>
        <v>2.2222222222222223E-2</v>
      </c>
      <c r="AE2247" s="106">
        <f t="shared" si="429"/>
        <v>20.921111111111113</v>
      </c>
      <c r="AF2247" s="105">
        <f t="shared" si="430"/>
        <v>251.05333333333337</v>
      </c>
      <c r="AG2247" s="105">
        <f t="shared" si="431"/>
        <v>739.9466666666666</v>
      </c>
    </row>
    <row r="2248" spans="1:33" s="88" customFormat="1" x14ac:dyDescent="0.35">
      <c r="A2248" s="21">
        <v>10141103</v>
      </c>
      <c r="B2248" s="115" t="s">
        <v>1665</v>
      </c>
      <c r="C2248" s="115" t="s">
        <v>710</v>
      </c>
      <c r="D2248" s="21" t="s">
        <v>2551</v>
      </c>
      <c r="E2248" s="114" t="str">
        <f t="shared" si="421"/>
        <v>TRANSFORMADOR MARCA:Desta Power Malta  PTS ?</v>
      </c>
      <c r="F2248" s="57" t="s">
        <v>2402</v>
      </c>
      <c r="G2248" s="21"/>
      <c r="H2248" s="21" t="s">
        <v>494</v>
      </c>
      <c r="I2248" s="21"/>
      <c r="J2248" s="21"/>
      <c r="K2248" s="182" t="s">
        <v>11477</v>
      </c>
      <c r="L2248" s="133" t="s">
        <v>11476</v>
      </c>
      <c r="M2248" s="21">
        <v>25</v>
      </c>
      <c r="N2248" s="21">
        <v>33</v>
      </c>
      <c r="O2248" s="21" t="s">
        <v>510</v>
      </c>
      <c r="P2248" s="124" t="s">
        <v>2189</v>
      </c>
      <c r="Q2248" s="21">
        <v>2006</v>
      </c>
      <c r="R2248" s="21" t="s">
        <v>2412</v>
      </c>
      <c r="S2248" s="21" t="s">
        <v>11475</v>
      </c>
      <c r="T2248" s="116">
        <v>643</v>
      </c>
      <c r="U2248" s="111">
        <v>45</v>
      </c>
      <c r="V2248" s="113">
        <f t="shared" si="422"/>
        <v>493.68111111111108</v>
      </c>
      <c r="W2248" s="113">
        <f t="shared" si="423"/>
        <v>149.31888888888892</v>
      </c>
      <c r="X2248" s="112">
        <f t="shared" si="424"/>
        <v>149318.88888888893</v>
      </c>
      <c r="Y2248" s="111"/>
      <c r="Z2248" s="110">
        <f t="shared" si="420"/>
        <v>34</v>
      </c>
      <c r="AA2248" s="109">
        <f t="shared" si="425"/>
        <v>32.15</v>
      </c>
      <c r="AB2248" s="109">
        <f t="shared" si="426"/>
        <v>32150</v>
      </c>
      <c r="AC2248" s="108">
        <f t="shared" si="427"/>
        <v>610.85</v>
      </c>
      <c r="AD2248" s="107">
        <f t="shared" si="428"/>
        <v>2.2222222222222223E-2</v>
      </c>
      <c r="AE2248" s="106">
        <f t="shared" si="429"/>
        <v>13.574444444444445</v>
      </c>
      <c r="AF2248" s="105">
        <f t="shared" si="430"/>
        <v>162.89333333333337</v>
      </c>
      <c r="AG2248" s="105">
        <f t="shared" si="431"/>
        <v>480.10666666666663</v>
      </c>
    </row>
    <row r="2249" spans="1:33" s="88" customFormat="1" x14ac:dyDescent="0.35">
      <c r="A2249" s="21">
        <v>10141103</v>
      </c>
      <c r="B2249" s="115" t="s">
        <v>1665</v>
      </c>
      <c r="C2249" s="115" t="s">
        <v>710</v>
      </c>
      <c r="D2249" s="133" t="s">
        <v>11474</v>
      </c>
      <c r="E2249" s="114" t="str">
        <f t="shared" si="421"/>
        <v>TRANSFORMADOR MARCA:Tusco Trafo  PTS 12R</v>
      </c>
      <c r="F2249" s="57" t="s">
        <v>2390</v>
      </c>
      <c r="G2249" s="21"/>
      <c r="H2249" s="21" t="s">
        <v>494</v>
      </c>
      <c r="I2249" s="21"/>
      <c r="J2249" s="21"/>
      <c r="K2249" s="133" t="s">
        <v>11473</v>
      </c>
      <c r="L2249" s="133" t="s">
        <v>11472</v>
      </c>
      <c r="M2249" s="21">
        <v>50</v>
      </c>
      <c r="N2249" s="21">
        <v>33</v>
      </c>
      <c r="O2249" s="21" t="s">
        <v>510</v>
      </c>
      <c r="P2249" s="124" t="s">
        <v>516</v>
      </c>
      <c r="Q2249" s="21">
        <v>2006</v>
      </c>
      <c r="R2249" s="21" t="s">
        <v>7537</v>
      </c>
      <c r="S2249" s="21">
        <v>487818</v>
      </c>
      <c r="T2249" s="116">
        <v>643</v>
      </c>
      <c r="U2249" s="111">
        <v>45</v>
      </c>
      <c r="V2249" s="113">
        <f t="shared" si="422"/>
        <v>493.68111111111108</v>
      </c>
      <c r="W2249" s="113">
        <f t="shared" si="423"/>
        <v>149.31888888888892</v>
      </c>
      <c r="X2249" s="112">
        <f t="shared" si="424"/>
        <v>149318.88888888893</v>
      </c>
      <c r="Y2249" s="111"/>
      <c r="Z2249" s="110">
        <f t="shared" si="420"/>
        <v>34</v>
      </c>
      <c r="AA2249" s="109">
        <f t="shared" si="425"/>
        <v>32.15</v>
      </c>
      <c r="AB2249" s="109">
        <f t="shared" si="426"/>
        <v>32150</v>
      </c>
      <c r="AC2249" s="108">
        <f t="shared" si="427"/>
        <v>610.85</v>
      </c>
      <c r="AD2249" s="107">
        <f t="shared" si="428"/>
        <v>2.2222222222222223E-2</v>
      </c>
      <c r="AE2249" s="106">
        <f t="shared" si="429"/>
        <v>13.574444444444445</v>
      </c>
      <c r="AF2249" s="105">
        <f t="shared" si="430"/>
        <v>162.89333333333337</v>
      </c>
      <c r="AG2249" s="105">
        <f t="shared" si="431"/>
        <v>480.10666666666663</v>
      </c>
    </row>
    <row r="2250" spans="1:33" s="88" customFormat="1" x14ac:dyDescent="0.35">
      <c r="A2250" s="21">
        <v>10141103</v>
      </c>
      <c r="B2250" s="115" t="s">
        <v>1665</v>
      </c>
      <c r="C2250" s="115" t="s">
        <v>710</v>
      </c>
      <c r="D2250" s="133" t="s">
        <v>11471</v>
      </c>
      <c r="E2250" s="114" t="str">
        <f t="shared" si="421"/>
        <v>TRANSFORMADOR MARCA:Desta Power Malta  PT 78 RE</v>
      </c>
      <c r="F2250" s="57" t="s">
        <v>2359</v>
      </c>
      <c r="G2250" s="21"/>
      <c r="H2250" s="21" t="s">
        <v>1695</v>
      </c>
      <c r="I2250" s="21"/>
      <c r="J2250" s="21"/>
      <c r="K2250" s="133" t="s">
        <v>11470</v>
      </c>
      <c r="L2250" s="133" t="s">
        <v>11469</v>
      </c>
      <c r="M2250" s="21">
        <v>25</v>
      </c>
      <c r="N2250" s="21">
        <v>33</v>
      </c>
      <c r="O2250" s="21" t="s">
        <v>510</v>
      </c>
      <c r="P2250" s="124" t="s">
        <v>516</v>
      </c>
      <c r="Q2250" s="21">
        <v>2006</v>
      </c>
      <c r="R2250" s="21" t="s">
        <v>2412</v>
      </c>
      <c r="S2250" s="21" t="s">
        <v>11468</v>
      </c>
      <c r="T2250" s="116">
        <v>643</v>
      </c>
      <c r="U2250" s="111">
        <v>45</v>
      </c>
      <c r="V2250" s="113">
        <f t="shared" si="422"/>
        <v>493.68111111111108</v>
      </c>
      <c r="W2250" s="113">
        <f t="shared" si="423"/>
        <v>149.31888888888892</v>
      </c>
      <c r="X2250" s="112">
        <f t="shared" si="424"/>
        <v>149318.88888888893</v>
      </c>
      <c r="Y2250" s="111"/>
      <c r="Z2250" s="110">
        <f t="shared" si="420"/>
        <v>34</v>
      </c>
      <c r="AA2250" s="109">
        <f t="shared" si="425"/>
        <v>32.15</v>
      </c>
      <c r="AB2250" s="109">
        <f t="shared" si="426"/>
        <v>32150</v>
      </c>
      <c r="AC2250" s="108">
        <f t="shared" si="427"/>
        <v>610.85</v>
      </c>
      <c r="AD2250" s="107">
        <f t="shared" si="428"/>
        <v>2.2222222222222223E-2</v>
      </c>
      <c r="AE2250" s="106">
        <f t="shared" si="429"/>
        <v>13.574444444444445</v>
      </c>
      <c r="AF2250" s="105">
        <f t="shared" si="430"/>
        <v>162.89333333333337</v>
      </c>
      <c r="AG2250" s="105">
        <f t="shared" si="431"/>
        <v>480.10666666666663</v>
      </c>
    </row>
    <row r="2251" spans="1:33" s="88" customFormat="1" x14ac:dyDescent="0.35">
      <c r="A2251" s="21">
        <v>10141103</v>
      </c>
      <c r="B2251" s="115" t="s">
        <v>1665</v>
      </c>
      <c r="C2251" s="115" t="s">
        <v>710</v>
      </c>
      <c r="D2251" s="133" t="s">
        <v>6784</v>
      </c>
      <c r="E2251" s="114" t="str">
        <f t="shared" si="421"/>
        <v>TRANSFORMADOR MARCA:Actom  PT 40 RE</v>
      </c>
      <c r="F2251" s="57" t="s">
        <v>2359</v>
      </c>
      <c r="G2251" s="21"/>
      <c r="H2251" s="21" t="s">
        <v>1695</v>
      </c>
      <c r="I2251" s="21"/>
      <c r="J2251" s="21"/>
      <c r="K2251" s="133" t="s">
        <v>11467</v>
      </c>
      <c r="L2251" s="133" t="s">
        <v>11466</v>
      </c>
      <c r="M2251" s="21">
        <v>250</v>
      </c>
      <c r="N2251" s="21">
        <v>33</v>
      </c>
      <c r="O2251" s="21" t="s">
        <v>510</v>
      </c>
      <c r="P2251" s="124" t="s">
        <v>2189</v>
      </c>
      <c r="Q2251" s="21">
        <v>2006</v>
      </c>
      <c r="R2251" s="21" t="s">
        <v>2251</v>
      </c>
      <c r="S2251" s="21" t="s">
        <v>11465</v>
      </c>
      <c r="T2251" s="116">
        <v>991</v>
      </c>
      <c r="U2251" s="111">
        <v>45</v>
      </c>
      <c r="V2251" s="113">
        <f t="shared" si="422"/>
        <v>760.86777777777775</v>
      </c>
      <c r="W2251" s="113">
        <f t="shared" si="423"/>
        <v>230.13222222222225</v>
      </c>
      <c r="X2251" s="112">
        <f t="shared" si="424"/>
        <v>230132.22222222225</v>
      </c>
      <c r="Y2251" s="111"/>
      <c r="Z2251" s="110">
        <f t="shared" si="420"/>
        <v>34</v>
      </c>
      <c r="AA2251" s="109">
        <f t="shared" si="425"/>
        <v>49.550000000000004</v>
      </c>
      <c r="AB2251" s="109">
        <f t="shared" si="426"/>
        <v>49550.000000000007</v>
      </c>
      <c r="AC2251" s="108">
        <f t="shared" si="427"/>
        <v>941.45</v>
      </c>
      <c r="AD2251" s="107">
        <f t="shared" si="428"/>
        <v>2.2222222222222223E-2</v>
      </c>
      <c r="AE2251" s="106">
        <f t="shared" si="429"/>
        <v>20.921111111111113</v>
      </c>
      <c r="AF2251" s="105">
        <f t="shared" si="430"/>
        <v>251.05333333333337</v>
      </c>
      <c r="AG2251" s="105">
        <f t="shared" si="431"/>
        <v>739.9466666666666</v>
      </c>
    </row>
    <row r="2252" spans="1:33" s="88" customFormat="1" x14ac:dyDescent="0.35">
      <c r="A2252" s="21">
        <v>10141103</v>
      </c>
      <c r="B2252" s="115" t="s">
        <v>1665</v>
      </c>
      <c r="C2252" s="115" t="s">
        <v>710</v>
      </c>
      <c r="D2252" s="133" t="s">
        <v>10853</v>
      </c>
      <c r="E2252" s="114" t="str">
        <f t="shared" si="421"/>
        <v>TRANSFORMADOR MARCA:Fuji Trafo  PT 27 RE</v>
      </c>
      <c r="F2252" s="57" t="s">
        <v>2359</v>
      </c>
      <c r="G2252" s="21"/>
      <c r="H2252" s="21" t="s">
        <v>1695</v>
      </c>
      <c r="I2252" s="21"/>
      <c r="J2252" s="21"/>
      <c r="K2252" s="133" t="s">
        <v>11464</v>
      </c>
      <c r="L2252" s="133" t="s">
        <v>11463</v>
      </c>
      <c r="M2252" s="21">
        <v>100</v>
      </c>
      <c r="N2252" s="21">
        <v>33</v>
      </c>
      <c r="O2252" s="21" t="s">
        <v>510</v>
      </c>
      <c r="P2252" s="124" t="s">
        <v>516</v>
      </c>
      <c r="Q2252" s="21">
        <v>2006</v>
      </c>
      <c r="R2252" s="21" t="s">
        <v>11462</v>
      </c>
      <c r="S2252" s="21">
        <v>451540</v>
      </c>
      <c r="T2252" s="116">
        <v>763</v>
      </c>
      <c r="U2252" s="111">
        <v>45</v>
      </c>
      <c r="V2252" s="113">
        <f t="shared" si="422"/>
        <v>585.81444444444446</v>
      </c>
      <c r="W2252" s="113">
        <f t="shared" si="423"/>
        <v>177.18555555555554</v>
      </c>
      <c r="X2252" s="112">
        <f t="shared" si="424"/>
        <v>177185.55555555553</v>
      </c>
      <c r="Y2252" s="111"/>
      <c r="Z2252" s="110">
        <f t="shared" si="420"/>
        <v>34</v>
      </c>
      <c r="AA2252" s="109">
        <f t="shared" si="425"/>
        <v>38.15</v>
      </c>
      <c r="AB2252" s="109">
        <f t="shared" si="426"/>
        <v>38150</v>
      </c>
      <c r="AC2252" s="108">
        <f t="shared" si="427"/>
        <v>724.85</v>
      </c>
      <c r="AD2252" s="107">
        <f t="shared" si="428"/>
        <v>2.2222222222222223E-2</v>
      </c>
      <c r="AE2252" s="106">
        <f t="shared" si="429"/>
        <v>16.10777777777778</v>
      </c>
      <c r="AF2252" s="105">
        <f t="shared" si="430"/>
        <v>193.29333333333332</v>
      </c>
      <c r="AG2252" s="105">
        <f t="shared" si="431"/>
        <v>569.70666666666671</v>
      </c>
    </row>
    <row r="2253" spans="1:33" s="88" customFormat="1" x14ac:dyDescent="0.35">
      <c r="A2253" s="21">
        <v>10141103</v>
      </c>
      <c r="B2253" s="115" t="s">
        <v>1665</v>
      </c>
      <c r="C2253" s="115" t="s">
        <v>710</v>
      </c>
      <c r="D2253" s="133" t="s">
        <v>11461</v>
      </c>
      <c r="E2253" s="114" t="str">
        <f t="shared" si="421"/>
        <v>TRANSFORMADOR MARCA:Tusco Trafo  PT  60</v>
      </c>
      <c r="F2253" s="57" t="s">
        <v>2350</v>
      </c>
      <c r="G2253" s="21"/>
      <c r="H2253" s="21" t="s">
        <v>1695</v>
      </c>
      <c r="I2253" s="21"/>
      <c r="J2253" s="21"/>
      <c r="K2253" s="133" t="s">
        <v>11460</v>
      </c>
      <c r="L2253" s="133" t="s">
        <v>11459</v>
      </c>
      <c r="M2253" s="21">
        <v>50</v>
      </c>
      <c r="N2253" s="21">
        <v>33</v>
      </c>
      <c r="O2253" s="21">
        <v>0.4</v>
      </c>
      <c r="P2253" s="124" t="s">
        <v>516</v>
      </c>
      <c r="Q2253" s="21">
        <v>2006</v>
      </c>
      <c r="R2253" s="21" t="s">
        <v>7537</v>
      </c>
      <c r="S2253" s="21">
        <v>487828</v>
      </c>
      <c r="T2253" s="116">
        <v>643</v>
      </c>
      <c r="U2253" s="111">
        <v>45</v>
      </c>
      <c r="V2253" s="113">
        <f t="shared" si="422"/>
        <v>493.68111111111108</v>
      </c>
      <c r="W2253" s="113">
        <f t="shared" si="423"/>
        <v>149.31888888888892</v>
      </c>
      <c r="X2253" s="112">
        <f t="shared" si="424"/>
        <v>149318.88888888893</v>
      </c>
      <c r="Y2253" s="111"/>
      <c r="Z2253" s="110">
        <f t="shared" si="420"/>
        <v>34</v>
      </c>
      <c r="AA2253" s="109">
        <f t="shared" si="425"/>
        <v>32.15</v>
      </c>
      <c r="AB2253" s="109">
        <f t="shared" si="426"/>
        <v>32150</v>
      </c>
      <c r="AC2253" s="108">
        <f t="shared" si="427"/>
        <v>610.85</v>
      </c>
      <c r="AD2253" s="107">
        <f t="shared" si="428"/>
        <v>2.2222222222222223E-2</v>
      </c>
      <c r="AE2253" s="106">
        <f t="shared" si="429"/>
        <v>13.574444444444445</v>
      </c>
      <c r="AF2253" s="105">
        <f t="shared" si="430"/>
        <v>162.89333333333337</v>
      </c>
      <c r="AG2253" s="105">
        <f t="shared" si="431"/>
        <v>480.10666666666663</v>
      </c>
    </row>
    <row r="2254" spans="1:33" s="88" customFormat="1" x14ac:dyDescent="0.35">
      <c r="A2254" s="21">
        <v>10141103</v>
      </c>
      <c r="B2254" s="115" t="s">
        <v>1665</v>
      </c>
      <c r="C2254" s="115" t="s">
        <v>710</v>
      </c>
      <c r="D2254" s="133" t="s">
        <v>11458</v>
      </c>
      <c r="E2254" s="114" t="str">
        <f t="shared" si="421"/>
        <v>TRANSFORMADOR MARCA:Tusco Trafo  PT  58</v>
      </c>
      <c r="F2254" s="57" t="s">
        <v>2350</v>
      </c>
      <c r="G2254" s="21"/>
      <c r="H2254" s="21" t="s">
        <v>1695</v>
      </c>
      <c r="I2254" s="21"/>
      <c r="J2254" s="21"/>
      <c r="K2254" s="133" t="s">
        <v>11457</v>
      </c>
      <c r="L2254" s="133" t="s">
        <v>11456</v>
      </c>
      <c r="M2254" s="21">
        <v>25</v>
      </c>
      <c r="N2254" s="21">
        <v>33</v>
      </c>
      <c r="O2254" s="21">
        <v>0.23</v>
      </c>
      <c r="P2254" s="124" t="s">
        <v>2189</v>
      </c>
      <c r="Q2254" s="21">
        <v>2006</v>
      </c>
      <c r="R2254" s="21" t="s">
        <v>7537</v>
      </c>
      <c r="S2254" s="21">
        <v>487768</v>
      </c>
      <c r="T2254" s="116">
        <v>643</v>
      </c>
      <c r="U2254" s="111">
        <v>45</v>
      </c>
      <c r="V2254" s="113">
        <f t="shared" si="422"/>
        <v>493.68111111111108</v>
      </c>
      <c r="W2254" s="113">
        <f t="shared" si="423"/>
        <v>149.31888888888892</v>
      </c>
      <c r="X2254" s="112">
        <f t="shared" si="424"/>
        <v>149318.88888888893</v>
      </c>
      <c r="Y2254" s="111"/>
      <c r="Z2254" s="110">
        <f t="shared" si="420"/>
        <v>34</v>
      </c>
      <c r="AA2254" s="109">
        <f t="shared" si="425"/>
        <v>32.15</v>
      </c>
      <c r="AB2254" s="109">
        <f t="shared" si="426"/>
        <v>32150</v>
      </c>
      <c r="AC2254" s="108">
        <f t="shared" si="427"/>
        <v>610.85</v>
      </c>
      <c r="AD2254" s="107">
        <f t="shared" si="428"/>
        <v>2.2222222222222223E-2</v>
      </c>
      <c r="AE2254" s="106">
        <f t="shared" si="429"/>
        <v>13.574444444444445</v>
      </c>
      <c r="AF2254" s="105">
        <f t="shared" si="430"/>
        <v>162.89333333333337</v>
      </c>
      <c r="AG2254" s="105">
        <f t="shared" si="431"/>
        <v>480.10666666666663</v>
      </c>
    </row>
    <row r="2255" spans="1:33" s="88" customFormat="1" x14ac:dyDescent="0.35">
      <c r="A2255" s="21">
        <v>10141103</v>
      </c>
      <c r="B2255" s="115" t="s">
        <v>1665</v>
      </c>
      <c r="C2255" s="115" t="s">
        <v>710</v>
      </c>
      <c r="D2255" s="133" t="s">
        <v>11455</v>
      </c>
      <c r="E2255" s="114" t="str">
        <f t="shared" si="421"/>
        <v>TRANSFORMADOR MARCA:Tusco Trafo  PT 1</v>
      </c>
      <c r="F2255" s="57" t="s">
        <v>2350</v>
      </c>
      <c r="G2255" s="21"/>
      <c r="H2255" s="21" t="s">
        <v>1695</v>
      </c>
      <c r="I2255" s="21"/>
      <c r="J2255" s="21"/>
      <c r="K2255" s="133" t="s">
        <v>11454</v>
      </c>
      <c r="L2255" s="133" t="s">
        <v>11453</v>
      </c>
      <c r="M2255" s="21">
        <v>250</v>
      </c>
      <c r="N2255" s="21">
        <v>33</v>
      </c>
      <c r="O2255" s="21" t="s">
        <v>510</v>
      </c>
      <c r="P2255" s="124" t="s">
        <v>516</v>
      </c>
      <c r="Q2255" s="21">
        <v>2006</v>
      </c>
      <c r="R2255" s="21" t="s">
        <v>7537</v>
      </c>
      <c r="S2255" s="21">
        <v>487886</v>
      </c>
      <c r="T2255" s="116">
        <v>991</v>
      </c>
      <c r="U2255" s="111">
        <v>45</v>
      </c>
      <c r="V2255" s="113">
        <f t="shared" si="422"/>
        <v>760.86777777777775</v>
      </c>
      <c r="W2255" s="113">
        <f t="shared" si="423"/>
        <v>230.13222222222225</v>
      </c>
      <c r="X2255" s="112">
        <f t="shared" si="424"/>
        <v>230132.22222222225</v>
      </c>
      <c r="Y2255" s="111"/>
      <c r="Z2255" s="110">
        <f t="shared" si="420"/>
        <v>34</v>
      </c>
      <c r="AA2255" s="109">
        <f t="shared" si="425"/>
        <v>49.550000000000004</v>
      </c>
      <c r="AB2255" s="109">
        <f t="shared" si="426"/>
        <v>49550.000000000007</v>
      </c>
      <c r="AC2255" s="108">
        <f t="shared" si="427"/>
        <v>941.45</v>
      </c>
      <c r="AD2255" s="107">
        <f t="shared" si="428"/>
        <v>2.2222222222222223E-2</v>
      </c>
      <c r="AE2255" s="106">
        <f t="shared" si="429"/>
        <v>20.921111111111113</v>
      </c>
      <c r="AF2255" s="105">
        <f t="shared" si="430"/>
        <v>251.05333333333337</v>
      </c>
      <c r="AG2255" s="105">
        <f t="shared" si="431"/>
        <v>739.9466666666666</v>
      </c>
    </row>
    <row r="2256" spans="1:33" s="88" customFormat="1" x14ac:dyDescent="0.35">
      <c r="A2256" s="21">
        <v>10141103</v>
      </c>
      <c r="B2256" s="115" t="s">
        <v>1665</v>
      </c>
      <c r="C2256" s="115" t="s">
        <v>710</v>
      </c>
      <c r="D2256" s="133" t="s">
        <v>11452</v>
      </c>
      <c r="E2256" s="114" t="str">
        <f t="shared" si="421"/>
        <v>TRANSFORMADOR MARCA:Tusco Trafo  PT 3</v>
      </c>
      <c r="F2256" s="57" t="s">
        <v>2350</v>
      </c>
      <c r="G2256" s="21"/>
      <c r="H2256" s="21" t="s">
        <v>1695</v>
      </c>
      <c r="I2256" s="21"/>
      <c r="J2256" s="21"/>
      <c r="K2256" s="133" t="s">
        <v>11451</v>
      </c>
      <c r="L2256" s="133" t="s">
        <v>11450</v>
      </c>
      <c r="M2256" s="21">
        <v>50</v>
      </c>
      <c r="N2256" s="21">
        <v>33</v>
      </c>
      <c r="O2256" s="21" t="s">
        <v>510</v>
      </c>
      <c r="P2256" s="124" t="s">
        <v>516</v>
      </c>
      <c r="Q2256" s="21">
        <v>2006</v>
      </c>
      <c r="R2256" s="21" t="s">
        <v>7537</v>
      </c>
      <c r="S2256" s="21">
        <v>487797</v>
      </c>
      <c r="T2256" s="116">
        <v>643</v>
      </c>
      <c r="U2256" s="111">
        <v>45</v>
      </c>
      <c r="V2256" s="113">
        <f t="shared" si="422"/>
        <v>493.68111111111108</v>
      </c>
      <c r="W2256" s="113">
        <f t="shared" si="423"/>
        <v>149.31888888888892</v>
      </c>
      <c r="X2256" s="112">
        <f t="shared" si="424"/>
        <v>149318.88888888893</v>
      </c>
      <c r="Y2256" s="111"/>
      <c r="Z2256" s="110">
        <f t="shared" si="420"/>
        <v>34</v>
      </c>
      <c r="AA2256" s="109">
        <f t="shared" si="425"/>
        <v>32.15</v>
      </c>
      <c r="AB2256" s="109">
        <f t="shared" si="426"/>
        <v>32150</v>
      </c>
      <c r="AC2256" s="108">
        <f t="shared" si="427"/>
        <v>610.85</v>
      </c>
      <c r="AD2256" s="107">
        <f t="shared" si="428"/>
        <v>2.2222222222222223E-2</v>
      </c>
      <c r="AE2256" s="106">
        <f t="shared" si="429"/>
        <v>13.574444444444445</v>
      </c>
      <c r="AF2256" s="105">
        <f t="shared" si="430"/>
        <v>162.89333333333337</v>
      </c>
      <c r="AG2256" s="105">
        <f t="shared" si="431"/>
        <v>480.10666666666663</v>
      </c>
    </row>
    <row r="2257" spans="1:33" s="88" customFormat="1" x14ac:dyDescent="0.35">
      <c r="A2257" s="21">
        <v>10141103</v>
      </c>
      <c r="B2257" s="115" t="s">
        <v>1665</v>
      </c>
      <c r="C2257" s="115" t="s">
        <v>710</v>
      </c>
      <c r="D2257" s="133" t="s">
        <v>11449</v>
      </c>
      <c r="E2257" s="114" t="str">
        <f t="shared" si="421"/>
        <v>TRANSFORMADOR MARCA:Tusco Trafo  PT 37</v>
      </c>
      <c r="F2257" s="57" t="s">
        <v>2350</v>
      </c>
      <c r="G2257" s="21"/>
      <c r="H2257" s="21" t="s">
        <v>1695</v>
      </c>
      <c r="I2257" s="21"/>
      <c r="J2257" s="21"/>
      <c r="K2257" s="133" t="s">
        <v>11448</v>
      </c>
      <c r="L2257" s="133" t="s">
        <v>11447</v>
      </c>
      <c r="M2257" s="21">
        <v>50</v>
      </c>
      <c r="N2257" s="21">
        <v>33</v>
      </c>
      <c r="O2257" s="21" t="s">
        <v>510</v>
      </c>
      <c r="P2257" s="124" t="s">
        <v>516</v>
      </c>
      <c r="Q2257" s="21">
        <v>2006</v>
      </c>
      <c r="R2257" s="21" t="s">
        <v>7537</v>
      </c>
      <c r="S2257" s="21">
        <v>487817</v>
      </c>
      <c r="T2257" s="116">
        <v>643</v>
      </c>
      <c r="U2257" s="111">
        <v>45</v>
      </c>
      <c r="V2257" s="113">
        <f t="shared" si="422"/>
        <v>493.68111111111108</v>
      </c>
      <c r="W2257" s="113">
        <f t="shared" si="423"/>
        <v>149.31888888888892</v>
      </c>
      <c r="X2257" s="112">
        <f t="shared" si="424"/>
        <v>149318.88888888893</v>
      </c>
      <c r="Y2257" s="111"/>
      <c r="Z2257" s="110">
        <f t="shared" si="420"/>
        <v>34</v>
      </c>
      <c r="AA2257" s="109">
        <f t="shared" si="425"/>
        <v>32.15</v>
      </c>
      <c r="AB2257" s="109">
        <f t="shared" si="426"/>
        <v>32150</v>
      </c>
      <c r="AC2257" s="108">
        <f t="shared" si="427"/>
        <v>610.85</v>
      </c>
      <c r="AD2257" s="107">
        <f t="shared" si="428"/>
        <v>2.2222222222222223E-2</v>
      </c>
      <c r="AE2257" s="106">
        <f t="shared" si="429"/>
        <v>13.574444444444445</v>
      </c>
      <c r="AF2257" s="105">
        <f t="shared" si="430"/>
        <v>162.89333333333337</v>
      </c>
      <c r="AG2257" s="105">
        <f t="shared" si="431"/>
        <v>480.10666666666663</v>
      </c>
    </row>
    <row r="2258" spans="1:33" s="88" customFormat="1" x14ac:dyDescent="0.35">
      <c r="A2258" s="21">
        <v>10141103</v>
      </c>
      <c r="B2258" s="115" t="s">
        <v>1665</v>
      </c>
      <c r="C2258" s="115" t="s">
        <v>710</v>
      </c>
      <c r="D2258" s="133" t="s">
        <v>2615</v>
      </c>
      <c r="E2258" s="114" t="str">
        <f t="shared" si="421"/>
        <v>TRANSFORMADOR MARCA:Tusco Trafo  PT ?</v>
      </c>
      <c r="F2258" s="57" t="s">
        <v>2350</v>
      </c>
      <c r="G2258" s="21"/>
      <c r="H2258" s="21" t="s">
        <v>1695</v>
      </c>
      <c r="I2258" s="21"/>
      <c r="J2258" s="21"/>
      <c r="K2258" s="133" t="s">
        <v>11446</v>
      </c>
      <c r="L2258" s="133" t="s">
        <v>11445</v>
      </c>
      <c r="M2258" s="21">
        <v>25</v>
      </c>
      <c r="N2258" s="21">
        <v>33</v>
      </c>
      <c r="O2258" s="21">
        <v>0.23</v>
      </c>
      <c r="P2258" s="124" t="s">
        <v>2189</v>
      </c>
      <c r="Q2258" s="21">
        <v>2006</v>
      </c>
      <c r="R2258" s="21" t="s">
        <v>7537</v>
      </c>
      <c r="S2258" s="21">
        <v>487751</v>
      </c>
      <c r="T2258" s="116">
        <v>643</v>
      </c>
      <c r="U2258" s="111">
        <v>45</v>
      </c>
      <c r="V2258" s="113">
        <f t="shared" si="422"/>
        <v>493.68111111111108</v>
      </c>
      <c r="W2258" s="113">
        <f t="shared" si="423"/>
        <v>149.31888888888892</v>
      </c>
      <c r="X2258" s="112">
        <f t="shared" si="424"/>
        <v>149318.88888888893</v>
      </c>
      <c r="Y2258" s="111"/>
      <c r="Z2258" s="110">
        <f t="shared" si="420"/>
        <v>34</v>
      </c>
      <c r="AA2258" s="109">
        <f t="shared" si="425"/>
        <v>32.15</v>
      </c>
      <c r="AB2258" s="109">
        <f t="shared" si="426"/>
        <v>32150</v>
      </c>
      <c r="AC2258" s="108">
        <f t="shared" si="427"/>
        <v>610.85</v>
      </c>
      <c r="AD2258" s="107">
        <f t="shared" si="428"/>
        <v>2.2222222222222223E-2</v>
      </c>
      <c r="AE2258" s="106">
        <f t="shared" si="429"/>
        <v>13.574444444444445</v>
      </c>
      <c r="AF2258" s="105">
        <f t="shared" si="430"/>
        <v>162.89333333333337</v>
      </c>
      <c r="AG2258" s="105">
        <f t="shared" si="431"/>
        <v>480.10666666666663</v>
      </c>
    </row>
    <row r="2259" spans="1:33" s="88" customFormat="1" x14ac:dyDescent="0.35">
      <c r="A2259" s="21">
        <v>10141103</v>
      </c>
      <c r="B2259" s="115" t="s">
        <v>1665</v>
      </c>
      <c r="C2259" s="115" t="s">
        <v>710</v>
      </c>
      <c r="D2259" s="133" t="s">
        <v>11444</v>
      </c>
      <c r="E2259" s="114" t="str">
        <f t="shared" si="421"/>
        <v>TRANSFORMADOR MARCA:Efacec  PT 37 RE</v>
      </c>
      <c r="F2259" s="57" t="s">
        <v>3544</v>
      </c>
      <c r="G2259" s="21"/>
      <c r="H2259" s="21" t="s">
        <v>1695</v>
      </c>
      <c r="I2259" s="21"/>
      <c r="J2259" s="21"/>
      <c r="K2259" s="133" t="s">
        <v>11443</v>
      </c>
      <c r="L2259" s="133" t="s">
        <v>11442</v>
      </c>
      <c r="M2259" s="21">
        <v>50</v>
      </c>
      <c r="N2259" s="21">
        <v>33</v>
      </c>
      <c r="O2259" s="21" t="s">
        <v>510</v>
      </c>
      <c r="P2259" s="124" t="s">
        <v>516</v>
      </c>
      <c r="Q2259" s="21">
        <v>2006</v>
      </c>
      <c r="R2259" s="21" t="s">
        <v>535</v>
      </c>
      <c r="S2259" s="21" t="s">
        <v>11441</v>
      </c>
      <c r="T2259" s="116">
        <v>643</v>
      </c>
      <c r="U2259" s="111">
        <v>45</v>
      </c>
      <c r="V2259" s="113">
        <f t="shared" si="422"/>
        <v>493.68111111111108</v>
      </c>
      <c r="W2259" s="113">
        <f t="shared" si="423"/>
        <v>149.31888888888892</v>
      </c>
      <c r="X2259" s="112">
        <f t="shared" si="424"/>
        <v>149318.88888888893</v>
      </c>
      <c r="Y2259" s="111"/>
      <c r="Z2259" s="110">
        <f t="shared" si="420"/>
        <v>34</v>
      </c>
      <c r="AA2259" s="109">
        <f t="shared" si="425"/>
        <v>32.15</v>
      </c>
      <c r="AB2259" s="109">
        <f t="shared" si="426"/>
        <v>32150</v>
      </c>
      <c r="AC2259" s="108">
        <f t="shared" si="427"/>
        <v>610.85</v>
      </c>
      <c r="AD2259" s="107">
        <f t="shared" si="428"/>
        <v>2.2222222222222223E-2</v>
      </c>
      <c r="AE2259" s="106">
        <f t="shared" si="429"/>
        <v>13.574444444444445</v>
      </c>
      <c r="AF2259" s="105">
        <f t="shared" si="430"/>
        <v>162.89333333333337</v>
      </c>
      <c r="AG2259" s="105">
        <f t="shared" si="431"/>
        <v>480.10666666666663</v>
      </c>
    </row>
    <row r="2260" spans="1:33" s="88" customFormat="1" x14ac:dyDescent="0.35">
      <c r="A2260" s="21">
        <v>10141103</v>
      </c>
      <c r="B2260" s="115" t="s">
        <v>1665</v>
      </c>
      <c r="C2260" s="115" t="s">
        <v>710</v>
      </c>
      <c r="D2260" s="133" t="s">
        <v>11440</v>
      </c>
      <c r="E2260" s="114" t="str">
        <f t="shared" si="421"/>
        <v>TRANSFORMADOR MARCA:Tusco Trafo  PT 38 RE</v>
      </c>
      <c r="F2260" s="57" t="s">
        <v>3544</v>
      </c>
      <c r="G2260" s="21"/>
      <c r="H2260" s="21" t="s">
        <v>1695</v>
      </c>
      <c r="I2260" s="21"/>
      <c r="J2260" s="21"/>
      <c r="K2260" s="133" t="s">
        <v>11439</v>
      </c>
      <c r="L2260" s="133" t="s">
        <v>11438</v>
      </c>
      <c r="M2260" s="21">
        <v>50</v>
      </c>
      <c r="N2260" s="21">
        <v>33</v>
      </c>
      <c r="O2260" s="21" t="s">
        <v>510</v>
      </c>
      <c r="P2260" s="124" t="s">
        <v>516</v>
      </c>
      <c r="Q2260" s="21">
        <v>2006</v>
      </c>
      <c r="R2260" s="21" t="s">
        <v>7537</v>
      </c>
      <c r="S2260" s="21">
        <v>487806</v>
      </c>
      <c r="T2260" s="116">
        <v>643</v>
      </c>
      <c r="U2260" s="111">
        <v>45</v>
      </c>
      <c r="V2260" s="113">
        <f t="shared" si="422"/>
        <v>493.68111111111108</v>
      </c>
      <c r="W2260" s="113">
        <f t="shared" si="423"/>
        <v>149.31888888888892</v>
      </c>
      <c r="X2260" s="112">
        <f t="shared" si="424"/>
        <v>149318.88888888893</v>
      </c>
      <c r="Y2260" s="111"/>
      <c r="Z2260" s="110">
        <f t="shared" si="420"/>
        <v>34</v>
      </c>
      <c r="AA2260" s="109">
        <f t="shared" si="425"/>
        <v>32.15</v>
      </c>
      <c r="AB2260" s="109">
        <f t="shared" si="426"/>
        <v>32150</v>
      </c>
      <c r="AC2260" s="108">
        <f t="shared" si="427"/>
        <v>610.85</v>
      </c>
      <c r="AD2260" s="107">
        <f t="shared" si="428"/>
        <v>2.2222222222222223E-2</v>
      </c>
      <c r="AE2260" s="106">
        <f t="shared" si="429"/>
        <v>13.574444444444445</v>
      </c>
      <c r="AF2260" s="105">
        <f t="shared" si="430"/>
        <v>162.89333333333337</v>
      </c>
      <c r="AG2260" s="105">
        <f t="shared" si="431"/>
        <v>480.10666666666663</v>
      </c>
    </row>
    <row r="2261" spans="1:33" s="88" customFormat="1" x14ac:dyDescent="0.35">
      <c r="A2261" s="21">
        <v>10141103</v>
      </c>
      <c r="B2261" s="115" t="s">
        <v>1665</v>
      </c>
      <c r="C2261" s="115" t="s">
        <v>710</v>
      </c>
      <c r="D2261" s="57" t="s">
        <v>6794</v>
      </c>
      <c r="E2261" s="114" t="str">
        <f t="shared" si="421"/>
        <v>TRANSFORMADOR MARCA:Efacec  PT 39 RE</v>
      </c>
      <c r="F2261" s="57" t="s">
        <v>3544</v>
      </c>
      <c r="G2261" s="21"/>
      <c r="H2261" s="21" t="s">
        <v>1695</v>
      </c>
      <c r="I2261" s="21"/>
      <c r="J2261" s="21"/>
      <c r="K2261" s="133" t="s">
        <v>11437</v>
      </c>
      <c r="L2261" s="133" t="s">
        <v>11436</v>
      </c>
      <c r="M2261" s="21">
        <v>315</v>
      </c>
      <c r="N2261" s="21">
        <v>33</v>
      </c>
      <c r="O2261" s="21">
        <v>0.4</v>
      </c>
      <c r="P2261" s="124" t="s">
        <v>516</v>
      </c>
      <c r="Q2261" s="21">
        <v>2006</v>
      </c>
      <c r="R2261" s="21" t="s">
        <v>535</v>
      </c>
      <c r="S2261" s="21" t="s">
        <v>11435</v>
      </c>
      <c r="T2261" s="116">
        <v>1039</v>
      </c>
      <c r="U2261" s="111">
        <v>45</v>
      </c>
      <c r="V2261" s="113">
        <f t="shared" si="422"/>
        <v>797.7211111111111</v>
      </c>
      <c r="W2261" s="113">
        <f t="shared" si="423"/>
        <v>241.2788888888889</v>
      </c>
      <c r="X2261" s="112">
        <f t="shared" si="424"/>
        <v>241278.88888888891</v>
      </c>
      <c r="Y2261" s="111"/>
      <c r="Z2261" s="110">
        <f t="shared" si="420"/>
        <v>34</v>
      </c>
      <c r="AA2261" s="109">
        <f t="shared" si="425"/>
        <v>51.95</v>
      </c>
      <c r="AB2261" s="109">
        <f t="shared" si="426"/>
        <v>51950</v>
      </c>
      <c r="AC2261" s="108">
        <f t="shared" si="427"/>
        <v>987.05</v>
      </c>
      <c r="AD2261" s="107">
        <f t="shared" si="428"/>
        <v>2.2222222222222223E-2</v>
      </c>
      <c r="AE2261" s="106">
        <f t="shared" si="429"/>
        <v>21.934444444444445</v>
      </c>
      <c r="AF2261" s="105">
        <f t="shared" si="430"/>
        <v>263.21333333333337</v>
      </c>
      <c r="AG2261" s="105">
        <f t="shared" si="431"/>
        <v>775.78666666666663</v>
      </c>
    </row>
    <row r="2262" spans="1:33" s="88" customFormat="1" x14ac:dyDescent="0.35">
      <c r="A2262" s="21">
        <v>10141103</v>
      </c>
      <c r="B2262" s="115" t="s">
        <v>1665</v>
      </c>
      <c r="C2262" s="115" t="s">
        <v>710</v>
      </c>
      <c r="D2262" s="57" t="s">
        <v>7524</v>
      </c>
      <c r="E2262" s="114" t="str">
        <f t="shared" si="421"/>
        <v>TRANSFORMADOR MARCA:Tusco Trafo  PT 01 RE</v>
      </c>
      <c r="F2262" s="57" t="s">
        <v>3544</v>
      </c>
      <c r="G2262" s="21"/>
      <c r="H2262" s="21" t="s">
        <v>1695</v>
      </c>
      <c r="I2262" s="21"/>
      <c r="J2262" s="21"/>
      <c r="K2262" s="133" t="s">
        <v>11434</v>
      </c>
      <c r="L2262" s="133" t="s">
        <v>11433</v>
      </c>
      <c r="M2262" s="21">
        <v>250</v>
      </c>
      <c r="N2262" s="21">
        <v>33</v>
      </c>
      <c r="O2262" s="21">
        <v>0.4</v>
      </c>
      <c r="P2262" s="124" t="s">
        <v>516</v>
      </c>
      <c r="Q2262" s="21">
        <v>2006</v>
      </c>
      <c r="R2262" s="61" t="s">
        <v>7537</v>
      </c>
      <c r="S2262" s="21">
        <v>487889</v>
      </c>
      <c r="T2262" s="116">
        <v>991</v>
      </c>
      <c r="U2262" s="111">
        <v>45</v>
      </c>
      <c r="V2262" s="113">
        <f t="shared" si="422"/>
        <v>760.86777777777775</v>
      </c>
      <c r="W2262" s="113">
        <f t="shared" si="423"/>
        <v>230.13222222222225</v>
      </c>
      <c r="X2262" s="112">
        <f t="shared" si="424"/>
        <v>230132.22222222225</v>
      </c>
      <c r="Y2262" s="111"/>
      <c r="Z2262" s="110">
        <f t="shared" si="420"/>
        <v>34</v>
      </c>
      <c r="AA2262" s="109">
        <f t="shared" si="425"/>
        <v>49.550000000000004</v>
      </c>
      <c r="AB2262" s="109">
        <f t="shared" si="426"/>
        <v>49550.000000000007</v>
      </c>
      <c r="AC2262" s="108">
        <f t="shared" si="427"/>
        <v>941.45</v>
      </c>
      <c r="AD2262" s="107">
        <f t="shared" si="428"/>
        <v>2.2222222222222223E-2</v>
      </c>
      <c r="AE2262" s="106">
        <f t="shared" si="429"/>
        <v>20.921111111111113</v>
      </c>
      <c r="AF2262" s="105">
        <f t="shared" si="430"/>
        <v>251.05333333333337</v>
      </c>
      <c r="AG2262" s="105">
        <f t="shared" si="431"/>
        <v>739.9466666666666</v>
      </c>
    </row>
    <row r="2263" spans="1:33" s="88" customFormat="1" x14ac:dyDescent="0.35">
      <c r="A2263" s="21">
        <v>10141103</v>
      </c>
      <c r="B2263" s="115" t="s">
        <v>1665</v>
      </c>
      <c r="C2263" s="115" t="s">
        <v>710</v>
      </c>
      <c r="D2263" s="57" t="s">
        <v>7518</v>
      </c>
      <c r="E2263" s="114" t="str">
        <f t="shared" si="421"/>
        <v>TRANSFORMADOR MARCA:Tusco Trafo  PT 04 RE</v>
      </c>
      <c r="F2263" s="57" t="s">
        <v>3544</v>
      </c>
      <c r="G2263" s="21"/>
      <c r="H2263" s="21" t="s">
        <v>1695</v>
      </c>
      <c r="I2263" s="21"/>
      <c r="J2263" s="21"/>
      <c r="K2263" s="133" t="s">
        <v>11432</v>
      </c>
      <c r="L2263" s="133" t="s">
        <v>11431</v>
      </c>
      <c r="M2263" s="21">
        <v>250</v>
      </c>
      <c r="N2263" s="21">
        <v>33</v>
      </c>
      <c r="O2263" s="21">
        <v>0.4</v>
      </c>
      <c r="P2263" s="124" t="s">
        <v>516</v>
      </c>
      <c r="Q2263" s="21">
        <v>2006</v>
      </c>
      <c r="R2263" s="61" t="s">
        <v>7537</v>
      </c>
      <c r="S2263" s="21">
        <v>487892</v>
      </c>
      <c r="T2263" s="116">
        <v>991</v>
      </c>
      <c r="U2263" s="111">
        <v>45</v>
      </c>
      <c r="V2263" s="113">
        <f t="shared" si="422"/>
        <v>760.86777777777775</v>
      </c>
      <c r="W2263" s="113">
        <f t="shared" si="423"/>
        <v>230.13222222222225</v>
      </c>
      <c r="X2263" s="112">
        <f t="shared" si="424"/>
        <v>230132.22222222225</v>
      </c>
      <c r="Y2263" s="111"/>
      <c r="Z2263" s="110">
        <f t="shared" si="420"/>
        <v>34</v>
      </c>
      <c r="AA2263" s="109">
        <f t="shared" si="425"/>
        <v>49.550000000000004</v>
      </c>
      <c r="AB2263" s="109">
        <f t="shared" si="426"/>
        <v>49550.000000000007</v>
      </c>
      <c r="AC2263" s="108">
        <f t="shared" si="427"/>
        <v>941.45</v>
      </c>
      <c r="AD2263" s="107">
        <f t="shared" si="428"/>
        <v>2.2222222222222223E-2</v>
      </c>
      <c r="AE2263" s="106">
        <f t="shared" si="429"/>
        <v>20.921111111111113</v>
      </c>
      <c r="AF2263" s="105">
        <f t="shared" si="430"/>
        <v>251.05333333333337</v>
      </c>
      <c r="AG2263" s="105">
        <f t="shared" si="431"/>
        <v>739.9466666666666</v>
      </c>
    </row>
    <row r="2264" spans="1:33" s="88" customFormat="1" x14ac:dyDescent="0.35">
      <c r="A2264" s="21">
        <v>10141103</v>
      </c>
      <c r="B2264" s="115" t="s">
        <v>1665</v>
      </c>
      <c r="C2264" s="115" t="s">
        <v>710</v>
      </c>
      <c r="D2264" s="57" t="s">
        <v>11430</v>
      </c>
      <c r="E2264" s="114" t="str">
        <f t="shared" si="421"/>
        <v>TRANSFORMADOR MARCA:Tusco Trafo  PT 03 RE</v>
      </c>
      <c r="F2264" s="57" t="s">
        <v>3544</v>
      </c>
      <c r="G2264" s="21"/>
      <c r="H2264" s="21" t="s">
        <v>1695</v>
      </c>
      <c r="I2264" s="21"/>
      <c r="J2264" s="21"/>
      <c r="K2264" s="133" t="s">
        <v>11429</v>
      </c>
      <c r="L2264" s="133" t="s">
        <v>11428</v>
      </c>
      <c r="M2264" s="21">
        <v>50</v>
      </c>
      <c r="N2264" s="21">
        <v>33</v>
      </c>
      <c r="O2264" s="21">
        <v>0.4</v>
      </c>
      <c r="P2264" s="124" t="s">
        <v>516</v>
      </c>
      <c r="Q2264" s="21">
        <v>2006</v>
      </c>
      <c r="R2264" s="21" t="s">
        <v>7537</v>
      </c>
      <c r="S2264" s="21">
        <v>487814</v>
      </c>
      <c r="T2264" s="116">
        <v>643</v>
      </c>
      <c r="U2264" s="111">
        <v>45</v>
      </c>
      <c r="V2264" s="113">
        <f t="shared" si="422"/>
        <v>493.68111111111108</v>
      </c>
      <c r="W2264" s="113">
        <f t="shared" si="423"/>
        <v>149.31888888888892</v>
      </c>
      <c r="X2264" s="112">
        <f t="shared" si="424"/>
        <v>149318.88888888893</v>
      </c>
      <c r="Y2264" s="111"/>
      <c r="Z2264" s="110">
        <f t="shared" si="420"/>
        <v>34</v>
      </c>
      <c r="AA2264" s="109">
        <f t="shared" si="425"/>
        <v>32.15</v>
      </c>
      <c r="AB2264" s="109">
        <f t="shared" si="426"/>
        <v>32150</v>
      </c>
      <c r="AC2264" s="108">
        <f t="shared" si="427"/>
        <v>610.85</v>
      </c>
      <c r="AD2264" s="107">
        <f t="shared" si="428"/>
        <v>2.2222222222222223E-2</v>
      </c>
      <c r="AE2264" s="106">
        <f t="shared" si="429"/>
        <v>13.574444444444445</v>
      </c>
      <c r="AF2264" s="105">
        <f t="shared" si="430"/>
        <v>162.89333333333337</v>
      </c>
      <c r="AG2264" s="105">
        <f t="shared" si="431"/>
        <v>480.10666666666663</v>
      </c>
    </row>
    <row r="2265" spans="1:33" s="88" customFormat="1" x14ac:dyDescent="0.35">
      <c r="A2265" s="21">
        <v>10141103</v>
      </c>
      <c r="B2265" s="115" t="s">
        <v>1665</v>
      </c>
      <c r="C2265" s="115" t="s">
        <v>710</v>
      </c>
      <c r="D2265" s="57" t="s">
        <v>2365</v>
      </c>
      <c r="E2265" s="114" t="str">
        <f t="shared" si="421"/>
        <v>TRANSFORMADOR MARCA:Tusco Trafo  PT 09 RE</v>
      </c>
      <c r="F2265" s="57" t="s">
        <v>3544</v>
      </c>
      <c r="G2265" s="21"/>
      <c r="H2265" s="21" t="s">
        <v>1695</v>
      </c>
      <c r="I2265" s="21"/>
      <c r="J2265" s="21"/>
      <c r="K2265" s="133" t="s">
        <v>11427</v>
      </c>
      <c r="L2265" s="133" t="s">
        <v>11426</v>
      </c>
      <c r="M2265" s="21">
        <v>100</v>
      </c>
      <c r="N2265" s="21">
        <v>33</v>
      </c>
      <c r="O2265" s="21">
        <v>0.4</v>
      </c>
      <c r="P2265" s="124" t="s">
        <v>516</v>
      </c>
      <c r="Q2265" s="21">
        <v>2006</v>
      </c>
      <c r="R2265" s="21" t="s">
        <v>7537</v>
      </c>
      <c r="S2265" s="21">
        <v>487841</v>
      </c>
      <c r="T2265" s="116">
        <v>763</v>
      </c>
      <c r="U2265" s="111">
        <v>45</v>
      </c>
      <c r="V2265" s="113">
        <f t="shared" si="422"/>
        <v>585.81444444444446</v>
      </c>
      <c r="W2265" s="113">
        <f t="shared" si="423"/>
        <v>177.18555555555554</v>
      </c>
      <c r="X2265" s="112">
        <f t="shared" si="424"/>
        <v>177185.55555555553</v>
      </c>
      <c r="Y2265" s="111"/>
      <c r="Z2265" s="110">
        <f t="shared" si="420"/>
        <v>34</v>
      </c>
      <c r="AA2265" s="109">
        <f t="shared" si="425"/>
        <v>38.15</v>
      </c>
      <c r="AB2265" s="109">
        <f t="shared" si="426"/>
        <v>38150</v>
      </c>
      <c r="AC2265" s="108">
        <f t="shared" si="427"/>
        <v>724.85</v>
      </c>
      <c r="AD2265" s="107">
        <f t="shared" si="428"/>
        <v>2.2222222222222223E-2</v>
      </c>
      <c r="AE2265" s="106">
        <f t="shared" si="429"/>
        <v>16.10777777777778</v>
      </c>
      <c r="AF2265" s="105">
        <f t="shared" si="430"/>
        <v>193.29333333333332</v>
      </c>
      <c r="AG2265" s="105">
        <f t="shared" si="431"/>
        <v>569.70666666666671</v>
      </c>
    </row>
    <row r="2266" spans="1:33" s="88" customFormat="1" x14ac:dyDescent="0.35">
      <c r="A2266" s="21">
        <v>10141103</v>
      </c>
      <c r="B2266" s="115" t="s">
        <v>1665</v>
      </c>
      <c r="C2266" s="115" t="s">
        <v>710</v>
      </c>
      <c r="D2266" s="57" t="s">
        <v>11425</v>
      </c>
      <c r="E2266" s="114" t="str">
        <f t="shared" si="421"/>
        <v>TRANSFORMADOR MARCA:Alstom  PT 40 RG</v>
      </c>
      <c r="F2266" s="21" t="s">
        <v>3540</v>
      </c>
      <c r="G2266" s="21"/>
      <c r="H2266" s="21" t="s">
        <v>1695</v>
      </c>
      <c r="I2266" s="21"/>
      <c r="J2266" s="21"/>
      <c r="K2266" s="133" t="s">
        <v>11424</v>
      </c>
      <c r="L2266" s="133" t="s">
        <v>11423</v>
      </c>
      <c r="M2266" s="21">
        <v>100</v>
      </c>
      <c r="N2266" s="21">
        <v>11</v>
      </c>
      <c r="O2266" s="21">
        <v>0.41499999999999998</v>
      </c>
      <c r="P2266" s="124" t="s">
        <v>516</v>
      </c>
      <c r="Q2266" s="21">
        <v>2006</v>
      </c>
      <c r="R2266" s="21" t="s">
        <v>4979</v>
      </c>
      <c r="S2266" s="128" t="s">
        <v>11422</v>
      </c>
      <c r="T2266" s="116">
        <v>445</v>
      </c>
      <c r="U2266" s="111">
        <v>45</v>
      </c>
      <c r="V2266" s="113">
        <f t="shared" si="422"/>
        <v>341.6611111111111</v>
      </c>
      <c r="W2266" s="113">
        <f t="shared" si="423"/>
        <v>103.3388888888889</v>
      </c>
      <c r="X2266" s="112">
        <f t="shared" si="424"/>
        <v>103338.88888888891</v>
      </c>
      <c r="Y2266" s="111"/>
      <c r="Z2266" s="110">
        <f t="shared" si="420"/>
        <v>34</v>
      </c>
      <c r="AA2266" s="109">
        <f t="shared" si="425"/>
        <v>22.25</v>
      </c>
      <c r="AB2266" s="109">
        <f t="shared" si="426"/>
        <v>22250</v>
      </c>
      <c r="AC2266" s="108">
        <f t="shared" si="427"/>
        <v>422.75</v>
      </c>
      <c r="AD2266" s="107">
        <f t="shared" si="428"/>
        <v>2.2222222222222223E-2</v>
      </c>
      <c r="AE2266" s="106">
        <f t="shared" si="429"/>
        <v>9.3944444444444439</v>
      </c>
      <c r="AF2266" s="105">
        <f t="shared" si="430"/>
        <v>112.73333333333335</v>
      </c>
      <c r="AG2266" s="105">
        <f t="shared" si="431"/>
        <v>332.26666666666665</v>
      </c>
    </row>
    <row r="2267" spans="1:33" s="88" customFormat="1" x14ac:dyDescent="0.35">
      <c r="A2267" s="21">
        <v>10141103</v>
      </c>
      <c r="B2267" s="115" t="s">
        <v>1665</v>
      </c>
      <c r="C2267" s="115" t="s">
        <v>710</v>
      </c>
      <c r="D2267" s="21" t="s">
        <v>11421</v>
      </c>
      <c r="E2267" s="114" t="str">
        <f t="shared" si="421"/>
        <v>TRANSFORMADOR MARCA:ABB  PT 17 RG</v>
      </c>
      <c r="F2267" s="21" t="s">
        <v>3540</v>
      </c>
      <c r="G2267" s="21"/>
      <c r="H2267" s="21" t="s">
        <v>1695</v>
      </c>
      <c r="I2267" s="21"/>
      <c r="J2267" s="57"/>
      <c r="K2267" s="133" t="s">
        <v>11420</v>
      </c>
      <c r="L2267" s="133" t="s">
        <v>11419</v>
      </c>
      <c r="M2267" s="21">
        <v>100</v>
      </c>
      <c r="N2267" s="21">
        <v>11</v>
      </c>
      <c r="O2267" s="21">
        <v>0.4</v>
      </c>
      <c r="P2267" s="124" t="s">
        <v>516</v>
      </c>
      <c r="Q2267" s="57">
        <v>2006</v>
      </c>
      <c r="R2267" s="21" t="s">
        <v>15</v>
      </c>
      <c r="S2267" s="57" t="s">
        <v>11418</v>
      </c>
      <c r="T2267" s="116">
        <v>445</v>
      </c>
      <c r="U2267" s="111">
        <v>45</v>
      </c>
      <c r="V2267" s="113">
        <f t="shared" si="422"/>
        <v>341.6611111111111</v>
      </c>
      <c r="W2267" s="113">
        <f t="shared" si="423"/>
        <v>103.3388888888889</v>
      </c>
      <c r="X2267" s="112">
        <f t="shared" si="424"/>
        <v>103338.88888888891</v>
      </c>
      <c r="Y2267" s="111"/>
      <c r="Z2267" s="110">
        <f t="shared" si="420"/>
        <v>34</v>
      </c>
      <c r="AA2267" s="109">
        <f t="shared" si="425"/>
        <v>22.25</v>
      </c>
      <c r="AB2267" s="109">
        <f t="shared" si="426"/>
        <v>22250</v>
      </c>
      <c r="AC2267" s="108">
        <f t="shared" si="427"/>
        <v>422.75</v>
      </c>
      <c r="AD2267" s="107">
        <f t="shared" si="428"/>
        <v>2.2222222222222223E-2</v>
      </c>
      <c r="AE2267" s="106">
        <f t="shared" si="429"/>
        <v>9.3944444444444439</v>
      </c>
      <c r="AF2267" s="105">
        <f t="shared" si="430"/>
        <v>112.73333333333335</v>
      </c>
      <c r="AG2267" s="105">
        <f t="shared" si="431"/>
        <v>332.26666666666665</v>
      </c>
    </row>
    <row r="2268" spans="1:33" s="88" customFormat="1" x14ac:dyDescent="0.35">
      <c r="A2268" s="21">
        <v>10141103</v>
      </c>
      <c r="B2268" s="115" t="s">
        <v>1665</v>
      </c>
      <c r="C2268" s="115" t="s">
        <v>710</v>
      </c>
      <c r="D2268" s="133" t="s">
        <v>1696</v>
      </c>
      <c r="E2268" s="114" t="str">
        <f t="shared" si="421"/>
        <v>TRANSFORMADOR MARCA:Tusco Trafo Co.  PTS 01</v>
      </c>
      <c r="F2268" s="21"/>
      <c r="G2268" s="21"/>
      <c r="H2268" s="21" t="s">
        <v>2340</v>
      </c>
      <c r="I2268" s="21"/>
      <c r="J2268" s="21"/>
      <c r="K2268" s="133" t="s">
        <v>11417</v>
      </c>
      <c r="L2268" s="133" t="s">
        <v>11416</v>
      </c>
      <c r="M2268" s="21">
        <v>315</v>
      </c>
      <c r="N2268" s="21">
        <v>33</v>
      </c>
      <c r="O2268" s="21">
        <v>0.4</v>
      </c>
      <c r="P2268" s="124" t="s">
        <v>516</v>
      </c>
      <c r="Q2268" s="21">
        <v>2006</v>
      </c>
      <c r="R2268" s="21" t="s">
        <v>7393</v>
      </c>
      <c r="S2268" s="21">
        <v>487896</v>
      </c>
      <c r="T2268" s="116">
        <v>1039</v>
      </c>
      <c r="U2268" s="111">
        <v>45</v>
      </c>
      <c r="V2268" s="113">
        <f t="shared" si="422"/>
        <v>797.7211111111111</v>
      </c>
      <c r="W2268" s="113">
        <f t="shared" si="423"/>
        <v>241.2788888888889</v>
      </c>
      <c r="X2268" s="112">
        <f t="shared" si="424"/>
        <v>241278.88888888891</v>
      </c>
      <c r="Y2268" s="111"/>
      <c r="Z2268" s="110">
        <f t="shared" si="420"/>
        <v>34</v>
      </c>
      <c r="AA2268" s="109">
        <f t="shared" si="425"/>
        <v>51.95</v>
      </c>
      <c r="AB2268" s="109">
        <f t="shared" si="426"/>
        <v>51950</v>
      </c>
      <c r="AC2268" s="108">
        <f t="shared" si="427"/>
        <v>987.05</v>
      </c>
      <c r="AD2268" s="107">
        <f t="shared" si="428"/>
        <v>2.2222222222222223E-2</v>
      </c>
      <c r="AE2268" s="106">
        <f t="shared" si="429"/>
        <v>21.934444444444445</v>
      </c>
      <c r="AF2268" s="105">
        <f t="shared" si="430"/>
        <v>263.21333333333337</v>
      </c>
      <c r="AG2268" s="105">
        <f t="shared" si="431"/>
        <v>775.78666666666663</v>
      </c>
    </row>
    <row r="2269" spans="1:33" s="88" customFormat="1" x14ac:dyDescent="0.35">
      <c r="A2269" s="21">
        <v>10141103</v>
      </c>
      <c r="B2269" s="115" t="s">
        <v>1665</v>
      </c>
      <c r="C2269" s="115" t="s">
        <v>710</v>
      </c>
      <c r="D2269" s="133" t="s">
        <v>7396</v>
      </c>
      <c r="E2269" s="114" t="str">
        <f t="shared" si="421"/>
        <v>TRANSFORMADOR MARCA:DESTA POWER MATLA  PTS 02</v>
      </c>
      <c r="F2269" s="21"/>
      <c r="G2269" s="21"/>
      <c r="H2269" s="21" t="s">
        <v>2340</v>
      </c>
      <c r="I2269" s="21"/>
      <c r="J2269" s="21"/>
      <c r="K2269" s="133" t="s">
        <v>11415</v>
      </c>
      <c r="L2269" s="133" t="s">
        <v>11414</v>
      </c>
      <c r="M2269" s="21">
        <v>16</v>
      </c>
      <c r="N2269" s="21">
        <v>33</v>
      </c>
      <c r="O2269" s="21">
        <v>0.4</v>
      </c>
      <c r="P2269" s="124" t="s">
        <v>1676</v>
      </c>
      <c r="Q2269" s="21">
        <v>2006</v>
      </c>
      <c r="R2269" s="21" t="s">
        <v>48</v>
      </c>
      <c r="S2269" s="21" t="s">
        <v>11413</v>
      </c>
      <c r="T2269" s="116">
        <v>643</v>
      </c>
      <c r="U2269" s="111">
        <v>45</v>
      </c>
      <c r="V2269" s="113">
        <f t="shared" si="422"/>
        <v>493.68111111111108</v>
      </c>
      <c r="W2269" s="113">
        <f t="shared" si="423"/>
        <v>149.31888888888892</v>
      </c>
      <c r="X2269" s="112">
        <f t="shared" si="424"/>
        <v>149318.88888888893</v>
      </c>
      <c r="Y2269" s="111"/>
      <c r="Z2269" s="110">
        <f t="shared" si="420"/>
        <v>34</v>
      </c>
      <c r="AA2269" s="109">
        <f t="shared" si="425"/>
        <v>32.15</v>
      </c>
      <c r="AB2269" s="109">
        <f t="shared" si="426"/>
        <v>32150</v>
      </c>
      <c r="AC2269" s="108">
        <f t="shared" si="427"/>
        <v>610.85</v>
      </c>
      <c r="AD2269" s="107">
        <f t="shared" si="428"/>
        <v>2.2222222222222223E-2</v>
      </c>
      <c r="AE2269" s="106">
        <f t="shared" si="429"/>
        <v>13.574444444444445</v>
      </c>
      <c r="AF2269" s="105">
        <f t="shared" si="430"/>
        <v>162.89333333333337</v>
      </c>
      <c r="AG2269" s="105">
        <f t="shared" si="431"/>
        <v>480.10666666666663</v>
      </c>
    </row>
    <row r="2270" spans="1:33" s="88" customFormat="1" x14ac:dyDescent="0.35">
      <c r="A2270" s="21">
        <v>10141103</v>
      </c>
      <c r="B2270" s="115" t="s">
        <v>1665</v>
      </c>
      <c r="C2270" s="115" t="s">
        <v>710</v>
      </c>
      <c r="D2270" s="133" t="s">
        <v>4047</v>
      </c>
      <c r="E2270" s="114" t="str">
        <f t="shared" si="421"/>
        <v>TRANSFORMADOR MARCA:ABB  PTS 41</v>
      </c>
      <c r="F2270" s="21"/>
      <c r="G2270" s="21"/>
      <c r="H2270" s="21" t="s">
        <v>4733</v>
      </c>
      <c r="I2270" s="21"/>
      <c r="J2270" s="21"/>
      <c r="K2270" s="133" t="s">
        <v>11412</v>
      </c>
      <c r="L2270" s="133" t="s">
        <v>11411</v>
      </c>
      <c r="M2270" s="21">
        <v>200</v>
      </c>
      <c r="N2270" s="21">
        <v>33</v>
      </c>
      <c r="O2270" s="21">
        <v>0.4</v>
      </c>
      <c r="P2270" s="124" t="s">
        <v>516</v>
      </c>
      <c r="Q2270" s="21">
        <v>2006</v>
      </c>
      <c r="R2270" s="21" t="s">
        <v>15</v>
      </c>
      <c r="S2270" s="21" t="s">
        <v>11410</v>
      </c>
      <c r="T2270" s="116">
        <v>991</v>
      </c>
      <c r="U2270" s="111">
        <v>45</v>
      </c>
      <c r="V2270" s="113">
        <f t="shared" si="422"/>
        <v>760.86777777777775</v>
      </c>
      <c r="W2270" s="113">
        <f t="shared" si="423"/>
        <v>230.13222222222225</v>
      </c>
      <c r="X2270" s="112">
        <f t="shared" si="424"/>
        <v>230132.22222222225</v>
      </c>
      <c r="Y2270" s="111"/>
      <c r="Z2270" s="110">
        <f t="shared" si="420"/>
        <v>34</v>
      </c>
      <c r="AA2270" s="109">
        <f t="shared" si="425"/>
        <v>49.550000000000004</v>
      </c>
      <c r="AB2270" s="109">
        <f t="shared" si="426"/>
        <v>49550.000000000007</v>
      </c>
      <c r="AC2270" s="108">
        <f t="shared" si="427"/>
        <v>941.45</v>
      </c>
      <c r="AD2270" s="107">
        <f t="shared" si="428"/>
        <v>2.2222222222222223E-2</v>
      </c>
      <c r="AE2270" s="106">
        <f t="shared" si="429"/>
        <v>20.921111111111113</v>
      </c>
      <c r="AF2270" s="105">
        <f t="shared" si="430"/>
        <v>251.05333333333337</v>
      </c>
      <c r="AG2270" s="105">
        <f t="shared" si="431"/>
        <v>739.9466666666666</v>
      </c>
    </row>
    <row r="2271" spans="1:33" s="88" customFormat="1" x14ac:dyDescent="0.35">
      <c r="A2271" s="21">
        <v>10141103</v>
      </c>
      <c r="B2271" s="115" t="s">
        <v>1665</v>
      </c>
      <c r="C2271" s="115" t="s">
        <v>710</v>
      </c>
      <c r="D2271" s="57" t="s">
        <v>11409</v>
      </c>
      <c r="E2271" s="114" t="str">
        <f t="shared" si="421"/>
        <v>TRANSFORMADOR MARCA:Tusco Trafo Co.  PTS 844</v>
      </c>
      <c r="F2271" s="21"/>
      <c r="G2271" s="21"/>
      <c r="H2271" s="21" t="s">
        <v>2261</v>
      </c>
      <c r="I2271" s="21"/>
      <c r="J2271" s="21"/>
      <c r="K2271" s="133" t="s">
        <v>11408</v>
      </c>
      <c r="L2271" s="133" t="s">
        <v>11407</v>
      </c>
      <c r="M2271" s="21">
        <v>100</v>
      </c>
      <c r="N2271" s="21">
        <v>33</v>
      </c>
      <c r="O2271" s="21">
        <v>0.4</v>
      </c>
      <c r="P2271" s="124" t="s">
        <v>516</v>
      </c>
      <c r="Q2271" s="21">
        <v>2006</v>
      </c>
      <c r="R2271" s="21" t="s">
        <v>7393</v>
      </c>
      <c r="S2271" s="21">
        <v>487848</v>
      </c>
      <c r="T2271" s="116">
        <v>763</v>
      </c>
      <c r="U2271" s="111">
        <v>45</v>
      </c>
      <c r="V2271" s="113">
        <f t="shared" si="422"/>
        <v>585.81444444444446</v>
      </c>
      <c r="W2271" s="113">
        <f t="shared" si="423"/>
        <v>177.18555555555554</v>
      </c>
      <c r="X2271" s="112">
        <f t="shared" si="424"/>
        <v>177185.55555555553</v>
      </c>
      <c r="Y2271" s="111"/>
      <c r="Z2271" s="110">
        <f t="shared" si="420"/>
        <v>34</v>
      </c>
      <c r="AA2271" s="109">
        <f t="shared" si="425"/>
        <v>38.15</v>
      </c>
      <c r="AB2271" s="109">
        <f t="shared" si="426"/>
        <v>38150</v>
      </c>
      <c r="AC2271" s="108">
        <f t="shared" si="427"/>
        <v>724.85</v>
      </c>
      <c r="AD2271" s="107">
        <f t="shared" si="428"/>
        <v>2.2222222222222223E-2</v>
      </c>
      <c r="AE2271" s="106">
        <f t="shared" si="429"/>
        <v>16.10777777777778</v>
      </c>
      <c r="AF2271" s="105">
        <f t="shared" si="430"/>
        <v>193.29333333333332</v>
      </c>
      <c r="AG2271" s="105">
        <f t="shared" si="431"/>
        <v>569.70666666666671</v>
      </c>
    </row>
    <row r="2272" spans="1:33" s="88" customFormat="1" x14ac:dyDescent="0.35">
      <c r="A2272" s="21">
        <v>10141103</v>
      </c>
      <c r="B2272" s="115" t="s">
        <v>1665</v>
      </c>
      <c r="C2272" s="115" t="s">
        <v>710</v>
      </c>
      <c r="D2272" s="133" t="s">
        <v>11406</v>
      </c>
      <c r="E2272" s="114" t="str">
        <f t="shared" si="421"/>
        <v>TRANSFORMADOR MARCA:Tusco Trafo Co.  PT 654</v>
      </c>
      <c r="F2272" s="21"/>
      <c r="G2272" s="21"/>
      <c r="H2272" s="21" t="s">
        <v>862</v>
      </c>
      <c r="I2272" s="21"/>
      <c r="J2272" s="21"/>
      <c r="K2272" s="133" t="s">
        <v>11405</v>
      </c>
      <c r="L2272" s="133" t="s">
        <v>11404</v>
      </c>
      <c r="M2272" s="21">
        <v>25</v>
      </c>
      <c r="N2272" s="21">
        <v>33</v>
      </c>
      <c r="O2272" s="21">
        <v>0.4</v>
      </c>
      <c r="P2272" s="124" t="s">
        <v>516</v>
      </c>
      <c r="Q2272" s="21">
        <v>2006</v>
      </c>
      <c r="R2272" s="21" t="s">
        <v>7393</v>
      </c>
      <c r="S2272" s="21">
        <v>487750</v>
      </c>
      <c r="T2272" s="116">
        <v>643</v>
      </c>
      <c r="U2272" s="111">
        <v>45</v>
      </c>
      <c r="V2272" s="113">
        <f t="shared" si="422"/>
        <v>493.68111111111108</v>
      </c>
      <c r="W2272" s="113">
        <f t="shared" si="423"/>
        <v>149.31888888888892</v>
      </c>
      <c r="X2272" s="112">
        <f t="shared" si="424"/>
        <v>149318.88888888893</v>
      </c>
      <c r="Y2272" s="111"/>
      <c r="Z2272" s="110">
        <f t="shared" si="420"/>
        <v>34</v>
      </c>
      <c r="AA2272" s="109">
        <f t="shared" si="425"/>
        <v>32.15</v>
      </c>
      <c r="AB2272" s="109">
        <f t="shared" si="426"/>
        <v>32150</v>
      </c>
      <c r="AC2272" s="108">
        <f t="shared" si="427"/>
        <v>610.85</v>
      </c>
      <c r="AD2272" s="107">
        <f t="shared" si="428"/>
        <v>2.2222222222222223E-2</v>
      </c>
      <c r="AE2272" s="106">
        <f t="shared" si="429"/>
        <v>13.574444444444445</v>
      </c>
      <c r="AF2272" s="105">
        <f t="shared" si="430"/>
        <v>162.89333333333337</v>
      </c>
      <c r="AG2272" s="105">
        <f t="shared" si="431"/>
        <v>480.10666666666663</v>
      </c>
    </row>
    <row r="2273" spans="1:33" s="88" customFormat="1" x14ac:dyDescent="0.35">
      <c r="A2273" s="21">
        <v>10141103</v>
      </c>
      <c r="B2273" s="115" t="s">
        <v>1665</v>
      </c>
      <c r="C2273" s="115" t="s">
        <v>710</v>
      </c>
      <c r="D2273" s="133" t="s">
        <v>1669</v>
      </c>
      <c r="E2273" s="114" t="str">
        <f t="shared" si="421"/>
        <v>TRANSFORMADOR MARCA:Tusco Trafo Co.  PTS 36</v>
      </c>
      <c r="F2273" s="21"/>
      <c r="G2273" s="21"/>
      <c r="H2273" s="21" t="s">
        <v>2235</v>
      </c>
      <c r="I2273" s="21"/>
      <c r="J2273" s="21"/>
      <c r="K2273" s="133" t="s">
        <v>11403</v>
      </c>
      <c r="L2273" s="133" t="s">
        <v>11402</v>
      </c>
      <c r="M2273" s="21">
        <v>50</v>
      </c>
      <c r="N2273" s="21">
        <v>33</v>
      </c>
      <c r="O2273" s="21">
        <v>0.4</v>
      </c>
      <c r="P2273" s="124" t="s">
        <v>516</v>
      </c>
      <c r="Q2273" s="21">
        <v>2006</v>
      </c>
      <c r="R2273" s="21" t="s">
        <v>7393</v>
      </c>
      <c r="S2273" s="21">
        <v>487799</v>
      </c>
      <c r="T2273" s="116">
        <v>643</v>
      </c>
      <c r="U2273" s="111">
        <v>45</v>
      </c>
      <c r="V2273" s="113">
        <f t="shared" si="422"/>
        <v>493.68111111111108</v>
      </c>
      <c r="W2273" s="113">
        <f t="shared" si="423"/>
        <v>149.31888888888892</v>
      </c>
      <c r="X2273" s="112">
        <f t="shared" si="424"/>
        <v>149318.88888888893</v>
      </c>
      <c r="Y2273" s="111"/>
      <c r="Z2273" s="110">
        <f t="shared" si="420"/>
        <v>34</v>
      </c>
      <c r="AA2273" s="109">
        <f t="shared" si="425"/>
        <v>32.15</v>
      </c>
      <c r="AB2273" s="109">
        <f t="shared" si="426"/>
        <v>32150</v>
      </c>
      <c r="AC2273" s="108">
        <f t="shared" si="427"/>
        <v>610.85</v>
      </c>
      <c r="AD2273" s="107">
        <f t="shared" si="428"/>
        <v>2.2222222222222223E-2</v>
      </c>
      <c r="AE2273" s="106">
        <f t="shared" si="429"/>
        <v>13.574444444444445</v>
      </c>
      <c r="AF2273" s="105">
        <f t="shared" si="430"/>
        <v>162.89333333333337</v>
      </c>
      <c r="AG2273" s="105">
        <f t="shared" si="431"/>
        <v>480.10666666666663</v>
      </c>
    </row>
    <row r="2274" spans="1:33" s="88" customFormat="1" x14ac:dyDescent="0.35">
      <c r="A2274" s="21">
        <v>10141103</v>
      </c>
      <c r="B2274" s="115" t="s">
        <v>1665</v>
      </c>
      <c r="C2274" s="115" t="s">
        <v>710</v>
      </c>
      <c r="D2274" s="133" t="s">
        <v>1703</v>
      </c>
      <c r="E2274" s="114" t="str">
        <f t="shared" si="421"/>
        <v>TRANSFORMADOR MARCA:Tusco Trafo Co.  PTS 11</v>
      </c>
      <c r="F2274" s="21"/>
      <c r="G2274" s="21"/>
      <c r="H2274" s="21" t="s">
        <v>2235</v>
      </c>
      <c r="I2274" s="21"/>
      <c r="J2274" s="21"/>
      <c r="K2274" s="133" t="s">
        <v>11401</v>
      </c>
      <c r="L2274" s="133" t="s">
        <v>11400</v>
      </c>
      <c r="M2274" s="21">
        <v>25</v>
      </c>
      <c r="N2274" s="21">
        <v>33</v>
      </c>
      <c r="O2274" s="21">
        <v>0.4</v>
      </c>
      <c r="P2274" s="124" t="s">
        <v>1676</v>
      </c>
      <c r="Q2274" s="21">
        <v>2006</v>
      </c>
      <c r="R2274" s="21" t="s">
        <v>7393</v>
      </c>
      <c r="S2274" s="21">
        <v>487746</v>
      </c>
      <c r="T2274" s="116">
        <v>643</v>
      </c>
      <c r="U2274" s="111">
        <v>45</v>
      </c>
      <c r="V2274" s="113">
        <f t="shared" si="422"/>
        <v>493.68111111111108</v>
      </c>
      <c r="W2274" s="113">
        <f t="shared" si="423"/>
        <v>149.31888888888892</v>
      </c>
      <c r="X2274" s="112">
        <f t="shared" si="424"/>
        <v>149318.88888888893</v>
      </c>
      <c r="Y2274" s="111"/>
      <c r="Z2274" s="110">
        <f t="shared" si="420"/>
        <v>34</v>
      </c>
      <c r="AA2274" s="109">
        <f t="shared" si="425"/>
        <v>32.15</v>
      </c>
      <c r="AB2274" s="109">
        <f t="shared" si="426"/>
        <v>32150</v>
      </c>
      <c r="AC2274" s="108">
        <f t="shared" si="427"/>
        <v>610.85</v>
      </c>
      <c r="AD2274" s="107">
        <f t="shared" si="428"/>
        <v>2.2222222222222223E-2</v>
      </c>
      <c r="AE2274" s="106">
        <f t="shared" si="429"/>
        <v>13.574444444444445</v>
      </c>
      <c r="AF2274" s="105">
        <f t="shared" si="430"/>
        <v>162.89333333333337</v>
      </c>
      <c r="AG2274" s="105">
        <f t="shared" si="431"/>
        <v>480.10666666666663</v>
      </c>
    </row>
    <row r="2275" spans="1:33" s="88" customFormat="1" x14ac:dyDescent="0.35">
      <c r="A2275" s="21">
        <v>10141103</v>
      </c>
      <c r="B2275" s="115" t="s">
        <v>1665</v>
      </c>
      <c r="C2275" s="115" t="s">
        <v>710</v>
      </c>
      <c r="D2275" s="133" t="s">
        <v>7400</v>
      </c>
      <c r="E2275" s="114" t="str">
        <f t="shared" si="421"/>
        <v>TRANSFORMADOR MARCA:Tusco Trafo Co.  PTS 06</v>
      </c>
      <c r="F2275" s="21"/>
      <c r="G2275" s="21"/>
      <c r="H2275" s="21" t="s">
        <v>2235</v>
      </c>
      <c r="I2275" s="21"/>
      <c r="J2275" s="21"/>
      <c r="K2275" s="133" t="s">
        <v>11399</v>
      </c>
      <c r="L2275" s="133" t="s">
        <v>11398</v>
      </c>
      <c r="M2275" s="21">
        <v>25</v>
      </c>
      <c r="N2275" s="21">
        <v>33</v>
      </c>
      <c r="O2275" s="21">
        <v>0.4</v>
      </c>
      <c r="P2275" s="124" t="s">
        <v>1676</v>
      </c>
      <c r="Q2275" s="21">
        <v>2006</v>
      </c>
      <c r="R2275" s="21" t="s">
        <v>7393</v>
      </c>
      <c r="S2275" s="21">
        <v>487748</v>
      </c>
      <c r="T2275" s="116">
        <v>643</v>
      </c>
      <c r="U2275" s="111">
        <v>45</v>
      </c>
      <c r="V2275" s="113">
        <f t="shared" si="422"/>
        <v>493.68111111111108</v>
      </c>
      <c r="W2275" s="113">
        <f t="shared" si="423"/>
        <v>149.31888888888892</v>
      </c>
      <c r="X2275" s="112">
        <f t="shared" si="424"/>
        <v>149318.88888888893</v>
      </c>
      <c r="Y2275" s="111"/>
      <c r="Z2275" s="110">
        <f t="shared" si="420"/>
        <v>34</v>
      </c>
      <c r="AA2275" s="109">
        <f t="shared" si="425"/>
        <v>32.15</v>
      </c>
      <c r="AB2275" s="109">
        <f t="shared" si="426"/>
        <v>32150</v>
      </c>
      <c r="AC2275" s="108">
        <f t="shared" si="427"/>
        <v>610.85</v>
      </c>
      <c r="AD2275" s="107">
        <f t="shared" si="428"/>
        <v>2.2222222222222223E-2</v>
      </c>
      <c r="AE2275" s="106">
        <f t="shared" si="429"/>
        <v>13.574444444444445</v>
      </c>
      <c r="AF2275" s="105">
        <f t="shared" si="430"/>
        <v>162.89333333333337</v>
      </c>
      <c r="AG2275" s="105">
        <f t="shared" si="431"/>
        <v>480.10666666666663</v>
      </c>
    </row>
    <row r="2276" spans="1:33" s="88" customFormat="1" x14ac:dyDescent="0.35">
      <c r="A2276" s="21">
        <v>10141103</v>
      </c>
      <c r="B2276" s="115" t="s">
        <v>1665</v>
      </c>
      <c r="C2276" s="115" t="s">
        <v>710</v>
      </c>
      <c r="D2276" s="21" t="s">
        <v>4622</v>
      </c>
      <c r="E2276" s="114" t="str">
        <f t="shared" si="421"/>
        <v>TRANSFORMADOR MARCA:Tusco Trafo Co.  PTS 21</v>
      </c>
      <c r="F2276" s="21"/>
      <c r="G2276" s="21"/>
      <c r="H2276" s="21" t="s">
        <v>2235</v>
      </c>
      <c r="I2276" s="21"/>
      <c r="J2276" s="21"/>
      <c r="K2276" s="133" t="s">
        <v>11397</v>
      </c>
      <c r="L2276" s="133" t="s">
        <v>11396</v>
      </c>
      <c r="M2276" s="21">
        <v>25</v>
      </c>
      <c r="N2276" s="21">
        <v>33</v>
      </c>
      <c r="O2276" s="21">
        <v>0.4</v>
      </c>
      <c r="P2276" s="124" t="s">
        <v>516</v>
      </c>
      <c r="Q2276" s="21">
        <v>2006</v>
      </c>
      <c r="R2276" s="21" t="s">
        <v>7393</v>
      </c>
      <c r="S2276" s="21">
        <v>487747</v>
      </c>
      <c r="T2276" s="116">
        <v>643</v>
      </c>
      <c r="U2276" s="111">
        <v>45</v>
      </c>
      <c r="V2276" s="113">
        <f t="shared" si="422"/>
        <v>493.68111111111108</v>
      </c>
      <c r="W2276" s="113">
        <f t="shared" si="423"/>
        <v>149.31888888888892</v>
      </c>
      <c r="X2276" s="112">
        <f t="shared" si="424"/>
        <v>149318.88888888893</v>
      </c>
      <c r="Y2276" s="111"/>
      <c r="Z2276" s="110">
        <f t="shared" ref="Z2276:Z2339" si="432">(U2276-(2017-Q2276))</f>
        <v>34</v>
      </c>
      <c r="AA2276" s="109">
        <f t="shared" si="425"/>
        <v>32.15</v>
      </c>
      <c r="AB2276" s="109">
        <f t="shared" si="426"/>
        <v>32150</v>
      </c>
      <c r="AC2276" s="108">
        <f t="shared" si="427"/>
        <v>610.85</v>
      </c>
      <c r="AD2276" s="107">
        <f t="shared" si="428"/>
        <v>2.2222222222222223E-2</v>
      </c>
      <c r="AE2276" s="106">
        <f t="shared" si="429"/>
        <v>13.574444444444445</v>
      </c>
      <c r="AF2276" s="105">
        <f t="shared" si="430"/>
        <v>162.89333333333337</v>
      </c>
      <c r="AG2276" s="105">
        <f t="shared" si="431"/>
        <v>480.10666666666663</v>
      </c>
    </row>
    <row r="2277" spans="1:33" s="88" customFormat="1" x14ac:dyDescent="0.35">
      <c r="A2277" s="21">
        <v>10141103</v>
      </c>
      <c r="B2277" s="115" t="s">
        <v>1665</v>
      </c>
      <c r="C2277" s="115" t="s">
        <v>710</v>
      </c>
      <c r="D2277" s="133" t="s">
        <v>5793</v>
      </c>
      <c r="E2277" s="114" t="str">
        <f t="shared" si="421"/>
        <v>TRANSFORMADOR MARCA:Tusco Trafo Co.  PTS 07</v>
      </c>
      <c r="F2277" s="21"/>
      <c r="G2277" s="21"/>
      <c r="H2277" s="21" t="s">
        <v>3471</v>
      </c>
      <c r="I2277" s="21"/>
      <c r="J2277" s="21"/>
      <c r="K2277" s="133" t="s">
        <v>11395</v>
      </c>
      <c r="L2277" s="133" t="s">
        <v>11394</v>
      </c>
      <c r="M2277" s="21">
        <v>50</v>
      </c>
      <c r="N2277" s="21">
        <v>33</v>
      </c>
      <c r="O2277" s="21">
        <v>0.4</v>
      </c>
      <c r="P2277" s="124" t="s">
        <v>516</v>
      </c>
      <c r="Q2277" s="21">
        <v>2006</v>
      </c>
      <c r="R2277" s="21" t="s">
        <v>7393</v>
      </c>
      <c r="S2277" s="21">
        <v>487792</v>
      </c>
      <c r="T2277" s="116">
        <v>643</v>
      </c>
      <c r="U2277" s="111">
        <v>45</v>
      </c>
      <c r="V2277" s="113">
        <f t="shared" si="422"/>
        <v>493.68111111111108</v>
      </c>
      <c r="W2277" s="113">
        <f t="shared" si="423"/>
        <v>149.31888888888892</v>
      </c>
      <c r="X2277" s="112">
        <f t="shared" si="424"/>
        <v>149318.88888888893</v>
      </c>
      <c r="Y2277" s="111"/>
      <c r="Z2277" s="110">
        <f t="shared" si="432"/>
        <v>34</v>
      </c>
      <c r="AA2277" s="109">
        <f t="shared" si="425"/>
        <v>32.15</v>
      </c>
      <c r="AB2277" s="109">
        <f t="shared" si="426"/>
        <v>32150</v>
      </c>
      <c r="AC2277" s="108">
        <f t="shared" si="427"/>
        <v>610.85</v>
      </c>
      <c r="AD2277" s="107">
        <f t="shared" si="428"/>
        <v>2.2222222222222223E-2</v>
      </c>
      <c r="AE2277" s="106">
        <f t="shared" si="429"/>
        <v>13.574444444444445</v>
      </c>
      <c r="AF2277" s="105">
        <f t="shared" si="430"/>
        <v>162.89333333333337</v>
      </c>
      <c r="AG2277" s="105">
        <f t="shared" si="431"/>
        <v>480.10666666666663</v>
      </c>
    </row>
    <row r="2278" spans="1:33" s="88" customFormat="1" x14ac:dyDescent="0.35">
      <c r="A2278" s="21">
        <v>10141103</v>
      </c>
      <c r="B2278" s="115" t="s">
        <v>1665</v>
      </c>
      <c r="C2278" s="115" t="s">
        <v>710</v>
      </c>
      <c r="D2278" s="133" t="s">
        <v>11393</v>
      </c>
      <c r="E2278" s="114" t="str">
        <f t="shared" si="421"/>
        <v>TRANSFORMADOR MARCA:ABB  PT 216R</v>
      </c>
      <c r="F2278" s="21"/>
      <c r="G2278" s="21"/>
      <c r="H2278" s="21" t="s">
        <v>1127</v>
      </c>
      <c r="I2278" s="21"/>
      <c r="J2278" s="21"/>
      <c r="K2278" s="133" t="s">
        <v>11392</v>
      </c>
      <c r="L2278" s="133" t="s">
        <v>11391</v>
      </c>
      <c r="M2278" s="21">
        <v>500</v>
      </c>
      <c r="N2278" s="21">
        <v>33</v>
      </c>
      <c r="O2278" s="21">
        <v>0.4</v>
      </c>
      <c r="P2278" s="124" t="s">
        <v>516</v>
      </c>
      <c r="Q2278" s="21">
        <v>2006</v>
      </c>
      <c r="R2278" s="21" t="s">
        <v>15</v>
      </c>
      <c r="S2278" s="21" t="s">
        <v>11390</v>
      </c>
      <c r="T2278" s="116">
        <v>1200</v>
      </c>
      <c r="U2278" s="111">
        <v>45</v>
      </c>
      <c r="V2278" s="113">
        <f t="shared" si="422"/>
        <v>921.33333333333326</v>
      </c>
      <c r="W2278" s="113">
        <f t="shared" si="423"/>
        <v>278.66666666666674</v>
      </c>
      <c r="X2278" s="112">
        <f t="shared" si="424"/>
        <v>278666.66666666674</v>
      </c>
      <c r="Y2278" s="111"/>
      <c r="Z2278" s="110">
        <f t="shared" si="432"/>
        <v>34</v>
      </c>
      <c r="AA2278" s="109">
        <f t="shared" si="425"/>
        <v>60</v>
      </c>
      <c r="AB2278" s="109">
        <f t="shared" si="426"/>
        <v>60000</v>
      </c>
      <c r="AC2278" s="108">
        <f t="shared" si="427"/>
        <v>1140</v>
      </c>
      <c r="AD2278" s="107">
        <f t="shared" si="428"/>
        <v>2.2222222222222223E-2</v>
      </c>
      <c r="AE2278" s="106">
        <f t="shared" si="429"/>
        <v>25.333333333333336</v>
      </c>
      <c r="AF2278" s="105">
        <f t="shared" si="430"/>
        <v>304.00000000000006</v>
      </c>
      <c r="AG2278" s="105">
        <f t="shared" si="431"/>
        <v>895.99999999999989</v>
      </c>
    </row>
    <row r="2279" spans="1:33" s="88" customFormat="1" x14ac:dyDescent="0.35">
      <c r="A2279" s="21">
        <v>10141103</v>
      </c>
      <c r="B2279" s="115" t="s">
        <v>1665</v>
      </c>
      <c r="C2279" s="115" t="s">
        <v>710</v>
      </c>
      <c r="D2279" s="21" t="s">
        <v>11388</v>
      </c>
      <c r="E2279" s="114" t="str">
        <f t="shared" si="421"/>
        <v>TRANSFORMADOR MARCA:ABB AGXX/PTS0284 AGXX/PTS0284</v>
      </c>
      <c r="F2279" s="61" t="s">
        <v>11389</v>
      </c>
      <c r="G2279" s="21" t="s">
        <v>11388</v>
      </c>
      <c r="H2279" s="21" t="s">
        <v>2113</v>
      </c>
      <c r="I2279" s="21" t="s">
        <v>2113</v>
      </c>
      <c r="J2279" s="21"/>
      <c r="K2279" s="121" t="s">
        <v>11387</v>
      </c>
      <c r="L2279" s="121" t="s">
        <v>11386</v>
      </c>
      <c r="M2279" s="61">
        <v>100</v>
      </c>
      <c r="N2279" s="121">
        <v>11</v>
      </c>
      <c r="O2279" s="61">
        <v>0.4</v>
      </c>
      <c r="P2279" s="61">
        <v>3</v>
      </c>
      <c r="Q2279" s="121">
        <v>2006</v>
      </c>
      <c r="R2279" s="121" t="s">
        <v>15</v>
      </c>
      <c r="S2279" s="121" t="s">
        <v>11385</v>
      </c>
      <c r="T2279" s="116">
        <v>445</v>
      </c>
      <c r="U2279" s="111">
        <v>45</v>
      </c>
      <c r="V2279" s="113">
        <f t="shared" si="422"/>
        <v>341.6611111111111</v>
      </c>
      <c r="W2279" s="113">
        <f t="shared" si="423"/>
        <v>103.3388888888889</v>
      </c>
      <c r="X2279" s="112">
        <f t="shared" si="424"/>
        <v>103338.88888888891</v>
      </c>
      <c r="Y2279" s="111"/>
      <c r="Z2279" s="110">
        <f t="shared" si="432"/>
        <v>34</v>
      </c>
      <c r="AA2279" s="109">
        <f t="shared" si="425"/>
        <v>22.25</v>
      </c>
      <c r="AB2279" s="109">
        <f t="shared" si="426"/>
        <v>22250</v>
      </c>
      <c r="AC2279" s="108">
        <f t="shared" si="427"/>
        <v>422.75</v>
      </c>
      <c r="AD2279" s="107">
        <f t="shared" si="428"/>
        <v>2.2222222222222223E-2</v>
      </c>
      <c r="AE2279" s="106">
        <f t="shared" si="429"/>
        <v>9.3944444444444439</v>
      </c>
      <c r="AF2279" s="105">
        <f t="shared" si="430"/>
        <v>112.73333333333335</v>
      </c>
      <c r="AG2279" s="105">
        <f t="shared" si="431"/>
        <v>332.26666666666665</v>
      </c>
    </row>
    <row r="2280" spans="1:33" s="88" customFormat="1" x14ac:dyDescent="0.35">
      <c r="A2280" s="21">
        <v>10141103</v>
      </c>
      <c r="B2280" s="115" t="s">
        <v>1665</v>
      </c>
      <c r="C2280" s="115" t="s">
        <v>710</v>
      </c>
      <c r="D2280" s="21" t="s">
        <v>11383</v>
      </c>
      <c r="E2280" s="114" t="str">
        <f t="shared" si="421"/>
        <v>TRANSFORMADOR MARCA:EFACEC AGXX/PTS0100 AGXX/PTS0100</v>
      </c>
      <c r="F2280" s="61" t="s">
        <v>11384</v>
      </c>
      <c r="G2280" s="21" t="s">
        <v>11383</v>
      </c>
      <c r="H2280" s="21" t="s">
        <v>2113</v>
      </c>
      <c r="I2280" s="21" t="s">
        <v>2113</v>
      </c>
      <c r="J2280" s="21"/>
      <c r="K2280" s="121" t="s">
        <v>11382</v>
      </c>
      <c r="L2280" s="121" t="s">
        <v>11381</v>
      </c>
      <c r="M2280" s="61">
        <v>200</v>
      </c>
      <c r="N2280" s="121">
        <v>11</v>
      </c>
      <c r="O2280" s="61">
        <v>0.4</v>
      </c>
      <c r="P2280" s="61">
        <v>3</v>
      </c>
      <c r="Q2280" s="61">
        <v>2006</v>
      </c>
      <c r="R2280" s="121" t="s">
        <v>27</v>
      </c>
      <c r="S2280" s="121" t="s">
        <v>11380</v>
      </c>
      <c r="T2280" s="116">
        <v>572</v>
      </c>
      <c r="U2280" s="111">
        <v>45</v>
      </c>
      <c r="V2280" s="113">
        <f t="shared" si="422"/>
        <v>439.16888888888889</v>
      </c>
      <c r="W2280" s="113">
        <f t="shared" si="423"/>
        <v>132.83111111111111</v>
      </c>
      <c r="X2280" s="112">
        <f t="shared" si="424"/>
        <v>132831.11111111112</v>
      </c>
      <c r="Y2280" s="111"/>
      <c r="Z2280" s="110">
        <f t="shared" si="432"/>
        <v>34</v>
      </c>
      <c r="AA2280" s="109">
        <f t="shared" si="425"/>
        <v>28.6</v>
      </c>
      <c r="AB2280" s="109">
        <f t="shared" si="426"/>
        <v>28600</v>
      </c>
      <c r="AC2280" s="108">
        <f t="shared" si="427"/>
        <v>543.4</v>
      </c>
      <c r="AD2280" s="107">
        <f t="shared" si="428"/>
        <v>2.2222222222222223E-2</v>
      </c>
      <c r="AE2280" s="106">
        <f t="shared" si="429"/>
        <v>12.075555555555555</v>
      </c>
      <c r="AF2280" s="105">
        <f t="shared" si="430"/>
        <v>144.90666666666667</v>
      </c>
      <c r="AG2280" s="105">
        <f t="shared" si="431"/>
        <v>427.09333333333331</v>
      </c>
    </row>
    <row r="2281" spans="1:33" s="88" customFormat="1" x14ac:dyDescent="0.35">
      <c r="A2281" s="21">
        <v>10141103</v>
      </c>
      <c r="B2281" s="115" t="s">
        <v>1665</v>
      </c>
      <c r="C2281" s="115" t="s">
        <v>710</v>
      </c>
      <c r="D2281" s="21" t="s">
        <v>11378</v>
      </c>
      <c r="E2281" s="114" t="str">
        <f t="shared" si="421"/>
        <v>TRANSFORMADOR MARCA:TUSCO TRAFO AGCDG/PTS0131 AGCDG/PTS0131</v>
      </c>
      <c r="F2281" s="61" t="s">
        <v>11379</v>
      </c>
      <c r="G2281" s="21" t="s">
        <v>11378</v>
      </c>
      <c r="H2281" s="21" t="s">
        <v>2152</v>
      </c>
      <c r="I2281" s="21" t="s">
        <v>2113</v>
      </c>
      <c r="J2281" s="21"/>
      <c r="K2281" s="121" t="s">
        <v>11377</v>
      </c>
      <c r="L2281" s="121" t="s">
        <v>11376</v>
      </c>
      <c r="M2281" s="61">
        <v>100</v>
      </c>
      <c r="N2281" s="121">
        <v>33</v>
      </c>
      <c r="O2281" s="61">
        <v>0.4</v>
      </c>
      <c r="P2281" s="61">
        <v>3</v>
      </c>
      <c r="Q2281" s="121">
        <v>2006</v>
      </c>
      <c r="R2281" s="61" t="s">
        <v>219</v>
      </c>
      <c r="S2281" s="121">
        <v>487846</v>
      </c>
      <c r="T2281" s="116">
        <v>763</v>
      </c>
      <c r="U2281" s="111">
        <v>45</v>
      </c>
      <c r="V2281" s="113">
        <f t="shared" si="422"/>
        <v>585.81444444444446</v>
      </c>
      <c r="W2281" s="113">
        <f t="shared" si="423"/>
        <v>177.18555555555554</v>
      </c>
      <c r="X2281" s="112">
        <f t="shared" si="424"/>
        <v>177185.55555555553</v>
      </c>
      <c r="Y2281" s="111"/>
      <c r="Z2281" s="110">
        <f t="shared" si="432"/>
        <v>34</v>
      </c>
      <c r="AA2281" s="109">
        <f t="shared" si="425"/>
        <v>38.15</v>
      </c>
      <c r="AB2281" s="109">
        <f t="shared" si="426"/>
        <v>38150</v>
      </c>
      <c r="AC2281" s="108">
        <f t="shared" si="427"/>
        <v>724.85</v>
      </c>
      <c r="AD2281" s="107">
        <f t="shared" si="428"/>
        <v>2.2222222222222223E-2</v>
      </c>
      <c r="AE2281" s="106">
        <f t="shared" si="429"/>
        <v>16.10777777777778</v>
      </c>
      <c r="AF2281" s="105">
        <f t="shared" si="430"/>
        <v>193.29333333333332</v>
      </c>
      <c r="AG2281" s="105">
        <f t="shared" si="431"/>
        <v>569.70666666666671</v>
      </c>
    </row>
    <row r="2282" spans="1:33" s="88" customFormat="1" x14ac:dyDescent="0.35">
      <c r="A2282" s="21">
        <v>10141103</v>
      </c>
      <c r="B2282" s="115" t="s">
        <v>1665</v>
      </c>
      <c r="C2282" s="115" t="s">
        <v>710</v>
      </c>
      <c r="D2282" s="21" t="s">
        <v>11374</v>
      </c>
      <c r="E2282" s="114" t="str">
        <f t="shared" si="421"/>
        <v>TRANSFORMADOR MARCA:TUSCO TRAFO AGCDG/PTS0134 AGCDG/PTS0134</v>
      </c>
      <c r="F2282" s="61" t="s">
        <v>11375</v>
      </c>
      <c r="G2282" s="21" t="s">
        <v>11374</v>
      </c>
      <c r="H2282" s="21" t="s">
        <v>2152</v>
      </c>
      <c r="I2282" s="21" t="s">
        <v>2113</v>
      </c>
      <c r="J2282" s="21"/>
      <c r="K2282" s="121" t="s">
        <v>11373</v>
      </c>
      <c r="L2282" s="121" t="s">
        <v>11372</v>
      </c>
      <c r="M2282" s="61">
        <v>50</v>
      </c>
      <c r="N2282" s="121">
        <v>33</v>
      </c>
      <c r="O2282" s="61">
        <v>0.4</v>
      </c>
      <c r="P2282" s="61">
        <v>3</v>
      </c>
      <c r="Q2282" s="121">
        <v>2006</v>
      </c>
      <c r="R2282" s="61" t="s">
        <v>219</v>
      </c>
      <c r="S2282" s="121">
        <v>487825</v>
      </c>
      <c r="T2282" s="116">
        <v>643</v>
      </c>
      <c r="U2282" s="111">
        <v>45</v>
      </c>
      <c r="V2282" s="113">
        <f t="shared" si="422"/>
        <v>493.68111111111108</v>
      </c>
      <c r="W2282" s="113">
        <f t="shared" si="423"/>
        <v>149.31888888888892</v>
      </c>
      <c r="X2282" s="112">
        <f t="shared" si="424"/>
        <v>149318.88888888893</v>
      </c>
      <c r="Y2282" s="111"/>
      <c r="Z2282" s="110">
        <f t="shared" si="432"/>
        <v>34</v>
      </c>
      <c r="AA2282" s="109">
        <f t="shared" si="425"/>
        <v>32.15</v>
      </c>
      <c r="AB2282" s="109">
        <f t="shared" si="426"/>
        <v>32150</v>
      </c>
      <c r="AC2282" s="108">
        <f t="shared" si="427"/>
        <v>610.85</v>
      </c>
      <c r="AD2282" s="107">
        <f t="shared" si="428"/>
        <v>2.2222222222222223E-2</v>
      </c>
      <c r="AE2282" s="106">
        <f t="shared" si="429"/>
        <v>13.574444444444445</v>
      </c>
      <c r="AF2282" s="105">
        <f t="shared" si="430"/>
        <v>162.89333333333337</v>
      </c>
      <c r="AG2282" s="105">
        <f t="shared" si="431"/>
        <v>480.10666666666663</v>
      </c>
    </row>
    <row r="2283" spans="1:33" s="88" customFormat="1" x14ac:dyDescent="0.35">
      <c r="A2283" s="21">
        <v>10141103</v>
      </c>
      <c r="B2283" s="115" t="s">
        <v>1665</v>
      </c>
      <c r="C2283" s="115" t="s">
        <v>710</v>
      </c>
      <c r="D2283" s="21" t="s">
        <v>11370</v>
      </c>
      <c r="E2283" s="114" t="str">
        <f t="shared" si="421"/>
        <v>TRANSFORMADOR MARCA:TUSCO TRAFO AGCDG/PTS0144 AGCDG/PTS0144</v>
      </c>
      <c r="F2283" s="61" t="s">
        <v>11371</v>
      </c>
      <c r="G2283" s="21" t="s">
        <v>11370</v>
      </c>
      <c r="H2283" s="21" t="s">
        <v>2152</v>
      </c>
      <c r="I2283" s="21" t="s">
        <v>2113</v>
      </c>
      <c r="J2283" s="21"/>
      <c r="K2283" s="121" t="s">
        <v>11369</v>
      </c>
      <c r="L2283" s="121" t="s">
        <v>11368</v>
      </c>
      <c r="M2283" s="61">
        <v>50</v>
      </c>
      <c r="N2283" s="121">
        <v>33</v>
      </c>
      <c r="O2283" s="61">
        <v>0.4</v>
      </c>
      <c r="P2283" s="61">
        <v>3</v>
      </c>
      <c r="Q2283" s="121">
        <v>2006</v>
      </c>
      <c r="R2283" s="61" t="s">
        <v>219</v>
      </c>
      <c r="S2283" s="121">
        <v>487823</v>
      </c>
      <c r="T2283" s="116">
        <v>643</v>
      </c>
      <c r="U2283" s="111">
        <v>45</v>
      </c>
      <c r="V2283" s="113">
        <f t="shared" si="422"/>
        <v>493.68111111111108</v>
      </c>
      <c r="W2283" s="113">
        <f t="shared" si="423"/>
        <v>149.31888888888892</v>
      </c>
      <c r="X2283" s="112">
        <f t="shared" si="424"/>
        <v>149318.88888888893</v>
      </c>
      <c r="Y2283" s="111"/>
      <c r="Z2283" s="110">
        <f t="shared" si="432"/>
        <v>34</v>
      </c>
      <c r="AA2283" s="109">
        <f t="shared" si="425"/>
        <v>32.15</v>
      </c>
      <c r="AB2283" s="109">
        <f t="shared" si="426"/>
        <v>32150</v>
      </c>
      <c r="AC2283" s="108">
        <f t="shared" si="427"/>
        <v>610.85</v>
      </c>
      <c r="AD2283" s="107">
        <f t="shared" si="428"/>
        <v>2.2222222222222223E-2</v>
      </c>
      <c r="AE2283" s="106">
        <f t="shared" si="429"/>
        <v>13.574444444444445</v>
      </c>
      <c r="AF2283" s="105">
        <f t="shared" si="430"/>
        <v>162.89333333333337</v>
      </c>
      <c r="AG2283" s="105">
        <f t="shared" si="431"/>
        <v>480.10666666666663</v>
      </c>
    </row>
    <row r="2284" spans="1:33" s="88" customFormat="1" x14ac:dyDescent="0.35">
      <c r="A2284" s="21">
        <v>10141103</v>
      </c>
      <c r="B2284" s="115" t="s">
        <v>1665</v>
      </c>
      <c r="C2284" s="115" t="s">
        <v>710</v>
      </c>
      <c r="D2284" s="21" t="s">
        <v>11366</v>
      </c>
      <c r="E2284" s="114" t="str">
        <f t="shared" si="421"/>
        <v>TRANSFORMADOR MARCA:EFACEC AGXX/PTS0265 AGXX/PTS0265</v>
      </c>
      <c r="F2284" s="61" t="s">
        <v>11367</v>
      </c>
      <c r="G2284" s="21" t="s">
        <v>11366</v>
      </c>
      <c r="H2284" s="21" t="s">
        <v>2113</v>
      </c>
      <c r="I2284" s="21" t="s">
        <v>2113</v>
      </c>
      <c r="J2284" s="21"/>
      <c r="K2284" s="181" t="s">
        <v>11365</v>
      </c>
      <c r="L2284" s="181" t="s">
        <v>11364</v>
      </c>
      <c r="M2284" s="121">
        <v>50</v>
      </c>
      <c r="N2284" s="121">
        <v>33</v>
      </c>
      <c r="O2284" s="61">
        <v>0.4</v>
      </c>
      <c r="P2284" s="61">
        <v>3</v>
      </c>
      <c r="Q2284" s="121">
        <v>2006</v>
      </c>
      <c r="R2284" s="121" t="s">
        <v>27</v>
      </c>
      <c r="S2284" s="121" t="s">
        <v>11363</v>
      </c>
      <c r="T2284" s="116">
        <v>643</v>
      </c>
      <c r="U2284" s="111">
        <v>45</v>
      </c>
      <c r="V2284" s="113">
        <f t="shared" si="422"/>
        <v>493.68111111111108</v>
      </c>
      <c r="W2284" s="113">
        <f t="shared" si="423"/>
        <v>149.31888888888892</v>
      </c>
      <c r="X2284" s="112">
        <f t="shared" si="424"/>
        <v>149318.88888888893</v>
      </c>
      <c r="Y2284" s="111"/>
      <c r="Z2284" s="110">
        <f t="shared" si="432"/>
        <v>34</v>
      </c>
      <c r="AA2284" s="109">
        <f t="shared" si="425"/>
        <v>32.15</v>
      </c>
      <c r="AB2284" s="109">
        <f t="shared" si="426"/>
        <v>32150</v>
      </c>
      <c r="AC2284" s="108">
        <f t="shared" si="427"/>
        <v>610.85</v>
      </c>
      <c r="AD2284" s="107">
        <f t="shared" si="428"/>
        <v>2.2222222222222223E-2</v>
      </c>
      <c r="AE2284" s="106">
        <f t="shared" si="429"/>
        <v>13.574444444444445</v>
      </c>
      <c r="AF2284" s="105">
        <f t="shared" si="430"/>
        <v>162.89333333333337</v>
      </c>
      <c r="AG2284" s="105">
        <f t="shared" si="431"/>
        <v>480.10666666666663</v>
      </c>
    </row>
    <row r="2285" spans="1:33" s="88" customFormat="1" x14ac:dyDescent="0.35">
      <c r="A2285" s="21">
        <v>10141103</v>
      </c>
      <c r="B2285" s="115" t="s">
        <v>1665</v>
      </c>
      <c r="C2285" s="115" t="s">
        <v>710</v>
      </c>
      <c r="D2285" s="21" t="s">
        <v>11361</v>
      </c>
      <c r="E2285" s="114" t="str">
        <f t="shared" si="421"/>
        <v>TRANSFORMADOR MARCA:TUSCO TRAFO AGXX/PTS0168 AGXX/PTS0168</v>
      </c>
      <c r="F2285" s="21" t="s">
        <v>11362</v>
      </c>
      <c r="G2285" s="21" t="s">
        <v>11361</v>
      </c>
      <c r="H2285" s="21" t="s">
        <v>2125</v>
      </c>
      <c r="I2285" s="21" t="s">
        <v>2113</v>
      </c>
      <c r="J2285" s="21"/>
      <c r="K2285" s="61" t="s">
        <v>11360</v>
      </c>
      <c r="L2285" s="61" t="s">
        <v>11359</v>
      </c>
      <c r="M2285" s="121">
        <v>25</v>
      </c>
      <c r="N2285" s="121">
        <v>33</v>
      </c>
      <c r="O2285" s="61">
        <v>0.4</v>
      </c>
      <c r="P2285" s="61">
        <v>3</v>
      </c>
      <c r="Q2285" s="121">
        <v>2006</v>
      </c>
      <c r="R2285" s="61" t="s">
        <v>219</v>
      </c>
      <c r="S2285" s="121">
        <v>487766</v>
      </c>
      <c r="T2285" s="116">
        <v>643</v>
      </c>
      <c r="U2285" s="111">
        <v>45</v>
      </c>
      <c r="V2285" s="113">
        <f t="shared" si="422"/>
        <v>493.68111111111108</v>
      </c>
      <c r="W2285" s="113">
        <f t="shared" si="423"/>
        <v>149.31888888888892</v>
      </c>
      <c r="X2285" s="112">
        <f t="shared" si="424"/>
        <v>149318.88888888893</v>
      </c>
      <c r="Y2285" s="111"/>
      <c r="Z2285" s="110">
        <f t="shared" si="432"/>
        <v>34</v>
      </c>
      <c r="AA2285" s="109">
        <f t="shared" si="425"/>
        <v>32.15</v>
      </c>
      <c r="AB2285" s="109">
        <f t="shared" si="426"/>
        <v>32150</v>
      </c>
      <c r="AC2285" s="108">
        <f t="shared" si="427"/>
        <v>610.85</v>
      </c>
      <c r="AD2285" s="107">
        <f t="shared" si="428"/>
        <v>2.2222222222222223E-2</v>
      </c>
      <c r="AE2285" s="106">
        <f t="shared" si="429"/>
        <v>13.574444444444445</v>
      </c>
      <c r="AF2285" s="105">
        <f t="shared" si="430"/>
        <v>162.89333333333337</v>
      </c>
      <c r="AG2285" s="105">
        <f t="shared" si="431"/>
        <v>480.10666666666663</v>
      </c>
    </row>
    <row r="2286" spans="1:33" s="88" customFormat="1" x14ac:dyDescent="0.35">
      <c r="A2286" s="21">
        <v>10141103</v>
      </c>
      <c r="B2286" s="115" t="s">
        <v>1665</v>
      </c>
      <c r="C2286" s="115" t="s">
        <v>710</v>
      </c>
      <c r="D2286" s="21" t="s">
        <v>11358</v>
      </c>
      <c r="E2286" s="114" t="str">
        <f t="shared" si="421"/>
        <v>TRANSFORMADOR MARCA:TUSCO TRAFO AGXX/PTS0172 AGXX/PTS0172</v>
      </c>
      <c r="F2286" s="21" t="s">
        <v>10202</v>
      </c>
      <c r="G2286" s="21" t="s">
        <v>11358</v>
      </c>
      <c r="H2286" s="21" t="s">
        <v>2125</v>
      </c>
      <c r="I2286" s="21" t="s">
        <v>2113</v>
      </c>
      <c r="J2286" s="21"/>
      <c r="K2286" s="121" t="s">
        <v>11357</v>
      </c>
      <c r="L2286" s="121" t="s">
        <v>11356</v>
      </c>
      <c r="M2286" s="61">
        <v>25</v>
      </c>
      <c r="N2286" s="121">
        <v>33</v>
      </c>
      <c r="O2286" s="61">
        <v>0.4</v>
      </c>
      <c r="P2286" s="61">
        <v>3</v>
      </c>
      <c r="Q2286" s="121">
        <v>2006</v>
      </c>
      <c r="R2286" s="61" t="s">
        <v>219</v>
      </c>
      <c r="S2286" s="121">
        <v>487770</v>
      </c>
      <c r="T2286" s="116">
        <v>643</v>
      </c>
      <c r="U2286" s="111">
        <v>45</v>
      </c>
      <c r="V2286" s="113">
        <f t="shared" si="422"/>
        <v>493.68111111111108</v>
      </c>
      <c r="W2286" s="113">
        <f t="shared" si="423"/>
        <v>149.31888888888892</v>
      </c>
      <c r="X2286" s="112">
        <f t="shared" si="424"/>
        <v>149318.88888888893</v>
      </c>
      <c r="Y2286" s="111"/>
      <c r="Z2286" s="110">
        <f t="shared" si="432"/>
        <v>34</v>
      </c>
      <c r="AA2286" s="109">
        <f t="shared" si="425"/>
        <v>32.15</v>
      </c>
      <c r="AB2286" s="109">
        <f t="shared" si="426"/>
        <v>32150</v>
      </c>
      <c r="AC2286" s="108">
        <f t="shared" si="427"/>
        <v>610.85</v>
      </c>
      <c r="AD2286" s="107">
        <f t="shared" si="428"/>
        <v>2.2222222222222223E-2</v>
      </c>
      <c r="AE2286" s="106">
        <f t="shared" si="429"/>
        <v>13.574444444444445</v>
      </c>
      <c r="AF2286" s="105">
        <f t="shared" si="430"/>
        <v>162.89333333333337</v>
      </c>
      <c r="AG2286" s="105">
        <f t="shared" si="431"/>
        <v>480.10666666666663</v>
      </c>
    </row>
    <row r="2287" spans="1:33" s="88" customFormat="1" x14ac:dyDescent="0.35">
      <c r="A2287" s="21">
        <v>10141103</v>
      </c>
      <c r="B2287" s="115" t="s">
        <v>1665</v>
      </c>
      <c r="C2287" s="115" t="s">
        <v>710</v>
      </c>
      <c r="D2287" s="21" t="s">
        <v>11354</v>
      </c>
      <c r="E2287" s="114" t="str">
        <f t="shared" si="421"/>
        <v>TRANSFORMADOR MARCA:TUSCO TRAFO AGCBT/PTS0185 AGCBT/PTS0185</v>
      </c>
      <c r="F2287" s="61" t="s">
        <v>11355</v>
      </c>
      <c r="G2287" s="21" t="s">
        <v>11354</v>
      </c>
      <c r="H2287" s="21" t="s">
        <v>3407</v>
      </c>
      <c r="I2287" s="21" t="s">
        <v>2113</v>
      </c>
      <c r="J2287" s="21"/>
      <c r="K2287" s="121" t="s">
        <v>11353</v>
      </c>
      <c r="L2287" s="121" t="s">
        <v>11352</v>
      </c>
      <c r="M2287" s="61">
        <v>50</v>
      </c>
      <c r="N2287" s="121">
        <v>33</v>
      </c>
      <c r="O2287" s="61">
        <v>0.4</v>
      </c>
      <c r="P2287" s="61">
        <v>3</v>
      </c>
      <c r="Q2287" s="121">
        <v>2006</v>
      </c>
      <c r="R2287" s="61" t="s">
        <v>219</v>
      </c>
      <c r="S2287" s="61">
        <v>487808</v>
      </c>
      <c r="T2287" s="116">
        <v>643</v>
      </c>
      <c r="U2287" s="111">
        <v>45</v>
      </c>
      <c r="V2287" s="113">
        <f t="shared" si="422"/>
        <v>493.68111111111108</v>
      </c>
      <c r="W2287" s="113">
        <f t="shared" si="423"/>
        <v>149.31888888888892</v>
      </c>
      <c r="X2287" s="112">
        <f t="shared" si="424"/>
        <v>149318.88888888893</v>
      </c>
      <c r="Y2287" s="111"/>
      <c r="Z2287" s="110">
        <f t="shared" si="432"/>
        <v>34</v>
      </c>
      <c r="AA2287" s="109">
        <f t="shared" si="425"/>
        <v>32.15</v>
      </c>
      <c r="AB2287" s="109">
        <f t="shared" si="426"/>
        <v>32150</v>
      </c>
      <c r="AC2287" s="108">
        <f t="shared" si="427"/>
        <v>610.85</v>
      </c>
      <c r="AD2287" s="107">
        <f t="shared" si="428"/>
        <v>2.2222222222222223E-2</v>
      </c>
      <c r="AE2287" s="106">
        <f t="shared" si="429"/>
        <v>13.574444444444445</v>
      </c>
      <c r="AF2287" s="105">
        <f t="shared" si="430"/>
        <v>162.89333333333337</v>
      </c>
      <c r="AG2287" s="105">
        <f t="shared" si="431"/>
        <v>480.10666666666663</v>
      </c>
    </row>
    <row r="2288" spans="1:33" s="88" customFormat="1" x14ac:dyDescent="0.35">
      <c r="A2288" s="21">
        <v>10141103</v>
      </c>
      <c r="B2288" s="115" t="s">
        <v>1665</v>
      </c>
      <c r="C2288" s="115" t="s">
        <v>710</v>
      </c>
      <c r="D2288" s="21" t="s">
        <v>11350</v>
      </c>
      <c r="E2288" s="114" t="str">
        <f t="shared" si="421"/>
        <v>TRANSFORMADOR MARCA:TUSCO TRAFO AGCBT/PTS0200 AGCBT/PTS0200</v>
      </c>
      <c r="F2288" s="61" t="s">
        <v>11351</v>
      </c>
      <c r="G2288" s="21" t="s">
        <v>11350</v>
      </c>
      <c r="H2288" s="21" t="s">
        <v>3407</v>
      </c>
      <c r="I2288" s="21" t="s">
        <v>2113</v>
      </c>
      <c r="J2288" s="21"/>
      <c r="K2288" s="121" t="s">
        <v>11349</v>
      </c>
      <c r="L2288" s="121" t="s">
        <v>11348</v>
      </c>
      <c r="M2288" s="61">
        <v>100</v>
      </c>
      <c r="N2288" s="121">
        <v>33</v>
      </c>
      <c r="O2288" s="61">
        <v>0.4</v>
      </c>
      <c r="P2288" s="61">
        <v>3</v>
      </c>
      <c r="Q2288" s="121">
        <v>2006</v>
      </c>
      <c r="R2288" s="61" t="s">
        <v>219</v>
      </c>
      <c r="S2288" s="61">
        <v>487847</v>
      </c>
      <c r="T2288" s="116">
        <v>763</v>
      </c>
      <c r="U2288" s="111">
        <v>45</v>
      </c>
      <c r="V2288" s="113">
        <f t="shared" si="422"/>
        <v>585.81444444444446</v>
      </c>
      <c r="W2288" s="113">
        <f t="shared" si="423"/>
        <v>177.18555555555554</v>
      </c>
      <c r="X2288" s="112">
        <f t="shared" si="424"/>
        <v>177185.55555555553</v>
      </c>
      <c r="Y2288" s="111"/>
      <c r="Z2288" s="110">
        <f t="shared" si="432"/>
        <v>34</v>
      </c>
      <c r="AA2288" s="109">
        <f t="shared" si="425"/>
        <v>38.15</v>
      </c>
      <c r="AB2288" s="109">
        <f t="shared" si="426"/>
        <v>38150</v>
      </c>
      <c r="AC2288" s="108">
        <f t="shared" si="427"/>
        <v>724.85</v>
      </c>
      <c r="AD2288" s="107">
        <f t="shared" si="428"/>
        <v>2.2222222222222223E-2</v>
      </c>
      <c r="AE2288" s="106">
        <f t="shared" si="429"/>
        <v>16.10777777777778</v>
      </c>
      <c r="AF2288" s="105">
        <f t="shared" si="430"/>
        <v>193.29333333333332</v>
      </c>
      <c r="AG2288" s="105">
        <f t="shared" si="431"/>
        <v>569.70666666666671</v>
      </c>
    </row>
    <row r="2289" spans="1:33" s="88" customFormat="1" x14ac:dyDescent="0.35">
      <c r="A2289" s="21">
        <v>10141103</v>
      </c>
      <c r="B2289" s="115" t="s">
        <v>1665</v>
      </c>
      <c r="C2289" s="115" t="s">
        <v>710</v>
      </c>
      <c r="D2289" s="21" t="s">
        <v>11346</v>
      </c>
      <c r="E2289" s="114" t="str">
        <f t="shared" si="421"/>
        <v>TRANSFORMADOR MARCA:TUSCO TRAFO AGMJC/PTS0239 AGMJC/PTS0239</v>
      </c>
      <c r="F2289" s="61" t="s">
        <v>11347</v>
      </c>
      <c r="G2289" s="21" t="s">
        <v>11346</v>
      </c>
      <c r="H2289" s="21" t="s">
        <v>2114</v>
      </c>
      <c r="I2289" s="21" t="s">
        <v>2113</v>
      </c>
      <c r="J2289" s="57"/>
      <c r="K2289" s="121" t="s">
        <v>11345</v>
      </c>
      <c r="L2289" s="121" t="s">
        <v>11344</v>
      </c>
      <c r="M2289" s="61">
        <v>100</v>
      </c>
      <c r="N2289" s="121">
        <v>33</v>
      </c>
      <c r="O2289" s="61">
        <v>0.4</v>
      </c>
      <c r="P2289" s="156">
        <v>3</v>
      </c>
      <c r="Q2289" s="61">
        <v>2006</v>
      </c>
      <c r="R2289" s="61" t="s">
        <v>219</v>
      </c>
      <c r="S2289" s="61">
        <v>487850</v>
      </c>
      <c r="T2289" s="116">
        <v>763</v>
      </c>
      <c r="U2289" s="111">
        <v>45</v>
      </c>
      <c r="V2289" s="113">
        <f t="shared" si="422"/>
        <v>585.81444444444446</v>
      </c>
      <c r="W2289" s="113">
        <f t="shared" si="423"/>
        <v>177.18555555555554</v>
      </c>
      <c r="X2289" s="112">
        <f t="shared" si="424"/>
        <v>177185.55555555553</v>
      </c>
      <c r="Y2289" s="111"/>
      <c r="Z2289" s="110">
        <f t="shared" si="432"/>
        <v>34</v>
      </c>
      <c r="AA2289" s="109">
        <f t="shared" si="425"/>
        <v>38.15</v>
      </c>
      <c r="AB2289" s="109">
        <f t="shared" si="426"/>
        <v>38150</v>
      </c>
      <c r="AC2289" s="108">
        <f t="shared" si="427"/>
        <v>724.85</v>
      </c>
      <c r="AD2289" s="107">
        <f t="shared" si="428"/>
        <v>2.2222222222222223E-2</v>
      </c>
      <c r="AE2289" s="106">
        <f t="shared" si="429"/>
        <v>16.10777777777778</v>
      </c>
      <c r="AF2289" s="105">
        <f t="shared" si="430"/>
        <v>193.29333333333332</v>
      </c>
      <c r="AG2289" s="105">
        <f t="shared" si="431"/>
        <v>569.70666666666671</v>
      </c>
    </row>
    <row r="2290" spans="1:33" s="88" customFormat="1" x14ac:dyDescent="0.35">
      <c r="A2290" s="21">
        <v>10141103</v>
      </c>
      <c r="B2290" s="115" t="s">
        <v>1665</v>
      </c>
      <c r="C2290" s="115" t="s">
        <v>710</v>
      </c>
      <c r="D2290" s="21" t="s">
        <v>11342</v>
      </c>
      <c r="E2290" s="114" t="str">
        <f t="shared" si="421"/>
        <v>TRANSFORMADOR MARCA:TUSCO TRAFO AGMJC/PTS0255 AGMJC/PTS0255</v>
      </c>
      <c r="F2290" s="61" t="s">
        <v>11343</v>
      </c>
      <c r="G2290" s="21" t="s">
        <v>11342</v>
      </c>
      <c r="H2290" s="21" t="s">
        <v>2114</v>
      </c>
      <c r="I2290" s="21" t="s">
        <v>2113</v>
      </c>
      <c r="J2290" s="57"/>
      <c r="K2290" s="121" t="s">
        <v>11341</v>
      </c>
      <c r="L2290" s="121" t="s">
        <v>11340</v>
      </c>
      <c r="M2290" s="61">
        <v>100</v>
      </c>
      <c r="N2290" s="121">
        <v>33</v>
      </c>
      <c r="O2290" s="61">
        <v>0.4</v>
      </c>
      <c r="P2290" s="156">
        <v>3</v>
      </c>
      <c r="Q2290" s="121">
        <v>2006</v>
      </c>
      <c r="R2290" s="121" t="s">
        <v>219</v>
      </c>
      <c r="S2290" s="121">
        <v>487862</v>
      </c>
      <c r="T2290" s="116">
        <v>763</v>
      </c>
      <c r="U2290" s="111">
        <v>45</v>
      </c>
      <c r="V2290" s="113">
        <f t="shared" si="422"/>
        <v>585.81444444444446</v>
      </c>
      <c r="W2290" s="113">
        <f t="shared" si="423"/>
        <v>177.18555555555554</v>
      </c>
      <c r="X2290" s="112">
        <f t="shared" si="424"/>
        <v>177185.55555555553</v>
      </c>
      <c r="Y2290" s="111"/>
      <c r="Z2290" s="110">
        <f t="shared" si="432"/>
        <v>34</v>
      </c>
      <c r="AA2290" s="109">
        <f t="shared" si="425"/>
        <v>38.15</v>
      </c>
      <c r="AB2290" s="109">
        <f t="shared" si="426"/>
        <v>38150</v>
      </c>
      <c r="AC2290" s="108">
        <f t="shared" si="427"/>
        <v>724.85</v>
      </c>
      <c r="AD2290" s="107">
        <f t="shared" si="428"/>
        <v>2.2222222222222223E-2</v>
      </c>
      <c r="AE2290" s="106">
        <f t="shared" si="429"/>
        <v>16.10777777777778</v>
      </c>
      <c r="AF2290" s="105">
        <f t="shared" si="430"/>
        <v>193.29333333333332</v>
      </c>
      <c r="AG2290" s="105">
        <f t="shared" si="431"/>
        <v>569.70666666666671</v>
      </c>
    </row>
    <row r="2291" spans="1:33" s="88" customFormat="1" x14ac:dyDescent="0.35">
      <c r="A2291" s="21">
        <v>10141103</v>
      </c>
      <c r="B2291" s="115" t="s">
        <v>1665</v>
      </c>
      <c r="C2291" s="115" t="s">
        <v>710</v>
      </c>
      <c r="D2291" s="21" t="s">
        <v>11338</v>
      </c>
      <c r="E2291" s="114" t="str">
        <f t="shared" si="421"/>
        <v>TRANSFORMADOR MARCA:TUSCO TRAFO AGMJC/PTS0256 AGMJC/PTS0256</v>
      </c>
      <c r="F2291" s="61" t="s">
        <v>11339</v>
      </c>
      <c r="G2291" s="21" t="s">
        <v>11338</v>
      </c>
      <c r="H2291" s="21" t="s">
        <v>2114</v>
      </c>
      <c r="I2291" s="21" t="s">
        <v>2113</v>
      </c>
      <c r="J2291" s="57"/>
      <c r="K2291" s="121" t="s">
        <v>11337</v>
      </c>
      <c r="L2291" s="121" t="s">
        <v>11336</v>
      </c>
      <c r="M2291" s="61">
        <v>100</v>
      </c>
      <c r="N2291" s="121">
        <v>33</v>
      </c>
      <c r="O2291" s="61">
        <v>0.4</v>
      </c>
      <c r="P2291" s="156">
        <v>3</v>
      </c>
      <c r="Q2291" s="121">
        <v>2006</v>
      </c>
      <c r="R2291" s="121" t="s">
        <v>219</v>
      </c>
      <c r="S2291" s="121">
        <v>487852</v>
      </c>
      <c r="T2291" s="116">
        <v>763</v>
      </c>
      <c r="U2291" s="111">
        <v>45</v>
      </c>
      <c r="V2291" s="113">
        <f t="shared" si="422"/>
        <v>585.81444444444446</v>
      </c>
      <c r="W2291" s="113">
        <f t="shared" si="423"/>
        <v>177.18555555555554</v>
      </c>
      <c r="X2291" s="112">
        <f t="shared" si="424"/>
        <v>177185.55555555553</v>
      </c>
      <c r="Y2291" s="111"/>
      <c r="Z2291" s="110">
        <f t="shared" si="432"/>
        <v>34</v>
      </c>
      <c r="AA2291" s="109">
        <f t="shared" si="425"/>
        <v>38.15</v>
      </c>
      <c r="AB2291" s="109">
        <f t="shared" si="426"/>
        <v>38150</v>
      </c>
      <c r="AC2291" s="108">
        <f t="shared" si="427"/>
        <v>724.85</v>
      </c>
      <c r="AD2291" s="107">
        <f t="shared" si="428"/>
        <v>2.2222222222222223E-2</v>
      </c>
      <c r="AE2291" s="106">
        <f t="shared" si="429"/>
        <v>16.10777777777778</v>
      </c>
      <c r="AF2291" s="105">
        <f t="shared" si="430"/>
        <v>193.29333333333332</v>
      </c>
      <c r="AG2291" s="105">
        <f t="shared" si="431"/>
        <v>569.70666666666671</v>
      </c>
    </row>
    <row r="2292" spans="1:33" s="88" customFormat="1" x14ac:dyDescent="0.35">
      <c r="A2292" s="21">
        <v>10141103</v>
      </c>
      <c r="B2292" s="115" t="s">
        <v>1665</v>
      </c>
      <c r="C2292" s="115" t="s">
        <v>710</v>
      </c>
      <c r="D2292" s="21" t="s">
        <v>11334</v>
      </c>
      <c r="E2292" s="114" t="str">
        <f t="shared" si="421"/>
        <v>TRANSFORMADOR MARCA:TUSCO TRAFO AGMJC/PTS0257 AGMJC/PTS0257</v>
      </c>
      <c r="F2292" s="61" t="s">
        <v>11335</v>
      </c>
      <c r="G2292" s="21" t="s">
        <v>11334</v>
      </c>
      <c r="H2292" s="21" t="s">
        <v>2114</v>
      </c>
      <c r="I2292" s="21" t="s">
        <v>2113</v>
      </c>
      <c r="J2292" s="57"/>
      <c r="K2292" s="121" t="s">
        <v>11333</v>
      </c>
      <c r="L2292" s="121" t="s">
        <v>11332</v>
      </c>
      <c r="M2292" s="61">
        <v>100</v>
      </c>
      <c r="N2292" s="121">
        <v>33</v>
      </c>
      <c r="O2292" s="61">
        <v>0.4</v>
      </c>
      <c r="P2292" s="156">
        <v>3</v>
      </c>
      <c r="Q2292" s="121">
        <v>2006</v>
      </c>
      <c r="R2292" s="121" t="s">
        <v>219</v>
      </c>
      <c r="S2292" s="121">
        <v>487853</v>
      </c>
      <c r="T2292" s="116">
        <v>763</v>
      </c>
      <c r="U2292" s="111">
        <v>45</v>
      </c>
      <c r="V2292" s="113">
        <f t="shared" si="422"/>
        <v>585.81444444444446</v>
      </c>
      <c r="W2292" s="113">
        <f t="shared" si="423"/>
        <v>177.18555555555554</v>
      </c>
      <c r="X2292" s="112">
        <f t="shared" si="424"/>
        <v>177185.55555555553</v>
      </c>
      <c r="Y2292" s="111"/>
      <c r="Z2292" s="110">
        <f t="shared" si="432"/>
        <v>34</v>
      </c>
      <c r="AA2292" s="109">
        <f t="shared" si="425"/>
        <v>38.15</v>
      </c>
      <c r="AB2292" s="109">
        <f t="shared" si="426"/>
        <v>38150</v>
      </c>
      <c r="AC2292" s="108">
        <f t="shared" si="427"/>
        <v>724.85</v>
      </c>
      <c r="AD2292" s="107">
        <f t="shared" si="428"/>
        <v>2.2222222222222223E-2</v>
      </c>
      <c r="AE2292" s="106">
        <f t="shared" si="429"/>
        <v>16.10777777777778</v>
      </c>
      <c r="AF2292" s="105">
        <f t="shared" si="430"/>
        <v>193.29333333333332</v>
      </c>
      <c r="AG2292" s="105">
        <f t="shared" si="431"/>
        <v>569.70666666666671</v>
      </c>
    </row>
    <row r="2293" spans="1:33" s="88" customFormat="1" x14ac:dyDescent="0.35">
      <c r="A2293" s="21">
        <v>10141103</v>
      </c>
      <c r="B2293" s="115" t="s">
        <v>1665</v>
      </c>
      <c r="C2293" s="115" t="s">
        <v>710</v>
      </c>
      <c r="D2293" s="21" t="s">
        <v>11330</v>
      </c>
      <c r="E2293" s="114" t="str">
        <f t="shared" si="421"/>
        <v>TRANSFORMADOR MARCA:TUSCO TRAFO AGMJC/PTS0258 AGMJC/PTS0258</v>
      </c>
      <c r="F2293" s="61" t="s">
        <v>11331</v>
      </c>
      <c r="G2293" s="21" t="s">
        <v>11330</v>
      </c>
      <c r="H2293" s="21" t="s">
        <v>2114</v>
      </c>
      <c r="I2293" s="21" t="s">
        <v>2113</v>
      </c>
      <c r="J2293" s="21"/>
      <c r="K2293" s="121" t="s">
        <v>11329</v>
      </c>
      <c r="L2293" s="121" t="s">
        <v>11328</v>
      </c>
      <c r="M2293" s="61">
        <v>100</v>
      </c>
      <c r="N2293" s="121">
        <v>33</v>
      </c>
      <c r="O2293" s="61">
        <v>0.4</v>
      </c>
      <c r="P2293" s="156">
        <v>3</v>
      </c>
      <c r="Q2293" s="121">
        <v>2006</v>
      </c>
      <c r="R2293" s="121" t="s">
        <v>219</v>
      </c>
      <c r="S2293" s="121">
        <v>487866</v>
      </c>
      <c r="T2293" s="116">
        <v>763</v>
      </c>
      <c r="U2293" s="111">
        <v>45</v>
      </c>
      <c r="V2293" s="113">
        <f t="shared" si="422"/>
        <v>585.81444444444446</v>
      </c>
      <c r="W2293" s="113">
        <f t="shared" si="423"/>
        <v>177.18555555555554</v>
      </c>
      <c r="X2293" s="112">
        <f t="shared" si="424"/>
        <v>177185.55555555553</v>
      </c>
      <c r="Y2293" s="111"/>
      <c r="Z2293" s="110">
        <f t="shared" si="432"/>
        <v>34</v>
      </c>
      <c r="AA2293" s="109">
        <f t="shared" si="425"/>
        <v>38.15</v>
      </c>
      <c r="AB2293" s="109">
        <f t="shared" si="426"/>
        <v>38150</v>
      </c>
      <c r="AC2293" s="108">
        <f t="shared" si="427"/>
        <v>724.85</v>
      </c>
      <c r="AD2293" s="107">
        <f t="shared" si="428"/>
        <v>2.2222222222222223E-2</v>
      </c>
      <c r="AE2293" s="106">
        <f t="shared" si="429"/>
        <v>16.10777777777778</v>
      </c>
      <c r="AF2293" s="105">
        <f t="shared" si="430"/>
        <v>193.29333333333332</v>
      </c>
      <c r="AG2293" s="105">
        <f t="shared" si="431"/>
        <v>569.70666666666671</v>
      </c>
    </row>
    <row r="2294" spans="1:33" s="88" customFormat="1" x14ac:dyDescent="0.35">
      <c r="A2294" s="21">
        <v>10141103</v>
      </c>
      <c r="B2294" s="115" t="s">
        <v>1665</v>
      </c>
      <c r="C2294" s="115" t="s">
        <v>710</v>
      </c>
      <c r="D2294" s="21" t="s">
        <v>11326</v>
      </c>
      <c r="E2294" s="114" t="str">
        <f t="shared" si="421"/>
        <v>TRANSFORMADOR MARCA:TUSCO TRAFO AGMJC/PTS0259 AGMJC/PTS0259</v>
      </c>
      <c r="F2294" s="61" t="s">
        <v>11327</v>
      </c>
      <c r="G2294" s="21" t="s">
        <v>11326</v>
      </c>
      <c r="H2294" s="21" t="s">
        <v>2114</v>
      </c>
      <c r="I2294" s="21" t="s">
        <v>2113</v>
      </c>
      <c r="J2294" s="21"/>
      <c r="K2294" s="121" t="s">
        <v>11325</v>
      </c>
      <c r="L2294" s="121" t="s">
        <v>11324</v>
      </c>
      <c r="M2294" s="61">
        <v>100</v>
      </c>
      <c r="N2294" s="121">
        <v>33</v>
      </c>
      <c r="O2294" s="61">
        <v>0.4</v>
      </c>
      <c r="P2294" s="156">
        <v>3</v>
      </c>
      <c r="Q2294" s="121">
        <v>2006</v>
      </c>
      <c r="R2294" s="121" t="s">
        <v>219</v>
      </c>
      <c r="S2294" s="121">
        <v>487865</v>
      </c>
      <c r="T2294" s="116">
        <v>763</v>
      </c>
      <c r="U2294" s="111">
        <v>45</v>
      </c>
      <c r="V2294" s="113">
        <f t="shared" si="422"/>
        <v>585.81444444444446</v>
      </c>
      <c r="W2294" s="113">
        <f t="shared" si="423"/>
        <v>177.18555555555554</v>
      </c>
      <c r="X2294" s="112">
        <f t="shared" si="424"/>
        <v>177185.55555555553</v>
      </c>
      <c r="Y2294" s="111"/>
      <c r="Z2294" s="110">
        <f t="shared" si="432"/>
        <v>34</v>
      </c>
      <c r="AA2294" s="109">
        <f t="shared" si="425"/>
        <v>38.15</v>
      </c>
      <c r="AB2294" s="109">
        <f t="shared" si="426"/>
        <v>38150</v>
      </c>
      <c r="AC2294" s="108">
        <f t="shared" si="427"/>
        <v>724.85</v>
      </c>
      <c r="AD2294" s="107">
        <f t="shared" si="428"/>
        <v>2.2222222222222223E-2</v>
      </c>
      <c r="AE2294" s="106">
        <f t="shared" si="429"/>
        <v>16.10777777777778</v>
      </c>
      <c r="AF2294" s="105">
        <f t="shared" si="430"/>
        <v>193.29333333333332</v>
      </c>
      <c r="AG2294" s="105">
        <f t="shared" si="431"/>
        <v>569.70666666666671</v>
      </c>
    </row>
    <row r="2295" spans="1:33" s="88" customFormat="1" x14ac:dyDescent="0.35">
      <c r="A2295" s="21">
        <v>10141103</v>
      </c>
      <c r="B2295" s="115" t="s">
        <v>1665</v>
      </c>
      <c r="C2295" s="115" t="s">
        <v>710</v>
      </c>
      <c r="D2295" s="21" t="s">
        <v>11322</v>
      </c>
      <c r="E2295" s="114" t="str">
        <f t="shared" si="421"/>
        <v>TRANSFORMADOR MARCA:TUSCO TRAFO AGMJC/PTS0260 AGMJC/PTS0260</v>
      </c>
      <c r="F2295" s="61" t="s">
        <v>11323</v>
      </c>
      <c r="G2295" s="21" t="s">
        <v>11322</v>
      </c>
      <c r="H2295" s="21" t="s">
        <v>2114</v>
      </c>
      <c r="I2295" s="21" t="s">
        <v>2113</v>
      </c>
      <c r="J2295" s="21"/>
      <c r="K2295" s="121" t="s">
        <v>11321</v>
      </c>
      <c r="L2295" s="121" t="s">
        <v>11320</v>
      </c>
      <c r="M2295" s="61">
        <v>100</v>
      </c>
      <c r="N2295" s="121">
        <v>33</v>
      </c>
      <c r="O2295" s="61">
        <v>0.4</v>
      </c>
      <c r="P2295" s="156">
        <v>3</v>
      </c>
      <c r="Q2295" s="121">
        <v>2006</v>
      </c>
      <c r="R2295" s="121" t="s">
        <v>219</v>
      </c>
      <c r="S2295" s="121">
        <v>487860</v>
      </c>
      <c r="T2295" s="116">
        <v>763</v>
      </c>
      <c r="U2295" s="111">
        <v>45</v>
      </c>
      <c r="V2295" s="113">
        <f t="shared" si="422"/>
        <v>585.81444444444446</v>
      </c>
      <c r="W2295" s="113">
        <f t="shared" si="423"/>
        <v>177.18555555555554</v>
      </c>
      <c r="X2295" s="112">
        <f t="shared" si="424"/>
        <v>177185.55555555553</v>
      </c>
      <c r="Y2295" s="111"/>
      <c r="Z2295" s="110">
        <f t="shared" si="432"/>
        <v>34</v>
      </c>
      <c r="AA2295" s="109">
        <f t="shared" si="425"/>
        <v>38.15</v>
      </c>
      <c r="AB2295" s="109">
        <f t="shared" si="426"/>
        <v>38150</v>
      </c>
      <c r="AC2295" s="108">
        <f t="shared" si="427"/>
        <v>724.85</v>
      </c>
      <c r="AD2295" s="107">
        <f t="shared" si="428"/>
        <v>2.2222222222222223E-2</v>
      </c>
      <c r="AE2295" s="106">
        <f t="shared" si="429"/>
        <v>16.10777777777778</v>
      </c>
      <c r="AF2295" s="105">
        <f t="shared" si="430"/>
        <v>193.29333333333332</v>
      </c>
      <c r="AG2295" s="105">
        <f t="shared" si="431"/>
        <v>569.70666666666671</v>
      </c>
    </row>
    <row r="2296" spans="1:33" s="88" customFormat="1" x14ac:dyDescent="0.35">
      <c r="A2296" s="21">
        <v>10141103</v>
      </c>
      <c r="B2296" s="115" t="s">
        <v>1665</v>
      </c>
      <c r="C2296" s="115" t="s">
        <v>710</v>
      </c>
      <c r="D2296" s="21" t="s">
        <v>11318</v>
      </c>
      <c r="E2296" s="114" t="str">
        <f t="shared" si="421"/>
        <v>TRANSFORMADOR MARCA:TUSCO TRAFO AGMJC/PTS0261 AGMJC/PTS0261</v>
      </c>
      <c r="F2296" s="61" t="s">
        <v>11319</v>
      </c>
      <c r="G2296" s="21" t="s">
        <v>11318</v>
      </c>
      <c r="H2296" s="21" t="s">
        <v>2114</v>
      </c>
      <c r="I2296" s="21" t="s">
        <v>2113</v>
      </c>
      <c r="J2296" s="21"/>
      <c r="K2296" s="121" t="s">
        <v>11317</v>
      </c>
      <c r="L2296" s="121" t="s">
        <v>11316</v>
      </c>
      <c r="M2296" s="61">
        <v>250</v>
      </c>
      <c r="N2296" s="121">
        <v>33</v>
      </c>
      <c r="O2296" s="61">
        <v>0.4</v>
      </c>
      <c r="P2296" s="156">
        <v>3</v>
      </c>
      <c r="Q2296" s="121">
        <v>2006</v>
      </c>
      <c r="R2296" s="121" t="s">
        <v>219</v>
      </c>
      <c r="S2296" s="121">
        <v>487882</v>
      </c>
      <c r="T2296" s="116">
        <v>991</v>
      </c>
      <c r="U2296" s="111">
        <v>45</v>
      </c>
      <c r="V2296" s="113">
        <f t="shared" si="422"/>
        <v>760.86777777777775</v>
      </c>
      <c r="W2296" s="113">
        <f t="shared" si="423"/>
        <v>230.13222222222225</v>
      </c>
      <c r="X2296" s="112">
        <f t="shared" si="424"/>
        <v>230132.22222222225</v>
      </c>
      <c r="Y2296" s="111"/>
      <c r="Z2296" s="110">
        <f t="shared" si="432"/>
        <v>34</v>
      </c>
      <c r="AA2296" s="109">
        <f t="shared" si="425"/>
        <v>49.550000000000004</v>
      </c>
      <c r="AB2296" s="109">
        <f t="shared" si="426"/>
        <v>49550.000000000007</v>
      </c>
      <c r="AC2296" s="108">
        <f t="shared" si="427"/>
        <v>941.45</v>
      </c>
      <c r="AD2296" s="107">
        <f t="shared" si="428"/>
        <v>2.2222222222222223E-2</v>
      </c>
      <c r="AE2296" s="106">
        <f t="shared" si="429"/>
        <v>20.921111111111113</v>
      </c>
      <c r="AF2296" s="105">
        <f t="shared" si="430"/>
        <v>251.05333333333337</v>
      </c>
      <c r="AG2296" s="105">
        <f t="shared" si="431"/>
        <v>739.9466666666666</v>
      </c>
    </row>
    <row r="2297" spans="1:33" s="88" customFormat="1" x14ac:dyDescent="0.35">
      <c r="A2297" s="21">
        <v>10141103</v>
      </c>
      <c r="B2297" s="115" t="s">
        <v>1665</v>
      </c>
      <c r="C2297" s="115" t="s">
        <v>710</v>
      </c>
      <c r="D2297" s="21" t="s">
        <v>11314</v>
      </c>
      <c r="E2297" s="114" t="str">
        <f t="shared" si="421"/>
        <v>TRANSFORMADOR MARCA:TUSCO TRAFO AGMJC/PTS0262 AGMJC/PTS0262</v>
      </c>
      <c r="F2297" s="61" t="s">
        <v>11315</v>
      </c>
      <c r="G2297" s="21" t="s">
        <v>11314</v>
      </c>
      <c r="H2297" s="21" t="s">
        <v>2114</v>
      </c>
      <c r="I2297" s="21" t="s">
        <v>2113</v>
      </c>
      <c r="J2297" s="21"/>
      <c r="K2297" s="121" t="s">
        <v>11313</v>
      </c>
      <c r="L2297" s="121" t="s">
        <v>11312</v>
      </c>
      <c r="M2297" s="61">
        <v>160</v>
      </c>
      <c r="N2297" s="121">
        <v>33</v>
      </c>
      <c r="O2297" s="61">
        <v>0.4</v>
      </c>
      <c r="P2297" s="156">
        <v>3</v>
      </c>
      <c r="Q2297" s="121">
        <v>2006</v>
      </c>
      <c r="R2297" s="121" t="s">
        <v>219</v>
      </c>
      <c r="S2297" s="121">
        <v>487874</v>
      </c>
      <c r="T2297" s="116">
        <v>991</v>
      </c>
      <c r="U2297" s="111">
        <v>45</v>
      </c>
      <c r="V2297" s="113">
        <f t="shared" si="422"/>
        <v>760.86777777777775</v>
      </c>
      <c r="W2297" s="113">
        <f t="shared" si="423"/>
        <v>230.13222222222225</v>
      </c>
      <c r="X2297" s="112">
        <f t="shared" si="424"/>
        <v>230132.22222222225</v>
      </c>
      <c r="Y2297" s="111"/>
      <c r="Z2297" s="110">
        <f t="shared" si="432"/>
        <v>34</v>
      </c>
      <c r="AA2297" s="109">
        <f t="shared" si="425"/>
        <v>49.550000000000004</v>
      </c>
      <c r="AB2297" s="109">
        <f t="shared" si="426"/>
        <v>49550.000000000007</v>
      </c>
      <c r="AC2297" s="108">
        <f t="shared" si="427"/>
        <v>941.45</v>
      </c>
      <c r="AD2297" s="107">
        <f t="shared" si="428"/>
        <v>2.2222222222222223E-2</v>
      </c>
      <c r="AE2297" s="106">
        <f t="shared" si="429"/>
        <v>20.921111111111113</v>
      </c>
      <c r="AF2297" s="105">
        <f t="shared" si="430"/>
        <v>251.05333333333337</v>
      </c>
      <c r="AG2297" s="105">
        <f t="shared" si="431"/>
        <v>739.9466666666666</v>
      </c>
    </row>
    <row r="2298" spans="1:33" s="88" customFormat="1" x14ac:dyDescent="0.35">
      <c r="A2298" s="21">
        <v>10141103</v>
      </c>
      <c r="B2298" s="162" t="s">
        <v>1665</v>
      </c>
      <c r="C2298" s="115" t="s">
        <v>710</v>
      </c>
      <c r="D2298" s="21"/>
      <c r="E2298" s="114" t="str">
        <f t="shared" si="421"/>
        <v xml:space="preserve">TRANSFORMADOR MARCA:POWERTECH MONTEPUEZ </v>
      </c>
      <c r="F2298" s="57" t="s">
        <v>1855</v>
      </c>
      <c r="G2298" s="21" t="s">
        <v>222</v>
      </c>
      <c r="H2298" s="21" t="s">
        <v>222</v>
      </c>
      <c r="I2298" s="61" t="s">
        <v>11311</v>
      </c>
      <c r="J2298" s="21"/>
      <c r="K2298" s="61" t="s">
        <v>11310</v>
      </c>
      <c r="L2298" s="61" t="s">
        <v>11309</v>
      </c>
      <c r="M2298" s="61">
        <v>100</v>
      </c>
      <c r="N2298" s="61">
        <v>33</v>
      </c>
      <c r="O2298" s="21" t="s">
        <v>581</v>
      </c>
      <c r="P2298" s="21">
        <v>3</v>
      </c>
      <c r="Q2298" s="61">
        <v>2006</v>
      </c>
      <c r="R2298" s="61" t="s">
        <v>295</v>
      </c>
      <c r="S2298" s="61" t="s">
        <v>11308</v>
      </c>
      <c r="T2298" s="116">
        <v>763</v>
      </c>
      <c r="U2298" s="111">
        <v>45</v>
      </c>
      <c r="V2298" s="113">
        <f t="shared" si="422"/>
        <v>585.81444444444446</v>
      </c>
      <c r="W2298" s="113">
        <f t="shared" si="423"/>
        <v>177.18555555555554</v>
      </c>
      <c r="X2298" s="112">
        <f t="shared" si="424"/>
        <v>177185.55555555553</v>
      </c>
      <c r="Y2298" s="111"/>
      <c r="Z2298" s="110">
        <f t="shared" si="432"/>
        <v>34</v>
      </c>
      <c r="AA2298" s="109">
        <f t="shared" si="425"/>
        <v>38.15</v>
      </c>
      <c r="AB2298" s="109">
        <f t="shared" si="426"/>
        <v>38150</v>
      </c>
      <c r="AC2298" s="108">
        <f t="shared" si="427"/>
        <v>724.85</v>
      </c>
      <c r="AD2298" s="107">
        <f t="shared" si="428"/>
        <v>2.2222222222222223E-2</v>
      </c>
      <c r="AE2298" s="106">
        <f t="shared" si="429"/>
        <v>16.10777777777778</v>
      </c>
      <c r="AF2298" s="105">
        <f t="shared" si="430"/>
        <v>193.29333333333332</v>
      </c>
      <c r="AG2298" s="105">
        <f t="shared" si="431"/>
        <v>569.70666666666671</v>
      </c>
    </row>
    <row r="2299" spans="1:33" s="88" customFormat="1" x14ac:dyDescent="0.35">
      <c r="A2299" s="21">
        <v>10141103</v>
      </c>
      <c r="B2299" s="162" t="s">
        <v>1665</v>
      </c>
      <c r="C2299" s="115" t="s">
        <v>710</v>
      </c>
      <c r="D2299" s="21"/>
      <c r="E2299" s="114" t="str">
        <f t="shared" si="421"/>
        <v xml:space="preserve">TRANSFORMADOR MARCA:POWERTECH MONTEPUEZ </v>
      </c>
      <c r="F2299" s="57" t="s">
        <v>1855</v>
      </c>
      <c r="G2299" s="21" t="s">
        <v>222</v>
      </c>
      <c r="H2299" s="21" t="s">
        <v>222</v>
      </c>
      <c r="I2299" s="61" t="s">
        <v>3385</v>
      </c>
      <c r="J2299" s="21"/>
      <c r="K2299" s="61" t="s">
        <v>11307</v>
      </c>
      <c r="L2299" s="61" t="s">
        <v>11306</v>
      </c>
      <c r="M2299" s="61">
        <v>100</v>
      </c>
      <c r="N2299" s="61">
        <v>33</v>
      </c>
      <c r="O2299" s="21" t="s">
        <v>581</v>
      </c>
      <c r="P2299" s="21">
        <v>3</v>
      </c>
      <c r="Q2299" s="61">
        <v>2006</v>
      </c>
      <c r="R2299" s="61" t="s">
        <v>295</v>
      </c>
      <c r="S2299" s="61" t="s">
        <v>11305</v>
      </c>
      <c r="T2299" s="116">
        <v>763</v>
      </c>
      <c r="U2299" s="111">
        <v>45</v>
      </c>
      <c r="V2299" s="113">
        <f t="shared" si="422"/>
        <v>585.81444444444446</v>
      </c>
      <c r="W2299" s="113">
        <f t="shared" si="423"/>
        <v>177.18555555555554</v>
      </c>
      <c r="X2299" s="112">
        <f t="shared" si="424"/>
        <v>177185.55555555553</v>
      </c>
      <c r="Y2299" s="111"/>
      <c r="Z2299" s="110">
        <f t="shared" si="432"/>
        <v>34</v>
      </c>
      <c r="AA2299" s="109">
        <f t="shared" si="425"/>
        <v>38.15</v>
      </c>
      <c r="AB2299" s="109">
        <f t="shared" si="426"/>
        <v>38150</v>
      </c>
      <c r="AC2299" s="108">
        <f t="shared" si="427"/>
        <v>724.85</v>
      </c>
      <c r="AD2299" s="107">
        <f t="shared" si="428"/>
        <v>2.2222222222222223E-2</v>
      </c>
      <c r="AE2299" s="106">
        <f t="shared" si="429"/>
        <v>16.10777777777778</v>
      </c>
      <c r="AF2299" s="105">
        <f t="shared" si="430"/>
        <v>193.29333333333332</v>
      </c>
      <c r="AG2299" s="105">
        <f t="shared" si="431"/>
        <v>569.70666666666671</v>
      </c>
    </row>
    <row r="2300" spans="1:33" s="88" customFormat="1" x14ac:dyDescent="0.35">
      <c r="A2300" s="21">
        <v>10141103</v>
      </c>
      <c r="B2300" s="162" t="s">
        <v>1665</v>
      </c>
      <c r="C2300" s="115" t="s">
        <v>710</v>
      </c>
      <c r="D2300" s="21"/>
      <c r="E2300" s="114" t="str">
        <f t="shared" si="421"/>
        <v xml:space="preserve">TRANSFORMADOR MARCA:POWERTECH MONTEPUEZ </v>
      </c>
      <c r="F2300" s="57" t="s">
        <v>1855</v>
      </c>
      <c r="G2300" s="21" t="s">
        <v>222</v>
      </c>
      <c r="H2300" s="21" t="s">
        <v>222</v>
      </c>
      <c r="I2300" s="61" t="s">
        <v>1863</v>
      </c>
      <c r="J2300" s="21"/>
      <c r="K2300" s="61" t="s">
        <v>11304</v>
      </c>
      <c r="L2300" s="61" t="s">
        <v>11303</v>
      </c>
      <c r="M2300" s="61">
        <v>100</v>
      </c>
      <c r="N2300" s="61">
        <v>33</v>
      </c>
      <c r="O2300" s="21" t="s">
        <v>581</v>
      </c>
      <c r="P2300" s="21">
        <v>3</v>
      </c>
      <c r="Q2300" s="61">
        <v>2006</v>
      </c>
      <c r="R2300" s="61" t="s">
        <v>295</v>
      </c>
      <c r="S2300" s="61" t="s">
        <v>11302</v>
      </c>
      <c r="T2300" s="116">
        <v>763</v>
      </c>
      <c r="U2300" s="111">
        <v>45</v>
      </c>
      <c r="V2300" s="113">
        <f t="shared" si="422"/>
        <v>585.81444444444446</v>
      </c>
      <c r="W2300" s="113">
        <f t="shared" si="423"/>
        <v>177.18555555555554</v>
      </c>
      <c r="X2300" s="112">
        <f t="shared" si="424"/>
        <v>177185.55555555553</v>
      </c>
      <c r="Y2300" s="111"/>
      <c r="Z2300" s="110">
        <f t="shared" si="432"/>
        <v>34</v>
      </c>
      <c r="AA2300" s="109">
        <f t="shared" si="425"/>
        <v>38.15</v>
      </c>
      <c r="AB2300" s="109">
        <f t="shared" si="426"/>
        <v>38150</v>
      </c>
      <c r="AC2300" s="108">
        <f t="shared" si="427"/>
        <v>724.85</v>
      </c>
      <c r="AD2300" s="107">
        <f t="shared" si="428"/>
        <v>2.2222222222222223E-2</v>
      </c>
      <c r="AE2300" s="106">
        <f t="shared" si="429"/>
        <v>16.10777777777778</v>
      </c>
      <c r="AF2300" s="105">
        <f t="shared" si="430"/>
        <v>193.29333333333332</v>
      </c>
      <c r="AG2300" s="105">
        <f t="shared" si="431"/>
        <v>569.70666666666671</v>
      </c>
    </row>
    <row r="2301" spans="1:33" s="88" customFormat="1" x14ac:dyDescent="0.35">
      <c r="A2301" s="21">
        <v>10141103</v>
      </c>
      <c r="B2301" s="162" t="s">
        <v>1665</v>
      </c>
      <c r="C2301" s="115" t="s">
        <v>710</v>
      </c>
      <c r="D2301" s="21"/>
      <c r="E2301" s="114" t="str">
        <f t="shared" si="421"/>
        <v xml:space="preserve">TRANSFORMADOR MARCA:TTSA MONTEPUEZ </v>
      </c>
      <c r="F2301" s="57" t="s">
        <v>1855</v>
      </c>
      <c r="G2301" s="21" t="s">
        <v>222</v>
      </c>
      <c r="H2301" s="21" t="s">
        <v>222</v>
      </c>
      <c r="I2301" s="61" t="s">
        <v>10104</v>
      </c>
      <c r="J2301" s="21"/>
      <c r="K2301" s="61" t="s">
        <v>11301</v>
      </c>
      <c r="L2301" s="61" t="s">
        <v>11300</v>
      </c>
      <c r="M2301" s="61">
        <v>100</v>
      </c>
      <c r="N2301" s="61">
        <v>33</v>
      </c>
      <c r="O2301" s="21" t="s">
        <v>581</v>
      </c>
      <c r="P2301" s="21">
        <v>3</v>
      </c>
      <c r="Q2301" s="61">
        <v>2006</v>
      </c>
      <c r="R2301" s="61" t="s">
        <v>11299</v>
      </c>
      <c r="S2301" s="61" t="s">
        <v>11298</v>
      </c>
      <c r="T2301" s="116">
        <v>763</v>
      </c>
      <c r="U2301" s="111">
        <v>45</v>
      </c>
      <c r="V2301" s="113">
        <f t="shared" si="422"/>
        <v>585.81444444444446</v>
      </c>
      <c r="W2301" s="113">
        <f t="shared" si="423"/>
        <v>177.18555555555554</v>
      </c>
      <c r="X2301" s="112">
        <f t="shared" si="424"/>
        <v>177185.55555555553</v>
      </c>
      <c r="Y2301" s="111"/>
      <c r="Z2301" s="110">
        <f t="shared" si="432"/>
        <v>34</v>
      </c>
      <c r="AA2301" s="109">
        <f t="shared" si="425"/>
        <v>38.15</v>
      </c>
      <c r="AB2301" s="109">
        <f t="shared" si="426"/>
        <v>38150</v>
      </c>
      <c r="AC2301" s="108">
        <f t="shared" si="427"/>
        <v>724.85</v>
      </c>
      <c r="AD2301" s="107">
        <f t="shared" si="428"/>
        <v>2.2222222222222223E-2</v>
      </c>
      <c r="AE2301" s="106">
        <f t="shared" si="429"/>
        <v>16.10777777777778</v>
      </c>
      <c r="AF2301" s="105">
        <f t="shared" si="430"/>
        <v>193.29333333333332</v>
      </c>
      <c r="AG2301" s="105">
        <f t="shared" si="431"/>
        <v>569.70666666666671</v>
      </c>
    </row>
    <row r="2302" spans="1:33" s="88" customFormat="1" x14ac:dyDescent="0.35">
      <c r="A2302" s="21">
        <v>10141103</v>
      </c>
      <c r="B2302" s="162" t="s">
        <v>1665</v>
      </c>
      <c r="C2302" s="115" t="s">
        <v>710</v>
      </c>
      <c r="D2302" s="21"/>
      <c r="E2302" s="114" t="str">
        <f t="shared" si="421"/>
        <v xml:space="preserve">TRANSFORMADOR MARCA:TUSCO TRAFO MONTEPUEZ </v>
      </c>
      <c r="F2302" s="57" t="s">
        <v>1855</v>
      </c>
      <c r="G2302" s="21" t="s">
        <v>222</v>
      </c>
      <c r="H2302" s="21" t="s">
        <v>222</v>
      </c>
      <c r="I2302" s="61" t="s">
        <v>10100</v>
      </c>
      <c r="J2302" s="21"/>
      <c r="K2302" s="61" t="s">
        <v>3370</v>
      </c>
      <c r="L2302" s="61" t="s">
        <v>11297</v>
      </c>
      <c r="M2302" s="61">
        <v>100</v>
      </c>
      <c r="N2302" s="61">
        <v>11</v>
      </c>
      <c r="O2302" s="21" t="s">
        <v>581</v>
      </c>
      <c r="P2302" s="21">
        <v>3</v>
      </c>
      <c r="Q2302" s="61">
        <v>2006</v>
      </c>
      <c r="R2302" s="61" t="s">
        <v>219</v>
      </c>
      <c r="S2302" s="61">
        <v>496315</v>
      </c>
      <c r="T2302" s="116">
        <v>445</v>
      </c>
      <c r="U2302" s="111">
        <v>45</v>
      </c>
      <c r="V2302" s="113">
        <f t="shared" si="422"/>
        <v>341.6611111111111</v>
      </c>
      <c r="W2302" s="113">
        <f t="shared" si="423"/>
        <v>103.3388888888889</v>
      </c>
      <c r="X2302" s="112">
        <f t="shared" si="424"/>
        <v>103338.88888888891</v>
      </c>
      <c r="Y2302" s="111"/>
      <c r="Z2302" s="110">
        <f t="shared" si="432"/>
        <v>34</v>
      </c>
      <c r="AA2302" s="109">
        <f t="shared" si="425"/>
        <v>22.25</v>
      </c>
      <c r="AB2302" s="109">
        <f t="shared" si="426"/>
        <v>22250</v>
      </c>
      <c r="AC2302" s="108">
        <f t="shared" si="427"/>
        <v>422.75</v>
      </c>
      <c r="AD2302" s="107">
        <f t="shared" si="428"/>
        <v>2.2222222222222223E-2</v>
      </c>
      <c r="AE2302" s="106">
        <f t="shared" si="429"/>
        <v>9.3944444444444439</v>
      </c>
      <c r="AF2302" s="105">
        <f t="shared" si="430"/>
        <v>112.73333333333335</v>
      </c>
      <c r="AG2302" s="105">
        <f t="shared" si="431"/>
        <v>332.26666666666665</v>
      </c>
    </row>
    <row r="2303" spans="1:33" s="88" customFormat="1" x14ac:dyDescent="0.35">
      <c r="A2303" s="21">
        <v>10141103</v>
      </c>
      <c r="B2303" s="115" t="s">
        <v>1665</v>
      </c>
      <c r="C2303" s="115" t="s">
        <v>710</v>
      </c>
      <c r="D2303" s="21" t="s">
        <v>1703</v>
      </c>
      <c r="E2303" s="114" t="str">
        <f t="shared" si="421"/>
        <v>TRANSFORMADOR MARCA:DELTA POWER MATLA (DPM) ANGOCHE PTS 11</v>
      </c>
      <c r="F2303" s="21"/>
      <c r="G2303" s="21" t="s">
        <v>709</v>
      </c>
      <c r="H2303" s="21" t="s">
        <v>11296</v>
      </c>
      <c r="I2303" s="21" t="s">
        <v>11295</v>
      </c>
      <c r="J2303" s="21"/>
      <c r="K2303" s="21" t="s">
        <v>11294</v>
      </c>
      <c r="L2303" s="21" t="s">
        <v>11293</v>
      </c>
      <c r="M2303" s="21">
        <v>32</v>
      </c>
      <c r="N2303" s="21" t="s">
        <v>19</v>
      </c>
      <c r="O2303" s="21" t="s">
        <v>362</v>
      </c>
      <c r="P2303" s="57">
        <v>1</v>
      </c>
      <c r="Q2303" s="21">
        <v>2006</v>
      </c>
      <c r="R2303" s="21" t="s">
        <v>11292</v>
      </c>
      <c r="S2303" s="21" t="s">
        <v>11291</v>
      </c>
      <c r="T2303" s="116">
        <v>643</v>
      </c>
      <c r="U2303" s="111">
        <v>45</v>
      </c>
      <c r="V2303" s="113">
        <f t="shared" si="422"/>
        <v>493.68111111111108</v>
      </c>
      <c r="W2303" s="113">
        <f t="shared" si="423"/>
        <v>149.31888888888892</v>
      </c>
      <c r="X2303" s="112">
        <f t="shared" si="424"/>
        <v>149318.88888888893</v>
      </c>
      <c r="Y2303" s="111"/>
      <c r="Z2303" s="110">
        <f t="shared" si="432"/>
        <v>34</v>
      </c>
      <c r="AA2303" s="109">
        <f t="shared" si="425"/>
        <v>32.15</v>
      </c>
      <c r="AB2303" s="109">
        <f t="shared" si="426"/>
        <v>32150</v>
      </c>
      <c r="AC2303" s="108">
        <f t="shared" si="427"/>
        <v>610.85</v>
      </c>
      <c r="AD2303" s="107">
        <f t="shared" si="428"/>
        <v>2.2222222222222223E-2</v>
      </c>
      <c r="AE2303" s="106">
        <f t="shared" si="429"/>
        <v>13.574444444444445</v>
      </c>
      <c r="AF2303" s="105">
        <f t="shared" si="430"/>
        <v>162.89333333333337</v>
      </c>
      <c r="AG2303" s="105">
        <f t="shared" si="431"/>
        <v>480.10666666666663</v>
      </c>
    </row>
    <row r="2304" spans="1:33" s="88" customFormat="1" x14ac:dyDescent="0.35">
      <c r="A2304" s="21">
        <v>10141103</v>
      </c>
      <c r="B2304" s="115" t="s">
        <v>1665</v>
      </c>
      <c r="C2304" s="115" t="s">
        <v>710</v>
      </c>
      <c r="D2304" s="61" t="s">
        <v>11290</v>
      </c>
      <c r="E2304" s="114" t="str">
        <f t="shared" si="421"/>
        <v>TRANSFORMADOR MARCA:EFACEC LICHINGA PTS1013</v>
      </c>
      <c r="F2304" s="57"/>
      <c r="G2304" s="178" t="s">
        <v>158</v>
      </c>
      <c r="H2304" s="178" t="s">
        <v>158</v>
      </c>
      <c r="I2304" s="201" t="s">
        <v>10665</v>
      </c>
      <c r="J2304" s="57"/>
      <c r="K2304" s="178" t="s">
        <v>11289</v>
      </c>
      <c r="L2304" s="124" t="s">
        <v>11288</v>
      </c>
      <c r="M2304" s="200">
        <v>160</v>
      </c>
      <c r="N2304" s="161" t="s">
        <v>619</v>
      </c>
      <c r="O2304" s="21" t="s">
        <v>362</v>
      </c>
      <c r="P2304" s="57">
        <v>3</v>
      </c>
      <c r="Q2304" s="57">
        <v>2006</v>
      </c>
      <c r="R2304" s="58" t="s">
        <v>27</v>
      </c>
      <c r="S2304" s="21" t="s">
        <v>11287</v>
      </c>
      <c r="T2304" s="116">
        <v>572</v>
      </c>
      <c r="U2304" s="111">
        <v>45</v>
      </c>
      <c r="V2304" s="113">
        <f t="shared" si="422"/>
        <v>439.16888888888889</v>
      </c>
      <c r="W2304" s="113">
        <f t="shared" si="423"/>
        <v>132.83111111111111</v>
      </c>
      <c r="X2304" s="112">
        <f t="shared" si="424"/>
        <v>132831.11111111112</v>
      </c>
      <c r="Y2304" s="111"/>
      <c r="Z2304" s="110">
        <f t="shared" si="432"/>
        <v>34</v>
      </c>
      <c r="AA2304" s="109">
        <f t="shared" si="425"/>
        <v>28.6</v>
      </c>
      <c r="AB2304" s="109">
        <f t="shared" si="426"/>
        <v>28600</v>
      </c>
      <c r="AC2304" s="108">
        <f t="shared" si="427"/>
        <v>543.4</v>
      </c>
      <c r="AD2304" s="107">
        <f t="shared" si="428"/>
        <v>2.2222222222222223E-2</v>
      </c>
      <c r="AE2304" s="106">
        <f t="shared" si="429"/>
        <v>12.075555555555555</v>
      </c>
      <c r="AF2304" s="105">
        <f t="shared" si="430"/>
        <v>144.90666666666667</v>
      </c>
      <c r="AG2304" s="105">
        <f t="shared" si="431"/>
        <v>427.09333333333331</v>
      </c>
    </row>
    <row r="2305" spans="1:1029" s="88" customFormat="1" x14ac:dyDescent="0.35">
      <c r="A2305" s="21">
        <v>10141103</v>
      </c>
      <c r="B2305" s="115" t="s">
        <v>1665</v>
      </c>
      <c r="C2305" s="115" t="s">
        <v>710</v>
      </c>
      <c r="D2305" s="178">
        <v>99</v>
      </c>
      <c r="E2305" s="114" t="str">
        <f t="shared" si="421"/>
        <v>TRANSFORMADOR MARCA:EFACEC NACALA 99</v>
      </c>
      <c r="F2305" s="21"/>
      <c r="G2305" s="21" t="s">
        <v>195</v>
      </c>
      <c r="H2305" s="21" t="s">
        <v>3280</v>
      </c>
      <c r="I2305" s="178" t="s">
        <v>11286</v>
      </c>
      <c r="J2305" s="21"/>
      <c r="K2305" s="178" t="s">
        <v>11285</v>
      </c>
      <c r="L2305" s="178" t="s">
        <v>11284</v>
      </c>
      <c r="M2305" s="124">
        <v>50</v>
      </c>
      <c r="N2305" s="161" t="s">
        <v>19</v>
      </c>
      <c r="O2305" s="21" t="s">
        <v>362</v>
      </c>
      <c r="P2305" s="21">
        <v>3</v>
      </c>
      <c r="Q2305" s="124">
        <v>2006</v>
      </c>
      <c r="R2305" s="121" t="s">
        <v>27</v>
      </c>
      <c r="S2305" s="121">
        <v>10002863</v>
      </c>
      <c r="T2305" s="116">
        <v>643</v>
      </c>
      <c r="U2305" s="111">
        <v>45</v>
      </c>
      <c r="V2305" s="113">
        <f t="shared" si="422"/>
        <v>493.68111111111108</v>
      </c>
      <c r="W2305" s="113">
        <f t="shared" si="423"/>
        <v>149.31888888888892</v>
      </c>
      <c r="X2305" s="112">
        <f t="shared" si="424"/>
        <v>149318.88888888893</v>
      </c>
      <c r="Y2305" s="111"/>
      <c r="Z2305" s="110">
        <f t="shared" si="432"/>
        <v>34</v>
      </c>
      <c r="AA2305" s="109">
        <f t="shared" si="425"/>
        <v>32.15</v>
      </c>
      <c r="AB2305" s="109">
        <f t="shared" si="426"/>
        <v>32150</v>
      </c>
      <c r="AC2305" s="108">
        <f t="shared" si="427"/>
        <v>610.85</v>
      </c>
      <c r="AD2305" s="107">
        <f t="shared" si="428"/>
        <v>2.2222222222222223E-2</v>
      </c>
      <c r="AE2305" s="106">
        <f t="shared" si="429"/>
        <v>13.574444444444445</v>
      </c>
      <c r="AF2305" s="105">
        <f t="shared" si="430"/>
        <v>162.89333333333337</v>
      </c>
      <c r="AG2305" s="105">
        <f t="shared" si="431"/>
        <v>480.10666666666663</v>
      </c>
    </row>
    <row r="2306" spans="1:1029" s="88" customFormat="1" x14ac:dyDescent="0.35">
      <c r="A2306" s="21">
        <v>10141103</v>
      </c>
      <c r="B2306" s="115" t="s">
        <v>1665</v>
      </c>
      <c r="C2306" s="115" t="s">
        <v>710</v>
      </c>
      <c r="D2306" s="21" t="s">
        <v>1686</v>
      </c>
      <c r="E2306" s="114" t="str">
        <f t="shared" ref="E2306:E2369" si="433">+CONCATENATE(C2306," ","MARCA:",R2306," ",G2306," ",D2306,)</f>
        <v>TRANSFORMADOR MARCA:ABB CHIMURA PTS 311</v>
      </c>
      <c r="F2306" s="21"/>
      <c r="G2306" s="21" t="s">
        <v>1716</v>
      </c>
      <c r="H2306" s="21" t="s">
        <v>1715</v>
      </c>
      <c r="I2306" s="21" t="s">
        <v>11283</v>
      </c>
      <c r="J2306" s="21"/>
      <c r="K2306" s="21" t="s">
        <v>11282</v>
      </c>
      <c r="L2306" s="21" t="s">
        <v>11281</v>
      </c>
      <c r="M2306" s="21">
        <v>160</v>
      </c>
      <c r="N2306" s="21" t="s">
        <v>19</v>
      </c>
      <c r="O2306" s="21" t="s">
        <v>362</v>
      </c>
      <c r="P2306" s="121">
        <v>3</v>
      </c>
      <c r="Q2306" s="21">
        <v>2006</v>
      </c>
      <c r="R2306" s="21" t="s">
        <v>15</v>
      </c>
      <c r="S2306" s="21"/>
      <c r="T2306" s="116">
        <v>991</v>
      </c>
      <c r="U2306" s="111">
        <v>45</v>
      </c>
      <c r="V2306" s="113">
        <f t="shared" ref="V2306:V2369" si="434">((Z2306/U2306)*(T2306-AA2306))+AA2306</f>
        <v>760.86777777777775</v>
      </c>
      <c r="W2306" s="113">
        <f t="shared" ref="W2306:W2369" si="435">+T2306-V2306</f>
        <v>230.13222222222225</v>
      </c>
      <c r="X2306" s="112">
        <f t="shared" ref="X2306:X2369" si="436">+W2306*1000</f>
        <v>230132.22222222225</v>
      </c>
      <c r="Y2306" s="111"/>
      <c r="Z2306" s="110">
        <f t="shared" si="432"/>
        <v>34</v>
      </c>
      <c r="AA2306" s="109">
        <f t="shared" ref="AA2306:AA2369" si="437">(5/100*T2306)</f>
        <v>49.550000000000004</v>
      </c>
      <c r="AB2306" s="109">
        <f t="shared" ref="AB2306:AB2369" si="438">+AA2306*1000</f>
        <v>49550.000000000007</v>
      </c>
      <c r="AC2306" s="108">
        <f t="shared" ref="AC2306:AC2369" si="439">+T2306-AA2306</f>
        <v>941.45</v>
      </c>
      <c r="AD2306" s="107">
        <f t="shared" ref="AD2306:AD2369" si="440">1/U2306</f>
        <v>2.2222222222222223E-2</v>
      </c>
      <c r="AE2306" s="106">
        <f t="shared" ref="AE2306:AE2369" si="441">+AC2306*AD2306</f>
        <v>20.921111111111113</v>
      </c>
      <c r="AF2306" s="105">
        <f t="shared" ref="AF2306:AF2369" si="442">+T2306-V2306+AE2306</f>
        <v>251.05333333333337</v>
      </c>
      <c r="AG2306" s="105">
        <f t="shared" ref="AG2306:AG2369" si="443">+V2306-AE2306</f>
        <v>739.9466666666666</v>
      </c>
    </row>
    <row r="2307" spans="1:1029" s="88" customFormat="1" x14ac:dyDescent="0.35">
      <c r="A2307" s="21">
        <v>10141103</v>
      </c>
      <c r="B2307" s="162" t="s">
        <v>725</v>
      </c>
      <c r="C2307" s="115" t="s">
        <v>710</v>
      </c>
      <c r="D2307" s="124" t="s">
        <v>1478</v>
      </c>
      <c r="E2307" s="114" t="str">
        <f t="shared" si="433"/>
        <v>TRANSFORMADOR MARCA:ABB PT 305 PT 305</v>
      </c>
      <c r="F2307" s="124"/>
      <c r="G2307" s="124" t="s">
        <v>1478</v>
      </c>
      <c r="H2307" s="124" t="s">
        <v>815</v>
      </c>
      <c r="I2307" s="124"/>
      <c r="J2307" s="142"/>
      <c r="K2307" s="142" t="s">
        <v>1477</v>
      </c>
      <c r="L2307" s="142" t="s">
        <v>1476</v>
      </c>
      <c r="M2307" s="124">
        <v>160</v>
      </c>
      <c r="N2307" s="124">
        <v>11</v>
      </c>
      <c r="O2307" s="21">
        <v>0.4</v>
      </c>
      <c r="P2307" s="124" t="s">
        <v>514</v>
      </c>
      <c r="Q2307" s="142">
        <v>2006</v>
      </c>
      <c r="R2307" s="142" t="s">
        <v>15</v>
      </c>
      <c r="S2307" s="124" t="s">
        <v>1475</v>
      </c>
      <c r="T2307" s="116">
        <v>572</v>
      </c>
      <c r="U2307" s="111">
        <v>45</v>
      </c>
      <c r="V2307" s="113">
        <f t="shared" si="434"/>
        <v>439.16888888888889</v>
      </c>
      <c r="W2307" s="113">
        <f t="shared" si="435"/>
        <v>132.83111111111111</v>
      </c>
      <c r="X2307" s="112">
        <f t="shared" si="436"/>
        <v>132831.11111111112</v>
      </c>
      <c r="Y2307" s="111"/>
      <c r="Z2307" s="110">
        <f t="shared" si="432"/>
        <v>34</v>
      </c>
      <c r="AA2307" s="109">
        <f t="shared" si="437"/>
        <v>28.6</v>
      </c>
      <c r="AB2307" s="109">
        <f t="shared" si="438"/>
        <v>28600</v>
      </c>
      <c r="AC2307" s="108">
        <f t="shared" si="439"/>
        <v>543.4</v>
      </c>
      <c r="AD2307" s="107">
        <f t="shared" si="440"/>
        <v>2.2222222222222223E-2</v>
      </c>
      <c r="AE2307" s="106">
        <f t="shared" si="441"/>
        <v>12.075555555555555</v>
      </c>
      <c r="AF2307" s="105">
        <f t="shared" si="442"/>
        <v>144.90666666666667</v>
      </c>
      <c r="AG2307" s="105">
        <f t="shared" si="443"/>
        <v>427.09333333333331</v>
      </c>
    </row>
    <row r="2308" spans="1:1029" s="88" customFormat="1" x14ac:dyDescent="0.35">
      <c r="A2308" s="21">
        <v>10141103</v>
      </c>
      <c r="B2308" s="162" t="s">
        <v>725</v>
      </c>
      <c r="C2308" s="115" t="s">
        <v>710</v>
      </c>
      <c r="D2308" s="21" t="s">
        <v>1474</v>
      </c>
      <c r="E2308" s="114" t="str">
        <f t="shared" si="433"/>
        <v>TRANSFORMADOR MARCA:TUSCO TRAFO PT 384R PT 384R</v>
      </c>
      <c r="F2308" s="124"/>
      <c r="G2308" s="21" t="s">
        <v>1474</v>
      </c>
      <c r="H2308" s="21" t="s">
        <v>1127</v>
      </c>
      <c r="I2308" s="21"/>
      <c r="J2308" s="57"/>
      <c r="K2308" s="142" t="s">
        <v>1473</v>
      </c>
      <c r="L2308" s="142" t="s">
        <v>1472</v>
      </c>
      <c r="M2308" s="21">
        <v>250</v>
      </c>
      <c r="N2308" s="124">
        <v>33</v>
      </c>
      <c r="O2308" s="21">
        <v>0.4</v>
      </c>
      <c r="P2308" s="124" t="s">
        <v>514</v>
      </c>
      <c r="Q2308" s="142">
        <v>2006</v>
      </c>
      <c r="R2308" s="124" t="s">
        <v>219</v>
      </c>
      <c r="S2308" s="124">
        <v>487894</v>
      </c>
      <c r="T2308" s="116">
        <v>991</v>
      </c>
      <c r="U2308" s="111">
        <v>45</v>
      </c>
      <c r="V2308" s="113">
        <f t="shared" si="434"/>
        <v>760.86777777777775</v>
      </c>
      <c r="W2308" s="113">
        <f t="shared" si="435"/>
        <v>230.13222222222225</v>
      </c>
      <c r="X2308" s="112">
        <f t="shared" si="436"/>
        <v>230132.22222222225</v>
      </c>
      <c r="Y2308" s="111"/>
      <c r="Z2308" s="110">
        <f t="shared" si="432"/>
        <v>34</v>
      </c>
      <c r="AA2308" s="109">
        <f t="shared" si="437"/>
        <v>49.550000000000004</v>
      </c>
      <c r="AB2308" s="109">
        <f t="shared" si="438"/>
        <v>49550.000000000007</v>
      </c>
      <c r="AC2308" s="108">
        <f t="shared" si="439"/>
        <v>941.45</v>
      </c>
      <c r="AD2308" s="107">
        <f t="shared" si="440"/>
        <v>2.2222222222222223E-2</v>
      </c>
      <c r="AE2308" s="106">
        <f t="shared" si="441"/>
        <v>20.921111111111113</v>
      </c>
      <c r="AF2308" s="105">
        <f t="shared" si="442"/>
        <v>251.05333333333337</v>
      </c>
      <c r="AG2308" s="105">
        <f t="shared" si="443"/>
        <v>739.9466666666666</v>
      </c>
    </row>
    <row r="2309" spans="1:1029" s="88" customFormat="1" x14ac:dyDescent="0.35">
      <c r="A2309" s="21">
        <v>10141103</v>
      </c>
      <c r="B2309" s="115" t="s">
        <v>496</v>
      </c>
      <c r="C2309" s="115" t="s">
        <v>495</v>
      </c>
      <c r="D2309" s="21"/>
      <c r="E2309" s="114" t="str">
        <f t="shared" si="433"/>
        <v xml:space="preserve">TRANSFORMADOR AUXILIAR MARCA:ABB       MATAMBO </v>
      </c>
      <c r="F2309" s="21" t="s">
        <v>424</v>
      </c>
      <c r="G2309" s="21" t="s">
        <v>533</v>
      </c>
      <c r="H2309" s="21" t="s">
        <v>424</v>
      </c>
      <c r="I2309" s="21" t="s">
        <v>401</v>
      </c>
      <c r="J2309" s="21"/>
      <c r="K2309" s="119" t="s">
        <v>400</v>
      </c>
      <c r="L2309" s="57" t="s">
        <v>399</v>
      </c>
      <c r="M2309" s="21">
        <v>315</v>
      </c>
      <c r="N2309" s="21">
        <v>33</v>
      </c>
      <c r="O2309" s="21">
        <v>0.4</v>
      </c>
      <c r="P2309" s="21">
        <v>3</v>
      </c>
      <c r="Q2309" s="21">
        <v>2006</v>
      </c>
      <c r="R2309" s="21" t="s">
        <v>15</v>
      </c>
      <c r="S2309" s="21" t="s">
        <v>609</v>
      </c>
      <c r="T2309" s="116">
        <v>1039</v>
      </c>
      <c r="U2309" s="111">
        <v>45</v>
      </c>
      <c r="V2309" s="113">
        <f t="shared" si="434"/>
        <v>797.7211111111111</v>
      </c>
      <c r="W2309" s="113">
        <f t="shared" si="435"/>
        <v>241.2788888888889</v>
      </c>
      <c r="X2309" s="112">
        <f t="shared" si="436"/>
        <v>241278.88888888891</v>
      </c>
      <c r="Y2309" s="111"/>
      <c r="Z2309" s="110">
        <f t="shared" si="432"/>
        <v>34</v>
      </c>
      <c r="AA2309" s="109">
        <f t="shared" si="437"/>
        <v>51.95</v>
      </c>
      <c r="AB2309" s="109">
        <f t="shared" si="438"/>
        <v>51950</v>
      </c>
      <c r="AC2309" s="108">
        <f t="shared" si="439"/>
        <v>987.05</v>
      </c>
      <c r="AD2309" s="107">
        <f t="shared" si="440"/>
        <v>2.2222222222222223E-2</v>
      </c>
      <c r="AE2309" s="106">
        <f t="shared" si="441"/>
        <v>21.934444444444445</v>
      </c>
      <c r="AF2309" s="105">
        <f t="shared" si="442"/>
        <v>263.21333333333337</v>
      </c>
      <c r="AG2309" s="105">
        <f t="shared" si="443"/>
        <v>775.78666666666663</v>
      </c>
      <c r="AH2309" s="104"/>
      <c r="AI2309" s="104"/>
      <c r="AJ2309" s="104"/>
      <c r="AK2309" s="104"/>
      <c r="AL2309" s="104"/>
      <c r="AM2309" s="104"/>
      <c r="AN2309" s="104"/>
      <c r="AO2309" s="104"/>
      <c r="AP2309" s="104"/>
      <c r="AQ2309" s="104"/>
      <c r="AR2309" s="104"/>
      <c r="AS2309" s="104"/>
      <c r="AT2309" s="104"/>
      <c r="AU2309" s="104"/>
      <c r="AV2309" s="104"/>
      <c r="AW2309" s="104"/>
      <c r="AX2309" s="104"/>
      <c r="AY2309" s="104"/>
      <c r="AZ2309" s="104"/>
      <c r="BA2309" s="104"/>
      <c r="BB2309" s="104"/>
      <c r="BC2309" s="104"/>
      <c r="BD2309" s="104"/>
      <c r="BE2309" s="104"/>
      <c r="BF2309" s="104"/>
      <c r="BG2309" s="104"/>
      <c r="BH2309" s="104"/>
      <c r="BI2309" s="104"/>
      <c r="BJ2309" s="104"/>
      <c r="BK2309" s="104"/>
      <c r="BL2309" s="104"/>
      <c r="BM2309" s="104"/>
      <c r="BN2309" s="104"/>
      <c r="BO2309" s="104"/>
      <c r="BP2309" s="104"/>
      <c r="BQ2309" s="104"/>
      <c r="BR2309" s="104"/>
      <c r="BS2309" s="104"/>
      <c r="BT2309" s="104"/>
      <c r="BU2309" s="104"/>
      <c r="BV2309" s="104"/>
      <c r="BW2309" s="104"/>
      <c r="BX2309" s="104"/>
      <c r="BY2309" s="104"/>
      <c r="BZ2309" s="104"/>
      <c r="CA2309" s="104"/>
      <c r="CB2309" s="104"/>
      <c r="CC2309" s="104"/>
      <c r="CD2309" s="104"/>
      <c r="CE2309" s="104"/>
      <c r="CF2309" s="104"/>
      <c r="CG2309" s="104"/>
      <c r="CH2309" s="104"/>
      <c r="CI2309" s="104"/>
      <c r="CJ2309" s="104"/>
      <c r="CK2309" s="104"/>
      <c r="CL2309" s="104"/>
      <c r="CM2309" s="104"/>
      <c r="CN2309" s="104"/>
      <c r="CO2309" s="104"/>
      <c r="CP2309" s="104"/>
      <c r="CQ2309" s="104"/>
      <c r="CR2309" s="104"/>
      <c r="CS2309" s="104"/>
      <c r="CT2309" s="104"/>
      <c r="CU2309" s="104"/>
      <c r="CV2309" s="104"/>
      <c r="CW2309" s="104"/>
      <c r="CX2309" s="104"/>
      <c r="CY2309" s="104"/>
      <c r="CZ2309" s="104"/>
      <c r="DA2309" s="104"/>
      <c r="DB2309" s="104"/>
      <c r="DC2309" s="104"/>
      <c r="DD2309" s="104"/>
      <c r="DE2309" s="104"/>
      <c r="DF2309" s="104"/>
      <c r="DG2309" s="104"/>
      <c r="DH2309" s="104"/>
      <c r="DI2309" s="104"/>
      <c r="DJ2309" s="104"/>
      <c r="DK2309" s="104"/>
      <c r="DL2309" s="104"/>
      <c r="DM2309" s="104"/>
      <c r="DN2309" s="104"/>
      <c r="DO2309" s="104"/>
      <c r="DP2309" s="104"/>
      <c r="DQ2309" s="104"/>
      <c r="DR2309" s="104"/>
      <c r="DS2309" s="104"/>
      <c r="DT2309" s="104"/>
      <c r="DU2309" s="104"/>
      <c r="DV2309" s="104"/>
      <c r="DW2309" s="104"/>
      <c r="DX2309" s="104"/>
      <c r="DY2309" s="104"/>
      <c r="DZ2309" s="104"/>
      <c r="EA2309" s="104"/>
      <c r="EB2309" s="104"/>
      <c r="EC2309" s="104"/>
      <c r="ED2309" s="104"/>
      <c r="EE2309" s="104"/>
      <c r="EF2309" s="104"/>
      <c r="EG2309" s="104"/>
      <c r="EH2309" s="104"/>
      <c r="EI2309" s="104"/>
      <c r="EJ2309" s="104"/>
      <c r="EK2309" s="104"/>
      <c r="EL2309" s="104"/>
      <c r="EM2309" s="104"/>
      <c r="EN2309" s="104"/>
      <c r="EO2309" s="104"/>
      <c r="EP2309" s="104"/>
      <c r="EQ2309" s="104"/>
      <c r="ER2309" s="104"/>
      <c r="ES2309" s="104"/>
      <c r="ET2309" s="104"/>
      <c r="EU2309" s="104"/>
      <c r="EV2309" s="104"/>
      <c r="EW2309" s="104"/>
      <c r="EX2309" s="104"/>
      <c r="EY2309" s="104"/>
      <c r="EZ2309" s="104"/>
      <c r="FA2309" s="104"/>
      <c r="FB2309" s="104"/>
      <c r="FC2309" s="104"/>
      <c r="FD2309" s="104"/>
      <c r="FE2309" s="104"/>
      <c r="FF2309" s="104"/>
      <c r="FG2309" s="104"/>
      <c r="FH2309" s="104"/>
      <c r="FI2309" s="104"/>
      <c r="FJ2309" s="104"/>
      <c r="FK2309" s="104"/>
      <c r="FL2309" s="104"/>
      <c r="FM2309" s="104"/>
      <c r="FN2309" s="104"/>
      <c r="FO2309" s="104"/>
      <c r="FP2309" s="104"/>
      <c r="FQ2309" s="104"/>
      <c r="FR2309" s="104"/>
      <c r="FS2309" s="104"/>
      <c r="FT2309" s="104"/>
      <c r="FU2309" s="104"/>
      <c r="FV2309" s="104"/>
      <c r="FW2309" s="104"/>
      <c r="FX2309" s="104"/>
      <c r="FY2309" s="104"/>
      <c r="FZ2309" s="104"/>
      <c r="GA2309" s="104"/>
      <c r="GB2309" s="104"/>
      <c r="GC2309" s="104"/>
      <c r="GD2309" s="104"/>
      <c r="GE2309" s="104"/>
      <c r="GF2309" s="104"/>
      <c r="GG2309" s="104"/>
      <c r="GH2309" s="104"/>
      <c r="GI2309" s="104"/>
      <c r="GJ2309" s="104"/>
      <c r="GK2309" s="104"/>
      <c r="GL2309" s="104"/>
      <c r="GM2309" s="104"/>
      <c r="GN2309" s="104"/>
      <c r="GO2309" s="104"/>
      <c r="GP2309" s="104"/>
      <c r="GQ2309" s="104"/>
      <c r="GR2309" s="104"/>
      <c r="GS2309" s="104"/>
      <c r="GT2309" s="104"/>
      <c r="GU2309" s="104"/>
      <c r="GV2309" s="104"/>
      <c r="GW2309" s="104"/>
      <c r="GX2309" s="104"/>
      <c r="GY2309" s="104"/>
      <c r="GZ2309" s="104"/>
      <c r="HA2309" s="104"/>
      <c r="HB2309" s="104"/>
      <c r="HC2309" s="104"/>
      <c r="HD2309" s="104"/>
      <c r="HE2309" s="104"/>
      <c r="HF2309" s="104"/>
      <c r="HG2309" s="104"/>
      <c r="HH2309" s="104"/>
      <c r="HI2309" s="104"/>
      <c r="HJ2309" s="104"/>
      <c r="HK2309" s="104"/>
      <c r="HL2309" s="104"/>
      <c r="HM2309" s="104"/>
      <c r="HN2309" s="104"/>
      <c r="HO2309" s="104"/>
      <c r="HP2309" s="104"/>
      <c r="HQ2309" s="104"/>
      <c r="HR2309" s="104"/>
      <c r="HS2309" s="104"/>
      <c r="HT2309" s="104"/>
      <c r="HU2309" s="104"/>
      <c r="HV2309" s="104"/>
      <c r="HW2309" s="104"/>
      <c r="HX2309" s="104"/>
      <c r="HY2309" s="104"/>
      <c r="HZ2309" s="104"/>
      <c r="IA2309" s="104"/>
      <c r="IB2309" s="104"/>
      <c r="IC2309" s="104"/>
      <c r="ID2309" s="104"/>
      <c r="IE2309" s="104"/>
      <c r="IF2309" s="104"/>
      <c r="IG2309" s="104"/>
      <c r="IH2309" s="104"/>
      <c r="II2309" s="104"/>
      <c r="IJ2309" s="104"/>
      <c r="IK2309" s="104"/>
      <c r="IL2309" s="104"/>
      <c r="IM2309" s="104"/>
      <c r="IN2309" s="104"/>
      <c r="IO2309" s="104"/>
      <c r="IP2309" s="104"/>
      <c r="IQ2309" s="104"/>
      <c r="IR2309" s="104"/>
      <c r="IS2309" s="104"/>
      <c r="IT2309" s="104"/>
      <c r="IU2309" s="104"/>
      <c r="IV2309" s="104"/>
      <c r="IW2309" s="104"/>
      <c r="IX2309" s="104"/>
      <c r="IY2309" s="104"/>
      <c r="IZ2309" s="104"/>
      <c r="JA2309" s="104"/>
      <c r="JB2309" s="104"/>
      <c r="JC2309" s="104"/>
      <c r="JD2309" s="104"/>
      <c r="JE2309" s="104"/>
      <c r="JF2309" s="104"/>
      <c r="JG2309" s="104"/>
      <c r="JH2309" s="104"/>
      <c r="JI2309" s="104"/>
      <c r="JJ2309" s="104"/>
      <c r="JK2309" s="104"/>
      <c r="JL2309" s="104"/>
      <c r="JM2309" s="104"/>
      <c r="JN2309" s="104"/>
      <c r="JO2309" s="104"/>
      <c r="JP2309" s="104"/>
      <c r="JQ2309" s="104"/>
      <c r="JR2309" s="104"/>
      <c r="JS2309" s="104"/>
      <c r="JT2309" s="104"/>
      <c r="JU2309" s="104"/>
      <c r="JV2309" s="104"/>
      <c r="JW2309" s="104"/>
      <c r="JX2309" s="104"/>
      <c r="JY2309" s="104"/>
      <c r="JZ2309" s="104"/>
      <c r="KA2309" s="104"/>
      <c r="KB2309" s="104"/>
      <c r="KC2309" s="104"/>
      <c r="KD2309" s="104"/>
      <c r="KE2309" s="104"/>
      <c r="KF2309" s="104"/>
      <c r="KG2309" s="104"/>
      <c r="KH2309" s="104"/>
      <c r="KI2309" s="104"/>
      <c r="KJ2309" s="104"/>
      <c r="KK2309" s="104"/>
      <c r="KL2309" s="104"/>
      <c r="KM2309" s="104"/>
      <c r="KN2309" s="104"/>
      <c r="KO2309" s="104"/>
      <c r="KP2309" s="104"/>
      <c r="KQ2309" s="104"/>
      <c r="KR2309" s="104"/>
      <c r="KS2309" s="104"/>
      <c r="KT2309" s="104"/>
      <c r="KU2309" s="104"/>
      <c r="KV2309" s="104"/>
      <c r="KW2309" s="104"/>
      <c r="KX2309" s="104"/>
      <c r="KY2309" s="104"/>
      <c r="KZ2309" s="104"/>
      <c r="LA2309" s="104"/>
      <c r="LB2309" s="104"/>
      <c r="LC2309" s="104"/>
      <c r="LD2309" s="104"/>
      <c r="LE2309" s="104"/>
      <c r="LF2309" s="104"/>
      <c r="LG2309" s="104"/>
      <c r="LH2309" s="104"/>
      <c r="LI2309" s="104"/>
      <c r="LJ2309" s="104"/>
      <c r="LK2309" s="104"/>
      <c r="LL2309" s="104"/>
      <c r="LM2309" s="104"/>
      <c r="LN2309" s="104"/>
      <c r="LO2309" s="104"/>
      <c r="LP2309" s="104"/>
      <c r="LQ2309" s="104"/>
      <c r="LR2309" s="104"/>
      <c r="LS2309" s="104"/>
      <c r="LT2309" s="104"/>
      <c r="LU2309" s="104"/>
      <c r="LV2309" s="104"/>
      <c r="LW2309" s="104"/>
      <c r="LX2309" s="104"/>
      <c r="LY2309" s="104"/>
      <c r="LZ2309" s="104"/>
      <c r="MA2309" s="104"/>
      <c r="MB2309" s="104"/>
      <c r="MC2309" s="104"/>
      <c r="MD2309" s="104"/>
      <c r="ME2309" s="104"/>
      <c r="MF2309" s="104"/>
      <c r="MG2309" s="104"/>
      <c r="MH2309" s="104"/>
      <c r="MI2309" s="104"/>
      <c r="MJ2309" s="104"/>
      <c r="MK2309" s="104"/>
      <c r="ML2309" s="104"/>
      <c r="MM2309" s="104"/>
      <c r="MN2309" s="104"/>
      <c r="MO2309" s="104"/>
      <c r="MP2309" s="104"/>
      <c r="MQ2309" s="104"/>
      <c r="MR2309" s="104"/>
      <c r="MS2309" s="104"/>
      <c r="MT2309" s="104"/>
      <c r="MU2309" s="104"/>
      <c r="MV2309" s="104"/>
      <c r="MW2309" s="104"/>
      <c r="MX2309" s="104"/>
      <c r="MY2309" s="104"/>
      <c r="MZ2309" s="104"/>
      <c r="NA2309" s="104"/>
      <c r="NB2309" s="104"/>
      <c r="NC2309" s="104"/>
      <c r="ND2309" s="104"/>
      <c r="NE2309" s="104"/>
      <c r="NF2309" s="104"/>
      <c r="NG2309" s="104"/>
      <c r="NH2309" s="104"/>
      <c r="NI2309" s="104"/>
      <c r="NJ2309" s="104"/>
      <c r="NK2309" s="104"/>
      <c r="NL2309" s="104"/>
      <c r="NM2309" s="104"/>
      <c r="NN2309" s="104"/>
      <c r="NO2309" s="104"/>
      <c r="NP2309" s="104"/>
      <c r="NQ2309" s="104"/>
      <c r="NR2309" s="104"/>
      <c r="NS2309" s="104"/>
      <c r="NT2309" s="104"/>
      <c r="NU2309" s="104"/>
      <c r="NV2309" s="104"/>
      <c r="NW2309" s="104"/>
      <c r="NX2309" s="104"/>
      <c r="NY2309" s="104"/>
      <c r="NZ2309" s="104"/>
      <c r="OA2309" s="104"/>
      <c r="OB2309" s="104"/>
      <c r="OC2309" s="104"/>
      <c r="OD2309" s="104"/>
      <c r="OE2309" s="104"/>
      <c r="OF2309" s="104"/>
      <c r="OG2309" s="104"/>
      <c r="OH2309" s="104"/>
      <c r="OI2309" s="104"/>
      <c r="OJ2309" s="104"/>
      <c r="OK2309" s="104"/>
      <c r="OL2309" s="104"/>
      <c r="OM2309" s="104"/>
      <c r="ON2309" s="104"/>
      <c r="OO2309" s="104"/>
      <c r="OP2309" s="104"/>
      <c r="OQ2309" s="104"/>
      <c r="OR2309" s="104"/>
      <c r="OS2309" s="104"/>
      <c r="OT2309" s="104"/>
      <c r="OU2309" s="104"/>
      <c r="OV2309" s="104"/>
      <c r="OW2309" s="104"/>
      <c r="OX2309" s="104"/>
      <c r="OY2309" s="104"/>
      <c r="OZ2309" s="104"/>
      <c r="PA2309" s="104"/>
      <c r="PB2309" s="104"/>
      <c r="PC2309" s="104"/>
      <c r="PD2309" s="104"/>
      <c r="PE2309" s="104"/>
      <c r="PF2309" s="104"/>
      <c r="PG2309" s="104"/>
      <c r="PH2309" s="104"/>
      <c r="PI2309" s="104"/>
      <c r="PJ2309" s="104"/>
      <c r="PK2309" s="104"/>
      <c r="PL2309" s="104"/>
      <c r="PM2309" s="104"/>
      <c r="PN2309" s="104"/>
      <c r="PO2309" s="104"/>
      <c r="PP2309" s="104"/>
      <c r="PQ2309" s="104"/>
      <c r="PR2309" s="104"/>
      <c r="PS2309" s="104"/>
      <c r="PT2309" s="104"/>
      <c r="PU2309" s="104"/>
      <c r="PV2309" s="104"/>
      <c r="PW2309" s="104"/>
      <c r="PX2309" s="104"/>
      <c r="PY2309" s="104"/>
      <c r="PZ2309" s="104"/>
      <c r="QA2309" s="104"/>
      <c r="QB2309" s="104"/>
      <c r="QC2309" s="104"/>
      <c r="QD2309" s="104"/>
      <c r="QE2309" s="104"/>
      <c r="QF2309" s="104"/>
      <c r="QG2309" s="104"/>
      <c r="QH2309" s="104"/>
      <c r="QI2309" s="104"/>
      <c r="QJ2309" s="104"/>
      <c r="QK2309" s="104"/>
      <c r="QL2309" s="104"/>
      <c r="QM2309" s="104"/>
      <c r="QN2309" s="104"/>
      <c r="QO2309" s="104"/>
      <c r="QP2309" s="104"/>
      <c r="QQ2309" s="104"/>
      <c r="QR2309" s="104"/>
      <c r="QS2309" s="104"/>
      <c r="QT2309" s="104"/>
      <c r="QU2309" s="104"/>
      <c r="QV2309" s="104"/>
      <c r="QW2309" s="104"/>
      <c r="QX2309" s="104"/>
      <c r="QY2309" s="104"/>
      <c r="QZ2309" s="104"/>
      <c r="RA2309" s="104"/>
      <c r="RB2309" s="104"/>
      <c r="RC2309" s="104"/>
      <c r="RD2309" s="104"/>
      <c r="RE2309" s="104"/>
      <c r="RF2309" s="104"/>
      <c r="RG2309" s="104"/>
      <c r="RH2309" s="104"/>
      <c r="RI2309" s="104"/>
      <c r="RJ2309" s="104"/>
      <c r="RK2309" s="104"/>
      <c r="RL2309" s="104"/>
      <c r="RM2309" s="104"/>
      <c r="RN2309" s="104"/>
      <c r="RO2309" s="104"/>
      <c r="RP2309" s="104"/>
      <c r="RQ2309" s="104"/>
      <c r="RR2309" s="104"/>
      <c r="RS2309" s="104"/>
      <c r="RT2309" s="104"/>
      <c r="RU2309" s="104"/>
      <c r="RV2309" s="104"/>
      <c r="RW2309" s="104"/>
      <c r="RX2309" s="104"/>
      <c r="RY2309" s="104"/>
      <c r="RZ2309" s="104"/>
      <c r="SA2309" s="104"/>
      <c r="SB2309" s="104"/>
      <c r="SC2309" s="104"/>
      <c r="SD2309" s="104"/>
      <c r="SE2309" s="104"/>
      <c r="SF2309" s="104"/>
      <c r="SG2309" s="104"/>
      <c r="SH2309" s="104"/>
      <c r="SI2309" s="104"/>
      <c r="SJ2309" s="104"/>
      <c r="SK2309" s="104"/>
      <c r="SL2309" s="104"/>
      <c r="SM2309" s="104"/>
      <c r="SN2309" s="104"/>
      <c r="SO2309" s="104"/>
      <c r="SP2309" s="104"/>
      <c r="SQ2309" s="104"/>
      <c r="SR2309" s="104"/>
      <c r="SS2309" s="104"/>
      <c r="ST2309" s="104"/>
      <c r="SU2309" s="104"/>
      <c r="SV2309" s="104"/>
      <c r="SW2309" s="104"/>
      <c r="SX2309" s="104"/>
      <c r="SY2309" s="104"/>
      <c r="SZ2309" s="104"/>
      <c r="TA2309" s="104"/>
      <c r="TB2309" s="104"/>
      <c r="TC2309" s="104"/>
      <c r="TD2309" s="104"/>
      <c r="TE2309" s="104"/>
      <c r="TF2309" s="104"/>
      <c r="TG2309" s="104"/>
      <c r="TH2309" s="104"/>
      <c r="TI2309" s="104"/>
      <c r="TJ2309" s="104"/>
      <c r="TK2309" s="104"/>
      <c r="TL2309" s="104"/>
      <c r="TM2309" s="104"/>
      <c r="TN2309" s="104"/>
      <c r="TO2309" s="104"/>
      <c r="TP2309" s="104"/>
      <c r="TQ2309" s="104"/>
      <c r="TR2309" s="104"/>
      <c r="TS2309" s="104"/>
      <c r="TT2309" s="104"/>
      <c r="TU2309" s="104"/>
      <c r="TV2309" s="104"/>
      <c r="TW2309" s="104"/>
      <c r="TX2309" s="104"/>
      <c r="TY2309" s="104"/>
      <c r="TZ2309" s="104"/>
      <c r="UA2309" s="104"/>
      <c r="UB2309" s="104"/>
      <c r="UC2309" s="104"/>
      <c r="UD2309" s="104"/>
      <c r="UE2309" s="104"/>
      <c r="UF2309" s="104"/>
      <c r="UG2309" s="104"/>
      <c r="UH2309" s="104"/>
      <c r="UI2309" s="104"/>
      <c r="UJ2309" s="104"/>
      <c r="UK2309" s="104"/>
      <c r="UL2309" s="104"/>
      <c r="UM2309" s="104"/>
      <c r="UN2309" s="104"/>
      <c r="UO2309" s="104"/>
      <c r="UP2309" s="104"/>
      <c r="UQ2309" s="104"/>
      <c r="UR2309" s="104"/>
      <c r="US2309" s="104"/>
      <c r="UT2309" s="104"/>
      <c r="UU2309" s="104"/>
      <c r="UV2309" s="104"/>
      <c r="UW2309" s="104"/>
      <c r="UX2309" s="104"/>
      <c r="UY2309" s="104"/>
      <c r="UZ2309" s="104"/>
      <c r="VA2309" s="104"/>
      <c r="VB2309" s="104"/>
      <c r="VC2309" s="104"/>
      <c r="VD2309" s="104"/>
      <c r="VE2309" s="104"/>
      <c r="VF2309" s="104"/>
      <c r="VG2309" s="104"/>
      <c r="VH2309" s="104"/>
      <c r="VI2309" s="104"/>
      <c r="VJ2309" s="104"/>
      <c r="VK2309" s="104"/>
      <c r="VL2309" s="104"/>
      <c r="VM2309" s="104"/>
      <c r="VN2309" s="104"/>
      <c r="VO2309" s="104"/>
      <c r="VP2309" s="104"/>
      <c r="VQ2309" s="104"/>
      <c r="VR2309" s="104"/>
      <c r="VS2309" s="104"/>
      <c r="VT2309" s="104"/>
      <c r="VU2309" s="104"/>
      <c r="VV2309" s="104"/>
      <c r="VW2309" s="104"/>
      <c r="VX2309" s="104"/>
      <c r="VY2309" s="104"/>
      <c r="VZ2309" s="104"/>
      <c r="WA2309" s="104"/>
      <c r="WB2309" s="104"/>
      <c r="WC2309" s="104"/>
      <c r="WD2309" s="104"/>
      <c r="WE2309" s="104"/>
      <c r="WF2309" s="104"/>
      <c r="WG2309" s="104"/>
      <c r="WH2309" s="104"/>
      <c r="WI2309" s="104"/>
      <c r="WJ2309" s="104"/>
      <c r="WK2309" s="104"/>
      <c r="WL2309" s="104"/>
      <c r="WM2309" s="104"/>
      <c r="WN2309" s="104"/>
      <c r="WO2309" s="104"/>
      <c r="WP2309" s="104"/>
      <c r="WQ2309" s="104"/>
      <c r="WR2309" s="104"/>
      <c r="WS2309" s="104"/>
      <c r="WT2309" s="104"/>
      <c r="WU2309" s="104"/>
      <c r="WV2309" s="104"/>
      <c r="WW2309" s="104"/>
      <c r="WX2309" s="104"/>
      <c r="WY2309" s="104"/>
      <c r="WZ2309" s="104"/>
      <c r="XA2309" s="104"/>
      <c r="XB2309" s="104"/>
      <c r="XC2309" s="104"/>
      <c r="XD2309" s="104"/>
      <c r="XE2309" s="104"/>
      <c r="XF2309" s="104"/>
      <c r="XG2309" s="104"/>
      <c r="XH2309" s="104"/>
      <c r="XI2309" s="104"/>
      <c r="XJ2309" s="104"/>
      <c r="XK2309" s="104"/>
      <c r="XL2309" s="104"/>
      <c r="XM2309" s="104"/>
      <c r="XN2309" s="104"/>
      <c r="XO2309" s="104"/>
      <c r="XP2309" s="104"/>
      <c r="XQ2309" s="104"/>
      <c r="XR2309" s="104"/>
      <c r="XS2309" s="104"/>
      <c r="XT2309" s="104"/>
      <c r="XU2309" s="104"/>
      <c r="XV2309" s="104"/>
      <c r="XW2309" s="104"/>
      <c r="XX2309" s="104"/>
      <c r="XY2309" s="104"/>
      <c r="XZ2309" s="104"/>
      <c r="YA2309" s="104"/>
      <c r="YB2309" s="104"/>
      <c r="YC2309" s="104"/>
      <c r="YD2309" s="104"/>
      <c r="YE2309" s="104"/>
      <c r="YF2309" s="104"/>
      <c r="YG2309" s="104"/>
      <c r="YH2309" s="104"/>
      <c r="YI2309" s="104"/>
      <c r="YJ2309" s="104"/>
      <c r="YK2309" s="104"/>
      <c r="YL2309" s="104"/>
      <c r="YM2309" s="104"/>
      <c r="YN2309" s="104"/>
      <c r="YO2309" s="104"/>
      <c r="YP2309" s="104"/>
      <c r="YQ2309" s="104"/>
      <c r="YR2309" s="104"/>
      <c r="YS2309" s="104"/>
      <c r="YT2309" s="104"/>
      <c r="YU2309" s="104"/>
      <c r="YV2309" s="104"/>
      <c r="YW2309" s="104"/>
      <c r="YX2309" s="104"/>
      <c r="YY2309" s="104"/>
      <c r="YZ2309" s="104"/>
      <c r="ZA2309" s="104"/>
      <c r="ZB2309" s="104"/>
      <c r="ZC2309" s="104"/>
      <c r="ZD2309" s="104"/>
      <c r="ZE2309" s="104"/>
      <c r="ZF2309" s="104"/>
      <c r="ZG2309" s="104"/>
      <c r="ZH2309" s="104"/>
      <c r="ZI2309" s="104"/>
      <c r="ZJ2309" s="104"/>
      <c r="ZK2309" s="104"/>
      <c r="ZL2309" s="104"/>
      <c r="ZM2309" s="104"/>
      <c r="ZN2309" s="104"/>
      <c r="ZO2309" s="104"/>
      <c r="ZP2309" s="104"/>
      <c r="ZQ2309" s="104"/>
      <c r="ZR2309" s="104"/>
      <c r="ZS2309" s="104"/>
      <c r="ZT2309" s="104"/>
      <c r="ZU2309" s="104"/>
      <c r="ZV2309" s="104"/>
      <c r="ZW2309" s="104"/>
      <c r="ZX2309" s="104"/>
      <c r="ZY2309" s="104"/>
      <c r="ZZ2309" s="104"/>
      <c r="AAA2309" s="104"/>
      <c r="AAB2309" s="104"/>
      <c r="AAC2309" s="104"/>
      <c r="AAD2309" s="104"/>
      <c r="AAE2309" s="104"/>
      <c r="AAF2309" s="104"/>
      <c r="AAG2309" s="104"/>
      <c r="AAH2309" s="104"/>
      <c r="AAI2309" s="104"/>
      <c r="AAJ2309" s="104"/>
      <c r="AAK2309" s="104"/>
      <c r="AAL2309" s="104"/>
      <c r="AAM2309" s="104"/>
      <c r="AAN2309" s="104"/>
      <c r="AAO2309" s="104"/>
      <c r="AAP2309" s="104"/>
      <c r="AAQ2309" s="104"/>
      <c r="AAR2309" s="104"/>
      <c r="AAS2309" s="104"/>
      <c r="AAT2309" s="104"/>
      <c r="AAU2309" s="104"/>
      <c r="AAV2309" s="104"/>
      <c r="AAW2309" s="104"/>
      <c r="AAX2309" s="104"/>
      <c r="AAY2309" s="104"/>
      <c r="AAZ2309" s="104"/>
      <c r="ABA2309" s="104"/>
      <c r="ABB2309" s="104"/>
      <c r="ABC2309" s="104"/>
      <c r="ABD2309" s="104"/>
      <c r="ABE2309" s="104"/>
      <c r="ABF2309" s="104"/>
      <c r="ABG2309" s="104"/>
      <c r="ABH2309" s="104"/>
      <c r="ABI2309" s="104"/>
      <c r="ABJ2309" s="104"/>
      <c r="ABK2309" s="104"/>
      <c r="ABL2309" s="104"/>
      <c r="ABM2309" s="104"/>
      <c r="ABN2309" s="104"/>
      <c r="ABO2309" s="104"/>
      <c r="ABP2309" s="104"/>
      <c r="ABQ2309" s="104"/>
      <c r="ABR2309" s="104"/>
      <c r="ABS2309" s="104"/>
      <c r="ABT2309" s="104"/>
      <c r="ABU2309" s="104"/>
      <c r="ABV2309" s="104"/>
      <c r="ABW2309" s="104"/>
      <c r="ABX2309" s="104"/>
      <c r="ABY2309" s="104"/>
      <c r="ABZ2309" s="104"/>
      <c r="ACA2309" s="104"/>
      <c r="ACB2309" s="104"/>
      <c r="ACC2309" s="104"/>
      <c r="ACD2309" s="104"/>
      <c r="ACE2309" s="104"/>
      <c r="ACF2309" s="104"/>
      <c r="ACG2309" s="104"/>
      <c r="ACH2309" s="104"/>
      <c r="ACI2309" s="104"/>
      <c r="ACJ2309" s="104"/>
      <c r="ACK2309" s="104"/>
      <c r="ACL2309" s="104"/>
      <c r="ACM2309" s="104"/>
      <c r="ACN2309" s="104"/>
      <c r="ACO2309" s="104"/>
      <c r="ACP2309" s="104"/>
      <c r="ACQ2309" s="104"/>
      <c r="ACR2309" s="104"/>
      <c r="ACS2309" s="104"/>
      <c r="ACT2309" s="104"/>
      <c r="ACU2309" s="104"/>
      <c r="ACV2309" s="104"/>
      <c r="ACW2309" s="104"/>
      <c r="ACX2309" s="104"/>
      <c r="ACY2309" s="104"/>
      <c r="ACZ2309" s="104"/>
      <c r="ADA2309" s="104"/>
      <c r="ADB2309" s="104"/>
      <c r="ADC2309" s="104"/>
      <c r="ADD2309" s="104"/>
      <c r="ADE2309" s="104"/>
      <c r="ADF2309" s="104"/>
      <c r="ADG2309" s="104"/>
      <c r="ADH2309" s="104"/>
      <c r="ADI2309" s="104"/>
      <c r="ADJ2309" s="104"/>
      <c r="ADK2309" s="104"/>
      <c r="ADL2309" s="104"/>
      <c r="ADM2309" s="104"/>
      <c r="ADN2309" s="104"/>
      <c r="ADO2309" s="104"/>
      <c r="ADP2309" s="104"/>
      <c r="ADQ2309" s="104"/>
      <c r="ADR2309" s="104"/>
      <c r="ADS2309" s="104"/>
      <c r="ADT2309" s="104"/>
      <c r="ADU2309" s="104"/>
      <c r="ADV2309" s="104"/>
      <c r="ADW2309" s="104"/>
      <c r="ADX2309" s="104"/>
      <c r="ADY2309" s="104"/>
      <c r="ADZ2309" s="104"/>
      <c r="AEA2309" s="104"/>
      <c r="AEB2309" s="104"/>
      <c r="AEC2309" s="104"/>
      <c r="AED2309" s="104"/>
      <c r="AEE2309" s="104"/>
      <c r="AEF2309" s="104"/>
      <c r="AEG2309" s="104"/>
      <c r="AEH2309" s="104"/>
      <c r="AEI2309" s="104"/>
      <c r="AEJ2309" s="104"/>
      <c r="AEK2309" s="104"/>
      <c r="AEL2309" s="104"/>
      <c r="AEM2309" s="104"/>
      <c r="AEN2309" s="104"/>
      <c r="AEO2309" s="104"/>
      <c r="AEP2309" s="104"/>
      <c r="AEQ2309" s="104"/>
      <c r="AER2309" s="104"/>
      <c r="AES2309" s="104"/>
      <c r="AET2309" s="104"/>
      <c r="AEU2309" s="104"/>
      <c r="AEV2309" s="104"/>
      <c r="AEW2309" s="104"/>
      <c r="AEX2309" s="104"/>
      <c r="AEY2309" s="104"/>
      <c r="AEZ2309" s="104"/>
      <c r="AFA2309" s="104"/>
      <c r="AFB2309" s="104"/>
      <c r="AFC2309" s="104"/>
      <c r="AFD2309" s="104"/>
      <c r="AFE2309" s="104"/>
      <c r="AFF2309" s="104"/>
      <c r="AFG2309" s="104"/>
      <c r="AFH2309" s="104"/>
      <c r="AFI2309" s="104"/>
      <c r="AFJ2309" s="104"/>
      <c r="AFK2309" s="104"/>
      <c r="AFL2309" s="104"/>
      <c r="AFM2309" s="104"/>
      <c r="AFN2309" s="104"/>
      <c r="AFO2309" s="104"/>
      <c r="AFP2309" s="104"/>
      <c r="AFQ2309" s="104"/>
      <c r="AFR2309" s="104"/>
      <c r="AFS2309" s="104"/>
      <c r="AFT2309" s="104"/>
      <c r="AFU2309" s="104"/>
      <c r="AFV2309" s="104"/>
      <c r="AFW2309" s="104"/>
      <c r="AFX2309" s="104"/>
      <c r="AFY2309" s="104"/>
      <c r="AFZ2309" s="104"/>
      <c r="AGA2309" s="104"/>
      <c r="AGB2309" s="104"/>
      <c r="AGC2309" s="104"/>
      <c r="AGD2309" s="104"/>
      <c r="AGE2309" s="104"/>
      <c r="AGF2309" s="104"/>
      <c r="AGG2309" s="104"/>
      <c r="AGH2309" s="104"/>
      <c r="AGI2309" s="104"/>
      <c r="AGJ2309" s="104"/>
      <c r="AGK2309" s="104"/>
      <c r="AGL2309" s="104"/>
      <c r="AGM2309" s="104"/>
      <c r="AGN2309" s="104"/>
      <c r="AGO2309" s="104"/>
      <c r="AGP2309" s="104"/>
      <c r="AGQ2309" s="104"/>
      <c r="AGR2309" s="104"/>
      <c r="AGS2309" s="104"/>
      <c r="AGT2309" s="104"/>
      <c r="AGU2309" s="104"/>
      <c r="AGV2309" s="104"/>
      <c r="AGW2309" s="104"/>
      <c r="AGX2309" s="104"/>
      <c r="AGY2309" s="104"/>
      <c r="AGZ2309" s="104"/>
      <c r="AHA2309" s="104"/>
      <c r="AHB2309" s="104"/>
      <c r="AHC2309" s="104"/>
      <c r="AHD2309" s="104"/>
      <c r="AHE2309" s="104"/>
      <c r="AHF2309" s="104"/>
      <c r="AHG2309" s="104"/>
      <c r="AHH2309" s="104"/>
      <c r="AHI2309" s="104"/>
      <c r="AHJ2309" s="104"/>
      <c r="AHK2309" s="104"/>
      <c r="AHL2309" s="104"/>
      <c r="AHM2309" s="104"/>
      <c r="AHN2309" s="104"/>
      <c r="AHO2309" s="104"/>
      <c r="AHP2309" s="104"/>
      <c r="AHQ2309" s="104"/>
      <c r="AHR2309" s="104"/>
      <c r="AHS2309" s="104"/>
      <c r="AHT2309" s="104"/>
      <c r="AHU2309" s="104"/>
      <c r="AHV2309" s="104"/>
      <c r="AHW2309" s="104"/>
      <c r="AHX2309" s="104"/>
      <c r="AHY2309" s="104"/>
      <c r="AHZ2309" s="104"/>
      <c r="AIA2309" s="104"/>
      <c r="AIB2309" s="104"/>
      <c r="AIC2309" s="104"/>
      <c r="AID2309" s="104"/>
      <c r="AIE2309" s="104"/>
      <c r="AIF2309" s="104"/>
      <c r="AIG2309" s="104"/>
      <c r="AIH2309" s="104"/>
      <c r="AII2309" s="104"/>
      <c r="AIJ2309" s="104"/>
      <c r="AIK2309" s="104"/>
      <c r="AIL2309" s="104"/>
      <c r="AIM2309" s="104"/>
      <c r="AIN2309" s="104"/>
      <c r="AIO2309" s="104"/>
      <c r="AIP2309" s="104"/>
      <c r="AIQ2309" s="104"/>
      <c r="AIR2309" s="104"/>
      <c r="AIS2309" s="104"/>
      <c r="AIT2309" s="104"/>
      <c r="AIU2309" s="104"/>
      <c r="AIV2309" s="104"/>
      <c r="AIW2309" s="104"/>
      <c r="AIX2309" s="104"/>
      <c r="AIY2309" s="104"/>
      <c r="AIZ2309" s="104"/>
      <c r="AJA2309" s="104"/>
      <c r="AJB2309" s="104"/>
      <c r="AJC2309" s="104"/>
      <c r="AJD2309" s="104"/>
      <c r="AJE2309" s="104"/>
      <c r="AJF2309" s="104"/>
      <c r="AJG2309" s="104"/>
      <c r="AJH2309" s="104"/>
      <c r="AJI2309" s="104"/>
      <c r="AJJ2309" s="104"/>
      <c r="AJK2309" s="104"/>
      <c r="AJL2309" s="104"/>
      <c r="AJM2309" s="104"/>
      <c r="AJN2309" s="104"/>
      <c r="AJO2309" s="104"/>
      <c r="AJP2309" s="104"/>
      <c r="AJQ2309" s="104"/>
      <c r="AJR2309" s="104"/>
      <c r="AJS2309" s="104"/>
      <c r="AJT2309" s="104"/>
      <c r="AJU2309" s="104"/>
      <c r="AJV2309" s="104"/>
      <c r="AJW2309" s="104"/>
      <c r="AJX2309" s="104"/>
      <c r="AJY2309" s="104"/>
      <c r="AJZ2309" s="104"/>
      <c r="AKA2309" s="104"/>
      <c r="AKB2309" s="104"/>
      <c r="AKC2309" s="104"/>
      <c r="AKD2309" s="104"/>
      <c r="AKE2309" s="104"/>
      <c r="AKF2309" s="104"/>
      <c r="AKG2309" s="104"/>
      <c r="AKH2309" s="104"/>
      <c r="AKI2309" s="104"/>
      <c r="AKJ2309" s="104"/>
      <c r="AKK2309" s="104"/>
      <c r="AKL2309" s="104"/>
      <c r="AKM2309" s="104"/>
      <c r="AKN2309" s="104"/>
      <c r="AKO2309" s="104"/>
      <c r="AKP2309" s="104"/>
      <c r="AKQ2309" s="104"/>
      <c r="AKR2309" s="104"/>
      <c r="AKS2309" s="104"/>
      <c r="AKT2309" s="104"/>
      <c r="AKU2309" s="104"/>
      <c r="AKV2309" s="104"/>
      <c r="AKW2309" s="104"/>
      <c r="AKX2309" s="104"/>
      <c r="AKY2309" s="104"/>
      <c r="AKZ2309" s="104"/>
      <c r="ALA2309" s="104"/>
      <c r="ALB2309" s="104"/>
      <c r="ALC2309" s="104"/>
      <c r="ALD2309" s="104"/>
      <c r="ALE2309" s="104"/>
      <c r="ALF2309" s="104"/>
      <c r="ALG2309" s="104"/>
      <c r="ALH2309" s="104"/>
      <c r="ALI2309" s="104"/>
      <c r="ALJ2309" s="104"/>
      <c r="ALK2309" s="104"/>
      <c r="ALL2309" s="104"/>
      <c r="ALM2309" s="104"/>
      <c r="ALN2309" s="104"/>
      <c r="ALO2309" s="104"/>
      <c r="ALP2309" s="104"/>
      <c r="ALQ2309" s="104"/>
      <c r="ALR2309" s="104"/>
      <c r="ALS2309" s="104"/>
      <c r="ALT2309" s="104"/>
      <c r="ALU2309" s="104"/>
      <c r="ALV2309" s="104"/>
      <c r="ALW2309" s="104"/>
      <c r="ALX2309" s="104"/>
      <c r="ALY2309" s="104"/>
      <c r="ALZ2309" s="104"/>
      <c r="AMA2309" s="104"/>
      <c r="AMB2309" s="104"/>
      <c r="AMC2309" s="104"/>
      <c r="AMD2309" s="104"/>
      <c r="AME2309" s="104"/>
      <c r="AMF2309" s="104"/>
      <c r="AMG2309" s="104"/>
      <c r="AMH2309" s="104"/>
      <c r="AMI2309" s="104"/>
      <c r="AMJ2309" s="104"/>
      <c r="AMK2309" s="104"/>
      <c r="AML2309" s="104"/>
      <c r="AMM2309" s="104"/>
      <c r="AMN2309" s="104"/>
      <c r="AMO2309" s="104"/>
    </row>
    <row r="2310" spans="1:1029" s="88" customFormat="1" x14ac:dyDescent="0.35">
      <c r="A2310" s="21">
        <v>10141103</v>
      </c>
      <c r="B2310" s="115" t="s">
        <v>496</v>
      </c>
      <c r="C2310" s="115" t="s">
        <v>495</v>
      </c>
      <c r="D2310" s="21"/>
      <c r="E2310" s="114" t="str">
        <f t="shared" si="433"/>
        <v xml:space="preserve">TRANSFORMADOR AUXILIAR MARCA:TUSCO METORO </v>
      </c>
      <c r="F2310" s="21"/>
      <c r="G2310" s="21" t="s">
        <v>183</v>
      </c>
      <c r="H2310" s="21" t="s">
        <v>183</v>
      </c>
      <c r="I2310" s="21"/>
      <c r="J2310" s="21"/>
      <c r="K2310" s="21" t="s">
        <v>182</v>
      </c>
      <c r="L2310" s="21" t="s">
        <v>181</v>
      </c>
      <c r="M2310" s="21" t="s">
        <v>605</v>
      </c>
      <c r="N2310" s="21" t="s">
        <v>19</v>
      </c>
      <c r="O2310" s="21" t="s">
        <v>362</v>
      </c>
      <c r="P2310" s="21">
        <v>3</v>
      </c>
      <c r="Q2310" s="21">
        <v>2006</v>
      </c>
      <c r="R2310" s="21" t="s">
        <v>604</v>
      </c>
      <c r="S2310" s="21">
        <v>496287</v>
      </c>
      <c r="T2310" s="116">
        <v>1039</v>
      </c>
      <c r="U2310" s="111">
        <v>45</v>
      </c>
      <c r="V2310" s="113">
        <f t="shared" si="434"/>
        <v>797.7211111111111</v>
      </c>
      <c r="W2310" s="113">
        <f t="shared" si="435"/>
        <v>241.2788888888889</v>
      </c>
      <c r="X2310" s="112">
        <f t="shared" si="436"/>
        <v>241278.88888888891</v>
      </c>
      <c r="Y2310" s="111"/>
      <c r="Z2310" s="110">
        <f t="shared" si="432"/>
        <v>34</v>
      </c>
      <c r="AA2310" s="109">
        <f t="shared" si="437"/>
        <v>51.95</v>
      </c>
      <c r="AB2310" s="109">
        <f t="shared" si="438"/>
        <v>51950</v>
      </c>
      <c r="AC2310" s="108">
        <f t="shared" si="439"/>
        <v>987.05</v>
      </c>
      <c r="AD2310" s="107">
        <f t="shared" si="440"/>
        <v>2.2222222222222223E-2</v>
      </c>
      <c r="AE2310" s="106">
        <f t="shared" si="441"/>
        <v>21.934444444444445</v>
      </c>
      <c r="AF2310" s="105">
        <f t="shared" si="442"/>
        <v>263.21333333333337</v>
      </c>
      <c r="AG2310" s="105">
        <f t="shared" si="443"/>
        <v>775.78666666666663</v>
      </c>
      <c r="AH2310" s="104"/>
      <c r="AI2310" s="104"/>
      <c r="AJ2310" s="104"/>
      <c r="AK2310" s="104"/>
      <c r="AL2310" s="104"/>
      <c r="AM2310" s="104"/>
      <c r="AN2310" s="104"/>
      <c r="AO2310" s="104"/>
      <c r="AP2310" s="104"/>
      <c r="AQ2310" s="104"/>
      <c r="AR2310" s="104"/>
      <c r="AS2310" s="104"/>
      <c r="AT2310" s="104"/>
      <c r="AU2310" s="104"/>
      <c r="AV2310" s="104"/>
      <c r="AW2310" s="104"/>
      <c r="AX2310" s="104"/>
      <c r="AY2310" s="104"/>
      <c r="AZ2310" s="104"/>
      <c r="BA2310" s="104"/>
      <c r="BB2310" s="104"/>
      <c r="BC2310" s="104"/>
      <c r="BD2310" s="104"/>
      <c r="BE2310" s="104"/>
      <c r="BF2310" s="104"/>
      <c r="BG2310" s="104"/>
      <c r="BH2310" s="104"/>
      <c r="BI2310" s="104"/>
      <c r="BJ2310" s="104"/>
      <c r="BK2310" s="104"/>
      <c r="BL2310" s="104"/>
      <c r="BM2310" s="104"/>
      <c r="BN2310" s="104"/>
      <c r="BO2310" s="104"/>
      <c r="BP2310" s="104"/>
      <c r="BQ2310" s="104"/>
      <c r="BR2310" s="104"/>
      <c r="BS2310" s="104"/>
      <c r="BT2310" s="104"/>
      <c r="BU2310" s="104"/>
      <c r="BV2310" s="104"/>
      <c r="BW2310" s="104"/>
      <c r="BX2310" s="104"/>
      <c r="BY2310" s="104"/>
      <c r="BZ2310" s="104"/>
      <c r="CA2310" s="104"/>
      <c r="CB2310" s="104"/>
      <c r="CC2310" s="104"/>
      <c r="CD2310" s="104"/>
      <c r="CE2310" s="104"/>
      <c r="CF2310" s="104"/>
      <c r="CG2310" s="104"/>
      <c r="CH2310" s="104"/>
      <c r="CI2310" s="104"/>
      <c r="CJ2310" s="104"/>
      <c r="CK2310" s="104"/>
      <c r="CL2310" s="104"/>
      <c r="CM2310" s="104"/>
      <c r="CN2310" s="104"/>
      <c r="CO2310" s="104"/>
      <c r="CP2310" s="104"/>
      <c r="CQ2310" s="104"/>
      <c r="CR2310" s="104"/>
      <c r="CS2310" s="104"/>
      <c r="CT2310" s="104"/>
      <c r="CU2310" s="104"/>
      <c r="CV2310" s="104"/>
      <c r="CW2310" s="104"/>
      <c r="CX2310" s="104"/>
      <c r="CY2310" s="104"/>
      <c r="CZ2310" s="104"/>
      <c r="DA2310" s="104"/>
      <c r="DB2310" s="104"/>
      <c r="DC2310" s="104"/>
      <c r="DD2310" s="104"/>
      <c r="DE2310" s="104"/>
      <c r="DF2310" s="104"/>
      <c r="DG2310" s="104"/>
      <c r="DH2310" s="104"/>
      <c r="DI2310" s="104"/>
      <c r="DJ2310" s="104"/>
      <c r="DK2310" s="104"/>
      <c r="DL2310" s="104"/>
      <c r="DM2310" s="104"/>
      <c r="DN2310" s="104"/>
      <c r="DO2310" s="104"/>
      <c r="DP2310" s="104"/>
      <c r="DQ2310" s="104"/>
      <c r="DR2310" s="104"/>
      <c r="DS2310" s="104"/>
      <c r="DT2310" s="104"/>
      <c r="DU2310" s="104"/>
      <c r="DV2310" s="104"/>
      <c r="DW2310" s="104"/>
      <c r="DX2310" s="104"/>
      <c r="DY2310" s="104"/>
      <c r="DZ2310" s="104"/>
      <c r="EA2310" s="104"/>
      <c r="EB2310" s="104"/>
      <c r="EC2310" s="104"/>
      <c r="ED2310" s="104"/>
      <c r="EE2310" s="104"/>
      <c r="EF2310" s="104"/>
      <c r="EG2310" s="104"/>
      <c r="EH2310" s="104"/>
      <c r="EI2310" s="104"/>
      <c r="EJ2310" s="104"/>
      <c r="EK2310" s="104"/>
      <c r="EL2310" s="104"/>
      <c r="EM2310" s="104"/>
      <c r="EN2310" s="104"/>
      <c r="EO2310" s="104"/>
      <c r="EP2310" s="104"/>
      <c r="EQ2310" s="104"/>
      <c r="ER2310" s="104"/>
      <c r="ES2310" s="104"/>
      <c r="ET2310" s="104"/>
      <c r="EU2310" s="104"/>
      <c r="EV2310" s="104"/>
      <c r="EW2310" s="104"/>
      <c r="EX2310" s="104"/>
      <c r="EY2310" s="104"/>
      <c r="EZ2310" s="104"/>
      <c r="FA2310" s="104"/>
      <c r="FB2310" s="104"/>
      <c r="FC2310" s="104"/>
      <c r="FD2310" s="104"/>
      <c r="FE2310" s="104"/>
      <c r="FF2310" s="104"/>
      <c r="FG2310" s="104"/>
      <c r="FH2310" s="104"/>
      <c r="FI2310" s="104"/>
      <c r="FJ2310" s="104"/>
      <c r="FK2310" s="104"/>
      <c r="FL2310" s="104"/>
      <c r="FM2310" s="104"/>
      <c r="FN2310" s="104"/>
      <c r="FO2310" s="104"/>
      <c r="FP2310" s="104"/>
      <c r="FQ2310" s="104"/>
      <c r="FR2310" s="104"/>
      <c r="FS2310" s="104"/>
      <c r="FT2310" s="104"/>
      <c r="FU2310" s="104"/>
      <c r="FV2310" s="104"/>
      <c r="FW2310" s="104"/>
      <c r="FX2310" s="104"/>
      <c r="FY2310" s="104"/>
      <c r="FZ2310" s="104"/>
      <c r="GA2310" s="104"/>
      <c r="GB2310" s="104"/>
      <c r="GC2310" s="104"/>
      <c r="GD2310" s="104"/>
      <c r="GE2310" s="104"/>
      <c r="GF2310" s="104"/>
      <c r="GG2310" s="104"/>
      <c r="GH2310" s="104"/>
      <c r="GI2310" s="104"/>
      <c r="GJ2310" s="104"/>
      <c r="GK2310" s="104"/>
      <c r="GL2310" s="104"/>
      <c r="GM2310" s="104"/>
      <c r="GN2310" s="104"/>
      <c r="GO2310" s="104"/>
      <c r="GP2310" s="104"/>
      <c r="GQ2310" s="104"/>
      <c r="GR2310" s="104"/>
      <c r="GS2310" s="104"/>
      <c r="GT2310" s="104"/>
      <c r="GU2310" s="104"/>
      <c r="GV2310" s="104"/>
      <c r="GW2310" s="104"/>
      <c r="GX2310" s="104"/>
      <c r="GY2310" s="104"/>
      <c r="GZ2310" s="104"/>
      <c r="HA2310" s="104"/>
      <c r="HB2310" s="104"/>
      <c r="HC2310" s="104"/>
      <c r="HD2310" s="104"/>
      <c r="HE2310" s="104"/>
      <c r="HF2310" s="104"/>
      <c r="HG2310" s="104"/>
      <c r="HH2310" s="104"/>
      <c r="HI2310" s="104"/>
      <c r="HJ2310" s="104"/>
      <c r="HK2310" s="104"/>
      <c r="HL2310" s="104"/>
      <c r="HM2310" s="104"/>
      <c r="HN2310" s="104"/>
      <c r="HO2310" s="104"/>
      <c r="HP2310" s="104"/>
      <c r="HQ2310" s="104"/>
      <c r="HR2310" s="104"/>
      <c r="HS2310" s="104"/>
      <c r="HT2310" s="104"/>
      <c r="HU2310" s="104"/>
      <c r="HV2310" s="104"/>
      <c r="HW2310" s="104"/>
      <c r="HX2310" s="104"/>
      <c r="HY2310" s="104"/>
      <c r="HZ2310" s="104"/>
      <c r="IA2310" s="104"/>
      <c r="IB2310" s="104"/>
      <c r="IC2310" s="104"/>
      <c r="ID2310" s="104"/>
      <c r="IE2310" s="104"/>
      <c r="IF2310" s="104"/>
      <c r="IG2310" s="104"/>
      <c r="IH2310" s="104"/>
      <c r="II2310" s="104"/>
      <c r="IJ2310" s="104"/>
      <c r="IK2310" s="104"/>
      <c r="IL2310" s="104"/>
      <c r="IM2310" s="104"/>
      <c r="IN2310" s="104"/>
      <c r="IO2310" s="104"/>
      <c r="IP2310" s="104"/>
      <c r="IQ2310" s="104"/>
      <c r="IR2310" s="104"/>
      <c r="IS2310" s="104"/>
      <c r="IT2310" s="104"/>
      <c r="IU2310" s="104"/>
      <c r="IV2310" s="104"/>
      <c r="IW2310" s="104"/>
      <c r="IX2310" s="104"/>
      <c r="IY2310" s="104"/>
      <c r="IZ2310" s="104"/>
      <c r="JA2310" s="104"/>
      <c r="JB2310" s="104"/>
      <c r="JC2310" s="104"/>
      <c r="JD2310" s="104"/>
      <c r="JE2310" s="104"/>
      <c r="JF2310" s="104"/>
      <c r="JG2310" s="104"/>
      <c r="JH2310" s="104"/>
      <c r="JI2310" s="104"/>
      <c r="JJ2310" s="104"/>
      <c r="JK2310" s="104"/>
      <c r="JL2310" s="104"/>
      <c r="JM2310" s="104"/>
      <c r="JN2310" s="104"/>
      <c r="JO2310" s="104"/>
      <c r="JP2310" s="104"/>
      <c r="JQ2310" s="104"/>
      <c r="JR2310" s="104"/>
      <c r="JS2310" s="104"/>
      <c r="JT2310" s="104"/>
      <c r="JU2310" s="104"/>
      <c r="JV2310" s="104"/>
      <c r="JW2310" s="104"/>
      <c r="JX2310" s="104"/>
      <c r="JY2310" s="104"/>
      <c r="JZ2310" s="104"/>
      <c r="KA2310" s="104"/>
      <c r="KB2310" s="104"/>
      <c r="KC2310" s="104"/>
      <c r="KD2310" s="104"/>
      <c r="KE2310" s="104"/>
      <c r="KF2310" s="104"/>
      <c r="KG2310" s="104"/>
      <c r="KH2310" s="104"/>
      <c r="KI2310" s="104"/>
      <c r="KJ2310" s="104"/>
      <c r="KK2310" s="104"/>
      <c r="KL2310" s="104"/>
      <c r="KM2310" s="104"/>
      <c r="KN2310" s="104"/>
      <c r="KO2310" s="104"/>
      <c r="KP2310" s="104"/>
      <c r="KQ2310" s="104"/>
      <c r="KR2310" s="104"/>
      <c r="KS2310" s="104"/>
      <c r="KT2310" s="104"/>
      <c r="KU2310" s="104"/>
      <c r="KV2310" s="104"/>
      <c r="KW2310" s="104"/>
      <c r="KX2310" s="104"/>
      <c r="KY2310" s="104"/>
      <c r="KZ2310" s="104"/>
      <c r="LA2310" s="104"/>
      <c r="LB2310" s="104"/>
      <c r="LC2310" s="104"/>
      <c r="LD2310" s="104"/>
      <c r="LE2310" s="104"/>
      <c r="LF2310" s="104"/>
      <c r="LG2310" s="104"/>
      <c r="LH2310" s="104"/>
      <c r="LI2310" s="104"/>
      <c r="LJ2310" s="104"/>
      <c r="LK2310" s="104"/>
      <c r="LL2310" s="104"/>
      <c r="LM2310" s="104"/>
      <c r="LN2310" s="104"/>
      <c r="LO2310" s="104"/>
      <c r="LP2310" s="104"/>
      <c r="LQ2310" s="104"/>
      <c r="LR2310" s="104"/>
      <c r="LS2310" s="104"/>
      <c r="LT2310" s="104"/>
      <c r="LU2310" s="104"/>
      <c r="LV2310" s="104"/>
      <c r="LW2310" s="104"/>
      <c r="LX2310" s="104"/>
      <c r="LY2310" s="104"/>
      <c r="LZ2310" s="104"/>
      <c r="MA2310" s="104"/>
      <c r="MB2310" s="104"/>
      <c r="MC2310" s="104"/>
      <c r="MD2310" s="104"/>
      <c r="ME2310" s="104"/>
      <c r="MF2310" s="104"/>
      <c r="MG2310" s="104"/>
      <c r="MH2310" s="104"/>
      <c r="MI2310" s="104"/>
      <c r="MJ2310" s="104"/>
      <c r="MK2310" s="104"/>
      <c r="ML2310" s="104"/>
      <c r="MM2310" s="104"/>
      <c r="MN2310" s="104"/>
      <c r="MO2310" s="104"/>
      <c r="MP2310" s="104"/>
      <c r="MQ2310" s="104"/>
      <c r="MR2310" s="104"/>
      <c r="MS2310" s="104"/>
      <c r="MT2310" s="104"/>
      <c r="MU2310" s="104"/>
      <c r="MV2310" s="104"/>
      <c r="MW2310" s="104"/>
      <c r="MX2310" s="104"/>
      <c r="MY2310" s="104"/>
      <c r="MZ2310" s="104"/>
      <c r="NA2310" s="104"/>
      <c r="NB2310" s="104"/>
      <c r="NC2310" s="104"/>
      <c r="ND2310" s="104"/>
      <c r="NE2310" s="104"/>
      <c r="NF2310" s="104"/>
      <c r="NG2310" s="104"/>
      <c r="NH2310" s="104"/>
      <c r="NI2310" s="104"/>
      <c r="NJ2310" s="104"/>
      <c r="NK2310" s="104"/>
      <c r="NL2310" s="104"/>
      <c r="NM2310" s="104"/>
      <c r="NN2310" s="104"/>
      <c r="NO2310" s="104"/>
      <c r="NP2310" s="104"/>
      <c r="NQ2310" s="104"/>
      <c r="NR2310" s="104"/>
      <c r="NS2310" s="104"/>
      <c r="NT2310" s="104"/>
      <c r="NU2310" s="104"/>
      <c r="NV2310" s="104"/>
      <c r="NW2310" s="104"/>
      <c r="NX2310" s="104"/>
      <c r="NY2310" s="104"/>
      <c r="NZ2310" s="104"/>
      <c r="OA2310" s="104"/>
      <c r="OB2310" s="104"/>
      <c r="OC2310" s="104"/>
      <c r="OD2310" s="104"/>
      <c r="OE2310" s="104"/>
      <c r="OF2310" s="104"/>
      <c r="OG2310" s="104"/>
      <c r="OH2310" s="104"/>
      <c r="OI2310" s="104"/>
      <c r="OJ2310" s="104"/>
      <c r="OK2310" s="104"/>
      <c r="OL2310" s="104"/>
      <c r="OM2310" s="104"/>
      <c r="ON2310" s="104"/>
      <c r="OO2310" s="104"/>
      <c r="OP2310" s="104"/>
      <c r="OQ2310" s="104"/>
      <c r="OR2310" s="104"/>
      <c r="OS2310" s="104"/>
      <c r="OT2310" s="104"/>
      <c r="OU2310" s="104"/>
      <c r="OV2310" s="104"/>
      <c r="OW2310" s="104"/>
      <c r="OX2310" s="104"/>
      <c r="OY2310" s="104"/>
      <c r="OZ2310" s="104"/>
      <c r="PA2310" s="104"/>
      <c r="PB2310" s="104"/>
      <c r="PC2310" s="104"/>
      <c r="PD2310" s="104"/>
      <c r="PE2310" s="104"/>
      <c r="PF2310" s="104"/>
      <c r="PG2310" s="104"/>
      <c r="PH2310" s="104"/>
      <c r="PI2310" s="104"/>
      <c r="PJ2310" s="104"/>
      <c r="PK2310" s="104"/>
      <c r="PL2310" s="104"/>
      <c r="PM2310" s="104"/>
      <c r="PN2310" s="104"/>
      <c r="PO2310" s="104"/>
      <c r="PP2310" s="104"/>
      <c r="PQ2310" s="104"/>
      <c r="PR2310" s="104"/>
      <c r="PS2310" s="104"/>
      <c r="PT2310" s="104"/>
      <c r="PU2310" s="104"/>
      <c r="PV2310" s="104"/>
      <c r="PW2310" s="104"/>
      <c r="PX2310" s="104"/>
      <c r="PY2310" s="104"/>
      <c r="PZ2310" s="104"/>
      <c r="QA2310" s="104"/>
      <c r="QB2310" s="104"/>
      <c r="QC2310" s="104"/>
      <c r="QD2310" s="104"/>
      <c r="QE2310" s="104"/>
      <c r="QF2310" s="104"/>
      <c r="QG2310" s="104"/>
      <c r="QH2310" s="104"/>
      <c r="QI2310" s="104"/>
      <c r="QJ2310" s="104"/>
      <c r="QK2310" s="104"/>
      <c r="QL2310" s="104"/>
      <c r="QM2310" s="104"/>
      <c r="QN2310" s="104"/>
      <c r="QO2310" s="104"/>
      <c r="QP2310" s="104"/>
      <c r="QQ2310" s="104"/>
      <c r="QR2310" s="104"/>
      <c r="QS2310" s="104"/>
      <c r="QT2310" s="104"/>
      <c r="QU2310" s="104"/>
      <c r="QV2310" s="104"/>
      <c r="QW2310" s="104"/>
      <c r="QX2310" s="104"/>
      <c r="QY2310" s="104"/>
      <c r="QZ2310" s="104"/>
      <c r="RA2310" s="104"/>
      <c r="RB2310" s="104"/>
      <c r="RC2310" s="104"/>
      <c r="RD2310" s="104"/>
      <c r="RE2310" s="104"/>
      <c r="RF2310" s="104"/>
      <c r="RG2310" s="104"/>
      <c r="RH2310" s="104"/>
      <c r="RI2310" s="104"/>
      <c r="RJ2310" s="104"/>
      <c r="RK2310" s="104"/>
      <c r="RL2310" s="104"/>
      <c r="RM2310" s="104"/>
      <c r="RN2310" s="104"/>
      <c r="RO2310" s="104"/>
      <c r="RP2310" s="104"/>
      <c r="RQ2310" s="104"/>
      <c r="RR2310" s="104"/>
      <c r="RS2310" s="104"/>
      <c r="RT2310" s="104"/>
      <c r="RU2310" s="104"/>
      <c r="RV2310" s="104"/>
      <c r="RW2310" s="104"/>
      <c r="RX2310" s="104"/>
      <c r="RY2310" s="104"/>
      <c r="RZ2310" s="104"/>
      <c r="SA2310" s="104"/>
      <c r="SB2310" s="104"/>
      <c r="SC2310" s="104"/>
      <c r="SD2310" s="104"/>
      <c r="SE2310" s="104"/>
      <c r="SF2310" s="104"/>
      <c r="SG2310" s="104"/>
      <c r="SH2310" s="104"/>
      <c r="SI2310" s="104"/>
      <c r="SJ2310" s="104"/>
      <c r="SK2310" s="104"/>
      <c r="SL2310" s="104"/>
      <c r="SM2310" s="104"/>
      <c r="SN2310" s="104"/>
      <c r="SO2310" s="104"/>
      <c r="SP2310" s="104"/>
      <c r="SQ2310" s="104"/>
      <c r="SR2310" s="104"/>
      <c r="SS2310" s="104"/>
      <c r="ST2310" s="104"/>
      <c r="SU2310" s="104"/>
      <c r="SV2310" s="104"/>
      <c r="SW2310" s="104"/>
      <c r="SX2310" s="104"/>
      <c r="SY2310" s="104"/>
      <c r="SZ2310" s="104"/>
      <c r="TA2310" s="104"/>
      <c r="TB2310" s="104"/>
      <c r="TC2310" s="104"/>
      <c r="TD2310" s="104"/>
      <c r="TE2310" s="104"/>
      <c r="TF2310" s="104"/>
      <c r="TG2310" s="104"/>
      <c r="TH2310" s="104"/>
      <c r="TI2310" s="104"/>
      <c r="TJ2310" s="104"/>
      <c r="TK2310" s="104"/>
      <c r="TL2310" s="104"/>
      <c r="TM2310" s="104"/>
      <c r="TN2310" s="104"/>
      <c r="TO2310" s="104"/>
      <c r="TP2310" s="104"/>
      <c r="TQ2310" s="104"/>
      <c r="TR2310" s="104"/>
      <c r="TS2310" s="104"/>
      <c r="TT2310" s="104"/>
      <c r="TU2310" s="104"/>
      <c r="TV2310" s="104"/>
      <c r="TW2310" s="104"/>
      <c r="TX2310" s="104"/>
      <c r="TY2310" s="104"/>
      <c r="TZ2310" s="104"/>
      <c r="UA2310" s="104"/>
      <c r="UB2310" s="104"/>
      <c r="UC2310" s="104"/>
      <c r="UD2310" s="104"/>
      <c r="UE2310" s="104"/>
      <c r="UF2310" s="104"/>
      <c r="UG2310" s="104"/>
      <c r="UH2310" s="104"/>
      <c r="UI2310" s="104"/>
      <c r="UJ2310" s="104"/>
      <c r="UK2310" s="104"/>
      <c r="UL2310" s="104"/>
      <c r="UM2310" s="104"/>
      <c r="UN2310" s="104"/>
      <c r="UO2310" s="104"/>
      <c r="UP2310" s="104"/>
      <c r="UQ2310" s="104"/>
      <c r="UR2310" s="104"/>
      <c r="US2310" s="104"/>
      <c r="UT2310" s="104"/>
      <c r="UU2310" s="104"/>
      <c r="UV2310" s="104"/>
      <c r="UW2310" s="104"/>
      <c r="UX2310" s="104"/>
      <c r="UY2310" s="104"/>
      <c r="UZ2310" s="104"/>
      <c r="VA2310" s="104"/>
      <c r="VB2310" s="104"/>
      <c r="VC2310" s="104"/>
      <c r="VD2310" s="104"/>
      <c r="VE2310" s="104"/>
      <c r="VF2310" s="104"/>
      <c r="VG2310" s="104"/>
      <c r="VH2310" s="104"/>
      <c r="VI2310" s="104"/>
      <c r="VJ2310" s="104"/>
      <c r="VK2310" s="104"/>
      <c r="VL2310" s="104"/>
      <c r="VM2310" s="104"/>
      <c r="VN2310" s="104"/>
      <c r="VO2310" s="104"/>
      <c r="VP2310" s="104"/>
      <c r="VQ2310" s="104"/>
      <c r="VR2310" s="104"/>
      <c r="VS2310" s="104"/>
      <c r="VT2310" s="104"/>
      <c r="VU2310" s="104"/>
      <c r="VV2310" s="104"/>
      <c r="VW2310" s="104"/>
      <c r="VX2310" s="104"/>
      <c r="VY2310" s="104"/>
      <c r="VZ2310" s="104"/>
      <c r="WA2310" s="104"/>
      <c r="WB2310" s="104"/>
      <c r="WC2310" s="104"/>
      <c r="WD2310" s="104"/>
      <c r="WE2310" s="104"/>
      <c r="WF2310" s="104"/>
      <c r="WG2310" s="104"/>
      <c r="WH2310" s="104"/>
      <c r="WI2310" s="104"/>
      <c r="WJ2310" s="104"/>
      <c r="WK2310" s="104"/>
      <c r="WL2310" s="104"/>
      <c r="WM2310" s="104"/>
      <c r="WN2310" s="104"/>
      <c r="WO2310" s="104"/>
      <c r="WP2310" s="104"/>
      <c r="WQ2310" s="104"/>
      <c r="WR2310" s="104"/>
      <c r="WS2310" s="104"/>
      <c r="WT2310" s="104"/>
      <c r="WU2310" s="104"/>
      <c r="WV2310" s="104"/>
      <c r="WW2310" s="104"/>
      <c r="WX2310" s="104"/>
      <c r="WY2310" s="104"/>
      <c r="WZ2310" s="104"/>
      <c r="XA2310" s="104"/>
      <c r="XB2310" s="104"/>
      <c r="XC2310" s="104"/>
      <c r="XD2310" s="104"/>
      <c r="XE2310" s="104"/>
      <c r="XF2310" s="104"/>
      <c r="XG2310" s="104"/>
      <c r="XH2310" s="104"/>
      <c r="XI2310" s="104"/>
      <c r="XJ2310" s="104"/>
      <c r="XK2310" s="104"/>
      <c r="XL2310" s="104"/>
      <c r="XM2310" s="104"/>
      <c r="XN2310" s="104"/>
      <c r="XO2310" s="104"/>
      <c r="XP2310" s="104"/>
      <c r="XQ2310" s="104"/>
      <c r="XR2310" s="104"/>
      <c r="XS2310" s="104"/>
      <c r="XT2310" s="104"/>
      <c r="XU2310" s="104"/>
      <c r="XV2310" s="104"/>
      <c r="XW2310" s="104"/>
      <c r="XX2310" s="104"/>
      <c r="XY2310" s="104"/>
      <c r="XZ2310" s="104"/>
      <c r="YA2310" s="104"/>
      <c r="YB2310" s="104"/>
      <c r="YC2310" s="104"/>
      <c r="YD2310" s="104"/>
      <c r="YE2310" s="104"/>
      <c r="YF2310" s="104"/>
      <c r="YG2310" s="104"/>
      <c r="YH2310" s="104"/>
      <c r="YI2310" s="104"/>
      <c r="YJ2310" s="104"/>
      <c r="YK2310" s="104"/>
      <c r="YL2310" s="104"/>
      <c r="YM2310" s="104"/>
      <c r="YN2310" s="104"/>
      <c r="YO2310" s="104"/>
      <c r="YP2310" s="104"/>
      <c r="YQ2310" s="104"/>
      <c r="YR2310" s="104"/>
      <c r="YS2310" s="104"/>
      <c r="YT2310" s="104"/>
      <c r="YU2310" s="104"/>
      <c r="YV2310" s="104"/>
      <c r="YW2310" s="104"/>
      <c r="YX2310" s="104"/>
      <c r="YY2310" s="104"/>
      <c r="YZ2310" s="104"/>
      <c r="ZA2310" s="104"/>
      <c r="ZB2310" s="104"/>
      <c r="ZC2310" s="104"/>
      <c r="ZD2310" s="104"/>
      <c r="ZE2310" s="104"/>
      <c r="ZF2310" s="104"/>
      <c r="ZG2310" s="104"/>
      <c r="ZH2310" s="104"/>
      <c r="ZI2310" s="104"/>
      <c r="ZJ2310" s="104"/>
      <c r="ZK2310" s="104"/>
      <c r="ZL2310" s="104"/>
      <c r="ZM2310" s="104"/>
      <c r="ZN2310" s="104"/>
      <c r="ZO2310" s="104"/>
      <c r="ZP2310" s="104"/>
      <c r="ZQ2310" s="104"/>
      <c r="ZR2310" s="104"/>
      <c r="ZS2310" s="104"/>
      <c r="ZT2310" s="104"/>
      <c r="ZU2310" s="104"/>
      <c r="ZV2310" s="104"/>
      <c r="ZW2310" s="104"/>
      <c r="ZX2310" s="104"/>
      <c r="ZY2310" s="104"/>
      <c r="ZZ2310" s="104"/>
      <c r="AAA2310" s="104"/>
      <c r="AAB2310" s="104"/>
      <c r="AAC2310" s="104"/>
      <c r="AAD2310" s="104"/>
      <c r="AAE2310" s="104"/>
      <c r="AAF2310" s="104"/>
      <c r="AAG2310" s="104"/>
      <c r="AAH2310" s="104"/>
      <c r="AAI2310" s="104"/>
      <c r="AAJ2310" s="104"/>
      <c r="AAK2310" s="104"/>
      <c r="AAL2310" s="104"/>
      <c r="AAM2310" s="104"/>
      <c r="AAN2310" s="104"/>
      <c r="AAO2310" s="104"/>
      <c r="AAP2310" s="104"/>
      <c r="AAQ2310" s="104"/>
      <c r="AAR2310" s="104"/>
      <c r="AAS2310" s="104"/>
      <c r="AAT2310" s="104"/>
      <c r="AAU2310" s="104"/>
      <c r="AAV2310" s="104"/>
      <c r="AAW2310" s="104"/>
      <c r="AAX2310" s="104"/>
      <c r="AAY2310" s="104"/>
      <c r="AAZ2310" s="104"/>
      <c r="ABA2310" s="104"/>
      <c r="ABB2310" s="104"/>
      <c r="ABC2310" s="104"/>
      <c r="ABD2310" s="104"/>
      <c r="ABE2310" s="104"/>
      <c r="ABF2310" s="104"/>
      <c r="ABG2310" s="104"/>
      <c r="ABH2310" s="104"/>
      <c r="ABI2310" s="104"/>
      <c r="ABJ2310" s="104"/>
      <c r="ABK2310" s="104"/>
      <c r="ABL2310" s="104"/>
      <c r="ABM2310" s="104"/>
      <c r="ABN2310" s="104"/>
      <c r="ABO2310" s="104"/>
      <c r="ABP2310" s="104"/>
      <c r="ABQ2310" s="104"/>
      <c r="ABR2310" s="104"/>
      <c r="ABS2310" s="104"/>
      <c r="ABT2310" s="104"/>
      <c r="ABU2310" s="104"/>
      <c r="ABV2310" s="104"/>
      <c r="ABW2310" s="104"/>
      <c r="ABX2310" s="104"/>
      <c r="ABY2310" s="104"/>
      <c r="ABZ2310" s="104"/>
      <c r="ACA2310" s="104"/>
      <c r="ACB2310" s="104"/>
      <c r="ACC2310" s="104"/>
      <c r="ACD2310" s="104"/>
      <c r="ACE2310" s="104"/>
      <c r="ACF2310" s="104"/>
      <c r="ACG2310" s="104"/>
      <c r="ACH2310" s="104"/>
      <c r="ACI2310" s="104"/>
      <c r="ACJ2310" s="104"/>
      <c r="ACK2310" s="104"/>
      <c r="ACL2310" s="104"/>
      <c r="ACM2310" s="104"/>
      <c r="ACN2310" s="104"/>
      <c r="ACO2310" s="104"/>
      <c r="ACP2310" s="104"/>
      <c r="ACQ2310" s="104"/>
      <c r="ACR2310" s="104"/>
      <c r="ACS2310" s="104"/>
      <c r="ACT2310" s="104"/>
      <c r="ACU2310" s="104"/>
      <c r="ACV2310" s="104"/>
      <c r="ACW2310" s="104"/>
      <c r="ACX2310" s="104"/>
      <c r="ACY2310" s="104"/>
      <c r="ACZ2310" s="104"/>
      <c r="ADA2310" s="104"/>
      <c r="ADB2310" s="104"/>
      <c r="ADC2310" s="104"/>
      <c r="ADD2310" s="104"/>
      <c r="ADE2310" s="104"/>
      <c r="ADF2310" s="104"/>
      <c r="ADG2310" s="104"/>
      <c r="ADH2310" s="104"/>
      <c r="ADI2310" s="104"/>
      <c r="ADJ2310" s="104"/>
      <c r="ADK2310" s="104"/>
      <c r="ADL2310" s="104"/>
      <c r="ADM2310" s="104"/>
      <c r="ADN2310" s="104"/>
      <c r="ADO2310" s="104"/>
      <c r="ADP2310" s="104"/>
      <c r="ADQ2310" s="104"/>
      <c r="ADR2310" s="104"/>
      <c r="ADS2310" s="104"/>
      <c r="ADT2310" s="104"/>
      <c r="ADU2310" s="104"/>
      <c r="ADV2310" s="104"/>
      <c r="ADW2310" s="104"/>
      <c r="ADX2310" s="104"/>
      <c r="ADY2310" s="104"/>
      <c r="ADZ2310" s="104"/>
      <c r="AEA2310" s="104"/>
      <c r="AEB2310" s="104"/>
      <c r="AEC2310" s="104"/>
      <c r="AED2310" s="104"/>
      <c r="AEE2310" s="104"/>
      <c r="AEF2310" s="104"/>
      <c r="AEG2310" s="104"/>
      <c r="AEH2310" s="104"/>
      <c r="AEI2310" s="104"/>
      <c r="AEJ2310" s="104"/>
      <c r="AEK2310" s="104"/>
      <c r="AEL2310" s="104"/>
      <c r="AEM2310" s="104"/>
      <c r="AEN2310" s="104"/>
      <c r="AEO2310" s="104"/>
      <c r="AEP2310" s="104"/>
      <c r="AEQ2310" s="104"/>
      <c r="AER2310" s="104"/>
      <c r="AES2310" s="104"/>
      <c r="AET2310" s="104"/>
      <c r="AEU2310" s="104"/>
      <c r="AEV2310" s="104"/>
      <c r="AEW2310" s="104"/>
      <c r="AEX2310" s="104"/>
      <c r="AEY2310" s="104"/>
      <c r="AEZ2310" s="104"/>
      <c r="AFA2310" s="104"/>
      <c r="AFB2310" s="104"/>
      <c r="AFC2310" s="104"/>
      <c r="AFD2310" s="104"/>
      <c r="AFE2310" s="104"/>
      <c r="AFF2310" s="104"/>
      <c r="AFG2310" s="104"/>
      <c r="AFH2310" s="104"/>
      <c r="AFI2310" s="104"/>
      <c r="AFJ2310" s="104"/>
      <c r="AFK2310" s="104"/>
      <c r="AFL2310" s="104"/>
      <c r="AFM2310" s="104"/>
      <c r="AFN2310" s="104"/>
      <c r="AFO2310" s="104"/>
      <c r="AFP2310" s="104"/>
      <c r="AFQ2310" s="104"/>
      <c r="AFR2310" s="104"/>
      <c r="AFS2310" s="104"/>
      <c r="AFT2310" s="104"/>
      <c r="AFU2310" s="104"/>
      <c r="AFV2310" s="104"/>
      <c r="AFW2310" s="104"/>
      <c r="AFX2310" s="104"/>
      <c r="AFY2310" s="104"/>
      <c r="AFZ2310" s="104"/>
      <c r="AGA2310" s="104"/>
      <c r="AGB2310" s="104"/>
      <c r="AGC2310" s="104"/>
      <c r="AGD2310" s="104"/>
      <c r="AGE2310" s="104"/>
      <c r="AGF2310" s="104"/>
      <c r="AGG2310" s="104"/>
      <c r="AGH2310" s="104"/>
      <c r="AGI2310" s="104"/>
      <c r="AGJ2310" s="104"/>
      <c r="AGK2310" s="104"/>
      <c r="AGL2310" s="104"/>
      <c r="AGM2310" s="104"/>
      <c r="AGN2310" s="104"/>
      <c r="AGO2310" s="104"/>
      <c r="AGP2310" s="104"/>
      <c r="AGQ2310" s="104"/>
      <c r="AGR2310" s="104"/>
      <c r="AGS2310" s="104"/>
      <c r="AGT2310" s="104"/>
      <c r="AGU2310" s="104"/>
      <c r="AGV2310" s="104"/>
      <c r="AGW2310" s="104"/>
      <c r="AGX2310" s="104"/>
      <c r="AGY2310" s="104"/>
      <c r="AGZ2310" s="104"/>
      <c r="AHA2310" s="104"/>
      <c r="AHB2310" s="104"/>
      <c r="AHC2310" s="104"/>
      <c r="AHD2310" s="104"/>
      <c r="AHE2310" s="104"/>
      <c r="AHF2310" s="104"/>
      <c r="AHG2310" s="104"/>
      <c r="AHH2310" s="104"/>
      <c r="AHI2310" s="104"/>
      <c r="AHJ2310" s="104"/>
      <c r="AHK2310" s="104"/>
      <c r="AHL2310" s="104"/>
      <c r="AHM2310" s="104"/>
      <c r="AHN2310" s="104"/>
      <c r="AHO2310" s="104"/>
      <c r="AHP2310" s="104"/>
      <c r="AHQ2310" s="104"/>
      <c r="AHR2310" s="104"/>
      <c r="AHS2310" s="104"/>
      <c r="AHT2310" s="104"/>
      <c r="AHU2310" s="104"/>
      <c r="AHV2310" s="104"/>
      <c r="AHW2310" s="104"/>
      <c r="AHX2310" s="104"/>
      <c r="AHY2310" s="104"/>
      <c r="AHZ2310" s="104"/>
      <c r="AIA2310" s="104"/>
      <c r="AIB2310" s="104"/>
      <c r="AIC2310" s="104"/>
      <c r="AID2310" s="104"/>
      <c r="AIE2310" s="104"/>
      <c r="AIF2310" s="104"/>
      <c r="AIG2310" s="104"/>
      <c r="AIH2310" s="104"/>
      <c r="AII2310" s="104"/>
      <c r="AIJ2310" s="104"/>
      <c r="AIK2310" s="104"/>
      <c r="AIL2310" s="104"/>
      <c r="AIM2310" s="104"/>
      <c r="AIN2310" s="104"/>
      <c r="AIO2310" s="104"/>
      <c r="AIP2310" s="104"/>
      <c r="AIQ2310" s="104"/>
      <c r="AIR2310" s="104"/>
      <c r="AIS2310" s="104"/>
      <c r="AIT2310" s="104"/>
      <c r="AIU2310" s="104"/>
      <c r="AIV2310" s="104"/>
      <c r="AIW2310" s="104"/>
      <c r="AIX2310" s="104"/>
      <c r="AIY2310" s="104"/>
      <c r="AIZ2310" s="104"/>
      <c r="AJA2310" s="104"/>
      <c r="AJB2310" s="104"/>
      <c r="AJC2310" s="104"/>
      <c r="AJD2310" s="104"/>
      <c r="AJE2310" s="104"/>
      <c r="AJF2310" s="104"/>
      <c r="AJG2310" s="104"/>
      <c r="AJH2310" s="104"/>
      <c r="AJI2310" s="104"/>
      <c r="AJJ2310" s="104"/>
      <c r="AJK2310" s="104"/>
      <c r="AJL2310" s="104"/>
      <c r="AJM2310" s="104"/>
      <c r="AJN2310" s="104"/>
      <c r="AJO2310" s="104"/>
      <c r="AJP2310" s="104"/>
      <c r="AJQ2310" s="104"/>
      <c r="AJR2310" s="104"/>
      <c r="AJS2310" s="104"/>
      <c r="AJT2310" s="104"/>
      <c r="AJU2310" s="104"/>
      <c r="AJV2310" s="104"/>
      <c r="AJW2310" s="104"/>
      <c r="AJX2310" s="104"/>
      <c r="AJY2310" s="104"/>
      <c r="AJZ2310" s="104"/>
      <c r="AKA2310" s="104"/>
      <c r="AKB2310" s="104"/>
      <c r="AKC2310" s="104"/>
      <c r="AKD2310" s="104"/>
      <c r="AKE2310" s="104"/>
      <c r="AKF2310" s="104"/>
      <c r="AKG2310" s="104"/>
      <c r="AKH2310" s="104"/>
      <c r="AKI2310" s="104"/>
      <c r="AKJ2310" s="104"/>
      <c r="AKK2310" s="104"/>
      <c r="AKL2310" s="104"/>
      <c r="AKM2310" s="104"/>
      <c r="AKN2310" s="104"/>
      <c r="AKO2310" s="104"/>
      <c r="AKP2310" s="104"/>
      <c r="AKQ2310" s="104"/>
      <c r="AKR2310" s="104"/>
      <c r="AKS2310" s="104"/>
      <c r="AKT2310" s="104"/>
      <c r="AKU2310" s="104"/>
      <c r="AKV2310" s="104"/>
      <c r="AKW2310" s="104"/>
      <c r="AKX2310" s="104"/>
      <c r="AKY2310" s="104"/>
      <c r="AKZ2310" s="104"/>
      <c r="ALA2310" s="104"/>
      <c r="ALB2310" s="104"/>
      <c r="ALC2310" s="104"/>
      <c r="ALD2310" s="104"/>
      <c r="ALE2310" s="104"/>
      <c r="ALF2310" s="104"/>
      <c r="ALG2310" s="104"/>
      <c r="ALH2310" s="104"/>
      <c r="ALI2310" s="104"/>
      <c r="ALJ2310" s="104"/>
      <c r="ALK2310" s="104"/>
      <c r="ALL2310" s="104"/>
      <c r="ALM2310" s="104"/>
      <c r="ALN2310" s="104"/>
      <c r="ALO2310" s="104"/>
      <c r="ALP2310" s="104"/>
      <c r="ALQ2310" s="104"/>
      <c r="ALR2310" s="104"/>
      <c r="ALS2310" s="104"/>
      <c r="ALT2310" s="104"/>
      <c r="ALU2310" s="104"/>
      <c r="ALV2310" s="104"/>
      <c r="ALW2310" s="104"/>
      <c r="ALX2310" s="104"/>
      <c r="ALY2310" s="104"/>
      <c r="ALZ2310" s="104"/>
      <c r="AMA2310" s="104"/>
      <c r="AMB2310" s="104"/>
      <c r="AMC2310" s="104"/>
      <c r="AMD2310" s="104"/>
      <c r="AME2310" s="104"/>
      <c r="AMF2310" s="104"/>
      <c r="AMG2310" s="104"/>
      <c r="AMH2310" s="104"/>
      <c r="AMI2310" s="104"/>
      <c r="AMJ2310" s="104"/>
      <c r="AMK2310" s="104"/>
      <c r="AML2310" s="104"/>
      <c r="AMM2310" s="104"/>
      <c r="AMN2310" s="104"/>
      <c r="AMO2310" s="104"/>
    </row>
    <row r="2311" spans="1:1029" s="88" customFormat="1" x14ac:dyDescent="0.35">
      <c r="A2311" s="21">
        <v>10141103</v>
      </c>
      <c r="B2311" s="135" t="s">
        <v>496</v>
      </c>
      <c r="C2311" s="115" t="s">
        <v>495</v>
      </c>
      <c r="D2311" s="142" t="s">
        <v>608</v>
      </c>
      <c r="E2311" s="114" t="str">
        <f t="shared" si="433"/>
        <v>TRANSFORMADOR AUXILIAR MARCA:MACE PS 16 PS 16</v>
      </c>
      <c r="F2311" s="142"/>
      <c r="G2311" s="142" t="s">
        <v>608</v>
      </c>
      <c r="H2311" s="142" t="s">
        <v>607</v>
      </c>
      <c r="I2311" s="124"/>
      <c r="J2311" s="124"/>
      <c r="K2311" s="139"/>
      <c r="L2311" s="139"/>
      <c r="M2311" s="124">
        <v>50</v>
      </c>
      <c r="N2311" s="124">
        <v>11</v>
      </c>
      <c r="O2311" s="21">
        <v>0.4</v>
      </c>
      <c r="P2311" s="124" t="s">
        <v>514</v>
      </c>
      <c r="Q2311" s="124">
        <v>2006</v>
      </c>
      <c r="R2311" s="124" t="s">
        <v>606</v>
      </c>
      <c r="S2311" s="124">
        <v>22342</v>
      </c>
      <c r="T2311" s="116">
        <v>643</v>
      </c>
      <c r="U2311" s="111">
        <v>45</v>
      </c>
      <c r="V2311" s="113">
        <f t="shared" si="434"/>
        <v>493.68111111111108</v>
      </c>
      <c r="W2311" s="113">
        <f t="shared" si="435"/>
        <v>149.31888888888892</v>
      </c>
      <c r="X2311" s="112">
        <f t="shared" si="436"/>
        <v>149318.88888888893</v>
      </c>
      <c r="Y2311" s="111"/>
      <c r="Z2311" s="110">
        <f t="shared" si="432"/>
        <v>34</v>
      </c>
      <c r="AA2311" s="109">
        <f t="shared" si="437"/>
        <v>32.15</v>
      </c>
      <c r="AB2311" s="109">
        <f t="shared" si="438"/>
        <v>32150</v>
      </c>
      <c r="AC2311" s="108">
        <f t="shared" si="439"/>
        <v>610.85</v>
      </c>
      <c r="AD2311" s="107">
        <f t="shared" si="440"/>
        <v>2.2222222222222223E-2</v>
      </c>
      <c r="AE2311" s="106">
        <f t="shared" si="441"/>
        <v>13.574444444444445</v>
      </c>
      <c r="AF2311" s="105">
        <f t="shared" si="442"/>
        <v>162.89333333333337</v>
      </c>
      <c r="AG2311" s="105">
        <f t="shared" si="443"/>
        <v>480.10666666666663</v>
      </c>
      <c r="AH2311" s="104"/>
      <c r="AI2311" s="104"/>
      <c r="AJ2311" s="104"/>
      <c r="AK2311" s="104"/>
      <c r="AL2311" s="104"/>
      <c r="AM2311" s="104"/>
      <c r="AN2311" s="104"/>
      <c r="AO2311" s="104"/>
      <c r="AP2311" s="104"/>
      <c r="AQ2311" s="104"/>
      <c r="AR2311" s="104"/>
      <c r="AS2311" s="104"/>
      <c r="AT2311" s="104"/>
      <c r="AU2311" s="104"/>
      <c r="AV2311" s="104"/>
      <c r="AW2311" s="104"/>
      <c r="AX2311" s="104"/>
      <c r="AY2311" s="104"/>
      <c r="AZ2311" s="104"/>
      <c r="BA2311" s="104"/>
      <c r="BB2311" s="104"/>
      <c r="BC2311" s="104"/>
      <c r="BD2311" s="104"/>
      <c r="BE2311" s="104"/>
      <c r="BF2311" s="104"/>
      <c r="BG2311" s="104"/>
      <c r="BH2311" s="104"/>
      <c r="BI2311" s="104"/>
      <c r="BJ2311" s="104"/>
      <c r="BK2311" s="104"/>
      <c r="BL2311" s="104"/>
      <c r="BM2311" s="104"/>
      <c r="BN2311" s="104"/>
      <c r="BO2311" s="104"/>
      <c r="BP2311" s="104"/>
      <c r="BQ2311" s="104"/>
      <c r="BR2311" s="104"/>
      <c r="BS2311" s="104"/>
      <c r="BT2311" s="104"/>
      <c r="BU2311" s="104"/>
      <c r="BV2311" s="104"/>
      <c r="BW2311" s="104"/>
      <c r="BX2311" s="104"/>
      <c r="BY2311" s="104"/>
      <c r="BZ2311" s="104"/>
      <c r="CA2311" s="104"/>
      <c r="CB2311" s="104"/>
      <c r="CC2311" s="104"/>
      <c r="CD2311" s="104"/>
      <c r="CE2311" s="104"/>
      <c r="CF2311" s="104"/>
      <c r="CG2311" s="104"/>
      <c r="CH2311" s="104"/>
      <c r="CI2311" s="104"/>
      <c r="CJ2311" s="104"/>
      <c r="CK2311" s="104"/>
      <c r="CL2311" s="104"/>
      <c r="CM2311" s="104"/>
      <c r="CN2311" s="104"/>
      <c r="CO2311" s="104"/>
      <c r="CP2311" s="104"/>
      <c r="CQ2311" s="104"/>
      <c r="CR2311" s="104"/>
      <c r="CS2311" s="104"/>
      <c r="CT2311" s="104"/>
      <c r="CU2311" s="104"/>
      <c r="CV2311" s="104"/>
      <c r="CW2311" s="104"/>
      <c r="CX2311" s="104"/>
      <c r="CY2311" s="104"/>
      <c r="CZ2311" s="104"/>
      <c r="DA2311" s="104"/>
      <c r="DB2311" s="104"/>
      <c r="DC2311" s="104"/>
      <c r="DD2311" s="104"/>
      <c r="DE2311" s="104"/>
      <c r="DF2311" s="104"/>
      <c r="DG2311" s="104"/>
      <c r="DH2311" s="104"/>
      <c r="DI2311" s="104"/>
      <c r="DJ2311" s="104"/>
      <c r="DK2311" s="104"/>
      <c r="DL2311" s="104"/>
      <c r="DM2311" s="104"/>
      <c r="DN2311" s="104"/>
      <c r="DO2311" s="104"/>
      <c r="DP2311" s="104"/>
      <c r="DQ2311" s="104"/>
      <c r="DR2311" s="104"/>
      <c r="DS2311" s="104"/>
      <c r="DT2311" s="104"/>
      <c r="DU2311" s="104"/>
      <c r="DV2311" s="104"/>
      <c r="DW2311" s="104"/>
      <c r="DX2311" s="104"/>
      <c r="DY2311" s="104"/>
      <c r="DZ2311" s="104"/>
      <c r="EA2311" s="104"/>
      <c r="EB2311" s="104"/>
      <c r="EC2311" s="104"/>
      <c r="ED2311" s="104"/>
      <c r="EE2311" s="104"/>
      <c r="EF2311" s="104"/>
      <c r="EG2311" s="104"/>
      <c r="EH2311" s="104"/>
      <c r="EI2311" s="104"/>
      <c r="EJ2311" s="104"/>
      <c r="EK2311" s="104"/>
      <c r="EL2311" s="104"/>
      <c r="EM2311" s="104"/>
      <c r="EN2311" s="104"/>
      <c r="EO2311" s="104"/>
      <c r="EP2311" s="104"/>
      <c r="EQ2311" s="104"/>
      <c r="ER2311" s="104"/>
      <c r="ES2311" s="104"/>
      <c r="ET2311" s="104"/>
      <c r="EU2311" s="104"/>
      <c r="EV2311" s="104"/>
      <c r="EW2311" s="104"/>
      <c r="EX2311" s="104"/>
      <c r="EY2311" s="104"/>
      <c r="EZ2311" s="104"/>
      <c r="FA2311" s="104"/>
      <c r="FB2311" s="104"/>
      <c r="FC2311" s="104"/>
      <c r="FD2311" s="104"/>
      <c r="FE2311" s="104"/>
      <c r="FF2311" s="104"/>
      <c r="FG2311" s="104"/>
      <c r="FH2311" s="104"/>
      <c r="FI2311" s="104"/>
      <c r="FJ2311" s="104"/>
      <c r="FK2311" s="104"/>
      <c r="FL2311" s="104"/>
      <c r="FM2311" s="104"/>
      <c r="FN2311" s="104"/>
      <c r="FO2311" s="104"/>
      <c r="FP2311" s="104"/>
      <c r="FQ2311" s="104"/>
      <c r="FR2311" s="104"/>
      <c r="FS2311" s="104"/>
      <c r="FT2311" s="104"/>
      <c r="FU2311" s="104"/>
      <c r="FV2311" s="104"/>
      <c r="FW2311" s="104"/>
      <c r="FX2311" s="104"/>
      <c r="FY2311" s="104"/>
      <c r="FZ2311" s="104"/>
      <c r="GA2311" s="104"/>
      <c r="GB2311" s="104"/>
      <c r="GC2311" s="104"/>
      <c r="GD2311" s="104"/>
      <c r="GE2311" s="104"/>
      <c r="GF2311" s="104"/>
      <c r="GG2311" s="104"/>
      <c r="GH2311" s="104"/>
      <c r="GI2311" s="104"/>
      <c r="GJ2311" s="104"/>
      <c r="GK2311" s="104"/>
      <c r="GL2311" s="104"/>
      <c r="GM2311" s="104"/>
      <c r="GN2311" s="104"/>
      <c r="GO2311" s="104"/>
      <c r="GP2311" s="104"/>
      <c r="GQ2311" s="104"/>
      <c r="GR2311" s="104"/>
      <c r="GS2311" s="104"/>
      <c r="GT2311" s="104"/>
      <c r="GU2311" s="104"/>
      <c r="GV2311" s="104"/>
      <c r="GW2311" s="104"/>
      <c r="GX2311" s="104"/>
      <c r="GY2311" s="104"/>
      <c r="GZ2311" s="104"/>
      <c r="HA2311" s="104"/>
      <c r="HB2311" s="104"/>
      <c r="HC2311" s="104"/>
      <c r="HD2311" s="104"/>
      <c r="HE2311" s="104"/>
      <c r="HF2311" s="104"/>
      <c r="HG2311" s="104"/>
      <c r="HH2311" s="104"/>
      <c r="HI2311" s="104"/>
      <c r="HJ2311" s="104"/>
      <c r="HK2311" s="104"/>
      <c r="HL2311" s="104"/>
      <c r="HM2311" s="104"/>
      <c r="HN2311" s="104"/>
      <c r="HO2311" s="104"/>
      <c r="HP2311" s="104"/>
      <c r="HQ2311" s="104"/>
      <c r="HR2311" s="104"/>
      <c r="HS2311" s="104"/>
      <c r="HT2311" s="104"/>
      <c r="HU2311" s="104"/>
      <c r="HV2311" s="104"/>
      <c r="HW2311" s="104"/>
      <c r="HX2311" s="104"/>
      <c r="HY2311" s="104"/>
      <c r="HZ2311" s="104"/>
      <c r="IA2311" s="104"/>
      <c r="IB2311" s="104"/>
      <c r="IC2311" s="104"/>
      <c r="ID2311" s="104"/>
      <c r="IE2311" s="104"/>
      <c r="IF2311" s="104"/>
      <c r="IG2311" s="104"/>
      <c r="IH2311" s="104"/>
      <c r="II2311" s="104"/>
      <c r="IJ2311" s="104"/>
      <c r="IK2311" s="104"/>
      <c r="IL2311" s="104"/>
      <c r="IM2311" s="104"/>
      <c r="IN2311" s="104"/>
      <c r="IO2311" s="104"/>
      <c r="IP2311" s="104"/>
      <c r="IQ2311" s="104"/>
      <c r="IR2311" s="104"/>
      <c r="IS2311" s="104"/>
      <c r="IT2311" s="104"/>
      <c r="IU2311" s="104"/>
      <c r="IV2311" s="104"/>
      <c r="IW2311" s="104"/>
      <c r="IX2311" s="104"/>
      <c r="IY2311" s="104"/>
      <c r="IZ2311" s="104"/>
      <c r="JA2311" s="104"/>
      <c r="JB2311" s="104"/>
      <c r="JC2311" s="104"/>
      <c r="JD2311" s="104"/>
      <c r="JE2311" s="104"/>
      <c r="JF2311" s="104"/>
      <c r="JG2311" s="104"/>
      <c r="JH2311" s="104"/>
      <c r="JI2311" s="104"/>
      <c r="JJ2311" s="104"/>
      <c r="JK2311" s="104"/>
      <c r="JL2311" s="104"/>
      <c r="JM2311" s="104"/>
      <c r="JN2311" s="104"/>
      <c r="JO2311" s="104"/>
      <c r="JP2311" s="104"/>
      <c r="JQ2311" s="104"/>
      <c r="JR2311" s="104"/>
      <c r="JS2311" s="104"/>
      <c r="JT2311" s="104"/>
      <c r="JU2311" s="104"/>
      <c r="JV2311" s="104"/>
      <c r="JW2311" s="104"/>
      <c r="JX2311" s="104"/>
      <c r="JY2311" s="104"/>
      <c r="JZ2311" s="104"/>
      <c r="KA2311" s="104"/>
      <c r="KB2311" s="104"/>
      <c r="KC2311" s="104"/>
      <c r="KD2311" s="104"/>
      <c r="KE2311" s="104"/>
      <c r="KF2311" s="104"/>
      <c r="KG2311" s="104"/>
      <c r="KH2311" s="104"/>
      <c r="KI2311" s="104"/>
      <c r="KJ2311" s="104"/>
      <c r="KK2311" s="104"/>
      <c r="KL2311" s="104"/>
      <c r="KM2311" s="104"/>
      <c r="KN2311" s="104"/>
      <c r="KO2311" s="104"/>
      <c r="KP2311" s="104"/>
      <c r="KQ2311" s="104"/>
      <c r="KR2311" s="104"/>
      <c r="KS2311" s="104"/>
      <c r="KT2311" s="104"/>
      <c r="KU2311" s="104"/>
      <c r="KV2311" s="104"/>
      <c r="KW2311" s="104"/>
      <c r="KX2311" s="104"/>
      <c r="KY2311" s="104"/>
      <c r="KZ2311" s="104"/>
      <c r="LA2311" s="104"/>
      <c r="LB2311" s="104"/>
      <c r="LC2311" s="104"/>
      <c r="LD2311" s="104"/>
      <c r="LE2311" s="104"/>
      <c r="LF2311" s="104"/>
      <c r="LG2311" s="104"/>
      <c r="LH2311" s="104"/>
      <c r="LI2311" s="104"/>
      <c r="LJ2311" s="104"/>
      <c r="LK2311" s="104"/>
      <c r="LL2311" s="104"/>
      <c r="LM2311" s="104"/>
      <c r="LN2311" s="104"/>
      <c r="LO2311" s="104"/>
      <c r="LP2311" s="104"/>
      <c r="LQ2311" s="104"/>
      <c r="LR2311" s="104"/>
      <c r="LS2311" s="104"/>
      <c r="LT2311" s="104"/>
      <c r="LU2311" s="104"/>
      <c r="LV2311" s="104"/>
      <c r="LW2311" s="104"/>
      <c r="LX2311" s="104"/>
      <c r="LY2311" s="104"/>
      <c r="LZ2311" s="104"/>
      <c r="MA2311" s="104"/>
      <c r="MB2311" s="104"/>
      <c r="MC2311" s="104"/>
      <c r="MD2311" s="104"/>
      <c r="ME2311" s="104"/>
      <c r="MF2311" s="104"/>
      <c r="MG2311" s="104"/>
      <c r="MH2311" s="104"/>
      <c r="MI2311" s="104"/>
      <c r="MJ2311" s="104"/>
      <c r="MK2311" s="104"/>
      <c r="ML2311" s="104"/>
      <c r="MM2311" s="104"/>
      <c r="MN2311" s="104"/>
      <c r="MO2311" s="104"/>
      <c r="MP2311" s="104"/>
      <c r="MQ2311" s="104"/>
      <c r="MR2311" s="104"/>
      <c r="MS2311" s="104"/>
      <c r="MT2311" s="104"/>
      <c r="MU2311" s="104"/>
      <c r="MV2311" s="104"/>
      <c r="MW2311" s="104"/>
      <c r="MX2311" s="104"/>
      <c r="MY2311" s="104"/>
      <c r="MZ2311" s="104"/>
      <c r="NA2311" s="104"/>
      <c r="NB2311" s="104"/>
      <c r="NC2311" s="104"/>
      <c r="ND2311" s="104"/>
      <c r="NE2311" s="104"/>
      <c r="NF2311" s="104"/>
      <c r="NG2311" s="104"/>
      <c r="NH2311" s="104"/>
      <c r="NI2311" s="104"/>
      <c r="NJ2311" s="104"/>
      <c r="NK2311" s="104"/>
      <c r="NL2311" s="104"/>
      <c r="NM2311" s="104"/>
      <c r="NN2311" s="104"/>
      <c r="NO2311" s="104"/>
      <c r="NP2311" s="104"/>
      <c r="NQ2311" s="104"/>
      <c r="NR2311" s="104"/>
      <c r="NS2311" s="104"/>
      <c r="NT2311" s="104"/>
      <c r="NU2311" s="104"/>
      <c r="NV2311" s="104"/>
      <c r="NW2311" s="104"/>
      <c r="NX2311" s="104"/>
      <c r="NY2311" s="104"/>
      <c r="NZ2311" s="104"/>
      <c r="OA2311" s="104"/>
      <c r="OB2311" s="104"/>
      <c r="OC2311" s="104"/>
      <c r="OD2311" s="104"/>
      <c r="OE2311" s="104"/>
      <c r="OF2311" s="104"/>
      <c r="OG2311" s="104"/>
      <c r="OH2311" s="104"/>
      <c r="OI2311" s="104"/>
      <c r="OJ2311" s="104"/>
      <c r="OK2311" s="104"/>
      <c r="OL2311" s="104"/>
      <c r="OM2311" s="104"/>
      <c r="ON2311" s="104"/>
      <c r="OO2311" s="104"/>
      <c r="OP2311" s="104"/>
      <c r="OQ2311" s="104"/>
      <c r="OR2311" s="104"/>
      <c r="OS2311" s="104"/>
      <c r="OT2311" s="104"/>
      <c r="OU2311" s="104"/>
      <c r="OV2311" s="104"/>
      <c r="OW2311" s="104"/>
      <c r="OX2311" s="104"/>
      <c r="OY2311" s="104"/>
      <c r="OZ2311" s="104"/>
      <c r="PA2311" s="104"/>
      <c r="PB2311" s="104"/>
      <c r="PC2311" s="104"/>
      <c r="PD2311" s="104"/>
      <c r="PE2311" s="104"/>
      <c r="PF2311" s="104"/>
      <c r="PG2311" s="104"/>
      <c r="PH2311" s="104"/>
      <c r="PI2311" s="104"/>
      <c r="PJ2311" s="104"/>
      <c r="PK2311" s="104"/>
      <c r="PL2311" s="104"/>
      <c r="PM2311" s="104"/>
      <c r="PN2311" s="104"/>
      <c r="PO2311" s="104"/>
      <c r="PP2311" s="104"/>
      <c r="PQ2311" s="104"/>
      <c r="PR2311" s="104"/>
      <c r="PS2311" s="104"/>
      <c r="PT2311" s="104"/>
      <c r="PU2311" s="104"/>
      <c r="PV2311" s="104"/>
      <c r="PW2311" s="104"/>
      <c r="PX2311" s="104"/>
      <c r="PY2311" s="104"/>
      <c r="PZ2311" s="104"/>
      <c r="QA2311" s="104"/>
      <c r="QB2311" s="104"/>
      <c r="QC2311" s="104"/>
      <c r="QD2311" s="104"/>
      <c r="QE2311" s="104"/>
      <c r="QF2311" s="104"/>
      <c r="QG2311" s="104"/>
      <c r="QH2311" s="104"/>
      <c r="QI2311" s="104"/>
      <c r="QJ2311" s="104"/>
      <c r="QK2311" s="104"/>
      <c r="QL2311" s="104"/>
      <c r="QM2311" s="104"/>
      <c r="QN2311" s="104"/>
      <c r="QO2311" s="104"/>
      <c r="QP2311" s="104"/>
      <c r="QQ2311" s="104"/>
      <c r="QR2311" s="104"/>
      <c r="QS2311" s="104"/>
      <c r="QT2311" s="104"/>
      <c r="QU2311" s="104"/>
      <c r="QV2311" s="104"/>
      <c r="QW2311" s="104"/>
      <c r="QX2311" s="104"/>
      <c r="QY2311" s="104"/>
      <c r="QZ2311" s="104"/>
      <c r="RA2311" s="104"/>
      <c r="RB2311" s="104"/>
      <c r="RC2311" s="104"/>
      <c r="RD2311" s="104"/>
      <c r="RE2311" s="104"/>
      <c r="RF2311" s="104"/>
      <c r="RG2311" s="104"/>
      <c r="RH2311" s="104"/>
      <c r="RI2311" s="104"/>
      <c r="RJ2311" s="104"/>
      <c r="RK2311" s="104"/>
      <c r="RL2311" s="104"/>
      <c r="RM2311" s="104"/>
      <c r="RN2311" s="104"/>
      <c r="RO2311" s="104"/>
      <c r="RP2311" s="104"/>
      <c r="RQ2311" s="104"/>
      <c r="RR2311" s="104"/>
      <c r="RS2311" s="104"/>
      <c r="RT2311" s="104"/>
      <c r="RU2311" s="104"/>
      <c r="RV2311" s="104"/>
      <c r="RW2311" s="104"/>
      <c r="RX2311" s="104"/>
      <c r="RY2311" s="104"/>
      <c r="RZ2311" s="104"/>
      <c r="SA2311" s="104"/>
      <c r="SB2311" s="104"/>
      <c r="SC2311" s="104"/>
      <c r="SD2311" s="104"/>
      <c r="SE2311" s="104"/>
      <c r="SF2311" s="104"/>
      <c r="SG2311" s="104"/>
      <c r="SH2311" s="104"/>
      <c r="SI2311" s="104"/>
      <c r="SJ2311" s="104"/>
      <c r="SK2311" s="104"/>
      <c r="SL2311" s="104"/>
      <c r="SM2311" s="104"/>
      <c r="SN2311" s="104"/>
      <c r="SO2311" s="104"/>
      <c r="SP2311" s="104"/>
      <c r="SQ2311" s="104"/>
      <c r="SR2311" s="104"/>
      <c r="SS2311" s="104"/>
      <c r="ST2311" s="104"/>
      <c r="SU2311" s="104"/>
      <c r="SV2311" s="104"/>
      <c r="SW2311" s="104"/>
      <c r="SX2311" s="104"/>
      <c r="SY2311" s="104"/>
      <c r="SZ2311" s="104"/>
      <c r="TA2311" s="104"/>
      <c r="TB2311" s="104"/>
      <c r="TC2311" s="104"/>
      <c r="TD2311" s="104"/>
      <c r="TE2311" s="104"/>
      <c r="TF2311" s="104"/>
      <c r="TG2311" s="104"/>
      <c r="TH2311" s="104"/>
      <c r="TI2311" s="104"/>
      <c r="TJ2311" s="104"/>
      <c r="TK2311" s="104"/>
      <c r="TL2311" s="104"/>
      <c r="TM2311" s="104"/>
      <c r="TN2311" s="104"/>
      <c r="TO2311" s="104"/>
      <c r="TP2311" s="104"/>
      <c r="TQ2311" s="104"/>
      <c r="TR2311" s="104"/>
      <c r="TS2311" s="104"/>
      <c r="TT2311" s="104"/>
      <c r="TU2311" s="104"/>
      <c r="TV2311" s="104"/>
      <c r="TW2311" s="104"/>
      <c r="TX2311" s="104"/>
      <c r="TY2311" s="104"/>
      <c r="TZ2311" s="104"/>
      <c r="UA2311" s="104"/>
      <c r="UB2311" s="104"/>
      <c r="UC2311" s="104"/>
      <c r="UD2311" s="104"/>
      <c r="UE2311" s="104"/>
      <c r="UF2311" s="104"/>
      <c r="UG2311" s="104"/>
      <c r="UH2311" s="104"/>
      <c r="UI2311" s="104"/>
      <c r="UJ2311" s="104"/>
      <c r="UK2311" s="104"/>
      <c r="UL2311" s="104"/>
      <c r="UM2311" s="104"/>
      <c r="UN2311" s="104"/>
      <c r="UO2311" s="104"/>
      <c r="UP2311" s="104"/>
      <c r="UQ2311" s="104"/>
      <c r="UR2311" s="104"/>
      <c r="US2311" s="104"/>
      <c r="UT2311" s="104"/>
      <c r="UU2311" s="104"/>
      <c r="UV2311" s="104"/>
      <c r="UW2311" s="104"/>
      <c r="UX2311" s="104"/>
      <c r="UY2311" s="104"/>
      <c r="UZ2311" s="104"/>
      <c r="VA2311" s="104"/>
      <c r="VB2311" s="104"/>
      <c r="VC2311" s="104"/>
      <c r="VD2311" s="104"/>
      <c r="VE2311" s="104"/>
      <c r="VF2311" s="104"/>
      <c r="VG2311" s="104"/>
      <c r="VH2311" s="104"/>
      <c r="VI2311" s="104"/>
      <c r="VJ2311" s="104"/>
      <c r="VK2311" s="104"/>
      <c r="VL2311" s="104"/>
      <c r="VM2311" s="104"/>
      <c r="VN2311" s="104"/>
      <c r="VO2311" s="104"/>
      <c r="VP2311" s="104"/>
      <c r="VQ2311" s="104"/>
      <c r="VR2311" s="104"/>
      <c r="VS2311" s="104"/>
      <c r="VT2311" s="104"/>
      <c r="VU2311" s="104"/>
      <c r="VV2311" s="104"/>
      <c r="VW2311" s="104"/>
      <c r="VX2311" s="104"/>
      <c r="VY2311" s="104"/>
      <c r="VZ2311" s="104"/>
      <c r="WA2311" s="104"/>
      <c r="WB2311" s="104"/>
      <c r="WC2311" s="104"/>
      <c r="WD2311" s="104"/>
      <c r="WE2311" s="104"/>
      <c r="WF2311" s="104"/>
      <c r="WG2311" s="104"/>
      <c r="WH2311" s="104"/>
      <c r="WI2311" s="104"/>
      <c r="WJ2311" s="104"/>
      <c r="WK2311" s="104"/>
      <c r="WL2311" s="104"/>
      <c r="WM2311" s="104"/>
      <c r="WN2311" s="104"/>
      <c r="WO2311" s="104"/>
      <c r="WP2311" s="104"/>
      <c r="WQ2311" s="104"/>
      <c r="WR2311" s="104"/>
      <c r="WS2311" s="104"/>
      <c r="WT2311" s="104"/>
      <c r="WU2311" s="104"/>
      <c r="WV2311" s="104"/>
      <c r="WW2311" s="104"/>
      <c r="WX2311" s="104"/>
      <c r="WY2311" s="104"/>
      <c r="WZ2311" s="104"/>
      <c r="XA2311" s="104"/>
      <c r="XB2311" s="104"/>
      <c r="XC2311" s="104"/>
      <c r="XD2311" s="104"/>
      <c r="XE2311" s="104"/>
      <c r="XF2311" s="104"/>
      <c r="XG2311" s="104"/>
      <c r="XH2311" s="104"/>
      <c r="XI2311" s="104"/>
      <c r="XJ2311" s="104"/>
      <c r="XK2311" s="104"/>
      <c r="XL2311" s="104"/>
      <c r="XM2311" s="104"/>
      <c r="XN2311" s="104"/>
      <c r="XO2311" s="104"/>
      <c r="XP2311" s="104"/>
      <c r="XQ2311" s="104"/>
      <c r="XR2311" s="104"/>
      <c r="XS2311" s="104"/>
      <c r="XT2311" s="104"/>
      <c r="XU2311" s="104"/>
      <c r="XV2311" s="104"/>
      <c r="XW2311" s="104"/>
      <c r="XX2311" s="104"/>
      <c r="XY2311" s="104"/>
      <c r="XZ2311" s="104"/>
      <c r="YA2311" s="104"/>
      <c r="YB2311" s="104"/>
      <c r="YC2311" s="104"/>
      <c r="YD2311" s="104"/>
      <c r="YE2311" s="104"/>
      <c r="YF2311" s="104"/>
      <c r="YG2311" s="104"/>
      <c r="YH2311" s="104"/>
      <c r="YI2311" s="104"/>
      <c r="YJ2311" s="104"/>
      <c r="YK2311" s="104"/>
      <c r="YL2311" s="104"/>
      <c r="YM2311" s="104"/>
      <c r="YN2311" s="104"/>
      <c r="YO2311" s="104"/>
      <c r="YP2311" s="104"/>
      <c r="YQ2311" s="104"/>
      <c r="YR2311" s="104"/>
      <c r="YS2311" s="104"/>
      <c r="YT2311" s="104"/>
      <c r="YU2311" s="104"/>
      <c r="YV2311" s="104"/>
      <c r="YW2311" s="104"/>
      <c r="YX2311" s="104"/>
      <c r="YY2311" s="104"/>
      <c r="YZ2311" s="104"/>
      <c r="ZA2311" s="104"/>
      <c r="ZB2311" s="104"/>
      <c r="ZC2311" s="104"/>
      <c r="ZD2311" s="104"/>
      <c r="ZE2311" s="104"/>
      <c r="ZF2311" s="104"/>
      <c r="ZG2311" s="104"/>
      <c r="ZH2311" s="104"/>
      <c r="ZI2311" s="104"/>
      <c r="ZJ2311" s="104"/>
      <c r="ZK2311" s="104"/>
      <c r="ZL2311" s="104"/>
      <c r="ZM2311" s="104"/>
      <c r="ZN2311" s="104"/>
      <c r="ZO2311" s="104"/>
      <c r="ZP2311" s="104"/>
      <c r="ZQ2311" s="104"/>
      <c r="ZR2311" s="104"/>
      <c r="ZS2311" s="104"/>
      <c r="ZT2311" s="104"/>
      <c r="ZU2311" s="104"/>
      <c r="ZV2311" s="104"/>
      <c r="ZW2311" s="104"/>
      <c r="ZX2311" s="104"/>
      <c r="ZY2311" s="104"/>
      <c r="ZZ2311" s="104"/>
      <c r="AAA2311" s="104"/>
      <c r="AAB2311" s="104"/>
      <c r="AAC2311" s="104"/>
      <c r="AAD2311" s="104"/>
      <c r="AAE2311" s="104"/>
      <c r="AAF2311" s="104"/>
      <c r="AAG2311" s="104"/>
      <c r="AAH2311" s="104"/>
      <c r="AAI2311" s="104"/>
      <c r="AAJ2311" s="104"/>
      <c r="AAK2311" s="104"/>
      <c r="AAL2311" s="104"/>
      <c r="AAM2311" s="104"/>
      <c r="AAN2311" s="104"/>
      <c r="AAO2311" s="104"/>
      <c r="AAP2311" s="104"/>
      <c r="AAQ2311" s="104"/>
      <c r="AAR2311" s="104"/>
      <c r="AAS2311" s="104"/>
      <c r="AAT2311" s="104"/>
      <c r="AAU2311" s="104"/>
      <c r="AAV2311" s="104"/>
      <c r="AAW2311" s="104"/>
      <c r="AAX2311" s="104"/>
      <c r="AAY2311" s="104"/>
      <c r="AAZ2311" s="104"/>
      <c r="ABA2311" s="104"/>
      <c r="ABB2311" s="104"/>
      <c r="ABC2311" s="104"/>
      <c r="ABD2311" s="104"/>
      <c r="ABE2311" s="104"/>
      <c r="ABF2311" s="104"/>
      <c r="ABG2311" s="104"/>
      <c r="ABH2311" s="104"/>
      <c r="ABI2311" s="104"/>
      <c r="ABJ2311" s="104"/>
      <c r="ABK2311" s="104"/>
      <c r="ABL2311" s="104"/>
      <c r="ABM2311" s="104"/>
      <c r="ABN2311" s="104"/>
      <c r="ABO2311" s="104"/>
      <c r="ABP2311" s="104"/>
      <c r="ABQ2311" s="104"/>
      <c r="ABR2311" s="104"/>
      <c r="ABS2311" s="104"/>
      <c r="ABT2311" s="104"/>
      <c r="ABU2311" s="104"/>
      <c r="ABV2311" s="104"/>
      <c r="ABW2311" s="104"/>
      <c r="ABX2311" s="104"/>
      <c r="ABY2311" s="104"/>
      <c r="ABZ2311" s="104"/>
      <c r="ACA2311" s="104"/>
      <c r="ACB2311" s="104"/>
      <c r="ACC2311" s="104"/>
      <c r="ACD2311" s="104"/>
      <c r="ACE2311" s="104"/>
      <c r="ACF2311" s="104"/>
      <c r="ACG2311" s="104"/>
      <c r="ACH2311" s="104"/>
      <c r="ACI2311" s="104"/>
      <c r="ACJ2311" s="104"/>
      <c r="ACK2311" s="104"/>
      <c r="ACL2311" s="104"/>
      <c r="ACM2311" s="104"/>
      <c r="ACN2311" s="104"/>
      <c r="ACO2311" s="104"/>
      <c r="ACP2311" s="104"/>
      <c r="ACQ2311" s="104"/>
      <c r="ACR2311" s="104"/>
      <c r="ACS2311" s="104"/>
      <c r="ACT2311" s="104"/>
      <c r="ACU2311" s="104"/>
      <c r="ACV2311" s="104"/>
      <c r="ACW2311" s="104"/>
      <c r="ACX2311" s="104"/>
      <c r="ACY2311" s="104"/>
      <c r="ACZ2311" s="104"/>
      <c r="ADA2311" s="104"/>
      <c r="ADB2311" s="104"/>
      <c r="ADC2311" s="104"/>
      <c r="ADD2311" s="104"/>
      <c r="ADE2311" s="104"/>
      <c r="ADF2311" s="104"/>
      <c r="ADG2311" s="104"/>
      <c r="ADH2311" s="104"/>
      <c r="ADI2311" s="104"/>
      <c r="ADJ2311" s="104"/>
      <c r="ADK2311" s="104"/>
      <c r="ADL2311" s="104"/>
      <c r="ADM2311" s="104"/>
      <c r="ADN2311" s="104"/>
      <c r="ADO2311" s="104"/>
      <c r="ADP2311" s="104"/>
      <c r="ADQ2311" s="104"/>
      <c r="ADR2311" s="104"/>
      <c r="ADS2311" s="104"/>
      <c r="ADT2311" s="104"/>
      <c r="ADU2311" s="104"/>
      <c r="ADV2311" s="104"/>
      <c r="ADW2311" s="104"/>
      <c r="ADX2311" s="104"/>
      <c r="ADY2311" s="104"/>
      <c r="ADZ2311" s="104"/>
      <c r="AEA2311" s="104"/>
      <c r="AEB2311" s="104"/>
      <c r="AEC2311" s="104"/>
      <c r="AED2311" s="104"/>
      <c r="AEE2311" s="104"/>
      <c r="AEF2311" s="104"/>
      <c r="AEG2311" s="104"/>
      <c r="AEH2311" s="104"/>
      <c r="AEI2311" s="104"/>
      <c r="AEJ2311" s="104"/>
      <c r="AEK2311" s="104"/>
      <c r="AEL2311" s="104"/>
      <c r="AEM2311" s="104"/>
      <c r="AEN2311" s="104"/>
      <c r="AEO2311" s="104"/>
      <c r="AEP2311" s="104"/>
      <c r="AEQ2311" s="104"/>
      <c r="AER2311" s="104"/>
      <c r="AES2311" s="104"/>
      <c r="AET2311" s="104"/>
      <c r="AEU2311" s="104"/>
      <c r="AEV2311" s="104"/>
      <c r="AEW2311" s="104"/>
      <c r="AEX2311" s="104"/>
      <c r="AEY2311" s="104"/>
      <c r="AEZ2311" s="104"/>
      <c r="AFA2311" s="104"/>
      <c r="AFB2311" s="104"/>
      <c r="AFC2311" s="104"/>
      <c r="AFD2311" s="104"/>
      <c r="AFE2311" s="104"/>
      <c r="AFF2311" s="104"/>
      <c r="AFG2311" s="104"/>
      <c r="AFH2311" s="104"/>
      <c r="AFI2311" s="104"/>
      <c r="AFJ2311" s="104"/>
      <c r="AFK2311" s="104"/>
      <c r="AFL2311" s="104"/>
      <c r="AFM2311" s="104"/>
      <c r="AFN2311" s="104"/>
      <c r="AFO2311" s="104"/>
      <c r="AFP2311" s="104"/>
      <c r="AFQ2311" s="104"/>
      <c r="AFR2311" s="104"/>
      <c r="AFS2311" s="104"/>
      <c r="AFT2311" s="104"/>
      <c r="AFU2311" s="104"/>
      <c r="AFV2311" s="104"/>
      <c r="AFW2311" s="104"/>
      <c r="AFX2311" s="104"/>
      <c r="AFY2311" s="104"/>
      <c r="AFZ2311" s="104"/>
      <c r="AGA2311" s="104"/>
      <c r="AGB2311" s="104"/>
      <c r="AGC2311" s="104"/>
      <c r="AGD2311" s="104"/>
      <c r="AGE2311" s="104"/>
      <c r="AGF2311" s="104"/>
      <c r="AGG2311" s="104"/>
      <c r="AGH2311" s="104"/>
      <c r="AGI2311" s="104"/>
      <c r="AGJ2311" s="104"/>
      <c r="AGK2311" s="104"/>
      <c r="AGL2311" s="104"/>
      <c r="AGM2311" s="104"/>
      <c r="AGN2311" s="104"/>
      <c r="AGO2311" s="104"/>
      <c r="AGP2311" s="104"/>
      <c r="AGQ2311" s="104"/>
      <c r="AGR2311" s="104"/>
      <c r="AGS2311" s="104"/>
      <c r="AGT2311" s="104"/>
      <c r="AGU2311" s="104"/>
      <c r="AGV2311" s="104"/>
      <c r="AGW2311" s="104"/>
      <c r="AGX2311" s="104"/>
      <c r="AGY2311" s="104"/>
      <c r="AGZ2311" s="104"/>
      <c r="AHA2311" s="104"/>
      <c r="AHB2311" s="104"/>
      <c r="AHC2311" s="104"/>
      <c r="AHD2311" s="104"/>
      <c r="AHE2311" s="104"/>
      <c r="AHF2311" s="104"/>
      <c r="AHG2311" s="104"/>
      <c r="AHH2311" s="104"/>
      <c r="AHI2311" s="104"/>
      <c r="AHJ2311" s="104"/>
      <c r="AHK2311" s="104"/>
      <c r="AHL2311" s="104"/>
      <c r="AHM2311" s="104"/>
      <c r="AHN2311" s="104"/>
      <c r="AHO2311" s="104"/>
      <c r="AHP2311" s="104"/>
      <c r="AHQ2311" s="104"/>
      <c r="AHR2311" s="104"/>
      <c r="AHS2311" s="104"/>
      <c r="AHT2311" s="104"/>
      <c r="AHU2311" s="104"/>
      <c r="AHV2311" s="104"/>
      <c r="AHW2311" s="104"/>
      <c r="AHX2311" s="104"/>
      <c r="AHY2311" s="104"/>
      <c r="AHZ2311" s="104"/>
      <c r="AIA2311" s="104"/>
      <c r="AIB2311" s="104"/>
      <c r="AIC2311" s="104"/>
      <c r="AID2311" s="104"/>
      <c r="AIE2311" s="104"/>
      <c r="AIF2311" s="104"/>
      <c r="AIG2311" s="104"/>
      <c r="AIH2311" s="104"/>
      <c r="AII2311" s="104"/>
      <c r="AIJ2311" s="104"/>
      <c r="AIK2311" s="104"/>
      <c r="AIL2311" s="104"/>
      <c r="AIM2311" s="104"/>
      <c r="AIN2311" s="104"/>
      <c r="AIO2311" s="104"/>
      <c r="AIP2311" s="104"/>
      <c r="AIQ2311" s="104"/>
      <c r="AIR2311" s="104"/>
      <c r="AIS2311" s="104"/>
      <c r="AIT2311" s="104"/>
      <c r="AIU2311" s="104"/>
      <c r="AIV2311" s="104"/>
      <c r="AIW2311" s="104"/>
      <c r="AIX2311" s="104"/>
      <c r="AIY2311" s="104"/>
      <c r="AIZ2311" s="104"/>
      <c r="AJA2311" s="104"/>
      <c r="AJB2311" s="104"/>
      <c r="AJC2311" s="104"/>
      <c r="AJD2311" s="104"/>
      <c r="AJE2311" s="104"/>
      <c r="AJF2311" s="104"/>
      <c r="AJG2311" s="104"/>
      <c r="AJH2311" s="104"/>
      <c r="AJI2311" s="104"/>
      <c r="AJJ2311" s="104"/>
      <c r="AJK2311" s="104"/>
      <c r="AJL2311" s="104"/>
      <c r="AJM2311" s="104"/>
      <c r="AJN2311" s="104"/>
      <c r="AJO2311" s="104"/>
      <c r="AJP2311" s="104"/>
      <c r="AJQ2311" s="104"/>
      <c r="AJR2311" s="104"/>
      <c r="AJS2311" s="104"/>
      <c r="AJT2311" s="104"/>
      <c r="AJU2311" s="104"/>
      <c r="AJV2311" s="104"/>
      <c r="AJW2311" s="104"/>
      <c r="AJX2311" s="104"/>
      <c r="AJY2311" s="104"/>
      <c r="AJZ2311" s="104"/>
      <c r="AKA2311" s="104"/>
      <c r="AKB2311" s="104"/>
      <c r="AKC2311" s="104"/>
      <c r="AKD2311" s="104"/>
      <c r="AKE2311" s="104"/>
      <c r="AKF2311" s="104"/>
      <c r="AKG2311" s="104"/>
      <c r="AKH2311" s="104"/>
      <c r="AKI2311" s="104"/>
      <c r="AKJ2311" s="104"/>
      <c r="AKK2311" s="104"/>
      <c r="AKL2311" s="104"/>
      <c r="AKM2311" s="104"/>
      <c r="AKN2311" s="104"/>
      <c r="AKO2311" s="104"/>
      <c r="AKP2311" s="104"/>
      <c r="AKQ2311" s="104"/>
      <c r="AKR2311" s="104"/>
      <c r="AKS2311" s="104"/>
      <c r="AKT2311" s="104"/>
      <c r="AKU2311" s="104"/>
      <c r="AKV2311" s="104"/>
      <c r="AKW2311" s="104"/>
      <c r="AKX2311" s="104"/>
      <c r="AKY2311" s="104"/>
      <c r="AKZ2311" s="104"/>
      <c r="ALA2311" s="104"/>
      <c r="ALB2311" s="104"/>
      <c r="ALC2311" s="104"/>
      <c r="ALD2311" s="104"/>
      <c r="ALE2311" s="104"/>
      <c r="ALF2311" s="104"/>
      <c r="ALG2311" s="104"/>
      <c r="ALH2311" s="104"/>
      <c r="ALI2311" s="104"/>
      <c r="ALJ2311" s="104"/>
      <c r="ALK2311" s="104"/>
      <c r="ALL2311" s="104"/>
      <c r="ALM2311" s="104"/>
      <c r="ALN2311" s="104"/>
      <c r="ALO2311" s="104"/>
      <c r="ALP2311" s="104"/>
      <c r="ALQ2311" s="104"/>
      <c r="ALR2311" s="104"/>
      <c r="ALS2311" s="104"/>
      <c r="ALT2311" s="104"/>
      <c r="ALU2311" s="104"/>
      <c r="ALV2311" s="104"/>
      <c r="ALW2311" s="104"/>
      <c r="ALX2311" s="104"/>
      <c r="ALY2311" s="104"/>
      <c r="ALZ2311" s="104"/>
      <c r="AMA2311" s="104"/>
      <c r="AMB2311" s="104"/>
      <c r="AMC2311" s="104"/>
      <c r="AMD2311" s="104"/>
      <c r="AME2311" s="104"/>
      <c r="AMF2311" s="104"/>
      <c r="AMG2311" s="104"/>
      <c r="AMH2311" s="104"/>
      <c r="AMI2311" s="104"/>
      <c r="AMJ2311" s="104"/>
      <c r="AMK2311" s="104"/>
      <c r="AML2311" s="104"/>
      <c r="AMM2311" s="104"/>
      <c r="AMN2311" s="104"/>
      <c r="AMO2311" s="104"/>
    </row>
    <row r="2312" spans="1:1029" s="88" customFormat="1" x14ac:dyDescent="0.35">
      <c r="A2312" s="21">
        <v>10141103</v>
      </c>
      <c r="B2312" s="115" t="s">
        <v>496</v>
      </c>
      <c r="C2312" s="115" t="s">
        <v>495</v>
      </c>
      <c r="D2312" s="21"/>
      <c r="E2312" s="114" t="str">
        <f t="shared" si="433"/>
        <v xml:space="preserve">TRANSFORMADOR AUXILIAR MARCA:TUSCO METORO </v>
      </c>
      <c r="F2312" s="21"/>
      <c r="G2312" s="21" t="s">
        <v>183</v>
      </c>
      <c r="H2312" s="21" t="s">
        <v>183</v>
      </c>
      <c r="I2312" s="21"/>
      <c r="J2312" s="21"/>
      <c r="K2312" s="21" t="s">
        <v>182</v>
      </c>
      <c r="L2312" s="21" t="s">
        <v>181</v>
      </c>
      <c r="M2312" s="21" t="s">
        <v>605</v>
      </c>
      <c r="N2312" s="21" t="s">
        <v>19</v>
      </c>
      <c r="O2312" s="21" t="s">
        <v>362</v>
      </c>
      <c r="P2312" s="21">
        <v>3</v>
      </c>
      <c r="Q2312" s="21">
        <v>2006</v>
      </c>
      <c r="R2312" s="21" t="s">
        <v>604</v>
      </c>
      <c r="S2312" s="21">
        <v>496287</v>
      </c>
      <c r="T2312" s="116">
        <v>1039</v>
      </c>
      <c r="U2312" s="21">
        <v>45</v>
      </c>
      <c r="V2312" s="113">
        <f t="shared" si="434"/>
        <v>797.7211111111111</v>
      </c>
      <c r="W2312" s="113">
        <f t="shared" si="435"/>
        <v>241.2788888888889</v>
      </c>
      <c r="X2312" s="112">
        <f t="shared" si="436"/>
        <v>241278.88888888891</v>
      </c>
      <c r="Y2312" s="111"/>
      <c r="Z2312" s="110">
        <f t="shared" si="432"/>
        <v>34</v>
      </c>
      <c r="AA2312" s="109">
        <f t="shared" si="437"/>
        <v>51.95</v>
      </c>
      <c r="AB2312" s="109">
        <f t="shared" si="438"/>
        <v>51950</v>
      </c>
      <c r="AC2312" s="108">
        <f t="shared" si="439"/>
        <v>987.05</v>
      </c>
      <c r="AD2312" s="107">
        <f t="shared" si="440"/>
        <v>2.2222222222222223E-2</v>
      </c>
      <c r="AE2312" s="106">
        <f t="shared" si="441"/>
        <v>21.934444444444445</v>
      </c>
      <c r="AF2312" s="105">
        <f t="shared" si="442"/>
        <v>263.21333333333337</v>
      </c>
      <c r="AG2312" s="105">
        <f t="shared" si="443"/>
        <v>775.78666666666663</v>
      </c>
      <c r="AH2312" s="104"/>
      <c r="AI2312" s="104"/>
      <c r="AJ2312" s="104"/>
      <c r="AK2312" s="104"/>
      <c r="AL2312" s="104"/>
      <c r="AM2312" s="104"/>
      <c r="AN2312" s="104"/>
      <c r="AO2312" s="104"/>
      <c r="AP2312" s="104"/>
      <c r="AQ2312" s="104"/>
      <c r="AR2312" s="104"/>
      <c r="AS2312" s="104"/>
      <c r="AT2312" s="104"/>
      <c r="AU2312" s="104"/>
      <c r="AV2312" s="104"/>
      <c r="AW2312" s="104"/>
      <c r="AX2312" s="104"/>
      <c r="AY2312" s="104"/>
      <c r="AZ2312" s="104"/>
      <c r="BA2312" s="104"/>
      <c r="BB2312" s="104"/>
      <c r="BC2312" s="104"/>
      <c r="BD2312" s="104"/>
      <c r="BE2312" s="104"/>
      <c r="BF2312" s="104"/>
      <c r="BG2312" s="104"/>
      <c r="BH2312" s="104"/>
      <c r="BI2312" s="104"/>
      <c r="BJ2312" s="104"/>
      <c r="BK2312" s="104"/>
      <c r="BL2312" s="104"/>
      <c r="BM2312" s="104"/>
      <c r="BN2312" s="104"/>
      <c r="BO2312" s="104"/>
      <c r="BP2312" s="104"/>
      <c r="BQ2312" s="104"/>
      <c r="BR2312" s="104"/>
      <c r="BS2312" s="104"/>
      <c r="BT2312" s="104"/>
      <c r="BU2312" s="104"/>
      <c r="BV2312" s="104"/>
      <c r="BW2312" s="104"/>
      <c r="BX2312" s="104"/>
      <c r="BY2312" s="104"/>
      <c r="BZ2312" s="104"/>
      <c r="CA2312" s="104"/>
      <c r="CB2312" s="104"/>
      <c r="CC2312" s="104"/>
      <c r="CD2312" s="104"/>
      <c r="CE2312" s="104"/>
      <c r="CF2312" s="104"/>
      <c r="CG2312" s="104"/>
      <c r="CH2312" s="104"/>
      <c r="CI2312" s="104"/>
      <c r="CJ2312" s="104"/>
      <c r="CK2312" s="104"/>
      <c r="CL2312" s="104"/>
      <c r="CM2312" s="104"/>
      <c r="CN2312" s="104"/>
      <c r="CO2312" s="104"/>
      <c r="CP2312" s="104"/>
      <c r="CQ2312" s="104"/>
      <c r="CR2312" s="104"/>
      <c r="CS2312" s="104"/>
      <c r="CT2312" s="104"/>
      <c r="CU2312" s="104"/>
      <c r="CV2312" s="104"/>
      <c r="CW2312" s="104"/>
      <c r="CX2312" s="104"/>
      <c r="CY2312" s="104"/>
      <c r="CZ2312" s="104"/>
      <c r="DA2312" s="104"/>
      <c r="DB2312" s="104"/>
      <c r="DC2312" s="104"/>
      <c r="DD2312" s="104"/>
      <c r="DE2312" s="104"/>
      <c r="DF2312" s="104"/>
      <c r="DG2312" s="104"/>
      <c r="DH2312" s="104"/>
      <c r="DI2312" s="104"/>
      <c r="DJ2312" s="104"/>
      <c r="DK2312" s="104"/>
      <c r="DL2312" s="104"/>
      <c r="DM2312" s="104"/>
      <c r="DN2312" s="104"/>
      <c r="DO2312" s="104"/>
      <c r="DP2312" s="104"/>
      <c r="DQ2312" s="104"/>
      <c r="DR2312" s="104"/>
      <c r="DS2312" s="104"/>
      <c r="DT2312" s="104"/>
      <c r="DU2312" s="104"/>
      <c r="DV2312" s="104"/>
      <c r="DW2312" s="104"/>
      <c r="DX2312" s="104"/>
      <c r="DY2312" s="104"/>
      <c r="DZ2312" s="104"/>
      <c r="EA2312" s="104"/>
      <c r="EB2312" s="104"/>
      <c r="EC2312" s="104"/>
      <c r="ED2312" s="104"/>
      <c r="EE2312" s="104"/>
      <c r="EF2312" s="104"/>
      <c r="EG2312" s="104"/>
      <c r="EH2312" s="104"/>
      <c r="EI2312" s="104"/>
      <c r="EJ2312" s="104"/>
      <c r="EK2312" s="104"/>
      <c r="EL2312" s="104"/>
      <c r="EM2312" s="104"/>
      <c r="EN2312" s="104"/>
      <c r="EO2312" s="104"/>
      <c r="EP2312" s="104"/>
      <c r="EQ2312" s="104"/>
      <c r="ER2312" s="104"/>
      <c r="ES2312" s="104"/>
      <c r="ET2312" s="104"/>
      <c r="EU2312" s="104"/>
      <c r="EV2312" s="104"/>
      <c r="EW2312" s="104"/>
      <c r="EX2312" s="104"/>
      <c r="EY2312" s="104"/>
      <c r="EZ2312" s="104"/>
      <c r="FA2312" s="104"/>
      <c r="FB2312" s="104"/>
      <c r="FC2312" s="104"/>
      <c r="FD2312" s="104"/>
      <c r="FE2312" s="104"/>
      <c r="FF2312" s="104"/>
      <c r="FG2312" s="104"/>
      <c r="FH2312" s="104"/>
      <c r="FI2312" s="104"/>
      <c r="FJ2312" s="104"/>
      <c r="FK2312" s="104"/>
      <c r="FL2312" s="104"/>
      <c r="FM2312" s="104"/>
      <c r="FN2312" s="104"/>
      <c r="FO2312" s="104"/>
      <c r="FP2312" s="104"/>
      <c r="FQ2312" s="104"/>
      <c r="FR2312" s="104"/>
      <c r="FS2312" s="104"/>
      <c r="FT2312" s="104"/>
      <c r="FU2312" s="104"/>
      <c r="FV2312" s="104"/>
      <c r="FW2312" s="104"/>
      <c r="FX2312" s="104"/>
      <c r="FY2312" s="104"/>
      <c r="FZ2312" s="104"/>
      <c r="GA2312" s="104"/>
      <c r="GB2312" s="104"/>
      <c r="GC2312" s="104"/>
      <c r="GD2312" s="104"/>
      <c r="GE2312" s="104"/>
      <c r="GF2312" s="104"/>
      <c r="GG2312" s="104"/>
      <c r="GH2312" s="104"/>
      <c r="GI2312" s="104"/>
      <c r="GJ2312" s="104"/>
      <c r="GK2312" s="104"/>
      <c r="GL2312" s="104"/>
      <c r="GM2312" s="104"/>
      <c r="GN2312" s="104"/>
      <c r="GO2312" s="104"/>
      <c r="GP2312" s="104"/>
      <c r="GQ2312" s="104"/>
      <c r="GR2312" s="104"/>
      <c r="GS2312" s="104"/>
      <c r="GT2312" s="104"/>
      <c r="GU2312" s="104"/>
      <c r="GV2312" s="104"/>
      <c r="GW2312" s="104"/>
      <c r="GX2312" s="104"/>
      <c r="GY2312" s="104"/>
      <c r="GZ2312" s="104"/>
      <c r="HA2312" s="104"/>
      <c r="HB2312" s="104"/>
      <c r="HC2312" s="104"/>
      <c r="HD2312" s="104"/>
      <c r="HE2312" s="104"/>
      <c r="HF2312" s="104"/>
      <c r="HG2312" s="104"/>
      <c r="HH2312" s="104"/>
      <c r="HI2312" s="104"/>
      <c r="HJ2312" s="104"/>
      <c r="HK2312" s="104"/>
      <c r="HL2312" s="104"/>
      <c r="HM2312" s="104"/>
      <c r="HN2312" s="104"/>
      <c r="HO2312" s="104"/>
      <c r="HP2312" s="104"/>
      <c r="HQ2312" s="104"/>
      <c r="HR2312" s="104"/>
      <c r="HS2312" s="104"/>
      <c r="HT2312" s="104"/>
      <c r="HU2312" s="104"/>
      <c r="HV2312" s="104"/>
      <c r="HW2312" s="104"/>
      <c r="HX2312" s="104"/>
      <c r="HY2312" s="104"/>
      <c r="HZ2312" s="104"/>
      <c r="IA2312" s="104"/>
      <c r="IB2312" s="104"/>
      <c r="IC2312" s="104"/>
      <c r="ID2312" s="104"/>
      <c r="IE2312" s="104"/>
      <c r="IF2312" s="104"/>
      <c r="IG2312" s="104"/>
      <c r="IH2312" s="104"/>
      <c r="II2312" s="104"/>
      <c r="IJ2312" s="104"/>
      <c r="IK2312" s="104"/>
      <c r="IL2312" s="104"/>
      <c r="IM2312" s="104"/>
      <c r="IN2312" s="104"/>
      <c r="IO2312" s="104"/>
      <c r="IP2312" s="104"/>
      <c r="IQ2312" s="104"/>
      <c r="IR2312" s="104"/>
      <c r="IS2312" s="104"/>
      <c r="IT2312" s="104"/>
      <c r="IU2312" s="104"/>
      <c r="IV2312" s="104"/>
      <c r="IW2312" s="104"/>
      <c r="IX2312" s="104"/>
      <c r="IY2312" s="104"/>
      <c r="IZ2312" s="104"/>
      <c r="JA2312" s="104"/>
      <c r="JB2312" s="104"/>
      <c r="JC2312" s="104"/>
      <c r="JD2312" s="104"/>
      <c r="JE2312" s="104"/>
      <c r="JF2312" s="104"/>
      <c r="JG2312" s="104"/>
      <c r="JH2312" s="104"/>
      <c r="JI2312" s="104"/>
      <c r="JJ2312" s="104"/>
      <c r="JK2312" s="104"/>
      <c r="JL2312" s="104"/>
      <c r="JM2312" s="104"/>
      <c r="JN2312" s="104"/>
      <c r="JO2312" s="104"/>
      <c r="JP2312" s="104"/>
      <c r="JQ2312" s="104"/>
      <c r="JR2312" s="104"/>
      <c r="JS2312" s="104"/>
      <c r="JT2312" s="104"/>
      <c r="JU2312" s="104"/>
      <c r="JV2312" s="104"/>
      <c r="JW2312" s="104"/>
      <c r="JX2312" s="104"/>
      <c r="JY2312" s="104"/>
      <c r="JZ2312" s="104"/>
      <c r="KA2312" s="104"/>
      <c r="KB2312" s="104"/>
      <c r="KC2312" s="104"/>
      <c r="KD2312" s="104"/>
      <c r="KE2312" s="104"/>
      <c r="KF2312" s="104"/>
      <c r="KG2312" s="104"/>
      <c r="KH2312" s="104"/>
      <c r="KI2312" s="104"/>
      <c r="KJ2312" s="104"/>
      <c r="KK2312" s="104"/>
      <c r="KL2312" s="104"/>
      <c r="KM2312" s="104"/>
      <c r="KN2312" s="104"/>
      <c r="KO2312" s="104"/>
      <c r="KP2312" s="104"/>
      <c r="KQ2312" s="104"/>
      <c r="KR2312" s="104"/>
      <c r="KS2312" s="104"/>
      <c r="KT2312" s="104"/>
      <c r="KU2312" s="104"/>
      <c r="KV2312" s="104"/>
      <c r="KW2312" s="104"/>
      <c r="KX2312" s="104"/>
      <c r="KY2312" s="104"/>
      <c r="KZ2312" s="104"/>
      <c r="LA2312" s="104"/>
      <c r="LB2312" s="104"/>
      <c r="LC2312" s="104"/>
      <c r="LD2312" s="104"/>
      <c r="LE2312" s="104"/>
      <c r="LF2312" s="104"/>
      <c r="LG2312" s="104"/>
      <c r="LH2312" s="104"/>
      <c r="LI2312" s="104"/>
      <c r="LJ2312" s="104"/>
      <c r="LK2312" s="104"/>
      <c r="LL2312" s="104"/>
      <c r="LM2312" s="104"/>
      <c r="LN2312" s="104"/>
      <c r="LO2312" s="104"/>
      <c r="LP2312" s="104"/>
      <c r="LQ2312" s="104"/>
      <c r="LR2312" s="104"/>
      <c r="LS2312" s="104"/>
      <c r="LT2312" s="104"/>
      <c r="LU2312" s="104"/>
      <c r="LV2312" s="104"/>
      <c r="LW2312" s="104"/>
      <c r="LX2312" s="104"/>
      <c r="LY2312" s="104"/>
      <c r="LZ2312" s="104"/>
      <c r="MA2312" s="104"/>
      <c r="MB2312" s="104"/>
      <c r="MC2312" s="104"/>
      <c r="MD2312" s="104"/>
      <c r="ME2312" s="104"/>
      <c r="MF2312" s="104"/>
      <c r="MG2312" s="104"/>
      <c r="MH2312" s="104"/>
      <c r="MI2312" s="104"/>
      <c r="MJ2312" s="104"/>
      <c r="MK2312" s="104"/>
      <c r="ML2312" s="104"/>
      <c r="MM2312" s="104"/>
      <c r="MN2312" s="104"/>
      <c r="MO2312" s="104"/>
      <c r="MP2312" s="104"/>
      <c r="MQ2312" s="104"/>
      <c r="MR2312" s="104"/>
      <c r="MS2312" s="104"/>
      <c r="MT2312" s="104"/>
      <c r="MU2312" s="104"/>
      <c r="MV2312" s="104"/>
      <c r="MW2312" s="104"/>
      <c r="MX2312" s="104"/>
      <c r="MY2312" s="104"/>
      <c r="MZ2312" s="104"/>
      <c r="NA2312" s="104"/>
      <c r="NB2312" s="104"/>
      <c r="NC2312" s="104"/>
      <c r="ND2312" s="104"/>
      <c r="NE2312" s="104"/>
      <c r="NF2312" s="104"/>
      <c r="NG2312" s="104"/>
      <c r="NH2312" s="104"/>
      <c r="NI2312" s="104"/>
      <c r="NJ2312" s="104"/>
      <c r="NK2312" s="104"/>
      <c r="NL2312" s="104"/>
      <c r="NM2312" s="104"/>
      <c r="NN2312" s="104"/>
      <c r="NO2312" s="104"/>
      <c r="NP2312" s="104"/>
      <c r="NQ2312" s="104"/>
      <c r="NR2312" s="104"/>
      <c r="NS2312" s="104"/>
      <c r="NT2312" s="104"/>
      <c r="NU2312" s="104"/>
      <c r="NV2312" s="104"/>
      <c r="NW2312" s="104"/>
      <c r="NX2312" s="104"/>
      <c r="NY2312" s="104"/>
      <c r="NZ2312" s="104"/>
      <c r="OA2312" s="104"/>
      <c r="OB2312" s="104"/>
      <c r="OC2312" s="104"/>
      <c r="OD2312" s="104"/>
      <c r="OE2312" s="104"/>
      <c r="OF2312" s="104"/>
      <c r="OG2312" s="104"/>
      <c r="OH2312" s="104"/>
      <c r="OI2312" s="104"/>
      <c r="OJ2312" s="104"/>
      <c r="OK2312" s="104"/>
      <c r="OL2312" s="104"/>
      <c r="OM2312" s="104"/>
      <c r="ON2312" s="104"/>
      <c r="OO2312" s="104"/>
      <c r="OP2312" s="104"/>
      <c r="OQ2312" s="104"/>
      <c r="OR2312" s="104"/>
      <c r="OS2312" s="104"/>
      <c r="OT2312" s="104"/>
      <c r="OU2312" s="104"/>
      <c r="OV2312" s="104"/>
      <c r="OW2312" s="104"/>
      <c r="OX2312" s="104"/>
      <c r="OY2312" s="104"/>
      <c r="OZ2312" s="104"/>
      <c r="PA2312" s="104"/>
      <c r="PB2312" s="104"/>
      <c r="PC2312" s="104"/>
      <c r="PD2312" s="104"/>
      <c r="PE2312" s="104"/>
      <c r="PF2312" s="104"/>
      <c r="PG2312" s="104"/>
      <c r="PH2312" s="104"/>
      <c r="PI2312" s="104"/>
      <c r="PJ2312" s="104"/>
      <c r="PK2312" s="104"/>
      <c r="PL2312" s="104"/>
      <c r="PM2312" s="104"/>
      <c r="PN2312" s="104"/>
      <c r="PO2312" s="104"/>
      <c r="PP2312" s="104"/>
      <c r="PQ2312" s="104"/>
      <c r="PR2312" s="104"/>
      <c r="PS2312" s="104"/>
      <c r="PT2312" s="104"/>
      <c r="PU2312" s="104"/>
      <c r="PV2312" s="104"/>
      <c r="PW2312" s="104"/>
      <c r="PX2312" s="104"/>
      <c r="PY2312" s="104"/>
      <c r="PZ2312" s="104"/>
      <c r="QA2312" s="104"/>
      <c r="QB2312" s="104"/>
      <c r="QC2312" s="104"/>
      <c r="QD2312" s="104"/>
      <c r="QE2312" s="104"/>
      <c r="QF2312" s="104"/>
      <c r="QG2312" s="104"/>
      <c r="QH2312" s="104"/>
      <c r="QI2312" s="104"/>
      <c r="QJ2312" s="104"/>
      <c r="QK2312" s="104"/>
      <c r="QL2312" s="104"/>
      <c r="QM2312" s="104"/>
      <c r="QN2312" s="104"/>
      <c r="QO2312" s="104"/>
      <c r="QP2312" s="104"/>
      <c r="QQ2312" s="104"/>
      <c r="QR2312" s="104"/>
      <c r="QS2312" s="104"/>
      <c r="QT2312" s="104"/>
      <c r="QU2312" s="104"/>
      <c r="QV2312" s="104"/>
      <c r="QW2312" s="104"/>
      <c r="QX2312" s="104"/>
      <c r="QY2312" s="104"/>
      <c r="QZ2312" s="104"/>
      <c r="RA2312" s="104"/>
      <c r="RB2312" s="104"/>
      <c r="RC2312" s="104"/>
      <c r="RD2312" s="104"/>
      <c r="RE2312" s="104"/>
      <c r="RF2312" s="104"/>
      <c r="RG2312" s="104"/>
      <c r="RH2312" s="104"/>
      <c r="RI2312" s="104"/>
      <c r="RJ2312" s="104"/>
      <c r="RK2312" s="104"/>
      <c r="RL2312" s="104"/>
      <c r="RM2312" s="104"/>
      <c r="RN2312" s="104"/>
      <c r="RO2312" s="104"/>
      <c r="RP2312" s="104"/>
      <c r="RQ2312" s="104"/>
      <c r="RR2312" s="104"/>
      <c r="RS2312" s="104"/>
      <c r="RT2312" s="104"/>
      <c r="RU2312" s="104"/>
      <c r="RV2312" s="104"/>
      <c r="RW2312" s="104"/>
      <c r="RX2312" s="104"/>
      <c r="RY2312" s="104"/>
      <c r="RZ2312" s="104"/>
      <c r="SA2312" s="104"/>
      <c r="SB2312" s="104"/>
      <c r="SC2312" s="104"/>
      <c r="SD2312" s="104"/>
      <c r="SE2312" s="104"/>
      <c r="SF2312" s="104"/>
      <c r="SG2312" s="104"/>
      <c r="SH2312" s="104"/>
      <c r="SI2312" s="104"/>
      <c r="SJ2312" s="104"/>
      <c r="SK2312" s="104"/>
      <c r="SL2312" s="104"/>
      <c r="SM2312" s="104"/>
      <c r="SN2312" s="104"/>
      <c r="SO2312" s="104"/>
      <c r="SP2312" s="104"/>
      <c r="SQ2312" s="104"/>
      <c r="SR2312" s="104"/>
      <c r="SS2312" s="104"/>
      <c r="ST2312" s="104"/>
      <c r="SU2312" s="104"/>
      <c r="SV2312" s="104"/>
      <c r="SW2312" s="104"/>
      <c r="SX2312" s="104"/>
      <c r="SY2312" s="104"/>
      <c r="SZ2312" s="104"/>
      <c r="TA2312" s="104"/>
      <c r="TB2312" s="104"/>
      <c r="TC2312" s="104"/>
      <c r="TD2312" s="104"/>
      <c r="TE2312" s="104"/>
      <c r="TF2312" s="104"/>
      <c r="TG2312" s="104"/>
      <c r="TH2312" s="104"/>
      <c r="TI2312" s="104"/>
      <c r="TJ2312" s="104"/>
      <c r="TK2312" s="104"/>
      <c r="TL2312" s="104"/>
      <c r="TM2312" s="104"/>
      <c r="TN2312" s="104"/>
      <c r="TO2312" s="104"/>
      <c r="TP2312" s="104"/>
      <c r="TQ2312" s="104"/>
      <c r="TR2312" s="104"/>
      <c r="TS2312" s="104"/>
      <c r="TT2312" s="104"/>
      <c r="TU2312" s="104"/>
      <c r="TV2312" s="104"/>
      <c r="TW2312" s="104"/>
      <c r="TX2312" s="104"/>
      <c r="TY2312" s="104"/>
      <c r="TZ2312" s="104"/>
      <c r="UA2312" s="104"/>
      <c r="UB2312" s="104"/>
      <c r="UC2312" s="104"/>
      <c r="UD2312" s="104"/>
      <c r="UE2312" s="104"/>
      <c r="UF2312" s="104"/>
      <c r="UG2312" s="104"/>
      <c r="UH2312" s="104"/>
      <c r="UI2312" s="104"/>
      <c r="UJ2312" s="104"/>
      <c r="UK2312" s="104"/>
      <c r="UL2312" s="104"/>
      <c r="UM2312" s="104"/>
      <c r="UN2312" s="104"/>
      <c r="UO2312" s="104"/>
      <c r="UP2312" s="104"/>
      <c r="UQ2312" s="104"/>
      <c r="UR2312" s="104"/>
      <c r="US2312" s="104"/>
      <c r="UT2312" s="104"/>
      <c r="UU2312" s="104"/>
      <c r="UV2312" s="104"/>
      <c r="UW2312" s="104"/>
      <c r="UX2312" s="104"/>
      <c r="UY2312" s="104"/>
      <c r="UZ2312" s="104"/>
      <c r="VA2312" s="104"/>
      <c r="VB2312" s="104"/>
      <c r="VC2312" s="104"/>
      <c r="VD2312" s="104"/>
      <c r="VE2312" s="104"/>
      <c r="VF2312" s="104"/>
      <c r="VG2312" s="104"/>
      <c r="VH2312" s="104"/>
      <c r="VI2312" s="104"/>
      <c r="VJ2312" s="104"/>
      <c r="VK2312" s="104"/>
      <c r="VL2312" s="104"/>
      <c r="VM2312" s="104"/>
      <c r="VN2312" s="104"/>
      <c r="VO2312" s="104"/>
      <c r="VP2312" s="104"/>
      <c r="VQ2312" s="104"/>
      <c r="VR2312" s="104"/>
      <c r="VS2312" s="104"/>
      <c r="VT2312" s="104"/>
      <c r="VU2312" s="104"/>
      <c r="VV2312" s="104"/>
      <c r="VW2312" s="104"/>
      <c r="VX2312" s="104"/>
      <c r="VY2312" s="104"/>
      <c r="VZ2312" s="104"/>
      <c r="WA2312" s="104"/>
      <c r="WB2312" s="104"/>
      <c r="WC2312" s="104"/>
      <c r="WD2312" s="104"/>
      <c r="WE2312" s="104"/>
      <c r="WF2312" s="104"/>
      <c r="WG2312" s="104"/>
      <c r="WH2312" s="104"/>
      <c r="WI2312" s="104"/>
      <c r="WJ2312" s="104"/>
      <c r="WK2312" s="104"/>
      <c r="WL2312" s="104"/>
      <c r="WM2312" s="104"/>
      <c r="WN2312" s="104"/>
      <c r="WO2312" s="104"/>
      <c r="WP2312" s="104"/>
      <c r="WQ2312" s="104"/>
      <c r="WR2312" s="104"/>
      <c r="WS2312" s="104"/>
      <c r="WT2312" s="104"/>
      <c r="WU2312" s="104"/>
      <c r="WV2312" s="104"/>
      <c r="WW2312" s="104"/>
      <c r="WX2312" s="104"/>
      <c r="WY2312" s="104"/>
      <c r="WZ2312" s="104"/>
      <c r="XA2312" s="104"/>
      <c r="XB2312" s="104"/>
      <c r="XC2312" s="104"/>
      <c r="XD2312" s="104"/>
      <c r="XE2312" s="104"/>
      <c r="XF2312" s="104"/>
      <c r="XG2312" s="104"/>
      <c r="XH2312" s="104"/>
      <c r="XI2312" s="104"/>
      <c r="XJ2312" s="104"/>
      <c r="XK2312" s="104"/>
      <c r="XL2312" s="104"/>
      <c r="XM2312" s="104"/>
      <c r="XN2312" s="104"/>
      <c r="XO2312" s="104"/>
      <c r="XP2312" s="104"/>
      <c r="XQ2312" s="104"/>
      <c r="XR2312" s="104"/>
      <c r="XS2312" s="104"/>
      <c r="XT2312" s="104"/>
      <c r="XU2312" s="104"/>
      <c r="XV2312" s="104"/>
      <c r="XW2312" s="104"/>
      <c r="XX2312" s="104"/>
      <c r="XY2312" s="104"/>
      <c r="XZ2312" s="104"/>
      <c r="YA2312" s="104"/>
      <c r="YB2312" s="104"/>
      <c r="YC2312" s="104"/>
      <c r="YD2312" s="104"/>
      <c r="YE2312" s="104"/>
      <c r="YF2312" s="104"/>
      <c r="YG2312" s="104"/>
      <c r="YH2312" s="104"/>
      <c r="YI2312" s="104"/>
      <c r="YJ2312" s="104"/>
      <c r="YK2312" s="104"/>
      <c r="YL2312" s="104"/>
      <c r="YM2312" s="104"/>
      <c r="YN2312" s="104"/>
      <c r="YO2312" s="104"/>
      <c r="YP2312" s="104"/>
      <c r="YQ2312" s="104"/>
      <c r="YR2312" s="104"/>
      <c r="YS2312" s="104"/>
      <c r="YT2312" s="104"/>
      <c r="YU2312" s="104"/>
      <c r="YV2312" s="104"/>
      <c r="YW2312" s="104"/>
      <c r="YX2312" s="104"/>
      <c r="YY2312" s="104"/>
      <c r="YZ2312" s="104"/>
      <c r="ZA2312" s="104"/>
      <c r="ZB2312" s="104"/>
      <c r="ZC2312" s="104"/>
      <c r="ZD2312" s="104"/>
      <c r="ZE2312" s="104"/>
      <c r="ZF2312" s="104"/>
      <c r="ZG2312" s="104"/>
      <c r="ZH2312" s="104"/>
      <c r="ZI2312" s="104"/>
      <c r="ZJ2312" s="104"/>
      <c r="ZK2312" s="104"/>
      <c r="ZL2312" s="104"/>
      <c r="ZM2312" s="104"/>
      <c r="ZN2312" s="104"/>
      <c r="ZO2312" s="104"/>
      <c r="ZP2312" s="104"/>
      <c r="ZQ2312" s="104"/>
      <c r="ZR2312" s="104"/>
      <c r="ZS2312" s="104"/>
      <c r="ZT2312" s="104"/>
      <c r="ZU2312" s="104"/>
      <c r="ZV2312" s="104"/>
      <c r="ZW2312" s="104"/>
      <c r="ZX2312" s="104"/>
      <c r="ZY2312" s="104"/>
      <c r="ZZ2312" s="104"/>
      <c r="AAA2312" s="104"/>
      <c r="AAB2312" s="104"/>
      <c r="AAC2312" s="104"/>
      <c r="AAD2312" s="104"/>
      <c r="AAE2312" s="104"/>
      <c r="AAF2312" s="104"/>
      <c r="AAG2312" s="104"/>
      <c r="AAH2312" s="104"/>
      <c r="AAI2312" s="104"/>
      <c r="AAJ2312" s="104"/>
      <c r="AAK2312" s="104"/>
      <c r="AAL2312" s="104"/>
      <c r="AAM2312" s="104"/>
      <c r="AAN2312" s="104"/>
      <c r="AAO2312" s="104"/>
      <c r="AAP2312" s="104"/>
      <c r="AAQ2312" s="104"/>
      <c r="AAR2312" s="104"/>
      <c r="AAS2312" s="104"/>
      <c r="AAT2312" s="104"/>
      <c r="AAU2312" s="104"/>
      <c r="AAV2312" s="104"/>
      <c r="AAW2312" s="104"/>
      <c r="AAX2312" s="104"/>
      <c r="AAY2312" s="104"/>
      <c r="AAZ2312" s="104"/>
      <c r="ABA2312" s="104"/>
      <c r="ABB2312" s="104"/>
      <c r="ABC2312" s="104"/>
      <c r="ABD2312" s="104"/>
      <c r="ABE2312" s="104"/>
      <c r="ABF2312" s="104"/>
      <c r="ABG2312" s="104"/>
      <c r="ABH2312" s="104"/>
      <c r="ABI2312" s="104"/>
      <c r="ABJ2312" s="104"/>
      <c r="ABK2312" s="104"/>
      <c r="ABL2312" s="104"/>
      <c r="ABM2312" s="104"/>
      <c r="ABN2312" s="104"/>
      <c r="ABO2312" s="104"/>
      <c r="ABP2312" s="104"/>
      <c r="ABQ2312" s="104"/>
      <c r="ABR2312" s="104"/>
      <c r="ABS2312" s="104"/>
      <c r="ABT2312" s="104"/>
      <c r="ABU2312" s="104"/>
      <c r="ABV2312" s="104"/>
      <c r="ABW2312" s="104"/>
      <c r="ABX2312" s="104"/>
      <c r="ABY2312" s="104"/>
      <c r="ABZ2312" s="104"/>
      <c r="ACA2312" s="104"/>
      <c r="ACB2312" s="104"/>
      <c r="ACC2312" s="104"/>
      <c r="ACD2312" s="104"/>
      <c r="ACE2312" s="104"/>
      <c r="ACF2312" s="104"/>
      <c r="ACG2312" s="104"/>
      <c r="ACH2312" s="104"/>
      <c r="ACI2312" s="104"/>
      <c r="ACJ2312" s="104"/>
      <c r="ACK2312" s="104"/>
      <c r="ACL2312" s="104"/>
      <c r="ACM2312" s="104"/>
      <c r="ACN2312" s="104"/>
      <c r="ACO2312" s="104"/>
      <c r="ACP2312" s="104"/>
      <c r="ACQ2312" s="104"/>
      <c r="ACR2312" s="104"/>
      <c r="ACS2312" s="104"/>
      <c r="ACT2312" s="104"/>
      <c r="ACU2312" s="104"/>
      <c r="ACV2312" s="104"/>
      <c r="ACW2312" s="104"/>
      <c r="ACX2312" s="104"/>
      <c r="ACY2312" s="104"/>
      <c r="ACZ2312" s="104"/>
      <c r="ADA2312" s="104"/>
      <c r="ADB2312" s="104"/>
      <c r="ADC2312" s="104"/>
      <c r="ADD2312" s="104"/>
      <c r="ADE2312" s="104"/>
      <c r="ADF2312" s="104"/>
      <c r="ADG2312" s="104"/>
      <c r="ADH2312" s="104"/>
      <c r="ADI2312" s="104"/>
      <c r="ADJ2312" s="104"/>
      <c r="ADK2312" s="104"/>
      <c r="ADL2312" s="104"/>
      <c r="ADM2312" s="104"/>
      <c r="ADN2312" s="104"/>
      <c r="ADO2312" s="104"/>
      <c r="ADP2312" s="104"/>
      <c r="ADQ2312" s="104"/>
      <c r="ADR2312" s="104"/>
      <c r="ADS2312" s="104"/>
      <c r="ADT2312" s="104"/>
      <c r="ADU2312" s="104"/>
      <c r="ADV2312" s="104"/>
      <c r="ADW2312" s="104"/>
      <c r="ADX2312" s="104"/>
      <c r="ADY2312" s="104"/>
      <c r="ADZ2312" s="104"/>
      <c r="AEA2312" s="104"/>
      <c r="AEB2312" s="104"/>
      <c r="AEC2312" s="104"/>
      <c r="AED2312" s="104"/>
      <c r="AEE2312" s="104"/>
      <c r="AEF2312" s="104"/>
      <c r="AEG2312" s="104"/>
      <c r="AEH2312" s="104"/>
      <c r="AEI2312" s="104"/>
      <c r="AEJ2312" s="104"/>
      <c r="AEK2312" s="104"/>
      <c r="AEL2312" s="104"/>
      <c r="AEM2312" s="104"/>
      <c r="AEN2312" s="104"/>
      <c r="AEO2312" s="104"/>
      <c r="AEP2312" s="104"/>
      <c r="AEQ2312" s="104"/>
      <c r="AER2312" s="104"/>
      <c r="AES2312" s="104"/>
      <c r="AET2312" s="104"/>
      <c r="AEU2312" s="104"/>
      <c r="AEV2312" s="104"/>
      <c r="AEW2312" s="104"/>
      <c r="AEX2312" s="104"/>
      <c r="AEY2312" s="104"/>
      <c r="AEZ2312" s="104"/>
      <c r="AFA2312" s="104"/>
      <c r="AFB2312" s="104"/>
      <c r="AFC2312" s="104"/>
      <c r="AFD2312" s="104"/>
      <c r="AFE2312" s="104"/>
      <c r="AFF2312" s="104"/>
      <c r="AFG2312" s="104"/>
      <c r="AFH2312" s="104"/>
      <c r="AFI2312" s="104"/>
      <c r="AFJ2312" s="104"/>
      <c r="AFK2312" s="104"/>
      <c r="AFL2312" s="104"/>
      <c r="AFM2312" s="104"/>
      <c r="AFN2312" s="104"/>
      <c r="AFO2312" s="104"/>
      <c r="AFP2312" s="104"/>
      <c r="AFQ2312" s="104"/>
      <c r="AFR2312" s="104"/>
      <c r="AFS2312" s="104"/>
      <c r="AFT2312" s="104"/>
      <c r="AFU2312" s="104"/>
      <c r="AFV2312" s="104"/>
      <c r="AFW2312" s="104"/>
      <c r="AFX2312" s="104"/>
      <c r="AFY2312" s="104"/>
      <c r="AFZ2312" s="104"/>
      <c r="AGA2312" s="104"/>
      <c r="AGB2312" s="104"/>
      <c r="AGC2312" s="104"/>
      <c r="AGD2312" s="104"/>
      <c r="AGE2312" s="104"/>
      <c r="AGF2312" s="104"/>
      <c r="AGG2312" s="104"/>
      <c r="AGH2312" s="104"/>
      <c r="AGI2312" s="104"/>
      <c r="AGJ2312" s="104"/>
      <c r="AGK2312" s="104"/>
      <c r="AGL2312" s="104"/>
      <c r="AGM2312" s="104"/>
      <c r="AGN2312" s="104"/>
      <c r="AGO2312" s="104"/>
      <c r="AGP2312" s="104"/>
      <c r="AGQ2312" s="104"/>
      <c r="AGR2312" s="104"/>
      <c r="AGS2312" s="104"/>
      <c r="AGT2312" s="104"/>
      <c r="AGU2312" s="104"/>
      <c r="AGV2312" s="104"/>
      <c r="AGW2312" s="104"/>
      <c r="AGX2312" s="104"/>
      <c r="AGY2312" s="104"/>
      <c r="AGZ2312" s="104"/>
      <c r="AHA2312" s="104"/>
      <c r="AHB2312" s="104"/>
      <c r="AHC2312" s="104"/>
      <c r="AHD2312" s="104"/>
      <c r="AHE2312" s="104"/>
      <c r="AHF2312" s="104"/>
      <c r="AHG2312" s="104"/>
      <c r="AHH2312" s="104"/>
      <c r="AHI2312" s="104"/>
      <c r="AHJ2312" s="104"/>
      <c r="AHK2312" s="104"/>
      <c r="AHL2312" s="104"/>
      <c r="AHM2312" s="104"/>
      <c r="AHN2312" s="104"/>
      <c r="AHO2312" s="104"/>
      <c r="AHP2312" s="104"/>
      <c r="AHQ2312" s="104"/>
      <c r="AHR2312" s="104"/>
      <c r="AHS2312" s="104"/>
      <c r="AHT2312" s="104"/>
      <c r="AHU2312" s="104"/>
      <c r="AHV2312" s="104"/>
      <c r="AHW2312" s="104"/>
      <c r="AHX2312" s="104"/>
      <c r="AHY2312" s="104"/>
      <c r="AHZ2312" s="104"/>
      <c r="AIA2312" s="104"/>
      <c r="AIB2312" s="104"/>
      <c r="AIC2312" s="104"/>
      <c r="AID2312" s="104"/>
      <c r="AIE2312" s="104"/>
      <c r="AIF2312" s="104"/>
      <c r="AIG2312" s="104"/>
      <c r="AIH2312" s="104"/>
      <c r="AII2312" s="104"/>
      <c r="AIJ2312" s="104"/>
      <c r="AIK2312" s="104"/>
      <c r="AIL2312" s="104"/>
      <c r="AIM2312" s="104"/>
      <c r="AIN2312" s="104"/>
      <c r="AIO2312" s="104"/>
      <c r="AIP2312" s="104"/>
      <c r="AIQ2312" s="104"/>
      <c r="AIR2312" s="104"/>
      <c r="AIS2312" s="104"/>
      <c r="AIT2312" s="104"/>
      <c r="AIU2312" s="104"/>
      <c r="AIV2312" s="104"/>
      <c r="AIW2312" s="104"/>
      <c r="AIX2312" s="104"/>
      <c r="AIY2312" s="104"/>
      <c r="AIZ2312" s="104"/>
      <c r="AJA2312" s="104"/>
      <c r="AJB2312" s="104"/>
      <c r="AJC2312" s="104"/>
      <c r="AJD2312" s="104"/>
      <c r="AJE2312" s="104"/>
      <c r="AJF2312" s="104"/>
      <c r="AJG2312" s="104"/>
      <c r="AJH2312" s="104"/>
      <c r="AJI2312" s="104"/>
      <c r="AJJ2312" s="104"/>
      <c r="AJK2312" s="104"/>
      <c r="AJL2312" s="104"/>
      <c r="AJM2312" s="104"/>
      <c r="AJN2312" s="104"/>
      <c r="AJO2312" s="104"/>
      <c r="AJP2312" s="104"/>
      <c r="AJQ2312" s="104"/>
      <c r="AJR2312" s="104"/>
      <c r="AJS2312" s="104"/>
      <c r="AJT2312" s="104"/>
      <c r="AJU2312" s="104"/>
      <c r="AJV2312" s="104"/>
      <c r="AJW2312" s="104"/>
      <c r="AJX2312" s="104"/>
      <c r="AJY2312" s="104"/>
      <c r="AJZ2312" s="104"/>
      <c r="AKA2312" s="104"/>
      <c r="AKB2312" s="104"/>
      <c r="AKC2312" s="104"/>
      <c r="AKD2312" s="104"/>
      <c r="AKE2312" s="104"/>
      <c r="AKF2312" s="104"/>
      <c r="AKG2312" s="104"/>
      <c r="AKH2312" s="104"/>
      <c r="AKI2312" s="104"/>
      <c r="AKJ2312" s="104"/>
      <c r="AKK2312" s="104"/>
      <c r="AKL2312" s="104"/>
      <c r="AKM2312" s="104"/>
      <c r="AKN2312" s="104"/>
      <c r="AKO2312" s="104"/>
      <c r="AKP2312" s="104"/>
      <c r="AKQ2312" s="104"/>
      <c r="AKR2312" s="104"/>
      <c r="AKS2312" s="104"/>
      <c r="AKT2312" s="104"/>
      <c r="AKU2312" s="104"/>
      <c r="AKV2312" s="104"/>
      <c r="AKW2312" s="104"/>
      <c r="AKX2312" s="104"/>
      <c r="AKY2312" s="104"/>
      <c r="AKZ2312" s="104"/>
      <c r="ALA2312" s="104"/>
      <c r="ALB2312" s="104"/>
      <c r="ALC2312" s="104"/>
      <c r="ALD2312" s="104"/>
      <c r="ALE2312" s="104"/>
      <c r="ALF2312" s="104"/>
      <c r="ALG2312" s="104"/>
      <c r="ALH2312" s="104"/>
      <c r="ALI2312" s="104"/>
      <c r="ALJ2312" s="104"/>
      <c r="ALK2312" s="104"/>
      <c r="ALL2312" s="104"/>
      <c r="ALM2312" s="104"/>
      <c r="ALN2312" s="104"/>
      <c r="ALO2312" s="104"/>
      <c r="ALP2312" s="104"/>
      <c r="ALQ2312" s="104"/>
      <c r="ALR2312" s="104"/>
      <c r="ALS2312" s="104"/>
      <c r="ALT2312" s="104"/>
      <c r="ALU2312" s="104"/>
      <c r="ALV2312" s="104"/>
      <c r="ALW2312" s="104"/>
      <c r="ALX2312" s="104"/>
      <c r="ALY2312" s="104"/>
      <c r="ALZ2312" s="104"/>
      <c r="AMA2312" s="104"/>
      <c r="AMB2312" s="104"/>
      <c r="AMC2312" s="104"/>
      <c r="AMD2312" s="104"/>
      <c r="AME2312" s="104"/>
      <c r="AMF2312" s="104"/>
      <c r="AMG2312" s="104"/>
      <c r="AMH2312" s="104"/>
      <c r="AMI2312" s="104"/>
      <c r="AMJ2312" s="104"/>
      <c r="AMK2312" s="104"/>
      <c r="AML2312" s="104"/>
      <c r="AMM2312" s="104"/>
      <c r="AMN2312" s="104"/>
      <c r="AMO2312" s="104"/>
    </row>
    <row r="2313" spans="1:1029" s="88" customFormat="1" x14ac:dyDescent="0.35">
      <c r="A2313" s="21">
        <v>10141103</v>
      </c>
      <c r="B2313" s="115" t="s">
        <v>18023</v>
      </c>
      <c r="C2313" s="135" t="s">
        <v>18022</v>
      </c>
      <c r="D2313" s="21" t="s">
        <v>18558</v>
      </c>
      <c r="E2313" s="114" t="str">
        <f t="shared" si="433"/>
        <v>MINISUBESTAÇÃO MARCA:DPM PT241 PT241</v>
      </c>
      <c r="F2313" s="61" t="s">
        <v>18559</v>
      </c>
      <c r="G2313" s="21" t="s">
        <v>18558</v>
      </c>
      <c r="H2313" s="21" t="s">
        <v>3104</v>
      </c>
      <c r="I2313" s="21" t="s">
        <v>530</v>
      </c>
      <c r="J2313" s="57"/>
      <c r="K2313" s="124">
        <v>695541.2</v>
      </c>
      <c r="L2313" s="124">
        <v>7814387.2999999998</v>
      </c>
      <c r="M2313" s="61">
        <v>200</v>
      </c>
      <c r="N2313" s="61">
        <v>22</v>
      </c>
      <c r="O2313" s="21">
        <v>0.4</v>
      </c>
      <c r="P2313" s="21">
        <v>3</v>
      </c>
      <c r="Q2313" s="124">
        <v>2007</v>
      </c>
      <c r="R2313" s="124" t="s">
        <v>587</v>
      </c>
      <c r="S2313" s="124">
        <v>20850301.02</v>
      </c>
      <c r="T2313" s="116">
        <v>1213</v>
      </c>
      <c r="U2313" s="111">
        <v>45</v>
      </c>
      <c r="V2313" s="113">
        <f t="shared" si="434"/>
        <v>956.9222222222221</v>
      </c>
      <c r="W2313" s="113">
        <f t="shared" si="435"/>
        <v>256.0777777777779</v>
      </c>
      <c r="X2313" s="112">
        <f t="shared" si="436"/>
        <v>256077.7777777779</v>
      </c>
      <c r="Y2313" s="111"/>
      <c r="Z2313" s="110">
        <f t="shared" si="432"/>
        <v>35</v>
      </c>
      <c r="AA2313" s="109">
        <f t="shared" si="437"/>
        <v>60.650000000000006</v>
      </c>
      <c r="AB2313" s="109">
        <f t="shared" si="438"/>
        <v>60650.000000000007</v>
      </c>
      <c r="AC2313" s="108">
        <f t="shared" si="439"/>
        <v>1152.3499999999999</v>
      </c>
      <c r="AD2313" s="107">
        <f t="shared" si="440"/>
        <v>2.2222222222222223E-2</v>
      </c>
      <c r="AE2313" s="106">
        <f t="shared" si="441"/>
        <v>25.607777777777777</v>
      </c>
      <c r="AF2313" s="105">
        <f t="shared" si="442"/>
        <v>281.68555555555565</v>
      </c>
      <c r="AG2313" s="105">
        <f t="shared" si="443"/>
        <v>931.31444444444435</v>
      </c>
    </row>
    <row r="2314" spans="1:1029" s="88" customFormat="1" x14ac:dyDescent="0.35">
      <c r="A2314" s="21">
        <v>10141103</v>
      </c>
      <c r="B2314" s="135" t="s">
        <v>18023</v>
      </c>
      <c r="C2314" s="135" t="s">
        <v>18022</v>
      </c>
      <c r="D2314" s="124" t="s">
        <v>10929</v>
      </c>
      <c r="E2314" s="114" t="str">
        <f t="shared" si="433"/>
        <v>MINISUBESTAÇÃO MARCA:Energy Transformers PT 19 PT 19</v>
      </c>
      <c r="F2314" s="124"/>
      <c r="G2314" s="124" t="s">
        <v>10929</v>
      </c>
      <c r="H2314" s="124" t="s">
        <v>571</v>
      </c>
      <c r="I2314" s="124"/>
      <c r="J2314" s="161" t="s">
        <v>18557</v>
      </c>
      <c r="K2314" s="124"/>
      <c r="L2314" s="124"/>
      <c r="M2314" s="124">
        <v>630</v>
      </c>
      <c r="N2314" s="124">
        <v>11</v>
      </c>
      <c r="O2314" s="21">
        <v>0.4</v>
      </c>
      <c r="P2314" s="124" t="s">
        <v>514</v>
      </c>
      <c r="Q2314" s="124">
        <v>2007</v>
      </c>
      <c r="R2314" s="124" t="s">
        <v>11104</v>
      </c>
      <c r="S2314" s="124" t="s">
        <v>18556</v>
      </c>
      <c r="T2314" s="116">
        <v>2772</v>
      </c>
      <c r="U2314" s="111">
        <v>45</v>
      </c>
      <c r="V2314" s="113">
        <f t="shared" si="434"/>
        <v>2186.8000000000002</v>
      </c>
      <c r="W2314" s="113">
        <f t="shared" si="435"/>
        <v>585.19999999999982</v>
      </c>
      <c r="X2314" s="112">
        <f t="shared" si="436"/>
        <v>585199.99999999977</v>
      </c>
      <c r="Y2314" s="111"/>
      <c r="Z2314" s="110">
        <f t="shared" si="432"/>
        <v>35</v>
      </c>
      <c r="AA2314" s="109">
        <f t="shared" si="437"/>
        <v>138.6</v>
      </c>
      <c r="AB2314" s="109">
        <f t="shared" si="438"/>
        <v>138600</v>
      </c>
      <c r="AC2314" s="108">
        <f t="shared" si="439"/>
        <v>2633.4</v>
      </c>
      <c r="AD2314" s="107">
        <f t="shared" si="440"/>
        <v>2.2222222222222223E-2</v>
      </c>
      <c r="AE2314" s="106">
        <f t="shared" si="441"/>
        <v>58.52</v>
      </c>
      <c r="AF2314" s="105">
        <f t="shared" si="442"/>
        <v>643.7199999999998</v>
      </c>
      <c r="AG2314" s="105">
        <f t="shared" si="443"/>
        <v>2128.2800000000002</v>
      </c>
    </row>
    <row r="2315" spans="1:1029" s="88" customFormat="1" x14ac:dyDescent="0.35">
      <c r="A2315" s="21">
        <v>10141103</v>
      </c>
      <c r="B2315" s="135" t="s">
        <v>18023</v>
      </c>
      <c r="C2315" s="135" t="s">
        <v>18022</v>
      </c>
      <c r="D2315" s="124" t="s">
        <v>5438</v>
      </c>
      <c r="E2315" s="114" t="str">
        <f t="shared" si="433"/>
        <v>MINISUBESTAÇÃO MARCA: PTS 65 PTS 65</v>
      </c>
      <c r="F2315" s="124"/>
      <c r="G2315" s="124" t="s">
        <v>5438</v>
      </c>
      <c r="H2315" s="124" t="s">
        <v>571</v>
      </c>
      <c r="I2315" s="124"/>
      <c r="J2315" s="161" t="s">
        <v>18555</v>
      </c>
      <c r="K2315" s="124"/>
      <c r="L2315" s="124"/>
      <c r="M2315" s="124">
        <v>630</v>
      </c>
      <c r="N2315" s="124">
        <v>11</v>
      </c>
      <c r="O2315" s="21">
        <v>0.4</v>
      </c>
      <c r="P2315" s="124" t="s">
        <v>514</v>
      </c>
      <c r="Q2315" s="124">
        <v>2007</v>
      </c>
      <c r="R2315" s="124"/>
      <c r="S2315" s="161"/>
      <c r="T2315" s="116">
        <v>2772</v>
      </c>
      <c r="U2315" s="111">
        <v>45</v>
      </c>
      <c r="V2315" s="113">
        <f t="shared" si="434"/>
        <v>2186.8000000000002</v>
      </c>
      <c r="W2315" s="113">
        <f t="shared" si="435"/>
        <v>585.19999999999982</v>
      </c>
      <c r="X2315" s="112">
        <f t="shared" si="436"/>
        <v>585199.99999999977</v>
      </c>
      <c r="Y2315" s="111"/>
      <c r="Z2315" s="110">
        <f t="shared" si="432"/>
        <v>35</v>
      </c>
      <c r="AA2315" s="109">
        <f t="shared" si="437"/>
        <v>138.6</v>
      </c>
      <c r="AB2315" s="109">
        <f t="shared" si="438"/>
        <v>138600</v>
      </c>
      <c r="AC2315" s="108">
        <f t="shared" si="439"/>
        <v>2633.4</v>
      </c>
      <c r="AD2315" s="107">
        <f t="shared" si="440"/>
        <v>2.2222222222222223E-2</v>
      </c>
      <c r="AE2315" s="106">
        <f t="shared" si="441"/>
        <v>58.52</v>
      </c>
      <c r="AF2315" s="105">
        <f t="shared" si="442"/>
        <v>643.7199999999998</v>
      </c>
      <c r="AG2315" s="105">
        <f t="shared" si="443"/>
        <v>2128.2800000000002</v>
      </c>
    </row>
    <row r="2316" spans="1:1029" s="88" customFormat="1" x14ac:dyDescent="0.35">
      <c r="A2316" s="21">
        <v>10141103</v>
      </c>
      <c r="B2316" s="135" t="s">
        <v>18023</v>
      </c>
      <c r="C2316" s="135" t="s">
        <v>18022</v>
      </c>
      <c r="D2316" s="124" t="s">
        <v>18554</v>
      </c>
      <c r="E2316" s="114" t="str">
        <f t="shared" si="433"/>
        <v>MINISUBESTAÇÃO MARCA: PT 418 PT 418</v>
      </c>
      <c r="F2316" s="124"/>
      <c r="G2316" s="124" t="s">
        <v>18554</v>
      </c>
      <c r="H2316" s="124" t="s">
        <v>571</v>
      </c>
      <c r="I2316" s="124"/>
      <c r="J2316" s="124"/>
      <c r="K2316" s="124"/>
      <c r="L2316" s="124"/>
      <c r="M2316" s="124">
        <v>500</v>
      </c>
      <c r="N2316" s="124">
        <v>11</v>
      </c>
      <c r="O2316" s="21">
        <v>0.4</v>
      </c>
      <c r="P2316" s="124" t="s">
        <v>514</v>
      </c>
      <c r="Q2316" s="124">
        <v>2007</v>
      </c>
      <c r="R2316" s="124"/>
      <c r="S2316" s="124" t="s">
        <v>18553</v>
      </c>
      <c r="T2316" s="116">
        <v>2426</v>
      </c>
      <c r="U2316" s="111">
        <v>45</v>
      </c>
      <c r="V2316" s="113">
        <f t="shared" si="434"/>
        <v>1913.8444444444442</v>
      </c>
      <c r="W2316" s="113">
        <f t="shared" si="435"/>
        <v>512.15555555555579</v>
      </c>
      <c r="X2316" s="112">
        <f t="shared" si="436"/>
        <v>512155.55555555579</v>
      </c>
      <c r="Y2316" s="111"/>
      <c r="Z2316" s="110">
        <f t="shared" si="432"/>
        <v>35</v>
      </c>
      <c r="AA2316" s="109">
        <f t="shared" si="437"/>
        <v>121.30000000000001</v>
      </c>
      <c r="AB2316" s="109">
        <f t="shared" si="438"/>
        <v>121300.00000000001</v>
      </c>
      <c r="AC2316" s="108">
        <f t="shared" si="439"/>
        <v>2304.6999999999998</v>
      </c>
      <c r="AD2316" s="107">
        <f t="shared" si="440"/>
        <v>2.2222222222222223E-2</v>
      </c>
      <c r="AE2316" s="106">
        <f t="shared" si="441"/>
        <v>51.215555555555554</v>
      </c>
      <c r="AF2316" s="105">
        <f t="shared" si="442"/>
        <v>563.3711111111113</v>
      </c>
      <c r="AG2316" s="105">
        <f t="shared" si="443"/>
        <v>1862.6288888888887</v>
      </c>
    </row>
    <row r="2317" spans="1:1029" s="88" customFormat="1" x14ac:dyDescent="0.35">
      <c r="A2317" s="21">
        <v>10141103</v>
      </c>
      <c r="B2317" s="135" t="s">
        <v>18023</v>
      </c>
      <c r="C2317" s="135" t="s">
        <v>18022</v>
      </c>
      <c r="D2317" s="142" t="s">
        <v>18552</v>
      </c>
      <c r="E2317" s="114" t="str">
        <f t="shared" si="433"/>
        <v>MINISUBESTAÇÃO MARCA:ALSTOM PT 54 PT 54</v>
      </c>
      <c r="F2317" s="142"/>
      <c r="G2317" s="142" t="s">
        <v>18552</v>
      </c>
      <c r="H2317" s="142" t="s">
        <v>607</v>
      </c>
      <c r="I2317" s="124"/>
      <c r="J2317" s="124"/>
      <c r="K2317" s="139"/>
      <c r="L2317" s="139"/>
      <c r="M2317" s="124">
        <v>500</v>
      </c>
      <c r="N2317" s="124">
        <v>11</v>
      </c>
      <c r="O2317" s="21">
        <v>0.4</v>
      </c>
      <c r="P2317" s="124" t="s">
        <v>514</v>
      </c>
      <c r="Q2317" s="124">
        <v>2007</v>
      </c>
      <c r="R2317" s="124" t="s">
        <v>4</v>
      </c>
      <c r="S2317" s="124" t="s">
        <v>18551</v>
      </c>
      <c r="T2317" s="116">
        <v>2426</v>
      </c>
      <c r="U2317" s="111">
        <v>45</v>
      </c>
      <c r="V2317" s="113">
        <f t="shared" si="434"/>
        <v>1913.8444444444442</v>
      </c>
      <c r="W2317" s="113">
        <f t="shared" si="435"/>
        <v>512.15555555555579</v>
      </c>
      <c r="X2317" s="112">
        <f t="shared" si="436"/>
        <v>512155.55555555579</v>
      </c>
      <c r="Y2317" s="111"/>
      <c r="Z2317" s="110">
        <f t="shared" si="432"/>
        <v>35</v>
      </c>
      <c r="AA2317" s="109">
        <f t="shared" si="437"/>
        <v>121.30000000000001</v>
      </c>
      <c r="AB2317" s="109">
        <f t="shared" si="438"/>
        <v>121300.00000000001</v>
      </c>
      <c r="AC2317" s="108">
        <f t="shared" si="439"/>
        <v>2304.6999999999998</v>
      </c>
      <c r="AD2317" s="107">
        <f t="shared" si="440"/>
        <v>2.2222222222222223E-2</v>
      </c>
      <c r="AE2317" s="106">
        <f t="shared" si="441"/>
        <v>51.215555555555554</v>
      </c>
      <c r="AF2317" s="105">
        <f t="shared" si="442"/>
        <v>563.3711111111113</v>
      </c>
      <c r="AG2317" s="105">
        <f t="shared" si="443"/>
        <v>1862.6288888888887</v>
      </c>
    </row>
    <row r="2318" spans="1:1029" s="88" customFormat="1" x14ac:dyDescent="0.35">
      <c r="A2318" s="21">
        <v>10141103</v>
      </c>
      <c r="B2318" s="135" t="s">
        <v>18023</v>
      </c>
      <c r="C2318" s="135" t="s">
        <v>18022</v>
      </c>
      <c r="D2318" s="142" t="s">
        <v>18550</v>
      </c>
      <c r="E2318" s="114" t="str">
        <f t="shared" si="433"/>
        <v>MINISUBESTAÇÃO MARCA:EFACEC PT 259 PT 259</v>
      </c>
      <c r="F2318" s="142"/>
      <c r="G2318" s="142" t="s">
        <v>18550</v>
      </c>
      <c r="H2318" s="142" t="s">
        <v>607</v>
      </c>
      <c r="I2318" s="124"/>
      <c r="J2318" s="124"/>
      <c r="K2318" s="139"/>
      <c r="L2318" s="139"/>
      <c r="M2318" s="124">
        <v>315</v>
      </c>
      <c r="N2318" s="124">
        <v>11</v>
      </c>
      <c r="O2318" s="21">
        <v>0.4</v>
      </c>
      <c r="P2318" s="124" t="s">
        <v>514</v>
      </c>
      <c r="Q2318" s="124">
        <v>2007</v>
      </c>
      <c r="R2318" s="121" t="s">
        <v>27</v>
      </c>
      <c r="S2318" s="124" t="s">
        <v>18549</v>
      </c>
      <c r="T2318" s="116">
        <v>1213</v>
      </c>
      <c r="U2318" s="111">
        <v>45</v>
      </c>
      <c r="V2318" s="113">
        <f t="shared" si="434"/>
        <v>956.9222222222221</v>
      </c>
      <c r="W2318" s="113">
        <f t="shared" si="435"/>
        <v>256.0777777777779</v>
      </c>
      <c r="X2318" s="112">
        <f t="shared" si="436"/>
        <v>256077.7777777779</v>
      </c>
      <c r="Y2318" s="111"/>
      <c r="Z2318" s="110">
        <f t="shared" si="432"/>
        <v>35</v>
      </c>
      <c r="AA2318" s="109">
        <f t="shared" si="437"/>
        <v>60.650000000000006</v>
      </c>
      <c r="AB2318" s="109">
        <f t="shared" si="438"/>
        <v>60650.000000000007</v>
      </c>
      <c r="AC2318" s="108">
        <f t="shared" si="439"/>
        <v>1152.3499999999999</v>
      </c>
      <c r="AD2318" s="107">
        <f t="shared" si="440"/>
        <v>2.2222222222222223E-2</v>
      </c>
      <c r="AE2318" s="106">
        <f t="shared" si="441"/>
        <v>25.607777777777777</v>
      </c>
      <c r="AF2318" s="105">
        <f t="shared" si="442"/>
        <v>281.68555555555565</v>
      </c>
      <c r="AG2318" s="105">
        <f t="shared" si="443"/>
        <v>931.31444444444435</v>
      </c>
    </row>
    <row r="2319" spans="1:1029" s="88" customFormat="1" x14ac:dyDescent="0.35">
      <c r="A2319" s="21">
        <v>10141103</v>
      </c>
      <c r="B2319" s="135" t="s">
        <v>18023</v>
      </c>
      <c r="C2319" s="135" t="s">
        <v>18022</v>
      </c>
      <c r="D2319" s="142" t="s">
        <v>18548</v>
      </c>
      <c r="E2319" s="114" t="str">
        <f t="shared" si="433"/>
        <v>MINISUBESTAÇÃO MARCA:Energy Transformers PT 161 PT 161</v>
      </c>
      <c r="F2319" s="142"/>
      <c r="G2319" s="142" t="s">
        <v>18548</v>
      </c>
      <c r="H2319" s="142" t="s">
        <v>607</v>
      </c>
      <c r="I2319" s="124"/>
      <c r="J2319" s="124"/>
      <c r="K2319" s="139"/>
      <c r="L2319" s="139"/>
      <c r="M2319" s="124">
        <v>315</v>
      </c>
      <c r="N2319" s="124">
        <v>11</v>
      </c>
      <c r="O2319" s="21">
        <v>0.4</v>
      </c>
      <c r="P2319" s="124" t="s">
        <v>514</v>
      </c>
      <c r="Q2319" s="124">
        <v>2007</v>
      </c>
      <c r="R2319" s="124" t="s">
        <v>11104</v>
      </c>
      <c r="S2319" s="124" t="s">
        <v>18547</v>
      </c>
      <c r="T2319" s="116">
        <v>1213</v>
      </c>
      <c r="U2319" s="111">
        <v>45</v>
      </c>
      <c r="V2319" s="113">
        <f t="shared" si="434"/>
        <v>956.9222222222221</v>
      </c>
      <c r="W2319" s="113">
        <f t="shared" si="435"/>
        <v>256.0777777777779</v>
      </c>
      <c r="X2319" s="112">
        <f t="shared" si="436"/>
        <v>256077.7777777779</v>
      </c>
      <c r="Y2319" s="111"/>
      <c r="Z2319" s="110">
        <f t="shared" si="432"/>
        <v>35</v>
      </c>
      <c r="AA2319" s="109">
        <f t="shared" si="437"/>
        <v>60.650000000000006</v>
      </c>
      <c r="AB2319" s="109">
        <f t="shared" si="438"/>
        <v>60650.000000000007</v>
      </c>
      <c r="AC2319" s="108">
        <f t="shared" si="439"/>
        <v>1152.3499999999999</v>
      </c>
      <c r="AD2319" s="107">
        <f t="shared" si="440"/>
        <v>2.2222222222222223E-2</v>
      </c>
      <c r="AE2319" s="106">
        <f t="shared" si="441"/>
        <v>25.607777777777777</v>
      </c>
      <c r="AF2319" s="105">
        <f t="shared" si="442"/>
        <v>281.68555555555565</v>
      </c>
      <c r="AG2319" s="105">
        <f t="shared" si="443"/>
        <v>931.31444444444435</v>
      </c>
    </row>
    <row r="2320" spans="1:1029" s="88" customFormat="1" x14ac:dyDescent="0.35">
      <c r="A2320" s="21">
        <v>10141103</v>
      </c>
      <c r="B2320" s="135" t="s">
        <v>18023</v>
      </c>
      <c r="C2320" s="135" t="s">
        <v>18022</v>
      </c>
      <c r="D2320" s="142" t="s">
        <v>9429</v>
      </c>
      <c r="E2320" s="114" t="str">
        <f t="shared" si="433"/>
        <v>MINISUBESTAÇÃO MARCA:ABB PT 319 PT 319</v>
      </c>
      <c r="F2320" s="142"/>
      <c r="G2320" s="142" t="s">
        <v>9429</v>
      </c>
      <c r="H2320" s="142" t="s">
        <v>847</v>
      </c>
      <c r="I2320" s="142"/>
      <c r="J2320" s="142"/>
      <c r="K2320" s="142"/>
      <c r="L2320" s="142"/>
      <c r="M2320" s="142">
        <v>315</v>
      </c>
      <c r="N2320" s="124">
        <v>11</v>
      </c>
      <c r="O2320" s="21">
        <v>0.4</v>
      </c>
      <c r="P2320" s="124" t="s">
        <v>514</v>
      </c>
      <c r="Q2320" s="142">
        <v>2007</v>
      </c>
      <c r="R2320" s="124" t="s">
        <v>15</v>
      </c>
      <c r="S2320" s="142" t="s">
        <v>18546</v>
      </c>
      <c r="T2320" s="116">
        <v>1213</v>
      </c>
      <c r="U2320" s="111">
        <v>45</v>
      </c>
      <c r="V2320" s="113">
        <f t="shared" si="434"/>
        <v>956.9222222222221</v>
      </c>
      <c r="W2320" s="113">
        <f t="shared" si="435"/>
        <v>256.0777777777779</v>
      </c>
      <c r="X2320" s="112">
        <f t="shared" si="436"/>
        <v>256077.7777777779</v>
      </c>
      <c r="Y2320" s="111"/>
      <c r="Z2320" s="110">
        <f t="shared" si="432"/>
        <v>35</v>
      </c>
      <c r="AA2320" s="109">
        <f t="shared" si="437"/>
        <v>60.650000000000006</v>
      </c>
      <c r="AB2320" s="109">
        <f t="shared" si="438"/>
        <v>60650.000000000007</v>
      </c>
      <c r="AC2320" s="108">
        <f t="shared" si="439"/>
        <v>1152.3499999999999</v>
      </c>
      <c r="AD2320" s="107">
        <f t="shared" si="440"/>
        <v>2.2222222222222223E-2</v>
      </c>
      <c r="AE2320" s="106">
        <f t="shared" si="441"/>
        <v>25.607777777777777</v>
      </c>
      <c r="AF2320" s="105">
        <f t="shared" si="442"/>
        <v>281.68555555555565</v>
      </c>
      <c r="AG2320" s="105">
        <f t="shared" si="443"/>
        <v>931.31444444444435</v>
      </c>
    </row>
    <row r="2321" spans="1:33" s="88" customFormat="1" x14ac:dyDescent="0.35">
      <c r="A2321" s="21">
        <v>10141103</v>
      </c>
      <c r="B2321" s="135" t="s">
        <v>18023</v>
      </c>
      <c r="C2321" s="135" t="s">
        <v>18022</v>
      </c>
      <c r="D2321" s="142" t="s">
        <v>18545</v>
      </c>
      <c r="E2321" s="114" t="str">
        <f t="shared" si="433"/>
        <v>MINISUBESTAÇÃO MARCA:EFACEC PT 64 PT 64</v>
      </c>
      <c r="F2321" s="124"/>
      <c r="G2321" s="142" t="s">
        <v>18545</v>
      </c>
      <c r="H2321" s="142" t="s">
        <v>847</v>
      </c>
      <c r="I2321" s="124"/>
      <c r="J2321" s="124"/>
      <c r="K2321" s="124"/>
      <c r="L2321" s="124"/>
      <c r="M2321" s="124">
        <v>500</v>
      </c>
      <c r="N2321" s="124">
        <v>11</v>
      </c>
      <c r="O2321" s="21">
        <v>0.4</v>
      </c>
      <c r="P2321" s="124" t="s">
        <v>514</v>
      </c>
      <c r="Q2321" s="124">
        <v>2007</v>
      </c>
      <c r="R2321" s="124" t="s">
        <v>27</v>
      </c>
      <c r="S2321" s="124"/>
      <c r="T2321" s="116">
        <v>2426</v>
      </c>
      <c r="U2321" s="111">
        <v>45</v>
      </c>
      <c r="V2321" s="113">
        <f t="shared" si="434"/>
        <v>1913.8444444444442</v>
      </c>
      <c r="W2321" s="113">
        <f t="shared" si="435"/>
        <v>512.15555555555579</v>
      </c>
      <c r="X2321" s="112">
        <f t="shared" si="436"/>
        <v>512155.55555555579</v>
      </c>
      <c r="Y2321" s="111"/>
      <c r="Z2321" s="110">
        <f t="shared" si="432"/>
        <v>35</v>
      </c>
      <c r="AA2321" s="109">
        <f t="shared" si="437"/>
        <v>121.30000000000001</v>
      </c>
      <c r="AB2321" s="109">
        <f t="shared" si="438"/>
        <v>121300.00000000001</v>
      </c>
      <c r="AC2321" s="108">
        <f t="shared" si="439"/>
        <v>2304.6999999999998</v>
      </c>
      <c r="AD2321" s="107">
        <f t="shared" si="440"/>
        <v>2.2222222222222223E-2</v>
      </c>
      <c r="AE2321" s="106">
        <f t="shared" si="441"/>
        <v>51.215555555555554</v>
      </c>
      <c r="AF2321" s="105">
        <f t="shared" si="442"/>
        <v>563.3711111111113</v>
      </c>
      <c r="AG2321" s="105">
        <f t="shared" si="443"/>
        <v>1862.6288888888887</v>
      </c>
    </row>
    <row r="2322" spans="1:33" s="88" customFormat="1" x14ac:dyDescent="0.35">
      <c r="A2322" s="21">
        <v>10141103</v>
      </c>
      <c r="B2322" s="115" t="s">
        <v>18023</v>
      </c>
      <c r="C2322" s="135" t="s">
        <v>18022</v>
      </c>
      <c r="D2322" s="133" t="s">
        <v>8405</v>
      </c>
      <c r="E2322" s="114" t="str">
        <f t="shared" si="433"/>
        <v>MINISUBESTAÇÃO MARCA:Electra Industive Industries  PT 213</v>
      </c>
      <c r="F2322" s="21"/>
      <c r="G2322" s="21"/>
      <c r="H2322" s="21" t="s">
        <v>494</v>
      </c>
      <c r="I2322" s="21"/>
      <c r="J2322" s="21"/>
      <c r="K2322" s="133" t="s">
        <v>18544</v>
      </c>
      <c r="L2322" s="133" t="s">
        <v>18543</v>
      </c>
      <c r="M2322" s="21">
        <v>315</v>
      </c>
      <c r="N2322" s="124">
        <v>11</v>
      </c>
      <c r="O2322" s="21" t="s">
        <v>18235</v>
      </c>
      <c r="P2322" s="124" t="s">
        <v>516</v>
      </c>
      <c r="Q2322" s="21">
        <v>2007</v>
      </c>
      <c r="R2322" s="21" t="s">
        <v>18542</v>
      </c>
      <c r="S2322" s="21" t="s">
        <v>18541</v>
      </c>
      <c r="T2322" s="116">
        <v>1213</v>
      </c>
      <c r="U2322" s="111">
        <v>45</v>
      </c>
      <c r="V2322" s="113">
        <f t="shared" si="434"/>
        <v>956.9222222222221</v>
      </c>
      <c r="W2322" s="113">
        <f t="shared" si="435"/>
        <v>256.0777777777779</v>
      </c>
      <c r="X2322" s="112">
        <f t="shared" si="436"/>
        <v>256077.7777777779</v>
      </c>
      <c r="Y2322" s="111"/>
      <c r="Z2322" s="110">
        <f t="shared" si="432"/>
        <v>35</v>
      </c>
      <c r="AA2322" s="109">
        <f t="shared" si="437"/>
        <v>60.650000000000006</v>
      </c>
      <c r="AB2322" s="109">
        <f t="shared" si="438"/>
        <v>60650.000000000007</v>
      </c>
      <c r="AC2322" s="108">
        <f t="shared" si="439"/>
        <v>1152.3499999999999</v>
      </c>
      <c r="AD2322" s="107">
        <f t="shared" si="440"/>
        <v>2.2222222222222223E-2</v>
      </c>
      <c r="AE2322" s="106">
        <f t="shared" si="441"/>
        <v>25.607777777777777</v>
      </c>
      <c r="AF2322" s="105">
        <f t="shared" si="442"/>
        <v>281.68555555555565</v>
      </c>
      <c r="AG2322" s="105">
        <f t="shared" si="443"/>
        <v>931.31444444444435</v>
      </c>
    </row>
    <row r="2323" spans="1:33" s="88" customFormat="1" x14ac:dyDescent="0.35">
      <c r="A2323" s="21">
        <v>10141103</v>
      </c>
      <c r="B2323" s="115" t="s">
        <v>18023</v>
      </c>
      <c r="C2323" s="135" t="s">
        <v>18022</v>
      </c>
      <c r="D2323" s="133" t="s">
        <v>18540</v>
      </c>
      <c r="E2323" s="114" t="str">
        <f t="shared" si="433"/>
        <v>MINISUBESTAÇÃO MARCA:Energy Transformer  PTS 113</v>
      </c>
      <c r="F2323" s="21"/>
      <c r="G2323" s="21"/>
      <c r="H2323" s="21" t="s">
        <v>494</v>
      </c>
      <c r="I2323" s="21"/>
      <c r="J2323" s="21"/>
      <c r="K2323" s="133" t="s">
        <v>18539</v>
      </c>
      <c r="L2323" s="133" t="s">
        <v>18538</v>
      </c>
      <c r="M2323" s="21">
        <v>630</v>
      </c>
      <c r="N2323" s="21">
        <v>11</v>
      </c>
      <c r="O2323" s="21" t="s">
        <v>510</v>
      </c>
      <c r="P2323" s="124" t="s">
        <v>516</v>
      </c>
      <c r="Q2323" s="21">
        <v>2007</v>
      </c>
      <c r="R2323" s="21" t="s">
        <v>18537</v>
      </c>
      <c r="S2323" s="21" t="s">
        <v>18536</v>
      </c>
      <c r="T2323" s="116">
        <v>2772</v>
      </c>
      <c r="U2323" s="111">
        <v>45</v>
      </c>
      <c r="V2323" s="113">
        <f t="shared" si="434"/>
        <v>2186.8000000000002</v>
      </c>
      <c r="W2323" s="113">
        <f t="shared" si="435"/>
        <v>585.19999999999982</v>
      </c>
      <c r="X2323" s="112">
        <f t="shared" si="436"/>
        <v>585199.99999999977</v>
      </c>
      <c r="Y2323" s="111"/>
      <c r="Z2323" s="110">
        <f t="shared" si="432"/>
        <v>35</v>
      </c>
      <c r="AA2323" s="109">
        <f t="shared" si="437"/>
        <v>138.6</v>
      </c>
      <c r="AB2323" s="109">
        <f t="shared" si="438"/>
        <v>138600</v>
      </c>
      <c r="AC2323" s="108">
        <f t="shared" si="439"/>
        <v>2633.4</v>
      </c>
      <c r="AD2323" s="107">
        <f t="shared" si="440"/>
        <v>2.2222222222222223E-2</v>
      </c>
      <c r="AE2323" s="106">
        <f t="shared" si="441"/>
        <v>58.52</v>
      </c>
      <c r="AF2323" s="105">
        <f t="shared" si="442"/>
        <v>643.7199999999998</v>
      </c>
      <c r="AG2323" s="105">
        <f t="shared" si="443"/>
        <v>2128.2800000000002</v>
      </c>
    </row>
    <row r="2324" spans="1:33" s="88" customFormat="1" x14ac:dyDescent="0.35">
      <c r="A2324" s="21">
        <v>10141103</v>
      </c>
      <c r="B2324" s="115" t="s">
        <v>18023</v>
      </c>
      <c r="C2324" s="135" t="s">
        <v>18022</v>
      </c>
      <c r="D2324" s="133" t="s">
        <v>18535</v>
      </c>
      <c r="E2324" s="114" t="str">
        <f t="shared" si="433"/>
        <v>MINISUBESTAÇÃO MARCA:  PT392</v>
      </c>
      <c r="F2324" s="21"/>
      <c r="G2324" s="21"/>
      <c r="H2324" s="21" t="s">
        <v>494</v>
      </c>
      <c r="I2324" s="21"/>
      <c r="J2324" s="21"/>
      <c r="K2324" s="133" t="s">
        <v>18534</v>
      </c>
      <c r="L2324" s="133" t="s">
        <v>18533</v>
      </c>
      <c r="M2324" s="21">
        <v>630</v>
      </c>
      <c r="N2324" s="21">
        <v>11</v>
      </c>
      <c r="O2324" s="21" t="s">
        <v>510</v>
      </c>
      <c r="P2324" s="124" t="s">
        <v>516</v>
      </c>
      <c r="Q2324" s="21">
        <v>2007</v>
      </c>
      <c r="R2324" s="21"/>
      <c r="S2324" s="21"/>
      <c r="T2324" s="116">
        <v>2772</v>
      </c>
      <c r="U2324" s="111">
        <v>45</v>
      </c>
      <c r="V2324" s="113">
        <f t="shared" si="434"/>
        <v>2186.8000000000002</v>
      </c>
      <c r="W2324" s="113">
        <f t="shared" si="435"/>
        <v>585.19999999999982</v>
      </c>
      <c r="X2324" s="112">
        <f t="shared" si="436"/>
        <v>585199.99999999977</v>
      </c>
      <c r="Y2324" s="111"/>
      <c r="Z2324" s="110">
        <f t="shared" si="432"/>
        <v>35</v>
      </c>
      <c r="AA2324" s="109">
        <f t="shared" si="437"/>
        <v>138.6</v>
      </c>
      <c r="AB2324" s="109">
        <f t="shared" si="438"/>
        <v>138600</v>
      </c>
      <c r="AC2324" s="108">
        <f t="shared" si="439"/>
        <v>2633.4</v>
      </c>
      <c r="AD2324" s="107">
        <f t="shared" si="440"/>
        <v>2.2222222222222223E-2</v>
      </c>
      <c r="AE2324" s="106">
        <f t="shared" si="441"/>
        <v>58.52</v>
      </c>
      <c r="AF2324" s="105">
        <f t="shared" si="442"/>
        <v>643.7199999999998</v>
      </c>
      <c r="AG2324" s="105">
        <f t="shared" si="443"/>
        <v>2128.2800000000002</v>
      </c>
    </row>
    <row r="2325" spans="1:33" s="88" customFormat="1" x14ac:dyDescent="0.35">
      <c r="A2325" s="21">
        <v>10141103</v>
      </c>
      <c r="B2325" s="115" t="s">
        <v>18023</v>
      </c>
      <c r="C2325" s="135" t="s">
        <v>18022</v>
      </c>
      <c r="D2325" s="21" t="s">
        <v>18532</v>
      </c>
      <c r="E2325" s="114" t="str">
        <f t="shared" si="433"/>
        <v>MINISUBESTAÇÃO MARCA:  PT 358</v>
      </c>
      <c r="F2325" s="21"/>
      <c r="G2325" s="21"/>
      <c r="H2325" s="21" t="s">
        <v>494</v>
      </c>
      <c r="I2325" s="21"/>
      <c r="J2325" s="21"/>
      <c r="K2325" s="133" t="s">
        <v>18531</v>
      </c>
      <c r="L2325" s="133" t="s">
        <v>18530</v>
      </c>
      <c r="M2325" s="21">
        <v>315</v>
      </c>
      <c r="N2325" s="21">
        <v>11</v>
      </c>
      <c r="O2325" s="21" t="s">
        <v>510</v>
      </c>
      <c r="P2325" s="124" t="s">
        <v>516</v>
      </c>
      <c r="Q2325" s="21">
        <v>2007</v>
      </c>
      <c r="R2325" s="21"/>
      <c r="S2325" s="21"/>
      <c r="T2325" s="116">
        <v>1213</v>
      </c>
      <c r="U2325" s="111">
        <v>45</v>
      </c>
      <c r="V2325" s="113">
        <f t="shared" si="434"/>
        <v>956.9222222222221</v>
      </c>
      <c r="W2325" s="113">
        <f t="shared" si="435"/>
        <v>256.0777777777779</v>
      </c>
      <c r="X2325" s="112">
        <f t="shared" si="436"/>
        <v>256077.7777777779</v>
      </c>
      <c r="Y2325" s="111"/>
      <c r="Z2325" s="110">
        <f t="shared" si="432"/>
        <v>35</v>
      </c>
      <c r="AA2325" s="109">
        <f t="shared" si="437"/>
        <v>60.650000000000006</v>
      </c>
      <c r="AB2325" s="109">
        <f t="shared" si="438"/>
        <v>60650.000000000007</v>
      </c>
      <c r="AC2325" s="108">
        <f t="shared" si="439"/>
        <v>1152.3499999999999</v>
      </c>
      <c r="AD2325" s="107">
        <f t="shared" si="440"/>
        <v>2.2222222222222223E-2</v>
      </c>
      <c r="AE2325" s="106">
        <f t="shared" si="441"/>
        <v>25.607777777777777</v>
      </c>
      <c r="AF2325" s="105">
        <f t="shared" si="442"/>
        <v>281.68555555555565</v>
      </c>
      <c r="AG2325" s="105">
        <f t="shared" si="443"/>
        <v>931.31444444444435</v>
      </c>
    </row>
    <row r="2326" spans="1:33" s="88" customFormat="1" x14ac:dyDescent="0.35">
      <c r="A2326" s="21">
        <v>10141103</v>
      </c>
      <c r="B2326" s="115" t="s">
        <v>18023</v>
      </c>
      <c r="C2326" s="135" t="s">
        <v>18022</v>
      </c>
      <c r="D2326" s="133" t="s">
        <v>18529</v>
      </c>
      <c r="E2326" s="114" t="str">
        <f t="shared" si="433"/>
        <v>MINISUBESTAÇÃO MARCA:Alstom  PT 295</v>
      </c>
      <c r="F2326" s="21" t="s">
        <v>2737</v>
      </c>
      <c r="G2326" s="21"/>
      <c r="H2326" s="21" t="s">
        <v>494</v>
      </c>
      <c r="I2326" s="21"/>
      <c r="J2326" s="21"/>
      <c r="K2326" s="133" t="s">
        <v>18528</v>
      </c>
      <c r="L2326" s="133" t="s">
        <v>18527</v>
      </c>
      <c r="M2326" s="21">
        <v>315</v>
      </c>
      <c r="N2326" s="21">
        <v>11</v>
      </c>
      <c r="O2326" s="21" t="s">
        <v>510</v>
      </c>
      <c r="P2326" s="124" t="s">
        <v>516</v>
      </c>
      <c r="Q2326" s="21">
        <v>2007</v>
      </c>
      <c r="R2326" s="21" t="s">
        <v>4979</v>
      </c>
      <c r="S2326" s="21" t="s">
        <v>18526</v>
      </c>
      <c r="T2326" s="116">
        <v>1213</v>
      </c>
      <c r="U2326" s="111">
        <v>45</v>
      </c>
      <c r="V2326" s="113">
        <f t="shared" si="434"/>
        <v>956.9222222222221</v>
      </c>
      <c r="W2326" s="113">
        <f t="shared" si="435"/>
        <v>256.0777777777779</v>
      </c>
      <c r="X2326" s="112">
        <f t="shared" si="436"/>
        <v>256077.7777777779</v>
      </c>
      <c r="Y2326" s="111"/>
      <c r="Z2326" s="110">
        <f t="shared" si="432"/>
        <v>35</v>
      </c>
      <c r="AA2326" s="109">
        <f t="shared" si="437"/>
        <v>60.650000000000006</v>
      </c>
      <c r="AB2326" s="109">
        <f t="shared" si="438"/>
        <v>60650.000000000007</v>
      </c>
      <c r="AC2326" s="108">
        <f t="shared" si="439"/>
        <v>1152.3499999999999</v>
      </c>
      <c r="AD2326" s="107">
        <f t="shared" si="440"/>
        <v>2.2222222222222223E-2</v>
      </c>
      <c r="AE2326" s="106">
        <f t="shared" si="441"/>
        <v>25.607777777777777</v>
      </c>
      <c r="AF2326" s="105">
        <f t="shared" si="442"/>
        <v>281.68555555555565</v>
      </c>
      <c r="AG2326" s="105">
        <f t="shared" si="443"/>
        <v>931.31444444444435</v>
      </c>
    </row>
    <row r="2327" spans="1:33" s="88" customFormat="1" x14ac:dyDescent="0.35">
      <c r="A2327" s="21">
        <v>10141103</v>
      </c>
      <c r="B2327" s="115" t="s">
        <v>18023</v>
      </c>
      <c r="C2327" s="135" t="s">
        <v>18022</v>
      </c>
      <c r="D2327" s="133" t="s">
        <v>18525</v>
      </c>
      <c r="E2327" s="114" t="str">
        <f t="shared" si="433"/>
        <v>MINISUBESTAÇÃO MARCA:  PT 162R</v>
      </c>
      <c r="F2327" s="21" t="s">
        <v>2737</v>
      </c>
      <c r="G2327" s="21"/>
      <c r="H2327" s="21" t="s">
        <v>494</v>
      </c>
      <c r="I2327" s="21"/>
      <c r="J2327" s="21"/>
      <c r="K2327" s="133" t="s">
        <v>18524</v>
      </c>
      <c r="L2327" s="133" t="s">
        <v>18523</v>
      </c>
      <c r="M2327" s="21">
        <v>315</v>
      </c>
      <c r="N2327" s="21">
        <v>11</v>
      </c>
      <c r="O2327" s="21" t="s">
        <v>510</v>
      </c>
      <c r="P2327" s="124" t="s">
        <v>516</v>
      </c>
      <c r="Q2327" s="21">
        <v>2007</v>
      </c>
      <c r="R2327" s="21"/>
      <c r="S2327" s="21"/>
      <c r="T2327" s="116">
        <v>1213</v>
      </c>
      <c r="U2327" s="111">
        <v>45</v>
      </c>
      <c r="V2327" s="113">
        <f t="shared" si="434"/>
        <v>956.9222222222221</v>
      </c>
      <c r="W2327" s="113">
        <f t="shared" si="435"/>
        <v>256.0777777777779</v>
      </c>
      <c r="X2327" s="112">
        <f t="shared" si="436"/>
        <v>256077.7777777779</v>
      </c>
      <c r="Y2327" s="111"/>
      <c r="Z2327" s="110">
        <f t="shared" si="432"/>
        <v>35</v>
      </c>
      <c r="AA2327" s="109">
        <f t="shared" si="437"/>
        <v>60.650000000000006</v>
      </c>
      <c r="AB2327" s="109">
        <f t="shared" si="438"/>
        <v>60650.000000000007</v>
      </c>
      <c r="AC2327" s="108">
        <f t="shared" si="439"/>
        <v>1152.3499999999999</v>
      </c>
      <c r="AD2327" s="107">
        <f t="shared" si="440"/>
        <v>2.2222222222222223E-2</v>
      </c>
      <c r="AE2327" s="106">
        <f t="shared" si="441"/>
        <v>25.607777777777777</v>
      </c>
      <c r="AF2327" s="105">
        <f t="shared" si="442"/>
        <v>281.68555555555565</v>
      </c>
      <c r="AG2327" s="105">
        <f t="shared" si="443"/>
        <v>931.31444444444435</v>
      </c>
    </row>
    <row r="2328" spans="1:33" s="88" customFormat="1" x14ac:dyDescent="0.35">
      <c r="A2328" s="21">
        <v>10141103</v>
      </c>
      <c r="B2328" s="115" t="s">
        <v>18023</v>
      </c>
      <c r="C2328" s="135" t="s">
        <v>18022</v>
      </c>
      <c r="D2328" s="133" t="s">
        <v>18522</v>
      </c>
      <c r="E2328" s="114" t="str">
        <f t="shared" si="433"/>
        <v>MINISUBESTAÇÃO MARCA:  PT 161R</v>
      </c>
      <c r="F2328" s="21" t="s">
        <v>2737</v>
      </c>
      <c r="G2328" s="21"/>
      <c r="H2328" s="21" t="s">
        <v>494</v>
      </c>
      <c r="I2328" s="21"/>
      <c r="J2328" s="21"/>
      <c r="K2328" s="133" t="s">
        <v>18521</v>
      </c>
      <c r="L2328" s="133" t="s">
        <v>18520</v>
      </c>
      <c r="M2328" s="21">
        <v>315</v>
      </c>
      <c r="N2328" s="21">
        <v>11</v>
      </c>
      <c r="O2328" s="21" t="s">
        <v>510</v>
      </c>
      <c r="P2328" s="124" t="s">
        <v>516</v>
      </c>
      <c r="Q2328" s="21">
        <v>2007</v>
      </c>
      <c r="R2328" s="21"/>
      <c r="S2328" s="21"/>
      <c r="T2328" s="116">
        <v>1213</v>
      </c>
      <c r="U2328" s="111">
        <v>45</v>
      </c>
      <c r="V2328" s="113">
        <f t="shared" si="434"/>
        <v>956.9222222222221</v>
      </c>
      <c r="W2328" s="113">
        <f t="shared" si="435"/>
        <v>256.0777777777779</v>
      </c>
      <c r="X2328" s="112">
        <f t="shared" si="436"/>
        <v>256077.7777777779</v>
      </c>
      <c r="Y2328" s="111"/>
      <c r="Z2328" s="110">
        <f t="shared" si="432"/>
        <v>35</v>
      </c>
      <c r="AA2328" s="109">
        <f t="shared" si="437"/>
        <v>60.650000000000006</v>
      </c>
      <c r="AB2328" s="109">
        <f t="shared" si="438"/>
        <v>60650.000000000007</v>
      </c>
      <c r="AC2328" s="108">
        <f t="shared" si="439"/>
        <v>1152.3499999999999</v>
      </c>
      <c r="AD2328" s="107">
        <f t="shared" si="440"/>
        <v>2.2222222222222223E-2</v>
      </c>
      <c r="AE2328" s="106">
        <f t="shared" si="441"/>
        <v>25.607777777777777</v>
      </c>
      <c r="AF2328" s="105">
        <f t="shared" si="442"/>
        <v>281.68555555555565</v>
      </c>
      <c r="AG2328" s="105">
        <f t="shared" si="443"/>
        <v>931.31444444444435</v>
      </c>
    </row>
    <row r="2329" spans="1:33" s="88" customFormat="1" x14ac:dyDescent="0.35">
      <c r="A2329" s="21">
        <v>10141103</v>
      </c>
      <c r="B2329" s="115" t="s">
        <v>18023</v>
      </c>
      <c r="C2329" s="135" t="s">
        <v>18022</v>
      </c>
      <c r="D2329" s="133" t="s">
        <v>18519</v>
      </c>
      <c r="E2329" s="114" t="str">
        <f t="shared" si="433"/>
        <v>MINISUBESTAÇÃO MARCA:  PT 163R</v>
      </c>
      <c r="F2329" s="21" t="s">
        <v>2737</v>
      </c>
      <c r="G2329" s="21"/>
      <c r="H2329" s="21" t="s">
        <v>494</v>
      </c>
      <c r="I2329" s="21"/>
      <c r="J2329" s="21"/>
      <c r="K2329" s="133" t="s">
        <v>18518</v>
      </c>
      <c r="L2329" s="133" t="s">
        <v>18517</v>
      </c>
      <c r="M2329" s="21">
        <v>315</v>
      </c>
      <c r="N2329" s="21">
        <v>11</v>
      </c>
      <c r="O2329" s="21" t="s">
        <v>510</v>
      </c>
      <c r="P2329" s="124" t="s">
        <v>516</v>
      </c>
      <c r="Q2329" s="21">
        <v>2007</v>
      </c>
      <c r="R2329" s="21"/>
      <c r="S2329" s="21"/>
      <c r="T2329" s="116">
        <v>1213</v>
      </c>
      <c r="U2329" s="111">
        <v>45</v>
      </c>
      <c r="V2329" s="113">
        <f t="shared" si="434"/>
        <v>956.9222222222221</v>
      </c>
      <c r="W2329" s="113">
        <f t="shared" si="435"/>
        <v>256.0777777777779</v>
      </c>
      <c r="X2329" s="112">
        <f t="shared" si="436"/>
        <v>256077.7777777779</v>
      </c>
      <c r="Y2329" s="111"/>
      <c r="Z2329" s="110">
        <f t="shared" si="432"/>
        <v>35</v>
      </c>
      <c r="AA2329" s="109">
        <f t="shared" si="437"/>
        <v>60.650000000000006</v>
      </c>
      <c r="AB2329" s="109">
        <f t="shared" si="438"/>
        <v>60650.000000000007</v>
      </c>
      <c r="AC2329" s="108">
        <f t="shared" si="439"/>
        <v>1152.3499999999999</v>
      </c>
      <c r="AD2329" s="107">
        <f t="shared" si="440"/>
        <v>2.2222222222222223E-2</v>
      </c>
      <c r="AE2329" s="106">
        <f t="shared" si="441"/>
        <v>25.607777777777777</v>
      </c>
      <c r="AF2329" s="105">
        <f t="shared" si="442"/>
        <v>281.68555555555565</v>
      </c>
      <c r="AG2329" s="105">
        <f t="shared" si="443"/>
        <v>931.31444444444435</v>
      </c>
    </row>
    <row r="2330" spans="1:33" s="88" customFormat="1" x14ac:dyDescent="0.35">
      <c r="A2330" s="21">
        <v>10141103</v>
      </c>
      <c r="B2330" s="115" t="s">
        <v>18023</v>
      </c>
      <c r="C2330" s="135" t="s">
        <v>18022</v>
      </c>
      <c r="D2330" s="133" t="s">
        <v>3467</v>
      </c>
      <c r="E2330" s="114" t="str">
        <f t="shared" si="433"/>
        <v>MINISUBESTAÇÃO MARCA:  PT 1R</v>
      </c>
      <c r="F2330" s="21" t="s">
        <v>2737</v>
      </c>
      <c r="G2330" s="21"/>
      <c r="H2330" s="21" t="s">
        <v>494</v>
      </c>
      <c r="I2330" s="21"/>
      <c r="J2330" s="21"/>
      <c r="K2330" s="133" t="s">
        <v>18516</v>
      </c>
      <c r="L2330" s="133" t="s">
        <v>18515</v>
      </c>
      <c r="M2330" s="21">
        <v>315</v>
      </c>
      <c r="N2330" s="21">
        <v>11</v>
      </c>
      <c r="O2330" s="21" t="s">
        <v>510</v>
      </c>
      <c r="P2330" s="124" t="s">
        <v>516</v>
      </c>
      <c r="Q2330" s="21">
        <v>2007</v>
      </c>
      <c r="R2330" s="21"/>
      <c r="S2330" s="21"/>
      <c r="T2330" s="116">
        <v>1213</v>
      </c>
      <c r="U2330" s="111">
        <v>45</v>
      </c>
      <c r="V2330" s="113">
        <f t="shared" si="434"/>
        <v>956.9222222222221</v>
      </c>
      <c r="W2330" s="113">
        <f t="shared" si="435"/>
        <v>256.0777777777779</v>
      </c>
      <c r="X2330" s="112">
        <f t="shared" si="436"/>
        <v>256077.7777777779</v>
      </c>
      <c r="Y2330" s="111"/>
      <c r="Z2330" s="110">
        <f t="shared" si="432"/>
        <v>35</v>
      </c>
      <c r="AA2330" s="109">
        <f t="shared" si="437"/>
        <v>60.650000000000006</v>
      </c>
      <c r="AB2330" s="109">
        <f t="shared" si="438"/>
        <v>60650.000000000007</v>
      </c>
      <c r="AC2330" s="108">
        <f t="shared" si="439"/>
        <v>1152.3499999999999</v>
      </c>
      <c r="AD2330" s="107">
        <f t="shared" si="440"/>
        <v>2.2222222222222223E-2</v>
      </c>
      <c r="AE2330" s="106">
        <f t="shared" si="441"/>
        <v>25.607777777777777</v>
      </c>
      <c r="AF2330" s="105">
        <f t="shared" si="442"/>
        <v>281.68555555555565</v>
      </c>
      <c r="AG2330" s="105">
        <f t="shared" si="443"/>
        <v>931.31444444444435</v>
      </c>
    </row>
    <row r="2331" spans="1:33" s="88" customFormat="1" x14ac:dyDescent="0.35">
      <c r="A2331" s="21">
        <v>10141103</v>
      </c>
      <c r="B2331" s="115" t="s">
        <v>18023</v>
      </c>
      <c r="C2331" s="135" t="s">
        <v>18022</v>
      </c>
      <c r="D2331" s="133" t="s">
        <v>18514</v>
      </c>
      <c r="E2331" s="114" t="str">
        <f t="shared" si="433"/>
        <v>MINISUBESTAÇÃO MARCA:  PT 166R</v>
      </c>
      <c r="F2331" s="21" t="s">
        <v>2737</v>
      </c>
      <c r="G2331" s="21"/>
      <c r="H2331" s="21" t="s">
        <v>494</v>
      </c>
      <c r="I2331" s="21"/>
      <c r="J2331" s="21"/>
      <c r="K2331" s="133" t="s">
        <v>18513</v>
      </c>
      <c r="L2331" s="133" t="s">
        <v>18512</v>
      </c>
      <c r="M2331" s="21">
        <v>315</v>
      </c>
      <c r="N2331" s="21">
        <v>11</v>
      </c>
      <c r="O2331" s="21" t="s">
        <v>510</v>
      </c>
      <c r="P2331" s="124" t="s">
        <v>516</v>
      </c>
      <c r="Q2331" s="21">
        <v>2007</v>
      </c>
      <c r="R2331" s="21"/>
      <c r="S2331" s="21"/>
      <c r="T2331" s="116">
        <v>1213</v>
      </c>
      <c r="U2331" s="111">
        <v>45</v>
      </c>
      <c r="V2331" s="113">
        <f t="shared" si="434"/>
        <v>956.9222222222221</v>
      </c>
      <c r="W2331" s="113">
        <f t="shared" si="435"/>
        <v>256.0777777777779</v>
      </c>
      <c r="X2331" s="112">
        <f t="shared" si="436"/>
        <v>256077.7777777779</v>
      </c>
      <c r="Y2331" s="111"/>
      <c r="Z2331" s="110">
        <f t="shared" si="432"/>
        <v>35</v>
      </c>
      <c r="AA2331" s="109">
        <f t="shared" si="437"/>
        <v>60.650000000000006</v>
      </c>
      <c r="AB2331" s="109">
        <f t="shared" si="438"/>
        <v>60650.000000000007</v>
      </c>
      <c r="AC2331" s="108">
        <f t="shared" si="439"/>
        <v>1152.3499999999999</v>
      </c>
      <c r="AD2331" s="107">
        <f t="shared" si="440"/>
        <v>2.2222222222222223E-2</v>
      </c>
      <c r="AE2331" s="106">
        <f t="shared" si="441"/>
        <v>25.607777777777777</v>
      </c>
      <c r="AF2331" s="105">
        <f t="shared" si="442"/>
        <v>281.68555555555565</v>
      </c>
      <c r="AG2331" s="105">
        <f t="shared" si="443"/>
        <v>931.31444444444435</v>
      </c>
    </row>
    <row r="2332" spans="1:33" s="88" customFormat="1" x14ac:dyDescent="0.35">
      <c r="A2332" s="21">
        <v>10141103</v>
      </c>
      <c r="B2332" s="115" t="s">
        <v>18023</v>
      </c>
      <c r="C2332" s="135" t="s">
        <v>18022</v>
      </c>
      <c r="D2332" s="133" t="s">
        <v>18511</v>
      </c>
      <c r="E2332" s="114" t="str">
        <f t="shared" si="433"/>
        <v>MINISUBESTAÇÃO MARCA:  PT 165R</v>
      </c>
      <c r="F2332" s="21" t="s">
        <v>2737</v>
      </c>
      <c r="G2332" s="21"/>
      <c r="H2332" s="21" t="s">
        <v>494</v>
      </c>
      <c r="I2332" s="21"/>
      <c r="J2332" s="21"/>
      <c r="K2332" s="133" t="s">
        <v>18510</v>
      </c>
      <c r="L2332" s="133" t="s">
        <v>18509</v>
      </c>
      <c r="M2332" s="21">
        <v>315</v>
      </c>
      <c r="N2332" s="21">
        <v>11</v>
      </c>
      <c r="O2332" s="21" t="s">
        <v>510</v>
      </c>
      <c r="P2332" s="124" t="s">
        <v>516</v>
      </c>
      <c r="Q2332" s="21">
        <v>2007</v>
      </c>
      <c r="R2332" s="21"/>
      <c r="S2332" s="21"/>
      <c r="T2332" s="116">
        <v>1213</v>
      </c>
      <c r="U2332" s="111">
        <v>45</v>
      </c>
      <c r="V2332" s="113">
        <f t="shared" si="434"/>
        <v>956.9222222222221</v>
      </c>
      <c r="W2332" s="113">
        <f t="shared" si="435"/>
        <v>256.0777777777779</v>
      </c>
      <c r="X2332" s="112">
        <f t="shared" si="436"/>
        <v>256077.7777777779</v>
      </c>
      <c r="Y2332" s="111"/>
      <c r="Z2332" s="110">
        <f t="shared" si="432"/>
        <v>35</v>
      </c>
      <c r="AA2332" s="109">
        <f t="shared" si="437"/>
        <v>60.650000000000006</v>
      </c>
      <c r="AB2332" s="109">
        <f t="shared" si="438"/>
        <v>60650.000000000007</v>
      </c>
      <c r="AC2332" s="108">
        <f t="shared" si="439"/>
        <v>1152.3499999999999</v>
      </c>
      <c r="AD2332" s="107">
        <f t="shared" si="440"/>
        <v>2.2222222222222223E-2</v>
      </c>
      <c r="AE2332" s="106">
        <f t="shared" si="441"/>
        <v>25.607777777777777</v>
      </c>
      <c r="AF2332" s="105">
        <f t="shared" si="442"/>
        <v>281.68555555555565</v>
      </c>
      <c r="AG2332" s="105">
        <f t="shared" si="443"/>
        <v>931.31444444444435</v>
      </c>
    </row>
    <row r="2333" spans="1:33" s="88" customFormat="1" x14ac:dyDescent="0.35">
      <c r="A2333" s="21">
        <v>10141103</v>
      </c>
      <c r="B2333" s="115" t="s">
        <v>18023</v>
      </c>
      <c r="C2333" s="135" t="s">
        <v>18022</v>
      </c>
      <c r="D2333" s="21" t="s">
        <v>18508</v>
      </c>
      <c r="E2333" s="114" t="str">
        <f t="shared" si="433"/>
        <v>MINISUBESTAÇÃO MARCA:  PT 164R</v>
      </c>
      <c r="F2333" s="21" t="s">
        <v>2737</v>
      </c>
      <c r="G2333" s="21"/>
      <c r="H2333" s="21" t="s">
        <v>494</v>
      </c>
      <c r="I2333" s="21"/>
      <c r="J2333" s="21"/>
      <c r="K2333" s="21">
        <v>32.540618600000002</v>
      </c>
      <c r="L2333" s="133" t="s">
        <v>18507</v>
      </c>
      <c r="M2333" s="21">
        <v>315</v>
      </c>
      <c r="N2333" s="21">
        <v>11</v>
      </c>
      <c r="O2333" s="21" t="s">
        <v>510</v>
      </c>
      <c r="P2333" s="124" t="s">
        <v>516</v>
      </c>
      <c r="Q2333" s="21">
        <v>2007</v>
      </c>
      <c r="R2333" s="21"/>
      <c r="S2333" s="21"/>
      <c r="T2333" s="116">
        <v>1213</v>
      </c>
      <c r="U2333" s="111">
        <v>45</v>
      </c>
      <c r="V2333" s="113">
        <f t="shared" si="434"/>
        <v>956.9222222222221</v>
      </c>
      <c r="W2333" s="113">
        <f t="shared" si="435"/>
        <v>256.0777777777779</v>
      </c>
      <c r="X2333" s="112">
        <f t="shared" si="436"/>
        <v>256077.7777777779</v>
      </c>
      <c r="Y2333" s="111"/>
      <c r="Z2333" s="110">
        <f t="shared" si="432"/>
        <v>35</v>
      </c>
      <c r="AA2333" s="109">
        <f t="shared" si="437"/>
        <v>60.650000000000006</v>
      </c>
      <c r="AB2333" s="109">
        <f t="shared" si="438"/>
        <v>60650.000000000007</v>
      </c>
      <c r="AC2333" s="108">
        <f t="shared" si="439"/>
        <v>1152.3499999999999</v>
      </c>
      <c r="AD2333" s="107">
        <f t="shared" si="440"/>
        <v>2.2222222222222223E-2</v>
      </c>
      <c r="AE2333" s="106">
        <f t="shared" si="441"/>
        <v>25.607777777777777</v>
      </c>
      <c r="AF2333" s="105">
        <f t="shared" si="442"/>
        <v>281.68555555555565</v>
      </c>
      <c r="AG2333" s="105">
        <f t="shared" si="443"/>
        <v>931.31444444444435</v>
      </c>
    </row>
    <row r="2334" spans="1:33" s="88" customFormat="1" x14ac:dyDescent="0.35">
      <c r="A2334" s="21">
        <v>10141103</v>
      </c>
      <c r="B2334" s="115" t="s">
        <v>18023</v>
      </c>
      <c r="C2334" s="135" t="s">
        <v>18022</v>
      </c>
      <c r="D2334" s="133" t="s">
        <v>18506</v>
      </c>
      <c r="E2334" s="114" t="str">
        <f t="shared" si="433"/>
        <v>MINISUBESTAÇÃO MARCA:  PT 167R</v>
      </c>
      <c r="F2334" s="21" t="s">
        <v>2737</v>
      </c>
      <c r="G2334" s="21"/>
      <c r="H2334" s="21" t="s">
        <v>494</v>
      </c>
      <c r="I2334" s="21"/>
      <c r="J2334" s="21"/>
      <c r="K2334" s="21">
        <v>32.537384600000003</v>
      </c>
      <c r="L2334" s="133" t="s">
        <v>18505</v>
      </c>
      <c r="M2334" s="21">
        <v>315</v>
      </c>
      <c r="N2334" s="21">
        <v>11</v>
      </c>
      <c r="O2334" s="21" t="s">
        <v>510</v>
      </c>
      <c r="P2334" s="124" t="s">
        <v>516</v>
      </c>
      <c r="Q2334" s="21">
        <v>2007</v>
      </c>
      <c r="R2334" s="21"/>
      <c r="S2334" s="21"/>
      <c r="T2334" s="116">
        <v>1213</v>
      </c>
      <c r="U2334" s="111">
        <v>45</v>
      </c>
      <c r="V2334" s="113">
        <f t="shared" si="434"/>
        <v>956.9222222222221</v>
      </c>
      <c r="W2334" s="113">
        <f t="shared" si="435"/>
        <v>256.0777777777779</v>
      </c>
      <c r="X2334" s="112">
        <f t="shared" si="436"/>
        <v>256077.7777777779</v>
      </c>
      <c r="Y2334" s="111"/>
      <c r="Z2334" s="110">
        <f t="shared" si="432"/>
        <v>35</v>
      </c>
      <c r="AA2334" s="109">
        <f t="shared" si="437"/>
        <v>60.650000000000006</v>
      </c>
      <c r="AB2334" s="109">
        <f t="shared" si="438"/>
        <v>60650.000000000007</v>
      </c>
      <c r="AC2334" s="108">
        <f t="shared" si="439"/>
        <v>1152.3499999999999</v>
      </c>
      <c r="AD2334" s="107">
        <f t="shared" si="440"/>
        <v>2.2222222222222223E-2</v>
      </c>
      <c r="AE2334" s="106">
        <f t="shared" si="441"/>
        <v>25.607777777777777</v>
      </c>
      <c r="AF2334" s="105">
        <f t="shared" si="442"/>
        <v>281.68555555555565</v>
      </c>
      <c r="AG2334" s="105">
        <f t="shared" si="443"/>
        <v>931.31444444444435</v>
      </c>
    </row>
    <row r="2335" spans="1:33" s="88" customFormat="1" x14ac:dyDescent="0.35">
      <c r="A2335" s="21">
        <v>10141103</v>
      </c>
      <c r="B2335" s="115" t="s">
        <v>18023</v>
      </c>
      <c r="C2335" s="135" t="s">
        <v>18022</v>
      </c>
      <c r="D2335" s="133" t="s">
        <v>18504</v>
      </c>
      <c r="E2335" s="114" t="str">
        <f t="shared" si="433"/>
        <v>MINISUBESTAÇÃO MARCA:  PT 170R</v>
      </c>
      <c r="F2335" s="21" t="s">
        <v>2737</v>
      </c>
      <c r="G2335" s="21"/>
      <c r="H2335" s="21" t="s">
        <v>494</v>
      </c>
      <c r="I2335" s="21"/>
      <c r="J2335" s="21"/>
      <c r="K2335" s="21">
        <v>32.5390674</v>
      </c>
      <c r="L2335" s="133" t="s">
        <v>18503</v>
      </c>
      <c r="M2335" s="21">
        <v>315</v>
      </c>
      <c r="N2335" s="21">
        <v>11</v>
      </c>
      <c r="O2335" s="21" t="s">
        <v>510</v>
      </c>
      <c r="P2335" s="124" t="s">
        <v>516</v>
      </c>
      <c r="Q2335" s="21">
        <v>2007</v>
      </c>
      <c r="R2335" s="21"/>
      <c r="S2335" s="21"/>
      <c r="T2335" s="116">
        <v>1213</v>
      </c>
      <c r="U2335" s="111">
        <v>45</v>
      </c>
      <c r="V2335" s="113">
        <f t="shared" si="434"/>
        <v>956.9222222222221</v>
      </c>
      <c r="W2335" s="113">
        <f t="shared" si="435"/>
        <v>256.0777777777779</v>
      </c>
      <c r="X2335" s="112">
        <f t="shared" si="436"/>
        <v>256077.7777777779</v>
      </c>
      <c r="Y2335" s="111"/>
      <c r="Z2335" s="110">
        <f t="shared" si="432"/>
        <v>35</v>
      </c>
      <c r="AA2335" s="109">
        <f t="shared" si="437"/>
        <v>60.650000000000006</v>
      </c>
      <c r="AB2335" s="109">
        <f t="shared" si="438"/>
        <v>60650.000000000007</v>
      </c>
      <c r="AC2335" s="108">
        <f t="shared" si="439"/>
        <v>1152.3499999999999</v>
      </c>
      <c r="AD2335" s="107">
        <f t="shared" si="440"/>
        <v>2.2222222222222223E-2</v>
      </c>
      <c r="AE2335" s="106">
        <f t="shared" si="441"/>
        <v>25.607777777777777</v>
      </c>
      <c r="AF2335" s="105">
        <f t="shared" si="442"/>
        <v>281.68555555555565</v>
      </c>
      <c r="AG2335" s="105">
        <f t="shared" si="443"/>
        <v>931.31444444444435</v>
      </c>
    </row>
    <row r="2336" spans="1:33" s="88" customFormat="1" x14ac:dyDescent="0.35">
      <c r="A2336" s="21">
        <v>10141103</v>
      </c>
      <c r="B2336" s="115" t="s">
        <v>18023</v>
      </c>
      <c r="C2336" s="135" t="s">
        <v>18022</v>
      </c>
      <c r="D2336" s="133" t="s">
        <v>18502</v>
      </c>
      <c r="E2336" s="114" t="str">
        <f t="shared" si="433"/>
        <v>MINISUBESTAÇÃO MARCA:  PT 171R</v>
      </c>
      <c r="F2336" s="21" t="s">
        <v>2737</v>
      </c>
      <c r="G2336" s="21"/>
      <c r="H2336" s="21" t="s">
        <v>494</v>
      </c>
      <c r="I2336" s="21"/>
      <c r="J2336" s="21"/>
      <c r="K2336" s="274">
        <v>32.540915499999997</v>
      </c>
      <c r="L2336" s="133" t="s">
        <v>18501</v>
      </c>
      <c r="M2336" s="21">
        <v>315</v>
      </c>
      <c r="N2336" s="21">
        <v>11</v>
      </c>
      <c r="O2336" s="21" t="s">
        <v>510</v>
      </c>
      <c r="P2336" s="124" t="s">
        <v>516</v>
      </c>
      <c r="Q2336" s="21">
        <v>2007</v>
      </c>
      <c r="R2336" s="21"/>
      <c r="S2336" s="21"/>
      <c r="T2336" s="116">
        <v>1213</v>
      </c>
      <c r="U2336" s="111">
        <v>45</v>
      </c>
      <c r="V2336" s="113">
        <f t="shared" si="434"/>
        <v>956.9222222222221</v>
      </c>
      <c r="W2336" s="113">
        <f t="shared" si="435"/>
        <v>256.0777777777779</v>
      </c>
      <c r="X2336" s="112">
        <f t="shared" si="436"/>
        <v>256077.7777777779</v>
      </c>
      <c r="Y2336" s="111"/>
      <c r="Z2336" s="110">
        <f t="shared" si="432"/>
        <v>35</v>
      </c>
      <c r="AA2336" s="109">
        <f t="shared" si="437"/>
        <v>60.650000000000006</v>
      </c>
      <c r="AB2336" s="109">
        <f t="shared" si="438"/>
        <v>60650.000000000007</v>
      </c>
      <c r="AC2336" s="108">
        <f t="shared" si="439"/>
        <v>1152.3499999999999</v>
      </c>
      <c r="AD2336" s="107">
        <f t="shared" si="440"/>
        <v>2.2222222222222223E-2</v>
      </c>
      <c r="AE2336" s="106">
        <f t="shared" si="441"/>
        <v>25.607777777777777</v>
      </c>
      <c r="AF2336" s="105">
        <f t="shared" si="442"/>
        <v>281.68555555555565</v>
      </c>
      <c r="AG2336" s="105">
        <f t="shared" si="443"/>
        <v>931.31444444444435</v>
      </c>
    </row>
    <row r="2337" spans="1:33" s="88" customFormat="1" x14ac:dyDescent="0.35">
      <c r="A2337" s="21">
        <v>10141103</v>
      </c>
      <c r="B2337" s="115" t="s">
        <v>18023</v>
      </c>
      <c r="C2337" s="135" t="s">
        <v>18022</v>
      </c>
      <c r="D2337" s="133" t="s">
        <v>18500</v>
      </c>
      <c r="E2337" s="114" t="str">
        <f t="shared" si="433"/>
        <v>MINISUBESTAÇÃO MARCA:  PTS 1R</v>
      </c>
      <c r="F2337" s="21" t="s">
        <v>2737</v>
      </c>
      <c r="G2337" s="21"/>
      <c r="H2337" s="21" t="s">
        <v>494</v>
      </c>
      <c r="I2337" s="21"/>
      <c r="J2337" s="21"/>
      <c r="K2337" s="274">
        <v>32.534780699999999</v>
      </c>
      <c r="L2337" s="133" t="s">
        <v>18499</v>
      </c>
      <c r="M2337" s="21">
        <v>315</v>
      </c>
      <c r="N2337" s="21">
        <v>11</v>
      </c>
      <c r="O2337" s="21" t="s">
        <v>510</v>
      </c>
      <c r="P2337" s="124" t="s">
        <v>516</v>
      </c>
      <c r="Q2337" s="21">
        <v>2007</v>
      </c>
      <c r="R2337" s="21"/>
      <c r="S2337" s="21"/>
      <c r="T2337" s="116">
        <v>1213</v>
      </c>
      <c r="U2337" s="111">
        <v>45</v>
      </c>
      <c r="V2337" s="113">
        <f t="shared" si="434"/>
        <v>956.9222222222221</v>
      </c>
      <c r="W2337" s="113">
        <f t="shared" si="435"/>
        <v>256.0777777777779</v>
      </c>
      <c r="X2337" s="112">
        <f t="shared" si="436"/>
        <v>256077.7777777779</v>
      </c>
      <c r="Y2337" s="111"/>
      <c r="Z2337" s="110">
        <f t="shared" si="432"/>
        <v>35</v>
      </c>
      <c r="AA2337" s="109">
        <f t="shared" si="437"/>
        <v>60.650000000000006</v>
      </c>
      <c r="AB2337" s="109">
        <f t="shared" si="438"/>
        <v>60650.000000000007</v>
      </c>
      <c r="AC2337" s="108">
        <f t="shared" si="439"/>
        <v>1152.3499999999999</v>
      </c>
      <c r="AD2337" s="107">
        <f t="shared" si="440"/>
        <v>2.2222222222222223E-2</v>
      </c>
      <c r="AE2337" s="106">
        <f t="shared" si="441"/>
        <v>25.607777777777777</v>
      </c>
      <c r="AF2337" s="105">
        <f t="shared" si="442"/>
        <v>281.68555555555565</v>
      </c>
      <c r="AG2337" s="105">
        <f t="shared" si="443"/>
        <v>931.31444444444435</v>
      </c>
    </row>
    <row r="2338" spans="1:33" s="88" customFormat="1" x14ac:dyDescent="0.35">
      <c r="A2338" s="21">
        <v>10141103</v>
      </c>
      <c r="B2338" s="115" t="s">
        <v>18023</v>
      </c>
      <c r="C2338" s="135" t="s">
        <v>18022</v>
      </c>
      <c r="D2338" s="133" t="s">
        <v>18498</v>
      </c>
      <c r="E2338" s="114" t="str">
        <f t="shared" si="433"/>
        <v>MINISUBESTAÇÃO MARCA:  PT 169R</v>
      </c>
      <c r="F2338" s="21" t="s">
        <v>2737</v>
      </c>
      <c r="G2338" s="21"/>
      <c r="H2338" s="21" t="s">
        <v>494</v>
      </c>
      <c r="I2338" s="21"/>
      <c r="J2338" s="21"/>
      <c r="K2338" s="274">
        <v>32.533655600000003</v>
      </c>
      <c r="L2338" s="133" t="s">
        <v>18497</v>
      </c>
      <c r="M2338" s="21">
        <v>315</v>
      </c>
      <c r="N2338" s="21">
        <v>11</v>
      </c>
      <c r="O2338" s="21" t="s">
        <v>510</v>
      </c>
      <c r="P2338" s="124" t="s">
        <v>516</v>
      </c>
      <c r="Q2338" s="21">
        <v>2007</v>
      </c>
      <c r="R2338" s="21"/>
      <c r="S2338" s="21"/>
      <c r="T2338" s="116">
        <v>1213</v>
      </c>
      <c r="U2338" s="111">
        <v>45</v>
      </c>
      <c r="V2338" s="113">
        <f t="shared" si="434"/>
        <v>956.9222222222221</v>
      </c>
      <c r="W2338" s="113">
        <f t="shared" si="435"/>
        <v>256.0777777777779</v>
      </c>
      <c r="X2338" s="112">
        <f t="shared" si="436"/>
        <v>256077.7777777779</v>
      </c>
      <c r="Y2338" s="111"/>
      <c r="Z2338" s="110">
        <f t="shared" si="432"/>
        <v>35</v>
      </c>
      <c r="AA2338" s="109">
        <f t="shared" si="437"/>
        <v>60.650000000000006</v>
      </c>
      <c r="AB2338" s="109">
        <f t="shared" si="438"/>
        <v>60650.000000000007</v>
      </c>
      <c r="AC2338" s="108">
        <f t="shared" si="439"/>
        <v>1152.3499999999999</v>
      </c>
      <c r="AD2338" s="107">
        <f t="shared" si="440"/>
        <v>2.2222222222222223E-2</v>
      </c>
      <c r="AE2338" s="106">
        <f t="shared" si="441"/>
        <v>25.607777777777777</v>
      </c>
      <c r="AF2338" s="105">
        <f t="shared" si="442"/>
        <v>281.68555555555565</v>
      </c>
      <c r="AG2338" s="105">
        <f t="shared" si="443"/>
        <v>931.31444444444435</v>
      </c>
    </row>
    <row r="2339" spans="1:33" s="88" customFormat="1" x14ac:dyDescent="0.35">
      <c r="A2339" s="21">
        <v>10141103</v>
      </c>
      <c r="B2339" s="115" t="s">
        <v>18023</v>
      </c>
      <c r="C2339" s="135" t="s">
        <v>18022</v>
      </c>
      <c r="D2339" s="21" t="s">
        <v>18495</v>
      </c>
      <c r="E2339" s="114" t="str">
        <f t="shared" si="433"/>
        <v>MINISUBESTAÇÃO MARCA:ABB AGXX/PTS0058 AGXX/PTS0058</v>
      </c>
      <c r="F2339" s="121" t="s">
        <v>18496</v>
      </c>
      <c r="G2339" s="21" t="s">
        <v>18495</v>
      </c>
      <c r="H2339" s="21" t="s">
        <v>2113</v>
      </c>
      <c r="I2339" s="21" t="s">
        <v>2113</v>
      </c>
      <c r="J2339" s="21"/>
      <c r="K2339" s="121" t="s">
        <v>18494</v>
      </c>
      <c r="L2339" s="121" t="s">
        <v>18493</v>
      </c>
      <c r="M2339" s="61">
        <v>160</v>
      </c>
      <c r="N2339" s="121">
        <v>11</v>
      </c>
      <c r="O2339" s="61">
        <v>0.4</v>
      </c>
      <c r="P2339" s="61">
        <v>3</v>
      </c>
      <c r="Q2339" s="121">
        <v>2007</v>
      </c>
      <c r="R2339" s="121" t="s">
        <v>15</v>
      </c>
      <c r="S2339" s="121" t="s">
        <v>18492</v>
      </c>
      <c r="T2339" s="116">
        <v>1733</v>
      </c>
      <c r="U2339" s="111">
        <v>45</v>
      </c>
      <c r="V2339" s="113">
        <f t="shared" si="434"/>
        <v>1367.1444444444444</v>
      </c>
      <c r="W2339" s="113">
        <f t="shared" si="435"/>
        <v>365.85555555555561</v>
      </c>
      <c r="X2339" s="112">
        <f t="shared" si="436"/>
        <v>365855.55555555562</v>
      </c>
      <c r="Y2339" s="111"/>
      <c r="Z2339" s="110">
        <f t="shared" si="432"/>
        <v>35</v>
      </c>
      <c r="AA2339" s="109">
        <f t="shared" si="437"/>
        <v>86.65</v>
      </c>
      <c r="AB2339" s="109">
        <f t="shared" si="438"/>
        <v>86650</v>
      </c>
      <c r="AC2339" s="108">
        <f t="shared" si="439"/>
        <v>1646.35</v>
      </c>
      <c r="AD2339" s="107">
        <f t="shared" si="440"/>
        <v>2.2222222222222223E-2</v>
      </c>
      <c r="AE2339" s="106">
        <f t="shared" si="441"/>
        <v>36.585555555555558</v>
      </c>
      <c r="AF2339" s="105">
        <f t="shared" si="442"/>
        <v>402.44111111111118</v>
      </c>
      <c r="AG2339" s="105">
        <f t="shared" si="443"/>
        <v>1330.5588888888888</v>
      </c>
    </row>
    <row r="2340" spans="1:33" s="88" customFormat="1" x14ac:dyDescent="0.35">
      <c r="A2340" s="21">
        <v>10141103</v>
      </c>
      <c r="B2340" s="115" t="s">
        <v>14786</v>
      </c>
      <c r="C2340" s="135" t="s">
        <v>710</v>
      </c>
      <c r="D2340" s="21"/>
      <c r="E2340" s="114" t="str">
        <f t="shared" si="433"/>
        <v xml:space="preserve">TRANSFORMADOR MARCA:ABB SE-MOVEL </v>
      </c>
      <c r="F2340" s="21" t="s">
        <v>424</v>
      </c>
      <c r="G2340" s="21" t="s">
        <v>15031</v>
      </c>
      <c r="H2340" s="21" t="s">
        <v>424</v>
      </c>
      <c r="I2340" s="21" t="s">
        <v>16707</v>
      </c>
      <c r="J2340" s="21"/>
      <c r="K2340" s="21">
        <v>567702.23600000003</v>
      </c>
      <c r="L2340" s="21">
        <v>821529.23600000003</v>
      </c>
      <c r="M2340" s="21">
        <v>500</v>
      </c>
      <c r="N2340" s="21">
        <v>33</v>
      </c>
      <c r="O2340" s="21">
        <v>0.4</v>
      </c>
      <c r="P2340" s="21">
        <v>3</v>
      </c>
      <c r="Q2340" s="21">
        <v>2007</v>
      </c>
      <c r="R2340" s="21" t="s">
        <v>15</v>
      </c>
      <c r="S2340" s="21" t="s">
        <v>16706</v>
      </c>
      <c r="T2340" s="116">
        <v>1200</v>
      </c>
      <c r="U2340" s="111">
        <v>45</v>
      </c>
      <c r="V2340" s="113">
        <f t="shared" si="434"/>
        <v>946.66666666666663</v>
      </c>
      <c r="W2340" s="113">
        <f t="shared" si="435"/>
        <v>253.33333333333337</v>
      </c>
      <c r="X2340" s="112">
        <f t="shared" si="436"/>
        <v>253333.33333333337</v>
      </c>
      <c r="Y2340" s="111"/>
      <c r="Z2340" s="110">
        <f t="shared" ref="Z2340:Z2403" si="444">(U2340-(2017-Q2340))</f>
        <v>35</v>
      </c>
      <c r="AA2340" s="109">
        <f t="shared" si="437"/>
        <v>60</v>
      </c>
      <c r="AB2340" s="109">
        <f t="shared" si="438"/>
        <v>60000</v>
      </c>
      <c r="AC2340" s="108">
        <f t="shared" si="439"/>
        <v>1140</v>
      </c>
      <c r="AD2340" s="107">
        <f t="shared" si="440"/>
        <v>2.2222222222222223E-2</v>
      </c>
      <c r="AE2340" s="106">
        <f t="shared" si="441"/>
        <v>25.333333333333336</v>
      </c>
      <c r="AF2340" s="105">
        <f t="shared" si="442"/>
        <v>278.66666666666669</v>
      </c>
      <c r="AG2340" s="105">
        <f t="shared" si="443"/>
        <v>921.33333333333326</v>
      </c>
    </row>
    <row r="2341" spans="1:33" s="88" customFormat="1" x14ac:dyDescent="0.35">
      <c r="A2341" s="21">
        <v>10141103</v>
      </c>
      <c r="B2341" s="115" t="s">
        <v>14786</v>
      </c>
      <c r="C2341" s="135" t="s">
        <v>710</v>
      </c>
      <c r="D2341" s="21"/>
      <c r="E2341" s="114" t="str">
        <f t="shared" si="433"/>
        <v xml:space="preserve">TRANSFORMADOR MARCA:EFACEC SE-MOVEL </v>
      </c>
      <c r="F2341" s="21" t="s">
        <v>424</v>
      </c>
      <c r="G2341" s="21" t="s">
        <v>15031</v>
      </c>
      <c r="H2341" s="21" t="s">
        <v>424</v>
      </c>
      <c r="I2341" s="21" t="s">
        <v>16705</v>
      </c>
      <c r="J2341" s="21"/>
      <c r="K2341" s="21">
        <v>567739.88500000001</v>
      </c>
      <c r="L2341" s="21">
        <v>8215925.6169999996</v>
      </c>
      <c r="M2341" s="21">
        <v>250</v>
      </c>
      <c r="N2341" s="21">
        <v>33</v>
      </c>
      <c r="O2341" s="21">
        <v>0.4</v>
      </c>
      <c r="P2341" s="21">
        <v>3</v>
      </c>
      <c r="Q2341" s="21">
        <v>2007</v>
      </c>
      <c r="R2341" s="21" t="s">
        <v>27</v>
      </c>
      <c r="S2341" s="21" t="s">
        <v>384</v>
      </c>
      <c r="T2341" s="116">
        <v>991</v>
      </c>
      <c r="U2341" s="111">
        <v>45</v>
      </c>
      <c r="V2341" s="113">
        <f t="shared" si="434"/>
        <v>781.78888888888889</v>
      </c>
      <c r="W2341" s="113">
        <f t="shared" si="435"/>
        <v>209.21111111111111</v>
      </c>
      <c r="X2341" s="112">
        <f t="shared" si="436"/>
        <v>209211.11111111109</v>
      </c>
      <c r="Y2341" s="111"/>
      <c r="Z2341" s="110">
        <f t="shared" si="444"/>
        <v>35</v>
      </c>
      <c r="AA2341" s="109">
        <f t="shared" si="437"/>
        <v>49.550000000000004</v>
      </c>
      <c r="AB2341" s="109">
        <f t="shared" si="438"/>
        <v>49550.000000000007</v>
      </c>
      <c r="AC2341" s="108">
        <f t="shared" si="439"/>
        <v>941.45</v>
      </c>
      <c r="AD2341" s="107">
        <f t="shared" si="440"/>
        <v>2.2222222222222223E-2</v>
      </c>
      <c r="AE2341" s="106">
        <f t="shared" si="441"/>
        <v>20.921111111111113</v>
      </c>
      <c r="AF2341" s="105">
        <f t="shared" si="442"/>
        <v>230.13222222222223</v>
      </c>
      <c r="AG2341" s="105">
        <f t="shared" si="443"/>
        <v>760.86777777777775</v>
      </c>
    </row>
    <row r="2342" spans="1:33" s="88" customFormat="1" x14ac:dyDescent="0.35">
      <c r="A2342" s="21">
        <v>10141103</v>
      </c>
      <c r="B2342" s="115" t="s">
        <v>14786</v>
      </c>
      <c r="C2342" s="135" t="s">
        <v>710</v>
      </c>
      <c r="D2342" s="21"/>
      <c r="E2342" s="114" t="str">
        <f t="shared" si="433"/>
        <v xml:space="preserve">TRANSFORMADOR MARCA:REVIVE SE-MATAMBO </v>
      </c>
      <c r="F2342" s="57" t="s">
        <v>424</v>
      </c>
      <c r="G2342" s="21" t="s">
        <v>3157</v>
      </c>
      <c r="H2342" s="21" t="s">
        <v>424</v>
      </c>
      <c r="I2342" s="21" t="s">
        <v>16704</v>
      </c>
      <c r="J2342" s="57"/>
      <c r="K2342" s="57" t="s">
        <v>16703</v>
      </c>
      <c r="L2342" s="57" t="s">
        <v>16702</v>
      </c>
      <c r="M2342" s="21">
        <v>100</v>
      </c>
      <c r="N2342" s="21">
        <v>33</v>
      </c>
      <c r="O2342" s="21">
        <v>0.4</v>
      </c>
      <c r="P2342" s="57">
        <v>3</v>
      </c>
      <c r="Q2342" s="57">
        <v>2007</v>
      </c>
      <c r="R2342" s="21" t="s">
        <v>1097</v>
      </c>
      <c r="S2342" s="57">
        <v>36573</v>
      </c>
      <c r="T2342" s="116">
        <v>763</v>
      </c>
      <c r="U2342" s="111">
        <v>45</v>
      </c>
      <c r="V2342" s="113">
        <f t="shared" si="434"/>
        <v>601.92222222222222</v>
      </c>
      <c r="W2342" s="113">
        <f t="shared" si="435"/>
        <v>161.07777777777778</v>
      </c>
      <c r="X2342" s="112">
        <f t="shared" si="436"/>
        <v>161077.77777777778</v>
      </c>
      <c r="Y2342" s="111"/>
      <c r="Z2342" s="110">
        <f t="shared" si="444"/>
        <v>35</v>
      </c>
      <c r="AA2342" s="109">
        <f t="shared" si="437"/>
        <v>38.15</v>
      </c>
      <c r="AB2342" s="109">
        <f t="shared" si="438"/>
        <v>38150</v>
      </c>
      <c r="AC2342" s="108">
        <f t="shared" si="439"/>
        <v>724.85</v>
      </c>
      <c r="AD2342" s="107">
        <f t="shared" si="440"/>
        <v>2.2222222222222223E-2</v>
      </c>
      <c r="AE2342" s="106">
        <f t="shared" si="441"/>
        <v>16.10777777777778</v>
      </c>
      <c r="AF2342" s="105">
        <f t="shared" si="442"/>
        <v>177.18555555555557</v>
      </c>
      <c r="AG2342" s="105">
        <f t="shared" si="443"/>
        <v>585.81444444444446</v>
      </c>
    </row>
    <row r="2343" spans="1:33" s="88" customFormat="1" x14ac:dyDescent="0.35">
      <c r="A2343" s="21">
        <v>10141103</v>
      </c>
      <c r="B2343" s="115" t="s">
        <v>14786</v>
      </c>
      <c r="C2343" s="135" t="s">
        <v>710</v>
      </c>
      <c r="D2343" s="21"/>
      <c r="E2343" s="114" t="str">
        <f t="shared" si="433"/>
        <v xml:space="preserve">TRANSFORMADOR MARCA:FUJI TUSCO SE-MWANZA/MALAWI </v>
      </c>
      <c r="F2343" s="57" t="s">
        <v>424</v>
      </c>
      <c r="G2343" s="21" t="s">
        <v>6277</v>
      </c>
      <c r="H2343" s="21" t="s">
        <v>6276</v>
      </c>
      <c r="I2343" s="21" t="s">
        <v>16701</v>
      </c>
      <c r="J2343" s="57"/>
      <c r="K2343" s="21" t="s">
        <v>16700</v>
      </c>
      <c r="L2343" s="57" t="s">
        <v>16699</v>
      </c>
      <c r="M2343" s="21">
        <v>160</v>
      </c>
      <c r="N2343" s="21">
        <v>33</v>
      </c>
      <c r="O2343" s="21">
        <v>0.4</v>
      </c>
      <c r="P2343" s="57">
        <v>3</v>
      </c>
      <c r="Q2343" s="21">
        <v>2007</v>
      </c>
      <c r="R2343" s="21" t="s">
        <v>531</v>
      </c>
      <c r="S2343" s="21">
        <v>521210</v>
      </c>
      <c r="T2343" s="116">
        <v>991</v>
      </c>
      <c r="U2343" s="111">
        <v>45</v>
      </c>
      <c r="V2343" s="113">
        <f t="shared" si="434"/>
        <v>781.78888888888889</v>
      </c>
      <c r="W2343" s="113">
        <f t="shared" si="435"/>
        <v>209.21111111111111</v>
      </c>
      <c r="X2343" s="112">
        <f t="shared" si="436"/>
        <v>209211.11111111109</v>
      </c>
      <c r="Y2343" s="111"/>
      <c r="Z2343" s="110">
        <f t="shared" si="444"/>
        <v>35</v>
      </c>
      <c r="AA2343" s="109">
        <f t="shared" si="437"/>
        <v>49.550000000000004</v>
      </c>
      <c r="AB2343" s="109">
        <f t="shared" si="438"/>
        <v>49550.000000000007</v>
      </c>
      <c r="AC2343" s="108">
        <f t="shared" si="439"/>
        <v>941.45</v>
      </c>
      <c r="AD2343" s="107">
        <f t="shared" si="440"/>
        <v>2.2222222222222223E-2</v>
      </c>
      <c r="AE2343" s="106">
        <f t="shared" si="441"/>
        <v>20.921111111111113</v>
      </c>
      <c r="AF2343" s="105">
        <f t="shared" si="442"/>
        <v>230.13222222222223</v>
      </c>
      <c r="AG2343" s="105">
        <f t="shared" si="443"/>
        <v>760.86777777777775</v>
      </c>
    </row>
    <row r="2344" spans="1:33" s="88" customFormat="1" x14ac:dyDescent="0.35">
      <c r="A2344" s="21">
        <v>10141103</v>
      </c>
      <c r="B2344" s="115" t="s">
        <v>14786</v>
      </c>
      <c r="C2344" s="135" t="s">
        <v>710</v>
      </c>
      <c r="D2344" s="21" t="s">
        <v>16664</v>
      </c>
      <c r="E2344" s="114" t="str">
        <f t="shared" si="433"/>
        <v>TRANSFORMADOR MARCA:  PTS56</v>
      </c>
      <c r="F2344" s="21"/>
      <c r="G2344" s="21"/>
      <c r="H2344" s="21" t="s">
        <v>545</v>
      </c>
      <c r="I2344" s="21" t="s">
        <v>16663</v>
      </c>
      <c r="J2344" s="21"/>
      <c r="K2344" s="21" t="s">
        <v>16662</v>
      </c>
      <c r="L2344" s="21" t="s">
        <v>16661</v>
      </c>
      <c r="M2344" s="21">
        <v>200</v>
      </c>
      <c r="N2344" s="21">
        <v>11</v>
      </c>
      <c r="O2344" s="21" t="s">
        <v>362</v>
      </c>
      <c r="P2344" s="21">
        <v>3</v>
      </c>
      <c r="Q2344" s="124">
        <v>2007</v>
      </c>
      <c r="R2344" s="21"/>
      <c r="S2344" s="21"/>
      <c r="T2344" s="116">
        <v>572</v>
      </c>
      <c r="U2344" s="111">
        <v>45</v>
      </c>
      <c r="V2344" s="113">
        <f t="shared" si="434"/>
        <v>451.24444444444447</v>
      </c>
      <c r="W2344" s="113">
        <f t="shared" si="435"/>
        <v>120.75555555555553</v>
      </c>
      <c r="X2344" s="112">
        <f t="shared" si="436"/>
        <v>120755.55555555553</v>
      </c>
      <c r="Y2344" s="111"/>
      <c r="Z2344" s="110">
        <f t="shared" si="444"/>
        <v>35</v>
      </c>
      <c r="AA2344" s="109">
        <f t="shared" si="437"/>
        <v>28.6</v>
      </c>
      <c r="AB2344" s="109">
        <f t="shared" si="438"/>
        <v>28600</v>
      </c>
      <c r="AC2344" s="108">
        <f t="shared" si="439"/>
        <v>543.4</v>
      </c>
      <c r="AD2344" s="107">
        <f t="shared" si="440"/>
        <v>2.2222222222222223E-2</v>
      </c>
      <c r="AE2344" s="106">
        <f t="shared" si="441"/>
        <v>12.075555555555555</v>
      </c>
      <c r="AF2344" s="105">
        <f t="shared" si="442"/>
        <v>132.83111111111108</v>
      </c>
      <c r="AG2344" s="105">
        <f t="shared" si="443"/>
        <v>439.16888888888889</v>
      </c>
    </row>
    <row r="2345" spans="1:33" s="88" customFormat="1" x14ac:dyDescent="0.35">
      <c r="A2345" s="21">
        <v>10141103</v>
      </c>
      <c r="B2345" s="115" t="s">
        <v>14786</v>
      </c>
      <c r="C2345" s="135" t="s">
        <v>710</v>
      </c>
      <c r="D2345" s="21">
        <v>93</v>
      </c>
      <c r="E2345" s="114" t="str">
        <f t="shared" si="433"/>
        <v>TRANSFORMADOR MARCA:  93</v>
      </c>
      <c r="F2345" s="21"/>
      <c r="G2345" s="21"/>
      <c r="H2345" s="21" t="s">
        <v>14848</v>
      </c>
      <c r="I2345" s="21" t="s">
        <v>16660</v>
      </c>
      <c r="J2345" s="21"/>
      <c r="K2345" s="21" t="s">
        <v>16659</v>
      </c>
      <c r="L2345" s="21" t="s">
        <v>16658</v>
      </c>
      <c r="M2345" s="21">
        <v>500</v>
      </c>
      <c r="N2345" s="21">
        <v>11</v>
      </c>
      <c r="O2345" s="21" t="s">
        <v>362</v>
      </c>
      <c r="P2345" s="21">
        <v>3</v>
      </c>
      <c r="Q2345" s="124">
        <v>2007</v>
      </c>
      <c r="R2345" s="21"/>
      <c r="S2345" s="21"/>
      <c r="T2345" s="116">
        <v>1016</v>
      </c>
      <c r="U2345" s="111">
        <v>45</v>
      </c>
      <c r="V2345" s="113">
        <f t="shared" si="434"/>
        <v>801.51111111111106</v>
      </c>
      <c r="W2345" s="113">
        <f t="shared" si="435"/>
        <v>214.48888888888894</v>
      </c>
      <c r="X2345" s="112">
        <f t="shared" si="436"/>
        <v>214488.88888888893</v>
      </c>
      <c r="Y2345" s="111"/>
      <c r="Z2345" s="110">
        <f t="shared" si="444"/>
        <v>35</v>
      </c>
      <c r="AA2345" s="109">
        <f t="shared" si="437"/>
        <v>50.800000000000004</v>
      </c>
      <c r="AB2345" s="109">
        <f t="shared" si="438"/>
        <v>50800.000000000007</v>
      </c>
      <c r="AC2345" s="108">
        <f t="shared" si="439"/>
        <v>965.2</v>
      </c>
      <c r="AD2345" s="107">
        <f t="shared" si="440"/>
        <v>2.2222222222222223E-2</v>
      </c>
      <c r="AE2345" s="106">
        <f t="shared" si="441"/>
        <v>21.448888888888892</v>
      </c>
      <c r="AF2345" s="105">
        <f t="shared" si="442"/>
        <v>235.93777777777782</v>
      </c>
      <c r="AG2345" s="105">
        <f t="shared" si="443"/>
        <v>780.0622222222222</v>
      </c>
    </row>
    <row r="2346" spans="1:33" s="88" customFormat="1" x14ac:dyDescent="0.35">
      <c r="A2346" s="21">
        <v>10141103</v>
      </c>
      <c r="B2346" s="115" t="s">
        <v>14786</v>
      </c>
      <c r="C2346" s="135" t="s">
        <v>710</v>
      </c>
      <c r="D2346" s="21">
        <v>94</v>
      </c>
      <c r="E2346" s="114" t="str">
        <f t="shared" si="433"/>
        <v>TRANSFORMADOR MARCA:  94</v>
      </c>
      <c r="F2346" s="21"/>
      <c r="G2346" s="21"/>
      <c r="H2346" s="21" t="s">
        <v>14848</v>
      </c>
      <c r="I2346" s="21" t="s">
        <v>16656</v>
      </c>
      <c r="J2346" s="21"/>
      <c r="K2346" s="21" t="s">
        <v>16655</v>
      </c>
      <c r="L2346" s="21" t="s">
        <v>16654</v>
      </c>
      <c r="M2346" s="21">
        <v>315</v>
      </c>
      <c r="N2346" s="21">
        <v>33</v>
      </c>
      <c r="O2346" s="21" t="s">
        <v>362</v>
      </c>
      <c r="P2346" s="21">
        <v>3</v>
      </c>
      <c r="Q2346" s="124">
        <v>2007</v>
      </c>
      <c r="R2346" s="21"/>
      <c r="S2346" s="21"/>
      <c r="T2346" s="116">
        <v>1039</v>
      </c>
      <c r="U2346" s="111">
        <v>45</v>
      </c>
      <c r="V2346" s="113">
        <f t="shared" si="434"/>
        <v>819.65555555555557</v>
      </c>
      <c r="W2346" s="113">
        <f t="shared" si="435"/>
        <v>219.34444444444443</v>
      </c>
      <c r="X2346" s="112">
        <f t="shared" si="436"/>
        <v>219344.44444444444</v>
      </c>
      <c r="Y2346" s="111"/>
      <c r="Z2346" s="110">
        <f t="shared" si="444"/>
        <v>35</v>
      </c>
      <c r="AA2346" s="109">
        <f t="shared" si="437"/>
        <v>51.95</v>
      </c>
      <c r="AB2346" s="109">
        <f t="shared" si="438"/>
        <v>51950</v>
      </c>
      <c r="AC2346" s="108">
        <f t="shared" si="439"/>
        <v>987.05</v>
      </c>
      <c r="AD2346" s="107">
        <f t="shared" si="440"/>
        <v>2.2222222222222223E-2</v>
      </c>
      <c r="AE2346" s="106">
        <f t="shared" si="441"/>
        <v>21.934444444444445</v>
      </c>
      <c r="AF2346" s="105">
        <f t="shared" si="442"/>
        <v>241.27888888888887</v>
      </c>
      <c r="AG2346" s="105">
        <f t="shared" si="443"/>
        <v>797.7211111111111</v>
      </c>
    </row>
    <row r="2347" spans="1:33" s="88" customFormat="1" x14ac:dyDescent="0.35">
      <c r="A2347" s="21">
        <v>10141103</v>
      </c>
      <c r="B2347" s="115" t="s">
        <v>14786</v>
      </c>
      <c r="C2347" s="135" t="s">
        <v>710</v>
      </c>
      <c r="D2347" s="21">
        <v>97</v>
      </c>
      <c r="E2347" s="114" t="str">
        <f t="shared" si="433"/>
        <v>TRANSFORMADOR MARCA:  97</v>
      </c>
      <c r="F2347" s="21"/>
      <c r="G2347" s="21"/>
      <c r="H2347" s="21" t="s">
        <v>14848</v>
      </c>
      <c r="I2347" s="21" t="s">
        <v>16652</v>
      </c>
      <c r="J2347" s="21"/>
      <c r="K2347" s="21" t="s">
        <v>16651</v>
      </c>
      <c r="L2347" s="21" t="s">
        <v>16650</v>
      </c>
      <c r="M2347" s="21">
        <v>200</v>
      </c>
      <c r="N2347" s="21">
        <v>33</v>
      </c>
      <c r="O2347" s="21" t="s">
        <v>362</v>
      </c>
      <c r="P2347" s="21">
        <v>3</v>
      </c>
      <c r="Q2347" s="124">
        <v>2007</v>
      </c>
      <c r="R2347" s="21"/>
      <c r="S2347" s="21"/>
      <c r="T2347" s="116">
        <v>991</v>
      </c>
      <c r="U2347" s="111">
        <v>45</v>
      </c>
      <c r="V2347" s="113">
        <f t="shared" si="434"/>
        <v>781.78888888888889</v>
      </c>
      <c r="W2347" s="113">
        <f t="shared" si="435"/>
        <v>209.21111111111111</v>
      </c>
      <c r="X2347" s="112">
        <f t="shared" si="436"/>
        <v>209211.11111111109</v>
      </c>
      <c r="Y2347" s="111"/>
      <c r="Z2347" s="110">
        <f t="shared" si="444"/>
        <v>35</v>
      </c>
      <c r="AA2347" s="109">
        <f t="shared" si="437"/>
        <v>49.550000000000004</v>
      </c>
      <c r="AB2347" s="109">
        <f t="shared" si="438"/>
        <v>49550.000000000007</v>
      </c>
      <c r="AC2347" s="108">
        <f t="shared" si="439"/>
        <v>941.45</v>
      </c>
      <c r="AD2347" s="107">
        <f t="shared" si="440"/>
        <v>2.2222222222222223E-2</v>
      </c>
      <c r="AE2347" s="106">
        <f t="shared" si="441"/>
        <v>20.921111111111113</v>
      </c>
      <c r="AF2347" s="105">
        <f t="shared" si="442"/>
        <v>230.13222222222223</v>
      </c>
      <c r="AG2347" s="105">
        <f t="shared" si="443"/>
        <v>760.86777777777775</v>
      </c>
    </row>
    <row r="2348" spans="1:33" s="88" customFormat="1" x14ac:dyDescent="0.35">
      <c r="A2348" s="21">
        <v>10141103</v>
      </c>
      <c r="B2348" s="115" t="s">
        <v>14786</v>
      </c>
      <c r="C2348" s="135" t="s">
        <v>710</v>
      </c>
      <c r="D2348" s="21" t="s">
        <v>16648</v>
      </c>
      <c r="E2348" s="114" t="str">
        <f t="shared" si="433"/>
        <v>TRANSFORMADOR MARCA:DPM MONAPO PS 1 TA 1</v>
      </c>
      <c r="F2348" s="57"/>
      <c r="G2348" s="21" t="s">
        <v>16647</v>
      </c>
      <c r="H2348" s="21" t="s">
        <v>16646</v>
      </c>
      <c r="I2348" s="21"/>
      <c r="J2348" s="57"/>
      <c r="K2348" s="57" t="s">
        <v>16645</v>
      </c>
      <c r="L2348" s="57" t="s">
        <v>16644</v>
      </c>
      <c r="M2348" s="21">
        <v>1250</v>
      </c>
      <c r="N2348" s="21" t="s">
        <v>619</v>
      </c>
      <c r="O2348" s="21" t="s">
        <v>362</v>
      </c>
      <c r="P2348" s="57">
        <v>3</v>
      </c>
      <c r="Q2348" s="21">
        <v>2007</v>
      </c>
      <c r="R2348" s="21" t="s">
        <v>587</v>
      </c>
      <c r="S2348" s="21">
        <v>306440002</v>
      </c>
      <c r="T2348" s="116">
        <v>20419</v>
      </c>
      <c r="U2348" s="111">
        <v>45</v>
      </c>
      <c r="V2348" s="113">
        <f t="shared" si="434"/>
        <v>16108.322222222223</v>
      </c>
      <c r="W2348" s="113">
        <f t="shared" si="435"/>
        <v>4310.677777777777</v>
      </c>
      <c r="X2348" s="112">
        <f t="shared" si="436"/>
        <v>4310677.7777777771</v>
      </c>
      <c r="Y2348" s="111"/>
      <c r="Z2348" s="110">
        <f t="shared" si="444"/>
        <v>35</v>
      </c>
      <c r="AA2348" s="109">
        <f t="shared" si="437"/>
        <v>1020.95</v>
      </c>
      <c r="AB2348" s="109">
        <f t="shared" si="438"/>
        <v>1020950</v>
      </c>
      <c r="AC2348" s="108">
        <f t="shared" si="439"/>
        <v>19398.05</v>
      </c>
      <c r="AD2348" s="107">
        <f t="shared" si="440"/>
        <v>2.2222222222222223E-2</v>
      </c>
      <c r="AE2348" s="106">
        <f t="shared" si="441"/>
        <v>431.06777777777779</v>
      </c>
      <c r="AF2348" s="105">
        <f t="shared" si="442"/>
        <v>4741.7455555555553</v>
      </c>
      <c r="AG2348" s="105">
        <f t="shared" si="443"/>
        <v>15677.254444444445</v>
      </c>
    </row>
    <row r="2349" spans="1:33" s="88" customFormat="1" x14ac:dyDescent="0.35">
      <c r="A2349" s="21">
        <v>10141103</v>
      </c>
      <c r="B2349" s="115" t="s">
        <v>14786</v>
      </c>
      <c r="C2349" s="135" t="s">
        <v>710</v>
      </c>
      <c r="D2349" s="21" t="s">
        <v>9862</v>
      </c>
      <c r="E2349" s="114" t="str">
        <f t="shared" si="433"/>
        <v>TRANSFORMADOR MARCA: CUAMBA PTS 1</v>
      </c>
      <c r="F2349" s="21"/>
      <c r="G2349" s="124" t="s">
        <v>179</v>
      </c>
      <c r="H2349" s="124" t="s">
        <v>179</v>
      </c>
      <c r="I2349" s="124" t="s">
        <v>16643</v>
      </c>
      <c r="J2349" s="21"/>
      <c r="K2349" s="21" t="s">
        <v>16642</v>
      </c>
      <c r="L2349" s="21" t="s">
        <v>16641</v>
      </c>
      <c r="M2349" s="21">
        <v>160</v>
      </c>
      <c r="N2349" s="161" t="s">
        <v>19</v>
      </c>
      <c r="O2349" s="21" t="s">
        <v>362</v>
      </c>
      <c r="P2349" s="21">
        <v>3</v>
      </c>
      <c r="Q2349" s="124">
        <v>2007</v>
      </c>
      <c r="R2349" s="21"/>
      <c r="S2349" s="21"/>
      <c r="T2349" s="116">
        <v>991</v>
      </c>
      <c r="U2349" s="111">
        <v>45</v>
      </c>
      <c r="V2349" s="113">
        <f t="shared" si="434"/>
        <v>781.78888888888889</v>
      </c>
      <c r="W2349" s="113">
        <f t="shared" si="435"/>
        <v>209.21111111111111</v>
      </c>
      <c r="X2349" s="112">
        <f t="shared" si="436"/>
        <v>209211.11111111109</v>
      </c>
      <c r="Y2349" s="111"/>
      <c r="Z2349" s="110">
        <f t="shared" si="444"/>
        <v>35</v>
      </c>
      <c r="AA2349" s="109">
        <f t="shared" si="437"/>
        <v>49.550000000000004</v>
      </c>
      <c r="AB2349" s="109">
        <f t="shared" si="438"/>
        <v>49550.000000000007</v>
      </c>
      <c r="AC2349" s="108">
        <f t="shared" si="439"/>
        <v>941.45</v>
      </c>
      <c r="AD2349" s="107">
        <f t="shared" si="440"/>
        <v>2.2222222222222223E-2</v>
      </c>
      <c r="AE2349" s="106">
        <f t="shared" si="441"/>
        <v>20.921111111111113</v>
      </c>
      <c r="AF2349" s="105">
        <f t="shared" si="442"/>
        <v>230.13222222222223</v>
      </c>
      <c r="AG2349" s="105">
        <f t="shared" si="443"/>
        <v>760.86777777777775</v>
      </c>
    </row>
    <row r="2350" spans="1:33" s="88" customFormat="1" x14ac:dyDescent="0.35">
      <c r="A2350" s="21">
        <v>10141103</v>
      </c>
      <c r="B2350" s="115" t="s">
        <v>14786</v>
      </c>
      <c r="C2350" s="135" t="s">
        <v>710</v>
      </c>
      <c r="D2350" s="21" t="s">
        <v>16697</v>
      </c>
      <c r="E2350" s="114" t="str">
        <f t="shared" si="433"/>
        <v>TRANSFORMADOR MARCA:Pauwels  Trafo PT51 PT51</v>
      </c>
      <c r="F2350" s="21" t="s">
        <v>16698</v>
      </c>
      <c r="G2350" s="21" t="s">
        <v>16697</v>
      </c>
      <c r="H2350" s="21" t="s">
        <v>3104</v>
      </c>
      <c r="I2350" s="21" t="s">
        <v>530</v>
      </c>
      <c r="J2350" s="57"/>
      <c r="K2350" s="124">
        <v>696086.9</v>
      </c>
      <c r="L2350" s="124">
        <v>7812526.9000000004</v>
      </c>
      <c r="M2350" s="21">
        <v>315</v>
      </c>
      <c r="N2350" s="21">
        <v>22</v>
      </c>
      <c r="O2350" s="21">
        <v>0.4</v>
      </c>
      <c r="P2350" s="21">
        <v>3</v>
      </c>
      <c r="Q2350" s="124">
        <v>2007</v>
      </c>
      <c r="R2350" s="124" t="s">
        <v>16696</v>
      </c>
      <c r="S2350" s="124">
        <v>11110704506</v>
      </c>
      <c r="T2350" s="116">
        <v>953</v>
      </c>
      <c r="U2350" s="111">
        <v>45</v>
      </c>
      <c r="V2350" s="113">
        <f t="shared" si="434"/>
        <v>751.81111111111113</v>
      </c>
      <c r="W2350" s="113">
        <f t="shared" si="435"/>
        <v>201.18888888888887</v>
      </c>
      <c r="X2350" s="112">
        <f t="shared" si="436"/>
        <v>201188.88888888888</v>
      </c>
      <c r="Y2350" s="111"/>
      <c r="Z2350" s="110">
        <f t="shared" si="444"/>
        <v>35</v>
      </c>
      <c r="AA2350" s="109">
        <f t="shared" si="437"/>
        <v>47.650000000000006</v>
      </c>
      <c r="AB2350" s="109">
        <f t="shared" si="438"/>
        <v>47650.000000000007</v>
      </c>
      <c r="AC2350" s="108">
        <f t="shared" si="439"/>
        <v>905.35</v>
      </c>
      <c r="AD2350" s="107">
        <f t="shared" si="440"/>
        <v>2.2222222222222223E-2</v>
      </c>
      <c r="AE2350" s="106">
        <f t="shared" si="441"/>
        <v>20.11888888888889</v>
      </c>
      <c r="AF2350" s="105">
        <f t="shared" si="442"/>
        <v>221.30777777777774</v>
      </c>
      <c r="AG2350" s="105">
        <f t="shared" si="443"/>
        <v>731.6922222222222</v>
      </c>
    </row>
    <row r="2351" spans="1:33" s="88" customFormat="1" x14ac:dyDescent="0.35">
      <c r="A2351" s="21">
        <v>10141103</v>
      </c>
      <c r="B2351" s="115" t="s">
        <v>14786</v>
      </c>
      <c r="C2351" s="135" t="s">
        <v>710</v>
      </c>
      <c r="D2351" s="21" t="s">
        <v>16694</v>
      </c>
      <c r="E2351" s="114" t="str">
        <f t="shared" si="433"/>
        <v>TRANSFORMADOR MARCA:DPM PT56 PT56</v>
      </c>
      <c r="F2351" s="21" t="s">
        <v>16695</v>
      </c>
      <c r="G2351" s="21" t="s">
        <v>16694</v>
      </c>
      <c r="H2351" s="21" t="s">
        <v>3104</v>
      </c>
      <c r="I2351" s="21" t="s">
        <v>530</v>
      </c>
      <c r="J2351" s="57"/>
      <c r="K2351" s="124">
        <v>696600.2</v>
      </c>
      <c r="L2351" s="124">
        <v>7812083.9000000004</v>
      </c>
      <c r="M2351" s="21">
        <v>200</v>
      </c>
      <c r="N2351" s="21">
        <v>22</v>
      </c>
      <c r="O2351" s="21">
        <v>0.4</v>
      </c>
      <c r="P2351" s="21">
        <v>3</v>
      </c>
      <c r="Q2351" s="124">
        <v>2007</v>
      </c>
      <c r="R2351" s="124" t="s">
        <v>587</v>
      </c>
      <c r="S2351" s="124" t="s">
        <v>16693</v>
      </c>
      <c r="T2351" s="116">
        <v>572</v>
      </c>
      <c r="U2351" s="111">
        <v>45</v>
      </c>
      <c r="V2351" s="113">
        <f t="shared" si="434"/>
        <v>451.24444444444447</v>
      </c>
      <c r="W2351" s="113">
        <f t="shared" si="435"/>
        <v>120.75555555555553</v>
      </c>
      <c r="X2351" s="112">
        <f t="shared" si="436"/>
        <v>120755.55555555553</v>
      </c>
      <c r="Y2351" s="111"/>
      <c r="Z2351" s="110">
        <f t="shared" si="444"/>
        <v>35</v>
      </c>
      <c r="AA2351" s="109">
        <f t="shared" si="437"/>
        <v>28.6</v>
      </c>
      <c r="AB2351" s="109">
        <f t="shared" si="438"/>
        <v>28600</v>
      </c>
      <c r="AC2351" s="108">
        <f t="shared" si="439"/>
        <v>543.4</v>
      </c>
      <c r="AD2351" s="107">
        <f t="shared" si="440"/>
        <v>2.2222222222222223E-2</v>
      </c>
      <c r="AE2351" s="106">
        <f t="shared" si="441"/>
        <v>12.075555555555555</v>
      </c>
      <c r="AF2351" s="105">
        <f t="shared" si="442"/>
        <v>132.83111111111108</v>
      </c>
      <c r="AG2351" s="105">
        <f t="shared" si="443"/>
        <v>439.16888888888889</v>
      </c>
    </row>
    <row r="2352" spans="1:33" s="88" customFormat="1" x14ac:dyDescent="0.35">
      <c r="A2352" s="21">
        <v>10141103</v>
      </c>
      <c r="B2352" s="115" t="s">
        <v>14786</v>
      </c>
      <c r="C2352" s="135" t="s">
        <v>710</v>
      </c>
      <c r="D2352" s="21" t="s">
        <v>16691</v>
      </c>
      <c r="E2352" s="114" t="str">
        <f t="shared" si="433"/>
        <v>TRANSFORMADOR MARCA:Pauwels Trafo- Efacec PT62 PT62</v>
      </c>
      <c r="F2352" s="21" t="s">
        <v>16692</v>
      </c>
      <c r="G2352" s="21" t="s">
        <v>16691</v>
      </c>
      <c r="H2352" s="21" t="s">
        <v>3104</v>
      </c>
      <c r="I2352" s="21" t="s">
        <v>530</v>
      </c>
      <c r="J2352" s="57"/>
      <c r="K2352" s="124">
        <v>696703.4</v>
      </c>
      <c r="L2352" s="124">
        <v>7812732.5999999996</v>
      </c>
      <c r="M2352" s="21">
        <v>500</v>
      </c>
      <c r="N2352" s="21">
        <v>22</v>
      </c>
      <c r="O2352" s="21">
        <v>0.4</v>
      </c>
      <c r="P2352" s="21">
        <v>3</v>
      </c>
      <c r="Q2352" s="124">
        <v>2007</v>
      </c>
      <c r="R2352" s="124" t="s">
        <v>16690</v>
      </c>
      <c r="S2352" s="124" t="s">
        <v>16689</v>
      </c>
      <c r="T2352" s="116">
        <v>1016</v>
      </c>
      <c r="U2352" s="111">
        <v>45</v>
      </c>
      <c r="V2352" s="113">
        <f t="shared" si="434"/>
        <v>801.51111111111106</v>
      </c>
      <c r="W2352" s="113">
        <f t="shared" si="435"/>
        <v>214.48888888888894</v>
      </c>
      <c r="X2352" s="112">
        <f t="shared" si="436"/>
        <v>214488.88888888893</v>
      </c>
      <c r="Y2352" s="111"/>
      <c r="Z2352" s="110">
        <f t="shared" si="444"/>
        <v>35</v>
      </c>
      <c r="AA2352" s="109">
        <f t="shared" si="437"/>
        <v>50.800000000000004</v>
      </c>
      <c r="AB2352" s="109">
        <f t="shared" si="438"/>
        <v>50800.000000000007</v>
      </c>
      <c r="AC2352" s="108">
        <f t="shared" si="439"/>
        <v>965.2</v>
      </c>
      <c r="AD2352" s="107">
        <f t="shared" si="440"/>
        <v>2.2222222222222223E-2</v>
      </c>
      <c r="AE2352" s="106">
        <f t="shared" si="441"/>
        <v>21.448888888888892</v>
      </c>
      <c r="AF2352" s="105">
        <f t="shared" si="442"/>
        <v>235.93777777777782</v>
      </c>
      <c r="AG2352" s="105">
        <f t="shared" si="443"/>
        <v>780.0622222222222</v>
      </c>
    </row>
    <row r="2353" spans="1:33" s="88" customFormat="1" x14ac:dyDescent="0.35">
      <c r="A2353" s="21">
        <v>10141103</v>
      </c>
      <c r="B2353" s="115" t="s">
        <v>14786</v>
      </c>
      <c r="C2353" s="135" t="s">
        <v>710</v>
      </c>
      <c r="D2353" s="21" t="s">
        <v>16687</v>
      </c>
      <c r="E2353" s="114" t="str">
        <f t="shared" si="433"/>
        <v>TRANSFORMADOR MARCA:Pauwels Trafo PT63 PT63</v>
      </c>
      <c r="F2353" s="21" t="s">
        <v>16688</v>
      </c>
      <c r="G2353" s="21" t="s">
        <v>16687</v>
      </c>
      <c r="H2353" s="21" t="s">
        <v>3104</v>
      </c>
      <c r="I2353" s="21" t="s">
        <v>530</v>
      </c>
      <c r="J2353" s="57"/>
      <c r="K2353" s="124">
        <v>694816.8</v>
      </c>
      <c r="L2353" s="124">
        <v>7815071.2999999998</v>
      </c>
      <c r="M2353" s="21">
        <v>200</v>
      </c>
      <c r="N2353" s="21">
        <v>22</v>
      </c>
      <c r="O2353" s="21">
        <v>0.4</v>
      </c>
      <c r="P2353" s="21">
        <v>3</v>
      </c>
      <c r="Q2353" s="124">
        <v>2007</v>
      </c>
      <c r="R2353" s="124" t="s">
        <v>2404</v>
      </c>
      <c r="S2353" s="124">
        <v>11110704504</v>
      </c>
      <c r="T2353" s="116">
        <v>572</v>
      </c>
      <c r="U2353" s="111">
        <v>45</v>
      </c>
      <c r="V2353" s="113">
        <f t="shared" si="434"/>
        <v>451.24444444444447</v>
      </c>
      <c r="W2353" s="113">
        <f t="shared" si="435"/>
        <v>120.75555555555553</v>
      </c>
      <c r="X2353" s="112">
        <f t="shared" si="436"/>
        <v>120755.55555555553</v>
      </c>
      <c r="Y2353" s="111"/>
      <c r="Z2353" s="110">
        <f t="shared" si="444"/>
        <v>35</v>
      </c>
      <c r="AA2353" s="109">
        <f t="shared" si="437"/>
        <v>28.6</v>
      </c>
      <c r="AB2353" s="109">
        <f t="shared" si="438"/>
        <v>28600</v>
      </c>
      <c r="AC2353" s="108">
        <f t="shared" si="439"/>
        <v>543.4</v>
      </c>
      <c r="AD2353" s="107">
        <f t="shared" si="440"/>
        <v>2.2222222222222223E-2</v>
      </c>
      <c r="AE2353" s="106">
        <f t="shared" si="441"/>
        <v>12.075555555555555</v>
      </c>
      <c r="AF2353" s="105">
        <f t="shared" si="442"/>
        <v>132.83111111111108</v>
      </c>
      <c r="AG2353" s="105">
        <f t="shared" si="443"/>
        <v>439.16888888888889</v>
      </c>
    </row>
    <row r="2354" spans="1:33" s="88" customFormat="1" x14ac:dyDescent="0.35">
      <c r="A2354" s="21">
        <v>10141103</v>
      </c>
      <c r="B2354" s="115" t="s">
        <v>14786</v>
      </c>
      <c r="C2354" s="135" t="s">
        <v>710</v>
      </c>
      <c r="D2354" s="21" t="s">
        <v>16685</v>
      </c>
      <c r="E2354" s="114" t="str">
        <f t="shared" si="433"/>
        <v>TRANSFORMADOR MARCA:DPM PT112 PT112</v>
      </c>
      <c r="F2354" s="21" t="s">
        <v>16686</v>
      </c>
      <c r="G2354" s="21" t="s">
        <v>16685</v>
      </c>
      <c r="H2354" s="21" t="s">
        <v>3104</v>
      </c>
      <c r="I2354" s="21" t="s">
        <v>530</v>
      </c>
      <c r="J2354" s="57"/>
      <c r="K2354" s="124">
        <v>693795</v>
      </c>
      <c r="L2354" s="124">
        <v>7815537.7999999998</v>
      </c>
      <c r="M2354" s="21">
        <v>315</v>
      </c>
      <c r="N2354" s="21">
        <v>22</v>
      </c>
      <c r="O2354" s="21">
        <v>0.4</v>
      </c>
      <c r="P2354" s="21">
        <v>3</v>
      </c>
      <c r="Q2354" s="124">
        <v>2007</v>
      </c>
      <c r="R2354" s="124" t="s">
        <v>587</v>
      </c>
      <c r="S2354" s="124">
        <v>4500592996</v>
      </c>
      <c r="T2354" s="116">
        <v>953</v>
      </c>
      <c r="U2354" s="111">
        <v>45</v>
      </c>
      <c r="V2354" s="113">
        <f t="shared" si="434"/>
        <v>751.81111111111113</v>
      </c>
      <c r="W2354" s="113">
        <f t="shared" si="435"/>
        <v>201.18888888888887</v>
      </c>
      <c r="X2354" s="112">
        <f t="shared" si="436"/>
        <v>201188.88888888888</v>
      </c>
      <c r="Y2354" s="111"/>
      <c r="Z2354" s="110">
        <f t="shared" si="444"/>
        <v>35</v>
      </c>
      <c r="AA2354" s="109">
        <f t="shared" si="437"/>
        <v>47.650000000000006</v>
      </c>
      <c r="AB2354" s="109">
        <f t="shared" si="438"/>
        <v>47650.000000000007</v>
      </c>
      <c r="AC2354" s="108">
        <f t="shared" si="439"/>
        <v>905.35</v>
      </c>
      <c r="AD2354" s="107">
        <f t="shared" si="440"/>
        <v>2.2222222222222223E-2</v>
      </c>
      <c r="AE2354" s="106">
        <f t="shared" si="441"/>
        <v>20.11888888888889</v>
      </c>
      <c r="AF2354" s="105">
        <f t="shared" si="442"/>
        <v>221.30777777777774</v>
      </c>
      <c r="AG2354" s="105">
        <f t="shared" si="443"/>
        <v>731.6922222222222</v>
      </c>
    </row>
    <row r="2355" spans="1:33" s="88" customFormat="1" x14ac:dyDescent="0.35">
      <c r="A2355" s="21">
        <v>10141103</v>
      </c>
      <c r="B2355" s="115" t="s">
        <v>14786</v>
      </c>
      <c r="C2355" s="135" t="s">
        <v>710</v>
      </c>
      <c r="D2355" s="21" t="s">
        <v>16683</v>
      </c>
      <c r="E2355" s="114" t="str">
        <f t="shared" si="433"/>
        <v>TRANSFORMADOR MARCA:DPM PT169 PT169</v>
      </c>
      <c r="F2355" s="21" t="s">
        <v>16684</v>
      </c>
      <c r="G2355" s="21" t="s">
        <v>16683</v>
      </c>
      <c r="H2355" s="21" t="s">
        <v>3104</v>
      </c>
      <c r="I2355" s="21" t="s">
        <v>530</v>
      </c>
      <c r="J2355" s="21"/>
      <c r="K2355" s="124">
        <v>692844.2</v>
      </c>
      <c r="L2355" s="124">
        <v>7806997.2000000002</v>
      </c>
      <c r="M2355" s="21">
        <v>100</v>
      </c>
      <c r="N2355" s="21">
        <v>6.6</v>
      </c>
      <c r="O2355" s="21">
        <v>0.4</v>
      </c>
      <c r="P2355" s="21">
        <v>3</v>
      </c>
      <c r="Q2355" s="124">
        <v>2007</v>
      </c>
      <c r="R2355" s="124" t="s">
        <v>587</v>
      </c>
      <c r="S2355" s="124" t="s">
        <v>16682</v>
      </c>
      <c r="T2355" s="116">
        <v>763</v>
      </c>
      <c r="U2355" s="111">
        <v>45</v>
      </c>
      <c r="V2355" s="113">
        <f t="shared" si="434"/>
        <v>601.92222222222222</v>
      </c>
      <c r="W2355" s="113">
        <f t="shared" si="435"/>
        <v>161.07777777777778</v>
      </c>
      <c r="X2355" s="112">
        <f t="shared" si="436"/>
        <v>161077.77777777778</v>
      </c>
      <c r="Y2355" s="111"/>
      <c r="Z2355" s="110">
        <f t="shared" si="444"/>
        <v>35</v>
      </c>
      <c r="AA2355" s="109">
        <f t="shared" si="437"/>
        <v>38.15</v>
      </c>
      <c r="AB2355" s="109">
        <f t="shared" si="438"/>
        <v>38150</v>
      </c>
      <c r="AC2355" s="108">
        <f t="shared" si="439"/>
        <v>724.85</v>
      </c>
      <c r="AD2355" s="107">
        <f t="shared" si="440"/>
        <v>2.2222222222222223E-2</v>
      </c>
      <c r="AE2355" s="106">
        <f t="shared" si="441"/>
        <v>16.10777777777778</v>
      </c>
      <c r="AF2355" s="105">
        <f t="shared" si="442"/>
        <v>177.18555555555557</v>
      </c>
      <c r="AG2355" s="105">
        <f t="shared" si="443"/>
        <v>585.81444444444446</v>
      </c>
    </row>
    <row r="2356" spans="1:33" s="88" customFormat="1" x14ac:dyDescent="0.35">
      <c r="A2356" s="21">
        <v>10141103</v>
      </c>
      <c r="B2356" s="115" t="s">
        <v>14786</v>
      </c>
      <c r="C2356" s="135" t="s">
        <v>710</v>
      </c>
      <c r="D2356" s="21" t="s">
        <v>16680</v>
      </c>
      <c r="E2356" s="114" t="str">
        <f t="shared" si="433"/>
        <v>TRANSFORMADOR MARCA:DPM PT172 PT172</v>
      </c>
      <c r="F2356" s="21" t="s">
        <v>16681</v>
      </c>
      <c r="G2356" s="21" t="s">
        <v>16680</v>
      </c>
      <c r="H2356" s="21" t="s">
        <v>3104</v>
      </c>
      <c r="I2356" s="21" t="s">
        <v>530</v>
      </c>
      <c r="J2356" s="21"/>
      <c r="K2356" s="124">
        <v>692457.9</v>
      </c>
      <c r="L2356" s="124">
        <v>7805837.7000000002</v>
      </c>
      <c r="M2356" s="61">
        <v>100</v>
      </c>
      <c r="N2356" s="21">
        <v>6.6</v>
      </c>
      <c r="O2356" s="21">
        <v>0.4</v>
      </c>
      <c r="P2356" s="21">
        <v>3</v>
      </c>
      <c r="Q2356" s="124">
        <v>2007</v>
      </c>
      <c r="R2356" s="124" t="s">
        <v>587</v>
      </c>
      <c r="S2356" s="124" t="s">
        <v>16679</v>
      </c>
      <c r="T2356" s="116">
        <v>763</v>
      </c>
      <c r="U2356" s="111">
        <v>45</v>
      </c>
      <c r="V2356" s="113">
        <f t="shared" si="434"/>
        <v>601.92222222222222</v>
      </c>
      <c r="W2356" s="113">
        <f t="shared" si="435"/>
        <v>161.07777777777778</v>
      </c>
      <c r="X2356" s="112">
        <f t="shared" si="436"/>
        <v>161077.77777777778</v>
      </c>
      <c r="Y2356" s="111"/>
      <c r="Z2356" s="110">
        <f t="shared" si="444"/>
        <v>35</v>
      </c>
      <c r="AA2356" s="109">
        <f t="shared" si="437"/>
        <v>38.15</v>
      </c>
      <c r="AB2356" s="109">
        <f t="shared" si="438"/>
        <v>38150</v>
      </c>
      <c r="AC2356" s="108">
        <f t="shared" si="439"/>
        <v>724.85</v>
      </c>
      <c r="AD2356" s="107">
        <f t="shared" si="440"/>
        <v>2.2222222222222223E-2</v>
      </c>
      <c r="AE2356" s="106">
        <f t="shared" si="441"/>
        <v>16.10777777777778</v>
      </c>
      <c r="AF2356" s="105">
        <f t="shared" si="442"/>
        <v>177.18555555555557</v>
      </c>
      <c r="AG2356" s="105">
        <f t="shared" si="443"/>
        <v>585.81444444444446</v>
      </c>
    </row>
    <row r="2357" spans="1:33" s="88" customFormat="1" x14ac:dyDescent="0.35">
      <c r="A2357" s="21">
        <v>10141103</v>
      </c>
      <c r="B2357" s="115" t="s">
        <v>14786</v>
      </c>
      <c r="C2357" s="135" t="s">
        <v>710</v>
      </c>
      <c r="D2357" s="21" t="s">
        <v>16677</v>
      </c>
      <c r="E2357" s="114" t="str">
        <f t="shared" si="433"/>
        <v>TRANSFORMADOR MARCA:ALSTOM AGCHI/PT01 AGCHI/PT01</v>
      </c>
      <c r="F2357" s="21" t="s">
        <v>16678</v>
      </c>
      <c r="G2357" s="21" t="s">
        <v>16677</v>
      </c>
      <c r="H2357" s="21" t="s">
        <v>977</v>
      </c>
      <c r="I2357" s="21" t="s">
        <v>976</v>
      </c>
      <c r="J2357" s="21" t="s">
        <v>16676</v>
      </c>
      <c r="K2357" s="21" t="s">
        <v>16675</v>
      </c>
      <c r="L2357" s="119" t="s">
        <v>16674</v>
      </c>
      <c r="M2357" s="21">
        <v>630</v>
      </c>
      <c r="N2357" s="21">
        <v>6.6</v>
      </c>
      <c r="O2357" s="21">
        <v>0.4</v>
      </c>
      <c r="P2357" s="21">
        <v>3</v>
      </c>
      <c r="Q2357" s="21">
        <v>2007</v>
      </c>
      <c r="R2357" s="21" t="s">
        <v>4</v>
      </c>
      <c r="S2357" s="21" t="s">
        <v>16673</v>
      </c>
      <c r="T2357" s="116">
        <v>1016</v>
      </c>
      <c r="U2357" s="111">
        <v>45</v>
      </c>
      <c r="V2357" s="113">
        <f t="shared" si="434"/>
        <v>801.51111111111106</v>
      </c>
      <c r="W2357" s="113">
        <f t="shared" si="435"/>
        <v>214.48888888888894</v>
      </c>
      <c r="X2357" s="112">
        <f t="shared" si="436"/>
        <v>214488.88888888893</v>
      </c>
      <c r="Y2357" s="111"/>
      <c r="Z2357" s="110">
        <f t="shared" si="444"/>
        <v>35</v>
      </c>
      <c r="AA2357" s="109">
        <f t="shared" si="437"/>
        <v>50.800000000000004</v>
      </c>
      <c r="AB2357" s="109">
        <f t="shared" si="438"/>
        <v>50800.000000000007</v>
      </c>
      <c r="AC2357" s="108">
        <f t="shared" si="439"/>
        <v>965.2</v>
      </c>
      <c r="AD2357" s="107">
        <f t="shared" si="440"/>
        <v>2.2222222222222223E-2</v>
      </c>
      <c r="AE2357" s="106">
        <f t="shared" si="441"/>
        <v>21.448888888888892</v>
      </c>
      <c r="AF2357" s="105">
        <f t="shared" si="442"/>
        <v>235.93777777777782</v>
      </c>
      <c r="AG2357" s="105">
        <f t="shared" si="443"/>
        <v>780.0622222222222</v>
      </c>
    </row>
    <row r="2358" spans="1:33" s="88" customFormat="1" x14ac:dyDescent="0.35">
      <c r="A2358" s="21">
        <v>10141103</v>
      </c>
      <c r="B2358" s="135" t="s">
        <v>14786</v>
      </c>
      <c r="C2358" s="135" t="s">
        <v>710</v>
      </c>
      <c r="D2358" s="124" t="s">
        <v>4987</v>
      </c>
      <c r="E2358" s="114" t="str">
        <f t="shared" si="433"/>
        <v>TRANSFORMADOR MARCA:ABB PT 203 PT 203</v>
      </c>
      <c r="F2358" s="124"/>
      <c r="G2358" s="124" t="s">
        <v>4987</v>
      </c>
      <c r="H2358" s="124" t="s">
        <v>815</v>
      </c>
      <c r="I2358" s="124"/>
      <c r="J2358" s="124"/>
      <c r="K2358" s="124"/>
      <c r="L2358" s="124"/>
      <c r="M2358" s="124">
        <v>500</v>
      </c>
      <c r="N2358" s="124">
        <v>11</v>
      </c>
      <c r="O2358" s="21">
        <v>0.4</v>
      </c>
      <c r="P2358" s="124" t="s">
        <v>514</v>
      </c>
      <c r="Q2358" s="124">
        <v>2007</v>
      </c>
      <c r="R2358" s="124" t="s">
        <v>15</v>
      </c>
      <c r="S2358" s="124" t="s">
        <v>16672</v>
      </c>
      <c r="T2358" s="116">
        <v>1016</v>
      </c>
      <c r="U2358" s="111">
        <v>45</v>
      </c>
      <c r="V2358" s="113">
        <f t="shared" si="434"/>
        <v>801.51111111111106</v>
      </c>
      <c r="W2358" s="113">
        <f t="shared" si="435"/>
        <v>214.48888888888894</v>
      </c>
      <c r="X2358" s="112">
        <f t="shared" si="436"/>
        <v>214488.88888888893</v>
      </c>
      <c r="Y2358" s="111"/>
      <c r="Z2358" s="110">
        <f t="shared" si="444"/>
        <v>35</v>
      </c>
      <c r="AA2358" s="109">
        <f t="shared" si="437"/>
        <v>50.800000000000004</v>
      </c>
      <c r="AB2358" s="109">
        <f t="shared" si="438"/>
        <v>50800.000000000007</v>
      </c>
      <c r="AC2358" s="108">
        <f t="shared" si="439"/>
        <v>965.2</v>
      </c>
      <c r="AD2358" s="107">
        <f t="shared" si="440"/>
        <v>2.2222222222222223E-2</v>
      </c>
      <c r="AE2358" s="106">
        <f t="shared" si="441"/>
        <v>21.448888888888892</v>
      </c>
      <c r="AF2358" s="105">
        <f t="shared" si="442"/>
        <v>235.93777777777782</v>
      </c>
      <c r="AG2358" s="105">
        <f t="shared" si="443"/>
        <v>780.0622222222222</v>
      </c>
    </row>
    <row r="2359" spans="1:33" s="88" customFormat="1" x14ac:dyDescent="0.35">
      <c r="A2359" s="21">
        <v>10141103</v>
      </c>
      <c r="B2359" s="135" t="s">
        <v>14786</v>
      </c>
      <c r="C2359" s="135" t="s">
        <v>710</v>
      </c>
      <c r="D2359" s="124" t="s">
        <v>9862</v>
      </c>
      <c r="E2359" s="114" t="str">
        <f t="shared" si="433"/>
        <v>TRANSFORMADOR MARCA:PAUWELS PTS 1 PTS 1</v>
      </c>
      <c r="F2359" s="124"/>
      <c r="G2359" s="124" t="s">
        <v>9862</v>
      </c>
      <c r="H2359" s="124" t="s">
        <v>324</v>
      </c>
      <c r="I2359" s="124" t="s">
        <v>16671</v>
      </c>
      <c r="J2359" s="124"/>
      <c r="K2359" s="142" t="s">
        <v>16670</v>
      </c>
      <c r="L2359" s="142" t="s">
        <v>16669</v>
      </c>
      <c r="M2359" s="124">
        <v>630</v>
      </c>
      <c r="N2359" s="124">
        <v>33</v>
      </c>
      <c r="O2359" s="21">
        <v>0.4</v>
      </c>
      <c r="P2359" s="124" t="s">
        <v>514</v>
      </c>
      <c r="Q2359" s="142">
        <v>2007</v>
      </c>
      <c r="R2359" s="124" t="s">
        <v>89</v>
      </c>
      <c r="S2359" s="124" t="s">
        <v>16668</v>
      </c>
      <c r="T2359" s="116">
        <v>1200</v>
      </c>
      <c r="U2359" s="111">
        <v>45</v>
      </c>
      <c r="V2359" s="113">
        <f t="shared" si="434"/>
        <v>946.66666666666663</v>
      </c>
      <c r="W2359" s="113">
        <f t="shared" si="435"/>
        <v>253.33333333333337</v>
      </c>
      <c r="X2359" s="112">
        <f t="shared" si="436"/>
        <v>253333.33333333337</v>
      </c>
      <c r="Y2359" s="111"/>
      <c r="Z2359" s="110">
        <f t="shared" si="444"/>
        <v>35</v>
      </c>
      <c r="AA2359" s="109">
        <f t="shared" si="437"/>
        <v>60</v>
      </c>
      <c r="AB2359" s="109">
        <f t="shared" si="438"/>
        <v>60000</v>
      </c>
      <c r="AC2359" s="108">
        <f t="shared" si="439"/>
        <v>1140</v>
      </c>
      <c r="AD2359" s="107">
        <f t="shared" si="440"/>
        <v>2.2222222222222223E-2</v>
      </c>
      <c r="AE2359" s="106">
        <f t="shared" si="441"/>
        <v>25.333333333333336</v>
      </c>
      <c r="AF2359" s="105">
        <f t="shared" si="442"/>
        <v>278.66666666666669</v>
      </c>
      <c r="AG2359" s="105">
        <f t="shared" si="443"/>
        <v>921.33333333333326</v>
      </c>
    </row>
    <row r="2360" spans="1:33" s="88" customFormat="1" x14ac:dyDescent="0.35">
      <c r="A2360" s="21">
        <v>10141103</v>
      </c>
      <c r="B2360" s="115" t="s">
        <v>14786</v>
      </c>
      <c r="C2360" s="135" t="s">
        <v>710</v>
      </c>
      <c r="D2360" s="133" t="s">
        <v>1234</v>
      </c>
      <c r="E2360" s="114" t="str">
        <f t="shared" si="433"/>
        <v>TRANSFORMADOR MARCA:Efacec  PT 119</v>
      </c>
      <c r="F2360" s="57" t="s">
        <v>2402</v>
      </c>
      <c r="G2360" s="21"/>
      <c r="H2360" s="21" t="s">
        <v>494</v>
      </c>
      <c r="I2360" s="21"/>
      <c r="J2360" s="21"/>
      <c r="K2360" s="133" t="s">
        <v>16667</v>
      </c>
      <c r="L2360" s="133" t="s">
        <v>16666</v>
      </c>
      <c r="M2360" s="21">
        <v>500</v>
      </c>
      <c r="N2360" s="21">
        <v>33</v>
      </c>
      <c r="O2360" s="21" t="s">
        <v>510</v>
      </c>
      <c r="P2360" s="124" t="s">
        <v>516</v>
      </c>
      <c r="Q2360" s="21">
        <v>2007</v>
      </c>
      <c r="R2360" s="21" t="s">
        <v>535</v>
      </c>
      <c r="S2360" s="21" t="s">
        <v>16665</v>
      </c>
      <c r="T2360" s="116">
        <v>1200</v>
      </c>
      <c r="U2360" s="111">
        <v>45</v>
      </c>
      <c r="V2360" s="113">
        <f t="shared" si="434"/>
        <v>946.66666666666663</v>
      </c>
      <c r="W2360" s="113">
        <f t="shared" si="435"/>
        <v>253.33333333333337</v>
      </c>
      <c r="X2360" s="112">
        <f t="shared" si="436"/>
        <v>253333.33333333337</v>
      </c>
      <c r="Y2360" s="111"/>
      <c r="Z2360" s="110">
        <f t="shared" si="444"/>
        <v>35</v>
      </c>
      <c r="AA2360" s="109">
        <f t="shared" si="437"/>
        <v>60</v>
      </c>
      <c r="AB2360" s="109">
        <f t="shared" si="438"/>
        <v>60000</v>
      </c>
      <c r="AC2360" s="108">
        <f t="shared" si="439"/>
        <v>1140</v>
      </c>
      <c r="AD2360" s="107">
        <f t="shared" si="440"/>
        <v>2.2222222222222223E-2</v>
      </c>
      <c r="AE2360" s="106">
        <f t="shared" si="441"/>
        <v>25.333333333333336</v>
      </c>
      <c r="AF2360" s="105">
        <f t="shared" si="442"/>
        <v>278.66666666666669</v>
      </c>
      <c r="AG2360" s="105">
        <f t="shared" si="443"/>
        <v>921.33333333333326</v>
      </c>
    </row>
    <row r="2361" spans="1:33" s="88" customFormat="1" x14ac:dyDescent="0.35">
      <c r="A2361" s="21">
        <v>10141103</v>
      </c>
      <c r="B2361" s="115" t="s">
        <v>14786</v>
      </c>
      <c r="C2361" s="135" t="s">
        <v>710</v>
      </c>
      <c r="D2361" s="21" t="s">
        <v>16664</v>
      </c>
      <c r="E2361" s="114" t="str">
        <f t="shared" si="433"/>
        <v>TRANSFORMADOR MARCA:Fuji Tusco  PTS56</v>
      </c>
      <c r="F2361" s="21"/>
      <c r="G2361" s="21"/>
      <c r="H2361" s="21" t="s">
        <v>545</v>
      </c>
      <c r="I2361" s="21" t="s">
        <v>16663</v>
      </c>
      <c r="J2361" s="21"/>
      <c r="K2361" s="21" t="s">
        <v>16662</v>
      </c>
      <c r="L2361" s="21" t="s">
        <v>16661</v>
      </c>
      <c r="M2361" s="21">
        <v>200</v>
      </c>
      <c r="N2361" s="21">
        <v>11</v>
      </c>
      <c r="O2361" s="21" t="s">
        <v>362</v>
      </c>
      <c r="P2361" s="21">
        <v>3</v>
      </c>
      <c r="Q2361" s="124">
        <v>2007</v>
      </c>
      <c r="R2361" s="124" t="s">
        <v>1821</v>
      </c>
      <c r="S2361" s="124">
        <v>601172</v>
      </c>
      <c r="T2361" s="116">
        <v>572</v>
      </c>
      <c r="U2361" s="111">
        <v>45</v>
      </c>
      <c r="V2361" s="113">
        <f t="shared" si="434"/>
        <v>451.24444444444447</v>
      </c>
      <c r="W2361" s="113">
        <f t="shared" si="435"/>
        <v>120.75555555555553</v>
      </c>
      <c r="X2361" s="112">
        <f t="shared" si="436"/>
        <v>120755.55555555553</v>
      </c>
      <c r="Y2361" s="111"/>
      <c r="Z2361" s="110">
        <f t="shared" si="444"/>
        <v>35</v>
      </c>
      <c r="AA2361" s="109">
        <f t="shared" si="437"/>
        <v>28.6</v>
      </c>
      <c r="AB2361" s="109">
        <f t="shared" si="438"/>
        <v>28600</v>
      </c>
      <c r="AC2361" s="108">
        <f t="shared" si="439"/>
        <v>543.4</v>
      </c>
      <c r="AD2361" s="107">
        <f t="shared" si="440"/>
        <v>2.2222222222222223E-2</v>
      </c>
      <c r="AE2361" s="106">
        <f t="shared" si="441"/>
        <v>12.075555555555555</v>
      </c>
      <c r="AF2361" s="105">
        <f t="shared" si="442"/>
        <v>132.83111111111108</v>
      </c>
      <c r="AG2361" s="105">
        <f t="shared" si="443"/>
        <v>439.16888888888889</v>
      </c>
    </row>
    <row r="2362" spans="1:33" s="88" customFormat="1" x14ac:dyDescent="0.35">
      <c r="A2362" s="21">
        <v>10141103</v>
      </c>
      <c r="B2362" s="115" t="s">
        <v>14786</v>
      </c>
      <c r="C2362" s="135" t="s">
        <v>710</v>
      </c>
      <c r="D2362" s="21">
        <v>93</v>
      </c>
      <c r="E2362" s="114" t="str">
        <f t="shared" si="433"/>
        <v>TRANSFORMADOR MARCA:Power Tech  93</v>
      </c>
      <c r="F2362" s="21"/>
      <c r="G2362" s="21"/>
      <c r="H2362" s="21" t="s">
        <v>14848</v>
      </c>
      <c r="I2362" s="21" t="s">
        <v>16660</v>
      </c>
      <c r="J2362" s="21"/>
      <c r="K2362" s="21" t="s">
        <v>16659</v>
      </c>
      <c r="L2362" s="21" t="s">
        <v>16658</v>
      </c>
      <c r="M2362" s="21">
        <v>500</v>
      </c>
      <c r="N2362" s="21">
        <v>11</v>
      </c>
      <c r="O2362" s="21" t="s">
        <v>362</v>
      </c>
      <c r="P2362" s="21">
        <v>3</v>
      </c>
      <c r="Q2362" s="124">
        <v>2007</v>
      </c>
      <c r="R2362" s="124" t="s">
        <v>14844</v>
      </c>
      <c r="S2362" s="124" t="s">
        <v>16657</v>
      </c>
      <c r="T2362" s="116">
        <v>1016</v>
      </c>
      <c r="U2362" s="111">
        <v>45</v>
      </c>
      <c r="V2362" s="113">
        <f t="shared" si="434"/>
        <v>801.51111111111106</v>
      </c>
      <c r="W2362" s="113">
        <f t="shared" si="435"/>
        <v>214.48888888888894</v>
      </c>
      <c r="X2362" s="112">
        <f t="shared" si="436"/>
        <v>214488.88888888893</v>
      </c>
      <c r="Y2362" s="111"/>
      <c r="Z2362" s="110">
        <f t="shared" si="444"/>
        <v>35</v>
      </c>
      <c r="AA2362" s="109">
        <f t="shared" si="437"/>
        <v>50.800000000000004</v>
      </c>
      <c r="AB2362" s="109">
        <f t="shared" si="438"/>
        <v>50800.000000000007</v>
      </c>
      <c r="AC2362" s="108">
        <f t="shared" si="439"/>
        <v>965.2</v>
      </c>
      <c r="AD2362" s="107">
        <f t="shared" si="440"/>
        <v>2.2222222222222223E-2</v>
      </c>
      <c r="AE2362" s="106">
        <f t="shared" si="441"/>
        <v>21.448888888888892</v>
      </c>
      <c r="AF2362" s="105">
        <f t="shared" si="442"/>
        <v>235.93777777777782</v>
      </c>
      <c r="AG2362" s="105">
        <f t="shared" si="443"/>
        <v>780.0622222222222</v>
      </c>
    </row>
    <row r="2363" spans="1:33" s="88" customFormat="1" x14ac:dyDescent="0.35">
      <c r="A2363" s="21">
        <v>10141103</v>
      </c>
      <c r="B2363" s="115" t="s">
        <v>14786</v>
      </c>
      <c r="C2363" s="135" t="s">
        <v>710</v>
      </c>
      <c r="D2363" s="21">
        <v>94</v>
      </c>
      <c r="E2363" s="114" t="str">
        <f t="shared" si="433"/>
        <v>TRANSFORMADOR MARCA:ABB  94</v>
      </c>
      <c r="F2363" s="21"/>
      <c r="G2363" s="21"/>
      <c r="H2363" s="21" t="s">
        <v>14848</v>
      </c>
      <c r="I2363" s="21" t="s">
        <v>16656</v>
      </c>
      <c r="J2363" s="21"/>
      <c r="K2363" s="21" t="s">
        <v>16655</v>
      </c>
      <c r="L2363" s="21" t="s">
        <v>16654</v>
      </c>
      <c r="M2363" s="21">
        <v>315</v>
      </c>
      <c r="N2363" s="21">
        <v>33</v>
      </c>
      <c r="O2363" s="21" t="s">
        <v>362</v>
      </c>
      <c r="P2363" s="21">
        <v>3</v>
      </c>
      <c r="Q2363" s="124">
        <v>2007</v>
      </c>
      <c r="R2363" s="124" t="s">
        <v>15</v>
      </c>
      <c r="S2363" s="124" t="s">
        <v>16653</v>
      </c>
      <c r="T2363" s="116">
        <v>1039</v>
      </c>
      <c r="U2363" s="111">
        <v>45</v>
      </c>
      <c r="V2363" s="113">
        <f t="shared" si="434"/>
        <v>819.65555555555557</v>
      </c>
      <c r="W2363" s="113">
        <f t="shared" si="435"/>
        <v>219.34444444444443</v>
      </c>
      <c r="X2363" s="112">
        <f t="shared" si="436"/>
        <v>219344.44444444444</v>
      </c>
      <c r="Y2363" s="111"/>
      <c r="Z2363" s="110">
        <f t="shared" si="444"/>
        <v>35</v>
      </c>
      <c r="AA2363" s="109">
        <f t="shared" si="437"/>
        <v>51.95</v>
      </c>
      <c r="AB2363" s="109">
        <f t="shared" si="438"/>
        <v>51950</v>
      </c>
      <c r="AC2363" s="108">
        <f t="shared" si="439"/>
        <v>987.05</v>
      </c>
      <c r="AD2363" s="107">
        <f t="shared" si="440"/>
        <v>2.2222222222222223E-2</v>
      </c>
      <c r="AE2363" s="106">
        <f t="shared" si="441"/>
        <v>21.934444444444445</v>
      </c>
      <c r="AF2363" s="105">
        <f t="shared" si="442"/>
        <v>241.27888888888887</v>
      </c>
      <c r="AG2363" s="105">
        <f t="shared" si="443"/>
        <v>797.7211111111111</v>
      </c>
    </row>
    <row r="2364" spans="1:33" s="88" customFormat="1" x14ac:dyDescent="0.35">
      <c r="A2364" s="21">
        <v>10141103</v>
      </c>
      <c r="B2364" s="115" t="s">
        <v>14786</v>
      </c>
      <c r="C2364" s="135" t="s">
        <v>710</v>
      </c>
      <c r="D2364" s="21">
        <v>97</v>
      </c>
      <c r="E2364" s="114" t="str">
        <f t="shared" si="433"/>
        <v>TRANSFORMADOR MARCA:EFACEC  97</v>
      </c>
      <c r="F2364" s="21"/>
      <c r="G2364" s="21"/>
      <c r="H2364" s="21" t="s">
        <v>14848</v>
      </c>
      <c r="I2364" s="21" t="s">
        <v>16652</v>
      </c>
      <c r="J2364" s="21"/>
      <c r="K2364" s="21" t="s">
        <v>16651</v>
      </c>
      <c r="L2364" s="21" t="s">
        <v>16650</v>
      </c>
      <c r="M2364" s="21">
        <v>200</v>
      </c>
      <c r="N2364" s="21">
        <v>33</v>
      </c>
      <c r="O2364" s="21" t="s">
        <v>362</v>
      </c>
      <c r="P2364" s="21">
        <v>3</v>
      </c>
      <c r="Q2364" s="124">
        <v>2007</v>
      </c>
      <c r="R2364" s="124" t="s">
        <v>27</v>
      </c>
      <c r="S2364" s="124" t="s">
        <v>16649</v>
      </c>
      <c r="T2364" s="116">
        <v>991</v>
      </c>
      <c r="U2364" s="111">
        <v>45</v>
      </c>
      <c r="V2364" s="113">
        <f t="shared" si="434"/>
        <v>781.78888888888889</v>
      </c>
      <c r="W2364" s="113">
        <f t="shared" si="435"/>
        <v>209.21111111111111</v>
      </c>
      <c r="X2364" s="112">
        <f t="shared" si="436"/>
        <v>209211.11111111109</v>
      </c>
      <c r="Y2364" s="111"/>
      <c r="Z2364" s="110">
        <f t="shared" si="444"/>
        <v>35</v>
      </c>
      <c r="AA2364" s="109">
        <f t="shared" si="437"/>
        <v>49.550000000000004</v>
      </c>
      <c r="AB2364" s="109">
        <f t="shared" si="438"/>
        <v>49550.000000000007</v>
      </c>
      <c r="AC2364" s="108">
        <f t="shared" si="439"/>
        <v>941.45</v>
      </c>
      <c r="AD2364" s="107">
        <f t="shared" si="440"/>
        <v>2.2222222222222223E-2</v>
      </c>
      <c r="AE2364" s="106">
        <f t="shared" si="441"/>
        <v>20.921111111111113</v>
      </c>
      <c r="AF2364" s="105">
        <f t="shared" si="442"/>
        <v>230.13222222222223</v>
      </c>
      <c r="AG2364" s="105">
        <f t="shared" si="443"/>
        <v>760.86777777777775</v>
      </c>
    </row>
    <row r="2365" spans="1:33" s="88" customFormat="1" x14ac:dyDescent="0.35">
      <c r="A2365" s="21">
        <v>10141103</v>
      </c>
      <c r="B2365" s="115" t="s">
        <v>14786</v>
      </c>
      <c r="C2365" s="135" t="s">
        <v>710</v>
      </c>
      <c r="D2365" s="21" t="s">
        <v>16648</v>
      </c>
      <c r="E2365" s="114" t="str">
        <f t="shared" si="433"/>
        <v>TRANSFORMADOR MARCA:DPM MONAPO PS 1 TA 1</v>
      </c>
      <c r="F2365" s="57"/>
      <c r="G2365" s="21" t="s">
        <v>16647</v>
      </c>
      <c r="H2365" s="21" t="s">
        <v>16646</v>
      </c>
      <c r="I2365" s="21"/>
      <c r="J2365" s="57"/>
      <c r="K2365" s="57" t="s">
        <v>16645</v>
      </c>
      <c r="L2365" s="57" t="s">
        <v>16644</v>
      </c>
      <c r="M2365" s="21">
        <v>1250</v>
      </c>
      <c r="N2365" s="21" t="s">
        <v>619</v>
      </c>
      <c r="O2365" s="21" t="s">
        <v>362</v>
      </c>
      <c r="P2365" s="57">
        <v>3</v>
      </c>
      <c r="Q2365" s="21">
        <v>2007</v>
      </c>
      <c r="R2365" s="21" t="s">
        <v>587</v>
      </c>
      <c r="S2365" s="21">
        <v>306440002</v>
      </c>
      <c r="T2365" s="116">
        <v>20419</v>
      </c>
      <c r="U2365" s="111">
        <v>45</v>
      </c>
      <c r="V2365" s="113">
        <f t="shared" si="434"/>
        <v>16108.322222222223</v>
      </c>
      <c r="W2365" s="113">
        <f t="shared" si="435"/>
        <v>4310.677777777777</v>
      </c>
      <c r="X2365" s="112">
        <f t="shared" si="436"/>
        <v>4310677.7777777771</v>
      </c>
      <c r="Y2365" s="111"/>
      <c r="Z2365" s="110">
        <f t="shared" si="444"/>
        <v>35</v>
      </c>
      <c r="AA2365" s="109">
        <f t="shared" si="437"/>
        <v>1020.95</v>
      </c>
      <c r="AB2365" s="109">
        <f t="shared" si="438"/>
        <v>1020950</v>
      </c>
      <c r="AC2365" s="108">
        <f t="shared" si="439"/>
        <v>19398.05</v>
      </c>
      <c r="AD2365" s="107">
        <f t="shared" si="440"/>
        <v>2.2222222222222223E-2</v>
      </c>
      <c r="AE2365" s="106">
        <f t="shared" si="441"/>
        <v>431.06777777777779</v>
      </c>
      <c r="AF2365" s="105">
        <f t="shared" si="442"/>
        <v>4741.7455555555553</v>
      </c>
      <c r="AG2365" s="105">
        <f t="shared" si="443"/>
        <v>15677.254444444445</v>
      </c>
    </row>
    <row r="2366" spans="1:33" s="88" customFormat="1" x14ac:dyDescent="0.35">
      <c r="A2366" s="21">
        <v>10141103</v>
      </c>
      <c r="B2366" s="115" t="s">
        <v>14786</v>
      </c>
      <c r="C2366" s="135" t="s">
        <v>710</v>
      </c>
      <c r="D2366" s="21" t="s">
        <v>9862</v>
      </c>
      <c r="E2366" s="114" t="str">
        <f t="shared" si="433"/>
        <v>TRANSFORMADOR MARCA:EFACEC CUAMBA PTS 1</v>
      </c>
      <c r="F2366" s="21"/>
      <c r="G2366" s="124" t="s">
        <v>179</v>
      </c>
      <c r="H2366" s="124" t="s">
        <v>179</v>
      </c>
      <c r="I2366" s="124" t="s">
        <v>16643</v>
      </c>
      <c r="J2366" s="21"/>
      <c r="K2366" s="21" t="s">
        <v>16642</v>
      </c>
      <c r="L2366" s="21" t="s">
        <v>16641</v>
      </c>
      <c r="M2366" s="21">
        <v>160</v>
      </c>
      <c r="N2366" s="161" t="s">
        <v>19</v>
      </c>
      <c r="O2366" s="21" t="s">
        <v>362</v>
      </c>
      <c r="P2366" s="21">
        <v>3</v>
      </c>
      <c r="Q2366" s="124">
        <v>2007</v>
      </c>
      <c r="R2366" s="21" t="s">
        <v>27</v>
      </c>
      <c r="S2366" s="21" t="s">
        <v>8684</v>
      </c>
      <c r="T2366" s="116">
        <v>991</v>
      </c>
      <c r="U2366" s="111">
        <v>45</v>
      </c>
      <c r="V2366" s="113">
        <f t="shared" si="434"/>
        <v>781.78888888888889</v>
      </c>
      <c r="W2366" s="113">
        <f t="shared" si="435"/>
        <v>209.21111111111111</v>
      </c>
      <c r="X2366" s="112">
        <f t="shared" si="436"/>
        <v>209211.11111111109</v>
      </c>
      <c r="Y2366" s="111"/>
      <c r="Z2366" s="110">
        <f t="shared" si="444"/>
        <v>35</v>
      </c>
      <c r="AA2366" s="109">
        <f t="shared" si="437"/>
        <v>49.550000000000004</v>
      </c>
      <c r="AB2366" s="109">
        <f t="shared" si="438"/>
        <v>49550.000000000007</v>
      </c>
      <c r="AC2366" s="108">
        <f t="shared" si="439"/>
        <v>941.45</v>
      </c>
      <c r="AD2366" s="107">
        <f t="shared" si="440"/>
        <v>2.2222222222222223E-2</v>
      </c>
      <c r="AE2366" s="106">
        <f t="shared" si="441"/>
        <v>20.921111111111113</v>
      </c>
      <c r="AF2366" s="105">
        <f t="shared" si="442"/>
        <v>230.13222222222223</v>
      </c>
      <c r="AG2366" s="105">
        <f t="shared" si="443"/>
        <v>760.86777777777775</v>
      </c>
    </row>
    <row r="2367" spans="1:33" s="88" customFormat="1" x14ac:dyDescent="0.35">
      <c r="A2367" s="21">
        <v>10141103</v>
      </c>
      <c r="B2367" s="176" t="s">
        <v>14786</v>
      </c>
      <c r="C2367" s="135" t="s">
        <v>710</v>
      </c>
      <c r="D2367" s="61"/>
      <c r="E2367" s="114" t="str">
        <f t="shared" si="433"/>
        <v xml:space="preserve">TRANSFORMADOR MARCA:ITB PTS PONT </v>
      </c>
      <c r="F2367" s="61"/>
      <c r="G2367" s="61" t="s">
        <v>16640</v>
      </c>
      <c r="H2367" s="61" t="s">
        <v>511</v>
      </c>
      <c r="I2367" s="61"/>
      <c r="J2367" s="61"/>
      <c r="K2367" s="122" t="s">
        <v>16639</v>
      </c>
      <c r="L2367" s="122" t="s">
        <v>16638</v>
      </c>
      <c r="M2367" s="21">
        <v>315</v>
      </c>
      <c r="N2367" s="61">
        <v>11</v>
      </c>
      <c r="O2367" s="61" t="s">
        <v>510</v>
      </c>
      <c r="P2367" s="121">
        <v>3</v>
      </c>
      <c r="Q2367" s="156">
        <v>2007</v>
      </c>
      <c r="R2367" s="156" t="s">
        <v>1109</v>
      </c>
      <c r="S2367" s="156">
        <v>62657</v>
      </c>
      <c r="T2367" s="116">
        <v>840</v>
      </c>
      <c r="U2367" s="111">
        <v>45</v>
      </c>
      <c r="V2367" s="113">
        <f t="shared" si="434"/>
        <v>662.66666666666663</v>
      </c>
      <c r="W2367" s="113">
        <f t="shared" si="435"/>
        <v>177.33333333333337</v>
      </c>
      <c r="X2367" s="112">
        <f t="shared" si="436"/>
        <v>177333.33333333337</v>
      </c>
      <c r="Y2367" s="111"/>
      <c r="Z2367" s="110">
        <f t="shared" si="444"/>
        <v>35</v>
      </c>
      <c r="AA2367" s="109">
        <f t="shared" si="437"/>
        <v>42</v>
      </c>
      <c r="AB2367" s="109">
        <f t="shared" si="438"/>
        <v>42000</v>
      </c>
      <c r="AC2367" s="108">
        <f t="shared" si="439"/>
        <v>798</v>
      </c>
      <c r="AD2367" s="107">
        <f t="shared" si="440"/>
        <v>2.2222222222222223E-2</v>
      </c>
      <c r="AE2367" s="106">
        <f t="shared" si="441"/>
        <v>17.733333333333334</v>
      </c>
      <c r="AF2367" s="105">
        <f t="shared" si="442"/>
        <v>195.06666666666672</v>
      </c>
      <c r="AG2367" s="105">
        <f t="shared" si="443"/>
        <v>644.93333333333328</v>
      </c>
    </row>
    <row r="2368" spans="1:33" s="88" customFormat="1" x14ac:dyDescent="0.35">
      <c r="A2368" s="21">
        <v>10141103</v>
      </c>
      <c r="B2368" s="176" t="s">
        <v>14786</v>
      </c>
      <c r="C2368" s="135" t="s">
        <v>710</v>
      </c>
      <c r="D2368" s="61"/>
      <c r="E2368" s="114" t="str">
        <f t="shared" si="433"/>
        <v xml:space="preserve">TRANSFORMADOR MARCA:OZGUNEY PTS CAMP </v>
      </c>
      <c r="F2368" s="61"/>
      <c r="G2368" s="61" t="s">
        <v>16637</v>
      </c>
      <c r="H2368" s="61" t="s">
        <v>511</v>
      </c>
      <c r="I2368" s="61"/>
      <c r="J2368" s="61"/>
      <c r="K2368" s="122" t="s">
        <v>16636</v>
      </c>
      <c r="L2368" s="122" t="s">
        <v>16635</v>
      </c>
      <c r="M2368" s="21">
        <v>315</v>
      </c>
      <c r="N2368" s="61">
        <v>11</v>
      </c>
      <c r="O2368" s="61" t="s">
        <v>510</v>
      </c>
      <c r="P2368" s="121">
        <v>3</v>
      </c>
      <c r="Q2368" s="156">
        <v>2007</v>
      </c>
      <c r="R2368" s="156" t="s">
        <v>10572</v>
      </c>
      <c r="S2368" s="156">
        <v>82974</v>
      </c>
      <c r="T2368" s="116">
        <v>840</v>
      </c>
      <c r="U2368" s="111">
        <v>45</v>
      </c>
      <c r="V2368" s="113">
        <f t="shared" si="434"/>
        <v>662.66666666666663</v>
      </c>
      <c r="W2368" s="113">
        <f t="shared" si="435"/>
        <v>177.33333333333337</v>
      </c>
      <c r="X2368" s="112">
        <f t="shared" si="436"/>
        <v>177333.33333333337</v>
      </c>
      <c r="Y2368" s="111"/>
      <c r="Z2368" s="110">
        <f t="shared" si="444"/>
        <v>35</v>
      </c>
      <c r="AA2368" s="109">
        <f t="shared" si="437"/>
        <v>42</v>
      </c>
      <c r="AB2368" s="109">
        <f t="shared" si="438"/>
        <v>42000</v>
      </c>
      <c r="AC2368" s="108">
        <f t="shared" si="439"/>
        <v>798</v>
      </c>
      <c r="AD2368" s="107">
        <f t="shared" si="440"/>
        <v>2.2222222222222223E-2</v>
      </c>
      <c r="AE2368" s="106">
        <f t="shared" si="441"/>
        <v>17.733333333333334</v>
      </c>
      <c r="AF2368" s="105">
        <f t="shared" si="442"/>
        <v>195.06666666666672</v>
      </c>
      <c r="AG2368" s="105">
        <f t="shared" si="443"/>
        <v>644.93333333333328</v>
      </c>
    </row>
    <row r="2369" spans="1:33" s="88" customFormat="1" x14ac:dyDescent="0.35">
      <c r="A2369" s="21">
        <v>10141103</v>
      </c>
      <c r="B2369" s="176" t="s">
        <v>14786</v>
      </c>
      <c r="C2369" s="135" t="s">
        <v>710</v>
      </c>
      <c r="D2369" s="61"/>
      <c r="E2369" s="114" t="str">
        <f t="shared" si="433"/>
        <v xml:space="preserve">TRANSFORMADOR MARCA:EFACEC PTS ISCIDUA </v>
      </c>
      <c r="F2369" s="61"/>
      <c r="G2369" s="61" t="s">
        <v>16634</v>
      </c>
      <c r="H2369" s="61" t="s">
        <v>511</v>
      </c>
      <c r="I2369" s="61"/>
      <c r="J2369" s="61"/>
      <c r="K2369" s="122" t="s">
        <v>16633</v>
      </c>
      <c r="L2369" s="122" t="s">
        <v>16632</v>
      </c>
      <c r="M2369" s="21">
        <v>315</v>
      </c>
      <c r="N2369" s="61">
        <v>11</v>
      </c>
      <c r="O2369" s="61" t="s">
        <v>510</v>
      </c>
      <c r="P2369" s="121">
        <v>3</v>
      </c>
      <c r="Q2369" s="156">
        <v>2007</v>
      </c>
      <c r="R2369" s="156" t="s">
        <v>27</v>
      </c>
      <c r="S2369" s="156"/>
      <c r="T2369" s="116">
        <v>840</v>
      </c>
      <c r="U2369" s="111">
        <v>45</v>
      </c>
      <c r="V2369" s="113">
        <f t="shared" si="434"/>
        <v>662.66666666666663</v>
      </c>
      <c r="W2369" s="113">
        <f t="shared" si="435"/>
        <v>177.33333333333337</v>
      </c>
      <c r="X2369" s="112">
        <f t="shared" si="436"/>
        <v>177333.33333333337</v>
      </c>
      <c r="Y2369" s="111"/>
      <c r="Z2369" s="110">
        <f t="shared" si="444"/>
        <v>35</v>
      </c>
      <c r="AA2369" s="109">
        <f t="shared" si="437"/>
        <v>42</v>
      </c>
      <c r="AB2369" s="109">
        <f t="shared" si="438"/>
        <v>42000</v>
      </c>
      <c r="AC2369" s="108">
        <f t="shared" si="439"/>
        <v>798</v>
      </c>
      <c r="AD2369" s="107">
        <f t="shared" si="440"/>
        <v>2.2222222222222223E-2</v>
      </c>
      <c r="AE2369" s="106">
        <f t="shared" si="441"/>
        <v>17.733333333333334</v>
      </c>
      <c r="AF2369" s="105">
        <f t="shared" si="442"/>
        <v>195.06666666666672</v>
      </c>
      <c r="AG2369" s="105">
        <f t="shared" si="443"/>
        <v>644.93333333333328</v>
      </c>
    </row>
    <row r="2370" spans="1:33" s="88" customFormat="1" x14ac:dyDescent="0.35">
      <c r="A2370" s="21">
        <v>10141103</v>
      </c>
      <c r="B2370" s="176" t="s">
        <v>14786</v>
      </c>
      <c r="C2370" s="135" t="s">
        <v>710</v>
      </c>
      <c r="D2370" s="61"/>
      <c r="E2370" s="114" t="str">
        <f t="shared" ref="E2370:E2433" si="445">+CONCATENATE(C2370," ","MARCA:",R2370," ",G2370," ",D2370,)</f>
        <v xml:space="preserve">TRANSFORMADOR MARCA:ABB PTS 21 </v>
      </c>
      <c r="F2370" s="61"/>
      <c r="G2370" s="61" t="s">
        <v>4622</v>
      </c>
      <c r="H2370" s="61" t="s">
        <v>5408</v>
      </c>
      <c r="I2370" s="61"/>
      <c r="J2370" s="61"/>
      <c r="K2370" s="122" t="s">
        <v>16631</v>
      </c>
      <c r="L2370" s="122" t="s">
        <v>16630</v>
      </c>
      <c r="M2370" s="21">
        <v>315</v>
      </c>
      <c r="N2370" s="61">
        <v>11</v>
      </c>
      <c r="O2370" s="61" t="s">
        <v>510</v>
      </c>
      <c r="P2370" s="121">
        <v>3</v>
      </c>
      <c r="Q2370" s="156">
        <v>2007</v>
      </c>
      <c r="R2370" s="156" t="s">
        <v>15</v>
      </c>
      <c r="S2370" s="156">
        <v>825547</v>
      </c>
      <c r="T2370" s="116">
        <v>840</v>
      </c>
      <c r="U2370" s="111">
        <v>45</v>
      </c>
      <c r="V2370" s="113">
        <f t="shared" ref="V2370:V2433" si="446">((Z2370/U2370)*(T2370-AA2370))+AA2370</f>
        <v>662.66666666666663</v>
      </c>
      <c r="W2370" s="113">
        <f t="shared" ref="W2370:W2433" si="447">+T2370-V2370</f>
        <v>177.33333333333337</v>
      </c>
      <c r="X2370" s="112">
        <f t="shared" ref="X2370:X2433" si="448">+W2370*1000</f>
        <v>177333.33333333337</v>
      </c>
      <c r="Y2370" s="111"/>
      <c r="Z2370" s="110">
        <f t="shared" si="444"/>
        <v>35</v>
      </c>
      <c r="AA2370" s="109">
        <f t="shared" ref="AA2370:AA2433" si="449">(5/100*T2370)</f>
        <v>42</v>
      </c>
      <c r="AB2370" s="109">
        <f t="shared" ref="AB2370:AB2433" si="450">+AA2370*1000</f>
        <v>42000</v>
      </c>
      <c r="AC2370" s="108">
        <f t="shared" ref="AC2370:AC2433" si="451">+T2370-AA2370</f>
        <v>798</v>
      </c>
      <c r="AD2370" s="107">
        <f t="shared" ref="AD2370:AD2433" si="452">1/U2370</f>
        <v>2.2222222222222223E-2</v>
      </c>
      <c r="AE2370" s="106">
        <f t="shared" ref="AE2370:AE2433" si="453">+AC2370*AD2370</f>
        <v>17.733333333333334</v>
      </c>
      <c r="AF2370" s="105">
        <f t="shared" ref="AF2370:AF2433" si="454">+T2370-V2370+AE2370</f>
        <v>195.06666666666672</v>
      </c>
      <c r="AG2370" s="105">
        <f t="shared" ref="AG2370:AG2433" si="455">+V2370-AE2370</f>
        <v>644.93333333333328</v>
      </c>
    </row>
    <row r="2371" spans="1:33" s="88" customFormat="1" x14ac:dyDescent="0.35">
      <c r="A2371" s="21">
        <v>10141103</v>
      </c>
      <c r="B2371" s="176" t="s">
        <v>14786</v>
      </c>
      <c r="C2371" s="135" t="s">
        <v>710</v>
      </c>
      <c r="D2371" s="61"/>
      <c r="E2371" s="114" t="str">
        <f t="shared" si="445"/>
        <v xml:space="preserve">TRANSFORMADOR MARCA:DPM PTS NAVERUA EPC </v>
      </c>
      <c r="F2371" s="61"/>
      <c r="G2371" s="61" t="s">
        <v>16629</v>
      </c>
      <c r="H2371" s="61" t="s">
        <v>134</v>
      </c>
      <c r="I2371" s="61"/>
      <c r="J2371" s="61"/>
      <c r="K2371" s="61" t="s">
        <v>16628</v>
      </c>
      <c r="L2371" s="61" t="s">
        <v>16627</v>
      </c>
      <c r="M2371" s="21">
        <v>315</v>
      </c>
      <c r="N2371" s="61">
        <v>11</v>
      </c>
      <c r="O2371" s="61" t="s">
        <v>510</v>
      </c>
      <c r="P2371" s="121">
        <v>3</v>
      </c>
      <c r="Q2371" s="61">
        <v>2007</v>
      </c>
      <c r="R2371" s="61" t="s">
        <v>587</v>
      </c>
      <c r="S2371" s="61" t="s">
        <v>16626</v>
      </c>
      <c r="T2371" s="116">
        <v>840</v>
      </c>
      <c r="U2371" s="111">
        <v>45</v>
      </c>
      <c r="V2371" s="113">
        <f t="shared" si="446"/>
        <v>662.66666666666663</v>
      </c>
      <c r="W2371" s="113">
        <f t="shared" si="447"/>
        <v>177.33333333333337</v>
      </c>
      <c r="X2371" s="112">
        <f t="shared" si="448"/>
        <v>177333.33333333337</v>
      </c>
      <c r="Y2371" s="111"/>
      <c r="Z2371" s="110">
        <f t="shared" si="444"/>
        <v>35</v>
      </c>
      <c r="AA2371" s="109">
        <f t="shared" si="449"/>
        <v>42</v>
      </c>
      <c r="AB2371" s="109">
        <f t="shared" si="450"/>
        <v>42000</v>
      </c>
      <c r="AC2371" s="108">
        <f t="shared" si="451"/>
        <v>798</v>
      </c>
      <c r="AD2371" s="107">
        <f t="shared" si="452"/>
        <v>2.2222222222222223E-2</v>
      </c>
      <c r="AE2371" s="106">
        <f t="shared" si="453"/>
        <v>17.733333333333334</v>
      </c>
      <c r="AF2371" s="105">
        <f t="shared" si="454"/>
        <v>195.06666666666672</v>
      </c>
      <c r="AG2371" s="105">
        <f t="shared" si="455"/>
        <v>644.93333333333328</v>
      </c>
    </row>
    <row r="2372" spans="1:33" s="88" customFormat="1" x14ac:dyDescent="0.35">
      <c r="A2372" s="21">
        <v>10141103</v>
      </c>
      <c r="B2372" s="176" t="s">
        <v>14786</v>
      </c>
      <c r="C2372" s="135" t="s">
        <v>710</v>
      </c>
      <c r="D2372" s="61"/>
      <c r="E2372" s="114" t="str">
        <f t="shared" si="445"/>
        <v xml:space="preserve">TRANSFORMADOR MARCA:ATCOM PTS 1005 </v>
      </c>
      <c r="F2372" s="61"/>
      <c r="G2372" s="61" t="s">
        <v>16625</v>
      </c>
      <c r="H2372" s="61" t="s">
        <v>134</v>
      </c>
      <c r="I2372" s="61"/>
      <c r="J2372" s="61"/>
      <c r="K2372" s="61" t="s">
        <v>16624</v>
      </c>
      <c r="L2372" s="61" t="s">
        <v>16623</v>
      </c>
      <c r="M2372" s="21">
        <v>315</v>
      </c>
      <c r="N2372" s="61">
        <v>11</v>
      </c>
      <c r="O2372" s="61" t="s">
        <v>510</v>
      </c>
      <c r="P2372" s="121">
        <v>3</v>
      </c>
      <c r="Q2372" s="61">
        <v>2007</v>
      </c>
      <c r="R2372" s="61" t="s">
        <v>16622</v>
      </c>
      <c r="S2372" s="61" t="s">
        <v>16621</v>
      </c>
      <c r="T2372" s="116">
        <v>840</v>
      </c>
      <c r="U2372" s="111">
        <v>45</v>
      </c>
      <c r="V2372" s="113">
        <f t="shared" si="446"/>
        <v>662.66666666666663</v>
      </c>
      <c r="W2372" s="113">
        <f t="shared" si="447"/>
        <v>177.33333333333337</v>
      </c>
      <c r="X2372" s="112">
        <f t="shared" si="448"/>
        <v>177333.33333333337</v>
      </c>
      <c r="Y2372" s="111"/>
      <c r="Z2372" s="110">
        <f t="shared" si="444"/>
        <v>35</v>
      </c>
      <c r="AA2372" s="109">
        <f t="shared" si="449"/>
        <v>42</v>
      </c>
      <c r="AB2372" s="109">
        <f t="shared" si="450"/>
        <v>42000</v>
      </c>
      <c r="AC2372" s="108">
        <f t="shared" si="451"/>
        <v>798</v>
      </c>
      <c r="AD2372" s="107">
        <f t="shared" si="452"/>
        <v>2.2222222222222223E-2</v>
      </c>
      <c r="AE2372" s="106">
        <f t="shared" si="453"/>
        <v>17.733333333333334</v>
      </c>
      <c r="AF2372" s="105">
        <f t="shared" si="454"/>
        <v>195.06666666666672</v>
      </c>
      <c r="AG2372" s="105">
        <f t="shared" si="455"/>
        <v>644.93333333333328</v>
      </c>
    </row>
    <row r="2373" spans="1:33" s="88" customFormat="1" x14ac:dyDescent="0.35">
      <c r="A2373" s="21">
        <v>10141103</v>
      </c>
      <c r="B2373" s="115" t="s">
        <v>14786</v>
      </c>
      <c r="C2373" s="135" t="s">
        <v>710</v>
      </c>
      <c r="D2373" s="21" t="s">
        <v>16620</v>
      </c>
      <c r="E2373" s="114" t="str">
        <f t="shared" si="445"/>
        <v>TRANSFORMADOR MARCA:ZENARO GURUE PTS 4035</v>
      </c>
      <c r="F2373" s="21"/>
      <c r="G2373" s="21" t="s">
        <v>164</v>
      </c>
      <c r="H2373" s="21" t="s">
        <v>164</v>
      </c>
      <c r="I2373" s="21" t="s">
        <v>16619</v>
      </c>
      <c r="J2373" s="21"/>
      <c r="K2373" s="119" t="s">
        <v>16618</v>
      </c>
      <c r="L2373" s="119" t="s">
        <v>16617</v>
      </c>
      <c r="M2373" s="21">
        <v>100</v>
      </c>
      <c r="N2373" s="21" t="s">
        <v>19</v>
      </c>
      <c r="O2373" s="21" t="s">
        <v>362</v>
      </c>
      <c r="P2373" s="21">
        <v>3</v>
      </c>
      <c r="Q2373" s="21">
        <v>2007</v>
      </c>
      <c r="R2373" s="21" t="s">
        <v>10629</v>
      </c>
      <c r="S2373" s="119"/>
      <c r="T2373" s="255">
        <v>763</v>
      </c>
      <c r="U2373" s="137">
        <v>45</v>
      </c>
      <c r="V2373" s="113">
        <f t="shared" si="446"/>
        <v>601.92222222222222</v>
      </c>
      <c r="W2373" s="113">
        <f t="shared" si="447"/>
        <v>161.07777777777778</v>
      </c>
      <c r="X2373" s="112">
        <f t="shared" si="448"/>
        <v>161077.77777777778</v>
      </c>
      <c r="Y2373" s="111"/>
      <c r="Z2373" s="110">
        <f t="shared" si="444"/>
        <v>35</v>
      </c>
      <c r="AA2373" s="109">
        <f t="shared" si="449"/>
        <v>38.15</v>
      </c>
      <c r="AB2373" s="109">
        <f t="shared" si="450"/>
        <v>38150</v>
      </c>
      <c r="AC2373" s="108">
        <f t="shared" si="451"/>
        <v>724.85</v>
      </c>
      <c r="AD2373" s="107">
        <f t="shared" si="452"/>
        <v>2.2222222222222223E-2</v>
      </c>
      <c r="AE2373" s="106">
        <f t="shared" si="453"/>
        <v>16.10777777777778</v>
      </c>
      <c r="AF2373" s="105">
        <f t="shared" si="454"/>
        <v>177.18555555555557</v>
      </c>
      <c r="AG2373" s="105">
        <f t="shared" si="455"/>
        <v>585.81444444444446</v>
      </c>
    </row>
    <row r="2374" spans="1:33" s="88" customFormat="1" x14ac:dyDescent="0.35">
      <c r="A2374" s="21">
        <v>10141103</v>
      </c>
      <c r="B2374" s="115" t="s">
        <v>1665</v>
      </c>
      <c r="C2374" s="115" t="s">
        <v>710</v>
      </c>
      <c r="D2374" s="21"/>
      <c r="E2374" s="114" t="str">
        <f t="shared" si="445"/>
        <v xml:space="preserve">TRANSFORMADOR MARCA:ABB SE-TETE </v>
      </c>
      <c r="F2374" s="21" t="s">
        <v>424</v>
      </c>
      <c r="G2374" s="21" t="s">
        <v>3179</v>
      </c>
      <c r="H2374" s="21" t="s">
        <v>411</v>
      </c>
      <c r="I2374" s="21" t="s">
        <v>11280</v>
      </c>
      <c r="J2374" s="21"/>
      <c r="K2374" s="21" t="s">
        <v>11279</v>
      </c>
      <c r="L2374" s="21" t="s">
        <v>11278</v>
      </c>
      <c r="M2374" s="21">
        <v>250</v>
      </c>
      <c r="N2374" s="21">
        <v>33</v>
      </c>
      <c r="O2374" s="21">
        <v>0.4</v>
      </c>
      <c r="P2374" s="21">
        <v>3</v>
      </c>
      <c r="Q2374" s="21">
        <v>2007</v>
      </c>
      <c r="R2374" s="21" t="s">
        <v>15</v>
      </c>
      <c r="S2374" s="21" t="s">
        <v>11277</v>
      </c>
      <c r="T2374" s="116">
        <v>991</v>
      </c>
      <c r="U2374" s="111">
        <v>45</v>
      </c>
      <c r="V2374" s="113">
        <f t="shared" si="446"/>
        <v>781.78888888888889</v>
      </c>
      <c r="W2374" s="113">
        <f t="shared" si="447"/>
        <v>209.21111111111111</v>
      </c>
      <c r="X2374" s="112">
        <f t="shared" si="448"/>
        <v>209211.11111111109</v>
      </c>
      <c r="Y2374" s="111"/>
      <c r="Z2374" s="110">
        <f t="shared" si="444"/>
        <v>35</v>
      </c>
      <c r="AA2374" s="109">
        <f t="shared" si="449"/>
        <v>49.550000000000004</v>
      </c>
      <c r="AB2374" s="109">
        <f t="shared" si="450"/>
        <v>49550.000000000007</v>
      </c>
      <c r="AC2374" s="108">
        <f t="shared" si="451"/>
        <v>941.45</v>
      </c>
      <c r="AD2374" s="107">
        <f t="shared" si="452"/>
        <v>2.2222222222222223E-2</v>
      </c>
      <c r="AE2374" s="106">
        <f t="shared" si="453"/>
        <v>20.921111111111113</v>
      </c>
      <c r="AF2374" s="105">
        <f t="shared" si="454"/>
        <v>230.13222222222223</v>
      </c>
      <c r="AG2374" s="105">
        <f t="shared" si="455"/>
        <v>760.86777777777775</v>
      </c>
    </row>
    <row r="2375" spans="1:33" s="88" customFormat="1" x14ac:dyDescent="0.35">
      <c r="A2375" s="21">
        <v>10141103</v>
      </c>
      <c r="B2375" s="115" t="s">
        <v>1665</v>
      </c>
      <c r="C2375" s="115" t="s">
        <v>710</v>
      </c>
      <c r="D2375" s="21"/>
      <c r="E2375" s="114" t="str">
        <f t="shared" si="445"/>
        <v xml:space="preserve">TRANSFORMADOR MARCA:ABB SE-TETE </v>
      </c>
      <c r="F2375" s="21" t="s">
        <v>424</v>
      </c>
      <c r="G2375" s="21" t="s">
        <v>3179</v>
      </c>
      <c r="H2375" s="21" t="s">
        <v>411</v>
      </c>
      <c r="I2375" s="21" t="s">
        <v>11276</v>
      </c>
      <c r="J2375" s="21"/>
      <c r="K2375" s="21" t="s">
        <v>11275</v>
      </c>
      <c r="L2375" s="21" t="s">
        <v>11274</v>
      </c>
      <c r="M2375" s="21">
        <v>160</v>
      </c>
      <c r="N2375" s="21">
        <v>33</v>
      </c>
      <c r="O2375" s="21">
        <v>0.4</v>
      </c>
      <c r="P2375" s="21">
        <v>3</v>
      </c>
      <c r="Q2375" s="21">
        <v>2007</v>
      </c>
      <c r="R2375" s="21" t="s">
        <v>15</v>
      </c>
      <c r="S2375" s="21" t="s">
        <v>11273</v>
      </c>
      <c r="T2375" s="116">
        <v>991</v>
      </c>
      <c r="U2375" s="111">
        <v>45</v>
      </c>
      <c r="V2375" s="113">
        <f t="shared" si="446"/>
        <v>781.78888888888889</v>
      </c>
      <c r="W2375" s="113">
        <f t="shared" si="447"/>
        <v>209.21111111111111</v>
      </c>
      <c r="X2375" s="112">
        <f t="shared" si="448"/>
        <v>209211.11111111109</v>
      </c>
      <c r="Y2375" s="111"/>
      <c r="Z2375" s="110">
        <f t="shared" si="444"/>
        <v>35</v>
      </c>
      <c r="AA2375" s="109">
        <f t="shared" si="449"/>
        <v>49.550000000000004</v>
      </c>
      <c r="AB2375" s="109">
        <f t="shared" si="450"/>
        <v>49550.000000000007</v>
      </c>
      <c r="AC2375" s="108">
        <f t="shared" si="451"/>
        <v>941.45</v>
      </c>
      <c r="AD2375" s="107">
        <f t="shared" si="452"/>
        <v>2.2222222222222223E-2</v>
      </c>
      <c r="AE2375" s="106">
        <f t="shared" si="453"/>
        <v>20.921111111111113</v>
      </c>
      <c r="AF2375" s="105">
        <f t="shared" si="454"/>
        <v>230.13222222222223</v>
      </c>
      <c r="AG2375" s="105">
        <f t="shared" si="455"/>
        <v>760.86777777777775</v>
      </c>
    </row>
    <row r="2376" spans="1:33" s="88" customFormat="1" x14ac:dyDescent="0.35">
      <c r="A2376" s="21">
        <v>10141103</v>
      </c>
      <c r="B2376" s="115" t="s">
        <v>1665</v>
      </c>
      <c r="C2376" s="115" t="s">
        <v>710</v>
      </c>
      <c r="D2376" s="21"/>
      <c r="E2376" s="114" t="str">
        <f t="shared" si="445"/>
        <v xml:space="preserve">TRANSFORMADOR MARCA:ABB SE-TETE </v>
      </c>
      <c r="F2376" s="21" t="s">
        <v>424</v>
      </c>
      <c r="G2376" s="21" t="s">
        <v>3179</v>
      </c>
      <c r="H2376" s="21" t="s">
        <v>411</v>
      </c>
      <c r="I2376" s="21" t="s">
        <v>11272</v>
      </c>
      <c r="J2376" s="21"/>
      <c r="K2376" s="21" t="s">
        <v>11271</v>
      </c>
      <c r="L2376" s="21" t="s">
        <v>11270</v>
      </c>
      <c r="M2376" s="21">
        <v>250</v>
      </c>
      <c r="N2376" s="21">
        <v>33</v>
      </c>
      <c r="O2376" s="21">
        <v>0.4</v>
      </c>
      <c r="P2376" s="21">
        <v>3</v>
      </c>
      <c r="Q2376" s="61">
        <v>2007</v>
      </c>
      <c r="R2376" s="21" t="s">
        <v>15</v>
      </c>
      <c r="S2376" s="21" t="s">
        <v>384</v>
      </c>
      <c r="T2376" s="116">
        <v>991</v>
      </c>
      <c r="U2376" s="111">
        <v>45</v>
      </c>
      <c r="V2376" s="113">
        <f t="shared" si="446"/>
        <v>781.78888888888889</v>
      </c>
      <c r="W2376" s="113">
        <f t="shared" si="447"/>
        <v>209.21111111111111</v>
      </c>
      <c r="X2376" s="112">
        <f t="shared" si="448"/>
        <v>209211.11111111109</v>
      </c>
      <c r="Y2376" s="111"/>
      <c r="Z2376" s="110">
        <f t="shared" si="444"/>
        <v>35</v>
      </c>
      <c r="AA2376" s="109">
        <f t="shared" si="449"/>
        <v>49.550000000000004</v>
      </c>
      <c r="AB2376" s="109">
        <f t="shared" si="450"/>
        <v>49550.000000000007</v>
      </c>
      <c r="AC2376" s="108">
        <f t="shared" si="451"/>
        <v>941.45</v>
      </c>
      <c r="AD2376" s="107">
        <f t="shared" si="452"/>
        <v>2.2222222222222223E-2</v>
      </c>
      <c r="AE2376" s="106">
        <f t="shared" si="453"/>
        <v>20.921111111111113</v>
      </c>
      <c r="AF2376" s="105">
        <f t="shared" si="454"/>
        <v>230.13222222222223</v>
      </c>
      <c r="AG2376" s="105">
        <f t="shared" si="455"/>
        <v>760.86777777777775</v>
      </c>
    </row>
    <row r="2377" spans="1:33" s="88" customFormat="1" x14ac:dyDescent="0.35">
      <c r="A2377" s="21">
        <v>10141103</v>
      </c>
      <c r="B2377" s="115" t="s">
        <v>1665</v>
      </c>
      <c r="C2377" s="115" t="s">
        <v>710</v>
      </c>
      <c r="D2377" s="21"/>
      <c r="E2377" s="114" t="str">
        <f t="shared" si="445"/>
        <v xml:space="preserve">TRANSFORMADOR MARCA:EFACEC SE-MANJE </v>
      </c>
      <c r="F2377" s="21" t="s">
        <v>424</v>
      </c>
      <c r="G2377" s="21" t="s">
        <v>3139</v>
      </c>
      <c r="H2377" s="21" t="s">
        <v>3166</v>
      </c>
      <c r="I2377" s="21" t="s">
        <v>11269</v>
      </c>
      <c r="J2377" s="21"/>
      <c r="K2377" s="21" t="s">
        <v>11268</v>
      </c>
      <c r="L2377" s="21" t="s">
        <v>11267</v>
      </c>
      <c r="M2377" s="21">
        <v>50</v>
      </c>
      <c r="N2377" s="21">
        <v>33</v>
      </c>
      <c r="O2377" s="21">
        <v>0.4</v>
      </c>
      <c r="P2377" s="21">
        <v>3</v>
      </c>
      <c r="Q2377" s="21">
        <v>2007</v>
      </c>
      <c r="R2377" s="21" t="s">
        <v>27</v>
      </c>
      <c r="S2377" s="21">
        <v>30952</v>
      </c>
      <c r="T2377" s="116">
        <v>643</v>
      </c>
      <c r="U2377" s="111">
        <v>45</v>
      </c>
      <c r="V2377" s="113">
        <f t="shared" si="446"/>
        <v>507.25555555555553</v>
      </c>
      <c r="W2377" s="113">
        <f t="shared" si="447"/>
        <v>135.74444444444447</v>
      </c>
      <c r="X2377" s="112">
        <f t="shared" si="448"/>
        <v>135744.44444444447</v>
      </c>
      <c r="Y2377" s="111"/>
      <c r="Z2377" s="110">
        <f t="shared" si="444"/>
        <v>35</v>
      </c>
      <c r="AA2377" s="109">
        <f t="shared" si="449"/>
        <v>32.15</v>
      </c>
      <c r="AB2377" s="109">
        <f t="shared" si="450"/>
        <v>32150</v>
      </c>
      <c r="AC2377" s="108">
        <f t="shared" si="451"/>
        <v>610.85</v>
      </c>
      <c r="AD2377" s="107">
        <f t="shared" si="452"/>
        <v>2.2222222222222223E-2</v>
      </c>
      <c r="AE2377" s="106">
        <f t="shared" si="453"/>
        <v>13.574444444444445</v>
      </c>
      <c r="AF2377" s="105">
        <f t="shared" si="454"/>
        <v>149.31888888888892</v>
      </c>
      <c r="AG2377" s="105">
        <f t="shared" si="455"/>
        <v>493.68111111111108</v>
      </c>
    </row>
    <row r="2378" spans="1:33" s="88" customFormat="1" x14ac:dyDescent="0.35">
      <c r="A2378" s="21">
        <v>10141103</v>
      </c>
      <c r="B2378" s="115" t="s">
        <v>1665</v>
      </c>
      <c r="C2378" s="115" t="s">
        <v>710</v>
      </c>
      <c r="D2378" s="21"/>
      <c r="E2378" s="114" t="str">
        <f t="shared" si="445"/>
        <v xml:space="preserve">TRANSFORMADOR MARCA:EFACEC SE-MANJE </v>
      </c>
      <c r="F2378" s="21" t="s">
        <v>424</v>
      </c>
      <c r="G2378" s="21" t="s">
        <v>3139</v>
      </c>
      <c r="H2378" s="21" t="s">
        <v>3166</v>
      </c>
      <c r="I2378" s="21" t="s">
        <v>11266</v>
      </c>
      <c r="J2378" s="21"/>
      <c r="K2378" s="21" t="s">
        <v>11265</v>
      </c>
      <c r="L2378" s="21" t="s">
        <v>11264</v>
      </c>
      <c r="M2378" s="21">
        <v>50</v>
      </c>
      <c r="N2378" s="21">
        <v>33</v>
      </c>
      <c r="O2378" s="21">
        <v>0.4</v>
      </c>
      <c r="P2378" s="21">
        <v>3</v>
      </c>
      <c r="Q2378" s="21">
        <v>2007</v>
      </c>
      <c r="R2378" s="21" t="s">
        <v>27</v>
      </c>
      <c r="S2378" s="21" t="s">
        <v>11263</v>
      </c>
      <c r="T2378" s="116">
        <v>643</v>
      </c>
      <c r="U2378" s="111">
        <v>45</v>
      </c>
      <c r="V2378" s="113">
        <f t="shared" si="446"/>
        <v>507.25555555555553</v>
      </c>
      <c r="W2378" s="113">
        <f t="shared" si="447"/>
        <v>135.74444444444447</v>
      </c>
      <c r="X2378" s="112">
        <f t="shared" si="448"/>
        <v>135744.44444444447</v>
      </c>
      <c r="Y2378" s="111"/>
      <c r="Z2378" s="110">
        <f t="shared" si="444"/>
        <v>35</v>
      </c>
      <c r="AA2378" s="109">
        <f t="shared" si="449"/>
        <v>32.15</v>
      </c>
      <c r="AB2378" s="109">
        <f t="shared" si="450"/>
        <v>32150</v>
      </c>
      <c r="AC2378" s="108">
        <f t="shared" si="451"/>
        <v>610.85</v>
      </c>
      <c r="AD2378" s="107">
        <f t="shared" si="452"/>
        <v>2.2222222222222223E-2</v>
      </c>
      <c r="AE2378" s="106">
        <f t="shared" si="453"/>
        <v>13.574444444444445</v>
      </c>
      <c r="AF2378" s="105">
        <f t="shared" si="454"/>
        <v>149.31888888888892</v>
      </c>
      <c r="AG2378" s="105">
        <f t="shared" si="455"/>
        <v>493.68111111111108</v>
      </c>
    </row>
    <row r="2379" spans="1:33" s="88" customFormat="1" x14ac:dyDescent="0.35">
      <c r="A2379" s="21">
        <v>10141103</v>
      </c>
      <c r="B2379" s="115" t="s">
        <v>1665</v>
      </c>
      <c r="C2379" s="115" t="s">
        <v>710</v>
      </c>
      <c r="D2379" s="21"/>
      <c r="E2379" s="114" t="str">
        <f t="shared" si="445"/>
        <v xml:space="preserve">TRANSFORMADOR MARCA:EFACEC SE-MANJE </v>
      </c>
      <c r="F2379" s="21" t="s">
        <v>424</v>
      </c>
      <c r="G2379" s="21" t="s">
        <v>3139</v>
      </c>
      <c r="H2379" s="21" t="s">
        <v>3166</v>
      </c>
      <c r="I2379" s="21" t="s">
        <v>11262</v>
      </c>
      <c r="J2379" s="21"/>
      <c r="K2379" s="119" t="s">
        <v>11261</v>
      </c>
      <c r="L2379" s="119" t="s">
        <v>11260</v>
      </c>
      <c r="M2379" s="21">
        <v>100</v>
      </c>
      <c r="N2379" s="21">
        <v>33</v>
      </c>
      <c r="O2379" s="21">
        <v>0.4</v>
      </c>
      <c r="P2379" s="124">
        <v>3</v>
      </c>
      <c r="Q2379" s="21">
        <v>2007</v>
      </c>
      <c r="R2379" s="21" t="s">
        <v>27</v>
      </c>
      <c r="S2379" s="21">
        <v>60076</v>
      </c>
      <c r="T2379" s="116">
        <v>763</v>
      </c>
      <c r="U2379" s="111">
        <v>45</v>
      </c>
      <c r="V2379" s="113">
        <f t="shared" si="446"/>
        <v>601.92222222222222</v>
      </c>
      <c r="W2379" s="113">
        <f t="shared" si="447"/>
        <v>161.07777777777778</v>
      </c>
      <c r="X2379" s="112">
        <f t="shared" si="448"/>
        <v>161077.77777777778</v>
      </c>
      <c r="Y2379" s="111"/>
      <c r="Z2379" s="110">
        <f t="shared" si="444"/>
        <v>35</v>
      </c>
      <c r="AA2379" s="109">
        <f t="shared" si="449"/>
        <v>38.15</v>
      </c>
      <c r="AB2379" s="109">
        <f t="shared" si="450"/>
        <v>38150</v>
      </c>
      <c r="AC2379" s="108">
        <f t="shared" si="451"/>
        <v>724.85</v>
      </c>
      <c r="AD2379" s="107">
        <f t="shared" si="452"/>
        <v>2.2222222222222223E-2</v>
      </c>
      <c r="AE2379" s="106">
        <f t="shared" si="453"/>
        <v>16.10777777777778</v>
      </c>
      <c r="AF2379" s="105">
        <f t="shared" si="454"/>
        <v>177.18555555555557</v>
      </c>
      <c r="AG2379" s="105">
        <f t="shared" si="455"/>
        <v>585.81444444444446</v>
      </c>
    </row>
    <row r="2380" spans="1:33" s="88" customFormat="1" x14ac:dyDescent="0.35">
      <c r="A2380" s="21">
        <v>10141103</v>
      </c>
      <c r="B2380" s="115" t="s">
        <v>1665</v>
      </c>
      <c r="C2380" s="115" t="s">
        <v>710</v>
      </c>
      <c r="D2380" s="21"/>
      <c r="E2380" s="114" t="str">
        <f t="shared" si="445"/>
        <v xml:space="preserve">TRANSFORMADOR MARCA:REVIVE SE-JINDAL </v>
      </c>
      <c r="F2380" s="21" t="s">
        <v>424</v>
      </c>
      <c r="G2380" s="21" t="s">
        <v>3857</v>
      </c>
      <c r="H2380" s="21" t="s">
        <v>3856</v>
      </c>
      <c r="I2380" s="21" t="s">
        <v>11254</v>
      </c>
      <c r="J2380" s="21"/>
      <c r="K2380" s="21" t="s">
        <v>11259</v>
      </c>
      <c r="L2380" s="21" t="s">
        <v>11258</v>
      </c>
      <c r="M2380" s="21">
        <v>250</v>
      </c>
      <c r="N2380" s="21">
        <v>33</v>
      </c>
      <c r="O2380" s="21">
        <v>0.4</v>
      </c>
      <c r="P2380" s="57">
        <v>3</v>
      </c>
      <c r="Q2380" s="21">
        <v>2007</v>
      </c>
      <c r="R2380" s="21" t="s">
        <v>1097</v>
      </c>
      <c r="S2380" s="21">
        <v>36689</v>
      </c>
      <c r="T2380" s="116">
        <v>991</v>
      </c>
      <c r="U2380" s="111">
        <v>45</v>
      </c>
      <c r="V2380" s="113">
        <f t="shared" si="446"/>
        <v>781.78888888888889</v>
      </c>
      <c r="W2380" s="113">
        <f t="shared" si="447"/>
        <v>209.21111111111111</v>
      </c>
      <c r="X2380" s="112">
        <f t="shared" si="448"/>
        <v>209211.11111111109</v>
      </c>
      <c r="Y2380" s="111"/>
      <c r="Z2380" s="110">
        <f t="shared" si="444"/>
        <v>35</v>
      </c>
      <c r="AA2380" s="109">
        <f t="shared" si="449"/>
        <v>49.550000000000004</v>
      </c>
      <c r="AB2380" s="109">
        <f t="shared" si="450"/>
        <v>49550.000000000007</v>
      </c>
      <c r="AC2380" s="108">
        <f t="shared" si="451"/>
        <v>941.45</v>
      </c>
      <c r="AD2380" s="107">
        <f t="shared" si="452"/>
        <v>2.2222222222222223E-2</v>
      </c>
      <c r="AE2380" s="106">
        <f t="shared" si="453"/>
        <v>20.921111111111113</v>
      </c>
      <c r="AF2380" s="105">
        <f t="shared" si="454"/>
        <v>230.13222222222223</v>
      </c>
      <c r="AG2380" s="105">
        <f t="shared" si="455"/>
        <v>760.86777777777775</v>
      </c>
    </row>
    <row r="2381" spans="1:33" s="88" customFormat="1" x14ac:dyDescent="0.35">
      <c r="A2381" s="21">
        <v>10141103</v>
      </c>
      <c r="B2381" s="115" t="s">
        <v>1665</v>
      </c>
      <c r="C2381" s="115" t="s">
        <v>710</v>
      </c>
      <c r="D2381" s="21"/>
      <c r="E2381" s="114" t="str">
        <f t="shared" si="445"/>
        <v xml:space="preserve">TRANSFORMADOR MARCA:REVIVE SE-JINDAL </v>
      </c>
      <c r="F2381" s="21" t="s">
        <v>424</v>
      </c>
      <c r="G2381" s="21" t="s">
        <v>3857</v>
      </c>
      <c r="H2381" s="21" t="s">
        <v>3856</v>
      </c>
      <c r="I2381" s="21" t="s">
        <v>11257</v>
      </c>
      <c r="J2381" s="21"/>
      <c r="K2381" s="119" t="s">
        <v>11256</v>
      </c>
      <c r="L2381" s="119" t="s">
        <v>11255</v>
      </c>
      <c r="M2381" s="21">
        <v>50</v>
      </c>
      <c r="N2381" s="21">
        <v>33</v>
      </c>
      <c r="O2381" s="21">
        <v>0.4</v>
      </c>
      <c r="P2381" s="57">
        <v>3</v>
      </c>
      <c r="Q2381" s="21">
        <v>2007</v>
      </c>
      <c r="R2381" s="21" t="s">
        <v>1097</v>
      </c>
      <c r="S2381" s="21" t="s">
        <v>384</v>
      </c>
      <c r="T2381" s="116">
        <v>643</v>
      </c>
      <c r="U2381" s="111">
        <v>45</v>
      </c>
      <c r="V2381" s="113">
        <f t="shared" si="446"/>
        <v>507.25555555555553</v>
      </c>
      <c r="W2381" s="113">
        <f t="shared" si="447"/>
        <v>135.74444444444447</v>
      </c>
      <c r="X2381" s="112">
        <f t="shared" si="448"/>
        <v>135744.44444444447</v>
      </c>
      <c r="Y2381" s="111"/>
      <c r="Z2381" s="110">
        <f t="shared" si="444"/>
        <v>35</v>
      </c>
      <c r="AA2381" s="109">
        <f t="shared" si="449"/>
        <v>32.15</v>
      </c>
      <c r="AB2381" s="109">
        <f t="shared" si="450"/>
        <v>32150</v>
      </c>
      <c r="AC2381" s="108">
        <f t="shared" si="451"/>
        <v>610.85</v>
      </c>
      <c r="AD2381" s="107">
        <f t="shared" si="452"/>
        <v>2.2222222222222223E-2</v>
      </c>
      <c r="AE2381" s="106">
        <f t="shared" si="453"/>
        <v>13.574444444444445</v>
      </c>
      <c r="AF2381" s="105">
        <f t="shared" si="454"/>
        <v>149.31888888888892</v>
      </c>
      <c r="AG2381" s="105">
        <f t="shared" si="455"/>
        <v>493.68111111111108</v>
      </c>
    </row>
    <row r="2382" spans="1:33" s="88" customFormat="1" x14ac:dyDescent="0.35">
      <c r="A2382" s="21">
        <v>10141103</v>
      </c>
      <c r="B2382" s="115" t="s">
        <v>1665</v>
      </c>
      <c r="C2382" s="115" t="s">
        <v>710</v>
      </c>
      <c r="D2382" s="21"/>
      <c r="E2382" s="114" t="str">
        <f t="shared" si="445"/>
        <v xml:space="preserve">TRANSFORMADOR MARCA:REVIVE SE-JINDAL </v>
      </c>
      <c r="F2382" s="57" t="s">
        <v>424</v>
      </c>
      <c r="G2382" s="21" t="s">
        <v>3857</v>
      </c>
      <c r="H2382" s="21" t="s">
        <v>3856</v>
      </c>
      <c r="I2382" s="21" t="s">
        <v>11254</v>
      </c>
      <c r="J2382" s="57"/>
      <c r="K2382" s="57" t="s">
        <v>11253</v>
      </c>
      <c r="L2382" s="57" t="s">
        <v>11252</v>
      </c>
      <c r="M2382" s="21">
        <v>50</v>
      </c>
      <c r="N2382" s="21">
        <v>33</v>
      </c>
      <c r="O2382" s="21">
        <v>0.4</v>
      </c>
      <c r="P2382" s="57">
        <v>3</v>
      </c>
      <c r="Q2382" s="57">
        <v>2007</v>
      </c>
      <c r="R2382" s="57" t="s">
        <v>1097</v>
      </c>
      <c r="S2382" s="57">
        <v>36379</v>
      </c>
      <c r="T2382" s="116">
        <v>643</v>
      </c>
      <c r="U2382" s="111">
        <v>45</v>
      </c>
      <c r="V2382" s="113">
        <f t="shared" si="446"/>
        <v>507.25555555555553</v>
      </c>
      <c r="W2382" s="113">
        <f t="shared" si="447"/>
        <v>135.74444444444447</v>
      </c>
      <c r="X2382" s="112">
        <f t="shared" si="448"/>
        <v>135744.44444444447</v>
      </c>
      <c r="Y2382" s="111"/>
      <c r="Z2382" s="110">
        <f t="shared" si="444"/>
        <v>35</v>
      </c>
      <c r="AA2382" s="109">
        <f t="shared" si="449"/>
        <v>32.15</v>
      </c>
      <c r="AB2382" s="109">
        <f t="shared" si="450"/>
        <v>32150</v>
      </c>
      <c r="AC2382" s="108">
        <f t="shared" si="451"/>
        <v>610.85</v>
      </c>
      <c r="AD2382" s="107">
        <f t="shared" si="452"/>
        <v>2.2222222222222223E-2</v>
      </c>
      <c r="AE2382" s="106">
        <f t="shared" si="453"/>
        <v>13.574444444444445</v>
      </c>
      <c r="AF2382" s="105">
        <f t="shared" si="454"/>
        <v>149.31888888888892</v>
      </c>
      <c r="AG2382" s="105">
        <f t="shared" si="455"/>
        <v>493.68111111111108</v>
      </c>
    </row>
    <row r="2383" spans="1:33" s="88" customFormat="1" x14ac:dyDescent="0.35">
      <c r="A2383" s="21">
        <v>10141103</v>
      </c>
      <c r="B2383" s="115" t="s">
        <v>1665</v>
      </c>
      <c r="C2383" s="115" t="s">
        <v>710</v>
      </c>
      <c r="D2383" s="21"/>
      <c r="E2383" s="114" t="str">
        <f t="shared" si="445"/>
        <v xml:space="preserve">TRANSFORMADOR MARCA:EFACEC SE-JINDAL </v>
      </c>
      <c r="F2383" s="57" t="s">
        <v>424</v>
      </c>
      <c r="G2383" s="21" t="s">
        <v>3857</v>
      </c>
      <c r="H2383" s="21" t="s">
        <v>3856</v>
      </c>
      <c r="I2383" s="21" t="s">
        <v>11251</v>
      </c>
      <c r="J2383" s="57"/>
      <c r="K2383" s="57" t="s">
        <v>11250</v>
      </c>
      <c r="L2383" s="57" t="s">
        <v>11249</v>
      </c>
      <c r="M2383" s="21">
        <v>50</v>
      </c>
      <c r="N2383" s="21">
        <v>33</v>
      </c>
      <c r="O2383" s="21">
        <v>0.4</v>
      </c>
      <c r="P2383" s="57">
        <v>3</v>
      </c>
      <c r="Q2383" s="57">
        <v>2007</v>
      </c>
      <c r="R2383" s="57" t="s">
        <v>27</v>
      </c>
      <c r="S2383" s="57">
        <v>52146</v>
      </c>
      <c r="T2383" s="116">
        <v>643</v>
      </c>
      <c r="U2383" s="111">
        <v>45</v>
      </c>
      <c r="V2383" s="113">
        <f t="shared" si="446"/>
        <v>507.25555555555553</v>
      </c>
      <c r="W2383" s="113">
        <f t="shared" si="447"/>
        <v>135.74444444444447</v>
      </c>
      <c r="X2383" s="112">
        <f t="shared" si="448"/>
        <v>135744.44444444447</v>
      </c>
      <c r="Y2383" s="111"/>
      <c r="Z2383" s="110">
        <f t="shared" si="444"/>
        <v>35</v>
      </c>
      <c r="AA2383" s="109">
        <f t="shared" si="449"/>
        <v>32.15</v>
      </c>
      <c r="AB2383" s="109">
        <f t="shared" si="450"/>
        <v>32150</v>
      </c>
      <c r="AC2383" s="108">
        <f t="shared" si="451"/>
        <v>610.85</v>
      </c>
      <c r="AD2383" s="107">
        <f t="shared" si="452"/>
        <v>2.2222222222222223E-2</v>
      </c>
      <c r="AE2383" s="106">
        <f t="shared" si="453"/>
        <v>13.574444444444445</v>
      </c>
      <c r="AF2383" s="105">
        <f t="shared" si="454"/>
        <v>149.31888888888892</v>
      </c>
      <c r="AG2383" s="105">
        <f t="shared" si="455"/>
        <v>493.68111111111108</v>
      </c>
    </row>
    <row r="2384" spans="1:33" s="88" customFormat="1" x14ac:dyDescent="0.35">
      <c r="A2384" s="21">
        <v>10141103</v>
      </c>
      <c r="B2384" s="115" t="s">
        <v>1665</v>
      </c>
      <c r="C2384" s="115" t="s">
        <v>710</v>
      </c>
      <c r="D2384" s="21"/>
      <c r="E2384" s="114" t="str">
        <f t="shared" si="445"/>
        <v xml:space="preserve">TRANSFORMADOR MARCA:REVIVE SE-JINDAL </v>
      </c>
      <c r="F2384" s="57" t="s">
        <v>424</v>
      </c>
      <c r="G2384" s="21" t="s">
        <v>3857</v>
      </c>
      <c r="H2384" s="21" t="s">
        <v>3856</v>
      </c>
      <c r="I2384" s="21" t="s">
        <v>11248</v>
      </c>
      <c r="J2384" s="57"/>
      <c r="K2384" s="57" t="s">
        <v>11247</v>
      </c>
      <c r="L2384" s="57" t="s">
        <v>11246</v>
      </c>
      <c r="M2384" s="21">
        <v>50</v>
      </c>
      <c r="N2384" s="21">
        <v>33</v>
      </c>
      <c r="O2384" s="21">
        <v>0.4</v>
      </c>
      <c r="P2384" s="57">
        <v>3</v>
      </c>
      <c r="Q2384" s="57">
        <v>2007</v>
      </c>
      <c r="R2384" s="57" t="s">
        <v>1097</v>
      </c>
      <c r="S2384" s="57" t="s">
        <v>384</v>
      </c>
      <c r="T2384" s="116">
        <v>643</v>
      </c>
      <c r="U2384" s="111">
        <v>45</v>
      </c>
      <c r="V2384" s="113">
        <f t="shared" si="446"/>
        <v>507.25555555555553</v>
      </c>
      <c r="W2384" s="113">
        <f t="shared" si="447"/>
        <v>135.74444444444447</v>
      </c>
      <c r="X2384" s="112">
        <f t="shared" si="448"/>
        <v>135744.44444444447</v>
      </c>
      <c r="Y2384" s="111"/>
      <c r="Z2384" s="110">
        <f t="shared" si="444"/>
        <v>35</v>
      </c>
      <c r="AA2384" s="109">
        <f t="shared" si="449"/>
        <v>32.15</v>
      </c>
      <c r="AB2384" s="109">
        <f t="shared" si="450"/>
        <v>32150</v>
      </c>
      <c r="AC2384" s="108">
        <f t="shared" si="451"/>
        <v>610.85</v>
      </c>
      <c r="AD2384" s="107">
        <f t="shared" si="452"/>
        <v>2.2222222222222223E-2</v>
      </c>
      <c r="AE2384" s="106">
        <f t="shared" si="453"/>
        <v>13.574444444444445</v>
      </c>
      <c r="AF2384" s="105">
        <f t="shared" si="454"/>
        <v>149.31888888888892</v>
      </c>
      <c r="AG2384" s="105">
        <f t="shared" si="455"/>
        <v>493.68111111111108</v>
      </c>
    </row>
    <row r="2385" spans="1:33" s="88" customFormat="1" x14ac:dyDescent="0.35">
      <c r="A2385" s="21">
        <v>10141103</v>
      </c>
      <c r="B2385" s="115" t="s">
        <v>1665</v>
      </c>
      <c r="C2385" s="115" t="s">
        <v>710</v>
      </c>
      <c r="D2385" s="21"/>
      <c r="E2385" s="114" t="str">
        <f t="shared" si="445"/>
        <v xml:space="preserve">TRANSFORMADOR MARCA:REVIVE SE-JINDAL </v>
      </c>
      <c r="F2385" s="57" t="s">
        <v>424</v>
      </c>
      <c r="G2385" s="21" t="s">
        <v>3857</v>
      </c>
      <c r="H2385" s="21" t="s">
        <v>3856</v>
      </c>
      <c r="I2385" s="21" t="s">
        <v>11245</v>
      </c>
      <c r="J2385" s="57"/>
      <c r="K2385" s="57"/>
      <c r="L2385" s="57"/>
      <c r="M2385" s="21">
        <v>50</v>
      </c>
      <c r="N2385" s="21">
        <v>33</v>
      </c>
      <c r="O2385" s="21">
        <v>0.4</v>
      </c>
      <c r="P2385" s="21">
        <v>3</v>
      </c>
      <c r="Q2385" s="57">
        <v>2007</v>
      </c>
      <c r="R2385" s="21" t="s">
        <v>1097</v>
      </c>
      <c r="S2385" s="57" t="s">
        <v>3943</v>
      </c>
      <c r="T2385" s="116">
        <v>643</v>
      </c>
      <c r="U2385" s="111">
        <v>45</v>
      </c>
      <c r="V2385" s="113">
        <f t="shared" si="446"/>
        <v>507.25555555555553</v>
      </c>
      <c r="W2385" s="113">
        <f t="shared" si="447"/>
        <v>135.74444444444447</v>
      </c>
      <c r="X2385" s="112">
        <f t="shared" si="448"/>
        <v>135744.44444444447</v>
      </c>
      <c r="Y2385" s="111"/>
      <c r="Z2385" s="110">
        <f t="shared" si="444"/>
        <v>35</v>
      </c>
      <c r="AA2385" s="109">
        <f t="shared" si="449"/>
        <v>32.15</v>
      </c>
      <c r="AB2385" s="109">
        <f t="shared" si="450"/>
        <v>32150</v>
      </c>
      <c r="AC2385" s="108">
        <f t="shared" si="451"/>
        <v>610.85</v>
      </c>
      <c r="AD2385" s="107">
        <f t="shared" si="452"/>
        <v>2.2222222222222223E-2</v>
      </c>
      <c r="AE2385" s="106">
        <f t="shared" si="453"/>
        <v>13.574444444444445</v>
      </c>
      <c r="AF2385" s="105">
        <f t="shared" si="454"/>
        <v>149.31888888888892</v>
      </c>
      <c r="AG2385" s="105">
        <f t="shared" si="455"/>
        <v>493.68111111111108</v>
      </c>
    </row>
    <row r="2386" spans="1:33" s="88" customFormat="1" x14ac:dyDescent="0.35">
      <c r="A2386" s="21">
        <v>10141103</v>
      </c>
      <c r="B2386" s="115" t="s">
        <v>1665</v>
      </c>
      <c r="C2386" s="115" t="s">
        <v>710</v>
      </c>
      <c r="D2386" s="21"/>
      <c r="E2386" s="114" t="str">
        <f t="shared" si="445"/>
        <v xml:space="preserve">TRANSFORMADOR MARCA:REVIVE SE-JINDAL </v>
      </c>
      <c r="F2386" s="57" t="s">
        <v>424</v>
      </c>
      <c r="G2386" s="21" t="s">
        <v>3857</v>
      </c>
      <c r="H2386" s="21" t="s">
        <v>3856</v>
      </c>
      <c r="I2386" s="21" t="s">
        <v>11244</v>
      </c>
      <c r="J2386" s="57"/>
      <c r="K2386" s="57" t="s">
        <v>3854</v>
      </c>
      <c r="L2386" s="57" t="s">
        <v>3853</v>
      </c>
      <c r="M2386" s="21">
        <v>100</v>
      </c>
      <c r="N2386" s="21">
        <v>33</v>
      </c>
      <c r="O2386" s="21">
        <v>0.4</v>
      </c>
      <c r="P2386" s="21">
        <v>3</v>
      </c>
      <c r="Q2386" s="57">
        <v>2007</v>
      </c>
      <c r="R2386" s="21" t="s">
        <v>1097</v>
      </c>
      <c r="S2386" s="57" t="s">
        <v>384</v>
      </c>
      <c r="T2386" s="116">
        <v>763</v>
      </c>
      <c r="U2386" s="111">
        <v>45</v>
      </c>
      <c r="V2386" s="113">
        <f t="shared" si="446"/>
        <v>601.92222222222222</v>
      </c>
      <c r="W2386" s="113">
        <f t="shared" si="447"/>
        <v>161.07777777777778</v>
      </c>
      <c r="X2386" s="112">
        <f t="shared" si="448"/>
        <v>161077.77777777778</v>
      </c>
      <c r="Y2386" s="111"/>
      <c r="Z2386" s="110">
        <f t="shared" si="444"/>
        <v>35</v>
      </c>
      <c r="AA2386" s="109">
        <f t="shared" si="449"/>
        <v>38.15</v>
      </c>
      <c r="AB2386" s="109">
        <f t="shared" si="450"/>
        <v>38150</v>
      </c>
      <c r="AC2386" s="108">
        <f t="shared" si="451"/>
        <v>724.85</v>
      </c>
      <c r="AD2386" s="107">
        <f t="shared" si="452"/>
        <v>2.2222222222222223E-2</v>
      </c>
      <c r="AE2386" s="106">
        <f t="shared" si="453"/>
        <v>16.10777777777778</v>
      </c>
      <c r="AF2386" s="105">
        <f t="shared" si="454"/>
        <v>177.18555555555557</v>
      </c>
      <c r="AG2386" s="105">
        <f t="shared" si="455"/>
        <v>585.81444444444446</v>
      </c>
    </row>
    <row r="2387" spans="1:33" s="88" customFormat="1" x14ac:dyDescent="0.35">
      <c r="A2387" s="21">
        <v>10141103</v>
      </c>
      <c r="B2387" s="115" t="s">
        <v>1665</v>
      </c>
      <c r="C2387" s="115" t="s">
        <v>710</v>
      </c>
      <c r="D2387" s="21"/>
      <c r="E2387" s="114" t="str">
        <f t="shared" si="445"/>
        <v xml:space="preserve">TRANSFORMADOR MARCA:REVIVE SE-JINDAL </v>
      </c>
      <c r="F2387" s="57" t="s">
        <v>424</v>
      </c>
      <c r="G2387" s="21" t="s">
        <v>3857</v>
      </c>
      <c r="H2387" s="21" t="s">
        <v>3856</v>
      </c>
      <c r="I2387" s="21" t="s">
        <v>11243</v>
      </c>
      <c r="J2387" s="57"/>
      <c r="K2387" s="57" t="s">
        <v>11242</v>
      </c>
      <c r="L2387" s="57" t="s">
        <v>11241</v>
      </c>
      <c r="M2387" s="21">
        <v>50</v>
      </c>
      <c r="N2387" s="21">
        <v>33</v>
      </c>
      <c r="O2387" s="21">
        <v>0.4</v>
      </c>
      <c r="P2387" s="21">
        <v>3</v>
      </c>
      <c r="Q2387" s="21">
        <v>2007</v>
      </c>
      <c r="R2387" s="21" t="s">
        <v>1097</v>
      </c>
      <c r="S2387" s="21" t="s">
        <v>384</v>
      </c>
      <c r="T2387" s="116">
        <v>643</v>
      </c>
      <c r="U2387" s="111">
        <v>45</v>
      </c>
      <c r="V2387" s="113">
        <f t="shared" si="446"/>
        <v>507.25555555555553</v>
      </c>
      <c r="W2387" s="113">
        <f t="shared" si="447"/>
        <v>135.74444444444447</v>
      </c>
      <c r="X2387" s="112">
        <f t="shared" si="448"/>
        <v>135744.44444444447</v>
      </c>
      <c r="Y2387" s="111"/>
      <c r="Z2387" s="110">
        <f t="shared" si="444"/>
        <v>35</v>
      </c>
      <c r="AA2387" s="109">
        <f t="shared" si="449"/>
        <v>32.15</v>
      </c>
      <c r="AB2387" s="109">
        <f t="shared" si="450"/>
        <v>32150</v>
      </c>
      <c r="AC2387" s="108">
        <f t="shared" si="451"/>
        <v>610.85</v>
      </c>
      <c r="AD2387" s="107">
        <f t="shared" si="452"/>
        <v>2.2222222222222223E-2</v>
      </c>
      <c r="AE2387" s="106">
        <f t="shared" si="453"/>
        <v>13.574444444444445</v>
      </c>
      <c r="AF2387" s="105">
        <f t="shared" si="454"/>
        <v>149.31888888888892</v>
      </c>
      <c r="AG2387" s="105">
        <f t="shared" si="455"/>
        <v>493.68111111111108</v>
      </c>
    </row>
    <row r="2388" spans="1:33" s="88" customFormat="1" x14ac:dyDescent="0.35">
      <c r="A2388" s="21">
        <v>10141103</v>
      </c>
      <c r="B2388" s="115" t="s">
        <v>1665</v>
      </c>
      <c r="C2388" s="115" t="s">
        <v>710</v>
      </c>
      <c r="D2388" s="21"/>
      <c r="E2388" s="114" t="str">
        <f t="shared" si="445"/>
        <v xml:space="preserve">TRANSFORMADOR MARCA:REVIVE SE-JINDAL </v>
      </c>
      <c r="F2388" s="21" t="s">
        <v>424</v>
      </c>
      <c r="G2388" s="21" t="s">
        <v>3857</v>
      </c>
      <c r="H2388" s="21" t="s">
        <v>3856</v>
      </c>
      <c r="I2388" s="21" t="s">
        <v>9930</v>
      </c>
      <c r="J2388" s="21"/>
      <c r="K2388" s="21" t="s">
        <v>11240</v>
      </c>
      <c r="L2388" s="21" t="s">
        <v>11239</v>
      </c>
      <c r="M2388" s="21">
        <v>50</v>
      </c>
      <c r="N2388" s="21">
        <v>33</v>
      </c>
      <c r="O2388" s="21">
        <v>0.4</v>
      </c>
      <c r="P2388" s="21">
        <v>3</v>
      </c>
      <c r="Q2388" s="21">
        <v>2007</v>
      </c>
      <c r="R2388" s="21" t="s">
        <v>1097</v>
      </c>
      <c r="S2388" s="21" t="s">
        <v>384</v>
      </c>
      <c r="T2388" s="116">
        <v>643</v>
      </c>
      <c r="U2388" s="111">
        <v>45</v>
      </c>
      <c r="V2388" s="113">
        <f t="shared" si="446"/>
        <v>507.25555555555553</v>
      </c>
      <c r="W2388" s="113">
        <f t="shared" si="447"/>
        <v>135.74444444444447</v>
      </c>
      <c r="X2388" s="112">
        <f t="shared" si="448"/>
        <v>135744.44444444447</v>
      </c>
      <c r="Y2388" s="111"/>
      <c r="Z2388" s="110">
        <f t="shared" si="444"/>
        <v>35</v>
      </c>
      <c r="AA2388" s="109">
        <f t="shared" si="449"/>
        <v>32.15</v>
      </c>
      <c r="AB2388" s="109">
        <f t="shared" si="450"/>
        <v>32150</v>
      </c>
      <c r="AC2388" s="108">
        <f t="shared" si="451"/>
        <v>610.85</v>
      </c>
      <c r="AD2388" s="107">
        <f t="shared" si="452"/>
        <v>2.2222222222222223E-2</v>
      </c>
      <c r="AE2388" s="106">
        <f t="shared" si="453"/>
        <v>13.574444444444445</v>
      </c>
      <c r="AF2388" s="105">
        <f t="shared" si="454"/>
        <v>149.31888888888892</v>
      </c>
      <c r="AG2388" s="105">
        <f t="shared" si="455"/>
        <v>493.68111111111108</v>
      </c>
    </row>
    <row r="2389" spans="1:33" s="88" customFormat="1" x14ac:dyDescent="0.35">
      <c r="A2389" s="21">
        <v>10141103</v>
      </c>
      <c r="B2389" s="115" t="s">
        <v>1665</v>
      </c>
      <c r="C2389" s="115" t="s">
        <v>710</v>
      </c>
      <c r="D2389" s="21"/>
      <c r="E2389" s="114" t="str">
        <f t="shared" si="445"/>
        <v xml:space="preserve">TRANSFORMADOR MARCA:EFACEC SE-MATAMBO </v>
      </c>
      <c r="F2389" s="21" t="s">
        <v>424</v>
      </c>
      <c r="G2389" s="21" t="s">
        <v>3157</v>
      </c>
      <c r="H2389" s="21" t="s">
        <v>3156</v>
      </c>
      <c r="I2389" s="21" t="s">
        <v>11238</v>
      </c>
      <c r="J2389" s="21"/>
      <c r="K2389" s="21" t="s">
        <v>11237</v>
      </c>
      <c r="L2389" s="21" t="s">
        <v>11236</v>
      </c>
      <c r="M2389" s="21">
        <v>160</v>
      </c>
      <c r="N2389" s="21">
        <v>33</v>
      </c>
      <c r="O2389" s="21">
        <v>0.4</v>
      </c>
      <c r="P2389" s="21">
        <v>3</v>
      </c>
      <c r="Q2389" s="21">
        <v>2007</v>
      </c>
      <c r="R2389" s="57" t="s">
        <v>27</v>
      </c>
      <c r="S2389" s="21" t="s">
        <v>384</v>
      </c>
      <c r="T2389" s="116">
        <v>991</v>
      </c>
      <c r="U2389" s="111">
        <v>45</v>
      </c>
      <c r="V2389" s="113">
        <f t="shared" si="446"/>
        <v>781.78888888888889</v>
      </c>
      <c r="W2389" s="113">
        <f t="shared" si="447"/>
        <v>209.21111111111111</v>
      </c>
      <c r="X2389" s="112">
        <f t="shared" si="448"/>
        <v>209211.11111111109</v>
      </c>
      <c r="Y2389" s="111"/>
      <c r="Z2389" s="110">
        <f t="shared" si="444"/>
        <v>35</v>
      </c>
      <c r="AA2389" s="109">
        <f t="shared" si="449"/>
        <v>49.550000000000004</v>
      </c>
      <c r="AB2389" s="109">
        <f t="shared" si="450"/>
        <v>49550.000000000007</v>
      </c>
      <c r="AC2389" s="108">
        <f t="shared" si="451"/>
        <v>941.45</v>
      </c>
      <c r="AD2389" s="107">
        <f t="shared" si="452"/>
        <v>2.2222222222222223E-2</v>
      </c>
      <c r="AE2389" s="106">
        <f t="shared" si="453"/>
        <v>20.921111111111113</v>
      </c>
      <c r="AF2389" s="105">
        <f t="shared" si="454"/>
        <v>230.13222222222223</v>
      </c>
      <c r="AG2389" s="105">
        <f t="shared" si="455"/>
        <v>760.86777777777775</v>
      </c>
    </row>
    <row r="2390" spans="1:33" s="88" customFormat="1" x14ac:dyDescent="0.35">
      <c r="A2390" s="21">
        <v>10141103</v>
      </c>
      <c r="B2390" s="115" t="s">
        <v>1665</v>
      </c>
      <c r="C2390" s="115" t="s">
        <v>710</v>
      </c>
      <c r="D2390" s="21"/>
      <c r="E2390" s="114" t="str">
        <f t="shared" si="445"/>
        <v xml:space="preserve">TRANSFORMADOR MARCA:EFACEC SE-MATAMBO </v>
      </c>
      <c r="F2390" s="21" t="s">
        <v>424</v>
      </c>
      <c r="G2390" s="21" t="s">
        <v>3157</v>
      </c>
      <c r="H2390" s="21" t="s">
        <v>3156</v>
      </c>
      <c r="I2390" s="21" t="s">
        <v>11235</v>
      </c>
      <c r="J2390" s="57"/>
      <c r="K2390" s="57" t="s">
        <v>11234</v>
      </c>
      <c r="L2390" s="57" t="s">
        <v>11233</v>
      </c>
      <c r="M2390" s="21">
        <v>50</v>
      </c>
      <c r="N2390" s="21">
        <v>33</v>
      </c>
      <c r="O2390" s="21">
        <v>0.4</v>
      </c>
      <c r="P2390" s="21">
        <v>3</v>
      </c>
      <c r="Q2390" s="21">
        <v>2007</v>
      </c>
      <c r="R2390" s="57" t="s">
        <v>27</v>
      </c>
      <c r="S2390" s="21" t="s">
        <v>11232</v>
      </c>
      <c r="T2390" s="116">
        <v>643</v>
      </c>
      <c r="U2390" s="111">
        <v>45</v>
      </c>
      <c r="V2390" s="113">
        <f t="shared" si="446"/>
        <v>507.25555555555553</v>
      </c>
      <c r="W2390" s="113">
        <f t="shared" si="447"/>
        <v>135.74444444444447</v>
      </c>
      <c r="X2390" s="112">
        <f t="shared" si="448"/>
        <v>135744.44444444447</v>
      </c>
      <c r="Y2390" s="111"/>
      <c r="Z2390" s="110">
        <f t="shared" si="444"/>
        <v>35</v>
      </c>
      <c r="AA2390" s="109">
        <f t="shared" si="449"/>
        <v>32.15</v>
      </c>
      <c r="AB2390" s="109">
        <f t="shared" si="450"/>
        <v>32150</v>
      </c>
      <c r="AC2390" s="108">
        <f t="shared" si="451"/>
        <v>610.85</v>
      </c>
      <c r="AD2390" s="107">
        <f t="shared" si="452"/>
        <v>2.2222222222222223E-2</v>
      </c>
      <c r="AE2390" s="106">
        <f t="shared" si="453"/>
        <v>13.574444444444445</v>
      </c>
      <c r="AF2390" s="105">
        <f t="shared" si="454"/>
        <v>149.31888888888892</v>
      </c>
      <c r="AG2390" s="105">
        <f t="shared" si="455"/>
        <v>493.68111111111108</v>
      </c>
    </row>
    <row r="2391" spans="1:33" s="88" customFormat="1" x14ac:dyDescent="0.35">
      <c r="A2391" s="21">
        <v>10141103</v>
      </c>
      <c r="B2391" s="115" t="s">
        <v>1665</v>
      </c>
      <c r="C2391" s="115" t="s">
        <v>710</v>
      </c>
      <c r="D2391" s="21"/>
      <c r="E2391" s="114" t="str">
        <f t="shared" si="445"/>
        <v xml:space="preserve">TRANSFORMADOR MARCA:EFACEC SE-MATAMBO </v>
      </c>
      <c r="F2391" s="21" t="s">
        <v>424</v>
      </c>
      <c r="G2391" s="21" t="s">
        <v>3157</v>
      </c>
      <c r="H2391" s="21" t="s">
        <v>3156</v>
      </c>
      <c r="I2391" s="21" t="s">
        <v>11231</v>
      </c>
      <c r="J2391" s="57"/>
      <c r="K2391" s="57" t="s">
        <v>11230</v>
      </c>
      <c r="L2391" s="57" t="s">
        <v>11229</v>
      </c>
      <c r="M2391" s="21">
        <v>100</v>
      </c>
      <c r="N2391" s="21">
        <v>33</v>
      </c>
      <c r="O2391" s="21">
        <v>0.4</v>
      </c>
      <c r="P2391" s="21">
        <v>3</v>
      </c>
      <c r="Q2391" s="21">
        <v>2007</v>
      </c>
      <c r="R2391" s="57" t="s">
        <v>27</v>
      </c>
      <c r="S2391" s="21" t="s">
        <v>11228</v>
      </c>
      <c r="T2391" s="116">
        <v>763</v>
      </c>
      <c r="U2391" s="111">
        <v>45</v>
      </c>
      <c r="V2391" s="113">
        <f t="shared" si="446"/>
        <v>601.92222222222222</v>
      </c>
      <c r="W2391" s="113">
        <f t="shared" si="447"/>
        <v>161.07777777777778</v>
      </c>
      <c r="X2391" s="112">
        <f t="shared" si="448"/>
        <v>161077.77777777778</v>
      </c>
      <c r="Y2391" s="111"/>
      <c r="Z2391" s="110">
        <f t="shared" si="444"/>
        <v>35</v>
      </c>
      <c r="AA2391" s="109">
        <f t="shared" si="449"/>
        <v>38.15</v>
      </c>
      <c r="AB2391" s="109">
        <f t="shared" si="450"/>
        <v>38150</v>
      </c>
      <c r="AC2391" s="108">
        <f t="shared" si="451"/>
        <v>724.85</v>
      </c>
      <c r="AD2391" s="107">
        <f t="shared" si="452"/>
        <v>2.2222222222222223E-2</v>
      </c>
      <c r="AE2391" s="106">
        <f t="shared" si="453"/>
        <v>16.10777777777778</v>
      </c>
      <c r="AF2391" s="105">
        <f t="shared" si="454"/>
        <v>177.18555555555557</v>
      </c>
      <c r="AG2391" s="105">
        <f t="shared" si="455"/>
        <v>585.81444444444446</v>
      </c>
    </row>
    <row r="2392" spans="1:33" s="88" customFormat="1" x14ac:dyDescent="0.35">
      <c r="A2392" s="21">
        <v>10141103</v>
      </c>
      <c r="B2392" s="115" t="s">
        <v>1665</v>
      </c>
      <c r="C2392" s="115" t="s">
        <v>710</v>
      </c>
      <c r="D2392" s="21"/>
      <c r="E2392" s="114" t="str">
        <f t="shared" si="445"/>
        <v xml:space="preserve">TRANSFORMADOR MARCA:DPM SE-MANJE </v>
      </c>
      <c r="F2392" s="21" t="s">
        <v>424</v>
      </c>
      <c r="G2392" s="21" t="s">
        <v>3139</v>
      </c>
      <c r="H2392" s="21" t="s">
        <v>9885</v>
      </c>
      <c r="I2392" s="21" t="s">
        <v>9889</v>
      </c>
      <c r="J2392" s="57"/>
      <c r="K2392" s="57" t="s">
        <v>11227</v>
      </c>
      <c r="L2392" s="57" t="s">
        <v>11226</v>
      </c>
      <c r="M2392" s="21">
        <v>50</v>
      </c>
      <c r="N2392" s="21">
        <v>33</v>
      </c>
      <c r="O2392" s="21">
        <v>0.4</v>
      </c>
      <c r="P2392" s="21">
        <v>3</v>
      </c>
      <c r="Q2392" s="21">
        <v>2007</v>
      </c>
      <c r="R2392" s="21" t="s">
        <v>587</v>
      </c>
      <c r="S2392" s="21" t="s">
        <v>11225</v>
      </c>
      <c r="T2392" s="116">
        <v>643</v>
      </c>
      <c r="U2392" s="111">
        <v>45</v>
      </c>
      <c r="V2392" s="113">
        <f t="shared" si="446"/>
        <v>507.25555555555553</v>
      </c>
      <c r="W2392" s="113">
        <f t="shared" si="447"/>
        <v>135.74444444444447</v>
      </c>
      <c r="X2392" s="112">
        <f t="shared" si="448"/>
        <v>135744.44444444447</v>
      </c>
      <c r="Y2392" s="111"/>
      <c r="Z2392" s="110">
        <f t="shared" si="444"/>
        <v>35</v>
      </c>
      <c r="AA2392" s="109">
        <f t="shared" si="449"/>
        <v>32.15</v>
      </c>
      <c r="AB2392" s="109">
        <f t="shared" si="450"/>
        <v>32150</v>
      </c>
      <c r="AC2392" s="108">
        <f t="shared" si="451"/>
        <v>610.85</v>
      </c>
      <c r="AD2392" s="107">
        <f t="shared" si="452"/>
        <v>2.2222222222222223E-2</v>
      </c>
      <c r="AE2392" s="106">
        <f t="shared" si="453"/>
        <v>13.574444444444445</v>
      </c>
      <c r="AF2392" s="105">
        <f t="shared" si="454"/>
        <v>149.31888888888892</v>
      </c>
      <c r="AG2392" s="105">
        <f t="shared" si="455"/>
        <v>493.68111111111108</v>
      </c>
    </row>
    <row r="2393" spans="1:33" s="88" customFormat="1" x14ac:dyDescent="0.35">
      <c r="A2393" s="21">
        <v>10141103</v>
      </c>
      <c r="B2393" s="115" t="s">
        <v>1665</v>
      </c>
      <c r="C2393" s="115" t="s">
        <v>710</v>
      </c>
      <c r="D2393" s="21"/>
      <c r="E2393" s="114" t="str">
        <f t="shared" si="445"/>
        <v xml:space="preserve">TRANSFORMADOR MARCA:EFACEC SE-MANJE </v>
      </c>
      <c r="F2393" s="57" t="s">
        <v>424</v>
      </c>
      <c r="G2393" s="21" t="s">
        <v>3139</v>
      </c>
      <c r="H2393" s="21" t="s">
        <v>3852</v>
      </c>
      <c r="I2393" s="21" t="s">
        <v>9877</v>
      </c>
      <c r="J2393" s="57"/>
      <c r="K2393" s="57" t="s">
        <v>11224</v>
      </c>
      <c r="L2393" s="57" t="s">
        <v>11223</v>
      </c>
      <c r="M2393" s="21">
        <v>32</v>
      </c>
      <c r="N2393" s="21">
        <v>33</v>
      </c>
      <c r="O2393" s="21">
        <v>0.4</v>
      </c>
      <c r="P2393" s="57">
        <v>3</v>
      </c>
      <c r="Q2393" s="21">
        <v>2007</v>
      </c>
      <c r="R2393" s="21" t="s">
        <v>27</v>
      </c>
      <c r="S2393" s="21" t="s">
        <v>384</v>
      </c>
      <c r="T2393" s="116">
        <v>643</v>
      </c>
      <c r="U2393" s="111">
        <v>45</v>
      </c>
      <c r="V2393" s="113">
        <f t="shared" si="446"/>
        <v>507.25555555555553</v>
      </c>
      <c r="W2393" s="113">
        <f t="shared" si="447"/>
        <v>135.74444444444447</v>
      </c>
      <c r="X2393" s="112">
        <f t="shared" si="448"/>
        <v>135744.44444444447</v>
      </c>
      <c r="Y2393" s="111"/>
      <c r="Z2393" s="110">
        <f t="shared" si="444"/>
        <v>35</v>
      </c>
      <c r="AA2393" s="109">
        <f t="shared" si="449"/>
        <v>32.15</v>
      </c>
      <c r="AB2393" s="109">
        <f t="shared" si="450"/>
        <v>32150</v>
      </c>
      <c r="AC2393" s="108">
        <f t="shared" si="451"/>
        <v>610.85</v>
      </c>
      <c r="AD2393" s="107">
        <f t="shared" si="452"/>
        <v>2.2222222222222223E-2</v>
      </c>
      <c r="AE2393" s="106">
        <f t="shared" si="453"/>
        <v>13.574444444444445</v>
      </c>
      <c r="AF2393" s="105">
        <f t="shared" si="454"/>
        <v>149.31888888888892</v>
      </c>
      <c r="AG2393" s="105">
        <f t="shared" si="455"/>
        <v>493.68111111111108</v>
      </c>
    </row>
    <row r="2394" spans="1:33" s="88" customFormat="1" x14ac:dyDescent="0.35">
      <c r="A2394" s="21">
        <v>10141103</v>
      </c>
      <c r="B2394" s="115" t="s">
        <v>1665</v>
      </c>
      <c r="C2394" s="115" t="s">
        <v>710</v>
      </c>
      <c r="D2394" s="21"/>
      <c r="E2394" s="114" t="str">
        <f t="shared" si="445"/>
        <v xml:space="preserve">TRANSFORMADOR MARCA:EFACEC SE-JINDAL </v>
      </c>
      <c r="F2394" s="57" t="s">
        <v>424</v>
      </c>
      <c r="G2394" s="21" t="s">
        <v>3857</v>
      </c>
      <c r="H2394" s="21" t="s">
        <v>6281</v>
      </c>
      <c r="I2394" s="21" t="s">
        <v>6280</v>
      </c>
      <c r="J2394" s="57"/>
      <c r="K2394" s="57" t="s">
        <v>11222</v>
      </c>
      <c r="L2394" s="57" t="s">
        <v>11221</v>
      </c>
      <c r="M2394" s="21">
        <v>100</v>
      </c>
      <c r="N2394" s="21">
        <v>33</v>
      </c>
      <c r="O2394" s="21">
        <v>0.4</v>
      </c>
      <c r="P2394" s="57">
        <v>3</v>
      </c>
      <c r="Q2394" s="21">
        <v>2007</v>
      </c>
      <c r="R2394" s="21" t="s">
        <v>27</v>
      </c>
      <c r="S2394" s="21"/>
      <c r="T2394" s="116">
        <v>763</v>
      </c>
      <c r="U2394" s="111">
        <v>45</v>
      </c>
      <c r="V2394" s="113">
        <f t="shared" si="446"/>
        <v>601.92222222222222</v>
      </c>
      <c r="W2394" s="113">
        <f t="shared" si="447"/>
        <v>161.07777777777778</v>
      </c>
      <c r="X2394" s="112">
        <f t="shared" si="448"/>
        <v>161077.77777777778</v>
      </c>
      <c r="Y2394" s="111"/>
      <c r="Z2394" s="110">
        <f t="shared" si="444"/>
        <v>35</v>
      </c>
      <c r="AA2394" s="109">
        <f t="shared" si="449"/>
        <v>38.15</v>
      </c>
      <c r="AB2394" s="109">
        <f t="shared" si="450"/>
        <v>38150</v>
      </c>
      <c r="AC2394" s="108">
        <f t="shared" si="451"/>
        <v>724.85</v>
      </c>
      <c r="AD2394" s="107">
        <f t="shared" si="452"/>
        <v>2.2222222222222223E-2</v>
      </c>
      <c r="AE2394" s="106">
        <f t="shared" si="453"/>
        <v>16.10777777777778</v>
      </c>
      <c r="AF2394" s="105">
        <f t="shared" si="454"/>
        <v>177.18555555555557</v>
      </c>
      <c r="AG2394" s="105">
        <f t="shared" si="455"/>
        <v>585.81444444444446</v>
      </c>
    </row>
    <row r="2395" spans="1:33" s="88" customFormat="1" x14ac:dyDescent="0.35">
      <c r="A2395" s="21">
        <v>10141103</v>
      </c>
      <c r="B2395" s="115" t="s">
        <v>1665</v>
      </c>
      <c r="C2395" s="115" t="s">
        <v>710</v>
      </c>
      <c r="D2395" s="21"/>
      <c r="E2395" s="114" t="str">
        <f t="shared" si="445"/>
        <v xml:space="preserve">TRANSFORMADOR MARCA:EFACEC SE-JINDAL </v>
      </c>
      <c r="F2395" s="57" t="s">
        <v>424</v>
      </c>
      <c r="G2395" s="21" t="s">
        <v>3857</v>
      </c>
      <c r="H2395" s="21" t="s">
        <v>6281</v>
      </c>
      <c r="I2395" s="21" t="s">
        <v>11220</v>
      </c>
      <c r="J2395" s="57"/>
      <c r="K2395" s="57" t="s">
        <v>11219</v>
      </c>
      <c r="L2395" s="57" t="s">
        <v>11218</v>
      </c>
      <c r="M2395" s="21">
        <v>100</v>
      </c>
      <c r="N2395" s="21">
        <v>33</v>
      </c>
      <c r="O2395" s="21">
        <v>0.4</v>
      </c>
      <c r="P2395" s="57">
        <v>3</v>
      </c>
      <c r="Q2395" s="21">
        <v>2007</v>
      </c>
      <c r="R2395" s="21" t="s">
        <v>27</v>
      </c>
      <c r="S2395" s="21"/>
      <c r="T2395" s="116">
        <v>763</v>
      </c>
      <c r="U2395" s="111">
        <v>45</v>
      </c>
      <c r="V2395" s="113">
        <f t="shared" si="446"/>
        <v>601.92222222222222</v>
      </c>
      <c r="W2395" s="113">
        <f t="shared" si="447"/>
        <v>161.07777777777778</v>
      </c>
      <c r="X2395" s="112">
        <f t="shared" si="448"/>
        <v>161077.77777777778</v>
      </c>
      <c r="Y2395" s="111"/>
      <c r="Z2395" s="110">
        <f t="shared" si="444"/>
        <v>35</v>
      </c>
      <c r="AA2395" s="109">
        <f t="shared" si="449"/>
        <v>38.15</v>
      </c>
      <c r="AB2395" s="109">
        <f t="shared" si="450"/>
        <v>38150</v>
      </c>
      <c r="AC2395" s="108">
        <f t="shared" si="451"/>
        <v>724.85</v>
      </c>
      <c r="AD2395" s="107">
        <f t="shared" si="452"/>
        <v>2.2222222222222223E-2</v>
      </c>
      <c r="AE2395" s="106">
        <f t="shared" si="453"/>
        <v>16.10777777777778</v>
      </c>
      <c r="AF2395" s="105">
        <f t="shared" si="454"/>
        <v>177.18555555555557</v>
      </c>
      <c r="AG2395" s="105">
        <f t="shared" si="455"/>
        <v>585.81444444444446</v>
      </c>
    </row>
    <row r="2396" spans="1:33" s="88" customFormat="1" x14ac:dyDescent="0.35">
      <c r="A2396" s="21">
        <v>10141103</v>
      </c>
      <c r="B2396" s="115" t="s">
        <v>1665</v>
      </c>
      <c r="C2396" s="115" t="s">
        <v>710</v>
      </c>
      <c r="D2396" s="21"/>
      <c r="E2396" s="114" t="str">
        <f t="shared" si="445"/>
        <v xml:space="preserve">TRANSFORMADOR MARCA:REVIVE SE-ZAMBIA </v>
      </c>
      <c r="F2396" s="57" t="s">
        <v>424</v>
      </c>
      <c r="G2396" s="21" t="s">
        <v>11209</v>
      </c>
      <c r="H2396" s="21" t="s">
        <v>11208</v>
      </c>
      <c r="I2396" s="21" t="s">
        <v>11217</v>
      </c>
      <c r="J2396" s="57"/>
      <c r="K2396" s="57" t="s">
        <v>11216</v>
      </c>
      <c r="L2396" s="57" t="s">
        <v>11215</v>
      </c>
      <c r="M2396" s="21">
        <v>50</v>
      </c>
      <c r="N2396" s="21">
        <v>11</v>
      </c>
      <c r="O2396" s="21">
        <v>0.4</v>
      </c>
      <c r="P2396" s="57">
        <v>3</v>
      </c>
      <c r="Q2396" s="21">
        <v>2007</v>
      </c>
      <c r="R2396" s="21" t="s">
        <v>1097</v>
      </c>
      <c r="S2396" s="21" t="s">
        <v>11214</v>
      </c>
      <c r="T2396" s="116">
        <v>381</v>
      </c>
      <c r="U2396" s="111">
        <v>45</v>
      </c>
      <c r="V2396" s="113">
        <f t="shared" si="446"/>
        <v>300.56666666666666</v>
      </c>
      <c r="W2396" s="113">
        <f t="shared" si="447"/>
        <v>80.433333333333337</v>
      </c>
      <c r="X2396" s="112">
        <f t="shared" si="448"/>
        <v>80433.333333333343</v>
      </c>
      <c r="Y2396" s="111"/>
      <c r="Z2396" s="110">
        <f t="shared" si="444"/>
        <v>35</v>
      </c>
      <c r="AA2396" s="109">
        <f t="shared" si="449"/>
        <v>19.05</v>
      </c>
      <c r="AB2396" s="109">
        <f t="shared" si="450"/>
        <v>19050</v>
      </c>
      <c r="AC2396" s="108">
        <f t="shared" si="451"/>
        <v>361.95</v>
      </c>
      <c r="AD2396" s="107">
        <f t="shared" si="452"/>
        <v>2.2222222222222223E-2</v>
      </c>
      <c r="AE2396" s="106">
        <f t="shared" si="453"/>
        <v>8.043333333333333</v>
      </c>
      <c r="AF2396" s="105">
        <f t="shared" si="454"/>
        <v>88.476666666666674</v>
      </c>
      <c r="AG2396" s="105">
        <f t="shared" si="455"/>
        <v>292.52333333333331</v>
      </c>
    </row>
    <row r="2397" spans="1:33" s="88" customFormat="1" x14ac:dyDescent="0.35">
      <c r="A2397" s="21">
        <v>10141103</v>
      </c>
      <c r="B2397" s="115" t="s">
        <v>1665</v>
      </c>
      <c r="C2397" s="115" t="s">
        <v>710</v>
      </c>
      <c r="D2397" s="21"/>
      <c r="E2397" s="114" t="str">
        <f t="shared" si="445"/>
        <v xml:space="preserve">TRANSFORMADOR MARCA:REVIVE SE-ZAMBIA </v>
      </c>
      <c r="F2397" s="57" t="s">
        <v>424</v>
      </c>
      <c r="G2397" s="21" t="s">
        <v>11209</v>
      </c>
      <c r="H2397" s="21" t="s">
        <v>11208</v>
      </c>
      <c r="I2397" s="21" t="s">
        <v>11213</v>
      </c>
      <c r="J2397" s="57"/>
      <c r="K2397" s="57" t="s">
        <v>11212</v>
      </c>
      <c r="L2397" s="57" t="s">
        <v>11211</v>
      </c>
      <c r="M2397" s="21">
        <v>50</v>
      </c>
      <c r="N2397" s="21">
        <v>11</v>
      </c>
      <c r="O2397" s="21">
        <v>0.4</v>
      </c>
      <c r="P2397" s="57">
        <v>3</v>
      </c>
      <c r="Q2397" s="21">
        <v>2007</v>
      </c>
      <c r="R2397" s="21" t="s">
        <v>1097</v>
      </c>
      <c r="S2397" s="21" t="s">
        <v>11210</v>
      </c>
      <c r="T2397" s="116">
        <v>381</v>
      </c>
      <c r="U2397" s="111">
        <v>45</v>
      </c>
      <c r="V2397" s="113">
        <f t="shared" si="446"/>
        <v>300.56666666666666</v>
      </c>
      <c r="W2397" s="113">
        <f t="shared" si="447"/>
        <v>80.433333333333337</v>
      </c>
      <c r="X2397" s="112">
        <f t="shared" si="448"/>
        <v>80433.333333333343</v>
      </c>
      <c r="Y2397" s="111"/>
      <c r="Z2397" s="110">
        <f t="shared" si="444"/>
        <v>35</v>
      </c>
      <c r="AA2397" s="109">
        <f t="shared" si="449"/>
        <v>19.05</v>
      </c>
      <c r="AB2397" s="109">
        <f t="shared" si="450"/>
        <v>19050</v>
      </c>
      <c r="AC2397" s="108">
        <f t="shared" si="451"/>
        <v>361.95</v>
      </c>
      <c r="AD2397" s="107">
        <f t="shared" si="452"/>
        <v>2.2222222222222223E-2</v>
      </c>
      <c r="AE2397" s="106">
        <f t="shared" si="453"/>
        <v>8.043333333333333</v>
      </c>
      <c r="AF2397" s="105">
        <f t="shared" si="454"/>
        <v>88.476666666666674</v>
      </c>
      <c r="AG2397" s="105">
        <f t="shared" si="455"/>
        <v>292.52333333333331</v>
      </c>
    </row>
    <row r="2398" spans="1:33" s="88" customFormat="1" x14ac:dyDescent="0.35">
      <c r="A2398" s="21">
        <v>10141103</v>
      </c>
      <c r="B2398" s="115" t="s">
        <v>1665</v>
      </c>
      <c r="C2398" s="115" t="s">
        <v>710</v>
      </c>
      <c r="D2398" s="21"/>
      <c r="E2398" s="114" t="str">
        <f t="shared" si="445"/>
        <v xml:space="preserve">TRANSFORMADOR MARCA:REVIVE SE-ZAMBIA </v>
      </c>
      <c r="F2398" s="57" t="s">
        <v>424</v>
      </c>
      <c r="G2398" s="21" t="s">
        <v>11209</v>
      </c>
      <c r="H2398" s="21" t="s">
        <v>11208</v>
      </c>
      <c r="I2398" s="21" t="s">
        <v>11207</v>
      </c>
      <c r="J2398" s="57"/>
      <c r="K2398" s="57" t="s">
        <v>11206</v>
      </c>
      <c r="L2398" s="57" t="s">
        <v>11205</v>
      </c>
      <c r="M2398" s="21">
        <v>50</v>
      </c>
      <c r="N2398" s="21">
        <v>11</v>
      </c>
      <c r="O2398" s="21">
        <v>0.4</v>
      </c>
      <c r="P2398" s="57">
        <v>3</v>
      </c>
      <c r="Q2398" s="21">
        <v>2007</v>
      </c>
      <c r="R2398" s="21" t="s">
        <v>1097</v>
      </c>
      <c r="S2398" s="21" t="s">
        <v>11204</v>
      </c>
      <c r="T2398" s="116">
        <v>381</v>
      </c>
      <c r="U2398" s="111">
        <v>45</v>
      </c>
      <c r="V2398" s="113">
        <f t="shared" si="446"/>
        <v>300.56666666666666</v>
      </c>
      <c r="W2398" s="113">
        <f t="shared" si="447"/>
        <v>80.433333333333337</v>
      </c>
      <c r="X2398" s="112">
        <f t="shared" si="448"/>
        <v>80433.333333333343</v>
      </c>
      <c r="Y2398" s="111"/>
      <c r="Z2398" s="110">
        <f t="shared" si="444"/>
        <v>35</v>
      </c>
      <c r="AA2398" s="109">
        <f t="shared" si="449"/>
        <v>19.05</v>
      </c>
      <c r="AB2398" s="109">
        <f t="shared" si="450"/>
        <v>19050</v>
      </c>
      <c r="AC2398" s="108">
        <f t="shared" si="451"/>
        <v>361.95</v>
      </c>
      <c r="AD2398" s="107">
        <f t="shared" si="452"/>
        <v>2.2222222222222223E-2</v>
      </c>
      <c r="AE2398" s="106">
        <f t="shared" si="453"/>
        <v>8.043333333333333</v>
      </c>
      <c r="AF2398" s="105">
        <f t="shared" si="454"/>
        <v>88.476666666666674</v>
      </c>
      <c r="AG2398" s="105">
        <f t="shared" si="455"/>
        <v>292.52333333333331</v>
      </c>
    </row>
    <row r="2399" spans="1:33" s="88" customFormat="1" x14ac:dyDescent="0.35">
      <c r="A2399" s="21">
        <v>10141103</v>
      </c>
      <c r="B2399" s="115" t="s">
        <v>1665</v>
      </c>
      <c r="C2399" s="115" t="s">
        <v>710</v>
      </c>
      <c r="D2399" s="21"/>
      <c r="E2399" s="114" t="str">
        <f t="shared" si="445"/>
        <v xml:space="preserve">TRANSFORMADOR MARCA:FUJI TUSCO SE-MANJE </v>
      </c>
      <c r="F2399" s="57" t="s">
        <v>424</v>
      </c>
      <c r="G2399" s="21" t="s">
        <v>3139</v>
      </c>
      <c r="H2399" s="21" t="s">
        <v>5307</v>
      </c>
      <c r="I2399" s="21" t="s">
        <v>11203</v>
      </c>
      <c r="J2399" s="57"/>
      <c r="K2399" s="57" t="s">
        <v>11202</v>
      </c>
      <c r="L2399" s="57" t="s">
        <v>11201</v>
      </c>
      <c r="M2399" s="21">
        <v>50</v>
      </c>
      <c r="N2399" s="21">
        <v>33</v>
      </c>
      <c r="O2399" s="21">
        <v>0.4</v>
      </c>
      <c r="P2399" s="57">
        <v>3</v>
      </c>
      <c r="Q2399" s="21">
        <v>2007</v>
      </c>
      <c r="R2399" s="21" t="s">
        <v>531</v>
      </c>
      <c r="S2399" s="21"/>
      <c r="T2399" s="116">
        <v>643</v>
      </c>
      <c r="U2399" s="111">
        <v>45</v>
      </c>
      <c r="V2399" s="113">
        <f t="shared" si="446"/>
        <v>507.25555555555553</v>
      </c>
      <c r="W2399" s="113">
        <f t="shared" si="447"/>
        <v>135.74444444444447</v>
      </c>
      <c r="X2399" s="112">
        <f t="shared" si="448"/>
        <v>135744.44444444447</v>
      </c>
      <c r="Y2399" s="111"/>
      <c r="Z2399" s="110">
        <f t="shared" si="444"/>
        <v>35</v>
      </c>
      <c r="AA2399" s="109">
        <f t="shared" si="449"/>
        <v>32.15</v>
      </c>
      <c r="AB2399" s="109">
        <f t="shared" si="450"/>
        <v>32150</v>
      </c>
      <c r="AC2399" s="108">
        <f t="shared" si="451"/>
        <v>610.85</v>
      </c>
      <c r="AD2399" s="107">
        <f t="shared" si="452"/>
        <v>2.2222222222222223E-2</v>
      </c>
      <c r="AE2399" s="106">
        <f t="shared" si="453"/>
        <v>13.574444444444445</v>
      </c>
      <c r="AF2399" s="105">
        <f t="shared" si="454"/>
        <v>149.31888888888892</v>
      </c>
      <c r="AG2399" s="105">
        <f t="shared" si="455"/>
        <v>493.68111111111108</v>
      </c>
    </row>
    <row r="2400" spans="1:33" s="88" customFormat="1" x14ac:dyDescent="0.35">
      <c r="A2400" s="21">
        <v>10141103</v>
      </c>
      <c r="B2400" s="115" t="s">
        <v>1665</v>
      </c>
      <c r="C2400" s="115" t="s">
        <v>710</v>
      </c>
      <c r="D2400" s="61" t="s">
        <v>10707</v>
      </c>
      <c r="E2400" s="114" t="str">
        <f t="shared" si="445"/>
        <v>TRANSFORMADOR MARCA: LICHINGA PTS1007</v>
      </c>
      <c r="F2400" s="57"/>
      <c r="G2400" s="178" t="s">
        <v>158</v>
      </c>
      <c r="H2400" s="178" t="s">
        <v>158</v>
      </c>
      <c r="I2400" s="201" t="s">
        <v>6449</v>
      </c>
      <c r="J2400" s="57"/>
      <c r="K2400" s="178" t="s">
        <v>10706</v>
      </c>
      <c r="L2400" s="124" t="s">
        <v>10705</v>
      </c>
      <c r="M2400" s="200">
        <v>200</v>
      </c>
      <c r="N2400" s="161" t="s">
        <v>19</v>
      </c>
      <c r="O2400" s="21" t="s">
        <v>362</v>
      </c>
      <c r="P2400" s="57">
        <v>3</v>
      </c>
      <c r="Q2400" s="57">
        <v>2007</v>
      </c>
      <c r="R2400" s="57"/>
      <c r="S2400" s="57"/>
      <c r="T2400" s="116">
        <v>991</v>
      </c>
      <c r="U2400" s="111">
        <v>45</v>
      </c>
      <c r="V2400" s="113">
        <f t="shared" si="446"/>
        <v>781.78888888888889</v>
      </c>
      <c r="W2400" s="113">
        <f t="shared" si="447"/>
        <v>209.21111111111111</v>
      </c>
      <c r="X2400" s="112">
        <f t="shared" si="448"/>
        <v>209211.11111111109</v>
      </c>
      <c r="Y2400" s="111"/>
      <c r="Z2400" s="110">
        <f t="shared" si="444"/>
        <v>35</v>
      </c>
      <c r="AA2400" s="109">
        <f t="shared" si="449"/>
        <v>49.550000000000004</v>
      </c>
      <c r="AB2400" s="109">
        <f t="shared" si="450"/>
        <v>49550.000000000007</v>
      </c>
      <c r="AC2400" s="108">
        <f t="shared" si="451"/>
        <v>941.45</v>
      </c>
      <c r="AD2400" s="107">
        <f t="shared" si="452"/>
        <v>2.2222222222222223E-2</v>
      </c>
      <c r="AE2400" s="106">
        <f t="shared" si="453"/>
        <v>20.921111111111113</v>
      </c>
      <c r="AF2400" s="105">
        <f t="shared" si="454"/>
        <v>230.13222222222223</v>
      </c>
      <c r="AG2400" s="105">
        <f t="shared" si="455"/>
        <v>760.86777777777775</v>
      </c>
    </row>
    <row r="2401" spans="1:33" s="88" customFormat="1" x14ac:dyDescent="0.35">
      <c r="A2401" s="21">
        <v>10141103</v>
      </c>
      <c r="B2401" s="115" t="s">
        <v>1665</v>
      </c>
      <c r="C2401" s="115" t="s">
        <v>710</v>
      </c>
      <c r="D2401" s="61" t="s">
        <v>10704</v>
      </c>
      <c r="E2401" s="114" t="str">
        <f t="shared" si="445"/>
        <v>TRANSFORMADOR MARCA: LICHINGA PTS1023</v>
      </c>
      <c r="F2401" s="21"/>
      <c r="G2401" s="178" t="s">
        <v>158</v>
      </c>
      <c r="H2401" s="178" t="s">
        <v>158</v>
      </c>
      <c r="I2401" s="201" t="s">
        <v>10703</v>
      </c>
      <c r="J2401" s="21"/>
      <c r="K2401" s="161" t="s">
        <v>10702</v>
      </c>
      <c r="L2401" s="124" t="s">
        <v>10701</v>
      </c>
      <c r="M2401" s="200">
        <v>200</v>
      </c>
      <c r="N2401" s="161" t="s">
        <v>19</v>
      </c>
      <c r="O2401" s="21" t="s">
        <v>362</v>
      </c>
      <c r="P2401" s="57">
        <v>3</v>
      </c>
      <c r="Q2401" s="21">
        <v>2007</v>
      </c>
      <c r="R2401" s="21"/>
      <c r="S2401" s="21"/>
      <c r="T2401" s="116">
        <v>991</v>
      </c>
      <c r="U2401" s="111">
        <v>45</v>
      </c>
      <c r="V2401" s="113">
        <f t="shared" si="446"/>
        <v>781.78888888888889</v>
      </c>
      <c r="W2401" s="113">
        <f t="shared" si="447"/>
        <v>209.21111111111111</v>
      </c>
      <c r="X2401" s="112">
        <f t="shared" si="448"/>
        <v>209211.11111111109</v>
      </c>
      <c r="Y2401" s="111"/>
      <c r="Z2401" s="110">
        <f t="shared" si="444"/>
        <v>35</v>
      </c>
      <c r="AA2401" s="109">
        <f t="shared" si="449"/>
        <v>49.550000000000004</v>
      </c>
      <c r="AB2401" s="109">
        <f t="shared" si="450"/>
        <v>49550.000000000007</v>
      </c>
      <c r="AC2401" s="108">
        <f t="shared" si="451"/>
        <v>941.45</v>
      </c>
      <c r="AD2401" s="107">
        <f t="shared" si="452"/>
        <v>2.2222222222222223E-2</v>
      </c>
      <c r="AE2401" s="106">
        <f t="shared" si="453"/>
        <v>20.921111111111113</v>
      </c>
      <c r="AF2401" s="105">
        <f t="shared" si="454"/>
        <v>230.13222222222223</v>
      </c>
      <c r="AG2401" s="105">
        <f t="shared" si="455"/>
        <v>760.86777777777775</v>
      </c>
    </row>
    <row r="2402" spans="1:33" s="88" customFormat="1" x14ac:dyDescent="0.35">
      <c r="A2402" s="21">
        <v>10141103</v>
      </c>
      <c r="B2402" s="115" t="s">
        <v>1665</v>
      </c>
      <c r="C2402" s="115" t="s">
        <v>710</v>
      </c>
      <c r="D2402" s="61" t="s">
        <v>10699</v>
      </c>
      <c r="E2402" s="114" t="str">
        <f t="shared" si="445"/>
        <v>TRANSFORMADOR MARCA: LICHINGA PTS1036</v>
      </c>
      <c r="F2402" s="21"/>
      <c r="G2402" s="178" t="s">
        <v>158</v>
      </c>
      <c r="H2402" s="178" t="s">
        <v>158</v>
      </c>
      <c r="I2402" s="201" t="s">
        <v>10698</v>
      </c>
      <c r="J2402" s="21"/>
      <c r="K2402" s="178" t="s">
        <v>10697</v>
      </c>
      <c r="L2402" s="124" t="s">
        <v>10696</v>
      </c>
      <c r="M2402" s="200">
        <v>100</v>
      </c>
      <c r="N2402" s="161" t="s">
        <v>19</v>
      </c>
      <c r="O2402" s="21" t="s">
        <v>362</v>
      </c>
      <c r="P2402" s="57">
        <v>3</v>
      </c>
      <c r="Q2402" s="21">
        <v>2007</v>
      </c>
      <c r="R2402" s="21"/>
      <c r="S2402" s="21"/>
      <c r="T2402" s="116">
        <v>763</v>
      </c>
      <c r="U2402" s="111">
        <v>45</v>
      </c>
      <c r="V2402" s="113">
        <f t="shared" si="446"/>
        <v>601.92222222222222</v>
      </c>
      <c r="W2402" s="113">
        <f t="shared" si="447"/>
        <v>161.07777777777778</v>
      </c>
      <c r="X2402" s="112">
        <f t="shared" si="448"/>
        <v>161077.77777777778</v>
      </c>
      <c r="Y2402" s="111"/>
      <c r="Z2402" s="110">
        <f t="shared" si="444"/>
        <v>35</v>
      </c>
      <c r="AA2402" s="109">
        <f t="shared" si="449"/>
        <v>38.15</v>
      </c>
      <c r="AB2402" s="109">
        <f t="shared" si="450"/>
        <v>38150</v>
      </c>
      <c r="AC2402" s="108">
        <f t="shared" si="451"/>
        <v>724.85</v>
      </c>
      <c r="AD2402" s="107">
        <f t="shared" si="452"/>
        <v>2.2222222222222223E-2</v>
      </c>
      <c r="AE2402" s="106">
        <f t="shared" si="453"/>
        <v>16.10777777777778</v>
      </c>
      <c r="AF2402" s="105">
        <f t="shared" si="454"/>
        <v>177.18555555555557</v>
      </c>
      <c r="AG2402" s="105">
        <f t="shared" si="455"/>
        <v>585.81444444444446</v>
      </c>
    </row>
    <row r="2403" spans="1:33" s="88" customFormat="1" x14ac:dyDescent="0.35">
      <c r="A2403" s="21">
        <v>10141103</v>
      </c>
      <c r="B2403" s="115" t="s">
        <v>1665</v>
      </c>
      <c r="C2403" s="115" t="s">
        <v>710</v>
      </c>
      <c r="D2403" s="61" t="s">
        <v>10695</v>
      </c>
      <c r="E2403" s="114" t="str">
        <f t="shared" si="445"/>
        <v>TRANSFORMADOR MARCA: LICHINGA PTS1037</v>
      </c>
      <c r="F2403" s="21"/>
      <c r="G2403" s="178" t="s">
        <v>158</v>
      </c>
      <c r="H2403" s="178" t="s">
        <v>158</v>
      </c>
      <c r="I2403" s="201" t="s">
        <v>10694</v>
      </c>
      <c r="J2403" s="21"/>
      <c r="K2403" s="178" t="s">
        <v>10693</v>
      </c>
      <c r="L2403" s="124" t="s">
        <v>10692</v>
      </c>
      <c r="M2403" s="200">
        <v>100</v>
      </c>
      <c r="N2403" s="161" t="s">
        <v>19</v>
      </c>
      <c r="O2403" s="21" t="s">
        <v>362</v>
      </c>
      <c r="P2403" s="57">
        <v>3</v>
      </c>
      <c r="Q2403" s="21">
        <v>2007</v>
      </c>
      <c r="R2403" s="21"/>
      <c r="S2403" s="21"/>
      <c r="T2403" s="116">
        <v>763</v>
      </c>
      <c r="U2403" s="111">
        <v>45</v>
      </c>
      <c r="V2403" s="113">
        <f t="shared" si="446"/>
        <v>601.92222222222222</v>
      </c>
      <c r="W2403" s="113">
        <f t="shared" si="447"/>
        <v>161.07777777777778</v>
      </c>
      <c r="X2403" s="112">
        <f t="shared" si="448"/>
        <v>161077.77777777778</v>
      </c>
      <c r="Y2403" s="111"/>
      <c r="Z2403" s="110">
        <f t="shared" si="444"/>
        <v>35</v>
      </c>
      <c r="AA2403" s="109">
        <f t="shared" si="449"/>
        <v>38.15</v>
      </c>
      <c r="AB2403" s="109">
        <f t="shared" si="450"/>
        <v>38150</v>
      </c>
      <c r="AC2403" s="108">
        <f t="shared" si="451"/>
        <v>724.85</v>
      </c>
      <c r="AD2403" s="107">
        <f t="shared" si="452"/>
        <v>2.2222222222222223E-2</v>
      </c>
      <c r="AE2403" s="106">
        <f t="shared" si="453"/>
        <v>16.10777777777778</v>
      </c>
      <c r="AF2403" s="105">
        <f t="shared" si="454"/>
        <v>177.18555555555557</v>
      </c>
      <c r="AG2403" s="105">
        <f t="shared" si="455"/>
        <v>585.81444444444446</v>
      </c>
    </row>
    <row r="2404" spans="1:33" s="88" customFormat="1" x14ac:dyDescent="0.35">
      <c r="A2404" s="21">
        <v>10141103</v>
      </c>
      <c r="B2404" s="115" t="s">
        <v>1665</v>
      </c>
      <c r="C2404" s="115" t="s">
        <v>710</v>
      </c>
      <c r="D2404" s="61" t="s">
        <v>10691</v>
      </c>
      <c r="E2404" s="114" t="str">
        <f t="shared" si="445"/>
        <v>TRANSFORMADOR MARCA: LICHINGA PTS1038</v>
      </c>
      <c r="F2404" s="21"/>
      <c r="G2404" s="178" t="s">
        <v>158</v>
      </c>
      <c r="H2404" s="178" t="s">
        <v>158</v>
      </c>
      <c r="I2404" s="201" t="s">
        <v>10690</v>
      </c>
      <c r="J2404" s="21"/>
      <c r="K2404" s="178" t="s">
        <v>10689</v>
      </c>
      <c r="L2404" s="124" t="s">
        <v>10688</v>
      </c>
      <c r="M2404" s="200">
        <v>100</v>
      </c>
      <c r="N2404" s="161" t="s">
        <v>19</v>
      </c>
      <c r="O2404" s="21" t="s">
        <v>362</v>
      </c>
      <c r="P2404" s="57">
        <v>3</v>
      </c>
      <c r="Q2404" s="21">
        <v>2007</v>
      </c>
      <c r="R2404" s="21"/>
      <c r="S2404" s="21"/>
      <c r="T2404" s="116">
        <v>763</v>
      </c>
      <c r="U2404" s="111">
        <v>45</v>
      </c>
      <c r="V2404" s="113">
        <f t="shared" si="446"/>
        <v>601.92222222222222</v>
      </c>
      <c r="W2404" s="113">
        <f t="shared" si="447"/>
        <v>161.07777777777778</v>
      </c>
      <c r="X2404" s="112">
        <f t="shared" si="448"/>
        <v>161077.77777777778</v>
      </c>
      <c r="Y2404" s="111"/>
      <c r="Z2404" s="110">
        <f t="shared" ref="Z2404:Z2467" si="456">(U2404-(2017-Q2404))</f>
        <v>35</v>
      </c>
      <c r="AA2404" s="109">
        <f t="shared" si="449"/>
        <v>38.15</v>
      </c>
      <c r="AB2404" s="109">
        <f t="shared" si="450"/>
        <v>38150</v>
      </c>
      <c r="AC2404" s="108">
        <f t="shared" si="451"/>
        <v>724.85</v>
      </c>
      <c r="AD2404" s="107">
        <f t="shared" si="452"/>
        <v>2.2222222222222223E-2</v>
      </c>
      <c r="AE2404" s="106">
        <f t="shared" si="453"/>
        <v>16.10777777777778</v>
      </c>
      <c r="AF2404" s="105">
        <f t="shared" si="454"/>
        <v>177.18555555555557</v>
      </c>
      <c r="AG2404" s="105">
        <f t="shared" si="455"/>
        <v>585.81444444444446</v>
      </c>
    </row>
    <row r="2405" spans="1:33" s="88" customFormat="1" x14ac:dyDescent="0.35">
      <c r="A2405" s="21">
        <v>10141103</v>
      </c>
      <c r="B2405" s="115" t="s">
        <v>1665</v>
      </c>
      <c r="C2405" s="115" t="s">
        <v>710</v>
      </c>
      <c r="D2405" s="61" t="s">
        <v>10687</v>
      </c>
      <c r="E2405" s="114" t="str">
        <f t="shared" si="445"/>
        <v>TRANSFORMADOR MARCA: LICHINGA PTS1053</v>
      </c>
      <c r="F2405" s="21"/>
      <c r="G2405" s="178" t="s">
        <v>158</v>
      </c>
      <c r="H2405" s="178" t="s">
        <v>158</v>
      </c>
      <c r="I2405" s="201" t="s">
        <v>10686</v>
      </c>
      <c r="J2405" s="21"/>
      <c r="K2405" s="161" t="s">
        <v>10685</v>
      </c>
      <c r="L2405" s="124" t="s">
        <v>10684</v>
      </c>
      <c r="M2405" s="200">
        <v>50</v>
      </c>
      <c r="N2405" s="161" t="s">
        <v>19</v>
      </c>
      <c r="O2405" s="21" t="s">
        <v>362</v>
      </c>
      <c r="P2405" s="57">
        <v>3</v>
      </c>
      <c r="Q2405" s="21">
        <v>2007</v>
      </c>
      <c r="R2405" s="21"/>
      <c r="S2405" s="21"/>
      <c r="T2405" s="116">
        <v>643</v>
      </c>
      <c r="U2405" s="111">
        <v>45</v>
      </c>
      <c r="V2405" s="113">
        <f t="shared" si="446"/>
        <v>507.25555555555553</v>
      </c>
      <c r="W2405" s="113">
        <f t="shared" si="447"/>
        <v>135.74444444444447</v>
      </c>
      <c r="X2405" s="112">
        <f t="shared" si="448"/>
        <v>135744.44444444447</v>
      </c>
      <c r="Y2405" s="111"/>
      <c r="Z2405" s="110">
        <f t="shared" si="456"/>
        <v>35</v>
      </c>
      <c r="AA2405" s="109">
        <f t="shared" si="449"/>
        <v>32.15</v>
      </c>
      <c r="AB2405" s="109">
        <f t="shared" si="450"/>
        <v>32150</v>
      </c>
      <c r="AC2405" s="108">
        <f t="shared" si="451"/>
        <v>610.85</v>
      </c>
      <c r="AD2405" s="107">
        <f t="shared" si="452"/>
        <v>2.2222222222222223E-2</v>
      </c>
      <c r="AE2405" s="106">
        <f t="shared" si="453"/>
        <v>13.574444444444445</v>
      </c>
      <c r="AF2405" s="105">
        <f t="shared" si="454"/>
        <v>149.31888888888892</v>
      </c>
      <c r="AG2405" s="105">
        <f t="shared" si="455"/>
        <v>493.68111111111108</v>
      </c>
    </row>
    <row r="2406" spans="1:33" s="88" customFormat="1" x14ac:dyDescent="0.35">
      <c r="A2406" s="21">
        <v>10141103</v>
      </c>
      <c r="B2406" s="115" t="s">
        <v>1665</v>
      </c>
      <c r="C2406" s="115" t="s">
        <v>710</v>
      </c>
      <c r="D2406" s="61" t="s">
        <v>10683</v>
      </c>
      <c r="E2406" s="114" t="str">
        <f t="shared" si="445"/>
        <v>TRANSFORMADOR MARCA: LICHINGA PTS1054</v>
      </c>
      <c r="F2406" s="21"/>
      <c r="G2406" s="178" t="s">
        <v>158</v>
      </c>
      <c r="H2406" s="178" t="s">
        <v>158</v>
      </c>
      <c r="I2406" s="201" t="s">
        <v>10682</v>
      </c>
      <c r="J2406" s="21"/>
      <c r="K2406" s="161" t="s">
        <v>10681</v>
      </c>
      <c r="L2406" s="124" t="s">
        <v>10680</v>
      </c>
      <c r="M2406" s="200">
        <v>50</v>
      </c>
      <c r="N2406" s="161" t="s">
        <v>19</v>
      </c>
      <c r="O2406" s="21" t="s">
        <v>362</v>
      </c>
      <c r="P2406" s="57">
        <v>3</v>
      </c>
      <c r="Q2406" s="21">
        <v>2007</v>
      </c>
      <c r="R2406" s="21"/>
      <c r="S2406" s="21"/>
      <c r="T2406" s="116">
        <v>643</v>
      </c>
      <c r="U2406" s="111">
        <v>45</v>
      </c>
      <c r="V2406" s="113">
        <f t="shared" si="446"/>
        <v>507.25555555555553</v>
      </c>
      <c r="W2406" s="113">
        <f t="shared" si="447"/>
        <v>135.74444444444447</v>
      </c>
      <c r="X2406" s="112">
        <f t="shared" si="448"/>
        <v>135744.44444444447</v>
      </c>
      <c r="Y2406" s="111"/>
      <c r="Z2406" s="110">
        <f t="shared" si="456"/>
        <v>35</v>
      </c>
      <c r="AA2406" s="109">
        <f t="shared" si="449"/>
        <v>32.15</v>
      </c>
      <c r="AB2406" s="109">
        <f t="shared" si="450"/>
        <v>32150</v>
      </c>
      <c r="AC2406" s="108">
        <f t="shared" si="451"/>
        <v>610.85</v>
      </c>
      <c r="AD2406" s="107">
        <f t="shared" si="452"/>
        <v>2.2222222222222223E-2</v>
      </c>
      <c r="AE2406" s="106">
        <f t="shared" si="453"/>
        <v>13.574444444444445</v>
      </c>
      <c r="AF2406" s="105">
        <f t="shared" si="454"/>
        <v>149.31888888888892</v>
      </c>
      <c r="AG2406" s="105">
        <f t="shared" si="455"/>
        <v>493.68111111111108</v>
      </c>
    </row>
    <row r="2407" spans="1:33" s="88" customFormat="1" x14ac:dyDescent="0.35">
      <c r="A2407" s="21">
        <v>10141103</v>
      </c>
      <c r="B2407" s="115" t="s">
        <v>1665</v>
      </c>
      <c r="C2407" s="115" t="s">
        <v>710</v>
      </c>
      <c r="D2407" s="61" t="s">
        <v>10679</v>
      </c>
      <c r="E2407" s="114" t="str">
        <f t="shared" si="445"/>
        <v>TRANSFORMADOR MARCA: LICHINGA PTS1055</v>
      </c>
      <c r="F2407" s="21"/>
      <c r="G2407" s="178" t="s">
        <v>158</v>
      </c>
      <c r="H2407" s="178" t="s">
        <v>158</v>
      </c>
      <c r="I2407" s="201" t="s">
        <v>10678</v>
      </c>
      <c r="J2407" s="21"/>
      <c r="K2407" s="161" t="s">
        <v>10677</v>
      </c>
      <c r="L2407" s="124" t="s">
        <v>10676</v>
      </c>
      <c r="M2407" s="200">
        <v>50</v>
      </c>
      <c r="N2407" s="161" t="s">
        <v>19</v>
      </c>
      <c r="O2407" s="21" t="s">
        <v>362</v>
      </c>
      <c r="P2407" s="57">
        <v>3</v>
      </c>
      <c r="Q2407" s="21">
        <v>2007</v>
      </c>
      <c r="R2407" s="21"/>
      <c r="S2407" s="21"/>
      <c r="T2407" s="116">
        <v>643</v>
      </c>
      <c r="U2407" s="111">
        <v>45</v>
      </c>
      <c r="V2407" s="113">
        <f t="shared" si="446"/>
        <v>507.25555555555553</v>
      </c>
      <c r="W2407" s="113">
        <f t="shared" si="447"/>
        <v>135.74444444444447</v>
      </c>
      <c r="X2407" s="112">
        <f t="shared" si="448"/>
        <v>135744.44444444447</v>
      </c>
      <c r="Y2407" s="111"/>
      <c r="Z2407" s="110">
        <f t="shared" si="456"/>
        <v>35</v>
      </c>
      <c r="AA2407" s="109">
        <f t="shared" si="449"/>
        <v>32.15</v>
      </c>
      <c r="AB2407" s="109">
        <f t="shared" si="450"/>
        <v>32150</v>
      </c>
      <c r="AC2407" s="108">
        <f t="shared" si="451"/>
        <v>610.85</v>
      </c>
      <c r="AD2407" s="107">
        <f t="shared" si="452"/>
        <v>2.2222222222222223E-2</v>
      </c>
      <c r="AE2407" s="106">
        <f t="shared" si="453"/>
        <v>13.574444444444445</v>
      </c>
      <c r="AF2407" s="105">
        <f t="shared" si="454"/>
        <v>149.31888888888892</v>
      </c>
      <c r="AG2407" s="105">
        <f t="shared" si="455"/>
        <v>493.68111111111108</v>
      </c>
    </row>
    <row r="2408" spans="1:33" s="88" customFormat="1" x14ac:dyDescent="0.35">
      <c r="A2408" s="21">
        <v>10141103</v>
      </c>
      <c r="B2408" s="115" t="s">
        <v>1665</v>
      </c>
      <c r="C2408" s="115" t="s">
        <v>710</v>
      </c>
      <c r="D2408" s="61" t="s">
        <v>10675</v>
      </c>
      <c r="E2408" s="114" t="str">
        <f t="shared" si="445"/>
        <v>TRANSFORMADOR MARCA: LICHINGA PTS1065</v>
      </c>
      <c r="F2408" s="21"/>
      <c r="G2408" s="178" t="s">
        <v>158</v>
      </c>
      <c r="H2408" s="178" t="s">
        <v>158</v>
      </c>
      <c r="I2408" s="203" t="s">
        <v>10674</v>
      </c>
      <c r="J2408" s="21"/>
      <c r="K2408" s="199" t="s">
        <v>10673</v>
      </c>
      <c r="L2408" s="124" t="s">
        <v>10672</v>
      </c>
      <c r="M2408" s="199">
        <v>160</v>
      </c>
      <c r="N2408" s="161" t="s">
        <v>619</v>
      </c>
      <c r="O2408" s="21" t="s">
        <v>362</v>
      </c>
      <c r="P2408" s="57">
        <v>3</v>
      </c>
      <c r="Q2408" s="21">
        <v>2007</v>
      </c>
      <c r="R2408" s="21"/>
      <c r="S2408" s="21"/>
      <c r="T2408" s="116">
        <v>572</v>
      </c>
      <c r="U2408" s="111">
        <v>45</v>
      </c>
      <c r="V2408" s="113">
        <f t="shared" si="446"/>
        <v>451.24444444444447</v>
      </c>
      <c r="W2408" s="113">
        <f t="shared" si="447"/>
        <v>120.75555555555553</v>
      </c>
      <c r="X2408" s="112">
        <f t="shared" si="448"/>
        <v>120755.55555555553</v>
      </c>
      <c r="Y2408" s="111"/>
      <c r="Z2408" s="110">
        <f t="shared" si="456"/>
        <v>35</v>
      </c>
      <c r="AA2408" s="109">
        <f t="shared" si="449"/>
        <v>28.6</v>
      </c>
      <c r="AB2408" s="109">
        <f t="shared" si="450"/>
        <v>28600</v>
      </c>
      <c r="AC2408" s="108">
        <f t="shared" si="451"/>
        <v>543.4</v>
      </c>
      <c r="AD2408" s="107">
        <f t="shared" si="452"/>
        <v>2.2222222222222223E-2</v>
      </c>
      <c r="AE2408" s="106">
        <f t="shared" si="453"/>
        <v>12.075555555555555</v>
      </c>
      <c r="AF2408" s="105">
        <f t="shared" si="454"/>
        <v>132.83111111111108</v>
      </c>
      <c r="AG2408" s="105">
        <f t="shared" si="455"/>
        <v>439.16888888888889</v>
      </c>
    </row>
    <row r="2409" spans="1:33" s="88" customFormat="1" x14ac:dyDescent="0.35">
      <c r="A2409" s="21">
        <v>10141103</v>
      </c>
      <c r="B2409" s="115" t="s">
        <v>1665</v>
      </c>
      <c r="C2409" s="115" t="s">
        <v>710</v>
      </c>
      <c r="D2409" s="61" t="s">
        <v>10671</v>
      </c>
      <c r="E2409" s="114" t="str">
        <f t="shared" si="445"/>
        <v>TRANSFORMADOR MARCA: LICHINGA PTS1066</v>
      </c>
      <c r="F2409" s="21"/>
      <c r="G2409" s="178" t="s">
        <v>158</v>
      </c>
      <c r="H2409" s="178" t="s">
        <v>158</v>
      </c>
      <c r="I2409" s="215" t="s">
        <v>6449</v>
      </c>
      <c r="J2409" s="21"/>
      <c r="K2409" s="161" t="s">
        <v>6525</v>
      </c>
      <c r="L2409" s="124" t="s">
        <v>10670</v>
      </c>
      <c r="M2409" s="200">
        <v>200</v>
      </c>
      <c r="N2409" s="161" t="s">
        <v>619</v>
      </c>
      <c r="O2409" s="21" t="s">
        <v>362</v>
      </c>
      <c r="P2409" s="57">
        <v>3</v>
      </c>
      <c r="Q2409" s="21">
        <v>2007</v>
      </c>
      <c r="R2409" s="21"/>
      <c r="S2409" s="21"/>
      <c r="T2409" s="116">
        <v>572</v>
      </c>
      <c r="U2409" s="111">
        <v>45</v>
      </c>
      <c r="V2409" s="113">
        <f t="shared" si="446"/>
        <v>451.24444444444447</v>
      </c>
      <c r="W2409" s="113">
        <f t="shared" si="447"/>
        <v>120.75555555555553</v>
      </c>
      <c r="X2409" s="112">
        <f t="shared" si="448"/>
        <v>120755.55555555553</v>
      </c>
      <c r="Y2409" s="111"/>
      <c r="Z2409" s="110">
        <f t="shared" si="456"/>
        <v>35</v>
      </c>
      <c r="AA2409" s="109">
        <f t="shared" si="449"/>
        <v>28.6</v>
      </c>
      <c r="AB2409" s="109">
        <f t="shared" si="450"/>
        <v>28600</v>
      </c>
      <c r="AC2409" s="108">
        <f t="shared" si="451"/>
        <v>543.4</v>
      </c>
      <c r="AD2409" s="107">
        <f t="shared" si="452"/>
        <v>2.2222222222222223E-2</v>
      </c>
      <c r="AE2409" s="106">
        <f t="shared" si="453"/>
        <v>12.075555555555555</v>
      </c>
      <c r="AF2409" s="105">
        <f t="shared" si="454"/>
        <v>132.83111111111108</v>
      </c>
      <c r="AG2409" s="105">
        <f t="shared" si="455"/>
        <v>439.16888888888889</v>
      </c>
    </row>
    <row r="2410" spans="1:33" s="88" customFormat="1" x14ac:dyDescent="0.35">
      <c r="A2410" s="21">
        <v>10141103</v>
      </c>
      <c r="B2410" s="115" t="s">
        <v>1665</v>
      </c>
      <c r="C2410" s="115" t="s">
        <v>710</v>
      </c>
      <c r="D2410" s="61" t="s">
        <v>10669</v>
      </c>
      <c r="E2410" s="114" t="str">
        <f t="shared" si="445"/>
        <v>TRANSFORMADOR MARCA: LICHINGA PTS1068</v>
      </c>
      <c r="F2410" s="21"/>
      <c r="G2410" s="178" t="s">
        <v>158</v>
      </c>
      <c r="H2410" s="178" t="s">
        <v>158</v>
      </c>
      <c r="I2410" s="201" t="s">
        <v>6508</v>
      </c>
      <c r="J2410" s="21"/>
      <c r="K2410" s="161" t="s">
        <v>10668</v>
      </c>
      <c r="L2410" s="124" t="s">
        <v>10667</v>
      </c>
      <c r="M2410" s="200">
        <v>200</v>
      </c>
      <c r="N2410" s="161" t="s">
        <v>19</v>
      </c>
      <c r="O2410" s="21" t="s">
        <v>362</v>
      </c>
      <c r="P2410" s="57">
        <v>3</v>
      </c>
      <c r="Q2410" s="21">
        <v>2007</v>
      </c>
      <c r="R2410" s="21"/>
      <c r="S2410" s="21"/>
      <c r="T2410" s="116">
        <v>991</v>
      </c>
      <c r="U2410" s="111">
        <v>45</v>
      </c>
      <c r="V2410" s="113">
        <f t="shared" si="446"/>
        <v>781.78888888888889</v>
      </c>
      <c r="W2410" s="113">
        <f t="shared" si="447"/>
        <v>209.21111111111111</v>
      </c>
      <c r="X2410" s="112">
        <f t="shared" si="448"/>
        <v>209211.11111111109</v>
      </c>
      <c r="Y2410" s="111"/>
      <c r="Z2410" s="110">
        <f t="shared" si="456"/>
        <v>35</v>
      </c>
      <c r="AA2410" s="109">
        <f t="shared" si="449"/>
        <v>49.550000000000004</v>
      </c>
      <c r="AB2410" s="109">
        <f t="shared" si="450"/>
        <v>49550.000000000007</v>
      </c>
      <c r="AC2410" s="108">
        <f t="shared" si="451"/>
        <v>941.45</v>
      </c>
      <c r="AD2410" s="107">
        <f t="shared" si="452"/>
        <v>2.2222222222222223E-2</v>
      </c>
      <c r="AE2410" s="106">
        <f t="shared" si="453"/>
        <v>20.921111111111113</v>
      </c>
      <c r="AF2410" s="105">
        <f t="shared" si="454"/>
        <v>230.13222222222223</v>
      </c>
      <c r="AG2410" s="105">
        <f t="shared" si="455"/>
        <v>760.86777777777775</v>
      </c>
    </row>
    <row r="2411" spans="1:33" s="88" customFormat="1" x14ac:dyDescent="0.35">
      <c r="A2411" s="21">
        <v>10141103</v>
      </c>
      <c r="B2411" s="115" t="s">
        <v>1665</v>
      </c>
      <c r="C2411" s="115" t="s">
        <v>710</v>
      </c>
      <c r="D2411" s="61" t="s">
        <v>10666</v>
      </c>
      <c r="E2411" s="114" t="str">
        <f t="shared" si="445"/>
        <v>TRANSFORMADOR MARCA: LICHINGA PTS1069</v>
      </c>
      <c r="F2411" s="21"/>
      <c r="G2411" s="178" t="s">
        <v>158</v>
      </c>
      <c r="H2411" s="178" t="s">
        <v>158</v>
      </c>
      <c r="I2411" s="201" t="s">
        <v>10665</v>
      </c>
      <c r="J2411" s="21"/>
      <c r="K2411" s="161" t="s">
        <v>10664</v>
      </c>
      <c r="L2411" s="124" t="s">
        <v>10663</v>
      </c>
      <c r="M2411" s="200">
        <v>250</v>
      </c>
      <c r="N2411" s="161" t="s">
        <v>19</v>
      </c>
      <c r="O2411" s="21" t="s">
        <v>362</v>
      </c>
      <c r="P2411" s="57">
        <v>3</v>
      </c>
      <c r="Q2411" s="21">
        <v>2007</v>
      </c>
      <c r="R2411" s="21"/>
      <c r="S2411" s="21"/>
      <c r="T2411" s="116">
        <v>991</v>
      </c>
      <c r="U2411" s="111">
        <v>45</v>
      </c>
      <c r="V2411" s="113">
        <f t="shared" si="446"/>
        <v>781.78888888888889</v>
      </c>
      <c r="W2411" s="113">
        <f t="shared" si="447"/>
        <v>209.21111111111111</v>
      </c>
      <c r="X2411" s="112">
        <f t="shared" si="448"/>
        <v>209211.11111111109</v>
      </c>
      <c r="Y2411" s="111"/>
      <c r="Z2411" s="110">
        <f t="shared" si="456"/>
        <v>35</v>
      </c>
      <c r="AA2411" s="109">
        <f t="shared" si="449"/>
        <v>49.550000000000004</v>
      </c>
      <c r="AB2411" s="109">
        <f t="shared" si="450"/>
        <v>49550.000000000007</v>
      </c>
      <c r="AC2411" s="108">
        <f t="shared" si="451"/>
        <v>941.45</v>
      </c>
      <c r="AD2411" s="107">
        <f t="shared" si="452"/>
        <v>2.2222222222222223E-2</v>
      </c>
      <c r="AE2411" s="106">
        <f t="shared" si="453"/>
        <v>20.921111111111113</v>
      </c>
      <c r="AF2411" s="105">
        <f t="shared" si="454"/>
        <v>230.13222222222223</v>
      </c>
      <c r="AG2411" s="105">
        <f t="shared" si="455"/>
        <v>760.86777777777775</v>
      </c>
    </row>
    <row r="2412" spans="1:33" s="88" customFormat="1" x14ac:dyDescent="0.35">
      <c r="A2412" s="21">
        <v>10141103</v>
      </c>
      <c r="B2412" s="115" t="s">
        <v>1665</v>
      </c>
      <c r="C2412" s="115" t="s">
        <v>710</v>
      </c>
      <c r="D2412" s="61" t="s">
        <v>10662</v>
      </c>
      <c r="E2412" s="114" t="str">
        <f t="shared" si="445"/>
        <v>TRANSFORMADOR MARCA: LICHINGA PTS1077</v>
      </c>
      <c r="F2412" s="21"/>
      <c r="G2412" s="178" t="s">
        <v>158</v>
      </c>
      <c r="H2412" s="178" t="s">
        <v>158</v>
      </c>
      <c r="I2412" s="202" t="s">
        <v>6449</v>
      </c>
      <c r="J2412" s="21"/>
      <c r="K2412" s="178" t="s">
        <v>10661</v>
      </c>
      <c r="L2412" s="124" t="s">
        <v>10660</v>
      </c>
      <c r="M2412" s="163">
        <v>160</v>
      </c>
      <c r="N2412" s="161" t="s">
        <v>19</v>
      </c>
      <c r="O2412" s="21" t="s">
        <v>362</v>
      </c>
      <c r="P2412" s="57">
        <v>3</v>
      </c>
      <c r="Q2412" s="21">
        <v>2007</v>
      </c>
      <c r="R2412" s="21"/>
      <c r="S2412" s="21"/>
      <c r="T2412" s="116">
        <v>991</v>
      </c>
      <c r="U2412" s="111">
        <v>45</v>
      </c>
      <c r="V2412" s="113">
        <f t="shared" si="446"/>
        <v>781.78888888888889</v>
      </c>
      <c r="W2412" s="113">
        <f t="shared" si="447"/>
        <v>209.21111111111111</v>
      </c>
      <c r="X2412" s="112">
        <f t="shared" si="448"/>
        <v>209211.11111111109</v>
      </c>
      <c r="Y2412" s="111"/>
      <c r="Z2412" s="110">
        <f t="shared" si="456"/>
        <v>35</v>
      </c>
      <c r="AA2412" s="109">
        <f t="shared" si="449"/>
        <v>49.550000000000004</v>
      </c>
      <c r="AB2412" s="109">
        <f t="shared" si="450"/>
        <v>49550.000000000007</v>
      </c>
      <c r="AC2412" s="108">
        <f t="shared" si="451"/>
        <v>941.45</v>
      </c>
      <c r="AD2412" s="107">
        <f t="shared" si="452"/>
        <v>2.2222222222222223E-2</v>
      </c>
      <c r="AE2412" s="106">
        <f t="shared" si="453"/>
        <v>20.921111111111113</v>
      </c>
      <c r="AF2412" s="105">
        <f t="shared" si="454"/>
        <v>230.13222222222223</v>
      </c>
      <c r="AG2412" s="105">
        <f t="shared" si="455"/>
        <v>760.86777777777775</v>
      </c>
    </row>
    <row r="2413" spans="1:33" s="88" customFormat="1" x14ac:dyDescent="0.35">
      <c r="A2413" s="21">
        <v>10141103</v>
      </c>
      <c r="B2413" s="115" t="s">
        <v>1665</v>
      </c>
      <c r="C2413" s="115" t="s">
        <v>710</v>
      </c>
      <c r="D2413" s="178">
        <v>43</v>
      </c>
      <c r="E2413" s="114" t="str">
        <f t="shared" si="445"/>
        <v>TRANSFORMADOR MARCA: NACALA 43</v>
      </c>
      <c r="F2413" s="21"/>
      <c r="G2413" s="21" t="s">
        <v>195</v>
      </c>
      <c r="H2413" s="124" t="s">
        <v>3284</v>
      </c>
      <c r="I2413" s="178" t="s">
        <v>10659</v>
      </c>
      <c r="J2413" s="21"/>
      <c r="K2413" s="178" t="s">
        <v>10658</v>
      </c>
      <c r="L2413" s="178" t="s">
        <v>10657</v>
      </c>
      <c r="M2413" s="121">
        <v>50</v>
      </c>
      <c r="N2413" s="161" t="s">
        <v>19</v>
      </c>
      <c r="O2413" s="21" t="s">
        <v>362</v>
      </c>
      <c r="P2413" s="21">
        <v>3</v>
      </c>
      <c r="Q2413" s="124">
        <v>2007</v>
      </c>
      <c r="R2413" s="21"/>
      <c r="S2413" s="21"/>
      <c r="T2413" s="116">
        <v>643</v>
      </c>
      <c r="U2413" s="111">
        <v>45</v>
      </c>
      <c r="V2413" s="113">
        <f t="shared" si="446"/>
        <v>507.25555555555553</v>
      </c>
      <c r="W2413" s="113">
        <f t="shared" si="447"/>
        <v>135.74444444444447</v>
      </c>
      <c r="X2413" s="112">
        <f t="shared" si="448"/>
        <v>135744.44444444447</v>
      </c>
      <c r="Y2413" s="111"/>
      <c r="Z2413" s="110">
        <f t="shared" si="456"/>
        <v>35</v>
      </c>
      <c r="AA2413" s="109">
        <f t="shared" si="449"/>
        <v>32.15</v>
      </c>
      <c r="AB2413" s="109">
        <f t="shared" si="450"/>
        <v>32150</v>
      </c>
      <c r="AC2413" s="108">
        <f t="shared" si="451"/>
        <v>610.85</v>
      </c>
      <c r="AD2413" s="107">
        <f t="shared" si="452"/>
        <v>2.2222222222222223E-2</v>
      </c>
      <c r="AE2413" s="106">
        <f t="shared" si="453"/>
        <v>13.574444444444445</v>
      </c>
      <c r="AF2413" s="105">
        <f t="shared" si="454"/>
        <v>149.31888888888892</v>
      </c>
      <c r="AG2413" s="105">
        <f t="shared" si="455"/>
        <v>493.68111111111108</v>
      </c>
    </row>
    <row r="2414" spans="1:33" s="88" customFormat="1" x14ac:dyDescent="0.35">
      <c r="A2414" s="21">
        <v>10141103</v>
      </c>
      <c r="B2414" s="115" t="s">
        <v>1665</v>
      </c>
      <c r="C2414" s="115" t="s">
        <v>710</v>
      </c>
      <c r="D2414" s="178">
        <v>44</v>
      </c>
      <c r="E2414" s="114" t="str">
        <f t="shared" si="445"/>
        <v>TRANSFORMADOR MARCA: NACALA 44</v>
      </c>
      <c r="F2414" s="21"/>
      <c r="G2414" s="21" t="s">
        <v>195</v>
      </c>
      <c r="H2414" s="124" t="s">
        <v>3284</v>
      </c>
      <c r="I2414" s="178" t="s">
        <v>10656</v>
      </c>
      <c r="J2414" s="21"/>
      <c r="K2414" s="178" t="s">
        <v>10655</v>
      </c>
      <c r="L2414" s="178" t="s">
        <v>10654</v>
      </c>
      <c r="M2414" s="121">
        <v>32</v>
      </c>
      <c r="N2414" s="161" t="s">
        <v>19</v>
      </c>
      <c r="O2414" s="21" t="s">
        <v>362</v>
      </c>
      <c r="P2414" s="21">
        <v>3</v>
      </c>
      <c r="Q2414" s="124">
        <v>2007</v>
      </c>
      <c r="R2414" s="21"/>
      <c r="S2414" s="21"/>
      <c r="T2414" s="116">
        <v>643</v>
      </c>
      <c r="U2414" s="111">
        <v>45</v>
      </c>
      <c r="V2414" s="113">
        <f t="shared" si="446"/>
        <v>507.25555555555553</v>
      </c>
      <c r="W2414" s="113">
        <f t="shared" si="447"/>
        <v>135.74444444444447</v>
      </c>
      <c r="X2414" s="112">
        <f t="shared" si="448"/>
        <v>135744.44444444447</v>
      </c>
      <c r="Y2414" s="111"/>
      <c r="Z2414" s="110">
        <f t="shared" si="456"/>
        <v>35</v>
      </c>
      <c r="AA2414" s="109">
        <f t="shared" si="449"/>
        <v>32.15</v>
      </c>
      <c r="AB2414" s="109">
        <f t="shared" si="450"/>
        <v>32150</v>
      </c>
      <c r="AC2414" s="108">
        <f t="shared" si="451"/>
        <v>610.85</v>
      </c>
      <c r="AD2414" s="107">
        <f t="shared" si="452"/>
        <v>2.2222222222222223E-2</v>
      </c>
      <c r="AE2414" s="106">
        <f t="shared" si="453"/>
        <v>13.574444444444445</v>
      </c>
      <c r="AF2414" s="105">
        <f t="shared" si="454"/>
        <v>149.31888888888892</v>
      </c>
      <c r="AG2414" s="105">
        <f t="shared" si="455"/>
        <v>493.68111111111108</v>
      </c>
    </row>
    <row r="2415" spans="1:33" s="88" customFormat="1" x14ac:dyDescent="0.35">
      <c r="A2415" s="21">
        <v>10141103</v>
      </c>
      <c r="B2415" s="115" t="s">
        <v>1665</v>
      </c>
      <c r="C2415" s="115" t="s">
        <v>710</v>
      </c>
      <c r="D2415" s="178">
        <v>45</v>
      </c>
      <c r="E2415" s="114" t="str">
        <f t="shared" si="445"/>
        <v>TRANSFORMADOR MARCA: NACALA 45</v>
      </c>
      <c r="F2415" s="21"/>
      <c r="G2415" s="21" t="s">
        <v>195</v>
      </c>
      <c r="H2415" s="124" t="s">
        <v>3284</v>
      </c>
      <c r="I2415" s="178" t="s">
        <v>10653</v>
      </c>
      <c r="J2415" s="21"/>
      <c r="K2415" s="178" t="s">
        <v>10652</v>
      </c>
      <c r="L2415" s="178" t="s">
        <v>10651</v>
      </c>
      <c r="M2415" s="121">
        <v>32</v>
      </c>
      <c r="N2415" s="161" t="s">
        <v>19</v>
      </c>
      <c r="O2415" s="21" t="s">
        <v>362</v>
      </c>
      <c r="P2415" s="21">
        <v>3</v>
      </c>
      <c r="Q2415" s="124">
        <v>2007</v>
      </c>
      <c r="R2415" s="21"/>
      <c r="S2415" s="21"/>
      <c r="T2415" s="116">
        <v>643</v>
      </c>
      <c r="U2415" s="111">
        <v>45</v>
      </c>
      <c r="V2415" s="113">
        <f t="shared" si="446"/>
        <v>507.25555555555553</v>
      </c>
      <c r="W2415" s="113">
        <f t="shared" si="447"/>
        <v>135.74444444444447</v>
      </c>
      <c r="X2415" s="112">
        <f t="shared" si="448"/>
        <v>135744.44444444447</v>
      </c>
      <c r="Y2415" s="111"/>
      <c r="Z2415" s="110">
        <f t="shared" si="456"/>
        <v>35</v>
      </c>
      <c r="AA2415" s="109">
        <f t="shared" si="449"/>
        <v>32.15</v>
      </c>
      <c r="AB2415" s="109">
        <f t="shared" si="450"/>
        <v>32150</v>
      </c>
      <c r="AC2415" s="108">
        <f t="shared" si="451"/>
        <v>610.85</v>
      </c>
      <c r="AD2415" s="107">
        <f t="shared" si="452"/>
        <v>2.2222222222222223E-2</v>
      </c>
      <c r="AE2415" s="106">
        <f t="shared" si="453"/>
        <v>13.574444444444445</v>
      </c>
      <c r="AF2415" s="105">
        <f t="shared" si="454"/>
        <v>149.31888888888892</v>
      </c>
      <c r="AG2415" s="105">
        <f t="shared" si="455"/>
        <v>493.68111111111108</v>
      </c>
    </row>
    <row r="2416" spans="1:33" s="88" customFormat="1" x14ac:dyDescent="0.35">
      <c r="A2416" s="21">
        <v>10141103</v>
      </c>
      <c r="B2416" s="115" t="s">
        <v>1665</v>
      </c>
      <c r="C2416" s="115" t="s">
        <v>710</v>
      </c>
      <c r="D2416" s="178">
        <v>46</v>
      </c>
      <c r="E2416" s="114" t="str">
        <f t="shared" si="445"/>
        <v>TRANSFORMADOR MARCA: NACALA 46</v>
      </c>
      <c r="F2416" s="21"/>
      <c r="G2416" s="21" t="s">
        <v>195</v>
      </c>
      <c r="H2416" s="124" t="s">
        <v>3284</v>
      </c>
      <c r="I2416" s="178" t="s">
        <v>10649</v>
      </c>
      <c r="J2416" s="21"/>
      <c r="K2416" s="178" t="s">
        <v>10648</v>
      </c>
      <c r="L2416" s="178" t="s">
        <v>10647</v>
      </c>
      <c r="M2416" s="121">
        <v>100</v>
      </c>
      <c r="N2416" s="161" t="s">
        <v>19</v>
      </c>
      <c r="O2416" s="21" t="s">
        <v>362</v>
      </c>
      <c r="P2416" s="21">
        <v>3</v>
      </c>
      <c r="Q2416" s="124">
        <v>2007</v>
      </c>
      <c r="R2416" s="21"/>
      <c r="S2416" s="21"/>
      <c r="T2416" s="116">
        <v>763</v>
      </c>
      <c r="U2416" s="111">
        <v>45</v>
      </c>
      <c r="V2416" s="113">
        <f t="shared" si="446"/>
        <v>601.92222222222222</v>
      </c>
      <c r="W2416" s="113">
        <f t="shared" si="447"/>
        <v>161.07777777777778</v>
      </c>
      <c r="X2416" s="112">
        <f t="shared" si="448"/>
        <v>161077.77777777778</v>
      </c>
      <c r="Y2416" s="111"/>
      <c r="Z2416" s="110">
        <f t="shared" si="456"/>
        <v>35</v>
      </c>
      <c r="AA2416" s="109">
        <f t="shared" si="449"/>
        <v>38.15</v>
      </c>
      <c r="AB2416" s="109">
        <f t="shared" si="450"/>
        <v>38150</v>
      </c>
      <c r="AC2416" s="108">
        <f t="shared" si="451"/>
        <v>724.85</v>
      </c>
      <c r="AD2416" s="107">
        <f t="shared" si="452"/>
        <v>2.2222222222222223E-2</v>
      </c>
      <c r="AE2416" s="106">
        <f t="shared" si="453"/>
        <v>16.10777777777778</v>
      </c>
      <c r="AF2416" s="105">
        <f t="shared" si="454"/>
        <v>177.18555555555557</v>
      </c>
      <c r="AG2416" s="105">
        <f t="shared" si="455"/>
        <v>585.81444444444446</v>
      </c>
    </row>
    <row r="2417" spans="1:33" s="88" customFormat="1" x14ac:dyDescent="0.35">
      <c r="A2417" s="21">
        <v>10141103</v>
      </c>
      <c r="B2417" s="115" t="s">
        <v>1665</v>
      </c>
      <c r="C2417" s="115" t="s">
        <v>710</v>
      </c>
      <c r="D2417" s="21" t="s">
        <v>11199</v>
      </c>
      <c r="E2417" s="114" t="str">
        <f t="shared" si="445"/>
        <v>TRANSFORMADOR MARCA:Alstrom PT69 PT69</v>
      </c>
      <c r="F2417" s="21" t="s">
        <v>11200</v>
      </c>
      <c r="G2417" s="21" t="s">
        <v>11199</v>
      </c>
      <c r="H2417" s="21" t="s">
        <v>3104</v>
      </c>
      <c r="I2417" s="21" t="s">
        <v>530</v>
      </c>
      <c r="J2417" s="57"/>
      <c r="K2417" s="142">
        <v>691085</v>
      </c>
      <c r="L2417" s="142">
        <v>7816846</v>
      </c>
      <c r="M2417" s="21">
        <v>160</v>
      </c>
      <c r="N2417" s="21">
        <v>22</v>
      </c>
      <c r="O2417" s="21">
        <v>0.4</v>
      </c>
      <c r="P2417" s="21">
        <v>3</v>
      </c>
      <c r="Q2417" s="21">
        <v>2007</v>
      </c>
      <c r="R2417" s="124" t="s">
        <v>11198</v>
      </c>
      <c r="S2417" s="124" t="s">
        <v>11197</v>
      </c>
      <c r="T2417" s="116">
        <v>572</v>
      </c>
      <c r="U2417" s="111">
        <v>45</v>
      </c>
      <c r="V2417" s="113">
        <f t="shared" si="446"/>
        <v>451.24444444444447</v>
      </c>
      <c r="W2417" s="113">
        <f t="shared" si="447"/>
        <v>120.75555555555553</v>
      </c>
      <c r="X2417" s="112">
        <f t="shared" si="448"/>
        <v>120755.55555555553</v>
      </c>
      <c r="Y2417" s="111"/>
      <c r="Z2417" s="110">
        <f t="shared" si="456"/>
        <v>35</v>
      </c>
      <c r="AA2417" s="109">
        <f t="shared" si="449"/>
        <v>28.6</v>
      </c>
      <c r="AB2417" s="109">
        <f t="shared" si="450"/>
        <v>28600</v>
      </c>
      <c r="AC2417" s="108">
        <f t="shared" si="451"/>
        <v>543.4</v>
      </c>
      <c r="AD2417" s="107">
        <f t="shared" si="452"/>
        <v>2.2222222222222223E-2</v>
      </c>
      <c r="AE2417" s="106">
        <f t="shared" si="453"/>
        <v>12.075555555555555</v>
      </c>
      <c r="AF2417" s="105">
        <f t="shared" si="454"/>
        <v>132.83111111111108</v>
      </c>
      <c r="AG2417" s="105">
        <f t="shared" si="455"/>
        <v>439.16888888888889</v>
      </c>
    </row>
    <row r="2418" spans="1:33" s="88" customFormat="1" x14ac:dyDescent="0.35">
      <c r="A2418" s="21">
        <v>10141103</v>
      </c>
      <c r="B2418" s="115" t="s">
        <v>1665</v>
      </c>
      <c r="C2418" s="115" t="s">
        <v>710</v>
      </c>
      <c r="D2418" s="21" t="s">
        <v>11195</v>
      </c>
      <c r="E2418" s="114" t="str">
        <f t="shared" si="445"/>
        <v>TRANSFORMADOR MARCA:Pauwels Trafo PT221 PT221</v>
      </c>
      <c r="F2418" s="21" t="s">
        <v>11196</v>
      </c>
      <c r="G2418" s="21" t="s">
        <v>11195</v>
      </c>
      <c r="H2418" s="21" t="s">
        <v>3104</v>
      </c>
      <c r="I2418" s="21" t="s">
        <v>530</v>
      </c>
      <c r="J2418" s="21"/>
      <c r="K2418" s="124">
        <v>686567.2</v>
      </c>
      <c r="L2418" s="124">
        <v>7821526.2000000002</v>
      </c>
      <c r="M2418" s="21">
        <v>160</v>
      </c>
      <c r="N2418" s="21">
        <v>22</v>
      </c>
      <c r="O2418" s="21">
        <v>0.4</v>
      </c>
      <c r="P2418" s="21">
        <v>3</v>
      </c>
      <c r="Q2418" s="124">
        <v>2007</v>
      </c>
      <c r="R2418" s="124" t="s">
        <v>2404</v>
      </c>
      <c r="S2418" s="124">
        <v>3</v>
      </c>
      <c r="T2418" s="116">
        <v>572</v>
      </c>
      <c r="U2418" s="111">
        <v>45</v>
      </c>
      <c r="V2418" s="113">
        <f t="shared" si="446"/>
        <v>451.24444444444447</v>
      </c>
      <c r="W2418" s="113">
        <f t="shared" si="447"/>
        <v>120.75555555555553</v>
      </c>
      <c r="X2418" s="112">
        <f t="shared" si="448"/>
        <v>120755.55555555553</v>
      </c>
      <c r="Y2418" s="111"/>
      <c r="Z2418" s="110">
        <f t="shared" si="456"/>
        <v>35</v>
      </c>
      <c r="AA2418" s="109">
        <f t="shared" si="449"/>
        <v>28.6</v>
      </c>
      <c r="AB2418" s="109">
        <f t="shared" si="450"/>
        <v>28600</v>
      </c>
      <c r="AC2418" s="108">
        <f t="shared" si="451"/>
        <v>543.4</v>
      </c>
      <c r="AD2418" s="107">
        <f t="shared" si="452"/>
        <v>2.2222222222222223E-2</v>
      </c>
      <c r="AE2418" s="106">
        <f t="shared" si="453"/>
        <v>12.075555555555555</v>
      </c>
      <c r="AF2418" s="105">
        <f t="shared" si="454"/>
        <v>132.83111111111108</v>
      </c>
      <c r="AG2418" s="105">
        <f t="shared" si="455"/>
        <v>439.16888888888889</v>
      </c>
    </row>
    <row r="2419" spans="1:33" s="88" customFormat="1" x14ac:dyDescent="0.35">
      <c r="A2419" s="21">
        <v>10141103</v>
      </c>
      <c r="B2419" s="115" t="s">
        <v>1665</v>
      </c>
      <c r="C2419" s="115" t="s">
        <v>710</v>
      </c>
      <c r="D2419" s="21" t="s">
        <v>11193</v>
      </c>
      <c r="E2419" s="114" t="str">
        <f t="shared" si="445"/>
        <v>TRANSFORMADOR MARCA:Pauwels Trafo PT224 PT224</v>
      </c>
      <c r="F2419" s="21" t="s">
        <v>11194</v>
      </c>
      <c r="G2419" s="21" t="s">
        <v>11193</v>
      </c>
      <c r="H2419" s="21" t="s">
        <v>3104</v>
      </c>
      <c r="I2419" s="21" t="s">
        <v>530</v>
      </c>
      <c r="J2419" s="21"/>
      <c r="K2419" s="124">
        <v>699079.6</v>
      </c>
      <c r="L2419" s="124">
        <v>7811315.7999999998</v>
      </c>
      <c r="M2419" s="21">
        <v>160</v>
      </c>
      <c r="N2419" s="21">
        <v>22</v>
      </c>
      <c r="O2419" s="21">
        <v>0.4</v>
      </c>
      <c r="P2419" s="21">
        <v>3</v>
      </c>
      <c r="Q2419" s="124">
        <v>2007</v>
      </c>
      <c r="R2419" s="124" t="s">
        <v>2404</v>
      </c>
      <c r="S2419" s="124">
        <v>11110704778</v>
      </c>
      <c r="T2419" s="116">
        <v>572</v>
      </c>
      <c r="U2419" s="111">
        <v>45</v>
      </c>
      <c r="V2419" s="113">
        <f t="shared" si="446"/>
        <v>451.24444444444447</v>
      </c>
      <c r="W2419" s="113">
        <f t="shared" si="447"/>
        <v>120.75555555555553</v>
      </c>
      <c r="X2419" s="112">
        <f t="shared" si="448"/>
        <v>120755.55555555553</v>
      </c>
      <c r="Y2419" s="111"/>
      <c r="Z2419" s="110">
        <f t="shared" si="456"/>
        <v>35</v>
      </c>
      <c r="AA2419" s="109">
        <f t="shared" si="449"/>
        <v>28.6</v>
      </c>
      <c r="AB2419" s="109">
        <f t="shared" si="450"/>
        <v>28600</v>
      </c>
      <c r="AC2419" s="108">
        <f t="shared" si="451"/>
        <v>543.4</v>
      </c>
      <c r="AD2419" s="107">
        <f t="shared" si="452"/>
        <v>2.2222222222222223E-2</v>
      </c>
      <c r="AE2419" s="106">
        <f t="shared" si="453"/>
        <v>12.075555555555555</v>
      </c>
      <c r="AF2419" s="105">
        <f t="shared" si="454"/>
        <v>132.83111111111108</v>
      </c>
      <c r="AG2419" s="105">
        <f t="shared" si="455"/>
        <v>439.16888888888889</v>
      </c>
    </row>
    <row r="2420" spans="1:33" s="88" customFormat="1" x14ac:dyDescent="0.35">
      <c r="A2420" s="21">
        <v>10141103</v>
      </c>
      <c r="B2420" s="115" t="s">
        <v>1665</v>
      </c>
      <c r="C2420" s="115" t="s">
        <v>710</v>
      </c>
      <c r="D2420" s="21" t="s">
        <v>11191</v>
      </c>
      <c r="E2420" s="114" t="str">
        <f t="shared" si="445"/>
        <v>TRANSFORMADOR MARCA:STANDARD AGCTC/PT1 AGCTC/PT1</v>
      </c>
      <c r="F2420" s="21" t="s">
        <v>11192</v>
      </c>
      <c r="G2420" s="21" t="s">
        <v>11191</v>
      </c>
      <c r="H2420" s="21" t="s">
        <v>349</v>
      </c>
      <c r="I2420" s="21" t="s">
        <v>976</v>
      </c>
      <c r="J2420" s="21" t="s">
        <v>11190</v>
      </c>
      <c r="K2420" s="139" t="s">
        <v>11189</v>
      </c>
      <c r="L2420" s="119" t="s">
        <v>11188</v>
      </c>
      <c r="M2420" s="21">
        <v>250</v>
      </c>
      <c r="N2420" s="21">
        <v>33</v>
      </c>
      <c r="O2420" s="21">
        <v>0.4</v>
      </c>
      <c r="P2420" s="21">
        <v>3</v>
      </c>
      <c r="Q2420" s="21">
        <v>2007</v>
      </c>
      <c r="R2420" s="21" t="s">
        <v>7095</v>
      </c>
      <c r="S2420" s="128" t="s">
        <v>11187</v>
      </c>
      <c r="T2420" s="116">
        <v>991</v>
      </c>
      <c r="U2420" s="111">
        <v>45</v>
      </c>
      <c r="V2420" s="113">
        <f t="shared" si="446"/>
        <v>781.78888888888889</v>
      </c>
      <c r="W2420" s="113">
        <f t="shared" si="447"/>
        <v>209.21111111111111</v>
      </c>
      <c r="X2420" s="112">
        <f t="shared" si="448"/>
        <v>209211.11111111109</v>
      </c>
      <c r="Y2420" s="111"/>
      <c r="Z2420" s="110">
        <f t="shared" si="456"/>
        <v>35</v>
      </c>
      <c r="AA2420" s="109">
        <f t="shared" si="449"/>
        <v>49.550000000000004</v>
      </c>
      <c r="AB2420" s="109">
        <f t="shared" si="450"/>
        <v>49550.000000000007</v>
      </c>
      <c r="AC2420" s="108">
        <f t="shared" si="451"/>
        <v>941.45</v>
      </c>
      <c r="AD2420" s="107">
        <f t="shared" si="452"/>
        <v>2.2222222222222223E-2</v>
      </c>
      <c r="AE2420" s="106">
        <f t="shared" si="453"/>
        <v>20.921111111111113</v>
      </c>
      <c r="AF2420" s="105">
        <f t="shared" si="454"/>
        <v>230.13222222222223</v>
      </c>
      <c r="AG2420" s="105">
        <f t="shared" si="455"/>
        <v>760.86777777777775</v>
      </c>
    </row>
    <row r="2421" spans="1:33" s="88" customFormat="1" x14ac:dyDescent="0.35">
      <c r="A2421" s="21">
        <v>10141103</v>
      </c>
      <c r="B2421" s="115" t="s">
        <v>1665</v>
      </c>
      <c r="C2421" s="115" t="s">
        <v>710</v>
      </c>
      <c r="D2421" s="21" t="s">
        <v>11185</v>
      </c>
      <c r="E2421" s="114" t="str">
        <f t="shared" si="445"/>
        <v>TRANSFORMADOR MARCA:STANDARD AGCTC/PT5 AGCTC/PT5</v>
      </c>
      <c r="F2421" s="21" t="s">
        <v>11186</v>
      </c>
      <c r="G2421" s="21" t="s">
        <v>11185</v>
      </c>
      <c r="H2421" s="21" t="s">
        <v>349</v>
      </c>
      <c r="I2421" s="21" t="s">
        <v>976</v>
      </c>
      <c r="J2421" s="21" t="s">
        <v>11184</v>
      </c>
      <c r="K2421" s="139" t="s">
        <v>11183</v>
      </c>
      <c r="L2421" s="119" t="s">
        <v>11182</v>
      </c>
      <c r="M2421" s="21">
        <v>250</v>
      </c>
      <c r="N2421" s="21">
        <v>33</v>
      </c>
      <c r="O2421" s="21">
        <v>0.4</v>
      </c>
      <c r="P2421" s="21">
        <v>3</v>
      </c>
      <c r="Q2421" s="21">
        <v>2007</v>
      </c>
      <c r="R2421" s="21" t="s">
        <v>7095</v>
      </c>
      <c r="S2421" s="128" t="s">
        <v>11181</v>
      </c>
      <c r="T2421" s="116">
        <v>991</v>
      </c>
      <c r="U2421" s="111">
        <v>45</v>
      </c>
      <c r="V2421" s="113">
        <f t="shared" si="446"/>
        <v>781.78888888888889</v>
      </c>
      <c r="W2421" s="113">
        <f t="shared" si="447"/>
        <v>209.21111111111111</v>
      </c>
      <c r="X2421" s="112">
        <f t="shared" si="448"/>
        <v>209211.11111111109</v>
      </c>
      <c r="Y2421" s="111"/>
      <c r="Z2421" s="110">
        <f t="shared" si="456"/>
        <v>35</v>
      </c>
      <c r="AA2421" s="109">
        <f t="shared" si="449"/>
        <v>49.550000000000004</v>
      </c>
      <c r="AB2421" s="109">
        <f t="shared" si="450"/>
        <v>49550.000000000007</v>
      </c>
      <c r="AC2421" s="108">
        <f t="shared" si="451"/>
        <v>941.45</v>
      </c>
      <c r="AD2421" s="107">
        <f t="shared" si="452"/>
        <v>2.2222222222222223E-2</v>
      </c>
      <c r="AE2421" s="106">
        <f t="shared" si="453"/>
        <v>20.921111111111113</v>
      </c>
      <c r="AF2421" s="105">
        <f t="shared" si="454"/>
        <v>230.13222222222223</v>
      </c>
      <c r="AG2421" s="105">
        <f t="shared" si="455"/>
        <v>760.86777777777775</v>
      </c>
    </row>
    <row r="2422" spans="1:33" s="88" customFormat="1" x14ac:dyDescent="0.35">
      <c r="A2422" s="21">
        <v>10141103</v>
      </c>
      <c r="B2422" s="115" t="s">
        <v>1665</v>
      </c>
      <c r="C2422" s="115" t="s">
        <v>710</v>
      </c>
      <c r="D2422" s="21" t="s">
        <v>11180</v>
      </c>
      <c r="E2422" s="114" t="str">
        <f t="shared" si="445"/>
        <v>TRANSFORMADOR MARCA:STANDARD AGCTC/PT6 AGCTC/PT6</v>
      </c>
      <c r="F2422" s="21" t="s">
        <v>3028</v>
      </c>
      <c r="G2422" s="21" t="s">
        <v>11180</v>
      </c>
      <c r="H2422" s="21" t="s">
        <v>349</v>
      </c>
      <c r="I2422" s="21" t="s">
        <v>976</v>
      </c>
      <c r="J2422" s="21" t="s">
        <v>11179</v>
      </c>
      <c r="K2422" s="139" t="s">
        <v>11178</v>
      </c>
      <c r="L2422" s="119" t="s">
        <v>11177</v>
      </c>
      <c r="M2422" s="21">
        <v>50</v>
      </c>
      <c r="N2422" s="21">
        <v>33</v>
      </c>
      <c r="O2422" s="21">
        <v>0.4</v>
      </c>
      <c r="P2422" s="21">
        <v>3</v>
      </c>
      <c r="Q2422" s="21">
        <v>2007</v>
      </c>
      <c r="R2422" s="21" t="s">
        <v>7095</v>
      </c>
      <c r="S2422" s="128" t="s">
        <v>11176</v>
      </c>
      <c r="T2422" s="116">
        <v>643</v>
      </c>
      <c r="U2422" s="111">
        <v>45</v>
      </c>
      <c r="V2422" s="113">
        <f t="shared" si="446"/>
        <v>507.25555555555553</v>
      </c>
      <c r="W2422" s="113">
        <f t="shared" si="447"/>
        <v>135.74444444444447</v>
      </c>
      <c r="X2422" s="112">
        <f t="shared" si="448"/>
        <v>135744.44444444447</v>
      </c>
      <c r="Y2422" s="111"/>
      <c r="Z2422" s="110">
        <f t="shared" si="456"/>
        <v>35</v>
      </c>
      <c r="AA2422" s="109">
        <f t="shared" si="449"/>
        <v>32.15</v>
      </c>
      <c r="AB2422" s="109">
        <f t="shared" si="450"/>
        <v>32150</v>
      </c>
      <c r="AC2422" s="108">
        <f t="shared" si="451"/>
        <v>610.85</v>
      </c>
      <c r="AD2422" s="107">
        <f t="shared" si="452"/>
        <v>2.2222222222222223E-2</v>
      </c>
      <c r="AE2422" s="106">
        <f t="shared" si="453"/>
        <v>13.574444444444445</v>
      </c>
      <c r="AF2422" s="105">
        <f t="shared" si="454"/>
        <v>149.31888888888892</v>
      </c>
      <c r="AG2422" s="105">
        <f t="shared" si="455"/>
        <v>493.68111111111108</v>
      </c>
    </row>
    <row r="2423" spans="1:33" s="88" customFormat="1" x14ac:dyDescent="0.35">
      <c r="A2423" s="21">
        <v>10141103</v>
      </c>
      <c r="B2423" s="115" t="s">
        <v>1665</v>
      </c>
      <c r="C2423" s="115" t="s">
        <v>710</v>
      </c>
      <c r="D2423" s="21" t="s">
        <v>11174</v>
      </c>
      <c r="E2423" s="114" t="str">
        <f t="shared" si="445"/>
        <v>TRANSFORMADOR MARCA:STANDARD AGCTC/PT11 AGCTC/PT11</v>
      </c>
      <c r="F2423" s="21" t="s">
        <v>11175</v>
      </c>
      <c r="G2423" s="21" t="s">
        <v>11174</v>
      </c>
      <c r="H2423" s="21" t="s">
        <v>349</v>
      </c>
      <c r="I2423" s="21" t="s">
        <v>976</v>
      </c>
      <c r="J2423" s="21" t="s">
        <v>11173</v>
      </c>
      <c r="K2423" s="139" t="s">
        <v>11172</v>
      </c>
      <c r="L2423" s="119" t="s">
        <v>11171</v>
      </c>
      <c r="M2423" s="21">
        <v>250</v>
      </c>
      <c r="N2423" s="21">
        <v>33</v>
      </c>
      <c r="O2423" s="21">
        <v>0.4</v>
      </c>
      <c r="P2423" s="21">
        <v>3</v>
      </c>
      <c r="Q2423" s="21">
        <v>2007</v>
      </c>
      <c r="R2423" s="21" t="s">
        <v>7095</v>
      </c>
      <c r="S2423" s="128" t="s">
        <v>11170</v>
      </c>
      <c r="T2423" s="116">
        <v>991</v>
      </c>
      <c r="U2423" s="111">
        <v>45</v>
      </c>
      <c r="V2423" s="113">
        <f t="shared" si="446"/>
        <v>781.78888888888889</v>
      </c>
      <c r="W2423" s="113">
        <f t="shared" si="447"/>
        <v>209.21111111111111</v>
      </c>
      <c r="X2423" s="112">
        <f t="shared" si="448"/>
        <v>209211.11111111109</v>
      </c>
      <c r="Y2423" s="111"/>
      <c r="Z2423" s="110">
        <f t="shared" si="456"/>
        <v>35</v>
      </c>
      <c r="AA2423" s="109">
        <f t="shared" si="449"/>
        <v>49.550000000000004</v>
      </c>
      <c r="AB2423" s="109">
        <f t="shared" si="450"/>
        <v>49550.000000000007</v>
      </c>
      <c r="AC2423" s="108">
        <f t="shared" si="451"/>
        <v>941.45</v>
      </c>
      <c r="AD2423" s="107">
        <f t="shared" si="452"/>
        <v>2.2222222222222223E-2</v>
      </c>
      <c r="AE2423" s="106">
        <f t="shared" si="453"/>
        <v>20.921111111111113</v>
      </c>
      <c r="AF2423" s="105">
        <f t="shared" si="454"/>
        <v>230.13222222222223</v>
      </c>
      <c r="AG2423" s="105">
        <f t="shared" si="455"/>
        <v>760.86777777777775</v>
      </c>
    </row>
    <row r="2424" spans="1:33" s="88" customFormat="1" x14ac:dyDescent="0.35">
      <c r="A2424" s="21">
        <v>10141103</v>
      </c>
      <c r="B2424" s="115" t="s">
        <v>1665</v>
      </c>
      <c r="C2424" s="115" t="s">
        <v>710</v>
      </c>
      <c r="D2424" s="21" t="s">
        <v>11168</v>
      </c>
      <c r="E2424" s="114" t="str">
        <f t="shared" si="445"/>
        <v>TRANSFORMADOR MARCA:PAUWELS TRAFO AGCHI/PT52 AGCHI/PT52</v>
      </c>
      <c r="F2424" s="21" t="s">
        <v>11169</v>
      </c>
      <c r="G2424" s="21" t="s">
        <v>11168</v>
      </c>
      <c r="H2424" s="21" t="s">
        <v>977</v>
      </c>
      <c r="I2424" s="21" t="s">
        <v>976</v>
      </c>
      <c r="J2424" s="21"/>
      <c r="K2424" s="139" t="s">
        <v>11167</v>
      </c>
      <c r="L2424" s="119" t="s">
        <v>11166</v>
      </c>
      <c r="M2424" s="21">
        <v>315</v>
      </c>
      <c r="N2424" s="21">
        <v>22</v>
      </c>
      <c r="O2424" s="21">
        <v>0.4</v>
      </c>
      <c r="P2424" s="21">
        <v>3</v>
      </c>
      <c r="Q2424" s="21">
        <v>2007</v>
      </c>
      <c r="R2424" s="21" t="s">
        <v>239</v>
      </c>
      <c r="S2424" s="21" t="s">
        <v>11165</v>
      </c>
      <c r="T2424" s="116">
        <v>953</v>
      </c>
      <c r="U2424" s="111">
        <v>45</v>
      </c>
      <c r="V2424" s="113">
        <f t="shared" si="446"/>
        <v>751.81111111111113</v>
      </c>
      <c r="W2424" s="113">
        <f t="shared" si="447"/>
        <v>201.18888888888887</v>
      </c>
      <c r="X2424" s="112">
        <f t="shared" si="448"/>
        <v>201188.88888888888</v>
      </c>
      <c r="Y2424" s="111"/>
      <c r="Z2424" s="110">
        <f t="shared" si="456"/>
        <v>35</v>
      </c>
      <c r="AA2424" s="109">
        <f t="shared" si="449"/>
        <v>47.650000000000006</v>
      </c>
      <c r="AB2424" s="109">
        <f t="shared" si="450"/>
        <v>47650.000000000007</v>
      </c>
      <c r="AC2424" s="108">
        <f t="shared" si="451"/>
        <v>905.35</v>
      </c>
      <c r="AD2424" s="107">
        <f t="shared" si="452"/>
        <v>2.2222222222222223E-2</v>
      </c>
      <c r="AE2424" s="106">
        <f t="shared" si="453"/>
        <v>20.11888888888889</v>
      </c>
      <c r="AF2424" s="105">
        <f t="shared" si="454"/>
        <v>221.30777777777774</v>
      </c>
      <c r="AG2424" s="105">
        <f t="shared" si="455"/>
        <v>731.6922222222222</v>
      </c>
    </row>
    <row r="2425" spans="1:33" s="88" customFormat="1" x14ac:dyDescent="0.35">
      <c r="A2425" s="21">
        <v>10141103</v>
      </c>
      <c r="B2425" s="115" t="s">
        <v>1665</v>
      </c>
      <c r="C2425" s="115" t="s">
        <v>710</v>
      </c>
      <c r="D2425" s="21" t="s">
        <v>11164</v>
      </c>
      <c r="E2425" s="114" t="str">
        <f t="shared" si="445"/>
        <v>TRANSFORMADOR MARCA:DPM AGCHI/PT54 AGCHI/PT54</v>
      </c>
      <c r="F2425" s="21"/>
      <c r="G2425" s="21" t="s">
        <v>11164</v>
      </c>
      <c r="H2425" s="21" t="s">
        <v>977</v>
      </c>
      <c r="I2425" s="21" t="s">
        <v>976</v>
      </c>
      <c r="J2425" s="21"/>
      <c r="K2425" s="139" t="s">
        <v>11163</v>
      </c>
      <c r="L2425" s="119" t="s">
        <v>11162</v>
      </c>
      <c r="M2425" s="21">
        <v>315</v>
      </c>
      <c r="N2425" s="21">
        <v>22</v>
      </c>
      <c r="O2425" s="21">
        <v>0.4</v>
      </c>
      <c r="P2425" s="21">
        <v>3</v>
      </c>
      <c r="Q2425" s="21">
        <v>2007</v>
      </c>
      <c r="R2425" s="21" t="s">
        <v>587</v>
      </c>
      <c r="S2425" s="21" t="s">
        <v>11161</v>
      </c>
      <c r="T2425" s="116">
        <v>953</v>
      </c>
      <c r="U2425" s="111">
        <v>45</v>
      </c>
      <c r="V2425" s="113">
        <f t="shared" si="446"/>
        <v>751.81111111111113</v>
      </c>
      <c r="W2425" s="113">
        <f t="shared" si="447"/>
        <v>201.18888888888887</v>
      </c>
      <c r="X2425" s="112">
        <f t="shared" si="448"/>
        <v>201188.88888888888</v>
      </c>
      <c r="Y2425" s="111"/>
      <c r="Z2425" s="110">
        <f t="shared" si="456"/>
        <v>35</v>
      </c>
      <c r="AA2425" s="109">
        <f t="shared" si="449"/>
        <v>47.650000000000006</v>
      </c>
      <c r="AB2425" s="109">
        <f t="shared" si="450"/>
        <v>47650.000000000007</v>
      </c>
      <c r="AC2425" s="108">
        <f t="shared" si="451"/>
        <v>905.35</v>
      </c>
      <c r="AD2425" s="107">
        <f t="shared" si="452"/>
        <v>2.2222222222222223E-2</v>
      </c>
      <c r="AE2425" s="106">
        <f t="shared" si="453"/>
        <v>20.11888888888889</v>
      </c>
      <c r="AF2425" s="105">
        <f t="shared" si="454"/>
        <v>221.30777777777774</v>
      </c>
      <c r="AG2425" s="105">
        <f t="shared" si="455"/>
        <v>731.6922222222222</v>
      </c>
    </row>
    <row r="2426" spans="1:33" s="88" customFormat="1" x14ac:dyDescent="0.35">
      <c r="A2426" s="21">
        <v>10141103</v>
      </c>
      <c r="B2426" s="115" t="s">
        <v>1665</v>
      </c>
      <c r="C2426" s="115" t="s">
        <v>710</v>
      </c>
      <c r="D2426" s="21" t="s">
        <v>11160</v>
      </c>
      <c r="E2426" s="114" t="str">
        <f t="shared" si="445"/>
        <v>TRANSFORMADOR MARCA:ITB AGGDL/PT7 AGGDL/PT7</v>
      </c>
      <c r="F2426" s="21" t="s">
        <v>2944</v>
      </c>
      <c r="G2426" s="21" t="s">
        <v>11160</v>
      </c>
      <c r="H2426" s="21" t="s">
        <v>355</v>
      </c>
      <c r="I2426" s="21" t="s">
        <v>976</v>
      </c>
      <c r="J2426" s="21" t="s">
        <v>11159</v>
      </c>
      <c r="K2426" s="139" t="s">
        <v>11158</v>
      </c>
      <c r="L2426" s="119" t="s">
        <v>11157</v>
      </c>
      <c r="M2426" s="21">
        <v>160</v>
      </c>
      <c r="N2426" s="21">
        <v>22</v>
      </c>
      <c r="O2426" s="21">
        <v>0.4</v>
      </c>
      <c r="P2426" s="21">
        <v>3</v>
      </c>
      <c r="Q2426" s="21">
        <v>2007</v>
      </c>
      <c r="R2426" s="21" t="s">
        <v>1109</v>
      </c>
      <c r="S2426" s="21">
        <v>6059610</v>
      </c>
      <c r="T2426" s="116">
        <v>572</v>
      </c>
      <c r="U2426" s="111">
        <v>45</v>
      </c>
      <c r="V2426" s="113">
        <f t="shared" si="446"/>
        <v>451.24444444444447</v>
      </c>
      <c r="W2426" s="113">
        <f t="shared" si="447"/>
        <v>120.75555555555553</v>
      </c>
      <c r="X2426" s="112">
        <f t="shared" si="448"/>
        <v>120755.55555555553</v>
      </c>
      <c r="Y2426" s="111"/>
      <c r="Z2426" s="110">
        <f t="shared" si="456"/>
        <v>35</v>
      </c>
      <c r="AA2426" s="109">
        <f t="shared" si="449"/>
        <v>28.6</v>
      </c>
      <c r="AB2426" s="109">
        <f t="shared" si="450"/>
        <v>28600</v>
      </c>
      <c r="AC2426" s="108">
        <f t="shared" si="451"/>
        <v>543.4</v>
      </c>
      <c r="AD2426" s="107">
        <f t="shared" si="452"/>
        <v>2.2222222222222223E-2</v>
      </c>
      <c r="AE2426" s="106">
        <f t="shared" si="453"/>
        <v>12.075555555555555</v>
      </c>
      <c r="AF2426" s="105">
        <f t="shared" si="454"/>
        <v>132.83111111111108</v>
      </c>
      <c r="AG2426" s="105">
        <f t="shared" si="455"/>
        <v>439.16888888888889</v>
      </c>
    </row>
    <row r="2427" spans="1:33" s="88" customFormat="1" x14ac:dyDescent="0.35">
      <c r="A2427" s="21">
        <v>10141103</v>
      </c>
      <c r="B2427" s="115" t="s">
        <v>1665</v>
      </c>
      <c r="C2427" s="115" t="s">
        <v>710</v>
      </c>
      <c r="D2427" s="21" t="s">
        <v>11155</v>
      </c>
      <c r="E2427" s="114" t="str">
        <f t="shared" si="445"/>
        <v>TRANSFORMADOR MARCA:PAWELS TRAFO USICP/PT3 USICP/PT3</v>
      </c>
      <c r="F2427" s="21" t="s">
        <v>11156</v>
      </c>
      <c r="G2427" s="21" t="s">
        <v>11155</v>
      </c>
      <c r="H2427" s="21" t="s">
        <v>7733</v>
      </c>
      <c r="I2427" s="21" t="s">
        <v>976</v>
      </c>
      <c r="J2427" s="21" t="s">
        <v>11154</v>
      </c>
      <c r="K2427" s="139" t="s">
        <v>11153</v>
      </c>
      <c r="L2427" s="119" t="s">
        <v>11152</v>
      </c>
      <c r="M2427" s="21">
        <v>160</v>
      </c>
      <c r="N2427" s="21">
        <v>22</v>
      </c>
      <c r="O2427" s="21">
        <v>0.4</v>
      </c>
      <c r="P2427" s="21">
        <v>3</v>
      </c>
      <c r="Q2427" s="21">
        <v>2007</v>
      </c>
      <c r="R2427" s="21" t="s">
        <v>11147</v>
      </c>
      <c r="S2427" s="21">
        <v>1110704780</v>
      </c>
      <c r="T2427" s="116">
        <v>572</v>
      </c>
      <c r="U2427" s="111">
        <v>45</v>
      </c>
      <c r="V2427" s="113">
        <f t="shared" si="446"/>
        <v>451.24444444444447</v>
      </c>
      <c r="W2427" s="113">
        <f t="shared" si="447"/>
        <v>120.75555555555553</v>
      </c>
      <c r="X2427" s="112">
        <f t="shared" si="448"/>
        <v>120755.55555555553</v>
      </c>
      <c r="Y2427" s="111"/>
      <c r="Z2427" s="110">
        <f t="shared" si="456"/>
        <v>35</v>
      </c>
      <c r="AA2427" s="109">
        <f t="shared" si="449"/>
        <v>28.6</v>
      </c>
      <c r="AB2427" s="109">
        <f t="shared" si="450"/>
        <v>28600</v>
      </c>
      <c r="AC2427" s="108">
        <f t="shared" si="451"/>
        <v>543.4</v>
      </c>
      <c r="AD2427" s="107">
        <f t="shared" si="452"/>
        <v>2.2222222222222223E-2</v>
      </c>
      <c r="AE2427" s="106">
        <f t="shared" si="453"/>
        <v>12.075555555555555</v>
      </c>
      <c r="AF2427" s="105">
        <f t="shared" si="454"/>
        <v>132.83111111111108</v>
      </c>
      <c r="AG2427" s="105">
        <f t="shared" si="455"/>
        <v>439.16888888888889</v>
      </c>
    </row>
    <row r="2428" spans="1:33" s="88" customFormat="1" x14ac:dyDescent="0.35">
      <c r="A2428" s="21">
        <v>10141103</v>
      </c>
      <c r="B2428" s="115" t="s">
        <v>1665</v>
      </c>
      <c r="C2428" s="115" t="s">
        <v>710</v>
      </c>
      <c r="D2428" s="21" t="s">
        <v>11151</v>
      </c>
      <c r="E2428" s="114" t="str">
        <f t="shared" si="445"/>
        <v>TRANSFORMADOR MARCA:PAWELS TRAFO USICP/PT4 USICP/PT4</v>
      </c>
      <c r="F2428" s="21" t="s">
        <v>2927</v>
      </c>
      <c r="G2428" s="21" t="s">
        <v>11151</v>
      </c>
      <c r="H2428" s="21" t="s">
        <v>7733</v>
      </c>
      <c r="I2428" s="21" t="s">
        <v>976</v>
      </c>
      <c r="J2428" s="21" t="s">
        <v>11150</v>
      </c>
      <c r="K2428" s="139" t="s">
        <v>11149</v>
      </c>
      <c r="L2428" s="119" t="s">
        <v>11148</v>
      </c>
      <c r="M2428" s="21">
        <v>160</v>
      </c>
      <c r="N2428" s="21">
        <v>22</v>
      </c>
      <c r="O2428" s="21">
        <v>0.4</v>
      </c>
      <c r="P2428" s="21">
        <v>3</v>
      </c>
      <c r="Q2428" s="21">
        <v>2007</v>
      </c>
      <c r="R2428" s="21" t="s">
        <v>11147</v>
      </c>
      <c r="S2428" s="21">
        <v>1110704776</v>
      </c>
      <c r="T2428" s="116">
        <v>572</v>
      </c>
      <c r="U2428" s="111">
        <v>45</v>
      </c>
      <c r="V2428" s="113">
        <f t="shared" si="446"/>
        <v>451.24444444444447</v>
      </c>
      <c r="W2428" s="113">
        <f t="shared" si="447"/>
        <v>120.75555555555553</v>
      </c>
      <c r="X2428" s="112">
        <f t="shared" si="448"/>
        <v>120755.55555555553</v>
      </c>
      <c r="Y2428" s="111"/>
      <c r="Z2428" s="110">
        <f t="shared" si="456"/>
        <v>35</v>
      </c>
      <c r="AA2428" s="109">
        <f t="shared" si="449"/>
        <v>28.6</v>
      </c>
      <c r="AB2428" s="109">
        <f t="shared" si="450"/>
        <v>28600</v>
      </c>
      <c r="AC2428" s="108">
        <f t="shared" si="451"/>
        <v>543.4</v>
      </c>
      <c r="AD2428" s="107">
        <f t="shared" si="452"/>
        <v>2.2222222222222223E-2</v>
      </c>
      <c r="AE2428" s="106">
        <f t="shared" si="453"/>
        <v>12.075555555555555</v>
      </c>
      <c r="AF2428" s="105">
        <f t="shared" si="454"/>
        <v>132.83111111111108</v>
      </c>
      <c r="AG2428" s="105">
        <f t="shared" si="455"/>
        <v>439.16888888888889</v>
      </c>
    </row>
    <row r="2429" spans="1:33" s="88" customFormat="1" x14ac:dyDescent="0.35">
      <c r="A2429" s="21">
        <v>10141103</v>
      </c>
      <c r="B2429" s="115" t="s">
        <v>1665</v>
      </c>
      <c r="C2429" s="115" t="s">
        <v>710</v>
      </c>
      <c r="D2429" s="21" t="s">
        <v>11145</v>
      </c>
      <c r="E2429" s="114" t="str">
        <f t="shared" si="445"/>
        <v>TRANSFORMADOR MARCA:EFACEC USGUR/PT1 USGUR/PT1</v>
      </c>
      <c r="F2429" s="21" t="s">
        <v>11146</v>
      </c>
      <c r="G2429" s="21" t="s">
        <v>11145</v>
      </c>
      <c r="H2429" s="21" t="s">
        <v>2931</v>
      </c>
      <c r="I2429" s="21" t="s">
        <v>976</v>
      </c>
      <c r="J2429" s="21" t="s">
        <v>3051</v>
      </c>
      <c r="K2429" s="139" t="s">
        <v>11144</v>
      </c>
      <c r="L2429" s="119" t="s">
        <v>11143</v>
      </c>
      <c r="M2429" s="21">
        <v>315</v>
      </c>
      <c r="N2429" s="21">
        <v>33</v>
      </c>
      <c r="O2429" s="21">
        <v>0.4</v>
      </c>
      <c r="P2429" s="21">
        <v>3</v>
      </c>
      <c r="Q2429" s="21">
        <v>2007</v>
      </c>
      <c r="R2429" s="21" t="s">
        <v>27</v>
      </c>
      <c r="S2429" s="21" t="s">
        <v>11142</v>
      </c>
      <c r="T2429" s="116">
        <v>1039</v>
      </c>
      <c r="U2429" s="111">
        <v>45</v>
      </c>
      <c r="V2429" s="113">
        <f t="shared" si="446"/>
        <v>819.65555555555557</v>
      </c>
      <c r="W2429" s="113">
        <f t="shared" si="447"/>
        <v>219.34444444444443</v>
      </c>
      <c r="X2429" s="112">
        <f t="shared" si="448"/>
        <v>219344.44444444444</v>
      </c>
      <c r="Y2429" s="111"/>
      <c r="Z2429" s="110">
        <f t="shared" si="456"/>
        <v>35</v>
      </c>
      <c r="AA2429" s="109">
        <f t="shared" si="449"/>
        <v>51.95</v>
      </c>
      <c r="AB2429" s="109">
        <f t="shared" si="450"/>
        <v>51950</v>
      </c>
      <c r="AC2429" s="108">
        <f t="shared" si="451"/>
        <v>987.05</v>
      </c>
      <c r="AD2429" s="107">
        <f t="shared" si="452"/>
        <v>2.2222222222222223E-2</v>
      </c>
      <c r="AE2429" s="106">
        <f t="shared" si="453"/>
        <v>21.934444444444445</v>
      </c>
      <c r="AF2429" s="105">
        <f t="shared" si="454"/>
        <v>241.27888888888887</v>
      </c>
      <c r="AG2429" s="105">
        <f t="shared" si="455"/>
        <v>797.7211111111111</v>
      </c>
    </row>
    <row r="2430" spans="1:33" s="88" customFormat="1" x14ac:dyDescent="0.35">
      <c r="A2430" s="21">
        <v>10141103</v>
      </c>
      <c r="B2430" s="115" t="s">
        <v>1665</v>
      </c>
      <c r="C2430" s="115" t="s">
        <v>710</v>
      </c>
      <c r="D2430" s="21" t="s">
        <v>11140</v>
      </c>
      <c r="E2430" s="114" t="str">
        <f t="shared" si="445"/>
        <v>TRANSFORMADOR MARCA:EFACEC USGUR/PT4 USGUR/PT4</v>
      </c>
      <c r="F2430" s="21" t="s">
        <v>11141</v>
      </c>
      <c r="G2430" s="21" t="s">
        <v>11140</v>
      </c>
      <c r="H2430" s="21" t="s">
        <v>2931</v>
      </c>
      <c r="I2430" s="21" t="s">
        <v>976</v>
      </c>
      <c r="J2430" s="21" t="s">
        <v>11139</v>
      </c>
      <c r="K2430" s="139" t="s">
        <v>11138</v>
      </c>
      <c r="L2430" s="119" t="s">
        <v>11137</v>
      </c>
      <c r="M2430" s="21">
        <v>160</v>
      </c>
      <c r="N2430" s="21">
        <v>33</v>
      </c>
      <c r="O2430" s="21">
        <v>0.4</v>
      </c>
      <c r="P2430" s="21">
        <v>3</v>
      </c>
      <c r="Q2430" s="21">
        <v>2007</v>
      </c>
      <c r="R2430" s="21" t="s">
        <v>27</v>
      </c>
      <c r="S2430" s="21" t="s">
        <v>11136</v>
      </c>
      <c r="T2430" s="116">
        <v>991</v>
      </c>
      <c r="U2430" s="111">
        <v>45</v>
      </c>
      <c r="V2430" s="113">
        <f t="shared" si="446"/>
        <v>781.78888888888889</v>
      </c>
      <c r="W2430" s="113">
        <f t="shared" si="447"/>
        <v>209.21111111111111</v>
      </c>
      <c r="X2430" s="112">
        <f t="shared" si="448"/>
        <v>209211.11111111109</v>
      </c>
      <c r="Y2430" s="111"/>
      <c r="Z2430" s="110">
        <f t="shared" si="456"/>
        <v>35</v>
      </c>
      <c r="AA2430" s="109">
        <f t="shared" si="449"/>
        <v>49.550000000000004</v>
      </c>
      <c r="AB2430" s="109">
        <f t="shared" si="450"/>
        <v>49550.000000000007</v>
      </c>
      <c r="AC2430" s="108">
        <f t="shared" si="451"/>
        <v>941.45</v>
      </c>
      <c r="AD2430" s="107">
        <f t="shared" si="452"/>
        <v>2.2222222222222223E-2</v>
      </c>
      <c r="AE2430" s="106">
        <f t="shared" si="453"/>
        <v>20.921111111111113</v>
      </c>
      <c r="AF2430" s="105">
        <f t="shared" si="454"/>
        <v>230.13222222222223</v>
      </c>
      <c r="AG2430" s="105">
        <f t="shared" si="455"/>
        <v>760.86777777777775</v>
      </c>
    </row>
    <row r="2431" spans="1:33" s="88" customFormat="1" x14ac:dyDescent="0.35">
      <c r="A2431" s="21">
        <v>10141103</v>
      </c>
      <c r="B2431" s="115" t="s">
        <v>1665</v>
      </c>
      <c r="C2431" s="115" t="s">
        <v>710</v>
      </c>
      <c r="D2431" s="21" t="s">
        <v>11135</v>
      </c>
      <c r="E2431" s="114" t="str">
        <f t="shared" si="445"/>
        <v>TRANSFORMADOR MARCA:ABB USMCP/PT7 USMCP/PT7</v>
      </c>
      <c r="F2431" s="21" t="s">
        <v>9709</v>
      </c>
      <c r="G2431" s="21" t="s">
        <v>11135</v>
      </c>
      <c r="H2431" s="21" t="s">
        <v>976</v>
      </c>
      <c r="I2431" s="21" t="s">
        <v>976</v>
      </c>
      <c r="J2431" s="21" t="s">
        <v>11134</v>
      </c>
      <c r="K2431" s="139" t="s">
        <v>11133</v>
      </c>
      <c r="L2431" s="119" t="s">
        <v>11132</v>
      </c>
      <c r="M2431" s="21">
        <v>160</v>
      </c>
      <c r="N2431" s="21">
        <v>33</v>
      </c>
      <c r="O2431" s="21">
        <v>0.4</v>
      </c>
      <c r="P2431" s="21">
        <v>3</v>
      </c>
      <c r="Q2431" s="21">
        <v>2007</v>
      </c>
      <c r="R2431" s="21" t="s">
        <v>15</v>
      </c>
      <c r="S2431" s="21" t="s">
        <v>11131</v>
      </c>
      <c r="T2431" s="116">
        <v>991</v>
      </c>
      <c r="U2431" s="111">
        <v>45</v>
      </c>
      <c r="V2431" s="113">
        <f t="shared" si="446"/>
        <v>781.78888888888889</v>
      </c>
      <c r="W2431" s="113">
        <f t="shared" si="447"/>
        <v>209.21111111111111</v>
      </c>
      <c r="X2431" s="112">
        <f t="shared" si="448"/>
        <v>209211.11111111109</v>
      </c>
      <c r="Y2431" s="111"/>
      <c r="Z2431" s="110">
        <f t="shared" si="456"/>
        <v>35</v>
      </c>
      <c r="AA2431" s="109">
        <f t="shared" si="449"/>
        <v>49.550000000000004</v>
      </c>
      <c r="AB2431" s="109">
        <f t="shared" si="450"/>
        <v>49550.000000000007</v>
      </c>
      <c r="AC2431" s="108">
        <f t="shared" si="451"/>
        <v>941.45</v>
      </c>
      <c r="AD2431" s="107">
        <f t="shared" si="452"/>
        <v>2.2222222222222223E-2</v>
      </c>
      <c r="AE2431" s="106">
        <f t="shared" si="453"/>
        <v>20.921111111111113</v>
      </c>
      <c r="AF2431" s="105">
        <f t="shared" si="454"/>
        <v>230.13222222222223</v>
      </c>
      <c r="AG2431" s="105">
        <f t="shared" si="455"/>
        <v>760.86777777777775</v>
      </c>
    </row>
    <row r="2432" spans="1:33" s="88" customFormat="1" x14ac:dyDescent="0.35">
      <c r="A2432" s="21">
        <v>10141103</v>
      </c>
      <c r="B2432" s="115" t="s">
        <v>1665</v>
      </c>
      <c r="C2432" s="115" t="s">
        <v>710</v>
      </c>
      <c r="D2432" s="21" t="s">
        <v>11129</v>
      </c>
      <c r="E2432" s="114" t="str">
        <f t="shared" si="445"/>
        <v>TRANSFORMADOR MARCA:DPM AGMNC/PT19 AGMNC/PT19</v>
      </c>
      <c r="F2432" s="21" t="s">
        <v>11130</v>
      </c>
      <c r="G2432" s="21" t="s">
        <v>11129</v>
      </c>
      <c r="H2432" s="21" t="s">
        <v>976</v>
      </c>
      <c r="I2432" s="21" t="s">
        <v>976</v>
      </c>
      <c r="J2432" s="21" t="s">
        <v>11128</v>
      </c>
      <c r="K2432" s="139" t="s">
        <v>11127</v>
      </c>
      <c r="L2432" s="119" t="s">
        <v>11126</v>
      </c>
      <c r="M2432" s="21">
        <v>32</v>
      </c>
      <c r="N2432" s="21">
        <v>33</v>
      </c>
      <c r="O2432" s="21">
        <v>0.22</v>
      </c>
      <c r="P2432" s="21">
        <v>1</v>
      </c>
      <c r="Q2432" s="21">
        <v>2007</v>
      </c>
      <c r="R2432" s="21" t="s">
        <v>587</v>
      </c>
      <c r="S2432" s="21" t="s">
        <v>11125</v>
      </c>
      <c r="T2432" s="116">
        <v>643</v>
      </c>
      <c r="U2432" s="111">
        <v>45</v>
      </c>
      <c r="V2432" s="113">
        <f t="shared" si="446"/>
        <v>507.25555555555553</v>
      </c>
      <c r="W2432" s="113">
        <f t="shared" si="447"/>
        <v>135.74444444444447</v>
      </c>
      <c r="X2432" s="112">
        <f t="shared" si="448"/>
        <v>135744.44444444447</v>
      </c>
      <c r="Y2432" s="111"/>
      <c r="Z2432" s="110">
        <f t="shared" si="456"/>
        <v>35</v>
      </c>
      <c r="AA2432" s="109">
        <f t="shared" si="449"/>
        <v>32.15</v>
      </c>
      <c r="AB2432" s="109">
        <f t="shared" si="450"/>
        <v>32150</v>
      </c>
      <c r="AC2432" s="108">
        <f t="shared" si="451"/>
        <v>610.85</v>
      </c>
      <c r="AD2432" s="107">
        <f t="shared" si="452"/>
        <v>2.2222222222222223E-2</v>
      </c>
      <c r="AE2432" s="106">
        <f t="shared" si="453"/>
        <v>13.574444444444445</v>
      </c>
      <c r="AF2432" s="105">
        <f t="shared" si="454"/>
        <v>149.31888888888892</v>
      </c>
      <c r="AG2432" s="105">
        <f t="shared" si="455"/>
        <v>493.68111111111108</v>
      </c>
    </row>
    <row r="2433" spans="1:33" s="88" customFormat="1" x14ac:dyDescent="0.35">
      <c r="A2433" s="21">
        <v>10141103</v>
      </c>
      <c r="B2433" s="115" t="s">
        <v>1665</v>
      </c>
      <c r="C2433" s="115" t="s">
        <v>710</v>
      </c>
      <c r="D2433" s="21" t="s">
        <v>11123</v>
      </c>
      <c r="E2433" s="114" t="str">
        <f t="shared" si="445"/>
        <v>TRANSFORMADOR MARCA:PME USMSC/PT12 USMSC/PT12</v>
      </c>
      <c r="F2433" s="21" t="s">
        <v>11124</v>
      </c>
      <c r="G2433" s="21" t="s">
        <v>11123</v>
      </c>
      <c r="H2433" s="21" t="s">
        <v>976</v>
      </c>
      <c r="I2433" s="21" t="s">
        <v>976</v>
      </c>
      <c r="J2433" s="21" t="s">
        <v>11122</v>
      </c>
      <c r="K2433" s="139" t="s">
        <v>11121</v>
      </c>
      <c r="L2433" s="119" t="s">
        <v>11120</v>
      </c>
      <c r="M2433" s="21">
        <v>100</v>
      </c>
      <c r="N2433" s="21">
        <v>22</v>
      </c>
      <c r="O2433" s="21">
        <v>0.4</v>
      </c>
      <c r="P2433" s="21">
        <v>3</v>
      </c>
      <c r="Q2433" s="21">
        <v>2007</v>
      </c>
      <c r="R2433" s="21" t="s">
        <v>6531</v>
      </c>
      <c r="S2433" s="21" t="s">
        <v>11119</v>
      </c>
      <c r="T2433" s="116">
        <v>445</v>
      </c>
      <c r="U2433" s="111">
        <v>45</v>
      </c>
      <c r="V2433" s="113">
        <f t="shared" si="446"/>
        <v>351.05555555555554</v>
      </c>
      <c r="W2433" s="113">
        <f t="shared" si="447"/>
        <v>93.944444444444457</v>
      </c>
      <c r="X2433" s="112">
        <f t="shared" si="448"/>
        <v>93944.444444444453</v>
      </c>
      <c r="Y2433" s="111"/>
      <c r="Z2433" s="110">
        <f t="shared" si="456"/>
        <v>35</v>
      </c>
      <c r="AA2433" s="109">
        <f t="shared" si="449"/>
        <v>22.25</v>
      </c>
      <c r="AB2433" s="109">
        <f t="shared" si="450"/>
        <v>22250</v>
      </c>
      <c r="AC2433" s="108">
        <f t="shared" si="451"/>
        <v>422.75</v>
      </c>
      <c r="AD2433" s="107">
        <f t="shared" si="452"/>
        <v>2.2222222222222223E-2</v>
      </c>
      <c r="AE2433" s="106">
        <f t="shared" si="453"/>
        <v>9.3944444444444439</v>
      </c>
      <c r="AF2433" s="105">
        <f t="shared" si="454"/>
        <v>103.3388888888889</v>
      </c>
      <c r="AG2433" s="105">
        <f t="shared" si="455"/>
        <v>341.6611111111111</v>
      </c>
    </row>
    <row r="2434" spans="1:33" s="88" customFormat="1" x14ac:dyDescent="0.35">
      <c r="A2434" s="21">
        <v>10141103</v>
      </c>
      <c r="B2434" s="115" t="s">
        <v>1665</v>
      </c>
      <c r="C2434" s="115" t="s">
        <v>710</v>
      </c>
      <c r="D2434" s="21" t="s">
        <v>11117</v>
      </c>
      <c r="E2434" s="114" t="str">
        <f t="shared" ref="E2434:E2497" si="457">+CONCATENATE(C2434," ","MARCA:",R2434," ",G2434," ",D2434,)</f>
        <v>TRANSFORMADOR MARCA:DPM USMSC/PT17 USMSC/PT17</v>
      </c>
      <c r="F2434" s="21" t="s">
        <v>11118</v>
      </c>
      <c r="G2434" s="21" t="s">
        <v>11117</v>
      </c>
      <c r="H2434" s="21" t="s">
        <v>976</v>
      </c>
      <c r="I2434" s="21" t="s">
        <v>976</v>
      </c>
      <c r="J2434" s="21" t="s">
        <v>11116</v>
      </c>
      <c r="K2434" s="139" t="s">
        <v>11115</v>
      </c>
      <c r="L2434" s="119" t="s">
        <v>11114</v>
      </c>
      <c r="M2434" s="21">
        <v>100</v>
      </c>
      <c r="N2434" s="21">
        <v>22</v>
      </c>
      <c r="O2434" s="21">
        <v>0.4</v>
      </c>
      <c r="P2434" s="21">
        <v>3</v>
      </c>
      <c r="Q2434" s="21">
        <v>2007</v>
      </c>
      <c r="R2434" s="21" t="s">
        <v>587</v>
      </c>
      <c r="S2434" s="21">
        <v>1012859</v>
      </c>
      <c r="T2434" s="116">
        <v>445</v>
      </c>
      <c r="U2434" s="111">
        <v>45</v>
      </c>
      <c r="V2434" s="113">
        <f t="shared" ref="V2434:V2497" si="458">((Z2434/U2434)*(T2434-AA2434))+AA2434</f>
        <v>351.05555555555554</v>
      </c>
      <c r="W2434" s="113">
        <f t="shared" ref="W2434:W2497" si="459">+T2434-V2434</f>
        <v>93.944444444444457</v>
      </c>
      <c r="X2434" s="112">
        <f t="shared" ref="X2434:X2497" si="460">+W2434*1000</f>
        <v>93944.444444444453</v>
      </c>
      <c r="Y2434" s="111"/>
      <c r="Z2434" s="110">
        <f t="shared" si="456"/>
        <v>35</v>
      </c>
      <c r="AA2434" s="109">
        <f t="shared" ref="AA2434:AA2497" si="461">(5/100*T2434)</f>
        <v>22.25</v>
      </c>
      <c r="AB2434" s="109">
        <f t="shared" ref="AB2434:AB2497" si="462">+AA2434*1000</f>
        <v>22250</v>
      </c>
      <c r="AC2434" s="108">
        <f t="shared" ref="AC2434:AC2497" si="463">+T2434-AA2434</f>
        <v>422.75</v>
      </c>
      <c r="AD2434" s="107">
        <f t="shared" ref="AD2434:AD2497" si="464">1/U2434</f>
        <v>2.2222222222222223E-2</v>
      </c>
      <c r="AE2434" s="106">
        <f t="shared" ref="AE2434:AE2497" si="465">+AC2434*AD2434</f>
        <v>9.3944444444444439</v>
      </c>
      <c r="AF2434" s="105">
        <f t="shared" ref="AF2434:AF2497" si="466">+T2434-V2434+AE2434</f>
        <v>103.3388888888889</v>
      </c>
      <c r="AG2434" s="105">
        <f t="shared" ref="AG2434:AG2497" si="467">+V2434-AE2434</f>
        <v>341.6611111111111</v>
      </c>
    </row>
    <row r="2435" spans="1:33" s="88" customFormat="1" x14ac:dyDescent="0.35">
      <c r="A2435" s="21">
        <v>10141103</v>
      </c>
      <c r="B2435" s="115" t="s">
        <v>1665</v>
      </c>
      <c r="C2435" s="115" t="s">
        <v>710</v>
      </c>
      <c r="D2435" s="21" t="s">
        <v>11112</v>
      </c>
      <c r="E2435" s="114" t="str">
        <f t="shared" si="457"/>
        <v>TRANSFORMADOR MARCA:DPM AGVDZ/PT3 AGVDZ/PT3</v>
      </c>
      <c r="F2435" s="21" t="s">
        <v>11113</v>
      </c>
      <c r="G2435" s="21" t="s">
        <v>11112</v>
      </c>
      <c r="H2435" s="21" t="s">
        <v>2875</v>
      </c>
      <c r="I2435" s="21" t="s">
        <v>976</v>
      </c>
      <c r="J2435" s="21" t="s">
        <v>11111</v>
      </c>
      <c r="K2435" s="139" t="s">
        <v>11110</v>
      </c>
      <c r="L2435" s="119" t="s">
        <v>11109</v>
      </c>
      <c r="M2435" s="21">
        <v>200</v>
      </c>
      <c r="N2435" s="21">
        <v>22</v>
      </c>
      <c r="O2435" s="21">
        <v>0.4</v>
      </c>
      <c r="P2435" s="21">
        <v>3</v>
      </c>
      <c r="Q2435" s="21">
        <v>2007</v>
      </c>
      <c r="R2435" s="21" t="s">
        <v>587</v>
      </c>
      <c r="S2435" s="21" t="s">
        <v>11108</v>
      </c>
      <c r="T2435" s="116">
        <v>572</v>
      </c>
      <c r="U2435" s="111">
        <v>45</v>
      </c>
      <c r="V2435" s="113">
        <f t="shared" si="458"/>
        <v>451.24444444444447</v>
      </c>
      <c r="W2435" s="113">
        <f t="shared" si="459"/>
        <v>120.75555555555553</v>
      </c>
      <c r="X2435" s="112">
        <f t="shared" si="460"/>
        <v>120755.55555555553</v>
      </c>
      <c r="Y2435" s="111"/>
      <c r="Z2435" s="110">
        <f t="shared" si="456"/>
        <v>35</v>
      </c>
      <c r="AA2435" s="109">
        <f t="shared" si="461"/>
        <v>28.6</v>
      </c>
      <c r="AB2435" s="109">
        <f t="shared" si="462"/>
        <v>28600</v>
      </c>
      <c r="AC2435" s="108">
        <f t="shared" si="463"/>
        <v>543.4</v>
      </c>
      <c r="AD2435" s="107">
        <f t="shared" si="464"/>
        <v>2.2222222222222223E-2</v>
      </c>
      <c r="AE2435" s="106">
        <f t="shared" si="465"/>
        <v>12.075555555555555</v>
      </c>
      <c r="AF2435" s="105">
        <f t="shared" si="466"/>
        <v>132.83111111111108</v>
      </c>
      <c r="AG2435" s="105">
        <f t="shared" si="467"/>
        <v>439.16888888888889</v>
      </c>
    </row>
    <row r="2436" spans="1:33" s="88" customFormat="1" x14ac:dyDescent="0.35">
      <c r="A2436" s="21">
        <v>10141103</v>
      </c>
      <c r="B2436" s="162" t="s">
        <v>1665</v>
      </c>
      <c r="C2436" s="115" t="s">
        <v>710</v>
      </c>
      <c r="D2436" s="142" t="s">
        <v>11107</v>
      </c>
      <c r="E2436" s="114" t="str">
        <f t="shared" si="457"/>
        <v>TRANSFORMADOR MARCA:ABB PT 257 PT 257</v>
      </c>
      <c r="F2436" s="142"/>
      <c r="G2436" s="142" t="s">
        <v>11107</v>
      </c>
      <c r="H2436" s="142" t="s">
        <v>607</v>
      </c>
      <c r="I2436" s="124"/>
      <c r="J2436" s="124"/>
      <c r="K2436" s="139"/>
      <c r="L2436" s="139"/>
      <c r="M2436" s="124">
        <v>315</v>
      </c>
      <c r="N2436" s="124">
        <v>11</v>
      </c>
      <c r="O2436" s="21">
        <v>0.4</v>
      </c>
      <c r="P2436" s="124" t="s">
        <v>514</v>
      </c>
      <c r="Q2436" s="124">
        <v>2007</v>
      </c>
      <c r="R2436" s="121" t="s">
        <v>15</v>
      </c>
      <c r="S2436" s="124" t="s">
        <v>11106</v>
      </c>
      <c r="T2436" s="116">
        <v>840</v>
      </c>
      <c r="U2436" s="111">
        <v>45</v>
      </c>
      <c r="V2436" s="113">
        <f t="shared" si="458"/>
        <v>662.66666666666663</v>
      </c>
      <c r="W2436" s="113">
        <f t="shared" si="459"/>
        <v>177.33333333333337</v>
      </c>
      <c r="X2436" s="112">
        <f t="shared" si="460"/>
        <v>177333.33333333337</v>
      </c>
      <c r="Y2436" s="111"/>
      <c r="Z2436" s="110">
        <f t="shared" si="456"/>
        <v>35</v>
      </c>
      <c r="AA2436" s="109">
        <f t="shared" si="461"/>
        <v>42</v>
      </c>
      <c r="AB2436" s="109">
        <f t="shared" si="462"/>
        <v>42000</v>
      </c>
      <c r="AC2436" s="108">
        <f t="shared" si="463"/>
        <v>798</v>
      </c>
      <c r="AD2436" s="107">
        <f t="shared" si="464"/>
        <v>2.2222222222222223E-2</v>
      </c>
      <c r="AE2436" s="106">
        <f t="shared" si="465"/>
        <v>17.733333333333334</v>
      </c>
      <c r="AF2436" s="105">
        <f t="shared" si="466"/>
        <v>195.06666666666672</v>
      </c>
      <c r="AG2436" s="105">
        <f t="shared" si="467"/>
        <v>644.93333333333328</v>
      </c>
    </row>
    <row r="2437" spans="1:33" s="88" customFormat="1" x14ac:dyDescent="0.35">
      <c r="A2437" s="21">
        <v>10141103</v>
      </c>
      <c r="B2437" s="162" t="s">
        <v>1665</v>
      </c>
      <c r="C2437" s="115" t="s">
        <v>710</v>
      </c>
      <c r="D2437" s="142" t="s">
        <v>11105</v>
      </c>
      <c r="E2437" s="114" t="str">
        <f t="shared" si="457"/>
        <v>TRANSFORMADOR MARCA:Energy Transformers PT 140 PT 140</v>
      </c>
      <c r="F2437" s="121"/>
      <c r="G2437" s="142" t="s">
        <v>11105</v>
      </c>
      <c r="H2437" s="142" t="s">
        <v>847</v>
      </c>
      <c r="I2437" s="121"/>
      <c r="J2437" s="121"/>
      <c r="K2437" s="121"/>
      <c r="L2437" s="121"/>
      <c r="M2437" s="121">
        <v>630</v>
      </c>
      <c r="N2437" s="124">
        <v>11</v>
      </c>
      <c r="O2437" s="21">
        <v>0.4</v>
      </c>
      <c r="P2437" s="124" t="s">
        <v>514</v>
      </c>
      <c r="Q2437" s="121">
        <v>2007</v>
      </c>
      <c r="R2437" s="124" t="s">
        <v>11104</v>
      </c>
      <c r="S2437" s="124" t="s">
        <v>11103</v>
      </c>
      <c r="T2437" s="116">
        <v>1016</v>
      </c>
      <c r="U2437" s="111">
        <v>45</v>
      </c>
      <c r="V2437" s="113">
        <f t="shared" si="458"/>
        <v>801.51111111111106</v>
      </c>
      <c r="W2437" s="113">
        <f t="shared" si="459"/>
        <v>214.48888888888894</v>
      </c>
      <c r="X2437" s="112">
        <f t="shared" si="460"/>
        <v>214488.88888888893</v>
      </c>
      <c r="Y2437" s="111"/>
      <c r="Z2437" s="110">
        <f t="shared" si="456"/>
        <v>35</v>
      </c>
      <c r="AA2437" s="109">
        <f t="shared" si="461"/>
        <v>50.800000000000004</v>
      </c>
      <c r="AB2437" s="109">
        <f t="shared" si="462"/>
        <v>50800.000000000007</v>
      </c>
      <c r="AC2437" s="108">
        <f t="shared" si="463"/>
        <v>965.2</v>
      </c>
      <c r="AD2437" s="107">
        <f t="shared" si="464"/>
        <v>2.2222222222222223E-2</v>
      </c>
      <c r="AE2437" s="106">
        <f t="shared" si="465"/>
        <v>21.448888888888892</v>
      </c>
      <c r="AF2437" s="105">
        <f t="shared" si="466"/>
        <v>235.93777777777782</v>
      </c>
      <c r="AG2437" s="105">
        <f t="shared" si="467"/>
        <v>780.0622222222222</v>
      </c>
    </row>
    <row r="2438" spans="1:33" s="88" customFormat="1" x14ac:dyDescent="0.35">
      <c r="A2438" s="21">
        <v>10141103</v>
      </c>
      <c r="B2438" s="162" t="s">
        <v>1665</v>
      </c>
      <c r="C2438" s="115" t="s">
        <v>710</v>
      </c>
      <c r="D2438" s="124" t="s">
        <v>4149</v>
      </c>
      <c r="E2438" s="114" t="str">
        <f t="shared" si="457"/>
        <v>TRANSFORMADOR MARCA:POWERTECH PTS 72 PTS 72</v>
      </c>
      <c r="F2438" s="124"/>
      <c r="G2438" s="124" t="s">
        <v>4149</v>
      </c>
      <c r="H2438" s="124" t="s">
        <v>324</v>
      </c>
      <c r="I2438" s="124" t="s">
        <v>1237</v>
      </c>
      <c r="J2438" s="124"/>
      <c r="K2438" s="142" t="s">
        <v>11102</v>
      </c>
      <c r="L2438" s="142" t="s">
        <v>11101</v>
      </c>
      <c r="M2438" s="124">
        <v>315</v>
      </c>
      <c r="N2438" s="124">
        <v>33</v>
      </c>
      <c r="O2438" s="21">
        <v>0.4</v>
      </c>
      <c r="P2438" s="124" t="s">
        <v>514</v>
      </c>
      <c r="Q2438" s="142">
        <v>2007</v>
      </c>
      <c r="R2438" s="124" t="s">
        <v>295</v>
      </c>
      <c r="S2438" s="124"/>
      <c r="T2438" s="116">
        <v>1039</v>
      </c>
      <c r="U2438" s="111">
        <v>45</v>
      </c>
      <c r="V2438" s="113">
        <f t="shared" si="458"/>
        <v>819.65555555555557</v>
      </c>
      <c r="W2438" s="113">
        <f t="shared" si="459"/>
        <v>219.34444444444443</v>
      </c>
      <c r="X2438" s="112">
        <f t="shared" si="460"/>
        <v>219344.44444444444</v>
      </c>
      <c r="Y2438" s="111"/>
      <c r="Z2438" s="110">
        <f t="shared" si="456"/>
        <v>35</v>
      </c>
      <c r="AA2438" s="109">
        <f t="shared" si="461"/>
        <v>51.95</v>
      </c>
      <c r="AB2438" s="109">
        <f t="shared" si="462"/>
        <v>51950</v>
      </c>
      <c r="AC2438" s="108">
        <f t="shared" si="463"/>
        <v>987.05</v>
      </c>
      <c r="AD2438" s="107">
        <f t="shared" si="464"/>
        <v>2.2222222222222223E-2</v>
      </c>
      <c r="AE2438" s="106">
        <f t="shared" si="465"/>
        <v>21.934444444444445</v>
      </c>
      <c r="AF2438" s="105">
        <f t="shared" si="466"/>
        <v>241.27888888888887</v>
      </c>
      <c r="AG2438" s="105">
        <f t="shared" si="467"/>
        <v>797.7211111111111</v>
      </c>
    </row>
    <row r="2439" spans="1:33" s="88" customFormat="1" x14ac:dyDescent="0.35">
      <c r="A2439" s="21">
        <v>10141103</v>
      </c>
      <c r="B2439" s="135" t="s">
        <v>1665</v>
      </c>
      <c r="C2439" s="115" t="s">
        <v>710</v>
      </c>
      <c r="D2439" s="124" t="s">
        <v>11100</v>
      </c>
      <c r="E2439" s="114" t="str">
        <f t="shared" si="457"/>
        <v>TRANSFORMADOR MARCA:TUSCO TRAFO PTS 473 PTS 473</v>
      </c>
      <c r="F2439" s="124"/>
      <c r="G2439" s="124" t="s">
        <v>11100</v>
      </c>
      <c r="H2439" s="124" t="s">
        <v>324</v>
      </c>
      <c r="I2439" s="124" t="s">
        <v>1237</v>
      </c>
      <c r="J2439" s="124"/>
      <c r="K2439" s="142" t="s">
        <v>11099</v>
      </c>
      <c r="L2439" s="142" t="s">
        <v>11098</v>
      </c>
      <c r="M2439" s="124">
        <v>200</v>
      </c>
      <c r="N2439" s="124">
        <v>33</v>
      </c>
      <c r="O2439" s="21">
        <v>0.4</v>
      </c>
      <c r="P2439" s="124" t="s">
        <v>514</v>
      </c>
      <c r="Q2439" s="142">
        <v>2007</v>
      </c>
      <c r="R2439" s="124" t="s">
        <v>219</v>
      </c>
      <c r="S2439" s="124">
        <v>506346</v>
      </c>
      <c r="T2439" s="116">
        <v>991</v>
      </c>
      <c r="U2439" s="111">
        <v>45</v>
      </c>
      <c r="V2439" s="113">
        <f t="shared" si="458"/>
        <v>781.78888888888889</v>
      </c>
      <c r="W2439" s="113">
        <f t="shared" si="459"/>
        <v>209.21111111111111</v>
      </c>
      <c r="X2439" s="112">
        <f t="shared" si="460"/>
        <v>209211.11111111109</v>
      </c>
      <c r="Y2439" s="111"/>
      <c r="Z2439" s="110">
        <f t="shared" si="456"/>
        <v>35</v>
      </c>
      <c r="AA2439" s="109">
        <f t="shared" si="461"/>
        <v>49.550000000000004</v>
      </c>
      <c r="AB2439" s="109">
        <f t="shared" si="462"/>
        <v>49550.000000000007</v>
      </c>
      <c r="AC2439" s="108">
        <f t="shared" si="463"/>
        <v>941.45</v>
      </c>
      <c r="AD2439" s="107">
        <f t="shared" si="464"/>
        <v>2.2222222222222223E-2</v>
      </c>
      <c r="AE2439" s="106">
        <f t="shared" si="465"/>
        <v>20.921111111111113</v>
      </c>
      <c r="AF2439" s="105">
        <f t="shared" si="466"/>
        <v>230.13222222222223</v>
      </c>
      <c r="AG2439" s="105">
        <f t="shared" si="467"/>
        <v>760.86777777777775</v>
      </c>
    </row>
    <row r="2440" spans="1:33" s="88" customFormat="1" x14ac:dyDescent="0.35">
      <c r="A2440" s="21">
        <v>10141103</v>
      </c>
      <c r="B2440" s="162" t="s">
        <v>1665</v>
      </c>
      <c r="C2440" s="115" t="s">
        <v>710</v>
      </c>
      <c r="D2440" s="170" t="s">
        <v>11097</v>
      </c>
      <c r="E2440" s="114" t="str">
        <f t="shared" si="457"/>
        <v>TRANSFORMADOR MARCA:ALSTOM PTS 123 PTS 123</v>
      </c>
      <c r="F2440" s="124"/>
      <c r="G2440" s="170" t="s">
        <v>11097</v>
      </c>
      <c r="H2440" s="124" t="s">
        <v>2791</v>
      </c>
      <c r="I2440" s="21" t="s">
        <v>2804</v>
      </c>
      <c r="J2440" s="21"/>
      <c r="K2440" s="142" t="s">
        <v>11096</v>
      </c>
      <c r="L2440" s="142" t="s">
        <v>11095</v>
      </c>
      <c r="M2440" s="124">
        <v>160</v>
      </c>
      <c r="N2440" s="124">
        <v>33</v>
      </c>
      <c r="O2440" s="21">
        <v>0.4</v>
      </c>
      <c r="P2440" s="124" t="s">
        <v>514</v>
      </c>
      <c r="Q2440" s="142">
        <v>2007</v>
      </c>
      <c r="R2440" s="124" t="s">
        <v>4</v>
      </c>
      <c r="S2440" s="124" t="s">
        <v>11094</v>
      </c>
      <c r="T2440" s="116">
        <v>991</v>
      </c>
      <c r="U2440" s="111">
        <v>45</v>
      </c>
      <c r="V2440" s="113">
        <f t="shared" si="458"/>
        <v>781.78888888888889</v>
      </c>
      <c r="W2440" s="113">
        <f t="shared" si="459"/>
        <v>209.21111111111111</v>
      </c>
      <c r="X2440" s="112">
        <f t="shared" si="460"/>
        <v>209211.11111111109</v>
      </c>
      <c r="Y2440" s="111"/>
      <c r="Z2440" s="110">
        <f t="shared" si="456"/>
        <v>35</v>
      </c>
      <c r="AA2440" s="109">
        <f t="shared" si="461"/>
        <v>49.550000000000004</v>
      </c>
      <c r="AB2440" s="109">
        <f t="shared" si="462"/>
        <v>49550.000000000007</v>
      </c>
      <c r="AC2440" s="108">
        <f t="shared" si="463"/>
        <v>941.45</v>
      </c>
      <c r="AD2440" s="107">
        <f t="shared" si="464"/>
        <v>2.2222222222222223E-2</v>
      </c>
      <c r="AE2440" s="106">
        <f t="shared" si="465"/>
        <v>20.921111111111113</v>
      </c>
      <c r="AF2440" s="105">
        <f t="shared" si="466"/>
        <v>230.13222222222223</v>
      </c>
      <c r="AG2440" s="105">
        <f t="shared" si="467"/>
        <v>760.86777777777775</v>
      </c>
    </row>
    <row r="2441" spans="1:33" s="88" customFormat="1" x14ac:dyDescent="0.35">
      <c r="A2441" s="21">
        <v>10141103</v>
      </c>
      <c r="B2441" s="135" t="s">
        <v>1665</v>
      </c>
      <c r="C2441" s="115" t="s">
        <v>710</v>
      </c>
      <c r="D2441" s="124" t="s">
        <v>11093</v>
      </c>
      <c r="E2441" s="114" t="str">
        <f t="shared" si="457"/>
        <v>TRANSFORMADOR MARCA:ABB PTS  790 PTS  790</v>
      </c>
      <c r="F2441" s="124"/>
      <c r="G2441" s="124" t="s">
        <v>11093</v>
      </c>
      <c r="H2441" s="124" t="s">
        <v>1608</v>
      </c>
      <c r="I2441" s="124" t="s">
        <v>1608</v>
      </c>
      <c r="J2441" s="124"/>
      <c r="K2441" s="142" t="s">
        <v>11092</v>
      </c>
      <c r="L2441" s="142" t="s">
        <v>11091</v>
      </c>
      <c r="M2441" s="124">
        <v>200</v>
      </c>
      <c r="N2441" s="124">
        <v>33</v>
      </c>
      <c r="O2441" s="21">
        <v>0.4</v>
      </c>
      <c r="P2441" s="124" t="s">
        <v>514</v>
      </c>
      <c r="Q2441" s="142">
        <v>2007</v>
      </c>
      <c r="R2441" s="124" t="s">
        <v>15</v>
      </c>
      <c r="S2441" s="124" t="s">
        <v>11090</v>
      </c>
      <c r="T2441" s="116">
        <v>991</v>
      </c>
      <c r="U2441" s="111">
        <v>45</v>
      </c>
      <c r="V2441" s="113">
        <f t="shared" si="458"/>
        <v>781.78888888888889</v>
      </c>
      <c r="W2441" s="113">
        <f t="shared" si="459"/>
        <v>209.21111111111111</v>
      </c>
      <c r="X2441" s="112">
        <f t="shared" si="460"/>
        <v>209211.11111111109</v>
      </c>
      <c r="Y2441" s="111"/>
      <c r="Z2441" s="110">
        <f t="shared" si="456"/>
        <v>35</v>
      </c>
      <c r="AA2441" s="109">
        <f t="shared" si="461"/>
        <v>49.550000000000004</v>
      </c>
      <c r="AB2441" s="109">
        <f t="shared" si="462"/>
        <v>49550.000000000007</v>
      </c>
      <c r="AC2441" s="108">
        <f t="shared" si="463"/>
        <v>941.45</v>
      </c>
      <c r="AD2441" s="107">
        <f t="shared" si="464"/>
        <v>2.2222222222222223E-2</v>
      </c>
      <c r="AE2441" s="106">
        <f t="shared" si="465"/>
        <v>20.921111111111113</v>
      </c>
      <c r="AF2441" s="105">
        <f t="shared" si="466"/>
        <v>230.13222222222223</v>
      </c>
      <c r="AG2441" s="105">
        <f t="shared" si="467"/>
        <v>760.86777777777775</v>
      </c>
    </row>
    <row r="2442" spans="1:33" s="88" customFormat="1" x14ac:dyDescent="0.35">
      <c r="A2442" s="21">
        <v>10141103</v>
      </c>
      <c r="B2442" s="135" t="s">
        <v>1665</v>
      </c>
      <c r="C2442" s="115" t="s">
        <v>710</v>
      </c>
      <c r="D2442" s="170" t="s">
        <v>11089</v>
      </c>
      <c r="E2442" s="114" t="str">
        <f t="shared" si="457"/>
        <v>TRANSFORMADOR MARCA:DPM PTS 772 PTS 772</v>
      </c>
      <c r="F2442" s="124"/>
      <c r="G2442" s="170" t="s">
        <v>11089</v>
      </c>
      <c r="H2442" s="124" t="s">
        <v>1608</v>
      </c>
      <c r="I2442" s="124" t="s">
        <v>2762</v>
      </c>
      <c r="J2442" s="124"/>
      <c r="K2442" s="142" t="s">
        <v>11088</v>
      </c>
      <c r="L2442" s="142" t="s">
        <v>11087</v>
      </c>
      <c r="M2442" s="124">
        <v>25</v>
      </c>
      <c r="N2442" s="124">
        <v>33</v>
      </c>
      <c r="O2442" s="124">
        <v>0.4</v>
      </c>
      <c r="P2442" s="124" t="s">
        <v>514</v>
      </c>
      <c r="Q2442" s="124">
        <v>2007</v>
      </c>
      <c r="R2442" s="124" t="s">
        <v>587</v>
      </c>
      <c r="S2442" s="124" t="s">
        <v>11086</v>
      </c>
      <c r="T2442" s="116">
        <v>643</v>
      </c>
      <c r="U2442" s="111">
        <v>45</v>
      </c>
      <c r="V2442" s="113">
        <f t="shared" si="458"/>
        <v>507.25555555555553</v>
      </c>
      <c r="W2442" s="113">
        <f t="shared" si="459"/>
        <v>135.74444444444447</v>
      </c>
      <c r="X2442" s="112">
        <f t="shared" si="460"/>
        <v>135744.44444444447</v>
      </c>
      <c r="Y2442" s="111"/>
      <c r="Z2442" s="110">
        <f t="shared" si="456"/>
        <v>35</v>
      </c>
      <c r="AA2442" s="109">
        <f t="shared" si="461"/>
        <v>32.15</v>
      </c>
      <c r="AB2442" s="109">
        <f t="shared" si="462"/>
        <v>32150</v>
      </c>
      <c r="AC2442" s="108">
        <f t="shared" si="463"/>
        <v>610.85</v>
      </c>
      <c r="AD2442" s="107">
        <f t="shared" si="464"/>
        <v>2.2222222222222223E-2</v>
      </c>
      <c r="AE2442" s="106">
        <f t="shared" si="465"/>
        <v>13.574444444444445</v>
      </c>
      <c r="AF2442" s="105">
        <f t="shared" si="466"/>
        <v>149.31888888888892</v>
      </c>
      <c r="AG2442" s="105">
        <f t="shared" si="467"/>
        <v>493.68111111111108</v>
      </c>
    </row>
    <row r="2443" spans="1:33" s="88" customFormat="1" x14ac:dyDescent="0.35">
      <c r="A2443" s="21">
        <v>10141103</v>
      </c>
      <c r="B2443" s="135" t="s">
        <v>1665</v>
      </c>
      <c r="C2443" s="115" t="s">
        <v>710</v>
      </c>
      <c r="D2443" s="170" t="s">
        <v>11085</v>
      </c>
      <c r="E2443" s="114" t="str">
        <f t="shared" si="457"/>
        <v>TRANSFORMADOR MARCA:DPM PTS 767 PTS 767</v>
      </c>
      <c r="F2443" s="124"/>
      <c r="G2443" s="170" t="s">
        <v>11085</v>
      </c>
      <c r="H2443" s="124" t="s">
        <v>1608</v>
      </c>
      <c r="I2443" s="124" t="s">
        <v>2762</v>
      </c>
      <c r="J2443" s="21"/>
      <c r="K2443" s="142" t="s">
        <v>11084</v>
      </c>
      <c r="L2443" s="142" t="s">
        <v>11083</v>
      </c>
      <c r="M2443" s="21">
        <v>25</v>
      </c>
      <c r="N2443" s="124">
        <v>33</v>
      </c>
      <c r="O2443" s="124">
        <v>0.23</v>
      </c>
      <c r="P2443" s="124" t="s">
        <v>2759</v>
      </c>
      <c r="Q2443" s="142">
        <v>2007</v>
      </c>
      <c r="R2443" s="21" t="s">
        <v>587</v>
      </c>
      <c r="S2443" s="21" t="s">
        <v>11082</v>
      </c>
      <c r="T2443" s="116">
        <v>643</v>
      </c>
      <c r="U2443" s="111">
        <v>45</v>
      </c>
      <c r="V2443" s="113">
        <f t="shared" si="458"/>
        <v>507.25555555555553</v>
      </c>
      <c r="W2443" s="113">
        <f t="shared" si="459"/>
        <v>135.74444444444447</v>
      </c>
      <c r="X2443" s="112">
        <f t="shared" si="460"/>
        <v>135744.44444444447</v>
      </c>
      <c r="Y2443" s="111"/>
      <c r="Z2443" s="110">
        <f t="shared" si="456"/>
        <v>35</v>
      </c>
      <c r="AA2443" s="109">
        <f t="shared" si="461"/>
        <v>32.15</v>
      </c>
      <c r="AB2443" s="109">
        <f t="shared" si="462"/>
        <v>32150</v>
      </c>
      <c r="AC2443" s="108">
        <f t="shared" si="463"/>
        <v>610.85</v>
      </c>
      <c r="AD2443" s="107">
        <f t="shared" si="464"/>
        <v>2.2222222222222223E-2</v>
      </c>
      <c r="AE2443" s="106">
        <f t="shared" si="465"/>
        <v>13.574444444444445</v>
      </c>
      <c r="AF2443" s="105">
        <f t="shared" si="466"/>
        <v>149.31888888888892</v>
      </c>
      <c r="AG2443" s="105">
        <f t="shared" si="467"/>
        <v>493.68111111111108</v>
      </c>
    </row>
    <row r="2444" spans="1:33" s="88" customFormat="1" x14ac:dyDescent="0.35">
      <c r="A2444" s="21">
        <v>10141103</v>
      </c>
      <c r="B2444" s="135" t="s">
        <v>1665</v>
      </c>
      <c r="C2444" s="115" t="s">
        <v>710</v>
      </c>
      <c r="D2444" s="239" t="s">
        <v>11081</v>
      </c>
      <c r="E2444" s="114" t="str">
        <f t="shared" si="457"/>
        <v>TRANSFORMADOR MARCA:DPM PTS 766 PTS 766</v>
      </c>
      <c r="F2444" s="124"/>
      <c r="G2444" s="239" t="s">
        <v>11081</v>
      </c>
      <c r="H2444" s="124" t="s">
        <v>1608</v>
      </c>
      <c r="I2444" s="21" t="s">
        <v>8487</v>
      </c>
      <c r="J2444" s="21"/>
      <c r="K2444" s="142" t="s">
        <v>11080</v>
      </c>
      <c r="L2444" s="142" t="s">
        <v>11079</v>
      </c>
      <c r="M2444" s="21">
        <v>25</v>
      </c>
      <c r="N2444" s="124">
        <v>33</v>
      </c>
      <c r="O2444" s="124">
        <v>0.23</v>
      </c>
      <c r="P2444" s="124" t="s">
        <v>2759</v>
      </c>
      <c r="Q2444" s="142">
        <v>2007</v>
      </c>
      <c r="R2444" s="21" t="s">
        <v>587</v>
      </c>
      <c r="S2444" s="21" t="s">
        <v>11078</v>
      </c>
      <c r="T2444" s="116">
        <v>643</v>
      </c>
      <c r="U2444" s="111">
        <v>45</v>
      </c>
      <c r="V2444" s="113">
        <f t="shared" si="458"/>
        <v>507.25555555555553</v>
      </c>
      <c r="W2444" s="113">
        <f t="shared" si="459"/>
        <v>135.74444444444447</v>
      </c>
      <c r="X2444" s="112">
        <f t="shared" si="460"/>
        <v>135744.44444444447</v>
      </c>
      <c r="Y2444" s="111"/>
      <c r="Z2444" s="110">
        <f t="shared" si="456"/>
        <v>35</v>
      </c>
      <c r="AA2444" s="109">
        <f t="shared" si="461"/>
        <v>32.15</v>
      </c>
      <c r="AB2444" s="109">
        <f t="shared" si="462"/>
        <v>32150</v>
      </c>
      <c r="AC2444" s="108">
        <f t="shared" si="463"/>
        <v>610.85</v>
      </c>
      <c r="AD2444" s="107">
        <f t="shared" si="464"/>
        <v>2.2222222222222223E-2</v>
      </c>
      <c r="AE2444" s="106">
        <f t="shared" si="465"/>
        <v>13.574444444444445</v>
      </c>
      <c r="AF2444" s="105">
        <f t="shared" si="466"/>
        <v>149.31888888888892</v>
      </c>
      <c r="AG2444" s="105">
        <f t="shared" si="467"/>
        <v>493.68111111111108</v>
      </c>
    </row>
    <row r="2445" spans="1:33" s="88" customFormat="1" x14ac:dyDescent="0.35">
      <c r="A2445" s="21">
        <v>10141103</v>
      </c>
      <c r="B2445" s="135" t="s">
        <v>1665</v>
      </c>
      <c r="C2445" s="115" t="s">
        <v>710</v>
      </c>
      <c r="D2445" s="157" t="s">
        <v>11077</v>
      </c>
      <c r="E2445" s="114" t="str">
        <f t="shared" si="457"/>
        <v>TRANSFORMADOR MARCA:DPM PTS 852 PTS 852</v>
      </c>
      <c r="F2445" s="124"/>
      <c r="G2445" s="157" t="s">
        <v>11077</v>
      </c>
      <c r="H2445" s="124" t="s">
        <v>1608</v>
      </c>
      <c r="I2445" s="124" t="s">
        <v>11076</v>
      </c>
      <c r="J2445" s="21"/>
      <c r="K2445" s="142" t="s">
        <v>11075</v>
      </c>
      <c r="L2445" s="142" t="s">
        <v>11074</v>
      </c>
      <c r="M2445" s="124">
        <v>32</v>
      </c>
      <c r="N2445" s="124">
        <v>33</v>
      </c>
      <c r="O2445" s="124">
        <v>0.23</v>
      </c>
      <c r="P2445" s="124" t="s">
        <v>2759</v>
      </c>
      <c r="Q2445" s="142">
        <v>2007</v>
      </c>
      <c r="R2445" s="124" t="s">
        <v>587</v>
      </c>
      <c r="S2445" s="124" t="s">
        <v>11073</v>
      </c>
      <c r="T2445" s="116">
        <v>643</v>
      </c>
      <c r="U2445" s="111">
        <v>45</v>
      </c>
      <c r="V2445" s="113">
        <f t="shared" si="458"/>
        <v>507.25555555555553</v>
      </c>
      <c r="W2445" s="113">
        <f t="shared" si="459"/>
        <v>135.74444444444447</v>
      </c>
      <c r="X2445" s="112">
        <f t="shared" si="460"/>
        <v>135744.44444444447</v>
      </c>
      <c r="Y2445" s="111"/>
      <c r="Z2445" s="110">
        <f t="shared" si="456"/>
        <v>35</v>
      </c>
      <c r="AA2445" s="109">
        <f t="shared" si="461"/>
        <v>32.15</v>
      </c>
      <c r="AB2445" s="109">
        <f t="shared" si="462"/>
        <v>32150</v>
      </c>
      <c r="AC2445" s="108">
        <f t="shared" si="463"/>
        <v>610.85</v>
      </c>
      <c r="AD2445" s="107">
        <f t="shared" si="464"/>
        <v>2.2222222222222223E-2</v>
      </c>
      <c r="AE2445" s="106">
        <f t="shared" si="465"/>
        <v>13.574444444444445</v>
      </c>
      <c r="AF2445" s="105">
        <f t="shared" si="466"/>
        <v>149.31888888888892</v>
      </c>
      <c r="AG2445" s="105">
        <f t="shared" si="467"/>
        <v>493.68111111111108</v>
      </c>
    </row>
    <row r="2446" spans="1:33" s="88" customFormat="1" x14ac:dyDescent="0.35">
      <c r="A2446" s="21">
        <v>10141103</v>
      </c>
      <c r="B2446" s="115" t="s">
        <v>1665</v>
      </c>
      <c r="C2446" s="115" t="s">
        <v>710</v>
      </c>
      <c r="D2446" s="49" t="s">
        <v>11072</v>
      </c>
      <c r="E2446" s="114" t="str">
        <f t="shared" si="457"/>
        <v>TRANSFORMADOR MARCA:ABB  PT 33R</v>
      </c>
      <c r="F2446" s="57" t="s">
        <v>2737</v>
      </c>
      <c r="G2446" s="49"/>
      <c r="H2446" s="21" t="s">
        <v>494</v>
      </c>
      <c r="I2446" s="21"/>
      <c r="J2446" s="21"/>
      <c r="K2446" s="133" t="s">
        <v>11071</v>
      </c>
      <c r="L2446" s="133" t="s">
        <v>11070</v>
      </c>
      <c r="M2446" s="21">
        <v>315</v>
      </c>
      <c r="N2446" s="21">
        <v>33</v>
      </c>
      <c r="O2446" s="21" t="s">
        <v>510</v>
      </c>
      <c r="P2446" s="124" t="s">
        <v>516</v>
      </c>
      <c r="Q2446" s="21">
        <v>2007</v>
      </c>
      <c r="R2446" s="21" t="s">
        <v>15</v>
      </c>
      <c r="S2446" s="21" t="s">
        <v>11069</v>
      </c>
      <c r="T2446" s="116">
        <v>1039</v>
      </c>
      <c r="U2446" s="111">
        <v>45</v>
      </c>
      <c r="V2446" s="113">
        <f t="shared" si="458"/>
        <v>819.65555555555557</v>
      </c>
      <c r="W2446" s="113">
        <f t="shared" si="459"/>
        <v>219.34444444444443</v>
      </c>
      <c r="X2446" s="112">
        <f t="shared" si="460"/>
        <v>219344.44444444444</v>
      </c>
      <c r="Y2446" s="111"/>
      <c r="Z2446" s="110">
        <f t="shared" si="456"/>
        <v>35</v>
      </c>
      <c r="AA2446" s="109">
        <f t="shared" si="461"/>
        <v>51.95</v>
      </c>
      <c r="AB2446" s="109">
        <f t="shared" si="462"/>
        <v>51950</v>
      </c>
      <c r="AC2446" s="108">
        <f t="shared" si="463"/>
        <v>987.05</v>
      </c>
      <c r="AD2446" s="107">
        <f t="shared" si="464"/>
        <v>2.2222222222222223E-2</v>
      </c>
      <c r="AE2446" s="106">
        <f t="shared" si="465"/>
        <v>21.934444444444445</v>
      </c>
      <c r="AF2446" s="105">
        <f t="shared" si="466"/>
        <v>241.27888888888887</v>
      </c>
      <c r="AG2446" s="105">
        <f t="shared" si="467"/>
        <v>797.7211111111111</v>
      </c>
    </row>
    <row r="2447" spans="1:33" s="88" customFormat="1" x14ac:dyDescent="0.35">
      <c r="A2447" s="21">
        <v>10141103</v>
      </c>
      <c r="B2447" s="115" t="s">
        <v>1665</v>
      </c>
      <c r="C2447" s="115" t="s">
        <v>710</v>
      </c>
      <c r="D2447" s="49" t="s">
        <v>11068</v>
      </c>
      <c r="E2447" s="114" t="str">
        <f t="shared" si="457"/>
        <v>TRANSFORMADOR MARCA:Energy Transfo Efacec  PT 268</v>
      </c>
      <c r="F2447" s="57" t="s">
        <v>2737</v>
      </c>
      <c r="G2447" s="49"/>
      <c r="H2447" s="21" t="s">
        <v>494</v>
      </c>
      <c r="I2447" s="21"/>
      <c r="J2447" s="21"/>
      <c r="K2447" s="133" t="s">
        <v>11067</v>
      </c>
      <c r="L2447" s="133" t="s">
        <v>11066</v>
      </c>
      <c r="M2447" s="21">
        <v>315</v>
      </c>
      <c r="N2447" s="21">
        <v>33</v>
      </c>
      <c r="O2447" s="21" t="s">
        <v>510</v>
      </c>
      <c r="P2447" s="124" t="s">
        <v>516</v>
      </c>
      <c r="Q2447" s="21">
        <v>2007</v>
      </c>
      <c r="R2447" s="21" t="s">
        <v>11065</v>
      </c>
      <c r="S2447" s="21" t="s">
        <v>11064</v>
      </c>
      <c r="T2447" s="116">
        <v>1039</v>
      </c>
      <c r="U2447" s="111">
        <v>45</v>
      </c>
      <c r="V2447" s="113">
        <f t="shared" si="458"/>
        <v>819.65555555555557</v>
      </c>
      <c r="W2447" s="113">
        <f t="shared" si="459"/>
        <v>219.34444444444443</v>
      </c>
      <c r="X2447" s="112">
        <f t="shared" si="460"/>
        <v>219344.44444444444</v>
      </c>
      <c r="Y2447" s="111"/>
      <c r="Z2447" s="110">
        <f t="shared" si="456"/>
        <v>35</v>
      </c>
      <c r="AA2447" s="109">
        <f t="shared" si="461"/>
        <v>51.95</v>
      </c>
      <c r="AB2447" s="109">
        <f t="shared" si="462"/>
        <v>51950</v>
      </c>
      <c r="AC2447" s="108">
        <f t="shared" si="463"/>
        <v>987.05</v>
      </c>
      <c r="AD2447" s="107">
        <f t="shared" si="464"/>
        <v>2.2222222222222223E-2</v>
      </c>
      <c r="AE2447" s="106">
        <f t="shared" si="465"/>
        <v>21.934444444444445</v>
      </c>
      <c r="AF2447" s="105">
        <f t="shared" si="466"/>
        <v>241.27888888888887</v>
      </c>
      <c r="AG2447" s="105">
        <f t="shared" si="467"/>
        <v>797.7211111111111</v>
      </c>
    </row>
    <row r="2448" spans="1:33" s="88" customFormat="1" x14ac:dyDescent="0.35">
      <c r="A2448" s="21">
        <v>10141103</v>
      </c>
      <c r="B2448" s="115" t="s">
        <v>1665</v>
      </c>
      <c r="C2448" s="115" t="s">
        <v>710</v>
      </c>
      <c r="D2448" s="49" t="s">
        <v>11063</v>
      </c>
      <c r="E2448" s="114" t="str">
        <f t="shared" si="457"/>
        <v>TRANSFORMADOR MARCA:ABB  PT 150R</v>
      </c>
      <c r="F2448" s="57" t="s">
        <v>1217</v>
      </c>
      <c r="G2448" s="49"/>
      <c r="H2448" s="21" t="s">
        <v>494</v>
      </c>
      <c r="I2448" s="21"/>
      <c r="J2448" s="21"/>
      <c r="K2448" s="133" t="s">
        <v>11062</v>
      </c>
      <c r="L2448" s="133" t="s">
        <v>11061</v>
      </c>
      <c r="M2448" s="21">
        <v>200</v>
      </c>
      <c r="N2448" s="21">
        <v>33</v>
      </c>
      <c r="O2448" s="21">
        <v>0.4</v>
      </c>
      <c r="P2448" s="124" t="s">
        <v>516</v>
      </c>
      <c r="Q2448" s="21">
        <v>2007</v>
      </c>
      <c r="R2448" s="21" t="s">
        <v>15</v>
      </c>
      <c r="S2448" s="21" t="s">
        <v>11060</v>
      </c>
      <c r="T2448" s="116">
        <v>991</v>
      </c>
      <c r="U2448" s="111">
        <v>45</v>
      </c>
      <c r="V2448" s="113">
        <f t="shared" si="458"/>
        <v>781.78888888888889</v>
      </c>
      <c r="W2448" s="113">
        <f t="shared" si="459"/>
        <v>209.21111111111111</v>
      </c>
      <c r="X2448" s="112">
        <f t="shared" si="460"/>
        <v>209211.11111111109</v>
      </c>
      <c r="Y2448" s="111"/>
      <c r="Z2448" s="110">
        <f t="shared" si="456"/>
        <v>35</v>
      </c>
      <c r="AA2448" s="109">
        <f t="shared" si="461"/>
        <v>49.550000000000004</v>
      </c>
      <c r="AB2448" s="109">
        <f t="shared" si="462"/>
        <v>49550.000000000007</v>
      </c>
      <c r="AC2448" s="108">
        <f t="shared" si="463"/>
        <v>941.45</v>
      </c>
      <c r="AD2448" s="107">
        <f t="shared" si="464"/>
        <v>2.2222222222222223E-2</v>
      </c>
      <c r="AE2448" s="106">
        <f t="shared" si="465"/>
        <v>20.921111111111113</v>
      </c>
      <c r="AF2448" s="105">
        <f t="shared" si="466"/>
        <v>230.13222222222223</v>
      </c>
      <c r="AG2448" s="105">
        <f t="shared" si="467"/>
        <v>760.86777777777775</v>
      </c>
    </row>
    <row r="2449" spans="1:33" s="88" customFormat="1" x14ac:dyDescent="0.35">
      <c r="A2449" s="21">
        <v>10141103</v>
      </c>
      <c r="B2449" s="115" t="s">
        <v>1665</v>
      </c>
      <c r="C2449" s="115" t="s">
        <v>710</v>
      </c>
      <c r="D2449" s="49" t="s">
        <v>11059</v>
      </c>
      <c r="E2449" s="114" t="str">
        <f t="shared" si="457"/>
        <v>TRANSFORMADOR MARCA:ABB  PT 39R</v>
      </c>
      <c r="F2449" s="57" t="s">
        <v>1217</v>
      </c>
      <c r="G2449" s="49"/>
      <c r="H2449" s="21" t="s">
        <v>494</v>
      </c>
      <c r="I2449" s="21"/>
      <c r="J2449" s="21"/>
      <c r="K2449" s="133" t="s">
        <v>11058</v>
      </c>
      <c r="L2449" s="133" t="s">
        <v>11057</v>
      </c>
      <c r="M2449" s="21">
        <v>315</v>
      </c>
      <c r="N2449" s="21">
        <v>33</v>
      </c>
      <c r="O2449" s="21">
        <v>0.4</v>
      </c>
      <c r="P2449" s="124" t="s">
        <v>516</v>
      </c>
      <c r="Q2449" s="21">
        <v>2007</v>
      </c>
      <c r="R2449" s="21" t="s">
        <v>15</v>
      </c>
      <c r="S2449" s="21" t="s">
        <v>11056</v>
      </c>
      <c r="T2449" s="116">
        <v>1039</v>
      </c>
      <c r="U2449" s="111">
        <v>45</v>
      </c>
      <c r="V2449" s="113">
        <f t="shared" si="458"/>
        <v>819.65555555555557</v>
      </c>
      <c r="W2449" s="113">
        <f t="shared" si="459"/>
        <v>219.34444444444443</v>
      </c>
      <c r="X2449" s="112">
        <f t="shared" si="460"/>
        <v>219344.44444444444</v>
      </c>
      <c r="Y2449" s="111"/>
      <c r="Z2449" s="110">
        <f t="shared" si="456"/>
        <v>35</v>
      </c>
      <c r="AA2449" s="109">
        <f t="shared" si="461"/>
        <v>51.95</v>
      </c>
      <c r="AB2449" s="109">
        <f t="shared" si="462"/>
        <v>51950</v>
      </c>
      <c r="AC2449" s="108">
        <f t="shared" si="463"/>
        <v>987.05</v>
      </c>
      <c r="AD2449" s="107">
        <f t="shared" si="464"/>
        <v>2.2222222222222223E-2</v>
      </c>
      <c r="AE2449" s="106">
        <f t="shared" si="465"/>
        <v>21.934444444444445</v>
      </c>
      <c r="AF2449" s="105">
        <f t="shared" si="466"/>
        <v>241.27888888888887</v>
      </c>
      <c r="AG2449" s="105">
        <f t="shared" si="467"/>
        <v>797.7211111111111</v>
      </c>
    </row>
    <row r="2450" spans="1:33" s="88" customFormat="1" x14ac:dyDescent="0.35">
      <c r="A2450" s="21">
        <v>10141103</v>
      </c>
      <c r="B2450" s="115" t="s">
        <v>1665</v>
      </c>
      <c r="C2450" s="115" t="s">
        <v>710</v>
      </c>
      <c r="D2450" s="251" t="s">
        <v>5840</v>
      </c>
      <c r="E2450" s="114" t="str">
        <f t="shared" si="457"/>
        <v>TRANSFORMADOR MARCA:ABB  PT 265R</v>
      </c>
      <c r="F2450" s="57" t="s">
        <v>1217</v>
      </c>
      <c r="G2450" s="49"/>
      <c r="H2450" s="21" t="s">
        <v>494</v>
      </c>
      <c r="I2450" s="21"/>
      <c r="J2450" s="21"/>
      <c r="K2450" s="133" t="s">
        <v>11055</v>
      </c>
      <c r="L2450" s="133" t="s">
        <v>11054</v>
      </c>
      <c r="M2450" s="21">
        <v>160</v>
      </c>
      <c r="N2450" s="21">
        <v>33</v>
      </c>
      <c r="O2450" s="21" t="s">
        <v>510</v>
      </c>
      <c r="P2450" s="124" t="s">
        <v>516</v>
      </c>
      <c r="Q2450" s="21">
        <v>2007</v>
      </c>
      <c r="R2450" s="21" t="s">
        <v>15</v>
      </c>
      <c r="S2450" s="21" t="s">
        <v>11053</v>
      </c>
      <c r="T2450" s="116">
        <v>991</v>
      </c>
      <c r="U2450" s="111">
        <v>45</v>
      </c>
      <c r="V2450" s="113">
        <f t="shared" si="458"/>
        <v>781.78888888888889</v>
      </c>
      <c r="W2450" s="113">
        <f t="shared" si="459"/>
        <v>209.21111111111111</v>
      </c>
      <c r="X2450" s="112">
        <f t="shared" si="460"/>
        <v>209211.11111111109</v>
      </c>
      <c r="Y2450" s="111"/>
      <c r="Z2450" s="110">
        <f t="shared" si="456"/>
        <v>35</v>
      </c>
      <c r="AA2450" s="109">
        <f t="shared" si="461"/>
        <v>49.550000000000004</v>
      </c>
      <c r="AB2450" s="109">
        <f t="shared" si="462"/>
        <v>49550.000000000007</v>
      </c>
      <c r="AC2450" s="108">
        <f t="shared" si="463"/>
        <v>941.45</v>
      </c>
      <c r="AD2450" s="107">
        <f t="shared" si="464"/>
        <v>2.2222222222222223E-2</v>
      </c>
      <c r="AE2450" s="106">
        <f t="shared" si="465"/>
        <v>20.921111111111113</v>
      </c>
      <c r="AF2450" s="105">
        <f t="shared" si="466"/>
        <v>230.13222222222223</v>
      </c>
      <c r="AG2450" s="105">
        <f t="shared" si="467"/>
        <v>760.86777777777775</v>
      </c>
    </row>
    <row r="2451" spans="1:33" s="88" customFormat="1" x14ac:dyDescent="0.35">
      <c r="A2451" s="21">
        <v>10141103</v>
      </c>
      <c r="B2451" s="115" t="s">
        <v>1665</v>
      </c>
      <c r="C2451" s="115" t="s">
        <v>710</v>
      </c>
      <c r="D2451" s="251" t="s">
        <v>11052</v>
      </c>
      <c r="E2451" s="114" t="str">
        <f t="shared" si="457"/>
        <v>TRANSFORMADOR MARCA:Tusco Trafo Ltd.  PT 219</v>
      </c>
      <c r="F2451" s="57" t="s">
        <v>940</v>
      </c>
      <c r="G2451" s="49"/>
      <c r="H2451" s="21" t="s">
        <v>494</v>
      </c>
      <c r="I2451" s="21"/>
      <c r="J2451" s="21"/>
      <c r="K2451" s="133" t="s">
        <v>11051</v>
      </c>
      <c r="L2451" s="133" t="s">
        <v>11050</v>
      </c>
      <c r="M2451" s="21">
        <v>200</v>
      </c>
      <c r="N2451" s="21">
        <v>33</v>
      </c>
      <c r="O2451" s="21" t="s">
        <v>510</v>
      </c>
      <c r="P2451" s="124" t="s">
        <v>516</v>
      </c>
      <c r="Q2451" s="21">
        <v>2007</v>
      </c>
      <c r="R2451" s="21" t="s">
        <v>11039</v>
      </c>
      <c r="S2451" s="21" t="s">
        <v>11049</v>
      </c>
      <c r="T2451" s="116">
        <v>991</v>
      </c>
      <c r="U2451" s="111">
        <v>45</v>
      </c>
      <c r="V2451" s="113">
        <f t="shared" si="458"/>
        <v>781.78888888888889</v>
      </c>
      <c r="W2451" s="113">
        <f t="shared" si="459"/>
        <v>209.21111111111111</v>
      </c>
      <c r="X2451" s="112">
        <f t="shared" si="460"/>
        <v>209211.11111111109</v>
      </c>
      <c r="Y2451" s="111"/>
      <c r="Z2451" s="110">
        <f t="shared" si="456"/>
        <v>35</v>
      </c>
      <c r="AA2451" s="109">
        <f t="shared" si="461"/>
        <v>49.550000000000004</v>
      </c>
      <c r="AB2451" s="109">
        <f t="shared" si="462"/>
        <v>49550.000000000007</v>
      </c>
      <c r="AC2451" s="108">
        <f t="shared" si="463"/>
        <v>941.45</v>
      </c>
      <c r="AD2451" s="107">
        <f t="shared" si="464"/>
        <v>2.2222222222222223E-2</v>
      </c>
      <c r="AE2451" s="106">
        <f t="shared" si="465"/>
        <v>20.921111111111113</v>
      </c>
      <c r="AF2451" s="105">
        <f t="shared" si="466"/>
        <v>230.13222222222223</v>
      </c>
      <c r="AG2451" s="105">
        <f t="shared" si="467"/>
        <v>760.86777777777775</v>
      </c>
    </row>
    <row r="2452" spans="1:33" s="88" customFormat="1" x14ac:dyDescent="0.35">
      <c r="A2452" s="21">
        <v>10141103</v>
      </c>
      <c r="B2452" s="115" t="s">
        <v>1665</v>
      </c>
      <c r="C2452" s="115" t="s">
        <v>710</v>
      </c>
      <c r="D2452" s="251" t="s">
        <v>3780</v>
      </c>
      <c r="E2452" s="114" t="str">
        <f t="shared" si="457"/>
        <v>TRANSFORMADOR MARCA:ABB  PT 221</v>
      </c>
      <c r="F2452" s="57" t="s">
        <v>940</v>
      </c>
      <c r="G2452" s="49"/>
      <c r="H2452" s="21" t="s">
        <v>494</v>
      </c>
      <c r="I2452" s="21"/>
      <c r="J2452" s="21"/>
      <c r="K2452" s="133" t="s">
        <v>11048</v>
      </c>
      <c r="L2452" s="133" t="s">
        <v>11047</v>
      </c>
      <c r="M2452" s="21">
        <v>200</v>
      </c>
      <c r="N2452" s="21">
        <v>33</v>
      </c>
      <c r="O2452" s="21" t="s">
        <v>510</v>
      </c>
      <c r="P2452" s="124" t="s">
        <v>516</v>
      </c>
      <c r="Q2452" s="21">
        <v>2007</v>
      </c>
      <c r="R2452" s="21" t="s">
        <v>15</v>
      </c>
      <c r="S2452" s="21" t="s">
        <v>11046</v>
      </c>
      <c r="T2452" s="116">
        <v>991</v>
      </c>
      <c r="U2452" s="111">
        <v>45</v>
      </c>
      <c r="V2452" s="113">
        <f t="shared" si="458"/>
        <v>781.78888888888889</v>
      </c>
      <c r="W2452" s="113">
        <f t="shared" si="459"/>
        <v>209.21111111111111</v>
      </c>
      <c r="X2452" s="112">
        <f t="shared" si="460"/>
        <v>209211.11111111109</v>
      </c>
      <c r="Y2452" s="111"/>
      <c r="Z2452" s="110">
        <f t="shared" si="456"/>
        <v>35</v>
      </c>
      <c r="AA2452" s="109">
        <f t="shared" si="461"/>
        <v>49.550000000000004</v>
      </c>
      <c r="AB2452" s="109">
        <f t="shared" si="462"/>
        <v>49550.000000000007</v>
      </c>
      <c r="AC2452" s="108">
        <f t="shared" si="463"/>
        <v>941.45</v>
      </c>
      <c r="AD2452" s="107">
        <f t="shared" si="464"/>
        <v>2.2222222222222223E-2</v>
      </c>
      <c r="AE2452" s="106">
        <f t="shared" si="465"/>
        <v>20.921111111111113</v>
      </c>
      <c r="AF2452" s="105">
        <f t="shared" si="466"/>
        <v>230.13222222222223</v>
      </c>
      <c r="AG2452" s="105">
        <f t="shared" si="467"/>
        <v>760.86777777777775</v>
      </c>
    </row>
    <row r="2453" spans="1:33" s="88" customFormat="1" x14ac:dyDescent="0.35">
      <c r="A2453" s="21">
        <v>10141103</v>
      </c>
      <c r="B2453" s="115" t="s">
        <v>1665</v>
      </c>
      <c r="C2453" s="115" t="s">
        <v>710</v>
      </c>
      <c r="D2453" s="251" t="s">
        <v>7692</v>
      </c>
      <c r="E2453" s="114" t="str">
        <f t="shared" si="457"/>
        <v>TRANSFORMADOR MARCA:ABB  PT 220</v>
      </c>
      <c r="F2453" s="57" t="s">
        <v>940</v>
      </c>
      <c r="G2453" s="49"/>
      <c r="H2453" s="21" t="s">
        <v>494</v>
      </c>
      <c r="I2453" s="21"/>
      <c r="J2453" s="21"/>
      <c r="K2453" s="133" t="s">
        <v>11045</v>
      </c>
      <c r="L2453" s="133" t="s">
        <v>11044</v>
      </c>
      <c r="M2453" s="21">
        <v>250</v>
      </c>
      <c r="N2453" s="21">
        <v>33</v>
      </c>
      <c r="O2453" s="21" t="s">
        <v>510</v>
      </c>
      <c r="P2453" s="124" t="s">
        <v>516</v>
      </c>
      <c r="Q2453" s="21">
        <v>2007</v>
      </c>
      <c r="R2453" s="21" t="s">
        <v>15</v>
      </c>
      <c r="S2453" s="21" t="s">
        <v>11043</v>
      </c>
      <c r="T2453" s="116">
        <v>991</v>
      </c>
      <c r="U2453" s="111">
        <v>45</v>
      </c>
      <c r="V2453" s="113">
        <f t="shared" si="458"/>
        <v>781.78888888888889</v>
      </c>
      <c r="W2453" s="113">
        <f t="shared" si="459"/>
        <v>209.21111111111111</v>
      </c>
      <c r="X2453" s="112">
        <f t="shared" si="460"/>
        <v>209211.11111111109</v>
      </c>
      <c r="Y2453" s="111"/>
      <c r="Z2453" s="110">
        <f t="shared" si="456"/>
        <v>35</v>
      </c>
      <c r="AA2453" s="109">
        <f t="shared" si="461"/>
        <v>49.550000000000004</v>
      </c>
      <c r="AB2453" s="109">
        <f t="shared" si="462"/>
        <v>49550.000000000007</v>
      </c>
      <c r="AC2453" s="108">
        <f t="shared" si="463"/>
        <v>941.45</v>
      </c>
      <c r="AD2453" s="107">
        <f t="shared" si="464"/>
        <v>2.2222222222222223E-2</v>
      </c>
      <c r="AE2453" s="106">
        <f t="shared" si="465"/>
        <v>20.921111111111113</v>
      </c>
      <c r="AF2453" s="105">
        <f t="shared" si="466"/>
        <v>230.13222222222223</v>
      </c>
      <c r="AG2453" s="105">
        <f t="shared" si="467"/>
        <v>760.86777777777775</v>
      </c>
    </row>
    <row r="2454" spans="1:33" s="88" customFormat="1" x14ac:dyDescent="0.35">
      <c r="A2454" s="21">
        <v>10141103</v>
      </c>
      <c r="B2454" s="115" t="s">
        <v>1665</v>
      </c>
      <c r="C2454" s="115" t="s">
        <v>710</v>
      </c>
      <c r="D2454" s="251" t="s">
        <v>11042</v>
      </c>
      <c r="E2454" s="114" t="str">
        <f t="shared" si="457"/>
        <v>TRANSFORMADOR MARCA:Tusco Trafo Ltd.  PT 587</v>
      </c>
      <c r="F2454" s="57" t="s">
        <v>940</v>
      </c>
      <c r="G2454" s="49"/>
      <c r="H2454" s="21" t="s">
        <v>494</v>
      </c>
      <c r="I2454" s="21"/>
      <c r="J2454" s="21"/>
      <c r="K2454" s="133" t="s">
        <v>11041</v>
      </c>
      <c r="L2454" s="133" t="s">
        <v>11040</v>
      </c>
      <c r="M2454" s="21">
        <v>200</v>
      </c>
      <c r="N2454" s="21">
        <v>33</v>
      </c>
      <c r="O2454" s="21" t="s">
        <v>510</v>
      </c>
      <c r="P2454" s="124" t="s">
        <v>516</v>
      </c>
      <c r="Q2454" s="21">
        <v>2007</v>
      </c>
      <c r="R2454" s="21" t="s">
        <v>11039</v>
      </c>
      <c r="S2454" s="21">
        <v>503017</v>
      </c>
      <c r="T2454" s="116">
        <v>991</v>
      </c>
      <c r="U2454" s="111">
        <v>45</v>
      </c>
      <c r="V2454" s="113">
        <f t="shared" si="458"/>
        <v>781.78888888888889</v>
      </c>
      <c r="W2454" s="113">
        <f t="shared" si="459"/>
        <v>209.21111111111111</v>
      </c>
      <c r="X2454" s="112">
        <f t="shared" si="460"/>
        <v>209211.11111111109</v>
      </c>
      <c r="Y2454" s="111"/>
      <c r="Z2454" s="110">
        <f t="shared" si="456"/>
        <v>35</v>
      </c>
      <c r="AA2454" s="109">
        <f t="shared" si="461"/>
        <v>49.550000000000004</v>
      </c>
      <c r="AB2454" s="109">
        <f t="shared" si="462"/>
        <v>49550.000000000007</v>
      </c>
      <c r="AC2454" s="108">
        <f t="shared" si="463"/>
        <v>941.45</v>
      </c>
      <c r="AD2454" s="107">
        <f t="shared" si="464"/>
        <v>2.2222222222222223E-2</v>
      </c>
      <c r="AE2454" s="106">
        <f t="shared" si="465"/>
        <v>20.921111111111113</v>
      </c>
      <c r="AF2454" s="105">
        <f t="shared" si="466"/>
        <v>230.13222222222223</v>
      </c>
      <c r="AG2454" s="105">
        <f t="shared" si="467"/>
        <v>760.86777777777775</v>
      </c>
    </row>
    <row r="2455" spans="1:33" s="88" customFormat="1" x14ac:dyDescent="0.35">
      <c r="A2455" s="21">
        <v>10141103</v>
      </c>
      <c r="B2455" s="115" t="s">
        <v>1665</v>
      </c>
      <c r="C2455" s="115" t="s">
        <v>710</v>
      </c>
      <c r="D2455" s="251" t="s">
        <v>11038</v>
      </c>
      <c r="E2455" s="114" t="str">
        <f t="shared" si="457"/>
        <v>TRANSFORMADOR MARCA:ABB  PT 640</v>
      </c>
      <c r="F2455" s="57" t="s">
        <v>862</v>
      </c>
      <c r="G2455" s="49"/>
      <c r="H2455" s="21" t="s">
        <v>494</v>
      </c>
      <c r="I2455" s="21"/>
      <c r="J2455" s="21"/>
      <c r="K2455" s="133" t="s">
        <v>11037</v>
      </c>
      <c r="L2455" s="133" t="s">
        <v>11036</v>
      </c>
      <c r="M2455" s="21">
        <v>200</v>
      </c>
      <c r="N2455" s="21">
        <v>33</v>
      </c>
      <c r="O2455" s="21" t="s">
        <v>510</v>
      </c>
      <c r="P2455" s="124" t="s">
        <v>516</v>
      </c>
      <c r="Q2455" s="21">
        <v>2007</v>
      </c>
      <c r="R2455" s="21" t="s">
        <v>15</v>
      </c>
      <c r="S2455" s="21" t="s">
        <v>11035</v>
      </c>
      <c r="T2455" s="116">
        <v>991</v>
      </c>
      <c r="U2455" s="111">
        <v>45</v>
      </c>
      <c r="V2455" s="113">
        <f t="shared" si="458"/>
        <v>781.78888888888889</v>
      </c>
      <c r="W2455" s="113">
        <f t="shared" si="459"/>
        <v>209.21111111111111</v>
      </c>
      <c r="X2455" s="112">
        <f t="shared" si="460"/>
        <v>209211.11111111109</v>
      </c>
      <c r="Y2455" s="111"/>
      <c r="Z2455" s="110">
        <f t="shared" si="456"/>
        <v>35</v>
      </c>
      <c r="AA2455" s="109">
        <f t="shared" si="461"/>
        <v>49.550000000000004</v>
      </c>
      <c r="AB2455" s="109">
        <f t="shared" si="462"/>
        <v>49550.000000000007</v>
      </c>
      <c r="AC2455" s="108">
        <f t="shared" si="463"/>
        <v>941.45</v>
      </c>
      <c r="AD2455" s="107">
        <f t="shared" si="464"/>
        <v>2.2222222222222223E-2</v>
      </c>
      <c r="AE2455" s="106">
        <f t="shared" si="465"/>
        <v>20.921111111111113</v>
      </c>
      <c r="AF2455" s="105">
        <f t="shared" si="466"/>
        <v>230.13222222222223</v>
      </c>
      <c r="AG2455" s="105">
        <f t="shared" si="467"/>
        <v>760.86777777777775</v>
      </c>
    </row>
    <row r="2456" spans="1:33" s="88" customFormat="1" x14ac:dyDescent="0.35">
      <c r="A2456" s="21">
        <v>10141103</v>
      </c>
      <c r="B2456" s="115" t="s">
        <v>1665</v>
      </c>
      <c r="C2456" s="115" t="s">
        <v>710</v>
      </c>
      <c r="D2456" s="251" t="s">
        <v>11034</v>
      </c>
      <c r="E2456" s="114" t="str">
        <f t="shared" si="457"/>
        <v>TRANSFORMADOR MARCA:Efacec  PTS 658</v>
      </c>
      <c r="F2456" s="57" t="s">
        <v>862</v>
      </c>
      <c r="G2456" s="49"/>
      <c r="H2456" s="21" t="s">
        <v>494</v>
      </c>
      <c r="I2456" s="21"/>
      <c r="J2456" s="21"/>
      <c r="K2456" s="133" t="s">
        <v>11033</v>
      </c>
      <c r="L2456" s="133" t="s">
        <v>11032</v>
      </c>
      <c r="M2456" s="21">
        <v>200</v>
      </c>
      <c r="N2456" s="21">
        <v>33</v>
      </c>
      <c r="O2456" s="21" t="s">
        <v>510</v>
      </c>
      <c r="P2456" s="124" t="s">
        <v>516</v>
      </c>
      <c r="Q2456" s="21">
        <v>2007</v>
      </c>
      <c r="R2456" s="21" t="s">
        <v>535</v>
      </c>
      <c r="S2456" s="21"/>
      <c r="T2456" s="116">
        <v>991</v>
      </c>
      <c r="U2456" s="111">
        <v>45</v>
      </c>
      <c r="V2456" s="113">
        <f t="shared" si="458"/>
        <v>781.78888888888889</v>
      </c>
      <c r="W2456" s="113">
        <f t="shared" si="459"/>
        <v>209.21111111111111</v>
      </c>
      <c r="X2456" s="112">
        <f t="shared" si="460"/>
        <v>209211.11111111109</v>
      </c>
      <c r="Y2456" s="111"/>
      <c r="Z2456" s="110">
        <f t="shared" si="456"/>
        <v>35</v>
      </c>
      <c r="AA2456" s="109">
        <f t="shared" si="461"/>
        <v>49.550000000000004</v>
      </c>
      <c r="AB2456" s="109">
        <f t="shared" si="462"/>
        <v>49550.000000000007</v>
      </c>
      <c r="AC2456" s="108">
        <f t="shared" si="463"/>
        <v>941.45</v>
      </c>
      <c r="AD2456" s="107">
        <f t="shared" si="464"/>
        <v>2.2222222222222223E-2</v>
      </c>
      <c r="AE2456" s="106">
        <f t="shared" si="465"/>
        <v>20.921111111111113</v>
      </c>
      <c r="AF2456" s="105">
        <f t="shared" si="466"/>
        <v>230.13222222222223</v>
      </c>
      <c r="AG2456" s="105">
        <f t="shared" si="467"/>
        <v>760.86777777777775</v>
      </c>
    </row>
    <row r="2457" spans="1:33" s="88" customFormat="1" x14ac:dyDescent="0.35">
      <c r="A2457" s="21">
        <v>10141103</v>
      </c>
      <c r="B2457" s="115" t="s">
        <v>1665</v>
      </c>
      <c r="C2457" s="115" t="s">
        <v>710</v>
      </c>
      <c r="D2457" s="251" t="s">
        <v>11031</v>
      </c>
      <c r="E2457" s="114" t="str">
        <f t="shared" si="457"/>
        <v>TRANSFORMADOR MARCA:Efacec  PT 638</v>
      </c>
      <c r="F2457" s="57" t="s">
        <v>862</v>
      </c>
      <c r="G2457" s="49"/>
      <c r="H2457" s="21" t="s">
        <v>494</v>
      </c>
      <c r="I2457" s="21"/>
      <c r="J2457" s="21"/>
      <c r="K2457" s="133" t="s">
        <v>11030</v>
      </c>
      <c r="L2457" s="133" t="s">
        <v>11029</v>
      </c>
      <c r="M2457" s="21">
        <v>500</v>
      </c>
      <c r="N2457" s="21">
        <v>33</v>
      </c>
      <c r="O2457" s="21" t="s">
        <v>510</v>
      </c>
      <c r="P2457" s="124" t="s">
        <v>516</v>
      </c>
      <c r="Q2457" s="21">
        <v>2007</v>
      </c>
      <c r="R2457" s="21" t="s">
        <v>535</v>
      </c>
      <c r="S2457" s="21" t="s">
        <v>11028</v>
      </c>
      <c r="T2457" s="116">
        <v>1200</v>
      </c>
      <c r="U2457" s="111">
        <v>45</v>
      </c>
      <c r="V2457" s="113">
        <f t="shared" si="458"/>
        <v>946.66666666666663</v>
      </c>
      <c r="W2457" s="113">
        <f t="shared" si="459"/>
        <v>253.33333333333337</v>
      </c>
      <c r="X2457" s="112">
        <f t="shared" si="460"/>
        <v>253333.33333333337</v>
      </c>
      <c r="Y2457" s="111"/>
      <c r="Z2457" s="110">
        <f t="shared" si="456"/>
        <v>35</v>
      </c>
      <c r="AA2457" s="109">
        <f t="shared" si="461"/>
        <v>60</v>
      </c>
      <c r="AB2457" s="109">
        <f t="shared" si="462"/>
        <v>60000</v>
      </c>
      <c r="AC2457" s="108">
        <f t="shared" si="463"/>
        <v>1140</v>
      </c>
      <c r="AD2457" s="107">
        <f t="shared" si="464"/>
        <v>2.2222222222222223E-2</v>
      </c>
      <c r="AE2457" s="106">
        <f t="shared" si="465"/>
        <v>25.333333333333336</v>
      </c>
      <c r="AF2457" s="105">
        <f t="shared" si="466"/>
        <v>278.66666666666669</v>
      </c>
      <c r="AG2457" s="105">
        <f t="shared" si="467"/>
        <v>921.33333333333326</v>
      </c>
    </row>
    <row r="2458" spans="1:33" s="88" customFormat="1" x14ac:dyDescent="0.35">
      <c r="A2458" s="21">
        <v>10141103</v>
      </c>
      <c r="B2458" s="115" t="s">
        <v>1665</v>
      </c>
      <c r="C2458" s="115" t="s">
        <v>710</v>
      </c>
      <c r="D2458" s="251" t="s">
        <v>11027</v>
      </c>
      <c r="E2458" s="114" t="str">
        <f t="shared" si="457"/>
        <v>TRANSFORMADOR MARCA:Fuji Tusco  PT 344</v>
      </c>
      <c r="F2458" s="57" t="s">
        <v>2402</v>
      </c>
      <c r="G2458" s="49"/>
      <c r="H2458" s="21" t="s">
        <v>494</v>
      </c>
      <c r="I2458" s="21"/>
      <c r="J2458" s="21"/>
      <c r="K2458" s="133" t="s">
        <v>11026</v>
      </c>
      <c r="L2458" s="133" t="s">
        <v>11025</v>
      </c>
      <c r="M2458" s="21">
        <v>200</v>
      </c>
      <c r="N2458" s="21">
        <v>33</v>
      </c>
      <c r="O2458" s="21" t="s">
        <v>510</v>
      </c>
      <c r="P2458" s="124" t="s">
        <v>516</v>
      </c>
      <c r="Q2458" s="21">
        <v>2007</v>
      </c>
      <c r="R2458" s="21" t="s">
        <v>1821</v>
      </c>
      <c r="S2458" s="21">
        <v>506344</v>
      </c>
      <c r="T2458" s="116">
        <v>991</v>
      </c>
      <c r="U2458" s="111">
        <v>45</v>
      </c>
      <c r="V2458" s="113">
        <f t="shared" si="458"/>
        <v>781.78888888888889</v>
      </c>
      <c r="W2458" s="113">
        <f t="shared" si="459"/>
        <v>209.21111111111111</v>
      </c>
      <c r="X2458" s="112">
        <f t="shared" si="460"/>
        <v>209211.11111111109</v>
      </c>
      <c r="Y2458" s="111"/>
      <c r="Z2458" s="110">
        <f t="shared" si="456"/>
        <v>35</v>
      </c>
      <c r="AA2458" s="109">
        <f t="shared" si="461"/>
        <v>49.550000000000004</v>
      </c>
      <c r="AB2458" s="109">
        <f t="shared" si="462"/>
        <v>49550.000000000007</v>
      </c>
      <c r="AC2458" s="108">
        <f t="shared" si="463"/>
        <v>941.45</v>
      </c>
      <c r="AD2458" s="107">
        <f t="shared" si="464"/>
        <v>2.2222222222222223E-2</v>
      </c>
      <c r="AE2458" s="106">
        <f t="shared" si="465"/>
        <v>20.921111111111113</v>
      </c>
      <c r="AF2458" s="105">
        <f t="shared" si="466"/>
        <v>230.13222222222223</v>
      </c>
      <c r="AG2458" s="105">
        <f t="shared" si="467"/>
        <v>760.86777777777775</v>
      </c>
    </row>
    <row r="2459" spans="1:33" s="88" customFormat="1" x14ac:dyDescent="0.35">
      <c r="A2459" s="21">
        <v>10141103</v>
      </c>
      <c r="B2459" s="115" t="s">
        <v>1665</v>
      </c>
      <c r="C2459" s="115" t="s">
        <v>710</v>
      </c>
      <c r="D2459" s="66" t="s">
        <v>11024</v>
      </c>
      <c r="E2459" s="114" t="str">
        <f t="shared" si="457"/>
        <v>TRANSFORMADOR MARCA:ABB  PTS 538</v>
      </c>
      <c r="F2459" s="57" t="s">
        <v>2402</v>
      </c>
      <c r="G2459" s="49"/>
      <c r="H2459" s="21" t="s">
        <v>494</v>
      </c>
      <c r="I2459" s="21"/>
      <c r="J2459" s="21"/>
      <c r="K2459" s="133" t="s">
        <v>11023</v>
      </c>
      <c r="L2459" s="133" t="s">
        <v>11022</v>
      </c>
      <c r="M2459" s="21">
        <v>100</v>
      </c>
      <c r="N2459" s="21">
        <v>33</v>
      </c>
      <c r="O2459" s="21" t="s">
        <v>510</v>
      </c>
      <c r="P2459" s="124" t="s">
        <v>516</v>
      </c>
      <c r="Q2459" s="21">
        <v>2007</v>
      </c>
      <c r="R2459" s="21" t="s">
        <v>15</v>
      </c>
      <c r="S2459" s="21" t="s">
        <v>11021</v>
      </c>
      <c r="T2459" s="116">
        <v>763</v>
      </c>
      <c r="U2459" s="111">
        <v>45</v>
      </c>
      <c r="V2459" s="113">
        <f t="shared" si="458"/>
        <v>601.92222222222222</v>
      </c>
      <c r="W2459" s="113">
        <f t="shared" si="459"/>
        <v>161.07777777777778</v>
      </c>
      <c r="X2459" s="112">
        <f t="shared" si="460"/>
        <v>161077.77777777778</v>
      </c>
      <c r="Y2459" s="111"/>
      <c r="Z2459" s="110">
        <f t="shared" si="456"/>
        <v>35</v>
      </c>
      <c r="AA2459" s="109">
        <f t="shared" si="461"/>
        <v>38.15</v>
      </c>
      <c r="AB2459" s="109">
        <f t="shared" si="462"/>
        <v>38150</v>
      </c>
      <c r="AC2459" s="108">
        <f t="shared" si="463"/>
        <v>724.85</v>
      </c>
      <c r="AD2459" s="107">
        <f t="shared" si="464"/>
        <v>2.2222222222222223E-2</v>
      </c>
      <c r="AE2459" s="106">
        <f t="shared" si="465"/>
        <v>16.10777777777778</v>
      </c>
      <c r="AF2459" s="105">
        <f t="shared" si="466"/>
        <v>177.18555555555557</v>
      </c>
      <c r="AG2459" s="105">
        <f t="shared" si="467"/>
        <v>585.81444444444446</v>
      </c>
    </row>
    <row r="2460" spans="1:33" s="88" customFormat="1" x14ac:dyDescent="0.35">
      <c r="A2460" s="21">
        <v>10141103</v>
      </c>
      <c r="B2460" s="115" t="s">
        <v>1665</v>
      </c>
      <c r="C2460" s="115" t="s">
        <v>710</v>
      </c>
      <c r="D2460" s="49" t="s">
        <v>11020</v>
      </c>
      <c r="E2460" s="114" t="str">
        <f t="shared" si="457"/>
        <v>TRANSFORMADOR MARCA:Tusco Trafo  PT 141</v>
      </c>
      <c r="F2460" s="57" t="s">
        <v>2402</v>
      </c>
      <c r="G2460" s="49"/>
      <c r="H2460" s="21" t="s">
        <v>494</v>
      </c>
      <c r="I2460" s="21"/>
      <c r="J2460" s="57"/>
      <c r="K2460" s="133" t="s">
        <v>11019</v>
      </c>
      <c r="L2460" s="133" t="s">
        <v>11018</v>
      </c>
      <c r="M2460" s="21">
        <v>200</v>
      </c>
      <c r="N2460" s="21">
        <v>33</v>
      </c>
      <c r="O2460" s="21" t="s">
        <v>510</v>
      </c>
      <c r="P2460" s="124" t="s">
        <v>516</v>
      </c>
      <c r="Q2460" s="57">
        <v>2007</v>
      </c>
      <c r="R2460" s="21" t="s">
        <v>7537</v>
      </c>
      <c r="S2460" s="57">
        <v>506347</v>
      </c>
      <c r="T2460" s="116">
        <v>991</v>
      </c>
      <c r="U2460" s="111">
        <v>45</v>
      </c>
      <c r="V2460" s="113">
        <f t="shared" si="458"/>
        <v>781.78888888888889</v>
      </c>
      <c r="W2460" s="113">
        <f t="shared" si="459"/>
        <v>209.21111111111111</v>
      </c>
      <c r="X2460" s="112">
        <f t="shared" si="460"/>
        <v>209211.11111111109</v>
      </c>
      <c r="Y2460" s="111"/>
      <c r="Z2460" s="110">
        <f t="shared" si="456"/>
        <v>35</v>
      </c>
      <c r="AA2460" s="109">
        <f t="shared" si="461"/>
        <v>49.550000000000004</v>
      </c>
      <c r="AB2460" s="109">
        <f t="shared" si="462"/>
        <v>49550.000000000007</v>
      </c>
      <c r="AC2460" s="108">
        <f t="shared" si="463"/>
        <v>941.45</v>
      </c>
      <c r="AD2460" s="107">
        <f t="shared" si="464"/>
        <v>2.2222222222222223E-2</v>
      </c>
      <c r="AE2460" s="106">
        <f t="shared" si="465"/>
        <v>20.921111111111113</v>
      </c>
      <c r="AF2460" s="105">
        <f t="shared" si="466"/>
        <v>230.13222222222223</v>
      </c>
      <c r="AG2460" s="105">
        <f t="shared" si="467"/>
        <v>760.86777777777775</v>
      </c>
    </row>
    <row r="2461" spans="1:33" s="88" customFormat="1" x14ac:dyDescent="0.35">
      <c r="A2461" s="21">
        <v>10141103</v>
      </c>
      <c r="B2461" s="115" t="s">
        <v>1665</v>
      </c>
      <c r="C2461" s="115" t="s">
        <v>710</v>
      </c>
      <c r="D2461" s="66" t="s">
        <v>2193</v>
      </c>
      <c r="E2461" s="114" t="str">
        <f t="shared" si="457"/>
        <v>TRANSFORMADOR MARCA:ABB  PTS 1063</v>
      </c>
      <c r="F2461" s="57" t="s">
        <v>2402</v>
      </c>
      <c r="G2461" s="49"/>
      <c r="H2461" s="21" t="s">
        <v>494</v>
      </c>
      <c r="I2461" s="21"/>
      <c r="J2461" s="21"/>
      <c r="K2461" s="133" t="s">
        <v>11017</v>
      </c>
      <c r="L2461" s="133" t="s">
        <v>11016</v>
      </c>
      <c r="M2461" s="21">
        <v>50</v>
      </c>
      <c r="N2461" s="21">
        <v>33</v>
      </c>
      <c r="O2461" s="21" t="s">
        <v>510</v>
      </c>
      <c r="P2461" s="124" t="s">
        <v>516</v>
      </c>
      <c r="Q2461" s="21">
        <v>2007</v>
      </c>
      <c r="R2461" s="21" t="s">
        <v>15</v>
      </c>
      <c r="S2461" s="21" t="s">
        <v>11015</v>
      </c>
      <c r="T2461" s="116">
        <v>643</v>
      </c>
      <c r="U2461" s="111">
        <v>45</v>
      </c>
      <c r="V2461" s="113">
        <f t="shared" si="458"/>
        <v>507.25555555555553</v>
      </c>
      <c r="W2461" s="113">
        <f t="shared" si="459"/>
        <v>135.74444444444447</v>
      </c>
      <c r="X2461" s="112">
        <f t="shared" si="460"/>
        <v>135744.44444444447</v>
      </c>
      <c r="Y2461" s="111"/>
      <c r="Z2461" s="110">
        <f t="shared" si="456"/>
        <v>35</v>
      </c>
      <c r="AA2461" s="109">
        <f t="shared" si="461"/>
        <v>32.15</v>
      </c>
      <c r="AB2461" s="109">
        <f t="shared" si="462"/>
        <v>32150</v>
      </c>
      <c r="AC2461" s="108">
        <f t="shared" si="463"/>
        <v>610.85</v>
      </c>
      <c r="AD2461" s="107">
        <f t="shared" si="464"/>
        <v>2.2222222222222223E-2</v>
      </c>
      <c r="AE2461" s="106">
        <f t="shared" si="465"/>
        <v>13.574444444444445</v>
      </c>
      <c r="AF2461" s="105">
        <f t="shared" si="466"/>
        <v>149.31888888888892</v>
      </c>
      <c r="AG2461" s="105">
        <f t="shared" si="467"/>
        <v>493.68111111111108</v>
      </c>
    </row>
    <row r="2462" spans="1:33" s="88" customFormat="1" x14ac:dyDescent="0.35">
      <c r="A2462" s="21">
        <v>10141103</v>
      </c>
      <c r="B2462" s="115" t="s">
        <v>1665</v>
      </c>
      <c r="C2462" s="115" t="s">
        <v>710</v>
      </c>
      <c r="D2462" s="235" t="s">
        <v>11014</v>
      </c>
      <c r="E2462" s="114" t="str">
        <f t="shared" si="457"/>
        <v>TRANSFORMADOR MARCA:Astor  PT 817</v>
      </c>
      <c r="F2462" s="57" t="s">
        <v>2381</v>
      </c>
      <c r="G2462" s="40"/>
      <c r="H2462" s="21" t="s">
        <v>494</v>
      </c>
      <c r="I2462" s="21"/>
      <c r="J2462" s="21"/>
      <c r="K2462" s="133" t="s">
        <v>11013</v>
      </c>
      <c r="L2462" s="133" t="s">
        <v>11012</v>
      </c>
      <c r="M2462" s="21">
        <v>32</v>
      </c>
      <c r="N2462" s="21">
        <v>33</v>
      </c>
      <c r="O2462" s="21" t="s">
        <v>510</v>
      </c>
      <c r="P2462" s="124" t="s">
        <v>2189</v>
      </c>
      <c r="Q2462" s="21">
        <v>2007</v>
      </c>
      <c r="R2462" s="21" t="s">
        <v>1661</v>
      </c>
      <c r="S2462" s="21" t="s">
        <v>11011</v>
      </c>
      <c r="T2462" s="116">
        <v>643</v>
      </c>
      <c r="U2462" s="111">
        <v>45</v>
      </c>
      <c r="V2462" s="113">
        <f t="shared" si="458"/>
        <v>507.25555555555553</v>
      </c>
      <c r="W2462" s="113">
        <f t="shared" si="459"/>
        <v>135.74444444444447</v>
      </c>
      <c r="X2462" s="112">
        <f t="shared" si="460"/>
        <v>135744.44444444447</v>
      </c>
      <c r="Y2462" s="111"/>
      <c r="Z2462" s="110">
        <f t="shared" si="456"/>
        <v>35</v>
      </c>
      <c r="AA2462" s="109">
        <f t="shared" si="461"/>
        <v>32.15</v>
      </c>
      <c r="AB2462" s="109">
        <f t="shared" si="462"/>
        <v>32150</v>
      </c>
      <c r="AC2462" s="108">
        <f t="shared" si="463"/>
        <v>610.85</v>
      </c>
      <c r="AD2462" s="107">
        <f t="shared" si="464"/>
        <v>2.2222222222222223E-2</v>
      </c>
      <c r="AE2462" s="106">
        <f t="shared" si="465"/>
        <v>13.574444444444445</v>
      </c>
      <c r="AF2462" s="105">
        <f t="shared" si="466"/>
        <v>149.31888888888892</v>
      </c>
      <c r="AG2462" s="105">
        <f t="shared" si="467"/>
        <v>493.68111111111108</v>
      </c>
    </row>
    <row r="2463" spans="1:33" s="88" customFormat="1" x14ac:dyDescent="0.35">
      <c r="A2463" s="21">
        <v>10141103</v>
      </c>
      <c r="B2463" s="115" t="s">
        <v>1665</v>
      </c>
      <c r="C2463" s="115" t="s">
        <v>710</v>
      </c>
      <c r="D2463" s="133" t="s">
        <v>11010</v>
      </c>
      <c r="E2463" s="114" t="str">
        <f t="shared" si="457"/>
        <v>TRANSFORMADOR MARCA:Desta Power Malta  PT 679</v>
      </c>
      <c r="F2463" s="57" t="s">
        <v>2381</v>
      </c>
      <c r="G2463" s="21"/>
      <c r="H2463" s="21" t="s">
        <v>494</v>
      </c>
      <c r="I2463" s="21"/>
      <c r="J2463" s="21"/>
      <c r="K2463" s="133" t="s">
        <v>11009</v>
      </c>
      <c r="L2463" s="133" t="s">
        <v>11008</v>
      </c>
      <c r="M2463" s="21">
        <v>32</v>
      </c>
      <c r="N2463" s="21">
        <v>33</v>
      </c>
      <c r="O2463" s="21" t="s">
        <v>510</v>
      </c>
      <c r="P2463" s="124" t="s">
        <v>2189</v>
      </c>
      <c r="Q2463" s="21">
        <v>2007</v>
      </c>
      <c r="R2463" s="21" t="s">
        <v>2412</v>
      </c>
      <c r="S2463" s="21" t="s">
        <v>11007</v>
      </c>
      <c r="T2463" s="116">
        <v>643</v>
      </c>
      <c r="U2463" s="111">
        <v>45</v>
      </c>
      <c r="V2463" s="113">
        <f t="shared" si="458"/>
        <v>507.25555555555553</v>
      </c>
      <c r="W2463" s="113">
        <f t="shared" si="459"/>
        <v>135.74444444444447</v>
      </c>
      <c r="X2463" s="112">
        <f t="shared" si="460"/>
        <v>135744.44444444447</v>
      </c>
      <c r="Y2463" s="111"/>
      <c r="Z2463" s="110">
        <f t="shared" si="456"/>
        <v>35</v>
      </c>
      <c r="AA2463" s="109">
        <f t="shared" si="461"/>
        <v>32.15</v>
      </c>
      <c r="AB2463" s="109">
        <f t="shared" si="462"/>
        <v>32150</v>
      </c>
      <c r="AC2463" s="108">
        <f t="shared" si="463"/>
        <v>610.85</v>
      </c>
      <c r="AD2463" s="107">
        <f t="shared" si="464"/>
        <v>2.2222222222222223E-2</v>
      </c>
      <c r="AE2463" s="106">
        <f t="shared" si="465"/>
        <v>13.574444444444445</v>
      </c>
      <c r="AF2463" s="105">
        <f t="shared" si="466"/>
        <v>149.31888888888892</v>
      </c>
      <c r="AG2463" s="105">
        <f t="shared" si="467"/>
        <v>493.68111111111108</v>
      </c>
    </row>
    <row r="2464" spans="1:33" s="88" customFormat="1" x14ac:dyDescent="0.35">
      <c r="A2464" s="21">
        <v>10141103</v>
      </c>
      <c r="B2464" s="115" t="s">
        <v>1665</v>
      </c>
      <c r="C2464" s="115" t="s">
        <v>710</v>
      </c>
      <c r="D2464" s="133" t="s">
        <v>11006</v>
      </c>
      <c r="E2464" s="114" t="str">
        <f t="shared" si="457"/>
        <v>TRANSFORMADOR MARCA:Transformco  PT 680</v>
      </c>
      <c r="F2464" s="57" t="s">
        <v>2381</v>
      </c>
      <c r="G2464" s="21"/>
      <c r="H2464" s="21" t="s">
        <v>494</v>
      </c>
      <c r="I2464" s="21"/>
      <c r="J2464" s="21"/>
      <c r="K2464" s="133" t="s">
        <v>11005</v>
      </c>
      <c r="L2464" s="133" t="s">
        <v>11004</v>
      </c>
      <c r="M2464" s="21">
        <v>50</v>
      </c>
      <c r="N2464" s="21">
        <v>33</v>
      </c>
      <c r="O2464" s="21" t="s">
        <v>510</v>
      </c>
      <c r="P2464" s="124" t="s">
        <v>516</v>
      </c>
      <c r="Q2464" s="21">
        <v>2007</v>
      </c>
      <c r="R2464" s="21" t="s">
        <v>11003</v>
      </c>
      <c r="S2464" s="21">
        <v>110109</v>
      </c>
      <c r="T2464" s="116">
        <v>643</v>
      </c>
      <c r="U2464" s="111">
        <v>45</v>
      </c>
      <c r="V2464" s="113">
        <f t="shared" si="458"/>
        <v>507.25555555555553</v>
      </c>
      <c r="W2464" s="113">
        <f t="shared" si="459"/>
        <v>135.74444444444447</v>
      </c>
      <c r="X2464" s="112">
        <f t="shared" si="460"/>
        <v>135744.44444444447</v>
      </c>
      <c r="Y2464" s="111"/>
      <c r="Z2464" s="110">
        <f t="shared" si="456"/>
        <v>35</v>
      </c>
      <c r="AA2464" s="109">
        <f t="shared" si="461"/>
        <v>32.15</v>
      </c>
      <c r="AB2464" s="109">
        <f t="shared" si="462"/>
        <v>32150</v>
      </c>
      <c r="AC2464" s="108">
        <f t="shared" si="463"/>
        <v>610.85</v>
      </c>
      <c r="AD2464" s="107">
        <f t="shared" si="464"/>
        <v>2.2222222222222223E-2</v>
      </c>
      <c r="AE2464" s="106">
        <f t="shared" si="465"/>
        <v>13.574444444444445</v>
      </c>
      <c r="AF2464" s="105">
        <f t="shared" si="466"/>
        <v>149.31888888888892</v>
      </c>
      <c r="AG2464" s="105">
        <f t="shared" si="467"/>
        <v>493.68111111111108</v>
      </c>
    </row>
    <row r="2465" spans="1:33" s="88" customFormat="1" x14ac:dyDescent="0.35">
      <c r="A2465" s="21">
        <v>10141103</v>
      </c>
      <c r="B2465" s="115" t="s">
        <v>1665</v>
      </c>
      <c r="C2465" s="115" t="s">
        <v>710</v>
      </c>
      <c r="D2465" s="133" t="s">
        <v>8334</v>
      </c>
      <c r="E2465" s="114" t="str">
        <f t="shared" si="457"/>
        <v>TRANSFORMADOR MARCA:Powerware  PT 29 RE</v>
      </c>
      <c r="F2465" s="57" t="s">
        <v>2359</v>
      </c>
      <c r="G2465" s="21"/>
      <c r="H2465" s="21" t="s">
        <v>1695</v>
      </c>
      <c r="I2465" s="21"/>
      <c r="J2465" s="21"/>
      <c r="K2465" s="133" t="s">
        <v>11002</v>
      </c>
      <c r="L2465" s="133" t="s">
        <v>11001</v>
      </c>
      <c r="M2465" s="21">
        <v>16</v>
      </c>
      <c r="N2465" s="21">
        <v>33</v>
      </c>
      <c r="O2465" s="21">
        <v>0.23</v>
      </c>
      <c r="P2465" s="124" t="s">
        <v>2189</v>
      </c>
      <c r="Q2465" s="21">
        <v>2007</v>
      </c>
      <c r="R2465" s="21" t="s">
        <v>10847</v>
      </c>
      <c r="S2465" s="21"/>
      <c r="T2465" s="116">
        <v>643</v>
      </c>
      <c r="U2465" s="111">
        <v>45</v>
      </c>
      <c r="V2465" s="113">
        <f t="shared" si="458"/>
        <v>507.25555555555553</v>
      </c>
      <c r="W2465" s="113">
        <f t="shared" si="459"/>
        <v>135.74444444444447</v>
      </c>
      <c r="X2465" s="112">
        <f t="shared" si="460"/>
        <v>135744.44444444447</v>
      </c>
      <c r="Y2465" s="111"/>
      <c r="Z2465" s="110">
        <f t="shared" si="456"/>
        <v>35</v>
      </c>
      <c r="AA2465" s="109">
        <f t="shared" si="461"/>
        <v>32.15</v>
      </c>
      <c r="AB2465" s="109">
        <f t="shared" si="462"/>
        <v>32150</v>
      </c>
      <c r="AC2465" s="108">
        <f t="shared" si="463"/>
        <v>610.85</v>
      </c>
      <c r="AD2465" s="107">
        <f t="shared" si="464"/>
        <v>2.2222222222222223E-2</v>
      </c>
      <c r="AE2465" s="106">
        <f t="shared" si="465"/>
        <v>13.574444444444445</v>
      </c>
      <c r="AF2465" s="105">
        <f t="shared" si="466"/>
        <v>149.31888888888892</v>
      </c>
      <c r="AG2465" s="105">
        <f t="shared" si="467"/>
        <v>493.68111111111108</v>
      </c>
    </row>
    <row r="2466" spans="1:33" s="88" customFormat="1" x14ac:dyDescent="0.35">
      <c r="A2466" s="21">
        <v>10141103</v>
      </c>
      <c r="B2466" s="115" t="s">
        <v>1665</v>
      </c>
      <c r="C2466" s="115" t="s">
        <v>710</v>
      </c>
      <c r="D2466" s="133" t="s">
        <v>8338</v>
      </c>
      <c r="E2466" s="114" t="str">
        <f t="shared" si="457"/>
        <v>TRANSFORMADOR MARCA:Powerware  PT 46 RE</v>
      </c>
      <c r="F2466" s="57" t="s">
        <v>2359</v>
      </c>
      <c r="G2466" s="21"/>
      <c r="H2466" s="21" t="s">
        <v>1695</v>
      </c>
      <c r="I2466" s="21"/>
      <c r="J2466" s="21"/>
      <c r="K2466" s="133" t="s">
        <v>11000</v>
      </c>
      <c r="L2466" s="133" t="s">
        <v>10999</v>
      </c>
      <c r="M2466" s="21">
        <v>32</v>
      </c>
      <c r="N2466" s="21">
        <v>33</v>
      </c>
      <c r="O2466" s="21">
        <v>0.23</v>
      </c>
      <c r="P2466" s="124" t="s">
        <v>2189</v>
      </c>
      <c r="Q2466" s="21">
        <v>2007</v>
      </c>
      <c r="R2466" s="21" t="s">
        <v>10847</v>
      </c>
      <c r="S2466" s="21" t="s">
        <v>10998</v>
      </c>
      <c r="T2466" s="116">
        <v>643</v>
      </c>
      <c r="U2466" s="111">
        <v>45</v>
      </c>
      <c r="V2466" s="113">
        <f t="shared" si="458"/>
        <v>507.25555555555553</v>
      </c>
      <c r="W2466" s="113">
        <f t="shared" si="459"/>
        <v>135.74444444444447</v>
      </c>
      <c r="X2466" s="112">
        <f t="shared" si="460"/>
        <v>135744.44444444447</v>
      </c>
      <c r="Y2466" s="111"/>
      <c r="Z2466" s="110">
        <f t="shared" si="456"/>
        <v>35</v>
      </c>
      <c r="AA2466" s="109">
        <f t="shared" si="461"/>
        <v>32.15</v>
      </c>
      <c r="AB2466" s="109">
        <f t="shared" si="462"/>
        <v>32150</v>
      </c>
      <c r="AC2466" s="108">
        <f t="shared" si="463"/>
        <v>610.85</v>
      </c>
      <c r="AD2466" s="107">
        <f t="shared" si="464"/>
        <v>2.2222222222222223E-2</v>
      </c>
      <c r="AE2466" s="106">
        <f t="shared" si="465"/>
        <v>13.574444444444445</v>
      </c>
      <c r="AF2466" s="105">
        <f t="shared" si="466"/>
        <v>149.31888888888892</v>
      </c>
      <c r="AG2466" s="105">
        <f t="shared" si="467"/>
        <v>493.68111111111108</v>
      </c>
    </row>
    <row r="2467" spans="1:33" s="88" customFormat="1" x14ac:dyDescent="0.35">
      <c r="A2467" s="21">
        <v>10141103</v>
      </c>
      <c r="B2467" s="115" t="s">
        <v>1665</v>
      </c>
      <c r="C2467" s="115" t="s">
        <v>710</v>
      </c>
      <c r="D2467" s="133" t="s">
        <v>10997</v>
      </c>
      <c r="E2467" s="114" t="str">
        <f t="shared" si="457"/>
        <v>TRANSFORMADOR MARCA:Powerware  PT 43 RE</v>
      </c>
      <c r="F2467" s="57" t="s">
        <v>2359</v>
      </c>
      <c r="G2467" s="21"/>
      <c r="H2467" s="21" t="s">
        <v>1695</v>
      </c>
      <c r="I2467" s="21"/>
      <c r="J2467" s="21"/>
      <c r="K2467" s="133" t="s">
        <v>10996</v>
      </c>
      <c r="L2467" s="133" t="s">
        <v>10995</v>
      </c>
      <c r="M2467" s="21">
        <v>16</v>
      </c>
      <c r="N2467" s="21">
        <v>33</v>
      </c>
      <c r="O2467" s="21">
        <v>0.23</v>
      </c>
      <c r="P2467" s="124" t="s">
        <v>2189</v>
      </c>
      <c r="Q2467" s="21">
        <v>2007</v>
      </c>
      <c r="R2467" s="21" t="s">
        <v>10847</v>
      </c>
      <c r="S2467" s="21" t="s">
        <v>10994</v>
      </c>
      <c r="T2467" s="116">
        <v>643</v>
      </c>
      <c r="U2467" s="111">
        <v>45</v>
      </c>
      <c r="V2467" s="113">
        <f t="shared" si="458"/>
        <v>507.25555555555553</v>
      </c>
      <c r="W2467" s="113">
        <f t="shared" si="459"/>
        <v>135.74444444444447</v>
      </c>
      <c r="X2467" s="112">
        <f t="shared" si="460"/>
        <v>135744.44444444447</v>
      </c>
      <c r="Y2467" s="111"/>
      <c r="Z2467" s="110">
        <f t="shared" si="456"/>
        <v>35</v>
      </c>
      <c r="AA2467" s="109">
        <f t="shared" si="461"/>
        <v>32.15</v>
      </c>
      <c r="AB2467" s="109">
        <f t="shared" si="462"/>
        <v>32150</v>
      </c>
      <c r="AC2467" s="108">
        <f t="shared" si="463"/>
        <v>610.85</v>
      </c>
      <c r="AD2467" s="107">
        <f t="shared" si="464"/>
        <v>2.2222222222222223E-2</v>
      </c>
      <c r="AE2467" s="106">
        <f t="shared" si="465"/>
        <v>13.574444444444445</v>
      </c>
      <c r="AF2467" s="105">
        <f t="shared" si="466"/>
        <v>149.31888888888892</v>
      </c>
      <c r="AG2467" s="105">
        <f t="shared" si="467"/>
        <v>493.68111111111108</v>
      </c>
    </row>
    <row r="2468" spans="1:33" s="88" customFormat="1" x14ac:dyDescent="0.35">
      <c r="A2468" s="21">
        <v>10141103</v>
      </c>
      <c r="B2468" s="115" t="s">
        <v>1665</v>
      </c>
      <c r="C2468" s="115" t="s">
        <v>710</v>
      </c>
      <c r="D2468" s="133" t="s">
        <v>10993</v>
      </c>
      <c r="E2468" s="114" t="str">
        <f t="shared" si="457"/>
        <v>TRANSFORMADOR MARCA:Powerware  PT  61</v>
      </c>
      <c r="F2468" s="57" t="s">
        <v>2350</v>
      </c>
      <c r="G2468" s="21"/>
      <c r="H2468" s="21" t="s">
        <v>1695</v>
      </c>
      <c r="I2468" s="21"/>
      <c r="J2468" s="21"/>
      <c r="K2468" s="133" t="s">
        <v>10992</v>
      </c>
      <c r="L2468" s="133" t="s">
        <v>10991</v>
      </c>
      <c r="M2468" s="21">
        <v>16</v>
      </c>
      <c r="N2468" s="21">
        <v>33</v>
      </c>
      <c r="O2468" s="21">
        <v>0.23</v>
      </c>
      <c r="P2468" s="124" t="s">
        <v>2189</v>
      </c>
      <c r="Q2468" s="21">
        <v>2007</v>
      </c>
      <c r="R2468" s="21" t="s">
        <v>10847</v>
      </c>
      <c r="S2468" s="21" t="s">
        <v>10990</v>
      </c>
      <c r="T2468" s="116">
        <v>643</v>
      </c>
      <c r="U2468" s="111">
        <v>45</v>
      </c>
      <c r="V2468" s="113">
        <f t="shared" si="458"/>
        <v>507.25555555555553</v>
      </c>
      <c r="W2468" s="113">
        <f t="shared" si="459"/>
        <v>135.74444444444447</v>
      </c>
      <c r="X2468" s="112">
        <f t="shared" si="460"/>
        <v>135744.44444444447</v>
      </c>
      <c r="Y2468" s="111"/>
      <c r="Z2468" s="110">
        <f t="shared" ref="Z2468:Z2531" si="468">(U2468-(2017-Q2468))</f>
        <v>35</v>
      </c>
      <c r="AA2468" s="109">
        <f t="shared" si="461"/>
        <v>32.15</v>
      </c>
      <c r="AB2468" s="109">
        <f t="shared" si="462"/>
        <v>32150</v>
      </c>
      <c r="AC2468" s="108">
        <f t="shared" si="463"/>
        <v>610.85</v>
      </c>
      <c r="AD2468" s="107">
        <f t="shared" si="464"/>
        <v>2.2222222222222223E-2</v>
      </c>
      <c r="AE2468" s="106">
        <f t="shared" si="465"/>
        <v>13.574444444444445</v>
      </c>
      <c r="AF2468" s="105">
        <f t="shared" si="466"/>
        <v>149.31888888888892</v>
      </c>
      <c r="AG2468" s="105">
        <f t="shared" si="467"/>
        <v>493.68111111111108</v>
      </c>
    </row>
    <row r="2469" spans="1:33" s="88" customFormat="1" x14ac:dyDescent="0.35">
      <c r="A2469" s="21">
        <v>10141103</v>
      </c>
      <c r="B2469" s="115" t="s">
        <v>1665</v>
      </c>
      <c r="C2469" s="115" t="s">
        <v>710</v>
      </c>
      <c r="D2469" s="133" t="s">
        <v>10989</v>
      </c>
      <c r="E2469" s="114" t="str">
        <f t="shared" si="457"/>
        <v>TRANSFORMADOR MARCA:Powerware  PT  59</v>
      </c>
      <c r="F2469" s="57" t="s">
        <v>2350</v>
      </c>
      <c r="G2469" s="21"/>
      <c r="H2469" s="21" t="s">
        <v>1695</v>
      </c>
      <c r="I2469" s="21"/>
      <c r="J2469" s="21"/>
      <c r="K2469" s="133" t="s">
        <v>10988</v>
      </c>
      <c r="L2469" s="133" t="s">
        <v>10987</v>
      </c>
      <c r="M2469" s="21">
        <v>32</v>
      </c>
      <c r="N2469" s="21">
        <v>33</v>
      </c>
      <c r="O2469" s="21">
        <v>0.23</v>
      </c>
      <c r="P2469" s="124" t="s">
        <v>2189</v>
      </c>
      <c r="Q2469" s="21">
        <v>2007</v>
      </c>
      <c r="R2469" s="21" t="s">
        <v>10847</v>
      </c>
      <c r="S2469" s="21" t="s">
        <v>10986</v>
      </c>
      <c r="T2469" s="116">
        <v>643</v>
      </c>
      <c r="U2469" s="111">
        <v>45</v>
      </c>
      <c r="V2469" s="113">
        <f t="shared" si="458"/>
        <v>507.25555555555553</v>
      </c>
      <c r="W2469" s="113">
        <f t="shared" si="459"/>
        <v>135.74444444444447</v>
      </c>
      <c r="X2469" s="112">
        <f t="shared" si="460"/>
        <v>135744.44444444447</v>
      </c>
      <c r="Y2469" s="111"/>
      <c r="Z2469" s="110">
        <f t="shared" si="468"/>
        <v>35</v>
      </c>
      <c r="AA2469" s="109">
        <f t="shared" si="461"/>
        <v>32.15</v>
      </c>
      <c r="AB2469" s="109">
        <f t="shared" si="462"/>
        <v>32150</v>
      </c>
      <c r="AC2469" s="108">
        <f t="shared" si="463"/>
        <v>610.85</v>
      </c>
      <c r="AD2469" s="107">
        <f t="shared" si="464"/>
        <v>2.2222222222222223E-2</v>
      </c>
      <c r="AE2469" s="106">
        <f t="shared" si="465"/>
        <v>13.574444444444445</v>
      </c>
      <c r="AF2469" s="105">
        <f t="shared" si="466"/>
        <v>149.31888888888892</v>
      </c>
      <c r="AG2469" s="105">
        <f t="shared" si="467"/>
        <v>493.68111111111108</v>
      </c>
    </row>
    <row r="2470" spans="1:33" s="88" customFormat="1" x14ac:dyDescent="0.35">
      <c r="A2470" s="21">
        <v>10141103</v>
      </c>
      <c r="B2470" s="115" t="s">
        <v>1665</v>
      </c>
      <c r="C2470" s="115" t="s">
        <v>710</v>
      </c>
      <c r="D2470" s="133" t="s">
        <v>10985</v>
      </c>
      <c r="E2470" s="114" t="str">
        <f t="shared" si="457"/>
        <v>TRANSFORMADOR MARCA:Desta Power Malta  PT  48</v>
      </c>
      <c r="F2470" s="57" t="s">
        <v>2350</v>
      </c>
      <c r="G2470" s="21"/>
      <c r="H2470" s="21" t="s">
        <v>1695</v>
      </c>
      <c r="I2470" s="21"/>
      <c r="J2470" s="21"/>
      <c r="K2470" s="133" t="s">
        <v>10984</v>
      </c>
      <c r="L2470" s="133" t="s">
        <v>10983</v>
      </c>
      <c r="M2470" s="21">
        <v>16</v>
      </c>
      <c r="N2470" s="21">
        <v>33</v>
      </c>
      <c r="O2470" s="21">
        <v>0.23</v>
      </c>
      <c r="P2470" s="124" t="s">
        <v>2189</v>
      </c>
      <c r="Q2470" s="21">
        <v>2007</v>
      </c>
      <c r="R2470" s="21" t="s">
        <v>2412</v>
      </c>
      <c r="S2470" s="21" t="s">
        <v>10982</v>
      </c>
      <c r="T2470" s="116">
        <v>643</v>
      </c>
      <c r="U2470" s="111">
        <v>45</v>
      </c>
      <c r="V2470" s="113">
        <f t="shared" si="458"/>
        <v>507.25555555555553</v>
      </c>
      <c r="W2470" s="113">
        <f t="shared" si="459"/>
        <v>135.74444444444447</v>
      </c>
      <c r="X2470" s="112">
        <f t="shared" si="460"/>
        <v>135744.44444444447</v>
      </c>
      <c r="Y2470" s="111"/>
      <c r="Z2470" s="110">
        <f t="shared" si="468"/>
        <v>35</v>
      </c>
      <c r="AA2470" s="109">
        <f t="shared" si="461"/>
        <v>32.15</v>
      </c>
      <c r="AB2470" s="109">
        <f t="shared" si="462"/>
        <v>32150</v>
      </c>
      <c r="AC2470" s="108">
        <f t="shared" si="463"/>
        <v>610.85</v>
      </c>
      <c r="AD2470" s="107">
        <f t="shared" si="464"/>
        <v>2.2222222222222223E-2</v>
      </c>
      <c r="AE2470" s="106">
        <f t="shared" si="465"/>
        <v>13.574444444444445</v>
      </c>
      <c r="AF2470" s="105">
        <f t="shared" si="466"/>
        <v>149.31888888888892</v>
      </c>
      <c r="AG2470" s="105">
        <f t="shared" si="467"/>
        <v>493.68111111111108</v>
      </c>
    </row>
    <row r="2471" spans="1:33" s="88" customFormat="1" x14ac:dyDescent="0.35">
      <c r="A2471" s="21">
        <v>10141103</v>
      </c>
      <c r="B2471" s="115" t="s">
        <v>1665</v>
      </c>
      <c r="C2471" s="115" t="s">
        <v>710</v>
      </c>
      <c r="D2471" s="133" t="s">
        <v>10981</v>
      </c>
      <c r="E2471" s="114" t="str">
        <f t="shared" si="457"/>
        <v>TRANSFORMADOR MARCA:Powerware  PT  46</v>
      </c>
      <c r="F2471" s="57" t="s">
        <v>2350</v>
      </c>
      <c r="G2471" s="21"/>
      <c r="H2471" s="21" t="s">
        <v>1695</v>
      </c>
      <c r="I2471" s="21"/>
      <c r="J2471" s="21"/>
      <c r="K2471" s="133" t="s">
        <v>10980</v>
      </c>
      <c r="L2471" s="133" t="s">
        <v>10979</v>
      </c>
      <c r="M2471" s="21">
        <v>16</v>
      </c>
      <c r="N2471" s="21">
        <v>33</v>
      </c>
      <c r="O2471" s="21">
        <v>0.23</v>
      </c>
      <c r="P2471" s="124" t="s">
        <v>2189</v>
      </c>
      <c r="Q2471" s="21">
        <v>2007</v>
      </c>
      <c r="R2471" s="21" t="s">
        <v>10847</v>
      </c>
      <c r="S2471" s="21" t="s">
        <v>10978</v>
      </c>
      <c r="T2471" s="116">
        <v>643</v>
      </c>
      <c r="U2471" s="111">
        <v>45</v>
      </c>
      <c r="V2471" s="113">
        <f t="shared" si="458"/>
        <v>507.25555555555553</v>
      </c>
      <c r="W2471" s="113">
        <f t="shared" si="459"/>
        <v>135.74444444444447</v>
      </c>
      <c r="X2471" s="112">
        <f t="shared" si="460"/>
        <v>135744.44444444447</v>
      </c>
      <c r="Y2471" s="111"/>
      <c r="Z2471" s="110">
        <f t="shared" si="468"/>
        <v>35</v>
      </c>
      <c r="AA2471" s="109">
        <f t="shared" si="461"/>
        <v>32.15</v>
      </c>
      <c r="AB2471" s="109">
        <f t="shared" si="462"/>
        <v>32150</v>
      </c>
      <c r="AC2471" s="108">
        <f t="shared" si="463"/>
        <v>610.85</v>
      </c>
      <c r="AD2471" s="107">
        <f t="shared" si="464"/>
        <v>2.2222222222222223E-2</v>
      </c>
      <c r="AE2471" s="106">
        <f t="shared" si="465"/>
        <v>13.574444444444445</v>
      </c>
      <c r="AF2471" s="105">
        <f t="shared" si="466"/>
        <v>149.31888888888892</v>
      </c>
      <c r="AG2471" s="105">
        <f t="shared" si="467"/>
        <v>493.68111111111108</v>
      </c>
    </row>
    <row r="2472" spans="1:33" s="88" customFormat="1" x14ac:dyDescent="0.35">
      <c r="A2472" s="21">
        <v>10141103</v>
      </c>
      <c r="B2472" s="115" t="s">
        <v>1665</v>
      </c>
      <c r="C2472" s="115" t="s">
        <v>710</v>
      </c>
      <c r="D2472" s="133" t="s">
        <v>10977</v>
      </c>
      <c r="E2472" s="114" t="str">
        <f t="shared" si="457"/>
        <v>TRANSFORMADOR MARCA:Powerware  PT  47</v>
      </c>
      <c r="F2472" s="57" t="s">
        <v>2350</v>
      </c>
      <c r="G2472" s="21"/>
      <c r="H2472" s="21" t="s">
        <v>1695</v>
      </c>
      <c r="I2472" s="21"/>
      <c r="J2472" s="21"/>
      <c r="K2472" s="133" t="s">
        <v>10976</v>
      </c>
      <c r="L2472" s="133" t="s">
        <v>10975</v>
      </c>
      <c r="M2472" s="21">
        <v>16</v>
      </c>
      <c r="N2472" s="21">
        <v>33</v>
      </c>
      <c r="O2472" s="21">
        <v>0.23</v>
      </c>
      <c r="P2472" s="124" t="s">
        <v>2189</v>
      </c>
      <c r="Q2472" s="21">
        <v>2007</v>
      </c>
      <c r="R2472" s="21" t="s">
        <v>10847</v>
      </c>
      <c r="S2472" s="21" t="s">
        <v>10974</v>
      </c>
      <c r="T2472" s="116">
        <v>643</v>
      </c>
      <c r="U2472" s="111">
        <v>45</v>
      </c>
      <c r="V2472" s="113">
        <f t="shared" si="458"/>
        <v>507.25555555555553</v>
      </c>
      <c r="W2472" s="113">
        <f t="shared" si="459"/>
        <v>135.74444444444447</v>
      </c>
      <c r="X2472" s="112">
        <f t="shared" si="460"/>
        <v>135744.44444444447</v>
      </c>
      <c r="Y2472" s="111"/>
      <c r="Z2472" s="110">
        <f t="shared" si="468"/>
        <v>35</v>
      </c>
      <c r="AA2472" s="109">
        <f t="shared" si="461"/>
        <v>32.15</v>
      </c>
      <c r="AB2472" s="109">
        <f t="shared" si="462"/>
        <v>32150</v>
      </c>
      <c r="AC2472" s="108">
        <f t="shared" si="463"/>
        <v>610.85</v>
      </c>
      <c r="AD2472" s="107">
        <f t="shared" si="464"/>
        <v>2.2222222222222223E-2</v>
      </c>
      <c r="AE2472" s="106">
        <f t="shared" si="465"/>
        <v>13.574444444444445</v>
      </c>
      <c r="AF2472" s="105">
        <f t="shared" si="466"/>
        <v>149.31888888888892</v>
      </c>
      <c r="AG2472" s="105">
        <f t="shared" si="467"/>
        <v>493.68111111111108</v>
      </c>
    </row>
    <row r="2473" spans="1:33" s="88" customFormat="1" x14ac:dyDescent="0.35">
      <c r="A2473" s="21">
        <v>10141103</v>
      </c>
      <c r="B2473" s="115" t="s">
        <v>1665</v>
      </c>
      <c r="C2473" s="115" t="s">
        <v>710</v>
      </c>
      <c r="D2473" s="133" t="s">
        <v>10973</v>
      </c>
      <c r="E2473" s="114" t="str">
        <f t="shared" si="457"/>
        <v>TRANSFORMADOR MARCA:Powerware  PT  32</v>
      </c>
      <c r="F2473" s="57" t="s">
        <v>2350</v>
      </c>
      <c r="G2473" s="21"/>
      <c r="H2473" s="21" t="s">
        <v>1695</v>
      </c>
      <c r="I2473" s="21"/>
      <c r="J2473" s="21"/>
      <c r="K2473" s="133" t="s">
        <v>10972</v>
      </c>
      <c r="L2473" s="133" t="s">
        <v>10971</v>
      </c>
      <c r="M2473" s="21">
        <v>16</v>
      </c>
      <c r="N2473" s="21">
        <v>33</v>
      </c>
      <c r="O2473" s="21">
        <v>0.23</v>
      </c>
      <c r="P2473" s="124" t="s">
        <v>2189</v>
      </c>
      <c r="Q2473" s="21">
        <v>2007</v>
      </c>
      <c r="R2473" s="21" t="s">
        <v>10847</v>
      </c>
      <c r="S2473" s="21" t="s">
        <v>10970</v>
      </c>
      <c r="T2473" s="116">
        <v>643</v>
      </c>
      <c r="U2473" s="111">
        <v>45</v>
      </c>
      <c r="V2473" s="113">
        <f t="shared" si="458"/>
        <v>507.25555555555553</v>
      </c>
      <c r="W2473" s="113">
        <f t="shared" si="459"/>
        <v>135.74444444444447</v>
      </c>
      <c r="X2473" s="112">
        <f t="shared" si="460"/>
        <v>135744.44444444447</v>
      </c>
      <c r="Y2473" s="111"/>
      <c r="Z2473" s="110">
        <f t="shared" si="468"/>
        <v>35</v>
      </c>
      <c r="AA2473" s="109">
        <f t="shared" si="461"/>
        <v>32.15</v>
      </c>
      <c r="AB2473" s="109">
        <f t="shared" si="462"/>
        <v>32150</v>
      </c>
      <c r="AC2473" s="108">
        <f t="shared" si="463"/>
        <v>610.85</v>
      </c>
      <c r="AD2473" s="107">
        <f t="shared" si="464"/>
        <v>2.2222222222222223E-2</v>
      </c>
      <c r="AE2473" s="106">
        <f t="shared" si="465"/>
        <v>13.574444444444445</v>
      </c>
      <c r="AF2473" s="105">
        <f t="shared" si="466"/>
        <v>149.31888888888892</v>
      </c>
      <c r="AG2473" s="105">
        <f t="shared" si="467"/>
        <v>493.68111111111108</v>
      </c>
    </row>
    <row r="2474" spans="1:33" s="88" customFormat="1" x14ac:dyDescent="0.35">
      <c r="A2474" s="21">
        <v>10141103</v>
      </c>
      <c r="B2474" s="115" t="s">
        <v>1665</v>
      </c>
      <c r="C2474" s="115" t="s">
        <v>710</v>
      </c>
      <c r="D2474" s="133" t="s">
        <v>10969</v>
      </c>
      <c r="E2474" s="114" t="str">
        <f t="shared" si="457"/>
        <v>TRANSFORMADOR MARCA:Powerware  PT 35</v>
      </c>
      <c r="F2474" s="57" t="s">
        <v>2350</v>
      </c>
      <c r="G2474" s="21"/>
      <c r="H2474" s="21" t="s">
        <v>1695</v>
      </c>
      <c r="I2474" s="21"/>
      <c r="J2474" s="21"/>
      <c r="K2474" s="133" t="s">
        <v>10968</v>
      </c>
      <c r="L2474" s="133" t="s">
        <v>10967</v>
      </c>
      <c r="M2474" s="21">
        <v>16</v>
      </c>
      <c r="N2474" s="21">
        <v>33</v>
      </c>
      <c r="O2474" s="21">
        <v>0.23</v>
      </c>
      <c r="P2474" s="124" t="s">
        <v>2189</v>
      </c>
      <c r="Q2474" s="21">
        <v>2007</v>
      </c>
      <c r="R2474" s="21" t="s">
        <v>10847</v>
      </c>
      <c r="S2474" s="21" t="s">
        <v>10966</v>
      </c>
      <c r="T2474" s="116">
        <v>643</v>
      </c>
      <c r="U2474" s="111">
        <v>45</v>
      </c>
      <c r="V2474" s="113">
        <f t="shared" si="458"/>
        <v>507.25555555555553</v>
      </c>
      <c r="W2474" s="113">
        <f t="shared" si="459"/>
        <v>135.74444444444447</v>
      </c>
      <c r="X2474" s="112">
        <f t="shared" si="460"/>
        <v>135744.44444444447</v>
      </c>
      <c r="Y2474" s="111"/>
      <c r="Z2474" s="110">
        <f t="shared" si="468"/>
        <v>35</v>
      </c>
      <c r="AA2474" s="109">
        <f t="shared" si="461"/>
        <v>32.15</v>
      </c>
      <c r="AB2474" s="109">
        <f t="shared" si="462"/>
        <v>32150</v>
      </c>
      <c r="AC2474" s="108">
        <f t="shared" si="463"/>
        <v>610.85</v>
      </c>
      <c r="AD2474" s="107">
        <f t="shared" si="464"/>
        <v>2.2222222222222223E-2</v>
      </c>
      <c r="AE2474" s="106">
        <f t="shared" si="465"/>
        <v>13.574444444444445</v>
      </c>
      <c r="AF2474" s="105">
        <f t="shared" si="466"/>
        <v>149.31888888888892</v>
      </c>
      <c r="AG2474" s="105">
        <f t="shared" si="467"/>
        <v>493.68111111111108</v>
      </c>
    </row>
    <row r="2475" spans="1:33" s="88" customFormat="1" x14ac:dyDescent="0.35">
      <c r="A2475" s="21">
        <v>10141103</v>
      </c>
      <c r="B2475" s="115" t="s">
        <v>1665</v>
      </c>
      <c r="C2475" s="115" t="s">
        <v>710</v>
      </c>
      <c r="D2475" s="133" t="s">
        <v>10965</v>
      </c>
      <c r="E2475" s="114" t="str">
        <f t="shared" si="457"/>
        <v>TRANSFORMADOR MARCA:Powerware  PT 41</v>
      </c>
      <c r="F2475" s="57" t="s">
        <v>2350</v>
      </c>
      <c r="G2475" s="21"/>
      <c r="H2475" s="21" t="s">
        <v>1695</v>
      </c>
      <c r="I2475" s="21"/>
      <c r="J2475" s="21"/>
      <c r="K2475" s="133" t="s">
        <v>10964</v>
      </c>
      <c r="L2475" s="133" t="s">
        <v>10963</v>
      </c>
      <c r="M2475" s="21">
        <v>16</v>
      </c>
      <c r="N2475" s="21">
        <v>33</v>
      </c>
      <c r="O2475" s="21">
        <v>0.23</v>
      </c>
      <c r="P2475" s="124" t="s">
        <v>2189</v>
      </c>
      <c r="Q2475" s="21">
        <v>2007</v>
      </c>
      <c r="R2475" s="21" t="s">
        <v>10847</v>
      </c>
      <c r="S2475" s="21" t="s">
        <v>10962</v>
      </c>
      <c r="T2475" s="116">
        <v>643</v>
      </c>
      <c r="U2475" s="111">
        <v>45</v>
      </c>
      <c r="V2475" s="113">
        <f t="shared" si="458"/>
        <v>507.25555555555553</v>
      </c>
      <c r="W2475" s="113">
        <f t="shared" si="459"/>
        <v>135.74444444444447</v>
      </c>
      <c r="X2475" s="112">
        <f t="shared" si="460"/>
        <v>135744.44444444447</v>
      </c>
      <c r="Y2475" s="111"/>
      <c r="Z2475" s="110">
        <f t="shared" si="468"/>
        <v>35</v>
      </c>
      <c r="AA2475" s="109">
        <f t="shared" si="461"/>
        <v>32.15</v>
      </c>
      <c r="AB2475" s="109">
        <f t="shared" si="462"/>
        <v>32150</v>
      </c>
      <c r="AC2475" s="108">
        <f t="shared" si="463"/>
        <v>610.85</v>
      </c>
      <c r="AD2475" s="107">
        <f t="shared" si="464"/>
        <v>2.2222222222222223E-2</v>
      </c>
      <c r="AE2475" s="106">
        <f t="shared" si="465"/>
        <v>13.574444444444445</v>
      </c>
      <c r="AF2475" s="105">
        <f t="shared" si="466"/>
        <v>149.31888888888892</v>
      </c>
      <c r="AG2475" s="105">
        <f t="shared" si="467"/>
        <v>493.68111111111108</v>
      </c>
    </row>
    <row r="2476" spans="1:33" s="88" customFormat="1" x14ac:dyDescent="0.35">
      <c r="A2476" s="21">
        <v>10141103</v>
      </c>
      <c r="B2476" s="115" t="s">
        <v>1665</v>
      </c>
      <c r="C2476" s="115" t="s">
        <v>710</v>
      </c>
      <c r="D2476" s="133" t="s">
        <v>10961</v>
      </c>
      <c r="E2476" s="114" t="str">
        <f t="shared" si="457"/>
        <v>TRANSFORMADOR MARCA:Powerware  PT 34</v>
      </c>
      <c r="F2476" s="57" t="s">
        <v>2350</v>
      </c>
      <c r="G2476" s="21"/>
      <c r="H2476" s="21" t="s">
        <v>1695</v>
      </c>
      <c r="I2476" s="21"/>
      <c r="J2476" s="40"/>
      <c r="K2476" s="133" t="s">
        <v>10960</v>
      </c>
      <c r="L2476" s="133" t="s">
        <v>10959</v>
      </c>
      <c r="M2476" s="21">
        <v>16</v>
      </c>
      <c r="N2476" s="21">
        <v>33</v>
      </c>
      <c r="O2476" s="21">
        <v>0.23</v>
      </c>
      <c r="P2476" s="124" t="s">
        <v>2189</v>
      </c>
      <c r="Q2476" s="21">
        <v>2007</v>
      </c>
      <c r="R2476" s="21" t="s">
        <v>10847</v>
      </c>
      <c r="S2476" s="21" t="s">
        <v>10958</v>
      </c>
      <c r="T2476" s="116">
        <v>643</v>
      </c>
      <c r="U2476" s="111">
        <v>45</v>
      </c>
      <c r="V2476" s="113">
        <f t="shared" si="458"/>
        <v>507.25555555555553</v>
      </c>
      <c r="W2476" s="113">
        <f t="shared" si="459"/>
        <v>135.74444444444447</v>
      </c>
      <c r="X2476" s="112">
        <f t="shared" si="460"/>
        <v>135744.44444444447</v>
      </c>
      <c r="Y2476" s="111"/>
      <c r="Z2476" s="110">
        <f t="shared" si="468"/>
        <v>35</v>
      </c>
      <c r="AA2476" s="109">
        <f t="shared" si="461"/>
        <v>32.15</v>
      </c>
      <c r="AB2476" s="109">
        <f t="shared" si="462"/>
        <v>32150</v>
      </c>
      <c r="AC2476" s="108">
        <f t="shared" si="463"/>
        <v>610.85</v>
      </c>
      <c r="AD2476" s="107">
        <f t="shared" si="464"/>
        <v>2.2222222222222223E-2</v>
      </c>
      <c r="AE2476" s="106">
        <f t="shared" si="465"/>
        <v>13.574444444444445</v>
      </c>
      <c r="AF2476" s="105">
        <f t="shared" si="466"/>
        <v>149.31888888888892</v>
      </c>
      <c r="AG2476" s="105">
        <f t="shared" si="467"/>
        <v>493.68111111111108</v>
      </c>
    </row>
    <row r="2477" spans="1:33" s="88" customFormat="1" x14ac:dyDescent="0.35">
      <c r="A2477" s="21">
        <v>10141103</v>
      </c>
      <c r="B2477" s="115" t="s">
        <v>1665</v>
      </c>
      <c r="C2477" s="115" t="s">
        <v>710</v>
      </c>
      <c r="D2477" s="133" t="s">
        <v>10957</v>
      </c>
      <c r="E2477" s="114" t="str">
        <f t="shared" si="457"/>
        <v>TRANSFORMADOR MARCA:Powerware  PT 40</v>
      </c>
      <c r="F2477" s="57" t="s">
        <v>2350</v>
      </c>
      <c r="G2477" s="21"/>
      <c r="H2477" s="21" t="s">
        <v>1695</v>
      </c>
      <c r="I2477" s="21"/>
      <c r="J2477" s="21"/>
      <c r="K2477" s="133" t="s">
        <v>10956</v>
      </c>
      <c r="L2477" s="133" t="s">
        <v>10955</v>
      </c>
      <c r="M2477" s="21">
        <v>16</v>
      </c>
      <c r="N2477" s="21">
        <v>33</v>
      </c>
      <c r="O2477" s="21">
        <v>0.23</v>
      </c>
      <c r="P2477" s="124" t="s">
        <v>2189</v>
      </c>
      <c r="Q2477" s="21">
        <v>2007</v>
      </c>
      <c r="R2477" s="21" t="s">
        <v>10847</v>
      </c>
      <c r="S2477" s="40" t="s">
        <v>10906</v>
      </c>
      <c r="T2477" s="116">
        <v>643</v>
      </c>
      <c r="U2477" s="111">
        <v>45</v>
      </c>
      <c r="V2477" s="113">
        <f t="shared" si="458"/>
        <v>507.25555555555553</v>
      </c>
      <c r="W2477" s="113">
        <f t="shared" si="459"/>
        <v>135.74444444444447</v>
      </c>
      <c r="X2477" s="112">
        <f t="shared" si="460"/>
        <v>135744.44444444447</v>
      </c>
      <c r="Y2477" s="111"/>
      <c r="Z2477" s="110">
        <f t="shared" si="468"/>
        <v>35</v>
      </c>
      <c r="AA2477" s="109">
        <f t="shared" si="461"/>
        <v>32.15</v>
      </c>
      <c r="AB2477" s="109">
        <f t="shared" si="462"/>
        <v>32150</v>
      </c>
      <c r="AC2477" s="108">
        <f t="shared" si="463"/>
        <v>610.85</v>
      </c>
      <c r="AD2477" s="107">
        <f t="shared" si="464"/>
        <v>2.2222222222222223E-2</v>
      </c>
      <c r="AE2477" s="106">
        <f t="shared" si="465"/>
        <v>13.574444444444445</v>
      </c>
      <c r="AF2477" s="105">
        <f t="shared" si="466"/>
        <v>149.31888888888892</v>
      </c>
      <c r="AG2477" s="105">
        <f t="shared" si="467"/>
        <v>493.68111111111108</v>
      </c>
    </row>
    <row r="2478" spans="1:33" s="88" customFormat="1" x14ac:dyDescent="0.35">
      <c r="A2478" s="21">
        <v>10141103</v>
      </c>
      <c r="B2478" s="115" t="s">
        <v>1665</v>
      </c>
      <c r="C2478" s="115" t="s">
        <v>710</v>
      </c>
      <c r="D2478" s="133" t="s">
        <v>2615</v>
      </c>
      <c r="E2478" s="114" t="str">
        <f t="shared" si="457"/>
        <v>TRANSFORMADOR MARCA:Powerware  PT ?</v>
      </c>
      <c r="F2478" s="57" t="s">
        <v>2350</v>
      </c>
      <c r="G2478" s="21"/>
      <c r="H2478" s="21" t="s">
        <v>1695</v>
      </c>
      <c r="I2478" s="21"/>
      <c r="J2478" s="21"/>
      <c r="K2478" s="133" t="s">
        <v>10954</v>
      </c>
      <c r="L2478" s="133" t="s">
        <v>10953</v>
      </c>
      <c r="M2478" s="21">
        <v>32</v>
      </c>
      <c r="N2478" s="21">
        <v>33</v>
      </c>
      <c r="O2478" s="21">
        <v>0.23</v>
      </c>
      <c r="P2478" s="124" t="s">
        <v>2189</v>
      </c>
      <c r="Q2478" s="21">
        <v>2007</v>
      </c>
      <c r="R2478" s="40" t="s">
        <v>10847</v>
      </c>
      <c r="S2478" s="21" t="s">
        <v>10906</v>
      </c>
      <c r="T2478" s="116">
        <v>643</v>
      </c>
      <c r="U2478" s="111">
        <v>45</v>
      </c>
      <c r="V2478" s="113">
        <f t="shared" si="458"/>
        <v>507.25555555555553</v>
      </c>
      <c r="W2478" s="113">
        <f t="shared" si="459"/>
        <v>135.74444444444447</v>
      </c>
      <c r="X2478" s="112">
        <f t="shared" si="460"/>
        <v>135744.44444444447</v>
      </c>
      <c r="Y2478" s="111"/>
      <c r="Z2478" s="110">
        <f t="shared" si="468"/>
        <v>35</v>
      </c>
      <c r="AA2478" s="109">
        <f t="shared" si="461"/>
        <v>32.15</v>
      </c>
      <c r="AB2478" s="109">
        <f t="shared" si="462"/>
        <v>32150</v>
      </c>
      <c r="AC2478" s="108">
        <f t="shared" si="463"/>
        <v>610.85</v>
      </c>
      <c r="AD2478" s="107">
        <f t="shared" si="464"/>
        <v>2.2222222222222223E-2</v>
      </c>
      <c r="AE2478" s="106">
        <f t="shared" si="465"/>
        <v>13.574444444444445</v>
      </c>
      <c r="AF2478" s="105">
        <f t="shared" si="466"/>
        <v>149.31888888888892</v>
      </c>
      <c r="AG2478" s="105">
        <f t="shared" si="467"/>
        <v>493.68111111111108</v>
      </c>
    </row>
    <row r="2479" spans="1:33" s="88" customFormat="1" x14ac:dyDescent="0.35">
      <c r="A2479" s="21">
        <v>10141103</v>
      </c>
      <c r="B2479" s="115" t="s">
        <v>1665</v>
      </c>
      <c r="C2479" s="115" t="s">
        <v>710</v>
      </c>
      <c r="D2479" s="133" t="s">
        <v>10952</v>
      </c>
      <c r="E2479" s="114" t="str">
        <f t="shared" si="457"/>
        <v>TRANSFORMADOR MARCA:Powerware  PT 2</v>
      </c>
      <c r="F2479" s="57" t="s">
        <v>2350</v>
      </c>
      <c r="G2479" s="21"/>
      <c r="H2479" s="21" t="s">
        <v>1695</v>
      </c>
      <c r="I2479" s="21"/>
      <c r="J2479" s="21"/>
      <c r="K2479" s="133" t="s">
        <v>10951</v>
      </c>
      <c r="L2479" s="133" t="s">
        <v>10950</v>
      </c>
      <c r="M2479" s="21">
        <v>200</v>
      </c>
      <c r="N2479" s="21">
        <v>33</v>
      </c>
      <c r="O2479" s="21" t="s">
        <v>510</v>
      </c>
      <c r="P2479" s="124" t="s">
        <v>516</v>
      </c>
      <c r="Q2479" s="21">
        <v>2007</v>
      </c>
      <c r="R2479" s="21" t="s">
        <v>10847</v>
      </c>
      <c r="S2479" s="21" t="s">
        <v>10949</v>
      </c>
      <c r="T2479" s="116">
        <v>991</v>
      </c>
      <c r="U2479" s="111">
        <v>45</v>
      </c>
      <c r="V2479" s="113">
        <f t="shared" si="458"/>
        <v>781.78888888888889</v>
      </c>
      <c r="W2479" s="113">
        <f t="shared" si="459"/>
        <v>209.21111111111111</v>
      </c>
      <c r="X2479" s="112">
        <f t="shared" si="460"/>
        <v>209211.11111111109</v>
      </c>
      <c r="Y2479" s="111"/>
      <c r="Z2479" s="110">
        <f t="shared" si="468"/>
        <v>35</v>
      </c>
      <c r="AA2479" s="109">
        <f t="shared" si="461"/>
        <v>49.550000000000004</v>
      </c>
      <c r="AB2479" s="109">
        <f t="shared" si="462"/>
        <v>49550.000000000007</v>
      </c>
      <c r="AC2479" s="108">
        <f t="shared" si="463"/>
        <v>941.45</v>
      </c>
      <c r="AD2479" s="107">
        <f t="shared" si="464"/>
        <v>2.2222222222222223E-2</v>
      </c>
      <c r="AE2479" s="106">
        <f t="shared" si="465"/>
        <v>20.921111111111113</v>
      </c>
      <c r="AF2479" s="105">
        <f t="shared" si="466"/>
        <v>230.13222222222223</v>
      </c>
      <c r="AG2479" s="105">
        <f t="shared" si="467"/>
        <v>760.86777777777775</v>
      </c>
    </row>
    <row r="2480" spans="1:33" s="88" customFormat="1" x14ac:dyDescent="0.35">
      <c r="A2480" s="21">
        <v>10141103</v>
      </c>
      <c r="B2480" s="115" t="s">
        <v>1665</v>
      </c>
      <c r="C2480" s="115" t="s">
        <v>710</v>
      </c>
      <c r="D2480" s="133" t="s">
        <v>10948</v>
      </c>
      <c r="E2480" s="114" t="str">
        <f t="shared" si="457"/>
        <v>TRANSFORMADOR MARCA:Powerware  PT 29</v>
      </c>
      <c r="F2480" s="57" t="s">
        <v>2350</v>
      </c>
      <c r="G2480" s="21"/>
      <c r="H2480" s="21" t="s">
        <v>1695</v>
      </c>
      <c r="I2480" s="21"/>
      <c r="J2480" s="21"/>
      <c r="K2480" s="133" t="s">
        <v>10947</v>
      </c>
      <c r="L2480" s="133" t="s">
        <v>10946</v>
      </c>
      <c r="M2480" s="21">
        <v>16</v>
      </c>
      <c r="N2480" s="21">
        <v>33</v>
      </c>
      <c r="O2480" s="21">
        <v>0.23</v>
      </c>
      <c r="P2480" s="124" t="s">
        <v>2189</v>
      </c>
      <c r="Q2480" s="21">
        <v>2007</v>
      </c>
      <c r="R2480" s="21" t="s">
        <v>10847</v>
      </c>
      <c r="S2480" s="21" t="s">
        <v>10945</v>
      </c>
      <c r="T2480" s="116">
        <v>643</v>
      </c>
      <c r="U2480" s="111">
        <v>45</v>
      </c>
      <c r="V2480" s="113">
        <f t="shared" si="458"/>
        <v>507.25555555555553</v>
      </c>
      <c r="W2480" s="113">
        <f t="shared" si="459"/>
        <v>135.74444444444447</v>
      </c>
      <c r="X2480" s="112">
        <f t="shared" si="460"/>
        <v>135744.44444444447</v>
      </c>
      <c r="Y2480" s="111"/>
      <c r="Z2480" s="110">
        <f t="shared" si="468"/>
        <v>35</v>
      </c>
      <c r="AA2480" s="109">
        <f t="shared" si="461"/>
        <v>32.15</v>
      </c>
      <c r="AB2480" s="109">
        <f t="shared" si="462"/>
        <v>32150</v>
      </c>
      <c r="AC2480" s="108">
        <f t="shared" si="463"/>
        <v>610.85</v>
      </c>
      <c r="AD2480" s="107">
        <f t="shared" si="464"/>
        <v>2.2222222222222223E-2</v>
      </c>
      <c r="AE2480" s="106">
        <f t="shared" si="465"/>
        <v>13.574444444444445</v>
      </c>
      <c r="AF2480" s="105">
        <f t="shared" si="466"/>
        <v>149.31888888888892</v>
      </c>
      <c r="AG2480" s="105">
        <f t="shared" si="467"/>
        <v>493.68111111111108</v>
      </c>
    </row>
    <row r="2481" spans="1:33" s="88" customFormat="1" x14ac:dyDescent="0.35">
      <c r="A2481" s="21">
        <v>10141103</v>
      </c>
      <c r="B2481" s="115" t="s">
        <v>1665</v>
      </c>
      <c r="C2481" s="115" t="s">
        <v>710</v>
      </c>
      <c r="D2481" s="133" t="s">
        <v>10944</v>
      </c>
      <c r="E2481" s="114" t="str">
        <f t="shared" si="457"/>
        <v>TRANSFORMADOR MARCA:Powerware  PT 26</v>
      </c>
      <c r="F2481" s="57" t="s">
        <v>2350</v>
      </c>
      <c r="G2481" s="21"/>
      <c r="H2481" s="21" t="s">
        <v>1695</v>
      </c>
      <c r="I2481" s="21"/>
      <c r="J2481" s="21"/>
      <c r="K2481" s="133" t="s">
        <v>10943</v>
      </c>
      <c r="L2481" s="133" t="s">
        <v>10942</v>
      </c>
      <c r="M2481" s="21">
        <v>16</v>
      </c>
      <c r="N2481" s="21">
        <v>33</v>
      </c>
      <c r="O2481" s="21">
        <v>0.23</v>
      </c>
      <c r="P2481" s="124" t="s">
        <v>2189</v>
      </c>
      <c r="Q2481" s="21">
        <v>2007</v>
      </c>
      <c r="R2481" s="21" t="s">
        <v>10847</v>
      </c>
      <c r="S2481" s="21" t="s">
        <v>10941</v>
      </c>
      <c r="T2481" s="116">
        <v>643</v>
      </c>
      <c r="U2481" s="111">
        <v>45</v>
      </c>
      <c r="V2481" s="113">
        <f t="shared" si="458"/>
        <v>507.25555555555553</v>
      </c>
      <c r="W2481" s="113">
        <f t="shared" si="459"/>
        <v>135.74444444444447</v>
      </c>
      <c r="X2481" s="112">
        <f t="shared" si="460"/>
        <v>135744.44444444447</v>
      </c>
      <c r="Y2481" s="111"/>
      <c r="Z2481" s="110">
        <f t="shared" si="468"/>
        <v>35</v>
      </c>
      <c r="AA2481" s="109">
        <f t="shared" si="461"/>
        <v>32.15</v>
      </c>
      <c r="AB2481" s="109">
        <f t="shared" si="462"/>
        <v>32150</v>
      </c>
      <c r="AC2481" s="108">
        <f t="shared" si="463"/>
        <v>610.85</v>
      </c>
      <c r="AD2481" s="107">
        <f t="shared" si="464"/>
        <v>2.2222222222222223E-2</v>
      </c>
      <c r="AE2481" s="106">
        <f t="shared" si="465"/>
        <v>13.574444444444445</v>
      </c>
      <c r="AF2481" s="105">
        <f t="shared" si="466"/>
        <v>149.31888888888892</v>
      </c>
      <c r="AG2481" s="105">
        <f t="shared" si="467"/>
        <v>493.68111111111108</v>
      </c>
    </row>
    <row r="2482" spans="1:33" s="88" customFormat="1" x14ac:dyDescent="0.35">
      <c r="A2482" s="21">
        <v>10141103</v>
      </c>
      <c r="B2482" s="115" t="s">
        <v>1665</v>
      </c>
      <c r="C2482" s="115" t="s">
        <v>710</v>
      </c>
      <c r="D2482" s="133" t="s">
        <v>10940</v>
      </c>
      <c r="E2482" s="114" t="str">
        <f t="shared" si="457"/>
        <v>TRANSFORMADOR MARCA:Powerware  PT 25</v>
      </c>
      <c r="F2482" s="57" t="s">
        <v>2350</v>
      </c>
      <c r="G2482" s="21"/>
      <c r="H2482" s="21" t="s">
        <v>1695</v>
      </c>
      <c r="I2482" s="21"/>
      <c r="J2482" s="21"/>
      <c r="K2482" s="133" t="s">
        <v>10939</v>
      </c>
      <c r="L2482" s="133" t="s">
        <v>10938</v>
      </c>
      <c r="M2482" s="21">
        <v>16</v>
      </c>
      <c r="N2482" s="21">
        <v>33</v>
      </c>
      <c r="O2482" s="21">
        <v>0.23</v>
      </c>
      <c r="P2482" s="124" t="s">
        <v>2189</v>
      </c>
      <c r="Q2482" s="21">
        <v>2007</v>
      </c>
      <c r="R2482" s="21" t="s">
        <v>10847</v>
      </c>
      <c r="S2482" s="21" t="s">
        <v>10906</v>
      </c>
      <c r="T2482" s="116">
        <v>643</v>
      </c>
      <c r="U2482" s="111">
        <v>45</v>
      </c>
      <c r="V2482" s="113">
        <f t="shared" si="458"/>
        <v>507.25555555555553</v>
      </c>
      <c r="W2482" s="113">
        <f t="shared" si="459"/>
        <v>135.74444444444447</v>
      </c>
      <c r="X2482" s="112">
        <f t="shared" si="460"/>
        <v>135744.44444444447</v>
      </c>
      <c r="Y2482" s="111"/>
      <c r="Z2482" s="110">
        <f t="shared" si="468"/>
        <v>35</v>
      </c>
      <c r="AA2482" s="109">
        <f t="shared" si="461"/>
        <v>32.15</v>
      </c>
      <c r="AB2482" s="109">
        <f t="shared" si="462"/>
        <v>32150</v>
      </c>
      <c r="AC2482" s="108">
        <f t="shared" si="463"/>
        <v>610.85</v>
      </c>
      <c r="AD2482" s="107">
        <f t="shared" si="464"/>
        <v>2.2222222222222223E-2</v>
      </c>
      <c r="AE2482" s="106">
        <f t="shared" si="465"/>
        <v>13.574444444444445</v>
      </c>
      <c r="AF2482" s="105">
        <f t="shared" si="466"/>
        <v>149.31888888888892</v>
      </c>
      <c r="AG2482" s="105">
        <f t="shared" si="467"/>
        <v>493.68111111111108</v>
      </c>
    </row>
    <row r="2483" spans="1:33" s="88" customFormat="1" x14ac:dyDescent="0.35">
      <c r="A2483" s="21">
        <v>10141103</v>
      </c>
      <c r="B2483" s="115" t="s">
        <v>1665</v>
      </c>
      <c r="C2483" s="115" t="s">
        <v>710</v>
      </c>
      <c r="D2483" s="133" t="s">
        <v>10937</v>
      </c>
      <c r="E2483" s="114" t="str">
        <f t="shared" si="457"/>
        <v>TRANSFORMADOR MARCA:Powerware  PT 23</v>
      </c>
      <c r="F2483" s="57" t="s">
        <v>2350</v>
      </c>
      <c r="G2483" s="21"/>
      <c r="H2483" s="21" t="s">
        <v>1695</v>
      </c>
      <c r="I2483" s="21"/>
      <c r="J2483" s="21"/>
      <c r="K2483" s="133" t="s">
        <v>10936</v>
      </c>
      <c r="L2483" s="133" t="s">
        <v>10935</v>
      </c>
      <c r="M2483" s="21">
        <v>16</v>
      </c>
      <c r="N2483" s="21">
        <v>33</v>
      </c>
      <c r="O2483" s="21">
        <v>0.23</v>
      </c>
      <c r="P2483" s="124" t="s">
        <v>2189</v>
      </c>
      <c r="Q2483" s="21">
        <v>2007</v>
      </c>
      <c r="R2483" s="21" t="s">
        <v>10847</v>
      </c>
      <c r="S2483" s="21" t="s">
        <v>10934</v>
      </c>
      <c r="T2483" s="116">
        <v>643</v>
      </c>
      <c r="U2483" s="111">
        <v>45</v>
      </c>
      <c r="V2483" s="113">
        <f t="shared" si="458"/>
        <v>507.25555555555553</v>
      </c>
      <c r="W2483" s="113">
        <f t="shared" si="459"/>
        <v>135.74444444444447</v>
      </c>
      <c r="X2483" s="112">
        <f t="shared" si="460"/>
        <v>135744.44444444447</v>
      </c>
      <c r="Y2483" s="111"/>
      <c r="Z2483" s="110">
        <f t="shared" si="468"/>
        <v>35</v>
      </c>
      <c r="AA2483" s="109">
        <f t="shared" si="461"/>
        <v>32.15</v>
      </c>
      <c r="AB2483" s="109">
        <f t="shared" si="462"/>
        <v>32150</v>
      </c>
      <c r="AC2483" s="108">
        <f t="shared" si="463"/>
        <v>610.85</v>
      </c>
      <c r="AD2483" s="107">
        <f t="shared" si="464"/>
        <v>2.2222222222222223E-2</v>
      </c>
      <c r="AE2483" s="106">
        <f t="shared" si="465"/>
        <v>13.574444444444445</v>
      </c>
      <c r="AF2483" s="105">
        <f t="shared" si="466"/>
        <v>149.31888888888892</v>
      </c>
      <c r="AG2483" s="105">
        <f t="shared" si="467"/>
        <v>493.68111111111108</v>
      </c>
    </row>
    <row r="2484" spans="1:33" s="88" customFormat="1" x14ac:dyDescent="0.35">
      <c r="A2484" s="21">
        <v>10141103</v>
      </c>
      <c r="B2484" s="115" t="s">
        <v>1665</v>
      </c>
      <c r="C2484" s="115" t="s">
        <v>710</v>
      </c>
      <c r="D2484" s="133" t="s">
        <v>10933</v>
      </c>
      <c r="E2484" s="114" t="str">
        <f t="shared" si="457"/>
        <v>TRANSFORMADOR MARCA:Powerware  PT 20</v>
      </c>
      <c r="F2484" s="57" t="s">
        <v>2350</v>
      </c>
      <c r="G2484" s="21"/>
      <c r="H2484" s="21" t="s">
        <v>1695</v>
      </c>
      <c r="I2484" s="21"/>
      <c r="J2484" s="21"/>
      <c r="K2484" s="133" t="s">
        <v>10932</v>
      </c>
      <c r="L2484" s="133" t="s">
        <v>10931</v>
      </c>
      <c r="M2484" s="21">
        <v>16</v>
      </c>
      <c r="N2484" s="21">
        <v>33</v>
      </c>
      <c r="O2484" s="21">
        <v>0.23</v>
      </c>
      <c r="P2484" s="124" t="s">
        <v>2189</v>
      </c>
      <c r="Q2484" s="21">
        <v>2007</v>
      </c>
      <c r="R2484" s="21" t="s">
        <v>10847</v>
      </c>
      <c r="S2484" s="21" t="s">
        <v>10930</v>
      </c>
      <c r="T2484" s="116">
        <v>643</v>
      </c>
      <c r="U2484" s="111">
        <v>45</v>
      </c>
      <c r="V2484" s="113">
        <f t="shared" si="458"/>
        <v>507.25555555555553</v>
      </c>
      <c r="W2484" s="113">
        <f t="shared" si="459"/>
        <v>135.74444444444447</v>
      </c>
      <c r="X2484" s="112">
        <f t="shared" si="460"/>
        <v>135744.44444444447</v>
      </c>
      <c r="Y2484" s="111"/>
      <c r="Z2484" s="110">
        <f t="shared" si="468"/>
        <v>35</v>
      </c>
      <c r="AA2484" s="109">
        <f t="shared" si="461"/>
        <v>32.15</v>
      </c>
      <c r="AB2484" s="109">
        <f t="shared" si="462"/>
        <v>32150</v>
      </c>
      <c r="AC2484" s="108">
        <f t="shared" si="463"/>
        <v>610.85</v>
      </c>
      <c r="AD2484" s="107">
        <f t="shared" si="464"/>
        <v>2.2222222222222223E-2</v>
      </c>
      <c r="AE2484" s="106">
        <f t="shared" si="465"/>
        <v>13.574444444444445</v>
      </c>
      <c r="AF2484" s="105">
        <f t="shared" si="466"/>
        <v>149.31888888888892</v>
      </c>
      <c r="AG2484" s="105">
        <f t="shared" si="467"/>
        <v>493.68111111111108</v>
      </c>
    </row>
    <row r="2485" spans="1:33" s="88" customFormat="1" x14ac:dyDescent="0.35">
      <c r="A2485" s="21">
        <v>10141103</v>
      </c>
      <c r="B2485" s="115" t="s">
        <v>1665</v>
      </c>
      <c r="C2485" s="115" t="s">
        <v>710</v>
      </c>
      <c r="D2485" s="133" t="s">
        <v>10929</v>
      </c>
      <c r="E2485" s="114" t="str">
        <f t="shared" si="457"/>
        <v>TRANSFORMADOR MARCA:Powerware  PT 19</v>
      </c>
      <c r="F2485" s="57" t="s">
        <v>2350</v>
      </c>
      <c r="G2485" s="21"/>
      <c r="H2485" s="21" t="s">
        <v>1695</v>
      </c>
      <c r="I2485" s="21"/>
      <c r="J2485" s="21"/>
      <c r="K2485" s="133" t="s">
        <v>10928</v>
      </c>
      <c r="L2485" s="133" t="s">
        <v>10927</v>
      </c>
      <c r="M2485" s="21">
        <v>32</v>
      </c>
      <c r="N2485" s="21">
        <v>33</v>
      </c>
      <c r="O2485" s="21">
        <v>0.23</v>
      </c>
      <c r="P2485" s="124" t="s">
        <v>2189</v>
      </c>
      <c r="Q2485" s="21">
        <v>2007</v>
      </c>
      <c r="R2485" s="21" t="s">
        <v>10847</v>
      </c>
      <c r="S2485" s="21" t="s">
        <v>10926</v>
      </c>
      <c r="T2485" s="116">
        <v>643</v>
      </c>
      <c r="U2485" s="111">
        <v>45</v>
      </c>
      <c r="V2485" s="113">
        <f t="shared" si="458"/>
        <v>507.25555555555553</v>
      </c>
      <c r="W2485" s="113">
        <f t="shared" si="459"/>
        <v>135.74444444444447</v>
      </c>
      <c r="X2485" s="112">
        <f t="shared" si="460"/>
        <v>135744.44444444447</v>
      </c>
      <c r="Y2485" s="111"/>
      <c r="Z2485" s="110">
        <f t="shared" si="468"/>
        <v>35</v>
      </c>
      <c r="AA2485" s="109">
        <f t="shared" si="461"/>
        <v>32.15</v>
      </c>
      <c r="AB2485" s="109">
        <f t="shared" si="462"/>
        <v>32150</v>
      </c>
      <c r="AC2485" s="108">
        <f t="shared" si="463"/>
        <v>610.85</v>
      </c>
      <c r="AD2485" s="107">
        <f t="shared" si="464"/>
        <v>2.2222222222222223E-2</v>
      </c>
      <c r="AE2485" s="106">
        <f t="shared" si="465"/>
        <v>13.574444444444445</v>
      </c>
      <c r="AF2485" s="105">
        <f t="shared" si="466"/>
        <v>149.31888888888892</v>
      </c>
      <c r="AG2485" s="105">
        <f t="shared" si="467"/>
        <v>493.68111111111108</v>
      </c>
    </row>
    <row r="2486" spans="1:33" s="88" customFormat="1" x14ac:dyDescent="0.35">
      <c r="A2486" s="21">
        <v>10141103</v>
      </c>
      <c r="B2486" s="115" t="s">
        <v>1665</v>
      </c>
      <c r="C2486" s="115" t="s">
        <v>710</v>
      </c>
      <c r="D2486" s="133" t="s">
        <v>10925</v>
      </c>
      <c r="E2486" s="114" t="str">
        <f t="shared" si="457"/>
        <v>TRANSFORMADOR MARCA:Powerware  PT 42</v>
      </c>
      <c r="F2486" s="57" t="s">
        <v>2350</v>
      </c>
      <c r="G2486" s="21"/>
      <c r="H2486" s="21" t="s">
        <v>1695</v>
      </c>
      <c r="I2486" s="21"/>
      <c r="J2486" s="21"/>
      <c r="K2486" s="133" t="s">
        <v>10924</v>
      </c>
      <c r="L2486" s="133" t="s">
        <v>10923</v>
      </c>
      <c r="M2486" s="21">
        <v>32</v>
      </c>
      <c r="N2486" s="21">
        <v>33</v>
      </c>
      <c r="O2486" s="21">
        <v>0.23</v>
      </c>
      <c r="P2486" s="124" t="s">
        <v>2189</v>
      </c>
      <c r="Q2486" s="21">
        <v>2007</v>
      </c>
      <c r="R2486" s="21" t="s">
        <v>10847</v>
      </c>
      <c r="S2486" s="21" t="s">
        <v>10922</v>
      </c>
      <c r="T2486" s="116">
        <v>643</v>
      </c>
      <c r="U2486" s="111">
        <v>45</v>
      </c>
      <c r="V2486" s="113">
        <f t="shared" si="458"/>
        <v>507.25555555555553</v>
      </c>
      <c r="W2486" s="113">
        <f t="shared" si="459"/>
        <v>135.74444444444447</v>
      </c>
      <c r="X2486" s="112">
        <f t="shared" si="460"/>
        <v>135744.44444444447</v>
      </c>
      <c r="Y2486" s="111"/>
      <c r="Z2486" s="110">
        <f t="shared" si="468"/>
        <v>35</v>
      </c>
      <c r="AA2486" s="109">
        <f t="shared" si="461"/>
        <v>32.15</v>
      </c>
      <c r="AB2486" s="109">
        <f t="shared" si="462"/>
        <v>32150</v>
      </c>
      <c r="AC2486" s="108">
        <f t="shared" si="463"/>
        <v>610.85</v>
      </c>
      <c r="AD2486" s="107">
        <f t="shared" si="464"/>
        <v>2.2222222222222223E-2</v>
      </c>
      <c r="AE2486" s="106">
        <f t="shared" si="465"/>
        <v>13.574444444444445</v>
      </c>
      <c r="AF2486" s="105">
        <f t="shared" si="466"/>
        <v>149.31888888888892</v>
      </c>
      <c r="AG2486" s="105">
        <f t="shared" si="467"/>
        <v>493.68111111111108</v>
      </c>
    </row>
    <row r="2487" spans="1:33" s="88" customFormat="1" x14ac:dyDescent="0.35">
      <c r="A2487" s="21">
        <v>10141103</v>
      </c>
      <c r="B2487" s="115" t="s">
        <v>1665</v>
      </c>
      <c r="C2487" s="115" t="s">
        <v>710</v>
      </c>
      <c r="D2487" s="133" t="s">
        <v>10921</v>
      </c>
      <c r="E2487" s="114" t="str">
        <f t="shared" si="457"/>
        <v>TRANSFORMADOR MARCA:Powerware  PT 45</v>
      </c>
      <c r="F2487" s="57" t="s">
        <v>2350</v>
      </c>
      <c r="G2487" s="21"/>
      <c r="H2487" s="21" t="s">
        <v>1695</v>
      </c>
      <c r="I2487" s="21"/>
      <c r="J2487" s="21"/>
      <c r="K2487" s="133" t="s">
        <v>10920</v>
      </c>
      <c r="L2487" s="133" t="s">
        <v>10919</v>
      </c>
      <c r="M2487" s="21">
        <v>16</v>
      </c>
      <c r="N2487" s="21">
        <v>33</v>
      </c>
      <c r="O2487" s="21">
        <v>0.23</v>
      </c>
      <c r="P2487" s="124" t="s">
        <v>2189</v>
      </c>
      <c r="Q2487" s="21">
        <v>2007</v>
      </c>
      <c r="R2487" s="21" t="s">
        <v>10847</v>
      </c>
      <c r="S2487" s="21" t="s">
        <v>10918</v>
      </c>
      <c r="T2487" s="116">
        <v>643</v>
      </c>
      <c r="U2487" s="111">
        <v>45</v>
      </c>
      <c r="V2487" s="113">
        <f t="shared" si="458"/>
        <v>507.25555555555553</v>
      </c>
      <c r="W2487" s="113">
        <f t="shared" si="459"/>
        <v>135.74444444444447</v>
      </c>
      <c r="X2487" s="112">
        <f t="shared" si="460"/>
        <v>135744.44444444447</v>
      </c>
      <c r="Y2487" s="111"/>
      <c r="Z2487" s="110">
        <f t="shared" si="468"/>
        <v>35</v>
      </c>
      <c r="AA2487" s="109">
        <f t="shared" si="461"/>
        <v>32.15</v>
      </c>
      <c r="AB2487" s="109">
        <f t="shared" si="462"/>
        <v>32150</v>
      </c>
      <c r="AC2487" s="108">
        <f t="shared" si="463"/>
        <v>610.85</v>
      </c>
      <c r="AD2487" s="107">
        <f t="shared" si="464"/>
        <v>2.2222222222222223E-2</v>
      </c>
      <c r="AE2487" s="106">
        <f t="shared" si="465"/>
        <v>13.574444444444445</v>
      </c>
      <c r="AF2487" s="105">
        <f t="shared" si="466"/>
        <v>149.31888888888892</v>
      </c>
      <c r="AG2487" s="105">
        <f t="shared" si="467"/>
        <v>493.68111111111108</v>
      </c>
    </row>
    <row r="2488" spans="1:33" s="88" customFormat="1" x14ac:dyDescent="0.35">
      <c r="A2488" s="21">
        <v>10141103</v>
      </c>
      <c r="B2488" s="115" t="s">
        <v>1665</v>
      </c>
      <c r="C2488" s="115" t="s">
        <v>710</v>
      </c>
      <c r="D2488" s="133" t="s">
        <v>10917</v>
      </c>
      <c r="E2488" s="114" t="str">
        <f t="shared" si="457"/>
        <v>TRANSFORMADOR MARCA:Powerware  PT 43</v>
      </c>
      <c r="F2488" s="57" t="s">
        <v>2350</v>
      </c>
      <c r="G2488" s="21"/>
      <c r="H2488" s="21" t="s">
        <v>1695</v>
      </c>
      <c r="I2488" s="21"/>
      <c r="J2488" s="21"/>
      <c r="K2488" s="133" t="s">
        <v>10916</v>
      </c>
      <c r="L2488" s="133" t="s">
        <v>10915</v>
      </c>
      <c r="M2488" s="21">
        <v>16</v>
      </c>
      <c r="N2488" s="21">
        <v>33</v>
      </c>
      <c r="O2488" s="21">
        <v>0.23</v>
      </c>
      <c r="P2488" s="124" t="s">
        <v>2189</v>
      </c>
      <c r="Q2488" s="21">
        <v>2007</v>
      </c>
      <c r="R2488" s="21" t="s">
        <v>10847</v>
      </c>
      <c r="S2488" s="21" t="s">
        <v>10914</v>
      </c>
      <c r="T2488" s="116">
        <v>643</v>
      </c>
      <c r="U2488" s="111">
        <v>45</v>
      </c>
      <c r="V2488" s="113">
        <f t="shared" si="458"/>
        <v>507.25555555555553</v>
      </c>
      <c r="W2488" s="113">
        <f t="shared" si="459"/>
        <v>135.74444444444447</v>
      </c>
      <c r="X2488" s="112">
        <f t="shared" si="460"/>
        <v>135744.44444444447</v>
      </c>
      <c r="Y2488" s="111"/>
      <c r="Z2488" s="110">
        <f t="shared" si="468"/>
        <v>35</v>
      </c>
      <c r="AA2488" s="109">
        <f t="shared" si="461"/>
        <v>32.15</v>
      </c>
      <c r="AB2488" s="109">
        <f t="shared" si="462"/>
        <v>32150</v>
      </c>
      <c r="AC2488" s="108">
        <f t="shared" si="463"/>
        <v>610.85</v>
      </c>
      <c r="AD2488" s="107">
        <f t="shared" si="464"/>
        <v>2.2222222222222223E-2</v>
      </c>
      <c r="AE2488" s="106">
        <f t="shared" si="465"/>
        <v>13.574444444444445</v>
      </c>
      <c r="AF2488" s="105">
        <f t="shared" si="466"/>
        <v>149.31888888888892</v>
      </c>
      <c r="AG2488" s="105">
        <f t="shared" si="467"/>
        <v>493.68111111111108</v>
      </c>
    </row>
    <row r="2489" spans="1:33" s="88" customFormat="1" x14ac:dyDescent="0.35">
      <c r="A2489" s="21">
        <v>10141103</v>
      </c>
      <c r="B2489" s="115" t="s">
        <v>1665</v>
      </c>
      <c r="C2489" s="115" t="s">
        <v>710</v>
      </c>
      <c r="D2489" s="133" t="s">
        <v>10913</v>
      </c>
      <c r="E2489" s="114" t="str">
        <f t="shared" si="457"/>
        <v>TRANSFORMADOR MARCA:Powerware  PT 44</v>
      </c>
      <c r="F2489" s="57" t="s">
        <v>2350</v>
      </c>
      <c r="G2489" s="21"/>
      <c r="H2489" s="21" t="s">
        <v>1695</v>
      </c>
      <c r="I2489" s="21"/>
      <c r="J2489" s="21"/>
      <c r="K2489" s="133" t="s">
        <v>10912</v>
      </c>
      <c r="L2489" s="133" t="s">
        <v>10911</v>
      </c>
      <c r="M2489" s="21">
        <v>16</v>
      </c>
      <c r="N2489" s="21">
        <v>33</v>
      </c>
      <c r="O2489" s="21">
        <v>0.23</v>
      </c>
      <c r="P2489" s="124" t="s">
        <v>2189</v>
      </c>
      <c r="Q2489" s="21">
        <v>2007</v>
      </c>
      <c r="R2489" s="21" t="s">
        <v>10847</v>
      </c>
      <c r="S2489" s="21" t="s">
        <v>10910</v>
      </c>
      <c r="T2489" s="116">
        <v>643</v>
      </c>
      <c r="U2489" s="111">
        <v>45</v>
      </c>
      <c r="V2489" s="113">
        <f t="shared" si="458"/>
        <v>507.25555555555553</v>
      </c>
      <c r="W2489" s="113">
        <f t="shared" si="459"/>
        <v>135.74444444444447</v>
      </c>
      <c r="X2489" s="112">
        <f t="shared" si="460"/>
        <v>135744.44444444447</v>
      </c>
      <c r="Y2489" s="111"/>
      <c r="Z2489" s="110">
        <f t="shared" si="468"/>
        <v>35</v>
      </c>
      <c r="AA2489" s="109">
        <f t="shared" si="461"/>
        <v>32.15</v>
      </c>
      <c r="AB2489" s="109">
        <f t="shared" si="462"/>
        <v>32150</v>
      </c>
      <c r="AC2489" s="108">
        <f t="shared" si="463"/>
        <v>610.85</v>
      </c>
      <c r="AD2489" s="107">
        <f t="shared" si="464"/>
        <v>2.2222222222222223E-2</v>
      </c>
      <c r="AE2489" s="106">
        <f t="shared" si="465"/>
        <v>13.574444444444445</v>
      </c>
      <c r="AF2489" s="105">
        <f t="shared" si="466"/>
        <v>149.31888888888892</v>
      </c>
      <c r="AG2489" s="105">
        <f t="shared" si="467"/>
        <v>493.68111111111108</v>
      </c>
    </row>
    <row r="2490" spans="1:33" s="88" customFormat="1" x14ac:dyDescent="0.35">
      <c r="A2490" s="21">
        <v>10141103</v>
      </c>
      <c r="B2490" s="115" t="s">
        <v>1665</v>
      </c>
      <c r="C2490" s="115" t="s">
        <v>710</v>
      </c>
      <c r="D2490" s="133" t="s">
        <v>10909</v>
      </c>
      <c r="E2490" s="114" t="str">
        <f t="shared" si="457"/>
        <v>TRANSFORMADOR MARCA:Powerware  PT 5</v>
      </c>
      <c r="F2490" s="57" t="s">
        <v>2350</v>
      </c>
      <c r="G2490" s="21"/>
      <c r="H2490" s="21" t="s">
        <v>1695</v>
      </c>
      <c r="I2490" s="21"/>
      <c r="J2490" s="21"/>
      <c r="K2490" s="133" t="s">
        <v>10908</v>
      </c>
      <c r="L2490" s="133" t="s">
        <v>10907</v>
      </c>
      <c r="M2490" s="21">
        <v>16</v>
      </c>
      <c r="N2490" s="21">
        <v>33</v>
      </c>
      <c r="O2490" s="21">
        <v>0.23</v>
      </c>
      <c r="P2490" s="124" t="s">
        <v>2189</v>
      </c>
      <c r="Q2490" s="21">
        <v>2007</v>
      </c>
      <c r="R2490" s="21" t="s">
        <v>10847</v>
      </c>
      <c r="S2490" s="21" t="s">
        <v>10906</v>
      </c>
      <c r="T2490" s="116">
        <v>643</v>
      </c>
      <c r="U2490" s="111">
        <v>45</v>
      </c>
      <c r="V2490" s="113">
        <f t="shared" si="458"/>
        <v>507.25555555555553</v>
      </c>
      <c r="W2490" s="113">
        <f t="shared" si="459"/>
        <v>135.74444444444447</v>
      </c>
      <c r="X2490" s="112">
        <f t="shared" si="460"/>
        <v>135744.44444444447</v>
      </c>
      <c r="Y2490" s="111"/>
      <c r="Z2490" s="110">
        <f t="shared" si="468"/>
        <v>35</v>
      </c>
      <c r="AA2490" s="109">
        <f t="shared" si="461"/>
        <v>32.15</v>
      </c>
      <c r="AB2490" s="109">
        <f t="shared" si="462"/>
        <v>32150</v>
      </c>
      <c r="AC2490" s="108">
        <f t="shared" si="463"/>
        <v>610.85</v>
      </c>
      <c r="AD2490" s="107">
        <f t="shared" si="464"/>
        <v>2.2222222222222223E-2</v>
      </c>
      <c r="AE2490" s="106">
        <f t="shared" si="465"/>
        <v>13.574444444444445</v>
      </c>
      <c r="AF2490" s="105">
        <f t="shared" si="466"/>
        <v>149.31888888888892</v>
      </c>
      <c r="AG2490" s="105">
        <f t="shared" si="467"/>
        <v>493.68111111111108</v>
      </c>
    </row>
    <row r="2491" spans="1:33" s="88" customFormat="1" x14ac:dyDescent="0.35">
      <c r="A2491" s="21">
        <v>10141103</v>
      </c>
      <c r="B2491" s="115" t="s">
        <v>1665</v>
      </c>
      <c r="C2491" s="115" t="s">
        <v>710</v>
      </c>
      <c r="D2491" s="133" t="s">
        <v>10905</v>
      </c>
      <c r="E2491" s="114" t="str">
        <f t="shared" si="457"/>
        <v>TRANSFORMADOR MARCA:Desta Power Malta  PT 4</v>
      </c>
      <c r="F2491" s="57" t="s">
        <v>2350</v>
      </c>
      <c r="G2491" s="21"/>
      <c r="H2491" s="21" t="s">
        <v>1695</v>
      </c>
      <c r="I2491" s="21"/>
      <c r="J2491" s="21"/>
      <c r="K2491" s="133" t="s">
        <v>10904</v>
      </c>
      <c r="L2491" s="133" t="s">
        <v>10903</v>
      </c>
      <c r="M2491" s="21">
        <v>100</v>
      </c>
      <c r="N2491" s="21">
        <v>33</v>
      </c>
      <c r="O2491" s="21" t="s">
        <v>510</v>
      </c>
      <c r="P2491" s="124" t="s">
        <v>2189</v>
      </c>
      <c r="Q2491" s="21">
        <v>2007</v>
      </c>
      <c r="R2491" s="21" t="s">
        <v>2412</v>
      </c>
      <c r="S2491" s="21" t="s">
        <v>10902</v>
      </c>
      <c r="T2491" s="116">
        <v>763</v>
      </c>
      <c r="U2491" s="111">
        <v>45</v>
      </c>
      <c r="V2491" s="113">
        <f t="shared" si="458"/>
        <v>601.92222222222222</v>
      </c>
      <c r="W2491" s="113">
        <f t="shared" si="459"/>
        <v>161.07777777777778</v>
      </c>
      <c r="X2491" s="112">
        <f t="shared" si="460"/>
        <v>161077.77777777778</v>
      </c>
      <c r="Y2491" s="111"/>
      <c r="Z2491" s="110">
        <f t="shared" si="468"/>
        <v>35</v>
      </c>
      <c r="AA2491" s="109">
        <f t="shared" si="461"/>
        <v>38.15</v>
      </c>
      <c r="AB2491" s="109">
        <f t="shared" si="462"/>
        <v>38150</v>
      </c>
      <c r="AC2491" s="108">
        <f t="shared" si="463"/>
        <v>724.85</v>
      </c>
      <c r="AD2491" s="107">
        <f t="shared" si="464"/>
        <v>2.2222222222222223E-2</v>
      </c>
      <c r="AE2491" s="106">
        <f t="shared" si="465"/>
        <v>16.10777777777778</v>
      </c>
      <c r="AF2491" s="105">
        <f t="shared" si="466"/>
        <v>177.18555555555557</v>
      </c>
      <c r="AG2491" s="105">
        <f t="shared" si="467"/>
        <v>585.81444444444446</v>
      </c>
    </row>
    <row r="2492" spans="1:33" s="88" customFormat="1" x14ac:dyDescent="0.35">
      <c r="A2492" s="21">
        <v>10141103</v>
      </c>
      <c r="B2492" s="115" t="s">
        <v>1665</v>
      </c>
      <c r="C2492" s="115" t="s">
        <v>710</v>
      </c>
      <c r="D2492" s="133" t="s">
        <v>10901</v>
      </c>
      <c r="E2492" s="114" t="str">
        <f t="shared" si="457"/>
        <v>TRANSFORMADOR MARCA:Powerware  PT 6</v>
      </c>
      <c r="F2492" s="57" t="s">
        <v>2350</v>
      </c>
      <c r="G2492" s="21"/>
      <c r="H2492" s="21" t="s">
        <v>1695</v>
      </c>
      <c r="I2492" s="21"/>
      <c r="J2492" s="21"/>
      <c r="K2492" s="133" t="s">
        <v>10900</v>
      </c>
      <c r="L2492" s="133" t="s">
        <v>10899</v>
      </c>
      <c r="M2492" s="21">
        <v>32</v>
      </c>
      <c r="N2492" s="21">
        <v>33</v>
      </c>
      <c r="O2492" s="21">
        <v>0.23</v>
      </c>
      <c r="P2492" s="124" t="s">
        <v>2189</v>
      </c>
      <c r="Q2492" s="21">
        <v>2007</v>
      </c>
      <c r="R2492" s="21" t="s">
        <v>10847</v>
      </c>
      <c r="S2492" s="21" t="s">
        <v>10898</v>
      </c>
      <c r="T2492" s="116">
        <v>643</v>
      </c>
      <c r="U2492" s="111">
        <v>45</v>
      </c>
      <c r="V2492" s="113">
        <f t="shared" si="458"/>
        <v>507.25555555555553</v>
      </c>
      <c r="W2492" s="113">
        <f t="shared" si="459"/>
        <v>135.74444444444447</v>
      </c>
      <c r="X2492" s="112">
        <f t="shared" si="460"/>
        <v>135744.44444444447</v>
      </c>
      <c r="Y2492" s="111"/>
      <c r="Z2492" s="110">
        <f t="shared" si="468"/>
        <v>35</v>
      </c>
      <c r="AA2492" s="109">
        <f t="shared" si="461"/>
        <v>32.15</v>
      </c>
      <c r="AB2492" s="109">
        <f t="shared" si="462"/>
        <v>32150</v>
      </c>
      <c r="AC2492" s="108">
        <f t="shared" si="463"/>
        <v>610.85</v>
      </c>
      <c r="AD2492" s="107">
        <f t="shared" si="464"/>
        <v>2.2222222222222223E-2</v>
      </c>
      <c r="AE2492" s="106">
        <f t="shared" si="465"/>
        <v>13.574444444444445</v>
      </c>
      <c r="AF2492" s="105">
        <f t="shared" si="466"/>
        <v>149.31888888888892</v>
      </c>
      <c r="AG2492" s="105">
        <f t="shared" si="467"/>
        <v>493.68111111111108</v>
      </c>
    </row>
    <row r="2493" spans="1:33" s="88" customFormat="1" x14ac:dyDescent="0.35">
      <c r="A2493" s="21">
        <v>10141103</v>
      </c>
      <c r="B2493" s="115" t="s">
        <v>1665</v>
      </c>
      <c r="C2493" s="115" t="s">
        <v>710</v>
      </c>
      <c r="D2493" s="133" t="s">
        <v>6779</v>
      </c>
      <c r="E2493" s="114" t="str">
        <f t="shared" si="457"/>
        <v>TRANSFORMADOR MARCA:  PT 18 RE</v>
      </c>
      <c r="F2493" s="57" t="s">
        <v>2350</v>
      </c>
      <c r="G2493" s="21"/>
      <c r="H2493" s="21" t="s">
        <v>1695</v>
      </c>
      <c r="I2493" s="21"/>
      <c r="J2493" s="21"/>
      <c r="K2493" s="124" t="s">
        <v>10897</v>
      </c>
      <c r="L2493" s="124" t="s">
        <v>10896</v>
      </c>
      <c r="M2493" s="21">
        <v>16</v>
      </c>
      <c r="N2493" s="21">
        <v>33</v>
      </c>
      <c r="O2493" s="21">
        <v>0.23</v>
      </c>
      <c r="P2493" s="124" t="s">
        <v>2189</v>
      </c>
      <c r="Q2493" s="21">
        <v>2007</v>
      </c>
      <c r="R2493" s="21"/>
      <c r="S2493" s="21"/>
      <c r="T2493" s="116">
        <v>643</v>
      </c>
      <c r="U2493" s="111">
        <v>45</v>
      </c>
      <c r="V2493" s="113">
        <f t="shared" si="458"/>
        <v>507.25555555555553</v>
      </c>
      <c r="W2493" s="113">
        <f t="shared" si="459"/>
        <v>135.74444444444447</v>
      </c>
      <c r="X2493" s="112">
        <f t="shared" si="460"/>
        <v>135744.44444444447</v>
      </c>
      <c r="Y2493" s="111"/>
      <c r="Z2493" s="110">
        <f t="shared" si="468"/>
        <v>35</v>
      </c>
      <c r="AA2493" s="109">
        <f t="shared" si="461"/>
        <v>32.15</v>
      </c>
      <c r="AB2493" s="109">
        <f t="shared" si="462"/>
        <v>32150</v>
      </c>
      <c r="AC2493" s="108">
        <f t="shared" si="463"/>
        <v>610.85</v>
      </c>
      <c r="AD2493" s="107">
        <f t="shared" si="464"/>
        <v>2.2222222222222223E-2</v>
      </c>
      <c r="AE2493" s="106">
        <f t="shared" si="465"/>
        <v>13.574444444444445</v>
      </c>
      <c r="AF2493" s="105">
        <f t="shared" si="466"/>
        <v>149.31888888888892</v>
      </c>
      <c r="AG2493" s="105">
        <f t="shared" si="467"/>
        <v>493.68111111111108</v>
      </c>
    </row>
    <row r="2494" spans="1:33" s="88" customFormat="1" x14ac:dyDescent="0.35">
      <c r="A2494" s="21">
        <v>10141103</v>
      </c>
      <c r="B2494" s="115" t="s">
        <v>1665</v>
      </c>
      <c r="C2494" s="115" t="s">
        <v>710</v>
      </c>
      <c r="D2494" s="133" t="s">
        <v>5853</v>
      </c>
      <c r="E2494" s="114" t="str">
        <f t="shared" si="457"/>
        <v>TRANSFORMADOR MARCA:  PT 30 RE</v>
      </c>
      <c r="F2494" s="57" t="s">
        <v>2350</v>
      </c>
      <c r="G2494" s="21"/>
      <c r="H2494" s="21" t="s">
        <v>1695</v>
      </c>
      <c r="I2494" s="21"/>
      <c r="J2494" s="21"/>
      <c r="K2494" s="124" t="s">
        <v>10895</v>
      </c>
      <c r="L2494" s="124" t="s">
        <v>10894</v>
      </c>
      <c r="M2494" s="21">
        <v>16</v>
      </c>
      <c r="N2494" s="21">
        <v>33</v>
      </c>
      <c r="O2494" s="21">
        <v>0.23</v>
      </c>
      <c r="P2494" s="124" t="s">
        <v>2189</v>
      </c>
      <c r="Q2494" s="21">
        <v>2007</v>
      </c>
      <c r="R2494" s="21"/>
      <c r="S2494" s="21"/>
      <c r="T2494" s="116">
        <v>643</v>
      </c>
      <c r="U2494" s="111">
        <v>45</v>
      </c>
      <c r="V2494" s="113">
        <f t="shared" si="458"/>
        <v>507.25555555555553</v>
      </c>
      <c r="W2494" s="113">
        <f t="shared" si="459"/>
        <v>135.74444444444447</v>
      </c>
      <c r="X2494" s="112">
        <f t="shared" si="460"/>
        <v>135744.44444444447</v>
      </c>
      <c r="Y2494" s="111"/>
      <c r="Z2494" s="110">
        <f t="shared" si="468"/>
        <v>35</v>
      </c>
      <c r="AA2494" s="109">
        <f t="shared" si="461"/>
        <v>32.15</v>
      </c>
      <c r="AB2494" s="109">
        <f t="shared" si="462"/>
        <v>32150</v>
      </c>
      <c r="AC2494" s="108">
        <f t="shared" si="463"/>
        <v>610.85</v>
      </c>
      <c r="AD2494" s="107">
        <f t="shared" si="464"/>
        <v>2.2222222222222223E-2</v>
      </c>
      <c r="AE2494" s="106">
        <f t="shared" si="465"/>
        <v>13.574444444444445</v>
      </c>
      <c r="AF2494" s="105">
        <f t="shared" si="466"/>
        <v>149.31888888888892</v>
      </c>
      <c r="AG2494" s="105">
        <f t="shared" si="467"/>
        <v>493.68111111111108</v>
      </c>
    </row>
    <row r="2495" spans="1:33" s="88" customFormat="1" x14ac:dyDescent="0.35">
      <c r="A2495" s="21">
        <v>10141103</v>
      </c>
      <c r="B2495" s="115" t="s">
        <v>1665</v>
      </c>
      <c r="C2495" s="115" t="s">
        <v>710</v>
      </c>
      <c r="D2495" s="133" t="s">
        <v>5881</v>
      </c>
      <c r="E2495" s="114" t="str">
        <f t="shared" si="457"/>
        <v>TRANSFORMADOR MARCA:  PT 33 RE</v>
      </c>
      <c r="F2495" s="57" t="s">
        <v>2350</v>
      </c>
      <c r="G2495" s="21"/>
      <c r="H2495" s="21" t="s">
        <v>1695</v>
      </c>
      <c r="I2495" s="21"/>
      <c r="J2495" s="21"/>
      <c r="K2495" s="124" t="s">
        <v>10893</v>
      </c>
      <c r="L2495" s="124" t="s">
        <v>10892</v>
      </c>
      <c r="M2495" s="21">
        <v>32</v>
      </c>
      <c r="N2495" s="21">
        <v>33</v>
      </c>
      <c r="O2495" s="21">
        <v>0.23</v>
      </c>
      <c r="P2495" s="124" t="s">
        <v>2189</v>
      </c>
      <c r="Q2495" s="21">
        <v>2007</v>
      </c>
      <c r="R2495" s="21"/>
      <c r="S2495" s="21"/>
      <c r="T2495" s="116">
        <v>643</v>
      </c>
      <c r="U2495" s="111">
        <v>45</v>
      </c>
      <c r="V2495" s="113">
        <f t="shared" si="458"/>
        <v>507.25555555555553</v>
      </c>
      <c r="W2495" s="113">
        <f t="shared" si="459"/>
        <v>135.74444444444447</v>
      </c>
      <c r="X2495" s="112">
        <f t="shared" si="460"/>
        <v>135744.44444444447</v>
      </c>
      <c r="Y2495" s="111"/>
      <c r="Z2495" s="110">
        <f t="shared" si="468"/>
        <v>35</v>
      </c>
      <c r="AA2495" s="109">
        <f t="shared" si="461"/>
        <v>32.15</v>
      </c>
      <c r="AB2495" s="109">
        <f t="shared" si="462"/>
        <v>32150</v>
      </c>
      <c r="AC2495" s="108">
        <f t="shared" si="463"/>
        <v>610.85</v>
      </c>
      <c r="AD2495" s="107">
        <f t="shared" si="464"/>
        <v>2.2222222222222223E-2</v>
      </c>
      <c r="AE2495" s="106">
        <f t="shared" si="465"/>
        <v>13.574444444444445</v>
      </c>
      <c r="AF2495" s="105">
        <f t="shared" si="466"/>
        <v>149.31888888888892</v>
      </c>
      <c r="AG2495" s="105">
        <f t="shared" si="467"/>
        <v>493.68111111111108</v>
      </c>
    </row>
    <row r="2496" spans="1:33" s="88" customFormat="1" x14ac:dyDescent="0.35">
      <c r="A2496" s="21">
        <v>10141103</v>
      </c>
      <c r="B2496" s="115" t="s">
        <v>1665</v>
      </c>
      <c r="C2496" s="115" t="s">
        <v>710</v>
      </c>
      <c r="D2496" s="133" t="s">
        <v>6794</v>
      </c>
      <c r="E2496" s="114" t="str">
        <f t="shared" si="457"/>
        <v>TRANSFORMADOR MARCA:  PT 39 RE</v>
      </c>
      <c r="F2496" s="57" t="s">
        <v>2350</v>
      </c>
      <c r="G2496" s="21"/>
      <c r="H2496" s="21" t="s">
        <v>1695</v>
      </c>
      <c r="I2496" s="21"/>
      <c r="J2496" s="21"/>
      <c r="K2496" s="124" t="s">
        <v>10891</v>
      </c>
      <c r="L2496" s="124" t="s">
        <v>10890</v>
      </c>
      <c r="M2496" s="21">
        <v>100</v>
      </c>
      <c r="N2496" s="21">
        <v>33</v>
      </c>
      <c r="O2496" s="21">
        <v>0.23</v>
      </c>
      <c r="P2496" s="124" t="s">
        <v>2189</v>
      </c>
      <c r="Q2496" s="21">
        <v>2007</v>
      </c>
      <c r="R2496" s="21"/>
      <c r="S2496" s="21"/>
      <c r="T2496" s="116">
        <v>763</v>
      </c>
      <c r="U2496" s="111">
        <v>45</v>
      </c>
      <c r="V2496" s="113">
        <f t="shared" si="458"/>
        <v>601.92222222222222</v>
      </c>
      <c r="W2496" s="113">
        <f t="shared" si="459"/>
        <v>161.07777777777778</v>
      </c>
      <c r="X2496" s="112">
        <f t="shared" si="460"/>
        <v>161077.77777777778</v>
      </c>
      <c r="Y2496" s="111"/>
      <c r="Z2496" s="110">
        <f t="shared" si="468"/>
        <v>35</v>
      </c>
      <c r="AA2496" s="109">
        <f t="shared" si="461"/>
        <v>38.15</v>
      </c>
      <c r="AB2496" s="109">
        <f t="shared" si="462"/>
        <v>38150</v>
      </c>
      <c r="AC2496" s="108">
        <f t="shared" si="463"/>
        <v>724.85</v>
      </c>
      <c r="AD2496" s="107">
        <f t="shared" si="464"/>
        <v>2.2222222222222223E-2</v>
      </c>
      <c r="AE2496" s="106">
        <f t="shared" si="465"/>
        <v>16.10777777777778</v>
      </c>
      <c r="AF2496" s="105">
        <f t="shared" si="466"/>
        <v>177.18555555555557</v>
      </c>
      <c r="AG2496" s="105">
        <f t="shared" si="467"/>
        <v>585.81444444444446</v>
      </c>
    </row>
    <row r="2497" spans="1:33" s="88" customFormat="1" x14ac:dyDescent="0.35">
      <c r="A2497" s="21">
        <v>10141103</v>
      </c>
      <c r="B2497" s="115" t="s">
        <v>1665</v>
      </c>
      <c r="C2497" s="115" t="s">
        <v>710</v>
      </c>
      <c r="D2497" s="133" t="s">
        <v>10889</v>
      </c>
      <c r="E2497" s="114" t="str">
        <f t="shared" si="457"/>
        <v>TRANSFORMADOR MARCA:  PT 51 RE</v>
      </c>
      <c r="F2497" s="57" t="s">
        <v>2350</v>
      </c>
      <c r="G2497" s="21"/>
      <c r="H2497" s="21" t="s">
        <v>1695</v>
      </c>
      <c r="I2497" s="21"/>
      <c r="J2497" s="21"/>
      <c r="K2497" s="124" t="s">
        <v>10888</v>
      </c>
      <c r="L2497" s="124" t="s">
        <v>10887</v>
      </c>
      <c r="M2497" s="21">
        <v>160</v>
      </c>
      <c r="N2497" s="21">
        <v>33</v>
      </c>
      <c r="O2497" s="21">
        <v>0.23</v>
      </c>
      <c r="P2497" s="124" t="s">
        <v>2189</v>
      </c>
      <c r="Q2497" s="21">
        <v>2007</v>
      </c>
      <c r="R2497" s="21"/>
      <c r="S2497" s="21"/>
      <c r="T2497" s="116">
        <v>991</v>
      </c>
      <c r="U2497" s="111">
        <v>45</v>
      </c>
      <c r="V2497" s="113">
        <f t="shared" si="458"/>
        <v>781.78888888888889</v>
      </c>
      <c r="W2497" s="113">
        <f t="shared" si="459"/>
        <v>209.21111111111111</v>
      </c>
      <c r="X2497" s="112">
        <f t="shared" si="460"/>
        <v>209211.11111111109</v>
      </c>
      <c r="Y2497" s="111"/>
      <c r="Z2497" s="110">
        <f t="shared" si="468"/>
        <v>35</v>
      </c>
      <c r="AA2497" s="109">
        <f t="shared" si="461"/>
        <v>49.550000000000004</v>
      </c>
      <c r="AB2497" s="109">
        <f t="shared" si="462"/>
        <v>49550.000000000007</v>
      </c>
      <c r="AC2497" s="108">
        <f t="shared" si="463"/>
        <v>941.45</v>
      </c>
      <c r="AD2497" s="107">
        <f t="shared" si="464"/>
        <v>2.2222222222222223E-2</v>
      </c>
      <c r="AE2497" s="106">
        <f t="shared" si="465"/>
        <v>20.921111111111113</v>
      </c>
      <c r="AF2497" s="105">
        <f t="shared" si="466"/>
        <v>230.13222222222223</v>
      </c>
      <c r="AG2497" s="105">
        <f t="shared" si="467"/>
        <v>760.86777777777775</v>
      </c>
    </row>
    <row r="2498" spans="1:33" s="88" customFormat="1" x14ac:dyDescent="0.35">
      <c r="A2498" s="21">
        <v>10141103</v>
      </c>
      <c r="B2498" s="115" t="s">
        <v>1665</v>
      </c>
      <c r="C2498" s="115" t="s">
        <v>710</v>
      </c>
      <c r="D2498" s="133" t="s">
        <v>10886</v>
      </c>
      <c r="E2498" s="114" t="str">
        <f t="shared" ref="E2498:E2561" si="469">+CONCATENATE(C2498," ","MARCA:",R2498," ",G2498," ",D2498,)</f>
        <v>TRANSFORMADOR MARCA:  PT 52 RE</v>
      </c>
      <c r="F2498" s="57" t="s">
        <v>2350</v>
      </c>
      <c r="G2498" s="21"/>
      <c r="H2498" s="21" t="s">
        <v>1695</v>
      </c>
      <c r="I2498" s="21"/>
      <c r="J2498" s="21"/>
      <c r="K2498" s="124" t="s">
        <v>10885</v>
      </c>
      <c r="L2498" s="124" t="s">
        <v>10884</v>
      </c>
      <c r="M2498" s="21">
        <v>16</v>
      </c>
      <c r="N2498" s="21">
        <v>33</v>
      </c>
      <c r="O2498" s="21">
        <v>0.23</v>
      </c>
      <c r="P2498" s="124" t="s">
        <v>2189</v>
      </c>
      <c r="Q2498" s="21">
        <v>2007</v>
      </c>
      <c r="R2498" s="21"/>
      <c r="S2498" s="21"/>
      <c r="T2498" s="116">
        <v>643</v>
      </c>
      <c r="U2498" s="111">
        <v>45</v>
      </c>
      <c r="V2498" s="113">
        <f t="shared" ref="V2498:V2561" si="470">((Z2498/U2498)*(T2498-AA2498))+AA2498</f>
        <v>507.25555555555553</v>
      </c>
      <c r="W2498" s="113">
        <f t="shared" ref="W2498:W2561" si="471">+T2498-V2498</f>
        <v>135.74444444444447</v>
      </c>
      <c r="X2498" s="112">
        <f t="shared" ref="X2498:X2561" si="472">+W2498*1000</f>
        <v>135744.44444444447</v>
      </c>
      <c r="Y2498" s="111"/>
      <c r="Z2498" s="110">
        <f t="shared" si="468"/>
        <v>35</v>
      </c>
      <c r="AA2498" s="109">
        <f t="shared" ref="AA2498:AA2561" si="473">(5/100*T2498)</f>
        <v>32.15</v>
      </c>
      <c r="AB2498" s="109">
        <f t="shared" ref="AB2498:AB2561" si="474">+AA2498*1000</f>
        <v>32150</v>
      </c>
      <c r="AC2498" s="108">
        <f t="shared" ref="AC2498:AC2561" si="475">+T2498-AA2498</f>
        <v>610.85</v>
      </c>
      <c r="AD2498" s="107">
        <f t="shared" ref="AD2498:AD2561" si="476">1/U2498</f>
        <v>2.2222222222222223E-2</v>
      </c>
      <c r="AE2498" s="106">
        <f t="shared" ref="AE2498:AE2561" si="477">+AC2498*AD2498</f>
        <v>13.574444444444445</v>
      </c>
      <c r="AF2498" s="105">
        <f t="shared" ref="AF2498:AF2561" si="478">+T2498-V2498+AE2498</f>
        <v>149.31888888888892</v>
      </c>
      <c r="AG2498" s="105">
        <f t="shared" ref="AG2498:AG2561" si="479">+V2498-AE2498</f>
        <v>493.68111111111108</v>
      </c>
    </row>
    <row r="2499" spans="1:33" s="88" customFormat="1" x14ac:dyDescent="0.35">
      <c r="A2499" s="21">
        <v>10141103</v>
      </c>
      <c r="B2499" s="115" t="s">
        <v>1665</v>
      </c>
      <c r="C2499" s="115" t="s">
        <v>710</v>
      </c>
      <c r="D2499" s="133" t="s">
        <v>10883</v>
      </c>
      <c r="E2499" s="114" t="str">
        <f t="shared" si="469"/>
        <v>TRANSFORMADOR MARCA:  PT 53 RE</v>
      </c>
      <c r="F2499" s="57" t="s">
        <v>2350</v>
      </c>
      <c r="G2499" s="21"/>
      <c r="H2499" s="21" t="s">
        <v>1695</v>
      </c>
      <c r="I2499" s="21"/>
      <c r="J2499" s="21"/>
      <c r="K2499" s="124" t="s">
        <v>10882</v>
      </c>
      <c r="L2499" s="124" t="s">
        <v>10881</v>
      </c>
      <c r="M2499" s="21">
        <v>25</v>
      </c>
      <c r="N2499" s="21">
        <v>33</v>
      </c>
      <c r="O2499" s="21">
        <v>0.23</v>
      </c>
      <c r="P2499" s="124" t="s">
        <v>2189</v>
      </c>
      <c r="Q2499" s="21">
        <v>2007</v>
      </c>
      <c r="R2499" s="21"/>
      <c r="S2499" s="21"/>
      <c r="T2499" s="116">
        <v>643</v>
      </c>
      <c r="U2499" s="111">
        <v>45</v>
      </c>
      <c r="V2499" s="113">
        <f t="shared" si="470"/>
        <v>507.25555555555553</v>
      </c>
      <c r="W2499" s="113">
        <f t="shared" si="471"/>
        <v>135.74444444444447</v>
      </c>
      <c r="X2499" s="112">
        <f t="shared" si="472"/>
        <v>135744.44444444447</v>
      </c>
      <c r="Y2499" s="111"/>
      <c r="Z2499" s="110">
        <f t="shared" si="468"/>
        <v>35</v>
      </c>
      <c r="AA2499" s="109">
        <f t="shared" si="473"/>
        <v>32.15</v>
      </c>
      <c r="AB2499" s="109">
        <f t="shared" si="474"/>
        <v>32150</v>
      </c>
      <c r="AC2499" s="108">
        <f t="shared" si="475"/>
        <v>610.85</v>
      </c>
      <c r="AD2499" s="107">
        <f t="shared" si="476"/>
        <v>2.2222222222222223E-2</v>
      </c>
      <c r="AE2499" s="106">
        <f t="shared" si="477"/>
        <v>13.574444444444445</v>
      </c>
      <c r="AF2499" s="105">
        <f t="shared" si="478"/>
        <v>149.31888888888892</v>
      </c>
      <c r="AG2499" s="105">
        <f t="shared" si="479"/>
        <v>493.68111111111108</v>
      </c>
    </row>
    <row r="2500" spans="1:33" s="88" customFormat="1" x14ac:dyDescent="0.35">
      <c r="A2500" s="21">
        <v>10141103</v>
      </c>
      <c r="B2500" s="115" t="s">
        <v>1665</v>
      </c>
      <c r="C2500" s="115" t="s">
        <v>710</v>
      </c>
      <c r="D2500" s="133" t="s">
        <v>8344</v>
      </c>
      <c r="E2500" s="114" t="str">
        <f t="shared" si="469"/>
        <v>TRANSFORMADOR MARCA:  PT 54 RE</v>
      </c>
      <c r="F2500" s="57" t="s">
        <v>2350</v>
      </c>
      <c r="G2500" s="21"/>
      <c r="H2500" s="21" t="s">
        <v>1695</v>
      </c>
      <c r="I2500" s="21"/>
      <c r="J2500" s="21"/>
      <c r="K2500" s="124" t="s">
        <v>10880</v>
      </c>
      <c r="L2500" s="124" t="s">
        <v>10879</v>
      </c>
      <c r="M2500" s="21">
        <v>50</v>
      </c>
      <c r="N2500" s="21">
        <v>33</v>
      </c>
      <c r="O2500" s="21">
        <v>0.23</v>
      </c>
      <c r="P2500" s="124" t="s">
        <v>2189</v>
      </c>
      <c r="Q2500" s="21">
        <v>2007</v>
      </c>
      <c r="R2500" s="21"/>
      <c r="S2500" s="21"/>
      <c r="T2500" s="116">
        <v>643</v>
      </c>
      <c r="U2500" s="111">
        <v>45</v>
      </c>
      <c r="V2500" s="113">
        <f t="shared" si="470"/>
        <v>507.25555555555553</v>
      </c>
      <c r="W2500" s="113">
        <f t="shared" si="471"/>
        <v>135.74444444444447</v>
      </c>
      <c r="X2500" s="112">
        <f t="shared" si="472"/>
        <v>135744.44444444447</v>
      </c>
      <c r="Y2500" s="111"/>
      <c r="Z2500" s="110">
        <f t="shared" si="468"/>
        <v>35</v>
      </c>
      <c r="AA2500" s="109">
        <f t="shared" si="473"/>
        <v>32.15</v>
      </c>
      <c r="AB2500" s="109">
        <f t="shared" si="474"/>
        <v>32150</v>
      </c>
      <c r="AC2500" s="108">
        <f t="shared" si="475"/>
        <v>610.85</v>
      </c>
      <c r="AD2500" s="107">
        <f t="shared" si="476"/>
        <v>2.2222222222222223E-2</v>
      </c>
      <c r="AE2500" s="106">
        <f t="shared" si="477"/>
        <v>13.574444444444445</v>
      </c>
      <c r="AF2500" s="105">
        <f t="shared" si="478"/>
        <v>149.31888888888892</v>
      </c>
      <c r="AG2500" s="105">
        <f t="shared" si="479"/>
        <v>493.68111111111108</v>
      </c>
    </row>
    <row r="2501" spans="1:33" s="88" customFormat="1" x14ac:dyDescent="0.35">
      <c r="A2501" s="21">
        <v>10141103</v>
      </c>
      <c r="B2501" s="115" t="s">
        <v>1665</v>
      </c>
      <c r="C2501" s="115" t="s">
        <v>710</v>
      </c>
      <c r="D2501" s="133" t="s">
        <v>10878</v>
      </c>
      <c r="E2501" s="114" t="str">
        <f t="shared" si="469"/>
        <v>TRANSFORMADOR MARCA:  PT 55 RE</v>
      </c>
      <c r="F2501" s="57" t="s">
        <v>2350</v>
      </c>
      <c r="G2501" s="21"/>
      <c r="H2501" s="21" t="s">
        <v>1695</v>
      </c>
      <c r="I2501" s="21"/>
      <c r="J2501" s="21"/>
      <c r="K2501" s="124" t="s">
        <v>10877</v>
      </c>
      <c r="L2501" s="124" t="s">
        <v>10876</v>
      </c>
      <c r="M2501" s="21">
        <v>50</v>
      </c>
      <c r="N2501" s="21">
        <v>33</v>
      </c>
      <c r="O2501" s="21">
        <v>0.23</v>
      </c>
      <c r="P2501" s="124" t="s">
        <v>2189</v>
      </c>
      <c r="Q2501" s="21">
        <v>2007</v>
      </c>
      <c r="R2501" s="21"/>
      <c r="S2501" s="21"/>
      <c r="T2501" s="116">
        <v>643</v>
      </c>
      <c r="U2501" s="111">
        <v>45</v>
      </c>
      <c r="V2501" s="113">
        <f t="shared" si="470"/>
        <v>507.25555555555553</v>
      </c>
      <c r="W2501" s="113">
        <f t="shared" si="471"/>
        <v>135.74444444444447</v>
      </c>
      <c r="X2501" s="112">
        <f t="shared" si="472"/>
        <v>135744.44444444447</v>
      </c>
      <c r="Y2501" s="111"/>
      <c r="Z2501" s="110">
        <f t="shared" si="468"/>
        <v>35</v>
      </c>
      <c r="AA2501" s="109">
        <f t="shared" si="473"/>
        <v>32.15</v>
      </c>
      <c r="AB2501" s="109">
        <f t="shared" si="474"/>
        <v>32150</v>
      </c>
      <c r="AC2501" s="108">
        <f t="shared" si="475"/>
        <v>610.85</v>
      </c>
      <c r="AD2501" s="107">
        <f t="shared" si="476"/>
        <v>2.2222222222222223E-2</v>
      </c>
      <c r="AE2501" s="106">
        <f t="shared" si="477"/>
        <v>13.574444444444445</v>
      </c>
      <c r="AF2501" s="105">
        <f t="shared" si="478"/>
        <v>149.31888888888892</v>
      </c>
      <c r="AG2501" s="105">
        <f t="shared" si="479"/>
        <v>493.68111111111108</v>
      </c>
    </row>
    <row r="2502" spans="1:33" s="88" customFormat="1" x14ac:dyDescent="0.35">
      <c r="A2502" s="21">
        <v>10141103</v>
      </c>
      <c r="B2502" s="115" t="s">
        <v>1665</v>
      </c>
      <c r="C2502" s="115" t="s">
        <v>710</v>
      </c>
      <c r="D2502" s="133" t="s">
        <v>6804</v>
      </c>
      <c r="E2502" s="114" t="str">
        <f t="shared" si="469"/>
        <v>TRANSFORMADOR MARCA:  PT 63 RE</v>
      </c>
      <c r="F2502" s="57" t="s">
        <v>2350</v>
      </c>
      <c r="G2502" s="21"/>
      <c r="H2502" s="21" t="s">
        <v>1695</v>
      </c>
      <c r="I2502" s="21"/>
      <c r="J2502" s="21"/>
      <c r="K2502" s="124" t="s">
        <v>10875</v>
      </c>
      <c r="L2502" s="124" t="s">
        <v>10874</v>
      </c>
      <c r="M2502" s="21">
        <v>50</v>
      </c>
      <c r="N2502" s="21">
        <v>33</v>
      </c>
      <c r="O2502" s="21">
        <v>0.23</v>
      </c>
      <c r="P2502" s="124" t="s">
        <v>2189</v>
      </c>
      <c r="Q2502" s="21">
        <v>2007</v>
      </c>
      <c r="R2502" s="21"/>
      <c r="S2502" s="21"/>
      <c r="T2502" s="116">
        <v>643</v>
      </c>
      <c r="U2502" s="111">
        <v>45</v>
      </c>
      <c r="V2502" s="113">
        <f t="shared" si="470"/>
        <v>507.25555555555553</v>
      </c>
      <c r="W2502" s="113">
        <f t="shared" si="471"/>
        <v>135.74444444444447</v>
      </c>
      <c r="X2502" s="112">
        <f t="shared" si="472"/>
        <v>135744.44444444447</v>
      </c>
      <c r="Y2502" s="111"/>
      <c r="Z2502" s="110">
        <f t="shared" si="468"/>
        <v>35</v>
      </c>
      <c r="AA2502" s="109">
        <f t="shared" si="473"/>
        <v>32.15</v>
      </c>
      <c r="AB2502" s="109">
        <f t="shared" si="474"/>
        <v>32150</v>
      </c>
      <c r="AC2502" s="108">
        <f t="shared" si="475"/>
        <v>610.85</v>
      </c>
      <c r="AD2502" s="107">
        <f t="shared" si="476"/>
        <v>2.2222222222222223E-2</v>
      </c>
      <c r="AE2502" s="106">
        <f t="shared" si="477"/>
        <v>13.574444444444445</v>
      </c>
      <c r="AF2502" s="105">
        <f t="shared" si="478"/>
        <v>149.31888888888892</v>
      </c>
      <c r="AG2502" s="105">
        <f t="shared" si="479"/>
        <v>493.68111111111108</v>
      </c>
    </row>
    <row r="2503" spans="1:33" s="88" customFormat="1" x14ac:dyDescent="0.35">
      <c r="A2503" s="21">
        <v>10141103</v>
      </c>
      <c r="B2503" s="115" t="s">
        <v>1665</v>
      </c>
      <c r="C2503" s="115" t="s">
        <v>710</v>
      </c>
      <c r="D2503" s="133" t="s">
        <v>10387</v>
      </c>
      <c r="E2503" s="114" t="str">
        <f t="shared" si="469"/>
        <v>TRANSFORMADOR MARCA:  PT 64 RE</v>
      </c>
      <c r="F2503" s="57" t="s">
        <v>2350</v>
      </c>
      <c r="G2503" s="21"/>
      <c r="H2503" s="21" t="s">
        <v>1695</v>
      </c>
      <c r="I2503" s="21"/>
      <c r="J2503" s="21"/>
      <c r="K2503" s="124" t="s">
        <v>10873</v>
      </c>
      <c r="L2503" s="124" t="s">
        <v>10872</v>
      </c>
      <c r="M2503" s="21">
        <v>100</v>
      </c>
      <c r="N2503" s="21">
        <v>33</v>
      </c>
      <c r="O2503" s="21">
        <v>0.23</v>
      </c>
      <c r="P2503" s="124" t="s">
        <v>2189</v>
      </c>
      <c r="Q2503" s="21">
        <v>2007</v>
      </c>
      <c r="R2503" s="21"/>
      <c r="S2503" s="21"/>
      <c r="T2503" s="116">
        <v>763</v>
      </c>
      <c r="U2503" s="111">
        <v>45</v>
      </c>
      <c r="V2503" s="113">
        <f t="shared" si="470"/>
        <v>601.92222222222222</v>
      </c>
      <c r="W2503" s="113">
        <f t="shared" si="471"/>
        <v>161.07777777777778</v>
      </c>
      <c r="X2503" s="112">
        <f t="shared" si="472"/>
        <v>161077.77777777778</v>
      </c>
      <c r="Y2503" s="111"/>
      <c r="Z2503" s="110">
        <f t="shared" si="468"/>
        <v>35</v>
      </c>
      <c r="AA2503" s="109">
        <f t="shared" si="473"/>
        <v>38.15</v>
      </c>
      <c r="AB2503" s="109">
        <f t="shared" si="474"/>
        <v>38150</v>
      </c>
      <c r="AC2503" s="108">
        <f t="shared" si="475"/>
        <v>724.85</v>
      </c>
      <c r="AD2503" s="107">
        <f t="shared" si="476"/>
        <v>2.2222222222222223E-2</v>
      </c>
      <c r="AE2503" s="106">
        <f t="shared" si="477"/>
        <v>16.10777777777778</v>
      </c>
      <c r="AF2503" s="105">
        <f t="shared" si="478"/>
        <v>177.18555555555557</v>
      </c>
      <c r="AG2503" s="105">
        <f t="shared" si="479"/>
        <v>585.81444444444446</v>
      </c>
    </row>
    <row r="2504" spans="1:33" s="88" customFormat="1" x14ac:dyDescent="0.35">
      <c r="A2504" s="21">
        <v>10141103</v>
      </c>
      <c r="B2504" s="115" t="s">
        <v>1665</v>
      </c>
      <c r="C2504" s="115" t="s">
        <v>710</v>
      </c>
      <c r="D2504" s="133" t="s">
        <v>8355</v>
      </c>
      <c r="E2504" s="114" t="str">
        <f t="shared" si="469"/>
        <v>TRANSFORMADOR MARCA:  PT 65 RE</v>
      </c>
      <c r="F2504" s="57" t="s">
        <v>2350</v>
      </c>
      <c r="G2504" s="21"/>
      <c r="H2504" s="21" t="s">
        <v>1695</v>
      </c>
      <c r="I2504" s="21"/>
      <c r="J2504" s="21"/>
      <c r="K2504" s="124" t="s">
        <v>10871</v>
      </c>
      <c r="L2504" s="124" t="s">
        <v>10870</v>
      </c>
      <c r="M2504" s="21">
        <v>16</v>
      </c>
      <c r="N2504" s="21">
        <v>33</v>
      </c>
      <c r="O2504" s="21">
        <v>0.23</v>
      </c>
      <c r="P2504" s="124" t="s">
        <v>2189</v>
      </c>
      <c r="Q2504" s="21">
        <v>2007</v>
      </c>
      <c r="R2504" s="21"/>
      <c r="S2504" s="21"/>
      <c r="T2504" s="116">
        <v>643</v>
      </c>
      <c r="U2504" s="111">
        <v>45</v>
      </c>
      <c r="V2504" s="113">
        <f t="shared" si="470"/>
        <v>507.25555555555553</v>
      </c>
      <c r="W2504" s="113">
        <f t="shared" si="471"/>
        <v>135.74444444444447</v>
      </c>
      <c r="X2504" s="112">
        <f t="shared" si="472"/>
        <v>135744.44444444447</v>
      </c>
      <c r="Y2504" s="111"/>
      <c r="Z2504" s="110">
        <f t="shared" si="468"/>
        <v>35</v>
      </c>
      <c r="AA2504" s="109">
        <f t="shared" si="473"/>
        <v>32.15</v>
      </c>
      <c r="AB2504" s="109">
        <f t="shared" si="474"/>
        <v>32150</v>
      </c>
      <c r="AC2504" s="108">
        <f t="shared" si="475"/>
        <v>610.85</v>
      </c>
      <c r="AD2504" s="107">
        <f t="shared" si="476"/>
        <v>2.2222222222222223E-2</v>
      </c>
      <c r="AE2504" s="106">
        <f t="shared" si="477"/>
        <v>13.574444444444445</v>
      </c>
      <c r="AF2504" s="105">
        <f t="shared" si="478"/>
        <v>149.31888888888892</v>
      </c>
      <c r="AG2504" s="105">
        <f t="shared" si="479"/>
        <v>493.68111111111108</v>
      </c>
    </row>
    <row r="2505" spans="1:33" s="88" customFormat="1" x14ac:dyDescent="0.35">
      <c r="A2505" s="21">
        <v>10141103</v>
      </c>
      <c r="B2505" s="115" t="s">
        <v>1665</v>
      </c>
      <c r="C2505" s="115" t="s">
        <v>710</v>
      </c>
      <c r="D2505" s="133" t="s">
        <v>10869</v>
      </c>
      <c r="E2505" s="114" t="str">
        <f t="shared" si="469"/>
        <v>TRANSFORMADOR MARCA:Powerware  PT 35RE</v>
      </c>
      <c r="F2505" s="57" t="s">
        <v>3544</v>
      </c>
      <c r="G2505" s="21"/>
      <c r="H2505" s="21" t="s">
        <v>1695</v>
      </c>
      <c r="I2505" s="21"/>
      <c r="J2505" s="21"/>
      <c r="K2505" s="133" t="s">
        <v>10868</v>
      </c>
      <c r="L2505" s="133" t="s">
        <v>10867</v>
      </c>
      <c r="M2505" s="21">
        <v>16</v>
      </c>
      <c r="N2505" s="21">
        <v>33</v>
      </c>
      <c r="O2505" s="21">
        <v>0.23</v>
      </c>
      <c r="P2505" s="124" t="s">
        <v>2189</v>
      </c>
      <c r="Q2505" s="21">
        <v>2007</v>
      </c>
      <c r="R2505" s="21" t="s">
        <v>10847</v>
      </c>
      <c r="S2505" s="21" t="s">
        <v>10866</v>
      </c>
      <c r="T2505" s="116">
        <v>643</v>
      </c>
      <c r="U2505" s="111">
        <v>45</v>
      </c>
      <c r="V2505" s="113">
        <f t="shared" si="470"/>
        <v>507.25555555555553</v>
      </c>
      <c r="W2505" s="113">
        <f t="shared" si="471"/>
        <v>135.74444444444447</v>
      </c>
      <c r="X2505" s="112">
        <f t="shared" si="472"/>
        <v>135744.44444444447</v>
      </c>
      <c r="Y2505" s="111"/>
      <c r="Z2505" s="110">
        <f t="shared" si="468"/>
        <v>35</v>
      </c>
      <c r="AA2505" s="109">
        <f t="shared" si="473"/>
        <v>32.15</v>
      </c>
      <c r="AB2505" s="109">
        <f t="shared" si="474"/>
        <v>32150</v>
      </c>
      <c r="AC2505" s="108">
        <f t="shared" si="475"/>
        <v>610.85</v>
      </c>
      <c r="AD2505" s="107">
        <f t="shared" si="476"/>
        <v>2.2222222222222223E-2</v>
      </c>
      <c r="AE2505" s="106">
        <f t="shared" si="477"/>
        <v>13.574444444444445</v>
      </c>
      <c r="AF2505" s="105">
        <f t="shared" si="478"/>
        <v>149.31888888888892</v>
      </c>
      <c r="AG2505" s="105">
        <f t="shared" si="479"/>
        <v>493.68111111111108</v>
      </c>
    </row>
    <row r="2506" spans="1:33" s="88" customFormat="1" x14ac:dyDescent="0.35">
      <c r="A2506" s="21">
        <v>10141103</v>
      </c>
      <c r="B2506" s="115" t="s">
        <v>1665</v>
      </c>
      <c r="C2506" s="115" t="s">
        <v>710</v>
      </c>
      <c r="D2506" s="133" t="s">
        <v>9378</v>
      </c>
      <c r="E2506" s="114" t="str">
        <f t="shared" si="469"/>
        <v>TRANSFORMADOR MARCA:Powerware  PT 34 RE</v>
      </c>
      <c r="F2506" s="57" t="s">
        <v>3544</v>
      </c>
      <c r="G2506" s="21"/>
      <c r="H2506" s="21" t="s">
        <v>1695</v>
      </c>
      <c r="I2506" s="21"/>
      <c r="J2506" s="21"/>
      <c r="K2506" s="133" t="s">
        <v>10865</v>
      </c>
      <c r="L2506" s="133" t="s">
        <v>10864</v>
      </c>
      <c r="M2506" s="21">
        <v>32</v>
      </c>
      <c r="N2506" s="21">
        <v>33</v>
      </c>
      <c r="O2506" s="21">
        <v>0.23</v>
      </c>
      <c r="P2506" s="124" t="s">
        <v>2189</v>
      </c>
      <c r="Q2506" s="21">
        <v>2007</v>
      </c>
      <c r="R2506" s="21" t="s">
        <v>10847</v>
      </c>
      <c r="S2506" s="21" t="s">
        <v>10863</v>
      </c>
      <c r="T2506" s="116">
        <v>643</v>
      </c>
      <c r="U2506" s="111">
        <v>45</v>
      </c>
      <c r="V2506" s="113">
        <f t="shared" si="470"/>
        <v>507.25555555555553</v>
      </c>
      <c r="W2506" s="113">
        <f t="shared" si="471"/>
        <v>135.74444444444447</v>
      </c>
      <c r="X2506" s="112">
        <f t="shared" si="472"/>
        <v>135744.44444444447</v>
      </c>
      <c r="Y2506" s="111"/>
      <c r="Z2506" s="110">
        <f t="shared" si="468"/>
        <v>35</v>
      </c>
      <c r="AA2506" s="109">
        <f t="shared" si="473"/>
        <v>32.15</v>
      </c>
      <c r="AB2506" s="109">
        <f t="shared" si="474"/>
        <v>32150</v>
      </c>
      <c r="AC2506" s="108">
        <f t="shared" si="475"/>
        <v>610.85</v>
      </c>
      <c r="AD2506" s="107">
        <f t="shared" si="476"/>
        <v>2.2222222222222223E-2</v>
      </c>
      <c r="AE2506" s="106">
        <f t="shared" si="477"/>
        <v>13.574444444444445</v>
      </c>
      <c r="AF2506" s="105">
        <f t="shared" si="478"/>
        <v>149.31888888888892</v>
      </c>
      <c r="AG2506" s="105">
        <f t="shared" si="479"/>
        <v>493.68111111111108</v>
      </c>
    </row>
    <row r="2507" spans="1:33" s="88" customFormat="1" x14ac:dyDescent="0.35">
      <c r="A2507" s="21">
        <v>10141103</v>
      </c>
      <c r="B2507" s="115" t="s">
        <v>1665</v>
      </c>
      <c r="C2507" s="115" t="s">
        <v>710</v>
      </c>
      <c r="D2507" s="133" t="s">
        <v>6801</v>
      </c>
      <c r="E2507" s="114" t="str">
        <f t="shared" si="469"/>
        <v>TRANSFORMADOR MARCA:Powerware  PT 36 RE</v>
      </c>
      <c r="F2507" s="57" t="s">
        <v>3544</v>
      </c>
      <c r="G2507" s="21"/>
      <c r="H2507" s="21" t="s">
        <v>1695</v>
      </c>
      <c r="I2507" s="21"/>
      <c r="J2507" s="21"/>
      <c r="K2507" s="133" t="s">
        <v>10862</v>
      </c>
      <c r="L2507" s="133" t="s">
        <v>10861</v>
      </c>
      <c r="M2507" s="21">
        <v>16</v>
      </c>
      <c r="N2507" s="21">
        <v>33</v>
      </c>
      <c r="O2507" s="21">
        <v>0.23</v>
      </c>
      <c r="P2507" s="124" t="s">
        <v>2189</v>
      </c>
      <c r="Q2507" s="21">
        <v>2007</v>
      </c>
      <c r="R2507" s="21" t="s">
        <v>10847</v>
      </c>
      <c r="S2507" s="21" t="s">
        <v>10860</v>
      </c>
      <c r="T2507" s="116">
        <v>643</v>
      </c>
      <c r="U2507" s="111">
        <v>45</v>
      </c>
      <c r="V2507" s="113">
        <f t="shared" si="470"/>
        <v>507.25555555555553</v>
      </c>
      <c r="W2507" s="113">
        <f t="shared" si="471"/>
        <v>135.74444444444447</v>
      </c>
      <c r="X2507" s="112">
        <f t="shared" si="472"/>
        <v>135744.44444444447</v>
      </c>
      <c r="Y2507" s="111"/>
      <c r="Z2507" s="110">
        <f t="shared" si="468"/>
        <v>35</v>
      </c>
      <c r="AA2507" s="109">
        <f t="shared" si="473"/>
        <v>32.15</v>
      </c>
      <c r="AB2507" s="109">
        <f t="shared" si="474"/>
        <v>32150</v>
      </c>
      <c r="AC2507" s="108">
        <f t="shared" si="475"/>
        <v>610.85</v>
      </c>
      <c r="AD2507" s="107">
        <f t="shared" si="476"/>
        <v>2.2222222222222223E-2</v>
      </c>
      <c r="AE2507" s="106">
        <f t="shared" si="477"/>
        <v>13.574444444444445</v>
      </c>
      <c r="AF2507" s="105">
        <f t="shared" si="478"/>
        <v>149.31888888888892</v>
      </c>
      <c r="AG2507" s="105">
        <f t="shared" si="479"/>
        <v>493.68111111111108</v>
      </c>
    </row>
    <row r="2508" spans="1:33" s="88" customFormat="1" x14ac:dyDescent="0.35">
      <c r="A2508" s="21">
        <v>10141103</v>
      </c>
      <c r="B2508" s="115" t="s">
        <v>1665</v>
      </c>
      <c r="C2508" s="115" t="s">
        <v>710</v>
      </c>
      <c r="D2508" s="133" t="s">
        <v>9365</v>
      </c>
      <c r="E2508" s="114" t="str">
        <f t="shared" si="469"/>
        <v>TRANSFORMADOR MARCA:Powerware  PT 24 RE</v>
      </c>
      <c r="F2508" s="57" t="s">
        <v>3544</v>
      </c>
      <c r="G2508" s="21"/>
      <c r="H2508" s="21" t="s">
        <v>1695</v>
      </c>
      <c r="I2508" s="21"/>
      <c r="J2508" s="21"/>
      <c r="K2508" s="133" t="s">
        <v>10859</v>
      </c>
      <c r="L2508" s="133" t="s">
        <v>10858</v>
      </c>
      <c r="M2508" s="21">
        <v>16</v>
      </c>
      <c r="N2508" s="21">
        <v>33</v>
      </c>
      <c r="O2508" s="21">
        <v>0.23</v>
      </c>
      <c r="P2508" s="124" t="s">
        <v>2189</v>
      </c>
      <c r="Q2508" s="21">
        <v>2007</v>
      </c>
      <c r="R2508" s="21" t="s">
        <v>10847</v>
      </c>
      <c r="S2508" s="21" t="s">
        <v>10857</v>
      </c>
      <c r="T2508" s="116">
        <v>643</v>
      </c>
      <c r="U2508" s="111">
        <v>45</v>
      </c>
      <c r="V2508" s="113">
        <f t="shared" si="470"/>
        <v>507.25555555555553</v>
      </c>
      <c r="W2508" s="113">
        <f t="shared" si="471"/>
        <v>135.74444444444447</v>
      </c>
      <c r="X2508" s="112">
        <f t="shared" si="472"/>
        <v>135744.44444444447</v>
      </c>
      <c r="Y2508" s="111"/>
      <c r="Z2508" s="110">
        <f t="shared" si="468"/>
        <v>35</v>
      </c>
      <c r="AA2508" s="109">
        <f t="shared" si="473"/>
        <v>32.15</v>
      </c>
      <c r="AB2508" s="109">
        <f t="shared" si="474"/>
        <v>32150</v>
      </c>
      <c r="AC2508" s="108">
        <f t="shared" si="475"/>
        <v>610.85</v>
      </c>
      <c r="AD2508" s="107">
        <f t="shared" si="476"/>
        <v>2.2222222222222223E-2</v>
      </c>
      <c r="AE2508" s="106">
        <f t="shared" si="477"/>
        <v>13.574444444444445</v>
      </c>
      <c r="AF2508" s="105">
        <f t="shared" si="478"/>
        <v>149.31888888888892</v>
      </c>
      <c r="AG2508" s="105">
        <f t="shared" si="479"/>
        <v>493.68111111111108</v>
      </c>
    </row>
    <row r="2509" spans="1:33" s="88" customFormat="1" x14ac:dyDescent="0.35">
      <c r="A2509" s="21">
        <v>10141103</v>
      </c>
      <c r="B2509" s="115" t="s">
        <v>1665</v>
      </c>
      <c r="C2509" s="115" t="s">
        <v>710</v>
      </c>
      <c r="D2509" s="133" t="s">
        <v>5872</v>
      </c>
      <c r="E2509" s="114" t="str">
        <f t="shared" si="469"/>
        <v>TRANSFORMADOR MARCA:Powerware  PT 23 RE</v>
      </c>
      <c r="F2509" s="57" t="s">
        <v>3544</v>
      </c>
      <c r="G2509" s="21"/>
      <c r="H2509" s="21" t="s">
        <v>1695</v>
      </c>
      <c r="I2509" s="21"/>
      <c r="J2509" s="21"/>
      <c r="K2509" s="133" t="s">
        <v>10856</v>
      </c>
      <c r="L2509" s="133" t="s">
        <v>10855</v>
      </c>
      <c r="M2509" s="21">
        <v>16</v>
      </c>
      <c r="N2509" s="21">
        <v>33</v>
      </c>
      <c r="O2509" s="21">
        <v>0.23</v>
      </c>
      <c r="P2509" s="124" t="s">
        <v>2189</v>
      </c>
      <c r="Q2509" s="21">
        <v>2007</v>
      </c>
      <c r="R2509" s="21" t="s">
        <v>10847</v>
      </c>
      <c r="S2509" s="21" t="s">
        <v>10854</v>
      </c>
      <c r="T2509" s="116">
        <v>643</v>
      </c>
      <c r="U2509" s="111">
        <v>45</v>
      </c>
      <c r="V2509" s="113">
        <f t="shared" si="470"/>
        <v>507.25555555555553</v>
      </c>
      <c r="W2509" s="113">
        <f t="shared" si="471"/>
        <v>135.74444444444447</v>
      </c>
      <c r="X2509" s="112">
        <f t="shared" si="472"/>
        <v>135744.44444444447</v>
      </c>
      <c r="Y2509" s="111"/>
      <c r="Z2509" s="110">
        <f t="shared" si="468"/>
        <v>35</v>
      </c>
      <c r="AA2509" s="109">
        <f t="shared" si="473"/>
        <v>32.15</v>
      </c>
      <c r="AB2509" s="109">
        <f t="shared" si="474"/>
        <v>32150</v>
      </c>
      <c r="AC2509" s="108">
        <f t="shared" si="475"/>
        <v>610.85</v>
      </c>
      <c r="AD2509" s="107">
        <f t="shared" si="476"/>
        <v>2.2222222222222223E-2</v>
      </c>
      <c r="AE2509" s="106">
        <f t="shared" si="477"/>
        <v>13.574444444444445</v>
      </c>
      <c r="AF2509" s="105">
        <f t="shared" si="478"/>
        <v>149.31888888888892</v>
      </c>
      <c r="AG2509" s="105">
        <f t="shared" si="479"/>
        <v>493.68111111111108</v>
      </c>
    </row>
    <row r="2510" spans="1:33" s="88" customFormat="1" x14ac:dyDescent="0.35">
      <c r="A2510" s="21">
        <v>10141103</v>
      </c>
      <c r="B2510" s="115" t="s">
        <v>1665</v>
      </c>
      <c r="C2510" s="115" t="s">
        <v>710</v>
      </c>
      <c r="D2510" s="57" t="s">
        <v>10853</v>
      </c>
      <c r="E2510" s="114" t="str">
        <f t="shared" si="469"/>
        <v>TRANSFORMADOR MARCA:Powerware  PT 27 RE</v>
      </c>
      <c r="F2510" s="57" t="s">
        <v>3544</v>
      </c>
      <c r="G2510" s="21"/>
      <c r="H2510" s="21" t="s">
        <v>1695</v>
      </c>
      <c r="I2510" s="21"/>
      <c r="J2510" s="21"/>
      <c r="K2510" s="133" t="s">
        <v>10852</v>
      </c>
      <c r="L2510" s="133" t="s">
        <v>10851</v>
      </c>
      <c r="M2510" s="21">
        <v>16</v>
      </c>
      <c r="N2510" s="124">
        <v>11</v>
      </c>
      <c r="O2510" s="21">
        <v>0.23</v>
      </c>
      <c r="P2510" s="124" t="s">
        <v>1676</v>
      </c>
      <c r="Q2510" s="21">
        <v>2007</v>
      </c>
      <c r="R2510" s="21" t="s">
        <v>10847</v>
      </c>
      <c r="S2510" s="21" t="s">
        <v>10850</v>
      </c>
      <c r="T2510" s="116">
        <v>381</v>
      </c>
      <c r="U2510" s="111">
        <v>45</v>
      </c>
      <c r="V2510" s="113">
        <f t="shared" si="470"/>
        <v>300.56666666666666</v>
      </c>
      <c r="W2510" s="113">
        <f t="shared" si="471"/>
        <v>80.433333333333337</v>
      </c>
      <c r="X2510" s="112">
        <f t="shared" si="472"/>
        <v>80433.333333333343</v>
      </c>
      <c r="Y2510" s="111"/>
      <c r="Z2510" s="110">
        <f t="shared" si="468"/>
        <v>35</v>
      </c>
      <c r="AA2510" s="109">
        <f t="shared" si="473"/>
        <v>19.05</v>
      </c>
      <c r="AB2510" s="109">
        <f t="shared" si="474"/>
        <v>19050</v>
      </c>
      <c r="AC2510" s="108">
        <f t="shared" si="475"/>
        <v>361.95</v>
      </c>
      <c r="AD2510" s="107">
        <f t="shared" si="476"/>
        <v>2.2222222222222223E-2</v>
      </c>
      <c r="AE2510" s="106">
        <f t="shared" si="477"/>
        <v>8.043333333333333</v>
      </c>
      <c r="AF2510" s="105">
        <f t="shared" si="478"/>
        <v>88.476666666666674</v>
      </c>
      <c r="AG2510" s="105">
        <f t="shared" si="479"/>
        <v>292.52333333333331</v>
      </c>
    </row>
    <row r="2511" spans="1:33" s="88" customFormat="1" x14ac:dyDescent="0.35">
      <c r="A2511" s="21">
        <v>10141103</v>
      </c>
      <c r="B2511" s="115" t="s">
        <v>1665</v>
      </c>
      <c r="C2511" s="115" t="s">
        <v>710</v>
      </c>
      <c r="D2511" s="57" t="s">
        <v>9361</v>
      </c>
      <c r="E2511" s="114" t="str">
        <f t="shared" si="469"/>
        <v>TRANSFORMADOR MARCA:Powerware  PT 25 RE</v>
      </c>
      <c r="F2511" s="57" t="s">
        <v>3544</v>
      </c>
      <c r="G2511" s="21"/>
      <c r="H2511" s="21" t="s">
        <v>1695</v>
      </c>
      <c r="I2511" s="21"/>
      <c r="J2511" s="21"/>
      <c r="K2511" s="133" t="s">
        <v>10849</v>
      </c>
      <c r="L2511" s="133" t="s">
        <v>10848</v>
      </c>
      <c r="M2511" s="21">
        <v>32</v>
      </c>
      <c r="N2511" s="124">
        <v>11</v>
      </c>
      <c r="O2511" s="21">
        <v>0.23</v>
      </c>
      <c r="P2511" s="124" t="s">
        <v>1676</v>
      </c>
      <c r="Q2511" s="21">
        <v>2007</v>
      </c>
      <c r="R2511" s="21" t="s">
        <v>10847</v>
      </c>
      <c r="S2511" s="21" t="s">
        <v>10846</v>
      </c>
      <c r="T2511" s="116">
        <v>381</v>
      </c>
      <c r="U2511" s="111">
        <v>45</v>
      </c>
      <c r="V2511" s="113">
        <f t="shared" si="470"/>
        <v>300.56666666666666</v>
      </c>
      <c r="W2511" s="113">
        <f t="shared" si="471"/>
        <v>80.433333333333337</v>
      </c>
      <c r="X2511" s="112">
        <f t="shared" si="472"/>
        <v>80433.333333333343</v>
      </c>
      <c r="Y2511" s="111"/>
      <c r="Z2511" s="110">
        <f t="shared" si="468"/>
        <v>35</v>
      </c>
      <c r="AA2511" s="109">
        <f t="shared" si="473"/>
        <v>19.05</v>
      </c>
      <c r="AB2511" s="109">
        <f t="shared" si="474"/>
        <v>19050</v>
      </c>
      <c r="AC2511" s="108">
        <f t="shared" si="475"/>
        <v>361.95</v>
      </c>
      <c r="AD2511" s="107">
        <f t="shared" si="476"/>
        <v>2.2222222222222223E-2</v>
      </c>
      <c r="AE2511" s="106">
        <f t="shared" si="477"/>
        <v>8.043333333333333</v>
      </c>
      <c r="AF2511" s="105">
        <f t="shared" si="478"/>
        <v>88.476666666666674</v>
      </c>
      <c r="AG2511" s="105">
        <f t="shared" si="479"/>
        <v>292.52333333333331</v>
      </c>
    </row>
    <row r="2512" spans="1:33" s="88" customFormat="1" x14ac:dyDescent="0.35">
      <c r="A2512" s="21">
        <v>10141103</v>
      </c>
      <c r="B2512" s="115" t="s">
        <v>1665</v>
      </c>
      <c r="C2512" s="115" t="s">
        <v>710</v>
      </c>
      <c r="D2512" s="57" t="s">
        <v>10845</v>
      </c>
      <c r="E2512" s="114" t="str">
        <f t="shared" si="469"/>
        <v>TRANSFORMADOR MARCA:Efacec  PT 41 RG</v>
      </c>
      <c r="F2512" s="21" t="s">
        <v>3540</v>
      </c>
      <c r="G2512" s="21"/>
      <c r="H2512" s="21" t="s">
        <v>1695</v>
      </c>
      <c r="I2512" s="21"/>
      <c r="J2512" s="21"/>
      <c r="K2512" s="133" t="s">
        <v>10844</v>
      </c>
      <c r="L2512" s="133" t="s">
        <v>10843</v>
      </c>
      <c r="M2512" s="21">
        <v>630</v>
      </c>
      <c r="N2512" s="21">
        <v>11</v>
      </c>
      <c r="O2512" s="21">
        <v>0.41</v>
      </c>
      <c r="P2512" s="124" t="s">
        <v>516</v>
      </c>
      <c r="Q2512" s="21">
        <v>2007</v>
      </c>
      <c r="R2512" s="21" t="s">
        <v>535</v>
      </c>
      <c r="S2512" s="21" t="s">
        <v>10842</v>
      </c>
      <c r="T2512" s="116">
        <v>1016</v>
      </c>
      <c r="U2512" s="111">
        <v>45</v>
      </c>
      <c r="V2512" s="113">
        <f t="shared" si="470"/>
        <v>801.51111111111106</v>
      </c>
      <c r="W2512" s="113">
        <f t="shared" si="471"/>
        <v>214.48888888888894</v>
      </c>
      <c r="X2512" s="112">
        <f t="shared" si="472"/>
        <v>214488.88888888893</v>
      </c>
      <c r="Y2512" s="111"/>
      <c r="Z2512" s="110">
        <f t="shared" si="468"/>
        <v>35</v>
      </c>
      <c r="AA2512" s="109">
        <f t="shared" si="473"/>
        <v>50.800000000000004</v>
      </c>
      <c r="AB2512" s="109">
        <f t="shared" si="474"/>
        <v>50800.000000000007</v>
      </c>
      <c r="AC2512" s="108">
        <f t="shared" si="475"/>
        <v>965.2</v>
      </c>
      <c r="AD2512" s="107">
        <f t="shared" si="476"/>
        <v>2.2222222222222223E-2</v>
      </c>
      <c r="AE2512" s="106">
        <f t="shared" si="477"/>
        <v>21.448888888888892</v>
      </c>
      <c r="AF2512" s="105">
        <f t="shared" si="478"/>
        <v>235.93777777777782</v>
      </c>
      <c r="AG2512" s="105">
        <f t="shared" si="479"/>
        <v>780.0622222222222</v>
      </c>
    </row>
    <row r="2513" spans="1:33" s="88" customFormat="1" x14ac:dyDescent="0.35">
      <c r="A2513" s="21">
        <v>10141103</v>
      </c>
      <c r="B2513" s="115" t="s">
        <v>1665</v>
      </c>
      <c r="C2513" s="115" t="s">
        <v>710</v>
      </c>
      <c r="D2513" s="57" t="s">
        <v>10841</v>
      </c>
      <c r="E2513" s="114" t="str">
        <f t="shared" si="469"/>
        <v>TRANSFORMADOR MARCA:ABB  PT 21 RG</v>
      </c>
      <c r="F2513" s="21" t="s">
        <v>3540</v>
      </c>
      <c r="G2513" s="21"/>
      <c r="H2513" s="21" t="s">
        <v>1695</v>
      </c>
      <c r="I2513" s="21"/>
      <c r="J2513" s="57"/>
      <c r="K2513" s="133" t="s">
        <v>10840</v>
      </c>
      <c r="L2513" s="133" t="s">
        <v>10839</v>
      </c>
      <c r="M2513" s="21">
        <v>200</v>
      </c>
      <c r="N2513" s="21">
        <v>11</v>
      </c>
      <c r="O2513" s="21">
        <v>0.4</v>
      </c>
      <c r="P2513" s="124" t="s">
        <v>516</v>
      </c>
      <c r="Q2513" s="57">
        <v>2007</v>
      </c>
      <c r="R2513" s="21" t="s">
        <v>15</v>
      </c>
      <c r="S2513" s="57" t="s">
        <v>10838</v>
      </c>
      <c r="T2513" s="116">
        <v>572</v>
      </c>
      <c r="U2513" s="111">
        <v>45</v>
      </c>
      <c r="V2513" s="113">
        <f t="shared" si="470"/>
        <v>451.24444444444447</v>
      </c>
      <c r="W2513" s="113">
        <f t="shared" si="471"/>
        <v>120.75555555555553</v>
      </c>
      <c r="X2513" s="112">
        <f t="shared" si="472"/>
        <v>120755.55555555553</v>
      </c>
      <c r="Y2513" s="111"/>
      <c r="Z2513" s="110">
        <f t="shared" si="468"/>
        <v>35</v>
      </c>
      <c r="AA2513" s="109">
        <f t="shared" si="473"/>
        <v>28.6</v>
      </c>
      <c r="AB2513" s="109">
        <f t="shared" si="474"/>
        <v>28600</v>
      </c>
      <c r="AC2513" s="108">
        <f t="shared" si="475"/>
        <v>543.4</v>
      </c>
      <c r="AD2513" s="107">
        <f t="shared" si="476"/>
        <v>2.2222222222222223E-2</v>
      </c>
      <c r="AE2513" s="106">
        <f t="shared" si="477"/>
        <v>12.075555555555555</v>
      </c>
      <c r="AF2513" s="105">
        <f t="shared" si="478"/>
        <v>132.83111111111108</v>
      </c>
      <c r="AG2513" s="105">
        <f t="shared" si="479"/>
        <v>439.16888888888889</v>
      </c>
    </row>
    <row r="2514" spans="1:33" s="88" customFormat="1" x14ac:dyDescent="0.35">
      <c r="A2514" s="21">
        <v>10141103</v>
      </c>
      <c r="B2514" s="115" t="s">
        <v>1665</v>
      </c>
      <c r="C2514" s="115" t="s">
        <v>710</v>
      </c>
      <c r="D2514" s="21" t="s">
        <v>10837</v>
      </c>
      <c r="E2514" s="114" t="str">
        <f t="shared" si="469"/>
        <v>TRANSFORMADOR MARCA:Alstom  PT 33 RG</v>
      </c>
      <c r="F2514" s="21" t="s">
        <v>3540</v>
      </c>
      <c r="G2514" s="21"/>
      <c r="H2514" s="21" t="s">
        <v>1695</v>
      </c>
      <c r="I2514" s="21"/>
      <c r="J2514" s="57"/>
      <c r="K2514" s="133" t="s">
        <v>10836</v>
      </c>
      <c r="L2514" s="133" t="s">
        <v>10835</v>
      </c>
      <c r="M2514" s="21">
        <v>50</v>
      </c>
      <c r="N2514" s="21">
        <v>11</v>
      </c>
      <c r="O2514" s="21">
        <v>0.41499999999999998</v>
      </c>
      <c r="P2514" s="124" t="s">
        <v>516</v>
      </c>
      <c r="Q2514" s="57">
        <v>2007</v>
      </c>
      <c r="R2514" s="21" t="s">
        <v>4979</v>
      </c>
      <c r="S2514" s="57" t="s">
        <v>10834</v>
      </c>
      <c r="T2514" s="116">
        <v>381</v>
      </c>
      <c r="U2514" s="111">
        <v>45</v>
      </c>
      <c r="V2514" s="113">
        <f t="shared" si="470"/>
        <v>300.56666666666666</v>
      </c>
      <c r="W2514" s="113">
        <f t="shared" si="471"/>
        <v>80.433333333333337</v>
      </c>
      <c r="X2514" s="112">
        <f t="shared" si="472"/>
        <v>80433.333333333343</v>
      </c>
      <c r="Y2514" s="111"/>
      <c r="Z2514" s="110">
        <f t="shared" si="468"/>
        <v>35</v>
      </c>
      <c r="AA2514" s="109">
        <f t="shared" si="473"/>
        <v>19.05</v>
      </c>
      <c r="AB2514" s="109">
        <f t="shared" si="474"/>
        <v>19050</v>
      </c>
      <c r="AC2514" s="108">
        <f t="shared" si="475"/>
        <v>361.95</v>
      </c>
      <c r="AD2514" s="107">
        <f t="shared" si="476"/>
        <v>2.2222222222222223E-2</v>
      </c>
      <c r="AE2514" s="106">
        <f t="shared" si="477"/>
        <v>8.043333333333333</v>
      </c>
      <c r="AF2514" s="105">
        <f t="shared" si="478"/>
        <v>88.476666666666674</v>
      </c>
      <c r="AG2514" s="105">
        <f t="shared" si="479"/>
        <v>292.52333333333331</v>
      </c>
    </row>
    <row r="2515" spans="1:33" s="88" customFormat="1" x14ac:dyDescent="0.35">
      <c r="A2515" s="21">
        <v>10141103</v>
      </c>
      <c r="B2515" s="115" t="s">
        <v>1665</v>
      </c>
      <c r="C2515" s="115" t="s">
        <v>710</v>
      </c>
      <c r="D2515" s="21" t="s">
        <v>10833</v>
      </c>
      <c r="E2515" s="114" t="str">
        <f t="shared" si="469"/>
        <v>TRANSFORMADOR MARCA:Desta Power Malta  PT 05 RG</v>
      </c>
      <c r="F2515" s="21" t="s">
        <v>3540</v>
      </c>
      <c r="G2515" s="21"/>
      <c r="H2515" s="21" t="s">
        <v>1695</v>
      </c>
      <c r="I2515" s="21"/>
      <c r="J2515" s="21"/>
      <c r="K2515" s="133" t="s">
        <v>10832</v>
      </c>
      <c r="L2515" s="133" t="s">
        <v>10831</v>
      </c>
      <c r="M2515" s="21">
        <v>50</v>
      </c>
      <c r="N2515" s="21">
        <v>11</v>
      </c>
      <c r="O2515" s="21">
        <v>0.41499999999999998</v>
      </c>
      <c r="P2515" s="124" t="s">
        <v>516</v>
      </c>
      <c r="Q2515" s="21">
        <v>2007</v>
      </c>
      <c r="R2515" s="21" t="s">
        <v>2412</v>
      </c>
      <c r="S2515" s="21" t="s">
        <v>10830</v>
      </c>
      <c r="T2515" s="116">
        <v>381</v>
      </c>
      <c r="U2515" s="111">
        <v>45</v>
      </c>
      <c r="V2515" s="113">
        <f t="shared" si="470"/>
        <v>300.56666666666666</v>
      </c>
      <c r="W2515" s="113">
        <f t="shared" si="471"/>
        <v>80.433333333333337</v>
      </c>
      <c r="X2515" s="112">
        <f t="shared" si="472"/>
        <v>80433.333333333343</v>
      </c>
      <c r="Y2515" s="111"/>
      <c r="Z2515" s="110">
        <f t="shared" si="468"/>
        <v>35</v>
      </c>
      <c r="AA2515" s="109">
        <f t="shared" si="473"/>
        <v>19.05</v>
      </c>
      <c r="AB2515" s="109">
        <f t="shared" si="474"/>
        <v>19050</v>
      </c>
      <c r="AC2515" s="108">
        <f t="shared" si="475"/>
        <v>361.95</v>
      </c>
      <c r="AD2515" s="107">
        <f t="shared" si="476"/>
        <v>2.2222222222222223E-2</v>
      </c>
      <c r="AE2515" s="106">
        <f t="shared" si="477"/>
        <v>8.043333333333333</v>
      </c>
      <c r="AF2515" s="105">
        <f t="shared" si="478"/>
        <v>88.476666666666674</v>
      </c>
      <c r="AG2515" s="105">
        <f t="shared" si="479"/>
        <v>292.52333333333331</v>
      </c>
    </row>
    <row r="2516" spans="1:33" s="88" customFormat="1" x14ac:dyDescent="0.35">
      <c r="A2516" s="21">
        <v>10141103</v>
      </c>
      <c r="B2516" s="115" t="s">
        <v>1665</v>
      </c>
      <c r="C2516" s="115" t="s">
        <v>710</v>
      </c>
      <c r="D2516" s="21" t="s">
        <v>10829</v>
      </c>
      <c r="E2516" s="114" t="str">
        <f t="shared" si="469"/>
        <v>TRANSFORMADOR MARCA:ABB Powertech  PT 02 RG</v>
      </c>
      <c r="F2516" s="21" t="s">
        <v>3540</v>
      </c>
      <c r="G2516" s="21"/>
      <c r="H2516" s="21" t="s">
        <v>1695</v>
      </c>
      <c r="I2516" s="21"/>
      <c r="J2516" s="21"/>
      <c r="K2516" s="133" t="s">
        <v>10828</v>
      </c>
      <c r="L2516" s="133" t="s">
        <v>10827</v>
      </c>
      <c r="M2516" s="21">
        <v>50</v>
      </c>
      <c r="N2516" s="21">
        <v>11</v>
      </c>
      <c r="O2516" s="21">
        <v>0.4</v>
      </c>
      <c r="P2516" s="124" t="s">
        <v>516</v>
      </c>
      <c r="Q2516" s="21">
        <v>2007</v>
      </c>
      <c r="R2516" s="21" t="s">
        <v>306</v>
      </c>
      <c r="S2516" s="21" t="s">
        <v>332</v>
      </c>
      <c r="T2516" s="116">
        <v>381</v>
      </c>
      <c r="U2516" s="111">
        <v>45</v>
      </c>
      <c r="V2516" s="113">
        <f t="shared" si="470"/>
        <v>300.56666666666666</v>
      </c>
      <c r="W2516" s="113">
        <f t="shared" si="471"/>
        <v>80.433333333333337</v>
      </c>
      <c r="X2516" s="112">
        <f t="shared" si="472"/>
        <v>80433.333333333343</v>
      </c>
      <c r="Y2516" s="111"/>
      <c r="Z2516" s="110">
        <f t="shared" si="468"/>
        <v>35</v>
      </c>
      <c r="AA2516" s="109">
        <f t="shared" si="473"/>
        <v>19.05</v>
      </c>
      <c r="AB2516" s="109">
        <f t="shared" si="474"/>
        <v>19050</v>
      </c>
      <c r="AC2516" s="108">
        <f t="shared" si="475"/>
        <v>361.95</v>
      </c>
      <c r="AD2516" s="107">
        <f t="shared" si="476"/>
        <v>2.2222222222222223E-2</v>
      </c>
      <c r="AE2516" s="106">
        <f t="shared" si="477"/>
        <v>8.043333333333333</v>
      </c>
      <c r="AF2516" s="105">
        <f t="shared" si="478"/>
        <v>88.476666666666674</v>
      </c>
      <c r="AG2516" s="105">
        <f t="shared" si="479"/>
        <v>292.52333333333331</v>
      </c>
    </row>
    <row r="2517" spans="1:33" s="88" customFormat="1" x14ac:dyDescent="0.35">
      <c r="A2517" s="21">
        <v>10141103</v>
      </c>
      <c r="B2517" s="115" t="s">
        <v>1665</v>
      </c>
      <c r="C2517" s="115" t="s">
        <v>710</v>
      </c>
      <c r="D2517" s="133" t="s">
        <v>2227</v>
      </c>
      <c r="E2517" s="114" t="str">
        <f t="shared" si="469"/>
        <v>TRANSFORMADOR MARCA:PowerWare  PTS 12</v>
      </c>
      <c r="F2517" s="21"/>
      <c r="G2517" s="21"/>
      <c r="H2517" s="21" t="s">
        <v>2340</v>
      </c>
      <c r="I2517" s="21"/>
      <c r="J2517" s="21"/>
      <c r="K2517" s="133" t="s">
        <v>10826</v>
      </c>
      <c r="L2517" s="133" t="s">
        <v>10825</v>
      </c>
      <c r="M2517" s="21">
        <v>16</v>
      </c>
      <c r="N2517" s="21">
        <v>33</v>
      </c>
      <c r="O2517" s="21">
        <v>0.4</v>
      </c>
      <c r="P2517" s="124" t="s">
        <v>1676</v>
      </c>
      <c r="Q2517" s="21">
        <v>2007</v>
      </c>
      <c r="R2517" s="21" t="s">
        <v>10815</v>
      </c>
      <c r="S2517" s="21" t="s">
        <v>10824</v>
      </c>
      <c r="T2517" s="116">
        <v>643</v>
      </c>
      <c r="U2517" s="111">
        <v>45</v>
      </c>
      <c r="V2517" s="113">
        <f t="shared" si="470"/>
        <v>507.25555555555553</v>
      </c>
      <c r="W2517" s="113">
        <f t="shared" si="471"/>
        <v>135.74444444444447</v>
      </c>
      <c r="X2517" s="112">
        <f t="shared" si="472"/>
        <v>135744.44444444447</v>
      </c>
      <c r="Y2517" s="111"/>
      <c r="Z2517" s="110">
        <f t="shared" si="468"/>
        <v>35</v>
      </c>
      <c r="AA2517" s="109">
        <f t="shared" si="473"/>
        <v>32.15</v>
      </c>
      <c r="AB2517" s="109">
        <f t="shared" si="474"/>
        <v>32150</v>
      </c>
      <c r="AC2517" s="108">
        <f t="shared" si="475"/>
        <v>610.85</v>
      </c>
      <c r="AD2517" s="107">
        <f t="shared" si="476"/>
        <v>2.2222222222222223E-2</v>
      </c>
      <c r="AE2517" s="106">
        <f t="shared" si="477"/>
        <v>13.574444444444445</v>
      </c>
      <c r="AF2517" s="105">
        <f t="shared" si="478"/>
        <v>149.31888888888892</v>
      </c>
      <c r="AG2517" s="105">
        <f t="shared" si="479"/>
        <v>493.68111111111108</v>
      </c>
    </row>
    <row r="2518" spans="1:33" s="88" customFormat="1" x14ac:dyDescent="0.35">
      <c r="A2518" s="21">
        <v>10141103</v>
      </c>
      <c r="B2518" s="115" t="s">
        <v>1665</v>
      </c>
      <c r="C2518" s="115" t="s">
        <v>710</v>
      </c>
      <c r="D2518" s="21" t="s">
        <v>7400</v>
      </c>
      <c r="E2518" s="114" t="str">
        <f t="shared" si="469"/>
        <v>TRANSFORMADOR MARCA:PowerWare  PTS 06</v>
      </c>
      <c r="F2518" s="21"/>
      <c r="G2518" s="21"/>
      <c r="H2518" s="21" t="s">
        <v>2340</v>
      </c>
      <c r="I2518" s="21"/>
      <c r="J2518" s="21"/>
      <c r="K2518" s="133" t="s">
        <v>10823</v>
      </c>
      <c r="L2518" s="133" t="s">
        <v>10822</v>
      </c>
      <c r="M2518" s="21">
        <v>16</v>
      </c>
      <c r="N2518" s="21">
        <v>33</v>
      </c>
      <c r="O2518" s="21">
        <v>0.4</v>
      </c>
      <c r="P2518" s="124" t="s">
        <v>1676</v>
      </c>
      <c r="Q2518" s="21">
        <v>2007</v>
      </c>
      <c r="R2518" s="21" t="s">
        <v>10815</v>
      </c>
      <c r="S2518" s="21" t="s">
        <v>10821</v>
      </c>
      <c r="T2518" s="116">
        <v>643</v>
      </c>
      <c r="U2518" s="111">
        <v>45</v>
      </c>
      <c r="V2518" s="113">
        <f t="shared" si="470"/>
        <v>507.25555555555553</v>
      </c>
      <c r="W2518" s="113">
        <f t="shared" si="471"/>
        <v>135.74444444444447</v>
      </c>
      <c r="X2518" s="112">
        <f t="shared" si="472"/>
        <v>135744.44444444447</v>
      </c>
      <c r="Y2518" s="111"/>
      <c r="Z2518" s="110">
        <f t="shared" si="468"/>
        <v>35</v>
      </c>
      <c r="AA2518" s="109">
        <f t="shared" si="473"/>
        <v>32.15</v>
      </c>
      <c r="AB2518" s="109">
        <f t="shared" si="474"/>
        <v>32150</v>
      </c>
      <c r="AC2518" s="108">
        <f t="shared" si="475"/>
        <v>610.85</v>
      </c>
      <c r="AD2518" s="107">
        <f t="shared" si="476"/>
        <v>2.2222222222222223E-2</v>
      </c>
      <c r="AE2518" s="106">
        <f t="shared" si="477"/>
        <v>13.574444444444445</v>
      </c>
      <c r="AF2518" s="105">
        <f t="shared" si="478"/>
        <v>149.31888888888892</v>
      </c>
      <c r="AG2518" s="105">
        <f t="shared" si="479"/>
        <v>493.68111111111108</v>
      </c>
    </row>
    <row r="2519" spans="1:33" s="88" customFormat="1" x14ac:dyDescent="0.35">
      <c r="A2519" s="21">
        <v>10141103</v>
      </c>
      <c r="B2519" s="115" t="s">
        <v>1665</v>
      </c>
      <c r="C2519" s="115" t="s">
        <v>710</v>
      </c>
      <c r="D2519" s="21" t="s">
        <v>5793</v>
      </c>
      <c r="E2519" s="114" t="str">
        <f t="shared" si="469"/>
        <v>TRANSFORMADOR MARCA:PowerWare  PTS 07</v>
      </c>
      <c r="F2519" s="21"/>
      <c r="G2519" s="21"/>
      <c r="H2519" s="21" t="s">
        <v>2340</v>
      </c>
      <c r="I2519" s="21"/>
      <c r="J2519" s="21"/>
      <c r="K2519" s="133" t="s">
        <v>10820</v>
      </c>
      <c r="L2519" s="133" t="s">
        <v>10819</v>
      </c>
      <c r="M2519" s="21">
        <v>16</v>
      </c>
      <c r="N2519" s="21">
        <v>33</v>
      </c>
      <c r="O2519" s="21">
        <v>0.4</v>
      </c>
      <c r="P2519" s="124" t="s">
        <v>1676</v>
      </c>
      <c r="Q2519" s="21">
        <v>2007</v>
      </c>
      <c r="R2519" s="21" t="s">
        <v>10815</v>
      </c>
      <c r="S2519" s="21" t="s">
        <v>10818</v>
      </c>
      <c r="T2519" s="116">
        <v>643</v>
      </c>
      <c r="U2519" s="111">
        <v>45</v>
      </c>
      <c r="V2519" s="113">
        <f t="shared" si="470"/>
        <v>507.25555555555553</v>
      </c>
      <c r="W2519" s="113">
        <f t="shared" si="471"/>
        <v>135.74444444444447</v>
      </c>
      <c r="X2519" s="112">
        <f t="shared" si="472"/>
        <v>135744.44444444447</v>
      </c>
      <c r="Y2519" s="111"/>
      <c r="Z2519" s="110">
        <f t="shared" si="468"/>
        <v>35</v>
      </c>
      <c r="AA2519" s="109">
        <f t="shared" si="473"/>
        <v>32.15</v>
      </c>
      <c r="AB2519" s="109">
        <f t="shared" si="474"/>
        <v>32150</v>
      </c>
      <c r="AC2519" s="108">
        <f t="shared" si="475"/>
        <v>610.85</v>
      </c>
      <c r="AD2519" s="107">
        <f t="shared" si="476"/>
        <v>2.2222222222222223E-2</v>
      </c>
      <c r="AE2519" s="106">
        <f t="shared" si="477"/>
        <v>13.574444444444445</v>
      </c>
      <c r="AF2519" s="105">
        <f t="shared" si="478"/>
        <v>149.31888888888892</v>
      </c>
      <c r="AG2519" s="105">
        <f t="shared" si="479"/>
        <v>493.68111111111108</v>
      </c>
    </row>
    <row r="2520" spans="1:33" s="88" customFormat="1" x14ac:dyDescent="0.35">
      <c r="A2520" s="21">
        <v>10141103</v>
      </c>
      <c r="B2520" s="115" t="s">
        <v>1665</v>
      </c>
      <c r="C2520" s="115" t="s">
        <v>710</v>
      </c>
      <c r="D2520" s="21" t="s">
        <v>8908</v>
      </c>
      <c r="E2520" s="114" t="str">
        <f t="shared" si="469"/>
        <v>TRANSFORMADOR MARCA:PowerWare  PTS 08</v>
      </c>
      <c r="F2520" s="21"/>
      <c r="G2520" s="21"/>
      <c r="H2520" s="21" t="s">
        <v>2340</v>
      </c>
      <c r="I2520" s="21"/>
      <c r="J2520" s="21"/>
      <c r="K2520" s="133" t="s">
        <v>10817</v>
      </c>
      <c r="L2520" s="133" t="s">
        <v>10816</v>
      </c>
      <c r="M2520" s="21">
        <v>16</v>
      </c>
      <c r="N2520" s="21">
        <v>33</v>
      </c>
      <c r="O2520" s="21">
        <v>0.4</v>
      </c>
      <c r="P2520" s="124" t="s">
        <v>1676</v>
      </c>
      <c r="Q2520" s="21">
        <v>2007</v>
      </c>
      <c r="R2520" s="21" t="s">
        <v>10815</v>
      </c>
      <c r="S2520" s="21" t="s">
        <v>10814</v>
      </c>
      <c r="T2520" s="116">
        <v>643</v>
      </c>
      <c r="U2520" s="111">
        <v>45</v>
      </c>
      <c r="V2520" s="113">
        <f t="shared" si="470"/>
        <v>507.25555555555553</v>
      </c>
      <c r="W2520" s="113">
        <f t="shared" si="471"/>
        <v>135.74444444444447</v>
      </c>
      <c r="X2520" s="112">
        <f t="shared" si="472"/>
        <v>135744.44444444447</v>
      </c>
      <c r="Y2520" s="111"/>
      <c r="Z2520" s="110">
        <f t="shared" si="468"/>
        <v>35</v>
      </c>
      <c r="AA2520" s="109">
        <f t="shared" si="473"/>
        <v>32.15</v>
      </c>
      <c r="AB2520" s="109">
        <f t="shared" si="474"/>
        <v>32150</v>
      </c>
      <c r="AC2520" s="108">
        <f t="shared" si="475"/>
        <v>610.85</v>
      </c>
      <c r="AD2520" s="107">
        <f t="shared" si="476"/>
        <v>2.2222222222222223E-2</v>
      </c>
      <c r="AE2520" s="106">
        <f t="shared" si="477"/>
        <v>13.574444444444445</v>
      </c>
      <c r="AF2520" s="105">
        <f t="shared" si="478"/>
        <v>149.31888888888892</v>
      </c>
      <c r="AG2520" s="105">
        <f t="shared" si="479"/>
        <v>493.68111111111108</v>
      </c>
    </row>
    <row r="2521" spans="1:33" s="88" customFormat="1" x14ac:dyDescent="0.35">
      <c r="A2521" s="21">
        <v>10141103</v>
      </c>
      <c r="B2521" s="115" t="s">
        <v>1665</v>
      </c>
      <c r="C2521" s="115" t="s">
        <v>710</v>
      </c>
      <c r="D2521" s="57" t="s">
        <v>10813</v>
      </c>
      <c r="E2521" s="114" t="str">
        <f t="shared" si="469"/>
        <v>TRANSFORMADOR MARCA:Tusco Trafo Co.  PT 465R</v>
      </c>
      <c r="F2521" s="21"/>
      <c r="G2521" s="21"/>
      <c r="H2521" s="21" t="s">
        <v>2292</v>
      </c>
      <c r="I2521" s="21"/>
      <c r="J2521" s="21"/>
      <c r="K2521" s="133" t="s">
        <v>10812</v>
      </c>
      <c r="L2521" s="133" t="s">
        <v>10811</v>
      </c>
      <c r="M2521" s="21">
        <v>200</v>
      </c>
      <c r="N2521" s="21">
        <v>33</v>
      </c>
      <c r="O2521" s="21">
        <v>0.4</v>
      </c>
      <c r="P2521" s="124" t="s">
        <v>516</v>
      </c>
      <c r="Q2521" s="21">
        <v>2007</v>
      </c>
      <c r="R2521" s="21" t="s">
        <v>7393</v>
      </c>
      <c r="S2521" s="21">
        <v>506343</v>
      </c>
      <c r="T2521" s="116">
        <v>991</v>
      </c>
      <c r="U2521" s="111">
        <v>45</v>
      </c>
      <c r="V2521" s="113">
        <f t="shared" si="470"/>
        <v>781.78888888888889</v>
      </c>
      <c r="W2521" s="113">
        <f t="shared" si="471"/>
        <v>209.21111111111111</v>
      </c>
      <c r="X2521" s="112">
        <f t="shared" si="472"/>
        <v>209211.11111111109</v>
      </c>
      <c r="Y2521" s="111"/>
      <c r="Z2521" s="110">
        <f t="shared" si="468"/>
        <v>35</v>
      </c>
      <c r="AA2521" s="109">
        <f t="shared" si="473"/>
        <v>49.550000000000004</v>
      </c>
      <c r="AB2521" s="109">
        <f t="shared" si="474"/>
        <v>49550.000000000007</v>
      </c>
      <c r="AC2521" s="108">
        <f t="shared" si="475"/>
        <v>941.45</v>
      </c>
      <c r="AD2521" s="107">
        <f t="shared" si="476"/>
        <v>2.2222222222222223E-2</v>
      </c>
      <c r="AE2521" s="106">
        <f t="shared" si="477"/>
        <v>20.921111111111113</v>
      </c>
      <c r="AF2521" s="105">
        <f t="shared" si="478"/>
        <v>230.13222222222223</v>
      </c>
      <c r="AG2521" s="105">
        <f t="shared" si="479"/>
        <v>760.86777777777775</v>
      </c>
    </row>
    <row r="2522" spans="1:33" s="88" customFormat="1" x14ac:dyDescent="0.35">
      <c r="A2522" s="21">
        <v>10141103</v>
      </c>
      <c r="B2522" s="115" t="s">
        <v>1665</v>
      </c>
      <c r="C2522" s="115" t="s">
        <v>710</v>
      </c>
      <c r="D2522" s="133" t="s">
        <v>2822</v>
      </c>
      <c r="E2522" s="114" t="str">
        <f t="shared" si="469"/>
        <v>TRANSFORMADOR MARCA:Desta Power Matla  PTS 14</v>
      </c>
      <c r="F2522" s="21"/>
      <c r="G2522" s="21"/>
      <c r="H2522" s="21" t="s">
        <v>2235</v>
      </c>
      <c r="I2522" s="21"/>
      <c r="J2522" s="21"/>
      <c r="K2522" s="133" t="s">
        <v>10810</v>
      </c>
      <c r="L2522" s="133" t="s">
        <v>10809</v>
      </c>
      <c r="M2522" s="21">
        <v>32</v>
      </c>
      <c r="N2522" s="21">
        <v>33</v>
      </c>
      <c r="O2522" s="21">
        <v>0.4</v>
      </c>
      <c r="P2522" s="124" t="s">
        <v>1676</v>
      </c>
      <c r="Q2522" s="21">
        <v>2007</v>
      </c>
      <c r="R2522" s="21" t="s">
        <v>1540</v>
      </c>
      <c r="S2522" s="21" t="s">
        <v>10808</v>
      </c>
      <c r="T2522" s="116">
        <v>643</v>
      </c>
      <c r="U2522" s="111">
        <v>45</v>
      </c>
      <c r="V2522" s="113">
        <f t="shared" si="470"/>
        <v>507.25555555555553</v>
      </c>
      <c r="W2522" s="113">
        <f t="shared" si="471"/>
        <v>135.74444444444447</v>
      </c>
      <c r="X2522" s="112">
        <f t="shared" si="472"/>
        <v>135744.44444444447</v>
      </c>
      <c r="Y2522" s="111"/>
      <c r="Z2522" s="110">
        <f t="shared" si="468"/>
        <v>35</v>
      </c>
      <c r="AA2522" s="109">
        <f t="shared" si="473"/>
        <v>32.15</v>
      </c>
      <c r="AB2522" s="109">
        <f t="shared" si="474"/>
        <v>32150</v>
      </c>
      <c r="AC2522" s="108">
        <f t="shared" si="475"/>
        <v>610.85</v>
      </c>
      <c r="AD2522" s="107">
        <f t="shared" si="476"/>
        <v>2.2222222222222223E-2</v>
      </c>
      <c r="AE2522" s="106">
        <f t="shared" si="477"/>
        <v>13.574444444444445</v>
      </c>
      <c r="AF2522" s="105">
        <f t="shared" si="478"/>
        <v>149.31888888888892</v>
      </c>
      <c r="AG2522" s="105">
        <f t="shared" si="479"/>
        <v>493.68111111111108</v>
      </c>
    </row>
    <row r="2523" spans="1:33" s="88" customFormat="1" x14ac:dyDescent="0.35">
      <c r="A2523" s="21">
        <v>10141103</v>
      </c>
      <c r="B2523" s="115" t="s">
        <v>1665</v>
      </c>
      <c r="C2523" s="115" t="s">
        <v>710</v>
      </c>
      <c r="D2523" s="21" t="s">
        <v>10806</v>
      </c>
      <c r="E2523" s="114" t="str">
        <f t="shared" si="469"/>
        <v>TRANSFORMADOR MARCA:DPM AGXX/PTS0017 AGXX/PTS0017</v>
      </c>
      <c r="F2523" s="21" t="s">
        <v>10807</v>
      </c>
      <c r="G2523" s="21" t="s">
        <v>10806</v>
      </c>
      <c r="H2523" s="21" t="s">
        <v>2180</v>
      </c>
      <c r="I2523" s="21" t="s">
        <v>2113</v>
      </c>
      <c r="J2523" s="21"/>
      <c r="K2523" s="61" t="s">
        <v>10805</v>
      </c>
      <c r="L2523" s="61" t="s">
        <v>10804</v>
      </c>
      <c r="M2523" s="61">
        <v>32</v>
      </c>
      <c r="N2523" s="121">
        <v>33</v>
      </c>
      <c r="O2523" s="61">
        <v>0.4</v>
      </c>
      <c r="P2523" s="61">
        <v>3</v>
      </c>
      <c r="Q2523" s="121">
        <v>2007</v>
      </c>
      <c r="R2523" s="121" t="s">
        <v>587</v>
      </c>
      <c r="S2523" s="121" t="s">
        <v>10803</v>
      </c>
      <c r="T2523" s="116">
        <v>643</v>
      </c>
      <c r="U2523" s="111">
        <v>45</v>
      </c>
      <c r="V2523" s="113">
        <f t="shared" si="470"/>
        <v>507.25555555555553</v>
      </c>
      <c r="W2523" s="113">
        <f t="shared" si="471"/>
        <v>135.74444444444447</v>
      </c>
      <c r="X2523" s="112">
        <f t="shared" si="472"/>
        <v>135744.44444444447</v>
      </c>
      <c r="Y2523" s="111"/>
      <c r="Z2523" s="110">
        <f t="shared" si="468"/>
        <v>35</v>
      </c>
      <c r="AA2523" s="109">
        <f t="shared" si="473"/>
        <v>32.15</v>
      </c>
      <c r="AB2523" s="109">
        <f t="shared" si="474"/>
        <v>32150</v>
      </c>
      <c r="AC2523" s="108">
        <f t="shared" si="475"/>
        <v>610.85</v>
      </c>
      <c r="AD2523" s="107">
        <f t="shared" si="476"/>
        <v>2.2222222222222223E-2</v>
      </c>
      <c r="AE2523" s="106">
        <f t="shared" si="477"/>
        <v>13.574444444444445</v>
      </c>
      <c r="AF2523" s="105">
        <f t="shared" si="478"/>
        <v>149.31888888888892</v>
      </c>
      <c r="AG2523" s="105">
        <f t="shared" si="479"/>
        <v>493.68111111111108</v>
      </c>
    </row>
    <row r="2524" spans="1:33" s="88" customFormat="1" x14ac:dyDescent="0.35">
      <c r="A2524" s="21">
        <v>10141103</v>
      </c>
      <c r="B2524" s="115" t="s">
        <v>1665</v>
      </c>
      <c r="C2524" s="115" t="s">
        <v>710</v>
      </c>
      <c r="D2524" s="21" t="s">
        <v>10801</v>
      </c>
      <c r="E2524" s="114" t="str">
        <f t="shared" si="469"/>
        <v>TRANSFORMADOR MARCA:ABB AGXX/PTS0073 AGXX/PTS0073</v>
      </c>
      <c r="F2524" s="61" t="s">
        <v>10802</v>
      </c>
      <c r="G2524" s="21" t="s">
        <v>10801</v>
      </c>
      <c r="H2524" s="21" t="s">
        <v>2113</v>
      </c>
      <c r="I2524" s="21" t="s">
        <v>2113</v>
      </c>
      <c r="J2524" s="21"/>
      <c r="K2524" s="121" t="s">
        <v>10800</v>
      </c>
      <c r="L2524" s="121" t="s">
        <v>10799</v>
      </c>
      <c r="M2524" s="61">
        <v>200</v>
      </c>
      <c r="N2524" s="121">
        <v>11</v>
      </c>
      <c r="O2524" s="61">
        <v>0.4</v>
      </c>
      <c r="P2524" s="61">
        <v>3</v>
      </c>
      <c r="Q2524" s="121">
        <v>2007</v>
      </c>
      <c r="R2524" s="121" t="s">
        <v>15</v>
      </c>
      <c r="S2524" s="121" t="s">
        <v>10798</v>
      </c>
      <c r="T2524" s="116">
        <v>572</v>
      </c>
      <c r="U2524" s="111">
        <v>45</v>
      </c>
      <c r="V2524" s="113">
        <f t="shared" si="470"/>
        <v>451.24444444444447</v>
      </c>
      <c r="W2524" s="113">
        <f t="shared" si="471"/>
        <v>120.75555555555553</v>
      </c>
      <c r="X2524" s="112">
        <f t="shared" si="472"/>
        <v>120755.55555555553</v>
      </c>
      <c r="Y2524" s="111"/>
      <c r="Z2524" s="110">
        <f t="shared" si="468"/>
        <v>35</v>
      </c>
      <c r="AA2524" s="109">
        <f t="shared" si="473"/>
        <v>28.6</v>
      </c>
      <c r="AB2524" s="109">
        <f t="shared" si="474"/>
        <v>28600</v>
      </c>
      <c r="AC2524" s="108">
        <f t="shared" si="475"/>
        <v>543.4</v>
      </c>
      <c r="AD2524" s="107">
        <f t="shared" si="476"/>
        <v>2.2222222222222223E-2</v>
      </c>
      <c r="AE2524" s="106">
        <f t="shared" si="477"/>
        <v>12.075555555555555</v>
      </c>
      <c r="AF2524" s="105">
        <f t="shared" si="478"/>
        <v>132.83111111111108</v>
      </c>
      <c r="AG2524" s="105">
        <f t="shared" si="479"/>
        <v>439.16888888888889</v>
      </c>
    </row>
    <row r="2525" spans="1:33" s="88" customFormat="1" x14ac:dyDescent="0.35">
      <c r="A2525" s="21">
        <v>10141103</v>
      </c>
      <c r="B2525" s="115" t="s">
        <v>1665</v>
      </c>
      <c r="C2525" s="115" t="s">
        <v>710</v>
      </c>
      <c r="D2525" s="21" t="s">
        <v>10796</v>
      </c>
      <c r="E2525" s="114" t="str">
        <f t="shared" si="469"/>
        <v>TRANSFORMADOR MARCA:ABB AGXX/PTS0097 AGXX/PTS0097</v>
      </c>
      <c r="F2525" s="61" t="s">
        <v>10797</v>
      </c>
      <c r="G2525" s="21" t="s">
        <v>10796</v>
      </c>
      <c r="H2525" s="21" t="s">
        <v>2113</v>
      </c>
      <c r="I2525" s="21" t="s">
        <v>2113</v>
      </c>
      <c r="J2525" s="21"/>
      <c r="K2525" s="121" t="s">
        <v>10795</v>
      </c>
      <c r="L2525" s="121" t="s">
        <v>10794</v>
      </c>
      <c r="M2525" s="61">
        <v>200</v>
      </c>
      <c r="N2525" s="121">
        <v>11</v>
      </c>
      <c r="O2525" s="61">
        <v>0.4</v>
      </c>
      <c r="P2525" s="61">
        <v>3</v>
      </c>
      <c r="Q2525" s="61">
        <v>2007</v>
      </c>
      <c r="R2525" s="61" t="s">
        <v>15</v>
      </c>
      <c r="S2525" s="121" t="s">
        <v>10793</v>
      </c>
      <c r="T2525" s="116">
        <v>572</v>
      </c>
      <c r="U2525" s="111">
        <v>45</v>
      </c>
      <c r="V2525" s="113">
        <f t="shared" si="470"/>
        <v>451.24444444444447</v>
      </c>
      <c r="W2525" s="113">
        <f t="shared" si="471"/>
        <v>120.75555555555553</v>
      </c>
      <c r="X2525" s="112">
        <f t="shared" si="472"/>
        <v>120755.55555555553</v>
      </c>
      <c r="Y2525" s="111"/>
      <c r="Z2525" s="110">
        <f t="shared" si="468"/>
        <v>35</v>
      </c>
      <c r="AA2525" s="109">
        <f t="shared" si="473"/>
        <v>28.6</v>
      </c>
      <c r="AB2525" s="109">
        <f t="shared" si="474"/>
        <v>28600</v>
      </c>
      <c r="AC2525" s="108">
        <f t="shared" si="475"/>
        <v>543.4</v>
      </c>
      <c r="AD2525" s="107">
        <f t="shared" si="476"/>
        <v>2.2222222222222223E-2</v>
      </c>
      <c r="AE2525" s="106">
        <f t="shared" si="477"/>
        <v>12.075555555555555</v>
      </c>
      <c r="AF2525" s="105">
        <f t="shared" si="478"/>
        <v>132.83111111111108</v>
      </c>
      <c r="AG2525" s="105">
        <f t="shared" si="479"/>
        <v>439.16888888888889</v>
      </c>
    </row>
    <row r="2526" spans="1:33" s="88" customFormat="1" x14ac:dyDescent="0.35">
      <c r="A2526" s="21">
        <v>10141103</v>
      </c>
      <c r="B2526" s="115" t="s">
        <v>1665</v>
      </c>
      <c r="C2526" s="115" t="s">
        <v>710</v>
      </c>
      <c r="D2526" s="21" t="s">
        <v>10791</v>
      </c>
      <c r="E2526" s="114" t="str">
        <f t="shared" si="469"/>
        <v>TRANSFORMADOR MARCA:DPM AGCDG/PTS0139 AGCDG/PTS0139</v>
      </c>
      <c r="F2526" s="61" t="s">
        <v>10792</v>
      </c>
      <c r="G2526" s="21" t="s">
        <v>10791</v>
      </c>
      <c r="H2526" s="21" t="s">
        <v>2152</v>
      </c>
      <c r="I2526" s="21" t="s">
        <v>2113</v>
      </c>
      <c r="J2526" s="21"/>
      <c r="K2526" s="121" t="s">
        <v>10790</v>
      </c>
      <c r="L2526" s="121" t="s">
        <v>10789</v>
      </c>
      <c r="M2526" s="61">
        <v>25</v>
      </c>
      <c r="N2526" s="121">
        <v>33</v>
      </c>
      <c r="O2526" s="61">
        <v>0.4</v>
      </c>
      <c r="P2526" s="61">
        <v>3</v>
      </c>
      <c r="Q2526" s="121">
        <v>2007</v>
      </c>
      <c r="R2526" s="61" t="s">
        <v>587</v>
      </c>
      <c r="S2526" s="121" t="s">
        <v>10788</v>
      </c>
      <c r="T2526" s="116">
        <v>643</v>
      </c>
      <c r="U2526" s="111">
        <v>45</v>
      </c>
      <c r="V2526" s="113">
        <f t="shared" si="470"/>
        <v>507.25555555555553</v>
      </c>
      <c r="W2526" s="113">
        <f t="shared" si="471"/>
        <v>135.74444444444447</v>
      </c>
      <c r="X2526" s="112">
        <f t="shared" si="472"/>
        <v>135744.44444444447</v>
      </c>
      <c r="Y2526" s="111"/>
      <c r="Z2526" s="110">
        <f t="shared" si="468"/>
        <v>35</v>
      </c>
      <c r="AA2526" s="109">
        <f t="shared" si="473"/>
        <v>32.15</v>
      </c>
      <c r="AB2526" s="109">
        <f t="shared" si="474"/>
        <v>32150</v>
      </c>
      <c r="AC2526" s="108">
        <f t="shared" si="475"/>
        <v>610.85</v>
      </c>
      <c r="AD2526" s="107">
        <f t="shared" si="476"/>
        <v>2.2222222222222223E-2</v>
      </c>
      <c r="AE2526" s="106">
        <f t="shared" si="477"/>
        <v>13.574444444444445</v>
      </c>
      <c r="AF2526" s="105">
        <f t="shared" si="478"/>
        <v>149.31888888888892</v>
      </c>
      <c r="AG2526" s="105">
        <f t="shared" si="479"/>
        <v>493.68111111111108</v>
      </c>
    </row>
    <row r="2527" spans="1:33" s="88" customFormat="1" x14ac:dyDescent="0.35">
      <c r="A2527" s="21">
        <v>10141103</v>
      </c>
      <c r="B2527" s="115" t="s">
        <v>1665</v>
      </c>
      <c r="C2527" s="115" t="s">
        <v>710</v>
      </c>
      <c r="D2527" s="21" t="s">
        <v>10786</v>
      </c>
      <c r="E2527" s="114" t="str">
        <f t="shared" si="469"/>
        <v>TRANSFORMADOR MARCA:DPM AGXX/PTS0164 AGXX/PTS0164</v>
      </c>
      <c r="F2527" s="21" t="s">
        <v>10787</v>
      </c>
      <c r="G2527" s="21" t="s">
        <v>10786</v>
      </c>
      <c r="H2527" s="21" t="s">
        <v>2125</v>
      </c>
      <c r="I2527" s="21" t="s">
        <v>2113</v>
      </c>
      <c r="J2527" s="21"/>
      <c r="K2527" s="61" t="s">
        <v>10785</v>
      </c>
      <c r="L2527" s="61" t="s">
        <v>10784</v>
      </c>
      <c r="M2527" s="121">
        <v>25</v>
      </c>
      <c r="N2527" s="121">
        <v>33</v>
      </c>
      <c r="O2527" s="61">
        <v>0.4</v>
      </c>
      <c r="P2527" s="61">
        <v>3</v>
      </c>
      <c r="Q2527" s="121">
        <v>2007</v>
      </c>
      <c r="R2527" s="61" t="s">
        <v>587</v>
      </c>
      <c r="S2527" s="121" t="s">
        <v>10783</v>
      </c>
      <c r="T2527" s="116">
        <v>643</v>
      </c>
      <c r="U2527" s="111">
        <v>45</v>
      </c>
      <c r="V2527" s="113">
        <f t="shared" si="470"/>
        <v>507.25555555555553</v>
      </c>
      <c r="W2527" s="113">
        <f t="shared" si="471"/>
        <v>135.74444444444447</v>
      </c>
      <c r="X2527" s="112">
        <f t="shared" si="472"/>
        <v>135744.44444444447</v>
      </c>
      <c r="Y2527" s="111"/>
      <c r="Z2527" s="110">
        <f t="shared" si="468"/>
        <v>35</v>
      </c>
      <c r="AA2527" s="109">
        <f t="shared" si="473"/>
        <v>32.15</v>
      </c>
      <c r="AB2527" s="109">
        <f t="shared" si="474"/>
        <v>32150</v>
      </c>
      <c r="AC2527" s="108">
        <f t="shared" si="475"/>
        <v>610.85</v>
      </c>
      <c r="AD2527" s="107">
        <f t="shared" si="476"/>
        <v>2.2222222222222223E-2</v>
      </c>
      <c r="AE2527" s="106">
        <f t="shared" si="477"/>
        <v>13.574444444444445</v>
      </c>
      <c r="AF2527" s="105">
        <f t="shared" si="478"/>
        <v>149.31888888888892</v>
      </c>
      <c r="AG2527" s="105">
        <f t="shared" si="479"/>
        <v>493.68111111111108</v>
      </c>
    </row>
    <row r="2528" spans="1:33" s="88" customFormat="1" x14ac:dyDescent="0.35">
      <c r="A2528" s="21">
        <v>10141103</v>
      </c>
      <c r="B2528" s="115" t="s">
        <v>1665</v>
      </c>
      <c r="C2528" s="115" t="s">
        <v>710</v>
      </c>
      <c r="D2528" s="21" t="s">
        <v>10781</v>
      </c>
      <c r="E2528" s="114" t="str">
        <f t="shared" si="469"/>
        <v>TRANSFORMADOR MARCA:ABB AGMJC/PTS0245 AGMJC/PTS0245</v>
      </c>
      <c r="F2528" s="61" t="s">
        <v>10782</v>
      </c>
      <c r="G2528" s="21" t="s">
        <v>10781</v>
      </c>
      <c r="H2528" s="21" t="s">
        <v>2114</v>
      </c>
      <c r="I2528" s="21" t="s">
        <v>2113</v>
      </c>
      <c r="J2528" s="57"/>
      <c r="K2528" s="121" t="s">
        <v>10780</v>
      </c>
      <c r="L2528" s="121" t="s">
        <v>10779</v>
      </c>
      <c r="M2528" s="61">
        <v>50</v>
      </c>
      <c r="N2528" s="121">
        <v>33</v>
      </c>
      <c r="O2528" s="61">
        <v>0.4</v>
      </c>
      <c r="P2528" s="156">
        <v>3</v>
      </c>
      <c r="Q2528" s="61">
        <v>2007</v>
      </c>
      <c r="R2528" s="61" t="s">
        <v>15</v>
      </c>
      <c r="S2528" s="61" t="s">
        <v>10778</v>
      </c>
      <c r="T2528" s="116">
        <v>643</v>
      </c>
      <c r="U2528" s="111">
        <v>45</v>
      </c>
      <c r="V2528" s="113">
        <f t="shared" si="470"/>
        <v>507.25555555555553</v>
      </c>
      <c r="W2528" s="113">
        <f t="shared" si="471"/>
        <v>135.74444444444447</v>
      </c>
      <c r="X2528" s="112">
        <f t="shared" si="472"/>
        <v>135744.44444444447</v>
      </c>
      <c r="Y2528" s="111"/>
      <c r="Z2528" s="110">
        <f t="shared" si="468"/>
        <v>35</v>
      </c>
      <c r="AA2528" s="109">
        <f t="shared" si="473"/>
        <v>32.15</v>
      </c>
      <c r="AB2528" s="109">
        <f t="shared" si="474"/>
        <v>32150</v>
      </c>
      <c r="AC2528" s="108">
        <f t="shared" si="475"/>
        <v>610.85</v>
      </c>
      <c r="AD2528" s="107">
        <f t="shared" si="476"/>
        <v>2.2222222222222223E-2</v>
      </c>
      <c r="AE2528" s="106">
        <f t="shared" si="477"/>
        <v>13.574444444444445</v>
      </c>
      <c r="AF2528" s="105">
        <f t="shared" si="478"/>
        <v>149.31888888888892</v>
      </c>
      <c r="AG2528" s="105">
        <f t="shared" si="479"/>
        <v>493.68111111111108</v>
      </c>
    </row>
    <row r="2529" spans="1:33" s="88" customFormat="1" x14ac:dyDescent="0.35">
      <c r="A2529" s="21">
        <v>10141103</v>
      </c>
      <c r="B2529" s="162" t="s">
        <v>1665</v>
      </c>
      <c r="C2529" s="115" t="s">
        <v>710</v>
      </c>
      <c r="D2529" s="21"/>
      <c r="E2529" s="114" t="str">
        <f t="shared" si="469"/>
        <v xml:space="preserve">TRANSFORMADOR MARCA:TUSCO TRAFO PEMBA </v>
      </c>
      <c r="F2529" s="21" t="s">
        <v>1869</v>
      </c>
      <c r="G2529" s="21" t="s">
        <v>237</v>
      </c>
      <c r="H2529" s="21" t="s">
        <v>237</v>
      </c>
      <c r="I2529" s="21" t="s">
        <v>10777</v>
      </c>
      <c r="J2529" s="21"/>
      <c r="K2529" s="21" t="s">
        <v>10776</v>
      </c>
      <c r="L2529" s="21" t="s">
        <v>10775</v>
      </c>
      <c r="M2529" s="21">
        <v>250</v>
      </c>
      <c r="N2529" s="21">
        <v>33</v>
      </c>
      <c r="O2529" s="21" t="s">
        <v>581</v>
      </c>
      <c r="P2529" s="21">
        <v>3</v>
      </c>
      <c r="Q2529" s="21">
        <v>2007</v>
      </c>
      <c r="R2529" s="21" t="s">
        <v>219</v>
      </c>
      <c r="S2529" s="21">
        <v>551150</v>
      </c>
      <c r="T2529" s="116">
        <v>991</v>
      </c>
      <c r="U2529" s="111">
        <v>45</v>
      </c>
      <c r="V2529" s="113">
        <f t="shared" si="470"/>
        <v>781.78888888888889</v>
      </c>
      <c r="W2529" s="113">
        <f t="shared" si="471"/>
        <v>209.21111111111111</v>
      </c>
      <c r="X2529" s="112">
        <f t="shared" si="472"/>
        <v>209211.11111111109</v>
      </c>
      <c r="Y2529" s="111"/>
      <c r="Z2529" s="110">
        <f t="shared" si="468"/>
        <v>35</v>
      </c>
      <c r="AA2529" s="109">
        <f t="shared" si="473"/>
        <v>49.550000000000004</v>
      </c>
      <c r="AB2529" s="109">
        <f t="shared" si="474"/>
        <v>49550.000000000007</v>
      </c>
      <c r="AC2529" s="108">
        <f t="shared" si="475"/>
        <v>941.45</v>
      </c>
      <c r="AD2529" s="107">
        <f t="shared" si="476"/>
        <v>2.2222222222222223E-2</v>
      </c>
      <c r="AE2529" s="106">
        <f t="shared" si="477"/>
        <v>20.921111111111113</v>
      </c>
      <c r="AF2529" s="105">
        <f t="shared" si="478"/>
        <v>230.13222222222223</v>
      </c>
      <c r="AG2529" s="105">
        <f t="shared" si="479"/>
        <v>760.86777777777775</v>
      </c>
    </row>
    <row r="2530" spans="1:33" s="88" customFormat="1" x14ac:dyDescent="0.35">
      <c r="A2530" s="21">
        <v>10141103</v>
      </c>
      <c r="B2530" s="162" t="s">
        <v>1665</v>
      </c>
      <c r="C2530" s="115" t="s">
        <v>710</v>
      </c>
      <c r="D2530" s="21"/>
      <c r="E2530" s="114" t="str">
        <f t="shared" si="469"/>
        <v xml:space="preserve">TRANSFORMADOR MARCA:TUSCO TRAFO PEMBA </v>
      </c>
      <c r="F2530" s="21" t="s">
        <v>1869</v>
      </c>
      <c r="G2530" s="21" t="s">
        <v>237</v>
      </c>
      <c r="H2530" s="21" t="s">
        <v>237</v>
      </c>
      <c r="I2530" s="21" t="s">
        <v>10774</v>
      </c>
      <c r="J2530" s="21"/>
      <c r="K2530" s="21" t="s">
        <v>10773</v>
      </c>
      <c r="L2530" s="21" t="s">
        <v>10772</v>
      </c>
      <c r="M2530" s="21">
        <v>315</v>
      </c>
      <c r="N2530" s="21">
        <v>33</v>
      </c>
      <c r="O2530" s="21" t="s">
        <v>581</v>
      </c>
      <c r="P2530" s="21">
        <v>3</v>
      </c>
      <c r="Q2530" s="21">
        <v>2007</v>
      </c>
      <c r="R2530" s="21" t="s">
        <v>219</v>
      </c>
      <c r="S2530" s="21">
        <v>54317</v>
      </c>
      <c r="T2530" s="116">
        <v>1039</v>
      </c>
      <c r="U2530" s="111">
        <v>45</v>
      </c>
      <c r="V2530" s="113">
        <f t="shared" si="470"/>
        <v>819.65555555555557</v>
      </c>
      <c r="W2530" s="113">
        <f t="shared" si="471"/>
        <v>219.34444444444443</v>
      </c>
      <c r="X2530" s="112">
        <f t="shared" si="472"/>
        <v>219344.44444444444</v>
      </c>
      <c r="Y2530" s="111"/>
      <c r="Z2530" s="110">
        <f t="shared" si="468"/>
        <v>35</v>
      </c>
      <c r="AA2530" s="109">
        <f t="shared" si="473"/>
        <v>51.95</v>
      </c>
      <c r="AB2530" s="109">
        <f t="shared" si="474"/>
        <v>51950</v>
      </c>
      <c r="AC2530" s="108">
        <f t="shared" si="475"/>
        <v>987.05</v>
      </c>
      <c r="AD2530" s="107">
        <f t="shared" si="476"/>
        <v>2.2222222222222223E-2</v>
      </c>
      <c r="AE2530" s="106">
        <f t="shared" si="477"/>
        <v>21.934444444444445</v>
      </c>
      <c r="AF2530" s="105">
        <f t="shared" si="478"/>
        <v>241.27888888888887</v>
      </c>
      <c r="AG2530" s="105">
        <f t="shared" si="479"/>
        <v>797.7211111111111</v>
      </c>
    </row>
    <row r="2531" spans="1:33" s="88" customFormat="1" x14ac:dyDescent="0.35">
      <c r="A2531" s="21">
        <v>10141103</v>
      </c>
      <c r="B2531" s="162" t="s">
        <v>1665</v>
      </c>
      <c r="C2531" s="115" t="s">
        <v>710</v>
      </c>
      <c r="D2531" s="21"/>
      <c r="E2531" s="114" t="str">
        <f t="shared" si="469"/>
        <v xml:space="preserve">TRANSFORMADOR MARCA:TUSCO TRAFO PEMBA </v>
      </c>
      <c r="F2531" s="21" t="s">
        <v>1869</v>
      </c>
      <c r="G2531" s="21" t="s">
        <v>237</v>
      </c>
      <c r="H2531" s="21" t="s">
        <v>237</v>
      </c>
      <c r="I2531" s="21" t="s">
        <v>10771</v>
      </c>
      <c r="J2531" s="21"/>
      <c r="K2531" s="21" t="s">
        <v>10770</v>
      </c>
      <c r="L2531" s="21" t="s">
        <v>10769</v>
      </c>
      <c r="M2531" s="21">
        <v>50</v>
      </c>
      <c r="N2531" s="21">
        <v>33</v>
      </c>
      <c r="O2531" s="21" t="s">
        <v>581</v>
      </c>
      <c r="P2531" s="21">
        <v>3</v>
      </c>
      <c r="Q2531" s="21">
        <v>2007</v>
      </c>
      <c r="R2531" s="21" t="s">
        <v>219</v>
      </c>
      <c r="S2531" s="21">
        <v>487815</v>
      </c>
      <c r="T2531" s="116">
        <v>643</v>
      </c>
      <c r="U2531" s="111">
        <v>45</v>
      </c>
      <c r="V2531" s="113">
        <f t="shared" si="470"/>
        <v>507.25555555555553</v>
      </c>
      <c r="W2531" s="113">
        <f t="shared" si="471"/>
        <v>135.74444444444447</v>
      </c>
      <c r="X2531" s="112">
        <f t="shared" si="472"/>
        <v>135744.44444444447</v>
      </c>
      <c r="Y2531" s="111"/>
      <c r="Z2531" s="110">
        <f t="shared" si="468"/>
        <v>35</v>
      </c>
      <c r="AA2531" s="109">
        <f t="shared" si="473"/>
        <v>32.15</v>
      </c>
      <c r="AB2531" s="109">
        <f t="shared" si="474"/>
        <v>32150</v>
      </c>
      <c r="AC2531" s="108">
        <f t="shared" si="475"/>
        <v>610.85</v>
      </c>
      <c r="AD2531" s="107">
        <f t="shared" si="476"/>
        <v>2.2222222222222223E-2</v>
      </c>
      <c r="AE2531" s="106">
        <f t="shared" si="477"/>
        <v>13.574444444444445</v>
      </c>
      <c r="AF2531" s="105">
        <f t="shared" si="478"/>
        <v>149.31888888888892</v>
      </c>
      <c r="AG2531" s="105">
        <f t="shared" si="479"/>
        <v>493.68111111111108</v>
      </c>
    </row>
    <row r="2532" spans="1:33" s="88" customFormat="1" x14ac:dyDescent="0.35">
      <c r="A2532" s="21">
        <v>10141103</v>
      </c>
      <c r="B2532" s="162" t="s">
        <v>1665</v>
      </c>
      <c r="C2532" s="115" t="s">
        <v>710</v>
      </c>
      <c r="D2532" s="21"/>
      <c r="E2532" s="114" t="str">
        <f t="shared" si="469"/>
        <v xml:space="preserve">TRANSFORMADOR MARCA:TUSCO TRAFO PEMBA </v>
      </c>
      <c r="F2532" s="21" t="s">
        <v>1869</v>
      </c>
      <c r="G2532" s="21" t="s">
        <v>237</v>
      </c>
      <c r="H2532" s="21" t="s">
        <v>1891</v>
      </c>
      <c r="I2532" s="21" t="s">
        <v>10768</v>
      </c>
      <c r="J2532" s="21"/>
      <c r="K2532" s="21" t="s">
        <v>10767</v>
      </c>
      <c r="L2532" s="21" t="s">
        <v>10766</v>
      </c>
      <c r="M2532" s="21">
        <v>50</v>
      </c>
      <c r="N2532" s="21">
        <v>33</v>
      </c>
      <c r="O2532" s="21" t="s">
        <v>581</v>
      </c>
      <c r="P2532" s="21">
        <v>3</v>
      </c>
      <c r="Q2532" s="21">
        <v>2007</v>
      </c>
      <c r="R2532" s="21" t="s">
        <v>219</v>
      </c>
      <c r="S2532" s="21">
        <v>537064</v>
      </c>
      <c r="T2532" s="116">
        <v>643</v>
      </c>
      <c r="U2532" s="111">
        <v>45</v>
      </c>
      <c r="V2532" s="113">
        <f t="shared" si="470"/>
        <v>507.25555555555553</v>
      </c>
      <c r="W2532" s="113">
        <f t="shared" si="471"/>
        <v>135.74444444444447</v>
      </c>
      <c r="X2532" s="112">
        <f t="shared" si="472"/>
        <v>135744.44444444447</v>
      </c>
      <c r="Y2532" s="111"/>
      <c r="Z2532" s="110">
        <f t="shared" ref="Z2532:Z2595" si="480">(U2532-(2017-Q2532))</f>
        <v>35</v>
      </c>
      <c r="AA2532" s="109">
        <f t="shared" si="473"/>
        <v>32.15</v>
      </c>
      <c r="AB2532" s="109">
        <f t="shared" si="474"/>
        <v>32150</v>
      </c>
      <c r="AC2532" s="108">
        <f t="shared" si="475"/>
        <v>610.85</v>
      </c>
      <c r="AD2532" s="107">
        <f t="shared" si="476"/>
        <v>2.2222222222222223E-2</v>
      </c>
      <c r="AE2532" s="106">
        <f t="shared" si="477"/>
        <v>13.574444444444445</v>
      </c>
      <c r="AF2532" s="105">
        <f t="shared" si="478"/>
        <v>149.31888888888892</v>
      </c>
      <c r="AG2532" s="105">
        <f t="shared" si="479"/>
        <v>493.68111111111108</v>
      </c>
    </row>
    <row r="2533" spans="1:33" s="88" customFormat="1" x14ac:dyDescent="0.35">
      <c r="A2533" s="21">
        <v>10141103</v>
      </c>
      <c r="B2533" s="162" t="s">
        <v>1665</v>
      </c>
      <c r="C2533" s="115" t="s">
        <v>710</v>
      </c>
      <c r="D2533" s="21"/>
      <c r="E2533" s="114" t="str">
        <f t="shared" si="469"/>
        <v xml:space="preserve">TRANSFORMADOR MARCA:T. MOCAMBIQ MONTEPUEZ </v>
      </c>
      <c r="F2533" s="57" t="s">
        <v>1855</v>
      </c>
      <c r="G2533" s="21" t="s">
        <v>222</v>
      </c>
      <c r="H2533" s="21" t="s">
        <v>222</v>
      </c>
      <c r="I2533" s="61" t="s">
        <v>10077</v>
      </c>
      <c r="J2533" s="21"/>
      <c r="K2533" s="61" t="s">
        <v>10765</v>
      </c>
      <c r="L2533" s="61" t="s">
        <v>10764</v>
      </c>
      <c r="M2533" s="61">
        <v>250</v>
      </c>
      <c r="N2533" s="61">
        <v>33</v>
      </c>
      <c r="O2533" s="21" t="s">
        <v>581</v>
      </c>
      <c r="P2533" s="21">
        <v>3</v>
      </c>
      <c r="Q2533" s="21">
        <v>2007</v>
      </c>
      <c r="R2533" s="61" t="s">
        <v>10052</v>
      </c>
      <c r="S2533" s="61">
        <v>1307060</v>
      </c>
      <c r="T2533" s="116">
        <v>991</v>
      </c>
      <c r="U2533" s="111">
        <v>45</v>
      </c>
      <c r="V2533" s="113">
        <f t="shared" si="470"/>
        <v>781.78888888888889</v>
      </c>
      <c r="W2533" s="113">
        <f t="shared" si="471"/>
        <v>209.21111111111111</v>
      </c>
      <c r="X2533" s="112">
        <f t="shared" si="472"/>
        <v>209211.11111111109</v>
      </c>
      <c r="Y2533" s="111"/>
      <c r="Z2533" s="110">
        <f t="shared" si="480"/>
        <v>35</v>
      </c>
      <c r="AA2533" s="109">
        <f t="shared" si="473"/>
        <v>49.550000000000004</v>
      </c>
      <c r="AB2533" s="109">
        <f t="shared" si="474"/>
        <v>49550.000000000007</v>
      </c>
      <c r="AC2533" s="108">
        <f t="shared" si="475"/>
        <v>941.45</v>
      </c>
      <c r="AD2533" s="107">
        <f t="shared" si="476"/>
        <v>2.2222222222222223E-2</v>
      </c>
      <c r="AE2533" s="106">
        <f t="shared" si="477"/>
        <v>20.921111111111113</v>
      </c>
      <c r="AF2533" s="105">
        <f t="shared" si="478"/>
        <v>230.13222222222223</v>
      </c>
      <c r="AG2533" s="105">
        <f t="shared" si="479"/>
        <v>760.86777777777775</v>
      </c>
    </row>
    <row r="2534" spans="1:33" s="88" customFormat="1" x14ac:dyDescent="0.35">
      <c r="A2534" s="21">
        <v>10141103</v>
      </c>
      <c r="B2534" s="162" t="s">
        <v>1665</v>
      </c>
      <c r="C2534" s="115" t="s">
        <v>710</v>
      </c>
      <c r="D2534" s="21"/>
      <c r="E2534" s="114" t="str">
        <f t="shared" si="469"/>
        <v xml:space="preserve">TRANSFORMADOR MARCA:EFACEC AUASSE </v>
      </c>
      <c r="F2534" s="21" t="s">
        <v>10731</v>
      </c>
      <c r="G2534" s="21" t="s">
        <v>228</v>
      </c>
      <c r="H2534" s="21" t="s">
        <v>10730</v>
      </c>
      <c r="I2534" s="21" t="s">
        <v>10763</v>
      </c>
      <c r="J2534" s="21"/>
      <c r="K2534" s="121" t="s">
        <v>10762</v>
      </c>
      <c r="L2534" s="121" t="s">
        <v>10761</v>
      </c>
      <c r="M2534" s="21">
        <v>100</v>
      </c>
      <c r="N2534" s="21">
        <v>33</v>
      </c>
      <c r="O2534" s="21" t="s">
        <v>581</v>
      </c>
      <c r="P2534" s="21">
        <v>3</v>
      </c>
      <c r="Q2534" s="21">
        <v>2007</v>
      </c>
      <c r="R2534" s="21" t="s">
        <v>27</v>
      </c>
      <c r="S2534" s="21" t="s">
        <v>10760</v>
      </c>
      <c r="T2534" s="116">
        <v>763</v>
      </c>
      <c r="U2534" s="111">
        <v>45</v>
      </c>
      <c r="V2534" s="113">
        <f t="shared" si="470"/>
        <v>601.92222222222222</v>
      </c>
      <c r="W2534" s="113">
        <f t="shared" si="471"/>
        <v>161.07777777777778</v>
      </c>
      <c r="X2534" s="112">
        <f t="shared" si="472"/>
        <v>161077.77777777778</v>
      </c>
      <c r="Y2534" s="111"/>
      <c r="Z2534" s="110">
        <f t="shared" si="480"/>
        <v>35</v>
      </c>
      <c r="AA2534" s="109">
        <f t="shared" si="473"/>
        <v>38.15</v>
      </c>
      <c r="AB2534" s="109">
        <f t="shared" si="474"/>
        <v>38150</v>
      </c>
      <c r="AC2534" s="108">
        <f t="shared" si="475"/>
        <v>724.85</v>
      </c>
      <c r="AD2534" s="107">
        <f t="shared" si="476"/>
        <v>2.2222222222222223E-2</v>
      </c>
      <c r="AE2534" s="106">
        <f t="shared" si="477"/>
        <v>16.10777777777778</v>
      </c>
      <c r="AF2534" s="105">
        <f t="shared" si="478"/>
        <v>177.18555555555557</v>
      </c>
      <c r="AG2534" s="105">
        <f t="shared" si="479"/>
        <v>585.81444444444446</v>
      </c>
    </row>
    <row r="2535" spans="1:33" s="88" customFormat="1" x14ac:dyDescent="0.35">
      <c r="A2535" s="21">
        <v>10141103</v>
      </c>
      <c r="B2535" s="162" t="s">
        <v>1665</v>
      </c>
      <c r="C2535" s="115" t="s">
        <v>710</v>
      </c>
      <c r="D2535" s="21"/>
      <c r="E2535" s="114" t="str">
        <f t="shared" si="469"/>
        <v xml:space="preserve">TRANSFORMADOR MARCA:EFACEC AUASSE </v>
      </c>
      <c r="F2535" s="21" t="s">
        <v>10731</v>
      </c>
      <c r="G2535" s="21" t="s">
        <v>228</v>
      </c>
      <c r="H2535" s="21" t="s">
        <v>10730</v>
      </c>
      <c r="I2535" s="21" t="s">
        <v>10759</v>
      </c>
      <c r="J2535" s="21"/>
      <c r="K2535" s="121" t="s">
        <v>10758</v>
      </c>
      <c r="L2535" s="121" t="s">
        <v>10757</v>
      </c>
      <c r="M2535" s="21">
        <v>100</v>
      </c>
      <c r="N2535" s="21">
        <v>33</v>
      </c>
      <c r="O2535" s="21" t="s">
        <v>581</v>
      </c>
      <c r="P2535" s="21">
        <v>3</v>
      </c>
      <c r="Q2535" s="21">
        <v>2007</v>
      </c>
      <c r="R2535" s="21" t="s">
        <v>27</v>
      </c>
      <c r="S2535" s="21" t="s">
        <v>10756</v>
      </c>
      <c r="T2535" s="116">
        <v>763</v>
      </c>
      <c r="U2535" s="111">
        <v>45</v>
      </c>
      <c r="V2535" s="113">
        <f t="shared" si="470"/>
        <v>601.92222222222222</v>
      </c>
      <c r="W2535" s="113">
        <f t="shared" si="471"/>
        <v>161.07777777777778</v>
      </c>
      <c r="X2535" s="112">
        <f t="shared" si="472"/>
        <v>161077.77777777778</v>
      </c>
      <c r="Y2535" s="111"/>
      <c r="Z2535" s="110">
        <f t="shared" si="480"/>
        <v>35</v>
      </c>
      <c r="AA2535" s="109">
        <f t="shared" si="473"/>
        <v>38.15</v>
      </c>
      <c r="AB2535" s="109">
        <f t="shared" si="474"/>
        <v>38150</v>
      </c>
      <c r="AC2535" s="108">
        <f t="shared" si="475"/>
        <v>724.85</v>
      </c>
      <c r="AD2535" s="107">
        <f t="shared" si="476"/>
        <v>2.2222222222222223E-2</v>
      </c>
      <c r="AE2535" s="106">
        <f t="shared" si="477"/>
        <v>16.10777777777778</v>
      </c>
      <c r="AF2535" s="105">
        <f t="shared" si="478"/>
        <v>177.18555555555557</v>
      </c>
      <c r="AG2535" s="105">
        <f t="shared" si="479"/>
        <v>585.81444444444446</v>
      </c>
    </row>
    <row r="2536" spans="1:33" s="88" customFormat="1" x14ac:dyDescent="0.35">
      <c r="A2536" s="21">
        <v>10141103</v>
      </c>
      <c r="B2536" s="162" t="s">
        <v>1665</v>
      </c>
      <c r="C2536" s="115" t="s">
        <v>710</v>
      </c>
      <c r="D2536" s="21"/>
      <c r="E2536" s="114" t="str">
        <f t="shared" si="469"/>
        <v xml:space="preserve">TRANSFORMADOR MARCA:EFACEC AUASSE </v>
      </c>
      <c r="F2536" s="21" t="s">
        <v>10731</v>
      </c>
      <c r="G2536" s="21" t="s">
        <v>228</v>
      </c>
      <c r="H2536" s="21" t="s">
        <v>10730</v>
      </c>
      <c r="I2536" s="21" t="s">
        <v>10755</v>
      </c>
      <c r="J2536" s="21"/>
      <c r="K2536" s="121" t="s">
        <v>10754</v>
      </c>
      <c r="L2536" s="121" t="s">
        <v>10753</v>
      </c>
      <c r="M2536" s="21">
        <v>100</v>
      </c>
      <c r="N2536" s="21">
        <v>33</v>
      </c>
      <c r="O2536" s="21" t="s">
        <v>581</v>
      </c>
      <c r="P2536" s="21">
        <v>3</v>
      </c>
      <c r="Q2536" s="21">
        <v>2007</v>
      </c>
      <c r="R2536" s="21" t="s">
        <v>27</v>
      </c>
      <c r="S2536" s="21" t="s">
        <v>10752</v>
      </c>
      <c r="T2536" s="116">
        <v>763</v>
      </c>
      <c r="U2536" s="111">
        <v>45</v>
      </c>
      <c r="V2536" s="113">
        <f t="shared" si="470"/>
        <v>601.92222222222222</v>
      </c>
      <c r="W2536" s="113">
        <f t="shared" si="471"/>
        <v>161.07777777777778</v>
      </c>
      <c r="X2536" s="112">
        <f t="shared" si="472"/>
        <v>161077.77777777778</v>
      </c>
      <c r="Y2536" s="111"/>
      <c r="Z2536" s="110">
        <f t="shared" si="480"/>
        <v>35</v>
      </c>
      <c r="AA2536" s="109">
        <f t="shared" si="473"/>
        <v>38.15</v>
      </c>
      <c r="AB2536" s="109">
        <f t="shared" si="474"/>
        <v>38150</v>
      </c>
      <c r="AC2536" s="108">
        <f t="shared" si="475"/>
        <v>724.85</v>
      </c>
      <c r="AD2536" s="107">
        <f t="shared" si="476"/>
        <v>2.2222222222222223E-2</v>
      </c>
      <c r="AE2536" s="106">
        <f t="shared" si="477"/>
        <v>16.10777777777778</v>
      </c>
      <c r="AF2536" s="105">
        <f t="shared" si="478"/>
        <v>177.18555555555557</v>
      </c>
      <c r="AG2536" s="105">
        <f t="shared" si="479"/>
        <v>585.81444444444446</v>
      </c>
    </row>
    <row r="2537" spans="1:33" s="88" customFormat="1" x14ac:dyDescent="0.35">
      <c r="A2537" s="21">
        <v>10141103</v>
      </c>
      <c r="B2537" s="162" t="s">
        <v>1665</v>
      </c>
      <c r="C2537" s="115" t="s">
        <v>710</v>
      </c>
      <c r="D2537" s="21"/>
      <c r="E2537" s="114" t="str">
        <f t="shared" si="469"/>
        <v xml:space="preserve">TRANSFORMADOR MARCA:FST AUASSE </v>
      </c>
      <c r="F2537" s="21" t="s">
        <v>10731</v>
      </c>
      <c r="G2537" s="21" t="s">
        <v>228</v>
      </c>
      <c r="H2537" s="21" t="s">
        <v>10730</v>
      </c>
      <c r="I2537" s="21" t="s">
        <v>7853</v>
      </c>
      <c r="J2537" s="21"/>
      <c r="K2537" s="121" t="s">
        <v>10751</v>
      </c>
      <c r="L2537" s="121" t="s">
        <v>10750</v>
      </c>
      <c r="M2537" s="21">
        <v>100</v>
      </c>
      <c r="N2537" s="21">
        <v>33</v>
      </c>
      <c r="O2537" s="21" t="s">
        <v>581</v>
      </c>
      <c r="P2537" s="21">
        <v>3</v>
      </c>
      <c r="Q2537" s="21">
        <v>2007</v>
      </c>
      <c r="R2537" s="21" t="s">
        <v>519</v>
      </c>
      <c r="S2537" s="21" t="s">
        <v>10749</v>
      </c>
      <c r="T2537" s="116">
        <v>763</v>
      </c>
      <c r="U2537" s="111">
        <v>45</v>
      </c>
      <c r="V2537" s="113">
        <f t="shared" si="470"/>
        <v>601.92222222222222</v>
      </c>
      <c r="W2537" s="113">
        <f t="shared" si="471"/>
        <v>161.07777777777778</v>
      </c>
      <c r="X2537" s="112">
        <f t="shared" si="472"/>
        <v>161077.77777777778</v>
      </c>
      <c r="Y2537" s="111"/>
      <c r="Z2537" s="110">
        <f t="shared" si="480"/>
        <v>35</v>
      </c>
      <c r="AA2537" s="109">
        <f t="shared" si="473"/>
        <v>38.15</v>
      </c>
      <c r="AB2537" s="109">
        <f t="shared" si="474"/>
        <v>38150</v>
      </c>
      <c r="AC2537" s="108">
        <f t="shared" si="475"/>
        <v>724.85</v>
      </c>
      <c r="AD2537" s="107">
        <f t="shared" si="476"/>
        <v>2.2222222222222223E-2</v>
      </c>
      <c r="AE2537" s="106">
        <f t="shared" si="477"/>
        <v>16.10777777777778</v>
      </c>
      <c r="AF2537" s="105">
        <f t="shared" si="478"/>
        <v>177.18555555555557</v>
      </c>
      <c r="AG2537" s="105">
        <f t="shared" si="479"/>
        <v>585.81444444444446</v>
      </c>
    </row>
    <row r="2538" spans="1:33" s="88" customFormat="1" x14ac:dyDescent="0.35">
      <c r="A2538" s="21">
        <v>10141103</v>
      </c>
      <c r="B2538" s="162" t="s">
        <v>1665</v>
      </c>
      <c r="C2538" s="115" t="s">
        <v>710</v>
      </c>
      <c r="D2538" s="21"/>
      <c r="E2538" s="114" t="str">
        <f t="shared" si="469"/>
        <v xml:space="preserve">TRANSFORMADOR MARCA:EFACEC AUASSE </v>
      </c>
      <c r="F2538" s="21" t="s">
        <v>10731</v>
      </c>
      <c r="G2538" s="21" t="s">
        <v>228</v>
      </c>
      <c r="H2538" s="61" t="s">
        <v>10730</v>
      </c>
      <c r="I2538" s="61" t="s">
        <v>10748</v>
      </c>
      <c r="J2538" s="21"/>
      <c r="K2538" s="121" t="s">
        <v>10747</v>
      </c>
      <c r="L2538" s="121" t="s">
        <v>10746</v>
      </c>
      <c r="M2538" s="61">
        <v>160</v>
      </c>
      <c r="N2538" s="21">
        <v>33</v>
      </c>
      <c r="O2538" s="21" t="s">
        <v>581</v>
      </c>
      <c r="P2538" s="21">
        <v>3</v>
      </c>
      <c r="Q2538" s="21">
        <v>2007</v>
      </c>
      <c r="R2538" s="61" t="s">
        <v>27</v>
      </c>
      <c r="S2538" s="61" t="s">
        <v>10742</v>
      </c>
      <c r="T2538" s="116">
        <v>991</v>
      </c>
      <c r="U2538" s="111">
        <v>45</v>
      </c>
      <c r="V2538" s="113">
        <f t="shared" si="470"/>
        <v>781.78888888888889</v>
      </c>
      <c r="W2538" s="113">
        <f t="shared" si="471"/>
        <v>209.21111111111111</v>
      </c>
      <c r="X2538" s="112">
        <f t="shared" si="472"/>
        <v>209211.11111111109</v>
      </c>
      <c r="Y2538" s="111"/>
      <c r="Z2538" s="110">
        <f t="shared" si="480"/>
        <v>35</v>
      </c>
      <c r="AA2538" s="109">
        <f t="shared" si="473"/>
        <v>49.550000000000004</v>
      </c>
      <c r="AB2538" s="109">
        <f t="shared" si="474"/>
        <v>49550.000000000007</v>
      </c>
      <c r="AC2538" s="108">
        <f t="shared" si="475"/>
        <v>941.45</v>
      </c>
      <c r="AD2538" s="107">
        <f t="shared" si="476"/>
        <v>2.2222222222222223E-2</v>
      </c>
      <c r="AE2538" s="106">
        <f t="shared" si="477"/>
        <v>20.921111111111113</v>
      </c>
      <c r="AF2538" s="105">
        <f t="shared" si="478"/>
        <v>230.13222222222223</v>
      </c>
      <c r="AG2538" s="105">
        <f t="shared" si="479"/>
        <v>760.86777777777775</v>
      </c>
    </row>
    <row r="2539" spans="1:33" s="88" customFormat="1" x14ac:dyDescent="0.35">
      <c r="A2539" s="21">
        <v>10141103</v>
      </c>
      <c r="B2539" s="162" t="s">
        <v>1665</v>
      </c>
      <c r="C2539" s="115" t="s">
        <v>710</v>
      </c>
      <c r="D2539" s="21"/>
      <c r="E2539" s="114" t="str">
        <f t="shared" si="469"/>
        <v xml:space="preserve">TRANSFORMADOR MARCA:EFACEC AUASSE </v>
      </c>
      <c r="F2539" s="21" t="s">
        <v>10731</v>
      </c>
      <c r="G2539" s="21" t="s">
        <v>228</v>
      </c>
      <c r="H2539" s="61" t="s">
        <v>10730</v>
      </c>
      <c r="I2539" s="61" t="s">
        <v>10745</v>
      </c>
      <c r="J2539" s="21"/>
      <c r="K2539" s="121" t="s">
        <v>10744</v>
      </c>
      <c r="L2539" s="121" t="s">
        <v>10743</v>
      </c>
      <c r="M2539" s="61">
        <v>100</v>
      </c>
      <c r="N2539" s="21">
        <v>33</v>
      </c>
      <c r="O2539" s="21" t="s">
        <v>581</v>
      </c>
      <c r="P2539" s="21">
        <v>3</v>
      </c>
      <c r="Q2539" s="21">
        <v>2007</v>
      </c>
      <c r="R2539" s="61" t="s">
        <v>27</v>
      </c>
      <c r="S2539" s="61" t="s">
        <v>10742</v>
      </c>
      <c r="T2539" s="116">
        <v>763</v>
      </c>
      <c r="U2539" s="111">
        <v>45</v>
      </c>
      <c r="V2539" s="113">
        <f t="shared" si="470"/>
        <v>601.92222222222222</v>
      </c>
      <c r="W2539" s="113">
        <f t="shared" si="471"/>
        <v>161.07777777777778</v>
      </c>
      <c r="X2539" s="112">
        <f t="shared" si="472"/>
        <v>161077.77777777778</v>
      </c>
      <c r="Y2539" s="111"/>
      <c r="Z2539" s="110">
        <f t="shared" si="480"/>
        <v>35</v>
      </c>
      <c r="AA2539" s="109">
        <f t="shared" si="473"/>
        <v>38.15</v>
      </c>
      <c r="AB2539" s="109">
        <f t="shared" si="474"/>
        <v>38150</v>
      </c>
      <c r="AC2539" s="108">
        <f t="shared" si="475"/>
        <v>724.85</v>
      </c>
      <c r="AD2539" s="107">
        <f t="shared" si="476"/>
        <v>2.2222222222222223E-2</v>
      </c>
      <c r="AE2539" s="106">
        <f t="shared" si="477"/>
        <v>16.10777777777778</v>
      </c>
      <c r="AF2539" s="105">
        <f t="shared" si="478"/>
        <v>177.18555555555557</v>
      </c>
      <c r="AG2539" s="105">
        <f t="shared" si="479"/>
        <v>585.81444444444446</v>
      </c>
    </row>
    <row r="2540" spans="1:33" s="88" customFormat="1" x14ac:dyDescent="0.35">
      <c r="A2540" s="21">
        <v>10141103</v>
      </c>
      <c r="B2540" s="162" t="s">
        <v>1665</v>
      </c>
      <c r="C2540" s="115" t="s">
        <v>710</v>
      </c>
      <c r="D2540" s="21"/>
      <c r="E2540" s="114" t="str">
        <f t="shared" si="469"/>
        <v xml:space="preserve">TRANSFORMADOR MARCA:EFACEC AUASSE </v>
      </c>
      <c r="F2540" s="21" t="s">
        <v>10731</v>
      </c>
      <c r="G2540" s="21" t="s">
        <v>228</v>
      </c>
      <c r="H2540" s="61" t="s">
        <v>10730</v>
      </c>
      <c r="I2540" s="61" t="s">
        <v>10741</v>
      </c>
      <c r="J2540" s="21"/>
      <c r="K2540" s="121" t="s">
        <v>10740</v>
      </c>
      <c r="L2540" s="121" t="s">
        <v>10739</v>
      </c>
      <c r="M2540" s="61">
        <v>100</v>
      </c>
      <c r="N2540" s="21">
        <v>33</v>
      </c>
      <c r="O2540" s="21" t="s">
        <v>581</v>
      </c>
      <c r="P2540" s="21">
        <v>3</v>
      </c>
      <c r="Q2540" s="21">
        <v>2007</v>
      </c>
      <c r="R2540" s="61" t="s">
        <v>27</v>
      </c>
      <c r="S2540" s="61" t="s">
        <v>10738</v>
      </c>
      <c r="T2540" s="116">
        <v>763</v>
      </c>
      <c r="U2540" s="111">
        <v>45</v>
      </c>
      <c r="V2540" s="113">
        <f t="shared" si="470"/>
        <v>601.92222222222222</v>
      </c>
      <c r="W2540" s="113">
        <f t="shared" si="471"/>
        <v>161.07777777777778</v>
      </c>
      <c r="X2540" s="112">
        <f t="shared" si="472"/>
        <v>161077.77777777778</v>
      </c>
      <c r="Y2540" s="111"/>
      <c r="Z2540" s="110">
        <f t="shared" si="480"/>
        <v>35</v>
      </c>
      <c r="AA2540" s="109">
        <f t="shared" si="473"/>
        <v>38.15</v>
      </c>
      <c r="AB2540" s="109">
        <f t="shared" si="474"/>
        <v>38150</v>
      </c>
      <c r="AC2540" s="108">
        <f t="shared" si="475"/>
        <v>724.85</v>
      </c>
      <c r="AD2540" s="107">
        <f t="shared" si="476"/>
        <v>2.2222222222222223E-2</v>
      </c>
      <c r="AE2540" s="106">
        <f t="shared" si="477"/>
        <v>16.10777777777778</v>
      </c>
      <c r="AF2540" s="105">
        <f t="shared" si="478"/>
        <v>177.18555555555557</v>
      </c>
      <c r="AG2540" s="105">
        <f t="shared" si="479"/>
        <v>585.81444444444446</v>
      </c>
    </row>
    <row r="2541" spans="1:33" s="88" customFormat="1" x14ac:dyDescent="0.35">
      <c r="A2541" s="21">
        <v>10141103</v>
      </c>
      <c r="B2541" s="162" t="s">
        <v>1665</v>
      </c>
      <c r="C2541" s="115" t="s">
        <v>710</v>
      </c>
      <c r="D2541" s="21"/>
      <c r="E2541" s="114" t="str">
        <f t="shared" si="469"/>
        <v xml:space="preserve">TRANSFORMADOR MARCA:EFACEC AUASSE </v>
      </c>
      <c r="F2541" s="21" t="s">
        <v>10731</v>
      </c>
      <c r="G2541" s="21" t="s">
        <v>228</v>
      </c>
      <c r="H2541" s="61" t="s">
        <v>10730</v>
      </c>
      <c r="I2541" s="61" t="s">
        <v>10737</v>
      </c>
      <c r="J2541" s="21"/>
      <c r="K2541" s="121" t="s">
        <v>10736</v>
      </c>
      <c r="L2541" s="121" t="s">
        <v>10735</v>
      </c>
      <c r="M2541" s="61">
        <v>100</v>
      </c>
      <c r="N2541" s="21">
        <v>33</v>
      </c>
      <c r="O2541" s="21" t="s">
        <v>581</v>
      </c>
      <c r="P2541" s="21">
        <v>3</v>
      </c>
      <c r="Q2541" s="21">
        <v>2007</v>
      </c>
      <c r="R2541" s="61" t="s">
        <v>27</v>
      </c>
      <c r="S2541" s="61"/>
      <c r="T2541" s="116">
        <v>763</v>
      </c>
      <c r="U2541" s="111">
        <v>45</v>
      </c>
      <c r="V2541" s="113">
        <f t="shared" si="470"/>
        <v>601.92222222222222</v>
      </c>
      <c r="W2541" s="113">
        <f t="shared" si="471"/>
        <v>161.07777777777778</v>
      </c>
      <c r="X2541" s="112">
        <f t="shared" si="472"/>
        <v>161077.77777777778</v>
      </c>
      <c r="Y2541" s="111"/>
      <c r="Z2541" s="110">
        <f t="shared" si="480"/>
        <v>35</v>
      </c>
      <c r="AA2541" s="109">
        <f t="shared" si="473"/>
        <v>38.15</v>
      </c>
      <c r="AB2541" s="109">
        <f t="shared" si="474"/>
        <v>38150</v>
      </c>
      <c r="AC2541" s="108">
        <f t="shared" si="475"/>
        <v>724.85</v>
      </c>
      <c r="AD2541" s="107">
        <f t="shared" si="476"/>
        <v>2.2222222222222223E-2</v>
      </c>
      <c r="AE2541" s="106">
        <f t="shared" si="477"/>
        <v>16.10777777777778</v>
      </c>
      <c r="AF2541" s="105">
        <f t="shared" si="478"/>
        <v>177.18555555555557</v>
      </c>
      <c r="AG2541" s="105">
        <f t="shared" si="479"/>
        <v>585.81444444444446</v>
      </c>
    </row>
    <row r="2542" spans="1:33" s="88" customFormat="1" x14ac:dyDescent="0.35">
      <c r="A2542" s="21">
        <v>10141103</v>
      </c>
      <c r="B2542" s="162" t="s">
        <v>1665</v>
      </c>
      <c r="C2542" s="115" t="s">
        <v>710</v>
      </c>
      <c r="D2542" s="21"/>
      <c r="E2542" s="114" t="str">
        <f t="shared" si="469"/>
        <v xml:space="preserve">TRANSFORMADOR MARCA:EFACEC AUASSE </v>
      </c>
      <c r="F2542" s="21" t="s">
        <v>10731</v>
      </c>
      <c r="G2542" s="21" t="s">
        <v>228</v>
      </c>
      <c r="H2542" s="61" t="s">
        <v>10730</v>
      </c>
      <c r="I2542" s="61" t="s">
        <v>10734</v>
      </c>
      <c r="J2542" s="21"/>
      <c r="K2542" s="121" t="s">
        <v>10733</v>
      </c>
      <c r="L2542" s="121" t="s">
        <v>10732</v>
      </c>
      <c r="M2542" s="61">
        <v>50</v>
      </c>
      <c r="N2542" s="21">
        <v>33</v>
      </c>
      <c r="O2542" s="21" t="s">
        <v>581</v>
      </c>
      <c r="P2542" s="21">
        <v>3</v>
      </c>
      <c r="Q2542" s="21">
        <v>2007</v>
      </c>
      <c r="R2542" s="61" t="s">
        <v>27</v>
      </c>
      <c r="S2542" s="61"/>
      <c r="T2542" s="116">
        <v>643</v>
      </c>
      <c r="U2542" s="111">
        <v>45</v>
      </c>
      <c r="V2542" s="113">
        <f t="shared" si="470"/>
        <v>507.25555555555553</v>
      </c>
      <c r="W2542" s="113">
        <f t="shared" si="471"/>
        <v>135.74444444444447</v>
      </c>
      <c r="X2542" s="112">
        <f t="shared" si="472"/>
        <v>135744.44444444447</v>
      </c>
      <c r="Y2542" s="111"/>
      <c r="Z2542" s="110">
        <f t="shared" si="480"/>
        <v>35</v>
      </c>
      <c r="AA2542" s="109">
        <f t="shared" si="473"/>
        <v>32.15</v>
      </c>
      <c r="AB2542" s="109">
        <f t="shared" si="474"/>
        <v>32150</v>
      </c>
      <c r="AC2542" s="108">
        <f t="shared" si="475"/>
        <v>610.85</v>
      </c>
      <c r="AD2542" s="107">
        <f t="shared" si="476"/>
        <v>2.2222222222222223E-2</v>
      </c>
      <c r="AE2542" s="106">
        <f t="shared" si="477"/>
        <v>13.574444444444445</v>
      </c>
      <c r="AF2542" s="105">
        <f t="shared" si="478"/>
        <v>149.31888888888892</v>
      </c>
      <c r="AG2542" s="105">
        <f t="shared" si="479"/>
        <v>493.68111111111108</v>
      </c>
    </row>
    <row r="2543" spans="1:33" s="88" customFormat="1" x14ac:dyDescent="0.35">
      <c r="A2543" s="21">
        <v>10141103</v>
      </c>
      <c r="B2543" s="162" t="s">
        <v>1665</v>
      </c>
      <c r="C2543" s="115" t="s">
        <v>710</v>
      </c>
      <c r="D2543" s="21"/>
      <c r="E2543" s="114" t="str">
        <f t="shared" si="469"/>
        <v xml:space="preserve">TRANSFORMADOR MARCA:ZENT TRANSFORMERS AUASSE </v>
      </c>
      <c r="F2543" s="21" t="s">
        <v>10731</v>
      </c>
      <c r="G2543" s="21" t="s">
        <v>228</v>
      </c>
      <c r="H2543" s="61" t="s">
        <v>10730</v>
      </c>
      <c r="I2543" s="61" t="s">
        <v>10729</v>
      </c>
      <c r="J2543" s="21"/>
      <c r="K2543" s="121" t="s">
        <v>10728</v>
      </c>
      <c r="L2543" s="121" t="s">
        <v>10727</v>
      </c>
      <c r="M2543" s="61">
        <v>160</v>
      </c>
      <c r="N2543" s="21">
        <v>33</v>
      </c>
      <c r="O2543" s="21" t="s">
        <v>581</v>
      </c>
      <c r="P2543" s="21">
        <v>3</v>
      </c>
      <c r="Q2543" s="21">
        <v>2007</v>
      </c>
      <c r="R2543" s="61" t="s">
        <v>10726</v>
      </c>
      <c r="S2543" s="61" t="s">
        <v>10725</v>
      </c>
      <c r="T2543" s="116">
        <v>991</v>
      </c>
      <c r="U2543" s="111">
        <v>45</v>
      </c>
      <c r="V2543" s="113">
        <f t="shared" si="470"/>
        <v>781.78888888888889</v>
      </c>
      <c r="W2543" s="113">
        <f t="shared" si="471"/>
        <v>209.21111111111111</v>
      </c>
      <c r="X2543" s="112">
        <f t="shared" si="472"/>
        <v>209211.11111111109</v>
      </c>
      <c r="Y2543" s="111"/>
      <c r="Z2543" s="110">
        <f t="shared" si="480"/>
        <v>35</v>
      </c>
      <c r="AA2543" s="109">
        <f t="shared" si="473"/>
        <v>49.550000000000004</v>
      </c>
      <c r="AB2543" s="109">
        <f t="shared" si="474"/>
        <v>49550.000000000007</v>
      </c>
      <c r="AC2543" s="108">
        <f t="shared" si="475"/>
        <v>941.45</v>
      </c>
      <c r="AD2543" s="107">
        <f t="shared" si="476"/>
        <v>2.2222222222222223E-2</v>
      </c>
      <c r="AE2543" s="106">
        <f t="shared" si="477"/>
        <v>20.921111111111113</v>
      </c>
      <c r="AF2543" s="105">
        <f t="shared" si="478"/>
        <v>230.13222222222223</v>
      </c>
      <c r="AG2543" s="105">
        <f t="shared" si="479"/>
        <v>760.86777777777775</v>
      </c>
    </row>
    <row r="2544" spans="1:33" s="88" customFormat="1" x14ac:dyDescent="0.35">
      <c r="A2544" s="21">
        <v>10141103</v>
      </c>
      <c r="B2544" s="162" t="s">
        <v>1665</v>
      </c>
      <c r="C2544" s="115" t="s">
        <v>710</v>
      </c>
      <c r="D2544" s="21"/>
      <c r="E2544" s="114" t="str">
        <f t="shared" si="469"/>
        <v xml:space="preserve">TRANSFORMADOR MARCA:TUSCO TRAFO METORO </v>
      </c>
      <c r="F2544" s="57" t="s">
        <v>1816</v>
      </c>
      <c r="G2544" s="21" t="s">
        <v>183</v>
      </c>
      <c r="H2544" s="21" t="s">
        <v>1815</v>
      </c>
      <c r="I2544" s="61" t="s">
        <v>10724</v>
      </c>
      <c r="J2544" s="57"/>
      <c r="K2544" s="61" t="s">
        <v>10723</v>
      </c>
      <c r="L2544" s="61" t="s">
        <v>10722</v>
      </c>
      <c r="M2544" s="21">
        <v>50</v>
      </c>
      <c r="N2544" s="21">
        <v>33</v>
      </c>
      <c r="O2544" s="21" t="s">
        <v>581</v>
      </c>
      <c r="P2544" s="21">
        <v>3</v>
      </c>
      <c r="Q2544" s="61">
        <v>2007</v>
      </c>
      <c r="R2544" s="61" t="s">
        <v>219</v>
      </c>
      <c r="S2544" s="61">
        <v>496323</v>
      </c>
      <c r="T2544" s="116">
        <v>643</v>
      </c>
      <c r="U2544" s="111">
        <v>45</v>
      </c>
      <c r="V2544" s="113">
        <f t="shared" si="470"/>
        <v>507.25555555555553</v>
      </c>
      <c r="W2544" s="113">
        <f t="shared" si="471"/>
        <v>135.74444444444447</v>
      </c>
      <c r="X2544" s="112">
        <f t="shared" si="472"/>
        <v>135744.44444444447</v>
      </c>
      <c r="Y2544" s="111"/>
      <c r="Z2544" s="110">
        <f t="shared" si="480"/>
        <v>35</v>
      </c>
      <c r="AA2544" s="109">
        <f t="shared" si="473"/>
        <v>32.15</v>
      </c>
      <c r="AB2544" s="109">
        <f t="shared" si="474"/>
        <v>32150</v>
      </c>
      <c r="AC2544" s="108">
        <f t="shared" si="475"/>
        <v>610.85</v>
      </c>
      <c r="AD2544" s="107">
        <f t="shared" si="476"/>
        <v>2.2222222222222223E-2</v>
      </c>
      <c r="AE2544" s="106">
        <f t="shared" si="477"/>
        <v>13.574444444444445</v>
      </c>
      <c r="AF2544" s="105">
        <f t="shared" si="478"/>
        <v>149.31888888888892</v>
      </c>
      <c r="AG2544" s="105">
        <f t="shared" si="479"/>
        <v>493.68111111111108</v>
      </c>
    </row>
    <row r="2545" spans="1:33" s="88" customFormat="1" x14ac:dyDescent="0.35">
      <c r="A2545" s="21">
        <v>10141103</v>
      </c>
      <c r="B2545" s="162" t="s">
        <v>1665</v>
      </c>
      <c r="C2545" s="115" t="s">
        <v>710</v>
      </c>
      <c r="D2545" s="21"/>
      <c r="E2545" s="114" t="str">
        <f t="shared" si="469"/>
        <v xml:space="preserve">TRANSFORMADOR MARCA:TUSCO TRAFO METORO </v>
      </c>
      <c r="F2545" s="57" t="s">
        <v>1816</v>
      </c>
      <c r="G2545" s="21" t="s">
        <v>183</v>
      </c>
      <c r="H2545" s="21" t="s">
        <v>1815</v>
      </c>
      <c r="I2545" s="61" t="s">
        <v>10721</v>
      </c>
      <c r="J2545" s="57"/>
      <c r="K2545" s="61" t="s">
        <v>10720</v>
      </c>
      <c r="L2545" s="61" t="s">
        <v>10719</v>
      </c>
      <c r="M2545" s="21">
        <v>50</v>
      </c>
      <c r="N2545" s="21">
        <v>33</v>
      </c>
      <c r="O2545" s="21" t="s">
        <v>581</v>
      </c>
      <c r="P2545" s="21">
        <v>3</v>
      </c>
      <c r="Q2545" s="61">
        <v>2007</v>
      </c>
      <c r="R2545" s="61" t="s">
        <v>219</v>
      </c>
      <c r="S2545" s="61" t="s">
        <v>10715</v>
      </c>
      <c r="T2545" s="116">
        <v>643</v>
      </c>
      <c r="U2545" s="111">
        <v>45</v>
      </c>
      <c r="V2545" s="113">
        <f t="shared" si="470"/>
        <v>507.25555555555553</v>
      </c>
      <c r="W2545" s="113">
        <f t="shared" si="471"/>
        <v>135.74444444444447</v>
      </c>
      <c r="X2545" s="112">
        <f t="shared" si="472"/>
        <v>135744.44444444447</v>
      </c>
      <c r="Y2545" s="111"/>
      <c r="Z2545" s="110">
        <f t="shared" si="480"/>
        <v>35</v>
      </c>
      <c r="AA2545" s="109">
        <f t="shared" si="473"/>
        <v>32.15</v>
      </c>
      <c r="AB2545" s="109">
        <f t="shared" si="474"/>
        <v>32150</v>
      </c>
      <c r="AC2545" s="108">
        <f t="shared" si="475"/>
        <v>610.85</v>
      </c>
      <c r="AD2545" s="107">
        <f t="shared" si="476"/>
        <v>2.2222222222222223E-2</v>
      </c>
      <c r="AE2545" s="106">
        <f t="shared" si="477"/>
        <v>13.574444444444445</v>
      </c>
      <c r="AF2545" s="105">
        <f t="shared" si="478"/>
        <v>149.31888888888892</v>
      </c>
      <c r="AG2545" s="105">
        <f t="shared" si="479"/>
        <v>493.68111111111108</v>
      </c>
    </row>
    <row r="2546" spans="1:33" s="88" customFormat="1" x14ac:dyDescent="0.35">
      <c r="A2546" s="21">
        <v>10141103</v>
      </c>
      <c r="B2546" s="162" t="s">
        <v>1665</v>
      </c>
      <c r="C2546" s="115" t="s">
        <v>710</v>
      </c>
      <c r="D2546" s="21"/>
      <c r="E2546" s="114" t="str">
        <f t="shared" si="469"/>
        <v xml:space="preserve">TRANSFORMADOR MARCA:TUSCO TRAFO METORO </v>
      </c>
      <c r="F2546" s="57" t="s">
        <v>1816</v>
      </c>
      <c r="G2546" s="21" t="s">
        <v>183</v>
      </c>
      <c r="H2546" s="21" t="s">
        <v>1815</v>
      </c>
      <c r="I2546" s="61" t="s">
        <v>10718</v>
      </c>
      <c r="J2546" s="57"/>
      <c r="K2546" s="61" t="s">
        <v>10717</v>
      </c>
      <c r="L2546" s="61" t="s">
        <v>10716</v>
      </c>
      <c r="M2546" s="21">
        <v>50</v>
      </c>
      <c r="N2546" s="21">
        <v>33</v>
      </c>
      <c r="O2546" s="21" t="s">
        <v>581</v>
      </c>
      <c r="P2546" s="21">
        <v>3</v>
      </c>
      <c r="Q2546" s="61">
        <v>2007</v>
      </c>
      <c r="R2546" s="61" t="s">
        <v>219</v>
      </c>
      <c r="S2546" s="61" t="s">
        <v>10715</v>
      </c>
      <c r="T2546" s="116">
        <v>643</v>
      </c>
      <c r="U2546" s="111">
        <v>45</v>
      </c>
      <c r="V2546" s="113">
        <f t="shared" si="470"/>
        <v>507.25555555555553</v>
      </c>
      <c r="W2546" s="113">
        <f t="shared" si="471"/>
        <v>135.74444444444447</v>
      </c>
      <c r="X2546" s="112">
        <f t="shared" si="472"/>
        <v>135744.44444444447</v>
      </c>
      <c r="Y2546" s="111"/>
      <c r="Z2546" s="110">
        <f t="shared" si="480"/>
        <v>35</v>
      </c>
      <c r="AA2546" s="109">
        <f t="shared" si="473"/>
        <v>32.15</v>
      </c>
      <c r="AB2546" s="109">
        <f t="shared" si="474"/>
        <v>32150</v>
      </c>
      <c r="AC2546" s="108">
        <f t="shared" si="475"/>
        <v>610.85</v>
      </c>
      <c r="AD2546" s="107">
        <f t="shared" si="476"/>
        <v>2.2222222222222223E-2</v>
      </c>
      <c r="AE2546" s="106">
        <f t="shared" si="477"/>
        <v>13.574444444444445</v>
      </c>
      <c r="AF2546" s="105">
        <f t="shared" si="478"/>
        <v>149.31888888888892</v>
      </c>
      <c r="AG2546" s="105">
        <f t="shared" si="479"/>
        <v>493.68111111111108</v>
      </c>
    </row>
    <row r="2547" spans="1:33" s="88" customFormat="1" x14ac:dyDescent="0.35">
      <c r="A2547" s="21">
        <v>10141103</v>
      </c>
      <c r="B2547" s="162" t="s">
        <v>1665</v>
      </c>
      <c r="C2547" s="115" t="s">
        <v>710</v>
      </c>
      <c r="D2547" s="21"/>
      <c r="E2547" s="114" t="str">
        <f t="shared" si="469"/>
        <v xml:space="preserve">TRANSFORMADOR MARCA:TUSCO TRAFO METORO </v>
      </c>
      <c r="F2547" s="57" t="s">
        <v>1816</v>
      </c>
      <c r="G2547" s="21" t="s">
        <v>183</v>
      </c>
      <c r="H2547" s="21" t="s">
        <v>1815</v>
      </c>
      <c r="I2547" s="61" t="s">
        <v>10714</v>
      </c>
      <c r="J2547" s="57"/>
      <c r="K2547" s="61" t="s">
        <v>10713</v>
      </c>
      <c r="L2547" s="61" t="s">
        <v>10712</v>
      </c>
      <c r="M2547" s="21">
        <v>160</v>
      </c>
      <c r="N2547" s="21">
        <v>33</v>
      </c>
      <c r="O2547" s="21" t="s">
        <v>581</v>
      </c>
      <c r="P2547" s="21">
        <v>3</v>
      </c>
      <c r="Q2547" s="61">
        <v>2007</v>
      </c>
      <c r="R2547" s="61" t="s">
        <v>219</v>
      </c>
      <c r="S2547" s="61" t="s">
        <v>10711</v>
      </c>
      <c r="T2547" s="116">
        <v>991</v>
      </c>
      <c r="U2547" s="111">
        <v>45</v>
      </c>
      <c r="V2547" s="113">
        <f t="shared" si="470"/>
        <v>781.78888888888889</v>
      </c>
      <c r="W2547" s="113">
        <f t="shared" si="471"/>
        <v>209.21111111111111</v>
      </c>
      <c r="X2547" s="112">
        <f t="shared" si="472"/>
        <v>209211.11111111109</v>
      </c>
      <c r="Y2547" s="111"/>
      <c r="Z2547" s="110">
        <f t="shared" si="480"/>
        <v>35</v>
      </c>
      <c r="AA2547" s="109">
        <f t="shared" si="473"/>
        <v>49.550000000000004</v>
      </c>
      <c r="AB2547" s="109">
        <f t="shared" si="474"/>
        <v>49550.000000000007</v>
      </c>
      <c r="AC2547" s="108">
        <f t="shared" si="475"/>
        <v>941.45</v>
      </c>
      <c r="AD2547" s="107">
        <f t="shared" si="476"/>
        <v>2.2222222222222223E-2</v>
      </c>
      <c r="AE2547" s="106">
        <f t="shared" si="477"/>
        <v>20.921111111111113</v>
      </c>
      <c r="AF2547" s="105">
        <f t="shared" si="478"/>
        <v>230.13222222222223</v>
      </c>
      <c r="AG2547" s="105">
        <f t="shared" si="479"/>
        <v>760.86777777777775</v>
      </c>
    </row>
    <row r="2548" spans="1:33" s="88" customFormat="1" x14ac:dyDescent="0.35">
      <c r="A2548" s="21">
        <v>10141103</v>
      </c>
      <c r="B2548" s="162" t="s">
        <v>1665</v>
      </c>
      <c r="C2548" s="115" t="s">
        <v>710</v>
      </c>
      <c r="D2548" s="21"/>
      <c r="E2548" s="114" t="str">
        <f t="shared" si="469"/>
        <v xml:space="preserve">TRANSFORMADOR MARCA:TM METORO </v>
      </c>
      <c r="F2548" s="57" t="s">
        <v>1816</v>
      </c>
      <c r="G2548" s="21" t="s">
        <v>183</v>
      </c>
      <c r="H2548" s="21" t="s">
        <v>1815</v>
      </c>
      <c r="I2548" s="21" t="s">
        <v>10710</v>
      </c>
      <c r="J2548" s="57"/>
      <c r="K2548" s="61" t="s">
        <v>10709</v>
      </c>
      <c r="L2548" s="61" t="s">
        <v>10708</v>
      </c>
      <c r="M2548" s="21">
        <v>50</v>
      </c>
      <c r="N2548" s="21">
        <v>33</v>
      </c>
      <c r="O2548" s="21" t="s">
        <v>581</v>
      </c>
      <c r="P2548" s="21">
        <v>3</v>
      </c>
      <c r="Q2548" s="61">
        <v>2007</v>
      </c>
      <c r="R2548" s="21" t="s">
        <v>1769</v>
      </c>
      <c r="S2548" s="21">
        <v>961697</v>
      </c>
      <c r="T2548" s="116">
        <v>643</v>
      </c>
      <c r="U2548" s="111">
        <v>45</v>
      </c>
      <c r="V2548" s="113">
        <f t="shared" si="470"/>
        <v>507.25555555555553</v>
      </c>
      <c r="W2548" s="113">
        <f t="shared" si="471"/>
        <v>135.74444444444447</v>
      </c>
      <c r="X2548" s="112">
        <f t="shared" si="472"/>
        <v>135744.44444444447</v>
      </c>
      <c r="Y2548" s="111"/>
      <c r="Z2548" s="110">
        <f t="shared" si="480"/>
        <v>35</v>
      </c>
      <c r="AA2548" s="109">
        <f t="shared" si="473"/>
        <v>32.15</v>
      </c>
      <c r="AB2548" s="109">
        <f t="shared" si="474"/>
        <v>32150</v>
      </c>
      <c r="AC2548" s="108">
        <f t="shared" si="475"/>
        <v>610.85</v>
      </c>
      <c r="AD2548" s="107">
        <f t="shared" si="476"/>
        <v>2.2222222222222223E-2</v>
      </c>
      <c r="AE2548" s="106">
        <f t="shared" si="477"/>
        <v>13.574444444444445</v>
      </c>
      <c r="AF2548" s="105">
        <f t="shared" si="478"/>
        <v>149.31888888888892</v>
      </c>
      <c r="AG2548" s="105">
        <f t="shared" si="479"/>
        <v>493.68111111111108</v>
      </c>
    </row>
    <row r="2549" spans="1:33" s="88" customFormat="1" x14ac:dyDescent="0.35">
      <c r="A2549" s="21">
        <v>10141103</v>
      </c>
      <c r="B2549" s="115" t="s">
        <v>1665</v>
      </c>
      <c r="C2549" s="115" t="s">
        <v>710</v>
      </c>
      <c r="D2549" s="61" t="s">
        <v>10707</v>
      </c>
      <c r="E2549" s="114" t="str">
        <f t="shared" si="469"/>
        <v>TRANSFORMADOR MARCA:ITB LICHINGA PTS1007</v>
      </c>
      <c r="F2549" s="57"/>
      <c r="G2549" s="178" t="s">
        <v>158</v>
      </c>
      <c r="H2549" s="178" t="s">
        <v>158</v>
      </c>
      <c r="I2549" s="201" t="s">
        <v>6449</v>
      </c>
      <c r="J2549" s="57"/>
      <c r="K2549" s="178" t="s">
        <v>10706</v>
      </c>
      <c r="L2549" s="124" t="s">
        <v>10705</v>
      </c>
      <c r="M2549" s="200">
        <v>200</v>
      </c>
      <c r="N2549" s="161" t="s">
        <v>19</v>
      </c>
      <c r="O2549" s="21" t="s">
        <v>362</v>
      </c>
      <c r="P2549" s="57">
        <v>3</v>
      </c>
      <c r="Q2549" s="57">
        <v>2007</v>
      </c>
      <c r="R2549" s="21" t="s">
        <v>1109</v>
      </c>
      <c r="S2549" s="21">
        <v>782601</v>
      </c>
      <c r="T2549" s="116">
        <v>991</v>
      </c>
      <c r="U2549" s="111">
        <v>45</v>
      </c>
      <c r="V2549" s="113">
        <f t="shared" si="470"/>
        <v>781.78888888888889</v>
      </c>
      <c r="W2549" s="113">
        <f t="shared" si="471"/>
        <v>209.21111111111111</v>
      </c>
      <c r="X2549" s="112">
        <f t="shared" si="472"/>
        <v>209211.11111111109</v>
      </c>
      <c r="Y2549" s="111"/>
      <c r="Z2549" s="110">
        <f t="shared" si="480"/>
        <v>35</v>
      </c>
      <c r="AA2549" s="109">
        <f t="shared" si="473"/>
        <v>49.550000000000004</v>
      </c>
      <c r="AB2549" s="109">
        <f t="shared" si="474"/>
        <v>49550.000000000007</v>
      </c>
      <c r="AC2549" s="108">
        <f t="shared" si="475"/>
        <v>941.45</v>
      </c>
      <c r="AD2549" s="107">
        <f t="shared" si="476"/>
        <v>2.2222222222222223E-2</v>
      </c>
      <c r="AE2549" s="106">
        <f t="shared" si="477"/>
        <v>20.921111111111113</v>
      </c>
      <c r="AF2549" s="105">
        <f t="shared" si="478"/>
        <v>230.13222222222223</v>
      </c>
      <c r="AG2549" s="105">
        <f t="shared" si="479"/>
        <v>760.86777777777775</v>
      </c>
    </row>
    <row r="2550" spans="1:33" s="88" customFormat="1" x14ac:dyDescent="0.35">
      <c r="A2550" s="21">
        <v>10141103</v>
      </c>
      <c r="B2550" s="115" t="s">
        <v>1665</v>
      </c>
      <c r="C2550" s="115" t="s">
        <v>710</v>
      </c>
      <c r="D2550" s="61" t="s">
        <v>10704</v>
      </c>
      <c r="E2550" s="114" t="str">
        <f t="shared" si="469"/>
        <v>TRANSFORMADOR MARCA:EFACEC LICHINGA PTS1023</v>
      </c>
      <c r="F2550" s="21"/>
      <c r="G2550" s="178" t="s">
        <v>158</v>
      </c>
      <c r="H2550" s="178" t="s">
        <v>158</v>
      </c>
      <c r="I2550" s="201" t="s">
        <v>10703</v>
      </c>
      <c r="J2550" s="21"/>
      <c r="K2550" s="161" t="s">
        <v>10702</v>
      </c>
      <c r="L2550" s="124" t="s">
        <v>10701</v>
      </c>
      <c r="M2550" s="200">
        <v>200</v>
      </c>
      <c r="N2550" s="161" t="s">
        <v>19</v>
      </c>
      <c r="O2550" s="21" t="s">
        <v>362</v>
      </c>
      <c r="P2550" s="57">
        <v>3</v>
      </c>
      <c r="Q2550" s="21">
        <v>2007</v>
      </c>
      <c r="R2550" s="21" t="s">
        <v>27</v>
      </c>
      <c r="S2550" s="21" t="s">
        <v>10700</v>
      </c>
      <c r="T2550" s="116">
        <v>991</v>
      </c>
      <c r="U2550" s="111">
        <v>45</v>
      </c>
      <c r="V2550" s="113">
        <f t="shared" si="470"/>
        <v>781.78888888888889</v>
      </c>
      <c r="W2550" s="113">
        <f t="shared" si="471"/>
        <v>209.21111111111111</v>
      </c>
      <c r="X2550" s="112">
        <f t="shared" si="472"/>
        <v>209211.11111111109</v>
      </c>
      <c r="Y2550" s="111"/>
      <c r="Z2550" s="110">
        <f t="shared" si="480"/>
        <v>35</v>
      </c>
      <c r="AA2550" s="109">
        <f t="shared" si="473"/>
        <v>49.550000000000004</v>
      </c>
      <c r="AB2550" s="109">
        <f t="shared" si="474"/>
        <v>49550.000000000007</v>
      </c>
      <c r="AC2550" s="108">
        <f t="shared" si="475"/>
        <v>941.45</v>
      </c>
      <c r="AD2550" s="107">
        <f t="shared" si="476"/>
        <v>2.2222222222222223E-2</v>
      </c>
      <c r="AE2550" s="106">
        <f t="shared" si="477"/>
        <v>20.921111111111113</v>
      </c>
      <c r="AF2550" s="105">
        <f t="shared" si="478"/>
        <v>230.13222222222223</v>
      </c>
      <c r="AG2550" s="105">
        <f t="shared" si="479"/>
        <v>760.86777777777775</v>
      </c>
    </row>
    <row r="2551" spans="1:33" s="88" customFormat="1" x14ac:dyDescent="0.35">
      <c r="A2551" s="21">
        <v>10141103</v>
      </c>
      <c r="B2551" s="115" t="s">
        <v>1665</v>
      </c>
      <c r="C2551" s="115" t="s">
        <v>710</v>
      </c>
      <c r="D2551" s="61" t="s">
        <v>10699</v>
      </c>
      <c r="E2551" s="114" t="str">
        <f t="shared" si="469"/>
        <v>TRANSFORMADOR MARCA:TUSCO TRAFO LICHINGA PTS1036</v>
      </c>
      <c r="F2551" s="21"/>
      <c r="G2551" s="178" t="s">
        <v>158</v>
      </c>
      <c r="H2551" s="178" t="s">
        <v>158</v>
      </c>
      <c r="I2551" s="201" t="s">
        <v>10698</v>
      </c>
      <c r="J2551" s="21"/>
      <c r="K2551" s="178" t="s">
        <v>10697</v>
      </c>
      <c r="L2551" s="124" t="s">
        <v>10696</v>
      </c>
      <c r="M2551" s="200">
        <v>100</v>
      </c>
      <c r="N2551" s="161" t="s">
        <v>19</v>
      </c>
      <c r="O2551" s="21" t="s">
        <v>362</v>
      </c>
      <c r="P2551" s="57">
        <v>3</v>
      </c>
      <c r="Q2551" s="21">
        <v>2007</v>
      </c>
      <c r="R2551" s="21" t="s">
        <v>219</v>
      </c>
      <c r="S2551" s="21">
        <v>541435</v>
      </c>
      <c r="T2551" s="116">
        <v>763</v>
      </c>
      <c r="U2551" s="111">
        <v>45</v>
      </c>
      <c r="V2551" s="113">
        <f t="shared" si="470"/>
        <v>601.92222222222222</v>
      </c>
      <c r="W2551" s="113">
        <f t="shared" si="471"/>
        <v>161.07777777777778</v>
      </c>
      <c r="X2551" s="112">
        <f t="shared" si="472"/>
        <v>161077.77777777778</v>
      </c>
      <c r="Y2551" s="111"/>
      <c r="Z2551" s="110">
        <f t="shared" si="480"/>
        <v>35</v>
      </c>
      <c r="AA2551" s="109">
        <f t="shared" si="473"/>
        <v>38.15</v>
      </c>
      <c r="AB2551" s="109">
        <f t="shared" si="474"/>
        <v>38150</v>
      </c>
      <c r="AC2551" s="108">
        <f t="shared" si="475"/>
        <v>724.85</v>
      </c>
      <c r="AD2551" s="107">
        <f t="shared" si="476"/>
        <v>2.2222222222222223E-2</v>
      </c>
      <c r="AE2551" s="106">
        <f t="shared" si="477"/>
        <v>16.10777777777778</v>
      </c>
      <c r="AF2551" s="105">
        <f t="shared" si="478"/>
        <v>177.18555555555557</v>
      </c>
      <c r="AG2551" s="105">
        <f t="shared" si="479"/>
        <v>585.81444444444446</v>
      </c>
    </row>
    <row r="2552" spans="1:33" s="88" customFormat="1" x14ac:dyDescent="0.35">
      <c r="A2552" s="21">
        <v>10141103</v>
      </c>
      <c r="B2552" s="115" t="s">
        <v>1665</v>
      </c>
      <c r="C2552" s="115" t="s">
        <v>710</v>
      </c>
      <c r="D2552" s="61" t="s">
        <v>10695</v>
      </c>
      <c r="E2552" s="114" t="str">
        <f t="shared" si="469"/>
        <v>TRANSFORMADOR MARCA:TUSCO TRAFO LICHINGA PTS1037</v>
      </c>
      <c r="F2552" s="21"/>
      <c r="G2552" s="178" t="s">
        <v>158</v>
      </c>
      <c r="H2552" s="178" t="s">
        <v>158</v>
      </c>
      <c r="I2552" s="201" t="s">
        <v>10694</v>
      </c>
      <c r="J2552" s="21"/>
      <c r="K2552" s="178" t="s">
        <v>10693</v>
      </c>
      <c r="L2552" s="124" t="s">
        <v>10692</v>
      </c>
      <c r="M2552" s="200">
        <v>100</v>
      </c>
      <c r="N2552" s="161" t="s">
        <v>19</v>
      </c>
      <c r="O2552" s="21" t="s">
        <v>362</v>
      </c>
      <c r="P2552" s="57">
        <v>3</v>
      </c>
      <c r="Q2552" s="21">
        <v>2007</v>
      </c>
      <c r="R2552" s="21" t="s">
        <v>219</v>
      </c>
      <c r="S2552" s="21">
        <v>541438</v>
      </c>
      <c r="T2552" s="116">
        <v>763</v>
      </c>
      <c r="U2552" s="111">
        <v>45</v>
      </c>
      <c r="V2552" s="113">
        <f t="shared" si="470"/>
        <v>601.92222222222222</v>
      </c>
      <c r="W2552" s="113">
        <f t="shared" si="471"/>
        <v>161.07777777777778</v>
      </c>
      <c r="X2552" s="112">
        <f t="shared" si="472"/>
        <v>161077.77777777778</v>
      </c>
      <c r="Y2552" s="111"/>
      <c r="Z2552" s="110">
        <f t="shared" si="480"/>
        <v>35</v>
      </c>
      <c r="AA2552" s="109">
        <f t="shared" si="473"/>
        <v>38.15</v>
      </c>
      <c r="AB2552" s="109">
        <f t="shared" si="474"/>
        <v>38150</v>
      </c>
      <c r="AC2552" s="108">
        <f t="shared" si="475"/>
        <v>724.85</v>
      </c>
      <c r="AD2552" s="107">
        <f t="shared" si="476"/>
        <v>2.2222222222222223E-2</v>
      </c>
      <c r="AE2552" s="106">
        <f t="shared" si="477"/>
        <v>16.10777777777778</v>
      </c>
      <c r="AF2552" s="105">
        <f t="shared" si="478"/>
        <v>177.18555555555557</v>
      </c>
      <c r="AG2552" s="105">
        <f t="shared" si="479"/>
        <v>585.81444444444446</v>
      </c>
    </row>
    <row r="2553" spans="1:33" s="88" customFormat="1" x14ac:dyDescent="0.35">
      <c r="A2553" s="21">
        <v>10141103</v>
      </c>
      <c r="B2553" s="115" t="s">
        <v>1665</v>
      </c>
      <c r="C2553" s="115" t="s">
        <v>710</v>
      </c>
      <c r="D2553" s="61" t="s">
        <v>10691</v>
      </c>
      <c r="E2553" s="114" t="str">
        <f t="shared" si="469"/>
        <v>TRANSFORMADOR MARCA:TUSCO TRAFO LICHINGA PTS1038</v>
      </c>
      <c r="F2553" s="21"/>
      <c r="G2553" s="178" t="s">
        <v>158</v>
      </c>
      <c r="H2553" s="178" t="s">
        <v>158</v>
      </c>
      <c r="I2553" s="201" t="s">
        <v>10690</v>
      </c>
      <c r="J2553" s="21"/>
      <c r="K2553" s="178" t="s">
        <v>10689</v>
      </c>
      <c r="L2553" s="124" t="s">
        <v>10688</v>
      </c>
      <c r="M2553" s="200">
        <v>100</v>
      </c>
      <c r="N2553" s="161" t="s">
        <v>19</v>
      </c>
      <c r="O2553" s="21" t="s">
        <v>362</v>
      </c>
      <c r="P2553" s="57">
        <v>3</v>
      </c>
      <c r="Q2553" s="21">
        <v>2007</v>
      </c>
      <c r="R2553" s="21" t="s">
        <v>219</v>
      </c>
      <c r="S2553" s="21">
        <v>511437</v>
      </c>
      <c r="T2553" s="116">
        <v>763</v>
      </c>
      <c r="U2553" s="111">
        <v>45</v>
      </c>
      <c r="V2553" s="113">
        <f t="shared" si="470"/>
        <v>601.92222222222222</v>
      </c>
      <c r="W2553" s="113">
        <f t="shared" si="471"/>
        <v>161.07777777777778</v>
      </c>
      <c r="X2553" s="112">
        <f t="shared" si="472"/>
        <v>161077.77777777778</v>
      </c>
      <c r="Y2553" s="111"/>
      <c r="Z2553" s="110">
        <f t="shared" si="480"/>
        <v>35</v>
      </c>
      <c r="AA2553" s="109">
        <f t="shared" si="473"/>
        <v>38.15</v>
      </c>
      <c r="AB2553" s="109">
        <f t="shared" si="474"/>
        <v>38150</v>
      </c>
      <c r="AC2553" s="108">
        <f t="shared" si="475"/>
        <v>724.85</v>
      </c>
      <c r="AD2553" s="107">
        <f t="shared" si="476"/>
        <v>2.2222222222222223E-2</v>
      </c>
      <c r="AE2553" s="106">
        <f t="shared" si="477"/>
        <v>16.10777777777778</v>
      </c>
      <c r="AF2553" s="105">
        <f t="shared" si="478"/>
        <v>177.18555555555557</v>
      </c>
      <c r="AG2553" s="105">
        <f t="shared" si="479"/>
        <v>585.81444444444446</v>
      </c>
    </row>
    <row r="2554" spans="1:33" s="88" customFormat="1" x14ac:dyDescent="0.35">
      <c r="A2554" s="21">
        <v>10141103</v>
      </c>
      <c r="B2554" s="115" t="s">
        <v>1665</v>
      </c>
      <c r="C2554" s="115" t="s">
        <v>710</v>
      </c>
      <c r="D2554" s="61" t="s">
        <v>10687</v>
      </c>
      <c r="E2554" s="114" t="str">
        <f t="shared" si="469"/>
        <v>TRANSFORMADOR MARCA:MARSONS LICHINGA PTS1053</v>
      </c>
      <c r="F2554" s="21"/>
      <c r="G2554" s="178" t="s">
        <v>158</v>
      </c>
      <c r="H2554" s="178" t="s">
        <v>158</v>
      </c>
      <c r="I2554" s="201" t="s">
        <v>10686</v>
      </c>
      <c r="J2554" s="21"/>
      <c r="K2554" s="161" t="s">
        <v>10685</v>
      </c>
      <c r="L2554" s="124" t="s">
        <v>10684</v>
      </c>
      <c r="M2554" s="200">
        <v>50</v>
      </c>
      <c r="N2554" s="161" t="s">
        <v>19</v>
      </c>
      <c r="O2554" s="21" t="s">
        <v>362</v>
      </c>
      <c r="P2554" s="57">
        <v>3</v>
      </c>
      <c r="Q2554" s="21">
        <v>2007</v>
      </c>
      <c r="R2554" s="61" t="s">
        <v>5519</v>
      </c>
      <c r="S2554" s="61">
        <v>80872</v>
      </c>
      <c r="T2554" s="116">
        <v>643</v>
      </c>
      <c r="U2554" s="111">
        <v>45</v>
      </c>
      <c r="V2554" s="113">
        <f t="shared" si="470"/>
        <v>507.25555555555553</v>
      </c>
      <c r="W2554" s="113">
        <f t="shared" si="471"/>
        <v>135.74444444444447</v>
      </c>
      <c r="X2554" s="112">
        <f t="shared" si="472"/>
        <v>135744.44444444447</v>
      </c>
      <c r="Y2554" s="111"/>
      <c r="Z2554" s="110">
        <f t="shared" si="480"/>
        <v>35</v>
      </c>
      <c r="AA2554" s="109">
        <f t="shared" si="473"/>
        <v>32.15</v>
      </c>
      <c r="AB2554" s="109">
        <f t="shared" si="474"/>
        <v>32150</v>
      </c>
      <c r="AC2554" s="108">
        <f t="shared" si="475"/>
        <v>610.85</v>
      </c>
      <c r="AD2554" s="107">
        <f t="shared" si="476"/>
        <v>2.2222222222222223E-2</v>
      </c>
      <c r="AE2554" s="106">
        <f t="shared" si="477"/>
        <v>13.574444444444445</v>
      </c>
      <c r="AF2554" s="105">
        <f t="shared" si="478"/>
        <v>149.31888888888892</v>
      </c>
      <c r="AG2554" s="105">
        <f t="shared" si="479"/>
        <v>493.68111111111108</v>
      </c>
    </row>
    <row r="2555" spans="1:33" s="88" customFormat="1" x14ac:dyDescent="0.35">
      <c r="A2555" s="21">
        <v>10141103</v>
      </c>
      <c r="B2555" s="115" t="s">
        <v>1665</v>
      </c>
      <c r="C2555" s="115" t="s">
        <v>710</v>
      </c>
      <c r="D2555" s="61" t="s">
        <v>10683</v>
      </c>
      <c r="E2555" s="114" t="str">
        <f t="shared" si="469"/>
        <v>TRANSFORMADOR MARCA:MARSONS LICHINGA PTS1054</v>
      </c>
      <c r="F2555" s="21"/>
      <c r="G2555" s="178" t="s">
        <v>158</v>
      </c>
      <c r="H2555" s="178" t="s">
        <v>158</v>
      </c>
      <c r="I2555" s="201" t="s">
        <v>10682</v>
      </c>
      <c r="J2555" s="21"/>
      <c r="K2555" s="161" t="s">
        <v>10681</v>
      </c>
      <c r="L2555" s="124" t="s">
        <v>10680</v>
      </c>
      <c r="M2555" s="200">
        <v>50</v>
      </c>
      <c r="N2555" s="161" t="s">
        <v>19</v>
      </c>
      <c r="O2555" s="21" t="s">
        <v>362</v>
      </c>
      <c r="P2555" s="57">
        <v>3</v>
      </c>
      <c r="Q2555" s="21">
        <v>2007</v>
      </c>
      <c r="R2555" s="61" t="s">
        <v>5519</v>
      </c>
      <c r="S2555" s="61">
        <v>80912</v>
      </c>
      <c r="T2555" s="116">
        <v>643</v>
      </c>
      <c r="U2555" s="111">
        <v>45</v>
      </c>
      <c r="V2555" s="113">
        <f t="shared" si="470"/>
        <v>507.25555555555553</v>
      </c>
      <c r="W2555" s="113">
        <f t="shared" si="471"/>
        <v>135.74444444444447</v>
      </c>
      <c r="X2555" s="112">
        <f t="shared" si="472"/>
        <v>135744.44444444447</v>
      </c>
      <c r="Y2555" s="111"/>
      <c r="Z2555" s="110">
        <f t="shared" si="480"/>
        <v>35</v>
      </c>
      <c r="AA2555" s="109">
        <f t="shared" si="473"/>
        <v>32.15</v>
      </c>
      <c r="AB2555" s="109">
        <f t="shared" si="474"/>
        <v>32150</v>
      </c>
      <c r="AC2555" s="108">
        <f t="shared" si="475"/>
        <v>610.85</v>
      </c>
      <c r="AD2555" s="107">
        <f t="shared" si="476"/>
        <v>2.2222222222222223E-2</v>
      </c>
      <c r="AE2555" s="106">
        <f t="shared" si="477"/>
        <v>13.574444444444445</v>
      </c>
      <c r="AF2555" s="105">
        <f t="shared" si="478"/>
        <v>149.31888888888892</v>
      </c>
      <c r="AG2555" s="105">
        <f t="shared" si="479"/>
        <v>493.68111111111108</v>
      </c>
    </row>
    <row r="2556" spans="1:33" s="88" customFormat="1" x14ac:dyDescent="0.35">
      <c r="A2556" s="21">
        <v>10141103</v>
      </c>
      <c r="B2556" s="115" t="s">
        <v>1665</v>
      </c>
      <c r="C2556" s="115" t="s">
        <v>710</v>
      </c>
      <c r="D2556" s="61" t="s">
        <v>10679</v>
      </c>
      <c r="E2556" s="114" t="str">
        <f t="shared" si="469"/>
        <v>TRANSFORMADOR MARCA:MARSONS LICHINGA PTS1055</v>
      </c>
      <c r="F2556" s="21"/>
      <c r="G2556" s="178" t="s">
        <v>158</v>
      </c>
      <c r="H2556" s="178" t="s">
        <v>158</v>
      </c>
      <c r="I2556" s="201" t="s">
        <v>10678</v>
      </c>
      <c r="J2556" s="21"/>
      <c r="K2556" s="161" t="s">
        <v>10677</v>
      </c>
      <c r="L2556" s="124" t="s">
        <v>10676</v>
      </c>
      <c r="M2556" s="200">
        <v>50</v>
      </c>
      <c r="N2556" s="161" t="s">
        <v>19</v>
      </c>
      <c r="O2556" s="21" t="s">
        <v>362</v>
      </c>
      <c r="P2556" s="57">
        <v>3</v>
      </c>
      <c r="Q2556" s="21">
        <v>2007</v>
      </c>
      <c r="R2556" s="61" t="s">
        <v>5519</v>
      </c>
      <c r="S2556" s="61">
        <v>80910</v>
      </c>
      <c r="T2556" s="116">
        <v>643</v>
      </c>
      <c r="U2556" s="111">
        <v>45</v>
      </c>
      <c r="V2556" s="113">
        <f t="shared" si="470"/>
        <v>507.25555555555553</v>
      </c>
      <c r="W2556" s="113">
        <f t="shared" si="471"/>
        <v>135.74444444444447</v>
      </c>
      <c r="X2556" s="112">
        <f t="shared" si="472"/>
        <v>135744.44444444447</v>
      </c>
      <c r="Y2556" s="111"/>
      <c r="Z2556" s="110">
        <f t="shared" si="480"/>
        <v>35</v>
      </c>
      <c r="AA2556" s="109">
        <f t="shared" si="473"/>
        <v>32.15</v>
      </c>
      <c r="AB2556" s="109">
        <f t="shared" si="474"/>
        <v>32150</v>
      </c>
      <c r="AC2556" s="108">
        <f t="shared" si="475"/>
        <v>610.85</v>
      </c>
      <c r="AD2556" s="107">
        <f t="shared" si="476"/>
        <v>2.2222222222222223E-2</v>
      </c>
      <c r="AE2556" s="106">
        <f t="shared" si="477"/>
        <v>13.574444444444445</v>
      </c>
      <c r="AF2556" s="105">
        <f t="shared" si="478"/>
        <v>149.31888888888892</v>
      </c>
      <c r="AG2556" s="105">
        <f t="shared" si="479"/>
        <v>493.68111111111108</v>
      </c>
    </row>
    <row r="2557" spans="1:33" s="88" customFormat="1" x14ac:dyDescent="0.35">
      <c r="A2557" s="21">
        <v>10141103</v>
      </c>
      <c r="B2557" s="115" t="s">
        <v>1665</v>
      </c>
      <c r="C2557" s="115" t="s">
        <v>710</v>
      </c>
      <c r="D2557" s="61" t="s">
        <v>10675</v>
      </c>
      <c r="E2557" s="114" t="str">
        <f t="shared" si="469"/>
        <v>TRANSFORMADOR MARCA:ITB LICHINGA PTS1065</v>
      </c>
      <c r="F2557" s="21"/>
      <c r="G2557" s="178" t="s">
        <v>158</v>
      </c>
      <c r="H2557" s="178" t="s">
        <v>158</v>
      </c>
      <c r="I2557" s="203" t="s">
        <v>10674</v>
      </c>
      <c r="J2557" s="21"/>
      <c r="K2557" s="199" t="s">
        <v>10673</v>
      </c>
      <c r="L2557" s="124" t="s">
        <v>10672</v>
      </c>
      <c r="M2557" s="199">
        <v>160</v>
      </c>
      <c r="N2557" s="161" t="s">
        <v>619</v>
      </c>
      <c r="O2557" s="21" t="s">
        <v>362</v>
      </c>
      <c r="P2557" s="57">
        <v>3</v>
      </c>
      <c r="Q2557" s="21">
        <v>2007</v>
      </c>
      <c r="R2557" s="21" t="s">
        <v>1109</v>
      </c>
      <c r="S2557" s="21">
        <v>6065</v>
      </c>
      <c r="T2557" s="116">
        <v>572</v>
      </c>
      <c r="U2557" s="111">
        <v>45</v>
      </c>
      <c r="V2557" s="113">
        <f t="shared" si="470"/>
        <v>451.24444444444447</v>
      </c>
      <c r="W2557" s="113">
        <f t="shared" si="471"/>
        <v>120.75555555555553</v>
      </c>
      <c r="X2557" s="112">
        <f t="shared" si="472"/>
        <v>120755.55555555553</v>
      </c>
      <c r="Y2557" s="111"/>
      <c r="Z2557" s="110">
        <f t="shared" si="480"/>
        <v>35</v>
      </c>
      <c r="AA2557" s="109">
        <f t="shared" si="473"/>
        <v>28.6</v>
      </c>
      <c r="AB2557" s="109">
        <f t="shared" si="474"/>
        <v>28600</v>
      </c>
      <c r="AC2557" s="108">
        <f t="shared" si="475"/>
        <v>543.4</v>
      </c>
      <c r="AD2557" s="107">
        <f t="shared" si="476"/>
        <v>2.2222222222222223E-2</v>
      </c>
      <c r="AE2557" s="106">
        <f t="shared" si="477"/>
        <v>12.075555555555555</v>
      </c>
      <c r="AF2557" s="105">
        <f t="shared" si="478"/>
        <v>132.83111111111108</v>
      </c>
      <c r="AG2557" s="105">
        <f t="shared" si="479"/>
        <v>439.16888888888889</v>
      </c>
    </row>
    <row r="2558" spans="1:33" s="88" customFormat="1" x14ac:dyDescent="0.35">
      <c r="A2558" s="21">
        <v>10141103</v>
      </c>
      <c r="B2558" s="115" t="s">
        <v>1665</v>
      </c>
      <c r="C2558" s="115" t="s">
        <v>710</v>
      </c>
      <c r="D2558" s="61" t="s">
        <v>10671</v>
      </c>
      <c r="E2558" s="114" t="str">
        <f t="shared" si="469"/>
        <v>TRANSFORMADOR MARCA:Trasf. De Moc LICHINGA PTS1066</v>
      </c>
      <c r="F2558" s="21"/>
      <c r="G2558" s="178" t="s">
        <v>158</v>
      </c>
      <c r="H2558" s="178" t="s">
        <v>158</v>
      </c>
      <c r="I2558" s="215" t="s">
        <v>6449</v>
      </c>
      <c r="J2558" s="21"/>
      <c r="K2558" s="161" t="s">
        <v>6525</v>
      </c>
      <c r="L2558" s="124" t="s">
        <v>10670</v>
      </c>
      <c r="M2558" s="200">
        <v>200</v>
      </c>
      <c r="N2558" s="161" t="s">
        <v>619</v>
      </c>
      <c r="O2558" s="21" t="s">
        <v>362</v>
      </c>
      <c r="P2558" s="57">
        <v>3</v>
      </c>
      <c r="Q2558" s="21">
        <v>2007</v>
      </c>
      <c r="R2558" s="58" t="s">
        <v>5458</v>
      </c>
      <c r="S2558" s="21">
        <v>895587</v>
      </c>
      <c r="T2558" s="116">
        <v>572</v>
      </c>
      <c r="U2558" s="111">
        <v>45</v>
      </c>
      <c r="V2558" s="113">
        <f t="shared" si="470"/>
        <v>451.24444444444447</v>
      </c>
      <c r="W2558" s="113">
        <f t="shared" si="471"/>
        <v>120.75555555555553</v>
      </c>
      <c r="X2558" s="112">
        <f t="shared" si="472"/>
        <v>120755.55555555553</v>
      </c>
      <c r="Y2558" s="111"/>
      <c r="Z2558" s="110">
        <f t="shared" si="480"/>
        <v>35</v>
      </c>
      <c r="AA2558" s="109">
        <f t="shared" si="473"/>
        <v>28.6</v>
      </c>
      <c r="AB2558" s="109">
        <f t="shared" si="474"/>
        <v>28600</v>
      </c>
      <c r="AC2558" s="108">
        <f t="shared" si="475"/>
        <v>543.4</v>
      </c>
      <c r="AD2558" s="107">
        <f t="shared" si="476"/>
        <v>2.2222222222222223E-2</v>
      </c>
      <c r="AE2558" s="106">
        <f t="shared" si="477"/>
        <v>12.075555555555555</v>
      </c>
      <c r="AF2558" s="105">
        <f t="shared" si="478"/>
        <v>132.83111111111108</v>
      </c>
      <c r="AG2558" s="105">
        <f t="shared" si="479"/>
        <v>439.16888888888889</v>
      </c>
    </row>
    <row r="2559" spans="1:33" s="88" customFormat="1" x14ac:dyDescent="0.35">
      <c r="A2559" s="21">
        <v>10141103</v>
      </c>
      <c r="B2559" s="115" t="s">
        <v>1665</v>
      </c>
      <c r="C2559" s="115" t="s">
        <v>710</v>
      </c>
      <c r="D2559" s="61" t="s">
        <v>10669</v>
      </c>
      <c r="E2559" s="114" t="str">
        <f t="shared" si="469"/>
        <v>TRANSFORMADOR MARCA:Trasf. De Moc LICHINGA PTS1068</v>
      </c>
      <c r="F2559" s="21"/>
      <c r="G2559" s="178" t="s">
        <v>158</v>
      </c>
      <c r="H2559" s="178" t="s">
        <v>158</v>
      </c>
      <c r="I2559" s="201" t="s">
        <v>6508</v>
      </c>
      <c r="J2559" s="21"/>
      <c r="K2559" s="161" t="s">
        <v>10668</v>
      </c>
      <c r="L2559" s="124" t="s">
        <v>10667</v>
      </c>
      <c r="M2559" s="200">
        <v>200</v>
      </c>
      <c r="N2559" s="161" t="s">
        <v>19</v>
      </c>
      <c r="O2559" s="21" t="s">
        <v>362</v>
      </c>
      <c r="P2559" s="57">
        <v>3</v>
      </c>
      <c r="Q2559" s="21">
        <v>2007</v>
      </c>
      <c r="R2559" s="58" t="s">
        <v>5458</v>
      </c>
      <c r="S2559" s="21">
        <v>1307058</v>
      </c>
      <c r="T2559" s="116">
        <v>991</v>
      </c>
      <c r="U2559" s="111">
        <v>45</v>
      </c>
      <c r="V2559" s="113">
        <f t="shared" si="470"/>
        <v>781.78888888888889</v>
      </c>
      <c r="W2559" s="113">
        <f t="shared" si="471"/>
        <v>209.21111111111111</v>
      </c>
      <c r="X2559" s="112">
        <f t="shared" si="472"/>
        <v>209211.11111111109</v>
      </c>
      <c r="Y2559" s="111"/>
      <c r="Z2559" s="110">
        <f t="shared" si="480"/>
        <v>35</v>
      </c>
      <c r="AA2559" s="109">
        <f t="shared" si="473"/>
        <v>49.550000000000004</v>
      </c>
      <c r="AB2559" s="109">
        <f t="shared" si="474"/>
        <v>49550.000000000007</v>
      </c>
      <c r="AC2559" s="108">
        <f t="shared" si="475"/>
        <v>941.45</v>
      </c>
      <c r="AD2559" s="107">
        <f t="shared" si="476"/>
        <v>2.2222222222222223E-2</v>
      </c>
      <c r="AE2559" s="106">
        <f t="shared" si="477"/>
        <v>20.921111111111113</v>
      </c>
      <c r="AF2559" s="105">
        <f t="shared" si="478"/>
        <v>230.13222222222223</v>
      </c>
      <c r="AG2559" s="105">
        <f t="shared" si="479"/>
        <v>760.86777777777775</v>
      </c>
    </row>
    <row r="2560" spans="1:33" s="88" customFormat="1" x14ac:dyDescent="0.35">
      <c r="A2560" s="21">
        <v>10141103</v>
      </c>
      <c r="B2560" s="115" t="s">
        <v>1665</v>
      </c>
      <c r="C2560" s="115" t="s">
        <v>710</v>
      </c>
      <c r="D2560" s="61" t="s">
        <v>10666</v>
      </c>
      <c r="E2560" s="114" t="str">
        <f t="shared" si="469"/>
        <v>TRANSFORMADOR MARCA:Trasf. De Moc LICHINGA PTS1069</v>
      </c>
      <c r="F2560" s="21"/>
      <c r="G2560" s="178" t="s">
        <v>158</v>
      </c>
      <c r="H2560" s="178" t="s">
        <v>158</v>
      </c>
      <c r="I2560" s="201" t="s">
        <v>10665</v>
      </c>
      <c r="J2560" s="21"/>
      <c r="K2560" s="161" t="s">
        <v>10664</v>
      </c>
      <c r="L2560" s="124" t="s">
        <v>10663</v>
      </c>
      <c r="M2560" s="200">
        <v>250</v>
      </c>
      <c r="N2560" s="161" t="s">
        <v>19</v>
      </c>
      <c r="O2560" s="21" t="s">
        <v>362</v>
      </c>
      <c r="P2560" s="57">
        <v>3</v>
      </c>
      <c r="Q2560" s="21">
        <v>2007</v>
      </c>
      <c r="R2560" s="58" t="s">
        <v>5458</v>
      </c>
      <c r="S2560" s="21">
        <v>130704</v>
      </c>
      <c r="T2560" s="116">
        <v>991</v>
      </c>
      <c r="U2560" s="111">
        <v>45</v>
      </c>
      <c r="V2560" s="113">
        <f t="shared" si="470"/>
        <v>781.78888888888889</v>
      </c>
      <c r="W2560" s="113">
        <f t="shared" si="471"/>
        <v>209.21111111111111</v>
      </c>
      <c r="X2560" s="112">
        <f t="shared" si="472"/>
        <v>209211.11111111109</v>
      </c>
      <c r="Y2560" s="111"/>
      <c r="Z2560" s="110">
        <f t="shared" si="480"/>
        <v>35</v>
      </c>
      <c r="AA2560" s="109">
        <f t="shared" si="473"/>
        <v>49.550000000000004</v>
      </c>
      <c r="AB2560" s="109">
        <f t="shared" si="474"/>
        <v>49550.000000000007</v>
      </c>
      <c r="AC2560" s="108">
        <f t="shared" si="475"/>
        <v>941.45</v>
      </c>
      <c r="AD2560" s="107">
        <f t="shared" si="476"/>
        <v>2.2222222222222223E-2</v>
      </c>
      <c r="AE2560" s="106">
        <f t="shared" si="477"/>
        <v>20.921111111111113</v>
      </c>
      <c r="AF2560" s="105">
        <f t="shared" si="478"/>
        <v>230.13222222222223</v>
      </c>
      <c r="AG2560" s="105">
        <f t="shared" si="479"/>
        <v>760.86777777777775</v>
      </c>
    </row>
    <row r="2561" spans="1:33" s="88" customFormat="1" x14ac:dyDescent="0.35">
      <c r="A2561" s="21">
        <v>10141103</v>
      </c>
      <c r="B2561" s="115" t="s">
        <v>1665</v>
      </c>
      <c r="C2561" s="115" t="s">
        <v>710</v>
      </c>
      <c r="D2561" s="61" t="s">
        <v>10662</v>
      </c>
      <c r="E2561" s="114" t="str">
        <f t="shared" si="469"/>
        <v>TRANSFORMADOR MARCA:Trasf. De Moc LICHINGA PTS1077</v>
      </c>
      <c r="F2561" s="21"/>
      <c r="G2561" s="178" t="s">
        <v>158</v>
      </c>
      <c r="H2561" s="178" t="s">
        <v>158</v>
      </c>
      <c r="I2561" s="202" t="s">
        <v>6449</v>
      </c>
      <c r="J2561" s="21"/>
      <c r="K2561" s="178" t="s">
        <v>10661</v>
      </c>
      <c r="L2561" s="124" t="s">
        <v>10660</v>
      </c>
      <c r="M2561" s="163">
        <v>160</v>
      </c>
      <c r="N2561" s="161" t="s">
        <v>19</v>
      </c>
      <c r="O2561" s="21" t="s">
        <v>362</v>
      </c>
      <c r="P2561" s="57">
        <v>3</v>
      </c>
      <c r="Q2561" s="21">
        <v>2007</v>
      </c>
      <c r="R2561" s="21" t="s">
        <v>5458</v>
      </c>
      <c r="S2561" s="21">
        <v>979803</v>
      </c>
      <c r="T2561" s="116">
        <v>991</v>
      </c>
      <c r="U2561" s="111">
        <v>45</v>
      </c>
      <c r="V2561" s="113">
        <f t="shared" si="470"/>
        <v>781.78888888888889</v>
      </c>
      <c r="W2561" s="113">
        <f t="shared" si="471"/>
        <v>209.21111111111111</v>
      </c>
      <c r="X2561" s="112">
        <f t="shared" si="472"/>
        <v>209211.11111111109</v>
      </c>
      <c r="Y2561" s="111"/>
      <c r="Z2561" s="110">
        <f t="shared" si="480"/>
        <v>35</v>
      </c>
      <c r="AA2561" s="109">
        <f t="shared" si="473"/>
        <v>49.550000000000004</v>
      </c>
      <c r="AB2561" s="109">
        <f t="shared" si="474"/>
        <v>49550.000000000007</v>
      </c>
      <c r="AC2561" s="108">
        <f t="shared" si="475"/>
        <v>941.45</v>
      </c>
      <c r="AD2561" s="107">
        <f t="shared" si="476"/>
        <v>2.2222222222222223E-2</v>
      </c>
      <c r="AE2561" s="106">
        <f t="shared" si="477"/>
        <v>20.921111111111113</v>
      </c>
      <c r="AF2561" s="105">
        <f t="shared" si="478"/>
        <v>230.13222222222223</v>
      </c>
      <c r="AG2561" s="105">
        <f t="shared" si="479"/>
        <v>760.86777777777775</v>
      </c>
    </row>
    <row r="2562" spans="1:33" s="88" customFormat="1" x14ac:dyDescent="0.35">
      <c r="A2562" s="21">
        <v>10141103</v>
      </c>
      <c r="B2562" s="115" t="s">
        <v>1665</v>
      </c>
      <c r="C2562" s="115" t="s">
        <v>710</v>
      </c>
      <c r="D2562" s="178">
        <v>43</v>
      </c>
      <c r="E2562" s="114" t="str">
        <f t="shared" ref="E2562:E2625" si="481">+CONCATENATE(C2562," ","MARCA:",R2562," ",G2562," ",D2562,)</f>
        <v>TRANSFORMADOR MARCA:TM NACALA 43</v>
      </c>
      <c r="F2562" s="21"/>
      <c r="G2562" s="21" t="s">
        <v>195</v>
      </c>
      <c r="H2562" s="124" t="s">
        <v>3284</v>
      </c>
      <c r="I2562" s="178" t="s">
        <v>10659</v>
      </c>
      <c r="J2562" s="21"/>
      <c r="K2562" s="178" t="s">
        <v>10658</v>
      </c>
      <c r="L2562" s="178" t="s">
        <v>10657</v>
      </c>
      <c r="M2562" s="121">
        <v>50</v>
      </c>
      <c r="N2562" s="161" t="s">
        <v>19</v>
      </c>
      <c r="O2562" s="21" t="s">
        <v>362</v>
      </c>
      <c r="P2562" s="21">
        <v>3</v>
      </c>
      <c r="Q2562" s="124">
        <v>2007</v>
      </c>
      <c r="R2562" s="121" t="s">
        <v>1769</v>
      </c>
      <c r="S2562" s="121">
        <v>920852</v>
      </c>
      <c r="T2562" s="116">
        <v>643</v>
      </c>
      <c r="U2562" s="111">
        <v>45</v>
      </c>
      <c r="V2562" s="113">
        <f t="shared" ref="V2562:V2625" si="482">((Z2562/U2562)*(T2562-AA2562))+AA2562</f>
        <v>507.25555555555553</v>
      </c>
      <c r="W2562" s="113">
        <f t="shared" ref="W2562:W2625" si="483">+T2562-V2562</f>
        <v>135.74444444444447</v>
      </c>
      <c r="X2562" s="112">
        <f t="shared" ref="X2562:X2625" si="484">+W2562*1000</f>
        <v>135744.44444444447</v>
      </c>
      <c r="Y2562" s="111"/>
      <c r="Z2562" s="110">
        <f t="shared" si="480"/>
        <v>35</v>
      </c>
      <c r="AA2562" s="109">
        <f t="shared" ref="AA2562:AA2625" si="485">(5/100*T2562)</f>
        <v>32.15</v>
      </c>
      <c r="AB2562" s="109">
        <f t="shared" ref="AB2562:AB2625" si="486">+AA2562*1000</f>
        <v>32150</v>
      </c>
      <c r="AC2562" s="108">
        <f t="shared" ref="AC2562:AC2625" si="487">+T2562-AA2562</f>
        <v>610.85</v>
      </c>
      <c r="AD2562" s="107">
        <f t="shared" ref="AD2562:AD2625" si="488">1/U2562</f>
        <v>2.2222222222222223E-2</v>
      </c>
      <c r="AE2562" s="106">
        <f t="shared" ref="AE2562:AE2625" si="489">+AC2562*AD2562</f>
        <v>13.574444444444445</v>
      </c>
      <c r="AF2562" s="105">
        <f t="shared" ref="AF2562:AF2625" si="490">+T2562-V2562+AE2562</f>
        <v>149.31888888888892</v>
      </c>
      <c r="AG2562" s="105">
        <f t="shared" ref="AG2562:AG2625" si="491">+V2562-AE2562</f>
        <v>493.68111111111108</v>
      </c>
    </row>
    <row r="2563" spans="1:33" s="88" customFormat="1" x14ac:dyDescent="0.35">
      <c r="A2563" s="21">
        <v>10141103</v>
      </c>
      <c r="B2563" s="115" t="s">
        <v>1665</v>
      </c>
      <c r="C2563" s="115" t="s">
        <v>710</v>
      </c>
      <c r="D2563" s="178">
        <v>44</v>
      </c>
      <c r="E2563" s="114" t="str">
        <f t="shared" si="481"/>
        <v>TRANSFORMADOR MARCA:TM NACALA 44</v>
      </c>
      <c r="F2563" s="21"/>
      <c r="G2563" s="21" t="s">
        <v>195</v>
      </c>
      <c r="H2563" s="124" t="s">
        <v>3284</v>
      </c>
      <c r="I2563" s="178" t="s">
        <v>10656</v>
      </c>
      <c r="J2563" s="21"/>
      <c r="K2563" s="178" t="s">
        <v>10655</v>
      </c>
      <c r="L2563" s="178" t="s">
        <v>10654</v>
      </c>
      <c r="M2563" s="121">
        <v>32</v>
      </c>
      <c r="N2563" s="161" t="s">
        <v>19</v>
      </c>
      <c r="O2563" s="21" t="s">
        <v>362</v>
      </c>
      <c r="P2563" s="21">
        <v>3</v>
      </c>
      <c r="Q2563" s="124">
        <v>2007</v>
      </c>
      <c r="R2563" s="121" t="s">
        <v>1769</v>
      </c>
      <c r="S2563" s="121">
        <v>920852</v>
      </c>
      <c r="T2563" s="116">
        <v>643</v>
      </c>
      <c r="U2563" s="111">
        <v>45</v>
      </c>
      <c r="V2563" s="113">
        <f t="shared" si="482"/>
        <v>507.25555555555553</v>
      </c>
      <c r="W2563" s="113">
        <f t="shared" si="483"/>
        <v>135.74444444444447</v>
      </c>
      <c r="X2563" s="112">
        <f t="shared" si="484"/>
        <v>135744.44444444447</v>
      </c>
      <c r="Y2563" s="111"/>
      <c r="Z2563" s="110">
        <f t="shared" si="480"/>
        <v>35</v>
      </c>
      <c r="AA2563" s="109">
        <f t="shared" si="485"/>
        <v>32.15</v>
      </c>
      <c r="AB2563" s="109">
        <f t="shared" si="486"/>
        <v>32150</v>
      </c>
      <c r="AC2563" s="108">
        <f t="shared" si="487"/>
        <v>610.85</v>
      </c>
      <c r="AD2563" s="107">
        <f t="shared" si="488"/>
        <v>2.2222222222222223E-2</v>
      </c>
      <c r="AE2563" s="106">
        <f t="shared" si="489"/>
        <v>13.574444444444445</v>
      </c>
      <c r="AF2563" s="105">
        <f t="shared" si="490"/>
        <v>149.31888888888892</v>
      </c>
      <c r="AG2563" s="105">
        <f t="shared" si="491"/>
        <v>493.68111111111108</v>
      </c>
    </row>
    <row r="2564" spans="1:33" s="88" customFormat="1" x14ac:dyDescent="0.35">
      <c r="A2564" s="21">
        <v>10141103</v>
      </c>
      <c r="B2564" s="115" t="s">
        <v>1665</v>
      </c>
      <c r="C2564" s="115" t="s">
        <v>710</v>
      </c>
      <c r="D2564" s="178">
        <v>45</v>
      </c>
      <c r="E2564" s="114" t="str">
        <f t="shared" si="481"/>
        <v>TRANSFORMADOR MARCA:DPM NACALA 45</v>
      </c>
      <c r="F2564" s="21"/>
      <c r="G2564" s="21" t="s">
        <v>195</v>
      </c>
      <c r="H2564" s="124" t="s">
        <v>3284</v>
      </c>
      <c r="I2564" s="178" t="s">
        <v>10653</v>
      </c>
      <c r="J2564" s="21"/>
      <c r="K2564" s="178" t="s">
        <v>10652</v>
      </c>
      <c r="L2564" s="178" t="s">
        <v>10651</v>
      </c>
      <c r="M2564" s="121">
        <v>32</v>
      </c>
      <c r="N2564" s="161" t="s">
        <v>19</v>
      </c>
      <c r="O2564" s="21" t="s">
        <v>362</v>
      </c>
      <c r="P2564" s="21">
        <v>3</v>
      </c>
      <c r="Q2564" s="124">
        <v>2007</v>
      </c>
      <c r="R2564" s="121" t="s">
        <v>587</v>
      </c>
      <c r="S2564" s="121" t="s">
        <v>10650</v>
      </c>
      <c r="T2564" s="116">
        <v>643</v>
      </c>
      <c r="U2564" s="111">
        <v>45</v>
      </c>
      <c r="V2564" s="113">
        <f t="shared" si="482"/>
        <v>507.25555555555553</v>
      </c>
      <c r="W2564" s="113">
        <f t="shared" si="483"/>
        <v>135.74444444444447</v>
      </c>
      <c r="X2564" s="112">
        <f t="shared" si="484"/>
        <v>135744.44444444447</v>
      </c>
      <c r="Y2564" s="111"/>
      <c r="Z2564" s="110">
        <f t="shared" si="480"/>
        <v>35</v>
      </c>
      <c r="AA2564" s="109">
        <f t="shared" si="485"/>
        <v>32.15</v>
      </c>
      <c r="AB2564" s="109">
        <f t="shared" si="486"/>
        <v>32150</v>
      </c>
      <c r="AC2564" s="108">
        <f t="shared" si="487"/>
        <v>610.85</v>
      </c>
      <c r="AD2564" s="107">
        <f t="shared" si="488"/>
        <v>2.2222222222222223E-2</v>
      </c>
      <c r="AE2564" s="106">
        <f t="shared" si="489"/>
        <v>13.574444444444445</v>
      </c>
      <c r="AF2564" s="105">
        <f t="shared" si="490"/>
        <v>149.31888888888892</v>
      </c>
      <c r="AG2564" s="105">
        <f t="shared" si="491"/>
        <v>493.68111111111108</v>
      </c>
    </row>
    <row r="2565" spans="1:33" s="88" customFormat="1" x14ac:dyDescent="0.35">
      <c r="A2565" s="21">
        <v>10141103</v>
      </c>
      <c r="B2565" s="115" t="s">
        <v>1665</v>
      </c>
      <c r="C2565" s="115" t="s">
        <v>710</v>
      </c>
      <c r="D2565" s="178">
        <v>46</v>
      </c>
      <c r="E2565" s="114" t="str">
        <f t="shared" si="481"/>
        <v>TRANSFORMADOR MARCA:DPM NACALA 46</v>
      </c>
      <c r="F2565" s="21"/>
      <c r="G2565" s="21" t="s">
        <v>195</v>
      </c>
      <c r="H2565" s="124" t="s">
        <v>3284</v>
      </c>
      <c r="I2565" s="178" t="s">
        <v>10649</v>
      </c>
      <c r="J2565" s="21"/>
      <c r="K2565" s="178" t="s">
        <v>10648</v>
      </c>
      <c r="L2565" s="178" t="s">
        <v>10647</v>
      </c>
      <c r="M2565" s="121">
        <v>100</v>
      </c>
      <c r="N2565" s="161" t="s">
        <v>19</v>
      </c>
      <c r="O2565" s="21" t="s">
        <v>362</v>
      </c>
      <c r="P2565" s="21">
        <v>3</v>
      </c>
      <c r="Q2565" s="124">
        <v>2007</v>
      </c>
      <c r="R2565" s="121" t="s">
        <v>587</v>
      </c>
      <c r="S2565" s="121">
        <v>298827</v>
      </c>
      <c r="T2565" s="116">
        <v>763</v>
      </c>
      <c r="U2565" s="111">
        <v>45</v>
      </c>
      <c r="V2565" s="113">
        <f t="shared" si="482"/>
        <v>601.92222222222222</v>
      </c>
      <c r="W2565" s="113">
        <f t="shared" si="483"/>
        <v>161.07777777777778</v>
      </c>
      <c r="X2565" s="112">
        <f t="shared" si="484"/>
        <v>161077.77777777778</v>
      </c>
      <c r="Y2565" s="111"/>
      <c r="Z2565" s="110">
        <f t="shared" si="480"/>
        <v>35</v>
      </c>
      <c r="AA2565" s="109">
        <f t="shared" si="485"/>
        <v>38.15</v>
      </c>
      <c r="AB2565" s="109">
        <f t="shared" si="486"/>
        <v>38150</v>
      </c>
      <c r="AC2565" s="108">
        <f t="shared" si="487"/>
        <v>724.85</v>
      </c>
      <c r="AD2565" s="107">
        <f t="shared" si="488"/>
        <v>2.2222222222222223E-2</v>
      </c>
      <c r="AE2565" s="106">
        <f t="shared" si="489"/>
        <v>16.10777777777778</v>
      </c>
      <c r="AF2565" s="105">
        <f t="shared" si="490"/>
        <v>177.18555555555557</v>
      </c>
      <c r="AG2565" s="105">
        <f t="shared" si="491"/>
        <v>585.81444444444446</v>
      </c>
    </row>
    <row r="2566" spans="1:33" s="88" customFormat="1" x14ac:dyDescent="0.35">
      <c r="A2566" s="21">
        <v>10141103</v>
      </c>
      <c r="B2566" s="115" t="s">
        <v>1665</v>
      </c>
      <c r="C2566" s="115" t="s">
        <v>710</v>
      </c>
      <c r="D2566" s="173" t="s">
        <v>4633</v>
      </c>
      <c r="E2566" s="114" t="str">
        <f t="shared" si="481"/>
        <v>TRANSFORMADOR MARCA:ABB Inhambane PTS 10</v>
      </c>
      <c r="F2566" s="173"/>
      <c r="G2566" s="21" t="s">
        <v>1695</v>
      </c>
      <c r="H2566" s="21" t="str">
        <f>+G2566</f>
        <v>Inhambane</v>
      </c>
      <c r="I2566" s="173"/>
      <c r="J2566" s="118"/>
      <c r="K2566" s="171" t="s">
        <v>10646</v>
      </c>
      <c r="L2566" s="174" t="s">
        <v>10645</v>
      </c>
      <c r="M2566" s="173">
        <v>315</v>
      </c>
      <c r="N2566" s="173">
        <v>33</v>
      </c>
      <c r="O2566" s="173">
        <v>0.4</v>
      </c>
      <c r="P2566" s="124" t="s">
        <v>516</v>
      </c>
      <c r="Q2566" s="173">
        <v>2007</v>
      </c>
      <c r="R2566" s="173" t="s">
        <v>15</v>
      </c>
      <c r="S2566" s="171" t="s">
        <v>10644</v>
      </c>
      <c r="T2566" s="126">
        <v>1039</v>
      </c>
      <c r="U2566" s="111">
        <v>45</v>
      </c>
      <c r="V2566" s="113">
        <f t="shared" si="482"/>
        <v>819.65555555555557</v>
      </c>
      <c r="W2566" s="113">
        <f t="shared" si="483"/>
        <v>219.34444444444443</v>
      </c>
      <c r="X2566" s="112">
        <f t="shared" si="484"/>
        <v>219344.44444444444</v>
      </c>
      <c r="Y2566" s="118"/>
      <c r="Z2566" s="110">
        <f t="shared" si="480"/>
        <v>35</v>
      </c>
      <c r="AA2566" s="109">
        <f t="shared" si="485"/>
        <v>51.95</v>
      </c>
      <c r="AB2566" s="109">
        <f t="shared" si="486"/>
        <v>51950</v>
      </c>
      <c r="AC2566" s="108">
        <f t="shared" si="487"/>
        <v>987.05</v>
      </c>
      <c r="AD2566" s="107">
        <f t="shared" si="488"/>
        <v>2.2222222222222223E-2</v>
      </c>
      <c r="AE2566" s="106">
        <f t="shared" si="489"/>
        <v>21.934444444444445</v>
      </c>
      <c r="AF2566" s="105">
        <f t="shared" si="490"/>
        <v>241.27888888888887</v>
      </c>
      <c r="AG2566" s="105">
        <f t="shared" si="491"/>
        <v>797.7211111111111</v>
      </c>
    </row>
    <row r="2567" spans="1:33" s="88" customFormat="1" x14ac:dyDescent="0.35">
      <c r="A2567" s="21">
        <v>10141103</v>
      </c>
      <c r="B2567" s="115" t="s">
        <v>1665</v>
      </c>
      <c r="C2567" s="115" t="s">
        <v>710</v>
      </c>
      <c r="D2567" s="171" t="s">
        <v>10643</v>
      </c>
      <c r="E2567" s="114" t="str">
        <f t="shared" si="481"/>
        <v>TRANSFORMADOR MARCA:ABB PTS 294 PTS 294</v>
      </c>
      <c r="F2567" s="21"/>
      <c r="G2567" s="171" t="s">
        <v>10643</v>
      </c>
      <c r="H2567" s="21" t="s">
        <v>86</v>
      </c>
      <c r="I2567" s="21"/>
      <c r="J2567" s="21"/>
      <c r="K2567" s="171" t="s">
        <v>10642</v>
      </c>
      <c r="L2567" s="171" t="s">
        <v>10641</v>
      </c>
      <c r="M2567" s="21">
        <v>100</v>
      </c>
      <c r="N2567" s="21">
        <v>33</v>
      </c>
      <c r="O2567" s="21">
        <v>0.4</v>
      </c>
      <c r="P2567" s="124" t="s">
        <v>516</v>
      </c>
      <c r="Q2567" s="21">
        <v>2007</v>
      </c>
      <c r="R2567" s="21" t="s">
        <v>15</v>
      </c>
      <c r="S2567" s="21" t="s">
        <v>10640</v>
      </c>
      <c r="T2567" s="126">
        <v>763</v>
      </c>
      <c r="U2567" s="111">
        <v>45</v>
      </c>
      <c r="V2567" s="113">
        <f t="shared" si="482"/>
        <v>601.92222222222222</v>
      </c>
      <c r="W2567" s="113">
        <f t="shared" si="483"/>
        <v>161.07777777777778</v>
      </c>
      <c r="X2567" s="112">
        <f t="shared" si="484"/>
        <v>161077.77777777778</v>
      </c>
      <c r="Y2567" s="118"/>
      <c r="Z2567" s="110">
        <f t="shared" si="480"/>
        <v>35</v>
      </c>
      <c r="AA2567" s="109">
        <f t="shared" si="485"/>
        <v>38.15</v>
      </c>
      <c r="AB2567" s="109">
        <f t="shared" si="486"/>
        <v>38150</v>
      </c>
      <c r="AC2567" s="108">
        <f t="shared" si="487"/>
        <v>724.85</v>
      </c>
      <c r="AD2567" s="107">
        <f t="shared" si="488"/>
        <v>2.2222222222222223E-2</v>
      </c>
      <c r="AE2567" s="106">
        <f t="shared" si="489"/>
        <v>16.10777777777778</v>
      </c>
      <c r="AF2567" s="105">
        <f t="shared" si="490"/>
        <v>177.18555555555557</v>
      </c>
      <c r="AG2567" s="105">
        <f t="shared" si="491"/>
        <v>585.81444444444446</v>
      </c>
    </row>
    <row r="2568" spans="1:33" s="88" customFormat="1" x14ac:dyDescent="0.35">
      <c r="A2568" s="21">
        <v>10141103</v>
      </c>
      <c r="B2568" s="115" t="s">
        <v>1665</v>
      </c>
      <c r="C2568" s="115" t="s">
        <v>710</v>
      </c>
      <c r="D2568" s="171" t="s">
        <v>10639</v>
      </c>
      <c r="E2568" s="114" t="str">
        <f t="shared" si="481"/>
        <v>TRANSFORMADOR MARCA:ABB PTS 293 PTS 293</v>
      </c>
      <c r="F2568" s="21"/>
      <c r="G2568" s="171" t="s">
        <v>10639</v>
      </c>
      <c r="H2568" s="21" t="s">
        <v>86</v>
      </c>
      <c r="I2568" s="21"/>
      <c r="J2568" s="21"/>
      <c r="K2568" s="171" t="s">
        <v>10638</v>
      </c>
      <c r="L2568" s="171" t="s">
        <v>10637</v>
      </c>
      <c r="M2568" s="21">
        <v>100</v>
      </c>
      <c r="N2568" s="21">
        <v>33</v>
      </c>
      <c r="O2568" s="21">
        <v>0.4</v>
      </c>
      <c r="P2568" s="124" t="s">
        <v>516</v>
      </c>
      <c r="Q2568" s="21">
        <v>2007</v>
      </c>
      <c r="R2568" s="21" t="s">
        <v>15</v>
      </c>
      <c r="S2568" s="21"/>
      <c r="T2568" s="126">
        <v>763</v>
      </c>
      <c r="U2568" s="111">
        <v>45</v>
      </c>
      <c r="V2568" s="113">
        <f t="shared" si="482"/>
        <v>601.92222222222222</v>
      </c>
      <c r="W2568" s="113">
        <f t="shared" si="483"/>
        <v>161.07777777777778</v>
      </c>
      <c r="X2568" s="112">
        <f t="shared" si="484"/>
        <v>161077.77777777778</v>
      </c>
      <c r="Y2568" s="118"/>
      <c r="Z2568" s="110">
        <f t="shared" si="480"/>
        <v>35</v>
      </c>
      <c r="AA2568" s="109">
        <f t="shared" si="485"/>
        <v>38.15</v>
      </c>
      <c r="AB2568" s="109">
        <f t="shared" si="486"/>
        <v>38150</v>
      </c>
      <c r="AC2568" s="108">
        <f t="shared" si="487"/>
        <v>724.85</v>
      </c>
      <c r="AD2568" s="107">
        <f t="shared" si="488"/>
        <v>2.2222222222222223E-2</v>
      </c>
      <c r="AE2568" s="106">
        <f t="shared" si="489"/>
        <v>16.10777777777778</v>
      </c>
      <c r="AF2568" s="105">
        <f t="shared" si="490"/>
        <v>177.18555555555557</v>
      </c>
      <c r="AG2568" s="105">
        <f t="shared" si="491"/>
        <v>585.81444444444446</v>
      </c>
    </row>
    <row r="2569" spans="1:33" s="88" customFormat="1" x14ac:dyDescent="0.35">
      <c r="A2569" s="21">
        <v>10141103</v>
      </c>
      <c r="B2569" s="115" t="s">
        <v>1665</v>
      </c>
      <c r="C2569" s="115" t="s">
        <v>710</v>
      </c>
      <c r="D2569" s="21" t="s">
        <v>10636</v>
      </c>
      <c r="E2569" s="114" t="str">
        <f t="shared" si="481"/>
        <v>TRANSFORMADOR MARCA:ABB PTS 291 PTS 291</v>
      </c>
      <c r="F2569" s="21"/>
      <c r="G2569" s="21" t="s">
        <v>10636</v>
      </c>
      <c r="H2569" s="21" t="s">
        <v>86</v>
      </c>
      <c r="I2569" s="21"/>
      <c r="J2569" s="21"/>
      <c r="K2569" s="171" t="s">
        <v>10635</v>
      </c>
      <c r="L2569" s="171" t="s">
        <v>10634</v>
      </c>
      <c r="M2569" s="21">
        <v>100</v>
      </c>
      <c r="N2569" s="21">
        <v>33</v>
      </c>
      <c r="O2569" s="21">
        <v>0.4</v>
      </c>
      <c r="P2569" s="124" t="s">
        <v>516</v>
      </c>
      <c r="Q2569" s="21">
        <v>2007</v>
      </c>
      <c r="R2569" s="21" t="s">
        <v>15</v>
      </c>
      <c r="S2569" s="21" t="s">
        <v>10633</v>
      </c>
      <c r="T2569" s="126">
        <v>763</v>
      </c>
      <c r="U2569" s="111">
        <v>45</v>
      </c>
      <c r="V2569" s="113">
        <f t="shared" si="482"/>
        <v>601.92222222222222</v>
      </c>
      <c r="W2569" s="113">
        <f t="shared" si="483"/>
        <v>161.07777777777778</v>
      </c>
      <c r="X2569" s="112">
        <f t="shared" si="484"/>
        <v>161077.77777777778</v>
      </c>
      <c r="Y2569" s="118"/>
      <c r="Z2569" s="110">
        <f t="shared" si="480"/>
        <v>35</v>
      </c>
      <c r="AA2569" s="109">
        <f t="shared" si="485"/>
        <v>38.15</v>
      </c>
      <c r="AB2569" s="109">
        <f t="shared" si="486"/>
        <v>38150</v>
      </c>
      <c r="AC2569" s="108">
        <f t="shared" si="487"/>
        <v>724.85</v>
      </c>
      <c r="AD2569" s="107">
        <f t="shared" si="488"/>
        <v>2.2222222222222223E-2</v>
      </c>
      <c r="AE2569" s="106">
        <f t="shared" si="489"/>
        <v>16.10777777777778</v>
      </c>
      <c r="AF2569" s="105">
        <f t="shared" si="490"/>
        <v>177.18555555555557</v>
      </c>
      <c r="AG2569" s="105">
        <f t="shared" si="491"/>
        <v>585.81444444444446</v>
      </c>
    </row>
    <row r="2570" spans="1:33" s="88" customFormat="1" x14ac:dyDescent="0.35">
      <c r="A2570" s="21">
        <v>10141103</v>
      </c>
      <c r="B2570" s="162" t="s">
        <v>725</v>
      </c>
      <c r="C2570" s="115" t="s">
        <v>710</v>
      </c>
      <c r="D2570" s="124" t="s">
        <v>1471</v>
      </c>
      <c r="E2570" s="114" t="str">
        <f t="shared" si="481"/>
        <v>TRANSFORMADOR MARCA:PAUWELS PT 158R PT 158R</v>
      </c>
      <c r="F2570" s="124"/>
      <c r="G2570" s="124" t="s">
        <v>1471</v>
      </c>
      <c r="H2570" s="124" t="s">
        <v>847</v>
      </c>
      <c r="I2570" s="124"/>
      <c r="J2570" s="124"/>
      <c r="K2570" s="124"/>
      <c r="L2570" s="124"/>
      <c r="M2570" s="124">
        <v>630</v>
      </c>
      <c r="N2570" s="124">
        <v>33</v>
      </c>
      <c r="O2570" s="21">
        <v>0.4</v>
      </c>
      <c r="P2570" s="124" t="s">
        <v>514</v>
      </c>
      <c r="Q2570" s="124">
        <v>2007</v>
      </c>
      <c r="R2570" s="124" t="s">
        <v>89</v>
      </c>
      <c r="S2570" s="124" t="s">
        <v>1470</v>
      </c>
      <c r="T2570" s="116">
        <v>1200</v>
      </c>
      <c r="U2570" s="111">
        <v>45</v>
      </c>
      <c r="V2570" s="113">
        <f t="shared" si="482"/>
        <v>946.66666666666663</v>
      </c>
      <c r="W2570" s="113">
        <f t="shared" si="483"/>
        <v>253.33333333333337</v>
      </c>
      <c r="X2570" s="112">
        <f t="shared" si="484"/>
        <v>253333.33333333337</v>
      </c>
      <c r="Y2570" s="111"/>
      <c r="Z2570" s="110">
        <f t="shared" si="480"/>
        <v>35</v>
      </c>
      <c r="AA2570" s="109">
        <f t="shared" si="485"/>
        <v>60</v>
      </c>
      <c r="AB2570" s="109">
        <f t="shared" si="486"/>
        <v>60000</v>
      </c>
      <c r="AC2570" s="108">
        <f t="shared" si="487"/>
        <v>1140</v>
      </c>
      <c r="AD2570" s="107">
        <f t="shared" si="488"/>
        <v>2.2222222222222223E-2</v>
      </c>
      <c r="AE2570" s="106">
        <f t="shared" si="489"/>
        <v>25.333333333333336</v>
      </c>
      <c r="AF2570" s="105">
        <f t="shared" si="490"/>
        <v>278.66666666666669</v>
      </c>
      <c r="AG2570" s="105">
        <f t="shared" si="491"/>
        <v>921.33333333333326</v>
      </c>
    </row>
    <row r="2571" spans="1:33" s="88" customFormat="1" x14ac:dyDescent="0.35">
      <c r="A2571" s="21">
        <v>10141103</v>
      </c>
      <c r="B2571" s="162" t="s">
        <v>725</v>
      </c>
      <c r="C2571" s="115" t="s">
        <v>710</v>
      </c>
      <c r="D2571" s="124" t="s">
        <v>1469</v>
      </c>
      <c r="E2571" s="114" t="str">
        <f t="shared" si="481"/>
        <v>TRANSFORMADOR MARCA:REVIVE PT 151R PT 151R</v>
      </c>
      <c r="F2571" s="124"/>
      <c r="G2571" s="124" t="s">
        <v>1469</v>
      </c>
      <c r="H2571" s="124" t="s">
        <v>847</v>
      </c>
      <c r="I2571" s="124"/>
      <c r="J2571" s="124"/>
      <c r="K2571" s="124"/>
      <c r="L2571" s="124"/>
      <c r="M2571" s="124">
        <v>500</v>
      </c>
      <c r="N2571" s="124">
        <v>33</v>
      </c>
      <c r="O2571" s="21">
        <v>0.4</v>
      </c>
      <c r="P2571" s="124" t="s">
        <v>514</v>
      </c>
      <c r="Q2571" s="124">
        <v>2007</v>
      </c>
      <c r="R2571" s="124" t="s">
        <v>1097</v>
      </c>
      <c r="S2571" s="124" t="s">
        <v>1468</v>
      </c>
      <c r="T2571" s="116">
        <v>1200</v>
      </c>
      <c r="U2571" s="111">
        <v>45</v>
      </c>
      <c r="V2571" s="113">
        <f t="shared" si="482"/>
        <v>946.66666666666663</v>
      </c>
      <c r="W2571" s="113">
        <f t="shared" si="483"/>
        <v>253.33333333333337</v>
      </c>
      <c r="X2571" s="112">
        <f t="shared" si="484"/>
        <v>253333.33333333337</v>
      </c>
      <c r="Y2571" s="111"/>
      <c r="Z2571" s="110">
        <f t="shared" si="480"/>
        <v>35</v>
      </c>
      <c r="AA2571" s="109">
        <f t="shared" si="485"/>
        <v>60</v>
      </c>
      <c r="AB2571" s="109">
        <f t="shared" si="486"/>
        <v>60000</v>
      </c>
      <c r="AC2571" s="108">
        <f t="shared" si="487"/>
        <v>1140</v>
      </c>
      <c r="AD2571" s="107">
        <f t="shared" si="488"/>
        <v>2.2222222222222223E-2</v>
      </c>
      <c r="AE2571" s="106">
        <f t="shared" si="489"/>
        <v>25.333333333333336</v>
      </c>
      <c r="AF2571" s="105">
        <f t="shared" si="490"/>
        <v>278.66666666666669</v>
      </c>
      <c r="AG2571" s="105">
        <f t="shared" si="491"/>
        <v>921.33333333333326</v>
      </c>
    </row>
    <row r="2572" spans="1:33" s="88" customFormat="1" x14ac:dyDescent="0.35">
      <c r="A2572" s="21">
        <v>10141103</v>
      </c>
      <c r="B2572" s="162" t="s">
        <v>725</v>
      </c>
      <c r="C2572" s="115" t="s">
        <v>710</v>
      </c>
      <c r="D2572" s="124" t="s">
        <v>1467</v>
      </c>
      <c r="E2572" s="114" t="str">
        <f t="shared" si="481"/>
        <v>TRANSFORMADOR MARCA:ABB PT 270R PT 270R</v>
      </c>
      <c r="F2572" s="124"/>
      <c r="G2572" s="124" t="s">
        <v>1467</v>
      </c>
      <c r="H2572" s="124" t="s">
        <v>847</v>
      </c>
      <c r="I2572" s="124"/>
      <c r="J2572" s="124"/>
      <c r="K2572" s="124"/>
      <c r="L2572" s="124"/>
      <c r="M2572" s="124">
        <v>315</v>
      </c>
      <c r="N2572" s="124">
        <v>33</v>
      </c>
      <c r="O2572" s="21">
        <v>0.4</v>
      </c>
      <c r="P2572" s="124" t="s">
        <v>514</v>
      </c>
      <c r="Q2572" s="124">
        <v>2007</v>
      </c>
      <c r="R2572" s="124" t="s">
        <v>15</v>
      </c>
      <c r="S2572" s="124" t="s">
        <v>1466</v>
      </c>
      <c r="T2572" s="116">
        <v>1039</v>
      </c>
      <c r="U2572" s="111">
        <v>45</v>
      </c>
      <c r="V2572" s="113">
        <f t="shared" si="482"/>
        <v>819.65555555555557</v>
      </c>
      <c r="W2572" s="113">
        <f t="shared" si="483"/>
        <v>219.34444444444443</v>
      </c>
      <c r="X2572" s="112">
        <f t="shared" si="484"/>
        <v>219344.44444444444</v>
      </c>
      <c r="Y2572" s="111"/>
      <c r="Z2572" s="110">
        <f t="shared" si="480"/>
        <v>35</v>
      </c>
      <c r="AA2572" s="109">
        <f t="shared" si="485"/>
        <v>51.95</v>
      </c>
      <c r="AB2572" s="109">
        <f t="shared" si="486"/>
        <v>51950</v>
      </c>
      <c r="AC2572" s="108">
        <f t="shared" si="487"/>
        <v>987.05</v>
      </c>
      <c r="AD2572" s="107">
        <f t="shared" si="488"/>
        <v>2.2222222222222223E-2</v>
      </c>
      <c r="AE2572" s="106">
        <f t="shared" si="489"/>
        <v>21.934444444444445</v>
      </c>
      <c r="AF2572" s="105">
        <f t="shared" si="490"/>
        <v>241.27888888888887</v>
      </c>
      <c r="AG2572" s="105">
        <f t="shared" si="491"/>
        <v>797.7211111111111</v>
      </c>
    </row>
    <row r="2573" spans="1:33" s="88" customFormat="1" x14ac:dyDescent="0.35">
      <c r="A2573" s="21">
        <v>10141103</v>
      </c>
      <c r="B2573" s="162" t="s">
        <v>725</v>
      </c>
      <c r="C2573" s="115" t="s">
        <v>710</v>
      </c>
      <c r="D2573" s="124" t="s">
        <v>1465</v>
      </c>
      <c r="E2573" s="114" t="str">
        <f t="shared" si="481"/>
        <v>TRANSFORMADOR MARCA:ABB PT 229 PT 229</v>
      </c>
      <c r="F2573" s="124"/>
      <c r="G2573" s="124" t="s">
        <v>1465</v>
      </c>
      <c r="H2573" s="124" t="s">
        <v>815</v>
      </c>
      <c r="I2573" s="124"/>
      <c r="J2573" s="124"/>
      <c r="K2573" s="124"/>
      <c r="L2573" s="124"/>
      <c r="M2573" s="124">
        <v>315</v>
      </c>
      <c r="N2573" s="124">
        <v>11</v>
      </c>
      <c r="O2573" s="21">
        <v>0.4</v>
      </c>
      <c r="P2573" s="124" t="s">
        <v>514</v>
      </c>
      <c r="Q2573" s="124">
        <v>2007</v>
      </c>
      <c r="R2573" s="124" t="s">
        <v>15</v>
      </c>
      <c r="S2573" s="124" t="s">
        <v>1464</v>
      </c>
      <c r="T2573" s="116">
        <v>840</v>
      </c>
      <c r="U2573" s="111">
        <v>45</v>
      </c>
      <c r="V2573" s="113">
        <f t="shared" si="482"/>
        <v>662.66666666666663</v>
      </c>
      <c r="W2573" s="113">
        <f t="shared" si="483"/>
        <v>177.33333333333337</v>
      </c>
      <c r="X2573" s="112">
        <f t="shared" si="484"/>
        <v>177333.33333333337</v>
      </c>
      <c r="Y2573" s="111"/>
      <c r="Z2573" s="110">
        <f t="shared" si="480"/>
        <v>35</v>
      </c>
      <c r="AA2573" s="109">
        <f t="shared" si="485"/>
        <v>42</v>
      </c>
      <c r="AB2573" s="109">
        <f t="shared" si="486"/>
        <v>42000</v>
      </c>
      <c r="AC2573" s="108">
        <f t="shared" si="487"/>
        <v>798</v>
      </c>
      <c r="AD2573" s="107">
        <f t="shared" si="488"/>
        <v>2.2222222222222223E-2</v>
      </c>
      <c r="AE2573" s="106">
        <f t="shared" si="489"/>
        <v>17.733333333333334</v>
      </c>
      <c r="AF2573" s="105">
        <f t="shared" si="490"/>
        <v>195.06666666666672</v>
      </c>
      <c r="AG2573" s="105">
        <f t="shared" si="491"/>
        <v>644.93333333333328</v>
      </c>
    </row>
    <row r="2574" spans="1:33" s="88" customFormat="1" x14ac:dyDescent="0.35">
      <c r="A2574" s="21">
        <v>10141103</v>
      </c>
      <c r="B2574" s="162" t="s">
        <v>725</v>
      </c>
      <c r="C2574" s="115" t="s">
        <v>710</v>
      </c>
      <c r="D2574" s="124" t="s">
        <v>1463</v>
      </c>
      <c r="E2574" s="114" t="str">
        <f t="shared" si="481"/>
        <v>TRANSFORMADOR MARCA:ABB PT 226 PT 226</v>
      </c>
      <c r="F2574" s="124"/>
      <c r="G2574" s="124" t="s">
        <v>1463</v>
      </c>
      <c r="H2574" s="124" t="s">
        <v>815</v>
      </c>
      <c r="I2574" s="124"/>
      <c r="J2574" s="124"/>
      <c r="K2574" s="124"/>
      <c r="L2574" s="124"/>
      <c r="M2574" s="124">
        <v>315</v>
      </c>
      <c r="N2574" s="124">
        <v>11</v>
      </c>
      <c r="O2574" s="21">
        <v>0.4</v>
      </c>
      <c r="P2574" s="124" t="s">
        <v>514</v>
      </c>
      <c r="Q2574" s="124">
        <v>2007</v>
      </c>
      <c r="R2574" s="124" t="s">
        <v>15</v>
      </c>
      <c r="S2574" s="124" t="s">
        <v>1462</v>
      </c>
      <c r="T2574" s="116">
        <v>840</v>
      </c>
      <c r="U2574" s="111">
        <v>45</v>
      </c>
      <c r="V2574" s="113">
        <f t="shared" si="482"/>
        <v>662.66666666666663</v>
      </c>
      <c r="W2574" s="113">
        <f t="shared" si="483"/>
        <v>177.33333333333337</v>
      </c>
      <c r="X2574" s="112">
        <f t="shared" si="484"/>
        <v>177333.33333333337</v>
      </c>
      <c r="Y2574" s="111"/>
      <c r="Z2574" s="110">
        <f t="shared" si="480"/>
        <v>35</v>
      </c>
      <c r="AA2574" s="109">
        <f t="shared" si="485"/>
        <v>42</v>
      </c>
      <c r="AB2574" s="109">
        <f t="shared" si="486"/>
        <v>42000</v>
      </c>
      <c r="AC2574" s="108">
        <f t="shared" si="487"/>
        <v>798</v>
      </c>
      <c r="AD2574" s="107">
        <f t="shared" si="488"/>
        <v>2.2222222222222223E-2</v>
      </c>
      <c r="AE2574" s="106">
        <f t="shared" si="489"/>
        <v>17.733333333333334</v>
      </c>
      <c r="AF2574" s="105">
        <f t="shared" si="490"/>
        <v>195.06666666666672</v>
      </c>
      <c r="AG2574" s="105">
        <f t="shared" si="491"/>
        <v>644.93333333333328</v>
      </c>
    </row>
    <row r="2575" spans="1:33" s="88" customFormat="1" x14ac:dyDescent="0.35">
      <c r="A2575" s="21">
        <v>10141103</v>
      </c>
      <c r="B2575" s="162" t="s">
        <v>725</v>
      </c>
      <c r="C2575" s="115" t="s">
        <v>710</v>
      </c>
      <c r="D2575" s="124" t="s">
        <v>1461</v>
      </c>
      <c r="E2575" s="114" t="str">
        <f t="shared" si="481"/>
        <v>TRANSFORMADOR MARCA:PAUWELS PT 227 PT 227</v>
      </c>
      <c r="F2575" s="124"/>
      <c r="G2575" s="124" t="s">
        <v>1461</v>
      </c>
      <c r="H2575" s="124" t="s">
        <v>815</v>
      </c>
      <c r="I2575" s="124"/>
      <c r="J2575" s="124"/>
      <c r="K2575" s="139"/>
      <c r="L2575" s="139"/>
      <c r="M2575" s="124">
        <v>630</v>
      </c>
      <c r="N2575" s="124">
        <v>11</v>
      </c>
      <c r="O2575" s="21">
        <v>0.4</v>
      </c>
      <c r="P2575" s="124" t="s">
        <v>514</v>
      </c>
      <c r="Q2575" s="124">
        <v>2007</v>
      </c>
      <c r="R2575" s="124" t="s">
        <v>89</v>
      </c>
      <c r="S2575" s="124">
        <v>11110704499</v>
      </c>
      <c r="T2575" s="116">
        <v>1016</v>
      </c>
      <c r="U2575" s="111">
        <v>45</v>
      </c>
      <c r="V2575" s="113">
        <f t="shared" si="482"/>
        <v>801.51111111111106</v>
      </c>
      <c r="W2575" s="113">
        <f t="shared" si="483"/>
        <v>214.48888888888894</v>
      </c>
      <c r="X2575" s="112">
        <f t="shared" si="484"/>
        <v>214488.88888888893</v>
      </c>
      <c r="Y2575" s="111"/>
      <c r="Z2575" s="110">
        <f t="shared" si="480"/>
        <v>35</v>
      </c>
      <c r="AA2575" s="109">
        <f t="shared" si="485"/>
        <v>50.800000000000004</v>
      </c>
      <c r="AB2575" s="109">
        <f t="shared" si="486"/>
        <v>50800.000000000007</v>
      </c>
      <c r="AC2575" s="108">
        <f t="shared" si="487"/>
        <v>965.2</v>
      </c>
      <c r="AD2575" s="107">
        <f t="shared" si="488"/>
        <v>2.2222222222222223E-2</v>
      </c>
      <c r="AE2575" s="106">
        <f t="shared" si="489"/>
        <v>21.448888888888892</v>
      </c>
      <c r="AF2575" s="105">
        <f t="shared" si="490"/>
        <v>235.93777777777782</v>
      </c>
      <c r="AG2575" s="105">
        <f t="shared" si="491"/>
        <v>780.0622222222222</v>
      </c>
    </row>
    <row r="2576" spans="1:33" s="88" customFormat="1" x14ac:dyDescent="0.35">
      <c r="A2576" s="21">
        <v>10141103</v>
      </c>
      <c r="B2576" s="162" t="s">
        <v>725</v>
      </c>
      <c r="C2576" s="115" t="s">
        <v>710</v>
      </c>
      <c r="D2576" s="124" t="s">
        <v>1460</v>
      </c>
      <c r="E2576" s="114" t="str">
        <f t="shared" si="481"/>
        <v>TRANSFORMADOR MARCA:ENERGY TRANSFOR PT 444 PT 444</v>
      </c>
      <c r="F2576" s="124"/>
      <c r="G2576" s="124" t="s">
        <v>1460</v>
      </c>
      <c r="H2576" s="124" t="s">
        <v>815</v>
      </c>
      <c r="I2576" s="124"/>
      <c r="J2576" s="124"/>
      <c r="K2576" s="142" t="s">
        <v>1459</v>
      </c>
      <c r="L2576" s="142" t="s">
        <v>1458</v>
      </c>
      <c r="M2576" s="124">
        <v>315</v>
      </c>
      <c r="N2576" s="124">
        <v>11</v>
      </c>
      <c r="O2576" s="21">
        <v>0.4</v>
      </c>
      <c r="P2576" s="124" t="s">
        <v>514</v>
      </c>
      <c r="Q2576" s="142">
        <v>2007</v>
      </c>
      <c r="R2576" s="124" t="s">
        <v>1457</v>
      </c>
      <c r="S2576" s="124" t="s">
        <v>1456</v>
      </c>
      <c r="T2576" s="116">
        <v>840</v>
      </c>
      <c r="U2576" s="111">
        <v>45</v>
      </c>
      <c r="V2576" s="113">
        <f t="shared" si="482"/>
        <v>662.66666666666663</v>
      </c>
      <c r="W2576" s="113">
        <f t="shared" si="483"/>
        <v>177.33333333333337</v>
      </c>
      <c r="X2576" s="112">
        <f t="shared" si="484"/>
        <v>177333.33333333337</v>
      </c>
      <c r="Y2576" s="111"/>
      <c r="Z2576" s="110">
        <f t="shared" si="480"/>
        <v>35</v>
      </c>
      <c r="AA2576" s="109">
        <f t="shared" si="485"/>
        <v>42</v>
      </c>
      <c r="AB2576" s="109">
        <f t="shared" si="486"/>
        <v>42000</v>
      </c>
      <c r="AC2576" s="108">
        <f t="shared" si="487"/>
        <v>798</v>
      </c>
      <c r="AD2576" s="107">
        <f t="shared" si="488"/>
        <v>2.2222222222222223E-2</v>
      </c>
      <c r="AE2576" s="106">
        <f t="shared" si="489"/>
        <v>17.733333333333334</v>
      </c>
      <c r="AF2576" s="105">
        <f t="shared" si="490"/>
        <v>195.06666666666672</v>
      </c>
      <c r="AG2576" s="105">
        <f t="shared" si="491"/>
        <v>644.93333333333328</v>
      </c>
    </row>
    <row r="2577" spans="1:1029" s="88" customFormat="1" x14ac:dyDescent="0.35">
      <c r="A2577" s="21">
        <v>10141103</v>
      </c>
      <c r="B2577" s="162" t="s">
        <v>725</v>
      </c>
      <c r="C2577" s="115" t="s">
        <v>710</v>
      </c>
      <c r="D2577" s="124" t="s">
        <v>1455</v>
      </c>
      <c r="E2577" s="114" t="str">
        <f t="shared" si="481"/>
        <v>TRANSFORMADOR MARCA:ABB PT 102R PT 102R</v>
      </c>
      <c r="F2577" s="124"/>
      <c r="G2577" s="124" t="s">
        <v>1455</v>
      </c>
      <c r="H2577" s="142" t="s">
        <v>779</v>
      </c>
      <c r="I2577" s="124"/>
      <c r="J2577" s="124"/>
      <c r="K2577" s="142" t="s">
        <v>1454</v>
      </c>
      <c r="L2577" s="142" t="s">
        <v>1453</v>
      </c>
      <c r="M2577" s="124">
        <v>315</v>
      </c>
      <c r="N2577" s="124">
        <v>33</v>
      </c>
      <c r="O2577" s="21">
        <v>0.4</v>
      </c>
      <c r="P2577" s="124" t="s">
        <v>514</v>
      </c>
      <c r="Q2577" s="142">
        <v>2007</v>
      </c>
      <c r="R2577" s="124" t="s">
        <v>15</v>
      </c>
      <c r="S2577" s="124" t="s">
        <v>1452</v>
      </c>
      <c r="T2577" s="116">
        <v>1039</v>
      </c>
      <c r="U2577" s="111">
        <v>45</v>
      </c>
      <c r="V2577" s="113">
        <f t="shared" si="482"/>
        <v>819.65555555555557</v>
      </c>
      <c r="W2577" s="113">
        <f t="shared" si="483"/>
        <v>219.34444444444443</v>
      </c>
      <c r="X2577" s="112">
        <f t="shared" si="484"/>
        <v>219344.44444444444</v>
      </c>
      <c r="Y2577" s="111"/>
      <c r="Z2577" s="110">
        <f t="shared" si="480"/>
        <v>35</v>
      </c>
      <c r="AA2577" s="109">
        <f t="shared" si="485"/>
        <v>51.95</v>
      </c>
      <c r="AB2577" s="109">
        <f t="shared" si="486"/>
        <v>51950</v>
      </c>
      <c r="AC2577" s="108">
        <f t="shared" si="487"/>
        <v>987.05</v>
      </c>
      <c r="AD2577" s="107">
        <f t="shared" si="488"/>
        <v>2.2222222222222223E-2</v>
      </c>
      <c r="AE2577" s="106">
        <f t="shared" si="489"/>
        <v>21.934444444444445</v>
      </c>
      <c r="AF2577" s="105">
        <f t="shared" si="490"/>
        <v>241.27888888888887</v>
      </c>
      <c r="AG2577" s="105">
        <f t="shared" si="491"/>
        <v>797.7211111111111</v>
      </c>
    </row>
    <row r="2578" spans="1:1029" s="88" customFormat="1" x14ac:dyDescent="0.35">
      <c r="A2578" s="21">
        <v>10141103</v>
      </c>
      <c r="B2578" s="162" t="s">
        <v>725</v>
      </c>
      <c r="C2578" s="115" t="s">
        <v>710</v>
      </c>
      <c r="D2578" s="124" t="s">
        <v>1451</v>
      </c>
      <c r="E2578" s="114" t="str">
        <f t="shared" si="481"/>
        <v>TRANSFORMADOR MARCA:ALSTOM PT 63R PT 63R</v>
      </c>
      <c r="F2578" s="124"/>
      <c r="G2578" s="124" t="s">
        <v>1451</v>
      </c>
      <c r="H2578" s="142" t="s">
        <v>940</v>
      </c>
      <c r="I2578" s="21"/>
      <c r="J2578" s="57"/>
      <c r="K2578" s="142" t="s">
        <v>1450</v>
      </c>
      <c r="L2578" s="142" t="s">
        <v>1449</v>
      </c>
      <c r="M2578" s="21">
        <v>500</v>
      </c>
      <c r="N2578" s="124">
        <v>33</v>
      </c>
      <c r="O2578" s="21">
        <v>0.4</v>
      </c>
      <c r="P2578" s="124" t="s">
        <v>514</v>
      </c>
      <c r="Q2578" s="142">
        <v>2007</v>
      </c>
      <c r="R2578" s="161" t="s">
        <v>4</v>
      </c>
      <c r="S2578" s="124" t="s">
        <v>1448</v>
      </c>
      <c r="T2578" s="116">
        <v>1200</v>
      </c>
      <c r="U2578" s="111">
        <v>45</v>
      </c>
      <c r="V2578" s="113">
        <f t="shared" si="482"/>
        <v>946.66666666666663</v>
      </c>
      <c r="W2578" s="113">
        <f t="shared" si="483"/>
        <v>253.33333333333337</v>
      </c>
      <c r="X2578" s="112">
        <f t="shared" si="484"/>
        <v>253333.33333333337</v>
      </c>
      <c r="Y2578" s="111"/>
      <c r="Z2578" s="110">
        <f t="shared" si="480"/>
        <v>35</v>
      </c>
      <c r="AA2578" s="109">
        <f t="shared" si="485"/>
        <v>60</v>
      </c>
      <c r="AB2578" s="109">
        <f t="shared" si="486"/>
        <v>60000</v>
      </c>
      <c r="AC2578" s="108">
        <f t="shared" si="487"/>
        <v>1140</v>
      </c>
      <c r="AD2578" s="107">
        <f t="shared" si="488"/>
        <v>2.2222222222222223E-2</v>
      </c>
      <c r="AE2578" s="106">
        <f t="shared" si="489"/>
        <v>25.333333333333336</v>
      </c>
      <c r="AF2578" s="105">
        <f t="shared" si="490"/>
        <v>278.66666666666669</v>
      </c>
      <c r="AG2578" s="105">
        <f t="shared" si="491"/>
        <v>921.33333333333326</v>
      </c>
    </row>
    <row r="2579" spans="1:1029" s="88" customFormat="1" x14ac:dyDescent="0.35">
      <c r="A2579" s="21">
        <v>10141103</v>
      </c>
      <c r="B2579" s="162" t="s">
        <v>725</v>
      </c>
      <c r="C2579" s="115" t="s">
        <v>710</v>
      </c>
      <c r="D2579" s="124" t="s">
        <v>1447</v>
      </c>
      <c r="E2579" s="114" t="str">
        <f t="shared" si="481"/>
        <v>TRANSFORMADOR MARCA:ACTOM PTS 225 PTS 225</v>
      </c>
      <c r="F2579" s="124"/>
      <c r="G2579" s="124" t="s">
        <v>1447</v>
      </c>
      <c r="H2579" s="124" t="s">
        <v>303</v>
      </c>
      <c r="I2579" s="21"/>
      <c r="J2579" s="57"/>
      <c r="K2579" s="142" t="s">
        <v>1446</v>
      </c>
      <c r="L2579" s="142" t="s">
        <v>1445</v>
      </c>
      <c r="M2579" s="21">
        <v>500</v>
      </c>
      <c r="N2579" s="124">
        <v>33</v>
      </c>
      <c r="O2579" s="21">
        <v>0.4</v>
      </c>
      <c r="P2579" s="124" t="s">
        <v>514</v>
      </c>
      <c r="Q2579" s="142">
        <v>2007</v>
      </c>
      <c r="R2579" s="21" t="s">
        <v>859</v>
      </c>
      <c r="S2579" s="124" t="s">
        <v>1316</v>
      </c>
      <c r="T2579" s="116">
        <v>1200</v>
      </c>
      <c r="U2579" s="111">
        <v>45</v>
      </c>
      <c r="V2579" s="113">
        <f t="shared" si="482"/>
        <v>946.66666666666663</v>
      </c>
      <c r="W2579" s="113">
        <f t="shared" si="483"/>
        <v>253.33333333333337</v>
      </c>
      <c r="X2579" s="112">
        <f t="shared" si="484"/>
        <v>253333.33333333337</v>
      </c>
      <c r="Y2579" s="111"/>
      <c r="Z2579" s="110">
        <f t="shared" si="480"/>
        <v>35</v>
      </c>
      <c r="AA2579" s="109">
        <f t="shared" si="485"/>
        <v>60</v>
      </c>
      <c r="AB2579" s="109">
        <f t="shared" si="486"/>
        <v>60000</v>
      </c>
      <c r="AC2579" s="108">
        <f t="shared" si="487"/>
        <v>1140</v>
      </c>
      <c r="AD2579" s="107">
        <f t="shared" si="488"/>
        <v>2.2222222222222223E-2</v>
      </c>
      <c r="AE2579" s="106">
        <f t="shared" si="489"/>
        <v>25.333333333333336</v>
      </c>
      <c r="AF2579" s="105">
        <f t="shared" si="490"/>
        <v>278.66666666666669</v>
      </c>
      <c r="AG2579" s="105">
        <f t="shared" si="491"/>
        <v>921.33333333333326</v>
      </c>
    </row>
    <row r="2580" spans="1:1029" s="88" customFormat="1" x14ac:dyDescent="0.35">
      <c r="A2580" s="21">
        <v>10141103</v>
      </c>
      <c r="B2580" s="115" t="s">
        <v>496</v>
      </c>
      <c r="C2580" s="115" t="s">
        <v>495</v>
      </c>
      <c r="D2580" s="21" t="s">
        <v>501</v>
      </c>
      <c r="E2580" s="114" t="str">
        <f t="shared" si="481"/>
        <v>TRANSFORMADOR AUXILIAR MARCA:ABB GURUE AT 1</v>
      </c>
      <c r="F2580" s="21"/>
      <c r="G2580" s="21" t="s">
        <v>164</v>
      </c>
      <c r="H2580" s="21" t="s">
        <v>23</v>
      </c>
      <c r="I2580" s="21"/>
      <c r="J2580" s="21"/>
      <c r="K2580" s="57" t="s">
        <v>22</v>
      </c>
      <c r="L2580" s="57" t="s">
        <v>21</v>
      </c>
      <c r="M2580" s="21" t="s">
        <v>603</v>
      </c>
      <c r="N2580" s="21" t="s">
        <v>19</v>
      </c>
      <c r="O2580" s="21" t="s">
        <v>362</v>
      </c>
      <c r="P2580" s="21">
        <v>3</v>
      </c>
      <c r="Q2580" s="21">
        <v>2007</v>
      </c>
      <c r="R2580" s="21" t="s">
        <v>15</v>
      </c>
      <c r="S2580" s="119"/>
      <c r="T2580" s="138">
        <v>1200</v>
      </c>
      <c r="U2580" s="137">
        <v>45</v>
      </c>
      <c r="V2580" s="113">
        <f t="shared" si="482"/>
        <v>946.66666666666663</v>
      </c>
      <c r="W2580" s="113">
        <f t="shared" si="483"/>
        <v>253.33333333333337</v>
      </c>
      <c r="X2580" s="112">
        <f t="shared" si="484"/>
        <v>253333.33333333337</v>
      </c>
      <c r="Y2580" s="111"/>
      <c r="Z2580" s="110">
        <f t="shared" si="480"/>
        <v>35</v>
      </c>
      <c r="AA2580" s="109">
        <f t="shared" si="485"/>
        <v>60</v>
      </c>
      <c r="AB2580" s="109">
        <f t="shared" si="486"/>
        <v>60000</v>
      </c>
      <c r="AC2580" s="108">
        <f t="shared" si="487"/>
        <v>1140</v>
      </c>
      <c r="AD2580" s="107">
        <f t="shared" si="488"/>
        <v>2.2222222222222223E-2</v>
      </c>
      <c r="AE2580" s="106">
        <f t="shared" si="489"/>
        <v>25.333333333333336</v>
      </c>
      <c r="AF2580" s="105">
        <f t="shared" si="490"/>
        <v>278.66666666666669</v>
      </c>
      <c r="AG2580" s="105">
        <f t="shared" si="491"/>
        <v>921.33333333333326</v>
      </c>
      <c r="AH2580" s="104"/>
      <c r="AI2580" s="104"/>
      <c r="AJ2580" s="104"/>
      <c r="AK2580" s="104"/>
      <c r="AL2580" s="104"/>
      <c r="AM2580" s="104"/>
      <c r="AN2580" s="104"/>
      <c r="AO2580" s="104"/>
      <c r="AP2580" s="104"/>
      <c r="AQ2580" s="104"/>
      <c r="AR2580" s="104"/>
      <c r="AS2580" s="104"/>
      <c r="AT2580" s="104"/>
      <c r="AU2580" s="104"/>
      <c r="AV2580" s="104"/>
      <c r="AW2580" s="104"/>
      <c r="AX2580" s="104"/>
      <c r="AY2580" s="104"/>
      <c r="AZ2580" s="104"/>
      <c r="BA2580" s="104"/>
      <c r="BB2580" s="104"/>
      <c r="BC2580" s="104"/>
      <c r="BD2580" s="104"/>
      <c r="BE2580" s="104"/>
      <c r="BF2580" s="104"/>
      <c r="BG2580" s="104"/>
      <c r="BH2580" s="104"/>
      <c r="BI2580" s="104"/>
      <c r="BJ2580" s="104"/>
      <c r="BK2580" s="104"/>
      <c r="BL2580" s="104"/>
      <c r="BM2580" s="104"/>
      <c r="BN2580" s="104"/>
      <c r="BO2580" s="104"/>
      <c r="BP2580" s="104"/>
      <c r="BQ2580" s="104"/>
      <c r="BR2580" s="104"/>
      <c r="BS2580" s="104"/>
      <c r="BT2580" s="104"/>
      <c r="BU2580" s="104"/>
      <c r="BV2580" s="104"/>
      <c r="BW2580" s="104"/>
      <c r="BX2580" s="104"/>
      <c r="BY2580" s="104"/>
      <c r="BZ2580" s="104"/>
      <c r="CA2580" s="104"/>
      <c r="CB2580" s="104"/>
      <c r="CC2580" s="104"/>
      <c r="CD2580" s="104"/>
      <c r="CE2580" s="104"/>
      <c r="CF2580" s="104"/>
      <c r="CG2580" s="104"/>
      <c r="CH2580" s="104"/>
      <c r="CI2580" s="104"/>
      <c r="CJ2580" s="104"/>
      <c r="CK2580" s="104"/>
      <c r="CL2580" s="104"/>
      <c r="CM2580" s="104"/>
      <c r="CN2580" s="104"/>
      <c r="CO2580" s="104"/>
      <c r="CP2580" s="104"/>
      <c r="CQ2580" s="104"/>
      <c r="CR2580" s="104"/>
      <c r="CS2580" s="104"/>
      <c r="CT2580" s="104"/>
      <c r="CU2580" s="104"/>
      <c r="CV2580" s="104"/>
      <c r="CW2580" s="104"/>
      <c r="CX2580" s="104"/>
      <c r="CY2580" s="104"/>
      <c r="CZ2580" s="104"/>
      <c r="DA2580" s="104"/>
      <c r="DB2580" s="104"/>
      <c r="DC2580" s="104"/>
      <c r="DD2580" s="104"/>
      <c r="DE2580" s="104"/>
      <c r="DF2580" s="104"/>
      <c r="DG2580" s="104"/>
      <c r="DH2580" s="104"/>
      <c r="DI2580" s="104"/>
      <c r="DJ2580" s="104"/>
      <c r="DK2580" s="104"/>
      <c r="DL2580" s="104"/>
      <c r="DM2580" s="104"/>
      <c r="DN2580" s="104"/>
      <c r="DO2580" s="104"/>
      <c r="DP2580" s="104"/>
      <c r="DQ2580" s="104"/>
      <c r="DR2580" s="104"/>
      <c r="DS2580" s="104"/>
      <c r="DT2580" s="104"/>
      <c r="DU2580" s="104"/>
      <c r="DV2580" s="104"/>
      <c r="DW2580" s="104"/>
      <c r="DX2580" s="104"/>
      <c r="DY2580" s="104"/>
      <c r="DZ2580" s="104"/>
      <c r="EA2580" s="104"/>
      <c r="EB2580" s="104"/>
      <c r="EC2580" s="104"/>
      <c r="ED2580" s="104"/>
      <c r="EE2580" s="104"/>
      <c r="EF2580" s="104"/>
      <c r="EG2580" s="104"/>
      <c r="EH2580" s="104"/>
      <c r="EI2580" s="104"/>
      <c r="EJ2580" s="104"/>
      <c r="EK2580" s="104"/>
      <c r="EL2580" s="104"/>
      <c r="EM2580" s="104"/>
      <c r="EN2580" s="104"/>
      <c r="EO2580" s="104"/>
      <c r="EP2580" s="104"/>
      <c r="EQ2580" s="104"/>
      <c r="ER2580" s="104"/>
      <c r="ES2580" s="104"/>
      <c r="ET2580" s="104"/>
      <c r="EU2580" s="104"/>
      <c r="EV2580" s="104"/>
      <c r="EW2580" s="104"/>
      <c r="EX2580" s="104"/>
      <c r="EY2580" s="104"/>
      <c r="EZ2580" s="104"/>
      <c r="FA2580" s="104"/>
      <c r="FB2580" s="104"/>
      <c r="FC2580" s="104"/>
      <c r="FD2580" s="104"/>
      <c r="FE2580" s="104"/>
      <c r="FF2580" s="104"/>
      <c r="FG2580" s="104"/>
      <c r="FH2580" s="104"/>
      <c r="FI2580" s="104"/>
      <c r="FJ2580" s="104"/>
      <c r="FK2580" s="104"/>
      <c r="FL2580" s="104"/>
      <c r="FM2580" s="104"/>
      <c r="FN2580" s="104"/>
      <c r="FO2580" s="104"/>
      <c r="FP2580" s="104"/>
      <c r="FQ2580" s="104"/>
      <c r="FR2580" s="104"/>
      <c r="FS2580" s="104"/>
      <c r="FT2580" s="104"/>
      <c r="FU2580" s="104"/>
      <c r="FV2580" s="104"/>
      <c r="FW2580" s="104"/>
      <c r="FX2580" s="104"/>
      <c r="FY2580" s="104"/>
      <c r="FZ2580" s="104"/>
      <c r="GA2580" s="104"/>
      <c r="GB2580" s="104"/>
      <c r="GC2580" s="104"/>
      <c r="GD2580" s="104"/>
      <c r="GE2580" s="104"/>
      <c r="GF2580" s="104"/>
      <c r="GG2580" s="104"/>
      <c r="GH2580" s="104"/>
      <c r="GI2580" s="104"/>
      <c r="GJ2580" s="104"/>
      <c r="GK2580" s="104"/>
      <c r="GL2580" s="104"/>
      <c r="GM2580" s="104"/>
      <c r="GN2580" s="104"/>
      <c r="GO2580" s="104"/>
      <c r="GP2580" s="104"/>
      <c r="GQ2580" s="104"/>
      <c r="GR2580" s="104"/>
      <c r="GS2580" s="104"/>
      <c r="GT2580" s="104"/>
      <c r="GU2580" s="104"/>
      <c r="GV2580" s="104"/>
      <c r="GW2580" s="104"/>
      <c r="GX2580" s="104"/>
      <c r="GY2580" s="104"/>
      <c r="GZ2580" s="104"/>
      <c r="HA2580" s="104"/>
      <c r="HB2580" s="104"/>
      <c r="HC2580" s="104"/>
      <c r="HD2580" s="104"/>
      <c r="HE2580" s="104"/>
      <c r="HF2580" s="104"/>
      <c r="HG2580" s="104"/>
      <c r="HH2580" s="104"/>
      <c r="HI2580" s="104"/>
      <c r="HJ2580" s="104"/>
      <c r="HK2580" s="104"/>
      <c r="HL2580" s="104"/>
      <c r="HM2580" s="104"/>
      <c r="HN2580" s="104"/>
      <c r="HO2580" s="104"/>
      <c r="HP2580" s="104"/>
      <c r="HQ2580" s="104"/>
      <c r="HR2580" s="104"/>
      <c r="HS2580" s="104"/>
      <c r="HT2580" s="104"/>
      <c r="HU2580" s="104"/>
      <c r="HV2580" s="104"/>
      <c r="HW2580" s="104"/>
      <c r="HX2580" s="104"/>
      <c r="HY2580" s="104"/>
      <c r="HZ2580" s="104"/>
      <c r="IA2580" s="104"/>
      <c r="IB2580" s="104"/>
      <c r="IC2580" s="104"/>
      <c r="ID2580" s="104"/>
      <c r="IE2580" s="104"/>
      <c r="IF2580" s="104"/>
      <c r="IG2580" s="104"/>
      <c r="IH2580" s="104"/>
      <c r="II2580" s="104"/>
      <c r="IJ2580" s="104"/>
      <c r="IK2580" s="104"/>
      <c r="IL2580" s="104"/>
      <c r="IM2580" s="104"/>
      <c r="IN2580" s="104"/>
      <c r="IO2580" s="104"/>
      <c r="IP2580" s="104"/>
      <c r="IQ2580" s="104"/>
      <c r="IR2580" s="104"/>
      <c r="IS2580" s="104"/>
      <c r="IT2580" s="104"/>
      <c r="IU2580" s="104"/>
      <c r="IV2580" s="104"/>
      <c r="IW2580" s="104"/>
      <c r="IX2580" s="104"/>
      <c r="IY2580" s="104"/>
      <c r="IZ2580" s="104"/>
      <c r="JA2580" s="104"/>
      <c r="JB2580" s="104"/>
      <c r="JC2580" s="104"/>
      <c r="JD2580" s="104"/>
      <c r="JE2580" s="104"/>
      <c r="JF2580" s="104"/>
      <c r="JG2580" s="104"/>
      <c r="JH2580" s="104"/>
      <c r="JI2580" s="104"/>
      <c r="JJ2580" s="104"/>
      <c r="JK2580" s="104"/>
      <c r="JL2580" s="104"/>
      <c r="JM2580" s="104"/>
      <c r="JN2580" s="104"/>
      <c r="JO2580" s="104"/>
      <c r="JP2580" s="104"/>
      <c r="JQ2580" s="104"/>
      <c r="JR2580" s="104"/>
      <c r="JS2580" s="104"/>
      <c r="JT2580" s="104"/>
      <c r="JU2580" s="104"/>
      <c r="JV2580" s="104"/>
      <c r="JW2580" s="104"/>
      <c r="JX2580" s="104"/>
      <c r="JY2580" s="104"/>
      <c r="JZ2580" s="104"/>
      <c r="KA2580" s="104"/>
      <c r="KB2580" s="104"/>
      <c r="KC2580" s="104"/>
      <c r="KD2580" s="104"/>
      <c r="KE2580" s="104"/>
      <c r="KF2580" s="104"/>
      <c r="KG2580" s="104"/>
      <c r="KH2580" s="104"/>
      <c r="KI2580" s="104"/>
      <c r="KJ2580" s="104"/>
      <c r="KK2580" s="104"/>
      <c r="KL2580" s="104"/>
      <c r="KM2580" s="104"/>
      <c r="KN2580" s="104"/>
      <c r="KO2580" s="104"/>
      <c r="KP2580" s="104"/>
      <c r="KQ2580" s="104"/>
      <c r="KR2580" s="104"/>
      <c r="KS2580" s="104"/>
      <c r="KT2580" s="104"/>
      <c r="KU2580" s="104"/>
      <c r="KV2580" s="104"/>
      <c r="KW2580" s="104"/>
      <c r="KX2580" s="104"/>
      <c r="KY2580" s="104"/>
      <c r="KZ2580" s="104"/>
      <c r="LA2580" s="104"/>
      <c r="LB2580" s="104"/>
      <c r="LC2580" s="104"/>
      <c r="LD2580" s="104"/>
      <c r="LE2580" s="104"/>
      <c r="LF2580" s="104"/>
      <c r="LG2580" s="104"/>
      <c r="LH2580" s="104"/>
      <c r="LI2580" s="104"/>
      <c r="LJ2580" s="104"/>
      <c r="LK2580" s="104"/>
      <c r="LL2580" s="104"/>
      <c r="LM2580" s="104"/>
      <c r="LN2580" s="104"/>
      <c r="LO2580" s="104"/>
      <c r="LP2580" s="104"/>
      <c r="LQ2580" s="104"/>
      <c r="LR2580" s="104"/>
      <c r="LS2580" s="104"/>
      <c r="LT2580" s="104"/>
      <c r="LU2580" s="104"/>
      <c r="LV2580" s="104"/>
      <c r="LW2580" s="104"/>
      <c r="LX2580" s="104"/>
      <c r="LY2580" s="104"/>
      <c r="LZ2580" s="104"/>
      <c r="MA2580" s="104"/>
      <c r="MB2580" s="104"/>
      <c r="MC2580" s="104"/>
      <c r="MD2580" s="104"/>
      <c r="ME2580" s="104"/>
      <c r="MF2580" s="104"/>
      <c r="MG2580" s="104"/>
      <c r="MH2580" s="104"/>
      <c r="MI2580" s="104"/>
      <c r="MJ2580" s="104"/>
      <c r="MK2580" s="104"/>
      <c r="ML2580" s="104"/>
      <c r="MM2580" s="104"/>
      <c r="MN2580" s="104"/>
      <c r="MO2580" s="104"/>
      <c r="MP2580" s="104"/>
      <c r="MQ2580" s="104"/>
      <c r="MR2580" s="104"/>
      <c r="MS2580" s="104"/>
      <c r="MT2580" s="104"/>
      <c r="MU2580" s="104"/>
      <c r="MV2580" s="104"/>
      <c r="MW2580" s="104"/>
      <c r="MX2580" s="104"/>
      <c r="MY2580" s="104"/>
      <c r="MZ2580" s="104"/>
      <c r="NA2580" s="104"/>
      <c r="NB2580" s="104"/>
      <c r="NC2580" s="104"/>
      <c r="ND2580" s="104"/>
      <c r="NE2580" s="104"/>
      <c r="NF2580" s="104"/>
      <c r="NG2580" s="104"/>
      <c r="NH2580" s="104"/>
      <c r="NI2580" s="104"/>
      <c r="NJ2580" s="104"/>
      <c r="NK2580" s="104"/>
      <c r="NL2580" s="104"/>
      <c r="NM2580" s="104"/>
      <c r="NN2580" s="104"/>
      <c r="NO2580" s="104"/>
      <c r="NP2580" s="104"/>
      <c r="NQ2580" s="104"/>
      <c r="NR2580" s="104"/>
      <c r="NS2580" s="104"/>
      <c r="NT2580" s="104"/>
      <c r="NU2580" s="104"/>
      <c r="NV2580" s="104"/>
      <c r="NW2580" s="104"/>
      <c r="NX2580" s="104"/>
      <c r="NY2580" s="104"/>
      <c r="NZ2580" s="104"/>
      <c r="OA2580" s="104"/>
      <c r="OB2580" s="104"/>
      <c r="OC2580" s="104"/>
      <c r="OD2580" s="104"/>
      <c r="OE2580" s="104"/>
      <c r="OF2580" s="104"/>
      <c r="OG2580" s="104"/>
      <c r="OH2580" s="104"/>
      <c r="OI2580" s="104"/>
      <c r="OJ2580" s="104"/>
      <c r="OK2580" s="104"/>
      <c r="OL2580" s="104"/>
      <c r="OM2580" s="104"/>
      <c r="ON2580" s="104"/>
      <c r="OO2580" s="104"/>
      <c r="OP2580" s="104"/>
      <c r="OQ2580" s="104"/>
      <c r="OR2580" s="104"/>
      <c r="OS2580" s="104"/>
      <c r="OT2580" s="104"/>
      <c r="OU2580" s="104"/>
      <c r="OV2580" s="104"/>
      <c r="OW2580" s="104"/>
      <c r="OX2580" s="104"/>
      <c r="OY2580" s="104"/>
      <c r="OZ2580" s="104"/>
      <c r="PA2580" s="104"/>
      <c r="PB2580" s="104"/>
      <c r="PC2580" s="104"/>
      <c r="PD2580" s="104"/>
      <c r="PE2580" s="104"/>
      <c r="PF2580" s="104"/>
      <c r="PG2580" s="104"/>
      <c r="PH2580" s="104"/>
      <c r="PI2580" s="104"/>
      <c r="PJ2580" s="104"/>
      <c r="PK2580" s="104"/>
      <c r="PL2580" s="104"/>
      <c r="PM2580" s="104"/>
      <c r="PN2580" s="104"/>
      <c r="PO2580" s="104"/>
      <c r="PP2580" s="104"/>
      <c r="PQ2580" s="104"/>
      <c r="PR2580" s="104"/>
      <c r="PS2580" s="104"/>
      <c r="PT2580" s="104"/>
      <c r="PU2580" s="104"/>
      <c r="PV2580" s="104"/>
      <c r="PW2580" s="104"/>
      <c r="PX2580" s="104"/>
      <c r="PY2580" s="104"/>
      <c r="PZ2580" s="104"/>
      <c r="QA2580" s="104"/>
      <c r="QB2580" s="104"/>
      <c r="QC2580" s="104"/>
      <c r="QD2580" s="104"/>
      <c r="QE2580" s="104"/>
      <c r="QF2580" s="104"/>
      <c r="QG2580" s="104"/>
      <c r="QH2580" s="104"/>
      <c r="QI2580" s="104"/>
      <c r="QJ2580" s="104"/>
      <c r="QK2580" s="104"/>
      <c r="QL2580" s="104"/>
      <c r="QM2580" s="104"/>
      <c r="QN2580" s="104"/>
      <c r="QO2580" s="104"/>
      <c r="QP2580" s="104"/>
      <c r="QQ2580" s="104"/>
      <c r="QR2580" s="104"/>
      <c r="QS2580" s="104"/>
      <c r="QT2580" s="104"/>
      <c r="QU2580" s="104"/>
      <c r="QV2580" s="104"/>
      <c r="QW2580" s="104"/>
      <c r="QX2580" s="104"/>
      <c r="QY2580" s="104"/>
      <c r="QZ2580" s="104"/>
      <c r="RA2580" s="104"/>
      <c r="RB2580" s="104"/>
      <c r="RC2580" s="104"/>
      <c r="RD2580" s="104"/>
      <c r="RE2580" s="104"/>
      <c r="RF2580" s="104"/>
      <c r="RG2580" s="104"/>
      <c r="RH2580" s="104"/>
      <c r="RI2580" s="104"/>
      <c r="RJ2580" s="104"/>
      <c r="RK2580" s="104"/>
      <c r="RL2580" s="104"/>
      <c r="RM2580" s="104"/>
      <c r="RN2580" s="104"/>
      <c r="RO2580" s="104"/>
      <c r="RP2580" s="104"/>
      <c r="RQ2580" s="104"/>
      <c r="RR2580" s="104"/>
      <c r="RS2580" s="104"/>
      <c r="RT2580" s="104"/>
      <c r="RU2580" s="104"/>
      <c r="RV2580" s="104"/>
      <c r="RW2580" s="104"/>
      <c r="RX2580" s="104"/>
      <c r="RY2580" s="104"/>
      <c r="RZ2580" s="104"/>
      <c r="SA2580" s="104"/>
      <c r="SB2580" s="104"/>
      <c r="SC2580" s="104"/>
      <c r="SD2580" s="104"/>
      <c r="SE2580" s="104"/>
      <c r="SF2580" s="104"/>
      <c r="SG2580" s="104"/>
      <c r="SH2580" s="104"/>
      <c r="SI2580" s="104"/>
      <c r="SJ2580" s="104"/>
      <c r="SK2580" s="104"/>
      <c r="SL2580" s="104"/>
      <c r="SM2580" s="104"/>
      <c r="SN2580" s="104"/>
      <c r="SO2580" s="104"/>
      <c r="SP2580" s="104"/>
      <c r="SQ2580" s="104"/>
      <c r="SR2580" s="104"/>
      <c r="SS2580" s="104"/>
      <c r="ST2580" s="104"/>
      <c r="SU2580" s="104"/>
      <c r="SV2580" s="104"/>
      <c r="SW2580" s="104"/>
      <c r="SX2580" s="104"/>
      <c r="SY2580" s="104"/>
      <c r="SZ2580" s="104"/>
      <c r="TA2580" s="104"/>
      <c r="TB2580" s="104"/>
      <c r="TC2580" s="104"/>
      <c r="TD2580" s="104"/>
      <c r="TE2580" s="104"/>
      <c r="TF2580" s="104"/>
      <c r="TG2580" s="104"/>
      <c r="TH2580" s="104"/>
      <c r="TI2580" s="104"/>
      <c r="TJ2580" s="104"/>
      <c r="TK2580" s="104"/>
      <c r="TL2580" s="104"/>
      <c r="TM2580" s="104"/>
      <c r="TN2580" s="104"/>
      <c r="TO2580" s="104"/>
      <c r="TP2580" s="104"/>
      <c r="TQ2580" s="104"/>
      <c r="TR2580" s="104"/>
      <c r="TS2580" s="104"/>
      <c r="TT2580" s="104"/>
      <c r="TU2580" s="104"/>
      <c r="TV2580" s="104"/>
      <c r="TW2580" s="104"/>
      <c r="TX2580" s="104"/>
      <c r="TY2580" s="104"/>
      <c r="TZ2580" s="104"/>
      <c r="UA2580" s="104"/>
      <c r="UB2580" s="104"/>
      <c r="UC2580" s="104"/>
      <c r="UD2580" s="104"/>
      <c r="UE2580" s="104"/>
      <c r="UF2580" s="104"/>
      <c r="UG2580" s="104"/>
      <c r="UH2580" s="104"/>
      <c r="UI2580" s="104"/>
      <c r="UJ2580" s="104"/>
      <c r="UK2580" s="104"/>
      <c r="UL2580" s="104"/>
      <c r="UM2580" s="104"/>
      <c r="UN2580" s="104"/>
      <c r="UO2580" s="104"/>
      <c r="UP2580" s="104"/>
      <c r="UQ2580" s="104"/>
      <c r="UR2580" s="104"/>
      <c r="US2580" s="104"/>
      <c r="UT2580" s="104"/>
      <c r="UU2580" s="104"/>
      <c r="UV2580" s="104"/>
      <c r="UW2580" s="104"/>
      <c r="UX2580" s="104"/>
      <c r="UY2580" s="104"/>
      <c r="UZ2580" s="104"/>
      <c r="VA2580" s="104"/>
      <c r="VB2580" s="104"/>
      <c r="VC2580" s="104"/>
      <c r="VD2580" s="104"/>
      <c r="VE2580" s="104"/>
      <c r="VF2580" s="104"/>
      <c r="VG2580" s="104"/>
      <c r="VH2580" s="104"/>
      <c r="VI2580" s="104"/>
      <c r="VJ2580" s="104"/>
      <c r="VK2580" s="104"/>
      <c r="VL2580" s="104"/>
      <c r="VM2580" s="104"/>
      <c r="VN2580" s="104"/>
      <c r="VO2580" s="104"/>
      <c r="VP2580" s="104"/>
      <c r="VQ2580" s="104"/>
      <c r="VR2580" s="104"/>
      <c r="VS2580" s="104"/>
      <c r="VT2580" s="104"/>
      <c r="VU2580" s="104"/>
      <c r="VV2580" s="104"/>
      <c r="VW2580" s="104"/>
      <c r="VX2580" s="104"/>
      <c r="VY2580" s="104"/>
      <c r="VZ2580" s="104"/>
      <c r="WA2580" s="104"/>
      <c r="WB2580" s="104"/>
      <c r="WC2580" s="104"/>
      <c r="WD2580" s="104"/>
      <c r="WE2580" s="104"/>
      <c r="WF2580" s="104"/>
      <c r="WG2580" s="104"/>
      <c r="WH2580" s="104"/>
      <c r="WI2580" s="104"/>
      <c r="WJ2580" s="104"/>
      <c r="WK2580" s="104"/>
      <c r="WL2580" s="104"/>
      <c r="WM2580" s="104"/>
      <c r="WN2580" s="104"/>
      <c r="WO2580" s="104"/>
      <c r="WP2580" s="104"/>
      <c r="WQ2580" s="104"/>
      <c r="WR2580" s="104"/>
      <c r="WS2580" s="104"/>
      <c r="WT2580" s="104"/>
      <c r="WU2580" s="104"/>
      <c r="WV2580" s="104"/>
      <c r="WW2580" s="104"/>
      <c r="WX2580" s="104"/>
      <c r="WY2580" s="104"/>
      <c r="WZ2580" s="104"/>
      <c r="XA2580" s="104"/>
      <c r="XB2580" s="104"/>
      <c r="XC2580" s="104"/>
      <c r="XD2580" s="104"/>
      <c r="XE2580" s="104"/>
      <c r="XF2580" s="104"/>
      <c r="XG2580" s="104"/>
      <c r="XH2580" s="104"/>
      <c r="XI2580" s="104"/>
      <c r="XJ2580" s="104"/>
      <c r="XK2580" s="104"/>
      <c r="XL2580" s="104"/>
      <c r="XM2580" s="104"/>
      <c r="XN2580" s="104"/>
      <c r="XO2580" s="104"/>
      <c r="XP2580" s="104"/>
      <c r="XQ2580" s="104"/>
      <c r="XR2580" s="104"/>
      <c r="XS2580" s="104"/>
      <c r="XT2580" s="104"/>
      <c r="XU2580" s="104"/>
      <c r="XV2580" s="104"/>
      <c r="XW2580" s="104"/>
      <c r="XX2580" s="104"/>
      <c r="XY2580" s="104"/>
      <c r="XZ2580" s="104"/>
      <c r="YA2580" s="104"/>
      <c r="YB2580" s="104"/>
      <c r="YC2580" s="104"/>
      <c r="YD2580" s="104"/>
      <c r="YE2580" s="104"/>
      <c r="YF2580" s="104"/>
      <c r="YG2580" s="104"/>
      <c r="YH2580" s="104"/>
      <c r="YI2580" s="104"/>
      <c r="YJ2580" s="104"/>
      <c r="YK2580" s="104"/>
      <c r="YL2580" s="104"/>
      <c r="YM2580" s="104"/>
      <c r="YN2580" s="104"/>
      <c r="YO2580" s="104"/>
      <c r="YP2580" s="104"/>
      <c r="YQ2580" s="104"/>
      <c r="YR2580" s="104"/>
      <c r="YS2580" s="104"/>
      <c r="YT2580" s="104"/>
      <c r="YU2580" s="104"/>
      <c r="YV2580" s="104"/>
      <c r="YW2580" s="104"/>
      <c r="YX2580" s="104"/>
      <c r="YY2580" s="104"/>
      <c r="YZ2580" s="104"/>
      <c r="ZA2580" s="104"/>
      <c r="ZB2580" s="104"/>
      <c r="ZC2580" s="104"/>
      <c r="ZD2580" s="104"/>
      <c r="ZE2580" s="104"/>
      <c r="ZF2580" s="104"/>
      <c r="ZG2580" s="104"/>
      <c r="ZH2580" s="104"/>
      <c r="ZI2580" s="104"/>
      <c r="ZJ2580" s="104"/>
      <c r="ZK2580" s="104"/>
      <c r="ZL2580" s="104"/>
      <c r="ZM2580" s="104"/>
      <c r="ZN2580" s="104"/>
      <c r="ZO2580" s="104"/>
      <c r="ZP2580" s="104"/>
      <c r="ZQ2580" s="104"/>
      <c r="ZR2580" s="104"/>
      <c r="ZS2580" s="104"/>
      <c r="ZT2580" s="104"/>
      <c r="ZU2580" s="104"/>
      <c r="ZV2580" s="104"/>
      <c r="ZW2580" s="104"/>
      <c r="ZX2580" s="104"/>
      <c r="ZY2580" s="104"/>
      <c r="ZZ2580" s="104"/>
      <c r="AAA2580" s="104"/>
      <c r="AAB2580" s="104"/>
      <c r="AAC2580" s="104"/>
      <c r="AAD2580" s="104"/>
      <c r="AAE2580" s="104"/>
      <c r="AAF2580" s="104"/>
      <c r="AAG2580" s="104"/>
      <c r="AAH2580" s="104"/>
      <c r="AAI2580" s="104"/>
      <c r="AAJ2580" s="104"/>
      <c r="AAK2580" s="104"/>
      <c r="AAL2580" s="104"/>
      <c r="AAM2580" s="104"/>
      <c r="AAN2580" s="104"/>
      <c r="AAO2580" s="104"/>
      <c r="AAP2580" s="104"/>
      <c r="AAQ2580" s="104"/>
      <c r="AAR2580" s="104"/>
      <c r="AAS2580" s="104"/>
      <c r="AAT2580" s="104"/>
      <c r="AAU2580" s="104"/>
      <c r="AAV2580" s="104"/>
      <c r="AAW2580" s="104"/>
      <c r="AAX2580" s="104"/>
      <c r="AAY2580" s="104"/>
      <c r="AAZ2580" s="104"/>
      <c r="ABA2580" s="104"/>
      <c r="ABB2580" s="104"/>
      <c r="ABC2580" s="104"/>
      <c r="ABD2580" s="104"/>
      <c r="ABE2580" s="104"/>
      <c r="ABF2580" s="104"/>
      <c r="ABG2580" s="104"/>
      <c r="ABH2580" s="104"/>
      <c r="ABI2580" s="104"/>
      <c r="ABJ2580" s="104"/>
      <c r="ABK2580" s="104"/>
      <c r="ABL2580" s="104"/>
      <c r="ABM2580" s="104"/>
      <c r="ABN2580" s="104"/>
      <c r="ABO2580" s="104"/>
      <c r="ABP2580" s="104"/>
      <c r="ABQ2580" s="104"/>
      <c r="ABR2580" s="104"/>
      <c r="ABS2580" s="104"/>
      <c r="ABT2580" s="104"/>
      <c r="ABU2580" s="104"/>
      <c r="ABV2580" s="104"/>
      <c r="ABW2580" s="104"/>
      <c r="ABX2580" s="104"/>
      <c r="ABY2580" s="104"/>
      <c r="ABZ2580" s="104"/>
      <c r="ACA2580" s="104"/>
      <c r="ACB2580" s="104"/>
      <c r="ACC2580" s="104"/>
      <c r="ACD2580" s="104"/>
      <c r="ACE2580" s="104"/>
      <c r="ACF2580" s="104"/>
      <c r="ACG2580" s="104"/>
      <c r="ACH2580" s="104"/>
      <c r="ACI2580" s="104"/>
      <c r="ACJ2580" s="104"/>
      <c r="ACK2580" s="104"/>
      <c r="ACL2580" s="104"/>
      <c r="ACM2580" s="104"/>
      <c r="ACN2580" s="104"/>
      <c r="ACO2580" s="104"/>
      <c r="ACP2580" s="104"/>
      <c r="ACQ2580" s="104"/>
      <c r="ACR2580" s="104"/>
      <c r="ACS2580" s="104"/>
      <c r="ACT2580" s="104"/>
      <c r="ACU2580" s="104"/>
      <c r="ACV2580" s="104"/>
      <c r="ACW2580" s="104"/>
      <c r="ACX2580" s="104"/>
      <c r="ACY2580" s="104"/>
      <c r="ACZ2580" s="104"/>
      <c r="ADA2580" s="104"/>
      <c r="ADB2580" s="104"/>
      <c r="ADC2580" s="104"/>
      <c r="ADD2580" s="104"/>
      <c r="ADE2580" s="104"/>
      <c r="ADF2580" s="104"/>
      <c r="ADG2580" s="104"/>
      <c r="ADH2580" s="104"/>
      <c r="ADI2580" s="104"/>
      <c r="ADJ2580" s="104"/>
      <c r="ADK2580" s="104"/>
      <c r="ADL2580" s="104"/>
      <c r="ADM2580" s="104"/>
      <c r="ADN2580" s="104"/>
      <c r="ADO2580" s="104"/>
      <c r="ADP2580" s="104"/>
      <c r="ADQ2580" s="104"/>
      <c r="ADR2580" s="104"/>
      <c r="ADS2580" s="104"/>
      <c r="ADT2580" s="104"/>
      <c r="ADU2580" s="104"/>
      <c r="ADV2580" s="104"/>
      <c r="ADW2580" s="104"/>
      <c r="ADX2580" s="104"/>
      <c r="ADY2580" s="104"/>
      <c r="ADZ2580" s="104"/>
      <c r="AEA2580" s="104"/>
      <c r="AEB2580" s="104"/>
      <c r="AEC2580" s="104"/>
      <c r="AED2580" s="104"/>
      <c r="AEE2580" s="104"/>
      <c r="AEF2580" s="104"/>
      <c r="AEG2580" s="104"/>
      <c r="AEH2580" s="104"/>
      <c r="AEI2580" s="104"/>
      <c r="AEJ2580" s="104"/>
      <c r="AEK2580" s="104"/>
      <c r="AEL2580" s="104"/>
      <c r="AEM2580" s="104"/>
      <c r="AEN2580" s="104"/>
      <c r="AEO2580" s="104"/>
      <c r="AEP2580" s="104"/>
      <c r="AEQ2580" s="104"/>
      <c r="AER2580" s="104"/>
      <c r="AES2580" s="104"/>
      <c r="AET2580" s="104"/>
      <c r="AEU2580" s="104"/>
      <c r="AEV2580" s="104"/>
      <c r="AEW2580" s="104"/>
      <c r="AEX2580" s="104"/>
      <c r="AEY2580" s="104"/>
      <c r="AEZ2580" s="104"/>
      <c r="AFA2580" s="104"/>
      <c r="AFB2580" s="104"/>
      <c r="AFC2580" s="104"/>
      <c r="AFD2580" s="104"/>
      <c r="AFE2580" s="104"/>
      <c r="AFF2580" s="104"/>
      <c r="AFG2580" s="104"/>
      <c r="AFH2580" s="104"/>
      <c r="AFI2580" s="104"/>
      <c r="AFJ2580" s="104"/>
      <c r="AFK2580" s="104"/>
      <c r="AFL2580" s="104"/>
      <c r="AFM2580" s="104"/>
      <c r="AFN2580" s="104"/>
      <c r="AFO2580" s="104"/>
      <c r="AFP2580" s="104"/>
      <c r="AFQ2580" s="104"/>
      <c r="AFR2580" s="104"/>
      <c r="AFS2580" s="104"/>
      <c r="AFT2580" s="104"/>
      <c r="AFU2580" s="104"/>
      <c r="AFV2580" s="104"/>
      <c r="AFW2580" s="104"/>
      <c r="AFX2580" s="104"/>
      <c r="AFY2580" s="104"/>
      <c r="AFZ2580" s="104"/>
      <c r="AGA2580" s="104"/>
      <c r="AGB2580" s="104"/>
      <c r="AGC2580" s="104"/>
      <c r="AGD2580" s="104"/>
      <c r="AGE2580" s="104"/>
      <c r="AGF2580" s="104"/>
      <c r="AGG2580" s="104"/>
      <c r="AGH2580" s="104"/>
      <c r="AGI2580" s="104"/>
      <c r="AGJ2580" s="104"/>
      <c r="AGK2580" s="104"/>
      <c r="AGL2580" s="104"/>
      <c r="AGM2580" s="104"/>
      <c r="AGN2580" s="104"/>
      <c r="AGO2580" s="104"/>
      <c r="AGP2580" s="104"/>
      <c r="AGQ2580" s="104"/>
      <c r="AGR2580" s="104"/>
      <c r="AGS2580" s="104"/>
      <c r="AGT2580" s="104"/>
      <c r="AGU2580" s="104"/>
      <c r="AGV2580" s="104"/>
      <c r="AGW2580" s="104"/>
      <c r="AGX2580" s="104"/>
      <c r="AGY2580" s="104"/>
      <c r="AGZ2580" s="104"/>
      <c r="AHA2580" s="104"/>
      <c r="AHB2580" s="104"/>
      <c r="AHC2580" s="104"/>
      <c r="AHD2580" s="104"/>
      <c r="AHE2580" s="104"/>
      <c r="AHF2580" s="104"/>
      <c r="AHG2580" s="104"/>
      <c r="AHH2580" s="104"/>
      <c r="AHI2580" s="104"/>
      <c r="AHJ2580" s="104"/>
      <c r="AHK2580" s="104"/>
      <c r="AHL2580" s="104"/>
      <c r="AHM2580" s="104"/>
      <c r="AHN2580" s="104"/>
      <c r="AHO2580" s="104"/>
      <c r="AHP2580" s="104"/>
      <c r="AHQ2580" s="104"/>
      <c r="AHR2580" s="104"/>
      <c r="AHS2580" s="104"/>
      <c r="AHT2580" s="104"/>
      <c r="AHU2580" s="104"/>
      <c r="AHV2580" s="104"/>
      <c r="AHW2580" s="104"/>
      <c r="AHX2580" s="104"/>
      <c r="AHY2580" s="104"/>
      <c r="AHZ2580" s="104"/>
      <c r="AIA2580" s="104"/>
      <c r="AIB2580" s="104"/>
      <c r="AIC2580" s="104"/>
      <c r="AID2580" s="104"/>
      <c r="AIE2580" s="104"/>
      <c r="AIF2580" s="104"/>
      <c r="AIG2580" s="104"/>
      <c r="AIH2580" s="104"/>
      <c r="AII2580" s="104"/>
      <c r="AIJ2580" s="104"/>
      <c r="AIK2580" s="104"/>
      <c r="AIL2580" s="104"/>
      <c r="AIM2580" s="104"/>
      <c r="AIN2580" s="104"/>
      <c r="AIO2580" s="104"/>
      <c r="AIP2580" s="104"/>
      <c r="AIQ2580" s="104"/>
      <c r="AIR2580" s="104"/>
      <c r="AIS2580" s="104"/>
      <c r="AIT2580" s="104"/>
      <c r="AIU2580" s="104"/>
      <c r="AIV2580" s="104"/>
      <c r="AIW2580" s="104"/>
      <c r="AIX2580" s="104"/>
      <c r="AIY2580" s="104"/>
      <c r="AIZ2580" s="104"/>
      <c r="AJA2580" s="104"/>
      <c r="AJB2580" s="104"/>
      <c r="AJC2580" s="104"/>
      <c r="AJD2580" s="104"/>
      <c r="AJE2580" s="104"/>
      <c r="AJF2580" s="104"/>
      <c r="AJG2580" s="104"/>
      <c r="AJH2580" s="104"/>
      <c r="AJI2580" s="104"/>
      <c r="AJJ2580" s="104"/>
      <c r="AJK2580" s="104"/>
      <c r="AJL2580" s="104"/>
      <c r="AJM2580" s="104"/>
      <c r="AJN2580" s="104"/>
      <c r="AJO2580" s="104"/>
      <c r="AJP2580" s="104"/>
      <c r="AJQ2580" s="104"/>
      <c r="AJR2580" s="104"/>
      <c r="AJS2580" s="104"/>
      <c r="AJT2580" s="104"/>
      <c r="AJU2580" s="104"/>
      <c r="AJV2580" s="104"/>
      <c r="AJW2580" s="104"/>
      <c r="AJX2580" s="104"/>
      <c r="AJY2580" s="104"/>
      <c r="AJZ2580" s="104"/>
      <c r="AKA2580" s="104"/>
      <c r="AKB2580" s="104"/>
      <c r="AKC2580" s="104"/>
      <c r="AKD2580" s="104"/>
      <c r="AKE2580" s="104"/>
      <c r="AKF2580" s="104"/>
      <c r="AKG2580" s="104"/>
      <c r="AKH2580" s="104"/>
      <c r="AKI2580" s="104"/>
      <c r="AKJ2580" s="104"/>
      <c r="AKK2580" s="104"/>
      <c r="AKL2580" s="104"/>
      <c r="AKM2580" s="104"/>
      <c r="AKN2580" s="104"/>
      <c r="AKO2580" s="104"/>
      <c r="AKP2580" s="104"/>
      <c r="AKQ2580" s="104"/>
      <c r="AKR2580" s="104"/>
      <c r="AKS2580" s="104"/>
      <c r="AKT2580" s="104"/>
      <c r="AKU2580" s="104"/>
      <c r="AKV2580" s="104"/>
      <c r="AKW2580" s="104"/>
      <c r="AKX2580" s="104"/>
      <c r="AKY2580" s="104"/>
      <c r="AKZ2580" s="104"/>
      <c r="ALA2580" s="104"/>
      <c r="ALB2580" s="104"/>
      <c r="ALC2580" s="104"/>
      <c r="ALD2580" s="104"/>
      <c r="ALE2580" s="104"/>
      <c r="ALF2580" s="104"/>
      <c r="ALG2580" s="104"/>
      <c r="ALH2580" s="104"/>
      <c r="ALI2580" s="104"/>
      <c r="ALJ2580" s="104"/>
      <c r="ALK2580" s="104"/>
      <c r="ALL2580" s="104"/>
      <c r="ALM2580" s="104"/>
      <c r="ALN2580" s="104"/>
      <c r="ALO2580" s="104"/>
      <c r="ALP2580" s="104"/>
      <c r="ALQ2580" s="104"/>
      <c r="ALR2580" s="104"/>
      <c r="ALS2580" s="104"/>
      <c r="ALT2580" s="104"/>
      <c r="ALU2580" s="104"/>
      <c r="ALV2580" s="104"/>
      <c r="ALW2580" s="104"/>
      <c r="ALX2580" s="104"/>
      <c r="ALY2580" s="104"/>
      <c r="ALZ2580" s="104"/>
      <c r="AMA2580" s="104"/>
      <c r="AMB2580" s="104"/>
      <c r="AMC2580" s="104"/>
      <c r="AMD2580" s="104"/>
      <c r="AME2580" s="104"/>
      <c r="AMF2580" s="104"/>
      <c r="AMG2580" s="104"/>
      <c r="AMH2580" s="104"/>
      <c r="AMI2580" s="104"/>
      <c r="AMJ2580" s="104"/>
      <c r="AMK2580" s="104"/>
      <c r="AML2580" s="104"/>
      <c r="AMM2580" s="104"/>
      <c r="AMN2580" s="104"/>
      <c r="AMO2580" s="104"/>
    </row>
    <row r="2581" spans="1:1029" s="88" customFormat="1" x14ac:dyDescent="0.35">
      <c r="A2581" s="21">
        <v>10141149</v>
      </c>
      <c r="B2581" s="115" t="s">
        <v>462</v>
      </c>
      <c r="C2581" s="115" t="s">
        <v>19003</v>
      </c>
      <c r="D2581" s="124" t="s">
        <v>319</v>
      </c>
      <c r="E2581" s="114" t="str">
        <f t="shared" si="481"/>
        <v>CAPACITOR MARCA:Power Systems Chicumbane Chicumbane</v>
      </c>
      <c r="F2581" s="21"/>
      <c r="G2581" s="124" t="s">
        <v>319</v>
      </c>
      <c r="H2581" s="21" t="s">
        <v>319</v>
      </c>
      <c r="I2581" s="21"/>
      <c r="J2581" s="21"/>
      <c r="K2581" s="21"/>
      <c r="L2581" s="119"/>
      <c r="M2581" s="21">
        <v>8000</v>
      </c>
      <c r="N2581" s="21">
        <v>33</v>
      </c>
      <c r="O2581" s="21"/>
      <c r="P2581" s="124" t="s">
        <v>514</v>
      </c>
      <c r="Q2581" s="21">
        <v>2008</v>
      </c>
      <c r="R2581" s="21" t="s">
        <v>19009</v>
      </c>
      <c r="S2581" s="21"/>
      <c r="T2581" s="116">
        <v>780</v>
      </c>
      <c r="U2581" s="111">
        <v>45</v>
      </c>
      <c r="V2581" s="113">
        <f t="shared" si="482"/>
        <v>631.80000000000007</v>
      </c>
      <c r="W2581" s="113">
        <f t="shared" si="483"/>
        <v>148.19999999999993</v>
      </c>
      <c r="X2581" s="112">
        <f t="shared" si="484"/>
        <v>148199.99999999994</v>
      </c>
      <c r="Y2581" s="111"/>
      <c r="Z2581" s="110">
        <f t="shared" si="480"/>
        <v>36</v>
      </c>
      <c r="AA2581" s="109">
        <f t="shared" si="485"/>
        <v>39</v>
      </c>
      <c r="AB2581" s="109">
        <f t="shared" si="486"/>
        <v>39000</v>
      </c>
      <c r="AC2581" s="108">
        <f t="shared" si="487"/>
        <v>741</v>
      </c>
      <c r="AD2581" s="107">
        <f t="shared" si="488"/>
        <v>2.2222222222222223E-2</v>
      </c>
      <c r="AE2581" s="106">
        <f t="shared" si="489"/>
        <v>16.466666666666669</v>
      </c>
      <c r="AF2581" s="105">
        <f t="shared" si="490"/>
        <v>164.6666666666666</v>
      </c>
      <c r="AG2581" s="105">
        <f t="shared" si="491"/>
        <v>615.33333333333337</v>
      </c>
    </row>
    <row r="2582" spans="1:1029" s="88" customFormat="1" x14ac:dyDescent="0.35">
      <c r="A2582" s="21">
        <v>10141107</v>
      </c>
      <c r="B2582" s="115" t="s">
        <v>18991</v>
      </c>
      <c r="C2582" s="115" t="s">
        <v>18990</v>
      </c>
      <c r="D2582" s="21"/>
      <c r="E2582" s="114" t="str">
        <f t="shared" si="481"/>
        <v xml:space="preserve">CONTACTOR MARCA:CUMMINS GURUE </v>
      </c>
      <c r="F2582" s="21"/>
      <c r="G2582" s="21" t="s">
        <v>164</v>
      </c>
      <c r="H2582" s="21" t="s">
        <v>164</v>
      </c>
      <c r="I2582" s="21"/>
      <c r="J2582" s="111"/>
      <c r="K2582" s="21" t="s">
        <v>163</v>
      </c>
      <c r="L2582" s="21" t="s">
        <v>162</v>
      </c>
      <c r="M2582" s="21" t="s">
        <v>715</v>
      </c>
      <c r="N2582" s="21"/>
      <c r="O2582" s="21" t="s">
        <v>362</v>
      </c>
      <c r="P2582" s="21">
        <v>3</v>
      </c>
      <c r="Q2582" s="21">
        <v>2008</v>
      </c>
      <c r="R2582" s="21" t="s">
        <v>18992</v>
      </c>
      <c r="S2582" s="21"/>
      <c r="T2582" s="116">
        <v>505</v>
      </c>
      <c r="U2582" s="111">
        <v>45</v>
      </c>
      <c r="V2582" s="113">
        <f t="shared" si="482"/>
        <v>409.05</v>
      </c>
      <c r="W2582" s="113">
        <f t="shared" si="483"/>
        <v>95.949999999999989</v>
      </c>
      <c r="X2582" s="112">
        <f t="shared" si="484"/>
        <v>95949.999999999985</v>
      </c>
      <c r="Y2582" s="111"/>
      <c r="Z2582" s="110">
        <f t="shared" si="480"/>
        <v>36</v>
      </c>
      <c r="AA2582" s="109">
        <f t="shared" si="485"/>
        <v>25.25</v>
      </c>
      <c r="AB2582" s="109">
        <f t="shared" si="486"/>
        <v>25250</v>
      </c>
      <c r="AC2582" s="108">
        <f t="shared" si="487"/>
        <v>479.75</v>
      </c>
      <c r="AD2582" s="107">
        <f t="shared" si="488"/>
        <v>2.2222222222222223E-2</v>
      </c>
      <c r="AE2582" s="106">
        <f t="shared" si="489"/>
        <v>10.661111111111111</v>
      </c>
      <c r="AF2582" s="105">
        <f t="shared" si="490"/>
        <v>106.6111111111111</v>
      </c>
      <c r="AG2582" s="105">
        <f t="shared" si="491"/>
        <v>398.38888888888891</v>
      </c>
    </row>
    <row r="2583" spans="1:1029" s="88" customFormat="1" x14ac:dyDescent="0.35">
      <c r="A2583" s="21">
        <v>10141107</v>
      </c>
      <c r="B2583" s="115" t="s">
        <v>18991</v>
      </c>
      <c r="C2583" s="115" t="s">
        <v>18990</v>
      </c>
      <c r="D2583" s="21"/>
      <c r="E2583" s="114" t="str">
        <f t="shared" si="481"/>
        <v xml:space="preserve">CONTACTOR MARCA:CUMMINS GURUE </v>
      </c>
      <c r="F2583" s="21"/>
      <c r="G2583" s="21" t="s">
        <v>164</v>
      </c>
      <c r="H2583" s="21" t="s">
        <v>164</v>
      </c>
      <c r="I2583" s="21"/>
      <c r="J2583" s="111"/>
      <c r="K2583" s="21" t="s">
        <v>163</v>
      </c>
      <c r="L2583" s="21" t="s">
        <v>162</v>
      </c>
      <c r="M2583" s="21" t="s">
        <v>715</v>
      </c>
      <c r="N2583" s="21"/>
      <c r="O2583" s="21" t="s">
        <v>362</v>
      </c>
      <c r="P2583" s="21">
        <v>3</v>
      </c>
      <c r="Q2583" s="21">
        <v>2008</v>
      </c>
      <c r="R2583" s="21" t="s">
        <v>18992</v>
      </c>
      <c r="S2583" s="21"/>
      <c r="T2583" s="116">
        <v>505</v>
      </c>
      <c r="U2583" s="21">
        <v>45</v>
      </c>
      <c r="V2583" s="113">
        <f t="shared" si="482"/>
        <v>409.05</v>
      </c>
      <c r="W2583" s="113">
        <f t="shared" si="483"/>
        <v>95.949999999999989</v>
      </c>
      <c r="X2583" s="112">
        <f t="shared" si="484"/>
        <v>95949.999999999985</v>
      </c>
      <c r="Y2583" s="111"/>
      <c r="Z2583" s="110">
        <f t="shared" si="480"/>
        <v>36</v>
      </c>
      <c r="AA2583" s="109">
        <f t="shared" si="485"/>
        <v>25.25</v>
      </c>
      <c r="AB2583" s="109">
        <f t="shared" si="486"/>
        <v>25250</v>
      </c>
      <c r="AC2583" s="108">
        <f t="shared" si="487"/>
        <v>479.75</v>
      </c>
      <c r="AD2583" s="107">
        <f t="shared" si="488"/>
        <v>2.2222222222222223E-2</v>
      </c>
      <c r="AE2583" s="106">
        <f t="shared" si="489"/>
        <v>10.661111111111111</v>
      </c>
      <c r="AF2583" s="105">
        <f t="shared" si="490"/>
        <v>106.6111111111111</v>
      </c>
      <c r="AG2583" s="105">
        <f t="shared" si="491"/>
        <v>398.38888888888891</v>
      </c>
    </row>
    <row r="2584" spans="1:1029" s="88" customFormat="1" x14ac:dyDescent="0.35">
      <c r="A2584" s="21">
        <v>10141103</v>
      </c>
      <c r="B2584" s="115" t="s">
        <v>18023</v>
      </c>
      <c r="C2584" s="135" t="s">
        <v>18022</v>
      </c>
      <c r="D2584" s="21" t="s">
        <v>18490</v>
      </c>
      <c r="E2584" s="114" t="str">
        <f t="shared" si="481"/>
        <v>MINISUBESTAÇÃO MARCA:EFACEC PT246 PT246</v>
      </c>
      <c r="F2584" s="21" t="s">
        <v>18491</v>
      </c>
      <c r="G2584" s="21" t="s">
        <v>18490</v>
      </c>
      <c r="H2584" s="21" t="s">
        <v>3104</v>
      </c>
      <c r="I2584" s="21" t="s">
        <v>530</v>
      </c>
      <c r="J2584" s="21"/>
      <c r="K2584" s="124" t="s">
        <v>18250</v>
      </c>
      <c r="L2584" s="124" t="s">
        <v>18489</v>
      </c>
      <c r="M2584" s="21">
        <v>315</v>
      </c>
      <c r="N2584" s="21">
        <v>6.6</v>
      </c>
      <c r="O2584" s="21">
        <v>0.4</v>
      </c>
      <c r="P2584" s="21">
        <v>3</v>
      </c>
      <c r="Q2584" s="21">
        <v>2008</v>
      </c>
      <c r="R2584" s="21" t="s">
        <v>27</v>
      </c>
      <c r="S2584" s="21">
        <v>32233721</v>
      </c>
      <c r="T2584" s="116">
        <v>1213</v>
      </c>
      <c r="U2584" s="111">
        <v>45</v>
      </c>
      <c r="V2584" s="113">
        <f t="shared" si="482"/>
        <v>982.53</v>
      </c>
      <c r="W2584" s="113">
        <f t="shared" si="483"/>
        <v>230.47000000000003</v>
      </c>
      <c r="X2584" s="112">
        <f t="shared" si="484"/>
        <v>230470.00000000003</v>
      </c>
      <c r="Y2584" s="111"/>
      <c r="Z2584" s="110">
        <f t="shared" si="480"/>
        <v>36</v>
      </c>
      <c r="AA2584" s="109">
        <f t="shared" si="485"/>
        <v>60.650000000000006</v>
      </c>
      <c r="AB2584" s="109">
        <f t="shared" si="486"/>
        <v>60650.000000000007</v>
      </c>
      <c r="AC2584" s="108">
        <f t="shared" si="487"/>
        <v>1152.3499999999999</v>
      </c>
      <c r="AD2584" s="107">
        <f t="shared" si="488"/>
        <v>2.2222222222222223E-2</v>
      </c>
      <c r="AE2584" s="106">
        <f t="shared" si="489"/>
        <v>25.607777777777777</v>
      </c>
      <c r="AF2584" s="105">
        <f t="shared" si="490"/>
        <v>256.07777777777778</v>
      </c>
      <c r="AG2584" s="105">
        <f t="shared" si="491"/>
        <v>956.92222222222222</v>
      </c>
    </row>
    <row r="2585" spans="1:1029" s="88" customFormat="1" x14ac:dyDescent="0.35">
      <c r="A2585" s="21">
        <v>10141103</v>
      </c>
      <c r="B2585" s="135" t="s">
        <v>18023</v>
      </c>
      <c r="C2585" s="135" t="s">
        <v>18022</v>
      </c>
      <c r="D2585" s="124" t="s">
        <v>1007</v>
      </c>
      <c r="E2585" s="114" t="str">
        <f t="shared" si="481"/>
        <v>MINISUBESTAÇÃO MARCA:EFACEC PT 185 PT 185</v>
      </c>
      <c r="F2585" s="124"/>
      <c r="G2585" s="124" t="s">
        <v>1007</v>
      </c>
      <c r="H2585" s="124" t="s">
        <v>571</v>
      </c>
      <c r="I2585" s="124"/>
      <c r="J2585" s="124" t="s">
        <v>18488</v>
      </c>
      <c r="K2585" s="124"/>
      <c r="L2585" s="124"/>
      <c r="M2585" s="124">
        <v>500</v>
      </c>
      <c r="N2585" s="124">
        <v>11</v>
      </c>
      <c r="O2585" s="21">
        <v>0.4</v>
      </c>
      <c r="P2585" s="124" t="s">
        <v>514</v>
      </c>
      <c r="Q2585" s="124">
        <v>2008</v>
      </c>
      <c r="R2585" s="124" t="s">
        <v>27</v>
      </c>
      <c r="S2585" s="124"/>
      <c r="T2585" s="116">
        <v>2426</v>
      </c>
      <c r="U2585" s="111">
        <v>45</v>
      </c>
      <c r="V2585" s="113">
        <f t="shared" si="482"/>
        <v>1965.06</v>
      </c>
      <c r="W2585" s="113">
        <f t="shared" si="483"/>
        <v>460.94000000000005</v>
      </c>
      <c r="X2585" s="112">
        <f t="shared" si="484"/>
        <v>460940.00000000006</v>
      </c>
      <c r="Y2585" s="111"/>
      <c r="Z2585" s="110">
        <f t="shared" si="480"/>
        <v>36</v>
      </c>
      <c r="AA2585" s="109">
        <f t="shared" si="485"/>
        <v>121.30000000000001</v>
      </c>
      <c r="AB2585" s="109">
        <f t="shared" si="486"/>
        <v>121300.00000000001</v>
      </c>
      <c r="AC2585" s="108">
        <f t="shared" si="487"/>
        <v>2304.6999999999998</v>
      </c>
      <c r="AD2585" s="107">
        <f t="shared" si="488"/>
        <v>2.2222222222222223E-2</v>
      </c>
      <c r="AE2585" s="106">
        <f t="shared" si="489"/>
        <v>51.215555555555554</v>
      </c>
      <c r="AF2585" s="105">
        <f t="shared" si="490"/>
        <v>512.15555555555557</v>
      </c>
      <c r="AG2585" s="105">
        <f t="shared" si="491"/>
        <v>1913.8444444444444</v>
      </c>
    </row>
    <row r="2586" spans="1:1029" s="88" customFormat="1" x14ac:dyDescent="0.35">
      <c r="A2586" s="21">
        <v>10141103</v>
      </c>
      <c r="B2586" s="135" t="s">
        <v>18023</v>
      </c>
      <c r="C2586" s="135" t="s">
        <v>18022</v>
      </c>
      <c r="D2586" s="124" t="s">
        <v>18487</v>
      </c>
      <c r="E2586" s="114" t="str">
        <f t="shared" si="481"/>
        <v>MINISUBESTAÇÃO MARCA:EFACEC PT 294 PT 294</v>
      </c>
      <c r="F2586" s="124"/>
      <c r="G2586" s="124" t="s">
        <v>18487</v>
      </c>
      <c r="H2586" s="124" t="s">
        <v>571</v>
      </c>
      <c r="I2586" s="124"/>
      <c r="J2586" s="124" t="s">
        <v>18486</v>
      </c>
      <c r="K2586" s="124"/>
      <c r="L2586" s="124"/>
      <c r="M2586" s="124">
        <v>315</v>
      </c>
      <c r="N2586" s="124">
        <v>11</v>
      </c>
      <c r="O2586" s="21">
        <v>0.4</v>
      </c>
      <c r="P2586" s="124" t="s">
        <v>514</v>
      </c>
      <c r="Q2586" s="124">
        <v>2008</v>
      </c>
      <c r="R2586" s="124" t="s">
        <v>27</v>
      </c>
      <c r="S2586" s="124" t="s">
        <v>18485</v>
      </c>
      <c r="T2586" s="116">
        <v>1213</v>
      </c>
      <c r="U2586" s="111">
        <v>45</v>
      </c>
      <c r="V2586" s="113">
        <f t="shared" si="482"/>
        <v>982.53</v>
      </c>
      <c r="W2586" s="113">
        <f t="shared" si="483"/>
        <v>230.47000000000003</v>
      </c>
      <c r="X2586" s="112">
        <f t="shared" si="484"/>
        <v>230470.00000000003</v>
      </c>
      <c r="Y2586" s="111"/>
      <c r="Z2586" s="110">
        <f t="shared" si="480"/>
        <v>36</v>
      </c>
      <c r="AA2586" s="109">
        <f t="shared" si="485"/>
        <v>60.650000000000006</v>
      </c>
      <c r="AB2586" s="109">
        <f t="shared" si="486"/>
        <v>60650.000000000007</v>
      </c>
      <c r="AC2586" s="108">
        <f t="shared" si="487"/>
        <v>1152.3499999999999</v>
      </c>
      <c r="AD2586" s="107">
        <f t="shared" si="488"/>
        <v>2.2222222222222223E-2</v>
      </c>
      <c r="AE2586" s="106">
        <f t="shared" si="489"/>
        <v>25.607777777777777</v>
      </c>
      <c r="AF2586" s="105">
        <f t="shared" si="490"/>
        <v>256.07777777777778</v>
      </c>
      <c r="AG2586" s="105">
        <f t="shared" si="491"/>
        <v>956.92222222222222</v>
      </c>
    </row>
    <row r="2587" spans="1:1029" s="88" customFormat="1" x14ac:dyDescent="0.35">
      <c r="A2587" s="21">
        <v>10141103</v>
      </c>
      <c r="B2587" s="135" t="s">
        <v>18023</v>
      </c>
      <c r="C2587" s="135" t="s">
        <v>18022</v>
      </c>
      <c r="D2587" s="124" t="s">
        <v>18484</v>
      </c>
      <c r="E2587" s="114" t="str">
        <f t="shared" si="481"/>
        <v>MINISUBESTAÇÃO MARCA:Desta Power Matla PT 74 PT 74</v>
      </c>
      <c r="F2587" s="124"/>
      <c r="G2587" s="124" t="s">
        <v>18484</v>
      </c>
      <c r="H2587" s="142" t="s">
        <v>607</v>
      </c>
      <c r="I2587" s="124"/>
      <c r="J2587" s="124"/>
      <c r="K2587" s="139"/>
      <c r="L2587" s="139"/>
      <c r="M2587" s="124">
        <v>630</v>
      </c>
      <c r="N2587" s="124">
        <v>11</v>
      </c>
      <c r="O2587" s="21">
        <v>0.4</v>
      </c>
      <c r="P2587" s="124" t="s">
        <v>514</v>
      </c>
      <c r="Q2587" s="124">
        <v>2008</v>
      </c>
      <c r="R2587" s="124" t="s">
        <v>1540</v>
      </c>
      <c r="S2587" s="124"/>
      <c r="T2587" s="116">
        <v>2772</v>
      </c>
      <c r="U2587" s="111">
        <v>45</v>
      </c>
      <c r="V2587" s="113">
        <f t="shared" si="482"/>
        <v>2245.3200000000002</v>
      </c>
      <c r="W2587" s="113">
        <f t="shared" si="483"/>
        <v>526.67999999999984</v>
      </c>
      <c r="X2587" s="112">
        <f t="shared" si="484"/>
        <v>526679.99999999988</v>
      </c>
      <c r="Y2587" s="111"/>
      <c r="Z2587" s="110">
        <f t="shared" si="480"/>
        <v>36</v>
      </c>
      <c r="AA2587" s="109">
        <f t="shared" si="485"/>
        <v>138.6</v>
      </c>
      <c r="AB2587" s="109">
        <f t="shared" si="486"/>
        <v>138600</v>
      </c>
      <c r="AC2587" s="108">
        <f t="shared" si="487"/>
        <v>2633.4</v>
      </c>
      <c r="AD2587" s="107">
        <f t="shared" si="488"/>
        <v>2.2222222222222223E-2</v>
      </c>
      <c r="AE2587" s="106">
        <f t="shared" si="489"/>
        <v>58.52</v>
      </c>
      <c r="AF2587" s="105">
        <f t="shared" si="490"/>
        <v>585.19999999999982</v>
      </c>
      <c r="AG2587" s="105">
        <f t="shared" si="491"/>
        <v>2186.8000000000002</v>
      </c>
    </row>
    <row r="2588" spans="1:1029" s="88" customFormat="1" x14ac:dyDescent="0.35">
      <c r="A2588" s="21">
        <v>10141103</v>
      </c>
      <c r="B2588" s="135" t="s">
        <v>18023</v>
      </c>
      <c r="C2588" s="135" t="s">
        <v>18022</v>
      </c>
      <c r="D2588" s="142" t="s">
        <v>18483</v>
      </c>
      <c r="E2588" s="114" t="str">
        <f t="shared" si="481"/>
        <v>MINISUBESTAÇÃO MARCA:Alsthom PT 260 PT 260</v>
      </c>
      <c r="F2588" s="124"/>
      <c r="G2588" s="142" t="s">
        <v>18483</v>
      </c>
      <c r="H2588" s="142" t="s">
        <v>607</v>
      </c>
      <c r="I2588" s="124"/>
      <c r="J2588" s="124"/>
      <c r="K2588" s="139"/>
      <c r="L2588" s="139"/>
      <c r="M2588" s="124">
        <v>500</v>
      </c>
      <c r="N2588" s="124">
        <v>11</v>
      </c>
      <c r="O2588" s="21">
        <v>0.4</v>
      </c>
      <c r="P2588" s="124" t="s">
        <v>514</v>
      </c>
      <c r="Q2588" s="124">
        <v>2008</v>
      </c>
      <c r="R2588" s="124" t="s">
        <v>18482</v>
      </c>
      <c r="S2588" s="124"/>
      <c r="T2588" s="116">
        <v>2426</v>
      </c>
      <c r="U2588" s="111">
        <v>45</v>
      </c>
      <c r="V2588" s="113">
        <f t="shared" si="482"/>
        <v>1965.06</v>
      </c>
      <c r="W2588" s="113">
        <f t="shared" si="483"/>
        <v>460.94000000000005</v>
      </c>
      <c r="X2588" s="112">
        <f t="shared" si="484"/>
        <v>460940.00000000006</v>
      </c>
      <c r="Y2588" s="111"/>
      <c r="Z2588" s="110">
        <f t="shared" si="480"/>
        <v>36</v>
      </c>
      <c r="AA2588" s="109">
        <f t="shared" si="485"/>
        <v>121.30000000000001</v>
      </c>
      <c r="AB2588" s="109">
        <f t="shared" si="486"/>
        <v>121300.00000000001</v>
      </c>
      <c r="AC2588" s="108">
        <f t="shared" si="487"/>
        <v>2304.6999999999998</v>
      </c>
      <c r="AD2588" s="107">
        <f t="shared" si="488"/>
        <v>2.2222222222222223E-2</v>
      </c>
      <c r="AE2588" s="106">
        <f t="shared" si="489"/>
        <v>51.215555555555554</v>
      </c>
      <c r="AF2588" s="105">
        <f t="shared" si="490"/>
        <v>512.15555555555557</v>
      </c>
      <c r="AG2588" s="105">
        <f t="shared" si="491"/>
        <v>1913.8444444444444</v>
      </c>
    </row>
    <row r="2589" spans="1:1029" s="88" customFormat="1" x14ac:dyDescent="0.35">
      <c r="A2589" s="21">
        <v>10141103</v>
      </c>
      <c r="B2589" s="135" t="s">
        <v>18023</v>
      </c>
      <c r="C2589" s="135" t="s">
        <v>18022</v>
      </c>
      <c r="D2589" s="142" t="s">
        <v>18481</v>
      </c>
      <c r="E2589" s="114" t="str">
        <f t="shared" si="481"/>
        <v>MINISUBESTAÇÃO MARCA: PT 133 PT 133</v>
      </c>
      <c r="F2589" s="124"/>
      <c r="G2589" s="142" t="s">
        <v>18481</v>
      </c>
      <c r="H2589" s="142" t="s">
        <v>607</v>
      </c>
      <c r="I2589" s="124"/>
      <c r="J2589" s="124"/>
      <c r="K2589" s="139"/>
      <c r="L2589" s="139"/>
      <c r="M2589" s="124">
        <v>500</v>
      </c>
      <c r="N2589" s="124">
        <v>11</v>
      </c>
      <c r="O2589" s="21">
        <v>0.4</v>
      </c>
      <c r="P2589" s="124" t="s">
        <v>514</v>
      </c>
      <c r="Q2589" s="124">
        <v>2008</v>
      </c>
      <c r="R2589" s="124"/>
      <c r="S2589" s="124"/>
      <c r="T2589" s="116">
        <v>2426</v>
      </c>
      <c r="U2589" s="111">
        <v>45</v>
      </c>
      <c r="V2589" s="113">
        <f t="shared" si="482"/>
        <v>1965.06</v>
      </c>
      <c r="W2589" s="113">
        <f t="shared" si="483"/>
        <v>460.94000000000005</v>
      </c>
      <c r="X2589" s="112">
        <f t="shared" si="484"/>
        <v>460940.00000000006</v>
      </c>
      <c r="Y2589" s="111"/>
      <c r="Z2589" s="110">
        <f t="shared" si="480"/>
        <v>36</v>
      </c>
      <c r="AA2589" s="109">
        <f t="shared" si="485"/>
        <v>121.30000000000001</v>
      </c>
      <c r="AB2589" s="109">
        <f t="shared" si="486"/>
        <v>121300.00000000001</v>
      </c>
      <c r="AC2589" s="108">
        <f t="shared" si="487"/>
        <v>2304.6999999999998</v>
      </c>
      <c r="AD2589" s="107">
        <f t="shared" si="488"/>
        <v>2.2222222222222223E-2</v>
      </c>
      <c r="AE2589" s="106">
        <f t="shared" si="489"/>
        <v>51.215555555555554</v>
      </c>
      <c r="AF2589" s="105">
        <f t="shared" si="490"/>
        <v>512.15555555555557</v>
      </c>
      <c r="AG2589" s="105">
        <f t="shared" si="491"/>
        <v>1913.8444444444444</v>
      </c>
    </row>
    <row r="2590" spans="1:1029" s="88" customFormat="1" x14ac:dyDescent="0.35">
      <c r="A2590" s="21">
        <v>10141103</v>
      </c>
      <c r="B2590" s="135" t="s">
        <v>18023</v>
      </c>
      <c r="C2590" s="135" t="s">
        <v>18022</v>
      </c>
      <c r="D2590" s="142" t="s">
        <v>18480</v>
      </c>
      <c r="E2590" s="114" t="str">
        <f t="shared" si="481"/>
        <v>MINISUBESTAÇÃO MARCA:DPM PT 267 PT 267</v>
      </c>
      <c r="F2590" s="124"/>
      <c r="G2590" s="142" t="s">
        <v>18480</v>
      </c>
      <c r="H2590" s="142" t="s">
        <v>607</v>
      </c>
      <c r="I2590" s="124"/>
      <c r="J2590" s="124"/>
      <c r="K2590" s="124"/>
      <c r="L2590" s="124"/>
      <c r="M2590" s="124">
        <v>315</v>
      </c>
      <c r="N2590" s="124">
        <v>11</v>
      </c>
      <c r="O2590" s="21">
        <v>0.4</v>
      </c>
      <c r="P2590" s="124" t="s">
        <v>514</v>
      </c>
      <c r="Q2590" s="124">
        <v>2008</v>
      </c>
      <c r="R2590" s="124" t="s">
        <v>587</v>
      </c>
      <c r="S2590" s="124" t="s">
        <v>18479</v>
      </c>
      <c r="T2590" s="116">
        <v>1213</v>
      </c>
      <c r="U2590" s="111">
        <v>45</v>
      </c>
      <c r="V2590" s="113">
        <f t="shared" si="482"/>
        <v>982.53</v>
      </c>
      <c r="W2590" s="113">
        <f t="shared" si="483"/>
        <v>230.47000000000003</v>
      </c>
      <c r="X2590" s="112">
        <f t="shared" si="484"/>
        <v>230470.00000000003</v>
      </c>
      <c r="Y2590" s="111"/>
      <c r="Z2590" s="110">
        <f t="shared" si="480"/>
        <v>36</v>
      </c>
      <c r="AA2590" s="109">
        <f t="shared" si="485"/>
        <v>60.650000000000006</v>
      </c>
      <c r="AB2590" s="109">
        <f t="shared" si="486"/>
        <v>60650.000000000007</v>
      </c>
      <c r="AC2590" s="108">
        <f t="shared" si="487"/>
        <v>1152.3499999999999</v>
      </c>
      <c r="AD2590" s="107">
        <f t="shared" si="488"/>
        <v>2.2222222222222223E-2</v>
      </c>
      <c r="AE2590" s="106">
        <f t="shared" si="489"/>
        <v>25.607777777777777</v>
      </c>
      <c r="AF2590" s="105">
        <f t="shared" si="490"/>
        <v>256.07777777777778</v>
      </c>
      <c r="AG2590" s="105">
        <f t="shared" si="491"/>
        <v>956.92222222222222</v>
      </c>
    </row>
    <row r="2591" spans="1:1029" s="88" customFormat="1" x14ac:dyDescent="0.35">
      <c r="A2591" s="21">
        <v>10141103</v>
      </c>
      <c r="B2591" s="135" t="s">
        <v>18023</v>
      </c>
      <c r="C2591" s="135" t="s">
        <v>18022</v>
      </c>
      <c r="D2591" s="142" t="s">
        <v>18478</v>
      </c>
      <c r="E2591" s="114" t="str">
        <f t="shared" si="481"/>
        <v>MINISUBESTAÇÃO MARCA:DPM PT 271 PT 271</v>
      </c>
      <c r="F2591" s="142"/>
      <c r="G2591" s="142" t="s">
        <v>18478</v>
      </c>
      <c r="H2591" s="142" t="s">
        <v>607</v>
      </c>
      <c r="I2591" s="124"/>
      <c r="J2591" s="124"/>
      <c r="K2591" s="139"/>
      <c r="L2591" s="139"/>
      <c r="M2591" s="124">
        <v>630</v>
      </c>
      <c r="N2591" s="124">
        <v>11</v>
      </c>
      <c r="O2591" s="21">
        <v>0.4</v>
      </c>
      <c r="P2591" s="124" t="s">
        <v>514</v>
      </c>
      <c r="Q2591" s="124">
        <v>2008</v>
      </c>
      <c r="R2591" s="124" t="s">
        <v>587</v>
      </c>
      <c r="S2591" s="124"/>
      <c r="T2591" s="116">
        <v>2772</v>
      </c>
      <c r="U2591" s="111">
        <v>45</v>
      </c>
      <c r="V2591" s="113">
        <f t="shared" si="482"/>
        <v>2245.3200000000002</v>
      </c>
      <c r="W2591" s="113">
        <f t="shared" si="483"/>
        <v>526.67999999999984</v>
      </c>
      <c r="X2591" s="112">
        <f t="shared" si="484"/>
        <v>526679.99999999988</v>
      </c>
      <c r="Y2591" s="111"/>
      <c r="Z2591" s="110">
        <f t="shared" si="480"/>
        <v>36</v>
      </c>
      <c r="AA2591" s="109">
        <f t="shared" si="485"/>
        <v>138.6</v>
      </c>
      <c r="AB2591" s="109">
        <f t="shared" si="486"/>
        <v>138600</v>
      </c>
      <c r="AC2591" s="108">
        <f t="shared" si="487"/>
        <v>2633.4</v>
      </c>
      <c r="AD2591" s="107">
        <f t="shared" si="488"/>
        <v>2.2222222222222223E-2</v>
      </c>
      <c r="AE2591" s="106">
        <f t="shared" si="489"/>
        <v>58.52</v>
      </c>
      <c r="AF2591" s="105">
        <f t="shared" si="490"/>
        <v>585.19999999999982</v>
      </c>
      <c r="AG2591" s="105">
        <f t="shared" si="491"/>
        <v>2186.8000000000002</v>
      </c>
    </row>
    <row r="2592" spans="1:1029" s="88" customFormat="1" x14ac:dyDescent="0.35">
      <c r="A2592" s="21">
        <v>10141103</v>
      </c>
      <c r="B2592" s="135" t="s">
        <v>18023</v>
      </c>
      <c r="C2592" s="135" t="s">
        <v>18022</v>
      </c>
      <c r="D2592" s="142" t="s">
        <v>18477</v>
      </c>
      <c r="E2592" s="114" t="str">
        <f t="shared" si="481"/>
        <v>MINISUBESTAÇÃO MARCA:EFACEC PT 101 PT 101</v>
      </c>
      <c r="F2592" s="142"/>
      <c r="G2592" s="142" t="s">
        <v>18477</v>
      </c>
      <c r="H2592" s="142" t="s">
        <v>847</v>
      </c>
      <c r="I2592" s="124"/>
      <c r="J2592" s="142"/>
      <c r="K2592" s="142"/>
      <c r="L2592" s="142"/>
      <c r="M2592" s="124">
        <v>630</v>
      </c>
      <c r="N2592" s="124">
        <v>11</v>
      </c>
      <c r="O2592" s="21">
        <v>0.4</v>
      </c>
      <c r="P2592" s="124" t="s">
        <v>514</v>
      </c>
      <c r="Q2592" s="142">
        <v>2008</v>
      </c>
      <c r="R2592" s="124" t="s">
        <v>27</v>
      </c>
      <c r="S2592" s="142" t="s">
        <v>18476</v>
      </c>
      <c r="T2592" s="116">
        <v>2772</v>
      </c>
      <c r="U2592" s="111">
        <v>45</v>
      </c>
      <c r="V2592" s="113">
        <f t="shared" si="482"/>
        <v>2245.3200000000002</v>
      </c>
      <c r="W2592" s="113">
        <f t="shared" si="483"/>
        <v>526.67999999999984</v>
      </c>
      <c r="X2592" s="112">
        <f t="shared" si="484"/>
        <v>526679.99999999988</v>
      </c>
      <c r="Y2592" s="111"/>
      <c r="Z2592" s="110">
        <f t="shared" si="480"/>
        <v>36</v>
      </c>
      <c r="AA2592" s="109">
        <f t="shared" si="485"/>
        <v>138.6</v>
      </c>
      <c r="AB2592" s="109">
        <f t="shared" si="486"/>
        <v>138600</v>
      </c>
      <c r="AC2592" s="108">
        <f t="shared" si="487"/>
        <v>2633.4</v>
      </c>
      <c r="AD2592" s="107">
        <f t="shared" si="488"/>
        <v>2.2222222222222223E-2</v>
      </c>
      <c r="AE2592" s="106">
        <f t="shared" si="489"/>
        <v>58.52</v>
      </c>
      <c r="AF2592" s="105">
        <f t="shared" si="490"/>
        <v>585.19999999999982</v>
      </c>
      <c r="AG2592" s="105">
        <f t="shared" si="491"/>
        <v>2186.8000000000002</v>
      </c>
    </row>
    <row r="2593" spans="1:33" s="88" customFormat="1" x14ac:dyDescent="0.35">
      <c r="A2593" s="21">
        <v>10141103</v>
      </c>
      <c r="B2593" s="135" t="s">
        <v>18023</v>
      </c>
      <c r="C2593" s="135" t="s">
        <v>18022</v>
      </c>
      <c r="D2593" s="142" t="s">
        <v>18475</v>
      </c>
      <c r="E2593" s="114" t="str">
        <f t="shared" si="481"/>
        <v>MINISUBESTAÇÃO MARCA:DPM PT 275 PT 275</v>
      </c>
      <c r="F2593" s="142"/>
      <c r="G2593" s="142" t="s">
        <v>18475</v>
      </c>
      <c r="H2593" s="142" t="s">
        <v>847</v>
      </c>
      <c r="I2593" s="124"/>
      <c r="J2593" s="142"/>
      <c r="K2593" s="142"/>
      <c r="L2593" s="142"/>
      <c r="M2593" s="124">
        <v>500</v>
      </c>
      <c r="N2593" s="124">
        <v>11</v>
      </c>
      <c r="O2593" s="21">
        <v>0.4</v>
      </c>
      <c r="P2593" s="124" t="s">
        <v>514</v>
      </c>
      <c r="Q2593" s="142">
        <v>2008</v>
      </c>
      <c r="R2593" s="124" t="s">
        <v>587</v>
      </c>
      <c r="S2593" s="142" t="s">
        <v>18474</v>
      </c>
      <c r="T2593" s="116">
        <v>2426</v>
      </c>
      <c r="U2593" s="111">
        <v>45</v>
      </c>
      <c r="V2593" s="113">
        <f t="shared" si="482"/>
        <v>1965.06</v>
      </c>
      <c r="W2593" s="113">
        <f t="shared" si="483"/>
        <v>460.94000000000005</v>
      </c>
      <c r="X2593" s="112">
        <f t="shared" si="484"/>
        <v>460940.00000000006</v>
      </c>
      <c r="Y2593" s="111"/>
      <c r="Z2593" s="110">
        <f t="shared" si="480"/>
        <v>36</v>
      </c>
      <c r="AA2593" s="109">
        <f t="shared" si="485"/>
        <v>121.30000000000001</v>
      </c>
      <c r="AB2593" s="109">
        <f t="shared" si="486"/>
        <v>121300.00000000001</v>
      </c>
      <c r="AC2593" s="108">
        <f t="shared" si="487"/>
        <v>2304.6999999999998</v>
      </c>
      <c r="AD2593" s="107">
        <f t="shared" si="488"/>
        <v>2.2222222222222223E-2</v>
      </c>
      <c r="AE2593" s="106">
        <f t="shared" si="489"/>
        <v>51.215555555555554</v>
      </c>
      <c r="AF2593" s="105">
        <f t="shared" si="490"/>
        <v>512.15555555555557</v>
      </c>
      <c r="AG2593" s="105">
        <f t="shared" si="491"/>
        <v>1913.8444444444444</v>
      </c>
    </row>
    <row r="2594" spans="1:33" s="88" customFormat="1" x14ac:dyDescent="0.35">
      <c r="A2594" s="21">
        <v>10141103</v>
      </c>
      <c r="B2594" s="135" t="s">
        <v>18023</v>
      </c>
      <c r="C2594" s="135" t="s">
        <v>18022</v>
      </c>
      <c r="D2594" s="142" t="s">
        <v>18473</v>
      </c>
      <c r="E2594" s="114" t="str">
        <f t="shared" si="481"/>
        <v>MINISUBESTAÇÃO MARCA:DPM PT 274 PT 274</v>
      </c>
      <c r="F2594" s="142"/>
      <c r="G2594" s="142" t="s">
        <v>18473</v>
      </c>
      <c r="H2594" s="142" t="s">
        <v>847</v>
      </c>
      <c r="I2594" s="124"/>
      <c r="J2594" s="142"/>
      <c r="K2594" s="142"/>
      <c r="L2594" s="142"/>
      <c r="M2594" s="124">
        <v>500</v>
      </c>
      <c r="N2594" s="124">
        <v>11</v>
      </c>
      <c r="O2594" s="21">
        <v>0.4</v>
      </c>
      <c r="P2594" s="124" t="s">
        <v>514</v>
      </c>
      <c r="Q2594" s="142">
        <v>2008</v>
      </c>
      <c r="R2594" s="124" t="s">
        <v>587</v>
      </c>
      <c r="S2594" s="142" t="s">
        <v>18472</v>
      </c>
      <c r="T2594" s="116">
        <v>2426</v>
      </c>
      <c r="U2594" s="111">
        <v>45</v>
      </c>
      <c r="V2594" s="113">
        <f t="shared" si="482"/>
        <v>1965.06</v>
      </c>
      <c r="W2594" s="113">
        <f t="shared" si="483"/>
        <v>460.94000000000005</v>
      </c>
      <c r="X2594" s="112">
        <f t="shared" si="484"/>
        <v>460940.00000000006</v>
      </c>
      <c r="Y2594" s="111"/>
      <c r="Z2594" s="110">
        <f t="shared" si="480"/>
        <v>36</v>
      </c>
      <c r="AA2594" s="109">
        <f t="shared" si="485"/>
        <v>121.30000000000001</v>
      </c>
      <c r="AB2594" s="109">
        <f t="shared" si="486"/>
        <v>121300.00000000001</v>
      </c>
      <c r="AC2594" s="108">
        <f t="shared" si="487"/>
        <v>2304.6999999999998</v>
      </c>
      <c r="AD2594" s="107">
        <f t="shared" si="488"/>
        <v>2.2222222222222223E-2</v>
      </c>
      <c r="AE2594" s="106">
        <f t="shared" si="489"/>
        <v>51.215555555555554</v>
      </c>
      <c r="AF2594" s="105">
        <f t="shared" si="490"/>
        <v>512.15555555555557</v>
      </c>
      <c r="AG2594" s="105">
        <f t="shared" si="491"/>
        <v>1913.8444444444444</v>
      </c>
    </row>
    <row r="2595" spans="1:33" s="88" customFormat="1" x14ac:dyDescent="0.35">
      <c r="A2595" s="21">
        <v>10141103</v>
      </c>
      <c r="B2595" s="115" t="s">
        <v>18023</v>
      </c>
      <c r="C2595" s="135" t="s">
        <v>18022</v>
      </c>
      <c r="D2595" s="21" t="s">
        <v>18441</v>
      </c>
      <c r="E2595" s="114" t="str">
        <f t="shared" si="481"/>
        <v>MINISUBESTAÇÃO MARCA:Desta Power  PT 286</v>
      </c>
      <c r="F2595" s="21"/>
      <c r="G2595" s="21"/>
      <c r="H2595" s="21" t="s">
        <v>494</v>
      </c>
      <c r="I2595" s="21"/>
      <c r="J2595" s="21"/>
      <c r="K2595" s="133" t="s">
        <v>18440</v>
      </c>
      <c r="L2595" s="133" t="s">
        <v>18439</v>
      </c>
      <c r="M2595" s="21">
        <v>630</v>
      </c>
      <c r="N2595" s="21">
        <v>11</v>
      </c>
      <c r="O2595" s="21" t="s">
        <v>510</v>
      </c>
      <c r="P2595" s="124" t="s">
        <v>516</v>
      </c>
      <c r="Q2595" s="21">
        <v>2008</v>
      </c>
      <c r="R2595" s="21" t="s">
        <v>18438</v>
      </c>
      <c r="S2595" s="21" t="s">
        <v>18437</v>
      </c>
      <c r="T2595" s="116">
        <v>2772</v>
      </c>
      <c r="U2595" s="111">
        <v>45</v>
      </c>
      <c r="V2595" s="113">
        <f t="shared" si="482"/>
        <v>2245.3200000000002</v>
      </c>
      <c r="W2595" s="113">
        <f t="shared" si="483"/>
        <v>526.67999999999984</v>
      </c>
      <c r="X2595" s="112">
        <f t="shared" si="484"/>
        <v>526679.99999999988</v>
      </c>
      <c r="Y2595" s="111"/>
      <c r="Z2595" s="110">
        <f t="shared" si="480"/>
        <v>36</v>
      </c>
      <c r="AA2595" s="109">
        <f t="shared" si="485"/>
        <v>138.6</v>
      </c>
      <c r="AB2595" s="109">
        <f t="shared" si="486"/>
        <v>138600</v>
      </c>
      <c r="AC2595" s="108">
        <f t="shared" si="487"/>
        <v>2633.4</v>
      </c>
      <c r="AD2595" s="107">
        <f t="shared" si="488"/>
        <v>2.2222222222222223E-2</v>
      </c>
      <c r="AE2595" s="106">
        <f t="shared" si="489"/>
        <v>58.52</v>
      </c>
      <c r="AF2595" s="105">
        <f t="shared" si="490"/>
        <v>585.19999999999982</v>
      </c>
      <c r="AG2595" s="105">
        <f t="shared" si="491"/>
        <v>2186.8000000000002</v>
      </c>
    </row>
    <row r="2596" spans="1:33" s="88" customFormat="1" x14ac:dyDescent="0.35">
      <c r="A2596" s="21">
        <v>10141103</v>
      </c>
      <c r="B2596" s="115" t="s">
        <v>18023</v>
      </c>
      <c r="C2596" s="135" t="s">
        <v>18022</v>
      </c>
      <c r="D2596" s="21" t="s">
        <v>18436</v>
      </c>
      <c r="E2596" s="114" t="str">
        <f t="shared" si="481"/>
        <v>MINISUBESTAÇÃO MARCA:  PT 154</v>
      </c>
      <c r="F2596" s="21"/>
      <c r="G2596" s="21"/>
      <c r="H2596" s="21" t="s">
        <v>494</v>
      </c>
      <c r="I2596" s="21"/>
      <c r="J2596" s="21"/>
      <c r="K2596" s="133" t="s">
        <v>18435</v>
      </c>
      <c r="L2596" s="133" t="s">
        <v>18434</v>
      </c>
      <c r="M2596" s="21">
        <v>500</v>
      </c>
      <c r="N2596" s="21">
        <v>11</v>
      </c>
      <c r="O2596" s="21" t="s">
        <v>510</v>
      </c>
      <c r="P2596" s="124" t="s">
        <v>516</v>
      </c>
      <c r="Q2596" s="21">
        <v>2008</v>
      </c>
      <c r="R2596" s="21"/>
      <c r="S2596" s="21"/>
      <c r="T2596" s="116">
        <v>2426</v>
      </c>
      <c r="U2596" s="111">
        <v>45</v>
      </c>
      <c r="V2596" s="113">
        <f t="shared" si="482"/>
        <v>1965.06</v>
      </c>
      <c r="W2596" s="113">
        <f t="shared" si="483"/>
        <v>460.94000000000005</v>
      </c>
      <c r="X2596" s="112">
        <f t="shared" si="484"/>
        <v>460940.00000000006</v>
      </c>
      <c r="Y2596" s="111"/>
      <c r="Z2596" s="110">
        <f t="shared" ref="Z2596:Z2659" si="492">(U2596-(2017-Q2596))</f>
        <v>36</v>
      </c>
      <c r="AA2596" s="109">
        <f t="shared" si="485"/>
        <v>121.30000000000001</v>
      </c>
      <c r="AB2596" s="109">
        <f t="shared" si="486"/>
        <v>121300.00000000001</v>
      </c>
      <c r="AC2596" s="108">
        <f t="shared" si="487"/>
        <v>2304.6999999999998</v>
      </c>
      <c r="AD2596" s="107">
        <f t="shared" si="488"/>
        <v>2.2222222222222223E-2</v>
      </c>
      <c r="AE2596" s="106">
        <f t="shared" si="489"/>
        <v>51.215555555555554</v>
      </c>
      <c r="AF2596" s="105">
        <f t="shared" si="490"/>
        <v>512.15555555555557</v>
      </c>
      <c r="AG2596" s="105">
        <f t="shared" si="491"/>
        <v>1913.8444444444444</v>
      </c>
    </row>
    <row r="2597" spans="1:33" s="88" customFormat="1" x14ac:dyDescent="0.35">
      <c r="A2597" s="21">
        <v>10141103</v>
      </c>
      <c r="B2597" s="115" t="s">
        <v>18023</v>
      </c>
      <c r="C2597" s="135" t="s">
        <v>18022</v>
      </c>
      <c r="D2597" s="133" t="s">
        <v>18471</v>
      </c>
      <c r="E2597" s="114" t="str">
        <f t="shared" si="481"/>
        <v>MINISUBESTAÇÃO MARCA:Desta Power Malta  PT 51</v>
      </c>
      <c r="F2597" s="21"/>
      <c r="G2597" s="21"/>
      <c r="H2597" s="21" t="s">
        <v>494</v>
      </c>
      <c r="I2597" s="21"/>
      <c r="J2597" s="21"/>
      <c r="K2597" s="133" t="s">
        <v>18470</v>
      </c>
      <c r="L2597" s="133" t="s">
        <v>18469</v>
      </c>
      <c r="M2597" s="21">
        <v>315</v>
      </c>
      <c r="N2597" s="21">
        <v>11</v>
      </c>
      <c r="O2597" s="21" t="s">
        <v>510</v>
      </c>
      <c r="P2597" s="124" t="s">
        <v>516</v>
      </c>
      <c r="Q2597" s="21">
        <v>2008</v>
      </c>
      <c r="R2597" s="57" t="s">
        <v>2412</v>
      </c>
      <c r="S2597" s="21" t="s">
        <v>18468</v>
      </c>
      <c r="T2597" s="116">
        <v>1213</v>
      </c>
      <c r="U2597" s="111">
        <v>45</v>
      </c>
      <c r="V2597" s="113">
        <f t="shared" si="482"/>
        <v>982.53</v>
      </c>
      <c r="W2597" s="113">
        <f t="shared" si="483"/>
        <v>230.47000000000003</v>
      </c>
      <c r="X2597" s="112">
        <f t="shared" si="484"/>
        <v>230470.00000000003</v>
      </c>
      <c r="Y2597" s="111"/>
      <c r="Z2597" s="110">
        <f t="shared" si="492"/>
        <v>36</v>
      </c>
      <c r="AA2597" s="109">
        <f t="shared" si="485"/>
        <v>60.650000000000006</v>
      </c>
      <c r="AB2597" s="109">
        <f t="shared" si="486"/>
        <v>60650.000000000007</v>
      </c>
      <c r="AC2597" s="108">
        <f t="shared" si="487"/>
        <v>1152.3499999999999</v>
      </c>
      <c r="AD2597" s="107">
        <f t="shared" si="488"/>
        <v>2.2222222222222223E-2</v>
      </c>
      <c r="AE2597" s="106">
        <f t="shared" si="489"/>
        <v>25.607777777777777</v>
      </c>
      <c r="AF2597" s="105">
        <f t="shared" si="490"/>
        <v>256.07777777777778</v>
      </c>
      <c r="AG2597" s="105">
        <f t="shared" si="491"/>
        <v>956.92222222222222</v>
      </c>
    </row>
    <row r="2598" spans="1:33" s="88" customFormat="1" x14ac:dyDescent="0.35">
      <c r="A2598" s="21">
        <v>10141103</v>
      </c>
      <c r="B2598" s="115" t="s">
        <v>18023</v>
      </c>
      <c r="C2598" s="135" t="s">
        <v>18022</v>
      </c>
      <c r="D2598" s="133" t="s">
        <v>15075</v>
      </c>
      <c r="E2598" s="114" t="str">
        <f t="shared" si="481"/>
        <v>MINISUBESTAÇÃO MARCA:Efacec  PTS 57</v>
      </c>
      <c r="F2598" s="21"/>
      <c r="G2598" s="21"/>
      <c r="H2598" s="21" t="s">
        <v>494</v>
      </c>
      <c r="I2598" s="21"/>
      <c r="J2598" s="21"/>
      <c r="K2598" s="133" t="s">
        <v>18463</v>
      </c>
      <c r="L2598" s="133" t="s">
        <v>18462</v>
      </c>
      <c r="M2598" s="21">
        <v>630</v>
      </c>
      <c r="N2598" s="21">
        <v>11</v>
      </c>
      <c r="O2598" s="21" t="s">
        <v>510</v>
      </c>
      <c r="P2598" s="124" t="s">
        <v>516</v>
      </c>
      <c r="Q2598" s="21">
        <v>2008</v>
      </c>
      <c r="R2598" s="21" t="s">
        <v>535</v>
      </c>
      <c r="S2598" s="21" t="s">
        <v>18461</v>
      </c>
      <c r="T2598" s="116">
        <v>2772</v>
      </c>
      <c r="U2598" s="111">
        <v>45</v>
      </c>
      <c r="V2598" s="113">
        <f t="shared" si="482"/>
        <v>2245.3200000000002</v>
      </c>
      <c r="W2598" s="113">
        <f t="shared" si="483"/>
        <v>526.67999999999984</v>
      </c>
      <c r="X2598" s="112">
        <f t="shared" si="484"/>
        <v>526679.99999999988</v>
      </c>
      <c r="Y2598" s="111"/>
      <c r="Z2598" s="110">
        <f t="shared" si="492"/>
        <v>36</v>
      </c>
      <c r="AA2598" s="109">
        <f t="shared" si="485"/>
        <v>138.6</v>
      </c>
      <c r="AB2598" s="109">
        <f t="shared" si="486"/>
        <v>138600</v>
      </c>
      <c r="AC2598" s="108">
        <f t="shared" si="487"/>
        <v>2633.4</v>
      </c>
      <c r="AD2598" s="107">
        <f t="shared" si="488"/>
        <v>2.2222222222222223E-2</v>
      </c>
      <c r="AE2598" s="106">
        <f t="shared" si="489"/>
        <v>58.52</v>
      </c>
      <c r="AF2598" s="105">
        <f t="shared" si="490"/>
        <v>585.19999999999982</v>
      </c>
      <c r="AG2598" s="105">
        <f t="shared" si="491"/>
        <v>2186.8000000000002</v>
      </c>
    </row>
    <row r="2599" spans="1:33" s="88" customFormat="1" x14ac:dyDescent="0.35">
      <c r="A2599" s="21">
        <v>10141103</v>
      </c>
      <c r="B2599" s="115" t="s">
        <v>18023</v>
      </c>
      <c r="C2599" s="135" t="s">
        <v>18022</v>
      </c>
      <c r="D2599" s="133" t="s">
        <v>18460</v>
      </c>
      <c r="E2599" s="114" t="str">
        <f t="shared" si="481"/>
        <v>MINISUBESTAÇÃO MARCA:Efacec  PTS 217</v>
      </c>
      <c r="F2599" s="111"/>
      <c r="G2599" s="111"/>
      <c r="H2599" s="21" t="s">
        <v>494</v>
      </c>
      <c r="I2599" s="111"/>
      <c r="J2599" s="111"/>
      <c r="K2599" s="133" t="s">
        <v>18459</v>
      </c>
      <c r="L2599" s="133" t="s">
        <v>18458</v>
      </c>
      <c r="M2599" s="21">
        <v>500</v>
      </c>
      <c r="N2599" s="21">
        <v>11</v>
      </c>
      <c r="O2599" s="21" t="s">
        <v>510</v>
      </c>
      <c r="P2599" s="124" t="s">
        <v>516</v>
      </c>
      <c r="Q2599" s="111">
        <v>2008</v>
      </c>
      <c r="R2599" s="21" t="s">
        <v>535</v>
      </c>
      <c r="S2599" s="21" t="s">
        <v>18457</v>
      </c>
      <c r="T2599" s="116">
        <v>2426</v>
      </c>
      <c r="U2599" s="111">
        <v>45</v>
      </c>
      <c r="V2599" s="113">
        <f t="shared" si="482"/>
        <v>1965.06</v>
      </c>
      <c r="W2599" s="113">
        <f t="shared" si="483"/>
        <v>460.94000000000005</v>
      </c>
      <c r="X2599" s="112">
        <f t="shared" si="484"/>
        <v>460940.00000000006</v>
      </c>
      <c r="Y2599" s="111"/>
      <c r="Z2599" s="110">
        <f t="shared" si="492"/>
        <v>36</v>
      </c>
      <c r="AA2599" s="109">
        <f t="shared" si="485"/>
        <v>121.30000000000001</v>
      </c>
      <c r="AB2599" s="109">
        <f t="shared" si="486"/>
        <v>121300.00000000001</v>
      </c>
      <c r="AC2599" s="108">
        <f t="shared" si="487"/>
        <v>2304.6999999999998</v>
      </c>
      <c r="AD2599" s="107">
        <f t="shared" si="488"/>
        <v>2.2222222222222223E-2</v>
      </c>
      <c r="AE2599" s="106">
        <f t="shared" si="489"/>
        <v>51.215555555555554</v>
      </c>
      <c r="AF2599" s="105">
        <f t="shared" si="490"/>
        <v>512.15555555555557</v>
      </c>
      <c r="AG2599" s="105">
        <f t="shared" si="491"/>
        <v>1913.8444444444444</v>
      </c>
    </row>
    <row r="2600" spans="1:33" s="88" customFormat="1" x14ac:dyDescent="0.35">
      <c r="A2600" s="21">
        <v>10141103</v>
      </c>
      <c r="B2600" s="115" t="s">
        <v>18023</v>
      </c>
      <c r="C2600" s="135" t="s">
        <v>18022</v>
      </c>
      <c r="D2600" s="133" t="s">
        <v>1262</v>
      </c>
      <c r="E2600" s="114" t="str">
        <f t="shared" si="481"/>
        <v>MINISUBESTAÇÃO MARCA:Efacec  PTS 160</v>
      </c>
      <c r="F2600" s="111"/>
      <c r="G2600" s="111"/>
      <c r="H2600" s="21" t="s">
        <v>494</v>
      </c>
      <c r="I2600" s="111"/>
      <c r="J2600" s="111"/>
      <c r="K2600" s="133" t="s">
        <v>18456</v>
      </c>
      <c r="L2600" s="133" t="s">
        <v>18455</v>
      </c>
      <c r="M2600" s="21">
        <v>500</v>
      </c>
      <c r="N2600" s="21">
        <v>11</v>
      </c>
      <c r="O2600" s="21" t="s">
        <v>510</v>
      </c>
      <c r="P2600" s="124" t="s">
        <v>516</v>
      </c>
      <c r="Q2600" s="111">
        <v>2008</v>
      </c>
      <c r="R2600" s="21" t="s">
        <v>535</v>
      </c>
      <c r="S2600" s="21">
        <v>2977</v>
      </c>
      <c r="T2600" s="116">
        <v>2426</v>
      </c>
      <c r="U2600" s="111">
        <v>45</v>
      </c>
      <c r="V2600" s="113">
        <f t="shared" si="482"/>
        <v>1965.06</v>
      </c>
      <c r="W2600" s="113">
        <f t="shared" si="483"/>
        <v>460.94000000000005</v>
      </c>
      <c r="X2600" s="112">
        <f t="shared" si="484"/>
        <v>460940.00000000006</v>
      </c>
      <c r="Y2600" s="111"/>
      <c r="Z2600" s="110">
        <f t="shared" si="492"/>
        <v>36</v>
      </c>
      <c r="AA2600" s="109">
        <f t="shared" si="485"/>
        <v>121.30000000000001</v>
      </c>
      <c r="AB2600" s="109">
        <f t="shared" si="486"/>
        <v>121300.00000000001</v>
      </c>
      <c r="AC2600" s="108">
        <f t="shared" si="487"/>
        <v>2304.6999999999998</v>
      </c>
      <c r="AD2600" s="107">
        <f t="shared" si="488"/>
        <v>2.2222222222222223E-2</v>
      </c>
      <c r="AE2600" s="106">
        <f t="shared" si="489"/>
        <v>51.215555555555554</v>
      </c>
      <c r="AF2600" s="105">
        <f t="shared" si="490"/>
        <v>512.15555555555557</v>
      </c>
      <c r="AG2600" s="105">
        <f t="shared" si="491"/>
        <v>1913.8444444444444</v>
      </c>
    </row>
    <row r="2601" spans="1:33" s="88" customFormat="1" x14ac:dyDescent="0.35">
      <c r="A2601" s="21">
        <v>10141103</v>
      </c>
      <c r="B2601" s="115" t="s">
        <v>18023</v>
      </c>
      <c r="C2601" s="135" t="s">
        <v>18022</v>
      </c>
      <c r="D2601" s="133" t="s">
        <v>10940</v>
      </c>
      <c r="E2601" s="114" t="str">
        <f t="shared" si="481"/>
        <v>MINISUBESTAÇÃO MARCA:  PT 25</v>
      </c>
      <c r="F2601" s="111"/>
      <c r="G2601" s="111"/>
      <c r="H2601" s="21" t="s">
        <v>494</v>
      </c>
      <c r="I2601" s="111"/>
      <c r="J2601" s="111"/>
      <c r="K2601" s="133" t="s">
        <v>18454</v>
      </c>
      <c r="L2601" s="133" t="s">
        <v>18453</v>
      </c>
      <c r="M2601" s="21">
        <v>500</v>
      </c>
      <c r="N2601" s="21">
        <v>11</v>
      </c>
      <c r="O2601" s="21" t="s">
        <v>510</v>
      </c>
      <c r="P2601" s="124" t="s">
        <v>516</v>
      </c>
      <c r="Q2601" s="111">
        <v>2008</v>
      </c>
      <c r="R2601" s="21"/>
      <c r="S2601" s="21"/>
      <c r="T2601" s="116">
        <v>2426</v>
      </c>
      <c r="U2601" s="111">
        <v>45</v>
      </c>
      <c r="V2601" s="113">
        <f t="shared" si="482"/>
        <v>1965.06</v>
      </c>
      <c r="W2601" s="113">
        <f t="shared" si="483"/>
        <v>460.94000000000005</v>
      </c>
      <c r="X2601" s="112">
        <f t="shared" si="484"/>
        <v>460940.00000000006</v>
      </c>
      <c r="Y2601" s="111"/>
      <c r="Z2601" s="110">
        <f t="shared" si="492"/>
        <v>36</v>
      </c>
      <c r="AA2601" s="109">
        <f t="shared" si="485"/>
        <v>121.30000000000001</v>
      </c>
      <c r="AB2601" s="109">
        <f t="shared" si="486"/>
        <v>121300.00000000001</v>
      </c>
      <c r="AC2601" s="108">
        <f t="shared" si="487"/>
        <v>2304.6999999999998</v>
      </c>
      <c r="AD2601" s="107">
        <f t="shared" si="488"/>
        <v>2.2222222222222223E-2</v>
      </c>
      <c r="AE2601" s="106">
        <f t="shared" si="489"/>
        <v>51.215555555555554</v>
      </c>
      <c r="AF2601" s="105">
        <f t="shared" si="490"/>
        <v>512.15555555555557</v>
      </c>
      <c r="AG2601" s="105">
        <f t="shared" si="491"/>
        <v>1913.8444444444444</v>
      </c>
    </row>
    <row r="2602" spans="1:33" s="88" customFormat="1" x14ac:dyDescent="0.35">
      <c r="A2602" s="21">
        <v>10141103</v>
      </c>
      <c r="B2602" s="115" t="s">
        <v>18023</v>
      </c>
      <c r="C2602" s="135" t="s">
        <v>18022</v>
      </c>
      <c r="D2602" s="133" t="s">
        <v>1238</v>
      </c>
      <c r="E2602" s="114" t="str">
        <f t="shared" si="481"/>
        <v>MINISUBESTAÇÃO MARCA:  PTS 74</v>
      </c>
      <c r="F2602" s="111"/>
      <c r="G2602" s="111"/>
      <c r="H2602" s="21" t="s">
        <v>494</v>
      </c>
      <c r="I2602" s="111"/>
      <c r="J2602" s="111"/>
      <c r="K2602" s="133" t="s">
        <v>18452</v>
      </c>
      <c r="L2602" s="133" t="s">
        <v>18451</v>
      </c>
      <c r="M2602" s="21">
        <v>500</v>
      </c>
      <c r="N2602" s="21">
        <v>11</v>
      </c>
      <c r="O2602" s="21" t="s">
        <v>510</v>
      </c>
      <c r="P2602" s="124" t="s">
        <v>516</v>
      </c>
      <c r="Q2602" s="111">
        <v>2008</v>
      </c>
      <c r="R2602" s="21"/>
      <c r="S2602" s="21"/>
      <c r="T2602" s="116">
        <v>2426</v>
      </c>
      <c r="U2602" s="111">
        <v>45</v>
      </c>
      <c r="V2602" s="113">
        <f t="shared" si="482"/>
        <v>1965.06</v>
      </c>
      <c r="W2602" s="113">
        <f t="shared" si="483"/>
        <v>460.94000000000005</v>
      </c>
      <c r="X2602" s="112">
        <f t="shared" si="484"/>
        <v>460940.00000000006</v>
      </c>
      <c r="Y2602" s="111"/>
      <c r="Z2602" s="110">
        <f t="shared" si="492"/>
        <v>36</v>
      </c>
      <c r="AA2602" s="109">
        <f t="shared" si="485"/>
        <v>121.30000000000001</v>
      </c>
      <c r="AB2602" s="109">
        <f t="shared" si="486"/>
        <v>121300.00000000001</v>
      </c>
      <c r="AC2602" s="108">
        <f t="shared" si="487"/>
        <v>2304.6999999999998</v>
      </c>
      <c r="AD2602" s="107">
        <f t="shared" si="488"/>
        <v>2.2222222222222223E-2</v>
      </c>
      <c r="AE2602" s="106">
        <f t="shared" si="489"/>
        <v>51.215555555555554</v>
      </c>
      <c r="AF2602" s="105">
        <f t="shared" si="490"/>
        <v>512.15555555555557</v>
      </c>
      <c r="AG2602" s="105">
        <f t="shared" si="491"/>
        <v>1913.8444444444444</v>
      </c>
    </row>
    <row r="2603" spans="1:33" s="88" customFormat="1" x14ac:dyDescent="0.35">
      <c r="A2603" s="21">
        <v>10141103</v>
      </c>
      <c r="B2603" s="115" t="s">
        <v>18023</v>
      </c>
      <c r="C2603" s="135" t="s">
        <v>18022</v>
      </c>
      <c r="D2603" s="133" t="s">
        <v>3669</v>
      </c>
      <c r="E2603" s="114" t="str">
        <f t="shared" si="481"/>
        <v>MINISUBESTAÇÃO MARCA:  PTS 216</v>
      </c>
      <c r="F2603" s="111"/>
      <c r="G2603" s="111"/>
      <c r="H2603" s="21" t="s">
        <v>494</v>
      </c>
      <c r="I2603" s="111"/>
      <c r="J2603" s="111"/>
      <c r="K2603" s="133" t="s">
        <v>18450</v>
      </c>
      <c r="L2603" s="133" t="s">
        <v>18449</v>
      </c>
      <c r="M2603" s="21">
        <v>500</v>
      </c>
      <c r="N2603" s="21">
        <v>11</v>
      </c>
      <c r="O2603" s="21" t="s">
        <v>510</v>
      </c>
      <c r="P2603" s="124" t="s">
        <v>516</v>
      </c>
      <c r="Q2603" s="111">
        <v>2008</v>
      </c>
      <c r="R2603" s="21"/>
      <c r="S2603" s="21"/>
      <c r="T2603" s="116">
        <v>2426</v>
      </c>
      <c r="U2603" s="111">
        <v>45</v>
      </c>
      <c r="V2603" s="113">
        <f t="shared" si="482"/>
        <v>1965.06</v>
      </c>
      <c r="W2603" s="113">
        <f t="shared" si="483"/>
        <v>460.94000000000005</v>
      </c>
      <c r="X2603" s="112">
        <f t="shared" si="484"/>
        <v>460940.00000000006</v>
      </c>
      <c r="Y2603" s="111"/>
      <c r="Z2603" s="110">
        <f t="shared" si="492"/>
        <v>36</v>
      </c>
      <c r="AA2603" s="109">
        <f t="shared" si="485"/>
        <v>121.30000000000001</v>
      </c>
      <c r="AB2603" s="109">
        <f t="shared" si="486"/>
        <v>121300.00000000001</v>
      </c>
      <c r="AC2603" s="108">
        <f t="shared" si="487"/>
        <v>2304.6999999999998</v>
      </c>
      <c r="AD2603" s="107">
        <f t="shared" si="488"/>
        <v>2.2222222222222223E-2</v>
      </c>
      <c r="AE2603" s="106">
        <f t="shared" si="489"/>
        <v>51.215555555555554</v>
      </c>
      <c r="AF2603" s="105">
        <f t="shared" si="490"/>
        <v>512.15555555555557</v>
      </c>
      <c r="AG2603" s="105">
        <f t="shared" si="491"/>
        <v>1913.8444444444444</v>
      </c>
    </row>
    <row r="2604" spans="1:33" s="88" customFormat="1" x14ac:dyDescent="0.35">
      <c r="A2604" s="21">
        <v>10141103</v>
      </c>
      <c r="B2604" s="115" t="s">
        <v>18023</v>
      </c>
      <c r="C2604" s="135" t="s">
        <v>18022</v>
      </c>
      <c r="D2604" s="133" t="s">
        <v>18448</v>
      </c>
      <c r="E2604" s="114" t="str">
        <f t="shared" si="481"/>
        <v>MINISUBESTAÇÃO MARCA:  PT 24</v>
      </c>
      <c r="F2604" s="21"/>
      <c r="G2604" s="21"/>
      <c r="H2604" s="21" t="s">
        <v>494</v>
      </c>
      <c r="I2604" s="21"/>
      <c r="J2604" s="21"/>
      <c r="K2604" s="133" t="s">
        <v>18447</v>
      </c>
      <c r="L2604" s="133" t="s">
        <v>18446</v>
      </c>
      <c r="M2604" s="21">
        <v>500</v>
      </c>
      <c r="N2604" s="21">
        <v>11</v>
      </c>
      <c r="O2604" s="21" t="s">
        <v>510</v>
      </c>
      <c r="P2604" s="124" t="s">
        <v>516</v>
      </c>
      <c r="Q2604" s="111">
        <v>2008</v>
      </c>
      <c r="R2604" s="21"/>
      <c r="S2604" s="21"/>
      <c r="T2604" s="116">
        <v>2426</v>
      </c>
      <c r="U2604" s="111">
        <v>45</v>
      </c>
      <c r="V2604" s="113">
        <f t="shared" si="482"/>
        <v>1965.06</v>
      </c>
      <c r="W2604" s="113">
        <f t="shared" si="483"/>
        <v>460.94000000000005</v>
      </c>
      <c r="X2604" s="112">
        <f t="shared" si="484"/>
        <v>460940.00000000006</v>
      </c>
      <c r="Y2604" s="111"/>
      <c r="Z2604" s="110">
        <f t="shared" si="492"/>
        <v>36</v>
      </c>
      <c r="AA2604" s="109">
        <f t="shared" si="485"/>
        <v>121.30000000000001</v>
      </c>
      <c r="AB2604" s="109">
        <f t="shared" si="486"/>
        <v>121300.00000000001</v>
      </c>
      <c r="AC2604" s="108">
        <f t="shared" si="487"/>
        <v>2304.6999999999998</v>
      </c>
      <c r="AD2604" s="107">
        <f t="shared" si="488"/>
        <v>2.2222222222222223E-2</v>
      </c>
      <c r="AE2604" s="106">
        <f t="shared" si="489"/>
        <v>51.215555555555554</v>
      </c>
      <c r="AF2604" s="105">
        <f t="shared" si="490"/>
        <v>512.15555555555557</v>
      </c>
      <c r="AG2604" s="105">
        <f t="shared" si="491"/>
        <v>1913.8444444444444</v>
      </c>
    </row>
    <row r="2605" spans="1:33" s="88" customFormat="1" x14ac:dyDescent="0.35">
      <c r="A2605" s="21">
        <v>10141103</v>
      </c>
      <c r="B2605" s="115" t="s">
        <v>18023</v>
      </c>
      <c r="C2605" s="135" t="s">
        <v>18022</v>
      </c>
      <c r="D2605" s="21" t="s">
        <v>16746</v>
      </c>
      <c r="E2605" s="114" t="str">
        <f t="shared" si="481"/>
        <v>MINISUBESTAÇÃO MARCA:  PT 127</v>
      </c>
      <c r="F2605" s="21"/>
      <c r="G2605" s="21"/>
      <c r="H2605" s="21" t="s">
        <v>494</v>
      </c>
      <c r="I2605" s="21"/>
      <c r="J2605" s="21"/>
      <c r="K2605" s="133" t="s">
        <v>18467</v>
      </c>
      <c r="L2605" s="133" t="s">
        <v>18466</v>
      </c>
      <c r="M2605" s="21">
        <v>500</v>
      </c>
      <c r="N2605" s="21">
        <v>11</v>
      </c>
      <c r="O2605" s="21" t="s">
        <v>510</v>
      </c>
      <c r="P2605" s="124" t="s">
        <v>516</v>
      </c>
      <c r="Q2605" s="111">
        <v>2008</v>
      </c>
      <c r="R2605" s="21"/>
      <c r="S2605" s="21"/>
      <c r="T2605" s="116">
        <v>2426</v>
      </c>
      <c r="U2605" s="111">
        <v>45</v>
      </c>
      <c r="V2605" s="113">
        <f t="shared" si="482"/>
        <v>1965.06</v>
      </c>
      <c r="W2605" s="113">
        <f t="shared" si="483"/>
        <v>460.94000000000005</v>
      </c>
      <c r="X2605" s="112">
        <f t="shared" si="484"/>
        <v>460940.00000000006</v>
      </c>
      <c r="Y2605" s="111"/>
      <c r="Z2605" s="110">
        <f t="shared" si="492"/>
        <v>36</v>
      </c>
      <c r="AA2605" s="109">
        <f t="shared" si="485"/>
        <v>121.30000000000001</v>
      </c>
      <c r="AB2605" s="109">
        <f t="shared" si="486"/>
        <v>121300.00000000001</v>
      </c>
      <c r="AC2605" s="108">
        <f t="shared" si="487"/>
        <v>2304.6999999999998</v>
      </c>
      <c r="AD2605" s="107">
        <f t="shared" si="488"/>
        <v>2.2222222222222223E-2</v>
      </c>
      <c r="AE2605" s="106">
        <f t="shared" si="489"/>
        <v>51.215555555555554</v>
      </c>
      <c r="AF2605" s="105">
        <f t="shared" si="490"/>
        <v>512.15555555555557</v>
      </c>
      <c r="AG2605" s="105">
        <f t="shared" si="491"/>
        <v>1913.8444444444444</v>
      </c>
    </row>
    <row r="2606" spans="1:33" s="88" customFormat="1" x14ac:dyDescent="0.35">
      <c r="A2606" s="21">
        <v>10141103</v>
      </c>
      <c r="B2606" s="115" t="s">
        <v>18023</v>
      </c>
      <c r="C2606" s="135" t="s">
        <v>18022</v>
      </c>
      <c r="D2606" s="21" t="s">
        <v>16842</v>
      </c>
      <c r="E2606" s="114" t="str">
        <f t="shared" si="481"/>
        <v>MINISUBESTAÇÃO MARCA:  PT 155</v>
      </c>
      <c r="F2606" s="21"/>
      <c r="G2606" s="21"/>
      <c r="H2606" s="21" t="s">
        <v>494</v>
      </c>
      <c r="I2606" s="21"/>
      <c r="J2606" s="21"/>
      <c r="K2606" s="133" t="s">
        <v>18465</v>
      </c>
      <c r="L2606" s="133" t="s">
        <v>18464</v>
      </c>
      <c r="M2606" s="21">
        <v>500</v>
      </c>
      <c r="N2606" s="21">
        <v>11</v>
      </c>
      <c r="O2606" s="21" t="s">
        <v>510</v>
      </c>
      <c r="P2606" s="124" t="s">
        <v>516</v>
      </c>
      <c r="Q2606" s="111">
        <v>2008</v>
      </c>
      <c r="R2606" s="21"/>
      <c r="S2606" s="21"/>
      <c r="T2606" s="116">
        <v>2426</v>
      </c>
      <c r="U2606" s="111">
        <v>45</v>
      </c>
      <c r="V2606" s="113">
        <f t="shared" si="482"/>
        <v>1965.06</v>
      </c>
      <c r="W2606" s="113">
        <f t="shared" si="483"/>
        <v>460.94000000000005</v>
      </c>
      <c r="X2606" s="112">
        <f t="shared" si="484"/>
        <v>460940.00000000006</v>
      </c>
      <c r="Y2606" s="111"/>
      <c r="Z2606" s="110">
        <f t="shared" si="492"/>
        <v>36</v>
      </c>
      <c r="AA2606" s="109">
        <f t="shared" si="485"/>
        <v>121.30000000000001</v>
      </c>
      <c r="AB2606" s="109">
        <f t="shared" si="486"/>
        <v>121300.00000000001</v>
      </c>
      <c r="AC2606" s="108">
        <f t="shared" si="487"/>
        <v>2304.6999999999998</v>
      </c>
      <c r="AD2606" s="107">
        <f t="shared" si="488"/>
        <v>2.2222222222222223E-2</v>
      </c>
      <c r="AE2606" s="106">
        <f t="shared" si="489"/>
        <v>51.215555555555554</v>
      </c>
      <c r="AF2606" s="105">
        <f t="shared" si="490"/>
        <v>512.15555555555557</v>
      </c>
      <c r="AG2606" s="105">
        <f t="shared" si="491"/>
        <v>1913.8444444444444</v>
      </c>
    </row>
    <row r="2607" spans="1:33" s="88" customFormat="1" x14ac:dyDescent="0.35">
      <c r="A2607" s="21">
        <v>10141103</v>
      </c>
      <c r="B2607" s="115" t="s">
        <v>18023</v>
      </c>
      <c r="C2607" s="135" t="s">
        <v>18022</v>
      </c>
      <c r="D2607" s="133" t="s">
        <v>15075</v>
      </c>
      <c r="E2607" s="114" t="str">
        <f t="shared" si="481"/>
        <v>MINISUBESTAÇÃO MARCA:Efacec  PTS 57</v>
      </c>
      <c r="F2607" s="21"/>
      <c r="G2607" s="21"/>
      <c r="H2607" s="21" t="s">
        <v>494</v>
      </c>
      <c r="I2607" s="21"/>
      <c r="J2607" s="21"/>
      <c r="K2607" s="133" t="s">
        <v>18463</v>
      </c>
      <c r="L2607" s="133" t="s">
        <v>18462</v>
      </c>
      <c r="M2607" s="21">
        <v>630</v>
      </c>
      <c r="N2607" s="21">
        <v>11</v>
      </c>
      <c r="O2607" s="21" t="s">
        <v>510</v>
      </c>
      <c r="P2607" s="124" t="s">
        <v>516</v>
      </c>
      <c r="Q2607" s="21">
        <v>2008</v>
      </c>
      <c r="R2607" s="21" t="s">
        <v>535</v>
      </c>
      <c r="S2607" s="21" t="s">
        <v>18461</v>
      </c>
      <c r="T2607" s="116">
        <v>2772</v>
      </c>
      <c r="U2607" s="111">
        <v>45</v>
      </c>
      <c r="V2607" s="113">
        <f t="shared" si="482"/>
        <v>2245.3200000000002</v>
      </c>
      <c r="W2607" s="113">
        <f t="shared" si="483"/>
        <v>526.67999999999984</v>
      </c>
      <c r="X2607" s="112">
        <f t="shared" si="484"/>
        <v>526679.99999999988</v>
      </c>
      <c r="Y2607" s="111"/>
      <c r="Z2607" s="110">
        <f t="shared" si="492"/>
        <v>36</v>
      </c>
      <c r="AA2607" s="109">
        <f t="shared" si="485"/>
        <v>138.6</v>
      </c>
      <c r="AB2607" s="109">
        <f t="shared" si="486"/>
        <v>138600</v>
      </c>
      <c r="AC2607" s="108">
        <f t="shared" si="487"/>
        <v>2633.4</v>
      </c>
      <c r="AD2607" s="107">
        <f t="shared" si="488"/>
        <v>2.2222222222222223E-2</v>
      </c>
      <c r="AE2607" s="106">
        <f t="shared" si="489"/>
        <v>58.52</v>
      </c>
      <c r="AF2607" s="105">
        <f t="shared" si="490"/>
        <v>585.19999999999982</v>
      </c>
      <c r="AG2607" s="105">
        <f t="shared" si="491"/>
        <v>2186.8000000000002</v>
      </c>
    </row>
    <row r="2608" spans="1:33" s="88" customFormat="1" x14ac:dyDescent="0.35">
      <c r="A2608" s="21">
        <v>10141103</v>
      </c>
      <c r="B2608" s="115" t="s">
        <v>18023</v>
      </c>
      <c r="C2608" s="135" t="s">
        <v>18022</v>
      </c>
      <c r="D2608" s="133" t="s">
        <v>18460</v>
      </c>
      <c r="E2608" s="114" t="str">
        <f t="shared" si="481"/>
        <v>MINISUBESTAÇÃO MARCA:Efacec  PTS 217</v>
      </c>
      <c r="F2608" s="111"/>
      <c r="G2608" s="111"/>
      <c r="H2608" s="21" t="s">
        <v>494</v>
      </c>
      <c r="I2608" s="111"/>
      <c r="J2608" s="111"/>
      <c r="K2608" s="133" t="s">
        <v>18459</v>
      </c>
      <c r="L2608" s="133" t="s">
        <v>18458</v>
      </c>
      <c r="M2608" s="21">
        <v>500</v>
      </c>
      <c r="N2608" s="21">
        <v>11</v>
      </c>
      <c r="O2608" s="21" t="s">
        <v>510</v>
      </c>
      <c r="P2608" s="124" t="s">
        <v>516</v>
      </c>
      <c r="Q2608" s="111">
        <v>2008</v>
      </c>
      <c r="R2608" s="21" t="s">
        <v>535</v>
      </c>
      <c r="S2608" s="21" t="s">
        <v>18457</v>
      </c>
      <c r="T2608" s="116">
        <v>2426</v>
      </c>
      <c r="U2608" s="111">
        <v>45</v>
      </c>
      <c r="V2608" s="113">
        <f t="shared" si="482"/>
        <v>1965.06</v>
      </c>
      <c r="W2608" s="113">
        <f t="shared" si="483"/>
        <v>460.94000000000005</v>
      </c>
      <c r="X2608" s="112">
        <f t="shared" si="484"/>
        <v>460940.00000000006</v>
      </c>
      <c r="Y2608" s="111"/>
      <c r="Z2608" s="110">
        <f t="shared" si="492"/>
        <v>36</v>
      </c>
      <c r="AA2608" s="109">
        <f t="shared" si="485"/>
        <v>121.30000000000001</v>
      </c>
      <c r="AB2608" s="109">
        <f t="shared" si="486"/>
        <v>121300.00000000001</v>
      </c>
      <c r="AC2608" s="108">
        <f t="shared" si="487"/>
        <v>2304.6999999999998</v>
      </c>
      <c r="AD2608" s="107">
        <f t="shared" si="488"/>
        <v>2.2222222222222223E-2</v>
      </c>
      <c r="AE2608" s="106">
        <f t="shared" si="489"/>
        <v>51.215555555555554</v>
      </c>
      <c r="AF2608" s="105">
        <f t="shared" si="490"/>
        <v>512.15555555555557</v>
      </c>
      <c r="AG2608" s="105">
        <f t="shared" si="491"/>
        <v>1913.8444444444444</v>
      </c>
    </row>
    <row r="2609" spans="1:33" s="88" customFormat="1" x14ac:dyDescent="0.35">
      <c r="A2609" s="21">
        <v>10141103</v>
      </c>
      <c r="B2609" s="115" t="s">
        <v>18023</v>
      </c>
      <c r="C2609" s="135" t="s">
        <v>18022</v>
      </c>
      <c r="D2609" s="133" t="s">
        <v>1262</v>
      </c>
      <c r="E2609" s="114" t="str">
        <f t="shared" si="481"/>
        <v>MINISUBESTAÇÃO MARCA:Efacec  PTS 160</v>
      </c>
      <c r="F2609" s="111"/>
      <c r="G2609" s="111"/>
      <c r="H2609" s="21" t="s">
        <v>494</v>
      </c>
      <c r="I2609" s="111"/>
      <c r="J2609" s="111"/>
      <c r="K2609" s="133" t="s">
        <v>18456</v>
      </c>
      <c r="L2609" s="133" t="s">
        <v>18455</v>
      </c>
      <c r="M2609" s="21">
        <v>500</v>
      </c>
      <c r="N2609" s="21">
        <v>11</v>
      </c>
      <c r="O2609" s="21" t="s">
        <v>510</v>
      </c>
      <c r="P2609" s="124" t="s">
        <v>516</v>
      </c>
      <c r="Q2609" s="111">
        <v>2008</v>
      </c>
      <c r="R2609" s="21" t="s">
        <v>535</v>
      </c>
      <c r="S2609" s="21">
        <v>2977</v>
      </c>
      <c r="T2609" s="116">
        <v>2426</v>
      </c>
      <c r="U2609" s="111">
        <v>45</v>
      </c>
      <c r="V2609" s="113">
        <f t="shared" si="482"/>
        <v>1965.06</v>
      </c>
      <c r="W2609" s="113">
        <f t="shared" si="483"/>
        <v>460.94000000000005</v>
      </c>
      <c r="X2609" s="112">
        <f t="shared" si="484"/>
        <v>460940.00000000006</v>
      </c>
      <c r="Y2609" s="111"/>
      <c r="Z2609" s="110">
        <f t="shared" si="492"/>
        <v>36</v>
      </c>
      <c r="AA2609" s="109">
        <f t="shared" si="485"/>
        <v>121.30000000000001</v>
      </c>
      <c r="AB2609" s="109">
        <f t="shared" si="486"/>
        <v>121300.00000000001</v>
      </c>
      <c r="AC2609" s="108">
        <f t="shared" si="487"/>
        <v>2304.6999999999998</v>
      </c>
      <c r="AD2609" s="107">
        <f t="shared" si="488"/>
        <v>2.2222222222222223E-2</v>
      </c>
      <c r="AE2609" s="106">
        <f t="shared" si="489"/>
        <v>51.215555555555554</v>
      </c>
      <c r="AF2609" s="105">
        <f t="shared" si="490"/>
        <v>512.15555555555557</v>
      </c>
      <c r="AG2609" s="105">
        <f t="shared" si="491"/>
        <v>1913.8444444444444</v>
      </c>
    </row>
    <row r="2610" spans="1:33" s="88" customFormat="1" x14ac:dyDescent="0.35">
      <c r="A2610" s="21">
        <v>10141103</v>
      </c>
      <c r="B2610" s="115" t="s">
        <v>18023</v>
      </c>
      <c r="C2610" s="135" t="s">
        <v>18022</v>
      </c>
      <c r="D2610" s="133" t="s">
        <v>10940</v>
      </c>
      <c r="E2610" s="114" t="str">
        <f t="shared" si="481"/>
        <v>MINISUBESTAÇÃO MARCA:  PT 25</v>
      </c>
      <c r="F2610" s="111"/>
      <c r="G2610" s="111"/>
      <c r="H2610" s="21" t="s">
        <v>494</v>
      </c>
      <c r="I2610" s="111"/>
      <c r="J2610" s="111"/>
      <c r="K2610" s="133" t="s">
        <v>18454</v>
      </c>
      <c r="L2610" s="133" t="s">
        <v>18453</v>
      </c>
      <c r="M2610" s="21">
        <v>500</v>
      </c>
      <c r="N2610" s="21">
        <v>11</v>
      </c>
      <c r="O2610" s="21" t="s">
        <v>510</v>
      </c>
      <c r="P2610" s="124" t="s">
        <v>516</v>
      </c>
      <c r="Q2610" s="111">
        <v>2008</v>
      </c>
      <c r="R2610" s="21"/>
      <c r="S2610" s="21"/>
      <c r="T2610" s="116">
        <v>2426</v>
      </c>
      <c r="U2610" s="111">
        <v>45</v>
      </c>
      <c r="V2610" s="113">
        <f t="shared" si="482"/>
        <v>1965.06</v>
      </c>
      <c r="W2610" s="113">
        <f t="shared" si="483"/>
        <v>460.94000000000005</v>
      </c>
      <c r="X2610" s="112">
        <f t="shared" si="484"/>
        <v>460940.00000000006</v>
      </c>
      <c r="Y2610" s="111"/>
      <c r="Z2610" s="110">
        <f t="shared" si="492"/>
        <v>36</v>
      </c>
      <c r="AA2610" s="109">
        <f t="shared" si="485"/>
        <v>121.30000000000001</v>
      </c>
      <c r="AB2610" s="109">
        <f t="shared" si="486"/>
        <v>121300.00000000001</v>
      </c>
      <c r="AC2610" s="108">
        <f t="shared" si="487"/>
        <v>2304.6999999999998</v>
      </c>
      <c r="AD2610" s="107">
        <f t="shared" si="488"/>
        <v>2.2222222222222223E-2</v>
      </c>
      <c r="AE2610" s="106">
        <f t="shared" si="489"/>
        <v>51.215555555555554</v>
      </c>
      <c r="AF2610" s="105">
        <f t="shared" si="490"/>
        <v>512.15555555555557</v>
      </c>
      <c r="AG2610" s="105">
        <f t="shared" si="491"/>
        <v>1913.8444444444444</v>
      </c>
    </row>
    <row r="2611" spans="1:33" s="88" customFormat="1" x14ac:dyDescent="0.35">
      <c r="A2611" s="21">
        <v>10141103</v>
      </c>
      <c r="B2611" s="115" t="s">
        <v>18023</v>
      </c>
      <c r="C2611" s="135" t="s">
        <v>18022</v>
      </c>
      <c r="D2611" s="133" t="s">
        <v>1238</v>
      </c>
      <c r="E2611" s="114" t="str">
        <f t="shared" si="481"/>
        <v>MINISUBESTAÇÃO MARCA:  PTS 74</v>
      </c>
      <c r="F2611" s="111"/>
      <c r="G2611" s="111"/>
      <c r="H2611" s="21" t="s">
        <v>494</v>
      </c>
      <c r="I2611" s="111"/>
      <c r="J2611" s="111"/>
      <c r="K2611" s="133" t="s">
        <v>18452</v>
      </c>
      <c r="L2611" s="133" t="s">
        <v>18451</v>
      </c>
      <c r="M2611" s="21">
        <v>500</v>
      </c>
      <c r="N2611" s="21">
        <v>11</v>
      </c>
      <c r="O2611" s="21" t="s">
        <v>510</v>
      </c>
      <c r="P2611" s="124" t="s">
        <v>516</v>
      </c>
      <c r="Q2611" s="111">
        <v>2008</v>
      </c>
      <c r="R2611" s="21"/>
      <c r="S2611" s="21"/>
      <c r="T2611" s="116">
        <v>2426</v>
      </c>
      <c r="U2611" s="111">
        <v>45</v>
      </c>
      <c r="V2611" s="113">
        <f t="shared" si="482"/>
        <v>1965.06</v>
      </c>
      <c r="W2611" s="113">
        <f t="shared" si="483"/>
        <v>460.94000000000005</v>
      </c>
      <c r="X2611" s="112">
        <f t="shared" si="484"/>
        <v>460940.00000000006</v>
      </c>
      <c r="Y2611" s="111"/>
      <c r="Z2611" s="110">
        <f t="shared" si="492"/>
        <v>36</v>
      </c>
      <c r="AA2611" s="109">
        <f t="shared" si="485"/>
        <v>121.30000000000001</v>
      </c>
      <c r="AB2611" s="109">
        <f t="shared" si="486"/>
        <v>121300.00000000001</v>
      </c>
      <c r="AC2611" s="108">
        <f t="shared" si="487"/>
        <v>2304.6999999999998</v>
      </c>
      <c r="AD2611" s="107">
        <f t="shared" si="488"/>
        <v>2.2222222222222223E-2</v>
      </c>
      <c r="AE2611" s="106">
        <f t="shared" si="489"/>
        <v>51.215555555555554</v>
      </c>
      <c r="AF2611" s="105">
        <f t="shared" si="490"/>
        <v>512.15555555555557</v>
      </c>
      <c r="AG2611" s="105">
        <f t="shared" si="491"/>
        <v>1913.8444444444444</v>
      </c>
    </row>
    <row r="2612" spans="1:33" s="88" customFormat="1" x14ac:dyDescent="0.35">
      <c r="A2612" s="21">
        <v>10141103</v>
      </c>
      <c r="B2612" s="115" t="s">
        <v>18023</v>
      </c>
      <c r="C2612" s="135" t="s">
        <v>18022</v>
      </c>
      <c r="D2612" s="133" t="s">
        <v>3669</v>
      </c>
      <c r="E2612" s="114" t="str">
        <f t="shared" si="481"/>
        <v>MINISUBESTAÇÃO MARCA:  PTS 216</v>
      </c>
      <c r="F2612" s="111"/>
      <c r="G2612" s="111"/>
      <c r="H2612" s="21" t="s">
        <v>494</v>
      </c>
      <c r="I2612" s="111"/>
      <c r="J2612" s="111"/>
      <c r="K2612" s="133" t="s">
        <v>18450</v>
      </c>
      <c r="L2612" s="133" t="s">
        <v>18449</v>
      </c>
      <c r="M2612" s="21">
        <v>500</v>
      </c>
      <c r="N2612" s="21">
        <v>11</v>
      </c>
      <c r="O2612" s="21" t="s">
        <v>510</v>
      </c>
      <c r="P2612" s="124" t="s">
        <v>516</v>
      </c>
      <c r="Q2612" s="111">
        <v>2008</v>
      </c>
      <c r="R2612" s="21"/>
      <c r="S2612" s="21"/>
      <c r="T2612" s="116">
        <v>2426</v>
      </c>
      <c r="U2612" s="111">
        <v>45</v>
      </c>
      <c r="V2612" s="113">
        <f t="shared" si="482"/>
        <v>1965.06</v>
      </c>
      <c r="W2612" s="113">
        <f t="shared" si="483"/>
        <v>460.94000000000005</v>
      </c>
      <c r="X2612" s="112">
        <f t="shared" si="484"/>
        <v>460940.00000000006</v>
      </c>
      <c r="Y2612" s="111"/>
      <c r="Z2612" s="110">
        <f t="shared" si="492"/>
        <v>36</v>
      </c>
      <c r="AA2612" s="109">
        <f t="shared" si="485"/>
        <v>121.30000000000001</v>
      </c>
      <c r="AB2612" s="109">
        <f t="shared" si="486"/>
        <v>121300.00000000001</v>
      </c>
      <c r="AC2612" s="108">
        <f t="shared" si="487"/>
        <v>2304.6999999999998</v>
      </c>
      <c r="AD2612" s="107">
        <f t="shared" si="488"/>
        <v>2.2222222222222223E-2</v>
      </c>
      <c r="AE2612" s="106">
        <f t="shared" si="489"/>
        <v>51.215555555555554</v>
      </c>
      <c r="AF2612" s="105">
        <f t="shared" si="490"/>
        <v>512.15555555555557</v>
      </c>
      <c r="AG2612" s="105">
        <f t="shared" si="491"/>
        <v>1913.8444444444444</v>
      </c>
    </row>
    <row r="2613" spans="1:33" s="88" customFormat="1" x14ac:dyDescent="0.35">
      <c r="A2613" s="21">
        <v>10141103</v>
      </c>
      <c r="B2613" s="115" t="s">
        <v>18023</v>
      </c>
      <c r="C2613" s="135" t="s">
        <v>18022</v>
      </c>
      <c r="D2613" s="133" t="s">
        <v>18448</v>
      </c>
      <c r="E2613" s="114" t="str">
        <f t="shared" si="481"/>
        <v>MINISUBESTAÇÃO MARCA:  PT 24</v>
      </c>
      <c r="F2613" s="21"/>
      <c r="G2613" s="21"/>
      <c r="H2613" s="21" t="s">
        <v>494</v>
      </c>
      <c r="I2613" s="21"/>
      <c r="J2613" s="21"/>
      <c r="K2613" s="133" t="s">
        <v>18447</v>
      </c>
      <c r="L2613" s="133" t="s">
        <v>18446</v>
      </c>
      <c r="M2613" s="21">
        <v>500</v>
      </c>
      <c r="N2613" s="21">
        <v>11</v>
      </c>
      <c r="O2613" s="21" t="s">
        <v>510</v>
      </c>
      <c r="P2613" s="124" t="s">
        <v>516</v>
      </c>
      <c r="Q2613" s="111">
        <v>2008</v>
      </c>
      <c r="R2613" s="21"/>
      <c r="S2613" s="21"/>
      <c r="T2613" s="116">
        <v>2426</v>
      </c>
      <c r="U2613" s="111">
        <v>45</v>
      </c>
      <c r="V2613" s="113">
        <f t="shared" si="482"/>
        <v>1965.06</v>
      </c>
      <c r="W2613" s="113">
        <f t="shared" si="483"/>
        <v>460.94000000000005</v>
      </c>
      <c r="X2613" s="112">
        <f t="shared" si="484"/>
        <v>460940.00000000006</v>
      </c>
      <c r="Y2613" s="111"/>
      <c r="Z2613" s="110">
        <f t="shared" si="492"/>
        <v>36</v>
      </c>
      <c r="AA2613" s="109">
        <f t="shared" si="485"/>
        <v>121.30000000000001</v>
      </c>
      <c r="AB2613" s="109">
        <f t="shared" si="486"/>
        <v>121300.00000000001</v>
      </c>
      <c r="AC2613" s="108">
        <f t="shared" si="487"/>
        <v>2304.6999999999998</v>
      </c>
      <c r="AD2613" s="107">
        <f t="shared" si="488"/>
        <v>2.2222222222222223E-2</v>
      </c>
      <c r="AE2613" s="106">
        <f t="shared" si="489"/>
        <v>51.215555555555554</v>
      </c>
      <c r="AF2613" s="105">
        <f t="shared" si="490"/>
        <v>512.15555555555557</v>
      </c>
      <c r="AG2613" s="105">
        <f t="shared" si="491"/>
        <v>1913.8444444444444</v>
      </c>
    </row>
    <row r="2614" spans="1:33" s="88" customFormat="1" x14ac:dyDescent="0.35">
      <c r="A2614" s="21">
        <v>10141103</v>
      </c>
      <c r="B2614" s="115" t="s">
        <v>18023</v>
      </c>
      <c r="C2614" s="135" t="s">
        <v>18022</v>
      </c>
      <c r="D2614" s="21" t="s">
        <v>2273</v>
      </c>
      <c r="E2614" s="114" t="str">
        <f t="shared" si="481"/>
        <v>MINISUBESTAÇÃO MARCA:Konkar  PTS 103</v>
      </c>
      <c r="F2614" s="21"/>
      <c r="G2614" s="21"/>
      <c r="H2614" s="21" t="s">
        <v>494</v>
      </c>
      <c r="I2614" s="21"/>
      <c r="J2614" s="21"/>
      <c r="K2614" s="133" t="s">
        <v>18445</v>
      </c>
      <c r="L2614" s="133" t="s">
        <v>18444</v>
      </c>
      <c r="M2614" s="21">
        <v>800</v>
      </c>
      <c r="N2614" s="21">
        <v>11</v>
      </c>
      <c r="O2614" s="21" t="s">
        <v>510</v>
      </c>
      <c r="P2614" s="124" t="s">
        <v>516</v>
      </c>
      <c r="Q2614" s="111">
        <v>2008</v>
      </c>
      <c r="R2614" s="21" t="s">
        <v>18443</v>
      </c>
      <c r="S2614" s="21" t="s">
        <v>18442</v>
      </c>
      <c r="T2614" s="116">
        <v>3119</v>
      </c>
      <c r="U2614" s="111">
        <v>45</v>
      </c>
      <c r="V2614" s="113">
        <f t="shared" si="482"/>
        <v>2526.39</v>
      </c>
      <c r="W2614" s="113">
        <f t="shared" si="483"/>
        <v>592.61000000000013</v>
      </c>
      <c r="X2614" s="112">
        <f t="shared" si="484"/>
        <v>592610.00000000012</v>
      </c>
      <c r="Y2614" s="111"/>
      <c r="Z2614" s="110">
        <f t="shared" si="492"/>
        <v>36</v>
      </c>
      <c r="AA2614" s="109">
        <f t="shared" si="485"/>
        <v>155.95000000000002</v>
      </c>
      <c r="AB2614" s="109">
        <f t="shared" si="486"/>
        <v>155950.00000000003</v>
      </c>
      <c r="AC2614" s="108">
        <f t="shared" si="487"/>
        <v>2963.05</v>
      </c>
      <c r="AD2614" s="107">
        <f t="shared" si="488"/>
        <v>2.2222222222222223E-2</v>
      </c>
      <c r="AE2614" s="106">
        <f t="shared" si="489"/>
        <v>65.845555555555563</v>
      </c>
      <c r="AF2614" s="105">
        <f t="shared" si="490"/>
        <v>658.45555555555575</v>
      </c>
      <c r="AG2614" s="105">
        <f t="shared" si="491"/>
        <v>2460.5444444444443</v>
      </c>
    </row>
    <row r="2615" spans="1:33" s="88" customFormat="1" x14ac:dyDescent="0.35">
      <c r="A2615" s="21">
        <v>10141103</v>
      </c>
      <c r="B2615" s="115" t="s">
        <v>18023</v>
      </c>
      <c r="C2615" s="135" t="s">
        <v>18022</v>
      </c>
      <c r="D2615" s="21" t="s">
        <v>18441</v>
      </c>
      <c r="E2615" s="114" t="str">
        <f t="shared" si="481"/>
        <v>MINISUBESTAÇÃO MARCA:Desta Power  PT 286</v>
      </c>
      <c r="F2615" s="21"/>
      <c r="G2615" s="21"/>
      <c r="H2615" s="21" t="s">
        <v>494</v>
      </c>
      <c r="I2615" s="21"/>
      <c r="J2615" s="21"/>
      <c r="K2615" s="133" t="s">
        <v>18440</v>
      </c>
      <c r="L2615" s="133" t="s">
        <v>18439</v>
      </c>
      <c r="M2615" s="21">
        <v>630</v>
      </c>
      <c r="N2615" s="21">
        <v>11</v>
      </c>
      <c r="O2615" s="21" t="s">
        <v>510</v>
      </c>
      <c r="P2615" s="124" t="s">
        <v>516</v>
      </c>
      <c r="Q2615" s="21">
        <v>2008</v>
      </c>
      <c r="R2615" s="21" t="s">
        <v>18438</v>
      </c>
      <c r="S2615" s="21" t="s">
        <v>18437</v>
      </c>
      <c r="T2615" s="116">
        <v>2772</v>
      </c>
      <c r="U2615" s="111">
        <v>45</v>
      </c>
      <c r="V2615" s="113">
        <f t="shared" si="482"/>
        <v>2245.3200000000002</v>
      </c>
      <c r="W2615" s="113">
        <f t="shared" si="483"/>
        <v>526.67999999999984</v>
      </c>
      <c r="X2615" s="112">
        <f t="shared" si="484"/>
        <v>526679.99999999988</v>
      </c>
      <c r="Y2615" s="111"/>
      <c r="Z2615" s="110">
        <f t="shared" si="492"/>
        <v>36</v>
      </c>
      <c r="AA2615" s="109">
        <f t="shared" si="485"/>
        <v>138.6</v>
      </c>
      <c r="AB2615" s="109">
        <f t="shared" si="486"/>
        <v>138600</v>
      </c>
      <c r="AC2615" s="108">
        <f t="shared" si="487"/>
        <v>2633.4</v>
      </c>
      <c r="AD2615" s="107">
        <f t="shared" si="488"/>
        <v>2.2222222222222223E-2</v>
      </c>
      <c r="AE2615" s="106">
        <f t="shared" si="489"/>
        <v>58.52</v>
      </c>
      <c r="AF2615" s="105">
        <f t="shared" si="490"/>
        <v>585.19999999999982</v>
      </c>
      <c r="AG2615" s="105">
        <f t="shared" si="491"/>
        <v>2186.8000000000002</v>
      </c>
    </row>
    <row r="2616" spans="1:33" s="88" customFormat="1" x14ac:dyDescent="0.35">
      <c r="A2616" s="21">
        <v>10141103</v>
      </c>
      <c r="B2616" s="115" t="s">
        <v>18023</v>
      </c>
      <c r="C2616" s="135" t="s">
        <v>18022</v>
      </c>
      <c r="D2616" s="21" t="s">
        <v>18436</v>
      </c>
      <c r="E2616" s="114" t="str">
        <f t="shared" si="481"/>
        <v>MINISUBESTAÇÃO MARCA:  PT 154</v>
      </c>
      <c r="F2616" s="21"/>
      <c r="G2616" s="21"/>
      <c r="H2616" s="21" t="s">
        <v>494</v>
      </c>
      <c r="I2616" s="21"/>
      <c r="J2616" s="21"/>
      <c r="K2616" s="133" t="s">
        <v>18435</v>
      </c>
      <c r="L2616" s="133" t="s">
        <v>18434</v>
      </c>
      <c r="M2616" s="21">
        <v>500</v>
      </c>
      <c r="N2616" s="21">
        <v>11</v>
      </c>
      <c r="O2616" s="21" t="s">
        <v>510</v>
      </c>
      <c r="P2616" s="124" t="s">
        <v>516</v>
      </c>
      <c r="Q2616" s="21">
        <v>2008</v>
      </c>
      <c r="R2616" s="21"/>
      <c r="S2616" s="21"/>
      <c r="T2616" s="116">
        <v>2426</v>
      </c>
      <c r="U2616" s="111">
        <v>45</v>
      </c>
      <c r="V2616" s="113">
        <f t="shared" si="482"/>
        <v>1965.06</v>
      </c>
      <c r="W2616" s="113">
        <f t="shared" si="483"/>
        <v>460.94000000000005</v>
      </c>
      <c r="X2616" s="112">
        <f t="shared" si="484"/>
        <v>460940.00000000006</v>
      </c>
      <c r="Y2616" s="111"/>
      <c r="Z2616" s="110">
        <f t="shared" si="492"/>
        <v>36</v>
      </c>
      <c r="AA2616" s="109">
        <f t="shared" si="485"/>
        <v>121.30000000000001</v>
      </c>
      <c r="AB2616" s="109">
        <f t="shared" si="486"/>
        <v>121300.00000000001</v>
      </c>
      <c r="AC2616" s="108">
        <f t="shared" si="487"/>
        <v>2304.6999999999998</v>
      </c>
      <c r="AD2616" s="107">
        <f t="shared" si="488"/>
        <v>2.2222222222222223E-2</v>
      </c>
      <c r="AE2616" s="106">
        <f t="shared" si="489"/>
        <v>51.215555555555554</v>
      </c>
      <c r="AF2616" s="105">
        <f t="shared" si="490"/>
        <v>512.15555555555557</v>
      </c>
      <c r="AG2616" s="105">
        <f t="shared" si="491"/>
        <v>1913.8444444444444</v>
      </c>
    </row>
    <row r="2617" spans="1:33" s="88" customFormat="1" x14ac:dyDescent="0.35">
      <c r="A2617" s="21">
        <v>10141103</v>
      </c>
      <c r="B2617" s="115" t="s">
        <v>18023</v>
      </c>
      <c r="C2617" s="135" t="s">
        <v>18022</v>
      </c>
      <c r="D2617" s="133" t="s">
        <v>18228</v>
      </c>
      <c r="E2617" s="114" t="str">
        <f t="shared" si="481"/>
        <v xml:space="preserve">MINISUBESTAÇÃO MARCA:  PT </v>
      </c>
      <c r="F2617" s="21"/>
      <c r="G2617" s="21"/>
      <c r="H2617" s="21" t="s">
        <v>494</v>
      </c>
      <c r="I2617" s="21"/>
      <c r="J2617" s="21"/>
      <c r="K2617" s="133" t="s">
        <v>18433</v>
      </c>
      <c r="L2617" s="133" t="s">
        <v>18432</v>
      </c>
      <c r="M2617" s="21">
        <v>500</v>
      </c>
      <c r="N2617" s="21">
        <v>11</v>
      </c>
      <c r="O2617" s="21" t="s">
        <v>510</v>
      </c>
      <c r="P2617" s="124" t="s">
        <v>516</v>
      </c>
      <c r="Q2617" s="21">
        <v>2008</v>
      </c>
      <c r="R2617" s="21"/>
      <c r="S2617" s="21"/>
      <c r="T2617" s="116">
        <v>2426</v>
      </c>
      <c r="U2617" s="111">
        <v>45</v>
      </c>
      <c r="V2617" s="113">
        <f t="shared" si="482"/>
        <v>1965.06</v>
      </c>
      <c r="W2617" s="113">
        <f t="shared" si="483"/>
        <v>460.94000000000005</v>
      </c>
      <c r="X2617" s="112">
        <f t="shared" si="484"/>
        <v>460940.00000000006</v>
      </c>
      <c r="Y2617" s="111"/>
      <c r="Z2617" s="110">
        <f t="shared" si="492"/>
        <v>36</v>
      </c>
      <c r="AA2617" s="109">
        <f t="shared" si="485"/>
        <v>121.30000000000001</v>
      </c>
      <c r="AB2617" s="109">
        <f t="shared" si="486"/>
        <v>121300.00000000001</v>
      </c>
      <c r="AC2617" s="108">
        <f t="shared" si="487"/>
        <v>2304.6999999999998</v>
      </c>
      <c r="AD2617" s="107">
        <f t="shared" si="488"/>
        <v>2.2222222222222223E-2</v>
      </c>
      <c r="AE2617" s="106">
        <f t="shared" si="489"/>
        <v>51.215555555555554</v>
      </c>
      <c r="AF2617" s="105">
        <f t="shared" si="490"/>
        <v>512.15555555555557</v>
      </c>
      <c r="AG2617" s="105">
        <f t="shared" si="491"/>
        <v>1913.8444444444444</v>
      </c>
    </row>
    <row r="2618" spans="1:33" s="88" customFormat="1" x14ac:dyDescent="0.35">
      <c r="A2618" s="21">
        <v>10141103</v>
      </c>
      <c r="B2618" s="115" t="s">
        <v>14786</v>
      </c>
      <c r="C2618" s="135" t="s">
        <v>710</v>
      </c>
      <c r="D2618" s="21"/>
      <c r="E2618" s="114" t="str">
        <f t="shared" si="481"/>
        <v xml:space="preserve">TRANSFORMADOR MARCA:EMTA                TETE-SUB </v>
      </c>
      <c r="F2618" s="21" t="s">
        <v>424</v>
      </c>
      <c r="G2618" s="21" t="s">
        <v>15450</v>
      </c>
      <c r="H2618" s="21" t="s">
        <v>424</v>
      </c>
      <c r="I2618" s="21" t="s">
        <v>15772</v>
      </c>
      <c r="J2618" s="21"/>
      <c r="K2618" s="119" t="s">
        <v>16616</v>
      </c>
      <c r="L2618" s="119" t="s">
        <v>16615</v>
      </c>
      <c r="M2618" s="21">
        <v>315</v>
      </c>
      <c r="N2618" s="21">
        <v>11</v>
      </c>
      <c r="O2618" s="21">
        <v>0.4</v>
      </c>
      <c r="P2618" s="21">
        <v>3</v>
      </c>
      <c r="Q2618" s="21">
        <v>2008</v>
      </c>
      <c r="R2618" s="21" t="s">
        <v>13813</v>
      </c>
      <c r="S2618" s="21">
        <v>82988</v>
      </c>
      <c r="T2618" s="116">
        <v>840</v>
      </c>
      <c r="U2618" s="111">
        <v>45</v>
      </c>
      <c r="V2618" s="113">
        <f t="shared" si="482"/>
        <v>680.40000000000009</v>
      </c>
      <c r="W2618" s="113">
        <f t="shared" si="483"/>
        <v>159.59999999999991</v>
      </c>
      <c r="X2618" s="112">
        <f t="shared" si="484"/>
        <v>159599.99999999991</v>
      </c>
      <c r="Y2618" s="111"/>
      <c r="Z2618" s="110">
        <f t="shared" si="492"/>
        <v>36</v>
      </c>
      <c r="AA2618" s="109">
        <f t="shared" si="485"/>
        <v>42</v>
      </c>
      <c r="AB2618" s="109">
        <f t="shared" si="486"/>
        <v>42000</v>
      </c>
      <c r="AC2618" s="108">
        <f t="shared" si="487"/>
        <v>798</v>
      </c>
      <c r="AD2618" s="107">
        <f t="shared" si="488"/>
        <v>2.2222222222222223E-2</v>
      </c>
      <c r="AE2618" s="106">
        <f t="shared" si="489"/>
        <v>17.733333333333334</v>
      </c>
      <c r="AF2618" s="105">
        <f t="shared" si="490"/>
        <v>177.33333333333326</v>
      </c>
      <c r="AG2618" s="105">
        <f t="shared" si="491"/>
        <v>662.66666666666674</v>
      </c>
    </row>
    <row r="2619" spans="1:33" s="88" customFormat="1" x14ac:dyDescent="0.35">
      <c r="A2619" s="21">
        <v>10141103</v>
      </c>
      <c r="B2619" s="115" t="s">
        <v>14786</v>
      </c>
      <c r="C2619" s="135" t="s">
        <v>710</v>
      </c>
      <c r="D2619" s="21"/>
      <c r="E2619" s="114" t="str">
        <f t="shared" si="481"/>
        <v xml:space="preserve">TRANSFORMADOR MARCA:OZGUNEY                TETE-SUB </v>
      </c>
      <c r="F2619" s="21" t="s">
        <v>424</v>
      </c>
      <c r="G2619" s="21" t="s">
        <v>15450</v>
      </c>
      <c r="H2619" s="21" t="s">
        <v>424</v>
      </c>
      <c r="I2619" s="21" t="s">
        <v>16609</v>
      </c>
      <c r="J2619" s="21"/>
      <c r="K2619" s="21" t="s">
        <v>16614</v>
      </c>
      <c r="L2619" s="21" t="s">
        <v>16613</v>
      </c>
      <c r="M2619" s="21">
        <v>500</v>
      </c>
      <c r="N2619" s="21">
        <v>11</v>
      </c>
      <c r="O2619" s="21">
        <v>0.4</v>
      </c>
      <c r="P2619" s="21">
        <v>3</v>
      </c>
      <c r="Q2619" s="21">
        <v>2008</v>
      </c>
      <c r="R2619" s="21" t="s">
        <v>10572</v>
      </c>
      <c r="S2619" s="21">
        <v>82938</v>
      </c>
      <c r="T2619" s="116">
        <v>1016</v>
      </c>
      <c r="U2619" s="111">
        <v>45</v>
      </c>
      <c r="V2619" s="113">
        <f t="shared" si="482"/>
        <v>822.96</v>
      </c>
      <c r="W2619" s="113">
        <f t="shared" si="483"/>
        <v>193.03999999999996</v>
      </c>
      <c r="X2619" s="112">
        <f t="shared" si="484"/>
        <v>193039.99999999997</v>
      </c>
      <c r="Y2619" s="111"/>
      <c r="Z2619" s="110">
        <f t="shared" si="492"/>
        <v>36</v>
      </c>
      <c r="AA2619" s="109">
        <f t="shared" si="485"/>
        <v>50.800000000000004</v>
      </c>
      <c r="AB2619" s="109">
        <f t="shared" si="486"/>
        <v>50800.000000000007</v>
      </c>
      <c r="AC2619" s="108">
        <f t="shared" si="487"/>
        <v>965.2</v>
      </c>
      <c r="AD2619" s="107">
        <f t="shared" si="488"/>
        <v>2.2222222222222223E-2</v>
      </c>
      <c r="AE2619" s="106">
        <f t="shared" si="489"/>
        <v>21.448888888888892</v>
      </c>
      <c r="AF2619" s="105">
        <f t="shared" si="490"/>
        <v>214.48888888888885</v>
      </c>
      <c r="AG2619" s="105">
        <f t="shared" si="491"/>
        <v>801.51111111111118</v>
      </c>
    </row>
    <row r="2620" spans="1:33" s="88" customFormat="1" x14ac:dyDescent="0.35">
      <c r="A2620" s="21">
        <v>10141103</v>
      </c>
      <c r="B2620" s="115" t="s">
        <v>14786</v>
      </c>
      <c r="C2620" s="135" t="s">
        <v>710</v>
      </c>
      <c r="D2620" s="21"/>
      <c r="E2620" s="114" t="str">
        <f t="shared" si="481"/>
        <v xml:space="preserve">TRANSFORMADOR MARCA:OZGUNEY                TETE-SUB </v>
      </c>
      <c r="F2620" s="21" t="s">
        <v>424</v>
      </c>
      <c r="G2620" s="21" t="s">
        <v>15450</v>
      </c>
      <c r="H2620" s="21" t="s">
        <v>424</v>
      </c>
      <c r="I2620" s="21" t="s">
        <v>15772</v>
      </c>
      <c r="J2620" s="21"/>
      <c r="K2620" s="21" t="s">
        <v>16612</v>
      </c>
      <c r="L2620" s="21" t="s">
        <v>16611</v>
      </c>
      <c r="M2620" s="21">
        <v>250</v>
      </c>
      <c r="N2620" s="21">
        <v>11</v>
      </c>
      <c r="O2620" s="21">
        <v>0.4</v>
      </c>
      <c r="P2620" s="21">
        <v>3</v>
      </c>
      <c r="Q2620" s="21">
        <v>2008</v>
      </c>
      <c r="R2620" s="21" t="s">
        <v>10572</v>
      </c>
      <c r="S2620" s="21">
        <v>82964</v>
      </c>
      <c r="T2620" s="116">
        <v>840</v>
      </c>
      <c r="U2620" s="111">
        <v>45</v>
      </c>
      <c r="V2620" s="113">
        <f t="shared" si="482"/>
        <v>680.40000000000009</v>
      </c>
      <c r="W2620" s="113">
        <f t="shared" si="483"/>
        <v>159.59999999999991</v>
      </c>
      <c r="X2620" s="112">
        <f t="shared" si="484"/>
        <v>159599.99999999991</v>
      </c>
      <c r="Y2620" s="111"/>
      <c r="Z2620" s="110">
        <f t="shared" si="492"/>
        <v>36</v>
      </c>
      <c r="AA2620" s="109">
        <f t="shared" si="485"/>
        <v>42</v>
      </c>
      <c r="AB2620" s="109">
        <f t="shared" si="486"/>
        <v>42000</v>
      </c>
      <c r="AC2620" s="108">
        <f t="shared" si="487"/>
        <v>798</v>
      </c>
      <c r="AD2620" s="107">
        <f t="shared" si="488"/>
        <v>2.2222222222222223E-2</v>
      </c>
      <c r="AE2620" s="106">
        <f t="shared" si="489"/>
        <v>17.733333333333334</v>
      </c>
      <c r="AF2620" s="105">
        <f t="shared" si="490"/>
        <v>177.33333333333326</v>
      </c>
      <c r="AG2620" s="105">
        <f t="shared" si="491"/>
        <v>662.66666666666674</v>
      </c>
    </row>
    <row r="2621" spans="1:33" s="88" customFormat="1" x14ac:dyDescent="0.35">
      <c r="A2621" s="21">
        <v>10141103</v>
      </c>
      <c r="B2621" s="115" t="s">
        <v>14786</v>
      </c>
      <c r="C2621" s="135" t="s">
        <v>710</v>
      </c>
      <c r="D2621" s="21"/>
      <c r="E2621" s="114" t="str">
        <f t="shared" si="481"/>
        <v xml:space="preserve">TRANSFORMADOR MARCA:OZGUNEY                TETE-SUB </v>
      </c>
      <c r="F2621" s="21" t="s">
        <v>424</v>
      </c>
      <c r="G2621" s="21" t="s">
        <v>15450</v>
      </c>
      <c r="H2621" s="21" t="s">
        <v>424</v>
      </c>
      <c r="I2621" s="21" t="s">
        <v>16609</v>
      </c>
      <c r="J2621" s="21"/>
      <c r="K2621" s="21">
        <v>562619.11499999999</v>
      </c>
      <c r="L2621" s="21" t="s">
        <v>16610</v>
      </c>
      <c r="M2621" s="21">
        <v>500</v>
      </c>
      <c r="N2621" s="21">
        <v>11</v>
      </c>
      <c r="O2621" s="21">
        <v>0.4</v>
      </c>
      <c r="P2621" s="21">
        <v>3</v>
      </c>
      <c r="Q2621" s="21">
        <v>2008</v>
      </c>
      <c r="R2621" s="21" t="s">
        <v>10572</v>
      </c>
      <c r="S2621" s="21">
        <v>82982</v>
      </c>
      <c r="T2621" s="116">
        <v>1016</v>
      </c>
      <c r="U2621" s="111">
        <v>45</v>
      </c>
      <c r="V2621" s="113">
        <f t="shared" si="482"/>
        <v>822.96</v>
      </c>
      <c r="W2621" s="113">
        <f t="shared" si="483"/>
        <v>193.03999999999996</v>
      </c>
      <c r="X2621" s="112">
        <f t="shared" si="484"/>
        <v>193039.99999999997</v>
      </c>
      <c r="Y2621" s="111"/>
      <c r="Z2621" s="110">
        <f t="shared" si="492"/>
        <v>36</v>
      </c>
      <c r="AA2621" s="109">
        <f t="shared" si="485"/>
        <v>50.800000000000004</v>
      </c>
      <c r="AB2621" s="109">
        <f t="shared" si="486"/>
        <v>50800.000000000007</v>
      </c>
      <c r="AC2621" s="108">
        <f t="shared" si="487"/>
        <v>965.2</v>
      </c>
      <c r="AD2621" s="107">
        <f t="shared" si="488"/>
        <v>2.2222222222222223E-2</v>
      </c>
      <c r="AE2621" s="106">
        <f t="shared" si="489"/>
        <v>21.448888888888892</v>
      </c>
      <c r="AF2621" s="105">
        <f t="shared" si="490"/>
        <v>214.48888888888885</v>
      </c>
      <c r="AG2621" s="105">
        <f t="shared" si="491"/>
        <v>801.51111111111118</v>
      </c>
    </row>
    <row r="2622" spans="1:33" s="88" customFormat="1" x14ac:dyDescent="0.35">
      <c r="A2622" s="21">
        <v>10141103</v>
      </c>
      <c r="B2622" s="115" t="s">
        <v>14786</v>
      </c>
      <c r="C2622" s="135" t="s">
        <v>710</v>
      </c>
      <c r="D2622" s="21"/>
      <c r="E2622" s="114" t="str">
        <f t="shared" si="481"/>
        <v xml:space="preserve">TRANSFORMADOR MARCA:OZGUNEY                TETE-SUB </v>
      </c>
      <c r="F2622" s="21" t="s">
        <v>424</v>
      </c>
      <c r="G2622" s="21" t="s">
        <v>15450</v>
      </c>
      <c r="H2622" s="21" t="s">
        <v>424</v>
      </c>
      <c r="I2622" s="21" t="s">
        <v>16609</v>
      </c>
      <c r="J2622" s="21"/>
      <c r="K2622" s="21" t="s">
        <v>16608</v>
      </c>
      <c r="L2622" s="21">
        <v>823268.74199999997</v>
      </c>
      <c r="M2622" s="21">
        <v>500</v>
      </c>
      <c r="N2622" s="21">
        <v>11</v>
      </c>
      <c r="O2622" s="21">
        <v>0.4</v>
      </c>
      <c r="P2622" s="21">
        <v>3</v>
      </c>
      <c r="Q2622" s="21">
        <v>2008</v>
      </c>
      <c r="R2622" s="21" t="s">
        <v>10572</v>
      </c>
      <c r="S2622" s="21">
        <v>82931</v>
      </c>
      <c r="T2622" s="116">
        <v>1016</v>
      </c>
      <c r="U2622" s="111">
        <v>45</v>
      </c>
      <c r="V2622" s="113">
        <f t="shared" si="482"/>
        <v>822.96</v>
      </c>
      <c r="W2622" s="113">
        <f t="shared" si="483"/>
        <v>193.03999999999996</v>
      </c>
      <c r="X2622" s="112">
        <f t="shared" si="484"/>
        <v>193039.99999999997</v>
      </c>
      <c r="Y2622" s="111"/>
      <c r="Z2622" s="110">
        <f t="shared" si="492"/>
        <v>36</v>
      </c>
      <c r="AA2622" s="109">
        <f t="shared" si="485"/>
        <v>50.800000000000004</v>
      </c>
      <c r="AB2622" s="109">
        <f t="shared" si="486"/>
        <v>50800.000000000007</v>
      </c>
      <c r="AC2622" s="108">
        <f t="shared" si="487"/>
        <v>965.2</v>
      </c>
      <c r="AD2622" s="107">
        <f t="shared" si="488"/>
        <v>2.2222222222222223E-2</v>
      </c>
      <c r="AE2622" s="106">
        <f t="shared" si="489"/>
        <v>21.448888888888892</v>
      </c>
      <c r="AF2622" s="105">
        <f t="shared" si="490"/>
        <v>214.48888888888885</v>
      </c>
      <c r="AG2622" s="105">
        <f t="shared" si="491"/>
        <v>801.51111111111118</v>
      </c>
    </row>
    <row r="2623" spans="1:33" s="88" customFormat="1" x14ac:dyDescent="0.35">
      <c r="A2623" s="21">
        <v>10141103</v>
      </c>
      <c r="B2623" s="115" t="s">
        <v>14786</v>
      </c>
      <c r="C2623" s="135" t="s">
        <v>710</v>
      </c>
      <c r="D2623" s="21"/>
      <c r="E2623" s="114" t="str">
        <f t="shared" si="481"/>
        <v xml:space="preserve">TRANSFORMADOR MARCA:OZGUNEY                TETE-SUB </v>
      </c>
      <c r="F2623" s="21" t="s">
        <v>424</v>
      </c>
      <c r="G2623" s="21" t="s">
        <v>15450</v>
      </c>
      <c r="H2623" s="21" t="s">
        <v>424</v>
      </c>
      <c r="I2623" s="21" t="s">
        <v>16599</v>
      </c>
      <c r="J2623" s="21"/>
      <c r="K2623" s="21" t="s">
        <v>16607</v>
      </c>
      <c r="L2623" s="21" t="s">
        <v>16606</v>
      </c>
      <c r="M2623" s="21">
        <v>250</v>
      </c>
      <c r="N2623" s="21">
        <v>11</v>
      </c>
      <c r="O2623" s="21">
        <v>0.4</v>
      </c>
      <c r="P2623" s="21">
        <v>3</v>
      </c>
      <c r="Q2623" s="21">
        <v>2008</v>
      </c>
      <c r="R2623" s="21" t="s">
        <v>10572</v>
      </c>
      <c r="S2623" s="21">
        <v>82971</v>
      </c>
      <c r="T2623" s="116">
        <v>840</v>
      </c>
      <c r="U2623" s="111">
        <v>45</v>
      </c>
      <c r="V2623" s="113">
        <f t="shared" si="482"/>
        <v>680.40000000000009</v>
      </c>
      <c r="W2623" s="113">
        <f t="shared" si="483"/>
        <v>159.59999999999991</v>
      </c>
      <c r="X2623" s="112">
        <f t="shared" si="484"/>
        <v>159599.99999999991</v>
      </c>
      <c r="Y2623" s="111"/>
      <c r="Z2623" s="110">
        <f t="shared" si="492"/>
        <v>36</v>
      </c>
      <c r="AA2623" s="109">
        <f t="shared" si="485"/>
        <v>42</v>
      </c>
      <c r="AB2623" s="109">
        <f t="shared" si="486"/>
        <v>42000</v>
      </c>
      <c r="AC2623" s="108">
        <f t="shared" si="487"/>
        <v>798</v>
      </c>
      <c r="AD2623" s="107">
        <f t="shared" si="488"/>
        <v>2.2222222222222223E-2</v>
      </c>
      <c r="AE2623" s="106">
        <f t="shared" si="489"/>
        <v>17.733333333333334</v>
      </c>
      <c r="AF2623" s="105">
        <f t="shared" si="490"/>
        <v>177.33333333333326</v>
      </c>
      <c r="AG2623" s="105">
        <f t="shared" si="491"/>
        <v>662.66666666666674</v>
      </c>
    </row>
    <row r="2624" spans="1:33" s="88" customFormat="1" x14ac:dyDescent="0.35">
      <c r="A2624" s="21">
        <v>10141103</v>
      </c>
      <c r="B2624" s="115" t="s">
        <v>14786</v>
      </c>
      <c r="C2624" s="135" t="s">
        <v>710</v>
      </c>
      <c r="D2624" s="21"/>
      <c r="E2624" s="114" t="str">
        <f t="shared" si="481"/>
        <v xml:space="preserve">TRANSFORMADOR MARCA:OZGUNEY                TETE-SUB </v>
      </c>
      <c r="F2624" s="21" t="s">
        <v>424</v>
      </c>
      <c r="G2624" s="21" t="s">
        <v>15450</v>
      </c>
      <c r="H2624" s="21" t="s">
        <v>424</v>
      </c>
      <c r="I2624" s="21" t="s">
        <v>16605</v>
      </c>
      <c r="J2624" s="21"/>
      <c r="K2624" s="21" t="s">
        <v>16604</v>
      </c>
      <c r="L2624" s="21" t="s">
        <v>16603</v>
      </c>
      <c r="M2624" s="21">
        <v>500</v>
      </c>
      <c r="N2624" s="21">
        <v>11</v>
      </c>
      <c r="O2624" s="21">
        <v>0.4</v>
      </c>
      <c r="P2624" s="21">
        <v>3</v>
      </c>
      <c r="Q2624" s="21">
        <v>2008</v>
      </c>
      <c r="R2624" s="21" t="s">
        <v>10572</v>
      </c>
      <c r="S2624" s="21">
        <v>82930</v>
      </c>
      <c r="T2624" s="116">
        <v>1016</v>
      </c>
      <c r="U2624" s="111">
        <v>45</v>
      </c>
      <c r="V2624" s="113">
        <f t="shared" si="482"/>
        <v>822.96</v>
      </c>
      <c r="W2624" s="113">
        <f t="shared" si="483"/>
        <v>193.03999999999996</v>
      </c>
      <c r="X2624" s="112">
        <f t="shared" si="484"/>
        <v>193039.99999999997</v>
      </c>
      <c r="Y2624" s="111"/>
      <c r="Z2624" s="110">
        <f t="shared" si="492"/>
        <v>36</v>
      </c>
      <c r="AA2624" s="109">
        <f t="shared" si="485"/>
        <v>50.800000000000004</v>
      </c>
      <c r="AB2624" s="109">
        <f t="shared" si="486"/>
        <v>50800.000000000007</v>
      </c>
      <c r="AC2624" s="108">
        <f t="shared" si="487"/>
        <v>965.2</v>
      </c>
      <c r="AD2624" s="107">
        <f t="shared" si="488"/>
        <v>2.2222222222222223E-2</v>
      </c>
      <c r="AE2624" s="106">
        <f t="shared" si="489"/>
        <v>21.448888888888892</v>
      </c>
      <c r="AF2624" s="105">
        <f t="shared" si="490"/>
        <v>214.48888888888885</v>
      </c>
      <c r="AG2624" s="105">
        <f t="shared" si="491"/>
        <v>801.51111111111118</v>
      </c>
    </row>
    <row r="2625" spans="1:33" s="88" customFormat="1" x14ac:dyDescent="0.35">
      <c r="A2625" s="21">
        <v>10141103</v>
      </c>
      <c r="B2625" s="115" t="s">
        <v>14786</v>
      </c>
      <c r="C2625" s="135" t="s">
        <v>710</v>
      </c>
      <c r="D2625" s="21"/>
      <c r="E2625" s="114" t="str">
        <f t="shared" si="481"/>
        <v xml:space="preserve">TRANSFORMADOR MARCA:OZGUNEY                TETE-SUB </v>
      </c>
      <c r="F2625" s="21" t="s">
        <v>424</v>
      </c>
      <c r="G2625" s="21" t="s">
        <v>15450</v>
      </c>
      <c r="H2625" s="21" t="s">
        <v>424</v>
      </c>
      <c r="I2625" s="21" t="s">
        <v>16602</v>
      </c>
      <c r="J2625" s="21"/>
      <c r="K2625" s="21" t="s">
        <v>16601</v>
      </c>
      <c r="L2625" s="21" t="s">
        <v>16600</v>
      </c>
      <c r="M2625" s="21">
        <v>315</v>
      </c>
      <c r="N2625" s="21">
        <v>11</v>
      </c>
      <c r="O2625" s="21">
        <v>0.4</v>
      </c>
      <c r="P2625" s="21">
        <v>3</v>
      </c>
      <c r="Q2625" s="21">
        <v>2008</v>
      </c>
      <c r="R2625" s="21" t="s">
        <v>10572</v>
      </c>
      <c r="S2625" s="21">
        <v>8100160</v>
      </c>
      <c r="T2625" s="116">
        <v>840</v>
      </c>
      <c r="U2625" s="111">
        <v>45</v>
      </c>
      <c r="V2625" s="113">
        <f t="shared" si="482"/>
        <v>680.40000000000009</v>
      </c>
      <c r="W2625" s="113">
        <f t="shared" si="483"/>
        <v>159.59999999999991</v>
      </c>
      <c r="X2625" s="112">
        <f t="shared" si="484"/>
        <v>159599.99999999991</v>
      </c>
      <c r="Y2625" s="111"/>
      <c r="Z2625" s="110">
        <f t="shared" si="492"/>
        <v>36</v>
      </c>
      <c r="AA2625" s="109">
        <f t="shared" si="485"/>
        <v>42</v>
      </c>
      <c r="AB2625" s="109">
        <f t="shared" si="486"/>
        <v>42000</v>
      </c>
      <c r="AC2625" s="108">
        <f t="shared" si="487"/>
        <v>798</v>
      </c>
      <c r="AD2625" s="107">
        <f t="shared" si="488"/>
        <v>2.2222222222222223E-2</v>
      </c>
      <c r="AE2625" s="106">
        <f t="shared" si="489"/>
        <v>17.733333333333334</v>
      </c>
      <c r="AF2625" s="105">
        <f t="shared" si="490"/>
        <v>177.33333333333326</v>
      </c>
      <c r="AG2625" s="105">
        <f t="shared" si="491"/>
        <v>662.66666666666674</v>
      </c>
    </row>
    <row r="2626" spans="1:33" s="88" customFormat="1" x14ac:dyDescent="0.35">
      <c r="A2626" s="21">
        <v>10141103</v>
      </c>
      <c r="B2626" s="115" t="s">
        <v>14786</v>
      </c>
      <c r="C2626" s="135" t="s">
        <v>710</v>
      </c>
      <c r="D2626" s="21"/>
      <c r="E2626" s="114" t="str">
        <f t="shared" ref="E2626:E2689" si="493">+CONCATENATE(C2626," ","MARCA:",R2626," ",G2626," ",D2626,)</f>
        <v xml:space="preserve">TRANSFORMADOR MARCA:OZGUNEY                TETE-SUB </v>
      </c>
      <c r="F2626" s="21" t="s">
        <v>424</v>
      </c>
      <c r="G2626" s="21" t="s">
        <v>15450</v>
      </c>
      <c r="H2626" s="21" t="s">
        <v>424</v>
      </c>
      <c r="I2626" s="21" t="s">
        <v>16599</v>
      </c>
      <c r="J2626" s="21"/>
      <c r="K2626" s="21" t="s">
        <v>16598</v>
      </c>
      <c r="L2626" s="21" t="s">
        <v>16597</v>
      </c>
      <c r="M2626" s="21">
        <v>315</v>
      </c>
      <c r="N2626" s="21">
        <v>11</v>
      </c>
      <c r="O2626" s="21">
        <v>0.4</v>
      </c>
      <c r="P2626" s="21">
        <v>3</v>
      </c>
      <c r="Q2626" s="21">
        <v>2008</v>
      </c>
      <c r="R2626" s="21" t="s">
        <v>10572</v>
      </c>
      <c r="S2626" s="21">
        <v>82957</v>
      </c>
      <c r="T2626" s="116">
        <v>840</v>
      </c>
      <c r="U2626" s="111">
        <v>45</v>
      </c>
      <c r="V2626" s="113">
        <f t="shared" ref="V2626:V2689" si="494">((Z2626/U2626)*(T2626-AA2626))+AA2626</f>
        <v>680.40000000000009</v>
      </c>
      <c r="W2626" s="113">
        <f t="shared" ref="W2626:W2689" si="495">+T2626-V2626</f>
        <v>159.59999999999991</v>
      </c>
      <c r="X2626" s="112">
        <f t="shared" ref="X2626:X2689" si="496">+W2626*1000</f>
        <v>159599.99999999991</v>
      </c>
      <c r="Y2626" s="111"/>
      <c r="Z2626" s="110">
        <f t="shared" si="492"/>
        <v>36</v>
      </c>
      <c r="AA2626" s="109">
        <f t="shared" ref="AA2626:AA2689" si="497">(5/100*T2626)</f>
        <v>42</v>
      </c>
      <c r="AB2626" s="109">
        <f t="shared" ref="AB2626:AB2689" si="498">+AA2626*1000</f>
        <v>42000</v>
      </c>
      <c r="AC2626" s="108">
        <f t="shared" ref="AC2626:AC2689" si="499">+T2626-AA2626</f>
        <v>798</v>
      </c>
      <c r="AD2626" s="107">
        <f t="shared" ref="AD2626:AD2689" si="500">1/U2626</f>
        <v>2.2222222222222223E-2</v>
      </c>
      <c r="AE2626" s="106">
        <f t="shared" ref="AE2626:AE2689" si="501">+AC2626*AD2626</f>
        <v>17.733333333333334</v>
      </c>
      <c r="AF2626" s="105">
        <f t="shared" ref="AF2626:AF2689" si="502">+T2626-V2626+AE2626</f>
        <v>177.33333333333326</v>
      </c>
      <c r="AG2626" s="105">
        <f t="shared" ref="AG2626:AG2689" si="503">+V2626-AE2626</f>
        <v>662.66666666666674</v>
      </c>
    </row>
    <row r="2627" spans="1:33" s="88" customFormat="1" x14ac:dyDescent="0.35">
      <c r="A2627" s="21">
        <v>10141103</v>
      </c>
      <c r="B2627" s="115" t="s">
        <v>14786</v>
      </c>
      <c r="C2627" s="135" t="s">
        <v>710</v>
      </c>
      <c r="D2627" s="21"/>
      <c r="E2627" s="114" t="str">
        <f t="shared" si="493"/>
        <v xml:space="preserve">TRANSFORMADOR MARCA:EFACEC                TETE-SUB </v>
      </c>
      <c r="F2627" s="21" t="s">
        <v>424</v>
      </c>
      <c r="G2627" s="21" t="s">
        <v>15450</v>
      </c>
      <c r="H2627" s="21" t="s">
        <v>424</v>
      </c>
      <c r="I2627" s="21" t="s">
        <v>16596</v>
      </c>
      <c r="J2627" s="21"/>
      <c r="K2627" s="21" t="s">
        <v>16595</v>
      </c>
      <c r="L2627" s="21">
        <v>8212242.9759999998</v>
      </c>
      <c r="M2627" s="21">
        <v>500</v>
      </c>
      <c r="N2627" s="21">
        <v>11</v>
      </c>
      <c r="O2627" s="21">
        <v>0.4</v>
      </c>
      <c r="P2627" s="21">
        <v>3</v>
      </c>
      <c r="Q2627" s="21">
        <v>2008</v>
      </c>
      <c r="R2627" s="21" t="s">
        <v>27</v>
      </c>
      <c r="S2627" s="21">
        <v>82934</v>
      </c>
      <c r="T2627" s="116">
        <v>1016</v>
      </c>
      <c r="U2627" s="111">
        <v>45</v>
      </c>
      <c r="V2627" s="113">
        <f t="shared" si="494"/>
        <v>822.96</v>
      </c>
      <c r="W2627" s="113">
        <f t="shared" si="495"/>
        <v>193.03999999999996</v>
      </c>
      <c r="X2627" s="112">
        <f t="shared" si="496"/>
        <v>193039.99999999997</v>
      </c>
      <c r="Y2627" s="111"/>
      <c r="Z2627" s="110">
        <f t="shared" si="492"/>
        <v>36</v>
      </c>
      <c r="AA2627" s="109">
        <f t="shared" si="497"/>
        <v>50.800000000000004</v>
      </c>
      <c r="AB2627" s="109">
        <f t="shared" si="498"/>
        <v>50800.000000000007</v>
      </c>
      <c r="AC2627" s="108">
        <f t="shared" si="499"/>
        <v>965.2</v>
      </c>
      <c r="AD2627" s="107">
        <f t="shared" si="500"/>
        <v>2.2222222222222223E-2</v>
      </c>
      <c r="AE2627" s="106">
        <f t="shared" si="501"/>
        <v>21.448888888888892</v>
      </c>
      <c r="AF2627" s="105">
        <f t="shared" si="502"/>
        <v>214.48888888888885</v>
      </c>
      <c r="AG2627" s="105">
        <f t="shared" si="503"/>
        <v>801.51111111111118</v>
      </c>
    </row>
    <row r="2628" spans="1:33" s="88" customFormat="1" x14ac:dyDescent="0.35">
      <c r="A2628" s="21">
        <v>10141103</v>
      </c>
      <c r="B2628" s="115" t="s">
        <v>14786</v>
      </c>
      <c r="C2628" s="135" t="s">
        <v>710</v>
      </c>
      <c r="D2628" s="21"/>
      <c r="E2628" s="114" t="str">
        <f t="shared" si="493"/>
        <v xml:space="preserve">TRANSFORMADOR MARCA:OZGUNEY                TETE-SUB </v>
      </c>
      <c r="F2628" s="21" t="s">
        <v>424</v>
      </c>
      <c r="G2628" s="21" t="s">
        <v>15450</v>
      </c>
      <c r="H2628" s="21" t="s">
        <v>424</v>
      </c>
      <c r="I2628" s="21" t="s">
        <v>16594</v>
      </c>
      <c r="J2628" s="21"/>
      <c r="K2628" s="21">
        <v>561150.97499999998</v>
      </c>
      <c r="L2628" s="21" t="s">
        <v>16593</v>
      </c>
      <c r="M2628" s="21">
        <v>315</v>
      </c>
      <c r="N2628" s="21">
        <v>11</v>
      </c>
      <c r="O2628" s="21">
        <v>0.4</v>
      </c>
      <c r="P2628" s="21">
        <v>3</v>
      </c>
      <c r="Q2628" s="21">
        <v>2008</v>
      </c>
      <c r="R2628" s="21" t="s">
        <v>10572</v>
      </c>
      <c r="S2628" s="21">
        <v>82970</v>
      </c>
      <c r="T2628" s="116">
        <v>840</v>
      </c>
      <c r="U2628" s="111">
        <v>45</v>
      </c>
      <c r="V2628" s="113">
        <f t="shared" si="494"/>
        <v>680.40000000000009</v>
      </c>
      <c r="W2628" s="113">
        <f t="shared" si="495"/>
        <v>159.59999999999991</v>
      </c>
      <c r="X2628" s="112">
        <f t="shared" si="496"/>
        <v>159599.99999999991</v>
      </c>
      <c r="Y2628" s="111"/>
      <c r="Z2628" s="110">
        <f t="shared" si="492"/>
        <v>36</v>
      </c>
      <c r="AA2628" s="109">
        <f t="shared" si="497"/>
        <v>42</v>
      </c>
      <c r="AB2628" s="109">
        <f t="shared" si="498"/>
        <v>42000</v>
      </c>
      <c r="AC2628" s="108">
        <f t="shared" si="499"/>
        <v>798</v>
      </c>
      <c r="AD2628" s="107">
        <f t="shared" si="500"/>
        <v>2.2222222222222223E-2</v>
      </c>
      <c r="AE2628" s="106">
        <f t="shared" si="501"/>
        <v>17.733333333333334</v>
      </c>
      <c r="AF2628" s="105">
        <f t="shared" si="502"/>
        <v>177.33333333333326</v>
      </c>
      <c r="AG2628" s="105">
        <f t="shared" si="503"/>
        <v>662.66666666666674</v>
      </c>
    </row>
    <row r="2629" spans="1:33" s="88" customFormat="1" x14ac:dyDescent="0.35">
      <c r="A2629" s="21">
        <v>10141103</v>
      </c>
      <c r="B2629" s="115" t="s">
        <v>14786</v>
      </c>
      <c r="C2629" s="135" t="s">
        <v>710</v>
      </c>
      <c r="D2629" s="21"/>
      <c r="E2629" s="114" t="str">
        <f t="shared" si="493"/>
        <v xml:space="preserve">TRANSFORMADOR MARCA:OZGUNEY                TETE-SUB </v>
      </c>
      <c r="F2629" s="21" t="s">
        <v>424</v>
      </c>
      <c r="G2629" s="21" t="s">
        <v>15450</v>
      </c>
      <c r="H2629" s="21" t="s">
        <v>424</v>
      </c>
      <c r="I2629" s="21" t="s">
        <v>15640</v>
      </c>
      <c r="J2629" s="21"/>
      <c r="K2629" s="21">
        <v>561858.54599999997</v>
      </c>
      <c r="L2629" s="21">
        <v>8214654.1660000002</v>
      </c>
      <c r="M2629" s="21">
        <v>315</v>
      </c>
      <c r="N2629" s="21">
        <v>11</v>
      </c>
      <c r="O2629" s="21">
        <v>0.4</v>
      </c>
      <c r="P2629" s="21">
        <v>3</v>
      </c>
      <c r="Q2629" s="21">
        <v>2008</v>
      </c>
      <c r="R2629" s="21" t="s">
        <v>10572</v>
      </c>
      <c r="S2629" s="21"/>
      <c r="T2629" s="116">
        <v>840</v>
      </c>
      <c r="U2629" s="111">
        <v>45</v>
      </c>
      <c r="V2629" s="113">
        <f t="shared" si="494"/>
        <v>680.40000000000009</v>
      </c>
      <c r="W2629" s="113">
        <f t="shared" si="495"/>
        <v>159.59999999999991</v>
      </c>
      <c r="X2629" s="112">
        <f t="shared" si="496"/>
        <v>159599.99999999991</v>
      </c>
      <c r="Y2629" s="111"/>
      <c r="Z2629" s="110">
        <f t="shared" si="492"/>
        <v>36</v>
      </c>
      <c r="AA2629" s="109">
        <f t="shared" si="497"/>
        <v>42</v>
      </c>
      <c r="AB2629" s="109">
        <f t="shared" si="498"/>
        <v>42000</v>
      </c>
      <c r="AC2629" s="108">
        <f t="shared" si="499"/>
        <v>798</v>
      </c>
      <c r="AD2629" s="107">
        <f t="shared" si="500"/>
        <v>2.2222222222222223E-2</v>
      </c>
      <c r="AE2629" s="106">
        <f t="shared" si="501"/>
        <v>17.733333333333334</v>
      </c>
      <c r="AF2629" s="105">
        <f t="shared" si="502"/>
        <v>177.33333333333326</v>
      </c>
      <c r="AG2629" s="105">
        <f t="shared" si="503"/>
        <v>662.66666666666674</v>
      </c>
    </row>
    <row r="2630" spans="1:33" s="88" customFormat="1" x14ac:dyDescent="0.35">
      <c r="A2630" s="21">
        <v>10141103</v>
      </c>
      <c r="B2630" s="115" t="s">
        <v>14786</v>
      </c>
      <c r="C2630" s="135" t="s">
        <v>710</v>
      </c>
      <c r="D2630" s="21"/>
      <c r="E2630" s="114" t="str">
        <f t="shared" si="493"/>
        <v xml:space="preserve">TRANSFORMADOR MARCA:OZGUNEY                TETE-SUB </v>
      </c>
      <c r="F2630" s="21" t="s">
        <v>424</v>
      </c>
      <c r="G2630" s="21" t="s">
        <v>15450</v>
      </c>
      <c r="H2630" s="21" t="s">
        <v>424</v>
      </c>
      <c r="I2630" s="21" t="s">
        <v>16094</v>
      </c>
      <c r="J2630" s="21"/>
      <c r="K2630" s="21">
        <v>563217.50600000005</v>
      </c>
      <c r="L2630" s="21">
        <v>8213509.9060000004</v>
      </c>
      <c r="M2630" s="21">
        <v>250</v>
      </c>
      <c r="N2630" s="21">
        <v>11</v>
      </c>
      <c r="O2630" s="21">
        <v>0.4</v>
      </c>
      <c r="P2630" s="21">
        <v>3</v>
      </c>
      <c r="Q2630" s="21">
        <v>2008</v>
      </c>
      <c r="R2630" s="21" t="s">
        <v>10572</v>
      </c>
      <c r="S2630" s="21">
        <v>82978</v>
      </c>
      <c r="T2630" s="116">
        <v>840</v>
      </c>
      <c r="U2630" s="111">
        <v>45</v>
      </c>
      <c r="V2630" s="113">
        <f t="shared" si="494"/>
        <v>680.40000000000009</v>
      </c>
      <c r="W2630" s="113">
        <f t="shared" si="495"/>
        <v>159.59999999999991</v>
      </c>
      <c r="X2630" s="112">
        <f t="shared" si="496"/>
        <v>159599.99999999991</v>
      </c>
      <c r="Y2630" s="111"/>
      <c r="Z2630" s="110">
        <f t="shared" si="492"/>
        <v>36</v>
      </c>
      <c r="AA2630" s="109">
        <f t="shared" si="497"/>
        <v>42</v>
      </c>
      <c r="AB2630" s="109">
        <f t="shared" si="498"/>
        <v>42000</v>
      </c>
      <c r="AC2630" s="108">
        <f t="shared" si="499"/>
        <v>798</v>
      </c>
      <c r="AD2630" s="107">
        <f t="shared" si="500"/>
        <v>2.2222222222222223E-2</v>
      </c>
      <c r="AE2630" s="106">
        <f t="shared" si="501"/>
        <v>17.733333333333334</v>
      </c>
      <c r="AF2630" s="105">
        <f t="shared" si="502"/>
        <v>177.33333333333326</v>
      </c>
      <c r="AG2630" s="105">
        <f t="shared" si="503"/>
        <v>662.66666666666674</v>
      </c>
    </row>
    <row r="2631" spans="1:33" s="88" customFormat="1" x14ac:dyDescent="0.35">
      <c r="A2631" s="21">
        <v>10141103</v>
      </c>
      <c r="B2631" s="115" t="s">
        <v>14786</v>
      </c>
      <c r="C2631" s="135" t="s">
        <v>710</v>
      </c>
      <c r="D2631" s="21"/>
      <c r="E2631" s="114" t="str">
        <f t="shared" si="493"/>
        <v xml:space="preserve">TRANSFORMADOR MARCA:OZGUNEY                TETE-SUB </v>
      </c>
      <c r="F2631" s="21" t="s">
        <v>424</v>
      </c>
      <c r="G2631" s="21" t="s">
        <v>15450</v>
      </c>
      <c r="H2631" s="21" t="s">
        <v>424</v>
      </c>
      <c r="I2631" s="21" t="s">
        <v>16592</v>
      </c>
      <c r="J2631" s="21"/>
      <c r="K2631" s="21">
        <v>561503.56599999999</v>
      </c>
      <c r="L2631" s="21">
        <v>8214918.1050000004</v>
      </c>
      <c r="M2631" s="21">
        <v>315</v>
      </c>
      <c r="N2631" s="21">
        <v>11</v>
      </c>
      <c r="O2631" s="21">
        <v>0.4</v>
      </c>
      <c r="P2631" s="21">
        <v>3</v>
      </c>
      <c r="Q2631" s="21">
        <v>2008</v>
      </c>
      <c r="R2631" s="21" t="s">
        <v>10572</v>
      </c>
      <c r="S2631" s="21">
        <v>82949</v>
      </c>
      <c r="T2631" s="116">
        <v>840</v>
      </c>
      <c r="U2631" s="111">
        <v>45</v>
      </c>
      <c r="V2631" s="113">
        <f t="shared" si="494"/>
        <v>680.40000000000009</v>
      </c>
      <c r="W2631" s="113">
        <f t="shared" si="495"/>
        <v>159.59999999999991</v>
      </c>
      <c r="X2631" s="112">
        <f t="shared" si="496"/>
        <v>159599.99999999991</v>
      </c>
      <c r="Y2631" s="111"/>
      <c r="Z2631" s="110">
        <f t="shared" si="492"/>
        <v>36</v>
      </c>
      <c r="AA2631" s="109">
        <f t="shared" si="497"/>
        <v>42</v>
      </c>
      <c r="AB2631" s="109">
        <f t="shared" si="498"/>
        <v>42000</v>
      </c>
      <c r="AC2631" s="108">
        <f t="shared" si="499"/>
        <v>798</v>
      </c>
      <c r="AD2631" s="107">
        <f t="shared" si="500"/>
        <v>2.2222222222222223E-2</v>
      </c>
      <c r="AE2631" s="106">
        <f t="shared" si="501"/>
        <v>17.733333333333334</v>
      </c>
      <c r="AF2631" s="105">
        <f t="shared" si="502"/>
        <v>177.33333333333326</v>
      </c>
      <c r="AG2631" s="105">
        <f t="shared" si="503"/>
        <v>662.66666666666674</v>
      </c>
    </row>
    <row r="2632" spans="1:33" s="88" customFormat="1" x14ac:dyDescent="0.35">
      <c r="A2632" s="21">
        <v>10141103</v>
      </c>
      <c r="B2632" s="115" t="s">
        <v>14786</v>
      </c>
      <c r="C2632" s="135" t="s">
        <v>710</v>
      </c>
      <c r="D2632" s="21"/>
      <c r="E2632" s="114" t="str">
        <f t="shared" si="493"/>
        <v xml:space="preserve">TRANSFORMADOR MARCA:                TETE-SUB </v>
      </c>
      <c r="F2632" s="21" t="s">
        <v>424</v>
      </c>
      <c r="G2632" s="21" t="s">
        <v>15450</v>
      </c>
      <c r="H2632" s="21" t="s">
        <v>424</v>
      </c>
      <c r="I2632" s="21" t="s">
        <v>16591</v>
      </c>
      <c r="J2632" s="21"/>
      <c r="K2632" s="21">
        <v>564073.92700000003</v>
      </c>
      <c r="L2632" s="21">
        <v>8212131.2829999998</v>
      </c>
      <c r="M2632" s="21">
        <v>315</v>
      </c>
      <c r="N2632" s="21">
        <v>11</v>
      </c>
      <c r="O2632" s="21">
        <v>0.4</v>
      </c>
      <c r="P2632" s="21">
        <v>3</v>
      </c>
      <c r="Q2632" s="21">
        <v>2008</v>
      </c>
      <c r="R2632" s="21"/>
      <c r="S2632" s="21"/>
      <c r="T2632" s="116">
        <v>840</v>
      </c>
      <c r="U2632" s="111">
        <v>45</v>
      </c>
      <c r="V2632" s="113">
        <f t="shared" si="494"/>
        <v>680.40000000000009</v>
      </c>
      <c r="W2632" s="113">
        <f t="shared" si="495"/>
        <v>159.59999999999991</v>
      </c>
      <c r="X2632" s="112">
        <f t="shared" si="496"/>
        <v>159599.99999999991</v>
      </c>
      <c r="Y2632" s="111"/>
      <c r="Z2632" s="110">
        <f t="shared" si="492"/>
        <v>36</v>
      </c>
      <c r="AA2632" s="109">
        <f t="shared" si="497"/>
        <v>42</v>
      </c>
      <c r="AB2632" s="109">
        <f t="shared" si="498"/>
        <v>42000</v>
      </c>
      <c r="AC2632" s="108">
        <f t="shared" si="499"/>
        <v>798</v>
      </c>
      <c r="AD2632" s="107">
        <f t="shared" si="500"/>
        <v>2.2222222222222223E-2</v>
      </c>
      <c r="AE2632" s="106">
        <f t="shared" si="501"/>
        <v>17.733333333333334</v>
      </c>
      <c r="AF2632" s="105">
        <f t="shared" si="502"/>
        <v>177.33333333333326</v>
      </c>
      <c r="AG2632" s="105">
        <f t="shared" si="503"/>
        <v>662.66666666666674</v>
      </c>
    </row>
    <row r="2633" spans="1:33" s="88" customFormat="1" x14ac:dyDescent="0.35">
      <c r="A2633" s="21">
        <v>10141103</v>
      </c>
      <c r="B2633" s="115" t="s">
        <v>14786</v>
      </c>
      <c r="C2633" s="135" t="s">
        <v>710</v>
      </c>
      <c r="D2633" s="21"/>
      <c r="E2633" s="114" t="str">
        <f t="shared" si="493"/>
        <v xml:space="preserve">TRANSFORMADOR MARCA:TSA                TETE-SUB </v>
      </c>
      <c r="F2633" s="21" t="s">
        <v>424</v>
      </c>
      <c r="G2633" s="21" t="s">
        <v>15450</v>
      </c>
      <c r="H2633" s="21" t="s">
        <v>424</v>
      </c>
      <c r="I2633" s="21" t="s">
        <v>16590</v>
      </c>
      <c r="J2633" s="21"/>
      <c r="K2633" s="21">
        <v>562336.89599999995</v>
      </c>
      <c r="L2633" s="21">
        <v>8212539.2769999998</v>
      </c>
      <c r="M2633" s="21">
        <v>250</v>
      </c>
      <c r="N2633" s="21">
        <v>33</v>
      </c>
      <c r="O2633" s="21">
        <v>0.4</v>
      </c>
      <c r="P2633" s="21">
        <v>3</v>
      </c>
      <c r="Q2633" s="21">
        <v>2008</v>
      </c>
      <c r="R2633" s="21" t="s">
        <v>14675</v>
      </c>
      <c r="S2633" s="21" t="s">
        <v>16589</v>
      </c>
      <c r="T2633" s="116">
        <v>991</v>
      </c>
      <c r="U2633" s="111">
        <v>45</v>
      </c>
      <c r="V2633" s="113">
        <f t="shared" si="494"/>
        <v>802.71</v>
      </c>
      <c r="W2633" s="113">
        <f t="shared" si="495"/>
        <v>188.28999999999996</v>
      </c>
      <c r="X2633" s="112">
        <f t="shared" si="496"/>
        <v>188289.99999999997</v>
      </c>
      <c r="Y2633" s="111"/>
      <c r="Z2633" s="110">
        <f t="shared" si="492"/>
        <v>36</v>
      </c>
      <c r="AA2633" s="109">
        <f t="shared" si="497"/>
        <v>49.550000000000004</v>
      </c>
      <c r="AB2633" s="109">
        <f t="shared" si="498"/>
        <v>49550.000000000007</v>
      </c>
      <c r="AC2633" s="108">
        <f t="shared" si="499"/>
        <v>941.45</v>
      </c>
      <c r="AD2633" s="107">
        <f t="shared" si="500"/>
        <v>2.2222222222222223E-2</v>
      </c>
      <c r="AE2633" s="106">
        <f t="shared" si="501"/>
        <v>20.921111111111113</v>
      </c>
      <c r="AF2633" s="105">
        <f t="shared" si="502"/>
        <v>209.21111111111108</v>
      </c>
      <c r="AG2633" s="105">
        <f t="shared" si="503"/>
        <v>781.78888888888889</v>
      </c>
    </row>
    <row r="2634" spans="1:33" s="88" customFormat="1" x14ac:dyDescent="0.35">
      <c r="A2634" s="21">
        <v>10141103</v>
      </c>
      <c r="B2634" s="115" t="s">
        <v>14786</v>
      </c>
      <c r="C2634" s="135" t="s">
        <v>710</v>
      </c>
      <c r="D2634" s="21"/>
      <c r="E2634" s="114" t="str">
        <f t="shared" si="493"/>
        <v xml:space="preserve">TRANSFORMADOR MARCA:OZGUNEY TETE-SUB </v>
      </c>
      <c r="F2634" s="21" t="s">
        <v>424</v>
      </c>
      <c r="G2634" s="124" t="s">
        <v>15055</v>
      </c>
      <c r="H2634" s="21" t="s">
        <v>424</v>
      </c>
      <c r="I2634" s="21" t="s">
        <v>16588</v>
      </c>
      <c r="J2634" s="21"/>
      <c r="K2634" s="21">
        <v>562512.27300000004</v>
      </c>
      <c r="L2634" s="21">
        <v>8213384.1519999998</v>
      </c>
      <c r="M2634" s="21">
        <v>500</v>
      </c>
      <c r="N2634" s="21">
        <v>11</v>
      </c>
      <c r="O2634" s="21">
        <v>0.4</v>
      </c>
      <c r="P2634" s="21">
        <v>3</v>
      </c>
      <c r="Q2634" s="21">
        <v>2008</v>
      </c>
      <c r="R2634" s="21" t="s">
        <v>10572</v>
      </c>
      <c r="S2634" s="21">
        <v>82932</v>
      </c>
      <c r="T2634" s="116">
        <v>1016</v>
      </c>
      <c r="U2634" s="111">
        <v>45</v>
      </c>
      <c r="V2634" s="113">
        <f t="shared" si="494"/>
        <v>822.96</v>
      </c>
      <c r="W2634" s="113">
        <f t="shared" si="495"/>
        <v>193.03999999999996</v>
      </c>
      <c r="X2634" s="112">
        <f t="shared" si="496"/>
        <v>193039.99999999997</v>
      </c>
      <c r="Y2634" s="111"/>
      <c r="Z2634" s="110">
        <f t="shared" si="492"/>
        <v>36</v>
      </c>
      <c r="AA2634" s="109">
        <f t="shared" si="497"/>
        <v>50.800000000000004</v>
      </c>
      <c r="AB2634" s="109">
        <f t="shared" si="498"/>
        <v>50800.000000000007</v>
      </c>
      <c r="AC2634" s="108">
        <f t="shared" si="499"/>
        <v>965.2</v>
      </c>
      <c r="AD2634" s="107">
        <f t="shared" si="500"/>
        <v>2.2222222222222223E-2</v>
      </c>
      <c r="AE2634" s="106">
        <f t="shared" si="501"/>
        <v>21.448888888888892</v>
      </c>
      <c r="AF2634" s="105">
        <f t="shared" si="502"/>
        <v>214.48888888888885</v>
      </c>
      <c r="AG2634" s="105">
        <f t="shared" si="503"/>
        <v>801.51111111111118</v>
      </c>
    </row>
    <row r="2635" spans="1:33" s="88" customFormat="1" x14ac:dyDescent="0.35">
      <c r="A2635" s="21">
        <v>10141103</v>
      </c>
      <c r="B2635" s="115" t="s">
        <v>14786</v>
      </c>
      <c r="C2635" s="135" t="s">
        <v>710</v>
      </c>
      <c r="D2635" s="21"/>
      <c r="E2635" s="114" t="str">
        <f t="shared" si="493"/>
        <v xml:space="preserve">TRANSFORMADOR MARCA:OZGUNEY   TETE-SUB </v>
      </c>
      <c r="F2635" s="21" t="s">
        <v>424</v>
      </c>
      <c r="G2635" s="21" t="s">
        <v>16587</v>
      </c>
      <c r="H2635" s="21" t="s">
        <v>424</v>
      </c>
      <c r="I2635" s="21" t="s">
        <v>16586</v>
      </c>
      <c r="J2635" s="21"/>
      <c r="K2635" s="21">
        <v>561503.56599999999</v>
      </c>
      <c r="L2635" s="21">
        <v>8214318.108</v>
      </c>
      <c r="M2635" s="21">
        <v>315</v>
      </c>
      <c r="N2635" s="21">
        <v>11</v>
      </c>
      <c r="O2635" s="21">
        <v>0.4</v>
      </c>
      <c r="P2635" s="21">
        <v>3</v>
      </c>
      <c r="Q2635" s="21">
        <v>2008</v>
      </c>
      <c r="R2635" s="21" t="s">
        <v>10572</v>
      </c>
      <c r="S2635" s="21">
        <v>82940</v>
      </c>
      <c r="T2635" s="116">
        <v>840</v>
      </c>
      <c r="U2635" s="111">
        <v>45</v>
      </c>
      <c r="V2635" s="113">
        <f t="shared" si="494"/>
        <v>680.40000000000009</v>
      </c>
      <c r="W2635" s="113">
        <f t="shared" si="495"/>
        <v>159.59999999999991</v>
      </c>
      <c r="X2635" s="112">
        <f t="shared" si="496"/>
        <v>159599.99999999991</v>
      </c>
      <c r="Y2635" s="111"/>
      <c r="Z2635" s="110">
        <f t="shared" si="492"/>
        <v>36</v>
      </c>
      <c r="AA2635" s="109">
        <f t="shared" si="497"/>
        <v>42</v>
      </c>
      <c r="AB2635" s="109">
        <f t="shared" si="498"/>
        <v>42000</v>
      </c>
      <c r="AC2635" s="108">
        <f t="shared" si="499"/>
        <v>798</v>
      </c>
      <c r="AD2635" s="107">
        <f t="shared" si="500"/>
        <v>2.2222222222222223E-2</v>
      </c>
      <c r="AE2635" s="106">
        <f t="shared" si="501"/>
        <v>17.733333333333334</v>
      </c>
      <c r="AF2635" s="105">
        <f t="shared" si="502"/>
        <v>177.33333333333326</v>
      </c>
      <c r="AG2635" s="105">
        <f t="shared" si="503"/>
        <v>662.66666666666674</v>
      </c>
    </row>
    <row r="2636" spans="1:33" s="88" customFormat="1" x14ac:dyDescent="0.35">
      <c r="A2636" s="21">
        <v>10141103</v>
      </c>
      <c r="B2636" s="115" t="s">
        <v>14786</v>
      </c>
      <c r="C2636" s="135" t="s">
        <v>710</v>
      </c>
      <c r="D2636" s="21"/>
      <c r="E2636" s="114" t="str">
        <f t="shared" si="493"/>
        <v xml:space="preserve">TRANSFORMADOR MARCA:EFACEC MATAMBO-SUB </v>
      </c>
      <c r="F2636" s="21" t="s">
        <v>424</v>
      </c>
      <c r="G2636" s="21" t="s">
        <v>15624</v>
      </c>
      <c r="H2636" s="21" t="s">
        <v>424</v>
      </c>
      <c r="I2636" s="21" t="s">
        <v>16585</v>
      </c>
      <c r="J2636" s="21"/>
      <c r="K2636" s="21">
        <v>548613.36600000004</v>
      </c>
      <c r="L2636" s="21">
        <v>8222237.7999999998</v>
      </c>
      <c r="M2636" s="21">
        <v>100</v>
      </c>
      <c r="N2636" s="21">
        <v>33</v>
      </c>
      <c r="O2636" s="21">
        <v>0.4</v>
      </c>
      <c r="P2636" s="21">
        <v>3</v>
      </c>
      <c r="Q2636" s="21">
        <v>2008</v>
      </c>
      <c r="R2636" s="21" t="s">
        <v>27</v>
      </c>
      <c r="S2636" s="21" t="s">
        <v>16584</v>
      </c>
      <c r="T2636" s="116">
        <v>763</v>
      </c>
      <c r="U2636" s="111">
        <v>45</v>
      </c>
      <c r="V2636" s="113">
        <f t="shared" si="494"/>
        <v>618.03</v>
      </c>
      <c r="W2636" s="113">
        <f t="shared" si="495"/>
        <v>144.97000000000003</v>
      </c>
      <c r="X2636" s="112">
        <f t="shared" si="496"/>
        <v>144970.00000000003</v>
      </c>
      <c r="Y2636" s="111"/>
      <c r="Z2636" s="110">
        <f t="shared" si="492"/>
        <v>36</v>
      </c>
      <c r="AA2636" s="109">
        <f t="shared" si="497"/>
        <v>38.15</v>
      </c>
      <c r="AB2636" s="109">
        <f t="shared" si="498"/>
        <v>38150</v>
      </c>
      <c r="AC2636" s="108">
        <f t="shared" si="499"/>
        <v>724.85</v>
      </c>
      <c r="AD2636" s="107">
        <f t="shared" si="500"/>
        <v>2.2222222222222223E-2</v>
      </c>
      <c r="AE2636" s="106">
        <f t="shared" si="501"/>
        <v>16.10777777777778</v>
      </c>
      <c r="AF2636" s="105">
        <f t="shared" si="502"/>
        <v>161.07777777777781</v>
      </c>
      <c r="AG2636" s="105">
        <f t="shared" si="503"/>
        <v>601.92222222222222</v>
      </c>
    </row>
    <row r="2637" spans="1:33" s="88" customFormat="1" x14ac:dyDescent="0.35">
      <c r="A2637" s="21">
        <v>10141103</v>
      </c>
      <c r="B2637" s="115" t="s">
        <v>14786</v>
      </c>
      <c r="C2637" s="135" t="s">
        <v>710</v>
      </c>
      <c r="D2637" s="21"/>
      <c r="E2637" s="114" t="str">
        <f t="shared" si="493"/>
        <v xml:space="preserve">TRANSFORMADOR MARCA:EMTA SE MOVEL </v>
      </c>
      <c r="F2637" s="21" t="s">
        <v>424</v>
      </c>
      <c r="G2637" s="21" t="s">
        <v>15620</v>
      </c>
      <c r="H2637" s="21" t="s">
        <v>424</v>
      </c>
      <c r="I2637" s="21" t="s">
        <v>16583</v>
      </c>
      <c r="J2637" s="21"/>
      <c r="K2637" s="21">
        <v>563541.53899999999</v>
      </c>
      <c r="L2637" s="21">
        <v>8214465.8530000001</v>
      </c>
      <c r="M2637" s="21">
        <v>250</v>
      </c>
      <c r="N2637" s="21">
        <v>33</v>
      </c>
      <c r="O2637" s="21">
        <v>0.4</v>
      </c>
      <c r="P2637" s="21">
        <v>3</v>
      </c>
      <c r="Q2637" s="21">
        <v>2008</v>
      </c>
      <c r="R2637" s="21" t="s">
        <v>13813</v>
      </c>
      <c r="S2637" s="21" t="s">
        <v>384</v>
      </c>
      <c r="T2637" s="116">
        <v>991</v>
      </c>
      <c r="U2637" s="111">
        <v>45</v>
      </c>
      <c r="V2637" s="113">
        <f t="shared" si="494"/>
        <v>802.71</v>
      </c>
      <c r="W2637" s="113">
        <f t="shared" si="495"/>
        <v>188.28999999999996</v>
      </c>
      <c r="X2637" s="112">
        <f t="shared" si="496"/>
        <v>188289.99999999997</v>
      </c>
      <c r="Y2637" s="111"/>
      <c r="Z2637" s="110">
        <f t="shared" si="492"/>
        <v>36</v>
      </c>
      <c r="AA2637" s="109">
        <f t="shared" si="497"/>
        <v>49.550000000000004</v>
      </c>
      <c r="AB2637" s="109">
        <f t="shared" si="498"/>
        <v>49550.000000000007</v>
      </c>
      <c r="AC2637" s="108">
        <f t="shared" si="499"/>
        <v>941.45</v>
      </c>
      <c r="AD2637" s="107">
        <f t="shared" si="500"/>
        <v>2.2222222222222223E-2</v>
      </c>
      <c r="AE2637" s="106">
        <f t="shared" si="501"/>
        <v>20.921111111111113</v>
      </c>
      <c r="AF2637" s="105">
        <f t="shared" si="502"/>
        <v>209.21111111111108</v>
      </c>
      <c r="AG2637" s="105">
        <f t="shared" si="503"/>
        <v>781.78888888888889</v>
      </c>
    </row>
    <row r="2638" spans="1:33" s="88" customFormat="1" x14ac:dyDescent="0.35">
      <c r="A2638" s="21">
        <v>10141103</v>
      </c>
      <c r="B2638" s="115" t="s">
        <v>14786</v>
      </c>
      <c r="C2638" s="135" t="s">
        <v>710</v>
      </c>
      <c r="D2638" s="21"/>
      <c r="E2638" s="114" t="str">
        <f t="shared" si="493"/>
        <v xml:space="preserve">TRANSFORMADOR MARCA:DPM SE-MOVEL </v>
      </c>
      <c r="F2638" s="21" t="s">
        <v>424</v>
      </c>
      <c r="G2638" s="21" t="s">
        <v>15031</v>
      </c>
      <c r="H2638" s="21" t="s">
        <v>424</v>
      </c>
      <c r="I2638" s="21" t="s">
        <v>16582</v>
      </c>
      <c r="J2638" s="21"/>
      <c r="K2638" s="21">
        <v>567533.73800000001</v>
      </c>
      <c r="L2638" s="21">
        <v>8216555.6919999998</v>
      </c>
      <c r="M2638" s="21">
        <v>250</v>
      </c>
      <c r="N2638" s="21">
        <v>33</v>
      </c>
      <c r="O2638" s="21">
        <v>0.4</v>
      </c>
      <c r="P2638" s="21">
        <v>3</v>
      </c>
      <c r="Q2638" s="21">
        <v>2008</v>
      </c>
      <c r="R2638" s="21" t="s">
        <v>587</v>
      </c>
      <c r="S2638" s="21" t="s">
        <v>16581</v>
      </c>
      <c r="T2638" s="116">
        <v>991</v>
      </c>
      <c r="U2638" s="111">
        <v>45</v>
      </c>
      <c r="V2638" s="113">
        <f t="shared" si="494"/>
        <v>802.71</v>
      </c>
      <c r="W2638" s="113">
        <f t="shared" si="495"/>
        <v>188.28999999999996</v>
      </c>
      <c r="X2638" s="112">
        <f t="shared" si="496"/>
        <v>188289.99999999997</v>
      </c>
      <c r="Y2638" s="111"/>
      <c r="Z2638" s="110">
        <f t="shared" si="492"/>
        <v>36</v>
      </c>
      <c r="AA2638" s="109">
        <f t="shared" si="497"/>
        <v>49.550000000000004</v>
      </c>
      <c r="AB2638" s="109">
        <f t="shared" si="498"/>
        <v>49550.000000000007</v>
      </c>
      <c r="AC2638" s="108">
        <f t="shared" si="499"/>
        <v>941.45</v>
      </c>
      <c r="AD2638" s="107">
        <f t="shared" si="500"/>
        <v>2.2222222222222223E-2</v>
      </c>
      <c r="AE2638" s="106">
        <f t="shared" si="501"/>
        <v>20.921111111111113</v>
      </c>
      <c r="AF2638" s="105">
        <f t="shared" si="502"/>
        <v>209.21111111111108</v>
      </c>
      <c r="AG2638" s="105">
        <f t="shared" si="503"/>
        <v>781.78888888888889</v>
      </c>
    </row>
    <row r="2639" spans="1:33" s="88" customFormat="1" x14ac:dyDescent="0.35">
      <c r="A2639" s="21">
        <v>10141103</v>
      </c>
      <c r="B2639" s="115" t="s">
        <v>14786</v>
      </c>
      <c r="C2639" s="135" t="s">
        <v>710</v>
      </c>
      <c r="D2639" s="21"/>
      <c r="E2639" s="114" t="str">
        <f t="shared" si="493"/>
        <v xml:space="preserve">TRANSFORMADOR MARCA:OZGUNEY SE-MOVEL </v>
      </c>
      <c r="F2639" s="21" t="s">
        <v>424</v>
      </c>
      <c r="G2639" s="21" t="s">
        <v>15031</v>
      </c>
      <c r="H2639" s="21" t="s">
        <v>424</v>
      </c>
      <c r="I2639" s="21" t="s">
        <v>16580</v>
      </c>
      <c r="J2639" s="21"/>
      <c r="K2639" s="119" t="s">
        <v>16579</v>
      </c>
      <c r="L2639" s="119" t="s">
        <v>16578</v>
      </c>
      <c r="M2639" s="21">
        <v>315</v>
      </c>
      <c r="N2639" s="21">
        <v>33</v>
      </c>
      <c r="O2639" s="21">
        <v>0.4</v>
      </c>
      <c r="P2639" s="21">
        <v>3</v>
      </c>
      <c r="Q2639" s="21">
        <v>2008</v>
      </c>
      <c r="R2639" s="21" t="s">
        <v>10572</v>
      </c>
      <c r="S2639" s="21">
        <v>920915</v>
      </c>
      <c r="T2639" s="116">
        <v>1039</v>
      </c>
      <c r="U2639" s="111">
        <v>45</v>
      </c>
      <c r="V2639" s="113">
        <f t="shared" si="494"/>
        <v>841.59</v>
      </c>
      <c r="W2639" s="113">
        <f t="shared" si="495"/>
        <v>197.40999999999997</v>
      </c>
      <c r="X2639" s="112">
        <f t="shared" si="496"/>
        <v>197409.99999999997</v>
      </c>
      <c r="Y2639" s="111"/>
      <c r="Z2639" s="110">
        <f t="shared" si="492"/>
        <v>36</v>
      </c>
      <c r="AA2639" s="109">
        <f t="shared" si="497"/>
        <v>51.95</v>
      </c>
      <c r="AB2639" s="109">
        <f t="shared" si="498"/>
        <v>51950</v>
      </c>
      <c r="AC2639" s="108">
        <f t="shared" si="499"/>
        <v>987.05</v>
      </c>
      <c r="AD2639" s="107">
        <f t="shared" si="500"/>
        <v>2.2222222222222223E-2</v>
      </c>
      <c r="AE2639" s="106">
        <f t="shared" si="501"/>
        <v>21.934444444444445</v>
      </c>
      <c r="AF2639" s="105">
        <f t="shared" si="502"/>
        <v>219.34444444444441</v>
      </c>
      <c r="AG2639" s="105">
        <f t="shared" si="503"/>
        <v>819.65555555555557</v>
      </c>
    </row>
    <row r="2640" spans="1:33" s="88" customFormat="1" x14ac:dyDescent="0.35">
      <c r="A2640" s="21">
        <v>10141103</v>
      </c>
      <c r="B2640" s="115" t="s">
        <v>14786</v>
      </c>
      <c r="C2640" s="135" t="s">
        <v>710</v>
      </c>
      <c r="D2640" s="21"/>
      <c r="E2640" s="114" t="str">
        <f t="shared" si="493"/>
        <v xml:space="preserve">TRANSFORMADOR MARCA:TM SE-TETE </v>
      </c>
      <c r="F2640" s="21" t="s">
        <v>424</v>
      </c>
      <c r="G2640" s="21" t="s">
        <v>3179</v>
      </c>
      <c r="H2640" s="21" t="s">
        <v>424</v>
      </c>
      <c r="I2640" s="21" t="s">
        <v>3954</v>
      </c>
      <c r="J2640" s="21"/>
      <c r="K2640" s="119" t="s">
        <v>16577</v>
      </c>
      <c r="L2640" s="119" t="s">
        <v>16576</v>
      </c>
      <c r="M2640" s="21">
        <v>315</v>
      </c>
      <c r="N2640" s="21">
        <v>11</v>
      </c>
      <c r="O2640" s="21">
        <v>0.4</v>
      </c>
      <c r="P2640" s="21">
        <v>3</v>
      </c>
      <c r="Q2640" s="21">
        <v>2008</v>
      </c>
      <c r="R2640" s="21" t="s">
        <v>1769</v>
      </c>
      <c r="S2640" s="21">
        <v>82954</v>
      </c>
      <c r="T2640" s="116">
        <v>840</v>
      </c>
      <c r="U2640" s="111">
        <v>45</v>
      </c>
      <c r="V2640" s="113">
        <f t="shared" si="494"/>
        <v>680.40000000000009</v>
      </c>
      <c r="W2640" s="113">
        <f t="shared" si="495"/>
        <v>159.59999999999991</v>
      </c>
      <c r="X2640" s="112">
        <f t="shared" si="496"/>
        <v>159599.99999999991</v>
      </c>
      <c r="Y2640" s="111"/>
      <c r="Z2640" s="110">
        <f t="shared" si="492"/>
        <v>36</v>
      </c>
      <c r="AA2640" s="109">
        <f t="shared" si="497"/>
        <v>42</v>
      </c>
      <c r="AB2640" s="109">
        <f t="shared" si="498"/>
        <v>42000</v>
      </c>
      <c r="AC2640" s="108">
        <f t="shared" si="499"/>
        <v>798</v>
      </c>
      <c r="AD2640" s="107">
        <f t="shared" si="500"/>
        <v>2.2222222222222223E-2</v>
      </c>
      <c r="AE2640" s="106">
        <f t="shared" si="501"/>
        <v>17.733333333333334</v>
      </c>
      <c r="AF2640" s="105">
        <f t="shared" si="502"/>
        <v>177.33333333333326</v>
      </c>
      <c r="AG2640" s="105">
        <f t="shared" si="503"/>
        <v>662.66666666666674</v>
      </c>
    </row>
    <row r="2641" spans="1:33" s="88" customFormat="1" x14ac:dyDescent="0.35">
      <c r="A2641" s="21">
        <v>10141103</v>
      </c>
      <c r="B2641" s="115" t="s">
        <v>14786</v>
      </c>
      <c r="C2641" s="135" t="s">
        <v>710</v>
      </c>
      <c r="D2641" s="21"/>
      <c r="E2641" s="114" t="str">
        <f t="shared" si="493"/>
        <v xml:space="preserve">TRANSFORMADOR MARCA:OZGUNEY SE-TETE </v>
      </c>
      <c r="F2641" s="21" t="s">
        <v>424</v>
      </c>
      <c r="G2641" s="21" t="s">
        <v>3179</v>
      </c>
      <c r="H2641" s="21" t="s">
        <v>424</v>
      </c>
      <c r="I2641" s="111" t="s">
        <v>16575</v>
      </c>
      <c r="J2641" s="21"/>
      <c r="K2641" s="21" t="s">
        <v>16574</v>
      </c>
      <c r="L2641" s="21" t="s">
        <v>16573</v>
      </c>
      <c r="M2641" s="21">
        <v>250</v>
      </c>
      <c r="N2641" s="21">
        <v>33</v>
      </c>
      <c r="O2641" s="21">
        <v>0.4</v>
      </c>
      <c r="P2641" s="21">
        <v>3</v>
      </c>
      <c r="Q2641" s="21">
        <v>2008</v>
      </c>
      <c r="R2641" s="21" t="s">
        <v>10572</v>
      </c>
      <c r="S2641" s="21">
        <v>82964</v>
      </c>
      <c r="T2641" s="116">
        <v>991</v>
      </c>
      <c r="U2641" s="111">
        <v>45</v>
      </c>
      <c r="V2641" s="113">
        <f t="shared" si="494"/>
        <v>802.71</v>
      </c>
      <c r="W2641" s="113">
        <f t="shared" si="495"/>
        <v>188.28999999999996</v>
      </c>
      <c r="X2641" s="112">
        <f t="shared" si="496"/>
        <v>188289.99999999997</v>
      </c>
      <c r="Y2641" s="111"/>
      <c r="Z2641" s="110">
        <f t="shared" si="492"/>
        <v>36</v>
      </c>
      <c r="AA2641" s="109">
        <f t="shared" si="497"/>
        <v>49.550000000000004</v>
      </c>
      <c r="AB2641" s="109">
        <f t="shared" si="498"/>
        <v>49550.000000000007</v>
      </c>
      <c r="AC2641" s="108">
        <f t="shared" si="499"/>
        <v>941.45</v>
      </c>
      <c r="AD2641" s="107">
        <f t="shared" si="500"/>
        <v>2.2222222222222223E-2</v>
      </c>
      <c r="AE2641" s="106">
        <f t="shared" si="501"/>
        <v>20.921111111111113</v>
      </c>
      <c r="AF2641" s="105">
        <f t="shared" si="502"/>
        <v>209.21111111111108</v>
      </c>
      <c r="AG2641" s="105">
        <f t="shared" si="503"/>
        <v>781.78888888888889</v>
      </c>
    </row>
    <row r="2642" spans="1:33" s="88" customFormat="1" x14ac:dyDescent="0.35">
      <c r="A2642" s="21">
        <v>10141103</v>
      </c>
      <c r="B2642" s="115" t="s">
        <v>14786</v>
      </c>
      <c r="C2642" s="135" t="s">
        <v>710</v>
      </c>
      <c r="D2642" s="21" t="s">
        <v>16572</v>
      </c>
      <c r="E2642" s="114" t="str">
        <f t="shared" si="493"/>
        <v>TRANSFORMADOR MARCA:  PTS3</v>
      </c>
      <c r="F2642" s="61"/>
      <c r="G2642" s="61"/>
      <c r="H2642" s="21" t="s">
        <v>545</v>
      </c>
      <c r="I2642" s="21" t="s">
        <v>16571</v>
      </c>
      <c r="J2642" s="61"/>
      <c r="K2642" s="21" t="s">
        <v>16570</v>
      </c>
      <c r="L2642" s="21" t="s">
        <v>16569</v>
      </c>
      <c r="M2642" s="21">
        <v>500</v>
      </c>
      <c r="N2642" s="21">
        <v>11</v>
      </c>
      <c r="O2642" s="21" t="s">
        <v>362</v>
      </c>
      <c r="P2642" s="21">
        <v>3</v>
      </c>
      <c r="Q2642" s="124">
        <v>2008</v>
      </c>
      <c r="R2642" s="61"/>
      <c r="S2642" s="61"/>
      <c r="T2642" s="116">
        <v>1016</v>
      </c>
      <c r="U2642" s="111">
        <v>45</v>
      </c>
      <c r="V2642" s="113">
        <f t="shared" si="494"/>
        <v>822.96</v>
      </c>
      <c r="W2642" s="113">
        <f t="shared" si="495"/>
        <v>193.03999999999996</v>
      </c>
      <c r="X2642" s="112">
        <f t="shared" si="496"/>
        <v>193039.99999999997</v>
      </c>
      <c r="Y2642" s="111"/>
      <c r="Z2642" s="110">
        <f t="shared" si="492"/>
        <v>36</v>
      </c>
      <c r="AA2642" s="109">
        <f t="shared" si="497"/>
        <v>50.800000000000004</v>
      </c>
      <c r="AB2642" s="109">
        <f t="shared" si="498"/>
        <v>50800.000000000007</v>
      </c>
      <c r="AC2642" s="108">
        <f t="shared" si="499"/>
        <v>965.2</v>
      </c>
      <c r="AD2642" s="107">
        <f t="shared" si="500"/>
        <v>2.2222222222222223E-2</v>
      </c>
      <c r="AE2642" s="106">
        <f t="shared" si="501"/>
        <v>21.448888888888892</v>
      </c>
      <c r="AF2642" s="105">
        <f t="shared" si="502"/>
        <v>214.48888888888885</v>
      </c>
      <c r="AG2642" s="105">
        <f t="shared" si="503"/>
        <v>801.51111111111118</v>
      </c>
    </row>
    <row r="2643" spans="1:33" s="88" customFormat="1" x14ac:dyDescent="0.35">
      <c r="A2643" s="21">
        <v>10141103</v>
      </c>
      <c r="B2643" s="115" t="s">
        <v>14786</v>
      </c>
      <c r="C2643" s="135" t="s">
        <v>710</v>
      </c>
      <c r="D2643" s="21" t="s">
        <v>16560</v>
      </c>
      <c r="E2643" s="114" t="str">
        <f t="shared" si="493"/>
        <v>TRANSFORMADOR MARCA:  PTS7</v>
      </c>
      <c r="F2643" s="21"/>
      <c r="G2643" s="21"/>
      <c r="H2643" s="21" t="s">
        <v>545</v>
      </c>
      <c r="I2643" s="21" t="s">
        <v>16559</v>
      </c>
      <c r="J2643" s="21"/>
      <c r="K2643" s="21" t="s">
        <v>16558</v>
      </c>
      <c r="L2643" s="21" t="s">
        <v>16557</v>
      </c>
      <c r="M2643" s="21">
        <v>250</v>
      </c>
      <c r="N2643" s="21">
        <v>33</v>
      </c>
      <c r="O2643" s="21" t="s">
        <v>362</v>
      </c>
      <c r="P2643" s="21">
        <v>3</v>
      </c>
      <c r="Q2643" s="124">
        <v>2008</v>
      </c>
      <c r="R2643" s="21"/>
      <c r="S2643" s="21"/>
      <c r="T2643" s="116">
        <v>991</v>
      </c>
      <c r="U2643" s="111">
        <v>45</v>
      </c>
      <c r="V2643" s="113">
        <f t="shared" si="494"/>
        <v>802.71</v>
      </c>
      <c r="W2643" s="113">
        <f t="shared" si="495"/>
        <v>188.28999999999996</v>
      </c>
      <c r="X2643" s="112">
        <f t="shared" si="496"/>
        <v>188289.99999999997</v>
      </c>
      <c r="Y2643" s="111"/>
      <c r="Z2643" s="110">
        <f t="shared" si="492"/>
        <v>36</v>
      </c>
      <c r="AA2643" s="109">
        <f t="shared" si="497"/>
        <v>49.550000000000004</v>
      </c>
      <c r="AB2643" s="109">
        <f t="shared" si="498"/>
        <v>49550.000000000007</v>
      </c>
      <c r="AC2643" s="108">
        <f t="shared" si="499"/>
        <v>941.45</v>
      </c>
      <c r="AD2643" s="107">
        <f t="shared" si="500"/>
        <v>2.2222222222222223E-2</v>
      </c>
      <c r="AE2643" s="106">
        <f t="shared" si="501"/>
        <v>20.921111111111113</v>
      </c>
      <c r="AF2643" s="105">
        <f t="shared" si="502"/>
        <v>209.21111111111108</v>
      </c>
      <c r="AG2643" s="105">
        <f t="shared" si="503"/>
        <v>781.78888888888889</v>
      </c>
    </row>
    <row r="2644" spans="1:33" s="88" customFormat="1" x14ac:dyDescent="0.35">
      <c r="A2644" s="21">
        <v>10141103</v>
      </c>
      <c r="B2644" s="115" t="s">
        <v>14786</v>
      </c>
      <c r="C2644" s="135" t="s">
        <v>710</v>
      </c>
      <c r="D2644" s="21">
        <v>104</v>
      </c>
      <c r="E2644" s="114" t="str">
        <f t="shared" si="493"/>
        <v>TRANSFORMADOR MARCA:  104</v>
      </c>
      <c r="F2644" s="21"/>
      <c r="G2644" s="21"/>
      <c r="H2644" s="21" t="s">
        <v>14848</v>
      </c>
      <c r="I2644" s="21" t="s">
        <v>16556</v>
      </c>
      <c r="J2644" s="21"/>
      <c r="K2644" s="21" t="s">
        <v>16555</v>
      </c>
      <c r="L2644" s="21" t="s">
        <v>16554</v>
      </c>
      <c r="M2644" s="21">
        <v>200</v>
      </c>
      <c r="N2644" s="21">
        <v>11</v>
      </c>
      <c r="O2644" s="21" t="s">
        <v>362</v>
      </c>
      <c r="P2644" s="21">
        <v>3</v>
      </c>
      <c r="Q2644" s="124">
        <v>2008</v>
      </c>
      <c r="R2644" s="21"/>
      <c r="S2644" s="21"/>
      <c r="T2644" s="116">
        <v>572</v>
      </c>
      <c r="U2644" s="111">
        <v>45</v>
      </c>
      <c r="V2644" s="113">
        <f t="shared" si="494"/>
        <v>463.32000000000005</v>
      </c>
      <c r="W2644" s="113">
        <f t="shared" si="495"/>
        <v>108.67999999999995</v>
      </c>
      <c r="X2644" s="112">
        <f t="shared" si="496"/>
        <v>108679.99999999996</v>
      </c>
      <c r="Y2644" s="111"/>
      <c r="Z2644" s="110">
        <f t="shared" si="492"/>
        <v>36</v>
      </c>
      <c r="AA2644" s="109">
        <f t="shared" si="497"/>
        <v>28.6</v>
      </c>
      <c r="AB2644" s="109">
        <f t="shared" si="498"/>
        <v>28600</v>
      </c>
      <c r="AC2644" s="108">
        <f t="shared" si="499"/>
        <v>543.4</v>
      </c>
      <c r="AD2644" s="107">
        <f t="shared" si="500"/>
        <v>2.2222222222222223E-2</v>
      </c>
      <c r="AE2644" s="106">
        <f t="shared" si="501"/>
        <v>12.075555555555555</v>
      </c>
      <c r="AF2644" s="105">
        <f t="shared" si="502"/>
        <v>120.7555555555555</v>
      </c>
      <c r="AG2644" s="105">
        <f t="shared" si="503"/>
        <v>451.24444444444447</v>
      </c>
    </row>
    <row r="2645" spans="1:33" s="88" customFormat="1" x14ac:dyDescent="0.35">
      <c r="A2645" s="21">
        <v>10141103</v>
      </c>
      <c r="B2645" s="115" t="s">
        <v>14786</v>
      </c>
      <c r="C2645" s="135" t="s">
        <v>710</v>
      </c>
      <c r="D2645" s="21">
        <v>118</v>
      </c>
      <c r="E2645" s="114" t="str">
        <f t="shared" si="493"/>
        <v>TRANSFORMADOR MARCA:  118</v>
      </c>
      <c r="F2645" s="57"/>
      <c r="G2645" s="21"/>
      <c r="H2645" s="21" t="s">
        <v>16539</v>
      </c>
      <c r="I2645" s="21" t="s">
        <v>16552</v>
      </c>
      <c r="J2645" s="21"/>
      <c r="K2645" s="21" t="s">
        <v>16551</v>
      </c>
      <c r="L2645" s="21" t="s">
        <v>16550</v>
      </c>
      <c r="M2645" s="21">
        <v>250</v>
      </c>
      <c r="N2645" s="21">
        <v>33</v>
      </c>
      <c r="O2645" s="21" t="s">
        <v>362</v>
      </c>
      <c r="P2645" s="21">
        <v>3</v>
      </c>
      <c r="Q2645" s="124">
        <v>2008</v>
      </c>
      <c r="R2645" s="21"/>
      <c r="S2645" s="21"/>
      <c r="T2645" s="116">
        <v>991</v>
      </c>
      <c r="U2645" s="111">
        <v>45</v>
      </c>
      <c r="V2645" s="113">
        <f t="shared" si="494"/>
        <v>802.71</v>
      </c>
      <c r="W2645" s="113">
        <f t="shared" si="495"/>
        <v>188.28999999999996</v>
      </c>
      <c r="X2645" s="112">
        <f t="shared" si="496"/>
        <v>188289.99999999997</v>
      </c>
      <c r="Y2645" s="111"/>
      <c r="Z2645" s="110">
        <f t="shared" si="492"/>
        <v>36</v>
      </c>
      <c r="AA2645" s="109">
        <f t="shared" si="497"/>
        <v>49.550000000000004</v>
      </c>
      <c r="AB2645" s="109">
        <f t="shared" si="498"/>
        <v>49550.000000000007</v>
      </c>
      <c r="AC2645" s="108">
        <f t="shared" si="499"/>
        <v>941.45</v>
      </c>
      <c r="AD2645" s="107">
        <f t="shared" si="500"/>
        <v>2.2222222222222223E-2</v>
      </c>
      <c r="AE2645" s="106">
        <f t="shared" si="501"/>
        <v>20.921111111111113</v>
      </c>
      <c r="AF2645" s="105">
        <f t="shared" si="502"/>
        <v>209.21111111111108</v>
      </c>
      <c r="AG2645" s="105">
        <f t="shared" si="503"/>
        <v>781.78888888888889</v>
      </c>
    </row>
    <row r="2646" spans="1:33" s="88" customFormat="1" x14ac:dyDescent="0.35">
      <c r="A2646" s="21">
        <v>10141103</v>
      </c>
      <c r="B2646" s="115" t="s">
        <v>14786</v>
      </c>
      <c r="C2646" s="135" t="s">
        <v>710</v>
      </c>
      <c r="D2646" s="21">
        <v>120</v>
      </c>
      <c r="E2646" s="114" t="str">
        <f t="shared" si="493"/>
        <v>TRANSFORMADOR MARCA:  120</v>
      </c>
      <c r="F2646" s="57"/>
      <c r="G2646" s="21"/>
      <c r="H2646" s="21" t="s">
        <v>14848</v>
      </c>
      <c r="I2646" s="21" t="s">
        <v>16548</v>
      </c>
      <c r="J2646" s="21"/>
      <c r="K2646" s="21" t="s">
        <v>16547</v>
      </c>
      <c r="L2646" s="21" t="s">
        <v>16546</v>
      </c>
      <c r="M2646" s="21">
        <v>250</v>
      </c>
      <c r="N2646" s="21">
        <v>11</v>
      </c>
      <c r="O2646" s="21" t="s">
        <v>362</v>
      </c>
      <c r="P2646" s="21">
        <v>3</v>
      </c>
      <c r="Q2646" s="124">
        <v>2008</v>
      </c>
      <c r="R2646" s="21"/>
      <c r="S2646" s="21"/>
      <c r="T2646" s="116">
        <v>840</v>
      </c>
      <c r="U2646" s="111">
        <v>45</v>
      </c>
      <c r="V2646" s="113">
        <f t="shared" si="494"/>
        <v>680.40000000000009</v>
      </c>
      <c r="W2646" s="113">
        <f t="shared" si="495"/>
        <v>159.59999999999991</v>
      </c>
      <c r="X2646" s="112">
        <f t="shared" si="496"/>
        <v>159599.99999999991</v>
      </c>
      <c r="Y2646" s="111"/>
      <c r="Z2646" s="110">
        <f t="shared" si="492"/>
        <v>36</v>
      </c>
      <c r="AA2646" s="109">
        <f t="shared" si="497"/>
        <v>42</v>
      </c>
      <c r="AB2646" s="109">
        <f t="shared" si="498"/>
        <v>42000</v>
      </c>
      <c r="AC2646" s="108">
        <f t="shared" si="499"/>
        <v>798</v>
      </c>
      <c r="AD2646" s="107">
        <f t="shared" si="500"/>
        <v>2.2222222222222223E-2</v>
      </c>
      <c r="AE2646" s="106">
        <f t="shared" si="501"/>
        <v>17.733333333333334</v>
      </c>
      <c r="AF2646" s="105">
        <f t="shared" si="502"/>
        <v>177.33333333333326</v>
      </c>
      <c r="AG2646" s="105">
        <f t="shared" si="503"/>
        <v>662.66666666666674</v>
      </c>
    </row>
    <row r="2647" spans="1:33" s="88" customFormat="1" x14ac:dyDescent="0.35">
      <c r="A2647" s="21">
        <v>10141103</v>
      </c>
      <c r="B2647" s="115" t="s">
        <v>14786</v>
      </c>
      <c r="C2647" s="135" t="s">
        <v>710</v>
      </c>
      <c r="D2647" s="21">
        <v>131</v>
      </c>
      <c r="E2647" s="114" t="str">
        <f t="shared" si="493"/>
        <v>TRANSFORMADOR MARCA:  131</v>
      </c>
      <c r="F2647" s="21"/>
      <c r="G2647" s="21"/>
      <c r="H2647" s="21" t="s">
        <v>15725</v>
      </c>
      <c r="I2647" s="21" t="s">
        <v>16544</v>
      </c>
      <c r="J2647" s="21"/>
      <c r="K2647" s="21" t="s">
        <v>16543</v>
      </c>
      <c r="L2647" s="21" t="s">
        <v>16542</v>
      </c>
      <c r="M2647" s="21">
        <v>160</v>
      </c>
      <c r="N2647" s="21">
        <v>33</v>
      </c>
      <c r="O2647" s="21" t="s">
        <v>362</v>
      </c>
      <c r="P2647" s="21">
        <v>3</v>
      </c>
      <c r="Q2647" s="124">
        <v>2008</v>
      </c>
      <c r="R2647" s="21"/>
      <c r="S2647" s="21"/>
      <c r="T2647" s="116">
        <v>991</v>
      </c>
      <c r="U2647" s="111">
        <v>45</v>
      </c>
      <c r="V2647" s="113">
        <f t="shared" si="494"/>
        <v>802.71</v>
      </c>
      <c r="W2647" s="113">
        <f t="shared" si="495"/>
        <v>188.28999999999996</v>
      </c>
      <c r="X2647" s="112">
        <f t="shared" si="496"/>
        <v>188289.99999999997</v>
      </c>
      <c r="Y2647" s="111"/>
      <c r="Z2647" s="110">
        <f t="shared" si="492"/>
        <v>36</v>
      </c>
      <c r="AA2647" s="109">
        <f t="shared" si="497"/>
        <v>49.550000000000004</v>
      </c>
      <c r="AB2647" s="109">
        <f t="shared" si="498"/>
        <v>49550.000000000007</v>
      </c>
      <c r="AC2647" s="108">
        <f t="shared" si="499"/>
        <v>941.45</v>
      </c>
      <c r="AD2647" s="107">
        <f t="shared" si="500"/>
        <v>2.2222222222222223E-2</v>
      </c>
      <c r="AE2647" s="106">
        <f t="shared" si="501"/>
        <v>20.921111111111113</v>
      </c>
      <c r="AF2647" s="105">
        <f t="shared" si="502"/>
        <v>209.21111111111108</v>
      </c>
      <c r="AG2647" s="105">
        <f t="shared" si="503"/>
        <v>781.78888888888889</v>
      </c>
    </row>
    <row r="2648" spans="1:33" s="88" customFormat="1" x14ac:dyDescent="0.35">
      <c r="A2648" s="21">
        <v>10141103</v>
      </c>
      <c r="B2648" s="115" t="s">
        <v>14786</v>
      </c>
      <c r="C2648" s="135" t="s">
        <v>710</v>
      </c>
      <c r="D2648" s="21">
        <v>162</v>
      </c>
      <c r="E2648" s="114" t="str">
        <f t="shared" si="493"/>
        <v>TRANSFORMADOR MARCA:  162</v>
      </c>
      <c r="F2648" s="57"/>
      <c r="G2648" s="21"/>
      <c r="H2648" s="21" t="s">
        <v>15729</v>
      </c>
      <c r="I2648" s="21" t="s">
        <v>15728</v>
      </c>
      <c r="J2648" s="57"/>
      <c r="K2648" s="21" t="s">
        <v>16541</v>
      </c>
      <c r="L2648" s="21" t="s">
        <v>16540</v>
      </c>
      <c r="M2648" s="21">
        <v>160</v>
      </c>
      <c r="N2648" s="21">
        <v>33</v>
      </c>
      <c r="O2648" s="21" t="s">
        <v>362</v>
      </c>
      <c r="P2648" s="21">
        <v>3</v>
      </c>
      <c r="Q2648" s="124">
        <v>2008</v>
      </c>
      <c r="R2648" s="57"/>
      <c r="S2648" s="57"/>
      <c r="T2648" s="116">
        <v>991</v>
      </c>
      <c r="U2648" s="111">
        <v>45</v>
      </c>
      <c r="V2648" s="113">
        <f t="shared" si="494"/>
        <v>802.71</v>
      </c>
      <c r="W2648" s="113">
        <f t="shared" si="495"/>
        <v>188.28999999999996</v>
      </c>
      <c r="X2648" s="112">
        <f t="shared" si="496"/>
        <v>188289.99999999997</v>
      </c>
      <c r="Y2648" s="111"/>
      <c r="Z2648" s="110">
        <f t="shared" si="492"/>
        <v>36</v>
      </c>
      <c r="AA2648" s="109">
        <f t="shared" si="497"/>
        <v>49.550000000000004</v>
      </c>
      <c r="AB2648" s="109">
        <f t="shared" si="498"/>
        <v>49550.000000000007</v>
      </c>
      <c r="AC2648" s="108">
        <f t="shared" si="499"/>
        <v>941.45</v>
      </c>
      <c r="AD2648" s="107">
        <f t="shared" si="500"/>
        <v>2.2222222222222223E-2</v>
      </c>
      <c r="AE2648" s="106">
        <f t="shared" si="501"/>
        <v>20.921111111111113</v>
      </c>
      <c r="AF2648" s="105">
        <f t="shared" si="502"/>
        <v>209.21111111111108</v>
      </c>
      <c r="AG2648" s="105">
        <f t="shared" si="503"/>
        <v>781.78888888888889</v>
      </c>
    </row>
    <row r="2649" spans="1:33" s="88" customFormat="1" x14ac:dyDescent="0.35">
      <c r="A2649" s="21">
        <v>10141103</v>
      </c>
      <c r="B2649" s="115" t="s">
        <v>14786</v>
      </c>
      <c r="C2649" s="135" t="s">
        <v>710</v>
      </c>
      <c r="D2649" s="21">
        <v>186</v>
      </c>
      <c r="E2649" s="114" t="str">
        <f t="shared" si="493"/>
        <v>TRANSFORMADOR MARCA:  186</v>
      </c>
      <c r="F2649" s="21"/>
      <c r="G2649" s="21"/>
      <c r="H2649" s="21" t="s">
        <v>16539</v>
      </c>
      <c r="I2649" s="21" t="s">
        <v>16538</v>
      </c>
      <c r="J2649" s="21"/>
      <c r="K2649" s="21" t="s">
        <v>16537</v>
      </c>
      <c r="L2649" s="21" t="s">
        <v>16536</v>
      </c>
      <c r="M2649" s="21">
        <v>100</v>
      </c>
      <c r="N2649" s="21">
        <v>33</v>
      </c>
      <c r="O2649" s="21" t="s">
        <v>362</v>
      </c>
      <c r="P2649" s="21">
        <v>3</v>
      </c>
      <c r="Q2649" s="124">
        <v>2008</v>
      </c>
      <c r="R2649" s="21"/>
      <c r="S2649" s="21"/>
      <c r="T2649" s="116">
        <v>763</v>
      </c>
      <c r="U2649" s="111">
        <v>45</v>
      </c>
      <c r="V2649" s="113">
        <f t="shared" si="494"/>
        <v>618.03</v>
      </c>
      <c r="W2649" s="113">
        <f t="shared" si="495"/>
        <v>144.97000000000003</v>
      </c>
      <c r="X2649" s="112">
        <f t="shared" si="496"/>
        <v>144970.00000000003</v>
      </c>
      <c r="Y2649" s="111"/>
      <c r="Z2649" s="110">
        <f t="shared" si="492"/>
        <v>36</v>
      </c>
      <c r="AA2649" s="109">
        <f t="shared" si="497"/>
        <v>38.15</v>
      </c>
      <c r="AB2649" s="109">
        <f t="shared" si="498"/>
        <v>38150</v>
      </c>
      <c r="AC2649" s="108">
        <f t="shared" si="499"/>
        <v>724.85</v>
      </c>
      <c r="AD2649" s="107">
        <f t="shared" si="500"/>
        <v>2.2222222222222223E-2</v>
      </c>
      <c r="AE2649" s="106">
        <f t="shared" si="501"/>
        <v>16.10777777777778</v>
      </c>
      <c r="AF2649" s="105">
        <f t="shared" si="502"/>
        <v>161.07777777777781</v>
      </c>
      <c r="AG2649" s="105">
        <f t="shared" si="503"/>
        <v>601.92222222222222</v>
      </c>
    </row>
    <row r="2650" spans="1:33" s="88" customFormat="1" x14ac:dyDescent="0.35">
      <c r="A2650" s="21">
        <v>10141103</v>
      </c>
      <c r="B2650" s="135" t="s">
        <v>14786</v>
      </c>
      <c r="C2650" s="135" t="s">
        <v>710</v>
      </c>
      <c r="D2650" s="124" t="s">
        <v>16187</v>
      </c>
      <c r="E2650" s="114" t="str">
        <f t="shared" si="493"/>
        <v>TRANSFORMADOR MARCA:TANELEC PT (No ID)R PT (No ID)R</v>
      </c>
      <c r="F2650" s="142"/>
      <c r="G2650" s="124" t="s">
        <v>16187</v>
      </c>
      <c r="H2650" s="142" t="s">
        <v>607</v>
      </c>
      <c r="I2650" s="124"/>
      <c r="J2650" s="142"/>
      <c r="K2650" s="142"/>
      <c r="L2650" s="142"/>
      <c r="M2650" s="124">
        <v>315</v>
      </c>
      <c r="N2650" s="124">
        <v>33</v>
      </c>
      <c r="O2650" s="21">
        <v>0.4</v>
      </c>
      <c r="P2650" s="124" t="s">
        <v>514</v>
      </c>
      <c r="Q2650" s="142">
        <v>2008</v>
      </c>
      <c r="R2650" s="124" t="s">
        <v>1317</v>
      </c>
      <c r="S2650" s="142" t="s">
        <v>16568</v>
      </c>
      <c r="T2650" s="116">
        <v>1039</v>
      </c>
      <c r="U2650" s="111">
        <v>45</v>
      </c>
      <c r="V2650" s="113">
        <f t="shared" si="494"/>
        <v>841.59</v>
      </c>
      <c r="W2650" s="113">
        <f t="shared" si="495"/>
        <v>197.40999999999997</v>
      </c>
      <c r="X2650" s="112">
        <f t="shared" si="496"/>
        <v>197409.99999999997</v>
      </c>
      <c r="Y2650" s="111"/>
      <c r="Z2650" s="110">
        <f t="shared" si="492"/>
        <v>36</v>
      </c>
      <c r="AA2650" s="109">
        <f t="shared" si="497"/>
        <v>51.95</v>
      </c>
      <c r="AB2650" s="109">
        <f t="shared" si="498"/>
        <v>51950</v>
      </c>
      <c r="AC2650" s="108">
        <f t="shared" si="499"/>
        <v>987.05</v>
      </c>
      <c r="AD2650" s="107">
        <f t="shared" si="500"/>
        <v>2.2222222222222223E-2</v>
      </c>
      <c r="AE2650" s="106">
        <f t="shared" si="501"/>
        <v>21.934444444444445</v>
      </c>
      <c r="AF2650" s="105">
        <f t="shared" si="502"/>
        <v>219.34444444444441</v>
      </c>
      <c r="AG2650" s="105">
        <f t="shared" si="503"/>
        <v>819.65555555555557</v>
      </c>
    </row>
    <row r="2651" spans="1:33" s="88" customFormat="1" x14ac:dyDescent="0.35">
      <c r="A2651" s="21">
        <v>10141103</v>
      </c>
      <c r="B2651" s="135" t="s">
        <v>14786</v>
      </c>
      <c r="C2651" s="135" t="s">
        <v>710</v>
      </c>
      <c r="D2651" s="142" t="s">
        <v>16567</v>
      </c>
      <c r="E2651" s="114" t="str">
        <f t="shared" si="493"/>
        <v>TRANSFORMADOR MARCA:EFACEC PTS 189 PTS 189</v>
      </c>
      <c r="F2651" s="124"/>
      <c r="G2651" s="142" t="s">
        <v>16567</v>
      </c>
      <c r="H2651" s="57" t="s">
        <v>641</v>
      </c>
      <c r="I2651" s="21"/>
      <c r="J2651" s="57"/>
      <c r="K2651" s="142" t="s">
        <v>16566</v>
      </c>
      <c r="L2651" s="142" t="s">
        <v>16565</v>
      </c>
      <c r="M2651" s="21">
        <v>500</v>
      </c>
      <c r="N2651" s="124">
        <v>33</v>
      </c>
      <c r="O2651" s="21">
        <v>0.4</v>
      </c>
      <c r="P2651" s="124" t="s">
        <v>514</v>
      </c>
      <c r="Q2651" s="21">
        <v>2008</v>
      </c>
      <c r="R2651" s="21" t="s">
        <v>27</v>
      </c>
      <c r="S2651" s="124" t="s">
        <v>16564</v>
      </c>
      <c r="T2651" s="116">
        <v>1200</v>
      </c>
      <c r="U2651" s="111">
        <v>45</v>
      </c>
      <c r="V2651" s="113">
        <f t="shared" si="494"/>
        <v>972</v>
      </c>
      <c r="W2651" s="113">
        <f t="shared" si="495"/>
        <v>228</v>
      </c>
      <c r="X2651" s="112">
        <f t="shared" si="496"/>
        <v>228000</v>
      </c>
      <c r="Y2651" s="111"/>
      <c r="Z2651" s="110">
        <f t="shared" si="492"/>
        <v>36</v>
      </c>
      <c r="AA2651" s="109">
        <f t="shared" si="497"/>
        <v>60</v>
      </c>
      <c r="AB2651" s="109">
        <f t="shared" si="498"/>
        <v>60000</v>
      </c>
      <c r="AC2651" s="108">
        <f t="shared" si="499"/>
        <v>1140</v>
      </c>
      <c r="AD2651" s="107">
        <f t="shared" si="500"/>
        <v>2.2222222222222223E-2</v>
      </c>
      <c r="AE2651" s="106">
        <f t="shared" si="501"/>
        <v>25.333333333333336</v>
      </c>
      <c r="AF2651" s="105">
        <f t="shared" si="502"/>
        <v>253.33333333333334</v>
      </c>
      <c r="AG2651" s="105">
        <f t="shared" si="503"/>
        <v>946.66666666666663</v>
      </c>
    </row>
    <row r="2652" spans="1:33" s="88" customFormat="1" x14ac:dyDescent="0.35">
      <c r="A2652" s="21">
        <v>10141103</v>
      </c>
      <c r="B2652" s="135" t="s">
        <v>14786</v>
      </c>
      <c r="C2652" s="135" t="s">
        <v>710</v>
      </c>
      <c r="D2652" s="142" t="s">
        <v>4190</v>
      </c>
      <c r="E2652" s="114" t="str">
        <f t="shared" si="493"/>
        <v>TRANSFORMADOR MARCA:TANELEC PTS 53 PTS 53</v>
      </c>
      <c r="F2652" s="124"/>
      <c r="G2652" s="142" t="s">
        <v>4190</v>
      </c>
      <c r="H2652" s="124" t="s">
        <v>324</v>
      </c>
      <c r="I2652" s="124" t="s">
        <v>7716</v>
      </c>
      <c r="J2652" s="124"/>
      <c r="K2652" s="142" t="s">
        <v>16563</v>
      </c>
      <c r="L2652" s="142" t="s">
        <v>16562</v>
      </c>
      <c r="M2652" s="124">
        <v>315</v>
      </c>
      <c r="N2652" s="124">
        <v>33</v>
      </c>
      <c r="O2652" s="21">
        <v>0.4</v>
      </c>
      <c r="P2652" s="124" t="s">
        <v>514</v>
      </c>
      <c r="Q2652" s="142">
        <v>2008</v>
      </c>
      <c r="R2652" s="124" t="s">
        <v>1317</v>
      </c>
      <c r="S2652" s="124" t="s">
        <v>16561</v>
      </c>
      <c r="T2652" s="116">
        <v>1039</v>
      </c>
      <c r="U2652" s="111">
        <v>45</v>
      </c>
      <c r="V2652" s="113">
        <f t="shared" si="494"/>
        <v>841.59</v>
      </c>
      <c r="W2652" s="113">
        <f t="shared" si="495"/>
        <v>197.40999999999997</v>
      </c>
      <c r="X2652" s="112">
        <f t="shared" si="496"/>
        <v>197409.99999999997</v>
      </c>
      <c r="Y2652" s="111"/>
      <c r="Z2652" s="110">
        <f t="shared" si="492"/>
        <v>36</v>
      </c>
      <c r="AA2652" s="109">
        <f t="shared" si="497"/>
        <v>51.95</v>
      </c>
      <c r="AB2652" s="109">
        <f t="shared" si="498"/>
        <v>51950</v>
      </c>
      <c r="AC2652" s="108">
        <f t="shared" si="499"/>
        <v>987.05</v>
      </c>
      <c r="AD2652" s="107">
        <f t="shared" si="500"/>
        <v>2.2222222222222223E-2</v>
      </c>
      <c r="AE2652" s="106">
        <f t="shared" si="501"/>
        <v>21.934444444444445</v>
      </c>
      <c r="AF2652" s="105">
        <f t="shared" si="502"/>
        <v>219.34444444444441</v>
      </c>
      <c r="AG2652" s="105">
        <f t="shared" si="503"/>
        <v>819.65555555555557</v>
      </c>
    </row>
    <row r="2653" spans="1:33" s="88" customFormat="1" x14ac:dyDescent="0.35">
      <c r="A2653" s="21">
        <v>10141103</v>
      </c>
      <c r="B2653" s="115" t="s">
        <v>14786</v>
      </c>
      <c r="C2653" s="135" t="s">
        <v>710</v>
      </c>
      <c r="D2653" s="21" t="s">
        <v>16560</v>
      </c>
      <c r="E2653" s="114" t="str">
        <f t="shared" si="493"/>
        <v>TRANSFORMADOR MARCA:TM  PTS7</v>
      </c>
      <c r="F2653" s="21"/>
      <c r="G2653" s="21"/>
      <c r="H2653" s="21" t="s">
        <v>545</v>
      </c>
      <c r="I2653" s="21" t="s">
        <v>16559</v>
      </c>
      <c r="J2653" s="21"/>
      <c r="K2653" s="21" t="s">
        <v>16558</v>
      </c>
      <c r="L2653" s="21" t="s">
        <v>16557</v>
      </c>
      <c r="M2653" s="21">
        <v>250</v>
      </c>
      <c r="N2653" s="21">
        <v>33</v>
      </c>
      <c r="O2653" s="21" t="s">
        <v>362</v>
      </c>
      <c r="P2653" s="21">
        <v>3</v>
      </c>
      <c r="Q2653" s="124">
        <v>2008</v>
      </c>
      <c r="R2653" s="124" t="s">
        <v>1769</v>
      </c>
      <c r="S2653" s="124">
        <v>904912</v>
      </c>
      <c r="T2653" s="116">
        <v>991</v>
      </c>
      <c r="U2653" s="111">
        <v>45</v>
      </c>
      <c r="V2653" s="113">
        <f t="shared" si="494"/>
        <v>802.71</v>
      </c>
      <c r="W2653" s="113">
        <f t="shared" si="495"/>
        <v>188.28999999999996</v>
      </c>
      <c r="X2653" s="112">
        <f t="shared" si="496"/>
        <v>188289.99999999997</v>
      </c>
      <c r="Y2653" s="111"/>
      <c r="Z2653" s="110">
        <f t="shared" si="492"/>
        <v>36</v>
      </c>
      <c r="AA2653" s="109">
        <f t="shared" si="497"/>
        <v>49.550000000000004</v>
      </c>
      <c r="AB2653" s="109">
        <f t="shared" si="498"/>
        <v>49550.000000000007</v>
      </c>
      <c r="AC2653" s="108">
        <f t="shared" si="499"/>
        <v>941.45</v>
      </c>
      <c r="AD2653" s="107">
        <f t="shared" si="500"/>
        <v>2.2222222222222223E-2</v>
      </c>
      <c r="AE2653" s="106">
        <f t="shared" si="501"/>
        <v>20.921111111111113</v>
      </c>
      <c r="AF2653" s="105">
        <f t="shared" si="502"/>
        <v>209.21111111111108</v>
      </c>
      <c r="AG2653" s="105">
        <f t="shared" si="503"/>
        <v>781.78888888888889</v>
      </c>
    </row>
    <row r="2654" spans="1:33" s="88" customFormat="1" x14ac:dyDescent="0.35">
      <c r="A2654" s="21">
        <v>10141103</v>
      </c>
      <c r="B2654" s="115" t="s">
        <v>14786</v>
      </c>
      <c r="C2654" s="135" t="s">
        <v>710</v>
      </c>
      <c r="D2654" s="21">
        <v>104</v>
      </c>
      <c r="E2654" s="114" t="str">
        <f t="shared" si="493"/>
        <v>TRANSFORMADOR MARCA:EFACEC  104</v>
      </c>
      <c r="F2654" s="21"/>
      <c r="G2654" s="21"/>
      <c r="H2654" s="21" t="s">
        <v>14848</v>
      </c>
      <c r="I2654" s="21" t="s">
        <v>16556</v>
      </c>
      <c r="J2654" s="21"/>
      <c r="K2654" s="21" t="s">
        <v>16555</v>
      </c>
      <c r="L2654" s="21" t="s">
        <v>16554</v>
      </c>
      <c r="M2654" s="21">
        <v>200</v>
      </c>
      <c r="N2654" s="21">
        <v>11</v>
      </c>
      <c r="O2654" s="21" t="s">
        <v>362</v>
      </c>
      <c r="P2654" s="21">
        <v>3</v>
      </c>
      <c r="Q2654" s="124">
        <v>2008</v>
      </c>
      <c r="R2654" s="124" t="s">
        <v>27</v>
      </c>
      <c r="S2654" s="124" t="s">
        <v>16553</v>
      </c>
      <c r="T2654" s="116">
        <v>572</v>
      </c>
      <c r="U2654" s="111">
        <v>45</v>
      </c>
      <c r="V2654" s="113">
        <f t="shared" si="494"/>
        <v>463.32000000000005</v>
      </c>
      <c r="W2654" s="113">
        <f t="shared" si="495"/>
        <v>108.67999999999995</v>
      </c>
      <c r="X2654" s="112">
        <f t="shared" si="496"/>
        <v>108679.99999999996</v>
      </c>
      <c r="Y2654" s="111"/>
      <c r="Z2654" s="110">
        <f t="shared" si="492"/>
        <v>36</v>
      </c>
      <c r="AA2654" s="109">
        <f t="shared" si="497"/>
        <v>28.6</v>
      </c>
      <c r="AB2654" s="109">
        <f t="shared" si="498"/>
        <v>28600</v>
      </c>
      <c r="AC2654" s="108">
        <f t="shared" si="499"/>
        <v>543.4</v>
      </c>
      <c r="AD2654" s="107">
        <f t="shared" si="500"/>
        <v>2.2222222222222223E-2</v>
      </c>
      <c r="AE2654" s="106">
        <f t="shared" si="501"/>
        <v>12.075555555555555</v>
      </c>
      <c r="AF2654" s="105">
        <f t="shared" si="502"/>
        <v>120.7555555555555</v>
      </c>
      <c r="AG2654" s="105">
        <f t="shared" si="503"/>
        <v>451.24444444444447</v>
      </c>
    </row>
    <row r="2655" spans="1:33" s="88" customFormat="1" x14ac:dyDescent="0.35">
      <c r="A2655" s="21">
        <v>10141103</v>
      </c>
      <c r="B2655" s="115" t="s">
        <v>14786</v>
      </c>
      <c r="C2655" s="135" t="s">
        <v>710</v>
      </c>
      <c r="D2655" s="21">
        <v>118</v>
      </c>
      <c r="E2655" s="114" t="str">
        <f t="shared" si="493"/>
        <v>TRANSFORMADOR MARCA:ASTOR  118</v>
      </c>
      <c r="F2655" s="57"/>
      <c r="G2655" s="21"/>
      <c r="H2655" s="21" t="s">
        <v>16539</v>
      </c>
      <c r="I2655" s="21" t="s">
        <v>16552</v>
      </c>
      <c r="J2655" s="21"/>
      <c r="K2655" s="21" t="s">
        <v>16551</v>
      </c>
      <c r="L2655" s="21" t="s">
        <v>16550</v>
      </c>
      <c r="M2655" s="21">
        <v>250</v>
      </c>
      <c r="N2655" s="21">
        <v>33</v>
      </c>
      <c r="O2655" s="21" t="s">
        <v>362</v>
      </c>
      <c r="P2655" s="21">
        <v>3</v>
      </c>
      <c r="Q2655" s="124">
        <v>2008</v>
      </c>
      <c r="R2655" s="124" t="s">
        <v>499</v>
      </c>
      <c r="S2655" s="124" t="s">
        <v>16549</v>
      </c>
      <c r="T2655" s="116">
        <v>991</v>
      </c>
      <c r="U2655" s="111">
        <v>45</v>
      </c>
      <c r="V2655" s="113">
        <f t="shared" si="494"/>
        <v>802.71</v>
      </c>
      <c r="W2655" s="113">
        <f t="shared" si="495"/>
        <v>188.28999999999996</v>
      </c>
      <c r="X2655" s="112">
        <f t="shared" si="496"/>
        <v>188289.99999999997</v>
      </c>
      <c r="Y2655" s="111"/>
      <c r="Z2655" s="110">
        <f t="shared" si="492"/>
        <v>36</v>
      </c>
      <c r="AA2655" s="109">
        <f t="shared" si="497"/>
        <v>49.550000000000004</v>
      </c>
      <c r="AB2655" s="109">
        <f t="shared" si="498"/>
        <v>49550.000000000007</v>
      </c>
      <c r="AC2655" s="108">
        <f t="shared" si="499"/>
        <v>941.45</v>
      </c>
      <c r="AD2655" s="107">
        <f t="shared" si="500"/>
        <v>2.2222222222222223E-2</v>
      </c>
      <c r="AE2655" s="106">
        <f t="shared" si="501"/>
        <v>20.921111111111113</v>
      </c>
      <c r="AF2655" s="105">
        <f t="shared" si="502"/>
        <v>209.21111111111108</v>
      </c>
      <c r="AG2655" s="105">
        <f t="shared" si="503"/>
        <v>781.78888888888889</v>
      </c>
    </row>
    <row r="2656" spans="1:33" s="88" customFormat="1" x14ac:dyDescent="0.35">
      <c r="A2656" s="21">
        <v>10141103</v>
      </c>
      <c r="B2656" s="115" t="s">
        <v>14786</v>
      </c>
      <c r="C2656" s="135" t="s">
        <v>710</v>
      </c>
      <c r="D2656" s="21">
        <v>120</v>
      </c>
      <c r="E2656" s="114" t="str">
        <f t="shared" si="493"/>
        <v>TRANSFORMADOR MARCA:NEI Transformers  120</v>
      </c>
      <c r="F2656" s="57"/>
      <c r="G2656" s="21"/>
      <c r="H2656" s="21" t="s">
        <v>14848</v>
      </c>
      <c r="I2656" s="21" t="s">
        <v>16548</v>
      </c>
      <c r="J2656" s="21"/>
      <c r="K2656" s="21" t="s">
        <v>16547</v>
      </c>
      <c r="L2656" s="21" t="s">
        <v>16546</v>
      </c>
      <c r="M2656" s="21">
        <v>250</v>
      </c>
      <c r="N2656" s="21">
        <v>11</v>
      </c>
      <c r="O2656" s="21" t="s">
        <v>362</v>
      </c>
      <c r="P2656" s="21">
        <v>3</v>
      </c>
      <c r="Q2656" s="124">
        <v>2008</v>
      </c>
      <c r="R2656" s="124" t="s">
        <v>1575</v>
      </c>
      <c r="S2656" s="124" t="s">
        <v>16545</v>
      </c>
      <c r="T2656" s="116">
        <v>840</v>
      </c>
      <c r="U2656" s="111">
        <v>45</v>
      </c>
      <c r="V2656" s="113">
        <f t="shared" si="494"/>
        <v>680.40000000000009</v>
      </c>
      <c r="W2656" s="113">
        <f t="shared" si="495"/>
        <v>159.59999999999991</v>
      </c>
      <c r="X2656" s="112">
        <f t="shared" si="496"/>
        <v>159599.99999999991</v>
      </c>
      <c r="Y2656" s="111"/>
      <c r="Z2656" s="110">
        <f t="shared" si="492"/>
        <v>36</v>
      </c>
      <c r="AA2656" s="109">
        <f t="shared" si="497"/>
        <v>42</v>
      </c>
      <c r="AB2656" s="109">
        <f t="shared" si="498"/>
        <v>42000</v>
      </c>
      <c r="AC2656" s="108">
        <f t="shared" si="499"/>
        <v>798</v>
      </c>
      <c r="AD2656" s="107">
        <f t="shared" si="500"/>
        <v>2.2222222222222223E-2</v>
      </c>
      <c r="AE2656" s="106">
        <f t="shared" si="501"/>
        <v>17.733333333333334</v>
      </c>
      <c r="AF2656" s="105">
        <f t="shared" si="502"/>
        <v>177.33333333333326</v>
      </c>
      <c r="AG2656" s="105">
        <f t="shared" si="503"/>
        <v>662.66666666666674</v>
      </c>
    </row>
    <row r="2657" spans="1:33" s="88" customFormat="1" x14ac:dyDescent="0.35">
      <c r="A2657" s="21">
        <v>10141103</v>
      </c>
      <c r="B2657" s="115" t="s">
        <v>14786</v>
      </c>
      <c r="C2657" s="135" t="s">
        <v>710</v>
      </c>
      <c r="D2657" s="21">
        <v>131</v>
      </c>
      <c r="E2657" s="114" t="str">
        <f t="shared" si="493"/>
        <v>TRANSFORMADOR MARCA:TM  131</v>
      </c>
      <c r="F2657" s="21"/>
      <c r="G2657" s="21"/>
      <c r="H2657" s="61" t="s">
        <v>15725</v>
      </c>
      <c r="I2657" s="61" t="s">
        <v>16544</v>
      </c>
      <c r="J2657" s="21"/>
      <c r="K2657" s="21" t="s">
        <v>16543</v>
      </c>
      <c r="L2657" s="21" t="s">
        <v>16542</v>
      </c>
      <c r="M2657" s="61">
        <v>160</v>
      </c>
      <c r="N2657" s="21">
        <v>33</v>
      </c>
      <c r="O2657" s="21" t="s">
        <v>362</v>
      </c>
      <c r="P2657" s="21">
        <v>3</v>
      </c>
      <c r="Q2657" s="124">
        <v>2008</v>
      </c>
      <c r="R2657" s="124" t="s">
        <v>1769</v>
      </c>
      <c r="S2657" s="124">
        <v>1544254</v>
      </c>
      <c r="T2657" s="116">
        <v>991</v>
      </c>
      <c r="U2657" s="111">
        <v>45</v>
      </c>
      <c r="V2657" s="113">
        <f t="shared" si="494"/>
        <v>802.71</v>
      </c>
      <c r="W2657" s="113">
        <f t="shared" si="495"/>
        <v>188.28999999999996</v>
      </c>
      <c r="X2657" s="112">
        <f t="shared" si="496"/>
        <v>188289.99999999997</v>
      </c>
      <c r="Y2657" s="111"/>
      <c r="Z2657" s="110">
        <f t="shared" si="492"/>
        <v>36</v>
      </c>
      <c r="AA2657" s="109">
        <f t="shared" si="497"/>
        <v>49.550000000000004</v>
      </c>
      <c r="AB2657" s="109">
        <f t="shared" si="498"/>
        <v>49550.000000000007</v>
      </c>
      <c r="AC2657" s="108">
        <f t="shared" si="499"/>
        <v>941.45</v>
      </c>
      <c r="AD2657" s="107">
        <f t="shared" si="500"/>
        <v>2.2222222222222223E-2</v>
      </c>
      <c r="AE2657" s="106">
        <f t="shared" si="501"/>
        <v>20.921111111111113</v>
      </c>
      <c r="AF2657" s="105">
        <f t="shared" si="502"/>
        <v>209.21111111111108</v>
      </c>
      <c r="AG2657" s="105">
        <f t="shared" si="503"/>
        <v>781.78888888888889</v>
      </c>
    </row>
    <row r="2658" spans="1:33" s="88" customFormat="1" x14ac:dyDescent="0.35">
      <c r="A2658" s="21">
        <v>10141103</v>
      </c>
      <c r="B2658" s="115" t="s">
        <v>14786</v>
      </c>
      <c r="C2658" s="135" t="s">
        <v>710</v>
      </c>
      <c r="D2658" s="21">
        <v>162</v>
      </c>
      <c r="E2658" s="114" t="str">
        <f t="shared" si="493"/>
        <v>TRANSFORMADOR MARCA:Fuji Tusco  162</v>
      </c>
      <c r="F2658" s="57"/>
      <c r="G2658" s="21"/>
      <c r="H2658" s="21" t="s">
        <v>15729</v>
      </c>
      <c r="I2658" s="21" t="s">
        <v>15728</v>
      </c>
      <c r="J2658" s="57"/>
      <c r="K2658" s="21" t="s">
        <v>16541</v>
      </c>
      <c r="L2658" s="21" t="s">
        <v>16540</v>
      </c>
      <c r="M2658" s="21">
        <v>160</v>
      </c>
      <c r="N2658" s="21">
        <v>33</v>
      </c>
      <c r="O2658" s="21" t="s">
        <v>362</v>
      </c>
      <c r="P2658" s="21">
        <v>3</v>
      </c>
      <c r="Q2658" s="124">
        <v>2008</v>
      </c>
      <c r="R2658" s="124" t="s">
        <v>1821</v>
      </c>
      <c r="S2658" s="124">
        <v>551456</v>
      </c>
      <c r="T2658" s="116">
        <v>991</v>
      </c>
      <c r="U2658" s="111">
        <v>45</v>
      </c>
      <c r="V2658" s="113">
        <f t="shared" si="494"/>
        <v>802.71</v>
      </c>
      <c r="W2658" s="113">
        <f t="shared" si="495"/>
        <v>188.28999999999996</v>
      </c>
      <c r="X2658" s="112">
        <f t="shared" si="496"/>
        <v>188289.99999999997</v>
      </c>
      <c r="Y2658" s="111"/>
      <c r="Z2658" s="110">
        <f t="shared" si="492"/>
        <v>36</v>
      </c>
      <c r="AA2658" s="109">
        <f t="shared" si="497"/>
        <v>49.550000000000004</v>
      </c>
      <c r="AB2658" s="109">
        <f t="shared" si="498"/>
        <v>49550.000000000007</v>
      </c>
      <c r="AC2658" s="108">
        <f t="shared" si="499"/>
        <v>941.45</v>
      </c>
      <c r="AD2658" s="107">
        <f t="shared" si="500"/>
        <v>2.2222222222222223E-2</v>
      </c>
      <c r="AE2658" s="106">
        <f t="shared" si="501"/>
        <v>20.921111111111113</v>
      </c>
      <c r="AF2658" s="105">
        <f t="shared" si="502"/>
        <v>209.21111111111108</v>
      </c>
      <c r="AG2658" s="105">
        <f t="shared" si="503"/>
        <v>781.78888888888889</v>
      </c>
    </row>
    <row r="2659" spans="1:33" s="88" customFormat="1" x14ac:dyDescent="0.35">
      <c r="A2659" s="21">
        <v>10141103</v>
      </c>
      <c r="B2659" s="115" t="s">
        <v>14786</v>
      </c>
      <c r="C2659" s="135" t="s">
        <v>710</v>
      </c>
      <c r="D2659" s="21">
        <v>186</v>
      </c>
      <c r="E2659" s="114" t="str">
        <f t="shared" si="493"/>
        <v>TRANSFORMADOR MARCA:TM  186</v>
      </c>
      <c r="F2659" s="21"/>
      <c r="G2659" s="21"/>
      <c r="H2659" s="21" t="s">
        <v>16539</v>
      </c>
      <c r="I2659" s="21" t="s">
        <v>16538</v>
      </c>
      <c r="J2659" s="21"/>
      <c r="K2659" s="21" t="s">
        <v>16537</v>
      </c>
      <c r="L2659" s="21" t="s">
        <v>16536</v>
      </c>
      <c r="M2659" s="21">
        <v>100</v>
      </c>
      <c r="N2659" s="21">
        <v>33</v>
      </c>
      <c r="O2659" s="21" t="s">
        <v>362</v>
      </c>
      <c r="P2659" s="21">
        <v>3</v>
      </c>
      <c r="Q2659" s="124">
        <v>2008</v>
      </c>
      <c r="R2659" s="124" t="s">
        <v>1769</v>
      </c>
      <c r="S2659" s="124">
        <v>920897</v>
      </c>
      <c r="T2659" s="116">
        <v>763</v>
      </c>
      <c r="U2659" s="111">
        <v>45</v>
      </c>
      <c r="V2659" s="113">
        <f t="shared" si="494"/>
        <v>618.03</v>
      </c>
      <c r="W2659" s="113">
        <f t="shared" si="495"/>
        <v>144.97000000000003</v>
      </c>
      <c r="X2659" s="112">
        <f t="shared" si="496"/>
        <v>144970.00000000003</v>
      </c>
      <c r="Y2659" s="111"/>
      <c r="Z2659" s="110">
        <f t="shared" si="492"/>
        <v>36</v>
      </c>
      <c r="AA2659" s="109">
        <f t="shared" si="497"/>
        <v>38.15</v>
      </c>
      <c r="AB2659" s="109">
        <f t="shared" si="498"/>
        <v>38150</v>
      </c>
      <c r="AC2659" s="108">
        <f t="shared" si="499"/>
        <v>724.85</v>
      </c>
      <c r="AD2659" s="107">
        <f t="shared" si="500"/>
        <v>2.2222222222222223E-2</v>
      </c>
      <c r="AE2659" s="106">
        <f t="shared" si="501"/>
        <v>16.10777777777778</v>
      </c>
      <c r="AF2659" s="105">
        <f t="shared" si="502"/>
        <v>161.07777777777781</v>
      </c>
      <c r="AG2659" s="105">
        <f t="shared" si="503"/>
        <v>601.92222222222222</v>
      </c>
    </row>
    <row r="2660" spans="1:33" s="88" customFormat="1" x14ac:dyDescent="0.35">
      <c r="A2660" s="21">
        <v>10141103</v>
      </c>
      <c r="B2660" s="176" t="s">
        <v>14786</v>
      </c>
      <c r="C2660" s="135" t="s">
        <v>710</v>
      </c>
      <c r="D2660" s="61"/>
      <c r="E2660" s="114" t="str">
        <f t="shared" si="493"/>
        <v xml:space="preserve">TRANSFORMADOR MARCA:OZGUNEY PTS 40 </v>
      </c>
      <c r="F2660" s="61"/>
      <c r="G2660" s="61" t="s">
        <v>5383</v>
      </c>
      <c r="H2660" s="61" t="s">
        <v>511</v>
      </c>
      <c r="I2660" s="61"/>
      <c r="J2660" s="61"/>
      <c r="K2660" s="122" t="s">
        <v>16535</v>
      </c>
      <c r="L2660" s="122" t="s">
        <v>16534</v>
      </c>
      <c r="M2660" s="21">
        <v>315</v>
      </c>
      <c r="N2660" s="61">
        <v>11</v>
      </c>
      <c r="O2660" s="61" t="s">
        <v>510</v>
      </c>
      <c r="P2660" s="121">
        <v>3</v>
      </c>
      <c r="Q2660" s="156">
        <v>2008</v>
      </c>
      <c r="R2660" s="156" t="s">
        <v>10572</v>
      </c>
      <c r="S2660" s="156">
        <v>82489</v>
      </c>
      <c r="T2660" s="116">
        <v>840</v>
      </c>
      <c r="U2660" s="111">
        <v>45</v>
      </c>
      <c r="V2660" s="113">
        <f t="shared" si="494"/>
        <v>680.40000000000009</v>
      </c>
      <c r="W2660" s="113">
        <f t="shared" si="495"/>
        <v>159.59999999999991</v>
      </c>
      <c r="X2660" s="112">
        <f t="shared" si="496"/>
        <v>159599.99999999991</v>
      </c>
      <c r="Y2660" s="111"/>
      <c r="Z2660" s="110">
        <f t="shared" ref="Z2660:Z2723" si="504">(U2660-(2017-Q2660))</f>
        <v>36</v>
      </c>
      <c r="AA2660" s="109">
        <f t="shared" si="497"/>
        <v>42</v>
      </c>
      <c r="AB2660" s="109">
        <f t="shared" si="498"/>
        <v>42000</v>
      </c>
      <c r="AC2660" s="108">
        <f t="shared" si="499"/>
        <v>798</v>
      </c>
      <c r="AD2660" s="107">
        <f t="shared" si="500"/>
        <v>2.2222222222222223E-2</v>
      </c>
      <c r="AE2660" s="106">
        <f t="shared" si="501"/>
        <v>17.733333333333334</v>
      </c>
      <c r="AF2660" s="105">
        <f t="shared" si="502"/>
        <v>177.33333333333326</v>
      </c>
      <c r="AG2660" s="105">
        <f t="shared" si="503"/>
        <v>662.66666666666674</v>
      </c>
    </row>
    <row r="2661" spans="1:33" s="88" customFormat="1" x14ac:dyDescent="0.35">
      <c r="A2661" s="21">
        <v>10141103</v>
      </c>
      <c r="B2661" s="176" t="s">
        <v>14786</v>
      </c>
      <c r="C2661" s="135" t="s">
        <v>710</v>
      </c>
      <c r="D2661" s="61"/>
      <c r="E2661" s="114" t="str">
        <f t="shared" si="493"/>
        <v xml:space="preserve">TRANSFORMADOR MARCA:SIEMENS PTS 5 </v>
      </c>
      <c r="F2661" s="61"/>
      <c r="G2661" s="61" t="s">
        <v>1809</v>
      </c>
      <c r="H2661" s="61" t="s">
        <v>511</v>
      </c>
      <c r="I2661" s="61"/>
      <c r="J2661" s="61"/>
      <c r="K2661" s="122" t="s">
        <v>16533</v>
      </c>
      <c r="L2661" s="122" t="s">
        <v>16532</v>
      </c>
      <c r="M2661" s="21">
        <v>315</v>
      </c>
      <c r="N2661" s="61">
        <v>11</v>
      </c>
      <c r="O2661" s="61" t="s">
        <v>510</v>
      </c>
      <c r="P2661" s="121">
        <v>3</v>
      </c>
      <c r="Q2661" s="156">
        <v>2008</v>
      </c>
      <c r="R2661" s="156" t="s">
        <v>130</v>
      </c>
      <c r="S2661" s="156"/>
      <c r="T2661" s="116">
        <v>840</v>
      </c>
      <c r="U2661" s="111">
        <v>45</v>
      </c>
      <c r="V2661" s="113">
        <f t="shared" si="494"/>
        <v>680.40000000000009</v>
      </c>
      <c r="W2661" s="113">
        <f t="shared" si="495"/>
        <v>159.59999999999991</v>
      </c>
      <c r="X2661" s="112">
        <f t="shared" si="496"/>
        <v>159599.99999999991</v>
      </c>
      <c r="Y2661" s="111"/>
      <c r="Z2661" s="110">
        <f t="shared" si="504"/>
        <v>36</v>
      </c>
      <c r="AA2661" s="109">
        <f t="shared" si="497"/>
        <v>42</v>
      </c>
      <c r="AB2661" s="109">
        <f t="shared" si="498"/>
        <v>42000</v>
      </c>
      <c r="AC2661" s="108">
        <f t="shared" si="499"/>
        <v>798</v>
      </c>
      <c r="AD2661" s="107">
        <f t="shared" si="500"/>
        <v>2.2222222222222223E-2</v>
      </c>
      <c r="AE2661" s="106">
        <f t="shared" si="501"/>
        <v>17.733333333333334</v>
      </c>
      <c r="AF2661" s="105">
        <f t="shared" si="502"/>
        <v>177.33333333333326</v>
      </c>
      <c r="AG2661" s="105">
        <f t="shared" si="503"/>
        <v>662.66666666666674</v>
      </c>
    </row>
    <row r="2662" spans="1:33" s="88" customFormat="1" x14ac:dyDescent="0.35">
      <c r="A2662" s="21">
        <v>10141103</v>
      </c>
      <c r="B2662" s="176" t="s">
        <v>14786</v>
      </c>
      <c r="C2662" s="135" t="s">
        <v>710</v>
      </c>
      <c r="D2662" s="61"/>
      <c r="E2662" s="114" t="str">
        <f t="shared" si="493"/>
        <v xml:space="preserve">TRANSFORMADOR MARCA:ZENARO PTS 1035 </v>
      </c>
      <c r="F2662" s="61"/>
      <c r="G2662" s="61" t="s">
        <v>16531</v>
      </c>
      <c r="H2662" s="61" t="s">
        <v>134</v>
      </c>
      <c r="I2662" s="61"/>
      <c r="J2662" s="61"/>
      <c r="K2662" s="61" t="s">
        <v>16530</v>
      </c>
      <c r="L2662" s="61" t="s">
        <v>16529</v>
      </c>
      <c r="M2662" s="21">
        <v>315</v>
      </c>
      <c r="N2662" s="61">
        <v>11</v>
      </c>
      <c r="O2662" s="61" t="s">
        <v>510</v>
      </c>
      <c r="P2662" s="121">
        <v>3</v>
      </c>
      <c r="Q2662" s="61">
        <v>2008</v>
      </c>
      <c r="R2662" s="61" t="s">
        <v>10629</v>
      </c>
      <c r="S2662" s="61">
        <v>54090</v>
      </c>
      <c r="T2662" s="116">
        <v>840</v>
      </c>
      <c r="U2662" s="111">
        <v>45</v>
      </c>
      <c r="V2662" s="113">
        <f t="shared" si="494"/>
        <v>680.40000000000009</v>
      </c>
      <c r="W2662" s="113">
        <f t="shared" si="495"/>
        <v>159.59999999999991</v>
      </c>
      <c r="X2662" s="112">
        <f t="shared" si="496"/>
        <v>159599.99999999991</v>
      </c>
      <c r="Y2662" s="111"/>
      <c r="Z2662" s="110">
        <f t="shared" si="504"/>
        <v>36</v>
      </c>
      <c r="AA2662" s="109">
        <f t="shared" si="497"/>
        <v>42</v>
      </c>
      <c r="AB2662" s="109">
        <f t="shared" si="498"/>
        <v>42000</v>
      </c>
      <c r="AC2662" s="108">
        <f t="shared" si="499"/>
        <v>798</v>
      </c>
      <c r="AD2662" s="107">
        <f t="shared" si="500"/>
        <v>2.2222222222222223E-2</v>
      </c>
      <c r="AE2662" s="106">
        <f t="shared" si="501"/>
        <v>17.733333333333334</v>
      </c>
      <c r="AF2662" s="105">
        <f t="shared" si="502"/>
        <v>177.33333333333326</v>
      </c>
      <c r="AG2662" s="105">
        <f t="shared" si="503"/>
        <v>662.66666666666674</v>
      </c>
    </row>
    <row r="2663" spans="1:33" s="88" customFormat="1" x14ac:dyDescent="0.35">
      <c r="A2663" s="21">
        <v>10141103</v>
      </c>
      <c r="B2663" s="176" t="s">
        <v>14786</v>
      </c>
      <c r="C2663" s="135" t="s">
        <v>710</v>
      </c>
      <c r="D2663" s="61"/>
      <c r="E2663" s="114" t="str">
        <f t="shared" si="493"/>
        <v xml:space="preserve">TRANSFORMADOR MARCA:ZENARO PTS 1008 </v>
      </c>
      <c r="F2663" s="61"/>
      <c r="G2663" s="61" t="s">
        <v>16528</v>
      </c>
      <c r="H2663" s="61" t="s">
        <v>134</v>
      </c>
      <c r="I2663" s="61"/>
      <c r="J2663" s="61"/>
      <c r="K2663" s="61" t="s">
        <v>16527</v>
      </c>
      <c r="L2663" s="61" t="s">
        <v>16526</v>
      </c>
      <c r="M2663" s="21">
        <v>315</v>
      </c>
      <c r="N2663" s="61">
        <v>11</v>
      </c>
      <c r="O2663" s="61" t="s">
        <v>510</v>
      </c>
      <c r="P2663" s="121">
        <v>3</v>
      </c>
      <c r="Q2663" s="61">
        <v>2008</v>
      </c>
      <c r="R2663" s="61" t="s">
        <v>10629</v>
      </c>
      <c r="S2663" s="61">
        <v>54089</v>
      </c>
      <c r="T2663" s="116">
        <v>840</v>
      </c>
      <c r="U2663" s="111">
        <v>45</v>
      </c>
      <c r="V2663" s="113">
        <f t="shared" si="494"/>
        <v>680.40000000000009</v>
      </c>
      <c r="W2663" s="113">
        <f t="shared" si="495"/>
        <v>159.59999999999991</v>
      </c>
      <c r="X2663" s="112">
        <f t="shared" si="496"/>
        <v>159599.99999999991</v>
      </c>
      <c r="Y2663" s="111"/>
      <c r="Z2663" s="110">
        <f t="shared" si="504"/>
        <v>36</v>
      </c>
      <c r="AA2663" s="109">
        <f t="shared" si="497"/>
        <v>42</v>
      </c>
      <c r="AB2663" s="109">
        <f t="shared" si="498"/>
        <v>42000</v>
      </c>
      <c r="AC2663" s="108">
        <f t="shared" si="499"/>
        <v>798</v>
      </c>
      <c r="AD2663" s="107">
        <f t="shared" si="500"/>
        <v>2.2222222222222223E-2</v>
      </c>
      <c r="AE2663" s="106">
        <f t="shared" si="501"/>
        <v>17.733333333333334</v>
      </c>
      <c r="AF2663" s="105">
        <f t="shared" si="502"/>
        <v>177.33333333333326</v>
      </c>
      <c r="AG2663" s="105">
        <f t="shared" si="503"/>
        <v>662.66666666666674</v>
      </c>
    </row>
    <row r="2664" spans="1:33" s="88" customFormat="1" x14ac:dyDescent="0.35">
      <c r="A2664" s="21">
        <v>10141103</v>
      </c>
      <c r="B2664" s="176" t="s">
        <v>14786</v>
      </c>
      <c r="C2664" s="135" t="s">
        <v>710</v>
      </c>
      <c r="D2664" s="61"/>
      <c r="E2664" s="114" t="str">
        <f t="shared" si="493"/>
        <v xml:space="preserve">TRANSFORMADOR MARCA:ZENARO PTS 1020 </v>
      </c>
      <c r="F2664" s="61"/>
      <c r="G2664" s="61" t="s">
        <v>3247</v>
      </c>
      <c r="H2664" s="61" t="s">
        <v>134</v>
      </c>
      <c r="I2664" s="61"/>
      <c r="J2664" s="61"/>
      <c r="K2664" s="61" t="s">
        <v>16525</v>
      </c>
      <c r="L2664" s="61" t="s">
        <v>16524</v>
      </c>
      <c r="M2664" s="21">
        <v>315</v>
      </c>
      <c r="N2664" s="61">
        <v>11</v>
      </c>
      <c r="O2664" s="61" t="s">
        <v>510</v>
      </c>
      <c r="P2664" s="121">
        <v>3</v>
      </c>
      <c r="Q2664" s="61">
        <v>2008</v>
      </c>
      <c r="R2664" s="61" t="s">
        <v>10629</v>
      </c>
      <c r="S2664" s="61"/>
      <c r="T2664" s="116">
        <v>840</v>
      </c>
      <c r="U2664" s="111">
        <v>45</v>
      </c>
      <c r="V2664" s="113">
        <f t="shared" si="494"/>
        <v>680.40000000000009</v>
      </c>
      <c r="W2664" s="113">
        <f t="shared" si="495"/>
        <v>159.59999999999991</v>
      </c>
      <c r="X2664" s="112">
        <f t="shared" si="496"/>
        <v>159599.99999999991</v>
      </c>
      <c r="Y2664" s="111"/>
      <c r="Z2664" s="110">
        <f t="shared" si="504"/>
        <v>36</v>
      </c>
      <c r="AA2664" s="109">
        <f t="shared" si="497"/>
        <v>42</v>
      </c>
      <c r="AB2664" s="109">
        <f t="shared" si="498"/>
        <v>42000</v>
      </c>
      <c r="AC2664" s="108">
        <f t="shared" si="499"/>
        <v>798</v>
      </c>
      <c r="AD2664" s="107">
        <f t="shared" si="500"/>
        <v>2.2222222222222223E-2</v>
      </c>
      <c r="AE2664" s="106">
        <f t="shared" si="501"/>
        <v>17.733333333333334</v>
      </c>
      <c r="AF2664" s="105">
        <f t="shared" si="502"/>
        <v>177.33333333333326</v>
      </c>
      <c r="AG2664" s="105">
        <f t="shared" si="503"/>
        <v>662.66666666666674</v>
      </c>
    </row>
    <row r="2665" spans="1:33" s="88" customFormat="1" x14ac:dyDescent="0.35">
      <c r="A2665" s="21">
        <v>10141103</v>
      </c>
      <c r="B2665" s="176" t="s">
        <v>14786</v>
      </c>
      <c r="C2665" s="135" t="s">
        <v>710</v>
      </c>
      <c r="D2665" s="61"/>
      <c r="E2665" s="114" t="str">
        <f t="shared" si="493"/>
        <v xml:space="preserve">TRANSFORMADOR MARCA:ZENARO PTS MARTHINO </v>
      </c>
      <c r="F2665" s="61"/>
      <c r="G2665" s="61" t="s">
        <v>16523</v>
      </c>
      <c r="H2665" s="61" t="s">
        <v>134</v>
      </c>
      <c r="I2665" s="61"/>
      <c r="J2665" s="61"/>
      <c r="K2665" s="61" t="s">
        <v>16522</v>
      </c>
      <c r="L2665" s="61" t="s">
        <v>16521</v>
      </c>
      <c r="M2665" s="21">
        <v>315</v>
      </c>
      <c r="N2665" s="61">
        <v>11</v>
      </c>
      <c r="O2665" s="61" t="s">
        <v>510</v>
      </c>
      <c r="P2665" s="121">
        <v>3</v>
      </c>
      <c r="Q2665" s="61">
        <v>2008</v>
      </c>
      <c r="R2665" s="61" t="s">
        <v>10629</v>
      </c>
      <c r="S2665" s="61"/>
      <c r="T2665" s="116">
        <v>840</v>
      </c>
      <c r="U2665" s="111">
        <v>45</v>
      </c>
      <c r="V2665" s="113">
        <f t="shared" si="494"/>
        <v>680.40000000000009</v>
      </c>
      <c r="W2665" s="113">
        <f t="shared" si="495"/>
        <v>159.59999999999991</v>
      </c>
      <c r="X2665" s="112">
        <f t="shared" si="496"/>
        <v>159599.99999999991</v>
      </c>
      <c r="Y2665" s="111"/>
      <c r="Z2665" s="110">
        <f t="shared" si="504"/>
        <v>36</v>
      </c>
      <c r="AA2665" s="109">
        <f t="shared" si="497"/>
        <v>42</v>
      </c>
      <c r="AB2665" s="109">
        <f t="shared" si="498"/>
        <v>42000</v>
      </c>
      <c r="AC2665" s="108">
        <f t="shared" si="499"/>
        <v>798</v>
      </c>
      <c r="AD2665" s="107">
        <f t="shared" si="500"/>
        <v>2.2222222222222223E-2</v>
      </c>
      <c r="AE2665" s="106">
        <f t="shared" si="501"/>
        <v>17.733333333333334</v>
      </c>
      <c r="AF2665" s="105">
        <f t="shared" si="502"/>
        <v>177.33333333333326</v>
      </c>
      <c r="AG2665" s="105">
        <f t="shared" si="503"/>
        <v>662.66666666666674</v>
      </c>
    </row>
    <row r="2666" spans="1:33" s="88" customFormat="1" x14ac:dyDescent="0.35">
      <c r="A2666" s="21">
        <v>10141103</v>
      </c>
      <c r="B2666" s="176" t="s">
        <v>14786</v>
      </c>
      <c r="C2666" s="135" t="s">
        <v>710</v>
      </c>
      <c r="D2666" s="61"/>
      <c r="E2666" s="114" t="str">
        <f t="shared" si="493"/>
        <v xml:space="preserve">TRANSFORMADOR MARCA:ZENARO PTS 1030 </v>
      </c>
      <c r="F2666" s="61"/>
      <c r="G2666" s="61" t="s">
        <v>3582</v>
      </c>
      <c r="H2666" s="61" t="s">
        <v>134</v>
      </c>
      <c r="I2666" s="61"/>
      <c r="J2666" s="61"/>
      <c r="K2666" s="61" t="s">
        <v>16520</v>
      </c>
      <c r="L2666" s="61" t="s">
        <v>16519</v>
      </c>
      <c r="M2666" s="21">
        <v>315</v>
      </c>
      <c r="N2666" s="61">
        <v>11</v>
      </c>
      <c r="O2666" s="61" t="s">
        <v>510</v>
      </c>
      <c r="P2666" s="121">
        <v>3</v>
      </c>
      <c r="Q2666" s="61">
        <v>2008</v>
      </c>
      <c r="R2666" s="61" t="s">
        <v>10629</v>
      </c>
      <c r="S2666" s="61"/>
      <c r="T2666" s="116">
        <v>840</v>
      </c>
      <c r="U2666" s="111">
        <v>45</v>
      </c>
      <c r="V2666" s="113">
        <f t="shared" si="494"/>
        <v>680.40000000000009</v>
      </c>
      <c r="W2666" s="113">
        <f t="shared" si="495"/>
        <v>159.59999999999991</v>
      </c>
      <c r="X2666" s="112">
        <f t="shared" si="496"/>
        <v>159599.99999999991</v>
      </c>
      <c r="Y2666" s="111"/>
      <c r="Z2666" s="110">
        <f t="shared" si="504"/>
        <v>36</v>
      </c>
      <c r="AA2666" s="109">
        <f t="shared" si="497"/>
        <v>42</v>
      </c>
      <c r="AB2666" s="109">
        <f t="shared" si="498"/>
        <v>42000</v>
      </c>
      <c r="AC2666" s="108">
        <f t="shared" si="499"/>
        <v>798</v>
      </c>
      <c r="AD2666" s="107">
        <f t="shared" si="500"/>
        <v>2.2222222222222223E-2</v>
      </c>
      <c r="AE2666" s="106">
        <f t="shared" si="501"/>
        <v>17.733333333333334</v>
      </c>
      <c r="AF2666" s="105">
        <f t="shared" si="502"/>
        <v>177.33333333333326</v>
      </c>
      <c r="AG2666" s="105">
        <f t="shared" si="503"/>
        <v>662.66666666666674</v>
      </c>
    </row>
    <row r="2667" spans="1:33" s="88" customFormat="1" x14ac:dyDescent="0.35">
      <c r="A2667" s="21">
        <v>10141103</v>
      </c>
      <c r="B2667" s="176" t="s">
        <v>14786</v>
      </c>
      <c r="C2667" s="135" t="s">
        <v>710</v>
      </c>
      <c r="D2667" s="61"/>
      <c r="E2667" s="114" t="str">
        <f t="shared" si="493"/>
        <v xml:space="preserve">TRANSFORMADOR MARCA:ZENARO PTS 1015 </v>
      </c>
      <c r="F2667" s="61"/>
      <c r="G2667" s="61" t="s">
        <v>912</v>
      </c>
      <c r="H2667" s="61" t="s">
        <v>134</v>
      </c>
      <c r="I2667" s="61"/>
      <c r="J2667" s="61"/>
      <c r="K2667" s="61" t="s">
        <v>16518</v>
      </c>
      <c r="L2667" s="61" t="s">
        <v>16517</v>
      </c>
      <c r="M2667" s="21">
        <v>315</v>
      </c>
      <c r="N2667" s="61">
        <v>11</v>
      </c>
      <c r="O2667" s="61" t="s">
        <v>510</v>
      </c>
      <c r="P2667" s="121">
        <v>3</v>
      </c>
      <c r="Q2667" s="61">
        <v>2008</v>
      </c>
      <c r="R2667" s="61" t="s">
        <v>10629</v>
      </c>
      <c r="S2667" s="61"/>
      <c r="T2667" s="116">
        <v>840</v>
      </c>
      <c r="U2667" s="111">
        <v>45</v>
      </c>
      <c r="V2667" s="113">
        <f t="shared" si="494"/>
        <v>680.40000000000009</v>
      </c>
      <c r="W2667" s="113">
        <f t="shared" si="495"/>
        <v>159.59999999999991</v>
      </c>
      <c r="X2667" s="112">
        <f t="shared" si="496"/>
        <v>159599.99999999991</v>
      </c>
      <c r="Y2667" s="111"/>
      <c r="Z2667" s="110">
        <f t="shared" si="504"/>
        <v>36</v>
      </c>
      <c r="AA2667" s="109">
        <f t="shared" si="497"/>
        <v>42</v>
      </c>
      <c r="AB2667" s="109">
        <f t="shared" si="498"/>
        <v>42000</v>
      </c>
      <c r="AC2667" s="108">
        <f t="shared" si="499"/>
        <v>798</v>
      </c>
      <c r="AD2667" s="107">
        <f t="shared" si="500"/>
        <v>2.2222222222222223E-2</v>
      </c>
      <c r="AE2667" s="106">
        <f t="shared" si="501"/>
        <v>17.733333333333334</v>
      </c>
      <c r="AF2667" s="105">
        <f t="shared" si="502"/>
        <v>177.33333333333326</v>
      </c>
      <c r="AG2667" s="105">
        <f t="shared" si="503"/>
        <v>662.66666666666674</v>
      </c>
    </row>
    <row r="2668" spans="1:33" s="88" customFormat="1" x14ac:dyDescent="0.35">
      <c r="A2668" s="21">
        <v>10141103</v>
      </c>
      <c r="B2668" s="176" t="s">
        <v>14786</v>
      </c>
      <c r="C2668" s="135" t="s">
        <v>710</v>
      </c>
      <c r="D2668" s="61"/>
      <c r="E2668" s="114" t="str">
        <f t="shared" si="493"/>
        <v xml:space="preserve">TRANSFORMADOR MARCA:ZENARO PTS 1037 </v>
      </c>
      <c r="F2668" s="61"/>
      <c r="G2668" s="61" t="s">
        <v>16516</v>
      </c>
      <c r="H2668" s="61" t="s">
        <v>134</v>
      </c>
      <c r="I2668" s="61"/>
      <c r="J2668" s="61"/>
      <c r="K2668" s="61" t="s">
        <v>16515</v>
      </c>
      <c r="L2668" s="61" t="s">
        <v>16514</v>
      </c>
      <c r="M2668" s="21">
        <v>315</v>
      </c>
      <c r="N2668" s="61">
        <v>11</v>
      </c>
      <c r="O2668" s="61" t="s">
        <v>510</v>
      </c>
      <c r="P2668" s="121">
        <v>3</v>
      </c>
      <c r="Q2668" s="61">
        <v>2008</v>
      </c>
      <c r="R2668" s="61" t="s">
        <v>10629</v>
      </c>
      <c r="S2668" s="61"/>
      <c r="T2668" s="116">
        <v>840</v>
      </c>
      <c r="U2668" s="111">
        <v>45</v>
      </c>
      <c r="V2668" s="113">
        <f t="shared" si="494"/>
        <v>680.40000000000009</v>
      </c>
      <c r="W2668" s="113">
        <f t="shared" si="495"/>
        <v>159.59999999999991</v>
      </c>
      <c r="X2668" s="112">
        <f t="shared" si="496"/>
        <v>159599.99999999991</v>
      </c>
      <c r="Y2668" s="111"/>
      <c r="Z2668" s="110">
        <f t="shared" si="504"/>
        <v>36</v>
      </c>
      <c r="AA2668" s="109">
        <f t="shared" si="497"/>
        <v>42</v>
      </c>
      <c r="AB2668" s="109">
        <f t="shared" si="498"/>
        <v>42000</v>
      </c>
      <c r="AC2668" s="108">
        <f t="shared" si="499"/>
        <v>798</v>
      </c>
      <c r="AD2668" s="107">
        <f t="shared" si="500"/>
        <v>2.2222222222222223E-2</v>
      </c>
      <c r="AE2668" s="106">
        <f t="shared" si="501"/>
        <v>17.733333333333334</v>
      </c>
      <c r="AF2668" s="105">
        <f t="shared" si="502"/>
        <v>177.33333333333326</v>
      </c>
      <c r="AG2668" s="105">
        <f t="shared" si="503"/>
        <v>662.66666666666674</v>
      </c>
    </row>
    <row r="2669" spans="1:33" s="88" customFormat="1" x14ac:dyDescent="0.35">
      <c r="A2669" s="21">
        <v>10141103</v>
      </c>
      <c r="B2669" s="176" t="s">
        <v>14786</v>
      </c>
      <c r="C2669" s="135" t="s">
        <v>710</v>
      </c>
      <c r="D2669" s="61"/>
      <c r="E2669" s="114" t="str">
        <f t="shared" si="493"/>
        <v xml:space="preserve">TRANSFORMADOR MARCA:ZENARO PTS 1032 </v>
      </c>
      <c r="F2669" s="61"/>
      <c r="G2669" s="61" t="s">
        <v>11535</v>
      </c>
      <c r="H2669" s="61" t="s">
        <v>134</v>
      </c>
      <c r="I2669" s="61"/>
      <c r="J2669" s="61"/>
      <c r="K2669" s="61" t="s">
        <v>16513</v>
      </c>
      <c r="L2669" s="61" t="s">
        <v>16512</v>
      </c>
      <c r="M2669" s="21">
        <v>315</v>
      </c>
      <c r="N2669" s="61">
        <v>11</v>
      </c>
      <c r="O2669" s="61" t="s">
        <v>510</v>
      </c>
      <c r="P2669" s="121">
        <v>3</v>
      </c>
      <c r="Q2669" s="61">
        <v>2008</v>
      </c>
      <c r="R2669" s="61" t="s">
        <v>10629</v>
      </c>
      <c r="S2669" s="61"/>
      <c r="T2669" s="116">
        <v>840</v>
      </c>
      <c r="U2669" s="111">
        <v>45</v>
      </c>
      <c r="V2669" s="113">
        <f t="shared" si="494"/>
        <v>680.40000000000009</v>
      </c>
      <c r="W2669" s="113">
        <f t="shared" si="495"/>
        <v>159.59999999999991</v>
      </c>
      <c r="X2669" s="112">
        <f t="shared" si="496"/>
        <v>159599.99999999991</v>
      </c>
      <c r="Y2669" s="111"/>
      <c r="Z2669" s="110">
        <f t="shared" si="504"/>
        <v>36</v>
      </c>
      <c r="AA2669" s="109">
        <f t="shared" si="497"/>
        <v>42</v>
      </c>
      <c r="AB2669" s="109">
        <f t="shared" si="498"/>
        <v>42000</v>
      </c>
      <c r="AC2669" s="108">
        <f t="shared" si="499"/>
        <v>798</v>
      </c>
      <c r="AD2669" s="107">
        <f t="shared" si="500"/>
        <v>2.2222222222222223E-2</v>
      </c>
      <c r="AE2669" s="106">
        <f t="shared" si="501"/>
        <v>17.733333333333334</v>
      </c>
      <c r="AF2669" s="105">
        <f t="shared" si="502"/>
        <v>177.33333333333326</v>
      </c>
      <c r="AG2669" s="105">
        <f t="shared" si="503"/>
        <v>662.66666666666674</v>
      </c>
    </row>
    <row r="2670" spans="1:33" s="88" customFormat="1" x14ac:dyDescent="0.35">
      <c r="A2670" s="21">
        <v>10141103</v>
      </c>
      <c r="B2670" s="115" t="s">
        <v>14786</v>
      </c>
      <c r="C2670" s="135" t="s">
        <v>710</v>
      </c>
      <c r="D2670" s="21" t="s">
        <v>16511</v>
      </c>
      <c r="E2670" s="114" t="str">
        <f t="shared" si="493"/>
        <v>TRANSFORMADOR MARCA:ZENNARO ALTO MOLOCUE PTS 3017</v>
      </c>
      <c r="F2670" s="21"/>
      <c r="G2670" s="21" t="s">
        <v>170</v>
      </c>
      <c r="H2670" s="61" t="s">
        <v>170</v>
      </c>
      <c r="I2670" s="21" t="s">
        <v>16510</v>
      </c>
      <c r="J2670" s="21"/>
      <c r="K2670" s="21" t="s">
        <v>16509</v>
      </c>
      <c r="L2670" s="21" t="s">
        <v>16508</v>
      </c>
      <c r="M2670" s="21">
        <v>200</v>
      </c>
      <c r="N2670" s="21" t="s">
        <v>19</v>
      </c>
      <c r="O2670" s="21" t="s">
        <v>362</v>
      </c>
      <c r="P2670" s="121">
        <v>3</v>
      </c>
      <c r="Q2670" s="21">
        <v>2008</v>
      </c>
      <c r="R2670" s="21" t="s">
        <v>16507</v>
      </c>
      <c r="S2670" s="21"/>
      <c r="T2670" s="116">
        <v>991</v>
      </c>
      <c r="U2670" s="111">
        <v>45</v>
      </c>
      <c r="V2670" s="113">
        <f t="shared" si="494"/>
        <v>802.71</v>
      </c>
      <c r="W2670" s="113">
        <f t="shared" si="495"/>
        <v>188.28999999999996</v>
      </c>
      <c r="X2670" s="112">
        <f t="shared" si="496"/>
        <v>188289.99999999997</v>
      </c>
      <c r="Y2670" s="111"/>
      <c r="Z2670" s="110">
        <f t="shared" si="504"/>
        <v>36</v>
      </c>
      <c r="AA2670" s="109">
        <f t="shared" si="497"/>
        <v>49.550000000000004</v>
      </c>
      <c r="AB2670" s="109">
        <f t="shared" si="498"/>
        <v>49550.000000000007</v>
      </c>
      <c r="AC2670" s="108">
        <f t="shared" si="499"/>
        <v>941.45</v>
      </c>
      <c r="AD2670" s="107">
        <f t="shared" si="500"/>
        <v>2.2222222222222223E-2</v>
      </c>
      <c r="AE2670" s="106">
        <f t="shared" si="501"/>
        <v>20.921111111111113</v>
      </c>
      <c r="AF2670" s="105">
        <f t="shared" si="502"/>
        <v>209.21111111111108</v>
      </c>
      <c r="AG2670" s="105">
        <f t="shared" si="503"/>
        <v>781.78888888888889</v>
      </c>
    </row>
    <row r="2671" spans="1:33" s="88" customFormat="1" x14ac:dyDescent="0.35">
      <c r="A2671" s="21">
        <v>10141103</v>
      </c>
      <c r="B2671" s="115" t="s">
        <v>14786</v>
      </c>
      <c r="C2671" s="135" t="s">
        <v>710</v>
      </c>
      <c r="D2671" s="21" t="s">
        <v>16506</v>
      </c>
      <c r="E2671" s="114" t="str">
        <f t="shared" si="493"/>
        <v>TRANSFORMADOR MARCA:ABB CHIMURA PTS 302</v>
      </c>
      <c r="F2671" s="21"/>
      <c r="G2671" s="21" t="s">
        <v>1716</v>
      </c>
      <c r="H2671" s="21" t="s">
        <v>1715</v>
      </c>
      <c r="I2671" s="21" t="s">
        <v>16505</v>
      </c>
      <c r="J2671" s="21"/>
      <c r="K2671" s="21" t="s">
        <v>16504</v>
      </c>
      <c r="L2671" s="21" t="s">
        <v>16503</v>
      </c>
      <c r="M2671" s="21">
        <v>160</v>
      </c>
      <c r="N2671" s="21" t="s">
        <v>19</v>
      </c>
      <c r="O2671" s="21" t="s">
        <v>362</v>
      </c>
      <c r="P2671" s="121">
        <v>3</v>
      </c>
      <c r="Q2671" s="21">
        <v>2008</v>
      </c>
      <c r="R2671" s="21" t="s">
        <v>15</v>
      </c>
      <c r="S2671" s="21"/>
      <c r="T2671" s="116">
        <v>991</v>
      </c>
      <c r="U2671" s="111">
        <v>45</v>
      </c>
      <c r="V2671" s="113">
        <f t="shared" si="494"/>
        <v>802.71</v>
      </c>
      <c r="W2671" s="113">
        <f t="shared" si="495"/>
        <v>188.28999999999996</v>
      </c>
      <c r="X2671" s="112">
        <f t="shared" si="496"/>
        <v>188289.99999999997</v>
      </c>
      <c r="Y2671" s="111"/>
      <c r="Z2671" s="110">
        <f t="shared" si="504"/>
        <v>36</v>
      </c>
      <c r="AA2671" s="109">
        <f t="shared" si="497"/>
        <v>49.550000000000004</v>
      </c>
      <c r="AB2671" s="109">
        <f t="shared" si="498"/>
        <v>49550.000000000007</v>
      </c>
      <c r="AC2671" s="108">
        <f t="shared" si="499"/>
        <v>941.45</v>
      </c>
      <c r="AD2671" s="107">
        <f t="shared" si="500"/>
        <v>2.2222222222222223E-2</v>
      </c>
      <c r="AE2671" s="106">
        <f t="shared" si="501"/>
        <v>20.921111111111113</v>
      </c>
      <c r="AF2671" s="105">
        <f t="shared" si="502"/>
        <v>209.21111111111108</v>
      </c>
      <c r="AG2671" s="105">
        <f t="shared" si="503"/>
        <v>781.78888888888889</v>
      </c>
    </row>
    <row r="2672" spans="1:33" s="88" customFormat="1" x14ac:dyDescent="0.35">
      <c r="A2672" s="21">
        <v>10141103</v>
      </c>
      <c r="B2672" s="115" t="s">
        <v>1665</v>
      </c>
      <c r="C2672" s="115" t="s">
        <v>710</v>
      </c>
      <c r="D2672" s="21"/>
      <c r="E2672" s="114" t="str">
        <f t="shared" si="493"/>
        <v xml:space="preserve">TRANSFORMADOR MARCA:ZENARO SE-TETE </v>
      </c>
      <c r="F2672" s="57" t="s">
        <v>424</v>
      </c>
      <c r="G2672" s="21" t="s">
        <v>3179</v>
      </c>
      <c r="H2672" s="21" t="s">
        <v>411</v>
      </c>
      <c r="I2672" s="21" t="s">
        <v>10632</v>
      </c>
      <c r="J2672" s="57"/>
      <c r="K2672" s="57" t="s">
        <v>10631</v>
      </c>
      <c r="L2672" s="57" t="s">
        <v>10630</v>
      </c>
      <c r="M2672" s="21">
        <v>250</v>
      </c>
      <c r="N2672" s="21">
        <v>33</v>
      </c>
      <c r="O2672" s="21">
        <v>0.4</v>
      </c>
      <c r="P2672" s="57">
        <v>3</v>
      </c>
      <c r="Q2672" s="57">
        <v>2008</v>
      </c>
      <c r="R2672" s="21" t="s">
        <v>10629</v>
      </c>
      <c r="S2672" s="57" t="s">
        <v>10628</v>
      </c>
      <c r="T2672" s="116">
        <v>991</v>
      </c>
      <c r="U2672" s="111">
        <v>45</v>
      </c>
      <c r="V2672" s="113">
        <f t="shared" si="494"/>
        <v>802.71</v>
      </c>
      <c r="W2672" s="113">
        <f t="shared" si="495"/>
        <v>188.28999999999996</v>
      </c>
      <c r="X2672" s="112">
        <f t="shared" si="496"/>
        <v>188289.99999999997</v>
      </c>
      <c r="Y2672" s="111"/>
      <c r="Z2672" s="110">
        <f t="shared" si="504"/>
        <v>36</v>
      </c>
      <c r="AA2672" s="109">
        <f t="shared" si="497"/>
        <v>49.550000000000004</v>
      </c>
      <c r="AB2672" s="109">
        <f t="shared" si="498"/>
        <v>49550.000000000007</v>
      </c>
      <c r="AC2672" s="108">
        <f t="shared" si="499"/>
        <v>941.45</v>
      </c>
      <c r="AD2672" s="107">
        <f t="shared" si="500"/>
        <v>2.2222222222222223E-2</v>
      </c>
      <c r="AE2672" s="106">
        <f t="shared" si="501"/>
        <v>20.921111111111113</v>
      </c>
      <c r="AF2672" s="105">
        <f t="shared" si="502"/>
        <v>209.21111111111108</v>
      </c>
      <c r="AG2672" s="105">
        <f t="shared" si="503"/>
        <v>781.78888888888889</v>
      </c>
    </row>
    <row r="2673" spans="1:33" s="88" customFormat="1" x14ac:dyDescent="0.35">
      <c r="A2673" s="21">
        <v>10141103</v>
      </c>
      <c r="B2673" s="115" t="s">
        <v>1665</v>
      </c>
      <c r="C2673" s="115" t="s">
        <v>710</v>
      </c>
      <c r="D2673" s="21"/>
      <c r="E2673" s="114" t="str">
        <f t="shared" si="493"/>
        <v xml:space="preserve">TRANSFORMADOR MARCA:DPM SE-TETE </v>
      </c>
      <c r="F2673" s="57" t="s">
        <v>424</v>
      </c>
      <c r="G2673" s="21" t="s">
        <v>3179</v>
      </c>
      <c r="H2673" s="21" t="s">
        <v>411</v>
      </c>
      <c r="I2673" s="21" t="s">
        <v>10627</v>
      </c>
      <c r="J2673" s="57"/>
      <c r="K2673" s="57" t="s">
        <v>10626</v>
      </c>
      <c r="L2673" s="57" t="s">
        <v>10625</v>
      </c>
      <c r="M2673" s="57">
        <v>50</v>
      </c>
      <c r="N2673" s="57">
        <v>33</v>
      </c>
      <c r="O2673" s="21">
        <v>0.4</v>
      </c>
      <c r="P2673" s="57">
        <v>3</v>
      </c>
      <c r="Q2673" s="57">
        <v>2008</v>
      </c>
      <c r="R2673" s="21" t="s">
        <v>587</v>
      </c>
      <c r="S2673" s="57" t="s">
        <v>10624</v>
      </c>
      <c r="T2673" s="116">
        <v>643</v>
      </c>
      <c r="U2673" s="111">
        <v>45</v>
      </c>
      <c r="V2673" s="113">
        <f t="shared" si="494"/>
        <v>520.83000000000004</v>
      </c>
      <c r="W2673" s="113">
        <f t="shared" si="495"/>
        <v>122.16999999999996</v>
      </c>
      <c r="X2673" s="112">
        <f t="shared" si="496"/>
        <v>122169.99999999996</v>
      </c>
      <c r="Y2673" s="111"/>
      <c r="Z2673" s="110">
        <f t="shared" si="504"/>
        <v>36</v>
      </c>
      <c r="AA2673" s="109">
        <f t="shared" si="497"/>
        <v>32.15</v>
      </c>
      <c r="AB2673" s="109">
        <f t="shared" si="498"/>
        <v>32150</v>
      </c>
      <c r="AC2673" s="108">
        <f t="shared" si="499"/>
        <v>610.85</v>
      </c>
      <c r="AD2673" s="107">
        <f t="shared" si="500"/>
        <v>2.2222222222222223E-2</v>
      </c>
      <c r="AE2673" s="106">
        <f t="shared" si="501"/>
        <v>13.574444444444445</v>
      </c>
      <c r="AF2673" s="105">
        <f t="shared" si="502"/>
        <v>135.74444444444441</v>
      </c>
      <c r="AG2673" s="105">
        <f t="shared" si="503"/>
        <v>507.25555555555559</v>
      </c>
    </row>
    <row r="2674" spans="1:33" s="88" customFormat="1" x14ac:dyDescent="0.35">
      <c r="A2674" s="21">
        <v>10141103</v>
      </c>
      <c r="B2674" s="115" t="s">
        <v>1665</v>
      </c>
      <c r="C2674" s="115" t="s">
        <v>710</v>
      </c>
      <c r="D2674" s="21"/>
      <c r="E2674" s="114" t="str">
        <f t="shared" si="493"/>
        <v xml:space="preserve">TRANSFORMADOR MARCA:OZGUNEY SE-MANJE </v>
      </c>
      <c r="F2674" s="21" t="s">
        <v>424</v>
      </c>
      <c r="G2674" s="21" t="s">
        <v>3139</v>
      </c>
      <c r="H2674" s="21" t="s">
        <v>3948</v>
      </c>
      <c r="I2674" s="21" t="s">
        <v>10623</v>
      </c>
      <c r="J2674" s="21"/>
      <c r="K2674" s="21" t="s">
        <v>10622</v>
      </c>
      <c r="L2674" s="21">
        <v>8390919.5030000005</v>
      </c>
      <c r="M2674" s="21">
        <v>50</v>
      </c>
      <c r="N2674" s="21">
        <v>33</v>
      </c>
      <c r="O2674" s="21">
        <v>0.4</v>
      </c>
      <c r="P2674" s="124">
        <v>3</v>
      </c>
      <c r="Q2674" s="21">
        <v>2008</v>
      </c>
      <c r="R2674" s="21" t="s">
        <v>10572</v>
      </c>
      <c r="S2674" s="21">
        <v>82024</v>
      </c>
      <c r="T2674" s="116">
        <v>643</v>
      </c>
      <c r="U2674" s="111">
        <v>45</v>
      </c>
      <c r="V2674" s="113">
        <f t="shared" si="494"/>
        <v>520.83000000000004</v>
      </c>
      <c r="W2674" s="113">
        <f t="shared" si="495"/>
        <v>122.16999999999996</v>
      </c>
      <c r="X2674" s="112">
        <f t="shared" si="496"/>
        <v>122169.99999999996</v>
      </c>
      <c r="Y2674" s="111"/>
      <c r="Z2674" s="110">
        <f t="shared" si="504"/>
        <v>36</v>
      </c>
      <c r="AA2674" s="109">
        <f t="shared" si="497"/>
        <v>32.15</v>
      </c>
      <c r="AB2674" s="109">
        <f t="shared" si="498"/>
        <v>32150</v>
      </c>
      <c r="AC2674" s="108">
        <f t="shared" si="499"/>
        <v>610.85</v>
      </c>
      <c r="AD2674" s="107">
        <f t="shared" si="500"/>
        <v>2.2222222222222223E-2</v>
      </c>
      <c r="AE2674" s="106">
        <f t="shared" si="501"/>
        <v>13.574444444444445</v>
      </c>
      <c r="AF2674" s="105">
        <f t="shared" si="502"/>
        <v>135.74444444444441</v>
      </c>
      <c r="AG2674" s="105">
        <f t="shared" si="503"/>
        <v>507.25555555555559</v>
      </c>
    </row>
    <row r="2675" spans="1:33" s="88" customFormat="1" x14ac:dyDescent="0.35">
      <c r="A2675" s="21">
        <v>10141103</v>
      </c>
      <c r="B2675" s="115" t="s">
        <v>1665</v>
      </c>
      <c r="C2675" s="115" t="s">
        <v>710</v>
      </c>
      <c r="D2675" s="21"/>
      <c r="E2675" s="114" t="str">
        <f t="shared" si="493"/>
        <v xml:space="preserve">TRANSFORMADOR MARCA:DPM SE-MATAMBO </v>
      </c>
      <c r="F2675" s="21" t="s">
        <v>424</v>
      </c>
      <c r="G2675" s="21" t="s">
        <v>3157</v>
      </c>
      <c r="H2675" s="21" t="s">
        <v>3156</v>
      </c>
      <c r="I2675" s="21" t="s">
        <v>10621</v>
      </c>
      <c r="J2675" s="21"/>
      <c r="K2675" s="21" t="s">
        <v>10620</v>
      </c>
      <c r="L2675" s="21" t="s">
        <v>10619</v>
      </c>
      <c r="M2675" s="21">
        <v>50</v>
      </c>
      <c r="N2675" s="21">
        <v>33</v>
      </c>
      <c r="O2675" s="21">
        <v>0.4</v>
      </c>
      <c r="P2675" s="21">
        <v>3</v>
      </c>
      <c r="Q2675" s="21">
        <v>2008</v>
      </c>
      <c r="R2675" s="21" t="s">
        <v>587</v>
      </c>
      <c r="S2675" s="21" t="s">
        <v>10618</v>
      </c>
      <c r="T2675" s="116">
        <v>643</v>
      </c>
      <c r="U2675" s="111">
        <v>45</v>
      </c>
      <c r="V2675" s="113">
        <f t="shared" si="494"/>
        <v>520.83000000000004</v>
      </c>
      <c r="W2675" s="113">
        <f t="shared" si="495"/>
        <v>122.16999999999996</v>
      </c>
      <c r="X2675" s="112">
        <f t="shared" si="496"/>
        <v>122169.99999999996</v>
      </c>
      <c r="Y2675" s="111"/>
      <c r="Z2675" s="110">
        <f t="shared" si="504"/>
        <v>36</v>
      </c>
      <c r="AA2675" s="109">
        <f t="shared" si="497"/>
        <v>32.15</v>
      </c>
      <c r="AB2675" s="109">
        <f t="shared" si="498"/>
        <v>32150</v>
      </c>
      <c r="AC2675" s="108">
        <f t="shared" si="499"/>
        <v>610.85</v>
      </c>
      <c r="AD2675" s="107">
        <f t="shared" si="500"/>
        <v>2.2222222222222223E-2</v>
      </c>
      <c r="AE2675" s="106">
        <f t="shared" si="501"/>
        <v>13.574444444444445</v>
      </c>
      <c r="AF2675" s="105">
        <f t="shared" si="502"/>
        <v>135.74444444444441</v>
      </c>
      <c r="AG2675" s="105">
        <f t="shared" si="503"/>
        <v>507.25555555555559</v>
      </c>
    </row>
    <row r="2676" spans="1:33" s="88" customFormat="1" x14ac:dyDescent="0.35">
      <c r="A2676" s="21">
        <v>10141103</v>
      </c>
      <c r="B2676" s="115" t="s">
        <v>1665</v>
      </c>
      <c r="C2676" s="115" t="s">
        <v>710</v>
      </c>
      <c r="D2676" s="21"/>
      <c r="E2676" s="114" t="str">
        <f t="shared" si="493"/>
        <v xml:space="preserve">TRANSFORMADOR MARCA:OZGUNEY SE-MATAMBO </v>
      </c>
      <c r="F2676" s="21" t="s">
        <v>424</v>
      </c>
      <c r="G2676" s="21" t="s">
        <v>3157</v>
      </c>
      <c r="H2676" s="21" t="s">
        <v>3156</v>
      </c>
      <c r="I2676" s="21" t="s">
        <v>10617</v>
      </c>
      <c r="J2676" s="57"/>
      <c r="K2676" s="57" t="s">
        <v>10616</v>
      </c>
      <c r="L2676" s="57" t="s">
        <v>10615</v>
      </c>
      <c r="M2676" s="21">
        <v>100</v>
      </c>
      <c r="N2676" s="21">
        <v>33</v>
      </c>
      <c r="O2676" s="21">
        <v>0.4</v>
      </c>
      <c r="P2676" s="21">
        <v>3</v>
      </c>
      <c r="Q2676" s="21">
        <v>2008</v>
      </c>
      <c r="R2676" s="21" t="s">
        <v>10572</v>
      </c>
      <c r="S2676" s="21">
        <v>82934</v>
      </c>
      <c r="T2676" s="116">
        <v>763</v>
      </c>
      <c r="U2676" s="111">
        <v>45</v>
      </c>
      <c r="V2676" s="113">
        <f t="shared" si="494"/>
        <v>618.03</v>
      </c>
      <c r="W2676" s="113">
        <f t="shared" si="495"/>
        <v>144.97000000000003</v>
      </c>
      <c r="X2676" s="112">
        <f t="shared" si="496"/>
        <v>144970.00000000003</v>
      </c>
      <c r="Y2676" s="111"/>
      <c r="Z2676" s="110">
        <f t="shared" si="504"/>
        <v>36</v>
      </c>
      <c r="AA2676" s="109">
        <f t="shared" si="497"/>
        <v>38.15</v>
      </c>
      <c r="AB2676" s="109">
        <f t="shared" si="498"/>
        <v>38150</v>
      </c>
      <c r="AC2676" s="108">
        <f t="shared" si="499"/>
        <v>724.85</v>
      </c>
      <c r="AD2676" s="107">
        <f t="shared" si="500"/>
        <v>2.2222222222222223E-2</v>
      </c>
      <c r="AE2676" s="106">
        <f t="shared" si="501"/>
        <v>16.10777777777778</v>
      </c>
      <c r="AF2676" s="105">
        <f t="shared" si="502"/>
        <v>161.07777777777781</v>
      </c>
      <c r="AG2676" s="105">
        <f t="shared" si="503"/>
        <v>601.92222222222222</v>
      </c>
    </row>
    <row r="2677" spans="1:33" s="88" customFormat="1" x14ac:dyDescent="0.35">
      <c r="A2677" s="21">
        <v>10141103</v>
      </c>
      <c r="B2677" s="115" t="s">
        <v>1665</v>
      </c>
      <c r="C2677" s="115" t="s">
        <v>710</v>
      </c>
      <c r="D2677" s="21"/>
      <c r="E2677" s="114" t="str">
        <f t="shared" si="493"/>
        <v xml:space="preserve">TRANSFORMADOR MARCA:DPM SE-MANJE </v>
      </c>
      <c r="F2677" s="21" t="s">
        <v>424</v>
      </c>
      <c r="G2677" s="21" t="s">
        <v>3139</v>
      </c>
      <c r="H2677" s="21" t="s">
        <v>9885</v>
      </c>
      <c r="I2677" s="21" t="s">
        <v>10614</v>
      </c>
      <c r="J2677" s="57"/>
      <c r="K2677" s="57" t="s">
        <v>10613</v>
      </c>
      <c r="L2677" s="57" t="s">
        <v>10612</v>
      </c>
      <c r="M2677" s="21">
        <v>25</v>
      </c>
      <c r="N2677" s="21">
        <v>33</v>
      </c>
      <c r="O2677" s="21">
        <v>0.4</v>
      </c>
      <c r="P2677" s="21">
        <v>3</v>
      </c>
      <c r="Q2677" s="21">
        <v>2008</v>
      </c>
      <c r="R2677" s="21" t="s">
        <v>587</v>
      </c>
      <c r="S2677" s="21" t="s">
        <v>10611</v>
      </c>
      <c r="T2677" s="116">
        <v>643</v>
      </c>
      <c r="U2677" s="111">
        <v>45</v>
      </c>
      <c r="V2677" s="113">
        <f t="shared" si="494"/>
        <v>520.83000000000004</v>
      </c>
      <c r="W2677" s="113">
        <f t="shared" si="495"/>
        <v>122.16999999999996</v>
      </c>
      <c r="X2677" s="112">
        <f t="shared" si="496"/>
        <v>122169.99999999996</v>
      </c>
      <c r="Y2677" s="111"/>
      <c r="Z2677" s="110">
        <f t="shared" si="504"/>
        <v>36</v>
      </c>
      <c r="AA2677" s="109">
        <f t="shared" si="497"/>
        <v>32.15</v>
      </c>
      <c r="AB2677" s="109">
        <f t="shared" si="498"/>
        <v>32150</v>
      </c>
      <c r="AC2677" s="108">
        <f t="shared" si="499"/>
        <v>610.85</v>
      </c>
      <c r="AD2677" s="107">
        <f t="shared" si="500"/>
        <v>2.2222222222222223E-2</v>
      </c>
      <c r="AE2677" s="106">
        <f t="shared" si="501"/>
        <v>13.574444444444445</v>
      </c>
      <c r="AF2677" s="105">
        <f t="shared" si="502"/>
        <v>135.74444444444441</v>
      </c>
      <c r="AG2677" s="105">
        <f t="shared" si="503"/>
        <v>507.25555555555559</v>
      </c>
    </row>
    <row r="2678" spans="1:33" s="88" customFormat="1" x14ac:dyDescent="0.35">
      <c r="A2678" s="21">
        <v>10141103</v>
      </c>
      <c r="B2678" s="115" t="s">
        <v>1665</v>
      </c>
      <c r="C2678" s="115" t="s">
        <v>710</v>
      </c>
      <c r="D2678" s="21"/>
      <c r="E2678" s="114" t="str">
        <f t="shared" si="493"/>
        <v xml:space="preserve">TRANSFORMADOR MARCA:DPM SE-MANJE </v>
      </c>
      <c r="F2678" s="21" t="s">
        <v>424</v>
      </c>
      <c r="G2678" s="21" t="s">
        <v>3139</v>
      </c>
      <c r="H2678" s="21" t="s">
        <v>9885</v>
      </c>
      <c r="I2678" s="21" t="s">
        <v>10610</v>
      </c>
      <c r="J2678" s="57"/>
      <c r="K2678" s="57" t="s">
        <v>10609</v>
      </c>
      <c r="L2678" s="57" t="s">
        <v>10608</v>
      </c>
      <c r="M2678" s="21">
        <v>25</v>
      </c>
      <c r="N2678" s="21">
        <v>33</v>
      </c>
      <c r="O2678" s="21">
        <v>0.4</v>
      </c>
      <c r="P2678" s="21">
        <v>3</v>
      </c>
      <c r="Q2678" s="21">
        <v>2008</v>
      </c>
      <c r="R2678" s="21" t="s">
        <v>587</v>
      </c>
      <c r="S2678" s="21" t="s">
        <v>10607</v>
      </c>
      <c r="T2678" s="116">
        <v>643</v>
      </c>
      <c r="U2678" s="111">
        <v>45</v>
      </c>
      <c r="V2678" s="113">
        <f t="shared" si="494"/>
        <v>520.83000000000004</v>
      </c>
      <c r="W2678" s="113">
        <f t="shared" si="495"/>
        <v>122.16999999999996</v>
      </c>
      <c r="X2678" s="112">
        <f t="shared" si="496"/>
        <v>122169.99999999996</v>
      </c>
      <c r="Y2678" s="111"/>
      <c r="Z2678" s="110">
        <f t="shared" si="504"/>
        <v>36</v>
      </c>
      <c r="AA2678" s="109">
        <f t="shared" si="497"/>
        <v>32.15</v>
      </c>
      <c r="AB2678" s="109">
        <f t="shared" si="498"/>
        <v>32150</v>
      </c>
      <c r="AC2678" s="108">
        <f t="shared" si="499"/>
        <v>610.85</v>
      </c>
      <c r="AD2678" s="107">
        <f t="shared" si="500"/>
        <v>2.2222222222222223E-2</v>
      </c>
      <c r="AE2678" s="106">
        <f t="shared" si="501"/>
        <v>13.574444444444445</v>
      </c>
      <c r="AF2678" s="105">
        <f t="shared" si="502"/>
        <v>135.74444444444441</v>
      </c>
      <c r="AG2678" s="105">
        <f t="shared" si="503"/>
        <v>507.25555555555559</v>
      </c>
    </row>
    <row r="2679" spans="1:33" s="88" customFormat="1" x14ac:dyDescent="0.35">
      <c r="A2679" s="21">
        <v>10141103</v>
      </c>
      <c r="B2679" s="115" t="s">
        <v>1665</v>
      </c>
      <c r="C2679" s="115" t="s">
        <v>710</v>
      </c>
      <c r="D2679" s="21"/>
      <c r="E2679" s="114" t="str">
        <f t="shared" si="493"/>
        <v xml:space="preserve">TRANSFORMADOR MARCA:DPM SE-MANJE </v>
      </c>
      <c r="F2679" s="21" t="s">
        <v>424</v>
      </c>
      <c r="G2679" s="21" t="s">
        <v>3139</v>
      </c>
      <c r="H2679" s="21" t="s">
        <v>9885</v>
      </c>
      <c r="I2679" s="21" t="s">
        <v>9919</v>
      </c>
      <c r="J2679" s="57"/>
      <c r="K2679" s="57" t="s">
        <v>10606</v>
      </c>
      <c r="L2679" s="57" t="s">
        <v>10605</v>
      </c>
      <c r="M2679" s="21">
        <v>50</v>
      </c>
      <c r="N2679" s="21">
        <v>33</v>
      </c>
      <c r="O2679" s="21">
        <v>0.4</v>
      </c>
      <c r="P2679" s="21">
        <v>3</v>
      </c>
      <c r="Q2679" s="21">
        <v>2008</v>
      </c>
      <c r="R2679" s="21" t="s">
        <v>587</v>
      </c>
      <c r="S2679" s="21" t="s">
        <v>10604</v>
      </c>
      <c r="T2679" s="116">
        <v>643</v>
      </c>
      <c r="U2679" s="111">
        <v>45</v>
      </c>
      <c r="V2679" s="113">
        <f t="shared" si="494"/>
        <v>520.83000000000004</v>
      </c>
      <c r="W2679" s="113">
        <f t="shared" si="495"/>
        <v>122.16999999999996</v>
      </c>
      <c r="X2679" s="112">
        <f t="shared" si="496"/>
        <v>122169.99999999996</v>
      </c>
      <c r="Y2679" s="111"/>
      <c r="Z2679" s="110">
        <f t="shared" si="504"/>
        <v>36</v>
      </c>
      <c r="AA2679" s="109">
        <f t="shared" si="497"/>
        <v>32.15</v>
      </c>
      <c r="AB2679" s="109">
        <f t="shared" si="498"/>
        <v>32150</v>
      </c>
      <c r="AC2679" s="108">
        <f t="shared" si="499"/>
        <v>610.85</v>
      </c>
      <c r="AD2679" s="107">
        <f t="shared" si="500"/>
        <v>2.2222222222222223E-2</v>
      </c>
      <c r="AE2679" s="106">
        <f t="shared" si="501"/>
        <v>13.574444444444445</v>
      </c>
      <c r="AF2679" s="105">
        <f t="shared" si="502"/>
        <v>135.74444444444441</v>
      </c>
      <c r="AG2679" s="105">
        <f t="shared" si="503"/>
        <v>507.25555555555559</v>
      </c>
    </row>
    <row r="2680" spans="1:33" s="88" customFormat="1" x14ac:dyDescent="0.35">
      <c r="A2680" s="21">
        <v>10141103</v>
      </c>
      <c r="B2680" s="115" t="s">
        <v>1665</v>
      </c>
      <c r="C2680" s="115" t="s">
        <v>710</v>
      </c>
      <c r="D2680" s="21"/>
      <c r="E2680" s="114" t="str">
        <f t="shared" si="493"/>
        <v xml:space="preserve">TRANSFORMADOR MARCA:DPM SE-MANJE </v>
      </c>
      <c r="F2680" s="57" t="s">
        <v>424</v>
      </c>
      <c r="G2680" s="21" t="s">
        <v>3139</v>
      </c>
      <c r="H2680" s="21" t="s">
        <v>3138</v>
      </c>
      <c r="I2680" s="21" t="s">
        <v>10603</v>
      </c>
      <c r="J2680" s="57"/>
      <c r="K2680" s="57" t="s">
        <v>10602</v>
      </c>
      <c r="L2680" s="57" t="s">
        <v>10601</v>
      </c>
      <c r="M2680" s="21">
        <v>25</v>
      </c>
      <c r="N2680" s="21">
        <v>33</v>
      </c>
      <c r="O2680" s="21">
        <v>0.4</v>
      </c>
      <c r="P2680" s="57">
        <v>3</v>
      </c>
      <c r="Q2680" s="21">
        <v>2008</v>
      </c>
      <c r="R2680" s="21" t="s">
        <v>587</v>
      </c>
      <c r="S2680" s="21" t="s">
        <v>10600</v>
      </c>
      <c r="T2680" s="116">
        <v>643</v>
      </c>
      <c r="U2680" s="111">
        <v>45</v>
      </c>
      <c r="V2680" s="113">
        <f t="shared" si="494"/>
        <v>520.83000000000004</v>
      </c>
      <c r="W2680" s="113">
        <f t="shared" si="495"/>
        <v>122.16999999999996</v>
      </c>
      <c r="X2680" s="112">
        <f t="shared" si="496"/>
        <v>122169.99999999996</v>
      </c>
      <c r="Y2680" s="111"/>
      <c r="Z2680" s="110">
        <f t="shared" si="504"/>
        <v>36</v>
      </c>
      <c r="AA2680" s="109">
        <f t="shared" si="497"/>
        <v>32.15</v>
      </c>
      <c r="AB2680" s="109">
        <f t="shared" si="498"/>
        <v>32150</v>
      </c>
      <c r="AC2680" s="108">
        <f t="shared" si="499"/>
        <v>610.85</v>
      </c>
      <c r="AD2680" s="107">
        <f t="shared" si="500"/>
        <v>2.2222222222222223E-2</v>
      </c>
      <c r="AE2680" s="106">
        <f t="shared" si="501"/>
        <v>13.574444444444445</v>
      </c>
      <c r="AF2680" s="105">
        <f t="shared" si="502"/>
        <v>135.74444444444441</v>
      </c>
      <c r="AG2680" s="105">
        <f t="shared" si="503"/>
        <v>507.25555555555559</v>
      </c>
    </row>
    <row r="2681" spans="1:33" s="88" customFormat="1" x14ac:dyDescent="0.35">
      <c r="A2681" s="21">
        <v>10141103</v>
      </c>
      <c r="B2681" s="115" t="s">
        <v>1665</v>
      </c>
      <c r="C2681" s="115" t="s">
        <v>710</v>
      </c>
      <c r="D2681" s="21"/>
      <c r="E2681" s="114" t="str">
        <f t="shared" si="493"/>
        <v xml:space="preserve">TRANSFORMADOR MARCA:FUJI TUSCO SE-MANJE </v>
      </c>
      <c r="F2681" s="57" t="s">
        <v>424</v>
      </c>
      <c r="G2681" s="21" t="s">
        <v>3139</v>
      </c>
      <c r="H2681" s="21" t="s">
        <v>5310</v>
      </c>
      <c r="I2681" s="21" t="s">
        <v>10599</v>
      </c>
      <c r="J2681" s="57"/>
      <c r="K2681" s="57" t="s">
        <v>10598</v>
      </c>
      <c r="L2681" s="57" t="s">
        <v>10597</v>
      </c>
      <c r="M2681" s="21">
        <v>100</v>
      </c>
      <c r="N2681" s="21">
        <v>33</v>
      </c>
      <c r="O2681" s="21">
        <v>0.4</v>
      </c>
      <c r="P2681" s="57">
        <v>3</v>
      </c>
      <c r="Q2681" s="21">
        <v>2008</v>
      </c>
      <c r="R2681" s="21" t="s">
        <v>531</v>
      </c>
      <c r="S2681" s="21"/>
      <c r="T2681" s="116">
        <v>763</v>
      </c>
      <c r="U2681" s="111">
        <v>45</v>
      </c>
      <c r="V2681" s="113">
        <f t="shared" si="494"/>
        <v>618.03</v>
      </c>
      <c r="W2681" s="113">
        <f t="shared" si="495"/>
        <v>144.97000000000003</v>
      </c>
      <c r="X2681" s="112">
        <f t="shared" si="496"/>
        <v>144970.00000000003</v>
      </c>
      <c r="Y2681" s="111"/>
      <c r="Z2681" s="110">
        <f t="shared" si="504"/>
        <v>36</v>
      </c>
      <c r="AA2681" s="109">
        <f t="shared" si="497"/>
        <v>38.15</v>
      </c>
      <c r="AB2681" s="109">
        <f t="shared" si="498"/>
        <v>38150</v>
      </c>
      <c r="AC2681" s="108">
        <f t="shared" si="499"/>
        <v>724.85</v>
      </c>
      <c r="AD2681" s="107">
        <f t="shared" si="500"/>
        <v>2.2222222222222223E-2</v>
      </c>
      <c r="AE2681" s="106">
        <f t="shared" si="501"/>
        <v>16.10777777777778</v>
      </c>
      <c r="AF2681" s="105">
        <f t="shared" si="502"/>
        <v>161.07777777777781</v>
      </c>
      <c r="AG2681" s="105">
        <f t="shared" si="503"/>
        <v>601.92222222222222</v>
      </c>
    </row>
    <row r="2682" spans="1:33" s="88" customFormat="1" x14ac:dyDescent="0.35">
      <c r="A2682" s="21">
        <v>10141103</v>
      </c>
      <c r="B2682" s="115" t="s">
        <v>1665</v>
      </c>
      <c r="C2682" s="115" t="s">
        <v>710</v>
      </c>
      <c r="D2682" s="21"/>
      <c r="E2682" s="114" t="str">
        <f t="shared" si="493"/>
        <v xml:space="preserve">TRANSFORMADOR MARCA:FUJI TUSCO SE-MANJE </v>
      </c>
      <c r="F2682" s="57" t="s">
        <v>424</v>
      </c>
      <c r="G2682" s="21" t="s">
        <v>3139</v>
      </c>
      <c r="H2682" s="21" t="s">
        <v>5310</v>
      </c>
      <c r="I2682" s="21" t="s">
        <v>10596</v>
      </c>
      <c r="J2682" s="57"/>
      <c r="K2682" s="57" t="s">
        <v>10595</v>
      </c>
      <c r="L2682" s="57" t="s">
        <v>10594</v>
      </c>
      <c r="M2682" s="21">
        <v>100</v>
      </c>
      <c r="N2682" s="21">
        <v>33</v>
      </c>
      <c r="O2682" s="21">
        <v>0.4</v>
      </c>
      <c r="P2682" s="57">
        <v>3</v>
      </c>
      <c r="Q2682" s="21">
        <v>2008</v>
      </c>
      <c r="R2682" s="21" t="s">
        <v>531</v>
      </c>
      <c r="S2682" s="21"/>
      <c r="T2682" s="116">
        <v>763</v>
      </c>
      <c r="U2682" s="111">
        <v>45</v>
      </c>
      <c r="V2682" s="113">
        <f t="shared" si="494"/>
        <v>618.03</v>
      </c>
      <c r="W2682" s="113">
        <f t="shared" si="495"/>
        <v>144.97000000000003</v>
      </c>
      <c r="X2682" s="112">
        <f t="shared" si="496"/>
        <v>144970.00000000003</v>
      </c>
      <c r="Y2682" s="111"/>
      <c r="Z2682" s="110">
        <f t="shared" si="504"/>
        <v>36</v>
      </c>
      <c r="AA2682" s="109">
        <f t="shared" si="497"/>
        <v>38.15</v>
      </c>
      <c r="AB2682" s="109">
        <f t="shared" si="498"/>
        <v>38150</v>
      </c>
      <c r="AC2682" s="108">
        <f t="shared" si="499"/>
        <v>724.85</v>
      </c>
      <c r="AD2682" s="107">
        <f t="shared" si="500"/>
        <v>2.2222222222222223E-2</v>
      </c>
      <c r="AE2682" s="106">
        <f t="shared" si="501"/>
        <v>16.10777777777778</v>
      </c>
      <c r="AF2682" s="105">
        <f t="shared" si="502"/>
        <v>161.07777777777781</v>
      </c>
      <c r="AG2682" s="105">
        <f t="shared" si="503"/>
        <v>601.92222222222222</v>
      </c>
    </row>
    <row r="2683" spans="1:33" s="88" customFormat="1" x14ac:dyDescent="0.35">
      <c r="A2683" s="21">
        <v>10141103</v>
      </c>
      <c r="B2683" s="115" t="s">
        <v>1665</v>
      </c>
      <c r="C2683" s="115" t="s">
        <v>710</v>
      </c>
      <c r="D2683" s="21"/>
      <c r="E2683" s="114" t="str">
        <f t="shared" si="493"/>
        <v xml:space="preserve">TRANSFORMADOR MARCA:FUJI TUSCO SE-MANJE </v>
      </c>
      <c r="F2683" s="57" t="s">
        <v>424</v>
      </c>
      <c r="G2683" s="21" t="s">
        <v>3139</v>
      </c>
      <c r="H2683" s="21" t="s">
        <v>5310</v>
      </c>
      <c r="I2683" s="21" t="s">
        <v>10593</v>
      </c>
      <c r="J2683" s="57"/>
      <c r="K2683" s="57" t="s">
        <v>10592</v>
      </c>
      <c r="L2683" s="57" t="s">
        <v>10591</v>
      </c>
      <c r="M2683" s="21">
        <v>100</v>
      </c>
      <c r="N2683" s="21">
        <v>33</v>
      </c>
      <c r="O2683" s="21">
        <v>0.4</v>
      </c>
      <c r="P2683" s="57">
        <v>3</v>
      </c>
      <c r="Q2683" s="21">
        <v>2008</v>
      </c>
      <c r="R2683" s="21" t="s">
        <v>531</v>
      </c>
      <c r="S2683" s="21"/>
      <c r="T2683" s="116">
        <v>763</v>
      </c>
      <c r="U2683" s="111">
        <v>45</v>
      </c>
      <c r="V2683" s="113">
        <f t="shared" si="494"/>
        <v>618.03</v>
      </c>
      <c r="W2683" s="113">
        <f t="shared" si="495"/>
        <v>144.97000000000003</v>
      </c>
      <c r="X2683" s="112">
        <f t="shared" si="496"/>
        <v>144970.00000000003</v>
      </c>
      <c r="Y2683" s="111"/>
      <c r="Z2683" s="110">
        <f t="shared" si="504"/>
        <v>36</v>
      </c>
      <c r="AA2683" s="109">
        <f t="shared" si="497"/>
        <v>38.15</v>
      </c>
      <c r="AB2683" s="109">
        <f t="shared" si="498"/>
        <v>38150</v>
      </c>
      <c r="AC2683" s="108">
        <f t="shared" si="499"/>
        <v>724.85</v>
      </c>
      <c r="AD2683" s="107">
        <f t="shared" si="500"/>
        <v>2.2222222222222223E-2</v>
      </c>
      <c r="AE2683" s="106">
        <f t="shared" si="501"/>
        <v>16.10777777777778</v>
      </c>
      <c r="AF2683" s="105">
        <f t="shared" si="502"/>
        <v>161.07777777777781</v>
      </c>
      <c r="AG2683" s="105">
        <f t="shared" si="503"/>
        <v>601.92222222222222</v>
      </c>
    </row>
    <row r="2684" spans="1:33" s="88" customFormat="1" x14ac:dyDescent="0.35">
      <c r="A2684" s="21">
        <v>10141103</v>
      </c>
      <c r="B2684" s="115" t="s">
        <v>1665</v>
      </c>
      <c r="C2684" s="115" t="s">
        <v>710</v>
      </c>
      <c r="D2684" s="178">
        <v>41</v>
      </c>
      <c r="E2684" s="114" t="str">
        <f t="shared" si="493"/>
        <v>TRANSFORMADOR MARCA: NACALA 41</v>
      </c>
      <c r="F2684" s="57"/>
      <c r="G2684" s="21" t="s">
        <v>195</v>
      </c>
      <c r="H2684" s="124" t="s">
        <v>3284</v>
      </c>
      <c r="I2684" s="178" t="s">
        <v>9988</v>
      </c>
      <c r="J2684" s="57"/>
      <c r="K2684" s="178" t="s">
        <v>9987</v>
      </c>
      <c r="L2684" s="178" t="s">
        <v>9986</v>
      </c>
      <c r="M2684" s="121">
        <v>50</v>
      </c>
      <c r="N2684" s="161" t="s">
        <v>19</v>
      </c>
      <c r="O2684" s="21" t="s">
        <v>362</v>
      </c>
      <c r="P2684" s="21">
        <v>3</v>
      </c>
      <c r="Q2684" s="124">
        <v>2008</v>
      </c>
      <c r="R2684" s="21"/>
      <c r="S2684" s="57"/>
      <c r="T2684" s="116">
        <v>643</v>
      </c>
      <c r="U2684" s="111">
        <v>45</v>
      </c>
      <c r="V2684" s="113">
        <f t="shared" si="494"/>
        <v>520.83000000000004</v>
      </c>
      <c r="W2684" s="113">
        <f t="shared" si="495"/>
        <v>122.16999999999996</v>
      </c>
      <c r="X2684" s="112">
        <f t="shared" si="496"/>
        <v>122169.99999999996</v>
      </c>
      <c r="Y2684" s="111"/>
      <c r="Z2684" s="110">
        <f t="shared" si="504"/>
        <v>36</v>
      </c>
      <c r="AA2684" s="109">
        <f t="shared" si="497"/>
        <v>32.15</v>
      </c>
      <c r="AB2684" s="109">
        <f t="shared" si="498"/>
        <v>32150</v>
      </c>
      <c r="AC2684" s="108">
        <f t="shared" si="499"/>
        <v>610.85</v>
      </c>
      <c r="AD2684" s="107">
        <f t="shared" si="500"/>
        <v>2.2222222222222223E-2</v>
      </c>
      <c r="AE2684" s="106">
        <f t="shared" si="501"/>
        <v>13.574444444444445</v>
      </c>
      <c r="AF2684" s="105">
        <f t="shared" si="502"/>
        <v>135.74444444444441</v>
      </c>
      <c r="AG2684" s="105">
        <f t="shared" si="503"/>
        <v>507.25555555555559</v>
      </c>
    </row>
    <row r="2685" spans="1:33" s="88" customFormat="1" x14ac:dyDescent="0.35">
      <c r="A2685" s="21">
        <v>10141103</v>
      </c>
      <c r="B2685" s="115" t="s">
        <v>1665</v>
      </c>
      <c r="C2685" s="115" t="s">
        <v>710</v>
      </c>
      <c r="D2685" s="178">
        <v>104</v>
      </c>
      <c r="E2685" s="114" t="str">
        <f t="shared" si="493"/>
        <v>TRANSFORMADOR MARCA: NACALA 104</v>
      </c>
      <c r="F2685" s="21"/>
      <c r="G2685" s="21" t="s">
        <v>195</v>
      </c>
      <c r="H2685" s="21" t="s">
        <v>10590</v>
      </c>
      <c r="I2685" s="121" t="s">
        <v>10589</v>
      </c>
      <c r="J2685" s="21"/>
      <c r="K2685" s="119" t="s">
        <v>10588</v>
      </c>
      <c r="L2685" s="119" t="s">
        <v>10587</v>
      </c>
      <c r="M2685" s="240">
        <v>250</v>
      </c>
      <c r="N2685" s="161" t="s">
        <v>19</v>
      </c>
      <c r="O2685" s="21" t="s">
        <v>362</v>
      </c>
      <c r="P2685" s="21">
        <v>3</v>
      </c>
      <c r="Q2685" s="124">
        <v>2008</v>
      </c>
      <c r="R2685" s="21"/>
      <c r="S2685" s="21"/>
      <c r="T2685" s="116">
        <v>991</v>
      </c>
      <c r="U2685" s="111">
        <v>45</v>
      </c>
      <c r="V2685" s="113">
        <f t="shared" si="494"/>
        <v>802.71</v>
      </c>
      <c r="W2685" s="113">
        <f t="shared" si="495"/>
        <v>188.28999999999996</v>
      </c>
      <c r="X2685" s="112">
        <f t="shared" si="496"/>
        <v>188289.99999999997</v>
      </c>
      <c r="Y2685" s="111"/>
      <c r="Z2685" s="110">
        <f t="shared" si="504"/>
        <v>36</v>
      </c>
      <c r="AA2685" s="109">
        <f t="shared" si="497"/>
        <v>49.550000000000004</v>
      </c>
      <c r="AB2685" s="109">
        <f t="shared" si="498"/>
        <v>49550.000000000007</v>
      </c>
      <c r="AC2685" s="108">
        <f t="shared" si="499"/>
        <v>941.45</v>
      </c>
      <c r="AD2685" s="107">
        <f t="shared" si="500"/>
        <v>2.2222222222222223E-2</v>
      </c>
      <c r="AE2685" s="106">
        <f t="shared" si="501"/>
        <v>20.921111111111113</v>
      </c>
      <c r="AF2685" s="105">
        <f t="shared" si="502"/>
        <v>209.21111111111108</v>
      </c>
      <c r="AG2685" s="105">
        <f t="shared" si="503"/>
        <v>781.78888888888889</v>
      </c>
    </row>
    <row r="2686" spans="1:33" s="88" customFormat="1" x14ac:dyDescent="0.35">
      <c r="A2686" s="21">
        <v>10141103</v>
      </c>
      <c r="B2686" s="115" t="s">
        <v>1665</v>
      </c>
      <c r="C2686" s="115" t="s">
        <v>710</v>
      </c>
      <c r="D2686" s="21" t="s">
        <v>10585</v>
      </c>
      <c r="E2686" s="114" t="str">
        <f t="shared" si="493"/>
        <v>TRANSFORMADOR MARCA:TM PT255 PT255</v>
      </c>
      <c r="F2686" s="21" t="s">
        <v>10586</v>
      </c>
      <c r="G2686" s="21" t="s">
        <v>10585</v>
      </c>
      <c r="H2686" s="21" t="s">
        <v>3104</v>
      </c>
      <c r="I2686" s="21" t="s">
        <v>530</v>
      </c>
      <c r="J2686" s="57"/>
      <c r="K2686" s="124">
        <v>697558.7</v>
      </c>
      <c r="L2686" s="124">
        <v>7813376.2999999998</v>
      </c>
      <c r="M2686" s="21">
        <v>200</v>
      </c>
      <c r="N2686" s="21">
        <v>22</v>
      </c>
      <c r="O2686" s="21">
        <v>0.4</v>
      </c>
      <c r="P2686" s="21">
        <v>3</v>
      </c>
      <c r="Q2686" s="124">
        <v>2008</v>
      </c>
      <c r="R2686" s="124" t="s">
        <v>1769</v>
      </c>
      <c r="S2686" s="124">
        <v>979596</v>
      </c>
      <c r="T2686" s="116">
        <v>572</v>
      </c>
      <c r="U2686" s="111">
        <v>45</v>
      </c>
      <c r="V2686" s="113">
        <f t="shared" si="494"/>
        <v>463.32000000000005</v>
      </c>
      <c r="W2686" s="113">
        <f t="shared" si="495"/>
        <v>108.67999999999995</v>
      </c>
      <c r="X2686" s="112">
        <f t="shared" si="496"/>
        <v>108679.99999999996</v>
      </c>
      <c r="Y2686" s="111"/>
      <c r="Z2686" s="110">
        <f t="shared" si="504"/>
        <v>36</v>
      </c>
      <c r="AA2686" s="109">
        <f t="shared" si="497"/>
        <v>28.6</v>
      </c>
      <c r="AB2686" s="109">
        <f t="shared" si="498"/>
        <v>28600</v>
      </c>
      <c r="AC2686" s="108">
        <f t="shared" si="499"/>
        <v>543.4</v>
      </c>
      <c r="AD2686" s="107">
        <f t="shared" si="500"/>
        <v>2.2222222222222223E-2</v>
      </c>
      <c r="AE2686" s="106">
        <f t="shared" si="501"/>
        <v>12.075555555555555</v>
      </c>
      <c r="AF2686" s="105">
        <f t="shared" si="502"/>
        <v>120.7555555555555</v>
      </c>
      <c r="AG2686" s="105">
        <f t="shared" si="503"/>
        <v>451.24444444444447</v>
      </c>
    </row>
    <row r="2687" spans="1:33" s="88" customFormat="1" x14ac:dyDescent="0.35">
      <c r="A2687" s="21">
        <v>10141103</v>
      </c>
      <c r="B2687" s="115" t="s">
        <v>1665</v>
      </c>
      <c r="C2687" s="115" t="s">
        <v>710</v>
      </c>
      <c r="D2687" s="21" t="s">
        <v>10583</v>
      </c>
      <c r="E2687" s="114" t="str">
        <f t="shared" si="493"/>
        <v>TRANSFORMADOR MARCA:DPM PT256 PT256</v>
      </c>
      <c r="F2687" s="21" t="s">
        <v>10584</v>
      </c>
      <c r="G2687" s="21" t="s">
        <v>10583</v>
      </c>
      <c r="H2687" s="21" t="s">
        <v>3104</v>
      </c>
      <c r="I2687" s="21" t="s">
        <v>530</v>
      </c>
      <c r="J2687" s="57"/>
      <c r="K2687" s="124">
        <v>693807.2</v>
      </c>
      <c r="L2687" s="124">
        <v>7805414</v>
      </c>
      <c r="M2687" s="21">
        <v>200</v>
      </c>
      <c r="N2687" s="21">
        <v>22</v>
      </c>
      <c r="O2687" s="21">
        <v>0.4</v>
      </c>
      <c r="P2687" s="21">
        <v>3</v>
      </c>
      <c r="Q2687" s="124">
        <v>2008</v>
      </c>
      <c r="R2687" s="124" t="s">
        <v>587</v>
      </c>
      <c r="S2687" s="124" t="s">
        <v>10582</v>
      </c>
      <c r="T2687" s="116">
        <v>572</v>
      </c>
      <c r="U2687" s="111">
        <v>45</v>
      </c>
      <c r="V2687" s="113">
        <f t="shared" si="494"/>
        <v>463.32000000000005</v>
      </c>
      <c r="W2687" s="113">
        <f t="shared" si="495"/>
        <v>108.67999999999995</v>
      </c>
      <c r="X2687" s="112">
        <f t="shared" si="496"/>
        <v>108679.99999999996</v>
      </c>
      <c r="Y2687" s="111"/>
      <c r="Z2687" s="110">
        <f t="shared" si="504"/>
        <v>36</v>
      </c>
      <c r="AA2687" s="109">
        <f t="shared" si="497"/>
        <v>28.6</v>
      </c>
      <c r="AB2687" s="109">
        <f t="shared" si="498"/>
        <v>28600</v>
      </c>
      <c r="AC2687" s="108">
        <f t="shared" si="499"/>
        <v>543.4</v>
      </c>
      <c r="AD2687" s="107">
        <f t="shared" si="500"/>
        <v>2.2222222222222223E-2</v>
      </c>
      <c r="AE2687" s="106">
        <f t="shared" si="501"/>
        <v>12.075555555555555</v>
      </c>
      <c r="AF2687" s="105">
        <f t="shared" si="502"/>
        <v>120.7555555555555</v>
      </c>
      <c r="AG2687" s="105">
        <f t="shared" si="503"/>
        <v>451.24444444444447</v>
      </c>
    </row>
    <row r="2688" spans="1:33" s="88" customFormat="1" x14ac:dyDescent="0.35">
      <c r="A2688" s="21">
        <v>10141103</v>
      </c>
      <c r="B2688" s="115" t="s">
        <v>1665</v>
      </c>
      <c r="C2688" s="115" t="s">
        <v>710</v>
      </c>
      <c r="D2688" s="21" t="s">
        <v>10580</v>
      </c>
      <c r="E2688" s="114" t="str">
        <f t="shared" si="493"/>
        <v>TRANSFORMADOR MARCA:TPM PT271 PT271</v>
      </c>
      <c r="F2688" s="21" t="s">
        <v>10581</v>
      </c>
      <c r="G2688" s="21" t="s">
        <v>10580</v>
      </c>
      <c r="H2688" s="21" t="s">
        <v>3104</v>
      </c>
      <c r="I2688" s="21" t="s">
        <v>530</v>
      </c>
      <c r="J2688" s="57"/>
      <c r="K2688" s="124">
        <v>697992.7</v>
      </c>
      <c r="L2688" s="124">
        <v>7812047.2999999998</v>
      </c>
      <c r="M2688" s="21">
        <v>200</v>
      </c>
      <c r="N2688" s="21">
        <v>22</v>
      </c>
      <c r="O2688" s="21">
        <v>0.4</v>
      </c>
      <c r="P2688" s="21">
        <v>3</v>
      </c>
      <c r="Q2688" s="124">
        <v>2008</v>
      </c>
      <c r="R2688" s="124" t="s">
        <v>10579</v>
      </c>
      <c r="S2688" s="124" t="s">
        <v>10578</v>
      </c>
      <c r="T2688" s="116">
        <v>572</v>
      </c>
      <c r="U2688" s="111">
        <v>45</v>
      </c>
      <c r="V2688" s="113">
        <f t="shared" si="494"/>
        <v>463.32000000000005</v>
      </c>
      <c r="W2688" s="113">
        <f t="shared" si="495"/>
        <v>108.67999999999995</v>
      </c>
      <c r="X2688" s="112">
        <f t="shared" si="496"/>
        <v>108679.99999999996</v>
      </c>
      <c r="Y2688" s="111"/>
      <c r="Z2688" s="110">
        <f t="shared" si="504"/>
        <v>36</v>
      </c>
      <c r="AA2688" s="109">
        <f t="shared" si="497"/>
        <v>28.6</v>
      </c>
      <c r="AB2688" s="109">
        <f t="shared" si="498"/>
        <v>28600</v>
      </c>
      <c r="AC2688" s="108">
        <f t="shared" si="499"/>
        <v>543.4</v>
      </c>
      <c r="AD2688" s="107">
        <f t="shared" si="500"/>
        <v>2.2222222222222223E-2</v>
      </c>
      <c r="AE2688" s="106">
        <f t="shared" si="501"/>
        <v>12.075555555555555</v>
      </c>
      <c r="AF2688" s="105">
        <f t="shared" si="502"/>
        <v>120.7555555555555</v>
      </c>
      <c r="AG2688" s="105">
        <f t="shared" si="503"/>
        <v>451.24444444444447</v>
      </c>
    </row>
    <row r="2689" spans="1:33" s="88" customFormat="1" x14ac:dyDescent="0.35">
      <c r="A2689" s="21">
        <v>10141103</v>
      </c>
      <c r="B2689" s="115" t="s">
        <v>1665</v>
      </c>
      <c r="C2689" s="115" t="s">
        <v>710</v>
      </c>
      <c r="D2689" s="21" t="s">
        <v>10576</v>
      </c>
      <c r="E2689" s="114" t="str">
        <f t="shared" si="493"/>
        <v>TRANSFORMADOR MARCA:OZGUNEY AGCTC/PT4 AGCTC/PT4</v>
      </c>
      <c r="F2689" s="21" t="s">
        <v>10577</v>
      </c>
      <c r="G2689" s="21" t="s">
        <v>10576</v>
      </c>
      <c r="H2689" s="21" t="s">
        <v>349</v>
      </c>
      <c r="I2689" s="21" t="s">
        <v>976</v>
      </c>
      <c r="J2689" s="21" t="s">
        <v>10575</v>
      </c>
      <c r="K2689" s="139" t="s">
        <v>10574</v>
      </c>
      <c r="L2689" s="119" t="s">
        <v>10573</v>
      </c>
      <c r="M2689" s="21">
        <v>250</v>
      </c>
      <c r="N2689" s="21">
        <v>33</v>
      </c>
      <c r="O2689" s="21">
        <v>0.4</v>
      </c>
      <c r="P2689" s="21">
        <v>3</v>
      </c>
      <c r="Q2689" s="21">
        <v>2008</v>
      </c>
      <c r="R2689" s="21" t="s">
        <v>10572</v>
      </c>
      <c r="S2689" s="128">
        <v>82960</v>
      </c>
      <c r="T2689" s="116">
        <v>991</v>
      </c>
      <c r="U2689" s="111">
        <v>45</v>
      </c>
      <c r="V2689" s="113">
        <f t="shared" si="494"/>
        <v>802.71</v>
      </c>
      <c r="W2689" s="113">
        <f t="shared" si="495"/>
        <v>188.28999999999996</v>
      </c>
      <c r="X2689" s="112">
        <f t="shared" si="496"/>
        <v>188289.99999999997</v>
      </c>
      <c r="Y2689" s="111"/>
      <c r="Z2689" s="110">
        <f t="shared" si="504"/>
        <v>36</v>
      </c>
      <c r="AA2689" s="109">
        <f t="shared" si="497"/>
        <v>49.550000000000004</v>
      </c>
      <c r="AB2689" s="109">
        <f t="shared" si="498"/>
        <v>49550.000000000007</v>
      </c>
      <c r="AC2689" s="108">
        <f t="shared" si="499"/>
        <v>941.45</v>
      </c>
      <c r="AD2689" s="107">
        <f t="shared" si="500"/>
        <v>2.2222222222222223E-2</v>
      </c>
      <c r="AE2689" s="106">
        <f t="shared" si="501"/>
        <v>20.921111111111113</v>
      </c>
      <c r="AF2689" s="105">
        <f t="shared" si="502"/>
        <v>209.21111111111108</v>
      </c>
      <c r="AG2689" s="105">
        <f t="shared" si="503"/>
        <v>781.78888888888889</v>
      </c>
    </row>
    <row r="2690" spans="1:33" s="88" customFormat="1" x14ac:dyDescent="0.35">
      <c r="A2690" s="21">
        <v>10141103</v>
      </c>
      <c r="B2690" s="115" t="s">
        <v>1665</v>
      </c>
      <c r="C2690" s="115" t="s">
        <v>710</v>
      </c>
      <c r="D2690" s="21" t="s">
        <v>10570</v>
      </c>
      <c r="E2690" s="114" t="str">
        <f t="shared" ref="E2690:E2753" si="505">+CONCATENATE(C2690," ","MARCA:",R2690," ",G2690," ",D2690,)</f>
        <v>TRANSFORMADOR MARCA:DPM AGCHI/PT40 AGCHI/PT40</v>
      </c>
      <c r="F2690" s="21" t="s">
        <v>10571</v>
      </c>
      <c r="G2690" s="21" t="s">
        <v>10570</v>
      </c>
      <c r="H2690" s="21" t="s">
        <v>977</v>
      </c>
      <c r="I2690" s="21" t="s">
        <v>976</v>
      </c>
      <c r="J2690" s="21" t="s">
        <v>10569</v>
      </c>
      <c r="K2690" s="139" t="s">
        <v>10568</v>
      </c>
      <c r="L2690" s="119" t="s">
        <v>10567</v>
      </c>
      <c r="M2690" s="21">
        <v>315</v>
      </c>
      <c r="N2690" s="21">
        <v>22</v>
      </c>
      <c r="O2690" s="21">
        <v>0.4</v>
      </c>
      <c r="P2690" s="21">
        <v>3</v>
      </c>
      <c r="Q2690" s="21">
        <v>2008</v>
      </c>
      <c r="R2690" s="22" t="s">
        <v>587</v>
      </c>
      <c r="S2690" s="115" t="s">
        <v>10566</v>
      </c>
      <c r="T2690" s="116">
        <v>953</v>
      </c>
      <c r="U2690" s="111">
        <v>45</v>
      </c>
      <c r="V2690" s="113">
        <f t="shared" ref="V2690:V2753" si="506">((Z2690/U2690)*(T2690-AA2690))+AA2690</f>
        <v>771.93000000000006</v>
      </c>
      <c r="W2690" s="113">
        <f t="shared" ref="W2690:W2753" si="507">+T2690-V2690</f>
        <v>181.06999999999994</v>
      </c>
      <c r="X2690" s="112">
        <f t="shared" ref="X2690:X2753" si="508">+W2690*1000</f>
        <v>181069.99999999994</v>
      </c>
      <c r="Y2690" s="111"/>
      <c r="Z2690" s="110">
        <f t="shared" si="504"/>
        <v>36</v>
      </c>
      <c r="AA2690" s="109">
        <f t="shared" ref="AA2690:AA2753" si="509">(5/100*T2690)</f>
        <v>47.650000000000006</v>
      </c>
      <c r="AB2690" s="109">
        <f t="shared" ref="AB2690:AB2753" si="510">+AA2690*1000</f>
        <v>47650.000000000007</v>
      </c>
      <c r="AC2690" s="108">
        <f t="shared" ref="AC2690:AC2753" si="511">+T2690-AA2690</f>
        <v>905.35</v>
      </c>
      <c r="AD2690" s="107">
        <f t="shared" ref="AD2690:AD2753" si="512">1/U2690</f>
        <v>2.2222222222222223E-2</v>
      </c>
      <c r="AE2690" s="106">
        <f t="shared" ref="AE2690:AE2753" si="513">+AC2690*AD2690</f>
        <v>20.11888888888889</v>
      </c>
      <c r="AF2690" s="105">
        <f t="shared" ref="AF2690:AF2753" si="514">+T2690-V2690+AE2690</f>
        <v>201.18888888888881</v>
      </c>
      <c r="AG2690" s="105">
        <f t="shared" ref="AG2690:AG2753" si="515">+V2690-AE2690</f>
        <v>751.81111111111113</v>
      </c>
    </row>
    <row r="2691" spans="1:33" s="88" customFormat="1" x14ac:dyDescent="0.35">
      <c r="A2691" s="21">
        <v>10141103</v>
      </c>
      <c r="B2691" s="115" t="s">
        <v>1665</v>
      </c>
      <c r="C2691" s="115" t="s">
        <v>710</v>
      </c>
      <c r="D2691" s="21" t="s">
        <v>10564</v>
      </c>
      <c r="E2691" s="114" t="str">
        <f t="shared" si="505"/>
        <v>TRANSFORMADOR MARCA:DPM AGCHI/PT102 AGCHI/PT102</v>
      </c>
      <c r="F2691" s="21" t="s">
        <v>10565</v>
      </c>
      <c r="G2691" s="21" t="s">
        <v>10564</v>
      </c>
      <c r="H2691" s="21" t="s">
        <v>977</v>
      </c>
      <c r="I2691" s="21" t="s">
        <v>976</v>
      </c>
      <c r="J2691" s="21" t="s">
        <v>10563</v>
      </c>
      <c r="K2691" s="139" t="s">
        <v>10562</v>
      </c>
      <c r="L2691" s="119" t="s">
        <v>10561</v>
      </c>
      <c r="M2691" s="21">
        <v>100</v>
      </c>
      <c r="N2691" s="21">
        <v>22</v>
      </c>
      <c r="O2691" s="21">
        <v>0.4</v>
      </c>
      <c r="P2691" s="21">
        <v>3</v>
      </c>
      <c r="Q2691" s="21">
        <v>2008</v>
      </c>
      <c r="R2691" s="21" t="s">
        <v>587</v>
      </c>
      <c r="S2691" s="21" t="s">
        <v>10560</v>
      </c>
      <c r="T2691" s="116">
        <v>445</v>
      </c>
      <c r="U2691" s="111">
        <v>45</v>
      </c>
      <c r="V2691" s="113">
        <f t="shared" si="506"/>
        <v>360.45000000000005</v>
      </c>
      <c r="W2691" s="113">
        <f t="shared" si="507"/>
        <v>84.549999999999955</v>
      </c>
      <c r="X2691" s="112">
        <f t="shared" si="508"/>
        <v>84549.999999999956</v>
      </c>
      <c r="Y2691" s="111"/>
      <c r="Z2691" s="110">
        <f t="shared" si="504"/>
        <v>36</v>
      </c>
      <c r="AA2691" s="109">
        <f t="shared" si="509"/>
        <v>22.25</v>
      </c>
      <c r="AB2691" s="109">
        <f t="shared" si="510"/>
        <v>22250</v>
      </c>
      <c r="AC2691" s="108">
        <f t="shared" si="511"/>
        <v>422.75</v>
      </c>
      <c r="AD2691" s="107">
        <f t="shared" si="512"/>
        <v>2.2222222222222223E-2</v>
      </c>
      <c r="AE2691" s="106">
        <f t="shared" si="513"/>
        <v>9.3944444444444439</v>
      </c>
      <c r="AF2691" s="105">
        <f t="shared" si="514"/>
        <v>93.9444444444444</v>
      </c>
      <c r="AG2691" s="105">
        <f t="shared" si="515"/>
        <v>351.0555555555556</v>
      </c>
    </row>
    <row r="2692" spans="1:33" s="88" customFormat="1" x14ac:dyDescent="0.35">
      <c r="A2692" s="21">
        <v>10141103</v>
      </c>
      <c r="B2692" s="115" t="s">
        <v>1665</v>
      </c>
      <c r="C2692" s="115" t="s">
        <v>710</v>
      </c>
      <c r="D2692" s="21" t="s">
        <v>10558</v>
      </c>
      <c r="E2692" s="114" t="str">
        <f t="shared" si="505"/>
        <v>TRANSFORMADOR MARCA:REVIVE AGCHI/PT109 AGCHI/PT109</v>
      </c>
      <c r="F2692" s="21" t="s">
        <v>10559</v>
      </c>
      <c r="G2692" s="21" t="s">
        <v>10558</v>
      </c>
      <c r="H2692" s="21" t="s">
        <v>977</v>
      </c>
      <c r="I2692" s="21" t="s">
        <v>976</v>
      </c>
      <c r="J2692" s="21" t="s">
        <v>10557</v>
      </c>
      <c r="K2692" s="139" t="s">
        <v>10556</v>
      </c>
      <c r="L2692" s="119" t="s">
        <v>10555</v>
      </c>
      <c r="M2692" s="21">
        <v>50</v>
      </c>
      <c r="N2692" s="21">
        <v>22</v>
      </c>
      <c r="O2692" s="21">
        <v>0.4</v>
      </c>
      <c r="P2692" s="21">
        <v>3</v>
      </c>
      <c r="Q2692" s="21">
        <v>2008</v>
      </c>
      <c r="R2692" s="21" t="s">
        <v>1097</v>
      </c>
      <c r="S2692" s="21" t="s">
        <v>10554</v>
      </c>
      <c r="T2692" s="116">
        <v>433</v>
      </c>
      <c r="U2692" s="111">
        <v>45</v>
      </c>
      <c r="V2692" s="113">
        <f t="shared" si="506"/>
        <v>350.73</v>
      </c>
      <c r="W2692" s="113">
        <f t="shared" si="507"/>
        <v>82.269999999999982</v>
      </c>
      <c r="X2692" s="112">
        <f t="shared" si="508"/>
        <v>82269.999999999985</v>
      </c>
      <c r="Y2692" s="111"/>
      <c r="Z2692" s="110">
        <f t="shared" si="504"/>
        <v>36</v>
      </c>
      <c r="AA2692" s="109">
        <f t="shared" si="509"/>
        <v>21.650000000000002</v>
      </c>
      <c r="AB2692" s="109">
        <f t="shared" si="510"/>
        <v>21650.000000000004</v>
      </c>
      <c r="AC2692" s="108">
        <f t="shared" si="511"/>
        <v>411.35</v>
      </c>
      <c r="AD2692" s="107">
        <f t="shared" si="512"/>
        <v>2.2222222222222223E-2</v>
      </c>
      <c r="AE2692" s="106">
        <f t="shared" si="513"/>
        <v>9.1411111111111119</v>
      </c>
      <c r="AF2692" s="105">
        <f t="shared" si="514"/>
        <v>91.411111111111097</v>
      </c>
      <c r="AG2692" s="105">
        <f t="shared" si="515"/>
        <v>341.5888888888889</v>
      </c>
    </row>
    <row r="2693" spans="1:33" s="88" customFormat="1" x14ac:dyDescent="0.35">
      <c r="A2693" s="21">
        <v>10141103</v>
      </c>
      <c r="B2693" s="115" t="s">
        <v>1665</v>
      </c>
      <c r="C2693" s="115" t="s">
        <v>710</v>
      </c>
      <c r="D2693" s="21" t="s">
        <v>10552</v>
      </c>
      <c r="E2693" s="114" t="str">
        <f t="shared" si="505"/>
        <v>TRANSFORMADOR MARCA:OZGUNNEY USMCP/PT6 USMCP/PT6</v>
      </c>
      <c r="F2693" s="21" t="s">
        <v>10553</v>
      </c>
      <c r="G2693" s="21" t="s">
        <v>10552</v>
      </c>
      <c r="H2693" s="21" t="s">
        <v>976</v>
      </c>
      <c r="I2693" s="21" t="s">
        <v>976</v>
      </c>
      <c r="J2693" s="21" t="s">
        <v>10551</v>
      </c>
      <c r="K2693" s="139" t="s">
        <v>10550</v>
      </c>
      <c r="L2693" s="119" t="s">
        <v>10549</v>
      </c>
      <c r="M2693" s="21">
        <v>50</v>
      </c>
      <c r="N2693" s="21">
        <v>33</v>
      </c>
      <c r="O2693" s="21">
        <v>0.4</v>
      </c>
      <c r="P2693" s="21">
        <v>3</v>
      </c>
      <c r="Q2693" s="21">
        <v>2008</v>
      </c>
      <c r="R2693" s="22" t="s">
        <v>10548</v>
      </c>
      <c r="S2693" s="115">
        <v>83008</v>
      </c>
      <c r="T2693" s="116">
        <v>643</v>
      </c>
      <c r="U2693" s="111">
        <v>45</v>
      </c>
      <c r="V2693" s="113">
        <f t="shared" si="506"/>
        <v>520.83000000000004</v>
      </c>
      <c r="W2693" s="113">
        <f t="shared" si="507"/>
        <v>122.16999999999996</v>
      </c>
      <c r="X2693" s="112">
        <f t="shared" si="508"/>
        <v>122169.99999999996</v>
      </c>
      <c r="Y2693" s="111"/>
      <c r="Z2693" s="110">
        <f t="shared" si="504"/>
        <v>36</v>
      </c>
      <c r="AA2693" s="109">
        <f t="shared" si="509"/>
        <v>32.15</v>
      </c>
      <c r="AB2693" s="109">
        <f t="shared" si="510"/>
        <v>32150</v>
      </c>
      <c r="AC2693" s="108">
        <f t="shared" si="511"/>
        <v>610.85</v>
      </c>
      <c r="AD2693" s="107">
        <f t="shared" si="512"/>
        <v>2.2222222222222223E-2</v>
      </c>
      <c r="AE2693" s="106">
        <f t="shared" si="513"/>
        <v>13.574444444444445</v>
      </c>
      <c r="AF2693" s="105">
        <f t="shared" si="514"/>
        <v>135.74444444444441</v>
      </c>
      <c r="AG2693" s="105">
        <f t="shared" si="515"/>
        <v>507.25555555555559</v>
      </c>
    </row>
    <row r="2694" spans="1:33" s="88" customFormat="1" x14ac:dyDescent="0.35">
      <c r="A2694" s="21">
        <v>10141103</v>
      </c>
      <c r="B2694" s="135" t="s">
        <v>1665</v>
      </c>
      <c r="C2694" s="115" t="s">
        <v>710</v>
      </c>
      <c r="D2694" s="124" t="s">
        <v>10547</v>
      </c>
      <c r="E2694" s="114" t="str">
        <f t="shared" si="505"/>
        <v>TRANSFORMADOR MARCA:DPM PTS 799 PTS 799</v>
      </c>
      <c r="F2694" s="124"/>
      <c r="G2694" s="124" t="s">
        <v>10547</v>
      </c>
      <c r="H2694" s="124" t="s">
        <v>1608</v>
      </c>
      <c r="I2694" s="124" t="s">
        <v>1608</v>
      </c>
      <c r="J2694" s="124"/>
      <c r="K2694" s="142" t="s">
        <v>10546</v>
      </c>
      <c r="L2694" s="142" t="s">
        <v>10545</v>
      </c>
      <c r="M2694" s="124">
        <v>50</v>
      </c>
      <c r="N2694" s="124">
        <v>33</v>
      </c>
      <c r="O2694" s="21">
        <v>0.4</v>
      </c>
      <c r="P2694" s="124" t="s">
        <v>514</v>
      </c>
      <c r="Q2694" s="142">
        <v>2008</v>
      </c>
      <c r="R2694" s="124" t="s">
        <v>587</v>
      </c>
      <c r="S2694" s="124" t="s">
        <v>10544</v>
      </c>
      <c r="T2694" s="116">
        <v>643</v>
      </c>
      <c r="U2694" s="111">
        <v>45</v>
      </c>
      <c r="V2694" s="113">
        <f t="shared" si="506"/>
        <v>520.83000000000004</v>
      </c>
      <c r="W2694" s="113">
        <f t="shared" si="507"/>
        <v>122.16999999999996</v>
      </c>
      <c r="X2694" s="112">
        <f t="shared" si="508"/>
        <v>122169.99999999996</v>
      </c>
      <c r="Y2694" s="111"/>
      <c r="Z2694" s="110">
        <f t="shared" si="504"/>
        <v>36</v>
      </c>
      <c r="AA2694" s="109">
        <f t="shared" si="509"/>
        <v>32.15</v>
      </c>
      <c r="AB2694" s="109">
        <f t="shared" si="510"/>
        <v>32150</v>
      </c>
      <c r="AC2694" s="108">
        <f t="shared" si="511"/>
        <v>610.85</v>
      </c>
      <c r="AD2694" s="107">
        <f t="shared" si="512"/>
        <v>2.2222222222222223E-2</v>
      </c>
      <c r="AE2694" s="106">
        <f t="shared" si="513"/>
        <v>13.574444444444445</v>
      </c>
      <c r="AF2694" s="105">
        <f t="shared" si="514"/>
        <v>135.74444444444441</v>
      </c>
      <c r="AG2694" s="105">
        <f t="shared" si="515"/>
        <v>507.25555555555559</v>
      </c>
    </row>
    <row r="2695" spans="1:33" s="88" customFormat="1" x14ac:dyDescent="0.35">
      <c r="A2695" s="21">
        <v>10141103</v>
      </c>
      <c r="B2695" s="135" t="s">
        <v>1665</v>
      </c>
      <c r="C2695" s="115" t="s">
        <v>710</v>
      </c>
      <c r="D2695" s="142" t="s">
        <v>10543</v>
      </c>
      <c r="E2695" s="114" t="str">
        <f t="shared" si="505"/>
        <v>TRANSFORMADOR MARCA:DPM PTS 1048 PTS 1048</v>
      </c>
      <c r="F2695" s="124"/>
      <c r="G2695" s="142" t="s">
        <v>10543</v>
      </c>
      <c r="H2695" s="124" t="s">
        <v>1608</v>
      </c>
      <c r="I2695" s="124" t="s">
        <v>2767</v>
      </c>
      <c r="J2695" s="124"/>
      <c r="K2695" s="142" t="s">
        <v>10542</v>
      </c>
      <c r="L2695" s="142" t="s">
        <v>10541</v>
      </c>
      <c r="M2695" s="124">
        <v>32</v>
      </c>
      <c r="N2695" s="124">
        <v>33</v>
      </c>
      <c r="O2695" s="124">
        <v>0.23</v>
      </c>
      <c r="P2695" s="124" t="s">
        <v>2759</v>
      </c>
      <c r="Q2695" s="124">
        <v>2008</v>
      </c>
      <c r="R2695" s="124" t="s">
        <v>587</v>
      </c>
      <c r="S2695" s="124" t="s">
        <v>10540</v>
      </c>
      <c r="T2695" s="116">
        <v>643</v>
      </c>
      <c r="U2695" s="111">
        <v>45</v>
      </c>
      <c r="V2695" s="113">
        <f t="shared" si="506"/>
        <v>520.83000000000004</v>
      </c>
      <c r="W2695" s="113">
        <f t="shared" si="507"/>
        <v>122.16999999999996</v>
      </c>
      <c r="X2695" s="112">
        <f t="shared" si="508"/>
        <v>122169.99999999996</v>
      </c>
      <c r="Y2695" s="111"/>
      <c r="Z2695" s="110">
        <f t="shared" si="504"/>
        <v>36</v>
      </c>
      <c r="AA2695" s="109">
        <f t="shared" si="509"/>
        <v>32.15</v>
      </c>
      <c r="AB2695" s="109">
        <f t="shared" si="510"/>
        <v>32150</v>
      </c>
      <c r="AC2695" s="108">
        <f t="shared" si="511"/>
        <v>610.85</v>
      </c>
      <c r="AD2695" s="107">
        <f t="shared" si="512"/>
        <v>2.2222222222222223E-2</v>
      </c>
      <c r="AE2695" s="106">
        <f t="shared" si="513"/>
        <v>13.574444444444445</v>
      </c>
      <c r="AF2695" s="105">
        <f t="shared" si="514"/>
        <v>135.74444444444441</v>
      </c>
      <c r="AG2695" s="105">
        <f t="shared" si="515"/>
        <v>507.25555555555559</v>
      </c>
    </row>
    <row r="2696" spans="1:33" s="88" customFormat="1" x14ac:dyDescent="0.35">
      <c r="A2696" s="21">
        <v>10141103</v>
      </c>
      <c r="B2696" s="135" t="s">
        <v>1665</v>
      </c>
      <c r="C2696" s="115" t="s">
        <v>710</v>
      </c>
      <c r="D2696" s="170" t="s">
        <v>10539</v>
      </c>
      <c r="E2696" s="114" t="str">
        <f t="shared" si="505"/>
        <v>TRANSFORMADOR MARCA:DPM PTS 771 PTS 771</v>
      </c>
      <c r="F2696" s="124"/>
      <c r="G2696" s="170" t="s">
        <v>10539</v>
      </c>
      <c r="H2696" s="124" t="s">
        <v>1608</v>
      </c>
      <c r="I2696" s="124" t="s">
        <v>2762</v>
      </c>
      <c r="J2696" s="124"/>
      <c r="K2696" s="142" t="s">
        <v>10538</v>
      </c>
      <c r="L2696" s="142" t="s">
        <v>10537</v>
      </c>
      <c r="M2696" s="124">
        <v>32</v>
      </c>
      <c r="N2696" s="124">
        <v>33</v>
      </c>
      <c r="O2696" s="124">
        <v>0.23</v>
      </c>
      <c r="P2696" s="124" t="s">
        <v>2759</v>
      </c>
      <c r="Q2696" s="124">
        <v>2008</v>
      </c>
      <c r="R2696" s="124" t="s">
        <v>587</v>
      </c>
      <c r="S2696" s="124" t="s">
        <v>10536</v>
      </c>
      <c r="T2696" s="116">
        <v>643</v>
      </c>
      <c r="U2696" s="111">
        <v>45</v>
      </c>
      <c r="V2696" s="113">
        <f t="shared" si="506"/>
        <v>520.83000000000004</v>
      </c>
      <c r="W2696" s="113">
        <f t="shared" si="507"/>
        <v>122.16999999999996</v>
      </c>
      <c r="X2696" s="112">
        <f t="shared" si="508"/>
        <v>122169.99999999996</v>
      </c>
      <c r="Y2696" s="111"/>
      <c r="Z2696" s="110">
        <f t="shared" si="504"/>
        <v>36</v>
      </c>
      <c r="AA2696" s="109">
        <f t="shared" si="509"/>
        <v>32.15</v>
      </c>
      <c r="AB2696" s="109">
        <f t="shared" si="510"/>
        <v>32150</v>
      </c>
      <c r="AC2696" s="108">
        <f t="shared" si="511"/>
        <v>610.85</v>
      </c>
      <c r="AD2696" s="107">
        <f t="shared" si="512"/>
        <v>2.2222222222222223E-2</v>
      </c>
      <c r="AE2696" s="106">
        <f t="shared" si="513"/>
        <v>13.574444444444445</v>
      </c>
      <c r="AF2696" s="105">
        <f t="shared" si="514"/>
        <v>135.74444444444441</v>
      </c>
      <c r="AG2696" s="105">
        <f t="shared" si="515"/>
        <v>507.25555555555559</v>
      </c>
    </row>
    <row r="2697" spans="1:33" s="88" customFormat="1" x14ac:dyDescent="0.35">
      <c r="A2697" s="21">
        <v>10141103</v>
      </c>
      <c r="B2697" s="135" t="s">
        <v>1665</v>
      </c>
      <c r="C2697" s="115" t="s">
        <v>710</v>
      </c>
      <c r="D2697" s="170" t="s">
        <v>10535</v>
      </c>
      <c r="E2697" s="114" t="str">
        <f t="shared" si="505"/>
        <v>TRANSFORMADOR MARCA:TUNISIE TRANSFORMERS PTS 763 PTS 763</v>
      </c>
      <c r="F2697" s="124"/>
      <c r="G2697" s="170" t="s">
        <v>10535</v>
      </c>
      <c r="H2697" s="124" t="s">
        <v>1608</v>
      </c>
      <c r="I2697" s="21" t="s">
        <v>8487</v>
      </c>
      <c r="J2697" s="21"/>
      <c r="K2697" s="142" t="s">
        <v>10534</v>
      </c>
      <c r="L2697" s="142" t="s">
        <v>10533</v>
      </c>
      <c r="M2697" s="21">
        <v>32</v>
      </c>
      <c r="N2697" s="124">
        <v>11</v>
      </c>
      <c r="O2697" s="124">
        <v>0.23</v>
      </c>
      <c r="P2697" s="124" t="s">
        <v>2759</v>
      </c>
      <c r="Q2697" s="142">
        <v>2008</v>
      </c>
      <c r="R2697" s="21" t="s">
        <v>10519</v>
      </c>
      <c r="S2697" s="21">
        <v>28014</v>
      </c>
      <c r="T2697" s="116">
        <v>381</v>
      </c>
      <c r="U2697" s="111">
        <v>45</v>
      </c>
      <c r="V2697" s="113">
        <f t="shared" si="506"/>
        <v>308.61</v>
      </c>
      <c r="W2697" s="113">
        <f t="shared" si="507"/>
        <v>72.389999999999986</v>
      </c>
      <c r="X2697" s="112">
        <f t="shared" si="508"/>
        <v>72389.999999999985</v>
      </c>
      <c r="Y2697" s="111"/>
      <c r="Z2697" s="110">
        <f t="shared" si="504"/>
        <v>36</v>
      </c>
      <c r="AA2697" s="109">
        <f t="shared" si="509"/>
        <v>19.05</v>
      </c>
      <c r="AB2697" s="109">
        <f t="shared" si="510"/>
        <v>19050</v>
      </c>
      <c r="AC2697" s="108">
        <f t="shared" si="511"/>
        <v>361.95</v>
      </c>
      <c r="AD2697" s="107">
        <f t="shared" si="512"/>
        <v>2.2222222222222223E-2</v>
      </c>
      <c r="AE2697" s="106">
        <f t="shared" si="513"/>
        <v>8.043333333333333</v>
      </c>
      <c r="AF2697" s="105">
        <f t="shared" si="514"/>
        <v>80.433333333333323</v>
      </c>
      <c r="AG2697" s="105">
        <f t="shared" si="515"/>
        <v>300.56666666666666</v>
      </c>
    </row>
    <row r="2698" spans="1:33" s="88" customFormat="1" x14ac:dyDescent="0.35">
      <c r="A2698" s="21">
        <v>10141103</v>
      </c>
      <c r="B2698" s="135" t="s">
        <v>1665</v>
      </c>
      <c r="C2698" s="115" t="s">
        <v>710</v>
      </c>
      <c r="D2698" s="170" t="s">
        <v>10532</v>
      </c>
      <c r="E2698" s="114" t="str">
        <f t="shared" si="505"/>
        <v>TRANSFORMADOR MARCA: PTS 812 PTS 812</v>
      </c>
      <c r="F2698" s="124"/>
      <c r="G2698" s="170" t="s">
        <v>10532</v>
      </c>
      <c r="H2698" s="124" t="s">
        <v>1608</v>
      </c>
      <c r="I2698" s="21" t="s">
        <v>8487</v>
      </c>
      <c r="J2698" s="21"/>
      <c r="K2698" s="142" t="s">
        <v>10531</v>
      </c>
      <c r="L2698" s="142" t="s">
        <v>10530</v>
      </c>
      <c r="M2698" s="21">
        <v>32</v>
      </c>
      <c r="N2698" s="124">
        <v>11</v>
      </c>
      <c r="O2698" s="124">
        <v>0.23</v>
      </c>
      <c r="P2698" s="124" t="s">
        <v>2759</v>
      </c>
      <c r="Q2698" s="142">
        <v>2008</v>
      </c>
      <c r="R2698" s="21"/>
      <c r="S2698" s="21">
        <v>28009</v>
      </c>
      <c r="T2698" s="116">
        <v>381</v>
      </c>
      <c r="U2698" s="111">
        <v>45</v>
      </c>
      <c r="V2698" s="113">
        <f t="shared" si="506"/>
        <v>308.61</v>
      </c>
      <c r="W2698" s="113">
        <f t="shared" si="507"/>
        <v>72.389999999999986</v>
      </c>
      <c r="X2698" s="112">
        <f t="shared" si="508"/>
        <v>72389.999999999985</v>
      </c>
      <c r="Y2698" s="111"/>
      <c r="Z2698" s="110">
        <f t="shared" si="504"/>
        <v>36</v>
      </c>
      <c r="AA2698" s="109">
        <f t="shared" si="509"/>
        <v>19.05</v>
      </c>
      <c r="AB2698" s="109">
        <f t="shared" si="510"/>
        <v>19050</v>
      </c>
      <c r="AC2698" s="108">
        <f t="shared" si="511"/>
        <v>361.95</v>
      </c>
      <c r="AD2698" s="107">
        <f t="shared" si="512"/>
        <v>2.2222222222222223E-2</v>
      </c>
      <c r="AE2698" s="106">
        <f t="shared" si="513"/>
        <v>8.043333333333333</v>
      </c>
      <c r="AF2698" s="105">
        <f t="shared" si="514"/>
        <v>80.433333333333323</v>
      </c>
      <c r="AG2698" s="105">
        <f t="shared" si="515"/>
        <v>300.56666666666666</v>
      </c>
    </row>
    <row r="2699" spans="1:33" s="88" customFormat="1" x14ac:dyDescent="0.35">
      <c r="A2699" s="21">
        <v>10141103</v>
      </c>
      <c r="B2699" s="135" t="s">
        <v>1665</v>
      </c>
      <c r="C2699" s="115" t="s">
        <v>710</v>
      </c>
      <c r="D2699" s="170" t="s">
        <v>10529</v>
      </c>
      <c r="E2699" s="114" t="str">
        <f t="shared" si="505"/>
        <v>TRANSFORMADOR MARCA:TUNISIE TRANSFORMERS PTS 761 PTS 761</v>
      </c>
      <c r="F2699" s="124"/>
      <c r="G2699" s="170" t="s">
        <v>10529</v>
      </c>
      <c r="H2699" s="124" t="s">
        <v>1608</v>
      </c>
      <c r="I2699" s="21" t="s">
        <v>8487</v>
      </c>
      <c r="J2699" s="21"/>
      <c r="K2699" s="142" t="s">
        <v>10528</v>
      </c>
      <c r="L2699" s="142" t="s">
        <v>10527</v>
      </c>
      <c r="M2699" s="21">
        <v>25</v>
      </c>
      <c r="N2699" s="124">
        <v>11</v>
      </c>
      <c r="O2699" s="124">
        <v>0.23</v>
      </c>
      <c r="P2699" s="124" t="s">
        <v>2759</v>
      </c>
      <c r="Q2699" s="142">
        <v>2008</v>
      </c>
      <c r="R2699" s="21" t="s">
        <v>10519</v>
      </c>
      <c r="S2699" s="21"/>
      <c r="T2699" s="116">
        <v>381</v>
      </c>
      <c r="U2699" s="111">
        <v>45</v>
      </c>
      <c r="V2699" s="113">
        <f t="shared" si="506"/>
        <v>308.61</v>
      </c>
      <c r="W2699" s="113">
        <f t="shared" si="507"/>
        <v>72.389999999999986</v>
      </c>
      <c r="X2699" s="112">
        <f t="shared" si="508"/>
        <v>72389.999999999985</v>
      </c>
      <c r="Y2699" s="111"/>
      <c r="Z2699" s="110">
        <f t="shared" si="504"/>
        <v>36</v>
      </c>
      <c r="AA2699" s="109">
        <f t="shared" si="509"/>
        <v>19.05</v>
      </c>
      <c r="AB2699" s="109">
        <f t="shared" si="510"/>
        <v>19050</v>
      </c>
      <c r="AC2699" s="108">
        <f t="shared" si="511"/>
        <v>361.95</v>
      </c>
      <c r="AD2699" s="107">
        <f t="shared" si="512"/>
        <v>2.2222222222222223E-2</v>
      </c>
      <c r="AE2699" s="106">
        <f t="shared" si="513"/>
        <v>8.043333333333333</v>
      </c>
      <c r="AF2699" s="105">
        <f t="shared" si="514"/>
        <v>80.433333333333323</v>
      </c>
      <c r="AG2699" s="105">
        <f t="shared" si="515"/>
        <v>300.56666666666666</v>
      </c>
    </row>
    <row r="2700" spans="1:33" s="88" customFormat="1" x14ac:dyDescent="0.35">
      <c r="A2700" s="21">
        <v>10141103</v>
      </c>
      <c r="B2700" s="135" t="s">
        <v>1665</v>
      </c>
      <c r="C2700" s="115" t="s">
        <v>710</v>
      </c>
      <c r="D2700" s="170" t="s">
        <v>10526</v>
      </c>
      <c r="E2700" s="114" t="str">
        <f t="shared" si="505"/>
        <v>TRANSFORMADOR MARCA:TUNISIE TRANSFORMERS PTS 760 PTS 760</v>
      </c>
      <c r="F2700" s="124"/>
      <c r="G2700" s="170" t="s">
        <v>10526</v>
      </c>
      <c r="H2700" s="124" t="s">
        <v>1608</v>
      </c>
      <c r="I2700" s="21" t="s">
        <v>8487</v>
      </c>
      <c r="J2700" s="21"/>
      <c r="K2700" s="142" t="s">
        <v>10525</v>
      </c>
      <c r="L2700" s="142" t="s">
        <v>10524</v>
      </c>
      <c r="M2700" s="21">
        <v>32</v>
      </c>
      <c r="N2700" s="124">
        <v>11</v>
      </c>
      <c r="O2700" s="124">
        <v>0.23</v>
      </c>
      <c r="P2700" s="124" t="s">
        <v>2759</v>
      </c>
      <c r="Q2700" s="142">
        <v>2008</v>
      </c>
      <c r="R2700" s="21" t="s">
        <v>10519</v>
      </c>
      <c r="S2700" s="21" t="s">
        <v>10523</v>
      </c>
      <c r="T2700" s="116">
        <v>381</v>
      </c>
      <c r="U2700" s="111">
        <v>45</v>
      </c>
      <c r="V2700" s="113">
        <f t="shared" si="506"/>
        <v>308.61</v>
      </c>
      <c r="W2700" s="113">
        <f t="shared" si="507"/>
        <v>72.389999999999986</v>
      </c>
      <c r="X2700" s="112">
        <f t="shared" si="508"/>
        <v>72389.999999999985</v>
      </c>
      <c r="Y2700" s="111"/>
      <c r="Z2700" s="110">
        <f t="shared" si="504"/>
        <v>36</v>
      </c>
      <c r="AA2700" s="109">
        <f t="shared" si="509"/>
        <v>19.05</v>
      </c>
      <c r="AB2700" s="109">
        <f t="shared" si="510"/>
        <v>19050</v>
      </c>
      <c r="AC2700" s="108">
        <f t="shared" si="511"/>
        <v>361.95</v>
      </c>
      <c r="AD2700" s="107">
        <f t="shared" si="512"/>
        <v>2.2222222222222223E-2</v>
      </c>
      <c r="AE2700" s="106">
        <f t="shared" si="513"/>
        <v>8.043333333333333</v>
      </c>
      <c r="AF2700" s="105">
        <f t="shared" si="514"/>
        <v>80.433333333333323</v>
      </c>
      <c r="AG2700" s="105">
        <f t="shared" si="515"/>
        <v>300.56666666666666</v>
      </c>
    </row>
    <row r="2701" spans="1:33" s="88" customFormat="1" x14ac:dyDescent="0.35">
      <c r="A2701" s="21">
        <v>10141103</v>
      </c>
      <c r="B2701" s="135" t="s">
        <v>1665</v>
      </c>
      <c r="C2701" s="115" t="s">
        <v>710</v>
      </c>
      <c r="D2701" s="170" t="s">
        <v>10522</v>
      </c>
      <c r="E2701" s="114" t="str">
        <f t="shared" si="505"/>
        <v>TRANSFORMADOR MARCA:TUNISIE TRANSFORMERS PTS 765 PTS 765</v>
      </c>
      <c r="F2701" s="124"/>
      <c r="G2701" s="170" t="s">
        <v>10522</v>
      </c>
      <c r="H2701" s="124" t="s">
        <v>1608</v>
      </c>
      <c r="I2701" s="21" t="s">
        <v>8487</v>
      </c>
      <c r="J2701" s="21"/>
      <c r="K2701" s="142" t="s">
        <v>10521</v>
      </c>
      <c r="L2701" s="142" t="s">
        <v>10520</v>
      </c>
      <c r="M2701" s="21">
        <v>32</v>
      </c>
      <c r="N2701" s="124">
        <v>11</v>
      </c>
      <c r="O2701" s="124">
        <v>0.23</v>
      </c>
      <c r="P2701" s="124" t="s">
        <v>2759</v>
      </c>
      <c r="Q2701" s="142">
        <v>2008</v>
      </c>
      <c r="R2701" s="21" t="s">
        <v>10519</v>
      </c>
      <c r="S2701" s="21">
        <v>65176</v>
      </c>
      <c r="T2701" s="116">
        <v>381</v>
      </c>
      <c r="U2701" s="111">
        <v>45</v>
      </c>
      <c r="V2701" s="113">
        <f t="shared" si="506"/>
        <v>308.61</v>
      </c>
      <c r="W2701" s="113">
        <f t="shared" si="507"/>
        <v>72.389999999999986</v>
      </c>
      <c r="X2701" s="112">
        <f t="shared" si="508"/>
        <v>72389.999999999985</v>
      </c>
      <c r="Y2701" s="111"/>
      <c r="Z2701" s="110">
        <f t="shared" si="504"/>
        <v>36</v>
      </c>
      <c r="AA2701" s="109">
        <f t="shared" si="509"/>
        <v>19.05</v>
      </c>
      <c r="AB2701" s="109">
        <f t="shared" si="510"/>
        <v>19050</v>
      </c>
      <c r="AC2701" s="108">
        <f t="shared" si="511"/>
        <v>361.95</v>
      </c>
      <c r="AD2701" s="107">
        <f t="shared" si="512"/>
        <v>2.2222222222222223E-2</v>
      </c>
      <c r="AE2701" s="106">
        <f t="shared" si="513"/>
        <v>8.043333333333333</v>
      </c>
      <c r="AF2701" s="105">
        <f t="shared" si="514"/>
        <v>80.433333333333323</v>
      </c>
      <c r="AG2701" s="105">
        <f t="shared" si="515"/>
        <v>300.56666666666666</v>
      </c>
    </row>
    <row r="2702" spans="1:33" s="88" customFormat="1" x14ac:dyDescent="0.35">
      <c r="A2702" s="21">
        <v>10141103</v>
      </c>
      <c r="B2702" s="135" t="s">
        <v>1665</v>
      </c>
      <c r="C2702" s="115" t="s">
        <v>710</v>
      </c>
      <c r="D2702" s="124" t="s">
        <v>10518</v>
      </c>
      <c r="E2702" s="114" t="str">
        <f t="shared" si="505"/>
        <v>TRANSFORMADOR MARCA:DPM PTS 619 PTS 619</v>
      </c>
      <c r="F2702" s="124"/>
      <c r="G2702" s="124" t="s">
        <v>10518</v>
      </c>
      <c r="H2702" s="124" t="s">
        <v>1608</v>
      </c>
      <c r="I2702" s="124" t="s">
        <v>2748</v>
      </c>
      <c r="J2702" s="21"/>
      <c r="K2702" s="142" t="s">
        <v>10517</v>
      </c>
      <c r="L2702" s="142" t="s">
        <v>10516</v>
      </c>
      <c r="M2702" s="124">
        <v>32</v>
      </c>
      <c r="N2702" s="124">
        <v>33</v>
      </c>
      <c r="O2702" s="124">
        <v>0.23</v>
      </c>
      <c r="P2702" s="124" t="s">
        <v>2759</v>
      </c>
      <c r="Q2702" s="142">
        <v>2008</v>
      </c>
      <c r="R2702" s="124" t="s">
        <v>587</v>
      </c>
      <c r="S2702" s="124" t="s">
        <v>10515</v>
      </c>
      <c r="T2702" s="116">
        <v>643</v>
      </c>
      <c r="U2702" s="111">
        <v>45</v>
      </c>
      <c r="V2702" s="113">
        <f t="shared" si="506"/>
        <v>520.83000000000004</v>
      </c>
      <c r="W2702" s="113">
        <f t="shared" si="507"/>
        <v>122.16999999999996</v>
      </c>
      <c r="X2702" s="112">
        <f t="shared" si="508"/>
        <v>122169.99999999996</v>
      </c>
      <c r="Y2702" s="111"/>
      <c r="Z2702" s="110">
        <f t="shared" si="504"/>
        <v>36</v>
      </c>
      <c r="AA2702" s="109">
        <f t="shared" si="509"/>
        <v>32.15</v>
      </c>
      <c r="AB2702" s="109">
        <f t="shared" si="510"/>
        <v>32150</v>
      </c>
      <c r="AC2702" s="108">
        <f t="shared" si="511"/>
        <v>610.85</v>
      </c>
      <c r="AD2702" s="107">
        <f t="shared" si="512"/>
        <v>2.2222222222222223E-2</v>
      </c>
      <c r="AE2702" s="106">
        <f t="shared" si="513"/>
        <v>13.574444444444445</v>
      </c>
      <c r="AF2702" s="105">
        <f t="shared" si="514"/>
        <v>135.74444444444441</v>
      </c>
      <c r="AG2702" s="105">
        <f t="shared" si="515"/>
        <v>507.25555555555559</v>
      </c>
    </row>
    <row r="2703" spans="1:33" s="88" customFormat="1" x14ac:dyDescent="0.35">
      <c r="A2703" s="21">
        <v>10141103</v>
      </c>
      <c r="B2703" s="135" t="s">
        <v>1665</v>
      </c>
      <c r="C2703" s="115" t="s">
        <v>710</v>
      </c>
      <c r="D2703" s="124" t="s">
        <v>10514</v>
      </c>
      <c r="E2703" s="114" t="str">
        <f t="shared" si="505"/>
        <v>TRANSFORMADOR MARCA:Electro Inductive Industries PTS 615 PTS 615</v>
      </c>
      <c r="F2703" s="124"/>
      <c r="G2703" s="124" t="s">
        <v>10514</v>
      </c>
      <c r="H2703" s="124" t="s">
        <v>1608</v>
      </c>
      <c r="I2703" s="124" t="s">
        <v>2748</v>
      </c>
      <c r="J2703" s="21"/>
      <c r="K2703" s="142" t="s">
        <v>10513</v>
      </c>
      <c r="L2703" s="142" t="s">
        <v>10512</v>
      </c>
      <c r="M2703" s="124">
        <v>100</v>
      </c>
      <c r="N2703" s="124">
        <v>33</v>
      </c>
      <c r="O2703" s="124">
        <v>0.4</v>
      </c>
      <c r="P2703" s="124" t="s">
        <v>514</v>
      </c>
      <c r="Q2703" s="142">
        <v>2008</v>
      </c>
      <c r="R2703" s="161" t="s">
        <v>10511</v>
      </c>
      <c r="S2703" s="124" t="s">
        <v>10510</v>
      </c>
      <c r="T2703" s="116">
        <v>763</v>
      </c>
      <c r="U2703" s="111">
        <v>45</v>
      </c>
      <c r="V2703" s="113">
        <f t="shared" si="506"/>
        <v>618.03</v>
      </c>
      <c r="W2703" s="113">
        <f t="shared" si="507"/>
        <v>144.97000000000003</v>
      </c>
      <c r="X2703" s="112">
        <f t="shared" si="508"/>
        <v>144970.00000000003</v>
      </c>
      <c r="Y2703" s="111"/>
      <c r="Z2703" s="110">
        <f t="shared" si="504"/>
        <v>36</v>
      </c>
      <c r="AA2703" s="109">
        <f t="shared" si="509"/>
        <v>38.15</v>
      </c>
      <c r="AB2703" s="109">
        <f t="shared" si="510"/>
        <v>38150</v>
      </c>
      <c r="AC2703" s="108">
        <f t="shared" si="511"/>
        <v>724.85</v>
      </c>
      <c r="AD2703" s="107">
        <f t="shared" si="512"/>
        <v>2.2222222222222223E-2</v>
      </c>
      <c r="AE2703" s="106">
        <f t="shared" si="513"/>
        <v>16.10777777777778</v>
      </c>
      <c r="AF2703" s="105">
        <f t="shared" si="514"/>
        <v>161.07777777777781</v>
      </c>
      <c r="AG2703" s="105">
        <f t="shared" si="515"/>
        <v>601.92222222222222</v>
      </c>
    </row>
    <row r="2704" spans="1:33" s="88" customFormat="1" x14ac:dyDescent="0.35">
      <c r="A2704" s="21">
        <v>10141103</v>
      </c>
      <c r="B2704" s="135" t="s">
        <v>1665</v>
      </c>
      <c r="C2704" s="115" t="s">
        <v>710</v>
      </c>
      <c r="D2704" s="124" t="s">
        <v>10509</v>
      </c>
      <c r="E2704" s="114" t="str">
        <f t="shared" si="505"/>
        <v>TRANSFORMADOR MARCA:DPM PTS 853 PTS 853</v>
      </c>
      <c r="F2704" s="124"/>
      <c r="G2704" s="124" t="s">
        <v>10509</v>
      </c>
      <c r="H2704" s="124" t="s">
        <v>1608</v>
      </c>
      <c r="I2704" s="124" t="s">
        <v>10508</v>
      </c>
      <c r="J2704" s="21"/>
      <c r="K2704" s="142" t="s">
        <v>10507</v>
      </c>
      <c r="L2704" s="142" t="s">
        <v>10506</v>
      </c>
      <c r="M2704" s="124">
        <v>32</v>
      </c>
      <c r="N2704" s="124">
        <v>33</v>
      </c>
      <c r="O2704" s="124">
        <v>0.23</v>
      </c>
      <c r="P2704" s="124" t="s">
        <v>2759</v>
      </c>
      <c r="Q2704" s="142">
        <v>2008</v>
      </c>
      <c r="R2704" s="124" t="s">
        <v>587</v>
      </c>
      <c r="S2704" s="124" t="s">
        <v>10367</v>
      </c>
      <c r="T2704" s="116">
        <v>643</v>
      </c>
      <c r="U2704" s="111">
        <v>45</v>
      </c>
      <c r="V2704" s="113">
        <f t="shared" si="506"/>
        <v>520.83000000000004</v>
      </c>
      <c r="W2704" s="113">
        <f t="shared" si="507"/>
        <v>122.16999999999996</v>
      </c>
      <c r="X2704" s="112">
        <f t="shared" si="508"/>
        <v>122169.99999999996</v>
      </c>
      <c r="Y2704" s="111"/>
      <c r="Z2704" s="110">
        <f t="shared" si="504"/>
        <v>36</v>
      </c>
      <c r="AA2704" s="109">
        <f t="shared" si="509"/>
        <v>32.15</v>
      </c>
      <c r="AB2704" s="109">
        <f t="shared" si="510"/>
        <v>32150</v>
      </c>
      <c r="AC2704" s="108">
        <f t="shared" si="511"/>
        <v>610.85</v>
      </c>
      <c r="AD2704" s="107">
        <f t="shared" si="512"/>
        <v>2.2222222222222223E-2</v>
      </c>
      <c r="AE2704" s="106">
        <f t="shared" si="513"/>
        <v>13.574444444444445</v>
      </c>
      <c r="AF2704" s="105">
        <f t="shared" si="514"/>
        <v>135.74444444444441</v>
      </c>
      <c r="AG2704" s="105">
        <f t="shared" si="515"/>
        <v>507.25555555555559</v>
      </c>
    </row>
    <row r="2705" spans="1:33" s="88" customFormat="1" x14ac:dyDescent="0.35">
      <c r="A2705" s="21">
        <v>10141103</v>
      </c>
      <c r="B2705" s="115" t="s">
        <v>1665</v>
      </c>
      <c r="C2705" s="115" t="s">
        <v>710</v>
      </c>
      <c r="D2705" s="21" t="s">
        <v>1627</v>
      </c>
      <c r="E2705" s="114" t="str">
        <f t="shared" si="505"/>
        <v>TRANSFORMADOR MARCA:GEC Alstom  PTS 166</v>
      </c>
      <c r="F2705" s="57" t="s">
        <v>2737</v>
      </c>
      <c r="G2705" s="21"/>
      <c r="H2705" s="21" t="s">
        <v>494</v>
      </c>
      <c r="I2705" s="21"/>
      <c r="J2705" s="21"/>
      <c r="K2705" s="133" t="s">
        <v>10505</v>
      </c>
      <c r="L2705" s="133" t="s">
        <v>10504</v>
      </c>
      <c r="M2705" s="21">
        <v>500</v>
      </c>
      <c r="N2705" s="21">
        <v>33</v>
      </c>
      <c r="O2705" s="21" t="s">
        <v>510</v>
      </c>
      <c r="P2705" s="124" t="s">
        <v>516</v>
      </c>
      <c r="Q2705" s="21">
        <v>2008</v>
      </c>
      <c r="R2705" s="21" t="s">
        <v>8430</v>
      </c>
      <c r="S2705" s="70">
        <v>1345586</v>
      </c>
      <c r="T2705" s="116">
        <v>1200</v>
      </c>
      <c r="U2705" s="111">
        <v>45</v>
      </c>
      <c r="V2705" s="113">
        <f t="shared" si="506"/>
        <v>972</v>
      </c>
      <c r="W2705" s="113">
        <f t="shared" si="507"/>
        <v>228</v>
      </c>
      <c r="X2705" s="112">
        <f t="shared" si="508"/>
        <v>228000</v>
      </c>
      <c r="Y2705" s="111"/>
      <c r="Z2705" s="110">
        <f t="shared" si="504"/>
        <v>36</v>
      </c>
      <c r="AA2705" s="109">
        <f t="shared" si="509"/>
        <v>60</v>
      </c>
      <c r="AB2705" s="109">
        <f t="shared" si="510"/>
        <v>60000</v>
      </c>
      <c r="AC2705" s="108">
        <f t="shared" si="511"/>
        <v>1140</v>
      </c>
      <c r="AD2705" s="107">
        <f t="shared" si="512"/>
        <v>2.2222222222222223E-2</v>
      </c>
      <c r="AE2705" s="106">
        <f t="shared" si="513"/>
        <v>25.333333333333336</v>
      </c>
      <c r="AF2705" s="105">
        <f t="shared" si="514"/>
        <v>253.33333333333334</v>
      </c>
      <c r="AG2705" s="105">
        <f t="shared" si="515"/>
        <v>946.66666666666663</v>
      </c>
    </row>
    <row r="2706" spans="1:33" s="88" customFormat="1" x14ac:dyDescent="0.35">
      <c r="A2706" s="21">
        <v>10141103</v>
      </c>
      <c r="B2706" s="115" t="s">
        <v>1665</v>
      </c>
      <c r="C2706" s="115" t="s">
        <v>710</v>
      </c>
      <c r="D2706" s="21" t="s">
        <v>10503</v>
      </c>
      <c r="E2706" s="114" t="str">
        <f t="shared" si="505"/>
        <v>TRANSFORMADOR MARCA:Desta Power Malta  PT 230</v>
      </c>
      <c r="F2706" s="57" t="s">
        <v>2737</v>
      </c>
      <c r="G2706" s="21"/>
      <c r="H2706" s="21" t="s">
        <v>494</v>
      </c>
      <c r="I2706" s="21"/>
      <c r="J2706" s="21"/>
      <c r="K2706" s="133" t="s">
        <v>10502</v>
      </c>
      <c r="L2706" s="133" t="s">
        <v>10501</v>
      </c>
      <c r="M2706" s="21">
        <v>315</v>
      </c>
      <c r="N2706" s="21">
        <v>33</v>
      </c>
      <c r="O2706" s="21" t="s">
        <v>510</v>
      </c>
      <c r="P2706" s="124" t="s">
        <v>516</v>
      </c>
      <c r="Q2706" s="21">
        <v>2008</v>
      </c>
      <c r="R2706" s="21" t="s">
        <v>2412</v>
      </c>
      <c r="S2706" s="21" t="s">
        <v>10500</v>
      </c>
      <c r="T2706" s="116">
        <v>1039</v>
      </c>
      <c r="U2706" s="111">
        <v>45</v>
      </c>
      <c r="V2706" s="113">
        <f t="shared" si="506"/>
        <v>841.59</v>
      </c>
      <c r="W2706" s="113">
        <f t="shared" si="507"/>
        <v>197.40999999999997</v>
      </c>
      <c r="X2706" s="112">
        <f t="shared" si="508"/>
        <v>197409.99999999997</v>
      </c>
      <c r="Y2706" s="111"/>
      <c r="Z2706" s="110">
        <f t="shared" si="504"/>
        <v>36</v>
      </c>
      <c r="AA2706" s="109">
        <f t="shared" si="509"/>
        <v>51.95</v>
      </c>
      <c r="AB2706" s="109">
        <f t="shared" si="510"/>
        <v>51950</v>
      </c>
      <c r="AC2706" s="108">
        <f t="shared" si="511"/>
        <v>987.05</v>
      </c>
      <c r="AD2706" s="107">
        <f t="shared" si="512"/>
        <v>2.2222222222222223E-2</v>
      </c>
      <c r="AE2706" s="106">
        <f t="shared" si="513"/>
        <v>21.934444444444445</v>
      </c>
      <c r="AF2706" s="105">
        <f t="shared" si="514"/>
        <v>219.34444444444441</v>
      </c>
      <c r="AG2706" s="105">
        <f t="shared" si="515"/>
        <v>819.65555555555557</v>
      </c>
    </row>
    <row r="2707" spans="1:33" s="88" customFormat="1" x14ac:dyDescent="0.35">
      <c r="A2707" s="21">
        <v>10141103</v>
      </c>
      <c r="B2707" s="115" t="s">
        <v>1665</v>
      </c>
      <c r="C2707" s="115" t="s">
        <v>710</v>
      </c>
      <c r="D2707" s="133" t="s">
        <v>10499</v>
      </c>
      <c r="E2707" s="114" t="str">
        <f t="shared" si="505"/>
        <v>TRANSFORMADOR MARCA:Desta Power Malta  PT 193R</v>
      </c>
      <c r="F2707" s="57" t="s">
        <v>1217</v>
      </c>
      <c r="G2707" s="21"/>
      <c r="H2707" s="21" t="s">
        <v>494</v>
      </c>
      <c r="I2707" s="21"/>
      <c r="J2707" s="21"/>
      <c r="K2707" s="133" t="s">
        <v>10498</v>
      </c>
      <c r="L2707" s="133" t="s">
        <v>10497</v>
      </c>
      <c r="M2707" s="21">
        <v>160</v>
      </c>
      <c r="N2707" s="21">
        <v>33</v>
      </c>
      <c r="O2707" s="21">
        <v>0.4</v>
      </c>
      <c r="P2707" s="124" t="s">
        <v>516</v>
      </c>
      <c r="Q2707" s="21">
        <v>2008</v>
      </c>
      <c r="R2707" s="21" t="s">
        <v>2412</v>
      </c>
      <c r="S2707" s="21" t="s">
        <v>10496</v>
      </c>
      <c r="T2707" s="116">
        <v>991</v>
      </c>
      <c r="U2707" s="111">
        <v>45</v>
      </c>
      <c r="V2707" s="113">
        <f t="shared" si="506"/>
        <v>802.71</v>
      </c>
      <c r="W2707" s="113">
        <f t="shared" si="507"/>
        <v>188.28999999999996</v>
      </c>
      <c r="X2707" s="112">
        <f t="shared" si="508"/>
        <v>188289.99999999997</v>
      </c>
      <c r="Y2707" s="111"/>
      <c r="Z2707" s="110">
        <f t="shared" si="504"/>
        <v>36</v>
      </c>
      <c r="AA2707" s="109">
        <f t="shared" si="509"/>
        <v>49.550000000000004</v>
      </c>
      <c r="AB2707" s="109">
        <f t="shared" si="510"/>
        <v>49550.000000000007</v>
      </c>
      <c r="AC2707" s="108">
        <f t="shared" si="511"/>
        <v>941.45</v>
      </c>
      <c r="AD2707" s="107">
        <f t="shared" si="512"/>
        <v>2.2222222222222223E-2</v>
      </c>
      <c r="AE2707" s="106">
        <f t="shared" si="513"/>
        <v>20.921111111111113</v>
      </c>
      <c r="AF2707" s="105">
        <f t="shared" si="514"/>
        <v>209.21111111111108</v>
      </c>
      <c r="AG2707" s="105">
        <f t="shared" si="515"/>
        <v>781.78888888888889</v>
      </c>
    </row>
    <row r="2708" spans="1:33" s="88" customFormat="1" x14ac:dyDescent="0.35">
      <c r="A2708" s="21">
        <v>10141103</v>
      </c>
      <c r="B2708" s="115" t="s">
        <v>1665</v>
      </c>
      <c r="C2708" s="115" t="s">
        <v>710</v>
      </c>
      <c r="D2708" s="133" t="s">
        <v>10495</v>
      </c>
      <c r="E2708" s="114" t="str">
        <f t="shared" si="505"/>
        <v>TRANSFORMADOR MARCA:Desta Power Malta  PT 192R</v>
      </c>
      <c r="F2708" s="57" t="s">
        <v>1217</v>
      </c>
      <c r="G2708" s="21"/>
      <c r="H2708" s="21" t="s">
        <v>494</v>
      </c>
      <c r="I2708" s="21"/>
      <c r="J2708" s="21"/>
      <c r="K2708" s="133" t="s">
        <v>10494</v>
      </c>
      <c r="L2708" s="133" t="s">
        <v>10493</v>
      </c>
      <c r="M2708" s="21">
        <v>250</v>
      </c>
      <c r="N2708" s="21">
        <v>33</v>
      </c>
      <c r="O2708" s="21">
        <v>0.4</v>
      </c>
      <c r="P2708" s="124" t="s">
        <v>516</v>
      </c>
      <c r="Q2708" s="21">
        <v>2008</v>
      </c>
      <c r="R2708" s="21" t="s">
        <v>2412</v>
      </c>
      <c r="S2708" s="21" t="s">
        <v>10492</v>
      </c>
      <c r="T2708" s="116">
        <v>991</v>
      </c>
      <c r="U2708" s="111">
        <v>45</v>
      </c>
      <c r="V2708" s="113">
        <f t="shared" si="506"/>
        <v>802.71</v>
      </c>
      <c r="W2708" s="113">
        <f t="shared" si="507"/>
        <v>188.28999999999996</v>
      </c>
      <c r="X2708" s="112">
        <f t="shared" si="508"/>
        <v>188289.99999999997</v>
      </c>
      <c r="Y2708" s="111"/>
      <c r="Z2708" s="110">
        <f t="shared" si="504"/>
        <v>36</v>
      </c>
      <c r="AA2708" s="109">
        <f t="shared" si="509"/>
        <v>49.550000000000004</v>
      </c>
      <c r="AB2708" s="109">
        <f t="shared" si="510"/>
        <v>49550.000000000007</v>
      </c>
      <c r="AC2708" s="108">
        <f t="shared" si="511"/>
        <v>941.45</v>
      </c>
      <c r="AD2708" s="107">
        <f t="shared" si="512"/>
        <v>2.2222222222222223E-2</v>
      </c>
      <c r="AE2708" s="106">
        <f t="shared" si="513"/>
        <v>20.921111111111113</v>
      </c>
      <c r="AF2708" s="105">
        <f t="shared" si="514"/>
        <v>209.21111111111108</v>
      </c>
      <c r="AG2708" s="105">
        <f t="shared" si="515"/>
        <v>781.78888888888889</v>
      </c>
    </row>
    <row r="2709" spans="1:33" s="88" customFormat="1" x14ac:dyDescent="0.35">
      <c r="A2709" s="21">
        <v>10141103</v>
      </c>
      <c r="B2709" s="115" t="s">
        <v>1665</v>
      </c>
      <c r="C2709" s="115" t="s">
        <v>710</v>
      </c>
      <c r="D2709" s="133" t="s">
        <v>10491</v>
      </c>
      <c r="E2709" s="114" t="str">
        <f t="shared" si="505"/>
        <v>TRANSFORMADOR MARCA:Desta Power Malta  PT 188R</v>
      </c>
      <c r="F2709" s="57" t="s">
        <v>1217</v>
      </c>
      <c r="G2709" s="21"/>
      <c r="H2709" s="21" t="s">
        <v>494</v>
      </c>
      <c r="I2709" s="21"/>
      <c r="J2709" s="21"/>
      <c r="K2709" s="133" t="s">
        <v>10490</v>
      </c>
      <c r="L2709" s="133" t="s">
        <v>10489</v>
      </c>
      <c r="M2709" s="21">
        <v>160</v>
      </c>
      <c r="N2709" s="21">
        <v>33</v>
      </c>
      <c r="O2709" s="21">
        <v>0.4</v>
      </c>
      <c r="P2709" s="124" t="s">
        <v>516</v>
      </c>
      <c r="Q2709" s="21">
        <v>2008</v>
      </c>
      <c r="R2709" s="21" t="s">
        <v>2412</v>
      </c>
      <c r="S2709" s="21"/>
      <c r="T2709" s="116">
        <v>991</v>
      </c>
      <c r="U2709" s="111">
        <v>45</v>
      </c>
      <c r="V2709" s="113">
        <f t="shared" si="506"/>
        <v>802.71</v>
      </c>
      <c r="W2709" s="113">
        <f t="shared" si="507"/>
        <v>188.28999999999996</v>
      </c>
      <c r="X2709" s="112">
        <f t="shared" si="508"/>
        <v>188289.99999999997</v>
      </c>
      <c r="Y2709" s="111"/>
      <c r="Z2709" s="110">
        <f t="shared" si="504"/>
        <v>36</v>
      </c>
      <c r="AA2709" s="109">
        <f t="shared" si="509"/>
        <v>49.550000000000004</v>
      </c>
      <c r="AB2709" s="109">
        <f t="shared" si="510"/>
        <v>49550.000000000007</v>
      </c>
      <c r="AC2709" s="108">
        <f t="shared" si="511"/>
        <v>941.45</v>
      </c>
      <c r="AD2709" s="107">
        <f t="shared" si="512"/>
        <v>2.2222222222222223E-2</v>
      </c>
      <c r="AE2709" s="106">
        <f t="shared" si="513"/>
        <v>20.921111111111113</v>
      </c>
      <c r="AF2709" s="105">
        <f t="shared" si="514"/>
        <v>209.21111111111108</v>
      </c>
      <c r="AG2709" s="105">
        <f t="shared" si="515"/>
        <v>781.78888888888889</v>
      </c>
    </row>
    <row r="2710" spans="1:33" s="88" customFormat="1" x14ac:dyDescent="0.35">
      <c r="A2710" s="21">
        <v>10141103</v>
      </c>
      <c r="B2710" s="115" t="s">
        <v>1665</v>
      </c>
      <c r="C2710" s="115" t="s">
        <v>710</v>
      </c>
      <c r="D2710" s="133" t="s">
        <v>9253</v>
      </c>
      <c r="E2710" s="114" t="str">
        <f t="shared" si="505"/>
        <v>TRANSFORMADOR MARCA:Desta Power Malta  PT 185R</v>
      </c>
      <c r="F2710" s="57" t="s">
        <v>1217</v>
      </c>
      <c r="G2710" s="21"/>
      <c r="H2710" s="21" t="s">
        <v>494</v>
      </c>
      <c r="I2710" s="21"/>
      <c r="J2710" s="21"/>
      <c r="K2710" s="133" t="s">
        <v>10488</v>
      </c>
      <c r="L2710" s="133" t="s">
        <v>10487</v>
      </c>
      <c r="M2710" s="21">
        <v>200</v>
      </c>
      <c r="N2710" s="21">
        <v>33</v>
      </c>
      <c r="O2710" s="21">
        <v>0.4</v>
      </c>
      <c r="P2710" s="124" t="s">
        <v>516</v>
      </c>
      <c r="Q2710" s="21">
        <v>2008</v>
      </c>
      <c r="R2710" s="21" t="s">
        <v>2412</v>
      </c>
      <c r="S2710" s="21"/>
      <c r="T2710" s="116">
        <v>991</v>
      </c>
      <c r="U2710" s="111">
        <v>45</v>
      </c>
      <c r="V2710" s="113">
        <f t="shared" si="506"/>
        <v>802.71</v>
      </c>
      <c r="W2710" s="113">
        <f t="shared" si="507"/>
        <v>188.28999999999996</v>
      </c>
      <c r="X2710" s="112">
        <f t="shared" si="508"/>
        <v>188289.99999999997</v>
      </c>
      <c r="Y2710" s="111"/>
      <c r="Z2710" s="110">
        <f t="shared" si="504"/>
        <v>36</v>
      </c>
      <c r="AA2710" s="109">
        <f t="shared" si="509"/>
        <v>49.550000000000004</v>
      </c>
      <c r="AB2710" s="109">
        <f t="shared" si="510"/>
        <v>49550.000000000007</v>
      </c>
      <c r="AC2710" s="108">
        <f t="shared" si="511"/>
        <v>941.45</v>
      </c>
      <c r="AD2710" s="107">
        <f t="shared" si="512"/>
        <v>2.2222222222222223E-2</v>
      </c>
      <c r="AE2710" s="106">
        <f t="shared" si="513"/>
        <v>20.921111111111113</v>
      </c>
      <c r="AF2710" s="105">
        <f t="shared" si="514"/>
        <v>209.21111111111108</v>
      </c>
      <c r="AG2710" s="105">
        <f t="shared" si="515"/>
        <v>781.78888888888889</v>
      </c>
    </row>
    <row r="2711" spans="1:33" s="88" customFormat="1" x14ac:dyDescent="0.35">
      <c r="A2711" s="21">
        <v>10141103</v>
      </c>
      <c r="B2711" s="115" t="s">
        <v>1665</v>
      </c>
      <c r="C2711" s="115" t="s">
        <v>710</v>
      </c>
      <c r="D2711" s="133" t="s">
        <v>10486</v>
      </c>
      <c r="E2711" s="114" t="str">
        <f t="shared" si="505"/>
        <v>TRANSFORMADOR MARCA:Desta Power Malta  PT 183R</v>
      </c>
      <c r="F2711" s="57" t="s">
        <v>1217</v>
      </c>
      <c r="G2711" s="21"/>
      <c r="H2711" s="21" t="s">
        <v>494</v>
      </c>
      <c r="I2711" s="21"/>
      <c r="J2711" s="21"/>
      <c r="K2711" s="133" t="s">
        <v>10485</v>
      </c>
      <c r="L2711" s="133" t="s">
        <v>10484</v>
      </c>
      <c r="M2711" s="21">
        <v>50</v>
      </c>
      <c r="N2711" s="21">
        <v>33</v>
      </c>
      <c r="O2711" s="21">
        <v>0.4</v>
      </c>
      <c r="P2711" s="124" t="s">
        <v>516</v>
      </c>
      <c r="Q2711" s="21">
        <v>2008</v>
      </c>
      <c r="R2711" s="21" t="s">
        <v>2412</v>
      </c>
      <c r="S2711" s="21" t="s">
        <v>10483</v>
      </c>
      <c r="T2711" s="116">
        <v>643</v>
      </c>
      <c r="U2711" s="111">
        <v>45</v>
      </c>
      <c r="V2711" s="113">
        <f t="shared" si="506"/>
        <v>520.83000000000004</v>
      </c>
      <c r="W2711" s="113">
        <f t="shared" si="507"/>
        <v>122.16999999999996</v>
      </c>
      <c r="X2711" s="112">
        <f t="shared" si="508"/>
        <v>122169.99999999996</v>
      </c>
      <c r="Y2711" s="111"/>
      <c r="Z2711" s="110">
        <f t="shared" si="504"/>
        <v>36</v>
      </c>
      <c r="AA2711" s="109">
        <f t="shared" si="509"/>
        <v>32.15</v>
      </c>
      <c r="AB2711" s="109">
        <f t="shared" si="510"/>
        <v>32150</v>
      </c>
      <c r="AC2711" s="108">
        <f t="shared" si="511"/>
        <v>610.85</v>
      </c>
      <c r="AD2711" s="107">
        <f t="shared" si="512"/>
        <v>2.2222222222222223E-2</v>
      </c>
      <c r="AE2711" s="106">
        <f t="shared" si="513"/>
        <v>13.574444444444445</v>
      </c>
      <c r="AF2711" s="105">
        <f t="shared" si="514"/>
        <v>135.74444444444441</v>
      </c>
      <c r="AG2711" s="105">
        <f t="shared" si="515"/>
        <v>507.25555555555559</v>
      </c>
    </row>
    <row r="2712" spans="1:33" s="88" customFormat="1" x14ac:dyDescent="0.35">
      <c r="A2712" s="21">
        <v>10141103</v>
      </c>
      <c r="B2712" s="115" t="s">
        <v>1665</v>
      </c>
      <c r="C2712" s="115" t="s">
        <v>710</v>
      </c>
      <c r="D2712" s="133" t="s">
        <v>10482</v>
      </c>
      <c r="E2712" s="114" t="str">
        <f t="shared" si="505"/>
        <v>TRANSFORMADOR MARCA:Desta Power Malta  PT 113R</v>
      </c>
      <c r="F2712" s="57" t="s">
        <v>1217</v>
      </c>
      <c r="G2712" s="21"/>
      <c r="H2712" s="21" t="s">
        <v>494</v>
      </c>
      <c r="I2712" s="21"/>
      <c r="J2712" s="21"/>
      <c r="K2712" s="133" t="s">
        <v>10481</v>
      </c>
      <c r="L2712" s="133" t="s">
        <v>10480</v>
      </c>
      <c r="M2712" s="21">
        <v>50</v>
      </c>
      <c r="N2712" s="21">
        <v>33</v>
      </c>
      <c r="O2712" s="21">
        <v>0.4</v>
      </c>
      <c r="P2712" s="124" t="s">
        <v>516</v>
      </c>
      <c r="Q2712" s="21">
        <v>2008</v>
      </c>
      <c r="R2712" s="21" t="s">
        <v>2412</v>
      </c>
      <c r="S2712" s="21" t="s">
        <v>10479</v>
      </c>
      <c r="T2712" s="116">
        <v>643</v>
      </c>
      <c r="U2712" s="111">
        <v>45</v>
      </c>
      <c r="V2712" s="113">
        <f t="shared" si="506"/>
        <v>520.83000000000004</v>
      </c>
      <c r="W2712" s="113">
        <f t="shared" si="507"/>
        <v>122.16999999999996</v>
      </c>
      <c r="X2712" s="112">
        <f t="shared" si="508"/>
        <v>122169.99999999996</v>
      </c>
      <c r="Y2712" s="111"/>
      <c r="Z2712" s="110">
        <f t="shared" si="504"/>
        <v>36</v>
      </c>
      <c r="AA2712" s="109">
        <f t="shared" si="509"/>
        <v>32.15</v>
      </c>
      <c r="AB2712" s="109">
        <f t="shared" si="510"/>
        <v>32150</v>
      </c>
      <c r="AC2712" s="108">
        <f t="shared" si="511"/>
        <v>610.85</v>
      </c>
      <c r="AD2712" s="107">
        <f t="shared" si="512"/>
        <v>2.2222222222222223E-2</v>
      </c>
      <c r="AE2712" s="106">
        <f t="shared" si="513"/>
        <v>13.574444444444445</v>
      </c>
      <c r="AF2712" s="105">
        <f t="shared" si="514"/>
        <v>135.74444444444441</v>
      </c>
      <c r="AG2712" s="105">
        <f t="shared" si="515"/>
        <v>507.25555555555559</v>
      </c>
    </row>
    <row r="2713" spans="1:33" s="88" customFormat="1" x14ac:dyDescent="0.35">
      <c r="A2713" s="21">
        <v>10141103</v>
      </c>
      <c r="B2713" s="115" t="s">
        <v>1665</v>
      </c>
      <c r="C2713" s="115" t="s">
        <v>710</v>
      </c>
      <c r="D2713" s="133" t="s">
        <v>10478</v>
      </c>
      <c r="E2713" s="114" t="str">
        <f t="shared" si="505"/>
        <v>TRANSFORMADOR MARCA:Desta Power Malta  PT 278R</v>
      </c>
      <c r="F2713" s="57" t="s">
        <v>1217</v>
      </c>
      <c r="G2713" s="21"/>
      <c r="H2713" s="21" t="s">
        <v>494</v>
      </c>
      <c r="I2713" s="21"/>
      <c r="J2713" s="21"/>
      <c r="K2713" s="133" t="s">
        <v>10477</v>
      </c>
      <c r="L2713" s="133" t="s">
        <v>10476</v>
      </c>
      <c r="M2713" s="21">
        <v>100</v>
      </c>
      <c r="N2713" s="21">
        <v>33</v>
      </c>
      <c r="O2713" s="21">
        <v>0.4</v>
      </c>
      <c r="P2713" s="124" t="s">
        <v>516</v>
      </c>
      <c r="Q2713" s="21">
        <v>2008</v>
      </c>
      <c r="R2713" s="21" t="s">
        <v>2412</v>
      </c>
      <c r="S2713" s="21" t="s">
        <v>10475</v>
      </c>
      <c r="T2713" s="116">
        <v>763</v>
      </c>
      <c r="U2713" s="111">
        <v>45</v>
      </c>
      <c r="V2713" s="113">
        <f t="shared" si="506"/>
        <v>618.03</v>
      </c>
      <c r="W2713" s="113">
        <f t="shared" si="507"/>
        <v>144.97000000000003</v>
      </c>
      <c r="X2713" s="112">
        <f t="shared" si="508"/>
        <v>144970.00000000003</v>
      </c>
      <c r="Y2713" s="111"/>
      <c r="Z2713" s="110">
        <f t="shared" si="504"/>
        <v>36</v>
      </c>
      <c r="AA2713" s="109">
        <f t="shared" si="509"/>
        <v>38.15</v>
      </c>
      <c r="AB2713" s="109">
        <f t="shared" si="510"/>
        <v>38150</v>
      </c>
      <c r="AC2713" s="108">
        <f t="shared" si="511"/>
        <v>724.85</v>
      </c>
      <c r="AD2713" s="107">
        <f t="shared" si="512"/>
        <v>2.2222222222222223E-2</v>
      </c>
      <c r="AE2713" s="106">
        <f t="shared" si="513"/>
        <v>16.10777777777778</v>
      </c>
      <c r="AF2713" s="105">
        <f t="shared" si="514"/>
        <v>161.07777777777781</v>
      </c>
      <c r="AG2713" s="105">
        <f t="shared" si="515"/>
        <v>601.92222222222222</v>
      </c>
    </row>
    <row r="2714" spans="1:33" s="88" customFormat="1" x14ac:dyDescent="0.35">
      <c r="A2714" s="21">
        <v>10141103</v>
      </c>
      <c r="B2714" s="115" t="s">
        <v>1665</v>
      </c>
      <c r="C2714" s="115" t="s">
        <v>710</v>
      </c>
      <c r="D2714" s="133" t="s">
        <v>2615</v>
      </c>
      <c r="E2714" s="114" t="str">
        <f t="shared" si="505"/>
        <v>TRANSFORMADOR MARCA:Desta Power Malta  PT ?</v>
      </c>
      <c r="F2714" s="57" t="s">
        <v>1217</v>
      </c>
      <c r="G2714" s="21"/>
      <c r="H2714" s="21" t="s">
        <v>494</v>
      </c>
      <c r="I2714" s="21"/>
      <c r="J2714" s="21"/>
      <c r="K2714" s="133" t="s">
        <v>10474</v>
      </c>
      <c r="L2714" s="133" t="s">
        <v>10473</v>
      </c>
      <c r="M2714" s="21">
        <v>50</v>
      </c>
      <c r="N2714" s="21">
        <v>33</v>
      </c>
      <c r="O2714" s="21">
        <v>0.4</v>
      </c>
      <c r="P2714" s="124" t="s">
        <v>516</v>
      </c>
      <c r="Q2714" s="21">
        <v>2008</v>
      </c>
      <c r="R2714" s="21" t="s">
        <v>2412</v>
      </c>
      <c r="S2714" s="21" t="s">
        <v>10472</v>
      </c>
      <c r="T2714" s="116">
        <v>643</v>
      </c>
      <c r="U2714" s="111">
        <v>45</v>
      </c>
      <c r="V2714" s="113">
        <f t="shared" si="506"/>
        <v>520.83000000000004</v>
      </c>
      <c r="W2714" s="113">
        <f t="shared" si="507"/>
        <v>122.16999999999996</v>
      </c>
      <c r="X2714" s="112">
        <f t="shared" si="508"/>
        <v>122169.99999999996</v>
      </c>
      <c r="Y2714" s="111"/>
      <c r="Z2714" s="110">
        <f t="shared" si="504"/>
        <v>36</v>
      </c>
      <c r="AA2714" s="109">
        <f t="shared" si="509"/>
        <v>32.15</v>
      </c>
      <c r="AB2714" s="109">
        <f t="shared" si="510"/>
        <v>32150</v>
      </c>
      <c r="AC2714" s="108">
        <f t="shared" si="511"/>
        <v>610.85</v>
      </c>
      <c r="AD2714" s="107">
        <f t="shared" si="512"/>
        <v>2.2222222222222223E-2</v>
      </c>
      <c r="AE2714" s="106">
        <f t="shared" si="513"/>
        <v>13.574444444444445</v>
      </c>
      <c r="AF2714" s="105">
        <f t="shared" si="514"/>
        <v>135.74444444444441</v>
      </c>
      <c r="AG2714" s="105">
        <f t="shared" si="515"/>
        <v>507.25555555555559</v>
      </c>
    </row>
    <row r="2715" spans="1:33" s="88" customFormat="1" x14ac:dyDescent="0.35">
      <c r="A2715" s="21">
        <v>10141103</v>
      </c>
      <c r="B2715" s="115" t="s">
        <v>1665</v>
      </c>
      <c r="C2715" s="115" t="s">
        <v>710</v>
      </c>
      <c r="D2715" s="57" t="s">
        <v>10471</v>
      </c>
      <c r="E2715" s="114" t="str">
        <f t="shared" si="505"/>
        <v>TRANSFORMADOR MARCA:Desta Power Malta  PT 246R</v>
      </c>
      <c r="F2715" s="57" t="s">
        <v>1217</v>
      </c>
      <c r="G2715" s="21"/>
      <c r="H2715" s="21" t="s">
        <v>494</v>
      </c>
      <c r="I2715" s="21"/>
      <c r="J2715" s="21"/>
      <c r="K2715" s="133" t="s">
        <v>10470</v>
      </c>
      <c r="L2715" s="133" t="s">
        <v>10469</v>
      </c>
      <c r="M2715" s="21">
        <v>100</v>
      </c>
      <c r="N2715" s="21">
        <v>33</v>
      </c>
      <c r="O2715" s="21">
        <v>0.4</v>
      </c>
      <c r="P2715" s="124" t="s">
        <v>516</v>
      </c>
      <c r="Q2715" s="21">
        <v>2008</v>
      </c>
      <c r="R2715" s="21" t="s">
        <v>2412</v>
      </c>
      <c r="S2715" s="21" t="s">
        <v>10468</v>
      </c>
      <c r="T2715" s="116">
        <v>763</v>
      </c>
      <c r="U2715" s="111">
        <v>45</v>
      </c>
      <c r="V2715" s="113">
        <f t="shared" si="506"/>
        <v>618.03</v>
      </c>
      <c r="W2715" s="113">
        <f t="shared" si="507"/>
        <v>144.97000000000003</v>
      </c>
      <c r="X2715" s="112">
        <f t="shared" si="508"/>
        <v>144970.00000000003</v>
      </c>
      <c r="Y2715" s="111"/>
      <c r="Z2715" s="110">
        <f t="shared" si="504"/>
        <v>36</v>
      </c>
      <c r="AA2715" s="109">
        <f t="shared" si="509"/>
        <v>38.15</v>
      </c>
      <c r="AB2715" s="109">
        <f t="shared" si="510"/>
        <v>38150</v>
      </c>
      <c r="AC2715" s="108">
        <f t="shared" si="511"/>
        <v>724.85</v>
      </c>
      <c r="AD2715" s="107">
        <f t="shared" si="512"/>
        <v>2.2222222222222223E-2</v>
      </c>
      <c r="AE2715" s="106">
        <f t="shared" si="513"/>
        <v>16.10777777777778</v>
      </c>
      <c r="AF2715" s="105">
        <f t="shared" si="514"/>
        <v>161.07777777777781</v>
      </c>
      <c r="AG2715" s="105">
        <f t="shared" si="515"/>
        <v>601.92222222222222</v>
      </c>
    </row>
    <row r="2716" spans="1:33" s="88" customFormat="1" x14ac:dyDescent="0.35">
      <c r="A2716" s="21">
        <v>10141103</v>
      </c>
      <c r="B2716" s="115" t="s">
        <v>1665</v>
      </c>
      <c r="C2716" s="115" t="s">
        <v>710</v>
      </c>
      <c r="D2716" s="57" t="s">
        <v>10467</v>
      </c>
      <c r="E2716" s="114" t="str">
        <f t="shared" si="505"/>
        <v>TRANSFORMADOR MARCA:Efacec  PT 247R</v>
      </c>
      <c r="F2716" s="57" t="s">
        <v>1217</v>
      </c>
      <c r="G2716" s="21"/>
      <c r="H2716" s="21" t="s">
        <v>494</v>
      </c>
      <c r="I2716" s="21"/>
      <c r="J2716" s="21"/>
      <c r="K2716" s="133" t="s">
        <v>10466</v>
      </c>
      <c r="L2716" s="133" t="s">
        <v>10465</v>
      </c>
      <c r="M2716" s="21">
        <v>100</v>
      </c>
      <c r="N2716" s="21">
        <v>33</v>
      </c>
      <c r="O2716" s="21">
        <v>0.4</v>
      </c>
      <c r="P2716" s="124" t="s">
        <v>516</v>
      </c>
      <c r="Q2716" s="21">
        <v>2008</v>
      </c>
      <c r="R2716" s="21" t="s">
        <v>535</v>
      </c>
      <c r="S2716" s="21"/>
      <c r="T2716" s="116">
        <v>763</v>
      </c>
      <c r="U2716" s="111">
        <v>45</v>
      </c>
      <c r="V2716" s="113">
        <f t="shared" si="506"/>
        <v>618.03</v>
      </c>
      <c r="W2716" s="113">
        <f t="shared" si="507"/>
        <v>144.97000000000003</v>
      </c>
      <c r="X2716" s="112">
        <f t="shared" si="508"/>
        <v>144970.00000000003</v>
      </c>
      <c r="Y2716" s="111"/>
      <c r="Z2716" s="110">
        <f t="shared" si="504"/>
        <v>36</v>
      </c>
      <c r="AA2716" s="109">
        <f t="shared" si="509"/>
        <v>38.15</v>
      </c>
      <c r="AB2716" s="109">
        <f t="shared" si="510"/>
        <v>38150</v>
      </c>
      <c r="AC2716" s="108">
        <f t="shared" si="511"/>
        <v>724.85</v>
      </c>
      <c r="AD2716" s="107">
        <f t="shared" si="512"/>
        <v>2.2222222222222223E-2</v>
      </c>
      <c r="AE2716" s="106">
        <f t="shared" si="513"/>
        <v>16.10777777777778</v>
      </c>
      <c r="AF2716" s="105">
        <f t="shared" si="514"/>
        <v>161.07777777777781</v>
      </c>
      <c r="AG2716" s="105">
        <f t="shared" si="515"/>
        <v>601.92222222222222</v>
      </c>
    </row>
    <row r="2717" spans="1:33" s="88" customFormat="1" x14ac:dyDescent="0.35">
      <c r="A2717" s="21">
        <v>10141103</v>
      </c>
      <c r="B2717" s="115" t="s">
        <v>1665</v>
      </c>
      <c r="C2717" s="115" t="s">
        <v>710</v>
      </c>
      <c r="D2717" s="133" t="s">
        <v>902</v>
      </c>
      <c r="E2717" s="114" t="str">
        <f t="shared" si="505"/>
        <v>TRANSFORMADOR MARCA:Pauwels Trafo  PT 449</v>
      </c>
      <c r="F2717" s="57" t="s">
        <v>119</v>
      </c>
      <c r="G2717" s="21"/>
      <c r="H2717" s="21" t="s">
        <v>494</v>
      </c>
      <c r="I2717" s="21"/>
      <c r="J2717" s="21"/>
      <c r="K2717" s="133" t="s">
        <v>10464</v>
      </c>
      <c r="L2717" s="133" t="s">
        <v>10463</v>
      </c>
      <c r="M2717" s="21">
        <v>250</v>
      </c>
      <c r="N2717" s="21">
        <v>33</v>
      </c>
      <c r="O2717" s="21" t="s">
        <v>510</v>
      </c>
      <c r="P2717" s="124" t="s">
        <v>516</v>
      </c>
      <c r="Q2717" s="21">
        <v>2008</v>
      </c>
      <c r="R2717" s="21" t="s">
        <v>2404</v>
      </c>
      <c r="S2717" s="21">
        <v>11110903136</v>
      </c>
      <c r="T2717" s="116">
        <v>991</v>
      </c>
      <c r="U2717" s="111">
        <v>45</v>
      </c>
      <c r="V2717" s="113">
        <f t="shared" si="506"/>
        <v>802.71</v>
      </c>
      <c r="W2717" s="113">
        <f t="shared" si="507"/>
        <v>188.28999999999996</v>
      </c>
      <c r="X2717" s="112">
        <f t="shared" si="508"/>
        <v>188289.99999999997</v>
      </c>
      <c r="Y2717" s="111"/>
      <c r="Z2717" s="110">
        <f t="shared" si="504"/>
        <v>36</v>
      </c>
      <c r="AA2717" s="109">
        <f t="shared" si="509"/>
        <v>49.550000000000004</v>
      </c>
      <c r="AB2717" s="109">
        <f t="shared" si="510"/>
        <v>49550.000000000007</v>
      </c>
      <c r="AC2717" s="108">
        <f t="shared" si="511"/>
        <v>941.45</v>
      </c>
      <c r="AD2717" s="107">
        <f t="shared" si="512"/>
        <v>2.2222222222222223E-2</v>
      </c>
      <c r="AE2717" s="106">
        <f t="shared" si="513"/>
        <v>20.921111111111113</v>
      </c>
      <c r="AF2717" s="105">
        <f t="shared" si="514"/>
        <v>209.21111111111108</v>
      </c>
      <c r="AG2717" s="105">
        <f t="shared" si="515"/>
        <v>781.78888888888889</v>
      </c>
    </row>
    <row r="2718" spans="1:33" s="88" customFormat="1" x14ac:dyDescent="0.35">
      <c r="A2718" s="21">
        <v>10141103</v>
      </c>
      <c r="B2718" s="115" t="s">
        <v>1665</v>
      </c>
      <c r="C2718" s="115" t="s">
        <v>710</v>
      </c>
      <c r="D2718" s="133" t="s">
        <v>10462</v>
      </c>
      <c r="E2718" s="114" t="str">
        <f t="shared" si="505"/>
        <v>TRANSFORMADOR MARCA:Pauwels Trafo  PT 207</v>
      </c>
      <c r="F2718" s="57" t="s">
        <v>940</v>
      </c>
      <c r="G2718" s="21"/>
      <c r="H2718" s="21" t="s">
        <v>494</v>
      </c>
      <c r="I2718" s="21"/>
      <c r="J2718" s="21"/>
      <c r="K2718" s="133" t="s">
        <v>10461</v>
      </c>
      <c r="L2718" s="133" t="s">
        <v>10460</v>
      </c>
      <c r="M2718" s="21">
        <v>250</v>
      </c>
      <c r="N2718" s="21">
        <v>33</v>
      </c>
      <c r="O2718" s="21" t="s">
        <v>510</v>
      </c>
      <c r="P2718" s="124" t="s">
        <v>516</v>
      </c>
      <c r="Q2718" s="21">
        <v>2008</v>
      </c>
      <c r="R2718" s="21" t="s">
        <v>2404</v>
      </c>
      <c r="S2718" s="21">
        <v>11110902845</v>
      </c>
      <c r="T2718" s="116">
        <v>991</v>
      </c>
      <c r="U2718" s="111">
        <v>45</v>
      </c>
      <c r="V2718" s="113">
        <f t="shared" si="506"/>
        <v>802.71</v>
      </c>
      <c r="W2718" s="113">
        <f t="shared" si="507"/>
        <v>188.28999999999996</v>
      </c>
      <c r="X2718" s="112">
        <f t="shared" si="508"/>
        <v>188289.99999999997</v>
      </c>
      <c r="Y2718" s="111"/>
      <c r="Z2718" s="110">
        <f t="shared" si="504"/>
        <v>36</v>
      </c>
      <c r="AA2718" s="109">
        <f t="shared" si="509"/>
        <v>49.550000000000004</v>
      </c>
      <c r="AB2718" s="109">
        <f t="shared" si="510"/>
        <v>49550.000000000007</v>
      </c>
      <c r="AC2718" s="108">
        <f t="shared" si="511"/>
        <v>941.45</v>
      </c>
      <c r="AD2718" s="107">
        <f t="shared" si="512"/>
        <v>2.2222222222222223E-2</v>
      </c>
      <c r="AE2718" s="106">
        <f t="shared" si="513"/>
        <v>20.921111111111113</v>
      </c>
      <c r="AF2718" s="105">
        <f t="shared" si="514"/>
        <v>209.21111111111108</v>
      </c>
      <c r="AG2718" s="105">
        <f t="shared" si="515"/>
        <v>781.78888888888889</v>
      </c>
    </row>
    <row r="2719" spans="1:33" s="88" customFormat="1" x14ac:dyDescent="0.35">
      <c r="A2719" s="21">
        <v>10141103</v>
      </c>
      <c r="B2719" s="115" t="s">
        <v>1665</v>
      </c>
      <c r="C2719" s="115" t="s">
        <v>710</v>
      </c>
      <c r="D2719" s="133" t="s">
        <v>10459</v>
      </c>
      <c r="E2719" s="114" t="str">
        <f t="shared" si="505"/>
        <v>TRANSFORMADOR MARCA:Distribution Transformers  PT 524</v>
      </c>
      <c r="F2719" s="57" t="s">
        <v>940</v>
      </c>
      <c r="G2719" s="21"/>
      <c r="H2719" s="21" t="s">
        <v>494</v>
      </c>
      <c r="I2719" s="21"/>
      <c r="J2719" s="21"/>
      <c r="K2719" s="133" t="s">
        <v>10458</v>
      </c>
      <c r="L2719" s="133" t="s">
        <v>10457</v>
      </c>
      <c r="M2719" s="21">
        <v>200</v>
      </c>
      <c r="N2719" s="21">
        <v>33</v>
      </c>
      <c r="O2719" s="21" t="s">
        <v>510</v>
      </c>
      <c r="P2719" s="124" t="s">
        <v>516</v>
      </c>
      <c r="Q2719" s="21">
        <v>2008</v>
      </c>
      <c r="R2719" s="21" t="s">
        <v>7629</v>
      </c>
      <c r="S2719" s="21">
        <v>103342001</v>
      </c>
      <c r="T2719" s="116">
        <v>991</v>
      </c>
      <c r="U2719" s="111">
        <v>45</v>
      </c>
      <c r="V2719" s="113">
        <f t="shared" si="506"/>
        <v>802.71</v>
      </c>
      <c r="W2719" s="113">
        <f t="shared" si="507"/>
        <v>188.28999999999996</v>
      </c>
      <c r="X2719" s="112">
        <f t="shared" si="508"/>
        <v>188289.99999999997</v>
      </c>
      <c r="Y2719" s="111"/>
      <c r="Z2719" s="110">
        <f t="shared" si="504"/>
        <v>36</v>
      </c>
      <c r="AA2719" s="109">
        <f t="shared" si="509"/>
        <v>49.550000000000004</v>
      </c>
      <c r="AB2719" s="109">
        <f t="shared" si="510"/>
        <v>49550.000000000007</v>
      </c>
      <c r="AC2719" s="108">
        <f t="shared" si="511"/>
        <v>941.45</v>
      </c>
      <c r="AD2719" s="107">
        <f t="shared" si="512"/>
        <v>2.2222222222222223E-2</v>
      </c>
      <c r="AE2719" s="106">
        <f t="shared" si="513"/>
        <v>20.921111111111113</v>
      </c>
      <c r="AF2719" s="105">
        <f t="shared" si="514"/>
        <v>209.21111111111108</v>
      </c>
      <c r="AG2719" s="105">
        <f t="shared" si="515"/>
        <v>781.78888888888889</v>
      </c>
    </row>
    <row r="2720" spans="1:33" s="88" customFormat="1" x14ac:dyDescent="0.35">
      <c r="A2720" s="21">
        <v>10141103</v>
      </c>
      <c r="B2720" s="115" t="s">
        <v>1665</v>
      </c>
      <c r="C2720" s="115" t="s">
        <v>710</v>
      </c>
      <c r="D2720" s="133" t="s">
        <v>10456</v>
      </c>
      <c r="E2720" s="114" t="str">
        <f t="shared" si="505"/>
        <v>TRANSFORMADOR MARCA:Desta Power Malta  PT 628</v>
      </c>
      <c r="F2720" s="57" t="s">
        <v>862</v>
      </c>
      <c r="G2720" s="21"/>
      <c r="H2720" s="21" t="s">
        <v>494</v>
      </c>
      <c r="I2720" s="21"/>
      <c r="J2720" s="21"/>
      <c r="K2720" s="133" t="s">
        <v>10455</v>
      </c>
      <c r="L2720" s="133" t="s">
        <v>10454</v>
      </c>
      <c r="M2720" s="21">
        <v>32</v>
      </c>
      <c r="N2720" s="21">
        <v>33</v>
      </c>
      <c r="O2720" s="21" t="s">
        <v>510</v>
      </c>
      <c r="P2720" s="124" t="s">
        <v>2189</v>
      </c>
      <c r="Q2720" s="21">
        <v>2008</v>
      </c>
      <c r="R2720" s="21" t="s">
        <v>2412</v>
      </c>
      <c r="S2720" s="21" t="s">
        <v>10453</v>
      </c>
      <c r="T2720" s="116">
        <v>643</v>
      </c>
      <c r="U2720" s="111">
        <v>45</v>
      </c>
      <c r="V2720" s="113">
        <f t="shared" si="506"/>
        <v>520.83000000000004</v>
      </c>
      <c r="W2720" s="113">
        <f t="shared" si="507"/>
        <v>122.16999999999996</v>
      </c>
      <c r="X2720" s="112">
        <f t="shared" si="508"/>
        <v>122169.99999999996</v>
      </c>
      <c r="Y2720" s="111"/>
      <c r="Z2720" s="110">
        <f t="shared" si="504"/>
        <v>36</v>
      </c>
      <c r="AA2720" s="109">
        <f t="shared" si="509"/>
        <v>32.15</v>
      </c>
      <c r="AB2720" s="109">
        <f t="shared" si="510"/>
        <v>32150</v>
      </c>
      <c r="AC2720" s="108">
        <f t="shared" si="511"/>
        <v>610.85</v>
      </c>
      <c r="AD2720" s="107">
        <f t="shared" si="512"/>
        <v>2.2222222222222223E-2</v>
      </c>
      <c r="AE2720" s="106">
        <f t="shared" si="513"/>
        <v>13.574444444444445</v>
      </c>
      <c r="AF2720" s="105">
        <f t="shared" si="514"/>
        <v>135.74444444444441</v>
      </c>
      <c r="AG2720" s="105">
        <f t="shared" si="515"/>
        <v>507.25555555555559</v>
      </c>
    </row>
    <row r="2721" spans="1:33" s="88" customFormat="1" x14ac:dyDescent="0.35">
      <c r="A2721" s="21">
        <v>10141103</v>
      </c>
      <c r="B2721" s="115" t="s">
        <v>1665</v>
      </c>
      <c r="C2721" s="115" t="s">
        <v>710</v>
      </c>
      <c r="D2721" s="133" t="s">
        <v>10452</v>
      </c>
      <c r="E2721" s="114" t="str">
        <f t="shared" si="505"/>
        <v>TRANSFORMADOR MARCA:Desta Power Malta  PT 624</v>
      </c>
      <c r="F2721" s="57" t="s">
        <v>862</v>
      </c>
      <c r="G2721" s="21"/>
      <c r="H2721" s="21" t="s">
        <v>494</v>
      </c>
      <c r="I2721" s="21"/>
      <c r="J2721" s="21"/>
      <c r="K2721" s="133" t="s">
        <v>10451</v>
      </c>
      <c r="L2721" s="133" t="s">
        <v>10450</v>
      </c>
      <c r="M2721" s="21">
        <v>32</v>
      </c>
      <c r="N2721" s="21">
        <v>33</v>
      </c>
      <c r="O2721" s="21" t="s">
        <v>510</v>
      </c>
      <c r="P2721" s="124" t="s">
        <v>2189</v>
      </c>
      <c r="Q2721" s="21">
        <v>2008</v>
      </c>
      <c r="R2721" s="21" t="s">
        <v>2412</v>
      </c>
      <c r="S2721" s="21" t="s">
        <v>10449</v>
      </c>
      <c r="T2721" s="116">
        <v>643</v>
      </c>
      <c r="U2721" s="111">
        <v>45</v>
      </c>
      <c r="V2721" s="113">
        <f t="shared" si="506"/>
        <v>520.83000000000004</v>
      </c>
      <c r="W2721" s="113">
        <f t="shared" si="507"/>
        <v>122.16999999999996</v>
      </c>
      <c r="X2721" s="112">
        <f t="shared" si="508"/>
        <v>122169.99999999996</v>
      </c>
      <c r="Y2721" s="111"/>
      <c r="Z2721" s="110">
        <f t="shared" si="504"/>
        <v>36</v>
      </c>
      <c r="AA2721" s="109">
        <f t="shared" si="509"/>
        <v>32.15</v>
      </c>
      <c r="AB2721" s="109">
        <f t="shared" si="510"/>
        <v>32150</v>
      </c>
      <c r="AC2721" s="108">
        <f t="shared" si="511"/>
        <v>610.85</v>
      </c>
      <c r="AD2721" s="107">
        <f t="shared" si="512"/>
        <v>2.2222222222222223E-2</v>
      </c>
      <c r="AE2721" s="106">
        <f t="shared" si="513"/>
        <v>13.574444444444445</v>
      </c>
      <c r="AF2721" s="105">
        <f t="shared" si="514"/>
        <v>135.74444444444441</v>
      </c>
      <c r="AG2721" s="105">
        <f t="shared" si="515"/>
        <v>507.25555555555559</v>
      </c>
    </row>
    <row r="2722" spans="1:33" s="88" customFormat="1" x14ac:dyDescent="0.35">
      <c r="A2722" s="21">
        <v>10141103</v>
      </c>
      <c r="B2722" s="115" t="s">
        <v>1665</v>
      </c>
      <c r="C2722" s="115" t="s">
        <v>710</v>
      </c>
      <c r="D2722" s="133" t="s">
        <v>10300</v>
      </c>
      <c r="E2722" s="114" t="str">
        <f t="shared" si="505"/>
        <v>TRANSFORMADOR MARCA:Desta Power Malta  PT 637</v>
      </c>
      <c r="F2722" s="57" t="s">
        <v>862</v>
      </c>
      <c r="G2722" s="21"/>
      <c r="H2722" s="21" t="s">
        <v>494</v>
      </c>
      <c r="I2722" s="21"/>
      <c r="J2722" s="21"/>
      <c r="K2722" s="133" t="s">
        <v>10448</v>
      </c>
      <c r="L2722" s="133" t="s">
        <v>10447</v>
      </c>
      <c r="M2722" s="21">
        <v>50</v>
      </c>
      <c r="N2722" s="21">
        <v>33</v>
      </c>
      <c r="O2722" s="21" t="s">
        <v>510</v>
      </c>
      <c r="P2722" s="124" t="s">
        <v>516</v>
      </c>
      <c r="Q2722" s="21">
        <v>2008</v>
      </c>
      <c r="R2722" s="21" t="s">
        <v>2412</v>
      </c>
      <c r="S2722" s="21" t="s">
        <v>10446</v>
      </c>
      <c r="T2722" s="116">
        <v>643</v>
      </c>
      <c r="U2722" s="111">
        <v>45</v>
      </c>
      <c r="V2722" s="113">
        <f t="shared" si="506"/>
        <v>520.83000000000004</v>
      </c>
      <c r="W2722" s="113">
        <f t="shared" si="507"/>
        <v>122.16999999999996</v>
      </c>
      <c r="X2722" s="112">
        <f t="shared" si="508"/>
        <v>122169.99999999996</v>
      </c>
      <c r="Y2722" s="111"/>
      <c r="Z2722" s="110">
        <f t="shared" si="504"/>
        <v>36</v>
      </c>
      <c r="AA2722" s="109">
        <f t="shared" si="509"/>
        <v>32.15</v>
      </c>
      <c r="AB2722" s="109">
        <f t="shared" si="510"/>
        <v>32150</v>
      </c>
      <c r="AC2722" s="108">
        <f t="shared" si="511"/>
        <v>610.85</v>
      </c>
      <c r="AD2722" s="107">
        <f t="shared" si="512"/>
        <v>2.2222222222222223E-2</v>
      </c>
      <c r="AE2722" s="106">
        <f t="shared" si="513"/>
        <v>13.574444444444445</v>
      </c>
      <c r="AF2722" s="105">
        <f t="shared" si="514"/>
        <v>135.74444444444441</v>
      </c>
      <c r="AG2722" s="105">
        <f t="shared" si="515"/>
        <v>507.25555555555559</v>
      </c>
    </row>
    <row r="2723" spans="1:33" s="88" customFormat="1" x14ac:dyDescent="0.35">
      <c r="A2723" s="21">
        <v>10141103</v>
      </c>
      <c r="B2723" s="115" t="s">
        <v>1665</v>
      </c>
      <c r="C2723" s="115" t="s">
        <v>710</v>
      </c>
      <c r="D2723" s="133" t="s">
        <v>10445</v>
      </c>
      <c r="E2723" s="114" t="str">
        <f t="shared" si="505"/>
        <v>TRANSFORMADOR MARCA:Tanelec  PT 489</v>
      </c>
      <c r="F2723" s="57" t="s">
        <v>2402</v>
      </c>
      <c r="G2723" s="21"/>
      <c r="H2723" s="21" t="s">
        <v>494</v>
      </c>
      <c r="I2723" s="21"/>
      <c r="J2723" s="21"/>
      <c r="K2723" s="133" t="s">
        <v>10444</v>
      </c>
      <c r="L2723" s="133" t="s">
        <v>10443</v>
      </c>
      <c r="M2723" s="21">
        <v>315</v>
      </c>
      <c r="N2723" s="21">
        <v>33</v>
      </c>
      <c r="O2723" s="21" t="s">
        <v>510</v>
      </c>
      <c r="P2723" s="124" t="s">
        <v>516</v>
      </c>
      <c r="Q2723" s="21">
        <v>2008</v>
      </c>
      <c r="R2723" s="21" t="s">
        <v>9380</v>
      </c>
      <c r="S2723" s="21" t="s">
        <v>10442</v>
      </c>
      <c r="T2723" s="116">
        <v>1039</v>
      </c>
      <c r="U2723" s="111">
        <v>45</v>
      </c>
      <c r="V2723" s="113">
        <f t="shared" si="506"/>
        <v>841.59</v>
      </c>
      <c r="W2723" s="113">
        <f t="shared" si="507"/>
        <v>197.40999999999997</v>
      </c>
      <c r="X2723" s="112">
        <f t="shared" si="508"/>
        <v>197409.99999999997</v>
      </c>
      <c r="Y2723" s="111"/>
      <c r="Z2723" s="110">
        <f t="shared" si="504"/>
        <v>36</v>
      </c>
      <c r="AA2723" s="109">
        <f t="shared" si="509"/>
        <v>51.95</v>
      </c>
      <c r="AB2723" s="109">
        <f t="shared" si="510"/>
        <v>51950</v>
      </c>
      <c r="AC2723" s="108">
        <f t="shared" si="511"/>
        <v>987.05</v>
      </c>
      <c r="AD2723" s="107">
        <f t="shared" si="512"/>
        <v>2.2222222222222223E-2</v>
      </c>
      <c r="AE2723" s="106">
        <f t="shared" si="513"/>
        <v>21.934444444444445</v>
      </c>
      <c r="AF2723" s="105">
        <f t="shared" si="514"/>
        <v>219.34444444444441</v>
      </c>
      <c r="AG2723" s="105">
        <f t="shared" si="515"/>
        <v>819.65555555555557</v>
      </c>
    </row>
    <row r="2724" spans="1:33" s="88" customFormat="1" x14ac:dyDescent="0.35">
      <c r="A2724" s="21">
        <v>10141103</v>
      </c>
      <c r="B2724" s="115" t="s">
        <v>1665</v>
      </c>
      <c r="C2724" s="115" t="s">
        <v>710</v>
      </c>
      <c r="D2724" s="133" t="s">
        <v>10441</v>
      </c>
      <c r="E2724" s="114" t="str">
        <f t="shared" si="505"/>
        <v>TRANSFORMADOR MARCA:ABB  PTS 573</v>
      </c>
      <c r="F2724" s="57" t="s">
        <v>2402</v>
      </c>
      <c r="G2724" s="21"/>
      <c r="H2724" s="21" t="s">
        <v>494</v>
      </c>
      <c r="I2724" s="21"/>
      <c r="J2724" s="21"/>
      <c r="K2724" s="133" t="s">
        <v>10440</v>
      </c>
      <c r="L2724" s="133" t="s">
        <v>10439</v>
      </c>
      <c r="M2724" s="21">
        <v>160</v>
      </c>
      <c r="N2724" s="21">
        <v>33</v>
      </c>
      <c r="O2724" s="21" t="s">
        <v>510</v>
      </c>
      <c r="P2724" s="124" t="s">
        <v>516</v>
      </c>
      <c r="Q2724" s="21">
        <v>2008</v>
      </c>
      <c r="R2724" s="21" t="s">
        <v>15</v>
      </c>
      <c r="S2724" s="21" t="s">
        <v>10438</v>
      </c>
      <c r="T2724" s="116">
        <v>991</v>
      </c>
      <c r="U2724" s="111">
        <v>45</v>
      </c>
      <c r="V2724" s="113">
        <f t="shared" si="506"/>
        <v>802.71</v>
      </c>
      <c r="W2724" s="113">
        <f t="shared" si="507"/>
        <v>188.28999999999996</v>
      </c>
      <c r="X2724" s="112">
        <f t="shared" si="508"/>
        <v>188289.99999999997</v>
      </c>
      <c r="Y2724" s="111"/>
      <c r="Z2724" s="110">
        <f t="shared" ref="Z2724:Z2787" si="516">(U2724-(2017-Q2724))</f>
        <v>36</v>
      </c>
      <c r="AA2724" s="109">
        <f t="shared" si="509"/>
        <v>49.550000000000004</v>
      </c>
      <c r="AB2724" s="109">
        <f t="shared" si="510"/>
        <v>49550.000000000007</v>
      </c>
      <c r="AC2724" s="108">
        <f t="shared" si="511"/>
        <v>941.45</v>
      </c>
      <c r="AD2724" s="107">
        <f t="shared" si="512"/>
        <v>2.2222222222222223E-2</v>
      </c>
      <c r="AE2724" s="106">
        <f t="shared" si="513"/>
        <v>20.921111111111113</v>
      </c>
      <c r="AF2724" s="105">
        <f t="shared" si="514"/>
        <v>209.21111111111108</v>
      </c>
      <c r="AG2724" s="105">
        <f t="shared" si="515"/>
        <v>781.78888888888889</v>
      </c>
    </row>
    <row r="2725" spans="1:33" s="88" customFormat="1" x14ac:dyDescent="0.35">
      <c r="A2725" s="21">
        <v>10141103</v>
      </c>
      <c r="B2725" s="115" t="s">
        <v>1665</v>
      </c>
      <c r="C2725" s="115" t="s">
        <v>710</v>
      </c>
      <c r="D2725" s="133" t="s">
        <v>10437</v>
      </c>
      <c r="E2725" s="114" t="str">
        <f t="shared" si="505"/>
        <v>TRANSFORMADOR MARCA:Alstom  PT 834</v>
      </c>
      <c r="F2725" s="57" t="s">
        <v>2402</v>
      </c>
      <c r="G2725" s="21"/>
      <c r="H2725" s="21" t="s">
        <v>494</v>
      </c>
      <c r="I2725" s="21"/>
      <c r="J2725" s="21"/>
      <c r="K2725" s="133" t="s">
        <v>10436</v>
      </c>
      <c r="L2725" s="133" t="s">
        <v>10435</v>
      </c>
      <c r="M2725" s="21">
        <v>160</v>
      </c>
      <c r="N2725" s="21">
        <v>33</v>
      </c>
      <c r="O2725" s="21" t="s">
        <v>510</v>
      </c>
      <c r="P2725" s="124" t="s">
        <v>516</v>
      </c>
      <c r="Q2725" s="21">
        <v>2008</v>
      </c>
      <c r="R2725" s="21" t="s">
        <v>4979</v>
      </c>
      <c r="S2725" s="21" t="s">
        <v>10434</v>
      </c>
      <c r="T2725" s="116">
        <v>991</v>
      </c>
      <c r="U2725" s="111">
        <v>45</v>
      </c>
      <c r="V2725" s="113">
        <f t="shared" si="506"/>
        <v>802.71</v>
      </c>
      <c r="W2725" s="113">
        <f t="shared" si="507"/>
        <v>188.28999999999996</v>
      </c>
      <c r="X2725" s="112">
        <f t="shared" si="508"/>
        <v>188289.99999999997</v>
      </c>
      <c r="Y2725" s="111"/>
      <c r="Z2725" s="110">
        <f t="shared" si="516"/>
        <v>36</v>
      </c>
      <c r="AA2725" s="109">
        <f t="shared" si="509"/>
        <v>49.550000000000004</v>
      </c>
      <c r="AB2725" s="109">
        <f t="shared" si="510"/>
        <v>49550.000000000007</v>
      </c>
      <c r="AC2725" s="108">
        <f t="shared" si="511"/>
        <v>941.45</v>
      </c>
      <c r="AD2725" s="107">
        <f t="shared" si="512"/>
        <v>2.2222222222222223E-2</v>
      </c>
      <c r="AE2725" s="106">
        <f t="shared" si="513"/>
        <v>20.921111111111113</v>
      </c>
      <c r="AF2725" s="105">
        <f t="shared" si="514"/>
        <v>209.21111111111108</v>
      </c>
      <c r="AG2725" s="105">
        <f t="shared" si="515"/>
        <v>781.78888888888889</v>
      </c>
    </row>
    <row r="2726" spans="1:33" s="88" customFormat="1" x14ac:dyDescent="0.35">
      <c r="A2726" s="21">
        <v>10141103</v>
      </c>
      <c r="B2726" s="115" t="s">
        <v>1665</v>
      </c>
      <c r="C2726" s="115" t="s">
        <v>710</v>
      </c>
      <c r="D2726" s="133" t="s">
        <v>10433</v>
      </c>
      <c r="E2726" s="114" t="str">
        <f t="shared" si="505"/>
        <v>TRANSFORMADOR MARCA:ABB  PT 382</v>
      </c>
      <c r="F2726" s="57" t="s">
        <v>2402</v>
      </c>
      <c r="G2726" s="21"/>
      <c r="H2726" s="21" t="s">
        <v>494</v>
      </c>
      <c r="I2726" s="21"/>
      <c r="J2726" s="21"/>
      <c r="K2726" s="133" t="s">
        <v>10432</v>
      </c>
      <c r="L2726" s="133" t="s">
        <v>10431</v>
      </c>
      <c r="M2726" s="21">
        <v>160</v>
      </c>
      <c r="N2726" s="21">
        <v>33</v>
      </c>
      <c r="O2726" s="21" t="s">
        <v>510</v>
      </c>
      <c r="P2726" s="124" t="s">
        <v>516</v>
      </c>
      <c r="Q2726" s="21">
        <v>2008</v>
      </c>
      <c r="R2726" s="21" t="s">
        <v>15</v>
      </c>
      <c r="S2726" s="21"/>
      <c r="T2726" s="116">
        <v>991</v>
      </c>
      <c r="U2726" s="111">
        <v>45</v>
      </c>
      <c r="V2726" s="113">
        <f t="shared" si="506"/>
        <v>802.71</v>
      </c>
      <c r="W2726" s="113">
        <f t="shared" si="507"/>
        <v>188.28999999999996</v>
      </c>
      <c r="X2726" s="112">
        <f t="shared" si="508"/>
        <v>188289.99999999997</v>
      </c>
      <c r="Y2726" s="111"/>
      <c r="Z2726" s="110">
        <f t="shared" si="516"/>
        <v>36</v>
      </c>
      <c r="AA2726" s="109">
        <f t="shared" si="509"/>
        <v>49.550000000000004</v>
      </c>
      <c r="AB2726" s="109">
        <f t="shared" si="510"/>
        <v>49550.000000000007</v>
      </c>
      <c r="AC2726" s="108">
        <f t="shared" si="511"/>
        <v>941.45</v>
      </c>
      <c r="AD2726" s="107">
        <f t="shared" si="512"/>
        <v>2.2222222222222223E-2</v>
      </c>
      <c r="AE2726" s="106">
        <f t="shared" si="513"/>
        <v>20.921111111111113</v>
      </c>
      <c r="AF2726" s="105">
        <f t="shared" si="514"/>
        <v>209.21111111111108</v>
      </c>
      <c r="AG2726" s="105">
        <f t="shared" si="515"/>
        <v>781.78888888888889</v>
      </c>
    </row>
    <row r="2727" spans="1:33" s="88" customFormat="1" x14ac:dyDescent="0.35">
      <c r="A2727" s="21">
        <v>10141103</v>
      </c>
      <c r="B2727" s="115" t="s">
        <v>1665</v>
      </c>
      <c r="C2727" s="115" t="s">
        <v>710</v>
      </c>
      <c r="D2727" s="133" t="s">
        <v>10430</v>
      </c>
      <c r="E2727" s="114" t="str">
        <f t="shared" si="505"/>
        <v>TRANSFORMADOR MARCA:Pauwels Trafo  PT 383</v>
      </c>
      <c r="F2727" s="57" t="s">
        <v>2402</v>
      </c>
      <c r="G2727" s="21"/>
      <c r="H2727" s="21" t="s">
        <v>494</v>
      </c>
      <c r="I2727" s="21"/>
      <c r="J2727" s="21"/>
      <c r="K2727" s="133" t="s">
        <v>10429</v>
      </c>
      <c r="L2727" s="133" t="s">
        <v>10428</v>
      </c>
      <c r="M2727" s="21">
        <v>250</v>
      </c>
      <c r="N2727" s="21">
        <v>33</v>
      </c>
      <c r="O2727" s="21" t="s">
        <v>510</v>
      </c>
      <c r="P2727" s="124" t="s">
        <v>516</v>
      </c>
      <c r="Q2727" s="21">
        <v>2008</v>
      </c>
      <c r="R2727" s="21" t="s">
        <v>2404</v>
      </c>
      <c r="S2727" s="21">
        <v>11110903130</v>
      </c>
      <c r="T2727" s="116">
        <v>991</v>
      </c>
      <c r="U2727" s="111">
        <v>45</v>
      </c>
      <c r="V2727" s="113">
        <f t="shared" si="506"/>
        <v>802.71</v>
      </c>
      <c r="W2727" s="113">
        <f t="shared" si="507"/>
        <v>188.28999999999996</v>
      </c>
      <c r="X2727" s="112">
        <f t="shared" si="508"/>
        <v>188289.99999999997</v>
      </c>
      <c r="Y2727" s="111"/>
      <c r="Z2727" s="110">
        <f t="shared" si="516"/>
        <v>36</v>
      </c>
      <c r="AA2727" s="109">
        <f t="shared" si="509"/>
        <v>49.550000000000004</v>
      </c>
      <c r="AB2727" s="109">
        <f t="shared" si="510"/>
        <v>49550.000000000007</v>
      </c>
      <c r="AC2727" s="108">
        <f t="shared" si="511"/>
        <v>941.45</v>
      </c>
      <c r="AD2727" s="107">
        <f t="shared" si="512"/>
        <v>2.2222222222222223E-2</v>
      </c>
      <c r="AE2727" s="106">
        <f t="shared" si="513"/>
        <v>20.921111111111113</v>
      </c>
      <c r="AF2727" s="105">
        <f t="shared" si="514"/>
        <v>209.21111111111108</v>
      </c>
      <c r="AG2727" s="105">
        <f t="shared" si="515"/>
        <v>781.78888888888889</v>
      </c>
    </row>
    <row r="2728" spans="1:33" s="88" customFormat="1" x14ac:dyDescent="0.35">
      <c r="A2728" s="21">
        <v>10141103</v>
      </c>
      <c r="B2728" s="115" t="s">
        <v>1665</v>
      </c>
      <c r="C2728" s="115" t="s">
        <v>710</v>
      </c>
      <c r="D2728" s="133" t="s">
        <v>10427</v>
      </c>
      <c r="E2728" s="114" t="str">
        <f t="shared" si="505"/>
        <v>TRANSFORMADOR MARCA:ABB  PT 360</v>
      </c>
      <c r="F2728" s="57" t="s">
        <v>2402</v>
      </c>
      <c r="G2728" s="21"/>
      <c r="H2728" s="21" t="s">
        <v>494</v>
      </c>
      <c r="I2728" s="21"/>
      <c r="J2728" s="21"/>
      <c r="K2728" s="133" t="s">
        <v>10426</v>
      </c>
      <c r="L2728" s="133" t="s">
        <v>10425</v>
      </c>
      <c r="M2728" s="21">
        <v>160</v>
      </c>
      <c r="N2728" s="21">
        <v>33</v>
      </c>
      <c r="O2728" s="21" t="s">
        <v>510</v>
      </c>
      <c r="P2728" s="124" t="s">
        <v>516</v>
      </c>
      <c r="Q2728" s="21">
        <v>2008</v>
      </c>
      <c r="R2728" s="21" t="s">
        <v>15</v>
      </c>
      <c r="S2728" s="21" t="s">
        <v>10424</v>
      </c>
      <c r="T2728" s="116">
        <v>991</v>
      </c>
      <c r="U2728" s="111">
        <v>45</v>
      </c>
      <c r="V2728" s="113">
        <f t="shared" si="506"/>
        <v>802.71</v>
      </c>
      <c r="W2728" s="113">
        <f t="shared" si="507"/>
        <v>188.28999999999996</v>
      </c>
      <c r="X2728" s="112">
        <f t="shared" si="508"/>
        <v>188289.99999999997</v>
      </c>
      <c r="Y2728" s="111"/>
      <c r="Z2728" s="110">
        <f t="shared" si="516"/>
        <v>36</v>
      </c>
      <c r="AA2728" s="109">
        <f t="shared" si="509"/>
        <v>49.550000000000004</v>
      </c>
      <c r="AB2728" s="109">
        <f t="shared" si="510"/>
        <v>49550.000000000007</v>
      </c>
      <c r="AC2728" s="108">
        <f t="shared" si="511"/>
        <v>941.45</v>
      </c>
      <c r="AD2728" s="107">
        <f t="shared" si="512"/>
        <v>2.2222222222222223E-2</v>
      </c>
      <c r="AE2728" s="106">
        <f t="shared" si="513"/>
        <v>20.921111111111113</v>
      </c>
      <c r="AF2728" s="105">
        <f t="shared" si="514"/>
        <v>209.21111111111108</v>
      </c>
      <c r="AG2728" s="105">
        <f t="shared" si="515"/>
        <v>781.78888888888889</v>
      </c>
    </row>
    <row r="2729" spans="1:33" s="88" customFormat="1" x14ac:dyDescent="0.35">
      <c r="A2729" s="21">
        <v>10141103</v>
      </c>
      <c r="B2729" s="115" t="s">
        <v>1665</v>
      </c>
      <c r="C2729" s="115" t="s">
        <v>710</v>
      </c>
      <c r="D2729" s="133" t="s">
        <v>10423</v>
      </c>
      <c r="E2729" s="114" t="str">
        <f t="shared" si="505"/>
        <v>TRANSFORMADOR MARCA:Pauwels Trafo  PT 393</v>
      </c>
      <c r="F2729" s="57" t="s">
        <v>2402</v>
      </c>
      <c r="G2729" s="21"/>
      <c r="H2729" s="21" t="s">
        <v>494</v>
      </c>
      <c r="I2729" s="21"/>
      <c r="J2729" s="21"/>
      <c r="K2729" s="133" t="s">
        <v>10422</v>
      </c>
      <c r="L2729" s="133" t="s">
        <v>10421</v>
      </c>
      <c r="M2729" s="21">
        <v>100</v>
      </c>
      <c r="N2729" s="21">
        <v>33</v>
      </c>
      <c r="O2729" s="21" t="s">
        <v>510</v>
      </c>
      <c r="P2729" s="124" t="s">
        <v>516</v>
      </c>
      <c r="Q2729" s="21">
        <v>2008</v>
      </c>
      <c r="R2729" s="21" t="s">
        <v>2404</v>
      </c>
      <c r="S2729" s="21">
        <v>11110902859</v>
      </c>
      <c r="T2729" s="116">
        <v>763</v>
      </c>
      <c r="U2729" s="111">
        <v>45</v>
      </c>
      <c r="V2729" s="113">
        <f t="shared" si="506"/>
        <v>618.03</v>
      </c>
      <c r="W2729" s="113">
        <f t="shared" si="507"/>
        <v>144.97000000000003</v>
      </c>
      <c r="X2729" s="112">
        <f t="shared" si="508"/>
        <v>144970.00000000003</v>
      </c>
      <c r="Y2729" s="111"/>
      <c r="Z2729" s="110">
        <f t="shared" si="516"/>
        <v>36</v>
      </c>
      <c r="AA2729" s="109">
        <f t="shared" si="509"/>
        <v>38.15</v>
      </c>
      <c r="AB2729" s="109">
        <f t="shared" si="510"/>
        <v>38150</v>
      </c>
      <c r="AC2729" s="108">
        <f t="shared" si="511"/>
        <v>724.85</v>
      </c>
      <c r="AD2729" s="107">
        <f t="shared" si="512"/>
        <v>2.2222222222222223E-2</v>
      </c>
      <c r="AE2729" s="106">
        <f t="shared" si="513"/>
        <v>16.10777777777778</v>
      </c>
      <c r="AF2729" s="105">
        <f t="shared" si="514"/>
        <v>161.07777777777781</v>
      </c>
      <c r="AG2729" s="105">
        <f t="shared" si="515"/>
        <v>601.92222222222222</v>
      </c>
    </row>
    <row r="2730" spans="1:33" s="88" customFormat="1" x14ac:dyDescent="0.35">
      <c r="A2730" s="21">
        <v>10141103</v>
      </c>
      <c r="B2730" s="115" t="s">
        <v>1665</v>
      </c>
      <c r="C2730" s="115" t="s">
        <v>710</v>
      </c>
      <c r="D2730" s="21" t="s">
        <v>10420</v>
      </c>
      <c r="E2730" s="114" t="str">
        <f t="shared" si="505"/>
        <v>TRANSFORMADOR MARCA:Tanelec  PT 129</v>
      </c>
      <c r="F2730" s="57" t="s">
        <v>2402</v>
      </c>
      <c r="G2730" s="21"/>
      <c r="H2730" s="21" t="s">
        <v>494</v>
      </c>
      <c r="I2730" s="21"/>
      <c r="J2730" s="21"/>
      <c r="K2730" s="133" t="s">
        <v>10419</v>
      </c>
      <c r="L2730" s="133" t="s">
        <v>10418</v>
      </c>
      <c r="M2730" s="21">
        <v>315</v>
      </c>
      <c r="N2730" s="21">
        <v>33</v>
      </c>
      <c r="O2730" s="21" t="s">
        <v>510</v>
      </c>
      <c r="P2730" s="124" t="s">
        <v>516</v>
      </c>
      <c r="Q2730" s="21">
        <v>2008</v>
      </c>
      <c r="R2730" s="21" t="s">
        <v>9380</v>
      </c>
      <c r="S2730" s="21" t="s">
        <v>10417</v>
      </c>
      <c r="T2730" s="116">
        <v>1039</v>
      </c>
      <c r="U2730" s="111">
        <v>45</v>
      </c>
      <c r="V2730" s="113">
        <f t="shared" si="506"/>
        <v>841.59</v>
      </c>
      <c r="W2730" s="113">
        <f t="shared" si="507"/>
        <v>197.40999999999997</v>
      </c>
      <c r="X2730" s="112">
        <f t="shared" si="508"/>
        <v>197409.99999999997</v>
      </c>
      <c r="Y2730" s="111"/>
      <c r="Z2730" s="110">
        <f t="shared" si="516"/>
        <v>36</v>
      </c>
      <c r="AA2730" s="109">
        <f t="shared" si="509"/>
        <v>51.95</v>
      </c>
      <c r="AB2730" s="109">
        <f t="shared" si="510"/>
        <v>51950</v>
      </c>
      <c r="AC2730" s="108">
        <f t="shared" si="511"/>
        <v>987.05</v>
      </c>
      <c r="AD2730" s="107">
        <f t="shared" si="512"/>
        <v>2.2222222222222223E-2</v>
      </c>
      <c r="AE2730" s="106">
        <f t="shared" si="513"/>
        <v>21.934444444444445</v>
      </c>
      <c r="AF2730" s="105">
        <f t="shared" si="514"/>
        <v>219.34444444444441</v>
      </c>
      <c r="AG2730" s="105">
        <f t="shared" si="515"/>
        <v>819.65555555555557</v>
      </c>
    </row>
    <row r="2731" spans="1:33" s="88" customFormat="1" x14ac:dyDescent="0.35">
      <c r="A2731" s="21">
        <v>10141103</v>
      </c>
      <c r="B2731" s="115" t="s">
        <v>1665</v>
      </c>
      <c r="C2731" s="115" t="s">
        <v>710</v>
      </c>
      <c r="D2731" s="21" t="s">
        <v>10416</v>
      </c>
      <c r="E2731" s="114" t="str">
        <f t="shared" si="505"/>
        <v>TRANSFORMADOR MARCA:Pauwels Trafo  PT 332</v>
      </c>
      <c r="F2731" s="57" t="s">
        <v>2402</v>
      </c>
      <c r="G2731" s="21"/>
      <c r="H2731" s="21" t="s">
        <v>494</v>
      </c>
      <c r="I2731" s="21"/>
      <c r="J2731" s="21"/>
      <c r="K2731" s="133" t="s">
        <v>10415</v>
      </c>
      <c r="L2731" s="133" t="s">
        <v>10414</v>
      </c>
      <c r="M2731" s="21">
        <v>250</v>
      </c>
      <c r="N2731" s="21">
        <v>33</v>
      </c>
      <c r="O2731" s="21" t="s">
        <v>510</v>
      </c>
      <c r="P2731" s="124" t="s">
        <v>516</v>
      </c>
      <c r="Q2731" s="21">
        <v>2008</v>
      </c>
      <c r="R2731" s="21" t="s">
        <v>2404</v>
      </c>
      <c r="S2731" s="21">
        <v>11110903143</v>
      </c>
      <c r="T2731" s="116">
        <v>991</v>
      </c>
      <c r="U2731" s="111">
        <v>45</v>
      </c>
      <c r="V2731" s="113">
        <f t="shared" si="506"/>
        <v>802.71</v>
      </c>
      <c r="W2731" s="113">
        <f t="shared" si="507"/>
        <v>188.28999999999996</v>
      </c>
      <c r="X2731" s="112">
        <f t="shared" si="508"/>
        <v>188289.99999999997</v>
      </c>
      <c r="Y2731" s="111"/>
      <c r="Z2731" s="110">
        <f t="shared" si="516"/>
        <v>36</v>
      </c>
      <c r="AA2731" s="109">
        <f t="shared" si="509"/>
        <v>49.550000000000004</v>
      </c>
      <c r="AB2731" s="109">
        <f t="shared" si="510"/>
        <v>49550.000000000007</v>
      </c>
      <c r="AC2731" s="108">
        <f t="shared" si="511"/>
        <v>941.45</v>
      </c>
      <c r="AD2731" s="107">
        <f t="shared" si="512"/>
        <v>2.2222222222222223E-2</v>
      </c>
      <c r="AE2731" s="106">
        <f t="shared" si="513"/>
        <v>20.921111111111113</v>
      </c>
      <c r="AF2731" s="105">
        <f t="shared" si="514"/>
        <v>209.21111111111108</v>
      </c>
      <c r="AG2731" s="105">
        <f t="shared" si="515"/>
        <v>781.78888888888889</v>
      </c>
    </row>
    <row r="2732" spans="1:33" s="88" customFormat="1" x14ac:dyDescent="0.35">
      <c r="A2732" s="21">
        <v>10141103</v>
      </c>
      <c r="B2732" s="115" t="s">
        <v>1665</v>
      </c>
      <c r="C2732" s="115" t="s">
        <v>710</v>
      </c>
      <c r="D2732" s="21" t="s">
        <v>10413</v>
      </c>
      <c r="E2732" s="114" t="str">
        <f t="shared" si="505"/>
        <v>TRANSFORMADOR MARCA:Pauwels Trafo  PT 329</v>
      </c>
      <c r="F2732" s="57" t="s">
        <v>2402</v>
      </c>
      <c r="G2732" s="21"/>
      <c r="H2732" s="21" t="s">
        <v>494</v>
      </c>
      <c r="I2732" s="21"/>
      <c r="J2732" s="21"/>
      <c r="K2732" s="133" t="s">
        <v>10412</v>
      </c>
      <c r="L2732" s="133" t="s">
        <v>10411</v>
      </c>
      <c r="M2732" s="21">
        <v>160</v>
      </c>
      <c r="N2732" s="21">
        <v>33</v>
      </c>
      <c r="O2732" s="21" t="s">
        <v>510</v>
      </c>
      <c r="P2732" s="124" t="s">
        <v>516</v>
      </c>
      <c r="Q2732" s="21">
        <v>2008</v>
      </c>
      <c r="R2732" s="21" t="s">
        <v>2404</v>
      </c>
      <c r="S2732" s="21">
        <v>11110902883</v>
      </c>
      <c r="T2732" s="116">
        <v>991</v>
      </c>
      <c r="U2732" s="111">
        <v>45</v>
      </c>
      <c r="V2732" s="113">
        <f t="shared" si="506"/>
        <v>802.71</v>
      </c>
      <c r="W2732" s="113">
        <f t="shared" si="507"/>
        <v>188.28999999999996</v>
      </c>
      <c r="X2732" s="112">
        <f t="shared" si="508"/>
        <v>188289.99999999997</v>
      </c>
      <c r="Y2732" s="111"/>
      <c r="Z2732" s="110">
        <f t="shared" si="516"/>
        <v>36</v>
      </c>
      <c r="AA2732" s="109">
        <f t="shared" si="509"/>
        <v>49.550000000000004</v>
      </c>
      <c r="AB2732" s="109">
        <f t="shared" si="510"/>
        <v>49550.000000000007</v>
      </c>
      <c r="AC2732" s="108">
        <f t="shared" si="511"/>
        <v>941.45</v>
      </c>
      <c r="AD2732" s="107">
        <f t="shared" si="512"/>
        <v>2.2222222222222223E-2</v>
      </c>
      <c r="AE2732" s="106">
        <f t="shared" si="513"/>
        <v>20.921111111111113</v>
      </c>
      <c r="AF2732" s="105">
        <f t="shared" si="514"/>
        <v>209.21111111111108</v>
      </c>
      <c r="AG2732" s="105">
        <f t="shared" si="515"/>
        <v>781.78888888888889</v>
      </c>
    </row>
    <row r="2733" spans="1:33" s="88" customFormat="1" x14ac:dyDescent="0.35">
      <c r="A2733" s="21">
        <v>10141103</v>
      </c>
      <c r="B2733" s="115" t="s">
        <v>1665</v>
      </c>
      <c r="C2733" s="115" t="s">
        <v>710</v>
      </c>
      <c r="D2733" s="57" t="s">
        <v>10410</v>
      </c>
      <c r="E2733" s="114" t="str">
        <f t="shared" si="505"/>
        <v>TRANSFORMADOR MARCA:Desta Power Malta  PTS 572</v>
      </c>
      <c r="F2733" s="57" t="s">
        <v>2402</v>
      </c>
      <c r="G2733" s="21"/>
      <c r="H2733" s="21" t="s">
        <v>494</v>
      </c>
      <c r="I2733" s="21"/>
      <c r="J2733" s="21"/>
      <c r="K2733" s="133" t="s">
        <v>10409</v>
      </c>
      <c r="L2733" s="133" t="s">
        <v>10408</v>
      </c>
      <c r="M2733" s="21">
        <v>100</v>
      </c>
      <c r="N2733" s="21">
        <v>33</v>
      </c>
      <c r="O2733" s="21" t="s">
        <v>510</v>
      </c>
      <c r="P2733" s="124" t="s">
        <v>516</v>
      </c>
      <c r="Q2733" s="21">
        <v>2008</v>
      </c>
      <c r="R2733" s="21" t="s">
        <v>2412</v>
      </c>
      <c r="S2733" s="21" t="s">
        <v>10407</v>
      </c>
      <c r="T2733" s="116">
        <v>763</v>
      </c>
      <c r="U2733" s="111">
        <v>45</v>
      </c>
      <c r="V2733" s="113">
        <f t="shared" si="506"/>
        <v>618.03</v>
      </c>
      <c r="W2733" s="113">
        <f t="shared" si="507"/>
        <v>144.97000000000003</v>
      </c>
      <c r="X2733" s="112">
        <f t="shared" si="508"/>
        <v>144970.00000000003</v>
      </c>
      <c r="Y2733" s="111"/>
      <c r="Z2733" s="110">
        <f t="shared" si="516"/>
        <v>36</v>
      </c>
      <c r="AA2733" s="109">
        <f t="shared" si="509"/>
        <v>38.15</v>
      </c>
      <c r="AB2733" s="109">
        <f t="shared" si="510"/>
        <v>38150</v>
      </c>
      <c r="AC2733" s="108">
        <f t="shared" si="511"/>
        <v>724.85</v>
      </c>
      <c r="AD2733" s="107">
        <f t="shared" si="512"/>
        <v>2.2222222222222223E-2</v>
      </c>
      <c r="AE2733" s="106">
        <f t="shared" si="513"/>
        <v>16.10777777777778</v>
      </c>
      <c r="AF2733" s="105">
        <f t="shared" si="514"/>
        <v>161.07777777777781</v>
      </c>
      <c r="AG2733" s="105">
        <f t="shared" si="515"/>
        <v>601.92222222222222</v>
      </c>
    </row>
    <row r="2734" spans="1:33" s="88" customFormat="1" x14ac:dyDescent="0.35">
      <c r="A2734" s="21">
        <v>10141103</v>
      </c>
      <c r="B2734" s="115" t="s">
        <v>1665</v>
      </c>
      <c r="C2734" s="115" t="s">
        <v>710</v>
      </c>
      <c r="D2734" s="57" t="s">
        <v>4767</v>
      </c>
      <c r="E2734" s="114" t="str">
        <f t="shared" si="505"/>
        <v>TRANSFORMADOR MARCA:Desta Power Malta  PTS 888</v>
      </c>
      <c r="F2734" s="57" t="s">
        <v>2402</v>
      </c>
      <c r="G2734" s="21"/>
      <c r="H2734" s="21" t="s">
        <v>494</v>
      </c>
      <c r="I2734" s="21"/>
      <c r="J2734" s="21"/>
      <c r="K2734" s="133" t="s">
        <v>10406</v>
      </c>
      <c r="L2734" s="133" t="s">
        <v>10405</v>
      </c>
      <c r="M2734" s="21">
        <v>100</v>
      </c>
      <c r="N2734" s="21">
        <v>33</v>
      </c>
      <c r="O2734" s="21" t="s">
        <v>510</v>
      </c>
      <c r="P2734" s="124" t="s">
        <v>516</v>
      </c>
      <c r="Q2734" s="21">
        <v>2008</v>
      </c>
      <c r="R2734" s="21" t="s">
        <v>2412</v>
      </c>
      <c r="S2734" s="21" t="s">
        <v>10404</v>
      </c>
      <c r="T2734" s="116">
        <v>763</v>
      </c>
      <c r="U2734" s="111">
        <v>45</v>
      </c>
      <c r="V2734" s="113">
        <f t="shared" si="506"/>
        <v>618.03</v>
      </c>
      <c r="W2734" s="113">
        <f t="shared" si="507"/>
        <v>144.97000000000003</v>
      </c>
      <c r="X2734" s="112">
        <f t="shared" si="508"/>
        <v>144970.00000000003</v>
      </c>
      <c r="Y2734" s="111"/>
      <c r="Z2734" s="110">
        <f t="shared" si="516"/>
        <v>36</v>
      </c>
      <c r="AA2734" s="109">
        <f t="shared" si="509"/>
        <v>38.15</v>
      </c>
      <c r="AB2734" s="109">
        <f t="shared" si="510"/>
        <v>38150</v>
      </c>
      <c r="AC2734" s="108">
        <f t="shared" si="511"/>
        <v>724.85</v>
      </c>
      <c r="AD2734" s="107">
        <f t="shared" si="512"/>
        <v>2.2222222222222223E-2</v>
      </c>
      <c r="AE2734" s="106">
        <f t="shared" si="513"/>
        <v>16.10777777777778</v>
      </c>
      <c r="AF2734" s="105">
        <f t="shared" si="514"/>
        <v>161.07777777777781</v>
      </c>
      <c r="AG2734" s="105">
        <f t="shared" si="515"/>
        <v>601.92222222222222</v>
      </c>
    </row>
    <row r="2735" spans="1:33" s="88" customFormat="1" x14ac:dyDescent="0.35">
      <c r="A2735" s="21">
        <v>10141103</v>
      </c>
      <c r="B2735" s="115" t="s">
        <v>1665</v>
      </c>
      <c r="C2735" s="115" t="s">
        <v>710</v>
      </c>
      <c r="D2735" s="21" t="s">
        <v>10403</v>
      </c>
      <c r="E2735" s="114" t="str">
        <f t="shared" si="505"/>
        <v>TRANSFORMADOR MARCA:Desta Power Malta  PTS 727</v>
      </c>
      <c r="F2735" s="57" t="s">
        <v>2402</v>
      </c>
      <c r="G2735" s="21"/>
      <c r="H2735" s="21" t="s">
        <v>494</v>
      </c>
      <c r="I2735" s="21"/>
      <c r="J2735" s="21"/>
      <c r="K2735" s="182" t="s">
        <v>10402</v>
      </c>
      <c r="L2735" s="133" t="s">
        <v>10401</v>
      </c>
      <c r="M2735" s="21">
        <v>50</v>
      </c>
      <c r="N2735" s="21">
        <v>33</v>
      </c>
      <c r="O2735" s="21" t="s">
        <v>510</v>
      </c>
      <c r="P2735" s="124" t="s">
        <v>516</v>
      </c>
      <c r="Q2735" s="21">
        <v>2008</v>
      </c>
      <c r="R2735" s="21" t="s">
        <v>2412</v>
      </c>
      <c r="S2735" s="21" t="s">
        <v>10400</v>
      </c>
      <c r="T2735" s="116">
        <v>643</v>
      </c>
      <c r="U2735" s="111">
        <v>45</v>
      </c>
      <c r="V2735" s="113">
        <f t="shared" si="506"/>
        <v>520.83000000000004</v>
      </c>
      <c r="W2735" s="113">
        <f t="shared" si="507"/>
        <v>122.16999999999996</v>
      </c>
      <c r="X2735" s="112">
        <f t="shared" si="508"/>
        <v>122169.99999999996</v>
      </c>
      <c r="Y2735" s="111"/>
      <c r="Z2735" s="110">
        <f t="shared" si="516"/>
        <v>36</v>
      </c>
      <c r="AA2735" s="109">
        <f t="shared" si="509"/>
        <v>32.15</v>
      </c>
      <c r="AB2735" s="109">
        <f t="shared" si="510"/>
        <v>32150</v>
      </c>
      <c r="AC2735" s="108">
        <f t="shared" si="511"/>
        <v>610.85</v>
      </c>
      <c r="AD2735" s="107">
        <f t="shared" si="512"/>
        <v>2.2222222222222223E-2</v>
      </c>
      <c r="AE2735" s="106">
        <f t="shared" si="513"/>
        <v>13.574444444444445</v>
      </c>
      <c r="AF2735" s="105">
        <f t="shared" si="514"/>
        <v>135.74444444444441</v>
      </c>
      <c r="AG2735" s="105">
        <f t="shared" si="515"/>
        <v>507.25555555555559</v>
      </c>
    </row>
    <row r="2736" spans="1:33" s="88" customFormat="1" x14ac:dyDescent="0.35">
      <c r="A2736" s="21">
        <v>10141103</v>
      </c>
      <c r="B2736" s="115" t="s">
        <v>1665</v>
      </c>
      <c r="C2736" s="115" t="s">
        <v>710</v>
      </c>
      <c r="D2736" s="57" t="s">
        <v>10399</v>
      </c>
      <c r="E2736" s="114" t="str">
        <f t="shared" si="505"/>
        <v>TRANSFORMADOR MARCA:ABB  PTS 590</v>
      </c>
      <c r="F2736" s="57" t="s">
        <v>2402</v>
      </c>
      <c r="G2736" s="21"/>
      <c r="H2736" s="21" t="s">
        <v>494</v>
      </c>
      <c r="I2736" s="21"/>
      <c r="J2736" s="21"/>
      <c r="K2736" s="133" t="s">
        <v>10398</v>
      </c>
      <c r="L2736" s="133" t="s">
        <v>10397</v>
      </c>
      <c r="M2736" s="21">
        <v>100</v>
      </c>
      <c r="N2736" s="21">
        <v>33</v>
      </c>
      <c r="O2736" s="21" t="s">
        <v>510</v>
      </c>
      <c r="P2736" s="124" t="s">
        <v>516</v>
      </c>
      <c r="Q2736" s="21">
        <v>2008</v>
      </c>
      <c r="R2736" s="21" t="s">
        <v>15</v>
      </c>
      <c r="S2736" s="21" t="s">
        <v>10396</v>
      </c>
      <c r="T2736" s="116">
        <v>763</v>
      </c>
      <c r="U2736" s="111">
        <v>45</v>
      </c>
      <c r="V2736" s="113">
        <f t="shared" si="506"/>
        <v>618.03</v>
      </c>
      <c r="W2736" s="113">
        <f t="shared" si="507"/>
        <v>144.97000000000003</v>
      </c>
      <c r="X2736" s="112">
        <f t="shared" si="508"/>
        <v>144970.00000000003</v>
      </c>
      <c r="Y2736" s="111"/>
      <c r="Z2736" s="110">
        <f t="shared" si="516"/>
        <v>36</v>
      </c>
      <c r="AA2736" s="109">
        <f t="shared" si="509"/>
        <v>38.15</v>
      </c>
      <c r="AB2736" s="109">
        <f t="shared" si="510"/>
        <v>38150</v>
      </c>
      <c r="AC2736" s="108">
        <f t="shared" si="511"/>
        <v>724.85</v>
      </c>
      <c r="AD2736" s="107">
        <f t="shared" si="512"/>
        <v>2.2222222222222223E-2</v>
      </c>
      <c r="AE2736" s="106">
        <f t="shared" si="513"/>
        <v>16.10777777777778</v>
      </c>
      <c r="AF2736" s="105">
        <f t="shared" si="514"/>
        <v>161.07777777777781</v>
      </c>
      <c r="AG2736" s="105">
        <f t="shared" si="515"/>
        <v>601.92222222222222</v>
      </c>
    </row>
    <row r="2737" spans="1:33" s="88" customFormat="1" x14ac:dyDescent="0.35">
      <c r="A2737" s="21">
        <v>10141103</v>
      </c>
      <c r="B2737" s="115" t="s">
        <v>1665</v>
      </c>
      <c r="C2737" s="115" t="s">
        <v>710</v>
      </c>
      <c r="D2737" s="133" t="s">
        <v>10395</v>
      </c>
      <c r="E2737" s="114" t="str">
        <f t="shared" si="505"/>
        <v>TRANSFORMADOR MARCA:Desta Power Malta  PT 325R</v>
      </c>
      <c r="F2737" s="57" t="s">
        <v>2390</v>
      </c>
      <c r="G2737" s="21"/>
      <c r="H2737" s="21" t="s">
        <v>494</v>
      </c>
      <c r="I2737" s="21"/>
      <c r="J2737" s="21"/>
      <c r="K2737" s="133" t="s">
        <v>10394</v>
      </c>
      <c r="L2737" s="133" t="s">
        <v>10393</v>
      </c>
      <c r="M2737" s="21">
        <v>50</v>
      </c>
      <c r="N2737" s="21">
        <v>33</v>
      </c>
      <c r="O2737" s="21" t="s">
        <v>510</v>
      </c>
      <c r="P2737" s="124" t="s">
        <v>516</v>
      </c>
      <c r="Q2737" s="21">
        <v>2008</v>
      </c>
      <c r="R2737" s="21" t="s">
        <v>2412</v>
      </c>
      <c r="S2737" s="21" t="s">
        <v>10392</v>
      </c>
      <c r="T2737" s="116">
        <v>643</v>
      </c>
      <c r="U2737" s="111">
        <v>45</v>
      </c>
      <c r="V2737" s="113">
        <f t="shared" si="506"/>
        <v>520.83000000000004</v>
      </c>
      <c r="W2737" s="113">
        <f t="shared" si="507"/>
        <v>122.16999999999996</v>
      </c>
      <c r="X2737" s="112">
        <f t="shared" si="508"/>
        <v>122169.99999999996</v>
      </c>
      <c r="Y2737" s="111"/>
      <c r="Z2737" s="110">
        <f t="shared" si="516"/>
        <v>36</v>
      </c>
      <c r="AA2737" s="109">
        <f t="shared" si="509"/>
        <v>32.15</v>
      </c>
      <c r="AB2737" s="109">
        <f t="shared" si="510"/>
        <v>32150</v>
      </c>
      <c r="AC2737" s="108">
        <f t="shared" si="511"/>
        <v>610.85</v>
      </c>
      <c r="AD2737" s="107">
        <f t="shared" si="512"/>
        <v>2.2222222222222223E-2</v>
      </c>
      <c r="AE2737" s="106">
        <f t="shared" si="513"/>
        <v>13.574444444444445</v>
      </c>
      <c r="AF2737" s="105">
        <f t="shared" si="514"/>
        <v>135.74444444444441</v>
      </c>
      <c r="AG2737" s="105">
        <f t="shared" si="515"/>
        <v>507.25555555555559</v>
      </c>
    </row>
    <row r="2738" spans="1:33" s="88" customFormat="1" x14ac:dyDescent="0.35">
      <c r="A2738" s="21">
        <v>10141103</v>
      </c>
      <c r="B2738" s="115" t="s">
        <v>1665</v>
      </c>
      <c r="C2738" s="115" t="s">
        <v>710</v>
      </c>
      <c r="D2738" s="133" t="s">
        <v>10391</v>
      </c>
      <c r="E2738" s="114" t="str">
        <f t="shared" si="505"/>
        <v>TRANSFORMADOR MARCA:Desta Power Malta  PTS 734</v>
      </c>
      <c r="F2738" s="57" t="s">
        <v>2381</v>
      </c>
      <c r="G2738" s="21"/>
      <c r="H2738" s="21" t="s">
        <v>494</v>
      </c>
      <c r="I2738" s="21"/>
      <c r="J2738" s="21"/>
      <c r="K2738" s="133" t="s">
        <v>10390</v>
      </c>
      <c r="L2738" s="133" t="s">
        <v>10389</v>
      </c>
      <c r="M2738" s="21">
        <v>32</v>
      </c>
      <c r="N2738" s="21">
        <v>33</v>
      </c>
      <c r="O2738" s="21" t="s">
        <v>510</v>
      </c>
      <c r="P2738" s="124" t="s">
        <v>2189</v>
      </c>
      <c r="Q2738" s="21">
        <v>2008</v>
      </c>
      <c r="R2738" s="21" t="s">
        <v>2412</v>
      </c>
      <c r="S2738" s="21" t="s">
        <v>10388</v>
      </c>
      <c r="T2738" s="116">
        <v>643</v>
      </c>
      <c r="U2738" s="111">
        <v>45</v>
      </c>
      <c r="V2738" s="113">
        <f t="shared" si="506"/>
        <v>520.83000000000004</v>
      </c>
      <c r="W2738" s="113">
        <f t="shared" si="507"/>
        <v>122.16999999999996</v>
      </c>
      <c r="X2738" s="112">
        <f t="shared" si="508"/>
        <v>122169.99999999996</v>
      </c>
      <c r="Y2738" s="111"/>
      <c r="Z2738" s="110">
        <f t="shared" si="516"/>
        <v>36</v>
      </c>
      <c r="AA2738" s="109">
        <f t="shared" si="509"/>
        <v>32.15</v>
      </c>
      <c r="AB2738" s="109">
        <f t="shared" si="510"/>
        <v>32150</v>
      </c>
      <c r="AC2738" s="108">
        <f t="shared" si="511"/>
        <v>610.85</v>
      </c>
      <c r="AD2738" s="107">
        <f t="shared" si="512"/>
        <v>2.2222222222222223E-2</v>
      </c>
      <c r="AE2738" s="106">
        <f t="shared" si="513"/>
        <v>13.574444444444445</v>
      </c>
      <c r="AF2738" s="105">
        <f t="shared" si="514"/>
        <v>135.74444444444441</v>
      </c>
      <c r="AG2738" s="105">
        <f t="shared" si="515"/>
        <v>507.25555555555559</v>
      </c>
    </row>
    <row r="2739" spans="1:33" s="88" customFormat="1" x14ac:dyDescent="0.35">
      <c r="A2739" s="21">
        <v>10141103</v>
      </c>
      <c r="B2739" s="115" t="s">
        <v>1665</v>
      </c>
      <c r="C2739" s="115" t="s">
        <v>710</v>
      </c>
      <c r="D2739" s="133" t="s">
        <v>10387</v>
      </c>
      <c r="E2739" s="114" t="str">
        <f t="shared" si="505"/>
        <v>TRANSFORMADOR MARCA:ABB  PT 64 RE</v>
      </c>
      <c r="F2739" s="57" t="s">
        <v>2359</v>
      </c>
      <c r="G2739" s="21"/>
      <c r="H2739" s="21" t="s">
        <v>1695</v>
      </c>
      <c r="I2739" s="21"/>
      <c r="J2739" s="21"/>
      <c r="K2739" s="133" t="s">
        <v>10386</v>
      </c>
      <c r="L2739" s="133" t="s">
        <v>10385</v>
      </c>
      <c r="M2739" s="21">
        <v>160</v>
      </c>
      <c r="N2739" s="21">
        <v>33</v>
      </c>
      <c r="O2739" s="21" t="s">
        <v>510</v>
      </c>
      <c r="P2739" s="124" t="s">
        <v>516</v>
      </c>
      <c r="Q2739" s="21">
        <v>2008</v>
      </c>
      <c r="R2739" s="21" t="s">
        <v>15</v>
      </c>
      <c r="S2739" s="21" t="s">
        <v>10384</v>
      </c>
      <c r="T2739" s="116">
        <v>991</v>
      </c>
      <c r="U2739" s="111">
        <v>45</v>
      </c>
      <c r="V2739" s="113">
        <f t="shared" si="506"/>
        <v>802.71</v>
      </c>
      <c r="W2739" s="113">
        <f t="shared" si="507"/>
        <v>188.28999999999996</v>
      </c>
      <c r="X2739" s="112">
        <f t="shared" si="508"/>
        <v>188289.99999999997</v>
      </c>
      <c r="Y2739" s="111"/>
      <c r="Z2739" s="110">
        <f t="shared" si="516"/>
        <v>36</v>
      </c>
      <c r="AA2739" s="109">
        <f t="shared" si="509"/>
        <v>49.550000000000004</v>
      </c>
      <c r="AB2739" s="109">
        <f t="shared" si="510"/>
        <v>49550.000000000007</v>
      </c>
      <c r="AC2739" s="108">
        <f t="shared" si="511"/>
        <v>941.45</v>
      </c>
      <c r="AD2739" s="107">
        <f t="shared" si="512"/>
        <v>2.2222222222222223E-2</v>
      </c>
      <c r="AE2739" s="106">
        <f t="shared" si="513"/>
        <v>20.921111111111113</v>
      </c>
      <c r="AF2739" s="105">
        <f t="shared" si="514"/>
        <v>209.21111111111108</v>
      </c>
      <c r="AG2739" s="105">
        <f t="shared" si="515"/>
        <v>781.78888888888889</v>
      </c>
    </row>
    <row r="2740" spans="1:33" s="88" customFormat="1" x14ac:dyDescent="0.35">
      <c r="A2740" s="21">
        <v>10141103</v>
      </c>
      <c r="B2740" s="115" t="s">
        <v>1665</v>
      </c>
      <c r="C2740" s="115" t="s">
        <v>710</v>
      </c>
      <c r="D2740" s="133" t="s">
        <v>5853</v>
      </c>
      <c r="E2740" s="114" t="str">
        <f t="shared" si="505"/>
        <v>TRANSFORMADOR MARCA:Desta Power Malta  PT 30 RE</v>
      </c>
      <c r="F2740" s="57" t="s">
        <v>2359</v>
      </c>
      <c r="G2740" s="21"/>
      <c r="H2740" s="21" t="s">
        <v>1695</v>
      </c>
      <c r="I2740" s="21"/>
      <c r="J2740" s="21"/>
      <c r="K2740" s="133" t="s">
        <v>10383</v>
      </c>
      <c r="L2740" s="133" t="s">
        <v>10382</v>
      </c>
      <c r="M2740" s="21">
        <v>50</v>
      </c>
      <c r="N2740" s="21">
        <v>33</v>
      </c>
      <c r="O2740" s="21" t="s">
        <v>510</v>
      </c>
      <c r="P2740" s="124" t="s">
        <v>516</v>
      </c>
      <c r="Q2740" s="21">
        <v>2008</v>
      </c>
      <c r="R2740" s="21" t="s">
        <v>2412</v>
      </c>
      <c r="S2740" s="21" t="s">
        <v>10381</v>
      </c>
      <c r="T2740" s="116">
        <v>643</v>
      </c>
      <c r="U2740" s="111">
        <v>45</v>
      </c>
      <c r="V2740" s="113">
        <f t="shared" si="506"/>
        <v>520.83000000000004</v>
      </c>
      <c r="W2740" s="113">
        <f t="shared" si="507"/>
        <v>122.16999999999996</v>
      </c>
      <c r="X2740" s="112">
        <f t="shared" si="508"/>
        <v>122169.99999999996</v>
      </c>
      <c r="Y2740" s="111"/>
      <c r="Z2740" s="110">
        <f t="shared" si="516"/>
        <v>36</v>
      </c>
      <c r="AA2740" s="109">
        <f t="shared" si="509"/>
        <v>32.15</v>
      </c>
      <c r="AB2740" s="109">
        <f t="shared" si="510"/>
        <v>32150</v>
      </c>
      <c r="AC2740" s="108">
        <f t="shared" si="511"/>
        <v>610.85</v>
      </c>
      <c r="AD2740" s="107">
        <f t="shared" si="512"/>
        <v>2.2222222222222223E-2</v>
      </c>
      <c r="AE2740" s="106">
        <f t="shared" si="513"/>
        <v>13.574444444444445</v>
      </c>
      <c r="AF2740" s="105">
        <f t="shared" si="514"/>
        <v>135.74444444444441</v>
      </c>
      <c r="AG2740" s="105">
        <f t="shared" si="515"/>
        <v>507.25555555555559</v>
      </c>
    </row>
    <row r="2741" spans="1:33" s="88" customFormat="1" x14ac:dyDescent="0.35">
      <c r="A2741" s="21">
        <v>10141103</v>
      </c>
      <c r="B2741" s="115" t="s">
        <v>1665</v>
      </c>
      <c r="C2741" s="115" t="s">
        <v>710</v>
      </c>
      <c r="D2741" s="133" t="s">
        <v>10348</v>
      </c>
      <c r="E2741" s="114" t="str">
        <f t="shared" si="505"/>
        <v>TRANSFORMADOR MARCA:Desta Power Malta  PT 42 RE</v>
      </c>
      <c r="F2741" s="57" t="s">
        <v>2359</v>
      </c>
      <c r="G2741" s="21"/>
      <c r="H2741" s="21" t="s">
        <v>1695</v>
      </c>
      <c r="I2741" s="21"/>
      <c r="J2741" s="21"/>
      <c r="K2741" s="133" t="s">
        <v>10380</v>
      </c>
      <c r="L2741" s="133" t="s">
        <v>10379</v>
      </c>
      <c r="M2741" s="21">
        <v>32</v>
      </c>
      <c r="N2741" s="21">
        <v>33</v>
      </c>
      <c r="O2741" s="21">
        <v>0.23</v>
      </c>
      <c r="P2741" s="124" t="s">
        <v>2189</v>
      </c>
      <c r="Q2741" s="21">
        <v>2008</v>
      </c>
      <c r="R2741" s="21" t="s">
        <v>2412</v>
      </c>
      <c r="S2741" s="21" t="s">
        <v>10378</v>
      </c>
      <c r="T2741" s="116">
        <v>643</v>
      </c>
      <c r="U2741" s="111">
        <v>45</v>
      </c>
      <c r="V2741" s="113">
        <f t="shared" si="506"/>
        <v>520.83000000000004</v>
      </c>
      <c r="W2741" s="113">
        <f t="shared" si="507"/>
        <v>122.16999999999996</v>
      </c>
      <c r="X2741" s="112">
        <f t="shared" si="508"/>
        <v>122169.99999999996</v>
      </c>
      <c r="Y2741" s="111"/>
      <c r="Z2741" s="110">
        <f t="shared" si="516"/>
        <v>36</v>
      </c>
      <c r="AA2741" s="109">
        <f t="shared" si="509"/>
        <v>32.15</v>
      </c>
      <c r="AB2741" s="109">
        <f t="shared" si="510"/>
        <v>32150</v>
      </c>
      <c r="AC2741" s="108">
        <f t="shared" si="511"/>
        <v>610.85</v>
      </c>
      <c r="AD2741" s="107">
        <f t="shared" si="512"/>
        <v>2.2222222222222223E-2</v>
      </c>
      <c r="AE2741" s="106">
        <f t="shared" si="513"/>
        <v>13.574444444444445</v>
      </c>
      <c r="AF2741" s="105">
        <f t="shared" si="514"/>
        <v>135.74444444444441</v>
      </c>
      <c r="AG2741" s="105">
        <f t="shared" si="515"/>
        <v>507.25555555555559</v>
      </c>
    </row>
    <row r="2742" spans="1:33" s="88" customFormat="1" x14ac:dyDescent="0.35">
      <c r="A2742" s="21">
        <v>10141103</v>
      </c>
      <c r="B2742" s="115" t="s">
        <v>1665</v>
      </c>
      <c r="C2742" s="115" t="s">
        <v>710</v>
      </c>
      <c r="D2742" s="133" t="s">
        <v>10377</v>
      </c>
      <c r="E2742" s="114" t="str">
        <f t="shared" si="505"/>
        <v>TRANSFORMADOR MARCA:ABB  PT 77 RE</v>
      </c>
      <c r="F2742" s="57" t="s">
        <v>2359</v>
      </c>
      <c r="G2742" s="21"/>
      <c r="H2742" s="21" t="s">
        <v>1695</v>
      </c>
      <c r="I2742" s="21"/>
      <c r="J2742" s="21"/>
      <c r="K2742" s="133" t="s">
        <v>10376</v>
      </c>
      <c r="L2742" s="133" t="s">
        <v>10375</v>
      </c>
      <c r="M2742" s="21">
        <v>50</v>
      </c>
      <c r="N2742" s="21">
        <v>33</v>
      </c>
      <c r="O2742" s="21">
        <v>0.4</v>
      </c>
      <c r="P2742" s="124" t="s">
        <v>516</v>
      </c>
      <c r="Q2742" s="21">
        <v>2008</v>
      </c>
      <c r="R2742" s="21" t="s">
        <v>15</v>
      </c>
      <c r="S2742" s="21" t="s">
        <v>10374</v>
      </c>
      <c r="T2742" s="116">
        <v>643</v>
      </c>
      <c r="U2742" s="111">
        <v>45</v>
      </c>
      <c r="V2742" s="113">
        <f t="shared" si="506"/>
        <v>520.83000000000004</v>
      </c>
      <c r="W2742" s="113">
        <f t="shared" si="507"/>
        <v>122.16999999999996</v>
      </c>
      <c r="X2742" s="112">
        <f t="shared" si="508"/>
        <v>122169.99999999996</v>
      </c>
      <c r="Y2742" s="111"/>
      <c r="Z2742" s="110">
        <f t="shared" si="516"/>
        <v>36</v>
      </c>
      <c r="AA2742" s="109">
        <f t="shared" si="509"/>
        <v>32.15</v>
      </c>
      <c r="AB2742" s="109">
        <f t="shared" si="510"/>
        <v>32150</v>
      </c>
      <c r="AC2742" s="108">
        <f t="shared" si="511"/>
        <v>610.85</v>
      </c>
      <c r="AD2742" s="107">
        <f t="shared" si="512"/>
        <v>2.2222222222222223E-2</v>
      </c>
      <c r="AE2742" s="106">
        <f t="shared" si="513"/>
        <v>13.574444444444445</v>
      </c>
      <c r="AF2742" s="105">
        <f t="shared" si="514"/>
        <v>135.74444444444441</v>
      </c>
      <c r="AG2742" s="105">
        <f t="shared" si="515"/>
        <v>507.25555555555559</v>
      </c>
    </row>
    <row r="2743" spans="1:33" s="88" customFormat="1" x14ac:dyDescent="0.35">
      <c r="A2743" s="21">
        <v>10141103</v>
      </c>
      <c r="B2743" s="115" t="s">
        <v>1665</v>
      </c>
      <c r="C2743" s="115" t="s">
        <v>710</v>
      </c>
      <c r="D2743" s="133" t="s">
        <v>10373</v>
      </c>
      <c r="E2743" s="114" t="str">
        <f t="shared" si="505"/>
        <v>TRANSFORMADOR MARCA:Desta Power Malta  PT  57</v>
      </c>
      <c r="F2743" s="57" t="s">
        <v>2350</v>
      </c>
      <c r="G2743" s="21"/>
      <c r="H2743" s="21" t="s">
        <v>1695</v>
      </c>
      <c r="I2743" s="21"/>
      <c r="J2743" s="21"/>
      <c r="K2743" s="133" t="s">
        <v>10372</v>
      </c>
      <c r="L2743" s="133" t="s">
        <v>10371</v>
      </c>
      <c r="M2743" s="21">
        <v>50</v>
      </c>
      <c r="N2743" s="21">
        <v>33</v>
      </c>
      <c r="O2743" s="21">
        <v>0.4</v>
      </c>
      <c r="P2743" s="124" t="s">
        <v>516</v>
      </c>
      <c r="Q2743" s="21">
        <v>2008</v>
      </c>
      <c r="R2743" s="21" t="s">
        <v>2412</v>
      </c>
      <c r="S2743" s="21" t="s">
        <v>10370</v>
      </c>
      <c r="T2743" s="116">
        <v>643</v>
      </c>
      <c r="U2743" s="111">
        <v>45</v>
      </c>
      <c r="V2743" s="113">
        <f t="shared" si="506"/>
        <v>520.83000000000004</v>
      </c>
      <c r="W2743" s="113">
        <f t="shared" si="507"/>
        <v>122.16999999999996</v>
      </c>
      <c r="X2743" s="112">
        <f t="shared" si="508"/>
        <v>122169.99999999996</v>
      </c>
      <c r="Y2743" s="111"/>
      <c r="Z2743" s="110">
        <f t="shared" si="516"/>
        <v>36</v>
      </c>
      <c r="AA2743" s="109">
        <f t="shared" si="509"/>
        <v>32.15</v>
      </c>
      <c r="AB2743" s="109">
        <f t="shared" si="510"/>
        <v>32150</v>
      </c>
      <c r="AC2743" s="108">
        <f t="shared" si="511"/>
        <v>610.85</v>
      </c>
      <c r="AD2743" s="107">
        <f t="shared" si="512"/>
        <v>2.2222222222222223E-2</v>
      </c>
      <c r="AE2743" s="106">
        <f t="shared" si="513"/>
        <v>13.574444444444445</v>
      </c>
      <c r="AF2743" s="105">
        <f t="shared" si="514"/>
        <v>135.74444444444441</v>
      </c>
      <c r="AG2743" s="105">
        <f t="shared" si="515"/>
        <v>507.25555555555559</v>
      </c>
    </row>
    <row r="2744" spans="1:33" s="88" customFormat="1" x14ac:dyDescent="0.35">
      <c r="A2744" s="21">
        <v>10141103</v>
      </c>
      <c r="B2744" s="115" t="s">
        <v>1665</v>
      </c>
      <c r="C2744" s="115" t="s">
        <v>710</v>
      </c>
      <c r="D2744" s="133" t="s">
        <v>2615</v>
      </c>
      <c r="E2744" s="114" t="str">
        <f t="shared" si="505"/>
        <v>TRANSFORMADOR MARCA:Desta Power Malta  PT ?</v>
      </c>
      <c r="F2744" s="57" t="s">
        <v>2350</v>
      </c>
      <c r="G2744" s="21"/>
      <c r="H2744" s="21" t="s">
        <v>1695</v>
      </c>
      <c r="I2744" s="21"/>
      <c r="J2744" s="21"/>
      <c r="K2744" s="133" t="s">
        <v>10369</v>
      </c>
      <c r="L2744" s="133" t="s">
        <v>10368</v>
      </c>
      <c r="M2744" s="21">
        <v>32</v>
      </c>
      <c r="N2744" s="21">
        <v>33</v>
      </c>
      <c r="O2744" s="21">
        <v>0.23</v>
      </c>
      <c r="P2744" s="124" t="s">
        <v>2189</v>
      </c>
      <c r="Q2744" s="21">
        <v>2008</v>
      </c>
      <c r="R2744" s="21" t="s">
        <v>2412</v>
      </c>
      <c r="S2744" s="21" t="s">
        <v>10367</v>
      </c>
      <c r="T2744" s="116">
        <v>643</v>
      </c>
      <c r="U2744" s="111">
        <v>45</v>
      </c>
      <c r="V2744" s="113">
        <f t="shared" si="506"/>
        <v>520.83000000000004</v>
      </c>
      <c r="W2744" s="113">
        <f t="shared" si="507"/>
        <v>122.16999999999996</v>
      </c>
      <c r="X2744" s="112">
        <f t="shared" si="508"/>
        <v>122169.99999999996</v>
      </c>
      <c r="Y2744" s="111"/>
      <c r="Z2744" s="110">
        <f t="shared" si="516"/>
        <v>36</v>
      </c>
      <c r="AA2744" s="109">
        <f t="shared" si="509"/>
        <v>32.15</v>
      </c>
      <c r="AB2744" s="109">
        <f t="shared" si="510"/>
        <v>32150</v>
      </c>
      <c r="AC2744" s="108">
        <f t="shared" si="511"/>
        <v>610.85</v>
      </c>
      <c r="AD2744" s="107">
        <f t="shared" si="512"/>
        <v>2.2222222222222223E-2</v>
      </c>
      <c r="AE2744" s="106">
        <f t="shared" si="513"/>
        <v>13.574444444444445</v>
      </c>
      <c r="AF2744" s="105">
        <f t="shared" si="514"/>
        <v>135.74444444444441</v>
      </c>
      <c r="AG2744" s="105">
        <f t="shared" si="515"/>
        <v>507.25555555555559</v>
      </c>
    </row>
    <row r="2745" spans="1:33" s="88" customFormat="1" x14ac:dyDescent="0.35">
      <c r="A2745" s="21">
        <v>10141103</v>
      </c>
      <c r="B2745" s="115" t="s">
        <v>1665</v>
      </c>
      <c r="C2745" s="115" t="s">
        <v>710</v>
      </c>
      <c r="D2745" s="133" t="s">
        <v>10366</v>
      </c>
      <c r="E2745" s="114" t="str">
        <f t="shared" si="505"/>
        <v>TRANSFORMADOR MARCA:Desta Power Malta  PT 12</v>
      </c>
      <c r="F2745" s="57" t="s">
        <v>2350</v>
      </c>
      <c r="G2745" s="21"/>
      <c r="H2745" s="21" t="s">
        <v>1695</v>
      </c>
      <c r="I2745" s="21"/>
      <c r="J2745" s="21"/>
      <c r="K2745" s="133" t="s">
        <v>10365</v>
      </c>
      <c r="L2745" s="133" t="s">
        <v>10364</v>
      </c>
      <c r="M2745" s="21">
        <v>32</v>
      </c>
      <c r="N2745" s="21">
        <v>33</v>
      </c>
      <c r="O2745" s="21">
        <v>0.23</v>
      </c>
      <c r="P2745" s="124" t="s">
        <v>2189</v>
      </c>
      <c r="Q2745" s="21">
        <v>2008</v>
      </c>
      <c r="R2745" s="21" t="s">
        <v>2412</v>
      </c>
      <c r="S2745" s="21" t="s">
        <v>10363</v>
      </c>
      <c r="T2745" s="116">
        <v>643</v>
      </c>
      <c r="U2745" s="111">
        <v>45</v>
      </c>
      <c r="V2745" s="113">
        <f t="shared" si="506"/>
        <v>520.83000000000004</v>
      </c>
      <c r="W2745" s="113">
        <f t="shared" si="507"/>
        <v>122.16999999999996</v>
      </c>
      <c r="X2745" s="112">
        <f t="shared" si="508"/>
        <v>122169.99999999996</v>
      </c>
      <c r="Y2745" s="111"/>
      <c r="Z2745" s="110">
        <f t="shared" si="516"/>
        <v>36</v>
      </c>
      <c r="AA2745" s="109">
        <f t="shared" si="509"/>
        <v>32.15</v>
      </c>
      <c r="AB2745" s="109">
        <f t="shared" si="510"/>
        <v>32150</v>
      </c>
      <c r="AC2745" s="108">
        <f t="shared" si="511"/>
        <v>610.85</v>
      </c>
      <c r="AD2745" s="107">
        <f t="shared" si="512"/>
        <v>2.2222222222222223E-2</v>
      </c>
      <c r="AE2745" s="106">
        <f t="shared" si="513"/>
        <v>13.574444444444445</v>
      </c>
      <c r="AF2745" s="105">
        <f t="shared" si="514"/>
        <v>135.74444444444441</v>
      </c>
      <c r="AG2745" s="105">
        <f t="shared" si="515"/>
        <v>507.25555555555559</v>
      </c>
    </row>
    <row r="2746" spans="1:33" s="88" customFormat="1" x14ac:dyDescent="0.35">
      <c r="A2746" s="21">
        <v>10141103</v>
      </c>
      <c r="B2746" s="115" t="s">
        <v>1665</v>
      </c>
      <c r="C2746" s="115" t="s">
        <v>710</v>
      </c>
      <c r="D2746" s="133" t="s">
        <v>10362</v>
      </c>
      <c r="E2746" s="114" t="str">
        <f t="shared" si="505"/>
        <v>TRANSFORMADOR MARCA:Desta Power Malta  PT 13</v>
      </c>
      <c r="F2746" s="57" t="s">
        <v>2350</v>
      </c>
      <c r="G2746" s="21"/>
      <c r="H2746" s="21" t="s">
        <v>1695</v>
      </c>
      <c r="I2746" s="21"/>
      <c r="J2746" s="21"/>
      <c r="K2746" s="133" t="s">
        <v>10361</v>
      </c>
      <c r="L2746" s="133" t="s">
        <v>10360</v>
      </c>
      <c r="M2746" s="21">
        <v>32</v>
      </c>
      <c r="N2746" s="21">
        <v>33</v>
      </c>
      <c r="O2746" s="21">
        <v>0.23</v>
      </c>
      <c r="P2746" s="124" t="s">
        <v>2189</v>
      </c>
      <c r="Q2746" s="21">
        <v>2008</v>
      </c>
      <c r="R2746" s="21" t="s">
        <v>2412</v>
      </c>
      <c r="S2746" s="21" t="s">
        <v>10345</v>
      </c>
      <c r="T2746" s="116">
        <v>643</v>
      </c>
      <c r="U2746" s="111">
        <v>45</v>
      </c>
      <c r="V2746" s="113">
        <f t="shared" si="506"/>
        <v>520.83000000000004</v>
      </c>
      <c r="W2746" s="113">
        <f t="shared" si="507"/>
        <v>122.16999999999996</v>
      </c>
      <c r="X2746" s="112">
        <f t="shared" si="508"/>
        <v>122169.99999999996</v>
      </c>
      <c r="Y2746" s="111"/>
      <c r="Z2746" s="110">
        <f t="shared" si="516"/>
        <v>36</v>
      </c>
      <c r="AA2746" s="109">
        <f t="shared" si="509"/>
        <v>32.15</v>
      </c>
      <c r="AB2746" s="109">
        <f t="shared" si="510"/>
        <v>32150</v>
      </c>
      <c r="AC2746" s="108">
        <f t="shared" si="511"/>
        <v>610.85</v>
      </c>
      <c r="AD2746" s="107">
        <f t="shared" si="512"/>
        <v>2.2222222222222223E-2</v>
      </c>
      <c r="AE2746" s="106">
        <f t="shared" si="513"/>
        <v>13.574444444444445</v>
      </c>
      <c r="AF2746" s="105">
        <f t="shared" si="514"/>
        <v>135.74444444444441</v>
      </c>
      <c r="AG2746" s="105">
        <f t="shared" si="515"/>
        <v>507.25555555555559</v>
      </c>
    </row>
    <row r="2747" spans="1:33" s="88" customFormat="1" x14ac:dyDescent="0.35">
      <c r="A2747" s="21">
        <v>10141103</v>
      </c>
      <c r="B2747" s="115" t="s">
        <v>1665</v>
      </c>
      <c r="C2747" s="115" t="s">
        <v>710</v>
      </c>
      <c r="D2747" s="133" t="s">
        <v>10359</v>
      </c>
      <c r="E2747" s="114" t="str">
        <f t="shared" si="505"/>
        <v>TRANSFORMADOR MARCA:Desta Power Malta  PT 14</v>
      </c>
      <c r="F2747" s="57" t="s">
        <v>2350</v>
      </c>
      <c r="G2747" s="21"/>
      <c r="H2747" s="21" t="s">
        <v>1695</v>
      </c>
      <c r="I2747" s="21"/>
      <c r="J2747" s="21"/>
      <c r="K2747" s="133" t="s">
        <v>10358</v>
      </c>
      <c r="L2747" s="133" t="s">
        <v>10357</v>
      </c>
      <c r="M2747" s="21">
        <v>32</v>
      </c>
      <c r="N2747" s="21">
        <v>33</v>
      </c>
      <c r="O2747" s="21">
        <v>0.23</v>
      </c>
      <c r="P2747" s="124" t="s">
        <v>2189</v>
      </c>
      <c r="Q2747" s="21">
        <v>2008</v>
      </c>
      <c r="R2747" s="21" t="s">
        <v>2412</v>
      </c>
      <c r="S2747" s="21" t="s">
        <v>10356</v>
      </c>
      <c r="T2747" s="116">
        <v>643</v>
      </c>
      <c r="U2747" s="111">
        <v>45</v>
      </c>
      <c r="V2747" s="113">
        <f t="shared" si="506"/>
        <v>520.83000000000004</v>
      </c>
      <c r="W2747" s="113">
        <f t="shared" si="507"/>
        <v>122.16999999999996</v>
      </c>
      <c r="X2747" s="112">
        <f t="shared" si="508"/>
        <v>122169.99999999996</v>
      </c>
      <c r="Y2747" s="111"/>
      <c r="Z2747" s="110">
        <f t="shared" si="516"/>
        <v>36</v>
      </c>
      <c r="AA2747" s="109">
        <f t="shared" si="509"/>
        <v>32.15</v>
      </c>
      <c r="AB2747" s="109">
        <f t="shared" si="510"/>
        <v>32150</v>
      </c>
      <c r="AC2747" s="108">
        <f t="shared" si="511"/>
        <v>610.85</v>
      </c>
      <c r="AD2747" s="107">
        <f t="shared" si="512"/>
        <v>2.2222222222222223E-2</v>
      </c>
      <c r="AE2747" s="106">
        <f t="shared" si="513"/>
        <v>13.574444444444445</v>
      </c>
      <c r="AF2747" s="105">
        <f t="shared" si="514"/>
        <v>135.74444444444441</v>
      </c>
      <c r="AG2747" s="105">
        <f t="shared" si="515"/>
        <v>507.25555555555559</v>
      </c>
    </row>
    <row r="2748" spans="1:33" s="88" customFormat="1" x14ac:dyDescent="0.35">
      <c r="A2748" s="21">
        <v>10141103</v>
      </c>
      <c r="B2748" s="115" t="s">
        <v>1665</v>
      </c>
      <c r="C2748" s="115" t="s">
        <v>710</v>
      </c>
      <c r="D2748" s="133" t="s">
        <v>10355</v>
      </c>
      <c r="E2748" s="114" t="str">
        <f t="shared" si="505"/>
        <v>TRANSFORMADOR MARCA:Desta Power Malta  PT 15</v>
      </c>
      <c r="F2748" s="57" t="s">
        <v>2350</v>
      </c>
      <c r="G2748" s="21"/>
      <c r="H2748" s="21" t="s">
        <v>1695</v>
      </c>
      <c r="I2748" s="21"/>
      <c r="J2748" s="21"/>
      <c r="K2748" s="133" t="s">
        <v>10354</v>
      </c>
      <c r="L2748" s="133" t="s">
        <v>10353</v>
      </c>
      <c r="M2748" s="21">
        <v>32</v>
      </c>
      <c r="N2748" s="21">
        <v>33</v>
      </c>
      <c r="O2748" s="21">
        <v>0.23</v>
      </c>
      <c r="P2748" s="124" t="s">
        <v>2189</v>
      </c>
      <c r="Q2748" s="21">
        <v>2008</v>
      </c>
      <c r="R2748" s="21" t="s">
        <v>2412</v>
      </c>
      <c r="S2748" s="21" t="s">
        <v>10352</v>
      </c>
      <c r="T2748" s="116">
        <v>643</v>
      </c>
      <c r="U2748" s="111">
        <v>45</v>
      </c>
      <c r="V2748" s="113">
        <f t="shared" si="506"/>
        <v>520.83000000000004</v>
      </c>
      <c r="W2748" s="113">
        <f t="shared" si="507"/>
        <v>122.16999999999996</v>
      </c>
      <c r="X2748" s="112">
        <f t="shared" si="508"/>
        <v>122169.99999999996</v>
      </c>
      <c r="Y2748" s="111"/>
      <c r="Z2748" s="110">
        <f t="shared" si="516"/>
        <v>36</v>
      </c>
      <c r="AA2748" s="109">
        <f t="shared" si="509"/>
        <v>32.15</v>
      </c>
      <c r="AB2748" s="109">
        <f t="shared" si="510"/>
        <v>32150</v>
      </c>
      <c r="AC2748" s="108">
        <f t="shared" si="511"/>
        <v>610.85</v>
      </c>
      <c r="AD2748" s="107">
        <f t="shared" si="512"/>
        <v>2.2222222222222223E-2</v>
      </c>
      <c r="AE2748" s="106">
        <f t="shared" si="513"/>
        <v>13.574444444444445</v>
      </c>
      <c r="AF2748" s="105">
        <f t="shared" si="514"/>
        <v>135.74444444444441</v>
      </c>
      <c r="AG2748" s="105">
        <f t="shared" si="515"/>
        <v>507.25555555555559</v>
      </c>
    </row>
    <row r="2749" spans="1:33" s="88" customFormat="1" x14ac:dyDescent="0.35">
      <c r="A2749" s="21">
        <v>10141103</v>
      </c>
      <c r="B2749" s="115" t="s">
        <v>1665</v>
      </c>
      <c r="C2749" s="115" t="s">
        <v>710</v>
      </c>
      <c r="D2749" s="133" t="s">
        <v>2615</v>
      </c>
      <c r="E2749" s="114" t="str">
        <f t="shared" si="505"/>
        <v>TRANSFORMADOR MARCA:Desta Power Malta  PT ?</v>
      </c>
      <c r="F2749" s="57" t="s">
        <v>2350</v>
      </c>
      <c r="G2749" s="21"/>
      <c r="H2749" s="21" t="s">
        <v>1695</v>
      </c>
      <c r="I2749" s="21"/>
      <c r="J2749" s="21"/>
      <c r="K2749" s="133" t="s">
        <v>10351</v>
      </c>
      <c r="L2749" s="133" t="s">
        <v>10350</v>
      </c>
      <c r="M2749" s="21">
        <v>50</v>
      </c>
      <c r="N2749" s="21">
        <v>33</v>
      </c>
      <c r="O2749" s="21" t="s">
        <v>510</v>
      </c>
      <c r="P2749" s="124" t="s">
        <v>516</v>
      </c>
      <c r="Q2749" s="21">
        <v>2008</v>
      </c>
      <c r="R2749" s="21" t="s">
        <v>2412</v>
      </c>
      <c r="S2749" s="21" t="s">
        <v>10349</v>
      </c>
      <c r="T2749" s="116">
        <v>643</v>
      </c>
      <c r="U2749" s="111">
        <v>45</v>
      </c>
      <c r="V2749" s="113">
        <f t="shared" si="506"/>
        <v>520.83000000000004</v>
      </c>
      <c r="W2749" s="113">
        <f t="shared" si="507"/>
        <v>122.16999999999996</v>
      </c>
      <c r="X2749" s="112">
        <f t="shared" si="508"/>
        <v>122169.99999999996</v>
      </c>
      <c r="Y2749" s="111"/>
      <c r="Z2749" s="110">
        <f t="shared" si="516"/>
        <v>36</v>
      </c>
      <c r="AA2749" s="109">
        <f t="shared" si="509"/>
        <v>32.15</v>
      </c>
      <c r="AB2749" s="109">
        <f t="shared" si="510"/>
        <v>32150</v>
      </c>
      <c r="AC2749" s="108">
        <f t="shared" si="511"/>
        <v>610.85</v>
      </c>
      <c r="AD2749" s="107">
        <f t="shared" si="512"/>
        <v>2.2222222222222223E-2</v>
      </c>
      <c r="AE2749" s="106">
        <f t="shared" si="513"/>
        <v>13.574444444444445</v>
      </c>
      <c r="AF2749" s="105">
        <f t="shared" si="514"/>
        <v>135.74444444444441</v>
      </c>
      <c r="AG2749" s="105">
        <f t="shared" si="515"/>
        <v>507.25555555555559</v>
      </c>
    </row>
    <row r="2750" spans="1:33" s="88" customFormat="1" x14ac:dyDescent="0.35">
      <c r="A2750" s="21">
        <v>10141103</v>
      </c>
      <c r="B2750" s="115" t="s">
        <v>1665</v>
      </c>
      <c r="C2750" s="115" t="s">
        <v>710</v>
      </c>
      <c r="D2750" s="57" t="s">
        <v>10348</v>
      </c>
      <c r="E2750" s="114" t="str">
        <f t="shared" si="505"/>
        <v>TRANSFORMADOR MARCA:Desta Power Malta  PT 42 RE</v>
      </c>
      <c r="F2750" s="57" t="s">
        <v>3544</v>
      </c>
      <c r="G2750" s="21"/>
      <c r="H2750" s="21" t="s">
        <v>1695</v>
      </c>
      <c r="I2750" s="21"/>
      <c r="J2750" s="21"/>
      <c r="K2750" s="133" t="s">
        <v>10347</v>
      </c>
      <c r="L2750" s="133" t="s">
        <v>10346</v>
      </c>
      <c r="M2750" s="21">
        <v>32</v>
      </c>
      <c r="N2750" s="21">
        <v>33</v>
      </c>
      <c r="O2750" s="21">
        <v>0.23</v>
      </c>
      <c r="P2750" s="124" t="s">
        <v>2189</v>
      </c>
      <c r="Q2750" s="21">
        <v>2008</v>
      </c>
      <c r="R2750" s="21" t="s">
        <v>2412</v>
      </c>
      <c r="S2750" s="21" t="s">
        <v>10345</v>
      </c>
      <c r="T2750" s="116">
        <v>643</v>
      </c>
      <c r="U2750" s="111">
        <v>45</v>
      </c>
      <c r="V2750" s="113">
        <f t="shared" si="506"/>
        <v>520.83000000000004</v>
      </c>
      <c r="W2750" s="113">
        <f t="shared" si="507"/>
        <v>122.16999999999996</v>
      </c>
      <c r="X2750" s="112">
        <f t="shared" si="508"/>
        <v>122169.99999999996</v>
      </c>
      <c r="Y2750" s="111"/>
      <c r="Z2750" s="110">
        <f t="shared" si="516"/>
        <v>36</v>
      </c>
      <c r="AA2750" s="109">
        <f t="shared" si="509"/>
        <v>32.15</v>
      </c>
      <c r="AB2750" s="109">
        <f t="shared" si="510"/>
        <v>32150</v>
      </c>
      <c r="AC2750" s="108">
        <f t="shared" si="511"/>
        <v>610.85</v>
      </c>
      <c r="AD2750" s="107">
        <f t="shared" si="512"/>
        <v>2.2222222222222223E-2</v>
      </c>
      <c r="AE2750" s="106">
        <f t="shared" si="513"/>
        <v>13.574444444444445</v>
      </c>
      <c r="AF2750" s="105">
        <f t="shared" si="514"/>
        <v>135.74444444444441</v>
      </c>
      <c r="AG2750" s="105">
        <f t="shared" si="515"/>
        <v>507.25555555555559</v>
      </c>
    </row>
    <row r="2751" spans="1:33" s="88" customFormat="1" x14ac:dyDescent="0.35">
      <c r="A2751" s="21">
        <v>10141103</v>
      </c>
      <c r="B2751" s="115" t="s">
        <v>1665</v>
      </c>
      <c r="C2751" s="115" t="s">
        <v>710</v>
      </c>
      <c r="D2751" s="57" t="s">
        <v>9374</v>
      </c>
      <c r="E2751" s="114" t="str">
        <f t="shared" si="505"/>
        <v>TRANSFORMADOR MARCA:Desta Power Malta  PT 13 RE</v>
      </c>
      <c r="F2751" s="57" t="s">
        <v>3544</v>
      </c>
      <c r="G2751" s="21"/>
      <c r="H2751" s="21" t="s">
        <v>1695</v>
      </c>
      <c r="I2751" s="21"/>
      <c r="J2751" s="21"/>
      <c r="K2751" s="133" t="s">
        <v>10344</v>
      </c>
      <c r="L2751" s="133" t="s">
        <v>10343</v>
      </c>
      <c r="M2751" s="21">
        <v>160</v>
      </c>
      <c r="N2751" s="21">
        <v>33</v>
      </c>
      <c r="O2751" s="21">
        <v>0.4</v>
      </c>
      <c r="P2751" s="124" t="s">
        <v>516</v>
      </c>
      <c r="Q2751" s="21">
        <v>2008</v>
      </c>
      <c r="R2751" s="61" t="s">
        <v>2412</v>
      </c>
      <c r="S2751" s="61" t="s">
        <v>10342</v>
      </c>
      <c r="T2751" s="116">
        <v>991</v>
      </c>
      <c r="U2751" s="111">
        <v>45</v>
      </c>
      <c r="V2751" s="113">
        <f t="shared" si="506"/>
        <v>802.71</v>
      </c>
      <c r="W2751" s="113">
        <f t="shared" si="507"/>
        <v>188.28999999999996</v>
      </c>
      <c r="X2751" s="112">
        <f t="shared" si="508"/>
        <v>188289.99999999997</v>
      </c>
      <c r="Y2751" s="111"/>
      <c r="Z2751" s="110">
        <f t="shared" si="516"/>
        <v>36</v>
      </c>
      <c r="AA2751" s="109">
        <f t="shared" si="509"/>
        <v>49.550000000000004</v>
      </c>
      <c r="AB2751" s="109">
        <f t="shared" si="510"/>
        <v>49550.000000000007</v>
      </c>
      <c r="AC2751" s="108">
        <f t="shared" si="511"/>
        <v>941.45</v>
      </c>
      <c r="AD2751" s="107">
        <f t="shared" si="512"/>
        <v>2.2222222222222223E-2</v>
      </c>
      <c r="AE2751" s="106">
        <f t="shared" si="513"/>
        <v>20.921111111111113</v>
      </c>
      <c r="AF2751" s="105">
        <f t="shared" si="514"/>
        <v>209.21111111111108</v>
      </c>
      <c r="AG2751" s="105">
        <f t="shared" si="515"/>
        <v>781.78888888888889</v>
      </c>
    </row>
    <row r="2752" spans="1:33" s="88" customFormat="1" x14ac:dyDescent="0.35">
      <c r="A2752" s="21">
        <v>10141103</v>
      </c>
      <c r="B2752" s="115" t="s">
        <v>1665</v>
      </c>
      <c r="C2752" s="115" t="s">
        <v>710</v>
      </c>
      <c r="D2752" s="57" t="s">
        <v>10341</v>
      </c>
      <c r="E2752" s="114" t="str">
        <f t="shared" si="505"/>
        <v>TRANSFORMADOR MARCA:Desta Power Malta  PT 20 RE</v>
      </c>
      <c r="F2752" s="57" t="s">
        <v>3544</v>
      </c>
      <c r="G2752" s="21"/>
      <c r="H2752" s="21" t="s">
        <v>1695</v>
      </c>
      <c r="I2752" s="21"/>
      <c r="J2752" s="21"/>
      <c r="K2752" s="133" t="s">
        <v>10340</v>
      </c>
      <c r="L2752" s="133" t="s">
        <v>10339</v>
      </c>
      <c r="M2752" s="21">
        <v>50</v>
      </c>
      <c r="N2752" s="21">
        <v>33</v>
      </c>
      <c r="O2752" s="21">
        <v>0.4</v>
      </c>
      <c r="P2752" s="124" t="s">
        <v>516</v>
      </c>
      <c r="Q2752" s="21">
        <v>2008</v>
      </c>
      <c r="R2752" s="21" t="s">
        <v>2412</v>
      </c>
      <c r="S2752" s="21" t="s">
        <v>10338</v>
      </c>
      <c r="T2752" s="116">
        <v>643</v>
      </c>
      <c r="U2752" s="111">
        <v>45</v>
      </c>
      <c r="V2752" s="113">
        <f t="shared" si="506"/>
        <v>520.83000000000004</v>
      </c>
      <c r="W2752" s="113">
        <f t="shared" si="507"/>
        <v>122.16999999999996</v>
      </c>
      <c r="X2752" s="112">
        <f t="shared" si="508"/>
        <v>122169.99999999996</v>
      </c>
      <c r="Y2752" s="111"/>
      <c r="Z2752" s="110">
        <f t="shared" si="516"/>
        <v>36</v>
      </c>
      <c r="AA2752" s="109">
        <f t="shared" si="509"/>
        <v>32.15</v>
      </c>
      <c r="AB2752" s="109">
        <f t="shared" si="510"/>
        <v>32150</v>
      </c>
      <c r="AC2752" s="108">
        <f t="shared" si="511"/>
        <v>610.85</v>
      </c>
      <c r="AD2752" s="107">
        <f t="shared" si="512"/>
        <v>2.2222222222222223E-2</v>
      </c>
      <c r="AE2752" s="106">
        <f t="shared" si="513"/>
        <v>13.574444444444445</v>
      </c>
      <c r="AF2752" s="105">
        <f t="shared" si="514"/>
        <v>135.74444444444441</v>
      </c>
      <c r="AG2752" s="105">
        <f t="shared" si="515"/>
        <v>507.25555555555559</v>
      </c>
    </row>
    <row r="2753" spans="1:33" s="88" customFormat="1" x14ac:dyDescent="0.35">
      <c r="A2753" s="21">
        <v>10141103</v>
      </c>
      <c r="B2753" s="115" t="s">
        <v>1665</v>
      </c>
      <c r="C2753" s="115" t="s">
        <v>710</v>
      </c>
      <c r="D2753" s="57" t="s">
        <v>8351</v>
      </c>
      <c r="E2753" s="114" t="str">
        <f t="shared" si="505"/>
        <v>TRANSFORMADOR MARCA:Desta Power Malta  PT 07 RE</v>
      </c>
      <c r="F2753" s="57" t="s">
        <v>3544</v>
      </c>
      <c r="G2753" s="21"/>
      <c r="H2753" s="21" t="s">
        <v>1695</v>
      </c>
      <c r="I2753" s="21"/>
      <c r="J2753" s="21"/>
      <c r="K2753" s="133" t="s">
        <v>10337</v>
      </c>
      <c r="L2753" s="133" t="s">
        <v>10336</v>
      </c>
      <c r="M2753" s="21">
        <v>50</v>
      </c>
      <c r="N2753" s="21">
        <v>33</v>
      </c>
      <c r="O2753" s="21">
        <v>0.4</v>
      </c>
      <c r="P2753" s="124" t="s">
        <v>516</v>
      </c>
      <c r="Q2753" s="21">
        <v>2008</v>
      </c>
      <c r="R2753" s="21" t="s">
        <v>2412</v>
      </c>
      <c r="S2753" s="21" t="s">
        <v>10335</v>
      </c>
      <c r="T2753" s="116">
        <v>643</v>
      </c>
      <c r="U2753" s="111">
        <v>45</v>
      </c>
      <c r="V2753" s="113">
        <f t="shared" si="506"/>
        <v>520.83000000000004</v>
      </c>
      <c r="W2753" s="113">
        <f t="shared" si="507"/>
        <v>122.16999999999996</v>
      </c>
      <c r="X2753" s="112">
        <f t="shared" si="508"/>
        <v>122169.99999999996</v>
      </c>
      <c r="Y2753" s="111"/>
      <c r="Z2753" s="110">
        <f t="shared" si="516"/>
        <v>36</v>
      </c>
      <c r="AA2753" s="109">
        <f t="shared" si="509"/>
        <v>32.15</v>
      </c>
      <c r="AB2753" s="109">
        <f t="shared" si="510"/>
        <v>32150</v>
      </c>
      <c r="AC2753" s="108">
        <f t="shared" si="511"/>
        <v>610.85</v>
      </c>
      <c r="AD2753" s="107">
        <f t="shared" si="512"/>
        <v>2.2222222222222223E-2</v>
      </c>
      <c r="AE2753" s="106">
        <f t="shared" si="513"/>
        <v>13.574444444444445</v>
      </c>
      <c r="AF2753" s="105">
        <f t="shared" si="514"/>
        <v>135.74444444444441</v>
      </c>
      <c r="AG2753" s="105">
        <f t="shared" si="515"/>
        <v>507.25555555555559</v>
      </c>
    </row>
    <row r="2754" spans="1:33" s="88" customFormat="1" x14ac:dyDescent="0.35">
      <c r="A2754" s="21">
        <v>10141103</v>
      </c>
      <c r="B2754" s="115" t="s">
        <v>1665</v>
      </c>
      <c r="C2754" s="115" t="s">
        <v>710</v>
      </c>
      <c r="D2754" s="57" t="s">
        <v>6807</v>
      </c>
      <c r="E2754" s="114" t="str">
        <f t="shared" ref="E2754:E2817" si="517">+CONCATENATE(C2754," ","MARCA:",R2754," ",G2754," ",D2754,)</f>
        <v>TRANSFORMADOR MARCA:Desta Power Malta  PT 21 RE</v>
      </c>
      <c r="F2754" s="57" t="s">
        <v>3544</v>
      </c>
      <c r="G2754" s="21"/>
      <c r="H2754" s="21" t="s">
        <v>1695</v>
      </c>
      <c r="I2754" s="21"/>
      <c r="J2754" s="21"/>
      <c r="K2754" s="133" t="s">
        <v>10334</v>
      </c>
      <c r="L2754" s="133" t="s">
        <v>10333</v>
      </c>
      <c r="M2754" s="21">
        <v>50</v>
      </c>
      <c r="N2754" s="21">
        <v>33</v>
      </c>
      <c r="O2754" s="21">
        <v>0.4</v>
      </c>
      <c r="P2754" s="124" t="s">
        <v>516</v>
      </c>
      <c r="Q2754" s="21">
        <v>2008</v>
      </c>
      <c r="R2754" s="21" t="s">
        <v>2412</v>
      </c>
      <c r="S2754" s="21" t="s">
        <v>10332</v>
      </c>
      <c r="T2754" s="116">
        <v>643</v>
      </c>
      <c r="U2754" s="111">
        <v>45</v>
      </c>
      <c r="V2754" s="113">
        <f t="shared" ref="V2754:V2817" si="518">((Z2754/U2754)*(T2754-AA2754))+AA2754</f>
        <v>520.83000000000004</v>
      </c>
      <c r="W2754" s="113">
        <f t="shared" ref="W2754:W2817" si="519">+T2754-V2754</f>
        <v>122.16999999999996</v>
      </c>
      <c r="X2754" s="112">
        <f t="shared" ref="X2754:X2817" si="520">+W2754*1000</f>
        <v>122169.99999999996</v>
      </c>
      <c r="Y2754" s="111"/>
      <c r="Z2754" s="110">
        <f t="shared" si="516"/>
        <v>36</v>
      </c>
      <c r="AA2754" s="109">
        <f t="shared" ref="AA2754:AA2817" si="521">(5/100*T2754)</f>
        <v>32.15</v>
      </c>
      <c r="AB2754" s="109">
        <f t="shared" ref="AB2754:AB2817" si="522">+AA2754*1000</f>
        <v>32150</v>
      </c>
      <c r="AC2754" s="108">
        <f t="shared" ref="AC2754:AC2817" si="523">+T2754-AA2754</f>
        <v>610.85</v>
      </c>
      <c r="AD2754" s="107">
        <f t="shared" ref="AD2754:AD2817" si="524">1/U2754</f>
        <v>2.2222222222222223E-2</v>
      </c>
      <c r="AE2754" s="106">
        <f t="shared" ref="AE2754:AE2817" si="525">+AC2754*AD2754</f>
        <v>13.574444444444445</v>
      </c>
      <c r="AF2754" s="105">
        <f t="shared" ref="AF2754:AF2817" si="526">+T2754-V2754+AE2754</f>
        <v>135.74444444444441</v>
      </c>
      <c r="AG2754" s="105">
        <f t="shared" ref="AG2754:AG2817" si="527">+V2754-AE2754</f>
        <v>507.25555555555559</v>
      </c>
    </row>
    <row r="2755" spans="1:33" s="88" customFormat="1" x14ac:dyDescent="0.35">
      <c r="A2755" s="21">
        <v>10141103</v>
      </c>
      <c r="B2755" s="115" t="s">
        <v>1665</v>
      </c>
      <c r="C2755" s="115" t="s">
        <v>710</v>
      </c>
      <c r="D2755" s="57" t="s">
        <v>5884</v>
      </c>
      <c r="E2755" s="114" t="str">
        <f t="shared" si="517"/>
        <v>TRANSFORMADOR MARCA:Desta Power Malta  PT 22 RE</v>
      </c>
      <c r="F2755" s="57" t="s">
        <v>3544</v>
      </c>
      <c r="G2755" s="21"/>
      <c r="H2755" s="21" t="s">
        <v>1695</v>
      </c>
      <c r="I2755" s="21"/>
      <c r="J2755" s="21"/>
      <c r="K2755" s="133" t="s">
        <v>10331</v>
      </c>
      <c r="L2755" s="133" t="s">
        <v>10330</v>
      </c>
      <c r="M2755" s="21">
        <v>50</v>
      </c>
      <c r="N2755" s="21">
        <v>33</v>
      </c>
      <c r="O2755" s="21">
        <v>0.4</v>
      </c>
      <c r="P2755" s="124" t="s">
        <v>516</v>
      </c>
      <c r="Q2755" s="21">
        <v>2008</v>
      </c>
      <c r="R2755" s="21" t="s">
        <v>2412</v>
      </c>
      <c r="S2755" s="21" t="s">
        <v>10329</v>
      </c>
      <c r="T2755" s="116">
        <v>643</v>
      </c>
      <c r="U2755" s="111">
        <v>45</v>
      </c>
      <c r="V2755" s="113">
        <f t="shared" si="518"/>
        <v>520.83000000000004</v>
      </c>
      <c r="W2755" s="113">
        <f t="shared" si="519"/>
        <v>122.16999999999996</v>
      </c>
      <c r="X2755" s="112">
        <f t="shared" si="520"/>
        <v>122169.99999999996</v>
      </c>
      <c r="Y2755" s="111"/>
      <c r="Z2755" s="110">
        <f t="shared" si="516"/>
        <v>36</v>
      </c>
      <c r="AA2755" s="109">
        <f t="shared" si="521"/>
        <v>32.15</v>
      </c>
      <c r="AB2755" s="109">
        <f t="shared" si="522"/>
        <v>32150</v>
      </c>
      <c r="AC2755" s="108">
        <f t="shared" si="523"/>
        <v>610.85</v>
      </c>
      <c r="AD2755" s="107">
        <f t="shared" si="524"/>
        <v>2.2222222222222223E-2</v>
      </c>
      <c r="AE2755" s="106">
        <f t="shared" si="525"/>
        <v>13.574444444444445</v>
      </c>
      <c r="AF2755" s="105">
        <f t="shared" si="526"/>
        <v>135.74444444444441</v>
      </c>
      <c r="AG2755" s="105">
        <f t="shared" si="527"/>
        <v>507.25555555555559</v>
      </c>
    </row>
    <row r="2756" spans="1:33" s="88" customFormat="1" x14ac:dyDescent="0.35">
      <c r="A2756" s="21">
        <v>10141103</v>
      </c>
      <c r="B2756" s="115" t="s">
        <v>1665</v>
      </c>
      <c r="C2756" s="115" t="s">
        <v>710</v>
      </c>
      <c r="D2756" s="57" t="s">
        <v>10328</v>
      </c>
      <c r="E2756" s="114" t="str">
        <f t="shared" si="517"/>
        <v>TRANSFORMADOR MARCA:ABB  PT 22 RG</v>
      </c>
      <c r="F2756" s="21" t="s">
        <v>3540</v>
      </c>
      <c r="G2756" s="21"/>
      <c r="H2756" s="21" t="s">
        <v>1695</v>
      </c>
      <c r="I2756" s="21"/>
      <c r="J2756" s="57"/>
      <c r="K2756" s="133" t="s">
        <v>10327</v>
      </c>
      <c r="L2756" s="133" t="s">
        <v>10326</v>
      </c>
      <c r="M2756" s="21">
        <v>200</v>
      </c>
      <c r="N2756" s="21">
        <v>11</v>
      </c>
      <c r="O2756" s="21">
        <v>0.4</v>
      </c>
      <c r="P2756" s="124" t="s">
        <v>516</v>
      </c>
      <c r="Q2756" s="57">
        <v>2008</v>
      </c>
      <c r="R2756" s="21" t="s">
        <v>15</v>
      </c>
      <c r="S2756" s="57" t="s">
        <v>10325</v>
      </c>
      <c r="T2756" s="116">
        <v>572</v>
      </c>
      <c r="U2756" s="111">
        <v>45</v>
      </c>
      <c r="V2756" s="113">
        <f t="shared" si="518"/>
        <v>463.32000000000005</v>
      </c>
      <c r="W2756" s="113">
        <f t="shared" si="519"/>
        <v>108.67999999999995</v>
      </c>
      <c r="X2756" s="112">
        <f t="shared" si="520"/>
        <v>108679.99999999996</v>
      </c>
      <c r="Y2756" s="111"/>
      <c r="Z2756" s="110">
        <f t="shared" si="516"/>
        <v>36</v>
      </c>
      <c r="AA2756" s="109">
        <f t="shared" si="521"/>
        <v>28.6</v>
      </c>
      <c r="AB2756" s="109">
        <f t="shared" si="522"/>
        <v>28600</v>
      </c>
      <c r="AC2756" s="108">
        <f t="shared" si="523"/>
        <v>543.4</v>
      </c>
      <c r="AD2756" s="107">
        <f t="shared" si="524"/>
        <v>2.2222222222222223E-2</v>
      </c>
      <c r="AE2756" s="106">
        <f t="shared" si="525"/>
        <v>12.075555555555555</v>
      </c>
      <c r="AF2756" s="105">
        <f t="shared" si="526"/>
        <v>120.7555555555555</v>
      </c>
      <c r="AG2756" s="105">
        <f t="shared" si="527"/>
        <v>451.24444444444447</v>
      </c>
    </row>
    <row r="2757" spans="1:33" s="88" customFormat="1" x14ac:dyDescent="0.35">
      <c r="A2757" s="21">
        <v>10141103</v>
      </c>
      <c r="B2757" s="115" t="s">
        <v>1665</v>
      </c>
      <c r="C2757" s="115" t="s">
        <v>710</v>
      </c>
      <c r="D2757" s="21" t="s">
        <v>10324</v>
      </c>
      <c r="E2757" s="114" t="str">
        <f t="shared" si="517"/>
        <v>TRANSFORMADOR MARCA:ABB  PT 25 RG</v>
      </c>
      <c r="F2757" s="21" t="s">
        <v>3540</v>
      </c>
      <c r="G2757" s="21"/>
      <c r="H2757" s="21" t="s">
        <v>1695</v>
      </c>
      <c r="I2757" s="21"/>
      <c r="J2757" s="57"/>
      <c r="K2757" s="133" t="s">
        <v>10323</v>
      </c>
      <c r="L2757" s="133" t="s">
        <v>10322</v>
      </c>
      <c r="M2757" s="21">
        <v>200</v>
      </c>
      <c r="N2757" s="21">
        <v>11</v>
      </c>
      <c r="O2757" s="21">
        <v>0.4</v>
      </c>
      <c r="P2757" s="124" t="s">
        <v>516</v>
      </c>
      <c r="Q2757" s="57">
        <v>2008</v>
      </c>
      <c r="R2757" s="21" t="s">
        <v>15</v>
      </c>
      <c r="S2757" s="57" t="s">
        <v>10321</v>
      </c>
      <c r="T2757" s="116">
        <v>572</v>
      </c>
      <c r="U2757" s="111">
        <v>45</v>
      </c>
      <c r="V2757" s="113">
        <f t="shared" si="518"/>
        <v>463.32000000000005</v>
      </c>
      <c r="W2757" s="113">
        <f t="shared" si="519"/>
        <v>108.67999999999995</v>
      </c>
      <c r="X2757" s="112">
        <f t="shared" si="520"/>
        <v>108679.99999999996</v>
      </c>
      <c r="Y2757" s="111"/>
      <c r="Z2757" s="110">
        <f t="shared" si="516"/>
        <v>36</v>
      </c>
      <c r="AA2757" s="109">
        <f t="shared" si="521"/>
        <v>28.6</v>
      </c>
      <c r="AB2757" s="109">
        <f t="shared" si="522"/>
        <v>28600</v>
      </c>
      <c r="AC2757" s="108">
        <f t="shared" si="523"/>
        <v>543.4</v>
      </c>
      <c r="AD2757" s="107">
        <f t="shared" si="524"/>
        <v>2.2222222222222223E-2</v>
      </c>
      <c r="AE2757" s="106">
        <f t="shared" si="525"/>
        <v>12.075555555555555</v>
      </c>
      <c r="AF2757" s="105">
        <f t="shared" si="526"/>
        <v>120.7555555555555</v>
      </c>
      <c r="AG2757" s="105">
        <f t="shared" si="527"/>
        <v>451.24444444444447</v>
      </c>
    </row>
    <row r="2758" spans="1:33" s="88" customFormat="1" x14ac:dyDescent="0.35">
      <c r="A2758" s="21">
        <v>10141103</v>
      </c>
      <c r="B2758" s="115" t="s">
        <v>1665</v>
      </c>
      <c r="C2758" s="115" t="s">
        <v>710</v>
      </c>
      <c r="D2758" s="21" t="s">
        <v>10320</v>
      </c>
      <c r="E2758" s="114" t="str">
        <f t="shared" si="517"/>
        <v>TRANSFORMADOR MARCA:Alstom  PT 45 RG</v>
      </c>
      <c r="F2758" s="21" t="s">
        <v>3540</v>
      </c>
      <c r="G2758" s="21"/>
      <c r="H2758" s="21" t="s">
        <v>1695</v>
      </c>
      <c r="I2758" s="21"/>
      <c r="J2758" s="21"/>
      <c r="K2758" s="133" t="s">
        <v>10319</v>
      </c>
      <c r="L2758" s="133" t="s">
        <v>10318</v>
      </c>
      <c r="M2758" s="21">
        <v>100</v>
      </c>
      <c r="N2758" s="21">
        <v>11</v>
      </c>
      <c r="O2758" s="21">
        <v>0.41499999999999998</v>
      </c>
      <c r="P2758" s="124" t="s">
        <v>516</v>
      </c>
      <c r="Q2758" s="21">
        <v>2008</v>
      </c>
      <c r="R2758" s="21" t="s">
        <v>4979</v>
      </c>
      <c r="S2758" s="21">
        <v>107931</v>
      </c>
      <c r="T2758" s="116">
        <v>445</v>
      </c>
      <c r="U2758" s="111">
        <v>45</v>
      </c>
      <c r="V2758" s="113">
        <f t="shared" si="518"/>
        <v>360.45000000000005</v>
      </c>
      <c r="W2758" s="113">
        <f t="shared" si="519"/>
        <v>84.549999999999955</v>
      </c>
      <c r="X2758" s="112">
        <f t="shared" si="520"/>
        <v>84549.999999999956</v>
      </c>
      <c r="Y2758" s="111"/>
      <c r="Z2758" s="110">
        <f t="shared" si="516"/>
        <v>36</v>
      </c>
      <c r="AA2758" s="109">
        <f t="shared" si="521"/>
        <v>22.25</v>
      </c>
      <c r="AB2758" s="109">
        <f t="shared" si="522"/>
        <v>22250</v>
      </c>
      <c r="AC2758" s="108">
        <f t="shared" si="523"/>
        <v>422.75</v>
      </c>
      <c r="AD2758" s="107">
        <f t="shared" si="524"/>
        <v>2.2222222222222223E-2</v>
      </c>
      <c r="AE2758" s="106">
        <f t="shared" si="525"/>
        <v>9.3944444444444439</v>
      </c>
      <c r="AF2758" s="105">
        <f t="shared" si="526"/>
        <v>93.9444444444444</v>
      </c>
      <c r="AG2758" s="105">
        <f t="shared" si="527"/>
        <v>351.0555555555556</v>
      </c>
    </row>
    <row r="2759" spans="1:33" s="88" customFormat="1" x14ac:dyDescent="0.35">
      <c r="A2759" s="21">
        <v>10141103</v>
      </c>
      <c r="B2759" s="115" t="s">
        <v>1665</v>
      </c>
      <c r="C2759" s="115" t="s">
        <v>710</v>
      </c>
      <c r="D2759" s="133" t="s">
        <v>2822</v>
      </c>
      <c r="E2759" s="114" t="str">
        <f t="shared" si="517"/>
        <v>TRANSFORMADOR MARCA:DESTA POWER MATLA  PTS 14</v>
      </c>
      <c r="F2759" s="21"/>
      <c r="G2759" s="21"/>
      <c r="H2759" s="21" t="s">
        <v>2340</v>
      </c>
      <c r="I2759" s="21"/>
      <c r="J2759" s="21"/>
      <c r="K2759" s="133" t="s">
        <v>10317</v>
      </c>
      <c r="L2759" s="133" t="s">
        <v>10316</v>
      </c>
      <c r="M2759" s="21">
        <v>100</v>
      </c>
      <c r="N2759" s="21">
        <v>33</v>
      </c>
      <c r="O2759" s="21">
        <v>0.4</v>
      </c>
      <c r="P2759" s="124" t="s">
        <v>516</v>
      </c>
      <c r="Q2759" s="21">
        <v>2008</v>
      </c>
      <c r="R2759" s="21" t="s">
        <v>48</v>
      </c>
      <c r="S2759" s="21" t="s">
        <v>10315</v>
      </c>
      <c r="T2759" s="116">
        <v>763</v>
      </c>
      <c r="U2759" s="111">
        <v>45</v>
      </c>
      <c r="V2759" s="113">
        <f t="shared" si="518"/>
        <v>618.03</v>
      </c>
      <c r="W2759" s="113">
        <f t="shared" si="519"/>
        <v>144.97000000000003</v>
      </c>
      <c r="X2759" s="112">
        <f t="shared" si="520"/>
        <v>144970.00000000003</v>
      </c>
      <c r="Y2759" s="111"/>
      <c r="Z2759" s="110">
        <f t="shared" si="516"/>
        <v>36</v>
      </c>
      <c r="AA2759" s="109">
        <f t="shared" si="521"/>
        <v>38.15</v>
      </c>
      <c r="AB2759" s="109">
        <f t="shared" si="522"/>
        <v>38150</v>
      </c>
      <c r="AC2759" s="108">
        <f t="shared" si="523"/>
        <v>724.85</v>
      </c>
      <c r="AD2759" s="107">
        <f t="shared" si="524"/>
        <v>2.2222222222222223E-2</v>
      </c>
      <c r="AE2759" s="106">
        <f t="shared" si="525"/>
        <v>16.10777777777778</v>
      </c>
      <c r="AF2759" s="105">
        <f t="shared" si="526"/>
        <v>161.07777777777781</v>
      </c>
      <c r="AG2759" s="105">
        <f t="shared" si="527"/>
        <v>601.92222222222222</v>
      </c>
    </row>
    <row r="2760" spans="1:33" s="88" customFormat="1" x14ac:dyDescent="0.35">
      <c r="A2760" s="21">
        <v>10141103</v>
      </c>
      <c r="B2760" s="115" t="s">
        <v>1665</v>
      </c>
      <c r="C2760" s="115" t="s">
        <v>710</v>
      </c>
      <c r="D2760" s="57" t="s">
        <v>1085</v>
      </c>
      <c r="E2760" s="114" t="str">
        <f t="shared" si="517"/>
        <v>TRANSFORMADOR MARCA:Puwels Trafo  PT 274R</v>
      </c>
      <c r="F2760" s="21"/>
      <c r="G2760" s="21"/>
      <c r="H2760" s="21" t="s">
        <v>2292</v>
      </c>
      <c r="I2760" s="21"/>
      <c r="J2760" s="40"/>
      <c r="K2760" s="133" t="s">
        <v>10314</v>
      </c>
      <c r="L2760" s="133" t="s">
        <v>10313</v>
      </c>
      <c r="M2760" s="40">
        <v>160</v>
      </c>
      <c r="N2760" s="21">
        <v>33</v>
      </c>
      <c r="O2760" s="21">
        <v>0.4</v>
      </c>
      <c r="P2760" s="124" t="s">
        <v>516</v>
      </c>
      <c r="Q2760" s="21">
        <v>2008</v>
      </c>
      <c r="R2760" s="21" t="s">
        <v>9321</v>
      </c>
      <c r="S2760" s="21">
        <v>11110902895</v>
      </c>
      <c r="T2760" s="116">
        <v>991</v>
      </c>
      <c r="U2760" s="111">
        <v>45</v>
      </c>
      <c r="V2760" s="113">
        <f t="shared" si="518"/>
        <v>802.71</v>
      </c>
      <c r="W2760" s="113">
        <f t="shared" si="519"/>
        <v>188.28999999999996</v>
      </c>
      <c r="X2760" s="112">
        <f t="shared" si="520"/>
        <v>188289.99999999997</v>
      </c>
      <c r="Y2760" s="111"/>
      <c r="Z2760" s="110">
        <f t="shared" si="516"/>
        <v>36</v>
      </c>
      <c r="AA2760" s="109">
        <f t="shared" si="521"/>
        <v>49.550000000000004</v>
      </c>
      <c r="AB2760" s="109">
        <f t="shared" si="522"/>
        <v>49550.000000000007</v>
      </c>
      <c r="AC2760" s="108">
        <f t="shared" si="523"/>
        <v>941.45</v>
      </c>
      <c r="AD2760" s="107">
        <f t="shared" si="524"/>
        <v>2.2222222222222223E-2</v>
      </c>
      <c r="AE2760" s="106">
        <f t="shared" si="525"/>
        <v>20.921111111111113</v>
      </c>
      <c r="AF2760" s="105">
        <f t="shared" si="526"/>
        <v>209.21111111111108</v>
      </c>
      <c r="AG2760" s="105">
        <f t="shared" si="527"/>
        <v>781.78888888888889</v>
      </c>
    </row>
    <row r="2761" spans="1:33" s="88" customFormat="1" x14ac:dyDescent="0.35">
      <c r="A2761" s="21">
        <v>10141103</v>
      </c>
      <c r="B2761" s="115" t="s">
        <v>1665</v>
      </c>
      <c r="C2761" s="115" t="s">
        <v>710</v>
      </c>
      <c r="D2761" s="21" t="s">
        <v>10312</v>
      </c>
      <c r="E2761" s="114" t="str">
        <f t="shared" si="517"/>
        <v>TRANSFORMADOR MARCA:Zent  PTS 1127</v>
      </c>
      <c r="F2761" s="21"/>
      <c r="G2761" s="21"/>
      <c r="H2761" s="21" t="s">
        <v>2261</v>
      </c>
      <c r="I2761" s="21"/>
      <c r="J2761" s="21"/>
      <c r="K2761" s="133" t="s">
        <v>10311</v>
      </c>
      <c r="L2761" s="133" t="s">
        <v>10310</v>
      </c>
      <c r="M2761" s="21">
        <v>100</v>
      </c>
      <c r="N2761" s="21">
        <v>33</v>
      </c>
      <c r="O2761" s="21">
        <v>0.4</v>
      </c>
      <c r="P2761" s="124" t="s">
        <v>516</v>
      </c>
      <c r="Q2761" s="21">
        <v>2008</v>
      </c>
      <c r="R2761" s="21" t="s">
        <v>10309</v>
      </c>
      <c r="S2761" s="40">
        <v>100421013</v>
      </c>
      <c r="T2761" s="116">
        <v>763</v>
      </c>
      <c r="U2761" s="111">
        <v>45</v>
      </c>
      <c r="V2761" s="113">
        <f t="shared" si="518"/>
        <v>618.03</v>
      </c>
      <c r="W2761" s="113">
        <f t="shared" si="519"/>
        <v>144.97000000000003</v>
      </c>
      <c r="X2761" s="112">
        <f t="shared" si="520"/>
        <v>144970.00000000003</v>
      </c>
      <c r="Y2761" s="111"/>
      <c r="Z2761" s="110">
        <f t="shared" si="516"/>
        <v>36</v>
      </c>
      <c r="AA2761" s="109">
        <f t="shared" si="521"/>
        <v>38.15</v>
      </c>
      <c r="AB2761" s="109">
        <f t="shared" si="522"/>
        <v>38150</v>
      </c>
      <c r="AC2761" s="108">
        <f t="shared" si="523"/>
        <v>724.85</v>
      </c>
      <c r="AD2761" s="107">
        <f t="shared" si="524"/>
        <v>2.2222222222222223E-2</v>
      </c>
      <c r="AE2761" s="106">
        <f t="shared" si="525"/>
        <v>16.10777777777778</v>
      </c>
      <c r="AF2761" s="105">
        <f t="shared" si="526"/>
        <v>161.07777777777781</v>
      </c>
      <c r="AG2761" s="105">
        <f t="shared" si="527"/>
        <v>601.92222222222222</v>
      </c>
    </row>
    <row r="2762" spans="1:33" s="88" customFormat="1" x14ac:dyDescent="0.35">
      <c r="A2762" s="21">
        <v>10141103</v>
      </c>
      <c r="B2762" s="115" t="s">
        <v>1665</v>
      </c>
      <c r="C2762" s="115" t="s">
        <v>710</v>
      </c>
      <c r="D2762" s="133" t="s">
        <v>10308</v>
      </c>
      <c r="E2762" s="114" t="str">
        <f t="shared" si="517"/>
        <v>TRANSFORMADOR MARCA:Desta Power Matla  PT 650</v>
      </c>
      <c r="F2762" s="21"/>
      <c r="G2762" s="21"/>
      <c r="H2762" s="21" t="s">
        <v>862</v>
      </c>
      <c r="I2762" s="21"/>
      <c r="J2762" s="49"/>
      <c r="K2762" s="133" t="s">
        <v>10307</v>
      </c>
      <c r="L2762" s="133" t="s">
        <v>10306</v>
      </c>
      <c r="M2762" s="49">
        <v>32</v>
      </c>
      <c r="N2762" s="21">
        <v>33</v>
      </c>
      <c r="O2762" s="21">
        <v>0.4</v>
      </c>
      <c r="P2762" s="124" t="s">
        <v>516</v>
      </c>
      <c r="Q2762" s="21">
        <v>2008</v>
      </c>
      <c r="R2762" s="40" t="s">
        <v>1540</v>
      </c>
      <c r="S2762" s="21" t="s">
        <v>10305</v>
      </c>
      <c r="T2762" s="116">
        <v>643</v>
      </c>
      <c r="U2762" s="111">
        <v>45</v>
      </c>
      <c r="V2762" s="113">
        <f t="shared" si="518"/>
        <v>520.83000000000004</v>
      </c>
      <c r="W2762" s="113">
        <f t="shared" si="519"/>
        <v>122.16999999999996</v>
      </c>
      <c r="X2762" s="112">
        <f t="shared" si="520"/>
        <v>122169.99999999996</v>
      </c>
      <c r="Y2762" s="111"/>
      <c r="Z2762" s="110">
        <f t="shared" si="516"/>
        <v>36</v>
      </c>
      <c r="AA2762" s="109">
        <f t="shared" si="521"/>
        <v>32.15</v>
      </c>
      <c r="AB2762" s="109">
        <f t="shared" si="522"/>
        <v>32150</v>
      </c>
      <c r="AC2762" s="108">
        <f t="shared" si="523"/>
        <v>610.85</v>
      </c>
      <c r="AD2762" s="107">
        <f t="shared" si="524"/>
        <v>2.2222222222222223E-2</v>
      </c>
      <c r="AE2762" s="106">
        <f t="shared" si="525"/>
        <v>13.574444444444445</v>
      </c>
      <c r="AF2762" s="105">
        <f t="shared" si="526"/>
        <v>135.74444444444441</v>
      </c>
      <c r="AG2762" s="105">
        <f t="shared" si="527"/>
        <v>507.25555555555559</v>
      </c>
    </row>
    <row r="2763" spans="1:33" s="88" customFormat="1" x14ac:dyDescent="0.35">
      <c r="A2763" s="21">
        <v>10141103</v>
      </c>
      <c r="B2763" s="115" t="s">
        <v>1665</v>
      </c>
      <c r="C2763" s="115" t="s">
        <v>710</v>
      </c>
      <c r="D2763" s="21" t="s">
        <v>10304</v>
      </c>
      <c r="E2763" s="114" t="str">
        <f t="shared" si="517"/>
        <v>TRANSFORMADOR MARCA:ABB  PT 634</v>
      </c>
      <c r="F2763" s="21"/>
      <c r="G2763" s="21"/>
      <c r="H2763" s="21" t="s">
        <v>862</v>
      </c>
      <c r="I2763" s="21"/>
      <c r="J2763" s="21"/>
      <c r="K2763" s="133" t="s">
        <v>10303</v>
      </c>
      <c r="L2763" s="133" t="s">
        <v>10302</v>
      </c>
      <c r="M2763" s="21">
        <v>100</v>
      </c>
      <c r="N2763" s="21">
        <v>33</v>
      </c>
      <c r="O2763" s="21">
        <v>0.4</v>
      </c>
      <c r="P2763" s="124" t="s">
        <v>516</v>
      </c>
      <c r="Q2763" s="21">
        <v>2008</v>
      </c>
      <c r="R2763" s="21" t="s">
        <v>15</v>
      </c>
      <c r="S2763" s="49" t="s">
        <v>10301</v>
      </c>
      <c r="T2763" s="116">
        <v>763</v>
      </c>
      <c r="U2763" s="111">
        <v>45</v>
      </c>
      <c r="V2763" s="113">
        <f t="shared" si="518"/>
        <v>618.03</v>
      </c>
      <c r="W2763" s="113">
        <f t="shared" si="519"/>
        <v>144.97000000000003</v>
      </c>
      <c r="X2763" s="112">
        <f t="shared" si="520"/>
        <v>144970.00000000003</v>
      </c>
      <c r="Y2763" s="111"/>
      <c r="Z2763" s="110">
        <f t="shared" si="516"/>
        <v>36</v>
      </c>
      <c r="AA2763" s="109">
        <f t="shared" si="521"/>
        <v>38.15</v>
      </c>
      <c r="AB2763" s="109">
        <f t="shared" si="522"/>
        <v>38150</v>
      </c>
      <c r="AC2763" s="108">
        <f t="shared" si="523"/>
        <v>724.85</v>
      </c>
      <c r="AD2763" s="107">
        <f t="shared" si="524"/>
        <v>2.2222222222222223E-2</v>
      </c>
      <c r="AE2763" s="106">
        <f t="shared" si="525"/>
        <v>16.10777777777778</v>
      </c>
      <c r="AF2763" s="105">
        <f t="shared" si="526"/>
        <v>161.07777777777781</v>
      </c>
      <c r="AG2763" s="105">
        <f t="shared" si="527"/>
        <v>601.92222222222222</v>
      </c>
    </row>
    <row r="2764" spans="1:33" s="88" customFormat="1" x14ac:dyDescent="0.35">
      <c r="A2764" s="21">
        <v>10141103</v>
      </c>
      <c r="B2764" s="115" t="s">
        <v>1665</v>
      </c>
      <c r="C2764" s="115" t="s">
        <v>710</v>
      </c>
      <c r="D2764" s="21" t="s">
        <v>10300</v>
      </c>
      <c r="E2764" s="114" t="str">
        <f t="shared" si="517"/>
        <v>TRANSFORMADOR MARCA:  PT 637</v>
      </c>
      <c r="F2764" s="21"/>
      <c r="G2764" s="21"/>
      <c r="H2764" s="21" t="s">
        <v>862</v>
      </c>
      <c r="I2764" s="21"/>
      <c r="J2764" s="21"/>
      <c r="K2764" s="133" t="s">
        <v>10299</v>
      </c>
      <c r="L2764" s="133" t="s">
        <v>10298</v>
      </c>
      <c r="M2764" s="21">
        <v>100</v>
      </c>
      <c r="N2764" s="21">
        <v>33</v>
      </c>
      <c r="O2764" s="21">
        <v>0.4</v>
      </c>
      <c r="P2764" s="124" t="s">
        <v>516</v>
      </c>
      <c r="Q2764" s="21">
        <v>2008</v>
      </c>
      <c r="R2764" s="49"/>
      <c r="S2764" s="21"/>
      <c r="T2764" s="116">
        <v>763</v>
      </c>
      <c r="U2764" s="111">
        <v>45</v>
      </c>
      <c r="V2764" s="113">
        <f t="shared" si="518"/>
        <v>618.03</v>
      </c>
      <c r="W2764" s="113">
        <f t="shared" si="519"/>
        <v>144.97000000000003</v>
      </c>
      <c r="X2764" s="112">
        <f t="shared" si="520"/>
        <v>144970.00000000003</v>
      </c>
      <c r="Y2764" s="111"/>
      <c r="Z2764" s="110">
        <f t="shared" si="516"/>
        <v>36</v>
      </c>
      <c r="AA2764" s="109">
        <f t="shared" si="521"/>
        <v>38.15</v>
      </c>
      <c r="AB2764" s="109">
        <f t="shared" si="522"/>
        <v>38150</v>
      </c>
      <c r="AC2764" s="108">
        <f t="shared" si="523"/>
        <v>724.85</v>
      </c>
      <c r="AD2764" s="107">
        <f t="shared" si="524"/>
        <v>2.2222222222222223E-2</v>
      </c>
      <c r="AE2764" s="106">
        <f t="shared" si="525"/>
        <v>16.10777777777778</v>
      </c>
      <c r="AF2764" s="105">
        <f t="shared" si="526"/>
        <v>161.07777777777781</v>
      </c>
      <c r="AG2764" s="105">
        <f t="shared" si="527"/>
        <v>601.92222222222222</v>
      </c>
    </row>
    <row r="2765" spans="1:33" s="88" customFormat="1" x14ac:dyDescent="0.35">
      <c r="A2765" s="21">
        <v>10141103</v>
      </c>
      <c r="B2765" s="115" t="s">
        <v>1665</v>
      </c>
      <c r="C2765" s="115" t="s">
        <v>710</v>
      </c>
      <c r="D2765" s="21" t="s">
        <v>10297</v>
      </c>
      <c r="E2765" s="114" t="str">
        <f t="shared" si="517"/>
        <v>TRANSFORMADOR MARCA:Desta Power Matla  PT 636</v>
      </c>
      <c r="F2765" s="21"/>
      <c r="G2765" s="21"/>
      <c r="H2765" s="21" t="s">
        <v>862</v>
      </c>
      <c r="I2765" s="21"/>
      <c r="J2765" s="21"/>
      <c r="K2765" s="133" t="s">
        <v>10296</v>
      </c>
      <c r="L2765" s="133" t="s">
        <v>10295</v>
      </c>
      <c r="M2765" s="21">
        <v>100</v>
      </c>
      <c r="N2765" s="21">
        <v>33</v>
      </c>
      <c r="O2765" s="21">
        <v>0.4</v>
      </c>
      <c r="P2765" s="124" t="s">
        <v>516</v>
      </c>
      <c r="Q2765" s="21">
        <v>2008</v>
      </c>
      <c r="R2765" s="49" t="s">
        <v>1540</v>
      </c>
      <c r="S2765" s="21" t="s">
        <v>10294</v>
      </c>
      <c r="T2765" s="116">
        <v>763</v>
      </c>
      <c r="U2765" s="111">
        <v>45</v>
      </c>
      <c r="V2765" s="113">
        <f t="shared" si="518"/>
        <v>618.03</v>
      </c>
      <c r="W2765" s="113">
        <f t="shared" si="519"/>
        <v>144.97000000000003</v>
      </c>
      <c r="X2765" s="112">
        <f t="shared" si="520"/>
        <v>144970.00000000003</v>
      </c>
      <c r="Y2765" s="111"/>
      <c r="Z2765" s="110">
        <f t="shared" si="516"/>
        <v>36</v>
      </c>
      <c r="AA2765" s="109">
        <f t="shared" si="521"/>
        <v>38.15</v>
      </c>
      <c r="AB2765" s="109">
        <f t="shared" si="522"/>
        <v>38150</v>
      </c>
      <c r="AC2765" s="108">
        <f t="shared" si="523"/>
        <v>724.85</v>
      </c>
      <c r="AD2765" s="107">
        <f t="shared" si="524"/>
        <v>2.2222222222222223E-2</v>
      </c>
      <c r="AE2765" s="106">
        <f t="shared" si="525"/>
        <v>16.10777777777778</v>
      </c>
      <c r="AF2765" s="105">
        <f t="shared" si="526"/>
        <v>161.07777777777781</v>
      </c>
      <c r="AG2765" s="105">
        <f t="shared" si="527"/>
        <v>601.92222222222222</v>
      </c>
    </row>
    <row r="2766" spans="1:33" s="88" customFormat="1" x14ac:dyDescent="0.35">
      <c r="A2766" s="21">
        <v>10141103</v>
      </c>
      <c r="B2766" s="115" t="s">
        <v>1665</v>
      </c>
      <c r="C2766" s="115" t="s">
        <v>710</v>
      </c>
      <c r="D2766" s="133" t="s">
        <v>3472</v>
      </c>
      <c r="E2766" s="114" t="str">
        <f t="shared" si="517"/>
        <v>TRANSFORMADOR MARCA:Desta Power Matla  PTS 05</v>
      </c>
      <c r="F2766" s="21"/>
      <c r="G2766" s="21"/>
      <c r="H2766" s="21" t="s">
        <v>2235</v>
      </c>
      <c r="I2766" s="21"/>
      <c r="J2766" s="21"/>
      <c r="K2766" s="133" t="s">
        <v>10293</v>
      </c>
      <c r="L2766" s="133" t="s">
        <v>10292</v>
      </c>
      <c r="M2766" s="21">
        <v>32</v>
      </c>
      <c r="N2766" s="21">
        <v>33</v>
      </c>
      <c r="O2766" s="21">
        <v>0.4</v>
      </c>
      <c r="P2766" s="124" t="s">
        <v>1676</v>
      </c>
      <c r="Q2766" s="21">
        <v>2008</v>
      </c>
      <c r="R2766" s="21" t="s">
        <v>1540</v>
      </c>
      <c r="S2766" s="21" t="s">
        <v>10291</v>
      </c>
      <c r="T2766" s="116">
        <v>643</v>
      </c>
      <c r="U2766" s="111">
        <v>45</v>
      </c>
      <c r="V2766" s="113">
        <f t="shared" si="518"/>
        <v>520.83000000000004</v>
      </c>
      <c r="W2766" s="113">
        <f t="shared" si="519"/>
        <v>122.16999999999996</v>
      </c>
      <c r="X2766" s="112">
        <f t="shared" si="520"/>
        <v>122169.99999999996</v>
      </c>
      <c r="Y2766" s="111"/>
      <c r="Z2766" s="110">
        <f t="shared" si="516"/>
        <v>36</v>
      </c>
      <c r="AA2766" s="109">
        <f t="shared" si="521"/>
        <v>32.15</v>
      </c>
      <c r="AB2766" s="109">
        <f t="shared" si="522"/>
        <v>32150</v>
      </c>
      <c r="AC2766" s="108">
        <f t="shared" si="523"/>
        <v>610.85</v>
      </c>
      <c r="AD2766" s="107">
        <f t="shared" si="524"/>
        <v>2.2222222222222223E-2</v>
      </c>
      <c r="AE2766" s="106">
        <f t="shared" si="525"/>
        <v>13.574444444444445</v>
      </c>
      <c r="AF2766" s="105">
        <f t="shared" si="526"/>
        <v>135.74444444444441</v>
      </c>
      <c r="AG2766" s="105">
        <f t="shared" si="527"/>
        <v>507.25555555555559</v>
      </c>
    </row>
    <row r="2767" spans="1:33" s="88" customFormat="1" x14ac:dyDescent="0.35">
      <c r="A2767" s="21">
        <v>10141103</v>
      </c>
      <c r="B2767" s="115" t="s">
        <v>1665</v>
      </c>
      <c r="C2767" s="115" t="s">
        <v>710</v>
      </c>
      <c r="D2767" s="133" t="s">
        <v>8904</v>
      </c>
      <c r="E2767" s="114" t="str">
        <f t="shared" si="517"/>
        <v>TRANSFORMADOR MARCA:Desta Power Matla  PTS 09</v>
      </c>
      <c r="F2767" s="21"/>
      <c r="G2767" s="21"/>
      <c r="H2767" s="21" t="s">
        <v>2235</v>
      </c>
      <c r="I2767" s="21"/>
      <c r="J2767" s="21"/>
      <c r="K2767" s="133" t="s">
        <v>10290</v>
      </c>
      <c r="L2767" s="133" t="s">
        <v>10289</v>
      </c>
      <c r="M2767" s="21">
        <v>50</v>
      </c>
      <c r="N2767" s="21">
        <v>33</v>
      </c>
      <c r="O2767" s="21">
        <v>0.4</v>
      </c>
      <c r="P2767" s="124" t="s">
        <v>516</v>
      </c>
      <c r="Q2767" s="21">
        <v>2008</v>
      </c>
      <c r="R2767" s="21" t="s">
        <v>1540</v>
      </c>
      <c r="S2767" s="21" t="s">
        <v>10288</v>
      </c>
      <c r="T2767" s="116">
        <v>643</v>
      </c>
      <c r="U2767" s="111">
        <v>45</v>
      </c>
      <c r="V2767" s="113">
        <f t="shared" si="518"/>
        <v>520.83000000000004</v>
      </c>
      <c r="W2767" s="113">
        <f t="shared" si="519"/>
        <v>122.16999999999996</v>
      </c>
      <c r="X2767" s="112">
        <f t="shared" si="520"/>
        <v>122169.99999999996</v>
      </c>
      <c r="Y2767" s="111"/>
      <c r="Z2767" s="110">
        <f t="shared" si="516"/>
        <v>36</v>
      </c>
      <c r="AA2767" s="109">
        <f t="shared" si="521"/>
        <v>32.15</v>
      </c>
      <c r="AB2767" s="109">
        <f t="shared" si="522"/>
        <v>32150</v>
      </c>
      <c r="AC2767" s="108">
        <f t="shared" si="523"/>
        <v>610.85</v>
      </c>
      <c r="AD2767" s="107">
        <f t="shared" si="524"/>
        <v>2.2222222222222223E-2</v>
      </c>
      <c r="AE2767" s="106">
        <f t="shared" si="525"/>
        <v>13.574444444444445</v>
      </c>
      <c r="AF2767" s="105">
        <f t="shared" si="526"/>
        <v>135.74444444444441</v>
      </c>
      <c r="AG2767" s="105">
        <f t="shared" si="527"/>
        <v>507.25555555555559</v>
      </c>
    </row>
    <row r="2768" spans="1:33" s="88" customFormat="1" x14ac:dyDescent="0.35">
      <c r="A2768" s="21">
        <v>10141103</v>
      </c>
      <c r="B2768" s="115" t="s">
        <v>1665</v>
      </c>
      <c r="C2768" s="115" t="s">
        <v>710</v>
      </c>
      <c r="D2768" s="133" t="s">
        <v>8904</v>
      </c>
      <c r="E2768" s="114" t="str">
        <f t="shared" si="517"/>
        <v>TRANSFORMADOR MARCA:Desta Power Matla  PTS 09</v>
      </c>
      <c r="F2768" s="21"/>
      <c r="G2768" s="21"/>
      <c r="H2768" s="21" t="s">
        <v>3471</v>
      </c>
      <c r="I2768" s="21"/>
      <c r="J2768" s="21"/>
      <c r="K2768" s="133" t="s">
        <v>10287</v>
      </c>
      <c r="L2768" s="133" t="s">
        <v>10286</v>
      </c>
      <c r="M2768" s="21">
        <v>32</v>
      </c>
      <c r="N2768" s="21">
        <v>33</v>
      </c>
      <c r="O2768" s="21">
        <v>0.4</v>
      </c>
      <c r="P2768" s="124" t="s">
        <v>1676</v>
      </c>
      <c r="Q2768" s="21">
        <v>2008</v>
      </c>
      <c r="R2768" s="21" t="s">
        <v>1540</v>
      </c>
      <c r="S2768" s="21" t="s">
        <v>10285</v>
      </c>
      <c r="T2768" s="116">
        <v>643</v>
      </c>
      <c r="U2768" s="111">
        <v>45</v>
      </c>
      <c r="V2768" s="113">
        <f t="shared" si="518"/>
        <v>520.83000000000004</v>
      </c>
      <c r="W2768" s="113">
        <f t="shared" si="519"/>
        <v>122.16999999999996</v>
      </c>
      <c r="X2768" s="112">
        <f t="shared" si="520"/>
        <v>122169.99999999996</v>
      </c>
      <c r="Y2768" s="111"/>
      <c r="Z2768" s="110">
        <f t="shared" si="516"/>
        <v>36</v>
      </c>
      <c r="AA2768" s="109">
        <f t="shared" si="521"/>
        <v>32.15</v>
      </c>
      <c r="AB2768" s="109">
        <f t="shared" si="522"/>
        <v>32150</v>
      </c>
      <c r="AC2768" s="108">
        <f t="shared" si="523"/>
        <v>610.85</v>
      </c>
      <c r="AD2768" s="107">
        <f t="shared" si="524"/>
        <v>2.2222222222222223E-2</v>
      </c>
      <c r="AE2768" s="106">
        <f t="shared" si="525"/>
        <v>13.574444444444445</v>
      </c>
      <c r="AF2768" s="105">
        <f t="shared" si="526"/>
        <v>135.74444444444441</v>
      </c>
      <c r="AG2768" s="105">
        <f t="shared" si="527"/>
        <v>507.25555555555559</v>
      </c>
    </row>
    <row r="2769" spans="1:33" s="88" customFormat="1" x14ac:dyDescent="0.35">
      <c r="A2769" s="21">
        <v>10141103</v>
      </c>
      <c r="B2769" s="115" t="s">
        <v>1665</v>
      </c>
      <c r="C2769" s="115" t="s">
        <v>710</v>
      </c>
      <c r="D2769" s="133" t="s">
        <v>10284</v>
      </c>
      <c r="E2769" s="114" t="str">
        <f t="shared" si="517"/>
        <v>TRANSFORMADOR MARCA:Desta Power Matla  PT 211R</v>
      </c>
      <c r="F2769" s="21"/>
      <c r="G2769" s="21"/>
      <c r="H2769" s="21" t="s">
        <v>1127</v>
      </c>
      <c r="I2769" s="21"/>
      <c r="J2769" s="21"/>
      <c r="K2769" s="133" t="s">
        <v>10283</v>
      </c>
      <c r="L2769" s="133" t="s">
        <v>10282</v>
      </c>
      <c r="M2769" s="21">
        <v>100</v>
      </c>
      <c r="N2769" s="21">
        <v>33</v>
      </c>
      <c r="O2769" s="21">
        <v>0.4</v>
      </c>
      <c r="P2769" s="124" t="s">
        <v>516</v>
      </c>
      <c r="Q2769" s="21">
        <v>2008</v>
      </c>
      <c r="R2769" s="21" t="s">
        <v>1540</v>
      </c>
      <c r="S2769" s="21" t="s">
        <v>10281</v>
      </c>
      <c r="T2769" s="116">
        <v>763</v>
      </c>
      <c r="U2769" s="111">
        <v>45</v>
      </c>
      <c r="V2769" s="113">
        <f t="shared" si="518"/>
        <v>618.03</v>
      </c>
      <c r="W2769" s="113">
        <f t="shared" si="519"/>
        <v>144.97000000000003</v>
      </c>
      <c r="X2769" s="112">
        <f t="shared" si="520"/>
        <v>144970.00000000003</v>
      </c>
      <c r="Y2769" s="111"/>
      <c r="Z2769" s="110">
        <f t="shared" si="516"/>
        <v>36</v>
      </c>
      <c r="AA2769" s="109">
        <f t="shared" si="521"/>
        <v>38.15</v>
      </c>
      <c r="AB2769" s="109">
        <f t="shared" si="522"/>
        <v>38150</v>
      </c>
      <c r="AC2769" s="108">
        <f t="shared" si="523"/>
        <v>724.85</v>
      </c>
      <c r="AD2769" s="107">
        <f t="shared" si="524"/>
        <v>2.2222222222222223E-2</v>
      </c>
      <c r="AE2769" s="106">
        <f t="shared" si="525"/>
        <v>16.10777777777778</v>
      </c>
      <c r="AF2769" s="105">
        <f t="shared" si="526"/>
        <v>161.07777777777781</v>
      </c>
      <c r="AG2769" s="105">
        <f t="shared" si="527"/>
        <v>601.92222222222222</v>
      </c>
    </row>
    <row r="2770" spans="1:33" s="88" customFormat="1" x14ac:dyDescent="0.35">
      <c r="A2770" s="21">
        <v>10141103</v>
      </c>
      <c r="B2770" s="115" t="s">
        <v>1665</v>
      </c>
      <c r="C2770" s="115" t="s">
        <v>710</v>
      </c>
      <c r="D2770" s="133" t="s">
        <v>10280</v>
      </c>
      <c r="E2770" s="114" t="str">
        <f t="shared" si="517"/>
        <v>TRANSFORMADOR MARCA:Desta Power Matla  PT 214R</v>
      </c>
      <c r="F2770" s="21"/>
      <c r="G2770" s="21"/>
      <c r="H2770" s="21" t="s">
        <v>1127</v>
      </c>
      <c r="I2770" s="21"/>
      <c r="J2770" s="21"/>
      <c r="K2770" s="133" t="s">
        <v>10279</v>
      </c>
      <c r="L2770" s="133" t="s">
        <v>10278</v>
      </c>
      <c r="M2770" s="21">
        <v>160</v>
      </c>
      <c r="N2770" s="21">
        <v>33</v>
      </c>
      <c r="O2770" s="21">
        <v>0.4</v>
      </c>
      <c r="P2770" s="124" t="s">
        <v>516</v>
      </c>
      <c r="Q2770" s="21">
        <v>2008</v>
      </c>
      <c r="R2770" s="21" t="s">
        <v>1540</v>
      </c>
      <c r="S2770" s="21" t="s">
        <v>10277</v>
      </c>
      <c r="T2770" s="116">
        <v>991</v>
      </c>
      <c r="U2770" s="111">
        <v>45</v>
      </c>
      <c r="V2770" s="113">
        <f t="shared" si="518"/>
        <v>802.71</v>
      </c>
      <c r="W2770" s="113">
        <f t="shared" si="519"/>
        <v>188.28999999999996</v>
      </c>
      <c r="X2770" s="112">
        <f t="shared" si="520"/>
        <v>188289.99999999997</v>
      </c>
      <c r="Y2770" s="111"/>
      <c r="Z2770" s="110">
        <f t="shared" si="516"/>
        <v>36</v>
      </c>
      <c r="AA2770" s="109">
        <f t="shared" si="521"/>
        <v>49.550000000000004</v>
      </c>
      <c r="AB2770" s="109">
        <f t="shared" si="522"/>
        <v>49550.000000000007</v>
      </c>
      <c r="AC2770" s="108">
        <f t="shared" si="523"/>
        <v>941.45</v>
      </c>
      <c r="AD2770" s="107">
        <f t="shared" si="524"/>
        <v>2.2222222222222223E-2</v>
      </c>
      <c r="AE2770" s="106">
        <f t="shared" si="525"/>
        <v>20.921111111111113</v>
      </c>
      <c r="AF2770" s="105">
        <f t="shared" si="526"/>
        <v>209.21111111111108</v>
      </c>
      <c r="AG2770" s="105">
        <f t="shared" si="527"/>
        <v>781.78888888888889</v>
      </c>
    </row>
    <row r="2771" spans="1:33" s="88" customFormat="1" x14ac:dyDescent="0.35">
      <c r="A2771" s="21">
        <v>10141103</v>
      </c>
      <c r="B2771" s="115" t="s">
        <v>1665</v>
      </c>
      <c r="C2771" s="115" t="s">
        <v>710</v>
      </c>
      <c r="D2771" s="21" t="s">
        <v>10275</v>
      </c>
      <c r="E2771" s="114" t="str">
        <f t="shared" si="517"/>
        <v>TRANSFORMADOR MARCA:EAST INDIA AGXX/PTS0001 AGXX/PTS0001</v>
      </c>
      <c r="F2771" s="21" t="s">
        <v>10276</v>
      </c>
      <c r="G2771" s="21" t="s">
        <v>10275</v>
      </c>
      <c r="H2771" s="21" t="s">
        <v>2180</v>
      </c>
      <c r="I2771" s="21" t="s">
        <v>2113</v>
      </c>
      <c r="J2771" s="49"/>
      <c r="K2771" s="61" t="s">
        <v>10274</v>
      </c>
      <c r="L2771" s="122" t="s">
        <v>10273</v>
      </c>
      <c r="M2771" s="61">
        <v>200</v>
      </c>
      <c r="N2771" s="121">
        <v>33</v>
      </c>
      <c r="O2771" s="61">
        <v>0.4</v>
      </c>
      <c r="P2771" s="61">
        <v>3</v>
      </c>
      <c r="Q2771" s="121">
        <v>2008</v>
      </c>
      <c r="R2771" s="121" t="s">
        <v>10106</v>
      </c>
      <c r="S2771" s="121" t="s">
        <v>10146</v>
      </c>
      <c r="T2771" s="116">
        <v>991</v>
      </c>
      <c r="U2771" s="111">
        <v>45</v>
      </c>
      <c r="V2771" s="113">
        <f t="shared" si="518"/>
        <v>802.71</v>
      </c>
      <c r="W2771" s="113">
        <f t="shared" si="519"/>
        <v>188.28999999999996</v>
      </c>
      <c r="X2771" s="112">
        <f t="shared" si="520"/>
        <v>188289.99999999997</v>
      </c>
      <c r="Y2771" s="111"/>
      <c r="Z2771" s="110">
        <f t="shared" si="516"/>
        <v>36</v>
      </c>
      <c r="AA2771" s="109">
        <f t="shared" si="521"/>
        <v>49.550000000000004</v>
      </c>
      <c r="AB2771" s="109">
        <f t="shared" si="522"/>
        <v>49550.000000000007</v>
      </c>
      <c r="AC2771" s="108">
        <f t="shared" si="523"/>
        <v>941.45</v>
      </c>
      <c r="AD2771" s="107">
        <f t="shared" si="524"/>
        <v>2.2222222222222223E-2</v>
      </c>
      <c r="AE2771" s="106">
        <f t="shared" si="525"/>
        <v>20.921111111111113</v>
      </c>
      <c r="AF2771" s="105">
        <f t="shared" si="526"/>
        <v>209.21111111111108</v>
      </c>
      <c r="AG2771" s="105">
        <f t="shared" si="527"/>
        <v>781.78888888888889</v>
      </c>
    </row>
    <row r="2772" spans="1:33" s="88" customFormat="1" x14ac:dyDescent="0.35">
      <c r="A2772" s="21">
        <v>10141103</v>
      </c>
      <c r="B2772" s="115" t="s">
        <v>1665</v>
      </c>
      <c r="C2772" s="115" t="s">
        <v>710</v>
      </c>
      <c r="D2772" s="21" t="s">
        <v>10271</v>
      </c>
      <c r="E2772" s="114" t="str">
        <f t="shared" si="517"/>
        <v>TRANSFORMADOR MARCA:DPM AGXX/PTS0012 AGXX/PTS0012</v>
      </c>
      <c r="F2772" s="21" t="s">
        <v>10272</v>
      </c>
      <c r="G2772" s="21" t="s">
        <v>10271</v>
      </c>
      <c r="H2772" s="21" t="s">
        <v>2180</v>
      </c>
      <c r="I2772" s="21" t="s">
        <v>2113</v>
      </c>
      <c r="J2772" s="21"/>
      <c r="K2772" s="61" t="s">
        <v>10270</v>
      </c>
      <c r="L2772" s="61" t="s">
        <v>10269</v>
      </c>
      <c r="M2772" s="61">
        <v>32</v>
      </c>
      <c r="N2772" s="121">
        <v>33</v>
      </c>
      <c r="O2772" s="61">
        <v>0.4</v>
      </c>
      <c r="P2772" s="61">
        <v>3</v>
      </c>
      <c r="Q2772" s="121">
        <v>2008</v>
      </c>
      <c r="R2772" s="121" t="s">
        <v>587</v>
      </c>
      <c r="S2772" s="121" t="s">
        <v>10268</v>
      </c>
      <c r="T2772" s="116">
        <v>643</v>
      </c>
      <c r="U2772" s="111">
        <v>45</v>
      </c>
      <c r="V2772" s="113">
        <f t="shared" si="518"/>
        <v>520.83000000000004</v>
      </c>
      <c r="W2772" s="113">
        <f t="shared" si="519"/>
        <v>122.16999999999996</v>
      </c>
      <c r="X2772" s="112">
        <f t="shared" si="520"/>
        <v>122169.99999999996</v>
      </c>
      <c r="Y2772" s="111"/>
      <c r="Z2772" s="110">
        <f t="shared" si="516"/>
        <v>36</v>
      </c>
      <c r="AA2772" s="109">
        <f t="shared" si="521"/>
        <v>32.15</v>
      </c>
      <c r="AB2772" s="109">
        <f t="shared" si="522"/>
        <v>32150</v>
      </c>
      <c r="AC2772" s="108">
        <f t="shared" si="523"/>
        <v>610.85</v>
      </c>
      <c r="AD2772" s="107">
        <f t="shared" si="524"/>
        <v>2.2222222222222223E-2</v>
      </c>
      <c r="AE2772" s="106">
        <f t="shared" si="525"/>
        <v>13.574444444444445</v>
      </c>
      <c r="AF2772" s="105">
        <f t="shared" si="526"/>
        <v>135.74444444444441</v>
      </c>
      <c r="AG2772" s="105">
        <f t="shared" si="527"/>
        <v>507.25555555555559</v>
      </c>
    </row>
    <row r="2773" spans="1:33" s="88" customFormat="1" x14ac:dyDescent="0.35">
      <c r="A2773" s="21">
        <v>10141103</v>
      </c>
      <c r="B2773" s="115" t="s">
        <v>1665</v>
      </c>
      <c r="C2773" s="115" t="s">
        <v>710</v>
      </c>
      <c r="D2773" s="21" t="s">
        <v>10266</v>
      </c>
      <c r="E2773" s="114" t="str">
        <f t="shared" si="517"/>
        <v>TRANSFORMADOR MARCA:ABB AGXX/PTS0020 AGXX/PTS0020</v>
      </c>
      <c r="F2773" s="21" t="s">
        <v>10267</v>
      </c>
      <c r="G2773" s="21" t="s">
        <v>10266</v>
      </c>
      <c r="H2773" s="21" t="s">
        <v>2180</v>
      </c>
      <c r="I2773" s="21" t="s">
        <v>2113</v>
      </c>
      <c r="J2773" s="21"/>
      <c r="K2773" s="61" t="s">
        <v>10265</v>
      </c>
      <c r="L2773" s="61" t="s">
        <v>8864</v>
      </c>
      <c r="M2773" s="61">
        <v>160</v>
      </c>
      <c r="N2773" s="121">
        <v>33</v>
      </c>
      <c r="O2773" s="61">
        <v>0.4</v>
      </c>
      <c r="P2773" s="61">
        <v>3</v>
      </c>
      <c r="Q2773" s="121">
        <v>2008</v>
      </c>
      <c r="R2773" s="121" t="s">
        <v>15</v>
      </c>
      <c r="S2773" s="121" t="s">
        <v>10264</v>
      </c>
      <c r="T2773" s="116">
        <v>991</v>
      </c>
      <c r="U2773" s="111">
        <v>45</v>
      </c>
      <c r="V2773" s="113">
        <f t="shared" si="518"/>
        <v>802.71</v>
      </c>
      <c r="W2773" s="113">
        <f t="shared" si="519"/>
        <v>188.28999999999996</v>
      </c>
      <c r="X2773" s="112">
        <f t="shared" si="520"/>
        <v>188289.99999999997</v>
      </c>
      <c r="Y2773" s="111"/>
      <c r="Z2773" s="110">
        <f t="shared" si="516"/>
        <v>36</v>
      </c>
      <c r="AA2773" s="109">
        <f t="shared" si="521"/>
        <v>49.550000000000004</v>
      </c>
      <c r="AB2773" s="109">
        <f t="shared" si="522"/>
        <v>49550.000000000007</v>
      </c>
      <c r="AC2773" s="108">
        <f t="shared" si="523"/>
        <v>941.45</v>
      </c>
      <c r="AD2773" s="107">
        <f t="shared" si="524"/>
        <v>2.2222222222222223E-2</v>
      </c>
      <c r="AE2773" s="106">
        <f t="shared" si="525"/>
        <v>20.921111111111113</v>
      </c>
      <c r="AF2773" s="105">
        <f t="shared" si="526"/>
        <v>209.21111111111108</v>
      </c>
      <c r="AG2773" s="105">
        <f t="shared" si="527"/>
        <v>781.78888888888889</v>
      </c>
    </row>
    <row r="2774" spans="1:33" s="88" customFormat="1" x14ac:dyDescent="0.35">
      <c r="A2774" s="21">
        <v>10141103</v>
      </c>
      <c r="B2774" s="115" t="s">
        <v>1665</v>
      </c>
      <c r="C2774" s="115" t="s">
        <v>710</v>
      </c>
      <c r="D2774" s="21" t="s">
        <v>10262</v>
      </c>
      <c r="E2774" s="114" t="str">
        <f t="shared" si="517"/>
        <v>TRANSFORMADOR MARCA:EAST INDIA AGXX/PTS0028 AGXX/PTS0028</v>
      </c>
      <c r="F2774" s="187" t="s">
        <v>10263</v>
      </c>
      <c r="G2774" s="21" t="s">
        <v>10262</v>
      </c>
      <c r="H2774" s="21" t="s">
        <v>3445</v>
      </c>
      <c r="I2774" s="21" t="s">
        <v>2113</v>
      </c>
      <c r="J2774" s="21"/>
      <c r="K2774" s="156" t="s">
        <v>10261</v>
      </c>
      <c r="L2774" s="156" t="s">
        <v>10260</v>
      </c>
      <c r="M2774" s="187">
        <v>200</v>
      </c>
      <c r="N2774" s="121">
        <v>33</v>
      </c>
      <c r="O2774" s="61">
        <v>0.4</v>
      </c>
      <c r="P2774" s="61">
        <v>3</v>
      </c>
      <c r="Q2774" s="121">
        <v>2008</v>
      </c>
      <c r="R2774" s="121" t="s">
        <v>10106</v>
      </c>
      <c r="S2774" s="121" t="s">
        <v>10259</v>
      </c>
      <c r="T2774" s="116">
        <v>991</v>
      </c>
      <c r="U2774" s="111">
        <v>45</v>
      </c>
      <c r="V2774" s="113">
        <f t="shared" si="518"/>
        <v>802.71</v>
      </c>
      <c r="W2774" s="113">
        <f t="shared" si="519"/>
        <v>188.28999999999996</v>
      </c>
      <c r="X2774" s="112">
        <f t="shared" si="520"/>
        <v>188289.99999999997</v>
      </c>
      <c r="Y2774" s="111"/>
      <c r="Z2774" s="110">
        <f t="shared" si="516"/>
        <v>36</v>
      </c>
      <c r="AA2774" s="109">
        <f t="shared" si="521"/>
        <v>49.550000000000004</v>
      </c>
      <c r="AB2774" s="109">
        <f t="shared" si="522"/>
        <v>49550.000000000007</v>
      </c>
      <c r="AC2774" s="108">
        <f t="shared" si="523"/>
        <v>941.45</v>
      </c>
      <c r="AD2774" s="107">
        <f t="shared" si="524"/>
        <v>2.2222222222222223E-2</v>
      </c>
      <c r="AE2774" s="106">
        <f t="shared" si="525"/>
        <v>20.921111111111113</v>
      </c>
      <c r="AF2774" s="105">
        <f t="shared" si="526"/>
        <v>209.21111111111108</v>
      </c>
      <c r="AG2774" s="105">
        <f t="shared" si="527"/>
        <v>781.78888888888889</v>
      </c>
    </row>
    <row r="2775" spans="1:33" s="88" customFormat="1" x14ac:dyDescent="0.35">
      <c r="A2775" s="21">
        <v>10141103</v>
      </c>
      <c r="B2775" s="115" t="s">
        <v>1665</v>
      </c>
      <c r="C2775" s="115" t="s">
        <v>710</v>
      </c>
      <c r="D2775" s="21" t="s">
        <v>10257</v>
      </c>
      <c r="E2775" s="114" t="str">
        <f t="shared" si="517"/>
        <v>TRANSFORMADOR MARCA:EAST INDIA AGXX/PTS0029 AGXX/PTS0029</v>
      </c>
      <c r="F2775" s="187" t="s">
        <v>10258</v>
      </c>
      <c r="G2775" s="21" t="s">
        <v>10257</v>
      </c>
      <c r="H2775" s="21" t="s">
        <v>3445</v>
      </c>
      <c r="I2775" s="21" t="s">
        <v>2113</v>
      </c>
      <c r="J2775" s="21"/>
      <c r="K2775" s="156" t="s">
        <v>10256</v>
      </c>
      <c r="L2775" s="156" t="s">
        <v>10255</v>
      </c>
      <c r="M2775" s="187">
        <v>200</v>
      </c>
      <c r="N2775" s="121">
        <v>33</v>
      </c>
      <c r="O2775" s="61">
        <v>0.4</v>
      </c>
      <c r="P2775" s="61">
        <v>3</v>
      </c>
      <c r="Q2775" s="121">
        <v>2008</v>
      </c>
      <c r="R2775" s="121" t="s">
        <v>10106</v>
      </c>
      <c r="S2775" s="121" t="s">
        <v>10254</v>
      </c>
      <c r="T2775" s="116">
        <v>991</v>
      </c>
      <c r="U2775" s="111">
        <v>45</v>
      </c>
      <c r="V2775" s="113">
        <f t="shared" si="518"/>
        <v>802.71</v>
      </c>
      <c r="W2775" s="113">
        <f t="shared" si="519"/>
        <v>188.28999999999996</v>
      </c>
      <c r="X2775" s="112">
        <f t="shared" si="520"/>
        <v>188289.99999999997</v>
      </c>
      <c r="Y2775" s="111"/>
      <c r="Z2775" s="110">
        <f t="shared" si="516"/>
        <v>36</v>
      </c>
      <c r="AA2775" s="109">
        <f t="shared" si="521"/>
        <v>49.550000000000004</v>
      </c>
      <c r="AB2775" s="109">
        <f t="shared" si="522"/>
        <v>49550.000000000007</v>
      </c>
      <c r="AC2775" s="108">
        <f t="shared" si="523"/>
        <v>941.45</v>
      </c>
      <c r="AD2775" s="107">
        <f t="shared" si="524"/>
        <v>2.2222222222222223E-2</v>
      </c>
      <c r="AE2775" s="106">
        <f t="shared" si="525"/>
        <v>20.921111111111113</v>
      </c>
      <c r="AF2775" s="105">
        <f t="shared" si="526"/>
        <v>209.21111111111108</v>
      </c>
      <c r="AG2775" s="105">
        <f t="shared" si="527"/>
        <v>781.78888888888889</v>
      </c>
    </row>
    <row r="2776" spans="1:33" s="88" customFormat="1" x14ac:dyDescent="0.35">
      <c r="A2776" s="21">
        <v>10141103</v>
      </c>
      <c r="B2776" s="115" t="s">
        <v>1665</v>
      </c>
      <c r="C2776" s="115" t="s">
        <v>710</v>
      </c>
      <c r="D2776" s="21" t="s">
        <v>10252</v>
      </c>
      <c r="E2776" s="114" t="str">
        <f t="shared" si="517"/>
        <v>TRANSFORMADOR MARCA:EAST INDIA AGXX/PTS0034 AGXX/PTS0034</v>
      </c>
      <c r="F2776" s="187" t="s">
        <v>10253</v>
      </c>
      <c r="G2776" s="21" t="s">
        <v>10252</v>
      </c>
      <c r="H2776" s="21" t="s">
        <v>3445</v>
      </c>
      <c r="I2776" s="21" t="s">
        <v>2113</v>
      </c>
      <c r="J2776" s="21"/>
      <c r="K2776" s="156" t="s">
        <v>10251</v>
      </c>
      <c r="L2776" s="156" t="s">
        <v>10250</v>
      </c>
      <c r="M2776" s="187">
        <v>200</v>
      </c>
      <c r="N2776" s="121">
        <v>33</v>
      </c>
      <c r="O2776" s="61">
        <v>0.4</v>
      </c>
      <c r="P2776" s="61">
        <v>3</v>
      </c>
      <c r="Q2776" s="121">
        <v>2008</v>
      </c>
      <c r="R2776" s="121" t="s">
        <v>10106</v>
      </c>
      <c r="S2776" s="121" t="s">
        <v>10249</v>
      </c>
      <c r="T2776" s="116">
        <v>991</v>
      </c>
      <c r="U2776" s="111">
        <v>45</v>
      </c>
      <c r="V2776" s="113">
        <f t="shared" si="518"/>
        <v>802.71</v>
      </c>
      <c r="W2776" s="113">
        <f t="shared" si="519"/>
        <v>188.28999999999996</v>
      </c>
      <c r="X2776" s="112">
        <f t="shared" si="520"/>
        <v>188289.99999999997</v>
      </c>
      <c r="Y2776" s="111"/>
      <c r="Z2776" s="110">
        <f t="shared" si="516"/>
        <v>36</v>
      </c>
      <c r="AA2776" s="109">
        <f t="shared" si="521"/>
        <v>49.550000000000004</v>
      </c>
      <c r="AB2776" s="109">
        <f t="shared" si="522"/>
        <v>49550.000000000007</v>
      </c>
      <c r="AC2776" s="108">
        <f t="shared" si="523"/>
        <v>941.45</v>
      </c>
      <c r="AD2776" s="107">
        <f t="shared" si="524"/>
        <v>2.2222222222222223E-2</v>
      </c>
      <c r="AE2776" s="106">
        <f t="shared" si="525"/>
        <v>20.921111111111113</v>
      </c>
      <c r="AF2776" s="105">
        <f t="shared" si="526"/>
        <v>209.21111111111108</v>
      </c>
      <c r="AG2776" s="105">
        <f t="shared" si="527"/>
        <v>781.78888888888889</v>
      </c>
    </row>
    <row r="2777" spans="1:33" s="88" customFormat="1" x14ac:dyDescent="0.35">
      <c r="A2777" s="21">
        <v>10141103</v>
      </c>
      <c r="B2777" s="115" t="s">
        <v>1665</v>
      </c>
      <c r="C2777" s="115" t="s">
        <v>710</v>
      </c>
      <c r="D2777" s="21" t="s">
        <v>10247</v>
      </c>
      <c r="E2777" s="114" t="str">
        <f t="shared" si="517"/>
        <v>TRANSFORMADOR MARCA:DPM AGCDG/PTS0125 AGCDG/PTS0125</v>
      </c>
      <c r="F2777" s="21" t="s">
        <v>10248</v>
      </c>
      <c r="G2777" s="21" t="s">
        <v>10247</v>
      </c>
      <c r="H2777" s="21" t="s">
        <v>5707</v>
      </c>
      <c r="I2777" s="21" t="s">
        <v>2113</v>
      </c>
      <c r="J2777" s="21"/>
      <c r="K2777" s="121" t="s">
        <v>10242</v>
      </c>
      <c r="L2777" s="121" t="s">
        <v>10246</v>
      </c>
      <c r="M2777" s="61">
        <v>160</v>
      </c>
      <c r="N2777" s="121">
        <v>33</v>
      </c>
      <c r="O2777" s="61">
        <v>0.4</v>
      </c>
      <c r="P2777" s="61">
        <v>3</v>
      </c>
      <c r="Q2777" s="61">
        <v>2008</v>
      </c>
      <c r="R2777" s="61" t="s">
        <v>587</v>
      </c>
      <c r="S2777" s="121" t="s">
        <v>10245</v>
      </c>
      <c r="T2777" s="116">
        <v>991</v>
      </c>
      <c r="U2777" s="111">
        <v>45</v>
      </c>
      <c r="V2777" s="113">
        <f t="shared" si="518"/>
        <v>802.71</v>
      </c>
      <c r="W2777" s="113">
        <f t="shared" si="519"/>
        <v>188.28999999999996</v>
      </c>
      <c r="X2777" s="112">
        <f t="shared" si="520"/>
        <v>188289.99999999997</v>
      </c>
      <c r="Y2777" s="111"/>
      <c r="Z2777" s="110">
        <f t="shared" si="516"/>
        <v>36</v>
      </c>
      <c r="AA2777" s="109">
        <f t="shared" si="521"/>
        <v>49.550000000000004</v>
      </c>
      <c r="AB2777" s="109">
        <f t="shared" si="522"/>
        <v>49550.000000000007</v>
      </c>
      <c r="AC2777" s="108">
        <f t="shared" si="523"/>
        <v>941.45</v>
      </c>
      <c r="AD2777" s="107">
        <f t="shared" si="524"/>
        <v>2.2222222222222223E-2</v>
      </c>
      <c r="AE2777" s="106">
        <f t="shared" si="525"/>
        <v>20.921111111111113</v>
      </c>
      <c r="AF2777" s="105">
        <f t="shared" si="526"/>
        <v>209.21111111111108</v>
      </c>
      <c r="AG2777" s="105">
        <f t="shared" si="527"/>
        <v>781.78888888888889</v>
      </c>
    </row>
    <row r="2778" spans="1:33" s="88" customFormat="1" x14ac:dyDescent="0.35">
      <c r="A2778" s="21">
        <v>10141103</v>
      </c>
      <c r="B2778" s="115" t="s">
        <v>1665</v>
      </c>
      <c r="C2778" s="115" t="s">
        <v>710</v>
      </c>
      <c r="D2778" s="21" t="s">
        <v>10243</v>
      </c>
      <c r="E2778" s="114" t="str">
        <f t="shared" si="517"/>
        <v>TRANSFORMADOR MARCA:DPM AGCDG/PTS0126 AGCDG/PTS0126</v>
      </c>
      <c r="F2778" s="21" t="s">
        <v>10244</v>
      </c>
      <c r="G2778" s="21" t="s">
        <v>10243</v>
      </c>
      <c r="H2778" s="21" t="s">
        <v>5707</v>
      </c>
      <c r="I2778" s="21" t="s">
        <v>2113</v>
      </c>
      <c r="J2778" s="21"/>
      <c r="K2778" s="121" t="s">
        <v>10242</v>
      </c>
      <c r="L2778" s="121" t="s">
        <v>10241</v>
      </c>
      <c r="M2778" s="61">
        <v>32</v>
      </c>
      <c r="N2778" s="121">
        <v>33</v>
      </c>
      <c r="O2778" s="61">
        <v>0.4</v>
      </c>
      <c r="P2778" s="61">
        <v>3</v>
      </c>
      <c r="Q2778" s="61">
        <v>2008</v>
      </c>
      <c r="R2778" s="61" t="s">
        <v>587</v>
      </c>
      <c r="S2778" s="61" t="s">
        <v>3404</v>
      </c>
      <c r="T2778" s="116">
        <v>643</v>
      </c>
      <c r="U2778" s="111">
        <v>45</v>
      </c>
      <c r="V2778" s="113">
        <f t="shared" si="518"/>
        <v>520.83000000000004</v>
      </c>
      <c r="W2778" s="113">
        <f t="shared" si="519"/>
        <v>122.16999999999996</v>
      </c>
      <c r="X2778" s="112">
        <f t="shared" si="520"/>
        <v>122169.99999999996</v>
      </c>
      <c r="Y2778" s="111"/>
      <c r="Z2778" s="110">
        <f t="shared" si="516"/>
        <v>36</v>
      </c>
      <c r="AA2778" s="109">
        <f t="shared" si="521"/>
        <v>32.15</v>
      </c>
      <c r="AB2778" s="109">
        <f t="shared" si="522"/>
        <v>32150</v>
      </c>
      <c r="AC2778" s="108">
        <f t="shared" si="523"/>
        <v>610.85</v>
      </c>
      <c r="AD2778" s="107">
        <f t="shared" si="524"/>
        <v>2.2222222222222223E-2</v>
      </c>
      <c r="AE2778" s="106">
        <f t="shared" si="525"/>
        <v>13.574444444444445</v>
      </c>
      <c r="AF2778" s="105">
        <f t="shared" si="526"/>
        <v>135.74444444444441</v>
      </c>
      <c r="AG2778" s="105">
        <f t="shared" si="527"/>
        <v>507.25555555555559</v>
      </c>
    </row>
    <row r="2779" spans="1:33" s="88" customFormat="1" x14ac:dyDescent="0.35">
      <c r="A2779" s="21">
        <v>10141103</v>
      </c>
      <c r="B2779" s="115" t="s">
        <v>1665</v>
      </c>
      <c r="C2779" s="115" t="s">
        <v>710</v>
      </c>
      <c r="D2779" s="21" t="s">
        <v>10239</v>
      </c>
      <c r="E2779" s="114" t="str">
        <f t="shared" si="517"/>
        <v>TRANSFORMADOR MARCA:ABB AGCDG/PTS0127 AGCDG/PTS0127</v>
      </c>
      <c r="F2779" s="61" t="s">
        <v>10240</v>
      </c>
      <c r="G2779" s="21" t="s">
        <v>10239</v>
      </c>
      <c r="H2779" s="21" t="s">
        <v>2152</v>
      </c>
      <c r="I2779" s="21" t="s">
        <v>2113</v>
      </c>
      <c r="J2779" s="21"/>
      <c r="K2779" s="121" t="s">
        <v>10238</v>
      </c>
      <c r="L2779" s="121" t="s">
        <v>10237</v>
      </c>
      <c r="M2779" s="61">
        <v>50</v>
      </c>
      <c r="N2779" s="121">
        <v>33</v>
      </c>
      <c r="O2779" s="61">
        <v>0.4</v>
      </c>
      <c r="P2779" s="61">
        <v>3</v>
      </c>
      <c r="Q2779" s="121">
        <v>2008</v>
      </c>
      <c r="R2779" s="121" t="s">
        <v>15</v>
      </c>
      <c r="S2779" s="121" t="s">
        <v>10236</v>
      </c>
      <c r="T2779" s="116">
        <v>643</v>
      </c>
      <c r="U2779" s="111">
        <v>45</v>
      </c>
      <c r="V2779" s="113">
        <f t="shared" si="518"/>
        <v>520.83000000000004</v>
      </c>
      <c r="W2779" s="113">
        <f t="shared" si="519"/>
        <v>122.16999999999996</v>
      </c>
      <c r="X2779" s="112">
        <f t="shared" si="520"/>
        <v>122169.99999999996</v>
      </c>
      <c r="Y2779" s="111"/>
      <c r="Z2779" s="110">
        <f t="shared" si="516"/>
        <v>36</v>
      </c>
      <c r="AA2779" s="109">
        <f t="shared" si="521"/>
        <v>32.15</v>
      </c>
      <c r="AB2779" s="109">
        <f t="shared" si="522"/>
        <v>32150</v>
      </c>
      <c r="AC2779" s="108">
        <f t="shared" si="523"/>
        <v>610.85</v>
      </c>
      <c r="AD2779" s="107">
        <f t="shared" si="524"/>
        <v>2.2222222222222223E-2</v>
      </c>
      <c r="AE2779" s="106">
        <f t="shared" si="525"/>
        <v>13.574444444444445</v>
      </c>
      <c r="AF2779" s="105">
        <f t="shared" si="526"/>
        <v>135.74444444444441</v>
      </c>
      <c r="AG2779" s="105">
        <f t="shared" si="527"/>
        <v>507.25555555555559</v>
      </c>
    </row>
    <row r="2780" spans="1:33" s="88" customFormat="1" x14ac:dyDescent="0.35">
      <c r="A2780" s="21">
        <v>10141103</v>
      </c>
      <c r="B2780" s="115" t="s">
        <v>1665</v>
      </c>
      <c r="C2780" s="115" t="s">
        <v>710</v>
      </c>
      <c r="D2780" s="21" t="s">
        <v>10234</v>
      </c>
      <c r="E2780" s="114" t="str">
        <f t="shared" si="517"/>
        <v>TRANSFORMADOR MARCA:EAST INDIA AGCDG/PTS0347 AGCDG/PTS0347</v>
      </c>
      <c r="F2780" s="61" t="s">
        <v>10235</v>
      </c>
      <c r="G2780" s="21" t="s">
        <v>10234</v>
      </c>
      <c r="H2780" s="21" t="s">
        <v>2152</v>
      </c>
      <c r="I2780" s="21" t="s">
        <v>2113</v>
      </c>
      <c r="J2780" s="21"/>
      <c r="K2780" s="121" t="s">
        <v>10233</v>
      </c>
      <c r="L2780" s="121" t="s">
        <v>10232</v>
      </c>
      <c r="M2780" s="121">
        <v>50</v>
      </c>
      <c r="N2780" s="121">
        <v>33</v>
      </c>
      <c r="O2780" s="61">
        <v>0.4</v>
      </c>
      <c r="P2780" s="61">
        <v>3</v>
      </c>
      <c r="Q2780" s="121">
        <v>2008</v>
      </c>
      <c r="R2780" s="121" t="s">
        <v>10106</v>
      </c>
      <c r="S2780" s="238" t="s">
        <v>10131</v>
      </c>
      <c r="T2780" s="116">
        <v>643</v>
      </c>
      <c r="U2780" s="111">
        <v>45</v>
      </c>
      <c r="V2780" s="113">
        <f t="shared" si="518"/>
        <v>520.83000000000004</v>
      </c>
      <c r="W2780" s="113">
        <f t="shared" si="519"/>
        <v>122.16999999999996</v>
      </c>
      <c r="X2780" s="112">
        <f t="shared" si="520"/>
        <v>122169.99999999996</v>
      </c>
      <c r="Y2780" s="111"/>
      <c r="Z2780" s="110">
        <f t="shared" si="516"/>
        <v>36</v>
      </c>
      <c r="AA2780" s="109">
        <f t="shared" si="521"/>
        <v>32.15</v>
      </c>
      <c r="AB2780" s="109">
        <f t="shared" si="522"/>
        <v>32150</v>
      </c>
      <c r="AC2780" s="108">
        <f t="shared" si="523"/>
        <v>610.85</v>
      </c>
      <c r="AD2780" s="107">
        <f t="shared" si="524"/>
        <v>2.2222222222222223E-2</v>
      </c>
      <c r="AE2780" s="106">
        <f t="shared" si="525"/>
        <v>13.574444444444445</v>
      </c>
      <c r="AF2780" s="105">
        <f t="shared" si="526"/>
        <v>135.74444444444441</v>
      </c>
      <c r="AG2780" s="105">
        <f t="shared" si="527"/>
        <v>507.25555555555559</v>
      </c>
    </row>
    <row r="2781" spans="1:33" s="88" customFormat="1" x14ac:dyDescent="0.35">
      <c r="A2781" s="21">
        <v>10141103</v>
      </c>
      <c r="B2781" s="115" t="s">
        <v>1665</v>
      </c>
      <c r="C2781" s="115" t="s">
        <v>710</v>
      </c>
      <c r="D2781" s="21" t="s">
        <v>10230</v>
      </c>
      <c r="E2781" s="114" t="str">
        <f t="shared" si="517"/>
        <v>TRANSFORMADOR MARCA:EAST INDIA AGCDG/PTS0348 AGCDG/PTS0348</v>
      </c>
      <c r="F2781" s="61" t="s">
        <v>10231</v>
      </c>
      <c r="G2781" s="21" t="s">
        <v>10230</v>
      </c>
      <c r="H2781" s="21" t="s">
        <v>2152</v>
      </c>
      <c r="I2781" s="21" t="s">
        <v>2113</v>
      </c>
      <c r="J2781" s="21"/>
      <c r="K2781" s="121" t="s">
        <v>10229</v>
      </c>
      <c r="L2781" s="121" t="s">
        <v>10228</v>
      </c>
      <c r="M2781" s="121">
        <v>50</v>
      </c>
      <c r="N2781" s="121">
        <v>33</v>
      </c>
      <c r="O2781" s="61">
        <v>0.4</v>
      </c>
      <c r="P2781" s="61">
        <v>3</v>
      </c>
      <c r="Q2781" s="121">
        <v>2008</v>
      </c>
      <c r="R2781" s="121" t="s">
        <v>10106</v>
      </c>
      <c r="S2781" s="238" t="s">
        <v>10227</v>
      </c>
      <c r="T2781" s="116">
        <v>643</v>
      </c>
      <c r="U2781" s="111">
        <v>45</v>
      </c>
      <c r="V2781" s="113">
        <f t="shared" si="518"/>
        <v>520.83000000000004</v>
      </c>
      <c r="W2781" s="113">
        <f t="shared" si="519"/>
        <v>122.16999999999996</v>
      </c>
      <c r="X2781" s="112">
        <f t="shared" si="520"/>
        <v>122169.99999999996</v>
      </c>
      <c r="Y2781" s="111"/>
      <c r="Z2781" s="110">
        <f t="shared" si="516"/>
        <v>36</v>
      </c>
      <c r="AA2781" s="109">
        <f t="shared" si="521"/>
        <v>32.15</v>
      </c>
      <c r="AB2781" s="109">
        <f t="shared" si="522"/>
        <v>32150</v>
      </c>
      <c r="AC2781" s="108">
        <f t="shared" si="523"/>
        <v>610.85</v>
      </c>
      <c r="AD2781" s="107">
        <f t="shared" si="524"/>
        <v>2.2222222222222223E-2</v>
      </c>
      <c r="AE2781" s="106">
        <f t="shared" si="525"/>
        <v>13.574444444444445</v>
      </c>
      <c r="AF2781" s="105">
        <f t="shared" si="526"/>
        <v>135.74444444444441</v>
      </c>
      <c r="AG2781" s="105">
        <f t="shared" si="527"/>
        <v>507.25555555555559</v>
      </c>
    </row>
    <row r="2782" spans="1:33" s="88" customFormat="1" x14ac:dyDescent="0.35">
      <c r="A2782" s="21">
        <v>10141103</v>
      </c>
      <c r="B2782" s="115" t="s">
        <v>1665</v>
      </c>
      <c r="C2782" s="115" t="s">
        <v>710</v>
      </c>
      <c r="D2782" s="21" t="s">
        <v>10225</v>
      </c>
      <c r="E2782" s="114" t="str">
        <f t="shared" si="517"/>
        <v>TRANSFORMADOR MARCA:EAST INDIA AGCDG/PTS0349 AGCDG/PTS0349</v>
      </c>
      <c r="F2782" s="61" t="s">
        <v>10226</v>
      </c>
      <c r="G2782" s="21" t="s">
        <v>10225</v>
      </c>
      <c r="H2782" s="21" t="s">
        <v>2152</v>
      </c>
      <c r="I2782" s="21" t="s">
        <v>2113</v>
      </c>
      <c r="J2782" s="21"/>
      <c r="K2782" s="121" t="s">
        <v>10224</v>
      </c>
      <c r="L2782" s="121" t="s">
        <v>10223</v>
      </c>
      <c r="M2782" s="121">
        <v>50</v>
      </c>
      <c r="N2782" s="121">
        <v>33</v>
      </c>
      <c r="O2782" s="61">
        <v>0.4</v>
      </c>
      <c r="P2782" s="61">
        <v>3</v>
      </c>
      <c r="Q2782" s="121">
        <v>2008</v>
      </c>
      <c r="R2782" s="121" t="s">
        <v>10106</v>
      </c>
      <c r="S2782" s="238" t="s">
        <v>3404</v>
      </c>
      <c r="T2782" s="116">
        <v>643</v>
      </c>
      <c r="U2782" s="111">
        <v>45</v>
      </c>
      <c r="V2782" s="113">
        <f t="shared" si="518"/>
        <v>520.83000000000004</v>
      </c>
      <c r="W2782" s="113">
        <f t="shared" si="519"/>
        <v>122.16999999999996</v>
      </c>
      <c r="X2782" s="112">
        <f t="shared" si="520"/>
        <v>122169.99999999996</v>
      </c>
      <c r="Y2782" s="111"/>
      <c r="Z2782" s="110">
        <f t="shared" si="516"/>
        <v>36</v>
      </c>
      <c r="AA2782" s="109">
        <f t="shared" si="521"/>
        <v>32.15</v>
      </c>
      <c r="AB2782" s="109">
        <f t="shared" si="522"/>
        <v>32150</v>
      </c>
      <c r="AC2782" s="108">
        <f t="shared" si="523"/>
        <v>610.85</v>
      </c>
      <c r="AD2782" s="107">
        <f t="shared" si="524"/>
        <v>2.2222222222222223E-2</v>
      </c>
      <c r="AE2782" s="106">
        <f t="shared" si="525"/>
        <v>13.574444444444445</v>
      </c>
      <c r="AF2782" s="105">
        <f t="shared" si="526"/>
        <v>135.74444444444441</v>
      </c>
      <c r="AG2782" s="105">
        <f t="shared" si="527"/>
        <v>507.25555555555559</v>
      </c>
    </row>
    <row r="2783" spans="1:33" s="88" customFormat="1" x14ac:dyDescent="0.35">
      <c r="A2783" s="21">
        <v>10141103</v>
      </c>
      <c r="B2783" s="115" t="s">
        <v>1665</v>
      </c>
      <c r="C2783" s="115" t="s">
        <v>710</v>
      </c>
      <c r="D2783" s="21" t="s">
        <v>10221</v>
      </c>
      <c r="E2783" s="114" t="str">
        <f t="shared" si="517"/>
        <v>TRANSFORMADOR MARCA:ABB AGXX/PTS0162 AGXX/PTS0162</v>
      </c>
      <c r="F2783" s="21" t="s">
        <v>10222</v>
      </c>
      <c r="G2783" s="21" t="s">
        <v>10221</v>
      </c>
      <c r="H2783" s="21" t="s">
        <v>2125</v>
      </c>
      <c r="I2783" s="21" t="s">
        <v>2113</v>
      </c>
      <c r="J2783" s="21"/>
      <c r="K2783" s="61" t="s">
        <v>10220</v>
      </c>
      <c r="L2783" s="61" t="s">
        <v>10219</v>
      </c>
      <c r="M2783" s="121">
        <v>160</v>
      </c>
      <c r="N2783" s="121">
        <v>33</v>
      </c>
      <c r="O2783" s="61">
        <v>0.4</v>
      </c>
      <c r="P2783" s="61">
        <v>3</v>
      </c>
      <c r="Q2783" s="121">
        <v>2008</v>
      </c>
      <c r="R2783" s="121" t="s">
        <v>15</v>
      </c>
      <c r="S2783" s="121" t="s">
        <v>10218</v>
      </c>
      <c r="T2783" s="116">
        <v>991</v>
      </c>
      <c r="U2783" s="111">
        <v>45</v>
      </c>
      <c r="V2783" s="113">
        <f t="shared" si="518"/>
        <v>802.71</v>
      </c>
      <c r="W2783" s="113">
        <f t="shared" si="519"/>
        <v>188.28999999999996</v>
      </c>
      <c r="X2783" s="112">
        <f t="shared" si="520"/>
        <v>188289.99999999997</v>
      </c>
      <c r="Y2783" s="111"/>
      <c r="Z2783" s="110">
        <f t="shared" si="516"/>
        <v>36</v>
      </c>
      <c r="AA2783" s="109">
        <f t="shared" si="521"/>
        <v>49.550000000000004</v>
      </c>
      <c r="AB2783" s="109">
        <f t="shared" si="522"/>
        <v>49550.000000000007</v>
      </c>
      <c r="AC2783" s="108">
        <f t="shared" si="523"/>
        <v>941.45</v>
      </c>
      <c r="AD2783" s="107">
        <f t="shared" si="524"/>
        <v>2.2222222222222223E-2</v>
      </c>
      <c r="AE2783" s="106">
        <f t="shared" si="525"/>
        <v>20.921111111111113</v>
      </c>
      <c r="AF2783" s="105">
        <f t="shared" si="526"/>
        <v>209.21111111111108</v>
      </c>
      <c r="AG2783" s="105">
        <f t="shared" si="527"/>
        <v>781.78888888888889</v>
      </c>
    </row>
    <row r="2784" spans="1:33" s="88" customFormat="1" x14ac:dyDescent="0.35">
      <c r="A2784" s="21">
        <v>10141103</v>
      </c>
      <c r="B2784" s="115" t="s">
        <v>1665</v>
      </c>
      <c r="C2784" s="115" t="s">
        <v>710</v>
      </c>
      <c r="D2784" s="21" t="s">
        <v>10216</v>
      </c>
      <c r="E2784" s="114" t="str">
        <f t="shared" si="517"/>
        <v>TRANSFORMADOR MARCA:DPM AGXX/PTS0163 AGXX/PTS0163</v>
      </c>
      <c r="F2784" s="21" t="s">
        <v>10217</v>
      </c>
      <c r="G2784" s="21" t="s">
        <v>10216</v>
      </c>
      <c r="H2784" s="21" t="s">
        <v>2125</v>
      </c>
      <c r="I2784" s="21" t="s">
        <v>2113</v>
      </c>
      <c r="J2784" s="21"/>
      <c r="K2784" s="61" t="s">
        <v>10215</v>
      </c>
      <c r="L2784" s="61" t="s">
        <v>10214</v>
      </c>
      <c r="M2784" s="121">
        <v>100</v>
      </c>
      <c r="N2784" s="121">
        <v>33</v>
      </c>
      <c r="O2784" s="61">
        <v>0.4</v>
      </c>
      <c r="P2784" s="61">
        <v>3</v>
      </c>
      <c r="Q2784" s="121">
        <v>2008</v>
      </c>
      <c r="R2784" s="61" t="s">
        <v>587</v>
      </c>
      <c r="S2784" s="121" t="s">
        <v>10213</v>
      </c>
      <c r="T2784" s="116">
        <v>763</v>
      </c>
      <c r="U2784" s="111">
        <v>45</v>
      </c>
      <c r="V2784" s="113">
        <f t="shared" si="518"/>
        <v>618.03</v>
      </c>
      <c r="W2784" s="113">
        <f t="shared" si="519"/>
        <v>144.97000000000003</v>
      </c>
      <c r="X2784" s="112">
        <f t="shared" si="520"/>
        <v>144970.00000000003</v>
      </c>
      <c r="Y2784" s="111"/>
      <c r="Z2784" s="110">
        <f t="shared" si="516"/>
        <v>36</v>
      </c>
      <c r="AA2784" s="109">
        <f t="shared" si="521"/>
        <v>38.15</v>
      </c>
      <c r="AB2784" s="109">
        <f t="shared" si="522"/>
        <v>38150</v>
      </c>
      <c r="AC2784" s="108">
        <f t="shared" si="523"/>
        <v>724.85</v>
      </c>
      <c r="AD2784" s="107">
        <f t="shared" si="524"/>
        <v>2.2222222222222223E-2</v>
      </c>
      <c r="AE2784" s="106">
        <f t="shared" si="525"/>
        <v>16.10777777777778</v>
      </c>
      <c r="AF2784" s="105">
        <f t="shared" si="526"/>
        <v>161.07777777777781</v>
      </c>
      <c r="AG2784" s="105">
        <f t="shared" si="527"/>
        <v>601.92222222222222</v>
      </c>
    </row>
    <row r="2785" spans="1:33" s="88" customFormat="1" x14ac:dyDescent="0.35">
      <c r="A2785" s="21">
        <v>10141103</v>
      </c>
      <c r="B2785" s="115" t="s">
        <v>1665</v>
      </c>
      <c r="C2785" s="115" t="s">
        <v>710</v>
      </c>
      <c r="D2785" s="21" t="s">
        <v>10211</v>
      </c>
      <c r="E2785" s="114" t="str">
        <f t="shared" si="517"/>
        <v>TRANSFORMADOR MARCA:EAST INDIA AGXX/PTS0166 AGXX/PTS0166</v>
      </c>
      <c r="F2785" s="21" t="s">
        <v>10212</v>
      </c>
      <c r="G2785" s="21" t="s">
        <v>10211</v>
      </c>
      <c r="H2785" s="21" t="s">
        <v>2125</v>
      </c>
      <c r="I2785" s="21" t="s">
        <v>2113</v>
      </c>
      <c r="J2785" s="21"/>
      <c r="K2785" s="61" t="s">
        <v>10210</v>
      </c>
      <c r="L2785" s="61" t="s">
        <v>10209</v>
      </c>
      <c r="M2785" s="121">
        <v>100</v>
      </c>
      <c r="N2785" s="121">
        <v>33</v>
      </c>
      <c r="O2785" s="61">
        <v>0.4</v>
      </c>
      <c r="P2785" s="61">
        <v>3</v>
      </c>
      <c r="Q2785" s="121">
        <v>2008</v>
      </c>
      <c r="R2785" s="61" t="s">
        <v>10106</v>
      </c>
      <c r="S2785" s="121" t="s">
        <v>10208</v>
      </c>
      <c r="T2785" s="116">
        <v>763</v>
      </c>
      <c r="U2785" s="111">
        <v>45</v>
      </c>
      <c r="V2785" s="113">
        <f t="shared" si="518"/>
        <v>618.03</v>
      </c>
      <c r="W2785" s="113">
        <f t="shared" si="519"/>
        <v>144.97000000000003</v>
      </c>
      <c r="X2785" s="112">
        <f t="shared" si="520"/>
        <v>144970.00000000003</v>
      </c>
      <c r="Y2785" s="111"/>
      <c r="Z2785" s="110">
        <f t="shared" si="516"/>
        <v>36</v>
      </c>
      <c r="AA2785" s="109">
        <f t="shared" si="521"/>
        <v>38.15</v>
      </c>
      <c r="AB2785" s="109">
        <f t="shared" si="522"/>
        <v>38150</v>
      </c>
      <c r="AC2785" s="108">
        <f t="shared" si="523"/>
        <v>724.85</v>
      </c>
      <c r="AD2785" s="107">
        <f t="shared" si="524"/>
        <v>2.2222222222222223E-2</v>
      </c>
      <c r="AE2785" s="106">
        <f t="shared" si="525"/>
        <v>16.10777777777778</v>
      </c>
      <c r="AF2785" s="105">
        <f t="shared" si="526"/>
        <v>161.07777777777781</v>
      </c>
      <c r="AG2785" s="105">
        <f t="shared" si="527"/>
        <v>601.92222222222222</v>
      </c>
    </row>
    <row r="2786" spans="1:33" s="88" customFormat="1" x14ac:dyDescent="0.35">
      <c r="A2786" s="21">
        <v>10141103</v>
      </c>
      <c r="B2786" s="115" t="s">
        <v>1665</v>
      </c>
      <c r="C2786" s="115" t="s">
        <v>710</v>
      </c>
      <c r="D2786" s="21" t="s">
        <v>10206</v>
      </c>
      <c r="E2786" s="114" t="str">
        <f t="shared" si="517"/>
        <v>TRANSFORMADOR MARCA:DPM AGXX/PTS0170 AGXX/PTS0170</v>
      </c>
      <c r="F2786" s="21" t="s">
        <v>10207</v>
      </c>
      <c r="G2786" s="21" t="s">
        <v>10206</v>
      </c>
      <c r="H2786" s="21" t="s">
        <v>2125</v>
      </c>
      <c r="I2786" s="21" t="s">
        <v>2113</v>
      </c>
      <c r="J2786" s="21"/>
      <c r="K2786" s="121" t="s">
        <v>10205</v>
      </c>
      <c r="L2786" s="121" t="s">
        <v>10204</v>
      </c>
      <c r="M2786" s="61">
        <v>250</v>
      </c>
      <c r="N2786" s="121">
        <v>33</v>
      </c>
      <c r="O2786" s="61">
        <v>0.4</v>
      </c>
      <c r="P2786" s="61">
        <v>3</v>
      </c>
      <c r="Q2786" s="121">
        <v>2008</v>
      </c>
      <c r="R2786" s="61" t="s">
        <v>587</v>
      </c>
      <c r="S2786" s="121" t="s">
        <v>10203</v>
      </c>
      <c r="T2786" s="116">
        <v>991</v>
      </c>
      <c r="U2786" s="111">
        <v>45</v>
      </c>
      <c r="V2786" s="113">
        <f t="shared" si="518"/>
        <v>802.71</v>
      </c>
      <c r="W2786" s="113">
        <f t="shared" si="519"/>
        <v>188.28999999999996</v>
      </c>
      <c r="X2786" s="112">
        <f t="shared" si="520"/>
        <v>188289.99999999997</v>
      </c>
      <c r="Y2786" s="111"/>
      <c r="Z2786" s="110">
        <f t="shared" si="516"/>
        <v>36</v>
      </c>
      <c r="AA2786" s="109">
        <f t="shared" si="521"/>
        <v>49.550000000000004</v>
      </c>
      <c r="AB2786" s="109">
        <f t="shared" si="522"/>
        <v>49550.000000000007</v>
      </c>
      <c r="AC2786" s="108">
        <f t="shared" si="523"/>
        <v>941.45</v>
      </c>
      <c r="AD2786" s="107">
        <f t="shared" si="524"/>
        <v>2.2222222222222223E-2</v>
      </c>
      <c r="AE2786" s="106">
        <f t="shared" si="525"/>
        <v>20.921111111111113</v>
      </c>
      <c r="AF2786" s="105">
        <f t="shared" si="526"/>
        <v>209.21111111111108</v>
      </c>
      <c r="AG2786" s="105">
        <f t="shared" si="527"/>
        <v>781.78888888888889</v>
      </c>
    </row>
    <row r="2787" spans="1:33" s="88" customFormat="1" x14ac:dyDescent="0.35">
      <c r="A2787" s="21">
        <v>10141103</v>
      </c>
      <c r="B2787" s="115" t="s">
        <v>1665</v>
      </c>
      <c r="C2787" s="115" t="s">
        <v>710</v>
      </c>
      <c r="D2787" s="21" t="s">
        <v>10201</v>
      </c>
      <c r="E2787" s="114" t="str">
        <f t="shared" si="517"/>
        <v>TRANSFORMADOR MARCA:DPM AGXX/PTS0171 AGXX/PTS0171</v>
      </c>
      <c r="F2787" s="21" t="s">
        <v>10202</v>
      </c>
      <c r="G2787" s="21" t="s">
        <v>10201</v>
      </c>
      <c r="H2787" s="21" t="s">
        <v>2125</v>
      </c>
      <c r="I2787" s="21" t="s">
        <v>2113</v>
      </c>
      <c r="J2787" s="21"/>
      <c r="K2787" s="121" t="s">
        <v>10200</v>
      </c>
      <c r="L2787" s="121" t="s">
        <v>10199</v>
      </c>
      <c r="M2787" s="61">
        <v>160</v>
      </c>
      <c r="N2787" s="121">
        <v>33</v>
      </c>
      <c r="O2787" s="61">
        <v>0.4</v>
      </c>
      <c r="P2787" s="61">
        <v>3</v>
      </c>
      <c r="Q2787" s="121">
        <v>2008</v>
      </c>
      <c r="R2787" s="61" t="s">
        <v>587</v>
      </c>
      <c r="S2787" s="121" t="s">
        <v>10198</v>
      </c>
      <c r="T2787" s="116">
        <v>991</v>
      </c>
      <c r="U2787" s="111">
        <v>45</v>
      </c>
      <c r="V2787" s="113">
        <f t="shared" si="518"/>
        <v>802.71</v>
      </c>
      <c r="W2787" s="113">
        <f t="shared" si="519"/>
        <v>188.28999999999996</v>
      </c>
      <c r="X2787" s="112">
        <f t="shared" si="520"/>
        <v>188289.99999999997</v>
      </c>
      <c r="Y2787" s="111"/>
      <c r="Z2787" s="110">
        <f t="shared" si="516"/>
        <v>36</v>
      </c>
      <c r="AA2787" s="109">
        <f t="shared" si="521"/>
        <v>49.550000000000004</v>
      </c>
      <c r="AB2787" s="109">
        <f t="shared" si="522"/>
        <v>49550.000000000007</v>
      </c>
      <c r="AC2787" s="108">
        <f t="shared" si="523"/>
        <v>941.45</v>
      </c>
      <c r="AD2787" s="107">
        <f t="shared" si="524"/>
        <v>2.2222222222222223E-2</v>
      </c>
      <c r="AE2787" s="106">
        <f t="shared" si="525"/>
        <v>20.921111111111113</v>
      </c>
      <c r="AF2787" s="105">
        <f t="shared" si="526"/>
        <v>209.21111111111108</v>
      </c>
      <c r="AG2787" s="105">
        <f t="shared" si="527"/>
        <v>781.78888888888889</v>
      </c>
    </row>
    <row r="2788" spans="1:33" s="88" customFormat="1" x14ac:dyDescent="0.35">
      <c r="A2788" s="21">
        <v>10141103</v>
      </c>
      <c r="B2788" s="115" t="s">
        <v>1665</v>
      </c>
      <c r="C2788" s="115" t="s">
        <v>710</v>
      </c>
      <c r="D2788" s="21" t="s">
        <v>10196</v>
      </c>
      <c r="E2788" s="114" t="str">
        <f t="shared" si="517"/>
        <v>TRANSFORMADOR MARCA:DPM AGXX/PTS0173 AGXX/PTS0173</v>
      </c>
      <c r="F2788" s="21" t="s">
        <v>10197</v>
      </c>
      <c r="G2788" s="21" t="s">
        <v>10196</v>
      </c>
      <c r="H2788" s="21" t="s">
        <v>2125</v>
      </c>
      <c r="I2788" s="21" t="s">
        <v>2113</v>
      </c>
      <c r="J2788" s="21"/>
      <c r="K2788" s="121" t="s">
        <v>10195</v>
      </c>
      <c r="L2788" s="121" t="s">
        <v>10194</v>
      </c>
      <c r="M2788" s="61">
        <v>160</v>
      </c>
      <c r="N2788" s="121">
        <v>33</v>
      </c>
      <c r="O2788" s="61">
        <v>0.4</v>
      </c>
      <c r="P2788" s="61">
        <v>3</v>
      </c>
      <c r="Q2788" s="121">
        <v>2008</v>
      </c>
      <c r="R2788" s="61" t="s">
        <v>587</v>
      </c>
      <c r="S2788" s="121" t="s">
        <v>10193</v>
      </c>
      <c r="T2788" s="116">
        <v>991</v>
      </c>
      <c r="U2788" s="111">
        <v>45</v>
      </c>
      <c r="V2788" s="113">
        <f t="shared" si="518"/>
        <v>802.71</v>
      </c>
      <c r="W2788" s="113">
        <f t="shared" si="519"/>
        <v>188.28999999999996</v>
      </c>
      <c r="X2788" s="112">
        <f t="shared" si="520"/>
        <v>188289.99999999997</v>
      </c>
      <c r="Y2788" s="111"/>
      <c r="Z2788" s="110">
        <f t="shared" ref="Z2788:Z2851" si="528">(U2788-(2017-Q2788))</f>
        <v>36</v>
      </c>
      <c r="AA2788" s="109">
        <f t="shared" si="521"/>
        <v>49.550000000000004</v>
      </c>
      <c r="AB2788" s="109">
        <f t="shared" si="522"/>
        <v>49550.000000000007</v>
      </c>
      <c r="AC2788" s="108">
        <f t="shared" si="523"/>
        <v>941.45</v>
      </c>
      <c r="AD2788" s="107">
        <f t="shared" si="524"/>
        <v>2.2222222222222223E-2</v>
      </c>
      <c r="AE2788" s="106">
        <f t="shared" si="525"/>
        <v>20.921111111111113</v>
      </c>
      <c r="AF2788" s="105">
        <f t="shared" si="526"/>
        <v>209.21111111111108</v>
      </c>
      <c r="AG2788" s="105">
        <f t="shared" si="527"/>
        <v>781.78888888888889</v>
      </c>
    </row>
    <row r="2789" spans="1:33" s="88" customFormat="1" x14ac:dyDescent="0.35">
      <c r="A2789" s="21">
        <v>10141103</v>
      </c>
      <c r="B2789" s="115" t="s">
        <v>1665</v>
      </c>
      <c r="C2789" s="115" t="s">
        <v>710</v>
      </c>
      <c r="D2789" s="21" t="s">
        <v>10192</v>
      </c>
      <c r="E2789" s="114" t="str">
        <f t="shared" si="517"/>
        <v>TRANSFORMADOR MARCA:DPM AGXX/PTS0174 AGXX/PTS0174</v>
      </c>
      <c r="F2789" s="21" t="s">
        <v>10188</v>
      </c>
      <c r="G2789" s="21" t="s">
        <v>10192</v>
      </c>
      <c r="H2789" s="21" t="s">
        <v>2125</v>
      </c>
      <c r="I2789" s="21" t="s">
        <v>2113</v>
      </c>
      <c r="J2789" s="21"/>
      <c r="K2789" s="121" t="s">
        <v>10191</v>
      </c>
      <c r="L2789" s="121" t="s">
        <v>10190</v>
      </c>
      <c r="M2789" s="61">
        <v>250</v>
      </c>
      <c r="N2789" s="121">
        <v>33</v>
      </c>
      <c r="O2789" s="61">
        <v>0.4</v>
      </c>
      <c r="P2789" s="61">
        <v>3</v>
      </c>
      <c r="Q2789" s="121">
        <v>2008</v>
      </c>
      <c r="R2789" s="61" t="s">
        <v>587</v>
      </c>
      <c r="S2789" s="121" t="s">
        <v>10189</v>
      </c>
      <c r="T2789" s="116">
        <v>991</v>
      </c>
      <c r="U2789" s="111">
        <v>45</v>
      </c>
      <c r="V2789" s="113">
        <f t="shared" si="518"/>
        <v>802.71</v>
      </c>
      <c r="W2789" s="113">
        <f t="shared" si="519"/>
        <v>188.28999999999996</v>
      </c>
      <c r="X2789" s="112">
        <f t="shared" si="520"/>
        <v>188289.99999999997</v>
      </c>
      <c r="Y2789" s="111"/>
      <c r="Z2789" s="110">
        <f t="shared" si="528"/>
        <v>36</v>
      </c>
      <c r="AA2789" s="109">
        <f t="shared" si="521"/>
        <v>49.550000000000004</v>
      </c>
      <c r="AB2789" s="109">
        <f t="shared" si="522"/>
        <v>49550.000000000007</v>
      </c>
      <c r="AC2789" s="108">
        <f t="shared" si="523"/>
        <v>941.45</v>
      </c>
      <c r="AD2789" s="107">
        <f t="shared" si="524"/>
        <v>2.2222222222222223E-2</v>
      </c>
      <c r="AE2789" s="106">
        <f t="shared" si="525"/>
        <v>20.921111111111113</v>
      </c>
      <c r="AF2789" s="105">
        <f t="shared" si="526"/>
        <v>209.21111111111108</v>
      </c>
      <c r="AG2789" s="105">
        <f t="shared" si="527"/>
        <v>781.78888888888889</v>
      </c>
    </row>
    <row r="2790" spans="1:33" s="88" customFormat="1" x14ac:dyDescent="0.35">
      <c r="A2790" s="21">
        <v>10141103</v>
      </c>
      <c r="B2790" s="115" t="s">
        <v>1665</v>
      </c>
      <c r="C2790" s="115" t="s">
        <v>710</v>
      </c>
      <c r="D2790" s="21" t="s">
        <v>10187</v>
      </c>
      <c r="E2790" s="114" t="str">
        <f t="shared" si="517"/>
        <v>TRANSFORMADOR MARCA:DPM AGXX/PTS0175 AGXX/PTS0175</v>
      </c>
      <c r="F2790" s="21" t="s">
        <v>10188</v>
      </c>
      <c r="G2790" s="21" t="s">
        <v>10187</v>
      </c>
      <c r="H2790" s="21" t="s">
        <v>2125</v>
      </c>
      <c r="I2790" s="21" t="s">
        <v>2113</v>
      </c>
      <c r="J2790" s="21"/>
      <c r="K2790" s="121" t="s">
        <v>10186</v>
      </c>
      <c r="L2790" s="121" t="s">
        <v>10185</v>
      </c>
      <c r="M2790" s="61">
        <v>50</v>
      </c>
      <c r="N2790" s="121">
        <v>33</v>
      </c>
      <c r="O2790" s="61">
        <v>0.4</v>
      </c>
      <c r="P2790" s="61">
        <v>3</v>
      </c>
      <c r="Q2790" s="121">
        <v>2008</v>
      </c>
      <c r="R2790" s="61" t="s">
        <v>587</v>
      </c>
      <c r="S2790" s="121" t="s">
        <v>10184</v>
      </c>
      <c r="T2790" s="116">
        <v>643</v>
      </c>
      <c r="U2790" s="111">
        <v>45</v>
      </c>
      <c r="V2790" s="113">
        <f t="shared" si="518"/>
        <v>520.83000000000004</v>
      </c>
      <c r="W2790" s="113">
        <f t="shared" si="519"/>
        <v>122.16999999999996</v>
      </c>
      <c r="X2790" s="112">
        <f t="shared" si="520"/>
        <v>122169.99999999996</v>
      </c>
      <c r="Y2790" s="111"/>
      <c r="Z2790" s="110">
        <f t="shared" si="528"/>
        <v>36</v>
      </c>
      <c r="AA2790" s="109">
        <f t="shared" si="521"/>
        <v>32.15</v>
      </c>
      <c r="AB2790" s="109">
        <f t="shared" si="522"/>
        <v>32150</v>
      </c>
      <c r="AC2790" s="108">
        <f t="shared" si="523"/>
        <v>610.85</v>
      </c>
      <c r="AD2790" s="107">
        <f t="shared" si="524"/>
        <v>2.2222222222222223E-2</v>
      </c>
      <c r="AE2790" s="106">
        <f t="shared" si="525"/>
        <v>13.574444444444445</v>
      </c>
      <c r="AF2790" s="105">
        <f t="shared" si="526"/>
        <v>135.74444444444441</v>
      </c>
      <c r="AG2790" s="105">
        <f t="shared" si="527"/>
        <v>507.25555555555559</v>
      </c>
    </row>
    <row r="2791" spans="1:33" s="88" customFormat="1" x14ac:dyDescent="0.35">
      <c r="A2791" s="21">
        <v>10141103</v>
      </c>
      <c r="B2791" s="115" t="s">
        <v>1665</v>
      </c>
      <c r="C2791" s="115" t="s">
        <v>710</v>
      </c>
      <c r="D2791" s="21" t="s">
        <v>10183</v>
      </c>
      <c r="E2791" s="114" t="str">
        <f t="shared" si="517"/>
        <v>TRANSFORMADOR MARCA:DPM AGXX/PTS0176 AGXX/PTS0176</v>
      </c>
      <c r="F2791" s="21" t="s">
        <v>10179</v>
      </c>
      <c r="G2791" s="21" t="s">
        <v>10183</v>
      </c>
      <c r="H2791" s="21" t="s">
        <v>2125</v>
      </c>
      <c r="I2791" s="21" t="s">
        <v>2113</v>
      </c>
      <c r="J2791" s="21"/>
      <c r="K2791" s="121" t="s">
        <v>10182</v>
      </c>
      <c r="L2791" s="121" t="s">
        <v>10181</v>
      </c>
      <c r="M2791" s="61">
        <v>160</v>
      </c>
      <c r="N2791" s="121">
        <v>33</v>
      </c>
      <c r="O2791" s="61">
        <v>0.4</v>
      </c>
      <c r="P2791" s="61">
        <v>3</v>
      </c>
      <c r="Q2791" s="121">
        <v>2008</v>
      </c>
      <c r="R2791" s="61" t="s">
        <v>587</v>
      </c>
      <c r="S2791" s="121" t="s">
        <v>10180</v>
      </c>
      <c r="T2791" s="116">
        <v>991</v>
      </c>
      <c r="U2791" s="111">
        <v>45</v>
      </c>
      <c r="V2791" s="113">
        <f t="shared" si="518"/>
        <v>802.71</v>
      </c>
      <c r="W2791" s="113">
        <f t="shared" si="519"/>
        <v>188.28999999999996</v>
      </c>
      <c r="X2791" s="112">
        <f t="shared" si="520"/>
        <v>188289.99999999997</v>
      </c>
      <c r="Y2791" s="111"/>
      <c r="Z2791" s="110">
        <f t="shared" si="528"/>
        <v>36</v>
      </c>
      <c r="AA2791" s="109">
        <f t="shared" si="521"/>
        <v>49.550000000000004</v>
      </c>
      <c r="AB2791" s="109">
        <f t="shared" si="522"/>
        <v>49550.000000000007</v>
      </c>
      <c r="AC2791" s="108">
        <f t="shared" si="523"/>
        <v>941.45</v>
      </c>
      <c r="AD2791" s="107">
        <f t="shared" si="524"/>
        <v>2.2222222222222223E-2</v>
      </c>
      <c r="AE2791" s="106">
        <f t="shared" si="525"/>
        <v>20.921111111111113</v>
      </c>
      <c r="AF2791" s="105">
        <f t="shared" si="526"/>
        <v>209.21111111111108</v>
      </c>
      <c r="AG2791" s="105">
        <f t="shared" si="527"/>
        <v>781.78888888888889</v>
      </c>
    </row>
    <row r="2792" spans="1:33" s="88" customFormat="1" x14ac:dyDescent="0.35">
      <c r="A2792" s="21">
        <v>10141103</v>
      </c>
      <c r="B2792" s="115" t="s">
        <v>1665</v>
      </c>
      <c r="C2792" s="115" t="s">
        <v>710</v>
      </c>
      <c r="D2792" s="21" t="s">
        <v>10178</v>
      </c>
      <c r="E2792" s="114" t="str">
        <f t="shared" si="517"/>
        <v>TRANSFORMADOR MARCA:DPM AGXX/PTS0177 AGXX/PTS0177</v>
      </c>
      <c r="F2792" s="21" t="s">
        <v>10179</v>
      </c>
      <c r="G2792" s="21" t="s">
        <v>10178</v>
      </c>
      <c r="H2792" s="21" t="s">
        <v>2125</v>
      </c>
      <c r="I2792" s="21" t="s">
        <v>2113</v>
      </c>
      <c r="J2792" s="21"/>
      <c r="K2792" s="121" t="s">
        <v>10177</v>
      </c>
      <c r="L2792" s="121" t="s">
        <v>10176</v>
      </c>
      <c r="M2792" s="61">
        <v>250</v>
      </c>
      <c r="N2792" s="121">
        <v>33</v>
      </c>
      <c r="O2792" s="61">
        <v>0.4</v>
      </c>
      <c r="P2792" s="61">
        <v>3</v>
      </c>
      <c r="Q2792" s="121">
        <v>2008</v>
      </c>
      <c r="R2792" s="61" t="s">
        <v>587</v>
      </c>
      <c r="S2792" s="121" t="s">
        <v>10175</v>
      </c>
      <c r="T2792" s="116">
        <v>991</v>
      </c>
      <c r="U2792" s="111">
        <v>45</v>
      </c>
      <c r="V2792" s="113">
        <f t="shared" si="518"/>
        <v>802.71</v>
      </c>
      <c r="W2792" s="113">
        <f t="shared" si="519"/>
        <v>188.28999999999996</v>
      </c>
      <c r="X2792" s="112">
        <f t="shared" si="520"/>
        <v>188289.99999999997</v>
      </c>
      <c r="Y2792" s="111"/>
      <c r="Z2792" s="110">
        <f t="shared" si="528"/>
        <v>36</v>
      </c>
      <c r="AA2792" s="109">
        <f t="shared" si="521"/>
        <v>49.550000000000004</v>
      </c>
      <c r="AB2792" s="109">
        <f t="shared" si="522"/>
        <v>49550.000000000007</v>
      </c>
      <c r="AC2792" s="108">
        <f t="shared" si="523"/>
        <v>941.45</v>
      </c>
      <c r="AD2792" s="107">
        <f t="shared" si="524"/>
        <v>2.2222222222222223E-2</v>
      </c>
      <c r="AE2792" s="106">
        <f t="shared" si="525"/>
        <v>20.921111111111113</v>
      </c>
      <c r="AF2792" s="105">
        <f t="shared" si="526"/>
        <v>209.21111111111108</v>
      </c>
      <c r="AG2792" s="105">
        <f t="shared" si="527"/>
        <v>781.78888888888889</v>
      </c>
    </row>
    <row r="2793" spans="1:33" s="88" customFormat="1" x14ac:dyDescent="0.35">
      <c r="A2793" s="21">
        <v>10141103</v>
      </c>
      <c r="B2793" s="115" t="s">
        <v>1665</v>
      </c>
      <c r="C2793" s="115" t="s">
        <v>710</v>
      </c>
      <c r="D2793" s="21" t="s">
        <v>10173</v>
      </c>
      <c r="E2793" s="114" t="str">
        <f t="shared" si="517"/>
        <v>TRANSFORMADOR MARCA:EAST INDIA AGXX/PTS0179 AGXX/PTS0179</v>
      </c>
      <c r="F2793" s="21" t="s">
        <v>10174</v>
      </c>
      <c r="G2793" s="21" t="s">
        <v>10173</v>
      </c>
      <c r="H2793" s="21" t="s">
        <v>2125</v>
      </c>
      <c r="I2793" s="21" t="s">
        <v>2113</v>
      </c>
      <c r="J2793" s="21"/>
      <c r="K2793" s="121" t="s">
        <v>10172</v>
      </c>
      <c r="L2793" s="121" t="s">
        <v>10171</v>
      </c>
      <c r="M2793" s="121">
        <v>50</v>
      </c>
      <c r="N2793" s="121">
        <v>33</v>
      </c>
      <c r="O2793" s="61">
        <v>0.4</v>
      </c>
      <c r="P2793" s="61">
        <v>3</v>
      </c>
      <c r="Q2793" s="121">
        <v>2008</v>
      </c>
      <c r="R2793" s="121" t="s">
        <v>10106</v>
      </c>
      <c r="S2793" s="121" t="s">
        <v>10170</v>
      </c>
      <c r="T2793" s="116">
        <v>643</v>
      </c>
      <c r="U2793" s="111">
        <v>45</v>
      </c>
      <c r="V2793" s="113">
        <f t="shared" si="518"/>
        <v>520.83000000000004</v>
      </c>
      <c r="W2793" s="113">
        <f t="shared" si="519"/>
        <v>122.16999999999996</v>
      </c>
      <c r="X2793" s="112">
        <f t="shared" si="520"/>
        <v>122169.99999999996</v>
      </c>
      <c r="Y2793" s="111"/>
      <c r="Z2793" s="110">
        <f t="shared" si="528"/>
        <v>36</v>
      </c>
      <c r="AA2793" s="109">
        <f t="shared" si="521"/>
        <v>32.15</v>
      </c>
      <c r="AB2793" s="109">
        <f t="shared" si="522"/>
        <v>32150</v>
      </c>
      <c r="AC2793" s="108">
        <f t="shared" si="523"/>
        <v>610.85</v>
      </c>
      <c r="AD2793" s="107">
        <f t="shared" si="524"/>
        <v>2.2222222222222223E-2</v>
      </c>
      <c r="AE2793" s="106">
        <f t="shared" si="525"/>
        <v>13.574444444444445</v>
      </c>
      <c r="AF2793" s="105">
        <f t="shared" si="526"/>
        <v>135.74444444444441</v>
      </c>
      <c r="AG2793" s="105">
        <f t="shared" si="527"/>
        <v>507.25555555555559</v>
      </c>
    </row>
    <row r="2794" spans="1:33" s="88" customFormat="1" x14ac:dyDescent="0.35">
      <c r="A2794" s="21">
        <v>10141103</v>
      </c>
      <c r="B2794" s="115" t="s">
        <v>1665</v>
      </c>
      <c r="C2794" s="115" t="s">
        <v>710</v>
      </c>
      <c r="D2794" s="21" t="s">
        <v>10168</v>
      </c>
      <c r="E2794" s="114" t="str">
        <f t="shared" si="517"/>
        <v>TRANSFORMADOR MARCA:DPM AGCBT/PTS0226 AGCBT/PTS0226</v>
      </c>
      <c r="F2794" s="61" t="s">
        <v>10169</v>
      </c>
      <c r="G2794" s="21" t="s">
        <v>10168</v>
      </c>
      <c r="H2794" s="21" t="s">
        <v>3407</v>
      </c>
      <c r="I2794" s="21" t="s">
        <v>2113</v>
      </c>
      <c r="J2794" s="57"/>
      <c r="K2794" s="121" t="s">
        <v>10167</v>
      </c>
      <c r="L2794" s="121" t="s">
        <v>10166</v>
      </c>
      <c r="M2794" s="61">
        <v>160</v>
      </c>
      <c r="N2794" s="121">
        <v>33</v>
      </c>
      <c r="O2794" s="61">
        <v>0.4</v>
      </c>
      <c r="P2794" s="61">
        <v>3</v>
      </c>
      <c r="Q2794" s="121">
        <v>2008</v>
      </c>
      <c r="R2794" s="61" t="s">
        <v>587</v>
      </c>
      <c r="S2794" s="121" t="s">
        <v>10165</v>
      </c>
      <c r="T2794" s="116">
        <v>991</v>
      </c>
      <c r="U2794" s="111">
        <v>45</v>
      </c>
      <c r="V2794" s="113">
        <f t="shared" si="518"/>
        <v>802.71</v>
      </c>
      <c r="W2794" s="113">
        <f t="shared" si="519"/>
        <v>188.28999999999996</v>
      </c>
      <c r="X2794" s="112">
        <f t="shared" si="520"/>
        <v>188289.99999999997</v>
      </c>
      <c r="Y2794" s="111"/>
      <c r="Z2794" s="110">
        <f t="shared" si="528"/>
        <v>36</v>
      </c>
      <c r="AA2794" s="109">
        <f t="shared" si="521"/>
        <v>49.550000000000004</v>
      </c>
      <c r="AB2794" s="109">
        <f t="shared" si="522"/>
        <v>49550.000000000007</v>
      </c>
      <c r="AC2794" s="108">
        <f t="shared" si="523"/>
        <v>941.45</v>
      </c>
      <c r="AD2794" s="107">
        <f t="shared" si="524"/>
        <v>2.2222222222222223E-2</v>
      </c>
      <c r="AE2794" s="106">
        <f t="shared" si="525"/>
        <v>20.921111111111113</v>
      </c>
      <c r="AF2794" s="105">
        <f t="shared" si="526"/>
        <v>209.21111111111108</v>
      </c>
      <c r="AG2794" s="105">
        <f t="shared" si="527"/>
        <v>781.78888888888889</v>
      </c>
    </row>
    <row r="2795" spans="1:33" s="88" customFormat="1" x14ac:dyDescent="0.35">
      <c r="A2795" s="21">
        <v>10141103</v>
      </c>
      <c r="B2795" s="115" t="s">
        <v>1665</v>
      </c>
      <c r="C2795" s="115" t="s">
        <v>710</v>
      </c>
      <c r="D2795" s="21" t="s">
        <v>10163</v>
      </c>
      <c r="E2795" s="114" t="str">
        <f t="shared" si="517"/>
        <v>TRANSFORMADOR MARCA:DPM AGCBT/PTS0228 AGCBT/PTS0228</v>
      </c>
      <c r="F2795" s="61" t="s">
        <v>10164</v>
      </c>
      <c r="G2795" s="21" t="s">
        <v>10163</v>
      </c>
      <c r="H2795" s="21" t="s">
        <v>3407</v>
      </c>
      <c r="I2795" s="21" t="s">
        <v>2113</v>
      </c>
      <c r="J2795" s="57"/>
      <c r="K2795" s="121" t="s">
        <v>10162</v>
      </c>
      <c r="L2795" s="121" t="s">
        <v>10161</v>
      </c>
      <c r="M2795" s="61">
        <v>160</v>
      </c>
      <c r="N2795" s="121">
        <v>33</v>
      </c>
      <c r="O2795" s="61">
        <v>0.4</v>
      </c>
      <c r="P2795" s="61">
        <v>3</v>
      </c>
      <c r="Q2795" s="121">
        <v>2008</v>
      </c>
      <c r="R2795" s="61" t="s">
        <v>587</v>
      </c>
      <c r="S2795" s="121" t="s">
        <v>10160</v>
      </c>
      <c r="T2795" s="116">
        <v>991</v>
      </c>
      <c r="U2795" s="111">
        <v>45</v>
      </c>
      <c r="V2795" s="113">
        <f t="shared" si="518"/>
        <v>802.71</v>
      </c>
      <c r="W2795" s="113">
        <f t="shared" si="519"/>
        <v>188.28999999999996</v>
      </c>
      <c r="X2795" s="112">
        <f t="shared" si="520"/>
        <v>188289.99999999997</v>
      </c>
      <c r="Y2795" s="111"/>
      <c r="Z2795" s="110">
        <f t="shared" si="528"/>
        <v>36</v>
      </c>
      <c r="AA2795" s="109">
        <f t="shared" si="521"/>
        <v>49.550000000000004</v>
      </c>
      <c r="AB2795" s="109">
        <f t="shared" si="522"/>
        <v>49550.000000000007</v>
      </c>
      <c r="AC2795" s="108">
        <f t="shared" si="523"/>
        <v>941.45</v>
      </c>
      <c r="AD2795" s="107">
        <f t="shared" si="524"/>
        <v>2.2222222222222223E-2</v>
      </c>
      <c r="AE2795" s="106">
        <f t="shared" si="525"/>
        <v>20.921111111111113</v>
      </c>
      <c r="AF2795" s="105">
        <f t="shared" si="526"/>
        <v>209.21111111111108</v>
      </c>
      <c r="AG2795" s="105">
        <f t="shared" si="527"/>
        <v>781.78888888888889</v>
      </c>
    </row>
    <row r="2796" spans="1:33" s="88" customFormat="1" x14ac:dyDescent="0.35">
      <c r="A2796" s="21">
        <v>10141103</v>
      </c>
      <c r="B2796" s="115" t="s">
        <v>1665</v>
      </c>
      <c r="C2796" s="115" t="s">
        <v>710</v>
      </c>
      <c r="D2796" s="21" t="s">
        <v>10158</v>
      </c>
      <c r="E2796" s="114" t="str">
        <f t="shared" si="517"/>
        <v>TRANSFORMADOR MARCA:DPM AGCBT/PTS0229 AGCBT/PTS0229</v>
      </c>
      <c r="F2796" s="61" t="s">
        <v>10159</v>
      </c>
      <c r="G2796" s="21" t="s">
        <v>10158</v>
      </c>
      <c r="H2796" s="21" t="s">
        <v>3407</v>
      </c>
      <c r="I2796" s="21" t="s">
        <v>2113</v>
      </c>
      <c r="J2796" s="57"/>
      <c r="K2796" s="121" t="s">
        <v>10157</v>
      </c>
      <c r="L2796" s="121" t="s">
        <v>10156</v>
      </c>
      <c r="M2796" s="61">
        <v>160</v>
      </c>
      <c r="N2796" s="121">
        <v>33</v>
      </c>
      <c r="O2796" s="61">
        <v>0.4</v>
      </c>
      <c r="P2796" s="61">
        <v>3</v>
      </c>
      <c r="Q2796" s="121">
        <v>2008</v>
      </c>
      <c r="R2796" s="61" t="s">
        <v>587</v>
      </c>
      <c r="S2796" s="121" t="s">
        <v>10155</v>
      </c>
      <c r="T2796" s="116">
        <v>991</v>
      </c>
      <c r="U2796" s="111">
        <v>45</v>
      </c>
      <c r="V2796" s="113">
        <f t="shared" si="518"/>
        <v>802.71</v>
      </c>
      <c r="W2796" s="113">
        <f t="shared" si="519"/>
        <v>188.28999999999996</v>
      </c>
      <c r="X2796" s="112">
        <f t="shared" si="520"/>
        <v>188289.99999999997</v>
      </c>
      <c r="Y2796" s="111"/>
      <c r="Z2796" s="110">
        <f t="shared" si="528"/>
        <v>36</v>
      </c>
      <c r="AA2796" s="109">
        <f t="shared" si="521"/>
        <v>49.550000000000004</v>
      </c>
      <c r="AB2796" s="109">
        <f t="shared" si="522"/>
        <v>49550.000000000007</v>
      </c>
      <c r="AC2796" s="108">
        <f t="shared" si="523"/>
        <v>941.45</v>
      </c>
      <c r="AD2796" s="107">
        <f t="shared" si="524"/>
        <v>2.2222222222222223E-2</v>
      </c>
      <c r="AE2796" s="106">
        <f t="shared" si="525"/>
        <v>20.921111111111113</v>
      </c>
      <c r="AF2796" s="105">
        <f t="shared" si="526"/>
        <v>209.21111111111108</v>
      </c>
      <c r="AG2796" s="105">
        <f t="shared" si="527"/>
        <v>781.78888888888889</v>
      </c>
    </row>
    <row r="2797" spans="1:33" s="88" customFormat="1" x14ac:dyDescent="0.35">
      <c r="A2797" s="21">
        <v>10141103</v>
      </c>
      <c r="B2797" s="115" t="s">
        <v>1665</v>
      </c>
      <c r="C2797" s="115" t="s">
        <v>710</v>
      </c>
      <c r="D2797" s="21" t="s">
        <v>10154</v>
      </c>
      <c r="E2797" s="114" t="str">
        <f t="shared" si="517"/>
        <v>TRANSFORMADOR MARCA:EAST INDIA AGMJC/PTS0241 AGMJC/PTS0241</v>
      </c>
      <c r="F2797" s="61" t="s">
        <v>7294</v>
      </c>
      <c r="G2797" s="21" t="s">
        <v>10154</v>
      </c>
      <c r="H2797" s="21" t="s">
        <v>2114</v>
      </c>
      <c r="I2797" s="21" t="s">
        <v>2113</v>
      </c>
      <c r="J2797" s="57"/>
      <c r="K2797" s="121" t="s">
        <v>10153</v>
      </c>
      <c r="L2797" s="121" t="s">
        <v>10152</v>
      </c>
      <c r="M2797" s="61">
        <v>200</v>
      </c>
      <c r="N2797" s="121">
        <v>33</v>
      </c>
      <c r="O2797" s="61">
        <v>0.4</v>
      </c>
      <c r="P2797" s="156">
        <v>3</v>
      </c>
      <c r="Q2797" s="61">
        <v>2008</v>
      </c>
      <c r="R2797" s="61" t="s">
        <v>10106</v>
      </c>
      <c r="S2797" s="61" t="s">
        <v>10151</v>
      </c>
      <c r="T2797" s="116">
        <v>991</v>
      </c>
      <c r="U2797" s="111">
        <v>45</v>
      </c>
      <c r="V2797" s="113">
        <f t="shared" si="518"/>
        <v>802.71</v>
      </c>
      <c r="W2797" s="113">
        <f t="shared" si="519"/>
        <v>188.28999999999996</v>
      </c>
      <c r="X2797" s="112">
        <f t="shared" si="520"/>
        <v>188289.99999999997</v>
      </c>
      <c r="Y2797" s="111"/>
      <c r="Z2797" s="110">
        <f t="shared" si="528"/>
        <v>36</v>
      </c>
      <c r="AA2797" s="109">
        <f t="shared" si="521"/>
        <v>49.550000000000004</v>
      </c>
      <c r="AB2797" s="109">
        <f t="shared" si="522"/>
        <v>49550.000000000007</v>
      </c>
      <c r="AC2797" s="108">
        <f t="shared" si="523"/>
        <v>941.45</v>
      </c>
      <c r="AD2797" s="107">
        <f t="shared" si="524"/>
        <v>2.2222222222222223E-2</v>
      </c>
      <c r="AE2797" s="106">
        <f t="shared" si="525"/>
        <v>20.921111111111113</v>
      </c>
      <c r="AF2797" s="105">
        <f t="shared" si="526"/>
        <v>209.21111111111108</v>
      </c>
      <c r="AG2797" s="105">
        <f t="shared" si="527"/>
        <v>781.78888888888889</v>
      </c>
    </row>
    <row r="2798" spans="1:33" s="88" customFormat="1" x14ac:dyDescent="0.35">
      <c r="A2798" s="21">
        <v>10141103</v>
      </c>
      <c r="B2798" s="115" t="s">
        <v>1665</v>
      </c>
      <c r="C2798" s="115" t="s">
        <v>710</v>
      </c>
      <c r="D2798" s="21" t="s">
        <v>10149</v>
      </c>
      <c r="E2798" s="114" t="str">
        <f t="shared" si="517"/>
        <v>TRANSFORMADOR MARCA:EAST INDIA AGMJC/PTS0243 AGMJC/PTS0243</v>
      </c>
      <c r="F2798" s="61" t="s">
        <v>10150</v>
      </c>
      <c r="G2798" s="21" t="s">
        <v>10149</v>
      </c>
      <c r="H2798" s="21" t="s">
        <v>2114</v>
      </c>
      <c r="I2798" s="21" t="s">
        <v>2113</v>
      </c>
      <c r="J2798" s="57"/>
      <c r="K2798" s="121" t="s">
        <v>10148</v>
      </c>
      <c r="L2798" s="121" t="s">
        <v>10147</v>
      </c>
      <c r="M2798" s="61">
        <v>200</v>
      </c>
      <c r="N2798" s="121">
        <v>33</v>
      </c>
      <c r="O2798" s="61">
        <v>0.4</v>
      </c>
      <c r="P2798" s="156">
        <v>3</v>
      </c>
      <c r="Q2798" s="61">
        <v>2008</v>
      </c>
      <c r="R2798" s="61" t="s">
        <v>10106</v>
      </c>
      <c r="S2798" s="61" t="s">
        <v>10146</v>
      </c>
      <c r="T2798" s="116">
        <v>991</v>
      </c>
      <c r="U2798" s="111">
        <v>45</v>
      </c>
      <c r="V2798" s="113">
        <f t="shared" si="518"/>
        <v>802.71</v>
      </c>
      <c r="W2798" s="113">
        <f t="shared" si="519"/>
        <v>188.28999999999996</v>
      </c>
      <c r="X2798" s="112">
        <f t="shared" si="520"/>
        <v>188289.99999999997</v>
      </c>
      <c r="Y2798" s="111"/>
      <c r="Z2798" s="110">
        <f t="shared" si="528"/>
        <v>36</v>
      </c>
      <c r="AA2798" s="109">
        <f t="shared" si="521"/>
        <v>49.550000000000004</v>
      </c>
      <c r="AB2798" s="109">
        <f t="shared" si="522"/>
        <v>49550.000000000007</v>
      </c>
      <c r="AC2798" s="108">
        <f t="shared" si="523"/>
        <v>941.45</v>
      </c>
      <c r="AD2798" s="107">
        <f t="shared" si="524"/>
        <v>2.2222222222222223E-2</v>
      </c>
      <c r="AE2798" s="106">
        <f t="shared" si="525"/>
        <v>20.921111111111113</v>
      </c>
      <c r="AF2798" s="105">
        <f t="shared" si="526"/>
        <v>209.21111111111108</v>
      </c>
      <c r="AG2798" s="105">
        <f t="shared" si="527"/>
        <v>781.78888888888889</v>
      </c>
    </row>
    <row r="2799" spans="1:33" s="88" customFormat="1" x14ac:dyDescent="0.35">
      <c r="A2799" s="21">
        <v>10141103</v>
      </c>
      <c r="B2799" s="115" t="s">
        <v>1665</v>
      </c>
      <c r="C2799" s="115" t="s">
        <v>710</v>
      </c>
      <c r="D2799" s="21" t="s">
        <v>10144</v>
      </c>
      <c r="E2799" s="114" t="str">
        <f t="shared" si="517"/>
        <v>TRANSFORMADOR MARCA:EAST INDIA AGMJC/PTS0244 AGMJC/PTS0244</v>
      </c>
      <c r="F2799" s="61" t="s">
        <v>10145</v>
      </c>
      <c r="G2799" s="21" t="s">
        <v>10144</v>
      </c>
      <c r="H2799" s="21" t="s">
        <v>2114</v>
      </c>
      <c r="I2799" s="21" t="s">
        <v>2113</v>
      </c>
      <c r="J2799" s="57"/>
      <c r="K2799" s="121" t="s">
        <v>10143</v>
      </c>
      <c r="L2799" s="121" t="s">
        <v>10142</v>
      </c>
      <c r="M2799" s="61">
        <v>100</v>
      </c>
      <c r="N2799" s="121">
        <v>33</v>
      </c>
      <c r="O2799" s="61">
        <v>0.4</v>
      </c>
      <c r="P2799" s="156">
        <v>3</v>
      </c>
      <c r="Q2799" s="61">
        <v>2008</v>
      </c>
      <c r="R2799" s="61" t="s">
        <v>10106</v>
      </c>
      <c r="S2799" s="61" t="s">
        <v>10141</v>
      </c>
      <c r="T2799" s="116">
        <v>763</v>
      </c>
      <c r="U2799" s="111">
        <v>45</v>
      </c>
      <c r="V2799" s="113">
        <f t="shared" si="518"/>
        <v>618.03</v>
      </c>
      <c r="W2799" s="113">
        <f t="shared" si="519"/>
        <v>144.97000000000003</v>
      </c>
      <c r="X2799" s="112">
        <f t="shared" si="520"/>
        <v>144970.00000000003</v>
      </c>
      <c r="Y2799" s="111"/>
      <c r="Z2799" s="110">
        <f t="shared" si="528"/>
        <v>36</v>
      </c>
      <c r="AA2799" s="109">
        <f t="shared" si="521"/>
        <v>38.15</v>
      </c>
      <c r="AB2799" s="109">
        <f t="shared" si="522"/>
        <v>38150</v>
      </c>
      <c r="AC2799" s="108">
        <f t="shared" si="523"/>
        <v>724.85</v>
      </c>
      <c r="AD2799" s="107">
        <f t="shared" si="524"/>
        <v>2.2222222222222223E-2</v>
      </c>
      <c r="AE2799" s="106">
        <f t="shared" si="525"/>
        <v>16.10777777777778</v>
      </c>
      <c r="AF2799" s="105">
        <f t="shared" si="526"/>
        <v>161.07777777777781</v>
      </c>
      <c r="AG2799" s="105">
        <f t="shared" si="527"/>
        <v>601.92222222222222</v>
      </c>
    </row>
    <row r="2800" spans="1:33" s="88" customFormat="1" x14ac:dyDescent="0.35">
      <c r="A2800" s="21">
        <v>10141103</v>
      </c>
      <c r="B2800" s="115" t="s">
        <v>1665</v>
      </c>
      <c r="C2800" s="115" t="s">
        <v>710</v>
      </c>
      <c r="D2800" s="21" t="s">
        <v>10139</v>
      </c>
      <c r="E2800" s="114" t="str">
        <f t="shared" si="517"/>
        <v>TRANSFORMADOR MARCA:EAST INDIA AGMJC/PTS0247 AGMJC/PTS0247</v>
      </c>
      <c r="F2800" s="61" t="s">
        <v>10140</v>
      </c>
      <c r="G2800" s="21" t="s">
        <v>10139</v>
      </c>
      <c r="H2800" s="21" t="s">
        <v>2114</v>
      </c>
      <c r="I2800" s="21" t="s">
        <v>2113</v>
      </c>
      <c r="J2800" s="57"/>
      <c r="K2800" s="121" t="s">
        <v>10138</v>
      </c>
      <c r="L2800" s="121" t="s">
        <v>10137</v>
      </c>
      <c r="M2800" s="61">
        <v>100</v>
      </c>
      <c r="N2800" s="121">
        <v>33</v>
      </c>
      <c r="O2800" s="61">
        <v>0.4</v>
      </c>
      <c r="P2800" s="156">
        <v>3</v>
      </c>
      <c r="Q2800" s="61">
        <v>2008</v>
      </c>
      <c r="R2800" s="121" t="s">
        <v>10106</v>
      </c>
      <c r="S2800" s="121" t="s">
        <v>10136</v>
      </c>
      <c r="T2800" s="116">
        <v>763</v>
      </c>
      <c r="U2800" s="111">
        <v>45</v>
      </c>
      <c r="V2800" s="113">
        <f t="shared" si="518"/>
        <v>618.03</v>
      </c>
      <c r="W2800" s="113">
        <f t="shared" si="519"/>
        <v>144.97000000000003</v>
      </c>
      <c r="X2800" s="112">
        <f t="shared" si="520"/>
        <v>144970.00000000003</v>
      </c>
      <c r="Y2800" s="111"/>
      <c r="Z2800" s="110">
        <f t="shared" si="528"/>
        <v>36</v>
      </c>
      <c r="AA2800" s="109">
        <f t="shared" si="521"/>
        <v>38.15</v>
      </c>
      <c r="AB2800" s="109">
        <f t="shared" si="522"/>
        <v>38150</v>
      </c>
      <c r="AC2800" s="108">
        <f t="shared" si="523"/>
        <v>724.85</v>
      </c>
      <c r="AD2800" s="107">
        <f t="shared" si="524"/>
        <v>2.2222222222222223E-2</v>
      </c>
      <c r="AE2800" s="106">
        <f t="shared" si="525"/>
        <v>16.10777777777778</v>
      </c>
      <c r="AF2800" s="105">
        <f t="shared" si="526"/>
        <v>161.07777777777781</v>
      </c>
      <c r="AG2800" s="105">
        <f t="shared" si="527"/>
        <v>601.92222222222222</v>
      </c>
    </row>
    <row r="2801" spans="1:33" s="88" customFormat="1" x14ac:dyDescent="0.35">
      <c r="A2801" s="21">
        <v>10141103</v>
      </c>
      <c r="B2801" s="115" t="s">
        <v>1665</v>
      </c>
      <c r="C2801" s="115" t="s">
        <v>710</v>
      </c>
      <c r="D2801" s="21" t="s">
        <v>10134</v>
      </c>
      <c r="E2801" s="114" t="str">
        <f t="shared" si="517"/>
        <v>TRANSFORMADOR MARCA:EAST INDIA AGMJC/PTS0248 AGMJC/PTS0248</v>
      </c>
      <c r="F2801" s="61" t="s">
        <v>10135</v>
      </c>
      <c r="G2801" s="21" t="s">
        <v>10134</v>
      </c>
      <c r="H2801" s="21" t="s">
        <v>2114</v>
      </c>
      <c r="I2801" s="21" t="s">
        <v>2113</v>
      </c>
      <c r="J2801" s="57"/>
      <c r="K2801" s="121" t="s">
        <v>10133</v>
      </c>
      <c r="L2801" s="121" t="s">
        <v>10132</v>
      </c>
      <c r="M2801" s="61">
        <v>50</v>
      </c>
      <c r="N2801" s="121">
        <v>33</v>
      </c>
      <c r="O2801" s="61">
        <v>0.4</v>
      </c>
      <c r="P2801" s="156">
        <v>3</v>
      </c>
      <c r="Q2801" s="61">
        <v>2008</v>
      </c>
      <c r="R2801" s="121" t="s">
        <v>10106</v>
      </c>
      <c r="S2801" s="121" t="s">
        <v>10131</v>
      </c>
      <c r="T2801" s="116">
        <v>643</v>
      </c>
      <c r="U2801" s="111">
        <v>45</v>
      </c>
      <c r="V2801" s="113">
        <f t="shared" si="518"/>
        <v>520.83000000000004</v>
      </c>
      <c r="W2801" s="113">
        <f t="shared" si="519"/>
        <v>122.16999999999996</v>
      </c>
      <c r="X2801" s="112">
        <f t="shared" si="520"/>
        <v>122169.99999999996</v>
      </c>
      <c r="Y2801" s="111"/>
      <c r="Z2801" s="110">
        <f t="shared" si="528"/>
        <v>36</v>
      </c>
      <c r="AA2801" s="109">
        <f t="shared" si="521"/>
        <v>32.15</v>
      </c>
      <c r="AB2801" s="109">
        <f t="shared" si="522"/>
        <v>32150</v>
      </c>
      <c r="AC2801" s="108">
        <f t="shared" si="523"/>
        <v>610.85</v>
      </c>
      <c r="AD2801" s="107">
        <f t="shared" si="524"/>
        <v>2.2222222222222223E-2</v>
      </c>
      <c r="AE2801" s="106">
        <f t="shared" si="525"/>
        <v>13.574444444444445</v>
      </c>
      <c r="AF2801" s="105">
        <f t="shared" si="526"/>
        <v>135.74444444444441</v>
      </c>
      <c r="AG2801" s="105">
        <f t="shared" si="527"/>
        <v>507.25555555555559</v>
      </c>
    </row>
    <row r="2802" spans="1:33" s="88" customFormat="1" x14ac:dyDescent="0.35">
      <c r="A2802" s="21">
        <v>10141103</v>
      </c>
      <c r="B2802" s="115" t="s">
        <v>1665</v>
      </c>
      <c r="C2802" s="115" t="s">
        <v>710</v>
      </c>
      <c r="D2802" s="21" t="s">
        <v>10129</v>
      </c>
      <c r="E2802" s="114" t="str">
        <f t="shared" si="517"/>
        <v>TRANSFORMADOR MARCA:EAST INDIA AGMJC/PTS0250 AGMJC/PTS0250</v>
      </c>
      <c r="F2802" s="61" t="s">
        <v>10130</v>
      </c>
      <c r="G2802" s="21" t="s">
        <v>10129</v>
      </c>
      <c r="H2802" s="21" t="s">
        <v>2114</v>
      </c>
      <c r="I2802" s="21" t="s">
        <v>2113</v>
      </c>
      <c r="J2802" s="57"/>
      <c r="K2802" s="121" t="s">
        <v>10128</v>
      </c>
      <c r="L2802" s="121" t="s">
        <v>10127</v>
      </c>
      <c r="M2802" s="61">
        <v>50</v>
      </c>
      <c r="N2802" s="121">
        <v>33</v>
      </c>
      <c r="O2802" s="61">
        <v>0.4</v>
      </c>
      <c r="P2802" s="156">
        <v>3</v>
      </c>
      <c r="Q2802" s="61">
        <v>2008</v>
      </c>
      <c r="R2802" s="121" t="s">
        <v>10106</v>
      </c>
      <c r="S2802" s="121" t="s">
        <v>10126</v>
      </c>
      <c r="T2802" s="116">
        <v>643</v>
      </c>
      <c r="U2802" s="111">
        <v>45</v>
      </c>
      <c r="V2802" s="113">
        <f t="shared" si="518"/>
        <v>520.83000000000004</v>
      </c>
      <c r="W2802" s="113">
        <f t="shared" si="519"/>
        <v>122.16999999999996</v>
      </c>
      <c r="X2802" s="112">
        <f t="shared" si="520"/>
        <v>122169.99999999996</v>
      </c>
      <c r="Y2802" s="111"/>
      <c r="Z2802" s="110">
        <f t="shared" si="528"/>
        <v>36</v>
      </c>
      <c r="AA2802" s="109">
        <f t="shared" si="521"/>
        <v>32.15</v>
      </c>
      <c r="AB2802" s="109">
        <f t="shared" si="522"/>
        <v>32150</v>
      </c>
      <c r="AC2802" s="108">
        <f t="shared" si="523"/>
        <v>610.85</v>
      </c>
      <c r="AD2802" s="107">
        <f t="shared" si="524"/>
        <v>2.2222222222222223E-2</v>
      </c>
      <c r="AE2802" s="106">
        <f t="shared" si="525"/>
        <v>13.574444444444445</v>
      </c>
      <c r="AF2802" s="105">
        <f t="shared" si="526"/>
        <v>135.74444444444441</v>
      </c>
      <c r="AG2802" s="105">
        <f t="shared" si="527"/>
        <v>507.25555555555559</v>
      </c>
    </row>
    <row r="2803" spans="1:33" s="88" customFormat="1" x14ac:dyDescent="0.35">
      <c r="A2803" s="21">
        <v>10141103</v>
      </c>
      <c r="B2803" s="115" t="s">
        <v>1665</v>
      </c>
      <c r="C2803" s="115" t="s">
        <v>710</v>
      </c>
      <c r="D2803" s="21" t="s">
        <v>10124</v>
      </c>
      <c r="E2803" s="114" t="str">
        <f t="shared" si="517"/>
        <v>TRANSFORMADOR MARCA:EAST INDIA AGMJC/PTS0251 AGMJC/PTS0251</v>
      </c>
      <c r="F2803" s="61" t="s">
        <v>10125</v>
      </c>
      <c r="G2803" s="21" t="s">
        <v>10124</v>
      </c>
      <c r="H2803" s="21" t="s">
        <v>2114</v>
      </c>
      <c r="I2803" s="21" t="s">
        <v>2113</v>
      </c>
      <c r="J2803" s="57"/>
      <c r="K2803" s="121" t="s">
        <v>10123</v>
      </c>
      <c r="L2803" s="121" t="s">
        <v>10122</v>
      </c>
      <c r="M2803" s="61">
        <v>50</v>
      </c>
      <c r="N2803" s="121">
        <v>33</v>
      </c>
      <c r="O2803" s="61">
        <v>0.4</v>
      </c>
      <c r="P2803" s="156">
        <v>3</v>
      </c>
      <c r="Q2803" s="61">
        <v>2008</v>
      </c>
      <c r="R2803" s="121" t="s">
        <v>10106</v>
      </c>
      <c r="S2803" s="121" t="s">
        <v>10121</v>
      </c>
      <c r="T2803" s="116">
        <v>643</v>
      </c>
      <c r="U2803" s="111">
        <v>45</v>
      </c>
      <c r="V2803" s="113">
        <f t="shared" si="518"/>
        <v>520.83000000000004</v>
      </c>
      <c r="W2803" s="113">
        <f t="shared" si="519"/>
        <v>122.16999999999996</v>
      </c>
      <c r="X2803" s="112">
        <f t="shared" si="520"/>
        <v>122169.99999999996</v>
      </c>
      <c r="Y2803" s="111"/>
      <c r="Z2803" s="110">
        <f t="shared" si="528"/>
        <v>36</v>
      </c>
      <c r="AA2803" s="109">
        <f t="shared" si="521"/>
        <v>32.15</v>
      </c>
      <c r="AB2803" s="109">
        <f t="shared" si="522"/>
        <v>32150</v>
      </c>
      <c r="AC2803" s="108">
        <f t="shared" si="523"/>
        <v>610.85</v>
      </c>
      <c r="AD2803" s="107">
        <f t="shared" si="524"/>
        <v>2.2222222222222223E-2</v>
      </c>
      <c r="AE2803" s="106">
        <f t="shared" si="525"/>
        <v>13.574444444444445</v>
      </c>
      <c r="AF2803" s="105">
        <f t="shared" si="526"/>
        <v>135.74444444444441</v>
      </c>
      <c r="AG2803" s="105">
        <f t="shared" si="527"/>
        <v>507.25555555555559</v>
      </c>
    </row>
    <row r="2804" spans="1:33" s="88" customFormat="1" x14ac:dyDescent="0.35">
      <c r="A2804" s="21">
        <v>10141103</v>
      </c>
      <c r="B2804" s="115" t="s">
        <v>1665</v>
      </c>
      <c r="C2804" s="115" t="s">
        <v>710</v>
      </c>
      <c r="D2804" s="21" t="s">
        <v>10119</v>
      </c>
      <c r="E2804" s="114" t="str">
        <f t="shared" si="517"/>
        <v>TRANSFORMADOR MARCA:EAST INDIA AGMJC/PTS0252 AGMJC/PTS0252</v>
      </c>
      <c r="F2804" s="61" t="s">
        <v>10120</v>
      </c>
      <c r="G2804" s="21" t="s">
        <v>10119</v>
      </c>
      <c r="H2804" s="21" t="s">
        <v>2114</v>
      </c>
      <c r="I2804" s="21" t="s">
        <v>2113</v>
      </c>
      <c r="J2804" s="57"/>
      <c r="K2804" s="121" t="s">
        <v>10118</v>
      </c>
      <c r="L2804" s="121" t="s">
        <v>10117</v>
      </c>
      <c r="M2804" s="61">
        <v>200</v>
      </c>
      <c r="N2804" s="121">
        <v>33</v>
      </c>
      <c r="O2804" s="61">
        <v>0.4</v>
      </c>
      <c r="P2804" s="156">
        <v>3</v>
      </c>
      <c r="Q2804" s="61">
        <v>2008</v>
      </c>
      <c r="R2804" s="121" t="s">
        <v>10106</v>
      </c>
      <c r="S2804" s="121" t="s">
        <v>10116</v>
      </c>
      <c r="T2804" s="116">
        <v>991</v>
      </c>
      <c r="U2804" s="111">
        <v>45</v>
      </c>
      <c r="V2804" s="113">
        <f t="shared" si="518"/>
        <v>802.71</v>
      </c>
      <c r="W2804" s="113">
        <f t="shared" si="519"/>
        <v>188.28999999999996</v>
      </c>
      <c r="X2804" s="112">
        <f t="shared" si="520"/>
        <v>188289.99999999997</v>
      </c>
      <c r="Y2804" s="111"/>
      <c r="Z2804" s="110">
        <f t="shared" si="528"/>
        <v>36</v>
      </c>
      <c r="AA2804" s="109">
        <f t="shared" si="521"/>
        <v>49.550000000000004</v>
      </c>
      <c r="AB2804" s="109">
        <f t="shared" si="522"/>
        <v>49550.000000000007</v>
      </c>
      <c r="AC2804" s="108">
        <f t="shared" si="523"/>
        <v>941.45</v>
      </c>
      <c r="AD2804" s="107">
        <f t="shared" si="524"/>
        <v>2.2222222222222223E-2</v>
      </c>
      <c r="AE2804" s="106">
        <f t="shared" si="525"/>
        <v>20.921111111111113</v>
      </c>
      <c r="AF2804" s="105">
        <f t="shared" si="526"/>
        <v>209.21111111111108</v>
      </c>
      <c r="AG2804" s="105">
        <f t="shared" si="527"/>
        <v>781.78888888888889</v>
      </c>
    </row>
    <row r="2805" spans="1:33" s="88" customFormat="1" x14ac:dyDescent="0.35">
      <c r="A2805" s="21">
        <v>10141103</v>
      </c>
      <c r="B2805" s="115" t="s">
        <v>1665</v>
      </c>
      <c r="C2805" s="115" t="s">
        <v>710</v>
      </c>
      <c r="D2805" s="21" t="s">
        <v>10114</v>
      </c>
      <c r="E2805" s="114" t="str">
        <f t="shared" si="517"/>
        <v>TRANSFORMADOR MARCA:EAST INDIA AGMJC/PTS0253 AGMJC/PTS0253</v>
      </c>
      <c r="F2805" s="61" t="s">
        <v>10115</v>
      </c>
      <c r="G2805" s="21" t="s">
        <v>10114</v>
      </c>
      <c r="H2805" s="21" t="s">
        <v>2114</v>
      </c>
      <c r="I2805" s="21" t="s">
        <v>2113</v>
      </c>
      <c r="J2805" s="57"/>
      <c r="K2805" s="121" t="s">
        <v>10113</v>
      </c>
      <c r="L2805" s="121" t="s">
        <v>10112</v>
      </c>
      <c r="M2805" s="61">
        <v>200</v>
      </c>
      <c r="N2805" s="121">
        <v>33</v>
      </c>
      <c r="O2805" s="61">
        <v>0.4</v>
      </c>
      <c r="P2805" s="156">
        <v>3</v>
      </c>
      <c r="Q2805" s="61">
        <v>2008</v>
      </c>
      <c r="R2805" s="121" t="s">
        <v>10106</v>
      </c>
      <c r="S2805" s="121" t="s">
        <v>10111</v>
      </c>
      <c r="T2805" s="116">
        <v>991</v>
      </c>
      <c r="U2805" s="111">
        <v>45</v>
      </c>
      <c r="V2805" s="113">
        <f t="shared" si="518"/>
        <v>802.71</v>
      </c>
      <c r="W2805" s="113">
        <f t="shared" si="519"/>
        <v>188.28999999999996</v>
      </c>
      <c r="X2805" s="112">
        <f t="shared" si="520"/>
        <v>188289.99999999997</v>
      </c>
      <c r="Y2805" s="111"/>
      <c r="Z2805" s="110">
        <f t="shared" si="528"/>
        <v>36</v>
      </c>
      <c r="AA2805" s="109">
        <f t="shared" si="521"/>
        <v>49.550000000000004</v>
      </c>
      <c r="AB2805" s="109">
        <f t="shared" si="522"/>
        <v>49550.000000000007</v>
      </c>
      <c r="AC2805" s="108">
        <f t="shared" si="523"/>
        <v>941.45</v>
      </c>
      <c r="AD2805" s="107">
        <f t="shared" si="524"/>
        <v>2.2222222222222223E-2</v>
      </c>
      <c r="AE2805" s="106">
        <f t="shared" si="525"/>
        <v>20.921111111111113</v>
      </c>
      <c r="AF2805" s="105">
        <f t="shared" si="526"/>
        <v>209.21111111111108</v>
      </c>
      <c r="AG2805" s="105">
        <f t="shared" si="527"/>
        <v>781.78888888888889</v>
      </c>
    </row>
    <row r="2806" spans="1:33" s="88" customFormat="1" x14ac:dyDescent="0.35">
      <c r="A2806" s="21">
        <v>10141103</v>
      </c>
      <c r="B2806" s="115" t="s">
        <v>1665</v>
      </c>
      <c r="C2806" s="115" t="s">
        <v>710</v>
      </c>
      <c r="D2806" s="21" t="s">
        <v>10109</v>
      </c>
      <c r="E2806" s="114" t="str">
        <f t="shared" si="517"/>
        <v>TRANSFORMADOR MARCA:EAST INDIA AGMJC/PTS0254 AGMJC/PTS0254</v>
      </c>
      <c r="F2806" s="61" t="s">
        <v>10110</v>
      </c>
      <c r="G2806" s="21" t="s">
        <v>10109</v>
      </c>
      <c r="H2806" s="21" t="s">
        <v>2114</v>
      </c>
      <c r="I2806" s="21" t="s">
        <v>2113</v>
      </c>
      <c r="J2806" s="57"/>
      <c r="K2806" s="121" t="s">
        <v>10108</v>
      </c>
      <c r="L2806" s="121" t="s">
        <v>10107</v>
      </c>
      <c r="M2806" s="61">
        <v>200</v>
      </c>
      <c r="N2806" s="121">
        <v>33</v>
      </c>
      <c r="O2806" s="61">
        <v>0.4</v>
      </c>
      <c r="P2806" s="156">
        <v>3</v>
      </c>
      <c r="Q2806" s="61">
        <v>2008</v>
      </c>
      <c r="R2806" s="121" t="s">
        <v>10106</v>
      </c>
      <c r="S2806" s="121" t="s">
        <v>10105</v>
      </c>
      <c r="T2806" s="116">
        <v>991</v>
      </c>
      <c r="U2806" s="111">
        <v>45</v>
      </c>
      <c r="V2806" s="113">
        <f t="shared" si="518"/>
        <v>802.71</v>
      </c>
      <c r="W2806" s="113">
        <f t="shared" si="519"/>
        <v>188.28999999999996</v>
      </c>
      <c r="X2806" s="112">
        <f t="shared" si="520"/>
        <v>188289.99999999997</v>
      </c>
      <c r="Y2806" s="111"/>
      <c r="Z2806" s="110">
        <f t="shared" si="528"/>
        <v>36</v>
      </c>
      <c r="AA2806" s="109">
        <f t="shared" si="521"/>
        <v>49.550000000000004</v>
      </c>
      <c r="AB2806" s="109">
        <f t="shared" si="522"/>
        <v>49550.000000000007</v>
      </c>
      <c r="AC2806" s="108">
        <f t="shared" si="523"/>
        <v>941.45</v>
      </c>
      <c r="AD2806" s="107">
        <f t="shared" si="524"/>
        <v>2.2222222222222223E-2</v>
      </c>
      <c r="AE2806" s="106">
        <f t="shared" si="525"/>
        <v>20.921111111111113</v>
      </c>
      <c r="AF2806" s="105">
        <f t="shared" si="526"/>
        <v>209.21111111111108</v>
      </c>
      <c r="AG2806" s="105">
        <f t="shared" si="527"/>
        <v>781.78888888888889</v>
      </c>
    </row>
    <row r="2807" spans="1:33" s="88" customFormat="1" x14ac:dyDescent="0.35">
      <c r="A2807" s="21">
        <v>10141103</v>
      </c>
      <c r="B2807" s="162" t="s">
        <v>1665</v>
      </c>
      <c r="C2807" s="115" t="s">
        <v>710</v>
      </c>
      <c r="D2807" s="21"/>
      <c r="E2807" s="114" t="str">
        <f t="shared" si="517"/>
        <v xml:space="preserve">TRANSFORMADOR MARCA:POWERTECH MONTEPUEZ </v>
      </c>
      <c r="F2807" s="57" t="s">
        <v>1855</v>
      </c>
      <c r="G2807" s="21" t="s">
        <v>222</v>
      </c>
      <c r="H2807" s="21" t="s">
        <v>222</v>
      </c>
      <c r="I2807" s="61" t="s">
        <v>10104</v>
      </c>
      <c r="J2807" s="57"/>
      <c r="K2807" s="61" t="s">
        <v>10103</v>
      </c>
      <c r="L2807" s="61" t="s">
        <v>10102</v>
      </c>
      <c r="M2807" s="61">
        <v>100</v>
      </c>
      <c r="N2807" s="61">
        <v>33</v>
      </c>
      <c r="O2807" s="21" t="s">
        <v>581</v>
      </c>
      <c r="P2807" s="21">
        <v>3</v>
      </c>
      <c r="Q2807" s="57">
        <v>2008</v>
      </c>
      <c r="R2807" s="61" t="s">
        <v>295</v>
      </c>
      <c r="S2807" s="61" t="s">
        <v>10101</v>
      </c>
      <c r="T2807" s="116">
        <v>763</v>
      </c>
      <c r="U2807" s="111">
        <v>45</v>
      </c>
      <c r="V2807" s="113">
        <f t="shared" si="518"/>
        <v>618.03</v>
      </c>
      <c r="W2807" s="113">
        <f t="shared" si="519"/>
        <v>144.97000000000003</v>
      </c>
      <c r="X2807" s="112">
        <f t="shared" si="520"/>
        <v>144970.00000000003</v>
      </c>
      <c r="Y2807" s="111"/>
      <c r="Z2807" s="110">
        <f t="shared" si="528"/>
        <v>36</v>
      </c>
      <c r="AA2807" s="109">
        <f t="shared" si="521"/>
        <v>38.15</v>
      </c>
      <c r="AB2807" s="109">
        <f t="shared" si="522"/>
        <v>38150</v>
      </c>
      <c r="AC2807" s="108">
        <f t="shared" si="523"/>
        <v>724.85</v>
      </c>
      <c r="AD2807" s="107">
        <f t="shared" si="524"/>
        <v>2.2222222222222223E-2</v>
      </c>
      <c r="AE2807" s="106">
        <f t="shared" si="525"/>
        <v>16.10777777777778</v>
      </c>
      <c r="AF2807" s="105">
        <f t="shared" si="526"/>
        <v>161.07777777777781</v>
      </c>
      <c r="AG2807" s="105">
        <f t="shared" si="527"/>
        <v>601.92222222222222</v>
      </c>
    </row>
    <row r="2808" spans="1:33" s="88" customFormat="1" x14ac:dyDescent="0.35">
      <c r="A2808" s="21">
        <v>10141103</v>
      </c>
      <c r="B2808" s="162" t="s">
        <v>1665</v>
      </c>
      <c r="C2808" s="115" t="s">
        <v>710</v>
      </c>
      <c r="D2808" s="21"/>
      <c r="E2808" s="114" t="str">
        <f t="shared" si="517"/>
        <v xml:space="preserve">TRANSFORMADOR MARCA:EFACEC MONTEPUEZ </v>
      </c>
      <c r="F2808" s="57" t="s">
        <v>1855</v>
      </c>
      <c r="G2808" s="21" t="s">
        <v>222</v>
      </c>
      <c r="H2808" s="21" t="s">
        <v>222</v>
      </c>
      <c r="I2808" s="61" t="s">
        <v>10100</v>
      </c>
      <c r="J2808" s="57"/>
      <c r="K2808" s="61" t="s">
        <v>10099</v>
      </c>
      <c r="L2808" s="61" t="s">
        <v>10098</v>
      </c>
      <c r="M2808" s="61">
        <v>100</v>
      </c>
      <c r="N2808" s="61">
        <v>33</v>
      </c>
      <c r="O2808" s="21" t="s">
        <v>581</v>
      </c>
      <c r="P2808" s="21">
        <v>3</v>
      </c>
      <c r="Q2808" s="57">
        <v>2008</v>
      </c>
      <c r="R2808" s="61" t="s">
        <v>27</v>
      </c>
      <c r="S2808" s="61" t="s">
        <v>10097</v>
      </c>
      <c r="T2808" s="116">
        <v>763</v>
      </c>
      <c r="U2808" s="111">
        <v>45</v>
      </c>
      <c r="V2808" s="113">
        <f t="shared" si="518"/>
        <v>618.03</v>
      </c>
      <c r="W2808" s="113">
        <f t="shared" si="519"/>
        <v>144.97000000000003</v>
      </c>
      <c r="X2808" s="112">
        <f t="shared" si="520"/>
        <v>144970.00000000003</v>
      </c>
      <c r="Y2808" s="111"/>
      <c r="Z2808" s="110">
        <f t="shared" si="528"/>
        <v>36</v>
      </c>
      <c r="AA2808" s="109">
        <f t="shared" si="521"/>
        <v>38.15</v>
      </c>
      <c r="AB2808" s="109">
        <f t="shared" si="522"/>
        <v>38150</v>
      </c>
      <c r="AC2808" s="108">
        <f t="shared" si="523"/>
        <v>724.85</v>
      </c>
      <c r="AD2808" s="107">
        <f t="shared" si="524"/>
        <v>2.2222222222222223E-2</v>
      </c>
      <c r="AE2808" s="106">
        <f t="shared" si="525"/>
        <v>16.10777777777778</v>
      </c>
      <c r="AF2808" s="105">
        <f t="shared" si="526"/>
        <v>161.07777777777781</v>
      </c>
      <c r="AG2808" s="105">
        <f t="shared" si="527"/>
        <v>601.92222222222222</v>
      </c>
    </row>
    <row r="2809" spans="1:33" s="88" customFormat="1" x14ac:dyDescent="0.35">
      <c r="A2809" s="21">
        <v>10141103</v>
      </c>
      <c r="B2809" s="162" t="s">
        <v>1665</v>
      </c>
      <c r="C2809" s="115" t="s">
        <v>710</v>
      </c>
      <c r="D2809" s="21"/>
      <c r="E2809" s="114" t="str">
        <f t="shared" si="517"/>
        <v xml:space="preserve">TRANSFORMADOR MARCA:POWERTECH MONTEPUEZ </v>
      </c>
      <c r="F2809" s="57" t="s">
        <v>1855</v>
      </c>
      <c r="G2809" s="21" t="s">
        <v>222</v>
      </c>
      <c r="H2809" s="21" t="s">
        <v>222</v>
      </c>
      <c r="I2809" s="61" t="s">
        <v>6590</v>
      </c>
      <c r="J2809" s="57"/>
      <c r="K2809" s="61" t="s">
        <v>10096</v>
      </c>
      <c r="L2809" s="61" t="s">
        <v>10095</v>
      </c>
      <c r="M2809" s="61">
        <v>100</v>
      </c>
      <c r="N2809" s="61">
        <v>33</v>
      </c>
      <c r="O2809" s="21" t="s">
        <v>581</v>
      </c>
      <c r="P2809" s="21">
        <v>3</v>
      </c>
      <c r="Q2809" s="57">
        <v>2008</v>
      </c>
      <c r="R2809" s="61" t="s">
        <v>295</v>
      </c>
      <c r="S2809" s="61" t="s">
        <v>10094</v>
      </c>
      <c r="T2809" s="116">
        <v>763</v>
      </c>
      <c r="U2809" s="111">
        <v>45</v>
      </c>
      <c r="V2809" s="113">
        <f t="shared" si="518"/>
        <v>618.03</v>
      </c>
      <c r="W2809" s="113">
        <f t="shared" si="519"/>
        <v>144.97000000000003</v>
      </c>
      <c r="X2809" s="112">
        <f t="shared" si="520"/>
        <v>144970.00000000003</v>
      </c>
      <c r="Y2809" s="111"/>
      <c r="Z2809" s="110">
        <f t="shared" si="528"/>
        <v>36</v>
      </c>
      <c r="AA2809" s="109">
        <f t="shared" si="521"/>
        <v>38.15</v>
      </c>
      <c r="AB2809" s="109">
        <f t="shared" si="522"/>
        <v>38150</v>
      </c>
      <c r="AC2809" s="108">
        <f t="shared" si="523"/>
        <v>724.85</v>
      </c>
      <c r="AD2809" s="107">
        <f t="shared" si="524"/>
        <v>2.2222222222222223E-2</v>
      </c>
      <c r="AE2809" s="106">
        <f t="shared" si="525"/>
        <v>16.10777777777778</v>
      </c>
      <c r="AF2809" s="105">
        <f t="shared" si="526"/>
        <v>161.07777777777781</v>
      </c>
      <c r="AG2809" s="105">
        <f t="shared" si="527"/>
        <v>601.92222222222222</v>
      </c>
    </row>
    <row r="2810" spans="1:33" s="88" customFormat="1" x14ac:dyDescent="0.35">
      <c r="A2810" s="21">
        <v>10141103</v>
      </c>
      <c r="B2810" s="162" t="s">
        <v>1665</v>
      </c>
      <c r="C2810" s="115" t="s">
        <v>710</v>
      </c>
      <c r="D2810" s="21"/>
      <c r="E2810" s="114" t="str">
        <f t="shared" si="517"/>
        <v xml:space="preserve">TRANSFORMADOR MARCA:Ilegivel MONTEPUEZ </v>
      </c>
      <c r="F2810" s="57" t="s">
        <v>1855</v>
      </c>
      <c r="G2810" s="21" t="s">
        <v>222</v>
      </c>
      <c r="H2810" s="21" t="s">
        <v>222</v>
      </c>
      <c r="I2810" s="61" t="s">
        <v>3361</v>
      </c>
      <c r="J2810" s="57"/>
      <c r="K2810" s="61" t="s">
        <v>10093</v>
      </c>
      <c r="L2810" s="61" t="s">
        <v>10092</v>
      </c>
      <c r="M2810" s="61">
        <v>125</v>
      </c>
      <c r="N2810" s="61">
        <v>33</v>
      </c>
      <c r="O2810" s="21" t="s">
        <v>581</v>
      </c>
      <c r="P2810" s="21">
        <v>3</v>
      </c>
      <c r="Q2810" s="57">
        <v>2008</v>
      </c>
      <c r="R2810" s="61" t="s">
        <v>3382</v>
      </c>
      <c r="S2810" s="61" t="s">
        <v>3382</v>
      </c>
      <c r="T2810" s="116">
        <v>763</v>
      </c>
      <c r="U2810" s="111">
        <v>45</v>
      </c>
      <c r="V2810" s="113">
        <f t="shared" si="518"/>
        <v>618.03</v>
      </c>
      <c r="W2810" s="113">
        <f t="shared" si="519"/>
        <v>144.97000000000003</v>
      </c>
      <c r="X2810" s="112">
        <f t="shared" si="520"/>
        <v>144970.00000000003</v>
      </c>
      <c r="Y2810" s="111"/>
      <c r="Z2810" s="110">
        <f t="shared" si="528"/>
        <v>36</v>
      </c>
      <c r="AA2810" s="109">
        <f t="shared" si="521"/>
        <v>38.15</v>
      </c>
      <c r="AB2810" s="109">
        <f t="shared" si="522"/>
        <v>38150</v>
      </c>
      <c r="AC2810" s="108">
        <f t="shared" si="523"/>
        <v>724.85</v>
      </c>
      <c r="AD2810" s="107">
        <f t="shared" si="524"/>
        <v>2.2222222222222223E-2</v>
      </c>
      <c r="AE2810" s="106">
        <f t="shared" si="525"/>
        <v>16.10777777777778</v>
      </c>
      <c r="AF2810" s="105">
        <f t="shared" si="526"/>
        <v>161.07777777777781</v>
      </c>
      <c r="AG2810" s="105">
        <f t="shared" si="527"/>
        <v>601.92222222222222</v>
      </c>
    </row>
    <row r="2811" spans="1:33" s="88" customFormat="1" x14ac:dyDescent="0.35">
      <c r="A2811" s="21">
        <v>10141103</v>
      </c>
      <c r="B2811" s="162" t="s">
        <v>1665</v>
      </c>
      <c r="C2811" s="115" t="s">
        <v>710</v>
      </c>
      <c r="D2811" s="21"/>
      <c r="E2811" s="114" t="str">
        <f t="shared" si="517"/>
        <v xml:space="preserve">TRANSFORMADOR MARCA:T. MOCAMBIQ MONTEPUEZ </v>
      </c>
      <c r="F2811" s="57" t="s">
        <v>1855</v>
      </c>
      <c r="G2811" s="21" t="s">
        <v>222</v>
      </c>
      <c r="H2811" s="21" t="s">
        <v>222</v>
      </c>
      <c r="I2811" s="61" t="s">
        <v>10045</v>
      </c>
      <c r="J2811" s="57"/>
      <c r="K2811" s="61" t="s">
        <v>10091</v>
      </c>
      <c r="L2811" s="61" t="s">
        <v>10090</v>
      </c>
      <c r="M2811" s="61">
        <v>315</v>
      </c>
      <c r="N2811" s="61">
        <v>33</v>
      </c>
      <c r="O2811" s="21" t="s">
        <v>581</v>
      </c>
      <c r="P2811" s="21">
        <v>3</v>
      </c>
      <c r="Q2811" s="57">
        <v>2008</v>
      </c>
      <c r="R2811" s="61" t="s">
        <v>10052</v>
      </c>
      <c r="S2811" s="61">
        <v>895533</v>
      </c>
      <c r="T2811" s="116">
        <v>1039</v>
      </c>
      <c r="U2811" s="111">
        <v>45</v>
      </c>
      <c r="V2811" s="113">
        <f t="shared" si="518"/>
        <v>841.59</v>
      </c>
      <c r="W2811" s="113">
        <f t="shared" si="519"/>
        <v>197.40999999999997</v>
      </c>
      <c r="X2811" s="112">
        <f t="shared" si="520"/>
        <v>197409.99999999997</v>
      </c>
      <c r="Y2811" s="111"/>
      <c r="Z2811" s="110">
        <f t="shared" si="528"/>
        <v>36</v>
      </c>
      <c r="AA2811" s="109">
        <f t="shared" si="521"/>
        <v>51.95</v>
      </c>
      <c r="AB2811" s="109">
        <f t="shared" si="522"/>
        <v>51950</v>
      </c>
      <c r="AC2811" s="108">
        <f t="shared" si="523"/>
        <v>987.05</v>
      </c>
      <c r="AD2811" s="107">
        <f t="shared" si="524"/>
        <v>2.2222222222222223E-2</v>
      </c>
      <c r="AE2811" s="106">
        <f t="shared" si="525"/>
        <v>21.934444444444445</v>
      </c>
      <c r="AF2811" s="105">
        <f t="shared" si="526"/>
        <v>219.34444444444441</v>
      </c>
      <c r="AG2811" s="105">
        <f t="shared" si="527"/>
        <v>819.65555555555557</v>
      </c>
    </row>
    <row r="2812" spans="1:33" s="88" customFormat="1" x14ac:dyDescent="0.35">
      <c r="A2812" s="21">
        <v>10141103</v>
      </c>
      <c r="B2812" s="162" t="s">
        <v>1665</v>
      </c>
      <c r="C2812" s="115" t="s">
        <v>710</v>
      </c>
      <c r="D2812" s="22"/>
      <c r="E2812" s="114" t="str">
        <f t="shared" si="517"/>
        <v xml:space="preserve">TRANSFORMADOR MARCA:MOTRO MONTEPUEZ </v>
      </c>
      <c r="F2812" s="57" t="s">
        <v>1855</v>
      </c>
      <c r="G2812" s="21" t="s">
        <v>222</v>
      </c>
      <c r="H2812" s="21" t="s">
        <v>222</v>
      </c>
      <c r="I2812" s="61" t="s">
        <v>3359</v>
      </c>
      <c r="J2812" s="66"/>
      <c r="K2812" s="59" t="s">
        <v>10089</v>
      </c>
      <c r="L2812" s="59" t="s">
        <v>10088</v>
      </c>
      <c r="M2812" s="61">
        <v>125</v>
      </c>
      <c r="N2812" s="61">
        <v>33</v>
      </c>
      <c r="O2812" s="21" t="s">
        <v>581</v>
      </c>
      <c r="P2812" s="21">
        <v>3</v>
      </c>
      <c r="Q2812" s="57">
        <v>2008</v>
      </c>
      <c r="R2812" s="61" t="s">
        <v>10087</v>
      </c>
      <c r="S2812" s="61">
        <v>7325</v>
      </c>
      <c r="T2812" s="24">
        <v>763</v>
      </c>
      <c r="U2812" s="111">
        <v>45</v>
      </c>
      <c r="V2812" s="113">
        <f t="shared" si="518"/>
        <v>618.03</v>
      </c>
      <c r="W2812" s="113">
        <f t="shared" si="519"/>
        <v>144.97000000000003</v>
      </c>
      <c r="X2812" s="112">
        <f t="shared" si="520"/>
        <v>144970.00000000003</v>
      </c>
      <c r="Y2812" s="111"/>
      <c r="Z2812" s="110">
        <f t="shared" si="528"/>
        <v>36</v>
      </c>
      <c r="AA2812" s="109">
        <f t="shared" si="521"/>
        <v>38.15</v>
      </c>
      <c r="AB2812" s="109">
        <f t="shared" si="522"/>
        <v>38150</v>
      </c>
      <c r="AC2812" s="108">
        <f t="shared" si="523"/>
        <v>724.85</v>
      </c>
      <c r="AD2812" s="107">
        <f t="shared" si="524"/>
        <v>2.2222222222222223E-2</v>
      </c>
      <c r="AE2812" s="106">
        <f t="shared" si="525"/>
        <v>16.10777777777778</v>
      </c>
      <c r="AF2812" s="105">
        <f t="shared" si="526"/>
        <v>161.07777777777781</v>
      </c>
      <c r="AG2812" s="105">
        <f t="shared" si="527"/>
        <v>601.92222222222222</v>
      </c>
    </row>
    <row r="2813" spans="1:33" s="88" customFormat="1" x14ac:dyDescent="0.35">
      <c r="A2813" s="21">
        <v>10141103</v>
      </c>
      <c r="B2813" s="162" t="s">
        <v>1665</v>
      </c>
      <c r="C2813" s="115" t="s">
        <v>710</v>
      </c>
      <c r="D2813" s="22"/>
      <c r="E2813" s="114" t="str">
        <f t="shared" si="517"/>
        <v xml:space="preserve">TRANSFORMADOR MARCA:BEST MONTEPUEZ </v>
      </c>
      <c r="F2813" s="57" t="s">
        <v>1855</v>
      </c>
      <c r="G2813" s="21" t="s">
        <v>222</v>
      </c>
      <c r="H2813" s="21" t="s">
        <v>222</v>
      </c>
      <c r="I2813" s="61" t="s">
        <v>3355</v>
      </c>
      <c r="J2813" s="49"/>
      <c r="K2813" s="59" t="s">
        <v>10086</v>
      </c>
      <c r="L2813" s="59" t="s">
        <v>10085</v>
      </c>
      <c r="M2813" s="61">
        <v>500</v>
      </c>
      <c r="N2813" s="61">
        <v>33</v>
      </c>
      <c r="O2813" s="21" t="s">
        <v>581</v>
      </c>
      <c r="P2813" s="21">
        <v>3</v>
      </c>
      <c r="Q2813" s="57">
        <v>2008</v>
      </c>
      <c r="R2813" s="61" t="s">
        <v>215</v>
      </c>
      <c r="S2813" s="61">
        <v>46373</v>
      </c>
      <c r="T2813" s="24">
        <v>1200</v>
      </c>
      <c r="U2813" s="111">
        <v>45</v>
      </c>
      <c r="V2813" s="113">
        <f t="shared" si="518"/>
        <v>972</v>
      </c>
      <c r="W2813" s="113">
        <f t="shared" si="519"/>
        <v>228</v>
      </c>
      <c r="X2813" s="112">
        <f t="shared" si="520"/>
        <v>228000</v>
      </c>
      <c r="Y2813" s="111"/>
      <c r="Z2813" s="110">
        <f t="shared" si="528"/>
        <v>36</v>
      </c>
      <c r="AA2813" s="109">
        <f t="shared" si="521"/>
        <v>60</v>
      </c>
      <c r="AB2813" s="109">
        <f t="shared" si="522"/>
        <v>60000</v>
      </c>
      <c r="AC2813" s="108">
        <f t="shared" si="523"/>
        <v>1140</v>
      </c>
      <c r="AD2813" s="107">
        <f t="shared" si="524"/>
        <v>2.2222222222222223E-2</v>
      </c>
      <c r="AE2813" s="106">
        <f t="shared" si="525"/>
        <v>25.333333333333336</v>
      </c>
      <c r="AF2813" s="105">
        <f t="shared" si="526"/>
        <v>253.33333333333334</v>
      </c>
      <c r="AG2813" s="105">
        <f t="shared" si="527"/>
        <v>946.66666666666663</v>
      </c>
    </row>
    <row r="2814" spans="1:33" s="88" customFormat="1" x14ac:dyDescent="0.35">
      <c r="A2814" s="21">
        <v>10141103</v>
      </c>
      <c r="B2814" s="162" t="s">
        <v>1665</v>
      </c>
      <c r="C2814" s="115" t="s">
        <v>710</v>
      </c>
      <c r="D2814" s="22"/>
      <c r="E2814" s="114" t="str">
        <f t="shared" si="517"/>
        <v xml:space="preserve">TRANSFORMADOR MARCA:METRO MONTEPUEZ </v>
      </c>
      <c r="F2814" s="57" t="s">
        <v>1855</v>
      </c>
      <c r="G2814" s="21" t="s">
        <v>222</v>
      </c>
      <c r="H2814" s="21" t="s">
        <v>222</v>
      </c>
      <c r="I2814" s="61" t="s">
        <v>5568</v>
      </c>
      <c r="J2814" s="21"/>
      <c r="K2814" s="61" t="s">
        <v>10084</v>
      </c>
      <c r="L2814" s="61" t="s">
        <v>10083</v>
      </c>
      <c r="M2814" s="61">
        <v>125</v>
      </c>
      <c r="N2814" s="61">
        <v>11</v>
      </c>
      <c r="O2814" s="21" t="s">
        <v>581</v>
      </c>
      <c r="P2814" s="21">
        <v>3</v>
      </c>
      <c r="Q2814" s="57">
        <v>2008</v>
      </c>
      <c r="R2814" s="61" t="s">
        <v>10082</v>
      </c>
      <c r="S2814" s="61">
        <v>8321</v>
      </c>
      <c r="T2814" s="24">
        <v>445</v>
      </c>
      <c r="U2814" s="111">
        <v>45</v>
      </c>
      <c r="V2814" s="113">
        <f t="shared" si="518"/>
        <v>360.45000000000005</v>
      </c>
      <c r="W2814" s="113">
        <f t="shared" si="519"/>
        <v>84.549999999999955</v>
      </c>
      <c r="X2814" s="112">
        <f t="shared" si="520"/>
        <v>84549.999999999956</v>
      </c>
      <c r="Y2814" s="111"/>
      <c r="Z2814" s="110">
        <f t="shared" si="528"/>
        <v>36</v>
      </c>
      <c r="AA2814" s="109">
        <f t="shared" si="521"/>
        <v>22.25</v>
      </c>
      <c r="AB2814" s="109">
        <f t="shared" si="522"/>
        <v>22250</v>
      </c>
      <c r="AC2814" s="108">
        <f t="shared" si="523"/>
        <v>422.75</v>
      </c>
      <c r="AD2814" s="107">
        <f t="shared" si="524"/>
        <v>2.2222222222222223E-2</v>
      </c>
      <c r="AE2814" s="106">
        <f t="shared" si="525"/>
        <v>9.3944444444444439</v>
      </c>
      <c r="AF2814" s="105">
        <f t="shared" si="526"/>
        <v>93.9444444444444</v>
      </c>
      <c r="AG2814" s="105">
        <f t="shared" si="527"/>
        <v>351.0555555555556</v>
      </c>
    </row>
    <row r="2815" spans="1:33" s="88" customFormat="1" x14ac:dyDescent="0.35">
      <c r="A2815" s="21">
        <v>10141103</v>
      </c>
      <c r="B2815" s="162" t="s">
        <v>1665</v>
      </c>
      <c r="C2815" s="115" t="s">
        <v>710</v>
      </c>
      <c r="D2815" s="22"/>
      <c r="E2815" s="114" t="str">
        <f t="shared" si="517"/>
        <v xml:space="preserve">TRANSFORMADOR MARCA:ASEA MONTEPUEZ </v>
      </c>
      <c r="F2815" s="57" t="s">
        <v>1855</v>
      </c>
      <c r="G2815" s="21" t="s">
        <v>222</v>
      </c>
      <c r="H2815" s="21" t="s">
        <v>222</v>
      </c>
      <c r="I2815" s="61" t="s">
        <v>6587</v>
      </c>
      <c r="J2815" s="21"/>
      <c r="K2815" s="61" t="s">
        <v>10081</v>
      </c>
      <c r="L2815" s="61" t="s">
        <v>10080</v>
      </c>
      <c r="M2815" s="61">
        <v>500</v>
      </c>
      <c r="N2815" s="61">
        <v>11</v>
      </c>
      <c r="O2815" s="21" t="s">
        <v>581</v>
      </c>
      <c r="P2815" s="21">
        <v>3</v>
      </c>
      <c r="Q2815" s="57">
        <v>2008</v>
      </c>
      <c r="R2815" s="61" t="s">
        <v>18</v>
      </c>
      <c r="S2815" s="61">
        <v>52061</v>
      </c>
      <c r="T2815" s="24">
        <v>1016</v>
      </c>
      <c r="U2815" s="111">
        <v>45</v>
      </c>
      <c r="V2815" s="113">
        <f t="shared" si="518"/>
        <v>822.96</v>
      </c>
      <c r="W2815" s="113">
        <f t="shared" si="519"/>
        <v>193.03999999999996</v>
      </c>
      <c r="X2815" s="112">
        <f t="shared" si="520"/>
        <v>193039.99999999997</v>
      </c>
      <c r="Y2815" s="111"/>
      <c r="Z2815" s="110">
        <f t="shared" si="528"/>
        <v>36</v>
      </c>
      <c r="AA2815" s="109">
        <f t="shared" si="521"/>
        <v>50.800000000000004</v>
      </c>
      <c r="AB2815" s="109">
        <f t="shared" si="522"/>
        <v>50800.000000000007</v>
      </c>
      <c r="AC2815" s="108">
        <f t="shared" si="523"/>
        <v>965.2</v>
      </c>
      <c r="AD2815" s="107">
        <f t="shared" si="524"/>
        <v>2.2222222222222223E-2</v>
      </c>
      <c r="AE2815" s="106">
        <f t="shared" si="525"/>
        <v>21.448888888888892</v>
      </c>
      <c r="AF2815" s="105">
        <f t="shared" si="526"/>
        <v>214.48888888888885</v>
      </c>
      <c r="AG2815" s="105">
        <f t="shared" si="527"/>
        <v>801.51111111111118</v>
      </c>
    </row>
    <row r="2816" spans="1:33" s="88" customFormat="1" x14ac:dyDescent="0.35">
      <c r="A2816" s="21">
        <v>10141103</v>
      </c>
      <c r="B2816" s="162" t="s">
        <v>1665</v>
      </c>
      <c r="C2816" s="115" t="s">
        <v>710</v>
      </c>
      <c r="D2816" s="22"/>
      <c r="E2816" s="114" t="str">
        <f t="shared" si="517"/>
        <v xml:space="preserve">TRANSFORMADOR MARCA:T. MOCAMBIQ MONTEPUEZ </v>
      </c>
      <c r="F2816" s="57" t="s">
        <v>1855</v>
      </c>
      <c r="G2816" s="21" t="s">
        <v>222</v>
      </c>
      <c r="H2816" s="21" t="s">
        <v>222</v>
      </c>
      <c r="I2816" s="61" t="s">
        <v>5565</v>
      </c>
      <c r="J2816" s="21"/>
      <c r="K2816" s="61" t="s">
        <v>10079</v>
      </c>
      <c r="L2816" s="61" t="s">
        <v>10078</v>
      </c>
      <c r="M2816" s="61">
        <v>200</v>
      </c>
      <c r="N2816" s="61">
        <v>11</v>
      </c>
      <c r="O2816" s="21" t="s">
        <v>581</v>
      </c>
      <c r="P2816" s="21">
        <v>3</v>
      </c>
      <c r="Q2816" s="57">
        <v>2008</v>
      </c>
      <c r="R2816" s="61" t="s">
        <v>10052</v>
      </c>
      <c r="S2816" s="61">
        <v>923100</v>
      </c>
      <c r="T2816" s="24">
        <v>572</v>
      </c>
      <c r="U2816" s="111">
        <v>45</v>
      </c>
      <c r="V2816" s="113">
        <f t="shared" si="518"/>
        <v>463.32000000000005</v>
      </c>
      <c r="W2816" s="113">
        <f t="shared" si="519"/>
        <v>108.67999999999995</v>
      </c>
      <c r="X2816" s="112">
        <f t="shared" si="520"/>
        <v>108679.99999999996</v>
      </c>
      <c r="Y2816" s="111"/>
      <c r="Z2816" s="110">
        <f t="shared" si="528"/>
        <v>36</v>
      </c>
      <c r="AA2816" s="109">
        <f t="shared" si="521"/>
        <v>28.6</v>
      </c>
      <c r="AB2816" s="109">
        <f t="shared" si="522"/>
        <v>28600</v>
      </c>
      <c r="AC2816" s="108">
        <f t="shared" si="523"/>
        <v>543.4</v>
      </c>
      <c r="AD2816" s="107">
        <f t="shared" si="524"/>
        <v>2.2222222222222223E-2</v>
      </c>
      <c r="AE2816" s="106">
        <f t="shared" si="525"/>
        <v>12.075555555555555</v>
      </c>
      <c r="AF2816" s="105">
        <f t="shared" si="526"/>
        <v>120.7555555555555</v>
      </c>
      <c r="AG2816" s="105">
        <f t="shared" si="527"/>
        <v>451.24444444444447</v>
      </c>
    </row>
    <row r="2817" spans="1:33" s="88" customFormat="1" x14ac:dyDescent="0.35">
      <c r="A2817" s="21">
        <v>10141103</v>
      </c>
      <c r="B2817" s="162" t="s">
        <v>1665</v>
      </c>
      <c r="C2817" s="115" t="s">
        <v>710</v>
      </c>
      <c r="D2817" s="22"/>
      <c r="E2817" s="114" t="str">
        <f t="shared" si="517"/>
        <v xml:space="preserve">TRANSFORMADOR MARCA:ASTOR MONTEPUEZ </v>
      </c>
      <c r="F2817" s="57" t="s">
        <v>1855</v>
      </c>
      <c r="G2817" s="21" t="s">
        <v>222</v>
      </c>
      <c r="H2817" s="21" t="s">
        <v>222</v>
      </c>
      <c r="I2817" s="61" t="s">
        <v>10077</v>
      </c>
      <c r="J2817" s="21"/>
      <c r="K2817" s="61" t="s">
        <v>10076</v>
      </c>
      <c r="L2817" s="61" t="s">
        <v>10075</v>
      </c>
      <c r="M2817" s="61">
        <v>100</v>
      </c>
      <c r="N2817" s="61">
        <v>11</v>
      </c>
      <c r="O2817" s="21" t="s">
        <v>581</v>
      </c>
      <c r="P2817" s="21">
        <v>3</v>
      </c>
      <c r="Q2817" s="57">
        <v>2008</v>
      </c>
      <c r="R2817" s="61" t="s">
        <v>499</v>
      </c>
      <c r="S2817" s="61" t="s">
        <v>10074</v>
      </c>
      <c r="T2817" s="24">
        <v>445</v>
      </c>
      <c r="U2817" s="111">
        <v>45</v>
      </c>
      <c r="V2817" s="113">
        <f t="shared" si="518"/>
        <v>360.45000000000005</v>
      </c>
      <c r="W2817" s="113">
        <f t="shared" si="519"/>
        <v>84.549999999999955</v>
      </c>
      <c r="X2817" s="112">
        <f t="shared" si="520"/>
        <v>84549.999999999956</v>
      </c>
      <c r="Y2817" s="111"/>
      <c r="Z2817" s="110">
        <f t="shared" si="528"/>
        <v>36</v>
      </c>
      <c r="AA2817" s="109">
        <f t="shared" si="521"/>
        <v>22.25</v>
      </c>
      <c r="AB2817" s="109">
        <f t="shared" si="522"/>
        <v>22250</v>
      </c>
      <c r="AC2817" s="108">
        <f t="shared" si="523"/>
        <v>422.75</v>
      </c>
      <c r="AD2817" s="107">
        <f t="shared" si="524"/>
        <v>2.2222222222222223E-2</v>
      </c>
      <c r="AE2817" s="106">
        <f t="shared" si="525"/>
        <v>9.3944444444444439</v>
      </c>
      <c r="AF2817" s="105">
        <f t="shared" si="526"/>
        <v>93.9444444444444</v>
      </c>
      <c r="AG2817" s="105">
        <f t="shared" si="527"/>
        <v>351.0555555555556</v>
      </c>
    </row>
    <row r="2818" spans="1:33" s="88" customFormat="1" x14ac:dyDescent="0.35">
      <c r="A2818" s="21">
        <v>10141103</v>
      </c>
      <c r="B2818" s="162" t="s">
        <v>1665</v>
      </c>
      <c r="C2818" s="115" t="s">
        <v>710</v>
      </c>
      <c r="D2818" s="22"/>
      <c r="E2818" s="114" t="str">
        <f t="shared" ref="E2818:E2881" si="529">+CONCATENATE(C2818," ","MARCA:",R2818," ",G2818," ",D2818,)</f>
        <v xml:space="preserve">TRANSFORMADOR MARCA:ABB MONTEPUEZ </v>
      </c>
      <c r="F2818" s="57" t="s">
        <v>1855</v>
      </c>
      <c r="G2818" s="21" t="s">
        <v>222</v>
      </c>
      <c r="H2818" s="21" t="s">
        <v>222</v>
      </c>
      <c r="I2818" s="61" t="s">
        <v>3351</v>
      </c>
      <c r="J2818" s="21"/>
      <c r="K2818" s="61" t="s">
        <v>10073</v>
      </c>
      <c r="L2818" s="61" t="s">
        <v>10072</v>
      </c>
      <c r="M2818" s="61">
        <v>50</v>
      </c>
      <c r="N2818" s="61">
        <v>11</v>
      </c>
      <c r="O2818" s="21" t="s">
        <v>581</v>
      </c>
      <c r="P2818" s="21">
        <v>3</v>
      </c>
      <c r="Q2818" s="57">
        <v>2008</v>
      </c>
      <c r="R2818" s="59" t="s">
        <v>15</v>
      </c>
      <c r="S2818" s="59">
        <v>25337</v>
      </c>
      <c r="T2818" s="24">
        <v>381</v>
      </c>
      <c r="U2818" s="111">
        <v>45</v>
      </c>
      <c r="V2818" s="113">
        <f t="shared" ref="V2818:V2881" si="530">((Z2818/U2818)*(T2818-AA2818))+AA2818</f>
        <v>308.61</v>
      </c>
      <c r="W2818" s="113">
        <f t="shared" ref="W2818:W2881" si="531">+T2818-V2818</f>
        <v>72.389999999999986</v>
      </c>
      <c r="X2818" s="112">
        <f t="shared" ref="X2818:X2881" si="532">+W2818*1000</f>
        <v>72389.999999999985</v>
      </c>
      <c r="Y2818" s="111"/>
      <c r="Z2818" s="110">
        <f t="shared" si="528"/>
        <v>36</v>
      </c>
      <c r="AA2818" s="109">
        <f t="shared" ref="AA2818:AA2881" si="533">(5/100*T2818)</f>
        <v>19.05</v>
      </c>
      <c r="AB2818" s="109">
        <f t="shared" ref="AB2818:AB2881" si="534">+AA2818*1000</f>
        <v>19050</v>
      </c>
      <c r="AC2818" s="108">
        <f t="shared" ref="AC2818:AC2881" si="535">+T2818-AA2818</f>
        <v>361.95</v>
      </c>
      <c r="AD2818" s="107">
        <f t="shared" ref="AD2818:AD2881" si="536">1/U2818</f>
        <v>2.2222222222222223E-2</v>
      </c>
      <c r="AE2818" s="106">
        <f t="shared" ref="AE2818:AE2881" si="537">+AC2818*AD2818</f>
        <v>8.043333333333333</v>
      </c>
      <c r="AF2818" s="105">
        <f t="shared" ref="AF2818:AF2881" si="538">+T2818-V2818+AE2818</f>
        <v>80.433333333333323</v>
      </c>
      <c r="AG2818" s="105">
        <f t="shared" ref="AG2818:AG2881" si="539">+V2818-AE2818</f>
        <v>300.56666666666666</v>
      </c>
    </row>
    <row r="2819" spans="1:33" s="88" customFormat="1" x14ac:dyDescent="0.35">
      <c r="A2819" s="21">
        <v>10141103</v>
      </c>
      <c r="B2819" s="162" t="s">
        <v>1665</v>
      </c>
      <c r="C2819" s="115" t="s">
        <v>710</v>
      </c>
      <c r="D2819" s="22"/>
      <c r="E2819" s="114" t="str">
        <f t="shared" si="529"/>
        <v xml:space="preserve">TRANSFORMADOR MARCA:TUSCO TRAFO MONTEPUEZ </v>
      </c>
      <c r="F2819" s="57" t="s">
        <v>1855</v>
      </c>
      <c r="G2819" s="21" t="s">
        <v>222</v>
      </c>
      <c r="H2819" s="21" t="s">
        <v>222</v>
      </c>
      <c r="I2819" s="61" t="s">
        <v>4281</v>
      </c>
      <c r="J2819" s="21"/>
      <c r="K2819" s="61" t="s">
        <v>10071</v>
      </c>
      <c r="L2819" s="61" t="s">
        <v>10070</v>
      </c>
      <c r="M2819" s="61">
        <v>160</v>
      </c>
      <c r="N2819" s="61">
        <v>11</v>
      </c>
      <c r="O2819" s="21" t="s">
        <v>581</v>
      </c>
      <c r="P2819" s="21">
        <v>3</v>
      </c>
      <c r="Q2819" s="57">
        <v>2008</v>
      </c>
      <c r="R2819" s="59" t="s">
        <v>219</v>
      </c>
      <c r="S2819" s="59">
        <v>551151</v>
      </c>
      <c r="T2819" s="24">
        <v>572</v>
      </c>
      <c r="U2819" s="111">
        <v>45</v>
      </c>
      <c r="V2819" s="113">
        <f t="shared" si="530"/>
        <v>463.32000000000005</v>
      </c>
      <c r="W2819" s="113">
        <f t="shared" si="531"/>
        <v>108.67999999999995</v>
      </c>
      <c r="X2819" s="112">
        <f t="shared" si="532"/>
        <v>108679.99999999996</v>
      </c>
      <c r="Y2819" s="111"/>
      <c r="Z2819" s="110">
        <f t="shared" si="528"/>
        <v>36</v>
      </c>
      <c r="AA2819" s="109">
        <f t="shared" si="533"/>
        <v>28.6</v>
      </c>
      <c r="AB2819" s="109">
        <f t="shared" si="534"/>
        <v>28600</v>
      </c>
      <c r="AC2819" s="108">
        <f t="shared" si="535"/>
        <v>543.4</v>
      </c>
      <c r="AD2819" s="107">
        <f t="shared" si="536"/>
        <v>2.2222222222222223E-2</v>
      </c>
      <c r="AE2819" s="106">
        <f t="shared" si="537"/>
        <v>12.075555555555555</v>
      </c>
      <c r="AF2819" s="105">
        <f t="shared" si="538"/>
        <v>120.7555555555555</v>
      </c>
      <c r="AG2819" s="105">
        <f t="shared" si="539"/>
        <v>451.24444444444447</v>
      </c>
    </row>
    <row r="2820" spans="1:33" s="88" customFormat="1" x14ac:dyDescent="0.35">
      <c r="A2820" s="21">
        <v>10141103</v>
      </c>
      <c r="B2820" s="161" t="s">
        <v>1665</v>
      </c>
      <c r="C2820" s="115" t="s">
        <v>710</v>
      </c>
      <c r="D2820" s="22"/>
      <c r="E2820" s="114" t="str">
        <f t="shared" si="529"/>
        <v xml:space="preserve">TRANSFORMADOR MARCA:TUSCO TRAFO MONTEPUEZ </v>
      </c>
      <c r="F2820" s="57" t="s">
        <v>1855</v>
      </c>
      <c r="G2820" s="21" t="s">
        <v>222</v>
      </c>
      <c r="H2820" s="21" t="s">
        <v>222</v>
      </c>
      <c r="I2820" s="61" t="s">
        <v>1854</v>
      </c>
      <c r="J2820" s="21"/>
      <c r="K2820" s="61" t="s">
        <v>10069</v>
      </c>
      <c r="L2820" s="61" t="s">
        <v>10068</v>
      </c>
      <c r="M2820" s="61">
        <v>160</v>
      </c>
      <c r="N2820" s="61">
        <v>11</v>
      </c>
      <c r="O2820" s="21" t="s">
        <v>581</v>
      </c>
      <c r="P2820" s="21">
        <v>3</v>
      </c>
      <c r="Q2820" s="57">
        <v>2008</v>
      </c>
      <c r="R2820" s="61" t="s">
        <v>219</v>
      </c>
      <c r="S2820" s="61">
        <v>551152</v>
      </c>
      <c r="T2820" s="24">
        <v>572</v>
      </c>
      <c r="U2820" s="111">
        <v>45</v>
      </c>
      <c r="V2820" s="113">
        <f t="shared" si="530"/>
        <v>463.32000000000005</v>
      </c>
      <c r="W2820" s="113">
        <f t="shared" si="531"/>
        <v>108.67999999999995</v>
      </c>
      <c r="X2820" s="112">
        <f t="shared" si="532"/>
        <v>108679.99999999996</v>
      </c>
      <c r="Y2820" s="111"/>
      <c r="Z2820" s="110">
        <f t="shared" si="528"/>
        <v>36</v>
      </c>
      <c r="AA2820" s="109">
        <f t="shared" si="533"/>
        <v>28.6</v>
      </c>
      <c r="AB2820" s="109">
        <f t="shared" si="534"/>
        <v>28600</v>
      </c>
      <c r="AC2820" s="108">
        <f t="shared" si="535"/>
        <v>543.4</v>
      </c>
      <c r="AD2820" s="107">
        <f t="shared" si="536"/>
        <v>2.2222222222222223E-2</v>
      </c>
      <c r="AE2820" s="106">
        <f t="shared" si="537"/>
        <v>12.075555555555555</v>
      </c>
      <c r="AF2820" s="105">
        <f t="shared" si="538"/>
        <v>120.7555555555555</v>
      </c>
      <c r="AG2820" s="105">
        <f t="shared" si="539"/>
        <v>451.24444444444447</v>
      </c>
    </row>
    <row r="2821" spans="1:33" s="88" customFormat="1" x14ac:dyDescent="0.35">
      <c r="A2821" s="21">
        <v>10141103</v>
      </c>
      <c r="B2821" s="162" t="s">
        <v>1665</v>
      </c>
      <c r="C2821" s="115" t="s">
        <v>710</v>
      </c>
      <c r="D2821" s="22"/>
      <c r="E2821" s="114" t="str">
        <f t="shared" si="529"/>
        <v xml:space="preserve">TRANSFORMADOR MARCA:POWERTECH MONTEPUEZ </v>
      </c>
      <c r="F2821" s="57" t="s">
        <v>1855</v>
      </c>
      <c r="G2821" s="21" t="s">
        <v>222</v>
      </c>
      <c r="H2821" s="21" t="s">
        <v>222</v>
      </c>
      <c r="I2821" s="61" t="s">
        <v>10067</v>
      </c>
      <c r="J2821" s="21"/>
      <c r="K2821" s="61" t="s">
        <v>10066</v>
      </c>
      <c r="L2821" s="61" t="s">
        <v>10065</v>
      </c>
      <c r="M2821" s="61">
        <v>100</v>
      </c>
      <c r="N2821" s="61">
        <v>33</v>
      </c>
      <c r="O2821" s="21" t="s">
        <v>581</v>
      </c>
      <c r="P2821" s="21">
        <v>3</v>
      </c>
      <c r="Q2821" s="21">
        <v>2008</v>
      </c>
      <c r="R2821" s="61" t="s">
        <v>295</v>
      </c>
      <c r="S2821" s="61" t="s">
        <v>3362</v>
      </c>
      <c r="T2821" s="24">
        <v>763</v>
      </c>
      <c r="U2821" s="111">
        <v>45</v>
      </c>
      <c r="V2821" s="113">
        <f t="shared" si="530"/>
        <v>618.03</v>
      </c>
      <c r="W2821" s="113">
        <f t="shared" si="531"/>
        <v>144.97000000000003</v>
      </c>
      <c r="X2821" s="112">
        <f t="shared" si="532"/>
        <v>144970.00000000003</v>
      </c>
      <c r="Y2821" s="111"/>
      <c r="Z2821" s="110">
        <f t="shared" si="528"/>
        <v>36</v>
      </c>
      <c r="AA2821" s="109">
        <f t="shared" si="533"/>
        <v>38.15</v>
      </c>
      <c r="AB2821" s="109">
        <f t="shared" si="534"/>
        <v>38150</v>
      </c>
      <c r="AC2821" s="108">
        <f t="shared" si="535"/>
        <v>724.85</v>
      </c>
      <c r="AD2821" s="107">
        <f t="shared" si="536"/>
        <v>2.2222222222222223E-2</v>
      </c>
      <c r="AE2821" s="106">
        <f t="shared" si="537"/>
        <v>16.10777777777778</v>
      </c>
      <c r="AF2821" s="105">
        <f t="shared" si="538"/>
        <v>161.07777777777781</v>
      </c>
      <c r="AG2821" s="105">
        <f t="shared" si="539"/>
        <v>601.92222222222222</v>
      </c>
    </row>
    <row r="2822" spans="1:33" s="88" customFormat="1" x14ac:dyDescent="0.35">
      <c r="A2822" s="21">
        <v>10141103</v>
      </c>
      <c r="B2822" s="162" t="s">
        <v>1665</v>
      </c>
      <c r="C2822" s="115" t="s">
        <v>710</v>
      </c>
      <c r="D2822" s="60"/>
      <c r="E2822" s="114" t="str">
        <f t="shared" si="529"/>
        <v xml:space="preserve">TRANSFORMADOR MARCA:Ilegivel MONTEPUEZ </v>
      </c>
      <c r="F2822" s="57" t="s">
        <v>1855</v>
      </c>
      <c r="G2822" s="21" t="s">
        <v>222</v>
      </c>
      <c r="H2822" s="21" t="s">
        <v>222</v>
      </c>
      <c r="I2822" s="61" t="s">
        <v>10064</v>
      </c>
      <c r="J2822" s="61"/>
      <c r="K2822" s="61" t="s">
        <v>10063</v>
      </c>
      <c r="L2822" s="61" t="s">
        <v>10062</v>
      </c>
      <c r="M2822" s="61">
        <v>125</v>
      </c>
      <c r="N2822" s="61">
        <v>33</v>
      </c>
      <c r="O2822" s="21" t="s">
        <v>581</v>
      </c>
      <c r="P2822" s="21">
        <v>3</v>
      </c>
      <c r="Q2822" s="61">
        <v>2008</v>
      </c>
      <c r="R2822" s="61" t="s">
        <v>3382</v>
      </c>
      <c r="S2822" s="61" t="s">
        <v>3382</v>
      </c>
      <c r="T2822" s="24">
        <v>763</v>
      </c>
      <c r="U2822" s="111">
        <v>45</v>
      </c>
      <c r="V2822" s="113">
        <f t="shared" si="530"/>
        <v>618.03</v>
      </c>
      <c r="W2822" s="113">
        <f t="shared" si="531"/>
        <v>144.97000000000003</v>
      </c>
      <c r="X2822" s="112">
        <f t="shared" si="532"/>
        <v>144970.00000000003</v>
      </c>
      <c r="Y2822" s="111"/>
      <c r="Z2822" s="110">
        <f t="shared" si="528"/>
        <v>36</v>
      </c>
      <c r="AA2822" s="109">
        <f t="shared" si="533"/>
        <v>38.15</v>
      </c>
      <c r="AB2822" s="109">
        <f t="shared" si="534"/>
        <v>38150</v>
      </c>
      <c r="AC2822" s="108">
        <f t="shared" si="535"/>
        <v>724.85</v>
      </c>
      <c r="AD2822" s="107">
        <f t="shared" si="536"/>
        <v>2.2222222222222223E-2</v>
      </c>
      <c r="AE2822" s="106">
        <f t="shared" si="537"/>
        <v>16.10777777777778</v>
      </c>
      <c r="AF2822" s="105">
        <f t="shared" si="538"/>
        <v>161.07777777777781</v>
      </c>
      <c r="AG2822" s="105">
        <f t="shared" si="539"/>
        <v>601.92222222222222</v>
      </c>
    </row>
    <row r="2823" spans="1:33" s="88" customFormat="1" x14ac:dyDescent="0.35">
      <c r="A2823" s="21">
        <v>10141103</v>
      </c>
      <c r="B2823" s="162" t="s">
        <v>1665</v>
      </c>
      <c r="C2823" s="115" t="s">
        <v>710</v>
      </c>
      <c r="D2823" s="21"/>
      <c r="E2823" s="114" t="str">
        <f t="shared" si="529"/>
        <v xml:space="preserve">TRANSFORMADOR MARCA:FUJI TUSCO MONTEPUEZ </v>
      </c>
      <c r="F2823" s="57" t="s">
        <v>1855</v>
      </c>
      <c r="G2823" s="21" t="s">
        <v>222</v>
      </c>
      <c r="H2823" s="21" t="s">
        <v>222</v>
      </c>
      <c r="I2823" s="61" t="s">
        <v>10061</v>
      </c>
      <c r="J2823" s="21"/>
      <c r="K2823" s="61" t="s">
        <v>10060</v>
      </c>
      <c r="L2823" s="61" t="s">
        <v>10059</v>
      </c>
      <c r="M2823" s="61">
        <v>100</v>
      </c>
      <c r="N2823" s="61">
        <v>11</v>
      </c>
      <c r="O2823" s="21" t="s">
        <v>581</v>
      </c>
      <c r="P2823" s="21">
        <v>3</v>
      </c>
      <c r="Q2823" s="61">
        <v>2008</v>
      </c>
      <c r="R2823" s="61" t="s">
        <v>531</v>
      </c>
      <c r="S2823" s="61">
        <v>591282</v>
      </c>
      <c r="T2823" s="116">
        <v>445</v>
      </c>
      <c r="U2823" s="110">
        <v>45</v>
      </c>
      <c r="V2823" s="113">
        <f t="shared" si="530"/>
        <v>360.45000000000005</v>
      </c>
      <c r="W2823" s="113">
        <f t="shared" si="531"/>
        <v>84.549999999999955</v>
      </c>
      <c r="X2823" s="112">
        <f t="shared" si="532"/>
        <v>84549.999999999956</v>
      </c>
      <c r="Y2823" s="111"/>
      <c r="Z2823" s="110">
        <f t="shared" si="528"/>
        <v>36</v>
      </c>
      <c r="AA2823" s="109">
        <f t="shared" si="533"/>
        <v>22.25</v>
      </c>
      <c r="AB2823" s="109">
        <f t="shared" si="534"/>
        <v>22250</v>
      </c>
      <c r="AC2823" s="108">
        <f t="shared" si="535"/>
        <v>422.75</v>
      </c>
      <c r="AD2823" s="107">
        <f t="shared" si="536"/>
        <v>2.2222222222222223E-2</v>
      </c>
      <c r="AE2823" s="106">
        <f t="shared" si="537"/>
        <v>9.3944444444444439</v>
      </c>
      <c r="AF2823" s="105">
        <f t="shared" si="538"/>
        <v>93.9444444444444</v>
      </c>
      <c r="AG2823" s="105">
        <f t="shared" si="539"/>
        <v>351.0555555555556</v>
      </c>
    </row>
    <row r="2824" spans="1:33" s="88" customFormat="1" x14ac:dyDescent="0.35">
      <c r="A2824" s="21">
        <v>10141103</v>
      </c>
      <c r="B2824" s="162" t="s">
        <v>1665</v>
      </c>
      <c r="C2824" s="115" t="s">
        <v>710</v>
      </c>
      <c r="D2824" s="21"/>
      <c r="E2824" s="114" t="str">
        <f t="shared" si="529"/>
        <v xml:space="preserve">TRANSFORMADOR MARCA:FUJI TUSCO MONTEPUEZ </v>
      </c>
      <c r="F2824" s="57" t="s">
        <v>1855</v>
      </c>
      <c r="G2824" s="21" t="s">
        <v>222</v>
      </c>
      <c r="H2824" s="21" t="s">
        <v>222</v>
      </c>
      <c r="I2824" s="61" t="s">
        <v>10058</v>
      </c>
      <c r="J2824" s="21"/>
      <c r="K2824" s="61" t="s">
        <v>10057</v>
      </c>
      <c r="L2824" s="61" t="s">
        <v>10056</v>
      </c>
      <c r="M2824" s="61">
        <v>100</v>
      </c>
      <c r="N2824" s="61">
        <v>33</v>
      </c>
      <c r="O2824" s="21" t="s">
        <v>581</v>
      </c>
      <c r="P2824" s="21">
        <v>3</v>
      </c>
      <c r="Q2824" s="61">
        <v>2008</v>
      </c>
      <c r="R2824" s="61" t="s">
        <v>531</v>
      </c>
      <c r="S2824" s="61">
        <v>591286</v>
      </c>
      <c r="T2824" s="116">
        <v>763</v>
      </c>
      <c r="U2824" s="111">
        <v>45</v>
      </c>
      <c r="V2824" s="113">
        <f t="shared" si="530"/>
        <v>618.03</v>
      </c>
      <c r="W2824" s="113">
        <f t="shared" si="531"/>
        <v>144.97000000000003</v>
      </c>
      <c r="X2824" s="112">
        <f t="shared" si="532"/>
        <v>144970.00000000003</v>
      </c>
      <c r="Y2824" s="111"/>
      <c r="Z2824" s="110">
        <f t="shared" si="528"/>
        <v>36</v>
      </c>
      <c r="AA2824" s="109">
        <f t="shared" si="533"/>
        <v>38.15</v>
      </c>
      <c r="AB2824" s="109">
        <f t="shared" si="534"/>
        <v>38150</v>
      </c>
      <c r="AC2824" s="108">
        <f t="shared" si="535"/>
        <v>724.85</v>
      </c>
      <c r="AD2824" s="107">
        <f t="shared" si="536"/>
        <v>2.2222222222222223E-2</v>
      </c>
      <c r="AE2824" s="106">
        <f t="shared" si="537"/>
        <v>16.10777777777778</v>
      </c>
      <c r="AF2824" s="105">
        <f t="shared" si="538"/>
        <v>161.07777777777781</v>
      </c>
      <c r="AG2824" s="105">
        <f t="shared" si="539"/>
        <v>601.92222222222222</v>
      </c>
    </row>
    <row r="2825" spans="1:33" s="88" customFormat="1" x14ac:dyDescent="0.35">
      <c r="A2825" s="21">
        <v>10141103</v>
      </c>
      <c r="B2825" s="162" t="s">
        <v>1665</v>
      </c>
      <c r="C2825" s="115" t="s">
        <v>710</v>
      </c>
      <c r="D2825" s="21"/>
      <c r="E2825" s="114" t="str">
        <f t="shared" si="529"/>
        <v xml:space="preserve">TRANSFORMADOR MARCA:T. MOCAMBIQ MONTEPUEZ </v>
      </c>
      <c r="F2825" s="57" t="s">
        <v>1855</v>
      </c>
      <c r="G2825" s="21" t="s">
        <v>222</v>
      </c>
      <c r="H2825" s="21" t="s">
        <v>222</v>
      </c>
      <c r="I2825" s="61" t="s">
        <v>10055</v>
      </c>
      <c r="J2825" s="21"/>
      <c r="K2825" s="61" t="s">
        <v>10054</v>
      </c>
      <c r="L2825" s="61" t="s">
        <v>10053</v>
      </c>
      <c r="M2825" s="61">
        <v>160</v>
      </c>
      <c r="N2825" s="61">
        <v>33</v>
      </c>
      <c r="O2825" s="21" t="s">
        <v>581</v>
      </c>
      <c r="P2825" s="21">
        <v>3</v>
      </c>
      <c r="Q2825" s="61">
        <v>2008</v>
      </c>
      <c r="R2825" s="61" t="s">
        <v>10052</v>
      </c>
      <c r="S2825" s="61">
        <v>961690</v>
      </c>
      <c r="T2825" s="116">
        <v>991</v>
      </c>
      <c r="U2825" s="111">
        <v>45</v>
      </c>
      <c r="V2825" s="113">
        <f t="shared" si="530"/>
        <v>802.71</v>
      </c>
      <c r="W2825" s="113">
        <f t="shared" si="531"/>
        <v>188.28999999999996</v>
      </c>
      <c r="X2825" s="112">
        <f t="shared" si="532"/>
        <v>188289.99999999997</v>
      </c>
      <c r="Y2825" s="111"/>
      <c r="Z2825" s="110">
        <f t="shared" si="528"/>
        <v>36</v>
      </c>
      <c r="AA2825" s="109">
        <f t="shared" si="533"/>
        <v>49.550000000000004</v>
      </c>
      <c r="AB2825" s="109">
        <f t="shared" si="534"/>
        <v>49550.000000000007</v>
      </c>
      <c r="AC2825" s="108">
        <f t="shared" si="535"/>
        <v>941.45</v>
      </c>
      <c r="AD2825" s="107">
        <f t="shared" si="536"/>
        <v>2.2222222222222223E-2</v>
      </c>
      <c r="AE2825" s="106">
        <f t="shared" si="537"/>
        <v>20.921111111111113</v>
      </c>
      <c r="AF2825" s="105">
        <f t="shared" si="538"/>
        <v>209.21111111111108</v>
      </c>
      <c r="AG2825" s="105">
        <f t="shared" si="539"/>
        <v>781.78888888888889</v>
      </c>
    </row>
    <row r="2826" spans="1:33" s="88" customFormat="1" x14ac:dyDescent="0.35">
      <c r="A2826" s="21">
        <v>10141103</v>
      </c>
      <c r="B2826" s="162" t="s">
        <v>1665</v>
      </c>
      <c r="C2826" s="115" t="s">
        <v>710</v>
      </c>
      <c r="D2826" s="21"/>
      <c r="E2826" s="114" t="str">
        <f t="shared" si="529"/>
        <v xml:space="preserve">TRANSFORMADOR MARCA:TUSCO TRAFO MONTEPUEZ </v>
      </c>
      <c r="F2826" s="57" t="s">
        <v>1855</v>
      </c>
      <c r="G2826" s="21" t="s">
        <v>222</v>
      </c>
      <c r="H2826" s="21" t="s">
        <v>222</v>
      </c>
      <c r="I2826" s="61" t="s">
        <v>8123</v>
      </c>
      <c r="J2826" s="21"/>
      <c r="K2826" s="61" t="s">
        <v>10051</v>
      </c>
      <c r="L2826" s="61" t="s">
        <v>10050</v>
      </c>
      <c r="M2826" s="61">
        <v>100</v>
      </c>
      <c r="N2826" s="61">
        <v>33</v>
      </c>
      <c r="O2826" s="21" t="s">
        <v>581</v>
      </c>
      <c r="P2826" s="21">
        <v>3</v>
      </c>
      <c r="Q2826" s="61">
        <v>2008</v>
      </c>
      <c r="R2826" s="61" t="s">
        <v>219</v>
      </c>
      <c r="S2826" s="61" t="s">
        <v>10049</v>
      </c>
      <c r="T2826" s="116">
        <v>763</v>
      </c>
      <c r="U2826" s="111">
        <v>45</v>
      </c>
      <c r="V2826" s="113">
        <f t="shared" si="530"/>
        <v>618.03</v>
      </c>
      <c r="W2826" s="113">
        <f t="shared" si="531"/>
        <v>144.97000000000003</v>
      </c>
      <c r="X2826" s="112">
        <f t="shared" si="532"/>
        <v>144970.00000000003</v>
      </c>
      <c r="Y2826" s="111"/>
      <c r="Z2826" s="110">
        <f t="shared" si="528"/>
        <v>36</v>
      </c>
      <c r="AA2826" s="109">
        <f t="shared" si="533"/>
        <v>38.15</v>
      </c>
      <c r="AB2826" s="109">
        <f t="shared" si="534"/>
        <v>38150</v>
      </c>
      <c r="AC2826" s="108">
        <f t="shared" si="535"/>
        <v>724.85</v>
      </c>
      <c r="AD2826" s="107">
        <f t="shared" si="536"/>
        <v>2.2222222222222223E-2</v>
      </c>
      <c r="AE2826" s="106">
        <f t="shared" si="537"/>
        <v>16.10777777777778</v>
      </c>
      <c r="AF2826" s="105">
        <f t="shared" si="538"/>
        <v>161.07777777777781</v>
      </c>
      <c r="AG2826" s="105">
        <f t="shared" si="539"/>
        <v>601.92222222222222</v>
      </c>
    </row>
    <row r="2827" spans="1:33" s="88" customFormat="1" x14ac:dyDescent="0.35">
      <c r="A2827" s="21">
        <v>10141103</v>
      </c>
      <c r="B2827" s="162" t="s">
        <v>1665</v>
      </c>
      <c r="C2827" s="115" t="s">
        <v>710</v>
      </c>
      <c r="D2827" s="21"/>
      <c r="E2827" s="114" t="str">
        <f t="shared" si="529"/>
        <v xml:space="preserve">TRANSFORMADOR MARCA:POWERTECH MONTEPUEZ </v>
      </c>
      <c r="F2827" s="57" t="s">
        <v>1855</v>
      </c>
      <c r="G2827" s="21" t="s">
        <v>222</v>
      </c>
      <c r="H2827" s="21" t="s">
        <v>222</v>
      </c>
      <c r="I2827" s="61" t="s">
        <v>8120</v>
      </c>
      <c r="J2827" s="49"/>
      <c r="K2827" s="61" t="s">
        <v>10048</v>
      </c>
      <c r="L2827" s="61" t="s">
        <v>10047</v>
      </c>
      <c r="M2827" s="61">
        <v>100</v>
      </c>
      <c r="N2827" s="61">
        <v>33</v>
      </c>
      <c r="O2827" s="21" t="s">
        <v>581</v>
      </c>
      <c r="P2827" s="21">
        <v>3</v>
      </c>
      <c r="Q2827" s="21">
        <v>2008</v>
      </c>
      <c r="R2827" s="61" t="s">
        <v>295</v>
      </c>
      <c r="S2827" s="61" t="s">
        <v>10046</v>
      </c>
      <c r="T2827" s="116">
        <v>763</v>
      </c>
      <c r="U2827" s="111">
        <v>45</v>
      </c>
      <c r="V2827" s="113">
        <f t="shared" si="530"/>
        <v>618.03</v>
      </c>
      <c r="W2827" s="113">
        <f t="shared" si="531"/>
        <v>144.97000000000003</v>
      </c>
      <c r="X2827" s="112">
        <f t="shared" si="532"/>
        <v>144970.00000000003</v>
      </c>
      <c r="Y2827" s="111"/>
      <c r="Z2827" s="110">
        <f t="shared" si="528"/>
        <v>36</v>
      </c>
      <c r="AA2827" s="109">
        <f t="shared" si="533"/>
        <v>38.15</v>
      </c>
      <c r="AB2827" s="109">
        <f t="shared" si="534"/>
        <v>38150</v>
      </c>
      <c r="AC2827" s="108">
        <f t="shared" si="535"/>
        <v>724.85</v>
      </c>
      <c r="AD2827" s="107">
        <f t="shared" si="536"/>
        <v>2.2222222222222223E-2</v>
      </c>
      <c r="AE2827" s="106">
        <f t="shared" si="537"/>
        <v>16.10777777777778</v>
      </c>
      <c r="AF2827" s="105">
        <f t="shared" si="538"/>
        <v>161.07777777777781</v>
      </c>
      <c r="AG2827" s="105">
        <f t="shared" si="539"/>
        <v>601.92222222222222</v>
      </c>
    </row>
    <row r="2828" spans="1:33" s="88" customFormat="1" x14ac:dyDescent="0.35">
      <c r="A2828" s="21">
        <v>10141103</v>
      </c>
      <c r="B2828" s="162" t="s">
        <v>1665</v>
      </c>
      <c r="C2828" s="115" t="s">
        <v>710</v>
      </c>
      <c r="D2828" s="21"/>
      <c r="E2828" s="114" t="str">
        <f t="shared" si="529"/>
        <v xml:space="preserve">TRANSFORMADOR MARCA:ASTOR MONTEPUEZ </v>
      </c>
      <c r="F2828" s="57" t="s">
        <v>1855</v>
      </c>
      <c r="G2828" s="21" t="s">
        <v>222</v>
      </c>
      <c r="H2828" s="21" t="s">
        <v>222</v>
      </c>
      <c r="I2828" s="61" t="s">
        <v>10045</v>
      </c>
      <c r="J2828" s="21"/>
      <c r="K2828" s="61" t="s">
        <v>10044</v>
      </c>
      <c r="L2828" s="61" t="s">
        <v>10043</v>
      </c>
      <c r="M2828" s="61">
        <v>50</v>
      </c>
      <c r="N2828" s="61">
        <v>33</v>
      </c>
      <c r="O2828" s="21" t="s">
        <v>581</v>
      </c>
      <c r="P2828" s="21">
        <v>3</v>
      </c>
      <c r="Q2828" s="21">
        <v>2008</v>
      </c>
      <c r="R2828" s="61" t="s">
        <v>499</v>
      </c>
      <c r="S2828" s="61" t="s">
        <v>10042</v>
      </c>
      <c r="T2828" s="116">
        <v>643</v>
      </c>
      <c r="U2828" s="111">
        <v>45</v>
      </c>
      <c r="V2828" s="113">
        <f t="shared" si="530"/>
        <v>520.83000000000004</v>
      </c>
      <c r="W2828" s="113">
        <f t="shared" si="531"/>
        <v>122.16999999999996</v>
      </c>
      <c r="X2828" s="112">
        <f t="shared" si="532"/>
        <v>122169.99999999996</v>
      </c>
      <c r="Y2828" s="111"/>
      <c r="Z2828" s="110">
        <f t="shared" si="528"/>
        <v>36</v>
      </c>
      <c r="AA2828" s="109">
        <f t="shared" si="533"/>
        <v>32.15</v>
      </c>
      <c r="AB2828" s="109">
        <f t="shared" si="534"/>
        <v>32150</v>
      </c>
      <c r="AC2828" s="108">
        <f t="shared" si="535"/>
        <v>610.85</v>
      </c>
      <c r="AD2828" s="107">
        <f t="shared" si="536"/>
        <v>2.2222222222222223E-2</v>
      </c>
      <c r="AE2828" s="106">
        <f t="shared" si="537"/>
        <v>13.574444444444445</v>
      </c>
      <c r="AF2828" s="105">
        <f t="shared" si="538"/>
        <v>135.74444444444441</v>
      </c>
      <c r="AG2828" s="105">
        <f t="shared" si="539"/>
        <v>507.25555555555559</v>
      </c>
    </row>
    <row r="2829" spans="1:33" s="88" customFormat="1" x14ac:dyDescent="0.35">
      <c r="A2829" s="21">
        <v>10141103</v>
      </c>
      <c r="B2829" s="162" t="s">
        <v>1665</v>
      </c>
      <c r="C2829" s="115" t="s">
        <v>710</v>
      </c>
      <c r="D2829" s="21"/>
      <c r="E2829" s="114" t="str">
        <f t="shared" si="529"/>
        <v xml:space="preserve">TRANSFORMADOR MARCA:Astor METORO </v>
      </c>
      <c r="F2829" s="57" t="s">
        <v>3315</v>
      </c>
      <c r="G2829" s="21" t="s">
        <v>183</v>
      </c>
      <c r="H2829" s="21" t="s">
        <v>3314</v>
      </c>
      <c r="I2829" s="21" t="s">
        <v>10041</v>
      </c>
      <c r="J2829" s="57"/>
      <c r="K2829" s="61" t="s">
        <v>10040</v>
      </c>
      <c r="L2829" s="61" t="s">
        <v>10039</v>
      </c>
      <c r="M2829" s="21">
        <v>100</v>
      </c>
      <c r="N2829" s="21">
        <v>33</v>
      </c>
      <c r="O2829" s="21" t="s">
        <v>581</v>
      </c>
      <c r="P2829" s="21">
        <v>3</v>
      </c>
      <c r="Q2829" s="21">
        <v>2008</v>
      </c>
      <c r="R2829" s="21" t="s">
        <v>1661</v>
      </c>
      <c r="S2829" s="21" t="s">
        <v>10038</v>
      </c>
      <c r="T2829" s="116">
        <v>763</v>
      </c>
      <c r="U2829" s="111">
        <v>45</v>
      </c>
      <c r="V2829" s="113">
        <f t="shared" si="530"/>
        <v>618.03</v>
      </c>
      <c r="W2829" s="113">
        <f t="shared" si="531"/>
        <v>144.97000000000003</v>
      </c>
      <c r="X2829" s="112">
        <f t="shared" si="532"/>
        <v>144970.00000000003</v>
      </c>
      <c r="Y2829" s="111"/>
      <c r="Z2829" s="110">
        <f t="shared" si="528"/>
        <v>36</v>
      </c>
      <c r="AA2829" s="109">
        <f t="shared" si="533"/>
        <v>38.15</v>
      </c>
      <c r="AB2829" s="109">
        <f t="shared" si="534"/>
        <v>38150</v>
      </c>
      <c r="AC2829" s="108">
        <f t="shared" si="535"/>
        <v>724.85</v>
      </c>
      <c r="AD2829" s="107">
        <f t="shared" si="536"/>
        <v>2.2222222222222223E-2</v>
      </c>
      <c r="AE2829" s="106">
        <f t="shared" si="537"/>
        <v>16.10777777777778</v>
      </c>
      <c r="AF2829" s="105">
        <f t="shared" si="538"/>
        <v>161.07777777777781</v>
      </c>
      <c r="AG2829" s="105">
        <f t="shared" si="539"/>
        <v>601.92222222222222</v>
      </c>
    </row>
    <row r="2830" spans="1:33" s="88" customFormat="1" x14ac:dyDescent="0.35">
      <c r="A2830" s="21">
        <v>10141103</v>
      </c>
      <c r="B2830" s="162" t="s">
        <v>1665</v>
      </c>
      <c r="C2830" s="115" t="s">
        <v>710</v>
      </c>
      <c r="D2830" s="21"/>
      <c r="E2830" s="114" t="str">
        <f t="shared" si="529"/>
        <v xml:space="preserve">TRANSFORMADOR MARCA:TUSCO TRAFO METORO </v>
      </c>
      <c r="F2830" s="57" t="s">
        <v>3315</v>
      </c>
      <c r="G2830" s="21" t="s">
        <v>183</v>
      </c>
      <c r="H2830" s="21" t="s">
        <v>3314</v>
      </c>
      <c r="I2830" s="21" t="s">
        <v>10037</v>
      </c>
      <c r="J2830" s="57"/>
      <c r="K2830" s="61" t="s">
        <v>10036</v>
      </c>
      <c r="L2830" s="61" t="s">
        <v>10035</v>
      </c>
      <c r="M2830" s="21">
        <v>100</v>
      </c>
      <c r="N2830" s="21">
        <v>33</v>
      </c>
      <c r="O2830" s="21" t="s">
        <v>581</v>
      </c>
      <c r="P2830" s="21">
        <v>3</v>
      </c>
      <c r="Q2830" s="21">
        <v>2008</v>
      </c>
      <c r="R2830" s="21" t="s">
        <v>219</v>
      </c>
      <c r="S2830" s="21">
        <v>496316</v>
      </c>
      <c r="T2830" s="116">
        <v>763</v>
      </c>
      <c r="U2830" s="111">
        <v>45</v>
      </c>
      <c r="V2830" s="113">
        <f t="shared" si="530"/>
        <v>618.03</v>
      </c>
      <c r="W2830" s="113">
        <f t="shared" si="531"/>
        <v>144.97000000000003</v>
      </c>
      <c r="X2830" s="112">
        <f t="shared" si="532"/>
        <v>144970.00000000003</v>
      </c>
      <c r="Y2830" s="111"/>
      <c r="Z2830" s="110">
        <f t="shared" si="528"/>
        <v>36</v>
      </c>
      <c r="AA2830" s="109">
        <f t="shared" si="533"/>
        <v>38.15</v>
      </c>
      <c r="AB2830" s="109">
        <f t="shared" si="534"/>
        <v>38150</v>
      </c>
      <c r="AC2830" s="108">
        <f t="shared" si="535"/>
        <v>724.85</v>
      </c>
      <c r="AD2830" s="107">
        <f t="shared" si="536"/>
        <v>2.2222222222222223E-2</v>
      </c>
      <c r="AE2830" s="106">
        <f t="shared" si="537"/>
        <v>16.10777777777778</v>
      </c>
      <c r="AF2830" s="105">
        <f t="shared" si="538"/>
        <v>161.07777777777781</v>
      </c>
      <c r="AG2830" s="105">
        <f t="shared" si="539"/>
        <v>601.92222222222222</v>
      </c>
    </row>
    <row r="2831" spans="1:33" s="88" customFormat="1" x14ac:dyDescent="0.35">
      <c r="A2831" s="21">
        <v>10141103</v>
      </c>
      <c r="B2831" s="162" t="s">
        <v>1665</v>
      </c>
      <c r="C2831" s="115" t="s">
        <v>710</v>
      </c>
      <c r="D2831" s="21"/>
      <c r="E2831" s="114" t="str">
        <f t="shared" si="529"/>
        <v xml:space="preserve">TRANSFORMADOR MARCA:PowerTech METORO </v>
      </c>
      <c r="F2831" s="57" t="s">
        <v>3315</v>
      </c>
      <c r="G2831" s="21" t="s">
        <v>183</v>
      </c>
      <c r="H2831" s="21" t="s">
        <v>3314</v>
      </c>
      <c r="I2831" s="21" t="s">
        <v>10034</v>
      </c>
      <c r="J2831" s="57"/>
      <c r="K2831" s="61" t="s">
        <v>10033</v>
      </c>
      <c r="L2831" s="61" t="s">
        <v>10032</v>
      </c>
      <c r="M2831" s="21">
        <v>200</v>
      </c>
      <c r="N2831" s="21">
        <v>33</v>
      </c>
      <c r="O2831" s="21" t="s">
        <v>581</v>
      </c>
      <c r="P2831" s="21">
        <v>3</v>
      </c>
      <c r="Q2831" s="21">
        <v>2008</v>
      </c>
      <c r="R2831" s="21" t="s">
        <v>1811</v>
      </c>
      <c r="S2831" s="21" t="s">
        <v>10031</v>
      </c>
      <c r="T2831" s="116">
        <v>991</v>
      </c>
      <c r="U2831" s="111">
        <v>45</v>
      </c>
      <c r="V2831" s="113">
        <f t="shared" si="530"/>
        <v>802.71</v>
      </c>
      <c r="W2831" s="113">
        <f t="shared" si="531"/>
        <v>188.28999999999996</v>
      </c>
      <c r="X2831" s="112">
        <f t="shared" si="532"/>
        <v>188289.99999999997</v>
      </c>
      <c r="Y2831" s="111"/>
      <c r="Z2831" s="110">
        <f t="shared" si="528"/>
        <v>36</v>
      </c>
      <c r="AA2831" s="109">
        <f t="shared" si="533"/>
        <v>49.550000000000004</v>
      </c>
      <c r="AB2831" s="109">
        <f t="shared" si="534"/>
        <v>49550.000000000007</v>
      </c>
      <c r="AC2831" s="108">
        <f t="shared" si="535"/>
        <v>941.45</v>
      </c>
      <c r="AD2831" s="107">
        <f t="shared" si="536"/>
        <v>2.2222222222222223E-2</v>
      </c>
      <c r="AE2831" s="106">
        <f t="shared" si="537"/>
        <v>20.921111111111113</v>
      </c>
      <c r="AF2831" s="105">
        <f t="shared" si="538"/>
        <v>209.21111111111108</v>
      </c>
      <c r="AG2831" s="105">
        <f t="shared" si="539"/>
        <v>781.78888888888889</v>
      </c>
    </row>
    <row r="2832" spans="1:33" s="88" customFormat="1" x14ac:dyDescent="0.35">
      <c r="A2832" s="21">
        <v>10141103</v>
      </c>
      <c r="B2832" s="162" t="s">
        <v>1665</v>
      </c>
      <c r="C2832" s="115" t="s">
        <v>710</v>
      </c>
      <c r="D2832" s="21"/>
      <c r="E2832" s="114" t="str">
        <f t="shared" si="529"/>
        <v xml:space="preserve">TRANSFORMADOR MARCA:TUSCO TRAFO METORO </v>
      </c>
      <c r="F2832" s="57" t="s">
        <v>3315</v>
      </c>
      <c r="G2832" s="21" t="s">
        <v>183</v>
      </c>
      <c r="H2832" s="21" t="s">
        <v>3314</v>
      </c>
      <c r="I2832" s="21" t="s">
        <v>10030</v>
      </c>
      <c r="J2832" s="57"/>
      <c r="K2832" s="61" t="s">
        <v>10029</v>
      </c>
      <c r="L2832" s="61" t="s">
        <v>10028</v>
      </c>
      <c r="M2832" s="21">
        <v>100</v>
      </c>
      <c r="N2832" s="21">
        <v>33</v>
      </c>
      <c r="O2832" s="21" t="s">
        <v>581</v>
      </c>
      <c r="P2832" s="21">
        <v>3</v>
      </c>
      <c r="Q2832" s="21">
        <v>2008</v>
      </c>
      <c r="R2832" s="21" t="s">
        <v>219</v>
      </c>
      <c r="S2832" s="21" t="s">
        <v>10027</v>
      </c>
      <c r="T2832" s="116">
        <v>763</v>
      </c>
      <c r="U2832" s="111">
        <v>45</v>
      </c>
      <c r="V2832" s="113">
        <f t="shared" si="530"/>
        <v>618.03</v>
      </c>
      <c r="W2832" s="113">
        <f t="shared" si="531"/>
        <v>144.97000000000003</v>
      </c>
      <c r="X2832" s="112">
        <f t="shared" si="532"/>
        <v>144970.00000000003</v>
      </c>
      <c r="Y2832" s="111"/>
      <c r="Z2832" s="110">
        <f t="shared" si="528"/>
        <v>36</v>
      </c>
      <c r="AA2832" s="109">
        <f t="shared" si="533"/>
        <v>38.15</v>
      </c>
      <c r="AB2832" s="109">
        <f t="shared" si="534"/>
        <v>38150</v>
      </c>
      <c r="AC2832" s="108">
        <f t="shared" si="535"/>
        <v>724.85</v>
      </c>
      <c r="AD2832" s="107">
        <f t="shared" si="536"/>
        <v>2.2222222222222223E-2</v>
      </c>
      <c r="AE2832" s="106">
        <f t="shared" si="537"/>
        <v>16.10777777777778</v>
      </c>
      <c r="AF2832" s="105">
        <f t="shared" si="538"/>
        <v>161.07777777777781</v>
      </c>
      <c r="AG2832" s="105">
        <f t="shared" si="539"/>
        <v>601.92222222222222</v>
      </c>
    </row>
    <row r="2833" spans="1:33" s="88" customFormat="1" x14ac:dyDescent="0.35">
      <c r="A2833" s="21">
        <v>10141103</v>
      </c>
      <c r="B2833" s="162" t="s">
        <v>1665</v>
      </c>
      <c r="C2833" s="115" t="s">
        <v>710</v>
      </c>
      <c r="D2833" s="21"/>
      <c r="E2833" s="114" t="str">
        <f t="shared" si="529"/>
        <v xml:space="preserve">TRANSFORMADOR MARCA:EFACEC METORO </v>
      </c>
      <c r="F2833" s="57" t="s">
        <v>3315</v>
      </c>
      <c r="G2833" s="21" t="s">
        <v>183</v>
      </c>
      <c r="H2833" s="21" t="s">
        <v>3314</v>
      </c>
      <c r="I2833" s="21" t="s">
        <v>10026</v>
      </c>
      <c r="J2833" s="57"/>
      <c r="K2833" s="61" t="s">
        <v>10025</v>
      </c>
      <c r="L2833" s="61" t="s">
        <v>10024</v>
      </c>
      <c r="M2833" s="21">
        <v>200</v>
      </c>
      <c r="N2833" s="21">
        <v>33</v>
      </c>
      <c r="O2833" s="21" t="s">
        <v>581</v>
      </c>
      <c r="P2833" s="21">
        <v>3</v>
      </c>
      <c r="Q2833" s="21">
        <v>2008</v>
      </c>
      <c r="R2833" s="21" t="s">
        <v>27</v>
      </c>
      <c r="S2833" s="21" t="s">
        <v>10023</v>
      </c>
      <c r="T2833" s="116">
        <v>991</v>
      </c>
      <c r="U2833" s="111">
        <v>45</v>
      </c>
      <c r="V2833" s="113">
        <f t="shared" si="530"/>
        <v>802.71</v>
      </c>
      <c r="W2833" s="113">
        <f t="shared" si="531"/>
        <v>188.28999999999996</v>
      </c>
      <c r="X2833" s="112">
        <f t="shared" si="532"/>
        <v>188289.99999999997</v>
      </c>
      <c r="Y2833" s="111"/>
      <c r="Z2833" s="110">
        <f t="shared" si="528"/>
        <v>36</v>
      </c>
      <c r="AA2833" s="109">
        <f t="shared" si="533"/>
        <v>49.550000000000004</v>
      </c>
      <c r="AB2833" s="109">
        <f t="shared" si="534"/>
        <v>49550.000000000007</v>
      </c>
      <c r="AC2833" s="108">
        <f t="shared" si="535"/>
        <v>941.45</v>
      </c>
      <c r="AD2833" s="107">
        <f t="shared" si="536"/>
        <v>2.2222222222222223E-2</v>
      </c>
      <c r="AE2833" s="106">
        <f t="shared" si="537"/>
        <v>20.921111111111113</v>
      </c>
      <c r="AF2833" s="105">
        <f t="shared" si="538"/>
        <v>209.21111111111108</v>
      </c>
      <c r="AG2833" s="105">
        <f t="shared" si="539"/>
        <v>781.78888888888889</v>
      </c>
    </row>
    <row r="2834" spans="1:33" s="88" customFormat="1" x14ac:dyDescent="0.35">
      <c r="A2834" s="21">
        <v>10141103</v>
      </c>
      <c r="B2834" s="162" t="s">
        <v>1665</v>
      </c>
      <c r="C2834" s="115" t="s">
        <v>710</v>
      </c>
      <c r="D2834" s="21"/>
      <c r="E2834" s="114" t="str">
        <f t="shared" si="529"/>
        <v xml:space="preserve">TRANSFORMADOR MARCA:TUSCO TRAFO METORO </v>
      </c>
      <c r="F2834" s="57" t="s">
        <v>3315</v>
      </c>
      <c r="G2834" s="21" t="s">
        <v>183</v>
      </c>
      <c r="H2834" s="21" t="s">
        <v>3314</v>
      </c>
      <c r="I2834" s="21" t="s">
        <v>10022</v>
      </c>
      <c r="J2834" s="57"/>
      <c r="K2834" s="61" t="s">
        <v>10021</v>
      </c>
      <c r="L2834" s="61" t="s">
        <v>10020</v>
      </c>
      <c r="M2834" s="21">
        <v>100</v>
      </c>
      <c r="N2834" s="21">
        <v>33</v>
      </c>
      <c r="O2834" s="21" t="s">
        <v>581</v>
      </c>
      <c r="P2834" s="21">
        <v>3</v>
      </c>
      <c r="Q2834" s="21">
        <v>2008</v>
      </c>
      <c r="R2834" s="21" t="s">
        <v>219</v>
      </c>
      <c r="S2834" s="21">
        <v>531080</v>
      </c>
      <c r="T2834" s="24">
        <v>763</v>
      </c>
      <c r="U2834" s="101">
        <v>45</v>
      </c>
      <c r="V2834" s="113">
        <f t="shared" si="530"/>
        <v>618.03</v>
      </c>
      <c r="W2834" s="113">
        <f t="shared" si="531"/>
        <v>144.97000000000003</v>
      </c>
      <c r="X2834" s="112">
        <f t="shared" si="532"/>
        <v>144970.00000000003</v>
      </c>
      <c r="Y2834" s="111"/>
      <c r="Z2834" s="110">
        <f t="shared" si="528"/>
        <v>36</v>
      </c>
      <c r="AA2834" s="109">
        <f t="shared" si="533"/>
        <v>38.15</v>
      </c>
      <c r="AB2834" s="109">
        <f t="shared" si="534"/>
        <v>38150</v>
      </c>
      <c r="AC2834" s="108">
        <f t="shared" si="535"/>
        <v>724.85</v>
      </c>
      <c r="AD2834" s="107">
        <f t="shared" si="536"/>
        <v>2.2222222222222223E-2</v>
      </c>
      <c r="AE2834" s="106">
        <f t="shared" si="537"/>
        <v>16.10777777777778</v>
      </c>
      <c r="AF2834" s="105">
        <f t="shared" si="538"/>
        <v>161.07777777777781</v>
      </c>
      <c r="AG2834" s="105">
        <f t="shared" si="539"/>
        <v>601.92222222222222</v>
      </c>
    </row>
    <row r="2835" spans="1:33" s="88" customFormat="1" x14ac:dyDescent="0.35">
      <c r="A2835" s="21">
        <v>10141103</v>
      </c>
      <c r="B2835" s="162" t="s">
        <v>1665</v>
      </c>
      <c r="C2835" s="115" t="s">
        <v>710</v>
      </c>
      <c r="D2835" s="21"/>
      <c r="E2835" s="114" t="str">
        <f t="shared" si="529"/>
        <v xml:space="preserve">TRANSFORMADOR MARCA:EFACEC METORO </v>
      </c>
      <c r="F2835" s="57" t="s">
        <v>3315</v>
      </c>
      <c r="G2835" s="21" t="s">
        <v>183</v>
      </c>
      <c r="H2835" s="21" t="s">
        <v>3314</v>
      </c>
      <c r="I2835" s="21" t="s">
        <v>10019</v>
      </c>
      <c r="J2835" s="57"/>
      <c r="K2835" s="61" t="s">
        <v>10018</v>
      </c>
      <c r="L2835" s="61" t="s">
        <v>10017</v>
      </c>
      <c r="M2835" s="21">
        <v>100</v>
      </c>
      <c r="N2835" s="21">
        <v>33</v>
      </c>
      <c r="O2835" s="21" t="s">
        <v>581</v>
      </c>
      <c r="P2835" s="21">
        <v>3</v>
      </c>
      <c r="Q2835" s="21">
        <v>2008</v>
      </c>
      <c r="R2835" s="21" t="s">
        <v>27</v>
      </c>
      <c r="S2835" s="21" t="s">
        <v>10016</v>
      </c>
      <c r="T2835" s="116">
        <v>763</v>
      </c>
      <c r="U2835" s="111">
        <v>45</v>
      </c>
      <c r="V2835" s="113">
        <f t="shared" si="530"/>
        <v>618.03</v>
      </c>
      <c r="W2835" s="113">
        <f t="shared" si="531"/>
        <v>144.97000000000003</v>
      </c>
      <c r="X2835" s="112">
        <f t="shared" si="532"/>
        <v>144970.00000000003</v>
      </c>
      <c r="Y2835" s="111"/>
      <c r="Z2835" s="110">
        <f t="shared" si="528"/>
        <v>36</v>
      </c>
      <c r="AA2835" s="109">
        <f t="shared" si="533"/>
        <v>38.15</v>
      </c>
      <c r="AB2835" s="109">
        <f t="shared" si="534"/>
        <v>38150</v>
      </c>
      <c r="AC2835" s="108">
        <f t="shared" si="535"/>
        <v>724.85</v>
      </c>
      <c r="AD2835" s="107">
        <f t="shared" si="536"/>
        <v>2.2222222222222223E-2</v>
      </c>
      <c r="AE2835" s="106">
        <f t="shared" si="537"/>
        <v>16.10777777777778</v>
      </c>
      <c r="AF2835" s="105">
        <f t="shared" si="538"/>
        <v>161.07777777777781</v>
      </c>
      <c r="AG2835" s="105">
        <f t="shared" si="539"/>
        <v>601.92222222222222</v>
      </c>
    </row>
    <row r="2836" spans="1:33" s="88" customFormat="1" x14ac:dyDescent="0.35">
      <c r="A2836" s="21">
        <v>10141103</v>
      </c>
      <c r="B2836" s="162" t="s">
        <v>1665</v>
      </c>
      <c r="C2836" s="115" t="s">
        <v>710</v>
      </c>
      <c r="D2836" s="21"/>
      <c r="E2836" s="114" t="str">
        <f t="shared" si="529"/>
        <v xml:space="preserve">TRANSFORMADOR MARCA:PowerTech METORO </v>
      </c>
      <c r="F2836" s="57" t="s">
        <v>3315</v>
      </c>
      <c r="G2836" s="21" t="s">
        <v>183</v>
      </c>
      <c r="H2836" s="21" t="s">
        <v>3314</v>
      </c>
      <c r="I2836" s="21" t="s">
        <v>10015</v>
      </c>
      <c r="J2836" s="57"/>
      <c r="K2836" s="61" t="s">
        <v>10014</v>
      </c>
      <c r="L2836" s="61" t="s">
        <v>10013</v>
      </c>
      <c r="M2836" s="21">
        <v>200</v>
      </c>
      <c r="N2836" s="21">
        <v>33</v>
      </c>
      <c r="O2836" s="21" t="s">
        <v>581</v>
      </c>
      <c r="P2836" s="21">
        <v>3</v>
      </c>
      <c r="Q2836" s="21">
        <v>2008</v>
      </c>
      <c r="R2836" s="21" t="s">
        <v>1811</v>
      </c>
      <c r="S2836" s="21" t="s">
        <v>10012</v>
      </c>
      <c r="T2836" s="116">
        <v>991</v>
      </c>
      <c r="U2836" s="111">
        <v>45</v>
      </c>
      <c r="V2836" s="113">
        <f t="shared" si="530"/>
        <v>802.71</v>
      </c>
      <c r="W2836" s="113">
        <f t="shared" si="531"/>
        <v>188.28999999999996</v>
      </c>
      <c r="X2836" s="112">
        <f t="shared" si="532"/>
        <v>188289.99999999997</v>
      </c>
      <c r="Y2836" s="111"/>
      <c r="Z2836" s="110">
        <f t="shared" si="528"/>
        <v>36</v>
      </c>
      <c r="AA2836" s="109">
        <f t="shared" si="533"/>
        <v>49.550000000000004</v>
      </c>
      <c r="AB2836" s="109">
        <f t="shared" si="534"/>
        <v>49550.000000000007</v>
      </c>
      <c r="AC2836" s="108">
        <f t="shared" si="535"/>
        <v>941.45</v>
      </c>
      <c r="AD2836" s="107">
        <f t="shared" si="536"/>
        <v>2.2222222222222223E-2</v>
      </c>
      <c r="AE2836" s="106">
        <f t="shared" si="537"/>
        <v>20.921111111111113</v>
      </c>
      <c r="AF2836" s="105">
        <f t="shared" si="538"/>
        <v>209.21111111111108</v>
      </c>
      <c r="AG2836" s="105">
        <f t="shared" si="539"/>
        <v>781.78888888888889</v>
      </c>
    </row>
    <row r="2837" spans="1:33" s="88" customFormat="1" x14ac:dyDescent="0.35">
      <c r="A2837" s="21">
        <v>10141103</v>
      </c>
      <c r="B2837" s="162" t="s">
        <v>1665</v>
      </c>
      <c r="C2837" s="115" t="s">
        <v>710</v>
      </c>
      <c r="D2837" s="21"/>
      <c r="E2837" s="114" t="str">
        <f t="shared" si="529"/>
        <v xml:space="preserve">TRANSFORMADOR MARCA:TUSCO TRAFO METORO </v>
      </c>
      <c r="F2837" s="57" t="s">
        <v>3315</v>
      </c>
      <c r="G2837" s="21" t="s">
        <v>183</v>
      </c>
      <c r="H2837" s="21" t="s">
        <v>3314</v>
      </c>
      <c r="I2837" s="21" t="s">
        <v>10011</v>
      </c>
      <c r="J2837" s="57"/>
      <c r="K2837" s="61" t="s">
        <v>10010</v>
      </c>
      <c r="L2837" s="61" t="s">
        <v>10009</v>
      </c>
      <c r="M2837" s="21">
        <v>50</v>
      </c>
      <c r="N2837" s="21">
        <v>33</v>
      </c>
      <c r="O2837" s="21" t="s">
        <v>581</v>
      </c>
      <c r="P2837" s="21">
        <v>3</v>
      </c>
      <c r="Q2837" s="21">
        <v>2008</v>
      </c>
      <c r="R2837" s="21" t="s">
        <v>219</v>
      </c>
      <c r="S2837" s="21">
        <v>496322</v>
      </c>
      <c r="T2837" s="116">
        <v>643</v>
      </c>
      <c r="U2837" s="111">
        <v>45</v>
      </c>
      <c r="V2837" s="113">
        <f t="shared" si="530"/>
        <v>520.83000000000004</v>
      </c>
      <c r="W2837" s="113">
        <f t="shared" si="531"/>
        <v>122.16999999999996</v>
      </c>
      <c r="X2837" s="112">
        <f t="shared" si="532"/>
        <v>122169.99999999996</v>
      </c>
      <c r="Y2837" s="111"/>
      <c r="Z2837" s="110">
        <f t="shared" si="528"/>
        <v>36</v>
      </c>
      <c r="AA2837" s="109">
        <f t="shared" si="533"/>
        <v>32.15</v>
      </c>
      <c r="AB2837" s="109">
        <f t="shared" si="534"/>
        <v>32150</v>
      </c>
      <c r="AC2837" s="108">
        <f t="shared" si="535"/>
        <v>610.85</v>
      </c>
      <c r="AD2837" s="107">
        <f t="shared" si="536"/>
        <v>2.2222222222222223E-2</v>
      </c>
      <c r="AE2837" s="106">
        <f t="shared" si="537"/>
        <v>13.574444444444445</v>
      </c>
      <c r="AF2837" s="105">
        <f t="shared" si="538"/>
        <v>135.74444444444441</v>
      </c>
      <c r="AG2837" s="105">
        <f t="shared" si="539"/>
        <v>507.25555555555559</v>
      </c>
    </row>
    <row r="2838" spans="1:33" s="88" customFormat="1" x14ac:dyDescent="0.35">
      <c r="A2838" s="21">
        <v>10141103</v>
      </c>
      <c r="B2838" s="162" t="s">
        <v>1665</v>
      </c>
      <c r="C2838" s="115" t="s">
        <v>710</v>
      </c>
      <c r="D2838" s="21"/>
      <c r="E2838" s="114" t="str">
        <f t="shared" si="529"/>
        <v xml:space="preserve">TRANSFORMADOR MARCA:TM METORO </v>
      </c>
      <c r="F2838" s="57" t="s">
        <v>3315</v>
      </c>
      <c r="G2838" s="21" t="s">
        <v>183</v>
      </c>
      <c r="H2838" s="21" t="s">
        <v>3314</v>
      </c>
      <c r="I2838" s="21" t="s">
        <v>10008</v>
      </c>
      <c r="J2838" s="57"/>
      <c r="K2838" s="61">
        <v>590630</v>
      </c>
      <c r="L2838" s="61">
        <v>8492747</v>
      </c>
      <c r="M2838" s="21">
        <v>50</v>
      </c>
      <c r="N2838" s="21">
        <v>33</v>
      </c>
      <c r="O2838" s="21" t="s">
        <v>581</v>
      </c>
      <c r="P2838" s="21">
        <v>3</v>
      </c>
      <c r="Q2838" s="21">
        <v>2008</v>
      </c>
      <c r="R2838" s="21" t="s">
        <v>1769</v>
      </c>
      <c r="S2838" s="21">
        <v>1410058</v>
      </c>
      <c r="T2838" s="116">
        <v>643</v>
      </c>
      <c r="U2838" s="111">
        <v>45</v>
      </c>
      <c r="V2838" s="113">
        <f t="shared" si="530"/>
        <v>520.83000000000004</v>
      </c>
      <c r="W2838" s="113">
        <f t="shared" si="531"/>
        <v>122.16999999999996</v>
      </c>
      <c r="X2838" s="112">
        <f t="shared" si="532"/>
        <v>122169.99999999996</v>
      </c>
      <c r="Y2838" s="111"/>
      <c r="Z2838" s="110">
        <f t="shared" si="528"/>
        <v>36</v>
      </c>
      <c r="AA2838" s="109">
        <f t="shared" si="533"/>
        <v>32.15</v>
      </c>
      <c r="AB2838" s="109">
        <f t="shared" si="534"/>
        <v>32150</v>
      </c>
      <c r="AC2838" s="108">
        <f t="shared" si="535"/>
        <v>610.85</v>
      </c>
      <c r="AD2838" s="107">
        <f t="shared" si="536"/>
        <v>2.2222222222222223E-2</v>
      </c>
      <c r="AE2838" s="106">
        <f t="shared" si="537"/>
        <v>13.574444444444445</v>
      </c>
      <c r="AF2838" s="105">
        <f t="shared" si="538"/>
        <v>135.74444444444441</v>
      </c>
      <c r="AG2838" s="105">
        <f t="shared" si="539"/>
        <v>507.25555555555559</v>
      </c>
    </row>
    <row r="2839" spans="1:33" s="88" customFormat="1" x14ac:dyDescent="0.35">
      <c r="A2839" s="21">
        <v>10141103</v>
      </c>
      <c r="B2839" s="162" t="s">
        <v>1665</v>
      </c>
      <c r="C2839" s="115" t="s">
        <v>710</v>
      </c>
      <c r="D2839" s="21"/>
      <c r="E2839" s="114" t="str">
        <f t="shared" si="529"/>
        <v xml:space="preserve">TRANSFORMADOR MARCA:Tanalec METORO </v>
      </c>
      <c r="F2839" s="57" t="s">
        <v>1816</v>
      </c>
      <c r="G2839" s="21" t="s">
        <v>183</v>
      </c>
      <c r="H2839" s="21" t="s">
        <v>1815</v>
      </c>
      <c r="I2839" s="61" t="s">
        <v>10007</v>
      </c>
      <c r="J2839" s="57"/>
      <c r="K2839" s="61" t="s">
        <v>10006</v>
      </c>
      <c r="L2839" s="61" t="s">
        <v>10005</v>
      </c>
      <c r="M2839" s="21">
        <v>160</v>
      </c>
      <c r="N2839" s="21">
        <v>33</v>
      </c>
      <c r="O2839" s="21" t="s">
        <v>581</v>
      </c>
      <c r="P2839" s="21">
        <v>3</v>
      </c>
      <c r="Q2839" s="61">
        <v>2008</v>
      </c>
      <c r="R2839" s="61" t="s">
        <v>5619</v>
      </c>
      <c r="S2839" s="61" t="s">
        <v>10004</v>
      </c>
      <c r="T2839" s="116">
        <v>991</v>
      </c>
      <c r="U2839" s="111">
        <v>45</v>
      </c>
      <c r="V2839" s="113">
        <f t="shared" si="530"/>
        <v>802.71</v>
      </c>
      <c r="W2839" s="113">
        <f t="shared" si="531"/>
        <v>188.28999999999996</v>
      </c>
      <c r="X2839" s="112">
        <f t="shared" si="532"/>
        <v>188289.99999999997</v>
      </c>
      <c r="Y2839" s="111"/>
      <c r="Z2839" s="110">
        <f t="shared" si="528"/>
        <v>36</v>
      </c>
      <c r="AA2839" s="109">
        <f t="shared" si="533"/>
        <v>49.550000000000004</v>
      </c>
      <c r="AB2839" s="109">
        <f t="shared" si="534"/>
        <v>49550.000000000007</v>
      </c>
      <c r="AC2839" s="108">
        <f t="shared" si="535"/>
        <v>941.45</v>
      </c>
      <c r="AD2839" s="107">
        <f t="shared" si="536"/>
        <v>2.2222222222222223E-2</v>
      </c>
      <c r="AE2839" s="106">
        <f t="shared" si="537"/>
        <v>20.921111111111113</v>
      </c>
      <c r="AF2839" s="105">
        <f t="shared" si="538"/>
        <v>209.21111111111108</v>
      </c>
      <c r="AG2839" s="105">
        <f t="shared" si="539"/>
        <v>781.78888888888889</v>
      </c>
    </row>
    <row r="2840" spans="1:33" s="88" customFormat="1" x14ac:dyDescent="0.35">
      <c r="A2840" s="21">
        <v>10141103</v>
      </c>
      <c r="B2840" s="162" t="s">
        <v>1665</v>
      </c>
      <c r="C2840" s="115" t="s">
        <v>710</v>
      </c>
      <c r="D2840" s="21"/>
      <c r="E2840" s="114" t="str">
        <f t="shared" si="529"/>
        <v xml:space="preserve">TRANSFORMADOR MARCA:TUSCO TRAFO METORO </v>
      </c>
      <c r="F2840" s="57" t="s">
        <v>1816</v>
      </c>
      <c r="G2840" s="21" t="s">
        <v>183</v>
      </c>
      <c r="H2840" s="21" t="s">
        <v>1815</v>
      </c>
      <c r="I2840" s="61" t="s">
        <v>10003</v>
      </c>
      <c r="J2840" s="57"/>
      <c r="K2840" s="61" t="s">
        <v>10002</v>
      </c>
      <c r="L2840" s="61" t="s">
        <v>10001</v>
      </c>
      <c r="M2840" s="21">
        <v>50</v>
      </c>
      <c r="N2840" s="21">
        <v>33</v>
      </c>
      <c r="O2840" s="21" t="s">
        <v>581</v>
      </c>
      <c r="P2840" s="21">
        <v>3</v>
      </c>
      <c r="Q2840" s="61">
        <v>2008</v>
      </c>
      <c r="R2840" s="61" t="s">
        <v>219</v>
      </c>
      <c r="S2840" s="61">
        <v>496308</v>
      </c>
      <c r="T2840" s="116">
        <v>643</v>
      </c>
      <c r="U2840" s="111">
        <v>45</v>
      </c>
      <c r="V2840" s="113">
        <f t="shared" si="530"/>
        <v>520.83000000000004</v>
      </c>
      <c r="W2840" s="113">
        <f t="shared" si="531"/>
        <v>122.16999999999996</v>
      </c>
      <c r="X2840" s="112">
        <f t="shared" si="532"/>
        <v>122169.99999999996</v>
      </c>
      <c r="Y2840" s="111"/>
      <c r="Z2840" s="110">
        <f t="shared" si="528"/>
        <v>36</v>
      </c>
      <c r="AA2840" s="109">
        <f t="shared" si="533"/>
        <v>32.15</v>
      </c>
      <c r="AB2840" s="109">
        <f t="shared" si="534"/>
        <v>32150</v>
      </c>
      <c r="AC2840" s="108">
        <f t="shared" si="535"/>
        <v>610.85</v>
      </c>
      <c r="AD2840" s="107">
        <f t="shared" si="536"/>
        <v>2.2222222222222223E-2</v>
      </c>
      <c r="AE2840" s="106">
        <f t="shared" si="537"/>
        <v>13.574444444444445</v>
      </c>
      <c r="AF2840" s="105">
        <f t="shared" si="538"/>
        <v>135.74444444444441</v>
      </c>
      <c r="AG2840" s="105">
        <f t="shared" si="539"/>
        <v>507.25555555555559</v>
      </c>
    </row>
    <row r="2841" spans="1:33" s="88" customFormat="1" x14ac:dyDescent="0.35">
      <c r="A2841" s="21">
        <v>10141103</v>
      </c>
      <c r="B2841" s="162" t="s">
        <v>1665</v>
      </c>
      <c r="C2841" s="115" t="s">
        <v>710</v>
      </c>
      <c r="D2841" s="21"/>
      <c r="E2841" s="114" t="str">
        <f t="shared" si="529"/>
        <v xml:space="preserve">TRANSFORMADOR MARCA:TM METORO </v>
      </c>
      <c r="F2841" s="57" t="s">
        <v>3309</v>
      </c>
      <c r="G2841" s="21" t="s">
        <v>183</v>
      </c>
      <c r="H2841" s="21" t="str">
        <f>+G2841</f>
        <v>METORO</v>
      </c>
      <c r="I2841" s="21" t="s">
        <v>10000</v>
      </c>
      <c r="J2841" s="57"/>
      <c r="K2841" s="61" t="s">
        <v>9999</v>
      </c>
      <c r="L2841" s="61" t="s">
        <v>9998</v>
      </c>
      <c r="M2841" s="21">
        <v>200</v>
      </c>
      <c r="N2841" s="21">
        <v>33</v>
      </c>
      <c r="O2841" s="21" t="s">
        <v>581</v>
      </c>
      <c r="P2841" s="21">
        <v>3</v>
      </c>
      <c r="Q2841" s="21">
        <v>2008</v>
      </c>
      <c r="R2841" s="21" t="s">
        <v>1769</v>
      </c>
      <c r="S2841" s="21">
        <v>923130</v>
      </c>
      <c r="T2841" s="116">
        <v>991</v>
      </c>
      <c r="U2841" s="111">
        <v>45</v>
      </c>
      <c r="V2841" s="113">
        <f t="shared" si="530"/>
        <v>802.71</v>
      </c>
      <c r="W2841" s="113">
        <f t="shared" si="531"/>
        <v>188.28999999999996</v>
      </c>
      <c r="X2841" s="112">
        <f t="shared" si="532"/>
        <v>188289.99999999997</v>
      </c>
      <c r="Y2841" s="111"/>
      <c r="Z2841" s="110">
        <f t="shared" si="528"/>
        <v>36</v>
      </c>
      <c r="AA2841" s="109">
        <f t="shared" si="533"/>
        <v>49.550000000000004</v>
      </c>
      <c r="AB2841" s="109">
        <f t="shared" si="534"/>
        <v>49550.000000000007</v>
      </c>
      <c r="AC2841" s="108">
        <f t="shared" si="535"/>
        <v>941.45</v>
      </c>
      <c r="AD2841" s="107">
        <f t="shared" si="536"/>
        <v>2.2222222222222223E-2</v>
      </c>
      <c r="AE2841" s="106">
        <f t="shared" si="537"/>
        <v>20.921111111111113</v>
      </c>
      <c r="AF2841" s="105">
        <f t="shared" si="538"/>
        <v>209.21111111111108</v>
      </c>
      <c r="AG2841" s="105">
        <f t="shared" si="539"/>
        <v>781.78888888888889</v>
      </c>
    </row>
    <row r="2842" spans="1:33" s="88" customFormat="1" x14ac:dyDescent="0.35">
      <c r="A2842" s="21">
        <v>10141103</v>
      </c>
      <c r="B2842" s="162" t="s">
        <v>1665</v>
      </c>
      <c r="C2842" s="115" t="s">
        <v>710</v>
      </c>
      <c r="D2842" s="21"/>
      <c r="E2842" s="114" t="str">
        <f t="shared" si="529"/>
        <v xml:space="preserve">TRANSFORMADOR MARCA:Astor METORO </v>
      </c>
      <c r="F2842" s="57" t="s">
        <v>3309</v>
      </c>
      <c r="G2842" s="21" t="s">
        <v>183</v>
      </c>
      <c r="H2842" s="21" t="str">
        <f>+G2842</f>
        <v>METORO</v>
      </c>
      <c r="I2842" s="21" t="s">
        <v>9997</v>
      </c>
      <c r="J2842" s="57"/>
      <c r="K2842" s="61" t="s">
        <v>9996</v>
      </c>
      <c r="L2842" s="61" t="s">
        <v>9995</v>
      </c>
      <c r="M2842" s="21">
        <v>50</v>
      </c>
      <c r="N2842" s="21">
        <v>33</v>
      </c>
      <c r="O2842" s="21" t="s">
        <v>581</v>
      </c>
      <c r="P2842" s="21">
        <v>3</v>
      </c>
      <c r="Q2842" s="21">
        <v>2008</v>
      </c>
      <c r="R2842" s="21" t="s">
        <v>1661</v>
      </c>
      <c r="S2842" s="21" t="s">
        <v>9994</v>
      </c>
      <c r="T2842" s="116">
        <v>643</v>
      </c>
      <c r="U2842" s="111">
        <v>45</v>
      </c>
      <c r="V2842" s="113">
        <f t="shared" si="530"/>
        <v>520.83000000000004</v>
      </c>
      <c r="W2842" s="113">
        <f t="shared" si="531"/>
        <v>122.16999999999996</v>
      </c>
      <c r="X2842" s="112">
        <f t="shared" si="532"/>
        <v>122169.99999999996</v>
      </c>
      <c r="Y2842" s="111"/>
      <c r="Z2842" s="110">
        <f t="shared" si="528"/>
        <v>36</v>
      </c>
      <c r="AA2842" s="109">
        <f t="shared" si="533"/>
        <v>32.15</v>
      </c>
      <c r="AB2842" s="109">
        <f t="shared" si="534"/>
        <v>32150</v>
      </c>
      <c r="AC2842" s="108">
        <f t="shared" si="535"/>
        <v>610.85</v>
      </c>
      <c r="AD2842" s="107">
        <f t="shared" si="536"/>
        <v>2.2222222222222223E-2</v>
      </c>
      <c r="AE2842" s="106">
        <f t="shared" si="537"/>
        <v>13.574444444444445</v>
      </c>
      <c r="AF2842" s="105">
        <f t="shared" si="538"/>
        <v>135.74444444444441</v>
      </c>
      <c r="AG2842" s="105">
        <f t="shared" si="539"/>
        <v>507.25555555555559</v>
      </c>
    </row>
    <row r="2843" spans="1:33" s="88" customFormat="1" x14ac:dyDescent="0.35">
      <c r="A2843" s="21">
        <v>10141103</v>
      </c>
      <c r="B2843" s="162" t="s">
        <v>1665</v>
      </c>
      <c r="C2843" s="115" t="s">
        <v>710</v>
      </c>
      <c r="D2843" s="21"/>
      <c r="E2843" s="114" t="str">
        <f t="shared" si="529"/>
        <v xml:space="preserve">TRANSFORMADOR MARCA:TM METORO </v>
      </c>
      <c r="F2843" s="57" t="s">
        <v>3309</v>
      </c>
      <c r="G2843" s="21" t="s">
        <v>183</v>
      </c>
      <c r="H2843" s="21" t="str">
        <f>+G2843</f>
        <v>METORO</v>
      </c>
      <c r="I2843" s="21" t="s">
        <v>9993</v>
      </c>
      <c r="J2843" s="57"/>
      <c r="K2843" s="61" t="s">
        <v>9992</v>
      </c>
      <c r="L2843" s="61" t="s">
        <v>9991</v>
      </c>
      <c r="M2843" s="21">
        <v>100</v>
      </c>
      <c r="N2843" s="21">
        <v>33</v>
      </c>
      <c r="O2843" s="21" t="s">
        <v>581</v>
      </c>
      <c r="P2843" s="21">
        <v>3</v>
      </c>
      <c r="Q2843" s="21">
        <v>2008</v>
      </c>
      <c r="R2843" s="21" t="s">
        <v>1769</v>
      </c>
      <c r="S2843" s="21">
        <v>961693</v>
      </c>
      <c r="T2843" s="116">
        <v>763</v>
      </c>
      <c r="U2843" s="111">
        <v>45</v>
      </c>
      <c r="V2843" s="113">
        <f t="shared" si="530"/>
        <v>618.03</v>
      </c>
      <c r="W2843" s="113">
        <f t="shared" si="531"/>
        <v>144.97000000000003</v>
      </c>
      <c r="X2843" s="112">
        <f t="shared" si="532"/>
        <v>144970.00000000003</v>
      </c>
      <c r="Y2843" s="111"/>
      <c r="Z2843" s="110">
        <f t="shared" si="528"/>
        <v>36</v>
      </c>
      <c r="AA2843" s="109">
        <f t="shared" si="533"/>
        <v>38.15</v>
      </c>
      <c r="AB2843" s="109">
        <f t="shared" si="534"/>
        <v>38150</v>
      </c>
      <c r="AC2843" s="108">
        <f t="shared" si="535"/>
        <v>724.85</v>
      </c>
      <c r="AD2843" s="107">
        <f t="shared" si="536"/>
        <v>2.2222222222222223E-2</v>
      </c>
      <c r="AE2843" s="106">
        <f t="shared" si="537"/>
        <v>16.10777777777778</v>
      </c>
      <c r="AF2843" s="105">
        <f t="shared" si="538"/>
        <v>161.07777777777781</v>
      </c>
      <c r="AG2843" s="105">
        <f t="shared" si="539"/>
        <v>601.92222222222222</v>
      </c>
    </row>
    <row r="2844" spans="1:33" s="88" customFormat="1" x14ac:dyDescent="0.35">
      <c r="A2844" s="21">
        <v>10141103</v>
      </c>
      <c r="B2844" s="161" t="s">
        <v>1665</v>
      </c>
      <c r="C2844" s="115" t="s">
        <v>710</v>
      </c>
      <c r="D2844" s="21"/>
      <c r="E2844" s="114" t="str">
        <f t="shared" si="529"/>
        <v xml:space="preserve">TRANSFORMADOR MARCA:TM METORO </v>
      </c>
      <c r="F2844" s="57" t="s">
        <v>3309</v>
      </c>
      <c r="G2844" s="21" t="s">
        <v>183</v>
      </c>
      <c r="H2844" s="21" t="str">
        <f>+G2844</f>
        <v>METORO</v>
      </c>
      <c r="I2844" s="21" t="s">
        <v>7272</v>
      </c>
      <c r="J2844" s="57"/>
      <c r="K2844" s="61" t="s">
        <v>9990</v>
      </c>
      <c r="L2844" s="61" t="s">
        <v>9989</v>
      </c>
      <c r="M2844" s="21">
        <v>200</v>
      </c>
      <c r="N2844" s="21">
        <v>33</v>
      </c>
      <c r="O2844" s="21" t="s">
        <v>581</v>
      </c>
      <c r="P2844" s="21">
        <v>3</v>
      </c>
      <c r="Q2844" s="21">
        <v>2008</v>
      </c>
      <c r="R2844" s="21" t="s">
        <v>1769</v>
      </c>
      <c r="S2844" s="21">
        <v>923130</v>
      </c>
      <c r="T2844" s="116">
        <v>991</v>
      </c>
      <c r="U2844" s="111">
        <v>45</v>
      </c>
      <c r="V2844" s="113">
        <f t="shared" si="530"/>
        <v>802.71</v>
      </c>
      <c r="W2844" s="113">
        <f t="shared" si="531"/>
        <v>188.28999999999996</v>
      </c>
      <c r="X2844" s="112">
        <f t="shared" si="532"/>
        <v>188289.99999999997</v>
      </c>
      <c r="Y2844" s="111"/>
      <c r="Z2844" s="110">
        <f t="shared" si="528"/>
        <v>36</v>
      </c>
      <c r="AA2844" s="109">
        <f t="shared" si="533"/>
        <v>49.550000000000004</v>
      </c>
      <c r="AB2844" s="109">
        <f t="shared" si="534"/>
        <v>49550.000000000007</v>
      </c>
      <c r="AC2844" s="108">
        <f t="shared" si="535"/>
        <v>941.45</v>
      </c>
      <c r="AD2844" s="107">
        <f t="shared" si="536"/>
        <v>2.2222222222222223E-2</v>
      </c>
      <c r="AE2844" s="106">
        <f t="shared" si="537"/>
        <v>20.921111111111113</v>
      </c>
      <c r="AF2844" s="105">
        <f t="shared" si="538"/>
        <v>209.21111111111108</v>
      </c>
      <c r="AG2844" s="105">
        <f t="shared" si="539"/>
        <v>781.78888888888889</v>
      </c>
    </row>
    <row r="2845" spans="1:33" s="88" customFormat="1" x14ac:dyDescent="0.35">
      <c r="A2845" s="21">
        <v>10141103</v>
      </c>
      <c r="B2845" s="21" t="s">
        <v>1665</v>
      </c>
      <c r="C2845" s="115" t="s">
        <v>710</v>
      </c>
      <c r="D2845" s="178">
        <v>41</v>
      </c>
      <c r="E2845" s="114" t="str">
        <f t="shared" si="529"/>
        <v>TRANSFORMADOR MARCA:TM NACALA 41</v>
      </c>
      <c r="F2845" s="57"/>
      <c r="G2845" s="21" t="s">
        <v>195</v>
      </c>
      <c r="H2845" s="124" t="s">
        <v>3284</v>
      </c>
      <c r="I2845" s="178" t="s">
        <v>9988</v>
      </c>
      <c r="J2845" s="57"/>
      <c r="K2845" s="178" t="s">
        <v>9987</v>
      </c>
      <c r="L2845" s="178" t="s">
        <v>9986</v>
      </c>
      <c r="M2845" s="121">
        <v>50</v>
      </c>
      <c r="N2845" s="161" t="s">
        <v>19</v>
      </c>
      <c r="O2845" s="21" t="s">
        <v>362</v>
      </c>
      <c r="P2845" s="21">
        <v>3</v>
      </c>
      <c r="Q2845" s="124">
        <v>2008</v>
      </c>
      <c r="R2845" s="121" t="s">
        <v>1769</v>
      </c>
      <c r="S2845" s="121">
        <v>892487</v>
      </c>
      <c r="T2845" s="116">
        <v>643</v>
      </c>
      <c r="U2845" s="111">
        <v>45</v>
      </c>
      <c r="V2845" s="113">
        <f t="shared" si="530"/>
        <v>520.83000000000004</v>
      </c>
      <c r="W2845" s="113">
        <f t="shared" si="531"/>
        <v>122.16999999999996</v>
      </c>
      <c r="X2845" s="112">
        <f t="shared" si="532"/>
        <v>122169.99999999996</v>
      </c>
      <c r="Y2845" s="111"/>
      <c r="Z2845" s="110">
        <f t="shared" si="528"/>
        <v>36</v>
      </c>
      <c r="AA2845" s="109">
        <f t="shared" si="533"/>
        <v>32.15</v>
      </c>
      <c r="AB2845" s="109">
        <f t="shared" si="534"/>
        <v>32150</v>
      </c>
      <c r="AC2845" s="108">
        <f t="shared" si="535"/>
        <v>610.85</v>
      </c>
      <c r="AD2845" s="107">
        <f t="shared" si="536"/>
        <v>2.2222222222222223E-2</v>
      </c>
      <c r="AE2845" s="106">
        <f t="shared" si="537"/>
        <v>13.574444444444445</v>
      </c>
      <c r="AF2845" s="105">
        <f t="shared" si="538"/>
        <v>135.74444444444441</v>
      </c>
      <c r="AG2845" s="105">
        <f t="shared" si="539"/>
        <v>507.25555555555559</v>
      </c>
    </row>
    <row r="2846" spans="1:33" s="88" customFormat="1" x14ac:dyDescent="0.35">
      <c r="A2846" s="21">
        <v>10141103</v>
      </c>
      <c r="B2846" s="115" t="s">
        <v>1665</v>
      </c>
      <c r="C2846" s="115" t="s">
        <v>710</v>
      </c>
      <c r="D2846" s="173" t="s">
        <v>8634</v>
      </c>
      <c r="E2846" s="114" t="str">
        <f t="shared" si="529"/>
        <v xml:space="preserve">TRANSFORMADOR MARCA:DPM Inhambane PTS </v>
      </c>
      <c r="F2846" s="173"/>
      <c r="G2846" s="21" t="s">
        <v>1695</v>
      </c>
      <c r="H2846" s="21" t="str">
        <f>+G2846</f>
        <v>Inhambane</v>
      </c>
      <c r="I2846" s="173"/>
      <c r="J2846" s="244"/>
      <c r="K2846" s="171" t="s">
        <v>9125</v>
      </c>
      <c r="L2846" s="174" t="s">
        <v>9985</v>
      </c>
      <c r="M2846" s="173">
        <v>100</v>
      </c>
      <c r="N2846" s="173">
        <v>33</v>
      </c>
      <c r="O2846" s="173">
        <v>0.4</v>
      </c>
      <c r="P2846" s="124" t="s">
        <v>516</v>
      </c>
      <c r="Q2846" s="173">
        <v>2008</v>
      </c>
      <c r="R2846" s="173" t="s">
        <v>587</v>
      </c>
      <c r="S2846" s="171" t="s">
        <v>9984</v>
      </c>
      <c r="T2846" s="126">
        <v>763</v>
      </c>
      <c r="U2846" s="111">
        <v>45</v>
      </c>
      <c r="V2846" s="113">
        <f t="shared" si="530"/>
        <v>618.03</v>
      </c>
      <c r="W2846" s="113">
        <f t="shared" si="531"/>
        <v>144.97000000000003</v>
      </c>
      <c r="X2846" s="112">
        <f t="shared" si="532"/>
        <v>144970.00000000003</v>
      </c>
      <c r="Y2846" s="118"/>
      <c r="Z2846" s="110">
        <f t="shared" si="528"/>
        <v>36</v>
      </c>
      <c r="AA2846" s="109">
        <f t="shared" si="533"/>
        <v>38.15</v>
      </c>
      <c r="AB2846" s="109">
        <f t="shared" si="534"/>
        <v>38150</v>
      </c>
      <c r="AC2846" s="108">
        <f t="shared" si="535"/>
        <v>724.85</v>
      </c>
      <c r="AD2846" s="107">
        <f t="shared" si="536"/>
        <v>2.2222222222222223E-2</v>
      </c>
      <c r="AE2846" s="106">
        <f t="shared" si="537"/>
        <v>16.10777777777778</v>
      </c>
      <c r="AF2846" s="105">
        <f t="shared" si="538"/>
        <v>161.07777777777781</v>
      </c>
      <c r="AG2846" s="105">
        <f t="shared" si="539"/>
        <v>601.92222222222222</v>
      </c>
    </row>
    <row r="2847" spans="1:33" s="88" customFormat="1" x14ac:dyDescent="0.35">
      <c r="A2847" s="21">
        <v>10141103</v>
      </c>
      <c r="B2847" s="115" t="s">
        <v>1665</v>
      </c>
      <c r="C2847" s="115" t="s">
        <v>710</v>
      </c>
      <c r="D2847" s="21" t="s">
        <v>4213</v>
      </c>
      <c r="E2847" s="114" t="str">
        <f t="shared" si="529"/>
        <v>TRANSFORMADOR MARCA:DPM Inhambane PTS 37</v>
      </c>
      <c r="F2847" s="173"/>
      <c r="G2847" s="21" t="s">
        <v>1695</v>
      </c>
      <c r="H2847" s="21" t="str">
        <f>+G2847</f>
        <v>Inhambane</v>
      </c>
      <c r="I2847" s="173"/>
      <c r="J2847" s="118"/>
      <c r="K2847" s="171" t="s">
        <v>9983</v>
      </c>
      <c r="L2847" s="174" t="s">
        <v>9982</v>
      </c>
      <c r="M2847" s="173">
        <v>100</v>
      </c>
      <c r="N2847" s="173">
        <v>33</v>
      </c>
      <c r="O2847" s="173">
        <v>0.4</v>
      </c>
      <c r="P2847" s="124" t="s">
        <v>516</v>
      </c>
      <c r="Q2847" s="173">
        <v>2008</v>
      </c>
      <c r="R2847" s="173" t="s">
        <v>587</v>
      </c>
      <c r="S2847" s="171" t="s">
        <v>9981</v>
      </c>
      <c r="T2847" s="126">
        <v>763</v>
      </c>
      <c r="U2847" s="111">
        <v>45</v>
      </c>
      <c r="V2847" s="113">
        <f t="shared" si="530"/>
        <v>618.03</v>
      </c>
      <c r="W2847" s="113">
        <f t="shared" si="531"/>
        <v>144.97000000000003</v>
      </c>
      <c r="X2847" s="112">
        <f t="shared" si="532"/>
        <v>144970.00000000003</v>
      </c>
      <c r="Y2847" s="118"/>
      <c r="Z2847" s="110">
        <f t="shared" si="528"/>
        <v>36</v>
      </c>
      <c r="AA2847" s="109">
        <f t="shared" si="533"/>
        <v>38.15</v>
      </c>
      <c r="AB2847" s="109">
        <f t="shared" si="534"/>
        <v>38150</v>
      </c>
      <c r="AC2847" s="108">
        <f t="shared" si="535"/>
        <v>724.85</v>
      </c>
      <c r="AD2847" s="107">
        <f t="shared" si="536"/>
        <v>2.2222222222222223E-2</v>
      </c>
      <c r="AE2847" s="106">
        <f t="shared" si="537"/>
        <v>16.10777777777778</v>
      </c>
      <c r="AF2847" s="105">
        <f t="shared" si="538"/>
        <v>161.07777777777781</v>
      </c>
      <c r="AG2847" s="105">
        <f t="shared" si="539"/>
        <v>601.92222222222222</v>
      </c>
    </row>
    <row r="2848" spans="1:33" s="88" customFormat="1" x14ac:dyDescent="0.35">
      <c r="A2848" s="21">
        <v>10141103</v>
      </c>
      <c r="B2848" s="115" t="s">
        <v>1665</v>
      </c>
      <c r="C2848" s="115" t="s">
        <v>710</v>
      </c>
      <c r="D2848" s="173" t="s">
        <v>808</v>
      </c>
      <c r="E2848" s="114" t="str">
        <f t="shared" si="529"/>
        <v>TRANSFORMADOR MARCA:DPM Inhambane No Label</v>
      </c>
      <c r="F2848" s="21"/>
      <c r="G2848" s="173" t="s">
        <v>1695</v>
      </c>
      <c r="H2848" s="21" t="s">
        <v>1695</v>
      </c>
      <c r="I2848" s="21"/>
      <c r="J2848" s="118"/>
      <c r="K2848" s="171" t="s">
        <v>9980</v>
      </c>
      <c r="L2848" s="171" t="s">
        <v>9979</v>
      </c>
      <c r="M2848" s="21">
        <v>50</v>
      </c>
      <c r="N2848" s="21">
        <v>33</v>
      </c>
      <c r="O2848" s="21">
        <v>0.4</v>
      </c>
      <c r="P2848" s="124" t="s">
        <v>516</v>
      </c>
      <c r="Q2848" s="21">
        <v>2008</v>
      </c>
      <c r="R2848" s="21" t="s">
        <v>587</v>
      </c>
      <c r="S2848" s="21" t="s">
        <v>9978</v>
      </c>
      <c r="T2848" s="126">
        <v>643</v>
      </c>
      <c r="U2848" s="111">
        <v>45</v>
      </c>
      <c r="V2848" s="113">
        <f t="shared" si="530"/>
        <v>520.83000000000004</v>
      </c>
      <c r="W2848" s="113">
        <f t="shared" si="531"/>
        <v>122.16999999999996</v>
      </c>
      <c r="X2848" s="112">
        <f t="shared" si="532"/>
        <v>122169.99999999996</v>
      </c>
      <c r="Y2848" s="118"/>
      <c r="Z2848" s="110">
        <f t="shared" si="528"/>
        <v>36</v>
      </c>
      <c r="AA2848" s="109">
        <f t="shared" si="533"/>
        <v>32.15</v>
      </c>
      <c r="AB2848" s="109">
        <f t="shared" si="534"/>
        <v>32150</v>
      </c>
      <c r="AC2848" s="108">
        <f t="shared" si="535"/>
        <v>610.85</v>
      </c>
      <c r="AD2848" s="107">
        <f t="shared" si="536"/>
        <v>2.2222222222222223E-2</v>
      </c>
      <c r="AE2848" s="106">
        <f t="shared" si="537"/>
        <v>13.574444444444445</v>
      </c>
      <c r="AF2848" s="105">
        <f t="shared" si="538"/>
        <v>135.74444444444441</v>
      </c>
      <c r="AG2848" s="105">
        <f t="shared" si="539"/>
        <v>507.25555555555559</v>
      </c>
    </row>
    <row r="2849" spans="1:33" s="88" customFormat="1" x14ac:dyDescent="0.35">
      <c r="A2849" s="21">
        <v>10141103</v>
      </c>
      <c r="B2849" s="115" t="s">
        <v>1665</v>
      </c>
      <c r="C2849" s="115" t="s">
        <v>710</v>
      </c>
      <c r="D2849" s="171" t="s">
        <v>9977</v>
      </c>
      <c r="E2849" s="114" t="str">
        <f t="shared" si="529"/>
        <v>TRANSFORMADOR MARCA:Alstom PTS 297 PTS 297</v>
      </c>
      <c r="F2849" s="21"/>
      <c r="G2849" s="171" t="s">
        <v>9977</v>
      </c>
      <c r="H2849" s="21" t="s">
        <v>86</v>
      </c>
      <c r="I2849" s="21"/>
      <c r="J2849" s="21"/>
      <c r="K2849" s="171" t="s">
        <v>9976</v>
      </c>
      <c r="L2849" s="171" t="s">
        <v>9975</v>
      </c>
      <c r="M2849" s="21">
        <v>250</v>
      </c>
      <c r="N2849" s="21">
        <v>33</v>
      </c>
      <c r="O2849" s="21">
        <v>0.4</v>
      </c>
      <c r="P2849" s="124" t="s">
        <v>516</v>
      </c>
      <c r="Q2849" s="21">
        <v>2008</v>
      </c>
      <c r="R2849" s="21" t="s">
        <v>4979</v>
      </c>
      <c r="S2849" s="21" t="s">
        <v>9974</v>
      </c>
      <c r="T2849" s="126">
        <v>991</v>
      </c>
      <c r="U2849" s="111">
        <v>45</v>
      </c>
      <c r="V2849" s="113">
        <f t="shared" si="530"/>
        <v>802.71</v>
      </c>
      <c r="W2849" s="113">
        <f t="shared" si="531"/>
        <v>188.28999999999996</v>
      </c>
      <c r="X2849" s="112">
        <f t="shared" si="532"/>
        <v>188289.99999999997</v>
      </c>
      <c r="Y2849" s="118"/>
      <c r="Z2849" s="110">
        <f t="shared" si="528"/>
        <v>36</v>
      </c>
      <c r="AA2849" s="109">
        <f t="shared" si="533"/>
        <v>49.550000000000004</v>
      </c>
      <c r="AB2849" s="109">
        <f t="shared" si="534"/>
        <v>49550.000000000007</v>
      </c>
      <c r="AC2849" s="108">
        <f t="shared" si="535"/>
        <v>941.45</v>
      </c>
      <c r="AD2849" s="107">
        <f t="shared" si="536"/>
        <v>2.2222222222222223E-2</v>
      </c>
      <c r="AE2849" s="106">
        <f t="shared" si="537"/>
        <v>20.921111111111113</v>
      </c>
      <c r="AF2849" s="105">
        <f t="shared" si="538"/>
        <v>209.21111111111108</v>
      </c>
      <c r="AG2849" s="105">
        <f t="shared" si="539"/>
        <v>781.78888888888889</v>
      </c>
    </row>
    <row r="2850" spans="1:33" s="88" customFormat="1" x14ac:dyDescent="0.35">
      <c r="A2850" s="21">
        <v>10141103</v>
      </c>
      <c r="B2850" s="115" t="s">
        <v>1665</v>
      </c>
      <c r="C2850" s="115" t="s">
        <v>710</v>
      </c>
      <c r="D2850" s="171" t="s">
        <v>9973</v>
      </c>
      <c r="E2850" s="114" t="str">
        <f t="shared" si="529"/>
        <v>TRANSFORMADOR MARCA:Alstom PTS 301 PTS 301</v>
      </c>
      <c r="F2850" s="21"/>
      <c r="G2850" s="171" t="s">
        <v>9973</v>
      </c>
      <c r="H2850" s="21" t="s">
        <v>86</v>
      </c>
      <c r="I2850" s="21"/>
      <c r="J2850" s="21"/>
      <c r="K2850" s="171" t="s">
        <v>9972</v>
      </c>
      <c r="L2850" s="171" t="s">
        <v>9971</v>
      </c>
      <c r="M2850" s="21">
        <v>160</v>
      </c>
      <c r="N2850" s="21">
        <v>33</v>
      </c>
      <c r="O2850" s="21">
        <v>0.4</v>
      </c>
      <c r="P2850" s="124" t="s">
        <v>516</v>
      </c>
      <c r="Q2850" s="21">
        <v>2008</v>
      </c>
      <c r="R2850" s="21" t="s">
        <v>4979</v>
      </c>
      <c r="S2850" s="21" t="s">
        <v>9970</v>
      </c>
      <c r="T2850" s="126">
        <v>991</v>
      </c>
      <c r="U2850" s="111">
        <v>45</v>
      </c>
      <c r="V2850" s="113">
        <f t="shared" si="530"/>
        <v>802.71</v>
      </c>
      <c r="W2850" s="113">
        <f t="shared" si="531"/>
        <v>188.28999999999996</v>
      </c>
      <c r="X2850" s="112">
        <f t="shared" si="532"/>
        <v>188289.99999999997</v>
      </c>
      <c r="Y2850" s="118"/>
      <c r="Z2850" s="110">
        <f t="shared" si="528"/>
        <v>36</v>
      </c>
      <c r="AA2850" s="109">
        <f t="shared" si="533"/>
        <v>49.550000000000004</v>
      </c>
      <c r="AB2850" s="109">
        <f t="shared" si="534"/>
        <v>49550.000000000007</v>
      </c>
      <c r="AC2850" s="108">
        <f t="shared" si="535"/>
        <v>941.45</v>
      </c>
      <c r="AD2850" s="107">
        <f t="shared" si="536"/>
        <v>2.2222222222222223E-2</v>
      </c>
      <c r="AE2850" s="106">
        <f t="shared" si="537"/>
        <v>20.921111111111113</v>
      </c>
      <c r="AF2850" s="105">
        <f t="shared" si="538"/>
        <v>209.21111111111108</v>
      </c>
      <c r="AG2850" s="105">
        <f t="shared" si="539"/>
        <v>781.78888888888889</v>
      </c>
    </row>
    <row r="2851" spans="1:33" s="88" customFormat="1" x14ac:dyDescent="0.35">
      <c r="A2851" s="21">
        <v>10141103</v>
      </c>
      <c r="B2851" s="115" t="s">
        <v>1665</v>
      </c>
      <c r="C2851" s="115" t="s">
        <v>710</v>
      </c>
      <c r="D2851" s="171" t="s">
        <v>9969</v>
      </c>
      <c r="E2851" s="114" t="str">
        <f t="shared" si="529"/>
        <v>TRANSFORMADOR MARCA:Alstom PTS 296 PTS 296</v>
      </c>
      <c r="F2851" s="21"/>
      <c r="G2851" s="171" t="s">
        <v>9969</v>
      </c>
      <c r="H2851" s="21" t="s">
        <v>86</v>
      </c>
      <c r="I2851" s="21"/>
      <c r="J2851" s="21"/>
      <c r="K2851" s="171" t="s">
        <v>9968</v>
      </c>
      <c r="L2851" s="171" t="s">
        <v>9967</v>
      </c>
      <c r="M2851" s="21">
        <v>160</v>
      </c>
      <c r="N2851" s="21">
        <v>33</v>
      </c>
      <c r="O2851" s="21">
        <v>0.4</v>
      </c>
      <c r="P2851" s="124" t="s">
        <v>516</v>
      </c>
      <c r="Q2851" s="21">
        <v>2008</v>
      </c>
      <c r="R2851" s="21" t="s">
        <v>4979</v>
      </c>
      <c r="S2851" s="21" t="s">
        <v>9966</v>
      </c>
      <c r="T2851" s="126">
        <v>991</v>
      </c>
      <c r="U2851" s="111">
        <v>45</v>
      </c>
      <c r="V2851" s="113">
        <f t="shared" si="530"/>
        <v>802.71</v>
      </c>
      <c r="W2851" s="113">
        <f t="shared" si="531"/>
        <v>188.28999999999996</v>
      </c>
      <c r="X2851" s="112">
        <f t="shared" si="532"/>
        <v>188289.99999999997</v>
      </c>
      <c r="Y2851" s="118"/>
      <c r="Z2851" s="110">
        <f t="shared" si="528"/>
        <v>36</v>
      </c>
      <c r="AA2851" s="109">
        <f t="shared" si="533"/>
        <v>49.550000000000004</v>
      </c>
      <c r="AB2851" s="109">
        <f t="shared" si="534"/>
        <v>49550.000000000007</v>
      </c>
      <c r="AC2851" s="108">
        <f t="shared" si="535"/>
        <v>941.45</v>
      </c>
      <c r="AD2851" s="107">
        <f t="shared" si="536"/>
        <v>2.2222222222222223E-2</v>
      </c>
      <c r="AE2851" s="106">
        <f t="shared" si="537"/>
        <v>20.921111111111113</v>
      </c>
      <c r="AF2851" s="105">
        <f t="shared" si="538"/>
        <v>209.21111111111108</v>
      </c>
      <c r="AG2851" s="105">
        <f t="shared" si="539"/>
        <v>781.78888888888889</v>
      </c>
    </row>
    <row r="2852" spans="1:33" s="88" customFormat="1" x14ac:dyDescent="0.35">
      <c r="A2852" s="21">
        <v>10141103</v>
      </c>
      <c r="B2852" s="115" t="s">
        <v>1665</v>
      </c>
      <c r="C2852" s="115" t="s">
        <v>710</v>
      </c>
      <c r="D2852" s="21" t="s">
        <v>9965</v>
      </c>
      <c r="E2852" s="114" t="str">
        <f t="shared" si="529"/>
        <v>TRANSFORMADOR MARCA:Alstom PTS 502 PTS 502</v>
      </c>
      <c r="F2852" s="21"/>
      <c r="G2852" s="21" t="s">
        <v>9965</v>
      </c>
      <c r="H2852" s="21" t="s">
        <v>86</v>
      </c>
      <c r="I2852" s="21"/>
      <c r="J2852" s="21"/>
      <c r="K2852" s="119" t="s">
        <v>9964</v>
      </c>
      <c r="L2852" s="171" t="s">
        <v>9963</v>
      </c>
      <c r="M2852" s="21">
        <v>250</v>
      </c>
      <c r="N2852" s="21">
        <v>33</v>
      </c>
      <c r="O2852" s="21">
        <v>0.4</v>
      </c>
      <c r="P2852" s="124" t="s">
        <v>516</v>
      </c>
      <c r="Q2852" s="21">
        <v>2008</v>
      </c>
      <c r="R2852" s="21" t="s">
        <v>4979</v>
      </c>
      <c r="S2852" s="21" t="s">
        <v>9962</v>
      </c>
      <c r="T2852" s="126">
        <v>991</v>
      </c>
      <c r="U2852" s="111">
        <v>45</v>
      </c>
      <c r="V2852" s="113">
        <f t="shared" si="530"/>
        <v>802.71</v>
      </c>
      <c r="W2852" s="113">
        <f t="shared" si="531"/>
        <v>188.28999999999996</v>
      </c>
      <c r="X2852" s="112">
        <f t="shared" si="532"/>
        <v>188289.99999999997</v>
      </c>
      <c r="Y2852" s="118"/>
      <c r="Z2852" s="110">
        <f t="shared" ref="Z2852:Z2915" si="540">(U2852-(2017-Q2852))</f>
        <v>36</v>
      </c>
      <c r="AA2852" s="109">
        <f t="shared" si="533"/>
        <v>49.550000000000004</v>
      </c>
      <c r="AB2852" s="109">
        <f t="shared" si="534"/>
        <v>49550.000000000007</v>
      </c>
      <c r="AC2852" s="108">
        <f t="shared" si="535"/>
        <v>941.45</v>
      </c>
      <c r="AD2852" s="107">
        <f t="shared" si="536"/>
        <v>2.2222222222222223E-2</v>
      </c>
      <c r="AE2852" s="106">
        <f t="shared" si="537"/>
        <v>20.921111111111113</v>
      </c>
      <c r="AF2852" s="105">
        <f t="shared" si="538"/>
        <v>209.21111111111108</v>
      </c>
      <c r="AG2852" s="105">
        <f t="shared" si="539"/>
        <v>781.78888888888889</v>
      </c>
    </row>
    <row r="2853" spans="1:33" s="88" customFormat="1" x14ac:dyDescent="0.35">
      <c r="A2853" s="21">
        <v>10141103</v>
      </c>
      <c r="B2853" s="162" t="s">
        <v>725</v>
      </c>
      <c r="C2853" s="115" t="s">
        <v>710</v>
      </c>
      <c r="D2853" s="124" t="s">
        <v>1444</v>
      </c>
      <c r="E2853" s="114" t="str">
        <f t="shared" si="529"/>
        <v>TRANSFORMADOR MARCA:ALSTOM PT 272 PT 272</v>
      </c>
      <c r="F2853" s="124"/>
      <c r="G2853" s="124" t="s">
        <v>1444</v>
      </c>
      <c r="H2853" s="124" t="s">
        <v>815</v>
      </c>
      <c r="I2853" s="124"/>
      <c r="J2853" s="124"/>
      <c r="K2853" s="124"/>
      <c r="L2853" s="124"/>
      <c r="M2853" s="124">
        <v>500</v>
      </c>
      <c r="N2853" s="124">
        <v>11</v>
      </c>
      <c r="O2853" s="21">
        <v>0.4</v>
      </c>
      <c r="P2853" s="124" t="s">
        <v>514</v>
      </c>
      <c r="Q2853" s="124">
        <v>2008</v>
      </c>
      <c r="R2853" s="124" t="s">
        <v>4</v>
      </c>
      <c r="S2853" s="124">
        <v>113060</v>
      </c>
      <c r="T2853" s="116">
        <v>1016</v>
      </c>
      <c r="U2853" s="111">
        <v>45</v>
      </c>
      <c r="V2853" s="113">
        <f t="shared" si="530"/>
        <v>822.96</v>
      </c>
      <c r="W2853" s="113">
        <f t="shared" si="531"/>
        <v>193.03999999999996</v>
      </c>
      <c r="X2853" s="112">
        <f t="shared" si="532"/>
        <v>193039.99999999997</v>
      </c>
      <c r="Y2853" s="111"/>
      <c r="Z2853" s="110">
        <f t="shared" si="540"/>
        <v>36</v>
      </c>
      <c r="AA2853" s="109">
        <f t="shared" si="533"/>
        <v>50.800000000000004</v>
      </c>
      <c r="AB2853" s="109">
        <f t="shared" si="534"/>
        <v>50800.000000000007</v>
      </c>
      <c r="AC2853" s="108">
        <f t="shared" si="535"/>
        <v>965.2</v>
      </c>
      <c r="AD2853" s="107">
        <f t="shared" si="536"/>
        <v>2.2222222222222223E-2</v>
      </c>
      <c r="AE2853" s="106">
        <f t="shared" si="537"/>
        <v>21.448888888888892</v>
      </c>
      <c r="AF2853" s="105">
        <f t="shared" si="538"/>
        <v>214.48888888888885</v>
      </c>
      <c r="AG2853" s="105">
        <f t="shared" si="539"/>
        <v>801.51111111111118</v>
      </c>
    </row>
    <row r="2854" spans="1:33" s="88" customFormat="1" x14ac:dyDescent="0.35">
      <c r="A2854" s="21">
        <v>10141103</v>
      </c>
      <c r="B2854" s="162" t="s">
        <v>725</v>
      </c>
      <c r="C2854" s="115" t="s">
        <v>710</v>
      </c>
      <c r="D2854" s="124" t="s">
        <v>921</v>
      </c>
      <c r="E2854" s="114" t="str">
        <f t="shared" si="529"/>
        <v>TRANSFORMADOR MARCA:ALSTOM PTS 177 PTS 177</v>
      </c>
      <c r="F2854" s="124"/>
      <c r="G2854" s="124" t="s">
        <v>921</v>
      </c>
      <c r="H2854" s="124" t="s">
        <v>815</v>
      </c>
      <c r="I2854" s="124"/>
      <c r="J2854" s="124"/>
      <c r="K2854" s="139"/>
      <c r="L2854" s="139"/>
      <c r="M2854" s="124">
        <v>500</v>
      </c>
      <c r="N2854" s="124">
        <v>11</v>
      </c>
      <c r="O2854" s="21">
        <v>0.4</v>
      </c>
      <c r="P2854" s="124" t="s">
        <v>514</v>
      </c>
      <c r="Q2854" s="124">
        <v>2008</v>
      </c>
      <c r="R2854" s="124" t="s">
        <v>4</v>
      </c>
      <c r="S2854" s="124" t="s">
        <v>1443</v>
      </c>
      <c r="T2854" s="24">
        <v>1016</v>
      </c>
      <c r="U2854" s="101">
        <v>45</v>
      </c>
      <c r="V2854" s="113">
        <f t="shared" si="530"/>
        <v>822.96</v>
      </c>
      <c r="W2854" s="113">
        <f t="shared" si="531"/>
        <v>193.03999999999996</v>
      </c>
      <c r="X2854" s="112">
        <f t="shared" si="532"/>
        <v>193039.99999999997</v>
      </c>
      <c r="Y2854" s="111"/>
      <c r="Z2854" s="110">
        <f t="shared" si="540"/>
        <v>36</v>
      </c>
      <c r="AA2854" s="109">
        <f t="shared" si="533"/>
        <v>50.800000000000004</v>
      </c>
      <c r="AB2854" s="109">
        <f t="shared" si="534"/>
        <v>50800.000000000007</v>
      </c>
      <c r="AC2854" s="108">
        <f t="shared" si="535"/>
        <v>965.2</v>
      </c>
      <c r="AD2854" s="107">
        <f t="shared" si="536"/>
        <v>2.2222222222222223E-2</v>
      </c>
      <c r="AE2854" s="106">
        <f t="shared" si="537"/>
        <v>21.448888888888892</v>
      </c>
      <c r="AF2854" s="105">
        <f t="shared" si="538"/>
        <v>214.48888888888885</v>
      </c>
      <c r="AG2854" s="105">
        <f t="shared" si="539"/>
        <v>801.51111111111118</v>
      </c>
    </row>
    <row r="2855" spans="1:33" s="88" customFormat="1" x14ac:dyDescent="0.35">
      <c r="A2855" s="21">
        <v>10141103</v>
      </c>
      <c r="B2855" s="162" t="s">
        <v>725</v>
      </c>
      <c r="C2855" s="115" t="s">
        <v>710</v>
      </c>
      <c r="D2855" s="124" t="s">
        <v>1442</v>
      </c>
      <c r="E2855" s="114" t="str">
        <f t="shared" si="529"/>
        <v>TRANSFORMADOR MARCA:ALSTOM PT 278 PT 278</v>
      </c>
      <c r="F2855" s="124"/>
      <c r="G2855" s="124" t="s">
        <v>1442</v>
      </c>
      <c r="H2855" s="124" t="s">
        <v>815</v>
      </c>
      <c r="I2855" s="124"/>
      <c r="J2855" s="124"/>
      <c r="K2855" s="139"/>
      <c r="L2855" s="139"/>
      <c r="M2855" s="124">
        <v>500</v>
      </c>
      <c r="N2855" s="124">
        <v>11</v>
      </c>
      <c r="O2855" s="21">
        <v>0.4</v>
      </c>
      <c r="P2855" s="124" t="s">
        <v>514</v>
      </c>
      <c r="Q2855" s="124">
        <v>2008</v>
      </c>
      <c r="R2855" s="124" t="s">
        <v>4</v>
      </c>
      <c r="S2855" s="124" t="s">
        <v>1441</v>
      </c>
      <c r="T2855" s="116">
        <v>1016</v>
      </c>
      <c r="U2855" s="111">
        <v>45</v>
      </c>
      <c r="V2855" s="113">
        <f t="shared" si="530"/>
        <v>822.96</v>
      </c>
      <c r="W2855" s="113">
        <f t="shared" si="531"/>
        <v>193.03999999999996</v>
      </c>
      <c r="X2855" s="112">
        <f t="shared" si="532"/>
        <v>193039.99999999997</v>
      </c>
      <c r="Y2855" s="111"/>
      <c r="Z2855" s="110">
        <f t="shared" si="540"/>
        <v>36</v>
      </c>
      <c r="AA2855" s="109">
        <f t="shared" si="533"/>
        <v>50.800000000000004</v>
      </c>
      <c r="AB2855" s="109">
        <f t="shared" si="534"/>
        <v>50800.000000000007</v>
      </c>
      <c r="AC2855" s="108">
        <f t="shared" si="535"/>
        <v>965.2</v>
      </c>
      <c r="AD2855" s="107">
        <f t="shared" si="536"/>
        <v>2.2222222222222223E-2</v>
      </c>
      <c r="AE2855" s="106">
        <f t="shared" si="537"/>
        <v>21.448888888888892</v>
      </c>
      <c r="AF2855" s="105">
        <f t="shared" si="538"/>
        <v>214.48888888888885</v>
      </c>
      <c r="AG2855" s="105">
        <f t="shared" si="539"/>
        <v>801.51111111111118</v>
      </c>
    </row>
    <row r="2856" spans="1:33" s="88" customFormat="1" x14ac:dyDescent="0.35">
      <c r="A2856" s="21">
        <v>10141103</v>
      </c>
      <c r="B2856" s="162" t="s">
        <v>725</v>
      </c>
      <c r="C2856" s="115" t="s">
        <v>710</v>
      </c>
      <c r="D2856" s="124" t="s">
        <v>1440</v>
      </c>
      <c r="E2856" s="114" t="str">
        <f t="shared" si="529"/>
        <v>TRANSFORMADOR MARCA:DPM PT 307 PT 307</v>
      </c>
      <c r="F2856" s="124"/>
      <c r="G2856" s="124" t="s">
        <v>1440</v>
      </c>
      <c r="H2856" s="124" t="s">
        <v>815</v>
      </c>
      <c r="I2856" s="124"/>
      <c r="J2856" s="124"/>
      <c r="K2856" s="142" t="s">
        <v>1439</v>
      </c>
      <c r="L2856" s="142" t="s">
        <v>1438</v>
      </c>
      <c r="M2856" s="124">
        <v>160</v>
      </c>
      <c r="N2856" s="124">
        <v>11</v>
      </c>
      <c r="O2856" s="21">
        <v>0.4</v>
      </c>
      <c r="P2856" s="124" t="s">
        <v>514</v>
      </c>
      <c r="Q2856" s="142">
        <v>2008</v>
      </c>
      <c r="R2856" s="124" t="s">
        <v>587</v>
      </c>
      <c r="S2856" s="124" t="s">
        <v>1437</v>
      </c>
      <c r="T2856" s="116">
        <v>572</v>
      </c>
      <c r="U2856" s="111">
        <v>45</v>
      </c>
      <c r="V2856" s="113">
        <f t="shared" si="530"/>
        <v>463.32000000000005</v>
      </c>
      <c r="W2856" s="113">
        <f t="shared" si="531"/>
        <v>108.67999999999995</v>
      </c>
      <c r="X2856" s="112">
        <f t="shared" si="532"/>
        <v>108679.99999999996</v>
      </c>
      <c r="Y2856" s="111"/>
      <c r="Z2856" s="110">
        <f t="shared" si="540"/>
        <v>36</v>
      </c>
      <c r="AA2856" s="109">
        <f t="shared" si="533"/>
        <v>28.6</v>
      </c>
      <c r="AB2856" s="109">
        <f t="shared" si="534"/>
        <v>28600</v>
      </c>
      <c r="AC2856" s="108">
        <f t="shared" si="535"/>
        <v>543.4</v>
      </c>
      <c r="AD2856" s="107">
        <f t="shared" si="536"/>
        <v>2.2222222222222223E-2</v>
      </c>
      <c r="AE2856" s="106">
        <f t="shared" si="537"/>
        <v>12.075555555555555</v>
      </c>
      <c r="AF2856" s="105">
        <f t="shared" si="538"/>
        <v>120.7555555555555</v>
      </c>
      <c r="AG2856" s="105">
        <f t="shared" si="539"/>
        <v>451.24444444444447</v>
      </c>
    </row>
    <row r="2857" spans="1:33" s="88" customFormat="1" x14ac:dyDescent="0.35">
      <c r="A2857" s="21">
        <v>10141103</v>
      </c>
      <c r="B2857" s="162" t="s">
        <v>725</v>
      </c>
      <c r="C2857" s="115" t="s">
        <v>710</v>
      </c>
      <c r="D2857" s="124" t="s">
        <v>1436</v>
      </c>
      <c r="E2857" s="114" t="str">
        <f t="shared" si="529"/>
        <v>TRANSFORMADOR MARCA:DPM PTS 165 PTS 165</v>
      </c>
      <c r="F2857" s="124"/>
      <c r="G2857" s="124" t="s">
        <v>1436</v>
      </c>
      <c r="H2857" s="124" t="s">
        <v>815</v>
      </c>
      <c r="I2857" s="124"/>
      <c r="J2857" s="142"/>
      <c r="K2857" s="142" t="s">
        <v>1435</v>
      </c>
      <c r="L2857" s="142" t="s">
        <v>1434</v>
      </c>
      <c r="M2857" s="124">
        <v>315</v>
      </c>
      <c r="N2857" s="124">
        <v>11</v>
      </c>
      <c r="O2857" s="21">
        <v>0.4</v>
      </c>
      <c r="P2857" s="124" t="s">
        <v>514</v>
      </c>
      <c r="Q2857" s="142">
        <v>2008</v>
      </c>
      <c r="R2857" s="142" t="s">
        <v>587</v>
      </c>
      <c r="S2857" s="142" t="s">
        <v>1433</v>
      </c>
      <c r="T2857" s="116">
        <v>840</v>
      </c>
      <c r="U2857" s="111">
        <v>45</v>
      </c>
      <c r="V2857" s="113">
        <f t="shared" si="530"/>
        <v>680.40000000000009</v>
      </c>
      <c r="W2857" s="113">
        <f t="shared" si="531"/>
        <v>159.59999999999991</v>
      </c>
      <c r="X2857" s="112">
        <f t="shared" si="532"/>
        <v>159599.99999999991</v>
      </c>
      <c r="Y2857" s="111"/>
      <c r="Z2857" s="110">
        <f t="shared" si="540"/>
        <v>36</v>
      </c>
      <c r="AA2857" s="109">
        <f t="shared" si="533"/>
        <v>42</v>
      </c>
      <c r="AB2857" s="109">
        <f t="shared" si="534"/>
        <v>42000</v>
      </c>
      <c r="AC2857" s="108">
        <f t="shared" si="535"/>
        <v>798</v>
      </c>
      <c r="AD2857" s="107">
        <f t="shared" si="536"/>
        <v>2.2222222222222223E-2</v>
      </c>
      <c r="AE2857" s="106">
        <f t="shared" si="537"/>
        <v>17.733333333333334</v>
      </c>
      <c r="AF2857" s="105">
        <f t="shared" si="538"/>
        <v>177.33333333333326</v>
      </c>
      <c r="AG2857" s="105">
        <f t="shared" si="539"/>
        <v>662.66666666666674</v>
      </c>
    </row>
    <row r="2858" spans="1:33" s="88" customFormat="1" x14ac:dyDescent="0.35">
      <c r="A2858" s="21">
        <v>10141103</v>
      </c>
      <c r="B2858" s="162" t="s">
        <v>725</v>
      </c>
      <c r="C2858" s="115" t="s">
        <v>710</v>
      </c>
      <c r="D2858" s="124" t="s">
        <v>1432</v>
      </c>
      <c r="E2858" s="114" t="str">
        <f t="shared" si="529"/>
        <v>TRANSFORMADOR MARCA:DPM PT 240R (A) PT 240R (A)</v>
      </c>
      <c r="F2858" s="124"/>
      <c r="G2858" s="124" t="s">
        <v>1432</v>
      </c>
      <c r="H2858" s="142" t="s">
        <v>898</v>
      </c>
      <c r="I2858" s="124"/>
      <c r="J2858" s="142"/>
      <c r="K2858" s="142" t="s">
        <v>1431</v>
      </c>
      <c r="L2858" s="142" t="s">
        <v>1430</v>
      </c>
      <c r="M2858" s="124">
        <v>160</v>
      </c>
      <c r="N2858" s="124">
        <v>33</v>
      </c>
      <c r="O2858" s="21">
        <v>0.4</v>
      </c>
      <c r="P2858" s="124" t="s">
        <v>514</v>
      </c>
      <c r="Q2858" s="142">
        <v>2008</v>
      </c>
      <c r="R2858" s="124" t="s">
        <v>587</v>
      </c>
      <c r="S2858" s="142" t="s">
        <v>1429</v>
      </c>
      <c r="T2858" s="116">
        <v>991</v>
      </c>
      <c r="U2858" s="111">
        <v>45</v>
      </c>
      <c r="V2858" s="113">
        <f t="shared" si="530"/>
        <v>802.71</v>
      </c>
      <c r="W2858" s="113">
        <f t="shared" si="531"/>
        <v>188.28999999999996</v>
      </c>
      <c r="X2858" s="112">
        <f t="shared" si="532"/>
        <v>188289.99999999997</v>
      </c>
      <c r="Y2858" s="111"/>
      <c r="Z2858" s="110">
        <f t="shared" si="540"/>
        <v>36</v>
      </c>
      <c r="AA2858" s="109">
        <f t="shared" si="533"/>
        <v>49.550000000000004</v>
      </c>
      <c r="AB2858" s="109">
        <f t="shared" si="534"/>
        <v>49550.000000000007</v>
      </c>
      <c r="AC2858" s="108">
        <f t="shared" si="535"/>
        <v>941.45</v>
      </c>
      <c r="AD2858" s="107">
        <f t="shared" si="536"/>
        <v>2.2222222222222223E-2</v>
      </c>
      <c r="AE2858" s="106">
        <f t="shared" si="537"/>
        <v>20.921111111111113</v>
      </c>
      <c r="AF2858" s="105">
        <f t="shared" si="538"/>
        <v>209.21111111111108</v>
      </c>
      <c r="AG2858" s="105">
        <f t="shared" si="539"/>
        <v>781.78888888888889</v>
      </c>
    </row>
    <row r="2859" spans="1:33" s="88" customFormat="1" x14ac:dyDescent="0.35">
      <c r="A2859" s="21">
        <v>10141103</v>
      </c>
      <c r="B2859" s="162" t="s">
        <v>725</v>
      </c>
      <c r="C2859" s="115" t="s">
        <v>710</v>
      </c>
      <c r="D2859" s="142" t="s">
        <v>1428</v>
      </c>
      <c r="E2859" s="114" t="str">
        <f t="shared" si="529"/>
        <v>TRANSFORMADOR MARCA:DPM PT 368R PT 368R</v>
      </c>
      <c r="F2859" s="124"/>
      <c r="G2859" s="142" t="s">
        <v>1428</v>
      </c>
      <c r="H2859" s="124" t="s">
        <v>802</v>
      </c>
      <c r="I2859" s="124"/>
      <c r="J2859" s="124"/>
      <c r="K2859" s="142" t="s">
        <v>1427</v>
      </c>
      <c r="L2859" s="142" t="s">
        <v>1426</v>
      </c>
      <c r="M2859" s="124">
        <v>50</v>
      </c>
      <c r="N2859" s="124">
        <v>33</v>
      </c>
      <c r="O2859" s="21">
        <v>0.4</v>
      </c>
      <c r="P2859" s="124" t="s">
        <v>514</v>
      </c>
      <c r="Q2859" s="124">
        <v>2008</v>
      </c>
      <c r="R2859" s="124" t="s">
        <v>587</v>
      </c>
      <c r="S2859" s="124" t="s">
        <v>1425</v>
      </c>
      <c r="T2859" s="116">
        <v>643</v>
      </c>
      <c r="U2859" s="111">
        <v>45</v>
      </c>
      <c r="V2859" s="113">
        <f t="shared" si="530"/>
        <v>520.83000000000004</v>
      </c>
      <c r="W2859" s="113">
        <f t="shared" si="531"/>
        <v>122.16999999999996</v>
      </c>
      <c r="X2859" s="112">
        <f t="shared" si="532"/>
        <v>122169.99999999996</v>
      </c>
      <c r="Y2859" s="111"/>
      <c r="Z2859" s="110">
        <f t="shared" si="540"/>
        <v>36</v>
      </c>
      <c r="AA2859" s="109">
        <f t="shared" si="533"/>
        <v>32.15</v>
      </c>
      <c r="AB2859" s="109">
        <f t="shared" si="534"/>
        <v>32150</v>
      </c>
      <c r="AC2859" s="108">
        <f t="shared" si="535"/>
        <v>610.85</v>
      </c>
      <c r="AD2859" s="107">
        <f t="shared" si="536"/>
        <v>2.2222222222222223E-2</v>
      </c>
      <c r="AE2859" s="106">
        <f t="shared" si="537"/>
        <v>13.574444444444445</v>
      </c>
      <c r="AF2859" s="105">
        <f t="shared" si="538"/>
        <v>135.74444444444441</v>
      </c>
      <c r="AG2859" s="105">
        <f t="shared" si="539"/>
        <v>507.25555555555559</v>
      </c>
    </row>
    <row r="2860" spans="1:33" s="88" customFormat="1" x14ac:dyDescent="0.35">
      <c r="A2860" s="21">
        <v>10141103</v>
      </c>
      <c r="B2860" s="162" t="s">
        <v>725</v>
      </c>
      <c r="C2860" s="115" t="s">
        <v>710</v>
      </c>
      <c r="D2860" s="124" t="s">
        <v>1424</v>
      </c>
      <c r="E2860" s="114" t="str">
        <f t="shared" si="529"/>
        <v>TRANSFORMADOR MARCA:DPM PT 249R PT 249R</v>
      </c>
      <c r="F2860" s="124"/>
      <c r="G2860" s="124" t="s">
        <v>1424</v>
      </c>
      <c r="H2860" s="124" t="s">
        <v>1041</v>
      </c>
      <c r="I2860" s="124"/>
      <c r="J2860" s="124"/>
      <c r="K2860" s="142" t="s">
        <v>1423</v>
      </c>
      <c r="L2860" s="142" t="s">
        <v>1422</v>
      </c>
      <c r="M2860" s="124">
        <v>100</v>
      </c>
      <c r="N2860" s="124">
        <v>33</v>
      </c>
      <c r="O2860" s="21">
        <v>0.4</v>
      </c>
      <c r="P2860" s="124" t="s">
        <v>514</v>
      </c>
      <c r="Q2860" s="124">
        <v>2008</v>
      </c>
      <c r="R2860" s="161" t="s">
        <v>587</v>
      </c>
      <c r="S2860" s="124" t="s">
        <v>1421</v>
      </c>
      <c r="T2860" s="116">
        <v>763</v>
      </c>
      <c r="U2860" s="111">
        <v>45</v>
      </c>
      <c r="V2860" s="113">
        <f t="shared" si="530"/>
        <v>618.03</v>
      </c>
      <c r="W2860" s="113">
        <f t="shared" si="531"/>
        <v>144.97000000000003</v>
      </c>
      <c r="X2860" s="112">
        <f t="shared" si="532"/>
        <v>144970.00000000003</v>
      </c>
      <c r="Y2860" s="111"/>
      <c r="Z2860" s="110">
        <f t="shared" si="540"/>
        <v>36</v>
      </c>
      <c r="AA2860" s="109">
        <f t="shared" si="533"/>
        <v>38.15</v>
      </c>
      <c r="AB2860" s="109">
        <f t="shared" si="534"/>
        <v>38150</v>
      </c>
      <c r="AC2860" s="108">
        <f t="shared" si="535"/>
        <v>724.85</v>
      </c>
      <c r="AD2860" s="107">
        <f t="shared" si="536"/>
        <v>2.2222222222222223E-2</v>
      </c>
      <c r="AE2860" s="106">
        <f t="shared" si="537"/>
        <v>16.10777777777778</v>
      </c>
      <c r="AF2860" s="105">
        <f t="shared" si="538"/>
        <v>161.07777777777781</v>
      </c>
      <c r="AG2860" s="105">
        <f t="shared" si="539"/>
        <v>601.92222222222222</v>
      </c>
    </row>
    <row r="2861" spans="1:33" s="88" customFormat="1" x14ac:dyDescent="0.35">
      <c r="A2861" s="21">
        <v>10141103</v>
      </c>
      <c r="B2861" s="162" t="s">
        <v>725</v>
      </c>
      <c r="C2861" s="115" t="s">
        <v>710</v>
      </c>
      <c r="D2861" s="142" t="s">
        <v>1420</v>
      </c>
      <c r="E2861" s="114" t="str">
        <f t="shared" si="529"/>
        <v>TRANSFORMADOR MARCA:ABB PT 148R PT 148R</v>
      </c>
      <c r="F2861" s="124"/>
      <c r="G2861" s="142" t="s">
        <v>1420</v>
      </c>
      <c r="H2861" s="142" t="s">
        <v>940</v>
      </c>
      <c r="I2861" s="21"/>
      <c r="J2861" s="57"/>
      <c r="K2861" s="142" t="s">
        <v>1419</v>
      </c>
      <c r="L2861" s="142" t="s">
        <v>1418</v>
      </c>
      <c r="M2861" s="21">
        <v>200</v>
      </c>
      <c r="N2861" s="124">
        <v>33</v>
      </c>
      <c r="O2861" s="21">
        <v>0.4</v>
      </c>
      <c r="P2861" s="124" t="s">
        <v>514</v>
      </c>
      <c r="Q2861" s="142">
        <v>2008</v>
      </c>
      <c r="R2861" s="161" t="s">
        <v>15</v>
      </c>
      <c r="S2861" s="124" t="s">
        <v>1417</v>
      </c>
      <c r="T2861" s="116">
        <v>991</v>
      </c>
      <c r="U2861" s="111">
        <v>45</v>
      </c>
      <c r="V2861" s="113">
        <f t="shared" si="530"/>
        <v>802.71</v>
      </c>
      <c r="W2861" s="113">
        <f t="shared" si="531"/>
        <v>188.28999999999996</v>
      </c>
      <c r="X2861" s="112">
        <f t="shared" si="532"/>
        <v>188289.99999999997</v>
      </c>
      <c r="Y2861" s="111"/>
      <c r="Z2861" s="110">
        <f t="shared" si="540"/>
        <v>36</v>
      </c>
      <c r="AA2861" s="109">
        <f t="shared" si="533"/>
        <v>49.550000000000004</v>
      </c>
      <c r="AB2861" s="109">
        <f t="shared" si="534"/>
        <v>49550.000000000007</v>
      </c>
      <c r="AC2861" s="108">
        <f t="shared" si="535"/>
        <v>941.45</v>
      </c>
      <c r="AD2861" s="107">
        <f t="shared" si="536"/>
        <v>2.2222222222222223E-2</v>
      </c>
      <c r="AE2861" s="106">
        <f t="shared" si="537"/>
        <v>20.921111111111113</v>
      </c>
      <c r="AF2861" s="105">
        <f t="shared" si="538"/>
        <v>209.21111111111108</v>
      </c>
      <c r="AG2861" s="105">
        <f t="shared" si="539"/>
        <v>781.78888888888889</v>
      </c>
    </row>
    <row r="2862" spans="1:33" s="88" customFormat="1" x14ac:dyDescent="0.35">
      <c r="A2862" s="21">
        <v>10141103</v>
      </c>
      <c r="B2862" s="161" t="s">
        <v>725</v>
      </c>
      <c r="C2862" s="115" t="s">
        <v>710</v>
      </c>
      <c r="D2862" s="142" t="s">
        <v>1416</v>
      </c>
      <c r="E2862" s="114" t="str">
        <f t="shared" si="529"/>
        <v>TRANSFORMADOR MARCA:DPM PT 57R PT 57R</v>
      </c>
      <c r="F2862" s="124"/>
      <c r="G2862" s="142" t="s">
        <v>1416</v>
      </c>
      <c r="H2862" s="142" t="s">
        <v>940</v>
      </c>
      <c r="I2862" s="21"/>
      <c r="J2862" s="57"/>
      <c r="K2862" s="142" t="s">
        <v>1415</v>
      </c>
      <c r="L2862" s="142" t="s">
        <v>1414</v>
      </c>
      <c r="M2862" s="21">
        <v>50</v>
      </c>
      <c r="N2862" s="124">
        <v>33</v>
      </c>
      <c r="O2862" s="21">
        <v>0.4</v>
      </c>
      <c r="P2862" s="124" t="s">
        <v>514</v>
      </c>
      <c r="Q2862" s="142">
        <v>2008</v>
      </c>
      <c r="R2862" s="124" t="s">
        <v>587</v>
      </c>
      <c r="S2862" s="124" t="s">
        <v>1413</v>
      </c>
      <c r="T2862" s="116">
        <v>643</v>
      </c>
      <c r="U2862" s="111">
        <v>45</v>
      </c>
      <c r="V2862" s="113">
        <f t="shared" si="530"/>
        <v>520.83000000000004</v>
      </c>
      <c r="W2862" s="113">
        <f t="shared" si="531"/>
        <v>122.16999999999996</v>
      </c>
      <c r="X2862" s="112">
        <f t="shared" si="532"/>
        <v>122169.99999999996</v>
      </c>
      <c r="Y2862" s="111"/>
      <c r="Z2862" s="110">
        <f t="shared" si="540"/>
        <v>36</v>
      </c>
      <c r="AA2862" s="109">
        <f t="shared" si="533"/>
        <v>32.15</v>
      </c>
      <c r="AB2862" s="109">
        <f t="shared" si="534"/>
        <v>32150</v>
      </c>
      <c r="AC2862" s="108">
        <f t="shared" si="535"/>
        <v>610.85</v>
      </c>
      <c r="AD2862" s="107">
        <f t="shared" si="536"/>
        <v>2.2222222222222223E-2</v>
      </c>
      <c r="AE2862" s="106">
        <f t="shared" si="537"/>
        <v>13.574444444444445</v>
      </c>
      <c r="AF2862" s="105">
        <f t="shared" si="538"/>
        <v>135.74444444444441</v>
      </c>
      <c r="AG2862" s="105">
        <f t="shared" si="539"/>
        <v>507.25555555555559</v>
      </c>
    </row>
    <row r="2863" spans="1:33" s="88" customFormat="1" x14ac:dyDescent="0.35">
      <c r="A2863" s="21">
        <v>10141103</v>
      </c>
      <c r="B2863" s="161" t="s">
        <v>725</v>
      </c>
      <c r="C2863" s="115" t="s">
        <v>710</v>
      </c>
      <c r="D2863" s="124" t="s">
        <v>1412</v>
      </c>
      <c r="E2863" s="114" t="str">
        <f t="shared" si="529"/>
        <v>TRANSFORMADOR MARCA:DPM PT 228R PT 228R</v>
      </c>
      <c r="F2863" s="124"/>
      <c r="G2863" s="124" t="s">
        <v>1412</v>
      </c>
      <c r="H2863" s="142" t="s">
        <v>770</v>
      </c>
      <c r="I2863" s="21"/>
      <c r="J2863" s="57"/>
      <c r="K2863" s="142" t="s">
        <v>1411</v>
      </c>
      <c r="L2863" s="142" t="s">
        <v>1410</v>
      </c>
      <c r="M2863" s="21">
        <v>160</v>
      </c>
      <c r="N2863" s="124">
        <v>33</v>
      </c>
      <c r="O2863" s="21">
        <v>0.4</v>
      </c>
      <c r="P2863" s="124" t="s">
        <v>514</v>
      </c>
      <c r="Q2863" s="142">
        <v>2008</v>
      </c>
      <c r="R2863" s="124" t="s">
        <v>587</v>
      </c>
      <c r="S2863" s="124" t="s">
        <v>1409</v>
      </c>
      <c r="T2863" s="116">
        <v>991</v>
      </c>
      <c r="U2863" s="111">
        <v>45</v>
      </c>
      <c r="V2863" s="113">
        <f t="shared" si="530"/>
        <v>802.71</v>
      </c>
      <c r="W2863" s="113">
        <f t="shared" si="531"/>
        <v>188.28999999999996</v>
      </c>
      <c r="X2863" s="112">
        <f t="shared" si="532"/>
        <v>188289.99999999997</v>
      </c>
      <c r="Y2863" s="111"/>
      <c r="Z2863" s="110">
        <f t="shared" si="540"/>
        <v>36</v>
      </c>
      <c r="AA2863" s="109">
        <f t="shared" si="533"/>
        <v>49.550000000000004</v>
      </c>
      <c r="AB2863" s="109">
        <f t="shared" si="534"/>
        <v>49550.000000000007</v>
      </c>
      <c r="AC2863" s="108">
        <f t="shared" si="535"/>
        <v>941.45</v>
      </c>
      <c r="AD2863" s="107">
        <f t="shared" si="536"/>
        <v>2.2222222222222223E-2</v>
      </c>
      <c r="AE2863" s="106">
        <f t="shared" si="537"/>
        <v>20.921111111111113</v>
      </c>
      <c r="AF2863" s="105">
        <f t="shared" si="538"/>
        <v>209.21111111111108</v>
      </c>
      <c r="AG2863" s="105">
        <f t="shared" si="539"/>
        <v>781.78888888888889</v>
      </c>
    </row>
    <row r="2864" spans="1:33" s="88" customFormat="1" x14ac:dyDescent="0.35">
      <c r="A2864" s="21">
        <v>10141103</v>
      </c>
      <c r="B2864" s="161" t="s">
        <v>725</v>
      </c>
      <c r="C2864" s="115" t="s">
        <v>710</v>
      </c>
      <c r="D2864" s="124" t="s">
        <v>1408</v>
      </c>
      <c r="E2864" s="114" t="str">
        <f t="shared" si="529"/>
        <v>TRANSFORMADOR MARCA:TANELEC PTS 169 PTS 169</v>
      </c>
      <c r="F2864" s="124"/>
      <c r="G2864" s="124" t="s">
        <v>1408</v>
      </c>
      <c r="H2864" s="142" t="s">
        <v>925</v>
      </c>
      <c r="I2864" s="21"/>
      <c r="J2864" s="57"/>
      <c r="K2864" s="142" t="s">
        <v>1407</v>
      </c>
      <c r="L2864" s="142" t="s">
        <v>1406</v>
      </c>
      <c r="M2864" s="21">
        <v>315</v>
      </c>
      <c r="N2864" s="124">
        <v>33</v>
      </c>
      <c r="O2864" s="21">
        <v>0.4</v>
      </c>
      <c r="P2864" s="124" t="s">
        <v>514</v>
      </c>
      <c r="Q2864" s="142">
        <v>2008</v>
      </c>
      <c r="R2864" s="21" t="s">
        <v>1317</v>
      </c>
      <c r="S2864" s="124" t="s">
        <v>1405</v>
      </c>
      <c r="T2864" s="116">
        <v>1039</v>
      </c>
      <c r="U2864" s="111">
        <v>45</v>
      </c>
      <c r="V2864" s="113">
        <f t="shared" si="530"/>
        <v>841.59</v>
      </c>
      <c r="W2864" s="113">
        <f t="shared" si="531"/>
        <v>197.40999999999997</v>
      </c>
      <c r="X2864" s="112">
        <f t="shared" si="532"/>
        <v>197409.99999999997</v>
      </c>
      <c r="Y2864" s="111"/>
      <c r="Z2864" s="110">
        <f t="shared" si="540"/>
        <v>36</v>
      </c>
      <c r="AA2864" s="109">
        <f t="shared" si="533"/>
        <v>51.95</v>
      </c>
      <c r="AB2864" s="109">
        <f t="shared" si="534"/>
        <v>51950</v>
      </c>
      <c r="AC2864" s="108">
        <f t="shared" si="535"/>
        <v>987.05</v>
      </c>
      <c r="AD2864" s="107">
        <f t="shared" si="536"/>
        <v>2.2222222222222223E-2</v>
      </c>
      <c r="AE2864" s="106">
        <f t="shared" si="537"/>
        <v>21.934444444444445</v>
      </c>
      <c r="AF2864" s="105">
        <f t="shared" si="538"/>
        <v>219.34444444444441</v>
      </c>
      <c r="AG2864" s="105">
        <f t="shared" si="539"/>
        <v>819.65555555555557</v>
      </c>
    </row>
    <row r="2865" spans="1:1029" s="88" customFormat="1" x14ac:dyDescent="0.35">
      <c r="A2865" s="21">
        <v>10141103</v>
      </c>
      <c r="B2865" s="161" t="s">
        <v>725</v>
      </c>
      <c r="C2865" s="115" t="s">
        <v>710</v>
      </c>
      <c r="D2865" s="124" t="s">
        <v>1404</v>
      </c>
      <c r="E2865" s="114" t="str">
        <f t="shared" si="529"/>
        <v>TRANSFORMADOR MARCA:EFACEC PTS 173 PTS 173</v>
      </c>
      <c r="F2865" s="124"/>
      <c r="G2865" s="124" t="s">
        <v>1404</v>
      </c>
      <c r="H2865" s="124" t="s">
        <v>751</v>
      </c>
      <c r="I2865" s="21"/>
      <c r="J2865" s="57"/>
      <c r="K2865" s="142" t="s">
        <v>1403</v>
      </c>
      <c r="L2865" s="142" t="s">
        <v>1402</v>
      </c>
      <c r="M2865" s="21">
        <v>315</v>
      </c>
      <c r="N2865" s="124">
        <v>33</v>
      </c>
      <c r="O2865" s="21">
        <v>0.4</v>
      </c>
      <c r="P2865" s="124" t="s">
        <v>514</v>
      </c>
      <c r="Q2865" s="142">
        <v>2008</v>
      </c>
      <c r="R2865" s="21" t="s">
        <v>27</v>
      </c>
      <c r="S2865" s="124" t="s">
        <v>1401</v>
      </c>
      <c r="T2865" s="116">
        <v>1039</v>
      </c>
      <c r="U2865" s="111">
        <v>45</v>
      </c>
      <c r="V2865" s="113">
        <f t="shared" si="530"/>
        <v>841.59</v>
      </c>
      <c r="W2865" s="113">
        <f t="shared" si="531"/>
        <v>197.40999999999997</v>
      </c>
      <c r="X2865" s="112">
        <f t="shared" si="532"/>
        <v>197409.99999999997</v>
      </c>
      <c r="Y2865" s="111"/>
      <c r="Z2865" s="110">
        <f t="shared" si="540"/>
        <v>36</v>
      </c>
      <c r="AA2865" s="109">
        <f t="shared" si="533"/>
        <v>51.95</v>
      </c>
      <c r="AB2865" s="109">
        <f t="shared" si="534"/>
        <v>51950</v>
      </c>
      <c r="AC2865" s="108">
        <f t="shared" si="535"/>
        <v>987.05</v>
      </c>
      <c r="AD2865" s="107">
        <f t="shared" si="536"/>
        <v>2.2222222222222223E-2</v>
      </c>
      <c r="AE2865" s="106">
        <f t="shared" si="537"/>
        <v>21.934444444444445</v>
      </c>
      <c r="AF2865" s="105">
        <f t="shared" si="538"/>
        <v>219.34444444444441</v>
      </c>
      <c r="AG2865" s="105">
        <f t="shared" si="539"/>
        <v>819.65555555555557</v>
      </c>
    </row>
    <row r="2866" spans="1:1029" s="88" customFormat="1" x14ac:dyDescent="0.35">
      <c r="A2866" s="21">
        <v>10141103</v>
      </c>
      <c r="B2866" s="21" t="s">
        <v>496</v>
      </c>
      <c r="C2866" s="115" t="s">
        <v>495</v>
      </c>
      <c r="D2866" s="21"/>
      <c r="E2866" s="114" t="str">
        <f t="shared" si="529"/>
        <v xml:space="preserve">TRANSFORMADOR AUXILIAR MARCA:RS ISOLSEC        MOATIZE </v>
      </c>
      <c r="F2866" s="21" t="s">
        <v>424</v>
      </c>
      <c r="G2866" s="21" t="s">
        <v>602</v>
      </c>
      <c r="H2866" s="21" t="s">
        <v>424</v>
      </c>
      <c r="I2866" s="21" t="s">
        <v>601</v>
      </c>
      <c r="J2866" s="21"/>
      <c r="K2866" s="21" t="s">
        <v>410</v>
      </c>
      <c r="L2866" s="119" t="s">
        <v>409</v>
      </c>
      <c r="M2866" s="21">
        <v>160</v>
      </c>
      <c r="N2866" s="21">
        <v>33</v>
      </c>
      <c r="O2866" s="21">
        <v>0.4</v>
      </c>
      <c r="P2866" s="21">
        <v>3</v>
      </c>
      <c r="Q2866" s="21">
        <v>2008</v>
      </c>
      <c r="R2866" s="21" t="s">
        <v>600</v>
      </c>
      <c r="S2866" s="21">
        <v>805198</v>
      </c>
      <c r="T2866" s="116">
        <v>991</v>
      </c>
      <c r="U2866" s="111">
        <v>45</v>
      </c>
      <c r="V2866" s="113">
        <f t="shared" si="530"/>
        <v>802.71</v>
      </c>
      <c r="W2866" s="113">
        <f t="shared" si="531"/>
        <v>188.28999999999996</v>
      </c>
      <c r="X2866" s="112">
        <f t="shared" si="532"/>
        <v>188289.99999999997</v>
      </c>
      <c r="Y2866" s="111"/>
      <c r="Z2866" s="110">
        <f t="shared" si="540"/>
        <v>36</v>
      </c>
      <c r="AA2866" s="109">
        <f t="shared" si="533"/>
        <v>49.550000000000004</v>
      </c>
      <c r="AB2866" s="109">
        <f t="shared" si="534"/>
        <v>49550.000000000007</v>
      </c>
      <c r="AC2866" s="108">
        <f t="shared" si="535"/>
        <v>941.45</v>
      </c>
      <c r="AD2866" s="107">
        <f t="shared" si="536"/>
        <v>2.2222222222222223E-2</v>
      </c>
      <c r="AE2866" s="106">
        <f t="shared" si="537"/>
        <v>20.921111111111113</v>
      </c>
      <c r="AF2866" s="105">
        <f t="shared" si="538"/>
        <v>209.21111111111108</v>
      </c>
      <c r="AG2866" s="105">
        <f t="shared" si="539"/>
        <v>781.78888888888889</v>
      </c>
      <c r="AH2866" s="104"/>
      <c r="AI2866" s="104"/>
      <c r="AJ2866" s="104"/>
      <c r="AK2866" s="104"/>
      <c r="AL2866" s="104"/>
      <c r="AM2866" s="104"/>
      <c r="AN2866" s="104"/>
      <c r="AO2866" s="104"/>
      <c r="AP2866" s="104"/>
      <c r="AQ2866" s="104"/>
      <c r="AR2866" s="104"/>
      <c r="AS2866" s="104"/>
      <c r="AT2866" s="104"/>
      <c r="AU2866" s="104"/>
      <c r="AV2866" s="104"/>
      <c r="AW2866" s="104"/>
      <c r="AX2866" s="104"/>
      <c r="AY2866" s="104"/>
      <c r="AZ2866" s="104"/>
      <c r="BA2866" s="104"/>
      <c r="BB2866" s="104"/>
      <c r="BC2866" s="104"/>
      <c r="BD2866" s="104"/>
      <c r="BE2866" s="104"/>
      <c r="BF2866" s="104"/>
      <c r="BG2866" s="104"/>
      <c r="BH2866" s="104"/>
      <c r="BI2866" s="104"/>
      <c r="BJ2866" s="104"/>
      <c r="BK2866" s="104"/>
      <c r="BL2866" s="104"/>
      <c r="BM2866" s="104"/>
      <c r="BN2866" s="104"/>
      <c r="BO2866" s="104"/>
      <c r="BP2866" s="104"/>
      <c r="BQ2866" s="104"/>
      <c r="BR2866" s="104"/>
      <c r="BS2866" s="104"/>
      <c r="BT2866" s="104"/>
      <c r="BU2866" s="104"/>
      <c r="BV2866" s="104"/>
      <c r="BW2866" s="104"/>
      <c r="BX2866" s="104"/>
      <c r="BY2866" s="104"/>
      <c r="BZ2866" s="104"/>
      <c r="CA2866" s="104"/>
      <c r="CB2866" s="104"/>
      <c r="CC2866" s="104"/>
      <c r="CD2866" s="104"/>
      <c r="CE2866" s="104"/>
      <c r="CF2866" s="104"/>
      <c r="CG2866" s="104"/>
      <c r="CH2866" s="104"/>
      <c r="CI2866" s="104"/>
      <c r="CJ2866" s="104"/>
      <c r="CK2866" s="104"/>
      <c r="CL2866" s="104"/>
      <c r="CM2866" s="104"/>
      <c r="CN2866" s="104"/>
      <c r="CO2866" s="104"/>
      <c r="CP2866" s="104"/>
      <c r="CQ2866" s="104"/>
      <c r="CR2866" s="104"/>
      <c r="CS2866" s="104"/>
      <c r="CT2866" s="104"/>
      <c r="CU2866" s="104"/>
      <c r="CV2866" s="104"/>
      <c r="CW2866" s="104"/>
      <c r="CX2866" s="104"/>
      <c r="CY2866" s="104"/>
      <c r="CZ2866" s="104"/>
      <c r="DA2866" s="104"/>
      <c r="DB2866" s="104"/>
      <c r="DC2866" s="104"/>
      <c r="DD2866" s="104"/>
      <c r="DE2866" s="104"/>
      <c r="DF2866" s="104"/>
      <c r="DG2866" s="104"/>
      <c r="DH2866" s="104"/>
      <c r="DI2866" s="104"/>
      <c r="DJ2866" s="104"/>
      <c r="DK2866" s="104"/>
      <c r="DL2866" s="104"/>
      <c r="DM2866" s="104"/>
      <c r="DN2866" s="104"/>
      <c r="DO2866" s="104"/>
      <c r="DP2866" s="104"/>
      <c r="DQ2866" s="104"/>
      <c r="DR2866" s="104"/>
      <c r="DS2866" s="104"/>
      <c r="DT2866" s="104"/>
      <c r="DU2866" s="104"/>
      <c r="DV2866" s="104"/>
      <c r="DW2866" s="104"/>
      <c r="DX2866" s="104"/>
      <c r="DY2866" s="104"/>
      <c r="DZ2866" s="104"/>
      <c r="EA2866" s="104"/>
      <c r="EB2866" s="104"/>
      <c r="EC2866" s="104"/>
      <c r="ED2866" s="104"/>
      <c r="EE2866" s="104"/>
      <c r="EF2866" s="104"/>
      <c r="EG2866" s="104"/>
      <c r="EH2866" s="104"/>
      <c r="EI2866" s="104"/>
      <c r="EJ2866" s="104"/>
      <c r="EK2866" s="104"/>
      <c r="EL2866" s="104"/>
      <c r="EM2866" s="104"/>
      <c r="EN2866" s="104"/>
      <c r="EO2866" s="104"/>
      <c r="EP2866" s="104"/>
      <c r="EQ2866" s="104"/>
      <c r="ER2866" s="104"/>
      <c r="ES2866" s="104"/>
      <c r="ET2866" s="104"/>
      <c r="EU2866" s="104"/>
      <c r="EV2866" s="104"/>
      <c r="EW2866" s="104"/>
      <c r="EX2866" s="104"/>
      <c r="EY2866" s="104"/>
      <c r="EZ2866" s="104"/>
      <c r="FA2866" s="104"/>
      <c r="FB2866" s="104"/>
      <c r="FC2866" s="104"/>
      <c r="FD2866" s="104"/>
      <c r="FE2866" s="104"/>
      <c r="FF2866" s="104"/>
      <c r="FG2866" s="104"/>
      <c r="FH2866" s="104"/>
      <c r="FI2866" s="104"/>
      <c r="FJ2866" s="104"/>
      <c r="FK2866" s="104"/>
      <c r="FL2866" s="104"/>
      <c r="FM2866" s="104"/>
      <c r="FN2866" s="104"/>
      <c r="FO2866" s="104"/>
      <c r="FP2866" s="104"/>
      <c r="FQ2866" s="104"/>
      <c r="FR2866" s="104"/>
      <c r="FS2866" s="104"/>
      <c r="FT2866" s="104"/>
      <c r="FU2866" s="104"/>
      <c r="FV2866" s="104"/>
      <c r="FW2866" s="104"/>
      <c r="FX2866" s="104"/>
      <c r="FY2866" s="104"/>
      <c r="FZ2866" s="104"/>
      <c r="GA2866" s="104"/>
      <c r="GB2866" s="104"/>
      <c r="GC2866" s="104"/>
      <c r="GD2866" s="104"/>
      <c r="GE2866" s="104"/>
      <c r="GF2866" s="104"/>
      <c r="GG2866" s="104"/>
      <c r="GH2866" s="104"/>
      <c r="GI2866" s="104"/>
      <c r="GJ2866" s="104"/>
      <c r="GK2866" s="104"/>
      <c r="GL2866" s="104"/>
      <c r="GM2866" s="104"/>
      <c r="GN2866" s="104"/>
      <c r="GO2866" s="104"/>
      <c r="GP2866" s="104"/>
      <c r="GQ2866" s="104"/>
      <c r="GR2866" s="104"/>
      <c r="GS2866" s="104"/>
      <c r="GT2866" s="104"/>
      <c r="GU2866" s="104"/>
      <c r="GV2866" s="104"/>
      <c r="GW2866" s="104"/>
      <c r="GX2866" s="104"/>
      <c r="GY2866" s="104"/>
      <c r="GZ2866" s="104"/>
      <c r="HA2866" s="104"/>
      <c r="HB2866" s="104"/>
      <c r="HC2866" s="104"/>
      <c r="HD2866" s="104"/>
      <c r="HE2866" s="104"/>
      <c r="HF2866" s="104"/>
      <c r="HG2866" s="104"/>
      <c r="HH2866" s="104"/>
      <c r="HI2866" s="104"/>
      <c r="HJ2866" s="104"/>
      <c r="HK2866" s="104"/>
      <c r="HL2866" s="104"/>
      <c r="HM2866" s="104"/>
      <c r="HN2866" s="104"/>
      <c r="HO2866" s="104"/>
      <c r="HP2866" s="104"/>
      <c r="HQ2866" s="104"/>
      <c r="HR2866" s="104"/>
      <c r="HS2866" s="104"/>
      <c r="HT2866" s="104"/>
      <c r="HU2866" s="104"/>
      <c r="HV2866" s="104"/>
      <c r="HW2866" s="104"/>
      <c r="HX2866" s="104"/>
      <c r="HY2866" s="104"/>
      <c r="HZ2866" s="104"/>
      <c r="IA2866" s="104"/>
      <c r="IB2866" s="104"/>
      <c r="IC2866" s="104"/>
      <c r="ID2866" s="104"/>
      <c r="IE2866" s="104"/>
      <c r="IF2866" s="104"/>
      <c r="IG2866" s="104"/>
      <c r="IH2866" s="104"/>
      <c r="II2866" s="104"/>
      <c r="IJ2866" s="104"/>
      <c r="IK2866" s="104"/>
      <c r="IL2866" s="104"/>
      <c r="IM2866" s="104"/>
      <c r="IN2866" s="104"/>
      <c r="IO2866" s="104"/>
      <c r="IP2866" s="104"/>
      <c r="IQ2866" s="104"/>
      <c r="IR2866" s="104"/>
      <c r="IS2866" s="104"/>
      <c r="IT2866" s="104"/>
      <c r="IU2866" s="104"/>
      <c r="IV2866" s="104"/>
      <c r="IW2866" s="104"/>
      <c r="IX2866" s="104"/>
      <c r="IY2866" s="104"/>
      <c r="IZ2866" s="104"/>
      <c r="JA2866" s="104"/>
      <c r="JB2866" s="104"/>
      <c r="JC2866" s="104"/>
      <c r="JD2866" s="104"/>
      <c r="JE2866" s="104"/>
      <c r="JF2866" s="104"/>
      <c r="JG2866" s="104"/>
      <c r="JH2866" s="104"/>
      <c r="JI2866" s="104"/>
      <c r="JJ2866" s="104"/>
      <c r="JK2866" s="104"/>
      <c r="JL2866" s="104"/>
      <c r="JM2866" s="104"/>
      <c r="JN2866" s="104"/>
      <c r="JO2866" s="104"/>
      <c r="JP2866" s="104"/>
      <c r="JQ2866" s="104"/>
      <c r="JR2866" s="104"/>
      <c r="JS2866" s="104"/>
      <c r="JT2866" s="104"/>
      <c r="JU2866" s="104"/>
      <c r="JV2866" s="104"/>
      <c r="JW2866" s="104"/>
      <c r="JX2866" s="104"/>
      <c r="JY2866" s="104"/>
      <c r="JZ2866" s="104"/>
      <c r="KA2866" s="104"/>
      <c r="KB2866" s="104"/>
      <c r="KC2866" s="104"/>
      <c r="KD2866" s="104"/>
      <c r="KE2866" s="104"/>
      <c r="KF2866" s="104"/>
      <c r="KG2866" s="104"/>
      <c r="KH2866" s="104"/>
      <c r="KI2866" s="104"/>
      <c r="KJ2866" s="104"/>
      <c r="KK2866" s="104"/>
      <c r="KL2866" s="104"/>
      <c r="KM2866" s="104"/>
      <c r="KN2866" s="104"/>
      <c r="KO2866" s="104"/>
      <c r="KP2866" s="104"/>
      <c r="KQ2866" s="104"/>
      <c r="KR2866" s="104"/>
      <c r="KS2866" s="104"/>
      <c r="KT2866" s="104"/>
      <c r="KU2866" s="104"/>
      <c r="KV2866" s="104"/>
      <c r="KW2866" s="104"/>
      <c r="KX2866" s="104"/>
      <c r="KY2866" s="104"/>
      <c r="KZ2866" s="104"/>
      <c r="LA2866" s="104"/>
      <c r="LB2866" s="104"/>
      <c r="LC2866" s="104"/>
      <c r="LD2866" s="104"/>
      <c r="LE2866" s="104"/>
      <c r="LF2866" s="104"/>
      <c r="LG2866" s="104"/>
      <c r="LH2866" s="104"/>
      <c r="LI2866" s="104"/>
      <c r="LJ2866" s="104"/>
      <c r="LK2866" s="104"/>
      <c r="LL2866" s="104"/>
      <c r="LM2866" s="104"/>
      <c r="LN2866" s="104"/>
      <c r="LO2866" s="104"/>
      <c r="LP2866" s="104"/>
      <c r="LQ2866" s="104"/>
      <c r="LR2866" s="104"/>
      <c r="LS2866" s="104"/>
      <c r="LT2866" s="104"/>
      <c r="LU2866" s="104"/>
      <c r="LV2866" s="104"/>
      <c r="LW2866" s="104"/>
      <c r="LX2866" s="104"/>
      <c r="LY2866" s="104"/>
      <c r="LZ2866" s="104"/>
      <c r="MA2866" s="104"/>
      <c r="MB2866" s="104"/>
      <c r="MC2866" s="104"/>
      <c r="MD2866" s="104"/>
      <c r="ME2866" s="104"/>
      <c r="MF2866" s="104"/>
      <c r="MG2866" s="104"/>
      <c r="MH2866" s="104"/>
      <c r="MI2866" s="104"/>
      <c r="MJ2866" s="104"/>
      <c r="MK2866" s="104"/>
      <c r="ML2866" s="104"/>
      <c r="MM2866" s="104"/>
      <c r="MN2866" s="104"/>
      <c r="MO2866" s="104"/>
      <c r="MP2866" s="104"/>
      <c r="MQ2866" s="104"/>
      <c r="MR2866" s="104"/>
      <c r="MS2866" s="104"/>
      <c r="MT2866" s="104"/>
      <c r="MU2866" s="104"/>
      <c r="MV2866" s="104"/>
      <c r="MW2866" s="104"/>
      <c r="MX2866" s="104"/>
      <c r="MY2866" s="104"/>
      <c r="MZ2866" s="104"/>
      <c r="NA2866" s="104"/>
      <c r="NB2866" s="104"/>
      <c r="NC2866" s="104"/>
      <c r="ND2866" s="104"/>
      <c r="NE2866" s="104"/>
      <c r="NF2866" s="104"/>
      <c r="NG2866" s="104"/>
      <c r="NH2866" s="104"/>
      <c r="NI2866" s="104"/>
      <c r="NJ2866" s="104"/>
      <c r="NK2866" s="104"/>
      <c r="NL2866" s="104"/>
      <c r="NM2866" s="104"/>
      <c r="NN2866" s="104"/>
      <c r="NO2866" s="104"/>
      <c r="NP2866" s="104"/>
      <c r="NQ2866" s="104"/>
      <c r="NR2866" s="104"/>
      <c r="NS2866" s="104"/>
      <c r="NT2866" s="104"/>
      <c r="NU2866" s="104"/>
      <c r="NV2866" s="104"/>
      <c r="NW2866" s="104"/>
      <c r="NX2866" s="104"/>
      <c r="NY2866" s="104"/>
      <c r="NZ2866" s="104"/>
      <c r="OA2866" s="104"/>
      <c r="OB2866" s="104"/>
      <c r="OC2866" s="104"/>
      <c r="OD2866" s="104"/>
      <c r="OE2866" s="104"/>
      <c r="OF2866" s="104"/>
      <c r="OG2866" s="104"/>
      <c r="OH2866" s="104"/>
      <c r="OI2866" s="104"/>
      <c r="OJ2866" s="104"/>
      <c r="OK2866" s="104"/>
      <c r="OL2866" s="104"/>
      <c r="OM2866" s="104"/>
      <c r="ON2866" s="104"/>
      <c r="OO2866" s="104"/>
      <c r="OP2866" s="104"/>
      <c r="OQ2866" s="104"/>
      <c r="OR2866" s="104"/>
      <c r="OS2866" s="104"/>
      <c r="OT2866" s="104"/>
      <c r="OU2866" s="104"/>
      <c r="OV2866" s="104"/>
      <c r="OW2866" s="104"/>
      <c r="OX2866" s="104"/>
      <c r="OY2866" s="104"/>
      <c r="OZ2866" s="104"/>
      <c r="PA2866" s="104"/>
      <c r="PB2866" s="104"/>
      <c r="PC2866" s="104"/>
      <c r="PD2866" s="104"/>
      <c r="PE2866" s="104"/>
      <c r="PF2866" s="104"/>
      <c r="PG2866" s="104"/>
      <c r="PH2866" s="104"/>
      <c r="PI2866" s="104"/>
      <c r="PJ2866" s="104"/>
      <c r="PK2866" s="104"/>
      <c r="PL2866" s="104"/>
      <c r="PM2866" s="104"/>
      <c r="PN2866" s="104"/>
      <c r="PO2866" s="104"/>
      <c r="PP2866" s="104"/>
      <c r="PQ2866" s="104"/>
      <c r="PR2866" s="104"/>
      <c r="PS2866" s="104"/>
      <c r="PT2866" s="104"/>
      <c r="PU2866" s="104"/>
      <c r="PV2866" s="104"/>
      <c r="PW2866" s="104"/>
      <c r="PX2866" s="104"/>
      <c r="PY2866" s="104"/>
      <c r="PZ2866" s="104"/>
      <c r="QA2866" s="104"/>
      <c r="QB2866" s="104"/>
      <c r="QC2866" s="104"/>
      <c r="QD2866" s="104"/>
      <c r="QE2866" s="104"/>
      <c r="QF2866" s="104"/>
      <c r="QG2866" s="104"/>
      <c r="QH2866" s="104"/>
      <c r="QI2866" s="104"/>
      <c r="QJ2866" s="104"/>
      <c r="QK2866" s="104"/>
      <c r="QL2866" s="104"/>
      <c r="QM2866" s="104"/>
      <c r="QN2866" s="104"/>
      <c r="QO2866" s="104"/>
      <c r="QP2866" s="104"/>
      <c r="QQ2866" s="104"/>
      <c r="QR2866" s="104"/>
      <c r="QS2866" s="104"/>
      <c r="QT2866" s="104"/>
      <c r="QU2866" s="104"/>
      <c r="QV2866" s="104"/>
      <c r="QW2866" s="104"/>
      <c r="QX2866" s="104"/>
      <c r="QY2866" s="104"/>
      <c r="QZ2866" s="104"/>
      <c r="RA2866" s="104"/>
      <c r="RB2866" s="104"/>
      <c r="RC2866" s="104"/>
      <c r="RD2866" s="104"/>
      <c r="RE2866" s="104"/>
      <c r="RF2866" s="104"/>
      <c r="RG2866" s="104"/>
      <c r="RH2866" s="104"/>
      <c r="RI2866" s="104"/>
      <c r="RJ2866" s="104"/>
      <c r="RK2866" s="104"/>
      <c r="RL2866" s="104"/>
      <c r="RM2866" s="104"/>
      <c r="RN2866" s="104"/>
      <c r="RO2866" s="104"/>
      <c r="RP2866" s="104"/>
      <c r="RQ2866" s="104"/>
      <c r="RR2866" s="104"/>
      <c r="RS2866" s="104"/>
      <c r="RT2866" s="104"/>
      <c r="RU2866" s="104"/>
      <c r="RV2866" s="104"/>
      <c r="RW2866" s="104"/>
      <c r="RX2866" s="104"/>
      <c r="RY2866" s="104"/>
      <c r="RZ2866" s="104"/>
      <c r="SA2866" s="104"/>
      <c r="SB2866" s="104"/>
      <c r="SC2866" s="104"/>
      <c r="SD2866" s="104"/>
      <c r="SE2866" s="104"/>
      <c r="SF2866" s="104"/>
      <c r="SG2866" s="104"/>
      <c r="SH2866" s="104"/>
      <c r="SI2866" s="104"/>
      <c r="SJ2866" s="104"/>
      <c r="SK2866" s="104"/>
      <c r="SL2866" s="104"/>
      <c r="SM2866" s="104"/>
      <c r="SN2866" s="104"/>
      <c r="SO2866" s="104"/>
      <c r="SP2866" s="104"/>
      <c r="SQ2866" s="104"/>
      <c r="SR2866" s="104"/>
      <c r="SS2866" s="104"/>
      <c r="ST2866" s="104"/>
      <c r="SU2866" s="104"/>
      <c r="SV2866" s="104"/>
      <c r="SW2866" s="104"/>
      <c r="SX2866" s="104"/>
      <c r="SY2866" s="104"/>
      <c r="SZ2866" s="104"/>
      <c r="TA2866" s="104"/>
      <c r="TB2866" s="104"/>
      <c r="TC2866" s="104"/>
      <c r="TD2866" s="104"/>
      <c r="TE2866" s="104"/>
      <c r="TF2866" s="104"/>
      <c r="TG2866" s="104"/>
      <c r="TH2866" s="104"/>
      <c r="TI2866" s="104"/>
      <c r="TJ2866" s="104"/>
      <c r="TK2866" s="104"/>
      <c r="TL2866" s="104"/>
      <c r="TM2866" s="104"/>
      <c r="TN2866" s="104"/>
      <c r="TO2866" s="104"/>
      <c r="TP2866" s="104"/>
      <c r="TQ2866" s="104"/>
      <c r="TR2866" s="104"/>
      <c r="TS2866" s="104"/>
      <c r="TT2866" s="104"/>
      <c r="TU2866" s="104"/>
      <c r="TV2866" s="104"/>
      <c r="TW2866" s="104"/>
      <c r="TX2866" s="104"/>
      <c r="TY2866" s="104"/>
      <c r="TZ2866" s="104"/>
      <c r="UA2866" s="104"/>
      <c r="UB2866" s="104"/>
      <c r="UC2866" s="104"/>
      <c r="UD2866" s="104"/>
      <c r="UE2866" s="104"/>
      <c r="UF2866" s="104"/>
      <c r="UG2866" s="104"/>
      <c r="UH2866" s="104"/>
      <c r="UI2866" s="104"/>
      <c r="UJ2866" s="104"/>
      <c r="UK2866" s="104"/>
      <c r="UL2866" s="104"/>
      <c r="UM2866" s="104"/>
      <c r="UN2866" s="104"/>
      <c r="UO2866" s="104"/>
      <c r="UP2866" s="104"/>
      <c r="UQ2866" s="104"/>
      <c r="UR2866" s="104"/>
      <c r="US2866" s="104"/>
      <c r="UT2866" s="104"/>
      <c r="UU2866" s="104"/>
      <c r="UV2866" s="104"/>
      <c r="UW2866" s="104"/>
      <c r="UX2866" s="104"/>
      <c r="UY2866" s="104"/>
      <c r="UZ2866" s="104"/>
      <c r="VA2866" s="104"/>
      <c r="VB2866" s="104"/>
      <c r="VC2866" s="104"/>
      <c r="VD2866" s="104"/>
      <c r="VE2866" s="104"/>
      <c r="VF2866" s="104"/>
      <c r="VG2866" s="104"/>
      <c r="VH2866" s="104"/>
      <c r="VI2866" s="104"/>
      <c r="VJ2866" s="104"/>
      <c r="VK2866" s="104"/>
      <c r="VL2866" s="104"/>
      <c r="VM2866" s="104"/>
      <c r="VN2866" s="104"/>
      <c r="VO2866" s="104"/>
      <c r="VP2866" s="104"/>
      <c r="VQ2866" s="104"/>
      <c r="VR2866" s="104"/>
      <c r="VS2866" s="104"/>
      <c r="VT2866" s="104"/>
      <c r="VU2866" s="104"/>
      <c r="VV2866" s="104"/>
      <c r="VW2866" s="104"/>
      <c r="VX2866" s="104"/>
      <c r="VY2866" s="104"/>
      <c r="VZ2866" s="104"/>
      <c r="WA2866" s="104"/>
      <c r="WB2866" s="104"/>
      <c r="WC2866" s="104"/>
      <c r="WD2866" s="104"/>
      <c r="WE2866" s="104"/>
      <c r="WF2866" s="104"/>
      <c r="WG2866" s="104"/>
      <c r="WH2866" s="104"/>
      <c r="WI2866" s="104"/>
      <c r="WJ2866" s="104"/>
      <c r="WK2866" s="104"/>
      <c r="WL2866" s="104"/>
      <c r="WM2866" s="104"/>
      <c r="WN2866" s="104"/>
      <c r="WO2866" s="104"/>
      <c r="WP2866" s="104"/>
      <c r="WQ2866" s="104"/>
      <c r="WR2866" s="104"/>
      <c r="WS2866" s="104"/>
      <c r="WT2866" s="104"/>
      <c r="WU2866" s="104"/>
      <c r="WV2866" s="104"/>
      <c r="WW2866" s="104"/>
      <c r="WX2866" s="104"/>
      <c r="WY2866" s="104"/>
      <c r="WZ2866" s="104"/>
      <c r="XA2866" s="104"/>
      <c r="XB2866" s="104"/>
      <c r="XC2866" s="104"/>
      <c r="XD2866" s="104"/>
      <c r="XE2866" s="104"/>
      <c r="XF2866" s="104"/>
      <c r="XG2866" s="104"/>
      <c r="XH2866" s="104"/>
      <c r="XI2866" s="104"/>
      <c r="XJ2866" s="104"/>
      <c r="XK2866" s="104"/>
      <c r="XL2866" s="104"/>
      <c r="XM2866" s="104"/>
      <c r="XN2866" s="104"/>
      <c r="XO2866" s="104"/>
      <c r="XP2866" s="104"/>
      <c r="XQ2866" s="104"/>
      <c r="XR2866" s="104"/>
      <c r="XS2866" s="104"/>
      <c r="XT2866" s="104"/>
      <c r="XU2866" s="104"/>
      <c r="XV2866" s="104"/>
      <c r="XW2866" s="104"/>
      <c r="XX2866" s="104"/>
      <c r="XY2866" s="104"/>
      <c r="XZ2866" s="104"/>
      <c r="YA2866" s="104"/>
      <c r="YB2866" s="104"/>
      <c r="YC2866" s="104"/>
      <c r="YD2866" s="104"/>
      <c r="YE2866" s="104"/>
      <c r="YF2866" s="104"/>
      <c r="YG2866" s="104"/>
      <c r="YH2866" s="104"/>
      <c r="YI2866" s="104"/>
      <c r="YJ2866" s="104"/>
      <c r="YK2866" s="104"/>
      <c r="YL2866" s="104"/>
      <c r="YM2866" s="104"/>
      <c r="YN2866" s="104"/>
      <c r="YO2866" s="104"/>
      <c r="YP2866" s="104"/>
      <c r="YQ2866" s="104"/>
      <c r="YR2866" s="104"/>
      <c r="YS2866" s="104"/>
      <c r="YT2866" s="104"/>
      <c r="YU2866" s="104"/>
      <c r="YV2866" s="104"/>
      <c r="YW2866" s="104"/>
      <c r="YX2866" s="104"/>
      <c r="YY2866" s="104"/>
      <c r="YZ2866" s="104"/>
      <c r="ZA2866" s="104"/>
      <c r="ZB2866" s="104"/>
      <c r="ZC2866" s="104"/>
      <c r="ZD2866" s="104"/>
      <c r="ZE2866" s="104"/>
      <c r="ZF2866" s="104"/>
      <c r="ZG2866" s="104"/>
      <c r="ZH2866" s="104"/>
      <c r="ZI2866" s="104"/>
      <c r="ZJ2866" s="104"/>
      <c r="ZK2866" s="104"/>
      <c r="ZL2866" s="104"/>
      <c r="ZM2866" s="104"/>
      <c r="ZN2866" s="104"/>
      <c r="ZO2866" s="104"/>
      <c r="ZP2866" s="104"/>
      <c r="ZQ2866" s="104"/>
      <c r="ZR2866" s="104"/>
      <c r="ZS2866" s="104"/>
      <c r="ZT2866" s="104"/>
      <c r="ZU2866" s="104"/>
      <c r="ZV2866" s="104"/>
      <c r="ZW2866" s="104"/>
      <c r="ZX2866" s="104"/>
      <c r="ZY2866" s="104"/>
      <c r="ZZ2866" s="104"/>
      <c r="AAA2866" s="104"/>
      <c r="AAB2866" s="104"/>
      <c r="AAC2866" s="104"/>
      <c r="AAD2866" s="104"/>
      <c r="AAE2866" s="104"/>
      <c r="AAF2866" s="104"/>
      <c r="AAG2866" s="104"/>
      <c r="AAH2866" s="104"/>
      <c r="AAI2866" s="104"/>
      <c r="AAJ2866" s="104"/>
      <c r="AAK2866" s="104"/>
      <c r="AAL2866" s="104"/>
      <c r="AAM2866" s="104"/>
      <c r="AAN2866" s="104"/>
      <c r="AAO2866" s="104"/>
      <c r="AAP2866" s="104"/>
      <c r="AAQ2866" s="104"/>
      <c r="AAR2866" s="104"/>
      <c r="AAS2866" s="104"/>
      <c r="AAT2866" s="104"/>
      <c r="AAU2866" s="104"/>
      <c r="AAV2866" s="104"/>
      <c r="AAW2866" s="104"/>
      <c r="AAX2866" s="104"/>
      <c r="AAY2866" s="104"/>
      <c r="AAZ2866" s="104"/>
      <c r="ABA2866" s="104"/>
      <c r="ABB2866" s="104"/>
      <c r="ABC2866" s="104"/>
      <c r="ABD2866" s="104"/>
      <c r="ABE2866" s="104"/>
      <c r="ABF2866" s="104"/>
      <c r="ABG2866" s="104"/>
      <c r="ABH2866" s="104"/>
      <c r="ABI2866" s="104"/>
      <c r="ABJ2866" s="104"/>
      <c r="ABK2866" s="104"/>
      <c r="ABL2866" s="104"/>
      <c r="ABM2866" s="104"/>
      <c r="ABN2866" s="104"/>
      <c r="ABO2866" s="104"/>
      <c r="ABP2866" s="104"/>
      <c r="ABQ2866" s="104"/>
      <c r="ABR2866" s="104"/>
      <c r="ABS2866" s="104"/>
      <c r="ABT2866" s="104"/>
      <c r="ABU2866" s="104"/>
      <c r="ABV2866" s="104"/>
      <c r="ABW2866" s="104"/>
      <c r="ABX2866" s="104"/>
      <c r="ABY2866" s="104"/>
      <c r="ABZ2866" s="104"/>
      <c r="ACA2866" s="104"/>
      <c r="ACB2866" s="104"/>
      <c r="ACC2866" s="104"/>
      <c r="ACD2866" s="104"/>
      <c r="ACE2866" s="104"/>
      <c r="ACF2866" s="104"/>
      <c r="ACG2866" s="104"/>
      <c r="ACH2866" s="104"/>
      <c r="ACI2866" s="104"/>
      <c r="ACJ2866" s="104"/>
      <c r="ACK2866" s="104"/>
      <c r="ACL2866" s="104"/>
      <c r="ACM2866" s="104"/>
      <c r="ACN2866" s="104"/>
      <c r="ACO2866" s="104"/>
      <c r="ACP2866" s="104"/>
      <c r="ACQ2866" s="104"/>
      <c r="ACR2866" s="104"/>
      <c r="ACS2866" s="104"/>
      <c r="ACT2866" s="104"/>
      <c r="ACU2866" s="104"/>
      <c r="ACV2866" s="104"/>
      <c r="ACW2866" s="104"/>
      <c r="ACX2866" s="104"/>
      <c r="ACY2866" s="104"/>
      <c r="ACZ2866" s="104"/>
      <c r="ADA2866" s="104"/>
      <c r="ADB2866" s="104"/>
      <c r="ADC2866" s="104"/>
      <c r="ADD2866" s="104"/>
      <c r="ADE2866" s="104"/>
      <c r="ADF2866" s="104"/>
      <c r="ADG2866" s="104"/>
      <c r="ADH2866" s="104"/>
      <c r="ADI2866" s="104"/>
      <c r="ADJ2866" s="104"/>
      <c r="ADK2866" s="104"/>
      <c r="ADL2866" s="104"/>
      <c r="ADM2866" s="104"/>
      <c r="ADN2866" s="104"/>
      <c r="ADO2866" s="104"/>
      <c r="ADP2866" s="104"/>
      <c r="ADQ2866" s="104"/>
      <c r="ADR2866" s="104"/>
      <c r="ADS2866" s="104"/>
      <c r="ADT2866" s="104"/>
      <c r="ADU2866" s="104"/>
      <c r="ADV2866" s="104"/>
      <c r="ADW2866" s="104"/>
      <c r="ADX2866" s="104"/>
      <c r="ADY2866" s="104"/>
      <c r="ADZ2866" s="104"/>
      <c r="AEA2866" s="104"/>
      <c r="AEB2866" s="104"/>
      <c r="AEC2866" s="104"/>
      <c r="AED2866" s="104"/>
      <c r="AEE2866" s="104"/>
      <c r="AEF2866" s="104"/>
      <c r="AEG2866" s="104"/>
      <c r="AEH2866" s="104"/>
      <c r="AEI2866" s="104"/>
      <c r="AEJ2866" s="104"/>
      <c r="AEK2866" s="104"/>
      <c r="AEL2866" s="104"/>
      <c r="AEM2866" s="104"/>
      <c r="AEN2866" s="104"/>
      <c r="AEO2866" s="104"/>
      <c r="AEP2866" s="104"/>
      <c r="AEQ2866" s="104"/>
      <c r="AER2866" s="104"/>
      <c r="AES2866" s="104"/>
      <c r="AET2866" s="104"/>
      <c r="AEU2866" s="104"/>
      <c r="AEV2866" s="104"/>
      <c r="AEW2866" s="104"/>
      <c r="AEX2866" s="104"/>
      <c r="AEY2866" s="104"/>
      <c r="AEZ2866" s="104"/>
      <c r="AFA2866" s="104"/>
      <c r="AFB2866" s="104"/>
      <c r="AFC2866" s="104"/>
      <c r="AFD2866" s="104"/>
      <c r="AFE2866" s="104"/>
      <c r="AFF2866" s="104"/>
      <c r="AFG2866" s="104"/>
      <c r="AFH2866" s="104"/>
      <c r="AFI2866" s="104"/>
      <c r="AFJ2866" s="104"/>
      <c r="AFK2866" s="104"/>
      <c r="AFL2866" s="104"/>
      <c r="AFM2866" s="104"/>
      <c r="AFN2866" s="104"/>
      <c r="AFO2866" s="104"/>
      <c r="AFP2866" s="104"/>
      <c r="AFQ2866" s="104"/>
      <c r="AFR2866" s="104"/>
      <c r="AFS2866" s="104"/>
      <c r="AFT2866" s="104"/>
      <c r="AFU2866" s="104"/>
      <c r="AFV2866" s="104"/>
      <c r="AFW2866" s="104"/>
      <c r="AFX2866" s="104"/>
      <c r="AFY2866" s="104"/>
      <c r="AFZ2866" s="104"/>
      <c r="AGA2866" s="104"/>
      <c r="AGB2866" s="104"/>
      <c r="AGC2866" s="104"/>
      <c r="AGD2866" s="104"/>
      <c r="AGE2866" s="104"/>
      <c r="AGF2866" s="104"/>
      <c r="AGG2866" s="104"/>
      <c r="AGH2866" s="104"/>
      <c r="AGI2866" s="104"/>
      <c r="AGJ2866" s="104"/>
      <c r="AGK2866" s="104"/>
      <c r="AGL2866" s="104"/>
      <c r="AGM2866" s="104"/>
      <c r="AGN2866" s="104"/>
      <c r="AGO2866" s="104"/>
      <c r="AGP2866" s="104"/>
      <c r="AGQ2866" s="104"/>
      <c r="AGR2866" s="104"/>
      <c r="AGS2866" s="104"/>
      <c r="AGT2866" s="104"/>
      <c r="AGU2866" s="104"/>
      <c r="AGV2866" s="104"/>
      <c r="AGW2866" s="104"/>
      <c r="AGX2866" s="104"/>
      <c r="AGY2866" s="104"/>
      <c r="AGZ2866" s="104"/>
      <c r="AHA2866" s="104"/>
      <c r="AHB2866" s="104"/>
      <c r="AHC2866" s="104"/>
      <c r="AHD2866" s="104"/>
      <c r="AHE2866" s="104"/>
      <c r="AHF2866" s="104"/>
      <c r="AHG2866" s="104"/>
      <c r="AHH2866" s="104"/>
      <c r="AHI2866" s="104"/>
      <c r="AHJ2866" s="104"/>
      <c r="AHK2866" s="104"/>
      <c r="AHL2866" s="104"/>
      <c r="AHM2866" s="104"/>
      <c r="AHN2866" s="104"/>
      <c r="AHO2866" s="104"/>
      <c r="AHP2866" s="104"/>
      <c r="AHQ2866" s="104"/>
      <c r="AHR2866" s="104"/>
      <c r="AHS2866" s="104"/>
      <c r="AHT2866" s="104"/>
      <c r="AHU2866" s="104"/>
      <c r="AHV2866" s="104"/>
      <c r="AHW2866" s="104"/>
      <c r="AHX2866" s="104"/>
      <c r="AHY2866" s="104"/>
      <c r="AHZ2866" s="104"/>
      <c r="AIA2866" s="104"/>
      <c r="AIB2866" s="104"/>
      <c r="AIC2866" s="104"/>
      <c r="AID2866" s="104"/>
      <c r="AIE2866" s="104"/>
      <c r="AIF2866" s="104"/>
      <c r="AIG2866" s="104"/>
      <c r="AIH2866" s="104"/>
      <c r="AII2866" s="104"/>
      <c r="AIJ2866" s="104"/>
      <c r="AIK2866" s="104"/>
      <c r="AIL2866" s="104"/>
      <c r="AIM2866" s="104"/>
      <c r="AIN2866" s="104"/>
      <c r="AIO2866" s="104"/>
      <c r="AIP2866" s="104"/>
      <c r="AIQ2866" s="104"/>
      <c r="AIR2866" s="104"/>
      <c r="AIS2866" s="104"/>
      <c r="AIT2866" s="104"/>
      <c r="AIU2866" s="104"/>
      <c r="AIV2866" s="104"/>
      <c r="AIW2866" s="104"/>
      <c r="AIX2866" s="104"/>
      <c r="AIY2866" s="104"/>
      <c r="AIZ2866" s="104"/>
      <c r="AJA2866" s="104"/>
      <c r="AJB2866" s="104"/>
      <c r="AJC2866" s="104"/>
      <c r="AJD2866" s="104"/>
      <c r="AJE2866" s="104"/>
      <c r="AJF2866" s="104"/>
      <c r="AJG2866" s="104"/>
      <c r="AJH2866" s="104"/>
      <c r="AJI2866" s="104"/>
      <c r="AJJ2866" s="104"/>
      <c r="AJK2866" s="104"/>
      <c r="AJL2866" s="104"/>
      <c r="AJM2866" s="104"/>
      <c r="AJN2866" s="104"/>
      <c r="AJO2866" s="104"/>
      <c r="AJP2866" s="104"/>
      <c r="AJQ2866" s="104"/>
      <c r="AJR2866" s="104"/>
      <c r="AJS2866" s="104"/>
      <c r="AJT2866" s="104"/>
      <c r="AJU2866" s="104"/>
      <c r="AJV2866" s="104"/>
      <c r="AJW2866" s="104"/>
      <c r="AJX2866" s="104"/>
      <c r="AJY2866" s="104"/>
      <c r="AJZ2866" s="104"/>
      <c r="AKA2866" s="104"/>
      <c r="AKB2866" s="104"/>
      <c r="AKC2866" s="104"/>
      <c r="AKD2866" s="104"/>
      <c r="AKE2866" s="104"/>
      <c r="AKF2866" s="104"/>
      <c r="AKG2866" s="104"/>
      <c r="AKH2866" s="104"/>
      <c r="AKI2866" s="104"/>
      <c r="AKJ2866" s="104"/>
      <c r="AKK2866" s="104"/>
      <c r="AKL2866" s="104"/>
      <c r="AKM2866" s="104"/>
      <c r="AKN2866" s="104"/>
      <c r="AKO2866" s="104"/>
      <c r="AKP2866" s="104"/>
      <c r="AKQ2866" s="104"/>
      <c r="AKR2866" s="104"/>
      <c r="AKS2866" s="104"/>
      <c r="AKT2866" s="104"/>
      <c r="AKU2866" s="104"/>
      <c r="AKV2866" s="104"/>
      <c r="AKW2866" s="104"/>
      <c r="AKX2866" s="104"/>
      <c r="AKY2866" s="104"/>
      <c r="AKZ2866" s="104"/>
      <c r="ALA2866" s="104"/>
      <c r="ALB2866" s="104"/>
      <c r="ALC2866" s="104"/>
      <c r="ALD2866" s="104"/>
      <c r="ALE2866" s="104"/>
      <c r="ALF2866" s="104"/>
      <c r="ALG2866" s="104"/>
      <c r="ALH2866" s="104"/>
      <c r="ALI2866" s="104"/>
      <c r="ALJ2866" s="104"/>
      <c r="ALK2866" s="104"/>
      <c r="ALL2866" s="104"/>
      <c r="ALM2866" s="104"/>
      <c r="ALN2866" s="104"/>
      <c r="ALO2866" s="104"/>
      <c r="ALP2866" s="104"/>
      <c r="ALQ2866" s="104"/>
      <c r="ALR2866" s="104"/>
      <c r="ALS2866" s="104"/>
      <c r="ALT2866" s="104"/>
      <c r="ALU2866" s="104"/>
      <c r="ALV2866" s="104"/>
      <c r="ALW2866" s="104"/>
      <c r="ALX2866" s="104"/>
      <c r="ALY2866" s="104"/>
      <c r="ALZ2866" s="104"/>
      <c r="AMA2866" s="104"/>
      <c r="AMB2866" s="104"/>
      <c r="AMC2866" s="104"/>
      <c r="AMD2866" s="104"/>
      <c r="AME2866" s="104"/>
      <c r="AMF2866" s="104"/>
      <c r="AMG2866" s="104"/>
      <c r="AMH2866" s="104"/>
      <c r="AMI2866" s="104"/>
      <c r="AMJ2866" s="104"/>
      <c r="AMK2866" s="104"/>
      <c r="AML2866" s="104"/>
      <c r="AMM2866" s="104"/>
      <c r="AMN2866" s="104"/>
      <c r="AMO2866" s="104"/>
    </row>
    <row r="2867" spans="1:1029" s="88" customFormat="1" x14ac:dyDescent="0.35">
      <c r="A2867" s="21">
        <v>10141103</v>
      </c>
      <c r="B2867" s="21" t="s">
        <v>496</v>
      </c>
      <c r="C2867" s="115" t="s">
        <v>495</v>
      </c>
      <c r="D2867" s="124" t="s">
        <v>319</v>
      </c>
      <c r="E2867" s="114" t="str">
        <f t="shared" si="529"/>
        <v>TRANSFORMADOR AUXILIAR MARCA:East India Udyog Chicumbane Chicumbane</v>
      </c>
      <c r="F2867" s="21"/>
      <c r="G2867" s="124" t="s">
        <v>319</v>
      </c>
      <c r="H2867" s="21" t="s">
        <v>319</v>
      </c>
      <c r="I2867" s="21"/>
      <c r="J2867" s="21"/>
      <c r="K2867" s="119"/>
      <c r="L2867" s="119"/>
      <c r="M2867" s="21">
        <v>50</v>
      </c>
      <c r="N2867" s="21">
        <v>33</v>
      </c>
      <c r="O2867" s="21">
        <v>0.4</v>
      </c>
      <c r="P2867" s="124" t="s">
        <v>514</v>
      </c>
      <c r="Q2867" s="21">
        <v>2008</v>
      </c>
      <c r="R2867" s="21" t="s">
        <v>599</v>
      </c>
      <c r="S2867" s="21" t="s">
        <v>598</v>
      </c>
      <c r="T2867" s="116">
        <v>643</v>
      </c>
      <c r="U2867" s="111">
        <v>45</v>
      </c>
      <c r="V2867" s="113">
        <f t="shared" si="530"/>
        <v>520.83000000000004</v>
      </c>
      <c r="W2867" s="113">
        <f t="shared" si="531"/>
        <v>122.16999999999996</v>
      </c>
      <c r="X2867" s="112">
        <f t="shared" si="532"/>
        <v>122169.99999999996</v>
      </c>
      <c r="Y2867" s="111"/>
      <c r="Z2867" s="110">
        <f t="shared" si="540"/>
        <v>36</v>
      </c>
      <c r="AA2867" s="109">
        <f t="shared" si="533"/>
        <v>32.15</v>
      </c>
      <c r="AB2867" s="109">
        <f t="shared" si="534"/>
        <v>32150</v>
      </c>
      <c r="AC2867" s="108">
        <f t="shared" si="535"/>
        <v>610.85</v>
      </c>
      <c r="AD2867" s="107">
        <f t="shared" si="536"/>
        <v>2.2222222222222223E-2</v>
      </c>
      <c r="AE2867" s="106">
        <f t="shared" si="537"/>
        <v>13.574444444444445</v>
      </c>
      <c r="AF2867" s="105">
        <f t="shared" si="538"/>
        <v>135.74444444444441</v>
      </c>
      <c r="AG2867" s="105">
        <f t="shared" si="539"/>
        <v>507.25555555555559</v>
      </c>
      <c r="AH2867" s="104"/>
      <c r="AI2867" s="104"/>
      <c r="AJ2867" s="104"/>
      <c r="AK2867" s="104"/>
      <c r="AL2867" s="104"/>
      <c r="AM2867" s="104"/>
      <c r="AN2867" s="104"/>
      <c r="AO2867" s="104"/>
      <c r="AP2867" s="104"/>
      <c r="AQ2867" s="104"/>
      <c r="AR2867" s="104"/>
      <c r="AS2867" s="104"/>
      <c r="AT2867" s="104"/>
      <c r="AU2867" s="104"/>
      <c r="AV2867" s="104"/>
      <c r="AW2867" s="104"/>
      <c r="AX2867" s="104"/>
      <c r="AY2867" s="104"/>
      <c r="AZ2867" s="104"/>
      <c r="BA2867" s="104"/>
      <c r="BB2867" s="104"/>
      <c r="BC2867" s="104"/>
      <c r="BD2867" s="104"/>
      <c r="BE2867" s="104"/>
      <c r="BF2867" s="104"/>
      <c r="BG2867" s="104"/>
      <c r="BH2867" s="104"/>
      <c r="BI2867" s="104"/>
      <c r="BJ2867" s="104"/>
      <c r="BK2867" s="104"/>
      <c r="BL2867" s="104"/>
      <c r="BM2867" s="104"/>
      <c r="BN2867" s="104"/>
      <c r="BO2867" s="104"/>
      <c r="BP2867" s="104"/>
      <c r="BQ2867" s="104"/>
      <c r="BR2867" s="104"/>
      <c r="BS2867" s="104"/>
      <c r="BT2867" s="104"/>
      <c r="BU2867" s="104"/>
      <c r="BV2867" s="104"/>
      <c r="BW2867" s="104"/>
      <c r="BX2867" s="104"/>
      <c r="BY2867" s="104"/>
      <c r="BZ2867" s="104"/>
      <c r="CA2867" s="104"/>
      <c r="CB2867" s="104"/>
      <c r="CC2867" s="104"/>
      <c r="CD2867" s="104"/>
      <c r="CE2867" s="104"/>
      <c r="CF2867" s="104"/>
      <c r="CG2867" s="104"/>
      <c r="CH2867" s="104"/>
      <c r="CI2867" s="104"/>
      <c r="CJ2867" s="104"/>
      <c r="CK2867" s="104"/>
      <c r="CL2867" s="104"/>
      <c r="CM2867" s="104"/>
      <c r="CN2867" s="104"/>
      <c r="CO2867" s="104"/>
      <c r="CP2867" s="104"/>
      <c r="CQ2867" s="104"/>
      <c r="CR2867" s="104"/>
      <c r="CS2867" s="104"/>
      <c r="CT2867" s="104"/>
      <c r="CU2867" s="104"/>
      <c r="CV2867" s="104"/>
      <c r="CW2867" s="104"/>
      <c r="CX2867" s="104"/>
      <c r="CY2867" s="104"/>
      <c r="CZ2867" s="104"/>
      <c r="DA2867" s="104"/>
      <c r="DB2867" s="104"/>
      <c r="DC2867" s="104"/>
      <c r="DD2867" s="104"/>
      <c r="DE2867" s="104"/>
      <c r="DF2867" s="104"/>
      <c r="DG2867" s="104"/>
      <c r="DH2867" s="104"/>
      <c r="DI2867" s="104"/>
      <c r="DJ2867" s="104"/>
      <c r="DK2867" s="104"/>
      <c r="DL2867" s="104"/>
      <c r="DM2867" s="104"/>
      <c r="DN2867" s="104"/>
      <c r="DO2867" s="104"/>
      <c r="DP2867" s="104"/>
      <c r="DQ2867" s="104"/>
      <c r="DR2867" s="104"/>
      <c r="DS2867" s="104"/>
      <c r="DT2867" s="104"/>
      <c r="DU2867" s="104"/>
      <c r="DV2867" s="104"/>
      <c r="DW2867" s="104"/>
      <c r="DX2867" s="104"/>
      <c r="DY2867" s="104"/>
      <c r="DZ2867" s="104"/>
      <c r="EA2867" s="104"/>
      <c r="EB2867" s="104"/>
      <c r="EC2867" s="104"/>
      <c r="ED2867" s="104"/>
      <c r="EE2867" s="104"/>
      <c r="EF2867" s="104"/>
      <c r="EG2867" s="104"/>
      <c r="EH2867" s="104"/>
      <c r="EI2867" s="104"/>
      <c r="EJ2867" s="104"/>
      <c r="EK2867" s="104"/>
      <c r="EL2867" s="104"/>
      <c r="EM2867" s="104"/>
      <c r="EN2867" s="104"/>
      <c r="EO2867" s="104"/>
      <c r="EP2867" s="104"/>
      <c r="EQ2867" s="104"/>
      <c r="ER2867" s="104"/>
      <c r="ES2867" s="104"/>
      <c r="ET2867" s="104"/>
      <c r="EU2867" s="104"/>
      <c r="EV2867" s="104"/>
      <c r="EW2867" s="104"/>
      <c r="EX2867" s="104"/>
      <c r="EY2867" s="104"/>
      <c r="EZ2867" s="104"/>
      <c r="FA2867" s="104"/>
      <c r="FB2867" s="104"/>
      <c r="FC2867" s="104"/>
      <c r="FD2867" s="104"/>
      <c r="FE2867" s="104"/>
      <c r="FF2867" s="104"/>
      <c r="FG2867" s="104"/>
      <c r="FH2867" s="104"/>
      <c r="FI2867" s="104"/>
      <c r="FJ2867" s="104"/>
      <c r="FK2867" s="104"/>
      <c r="FL2867" s="104"/>
      <c r="FM2867" s="104"/>
      <c r="FN2867" s="104"/>
      <c r="FO2867" s="104"/>
      <c r="FP2867" s="104"/>
      <c r="FQ2867" s="104"/>
      <c r="FR2867" s="104"/>
      <c r="FS2867" s="104"/>
      <c r="FT2867" s="104"/>
      <c r="FU2867" s="104"/>
      <c r="FV2867" s="104"/>
      <c r="FW2867" s="104"/>
      <c r="FX2867" s="104"/>
      <c r="FY2867" s="104"/>
      <c r="FZ2867" s="104"/>
      <c r="GA2867" s="104"/>
      <c r="GB2867" s="104"/>
      <c r="GC2867" s="104"/>
      <c r="GD2867" s="104"/>
      <c r="GE2867" s="104"/>
      <c r="GF2867" s="104"/>
      <c r="GG2867" s="104"/>
      <c r="GH2867" s="104"/>
      <c r="GI2867" s="104"/>
      <c r="GJ2867" s="104"/>
      <c r="GK2867" s="104"/>
      <c r="GL2867" s="104"/>
      <c r="GM2867" s="104"/>
      <c r="GN2867" s="104"/>
      <c r="GO2867" s="104"/>
      <c r="GP2867" s="104"/>
      <c r="GQ2867" s="104"/>
      <c r="GR2867" s="104"/>
      <c r="GS2867" s="104"/>
      <c r="GT2867" s="104"/>
      <c r="GU2867" s="104"/>
      <c r="GV2867" s="104"/>
      <c r="GW2867" s="104"/>
      <c r="GX2867" s="104"/>
      <c r="GY2867" s="104"/>
      <c r="GZ2867" s="104"/>
      <c r="HA2867" s="104"/>
      <c r="HB2867" s="104"/>
      <c r="HC2867" s="104"/>
      <c r="HD2867" s="104"/>
      <c r="HE2867" s="104"/>
      <c r="HF2867" s="104"/>
      <c r="HG2867" s="104"/>
      <c r="HH2867" s="104"/>
      <c r="HI2867" s="104"/>
      <c r="HJ2867" s="104"/>
      <c r="HK2867" s="104"/>
      <c r="HL2867" s="104"/>
      <c r="HM2867" s="104"/>
      <c r="HN2867" s="104"/>
      <c r="HO2867" s="104"/>
      <c r="HP2867" s="104"/>
      <c r="HQ2867" s="104"/>
      <c r="HR2867" s="104"/>
      <c r="HS2867" s="104"/>
      <c r="HT2867" s="104"/>
      <c r="HU2867" s="104"/>
      <c r="HV2867" s="104"/>
      <c r="HW2867" s="104"/>
      <c r="HX2867" s="104"/>
      <c r="HY2867" s="104"/>
      <c r="HZ2867" s="104"/>
      <c r="IA2867" s="104"/>
      <c r="IB2867" s="104"/>
      <c r="IC2867" s="104"/>
      <c r="ID2867" s="104"/>
      <c r="IE2867" s="104"/>
      <c r="IF2867" s="104"/>
      <c r="IG2867" s="104"/>
      <c r="IH2867" s="104"/>
      <c r="II2867" s="104"/>
      <c r="IJ2867" s="104"/>
      <c r="IK2867" s="104"/>
      <c r="IL2867" s="104"/>
      <c r="IM2867" s="104"/>
      <c r="IN2867" s="104"/>
      <c r="IO2867" s="104"/>
      <c r="IP2867" s="104"/>
      <c r="IQ2867" s="104"/>
      <c r="IR2867" s="104"/>
      <c r="IS2867" s="104"/>
      <c r="IT2867" s="104"/>
      <c r="IU2867" s="104"/>
      <c r="IV2867" s="104"/>
      <c r="IW2867" s="104"/>
      <c r="IX2867" s="104"/>
      <c r="IY2867" s="104"/>
      <c r="IZ2867" s="104"/>
      <c r="JA2867" s="104"/>
      <c r="JB2867" s="104"/>
      <c r="JC2867" s="104"/>
      <c r="JD2867" s="104"/>
      <c r="JE2867" s="104"/>
      <c r="JF2867" s="104"/>
      <c r="JG2867" s="104"/>
      <c r="JH2867" s="104"/>
      <c r="JI2867" s="104"/>
      <c r="JJ2867" s="104"/>
      <c r="JK2867" s="104"/>
      <c r="JL2867" s="104"/>
      <c r="JM2867" s="104"/>
      <c r="JN2867" s="104"/>
      <c r="JO2867" s="104"/>
      <c r="JP2867" s="104"/>
      <c r="JQ2867" s="104"/>
      <c r="JR2867" s="104"/>
      <c r="JS2867" s="104"/>
      <c r="JT2867" s="104"/>
      <c r="JU2867" s="104"/>
      <c r="JV2867" s="104"/>
      <c r="JW2867" s="104"/>
      <c r="JX2867" s="104"/>
      <c r="JY2867" s="104"/>
      <c r="JZ2867" s="104"/>
      <c r="KA2867" s="104"/>
      <c r="KB2867" s="104"/>
      <c r="KC2867" s="104"/>
      <c r="KD2867" s="104"/>
      <c r="KE2867" s="104"/>
      <c r="KF2867" s="104"/>
      <c r="KG2867" s="104"/>
      <c r="KH2867" s="104"/>
      <c r="KI2867" s="104"/>
      <c r="KJ2867" s="104"/>
      <c r="KK2867" s="104"/>
      <c r="KL2867" s="104"/>
      <c r="KM2867" s="104"/>
      <c r="KN2867" s="104"/>
      <c r="KO2867" s="104"/>
      <c r="KP2867" s="104"/>
      <c r="KQ2867" s="104"/>
      <c r="KR2867" s="104"/>
      <c r="KS2867" s="104"/>
      <c r="KT2867" s="104"/>
      <c r="KU2867" s="104"/>
      <c r="KV2867" s="104"/>
      <c r="KW2867" s="104"/>
      <c r="KX2867" s="104"/>
      <c r="KY2867" s="104"/>
      <c r="KZ2867" s="104"/>
      <c r="LA2867" s="104"/>
      <c r="LB2867" s="104"/>
      <c r="LC2867" s="104"/>
      <c r="LD2867" s="104"/>
      <c r="LE2867" s="104"/>
      <c r="LF2867" s="104"/>
      <c r="LG2867" s="104"/>
      <c r="LH2867" s="104"/>
      <c r="LI2867" s="104"/>
      <c r="LJ2867" s="104"/>
      <c r="LK2867" s="104"/>
      <c r="LL2867" s="104"/>
      <c r="LM2867" s="104"/>
      <c r="LN2867" s="104"/>
      <c r="LO2867" s="104"/>
      <c r="LP2867" s="104"/>
      <c r="LQ2867" s="104"/>
      <c r="LR2867" s="104"/>
      <c r="LS2867" s="104"/>
      <c r="LT2867" s="104"/>
      <c r="LU2867" s="104"/>
      <c r="LV2867" s="104"/>
      <c r="LW2867" s="104"/>
      <c r="LX2867" s="104"/>
      <c r="LY2867" s="104"/>
      <c r="LZ2867" s="104"/>
      <c r="MA2867" s="104"/>
      <c r="MB2867" s="104"/>
      <c r="MC2867" s="104"/>
      <c r="MD2867" s="104"/>
      <c r="ME2867" s="104"/>
      <c r="MF2867" s="104"/>
      <c r="MG2867" s="104"/>
      <c r="MH2867" s="104"/>
      <c r="MI2867" s="104"/>
      <c r="MJ2867" s="104"/>
      <c r="MK2867" s="104"/>
      <c r="ML2867" s="104"/>
      <c r="MM2867" s="104"/>
      <c r="MN2867" s="104"/>
      <c r="MO2867" s="104"/>
      <c r="MP2867" s="104"/>
      <c r="MQ2867" s="104"/>
      <c r="MR2867" s="104"/>
      <c r="MS2867" s="104"/>
      <c r="MT2867" s="104"/>
      <c r="MU2867" s="104"/>
      <c r="MV2867" s="104"/>
      <c r="MW2867" s="104"/>
      <c r="MX2867" s="104"/>
      <c r="MY2867" s="104"/>
      <c r="MZ2867" s="104"/>
      <c r="NA2867" s="104"/>
      <c r="NB2867" s="104"/>
      <c r="NC2867" s="104"/>
      <c r="ND2867" s="104"/>
      <c r="NE2867" s="104"/>
      <c r="NF2867" s="104"/>
      <c r="NG2867" s="104"/>
      <c r="NH2867" s="104"/>
      <c r="NI2867" s="104"/>
      <c r="NJ2867" s="104"/>
      <c r="NK2867" s="104"/>
      <c r="NL2867" s="104"/>
      <c r="NM2867" s="104"/>
      <c r="NN2867" s="104"/>
      <c r="NO2867" s="104"/>
      <c r="NP2867" s="104"/>
      <c r="NQ2867" s="104"/>
      <c r="NR2867" s="104"/>
      <c r="NS2867" s="104"/>
      <c r="NT2867" s="104"/>
      <c r="NU2867" s="104"/>
      <c r="NV2867" s="104"/>
      <c r="NW2867" s="104"/>
      <c r="NX2867" s="104"/>
      <c r="NY2867" s="104"/>
      <c r="NZ2867" s="104"/>
      <c r="OA2867" s="104"/>
      <c r="OB2867" s="104"/>
      <c r="OC2867" s="104"/>
      <c r="OD2867" s="104"/>
      <c r="OE2867" s="104"/>
      <c r="OF2867" s="104"/>
      <c r="OG2867" s="104"/>
      <c r="OH2867" s="104"/>
      <c r="OI2867" s="104"/>
      <c r="OJ2867" s="104"/>
      <c r="OK2867" s="104"/>
      <c r="OL2867" s="104"/>
      <c r="OM2867" s="104"/>
      <c r="ON2867" s="104"/>
      <c r="OO2867" s="104"/>
      <c r="OP2867" s="104"/>
      <c r="OQ2867" s="104"/>
      <c r="OR2867" s="104"/>
      <c r="OS2867" s="104"/>
      <c r="OT2867" s="104"/>
      <c r="OU2867" s="104"/>
      <c r="OV2867" s="104"/>
      <c r="OW2867" s="104"/>
      <c r="OX2867" s="104"/>
      <c r="OY2867" s="104"/>
      <c r="OZ2867" s="104"/>
      <c r="PA2867" s="104"/>
      <c r="PB2867" s="104"/>
      <c r="PC2867" s="104"/>
      <c r="PD2867" s="104"/>
      <c r="PE2867" s="104"/>
      <c r="PF2867" s="104"/>
      <c r="PG2867" s="104"/>
      <c r="PH2867" s="104"/>
      <c r="PI2867" s="104"/>
      <c r="PJ2867" s="104"/>
      <c r="PK2867" s="104"/>
      <c r="PL2867" s="104"/>
      <c r="PM2867" s="104"/>
      <c r="PN2867" s="104"/>
      <c r="PO2867" s="104"/>
      <c r="PP2867" s="104"/>
      <c r="PQ2867" s="104"/>
      <c r="PR2867" s="104"/>
      <c r="PS2867" s="104"/>
      <c r="PT2867" s="104"/>
      <c r="PU2867" s="104"/>
      <c r="PV2867" s="104"/>
      <c r="PW2867" s="104"/>
      <c r="PX2867" s="104"/>
      <c r="PY2867" s="104"/>
      <c r="PZ2867" s="104"/>
      <c r="QA2867" s="104"/>
      <c r="QB2867" s="104"/>
      <c r="QC2867" s="104"/>
      <c r="QD2867" s="104"/>
      <c r="QE2867" s="104"/>
      <c r="QF2867" s="104"/>
      <c r="QG2867" s="104"/>
      <c r="QH2867" s="104"/>
      <c r="QI2867" s="104"/>
      <c r="QJ2867" s="104"/>
      <c r="QK2867" s="104"/>
      <c r="QL2867" s="104"/>
      <c r="QM2867" s="104"/>
      <c r="QN2867" s="104"/>
      <c r="QO2867" s="104"/>
      <c r="QP2867" s="104"/>
      <c r="QQ2867" s="104"/>
      <c r="QR2867" s="104"/>
      <c r="QS2867" s="104"/>
      <c r="QT2867" s="104"/>
      <c r="QU2867" s="104"/>
      <c r="QV2867" s="104"/>
      <c r="QW2867" s="104"/>
      <c r="QX2867" s="104"/>
      <c r="QY2867" s="104"/>
      <c r="QZ2867" s="104"/>
      <c r="RA2867" s="104"/>
      <c r="RB2867" s="104"/>
      <c r="RC2867" s="104"/>
      <c r="RD2867" s="104"/>
      <c r="RE2867" s="104"/>
      <c r="RF2867" s="104"/>
      <c r="RG2867" s="104"/>
      <c r="RH2867" s="104"/>
      <c r="RI2867" s="104"/>
      <c r="RJ2867" s="104"/>
      <c r="RK2867" s="104"/>
      <c r="RL2867" s="104"/>
      <c r="RM2867" s="104"/>
      <c r="RN2867" s="104"/>
      <c r="RO2867" s="104"/>
      <c r="RP2867" s="104"/>
      <c r="RQ2867" s="104"/>
      <c r="RR2867" s="104"/>
      <c r="RS2867" s="104"/>
      <c r="RT2867" s="104"/>
      <c r="RU2867" s="104"/>
      <c r="RV2867" s="104"/>
      <c r="RW2867" s="104"/>
      <c r="RX2867" s="104"/>
      <c r="RY2867" s="104"/>
      <c r="RZ2867" s="104"/>
      <c r="SA2867" s="104"/>
      <c r="SB2867" s="104"/>
      <c r="SC2867" s="104"/>
      <c r="SD2867" s="104"/>
      <c r="SE2867" s="104"/>
      <c r="SF2867" s="104"/>
      <c r="SG2867" s="104"/>
      <c r="SH2867" s="104"/>
      <c r="SI2867" s="104"/>
      <c r="SJ2867" s="104"/>
      <c r="SK2867" s="104"/>
      <c r="SL2867" s="104"/>
      <c r="SM2867" s="104"/>
      <c r="SN2867" s="104"/>
      <c r="SO2867" s="104"/>
      <c r="SP2867" s="104"/>
      <c r="SQ2867" s="104"/>
      <c r="SR2867" s="104"/>
      <c r="SS2867" s="104"/>
      <c r="ST2867" s="104"/>
      <c r="SU2867" s="104"/>
      <c r="SV2867" s="104"/>
      <c r="SW2867" s="104"/>
      <c r="SX2867" s="104"/>
      <c r="SY2867" s="104"/>
      <c r="SZ2867" s="104"/>
      <c r="TA2867" s="104"/>
      <c r="TB2867" s="104"/>
      <c r="TC2867" s="104"/>
      <c r="TD2867" s="104"/>
      <c r="TE2867" s="104"/>
      <c r="TF2867" s="104"/>
      <c r="TG2867" s="104"/>
      <c r="TH2867" s="104"/>
      <c r="TI2867" s="104"/>
      <c r="TJ2867" s="104"/>
      <c r="TK2867" s="104"/>
      <c r="TL2867" s="104"/>
      <c r="TM2867" s="104"/>
      <c r="TN2867" s="104"/>
      <c r="TO2867" s="104"/>
      <c r="TP2867" s="104"/>
      <c r="TQ2867" s="104"/>
      <c r="TR2867" s="104"/>
      <c r="TS2867" s="104"/>
      <c r="TT2867" s="104"/>
      <c r="TU2867" s="104"/>
      <c r="TV2867" s="104"/>
      <c r="TW2867" s="104"/>
      <c r="TX2867" s="104"/>
      <c r="TY2867" s="104"/>
      <c r="TZ2867" s="104"/>
      <c r="UA2867" s="104"/>
      <c r="UB2867" s="104"/>
      <c r="UC2867" s="104"/>
      <c r="UD2867" s="104"/>
      <c r="UE2867" s="104"/>
      <c r="UF2867" s="104"/>
      <c r="UG2867" s="104"/>
      <c r="UH2867" s="104"/>
      <c r="UI2867" s="104"/>
      <c r="UJ2867" s="104"/>
      <c r="UK2867" s="104"/>
      <c r="UL2867" s="104"/>
      <c r="UM2867" s="104"/>
      <c r="UN2867" s="104"/>
      <c r="UO2867" s="104"/>
      <c r="UP2867" s="104"/>
      <c r="UQ2867" s="104"/>
      <c r="UR2867" s="104"/>
      <c r="US2867" s="104"/>
      <c r="UT2867" s="104"/>
      <c r="UU2867" s="104"/>
      <c r="UV2867" s="104"/>
      <c r="UW2867" s="104"/>
      <c r="UX2867" s="104"/>
      <c r="UY2867" s="104"/>
      <c r="UZ2867" s="104"/>
      <c r="VA2867" s="104"/>
      <c r="VB2867" s="104"/>
      <c r="VC2867" s="104"/>
      <c r="VD2867" s="104"/>
      <c r="VE2867" s="104"/>
      <c r="VF2867" s="104"/>
      <c r="VG2867" s="104"/>
      <c r="VH2867" s="104"/>
      <c r="VI2867" s="104"/>
      <c r="VJ2867" s="104"/>
      <c r="VK2867" s="104"/>
      <c r="VL2867" s="104"/>
      <c r="VM2867" s="104"/>
      <c r="VN2867" s="104"/>
      <c r="VO2867" s="104"/>
      <c r="VP2867" s="104"/>
      <c r="VQ2867" s="104"/>
      <c r="VR2867" s="104"/>
      <c r="VS2867" s="104"/>
      <c r="VT2867" s="104"/>
      <c r="VU2867" s="104"/>
      <c r="VV2867" s="104"/>
      <c r="VW2867" s="104"/>
      <c r="VX2867" s="104"/>
      <c r="VY2867" s="104"/>
      <c r="VZ2867" s="104"/>
      <c r="WA2867" s="104"/>
      <c r="WB2867" s="104"/>
      <c r="WC2867" s="104"/>
      <c r="WD2867" s="104"/>
      <c r="WE2867" s="104"/>
      <c r="WF2867" s="104"/>
      <c r="WG2867" s="104"/>
      <c r="WH2867" s="104"/>
      <c r="WI2867" s="104"/>
      <c r="WJ2867" s="104"/>
      <c r="WK2867" s="104"/>
      <c r="WL2867" s="104"/>
      <c r="WM2867" s="104"/>
      <c r="WN2867" s="104"/>
      <c r="WO2867" s="104"/>
      <c r="WP2867" s="104"/>
      <c r="WQ2867" s="104"/>
      <c r="WR2867" s="104"/>
      <c r="WS2867" s="104"/>
      <c r="WT2867" s="104"/>
      <c r="WU2867" s="104"/>
      <c r="WV2867" s="104"/>
      <c r="WW2867" s="104"/>
      <c r="WX2867" s="104"/>
      <c r="WY2867" s="104"/>
      <c r="WZ2867" s="104"/>
      <c r="XA2867" s="104"/>
      <c r="XB2867" s="104"/>
      <c r="XC2867" s="104"/>
      <c r="XD2867" s="104"/>
      <c r="XE2867" s="104"/>
      <c r="XF2867" s="104"/>
      <c r="XG2867" s="104"/>
      <c r="XH2867" s="104"/>
      <c r="XI2867" s="104"/>
      <c r="XJ2867" s="104"/>
      <c r="XK2867" s="104"/>
      <c r="XL2867" s="104"/>
      <c r="XM2867" s="104"/>
      <c r="XN2867" s="104"/>
      <c r="XO2867" s="104"/>
      <c r="XP2867" s="104"/>
      <c r="XQ2867" s="104"/>
      <c r="XR2867" s="104"/>
      <c r="XS2867" s="104"/>
      <c r="XT2867" s="104"/>
      <c r="XU2867" s="104"/>
      <c r="XV2867" s="104"/>
      <c r="XW2867" s="104"/>
      <c r="XX2867" s="104"/>
      <c r="XY2867" s="104"/>
      <c r="XZ2867" s="104"/>
      <c r="YA2867" s="104"/>
      <c r="YB2867" s="104"/>
      <c r="YC2867" s="104"/>
      <c r="YD2867" s="104"/>
      <c r="YE2867" s="104"/>
      <c r="YF2867" s="104"/>
      <c r="YG2867" s="104"/>
      <c r="YH2867" s="104"/>
      <c r="YI2867" s="104"/>
      <c r="YJ2867" s="104"/>
      <c r="YK2867" s="104"/>
      <c r="YL2867" s="104"/>
      <c r="YM2867" s="104"/>
      <c r="YN2867" s="104"/>
      <c r="YO2867" s="104"/>
      <c r="YP2867" s="104"/>
      <c r="YQ2867" s="104"/>
      <c r="YR2867" s="104"/>
      <c r="YS2867" s="104"/>
      <c r="YT2867" s="104"/>
      <c r="YU2867" s="104"/>
      <c r="YV2867" s="104"/>
      <c r="YW2867" s="104"/>
      <c r="YX2867" s="104"/>
      <c r="YY2867" s="104"/>
      <c r="YZ2867" s="104"/>
      <c r="ZA2867" s="104"/>
      <c r="ZB2867" s="104"/>
      <c r="ZC2867" s="104"/>
      <c r="ZD2867" s="104"/>
      <c r="ZE2867" s="104"/>
      <c r="ZF2867" s="104"/>
      <c r="ZG2867" s="104"/>
      <c r="ZH2867" s="104"/>
      <c r="ZI2867" s="104"/>
      <c r="ZJ2867" s="104"/>
      <c r="ZK2867" s="104"/>
      <c r="ZL2867" s="104"/>
      <c r="ZM2867" s="104"/>
      <c r="ZN2867" s="104"/>
      <c r="ZO2867" s="104"/>
      <c r="ZP2867" s="104"/>
      <c r="ZQ2867" s="104"/>
      <c r="ZR2867" s="104"/>
      <c r="ZS2867" s="104"/>
      <c r="ZT2867" s="104"/>
      <c r="ZU2867" s="104"/>
      <c r="ZV2867" s="104"/>
      <c r="ZW2867" s="104"/>
      <c r="ZX2867" s="104"/>
      <c r="ZY2867" s="104"/>
      <c r="ZZ2867" s="104"/>
      <c r="AAA2867" s="104"/>
      <c r="AAB2867" s="104"/>
      <c r="AAC2867" s="104"/>
      <c r="AAD2867" s="104"/>
      <c r="AAE2867" s="104"/>
      <c r="AAF2867" s="104"/>
      <c r="AAG2867" s="104"/>
      <c r="AAH2867" s="104"/>
      <c r="AAI2867" s="104"/>
      <c r="AAJ2867" s="104"/>
      <c r="AAK2867" s="104"/>
      <c r="AAL2867" s="104"/>
      <c r="AAM2867" s="104"/>
      <c r="AAN2867" s="104"/>
      <c r="AAO2867" s="104"/>
      <c r="AAP2867" s="104"/>
      <c r="AAQ2867" s="104"/>
      <c r="AAR2867" s="104"/>
      <c r="AAS2867" s="104"/>
      <c r="AAT2867" s="104"/>
      <c r="AAU2867" s="104"/>
      <c r="AAV2867" s="104"/>
      <c r="AAW2867" s="104"/>
      <c r="AAX2867" s="104"/>
      <c r="AAY2867" s="104"/>
      <c r="AAZ2867" s="104"/>
      <c r="ABA2867" s="104"/>
      <c r="ABB2867" s="104"/>
      <c r="ABC2867" s="104"/>
      <c r="ABD2867" s="104"/>
      <c r="ABE2867" s="104"/>
      <c r="ABF2867" s="104"/>
      <c r="ABG2867" s="104"/>
      <c r="ABH2867" s="104"/>
      <c r="ABI2867" s="104"/>
      <c r="ABJ2867" s="104"/>
      <c r="ABK2867" s="104"/>
      <c r="ABL2867" s="104"/>
      <c r="ABM2867" s="104"/>
      <c r="ABN2867" s="104"/>
      <c r="ABO2867" s="104"/>
      <c r="ABP2867" s="104"/>
      <c r="ABQ2867" s="104"/>
      <c r="ABR2867" s="104"/>
      <c r="ABS2867" s="104"/>
      <c r="ABT2867" s="104"/>
      <c r="ABU2867" s="104"/>
      <c r="ABV2867" s="104"/>
      <c r="ABW2867" s="104"/>
      <c r="ABX2867" s="104"/>
      <c r="ABY2867" s="104"/>
      <c r="ABZ2867" s="104"/>
      <c r="ACA2867" s="104"/>
      <c r="ACB2867" s="104"/>
      <c r="ACC2867" s="104"/>
      <c r="ACD2867" s="104"/>
      <c r="ACE2867" s="104"/>
      <c r="ACF2867" s="104"/>
      <c r="ACG2867" s="104"/>
      <c r="ACH2867" s="104"/>
      <c r="ACI2867" s="104"/>
      <c r="ACJ2867" s="104"/>
      <c r="ACK2867" s="104"/>
      <c r="ACL2867" s="104"/>
      <c r="ACM2867" s="104"/>
      <c r="ACN2867" s="104"/>
      <c r="ACO2867" s="104"/>
      <c r="ACP2867" s="104"/>
      <c r="ACQ2867" s="104"/>
      <c r="ACR2867" s="104"/>
      <c r="ACS2867" s="104"/>
      <c r="ACT2867" s="104"/>
      <c r="ACU2867" s="104"/>
      <c r="ACV2867" s="104"/>
      <c r="ACW2867" s="104"/>
      <c r="ACX2867" s="104"/>
      <c r="ACY2867" s="104"/>
      <c r="ACZ2867" s="104"/>
      <c r="ADA2867" s="104"/>
      <c r="ADB2867" s="104"/>
      <c r="ADC2867" s="104"/>
      <c r="ADD2867" s="104"/>
      <c r="ADE2867" s="104"/>
      <c r="ADF2867" s="104"/>
      <c r="ADG2867" s="104"/>
      <c r="ADH2867" s="104"/>
      <c r="ADI2867" s="104"/>
      <c r="ADJ2867" s="104"/>
      <c r="ADK2867" s="104"/>
      <c r="ADL2867" s="104"/>
      <c r="ADM2867" s="104"/>
      <c r="ADN2867" s="104"/>
      <c r="ADO2867" s="104"/>
      <c r="ADP2867" s="104"/>
      <c r="ADQ2867" s="104"/>
      <c r="ADR2867" s="104"/>
      <c r="ADS2867" s="104"/>
      <c r="ADT2867" s="104"/>
      <c r="ADU2867" s="104"/>
      <c r="ADV2867" s="104"/>
      <c r="ADW2867" s="104"/>
      <c r="ADX2867" s="104"/>
      <c r="ADY2867" s="104"/>
      <c r="ADZ2867" s="104"/>
      <c r="AEA2867" s="104"/>
      <c r="AEB2867" s="104"/>
      <c r="AEC2867" s="104"/>
      <c r="AED2867" s="104"/>
      <c r="AEE2867" s="104"/>
      <c r="AEF2867" s="104"/>
      <c r="AEG2867" s="104"/>
      <c r="AEH2867" s="104"/>
      <c r="AEI2867" s="104"/>
      <c r="AEJ2867" s="104"/>
      <c r="AEK2867" s="104"/>
      <c r="AEL2867" s="104"/>
      <c r="AEM2867" s="104"/>
      <c r="AEN2867" s="104"/>
      <c r="AEO2867" s="104"/>
      <c r="AEP2867" s="104"/>
      <c r="AEQ2867" s="104"/>
      <c r="AER2867" s="104"/>
      <c r="AES2867" s="104"/>
      <c r="AET2867" s="104"/>
      <c r="AEU2867" s="104"/>
      <c r="AEV2867" s="104"/>
      <c r="AEW2867" s="104"/>
      <c r="AEX2867" s="104"/>
      <c r="AEY2867" s="104"/>
      <c r="AEZ2867" s="104"/>
      <c r="AFA2867" s="104"/>
      <c r="AFB2867" s="104"/>
      <c r="AFC2867" s="104"/>
      <c r="AFD2867" s="104"/>
      <c r="AFE2867" s="104"/>
      <c r="AFF2867" s="104"/>
      <c r="AFG2867" s="104"/>
      <c r="AFH2867" s="104"/>
      <c r="AFI2867" s="104"/>
      <c r="AFJ2867" s="104"/>
      <c r="AFK2867" s="104"/>
      <c r="AFL2867" s="104"/>
      <c r="AFM2867" s="104"/>
      <c r="AFN2867" s="104"/>
      <c r="AFO2867" s="104"/>
      <c r="AFP2867" s="104"/>
      <c r="AFQ2867" s="104"/>
      <c r="AFR2867" s="104"/>
      <c r="AFS2867" s="104"/>
      <c r="AFT2867" s="104"/>
      <c r="AFU2867" s="104"/>
      <c r="AFV2867" s="104"/>
      <c r="AFW2867" s="104"/>
      <c r="AFX2867" s="104"/>
      <c r="AFY2867" s="104"/>
      <c r="AFZ2867" s="104"/>
      <c r="AGA2867" s="104"/>
      <c r="AGB2867" s="104"/>
      <c r="AGC2867" s="104"/>
      <c r="AGD2867" s="104"/>
      <c r="AGE2867" s="104"/>
      <c r="AGF2867" s="104"/>
      <c r="AGG2867" s="104"/>
      <c r="AGH2867" s="104"/>
      <c r="AGI2867" s="104"/>
      <c r="AGJ2867" s="104"/>
      <c r="AGK2867" s="104"/>
      <c r="AGL2867" s="104"/>
      <c r="AGM2867" s="104"/>
      <c r="AGN2867" s="104"/>
      <c r="AGO2867" s="104"/>
      <c r="AGP2867" s="104"/>
      <c r="AGQ2867" s="104"/>
      <c r="AGR2867" s="104"/>
      <c r="AGS2867" s="104"/>
      <c r="AGT2867" s="104"/>
      <c r="AGU2867" s="104"/>
      <c r="AGV2867" s="104"/>
      <c r="AGW2867" s="104"/>
      <c r="AGX2867" s="104"/>
      <c r="AGY2867" s="104"/>
      <c r="AGZ2867" s="104"/>
      <c r="AHA2867" s="104"/>
      <c r="AHB2867" s="104"/>
      <c r="AHC2867" s="104"/>
      <c r="AHD2867" s="104"/>
      <c r="AHE2867" s="104"/>
      <c r="AHF2867" s="104"/>
      <c r="AHG2867" s="104"/>
      <c r="AHH2867" s="104"/>
      <c r="AHI2867" s="104"/>
      <c r="AHJ2867" s="104"/>
      <c r="AHK2867" s="104"/>
      <c r="AHL2867" s="104"/>
      <c r="AHM2867" s="104"/>
      <c r="AHN2867" s="104"/>
      <c r="AHO2867" s="104"/>
      <c r="AHP2867" s="104"/>
      <c r="AHQ2867" s="104"/>
      <c r="AHR2867" s="104"/>
      <c r="AHS2867" s="104"/>
      <c r="AHT2867" s="104"/>
      <c r="AHU2867" s="104"/>
      <c r="AHV2867" s="104"/>
      <c r="AHW2867" s="104"/>
      <c r="AHX2867" s="104"/>
      <c r="AHY2867" s="104"/>
      <c r="AHZ2867" s="104"/>
      <c r="AIA2867" s="104"/>
      <c r="AIB2867" s="104"/>
      <c r="AIC2867" s="104"/>
      <c r="AID2867" s="104"/>
      <c r="AIE2867" s="104"/>
      <c r="AIF2867" s="104"/>
      <c r="AIG2867" s="104"/>
      <c r="AIH2867" s="104"/>
      <c r="AII2867" s="104"/>
      <c r="AIJ2867" s="104"/>
      <c r="AIK2867" s="104"/>
      <c r="AIL2867" s="104"/>
      <c r="AIM2867" s="104"/>
      <c r="AIN2867" s="104"/>
      <c r="AIO2867" s="104"/>
      <c r="AIP2867" s="104"/>
      <c r="AIQ2867" s="104"/>
      <c r="AIR2867" s="104"/>
      <c r="AIS2867" s="104"/>
      <c r="AIT2867" s="104"/>
      <c r="AIU2867" s="104"/>
      <c r="AIV2867" s="104"/>
      <c r="AIW2867" s="104"/>
      <c r="AIX2867" s="104"/>
      <c r="AIY2867" s="104"/>
      <c r="AIZ2867" s="104"/>
      <c r="AJA2867" s="104"/>
      <c r="AJB2867" s="104"/>
      <c r="AJC2867" s="104"/>
      <c r="AJD2867" s="104"/>
      <c r="AJE2867" s="104"/>
      <c r="AJF2867" s="104"/>
      <c r="AJG2867" s="104"/>
      <c r="AJH2867" s="104"/>
      <c r="AJI2867" s="104"/>
      <c r="AJJ2867" s="104"/>
      <c r="AJK2867" s="104"/>
      <c r="AJL2867" s="104"/>
      <c r="AJM2867" s="104"/>
      <c r="AJN2867" s="104"/>
      <c r="AJO2867" s="104"/>
      <c r="AJP2867" s="104"/>
      <c r="AJQ2867" s="104"/>
      <c r="AJR2867" s="104"/>
      <c r="AJS2867" s="104"/>
      <c r="AJT2867" s="104"/>
      <c r="AJU2867" s="104"/>
      <c r="AJV2867" s="104"/>
      <c r="AJW2867" s="104"/>
      <c r="AJX2867" s="104"/>
      <c r="AJY2867" s="104"/>
      <c r="AJZ2867" s="104"/>
      <c r="AKA2867" s="104"/>
      <c r="AKB2867" s="104"/>
      <c r="AKC2867" s="104"/>
      <c r="AKD2867" s="104"/>
      <c r="AKE2867" s="104"/>
      <c r="AKF2867" s="104"/>
      <c r="AKG2867" s="104"/>
      <c r="AKH2867" s="104"/>
      <c r="AKI2867" s="104"/>
      <c r="AKJ2867" s="104"/>
      <c r="AKK2867" s="104"/>
      <c r="AKL2867" s="104"/>
      <c r="AKM2867" s="104"/>
      <c r="AKN2867" s="104"/>
      <c r="AKO2867" s="104"/>
      <c r="AKP2867" s="104"/>
      <c r="AKQ2867" s="104"/>
      <c r="AKR2867" s="104"/>
      <c r="AKS2867" s="104"/>
      <c r="AKT2867" s="104"/>
      <c r="AKU2867" s="104"/>
      <c r="AKV2867" s="104"/>
      <c r="AKW2867" s="104"/>
      <c r="AKX2867" s="104"/>
      <c r="AKY2867" s="104"/>
      <c r="AKZ2867" s="104"/>
      <c r="ALA2867" s="104"/>
      <c r="ALB2867" s="104"/>
      <c r="ALC2867" s="104"/>
      <c r="ALD2867" s="104"/>
      <c r="ALE2867" s="104"/>
      <c r="ALF2867" s="104"/>
      <c r="ALG2867" s="104"/>
      <c r="ALH2867" s="104"/>
      <c r="ALI2867" s="104"/>
      <c r="ALJ2867" s="104"/>
      <c r="ALK2867" s="104"/>
      <c r="ALL2867" s="104"/>
      <c r="ALM2867" s="104"/>
      <c r="ALN2867" s="104"/>
      <c r="ALO2867" s="104"/>
      <c r="ALP2867" s="104"/>
      <c r="ALQ2867" s="104"/>
      <c r="ALR2867" s="104"/>
      <c r="ALS2867" s="104"/>
      <c r="ALT2867" s="104"/>
      <c r="ALU2867" s="104"/>
      <c r="ALV2867" s="104"/>
      <c r="ALW2867" s="104"/>
      <c r="ALX2867" s="104"/>
      <c r="ALY2867" s="104"/>
      <c r="ALZ2867" s="104"/>
      <c r="AMA2867" s="104"/>
      <c r="AMB2867" s="104"/>
      <c r="AMC2867" s="104"/>
      <c r="AMD2867" s="104"/>
      <c r="AME2867" s="104"/>
      <c r="AMF2867" s="104"/>
      <c r="AMG2867" s="104"/>
      <c r="AMH2867" s="104"/>
      <c r="AMI2867" s="104"/>
      <c r="AMJ2867" s="104"/>
      <c r="AMK2867" s="104"/>
      <c r="AML2867" s="104"/>
      <c r="AMM2867" s="104"/>
      <c r="AMN2867" s="104"/>
      <c r="AMO2867" s="104"/>
    </row>
    <row r="2868" spans="1:1029" s="88" customFormat="1" x14ac:dyDescent="0.35">
      <c r="A2868" s="21">
        <v>10141103</v>
      </c>
      <c r="B2868" s="21" t="s">
        <v>496</v>
      </c>
      <c r="C2868" s="115" t="s">
        <v>495</v>
      </c>
      <c r="D2868" s="21"/>
      <c r="E2868" s="114" t="str">
        <f t="shared" si="529"/>
        <v xml:space="preserve">TRANSFORMADOR AUXILIAR MARCA:EAST INDIA UDYOG CHICUMBANE </v>
      </c>
      <c r="F2868" s="21"/>
      <c r="G2868" s="21" t="s">
        <v>31</v>
      </c>
      <c r="H2868" s="21" t="s">
        <v>597</v>
      </c>
      <c r="I2868" s="21"/>
      <c r="J2868" s="21"/>
      <c r="K2868" s="119"/>
      <c r="L2868" s="119"/>
      <c r="M2868" s="21">
        <v>50</v>
      </c>
      <c r="N2868" s="21">
        <v>33</v>
      </c>
      <c r="O2868" s="21">
        <v>0.4</v>
      </c>
      <c r="P2868" s="124">
        <v>3</v>
      </c>
      <c r="Q2868" s="21">
        <v>2008</v>
      </c>
      <c r="R2868" s="21" t="s">
        <v>596</v>
      </c>
      <c r="S2868" s="128" t="s">
        <v>595</v>
      </c>
      <c r="T2868" s="116">
        <v>643</v>
      </c>
      <c r="U2868" s="111">
        <v>45</v>
      </c>
      <c r="V2868" s="113">
        <f t="shared" si="530"/>
        <v>520.83000000000004</v>
      </c>
      <c r="W2868" s="113">
        <f t="shared" si="531"/>
        <v>122.16999999999996</v>
      </c>
      <c r="X2868" s="112">
        <f t="shared" si="532"/>
        <v>122169.99999999996</v>
      </c>
      <c r="Y2868" s="111"/>
      <c r="Z2868" s="110">
        <f t="shared" si="540"/>
        <v>36</v>
      </c>
      <c r="AA2868" s="109">
        <f t="shared" si="533"/>
        <v>32.15</v>
      </c>
      <c r="AB2868" s="109">
        <f t="shared" si="534"/>
        <v>32150</v>
      </c>
      <c r="AC2868" s="108">
        <f t="shared" si="535"/>
        <v>610.85</v>
      </c>
      <c r="AD2868" s="107">
        <f t="shared" si="536"/>
        <v>2.2222222222222223E-2</v>
      </c>
      <c r="AE2868" s="106">
        <f t="shared" si="537"/>
        <v>13.574444444444445</v>
      </c>
      <c r="AF2868" s="105">
        <f t="shared" si="538"/>
        <v>135.74444444444441</v>
      </c>
      <c r="AG2868" s="105">
        <f t="shared" si="539"/>
        <v>507.25555555555559</v>
      </c>
      <c r="AH2868" s="104"/>
      <c r="AI2868" s="104"/>
      <c r="AJ2868" s="104"/>
      <c r="AK2868" s="104"/>
      <c r="AL2868" s="104"/>
      <c r="AM2868" s="104"/>
      <c r="AN2868" s="104"/>
      <c r="AO2868" s="104"/>
      <c r="AP2868" s="104"/>
      <c r="AQ2868" s="104"/>
      <c r="AR2868" s="104"/>
      <c r="AS2868" s="104"/>
      <c r="AT2868" s="104"/>
      <c r="AU2868" s="104"/>
      <c r="AV2868" s="104"/>
      <c r="AW2868" s="104"/>
      <c r="AX2868" s="104"/>
      <c r="AY2868" s="104"/>
      <c r="AZ2868" s="104"/>
      <c r="BA2868" s="104"/>
      <c r="BB2868" s="104"/>
      <c r="BC2868" s="104"/>
      <c r="BD2868" s="104"/>
      <c r="BE2868" s="104"/>
      <c r="BF2868" s="104"/>
      <c r="BG2868" s="104"/>
      <c r="BH2868" s="104"/>
      <c r="BI2868" s="104"/>
      <c r="BJ2868" s="104"/>
      <c r="BK2868" s="104"/>
      <c r="BL2868" s="104"/>
      <c r="BM2868" s="104"/>
      <c r="BN2868" s="104"/>
      <c r="BO2868" s="104"/>
      <c r="BP2868" s="104"/>
      <c r="BQ2868" s="104"/>
      <c r="BR2868" s="104"/>
      <c r="BS2868" s="104"/>
      <c r="BT2868" s="104"/>
      <c r="BU2868" s="104"/>
      <c r="BV2868" s="104"/>
      <c r="BW2868" s="104"/>
      <c r="BX2868" s="104"/>
      <c r="BY2868" s="104"/>
      <c r="BZ2868" s="104"/>
      <c r="CA2868" s="104"/>
      <c r="CB2868" s="104"/>
      <c r="CC2868" s="104"/>
      <c r="CD2868" s="104"/>
      <c r="CE2868" s="104"/>
      <c r="CF2868" s="104"/>
      <c r="CG2868" s="104"/>
      <c r="CH2868" s="104"/>
      <c r="CI2868" s="104"/>
      <c r="CJ2868" s="104"/>
      <c r="CK2868" s="104"/>
      <c r="CL2868" s="104"/>
      <c r="CM2868" s="104"/>
      <c r="CN2868" s="104"/>
      <c r="CO2868" s="104"/>
      <c r="CP2868" s="104"/>
      <c r="CQ2868" s="104"/>
      <c r="CR2868" s="104"/>
      <c r="CS2868" s="104"/>
      <c r="CT2868" s="104"/>
      <c r="CU2868" s="104"/>
      <c r="CV2868" s="104"/>
      <c r="CW2868" s="104"/>
      <c r="CX2868" s="104"/>
      <c r="CY2868" s="104"/>
      <c r="CZ2868" s="104"/>
      <c r="DA2868" s="104"/>
      <c r="DB2868" s="104"/>
      <c r="DC2868" s="104"/>
      <c r="DD2868" s="104"/>
      <c r="DE2868" s="104"/>
      <c r="DF2868" s="104"/>
      <c r="DG2868" s="104"/>
      <c r="DH2868" s="104"/>
      <c r="DI2868" s="104"/>
      <c r="DJ2868" s="104"/>
      <c r="DK2868" s="104"/>
      <c r="DL2868" s="104"/>
      <c r="DM2868" s="104"/>
      <c r="DN2868" s="104"/>
      <c r="DO2868" s="104"/>
      <c r="DP2868" s="104"/>
      <c r="DQ2868" s="104"/>
      <c r="DR2868" s="104"/>
      <c r="DS2868" s="104"/>
      <c r="DT2868" s="104"/>
      <c r="DU2868" s="104"/>
      <c r="DV2868" s="104"/>
      <c r="DW2868" s="104"/>
      <c r="DX2868" s="104"/>
      <c r="DY2868" s="104"/>
      <c r="DZ2868" s="104"/>
      <c r="EA2868" s="104"/>
      <c r="EB2868" s="104"/>
      <c r="EC2868" s="104"/>
      <c r="ED2868" s="104"/>
      <c r="EE2868" s="104"/>
      <c r="EF2868" s="104"/>
      <c r="EG2868" s="104"/>
      <c r="EH2868" s="104"/>
      <c r="EI2868" s="104"/>
      <c r="EJ2868" s="104"/>
      <c r="EK2868" s="104"/>
      <c r="EL2868" s="104"/>
      <c r="EM2868" s="104"/>
      <c r="EN2868" s="104"/>
      <c r="EO2868" s="104"/>
      <c r="EP2868" s="104"/>
      <c r="EQ2868" s="104"/>
      <c r="ER2868" s="104"/>
      <c r="ES2868" s="104"/>
      <c r="ET2868" s="104"/>
      <c r="EU2868" s="104"/>
      <c r="EV2868" s="104"/>
      <c r="EW2868" s="104"/>
      <c r="EX2868" s="104"/>
      <c r="EY2868" s="104"/>
      <c r="EZ2868" s="104"/>
      <c r="FA2868" s="104"/>
      <c r="FB2868" s="104"/>
      <c r="FC2868" s="104"/>
      <c r="FD2868" s="104"/>
      <c r="FE2868" s="104"/>
      <c r="FF2868" s="104"/>
      <c r="FG2868" s="104"/>
      <c r="FH2868" s="104"/>
      <c r="FI2868" s="104"/>
      <c r="FJ2868" s="104"/>
      <c r="FK2868" s="104"/>
      <c r="FL2868" s="104"/>
      <c r="FM2868" s="104"/>
      <c r="FN2868" s="104"/>
      <c r="FO2868" s="104"/>
      <c r="FP2868" s="104"/>
      <c r="FQ2868" s="104"/>
      <c r="FR2868" s="104"/>
      <c r="FS2868" s="104"/>
      <c r="FT2868" s="104"/>
      <c r="FU2868" s="104"/>
      <c r="FV2868" s="104"/>
      <c r="FW2868" s="104"/>
      <c r="FX2868" s="104"/>
      <c r="FY2868" s="104"/>
      <c r="FZ2868" s="104"/>
      <c r="GA2868" s="104"/>
      <c r="GB2868" s="104"/>
      <c r="GC2868" s="104"/>
      <c r="GD2868" s="104"/>
      <c r="GE2868" s="104"/>
      <c r="GF2868" s="104"/>
      <c r="GG2868" s="104"/>
      <c r="GH2868" s="104"/>
      <c r="GI2868" s="104"/>
      <c r="GJ2868" s="104"/>
      <c r="GK2868" s="104"/>
      <c r="GL2868" s="104"/>
      <c r="GM2868" s="104"/>
      <c r="GN2868" s="104"/>
      <c r="GO2868" s="104"/>
      <c r="GP2868" s="104"/>
      <c r="GQ2868" s="104"/>
      <c r="GR2868" s="104"/>
      <c r="GS2868" s="104"/>
      <c r="GT2868" s="104"/>
      <c r="GU2868" s="104"/>
      <c r="GV2868" s="104"/>
      <c r="GW2868" s="104"/>
      <c r="GX2868" s="104"/>
      <c r="GY2868" s="104"/>
      <c r="GZ2868" s="104"/>
      <c r="HA2868" s="104"/>
      <c r="HB2868" s="104"/>
      <c r="HC2868" s="104"/>
      <c r="HD2868" s="104"/>
      <c r="HE2868" s="104"/>
      <c r="HF2868" s="104"/>
      <c r="HG2868" s="104"/>
      <c r="HH2868" s="104"/>
      <c r="HI2868" s="104"/>
      <c r="HJ2868" s="104"/>
      <c r="HK2868" s="104"/>
      <c r="HL2868" s="104"/>
      <c r="HM2868" s="104"/>
      <c r="HN2868" s="104"/>
      <c r="HO2868" s="104"/>
      <c r="HP2868" s="104"/>
      <c r="HQ2868" s="104"/>
      <c r="HR2868" s="104"/>
      <c r="HS2868" s="104"/>
      <c r="HT2868" s="104"/>
      <c r="HU2868" s="104"/>
      <c r="HV2868" s="104"/>
      <c r="HW2868" s="104"/>
      <c r="HX2868" s="104"/>
      <c r="HY2868" s="104"/>
      <c r="HZ2868" s="104"/>
      <c r="IA2868" s="104"/>
      <c r="IB2868" s="104"/>
      <c r="IC2868" s="104"/>
      <c r="ID2868" s="104"/>
      <c r="IE2868" s="104"/>
      <c r="IF2868" s="104"/>
      <c r="IG2868" s="104"/>
      <c r="IH2868" s="104"/>
      <c r="II2868" s="104"/>
      <c r="IJ2868" s="104"/>
      <c r="IK2868" s="104"/>
      <c r="IL2868" s="104"/>
      <c r="IM2868" s="104"/>
      <c r="IN2868" s="104"/>
      <c r="IO2868" s="104"/>
      <c r="IP2868" s="104"/>
      <c r="IQ2868" s="104"/>
      <c r="IR2868" s="104"/>
      <c r="IS2868" s="104"/>
      <c r="IT2868" s="104"/>
      <c r="IU2868" s="104"/>
      <c r="IV2868" s="104"/>
      <c r="IW2868" s="104"/>
      <c r="IX2868" s="104"/>
      <c r="IY2868" s="104"/>
      <c r="IZ2868" s="104"/>
      <c r="JA2868" s="104"/>
      <c r="JB2868" s="104"/>
      <c r="JC2868" s="104"/>
      <c r="JD2868" s="104"/>
      <c r="JE2868" s="104"/>
      <c r="JF2868" s="104"/>
      <c r="JG2868" s="104"/>
      <c r="JH2868" s="104"/>
      <c r="JI2868" s="104"/>
      <c r="JJ2868" s="104"/>
      <c r="JK2868" s="104"/>
      <c r="JL2868" s="104"/>
      <c r="JM2868" s="104"/>
      <c r="JN2868" s="104"/>
      <c r="JO2868" s="104"/>
      <c r="JP2868" s="104"/>
      <c r="JQ2868" s="104"/>
      <c r="JR2868" s="104"/>
      <c r="JS2868" s="104"/>
      <c r="JT2868" s="104"/>
      <c r="JU2868" s="104"/>
      <c r="JV2868" s="104"/>
      <c r="JW2868" s="104"/>
      <c r="JX2868" s="104"/>
      <c r="JY2868" s="104"/>
      <c r="JZ2868" s="104"/>
      <c r="KA2868" s="104"/>
      <c r="KB2868" s="104"/>
      <c r="KC2868" s="104"/>
      <c r="KD2868" s="104"/>
      <c r="KE2868" s="104"/>
      <c r="KF2868" s="104"/>
      <c r="KG2868" s="104"/>
      <c r="KH2868" s="104"/>
      <c r="KI2868" s="104"/>
      <c r="KJ2868" s="104"/>
      <c r="KK2868" s="104"/>
      <c r="KL2868" s="104"/>
      <c r="KM2868" s="104"/>
      <c r="KN2868" s="104"/>
      <c r="KO2868" s="104"/>
      <c r="KP2868" s="104"/>
      <c r="KQ2868" s="104"/>
      <c r="KR2868" s="104"/>
      <c r="KS2868" s="104"/>
      <c r="KT2868" s="104"/>
      <c r="KU2868" s="104"/>
      <c r="KV2868" s="104"/>
      <c r="KW2868" s="104"/>
      <c r="KX2868" s="104"/>
      <c r="KY2868" s="104"/>
      <c r="KZ2868" s="104"/>
      <c r="LA2868" s="104"/>
      <c r="LB2868" s="104"/>
      <c r="LC2868" s="104"/>
      <c r="LD2868" s="104"/>
      <c r="LE2868" s="104"/>
      <c r="LF2868" s="104"/>
      <c r="LG2868" s="104"/>
      <c r="LH2868" s="104"/>
      <c r="LI2868" s="104"/>
      <c r="LJ2868" s="104"/>
      <c r="LK2868" s="104"/>
      <c r="LL2868" s="104"/>
      <c r="LM2868" s="104"/>
      <c r="LN2868" s="104"/>
      <c r="LO2868" s="104"/>
      <c r="LP2868" s="104"/>
      <c r="LQ2868" s="104"/>
      <c r="LR2868" s="104"/>
      <c r="LS2868" s="104"/>
      <c r="LT2868" s="104"/>
      <c r="LU2868" s="104"/>
      <c r="LV2868" s="104"/>
      <c r="LW2868" s="104"/>
      <c r="LX2868" s="104"/>
      <c r="LY2868" s="104"/>
      <c r="LZ2868" s="104"/>
      <c r="MA2868" s="104"/>
      <c r="MB2868" s="104"/>
      <c r="MC2868" s="104"/>
      <c r="MD2868" s="104"/>
      <c r="ME2868" s="104"/>
      <c r="MF2868" s="104"/>
      <c r="MG2868" s="104"/>
      <c r="MH2868" s="104"/>
      <c r="MI2868" s="104"/>
      <c r="MJ2868" s="104"/>
      <c r="MK2868" s="104"/>
      <c r="ML2868" s="104"/>
      <c r="MM2868" s="104"/>
      <c r="MN2868" s="104"/>
      <c r="MO2868" s="104"/>
      <c r="MP2868" s="104"/>
      <c r="MQ2868" s="104"/>
      <c r="MR2868" s="104"/>
      <c r="MS2868" s="104"/>
      <c r="MT2868" s="104"/>
      <c r="MU2868" s="104"/>
      <c r="MV2868" s="104"/>
      <c r="MW2868" s="104"/>
      <c r="MX2868" s="104"/>
      <c r="MY2868" s="104"/>
      <c r="MZ2868" s="104"/>
      <c r="NA2868" s="104"/>
      <c r="NB2868" s="104"/>
      <c r="NC2868" s="104"/>
      <c r="ND2868" s="104"/>
      <c r="NE2868" s="104"/>
      <c r="NF2868" s="104"/>
      <c r="NG2868" s="104"/>
      <c r="NH2868" s="104"/>
      <c r="NI2868" s="104"/>
      <c r="NJ2868" s="104"/>
      <c r="NK2868" s="104"/>
      <c r="NL2868" s="104"/>
      <c r="NM2868" s="104"/>
      <c r="NN2868" s="104"/>
      <c r="NO2868" s="104"/>
      <c r="NP2868" s="104"/>
      <c r="NQ2868" s="104"/>
      <c r="NR2868" s="104"/>
      <c r="NS2868" s="104"/>
      <c r="NT2868" s="104"/>
      <c r="NU2868" s="104"/>
      <c r="NV2868" s="104"/>
      <c r="NW2868" s="104"/>
      <c r="NX2868" s="104"/>
      <c r="NY2868" s="104"/>
      <c r="NZ2868" s="104"/>
      <c r="OA2868" s="104"/>
      <c r="OB2868" s="104"/>
      <c r="OC2868" s="104"/>
      <c r="OD2868" s="104"/>
      <c r="OE2868" s="104"/>
      <c r="OF2868" s="104"/>
      <c r="OG2868" s="104"/>
      <c r="OH2868" s="104"/>
      <c r="OI2868" s="104"/>
      <c r="OJ2868" s="104"/>
      <c r="OK2868" s="104"/>
      <c r="OL2868" s="104"/>
      <c r="OM2868" s="104"/>
      <c r="ON2868" s="104"/>
      <c r="OO2868" s="104"/>
      <c r="OP2868" s="104"/>
      <c r="OQ2868" s="104"/>
      <c r="OR2868" s="104"/>
      <c r="OS2868" s="104"/>
      <c r="OT2868" s="104"/>
      <c r="OU2868" s="104"/>
      <c r="OV2868" s="104"/>
      <c r="OW2868" s="104"/>
      <c r="OX2868" s="104"/>
      <c r="OY2868" s="104"/>
      <c r="OZ2868" s="104"/>
      <c r="PA2868" s="104"/>
      <c r="PB2868" s="104"/>
      <c r="PC2868" s="104"/>
      <c r="PD2868" s="104"/>
      <c r="PE2868" s="104"/>
      <c r="PF2868" s="104"/>
      <c r="PG2868" s="104"/>
      <c r="PH2868" s="104"/>
      <c r="PI2868" s="104"/>
      <c r="PJ2868" s="104"/>
      <c r="PK2868" s="104"/>
      <c r="PL2868" s="104"/>
      <c r="PM2868" s="104"/>
      <c r="PN2868" s="104"/>
      <c r="PO2868" s="104"/>
      <c r="PP2868" s="104"/>
      <c r="PQ2868" s="104"/>
      <c r="PR2868" s="104"/>
      <c r="PS2868" s="104"/>
      <c r="PT2868" s="104"/>
      <c r="PU2868" s="104"/>
      <c r="PV2868" s="104"/>
      <c r="PW2868" s="104"/>
      <c r="PX2868" s="104"/>
      <c r="PY2868" s="104"/>
      <c r="PZ2868" s="104"/>
      <c r="QA2868" s="104"/>
      <c r="QB2868" s="104"/>
      <c r="QC2868" s="104"/>
      <c r="QD2868" s="104"/>
      <c r="QE2868" s="104"/>
      <c r="QF2868" s="104"/>
      <c r="QG2868" s="104"/>
      <c r="QH2868" s="104"/>
      <c r="QI2868" s="104"/>
      <c r="QJ2868" s="104"/>
      <c r="QK2868" s="104"/>
      <c r="QL2868" s="104"/>
      <c r="QM2868" s="104"/>
      <c r="QN2868" s="104"/>
      <c r="QO2868" s="104"/>
      <c r="QP2868" s="104"/>
      <c r="QQ2868" s="104"/>
      <c r="QR2868" s="104"/>
      <c r="QS2868" s="104"/>
      <c r="QT2868" s="104"/>
      <c r="QU2868" s="104"/>
      <c r="QV2868" s="104"/>
      <c r="QW2868" s="104"/>
      <c r="QX2868" s="104"/>
      <c r="QY2868" s="104"/>
      <c r="QZ2868" s="104"/>
      <c r="RA2868" s="104"/>
      <c r="RB2868" s="104"/>
      <c r="RC2868" s="104"/>
      <c r="RD2868" s="104"/>
      <c r="RE2868" s="104"/>
      <c r="RF2868" s="104"/>
      <c r="RG2868" s="104"/>
      <c r="RH2868" s="104"/>
      <c r="RI2868" s="104"/>
      <c r="RJ2868" s="104"/>
      <c r="RK2868" s="104"/>
      <c r="RL2868" s="104"/>
      <c r="RM2868" s="104"/>
      <c r="RN2868" s="104"/>
      <c r="RO2868" s="104"/>
      <c r="RP2868" s="104"/>
      <c r="RQ2868" s="104"/>
      <c r="RR2868" s="104"/>
      <c r="RS2868" s="104"/>
      <c r="RT2868" s="104"/>
      <c r="RU2868" s="104"/>
      <c r="RV2868" s="104"/>
      <c r="RW2868" s="104"/>
      <c r="RX2868" s="104"/>
      <c r="RY2868" s="104"/>
      <c r="RZ2868" s="104"/>
      <c r="SA2868" s="104"/>
      <c r="SB2868" s="104"/>
      <c r="SC2868" s="104"/>
      <c r="SD2868" s="104"/>
      <c r="SE2868" s="104"/>
      <c r="SF2868" s="104"/>
      <c r="SG2868" s="104"/>
      <c r="SH2868" s="104"/>
      <c r="SI2868" s="104"/>
      <c r="SJ2868" s="104"/>
      <c r="SK2868" s="104"/>
      <c r="SL2868" s="104"/>
      <c r="SM2868" s="104"/>
      <c r="SN2868" s="104"/>
      <c r="SO2868" s="104"/>
      <c r="SP2868" s="104"/>
      <c r="SQ2868" s="104"/>
      <c r="SR2868" s="104"/>
      <c r="SS2868" s="104"/>
      <c r="ST2868" s="104"/>
      <c r="SU2868" s="104"/>
      <c r="SV2868" s="104"/>
      <c r="SW2868" s="104"/>
      <c r="SX2868" s="104"/>
      <c r="SY2868" s="104"/>
      <c r="SZ2868" s="104"/>
      <c r="TA2868" s="104"/>
      <c r="TB2868" s="104"/>
      <c r="TC2868" s="104"/>
      <c r="TD2868" s="104"/>
      <c r="TE2868" s="104"/>
      <c r="TF2868" s="104"/>
      <c r="TG2868" s="104"/>
      <c r="TH2868" s="104"/>
      <c r="TI2868" s="104"/>
      <c r="TJ2868" s="104"/>
      <c r="TK2868" s="104"/>
      <c r="TL2868" s="104"/>
      <c r="TM2868" s="104"/>
      <c r="TN2868" s="104"/>
      <c r="TO2868" s="104"/>
      <c r="TP2868" s="104"/>
      <c r="TQ2868" s="104"/>
      <c r="TR2868" s="104"/>
      <c r="TS2868" s="104"/>
      <c r="TT2868" s="104"/>
      <c r="TU2868" s="104"/>
      <c r="TV2868" s="104"/>
      <c r="TW2868" s="104"/>
      <c r="TX2868" s="104"/>
      <c r="TY2868" s="104"/>
      <c r="TZ2868" s="104"/>
      <c r="UA2868" s="104"/>
      <c r="UB2868" s="104"/>
      <c r="UC2868" s="104"/>
      <c r="UD2868" s="104"/>
      <c r="UE2868" s="104"/>
      <c r="UF2868" s="104"/>
      <c r="UG2868" s="104"/>
      <c r="UH2868" s="104"/>
      <c r="UI2868" s="104"/>
      <c r="UJ2868" s="104"/>
      <c r="UK2868" s="104"/>
      <c r="UL2868" s="104"/>
      <c r="UM2868" s="104"/>
      <c r="UN2868" s="104"/>
      <c r="UO2868" s="104"/>
      <c r="UP2868" s="104"/>
      <c r="UQ2868" s="104"/>
      <c r="UR2868" s="104"/>
      <c r="US2868" s="104"/>
      <c r="UT2868" s="104"/>
      <c r="UU2868" s="104"/>
      <c r="UV2868" s="104"/>
      <c r="UW2868" s="104"/>
      <c r="UX2868" s="104"/>
      <c r="UY2868" s="104"/>
      <c r="UZ2868" s="104"/>
      <c r="VA2868" s="104"/>
      <c r="VB2868" s="104"/>
      <c r="VC2868" s="104"/>
      <c r="VD2868" s="104"/>
      <c r="VE2868" s="104"/>
      <c r="VF2868" s="104"/>
      <c r="VG2868" s="104"/>
      <c r="VH2868" s="104"/>
      <c r="VI2868" s="104"/>
      <c r="VJ2868" s="104"/>
      <c r="VK2868" s="104"/>
      <c r="VL2868" s="104"/>
      <c r="VM2868" s="104"/>
      <c r="VN2868" s="104"/>
      <c r="VO2868" s="104"/>
      <c r="VP2868" s="104"/>
      <c r="VQ2868" s="104"/>
      <c r="VR2868" s="104"/>
      <c r="VS2868" s="104"/>
      <c r="VT2868" s="104"/>
      <c r="VU2868" s="104"/>
      <c r="VV2868" s="104"/>
      <c r="VW2868" s="104"/>
      <c r="VX2868" s="104"/>
      <c r="VY2868" s="104"/>
      <c r="VZ2868" s="104"/>
      <c r="WA2868" s="104"/>
      <c r="WB2868" s="104"/>
      <c r="WC2868" s="104"/>
      <c r="WD2868" s="104"/>
      <c r="WE2868" s="104"/>
      <c r="WF2868" s="104"/>
      <c r="WG2868" s="104"/>
      <c r="WH2868" s="104"/>
      <c r="WI2868" s="104"/>
      <c r="WJ2868" s="104"/>
      <c r="WK2868" s="104"/>
      <c r="WL2868" s="104"/>
      <c r="WM2868" s="104"/>
      <c r="WN2868" s="104"/>
      <c r="WO2868" s="104"/>
      <c r="WP2868" s="104"/>
      <c r="WQ2868" s="104"/>
      <c r="WR2868" s="104"/>
      <c r="WS2868" s="104"/>
      <c r="WT2868" s="104"/>
      <c r="WU2868" s="104"/>
      <c r="WV2868" s="104"/>
      <c r="WW2868" s="104"/>
      <c r="WX2868" s="104"/>
      <c r="WY2868" s="104"/>
      <c r="WZ2868" s="104"/>
      <c r="XA2868" s="104"/>
      <c r="XB2868" s="104"/>
      <c r="XC2868" s="104"/>
      <c r="XD2868" s="104"/>
      <c r="XE2868" s="104"/>
      <c r="XF2868" s="104"/>
      <c r="XG2868" s="104"/>
      <c r="XH2868" s="104"/>
      <c r="XI2868" s="104"/>
      <c r="XJ2868" s="104"/>
      <c r="XK2868" s="104"/>
      <c r="XL2868" s="104"/>
      <c r="XM2868" s="104"/>
      <c r="XN2868" s="104"/>
      <c r="XO2868" s="104"/>
      <c r="XP2868" s="104"/>
      <c r="XQ2868" s="104"/>
      <c r="XR2868" s="104"/>
      <c r="XS2868" s="104"/>
      <c r="XT2868" s="104"/>
      <c r="XU2868" s="104"/>
      <c r="XV2868" s="104"/>
      <c r="XW2868" s="104"/>
      <c r="XX2868" s="104"/>
      <c r="XY2868" s="104"/>
      <c r="XZ2868" s="104"/>
      <c r="YA2868" s="104"/>
      <c r="YB2868" s="104"/>
      <c r="YC2868" s="104"/>
      <c r="YD2868" s="104"/>
      <c r="YE2868" s="104"/>
      <c r="YF2868" s="104"/>
      <c r="YG2868" s="104"/>
      <c r="YH2868" s="104"/>
      <c r="YI2868" s="104"/>
      <c r="YJ2868" s="104"/>
      <c r="YK2868" s="104"/>
      <c r="YL2868" s="104"/>
      <c r="YM2868" s="104"/>
      <c r="YN2868" s="104"/>
      <c r="YO2868" s="104"/>
      <c r="YP2868" s="104"/>
      <c r="YQ2868" s="104"/>
      <c r="YR2868" s="104"/>
      <c r="YS2868" s="104"/>
      <c r="YT2868" s="104"/>
      <c r="YU2868" s="104"/>
      <c r="YV2868" s="104"/>
      <c r="YW2868" s="104"/>
      <c r="YX2868" s="104"/>
      <c r="YY2868" s="104"/>
      <c r="YZ2868" s="104"/>
      <c r="ZA2868" s="104"/>
      <c r="ZB2868" s="104"/>
      <c r="ZC2868" s="104"/>
      <c r="ZD2868" s="104"/>
      <c r="ZE2868" s="104"/>
      <c r="ZF2868" s="104"/>
      <c r="ZG2868" s="104"/>
      <c r="ZH2868" s="104"/>
      <c r="ZI2868" s="104"/>
      <c r="ZJ2868" s="104"/>
      <c r="ZK2868" s="104"/>
      <c r="ZL2868" s="104"/>
      <c r="ZM2868" s="104"/>
      <c r="ZN2868" s="104"/>
      <c r="ZO2868" s="104"/>
      <c r="ZP2868" s="104"/>
      <c r="ZQ2868" s="104"/>
      <c r="ZR2868" s="104"/>
      <c r="ZS2868" s="104"/>
      <c r="ZT2868" s="104"/>
      <c r="ZU2868" s="104"/>
      <c r="ZV2868" s="104"/>
      <c r="ZW2868" s="104"/>
      <c r="ZX2868" s="104"/>
      <c r="ZY2868" s="104"/>
      <c r="ZZ2868" s="104"/>
      <c r="AAA2868" s="104"/>
      <c r="AAB2868" s="104"/>
      <c r="AAC2868" s="104"/>
      <c r="AAD2868" s="104"/>
      <c r="AAE2868" s="104"/>
      <c r="AAF2868" s="104"/>
      <c r="AAG2868" s="104"/>
      <c r="AAH2868" s="104"/>
      <c r="AAI2868" s="104"/>
      <c r="AAJ2868" s="104"/>
      <c r="AAK2868" s="104"/>
      <c r="AAL2868" s="104"/>
      <c r="AAM2868" s="104"/>
      <c r="AAN2868" s="104"/>
      <c r="AAO2868" s="104"/>
      <c r="AAP2868" s="104"/>
      <c r="AAQ2868" s="104"/>
      <c r="AAR2868" s="104"/>
      <c r="AAS2868" s="104"/>
      <c r="AAT2868" s="104"/>
      <c r="AAU2868" s="104"/>
      <c r="AAV2868" s="104"/>
      <c r="AAW2868" s="104"/>
      <c r="AAX2868" s="104"/>
      <c r="AAY2868" s="104"/>
      <c r="AAZ2868" s="104"/>
      <c r="ABA2868" s="104"/>
      <c r="ABB2868" s="104"/>
      <c r="ABC2868" s="104"/>
      <c r="ABD2868" s="104"/>
      <c r="ABE2868" s="104"/>
      <c r="ABF2868" s="104"/>
      <c r="ABG2868" s="104"/>
      <c r="ABH2868" s="104"/>
      <c r="ABI2868" s="104"/>
      <c r="ABJ2868" s="104"/>
      <c r="ABK2868" s="104"/>
      <c r="ABL2868" s="104"/>
      <c r="ABM2868" s="104"/>
      <c r="ABN2868" s="104"/>
      <c r="ABO2868" s="104"/>
      <c r="ABP2868" s="104"/>
      <c r="ABQ2868" s="104"/>
      <c r="ABR2868" s="104"/>
      <c r="ABS2868" s="104"/>
      <c r="ABT2868" s="104"/>
      <c r="ABU2868" s="104"/>
      <c r="ABV2868" s="104"/>
      <c r="ABW2868" s="104"/>
      <c r="ABX2868" s="104"/>
      <c r="ABY2868" s="104"/>
      <c r="ABZ2868" s="104"/>
      <c r="ACA2868" s="104"/>
      <c r="ACB2868" s="104"/>
      <c r="ACC2868" s="104"/>
      <c r="ACD2868" s="104"/>
      <c r="ACE2868" s="104"/>
      <c r="ACF2868" s="104"/>
      <c r="ACG2868" s="104"/>
      <c r="ACH2868" s="104"/>
      <c r="ACI2868" s="104"/>
      <c r="ACJ2868" s="104"/>
      <c r="ACK2868" s="104"/>
      <c r="ACL2868" s="104"/>
      <c r="ACM2868" s="104"/>
      <c r="ACN2868" s="104"/>
      <c r="ACO2868" s="104"/>
      <c r="ACP2868" s="104"/>
      <c r="ACQ2868" s="104"/>
      <c r="ACR2868" s="104"/>
      <c r="ACS2868" s="104"/>
      <c r="ACT2868" s="104"/>
      <c r="ACU2868" s="104"/>
      <c r="ACV2868" s="104"/>
      <c r="ACW2868" s="104"/>
      <c r="ACX2868" s="104"/>
      <c r="ACY2868" s="104"/>
      <c r="ACZ2868" s="104"/>
      <c r="ADA2868" s="104"/>
      <c r="ADB2868" s="104"/>
      <c r="ADC2868" s="104"/>
      <c r="ADD2868" s="104"/>
      <c r="ADE2868" s="104"/>
      <c r="ADF2868" s="104"/>
      <c r="ADG2868" s="104"/>
      <c r="ADH2868" s="104"/>
      <c r="ADI2868" s="104"/>
      <c r="ADJ2868" s="104"/>
      <c r="ADK2868" s="104"/>
      <c r="ADL2868" s="104"/>
      <c r="ADM2868" s="104"/>
      <c r="ADN2868" s="104"/>
      <c r="ADO2868" s="104"/>
      <c r="ADP2868" s="104"/>
      <c r="ADQ2868" s="104"/>
      <c r="ADR2868" s="104"/>
      <c r="ADS2868" s="104"/>
      <c r="ADT2868" s="104"/>
      <c r="ADU2868" s="104"/>
      <c r="ADV2868" s="104"/>
      <c r="ADW2868" s="104"/>
      <c r="ADX2868" s="104"/>
      <c r="ADY2868" s="104"/>
      <c r="ADZ2868" s="104"/>
      <c r="AEA2868" s="104"/>
      <c r="AEB2868" s="104"/>
      <c r="AEC2868" s="104"/>
      <c r="AED2868" s="104"/>
      <c r="AEE2868" s="104"/>
      <c r="AEF2868" s="104"/>
      <c r="AEG2868" s="104"/>
      <c r="AEH2868" s="104"/>
      <c r="AEI2868" s="104"/>
      <c r="AEJ2868" s="104"/>
      <c r="AEK2868" s="104"/>
      <c r="AEL2868" s="104"/>
      <c r="AEM2868" s="104"/>
      <c r="AEN2868" s="104"/>
      <c r="AEO2868" s="104"/>
      <c r="AEP2868" s="104"/>
      <c r="AEQ2868" s="104"/>
      <c r="AER2868" s="104"/>
      <c r="AES2868" s="104"/>
      <c r="AET2868" s="104"/>
      <c r="AEU2868" s="104"/>
      <c r="AEV2868" s="104"/>
      <c r="AEW2868" s="104"/>
      <c r="AEX2868" s="104"/>
      <c r="AEY2868" s="104"/>
      <c r="AEZ2868" s="104"/>
      <c r="AFA2868" s="104"/>
      <c r="AFB2868" s="104"/>
      <c r="AFC2868" s="104"/>
      <c r="AFD2868" s="104"/>
      <c r="AFE2868" s="104"/>
      <c r="AFF2868" s="104"/>
      <c r="AFG2868" s="104"/>
      <c r="AFH2868" s="104"/>
      <c r="AFI2868" s="104"/>
      <c r="AFJ2868" s="104"/>
      <c r="AFK2868" s="104"/>
      <c r="AFL2868" s="104"/>
      <c r="AFM2868" s="104"/>
      <c r="AFN2868" s="104"/>
      <c r="AFO2868" s="104"/>
      <c r="AFP2868" s="104"/>
      <c r="AFQ2868" s="104"/>
      <c r="AFR2868" s="104"/>
      <c r="AFS2868" s="104"/>
      <c r="AFT2868" s="104"/>
      <c r="AFU2868" s="104"/>
      <c r="AFV2868" s="104"/>
      <c r="AFW2868" s="104"/>
      <c r="AFX2868" s="104"/>
      <c r="AFY2868" s="104"/>
      <c r="AFZ2868" s="104"/>
      <c r="AGA2868" s="104"/>
      <c r="AGB2868" s="104"/>
      <c r="AGC2868" s="104"/>
      <c r="AGD2868" s="104"/>
      <c r="AGE2868" s="104"/>
      <c r="AGF2868" s="104"/>
      <c r="AGG2868" s="104"/>
      <c r="AGH2868" s="104"/>
      <c r="AGI2868" s="104"/>
      <c r="AGJ2868" s="104"/>
      <c r="AGK2868" s="104"/>
      <c r="AGL2868" s="104"/>
      <c r="AGM2868" s="104"/>
      <c r="AGN2868" s="104"/>
      <c r="AGO2868" s="104"/>
      <c r="AGP2868" s="104"/>
      <c r="AGQ2868" s="104"/>
      <c r="AGR2868" s="104"/>
      <c r="AGS2868" s="104"/>
      <c r="AGT2868" s="104"/>
      <c r="AGU2868" s="104"/>
      <c r="AGV2868" s="104"/>
      <c r="AGW2868" s="104"/>
      <c r="AGX2868" s="104"/>
      <c r="AGY2868" s="104"/>
      <c r="AGZ2868" s="104"/>
      <c r="AHA2868" s="104"/>
      <c r="AHB2868" s="104"/>
      <c r="AHC2868" s="104"/>
      <c r="AHD2868" s="104"/>
      <c r="AHE2868" s="104"/>
      <c r="AHF2868" s="104"/>
      <c r="AHG2868" s="104"/>
      <c r="AHH2868" s="104"/>
      <c r="AHI2868" s="104"/>
      <c r="AHJ2868" s="104"/>
      <c r="AHK2868" s="104"/>
      <c r="AHL2868" s="104"/>
      <c r="AHM2868" s="104"/>
      <c r="AHN2868" s="104"/>
      <c r="AHO2868" s="104"/>
      <c r="AHP2868" s="104"/>
      <c r="AHQ2868" s="104"/>
      <c r="AHR2868" s="104"/>
      <c r="AHS2868" s="104"/>
      <c r="AHT2868" s="104"/>
      <c r="AHU2868" s="104"/>
      <c r="AHV2868" s="104"/>
      <c r="AHW2868" s="104"/>
      <c r="AHX2868" s="104"/>
      <c r="AHY2868" s="104"/>
      <c r="AHZ2868" s="104"/>
      <c r="AIA2868" s="104"/>
      <c r="AIB2868" s="104"/>
      <c r="AIC2868" s="104"/>
      <c r="AID2868" s="104"/>
      <c r="AIE2868" s="104"/>
      <c r="AIF2868" s="104"/>
      <c r="AIG2868" s="104"/>
      <c r="AIH2868" s="104"/>
      <c r="AII2868" s="104"/>
      <c r="AIJ2868" s="104"/>
      <c r="AIK2868" s="104"/>
      <c r="AIL2868" s="104"/>
      <c r="AIM2868" s="104"/>
      <c r="AIN2868" s="104"/>
      <c r="AIO2868" s="104"/>
      <c r="AIP2868" s="104"/>
      <c r="AIQ2868" s="104"/>
      <c r="AIR2868" s="104"/>
      <c r="AIS2868" s="104"/>
      <c r="AIT2868" s="104"/>
      <c r="AIU2868" s="104"/>
      <c r="AIV2868" s="104"/>
      <c r="AIW2868" s="104"/>
      <c r="AIX2868" s="104"/>
      <c r="AIY2868" s="104"/>
      <c r="AIZ2868" s="104"/>
      <c r="AJA2868" s="104"/>
      <c r="AJB2868" s="104"/>
      <c r="AJC2868" s="104"/>
      <c r="AJD2868" s="104"/>
      <c r="AJE2868" s="104"/>
      <c r="AJF2868" s="104"/>
      <c r="AJG2868" s="104"/>
      <c r="AJH2868" s="104"/>
      <c r="AJI2868" s="104"/>
      <c r="AJJ2868" s="104"/>
      <c r="AJK2868" s="104"/>
      <c r="AJL2868" s="104"/>
      <c r="AJM2868" s="104"/>
      <c r="AJN2868" s="104"/>
      <c r="AJO2868" s="104"/>
      <c r="AJP2868" s="104"/>
      <c r="AJQ2868" s="104"/>
      <c r="AJR2868" s="104"/>
      <c r="AJS2868" s="104"/>
      <c r="AJT2868" s="104"/>
      <c r="AJU2868" s="104"/>
      <c r="AJV2868" s="104"/>
      <c r="AJW2868" s="104"/>
      <c r="AJX2868" s="104"/>
      <c r="AJY2868" s="104"/>
      <c r="AJZ2868" s="104"/>
      <c r="AKA2868" s="104"/>
      <c r="AKB2868" s="104"/>
      <c r="AKC2868" s="104"/>
      <c r="AKD2868" s="104"/>
      <c r="AKE2868" s="104"/>
      <c r="AKF2868" s="104"/>
      <c r="AKG2868" s="104"/>
      <c r="AKH2868" s="104"/>
      <c r="AKI2868" s="104"/>
      <c r="AKJ2868" s="104"/>
      <c r="AKK2868" s="104"/>
      <c r="AKL2868" s="104"/>
      <c r="AKM2868" s="104"/>
      <c r="AKN2868" s="104"/>
      <c r="AKO2868" s="104"/>
      <c r="AKP2868" s="104"/>
      <c r="AKQ2868" s="104"/>
      <c r="AKR2868" s="104"/>
      <c r="AKS2868" s="104"/>
      <c r="AKT2868" s="104"/>
      <c r="AKU2868" s="104"/>
      <c r="AKV2868" s="104"/>
      <c r="AKW2868" s="104"/>
      <c r="AKX2868" s="104"/>
      <c r="AKY2868" s="104"/>
      <c r="AKZ2868" s="104"/>
      <c r="ALA2868" s="104"/>
      <c r="ALB2868" s="104"/>
      <c r="ALC2868" s="104"/>
      <c r="ALD2868" s="104"/>
      <c r="ALE2868" s="104"/>
      <c r="ALF2868" s="104"/>
      <c r="ALG2868" s="104"/>
      <c r="ALH2868" s="104"/>
      <c r="ALI2868" s="104"/>
      <c r="ALJ2868" s="104"/>
      <c r="ALK2868" s="104"/>
      <c r="ALL2868" s="104"/>
      <c r="ALM2868" s="104"/>
      <c r="ALN2868" s="104"/>
      <c r="ALO2868" s="104"/>
      <c r="ALP2868" s="104"/>
      <c r="ALQ2868" s="104"/>
      <c r="ALR2868" s="104"/>
      <c r="ALS2868" s="104"/>
      <c r="ALT2868" s="104"/>
      <c r="ALU2868" s="104"/>
      <c r="ALV2868" s="104"/>
      <c r="ALW2868" s="104"/>
      <c r="ALX2868" s="104"/>
      <c r="ALY2868" s="104"/>
      <c r="ALZ2868" s="104"/>
      <c r="AMA2868" s="104"/>
      <c r="AMB2868" s="104"/>
      <c r="AMC2868" s="104"/>
      <c r="AMD2868" s="104"/>
      <c r="AME2868" s="104"/>
      <c r="AMF2868" s="104"/>
      <c r="AMG2868" s="104"/>
      <c r="AMH2868" s="104"/>
      <c r="AMI2868" s="104"/>
      <c r="AMJ2868" s="104"/>
      <c r="AMK2868" s="104"/>
      <c r="AML2868" s="104"/>
      <c r="AMM2868" s="104"/>
      <c r="AMN2868" s="104"/>
      <c r="AMO2868" s="104"/>
    </row>
    <row r="2869" spans="1:1029" s="88" customFormat="1" x14ac:dyDescent="0.35">
      <c r="A2869" s="21">
        <v>10141103</v>
      </c>
      <c r="B2869" s="21" t="s">
        <v>496</v>
      </c>
      <c r="C2869" s="115" t="s">
        <v>495</v>
      </c>
      <c r="D2869" s="21" t="s">
        <v>501</v>
      </c>
      <c r="E2869" s="114" t="str">
        <f t="shared" si="529"/>
        <v>TRANSFORMADOR AUXILIAR MARCA:EAST INDIA LIMITED GURUE AT 1</v>
      </c>
      <c r="F2869" s="21"/>
      <c r="G2869" s="21" t="s">
        <v>164</v>
      </c>
      <c r="H2869" s="21" t="s">
        <v>594</v>
      </c>
      <c r="I2869" s="21"/>
      <c r="J2869" s="21"/>
      <c r="K2869" s="57" t="s">
        <v>593</v>
      </c>
      <c r="L2869" s="57" t="s">
        <v>592</v>
      </c>
      <c r="M2869" s="21" t="s">
        <v>591</v>
      </c>
      <c r="N2869" s="21" t="s">
        <v>19</v>
      </c>
      <c r="O2869" s="21" t="s">
        <v>362</v>
      </c>
      <c r="P2869" s="21">
        <v>3</v>
      </c>
      <c r="Q2869" s="21">
        <v>2008</v>
      </c>
      <c r="R2869" s="21" t="s">
        <v>590</v>
      </c>
      <c r="S2869" s="70"/>
      <c r="T2869" s="110">
        <v>1200</v>
      </c>
      <c r="U2869" s="111">
        <v>45</v>
      </c>
      <c r="V2869" s="113">
        <f t="shared" si="530"/>
        <v>972</v>
      </c>
      <c r="W2869" s="113">
        <f t="shared" si="531"/>
        <v>228</v>
      </c>
      <c r="X2869" s="112">
        <f t="shared" si="532"/>
        <v>228000</v>
      </c>
      <c r="Y2869" s="111"/>
      <c r="Z2869" s="110">
        <f t="shared" si="540"/>
        <v>36</v>
      </c>
      <c r="AA2869" s="109">
        <f t="shared" si="533"/>
        <v>60</v>
      </c>
      <c r="AB2869" s="109">
        <f t="shared" si="534"/>
        <v>60000</v>
      </c>
      <c r="AC2869" s="108">
        <f t="shared" si="535"/>
        <v>1140</v>
      </c>
      <c r="AD2869" s="107">
        <f t="shared" si="536"/>
        <v>2.2222222222222223E-2</v>
      </c>
      <c r="AE2869" s="106">
        <f t="shared" si="537"/>
        <v>25.333333333333336</v>
      </c>
      <c r="AF2869" s="105">
        <f t="shared" si="538"/>
        <v>253.33333333333334</v>
      </c>
      <c r="AG2869" s="105">
        <f t="shared" si="539"/>
        <v>946.66666666666663</v>
      </c>
      <c r="AH2869" s="104"/>
      <c r="AI2869" s="104"/>
      <c r="AJ2869" s="104"/>
      <c r="AK2869" s="104"/>
      <c r="AL2869" s="104"/>
      <c r="AM2869" s="104"/>
      <c r="AN2869" s="104"/>
      <c r="AO2869" s="104"/>
      <c r="AP2869" s="104"/>
      <c r="AQ2869" s="104"/>
      <c r="AR2869" s="104"/>
      <c r="AS2869" s="104"/>
      <c r="AT2869" s="104"/>
      <c r="AU2869" s="104"/>
      <c r="AV2869" s="104"/>
      <c r="AW2869" s="104"/>
      <c r="AX2869" s="104"/>
      <c r="AY2869" s="104"/>
      <c r="AZ2869" s="104"/>
      <c r="BA2869" s="104"/>
      <c r="BB2869" s="104"/>
      <c r="BC2869" s="104"/>
      <c r="BD2869" s="104"/>
      <c r="BE2869" s="104"/>
      <c r="BF2869" s="104"/>
      <c r="BG2869" s="104"/>
      <c r="BH2869" s="104"/>
      <c r="BI2869" s="104"/>
      <c r="BJ2869" s="104"/>
      <c r="BK2869" s="104"/>
      <c r="BL2869" s="104"/>
      <c r="BM2869" s="104"/>
      <c r="BN2869" s="104"/>
      <c r="BO2869" s="104"/>
      <c r="BP2869" s="104"/>
      <c r="BQ2869" s="104"/>
      <c r="BR2869" s="104"/>
      <c r="BS2869" s="104"/>
      <c r="BT2869" s="104"/>
      <c r="BU2869" s="104"/>
      <c r="BV2869" s="104"/>
      <c r="BW2869" s="104"/>
      <c r="BX2869" s="104"/>
      <c r="BY2869" s="104"/>
      <c r="BZ2869" s="104"/>
      <c r="CA2869" s="104"/>
      <c r="CB2869" s="104"/>
      <c r="CC2869" s="104"/>
      <c r="CD2869" s="104"/>
      <c r="CE2869" s="104"/>
      <c r="CF2869" s="104"/>
      <c r="CG2869" s="104"/>
      <c r="CH2869" s="104"/>
      <c r="CI2869" s="104"/>
      <c r="CJ2869" s="104"/>
      <c r="CK2869" s="104"/>
      <c r="CL2869" s="104"/>
      <c r="CM2869" s="104"/>
      <c r="CN2869" s="104"/>
      <c r="CO2869" s="104"/>
      <c r="CP2869" s="104"/>
      <c r="CQ2869" s="104"/>
      <c r="CR2869" s="104"/>
      <c r="CS2869" s="104"/>
      <c r="CT2869" s="104"/>
      <c r="CU2869" s="104"/>
      <c r="CV2869" s="104"/>
      <c r="CW2869" s="104"/>
      <c r="CX2869" s="104"/>
      <c r="CY2869" s="104"/>
      <c r="CZ2869" s="104"/>
      <c r="DA2869" s="104"/>
      <c r="DB2869" s="104"/>
      <c r="DC2869" s="104"/>
      <c r="DD2869" s="104"/>
      <c r="DE2869" s="104"/>
      <c r="DF2869" s="104"/>
      <c r="DG2869" s="104"/>
      <c r="DH2869" s="104"/>
      <c r="DI2869" s="104"/>
      <c r="DJ2869" s="104"/>
      <c r="DK2869" s="104"/>
      <c r="DL2869" s="104"/>
      <c r="DM2869" s="104"/>
      <c r="DN2869" s="104"/>
      <c r="DO2869" s="104"/>
      <c r="DP2869" s="104"/>
      <c r="DQ2869" s="104"/>
      <c r="DR2869" s="104"/>
      <c r="DS2869" s="104"/>
      <c r="DT2869" s="104"/>
      <c r="DU2869" s="104"/>
      <c r="DV2869" s="104"/>
      <c r="DW2869" s="104"/>
      <c r="DX2869" s="104"/>
      <c r="DY2869" s="104"/>
      <c r="DZ2869" s="104"/>
      <c r="EA2869" s="104"/>
      <c r="EB2869" s="104"/>
      <c r="EC2869" s="104"/>
      <c r="ED2869" s="104"/>
      <c r="EE2869" s="104"/>
      <c r="EF2869" s="104"/>
      <c r="EG2869" s="104"/>
      <c r="EH2869" s="104"/>
      <c r="EI2869" s="104"/>
      <c r="EJ2869" s="104"/>
      <c r="EK2869" s="104"/>
      <c r="EL2869" s="104"/>
      <c r="EM2869" s="104"/>
      <c r="EN2869" s="104"/>
      <c r="EO2869" s="104"/>
      <c r="EP2869" s="104"/>
      <c r="EQ2869" s="104"/>
      <c r="ER2869" s="104"/>
      <c r="ES2869" s="104"/>
      <c r="ET2869" s="104"/>
      <c r="EU2869" s="104"/>
      <c r="EV2869" s="104"/>
      <c r="EW2869" s="104"/>
      <c r="EX2869" s="104"/>
      <c r="EY2869" s="104"/>
      <c r="EZ2869" s="104"/>
      <c r="FA2869" s="104"/>
      <c r="FB2869" s="104"/>
      <c r="FC2869" s="104"/>
      <c r="FD2869" s="104"/>
      <c r="FE2869" s="104"/>
      <c r="FF2869" s="104"/>
      <c r="FG2869" s="104"/>
      <c r="FH2869" s="104"/>
      <c r="FI2869" s="104"/>
      <c r="FJ2869" s="104"/>
      <c r="FK2869" s="104"/>
      <c r="FL2869" s="104"/>
      <c r="FM2869" s="104"/>
      <c r="FN2869" s="104"/>
      <c r="FO2869" s="104"/>
      <c r="FP2869" s="104"/>
      <c r="FQ2869" s="104"/>
      <c r="FR2869" s="104"/>
      <c r="FS2869" s="104"/>
      <c r="FT2869" s="104"/>
      <c r="FU2869" s="104"/>
      <c r="FV2869" s="104"/>
      <c r="FW2869" s="104"/>
      <c r="FX2869" s="104"/>
      <c r="FY2869" s="104"/>
      <c r="FZ2869" s="104"/>
      <c r="GA2869" s="104"/>
      <c r="GB2869" s="104"/>
      <c r="GC2869" s="104"/>
      <c r="GD2869" s="104"/>
      <c r="GE2869" s="104"/>
      <c r="GF2869" s="104"/>
      <c r="GG2869" s="104"/>
      <c r="GH2869" s="104"/>
      <c r="GI2869" s="104"/>
      <c r="GJ2869" s="104"/>
      <c r="GK2869" s="104"/>
      <c r="GL2869" s="104"/>
      <c r="GM2869" s="104"/>
      <c r="GN2869" s="104"/>
      <c r="GO2869" s="104"/>
      <c r="GP2869" s="104"/>
      <c r="GQ2869" s="104"/>
      <c r="GR2869" s="104"/>
      <c r="GS2869" s="104"/>
      <c r="GT2869" s="104"/>
      <c r="GU2869" s="104"/>
      <c r="GV2869" s="104"/>
      <c r="GW2869" s="104"/>
      <c r="GX2869" s="104"/>
      <c r="GY2869" s="104"/>
      <c r="GZ2869" s="104"/>
      <c r="HA2869" s="104"/>
      <c r="HB2869" s="104"/>
      <c r="HC2869" s="104"/>
      <c r="HD2869" s="104"/>
      <c r="HE2869" s="104"/>
      <c r="HF2869" s="104"/>
      <c r="HG2869" s="104"/>
      <c r="HH2869" s="104"/>
      <c r="HI2869" s="104"/>
      <c r="HJ2869" s="104"/>
      <c r="HK2869" s="104"/>
      <c r="HL2869" s="104"/>
      <c r="HM2869" s="104"/>
      <c r="HN2869" s="104"/>
      <c r="HO2869" s="104"/>
      <c r="HP2869" s="104"/>
      <c r="HQ2869" s="104"/>
      <c r="HR2869" s="104"/>
      <c r="HS2869" s="104"/>
      <c r="HT2869" s="104"/>
      <c r="HU2869" s="104"/>
      <c r="HV2869" s="104"/>
      <c r="HW2869" s="104"/>
      <c r="HX2869" s="104"/>
      <c r="HY2869" s="104"/>
      <c r="HZ2869" s="104"/>
      <c r="IA2869" s="104"/>
      <c r="IB2869" s="104"/>
      <c r="IC2869" s="104"/>
      <c r="ID2869" s="104"/>
      <c r="IE2869" s="104"/>
      <c r="IF2869" s="104"/>
      <c r="IG2869" s="104"/>
      <c r="IH2869" s="104"/>
      <c r="II2869" s="104"/>
      <c r="IJ2869" s="104"/>
      <c r="IK2869" s="104"/>
      <c r="IL2869" s="104"/>
      <c r="IM2869" s="104"/>
      <c r="IN2869" s="104"/>
      <c r="IO2869" s="104"/>
      <c r="IP2869" s="104"/>
      <c r="IQ2869" s="104"/>
      <c r="IR2869" s="104"/>
      <c r="IS2869" s="104"/>
      <c r="IT2869" s="104"/>
      <c r="IU2869" s="104"/>
      <c r="IV2869" s="104"/>
      <c r="IW2869" s="104"/>
      <c r="IX2869" s="104"/>
      <c r="IY2869" s="104"/>
      <c r="IZ2869" s="104"/>
      <c r="JA2869" s="104"/>
      <c r="JB2869" s="104"/>
      <c r="JC2869" s="104"/>
      <c r="JD2869" s="104"/>
      <c r="JE2869" s="104"/>
      <c r="JF2869" s="104"/>
      <c r="JG2869" s="104"/>
      <c r="JH2869" s="104"/>
      <c r="JI2869" s="104"/>
      <c r="JJ2869" s="104"/>
      <c r="JK2869" s="104"/>
      <c r="JL2869" s="104"/>
      <c r="JM2869" s="104"/>
      <c r="JN2869" s="104"/>
      <c r="JO2869" s="104"/>
      <c r="JP2869" s="104"/>
      <c r="JQ2869" s="104"/>
      <c r="JR2869" s="104"/>
      <c r="JS2869" s="104"/>
      <c r="JT2869" s="104"/>
      <c r="JU2869" s="104"/>
      <c r="JV2869" s="104"/>
      <c r="JW2869" s="104"/>
      <c r="JX2869" s="104"/>
      <c r="JY2869" s="104"/>
      <c r="JZ2869" s="104"/>
      <c r="KA2869" s="104"/>
      <c r="KB2869" s="104"/>
      <c r="KC2869" s="104"/>
      <c r="KD2869" s="104"/>
      <c r="KE2869" s="104"/>
      <c r="KF2869" s="104"/>
      <c r="KG2869" s="104"/>
      <c r="KH2869" s="104"/>
      <c r="KI2869" s="104"/>
      <c r="KJ2869" s="104"/>
      <c r="KK2869" s="104"/>
      <c r="KL2869" s="104"/>
      <c r="KM2869" s="104"/>
      <c r="KN2869" s="104"/>
      <c r="KO2869" s="104"/>
      <c r="KP2869" s="104"/>
      <c r="KQ2869" s="104"/>
      <c r="KR2869" s="104"/>
      <c r="KS2869" s="104"/>
      <c r="KT2869" s="104"/>
      <c r="KU2869" s="104"/>
      <c r="KV2869" s="104"/>
      <c r="KW2869" s="104"/>
      <c r="KX2869" s="104"/>
      <c r="KY2869" s="104"/>
      <c r="KZ2869" s="104"/>
      <c r="LA2869" s="104"/>
      <c r="LB2869" s="104"/>
      <c r="LC2869" s="104"/>
      <c r="LD2869" s="104"/>
      <c r="LE2869" s="104"/>
      <c r="LF2869" s="104"/>
      <c r="LG2869" s="104"/>
      <c r="LH2869" s="104"/>
      <c r="LI2869" s="104"/>
      <c r="LJ2869" s="104"/>
      <c r="LK2869" s="104"/>
      <c r="LL2869" s="104"/>
      <c r="LM2869" s="104"/>
      <c r="LN2869" s="104"/>
      <c r="LO2869" s="104"/>
      <c r="LP2869" s="104"/>
      <c r="LQ2869" s="104"/>
      <c r="LR2869" s="104"/>
      <c r="LS2869" s="104"/>
      <c r="LT2869" s="104"/>
      <c r="LU2869" s="104"/>
      <c r="LV2869" s="104"/>
      <c r="LW2869" s="104"/>
      <c r="LX2869" s="104"/>
      <c r="LY2869" s="104"/>
      <c r="LZ2869" s="104"/>
      <c r="MA2869" s="104"/>
      <c r="MB2869" s="104"/>
      <c r="MC2869" s="104"/>
      <c r="MD2869" s="104"/>
      <c r="ME2869" s="104"/>
      <c r="MF2869" s="104"/>
      <c r="MG2869" s="104"/>
      <c r="MH2869" s="104"/>
      <c r="MI2869" s="104"/>
      <c r="MJ2869" s="104"/>
      <c r="MK2869" s="104"/>
      <c r="ML2869" s="104"/>
      <c r="MM2869" s="104"/>
      <c r="MN2869" s="104"/>
      <c r="MO2869" s="104"/>
      <c r="MP2869" s="104"/>
      <c r="MQ2869" s="104"/>
      <c r="MR2869" s="104"/>
      <c r="MS2869" s="104"/>
      <c r="MT2869" s="104"/>
      <c r="MU2869" s="104"/>
      <c r="MV2869" s="104"/>
      <c r="MW2869" s="104"/>
      <c r="MX2869" s="104"/>
      <c r="MY2869" s="104"/>
      <c r="MZ2869" s="104"/>
      <c r="NA2869" s="104"/>
      <c r="NB2869" s="104"/>
      <c r="NC2869" s="104"/>
      <c r="ND2869" s="104"/>
      <c r="NE2869" s="104"/>
      <c r="NF2869" s="104"/>
      <c r="NG2869" s="104"/>
      <c r="NH2869" s="104"/>
      <c r="NI2869" s="104"/>
      <c r="NJ2869" s="104"/>
      <c r="NK2869" s="104"/>
      <c r="NL2869" s="104"/>
      <c r="NM2869" s="104"/>
      <c r="NN2869" s="104"/>
      <c r="NO2869" s="104"/>
      <c r="NP2869" s="104"/>
      <c r="NQ2869" s="104"/>
      <c r="NR2869" s="104"/>
      <c r="NS2869" s="104"/>
      <c r="NT2869" s="104"/>
      <c r="NU2869" s="104"/>
      <c r="NV2869" s="104"/>
      <c r="NW2869" s="104"/>
      <c r="NX2869" s="104"/>
      <c r="NY2869" s="104"/>
      <c r="NZ2869" s="104"/>
      <c r="OA2869" s="104"/>
      <c r="OB2869" s="104"/>
      <c r="OC2869" s="104"/>
      <c r="OD2869" s="104"/>
      <c r="OE2869" s="104"/>
      <c r="OF2869" s="104"/>
      <c r="OG2869" s="104"/>
      <c r="OH2869" s="104"/>
      <c r="OI2869" s="104"/>
      <c r="OJ2869" s="104"/>
      <c r="OK2869" s="104"/>
      <c r="OL2869" s="104"/>
      <c r="OM2869" s="104"/>
      <c r="ON2869" s="104"/>
      <c r="OO2869" s="104"/>
      <c r="OP2869" s="104"/>
      <c r="OQ2869" s="104"/>
      <c r="OR2869" s="104"/>
      <c r="OS2869" s="104"/>
      <c r="OT2869" s="104"/>
      <c r="OU2869" s="104"/>
      <c r="OV2869" s="104"/>
      <c r="OW2869" s="104"/>
      <c r="OX2869" s="104"/>
      <c r="OY2869" s="104"/>
      <c r="OZ2869" s="104"/>
      <c r="PA2869" s="104"/>
      <c r="PB2869" s="104"/>
      <c r="PC2869" s="104"/>
      <c r="PD2869" s="104"/>
      <c r="PE2869" s="104"/>
      <c r="PF2869" s="104"/>
      <c r="PG2869" s="104"/>
      <c r="PH2869" s="104"/>
      <c r="PI2869" s="104"/>
      <c r="PJ2869" s="104"/>
      <c r="PK2869" s="104"/>
      <c r="PL2869" s="104"/>
      <c r="PM2869" s="104"/>
      <c r="PN2869" s="104"/>
      <c r="PO2869" s="104"/>
      <c r="PP2869" s="104"/>
      <c r="PQ2869" s="104"/>
      <c r="PR2869" s="104"/>
      <c r="PS2869" s="104"/>
      <c r="PT2869" s="104"/>
      <c r="PU2869" s="104"/>
      <c r="PV2869" s="104"/>
      <c r="PW2869" s="104"/>
      <c r="PX2869" s="104"/>
      <c r="PY2869" s="104"/>
      <c r="PZ2869" s="104"/>
      <c r="QA2869" s="104"/>
      <c r="QB2869" s="104"/>
      <c r="QC2869" s="104"/>
      <c r="QD2869" s="104"/>
      <c r="QE2869" s="104"/>
      <c r="QF2869" s="104"/>
      <c r="QG2869" s="104"/>
      <c r="QH2869" s="104"/>
      <c r="QI2869" s="104"/>
      <c r="QJ2869" s="104"/>
      <c r="QK2869" s="104"/>
      <c r="QL2869" s="104"/>
      <c r="QM2869" s="104"/>
      <c r="QN2869" s="104"/>
      <c r="QO2869" s="104"/>
      <c r="QP2869" s="104"/>
      <c r="QQ2869" s="104"/>
      <c r="QR2869" s="104"/>
      <c r="QS2869" s="104"/>
      <c r="QT2869" s="104"/>
      <c r="QU2869" s="104"/>
      <c r="QV2869" s="104"/>
      <c r="QW2869" s="104"/>
      <c r="QX2869" s="104"/>
      <c r="QY2869" s="104"/>
      <c r="QZ2869" s="104"/>
      <c r="RA2869" s="104"/>
      <c r="RB2869" s="104"/>
      <c r="RC2869" s="104"/>
      <c r="RD2869" s="104"/>
      <c r="RE2869" s="104"/>
      <c r="RF2869" s="104"/>
      <c r="RG2869" s="104"/>
      <c r="RH2869" s="104"/>
      <c r="RI2869" s="104"/>
      <c r="RJ2869" s="104"/>
      <c r="RK2869" s="104"/>
      <c r="RL2869" s="104"/>
      <c r="RM2869" s="104"/>
      <c r="RN2869" s="104"/>
      <c r="RO2869" s="104"/>
      <c r="RP2869" s="104"/>
      <c r="RQ2869" s="104"/>
      <c r="RR2869" s="104"/>
      <c r="RS2869" s="104"/>
      <c r="RT2869" s="104"/>
      <c r="RU2869" s="104"/>
      <c r="RV2869" s="104"/>
      <c r="RW2869" s="104"/>
      <c r="RX2869" s="104"/>
      <c r="RY2869" s="104"/>
      <c r="RZ2869" s="104"/>
      <c r="SA2869" s="104"/>
      <c r="SB2869" s="104"/>
      <c r="SC2869" s="104"/>
      <c r="SD2869" s="104"/>
      <c r="SE2869" s="104"/>
      <c r="SF2869" s="104"/>
      <c r="SG2869" s="104"/>
      <c r="SH2869" s="104"/>
      <c r="SI2869" s="104"/>
      <c r="SJ2869" s="104"/>
      <c r="SK2869" s="104"/>
      <c r="SL2869" s="104"/>
      <c r="SM2869" s="104"/>
      <c r="SN2869" s="104"/>
      <c r="SO2869" s="104"/>
      <c r="SP2869" s="104"/>
      <c r="SQ2869" s="104"/>
      <c r="SR2869" s="104"/>
      <c r="SS2869" s="104"/>
      <c r="ST2869" s="104"/>
      <c r="SU2869" s="104"/>
      <c r="SV2869" s="104"/>
      <c r="SW2869" s="104"/>
      <c r="SX2869" s="104"/>
      <c r="SY2869" s="104"/>
      <c r="SZ2869" s="104"/>
      <c r="TA2869" s="104"/>
      <c r="TB2869" s="104"/>
      <c r="TC2869" s="104"/>
      <c r="TD2869" s="104"/>
      <c r="TE2869" s="104"/>
      <c r="TF2869" s="104"/>
      <c r="TG2869" s="104"/>
      <c r="TH2869" s="104"/>
      <c r="TI2869" s="104"/>
      <c r="TJ2869" s="104"/>
      <c r="TK2869" s="104"/>
      <c r="TL2869" s="104"/>
      <c r="TM2869" s="104"/>
      <c r="TN2869" s="104"/>
      <c r="TO2869" s="104"/>
      <c r="TP2869" s="104"/>
      <c r="TQ2869" s="104"/>
      <c r="TR2869" s="104"/>
      <c r="TS2869" s="104"/>
      <c r="TT2869" s="104"/>
      <c r="TU2869" s="104"/>
      <c r="TV2869" s="104"/>
      <c r="TW2869" s="104"/>
      <c r="TX2869" s="104"/>
      <c r="TY2869" s="104"/>
      <c r="TZ2869" s="104"/>
      <c r="UA2869" s="104"/>
      <c r="UB2869" s="104"/>
      <c r="UC2869" s="104"/>
      <c r="UD2869" s="104"/>
      <c r="UE2869" s="104"/>
      <c r="UF2869" s="104"/>
      <c r="UG2869" s="104"/>
      <c r="UH2869" s="104"/>
      <c r="UI2869" s="104"/>
      <c r="UJ2869" s="104"/>
      <c r="UK2869" s="104"/>
      <c r="UL2869" s="104"/>
      <c r="UM2869" s="104"/>
      <c r="UN2869" s="104"/>
      <c r="UO2869" s="104"/>
      <c r="UP2869" s="104"/>
      <c r="UQ2869" s="104"/>
      <c r="UR2869" s="104"/>
      <c r="US2869" s="104"/>
      <c r="UT2869" s="104"/>
      <c r="UU2869" s="104"/>
      <c r="UV2869" s="104"/>
      <c r="UW2869" s="104"/>
      <c r="UX2869" s="104"/>
      <c r="UY2869" s="104"/>
      <c r="UZ2869" s="104"/>
      <c r="VA2869" s="104"/>
      <c r="VB2869" s="104"/>
      <c r="VC2869" s="104"/>
      <c r="VD2869" s="104"/>
      <c r="VE2869" s="104"/>
      <c r="VF2869" s="104"/>
      <c r="VG2869" s="104"/>
      <c r="VH2869" s="104"/>
      <c r="VI2869" s="104"/>
      <c r="VJ2869" s="104"/>
      <c r="VK2869" s="104"/>
      <c r="VL2869" s="104"/>
      <c r="VM2869" s="104"/>
      <c r="VN2869" s="104"/>
      <c r="VO2869" s="104"/>
      <c r="VP2869" s="104"/>
      <c r="VQ2869" s="104"/>
      <c r="VR2869" s="104"/>
      <c r="VS2869" s="104"/>
      <c r="VT2869" s="104"/>
      <c r="VU2869" s="104"/>
      <c r="VV2869" s="104"/>
      <c r="VW2869" s="104"/>
      <c r="VX2869" s="104"/>
      <c r="VY2869" s="104"/>
      <c r="VZ2869" s="104"/>
      <c r="WA2869" s="104"/>
      <c r="WB2869" s="104"/>
      <c r="WC2869" s="104"/>
      <c r="WD2869" s="104"/>
      <c r="WE2869" s="104"/>
      <c r="WF2869" s="104"/>
      <c r="WG2869" s="104"/>
      <c r="WH2869" s="104"/>
      <c r="WI2869" s="104"/>
      <c r="WJ2869" s="104"/>
      <c r="WK2869" s="104"/>
      <c r="WL2869" s="104"/>
      <c r="WM2869" s="104"/>
      <c r="WN2869" s="104"/>
      <c r="WO2869" s="104"/>
      <c r="WP2869" s="104"/>
      <c r="WQ2869" s="104"/>
      <c r="WR2869" s="104"/>
      <c r="WS2869" s="104"/>
      <c r="WT2869" s="104"/>
      <c r="WU2869" s="104"/>
      <c r="WV2869" s="104"/>
      <c r="WW2869" s="104"/>
      <c r="WX2869" s="104"/>
      <c r="WY2869" s="104"/>
      <c r="WZ2869" s="104"/>
      <c r="XA2869" s="104"/>
      <c r="XB2869" s="104"/>
      <c r="XC2869" s="104"/>
      <c r="XD2869" s="104"/>
      <c r="XE2869" s="104"/>
      <c r="XF2869" s="104"/>
      <c r="XG2869" s="104"/>
      <c r="XH2869" s="104"/>
      <c r="XI2869" s="104"/>
      <c r="XJ2869" s="104"/>
      <c r="XK2869" s="104"/>
      <c r="XL2869" s="104"/>
      <c r="XM2869" s="104"/>
      <c r="XN2869" s="104"/>
      <c r="XO2869" s="104"/>
      <c r="XP2869" s="104"/>
      <c r="XQ2869" s="104"/>
      <c r="XR2869" s="104"/>
      <c r="XS2869" s="104"/>
      <c r="XT2869" s="104"/>
      <c r="XU2869" s="104"/>
      <c r="XV2869" s="104"/>
      <c r="XW2869" s="104"/>
      <c r="XX2869" s="104"/>
      <c r="XY2869" s="104"/>
      <c r="XZ2869" s="104"/>
      <c r="YA2869" s="104"/>
      <c r="YB2869" s="104"/>
      <c r="YC2869" s="104"/>
      <c r="YD2869" s="104"/>
      <c r="YE2869" s="104"/>
      <c r="YF2869" s="104"/>
      <c r="YG2869" s="104"/>
      <c r="YH2869" s="104"/>
      <c r="YI2869" s="104"/>
      <c r="YJ2869" s="104"/>
      <c r="YK2869" s="104"/>
      <c r="YL2869" s="104"/>
      <c r="YM2869" s="104"/>
      <c r="YN2869" s="104"/>
      <c r="YO2869" s="104"/>
      <c r="YP2869" s="104"/>
      <c r="YQ2869" s="104"/>
      <c r="YR2869" s="104"/>
      <c r="YS2869" s="104"/>
      <c r="YT2869" s="104"/>
      <c r="YU2869" s="104"/>
      <c r="YV2869" s="104"/>
      <c r="YW2869" s="104"/>
      <c r="YX2869" s="104"/>
      <c r="YY2869" s="104"/>
      <c r="YZ2869" s="104"/>
      <c r="ZA2869" s="104"/>
      <c r="ZB2869" s="104"/>
      <c r="ZC2869" s="104"/>
      <c r="ZD2869" s="104"/>
      <c r="ZE2869" s="104"/>
      <c r="ZF2869" s="104"/>
      <c r="ZG2869" s="104"/>
      <c r="ZH2869" s="104"/>
      <c r="ZI2869" s="104"/>
      <c r="ZJ2869" s="104"/>
      <c r="ZK2869" s="104"/>
      <c r="ZL2869" s="104"/>
      <c r="ZM2869" s="104"/>
      <c r="ZN2869" s="104"/>
      <c r="ZO2869" s="104"/>
      <c r="ZP2869" s="104"/>
      <c r="ZQ2869" s="104"/>
      <c r="ZR2869" s="104"/>
      <c r="ZS2869" s="104"/>
      <c r="ZT2869" s="104"/>
      <c r="ZU2869" s="104"/>
      <c r="ZV2869" s="104"/>
      <c r="ZW2869" s="104"/>
      <c r="ZX2869" s="104"/>
      <c r="ZY2869" s="104"/>
      <c r="ZZ2869" s="104"/>
      <c r="AAA2869" s="104"/>
      <c r="AAB2869" s="104"/>
      <c r="AAC2869" s="104"/>
      <c r="AAD2869" s="104"/>
      <c r="AAE2869" s="104"/>
      <c r="AAF2869" s="104"/>
      <c r="AAG2869" s="104"/>
      <c r="AAH2869" s="104"/>
      <c r="AAI2869" s="104"/>
      <c r="AAJ2869" s="104"/>
      <c r="AAK2869" s="104"/>
      <c r="AAL2869" s="104"/>
      <c r="AAM2869" s="104"/>
      <c r="AAN2869" s="104"/>
      <c r="AAO2869" s="104"/>
      <c r="AAP2869" s="104"/>
      <c r="AAQ2869" s="104"/>
      <c r="AAR2869" s="104"/>
      <c r="AAS2869" s="104"/>
      <c r="AAT2869" s="104"/>
      <c r="AAU2869" s="104"/>
      <c r="AAV2869" s="104"/>
      <c r="AAW2869" s="104"/>
      <c r="AAX2869" s="104"/>
      <c r="AAY2869" s="104"/>
      <c r="AAZ2869" s="104"/>
      <c r="ABA2869" s="104"/>
      <c r="ABB2869" s="104"/>
      <c r="ABC2869" s="104"/>
      <c r="ABD2869" s="104"/>
      <c r="ABE2869" s="104"/>
      <c r="ABF2869" s="104"/>
      <c r="ABG2869" s="104"/>
      <c r="ABH2869" s="104"/>
      <c r="ABI2869" s="104"/>
      <c r="ABJ2869" s="104"/>
      <c r="ABK2869" s="104"/>
      <c r="ABL2869" s="104"/>
      <c r="ABM2869" s="104"/>
      <c r="ABN2869" s="104"/>
      <c r="ABO2869" s="104"/>
      <c r="ABP2869" s="104"/>
      <c r="ABQ2869" s="104"/>
      <c r="ABR2869" s="104"/>
      <c r="ABS2869" s="104"/>
      <c r="ABT2869" s="104"/>
      <c r="ABU2869" s="104"/>
      <c r="ABV2869" s="104"/>
      <c r="ABW2869" s="104"/>
      <c r="ABX2869" s="104"/>
      <c r="ABY2869" s="104"/>
      <c r="ABZ2869" s="104"/>
      <c r="ACA2869" s="104"/>
      <c r="ACB2869" s="104"/>
      <c r="ACC2869" s="104"/>
      <c r="ACD2869" s="104"/>
      <c r="ACE2869" s="104"/>
      <c r="ACF2869" s="104"/>
      <c r="ACG2869" s="104"/>
      <c r="ACH2869" s="104"/>
      <c r="ACI2869" s="104"/>
      <c r="ACJ2869" s="104"/>
      <c r="ACK2869" s="104"/>
      <c r="ACL2869" s="104"/>
      <c r="ACM2869" s="104"/>
      <c r="ACN2869" s="104"/>
      <c r="ACO2869" s="104"/>
      <c r="ACP2869" s="104"/>
      <c r="ACQ2869" s="104"/>
      <c r="ACR2869" s="104"/>
      <c r="ACS2869" s="104"/>
      <c r="ACT2869" s="104"/>
      <c r="ACU2869" s="104"/>
      <c r="ACV2869" s="104"/>
      <c r="ACW2869" s="104"/>
      <c r="ACX2869" s="104"/>
      <c r="ACY2869" s="104"/>
      <c r="ACZ2869" s="104"/>
      <c r="ADA2869" s="104"/>
      <c r="ADB2869" s="104"/>
      <c r="ADC2869" s="104"/>
      <c r="ADD2869" s="104"/>
      <c r="ADE2869" s="104"/>
      <c r="ADF2869" s="104"/>
      <c r="ADG2869" s="104"/>
      <c r="ADH2869" s="104"/>
      <c r="ADI2869" s="104"/>
      <c r="ADJ2869" s="104"/>
      <c r="ADK2869" s="104"/>
      <c r="ADL2869" s="104"/>
      <c r="ADM2869" s="104"/>
      <c r="ADN2869" s="104"/>
      <c r="ADO2869" s="104"/>
      <c r="ADP2869" s="104"/>
      <c r="ADQ2869" s="104"/>
      <c r="ADR2869" s="104"/>
      <c r="ADS2869" s="104"/>
      <c r="ADT2869" s="104"/>
      <c r="ADU2869" s="104"/>
      <c r="ADV2869" s="104"/>
      <c r="ADW2869" s="104"/>
      <c r="ADX2869" s="104"/>
      <c r="ADY2869" s="104"/>
      <c r="ADZ2869" s="104"/>
      <c r="AEA2869" s="104"/>
      <c r="AEB2869" s="104"/>
      <c r="AEC2869" s="104"/>
      <c r="AED2869" s="104"/>
      <c r="AEE2869" s="104"/>
      <c r="AEF2869" s="104"/>
      <c r="AEG2869" s="104"/>
      <c r="AEH2869" s="104"/>
      <c r="AEI2869" s="104"/>
      <c r="AEJ2869" s="104"/>
      <c r="AEK2869" s="104"/>
      <c r="AEL2869" s="104"/>
      <c r="AEM2869" s="104"/>
      <c r="AEN2869" s="104"/>
      <c r="AEO2869" s="104"/>
      <c r="AEP2869" s="104"/>
      <c r="AEQ2869" s="104"/>
      <c r="AER2869" s="104"/>
      <c r="AES2869" s="104"/>
      <c r="AET2869" s="104"/>
      <c r="AEU2869" s="104"/>
      <c r="AEV2869" s="104"/>
      <c r="AEW2869" s="104"/>
      <c r="AEX2869" s="104"/>
      <c r="AEY2869" s="104"/>
      <c r="AEZ2869" s="104"/>
      <c r="AFA2869" s="104"/>
      <c r="AFB2869" s="104"/>
      <c r="AFC2869" s="104"/>
      <c r="AFD2869" s="104"/>
      <c r="AFE2869" s="104"/>
      <c r="AFF2869" s="104"/>
      <c r="AFG2869" s="104"/>
      <c r="AFH2869" s="104"/>
      <c r="AFI2869" s="104"/>
      <c r="AFJ2869" s="104"/>
      <c r="AFK2869" s="104"/>
      <c r="AFL2869" s="104"/>
      <c r="AFM2869" s="104"/>
      <c r="AFN2869" s="104"/>
      <c r="AFO2869" s="104"/>
      <c r="AFP2869" s="104"/>
      <c r="AFQ2869" s="104"/>
      <c r="AFR2869" s="104"/>
      <c r="AFS2869" s="104"/>
      <c r="AFT2869" s="104"/>
      <c r="AFU2869" s="104"/>
      <c r="AFV2869" s="104"/>
      <c r="AFW2869" s="104"/>
      <c r="AFX2869" s="104"/>
      <c r="AFY2869" s="104"/>
      <c r="AFZ2869" s="104"/>
      <c r="AGA2869" s="104"/>
      <c r="AGB2869" s="104"/>
      <c r="AGC2869" s="104"/>
      <c r="AGD2869" s="104"/>
      <c r="AGE2869" s="104"/>
      <c r="AGF2869" s="104"/>
      <c r="AGG2869" s="104"/>
      <c r="AGH2869" s="104"/>
      <c r="AGI2869" s="104"/>
      <c r="AGJ2869" s="104"/>
      <c r="AGK2869" s="104"/>
      <c r="AGL2869" s="104"/>
      <c r="AGM2869" s="104"/>
      <c r="AGN2869" s="104"/>
      <c r="AGO2869" s="104"/>
      <c r="AGP2869" s="104"/>
      <c r="AGQ2869" s="104"/>
      <c r="AGR2869" s="104"/>
      <c r="AGS2869" s="104"/>
      <c r="AGT2869" s="104"/>
      <c r="AGU2869" s="104"/>
      <c r="AGV2869" s="104"/>
      <c r="AGW2869" s="104"/>
      <c r="AGX2869" s="104"/>
      <c r="AGY2869" s="104"/>
      <c r="AGZ2869" s="104"/>
      <c r="AHA2869" s="104"/>
      <c r="AHB2869" s="104"/>
      <c r="AHC2869" s="104"/>
      <c r="AHD2869" s="104"/>
      <c r="AHE2869" s="104"/>
      <c r="AHF2869" s="104"/>
      <c r="AHG2869" s="104"/>
      <c r="AHH2869" s="104"/>
      <c r="AHI2869" s="104"/>
      <c r="AHJ2869" s="104"/>
      <c r="AHK2869" s="104"/>
      <c r="AHL2869" s="104"/>
      <c r="AHM2869" s="104"/>
      <c r="AHN2869" s="104"/>
      <c r="AHO2869" s="104"/>
      <c r="AHP2869" s="104"/>
      <c r="AHQ2869" s="104"/>
      <c r="AHR2869" s="104"/>
      <c r="AHS2869" s="104"/>
      <c r="AHT2869" s="104"/>
      <c r="AHU2869" s="104"/>
      <c r="AHV2869" s="104"/>
      <c r="AHW2869" s="104"/>
      <c r="AHX2869" s="104"/>
      <c r="AHY2869" s="104"/>
      <c r="AHZ2869" s="104"/>
      <c r="AIA2869" s="104"/>
      <c r="AIB2869" s="104"/>
      <c r="AIC2869" s="104"/>
      <c r="AID2869" s="104"/>
      <c r="AIE2869" s="104"/>
      <c r="AIF2869" s="104"/>
      <c r="AIG2869" s="104"/>
      <c r="AIH2869" s="104"/>
      <c r="AII2869" s="104"/>
      <c r="AIJ2869" s="104"/>
      <c r="AIK2869" s="104"/>
      <c r="AIL2869" s="104"/>
      <c r="AIM2869" s="104"/>
      <c r="AIN2869" s="104"/>
      <c r="AIO2869" s="104"/>
      <c r="AIP2869" s="104"/>
      <c r="AIQ2869" s="104"/>
      <c r="AIR2869" s="104"/>
      <c r="AIS2869" s="104"/>
      <c r="AIT2869" s="104"/>
      <c r="AIU2869" s="104"/>
      <c r="AIV2869" s="104"/>
      <c r="AIW2869" s="104"/>
      <c r="AIX2869" s="104"/>
      <c r="AIY2869" s="104"/>
      <c r="AIZ2869" s="104"/>
      <c r="AJA2869" s="104"/>
      <c r="AJB2869" s="104"/>
      <c r="AJC2869" s="104"/>
      <c r="AJD2869" s="104"/>
      <c r="AJE2869" s="104"/>
      <c r="AJF2869" s="104"/>
      <c r="AJG2869" s="104"/>
      <c r="AJH2869" s="104"/>
      <c r="AJI2869" s="104"/>
      <c r="AJJ2869" s="104"/>
      <c r="AJK2869" s="104"/>
      <c r="AJL2869" s="104"/>
      <c r="AJM2869" s="104"/>
      <c r="AJN2869" s="104"/>
      <c r="AJO2869" s="104"/>
      <c r="AJP2869" s="104"/>
      <c r="AJQ2869" s="104"/>
      <c r="AJR2869" s="104"/>
      <c r="AJS2869" s="104"/>
      <c r="AJT2869" s="104"/>
      <c r="AJU2869" s="104"/>
      <c r="AJV2869" s="104"/>
      <c r="AJW2869" s="104"/>
      <c r="AJX2869" s="104"/>
      <c r="AJY2869" s="104"/>
      <c r="AJZ2869" s="104"/>
      <c r="AKA2869" s="104"/>
      <c r="AKB2869" s="104"/>
      <c r="AKC2869" s="104"/>
      <c r="AKD2869" s="104"/>
      <c r="AKE2869" s="104"/>
      <c r="AKF2869" s="104"/>
      <c r="AKG2869" s="104"/>
      <c r="AKH2869" s="104"/>
      <c r="AKI2869" s="104"/>
      <c r="AKJ2869" s="104"/>
      <c r="AKK2869" s="104"/>
      <c r="AKL2869" s="104"/>
      <c r="AKM2869" s="104"/>
      <c r="AKN2869" s="104"/>
      <c r="AKO2869" s="104"/>
      <c r="AKP2869" s="104"/>
      <c r="AKQ2869" s="104"/>
      <c r="AKR2869" s="104"/>
      <c r="AKS2869" s="104"/>
      <c r="AKT2869" s="104"/>
      <c r="AKU2869" s="104"/>
      <c r="AKV2869" s="104"/>
      <c r="AKW2869" s="104"/>
      <c r="AKX2869" s="104"/>
      <c r="AKY2869" s="104"/>
      <c r="AKZ2869" s="104"/>
      <c r="ALA2869" s="104"/>
      <c r="ALB2869" s="104"/>
      <c r="ALC2869" s="104"/>
      <c r="ALD2869" s="104"/>
      <c r="ALE2869" s="104"/>
      <c r="ALF2869" s="104"/>
      <c r="ALG2869" s="104"/>
      <c r="ALH2869" s="104"/>
      <c r="ALI2869" s="104"/>
      <c r="ALJ2869" s="104"/>
      <c r="ALK2869" s="104"/>
      <c r="ALL2869" s="104"/>
      <c r="ALM2869" s="104"/>
      <c r="ALN2869" s="104"/>
      <c r="ALO2869" s="104"/>
      <c r="ALP2869" s="104"/>
      <c r="ALQ2869" s="104"/>
      <c r="ALR2869" s="104"/>
      <c r="ALS2869" s="104"/>
      <c r="ALT2869" s="104"/>
      <c r="ALU2869" s="104"/>
      <c r="ALV2869" s="104"/>
      <c r="ALW2869" s="104"/>
      <c r="ALX2869" s="104"/>
      <c r="ALY2869" s="104"/>
      <c r="ALZ2869" s="104"/>
      <c r="AMA2869" s="104"/>
      <c r="AMB2869" s="104"/>
      <c r="AMC2869" s="104"/>
      <c r="AMD2869" s="104"/>
      <c r="AME2869" s="104"/>
      <c r="AMF2869" s="104"/>
      <c r="AMG2869" s="104"/>
      <c r="AMH2869" s="104"/>
      <c r="AMI2869" s="104"/>
      <c r="AMJ2869" s="104"/>
      <c r="AMK2869" s="104"/>
      <c r="AML2869" s="104"/>
      <c r="AMM2869" s="104"/>
      <c r="AMN2869" s="104"/>
      <c r="AMO2869" s="104"/>
    </row>
    <row r="2870" spans="1:1029" s="88" customFormat="1" x14ac:dyDescent="0.35">
      <c r="A2870" s="21">
        <v>10141103</v>
      </c>
      <c r="B2870" s="21" t="s">
        <v>496</v>
      </c>
      <c r="C2870" s="115" t="s">
        <v>495</v>
      </c>
      <c r="D2870" s="21"/>
      <c r="E2870" s="114" t="str">
        <f t="shared" si="529"/>
        <v xml:space="preserve">TRANSFORMADOR AUXILIAR MARCA:83010 CATANDICA </v>
      </c>
      <c r="F2870" s="127"/>
      <c r="G2870" s="67" t="s">
        <v>349</v>
      </c>
      <c r="H2870" s="21" t="s">
        <v>349</v>
      </c>
      <c r="I2870" s="21"/>
      <c r="J2870" s="21"/>
      <c r="K2870" s="57" t="s">
        <v>348</v>
      </c>
      <c r="L2870" s="57" t="s">
        <v>347</v>
      </c>
      <c r="M2870" s="21"/>
      <c r="N2870" s="21">
        <v>33</v>
      </c>
      <c r="O2870" s="21">
        <v>0.4</v>
      </c>
      <c r="P2870" s="124" t="s">
        <v>516</v>
      </c>
      <c r="Q2870" s="21">
        <v>2008</v>
      </c>
      <c r="R2870" s="21">
        <v>83010</v>
      </c>
      <c r="S2870" s="21">
        <v>83010</v>
      </c>
      <c r="T2870" s="126">
        <v>991</v>
      </c>
      <c r="U2870" s="111">
        <v>45</v>
      </c>
      <c r="V2870" s="113">
        <f t="shared" si="530"/>
        <v>802.71</v>
      </c>
      <c r="W2870" s="113">
        <f t="shared" si="531"/>
        <v>188.28999999999996</v>
      </c>
      <c r="X2870" s="112">
        <f t="shared" si="532"/>
        <v>188289.99999999997</v>
      </c>
      <c r="Y2870" s="118"/>
      <c r="Z2870" s="110">
        <f t="shared" si="540"/>
        <v>36</v>
      </c>
      <c r="AA2870" s="109">
        <f t="shared" si="533"/>
        <v>49.550000000000004</v>
      </c>
      <c r="AB2870" s="109">
        <f t="shared" si="534"/>
        <v>49550.000000000007</v>
      </c>
      <c r="AC2870" s="108">
        <f t="shared" si="535"/>
        <v>941.45</v>
      </c>
      <c r="AD2870" s="107">
        <f t="shared" si="536"/>
        <v>2.2222222222222223E-2</v>
      </c>
      <c r="AE2870" s="106">
        <f t="shared" si="537"/>
        <v>20.921111111111113</v>
      </c>
      <c r="AF2870" s="105">
        <f t="shared" si="538"/>
        <v>209.21111111111108</v>
      </c>
      <c r="AG2870" s="105">
        <f t="shared" si="539"/>
        <v>781.78888888888889</v>
      </c>
      <c r="AH2870" s="104"/>
      <c r="AI2870" s="104"/>
      <c r="AJ2870" s="104"/>
      <c r="AK2870" s="104"/>
      <c r="AL2870" s="104"/>
      <c r="AM2870" s="104"/>
      <c r="AN2870" s="104"/>
      <c r="AO2870" s="104"/>
      <c r="AP2870" s="104"/>
      <c r="AQ2870" s="104"/>
      <c r="AR2870" s="104"/>
      <c r="AS2870" s="104"/>
      <c r="AT2870" s="104"/>
      <c r="AU2870" s="104"/>
      <c r="AV2870" s="104"/>
      <c r="AW2870" s="104"/>
      <c r="AX2870" s="104"/>
      <c r="AY2870" s="104"/>
      <c r="AZ2870" s="104"/>
      <c r="BA2870" s="104"/>
      <c r="BB2870" s="104"/>
      <c r="BC2870" s="104"/>
      <c r="BD2870" s="104"/>
      <c r="BE2870" s="104"/>
      <c r="BF2870" s="104"/>
      <c r="BG2870" s="104"/>
      <c r="BH2870" s="104"/>
      <c r="BI2870" s="104"/>
      <c r="BJ2870" s="104"/>
      <c r="BK2870" s="104"/>
      <c r="BL2870" s="104"/>
      <c r="BM2870" s="104"/>
      <c r="BN2870" s="104"/>
      <c r="BO2870" s="104"/>
      <c r="BP2870" s="104"/>
      <c r="BQ2870" s="104"/>
      <c r="BR2870" s="104"/>
      <c r="BS2870" s="104"/>
      <c r="BT2870" s="104"/>
      <c r="BU2870" s="104"/>
      <c r="BV2870" s="104"/>
      <c r="BW2870" s="104"/>
      <c r="BX2870" s="104"/>
      <c r="BY2870" s="104"/>
      <c r="BZ2870" s="104"/>
      <c r="CA2870" s="104"/>
      <c r="CB2870" s="104"/>
      <c r="CC2870" s="104"/>
      <c r="CD2870" s="104"/>
      <c r="CE2870" s="104"/>
      <c r="CF2870" s="104"/>
      <c r="CG2870" s="104"/>
      <c r="CH2870" s="104"/>
      <c r="CI2870" s="104"/>
      <c r="CJ2870" s="104"/>
      <c r="CK2870" s="104"/>
      <c r="CL2870" s="104"/>
      <c r="CM2870" s="104"/>
      <c r="CN2870" s="104"/>
      <c r="CO2870" s="104"/>
      <c r="CP2870" s="104"/>
      <c r="CQ2870" s="104"/>
      <c r="CR2870" s="104"/>
      <c r="CS2870" s="104"/>
      <c r="CT2870" s="104"/>
      <c r="CU2870" s="104"/>
      <c r="CV2870" s="104"/>
      <c r="CW2870" s="104"/>
      <c r="CX2870" s="104"/>
      <c r="CY2870" s="104"/>
      <c r="CZ2870" s="104"/>
      <c r="DA2870" s="104"/>
      <c r="DB2870" s="104"/>
      <c r="DC2870" s="104"/>
      <c r="DD2870" s="104"/>
      <c r="DE2870" s="104"/>
      <c r="DF2870" s="104"/>
      <c r="DG2870" s="104"/>
      <c r="DH2870" s="104"/>
      <c r="DI2870" s="104"/>
      <c r="DJ2870" s="104"/>
      <c r="DK2870" s="104"/>
      <c r="DL2870" s="104"/>
      <c r="DM2870" s="104"/>
      <c r="DN2870" s="104"/>
      <c r="DO2870" s="104"/>
      <c r="DP2870" s="104"/>
      <c r="DQ2870" s="104"/>
      <c r="DR2870" s="104"/>
      <c r="DS2870" s="104"/>
      <c r="DT2870" s="104"/>
      <c r="DU2870" s="104"/>
      <c r="DV2870" s="104"/>
      <c r="DW2870" s="104"/>
      <c r="DX2870" s="104"/>
      <c r="DY2870" s="104"/>
      <c r="DZ2870" s="104"/>
      <c r="EA2870" s="104"/>
      <c r="EB2870" s="104"/>
      <c r="EC2870" s="104"/>
      <c r="ED2870" s="104"/>
      <c r="EE2870" s="104"/>
      <c r="EF2870" s="104"/>
      <c r="EG2870" s="104"/>
      <c r="EH2870" s="104"/>
      <c r="EI2870" s="104"/>
      <c r="EJ2870" s="104"/>
      <c r="EK2870" s="104"/>
      <c r="EL2870" s="104"/>
      <c r="EM2870" s="104"/>
      <c r="EN2870" s="104"/>
      <c r="EO2870" s="104"/>
      <c r="EP2870" s="104"/>
      <c r="EQ2870" s="104"/>
      <c r="ER2870" s="104"/>
      <c r="ES2870" s="104"/>
      <c r="ET2870" s="104"/>
      <c r="EU2870" s="104"/>
      <c r="EV2870" s="104"/>
      <c r="EW2870" s="104"/>
      <c r="EX2870" s="104"/>
      <c r="EY2870" s="104"/>
      <c r="EZ2870" s="104"/>
      <c r="FA2870" s="104"/>
      <c r="FB2870" s="104"/>
      <c r="FC2870" s="104"/>
      <c r="FD2870" s="104"/>
      <c r="FE2870" s="104"/>
      <c r="FF2870" s="104"/>
      <c r="FG2870" s="104"/>
      <c r="FH2870" s="104"/>
      <c r="FI2870" s="104"/>
      <c r="FJ2870" s="104"/>
      <c r="FK2870" s="104"/>
      <c r="FL2870" s="104"/>
      <c r="FM2870" s="104"/>
      <c r="FN2870" s="104"/>
      <c r="FO2870" s="104"/>
      <c r="FP2870" s="104"/>
      <c r="FQ2870" s="104"/>
      <c r="FR2870" s="104"/>
      <c r="FS2870" s="104"/>
      <c r="FT2870" s="104"/>
      <c r="FU2870" s="104"/>
      <c r="FV2870" s="104"/>
      <c r="FW2870" s="104"/>
      <c r="FX2870" s="104"/>
      <c r="FY2870" s="104"/>
      <c r="FZ2870" s="104"/>
      <c r="GA2870" s="104"/>
      <c r="GB2870" s="104"/>
      <c r="GC2870" s="104"/>
      <c r="GD2870" s="104"/>
      <c r="GE2870" s="104"/>
      <c r="GF2870" s="104"/>
      <c r="GG2870" s="104"/>
      <c r="GH2870" s="104"/>
      <c r="GI2870" s="104"/>
      <c r="GJ2870" s="104"/>
      <c r="GK2870" s="104"/>
      <c r="GL2870" s="104"/>
      <c r="GM2870" s="104"/>
      <c r="GN2870" s="104"/>
      <c r="GO2870" s="104"/>
      <c r="GP2870" s="104"/>
      <c r="GQ2870" s="104"/>
      <c r="GR2870" s="104"/>
      <c r="GS2870" s="104"/>
      <c r="GT2870" s="104"/>
      <c r="GU2870" s="104"/>
      <c r="GV2870" s="104"/>
      <c r="GW2870" s="104"/>
      <c r="GX2870" s="104"/>
      <c r="GY2870" s="104"/>
      <c r="GZ2870" s="104"/>
      <c r="HA2870" s="104"/>
      <c r="HB2870" s="104"/>
      <c r="HC2870" s="104"/>
      <c r="HD2870" s="104"/>
      <c r="HE2870" s="104"/>
      <c r="HF2870" s="104"/>
      <c r="HG2870" s="104"/>
      <c r="HH2870" s="104"/>
      <c r="HI2870" s="104"/>
      <c r="HJ2870" s="104"/>
      <c r="HK2870" s="104"/>
      <c r="HL2870" s="104"/>
      <c r="HM2870" s="104"/>
      <c r="HN2870" s="104"/>
      <c r="HO2870" s="104"/>
      <c r="HP2870" s="104"/>
      <c r="HQ2870" s="104"/>
      <c r="HR2870" s="104"/>
      <c r="HS2870" s="104"/>
      <c r="HT2870" s="104"/>
      <c r="HU2870" s="104"/>
      <c r="HV2870" s="104"/>
      <c r="HW2870" s="104"/>
      <c r="HX2870" s="104"/>
      <c r="HY2870" s="104"/>
      <c r="HZ2870" s="104"/>
      <c r="IA2870" s="104"/>
      <c r="IB2870" s="104"/>
      <c r="IC2870" s="104"/>
      <c r="ID2870" s="104"/>
      <c r="IE2870" s="104"/>
      <c r="IF2870" s="104"/>
      <c r="IG2870" s="104"/>
      <c r="IH2870" s="104"/>
      <c r="II2870" s="104"/>
      <c r="IJ2870" s="104"/>
      <c r="IK2870" s="104"/>
      <c r="IL2870" s="104"/>
      <c r="IM2870" s="104"/>
      <c r="IN2870" s="104"/>
      <c r="IO2870" s="104"/>
      <c r="IP2870" s="104"/>
      <c r="IQ2870" s="104"/>
      <c r="IR2870" s="104"/>
      <c r="IS2870" s="104"/>
      <c r="IT2870" s="104"/>
      <c r="IU2870" s="104"/>
      <c r="IV2870" s="104"/>
      <c r="IW2870" s="104"/>
      <c r="IX2870" s="104"/>
      <c r="IY2870" s="104"/>
      <c r="IZ2870" s="104"/>
      <c r="JA2870" s="104"/>
      <c r="JB2870" s="104"/>
      <c r="JC2870" s="104"/>
      <c r="JD2870" s="104"/>
      <c r="JE2870" s="104"/>
      <c r="JF2870" s="104"/>
      <c r="JG2870" s="104"/>
      <c r="JH2870" s="104"/>
      <c r="JI2870" s="104"/>
      <c r="JJ2870" s="104"/>
      <c r="JK2870" s="104"/>
      <c r="JL2870" s="104"/>
      <c r="JM2870" s="104"/>
      <c r="JN2870" s="104"/>
      <c r="JO2870" s="104"/>
      <c r="JP2870" s="104"/>
      <c r="JQ2870" s="104"/>
      <c r="JR2870" s="104"/>
      <c r="JS2870" s="104"/>
      <c r="JT2870" s="104"/>
      <c r="JU2870" s="104"/>
      <c r="JV2870" s="104"/>
      <c r="JW2870" s="104"/>
      <c r="JX2870" s="104"/>
      <c r="JY2870" s="104"/>
      <c r="JZ2870" s="104"/>
      <c r="KA2870" s="104"/>
      <c r="KB2870" s="104"/>
      <c r="KC2870" s="104"/>
      <c r="KD2870" s="104"/>
      <c r="KE2870" s="104"/>
      <c r="KF2870" s="104"/>
      <c r="KG2870" s="104"/>
      <c r="KH2870" s="104"/>
      <c r="KI2870" s="104"/>
      <c r="KJ2870" s="104"/>
      <c r="KK2870" s="104"/>
      <c r="KL2870" s="104"/>
      <c r="KM2870" s="104"/>
      <c r="KN2870" s="104"/>
      <c r="KO2870" s="104"/>
      <c r="KP2870" s="104"/>
      <c r="KQ2870" s="104"/>
      <c r="KR2870" s="104"/>
      <c r="KS2870" s="104"/>
      <c r="KT2870" s="104"/>
      <c r="KU2870" s="104"/>
      <c r="KV2870" s="104"/>
      <c r="KW2870" s="104"/>
      <c r="KX2870" s="104"/>
      <c r="KY2870" s="104"/>
      <c r="KZ2870" s="104"/>
      <c r="LA2870" s="104"/>
      <c r="LB2870" s="104"/>
      <c r="LC2870" s="104"/>
      <c r="LD2870" s="104"/>
      <c r="LE2870" s="104"/>
      <c r="LF2870" s="104"/>
      <c r="LG2870" s="104"/>
      <c r="LH2870" s="104"/>
      <c r="LI2870" s="104"/>
      <c r="LJ2870" s="104"/>
      <c r="LK2870" s="104"/>
      <c r="LL2870" s="104"/>
      <c r="LM2870" s="104"/>
      <c r="LN2870" s="104"/>
      <c r="LO2870" s="104"/>
      <c r="LP2870" s="104"/>
      <c r="LQ2870" s="104"/>
      <c r="LR2870" s="104"/>
      <c r="LS2870" s="104"/>
      <c r="LT2870" s="104"/>
      <c r="LU2870" s="104"/>
      <c r="LV2870" s="104"/>
      <c r="LW2870" s="104"/>
      <c r="LX2870" s="104"/>
      <c r="LY2870" s="104"/>
      <c r="LZ2870" s="104"/>
      <c r="MA2870" s="104"/>
      <c r="MB2870" s="104"/>
      <c r="MC2870" s="104"/>
      <c r="MD2870" s="104"/>
      <c r="ME2870" s="104"/>
      <c r="MF2870" s="104"/>
      <c r="MG2870" s="104"/>
      <c r="MH2870" s="104"/>
      <c r="MI2870" s="104"/>
      <c r="MJ2870" s="104"/>
      <c r="MK2870" s="104"/>
      <c r="ML2870" s="104"/>
      <c r="MM2870" s="104"/>
      <c r="MN2870" s="104"/>
      <c r="MO2870" s="104"/>
      <c r="MP2870" s="104"/>
      <c r="MQ2870" s="104"/>
      <c r="MR2870" s="104"/>
      <c r="MS2870" s="104"/>
      <c r="MT2870" s="104"/>
      <c r="MU2870" s="104"/>
      <c r="MV2870" s="104"/>
      <c r="MW2870" s="104"/>
      <c r="MX2870" s="104"/>
      <c r="MY2870" s="104"/>
      <c r="MZ2870" s="104"/>
      <c r="NA2870" s="104"/>
      <c r="NB2870" s="104"/>
      <c r="NC2870" s="104"/>
      <c r="ND2870" s="104"/>
      <c r="NE2870" s="104"/>
      <c r="NF2870" s="104"/>
      <c r="NG2870" s="104"/>
      <c r="NH2870" s="104"/>
      <c r="NI2870" s="104"/>
      <c r="NJ2870" s="104"/>
      <c r="NK2870" s="104"/>
      <c r="NL2870" s="104"/>
      <c r="NM2870" s="104"/>
      <c r="NN2870" s="104"/>
      <c r="NO2870" s="104"/>
      <c r="NP2870" s="104"/>
      <c r="NQ2870" s="104"/>
      <c r="NR2870" s="104"/>
      <c r="NS2870" s="104"/>
      <c r="NT2870" s="104"/>
      <c r="NU2870" s="104"/>
      <c r="NV2870" s="104"/>
      <c r="NW2870" s="104"/>
      <c r="NX2870" s="104"/>
      <c r="NY2870" s="104"/>
      <c r="NZ2870" s="104"/>
      <c r="OA2870" s="104"/>
      <c r="OB2870" s="104"/>
      <c r="OC2870" s="104"/>
      <c r="OD2870" s="104"/>
      <c r="OE2870" s="104"/>
      <c r="OF2870" s="104"/>
      <c r="OG2870" s="104"/>
      <c r="OH2870" s="104"/>
      <c r="OI2870" s="104"/>
      <c r="OJ2870" s="104"/>
      <c r="OK2870" s="104"/>
      <c r="OL2870" s="104"/>
      <c r="OM2870" s="104"/>
      <c r="ON2870" s="104"/>
      <c r="OO2870" s="104"/>
      <c r="OP2870" s="104"/>
      <c r="OQ2870" s="104"/>
      <c r="OR2870" s="104"/>
      <c r="OS2870" s="104"/>
      <c r="OT2870" s="104"/>
      <c r="OU2870" s="104"/>
      <c r="OV2870" s="104"/>
      <c r="OW2870" s="104"/>
      <c r="OX2870" s="104"/>
      <c r="OY2870" s="104"/>
      <c r="OZ2870" s="104"/>
      <c r="PA2870" s="104"/>
      <c r="PB2870" s="104"/>
      <c r="PC2870" s="104"/>
      <c r="PD2870" s="104"/>
      <c r="PE2870" s="104"/>
      <c r="PF2870" s="104"/>
      <c r="PG2870" s="104"/>
      <c r="PH2870" s="104"/>
      <c r="PI2870" s="104"/>
      <c r="PJ2870" s="104"/>
      <c r="PK2870" s="104"/>
      <c r="PL2870" s="104"/>
      <c r="PM2870" s="104"/>
      <c r="PN2870" s="104"/>
      <c r="PO2870" s="104"/>
      <c r="PP2870" s="104"/>
      <c r="PQ2870" s="104"/>
      <c r="PR2870" s="104"/>
      <c r="PS2870" s="104"/>
      <c r="PT2870" s="104"/>
      <c r="PU2870" s="104"/>
      <c r="PV2870" s="104"/>
      <c r="PW2870" s="104"/>
      <c r="PX2870" s="104"/>
      <c r="PY2870" s="104"/>
      <c r="PZ2870" s="104"/>
      <c r="QA2870" s="104"/>
      <c r="QB2870" s="104"/>
      <c r="QC2870" s="104"/>
      <c r="QD2870" s="104"/>
      <c r="QE2870" s="104"/>
      <c r="QF2870" s="104"/>
      <c r="QG2870" s="104"/>
      <c r="QH2870" s="104"/>
      <c r="QI2870" s="104"/>
      <c r="QJ2870" s="104"/>
      <c r="QK2870" s="104"/>
      <c r="QL2870" s="104"/>
      <c r="QM2870" s="104"/>
      <c r="QN2870" s="104"/>
      <c r="QO2870" s="104"/>
      <c r="QP2870" s="104"/>
      <c r="QQ2870" s="104"/>
      <c r="QR2870" s="104"/>
      <c r="QS2870" s="104"/>
      <c r="QT2870" s="104"/>
      <c r="QU2870" s="104"/>
      <c r="QV2870" s="104"/>
      <c r="QW2870" s="104"/>
      <c r="QX2870" s="104"/>
      <c r="QY2870" s="104"/>
      <c r="QZ2870" s="104"/>
      <c r="RA2870" s="104"/>
      <c r="RB2870" s="104"/>
      <c r="RC2870" s="104"/>
      <c r="RD2870" s="104"/>
      <c r="RE2870" s="104"/>
      <c r="RF2870" s="104"/>
      <c r="RG2870" s="104"/>
      <c r="RH2870" s="104"/>
      <c r="RI2870" s="104"/>
      <c r="RJ2870" s="104"/>
      <c r="RK2870" s="104"/>
      <c r="RL2870" s="104"/>
      <c r="RM2870" s="104"/>
      <c r="RN2870" s="104"/>
      <c r="RO2870" s="104"/>
      <c r="RP2870" s="104"/>
      <c r="RQ2870" s="104"/>
      <c r="RR2870" s="104"/>
      <c r="RS2870" s="104"/>
      <c r="RT2870" s="104"/>
      <c r="RU2870" s="104"/>
      <c r="RV2870" s="104"/>
      <c r="RW2870" s="104"/>
      <c r="RX2870" s="104"/>
      <c r="RY2870" s="104"/>
      <c r="RZ2870" s="104"/>
      <c r="SA2870" s="104"/>
      <c r="SB2870" s="104"/>
      <c r="SC2870" s="104"/>
      <c r="SD2870" s="104"/>
      <c r="SE2870" s="104"/>
      <c r="SF2870" s="104"/>
      <c r="SG2870" s="104"/>
      <c r="SH2870" s="104"/>
      <c r="SI2870" s="104"/>
      <c r="SJ2870" s="104"/>
      <c r="SK2870" s="104"/>
      <c r="SL2870" s="104"/>
      <c r="SM2870" s="104"/>
      <c r="SN2870" s="104"/>
      <c r="SO2870" s="104"/>
      <c r="SP2870" s="104"/>
      <c r="SQ2870" s="104"/>
      <c r="SR2870" s="104"/>
      <c r="SS2870" s="104"/>
      <c r="ST2870" s="104"/>
      <c r="SU2870" s="104"/>
      <c r="SV2870" s="104"/>
      <c r="SW2870" s="104"/>
      <c r="SX2870" s="104"/>
      <c r="SY2870" s="104"/>
      <c r="SZ2870" s="104"/>
      <c r="TA2870" s="104"/>
      <c r="TB2870" s="104"/>
      <c r="TC2870" s="104"/>
      <c r="TD2870" s="104"/>
      <c r="TE2870" s="104"/>
      <c r="TF2870" s="104"/>
      <c r="TG2870" s="104"/>
      <c r="TH2870" s="104"/>
      <c r="TI2870" s="104"/>
      <c r="TJ2870" s="104"/>
      <c r="TK2870" s="104"/>
      <c r="TL2870" s="104"/>
      <c r="TM2870" s="104"/>
      <c r="TN2870" s="104"/>
      <c r="TO2870" s="104"/>
      <c r="TP2870" s="104"/>
      <c r="TQ2870" s="104"/>
      <c r="TR2870" s="104"/>
      <c r="TS2870" s="104"/>
      <c r="TT2870" s="104"/>
      <c r="TU2870" s="104"/>
      <c r="TV2870" s="104"/>
      <c r="TW2870" s="104"/>
      <c r="TX2870" s="104"/>
      <c r="TY2870" s="104"/>
      <c r="TZ2870" s="104"/>
      <c r="UA2870" s="104"/>
      <c r="UB2870" s="104"/>
      <c r="UC2870" s="104"/>
      <c r="UD2870" s="104"/>
      <c r="UE2870" s="104"/>
      <c r="UF2870" s="104"/>
      <c r="UG2870" s="104"/>
      <c r="UH2870" s="104"/>
      <c r="UI2870" s="104"/>
      <c r="UJ2870" s="104"/>
      <c r="UK2870" s="104"/>
      <c r="UL2870" s="104"/>
      <c r="UM2870" s="104"/>
      <c r="UN2870" s="104"/>
      <c r="UO2870" s="104"/>
      <c r="UP2870" s="104"/>
      <c r="UQ2870" s="104"/>
      <c r="UR2870" s="104"/>
      <c r="US2870" s="104"/>
      <c r="UT2870" s="104"/>
      <c r="UU2870" s="104"/>
      <c r="UV2870" s="104"/>
      <c r="UW2870" s="104"/>
      <c r="UX2870" s="104"/>
      <c r="UY2870" s="104"/>
      <c r="UZ2870" s="104"/>
      <c r="VA2870" s="104"/>
      <c r="VB2870" s="104"/>
      <c r="VC2870" s="104"/>
      <c r="VD2870" s="104"/>
      <c r="VE2870" s="104"/>
      <c r="VF2870" s="104"/>
      <c r="VG2870" s="104"/>
      <c r="VH2870" s="104"/>
      <c r="VI2870" s="104"/>
      <c r="VJ2870" s="104"/>
      <c r="VK2870" s="104"/>
      <c r="VL2870" s="104"/>
      <c r="VM2870" s="104"/>
      <c r="VN2870" s="104"/>
      <c r="VO2870" s="104"/>
      <c r="VP2870" s="104"/>
      <c r="VQ2870" s="104"/>
      <c r="VR2870" s="104"/>
      <c r="VS2870" s="104"/>
      <c r="VT2870" s="104"/>
      <c r="VU2870" s="104"/>
      <c r="VV2870" s="104"/>
      <c r="VW2870" s="104"/>
      <c r="VX2870" s="104"/>
      <c r="VY2870" s="104"/>
      <c r="VZ2870" s="104"/>
      <c r="WA2870" s="104"/>
      <c r="WB2870" s="104"/>
      <c r="WC2870" s="104"/>
      <c r="WD2870" s="104"/>
      <c r="WE2870" s="104"/>
      <c r="WF2870" s="104"/>
      <c r="WG2870" s="104"/>
      <c r="WH2870" s="104"/>
      <c r="WI2870" s="104"/>
      <c r="WJ2870" s="104"/>
      <c r="WK2870" s="104"/>
      <c r="WL2870" s="104"/>
      <c r="WM2870" s="104"/>
      <c r="WN2870" s="104"/>
      <c r="WO2870" s="104"/>
      <c r="WP2870" s="104"/>
      <c r="WQ2870" s="104"/>
      <c r="WR2870" s="104"/>
      <c r="WS2870" s="104"/>
      <c r="WT2870" s="104"/>
      <c r="WU2870" s="104"/>
      <c r="WV2870" s="104"/>
      <c r="WW2870" s="104"/>
      <c r="WX2870" s="104"/>
      <c r="WY2870" s="104"/>
      <c r="WZ2870" s="104"/>
      <c r="XA2870" s="104"/>
      <c r="XB2870" s="104"/>
      <c r="XC2870" s="104"/>
      <c r="XD2870" s="104"/>
      <c r="XE2870" s="104"/>
      <c r="XF2870" s="104"/>
      <c r="XG2870" s="104"/>
      <c r="XH2870" s="104"/>
      <c r="XI2870" s="104"/>
      <c r="XJ2870" s="104"/>
      <c r="XK2870" s="104"/>
      <c r="XL2870" s="104"/>
      <c r="XM2870" s="104"/>
      <c r="XN2870" s="104"/>
      <c r="XO2870" s="104"/>
      <c r="XP2870" s="104"/>
      <c r="XQ2870" s="104"/>
      <c r="XR2870" s="104"/>
      <c r="XS2870" s="104"/>
      <c r="XT2870" s="104"/>
      <c r="XU2870" s="104"/>
      <c r="XV2870" s="104"/>
      <c r="XW2870" s="104"/>
      <c r="XX2870" s="104"/>
      <c r="XY2870" s="104"/>
      <c r="XZ2870" s="104"/>
      <c r="YA2870" s="104"/>
      <c r="YB2870" s="104"/>
      <c r="YC2870" s="104"/>
      <c r="YD2870" s="104"/>
      <c r="YE2870" s="104"/>
      <c r="YF2870" s="104"/>
      <c r="YG2870" s="104"/>
      <c r="YH2870" s="104"/>
      <c r="YI2870" s="104"/>
      <c r="YJ2870" s="104"/>
      <c r="YK2870" s="104"/>
      <c r="YL2870" s="104"/>
      <c r="YM2870" s="104"/>
      <c r="YN2870" s="104"/>
      <c r="YO2870" s="104"/>
      <c r="YP2870" s="104"/>
      <c r="YQ2870" s="104"/>
      <c r="YR2870" s="104"/>
      <c r="YS2870" s="104"/>
      <c r="YT2870" s="104"/>
      <c r="YU2870" s="104"/>
      <c r="YV2870" s="104"/>
      <c r="YW2870" s="104"/>
      <c r="YX2870" s="104"/>
      <c r="YY2870" s="104"/>
      <c r="YZ2870" s="104"/>
      <c r="ZA2870" s="104"/>
      <c r="ZB2870" s="104"/>
      <c r="ZC2870" s="104"/>
      <c r="ZD2870" s="104"/>
      <c r="ZE2870" s="104"/>
      <c r="ZF2870" s="104"/>
      <c r="ZG2870" s="104"/>
      <c r="ZH2870" s="104"/>
      <c r="ZI2870" s="104"/>
      <c r="ZJ2870" s="104"/>
      <c r="ZK2870" s="104"/>
      <c r="ZL2870" s="104"/>
      <c r="ZM2870" s="104"/>
      <c r="ZN2870" s="104"/>
      <c r="ZO2870" s="104"/>
      <c r="ZP2870" s="104"/>
      <c r="ZQ2870" s="104"/>
      <c r="ZR2870" s="104"/>
      <c r="ZS2870" s="104"/>
      <c r="ZT2870" s="104"/>
      <c r="ZU2870" s="104"/>
      <c r="ZV2870" s="104"/>
      <c r="ZW2870" s="104"/>
      <c r="ZX2870" s="104"/>
      <c r="ZY2870" s="104"/>
      <c r="ZZ2870" s="104"/>
      <c r="AAA2870" s="104"/>
      <c r="AAB2870" s="104"/>
      <c r="AAC2870" s="104"/>
      <c r="AAD2870" s="104"/>
      <c r="AAE2870" s="104"/>
      <c r="AAF2870" s="104"/>
      <c r="AAG2870" s="104"/>
      <c r="AAH2870" s="104"/>
      <c r="AAI2870" s="104"/>
      <c r="AAJ2870" s="104"/>
      <c r="AAK2870" s="104"/>
      <c r="AAL2870" s="104"/>
      <c r="AAM2870" s="104"/>
      <c r="AAN2870" s="104"/>
      <c r="AAO2870" s="104"/>
      <c r="AAP2870" s="104"/>
      <c r="AAQ2870" s="104"/>
      <c r="AAR2870" s="104"/>
      <c r="AAS2870" s="104"/>
      <c r="AAT2870" s="104"/>
      <c r="AAU2870" s="104"/>
      <c r="AAV2870" s="104"/>
      <c r="AAW2870" s="104"/>
      <c r="AAX2870" s="104"/>
      <c r="AAY2870" s="104"/>
      <c r="AAZ2870" s="104"/>
      <c r="ABA2870" s="104"/>
      <c r="ABB2870" s="104"/>
      <c r="ABC2870" s="104"/>
      <c r="ABD2870" s="104"/>
      <c r="ABE2870" s="104"/>
      <c r="ABF2870" s="104"/>
      <c r="ABG2870" s="104"/>
      <c r="ABH2870" s="104"/>
      <c r="ABI2870" s="104"/>
      <c r="ABJ2870" s="104"/>
      <c r="ABK2870" s="104"/>
      <c r="ABL2870" s="104"/>
      <c r="ABM2870" s="104"/>
      <c r="ABN2870" s="104"/>
      <c r="ABO2870" s="104"/>
      <c r="ABP2870" s="104"/>
      <c r="ABQ2870" s="104"/>
      <c r="ABR2870" s="104"/>
      <c r="ABS2870" s="104"/>
      <c r="ABT2870" s="104"/>
      <c r="ABU2870" s="104"/>
      <c r="ABV2870" s="104"/>
      <c r="ABW2870" s="104"/>
      <c r="ABX2870" s="104"/>
      <c r="ABY2870" s="104"/>
      <c r="ABZ2870" s="104"/>
      <c r="ACA2870" s="104"/>
      <c r="ACB2870" s="104"/>
      <c r="ACC2870" s="104"/>
      <c r="ACD2870" s="104"/>
      <c r="ACE2870" s="104"/>
      <c r="ACF2870" s="104"/>
      <c r="ACG2870" s="104"/>
      <c r="ACH2870" s="104"/>
      <c r="ACI2870" s="104"/>
      <c r="ACJ2870" s="104"/>
      <c r="ACK2870" s="104"/>
      <c r="ACL2870" s="104"/>
      <c r="ACM2870" s="104"/>
      <c r="ACN2870" s="104"/>
      <c r="ACO2870" s="104"/>
      <c r="ACP2870" s="104"/>
      <c r="ACQ2870" s="104"/>
      <c r="ACR2870" s="104"/>
      <c r="ACS2870" s="104"/>
      <c r="ACT2870" s="104"/>
      <c r="ACU2870" s="104"/>
      <c r="ACV2870" s="104"/>
      <c r="ACW2870" s="104"/>
      <c r="ACX2870" s="104"/>
      <c r="ACY2870" s="104"/>
      <c r="ACZ2870" s="104"/>
      <c r="ADA2870" s="104"/>
      <c r="ADB2870" s="104"/>
      <c r="ADC2870" s="104"/>
      <c r="ADD2870" s="104"/>
      <c r="ADE2870" s="104"/>
      <c r="ADF2870" s="104"/>
      <c r="ADG2870" s="104"/>
      <c r="ADH2870" s="104"/>
      <c r="ADI2870" s="104"/>
      <c r="ADJ2870" s="104"/>
      <c r="ADK2870" s="104"/>
      <c r="ADL2870" s="104"/>
      <c r="ADM2870" s="104"/>
      <c r="ADN2870" s="104"/>
      <c r="ADO2870" s="104"/>
      <c r="ADP2870" s="104"/>
      <c r="ADQ2870" s="104"/>
      <c r="ADR2870" s="104"/>
      <c r="ADS2870" s="104"/>
      <c r="ADT2870" s="104"/>
      <c r="ADU2870" s="104"/>
      <c r="ADV2870" s="104"/>
      <c r="ADW2870" s="104"/>
      <c r="ADX2870" s="104"/>
      <c r="ADY2870" s="104"/>
      <c r="ADZ2870" s="104"/>
      <c r="AEA2870" s="104"/>
      <c r="AEB2870" s="104"/>
      <c r="AEC2870" s="104"/>
      <c r="AED2870" s="104"/>
      <c r="AEE2870" s="104"/>
      <c r="AEF2870" s="104"/>
      <c r="AEG2870" s="104"/>
      <c r="AEH2870" s="104"/>
      <c r="AEI2870" s="104"/>
      <c r="AEJ2870" s="104"/>
      <c r="AEK2870" s="104"/>
      <c r="AEL2870" s="104"/>
      <c r="AEM2870" s="104"/>
      <c r="AEN2870" s="104"/>
      <c r="AEO2870" s="104"/>
      <c r="AEP2870" s="104"/>
      <c r="AEQ2870" s="104"/>
      <c r="AER2870" s="104"/>
      <c r="AES2870" s="104"/>
      <c r="AET2870" s="104"/>
      <c r="AEU2870" s="104"/>
      <c r="AEV2870" s="104"/>
      <c r="AEW2870" s="104"/>
      <c r="AEX2870" s="104"/>
      <c r="AEY2870" s="104"/>
      <c r="AEZ2870" s="104"/>
      <c r="AFA2870" s="104"/>
      <c r="AFB2870" s="104"/>
      <c r="AFC2870" s="104"/>
      <c r="AFD2870" s="104"/>
      <c r="AFE2870" s="104"/>
      <c r="AFF2870" s="104"/>
      <c r="AFG2870" s="104"/>
      <c r="AFH2870" s="104"/>
      <c r="AFI2870" s="104"/>
      <c r="AFJ2870" s="104"/>
      <c r="AFK2870" s="104"/>
      <c r="AFL2870" s="104"/>
      <c r="AFM2870" s="104"/>
      <c r="AFN2870" s="104"/>
      <c r="AFO2870" s="104"/>
      <c r="AFP2870" s="104"/>
      <c r="AFQ2870" s="104"/>
      <c r="AFR2870" s="104"/>
      <c r="AFS2870" s="104"/>
      <c r="AFT2870" s="104"/>
      <c r="AFU2870" s="104"/>
      <c r="AFV2870" s="104"/>
      <c r="AFW2870" s="104"/>
      <c r="AFX2870" s="104"/>
      <c r="AFY2870" s="104"/>
      <c r="AFZ2870" s="104"/>
      <c r="AGA2870" s="104"/>
      <c r="AGB2870" s="104"/>
      <c r="AGC2870" s="104"/>
      <c r="AGD2870" s="104"/>
      <c r="AGE2870" s="104"/>
      <c r="AGF2870" s="104"/>
      <c r="AGG2870" s="104"/>
      <c r="AGH2870" s="104"/>
      <c r="AGI2870" s="104"/>
      <c r="AGJ2870" s="104"/>
      <c r="AGK2870" s="104"/>
      <c r="AGL2870" s="104"/>
      <c r="AGM2870" s="104"/>
      <c r="AGN2870" s="104"/>
      <c r="AGO2870" s="104"/>
      <c r="AGP2870" s="104"/>
      <c r="AGQ2870" s="104"/>
      <c r="AGR2870" s="104"/>
      <c r="AGS2870" s="104"/>
      <c r="AGT2870" s="104"/>
      <c r="AGU2870" s="104"/>
      <c r="AGV2870" s="104"/>
      <c r="AGW2870" s="104"/>
      <c r="AGX2870" s="104"/>
      <c r="AGY2870" s="104"/>
      <c r="AGZ2870" s="104"/>
      <c r="AHA2870" s="104"/>
      <c r="AHB2870" s="104"/>
      <c r="AHC2870" s="104"/>
      <c r="AHD2870" s="104"/>
      <c r="AHE2870" s="104"/>
      <c r="AHF2870" s="104"/>
      <c r="AHG2870" s="104"/>
      <c r="AHH2870" s="104"/>
      <c r="AHI2870" s="104"/>
      <c r="AHJ2870" s="104"/>
      <c r="AHK2870" s="104"/>
      <c r="AHL2870" s="104"/>
      <c r="AHM2870" s="104"/>
      <c r="AHN2870" s="104"/>
      <c r="AHO2870" s="104"/>
      <c r="AHP2870" s="104"/>
      <c r="AHQ2870" s="104"/>
      <c r="AHR2870" s="104"/>
      <c r="AHS2870" s="104"/>
      <c r="AHT2870" s="104"/>
      <c r="AHU2870" s="104"/>
      <c r="AHV2870" s="104"/>
      <c r="AHW2870" s="104"/>
      <c r="AHX2870" s="104"/>
      <c r="AHY2870" s="104"/>
      <c r="AHZ2870" s="104"/>
      <c r="AIA2870" s="104"/>
      <c r="AIB2870" s="104"/>
      <c r="AIC2870" s="104"/>
      <c r="AID2870" s="104"/>
      <c r="AIE2870" s="104"/>
      <c r="AIF2870" s="104"/>
      <c r="AIG2870" s="104"/>
      <c r="AIH2870" s="104"/>
      <c r="AII2870" s="104"/>
      <c r="AIJ2870" s="104"/>
      <c r="AIK2870" s="104"/>
      <c r="AIL2870" s="104"/>
      <c r="AIM2870" s="104"/>
      <c r="AIN2870" s="104"/>
      <c r="AIO2870" s="104"/>
      <c r="AIP2870" s="104"/>
      <c r="AIQ2870" s="104"/>
      <c r="AIR2870" s="104"/>
      <c r="AIS2870" s="104"/>
      <c r="AIT2870" s="104"/>
      <c r="AIU2870" s="104"/>
      <c r="AIV2870" s="104"/>
      <c r="AIW2870" s="104"/>
      <c r="AIX2870" s="104"/>
      <c r="AIY2870" s="104"/>
      <c r="AIZ2870" s="104"/>
      <c r="AJA2870" s="104"/>
      <c r="AJB2870" s="104"/>
      <c r="AJC2870" s="104"/>
      <c r="AJD2870" s="104"/>
      <c r="AJE2870" s="104"/>
      <c r="AJF2870" s="104"/>
      <c r="AJG2870" s="104"/>
      <c r="AJH2870" s="104"/>
      <c r="AJI2870" s="104"/>
      <c r="AJJ2870" s="104"/>
      <c r="AJK2870" s="104"/>
      <c r="AJL2870" s="104"/>
      <c r="AJM2870" s="104"/>
      <c r="AJN2870" s="104"/>
      <c r="AJO2870" s="104"/>
      <c r="AJP2870" s="104"/>
      <c r="AJQ2870" s="104"/>
      <c r="AJR2870" s="104"/>
      <c r="AJS2870" s="104"/>
      <c r="AJT2870" s="104"/>
      <c r="AJU2870" s="104"/>
      <c r="AJV2870" s="104"/>
      <c r="AJW2870" s="104"/>
      <c r="AJX2870" s="104"/>
      <c r="AJY2870" s="104"/>
      <c r="AJZ2870" s="104"/>
      <c r="AKA2870" s="104"/>
      <c r="AKB2870" s="104"/>
      <c r="AKC2870" s="104"/>
      <c r="AKD2870" s="104"/>
      <c r="AKE2870" s="104"/>
      <c r="AKF2870" s="104"/>
      <c r="AKG2870" s="104"/>
      <c r="AKH2870" s="104"/>
      <c r="AKI2870" s="104"/>
      <c r="AKJ2870" s="104"/>
      <c r="AKK2870" s="104"/>
      <c r="AKL2870" s="104"/>
      <c r="AKM2870" s="104"/>
      <c r="AKN2870" s="104"/>
      <c r="AKO2870" s="104"/>
      <c r="AKP2870" s="104"/>
      <c r="AKQ2870" s="104"/>
      <c r="AKR2870" s="104"/>
      <c r="AKS2870" s="104"/>
      <c r="AKT2870" s="104"/>
      <c r="AKU2870" s="104"/>
      <c r="AKV2870" s="104"/>
      <c r="AKW2870" s="104"/>
      <c r="AKX2870" s="104"/>
      <c r="AKY2870" s="104"/>
      <c r="AKZ2870" s="104"/>
      <c r="ALA2870" s="104"/>
      <c r="ALB2870" s="104"/>
      <c r="ALC2870" s="104"/>
      <c r="ALD2870" s="104"/>
      <c r="ALE2870" s="104"/>
      <c r="ALF2870" s="104"/>
      <c r="ALG2870" s="104"/>
      <c r="ALH2870" s="104"/>
      <c r="ALI2870" s="104"/>
      <c r="ALJ2870" s="104"/>
      <c r="ALK2870" s="104"/>
      <c r="ALL2870" s="104"/>
      <c r="ALM2870" s="104"/>
      <c r="ALN2870" s="104"/>
      <c r="ALO2870" s="104"/>
      <c r="ALP2870" s="104"/>
      <c r="ALQ2870" s="104"/>
      <c r="ALR2870" s="104"/>
      <c r="ALS2870" s="104"/>
      <c r="ALT2870" s="104"/>
      <c r="ALU2870" s="104"/>
      <c r="ALV2870" s="104"/>
      <c r="ALW2870" s="104"/>
      <c r="ALX2870" s="104"/>
      <c r="ALY2870" s="104"/>
      <c r="ALZ2870" s="104"/>
      <c r="AMA2870" s="104"/>
      <c r="AMB2870" s="104"/>
      <c r="AMC2870" s="104"/>
      <c r="AMD2870" s="104"/>
      <c r="AME2870" s="104"/>
      <c r="AMF2870" s="104"/>
      <c r="AMG2870" s="104"/>
      <c r="AMH2870" s="104"/>
      <c r="AMI2870" s="104"/>
      <c r="AMJ2870" s="104"/>
      <c r="AMK2870" s="104"/>
      <c r="AML2870" s="104"/>
      <c r="AMM2870" s="104"/>
      <c r="AMN2870" s="104"/>
      <c r="AMO2870" s="104"/>
    </row>
    <row r="2871" spans="1:1029" s="88" customFormat="1" x14ac:dyDescent="0.35">
      <c r="A2871" s="21">
        <v>10141103</v>
      </c>
      <c r="B2871" s="21" t="s">
        <v>18023</v>
      </c>
      <c r="C2871" s="135" t="s">
        <v>18022</v>
      </c>
      <c r="D2871" s="21" t="s">
        <v>18430</v>
      </c>
      <c r="E2871" s="114" t="str">
        <f t="shared" si="529"/>
        <v>MINISUBESTAÇÃO MARCA:Efacec PT132 PT132</v>
      </c>
      <c r="F2871" s="21" t="s">
        <v>18431</v>
      </c>
      <c r="G2871" s="21" t="s">
        <v>18430</v>
      </c>
      <c r="H2871" s="21" t="s">
        <v>3104</v>
      </c>
      <c r="I2871" s="21" t="s">
        <v>530</v>
      </c>
      <c r="J2871" s="57"/>
      <c r="K2871" s="124">
        <v>693743.5</v>
      </c>
      <c r="L2871" s="124">
        <v>7806959.0999999996</v>
      </c>
      <c r="M2871" s="21">
        <v>500</v>
      </c>
      <c r="N2871" s="21">
        <v>6.6</v>
      </c>
      <c r="O2871" s="21">
        <v>0.4</v>
      </c>
      <c r="P2871" s="21">
        <v>3</v>
      </c>
      <c r="Q2871" s="124">
        <v>2009</v>
      </c>
      <c r="R2871" s="124" t="s">
        <v>535</v>
      </c>
      <c r="S2871" s="124" t="s">
        <v>18429</v>
      </c>
      <c r="T2871" s="116">
        <v>2426</v>
      </c>
      <c r="U2871" s="111">
        <v>45</v>
      </c>
      <c r="V2871" s="113">
        <f t="shared" si="530"/>
        <v>2016.2755555555552</v>
      </c>
      <c r="W2871" s="113">
        <f t="shared" si="531"/>
        <v>409.72444444444477</v>
      </c>
      <c r="X2871" s="112">
        <f t="shared" si="532"/>
        <v>409724.44444444479</v>
      </c>
      <c r="Y2871" s="111"/>
      <c r="Z2871" s="110">
        <f t="shared" si="540"/>
        <v>37</v>
      </c>
      <c r="AA2871" s="109">
        <f t="shared" si="533"/>
        <v>121.30000000000001</v>
      </c>
      <c r="AB2871" s="109">
        <f t="shared" si="534"/>
        <v>121300.00000000001</v>
      </c>
      <c r="AC2871" s="108">
        <f t="shared" si="535"/>
        <v>2304.6999999999998</v>
      </c>
      <c r="AD2871" s="107">
        <f t="shared" si="536"/>
        <v>2.2222222222222223E-2</v>
      </c>
      <c r="AE2871" s="106">
        <f t="shared" si="537"/>
        <v>51.215555555555554</v>
      </c>
      <c r="AF2871" s="105">
        <f t="shared" si="538"/>
        <v>460.94000000000034</v>
      </c>
      <c r="AG2871" s="105">
        <f t="shared" si="539"/>
        <v>1965.0599999999997</v>
      </c>
    </row>
    <row r="2872" spans="1:1029" s="88" customFormat="1" x14ac:dyDescent="0.35">
      <c r="A2872" s="21">
        <v>10141103</v>
      </c>
      <c r="B2872" s="21" t="s">
        <v>18023</v>
      </c>
      <c r="C2872" s="135" t="s">
        <v>18022</v>
      </c>
      <c r="D2872" s="21" t="s">
        <v>18427</v>
      </c>
      <c r="E2872" s="114" t="str">
        <f t="shared" si="529"/>
        <v>MINISUBESTAÇÃO MARCA:Efacec PT145 PT145</v>
      </c>
      <c r="F2872" s="21" t="s">
        <v>18428</v>
      </c>
      <c r="G2872" s="21" t="s">
        <v>18427</v>
      </c>
      <c r="H2872" s="21" t="s">
        <v>3104</v>
      </c>
      <c r="I2872" s="21" t="s">
        <v>530</v>
      </c>
      <c r="J2872" s="57"/>
      <c r="K2872" s="124">
        <v>694878.6</v>
      </c>
      <c r="L2872" s="124">
        <v>7804408.9000000004</v>
      </c>
      <c r="M2872" s="21">
        <v>315</v>
      </c>
      <c r="N2872" s="21">
        <v>6.6</v>
      </c>
      <c r="O2872" s="21">
        <v>0.4</v>
      </c>
      <c r="P2872" s="21">
        <v>3</v>
      </c>
      <c r="Q2872" s="124">
        <v>2009</v>
      </c>
      <c r="R2872" s="124" t="s">
        <v>535</v>
      </c>
      <c r="S2872" s="124" t="s">
        <v>18426</v>
      </c>
      <c r="T2872" s="116">
        <v>1213</v>
      </c>
      <c r="U2872" s="111">
        <v>45</v>
      </c>
      <c r="V2872" s="113">
        <f t="shared" si="530"/>
        <v>1008.1377777777776</v>
      </c>
      <c r="W2872" s="113">
        <f t="shared" si="531"/>
        <v>204.86222222222239</v>
      </c>
      <c r="X2872" s="112">
        <f t="shared" si="532"/>
        <v>204862.22222222239</v>
      </c>
      <c r="Y2872" s="111"/>
      <c r="Z2872" s="110">
        <f t="shared" si="540"/>
        <v>37</v>
      </c>
      <c r="AA2872" s="109">
        <f t="shared" si="533"/>
        <v>60.650000000000006</v>
      </c>
      <c r="AB2872" s="109">
        <f t="shared" si="534"/>
        <v>60650.000000000007</v>
      </c>
      <c r="AC2872" s="108">
        <f t="shared" si="535"/>
        <v>1152.3499999999999</v>
      </c>
      <c r="AD2872" s="107">
        <f t="shared" si="536"/>
        <v>2.2222222222222223E-2</v>
      </c>
      <c r="AE2872" s="106">
        <f t="shared" si="537"/>
        <v>25.607777777777777</v>
      </c>
      <c r="AF2872" s="105">
        <f t="shared" si="538"/>
        <v>230.47000000000017</v>
      </c>
      <c r="AG2872" s="105">
        <f t="shared" si="539"/>
        <v>982.52999999999986</v>
      </c>
    </row>
    <row r="2873" spans="1:1029" s="88" customFormat="1" x14ac:dyDescent="0.35">
      <c r="A2873" s="21">
        <v>10141103</v>
      </c>
      <c r="B2873" s="124" t="s">
        <v>18023</v>
      </c>
      <c r="C2873" s="135" t="s">
        <v>18022</v>
      </c>
      <c r="D2873" s="124" t="s">
        <v>9823</v>
      </c>
      <c r="E2873" s="114" t="str">
        <f t="shared" si="529"/>
        <v>MINISUBESTAÇÃO MARCA:Desta Power Matla PT285 PT285</v>
      </c>
      <c r="F2873" s="124"/>
      <c r="G2873" s="124" t="s">
        <v>9823</v>
      </c>
      <c r="H2873" s="124" t="s">
        <v>571</v>
      </c>
      <c r="I2873" s="124"/>
      <c r="J2873" s="124" t="s">
        <v>18425</v>
      </c>
      <c r="K2873" s="124"/>
      <c r="L2873" s="124"/>
      <c r="M2873" s="124">
        <v>630</v>
      </c>
      <c r="N2873" s="124">
        <v>11</v>
      </c>
      <c r="O2873" s="21">
        <v>0.4</v>
      </c>
      <c r="P2873" s="124" t="s">
        <v>514</v>
      </c>
      <c r="Q2873" s="124">
        <v>2009</v>
      </c>
      <c r="R2873" s="124" t="s">
        <v>1540</v>
      </c>
      <c r="S2873" s="124" t="s">
        <v>18424</v>
      </c>
      <c r="T2873" s="116">
        <v>2772</v>
      </c>
      <c r="U2873" s="111">
        <v>45</v>
      </c>
      <c r="V2873" s="113">
        <f t="shared" si="530"/>
        <v>2303.8399999999997</v>
      </c>
      <c r="W2873" s="113">
        <f t="shared" si="531"/>
        <v>468.16000000000031</v>
      </c>
      <c r="X2873" s="112">
        <f t="shared" si="532"/>
        <v>468160.00000000029</v>
      </c>
      <c r="Y2873" s="111"/>
      <c r="Z2873" s="110">
        <f t="shared" si="540"/>
        <v>37</v>
      </c>
      <c r="AA2873" s="109">
        <f t="shared" si="533"/>
        <v>138.6</v>
      </c>
      <c r="AB2873" s="109">
        <f t="shared" si="534"/>
        <v>138600</v>
      </c>
      <c r="AC2873" s="108">
        <f t="shared" si="535"/>
        <v>2633.4</v>
      </c>
      <c r="AD2873" s="107">
        <f t="shared" si="536"/>
        <v>2.2222222222222223E-2</v>
      </c>
      <c r="AE2873" s="106">
        <f t="shared" si="537"/>
        <v>58.52</v>
      </c>
      <c r="AF2873" s="105">
        <f t="shared" si="538"/>
        <v>526.68000000000029</v>
      </c>
      <c r="AG2873" s="105">
        <f t="shared" si="539"/>
        <v>2245.3199999999997</v>
      </c>
    </row>
    <row r="2874" spans="1:1029" s="88" customFormat="1" x14ac:dyDescent="0.35">
      <c r="A2874" s="21">
        <v>10141103</v>
      </c>
      <c r="B2874" s="124" t="s">
        <v>18023</v>
      </c>
      <c r="C2874" s="135" t="s">
        <v>18022</v>
      </c>
      <c r="D2874" s="124" t="s">
        <v>18423</v>
      </c>
      <c r="E2874" s="114" t="str">
        <f t="shared" si="529"/>
        <v>MINISUBESTAÇÃO MARCA:Desta Power Matla PT 276 PT 276</v>
      </c>
      <c r="F2874" s="124"/>
      <c r="G2874" s="124" t="s">
        <v>18423</v>
      </c>
      <c r="H2874" s="124" t="s">
        <v>571</v>
      </c>
      <c r="I2874" s="124"/>
      <c r="J2874" s="161" t="s">
        <v>18422</v>
      </c>
      <c r="K2874" s="124"/>
      <c r="L2874" s="124"/>
      <c r="M2874" s="124">
        <v>500</v>
      </c>
      <c r="N2874" s="124">
        <v>11</v>
      </c>
      <c r="O2874" s="21">
        <v>0.4</v>
      </c>
      <c r="P2874" s="124" t="s">
        <v>514</v>
      </c>
      <c r="Q2874" s="124">
        <v>2009</v>
      </c>
      <c r="R2874" s="124" t="s">
        <v>1540</v>
      </c>
      <c r="S2874" s="124" t="s">
        <v>18421</v>
      </c>
      <c r="T2874" s="116">
        <v>2426</v>
      </c>
      <c r="U2874" s="111">
        <v>45</v>
      </c>
      <c r="V2874" s="113">
        <f t="shared" si="530"/>
        <v>2016.2755555555552</v>
      </c>
      <c r="W2874" s="113">
        <f t="shared" si="531"/>
        <v>409.72444444444477</v>
      </c>
      <c r="X2874" s="112">
        <f t="shared" si="532"/>
        <v>409724.44444444479</v>
      </c>
      <c r="Y2874" s="111"/>
      <c r="Z2874" s="110">
        <f t="shared" si="540"/>
        <v>37</v>
      </c>
      <c r="AA2874" s="109">
        <f t="shared" si="533"/>
        <v>121.30000000000001</v>
      </c>
      <c r="AB2874" s="109">
        <f t="shared" si="534"/>
        <v>121300.00000000001</v>
      </c>
      <c r="AC2874" s="108">
        <f t="shared" si="535"/>
        <v>2304.6999999999998</v>
      </c>
      <c r="AD2874" s="107">
        <f t="shared" si="536"/>
        <v>2.2222222222222223E-2</v>
      </c>
      <c r="AE2874" s="106">
        <f t="shared" si="537"/>
        <v>51.215555555555554</v>
      </c>
      <c r="AF2874" s="105">
        <f t="shared" si="538"/>
        <v>460.94000000000034</v>
      </c>
      <c r="AG2874" s="105">
        <f t="shared" si="539"/>
        <v>1965.0599999999997</v>
      </c>
    </row>
    <row r="2875" spans="1:1029" s="88" customFormat="1" x14ac:dyDescent="0.35">
      <c r="A2875" s="21">
        <v>10141103</v>
      </c>
      <c r="B2875" s="124" t="s">
        <v>18023</v>
      </c>
      <c r="C2875" s="135" t="s">
        <v>18022</v>
      </c>
      <c r="D2875" s="124" t="s">
        <v>18420</v>
      </c>
      <c r="E2875" s="114" t="str">
        <f t="shared" si="529"/>
        <v>MINISUBESTAÇÃO MARCA:EFACEC PTS 107 PTS 107</v>
      </c>
      <c r="F2875" s="124"/>
      <c r="G2875" s="124" t="s">
        <v>18420</v>
      </c>
      <c r="H2875" s="124" t="s">
        <v>571</v>
      </c>
      <c r="I2875" s="124"/>
      <c r="J2875" s="124" t="s">
        <v>18419</v>
      </c>
      <c r="K2875" s="124"/>
      <c r="L2875" s="124"/>
      <c r="M2875" s="124">
        <v>630</v>
      </c>
      <c r="N2875" s="124">
        <v>11</v>
      </c>
      <c r="O2875" s="21">
        <v>0.4</v>
      </c>
      <c r="P2875" s="124" t="s">
        <v>514</v>
      </c>
      <c r="Q2875" s="124">
        <v>2009</v>
      </c>
      <c r="R2875" s="124" t="s">
        <v>27</v>
      </c>
      <c r="S2875" s="124" t="s">
        <v>18418</v>
      </c>
      <c r="T2875" s="116">
        <v>2772</v>
      </c>
      <c r="U2875" s="111">
        <v>45</v>
      </c>
      <c r="V2875" s="113">
        <f t="shared" si="530"/>
        <v>2303.8399999999997</v>
      </c>
      <c r="W2875" s="113">
        <f t="shared" si="531"/>
        <v>468.16000000000031</v>
      </c>
      <c r="X2875" s="112">
        <f t="shared" si="532"/>
        <v>468160.00000000029</v>
      </c>
      <c r="Y2875" s="111"/>
      <c r="Z2875" s="110">
        <f t="shared" si="540"/>
        <v>37</v>
      </c>
      <c r="AA2875" s="109">
        <f t="shared" si="533"/>
        <v>138.6</v>
      </c>
      <c r="AB2875" s="109">
        <f t="shared" si="534"/>
        <v>138600</v>
      </c>
      <c r="AC2875" s="108">
        <f t="shared" si="535"/>
        <v>2633.4</v>
      </c>
      <c r="AD2875" s="107">
        <f t="shared" si="536"/>
        <v>2.2222222222222223E-2</v>
      </c>
      <c r="AE2875" s="106">
        <f t="shared" si="537"/>
        <v>58.52</v>
      </c>
      <c r="AF2875" s="105">
        <f t="shared" si="538"/>
        <v>526.68000000000029</v>
      </c>
      <c r="AG2875" s="105">
        <f t="shared" si="539"/>
        <v>2245.3199999999997</v>
      </c>
    </row>
    <row r="2876" spans="1:1029" s="88" customFormat="1" x14ac:dyDescent="0.35">
      <c r="A2876" s="21">
        <v>10141103</v>
      </c>
      <c r="B2876" s="124" t="s">
        <v>18023</v>
      </c>
      <c r="C2876" s="135" t="s">
        <v>18022</v>
      </c>
      <c r="D2876" s="124" t="s">
        <v>18417</v>
      </c>
      <c r="E2876" s="114" t="str">
        <f t="shared" si="529"/>
        <v>MINISUBESTAÇÃO MARCA:EFACEC PT 389 PT 389</v>
      </c>
      <c r="F2876" s="124"/>
      <c r="G2876" s="124" t="s">
        <v>18417</v>
      </c>
      <c r="H2876" s="124" t="s">
        <v>571</v>
      </c>
      <c r="I2876" s="124"/>
      <c r="J2876" s="124"/>
      <c r="K2876" s="139"/>
      <c r="L2876" s="139"/>
      <c r="M2876" s="124">
        <v>315</v>
      </c>
      <c r="N2876" s="124">
        <v>11</v>
      </c>
      <c r="O2876" s="21">
        <v>0.4</v>
      </c>
      <c r="P2876" s="124" t="s">
        <v>514</v>
      </c>
      <c r="Q2876" s="124">
        <v>2009</v>
      </c>
      <c r="R2876" s="124" t="s">
        <v>27</v>
      </c>
      <c r="S2876" s="124" t="s">
        <v>18416</v>
      </c>
      <c r="T2876" s="116">
        <v>1213</v>
      </c>
      <c r="U2876" s="111">
        <v>45</v>
      </c>
      <c r="V2876" s="113">
        <f t="shared" si="530"/>
        <v>1008.1377777777776</v>
      </c>
      <c r="W2876" s="113">
        <f t="shared" si="531"/>
        <v>204.86222222222239</v>
      </c>
      <c r="X2876" s="112">
        <f t="shared" si="532"/>
        <v>204862.22222222239</v>
      </c>
      <c r="Y2876" s="111"/>
      <c r="Z2876" s="110">
        <f t="shared" si="540"/>
        <v>37</v>
      </c>
      <c r="AA2876" s="109">
        <f t="shared" si="533"/>
        <v>60.650000000000006</v>
      </c>
      <c r="AB2876" s="109">
        <f t="shared" si="534"/>
        <v>60650.000000000007</v>
      </c>
      <c r="AC2876" s="108">
        <f t="shared" si="535"/>
        <v>1152.3499999999999</v>
      </c>
      <c r="AD2876" s="107">
        <f t="shared" si="536"/>
        <v>2.2222222222222223E-2</v>
      </c>
      <c r="AE2876" s="106">
        <f t="shared" si="537"/>
        <v>25.607777777777777</v>
      </c>
      <c r="AF2876" s="105">
        <f t="shared" si="538"/>
        <v>230.47000000000017</v>
      </c>
      <c r="AG2876" s="105">
        <f t="shared" si="539"/>
        <v>982.52999999999986</v>
      </c>
    </row>
    <row r="2877" spans="1:1029" s="88" customFormat="1" x14ac:dyDescent="0.35">
      <c r="A2877" s="21">
        <v>10141103</v>
      </c>
      <c r="B2877" s="124" t="s">
        <v>18023</v>
      </c>
      <c r="C2877" s="135" t="s">
        <v>18022</v>
      </c>
      <c r="D2877" s="124" t="s">
        <v>18415</v>
      </c>
      <c r="E2877" s="114" t="str">
        <f t="shared" si="529"/>
        <v>MINISUBESTAÇÃO MARCA:Desta Power Matla PT 282 PT 282</v>
      </c>
      <c r="F2877" s="124"/>
      <c r="G2877" s="124" t="s">
        <v>18415</v>
      </c>
      <c r="H2877" s="142" t="s">
        <v>607</v>
      </c>
      <c r="I2877" s="124"/>
      <c r="J2877" s="124"/>
      <c r="K2877" s="139"/>
      <c r="L2877" s="139"/>
      <c r="M2877" s="124">
        <v>500</v>
      </c>
      <c r="N2877" s="124">
        <v>11</v>
      </c>
      <c r="O2877" s="21">
        <v>0.4</v>
      </c>
      <c r="P2877" s="124" t="s">
        <v>514</v>
      </c>
      <c r="Q2877" s="124">
        <v>2009</v>
      </c>
      <c r="R2877" s="124" t="s">
        <v>1540</v>
      </c>
      <c r="S2877" s="124"/>
      <c r="T2877" s="116">
        <v>2426</v>
      </c>
      <c r="U2877" s="111">
        <v>45</v>
      </c>
      <c r="V2877" s="113">
        <f t="shared" si="530"/>
        <v>2016.2755555555552</v>
      </c>
      <c r="W2877" s="113">
        <f t="shared" si="531"/>
        <v>409.72444444444477</v>
      </c>
      <c r="X2877" s="112">
        <f t="shared" si="532"/>
        <v>409724.44444444479</v>
      </c>
      <c r="Y2877" s="111"/>
      <c r="Z2877" s="110">
        <f t="shared" si="540"/>
        <v>37</v>
      </c>
      <c r="AA2877" s="109">
        <f t="shared" si="533"/>
        <v>121.30000000000001</v>
      </c>
      <c r="AB2877" s="109">
        <f t="shared" si="534"/>
        <v>121300.00000000001</v>
      </c>
      <c r="AC2877" s="108">
        <f t="shared" si="535"/>
        <v>2304.6999999999998</v>
      </c>
      <c r="AD2877" s="107">
        <f t="shared" si="536"/>
        <v>2.2222222222222223E-2</v>
      </c>
      <c r="AE2877" s="106">
        <f t="shared" si="537"/>
        <v>51.215555555555554</v>
      </c>
      <c r="AF2877" s="105">
        <f t="shared" si="538"/>
        <v>460.94000000000034</v>
      </c>
      <c r="AG2877" s="105">
        <f t="shared" si="539"/>
        <v>1965.0599999999997</v>
      </c>
    </row>
    <row r="2878" spans="1:1029" s="88" customFormat="1" x14ac:dyDescent="0.35">
      <c r="A2878" s="21">
        <v>10141103</v>
      </c>
      <c r="B2878" s="124" t="s">
        <v>18023</v>
      </c>
      <c r="C2878" s="135" t="s">
        <v>18022</v>
      </c>
      <c r="D2878" s="124" t="s">
        <v>9432</v>
      </c>
      <c r="E2878" s="114" t="str">
        <f t="shared" si="529"/>
        <v>MINISUBESTAÇÃO MARCA:EFACEC PT 318 PT 318</v>
      </c>
      <c r="F2878" s="124"/>
      <c r="G2878" s="124" t="s">
        <v>9432</v>
      </c>
      <c r="H2878" s="142" t="s">
        <v>607</v>
      </c>
      <c r="I2878" s="124"/>
      <c r="J2878" s="124"/>
      <c r="K2878" s="139"/>
      <c r="L2878" s="139"/>
      <c r="M2878" s="124">
        <v>630</v>
      </c>
      <c r="N2878" s="124">
        <v>11</v>
      </c>
      <c r="O2878" s="21">
        <v>0.4</v>
      </c>
      <c r="P2878" s="124" t="s">
        <v>514</v>
      </c>
      <c r="Q2878" s="124">
        <v>2009</v>
      </c>
      <c r="R2878" s="124" t="s">
        <v>27</v>
      </c>
      <c r="S2878" s="124"/>
      <c r="T2878" s="116">
        <v>2772</v>
      </c>
      <c r="U2878" s="111">
        <v>45</v>
      </c>
      <c r="V2878" s="113">
        <f t="shared" si="530"/>
        <v>2303.8399999999997</v>
      </c>
      <c r="W2878" s="113">
        <f t="shared" si="531"/>
        <v>468.16000000000031</v>
      </c>
      <c r="X2878" s="112">
        <f t="shared" si="532"/>
        <v>468160.00000000029</v>
      </c>
      <c r="Y2878" s="111"/>
      <c r="Z2878" s="110">
        <f t="shared" si="540"/>
        <v>37</v>
      </c>
      <c r="AA2878" s="109">
        <f t="shared" si="533"/>
        <v>138.6</v>
      </c>
      <c r="AB2878" s="109">
        <f t="shared" si="534"/>
        <v>138600</v>
      </c>
      <c r="AC2878" s="108">
        <f t="shared" si="535"/>
        <v>2633.4</v>
      </c>
      <c r="AD2878" s="107">
        <f t="shared" si="536"/>
        <v>2.2222222222222223E-2</v>
      </c>
      <c r="AE2878" s="106">
        <f t="shared" si="537"/>
        <v>58.52</v>
      </c>
      <c r="AF2878" s="105">
        <f t="shared" si="538"/>
        <v>526.68000000000029</v>
      </c>
      <c r="AG2878" s="105">
        <f t="shared" si="539"/>
        <v>2245.3199999999997</v>
      </c>
    </row>
    <row r="2879" spans="1:1029" s="88" customFormat="1" x14ac:dyDescent="0.35">
      <c r="A2879" s="21">
        <v>10141103</v>
      </c>
      <c r="B2879" s="124" t="s">
        <v>18023</v>
      </c>
      <c r="C2879" s="135" t="s">
        <v>18022</v>
      </c>
      <c r="D2879" s="124" t="s">
        <v>7614</v>
      </c>
      <c r="E2879" s="114" t="str">
        <f t="shared" si="529"/>
        <v>MINISUBESTAÇÃO MARCA:EFACEC PT 120 PT 120</v>
      </c>
      <c r="F2879" s="124"/>
      <c r="G2879" s="124" t="s">
        <v>7614</v>
      </c>
      <c r="H2879" s="142" t="s">
        <v>607</v>
      </c>
      <c r="I2879" s="124"/>
      <c r="J2879" s="124"/>
      <c r="K2879" s="124"/>
      <c r="L2879" s="124"/>
      <c r="M2879" s="124">
        <v>630</v>
      </c>
      <c r="N2879" s="124">
        <v>11</v>
      </c>
      <c r="O2879" s="21">
        <v>0.4</v>
      </c>
      <c r="P2879" s="124" t="s">
        <v>514</v>
      </c>
      <c r="Q2879" s="124">
        <v>2009</v>
      </c>
      <c r="R2879" s="161" t="s">
        <v>27</v>
      </c>
      <c r="S2879" s="124"/>
      <c r="T2879" s="116">
        <v>2772</v>
      </c>
      <c r="U2879" s="111">
        <v>45</v>
      </c>
      <c r="V2879" s="113">
        <f t="shared" si="530"/>
        <v>2303.8399999999997</v>
      </c>
      <c r="W2879" s="113">
        <f t="shared" si="531"/>
        <v>468.16000000000031</v>
      </c>
      <c r="X2879" s="112">
        <f t="shared" si="532"/>
        <v>468160.00000000029</v>
      </c>
      <c r="Y2879" s="111"/>
      <c r="Z2879" s="110">
        <f t="shared" si="540"/>
        <v>37</v>
      </c>
      <c r="AA2879" s="109">
        <f t="shared" si="533"/>
        <v>138.6</v>
      </c>
      <c r="AB2879" s="109">
        <f t="shared" si="534"/>
        <v>138600</v>
      </c>
      <c r="AC2879" s="108">
        <f t="shared" si="535"/>
        <v>2633.4</v>
      </c>
      <c r="AD2879" s="107">
        <f t="shared" si="536"/>
        <v>2.2222222222222223E-2</v>
      </c>
      <c r="AE2879" s="106">
        <f t="shared" si="537"/>
        <v>58.52</v>
      </c>
      <c r="AF2879" s="105">
        <f t="shared" si="538"/>
        <v>526.68000000000029</v>
      </c>
      <c r="AG2879" s="105">
        <f t="shared" si="539"/>
        <v>2245.3199999999997</v>
      </c>
    </row>
    <row r="2880" spans="1:1029" s="88" customFormat="1" x14ac:dyDescent="0.35">
      <c r="A2880" s="21">
        <v>10141103</v>
      </c>
      <c r="B2880" s="124" t="s">
        <v>18023</v>
      </c>
      <c r="C2880" s="135" t="s">
        <v>18022</v>
      </c>
      <c r="D2880" s="142" t="s">
        <v>18414</v>
      </c>
      <c r="E2880" s="114" t="str">
        <f t="shared" si="529"/>
        <v>MINISUBESTAÇÃO MARCA:DPM PT 281 PT 281</v>
      </c>
      <c r="F2880" s="142"/>
      <c r="G2880" s="142" t="s">
        <v>18414</v>
      </c>
      <c r="H2880" s="142" t="s">
        <v>607</v>
      </c>
      <c r="I2880" s="124"/>
      <c r="J2880" s="124"/>
      <c r="K2880" s="139"/>
      <c r="L2880" s="139"/>
      <c r="M2880" s="124">
        <v>630</v>
      </c>
      <c r="N2880" s="124">
        <v>11</v>
      </c>
      <c r="O2880" s="21">
        <v>0.4</v>
      </c>
      <c r="P2880" s="124" t="s">
        <v>514</v>
      </c>
      <c r="Q2880" s="124">
        <v>2009</v>
      </c>
      <c r="R2880" s="121" t="s">
        <v>587</v>
      </c>
      <c r="S2880" s="124" t="s">
        <v>18413</v>
      </c>
      <c r="T2880" s="116">
        <v>2772</v>
      </c>
      <c r="U2880" s="111">
        <v>45</v>
      </c>
      <c r="V2880" s="113">
        <f t="shared" si="530"/>
        <v>2303.8399999999997</v>
      </c>
      <c r="W2880" s="113">
        <f t="shared" si="531"/>
        <v>468.16000000000031</v>
      </c>
      <c r="X2880" s="112">
        <f t="shared" si="532"/>
        <v>468160.00000000029</v>
      </c>
      <c r="Y2880" s="111"/>
      <c r="Z2880" s="110">
        <f t="shared" si="540"/>
        <v>37</v>
      </c>
      <c r="AA2880" s="109">
        <f t="shared" si="533"/>
        <v>138.6</v>
      </c>
      <c r="AB2880" s="109">
        <f t="shared" si="534"/>
        <v>138600</v>
      </c>
      <c r="AC2880" s="108">
        <f t="shared" si="535"/>
        <v>2633.4</v>
      </c>
      <c r="AD2880" s="107">
        <f t="shared" si="536"/>
        <v>2.2222222222222223E-2</v>
      </c>
      <c r="AE2880" s="106">
        <f t="shared" si="537"/>
        <v>58.52</v>
      </c>
      <c r="AF2880" s="105">
        <f t="shared" si="538"/>
        <v>526.68000000000029</v>
      </c>
      <c r="AG2880" s="105">
        <f t="shared" si="539"/>
        <v>2245.3199999999997</v>
      </c>
    </row>
    <row r="2881" spans="1:33" s="88" customFormat="1" x14ac:dyDescent="0.35">
      <c r="A2881" s="21">
        <v>10141103</v>
      </c>
      <c r="B2881" s="124" t="s">
        <v>18023</v>
      </c>
      <c r="C2881" s="135" t="s">
        <v>18022</v>
      </c>
      <c r="D2881" s="142" t="s">
        <v>18412</v>
      </c>
      <c r="E2881" s="114" t="str">
        <f t="shared" si="529"/>
        <v>MINISUBESTAÇÃO MARCA:DPM PT 273 PT 273</v>
      </c>
      <c r="F2881" s="124"/>
      <c r="G2881" s="142" t="s">
        <v>18412</v>
      </c>
      <c r="H2881" s="142" t="s">
        <v>607</v>
      </c>
      <c r="I2881" s="124"/>
      <c r="J2881" s="124"/>
      <c r="K2881" s="124"/>
      <c r="L2881" s="124"/>
      <c r="M2881" s="124">
        <v>500</v>
      </c>
      <c r="N2881" s="124">
        <v>11</v>
      </c>
      <c r="O2881" s="21">
        <v>0.4</v>
      </c>
      <c r="P2881" s="124" t="s">
        <v>514</v>
      </c>
      <c r="Q2881" s="124">
        <v>2009</v>
      </c>
      <c r="R2881" s="124" t="s">
        <v>587</v>
      </c>
      <c r="S2881" s="124" t="s">
        <v>18411</v>
      </c>
      <c r="T2881" s="116">
        <v>2426</v>
      </c>
      <c r="U2881" s="111">
        <v>45</v>
      </c>
      <c r="V2881" s="113">
        <f t="shared" si="530"/>
        <v>2016.2755555555552</v>
      </c>
      <c r="W2881" s="113">
        <f t="shared" si="531"/>
        <v>409.72444444444477</v>
      </c>
      <c r="X2881" s="112">
        <f t="shared" si="532"/>
        <v>409724.44444444479</v>
      </c>
      <c r="Y2881" s="111"/>
      <c r="Z2881" s="110">
        <f t="shared" si="540"/>
        <v>37</v>
      </c>
      <c r="AA2881" s="109">
        <f t="shared" si="533"/>
        <v>121.30000000000001</v>
      </c>
      <c r="AB2881" s="109">
        <f t="shared" si="534"/>
        <v>121300.00000000001</v>
      </c>
      <c r="AC2881" s="108">
        <f t="shared" si="535"/>
        <v>2304.6999999999998</v>
      </c>
      <c r="AD2881" s="107">
        <f t="shared" si="536"/>
        <v>2.2222222222222223E-2</v>
      </c>
      <c r="AE2881" s="106">
        <f t="shared" si="537"/>
        <v>51.215555555555554</v>
      </c>
      <c r="AF2881" s="105">
        <f t="shared" si="538"/>
        <v>460.94000000000034</v>
      </c>
      <c r="AG2881" s="105">
        <f t="shared" si="539"/>
        <v>1965.0599999999997</v>
      </c>
    </row>
    <row r="2882" spans="1:33" s="88" customFormat="1" x14ac:dyDescent="0.35">
      <c r="A2882" s="21">
        <v>10141103</v>
      </c>
      <c r="B2882" s="124" t="s">
        <v>18023</v>
      </c>
      <c r="C2882" s="135" t="s">
        <v>18022</v>
      </c>
      <c r="D2882" s="142" t="s">
        <v>9420</v>
      </c>
      <c r="E2882" s="114" t="str">
        <f t="shared" ref="E2882:E2945" si="541">+CONCATENATE(C2882," ","MARCA:",R2882," ",G2882," ",D2882,)</f>
        <v>MINISUBESTAÇÃO MARCA:EFACEC PT 322 PT 322</v>
      </c>
      <c r="F2882" s="142"/>
      <c r="G2882" s="142" t="s">
        <v>9420</v>
      </c>
      <c r="H2882" s="142" t="s">
        <v>607</v>
      </c>
      <c r="I2882" s="124"/>
      <c r="J2882" s="124"/>
      <c r="K2882" s="139"/>
      <c r="L2882" s="139"/>
      <c r="M2882" s="124">
        <v>500</v>
      </c>
      <c r="N2882" s="124">
        <v>11</v>
      </c>
      <c r="O2882" s="21">
        <v>0.4</v>
      </c>
      <c r="P2882" s="124" t="s">
        <v>514</v>
      </c>
      <c r="Q2882" s="124">
        <v>2009</v>
      </c>
      <c r="R2882" s="124" t="s">
        <v>27</v>
      </c>
      <c r="S2882" s="124"/>
      <c r="T2882" s="116">
        <v>2426</v>
      </c>
      <c r="U2882" s="111">
        <v>45</v>
      </c>
      <c r="V2882" s="113">
        <f t="shared" ref="V2882:V2945" si="542">((Z2882/U2882)*(T2882-AA2882))+AA2882</f>
        <v>2016.2755555555552</v>
      </c>
      <c r="W2882" s="113">
        <f t="shared" ref="W2882:W2945" si="543">+T2882-V2882</f>
        <v>409.72444444444477</v>
      </c>
      <c r="X2882" s="112">
        <f t="shared" ref="X2882:X2945" si="544">+W2882*1000</f>
        <v>409724.44444444479</v>
      </c>
      <c r="Y2882" s="111"/>
      <c r="Z2882" s="110">
        <f t="shared" si="540"/>
        <v>37</v>
      </c>
      <c r="AA2882" s="109">
        <f t="shared" ref="AA2882:AA2945" si="545">(5/100*T2882)</f>
        <v>121.30000000000001</v>
      </c>
      <c r="AB2882" s="109">
        <f t="shared" ref="AB2882:AB2945" si="546">+AA2882*1000</f>
        <v>121300.00000000001</v>
      </c>
      <c r="AC2882" s="108">
        <f t="shared" ref="AC2882:AC2945" si="547">+T2882-AA2882</f>
        <v>2304.6999999999998</v>
      </c>
      <c r="AD2882" s="107">
        <f t="shared" ref="AD2882:AD2945" si="548">1/U2882</f>
        <v>2.2222222222222223E-2</v>
      </c>
      <c r="AE2882" s="106">
        <f t="shared" ref="AE2882:AE2945" si="549">+AC2882*AD2882</f>
        <v>51.215555555555554</v>
      </c>
      <c r="AF2882" s="105">
        <f t="shared" ref="AF2882:AF2945" si="550">+T2882-V2882+AE2882</f>
        <v>460.94000000000034</v>
      </c>
      <c r="AG2882" s="105">
        <f t="shared" ref="AG2882:AG2945" si="551">+V2882-AE2882</f>
        <v>1965.0599999999997</v>
      </c>
    </row>
    <row r="2883" spans="1:33" s="88" customFormat="1" x14ac:dyDescent="0.35">
      <c r="A2883" s="21">
        <v>10141103</v>
      </c>
      <c r="B2883" s="124" t="s">
        <v>18023</v>
      </c>
      <c r="C2883" s="135" t="s">
        <v>18022</v>
      </c>
      <c r="D2883" s="142" t="s">
        <v>18410</v>
      </c>
      <c r="E2883" s="114" t="str">
        <f t="shared" si="541"/>
        <v>MINISUBESTAÇÃO MARCA:DPM PT 270 PT 270</v>
      </c>
      <c r="F2883" s="124"/>
      <c r="G2883" s="142" t="s">
        <v>18410</v>
      </c>
      <c r="H2883" s="142" t="s">
        <v>847</v>
      </c>
      <c r="I2883" s="124"/>
      <c r="J2883" s="124"/>
      <c r="K2883" s="124"/>
      <c r="L2883" s="124"/>
      <c r="M2883" s="124">
        <v>500</v>
      </c>
      <c r="N2883" s="124">
        <v>11</v>
      </c>
      <c r="O2883" s="21">
        <v>0.4</v>
      </c>
      <c r="P2883" s="124" t="s">
        <v>514</v>
      </c>
      <c r="Q2883" s="124">
        <v>2009</v>
      </c>
      <c r="R2883" s="124" t="s">
        <v>587</v>
      </c>
      <c r="S2883" s="142" t="s">
        <v>18409</v>
      </c>
      <c r="T2883" s="116">
        <v>2426</v>
      </c>
      <c r="U2883" s="111">
        <v>45</v>
      </c>
      <c r="V2883" s="113">
        <f t="shared" si="542"/>
        <v>2016.2755555555552</v>
      </c>
      <c r="W2883" s="113">
        <f t="shared" si="543"/>
        <v>409.72444444444477</v>
      </c>
      <c r="X2883" s="112">
        <f t="shared" si="544"/>
        <v>409724.44444444479</v>
      </c>
      <c r="Y2883" s="111"/>
      <c r="Z2883" s="110">
        <f t="shared" si="540"/>
        <v>37</v>
      </c>
      <c r="AA2883" s="109">
        <f t="shared" si="545"/>
        <v>121.30000000000001</v>
      </c>
      <c r="AB2883" s="109">
        <f t="shared" si="546"/>
        <v>121300.00000000001</v>
      </c>
      <c r="AC2883" s="108">
        <f t="shared" si="547"/>
        <v>2304.6999999999998</v>
      </c>
      <c r="AD2883" s="107">
        <f t="shared" si="548"/>
        <v>2.2222222222222223E-2</v>
      </c>
      <c r="AE2883" s="106">
        <f t="shared" si="549"/>
        <v>51.215555555555554</v>
      </c>
      <c r="AF2883" s="105">
        <f t="shared" si="550"/>
        <v>460.94000000000034</v>
      </c>
      <c r="AG2883" s="105">
        <f t="shared" si="551"/>
        <v>1965.0599999999997</v>
      </c>
    </row>
    <row r="2884" spans="1:33" s="88" customFormat="1" x14ac:dyDescent="0.35">
      <c r="A2884" s="21">
        <v>10141103</v>
      </c>
      <c r="B2884" s="124" t="s">
        <v>18023</v>
      </c>
      <c r="C2884" s="135" t="s">
        <v>18022</v>
      </c>
      <c r="D2884" s="142" t="s">
        <v>10416</v>
      </c>
      <c r="E2884" s="114" t="str">
        <f t="shared" si="541"/>
        <v>MINISUBESTAÇÃO MARCA:EFACEC PT 332 PT 332</v>
      </c>
      <c r="F2884" s="124"/>
      <c r="G2884" s="142" t="s">
        <v>10416</v>
      </c>
      <c r="H2884" s="142" t="s">
        <v>847</v>
      </c>
      <c r="I2884" s="124"/>
      <c r="J2884" s="124"/>
      <c r="K2884" s="124"/>
      <c r="L2884" s="124"/>
      <c r="M2884" s="124">
        <v>315</v>
      </c>
      <c r="N2884" s="124">
        <v>11</v>
      </c>
      <c r="O2884" s="21">
        <v>0.4</v>
      </c>
      <c r="P2884" s="124" t="s">
        <v>514</v>
      </c>
      <c r="Q2884" s="124">
        <v>2009</v>
      </c>
      <c r="R2884" s="124" t="s">
        <v>27</v>
      </c>
      <c r="S2884" s="124" t="s">
        <v>18408</v>
      </c>
      <c r="T2884" s="116">
        <v>1213</v>
      </c>
      <c r="U2884" s="111">
        <v>45</v>
      </c>
      <c r="V2884" s="113">
        <f t="shared" si="542"/>
        <v>1008.1377777777776</v>
      </c>
      <c r="W2884" s="113">
        <f t="shared" si="543"/>
        <v>204.86222222222239</v>
      </c>
      <c r="X2884" s="112">
        <f t="shared" si="544"/>
        <v>204862.22222222239</v>
      </c>
      <c r="Y2884" s="111"/>
      <c r="Z2884" s="110">
        <f t="shared" si="540"/>
        <v>37</v>
      </c>
      <c r="AA2884" s="109">
        <f t="shared" si="545"/>
        <v>60.650000000000006</v>
      </c>
      <c r="AB2884" s="109">
        <f t="shared" si="546"/>
        <v>60650.000000000007</v>
      </c>
      <c r="AC2884" s="108">
        <f t="shared" si="547"/>
        <v>1152.3499999999999</v>
      </c>
      <c r="AD2884" s="107">
        <f t="shared" si="548"/>
        <v>2.2222222222222223E-2</v>
      </c>
      <c r="AE2884" s="106">
        <f t="shared" si="549"/>
        <v>25.607777777777777</v>
      </c>
      <c r="AF2884" s="105">
        <f t="shared" si="550"/>
        <v>230.47000000000017</v>
      </c>
      <c r="AG2884" s="105">
        <f t="shared" si="551"/>
        <v>982.52999999999986</v>
      </c>
    </row>
    <row r="2885" spans="1:33" s="88" customFormat="1" x14ac:dyDescent="0.35">
      <c r="A2885" s="21">
        <v>10141103</v>
      </c>
      <c r="B2885" s="21" t="s">
        <v>18023</v>
      </c>
      <c r="C2885" s="135" t="s">
        <v>18022</v>
      </c>
      <c r="D2885" s="133" t="s">
        <v>18401</v>
      </c>
      <c r="E2885" s="114" t="str">
        <f t="shared" si="541"/>
        <v>MINISUBESTAÇÃO MARCA:Desta Power Malta  PTS 284</v>
      </c>
      <c r="F2885" s="21"/>
      <c r="G2885" s="21"/>
      <c r="H2885" s="21" t="s">
        <v>494</v>
      </c>
      <c r="I2885" s="21"/>
      <c r="J2885" s="21"/>
      <c r="K2885" s="133" t="s">
        <v>18400</v>
      </c>
      <c r="L2885" s="133" t="s">
        <v>18399</v>
      </c>
      <c r="M2885" s="21">
        <v>630</v>
      </c>
      <c r="N2885" s="21">
        <v>11</v>
      </c>
      <c r="O2885" s="21" t="s">
        <v>510</v>
      </c>
      <c r="P2885" s="124" t="s">
        <v>516</v>
      </c>
      <c r="Q2885" s="21">
        <v>2009</v>
      </c>
      <c r="R2885" s="57" t="s">
        <v>2412</v>
      </c>
      <c r="S2885" s="21" t="s">
        <v>18398</v>
      </c>
      <c r="T2885" s="116">
        <v>2772</v>
      </c>
      <c r="U2885" s="111">
        <v>45</v>
      </c>
      <c r="V2885" s="113">
        <f t="shared" si="542"/>
        <v>2303.8399999999997</v>
      </c>
      <c r="W2885" s="113">
        <f t="shared" si="543"/>
        <v>468.16000000000031</v>
      </c>
      <c r="X2885" s="112">
        <f t="shared" si="544"/>
        <v>468160.00000000029</v>
      </c>
      <c r="Y2885" s="111"/>
      <c r="Z2885" s="110">
        <f t="shared" si="540"/>
        <v>37</v>
      </c>
      <c r="AA2885" s="109">
        <f t="shared" si="545"/>
        <v>138.6</v>
      </c>
      <c r="AB2885" s="109">
        <f t="shared" si="546"/>
        <v>138600</v>
      </c>
      <c r="AC2885" s="108">
        <f t="shared" si="547"/>
        <v>2633.4</v>
      </c>
      <c r="AD2885" s="107">
        <f t="shared" si="548"/>
        <v>2.2222222222222223E-2</v>
      </c>
      <c r="AE2885" s="106">
        <f t="shared" si="549"/>
        <v>58.52</v>
      </c>
      <c r="AF2885" s="105">
        <f t="shared" si="550"/>
        <v>526.68000000000029</v>
      </c>
      <c r="AG2885" s="105">
        <f t="shared" si="551"/>
        <v>2245.3199999999997</v>
      </c>
    </row>
    <row r="2886" spans="1:33" s="88" customFormat="1" x14ac:dyDescent="0.35">
      <c r="A2886" s="21">
        <v>10141103</v>
      </c>
      <c r="B2886" s="21" t="s">
        <v>18023</v>
      </c>
      <c r="C2886" s="135" t="s">
        <v>18022</v>
      </c>
      <c r="D2886" s="133" t="s">
        <v>14751</v>
      </c>
      <c r="E2886" s="114" t="str">
        <f t="shared" si="541"/>
        <v>MINISUBESTAÇÃO MARCA:Desta Power Malta  PTS 81</v>
      </c>
      <c r="F2886" s="21"/>
      <c r="G2886" s="21"/>
      <c r="H2886" s="21" t="s">
        <v>494</v>
      </c>
      <c r="I2886" s="21"/>
      <c r="J2886" s="21"/>
      <c r="K2886" s="133" t="s">
        <v>18407</v>
      </c>
      <c r="L2886" s="133" t="s">
        <v>18406</v>
      </c>
      <c r="M2886" s="21">
        <v>630</v>
      </c>
      <c r="N2886" s="124">
        <v>11</v>
      </c>
      <c r="O2886" s="21" t="s">
        <v>18405</v>
      </c>
      <c r="P2886" s="124" t="s">
        <v>516</v>
      </c>
      <c r="Q2886" s="21">
        <v>2009</v>
      </c>
      <c r="R2886" s="21" t="s">
        <v>2412</v>
      </c>
      <c r="S2886" s="21" t="s">
        <v>18404</v>
      </c>
      <c r="T2886" s="116">
        <v>2772</v>
      </c>
      <c r="U2886" s="111">
        <v>45</v>
      </c>
      <c r="V2886" s="113">
        <f t="shared" si="542"/>
        <v>2303.8399999999997</v>
      </c>
      <c r="W2886" s="113">
        <f t="shared" si="543"/>
        <v>468.16000000000031</v>
      </c>
      <c r="X2886" s="112">
        <f t="shared" si="544"/>
        <v>468160.00000000029</v>
      </c>
      <c r="Y2886" s="111"/>
      <c r="Z2886" s="110">
        <f t="shared" si="540"/>
        <v>37</v>
      </c>
      <c r="AA2886" s="109">
        <f t="shared" si="545"/>
        <v>138.6</v>
      </c>
      <c r="AB2886" s="109">
        <f t="shared" si="546"/>
        <v>138600</v>
      </c>
      <c r="AC2886" s="108">
        <f t="shared" si="547"/>
        <v>2633.4</v>
      </c>
      <c r="AD2886" s="107">
        <f t="shared" si="548"/>
        <v>2.2222222222222223E-2</v>
      </c>
      <c r="AE2886" s="106">
        <f t="shared" si="549"/>
        <v>58.52</v>
      </c>
      <c r="AF2886" s="105">
        <f t="shared" si="550"/>
        <v>526.68000000000029</v>
      </c>
      <c r="AG2886" s="105">
        <f t="shared" si="551"/>
        <v>2245.3199999999997</v>
      </c>
    </row>
    <row r="2887" spans="1:33" s="88" customFormat="1" x14ac:dyDescent="0.35">
      <c r="A2887" s="21">
        <v>10141103</v>
      </c>
      <c r="B2887" s="21" t="s">
        <v>18023</v>
      </c>
      <c r="C2887" s="135" t="s">
        <v>18022</v>
      </c>
      <c r="D2887" s="133" t="s">
        <v>9423</v>
      </c>
      <c r="E2887" s="114" t="str">
        <f t="shared" si="541"/>
        <v>MINISUBESTAÇÃO MARCA:  PT 321</v>
      </c>
      <c r="F2887" s="21"/>
      <c r="G2887" s="21"/>
      <c r="H2887" s="21" t="s">
        <v>494</v>
      </c>
      <c r="I2887" s="21"/>
      <c r="J2887" s="21"/>
      <c r="K2887" s="133" t="s">
        <v>18403</v>
      </c>
      <c r="L2887" s="133" t="s">
        <v>18402</v>
      </c>
      <c r="M2887" s="21">
        <v>630</v>
      </c>
      <c r="N2887" s="21">
        <v>11</v>
      </c>
      <c r="O2887" s="21" t="s">
        <v>510</v>
      </c>
      <c r="P2887" s="124" t="s">
        <v>516</v>
      </c>
      <c r="Q2887" s="21">
        <v>2009</v>
      </c>
      <c r="R2887" s="21"/>
      <c r="S2887" s="21"/>
      <c r="T2887" s="116">
        <v>2772</v>
      </c>
      <c r="U2887" s="111">
        <v>45</v>
      </c>
      <c r="V2887" s="113">
        <f t="shared" si="542"/>
        <v>2303.8399999999997</v>
      </c>
      <c r="W2887" s="113">
        <f t="shared" si="543"/>
        <v>468.16000000000031</v>
      </c>
      <c r="X2887" s="112">
        <f t="shared" si="544"/>
        <v>468160.00000000029</v>
      </c>
      <c r="Y2887" s="111"/>
      <c r="Z2887" s="110">
        <f t="shared" si="540"/>
        <v>37</v>
      </c>
      <c r="AA2887" s="109">
        <f t="shared" si="545"/>
        <v>138.6</v>
      </c>
      <c r="AB2887" s="109">
        <f t="shared" si="546"/>
        <v>138600</v>
      </c>
      <c r="AC2887" s="108">
        <f t="shared" si="547"/>
        <v>2633.4</v>
      </c>
      <c r="AD2887" s="107">
        <f t="shared" si="548"/>
        <v>2.2222222222222223E-2</v>
      </c>
      <c r="AE2887" s="106">
        <f t="shared" si="549"/>
        <v>58.52</v>
      </c>
      <c r="AF2887" s="105">
        <f t="shared" si="550"/>
        <v>526.68000000000029</v>
      </c>
      <c r="AG2887" s="105">
        <f t="shared" si="551"/>
        <v>2245.3199999999997</v>
      </c>
    </row>
    <row r="2888" spans="1:33" s="88" customFormat="1" x14ac:dyDescent="0.35">
      <c r="A2888" s="21">
        <v>10141103</v>
      </c>
      <c r="B2888" s="21" t="s">
        <v>18023</v>
      </c>
      <c r="C2888" s="135" t="s">
        <v>18022</v>
      </c>
      <c r="D2888" s="133" t="s">
        <v>18401</v>
      </c>
      <c r="E2888" s="114" t="str">
        <f t="shared" si="541"/>
        <v>MINISUBESTAÇÃO MARCA:Desta Power Malta  PTS 284</v>
      </c>
      <c r="F2888" s="21"/>
      <c r="G2888" s="21"/>
      <c r="H2888" s="21" t="s">
        <v>494</v>
      </c>
      <c r="I2888" s="21"/>
      <c r="J2888" s="21"/>
      <c r="K2888" s="133" t="s">
        <v>18400</v>
      </c>
      <c r="L2888" s="133" t="s">
        <v>18399</v>
      </c>
      <c r="M2888" s="21">
        <v>630</v>
      </c>
      <c r="N2888" s="21">
        <v>11</v>
      </c>
      <c r="O2888" s="21" t="s">
        <v>510</v>
      </c>
      <c r="P2888" s="124" t="s">
        <v>516</v>
      </c>
      <c r="Q2888" s="21">
        <v>2009</v>
      </c>
      <c r="R2888" s="57" t="s">
        <v>2412</v>
      </c>
      <c r="S2888" s="21" t="s">
        <v>18398</v>
      </c>
      <c r="T2888" s="116">
        <v>2772</v>
      </c>
      <c r="U2888" s="111">
        <v>45</v>
      </c>
      <c r="V2888" s="113">
        <f t="shared" si="542"/>
        <v>2303.8399999999997</v>
      </c>
      <c r="W2888" s="113">
        <f t="shared" si="543"/>
        <v>468.16000000000031</v>
      </c>
      <c r="X2888" s="112">
        <f t="shared" si="544"/>
        <v>468160.00000000029</v>
      </c>
      <c r="Y2888" s="111"/>
      <c r="Z2888" s="110">
        <f t="shared" si="540"/>
        <v>37</v>
      </c>
      <c r="AA2888" s="109">
        <f t="shared" si="545"/>
        <v>138.6</v>
      </c>
      <c r="AB2888" s="109">
        <f t="shared" si="546"/>
        <v>138600</v>
      </c>
      <c r="AC2888" s="108">
        <f t="shared" si="547"/>
        <v>2633.4</v>
      </c>
      <c r="AD2888" s="107">
        <f t="shared" si="548"/>
        <v>2.2222222222222223E-2</v>
      </c>
      <c r="AE2888" s="106">
        <f t="shared" si="549"/>
        <v>58.52</v>
      </c>
      <c r="AF2888" s="105">
        <f t="shared" si="550"/>
        <v>526.68000000000029</v>
      </c>
      <c r="AG2888" s="105">
        <f t="shared" si="551"/>
        <v>2245.3199999999997</v>
      </c>
    </row>
    <row r="2889" spans="1:33" s="88" customFormat="1" x14ac:dyDescent="0.35">
      <c r="A2889" s="21">
        <v>10141103</v>
      </c>
      <c r="B2889" s="21" t="s">
        <v>18023</v>
      </c>
      <c r="C2889" s="135" t="s">
        <v>18022</v>
      </c>
      <c r="D2889" s="133" t="s">
        <v>13773</v>
      </c>
      <c r="E2889" s="114" t="str">
        <f t="shared" si="541"/>
        <v>MINISUBESTAÇÃO MARCA:Desta Power Malta  PT 193</v>
      </c>
      <c r="F2889" s="21"/>
      <c r="G2889" s="21"/>
      <c r="H2889" s="21" t="s">
        <v>494</v>
      </c>
      <c r="I2889" s="21"/>
      <c r="J2889" s="21"/>
      <c r="K2889" s="133" t="s">
        <v>18397</v>
      </c>
      <c r="L2889" s="133" t="s">
        <v>18396</v>
      </c>
      <c r="M2889" s="21">
        <v>500</v>
      </c>
      <c r="N2889" s="21">
        <v>11</v>
      </c>
      <c r="O2889" s="21" t="s">
        <v>510</v>
      </c>
      <c r="P2889" s="124" t="s">
        <v>516</v>
      </c>
      <c r="Q2889" s="21">
        <v>2009</v>
      </c>
      <c r="R2889" s="57" t="s">
        <v>2412</v>
      </c>
      <c r="S2889" s="21" t="s">
        <v>18395</v>
      </c>
      <c r="T2889" s="116">
        <v>2426</v>
      </c>
      <c r="U2889" s="111">
        <v>45</v>
      </c>
      <c r="V2889" s="113">
        <f t="shared" si="542"/>
        <v>2016.2755555555552</v>
      </c>
      <c r="W2889" s="113">
        <f t="shared" si="543"/>
        <v>409.72444444444477</v>
      </c>
      <c r="X2889" s="112">
        <f t="shared" si="544"/>
        <v>409724.44444444479</v>
      </c>
      <c r="Y2889" s="111"/>
      <c r="Z2889" s="110">
        <f t="shared" si="540"/>
        <v>37</v>
      </c>
      <c r="AA2889" s="109">
        <f t="shared" si="545"/>
        <v>121.30000000000001</v>
      </c>
      <c r="AB2889" s="109">
        <f t="shared" si="546"/>
        <v>121300.00000000001</v>
      </c>
      <c r="AC2889" s="108">
        <f t="shared" si="547"/>
        <v>2304.6999999999998</v>
      </c>
      <c r="AD2889" s="107">
        <f t="shared" si="548"/>
        <v>2.2222222222222223E-2</v>
      </c>
      <c r="AE2889" s="106">
        <f t="shared" si="549"/>
        <v>51.215555555555554</v>
      </c>
      <c r="AF2889" s="105">
        <f t="shared" si="550"/>
        <v>460.94000000000034</v>
      </c>
      <c r="AG2889" s="105">
        <f t="shared" si="551"/>
        <v>1965.0599999999997</v>
      </c>
    </row>
    <row r="2890" spans="1:33" s="88" customFormat="1" x14ac:dyDescent="0.35">
      <c r="A2890" s="21">
        <v>10141103</v>
      </c>
      <c r="B2890" s="21" t="s">
        <v>18023</v>
      </c>
      <c r="C2890" s="135" t="s">
        <v>18022</v>
      </c>
      <c r="D2890" s="133" t="s">
        <v>18394</v>
      </c>
      <c r="E2890" s="114" t="str">
        <f t="shared" si="541"/>
        <v>MINISUBESTAÇÃO MARCA:Desta Power Malta  PT 287</v>
      </c>
      <c r="F2890" s="21"/>
      <c r="G2890" s="21"/>
      <c r="H2890" s="21" t="s">
        <v>494</v>
      </c>
      <c r="I2890" s="21"/>
      <c r="J2890" s="21"/>
      <c r="K2890" s="133" t="s">
        <v>18393</v>
      </c>
      <c r="L2890" s="133" t="s">
        <v>18392</v>
      </c>
      <c r="M2890" s="21">
        <v>630</v>
      </c>
      <c r="N2890" s="21">
        <v>11</v>
      </c>
      <c r="O2890" s="21" t="s">
        <v>510</v>
      </c>
      <c r="P2890" s="124" t="s">
        <v>516</v>
      </c>
      <c r="Q2890" s="21">
        <v>2009</v>
      </c>
      <c r="R2890" s="57" t="s">
        <v>2412</v>
      </c>
      <c r="S2890" s="21" t="s">
        <v>18391</v>
      </c>
      <c r="T2890" s="116">
        <v>2772</v>
      </c>
      <c r="U2890" s="111">
        <v>45</v>
      </c>
      <c r="V2890" s="113">
        <f t="shared" si="542"/>
        <v>2303.8399999999997</v>
      </c>
      <c r="W2890" s="113">
        <f t="shared" si="543"/>
        <v>468.16000000000031</v>
      </c>
      <c r="X2890" s="112">
        <f t="shared" si="544"/>
        <v>468160.00000000029</v>
      </c>
      <c r="Y2890" s="111"/>
      <c r="Z2890" s="110">
        <f t="shared" si="540"/>
        <v>37</v>
      </c>
      <c r="AA2890" s="109">
        <f t="shared" si="545"/>
        <v>138.6</v>
      </c>
      <c r="AB2890" s="109">
        <f t="shared" si="546"/>
        <v>138600</v>
      </c>
      <c r="AC2890" s="108">
        <f t="shared" si="547"/>
        <v>2633.4</v>
      </c>
      <c r="AD2890" s="107">
        <f t="shared" si="548"/>
        <v>2.2222222222222223E-2</v>
      </c>
      <c r="AE2890" s="106">
        <f t="shared" si="549"/>
        <v>58.52</v>
      </c>
      <c r="AF2890" s="105">
        <f t="shared" si="550"/>
        <v>526.68000000000029</v>
      </c>
      <c r="AG2890" s="105">
        <f t="shared" si="551"/>
        <v>2245.3199999999997</v>
      </c>
    </row>
    <row r="2891" spans="1:33" s="88" customFormat="1" x14ac:dyDescent="0.35">
      <c r="A2891" s="21">
        <v>10141103</v>
      </c>
      <c r="B2891" s="21" t="s">
        <v>18023</v>
      </c>
      <c r="C2891" s="135" t="s">
        <v>18022</v>
      </c>
      <c r="D2891" s="133" t="s">
        <v>10430</v>
      </c>
      <c r="E2891" s="114" t="str">
        <f t="shared" si="541"/>
        <v>MINISUBESTAÇÃO MARCA:  PT 383</v>
      </c>
      <c r="F2891" s="21"/>
      <c r="G2891" s="21"/>
      <c r="H2891" s="21" t="s">
        <v>494</v>
      </c>
      <c r="I2891" s="21"/>
      <c r="J2891" s="21"/>
      <c r="K2891" s="133" t="s">
        <v>18390</v>
      </c>
      <c r="L2891" s="133" t="s">
        <v>18389</v>
      </c>
      <c r="M2891" s="21">
        <v>630</v>
      </c>
      <c r="N2891" s="21">
        <v>11</v>
      </c>
      <c r="O2891" s="21" t="s">
        <v>510</v>
      </c>
      <c r="P2891" s="124" t="s">
        <v>516</v>
      </c>
      <c r="Q2891" s="21">
        <v>2009</v>
      </c>
      <c r="R2891" s="21"/>
      <c r="S2891" s="21"/>
      <c r="T2891" s="116">
        <v>2772</v>
      </c>
      <c r="U2891" s="111">
        <v>45</v>
      </c>
      <c r="V2891" s="113">
        <f t="shared" si="542"/>
        <v>2303.8399999999997</v>
      </c>
      <c r="W2891" s="113">
        <f t="shared" si="543"/>
        <v>468.16000000000031</v>
      </c>
      <c r="X2891" s="112">
        <f t="shared" si="544"/>
        <v>468160.00000000029</v>
      </c>
      <c r="Y2891" s="111"/>
      <c r="Z2891" s="110">
        <f t="shared" si="540"/>
        <v>37</v>
      </c>
      <c r="AA2891" s="109">
        <f t="shared" si="545"/>
        <v>138.6</v>
      </c>
      <c r="AB2891" s="109">
        <f t="shared" si="546"/>
        <v>138600</v>
      </c>
      <c r="AC2891" s="108">
        <f t="shared" si="547"/>
        <v>2633.4</v>
      </c>
      <c r="AD2891" s="107">
        <f t="shared" si="548"/>
        <v>2.2222222222222223E-2</v>
      </c>
      <c r="AE2891" s="106">
        <f t="shared" si="549"/>
        <v>58.52</v>
      </c>
      <c r="AF2891" s="105">
        <f t="shared" si="550"/>
        <v>526.68000000000029</v>
      </c>
      <c r="AG2891" s="105">
        <f t="shared" si="551"/>
        <v>2245.3199999999997</v>
      </c>
    </row>
    <row r="2892" spans="1:33" s="88" customFormat="1" x14ac:dyDescent="0.35">
      <c r="A2892" s="21">
        <v>10141103</v>
      </c>
      <c r="B2892" s="21" t="s">
        <v>18023</v>
      </c>
      <c r="C2892" s="135" t="s">
        <v>18022</v>
      </c>
      <c r="D2892" s="133" t="s">
        <v>18388</v>
      </c>
      <c r="E2892" s="114" t="str">
        <f t="shared" si="541"/>
        <v>MINISUBESTAÇÃO MARCA:Desta Power Malta  PT 277</v>
      </c>
      <c r="F2892" s="21"/>
      <c r="G2892" s="21"/>
      <c r="H2892" s="21" t="s">
        <v>494</v>
      </c>
      <c r="I2892" s="21"/>
      <c r="J2892" s="21"/>
      <c r="K2892" s="133" t="s">
        <v>18387</v>
      </c>
      <c r="L2892" s="133" t="s">
        <v>18386</v>
      </c>
      <c r="M2892" s="21">
        <v>500</v>
      </c>
      <c r="N2892" s="21">
        <v>11</v>
      </c>
      <c r="O2892" s="21" t="s">
        <v>510</v>
      </c>
      <c r="P2892" s="124" t="s">
        <v>516</v>
      </c>
      <c r="Q2892" s="21">
        <v>2009</v>
      </c>
      <c r="R2892" s="21" t="s">
        <v>2412</v>
      </c>
      <c r="S2892" s="21" t="s">
        <v>18385</v>
      </c>
      <c r="T2892" s="116">
        <v>2426</v>
      </c>
      <c r="U2892" s="111">
        <v>45</v>
      </c>
      <c r="V2892" s="113">
        <f t="shared" si="542"/>
        <v>2016.2755555555552</v>
      </c>
      <c r="W2892" s="113">
        <f t="shared" si="543"/>
        <v>409.72444444444477</v>
      </c>
      <c r="X2892" s="112">
        <f t="shared" si="544"/>
        <v>409724.44444444479</v>
      </c>
      <c r="Y2892" s="111"/>
      <c r="Z2892" s="110">
        <f t="shared" si="540"/>
        <v>37</v>
      </c>
      <c r="AA2892" s="109">
        <f t="shared" si="545"/>
        <v>121.30000000000001</v>
      </c>
      <c r="AB2892" s="109">
        <f t="shared" si="546"/>
        <v>121300.00000000001</v>
      </c>
      <c r="AC2892" s="108">
        <f t="shared" si="547"/>
        <v>2304.6999999999998</v>
      </c>
      <c r="AD2892" s="107">
        <f t="shared" si="548"/>
        <v>2.2222222222222223E-2</v>
      </c>
      <c r="AE2892" s="106">
        <f t="shared" si="549"/>
        <v>51.215555555555554</v>
      </c>
      <c r="AF2892" s="105">
        <f t="shared" si="550"/>
        <v>460.94000000000034</v>
      </c>
      <c r="AG2892" s="105">
        <f t="shared" si="551"/>
        <v>1965.0599999999997</v>
      </c>
    </row>
    <row r="2893" spans="1:33" s="88" customFormat="1" x14ac:dyDescent="0.35">
      <c r="A2893" s="21">
        <v>10141103</v>
      </c>
      <c r="B2893" s="21" t="s">
        <v>18023</v>
      </c>
      <c r="C2893" s="135" t="s">
        <v>18022</v>
      </c>
      <c r="D2893" s="133" t="s">
        <v>18384</v>
      </c>
      <c r="E2893" s="114" t="str">
        <f t="shared" si="541"/>
        <v>MINISUBESTAÇÃO MARCA:Desta Power Malta  PT 289</v>
      </c>
      <c r="F2893" s="21"/>
      <c r="G2893" s="21"/>
      <c r="H2893" s="21" t="s">
        <v>494</v>
      </c>
      <c r="I2893" s="21"/>
      <c r="J2893" s="21"/>
      <c r="K2893" s="133" t="s">
        <v>18383</v>
      </c>
      <c r="L2893" s="133" t="s">
        <v>18382</v>
      </c>
      <c r="M2893" s="21">
        <v>630</v>
      </c>
      <c r="N2893" s="21">
        <v>11</v>
      </c>
      <c r="O2893" s="21" t="s">
        <v>510</v>
      </c>
      <c r="P2893" s="124" t="s">
        <v>516</v>
      </c>
      <c r="Q2893" s="21">
        <v>2009</v>
      </c>
      <c r="R2893" s="21" t="s">
        <v>2412</v>
      </c>
      <c r="S2893" s="21" t="s">
        <v>18381</v>
      </c>
      <c r="T2893" s="116">
        <v>2772</v>
      </c>
      <c r="U2893" s="111">
        <v>45</v>
      </c>
      <c r="V2893" s="113">
        <f t="shared" si="542"/>
        <v>2303.8399999999997</v>
      </c>
      <c r="W2893" s="113">
        <f t="shared" si="543"/>
        <v>468.16000000000031</v>
      </c>
      <c r="X2893" s="112">
        <f t="shared" si="544"/>
        <v>468160.00000000029</v>
      </c>
      <c r="Y2893" s="111"/>
      <c r="Z2893" s="110">
        <f t="shared" si="540"/>
        <v>37</v>
      </c>
      <c r="AA2893" s="109">
        <f t="shared" si="545"/>
        <v>138.6</v>
      </c>
      <c r="AB2893" s="109">
        <f t="shared" si="546"/>
        <v>138600</v>
      </c>
      <c r="AC2893" s="108">
        <f t="shared" si="547"/>
        <v>2633.4</v>
      </c>
      <c r="AD2893" s="107">
        <f t="shared" si="548"/>
        <v>2.2222222222222223E-2</v>
      </c>
      <c r="AE2893" s="106">
        <f t="shared" si="549"/>
        <v>58.52</v>
      </c>
      <c r="AF2893" s="105">
        <f t="shared" si="550"/>
        <v>526.68000000000029</v>
      </c>
      <c r="AG2893" s="105">
        <f t="shared" si="551"/>
        <v>2245.3199999999997</v>
      </c>
    </row>
    <row r="2894" spans="1:33" s="88" customFormat="1" x14ac:dyDescent="0.35">
      <c r="A2894" s="21">
        <v>10141103</v>
      </c>
      <c r="B2894" s="21" t="s">
        <v>18023</v>
      </c>
      <c r="C2894" s="135" t="s">
        <v>18022</v>
      </c>
      <c r="D2894" s="133" t="s">
        <v>18380</v>
      </c>
      <c r="E2894" s="114" t="str">
        <f t="shared" si="541"/>
        <v>MINISUBESTAÇÃO MARCA:Desta Power Malta  PT 243R</v>
      </c>
      <c r="F2894" s="57" t="s">
        <v>1217</v>
      </c>
      <c r="G2894" s="21"/>
      <c r="H2894" s="21" t="s">
        <v>494</v>
      </c>
      <c r="I2894" s="21"/>
      <c r="J2894" s="21"/>
      <c r="K2894" s="133" t="s">
        <v>18379</v>
      </c>
      <c r="L2894" s="133" t="s">
        <v>18378</v>
      </c>
      <c r="M2894" s="21">
        <v>250</v>
      </c>
      <c r="N2894" s="21">
        <v>33</v>
      </c>
      <c r="O2894" s="21" t="s">
        <v>510</v>
      </c>
      <c r="P2894" s="124" t="s">
        <v>516</v>
      </c>
      <c r="Q2894" s="21">
        <v>2009</v>
      </c>
      <c r="R2894" s="21" t="s">
        <v>2412</v>
      </c>
      <c r="S2894" s="21" t="s">
        <v>10342</v>
      </c>
      <c r="T2894" s="116">
        <v>3638</v>
      </c>
      <c r="U2894" s="111">
        <v>45</v>
      </c>
      <c r="V2894" s="113">
        <f t="shared" si="542"/>
        <v>3023.5822222222223</v>
      </c>
      <c r="W2894" s="113">
        <f t="shared" si="543"/>
        <v>614.4177777777777</v>
      </c>
      <c r="X2894" s="112">
        <f t="shared" si="544"/>
        <v>614417.77777777775</v>
      </c>
      <c r="Y2894" s="111"/>
      <c r="Z2894" s="110">
        <f t="shared" si="540"/>
        <v>37</v>
      </c>
      <c r="AA2894" s="109">
        <f t="shared" si="545"/>
        <v>181.9</v>
      </c>
      <c r="AB2894" s="109">
        <f t="shared" si="546"/>
        <v>181900</v>
      </c>
      <c r="AC2894" s="108">
        <f t="shared" si="547"/>
        <v>3456.1</v>
      </c>
      <c r="AD2894" s="107">
        <f t="shared" si="548"/>
        <v>2.2222222222222223E-2</v>
      </c>
      <c r="AE2894" s="106">
        <f t="shared" si="549"/>
        <v>76.802222222222227</v>
      </c>
      <c r="AF2894" s="105">
        <f t="shared" si="550"/>
        <v>691.21999999999991</v>
      </c>
      <c r="AG2894" s="105">
        <f t="shared" si="551"/>
        <v>2946.78</v>
      </c>
    </row>
    <row r="2895" spans="1:33" s="88" customFormat="1" x14ac:dyDescent="0.35">
      <c r="A2895" s="21">
        <v>10141103</v>
      </c>
      <c r="B2895" s="115" t="s">
        <v>18023</v>
      </c>
      <c r="C2895" s="135" t="s">
        <v>18022</v>
      </c>
      <c r="D2895" s="133" t="s">
        <v>8281</v>
      </c>
      <c r="E2895" s="114" t="str">
        <f t="shared" si="541"/>
        <v>MINISUBESTAÇÃO MARCA:Desta Power Malta  PT 264R</v>
      </c>
      <c r="F2895" s="57" t="s">
        <v>1217</v>
      </c>
      <c r="G2895" s="21"/>
      <c r="H2895" s="21" t="s">
        <v>494</v>
      </c>
      <c r="I2895" s="21"/>
      <c r="J2895" s="21"/>
      <c r="K2895" s="133" t="s">
        <v>18377</v>
      </c>
      <c r="L2895" s="133" t="s">
        <v>18376</v>
      </c>
      <c r="M2895" s="21">
        <v>160</v>
      </c>
      <c r="N2895" s="21">
        <v>33</v>
      </c>
      <c r="O2895" s="21" t="s">
        <v>510</v>
      </c>
      <c r="P2895" s="124" t="s">
        <v>516</v>
      </c>
      <c r="Q2895" s="21">
        <v>2009</v>
      </c>
      <c r="R2895" s="21" t="s">
        <v>2412</v>
      </c>
      <c r="S2895" s="21" t="s">
        <v>18375</v>
      </c>
      <c r="T2895" s="24">
        <v>3638</v>
      </c>
      <c r="U2895" s="101">
        <v>45</v>
      </c>
      <c r="V2895" s="113">
        <f t="shared" si="542"/>
        <v>3023.5822222222223</v>
      </c>
      <c r="W2895" s="113">
        <f t="shared" si="543"/>
        <v>614.4177777777777</v>
      </c>
      <c r="X2895" s="112">
        <f t="shared" si="544"/>
        <v>614417.77777777775</v>
      </c>
      <c r="Y2895" s="111"/>
      <c r="Z2895" s="110">
        <f t="shared" si="540"/>
        <v>37</v>
      </c>
      <c r="AA2895" s="109">
        <f t="shared" si="545"/>
        <v>181.9</v>
      </c>
      <c r="AB2895" s="109">
        <f t="shared" si="546"/>
        <v>181900</v>
      </c>
      <c r="AC2895" s="108">
        <f t="shared" si="547"/>
        <v>3456.1</v>
      </c>
      <c r="AD2895" s="107">
        <f t="shared" si="548"/>
        <v>2.2222222222222223E-2</v>
      </c>
      <c r="AE2895" s="106">
        <f t="shared" si="549"/>
        <v>76.802222222222227</v>
      </c>
      <c r="AF2895" s="105">
        <f t="shared" si="550"/>
        <v>691.21999999999991</v>
      </c>
      <c r="AG2895" s="105">
        <f t="shared" si="551"/>
        <v>2946.78</v>
      </c>
    </row>
    <row r="2896" spans="1:33" s="88" customFormat="1" x14ac:dyDescent="0.35">
      <c r="A2896" s="21">
        <v>10141103</v>
      </c>
      <c r="B2896" s="115" t="s">
        <v>14786</v>
      </c>
      <c r="C2896" s="135" t="s">
        <v>710</v>
      </c>
      <c r="D2896" s="21"/>
      <c r="E2896" s="114" t="str">
        <f t="shared" si="541"/>
        <v xml:space="preserve">TRANSFORMADOR MARCA:ASTOR SE TETE </v>
      </c>
      <c r="F2896" s="21" t="s">
        <v>424</v>
      </c>
      <c r="G2896" s="21" t="s">
        <v>15052</v>
      </c>
      <c r="H2896" s="21" t="s">
        <v>424</v>
      </c>
      <c r="I2896" s="21" t="s">
        <v>16502</v>
      </c>
      <c r="J2896" s="21"/>
      <c r="K2896" s="21">
        <v>565533.80900000001</v>
      </c>
      <c r="L2896" s="21">
        <v>8213771.2800000003</v>
      </c>
      <c r="M2896" s="21">
        <v>500</v>
      </c>
      <c r="N2896" s="21">
        <v>33</v>
      </c>
      <c r="O2896" s="21">
        <v>0.4</v>
      </c>
      <c r="P2896" s="21">
        <v>3</v>
      </c>
      <c r="Q2896" s="21">
        <v>2009</v>
      </c>
      <c r="R2896" s="21" t="s">
        <v>499</v>
      </c>
      <c r="S2896" s="21" t="s">
        <v>16501</v>
      </c>
      <c r="T2896" s="116">
        <v>1200</v>
      </c>
      <c r="U2896" s="111">
        <v>45</v>
      </c>
      <c r="V2896" s="113">
        <f t="shared" si="542"/>
        <v>997.33333333333326</v>
      </c>
      <c r="W2896" s="113">
        <f t="shared" si="543"/>
        <v>202.66666666666674</v>
      </c>
      <c r="X2896" s="112">
        <f t="shared" si="544"/>
        <v>202666.66666666674</v>
      </c>
      <c r="Y2896" s="111"/>
      <c r="Z2896" s="110">
        <f t="shared" si="540"/>
        <v>37</v>
      </c>
      <c r="AA2896" s="109">
        <f t="shared" si="545"/>
        <v>60</v>
      </c>
      <c r="AB2896" s="109">
        <f t="shared" si="546"/>
        <v>60000</v>
      </c>
      <c r="AC2896" s="108">
        <f t="shared" si="547"/>
        <v>1140</v>
      </c>
      <c r="AD2896" s="107">
        <f t="shared" si="548"/>
        <v>2.2222222222222223E-2</v>
      </c>
      <c r="AE2896" s="106">
        <f t="shared" si="549"/>
        <v>25.333333333333336</v>
      </c>
      <c r="AF2896" s="105">
        <f t="shared" si="550"/>
        <v>228.00000000000009</v>
      </c>
      <c r="AG2896" s="105">
        <f t="shared" si="551"/>
        <v>971.99999999999989</v>
      </c>
    </row>
    <row r="2897" spans="1:33" s="88" customFormat="1" x14ac:dyDescent="0.35">
      <c r="A2897" s="21">
        <v>10141103</v>
      </c>
      <c r="B2897" s="115" t="s">
        <v>14786</v>
      </c>
      <c r="C2897" s="135" t="s">
        <v>710</v>
      </c>
      <c r="D2897" s="21"/>
      <c r="E2897" s="114" t="str">
        <f t="shared" si="541"/>
        <v xml:space="preserve">TRANSFORMADOR MARCA:TUSCO TRAFO SE-MOVEL </v>
      </c>
      <c r="F2897" s="21" t="s">
        <v>424</v>
      </c>
      <c r="G2897" s="21" t="s">
        <v>15031</v>
      </c>
      <c r="H2897" s="21" t="s">
        <v>424</v>
      </c>
      <c r="I2897" s="21" t="s">
        <v>15443</v>
      </c>
      <c r="J2897" s="21"/>
      <c r="K2897" s="119" t="s">
        <v>16500</v>
      </c>
      <c r="L2897" s="119" t="s">
        <v>16499</v>
      </c>
      <c r="M2897" s="21">
        <v>50</v>
      </c>
      <c r="N2897" s="21">
        <v>33</v>
      </c>
      <c r="O2897" s="21">
        <v>0.4</v>
      </c>
      <c r="P2897" s="21">
        <v>3</v>
      </c>
      <c r="Q2897" s="21">
        <v>2009</v>
      </c>
      <c r="R2897" s="21" t="s">
        <v>219</v>
      </c>
      <c r="S2897" s="70" t="s">
        <v>16498</v>
      </c>
      <c r="T2897" s="116">
        <v>643</v>
      </c>
      <c r="U2897" s="111">
        <v>45</v>
      </c>
      <c r="V2897" s="113">
        <f t="shared" si="542"/>
        <v>534.40444444444449</v>
      </c>
      <c r="W2897" s="113">
        <f t="shared" si="543"/>
        <v>108.59555555555551</v>
      </c>
      <c r="X2897" s="112">
        <f t="shared" si="544"/>
        <v>108595.5555555555</v>
      </c>
      <c r="Y2897" s="111"/>
      <c r="Z2897" s="110">
        <f t="shared" si="540"/>
        <v>37</v>
      </c>
      <c r="AA2897" s="109">
        <f t="shared" si="545"/>
        <v>32.15</v>
      </c>
      <c r="AB2897" s="109">
        <f t="shared" si="546"/>
        <v>32150</v>
      </c>
      <c r="AC2897" s="108">
        <f t="shared" si="547"/>
        <v>610.85</v>
      </c>
      <c r="AD2897" s="107">
        <f t="shared" si="548"/>
        <v>2.2222222222222223E-2</v>
      </c>
      <c r="AE2897" s="106">
        <f t="shared" si="549"/>
        <v>13.574444444444445</v>
      </c>
      <c r="AF2897" s="105">
        <f t="shared" si="550"/>
        <v>122.16999999999996</v>
      </c>
      <c r="AG2897" s="105">
        <f t="shared" si="551"/>
        <v>520.83000000000004</v>
      </c>
    </row>
    <row r="2898" spans="1:33" s="88" customFormat="1" x14ac:dyDescent="0.35">
      <c r="A2898" s="21">
        <v>10141103</v>
      </c>
      <c r="B2898" s="115" t="s">
        <v>14786</v>
      </c>
      <c r="C2898" s="135" t="s">
        <v>710</v>
      </c>
      <c r="D2898" s="21"/>
      <c r="E2898" s="114" t="str">
        <f t="shared" si="541"/>
        <v xml:space="preserve">TRANSFORMADOR MARCA:TUSCO TRAFO SE-MOVEL </v>
      </c>
      <c r="F2898" s="21" t="s">
        <v>424</v>
      </c>
      <c r="G2898" s="21" t="s">
        <v>15031</v>
      </c>
      <c r="H2898" s="21" t="s">
        <v>411</v>
      </c>
      <c r="I2898" s="21" t="s">
        <v>16497</v>
      </c>
      <c r="J2898" s="21"/>
      <c r="K2898" s="119" t="s">
        <v>16496</v>
      </c>
      <c r="L2898" s="119" t="s">
        <v>16495</v>
      </c>
      <c r="M2898" s="21">
        <v>50</v>
      </c>
      <c r="N2898" s="21">
        <v>33</v>
      </c>
      <c r="O2898" s="21">
        <v>0.4</v>
      </c>
      <c r="P2898" s="21">
        <v>3</v>
      </c>
      <c r="Q2898" s="21">
        <v>2009</v>
      </c>
      <c r="R2898" s="21" t="s">
        <v>219</v>
      </c>
      <c r="S2898" s="21">
        <v>521179</v>
      </c>
      <c r="T2898" s="116">
        <v>643</v>
      </c>
      <c r="U2898" s="111">
        <v>45</v>
      </c>
      <c r="V2898" s="113">
        <f t="shared" si="542"/>
        <v>534.40444444444449</v>
      </c>
      <c r="W2898" s="113">
        <f t="shared" si="543"/>
        <v>108.59555555555551</v>
      </c>
      <c r="X2898" s="112">
        <f t="shared" si="544"/>
        <v>108595.5555555555</v>
      </c>
      <c r="Y2898" s="111"/>
      <c r="Z2898" s="110">
        <f t="shared" si="540"/>
        <v>37</v>
      </c>
      <c r="AA2898" s="109">
        <f t="shared" si="545"/>
        <v>32.15</v>
      </c>
      <c r="AB2898" s="109">
        <f t="shared" si="546"/>
        <v>32150</v>
      </c>
      <c r="AC2898" s="108">
        <f t="shared" si="547"/>
        <v>610.85</v>
      </c>
      <c r="AD2898" s="107">
        <f t="shared" si="548"/>
        <v>2.2222222222222223E-2</v>
      </c>
      <c r="AE2898" s="106">
        <f t="shared" si="549"/>
        <v>13.574444444444445</v>
      </c>
      <c r="AF2898" s="105">
        <f t="shared" si="550"/>
        <v>122.16999999999996</v>
      </c>
      <c r="AG2898" s="105">
        <f t="shared" si="551"/>
        <v>520.83000000000004</v>
      </c>
    </row>
    <row r="2899" spans="1:33" s="88" customFormat="1" x14ac:dyDescent="0.35">
      <c r="A2899" s="21">
        <v>10141103</v>
      </c>
      <c r="B2899" s="115" t="s">
        <v>14786</v>
      </c>
      <c r="C2899" s="135" t="s">
        <v>710</v>
      </c>
      <c r="D2899" s="21"/>
      <c r="E2899" s="114" t="str">
        <f t="shared" si="541"/>
        <v xml:space="preserve">TRANSFORMADOR MARCA:TUSCO TRAFO SE-MOVEL </v>
      </c>
      <c r="F2899" s="21" t="s">
        <v>424</v>
      </c>
      <c r="G2899" s="21" t="s">
        <v>15031</v>
      </c>
      <c r="H2899" s="21" t="s">
        <v>411</v>
      </c>
      <c r="I2899" s="21" t="s">
        <v>16494</v>
      </c>
      <c r="J2899" s="21"/>
      <c r="K2899" s="119" t="s">
        <v>16493</v>
      </c>
      <c r="L2899" s="119" t="s">
        <v>16492</v>
      </c>
      <c r="M2899" s="21">
        <v>50</v>
      </c>
      <c r="N2899" s="21">
        <v>33</v>
      </c>
      <c r="O2899" s="21">
        <v>0.4</v>
      </c>
      <c r="P2899" s="21">
        <v>3</v>
      </c>
      <c r="Q2899" s="21">
        <v>2009</v>
      </c>
      <c r="R2899" s="21" t="s">
        <v>219</v>
      </c>
      <c r="S2899" s="21">
        <v>521180</v>
      </c>
      <c r="T2899" s="116">
        <v>643</v>
      </c>
      <c r="U2899" s="111">
        <v>45</v>
      </c>
      <c r="V2899" s="113">
        <f t="shared" si="542"/>
        <v>534.40444444444449</v>
      </c>
      <c r="W2899" s="113">
        <f t="shared" si="543"/>
        <v>108.59555555555551</v>
      </c>
      <c r="X2899" s="112">
        <f t="shared" si="544"/>
        <v>108595.5555555555</v>
      </c>
      <c r="Y2899" s="111"/>
      <c r="Z2899" s="110">
        <f t="shared" si="540"/>
        <v>37</v>
      </c>
      <c r="AA2899" s="109">
        <f t="shared" si="545"/>
        <v>32.15</v>
      </c>
      <c r="AB2899" s="109">
        <f t="shared" si="546"/>
        <v>32150</v>
      </c>
      <c r="AC2899" s="108">
        <f t="shared" si="547"/>
        <v>610.85</v>
      </c>
      <c r="AD2899" s="107">
        <f t="shared" si="548"/>
        <v>2.2222222222222223E-2</v>
      </c>
      <c r="AE2899" s="106">
        <f t="shared" si="549"/>
        <v>13.574444444444445</v>
      </c>
      <c r="AF2899" s="105">
        <f t="shared" si="550"/>
        <v>122.16999999999996</v>
      </c>
      <c r="AG2899" s="105">
        <f t="shared" si="551"/>
        <v>520.83000000000004</v>
      </c>
    </row>
    <row r="2900" spans="1:33" s="88" customFormat="1" x14ac:dyDescent="0.35">
      <c r="A2900" s="21">
        <v>10141103</v>
      </c>
      <c r="B2900" s="115" t="s">
        <v>14786</v>
      </c>
      <c r="C2900" s="135" t="s">
        <v>710</v>
      </c>
      <c r="D2900" s="21"/>
      <c r="E2900" s="114" t="str">
        <f t="shared" si="541"/>
        <v xml:space="preserve">TRANSFORMADOR MARCA:TUSCO TRAFO SE-MOVEL </v>
      </c>
      <c r="F2900" s="21" t="s">
        <v>424</v>
      </c>
      <c r="G2900" s="21" t="s">
        <v>15031</v>
      </c>
      <c r="H2900" s="21" t="s">
        <v>411</v>
      </c>
      <c r="I2900" s="21" t="s">
        <v>16491</v>
      </c>
      <c r="J2900" s="21"/>
      <c r="K2900" s="119" t="s">
        <v>16490</v>
      </c>
      <c r="L2900" s="119" t="s">
        <v>16489</v>
      </c>
      <c r="M2900" s="21">
        <v>50</v>
      </c>
      <c r="N2900" s="21">
        <v>33</v>
      </c>
      <c r="O2900" s="21">
        <v>0.4</v>
      </c>
      <c r="P2900" s="21">
        <v>3</v>
      </c>
      <c r="Q2900" s="21">
        <v>2009</v>
      </c>
      <c r="R2900" s="21" t="s">
        <v>219</v>
      </c>
      <c r="S2900" s="21">
        <v>521178</v>
      </c>
      <c r="T2900" s="116">
        <v>643</v>
      </c>
      <c r="U2900" s="111">
        <v>45</v>
      </c>
      <c r="V2900" s="113">
        <f t="shared" si="542"/>
        <v>534.40444444444449</v>
      </c>
      <c r="W2900" s="113">
        <f t="shared" si="543"/>
        <v>108.59555555555551</v>
      </c>
      <c r="X2900" s="112">
        <f t="shared" si="544"/>
        <v>108595.5555555555</v>
      </c>
      <c r="Y2900" s="111"/>
      <c r="Z2900" s="110">
        <f t="shared" si="540"/>
        <v>37</v>
      </c>
      <c r="AA2900" s="109">
        <f t="shared" si="545"/>
        <v>32.15</v>
      </c>
      <c r="AB2900" s="109">
        <f t="shared" si="546"/>
        <v>32150</v>
      </c>
      <c r="AC2900" s="108">
        <f t="shared" si="547"/>
        <v>610.85</v>
      </c>
      <c r="AD2900" s="107">
        <f t="shared" si="548"/>
        <v>2.2222222222222223E-2</v>
      </c>
      <c r="AE2900" s="106">
        <f t="shared" si="549"/>
        <v>13.574444444444445</v>
      </c>
      <c r="AF2900" s="105">
        <f t="shared" si="550"/>
        <v>122.16999999999996</v>
      </c>
      <c r="AG2900" s="105">
        <f t="shared" si="551"/>
        <v>520.83000000000004</v>
      </c>
    </row>
    <row r="2901" spans="1:33" s="88" customFormat="1" x14ac:dyDescent="0.35">
      <c r="A2901" s="21">
        <v>10141103</v>
      </c>
      <c r="B2901" s="115" t="s">
        <v>14786</v>
      </c>
      <c r="C2901" s="135" t="s">
        <v>710</v>
      </c>
      <c r="D2901" s="41"/>
      <c r="E2901" s="114" t="str">
        <f t="shared" si="541"/>
        <v xml:space="preserve">TRANSFORMADOR MARCA:PME SE-TETE </v>
      </c>
      <c r="F2901" s="21" t="s">
        <v>424</v>
      </c>
      <c r="G2901" s="21" t="s">
        <v>3179</v>
      </c>
      <c r="H2901" s="21" t="s">
        <v>424</v>
      </c>
      <c r="I2901" s="21" t="s">
        <v>16488</v>
      </c>
      <c r="J2901" s="21"/>
      <c r="K2901" s="21" t="s">
        <v>16487</v>
      </c>
      <c r="L2901" s="21" t="s">
        <v>16486</v>
      </c>
      <c r="M2901" s="21">
        <v>250</v>
      </c>
      <c r="N2901" s="21">
        <v>33</v>
      </c>
      <c r="O2901" s="21">
        <v>0.4</v>
      </c>
      <c r="P2901" s="21">
        <v>3</v>
      </c>
      <c r="Q2901" s="21">
        <v>2009</v>
      </c>
      <c r="R2901" s="21" t="s">
        <v>6531</v>
      </c>
      <c r="S2901" s="21">
        <v>2500902</v>
      </c>
      <c r="T2901" s="116">
        <v>991</v>
      </c>
      <c r="U2901" s="111">
        <v>45</v>
      </c>
      <c r="V2901" s="113">
        <f t="shared" si="542"/>
        <v>823.63111111111107</v>
      </c>
      <c r="W2901" s="113">
        <f t="shared" si="543"/>
        <v>167.36888888888893</v>
      </c>
      <c r="X2901" s="112">
        <f t="shared" si="544"/>
        <v>167368.88888888893</v>
      </c>
      <c r="Y2901" s="111"/>
      <c r="Z2901" s="110">
        <f t="shared" si="540"/>
        <v>37</v>
      </c>
      <c r="AA2901" s="109">
        <f t="shared" si="545"/>
        <v>49.550000000000004</v>
      </c>
      <c r="AB2901" s="109">
        <f t="shared" si="546"/>
        <v>49550.000000000007</v>
      </c>
      <c r="AC2901" s="108">
        <f t="shared" si="547"/>
        <v>941.45</v>
      </c>
      <c r="AD2901" s="107">
        <f t="shared" si="548"/>
        <v>2.2222222222222223E-2</v>
      </c>
      <c r="AE2901" s="106">
        <f t="shared" si="549"/>
        <v>20.921111111111113</v>
      </c>
      <c r="AF2901" s="105">
        <f t="shared" si="550"/>
        <v>188.29000000000005</v>
      </c>
      <c r="AG2901" s="105">
        <f t="shared" si="551"/>
        <v>802.70999999999992</v>
      </c>
    </row>
    <row r="2902" spans="1:33" s="88" customFormat="1" x14ac:dyDescent="0.35">
      <c r="A2902" s="21">
        <v>10141103</v>
      </c>
      <c r="B2902" s="115" t="s">
        <v>14786</v>
      </c>
      <c r="C2902" s="135" t="s">
        <v>710</v>
      </c>
      <c r="D2902" s="21">
        <v>106</v>
      </c>
      <c r="E2902" s="114" t="str">
        <f t="shared" si="541"/>
        <v>TRANSFORMADOR MARCA:  106</v>
      </c>
      <c r="F2902" s="21"/>
      <c r="G2902" s="21"/>
      <c r="H2902" s="21" t="s">
        <v>14848</v>
      </c>
      <c r="I2902" s="21" t="s">
        <v>16374</v>
      </c>
      <c r="J2902" s="21"/>
      <c r="K2902" s="21" t="s">
        <v>16373</v>
      </c>
      <c r="L2902" s="21" t="s">
        <v>16372</v>
      </c>
      <c r="M2902" s="21">
        <v>315</v>
      </c>
      <c r="N2902" s="21">
        <v>33</v>
      </c>
      <c r="O2902" s="21" t="s">
        <v>362</v>
      </c>
      <c r="P2902" s="21">
        <v>3</v>
      </c>
      <c r="Q2902" s="124">
        <v>2009</v>
      </c>
      <c r="R2902" s="21"/>
      <c r="S2902" s="21"/>
      <c r="T2902" s="116">
        <v>1039</v>
      </c>
      <c r="U2902" s="111">
        <v>45</v>
      </c>
      <c r="V2902" s="113">
        <f t="shared" si="542"/>
        <v>863.52444444444438</v>
      </c>
      <c r="W2902" s="113">
        <f t="shared" si="543"/>
        <v>175.47555555555562</v>
      </c>
      <c r="X2902" s="112">
        <f t="shared" si="544"/>
        <v>175475.55555555562</v>
      </c>
      <c r="Y2902" s="111"/>
      <c r="Z2902" s="110">
        <f t="shared" si="540"/>
        <v>37</v>
      </c>
      <c r="AA2902" s="109">
        <f t="shared" si="545"/>
        <v>51.95</v>
      </c>
      <c r="AB2902" s="109">
        <f t="shared" si="546"/>
        <v>51950</v>
      </c>
      <c r="AC2902" s="108">
        <f t="shared" si="547"/>
        <v>987.05</v>
      </c>
      <c r="AD2902" s="107">
        <f t="shared" si="548"/>
        <v>2.2222222222222223E-2</v>
      </c>
      <c r="AE2902" s="106">
        <f t="shared" si="549"/>
        <v>21.934444444444445</v>
      </c>
      <c r="AF2902" s="105">
        <f t="shared" si="550"/>
        <v>197.41000000000005</v>
      </c>
      <c r="AG2902" s="105">
        <f t="shared" si="551"/>
        <v>841.58999999999992</v>
      </c>
    </row>
    <row r="2903" spans="1:33" s="88" customFormat="1" x14ac:dyDescent="0.35">
      <c r="A2903" s="21">
        <v>10141103</v>
      </c>
      <c r="B2903" s="115" t="s">
        <v>14786</v>
      </c>
      <c r="C2903" s="135" t="s">
        <v>710</v>
      </c>
      <c r="D2903" s="21">
        <v>137</v>
      </c>
      <c r="E2903" s="114" t="str">
        <f t="shared" si="541"/>
        <v>TRANSFORMADOR MARCA:  137</v>
      </c>
      <c r="F2903" s="57"/>
      <c r="G2903" s="21"/>
      <c r="H2903" s="21" t="s">
        <v>14848</v>
      </c>
      <c r="I2903" s="21" t="s">
        <v>16370</v>
      </c>
      <c r="J2903" s="21"/>
      <c r="K2903" s="21" t="s">
        <v>16369</v>
      </c>
      <c r="L2903" s="21" t="s">
        <v>16368</v>
      </c>
      <c r="M2903" s="21">
        <v>100</v>
      </c>
      <c r="N2903" s="21">
        <v>33</v>
      </c>
      <c r="O2903" s="21" t="s">
        <v>362</v>
      </c>
      <c r="P2903" s="21">
        <v>3</v>
      </c>
      <c r="Q2903" s="124">
        <v>2009</v>
      </c>
      <c r="R2903" s="21"/>
      <c r="S2903" s="21"/>
      <c r="T2903" s="116">
        <v>763</v>
      </c>
      <c r="U2903" s="111">
        <v>45</v>
      </c>
      <c r="V2903" s="113">
        <f t="shared" si="542"/>
        <v>634.13777777777773</v>
      </c>
      <c r="W2903" s="113">
        <f t="shared" si="543"/>
        <v>128.86222222222227</v>
      </c>
      <c r="X2903" s="112">
        <f t="shared" si="544"/>
        <v>128862.22222222228</v>
      </c>
      <c r="Y2903" s="111"/>
      <c r="Z2903" s="110">
        <f t="shared" si="540"/>
        <v>37</v>
      </c>
      <c r="AA2903" s="109">
        <f t="shared" si="545"/>
        <v>38.15</v>
      </c>
      <c r="AB2903" s="109">
        <f t="shared" si="546"/>
        <v>38150</v>
      </c>
      <c r="AC2903" s="108">
        <f t="shared" si="547"/>
        <v>724.85</v>
      </c>
      <c r="AD2903" s="107">
        <f t="shared" si="548"/>
        <v>2.2222222222222223E-2</v>
      </c>
      <c r="AE2903" s="106">
        <f t="shared" si="549"/>
        <v>16.10777777777778</v>
      </c>
      <c r="AF2903" s="105">
        <f t="shared" si="550"/>
        <v>144.97000000000006</v>
      </c>
      <c r="AG2903" s="105">
        <f t="shared" si="551"/>
        <v>618.03</v>
      </c>
    </row>
    <row r="2904" spans="1:33" s="88" customFormat="1" x14ac:dyDescent="0.35">
      <c r="A2904" s="21">
        <v>10141103</v>
      </c>
      <c r="B2904" s="115" t="s">
        <v>14786</v>
      </c>
      <c r="C2904" s="135" t="s">
        <v>710</v>
      </c>
      <c r="D2904" s="21">
        <v>149</v>
      </c>
      <c r="E2904" s="114" t="str">
        <f t="shared" si="541"/>
        <v>TRANSFORMADOR MARCA:  149</v>
      </c>
      <c r="F2904" s="21"/>
      <c r="G2904" s="21"/>
      <c r="H2904" s="21" t="s">
        <v>14848</v>
      </c>
      <c r="I2904" s="21" t="s">
        <v>16367</v>
      </c>
      <c r="J2904" s="21"/>
      <c r="K2904" s="21" t="s">
        <v>16366</v>
      </c>
      <c r="L2904" s="21" t="s">
        <v>16365</v>
      </c>
      <c r="M2904" s="21">
        <v>100</v>
      </c>
      <c r="N2904" s="21">
        <v>11</v>
      </c>
      <c r="O2904" s="21" t="s">
        <v>362</v>
      </c>
      <c r="P2904" s="21">
        <v>3</v>
      </c>
      <c r="Q2904" s="124">
        <v>2009</v>
      </c>
      <c r="R2904" s="21"/>
      <c r="S2904" s="21"/>
      <c r="T2904" s="116">
        <v>763</v>
      </c>
      <c r="U2904" s="111">
        <v>45</v>
      </c>
      <c r="V2904" s="113">
        <f t="shared" si="542"/>
        <v>634.13777777777773</v>
      </c>
      <c r="W2904" s="113">
        <f t="shared" si="543"/>
        <v>128.86222222222227</v>
      </c>
      <c r="X2904" s="112">
        <f t="shared" si="544"/>
        <v>128862.22222222228</v>
      </c>
      <c r="Y2904" s="111"/>
      <c r="Z2904" s="110">
        <f t="shared" si="540"/>
        <v>37</v>
      </c>
      <c r="AA2904" s="109">
        <f t="shared" si="545"/>
        <v>38.15</v>
      </c>
      <c r="AB2904" s="109">
        <f t="shared" si="546"/>
        <v>38150</v>
      </c>
      <c r="AC2904" s="108">
        <f t="shared" si="547"/>
        <v>724.85</v>
      </c>
      <c r="AD2904" s="107">
        <f t="shared" si="548"/>
        <v>2.2222222222222223E-2</v>
      </c>
      <c r="AE2904" s="106">
        <f t="shared" si="549"/>
        <v>16.10777777777778</v>
      </c>
      <c r="AF2904" s="105">
        <f t="shared" si="550"/>
        <v>144.97000000000006</v>
      </c>
      <c r="AG2904" s="105">
        <f t="shared" si="551"/>
        <v>618.03</v>
      </c>
    </row>
    <row r="2905" spans="1:33" s="88" customFormat="1" x14ac:dyDescent="0.35">
      <c r="A2905" s="21">
        <v>10141103</v>
      </c>
      <c r="B2905" s="115" t="s">
        <v>14786</v>
      </c>
      <c r="C2905" s="135" t="s">
        <v>710</v>
      </c>
      <c r="D2905" s="21">
        <v>156</v>
      </c>
      <c r="E2905" s="114" t="str">
        <f t="shared" si="541"/>
        <v>TRANSFORMADOR MARCA:  156</v>
      </c>
      <c r="F2905" s="57"/>
      <c r="G2905" s="21"/>
      <c r="H2905" s="21" t="s">
        <v>16157</v>
      </c>
      <c r="I2905" s="21" t="s">
        <v>14975</v>
      </c>
      <c r="J2905" s="57"/>
      <c r="K2905" s="21" t="s">
        <v>16364</v>
      </c>
      <c r="L2905" s="21" t="s">
        <v>16363</v>
      </c>
      <c r="M2905" s="21">
        <v>100</v>
      </c>
      <c r="N2905" s="21">
        <v>33</v>
      </c>
      <c r="O2905" s="21" t="s">
        <v>362</v>
      </c>
      <c r="P2905" s="21">
        <v>3</v>
      </c>
      <c r="Q2905" s="124">
        <v>2009</v>
      </c>
      <c r="R2905" s="57"/>
      <c r="S2905" s="57"/>
      <c r="T2905" s="116">
        <v>763</v>
      </c>
      <c r="U2905" s="111">
        <v>45</v>
      </c>
      <c r="V2905" s="113">
        <f t="shared" si="542"/>
        <v>634.13777777777773</v>
      </c>
      <c r="W2905" s="113">
        <f t="shared" si="543"/>
        <v>128.86222222222227</v>
      </c>
      <c r="X2905" s="112">
        <f t="shared" si="544"/>
        <v>128862.22222222228</v>
      </c>
      <c r="Y2905" s="111"/>
      <c r="Z2905" s="110">
        <f t="shared" si="540"/>
        <v>37</v>
      </c>
      <c r="AA2905" s="109">
        <f t="shared" si="545"/>
        <v>38.15</v>
      </c>
      <c r="AB2905" s="109">
        <f t="shared" si="546"/>
        <v>38150</v>
      </c>
      <c r="AC2905" s="108">
        <f t="shared" si="547"/>
        <v>724.85</v>
      </c>
      <c r="AD2905" s="107">
        <f t="shared" si="548"/>
        <v>2.2222222222222223E-2</v>
      </c>
      <c r="AE2905" s="106">
        <f t="shared" si="549"/>
        <v>16.10777777777778</v>
      </c>
      <c r="AF2905" s="105">
        <f t="shared" si="550"/>
        <v>144.97000000000006</v>
      </c>
      <c r="AG2905" s="105">
        <f t="shared" si="551"/>
        <v>618.03</v>
      </c>
    </row>
    <row r="2906" spans="1:33" s="88" customFormat="1" x14ac:dyDescent="0.35">
      <c r="A2906" s="21">
        <v>10141103</v>
      </c>
      <c r="B2906" s="115" t="s">
        <v>14786</v>
      </c>
      <c r="C2906" s="135" t="s">
        <v>710</v>
      </c>
      <c r="D2906" s="21" t="s">
        <v>8874</v>
      </c>
      <c r="E2906" s="114" t="str">
        <f t="shared" si="541"/>
        <v>TRANSFORMADOR MARCA: CUAMBA PTS 9</v>
      </c>
      <c r="F2906" s="21"/>
      <c r="G2906" s="124" t="s">
        <v>179</v>
      </c>
      <c r="H2906" s="124" t="s">
        <v>179</v>
      </c>
      <c r="I2906" s="124" t="s">
        <v>16361</v>
      </c>
      <c r="J2906" s="21"/>
      <c r="K2906" s="21" t="s">
        <v>16360</v>
      </c>
      <c r="L2906" s="21" t="s">
        <v>16359</v>
      </c>
      <c r="M2906" s="21">
        <v>500</v>
      </c>
      <c r="N2906" s="161" t="s">
        <v>19</v>
      </c>
      <c r="O2906" s="21" t="s">
        <v>362</v>
      </c>
      <c r="P2906" s="21">
        <v>3</v>
      </c>
      <c r="Q2906" s="124">
        <v>2009</v>
      </c>
      <c r="R2906" s="21"/>
      <c r="S2906" s="21"/>
      <c r="T2906" s="116">
        <v>1200</v>
      </c>
      <c r="U2906" s="111">
        <v>45</v>
      </c>
      <c r="V2906" s="113">
        <f t="shared" si="542"/>
        <v>997.33333333333326</v>
      </c>
      <c r="W2906" s="113">
        <f t="shared" si="543"/>
        <v>202.66666666666674</v>
      </c>
      <c r="X2906" s="112">
        <f t="shared" si="544"/>
        <v>202666.66666666674</v>
      </c>
      <c r="Y2906" s="111"/>
      <c r="Z2906" s="110">
        <f t="shared" si="540"/>
        <v>37</v>
      </c>
      <c r="AA2906" s="109">
        <f t="shared" si="545"/>
        <v>60</v>
      </c>
      <c r="AB2906" s="109">
        <f t="shared" si="546"/>
        <v>60000</v>
      </c>
      <c r="AC2906" s="108">
        <f t="shared" si="547"/>
        <v>1140</v>
      </c>
      <c r="AD2906" s="107">
        <f t="shared" si="548"/>
        <v>2.2222222222222223E-2</v>
      </c>
      <c r="AE2906" s="106">
        <f t="shared" si="549"/>
        <v>25.333333333333336</v>
      </c>
      <c r="AF2906" s="105">
        <f t="shared" si="550"/>
        <v>228.00000000000009</v>
      </c>
      <c r="AG2906" s="105">
        <f t="shared" si="551"/>
        <v>971.99999999999989</v>
      </c>
    </row>
    <row r="2907" spans="1:33" s="88" customFormat="1" x14ac:dyDescent="0.35">
      <c r="A2907" s="21">
        <v>10141103</v>
      </c>
      <c r="B2907" s="115" t="s">
        <v>14786</v>
      </c>
      <c r="C2907" s="135" t="s">
        <v>710</v>
      </c>
      <c r="D2907" s="21" t="s">
        <v>3087</v>
      </c>
      <c r="E2907" s="114" t="str">
        <f t="shared" si="541"/>
        <v>TRANSFORMADOR MARCA:EFACEC PT7 PT7</v>
      </c>
      <c r="F2907" s="21" t="s">
        <v>16485</v>
      </c>
      <c r="G2907" s="21" t="s">
        <v>3087</v>
      </c>
      <c r="H2907" s="21" t="s">
        <v>3104</v>
      </c>
      <c r="I2907" s="21" t="s">
        <v>530</v>
      </c>
      <c r="J2907" s="21"/>
      <c r="K2907" s="124" t="s">
        <v>16484</v>
      </c>
      <c r="L2907" s="124" t="s">
        <v>16483</v>
      </c>
      <c r="M2907" s="21">
        <v>630</v>
      </c>
      <c r="N2907" s="21">
        <v>6.6</v>
      </c>
      <c r="O2907" s="21">
        <v>0.4</v>
      </c>
      <c r="P2907" s="21">
        <v>3</v>
      </c>
      <c r="Q2907" s="124">
        <v>2009</v>
      </c>
      <c r="R2907" s="124" t="s">
        <v>27</v>
      </c>
      <c r="S2907" s="124">
        <v>27222.7</v>
      </c>
      <c r="T2907" s="116">
        <v>1016</v>
      </c>
      <c r="U2907" s="111">
        <v>45</v>
      </c>
      <c r="V2907" s="113">
        <f t="shared" si="542"/>
        <v>844.4088888888889</v>
      </c>
      <c r="W2907" s="113">
        <f t="shared" si="543"/>
        <v>171.5911111111111</v>
      </c>
      <c r="X2907" s="112">
        <f t="shared" si="544"/>
        <v>171591.11111111109</v>
      </c>
      <c r="Y2907" s="111"/>
      <c r="Z2907" s="110">
        <f t="shared" si="540"/>
        <v>37</v>
      </c>
      <c r="AA2907" s="109">
        <f t="shared" si="545"/>
        <v>50.800000000000004</v>
      </c>
      <c r="AB2907" s="109">
        <f t="shared" si="546"/>
        <v>50800.000000000007</v>
      </c>
      <c r="AC2907" s="108">
        <f t="shared" si="547"/>
        <v>965.2</v>
      </c>
      <c r="AD2907" s="107">
        <f t="shared" si="548"/>
        <v>2.2222222222222223E-2</v>
      </c>
      <c r="AE2907" s="106">
        <f t="shared" si="549"/>
        <v>21.448888888888892</v>
      </c>
      <c r="AF2907" s="105">
        <f t="shared" si="550"/>
        <v>193.04</v>
      </c>
      <c r="AG2907" s="105">
        <f t="shared" si="551"/>
        <v>822.96</v>
      </c>
    </row>
    <row r="2908" spans="1:33" s="88" customFormat="1" x14ac:dyDescent="0.35">
      <c r="A2908" s="21">
        <v>10141103</v>
      </c>
      <c r="B2908" s="115" t="s">
        <v>14786</v>
      </c>
      <c r="C2908" s="135" t="s">
        <v>710</v>
      </c>
      <c r="D2908" s="21" t="s">
        <v>3075</v>
      </c>
      <c r="E2908" s="114" t="str">
        <f t="shared" si="541"/>
        <v>TRANSFORMADOR MARCA:EFACEC PT13 PT13</v>
      </c>
      <c r="F2908" s="21" t="s">
        <v>16482</v>
      </c>
      <c r="G2908" s="21" t="s">
        <v>3075</v>
      </c>
      <c r="H2908" s="21" t="s">
        <v>3104</v>
      </c>
      <c r="I2908" s="21" t="s">
        <v>530</v>
      </c>
      <c r="J2908" s="21"/>
      <c r="K2908" s="124">
        <v>694770.4</v>
      </c>
      <c r="L2908" s="124">
        <v>7808511.7999999998</v>
      </c>
      <c r="M2908" s="21">
        <v>500</v>
      </c>
      <c r="N2908" s="21">
        <v>6.6</v>
      </c>
      <c r="O2908" s="21">
        <v>0.4</v>
      </c>
      <c r="P2908" s="21">
        <v>3</v>
      </c>
      <c r="Q2908" s="124">
        <v>2009</v>
      </c>
      <c r="R2908" s="124" t="s">
        <v>27</v>
      </c>
      <c r="S2908" s="124" t="s">
        <v>16481</v>
      </c>
      <c r="T2908" s="116">
        <v>1016</v>
      </c>
      <c r="U2908" s="111">
        <v>45</v>
      </c>
      <c r="V2908" s="113">
        <f t="shared" si="542"/>
        <v>844.4088888888889</v>
      </c>
      <c r="W2908" s="113">
        <f t="shared" si="543"/>
        <v>171.5911111111111</v>
      </c>
      <c r="X2908" s="112">
        <f t="shared" si="544"/>
        <v>171591.11111111109</v>
      </c>
      <c r="Y2908" s="111"/>
      <c r="Z2908" s="110">
        <f t="shared" si="540"/>
        <v>37</v>
      </c>
      <c r="AA2908" s="109">
        <f t="shared" si="545"/>
        <v>50.800000000000004</v>
      </c>
      <c r="AB2908" s="109">
        <f t="shared" si="546"/>
        <v>50800.000000000007</v>
      </c>
      <c r="AC2908" s="108">
        <f t="shared" si="547"/>
        <v>965.2</v>
      </c>
      <c r="AD2908" s="107">
        <f t="shared" si="548"/>
        <v>2.2222222222222223E-2</v>
      </c>
      <c r="AE2908" s="106">
        <f t="shared" si="549"/>
        <v>21.448888888888892</v>
      </c>
      <c r="AF2908" s="105">
        <f t="shared" si="550"/>
        <v>193.04</v>
      </c>
      <c r="AG2908" s="105">
        <f t="shared" si="551"/>
        <v>822.96</v>
      </c>
    </row>
    <row r="2909" spans="1:33" s="88" customFormat="1" x14ac:dyDescent="0.35">
      <c r="A2909" s="21">
        <v>10141103</v>
      </c>
      <c r="B2909" s="115" t="s">
        <v>14786</v>
      </c>
      <c r="C2909" s="135" t="s">
        <v>710</v>
      </c>
      <c r="D2909" s="21" t="s">
        <v>3063</v>
      </c>
      <c r="E2909" s="114" t="str">
        <f t="shared" si="541"/>
        <v>TRANSFORMADOR MARCA:EFACEC PT19 PT19</v>
      </c>
      <c r="F2909" s="21" t="s">
        <v>16480</v>
      </c>
      <c r="G2909" s="21" t="s">
        <v>3063</v>
      </c>
      <c r="H2909" s="21" t="s">
        <v>3104</v>
      </c>
      <c r="I2909" s="21" t="s">
        <v>530</v>
      </c>
      <c r="J2909" s="21"/>
      <c r="K2909" s="124">
        <v>692746.9</v>
      </c>
      <c r="L2909" s="124">
        <v>7804457.5999999996</v>
      </c>
      <c r="M2909" s="21">
        <v>630</v>
      </c>
      <c r="N2909" s="21">
        <v>6.6</v>
      </c>
      <c r="O2909" s="21">
        <v>0.4</v>
      </c>
      <c r="P2909" s="21">
        <v>3</v>
      </c>
      <c r="Q2909" s="124">
        <v>2009</v>
      </c>
      <c r="R2909" s="21" t="s">
        <v>27</v>
      </c>
      <c r="S2909" s="124" t="s">
        <v>16479</v>
      </c>
      <c r="T2909" s="116">
        <v>1016</v>
      </c>
      <c r="U2909" s="111">
        <v>45</v>
      </c>
      <c r="V2909" s="113">
        <f t="shared" si="542"/>
        <v>844.4088888888889</v>
      </c>
      <c r="W2909" s="113">
        <f t="shared" si="543"/>
        <v>171.5911111111111</v>
      </c>
      <c r="X2909" s="112">
        <f t="shared" si="544"/>
        <v>171591.11111111109</v>
      </c>
      <c r="Y2909" s="111"/>
      <c r="Z2909" s="110">
        <f t="shared" si="540"/>
        <v>37</v>
      </c>
      <c r="AA2909" s="109">
        <f t="shared" si="545"/>
        <v>50.800000000000004</v>
      </c>
      <c r="AB2909" s="109">
        <f t="shared" si="546"/>
        <v>50800.000000000007</v>
      </c>
      <c r="AC2909" s="108">
        <f t="shared" si="547"/>
        <v>965.2</v>
      </c>
      <c r="AD2909" s="107">
        <f t="shared" si="548"/>
        <v>2.2222222222222223E-2</v>
      </c>
      <c r="AE2909" s="106">
        <f t="shared" si="549"/>
        <v>21.448888888888892</v>
      </c>
      <c r="AF2909" s="105">
        <f t="shared" si="550"/>
        <v>193.04</v>
      </c>
      <c r="AG2909" s="105">
        <f t="shared" si="551"/>
        <v>822.96</v>
      </c>
    </row>
    <row r="2910" spans="1:33" s="88" customFormat="1" x14ac:dyDescent="0.35">
      <c r="A2910" s="21">
        <v>10141103</v>
      </c>
      <c r="B2910" s="115" t="s">
        <v>14786</v>
      </c>
      <c r="C2910" s="135" t="s">
        <v>710</v>
      </c>
      <c r="D2910" s="21" t="s">
        <v>16477</v>
      </c>
      <c r="E2910" s="114" t="str">
        <f t="shared" si="541"/>
        <v>TRANSFORMADOR MARCA:EFACEC PT31 PT31</v>
      </c>
      <c r="F2910" s="21" t="s">
        <v>16478</v>
      </c>
      <c r="G2910" s="21" t="s">
        <v>16477</v>
      </c>
      <c r="H2910" s="21" t="s">
        <v>3104</v>
      </c>
      <c r="I2910" s="21" t="s">
        <v>530</v>
      </c>
      <c r="J2910" s="21"/>
      <c r="K2910" s="124">
        <v>695339.6</v>
      </c>
      <c r="L2910" s="124">
        <v>7804330.5999999996</v>
      </c>
      <c r="M2910" s="21">
        <v>250</v>
      </c>
      <c r="N2910" s="21">
        <v>6.6</v>
      </c>
      <c r="O2910" s="21">
        <v>0.4</v>
      </c>
      <c r="P2910" s="21">
        <v>3</v>
      </c>
      <c r="Q2910" s="124">
        <v>2009</v>
      </c>
      <c r="R2910" s="21" t="s">
        <v>27</v>
      </c>
      <c r="S2910" s="124" t="s">
        <v>16476</v>
      </c>
      <c r="T2910" s="24">
        <v>840</v>
      </c>
      <c r="U2910" s="101">
        <v>45</v>
      </c>
      <c r="V2910" s="113">
        <f t="shared" si="542"/>
        <v>698.13333333333333</v>
      </c>
      <c r="W2910" s="113">
        <f t="shared" si="543"/>
        <v>141.86666666666667</v>
      </c>
      <c r="X2910" s="112">
        <f t="shared" si="544"/>
        <v>141866.66666666669</v>
      </c>
      <c r="Y2910" s="111"/>
      <c r="Z2910" s="110">
        <f t="shared" si="540"/>
        <v>37</v>
      </c>
      <c r="AA2910" s="109">
        <f t="shared" si="545"/>
        <v>42</v>
      </c>
      <c r="AB2910" s="109">
        <f t="shared" si="546"/>
        <v>42000</v>
      </c>
      <c r="AC2910" s="108">
        <f t="shared" si="547"/>
        <v>798</v>
      </c>
      <c r="AD2910" s="107">
        <f t="shared" si="548"/>
        <v>2.2222222222222223E-2</v>
      </c>
      <c r="AE2910" s="106">
        <f t="shared" si="549"/>
        <v>17.733333333333334</v>
      </c>
      <c r="AF2910" s="105">
        <f t="shared" si="550"/>
        <v>159.60000000000002</v>
      </c>
      <c r="AG2910" s="105">
        <f t="shared" si="551"/>
        <v>680.4</v>
      </c>
    </row>
    <row r="2911" spans="1:33" s="88" customFormat="1" x14ac:dyDescent="0.35">
      <c r="A2911" s="21">
        <v>10141103</v>
      </c>
      <c r="B2911" s="115" t="s">
        <v>14786</v>
      </c>
      <c r="C2911" s="135" t="s">
        <v>710</v>
      </c>
      <c r="D2911" s="21" t="s">
        <v>16474</v>
      </c>
      <c r="E2911" s="114" t="str">
        <f t="shared" si="541"/>
        <v>TRANSFORMADOR MARCA:EFACEC PT33 PT33</v>
      </c>
      <c r="F2911" s="21" t="s">
        <v>16475</v>
      </c>
      <c r="G2911" s="21" t="s">
        <v>16474</v>
      </c>
      <c r="H2911" s="21" t="s">
        <v>3104</v>
      </c>
      <c r="I2911" s="21" t="s">
        <v>530</v>
      </c>
      <c r="J2911" s="21"/>
      <c r="K2911" s="124" t="s">
        <v>16473</v>
      </c>
      <c r="L2911" s="124" t="s">
        <v>16472</v>
      </c>
      <c r="M2911" s="21">
        <v>315</v>
      </c>
      <c r="N2911" s="21">
        <v>6.6</v>
      </c>
      <c r="O2911" s="21">
        <v>0.4</v>
      </c>
      <c r="P2911" s="21">
        <v>3</v>
      </c>
      <c r="Q2911" s="21">
        <v>2009</v>
      </c>
      <c r="R2911" s="21" t="s">
        <v>27</v>
      </c>
      <c r="S2911" s="21" t="s">
        <v>16471</v>
      </c>
      <c r="T2911" s="116">
        <v>840</v>
      </c>
      <c r="U2911" s="111">
        <v>45</v>
      </c>
      <c r="V2911" s="113">
        <f t="shared" si="542"/>
        <v>698.13333333333333</v>
      </c>
      <c r="W2911" s="113">
        <f t="shared" si="543"/>
        <v>141.86666666666667</v>
      </c>
      <c r="X2911" s="112">
        <f t="shared" si="544"/>
        <v>141866.66666666669</v>
      </c>
      <c r="Y2911" s="111"/>
      <c r="Z2911" s="110">
        <f t="shared" si="540"/>
        <v>37</v>
      </c>
      <c r="AA2911" s="109">
        <f t="shared" si="545"/>
        <v>42</v>
      </c>
      <c r="AB2911" s="109">
        <f t="shared" si="546"/>
        <v>42000</v>
      </c>
      <c r="AC2911" s="108">
        <f t="shared" si="547"/>
        <v>798</v>
      </c>
      <c r="AD2911" s="107">
        <f t="shared" si="548"/>
        <v>2.2222222222222223E-2</v>
      </c>
      <c r="AE2911" s="106">
        <f t="shared" si="549"/>
        <v>17.733333333333334</v>
      </c>
      <c r="AF2911" s="105">
        <f t="shared" si="550"/>
        <v>159.60000000000002</v>
      </c>
      <c r="AG2911" s="105">
        <f t="shared" si="551"/>
        <v>680.4</v>
      </c>
    </row>
    <row r="2912" spans="1:33" s="88" customFormat="1" x14ac:dyDescent="0.35">
      <c r="A2912" s="21">
        <v>10141103</v>
      </c>
      <c r="B2912" s="115" t="s">
        <v>14786</v>
      </c>
      <c r="C2912" s="135" t="s">
        <v>710</v>
      </c>
      <c r="D2912" s="21" t="s">
        <v>16469</v>
      </c>
      <c r="E2912" s="114" t="str">
        <f t="shared" si="541"/>
        <v>TRANSFORMADOR MARCA:Efacec PT55 PT55</v>
      </c>
      <c r="F2912" s="21" t="s">
        <v>16470</v>
      </c>
      <c r="G2912" s="21" t="s">
        <v>16469</v>
      </c>
      <c r="H2912" s="21" t="s">
        <v>3104</v>
      </c>
      <c r="I2912" s="21" t="s">
        <v>530</v>
      </c>
      <c r="J2912" s="57"/>
      <c r="K2912" s="124">
        <v>696621.2</v>
      </c>
      <c r="L2912" s="124">
        <v>7813903.7000000002</v>
      </c>
      <c r="M2912" s="21">
        <v>250</v>
      </c>
      <c r="N2912" s="21">
        <v>22</v>
      </c>
      <c r="O2912" s="21">
        <v>0.4</v>
      </c>
      <c r="P2912" s="21">
        <v>3</v>
      </c>
      <c r="Q2912" s="124">
        <v>2009</v>
      </c>
      <c r="R2912" s="124" t="s">
        <v>535</v>
      </c>
      <c r="S2912" s="124" t="s">
        <v>16468</v>
      </c>
      <c r="T2912" s="116">
        <v>953</v>
      </c>
      <c r="U2912" s="111">
        <v>45</v>
      </c>
      <c r="V2912" s="113">
        <f t="shared" si="542"/>
        <v>792.04888888888888</v>
      </c>
      <c r="W2912" s="113">
        <f t="shared" si="543"/>
        <v>160.95111111111112</v>
      </c>
      <c r="X2912" s="112">
        <f t="shared" si="544"/>
        <v>160951.11111111112</v>
      </c>
      <c r="Y2912" s="111"/>
      <c r="Z2912" s="110">
        <f t="shared" si="540"/>
        <v>37</v>
      </c>
      <c r="AA2912" s="109">
        <f t="shared" si="545"/>
        <v>47.650000000000006</v>
      </c>
      <c r="AB2912" s="109">
        <f t="shared" si="546"/>
        <v>47650.000000000007</v>
      </c>
      <c r="AC2912" s="108">
        <f t="shared" si="547"/>
        <v>905.35</v>
      </c>
      <c r="AD2912" s="107">
        <f t="shared" si="548"/>
        <v>2.2222222222222223E-2</v>
      </c>
      <c r="AE2912" s="106">
        <f t="shared" si="549"/>
        <v>20.11888888888889</v>
      </c>
      <c r="AF2912" s="105">
        <f t="shared" si="550"/>
        <v>181.07</v>
      </c>
      <c r="AG2912" s="105">
        <f t="shared" si="551"/>
        <v>771.93</v>
      </c>
    </row>
    <row r="2913" spans="1:33" s="88" customFormat="1" x14ac:dyDescent="0.35">
      <c r="A2913" s="21">
        <v>10141103</v>
      </c>
      <c r="B2913" s="115" t="s">
        <v>14786</v>
      </c>
      <c r="C2913" s="135" t="s">
        <v>710</v>
      </c>
      <c r="D2913" s="21" t="s">
        <v>16466</v>
      </c>
      <c r="E2913" s="114" t="str">
        <f t="shared" si="541"/>
        <v>TRANSFORMADOR MARCA:Efacec PT58 PT58</v>
      </c>
      <c r="F2913" s="21" t="s">
        <v>16467</v>
      </c>
      <c r="G2913" s="21" t="s">
        <v>16466</v>
      </c>
      <c r="H2913" s="21" t="s">
        <v>3104</v>
      </c>
      <c r="I2913" s="21" t="s">
        <v>530</v>
      </c>
      <c r="J2913" s="57"/>
      <c r="K2913" s="142">
        <v>697522.2</v>
      </c>
      <c r="L2913" s="142">
        <v>7810763</v>
      </c>
      <c r="M2913" s="21">
        <v>315</v>
      </c>
      <c r="N2913" s="21">
        <v>22</v>
      </c>
      <c r="O2913" s="21">
        <v>0.4</v>
      </c>
      <c r="P2913" s="21">
        <v>3</v>
      </c>
      <c r="Q2913" s="124">
        <v>2009</v>
      </c>
      <c r="R2913" s="124" t="s">
        <v>535</v>
      </c>
      <c r="S2913" s="124" t="s">
        <v>16465</v>
      </c>
      <c r="T2913" s="116">
        <v>953</v>
      </c>
      <c r="U2913" s="111">
        <v>45</v>
      </c>
      <c r="V2913" s="113">
        <f t="shared" si="542"/>
        <v>792.04888888888888</v>
      </c>
      <c r="W2913" s="113">
        <f t="shared" si="543"/>
        <v>160.95111111111112</v>
      </c>
      <c r="X2913" s="112">
        <f t="shared" si="544"/>
        <v>160951.11111111112</v>
      </c>
      <c r="Y2913" s="111"/>
      <c r="Z2913" s="110">
        <f t="shared" si="540"/>
        <v>37</v>
      </c>
      <c r="AA2913" s="109">
        <f t="shared" si="545"/>
        <v>47.650000000000006</v>
      </c>
      <c r="AB2913" s="109">
        <f t="shared" si="546"/>
        <v>47650.000000000007</v>
      </c>
      <c r="AC2913" s="108">
        <f t="shared" si="547"/>
        <v>905.35</v>
      </c>
      <c r="AD2913" s="107">
        <f t="shared" si="548"/>
        <v>2.2222222222222223E-2</v>
      </c>
      <c r="AE2913" s="106">
        <f t="shared" si="549"/>
        <v>20.11888888888889</v>
      </c>
      <c r="AF2913" s="105">
        <f t="shared" si="550"/>
        <v>181.07</v>
      </c>
      <c r="AG2913" s="105">
        <f t="shared" si="551"/>
        <v>771.93</v>
      </c>
    </row>
    <row r="2914" spans="1:33" s="88" customFormat="1" x14ac:dyDescent="0.35">
      <c r="A2914" s="21">
        <v>10141103</v>
      </c>
      <c r="B2914" s="115" t="s">
        <v>14786</v>
      </c>
      <c r="C2914" s="135" t="s">
        <v>710</v>
      </c>
      <c r="D2914" s="21" t="s">
        <v>16463</v>
      </c>
      <c r="E2914" s="114" t="str">
        <f t="shared" si="541"/>
        <v>TRANSFORMADOR MARCA:Efacec PT59 PT59</v>
      </c>
      <c r="F2914" s="21" t="s">
        <v>16464</v>
      </c>
      <c r="G2914" s="21" t="s">
        <v>16463</v>
      </c>
      <c r="H2914" s="21" t="s">
        <v>3104</v>
      </c>
      <c r="I2914" s="21" t="s">
        <v>530</v>
      </c>
      <c r="J2914" s="57"/>
      <c r="K2914" s="124">
        <v>699596.80000000005</v>
      </c>
      <c r="L2914" s="124">
        <v>7808857.2000000002</v>
      </c>
      <c r="M2914" s="21">
        <v>500</v>
      </c>
      <c r="N2914" s="21">
        <v>22</v>
      </c>
      <c r="O2914" s="21">
        <v>0.4</v>
      </c>
      <c r="P2914" s="21">
        <v>3</v>
      </c>
      <c r="Q2914" s="124">
        <v>2009</v>
      </c>
      <c r="R2914" s="124" t="s">
        <v>535</v>
      </c>
      <c r="S2914" s="124" t="s">
        <v>16462</v>
      </c>
      <c r="T2914" s="116">
        <v>1016</v>
      </c>
      <c r="U2914" s="111">
        <v>45</v>
      </c>
      <c r="V2914" s="113">
        <f t="shared" si="542"/>
        <v>844.4088888888889</v>
      </c>
      <c r="W2914" s="113">
        <f t="shared" si="543"/>
        <v>171.5911111111111</v>
      </c>
      <c r="X2914" s="112">
        <f t="shared" si="544"/>
        <v>171591.11111111109</v>
      </c>
      <c r="Y2914" s="111"/>
      <c r="Z2914" s="110">
        <f t="shared" si="540"/>
        <v>37</v>
      </c>
      <c r="AA2914" s="109">
        <f t="shared" si="545"/>
        <v>50.800000000000004</v>
      </c>
      <c r="AB2914" s="109">
        <f t="shared" si="546"/>
        <v>50800.000000000007</v>
      </c>
      <c r="AC2914" s="108">
        <f t="shared" si="547"/>
        <v>965.2</v>
      </c>
      <c r="AD2914" s="107">
        <f t="shared" si="548"/>
        <v>2.2222222222222223E-2</v>
      </c>
      <c r="AE2914" s="106">
        <f t="shared" si="549"/>
        <v>21.448888888888892</v>
      </c>
      <c r="AF2914" s="105">
        <f t="shared" si="550"/>
        <v>193.04</v>
      </c>
      <c r="AG2914" s="105">
        <f t="shared" si="551"/>
        <v>822.96</v>
      </c>
    </row>
    <row r="2915" spans="1:33" s="88" customFormat="1" x14ac:dyDescent="0.35">
      <c r="A2915" s="21">
        <v>10141103</v>
      </c>
      <c r="B2915" s="115" t="s">
        <v>14786</v>
      </c>
      <c r="C2915" s="135" t="s">
        <v>710</v>
      </c>
      <c r="D2915" s="21" t="s">
        <v>16460</v>
      </c>
      <c r="E2915" s="114" t="str">
        <f t="shared" si="541"/>
        <v>TRANSFORMADOR MARCA:Efacec PT60 PT60</v>
      </c>
      <c r="F2915" s="21" t="s">
        <v>16461</v>
      </c>
      <c r="G2915" s="21" t="s">
        <v>16460</v>
      </c>
      <c r="H2915" s="21" t="s">
        <v>3104</v>
      </c>
      <c r="I2915" s="21" t="s">
        <v>530</v>
      </c>
      <c r="J2915" s="57"/>
      <c r="K2915" s="124">
        <v>697120.9</v>
      </c>
      <c r="L2915" s="124">
        <v>7812333.7000000002</v>
      </c>
      <c r="M2915" s="21">
        <v>200</v>
      </c>
      <c r="N2915" s="21">
        <v>22</v>
      </c>
      <c r="O2915" s="21">
        <v>0.4</v>
      </c>
      <c r="P2915" s="21">
        <v>3</v>
      </c>
      <c r="Q2915" s="124">
        <v>2009</v>
      </c>
      <c r="R2915" s="124" t="s">
        <v>535</v>
      </c>
      <c r="S2915" s="124" t="s">
        <v>9810</v>
      </c>
      <c r="T2915" s="116">
        <v>572</v>
      </c>
      <c r="U2915" s="111">
        <v>45</v>
      </c>
      <c r="V2915" s="113">
        <f t="shared" si="542"/>
        <v>475.39555555555552</v>
      </c>
      <c r="W2915" s="113">
        <f t="shared" si="543"/>
        <v>96.604444444444482</v>
      </c>
      <c r="X2915" s="112">
        <f t="shared" si="544"/>
        <v>96604.444444444482</v>
      </c>
      <c r="Y2915" s="111"/>
      <c r="Z2915" s="110">
        <f t="shared" si="540"/>
        <v>37</v>
      </c>
      <c r="AA2915" s="109">
        <f t="shared" si="545"/>
        <v>28.6</v>
      </c>
      <c r="AB2915" s="109">
        <f t="shared" si="546"/>
        <v>28600</v>
      </c>
      <c r="AC2915" s="108">
        <f t="shared" si="547"/>
        <v>543.4</v>
      </c>
      <c r="AD2915" s="107">
        <f t="shared" si="548"/>
        <v>2.2222222222222223E-2</v>
      </c>
      <c r="AE2915" s="106">
        <f t="shared" si="549"/>
        <v>12.075555555555555</v>
      </c>
      <c r="AF2915" s="105">
        <f t="shared" si="550"/>
        <v>108.68000000000004</v>
      </c>
      <c r="AG2915" s="105">
        <f t="shared" si="551"/>
        <v>463.31999999999994</v>
      </c>
    </row>
    <row r="2916" spans="1:33" s="88" customFormat="1" x14ac:dyDescent="0.35">
      <c r="A2916" s="21">
        <v>10141103</v>
      </c>
      <c r="B2916" s="115" t="s">
        <v>14786</v>
      </c>
      <c r="C2916" s="135" t="s">
        <v>710</v>
      </c>
      <c r="D2916" s="21" t="s">
        <v>16458</v>
      </c>
      <c r="E2916" s="114" t="str">
        <f t="shared" si="541"/>
        <v>TRANSFORMADOR MARCA:ITB PT64 PT64</v>
      </c>
      <c r="F2916" s="21" t="s">
        <v>16459</v>
      </c>
      <c r="G2916" s="21" t="s">
        <v>16458</v>
      </c>
      <c r="H2916" s="21" t="s">
        <v>3104</v>
      </c>
      <c r="I2916" s="21" t="s">
        <v>530</v>
      </c>
      <c r="J2916" s="21"/>
      <c r="K2916" s="124" t="s">
        <v>16457</v>
      </c>
      <c r="L2916" s="124" t="s">
        <v>16456</v>
      </c>
      <c r="M2916" s="21">
        <v>200</v>
      </c>
      <c r="N2916" s="21">
        <v>22</v>
      </c>
      <c r="O2916" s="21">
        <v>0.4</v>
      </c>
      <c r="P2916" s="21">
        <v>3</v>
      </c>
      <c r="Q2916" s="21">
        <v>2009</v>
      </c>
      <c r="R2916" s="21" t="s">
        <v>1109</v>
      </c>
      <c r="S2916" s="21">
        <v>605959</v>
      </c>
      <c r="T2916" s="116">
        <v>572</v>
      </c>
      <c r="U2916" s="111">
        <v>45</v>
      </c>
      <c r="V2916" s="113">
        <f t="shared" si="542"/>
        <v>475.39555555555552</v>
      </c>
      <c r="W2916" s="113">
        <f t="shared" si="543"/>
        <v>96.604444444444482</v>
      </c>
      <c r="X2916" s="112">
        <f t="shared" si="544"/>
        <v>96604.444444444482</v>
      </c>
      <c r="Y2916" s="111"/>
      <c r="Z2916" s="110">
        <f t="shared" ref="Z2916:Z2979" si="552">(U2916-(2017-Q2916))</f>
        <v>37</v>
      </c>
      <c r="AA2916" s="109">
        <f t="shared" si="545"/>
        <v>28.6</v>
      </c>
      <c r="AB2916" s="109">
        <f t="shared" si="546"/>
        <v>28600</v>
      </c>
      <c r="AC2916" s="108">
        <f t="shared" si="547"/>
        <v>543.4</v>
      </c>
      <c r="AD2916" s="107">
        <f t="shared" si="548"/>
        <v>2.2222222222222223E-2</v>
      </c>
      <c r="AE2916" s="106">
        <f t="shared" si="549"/>
        <v>12.075555555555555</v>
      </c>
      <c r="AF2916" s="105">
        <f t="shared" si="550"/>
        <v>108.68000000000004</v>
      </c>
      <c r="AG2916" s="105">
        <f t="shared" si="551"/>
        <v>463.31999999999994</v>
      </c>
    </row>
    <row r="2917" spans="1:33" s="88" customFormat="1" x14ac:dyDescent="0.35">
      <c r="A2917" s="21">
        <v>10141103</v>
      </c>
      <c r="B2917" s="115" t="s">
        <v>14786</v>
      </c>
      <c r="C2917" s="135" t="s">
        <v>710</v>
      </c>
      <c r="D2917" s="61" t="s">
        <v>16454</v>
      </c>
      <c r="E2917" s="114" t="str">
        <f t="shared" si="541"/>
        <v>TRANSFORMADOR MARCA:Efacec PT65 PT65</v>
      </c>
      <c r="F2917" s="61" t="s">
        <v>16455</v>
      </c>
      <c r="G2917" s="61" t="s">
        <v>16454</v>
      </c>
      <c r="H2917" s="21" t="s">
        <v>3104</v>
      </c>
      <c r="I2917" s="21" t="s">
        <v>530</v>
      </c>
      <c r="J2917" s="57"/>
      <c r="K2917" s="124">
        <v>695514.1</v>
      </c>
      <c r="L2917" s="124">
        <v>7810736.5</v>
      </c>
      <c r="M2917" s="61">
        <v>250</v>
      </c>
      <c r="N2917" s="21">
        <v>22</v>
      </c>
      <c r="O2917" s="21">
        <v>0.4</v>
      </c>
      <c r="P2917" s="21">
        <v>3</v>
      </c>
      <c r="Q2917" s="21">
        <v>2009</v>
      </c>
      <c r="R2917" s="124" t="s">
        <v>535</v>
      </c>
      <c r="S2917" s="124" t="s">
        <v>16453</v>
      </c>
      <c r="T2917" s="116">
        <v>953</v>
      </c>
      <c r="U2917" s="111">
        <v>45</v>
      </c>
      <c r="V2917" s="113">
        <f t="shared" si="542"/>
        <v>792.04888888888888</v>
      </c>
      <c r="W2917" s="113">
        <f t="shared" si="543"/>
        <v>160.95111111111112</v>
      </c>
      <c r="X2917" s="112">
        <f t="shared" si="544"/>
        <v>160951.11111111112</v>
      </c>
      <c r="Y2917" s="111"/>
      <c r="Z2917" s="110">
        <f t="shared" si="552"/>
        <v>37</v>
      </c>
      <c r="AA2917" s="109">
        <f t="shared" si="545"/>
        <v>47.650000000000006</v>
      </c>
      <c r="AB2917" s="109">
        <f t="shared" si="546"/>
        <v>47650.000000000007</v>
      </c>
      <c r="AC2917" s="108">
        <f t="shared" si="547"/>
        <v>905.35</v>
      </c>
      <c r="AD2917" s="107">
        <f t="shared" si="548"/>
        <v>2.2222222222222223E-2</v>
      </c>
      <c r="AE2917" s="106">
        <f t="shared" si="549"/>
        <v>20.11888888888889</v>
      </c>
      <c r="AF2917" s="105">
        <f t="shared" si="550"/>
        <v>181.07</v>
      </c>
      <c r="AG2917" s="105">
        <f t="shared" si="551"/>
        <v>771.93</v>
      </c>
    </row>
    <row r="2918" spans="1:33" s="88" customFormat="1" x14ac:dyDescent="0.35">
      <c r="A2918" s="21">
        <v>10141103</v>
      </c>
      <c r="B2918" s="21" t="s">
        <v>14786</v>
      </c>
      <c r="C2918" s="135" t="s">
        <v>710</v>
      </c>
      <c r="D2918" s="21" t="s">
        <v>16451</v>
      </c>
      <c r="E2918" s="114" t="str">
        <f t="shared" si="541"/>
        <v>TRANSFORMADOR MARCA:Efacec PT66 PT66</v>
      </c>
      <c r="F2918" s="21" t="s">
        <v>16452</v>
      </c>
      <c r="G2918" s="21" t="s">
        <v>16451</v>
      </c>
      <c r="H2918" s="21" t="s">
        <v>3104</v>
      </c>
      <c r="I2918" s="21" t="s">
        <v>530</v>
      </c>
      <c r="J2918" s="57"/>
      <c r="K2918" s="124">
        <v>694877</v>
      </c>
      <c r="L2918" s="124">
        <v>7814611</v>
      </c>
      <c r="M2918" s="21">
        <v>250</v>
      </c>
      <c r="N2918" s="21">
        <v>22</v>
      </c>
      <c r="O2918" s="21">
        <v>0.4</v>
      </c>
      <c r="P2918" s="21">
        <v>3</v>
      </c>
      <c r="Q2918" s="21">
        <v>2009</v>
      </c>
      <c r="R2918" s="124" t="s">
        <v>535</v>
      </c>
      <c r="S2918" s="124" t="s">
        <v>16450</v>
      </c>
      <c r="T2918" s="116">
        <v>953</v>
      </c>
      <c r="U2918" s="111">
        <v>45</v>
      </c>
      <c r="V2918" s="113">
        <f t="shared" si="542"/>
        <v>792.04888888888888</v>
      </c>
      <c r="W2918" s="113">
        <f t="shared" si="543"/>
        <v>160.95111111111112</v>
      </c>
      <c r="X2918" s="112">
        <f t="shared" si="544"/>
        <v>160951.11111111112</v>
      </c>
      <c r="Y2918" s="111"/>
      <c r="Z2918" s="110">
        <f t="shared" si="552"/>
        <v>37</v>
      </c>
      <c r="AA2918" s="109">
        <f t="shared" si="545"/>
        <v>47.650000000000006</v>
      </c>
      <c r="AB2918" s="109">
        <f t="shared" si="546"/>
        <v>47650.000000000007</v>
      </c>
      <c r="AC2918" s="108">
        <f t="shared" si="547"/>
        <v>905.35</v>
      </c>
      <c r="AD2918" s="107">
        <f t="shared" si="548"/>
        <v>2.2222222222222223E-2</v>
      </c>
      <c r="AE2918" s="106">
        <f t="shared" si="549"/>
        <v>20.11888888888889</v>
      </c>
      <c r="AF2918" s="105">
        <f t="shared" si="550"/>
        <v>181.07</v>
      </c>
      <c r="AG2918" s="105">
        <f t="shared" si="551"/>
        <v>771.93</v>
      </c>
    </row>
    <row r="2919" spans="1:33" s="88" customFormat="1" x14ac:dyDescent="0.35">
      <c r="A2919" s="21">
        <v>10141103</v>
      </c>
      <c r="B2919" s="21" t="s">
        <v>14786</v>
      </c>
      <c r="C2919" s="135" t="s">
        <v>710</v>
      </c>
      <c r="D2919" s="21" t="s">
        <v>16448</v>
      </c>
      <c r="E2919" s="114" t="str">
        <f t="shared" si="541"/>
        <v>TRANSFORMADOR MARCA:Efacec PT71 PT71</v>
      </c>
      <c r="F2919" s="21" t="s">
        <v>16449</v>
      </c>
      <c r="G2919" s="21" t="s">
        <v>16448</v>
      </c>
      <c r="H2919" s="21" t="s">
        <v>3104</v>
      </c>
      <c r="I2919" s="21" t="s">
        <v>530</v>
      </c>
      <c r="J2919" s="57"/>
      <c r="K2919" s="124">
        <v>693485.1</v>
      </c>
      <c r="L2919" s="124">
        <v>7804360.9000000004</v>
      </c>
      <c r="M2919" s="21">
        <v>500</v>
      </c>
      <c r="N2919" s="21">
        <v>6.6</v>
      </c>
      <c r="O2919" s="21">
        <v>0.4</v>
      </c>
      <c r="P2919" s="21">
        <v>3</v>
      </c>
      <c r="Q2919" s="21">
        <v>2009</v>
      </c>
      <c r="R2919" s="124" t="s">
        <v>535</v>
      </c>
      <c r="S2919" s="124" t="s">
        <v>16447</v>
      </c>
      <c r="T2919" s="116">
        <v>1016</v>
      </c>
      <c r="U2919" s="111">
        <v>45</v>
      </c>
      <c r="V2919" s="113">
        <f t="shared" si="542"/>
        <v>844.4088888888889</v>
      </c>
      <c r="W2919" s="113">
        <f t="shared" si="543"/>
        <v>171.5911111111111</v>
      </c>
      <c r="X2919" s="112">
        <f t="shared" si="544"/>
        <v>171591.11111111109</v>
      </c>
      <c r="Y2919" s="111"/>
      <c r="Z2919" s="110">
        <f t="shared" si="552"/>
        <v>37</v>
      </c>
      <c r="AA2919" s="109">
        <f t="shared" si="545"/>
        <v>50.800000000000004</v>
      </c>
      <c r="AB2919" s="109">
        <f t="shared" si="546"/>
        <v>50800.000000000007</v>
      </c>
      <c r="AC2919" s="108">
        <f t="shared" si="547"/>
        <v>965.2</v>
      </c>
      <c r="AD2919" s="107">
        <f t="shared" si="548"/>
        <v>2.2222222222222223E-2</v>
      </c>
      <c r="AE2919" s="106">
        <f t="shared" si="549"/>
        <v>21.448888888888892</v>
      </c>
      <c r="AF2919" s="105">
        <f t="shared" si="550"/>
        <v>193.04</v>
      </c>
      <c r="AG2919" s="105">
        <f t="shared" si="551"/>
        <v>822.96</v>
      </c>
    </row>
    <row r="2920" spans="1:33" s="88" customFormat="1" x14ac:dyDescent="0.35">
      <c r="A2920" s="21">
        <v>10141103</v>
      </c>
      <c r="B2920" s="21" t="s">
        <v>14786</v>
      </c>
      <c r="C2920" s="135" t="s">
        <v>710</v>
      </c>
      <c r="D2920" s="21" t="s">
        <v>16445</v>
      </c>
      <c r="E2920" s="114" t="str">
        <f t="shared" si="541"/>
        <v>TRANSFORMADOR MARCA:TM-FST PT82 PT82</v>
      </c>
      <c r="F2920" s="21" t="s">
        <v>16446</v>
      </c>
      <c r="G2920" s="21" t="s">
        <v>16445</v>
      </c>
      <c r="H2920" s="21" t="s">
        <v>3104</v>
      </c>
      <c r="I2920" s="21" t="s">
        <v>530</v>
      </c>
      <c r="J2920" s="57"/>
      <c r="K2920" s="124">
        <v>696061</v>
      </c>
      <c r="L2920" s="124">
        <v>7807689.0999999996</v>
      </c>
      <c r="M2920" s="21">
        <v>500</v>
      </c>
      <c r="N2920" s="21">
        <v>6.6</v>
      </c>
      <c r="O2920" s="21">
        <v>0.4</v>
      </c>
      <c r="P2920" s="21">
        <v>3</v>
      </c>
      <c r="Q2920" s="124">
        <v>2009</v>
      </c>
      <c r="R2920" s="124" t="s">
        <v>16444</v>
      </c>
      <c r="S2920" s="124" t="s">
        <v>16443</v>
      </c>
      <c r="T2920" s="116">
        <v>1016</v>
      </c>
      <c r="U2920" s="111">
        <v>45</v>
      </c>
      <c r="V2920" s="113">
        <f t="shared" si="542"/>
        <v>844.4088888888889</v>
      </c>
      <c r="W2920" s="113">
        <f t="shared" si="543"/>
        <v>171.5911111111111</v>
      </c>
      <c r="X2920" s="112">
        <f t="shared" si="544"/>
        <v>171591.11111111109</v>
      </c>
      <c r="Y2920" s="111"/>
      <c r="Z2920" s="110">
        <f t="shared" si="552"/>
        <v>37</v>
      </c>
      <c r="AA2920" s="109">
        <f t="shared" si="545"/>
        <v>50.800000000000004</v>
      </c>
      <c r="AB2920" s="109">
        <f t="shared" si="546"/>
        <v>50800.000000000007</v>
      </c>
      <c r="AC2920" s="108">
        <f t="shared" si="547"/>
        <v>965.2</v>
      </c>
      <c r="AD2920" s="107">
        <f t="shared" si="548"/>
        <v>2.2222222222222223E-2</v>
      </c>
      <c r="AE2920" s="106">
        <f t="shared" si="549"/>
        <v>21.448888888888892</v>
      </c>
      <c r="AF2920" s="105">
        <f t="shared" si="550"/>
        <v>193.04</v>
      </c>
      <c r="AG2920" s="105">
        <f t="shared" si="551"/>
        <v>822.96</v>
      </c>
    </row>
    <row r="2921" spans="1:33" s="88" customFormat="1" x14ac:dyDescent="0.35">
      <c r="A2921" s="21">
        <v>10141103</v>
      </c>
      <c r="B2921" s="21" t="s">
        <v>14786</v>
      </c>
      <c r="C2921" s="135" t="s">
        <v>710</v>
      </c>
      <c r="D2921" s="21" t="s">
        <v>16441</v>
      </c>
      <c r="E2921" s="114" t="str">
        <f t="shared" si="541"/>
        <v>TRANSFORMADOR MARCA:ENAE PT84 PT84</v>
      </c>
      <c r="F2921" s="21" t="s">
        <v>16442</v>
      </c>
      <c r="G2921" s="21" t="s">
        <v>16441</v>
      </c>
      <c r="H2921" s="21" t="s">
        <v>3104</v>
      </c>
      <c r="I2921" s="21" t="s">
        <v>530</v>
      </c>
      <c r="J2921" s="57"/>
      <c r="K2921" s="124">
        <v>692697</v>
      </c>
      <c r="L2921" s="124">
        <v>7805753.9000000004</v>
      </c>
      <c r="M2921" s="21">
        <v>160</v>
      </c>
      <c r="N2921" s="21">
        <v>6.6</v>
      </c>
      <c r="O2921" s="21">
        <v>0.4</v>
      </c>
      <c r="P2921" s="21">
        <v>3</v>
      </c>
      <c r="Q2921" s="124">
        <v>2009</v>
      </c>
      <c r="R2921" s="124" t="s">
        <v>14753</v>
      </c>
      <c r="S2921" s="124" t="s">
        <v>16440</v>
      </c>
      <c r="T2921" s="116">
        <v>572</v>
      </c>
      <c r="U2921" s="111">
        <v>45</v>
      </c>
      <c r="V2921" s="113">
        <f t="shared" si="542"/>
        <v>475.39555555555552</v>
      </c>
      <c r="W2921" s="113">
        <f t="shared" si="543"/>
        <v>96.604444444444482</v>
      </c>
      <c r="X2921" s="112">
        <f t="shared" si="544"/>
        <v>96604.444444444482</v>
      </c>
      <c r="Y2921" s="111"/>
      <c r="Z2921" s="110">
        <f t="shared" si="552"/>
        <v>37</v>
      </c>
      <c r="AA2921" s="109">
        <f t="shared" si="545"/>
        <v>28.6</v>
      </c>
      <c r="AB2921" s="109">
        <f t="shared" si="546"/>
        <v>28600</v>
      </c>
      <c r="AC2921" s="108">
        <f t="shared" si="547"/>
        <v>543.4</v>
      </c>
      <c r="AD2921" s="107">
        <f t="shared" si="548"/>
        <v>2.2222222222222223E-2</v>
      </c>
      <c r="AE2921" s="106">
        <f t="shared" si="549"/>
        <v>12.075555555555555</v>
      </c>
      <c r="AF2921" s="105">
        <f t="shared" si="550"/>
        <v>108.68000000000004</v>
      </c>
      <c r="AG2921" s="105">
        <f t="shared" si="551"/>
        <v>463.31999999999994</v>
      </c>
    </row>
    <row r="2922" spans="1:33" s="88" customFormat="1" x14ac:dyDescent="0.35">
      <c r="A2922" s="21">
        <v>10141103</v>
      </c>
      <c r="B2922" s="21" t="s">
        <v>14786</v>
      </c>
      <c r="C2922" s="135" t="s">
        <v>710</v>
      </c>
      <c r="D2922" s="21" t="s">
        <v>16438</v>
      </c>
      <c r="E2922" s="114" t="str">
        <f t="shared" si="541"/>
        <v>TRANSFORMADOR MARCA:ITB PT85 PT85</v>
      </c>
      <c r="F2922" s="21" t="s">
        <v>16439</v>
      </c>
      <c r="G2922" s="21" t="s">
        <v>16438</v>
      </c>
      <c r="H2922" s="21" t="s">
        <v>3104</v>
      </c>
      <c r="I2922" s="21" t="s">
        <v>530</v>
      </c>
      <c r="J2922" s="57"/>
      <c r="K2922" s="124">
        <v>695599</v>
      </c>
      <c r="L2922" s="124">
        <v>7804057.2999999998</v>
      </c>
      <c r="M2922" s="21">
        <v>630</v>
      </c>
      <c r="N2922" s="21">
        <v>6.6</v>
      </c>
      <c r="O2922" s="21">
        <v>0.4</v>
      </c>
      <c r="P2922" s="21">
        <v>3</v>
      </c>
      <c r="Q2922" s="124">
        <v>2009</v>
      </c>
      <c r="R2922" s="124" t="s">
        <v>1109</v>
      </c>
      <c r="S2922" s="124">
        <v>60726.2</v>
      </c>
      <c r="T2922" s="116">
        <v>1016</v>
      </c>
      <c r="U2922" s="111">
        <v>45</v>
      </c>
      <c r="V2922" s="113">
        <f t="shared" si="542"/>
        <v>844.4088888888889</v>
      </c>
      <c r="W2922" s="113">
        <f t="shared" si="543"/>
        <v>171.5911111111111</v>
      </c>
      <c r="X2922" s="112">
        <f t="shared" si="544"/>
        <v>171591.11111111109</v>
      </c>
      <c r="Y2922" s="111"/>
      <c r="Z2922" s="110">
        <f t="shared" si="552"/>
        <v>37</v>
      </c>
      <c r="AA2922" s="109">
        <f t="shared" si="545"/>
        <v>50.800000000000004</v>
      </c>
      <c r="AB2922" s="109">
        <f t="shared" si="546"/>
        <v>50800.000000000007</v>
      </c>
      <c r="AC2922" s="108">
        <f t="shared" si="547"/>
        <v>965.2</v>
      </c>
      <c r="AD2922" s="107">
        <f t="shared" si="548"/>
        <v>2.2222222222222223E-2</v>
      </c>
      <c r="AE2922" s="106">
        <f t="shared" si="549"/>
        <v>21.448888888888892</v>
      </c>
      <c r="AF2922" s="105">
        <f t="shared" si="550"/>
        <v>193.04</v>
      </c>
      <c r="AG2922" s="105">
        <f t="shared" si="551"/>
        <v>822.96</v>
      </c>
    </row>
    <row r="2923" spans="1:33" s="88" customFormat="1" x14ac:dyDescent="0.35">
      <c r="A2923" s="21">
        <v>10141103</v>
      </c>
      <c r="B2923" s="21" t="s">
        <v>14786</v>
      </c>
      <c r="C2923" s="135" t="s">
        <v>710</v>
      </c>
      <c r="D2923" s="21" t="s">
        <v>16436</v>
      </c>
      <c r="E2923" s="114" t="str">
        <f t="shared" si="541"/>
        <v>TRANSFORMADOR MARCA:Efacec PT128 PT128</v>
      </c>
      <c r="F2923" s="21" t="s">
        <v>16437</v>
      </c>
      <c r="G2923" s="21" t="s">
        <v>16436</v>
      </c>
      <c r="H2923" s="21" t="s">
        <v>3104</v>
      </c>
      <c r="I2923" s="21" t="s">
        <v>530</v>
      </c>
      <c r="J2923" s="57"/>
      <c r="K2923" s="124">
        <v>692852.9</v>
      </c>
      <c r="L2923" s="124">
        <v>7806057.7000000002</v>
      </c>
      <c r="M2923" s="21">
        <v>315</v>
      </c>
      <c r="N2923" s="21">
        <v>6.6</v>
      </c>
      <c r="O2923" s="21">
        <v>0.4</v>
      </c>
      <c r="P2923" s="21">
        <v>3</v>
      </c>
      <c r="Q2923" s="124">
        <v>2009</v>
      </c>
      <c r="R2923" s="124" t="s">
        <v>535</v>
      </c>
      <c r="S2923" s="124" t="s">
        <v>16435</v>
      </c>
      <c r="T2923" s="116">
        <v>840</v>
      </c>
      <c r="U2923" s="111">
        <v>45</v>
      </c>
      <c r="V2923" s="113">
        <f t="shared" si="542"/>
        <v>698.13333333333333</v>
      </c>
      <c r="W2923" s="113">
        <f t="shared" si="543"/>
        <v>141.86666666666667</v>
      </c>
      <c r="X2923" s="112">
        <f t="shared" si="544"/>
        <v>141866.66666666669</v>
      </c>
      <c r="Y2923" s="111"/>
      <c r="Z2923" s="110">
        <f t="shared" si="552"/>
        <v>37</v>
      </c>
      <c r="AA2923" s="109">
        <f t="shared" si="545"/>
        <v>42</v>
      </c>
      <c r="AB2923" s="109">
        <f t="shared" si="546"/>
        <v>42000</v>
      </c>
      <c r="AC2923" s="108">
        <f t="shared" si="547"/>
        <v>798</v>
      </c>
      <c r="AD2923" s="107">
        <f t="shared" si="548"/>
        <v>2.2222222222222223E-2</v>
      </c>
      <c r="AE2923" s="106">
        <f t="shared" si="549"/>
        <v>17.733333333333334</v>
      </c>
      <c r="AF2923" s="105">
        <f t="shared" si="550"/>
        <v>159.60000000000002</v>
      </c>
      <c r="AG2923" s="105">
        <f t="shared" si="551"/>
        <v>680.4</v>
      </c>
    </row>
    <row r="2924" spans="1:33" s="88" customFormat="1" x14ac:dyDescent="0.35">
      <c r="A2924" s="21">
        <v>10141103</v>
      </c>
      <c r="B2924" s="21" t="s">
        <v>14786</v>
      </c>
      <c r="C2924" s="135" t="s">
        <v>710</v>
      </c>
      <c r="D2924" s="21" t="s">
        <v>16433</v>
      </c>
      <c r="E2924" s="114" t="str">
        <f t="shared" si="541"/>
        <v>TRANSFORMADOR MARCA:Efacec PT153 PT153</v>
      </c>
      <c r="F2924" s="21" t="s">
        <v>16434</v>
      </c>
      <c r="G2924" s="21" t="s">
        <v>16433</v>
      </c>
      <c r="H2924" s="21" t="s">
        <v>3104</v>
      </c>
      <c r="I2924" s="21" t="s">
        <v>530</v>
      </c>
      <c r="J2924" s="21"/>
      <c r="K2924" s="124">
        <v>692392</v>
      </c>
      <c r="L2924" s="124">
        <v>7805481.5</v>
      </c>
      <c r="M2924" s="21">
        <v>315</v>
      </c>
      <c r="N2924" s="21">
        <v>6.6</v>
      </c>
      <c r="O2924" s="21">
        <v>0.4</v>
      </c>
      <c r="P2924" s="21">
        <v>3</v>
      </c>
      <c r="Q2924" s="124">
        <v>2009</v>
      </c>
      <c r="R2924" s="124" t="s">
        <v>535</v>
      </c>
      <c r="S2924" s="124" t="s">
        <v>16432</v>
      </c>
      <c r="T2924" s="116">
        <v>840</v>
      </c>
      <c r="U2924" s="111">
        <v>45</v>
      </c>
      <c r="V2924" s="113">
        <f t="shared" si="542"/>
        <v>698.13333333333333</v>
      </c>
      <c r="W2924" s="113">
        <f t="shared" si="543"/>
        <v>141.86666666666667</v>
      </c>
      <c r="X2924" s="112">
        <f t="shared" si="544"/>
        <v>141866.66666666669</v>
      </c>
      <c r="Y2924" s="111"/>
      <c r="Z2924" s="110">
        <f t="shared" si="552"/>
        <v>37</v>
      </c>
      <c r="AA2924" s="109">
        <f t="shared" si="545"/>
        <v>42</v>
      </c>
      <c r="AB2924" s="109">
        <f t="shared" si="546"/>
        <v>42000</v>
      </c>
      <c r="AC2924" s="108">
        <f t="shared" si="547"/>
        <v>798</v>
      </c>
      <c r="AD2924" s="107">
        <f t="shared" si="548"/>
        <v>2.2222222222222223E-2</v>
      </c>
      <c r="AE2924" s="106">
        <f t="shared" si="549"/>
        <v>17.733333333333334</v>
      </c>
      <c r="AF2924" s="105">
        <f t="shared" si="550"/>
        <v>159.60000000000002</v>
      </c>
      <c r="AG2924" s="105">
        <f t="shared" si="551"/>
        <v>680.4</v>
      </c>
    </row>
    <row r="2925" spans="1:33" s="88" customFormat="1" x14ac:dyDescent="0.35">
      <c r="A2925" s="21">
        <v>10141103</v>
      </c>
      <c r="B2925" s="21" t="s">
        <v>14786</v>
      </c>
      <c r="C2925" s="135" t="s">
        <v>710</v>
      </c>
      <c r="D2925" s="21" t="s">
        <v>16430</v>
      </c>
      <c r="E2925" s="114" t="str">
        <f t="shared" si="541"/>
        <v>TRANSFORMADOR MARCA:Efacec PT163 PT163</v>
      </c>
      <c r="F2925" s="21" t="s">
        <v>16431</v>
      </c>
      <c r="G2925" s="21" t="s">
        <v>16430</v>
      </c>
      <c r="H2925" s="21" t="s">
        <v>3104</v>
      </c>
      <c r="I2925" s="21" t="s">
        <v>530</v>
      </c>
      <c r="J2925" s="21"/>
      <c r="K2925" s="124">
        <v>693254</v>
      </c>
      <c r="L2925" s="124">
        <v>7804720.7000000002</v>
      </c>
      <c r="M2925" s="61">
        <v>250</v>
      </c>
      <c r="N2925" s="21">
        <v>6.6</v>
      </c>
      <c r="O2925" s="21">
        <v>0.4</v>
      </c>
      <c r="P2925" s="21">
        <v>3</v>
      </c>
      <c r="Q2925" s="124">
        <v>2009</v>
      </c>
      <c r="R2925" s="124" t="s">
        <v>535</v>
      </c>
      <c r="S2925" s="124" t="s">
        <v>16429</v>
      </c>
      <c r="T2925" s="116">
        <v>840</v>
      </c>
      <c r="U2925" s="111">
        <v>45</v>
      </c>
      <c r="V2925" s="113">
        <f t="shared" si="542"/>
        <v>698.13333333333333</v>
      </c>
      <c r="W2925" s="113">
        <f t="shared" si="543"/>
        <v>141.86666666666667</v>
      </c>
      <c r="X2925" s="112">
        <f t="shared" si="544"/>
        <v>141866.66666666669</v>
      </c>
      <c r="Y2925" s="111"/>
      <c r="Z2925" s="110">
        <f t="shared" si="552"/>
        <v>37</v>
      </c>
      <c r="AA2925" s="109">
        <f t="shared" si="545"/>
        <v>42</v>
      </c>
      <c r="AB2925" s="109">
        <f t="shared" si="546"/>
        <v>42000</v>
      </c>
      <c r="AC2925" s="108">
        <f t="shared" si="547"/>
        <v>798</v>
      </c>
      <c r="AD2925" s="107">
        <f t="shared" si="548"/>
        <v>2.2222222222222223E-2</v>
      </c>
      <c r="AE2925" s="106">
        <f t="shared" si="549"/>
        <v>17.733333333333334</v>
      </c>
      <c r="AF2925" s="105">
        <f t="shared" si="550"/>
        <v>159.60000000000002</v>
      </c>
      <c r="AG2925" s="105">
        <f t="shared" si="551"/>
        <v>680.4</v>
      </c>
    </row>
    <row r="2926" spans="1:33" s="88" customFormat="1" x14ac:dyDescent="0.35">
      <c r="A2926" s="21">
        <v>10141103</v>
      </c>
      <c r="B2926" s="21" t="s">
        <v>14786</v>
      </c>
      <c r="C2926" s="135" t="s">
        <v>710</v>
      </c>
      <c r="D2926" s="21" t="s">
        <v>16427</v>
      </c>
      <c r="E2926" s="114" t="str">
        <f t="shared" si="541"/>
        <v>TRANSFORMADOR MARCA:Efacec PT173 PT173</v>
      </c>
      <c r="F2926" s="21" t="s">
        <v>16428</v>
      </c>
      <c r="G2926" s="21" t="s">
        <v>16427</v>
      </c>
      <c r="H2926" s="21" t="s">
        <v>3104</v>
      </c>
      <c r="I2926" s="21" t="s">
        <v>530</v>
      </c>
      <c r="J2926" s="21"/>
      <c r="K2926" s="124">
        <v>693712.8</v>
      </c>
      <c r="L2926" s="124">
        <v>7806063</v>
      </c>
      <c r="M2926" s="21">
        <v>315</v>
      </c>
      <c r="N2926" s="21">
        <v>6.6</v>
      </c>
      <c r="O2926" s="21">
        <v>0.4</v>
      </c>
      <c r="P2926" s="21">
        <v>3</v>
      </c>
      <c r="Q2926" s="124">
        <v>2009</v>
      </c>
      <c r="R2926" s="124" t="s">
        <v>535</v>
      </c>
      <c r="S2926" s="124" t="s">
        <v>16426</v>
      </c>
      <c r="T2926" s="116">
        <v>840</v>
      </c>
      <c r="U2926" s="111">
        <v>45</v>
      </c>
      <c r="V2926" s="113">
        <f t="shared" si="542"/>
        <v>698.13333333333333</v>
      </c>
      <c r="W2926" s="113">
        <f t="shared" si="543"/>
        <v>141.86666666666667</v>
      </c>
      <c r="X2926" s="112">
        <f t="shared" si="544"/>
        <v>141866.66666666669</v>
      </c>
      <c r="Y2926" s="111"/>
      <c r="Z2926" s="110">
        <f t="shared" si="552"/>
        <v>37</v>
      </c>
      <c r="AA2926" s="109">
        <f t="shared" si="545"/>
        <v>42</v>
      </c>
      <c r="AB2926" s="109">
        <f t="shared" si="546"/>
        <v>42000</v>
      </c>
      <c r="AC2926" s="108">
        <f t="shared" si="547"/>
        <v>798</v>
      </c>
      <c r="AD2926" s="107">
        <f t="shared" si="548"/>
        <v>2.2222222222222223E-2</v>
      </c>
      <c r="AE2926" s="106">
        <f t="shared" si="549"/>
        <v>17.733333333333334</v>
      </c>
      <c r="AF2926" s="105">
        <f t="shared" si="550"/>
        <v>159.60000000000002</v>
      </c>
      <c r="AG2926" s="105">
        <f t="shared" si="551"/>
        <v>680.4</v>
      </c>
    </row>
    <row r="2927" spans="1:33" s="88" customFormat="1" x14ac:dyDescent="0.35">
      <c r="A2927" s="21">
        <v>10141103</v>
      </c>
      <c r="B2927" s="21" t="s">
        <v>14786</v>
      </c>
      <c r="C2927" s="135" t="s">
        <v>710</v>
      </c>
      <c r="D2927" s="21" t="s">
        <v>16424</v>
      </c>
      <c r="E2927" s="114" t="str">
        <f t="shared" si="541"/>
        <v>TRANSFORMADOR MARCA:DPM PT174 PT174</v>
      </c>
      <c r="F2927" s="21" t="s">
        <v>16425</v>
      </c>
      <c r="G2927" s="21" t="s">
        <v>16424</v>
      </c>
      <c r="H2927" s="21" t="s">
        <v>3104</v>
      </c>
      <c r="I2927" s="21" t="s">
        <v>530</v>
      </c>
      <c r="J2927" s="21"/>
      <c r="K2927" s="124">
        <v>692723.19999999995</v>
      </c>
      <c r="L2927" s="124">
        <v>7806700.2999999998</v>
      </c>
      <c r="M2927" s="21">
        <v>160</v>
      </c>
      <c r="N2927" s="21">
        <v>6.6</v>
      </c>
      <c r="O2927" s="21">
        <v>0.4</v>
      </c>
      <c r="P2927" s="21">
        <v>3</v>
      </c>
      <c r="Q2927" s="124">
        <v>2009</v>
      </c>
      <c r="R2927" s="124" t="s">
        <v>587</v>
      </c>
      <c r="S2927" s="124" t="s">
        <v>16423</v>
      </c>
      <c r="T2927" s="116">
        <v>572</v>
      </c>
      <c r="U2927" s="111">
        <v>45</v>
      </c>
      <c r="V2927" s="113">
        <f t="shared" si="542"/>
        <v>475.39555555555552</v>
      </c>
      <c r="W2927" s="113">
        <f t="shared" si="543"/>
        <v>96.604444444444482</v>
      </c>
      <c r="X2927" s="112">
        <f t="shared" si="544"/>
        <v>96604.444444444482</v>
      </c>
      <c r="Y2927" s="111"/>
      <c r="Z2927" s="110">
        <f t="shared" si="552"/>
        <v>37</v>
      </c>
      <c r="AA2927" s="109">
        <f t="shared" si="545"/>
        <v>28.6</v>
      </c>
      <c r="AB2927" s="109">
        <f t="shared" si="546"/>
        <v>28600</v>
      </c>
      <c r="AC2927" s="108">
        <f t="shared" si="547"/>
        <v>543.4</v>
      </c>
      <c r="AD2927" s="107">
        <f t="shared" si="548"/>
        <v>2.2222222222222223E-2</v>
      </c>
      <c r="AE2927" s="106">
        <f t="shared" si="549"/>
        <v>12.075555555555555</v>
      </c>
      <c r="AF2927" s="105">
        <f t="shared" si="550"/>
        <v>108.68000000000004</v>
      </c>
      <c r="AG2927" s="105">
        <f t="shared" si="551"/>
        <v>463.31999999999994</v>
      </c>
    </row>
    <row r="2928" spans="1:33" s="88" customFormat="1" x14ac:dyDescent="0.35">
      <c r="A2928" s="21">
        <v>10141103</v>
      </c>
      <c r="B2928" s="21" t="s">
        <v>14786</v>
      </c>
      <c r="C2928" s="135" t="s">
        <v>710</v>
      </c>
      <c r="D2928" s="21" t="s">
        <v>16421</v>
      </c>
      <c r="E2928" s="114" t="str">
        <f t="shared" si="541"/>
        <v>TRANSFORMADOR MARCA:Efacec PT176 PT176</v>
      </c>
      <c r="F2928" s="21" t="s">
        <v>16422</v>
      </c>
      <c r="G2928" s="21" t="s">
        <v>16421</v>
      </c>
      <c r="H2928" s="21" t="s">
        <v>3104</v>
      </c>
      <c r="I2928" s="21" t="s">
        <v>530</v>
      </c>
      <c r="J2928" s="21"/>
      <c r="K2928" s="124">
        <v>695627.3</v>
      </c>
      <c r="L2928" s="124">
        <v>7807945.5</v>
      </c>
      <c r="M2928" s="61">
        <v>315</v>
      </c>
      <c r="N2928" s="21">
        <v>6.6</v>
      </c>
      <c r="O2928" s="21">
        <v>0.4</v>
      </c>
      <c r="P2928" s="21">
        <v>3</v>
      </c>
      <c r="Q2928" s="124">
        <v>2009</v>
      </c>
      <c r="R2928" s="124" t="s">
        <v>535</v>
      </c>
      <c r="S2928" s="124" t="s">
        <v>16420</v>
      </c>
      <c r="T2928" s="116">
        <v>840</v>
      </c>
      <c r="U2928" s="111">
        <v>45</v>
      </c>
      <c r="V2928" s="113">
        <f t="shared" si="542"/>
        <v>698.13333333333333</v>
      </c>
      <c r="W2928" s="113">
        <f t="shared" si="543"/>
        <v>141.86666666666667</v>
      </c>
      <c r="X2928" s="112">
        <f t="shared" si="544"/>
        <v>141866.66666666669</v>
      </c>
      <c r="Y2928" s="111"/>
      <c r="Z2928" s="110">
        <f t="shared" si="552"/>
        <v>37</v>
      </c>
      <c r="AA2928" s="109">
        <f t="shared" si="545"/>
        <v>42</v>
      </c>
      <c r="AB2928" s="109">
        <f t="shared" si="546"/>
        <v>42000</v>
      </c>
      <c r="AC2928" s="108">
        <f t="shared" si="547"/>
        <v>798</v>
      </c>
      <c r="AD2928" s="107">
        <f t="shared" si="548"/>
        <v>2.2222222222222223E-2</v>
      </c>
      <c r="AE2928" s="106">
        <f t="shared" si="549"/>
        <v>17.733333333333334</v>
      </c>
      <c r="AF2928" s="105">
        <f t="shared" si="550"/>
        <v>159.60000000000002</v>
      </c>
      <c r="AG2928" s="105">
        <f t="shared" si="551"/>
        <v>680.4</v>
      </c>
    </row>
    <row r="2929" spans="1:33" s="88" customFormat="1" x14ac:dyDescent="0.35">
      <c r="A2929" s="21">
        <v>10141103</v>
      </c>
      <c r="B2929" s="21" t="s">
        <v>14786</v>
      </c>
      <c r="C2929" s="135" t="s">
        <v>710</v>
      </c>
      <c r="D2929" s="21" t="s">
        <v>16418</v>
      </c>
      <c r="E2929" s="114" t="str">
        <f t="shared" si="541"/>
        <v>TRANSFORMADOR MARCA:DPM PT177 PT177</v>
      </c>
      <c r="F2929" s="21" t="s">
        <v>16419</v>
      </c>
      <c r="G2929" s="21" t="s">
        <v>16418</v>
      </c>
      <c r="H2929" s="21" t="s">
        <v>3104</v>
      </c>
      <c r="I2929" s="21" t="s">
        <v>530</v>
      </c>
      <c r="J2929" s="21"/>
      <c r="K2929" s="124">
        <v>693134.3</v>
      </c>
      <c r="L2929" s="124">
        <v>7804566.0999999996</v>
      </c>
      <c r="M2929" s="21">
        <v>160</v>
      </c>
      <c r="N2929" s="21">
        <v>6.6</v>
      </c>
      <c r="O2929" s="21">
        <v>0.4</v>
      </c>
      <c r="P2929" s="21">
        <v>3</v>
      </c>
      <c r="Q2929" s="124">
        <v>2009</v>
      </c>
      <c r="R2929" s="124" t="s">
        <v>587</v>
      </c>
      <c r="S2929" s="124" t="s">
        <v>16417</v>
      </c>
      <c r="T2929" s="116">
        <v>572</v>
      </c>
      <c r="U2929" s="111">
        <v>45</v>
      </c>
      <c r="V2929" s="113">
        <f t="shared" si="542"/>
        <v>475.39555555555552</v>
      </c>
      <c r="W2929" s="113">
        <f t="shared" si="543"/>
        <v>96.604444444444482</v>
      </c>
      <c r="X2929" s="112">
        <f t="shared" si="544"/>
        <v>96604.444444444482</v>
      </c>
      <c r="Y2929" s="111"/>
      <c r="Z2929" s="110">
        <f t="shared" si="552"/>
        <v>37</v>
      </c>
      <c r="AA2929" s="109">
        <f t="shared" si="545"/>
        <v>28.6</v>
      </c>
      <c r="AB2929" s="109">
        <f t="shared" si="546"/>
        <v>28600</v>
      </c>
      <c r="AC2929" s="108">
        <f t="shared" si="547"/>
        <v>543.4</v>
      </c>
      <c r="AD2929" s="107">
        <f t="shared" si="548"/>
        <v>2.2222222222222223E-2</v>
      </c>
      <c r="AE2929" s="106">
        <f t="shared" si="549"/>
        <v>12.075555555555555</v>
      </c>
      <c r="AF2929" s="105">
        <f t="shared" si="550"/>
        <v>108.68000000000004</v>
      </c>
      <c r="AG2929" s="105">
        <f t="shared" si="551"/>
        <v>463.31999999999994</v>
      </c>
    </row>
    <row r="2930" spans="1:33" s="88" customFormat="1" x14ac:dyDescent="0.35">
      <c r="A2930" s="21">
        <v>10141103</v>
      </c>
      <c r="B2930" s="21" t="s">
        <v>14786</v>
      </c>
      <c r="C2930" s="135" t="s">
        <v>710</v>
      </c>
      <c r="D2930" s="21" t="s">
        <v>16415</v>
      </c>
      <c r="E2930" s="114" t="str">
        <f t="shared" si="541"/>
        <v>TRANSFORMADOR MARCA:Efacec PT178 PT178</v>
      </c>
      <c r="F2930" s="21" t="s">
        <v>16416</v>
      </c>
      <c r="G2930" s="21" t="s">
        <v>16415</v>
      </c>
      <c r="H2930" s="21" t="s">
        <v>3104</v>
      </c>
      <c r="I2930" s="21" t="s">
        <v>530</v>
      </c>
      <c r="J2930" s="21"/>
      <c r="K2930" s="124">
        <v>696430.6</v>
      </c>
      <c r="L2930" s="124">
        <v>7807611.7000000002</v>
      </c>
      <c r="M2930" s="21">
        <v>500</v>
      </c>
      <c r="N2930" s="21">
        <v>6.6</v>
      </c>
      <c r="O2930" s="21">
        <v>0.4</v>
      </c>
      <c r="P2930" s="21">
        <v>3</v>
      </c>
      <c r="Q2930" s="124">
        <v>2009</v>
      </c>
      <c r="R2930" s="124" t="s">
        <v>535</v>
      </c>
      <c r="S2930" s="124" t="s">
        <v>16414</v>
      </c>
      <c r="T2930" s="116">
        <v>1016</v>
      </c>
      <c r="U2930" s="111">
        <v>45</v>
      </c>
      <c r="V2930" s="113">
        <f t="shared" si="542"/>
        <v>844.4088888888889</v>
      </c>
      <c r="W2930" s="113">
        <f t="shared" si="543"/>
        <v>171.5911111111111</v>
      </c>
      <c r="X2930" s="112">
        <f t="shared" si="544"/>
        <v>171591.11111111109</v>
      </c>
      <c r="Y2930" s="111"/>
      <c r="Z2930" s="110">
        <f t="shared" si="552"/>
        <v>37</v>
      </c>
      <c r="AA2930" s="109">
        <f t="shared" si="545"/>
        <v>50.800000000000004</v>
      </c>
      <c r="AB2930" s="109">
        <f t="shared" si="546"/>
        <v>50800.000000000007</v>
      </c>
      <c r="AC2930" s="108">
        <f t="shared" si="547"/>
        <v>965.2</v>
      </c>
      <c r="AD2930" s="107">
        <f t="shared" si="548"/>
        <v>2.2222222222222223E-2</v>
      </c>
      <c r="AE2930" s="106">
        <f t="shared" si="549"/>
        <v>21.448888888888892</v>
      </c>
      <c r="AF2930" s="105">
        <f t="shared" si="550"/>
        <v>193.04</v>
      </c>
      <c r="AG2930" s="105">
        <f t="shared" si="551"/>
        <v>822.96</v>
      </c>
    </row>
    <row r="2931" spans="1:33" s="88" customFormat="1" x14ac:dyDescent="0.35">
      <c r="A2931" s="21">
        <v>10141103</v>
      </c>
      <c r="B2931" s="21" t="s">
        <v>14786</v>
      </c>
      <c r="C2931" s="135" t="s">
        <v>710</v>
      </c>
      <c r="D2931" s="21" t="s">
        <v>16412</v>
      </c>
      <c r="E2931" s="114" t="str">
        <f t="shared" si="541"/>
        <v>TRANSFORMADOR MARCA:Efacec PT184 PT184</v>
      </c>
      <c r="F2931" s="21" t="s">
        <v>16413</v>
      </c>
      <c r="G2931" s="21" t="s">
        <v>16412</v>
      </c>
      <c r="H2931" s="21" t="s">
        <v>3104</v>
      </c>
      <c r="I2931" s="21" t="s">
        <v>530</v>
      </c>
      <c r="J2931" s="21"/>
      <c r="K2931" s="124">
        <v>693761.4</v>
      </c>
      <c r="L2931" s="124">
        <v>7809158.0999999996</v>
      </c>
      <c r="M2931" s="21">
        <v>250</v>
      </c>
      <c r="N2931" s="21">
        <v>6.6</v>
      </c>
      <c r="O2931" s="21">
        <v>0.4</v>
      </c>
      <c r="P2931" s="21">
        <v>3</v>
      </c>
      <c r="Q2931" s="124">
        <v>2009</v>
      </c>
      <c r="R2931" s="124" t="s">
        <v>535</v>
      </c>
      <c r="S2931" s="124" t="s">
        <v>16411</v>
      </c>
      <c r="T2931" s="116">
        <v>840</v>
      </c>
      <c r="U2931" s="111">
        <v>45</v>
      </c>
      <c r="V2931" s="113">
        <f t="shared" si="542"/>
        <v>698.13333333333333</v>
      </c>
      <c r="W2931" s="113">
        <f t="shared" si="543"/>
        <v>141.86666666666667</v>
      </c>
      <c r="X2931" s="112">
        <f t="shared" si="544"/>
        <v>141866.66666666669</v>
      </c>
      <c r="Y2931" s="111"/>
      <c r="Z2931" s="110">
        <f t="shared" si="552"/>
        <v>37</v>
      </c>
      <c r="AA2931" s="109">
        <f t="shared" si="545"/>
        <v>42</v>
      </c>
      <c r="AB2931" s="109">
        <f t="shared" si="546"/>
        <v>42000</v>
      </c>
      <c r="AC2931" s="108">
        <f t="shared" si="547"/>
        <v>798</v>
      </c>
      <c r="AD2931" s="107">
        <f t="shared" si="548"/>
        <v>2.2222222222222223E-2</v>
      </c>
      <c r="AE2931" s="106">
        <f t="shared" si="549"/>
        <v>17.733333333333334</v>
      </c>
      <c r="AF2931" s="105">
        <f t="shared" si="550"/>
        <v>159.60000000000002</v>
      </c>
      <c r="AG2931" s="105">
        <f t="shared" si="551"/>
        <v>680.4</v>
      </c>
    </row>
    <row r="2932" spans="1:33" s="88" customFormat="1" x14ac:dyDescent="0.35">
      <c r="A2932" s="21">
        <v>10141103</v>
      </c>
      <c r="B2932" s="21" t="s">
        <v>14786</v>
      </c>
      <c r="C2932" s="135" t="s">
        <v>710</v>
      </c>
      <c r="D2932" s="21" t="s">
        <v>16409</v>
      </c>
      <c r="E2932" s="114" t="str">
        <f t="shared" si="541"/>
        <v>TRANSFORMADOR MARCA:Efacec PT185 PT185</v>
      </c>
      <c r="F2932" s="21" t="s">
        <v>16410</v>
      </c>
      <c r="G2932" s="21" t="s">
        <v>16409</v>
      </c>
      <c r="H2932" s="21" t="s">
        <v>3104</v>
      </c>
      <c r="I2932" s="21" t="s">
        <v>530</v>
      </c>
      <c r="J2932" s="21"/>
      <c r="K2932" s="124">
        <v>696521.5</v>
      </c>
      <c r="L2932" s="124">
        <v>7803872.5</v>
      </c>
      <c r="M2932" s="21">
        <v>315</v>
      </c>
      <c r="N2932" s="21">
        <v>6.6</v>
      </c>
      <c r="O2932" s="21">
        <v>0.4</v>
      </c>
      <c r="P2932" s="21">
        <v>3</v>
      </c>
      <c r="Q2932" s="124">
        <v>2009</v>
      </c>
      <c r="R2932" s="124" t="s">
        <v>535</v>
      </c>
      <c r="S2932" s="124" t="s">
        <v>16408</v>
      </c>
      <c r="T2932" s="116">
        <v>840</v>
      </c>
      <c r="U2932" s="111">
        <v>45</v>
      </c>
      <c r="V2932" s="113">
        <f t="shared" si="542"/>
        <v>698.13333333333333</v>
      </c>
      <c r="W2932" s="113">
        <f t="shared" si="543"/>
        <v>141.86666666666667</v>
      </c>
      <c r="X2932" s="112">
        <f t="shared" si="544"/>
        <v>141866.66666666669</v>
      </c>
      <c r="Y2932" s="111"/>
      <c r="Z2932" s="110">
        <f t="shared" si="552"/>
        <v>37</v>
      </c>
      <c r="AA2932" s="109">
        <f t="shared" si="545"/>
        <v>42</v>
      </c>
      <c r="AB2932" s="109">
        <f t="shared" si="546"/>
        <v>42000</v>
      </c>
      <c r="AC2932" s="108">
        <f t="shared" si="547"/>
        <v>798</v>
      </c>
      <c r="AD2932" s="107">
        <f t="shared" si="548"/>
        <v>2.2222222222222223E-2</v>
      </c>
      <c r="AE2932" s="106">
        <f t="shared" si="549"/>
        <v>17.733333333333334</v>
      </c>
      <c r="AF2932" s="105">
        <f t="shared" si="550"/>
        <v>159.60000000000002</v>
      </c>
      <c r="AG2932" s="105">
        <f t="shared" si="551"/>
        <v>680.4</v>
      </c>
    </row>
    <row r="2933" spans="1:33" s="88" customFormat="1" x14ac:dyDescent="0.35">
      <c r="A2933" s="21">
        <v>10141103</v>
      </c>
      <c r="B2933" s="21" t="s">
        <v>14786</v>
      </c>
      <c r="C2933" s="135" t="s">
        <v>710</v>
      </c>
      <c r="D2933" s="21" t="s">
        <v>16406</v>
      </c>
      <c r="E2933" s="114" t="str">
        <f t="shared" si="541"/>
        <v>TRANSFORMADOR MARCA:Efacec PT212 PT212</v>
      </c>
      <c r="F2933" s="21" t="s">
        <v>16407</v>
      </c>
      <c r="G2933" s="21" t="s">
        <v>16406</v>
      </c>
      <c r="H2933" s="21" t="s">
        <v>3104</v>
      </c>
      <c r="I2933" s="21" t="s">
        <v>530</v>
      </c>
      <c r="J2933" s="21"/>
      <c r="K2933" s="124">
        <v>692837.2</v>
      </c>
      <c r="L2933" s="124">
        <v>7815835</v>
      </c>
      <c r="M2933" s="21">
        <v>250</v>
      </c>
      <c r="N2933" s="21">
        <v>22</v>
      </c>
      <c r="O2933" s="21">
        <v>0.4</v>
      </c>
      <c r="P2933" s="21">
        <v>3</v>
      </c>
      <c r="Q2933" s="124">
        <v>2009</v>
      </c>
      <c r="R2933" s="124" t="s">
        <v>535</v>
      </c>
      <c r="S2933" s="124" t="s">
        <v>16405</v>
      </c>
      <c r="T2933" s="116">
        <v>953</v>
      </c>
      <c r="U2933" s="111">
        <v>45</v>
      </c>
      <c r="V2933" s="113">
        <f t="shared" si="542"/>
        <v>792.04888888888888</v>
      </c>
      <c r="W2933" s="113">
        <f t="shared" si="543"/>
        <v>160.95111111111112</v>
      </c>
      <c r="X2933" s="112">
        <f t="shared" si="544"/>
        <v>160951.11111111112</v>
      </c>
      <c r="Y2933" s="111"/>
      <c r="Z2933" s="110">
        <f t="shared" si="552"/>
        <v>37</v>
      </c>
      <c r="AA2933" s="109">
        <f t="shared" si="545"/>
        <v>47.650000000000006</v>
      </c>
      <c r="AB2933" s="109">
        <f t="shared" si="546"/>
        <v>47650.000000000007</v>
      </c>
      <c r="AC2933" s="108">
        <f t="shared" si="547"/>
        <v>905.35</v>
      </c>
      <c r="AD2933" s="107">
        <f t="shared" si="548"/>
        <v>2.2222222222222223E-2</v>
      </c>
      <c r="AE2933" s="106">
        <f t="shared" si="549"/>
        <v>20.11888888888889</v>
      </c>
      <c r="AF2933" s="105">
        <f t="shared" si="550"/>
        <v>181.07</v>
      </c>
      <c r="AG2933" s="105">
        <f t="shared" si="551"/>
        <v>771.93</v>
      </c>
    </row>
    <row r="2934" spans="1:33" s="88" customFormat="1" x14ac:dyDescent="0.35">
      <c r="A2934" s="21">
        <v>10141103</v>
      </c>
      <c r="B2934" s="21" t="s">
        <v>14786</v>
      </c>
      <c r="C2934" s="135" t="s">
        <v>710</v>
      </c>
      <c r="D2934" s="61" t="s">
        <v>3081</v>
      </c>
      <c r="E2934" s="114" t="str">
        <f t="shared" si="541"/>
        <v>TRANSFORMADOR MARCA:DPM PT10 PT10</v>
      </c>
      <c r="F2934" s="61" t="s">
        <v>16404</v>
      </c>
      <c r="G2934" s="61" t="s">
        <v>3081</v>
      </c>
      <c r="H2934" s="21" t="s">
        <v>5203</v>
      </c>
      <c r="I2934" s="21"/>
      <c r="J2934" s="21"/>
      <c r="K2934" s="21">
        <v>638413</v>
      </c>
      <c r="L2934" s="21">
        <v>7861796.0999999996</v>
      </c>
      <c r="M2934" s="61">
        <v>100</v>
      </c>
      <c r="N2934" s="61">
        <v>22</v>
      </c>
      <c r="O2934" s="21">
        <v>0.4</v>
      </c>
      <c r="P2934" s="21">
        <v>3</v>
      </c>
      <c r="Q2934" s="124">
        <v>2009</v>
      </c>
      <c r="R2934" s="124" t="s">
        <v>587</v>
      </c>
      <c r="S2934" s="124"/>
      <c r="T2934" s="116">
        <v>763</v>
      </c>
      <c r="U2934" s="111">
        <v>45</v>
      </c>
      <c r="V2934" s="113">
        <f t="shared" si="542"/>
        <v>634.13777777777773</v>
      </c>
      <c r="W2934" s="113">
        <f t="shared" si="543"/>
        <v>128.86222222222227</v>
      </c>
      <c r="X2934" s="112">
        <f t="shared" si="544"/>
        <v>128862.22222222228</v>
      </c>
      <c r="Y2934" s="111"/>
      <c r="Z2934" s="110">
        <f t="shared" si="552"/>
        <v>37</v>
      </c>
      <c r="AA2934" s="109">
        <f t="shared" si="545"/>
        <v>38.15</v>
      </c>
      <c r="AB2934" s="109">
        <f t="shared" si="546"/>
        <v>38150</v>
      </c>
      <c r="AC2934" s="108">
        <f t="shared" si="547"/>
        <v>724.85</v>
      </c>
      <c r="AD2934" s="107">
        <f t="shared" si="548"/>
        <v>2.2222222222222223E-2</v>
      </c>
      <c r="AE2934" s="106">
        <f t="shared" si="549"/>
        <v>16.10777777777778</v>
      </c>
      <c r="AF2934" s="105">
        <f t="shared" si="550"/>
        <v>144.97000000000006</v>
      </c>
      <c r="AG2934" s="105">
        <f t="shared" si="551"/>
        <v>618.03</v>
      </c>
    </row>
    <row r="2935" spans="1:33" s="88" customFormat="1" x14ac:dyDescent="0.35">
      <c r="A2935" s="21">
        <v>10141103</v>
      </c>
      <c r="B2935" s="21" t="s">
        <v>14786</v>
      </c>
      <c r="C2935" s="135" t="s">
        <v>710</v>
      </c>
      <c r="D2935" s="61" t="s">
        <v>3079</v>
      </c>
      <c r="E2935" s="114" t="str">
        <f t="shared" si="541"/>
        <v>TRANSFORMADOR MARCA: PT11 PT11</v>
      </c>
      <c r="F2935" s="61" t="s">
        <v>16403</v>
      </c>
      <c r="G2935" s="61" t="s">
        <v>3079</v>
      </c>
      <c r="H2935" s="21" t="s">
        <v>5203</v>
      </c>
      <c r="I2935" s="21"/>
      <c r="J2935" s="21"/>
      <c r="K2935" s="21">
        <v>623420.1</v>
      </c>
      <c r="L2935" s="21">
        <v>7878786.5</v>
      </c>
      <c r="M2935" s="61">
        <v>160</v>
      </c>
      <c r="N2935" s="61">
        <v>22</v>
      </c>
      <c r="O2935" s="21">
        <v>0.4</v>
      </c>
      <c r="P2935" s="21">
        <v>3</v>
      </c>
      <c r="Q2935" s="124">
        <v>2009</v>
      </c>
      <c r="R2935" s="124"/>
      <c r="S2935" s="124"/>
      <c r="T2935" s="116">
        <v>572</v>
      </c>
      <c r="U2935" s="111">
        <v>45</v>
      </c>
      <c r="V2935" s="113">
        <f t="shared" si="542"/>
        <v>475.39555555555552</v>
      </c>
      <c r="W2935" s="113">
        <f t="shared" si="543"/>
        <v>96.604444444444482</v>
      </c>
      <c r="X2935" s="112">
        <f t="shared" si="544"/>
        <v>96604.444444444482</v>
      </c>
      <c r="Y2935" s="111"/>
      <c r="Z2935" s="110">
        <f t="shared" si="552"/>
        <v>37</v>
      </c>
      <c r="AA2935" s="109">
        <f t="shared" si="545"/>
        <v>28.6</v>
      </c>
      <c r="AB2935" s="109">
        <f t="shared" si="546"/>
        <v>28600</v>
      </c>
      <c r="AC2935" s="108">
        <f t="shared" si="547"/>
        <v>543.4</v>
      </c>
      <c r="AD2935" s="107">
        <f t="shared" si="548"/>
        <v>2.2222222222222223E-2</v>
      </c>
      <c r="AE2935" s="106">
        <f t="shared" si="549"/>
        <v>12.075555555555555</v>
      </c>
      <c r="AF2935" s="105">
        <f t="shared" si="550"/>
        <v>108.68000000000004</v>
      </c>
      <c r="AG2935" s="105">
        <f t="shared" si="551"/>
        <v>463.31999999999994</v>
      </c>
    </row>
    <row r="2936" spans="1:33" s="88" customFormat="1" x14ac:dyDescent="0.35">
      <c r="A2936" s="21">
        <v>10141103</v>
      </c>
      <c r="B2936" s="21" t="s">
        <v>14786</v>
      </c>
      <c r="C2936" s="135" t="s">
        <v>710</v>
      </c>
      <c r="D2936" s="21" t="s">
        <v>16401</v>
      </c>
      <c r="E2936" s="114" t="str">
        <f t="shared" si="541"/>
        <v>TRANSFORMADOR MARCA:DPM AGCHI/PT13 AGCHI/PT13</v>
      </c>
      <c r="F2936" s="21" t="s">
        <v>16402</v>
      </c>
      <c r="G2936" s="21" t="s">
        <v>16401</v>
      </c>
      <c r="H2936" s="21" t="s">
        <v>977</v>
      </c>
      <c r="I2936" s="21" t="s">
        <v>976</v>
      </c>
      <c r="J2936" s="21"/>
      <c r="K2936" s="139" t="s">
        <v>16400</v>
      </c>
      <c r="L2936" s="119" t="s">
        <v>16399</v>
      </c>
      <c r="M2936" s="21">
        <v>160</v>
      </c>
      <c r="N2936" s="21">
        <v>6.6</v>
      </c>
      <c r="O2936" s="21">
        <v>0.4</v>
      </c>
      <c r="P2936" s="21">
        <v>3</v>
      </c>
      <c r="Q2936" s="21">
        <v>2009</v>
      </c>
      <c r="R2936" s="21" t="s">
        <v>587</v>
      </c>
      <c r="S2936" s="21" t="s">
        <v>16398</v>
      </c>
      <c r="T2936" s="116">
        <v>572</v>
      </c>
      <c r="U2936" s="111">
        <v>45</v>
      </c>
      <c r="V2936" s="113">
        <f t="shared" si="542"/>
        <v>475.39555555555552</v>
      </c>
      <c r="W2936" s="113">
        <f t="shared" si="543"/>
        <v>96.604444444444482</v>
      </c>
      <c r="X2936" s="112">
        <f t="shared" si="544"/>
        <v>96604.444444444482</v>
      </c>
      <c r="Y2936" s="111"/>
      <c r="Z2936" s="110">
        <f t="shared" si="552"/>
        <v>37</v>
      </c>
      <c r="AA2936" s="109">
        <f t="shared" si="545"/>
        <v>28.6</v>
      </c>
      <c r="AB2936" s="109">
        <f t="shared" si="546"/>
        <v>28600</v>
      </c>
      <c r="AC2936" s="108">
        <f t="shared" si="547"/>
        <v>543.4</v>
      </c>
      <c r="AD2936" s="107">
        <f t="shared" si="548"/>
        <v>2.2222222222222223E-2</v>
      </c>
      <c r="AE2936" s="106">
        <f t="shared" si="549"/>
        <v>12.075555555555555</v>
      </c>
      <c r="AF2936" s="105">
        <f t="shared" si="550"/>
        <v>108.68000000000004</v>
      </c>
      <c r="AG2936" s="105">
        <f t="shared" si="551"/>
        <v>463.31999999999994</v>
      </c>
    </row>
    <row r="2937" spans="1:33" s="88" customFormat="1" x14ac:dyDescent="0.35">
      <c r="A2937" s="21">
        <v>10141103</v>
      </c>
      <c r="B2937" s="21" t="s">
        <v>14786</v>
      </c>
      <c r="C2937" s="135" t="s">
        <v>710</v>
      </c>
      <c r="D2937" s="21" t="s">
        <v>16396</v>
      </c>
      <c r="E2937" s="114" t="str">
        <f t="shared" si="541"/>
        <v>TRANSFORMADOR MARCA:PME AGCHI/PT44 AGCHI/PT44</v>
      </c>
      <c r="F2937" s="21" t="s">
        <v>16397</v>
      </c>
      <c r="G2937" s="21" t="s">
        <v>16396</v>
      </c>
      <c r="H2937" s="21" t="s">
        <v>977</v>
      </c>
      <c r="I2937" s="21" t="s">
        <v>976</v>
      </c>
      <c r="J2937" s="21"/>
      <c r="K2937" s="139" t="s">
        <v>16395</v>
      </c>
      <c r="L2937" s="119" t="s">
        <v>16394</v>
      </c>
      <c r="M2937" s="21">
        <v>160</v>
      </c>
      <c r="N2937" s="21">
        <v>6.6</v>
      </c>
      <c r="O2937" s="21">
        <v>0.4</v>
      </c>
      <c r="P2937" s="21">
        <v>3</v>
      </c>
      <c r="Q2937" s="21">
        <v>2009</v>
      </c>
      <c r="R2937" s="21" t="s">
        <v>6531</v>
      </c>
      <c r="S2937" s="21">
        <v>16009004</v>
      </c>
      <c r="T2937" s="116">
        <v>572</v>
      </c>
      <c r="U2937" s="111">
        <v>45</v>
      </c>
      <c r="V2937" s="113">
        <f t="shared" si="542"/>
        <v>475.39555555555552</v>
      </c>
      <c r="W2937" s="113">
        <f t="shared" si="543"/>
        <v>96.604444444444482</v>
      </c>
      <c r="X2937" s="112">
        <f t="shared" si="544"/>
        <v>96604.444444444482</v>
      </c>
      <c r="Y2937" s="111"/>
      <c r="Z2937" s="110">
        <f t="shared" si="552"/>
        <v>37</v>
      </c>
      <c r="AA2937" s="109">
        <f t="shared" si="545"/>
        <v>28.6</v>
      </c>
      <c r="AB2937" s="109">
        <f t="shared" si="546"/>
        <v>28600</v>
      </c>
      <c r="AC2937" s="108">
        <f t="shared" si="547"/>
        <v>543.4</v>
      </c>
      <c r="AD2937" s="107">
        <f t="shared" si="548"/>
        <v>2.2222222222222223E-2</v>
      </c>
      <c r="AE2937" s="106">
        <f t="shared" si="549"/>
        <v>12.075555555555555</v>
      </c>
      <c r="AF2937" s="105">
        <f t="shared" si="550"/>
        <v>108.68000000000004</v>
      </c>
      <c r="AG2937" s="105">
        <f t="shared" si="551"/>
        <v>463.31999999999994</v>
      </c>
    </row>
    <row r="2938" spans="1:33" s="88" customFormat="1" x14ac:dyDescent="0.35">
      <c r="A2938" s="21">
        <v>10141103</v>
      </c>
      <c r="B2938" s="21" t="s">
        <v>14786</v>
      </c>
      <c r="C2938" s="135" t="s">
        <v>710</v>
      </c>
      <c r="D2938" s="21" t="s">
        <v>16393</v>
      </c>
      <c r="E2938" s="114" t="str">
        <f t="shared" si="541"/>
        <v>TRANSFORMADOR MARCA:PME AGCHI/PT47 AGCHI/PT47</v>
      </c>
      <c r="F2938" s="21" t="s">
        <v>2963</v>
      </c>
      <c r="G2938" s="21" t="s">
        <v>16393</v>
      </c>
      <c r="H2938" s="21" t="s">
        <v>977</v>
      </c>
      <c r="I2938" s="21" t="s">
        <v>976</v>
      </c>
      <c r="J2938" s="21" t="s">
        <v>7735</v>
      </c>
      <c r="K2938" s="139" t="s">
        <v>16392</v>
      </c>
      <c r="L2938" s="119" t="s">
        <v>16391</v>
      </c>
      <c r="M2938" s="21">
        <v>250</v>
      </c>
      <c r="N2938" s="21">
        <v>6.6</v>
      </c>
      <c r="O2938" s="21">
        <v>0.4</v>
      </c>
      <c r="P2938" s="21">
        <v>3</v>
      </c>
      <c r="Q2938" s="21">
        <v>2009</v>
      </c>
      <c r="R2938" s="21" t="s">
        <v>6531</v>
      </c>
      <c r="S2938" s="21" t="s">
        <v>16390</v>
      </c>
      <c r="T2938" s="116">
        <v>840</v>
      </c>
      <c r="U2938" s="111">
        <v>45</v>
      </c>
      <c r="V2938" s="113">
        <f t="shared" si="542"/>
        <v>698.13333333333333</v>
      </c>
      <c r="W2938" s="113">
        <f t="shared" si="543"/>
        <v>141.86666666666667</v>
      </c>
      <c r="X2938" s="112">
        <f t="shared" si="544"/>
        <v>141866.66666666669</v>
      </c>
      <c r="Y2938" s="111"/>
      <c r="Z2938" s="110">
        <f t="shared" si="552"/>
        <v>37</v>
      </c>
      <c r="AA2938" s="109">
        <f t="shared" si="545"/>
        <v>42</v>
      </c>
      <c r="AB2938" s="109">
        <f t="shared" si="546"/>
        <v>42000</v>
      </c>
      <c r="AC2938" s="108">
        <f t="shared" si="547"/>
        <v>798</v>
      </c>
      <c r="AD2938" s="107">
        <f t="shared" si="548"/>
        <v>2.2222222222222223E-2</v>
      </c>
      <c r="AE2938" s="106">
        <f t="shared" si="549"/>
        <v>17.733333333333334</v>
      </c>
      <c r="AF2938" s="105">
        <f t="shared" si="550"/>
        <v>159.60000000000002</v>
      </c>
      <c r="AG2938" s="105">
        <f t="shared" si="551"/>
        <v>680.4</v>
      </c>
    </row>
    <row r="2939" spans="1:33" s="88" customFormat="1" x14ac:dyDescent="0.35">
      <c r="A2939" s="21">
        <v>10141103</v>
      </c>
      <c r="B2939" s="21" t="s">
        <v>14786</v>
      </c>
      <c r="C2939" s="135" t="s">
        <v>710</v>
      </c>
      <c r="D2939" s="21" t="s">
        <v>16388</v>
      </c>
      <c r="E2939" s="114" t="str">
        <f t="shared" si="541"/>
        <v>TRANSFORMADOR MARCA:DPM AGCHI/PT85 AGCHI/PT85</v>
      </c>
      <c r="F2939" s="21" t="s">
        <v>16389</v>
      </c>
      <c r="G2939" s="21" t="s">
        <v>16388</v>
      </c>
      <c r="H2939" s="21" t="s">
        <v>977</v>
      </c>
      <c r="I2939" s="21" t="s">
        <v>976</v>
      </c>
      <c r="J2939" s="21"/>
      <c r="K2939" s="139" t="s">
        <v>16387</v>
      </c>
      <c r="L2939" s="119" t="s">
        <v>16386</v>
      </c>
      <c r="M2939" s="21">
        <v>160</v>
      </c>
      <c r="N2939" s="21">
        <v>22</v>
      </c>
      <c r="O2939" s="21">
        <v>0.4</v>
      </c>
      <c r="P2939" s="21">
        <v>3</v>
      </c>
      <c r="Q2939" s="21">
        <v>2009</v>
      </c>
      <c r="R2939" s="21" t="s">
        <v>587</v>
      </c>
      <c r="S2939" s="21" t="s">
        <v>16385</v>
      </c>
      <c r="T2939" s="116">
        <v>572</v>
      </c>
      <c r="U2939" s="111">
        <v>45</v>
      </c>
      <c r="V2939" s="113">
        <f t="shared" si="542"/>
        <v>475.39555555555552</v>
      </c>
      <c r="W2939" s="113">
        <f t="shared" si="543"/>
        <v>96.604444444444482</v>
      </c>
      <c r="X2939" s="112">
        <f t="shared" si="544"/>
        <v>96604.444444444482</v>
      </c>
      <c r="Y2939" s="111"/>
      <c r="Z2939" s="110">
        <f t="shared" si="552"/>
        <v>37</v>
      </c>
      <c r="AA2939" s="109">
        <f t="shared" si="545"/>
        <v>28.6</v>
      </c>
      <c r="AB2939" s="109">
        <f t="shared" si="546"/>
        <v>28600</v>
      </c>
      <c r="AC2939" s="108">
        <f t="shared" si="547"/>
        <v>543.4</v>
      </c>
      <c r="AD2939" s="107">
        <f t="shared" si="548"/>
        <v>2.2222222222222223E-2</v>
      </c>
      <c r="AE2939" s="106">
        <f t="shared" si="549"/>
        <v>12.075555555555555</v>
      </c>
      <c r="AF2939" s="105">
        <f t="shared" si="550"/>
        <v>108.68000000000004</v>
      </c>
      <c r="AG2939" s="105">
        <f t="shared" si="551"/>
        <v>463.31999999999994</v>
      </c>
    </row>
    <row r="2940" spans="1:33" s="88" customFormat="1" x14ac:dyDescent="0.35">
      <c r="A2940" s="21">
        <v>10141103</v>
      </c>
      <c r="B2940" s="124" t="s">
        <v>14786</v>
      </c>
      <c r="C2940" s="135" t="s">
        <v>710</v>
      </c>
      <c r="D2940" s="142" t="s">
        <v>16384</v>
      </c>
      <c r="E2940" s="114" t="str">
        <f t="shared" si="541"/>
        <v>TRANSFORMADOR MARCA:ITB PT 258 PT 258</v>
      </c>
      <c r="F2940" s="142"/>
      <c r="G2940" s="142" t="s">
        <v>16384</v>
      </c>
      <c r="H2940" s="142" t="s">
        <v>607</v>
      </c>
      <c r="I2940" s="124"/>
      <c r="J2940" s="124"/>
      <c r="K2940" s="139"/>
      <c r="L2940" s="139"/>
      <c r="M2940" s="124">
        <v>630</v>
      </c>
      <c r="N2940" s="124">
        <v>11</v>
      </c>
      <c r="O2940" s="21">
        <v>0.4</v>
      </c>
      <c r="P2940" s="124" t="s">
        <v>514</v>
      </c>
      <c r="Q2940" s="124">
        <v>2009</v>
      </c>
      <c r="R2940" s="121" t="s">
        <v>1109</v>
      </c>
      <c r="S2940" s="124">
        <v>607263</v>
      </c>
      <c r="T2940" s="116">
        <v>1016</v>
      </c>
      <c r="U2940" s="111">
        <v>45</v>
      </c>
      <c r="V2940" s="113">
        <f t="shared" si="542"/>
        <v>844.4088888888889</v>
      </c>
      <c r="W2940" s="113">
        <f t="shared" si="543"/>
        <v>171.5911111111111</v>
      </c>
      <c r="X2940" s="112">
        <f t="shared" si="544"/>
        <v>171591.11111111109</v>
      </c>
      <c r="Y2940" s="111"/>
      <c r="Z2940" s="110">
        <f t="shared" si="552"/>
        <v>37</v>
      </c>
      <c r="AA2940" s="109">
        <f t="shared" si="545"/>
        <v>50.800000000000004</v>
      </c>
      <c r="AB2940" s="109">
        <f t="shared" si="546"/>
        <v>50800.000000000007</v>
      </c>
      <c r="AC2940" s="108">
        <f t="shared" si="547"/>
        <v>965.2</v>
      </c>
      <c r="AD2940" s="107">
        <f t="shared" si="548"/>
        <v>2.2222222222222223E-2</v>
      </c>
      <c r="AE2940" s="106">
        <f t="shared" si="549"/>
        <v>21.448888888888892</v>
      </c>
      <c r="AF2940" s="105">
        <f t="shared" si="550"/>
        <v>193.04</v>
      </c>
      <c r="AG2940" s="105">
        <f t="shared" si="551"/>
        <v>822.96</v>
      </c>
    </row>
    <row r="2941" spans="1:33" s="88" customFormat="1" x14ac:dyDescent="0.35">
      <c r="A2941" s="21">
        <v>10141103</v>
      </c>
      <c r="B2941" s="124" t="s">
        <v>14786</v>
      </c>
      <c r="C2941" s="135" t="s">
        <v>710</v>
      </c>
      <c r="D2941" s="142" t="s">
        <v>1066</v>
      </c>
      <c r="E2941" s="114" t="str">
        <f t="shared" si="541"/>
        <v>TRANSFORMADOR MARCA:ITB PTS 170 PTS 170</v>
      </c>
      <c r="F2941" s="124"/>
      <c r="G2941" s="142" t="s">
        <v>1066</v>
      </c>
      <c r="H2941" s="142" t="s">
        <v>847</v>
      </c>
      <c r="I2941" s="124"/>
      <c r="J2941" s="124"/>
      <c r="K2941" s="124"/>
      <c r="L2941" s="124"/>
      <c r="M2941" s="124">
        <v>500</v>
      </c>
      <c r="N2941" s="124">
        <v>11</v>
      </c>
      <c r="O2941" s="21">
        <v>0.4</v>
      </c>
      <c r="P2941" s="124" t="s">
        <v>514</v>
      </c>
      <c r="Q2941" s="121">
        <v>2009</v>
      </c>
      <c r="R2941" s="124" t="s">
        <v>1109</v>
      </c>
      <c r="S2941" s="124">
        <v>60725.8</v>
      </c>
      <c r="T2941" s="116">
        <v>1016</v>
      </c>
      <c r="U2941" s="111">
        <v>45</v>
      </c>
      <c r="V2941" s="113">
        <f t="shared" si="542"/>
        <v>844.4088888888889</v>
      </c>
      <c r="W2941" s="113">
        <f t="shared" si="543"/>
        <v>171.5911111111111</v>
      </c>
      <c r="X2941" s="112">
        <f t="shared" si="544"/>
        <v>171591.11111111109</v>
      </c>
      <c r="Y2941" s="111"/>
      <c r="Z2941" s="110">
        <f t="shared" si="552"/>
        <v>37</v>
      </c>
      <c r="AA2941" s="109">
        <f t="shared" si="545"/>
        <v>50.800000000000004</v>
      </c>
      <c r="AB2941" s="109">
        <f t="shared" si="546"/>
        <v>50800.000000000007</v>
      </c>
      <c r="AC2941" s="108">
        <f t="shared" si="547"/>
        <v>965.2</v>
      </c>
      <c r="AD2941" s="107">
        <f t="shared" si="548"/>
        <v>2.2222222222222223E-2</v>
      </c>
      <c r="AE2941" s="106">
        <f t="shared" si="549"/>
        <v>21.448888888888892</v>
      </c>
      <c r="AF2941" s="105">
        <f t="shared" si="550"/>
        <v>193.04</v>
      </c>
      <c r="AG2941" s="105">
        <f t="shared" si="551"/>
        <v>822.96</v>
      </c>
    </row>
    <row r="2942" spans="1:33" s="88" customFormat="1" x14ac:dyDescent="0.35">
      <c r="A2942" s="21">
        <v>10141103</v>
      </c>
      <c r="B2942" s="124" t="s">
        <v>14786</v>
      </c>
      <c r="C2942" s="135" t="s">
        <v>710</v>
      </c>
      <c r="D2942" s="124" t="s">
        <v>16383</v>
      </c>
      <c r="E2942" s="114" t="str">
        <f t="shared" si="541"/>
        <v>TRANSFORMADOR MARCA:POWERTECH PTS 645 PTS 645</v>
      </c>
      <c r="F2942" s="124"/>
      <c r="G2942" s="124" t="s">
        <v>16383</v>
      </c>
      <c r="H2942" s="124" t="s">
        <v>862</v>
      </c>
      <c r="I2942" s="21"/>
      <c r="J2942" s="21"/>
      <c r="K2942" s="142" t="s">
        <v>16382</v>
      </c>
      <c r="L2942" s="142" t="s">
        <v>16381</v>
      </c>
      <c r="M2942" s="21">
        <v>500</v>
      </c>
      <c r="N2942" s="124">
        <v>33</v>
      </c>
      <c r="O2942" s="21">
        <v>0.4</v>
      </c>
      <c r="P2942" s="124" t="s">
        <v>514</v>
      </c>
      <c r="Q2942" s="57">
        <v>2009</v>
      </c>
      <c r="R2942" s="21" t="s">
        <v>295</v>
      </c>
      <c r="S2942" s="21" t="s">
        <v>16380</v>
      </c>
      <c r="T2942" s="116">
        <v>1200</v>
      </c>
      <c r="U2942" s="111">
        <v>45</v>
      </c>
      <c r="V2942" s="113">
        <f t="shared" si="542"/>
        <v>997.33333333333326</v>
      </c>
      <c r="W2942" s="113">
        <f t="shared" si="543"/>
        <v>202.66666666666674</v>
      </c>
      <c r="X2942" s="112">
        <f t="shared" si="544"/>
        <v>202666.66666666674</v>
      </c>
      <c r="Y2942" s="111"/>
      <c r="Z2942" s="110">
        <f t="shared" si="552"/>
        <v>37</v>
      </c>
      <c r="AA2942" s="109">
        <f t="shared" si="545"/>
        <v>60</v>
      </c>
      <c r="AB2942" s="109">
        <f t="shared" si="546"/>
        <v>60000</v>
      </c>
      <c r="AC2942" s="108">
        <f t="shared" si="547"/>
        <v>1140</v>
      </c>
      <c r="AD2942" s="107">
        <f t="shared" si="548"/>
        <v>2.2222222222222223E-2</v>
      </c>
      <c r="AE2942" s="106">
        <f t="shared" si="549"/>
        <v>25.333333333333336</v>
      </c>
      <c r="AF2942" s="105">
        <f t="shared" si="550"/>
        <v>228.00000000000009</v>
      </c>
      <c r="AG2942" s="105">
        <f t="shared" si="551"/>
        <v>971.99999999999989</v>
      </c>
    </row>
    <row r="2943" spans="1:33" s="88" customFormat="1" x14ac:dyDescent="0.35">
      <c r="A2943" s="21">
        <v>10141103</v>
      </c>
      <c r="B2943" s="115" t="s">
        <v>14786</v>
      </c>
      <c r="C2943" s="135" t="s">
        <v>710</v>
      </c>
      <c r="D2943" s="133" t="s">
        <v>16379</v>
      </c>
      <c r="E2943" s="114" t="str">
        <f t="shared" si="541"/>
        <v>TRANSFORMADOR MARCA:Tanelec  PT 297R</v>
      </c>
      <c r="F2943" s="57" t="s">
        <v>2390</v>
      </c>
      <c r="G2943" s="21"/>
      <c r="H2943" s="21" t="s">
        <v>494</v>
      </c>
      <c r="I2943" s="21"/>
      <c r="J2943" s="49"/>
      <c r="K2943" s="133" t="s">
        <v>16378</v>
      </c>
      <c r="L2943" s="133" t="s">
        <v>16377</v>
      </c>
      <c r="M2943" s="21">
        <v>160</v>
      </c>
      <c r="N2943" s="21">
        <v>33</v>
      </c>
      <c r="O2943" s="21" t="s">
        <v>510</v>
      </c>
      <c r="P2943" s="124" t="s">
        <v>516</v>
      </c>
      <c r="Q2943" s="21">
        <v>2009</v>
      </c>
      <c r="R2943" s="21" t="s">
        <v>9380</v>
      </c>
      <c r="S2943" s="21" t="s">
        <v>16376</v>
      </c>
      <c r="T2943" s="116">
        <v>991</v>
      </c>
      <c r="U2943" s="111">
        <v>45</v>
      </c>
      <c r="V2943" s="113">
        <f t="shared" si="542"/>
        <v>823.63111111111107</v>
      </c>
      <c r="W2943" s="113">
        <f t="shared" si="543"/>
        <v>167.36888888888893</v>
      </c>
      <c r="X2943" s="112">
        <f t="shared" si="544"/>
        <v>167368.88888888893</v>
      </c>
      <c r="Y2943" s="111"/>
      <c r="Z2943" s="110">
        <f t="shared" si="552"/>
        <v>37</v>
      </c>
      <c r="AA2943" s="109">
        <f t="shared" si="545"/>
        <v>49.550000000000004</v>
      </c>
      <c r="AB2943" s="109">
        <f t="shared" si="546"/>
        <v>49550.000000000007</v>
      </c>
      <c r="AC2943" s="108">
        <f t="shared" si="547"/>
        <v>941.45</v>
      </c>
      <c r="AD2943" s="107">
        <f t="shared" si="548"/>
        <v>2.2222222222222223E-2</v>
      </c>
      <c r="AE2943" s="106">
        <f t="shared" si="549"/>
        <v>20.921111111111113</v>
      </c>
      <c r="AF2943" s="105">
        <f t="shared" si="550"/>
        <v>188.29000000000005</v>
      </c>
      <c r="AG2943" s="105">
        <f t="shared" si="551"/>
        <v>802.70999999999992</v>
      </c>
    </row>
    <row r="2944" spans="1:33" s="88" customFormat="1" x14ac:dyDescent="0.35">
      <c r="A2944" s="21">
        <v>10141103</v>
      </c>
      <c r="B2944" s="176" t="s">
        <v>14786</v>
      </c>
      <c r="C2944" s="135" t="s">
        <v>710</v>
      </c>
      <c r="D2944" s="61" t="s">
        <v>504</v>
      </c>
      <c r="E2944" s="114" t="str">
        <f t="shared" si="541"/>
        <v>TRANSFORMADOR MARCA:DPM BILENE AUX</v>
      </c>
      <c r="F2944" s="61" t="s">
        <v>641</v>
      </c>
      <c r="G2944" s="61" t="s">
        <v>16081</v>
      </c>
      <c r="H2944" s="61" t="s">
        <v>16081</v>
      </c>
      <c r="I2944" s="61"/>
      <c r="J2944" s="61"/>
      <c r="K2944" s="57" t="s">
        <v>250</v>
      </c>
      <c r="L2944" s="57" t="s">
        <v>249</v>
      </c>
      <c r="M2944" s="156">
        <v>200</v>
      </c>
      <c r="N2944" s="156">
        <v>11</v>
      </c>
      <c r="O2944" s="61">
        <v>0.4</v>
      </c>
      <c r="P2944" s="61">
        <v>3</v>
      </c>
      <c r="Q2944" s="61">
        <v>2009</v>
      </c>
      <c r="R2944" s="61" t="s">
        <v>587</v>
      </c>
      <c r="S2944" s="61" t="s">
        <v>16375</v>
      </c>
      <c r="T2944" s="116">
        <v>572</v>
      </c>
      <c r="U2944" s="111">
        <v>45</v>
      </c>
      <c r="V2944" s="113">
        <f t="shared" si="542"/>
        <v>475.39555555555552</v>
      </c>
      <c r="W2944" s="113">
        <f t="shared" si="543"/>
        <v>96.604444444444482</v>
      </c>
      <c r="X2944" s="112">
        <f t="shared" si="544"/>
        <v>96604.444444444482</v>
      </c>
      <c r="Y2944" s="111"/>
      <c r="Z2944" s="110">
        <f t="shared" si="552"/>
        <v>37</v>
      </c>
      <c r="AA2944" s="109">
        <f t="shared" si="545"/>
        <v>28.6</v>
      </c>
      <c r="AB2944" s="109">
        <f t="shared" si="546"/>
        <v>28600</v>
      </c>
      <c r="AC2944" s="108">
        <f t="shared" si="547"/>
        <v>543.4</v>
      </c>
      <c r="AD2944" s="107">
        <f t="shared" si="548"/>
        <v>2.2222222222222223E-2</v>
      </c>
      <c r="AE2944" s="106">
        <f t="shared" si="549"/>
        <v>12.075555555555555</v>
      </c>
      <c r="AF2944" s="105">
        <f t="shared" si="550"/>
        <v>108.68000000000004</v>
      </c>
      <c r="AG2944" s="105">
        <f t="shared" si="551"/>
        <v>463.31999999999994</v>
      </c>
    </row>
    <row r="2945" spans="1:33" s="88" customFormat="1" x14ac:dyDescent="0.35">
      <c r="A2945" s="21">
        <v>10141103</v>
      </c>
      <c r="B2945" s="115" t="s">
        <v>14786</v>
      </c>
      <c r="C2945" s="135" t="s">
        <v>710</v>
      </c>
      <c r="D2945" s="21">
        <v>106</v>
      </c>
      <c r="E2945" s="114" t="str">
        <f t="shared" si="541"/>
        <v>TRANSFORMADOR MARCA:NEI Transformers  106</v>
      </c>
      <c r="F2945" s="21"/>
      <c r="G2945" s="21"/>
      <c r="H2945" s="21" t="s">
        <v>14848</v>
      </c>
      <c r="I2945" s="21" t="s">
        <v>16374</v>
      </c>
      <c r="J2945" s="21"/>
      <c r="K2945" s="21" t="s">
        <v>16373</v>
      </c>
      <c r="L2945" s="21" t="s">
        <v>16372</v>
      </c>
      <c r="M2945" s="21">
        <v>315</v>
      </c>
      <c r="N2945" s="21">
        <v>33</v>
      </c>
      <c r="O2945" s="21" t="s">
        <v>362</v>
      </c>
      <c r="P2945" s="21">
        <v>3</v>
      </c>
      <c r="Q2945" s="124">
        <v>2009</v>
      </c>
      <c r="R2945" s="124" t="s">
        <v>1575</v>
      </c>
      <c r="S2945" s="124" t="s">
        <v>16371</v>
      </c>
      <c r="T2945" s="116">
        <v>1039</v>
      </c>
      <c r="U2945" s="111">
        <v>45</v>
      </c>
      <c r="V2945" s="113">
        <f t="shared" si="542"/>
        <v>863.52444444444438</v>
      </c>
      <c r="W2945" s="113">
        <f t="shared" si="543"/>
        <v>175.47555555555562</v>
      </c>
      <c r="X2945" s="112">
        <f t="shared" si="544"/>
        <v>175475.55555555562</v>
      </c>
      <c r="Y2945" s="111"/>
      <c r="Z2945" s="110">
        <f t="shared" si="552"/>
        <v>37</v>
      </c>
      <c r="AA2945" s="109">
        <f t="shared" si="545"/>
        <v>51.95</v>
      </c>
      <c r="AB2945" s="109">
        <f t="shared" si="546"/>
        <v>51950</v>
      </c>
      <c r="AC2945" s="108">
        <f t="shared" si="547"/>
        <v>987.05</v>
      </c>
      <c r="AD2945" s="107">
        <f t="shared" si="548"/>
        <v>2.2222222222222223E-2</v>
      </c>
      <c r="AE2945" s="106">
        <f t="shared" si="549"/>
        <v>21.934444444444445</v>
      </c>
      <c r="AF2945" s="105">
        <f t="shared" si="550"/>
        <v>197.41000000000005</v>
      </c>
      <c r="AG2945" s="105">
        <f t="shared" si="551"/>
        <v>841.58999999999992</v>
      </c>
    </row>
    <row r="2946" spans="1:33" s="88" customFormat="1" x14ac:dyDescent="0.35">
      <c r="A2946" s="21">
        <v>10141103</v>
      </c>
      <c r="B2946" s="115" t="s">
        <v>14786</v>
      </c>
      <c r="C2946" s="135" t="s">
        <v>710</v>
      </c>
      <c r="D2946" s="21">
        <v>137</v>
      </c>
      <c r="E2946" s="114" t="str">
        <f t="shared" ref="E2946:E3009" si="553">+CONCATENATE(C2946," ","MARCA:",R2946," ",G2946," ",D2946,)</f>
        <v>TRANSFORMADOR MARCA:TM  137</v>
      </c>
      <c r="F2946" s="57"/>
      <c r="G2946" s="21"/>
      <c r="H2946" s="21" t="s">
        <v>14848</v>
      </c>
      <c r="I2946" s="21" t="s">
        <v>16370</v>
      </c>
      <c r="J2946" s="21"/>
      <c r="K2946" s="21" t="s">
        <v>16369</v>
      </c>
      <c r="L2946" s="21" t="s">
        <v>16368</v>
      </c>
      <c r="M2946" s="21">
        <v>100</v>
      </c>
      <c r="N2946" s="21">
        <v>33</v>
      </c>
      <c r="O2946" s="21" t="s">
        <v>362</v>
      </c>
      <c r="P2946" s="21">
        <v>3</v>
      </c>
      <c r="Q2946" s="124">
        <v>2009</v>
      </c>
      <c r="R2946" s="124" t="s">
        <v>1769</v>
      </c>
      <c r="S2946" s="124">
        <v>1307029</v>
      </c>
      <c r="T2946" s="116">
        <v>763</v>
      </c>
      <c r="U2946" s="111">
        <v>45</v>
      </c>
      <c r="V2946" s="113">
        <f t="shared" ref="V2946:V3009" si="554">((Z2946/U2946)*(T2946-AA2946))+AA2946</f>
        <v>634.13777777777773</v>
      </c>
      <c r="W2946" s="113">
        <f t="shared" ref="W2946:W3009" si="555">+T2946-V2946</f>
        <v>128.86222222222227</v>
      </c>
      <c r="X2946" s="112">
        <f t="shared" ref="X2946:X3009" si="556">+W2946*1000</f>
        <v>128862.22222222228</v>
      </c>
      <c r="Y2946" s="111"/>
      <c r="Z2946" s="110">
        <f t="shared" si="552"/>
        <v>37</v>
      </c>
      <c r="AA2946" s="109">
        <f t="shared" ref="AA2946:AA3009" si="557">(5/100*T2946)</f>
        <v>38.15</v>
      </c>
      <c r="AB2946" s="109">
        <f t="shared" ref="AB2946:AB3009" si="558">+AA2946*1000</f>
        <v>38150</v>
      </c>
      <c r="AC2946" s="108">
        <f t="shared" ref="AC2946:AC3009" si="559">+T2946-AA2946</f>
        <v>724.85</v>
      </c>
      <c r="AD2946" s="107">
        <f t="shared" ref="AD2946:AD3009" si="560">1/U2946</f>
        <v>2.2222222222222223E-2</v>
      </c>
      <c r="AE2946" s="106">
        <f t="shared" ref="AE2946:AE3009" si="561">+AC2946*AD2946</f>
        <v>16.10777777777778</v>
      </c>
      <c r="AF2946" s="105">
        <f t="shared" ref="AF2946:AF3009" si="562">+T2946-V2946+AE2946</f>
        <v>144.97000000000006</v>
      </c>
      <c r="AG2946" s="105">
        <f t="shared" ref="AG2946:AG3009" si="563">+V2946-AE2946</f>
        <v>618.03</v>
      </c>
    </row>
    <row r="2947" spans="1:33" s="88" customFormat="1" x14ac:dyDescent="0.35">
      <c r="A2947" s="21">
        <v>10141103</v>
      </c>
      <c r="B2947" s="115" t="s">
        <v>14786</v>
      </c>
      <c r="C2947" s="135" t="s">
        <v>710</v>
      </c>
      <c r="D2947" s="21">
        <v>149</v>
      </c>
      <c r="E2947" s="114" t="str">
        <f t="shared" si="553"/>
        <v>TRANSFORMADOR MARCA:TM  149</v>
      </c>
      <c r="F2947" s="21"/>
      <c r="G2947" s="21"/>
      <c r="H2947" s="21" t="s">
        <v>14848</v>
      </c>
      <c r="I2947" s="21" t="s">
        <v>16367</v>
      </c>
      <c r="J2947" s="21"/>
      <c r="K2947" s="21" t="s">
        <v>16366</v>
      </c>
      <c r="L2947" s="21" t="s">
        <v>16365</v>
      </c>
      <c r="M2947" s="21">
        <v>100</v>
      </c>
      <c r="N2947" s="21">
        <v>11</v>
      </c>
      <c r="O2947" s="21" t="s">
        <v>362</v>
      </c>
      <c r="P2947" s="21">
        <v>3</v>
      </c>
      <c r="Q2947" s="124">
        <v>2009</v>
      </c>
      <c r="R2947" s="124" t="s">
        <v>1769</v>
      </c>
      <c r="S2947" s="124">
        <v>923341</v>
      </c>
      <c r="T2947" s="116">
        <v>763</v>
      </c>
      <c r="U2947" s="111">
        <v>45</v>
      </c>
      <c r="V2947" s="113">
        <f t="shared" si="554"/>
        <v>634.13777777777773</v>
      </c>
      <c r="W2947" s="113">
        <f t="shared" si="555"/>
        <v>128.86222222222227</v>
      </c>
      <c r="X2947" s="112">
        <f t="shared" si="556"/>
        <v>128862.22222222228</v>
      </c>
      <c r="Y2947" s="111"/>
      <c r="Z2947" s="110">
        <f t="shared" si="552"/>
        <v>37</v>
      </c>
      <c r="AA2947" s="109">
        <f t="shared" si="557"/>
        <v>38.15</v>
      </c>
      <c r="AB2947" s="109">
        <f t="shared" si="558"/>
        <v>38150</v>
      </c>
      <c r="AC2947" s="108">
        <f t="shared" si="559"/>
        <v>724.85</v>
      </c>
      <c r="AD2947" s="107">
        <f t="shared" si="560"/>
        <v>2.2222222222222223E-2</v>
      </c>
      <c r="AE2947" s="106">
        <f t="shared" si="561"/>
        <v>16.10777777777778</v>
      </c>
      <c r="AF2947" s="105">
        <f t="shared" si="562"/>
        <v>144.97000000000006</v>
      </c>
      <c r="AG2947" s="105">
        <f t="shared" si="563"/>
        <v>618.03</v>
      </c>
    </row>
    <row r="2948" spans="1:33" s="88" customFormat="1" x14ac:dyDescent="0.35">
      <c r="A2948" s="21">
        <v>10141103</v>
      </c>
      <c r="B2948" s="115" t="s">
        <v>14786</v>
      </c>
      <c r="C2948" s="135" t="s">
        <v>710</v>
      </c>
      <c r="D2948" s="21">
        <v>156</v>
      </c>
      <c r="E2948" s="114" t="str">
        <f t="shared" si="553"/>
        <v>TRANSFORMADOR MARCA:NEI Transformers  156</v>
      </c>
      <c r="F2948" s="57"/>
      <c r="G2948" s="21"/>
      <c r="H2948" s="21" t="s">
        <v>16157</v>
      </c>
      <c r="I2948" s="21" t="s">
        <v>14975</v>
      </c>
      <c r="J2948" s="57"/>
      <c r="K2948" s="21" t="s">
        <v>16364</v>
      </c>
      <c r="L2948" s="21" t="s">
        <v>16363</v>
      </c>
      <c r="M2948" s="21">
        <v>100</v>
      </c>
      <c r="N2948" s="21">
        <v>33</v>
      </c>
      <c r="O2948" s="21" t="s">
        <v>362</v>
      </c>
      <c r="P2948" s="21">
        <v>3</v>
      </c>
      <c r="Q2948" s="124">
        <v>2009</v>
      </c>
      <c r="R2948" s="124" t="s">
        <v>1575</v>
      </c>
      <c r="S2948" s="124" t="s">
        <v>16362</v>
      </c>
      <c r="T2948" s="116">
        <v>763</v>
      </c>
      <c r="U2948" s="111">
        <v>45</v>
      </c>
      <c r="V2948" s="113">
        <f t="shared" si="554"/>
        <v>634.13777777777773</v>
      </c>
      <c r="W2948" s="113">
        <f t="shared" si="555"/>
        <v>128.86222222222227</v>
      </c>
      <c r="X2948" s="112">
        <f t="shared" si="556"/>
        <v>128862.22222222228</v>
      </c>
      <c r="Y2948" s="111"/>
      <c r="Z2948" s="110">
        <f t="shared" si="552"/>
        <v>37</v>
      </c>
      <c r="AA2948" s="109">
        <f t="shared" si="557"/>
        <v>38.15</v>
      </c>
      <c r="AB2948" s="109">
        <f t="shared" si="558"/>
        <v>38150</v>
      </c>
      <c r="AC2948" s="108">
        <f t="shared" si="559"/>
        <v>724.85</v>
      </c>
      <c r="AD2948" s="107">
        <f t="shared" si="560"/>
        <v>2.2222222222222223E-2</v>
      </c>
      <c r="AE2948" s="106">
        <f t="shared" si="561"/>
        <v>16.10777777777778</v>
      </c>
      <c r="AF2948" s="105">
        <f t="shared" si="562"/>
        <v>144.97000000000006</v>
      </c>
      <c r="AG2948" s="105">
        <f t="shared" si="563"/>
        <v>618.03</v>
      </c>
    </row>
    <row r="2949" spans="1:33" s="88" customFormat="1" x14ac:dyDescent="0.35">
      <c r="A2949" s="21">
        <v>10141103</v>
      </c>
      <c r="B2949" s="115" t="s">
        <v>14786</v>
      </c>
      <c r="C2949" s="135" t="s">
        <v>710</v>
      </c>
      <c r="D2949" s="21" t="s">
        <v>8874</v>
      </c>
      <c r="E2949" s="114" t="str">
        <f t="shared" si="553"/>
        <v>TRANSFORMADOR MARCA:EFACEC CUAMBA PTS 9</v>
      </c>
      <c r="F2949" s="21"/>
      <c r="G2949" s="124" t="s">
        <v>179</v>
      </c>
      <c r="H2949" s="124" t="s">
        <v>179</v>
      </c>
      <c r="I2949" s="124" t="s">
        <v>16361</v>
      </c>
      <c r="J2949" s="21"/>
      <c r="K2949" s="21" t="s">
        <v>16360</v>
      </c>
      <c r="L2949" s="21" t="s">
        <v>16359</v>
      </c>
      <c r="M2949" s="21">
        <v>500</v>
      </c>
      <c r="N2949" s="161" t="s">
        <v>19</v>
      </c>
      <c r="O2949" s="21" t="s">
        <v>362</v>
      </c>
      <c r="P2949" s="21">
        <v>3</v>
      </c>
      <c r="Q2949" s="124">
        <v>2009</v>
      </c>
      <c r="R2949" s="21" t="s">
        <v>27</v>
      </c>
      <c r="S2949" s="21">
        <v>126416</v>
      </c>
      <c r="T2949" s="116">
        <v>1200</v>
      </c>
      <c r="U2949" s="111">
        <v>45</v>
      </c>
      <c r="V2949" s="113">
        <f t="shared" si="554"/>
        <v>997.33333333333326</v>
      </c>
      <c r="W2949" s="113">
        <f t="shared" si="555"/>
        <v>202.66666666666674</v>
      </c>
      <c r="X2949" s="112">
        <f t="shared" si="556"/>
        <v>202666.66666666674</v>
      </c>
      <c r="Y2949" s="111"/>
      <c r="Z2949" s="110">
        <f t="shared" si="552"/>
        <v>37</v>
      </c>
      <c r="AA2949" s="109">
        <f t="shared" si="557"/>
        <v>60</v>
      </c>
      <c r="AB2949" s="109">
        <f t="shared" si="558"/>
        <v>60000</v>
      </c>
      <c r="AC2949" s="108">
        <f t="shared" si="559"/>
        <v>1140</v>
      </c>
      <c r="AD2949" s="107">
        <f t="shared" si="560"/>
        <v>2.2222222222222223E-2</v>
      </c>
      <c r="AE2949" s="106">
        <f t="shared" si="561"/>
        <v>25.333333333333336</v>
      </c>
      <c r="AF2949" s="105">
        <f t="shared" si="562"/>
        <v>228.00000000000009</v>
      </c>
      <c r="AG2949" s="105">
        <f t="shared" si="563"/>
        <v>971.99999999999989</v>
      </c>
    </row>
    <row r="2950" spans="1:33" s="88" customFormat="1" x14ac:dyDescent="0.35">
      <c r="A2950" s="21">
        <v>10141103</v>
      </c>
      <c r="B2950" s="176" t="s">
        <v>14786</v>
      </c>
      <c r="C2950" s="135" t="s">
        <v>710</v>
      </c>
      <c r="D2950" s="61"/>
      <c r="E2950" s="114" t="str">
        <f t="shared" si="553"/>
        <v xml:space="preserve">TRANSFORMADOR MARCA:ITB PTS MAE ALTAZEMA </v>
      </c>
      <c r="F2950" s="61"/>
      <c r="G2950" s="61" t="s">
        <v>16358</v>
      </c>
      <c r="H2950" s="61" t="s">
        <v>134</v>
      </c>
      <c r="I2950" s="61"/>
      <c r="J2950" s="61"/>
      <c r="K2950" s="61" t="s">
        <v>16357</v>
      </c>
      <c r="L2950" s="61" t="s">
        <v>16356</v>
      </c>
      <c r="M2950" s="21">
        <v>315</v>
      </c>
      <c r="N2950" s="61">
        <v>11</v>
      </c>
      <c r="O2950" s="61" t="s">
        <v>510</v>
      </c>
      <c r="P2950" s="121">
        <v>3</v>
      </c>
      <c r="Q2950" s="61">
        <v>2009</v>
      </c>
      <c r="R2950" s="61" t="s">
        <v>1109</v>
      </c>
      <c r="S2950" s="61">
        <v>6265077</v>
      </c>
      <c r="T2950" s="116">
        <v>840</v>
      </c>
      <c r="U2950" s="111">
        <v>45</v>
      </c>
      <c r="V2950" s="113">
        <f t="shared" si="554"/>
        <v>698.13333333333333</v>
      </c>
      <c r="W2950" s="113">
        <f t="shared" si="555"/>
        <v>141.86666666666667</v>
      </c>
      <c r="X2950" s="112">
        <f t="shared" si="556"/>
        <v>141866.66666666669</v>
      </c>
      <c r="Y2950" s="111"/>
      <c r="Z2950" s="110">
        <f t="shared" si="552"/>
        <v>37</v>
      </c>
      <c r="AA2950" s="109">
        <f t="shared" si="557"/>
        <v>42</v>
      </c>
      <c r="AB2950" s="109">
        <f t="shared" si="558"/>
        <v>42000</v>
      </c>
      <c r="AC2950" s="108">
        <f t="shared" si="559"/>
        <v>798</v>
      </c>
      <c r="AD2950" s="107">
        <f t="shared" si="560"/>
        <v>2.2222222222222223E-2</v>
      </c>
      <c r="AE2950" s="106">
        <f t="shared" si="561"/>
        <v>17.733333333333334</v>
      </c>
      <c r="AF2950" s="105">
        <f t="shared" si="562"/>
        <v>159.60000000000002</v>
      </c>
      <c r="AG2950" s="105">
        <f t="shared" si="563"/>
        <v>680.4</v>
      </c>
    </row>
    <row r="2951" spans="1:33" s="88" customFormat="1" x14ac:dyDescent="0.35">
      <c r="A2951" s="21">
        <v>10141103</v>
      </c>
      <c r="B2951" s="176" t="s">
        <v>14786</v>
      </c>
      <c r="C2951" s="135" t="s">
        <v>710</v>
      </c>
      <c r="D2951" s="61"/>
      <c r="E2951" s="114" t="str">
        <f t="shared" si="553"/>
        <v xml:space="preserve">TRANSFORMADOR MARCA:ALSTHOM PTS 1045 </v>
      </c>
      <c r="F2951" s="61"/>
      <c r="G2951" s="61" t="s">
        <v>16355</v>
      </c>
      <c r="H2951" s="61" t="s">
        <v>134</v>
      </c>
      <c r="I2951" s="61"/>
      <c r="J2951" s="61"/>
      <c r="K2951" s="61" t="s">
        <v>16354</v>
      </c>
      <c r="L2951" s="61" t="s">
        <v>16353</v>
      </c>
      <c r="M2951" s="21">
        <v>315</v>
      </c>
      <c r="N2951" s="61">
        <v>11</v>
      </c>
      <c r="O2951" s="61" t="s">
        <v>510</v>
      </c>
      <c r="P2951" s="121">
        <v>3</v>
      </c>
      <c r="Q2951" s="61">
        <v>2009</v>
      </c>
      <c r="R2951" s="61" t="s">
        <v>136</v>
      </c>
      <c r="S2951" s="61"/>
      <c r="T2951" s="116">
        <v>840</v>
      </c>
      <c r="U2951" s="111">
        <v>45</v>
      </c>
      <c r="V2951" s="113">
        <f t="shared" si="554"/>
        <v>698.13333333333333</v>
      </c>
      <c r="W2951" s="113">
        <f t="shared" si="555"/>
        <v>141.86666666666667</v>
      </c>
      <c r="X2951" s="112">
        <f t="shared" si="556"/>
        <v>141866.66666666669</v>
      </c>
      <c r="Y2951" s="111"/>
      <c r="Z2951" s="110">
        <f t="shared" si="552"/>
        <v>37</v>
      </c>
      <c r="AA2951" s="109">
        <f t="shared" si="557"/>
        <v>42</v>
      </c>
      <c r="AB2951" s="109">
        <f t="shared" si="558"/>
        <v>42000</v>
      </c>
      <c r="AC2951" s="108">
        <f t="shared" si="559"/>
        <v>798</v>
      </c>
      <c r="AD2951" s="107">
        <f t="shared" si="560"/>
        <v>2.2222222222222223E-2</v>
      </c>
      <c r="AE2951" s="106">
        <f t="shared" si="561"/>
        <v>17.733333333333334</v>
      </c>
      <c r="AF2951" s="105">
        <f t="shared" si="562"/>
        <v>159.60000000000002</v>
      </c>
      <c r="AG2951" s="105">
        <f t="shared" si="563"/>
        <v>680.4</v>
      </c>
    </row>
    <row r="2952" spans="1:33" s="88" customFormat="1" x14ac:dyDescent="0.35">
      <c r="A2952" s="21">
        <v>10141103</v>
      </c>
      <c r="B2952" s="115" t="s">
        <v>14786</v>
      </c>
      <c r="C2952" s="135" t="s">
        <v>710</v>
      </c>
      <c r="D2952" s="61" t="s">
        <v>16352</v>
      </c>
      <c r="E2952" s="114" t="str">
        <f t="shared" si="553"/>
        <v>TRANSFORMADOR MARCA:EFAEAC ALTO MOLOCUE PTS 3013</v>
      </c>
      <c r="F2952" s="61"/>
      <c r="G2952" s="21" t="s">
        <v>170</v>
      </c>
      <c r="H2952" s="61" t="s">
        <v>170</v>
      </c>
      <c r="I2952" s="61" t="s">
        <v>16351</v>
      </c>
      <c r="J2952" s="61"/>
      <c r="K2952" s="61" t="s">
        <v>16350</v>
      </c>
      <c r="L2952" s="61" t="s">
        <v>16349</v>
      </c>
      <c r="M2952" s="21">
        <v>100</v>
      </c>
      <c r="N2952" s="21" t="s">
        <v>19</v>
      </c>
      <c r="O2952" s="21" t="s">
        <v>362</v>
      </c>
      <c r="P2952" s="121">
        <v>3</v>
      </c>
      <c r="Q2952" s="61">
        <v>2009</v>
      </c>
      <c r="R2952" s="61" t="s">
        <v>6323</v>
      </c>
      <c r="S2952" s="61"/>
      <c r="T2952" s="116">
        <v>763</v>
      </c>
      <c r="U2952" s="111">
        <v>45</v>
      </c>
      <c r="V2952" s="113">
        <f t="shared" si="554"/>
        <v>634.13777777777773</v>
      </c>
      <c r="W2952" s="113">
        <f t="shared" si="555"/>
        <v>128.86222222222227</v>
      </c>
      <c r="X2952" s="112">
        <f t="shared" si="556"/>
        <v>128862.22222222228</v>
      </c>
      <c r="Y2952" s="111"/>
      <c r="Z2952" s="110">
        <f t="shared" si="552"/>
        <v>37</v>
      </c>
      <c r="AA2952" s="109">
        <f t="shared" si="557"/>
        <v>38.15</v>
      </c>
      <c r="AB2952" s="109">
        <f t="shared" si="558"/>
        <v>38150</v>
      </c>
      <c r="AC2952" s="108">
        <f t="shared" si="559"/>
        <v>724.85</v>
      </c>
      <c r="AD2952" s="107">
        <f t="shared" si="560"/>
        <v>2.2222222222222223E-2</v>
      </c>
      <c r="AE2952" s="106">
        <f t="shared" si="561"/>
        <v>16.10777777777778</v>
      </c>
      <c r="AF2952" s="105">
        <f t="shared" si="562"/>
        <v>144.97000000000006</v>
      </c>
      <c r="AG2952" s="105">
        <f t="shared" si="563"/>
        <v>618.03</v>
      </c>
    </row>
    <row r="2953" spans="1:33" s="88" customFormat="1" x14ac:dyDescent="0.35">
      <c r="A2953" s="21">
        <v>10141103</v>
      </c>
      <c r="B2953" s="115" t="s">
        <v>1665</v>
      </c>
      <c r="C2953" s="115" t="s">
        <v>710</v>
      </c>
      <c r="D2953" s="21"/>
      <c r="E2953" s="114" t="str">
        <f t="shared" si="553"/>
        <v xml:space="preserve">TRANSFORMADOR MARCA:FUJI TUSCO SE-TETE </v>
      </c>
      <c r="F2953" s="57" t="s">
        <v>424</v>
      </c>
      <c r="G2953" s="21" t="s">
        <v>3179</v>
      </c>
      <c r="H2953" s="21" t="s">
        <v>411</v>
      </c>
      <c r="I2953" s="21" t="s">
        <v>9961</v>
      </c>
      <c r="J2953" s="57"/>
      <c r="K2953" s="57" t="s">
        <v>9960</v>
      </c>
      <c r="L2953" s="57" t="s">
        <v>9959</v>
      </c>
      <c r="M2953" s="57">
        <v>100</v>
      </c>
      <c r="N2953" s="21">
        <v>33</v>
      </c>
      <c r="O2953" s="21">
        <v>0.4</v>
      </c>
      <c r="P2953" s="57">
        <v>3</v>
      </c>
      <c r="Q2953" s="57">
        <v>2009</v>
      </c>
      <c r="R2953" s="21" t="s">
        <v>531</v>
      </c>
      <c r="S2953" s="57">
        <v>521188</v>
      </c>
      <c r="T2953" s="116">
        <v>763</v>
      </c>
      <c r="U2953" s="111">
        <v>45</v>
      </c>
      <c r="V2953" s="113">
        <f t="shared" si="554"/>
        <v>634.13777777777773</v>
      </c>
      <c r="W2953" s="113">
        <f t="shared" si="555"/>
        <v>128.86222222222227</v>
      </c>
      <c r="X2953" s="112">
        <f t="shared" si="556"/>
        <v>128862.22222222228</v>
      </c>
      <c r="Y2953" s="111"/>
      <c r="Z2953" s="110">
        <f t="shared" si="552"/>
        <v>37</v>
      </c>
      <c r="AA2953" s="109">
        <f t="shared" si="557"/>
        <v>38.15</v>
      </c>
      <c r="AB2953" s="109">
        <f t="shared" si="558"/>
        <v>38150</v>
      </c>
      <c r="AC2953" s="108">
        <f t="shared" si="559"/>
        <v>724.85</v>
      </c>
      <c r="AD2953" s="107">
        <f t="shared" si="560"/>
        <v>2.2222222222222223E-2</v>
      </c>
      <c r="AE2953" s="106">
        <f t="shared" si="561"/>
        <v>16.10777777777778</v>
      </c>
      <c r="AF2953" s="105">
        <f t="shared" si="562"/>
        <v>144.97000000000006</v>
      </c>
      <c r="AG2953" s="105">
        <f t="shared" si="563"/>
        <v>618.03</v>
      </c>
    </row>
    <row r="2954" spans="1:33" s="88" customFormat="1" x14ac:dyDescent="0.35">
      <c r="A2954" s="21">
        <v>10141103</v>
      </c>
      <c r="B2954" s="115" t="s">
        <v>1665</v>
      </c>
      <c r="C2954" s="115" t="s">
        <v>710</v>
      </c>
      <c r="D2954" s="21"/>
      <c r="E2954" s="114" t="str">
        <f t="shared" si="553"/>
        <v xml:space="preserve">TRANSFORMADOR MARCA:FST SE-MOATIZE </v>
      </c>
      <c r="F2954" s="21" t="s">
        <v>424</v>
      </c>
      <c r="G2954" s="21" t="s">
        <v>3196</v>
      </c>
      <c r="H2954" s="21" t="s">
        <v>411</v>
      </c>
      <c r="I2954" s="21" t="s">
        <v>9958</v>
      </c>
      <c r="J2954" s="21"/>
      <c r="K2954" s="21" t="s">
        <v>9957</v>
      </c>
      <c r="L2954" s="21" t="s">
        <v>9956</v>
      </c>
      <c r="M2954" s="21">
        <v>200</v>
      </c>
      <c r="N2954" s="21">
        <v>6.6</v>
      </c>
      <c r="O2954" s="21">
        <v>0.4</v>
      </c>
      <c r="P2954" s="21">
        <v>3</v>
      </c>
      <c r="Q2954" s="21">
        <v>2009</v>
      </c>
      <c r="R2954" s="21" t="s">
        <v>519</v>
      </c>
      <c r="S2954" s="21" t="s">
        <v>9955</v>
      </c>
      <c r="T2954" s="116">
        <v>572</v>
      </c>
      <c r="U2954" s="111">
        <v>45</v>
      </c>
      <c r="V2954" s="113">
        <f t="shared" si="554"/>
        <v>475.39555555555552</v>
      </c>
      <c r="W2954" s="113">
        <f t="shared" si="555"/>
        <v>96.604444444444482</v>
      </c>
      <c r="X2954" s="112">
        <f t="shared" si="556"/>
        <v>96604.444444444482</v>
      </c>
      <c r="Y2954" s="111"/>
      <c r="Z2954" s="110">
        <f t="shared" si="552"/>
        <v>37</v>
      </c>
      <c r="AA2954" s="109">
        <f t="shared" si="557"/>
        <v>28.6</v>
      </c>
      <c r="AB2954" s="109">
        <f t="shared" si="558"/>
        <v>28600</v>
      </c>
      <c r="AC2954" s="108">
        <f t="shared" si="559"/>
        <v>543.4</v>
      </c>
      <c r="AD2954" s="107">
        <f t="shared" si="560"/>
        <v>2.2222222222222223E-2</v>
      </c>
      <c r="AE2954" s="106">
        <f t="shared" si="561"/>
        <v>12.075555555555555</v>
      </c>
      <c r="AF2954" s="105">
        <f t="shared" si="562"/>
        <v>108.68000000000004</v>
      </c>
      <c r="AG2954" s="105">
        <f t="shared" si="563"/>
        <v>463.31999999999994</v>
      </c>
    </row>
    <row r="2955" spans="1:33" s="88" customFormat="1" x14ac:dyDescent="0.35">
      <c r="A2955" s="21">
        <v>10141103</v>
      </c>
      <c r="B2955" s="115" t="s">
        <v>1665</v>
      </c>
      <c r="C2955" s="115" t="s">
        <v>710</v>
      </c>
      <c r="D2955" s="21"/>
      <c r="E2955" s="114" t="str">
        <f t="shared" si="553"/>
        <v xml:space="preserve">TRANSFORMADOR MARCA:FST SE-TETE </v>
      </c>
      <c r="F2955" s="21" t="s">
        <v>424</v>
      </c>
      <c r="G2955" s="21" t="s">
        <v>3179</v>
      </c>
      <c r="H2955" s="21" t="s">
        <v>411</v>
      </c>
      <c r="I2955" s="21" t="s">
        <v>9954</v>
      </c>
      <c r="J2955" s="21"/>
      <c r="K2955" s="21" t="s">
        <v>9953</v>
      </c>
      <c r="L2955" s="21" t="s">
        <v>9952</v>
      </c>
      <c r="M2955" s="21">
        <v>250</v>
      </c>
      <c r="N2955" s="21">
        <v>33</v>
      </c>
      <c r="O2955" s="21">
        <v>0.4</v>
      </c>
      <c r="P2955" s="21">
        <v>3</v>
      </c>
      <c r="Q2955" s="21">
        <v>2009</v>
      </c>
      <c r="R2955" s="21" t="s">
        <v>519</v>
      </c>
      <c r="S2955" s="21" t="s">
        <v>9951</v>
      </c>
      <c r="T2955" s="116">
        <v>991</v>
      </c>
      <c r="U2955" s="111">
        <v>45</v>
      </c>
      <c r="V2955" s="113">
        <f t="shared" si="554"/>
        <v>823.63111111111107</v>
      </c>
      <c r="W2955" s="113">
        <f t="shared" si="555"/>
        <v>167.36888888888893</v>
      </c>
      <c r="X2955" s="112">
        <f t="shared" si="556"/>
        <v>167368.88888888893</v>
      </c>
      <c r="Y2955" s="111"/>
      <c r="Z2955" s="110">
        <f t="shared" si="552"/>
        <v>37</v>
      </c>
      <c r="AA2955" s="109">
        <f t="shared" si="557"/>
        <v>49.550000000000004</v>
      </c>
      <c r="AB2955" s="109">
        <f t="shared" si="558"/>
        <v>49550.000000000007</v>
      </c>
      <c r="AC2955" s="108">
        <f t="shared" si="559"/>
        <v>941.45</v>
      </c>
      <c r="AD2955" s="107">
        <f t="shared" si="560"/>
        <v>2.2222222222222223E-2</v>
      </c>
      <c r="AE2955" s="106">
        <f t="shared" si="561"/>
        <v>20.921111111111113</v>
      </c>
      <c r="AF2955" s="105">
        <f t="shared" si="562"/>
        <v>188.29000000000005</v>
      </c>
      <c r="AG2955" s="105">
        <f t="shared" si="563"/>
        <v>802.70999999999992</v>
      </c>
    </row>
    <row r="2956" spans="1:33" s="88" customFormat="1" x14ac:dyDescent="0.35">
      <c r="A2956" s="21">
        <v>10141103</v>
      </c>
      <c r="B2956" s="115" t="s">
        <v>1665</v>
      </c>
      <c r="C2956" s="115" t="s">
        <v>710</v>
      </c>
      <c r="D2956" s="21"/>
      <c r="E2956" s="114" t="str">
        <f t="shared" si="553"/>
        <v xml:space="preserve">TRANSFORMADOR MARCA:REMOVED SE-TETE </v>
      </c>
      <c r="F2956" s="21" t="s">
        <v>424</v>
      </c>
      <c r="G2956" s="21" t="s">
        <v>3179</v>
      </c>
      <c r="H2956" s="21" t="s">
        <v>411</v>
      </c>
      <c r="I2956" s="21" t="s">
        <v>9950</v>
      </c>
      <c r="J2956" s="21"/>
      <c r="K2956" s="21" t="s">
        <v>9949</v>
      </c>
      <c r="L2956" s="21" t="s">
        <v>9948</v>
      </c>
      <c r="M2956" s="21">
        <v>200</v>
      </c>
      <c r="N2956" s="21">
        <v>33</v>
      </c>
      <c r="O2956" s="21">
        <v>0.4</v>
      </c>
      <c r="P2956" s="21">
        <v>3</v>
      </c>
      <c r="Q2956" s="21">
        <v>2009</v>
      </c>
      <c r="R2956" s="21" t="s">
        <v>9947</v>
      </c>
      <c r="S2956" s="21" t="s">
        <v>9947</v>
      </c>
      <c r="T2956" s="116">
        <v>991</v>
      </c>
      <c r="U2956" s="111">
        <v>45</v>
      </c>
      <c r="V2956" s="113">
        <f t="shared" si="554"/>
        <v>823.63111111111107</v>
      </c>
      <c r="W2956" s="113">
        <f t="shared" si="555"/>
        <v>167.36888888888893</v>
      </c>
      <c r="X2956" s="112">
        <f t="shared" si="556"/>
        <v>167368.88888888893</v>
      </c>
      <c r="Y2956" s="111"/>
      <c r="Z2956" s="110">
        <f t="shared" si="552"/>
        <v>37</v>
      </c>
      <c r="AA2956" s="109">
        <f t="shared" si="557"/>
        <v>49.550000000000004</v>
      </c>
      <c r="AB2956" s="109">
        <f t="shared" si="558"/>
        <v>49550.000000000007</v>
      </c>
      <c r="AC2956" s="108">
        <f t="shared" si="559"/>
        <v>941.45</v>
      </c>
      <c r="AD2956" s="107">
        <f t="shared" si="560"/>
        <v>2.2222222222222223E-2</v>
      </c>
      <c r="AE2956" s="106">
        <f t="shared" si="561"/>
        <v>20.921111111111113</v>
      </c>
      <c r="AF2956" s="105">
        <f t="shared" si="562"/>
        <v>188.29000000000005</v>
      </c>
      <c r="AG2956" s="105">
        <f t="shared" si="563"/>
        <v>802.70999999999992</v>
      </c>
    </row>
    <row r="2957" spans="1:33" s="88" customFormat="1" x14ac:dyDescent="0.35">
      <c r="A2957" s="21">
        <v>10141103</v>
      </c>
      <c r="B2957" s="115" t="s">
        <v>1665</v>
      </c>
      <c r="C2957" s="115" t="s">
        <v>710</v>
      </c>
      <c r="D2957" s="21"/>
      <c r="E2957" s="114" t="str">
        <f t="shared" si="553"/>
        <v xml:space="preserve">TRANSFORMADOR MARCA:FUJI TUSCO SE-MANJE </v>
      </c>
      <c r="F2957" s="21" t="s">
        <v>424</v>
      </c>
      <c r="G2957" s="21" t="s">
        <v>3139</v>
      </c>
      <c r="H2957" s="21" t="s">
        <v>3166</v>
      </c>
      <c r="I2957" s="21" t="s">
        <v>9946</v>
      </c>
      <c r="J2957" s="21"/>
      <c r="K2957" s="21" t="s">
        <v>9945</v>
      </c>
      <c r="L2957" s="21" t="s">
        <v>9944</v>
      </c>
      <c r="M2957" s="21">
        <v>100</v>
      </c>
      <c r="N2957" s="21">
        <v>33</v>
      </c>
      <c r="O2957" s="21">
        <v>0.4</v>
      </c>
      <c r="P2957" s="21">
        <v>3</v>
      </c>
      <c r="Q2957" s="21">
        <v>2009</v>
      </c>
      <c r="R2957" s="21" t="s">
        <v>531</v>
      </c>
      <c r="S2957" s="21">
        <v>521193</v>
      </c>
      <c r="T2957" s="116">
        <v>763</v>
      </c>
      <c r="U2957" s="111">
        <v>45</v>
      </c>
      <c r="V2957" s="113">
        <f t="shared" si="554"/>
        <v>634.13777777777773</v>
      </c>
      <c r="W2957" s="113">
        <f t="shared" si="555"/>
        <v>128.86222222222227</v>
      </c>
      <c r="X2957" s="112">
        <f t="shared" si="556"/>
        <v>128862.22222222228</v>
      </c>
      <c r="Y2957" s="111"/>
      <c r="Z2957" s="110">
        <f t="shared" si="552"/>
        <v>37</v>
      </c>
      <c r="AA2957" s="109">
        <f t="shared" si="557"/>
        <v>38.15</v>
      </c>
      <c r="AB2957" s="109">
        <f t="shared" si="558"/>
        <v>38150</v>
      </c>
      <c r="AC2957" s="108">
        <f t="shared" si="559"/>
        <v>724.85</v>
      </c>
      <c r="AD2957" s="107">
        <f t="shared" si="560"/>
        <v>2.2222222222222223E-2</v>
      </c>
      <c r="AE2957" s="106">
        <f t="shared" si="561"/>
        <v>16.10777777777778</v>
      </c>
      <c r="AF2957" s="105">
        <f t="shared" si="562"/>
        <v>144.97000000000006</v>
      </c>
      <c r="AG2957" s="105">
        <f t="shared" si="563"/>
        <v>618.03</v>
      </c>
    </row>
    <row r="2958" spans="1:33" s="88" customFormat="1" x14ac:dyDescent="0.35">
      <c r="A2958" s="21">
        <v>10141103</v>
      </c>
      <c r="B2958" s="115" t="s">
        <v>1665</v>
      </c>
      <c r="C2958" s="115" t="s">
        <v>710</v>
      </c>
      <c r="D2958" s="21"/>
      <c r="E2958" s="114" t="str">
        <f t="shared" si="553"/>
        <v xml:space="preserve">TRANSFORMADOR MARCA:FUJI TUSCO SE-MANJE </v>
      </c>
      <c r="F2958" s="21" t="s">
        <v>424</v>
      </c>
      <c r="G2958" s="21" t="s">
        <v>3139</v>
      </c>
      <c r="H2958" s="21" t="s">
        <v>3948</v>
      </c>
      <c r="I2958" s="21" t="s">
        <v>9943</v>
      </c>
      <c r="J2958" s="21"/>
      <c r="K2958" s="21" t="s">
        <v>9942</v>
      </c>
      <c r="L2958" s="21" t="s">
        <v>9941</v>
      </c>
      <c r="M2958" s="21">
        <v>100</v>
      </c>
      <c r="N2958" s="21">
        <v>33</v>
      </c>
      <c r="O2958" s="21">
        <v>0.4</v>
      </c>
      <c r="P2958" s="124">
        <v>3</v>
      </c>
      <c r="Q2958" s="21">
        <v>2009</v>
      </c>
      <c r="R2958" s="21" t="s">
        <v>531</v>
      </c>
      <c r="S2958" s="21">
        <v>521195</v>
      </c>
      <c r="T2958" s="116">
        <v>763</v>
      </c>
      <c r="U2958" s="111">
        <v>45</v>
      </c>
      <c r="V2958" s="113">
        <f t="shared" si="554"/>
        <v>634.13777777777773</v>
      </c>
      <c r="W2958" s="113">
        <f t="shared" si="555"/>
        <v>128.86222222222227</v>
      </c>
      <c r="X2958" s="112">
        <f t="shared" si="556"/>
        <v>128862.22222222228</v>
      </c>
      <c r="Y2958" s="111"/>
      <c r="Z2958" s="110">
        <f t="shared" si="552"/>
        <v>37</v>
      </c>
      <c r="AA2958" s="109">
        <f t="shared" si="557"/>
        <v>38.15</v>
      </c>
      <c r="AB2958" s="109">
        <f t="shared" si="558"/>
        <v>38150</v>
      </c>
      <c r="AC2958" s="108">
        <f t="shared" si="559"/>
        <v>724.85</v>
      </c>
      <c r="AD2958" s="107">
        <f t="shared" si="560"/>
        <v>2.2222222222222223E-2</v>
      </c>
      <c r="AE2958" s="106">
        <f t="shared" si="561"/>
        <v>16.10777777777778</v>
      </c>
      <c r="AF2958" s="105">
        <f t="shared" si="562"/>
        <v>144.97000000000006</v>
      </c>
      <c r="AG2958" s="105">
        <f t="shared" si="563"/>
        <v>618.03</v>
      </c>
    </row>
    <row r="2959" spans="1:33" s="88" customFormat="1" x14ac:dyDescent="0.35">
      <c r="A2959" s="21">
        <v>10141103</v>
      </c>
      <c r="B2959" s="115" t="s">
        <v>1665</v>
      </c>
      <c r="C2959" s="115" t="s">
        <v>710</v>
      </c>
      <c r="D2959" s="21"/>
      <c r="E2959" s="114" t="str">
        <f t="shared" si="553"/>
        <v xml:space="preserve">TRANSFORMADOR MARCA:DPM SE-MANJE </v>
      </c>
      <c r="F2959" s="21" t="s">
        <v>424</v>
      </c>
      <c r="G2959" s="21" t="s">
        <v>3139</v>
      </c>
      <c r="H2959" s="21" t="s">
        <v>3948</v>
      </c>
      <c r="I2959" s="21" t="s">
        <v>9940</v>
      </c>
      <c r="J2959" s="21"/>
      <c r="K2959" s="21" t="s">
        <v>9939</v>
      </c>
      <c r="L2959" s="21" t="s">
        <v>9938</v>
      </c>
      <c r="M2959" s="21">
        <v>100</v>
      </c>
      <c r="N2959" s="21">
        <v>33</v>
      </c>
      <c r="O2959" s="21">
        <v>0.4</v>
      </c>
      <c r="P2959" s="21">
        <v>3</v>
      </c>
      <c r="Q2959" s="21">
        <v>2009</v>
      </c>
      <c r="R2959" s="21" t="s">
        <v>587</v>
      </c>
      <c r="S2959" s="21" t="s">
        <v>9937</v>
      </c>
      <c r="T2959" s="116">
        <v>763</v>
      </c>
      <c r="U2959" s="111">
        <v>45</v>
      </c>
      <c r="V2959" s="113">
        <f t="shared" si="554"/>
        <v>634.13777777777773</v>
      </c>
      <c r="W2959" s="113">
        <f t="shared" si="555"/>
        <v>128.86222222222227</v>
      </c>
      <c r="X2959" s="112">
        <f t="shared" si="556"/>
        <v>128862.22222222228</v>
      </c>
      <c r="Y2959" s="111"/>
      <c r="Z2959" s="110">
        <f t="shared" si="552"/>
        <v>37</v>
      </c>
      <c r="AA2959" s="109">
        <f t="shared" si="557"/>
        <v>38.15</v>
      </c>
      <c r="AB2959" s="109">
        <f t="shared" si="558"/>
        <v>38150</v>
      </c>
      <c r="AC2959" s="108">
        <f t="shared" si="559"/>
        <v>724.85</v>
      </c>
      <c r="AD2959" s="107">
        <f t="shared" si="560"/>
        <v>2.2222222222222223E-2</v>
      </c>
      <c r="AE2959" s="106">
        <f t="shared" si="561"/>
        <v>16.10777777777778</v>
      </c>
      <c r="AF2959" s="105">
        <f t="shared" si="562"/>
        <v>144.97000000000006</v>
      </c>
      <c r="AG2959" s="105">
        <f t="shared" si="563"/>
        <v>618.03</v>
      </c>
    </row>
    <row r="2960" spans="1:33" s="88" customFormat="1" x14ac:dyDescent="0.35">
      <c r="A2960" s="21">
        <v>10141103</v>
      </c>
      <c r="B2960" s="115" t="s">
        <v>1665</v>
      </c>
      <c r="C2960" s="115" t="s">
        <v>710</v>
      </c>
      <c r="D2960" s="21"/>
      <c r="E2960" s="114" t="str">
        <f t="shared" si="553"/>
        <v xml:space="preserve">TRANSFORMADOR MARCA:ALTOM SE-JINDAL </v>
      </c>
      <c r="F2960" s="21" t="s">
        <v>424</v>
      </c>
      <c r="G2960" s="21" t="s">
        <v>3857</v>
      </c>
      <c r="H2960" s="21" t="s">
        <v>3856</v>
      </c>
      <c r="I2960" s="21" t="s">
        <v>9936</v>
      </c>
      <c r="J2960" s="21"/>
      <c r="K2960" s="21" t="s">
        <v>9935</v>
      </c>
      <c r="L2960" s="21" t="s">
        <v>9934</v>
      </c>
      <c r="M2960" s="21">
        <v>100</v>
      </c>
      <c r="N2960" s="21">
        <v>33</v>
      </c>
      <c r="O2960" s="21">
        <v>0.4</v>
      </c>
      <c r="P2960" s="57">
        <v>3</v>
      </c>
      <c r="Q2960" s="21">
        <v>2009</v>
      </c>
      <c r="R2960" s="21" t="s">
        <v>9933</v>
      </c>
      <c r="S2960" s="21">
        <v>10013358</v>
      </c>
      <c r="T2960" s="116">
        <v>763</v>
      </c>
      <c r="U2960" s="111">
        <v>45</v>
      </c>
      <c r="V2960" s="113">
        <f t="shared" si="554"/>
        <v>634.13777777777773</v>
      </c>
      <c r="W2960" s="113">
        <f t="shared" si="555"/>
        <v>128.86222222222227</v>
      </c>
      <c r="X2960" s="112">
        <f t="shared" si="556"/>
        <v>128862.22222222228</v>
      </c>
      <c r="Y2960" s="111"/>
      <c r="Z2960" s="110">
        <f t="shared" si="552"/>
        <v>37</v>
      </c>
      <c r="AA2960" s="109">
        <f t="shared" si="557"/>
        <v>38.15</v>
      </c>
      <c r="AB2960" s="109">
        <f t="shared" si="558"/>
        <v>38150</v>
      </c>
      <c r="AC2960" s="108">
        <f t="shared" si="559"/>
        <v>724.85</v>
      </c>
      <c r="AD2960" s="107">
        <f t="shared" si="560"/>
        <v>2.2222222222222223E-2</v>
      </c>
      <c r="AE2960" s="106">
        <f t="shared" si="561"/>
        <v>16.10777777777778</v>
      </c>
      <c r="AF2960" s="105">
        <f t="shared" si="562"/>
        <v>144.97000000000006</v>
      </c>
      <c r="AG2960" s="105">
        <f t="shared" si="563"/>
        <v>618.03</v>
      </c>
    </row>
    <row r="2961" spans="1:33" s="88" customFormat="1" x14ac:dyDescent="0.35">
      <c r="A2961" s="21">
        <v>10141103</v>
      </c>
      <c r="B2961" s="115" t="s">
        <v>1665</v>
      </c>
      <c r="C2961" s="115" t="s">
        <v>710</v>
      </c>
      <c r="D2961" s="21"/>
      <c r="E2961" s="114" t="str">
        <f t="shared" si="553"/>
        <v xml:space="preserve">TRANSFORMADOR MARCA:PME SE-JINDAL </v>
      </c>
      <c r="F2961" s="21" t="s">
        <v>424</v>
      </c>
      <c r="G2961" s="21" t="s">
        <v>3857</v>
      </c>
      <c r="H2961" s="21" t="s">
        <v>3856</v>
      </c>
      <c r="I2961" s="21" t="s">
        <v>8628</v>
      </c>
      <c r="J2961" s="21"/>
      <c r="K2961" s="119" t="s">
        <v>9932</v>
      </c>
      <c r="L2961" s="119" t="s">
        <v>9931</v>
      </c>
      <c r="M2961" s="21">
        <v>100</v>
      </c>
      <c r="N2961" s="21">
        <v>33</v>
      </c>
      <c r="O2961" s="21">
        <v>0.4</v>
      </c>
      <c r="P2961" s="57">
        <v>3</v>
      </c>
      <c r="Q2961" s="21">
        <v>2009</v>
      </c>
      <c r="R2961" s="21" t="s">
        <v>6531</v>
      </c>
      <c r="S2961" s="21">
        <v>100901</v>
      </c>
      <c r="T2961" s="116">
        <v>763</v>
      </c>
      <c r="U2961" s="111">
        <v>45</v>
      </c>
      <c r="V2961" s="113">
        <f t="shared" si="554"/>
        <v>634.13777777777773</v>
      </c>
      <c r="W2961" s="113">
        <f t="shared" si="555"/>
        <v>128.86222222222227</v>
      </c>
      <c r="X2961" s="112">
        <f t="shared" si="556"/>
        <v>128862.22222222228</v>
      </c>
      <c r="Y2961" s="111"/>
      <c r="Z2961" s="110">
        <f t="shared" si="552"/>
        <v>37</v>
      </c>
      <c r="AA2961" s="109">
        <f t="shared" si="557"/>
        <v>38.15</v>
      </c>
      <c r="AB2961" s="109">
        <f t="shared" si="558"/>
        <v>38150</v>
      </c>
      <c r="AC2961" s="108">
        <f t="shared" si="559"/>
        <v>724.85</v>
      </c>
      <c r="AD2961" s="107">
        <f t="shared" si="560"/>
        <v>2.2222222222222223E-2</v>
      </c>
      <c r="AE2961" s="106">
        <f t="shared" si="561"/>
        <v>16.10777777777778</v>
      </c>
      <c r="AF2961" s="105">
        <f t="shared" si="562"/>
        <v>144.97000000000006</v>
      </c>
      <c r="AG2961" s="105">
        <f t="shared" si="563"/>
        <v>618.03</v>
      </c>
    </row>
    <row r="2962" spans="1:33" s="88" customFormat="1" x14ac:dyDescent="0.35">
      <c r="A2962" s="21">
        <v>10141103</v>
      </c>
      <c r="B2962" s="115" t="s">
        <v>1665</v>
      </c>
      <c r="C2962" s="115" t="s">
        <v>710</v>
      </c>
      <c r="D2962" s="21"/>
      <c r="E2962" s="114" t="str">
        <f t="shared" si="553"/>
        <v xml:space="preserve">TRANSFORMADOR MARCA:PME SE-JINDAL </v>
      </c>
      <c r="F2962" s="57" t="s">
        <v>424</v>
      </c>
      <c r="G2962" s="21" t="s">
        <v>3857</v>
      </c>
      <c r="H2962" s="21" t="s">
        <v>3856</v>
      </c>
      <c r="I2962" s="21" t="s">
        <v>9930</v>
      </c>
      <c r="J2962" s="57"/>
      <c r="K2962" s="57" t="s">
        <v>9929</v>
      </c>
      <c r="L2962" s="57" t="s">
        <v>9928</v>
      </c>
      <c r="M2962" s="21">
        <v>50</v>
      </c>
      <c r="N2962" s="21">
        <v>33</v>
      </c>
      <c r="O2962" s="21">
        <v>0.4</v>
      </c>
      <c r="P2962" s="57">
        <v>3</v>
      </c>
      <c r="Q2962" s="57">
        <v>2009</v>
      </c>
      <c r="R2962" s="57" t="s">
        <v>6531</v>
      </c>
      <c r="S2962" s="57" t="s">
        <v>384</v>
      </c>
      <c r="T2962" s="116">
        <v>643</v>
      </c>
      <c r="U2962" s="111">
        <v>45</v>
      </c>
      <c r="V2962" s="113">
        <f t="shared" si="554"/>
        <v>534.40444444444449</v>
      </c>
      <c r="W2962" s="113">
        <f t="shared" si="555"/>
        <v>108.59555555555551</v>
      </c>
      <c r="X2962" s="112">
        <f t="shared" si="556"/>
        <v>108595.5555555555</v>
      </c>
      <c r="Y2962" s="111"/>
      <c r="Z2962" s="110">
        <f t="shared" si="552"/>
        <v>37</v>
      </c>
      <c r="AA2962" s="109">
        <f t="shared" si="557"/>
        <v>32.15</v>
      </c>
      <c r="AB2962" s="109">
        <f t="shared" si="558"/>
        <v>32150</v>
      </c>
      <c r="AC2962" s="108">
        <f t="shared" si="559"/>
        <v>610.85</v>
      </c>
      <c r="AD2962" s="107">
        <f t="shared" si="560"/>
        <v>2.2222222222222223E-2</v>
      </c>
      <c r="AE2962" s="106">
        <f t="shared" si="561"/>
        <v>13.574444444444445</v>
      </c>
      <c r="AF2962" s="105">
        <f t="shared" si="562"/>
        <v>122.16999999999996</v>
      </c>
      <c r="AG2962" s="105">
        <f t="shared" si="563"/>
        <v>520.83000000000004</v>
      </c>
    </row>
    <row r="2963" spans="1:33" s="88" customFormat="1" x14ac:dyDescent="0.35">
      <c r="A2963" s="21">
        <v>10141103</v>
      </c>
      <c r="B2963" s="115" t="s">
        <v>1665</v>
      </c>
      <c r="C2963" s="115" t="s">
        <v>710</v>
      </c>
      <c r="D2963" s="21"/>
      <c r="E2963" s="114" t="str">
        <f t="shared" si="553"/>
        <v xml:space="preserve">TRANSFORMADOR MARCA:DPM SE-MANJE </v>
      </c>
      <c r="F2963" s="21" t="s">
        <v>424</v>
      </c>
      <c r="G2963" s="21" t="s">
        <v>3139</v>
      </c>
      <c r="H2963" s="21" t="s">
        <v>9885</v>
      </c>
      <c r="I2963" s="21" t="s">
        <v>406</v>
      </c>
      <c r="J2963" s="57"/>
      <c r="K2963" s="57" t="s">
        <v>9927</v>
      </c>
      <c r="L2963" s="57" t="s">
        <v>9926</v>
      </c>
      <c r="M2963" s="21">
        <v>100</v>
      </c>
      <c r="N2963" s="21">
        <v>33</v>
      </c>
      <c r="O2963" s="21">
        <v>0.4</v>
      </c>
      <c r="P2963" s="21">
        <v>3</v>
      </c>
      <c r="Q2963" s="21">
        <v>2009</v>
      </c>
      <c r="R2963" s="21" t="s">
        <v>587</v>
      </c>
      <c r="S2963" s="21" t="s">
        <v>9925</v>
      </c>
      <c r="T2963" s="116">
        <v>763</v>
      </c>
      <c r="U2963" s="111">
        <v>45</v>
      </c>
      <c r="V2963" s="113">
        <f t="shared" si="554"/>
        <v>634.13777777777773</v>
      </c>
      <c r="W2963" s="113">
        <f t="shared" si="555"/>
        <v>128.86222222222227</v>
      </c>
      <c r="X2963" s="112">
        <f t="shared" si="556"/>
        <v>128862.22222222228</v>
      </c>
      <c r="Y2963" s="111"/>
      <c r="Z2963" s="110">
        <f t="shared" si="552"/>
        <v>37</v>
      </c>
      <c r="AA2963" s="109">
        <f t="shared" si="557"/>
        <v>38.15</v>
      </c>
      <c r="AB2963" s="109">
        <f t="shared" si="558"/>
        <v>38150</v>
      </c>
      <c r="AC2963" s="108">
        <f t="shared" si="559"/>
        <v>724.85</v>
      </c>
      <c r="AD2963" s="107">
        <f t="shared" si="560"/>
        <v>2.2222222222222223E-2</v>
      </c>
      <c r="AE2963" s="106">
        <f t="shared" si="561"/>
        <v>16.10777777777778</v>
      </c>
      <c r="AF2963" s="105">
        <f t="shared" si="562"/>
        <v>144.97000000000006</v>
      </c>
      <c r="AG2963" s="105">
        <f t="shared" si="563"/>
        <v>618.03</v>
      </c>
    </row>
    <row r="2964" spans="1:33" s="88" customFormat="1" x14ac:dyDescent="0.35">
      <c r="A2964" s="21">
        <v>10141103</v>
      </c>
      <c r="B2964" s="115" t="s">
        <v>1665</v>
      </c>
      <c r="C2964" s="115" t="s">
        <v>710</v>
      </c>
      <c r="D2964" s="21"/>
      <c r="E2964" s="114" t="str">
        <f t="shared" si="553"/>
        <v xml:space="preserve">TRANSFORMADOR MARCA: TUSCO SE-MANJE </v>
      </c>
      <c r="F2964" s="21" t="s">
        <v>424</v>
      </c>
      <c r="G2964" s="21" t="s">
        <v>3139</v>
      </c>
      <c r="H2964" s="21" t="s">
        <v>9885</v>
      </c>
      <c r="I2964" s="21" t="s">
        <v>406</v>
      </c>
      <c r="J2964" s="57"/>
      <c r="K2964" s="57" t="s">
        <v>9924</v>
      </c>
      <c r="L2964" s="57" t="s">
        <v>9923</v>
      </c>
      <c r="M2964" s="21">
        <v>160</v>
      </c>
      <c r="N2964" s="21">
        <v>33</v>
      </c>
      <c r="O2964" s="21">
        <v>0.4</v>
      </c>
      <c r="P2964" s="21">
        <v>3</v>
      </c>
      <c r="Q2964" s="21">
        <v>2009</v>
      </c>
      <c r="R2964" s="21" t="s">
        <v>9886</v>
      </c>
      <c r="S2964" s="21">
        <v>521201</v>
      </c>
      <c r="T2964" s="116">
        <v>991</v>
      </c>
      <c r="U2964" s="111">
        <v>45</v>
      </c>
      <c r="V2964" s="113">
        <f t="shared" si="554"/>
        <v>823.63111111111107</v>
      </c>
      <c r="W2964" s="113">
        <f t="shared" si="555"/>
        <v>167.36888888888893</v>
      </c>
      <c r="X2964" s="112">
        <f t="shared" si="556"/>
        <v>167368.88888888893</v>
      </c>
      <c r="Y2964" s="111"/>
      <c r="Z2964" s="110">
        <f t="shared" si="552"/>
        <v>37</v>
      </c>
      <c r="AA2964" s="109">
        <f t="shared" si="557"/>
        <v>49.550000000000004</v>
      </c>
      <c r="AB2964" s="109">
        <f t="shared" si="558"/>
        <v>49550.000000000007</v>
      </c>
      <c r="AC2964" s="108">
        <f t="shared" si="559"/>
        <v>941.45</v>
      </c>
      <c r="AD2964" s="107">
        <f t="shared" si="560"/>
        <v>2.2222222222222223E-2</v>
      </c>
      <c r="AE2964" s="106">
        <f t="shared" si="561"/>
        <v>20.921111111111113</v>
      </c>
      <c r="AF2964" s="105">
        <f t="shared" si="562"/>
        <v>188.29000000000005</v>
      </c>
      <c r="AG2964" s="105">
        <f t="shared" si="563"/>
        <v>802.70999999999992</v>
      </c>
    </row>
    <row r="2965" spans="1:33" s="88" customFormat="1" x14ac:dyDescent="0.35">
      <c r="A2965" s="21">
        <v>10141103</v>
      </c>
      <c r="B2965" s="115" t="s">
        <v>1665</v>
      </c>
      <c r="C2965" s="115" t="s">
        <v>710</v>
      </c>
      <c r="D2965" s="21"/>
      <c r="E2965" s="114" t="str">
        <f t="shared" si="553"/>
        <v xml:space="preserve">TRANSFORMADOR MARCA:DPM SE-MANJE </v>
      </c>
      <c r="F2965" s="21" t="s">
        <v>424</v>
      </c>
      <c r="G2965" s="21" t="s">
        <v>3139</v>
      </c>
      <c r="H2965" s="21" t="s">
        <v>9885</v>
      </c>
      <c r="I2965" s="21" t="s">
        <v>406</v>
      </c>
      <c r="J2965" s="57"/>
      <c r="K2965" s="57" t="s">
        <v>9922</v>
      </c>
      <c r="L2965" s="57" t="s">
        <v>9921</v>
      </c>
      <c r="M2965" s="21">
        <v>100</v>
      </c>
      <c r="N2965" s="21">
        <v>33</v>
      </c>
      <c r="O2965" s="21">
        <v>0.4</v>
      </c>
      <c r="P2965" s="21">
        <v>3</v>
      </c>
      <c r="Q2965" s="21">
        <v>2009</v>
      </c>
      <c r="R2965" s="21" t="s">
        <v>587</v>
      </c>
      <c r="S2965" s="21" t="s">
        <v>9920</v>
      </c>
      <c r="T2965" s="116">
        <v>763</v>
      </c>
      <c r="U2965" s="111">
        <v>45</v>
      </c>
      <c r="V2965" s="113">
        <f t="shared" si="554"/>
        <v>634.13777777777773</v>
      </c>
      <c r="W2965" s="113">
        <f t="shared" si="555"/>
        <v>128.86222222222227</v>
      </c>
      <c r="X2965" s="112">
        <f t="shared" si="556"/>
        <v>128862.22222222228</v>
      </c>
      <c r="Y2965" s="111"/>
      <c r="Z2965" s="110">
        <f t="shared" si="552"/>
        <v>37</v>
      </c>
      <c r="AA2965" s="109">
        <f t="shared" si="557"/>
        <v>38.15</v>
      </c>
      <c r="AB2965" s="109">
        <f t="shared" si="558"/>
        <v>38150</v>
      </c>
      <c r="AC2965" s="108">
        <f t="shared" si="559"/>
        <v>724.85</v>
      </c>
      <c r="AD2965" s="107">
        <f t="shared" si="560"/>
        <v>2.2222222222222223E-2</v>
      </c>
      <c r="AE2965" s="106">
        <f t="shared" si="561"/>
        <v>16.10777777777778</v>
      </c>
      <c r="AF2965" s="105">
        <f t="shared" si="562"/>
        <v>144.97000000000006</v>
      </c>
      <c r="AG2965" s="105">
        <f t="shared" si="563"/>
        <v>618.03</v>
      </c>
    </row>
    <row r="2966" spans="1:33" s="88" customFormat="1" x14ac:dyDescent="0.35">
      <c r="A2966" s="21">
        <v>10141103</v>
      </c>
      <c r="B2966" s="115" t="s">
        <v>1665</v>
      </c>
      <c r="C2966" s="115" t="s">
        <v>710</v>
      </c>
      <c r="D2966" s="21"/>
      <c r="E2966" s="114" t="str">
        <f t="shared" si="553"/>
        <v xml:space="preserve">TRANSFORMADOR MARCA: TUSCO SE-MANJE </v>
      </c>
      <c r="F2966" s="21" t="s">
        <v>424</v>
      </c>
      <c r="G2966" s="21" t="s">
        <v>3139</v>
      </c>
      <c r="H2966" s="21" t="s">
        <v>9885</v>
      </c>
      <c r="I2966" s="21" t="s">
        <v>9919</v>
      </c>
      <c r="J2966" s="57"/>
      <c r="K2966" s="57" t="s">
        <v>9918</v>
      </c>
      <c r="L2966" s="57" t="s">
        <v>9917</v>
      </c>
      <c r="M2966" s="21">
        <v>100</v>
      </c>
      <c r="N2966" s="21">
        <v>33</v>
      </c>
      <c r="O2966" s="21">
        <v>0.4</v>
      </c>
      <c r="P2966" s="21">
        <v>3</v>
      </c>
      <c r="Q2966" s="21">
        <v>2009</v>
      </c>
      <c r="R2966" s="21" t="s">
        <v>9886</v>
      </c>
      <c r="S2966" s="21">
        <v>521196</v>
      </c>
      <c r="T2966" s="116">
        <v>763</v>
      </c>
      <c r="U2966" s="111">
        <v>45</v>
      </c>
      <c r="V2966" s="113">
        <f t="shared" si="554"/>
        <v>634.13777777777773</v>
      </c>
      <c r="W2966" s="113">
        <f t="shared" si="555"/>
        <v>128.86222222222227</v>
      </c>
      <c r="X2966" s="112">
        <f t="shared" si="556"/>
        <v>128862.22222222228</v>
      </c>
      <c r="Y2966" s="111"/>
      <c r="Z2966" s="110">
        <f t="shared" si="552"/>
        <v>37</v>
      </c>
      <c r="AA2966" s="109">
        <f t="shared" si="557"/>
        <v>38.15</v>
      </c>
      <c r="AB2966" s="109">
        <f t="shared" si="558"/>
        <v>38150</v>
      </c>
      <c r="AC2966" s="108">
        <f t="shared" si="559"/>
        <v>724.85</v>
      </c>
      <c r="AD2966" s="107">
        <f t="shared" si="560"/>
        <v>2.2222222222222223E-2</v>
      </c>
      <c r="AE2966" s="106">
        <f t="shared" si="561"/>
        <v>16.10777777777778</v>
      </c>
      <c r="AF2966" s="105">
        <f t="shared" si="562"/>
        <v>144.97000000000006</v>
      </c>
      <c r="AG2966" s="105">
        <f t="shared" si="563"/>
        <v>618.03</v>
      </c>
    </row>
    <row r="2967" spans="1:33" s="88" customFormat="1" x14ac:dyDescent="0.35">
      <c r="A2967" s="21">
        <v>10141103</v>
      </c>
      <c r="B2967" s="115" t="s">
        <v>1665</v>
      </c>
      <c r="C2967" s="115" t="s">
        <v>710</v>
      </c>
      <c r="D2967" s="21"/>
      <c r="E2967" s="114" t="str">
        <f t="shared" si="553"/>
        <v xml:space="preserve">TRANSFORMADOR MARCA: TUSCO SE-MANJE </v>
      </c>
      <c r="F2967" s="21" t="s">
        <v>424</v>
      </c>
      <c r="G2967" s="21" t="s">
        <v>3139</v>
      </c>
      <c r="H2967" s="21" t="s">
        <v>9885</v>
      </c>
      <c r="I2967" s="21" t="s">
        <v>9916</v>
      </c>
      <c r="J2967" s="57"/>
      <c r="K2967" s="57" t="s">
        <v>9915</v>
      </c>
      <c r="L2967" s="57" t="s">
        <v>9914</v>
      </c>
      <c r="M2967" s="21">
        <v>100</v>
      </c>
      <c r="N2967" s="21">
        <v>33</v>
      </c>
      <c r="O2967" s="21">
        <v>0.4</v>
      </c>
      <c r="P2967" s="21">
        <v>3</v>
      </c>
      <c r="Q2967" s="21">
        <v>2009</v>
      </c>
      <c r="R2967" s="21" t="s">
        <v>9886</v>
      </c>
      <c r="S2967" s="21">
        <v>521190</v>
      </c>
      <c r="T2967" s="116">
        <v>763</v>
      </c>
      <c r="U2967" s="111">
        <v>45</v>
      </c>
      <c r="V2967" s="113">
        <f t="shared" si="554"/>
        <v>634.13777777777773</v>
      </c>
      <c r="W2967" s="113">
        <f t="shared" si="555"/>
        <v>128.86222222222227</v>
      </c>
      <c r="X2967" s="112">
        <f t="shared" si="556"/>
        <v>128862.22222222228</v>
      </c>
      <c r="Y2967" s="111"/>
      <c r="Z2967" s="110">
        <f t="shared" si="552"/>
        <v>37</v>
      </c>
      <c r="AA2967" s="109">
        <f t="shared" si="557"/>
        <v>38.15</v>
      </c>
      <c r="AB2967" s="109">
        <f t="shared" si="558"/>
        <v>38150</v>
      </c>
      <c r="AC2967" s="108">
        <f t="shared" si="559"/>
        <v>724.85</v>
      </c>
      <c r="AD2967" s="107">
        <f t="shared" si="560"/>
        <v>2.2222222222222223E-2</v>
      </c>
      <c r="AE2967" s="106">
        <f t="shared" si="561"/>
        <v>16.10777777777778</v>
      </c>
      <c r="AF2967" s="105">
        <f t="shared" si="562"/>
        <v>144.97000000000006</v>
      </c>
      <c r="AG2967" s="105">
        <f t="shared" si="563"/>
        <v>618.03</v>
      </c>
    </row>
    <row r="2968" spans="1:33" s="88" customFormat="1" x14ac:dyDescent="0.35">
      <c r="A2968" s="21">
        <v>10141103</v>
      </c>
      <c r="B2968" s="115" t="s">
        <v>1665</v>
      </c>
      <c r="C2968" s="115" t="s">
        <v>710</v>
      </c>
      <c r="D2968" s="21"/>
      <c r="E2968" s="114" t="str">
        <f t="shared" si="553"/>
        <v xml:space="preserve">TRANSFORMADOR MARCA: TUSCO SE-MANJE </v>
      </c>
      <c r="F2968" s="21" t="s">
        <v>424</v>
      </c>
      <c r="G2968" s="21" t="s">
        <v>3139</v>
      </c>
      <c r="H2968" s="21" t="s">
        <v>9885</v>
      </c>
      <c r="I2968" s="21" t="s">
        <v>9913</v>
      </c>
      <c r="J2968" s="57"/>
      <c r="K2968" s="57" t="s">
        <v>9912</v>
      </c>
      <c r="L2968" s="57" t="s">
        <v>9911</v>
      </c>
      <c r="M2968" s="21">
        <v>100</v>
      </c>
      <c r="N2968" s="21">
        <v>33</v>
      </c>
      <c r="O2968" s="21">
        <v>0.4</v>
      </c>
      <c r="P2968" s="21">
        <v>3</v>
      </c>
      <c r="Q2968" s="21">
        <v>2009</v>
      </c>
      <c r="R2968" s="21" t="s">
        <v>9886</v>
      </c>
      <c r="S2968" s="21">
        <v>521191</v>
      </c>
      <c r="T2968" s="116">
        <v>763</v>
      </c>
      <c r="U2968" s="111">
        <v>45</v>
      </c>
      <c r="V2968" s="113">
        <f t="shared" si="554"/>
        <v>634.13777777777773</v>
      </c>
      <c r="W2968" s="113">
        <f t="shared" si="555"/>
        <v>128.86222222222227</v>
      </c>
      <c r="X2968" s="112">
        <f t="shared" si="556"/>
        <v>128862.22222222228</v>
      </c>
      <c r="Y2968" s="111"/>
      <c r="Z2968" s="110">
        <f t="shared" si="552"/>
        <v>37</v>
      </c>
      <c r="AA2968" s="109">
        <f t="shared" si="557"/>
        <v>38.15</v>
      </c>
      <c r="AB2968" s="109">
        <f t="shared" si="558"/>
        <v>38150</v>
      </c>
      <c r="AC2968" s="108">
        <f t="shared" si="559"/>
        <v>724.85</v>
      </c>
      <c r="AD2968" s="107">
        <f t="shared" si="560"/>
        <v>2.2222222222222223E-2</v>
      </c>
      <c r="AE2968" s="106">
        <f t="shared" si="561"/>
        <v>16.10777777777778</v>
      </c>
      <c r="AF2968" s="105">
        <f t="shared" si="562"/>
        <v>144.97000000000006</v>
      </c>
      <c r="AG2968" s="105">
        <f t="shared" si="563"/>
        <v>618.03</v>
      </c>
    </row>
    <row r="2969" spans="1:33" s="88" customFormat="1" x14ac:dyDescent="0.35">
      <c r="A2969" s="21">
        <v>10141103</v>
      </c>
      <c r="B2969" s="115" t="s">
        <v>1665</v>
      </c>
      <c r="C2969" s="115" t="s">
        <v>710</v>
      </c>
      <c r="D2969" s="21"/>
      <c r="E2969" s="114" t="str">
        <f t="shared" si="553"/>
        <v xml:space="preserve">TRANSFORMADOR MARCA: TUSCO SE-MANJE </v>
      </c>
      <c r="F2969" s="21" t="s">
        <v>424</v>
      </c>
      <c r="G2969" s="21" t="s">
        <v>3139</v>
      </c>
      <c r="H2969" s="21" t="s">
        <v>9885</v>
      </c>
      <c r="I2969" s="21" t="s">
        <v>9910</v>
      </c>
      <c r="J2969" s="66"/>
      <c r="K2969" s="57" t="s">
        <v>9909</v>
      </c>
      <c r="L2969" s="57" t="s">
        <v>9908</v>
      </c>
      <c r="M2969" s="21">
        <v>100</v>
      </c>
      <c r="N2969" s="21">
        <v>33</v>
      </c>
      <c r="O2969" s="21">
        <v>0.4</v>
      </c>
      <c r="P2969" s="21">
        <v>3</v>
      </c>
      <c r="Q2969" s="21">
        <v>2009</v>
      </c>
      <c r="R2969" s="21" t="s">
        <v>9886</v>
      </c>
      <c r="S2969" s="21">
        <v>521184</v>
      </c>
      <c r="T2969" s="116">
        <v>763</v>
      </c>
      <c r="U2969" s="111">
        <v>45</v>
      </c>
      <c r="V2969" s="113">
        <f t="shared" si="554"/>
        <v>634.13777777777773</v>
      </c>
      <c r="W2969" s="113">
        <f t="shared" si="555"/>
        <v>128.86222222222227</v>
      </c>
      <c r="X2969" s="112">
        <f t="shared" si="556"/>
        <v>128862.22222222228</v>
      </c>
      <c r="Y2969" s="111"/>
      <c r="Z2969" s="110">
        <f t="shared" si="552"/>
        <v>37</v>
      </c>
      <c r="AA2969" s="109">
        <f t="shared" si="557"/>
        <v>38.15</v>
      </c>
      <c r="AB2969" s="109">
        <f t="shared" si="558"/>
        <v>38150</v>
      </c>
      <c r="AC2969" s="108">
        <f t="shared" si="559"/>
        <v>724.85</v>
      </c>
      <c r="AD2969" s="107">
        <f t="shared" si="560"/>
        <v>2.2222222222222223E-2</v>
      </c>
      <c r="AE2969" s="106">
        <f t="shared" si="561"/>
        <v>16.10777777777778</v>
      </c>
      <c r="AF2969" s="105">
        <f t="shared" si="562"/>
        <v>144.97000000000006</v>
      </c>
      <c r="AG2969" s="105">
        <f t="shared" si="563"/>
        <v>618.03</v>
      </c>
    </row>
    <row r="2970" spans="1:33" s="88" customFormat="1" x14ac:dyDescent="0.35">
      <c r="A2970" s="21">
        <v>10141103</v>
      </c>
      <c r="B2970" s="115" t="s">
        <v>1665</v>
      </c>
      <c r="C2970" s="115" t="s">
        <v>710</v>
      </c>
      <c r="D2970" s="21"/>
      <c r="E2970" s="114" t="str">
        <f t="shared" si="553"/>
        <v xml:space="preserve">TRANSFORMADOR MARCA: TUSCO SE-MANJE </v>
      </c>
      <c r="F2970" s="21" t="s">
        <v>424</v>
      </c>
      <c r="G2970" s="21" t="s">
        <v>3139</v>
      </c>
      <c r="H2970" s="21" t="s">
        <v>9885</v>
      </c>
      <c r="I2970" s="21" t="s">
        <v>9907</v>
      </c>
      <c r="J2970" s="57"/>
      <c r="K2970" s="57" t="s">
        <v>9906</v>
      </c>
      <c r="L2970" s="57" t="s">
        <v>9905</v>
      </c>
      <c r="M2970" s="21">
        <v>100</v>
      </c>
      <c r="N2970" s="21">
        <v>33</v>
      </c>
      <c r="O2970" s="21">
        <v>0.4</v>
      </c>
      <c r="P2970" s="21">
        <v>3</v>
      </c>
      <c r="Q2970" s="21">
        <v>2009</v>
      </c>
      <c r="R2970" s="21" t="s">
        <v>9886</v>
      </c>
      <c r="S2970" s="21">
        <v>521197</v>
      </c>
      <c r="T2970" s="116">
        <v>763</v>
      </c>
      <c r="U2970" s="111">
        <v>45</v>
      </c>
      <c r="V2970" s="113">
        <f t="shared" si="554"/>
        <v>634.13777777777773</v>
      </c>
      <c r="W2970" s="113">
        <f t="shared" si="555"/>
        <v>128.86222222222227</v>
      </c>
      <c r="X2970" s="112">
        <f t="shared" si="556"/>
        <v>128862.22222222228</v>
      </c>
      <c r="Y2970" s="111"/>
      <c r="Z2970" s="110">
        <f t="shared" si="552"/>
        <v>37</v>
      </c>
      <c r="AA2970" s="109">
        <f t="shared" si="557"/>
        <v>38.15</v>
      </c>
      <c r="AB2970" s="109">
        <f t="shared" si="558"/>
        <v>38150</v>
      </c>
      <c r="AC2970" s="108">
        <f t="shared" si="559"/>
        <v>724.85</v>
      </c>
      <c r="AD2970" s="107">
        <f t="shared" si="560"/>
        <v>2.2222222222222223E-2</v>
      </c>
      <c r="AE2970" s="106">
        <f t="shared" si="561"/>
        <v>16.10777777777778</v>
      </c>
      <c r="AF2970" s="105">
        <f t="shared" si="562"/>
        <v>144.97000000000006</v>
      </c>
      <c r="AG2970" s="105">
        <f t="shared" si="563"/>
        <v>618.03</v>
      </c>
    </row>
    <row r="2971" spans="1:33" s="88" customFormat="1" x14ac:dyDescent="0.35">
      <c r="A2971" s="21">
        <v>10141103</v>
      </c>
      <c r="B2971" s="115" t="s">
        <v>1665</v>
      </c>
      <c r="C2971" s="115" t="s">
        <v>710</v>
      </c>
      <c r="D2971" s="21"/>
      <c r="E2971" s="114" t="str">
        <f t="shared" si="553"/>
        <v xml:space="preserve">TRANSFORMADOR MARCA: TUSCO SE-MANJE </v>
      </c>
      <c r="F2971" s="21" t="s">
        <v>424</v>
      </c>
      <c r="G2971" s="21" t="s">
        <v>3139</v>
      </c>
      <c r="H2971" s="21" t="s">
        <v>9885</v>
      </c>
      <c r="I2971" s="21" t="s">
        <v>9904</v>
      </c>
      <c r="J2971" s="57"/>
      <c r="K2971" s="57" t="s">
        <v>9903</v>
      </c>
      <c r="L2971" s="57" t="s">
        <v>9902</v>
      </c>
      <c r="M2971" s="21">
        <v>100</v>
      </c>
      <c r="N2971" s="21">
        <v>33</v>
      </c>
      <c r="O2971" s="21">
        <v>0.4</v>
      </c>
      <c r="P2971" s="21">
        <v>3</v>
      </c>
      <c r="Q2971" s="21">
        <v>2009</v>
      </c>
      <c r="R2971" s="21" t="s">
        <v>9886</v>
      </c>
      <c r="S2971" s="21">
        <v>521198</v>
      </c>
      <c r="T2971" s="116">
        <v>763</v>
      </c>
      <c r="U2971" s="111">
        <v>45</v>
      </c>
      <c r="V2971" s="113">
        <f t="shared" si="554"/>
        <v>634.13777777777773</v>
      </c>
      <c r="W2971" s="113">
        <f t="shared" si="555"/>
        <v>128.86222222222227</v>
      </c>
      <c r="X2971" s="112">
        <f t="shared" si="556"/>
        <v>128862.22222222228</v>
      </c>
      <c r="Y2971" s="111"/>
      <c r="Z2971" s="110">
        <f t="shared" si="552"/>
        <v>37</v>
      </c>
      <c r="AA2971" s="109">
        <f t="shared" si="557"/>
        <v>38.15</v>
      </c>
      <c r="AB2971" s="109">
        <f t="shared" si="558"/>
        <v>38150</v>
      </c>
      <c r="AC2971" s="108">
        <f t="shared" si="559"/>
        <v>724.85</v>
      </c>
      <c r="AD2971" s="107">
        <f t="shared" si="560"/>
        <v>2.2222222222222223E-2</v>
      </c>
      <c r="AE2971" s="106">
        <f t="shared" si="561"/>
        <v>16.10777777777778</v>
      </c>
      <c r="AF2971" s="105">
        <f t="shared" si="562"/>
        <v>144.97000000000006</v>
      </c>
      <c r="AG2971" s="105">
        <f t="shared" si="563"/>
        <v>618.03</v>
      </c>
    </row>
    <row r="2972" spans="1:33" s="88" customFormat="1" x14ac:dyDescent="0.35">
      <c r="A2972" s="21">
        <v>10141103</v>
      </c>
      <c r="B2972" s="115" t="s">
        <v>1665</v>
      </c>
      <c r="C2972" s="115" t="s">
        <v>710</v>
      </c>
      <c r="D2972" s="21"/>
      <c r="E2972" s="114" t="str">
        <f t="shared" si="553"/>
        <v xml:space="preserve">TRANSFORMADOR MARCA:EFACEC SE-MANJE </v>
      </c>
      <c r="F2972" s="21" t="s">
        <v>424</v>
      </c>
      <c r="G2972" s="21" t="s">
        <v>3139</v>
      </c>
      <c r="H2972" s="21" t="s">
        <v>9885</v>
      </c>
      <c r="I2972" s="21" t="s">
        <v>9897</v>
      </c>
      <c r="J2972" s="57"/>
      <c r="K2972" s="57" t="s">
        <v>9901</v>
      </c>
      <c r="L2972" s="57" t="s">
        <v>9900</v>
      </c>
      <c r="M2972" s="21">
        <v>100</v>
      </c>
      <c r="N2972" s="21">
        <v>33</v>
      </c>
      <c r="O2972" s="21">
        <v>0.4</v>
      </c>
      <c r="P2972" s="21">
        <v>3</v>
      </c>
      <c r="Q2972" s="21">
        <v>2009</v>
      </c>
      <c r="R2972" s="57" t="s">
        <v>27</v>
      </c>
      <c r="S2972" s="21">
        <v>521199</v>
      </c>
      <c r="T2972" s="116">
        <v>763</v>
      </c>
      <c r="U2972" s="111">
        <v>45</v>
      </c>
      <c r="V2972" s="113">
        <f t="shared" si="554"/>
        <v>634.13777777777773</v>
      </c>
      <c r="W2972" s="113">
        <f t="shared" si="555"/>
        <v>128.86222222222227</v>
      </c>
      <c r="X2972" s="112">
        <f t="shared" si="556"/>
        <v>128862.22222222228</v>
      </c>
      <c r="Y2972" s="111"/>
      <c r="Z2972" s="110">
        <f t="shared" si="552"/>
        <v>37</v>
      </c>
      <c r="AA2972" s="109">
        <f t="shared" si="557"/>
        <v>38.15</v>
      </c>
      <c r="AB2972" s="109">
        <f t="shared" si="558"/>
        <v>38150</v>
      </c>
      <c r="AC2972" s="108">
        <f t="shared" si="559"/>
        <v>724.85</v>
      </c>
      <c r="AD2972" s="107">
        <f t="shared" si="560"/>
        <v>2.2222222222222223E-2</v>
      </c>
      <c r="AE2972" s="106">
        <f t="shared" si="561"/>
        <v>16.10777777777778</v>
      </c>
      <c r="AF2972" s="105">
        <f t="shared" si="562"/>
        <v>144.97000000000006</v>
      </c>
      <c r="AG2972" s="105">
        <f t="shared" si="563"/>
        <v>618.03</v>
      </c>
    </row>
    <row r="2973" spans="1:33" s="88" customFormat="1" x14ac:dyDescent="0.35">
      <c r="A2973" s="21">
        <v>10141103</v>
      </c>
      <c r="B2973" s="115" t="s">
        <v>1665</v>
      </c>
      <c r="C2973" s="115" t="s">
        <v>710</v>
      </c>
      <c r="D2973" s="21"/>
      <c r="E2973" s="114" t="str">
        <f t="shared" si="553"/>
        <v xml:space="preserve">TRANSFORMADOR MARCA: TUSCO SE-MANJE </v>
      </c>
      <c r="F2973" s="21" t="s">
        <v>424</v>
      </c>
      <c r="G2973" s="21" t="s">
        <v>3139</v>
      </c>
      <c r="H2973" s="21" t="s">
        <v>9885</v>
      </c>
      <c r="I2973" s="21" t="s">
        <v>9897</v>
      </c>
      <c r="J2973" s="57"/>
      <c r="K2973" s="57" t="s">
        <v>9899</v>
      </c>
      <c r="L2973" s="57" t="s">
        <v>9898</v>
      </c>
      <c r="M2973" s="21">
        <v>100</v>
      </c>
      <c r="N2973" s="21">
        <v>33</v>
      </c>
      <c r="O2973" s="21">
        <v>0.4</v>
      </c>
      <c r="P2973" s="21">
        <v>3</v>
      </c>
      <c r="Q2973" s="21">
        <v>2009</v>
      </c>
      <c r="R2973" s="21" t="s">
        <v>9886</v>
      </c>
      <c r="S2973" s="21">
        <v>521186</v>
      </c>
      <c r="T2973" s="116">
        <v>763</v>
      </c>
      <c r="U2973" s="111">
        <v>45</v>
      </c>
      <c r="V2973" s="113">
        <f t="shared" si="554"/>
        <v>634.13777777777773</v>
      </c>
      <c r="W2973" s="113">
        <f t="shared" si="555"/>
        <v>128.86222222222227</v>
      </c>
      <c r="X2973" s="112">
        <f t="shared" si="556"/>
        <v>128862.22222222228</v>
      </c>
      <c r="Y2973" s="111"/>
      <c r="Z2973" s="110">
        <f t="shared" si="552"/>
        <v>37</v>
      </c>
      <c r="AA2973" s="109">
        <f t="shared" si="557"/>
        <v>38.15</v>
      </c>
      <c r="AB2973" s="109">
        <f t="shared" si="558"/>
        <v>38150</v>
      </c>
      <c r="AC2973" s="108">
        <f t="shared" si="559"/>
        <v>724.85</v>
      </c>
      <c r="AD2973" s="107">
        <f t="shared" si="560"/>
        <v>2.2222222222222223E-2</v>
      </c>
      <c r="AE2973" s="106">
        <f t="shared" si="561"/>
        <v>16.10777777777778</v>
      </c>
      <c r="AF2973" s="105">
        <f t="shared" si="562"/>
        <v>144.97000000000006</v>
      </c>
      <c r="AG2973" s="105">
        <f t="shared" si="563"/>
        <v>618.03</v>
      </c>
    </row>
    <row r="2974" spans="1:33" s="88" customFormat="1" x14ac:dyDescent="0.35">
      <c r="A2974" s="21">
        <v>10141103</v>
      </c>
      <c r="B2974" s="115" t="s">
        <v>1665</v>
      </c>
      <c r="C2974" s="115" t="s">
        <v>710</v>
      </c>
      <c r="D2974" s="21"/>
      <c r="E2974" s="114" t="str">
        <f t="shared" si="553"/>
        <v xml:space="preserve">TRANSFORMADOR MARCA: TUSCO SE-MANJE </v>
      </c>
      <c r="F2974" s="21" t="s">
        <v>424</v>
      </c>
      <c r="G2974" s="21" t="s">
        <v>3139</v>
      </c>
      <c r="H2974" s="21" t="s">
        <v>9885</v>
      </c>
      <c r="I2974" s="21" t="s">
        <v>9897</v>
      </c>
      <c r="J2974" s="57"/>
      <c r="K2974" s="57" t="s">
        <v>9896</v>
      </c>
      <c r="L2974" s="57" t="s">
        <v>9895</v>
      </c>
      <c r="M2974" s="21">
        <v>100</v>
      </c>
      <c r="N2974" s="21">
        <v>33</v>
      </c>
      <c r="O2974" s="21">
        <v>0.4</v>
      </c>
      <c r="P2974" s="21">
        <v>3</v>
      </c>
      <c r="Q2974" s="21">
        <v>2009</v>
      </c>
      <c r="R2974" s="21" t="s">
        <v>9886</v>
      </c>
      <c r="S2974" s="21">
        <v>521189</v>
      </c>
      <c r="T2974" s="116">
        <v>763</v>
      </c>
      <c r="U2974" s="111">
        <v>45</v>
      </c>
      <c r="V2974" s="113">
        <f t="shared" si="554"/>
        <v>634.13777777777773</v>
      </c>
      <c r="W2974" s="113">
        <f t="shared" si="555"/>
        <v>128.86222222222227</v>
      </c>
      <c r="X2974" s="112">
        <f t="shared" si="556"/>
        <v>128862.22222222228</v>
      </c>
      <c r="Y2974" s="111"/>
      <c r="Z2974" s="110">
        <f t="shared" si="552"/>
        <v>37</v>
      </c>
      <c r="AA2974" s="109">
        <f t="shared" si="557"/>
        <v>38.15</v>
      </c>
      <c r="AB2974" s="109">
        <f t="shared" si="558"/>
        <v>38150</v>
      </c>
      <c r="AC2974" s="108">
        <f t="shared" si="559"/>
        <v>724.85</v>
      </c>
      <c r="AD2974" s="107">
        <f t="shared" si="560"/>
        <v>2.2222222222222223E-2</v>
      </c>
      <c r="AE2974" s="106">
        <f t="shared" si="561"/>
        <v>16.10777777777778</v>
      </c>
      <c r="AF2974" s="105">
        <f t="shared" si="562"/>
        <v>144.97000000000006</v>
      </c>
      <c r="AG2974" s="105">
        <f t="shared" si="563"/>
        <v>618.03</v>
      </c>
    </row>
    <row r="2975" spans="1:33" s="88" customFormat="1" x14ac:dyDescent="0.35">
      <c r="A2975" s="21">
        <v>10141103</v>
      </c>
      <c r="B2975" s="115" t="s">
        <v>1665</v>
      </c>
      <c r="C2975" s="115" t="s">
        <v>710</v>
      </c>
      <c r="D2975" s="21"/>
      <c r="E2975" s="114" t="str">
        <f t="shared" si="553"/>
        <v xml:space="preserve">TRANSFORMADOR MARCA:TUSCO SE-MANJE </v>
      </c>
      <c r="F2975" s="21" t="s">
        <v>424</v>
      </c>
      <c r="G2975" s="21" t="s">
        <v>3139</v>
      </c>
      <c r="H2975" s="21" t="s">
        <v>9885</v>
      </c>
      <c r="I2975" s="21" t="s">
        <v>9894</v>
      </c>
      <c r="J2975" s="57"/>
      <c r="K2975" s="57" t="s">
        <v>9893</v>
      </c>
      <c r="L2975" s="57" t="s">
        <v>9892</v>
      </c>
      <c r="M2975" s="21">
        <v>100</v>
      </c>
      <c r="N2975" s="21">
        <v>33</v>
      </c>
      <c r="O2975" s="21">
        <v>0.4</v>
      </c>
      <c r="P2975" s="21">
        <v>3</v>
      </c>
      <c r="Q2975" s="21">
        <v>2009</v>
      </c>
      <c r="R2975" s="21" t="s">
        <v>604</v>
      </c>
      <c r="S2975" s="21">
        <v>521194</v>
      </c>
      <c r="T2975" s="116">
        <v>763</v>
      </c>
      <c r="U2975" s="111">
        <v>45</v>
      </c>
      <c r="V2975" s="113">
        <f t="shared" si="554"/>
        <v>634.13777777777773</v>
      </c>
      <c r="W2975" s="113">
        <f t="shared" si="555"/>
        <v>128.86222222222227</v>
      </c>
      <c r="X2975" s="112">
        <f t="shared" si="556"/>
        <v>128862.22222222228</v>
      </c>
      <c r="Y2975" s="111"/>
      <c r="Z2975" s="110">
        <f t="shared" si="552"/>
        <v>37</v>
      </c>
      <c r="AA2975" s="109">
        <f t="shared" si="557"/>
        <v>38.15</v>
      </c>
      <c r="AB2975" s="109">
        <f t="shared" si="558"/>
        <v>38150</v>
      </c>
      <c r="AC2975" s="108">
        <f t="shared" si="559"/>
        <v>724.85</v>
      </c>
      <c r="AD2975" s="107">
        <f t="shared" si="560"/>
        <v>2.2222222222222223E-2</v>
      </c>
      <c r="AE2975" s="106">
        <f t="shared" si="561"/>
        <v>16.10777777777778</v>
      </c>
      <c r="AF2975" s="105">
        <f t="shared" si="562"/>
        <v>144.97000000000006</v>
      </c>
      <c r="AG2975" s="105">
        <f t="shared" si="563"/>
        <v>618.03</v>
      </c>
    </row>
    <row r="2976" spans="1:33" s="88" customFormat="1" x14ac:dyDescent="0.35">
      <c r="A2976" s="21">
        <v>10141103</v>
      </c>
      <c r="B2976" s="115" t="s">
        <v>1665</v>
      </c>
      <c r="C2976" s="115" t="s">
        <v>710</v>
      </c>
      <c r="D2976" s="21"/>
      <c r="E2976" s="114" t="str">
        <f t="shared" si="553"/>
        <v xml:space="preserve">TRANSFORMADOR MARCA:DPM SE-MANJE </v>
      </c>
      <c r="F2976" s="21" t="s">
        <v>424</v>
      </c>
      <c r="G2976" s="21" t="s">
        <v>3139</v>
      </c>
      <c r="H2976" s="21" t="s">
        <v>9885</v>
      </c>
      <c r="I2976" s="21" t="s">
        <v>9889</v>
      </c>
      <c r="J2976" s="57"/>
      <c r="K2976" s="57" t="s">
        <v>9891</v>
      </c>
      <c r="L2976" s="57" t="s">
        <v>9890</v>
      </c>
      <c r="M2976" s="21">
        <v>100</v>
      </c>
      <c r="N2976" s="21">
        <v>33</v>
      </c>
      <c r="O2976" s="21">
        <v>0.4</v>
      </c>
      <c r="P2976" s="21">
        <v>3</v>
      </c>
      <c r="Q2976" s="21">
        <v>2009</v>
      </c>
      <c r="R2976" s="21" t="s">
        <v>587</v>
      </c>
      <c r="S2976" s="21" t="s">
        <v>384</v>
      </c>
      <c r="T2976" s="116">
        <v>763</v>
      </c>
      <c r="U2976" s="111">
        <v>45</v>
      </c>
      <c r="V2976" s="113">
        <f t="shared" si="554"/>
        <v>634.13777777777773</v>
      </c>
      <c r="W2976" s="113">
        <f t="shared" si="555"/>
        <v>128.86222222222227</v>
      </c>
      <c r="X2976" s="112">
        <f t="shared" si="556"/>
        <v>128862.22222222228</v>
      </c>
      <c r="Y2976" s="111"/>
      <c r="Z2976" s="110">
        <f t="shared" si="552"/>
        <v>37</v>
      </c>
      <c r="AA2976" s="109">
        <f t="shared" si="557"/>
        <v>38.15</v>
      </c>
      <c r="AB2976" s="109">
        <f t="shared" si="558"/>
        <v>38150</v>
      </c>
      <c r="AC2976" s="108">
        <f t="shared" si="559"/>
        <v>724.85</v>
      </c>
      <c r="AD2976" s="107">
        <f t="shared" si="560"/>
        <v>2.2222222222222223E-2</v>
      </c>
      <c r="AE2976" s="106">
        <f t="shared" si="561"/>
        <v>16.10777777777778</v>
      </c>
      <c r="AF2976" s="105">
        <f t="shared" si="562"/>
        <v>144.97000000000006</v>
      </c>
      <c r="AG2976" s="105">
        <f t="shared" si="563"/>
        <v>618.03</v>
      </c>
    </row>
    <row r="2977" spans="1:33" s="88" customFormat="1" x14ac:dyDescent="0.35">
      <c r="A2977" s="21">
        <v>10141103</v>
      </c>
      <c r="B2977" s="115" t="s">
        <v>1665</v>
      </c>
      <c r="C2977" s="115" t="s">
        <v>710</v>
      </c>
      <c r="D2977" s="21"/>
      <c r="E2977" s="114" t="str">
        <f t="shared" si="553"/>
        <v xml:space="preserve">TRANSFORMADOR MARCA: TUSCO SE-MANJE </v>
      </c>
      <c r="F2977" s="21" t="s">
        <v>424</v>
      </c>
      <c r="G2977" s="21" t="s">
        <v>3139</v>
      </c>
      <c r="H2977" s="21" t="s">
        <v>9885</v>
      </c>
      <c r="I2977" s="21" t="s">
        <v>9889</v>
      </c>
      <c r="J2977" s="57"/>
      <c r="K2977" s="57" t="s">
        <v>9888</v>
      </c>
      <c r="L2977" s="57" t="s">
        <v>9887</v>
      </c>
      <c r="M2977" s="21">
        <v>160</v>
      </c>
      <c r="N2977" s="21">
        <v>33</v>
      </c>
      <c r="O2977" s="21">
        <v>0.4</v>
      </c>
      <c r="P2977" s="21">
        <v>3</v>
      </c>
      <c r="Q2977" s="21">
        <v>2009</v>
      </c>
      <c r="R2977" s="21" t="s">
        <v>9886</v>
      </c>
      <c r="S2977" s="21">
        <v>521200</v>
      </c>
      <c r="T2977" s="116">
        <v>991</v>
      </c>
      <c r="U2977" s="111">
        <v>45</v>
      </c>
      <c r="V2977" s="113">
        <f t="shared" si="554"/>
        <v>823.63111111111107</v>
      </c>
      <c r="W2977" s="113">
        <f t="shared" si="555"/>
        <v>167.36888888888893</v>
      </c>
      <c r="X2977" s="112">
        <f t="shared" si="556"/>
        <v>167368.88888888893</v>
      </c>
      <c r="Y2977" s="111"/>
      <c r="Z2977" s="110">
        <f t="shared" si="552"/>
        <v>37</v>
      </c>
      <c r="AA2977" s="109">
        <f t="shared" si="557"/>
        <v>49.550000000000004</v>
      </c>
      <c r="AB2977" s="109">
        <f t="shared" si="558"/>
        <v>49550.000000000007</v>
      </c>
      <c r="AC2977" s="108">
        <f t="shared" si="559"/>
        <v>941.45</v>
      </c>
      <c r="AD2977" s="107">
        <f t="shared" si="560"/>
        <v>2.2222222222222223E-2</v>
      </c>
      <c r="AE2977" s="106">
        <f t="shared" si="561"/>
        <v>20.921111111111113</v>
      </c>
      <c r="AF2977" s="105">
        <f t="shared" si="562"/>
        <v>188.29000000000005</v>
      </c>
      <c r="AG2977" s="105">
        <f t="shared" si="563"/>
        <v>802.70999999999992</v>
      </c>
    </row>
    <row r="2978" spans="1:33" s="88" customFormat="1" x14ac:dyDescent="0.35">
      <c r="A2978" s="21">
        <v>10141103</v>
      </c>
      <c r="B2978" s="115" t="s">
        <v>1665</v>
      </c>
      <c r="C2978" s="115" t="s">
        <v>710</v>
      </c>
      <c r="D2978" s="21"/>
      <c r="E2978" s="114" t="str">
        <f t="shared" si="553"/>
        <v xml:space="preserve">TRANSFORMADOR MARCA:DPM SE-MANJE </v>
      </c>
      <c r="F2978" s="21" t="s">
        <v>424</v>
      </c>
      <c r="G2978" s="21" t="s">
        <v>3139</v>
      </c>
      <c r="H2978" s="21" t="s">
        <v>9885</v>
      </c>
      <c r="I2978" s="21" t="s">
        <v>9884</v>
      </c>
      <c r="J2978" s="57"/>
      <c r="K2978" s="57" t="s">
        <v>9883</v>
      </c>
      <c r="L2978" s="57" t="s">
        <v>9882</v>
      </c>
      <c r="M2978" s="21">
        <v>25</v>
      </c>
      <c r="N2978" s="21">
        <v>33</v>
      </c>
      <c r="O2978" s="21">
        <v>0.4</v>
      </c>
      <c r="P2978" s="21">
        <v>3</v>
      </c>
      <c r="Q2978" s="21">
        <v>2009</v>
      </c>
      <c r="R2978" s="21" t="s">
        <v>587</v>
      </c>
      <c r="S2978" s="21" t="s">
        <v>9881</v>
      </c>
      <c r="T2978" s="116">
        <v>643</v>
      </c>
      <c r="U2978" s="111">
        <v>45</v>
      </c>
      <c r="V2978" s="113">
        <f t="shared" si="554"/>
        <v>534.40444444444449</v>
      </c>
      <c r="W2978" s="113">
        <f t="shared" si="555"/>
        <v>108.59555555555551</v>
      </c>
      <c r="X2978" s="112">
        <f t="shared" si="556"/>
        <v>108595.5555555555</v>
      </c>
      <c r="Y2978" s="111"/>
      <c r="Z2978" s="110">
        <f t="shared" si="552"/>
        <v>37</v>
      </c>
      <c r="AA2978" s="109">
        <f t="shared" si="557"/>
        <v>32.15</v>
      </c>
      <c r="AB2978" s="109">
        <f t="shared" si="558"/>
        <v>32150</v>
      </c>
      <c r="AC2978" s="108">
        <f t="shared" si="559"/>
        <v>610.85</v>
      </c>
      <c r="AD2978" s="107">
        <f t="shared" si="560"/>
        <v>2.2222222222222223E-2</v>
      </c>
      <c r="AE2978" s="106">
        <f t="shared" si="561"/>
        <v>13.574444444444445</v>
      </c>
      <c r="AF2978" s="105">
        <f t="shared" si="562"/>
        <v>122.16999999999996</v>
      </c>
      <c r="AG2978" s="105">
        <f t="shared" si="563"/>
        <v>520.83000000000004</v>
      </c>
    </row>
    <row r="2979" spans="1:33" s="88" customFormat="1" x14ac:dyDescent="0.35">
      <c r="A2979" s="21">
        <v>10141103</v>
      </c>
      <c r="B2979" s="115" t="s">
        <v>1665</v>
      </c>
      <c r="C2979" s="115" t="s">
        <v>710</v>
      </c>
      <c r="D2979" s="21"/>
      <c r="E2979" s="114" t="str">
        <f t="shared" si="553"/>
        <v xml:space="preserve">TRANSFORMADOR MARCA:FUJI TUSCO SE-MANJE </v>
      </c>
      <c r="F2979" s="57" t="s">
        <v>424</v>
      </c>
      <c r="G2979" s="21" t="s">
        <v>3139</v>
      </c>
      <c r="H2979" s="21" t="s">
        <v>3852</v>
      </c>
      <c r="I2979" s="21" t="s">
        <v>9880</v>
      </c>
      <c r="J2979" s="57"/>
      <c r="K2979" s="57" t="s">
        <v>9879</v>
      </c>
      <c r="L2979" s="57" t="s">
        <v>9878</v>
      </c>
      <c r="M2979" s="21">
        <v>50</v>
      </c>
      <c r="N2979" s="21">
        <v>33</v>
      </c>
      <c r="O2979" s="21">
        <v>0.4</v>
      </c>
      <c r="P2979" s="57">
        <v>3</v>
      </c>
      <c r="Q2979" s="21">
        <v>2009</v>
      </c>
      <c r="R2979" s="21" t="s">
        <v>531</v>
      </c>
      <c r="S2979" s="21">
        <v>521205</v>
      </c>
      <c r="T2979" s="116">
        <v>643</v>
      </c>
      <c r="U2979" s="111">
        <v>45</v>
      </c>
      <c r="V2979" s="113">
        <f t="shared" si="554"/>
        <v>534.40444444444449</v>
      </c>
      <c r="W2979" s="113">
        <f t="shared" si="555"/>
        <v>108.59555555555551</v>
      </c>
      <c r="X2979" s="112">
        <f t="shared" si="556"/>
        <v>108595.5555555555</v>
      </c>
      <c r="Y2979" s="111"/>
      <c r="Z2979" s="110">
        <f t="shared" si="552"/>
        <v>37</v>
      </c>
      <c r="AA2979" s="109">
        <f t="shared" si="557"/>
        <v>32.15</v>
      </c>
      <c r="AB2979" s="109">
        <f t="shared" si="558"/>
        <v>32150</v>
      </c>
      <c r="AC2979" s="108">
        <f t="shared" si="559"/>
        <v>610.85</v>
      </c>
      <c r="AD2979" s="107">
        <f t="shared" si="560"/>
        <v>2.2222222222222223E-2</v>
      </c>
      <c r="AE2979" s="106">
        <f t="shared" si="561"/>
        <v>13.574444444444445</v>
      </c>
      <c r="AF2979" s="105">
        <f t="shared" si="562"/>
        <v>122.16999999999996</v>
      </c>
      <c r="AG2979" s="105">
        <f t="shared" si="563"/>
        <v>520.83000000000004</v>
      </c>
    </row>
    <row r="2980" spans="1:33" s="88" customFormat="1" x14ac:dyDescent="0.35">
      <c r="A2980" s="21">
        <v>10141103</v>
      </c>
      <c r="B2980" s="115" t="s">
        <v>1665</v>
      </c>
      <c r="C2980" s="115" t="s">
        <v>710</v>
      </c>
      <c r="D2980" s="21"/>
      <c r="E2980" s="114" t="str">
        <f t="shared" si="553"/>
        <v xml:space="preserve">TRANSFORMADOR MARCA:EFACEC SE-MANJE </v>
      </c>
      <c r="F2980" s="57" t="s">
        <v>424</v>
      </c>
      <c r="G2980" s="21" t="s">
        <v>3139</v>
      </c>
      <c r="H2980" s="21" t="s">
        <v>3852</v>
      </c>
      <c r="I2980" s="21" t="s">
        <v>9877</v>
      </c>
      <c r="J2980" s="57"/>
      <c r="K2980" s="57" t="s">
        <v>9876</v>
      </c>
      <c r="L2980" s="57" t="s">
        <v>9875</v>
      </c>
      <c r="M2980" s="21">
        <v>50</v>
      </c>
      <c r="N2980" s="21">
        <v>33</v>
      </c>
      <c r="O2980" s="21">
        <v>0.4</v>
      </c>
      <c r="P2980" s="57">
        <v>3</v>
      </c>
      <c r="Q2980" s="21">
        <v>2009</v>
      </c>
      <c r="R2980" s="21" t="s">
        <v>27</v>
      </c>
      <c r="S2980" s="21" t="s">
        <v>384</v>
      </c>
      <c r="T2980" s="116">
        <v>643</v>
      </c>
      <c r="U2980" s="111">
        <v>45</v>
      </c>
      <c r="V2980" s="113">
        <f t="shared" si="554"/>
        <v>534.40444444444449</v>
      </c>
      <c r="W2980" s="113">
        <f t="shared" si="555"/>
        <v>108.59555555555551</v>
      </c>
      <c r="X2980" s="112">
        <f t="shared" si="556"/>
        <v>108595.5555555555</v>
      </c>
      <c r="Y2980" s="111"/>
      <c r="Z2980" s="110">
        <f t="shared" ref="Z2980:Z3043" si="564">(U2980-(2017-Q2980))</f>
        <v>37</v>
      </c>
      <c r="AA2980" s="109">
        <f t="shared" si="557"/>
        <v>32.15</v>
      </c>
      <c r="AB2980" s="109">
        <f t="shared" si="558"/>
        <v>32150</v>
      </c>
      <c r="AC2980" s="108">
        <f t="shared" si="559"/>
        <v>610.85</v>
      </c>
      <c r="AD2980" s="107">
        <f t="shared" si="560"/>
        <v>2.2222222222222223E-2</v>
      </c>
      <c r="AE2980" s="106">
        <f t="shared" si="561"/>
        <v>13.574444444444445</v>
      </c>
      <c r="AF2980" s="105">
        <f t="shared" si="562"/>
        <v>122.16999999999996</v>
      </c>
      <c r="AG2980" s="105">
        <f t="shared" si="563"/>
        <v>520.83000000000004</v>
      </c>
    </row>
    <row r="2981" spans="1:33" s="88" customFormat="1" x14ac:dyDescent="0.35">
      <c r="A2981" s="21">
        <v>10141103</v>
      </c>
      <c r="B2981" s="115" t="s">
        <v>1665</v>
      </c>
      <c r="C2981" s="115" t="s">
        <v>710</v>
      </c>
      <c r="D2981" s="21"/>
      <c r="E2981" s="114" t="str">
        <f t="shared" si="553"/>
        <v xml:space="preserve">TRANSFORMADOR MARCA:EFACEC SE-JINDAL </v>
      </c>
      <c r="F2981" s="57" t="s">
        <v>424</v>
      </c>
      <c r="G2981" s="21" t="s">
        <v>3857</v>
      </c>
      <c r="H2981" s="21" t="s">
        <v>6281</v>
      </c>
      <c r="I2981" s="21" t="s">
        <v>9874</v>
      </c>
      <c r="J2981" s="57"/>
      <c r="K2981" s="57" t="s">
        <v>9873</v>
      </c>
      <c r="L2981" s="57" t="s">
        <v>9872</v>
      </c>
      <c r="M2981" s="21">
        <v>50</v>
      </c>
      <c r="N2981" s="21">
        <v>33</v>
      </c>
      <c r="O2981" s="21">
        <v>0.4</v>
      </c>
      <c r="P2981" s="57">
        <v>3</v>
      </c>
      <c r="Q2981" s="21">
        <v>2009</v>
      </c>
      <c r="R2981" s="21" t="s">
        <v>27</v>
      </c>
      <c r="S2981" s="21"/>
      <c r="T2981" s="116">
        <v>643</v>
      </c>
      <c r="U2981" s="111">
        <v>45</v>
      </c>
      <c r="V2981" s="113">
        <f t="shared" si="554"/>
        <v>534.40444444444449</v>
      </c>
      <c r="W2981" s="113">
        <f t="shared" si="555"/>
        <v>108.59555555555551</v>
      </c>
      <c r="X2981" s="112">
        <f t="shared" si="556"/>
        <v>108595.5555555555</v>
      </c>
      <c r="Y2981" s="111"/>
      <c r="Z2981" s="110">
        <f t="shared" si="564"/>
        <v>37</v>
      </c>
      <c r="AA2981" s="109">
        <f t="shared" si="557"/>
        <v>32.15</v>
      </c>
      <c r="AB2981" s="109">
        <f t="shared" si="558"/>
        <v>32150</v>
      </c>
      <c r="AC2981" s="108">
        <f t="shared" si="559"/>
        <v>610.85</v>
      </c>
      <c r="AD2981" s="107">
        <f t="shared" si="560"/>
        <v>2.2222222222222223E-2</v>
      </c>
      <c r="AE2981" s="106">
        <f t="shared" si="561"/>
        <v>13.574444444444445</v>
      </c>
      <c r="AF2981" s="105">
        <f t="shared" si="562"/>
        <v>122.16999999999996</v>
      </c>
      <c r="AG2981" s="105">
        <f t="shared" si="563"/>
        <v>520.83000000000004</v>
      </c>
    </row>
    <row r="2982" spans="1:33" s="88" customFormat="1" x14ac:dyDescent="0.35">
      <c r="A2982" s="21">
        <v>10141103</v>
      </c>
      <c r="B2982" s="115" t="s">
        <v>1665</v>
      </c>
      <c r="C2982" s="115" t="s">
        <v>710</v>
      </c>
      <c r="D2982" s="21"/>
      <c r="E2982" s="114" t="str">
        <f t="shared" si="553"/>
        <v xml:space="preserve">TRANSFORMADOR MARCA:PME SE-MWANZA/MALAWI </v>
      </c>
      <c r="F2982" s="57" t="s">
        <v>424</v>
      </c>
      <c r="G2982" s="21" t="s">
        <v>6277</v>
      </c>
      <c r="H2982" s="21" t="s">
        <v>6276</v>
      </c>
      <c r="I2982" s="21" t="s">
        <v>9871</v>
      </c>
      <c r="J2982" s="57"/>
      <c r="K2982" s="57" t="s">
        <v>9870</v>
      </c>
      <c r="L2982" s="57" t="s">
        <v>9869</v>
      </c>
      <c r="M2982" s="21">
        <v>100</v>
      </c>
      <c r="N2982" s="21">
        <v>33</v>
      </c>
      <c r="O2982" s="21">
        <v>0.4</v>
      </c>
      <c r="P2982" s="57">
        <v>3</v>
      </c>
      <c r="Q2982" s="21">
        <v>2009</v>
      </c>
      <c r="R2982" s="21" t="s">
        <v>6531</v>
      </c>
      <c r="S2982" s="21">
        <v>100090732</v>
      </c>
      <c r="T2982" s="116">
        <v>763</v>
      </c>
      <c r="U2982" s="111">
        <v>45</v>
      </c>
      <c r="V2982" s="113">
        <f t="shared" si="554"/>
        <v>634.13777777777773</v>
      </c>
      <c r="W2982" s="113">
        <f t="shared" si="555"/>
        <v>128.86222222222227</v>
      </c>
      <c r="X2982" s="112">
        <f t="shared" si="556"/>
        <v>128862.22222222228</v>
      </c>
      <c r="Y2982" s="111"/>
      <c r="Z2982" s="110">
        <f t="shared" si="564"/>
        <v>37</v>
      </c>
      <c r="AA2982" s="109">
        <f t="shared" si="557"/>
        <v>38.15</v>
      </c>
      <c r="AB2982" s="109">
        <f t="shared" si="558"/>
        <v>38150</v>
      </c>
      <c r="AC2982" s="108">
        <f t="shared" si="559"/>
        <v>724.85</v>
      </c>
      <c r="AD2982" s="107">
        <f t="shared" si="560"/>
        <v>2.2222222222222223E-2</v>
      </c>
      <c r="AE2982" s="106">
        <f t="shared" si="561"/>
        <v>16.10777777777778</v>
      </c>
      <c r="AF2982" s="105">
        <f t="shared" si="562"/>
        <v>144.97000000000006</v>
      </c>
      <c r="AG2982" s="105">
        <f t="shared" si="563"/>
        <v>618.03</v>
      </c>
    </row>
    <row r="2983" spans="1:33" s="88" customFormat="1" x14ac:dyDescent="0.35">
      <c r="A2983" s="21">
        <v>10141103</v>
      </c>
      <c r="B2983" s="115" t="s">
        <v>1665</v>
      </c>
      <c r="C2983" s="115" t="s">
        <v>710</v>
      </c>
      <c r="D2983" s="21"/>
      <c r="E2983" s="114" t="str">
        <f t="shared" si="553"/>
        <v xml:space="preserve">TRANSFORMADOR MARCA:PME SE-MWANZA/MALAWI </v>
      </c>
      <c r="F2983" s="57" t="s">
        <v>424</v>
      </c>
      <c r="G2983" s="21" t="s">
        <v>6277</v>
      </c>
      <c r="H2983" s="21" t="s">
        <v>6276</v>
      </c>
      <c r="I2983" s="21" t="s">
        <v>9868</v>
      </c>
      <c r="J2983" s="57"/>
      <c r="K2983" s="57" t="s">
        <v>9867</v>
      </c>
      <c r="L2983" s="57" t="s">
        <v>9866</v>
      </c>
      <c r="M2983" s="21">
        <v>100</v>
      </c>
      <c r="N2983" s="21">
        <v>33</v>
      </c>
      <c r="O2983" s="21">
        <v>0.4</v>
      </c>
      <c r="P2983" s="57">
        <v>3</v>
      </c>
      <c r="Q2983" s="21">
        <v>2009</v>
      </c>
      <c r="R2983" s="21" t="s">
        <v>6531</v>
      </c>
      <c r="S2983" s="21">
        <v>100090735</v>
      </c>
      <c r="T2983" s="116">
        <v>763</v>
      </c>
      <c r="U2983" s="111">
        <v>45</v>
      </c>
      <c r="V2983" s="113">
        <f t="shared" si="554"/>
        <v>634.13777777777773</v>
      </c>
      <c r="W2983" s="113">
        <f t="shared" si="555"/>
        <v>128.86222222222227</v>
      </c>
      <c r="X2983" s="112">
        <f t="shared" si="556"/>
        <v>128862.22222222228</v>
      </c>
      <c r="Y2983" s="111"/>
      <c r="Z2983" s="110">
        <f t="shared" si="564"/>
        <v>37</v>
      </c>
      <c r="AA2983" s="109">
        <f t="shared" si="557"/>
        <v>38.15</v>
      </c>
      <c r="AB2983" s="109">
        <f t="shared" si="558"/>
        <v>38150</v>
      </c>
      <c r="AC2983" s="108">
        <f t="shared" si="559"/>
        <v>724.85</v>
      </c>
      <c r="AD2983" s="107">
        <f t="shared" si="560"/>
        <v>2.2222222222222223E-2</v>
      </c>
      <c r="AE2983" s="106">
        <f t="shared" si="561"/>
        <v>16.10777777777778</v>
      </c>
      <c r="AF2983" s="105">
        <f t="shared" si="562"/>
        <v>144.97000000000006</v>
      </c>
      <c r="AG2983" s="105">
        <f t="shared" si="563"/>
        <v>618.03</v>
      </c>
    </row>
    <row r="2984" spans="1:33" s="88" customFormat="1" x14ac:dyDescent="0.35">
      <c r="A2984" s="21">
        <v>10141103</v>
      </c>
      <c r="B2984" s="115" t="s">
        <v>1665</v>
      </c>
      <c r="C2984" s="115" t="s">
        <v>710</v>
      </c>
      <c r="D2984" s="21"/>
      <c r="E2984" s="114" t="str">
        <f t="shared" si="553"/>
        <v xml:space="preserve">TRANSFORMADOR MARCA:PME SE-MWANZA/MALAWI </v>
      </c>
      <c r="F2984" s="57" t="s">
        <v>424</v>
      </c>
      <c r="G2984" s="21" t="s">
        <v>6277</v>
      </c>
      <c r="H2984" s="21" t="s">
        <v>6276</v>
      </c>
      <c r="I2984" s="21" t="s">
        <v>9865</v>
      </c>
      <c r="J2984" s="57"/>
      <c r="K2984" s="57" t="s">
        <v>9864</v>
      </c>
      <c r="L2984" s="57" t="s">
        <v>9863</v>
      </c>
      <c r="M2984" s="21">
        <v>160</v>
      </c>
      <c r="N2984" s="21">
        <v>33</v>
      </c>
      <c r="O2984" s="21">
        <v>0.4</v>
      </c>
      <c r="P2984" s="57">
        <v>3</v>
      </c>
      <c r="Q2984" s="21">
        <v>2009</v>
      </c>
      <c r="R2984" s="21" t="s">
        <v>6531</v>
      </c>
      <c r="S2984" s="21">
        <v>100090738</v>
      </c>
      <c r="T2984" s="116">
        <v>991</v>
      </c>
      <c r="U2984" s="111">
        <v>45</v>
      </c>
      <c r="V2984" s="113">
        <f t="shared" si="554"/>
        <v>823.63111111111107</v>
      </c>
      <c r="W2984" s="113">
        <f t="shared" si="555"/>
        <v>167.36888888888893</v>
      </c>
      <c r="X2984" s="112">
        <f t="shared" si="556"/>
        <v>167368.88888888893</v>
      </c>
      <c r="Y2984" s="111"/>
      <c r="Z2984" s="110">
        <f t="shared" si="564"/>
        <v>37</v>
      </c>
      <c r="AA2984" s="109">
        <f t="shared" si="557"/>
        <v>49.550000000000004</v>
      </c>
      <c r="AB2984" s="109">
        <f t="shared" si="558"/>
        <v>49550.000000000007</v>
      </c>
      <c r="AC2984" s="108">
        <f t="shared" si="559"/>
        <v>941.45</v>
      </c>
      <c r="AD2984" s="107">
        <f t="shared" si="560"/>
        <v>2.2222222222222223E-2</v>
      </c>
      <c r="AE2984" s="106">
        <f t="shared" si="561"/>
        <v>20.921111111111113</v>
      </c>
      <c r="AF2984" s="105">
        <f t="shared" si="562"/>
        <v>188.29000000000005</v>
      </c>
      <c r="AG2984" s="105">
        <f t="shared" si="563"/>
        <v>802.70999999999992</v>
      </c>
    </row>
    <row r="2985" spans="1:33" s="88" customFormat="1" x14ac:dyDescent="0.35">
      <c r="A2985" s="21">
        <v>10141103</v>
      </c>
      <c r="B2985" s="115" t="s">
        <v>1665</v>
      </c>
      <c r="C2985" s="115" t="s">
        <v>710</v>
      </c>
      <c r="D2985" s="21" t="s">
        <v>9862</v>
      </c>
      <c r="E2985" s="114" t="str">
        <f t="shared" si="553"/>
        <v>TRANSFORMADOR MARCA:PME ANGOCHE PTS 1</v>
      </c>
      <c r="F2985" s="21"/>
      <c r="G2985" s="21" t="s">
        <v>709</v>
      </c>
      <c r="H2985" s="21" t="s">
        <v>1808</v>
      </c>
      <c r="I2985" s="21"/>
      <c r="J2985" s="21"/>
      <c r="K2985" s="21" t="s">
        <v>9861</v>
      </c>
      <c r="L2985" s="21" t="s">
        <v>9860</v>
      </c>
      <c r="M2985" s="21" t="s">
        <v>712</v>
      </c>
      <c r="N2985" s="21" t="s">
        <v>376</v>
      </c>
      <c r="O2985" s="21" t="s">
        <v>362</v>
      </c>
      <c r="P2985" s="21">
        <v>3</v>
      </c>
      <c r="Q2985" s="21">
        <v>2009</v>
      </c>
      <c r="R2985" s="21" t="s">
        <v>6531</v>
      </c>
      <c r="S2985" s="21"/>
      <c r="T2985" s="116">
        <v>572</v>
      </c>
      <c r="U2985" s="111">
        <v>45</v>
      </c>
      <c r="V2985" s="113">
        <f t="shared" si="554"/>
        <v>475.39555555555552</v>
      </c>
      <c r="W2985" s="113">
        <f t="shared" si="555"/>
        <v>96.604444444444482</v>
      </c>
      <c r="X2985" s="112">
        <f t="shared" si="556"/>
        <v>96604.444444444482</v>
      </c>
      <c r="Y2985" s="111"/>
      <c r="Z2985" s="110">
        <f t="shared" si="564"/>
        <v>37</v>
      </c>
      <c r="AA2985" s="109">
        <f t="shared" si="557"/>
        <v>28.6</v>
      </c>
      <c r="AB2985" s="109">
        <f t="shared" si="558"/>
        <v>28600</v>
      </c>
      <c r="AC2985" s="108">
        <f t="shared" si="559"/>
        <v>543.4</v>
      </c>
      <c r="AD2985" s="107">
        <f t="shared" si="560"/>
        <v>2.2222222222222223E-2</v>
      </c>
      <c r="AE2985" s="106">
        <f t="shared" si="561"/>
        <v>12.075555555555555</v>
      </c>
      <c r="AF2985" s="105">
        <f t="shared" si="562"/>
        <v>108.68000000000004</v>
      </c>
      <c r="AG2985" s="105">
        <f t="shared" si="563"/>
        <v>463.31999999999994</v>
      </c>
    </row>
    <row r="2986" spans="1:33" s="88" customFormat="1" x14ac:dyDescent="0.35">
      <c r="A2986" s="21">
        <v>10141103</v>
      </c>
      <c r="B2986" s="115" t="s">
        <v>1665</v>
      </c>
      <c r="C2986" s="115" t="s">
        <v>710</v>
      </c>
      <c r="D2986" s="21" t="s">
        <v>8810</v>
      </c>
      <c r="E2986" s="114" t="str">
        <f t="shared" si="553"/>
        <v>TRANSFORMADOR MARCA:DPM ANGOCHE PTS 3</v>
      </c>
      <c r="F2986" s="21"/>
      <c r="G2986" s="21" t="s">
        <v>709</v>
      </c>
      <c r="H2986" s="21" t="s">
        <v>1808</v>
      </c>
      <c r="I2986" s="21"/>
      <c r="J2986" s="21"/>
      <c r="K2986" s="21" t="s">
        <v>9132</v>
      </c>
      <c r="L2986" s="21" t="s">
        <v>9131</v>
      </c>
      <c r="M2986" s="21" t="s">
        <v>712</v>
      </c>
      <c r="N2986" s="21" t="s">
        <v>376</v>
      </c>
      <c r="O2986" s="21" t="s">
        <v>362</v>
      </c>
      <c r="P2986" s="21">
        <v>3</v>
      </c>
      <c r="Q2986" s="21">
        <v>2009</v>
      </c>
      <c r="R2986" s="21" t="s">
        <v>587</v>
      </c>
      <c r="S2986" s="21"/>
      <c r="T2986" s="116">
        <v>572</v>
      </c>
      <c r="U2986" s="111">
        <v>45</v>
      </c>
      <c r="V2986" s="113">
        <f t="shared" si="554"/>
        <v>475.39555555555552</v>
      </c>
      <c r="W2986" s="113">
        <f t="shared" si="555"/>
        <v>96.604444444444482</v>
      </c>
      <c r="X2986" s="112">
        <f t="shared" si="556"/>
        <v>96604.444444444482</v>
      </c>
      <c r="Y2986" s="111"/>
      <c r="Z2986" s="110">
        <f t="shared" si="564"/>
        <v>37</v>
      </c>
      <c r="AA2986" s="109">
        <f t="shared" si="557"/>
        <v>28.6</v>
      </c>
      <c r="AB2986" s="109">
        <f t="shared" si="558"/>
        <v>28600</v>
      </c>
      <c r="AC2986" s="108">
        <f t="shared" si="559"/>
        <v>543.4</v>
      </c>
      <c r="AD2986" s="107">
        <f t="shared" si="560"/>
        <v>2.2222222222222223E-2</v>
      </c>
      <c r="AE2986" s="106">
        <f t="shared" si="561"/>
        <v>12.075555555555555</v>
      </c>
      <c r="AF2986" s="105">
        <f t="shared" si="562"/>
        <v>108.68000000000004</v>
      </c>
      <c r="AG2986" s="105">
        <f t="shared" si="563"/>
        <v>463.31999999999994</v>
      </c>
    </row>
    <row r="2987" spans="1:33" s="88" customFormat="1" x14ac:dyDescent="0.35">
      <c r="A2987" s="21">
        <v>10141103</v>
      </c>
      <c r="B2987" s="115" t="s">
        <v>1665</v>
      </c>
      <c r="C2987" s="115" t="s">
        <v>710</v>
      </c>
      <c r="D2987" s="21" t="s">
        <v>9858</v>
      </c>
      <c r="E2987" s="114" t="str">
        <f t="shared" si="553"/>
        <v>TRANSFORMADOR MARCA:Efacec PT115 PT115</v>
      </c>
      <c r="F2987" s="21" t="s">
        <v>9859</v>
      </c>
      <c r="G2987" s="21" t="s">
        <v>9858</v>
      </c>
      <c r="H2987" s="21" t="s">
        <v>3104</v>
      </c>
      <c r="I2987" s="21" t="s">
        <v>530</v>
      </c>
      <c r="J2987" s="57"/>
      <c r="K2987" s="124">
        <v>696702.2</v>
      </c>
      <c r="L2987" s="124">
        <v>7805529.2999999998</v>
      </c>
      <c r="M2987" s="21">
        <v>250</v>
      </c>
      <c r="N2987" s="21">
        <v>22</v>
      </c>
      <c r="O2987" s="21">
        <v>0.4</v>
      </c>
      <c r="P2987" s="21">
        <v>3</v>
      </c>
      <c r="Q2987" s="124">
        <v>2009</v>
      </c>
      <c r="R2987" s="124" t="s">
        <v>535</v>
      </c>
      <c r="S2987" s="124" t="s">
        <v>9857</v>
      </c>
      <c r="T2987" s="116">
        <v>953</v>
      </c>
      <c r="U2987" s="111">
        <v>45</v>
      </c>
      <c r="V2987" s="113">
        <f t="shared" si="554"/>
        <v>792.04888888888888</v>
      </c>
      <c r="W2987" s="113">
        <f t="shared" si="555"/>
        <v>160.95111111111112</v>
      </c>
      <c r="X2987" s="112">
        <f t="shared" si="556"/>
        <v>160951.11111111112</v>
      </c>
      <c r="Y2987" s="111"/>
      <c r="Z2987" s="110">
        <f t="shared" si="564"/>
        <v>37</v>
      </c>
      <c r="AA2987" s="109">
        <f t="shared" si="557"/>
        <v>47.650000000000006</v>
      </c>
      <c r="AB2987" s="109">
        <f t="shared" si="558"/>
        <v>47650.000000000007</v>
      </c>
      <c r="AC2987" s="108">
        <f t="shared" si="559"/>
        <v>905.35</v>
      </c>
      <c r="AD2987" s="107">
        <f t="shared" si="560"/>
        <v>2.2222222222222223E-2</v>
      </c>
      <c r="AE2987" s="106">
        <f t="shared" si="561"/>
        <v>20.11888888888889</v>
      </c>
      <c r="AF2987" s="105">
        <f t="shared" si="562"/>
        <v>181.07</v>
      </c>
      <c r="AG2987" s="105">
        <f t="shared" si="563"/>
        <v>771.93</v>
      </c>
    </row>
    <row r="2988" spans="1:33" s="88" customFormat="1" x14ac:dyDescent="0.35">
      <c r="A2988" s="21">
        <v>10141103</v>
      </c>
      <c r="B2988" s="115" t="s">
        <v>1665</v>
      </c>
      <c r="C2988" s="115" t="s">
        <v>710</v>
      </c>
      <c r="D2988" s="61" t="s">
        <v>9855</v>
      </c>
      <c r="E2988" s="114" t="str">
        <f t="shared" si="553"/>
        <v>TRANSFORMADOR MARCA:Efacec PT223 PT223</v>
      </c>
      <c r="F2988" s="61" t="s">
        <v>9856</v>
      </c>
      <c r="G2988" s="61" t="s">
        <v>9855</v>
      </c>
      <c r="H2988" s="21" t="s">
        <v>3104</v>
      </c>
      <c r="I2988" s="21" t="s">
        <v>530</v>
      </c>
      <c r="J2988" s="21"/>
      <c r="K2988" s="124" t="s">
        <v>9854</v>
      </c>
      <c r="L2988" s="124" t="s">
        <v>9853</v>
      </c>
      <c r="M2988" s="61">
        <v>200</v>
      </c>
      <c r="N2988" s="21">
        <v>22</v>
      </c>
      <c r="O2988" s="21">
        <v>0.4</v>
      </c>
      <c r="P2988" s="21">
        <v>3</v>
      </c>
      <c r="Q2988" s="124">
        <v>2009</v>
      </c>
      <c r="R2988" s="124" t="s">
        <v>535</v>
      </c>
      <c r="S2988" s="124" t="s">
        <v>9852</v>
      </c>
      <c r="T2988" s="116">
        <v>572</v>
      </c>
      <c r="U2988" s="111">
        <v>45</v>
      </c>
      <c r="V2988" s="113">
        <f t="shared" si="554"/>
        <v>475.39555555555552</v>
      </c>
      <c r="W2988" s="113">
        <f t="shared" si="555"/>
        <v>96.604444444444482</v>
      </c>
      <c r="X2988" s="112">
        <f t="shared" si="556"/>
        <v>96604.444444444482</v>
      </c>
      <c r="Y2988" s="111"/>
      <c r="Z2988" s="110">
        <f t="shared" si="564"/>
        <v>37</v>
      </c>
      <c r="AA2988" s="109">
        <f t="shared" si="557"/>
        <v>28.6</v>
      </c>
      <c r="AB2988" s="109">
        <f t="shared" si="558"/>
        <v>28600</v>
      </c>
      <c r="AC2988" s="108">
        <f t="shared" si="559"/>
        <v>543.4</v>
      </c>
      <c r="AD2988" s="107">
        <f t="shared" si="560"/>
        <v>2.2222222222222223E-2</v>
      </c>
      <c r="AE2988" s="106">
        <f t="shared" si="561"/>
        <v>12.075555555555555</v>
      </c>
      <c r="AF2988" s="105">
        <f t="shared" si="562"/>
        <v>108.68000000000004</v>
      </c>
      <c r="AG2988" s="105">
        <f t="shared" si="563"/>
        <v>463.31999999999994</v>
      </c>
    </row>
    <row r="2989" spans="1:33" s="88" customFormat="1" x14ac:dyDescent="0.35">
      <c r="A2989" s="21">
        <v>10141103</v>
      </c>
      <c r="B2989" s="115" t="s">
        <v>1665</v>
      </c>
      <c r="C2989" s="115" t="s">
        <v>710</v>
      </c>
      <c r="D2989" s="21" t="s">
        <v>9850</v>
      </c>
      <c r="E2989" s="114" t="str">
        <f t="shared" si="553"/>
        <v>TRANSFORMADOR MARCA:ITB PT228 PT228</v>
      </c>
      <c r="F2989" s="61" t="s">
        <v>9851</v>
      </c>
      <c r="G2989" s="21" t="s">
        <v>9850</v>
      </c>
      <c r="H2989" s="21" t="s">
        <v>3104</v>
      </c>
      <c r="I2989" s="21" t="s">
        <v>530</v>
      </c>
      <c r="J2989" s="21"/>
      <c r="K2989" s="124">
        <v>-19.180486599999998</v>
      </c>
      <c r="L2989" s="124">
        <v>34.173845399999998</v>
      </c>
      <c r="M2989" s="61">
        <v>100</v>
      </c>
      <c r="N2989" s="21">
        <v>22</v>
      </c>
      <c r="O2989" s="21">
        <v>0.4</v>
      </c>
      <c r="P2989" s="21">
        <v>3</v>
      </c>
      <c r="Q2989" s="124">
        <v>2009</v>
      </c>
      <c r="R2989" s="124" t="s">
        <v>1109</v>
      </c>
      <c r="S2989" s="124">
        <v>62656</v>
      </c>
      <c r="T2989" s="116">
        <v>445</v>
      </c>
      <c r="U2989" s="111">
        <v>45</v>
      </c>
      <c r="V2989" s="113">
        <f t="shared" si="554"/>
        <v>369.84444444444443</v>
      </c>
      <c r="W2989" s="113">
        <f t="shared" si="555"/>
        <v>75.155555555555566</v>
      </c>
      <c r="X2989" s="112">
        <f t="shared" si="556"/>
        <v>75155.555555555562</v>
      </c>
      <c r="Y2989" s="111"/>
      <c r="Z2989" s="110">
        <f t="shared" si="564"/>
        <v>37</v>
      </c>
      <c r="AA2989" s="109">
        <f t="shared" si="557"/>
        <v>22.25</v>
      </c>
      <c r="AB2989" s="109">
        <f t="shared" si="558"/>
        <v>22250</v>
      </c>
      <c r="AC2989" s="108">
        <f t="shared" si="559"/>
        <v>422.75</v>
      </c>
      <c r="AD2989" s="107">
        <f t="shared" si="560"/>
        <v>2.2222222222222223E-2</v>
      </c>
      <c r="AE2989" s="106">
        <f t="shared" si="561"/>
        <v>9.3944444444444439</v>
      </c>
      <c r="AF2989" s="105">
        <f t="shared" si="562"/>
        <v>84.550000000000011</v>
      </c>
      <c r="AG2989" s="105">
        <f t="shared" si="563"/>
        <v>360.45</v>
      </c>
    </row>
    <row r="2990" spans="1:33" s="88" customFormat="1" x14ac:dyDescent="0.35">
      <c r="A2990" s="21">
        <v>10141103</v>
      </c>
      <c r="B2990" s="115" t="s">
        <v>1665</v>
      </c>
      <c r="C2990" s="115" t="s">
        <v>710</v>
      </c>
      <c r="D2990" s="21" t="s">
        <v>9848</v>
      </c>
      <c r="E2990" s="114" t="str">
        <f t="shared" si="553"/>
        <v>TRANSFORMADOR MARCA:Efacec PT235 PT235</v>
      </c>
      <c r="F2990" s="61" t="s">
        <v>9849</v>
      </c>
      <c r="G2990" s="21" t="s">
        <v>9848</v>
      </c>
      <c r="H2990" s="21" t="s">
        <v>3104</v>
      </c>
      <c r="I2990" s="21" t="s">
        <v>530</v>
      </c>
      <c r="J2990" s="57"/>
      <c r="K2990" s="124">
        <v>700680.9</v>
      </c>
      <c r="L2990" s="124">
        <v>7811314.2000000002</v>
      </c>
      <c r="M2990" s="61">
        <v>50</v>
      </c>
      <c r="N2990" s="61">
        <v>22</v>
      </c>
      <c r="O2990" s="21">
        <v>0.4</v>
      </c>
      <c r="P2990" s="21">
        <v>3</v>
      </c>
      <c r="Q2990" s="124">
        <v>2009</v>
      </c>
      <c r="R2990" s="124" t="s">
        <v>535</v>
      </c>
      <c r="S2990" s="124" t="s">
        <v>9847</v>
      </c>
      <c r="T2990" s="116">
        <v>433</v>
      </c>
      <c r="U2990" s="111">
        <v>45</v>
      </c>
      <c r="V2990" s="113">
        <f t="shared" si="554"/>
        <v>359.87111111111108</v>
      </c>
      <c r="W2990" s="113">
        <f t="shared" si="555"/>
        <v>73.128888888888923</v>
      </c>
      <c r="X2990" s="112">
        <f t="shared" si="556"/>
        <v>73128.88888888892</v>
      </c>
      <c r="Y2990" s="111"/>
      <c r="Z2990" s="110">
        <f t="shared" si="564"/>
        <v>37</v>
      </c>
      <c r="AA2990" s="109">
        <f t="shared" si="557"/>
        <v>21.650000000000002</v>
      </c>
      <c r="AB2990" s="109">
        <f t="shared" si="558"/>
        <v>21650.000000000004</v>
      </c>
      <c r="AC2990" s="108">
        <f t="shared" si="559"/>
        <v>411.35</v>
      </c>
      <c r="AD2990" s="107">
        <f t="shared" si="560"/>
        <v>2.2222222222222223E-2</v>
      </c>
      <c r="AE2990" s="106">
        <f t="shared" si="561"/>
        <v>9.1411111111111119</v>
      </c>
      <c r="AF2990" s="105">
        <f t="shared" si="562"/>
        <v>82.270000000000039</v>
      </c>
      <c r="AG2990" s="105">
        <f t="shared" si="563"/>
        <v>350.72999999999996</v>
      </c>
    </row>
    <row r="2991" spans="1:33" s="88" customFormat="1" x14ac:dyDescent="0.35">
      <c r="A2991" s="21">
        <v>10141103</v>
      </c>
      <c r="B2991" s="115" t="s">
        <v>1665</v>
      </c>
      <c r="C2991" s="115" t="s">
        <v>710</v>
      </c>
      <c r="D2991" s="21" t="s">
        <v>9846</v>
      </c>
      <c r="E2991" s="114" t="str">
        <f t="shared" si="553"/>
        <v>TRANSFORMADOR MARCA:Efacec PT236 PT236</v>
      </c>
      <c r="F2991" s="61" t="s">
        <v>9842</v>
      </c>
      <c r="G2991" s="21" t="s">
        <v>9846</v>
      </c>
      <c r="H2991" s="21" t="s">
        <v>3104</v>
      </c>
      <c r="I2991" s="21" t="s">
        <v>530</v>
      </c>
      <c r="J2991" s="57"/>
      <c r="K2991" s="142">
        <v>688228.1</v>
      </c>
      <c r="L2991" s="142">
        <v>7820137</v>
      </c>
      <c r="M2991" s="61">
        <v>50</v>
      </c>
      <c r="N2991" s="61">
        <v>22</v>
      </c>
      <c r="O2991" s="21">
        <v>0.4</v>
      </c>
      <c r="P2991" s="21">
        <v>3</v>
      </c>
      <c r="Q2991" s="124">
        <v>2009</v>
      </c>
      <c r="R2991" s="124" t="s">
        <v>535</v>
      </c>
      <c r="S2991" s="124" t="s">
        <v>9845</v>
      </c>
      <c r="T2991" s="116">
        <v>433</v>
      </c>
      <c r="U2991" s="111">
        <v>45</v>
      </c>
      <c r="V2991" s="113">
        <f t="shared" si="554"/>
        <v>359.87111111111108</v>
      </c>
      <c r="W2991" s="113">
        <f t="shared" si="555"/>
        <v>73.128888888888923</v>
      </c>
      <c r="X2991" s="112">
        <f t="shared" si="556"/>
        <v>73128.88888888892</v>
      </c>
      <c r="Y2991" s="111"/>
      <c r="Z2991" s="110">
        <f t="shared" si="564"/>
        <v>37</v>
      </c>
      <c r="AA2991" s="109">
        <f t="shared" si="557"/>
        <v>21.650000000000002</v>
      </c>
      <c r="AB2991" s="109">
        <f t="shared" si="558"/>
        <v>21650.000000000004</v>
      </c>
      <c r="AC2991" s="108">
        <f t="shared" si="559"/>
        <v>411.35</v>
      </c>
      <c r="AD2991" s="107">
        <f t="shared" si="560"/>
        <v>2.2222222222222223E-2</v>
      </c>
      <c r="AE2991" s="106">
        <f t="shared" si="561"/>
        <v>9.1411111111111119</v>
      </c>
      <c r="AF2991" s="105">
        <f t="shared" si="562"/>
        <v>82.270000000000039</v>
      </c>
      <c r="AG2991" s="105">
        <f t="shared" si="563"/>
        <v>350.72999999999996</v>
      </c>
    </row>
    <row r="2992" spans="1:33" s="88" customFormat="1" x14ac:dyDescent="0.35">
      <c r="A2992" s="21">
        <v>10141103</v>
      </c>
      <c r="B2992" s="115" t="s">
        <v>1665</v>
      </c>
      <c r="C2992" s="115" t="s">
        <v>710</v>
      </c>
      <c r="D2992" s="21" t="s">
        <v>9844</v>
      </c>
      <c r="E2992" s="114" t="str">
        <f t="shared" si="553"/>
        <v>TRANSFORMADOR MARCA:Efacec PT237 PT237</v>
      </c>
      <c r="F2992" s="61" t="s">
        <v>9842</v>
      </c>
      <c r="G2992" s="21" t="s">
        <v>9844</v>
      </c>
      <c r="H2992" s="21" t="s">
        <v>3104</v>
      </c>
      <c r="I2992" s="21" t="s">
        <v>530</v>
      </c>
      <c r="J2992" s="57"/>
      <c r="K2992" s="124">
        <v>687797</v>
      </c>
      <c r="L2992" s="124">
        <v>7820835.5</v>
      </c>
      <c r="M2992" s="61">
        <v>50</v>
      </c>
      <c r="N2992" s="61">
        <v>22</v>
      </c>
      <c r="O2992" s="21">
        <v>0.4</v>
      </c>
      <c r="P2992" s="21">
        <v>3</v>
      </c>
      <c r="Q2992" s="124">
        <v>2009</v>
      </c>
      <c r="R2992" s="124" t="s">
        <v>535</v>
      </c>
      <c r="S2992" s="124" t="s">
        <v>9843</v>
      </c>
      <c r="T2992" s="116">
        <v>433</v>
      </c>
      <c r="U2992" s="111">
        <v>45</v>
      </c>
      <c r="V2992" s="113">
        <f t="shared" si="554"/>
        <v>359.87111111111108</v>
      </c>
      <c r="W2992" s="113">
        <f t="shared" si="555"/>
        <v>73.128888888888923</v>
      </c>
      <c r="X2992" s="112">
        <f t="shared" si="556"/>
        <v>73128.88888888892</v>
      </c>
      <c r="Y2992" s="111"/>
      <c r="Z2992" s="110">
        <f t="shared" si="564"/>
        <v>37</v>
      </c>
      <c r="AA2992" s="109">
        <f t="shared" si="557"/>
        <v>21.650000000000002</v>
      </c>
      <c r="AB2992" s="109">
        <f t="shared" si="558"/>
        <v>21650.000000000004</v>
      </c>
      <c r="AC2992" s="108">
        <f t="shared" si="559"/>
        <v>411.35</v>
      </c>
      <c r="AD2992" s="107">
        <f t="shared" si="560"/>
        <v>2.2222222222222223E-2</v>
      </c>
      <c r="AE2992" s="106">
        <f t="shared" si="561"/>
        <v>9.1411111111111119</v>
      </c>
      <c r="AF2992" s="105">
        <f t="shared" si="562"/>
        <v>82.270000000000039</v>
      </c>
      <c r="AG2992" s="105">
        <f t="shared" si="563"/>
        <v>350.72999999999996</v>
      </c>
    </row>
    <row r="2993" spans="1:33" s="88" customFormat="1" x14ac:dyDescent="0.35">
      <c r="A2993" s="21">
        <v>10141103</v>
      </c>
      <c r="B2993" s="115" t="s">
        <v>1665</v>
      </c>
      <c r="C2993" s="115" t="s">
        <v>710</v>
      </c>
      <c r="D2993" s="21" t="s">
        <v>9841</v>
      </c>
      <c r="E2993" s="114" t="str">
        <f t="shared" si="553"/>
        <v>TRANSFORMADOR MARCA:Efacec PT238 PT238</v>
      </c>
      <c r="F2993" s="61" t="s">
        <v>9842</v>
      </c>
      <c r="G2993" s="21" t="s">
        <v>9841</v>
      </c>
      <c r="H2993" s="21" t="s">
        <v>3104</v>
      </c>
      <c r="I2993" s="21" t="s">
        <v>530</v>
      </c>
      <c r="J2993" s="57"/>
      <c r="K2993" s="124">
        <v>688319.5</v>
      </c>
      <c r="L2993" s="124">
        <v>7821324.5999999996</v>
      </c>
      <c r="M2993" s="61">
        <v>160</v>
      </c>
      <c r="N2993" s="61">
        <v>22</v>
      </c>
      <c r="O2993" s="21">
        <v>0.4</v>
      </c>
      <c r="P2993" s="21">
        <v>3</v>
      </c>
      <c r="Q2993" s="124">
        <v>2009</v>
      </c>
      <c r="R2993" s="124" t="s">
        <v>535</v>
      </c>
      <c r="S2993" s="124" t="s">
        <v>9838</v>
      </c>
      <c r="T2993" s="116">
        <v>572</v>
      </c>
      <c r="U2993" s="111">
        <v>45</v>
      </c>
      <c r="V2993" s="113">
        <f t="shared" si="554"/>
        <v>475.39555555555552</v>
      </c>
      <c r="W2993" s="113">
        <f t="shared" si="555"/>
        <v>96.604444444444482</v>
      </c>
      <c r="X2993" s="112">
        <f t="shared" si="556"/>
        <v>96604.444444444482</v>
      </c>
      <c r="Y2993" s="111"/>
      <c r="Z2993" s="110">
        <f t="shared" si="564"/>
        <v>37</v>
      </c>
      <c r="AA2993" s="109">
        <f t="shared" si="557"/>
        <v>28.6</v>
      </c>
      <c r="AB2993" s="109">
        <f t="shared" si="558"/>
        <v>28600</v>
      </c>
      <c r="AC2993" s="108">
        <f t="shared" si="559"/>
        <v>543.4</v>
      </c>
      <c r="AD2993" s="107">
        <f t="shared" si="560"/>
        <v>2.2222222222222223E-2</v>
      </c>
      <c r="AE2993" s="106">
        <f t="shared" si="561"/>
        <v>12.075555555555555</v>
      </c>
      <c r="AF2993" s="105">
        <f t="shared" si="562"/>
        <v>108.68000000000004</v>
      </c>
      <c r="AG2993" s="105">
        <f t="shared" si="563"/>
        <v>463.31999999999994</v>
      </c>
    </row>
    <row r="2994" spans="1:33" s="88" customFormat="1" x14ac:dyDescent="0.35">
      <c r="A2994" s="21">
        <v>10141103</v>
      </c>
      <c r="B2994" s="115" t="s">
        <v>1665</v>
      </c>
      <c r="C2994" s="115" t="s">
        <v>710</v>
      </c>
      <c r="D2994" s="21" t="s">
        <v>9839</v>
      </c>
      <c r="E2994" s="114" t="str">
        <f t="shared" si="553"/>
        <v>TRANSFORMADOR MARCA:Efacec PT242 PT242</v>
      </c>
      <c r="F2994" s="21" t="s">
        <v>9840</v>
      </c>
      <c r="G2994" s="21" t="s">
        <v>9839</v>
      </c>
      <c r="H2994" s="21" t="s">
        <v>3104</v>
      </c>
      <c r="I2994" s="21" t="s">
        <v>530</v>
      </c>
      <c r="J2994" s="57"/>
      <c r="K2994" s="124">
        <v>696375.5</v>
      </c>
      <c r="L2994" s="124">
        <v>7804905.7999999998</v>
      </c>
      <c r="M2994" s="21">
        <v>160</v>
      </c>
      <c r="N2994" s="61">
        <v>22</v>
      </c>
      <c r="O2994" s="21">
        <v>0.4</v>
      </c>
      <c r="P2994" s="21">
        <v>3</v>
      </c>
      <c r="Q2994" s="124">
        <v>2009</v>
      </c>
      <c r="R2994" s="124" t="s">
        <v>535</v>
      </c>
      <c r="S2994" s="124" t="s">
        <v>9838</v>
      </c>
      <c r="T2994" s="116">
        <v>572</v>
      </c>
      <c r="U2994" s="111">
        <v>45</v>
      </c>
      <c r="V2994" s="113">
        <f t="shared" si="554"/>
        <v>475.39555555555552</v>
      </c>
      <c r="W2994" s="113">
        <f t="shared" si="555"/>
        <v>96.604444444444482</v>
      </c>
      <c r="X2994" s="112">
        <f t="shared" si="556"/>
        <v>96604.444444444482</v>
      </c>
      <c r="Y2994" s="111"/>
      <c r="Z2994" s="110">
        <f t="shared" si="564"/>
        <v>37</v>
      </c>
      <c r="AA2994" s="109">
        <f t="shared" si="557"/>
        <v>28.6</v>
      </c>
      <c r="AB2994" s="109">
        <f t="shared" si="558"/>
        <v>28600</v>
      </c>
      <c r="AC2994" s="108">
        <f t="shared" si="559"/>
        <v>543.4</v>
      </c>
      <c r="AD2994" s="107">
        <f t="shared" si="560"/>
        <v>2.2222222222222223E-2</v>
      </c>
      <c r="AE2994" s="106">
        <f t="shared" si="561"/>
        <v>12.075555555555555</v>
      </c>
      <c r="AF2994" s="105">
        <f t="shared" si="562"/>
        <v>108.68000000000004</v>
      </c>
      <c r="AG2994" s="105">
        <f t="shared" si="563"/>
        <v>463.31999999999994</v>
      </c>
    </row>
    <row r="2995" spans="1:33" s="88" customFormat="1" x14ac:dyDescent="0.35">
      <c r="A2995" s="21">
        <v>10141103</v>
      </c>
      <c r="B2995" s="115" t="s">
        <v>1665</v>
      </c>
      <c r="C2995" s="115" t="s">
        <v>710</v>
      </c>
      <c r="D2995" s="21" t="s">
        <v>9836</v>
      </c>
      <c r="E2995" s="114" t="str">
        <f t="shared" si="553"/>
        <v>TRANSFORMADOR MARCA:ITB PT243 PT243</v>
      </c>
      <c r="F2995" s="21" t="s">
        <v>9837</v>
      </c>
      <c r="G2995" s="21" t="s">
        <v>9836</v>
      </c>
      <c r="H2995" s="21" t="s">
        <v>3104</v>
      </c>
      <c r="I2995" s="21" t="s">
        <v>530</v>
      </c>
      <c r="J2995" s="57"/>
      <c r="K2995" s="142">
        <v>694219.6</v>
      </c>
      <c r="L2995" s="142">
        <v>7814561</v>
      </c>
      <c r="M2995" s="21">
        <v>200</v>
      </c>
      <c r="N2995" s="61">
        <v>22</v>
      </c>
      <c r="O2995" s="21">
        <v>0.4</v>
      </c>
      <c r="P2995" s="21">
        <v>3</v>
      </c>
      <c r="Q2995" s="124">
        <v>2009</v>
      </c>
      <c r="R2995" s="124" t="s">
        <v>1109</v>
      </c>
      <c r="S2995" s="124">
        <v>62658</v>
      </c>
      <c r="T2995" s="116">
        <v>572</v>
      </c>
      <c r="U2995" s="111">
        <v>45</v>
      </c>
      <c r="V2995" s="113">
        <f t="shared" si="554"/>
        <v>475.39555555555552</v>
      </c>
      <c r="W2995" s="113">
        <f t="shared" si="555"/>
        <v>96.604444444444482</v>
      </c>
      <c r="X2995" s="112">
        <f t="shared" si="556"/>
        <v>96604.444444444482</v>
      </c>
      <c r="Y2995" s="111"/>
      <c r="Z2995" s="110">
        <f t="shared" si="564"/>
        <v>37</v>
      </c>
      <c r="AA2995" s="109">
        <f t="shared" si="557"/>
        <v>28.6</v>
      </c>
      <c r="AB2995" s="109">
        <f t="shared" si="558"/>
        <v>28600</v>
      </c>
      <c r="AC2995" s="108">
        <f t="shared" si="559"/>
        <v>543.4</v>
      </c>
      <c r="AD2995" s="107">
        <f t="shared" si="560"/>
        <v>2.2222222222222223E-2</v>
      </c>
      <c r="AE2995" s="106">
        <f t="shared" si="561"/>
        <v>12.075555555555555</v>
      </c>
      <c r="AF2995" s="105">
        <f t="shared" si="562"/>
        <v>108.68000000000004</v>
      </c>
      <c r="AG2995" s="105">
        <f t="shared" si="563"/>
        <v>463.31999999999994</v>
      </c>
    </row>
    <row r="2996" spans="1:33" s="88" customFormat="1" x14ac:dyDescent="0.35">
      <c r="A2996" s="21">
        <v>10141103</v>
      </c>
      <c r="B2996" s="115" t="s">
        <v>1665</v>
      </c>
      <c r="C2996" s="115" t="s">
        <v>710</v>
      </c>
      <c r="D2996" s="21" t="s">
        <v>9834</v>
      </c>
      <c r="E2996" s="114" t="str">
        <f t="shared" si="553"/>
        <v>TRANSFORMADOR MARCA:DPM = DELTA POWER MALTA PT244 PT244</v>
      </c>
      <c r="F2996" s="21" t="s">
        <v>9835</v>
      </c>
      <c r="G2996" s="21" t="s">
        <v>9834</v>
      </c>
      <c r="H2996" s="21" t="s">
        <v>3104</v>
      </c>
      <c r="I2996" s="21" t="s">
        <v>530</v>
      </c>
      <c r="J2996" s="57"/>
      <c r="K2996" s="124">
        <v>694026</v>
      </c>
      <c r="L2996" s="124">
        <v>7815017</v>
      </c>
      <c r="M2996" s="21">
        <v>200</v>
      </c>
      <c r="N2996" s="21">
        <v>22</v>
      </c>
      <c r="O2996" s="21">
        <v>0.4</v>
      </c>
      <c r="P2996" s="21">
        <v>3</v>
      </c>
      <c r="Q2996" s="57">
        <v>2009</v>
      </c>
      <c r="R2996" s="57" t="s">
        <v>9833</v>
      </c>
      <c r="S2996" s="57" t="s">
        <v>9832</v>
      </c>
      <c r="T2996" s="116">
        <v>572</v>
      </c>
      <c r="U2996" s="111">
        <v>45</v>
      </c>
      <c r="V2996" s="113">
        <f t="shared" si="554"/>
        <v>475.39555555555552</v>
      </c>
      <c r="W2996" s="113">
        <f t="shared" si="555"/>
        <v>96.604444444444482</v>
      </c>
      <c r="X2996" s="112">
        <f t="shared" si="556"/>
        <v>96604.444444444482</v>
      </c>
      <c r="Y2996" s="111"/>
      <c r="Z2996" s="110">
        <f t="shared" si="564"/>
        <v>37</v>
      </c>
      <c r="AA2996" s="109">
        <f t="shared" si="557"/>
        <v>28.6</v>
      </c>
      <c r="AB2996" s="109">
        <f t="shared" si="558"/>
        <v>28600</v>
      </c>
      <c r="AC2996" s="108">
        <f t="shared" si="559"/>
        <v>543.4</v>
      </c>
      <c r="AD2996" s="107">
        <f t="shared" si="560"/>
        <v>2.2222222222222223E-2</v>
      </c>
      <c r="AE2996" s="106">
        <f t="shared" si="561"/>
        <v>12.075555555555555</v>
      </c>
      <c r="AF2996" s="105">
        <f t="shared" si="562"/>
        <v>108.68000000000004</v>
      </c>
      <c r="AG2996" s="105">
        <f t="shared" si="563"/>
        <v>463.31999999999994</v>
      </c>
    </row>
    <row r="2997" spans="1:33" s="88" customFormat="1" x14ac:dyDescent="0.35">
      <c r="A2997" s="21">
        <v>10141103</v>
      </c>
      <c r="B2997" s="115" t="s">
        <v>1665</v>
      </c>
      <c r="C2997" s="115" t="s">
        <v>710</v>
      </c>
      <c r="D2997" s="21" t="s">
        <v>9830</v>
      </c>
      <c r="E2997" s="114" t="str">
        <f t="shared" si="553"/>
        <v>TRANSFORMADOR MARCA:DPM PT247 PT247</v>
      </c>
      <c r="F2997" s="21" t="s">
        <v>9831</v>
      </c>
      <c r="G2997" s="21" t="s">
        <v>9830</v>
      </c>
      <c r="H2997" s="21" t="s">
        <v>3104</v>
      </c>
      <c r="I2997" s="21" t="s">
        <v>530</v>
      </c>
      <c r="J2997" s="57"/>
      <c r="K2997" s="124">
        <v>694051.5</v>
      </c>
      <c r="L2997" s="124">
        <v>7807291.5999999996</v>
      </c>
      <c r="M2997" s="21">
        <v>315</v>
      </c>
      <c r="N2997" s="21">
        <v>22</v>
      </c>
      <c r="O2997" s="21">
        <v>0.4</v>
      </c>
      <c r="P2997" s="21">
        <v>3</v>
      </c>
      <c r="Q2997" s="124">
        <v>2009</v>
      </c>
      <c r="R2997" s="124" t="s">
        <v>587</v>
      </c>
      <c r="S2997" s="124" t="s">
        <v>9829</v>
      </c>
      <c r="T2997" s="116">
        <v>953</v>
      </c>
      <c r="U2997" s="111">
        <v>45</v>
      </c>
      <c r="V2997" s="113">
        <f t="shared" si="554"/>
        <v>792.04888888888888</v>
      </c>
      <c r="W2997" s="113">
        <f t="shared" si="555"/>
        <v>160.95111111111112</v>
      </c>
      <c r="X2997" s="112">
        <f t="shared" si="556"/>
        <v>160951.11111111112</v>
      </c>
      <c r="Y2997" s="111"/>
      <c r="Z2997" s="110">
        <f t="shared" si="564"/>
        <v>37</v>
      </c>
      <c r="AA2997" s="109">
        <f t="shared" si="557"/>
        <v>47.650000000000006</v>
      </c>
      <c r="AB2997" s="109">
        <f t="shared" si="558"/>
        <v>47650.000000000007</v>
      </c>
      <c r="AC2997" s="108">
        <f t="shared" si="559"/>
        <v>905.35</v>
      </c>
      <c r="AD2997" s="107">
        <f t="shared" si="560"/>
        <v>2.2222222222222223E-2</v>
      </c>
      <c r="AE2997" s="106">
        <f t="shared" si="561"/>
        <v>20.11888888888889</v>
      </c>
      <c r="AF2997" s="105">
        <f t="shared" si="562"/>
        <v>181.07</v>
      </c>
      <c r="AG2997" s="105">
        <f t="shared" si="563"/>
        <v>771.93</v>
      </c>
    </row>
    <row r="2998" spans="1:33" s="88" customFormat="1" x14ac:dyDescent="0.35">
      <c r="A2998" s="21">
        <v>10141103</v>
      </c>
      <c r="B2998" s="115" t="s">
        <v>1665</v>
      </c>
      <c r="C2998" s="115" t="s">
        <v>710</v>
      </c>
      <c r="D2998" s="21" t="s">
        <v>9827</v>
      </c>
      <c r="E2998" s="114" t="str">
        <f t="shared" si="553"/>
        <v>TRANSFORMADOR MARCA:itb PT276 PT276</v>
      </c>
      <c r="F2998" s="21" t="s">
        <v>9828</v>
      </c>
      <c r="G2998" s="21" t="s">
        <v>9827</v>
      </c>
      <c r="H2998" s="21" t="s">
        <v>3104</v>
      </c>
      <c r="I2998" s="21" t="s">
        <v>530</v>
      </c>
      <c r="J2998" s="21"/>
      <c r="K2998" s="139" t="s">
        <v>9826</v>
      </c>
      <c r="L2998" s="139" t="s">
        <v>9825</v>
      </c>
      <c r="M2998" s="21">
        <v>160</v>
      </c>
      <c r="N2998" s="21">
        <v>22</v>
      </c>
      <c r="O2998" s="21">
        <v>0.4</v>
      </c>
      <c r="P2998" s="21">
        <v>3</v>
      </c>
      <c r="Q2998" s="124">
        <v>2009</v>
      </c>
      <c r="R2998" s="124" t="s">
        <v>7209</v>
      </c>
      <c r="S2998" s="124">
        <v>605969</v>
      </c>
      <c r="T2998" s="116">
        <v>572</v>
      </c>
      <c r="U2998" s="111">
        <v>45</v>
      </c>
      <c r="V2998" s="113">
        <f t="shared" si="554"/>
        <v>475.39555555555552</v>
      </c>
      <c r="W2998" s="113">
        <f t="shared" si="555"/>
        <v>96.604444444444482</v>
      </c>
      <c r="X2998" s="112">
        <f t="shared" si="556"/>
        <v>96604.444444444482</v>
      </c>
      <c r="Y2998" s="111"/>
      <c r="Z2998" s="110">
        <f t="shared" si="564"/>
        <v>37</v>
      </c>
      <c r="AA2998" s="109">
        <f t="shared" si="557"/>
        <v>28.6</v>
      </c>
      <c r="AB2998" s="109">
        <f t="shared" si="558"/>
        <v>28600</v>
      </c>
      <c r="AC2998" s="108">
        <f t="shared" si="559"/>
        <v>543.4</v>
      </c>
      <c r="AD2998" s="107">
        <f t="shared" si="560"/>
        <v>2.2222222222222223E-2</v>
      </c>
      <c r="AE2998" s="106">
        <f t="shared" si="561"/>
        <v>12.075555555555555</v>
      </c>
      <c r="AF2998" s="105">
        <f t="shared" si="562"/>
        <v>108.68000000000004</v>
      </c>
      <c r="AG2998" s="105">
        <f t="shared" si="563"/>
        <v>463.31999999999994</v>
      </c>
    </row>
    <row r="2999" spans="1:33" s="88" customFormat="1" x14ac:dyDescent="0.35">
      <c r="A2999" s="21">
        <v>10141103</v>
      </c>
      <c r="B2999" s="115" t="s">
        <v>1665</v>
      </c>
      <c r="C2999" s="115" t="s">
        <v>710</v>
      </c>
      <c r="D2999" s="21" t="s">
        <v>9823</v>
      </c>
      <c r="E2999" s="114" t="str">
        <f t="shared" si="553"/>
        <v>TRANSFORMADOR MARCA:PME PT285 PT285</v>
      </c>
      <c r="F2999" s="21" t="s">
        <v>9824</v>
      </c>
      <c r="G2999" s="21" t="s">
        <v>9823</v>
      </c>
      <c r="H2999" s="21" t="s">
        <v>3104</v>
      </c>
      <c r="I2999" s="21" t="s">
        <v>530</v>
      </c>
      <c r="J2999" s="21"/>
      <c r="K2999" s="124">
        <v>692400.3</v>
      </c>
      <c r="L2999" s="124">
        <v>7816648.5</v>
      </c>
      <c r="M2999" s="21">
        <v>160</v>
      </c>
      <c r="N2999" s="21">
        <v>22</v>
      </c>
      <c r="O2999" s="21">
        <v>0.4</v>
      </c>
      <c r="P2999" s="21">
        <v>3</v>
      </c>
      <c r="Q2999" s="124">
        <v>2009</v>
      </c>
      <c r="R2999" s="124" t="s">
        <v>6531</v>
      </c>
      <c r="S2999" s="124">
        <v>1600900</v>
      </c>
      <c r="T2999" s="116">
        <v>572</v>
      </c>
      <c r="U2999" s="111">
        <v>45</v>
      </c>
      <c r="V2999" s="113">
        <f t="shared" si="554"/>
        <v>475.39555555555552</v>
      </c>
      <c r="W2999" s="113">
        <f t="shared" si="555"/>
        <v>96.604444444444482</v>
      </c>
      <c r="X2999" s="112">
        <f t="shared" si="556"/>
        <v>96604.444444444482</v>
      </c>
      <c r="Y2999" s="111"/>
      <c r="Z2999" s="110">
        <f t="shared" si="564"/>
        <v>37</v>
      </c>
      <c r="AA2999" s="109">
        <f t="shared" si="557"/>
        <v>28.6</v>
      </c>
      <c r="AB2999" s="109">
        <f t="shared" si="558"/>
        <v>28600</v>
      </c>
      <c r="AC2999" s="108">
        <f t="shared" si="559"/>
        <v>543.4</v>
      </c>
      <c r="AD2999" s="107">
        <f t="shared" si="560"/>
        <v>2.2222222222222223E-2</v>
      </c>
      <c r="AE2999" s="106">
        <f t="shared" si="561"/>
        <v>12.075555555555555</v>
      </c>
      <c r="AF2999" s="105">
        <f t="shared" si="562"/>
        <v>108.68000000000004</v>
      </c>
      <c r="AG2999" s="105">
        <f t="shared" si="563"/>
        <v>463.31999999999994</v>
      </c>
    </row>
    <row r="3000" spans="1:33" s="88" customFormat="1" x14ac:dyDescent="0.35">
      <c r="A3000" s="21">
        <v>10141103</v>
      </c>
      <c r="B3000" s="115" t="s">
        <v>1665</v>
      </c>
      <c r="C3000" s="115" t="s">
        <v>710</v>
      </c>
      <c r="D3000" s="21" t="s">
        <v>9821</v>
      </c>
      <c r="E3000" s="114" t="str">
        <f t="shared" si="553"/>
        <v>TRANSFORMADOR MARCA:Efacec PT289 PT289</v>
      </c>
      <c r="F3000" s="21" t="s">
        <v>9822</v>
      </c>
      <c r="G3000" s="21" t="s">
        <v>9821</v>
      </c>
      <c r="H3000" s="21" t="s">
        <v>3104</v>
      </c>
      <c r="I3000" s="21" t="s">
        <v>530</v>
      </c>
      <c r="J3000" s="49"/>
      <c r="K3000" s="124">
        <v>694571.1</v>
      </c>
      <c r="L3000" s="124">
        <v>7804782.0999999996</v>
      </c>
      <c r="M3000" s="21">
        <v>315</v>
      </c>
      <c r="N3000" s="21">
        <v>6.6</v>
      </c>
      <c r="O3000" s="21">
        <v>0.4</v>
      </c>
      <c r="P3000" s="21">
        <v>3</v>
      </c>
      <c r="Q3000" s="124">
        <v>2009</v>
      </c>
      <c r="R3000" s="124" t="s">
        <v>535</v>
      </c>
      <c r="S3000" s="124" t="s">
        <v>9820</v>
      </c>
      <c r="T3000" s="116">
        <v>840</v>
      </c>
      <c r="U3000" s="111">
        <v>45</v>
      </c>
      <c r="V3000" s="113">
        <f t="shared" si="554"/>
        <v>698.13333333333333</v>
      </c>
      <c r="W3000" s="113">
        <f t="shared" si="555"/>
        <v>141.86666666666667</v>
      </c>
      <c r="X3000" s="112">
        <f t="shared" si="556"/>
        <v>141866.66666666669</v>
      </c>
      <c r="Y3000" s="111"/>
      <c r="Z3000" s="110">
        <f t="shared" si="564"/>
        <v>37</v>
      </c>
      <c r="AA3000" s="109">
        <f t="shared" si="557"/>
        <v>42</v>
      </c>
      <c r="AB3000" s="109">
        <f t="shared" si="558"/>
        <v>42000</v>
      </c>
      <c r="AC3000" s="108">
        <f t="shared" si="559"/>
        <v>798</v>
      </c>
      <c r="AD3000" s="107">
        <f t="shared" si="560"/>
        <v>2.2222222222222223E-2</v>
      </c>
      <c r="AE3000" s="106">
        <f t="shared" si="561"/>
        <v>17.733333333333334</v>
      </c>
      <c r="AF3000" s="105">
        <f t="shared" si="562"/>
        <v>159.60000000000002</v>
      </c>
      <c r="AG3000" s="105">
        <f t="shared" si="563"/>
        <v>680.4</v>
      </c>
    </row>
    <row r="3001" spans="1:33" s="88" customFormat="1" x14ac:dyDescent="0.35">
      <c r="A3001" s="21">
        <v>10141103</v>
      </c>
      <c r="B3001" s="115" t="s">
        <v>1665</v>
      </c>
      <c r="C3001" s="115" t="s">
        <v>710</v>
      </c>
      <c r="D3001" s="21" t="s">
        <v>9818</v>
      </c>
      <c r="E3001" s="114" t="str">
        <f t="shared" si="553"/>
        <v>TRANSFORMADOR MARCA:FST PT297 PT297</v>
      </c>
      <c r="F3001" s="21" t="s">
        <v>9819</v>
      </c>
      <c r="G3001" s="21" t="s">
        <v>9818</v>
      </c>
      <c r="H3001" s="21" t="s">
        <v>3104</v>
      </c>
      <c r="I3001" s="21" t="s">
        <v>530</v>
      </c>
      <c r="J3001" s="49"/>
      <c r="K3001" s="139" t="s">
        <v>9817</v>
      </c>
      <c r="L3001" s="139" t="s">
        <v>9816</v>
      </c>
      <c r="M3001" s="21">
        <v>160</v>
      </c>
      <c r="N3001" s="21">
        <v>22</v>
      </c>
      <c r="O3001" s="21">
        <v>0.4</v>
      </c>
      <c r="P3001" s="21">
        <v>3</v>
      </c>
      <c r="Q3001" s="124">
        <v>2009</v>
      </c>
      <c r="R3001" s="124" t="s">
        <v>519</v>
      </c>
      <c r="S3001" s="124">
        <v>90415</v>
      </c>
      <c r="T3001" s="116">
        <v>572</v>
      </c>
      <c r="U3001" s="111">
        <v>45</v>
      </c>
      <c r="V3001" s="113">
        <f t="shared" si="554"/>
        <v>475.39555555555552</v>
      </c>
      <c r="W3001" s="113">
        <f t="shared" si="555"/>
        <v>96.604444444444482</v>
      </c>
      <c r="X3001" s="112">
        <f t="shared" si="556"/>
        <v>96604.444444444482</v>
      </c>
      <c r="Y3001" s="111"/>
      <c r="Z3001" s="110">
        <f t="shared" si="564"/>
        <v>37</v>
      </c>
      <c r="AA3001" s="109">
        <f t="shared" si="557"/>
        <v>28.6</v>
      </c>
      <c r="AB3001" s="109">
        <f t="shared" si="558"/>
        <v>28600</v>
      </c>
      <c r="AC3001" s="108">
        <f t="shared" si="559"/>
        <v>543.4</v>
      </c>
      <c r="AD3001" s="107">
        <f t="shared" si="560"/>
        <v>2.2222222222222223E-2</v>
      </c>
      <c r="AE3001" s="106">
        <f t="shared" si="561"/>
        <v>12.075555555555555</v>
      </c>
      <c r="AF3001" s="105">
        <f t="shared" si="562"/>
        <v>108.68000000000004</v>
      </c>
      <c r="AG3001" s="105">
        <f t="shared" si="563"/>
        <v>463.31999999999994</v>
      </c>
    </row>
    <row r="3002" spans="1:33" s="88" customFormat="1" x14ac:dyDescent="0.35">
      <c r="A3002" s="21">
        <v>10141103</v>
      </c>
      <c r="B3002" s="115" t="s">
        <v>1665</v>
      </c>
      <c r="C3002" s="115" t="s">
        <v>710</v>
      </c>
      <c r="D3002" s="21" t="s">
        <v>9814</v>
      </c>
      <c r="E3002" s="114" t="str">
        <f t="shared" si="553"/>
        <v>TRANSFORMADOR MARCA:ITB PT320 PT320</v>
      </c>
      <c r="F3002" s="21" t="s">
        <v>9815</v>
      </c>
      <c r="G3002" s="21" t="s">
        <v>9814</v>
      </c>
      <c r="H3002" s="21" t="s">
        <v>3104</v>
      </c>
      <c r="I3002" s="21" t="s">
        <v>530</v>
      </c>
      <c r="J3002" s="21"/>
      <c r="K3002" s="124">
        <v>697539.7</v>
      </c>
      <c r="L3002" s="124">
        <v>7805201.4000000004</v>
      </c>
      <c r="M3002" s="21">
        <v>160</v>
      </c>
      <c r="N3002" s="21">
        <v>22</v>
      </c>
      <c r="O3002" s="21">
        <v>0.4</v>
      </c>
      <c r="P3002" s="21">
        <v>3</v>
      </c>
      <c r="Q3002" s="124">
        <v>2009</v>
      </c>
      <c r="R3002" s="124" t="s">
        <v>1109</v>
      </c>
      <c r="S3002" s="124">
        <v>605963</v>
      </c>
      <c r="T3002" s="116">
        <v>572</v>
      </c>
      <c r="U3002" s="111">
        <v>45</v>
      </c>
      <c r="V3002" s="113">
        <f t="shared" si="554"/>
        <v>475.39555555555552</v>
      </c>
      <c r="W3002" s="113">
        <f t="shared" si="555"/>
        <v>96.604444444444482</v>
      </c>
      <c r="X3002" s="112">
        <f t="shared" si="556"/>
        <v>96604.444444444482</v>
      </c>
      <c r="Y3002" s="111"/>
      <c r="Z3002" s="110">
        <f t="shared" si="564"/>
        <v>37</v>
      </c>
      <c r="AA3002" s="109">
        <f t="shared" si="557"/>
        <v>28.6</v>
      </c>
      <c r="AB3002" s="109">
        <f t="shared" si="558"/>
        <v>28600</v>
      </c>
      <c r="AC3002" s="108">
        <f t="shared" si="559"/>
        <v>543.4</v>
      </c>
      <c r="AD3002" s="107">
        <f t="shared" si="560"/>
        <v>2.2222222222222223E-2</v>
      </c>
      <c r="AE3002" s="106">
        <f t="shared" si="561"/>
        <v>12.075555555555555</v>
      </c>
      <c r="AF3002" s="105">
        <f t="shared" si="562"/>
        <v>108.68000000000004</v>
      </c>
      <c r="AG3002" s="105">
        <f t="shared" si="563"/>
        <v>463.31999999999994</v>
      </c>
    </row>
    <row r="3003" spans="1:33" s="88" customFormat="1" x14ac:dyDescent="0.35">
      <c r="A3003" s="21">
        <v>10141103</v>
      </c>
      <c r="B3003" s="115" t="s">
        <v>1665</v>
      </c>
      <c r="C3003" s="115" t="s">
        <v>710</v>
      </c>
      <c r="D3003" s="21" t="s">
        <v>9812</v>
      </c>
      <c r="E3003" s="114" t="str">
        <f t="shared" si="553"/>
        <v>TRANSFORMADOR MARCA:PME PT326 PT326</v>
      </c>
      <c r="F3003" s="21" t="s">
        <v>9813</v>
      </c>
      <c r="G3003" s="21" t="s">
        <v>9812</v>
      </c>
      <c r="H3003" s="21" t="s">
        <v>3104</v>
      </c>
      <c r="I3003" s="21" t="s">
        <v>530</v>
      </c>
      <c r="J3003" s="21"/>
      <c r="K3003" s="124">
        <v>694732</v>
      </c>
      <c r="L3003" s="124">
        <v>7810344.5999999996</v>
      </c>
      <c r="M3003" s="21">
        <v>160</v>
      </c>
      <c r="N3003" s="21">
        <v>22</v>
      </c>
      <c r="O3003" s="21">
        <v>0.4</v>
      </c>
      <c r="P3003" s="21">
        <v>3</v>
      </c>
      <c r="Q3003" s="124">
        <v>2009</v>
      </c>
      <c r="R3003" s="124" t="s">
        <v>6531</v>
      </c>
      <c r="S3003" s="124">
        <v>1600900</v>
      </c>
      <c r="T3003" s="116">
        <v>572</v>
      </c>
      <c r="U3003" s="111">
        <v>45</v>
      </c>
      <c r="V3003" s="113">
        <f t="shared" si="554"/>
        <v>475.39555555555552</v>
      </c>
      <c r="W3003" s="113">
        <f t="shared" si="555"/>
        <v>96.604444444444482</v>
      </c>
      <c r="X3003" s="112">
        <f t="shared" si="556"/>
        <v>96604.444444444482</v>
      </c>
      <c r="Y3003" s="111"/>
      <c r="Z3003" s="110">
        <f t="shared" si="564"/>
        <v>37</v>
      </c>
      <c r="AA3003" s="109">
        <f t="shared" si="557"/>
        <v>28.6</v>
      </c>
      <c r="AB3003" s="109">
        <f t="shared" si="558"/>
        <v>28600</v>
      </c>
      <c r="AC3003" s="108">
        <f t="shared" si="559"/>
        <v>543.4</v>
      </c>
      <c r="AD3003" s="107">
        <f t="shared" si="560"/>
        <v>2.2222222222222223E-2</v>
      </c>
      <c r="AE3003" s="106">
        <f t="shared" si="561"/>
        <v>12.075555555555555</v>
      </c>
      <c r="AF3003" s="105">
        <f t="shared" si="562"/>
        <v>108.68000000000004</v>
      </c>
      <c r="AG3003" s="105">
        <f t="shared" si="563"/>
        <v>463.31999999999994</v>
      </c>
    </row>
    <row r="3004" spans="1:33" s="88" customFormat="1" x14ac:dyDescent="0.35">
      <c r="A3004" s="21">
        <v>10141103</v>
      </c>
      <c r="B3004" s="115" t="s">
        <v>1665</v>
      </c>
      <c r="C3004" s="115" t="s">
        <v>710</v>
      </c>
      <c r="D3004" s="61" t="s">
        <v>3097</v>
      </c>
      <c r="E3004" s="114" t="str">
        <f t="shared" si="553"/>
        <v>TRANSFORMADOR MARCA:Efacec PT2 PT2</v>
      </c>
      <c r="F3004" s="61" t="s">
        <v>9811</v>
      </c>
      <c r="G3004" s="61" t="s">
        <v>3097</v>
      </c>
      <c r="H3004" s="21" t="s">
        <v>5203</v>
      </c>
      <c r="I3004" s="21"/>
      <c r="J3004" s="21"/>
      <c r="K3004" s="21">
        <v>626139.30000000005</v>
      </c>
      <c r="L3004" s="21">
        <v>7869067.9000000004</v>
      </c>
      <c r="M3004" s="21">
        <v>200</v>
      </c>
      <c r="N3004" s="61">
        <v>22</v>
      </c>
      <c r="O3004" s="21">
        <v>0.4</v>
      </c>
      <c r="P3004" s="21">
        <v>3</v>
      </c>
      <c r="Q3004" s="124">
        <v>2009</v>
      </c>
      <c r="R3004" s="124" t="s">
        <v>535</v>
      </c>
      <c r="S3004" s="124" t="s">
        <v>9810</v>
      </c>
      <c r="T3004" s="116">
        <v>572</v>
      </c>
      <c r="U3004" s="111">
        <v>45</v>
      </c>
      <c r="V3004" s="113">
        <f t="shared" si="554"/>
        <v>475.39555555555552</v>
      </c>
      <c r="W3004" s="113">
        <f t="shared" si="555"/>
        <v>96.604444444444482</v>
      </c>
      <c r="X3004" s="112">
        <f t="shared" si="556"/>
        <v>96604.444444444482</v>
      </c>
      <c r="Y3004" s="111"/>
      <c r="Z3004" s="110">
        <f t="shared" si="564"/>
        <v>37</v>
      </c>
      <c r="AA3004" s="109">
        <f t="shared" si="557"/>
        <v>28.6</v>
      </c>
      <c r="AB3004" s="109">
        <f t="shared" si="558"/>
        <v>28600</v>
      </c>
      <c r="AC3004" s="108">
        <f t="shared" si="559"/>
        <v>543.4</v>
      </c>
      <c r="AD3004" s="107">
        <f t="shared" si="560"/>
        <v>2.2222222222222223E-2</v>
      </c>
      <c r="AE3004" s="106">
        <f t="shared" si="561"/>
        <v>12.075555555555555</v>
      </c>
      <c r="AF3004" s="105">
        <f t="shared" si="562"/>
        <v>108.68000000000004</v>
      </c>
      <c r="AG3004" s="105">
        <f t="shared" si="563"/>
        <v>463.31999999999994</v>
      </c>
    </row>
    <row r="3005" spans="1:33" s="88" customFormat="1" x14ac:dyDescent="0.35">
      <c r="A3005" s="21">
        <v>10141103</v>
      </c>
      <c r="B3005" s="115" t="s">
        <v>1665</v>
      </c>
      <c r="C3005" s="115" t="s">
        <v>710</v>
      </c>
      <c r="D3005" s="61" t="s">
        <v>3095</v>
      </c>
      <c r="E3005" s="114" t="str">
        <f t="shared" si="553"/>
        <v>TRANSFORMADOR MARCA: PT3 PT3</v>
      </c>
      <c r="F3005" s="61" t="s">
        <v>9809</v>
      </c>
      <c r="G3005" s="61" t="s">
        <v>3095</v>
      </c>
      <c r="H3005" s="21" t="s">
        <v>5203</v>
      </c>
      <c r="I3005" s="21"/>
      <c r="J3005" s="21"/>
      <c r="K3005" s="21">
        <v>626848.9</v>
      </c>
      <c r="L3005" s="21">
        <v>7867686.4000000004</v>
      </c>
      <c r="M3005" s="21">
        <v>200</v>
      </c>
      <c r="N3005" s="61">
        <v>22</v>
      </c>
      <c r="O3005" s="21">
        <v>0.4</v>
      </c>
      <c r="P3005" s="21">
        <v>3</v>
      </c>
      <c r="Q3005" s="124">
        <v>2009</v>
      </c>
      <c r="R3005" s="124"/>
      <c r="S3005" s="124"/>
      <c r="T3005" s="116">
        <v>572</v>
      </c>
      <c r="U3005" s="111">
        <v>45</v>
      </c>
      <c r="V3005" s="113">
        <f t="shared" si="554"/>
        <v>475.39555555555552</v>
      </c>
      <c r="W3005" s="113">
        <f t="shared" si="555"/>
        <v>96.604444444444482</v>
      </c>
      <c r="X3005" s="112">
        <f t="shared" si="556"/>
        <v>96604.444444444482</v>
      </c>
      <c r="Y3005" s="111"/>
      <c r="Z3005" s="110">
        <f t="shared" si="564"/>
        <v>37</v>
      </c>
      <c r="AA3005" s="109">
        <f t="shared" si="557"/>
        <v>28.6</v>
      </c>
      <c r="AB3005" s="109">
        <f t="shared" si="558"/>
        <v>28600</v>
      </c>
      <c r="AC3005" s="108">
        <f t="shared" si="559"/>
        <v>543.4</v>
      </c>
      <c r="AD3005" s="107">
        <f t="shared" si="560"/>
        <v>2.2222222222222223E-2</v>
      </c>
      <c r="AE3005" s="106">
        <f t="shared" si="561"/>
        <v>12.075555555555555</v>
      </c>
      <c r="AF3005" s="105">
        <f t="shared" si="562"/>
        <v>108.68000000000004</v>
      </c>
      <c r="AG3005" s="105">
        <f t="shared" si="563"/>
        <v>463.31999999999994</v>
      </c>
    </row>
    <row r="3006" spans="1:33" s="88" customFormat="1" x14ac:dyDescent="0.35">
      <c r="A3006" s="21">
        <v>10141103</v>
      </c>
      <c r="B3006" s="115" t="s">
        <v>1665</v>
      </c>
      <c r="C3006" s="115" t="s">
        <v>710</v>
      </c>
      <c r="D3006" s="61" t="s">
        <v>3093</v>
      </c>
      <c r="E3006" s="114" t="str">
        <f t="shared" si="553"/>
        <v>TRANSFORMADOR MARCA:TM PT4 PT4</v>
      </c>
      <c r="F3006" s="61" t="s">
        <v>5204</v>
      </c>
      <c r="G3006" s="61" t="s">
        <v>3093</v>
      </c>
      <c r="H3006" s="21" t="s">
        <v>5203</v>
      </c>
      <c r="I3006" s="21"/>
      <c r="J3006" s="21"/>
      <c r="K3006" s="21">
        <v>626469.9</v>
      </c>
      <c r="L3006" s="21">
        <v>7868504.4000000004</v>
      </c>
      <c r="M3006" s="21">
        <v>315</v>
      </c>
      <c r="N3006" s="61">
        <v>22</v>
      </c>
      <c r="O3006" s="21">
        <v>0.4</v>
      </c>
      <c r="P3006" s="21">
        <v>3</v>
      </c>
      <c r="Q3006" s="124">
        <v>2009</v>
      </c>
      <c r="R3006" s="124" t="s">
        <v>1769</v>
      </c>
      <c r="S3006" s="124"/>
      <c r="T3006" s="116">
        <v>953</v>
      </c>
      <c r="U3006" s="111">
        <v>45</v>
      </c>
      <c r="V3006" s="113">
        <f t="shared" si="554"/>
        <v>792.04888888888888</v>
      </c>
      <c r="W3006" s="113">
        <f t="shared" si="555"/>
        <v>160.95111111111112</v>
      </c>
      <c r="X3006" s="112">
        <f t="shared" si="556"/>
        <v>160951.11111111112</v>
      </c>
      <c r="Y3006" s="111"/>
      <c r="Z3006" s="110">
        <f t="shared" si="564"/>
        <v>37</v>
      </c>
      <c r="AA3006" s="109">
        <f t="shared" si="557"/>
        <v>47.650000000000006</v>
      </c>
      <c r="AB3006" s="109">
        <f t="shared" si="558"/>
        <v>47650.000000000007</v>
      </c>
      <c r="AC3006" s="108">
        <f t="shared" si="559"/>
        <v>905.35</v>
      </c>
      <c r="AD3006" s="107">
        <f t="shared" si="560"/>
        <v>2.2222222222222223E-2</v>
      </c>
      <c r="AE3006" s="106">
        <f t="shared" si="561"/>
        <v>20.11888888888889</v>
      </c>
      <c r="AF3006" s="105">
        <f t="shared" si="562"/>
        <v>181.07</v>
      </c>
      <c r="AG3006" s="105">
        <f t="shared" si="563"/>
        <v>771.93</v>
      </c>
    </row>
    <row r="3007" spans="1:33" s="88" customFormat="1" x14ac:dyDescent="0.35">
      <c r="A3007" s="21">
        <v>10141103</v>
      </c>
      <c r="B3007" s="115" t="s">
        <v>1665</v>
      </c>
      <c r="C3007" s="115" t="s">
        <v>710</v>
      </c>
      <c r="D3007" s="61" t="s">
        <v>3091</v>
      </c>
      <c r="E3007" s="114" t="str">
        <f t="shared" si="553"/>
        <v>TRANSFORMADOR MARCA: PT5 PT5</v>
      </c>
      <c r="F3007" s="61" t="s">
        <v>9808</v>
      </c>
      <c r="G3007" s="61" t="s">
        <v>3091</v>
      </c>
      <c r="H3007" s="21" t="s">
        <v>5203</v>
      </c>
      <c r="I3007" s="21"/>
      <c r="J3007" s="21"/>
      <c r="K3007" s="21">
        <v>626525.5</v>
      </c>
      <c r="L3007" s="21">
        <v>7869191.7999999998</v>
      </c>
      <c r="M3007" s="61">
        <v>315</v>
      </c>
      <c r="N3007" s="61">
        <v>22</v>
      </c>
      <c r="O3007" s="21">
        <v>0.4</v>
      </c>
      <c r="P3007" s="21">
        <v>3</v>
      </c>
      <c r="Q3007" s="124">
        <v>2009</v>
      </c>
      <c r="R3007" s="124"/>
      <c r="S3007" s="124"/>
      <c r="T3007" s="116">
        <v>953</v>
      </c>
      <c r="U3007" s="111">
        <v>45</v>
      </c>
      <c r="V3007" s="113">
        <f t="shared" si="554"/>
        <v>792.04888888888888</v>
      </c>
      <c r="W3007" s="113">
        <f t="shared" si="555"/>
        <v>160.95111111111112</v>
      </c>
      <c r="X3007" s="112">
        <f t="shared" si="556"/>
        <v>160951.11111111112</v>
      </c>
      <c r="Y3007" s="111"/>
      <c r="Z3007" s="110">
        <f t="shared" si="564"/>
        <v>37</v>
      </c>
      <c r="AA3007" s="109">
        <f t="shared" si="557"/>
        <v>47.650000000000006</v>
      </c>
      <c r="AB3007" s="109">
        <f t="shared" si="558"/>
        <v>47650.000000000007</v>
      </c>
      <c r="AC3007" s="108">
        <f t="shared" si="559"/>
        <v>905.35</v>
      </c>
      <c r="AD3007" s="107">
        <f t="shared" si="560"/>
        <v>2.2222222222222223E-2</v>
      </c>
      <c r="AE3007" s="106">
        <f t="shared" si="561"/>
        <v>20.11888888888889</v>
      </c>
      <c r="AF3007" s="105">
        <f t="shared" si="562"/>
        <v>181.07</v>
      </c>
      <c r="AG3007" s="105">
        <f t="shared" si="563"/>
        <v>771.93</v>
      </c>
    </row>
    <row r="3008" spans="1:33" s="88" customFormat="1" x14ac:dyDescent="0.35">
      <c r="A3008" s="21">
        <v>10141103</v>
      </c>
      <c r="B3008" s="115" t="s">
        <v>1665</v>
      </c>
      <c r="C3008" s="115" t="s">
        <v>710</v>
      </c>
      <c r="D3008" s="61" t="s">
        <v>3089</v>
      </c>
      <c r="E3008" s="114" t="str">
        <f t="shared" si="553"/>
        <v>TRANSFORMADOR MARCA: PT6 PT6</v>
      </c>
      <c r="F3008" s="61" t="s">
        <v>9808</v>
      </c>
      <c r="G3008" s="61" t="s">
        <v>3089</v>
      </c>
      <c r="H3008" s="21" t="s">
        <v>5203</v>
      </c>
      <c r="I3008" s="21"/>
      <c r="J3008" s="21"/>
      <c r="K3008" s="21">
        <v>627025.4</v>
      </c>
      <c r="L3008" s="21">
        <v>7880042.2999999998</v>
      </c>
      <c r="M3008" s="61">
        <v>500</v>
      </c>
      <c r="N3008" s="61">
        <v>22</v>
      </c>
      <c r="O3008" s="21">
        <v>0.4</v>
      </c>
      <c r="P3008" s="21">
        <v>3</v>
      </c>
      <c r="Q3008" s="124">
        <v>2009</v>
      </c>
      <c r="R3008" s="124"/>
      <c r="S3008" s="124"/>
      <c r="T3008" s="116">
        <v>1016</v>
      </c>
      <c r="U3008" s="111">
        <v>45</v>
      </c>
      <c r="V3008" s="113">
        <f t="shared" si="554"/>
        <v>844.4088888888889</v>
      </c>
      <c r="W3008" s="113">
        <f t="shared" si="555"/>
        <v>171.5911111111111</v>
      </c>
      <c r="X3008" s="112">
        <f t="shared" si="556"/>
        <v>171591.11111111109</v>
      </c>
      <c r="Y3008" s="111"/>
      <c r="Z3008" s="110">
        <f t="shared" si="564"/>
        <v>37</v>
      </c>
      <c r="AA3008" s="109">
        <f t="shared" si="557"/>
        <v>50.800000000000004</v>
      </c>
      <c r="AB3008" s="109">
        <f t="shared" si="558"/>
        <v>50800.000000000007</v>
      </c>
      <c r="AC3008" s="108">
        <f t="shared" si="559"/>
        <v>965.2</v>
      </c>
      <c r="AD3008" s="107">
        <f t="shared" si="560"/>
        <v>2.2222222222222223E-2</v>
      </c>
      <c r="AE3008" s="106">
        <f t="shared" si="561"/>
        <v>21.448888888888892</v>
      </c>
      <c r="AF3008" s="105">
        <f t="shared" si="562"/>
        <v>193.04</v>
      </c>
      <c r="AG3008" s="105">
        <f t="shared" si="563"/>
        <v>822.96</v>
      </c>
    </row>
    <row r="3009" spans="1:33" s="88" customFormat="1" x14ac:dyDescent="0.35">
      <c r="A3009" s="21">
        <v>10141103</v>
      </c>
      <c r="B3009" s="115" t="s">
        <v>1665</v>
      </c>
      <c r="C3009" s="115" t="s">
        <v>710</v>
      </c>
      <c r="D3009" s="61" t="s">
        <v>3087</v>
      </c>
      <c r="E3009" s="114" t="str">
        <f t="shared" si="553"/>
        <v>TRANSFORMADOR MARCA:DPM PT7 PT7</v>
      </c>
      <c r="F3009" s="61" t="s">
        <v>9807</v>
      </c>
      <c r="G3009" s="61" t="s">
        <v>3087</v>
      </c>
      <c r="H3009" s="21" t="s">
        <v>5203</v>
      </c>
      <c r="I3009" s="21"/>
      <c r="J3009" s="21"/>
      <c r="K3009" s="21">
        <v>608017.1</v>
      </c>
      <c r="L3009" s="21">
        <v>7872029.4000000004</v>
      </c>
      <c r="M3009" s="61">
        <v>315</v>
      </c>
      <c r="N3009" s="61">
        <v>22</v>
      </c>
      <c r="O3009" s="21">
        <v>0.4</v>
      </c>
      <c r="P3009" s="21">
        <v>3</v>
      </c>
      <c r="Q3009" s="124">
        <v>2009</v>
      </c>
      <c r="R3009" s="124" t="s">
        <v>587</v>
      </c>
      <c r="S3009" s="124"/>
      <c r="T3009" s="116">
        <v>953</v>
      </c>
      <c r="U3009" s="111">
        <v>45</v>
      </c>
      <c r="V3009" s="113">
        <f t="shared" si="554"/>
        <v>792.04888888888888</v>
      </c>
      <c r="W3009" s="113">
        <f t="shared" si="555"/>
        <v>160.95111111111112</v>
      </c>
      <c r="X3009" s="112">
        <f t="shared" si="556"/>
        <v>160951.11111111112</v>
      </c>
      <c r="Y3009" s="111"/>
      <c r="Z3009" s="110">
        <f t="shared" si="564"/>
        <v>37</v>
      </c>
      <c r="AA3009" s="109">
        <f t="shared" si="557"/>
        <v>47.650000000000006</v>
      </c>
      <c r="AB3009" s="109">
        <f t="shared" si="558"/>
        <v>47650.000000000007</v>
      </c>
      <c r="AC3009" s="108">
        <f t="shared" si="559"/>
        <v>905.35</v>
      </c>
      <c r="AD3009" s="107">
        <f t="shared" si="560"/>
        <v>2.2222222222222223E-2</v>
      </c>
      <c r="AE3009" s="106">
        <f t="shared" si="561"/>
        <v>20.11888888888889</v>
      </c>
      <c r="AF3009" s="105">
        <f t="shared" si="562"/>
        <v>181.07</v>
      </c>
      <c r="AG3009" s="105">
        <f t="shared" si="563"/>
        <v>771.93</v>
      </c>
    </row>
    <row r="3010" spans="1:33" s="88" customFormat="1" x14ac:dyDescent="0.35">
      <c r="A3010" s="21">
        <v>10141103</v>
      </c>
      <c r="B3010" s="115" t="s">
        <v>1665</v>
      </c>
      <c r="C3010" s="115" t="s">
        <v>710</v>
      </c>
      <c r="D3010" s="61" t="s">
        <v>3085</v>
      </c>
      <c r="E3010" s="114" t="str">
        <f t="shared" ref="E3010:E3073" si="565">+CONCATENATE(C3010," ","MARCA:",R3010," ",G3010," ",D3010,)</f>
        <v>TRANSFORMADOR MARCA:ITB PT8 PT8</v>
      </c>
      <c r="F3010" s="61" t="s">
        <v>9806</v>
      </c>
      <c r="G3010" s="61" t="s">
        <v>3085</v>
      </c>
      <c r="H3010" s="21" t="s">
        <v>5203</v>
      </c>
      <c r="I3010" s="21"/>
      <c r="J3010" s="21"/>
      <c r="K3010" s="21">
        <v>643556.69999999995</v>
      </c>
      <c r="L3010" s="21">
        <v>7858269.7999999998</v>
      </c>
      <c r="M3010" s="61">
        <v>160</v>
      </c>
      <c r="N3010" s="61">
        <v>22</v>
      </c>
      <c r="O3010" s="21">
        <v>0.4</v>
      </c>
      <c r="P3010" s="21">
        <v>3</v>
      </c>
      <c r="Q3010" s="124">
        <v>2009</v>
      </c>
      <c r="R3010" s="124" t="s">
        <v>1109</v>
      </c>
      <c r="S3010" s="124"/>
      <c r="T3010" s="116">
        <v>572</v>
      </c>
      <c r="U3010" s="111">
        <v>45</v>
      </c>
      <c r="V3010" s="113">
        <f t="shared" ref="V3010:V3073" si="566">((Z3010/U3010)*(T3010-AA3010))+AA3010</f>
        <v>475.39555555555552</v>
      </c>
      <c r="W3010" s="113">
        <f t="shared" ref="W3010:W3073" si="567">+T3010-V3010</f>
        <v>96.604444444444482</v>
      </c>
      <c r="X3010" s="112">
        <f t="shared" ref="X3010:X3073" si="568">+W3010*1000</f>
        <v>96604.444444444482</v>
      </c>
      <c r="Y3010" s="111"/>
      <c r="Z3010" s="110">
        <f t="shared" si="564"/>
        <v>37</v>
      </c>
      <c r="AA3010" s="109">
        <f t="shared" ref="AA3010:AA3073" si="569">(5/100*T3010)</f>
        <v>28.6</v>
      </c>
      <c r="AB3010" s="109">
        <f t="shared" ref="AB3010:AB3073" si="570">+AA3010*1000</f>
        <v>28600</v>
      </c>
      <c r="AC3010" s="108">
        <f t="shared" ref="AC3010:AC3073" si="571">+T3010-AA3010</f>
        <v>543.4</v>
      </c>
      <c r="AD3010" s="107">
        <f t="shared" ref="AD3010:AD3073" si="572">1/U3010</f>
        <v>2.2222222222222223E-2</v>
      </c>
      <c r="AE3010" s="106">
        <f t="shared" ref="AE3010:AE3073" si="573">+AC3010*AD3010</f>
        <v>12.075555555555555</v>
      </c>
      <c r="AF3010" s="105">
        <f t="shared" ref="AF3010:AF3073" si="574">+T3010-V3010+AE3010</f>
        <v>108.68000000000004</v>
      </c>
      <c r="AG3010" s="105">
        <f t="shared" ref="AG3010:AG3073" si="575">+V3010-AE3010</f>
        <v>463.31999999999994</v>
      </c>
    </row>
    <row r="3011" spans="1:33" s="88" customFormat="1" x14ac:dyDescent="0.35">
      <c r="A3011" s="21">
        <v>10141103</v>
      </c>
      <c r="B3011" s="115" t="s">
        <v>1665</v>
      </c>
      <c r="C3011" s="115" t="s">
        <v>710</v>
      </c>
      <c r="D3011" s="61" t="s">
        <v>3083</v>
      </c>
      <c r="E3011" s="114" t="str">
        <f t="shared" si="565"/>
        <v>TRANSFORMADOR MARCA:FST PT9 PT9</v>
      </c>
      <c r="F3011" s="61" t="s">
        <v>9805</v>
      </c>
      <c r="G3011" s="61" t="s">
        <v>3083</v>
      </c>
      <c r="H3011" s="21" t="s">
        <v>5203</v>
      </c>
      <c r="I3011" s="21"/>
      <c r="J3011" s="21"/>
      <c r="K3011" s="21">
        <v>626890.30000000005</v>
      </c>
      <c r="L3011" s="21">
        <v>7868620.9000000004</v>
      </c>
      <c r="M3011" s="61">
        <v>160</v>
      </c>
      <c r="N3011" s="61">
        <v>22</v>
      </c>
      <c r="O3011" s="21">
        <v>0.4</v>
      </c>
      <c r="P3011" s="21">
        <v>3</v>
      </c>
      <c r="Q3011" s="124">
        <v>2009</v>
      </c>
      <c r="R3011" s="124" t="s">
        <v>519</v>
      </c>
      <c r="S3011" s="124" t="s">
        <v>9804</v>
      </c>
      <c r="T3011" s="116">
        <v>572</v>
      </c>
      <c r="U3011" s="111">
        <v>45</v>
      </c>
      <c r="V3011" s="113">
        <f t="shared" si="566"/>
        <v>475.39555555555552</v>
      </c>
      <c r="W3011" s="113">
        <f t="shared" si="567"/>
        <v>96.604444444444482</v>
      </c>
      <c r="X3011" s="112">
        <f t="shared" si="568"/>
        <v>96604.444444444482</v>
      </c>
      <c r="Y3011" s="111"/>
      <c r="Z3011" s="110">
        <f t="shared" si="564"/>
        <v>37</v>
      </c>
      <c r="AA3011" s="109">
        <f t="shared" si="569"/>
        <v>28.6</v>
      </c>
      <c r="AB3011" s="109">
        <f t="shared" si="570"/>
        <v>28600</v>
      </c>
      <c r="AC3011" s="108">
        <f t="shared" si="571"/>
        <v>543.4</v>
      </c>
      <c r="AD3011" s="107">
        <f t="shared" si="572"/>
        <v>2.2222222222222223E-2</v>
      </c>
      <c r="AE3011" s="106">
        <f t="shared" si="573"/>
        <v>12.075555555555555</v>
      </c>
      <c r="AF3011" s="105">
        <f t="shared" si="574"/>
        <v>108.68000000000004</v>
      </c>
      <c r="AG3011" s="105">
        <f t="shared" si="575"/>
        <v>463.31999999999994</v>
      </c>
    </row>
    <row r="3012" spans="1:33" s="88" customFormat="1" x14ac:dyDescent="0.35">
      <c r="A3012" s="21">
        <v>10141103</v>
      </c>
      <c r="B3012" s="115" t="s">
        <v>1665</v>
      </c>
      <c r="C3012" s="115" t="s">
        <v>710</v>
      </c>
      <c r="D3012" s="61" t="s">
        <v>3077</v>
      </c>
      <c r="E3012" s="114" t="str">
        <f t="shared" si="565"/>
        <v>TRANSFORMADOR MARCA:FST PT12 PT12</v>
      </c>
      <c r="F3012" s="61" t="s">
        <v>9803</v>
      </c>
      <c r="G3012" s="61" t="s">
        <v>3077</v>
      </c>
      <c r="H3012" s="21" t="s">
        <v>5203</v>
      </c>
      <c r="I3012" s="21"/>
      <c r="J3012" s="21"/>
      <c r="K3012" s="21">
        <v>626901.69999999995</v>
      </c>
      <c r="L3012" s="21">
        <v>7869492.4000000004</v>
      </c>
      <c r="M3012" s="61">
        <v>100</v>
      </c>
      <c r="N3012" s="61">
        <v>22</v>
      </c>
      <c r="O3012" s="21">
        <v>0.4</v>
      </c>
      <c r="P3012" s="21">
        <v>3</v>
      </c>
      <c r="Q3012" s="124">
        <v>2009</v>
      </c>
      <c r="R3012" s="124" t="s">
        <v>519</v>
      </c>
      <c r="S3012" s="124"/>
      <c r="T3012" s="116">
        <v>445</v>
      </c>
      <c r="U3012" s="111">
        <v>45</v>
      </c>
      <c r="V3012" s="113">
        <f t="shared" si="566"/>
        <v>369.84444444444443</v>
      </c>
      <c r="W3012" s="113">
        <f t="shared" si="567"/>
        <v>75.155555555555566</v>
      </c>
      <c r="X3012" s="112">
        <f t="shared" si="568"/>
        <v>75155.555555555562</v>
      </c>
      <c r="Y3012" s="111"/>
      <c r="Z3012" s="110">
        <f t="shared" si="564"/>
        <v>37</v>
      </c>
      <c r="AA3012" s="109">
        <f t="shared" si="569"/>
        <v>22.25</v>
      </c>
      <c r="AB3012" s="109">
        <f t="shared" si="570"/>
        <v>22250</v>
      </c>
      <c r="AC3012" s="108">
        <f t="shared" si="571"/>
        <v>422.75</v>
      </c>
      <c r="AD3012" s="107">
        <f t="shared" si="572"/>
        <v>2.2222222222222223E-2</v>
      </c>
      <c r="AE3012" s="106">
        <f t="shared" si="573"/>
        <v>9.3944444444444439</v>
      </c>
      <c r="AF3012" s="105">
        <f t="shared" si="574"/>
        <v>84.550000000000011</v>
      </c>
      <c r="AG3012" s="105">
        <f t="shared" si="575"/>
        <v>360.45</v>
      </c>
    </row>
    <row r="3013" spans="1:33" s="88" customFormat="1" x14ac:dyDescent="0.35">
      <c r="A3013" s="21">
        <v>10141103</v>
      </c>
      <c r="B3013" s="115" t="s">
        <v>1665</v>
      </c>
      <c r="C3013" s="115" t="s">
        <v>710</v>
      </c>
      <c r="D3013" s="61" t="s">
        <v>3071</v>
      </c>
      <c r="E3013" s="114" t="str">
        <f t="shared" si="565"/>
        <v>TRANSFORMADOR MARCA:ITB PT15 PT15</v>
      </c>
      <c r="F3013" s="21" t="s">
        <v>9802</v>
      </c>
      <c r="G3013" s="61" t="s">
        <v>3071</v>
      </c>
      <c r="H3013" s="21" t="s">
        <v>5203</v>
      </c>
      <c r="I3013" s="21"/>
      <c r="J3013" s="21"/>
      <c r="K3013" s="119"/>
      <c r="L3013" s="119"/>
      <c r="M3013" s="21">
        <v>100</v>
      </c>
      <c r="N3013" s="61">
        <v>22</v>
      </c>
      <c r="O3013" s="21">
        <v>0.4</v>
      </c>
      <c r="P3013" s="21">
        <v>3</v>
      </c>
      <c r="Q3013" s="124">
        <v>2009</v>
      </c>
      <c r="R3013" s="124" t="s">
        <v>1109</v>
      </c>
      <c r="S3013" s="124">
        <v>605950</v>
      </c>
      <c r="T3013" s="116">
        <v>445</v>
      </c>
      <c r="U3013" s="111">
        <v>45</v>
      </c>
      <c r="V3013" s="113">
        <f t="shared" si="566"/>
        <v>369.84444444444443</v>
      </c>
      <c r="W3013" s="113">
        <f t="shared" si="567"/>
        <v>75.155555555555566</v>
      </c>
      <c r="X3013" s="112">
        <f t="shared" si="568"/>
        <v>75155.555555555562</v>
      </c>
      <c r="Y3013" s="111"/>
      <c r="Z3013" s="110">
        <f t="shared" si="564"/>
        <v>37</v>
      </c>
      <c r="AA3013" s="109">
        <f t="shared" si="569"/>
        <v>22.25</v>
      </c>
      <c r="AB3013" s="109">
        <f t="shared" si="570"/>
        <v>22250</v>
      </c>
      <c r="AC3013" s="108">
        <f t="shared" si="571"/>
        <v>422.75</v>
      </c>
      <c r="AD3013" s="107">
        <f t="shared" si="572"/>
        <v>2.2222222222222223E-2</v>
      </c>
      <c r="AE3013" s="106">
        <f t="shared" si="573"/>
        <v>9.3944444444444439</v>
      </c>
      <c r="AF3013" s="105">
        <f t="shared" si="574"/>
        <v>84.550000000000011</v>
      </c>
      <c r="AG3013" s="105">
        <f t="shared" si="575"/>
        <v>360.45</v>
      </c>
    </row>
    <row r="3014" spans="1:33" s="88" customFormat="1" x14ac:dyDescent="0.35">
      <c r="A3014" s="21">
        <v>10141103</v>
      </c>
      <c r="B3014" s="115" t="s">
        <v>1665</v>
      </c>
      <c r="C3014" s="115" t="s">
        <v>710</v>
      </c>
      <c r="D3014" s="61" t="s">
        <v>3069</v>
      </c>
      <c r="E3014" s="114" t="str">
        <f t="shared" si="565"/>
        <v>TRANSFORMADOR MARCA: PT16 PT16</v>
      </c>
      <c r="F3014" s="61" t="s">
        <v>9801</v>
      </c>
      <c r="G3014" s="61" t="s">
        <v>3069</v>
      </c>
      <c r="H3014" s="21" t="s">
        <v>5203</v>
      </c>
      <c r="I3014" s="21"/>
      <c r="J3014" s="21"/>
      <c r="K3014" s="119"/>
      <c r="L3014" s="119"/>
      <c r="M3014" s="61">
        <v>160</v>
      </c>
      <c r="N3014" s="61">
        <v>22</v>
      </c>
      <c r="O3014" s="21">
        <v>0.4</v>
      </c>
      <c r="P3014" s="21">
        <v>3</v>
      </c>
      <c r="Q3014" s="124">
        <v>2009</v>
      </c>
      <c r="R3014" s="124"/>
      <c r="S3014" s="124"/>
      <c r="T3014" s="116">
        <v>572</v>
      </c>
      <c r="U3014" s="111">
        <v>45</v>
      </c>
      <c r="V3014" s="113">
        <f t="shared" si="566"/>
        <v>475.39555555555552</v>
      </c>
      <c r="W3014" s="113">
        <f t="shared" si="567"/>
        <v>96.604444444444482</v>
      </c>
      <c r="X3014" s="112">
        <f t="shared" si="568"/>
        <v>96604.444444444482</v>
      </c>
      <c r="Y3014" s="111"/>
      <c r="Z3014" s="110">
        <f t="shared" si="564"/>
        <v>37</v>
      </c>
      <c r="AA3014" s="109">
        <f t="shared" si="569"/>
        <v>28.6</v>
      </c>
      <c r="AB3014" s="109">
        <f t="shared" si="570"/>
        <v>28600</v>
      </c>
      <c r="AC3014" s="108">
        <f t="shared" si="571"/>
        <v>543.4</v>
      </c>
      <c r="AD3014" s="107">
        <f t="shared" si="572"/>
        <v>2.2222222222222223E-2</v>
      </c>
      <c r="AE3014" s="106">
        <f t="shared" si="573"/>
        <v>12.075555555555555</v>
      </c>
      <c r="AF3014" s="105">
        <f t="shared" si="574"/>
        <v>108.68000000000004</v>
      </c>
      <c r="AG3014" s="105">
        <f t="shared" si="575"/>
        <v>463.31999999999994</v>
      </c>
    </row>
    <row r="3015" spans="1:33" s="88" customFormat="1" x14ac:dyDescent="0.35">
      <c r="A3015" s="21">
        <v>10141103</v>
      </c>
      <c r="B3015" s="115" t="s">
        <v>1665</v>
      </c>
      <c r="C3015" s="115" t="s">
        <v>710</v>
      </c>
      <c r="D3015" s="21" t="s">
        <v>9799</v>
      </c>
      <c r="E3015" s="114" t="str">
        <f t="shared" si="565"/>
        <v>TRANSFORMADOR MARCA:TRANSFORMADOR MOZABIQUE SA AGCHI/PT19 AGCHI/PT19</v>
      </c>
      <c r="F3015" s="21" t="s">
        <v>9800</v>
      </c>
      <c r="G3015" s="21" t="s">
        <v>9799</v>
      </c>
      <c r="H3015" s="21" t="s">
        <v>977</v>
      </c>
      <c r="I3015" s="21" t="s">
        <v>976</v>
      </c>
      <c r="J3015" s="21"/>
      <c r="K3015" s="139" t="s">
        <v>9798</v>
      </c>
      <c r="L3015" s="119" t="s">
        <v>9797</v>
      </c>
      <c r="M3015" s="21">
        <v>100</v>
      </c>
      <c r="N3015" s="21">
        <v>6.6</v>
      </c>
      <c r="O3015" s="21">
        <v>0.4</v>
      </c>
      <c r="P3015" s="21">
        <v>3</v>
      </c>
      <c r="Q3015" s="21">
        <v>2009</v>
      </c>
      <c r="R3015" s="21" t="s">
        <v>5164</v>
      </c>
      <c r="S3015" s="21" t="s">
        <v>9796</v>
      </c>
      <c r="T3015" s="116">
        <v>445</v>
      </c>
      <c r="U3015" s="111">
        <v>45</v>
      </c>
      <c r="V3015" s="113">
        <f t="shared" si="566"/>
        <v>369.84444444444443</v>
      </c>
      <c r="W3015" s="113">
        <f t="shared" si="567"/>
        <v>75.155555555555566</v>
      </c>
      <c r="X3015" s="112">
        <f t="shared" si="568"/>
        <v>75155.555555555562</v>
      </c>
      <c r="Y3015" s="111"/>
      <c r="Z3015" s="110">
        <f t="shared" si="564"/>
        <v>37</v>
      </c>
      <c r="AA3015" s="109">
        <f t="shared" si="569"/>
        <v>22.25</v>
      </c>
      <c r="AB3015" s="109">
        <f t="shared" si="570"/>
        <v>22250</v>
      </c>
      <c r="AC3015" s="108">
        <f t="shared" si="571"/>
        <v>422.75</v>
      </c>
      <c r="AD3015" s="107">
        <f t="shared" si="572"/>
        <v>2.2222222222222223E-2</v>
      </c>
      <c r="AE3015" s="106">
        <f t="shared" si="573"/>
        <v>9.3944444444444439</v>
      </c>
      <c r="AF3015" s="105">
        <f t="shared" si="574"/>
        <v>84.550000000000011</v>
      </c>
      <c r="AG3015" s="105">
        <f t="shared" si="575"/>
        <v>360.45</v>
      </c>
    </row>
    <row r="3016" spans="1:33" s="88" customFormat="1" x14ac:dyDescent="0.35">
      <c r="A3016" s="21">
        <v>10141103</v>
      </c>
      <c r="B3016" s="115" t="s">
        <v>1665</v>
      </c>
      <c r="C3016" s="115" t="s">
        <v>710</v>
      </c>
      <c r="D3016" s="21" t="s">
        <v>9794</v>
      </c>
      <c r="E3016" s="114" t="str">
        <f t="shared" si="565"/>
        <v>TRANSFORMADOR MARCA:PME AGCHI/PT25 AGCHI/PT25</v>
      </c>
      <c r="F3016" s="21" t="s">
        <v>9795</v>
      </c>
      <c r="G3016" s="21" t="s">
        <v>9794</v>
      </c>
      <c r="H3016" s="21" t="s">
        <v>977</v>
      </c>
      <c r="I3016" s="21" t="s">
        <v>976</v>
      </c>
      <c r="J3016" s="21"/>
      <c r="K3016" s="139" t="s">
        <v>9793</v>
      </c>
      <c r="L3016" s="119" t="s">
        <v>9792</v>
      </c>
      <c r="M3016" s="21">
        <v>250</v>
      </c>
      <c r="N3016" s="21">
        <v>22</v>
      </c>
      <c r="O3016" s="21">
        <v>0.4</v>
      </c>
      <c r="P3016" s="21">
        <v>3</v>
      </c>
      <c r="Q3016" s="21">
        <v>2009</v>
      </c>
      <c r="R3016" s="21" t="s">
        <v>6531</v>
      </c>
      <c r="S3016" s="21">
        <v>250090023</v>
      </c>
      <c r="T3016" s="116">
        <v>953</v>
      </c>
      <c r="U3016" s="111">
        <v>45</v>
      </c>
      <c r="V3016" s="113">
        <f t="shared" si="566"/>
        <v>792.04888888888888</v>
      </c>
      <c r="W3016" s="113">
        <f t="shared" si="567"/>
        <v>160.95111111111112</v>
      </c>
      <c r="X3016" s="112">
        <f t="shared" si="568"/>
        <v>160951.11111111112</v>
      </c>
      <c r="Y3016" s="111"/>
      <c r="Z3016" s="110">
        <f t="shared" si="564"/>
        <v>37</v>
      </c>
      <c r="AA3016" s="109">
        <f t="shared" si="569"/>
        <v>47.650000000000006</v>
      </c>
      <c r="AB3016" s="109">
        <f t="shared" si="570"/>
        <v>47650.000000000007</v>
      </c>
      <c r="AC3016" s="108">
        <f t="shared" si="571"/>
        <v>905.35</v>
      </c>
      <c r="AD3016" s="107">
        <f t="shared" si="572"/>
        <v>2.2222222222222223E-2</v>
      </c>
      <c r="AE3016" s="106">
        <f t="shared" si="573"/>
        <v>20.11888888888889</v>
      </c>
      <c r="AF3016" s="105">
        <f t="shared" si="574"/>
        <v>181.07</v>
      </c>
      <c r="AG3016" s="105">
        <f t="shared" si="575"/>
        <v>771.93</v>
      </c>
    </row>
    <row r="3017" spans="1:33" s="88" customFormat="1" x14ac:dyDescent="0.35">
      <c r="A3017" s="21">
        <v>10141103</v>
      </c>
      <c r="B3017" s="115" t="s">
        <v>1665</v>
      </c>
      <c r="C3017" s="115" t="s">
        <v>710</v>
      </c>
      <c r="D3017" s="21" t="s">
        <v>9790</v>
      </c>
      <c r="E3017" s="114" t="str">
        <f t="shared" si="565"/>
        <v>TRANSFORMADOR MARCA:PME AGCHI/PT49 AGCHI/PT49</v>
      </c>
      <c r="F3017" s="21" t="s">
        <v>9791</v>
      </c>
      <c r="G3017" s="21" t="s">
        <v>9790</v>
      </c>
      <c r="H3017" s="21" t="s">
        <v>977</v>
      </c>
      <c r="I3017" s="21" t="s">
        <v>976</v>
      </c>
      <c r="J3017" s="21" t="s">
        <v>9789</v>
      </c>
      <c r="K3017" s="139" t="s">
        <v>9788</v>
      </c>
      <c r="L3017" s="119" t="s">
        <v>9787</v>
      </c>
      <c r="M3017" s="21">
        <v>250</v>
      </c>
      <c r="N3017" s="21">
        <v>22</v>
      </c>
      <c r="O3017" s="21">
        <v>0.4</v>
      </c>
      <c r="P3017" s="21">
        <v>3</v>
      </c>
      <c r="Q3017" s="21">
        <v>2009</v>
      </c>
      <c r="R3017" s="21" t="s">
        <v>6531</v>
      </c>
      <c r="S3017" s="21">
        <v>250090024</v>
      </c>
      <c r="T3017" s="116">
        <v>953</v>
      </c>
      <c r="U3017" s="111">
        <v>45</v>
      </c>
      <c r="V3017" s="113">
        <f t="shared" si="566"/>
        <v>792.04888888888888</v>
      </c>
      <c r="W3017" s="113">
        <f t="shared" si="567"/>
        <v>160.95111111111112</v>
      </c>
      <c r="X3017" s="112">
        <f t="shared" si="568"/>
        <v>160951.11111111112</v>
      </c>
      <c r="Y3017" s="111"/>
      <c r="Z3017" s="110">
        <f t="shared" si="564"/>
        <v>37</v>
      </c>
      <c r="AA3017" s="109">
        <f t="shared" si="569"/>
        <v>47.650000000000006</v>
      </c>
      <c r="AB3017" s="109">
        <f t="shared" si="570"/>
        <v>47650.000000000007</v>
      </c>
      <c r="AC3017" s="108">
        <f t="shared" si="571"/>
        <v>905.35</v>
      </c>
      <c r="AD3017" s="107">
        <f t="shared" si="572"/>
        <v>2.2222222222222223E-2</v>
      </c>
      <c r="AE3017" s="106">
        <f t="shared" si="573"/>
        <v>20.11888888888889</v>
      </c>
      <c r="AF3017" s="105">
        <f t="shared" si="574"/>
        <v>181.07</v>
      </c>
      <c r="AG3017" s="105">
        <f t="shared" si="575"/>
        <v>771.93</v>
      </c>
    </row>
    <row r="3018" spans="1:33" s="88" customFormat="1" x14ac:dyDescent="0.35">
      <c r="A3018" s="21">
        <v>10141103</v>
      </c>
      <c r="B3018" s="115" t="s">
        <v>1665</v>
      </c>
      <c r="C3018" s="115" t="s">
        <v>710</v>
      </c>
      <c r="D3018" s="21" t="s">
        <v>9785</v>
      </c>
      <c r="E3018" s="114" t="str">
        <f t="shared" si="565"/>
        <v>TRANSFORMADOR MARCA:PME AGCHI/PT65 AGCHI/PT65</v>
      </c>
      <c r="F3018" s="21" t="s">
        <v>9786</v>
      </c>
      <c r="G3018" s="21" t="s">
        <v>9785</v>
      </c>
      <c r="H3018" s="21" t="s">
        <v>977</v>
      </c>
      <c r="I3018" s="21" t="s">
        <v>976</v>
      </c>
      <c r="J3018" s="21"/>
      <c r="K3018" s="124" t="s">
        <v>9784</v>
      </c>
      <c r="L3018" s="21" t="s">
        <v>9783</v>
      </c>
      <c r="M3018" s="21">
        <v>200</v>
      </c>
      <c r="N3018" s="21">
        <v>6.6</v>
      </c>
      <c r="O3018" s="21">
        <v>0.4</v>
      </c>
      <c r="P3018" s="21">
        <v>3</v>
      </c>
      <c r="Q3018" s="21">
        <v>2009</v>
      </c>
      <c r="R3018" s="21" t="s">
        <v>6531</v>
      </c>
      <c r="S3018" s="21">
        <v>160090019</v>
      </c>
      <c r="T3018" s="116">
        <v>572</v>
      </c>
      <c r="U3018" s="111">
        <v>45</v>
      </c>
      <c r="V3018" s="113">
        <f t="shared" si="566"/>
        <v>475.39555555555552</v>
      </c>
      <c r="W3018" s="113">
        <f t="shared" si="567"/>
        <v>96.604444444444482</v>
      </c>
      <c r="X3018" s="112">
        <f t="shared" si="568"/>
        <v>96604.444444444482</v>
      </c>
      <c r="Y3018" s="111"/>
      <c r="Z3018" s="110">
        <f t="shared" si="564"/>
        <v>37</v>
      </c>
      <c r="AA3018" s="109">
        <f t="shared" si="569"/>
        <v>28.6</v>
      </c>
      <c r="AB3018" s="109">
        <f t="shared" si="570"/>
        <v>28600</v>
      </c>
      <c r="AC3018" s="108">
        <f t="shared" si="571"/>
        <v>543.4</v>
      </c>
      <c r="AD3018" s="107">
        <f t="shared" si="572"/>
        <v>2.2222222222222223E-2</v>
      </c>
      <c r="AE3018" s="106">
        <f t="shared" si="573"/>
        <v>12.075555555555555</v>
      </c>
      <c r="AF3018" s="105">
        <f t="shared" si="574"/>
        <v>108.68000000000004</v>
      </c>
      <c r="AG3018" s="105">
        <f t="shared" si="575"/>
        <v>463.31999999999994</v>
      </c>
    </row>
    <row r="3019" spans="1:33" s="88" customFormat="1" x14ac:dyDescent="0.35">
      <c r="A3019" s="21">
        <v>10141103</v>
      </c>
      <c r="B3019" s="115" t="s">
        <v>1665</v>
      </c>
      <c r="C3019" s="115" t="s">
        <v>710</v>
      </c>
      <c r="D3019" s="21" t="s">
        <v>9781</v>
      </c>
      <c r="E3019" s="114" t="str">
        <f t="shared" si="565"/>
        <v>TRANSFORMADOR MARCA:DPN AGCHI/PT74 AGCHI/PT74</v>
      </c>
      <c r="F3019" s="21" t="s">
        <v>9782</v>
      </c>
      <c r="G3019" s="21" t="s">
        <v>9781</v>
      </c>
      <c r="H3019" s="21" t="s">
        <v>977</v>
      </c>
      <c r="I3019" s="21" t="s">
        <v>976</v>
      </c>
      <c r="J3019" s="49" t="s">
        <v>9780</v>
      </c>
      <c r="K3019" s="119" t="s">
        <v>9779</v>
      </c>
      <c r="L3019" s="119" t="s">
        <v>9778</v>
      </c>
      <c r="M3019" s="21">
        <v>160</v>
      </c>
      <c r="N3019" s="21">
        <v>6.6</v>
      </c>
      <c r="O3019" s="21">
        <v>0.4</v>
      </c>
      <c r="P3019" s="21">
        <v>3</v>
      </c>
      <c r="Q3019" s="21">
        <v>2009</v>
      </c>
      <c r="R3019" s="21" t="s">
        <v>9777</v>
      </c>
      <c r="S3019" s="21" t="s">
        <v>9776</v>
      </c>
      <c r="T3019" s="116">
        <v>572</v>
      </c>
      <c r="U3019" s="111">
        <v>45</v>
      </c>
      <c r="V3019" s="113">
        <f t="shared" si="566"/>
        <v>475.39555555555552</v>
      </c>
      <c r="W3019" s="113">
        <f t="shared" si="567"/>
        <v>96.604444444444482</v>
      </c>
      <c r="X3019" s="112">
        <f t="shared" si="568"/>
        <v>96604.444444444482</v>
      </c>
      <c r="Y3019" s="111"/>
      <c r="Z3019" s="110">
        <f t="shared" si="564"/>
        <v>37</v>
      </c>
      <c r="AA3019" s="109">
        <f t="shared" si="569"/>
        <v>28.6</v>
      </c>
      <c r="AB3019" s="109">
        <f t="shared" si="570"/>
        <v>28600</v>
      </c>
      <c r="AC3019" s="108">
        <f t="shared" si="571"/>
        <v>543.4</v>
      </c>
      <c r="AD3019" s="107">
        <f t="shared" si="572"/>
        <v>2.2222222222222223E-2</v>
      </c>
      <c r="AE3019" s="106">
        <f t="shared" si="573"/>
        <v>12.075555555555555</v>
      </c>
      <c r="AF3019" s="105">
        <f t="shared" si="574"/>
        <v>108.68000000000004</v>
      </c>
      <c r="AG3019" s="105">
        <f t="shared" si="575"/>
        <v>463.31999999999994</v>
      </c>
    </row>
    <row r="3020" spans="1:33" s="88" customFormat="1" x14ac:dyDescent="0.35">
      <c r="A3020" s="21">
        <v>10141103</v>
      </c>
      <c r="B3020" s="115" t="s">
        <v>1665</v>
      </c>
      <c r="C3020" s="115" t="s">
        <v>710</v>
      </c>
      <c r="D3020" s="21" t="s">
        <v>9774</v>
      </c>
      <c r="E3020" s="114" t="str">
        <f t="shared" si="565"/>
        <v>TRANSFORMADOR MARCA:PME AGCHI/PT88 AGCHI/PT88</v>
      </c>
      <c r="F3020" s="21" t="s">
        <v>9775</v>
      </c>
      <c r="G3020" s="21" t="s">
        <v>9774</v>
      </c>
      <c r="H3020" s="21" t="s">
        <v>977</v>
      </c>
      <c r="I3020" s="21" t="s">
        <v>976</v>
      </c>
      <c r="J3020" s="21" t="s">
        <v>3808</v>
      </c>
      <c r="K3020" s="139" t="s">
        <v>9773</v>
      </c>
      <c r="L3020" s="119" t="s">
        <v>9772</v>
      </c>
      <c r="M3020" s="21">
        <v>100</v>
      </c>
      <c r="N3020" s="21">
        <v>22</v>
      </c>
      <c r="O3020" s="21">
        <v>0.4</v>
      </c>
      <c r="P3020" s="21">
        <v>3</v>
      </c>
      <c r="Q3020" s="21">
        <v>2009</v>
      </c>
      <c r="R3020" s="21" t="s">
        <v>6531</v>
      </c>
      <c r="S3020" s="21">
        <v>100090721</v>
      </c>
      <c r="T3020" s="116">
        <v>445</v>
      </c>
      <c r="U3020" s="111">
        <v>45</v>
      </c>
      <c r="V3020" s="113">
        <f t="shared" si="566"/>
        <v>369.84444444444443</v>
      </c>
      <c r="W3020" s="113">
        <f t="shared" si="567"/>
        <v>75.155555555555566</v>
      </c>
      <c r="X3020" s="112">
        <f t="shared" si="568"/>
        <v>75155.555555555562</v>
      </c>
      <c r="Y3020" s="111"/>
      <c r="Z3020" s="110">
        <f t="shared" si="564"/>
        <v>37</v>
      </c>
      <c r="AA3020" s="109">
        <f t="shared" si="569"/>
        <v>22.25</v>
      </c>
      <c r="AB3020" s="109">
        <f t="shared" si="570"/>
        <v>22250</v>
      </c>
      <c r="AC3020" s="108">
        <f t="shared" si="571"/>
        <v>422.75</v>
      </c>
      <c r="AD3020" s="107">
        <f t="shared" si="572"/>
        <v>2.2222222222222223E-2</v>
      </c>
      <c r="AE3020" s="106">
        <f t="shared" si="573"/>
        <v>9.3944444444444439</v>
      </c>
      <c r="AF3020" s="105">
        <f t="shared" si="574"/>
        <v>84.550000000000011</v>
      </c>
      <c r="AG3020" s="105">
        <f t="shared" si="575"/>
        <v>360.45</v>
      </c>
    </row>
    <row r="3021" spans="1:33" s="88" customFormat="1" x14ac:dyDescent="0.35">
      <c r="A3021" s="21">
        <v>10141103</v>
      </c>
      <c r="B3021" s="115" t="s">
        <v>1665</v>
      </c>
      <c r="C3021" s="115" t="s">
        <v>710</v>
      </c>
      <c r="D3021" s="21" t="s">
        <v>9770</v>
      </c>
      <c r="E3021" s="114" t="str">
        <f t="shared" si="565"/>
        <v>TRANSFORMADOR MARCA:DESTA POWER MATLA DPM AGCHI/PT89 AGCHI/PT89</v>
      </c>
      <c r="F3021" s="21" t="s">
        <v>9771</v>
      </c>
      <c r="G3021" s="21" t="s">
        <v>9770</v>
      </c>
      <c r="H3021" s="21" t="s">
        <v>977</v>
      </c>
      <c r="I3021" s="21" t="s">
        <v>976</v>
      </c>
      <c r="J3021" s="21" t="s">
        <v>9766</v>
      </c>
      <c r="K3021" s="139" t="s">
        <v>9769</v>
      </c>
      <c r="L3021" s="119" t="s">
        <v>9764</v>
      </c>
      <c r="M3021" s="21">
        <v>160</v>
      </c>
      <c r="N3021" s="21">
        <v>6.6</v>
      </c>
      <c r="O3021" s="21">
        <v>0.4</v>
      </c>
      <c r="P3021" s="21">
        <v>3</v>
      </c>
      <c r="Q3021" s="21">
        <v>2009</v>
      </c>
      <c r="R3021" s="21" t="s">
        <v>9763</v>
      </c>
      <c r="S3021" s="21" t="s">
        <v>9768</v>
      </c>
      <c r="T3021" s="116">
        <v>572</v>
      </c>
      <c r="U3021" s="111">
        <v>45</v>
      </c>
      <c r="V3021" s="113">
        <f t="shared" si="566"/>
        <v>475.39555555555552</v>
      </c>
      <c r="W3021" s="113">
        <f t="shared" si="567"/>
        <v>96.604444444444482</v>
      </c>
      <c r="X3021" s="112">
        <f t="shared" si="568"/>
        <v>96604.444444444482</v>
      </c>
      <c r="Y3021" s="111"/>
      <c r="Z3021" s="110">
        <f t="shared" si="564"/>
        <v>37</v>
      </c>
      <c r="AA3021" s="109">
        <f t="shared" si="569"/>
        <v>28.6</v>
      </c>
      <c r="AB3021" s="109">
        <f t="shared" si="570"/>
        <v>28600</v>
      </c>
      <c r="AC3021" s="108">
        <f t="shared" si="571"/>
        <v>543.4</v>
      </c>
      <c r="AD3021" s="107">
        <f t="shared" si="572"/>
        <v>2.2222222222222223E-2</v>
      </c>
      <c r="AE3021" s="106">
        <f t="shared" si="573"/>
        <v>12.075555555555555</v>
      </c>
      <c r="AF3021" s="105">
        <f t="shared" si="574"/>
        <v>108.68000000000004</v>
      </c>
      <c r="AG3021" s="105">
        <f t="shared" si="575"/>
        <v>463.31999999999994</v>
      </c>
    </row>
    <row r="3022" spans="1:33" s="88" customFormat="1" x14ac:dyDescent="0.35">
      <c r="A3022" s="21">
        <v>10141103</v>
      </c>
      <c r="B3022" s="115" t="s">
        <v>1665</v>
      </c>
      <c r="C3022" s="115" t="s">
        <v>710</v>
      </c>
      <c r="D3022" s="21" t="s">
        <v>9767</v>
      </c>
      <c r="E3022" s="114" t="str">
        <f t="shared" si="565"/>
        <v>TRANSFORMADOR MARCA:DESTA POWER MATLA DPM AGCHI/PT90 AGCHI/PT90</v>
      </c>
      <c r="F3022" s="21" t="s">
        <v>9766</v>
      </c>
      <c r="G3022" s="21" t="s">
        <v>9767</v>
      </c>
      <c r="H3022" s="21" t="s">
        <v>977</v>
      </c>
      <c r="I3022" s="21" t="s">
        <v>976</v>
      </c>
      <c r="J3022" s="21" t="s">
        <v>9766</v>
      </c>
      <c r="K3022" s="139" t="s">
        <v>9765</v>
      </c>
      <c r="L3022" s="119" t="s">
        <v>9764</v>
      </c>
      <c r="M3022" s="21">
        <v>160</v>
      </c>
      <c r="N3022" s="21">
        <v>6.6</v>
      </c>
      <c r="O3022" s="21">
        <v>0.4</v>
      </c>
      <c r="P3022" s="21">
        <v>3</v>
      </c>
      <c r="Q3022" s="21">
        <v>2009</v>
      </c>
      <c r="R3022" s="21" t="s">
        <v>9763</v>
      </c>
      <c r="S3022" s="21" t="s">
        <v>9762</v>
      </c>
      <c r="T3022" s="116">
        <v>572</v>
      </c>
      <c r="U3022" s="111">
        <v>45</v>
      </c>
      <c r="V3022" s="113">
        <f t="shared" si="566"/>
        <v>475.39555555555552</v>
      </c>
      <c r="W3022" s="113">
        <f t="shared" si="567"/>
        <v>96.604444444444482</v>
      </c>
      <c r="X3022" s="112">
        <f t="shared" si="568"/>
        <v>96604.444444444482</v>
      </c>
      <c r="Y3022" s="111"/>
      <c r="Z3022" s="110">
        <f t="shared" si="564"/>
        <v>37</v>
      </c>
      <c r="AA3022" s="109">
        <f t="shared" si="569"/>
        <v>28.6</v>
      </c>
      <c r="AB3022" s="109">
        <f t="shared" si="570"/>
        <v>28600</v>
      </c>
      <c r="AC3022" s="108">
        <f t="shared" si="571"/>
        <v>543.4</v>
      </c>
      <c r="AD3022" s="107">
        <f t="shared" si="572"/>
        <v>2.2222222222222223E-2</v>
      </c>
      <c r="AE3022" s="106">
        <f t="shared" si="573"/>
        <v>12.075555555555555</v>
      </c>
      <c r="AF3022" s="105">
        <f t="shared" si="574"/>
        <v>108.68000000000004</v>
      </c>
      <c r="AG3022" s="105">
        <f t="shared" si="575"/>
        <v>463.31999999999994</v>
      </c>
    </row>
    <row r="3023" spans="1:33" s="88" customFormat="1" x14ac:dyDescent="0.35">
      <c r="A3023" s="21">
        <v>10141103</v>
      </c>
      <c r="B3023" s="115" t="s">
        <v>1665</v>
      </c>
      <c r="C3023" s="115" t="s">
        <v>710</v>
      </c>
      <c r="D3023" s="21" t="s">
        <v>9760</v>
      </c>
      <c r="E3023" s="114" t="str">
        <f t="shared" si="565"/>
        <v>TRANSFORMADOR MARCA:PME AGCHI/PT99 AGCHI/PT99</v>
      </c>
      <c r="F3023" s="21" t="s">
        <v>9761</v>
      </c>
      <c r="G3023" s="21" t="s">
        <v>9760</v>
      </c>
      <c r="H3023" s="21" t="s">
        <v>977</v>
      </c>
      <c r="I3023" s="21" t="s">
        <v>976</v>
      </c>
      <c r="J3023" s="49" t="s">
        <v>6128</v>
      </c>
      <c r="K3023" s="139" t="s">
        <v>9759</v>
      </c>
      <c r="L3023" s="119" t="s">
        <v>9758</v>
      </c>
      <c r="M3023" s="21">
        <v>250</v>
      </c>
      <c r="N3023" s="21">
        <v>22</v>
      </c>
      <c r="O3023" s="21">
        <v>0.4</v>
      </c>
      <c r="P3023" s="21">
        <v>3</v>
      </c>
      <c r="Q3023" s="21">
        <v>2009</v>
      </c>
      <c r="R3023" s="21" t="s">
        <v>6531</v>
      </c>
      <c r="S3023" s="21">
        <v>250090022</v>
      </c>
      <c r="T3023" s="116">
        <v>953</v>
      </c>
      <c r="U3023" s="111">
        <v>45</v>
      </c>
      <c r="V3023" s="113">
        <f t="shared" si="566"/>
        <v>792.04888888888888</v>
      </c>
      <c r="W3023" s="113">
        <f t="shared" si="567"/>
        <v>160.95111111111112</v>
      </c>
      <c r="X3023" s="112">
        <f t="shared" si="568"/>
        <v>160951.11111111112</v>
      </c>
      <c r="Y3023" s="111"/>
      <c r="Z3023" s="110">
        <f t="shared" si="564"/>
        <v>37</v>
      </c>
      <c r="AA3023" s="109">
        <f t="shared" si="569"/>
        <v>47.650000000000006</v>
      </c>
      <c r="AB3023" s="109">
        <f t="shared" si="570"/>
        <v>47650.000000000007</v>
      </c>
      <c r="AC3023" s="108">
        <f t="shared" si="571"/>
        <v>905.35</v>
      </c>
      <c r="AD3023" s="107">
        <f t="shared" si="572"/>
        <v>2.2222222222222223E-2</v>
      </c>
      <c r="AE3023" s="106">
        <f t="shared" si="573"/>
        <v>20.11888888888889</v>
      </c>
      <c r="AF3023" s="105">
        <f t="shared" si="574"/>
        <v>181.07</v>
      </c>
      <c r="AG3023" s="105">
        <f t="shared" si="575"/>
        <v>771.93</v>
      </c>
    </row>
    <row r="3024" spans="1:33" s="88" customFormat="1" x14ac:dyDescent="0.35">
      <c r="A3024" s="21">
        <v>10141103</v>
      </c>
      <c r="B3024" s="115" t="s">
        <v>1665</v>
      </c>
      <c r="C3024" s="115" t="s">
        <v>710</v>
      </c>
      <c r="D3024" s="21" t="s">
        <v>9757</v>
      </c>
      <c r="E3024" s="114" t="str">
        <f t="shared" si="565"/>
        <v>TRANSFORMADOR MARCA:PME AGCHI/PT101 AGCHI/PT101</v>
      </c>
      <c r="F3024" s="21" t="s">
        <v>7752</v>
      </c>
      <c r="G3024" s="21" t="s">
        <v>9757</v>
      </c>
      <c r="H3024" s="21" t="s">
        <v>977</v>
      </c>
      <c r="I3024" s="21" t="s">
        <v>976</v>
      </c>
      <c r="J3024" s="21" t="s">
        <v>9756</v>
      </c>
      <c r="K3024" s="119" t="s">
        <v>9755</v>
      </c>
      <c r="L3024" s="119" t="s">
        <v>9754</v>
      </c>
      <c r="M3024" s="21">
        <v>160</v>
      </c>
      <c r="N3024" s="21">
        <v>22</v>
      </c>
      <c r="O3024" s="21">
        <v>0.4</v>
      </c>
      <c r="P3024" s="21">
        <v>3</v>
      </c>
      <c r="Q3024" s="21">
        <v>2009</v>
      </c>
      <c r="R3024" s="21" t="s">
        <v>6531</v>
      </c>
      <c r="S3024" s="21">
        <v>1600900</v>
      </c>
      <c r="T3024" s="116">
        <v>572</v>
      </c>
      <c r="U3024" s="111">
        <v>45</v>
      </c>
      <c r="V3024" s="113">
        <f t="shared" si="566"/>
        <v>475.39555555555552</v>
      </c>
      <c r="W3024" s="113">
        <f t="shared" si="567"/>
        <v>96.604444444444482</v>
      </c>
      <c r="X3024" s="112">
        <f t="shared" si="568"/>
        <v>96604.444444444482</v>
      </c>
      <c r="Y3024" s="111"/>
      <c r="Z3024" s="110">
        <f t="shared" si="564"/>
        <v>37</v>
      </c>
      <c r="AA3024" s="109">
        <f t="shared" si="569"/>
        <v>28.6</v>
      </c>
      <c r="AB3024" s="109">
        <f t="shared" si="570"/>
        <v>28600</v>
      </c>
      <c r="AC3024" s="108">
        <f t="shared" si="571"/>
        <v>543.4</v>
      </c>
      <c r="AD3024" s="107">
        <f t="shared" si="572"/>
        <v>2.2222222222222223E-2</v>
      </c>
      <c r="AE3024" s="106">
        <f t="shared" si="573"/>
        <v>12.075555555555555</v>
      </c>
      <c r="AF3024" s="105">
        <f t="shared" si="574"/>
        <v>108.68000000000004</v>
      </c>
      <c r="AG3024" s="105">
        <f t="shared" si="575"/>
        <v>463.31999999999994</v>
      </c>
    </row>
    <row r="3025" spans="1:33" s="88" customFormat="1" x14ac:dyDescent="0.35">
      <c r="A3025" s="21">
        <v>10141103</v>
      </c>
      <c r="B3025" s="115" t="s">
        <v>1665</v>
      </c>
      <c r="C3025" s="115" t="s">
        <v>710</v>
      </c>
      <c r="D3025" s="21" t="s">
        <v>9752</v>
      </c>
      <c r="E3025" s="114" t="str">
        <f t="shared" si="565"/>
        <v>TRANSFORMADOR MARCA:ITB AGCHI/PT115 AGCHI/PT115</v>
      </c>
      <c r="F3025" s="21" t="s">
        <v>9753</v>
      </c>
      <c r="G3025" s="21" t="s">
        <v>9752</v>
      </c>
      <c r="H3025" s="21" t="s">
        <v>977</v>
      </c>
      <c r="I3025" s="21" t="s">
        <v>976</v>
      </c>
      <c r="J3025" s="21" t="s">
        <v>3818</v>
      </c>
      <c r="K3025" s="119" t="s">
        <v>9751</v>
      </c>
      <c r="L3025" s="119" t="s">
        <v>9750</v>
      </c>
      <c r="M3025" s="21">
        <v>160</v>
      </c>
      <c r="N3025" s="21">
        <v>22</v>
      </c>
      <c r="O3025" s="21">
        <v>0.4</v>
      </c>
      <c r="P3025" s="21">
        <v>3</v>
      </c>
      <c r="Q3025" s="21">
        <v>2009</v>
      </c>
      <c r="R3025" s="21" t="s">
        <v>1109</v>
      </c>
      <c r="S3025" s="21">
        <v>605948</v>
      </c>
      <c r="T3025" s="116">
        <v>572</v>
      </c>
      <c r="U3025" s="111">
        <v>45</v>
      </c>
      <c r="V3025" s="113">
        <f t="shared" si="566"/>
        <v>475.39555555555552</v>
      </c>
      <c r="W3025" s="113">
        <f t="shared" si="567"/>
        <v>96.604444444444482</v>
      </c>
      <c r="X3025" s="112">
        <f t="shared" si="568"/>
        <v>96604.444444444482</v>
      </c>
      <c r="Y3025" s="111"/>
      <c r="Z3025" s="110">
        <f t="shared" si="564"/>
        <v>37</v>
      </c>
      <c r="AA3025" s="109">
        <f t="shared" si="569"/>
        <v>28.6</v>
      </c>
      <c r="AB3025" s="109">
        <f t="shared" si="570"/>
        <v>28600</v>
      </c>
      <c r="AC3025" s="108">
        <f t="shared" si="571"/>
        <v>543.4</v>
      </c>
      <c r="AD3025" s="107">
        <f t="shared" si="572"/>
        <v>2.2222222222222223E-2</v>
      </c>
      <c r="AE3025" s="106">
        <f t="shared" si="573"/>
        <v>12.075555555555555</v>
      </c>
      <c r="AF3025" s="105">
        <f t="shared" si="574"/>
        <v>108.68000000000004</v>
      </c>
      <c r="AG3025" s="105">
        <f t="shared" si="575"/>
        <v>463.31999999999994</v>
      </c>
    </row>
    <row r="3026" spans="1:33" s="88" customFormat="1" x14ac:dyDescent="0.35">
      <c r="A3026" s="21">
        <v>10141103</v>
      </c>
      <c r="B3026" s="115" t="s">
        <v>1665</v>
      </c>
      <c r="C3026" s="115" t="s">
        <v>710</v>
      </c>
      <c r="D3026" s="21" t="s">
        <v>9748</v>
      </c>
      <c r="E3026" s="114" t="str">
        <f t="shared" si="565"/>
        <v>TRANSFORMADOR MARCA:PCB POWER TRANSFORMERS AGCHI/PT118 AGCHI/PT118</v>
      </c>
      <c r="F3026" s="21" t="s">
        <v>9749</v>
      </c>
      <c r="G3026" s="21" t="s">
        <v>9748</v>
      </c>
      <c r="H3026" s="21" t="s">
        <v>977</v>
      </c>
      <c r="I3026" s="21" t="s">
        <v>976</v>
      </c>
      <c r="J3026" s="21" t="s">
        <v>5191</v>
      </c>
      <c r="K3026" s="21" t="s">
        <v>9747</v>
      </c>
      <c r="L3026" s="21" t="s">
        <v>9746</v>
      </c>
      <c r="M3026" s="124">
        <v>250</v>
      </c>
      <c r="N3026" s="124">
        <v>22</v>
      </c>
      <c r="O3026" s="124">
        <v>0.4</v>
      </c>
      <c r="P3026" s="124">
        <v>3</v>
      </c>
      <c r="Q3026" s="124">
        <v>2009</v>
      </c>
      <c r="R3026" s="21" t="s">
        <v>9745</v>
      </c>
      <c r="S3026" s="21">
        <v>2500900</v>
      </c>
      <c r="T3026" s="116">
        <v>953</v>
      </c>
      <c r="U3026" s="111">
        <v>45</v>
      </c>
      <c r="V3026" s="113">
        <f t="shared" si="566"/>
        <v>792.04888888888888</v>
      </c>
      <c r="W3026" s="113">
        <f t="shared" si="567"/>
        <v>160.95111111111112</v>
      </c>
      <c r="X3026" s="112">
        <f t="shared" si="568"/>
        <v>160951.11111111112</v>
      </c>
      <c r="Y3026" s="111"/>
      <c r="Z3026" s="110">
        <f t="shared" si="564"/>
        <v>37</v>
      </c>
      <c r="AA3026" s="109">
        <f t="shared" si="569"/>
        <v>47.650000000000006</v>
      </c>
      <c r="AB3026" s="109">
        <f t="shared" si="570"/>
        <v>47650.000000000007</v>
      </c>
      <c r="AC3026" s="108">
        <f t="shared" si="571"/>
        <v>905.35</v>
      </c>
      <c r="AD3026" s="107">
        <f t="shared" si="572"/>
        <v>2.2222222222222223E-2</v>
      </c>
      <c r="AE3026" s="106">
        <f t="shared" si="573"/>
        <v>20.11888888888889</v>
      </c>
      <c r="AF3026" s="105">
        <f t="shared" si="574"/>
        <v>181.07</v>
      </c>
      <c r="AG3026" s="105">
        <f t="shared" si="575"/>
        <v>771.93</v>
      </c>
    </row>
    <row r="3027" spans="1:33" s="88" customFormat="1" x14ac:dyDescent="0.35">
      <c r="A3027" s="21">
        <v>10141103</v>
      </c>
      <c r="B3027" s="115" t="s">
        <v>1665</v>
      </c>
      <c r="C3027" s="115" t="s">
        <v>710</v>
      </c>
      <c r="D3027" s="21" t="s">
        <v>9743</v>
      </c>
      <c r="E3027" s="114" t="str">
        <f t="shared" si="565"/>
        <v>TRANSFORMADOR MARCA:ALSTOM AGCHI/PT119 AGCHI/PT119</v>
      </c>
      <c r="F3027" s="21" t="s">
        <v>9744</v>
      </c>
      <c r="G3027" s="21" t="s">
        <v>9743</v>
      </c>
      <c r="H3027" s="21" t="s">
        <v>977</v>
      </c>
      <c r="I3027" s="21" t="s">
        <v>976</v>
      </c>
      <c r="J3027" s="21" t="s">
        <v>5191</v>
      </c>
      <c r="K3027" s="21" t="s">
        <v>9742</v>
      </c>
      <c r="L3027" s="21" t="s">
        <v>9741</v>
      </c>
      <c r="M3027" s="124">
        <v>200</v>
      </c>
      <c r="N3027" s="124">
        <v>22</v>
      </c>
      <c r="O3027" s="124">
        <v>0.4</v>
      </c>
      <c r="P3027" s="124">
        <v>3</v>
      </c>
      <c r="Q3027" s="124">
        <v>2009</v>
      </c>
      <c r="R3027" s="21" t="s">
        <v>4</v>
      </c>
      <c r="S3027" s="21" t="s">
        <v>9740</v>
      </c>
      <c r="T3027" s="116">
        <v>572</v>
      </c>
      <c r="U3027" s="111">
        <v>45</v>
      </c>
      <c r="V3027" s="113">
        <f t="shared" si="566"/>
        <v>475.39555555555552</v>
      </c>
      <c r="W3027" s="113">
        <f t="shared" si="567"/>
        <v>96.604444444444482</v>
      </c>
      <c r="X3027" s="112">
        <f t="shared" si="568"/>
        <v>96604.444444444482</v>
      </c>
      <c r="Y3027" s="111"/>
      <c r="Z3027" s="110">
        <f t="shared" si="564"/>
        <v>37</v>
      </c>
      <c r="AA3027" s="109">
        <f t="shared" si="569"/>
        <v>28.6</v>
      </c>
      <c r="AB3027" s="109">
        <f t="shared" si="570"/>
        <v>28600</v>
      </c>
      <c r="AC3027" s="108">
        <f t="shared" si="571"/>
        <v>543.4</v>
      </c>
      <c r="AD3027" s="107">
        <f t="shared" si="572"/>
        <v>2.2222222222222223E-2</v>
      </c>
      <c r="AE3027" s="106">
        <f t="shared" si="573"/>
        <v>12.075555555555555</v>
      </c>
      <c r="AF3027" s="105">
        <f t="shared" si="574"/>
        <v>108.68000000000004</v>
      </c>
      <c r="AG3027" s="105">
        <f t="shared" si="575"/>
        <v>463.31999999999994</v>
      </c>
    </row>
    <row r="3028" spans="1:33" s="88" customFormat="1" x14ac:dyDescent="0.35">
      <c r="A3028" s="21">
        <v>10141103</v>
      </c>
      <c r="B3028" s="115" t="s">
        <v>1665</v>
      </c>
      <c r="C3028" s="115" t="s">
        <v>710</v>
      </c>
      <c r="D3028" s="21" t="s">
        <v>9739</v>
      </c>
      <c r="E3028" s="114" t="str">
        <f t="shared" si="565"/>
        <v>TRANSFORMADOR MARCA:TST AGCHI/PT120 AGCHI/PT120</v>
      </c>
      <c r="F3028" s="21" t="s">
        <v>9738</v>
      </c>
      <c r="G3028" s="21" t="s">
        <v>9739</v>
      </c>
      <c r="H3028" s="21" t="s">
        <v>977</v>
      </c>
      <c r="I3028" s="21" t="s">
        <v>976</v>
      </c>
      <c r="J3028" s="21" t="s">
        <v>9738</v>
      </c>
      <c r="K3028" s="21" t="s">
        <v>9737</v>
      </c>
      <c r="L3028" s="21" t="s">
        <v>9736</v>
      </c>
      <c r="M3028" s="21">
        <v>160</v>
      </c>
      <c r="N3028" s="21">
        <v>22</v>
      </c>
      <c r="O3028" s="21">
        <v>0.4</v>
      </c>
      <c r="P3028" s="21">
        <v>3</v>
      </c>
      <c r="Q3028" s="21">
        <v>2009</v>
      </c>
      <c r="R3028" s="21" t="s">
        <v>9735</v>
      </c>
      <c r="S3028" s="21" t="s">
        <v>9734</v>
      </c>
      <c r="T3028" s="116">
        <v>572</v>
      </c>
      <c r="U3028" s="111">
        <v>45</v>
      </c>
      <c r="V3028" s="113">
        <f t="shared" si="566"/>
        <v>475.39555555555552</v>
      </c>
      <c r="W3028" s="113">
        <f t="shared" si="567"/>
        <v>96.604444444444482</v>
      </c>
      <c r="X3028" s="112">
        <f t="shared" si="568"/>
        <v>96604.444444444482</v>
      </c>
      <c r="Y3028" s="111"/>
      <c r="Z3028" s="110">
        <f t="shared" si="564"/>
        <v>37</v>
      </c>
      <c r="AA3028" s="109">
        <f t="shared" si="569"/>
        <v>28.6</v>
      </c>
      <c r="AB3028" s="109">
        <f t="shared" si="570"/>
        <v>28600</v>
      </c>
      <c r="AC3028" s="108">
        <f t="shared" si="571"/>
        <v>543.4</v>
      </c>
      <c r="AD3028" s="107">
        <f t="shared" si="572"/>
        <v>2.2222222222222223E-2</v>
      </c>
      <c r="AE3028" s="106">
        <f t="shared" si="573"/>
        <v>12.075555555555555</v>
      </c>
      <c r="AF3028" s="105">
        <f t="shared" si="574"/>
        <v>108.68000000000004</v>
      </c>
      <c r="AG3028" s="105">
        <f t="shared" si="575"/>
        <v>463.31999999999994</v>
      </c>
    </row>
    <row r="3029" spans="1:33" s="88" customFormat="1" x14ac:dyDescent="0.35">
      <c r="A3029" s="21">
        <v>10141103</v>
      </c>
      <c r="B3029" s="115" t="s">
        <v>1665</v>
      </c>
      <c r="C3029" s="115" t="s">
        <v>710</v>
      </c>
      <c r="D3029" s="21" t="s">
        <v>9732</v>
      </c>
      <c r="E3029" s="114" t="str">
        <f t="shared" si="565"/>
        <v>TRANSFORMADOR MARCA:FST AGCHI/PT133 AGCHI/PT133</v>
      </c>
      <c r="F3029" s="21" t="s">
        <v>9733</v>
      </c>
      <c r="G3029" s="21" t="s">
        <v>9732</v>
      </c>
      <c r="H3029" s="21" t="s">
        <v>977</v>
      </c>
      <c r="I3029" s="21" t="s">
        <v>976</v>
      </c>
      <c r="J3029" s="49" t="s">
        <v>3818</v>
      </c>
      <c r="K3029" s="21" t="s">
        <v>9731</v>
      </c>
      <c r="L3029" s="21" t="s">
        <v>9730</v>
      </c>
      <c r="M3029" s="21">
        <v>160</v>
      </c>
      <c r="N3029" s="21">
        <v>22</v>
      </c>
      <c r="O3029" s="21">
        <v>0.4</v>
      </c>
      <c r="P3029" s="21">
        <v>3</v>
      </c>
      <c r="Q3029" s="21">
        <v>2009</v>
      </c>
      <c r="R3029" s="21" t="s">
        <v>519</v>
      </c>
      <c r="S3029" s="21">
        <v>13090116</v>
      </c>
      <c r="T3029" s="116">
        <v>572</v>
      </c>
      <c r="U3029" s="111">
        <v>45</v>
      </c>
      <c r="V3029" s="113">
        <f t="shared" si="566"/>
        <v>475.39555555555552</v>
      </c>
      <c r="W3029" s="113">
        <f t="shared" si="567"/>
        <v>96.604444444444482</v>
      </c>
      <c r="X3029" s="112">
        <f t="shared" si="568"/>
        <v>96604.444444444482</v>
      </c>
      <c r="Y3029" s="111"/>
      <c r="Z3029" s="110">
        <f t="shared" si="564"/>
        <v>37</v>
      </c>
      <c r="AA3029" s="109">
        <f t="shared" si="569"/>
        <v>28.6</v>
      </c>
      <c r="AB3029" s="109">
        <f t="shared" si="570"/>
        <v>28600</v>
      </c>
      <c r="AC3029" s="108">
        <f t="shared" si="571"/>
        <v>543.4</v>
      </c>
      <c r="AD3029" s="107">
        <f t="shared" si="572"/>
        <v>2.2222222222222223E-2</v>
      </c>
      <c r="AE3029" s="106">
        <f t="shared" si="573"/>
        <v>12.075555555555555</v>
      </c>
      <c r="AF3029" s="105">
        <f t="shared" si="574"/>
        <v>108.68000000000004</v>
      </c>
      <c r="AG3029" s="105">
        <f t="shared" si="575"/>
        <v>463.31999999999994</v>
      </c>
    </row>
    <row r="3030" spans="1:33" s="88" customFormat="1" x14ac:dyDescent="0.35">
      <c r="A3030" s="21">
        <v>10141103</v>
      </c>
      <c r="B3030" s="115" t="s">
        <v>1665</v>
      </c>
      <c r="C3030" s="115" t="s">
        <v>710</v>
      </c>
      <c r="D3030" s="21" t="s">
        <v>9729</v>
      </c>
      <c r="E3030" s="114" t="str">
        <f t="shared" si="565"/>
        <v>TRANSFORMADOR MARCA:ITB AGGDL/PT2 AGGDL/PT2</v>
      </c>
      <c r="F3030" s="21" t="s">
        <v>7735</v>
      </c>
      <c r="G3030" s="21" t="s">
        <v>9729</v>
      </c>
      <c r="H3030" s="21" t="s">
        <v>355</v>
      </c>
      <c r="I3030" s="21" t="s">
        <v>976</v>
      </c>
      <c r="J3030" s="21" t="s">
        <v>9728</v>
      </c>
      <c r="K3030" s="139" t="s">
        <v>9727</v>
      </c>
      <c r="L3030" s="119" t="s">
        <v>9726</v>
      </c>
      <c r="M3030" s="21">
        <v>200</v>
      </c>
      <c r="N3030" s="21">
        <v>22</v>
      </c>
      <c r="O3030" s="21">
        <v>0.4</v>
      </c>
      <c r="P3030" s="21">
        <v>3</v>
      </c>
      <c r="Q3030" s="21">
        <v>2009</v>
      </c>
      <c r="R3030" s="21" t="s">
        <v>1109</v>
      </c>
      <c r="S3030" s="21">
        <v>605965</v>
      </c>
      <c r="T3030" s="116">
        <v>572</v>
      </c>
      <c r="U3030" s="111">
        <v>45</v>
      </c>
      <c r="V3030" s="113">
        <f t="shared" si="566"/>
        <v>475.39555555555552</v>
      </c>
      <c r="W3030" s="113">
        <f t="shared" si="567"/>
        <v>96.604444444444482</v>
      </c>
      <c r="X3030" s="112">
        <f t="shared" si="568"/>
        <v>96604.444444444482</v>
      </c>
      <c r="Y3030" s="111"/>
      <c r="Z3030" s="110">
        <f t="shared" si="564"/>
        <v>37</v>
      </c>
      <c r="AA3030" s="109">
        <f t="shared" si="569"/>
        <v>28.6</v>
      </c>
      <c r="AB3030" s="109">
        <f t="shared" si="570"/>
        <v>28600</v>
      </c>
      <c r="AC3030" s="108">
        <f t="shared" si="571"/>
        <v>543.4</v>
      </c>
      <c r="AD3030" s="107">
        <f t="shared" si="572"/>
        <v>2.2222222222222223E-2</v>
      </c>
      <c r="AE3030" s="106">
        <f t="shared" si="573"/>
        <v>12.075555555555555</v>
      </c>
      <c r="AF3030" s="105">
        <f t="shared" si="574"/>
        <v>108.68000000000004</v>
      </c>
      <c r="AG3030" s="105">
        <f t="shared" si="575"/>
        <v>463.31999999999994</v>
      </c>
    </row>
    <row r="3031" spans="1:33" s="88" customFormat="1" x14ac:dyDescent="0.35">
      <c r="A3031" s="21">
        <v>10141103</v>
      </c>
      <c r="B3031" s="115" t="s">
        <v>1665</v>
      </c>
      <c r="C3031" s="115" t="s">
        <v>710</v>
      </c>
      <c r="D3031" s="21" t="s">
        <v>9725</v>
      </c>
      <c r="E3031" s="114" t="str">
        <f t="shared" si="565"/>
        <v>TRANSFORMADOR MARCA:FST AGGDL/PT12 AGGDL/PT12</v>
      </c>
      <c r="F3031" s="21" t="s">
        <v>6116</v>
      </c>
      <c r="G3031" s="21" t="s">
        <v>9725</v>
      </c>
      <c r="H3031" s="21" t="s">
        <v>355</v>
      </c>
      <c r="I3031" s="21" t="s">
        <v>976</v>
      </c>
      <c r="J3031" s="21" t="s">
        <v>9724</v>
      </c>
      <c r="K3031" s="139" t="s">
        <v>9723</v>
      </c>
      <c r="L3031" s="119" t="s">
        <v>9722</v>
      </c>
      <c r="M3031" s="21">
        <v>160</v>
      </c>
      <c r="N3031" s="21">
        <v>22</v>
      </c>
      <c r="O3031" s="21">
        <v>0.4</v>
      </c>
      <c r="P3031" s="21">
        <v>3</v>
      </c>
      <c r="Q3031" s="21">
        <v>2009</v>
      </c>
      <c r="R3031" s="21" t="s">
        <v>519</v>
      </c>
      <c r="S3031" s="21">
        <v>923342</v>
      </c>
      <c r="T3031" s="116">
        <v>572</v>
      </c>
      <c r="U3031" s="111">
        <v>45</v>
      </c>
      <c r="V3031" s="113">
        <f t="shared" si="566"/>
        <v>475.39555555555552</v>
      </c>
      <c r="W3031" s="113">
        <f t="shared" si="567"/>
        <v>96.604444444444482</v>
      </c>
      <c r="X3031" s="112">
        <f t="shared" si="568"/>
        <v>96604.444444444482</v>
      </c>
      <c r="Y3031" s="111"/>
      <c r="Z3031" s="110">
        <f t="shared" si="564"/>
        <v>37</v>
      </c>
      <c r="AA3031" s="109">
        <f t="shared" si="569"/>
        <v>28.6</v>
      </c>
      <c r="AB3031" s="109">
        <f t="shared" si="570"/>
        <v>28600</v>
      </c>
      <c r="AC3031" s="108">
        <f t="shared" si="571"/>
        <v>543.4</v>
      </c>
      <c r="AD3031" s="107">
        <f t="shared" si="572"/>
        <v>2.2222222222222223E-2</v>
      </c>
      <c r="AE3031" s="106">
        <f t="shared" si="573"/>
        <v>12.075555555555555</v>
      </c>
      <c r="AF3031" s="105">
        <f t="shared" si="574"/>
        <v>108.68000000000004</v>
      </c>
      <c r="AG3031" s="105">
        <f t="shared" si="575"/>
        <v>463.31999999999994</v>
      </c>
    </row>
    <row r="3032" spans="1:33" s="88" customFormat="1" x14ac:dyDescent="0.35">
      <c r="A3032" s="21">
        <v>10141103</v>
      </c>
      <c r="B3032" s="115" t="s">
        <v>1665</v>
      </c>
      <c r="C3032" s="115" t="s">
        <v>710</v>
      </c>
      <c r="D3032" s="21" t="s">
        <v>9721</v>
      </c>
      <c r="E3032" s="114" t="str">
        <f t="shared" si="565"/>
        <v>TRANSFORMADOR MARCA:ITB AGGDL/PT14 AGGDL/PT14</v>
      </c>
      <c r="F3032" s="21" t="s">
        <v>6116</v>
      </c>
      <c r="G3032" s="21" t="s">
        <v>9721</v>
      </c>
      <c r="H3032" s="21" t="s">
        <v>355</v>
      </c>
      <c r="I3032" s="21" t="s">
        <v>976</v>
      </c>
      <c r="J3032" s="21" t="s">
        <v>9720</v>
      </c>
      <c r="K3032" s="139" t="s">
        <v>9719</v>
      </c>
      <c r="L3032" s="119" t="s">
        <v>9718</v>
      </c>
      <c r="M3032" s="21">
        <v>32</v>
      </c>
      <c r="N3032" s="21">
        <v>22</v>
      </c>
      <c r="O3032" s="21">
        <v>0.22</v>
      </c>
      <c r="P3032" s="21">
        <v>1</v>
      </c>
      <c r="Q3032" s="21">
        <v>2009</v>
      </c>
      <c r="R3032" s="21" t="s">
        <v>1109</v>
      </c>
      <c r="S3032" s="21">
        <v>60565</v>
      </c>
      <c r="T3032" s="116">
        <v>433</v>
      </c>
      <c r="U3032" s="111">
        <v>45</v>
      </c>
      <c r="V3032" s="113">
        <f t="shared" si="566"/>
        <v>359.87111111111108</v>
      </c>
      <c r="W3032" s="113">
        <f t="shared" si="567"/>
        <v>73.128888888888923</v>
      </c>
      <c r="X3032" s="112">
        <f t="shared" si="568"/>
        <v>73128.88888888892</v>
      </c>
      <c r="Y3032" s="111"/>
      <c r="Z3032" s="110">
        <f t="shared" si="564"/>
        <v>37</v>
      </c>
      <c r="AA3032" s="109">
        <f t="shared" si="569"/>
        <v>21.650000000000002</v>
      </c>
      <c r="AB3032" s="109">
        <f t="shared" si="570"/>
        <v>21650.000000000004</v>
      </c>
      <c r="AC3032" s="108">
        <f t="shared" si="571"/>
        <v>411.35</v>
      </c>
      <c r="AD3032" s="107">
        <f t="shared" si="572"/>
        <v>2.2222222222222223E-2</v>
      </c>
      <c r="AE3032" s="106">
        <f t="shared" si="573"/>
        <v>9.1411111111111119</v>
      </c>
      <c r="AF3032" s="105">
        <f t="shared" si="574"/>
        <v>82.270000000000039</v>
      </c>
      <c r="AG3032" s="105">
        <f t="shared" si="575"/>
        <v>350.72999999999996</v>
      </c>
    </row>
    <row r="3033" spans="1:33" s="88" customFormat="1" x14ac:dyDescent="0.35">
      <c r="A3033" s="21">
        <v>10141103</v>
      </c>
      <c r="B3033" s="115" t="s">
        <v>1665</v>
      </c>
      <c r="C3033" s="115" t="s">
        <v>710</v>
      </c>
      <c r="D3033" s="21" t="s">
        <v>9717</v>
      </c>
      <c r="E3033" s="114" t="str">
        <f t="shared" si="565"/>
        <v>TRANSFORMADOR MARCA:TRANSFORMADOR DE MOZAMBIQUES AGGDL/PT29 AGGDL/PT29</v>
      </c>
      <c r="F3033" s="21" t="s">
        <v>5143</v>
      </c>
      <c r="G3033" s="21" t="s">
        <v>9717</v>
      </c>
      <c r="H3033" s="21" t="s">
        <v>355</v>
      </c>
      <c r="I3033" s="21" t="s">
        <v>976</v>
      </c>
      <c r="J3033" s="21"/>
      <c r="K3033" s="139" t="s">
        <v>9716</v>
      </c>
      <c r="L3033" s="119" t="s">
        <v>9715</v>
      </c>
      <c r="M3033" s="21">
        <v>100</v>
      </c>
      <c r="N3033" s="21">
        <v>22</v>
      </c>
      <c r="O3033" s="21">
        <v>0.4</v>
      </c>
      <c r="P3033" s="21">
        <v>3</v>
      </c>
      <c r="Q3033" s="21">
        <v>2009</v>
      </c>
      <c r="R3033" s="21" t="s">
        <v>5133</v>
      </c>
      <c r="S3033" s="21">
        <v>10090724</v>
      </c>
      <c r="T3033" s="116">
        <v>445</v>
      </c>
      <c r="U3033" s="111">
        <v>45</v>
      </c>
      <c r="V3033" s="113">
        <f t="shared" si="566"/>
        <v>369.84444444444443</v>
      </c>
      <c r="W3033" s="113">
        <f t="shared" si="567"/>
        <v>75.155555555555566</v>
      </c>
      <c r="X3033" s="112">
        <f t="shared" si="568"/>
        <v>75155.555555555562</v>
      </c>
      <c r="Y3033" s="111"/>
      <c r="Z3033" s="110">
        <f t="shared" si="564"/>
        <v>37</v>
      </c>
      <c r="AA3033" s="109">
        <f t="shared" si="569"/>
        <v>22.25</v>
      </c>
      <c r="AB3033" s="109">
        <f t="shared" si="570"/>
        <v>22250</v>
      </c>
      <c r="AC3033" s="108">
        <f t="shared" si="571"/>
        <v>422.75</v>
      </c>
      <c r="AD3033" s="107">
        <f t="shared" si="572"/>
        <v>2.2222222222222223E-2</v>
      </c>
      <c r="AE3033" s="106">
        <f t="shared" si="573"/>
        <v>9.3944444444444439</v>
      </c>
      <c r="AF3033" s="105">
        <f t="shared" si="574"/>
        <v>84.550000000000011</v>
      </c>
      <c r="AG3033" s="105">
        <f t="shared" si="575"/>
        <v>360.45</v>
      </c>
    </row>
    <row r="3034" spans="1:33" s="88" customFormat="1" x14ac:dyDescent="0.35">
      <c r="A3034" s="21">
        <v>10141103</v>
      </c>
      <c r="B3034" s="115" t="s">
        <v>1665</v>
      </c>
      <c r="C3034" s="115" t="s">
        <v>710</v>
      </c>
      <c r="D3034" s="21" t="s">
        <v>9713</v>
      </c>
      <c r="E3034" s="114" t="str">
        <f t="shared" si="565"/>
        <v>TRANSFORMADOR MARCA:PME USICP/PT5 USICP/PT5</v>
      </c>
      <c r="F3034" s="21" t="s">
        <v>9714</v>
      </c>
      <c r="G3034" s="21" t="s">
        <v>9713</v>
      </c>
      <c r="H3034" s="21" t="s">
        <v>7733</v>
      </c>
      <c r="I3034" s="21" t="s">
        <v>976</v>
      </c>
      <c r="J3034" s="21" t="s">
        <v>9712</v>
      </c>
      <c r="K3034" s="139" t="s">
        <v>9711</v>
      </c>
      <c r="L3034" s="119" t="s">
        <v>9710</v>
      </c>
      <c r="M3034" s="21">
        <v>50</v>
      </c>
      <c r="N3034" s="21">
        <v>22</v>
      </c>
      <c r="O3034" s="21">
        <v>0.4</v>
      </c>
      <c r="P3034" s="21">
        <v>3</v>
      </c>
      <c r="Q3034" s="21">
        <v>2009</v>
      </c>
      <c r="R3034" s="21" t="s">
        <v>6531</v>
      </c>
      <c r="S3034" s="21">
        <v>50090007</v>
      </c>
      <c r="T3034" s="116">
        <v>433</v>
      </c>
      <c r="U3034" s="111">
        <v>45</v>
      </c>
      <c r="V3034" s="113">
        <f t="shared" si="566"/>
        <v>359.87111111111108</v>
      </c>
      <c r="W3034" s="113">
        <f t="shared" si="567"/>
        <v>73.128888888888923</v>
      </c>
      <c r="X3034" s="112">
        <f t="shared" si="568"/>
        <v>73128.88888888892</v>
      </c>
      <c r="Y3034" s="111"/>
      <c r="Z3034" s="110">
        <f t="shared" si="564"/>
        <v>37</v>
      </c>
      <c r="AA3034" s="109">
        <f t="shared" si="569"/>
        <v>21.650000000000002</v>
      </c>
      <c r="AB3034" s="109">
        <f t="shared" si="570"/>
        <v>21650.000000000004</v>
      </c>
      <c r="AC3034" s="108">
        <f t="shared" si="571"/>
        <v>411.35</v>
      </c>
      <c r="AD3034" s="107">
        <f t="shared" si="572"/>
        <v>2.2222222222222223E-2</v>
      </c>
      <c r="AE3034" s="106">
        <f t="shared" si="573"/>
        <v>9.1411111111111119</v>
      </c>
      <c r="AF3034" s="105">
        <f t="shared" si="574"/>
        <v>82.270000000000039</v>
      </c>
      <c r="AG3034" s="105">
        <f t="shared" si="575"/>
        <v>350.72999999999996</v>
      </c>
    </row>
    <row r="3035" spans="1:33" s="88" customFormat="1" x14ac:dyDescent="0.35">
      <c r="A3035" s="21">
        <v>10141103</v>
      </c>
      <c r="B3035" s="115" t="s">
        <v>1665</v>
      </c>
      <c r="C3035" s="115" t="s">
        <v>710</v>
      </c>
      <c r="D3035" s="21" t="s">
        <v>9708</v>
      </c>
      <c r="E3035" s="114" t="str">
        <f t="shared" si="565"/>
        <v>TRANSFORMADOR MARCA:PME USMCP/PT4 USMCP/PT4</v>
      </c>
      <c r="F3035" s="21" t="s">
        <v>9709</v>
      </c>
      <c r="G3035" s="21" t="s">
        <v>9708</v>
      </c>
      <c r="H3035" s="21" t="s">
        <v>976</v>
      </c>
      <c r="I3035" s="21" t="s">
        <v>976</v>
      </c>
      <c r="J3035" s="49" t="s">
        <v>9707</v>
      </c>
      <c r="K3035" s="139" t="s">
        <v>9706</v>
      </c>
      <c r="L3035" s="119" t="s">
        <v>9705</v>
      </c>
      <c r="M3035" s="21">
        <v>160</v>
      </c>
      <c r="N3035" s="21">
        <v>33</v>
      </c>
      <c r="O3035" s="21">
        <v>0.4</v>
      </c>
      <c r="P3035" s="21">
        <v>3</v>
      </c>
      <c r="Q3035" s="21">
        <v>2009</v>
      </c>
      <c r="R3035" s="21" t="s">
        <v>6531</v>
      </c>
      <c r="S3035" s="21">
        <v>160090030</v>
      </c>
      <c r="T3035" s="116">
        <v>991</v>
      </c>
      <c r="U3035" s="111">
        <v>45</v>
      </c>
      <c r="V3035" s="113">
        <f t="shared" si="566"/>
        <v>823.63111111111107</v>
      </c>
      <c r="W3035" s="113">
        <f t="shared" si="567"/>
        <v>167.36888888888893</v>
      </c>
      <c r="X3035" s="112">
        <f t="shared" si="568"/>
        <v>167368.88888888893</v>
      </c>
      <c r="Y3035" s="111"/>
      <c r="Z3035" s="110">
        <f t="shared" si="564"/>
        <v>37</v>
      </c>
      <c r="AA3035" s="109">
        <f t="shared" si="569"/>
        <v>49.550000000000004</v>
      </c>
      <c r="AB3035" s="109">
        <f t="shared" si="570"/>
        <v>49550.000000000007</v>
      </c>
      <c r="AC3035" s="108">
        <f t="shared" si="571"/>
        <v>941.45</v>
      </c>
      <c r="AD3035" s="107">
        <f t="shared" si="572"/>
        <v>2.2222222222222223E-2</v>
      </c>
      <c r="AE3035" s="106">
        <f t="shared" si="573"/>
        <v>20.921111111111113</v>
      </c>
      <c r="AF3035" s="105">
        <f t="shared" si="574"/>
        <v>188.29000000000005</v>
      </c>
      <c r="AG3035" s="105">
        <f t="shared" si="575"/>
        <v>802.70999999999992</v>
      </c>
    </row>
    <row r="3036" spans="1:33" s="88" customFormat="1" x14ac:dyDescent="0.35">
      <c r="A3036" s="21">
        <v>10141103</v>
      </c>
      <c r="B3036" s="115" t="s">
        <v>1665</v>
      </c>
      <c r="C3036" s="115" t="s">
        <v>710</v>
      </c>
      <c r="D3036" s="21" t="s">
        <v>9704</v>
      </c>
      <c r="E3036" s="114" t="str">
        <f t="shared" si="565"/>
        <v>TRANSFORMADOR MARCA:PME AGMNC/PT4 AGMNC/PT4</v>
      </c>
      <c r="F3036" s="21" t="s">
        <v>2894</v>
      </c>
      <c r="G3036" s="21" t="s">
        <v>9704</v>
      </c>
      <c r="H3036" s="21" t="s">
        <v>976</v>
      </c>
      <c r="I3036" s="21" t="s">
        <v>976</v>
      </c>
      <c r="J3036" s="21" t="s">
        <v>9703</v>
      </c>
      <c r="K3036" s="139" t="s">
        <v>9702</v>
      </c>
      <c r="L3036" s="119" t="s">
        <v>9701</v>
      </c>
      <c r="M3036" s="21">
        <v>160</v>
      </c>
      <c r="N3036" s="21">
        <v>33</v>
      </c>
      <c r="O3036" s="21">
        <v>0.4</v>
      </c>
      <c r="P3036" s="21">
        <v>3</v>
      </c>
      <c r="Q3036" s="21">
        <v>2009</v>
      </c>
      <c r="R3036" s="21" t="s">
        <v>6531</v>
      </c>
      <c r="S3036" s="21">
        <v>160090040</v>
      </c>
      <c r="T3036" s="116">
        <v>991</v>
      </c>
      <c r="U3036" s="111">
        <v>45</v>
      </c>
      <c r="V3036" s="113">
        <f t="shared" si="566"/>
        <v>823.63111111111107</v>
      </c>
      <c r="W3036" s="113">
        <f t="shared" si="567"/>
        <v>167.36888888888893</v>
      </c>
      <c r="X3036" s="112">
        <f t="shared" si="568"/>
        <v>167368.88888888893</v>
      </c>
      <c r="Y3036" s="111"/>
      <c r="Z3036" s="110">
        <f t="shared" si="564"/>
        <v>37</v>
      </c>
      <c r="AA3036" s="109">
        <f t="shared" si="569"/>
        <v>49.550000000000004</v>
      </c>
      <c r="AB3036" s="109">
        <f t="shared" si="570"/>
        <v>49550.000000000007</v>
      </c>
      <c r="AC3036" s="108">
        <f t="shared" si="571"/>
        <v>941.45</v>
      </c>
      <c r="AD3036" s="107">
        <f t="shared" si="572"/>
        <v>2.2222222222222223E-2</v>
      </c>
      <c r="AE3036" s="106">
        <f t="shared" si="573"/>
        <v>20.921111111111113</v>
      </c>
      <c r="AF3036" s="105">
        <f t="shared" si="574"/>
        <v>188.29000000000005</v>
      </c>
      <c r="AG3036" s="105">
        <f t="shared" si="575"/>
        <v>802.70999999999992</v>
      </c>
    </row>
    <row r="3037" spans="1:33" s="88" customFormat="1" x14ac:dyDescent="0.35">
      <c r="A3037" s="21">
        <v>10141103</v>
      </c>
      <c r="B3037" s="115" t="s">
        <v>1665</v>
      </c>
      <c r="C3037" s="115" t="s">
        <v>710</v>
      </c>
      <c r="D3037" s="21" t="s">
        <v>9700</v>
      </c>
      <c r="E3037" s="114" t="str">
        <f t="shared" si="565"/>
        <v>TRANSFORMADOR MARCA:ITB AGMNC/PT6 AGMNC/PT6</v>
      </c>
      <c r="F3037" s="21" t="s">
        <v>2927</v>
      </c>
      <c r="G3037" s="21" t="s">
        <v>9700</v>
      </c>
      <c r="H3037" s="21" t="s">
        <v>976</v>
      </c>
      <c r="I3037" s="21" t="s">
        <v>976</v>
      </c>
      <c r="J3037" s="21" t="s">
        <v>9699</v>
      </c>
      <c r="K3037" s="139" t="s">
        <v>9698</v>
      </c>
      <c r="L3037" s="119" t="s">
        <v>9697</v>
      </c>
      <c r="M3037" s="21">
        <v>250</v>
      </c>
      <c r="N3037" s="21">
        <v>33</v>
      </c>
      <c r="O3037" s="21">
        <v>0.4</v>
      </c>
      <c r="P3037" s="21">
        <v>3</v>
      </c>
      <c r="Q3037" s="21">
        <v>2009</v>
      </c>
      <c r="R3037" s="21" t="s">
        <v>1109</v>
      </c>
      <c r="S3037" s="21">
        <v>607240</v>
      </c>
      <c r="T3037" s="116">
        <v>991</v>
      </c>
      <c r="U3037" s="111">
        <v>45</v>
      </c>
      <c r="V3037" s="113">
        <f t="shared" si="566"/>
        <v>823.63111111111107</v>
      </c>
      <c r="W3037" s="113">
        <f t="shared" si="567"/>
        <v>167.36888888888893</v>
      </c>
      <c r="X3037" s="112">
        <f t="shared" si="568"/>
        <v>167368.88888888893</v>
      </c>
      <c r="Y3037" s="111"/>
      <c r="Z3037" s="110">
        <f t="shared" si="564"/>
        <v>37</v>
      </c>
      <c r="AA3037" s="109">
        <f t="shared" si="569"/>
        <v>49.550000000000004</v>
      </c>
      <c r="AB3037" s="109">
        <f t="shared" si="570"/>
        <v>49550.000000000007</v>
      </c>
      <c r="AC3037" s="108">
        <f t="shared" si="571"/>
        <v>941.45</v>
      </c>
      <c r="AD3037" s="107">
        <f t="shared" si="572"/>
        <v>2.2222222222222223E-2</v>
      </c>
      <c r="AE3037" s="106">
        <f t="shared" si="573"/>
        <v>20.921111111111113</v>
      </c>
      <c r="AF3037" s="105">
        <f t="shared" si="574"/>
        <v>188.29000000000005</v>
      </c>
      <c r="AG3037" s="105">
        <f t="shared" si="575"/>
        <v>802.70999999999992</v>
      </c>
    </row>
    <row r="3038" spans="1:33" s="88" customFormat="1" x14ac:dyDescent="0.35">
      <c r="A3038" s="21">
        <v>10141103</v>
      </c>
      <c r="B3038" s="115" t="s">
        <v>1665</v>
      </c>
      <c r="C3038" s="115" t="s">
        <v>710</v>
      </c>
      <c r="D3038" s="21" t="s">
        <v>9695</v>
      </c>
      <c r="E3038" s="114" t="str">
        <f t="shared" si="565"/>
        <v>TRANSFORMADOR MARCA:PME USMSC/PT7 USMSC/PT7</v>
      </c>
      <c r="F3038" s="21" t="s">
        <v>9696</v>
      </c>
      <c r="G3038" s="21" t="s">
        <v>9695</v>
      </c>
      <c r="H3038" s="21" t="s">
        <v>976</v>
      </c>
      <c r="I3038" s="21" t="s">
        <v>976</v>
      </c>
      <c r="J3038" s="49" t="s">
        <v>9694</v>
      </c>
      <c r="K3038" s="139" t="s">
        <v>9693</v>
      </c>
      <c r="L3038" s="119" t="s">
        <v>9692</v>
      </c>
      <c r="M3038" s="21">
        <v>100</v>
      </c>
      <c r="N3038" s="21">
        <v>6.6</v>
      </c>
      <c r="O3038" s="21">
        <v>0.4</v>
      </c>
      <c r="P3038" s="21">
        <v>3</v>
      </c>
      <c r="Q3038" s="21">
        <v>2009</v>
      </c>
      <c r="R3038" s="21" t="s">
        <v>6531</v>
      </c>
      <c r="S3038" s="21">
        <v>10091715</v>
      </c>
      <c r="T3038" s="116">
        <v>445</v>
      </c>
      <c r="U3038" s="111">
        <v>45</v>
      </c>
      <c r="V3038" s="113">
        <f t="shared" si="566"/>
        <v>369.84444444444443</v>
      </c>
      <c r="W3038" s="113">
        <f t="shared" si="567"/>
        <v>75.155555555555566</v>
      </c>
      <c r="X3038" s="112">
        <f t="shared" si="568"/>
        <v>75155.555555555562</v>
      </c>
      <c r="Y3038" s="111"/>
      <c r="Z3038" s="110">
        <f t="shared" si="564"/>
        <v>37</v>
      </c>
      <c r="AA3038" s="109">
        <f t="shared" si="569"/>
        <v>22.25</v>
      </c>
      <c r="AB3038" s="109">
        <f t="shared" si="570"/>
        <v>22250</v>
      </c>
      <c r="AC3038" s="108">
        <f t="shared" si="571"/>
        <v>422.75</v>
      </c>
      <c r="AD3038" s="107">
        <f t="shared" si="572"/>
        <v>2.2222222222222223E-2</v>
      </c>
      <c r="AE3038" s="106">
        <f t="shared" si="573"/>
        <v>9.3944444444444439</v>
      </c>
      <c r="AF3038" s="105">
        <f t="shared" si="574"/>
        <v>84.550000000000011</v>
      </c>
      <c r="AG3038" s="105">
        <f t="shared" si="575"/>
        <v>360.45</v>
      </c>
    </row>
    <row r="3039" spans="1:33" s="88" customFormat="1" x14ac:dyDescent="0.35">
      <c r="A3039" s="21">
        <v>10141103</v>
      </c>
      <c r="B3039" s="115" t="s">
        <v>1665</v>
      </c>
      <c r="C3039" s="115" t="s">
        <v>710</v>
      </c>
      <c r="D3039" s="21" t="s">
        <v>9690</v>
      </c>
      <c r="E3039" s="114" t="str">
        <f t="shared" si="565"/>
        <v>TRANSFORMADOR MARCA:PME USMSC/PT9 USMSC/PT9</v>
      </c>
      <c r="F3039" s="21" t="s">
        <v>9691</v>
      </c>
      <c r="G3039" s="21" t="s">
        <v>9690</v>
      </c>
      <c r="H3039" s="21" t="s">
        <v>976</v>
      </c>
      <c r="I3039" s="21" t="s">
        <v>976</v>
      </c>
      <c r="J3039" s="21" t="s">
        <v>9689</v>
      </c>
      <c r="K3039" s="139" t="s">
        <v>9688</v>
      </c>
      <c r="L3039" s="119" t="s">
        <v>9687</v>
      </c>
      <c r="M3039" s="21">
        <v>250</v>
      </c>
      <c r="N3039" s="21">
        <v>6.6</v>
      </c>
      <c r="O3039" s="21">
        <v>0.4</v>
      </c>
      <c r="P3039" s="21">
        <v>3</v>
      </c>
      <c r="Q3039" s="21">
        <v>2009</v>
      </c>
      <c r="R3039" s="21" t="s">
        <v>6531</v>
      </c>
      <c r="S3039" s="21">
        <v>250090005</v>
      </c>
      <c r="T3039" s="116">
        <v>840</v>
      </c>
      <c r="U3039" s="111">
        <v>45</v>
      </c>
      <c r="V3039" s="113">
        <f t="shared" si="566"/>
        <v>698.13333333333333</v>
      </c>
      <c r="W3039" s="113">
        <f t="shared" si="567"/>
        <v>141.86666666666667</v>
      </c>
      <c r="X3039" s="112">
        <f t="shared" si="568"/>
        <v>141866.66666666669</v>
      </c>
      <c r="Y3039" s="111"/>
      <c r="Z3039" s="110">
        <f t="shared" si="564"/>
        <v>37</v>
      </c>
      <c r="AA3039" s="109">
        <f t="shared" si="569"/>
        <v>42</v>
      </c>
      <c r="AB3039" s="109">
        <f t="shared" si="570"/>
        <v>42000</v>
      </c>
      <c r="AC3039" s="108">
        <f t="shared" si="571"/>
        <v>798</v>
      </c>
      <c r="AD3039" s="107">
        <f t="shared" si="572"/>
        <v>2.2222222222222223E-2</v>
      </c>
      <c r="AE3039" s="106">
        <f t="shared" si="573"/>
        <v>17.733333333333334</v>
      </c>
      <c r="AF3039" s="105">
        <f t="shared" si="574"/>
        <v>159.60000000000002</v>
      </c>
      <c r="AG3039" s="105">
        <f t="shared" si="575"/>
        <v>680.4</v>
      </c>
    </row>
    <row r="3040" spans="1:33" s="88" customFormat="1" x14ac:dyDescent="0.35">
      <c r="A3040" s="21">
        <v>10141103</v>
      </c>
      <c r="B3040" s="115" t="s">
        <v>1665</v>
      </c>
      <c r="C3040" s="115" t="s">
        <v>710</v>
      </c>
      <c r="D3040" s="21" t="s">
        <v>9686</v>
      </c>
      <c r="E3040" s="114" t="str">
        <f t="shared" si="565"/>
        <v>TRANSFORMADOR MARCA: USMSC/PT10 USMSC/PT10</v>
      </c>
      <c r="F3040" s="21" t="s">
        <v>9683</v>
      </c>
      <c r="G3040" s="21" t="s">
        <v>9686</v>
      </c>
      <c r="H3040" s="21" t="s">
        <v>976</v>
      </c>
      <c r="I3040" s="21" t="s">
        <v>976</v>
      </c>
      <c r="J3040" s="49" t="s">
        <v>9112</v>
      </c>
      <c r="K3040" s="139" t="s">
        <v>9685</v>
      </c>
      <c r="L3040" s="119" t="s">
        <v>9684</v>
      </c>
      <c r="M3040" s="21">
        <v>100</v>
      </c>
      <c r="N3040" s="21">
        <v>6.6</v>
      </c>
      <c r="O3040" s="21">
        <v>0.4</v>
      </c>
      <c r="P3040" s="21">
        <v>3</v>
      </c>
      <c r="Q3040" s="21">
        <v>2009</v>
      </c>
      <c r="R3040" s="21"/>
      <c r="S3040" s="21"/>
      <c r="T3040" s="116">
        <v>445</v>
      </c>
      <c r="U3040" s="111">
        <v>45</v>
      </c>
      <c r="V3040" s="113">
        <f t="shared" si="566"/>
        <v>369.84444444444443</v>
      </c>
      <c r="W3040" s="113">
        <f t="shared" si="567"/>
        <v>75.155555555555566</v>
      </c>
      <c r="X3040" s="112">
        <f t="shared" si="568"/>
        <v>75155.555555555562</v>
      </c>
      <c r="Y3040" s="111"/>
      <c r="Z3040" s="110">
        <f t="shared" si="564"/>
        <v>37</v>
      </c>
      <c r="AA3040" s="109">
        <f t="shared" si="569"/>
        <v>22.25</v>
      </c>
      <c r="AB3040" s="109">
        <f t="shared" si="570"/>
        <v>22250</v>
      </c>
      <c r="AC3040" s="108">
        <f t="shared" si="571"/>
        <v>422.75</v>
      </c>
      <c r="AD3040" s="107">
        <f t="shared" si="572"/>
        <v>2.2222222222222223E-2</v>
      </c>
      <c r="AE3040" s="106">
        <f t="shared" si="573"/>
        <v>9.3944444444444439</v>
      </c>
      <c r="AF3040" s="105">
        <f t="shared" si="574"/>
        <v>84.550000000000011</v>
      </c>
      <c r="AG3040" s="105">
        <f t="shared" si="575"/>
        <v>360.45</v>
      </c>
    </row>
    <row r="3041" spans="1:33" s="88" customFormat="1" x14ac:dyDescent="0.35">
      <c r="A3041" s="21">
        <v>10141103</v>
      </c>
      <c r="B3041" s="115" t="s">
        <v>1665</v>
      </c>
      <c r="C3041" s="115" t="s">
        <v>710</v>
      </c>
      <c r="D3041" s="21" t="s">
        <v>9682</v>
      </c>
      <c r="E3041" s="114" t="str">
        <f t="shared" si="565"/>
        <v>TRANSFORMADOR MARCA:PME USMSC/PT11 USMSC/PT11</v>
      </c>
      <c r="F3041" s="21" t="s">
        <v>9683</v>
      </c>
      <c r="G3041" s="21" t="s">
        <v>9682</v>
      </c>
      <c r="H3041" s="21" t="s">
        <v>976</v>
      </c>
      <c r="I3041" s="21" t="s">
        <v>976</v>
      </c>
      <c r="J3041" s="21" t="s">
        <v>9681</v>
      </c>
      <c r="K3041" s="139" t="s">
        <v>9680</v>
      </c>
      <c r="L3041" s="119" t="s">
        <v>9679</v>
      </c>
      <c r="M3041" s="21">
        <v>50</v>
      </c>
      <c r="N3041" s="21">
        <v>6.6</v>
      </c>
      <c r="O3041" s="21">
        <v>0.4</v>
      </c>
      <c r="P3041" s="21">
        <v>3</v>
      </c>
      <c r="Q3041" s="21">
        <v>2009</v>
      </c>
      <c r="R3041" s="21" t="s">
        <v>6531</v>
      </c>
      <c r="S3041" s="21">
        <v>100090916</v>
      </c>
      <c r="T3041" s="116">
        <v>381</v>
      </c>
      <c r="U3041" s="111">
        <v>45</v>
      </c>
      <c r="V3041" s="113">
        <f t="shared" si="566"/>
        <v>316.65333333333331</v>
      </c>
      <c r="W3041" s="113">
        <f t="shared" si="567"/>
        <v>64.346666666666692</v>
      </c>
      <c r="X3041" s="112">
        <f t="shared" si="568"/>
        <v>64346.666666666693</v>
      </c>
      <c r="Y3041" s="111"/>
      <c r="Z3041" s="110">
        <f t="shared" si="564"/>
        <v>37</v>
      </c>
      <c r="AA3041" s="109">
        <f t="shared" si="569"/>
        <v>19.05</v>
      </c>
      <c r="AB3041" s="109">
        <f t="shared" si="570"/>
        <v>19050</v>
      </c>
      <c r="AC3041" s="108">
        <f t="shared" si="571"/>
        <v>361.95</v>
      </c>
      <c r="AD3041" s="107">
        <f t="shared" si="572"/>
        <v>2.2222222222222223E-2</v>
      </c>
      <c r="AE3041" s="106">
        <f t="shared" si="573"/>
        <v>8.043333333333333</v>
      </c>
      <c r="AF3041" s="105">
        <f t="shared" si="574"/>
        <v>72.390000000000029</v>
      </c>
      <c r="AG3041" s="105">
        <f t="shared" si="575"/>
        <v>308.60999999999996</v>
      </c>
    </row>
    <row r="3042" spans="1:33" s="88" customFormat="1" x14ac:dyDescent="0.35">
      <c r="A3042" s="21">
        <v>10141103</v>
      </c>
      <c r="B3042" s="115" t="s">
        <v>1665</v>
      </c>
      <c r="C3042" s="115" t="s">
        <v>710</v>
      </c>
      <c r="D3042" s="21" t="s">
        <v>9677</v>
      </c>
      <c r="E3042" s="114" t="str">
        <f t="shared" si="565"/>
        <v>TRANSFORMADOR MARCA:PME USMSC/PT13 USMSC/PT13</v>
      </c>
      <c r="F3042" s="21" t="s">
        <v>9678</v>
      </c>
      <c r="G3042" s="21" t="s">
        <v>9677</v>
      </c>
      <c r="H3042" s="21" t="s">
        <v>976</v>
      </c>
      <c r="I3042" s="21" t="s">
        <v>976</v>
      </c>
      <c r="J3042" s="21" t="s">
        <v>9676</v>
      </c>
      <c r="K3042" s="139" t="s">
        <v>9675</v>
      </c>
      <c r="L3042" s="119" t="s">
        <v>9674</v>
      </c>
      <c r="M3042" s="21">
        <v>100</v>
      </c>
      <c r="N3042" s="21">
        <v>6.6</v>
      </c>
      <c r="O3042" s="21">
        <v>0.4</v>
      </c>
      <c r="P3042" s="21">
        <v>3</v>
      </c>
      <c r="Q3042" s="21">
        <v>2009</v>
      </c>
      <c r="R3042" s="21" t="s">
        <v>6531</v>
      </c>
      <c r="S3042" s="21">
        <v>10009013</v>
      </c>
      <c r="T3042" s="116">
        <v>445</v>
      </c>
      <c r="U3042" s="111">
        <v>45</v>
      </c>
      <c r="V3042" s="113">
        <f t="shared" si="566"/>
        <v>369.84444444444443</v>
      </c>
      <c r="W3042" s="113">
        <f t="shared" si="567"/>
        <v>75.155555555555566</v>
      </c>
      <c r="X3042" s="112">
        <f t="shared" si="568"/>
        <v>75155.555555555562</v>
      </c>
      <c r="Y3042" s="111"/>
      <c r="Z3042" s="110">
        <f t="shared" si="564"/>
        <v>37</v>
      </c>
      <c r="AA3042" s="109">
        <f t="shared" si="569"/>
        <v>22.25</v>
      </c>
      <c r="AB3042" s="109">
        <f t="shared" si="570"/>
        <v>22250</v>
      </c>
      <c r="AC3042" s="108">
        <f t="shared" si="571"/>
        <v>422.75</v>
      </c>
      <c r="AD3042" s="107">
        <f t="shared" si="572"/>
        <v>2.2222222222222223E-2</v>
      </c>
      <c r="AE3042" s="106">
        <f t="shared" si="573"/>
        <v>9.3944444444444439</v>
      </c>
      <c r="AF3042" s="105">
        <f t="shared" si="574"/>
        <v>84.550000000000011</v>
      </c>
      <c r="AG3042" s="105">
        <f t="shared" si="575"/>
        <v>360.45</v>
      </c>
    </row>
    <row r="3043" spans="1:33" s="88" customFormat="1" x14ac:dyDescent="0.35">
      <c r="A3043" s="21">
        <v>10141103</v>
      </c>
      <c r="B3043" s="115" t="s">
        <v>1665</v>
      </c>
      <c r="C3043" s="115" t="s">
        <v>710</v>
      </c>
      <c r="D3043" s="21" t="s">
        <v>9672</v>
      </c>
      <c r="E3043" s="114" t="str">
        <f t="shared" si="565"/>
        <v>TRANSFORMADOR MARCA:PME USMSC/PT14 USMSC/PT14</v>
      </c>
      <c r="F3043" s="21" t="s">
        <v>9673</v>
      </c>
      <c r="G3043" s="21" t="s">
        <v>9672</v>
      </c>
      <c r="H3043" s="21" t="s">
        <v>976</v>
      </c>
      <c r="I3043" s="21" t="s">
        <v>976</v>
      </c>
      <c r="J3043" s="21" t="s">
        <v>9671</v>
      </c>
      <c r="K3043" s="139" t="s">
        <v>9670</v>
      </c>
      <c r="L3043" s="119" t="s">
        <v>9669</v>
      </c>
      <c r="M3043" s="21">
        <v>160</v>
      </c>
      <c r="N3043" s="21">
        <v>6.6</v>
      </c>
      <c r="O3043" s="21">
        <v>0.4</v>
      </c>
      <c r="P3043" s="21">
        <v>3</v>
      </c>
      <c r="Q3043" s="21">
        <v>2009</v>
      </c>
      <c r="R3043" s="21" t="s">
        <v>6531</v>
      </c>
      <c r="S3043" s="21" t="s">
        <v>9668</v>
      </c>
      <c r="T3043" s="116">
        <v>572</v>
      </c>
      <c r="U3043" s="111">
        <v>45</v>
      </c>
      <c r="V3043" s="113">
        <f t="shared" si="566"/>
        <v>475.39555555555552</v>
      </c>
      <c r="W3043" s="113">
        <f t="shared" si="567"/>
        <v>96.604444444444482</v>
      </c>
      <c r="X3043" s="112">
        <f t="shared" si="568"/>
        <v>96604.444444444482</v>
      </c>
      <c r="Y3043" s="111"/>
      <c r="Z3043" s="110">
        <f t="shared" si="564"/>
        <v>37</v>
      </c>
      <c r="AA3043" s="109">
        <f t="shared" si="569"/>
        <v>28.6</v>
      </c>
      <c r="AB3043" s="109">
        <f t="shared" si="570"/>
        <v>28600</v>
      </c>
      <c r="AC3043" s="108">
        <f t="shared" si="571"/>
        <v>543.4</v>
      </c>
      <c r="AD3043" s="107">
        <f t="shared" si="572"/>
        <v>2.2222222222222223E-2</v>
      </c>
      <c r="AE3043" s="106">
        <f t="shared" si="573"/>
        <v>12.075555555555555</v>
      </c>
      <c r="AF3043" s="105">
        <f t="shared" si="574"/>
        <v>108.68000000000004</v>
      </c>
      <c r="AG3043" s="105">
        <f t="shared" si="575"/>
        <v>463.31999999999994</v>
      </c>
    </row>
    <row r="3044" spans="1:33" s="88" customFormat="1" x14ac:dyDescent="0.35">
      <c r="A3044" s="21">
        <v>10141103</v>
      </c>
      <c r="B3044" s="162" t="s">
        <v>1665</v>
      </c>
      <c r="C3044" s="115" t="s">
        <v>710</v>
      </c>
      <c r="D3044" s="142" t="s">
        <v>9667</v>
      </c>
      <c r="E3044" s="114" t="str">
        <f t="shared" si="565"/>
        <v>TRANSFORMADOR MARCA:ITB PT 235 PT 235</v>
      </c>
      <c r="F3044" s="142"/>
      <c r="G3044" s="142" t="s">
        <v>9667</v>
      </c>
      <c r="H3044" s="142" t="s">
        <v>607</v>
      </c>
      <c r="I3044" s="124"/>
      <c r="J3044" s="157"/>
      <c r="K3044" s="139"/>
      <c r="L3044" s="139"/>
      <c r="M3044" s="124">
        <v>500</v>
      </c>
      <c r="N3044" s="124">
        <v>11</v>
      </c>
      <c r="O3044" s="21">
        <v>0.4</v>
      </c>
      <c r="P3044" s="124" t="s">
        <v>514</v>
      </c>
      <c r="Q3044" s="124">
        <v>2009</v>
      </c>
      <c r="R3044" s="124" t="s">
        <v>1109</v>
      </c>
      <c r="S3044" s="124">
        <v>60725</v>
      </c>
      <c r="T3044" s="116">
        <v>1016</v>
      </c>
      <c r="U3044" s="111">
        <v>45</v>
      </c>
      <c r="V3044" s="113">
        <f t="shared" si="566"/>
        <v>844.4088888888889</v>
      </c>
      <c r="W3044" s="113">
        <f t="shared" si="567"/>
        <v>171.5911111111111</v>
      </c>
      <c r="X3044" s="112">
        <f t="shared" si="568"/>
        <v>171591.11111111109</v>
      </c>
      <c r="Y3044" s="111"/>
      <c r="Z3044" s="110">
        <f t="shared" ref="Z3044:Z3107" si="576">(U3044-(2017-Q3044))</f>
        <v>37</v>
      </c>
      <c r="AA3044" s="109">
        <f t="shared" si="569"/>
        <v>50.800000000000004</v>
      </c>
      <c r="AB3044" s="109">
        <f t="shared" si="570"/>
        <v>50800.000000000007</v>
      </c>
      <c r="AC3044" s="108">
        <f t="shared" si="571"/>
        <v>965.2</v>
      </c>
      <c r="AD3044" s="107">
        <f t="shared" si="572"/>
        <v>2.2222222222222223E-2</v>
      </c>
      <c r="AE3044" s="106">
        <f t="shared" si="573"/>
        <v>21.448888888888892</v>
      </c>
      <c r="AF3044" s="105">
        <f t="shared" si="574"/>
        <v>193.04</v>
      </c>
      <c r="AG3044" s="105">
        <f t="shared" si="575"/>
        <v>822.96</v>
      </c>
    </row>
    <row r="3045" spans="1:33" s="88" customFormat="1" x14ac:dyDescent="0.35">
      <c r="A3045" s="21">
        <v>10141103</v>
      </c>
      <c r="B3045" s="162" t="s">
        <v>1665</v>
      </c>
      <c r="C3045" s="115" t="s">
        <v>710</v>
      </c>
      <c r="D3045" s="142" t="s">
        <v>9666</v>
      </c>
      <c r="E3045" s="114" t="str">
        <f t="shared" si="565"/>
        <v>TRANSFORMADOR MARCA:EFACEC PT 436 PT 436</v>
      </c>
      <c r="F3045" s="124"/>
      <c r="G3045" s="142" t="s">
        <v>9666</v>
      </c>
      <c r="H3045" s="142" t="s">
        <v>847</v>
      </c>
      <c r="I3045" s="124"/>
      <c r="J3045" s="124"/>
      <c r="K3045" s="124"/>
      <c r="L3045" s="124"/>
      <c r="M3045" s="124">
        <v>500</v>
      </c>
      <c r="N3045" s="124">
        <v>11</v>
      </c>
      <c r="O3045" s="21">
        <v>0.4</v>
      </c>
      <c r="P3045" s="124" t="s">
        <v>514</v>
      </c>
      <c r="Q3045" s="124">
        <v>2009</v>
      </c>
      <c r="R3045" s="124" t="s">
        <v>27</v>
      </c>
      <c r="S3045" s="124" t="s">
        <v>9665</v>
      </c>
      <c r="T3045" s="116">
        <v>1016</v>
      </c>
      <c r="U3045" s="111">
        <v>45</v>
      </c>
      <c r="V3045" s="113">
        <f t="shared" si="566"/>
        <v>844.4088888888889</v>
      </c>
      <c r="W3045" s="113">
        <f t="shared" si="567"/>
        <v>171.5911111111111</v>
      </c>
      <c r="X3045" s="112">
        <f t="shared" si="568"/>
        <v>171591.11111111109</v>
      </c>
      <c r="Y3045" s="111"/>
      <c r="Z3045" s="110">
        <f t="shared" si="576"/>
        <v>37</v>
      </c>
      <c r="AA3045" s="109">
        <f t="shared" si="569"/>
        <v>50.800000000000004</v>
      </c>
      <c r="AB3045" s="109">
        <f t="shared" si="570"/>
        <v>50800.000000000007</v>
      </c>
      <c r="AC3045" s="108">
        <f t="shared" si="571"/>
        <v>965.2</v>
      </c>
      <c r="AD3045" s="107">
        <f t="shared" si="572"/>
        <v>2.2222222222222223E-2</v>
      </c>
      <c r="AE3045" s="106">
        <f t="shared" si="573"/>
        <v>21.448888888888892</v>
      </c>
      <c r="AF3045" s="105">
        <f t="shared" si="574"/>
        <v>193.04</v>
      </c>
      <c r="AG3045" s="105">
        <f t="shared" si="575"/>
        <v>822.96</v>
      </c>
    </row>
    <row r="3046" spans="1:33" s="88" customFormat="1" x14ac:dyDescent="0.35">
      <c r="A3046" s="21">
        <v>10141103</v>
      </c>
      <c r="B3046" s="162" t="s">
        <v>1665</v>
      </c>
      <c r="C3046" s="115" t="s">
        <v>710</v>
      </c>
      <c r="D3046" s="124" t="s">
        <v>9664</v>
      </c>
      <c r="E3046" s="114" t="str">
        <f t="shared" si="565"/>
        <v>TRANSFORMADOR MARCA:PAUWELS PTS 454 PTS 454</v>
      </c>
      <c r="F3046" s="124"/>
      <c r="G3046" s="124" t="s">
        <v>9664</v>
      </c>
      <c r="H3046" s="124" t="s">
        <v>324</v>
      </c>
      <c r="I3046" s="124" t="s">
        <v>1237</v>
      </c>
      <c r="J3046" s="124"/>
      <c r="K3046" s="142" t="s">
        <v>9663</v>
      </c>
      <c r="L3046" s="142" t="s">
        <v>9662</v>
      </c>
      <c r="M3046" s="124">
        <v>250</v>
      </c>
      <c r="N3046" s="124">
        <v>33</v>
      </c>
      <c r="O3046" s="21">
        <v>0.4</v>
      </c>
      <c r="P3046" s="124" t="s">
        <v>514</v>
      </c>
      <c r="Q3046" s="142">
        <v>2009</v>
      </c>
      <c r="R3046" s="124" t="s">
        <v>89</v>
      </c>
      <c r="S3046" s="124" t="s">
        <v>9661</v>
      </c>
      <c r="T3046" s="116">
        <v>991</v>
      </c>
      <c r="U3046" s="111">
        <v>45</v>
      </c>
      <c r="V3046" s="113">
        <f t="shared" si="566"/>
        <v>823.63111111111107</v>
      </c>
      <c r="W3046" s="113">
        <f t="shared" si="567"/>
        <v>167.36888888888893</v>
      </c>
      <c r="X3046" s="112">
        <f t="shared" si="568"/>
        <v>167368.88888888893</v>
      </c>
      <c r="Y3046" s="111"/>
      <c r="Z3046" s="110">
        <f t="shared" si="576"/>
        <v>37</v>
      </c>
      <c r="AA3046" s="109">
        <f t="shared" si="569"/>
        <v>49.550000000000004</v>
      </c>
      <c r="AB3046" s="109">
        <f t="shared" si="570"/>
        <v>49550.000000000007</v>
      </c>
      <c r="AC3046" s="108">
        <f t="shared" si="571"/>
        <v>941.45</v>
      </c>
      <c r="AD3046" s="107">
        <f t="shared" si="572"/>
        <v>2.2222222222222223E-2</v>
      </c>
      <c r="AE3046" s="106">
        <f t="shared" si="573"/>
        <v>20.921111111111113</v>
      </c>
      <c r="AF3046" s="105">
        <f t="shared" si="574"/>
        <v>188.29000000000005</v>
      </c>
      <c r="AG3046" s="105">
        <f t="shared" si="575"/>
        <v>802.70999999999992</v>
      </c>
    </row>
    <row r="3047" spans="1:33" s="88" customFormat="1" x14ac:dyDescent="0.35">
      <c r="A3047" s="21">
        <v>10141103</v>
      </c>
      <c r="B3047" s="162" t="s">
        <v>1665</v>
      </c>
      <c r="C3047" s="115" t="s">
        <v>710</v>
      </c>
      <c r="D3047" s="124" t="s">
        <v>8779</v>
      </c>
      <c r="E3047" s="114" t="str">
        <f t="shared" si="565"/>
        <v>TRANSFORMADOR MARCA:DPM PTS 61 PTS 61</v>
      </c>
      <c r="F3047" s="124"/>
      <c r="G3047" s="124" t="s">
        <v>8779</v>
      </c>
      <c r="H3047" s="124" t="s">
        <v>324</v>
      </c>
      <c r="I3047" s="124" t="s">
        <v>9660</v>
      </c>
      <c r="J3047" s="124"/>
      <c r="K3047" s="142" t="s">
        <v>9659</v>
      </c>
      <c r="L3047" s="142" t="s">
        <v>9658</v>
      </c>
      <c r="M3047" s="124">
        <v>250</v>
      </c>
      <c r="N3047" s="124">
        <v>33</v>
      </c>
      <c r="O3047" s="21">
        <v>0.4</v>
      </c>
      <c r="P3047" s="124" t="s">
        <v>514</v>
      </c>
      <c r="Q3047" s="142">
        <v>2009</v>
      </c>
      <c r="R3047" s="124" t="s">
        <v>587</v>
      </c>
      <c r="S3047" s="124" t="s">
        <v>9657</v>
      </c>
      <c r="T3047" s="116">
        <v>991</v>
      </c>
      <c r="U3047" s="111">
        <v>45</v>
      </c>
      <c r="V3047" s="113">
        <f t="shared" si="566"/>
        <v>823.63111111111107</v>
      </c>
      <c r="W3047" s="113">
        <f t="shared" si="567"/>
        <v>167.36888888888893</v>
      </c>
      <c r="X3047" s="112">
        <f t="shared" si="568"/>
        <v>167368.88888888893</v>
      </c>
      <c r="Y3047" s="111"/>
      <c r="Z3047" s="110">
        <f t="shared" si="576"/>
        <v>37</v>
      </c>
      <c r="AA3047" s="109">
        <f t="shared" si="569"/>
        <v>49.550000000000004</v>
      </c>
      <c r="AB3047" s="109">
        <f t="shared" si="570"/>
        <v>49550.000000000007</v>
      </c>
      <c r="AC3047" s="108">
        <f t="shared" si="571"/>
        <v>941.45</v>
      </c>
      <c r="AD3047" s="107">
        <f t="shared" si="572"/>
        <v>2.2222222222222223E-2</v>
      </c>
      <c r="AE3047" s="106">
        <f t="shared" si="573"/>
        <v>20.921111111111113</v>
      </c>
      <c r="AF3047" s="105">
        <f t="shared" si="574"/>
        <v>188.29000000000005</v>
      </c>
      <c r="AG3047" s="105">
        <f t="shared" si="575"/>
        <v>802.70999999999992</v>
      </c>
    </row>
    <row r="3048" spans="1:33" s="88" customFormat="1" x14ac:dyDescent="0.35">
      <c r="A3048" s="21">
        <v>10141103</v>
      </c>
      <c r="B3048" s="162" t="s">
        <v>1665</v>
      </c>
      <c r="C3048" s="115" t="s">
        <v>710</v>
      </c>
      <c r="D3048" s="142" t="s">
        <v>9656</v>
      </c>
      <c r="E3048" s="114" t="str">
        <f t="shared" si="565"/>
        <v>TRANSFORMADOR MARCA:Free State Transformers PTS 86 PTS 86</v>
      </c>
      <c r="F3048" s="124"/>
      <c r="G3048" s="142" t="s">
        <v>9656</v>
      </c>
      <c r="H3048" s="124" t="s">
        <v>324</v>
      </c>
      <c r="I3048" s="124" t="s">
        <v>1237</v>
      </c>
      <c r="J3048" s="142"/>
      <c r="K3048" s="142" t="s">
        <v>9655</v>
      </c>
      <c r="L3048" s="142" t="s">
        <v>9654</v>
      </c>
      <c r="M3048" s="124">
        <v>500</v>
      </c>
      <c r="N3048" s="124">
        <v>33</v>
      </c>
      <c r="O3048" s="21">
        <v>0.4</v>
      </c>
      <c r="P3048" s="124" t="s">
        <v>514</v>
      </c>
      <c r="Q3048" s="142">
        <v>2009</v>
      </c>
      <c r="R3048" s="161" t="s">
        <v>914</v>
      </c>
      <c r="S3048" s="142" t="s">
        <v>9653</v>
      </c>
      <c r="T3048" s="116">
        <v>1200</v>
      </c>
      <c r="U3048" s="111">
        <v>45</v>
      </c>
      <c r="V3048" s="113">
        <f t="shared" si="566"/>
        <v>997.33333333333326</v>
      </c>
      <c r="W3048" s="113">
        <f t="shared" si="567"/>
        <v>202.66666666666674</v>
      </c>
      <c r="X3048" s="112">
        <f t="shared" si="568"/>
        <v>202666.66666666674</v>
      </c>
      <c r="Y3048" s="111"/>
      <c r="Z3048" s="110">
        <f t="shared" si="576"/>
        <v>37</v>
      </c>
      <c r="AA3048" s="109">
        <f t="shared" si="569"/>
        <v>60</v>
      </c>
      <c r="AB3048" s="109">
        <f t="shared" si="570"/>
        <v>60000</v>
      </c>
      <c r="AC3048" s="108">
        <f t="shared" si="571"/>
        <v>1140</v>
      </c>
      <c r="AD3048" s="107">
        <f t="shared" si="572"/>
        <v>2.2222222222222223E-2</v>
      </c>
      <c r="AE3048" s="106">
        <f t="shared" si="573"/>
        <v>25.333333333333336</v>
      </c>
      <c r="AF3048" s="105">
        <f t="shared" si="574"/>
        <v>228.00000000000009</v>
      </c>
      <c r="AG3048" s="105">
        <f t="shared" si="575"/>
        <v>971.99999999999989</v>
      </c>
    </row>
    <row r="3049" spans="1:33" s="88" customFormat="1" x14ac:dyDescent="0.35">
      <c r="A3049" s="21">
        <v>10141103</v>
      </c>
      <c r="B3049" s="162" t="s">
        <v>1665</v>
      </c>
      <c r="C3049" s="115" t="s">
        <v>710</v>
      </c>
      <c r="D3049" s="170" t="s">
        <v>9652</v>
      </c>
      <c r="E3049" s="114" t="str">
        <f t="shared" si="565"/>
        <v>TRANSFORMADOR MARCA:PAUWELS PTS 536 PTS 536</v>
      </c>
      <c r="F3049" s="124"/>
      <c r="G3049" s="170" t="s">
        <v>9652</v>
      </c>
      <c r="H3049" s="124" t="s">
        <v>324</v>
      </c>
      <c r="I3049" s="124" t="s">
        <v>9651</v>
      </c>
      <c r="J3049" s="142"/>
      <c r="K3049" s="142" t="s">
        <v>9650</v>
      </c>
      <c r="L3049" s="142" t="s">
        <v>9649</v>
      </c>
      <c r="M3049" s="124">
        <v>160</v>
      </c>
      <c r="N3049" s="124">
        <v>33</v>
      </c>
      <c r="O3049" s="21">
        <v>0.4</v>
      </c>
      <c r="P3049" s="124" t="s">
        <v>514</v>
      </c>
      <c r="Q3049" s="142">
        <v>2009</v>
      </c>
      <c r="R3049" s="142" t="s">
        <v>89</v>
      </c>
      <c r="S3049" s="142" t="s">
        <v>9648</v>
      </c>
      <c r="T3049" s="116">
        <v>991</v>
      </c>
      <c r="U3049" s="111">
        <v>45</v>
      </c>
      <c r="V3049" s="113">
        <f t="shared" si="566"/>
        <v>823.63111111111107</v>
      </c>
      <c r="W3049" s="113">
        <f t="shared" si="567"/>
        <v>167.36888888888893</v>
      </c>
      <c r="X3049" s="112">
        <f t="shared" si="568"/>
        <v>167368.88888888893</v>
      </c>
      <c r="Y3049" s="111"/>
      <c r="Z3049" s="110">
        <f t="shared" si="576"/>
        <v>37</v>
      </c>
      <c r="AA3049" s="109">
        <f t="shared" si="569"/>
        <v>49.550000000000004</v>
      </c>
      <c r="AB3049" s="109">
        <f t="shared" si="570"/>
        <v>49550.000000000007</v>
      </c>
      <c r="AC3049" s="108">
        <f t="shared" si="571"/>
        <v>941.45</v>
      </c>
      <c r="AD3049" s="107">
        <f t="shared" si="572"/>
        <v>2.2222222222222223E-2</v>
      </c>
      <c r="AE3049" s="106">
        <f t="shared" si="573"/>
        <v>20.921111111111113</v>
      </c>
      <c r="AF3049" s="105">
        <f t="shared" si="574"/>
        <v>188.29000000000005</v>
      </c>
      <c r="AG3049" s="105">
        <f t="shared" si="575"/>
        <v>802.70999999999992</v>
      </c>
    </row>
    <row r="3050" spans="1:33" s="88" customFormat="1" x14ac:dyDescent="0.35">
      <c r="A3050" s="21">
        <v>10141103</v>
      </c>
      <c r="B3050" s="162" t="s">
        <v>1665</v>
      </c>
      <c r="C3050" s="115" t="s">
        <v>710</v>
      </c>
      <c r="D3050" s="170" t="s">
        <v>9647</v>
      </c>
      <c r="E3050" s="114" t="str">
        <f t="shared" si="565"/>
        <v>TRANSFORMADOR MARCA:Free State Transformers PTS 356 PTS 356</v>
      </c>
      <c r="F3050" s="124"/>
      <c r="G3050" s="170" t="s">
        <v>9647</v>
      </c>
      <c r="H3050" s="124" t="s">
        <v>324</v>
      </c>
      <c r="I3050" s="124" t="s">
        <v>5072</v>
      </c>
      <c r="J3050" s="142"/>
      <c r="K3050" s="142" t="s">
        <v>9646</v>
      </c>
      <c r="L3050" s="142" t="s">
        <v>9645</v>
      </c>
      <c r="M3050" s="124">
        <v>315</v>
      </c>
      <c r="N3050" s="124">
        <v>33</v>
      </c>
      <c r="O3050" s="21">
        <v>0.4</v>
      </c>
      <c r="P3050" s="124" t="s">
        <v>514</v>
      </c>
      <c r="Q3050" s="142">
        <v>2009</v>
      </c>
      <c r="R3050" s="161" t="s">
        <v>914</v>
      </c>
      <c r="S3050" s="142" t="s">
        <v>9644</v>
      </c>
      <c r="T3050" s="116">
        <v>1039</v>
      </c>
      <c r="U3050" s="111">
        <v>45</v>
      </c>
      <c r="V3050" s="113">
        <f t="shared" si="566"/>
        <v>863.52444444444438</v>
      </c>
      <c r="W3050" s="113">
        <f t="shared" si="567"/>
        <v>175.47555555555562</v>
      </c>
      <c r="X3050" s="112">
        <f t="shared" si="568"/>
        <v>175475.55555555562</v>
      </c>
      <c r="Y3050" s="111"/>
      <c r="Z3050" s="110">
        <f t="shared" si="576"/>
        <v>37</v>
      </c>
      <c r="AA3050" s="109">
        <f t="shared" si="569"/>
        <v>51.95</v>
      </c>
      <c r="AB3050" s="109">
        <f t="shared" si="570"/>
        <v>51950</v>
      </c>
      <c r="AC3050" s="108">
        <f t="shared" si="571"/>
        <v>987.05</v>
      </c>
      <c r="AD3050" s="107">
        <f t="shared" si="572"/>
        <v>2.2222222222222223E-2</v>
      </c>
      <c r="AE3050" s="106">
        <f t="shared" si="573"/>
        <v>21.934444444444445</v>
      </c>
      <c r="AF3050" s="105">
        <f t="shared" si="574"/>
        <v>197.41000000000005</v>
      </c>
      <c r="AG3050" s="105">
        <f t="shared" si="575"/>
        <v>841.58999999999992</v>
      </c>
    </row>
    <row r="3051" spans="1:33" s="88" customFormat="1" x14ac:dyDescent="0.35">
      <c r="A3051" s="21">
        <v>10141103</v>
      </c>
      <c r="B3051" s="162" t="s">
        <v>1665</v>
      </c>
      <c r="C3051" s="115" t="s">
        <v>710</v>
      </c>
      <c r="D3051" s="124" t="s">
        <v>9643</v>
      </c>
      <c r="E3051" s="114" t="str">
        <f t="shared" si="565"/>
        <v>TRANSFORMADOR MARCA:PAUWELS PTS 377 PTS 377</v>
      </c>
      <c r="F3051" s="124"/>
      <c r="G3051" s="124" t="s">
        <v>9643</v>
      </c>
      <c r="H3051" s="124" t="s">
        <v>2791</v>
      </c>
      <c r="I3051" s="21" t="s">
        <v>2790</v>
      </c>
      <c r="J3051" s="21"/>
      <c r="K3051" s="142" t="s">
        <v>9642</v>
      </c>
      <c r="L3051" s="142" t="s">
        <v>9641</v>
      </c>
      <c r="M3051" s="124">
        <v>250</v>
      </c>
      <c r="N3051" s="124">
        <v>33</v>
      </c>
      <c r="O3051" s="21">
        <v>0.4</v>
      </c>
      <c r="P3051" s="124" t="s">
        <v>514</v>
      </c>
      <c r="Q3051" s="142">
        <v>2009</v>
      </c>
      <c r="R3051" s="124" t="s">
        <v>89</v>
      </c>
      <c r="S3051" s="124" t="s">
        <v>9640</v>
      </c>
      <c r="T3051" s="116">
        <v>991</v>
      </c>
      <c r="U3051" s="111">
        <v>45</v>
      </c>
      <c r="V3051" s="113">
        <f t="shared" si="566"/>
        <v>823.63111111111107</v>
      </c>
      <c r="W3051" s="113">
        <f t="shared" si="567"/>
        <v>167.36888888888893</v>
      </c>
      <c r="X3051" s="112">
        <f t="shared" si="568"/>
        <v>167368.88888888893</v>
      </c>
      <c r="Y3051" s="111"/>
      <c r="Z3051" s="110">
        <f t="shared" si="576"/>
        <v>37</v>
      </c>
      <c r="AA3051" s="109">
        <f t="shared" si="569"/>
        <v>49.550000000000004</v>
      </c>
      <c r="AB3051" s="109">
        <f t="shared" si="570"/>
        <v>49550.000000000007</v>
      </c>
      <c r="AC3051" s="108">
        <f t="shared" si="571"/>
        <v>941.45</v>
      </c>
      <c r="AD3051" s="107">
        <f t="shared" si="572"/>
        <v>2.2222222222222223E-2</v>
      </c>
      <c r="AE3051" s="106">
        <f t="shared" si="573"/>
        <v>20.921111111111113</v>
      </c>
      <c r="AF3051" s="105">
        <f t="shared" si="574"/>
        <v>188.29000000000005</v>
      </c>
      <c r="AG3051" s="105">
        <f t="shared" si="575"/>
        <v>802.70999999999992</v>
      </c>
    </row>
    <row r="3052" spans="1:33" s="88" customFormat="1" x14ac:dyDescent="0.35">
      <c r="A3052" s="21">
        <v>10141103</v>
      </c>
      <c r="B3052" s="162" t="s">
        <v>1665</v>
      </c>
      <c r="C3052" s="115" t="s">
        <v>710</v>
      </c>
      <c r="D3052" s="170" t="s">
        <v>4650</v>
      </c>
      <c r="E3052" s="114" t="str">
        <f t="shared" si="565"/>
        <v>TRANSFORMADOR MARCA:PAUWELS PTS 26 PTS 26</v>
      </c>
      <c r="F3052" s="124"/>
      <c r="G3052" s="170" t="s">
        <v>4650</v>
      </c>
      <c r="H3052" s="124" t="s">
        <v>2791</v>
      </c>
      <c r="I3052" s="21" t="s">
        <v>2804</v>
      </c>
      <c r="J3052" s="21"/>
      <c r="K3052" s="142" t="s">
        <v>9639</v>
      </c>
      <c r="L3052" s="142" t="s">
        <v>9638</v>
      </c>
      <c r="M3052" s="124">
        <v>160</v>
      </c>
      <c r="N3052" s="124">
        <v>33</v>
      </c>
      <c r="O3052" s="21">
        <v>0.4</v>
      </c>
      <c r="P3052" s="124" t="s">
        <v>514</v>
      </c>
      <c r="Q3052" s="142">
        <v>2009</v>
      </c>
      <c r="R3052" s="124" t="s">
        <v>89</v>
      </c>
      <c r="S3052" s="124" t="s">
        <v>9637</v>
      </c>
      <c r="T3052" s="116">
        <v>991</v>
      </c>
      <c r="U3052" s="111">
        <v>45</v>
      </c>
      <c r="V3052" s="113">
        <f t="shared" si="566"/>
        <v>823.63111111111107</v>
      </c>
      <c r="W3052" s="113">
        <f t="shared" si="567"/>
        <v>167.36888888888893</v>
      </c>
      <c r="X3052" s="112">
        <f t="shared" si="568"/>
        <v>167368.88888888893</v>
      </c>
      <c r="Y3052" s="111"/>
      <c r="Z3052" s="110">
        <f t="shared" si="576"/>
        <v>37</v>
      </c>
      <c r="AA3052" s="109">
        <f t="shared" si="569"/>
        <v>49.550000000000004</v>
      </c>
      <c r="AB3052" s="109">
        <f t="shared" si="570"/>
        <v>49550.000000000007</v>
      </c>
      <c r="AC3052" s="108">
        <f t="shared" si="571"/>
        <v>941.45</v>
      </c>
      <c r="AD3052" s="107">
        <f t="shared" si="572"/>
        <v>2.2222222222222223E-2</v>
      </c>
      <c r="AE3052" s="106">
        <f t="shared" si="573"/>
        <v>20.921111111111113</v>
      </c>
      <c r="AF3052" s="105">
        <f t="shared" si="574"/>
        <v>188.29000000000005</v>
      </c>
      <c r="AG3052" s="105">
        <f t="shared" si="575"/>
        <v>802.70999999999992</v>
      </c>
    </row>
    <row r="3053" spans="1:33" s="88" customFormat="1" x14ac:dyDescent="0.35">
      <c r="A3053" s="21">
        <v>10141103</v>
      </c>
      <c r="B3053" s="162" t="s">
        <v>1665</v>
      </c>
      <c r="C3053" s="115" t="s">
        <v>710</v>
      </c>
      <c r="D3053" s="170" t="s">
        <v>4240</v>
      </c>
      <c r="E3053" s="114" t="str">
        <f t="shared" si="565"/>
        <v>TRANSFORMADOR MARCA:POWERTECH PTS 22 PTS 22</v>
      </c>
      <c r="F3053" s="124"/>
      <c r="G3053" s="170" t="s">
        <v>4240</v>
      </c>
      <c r="H3053" s="124" t="s">
        <v>2791</v>
      </c>
      <c r="I3053" s="21" t="s">
        <v>2804</v>
      </c>
      <c r="J3053" s="21"/>
      <c r="K3053" s="142" t="s">
        <v>9636</v>
      </c>
      <c r="L3053" s="142" t="s">
        <v>9635</v>
      </c>
      <c r="M3053" s="124">
        <v>500</v>
      </c>
      <c r="N3053" s="124">
        <v>33</v>
      </c>
      <c r="O3053" s="21">
        <v>0.4</v>
      </c>
      <c r="P3053" s="124" t="s">
        <v>514</v>
      </c>
      <c r="Q3053" s="142">
        <v>2009</v>
      </c>
      <c r="R3053" s="124" t="s">
        <v>295</v>
      </c>
      <c r="S3053" s="124" t="s">
        <v>9634</v>
      </c>
      <c r="T3053" s="116">
        <v>1200</v>
      </c>
      <c r="U3053" s="111">
        <v>45</v>
      </c>
      <c r="V3053" s="113">
        <f t="shared" si="566"/>
        <v>997.33333333333326</v>
      </c>
      <c r="W3053" s="113">
        <f t="shared" si="567"/>
        <v>202.66666666666674</v>
      </c>
      <c r="X3053" s="112">
        <f t="shared" si="568"/>
        <v>202666.66666666674</v>
      </c>
      <c r="Y3053" s="111"/>
      <c r="Z3053" s="110">
        <f t="shared" si="576"/>
        <v>37</v>
      </c>
      <c r="AA3053" s="109">
        <f t="shared" si="569"/>
        <v>60</v>
      </c>
      <c r="AB3053" s="109">
        <f t="shared" si="570"/>
        <v>60000</v>
      </c>
      <c r="AC3053" s="108">
        <f t="shared" si="571"/>
        <v>1140</v>
      </c>
      <c r="AD3053" s="107">
        <f t="shared" si="572"/>
        <v>2.2222222222222223E-2</v>
      </c>
      <c r="AE3053" s="106">
        <f t="shared" si="573"/>
        <v>25.333333333333336</v>
      </c>
      <c r="AF3053" s="105">
        <f t="shared" si="574"/>
        <v>228.00000000000009</v>
      </c>
      <c r="AG3053" s="105">
        <f t="shared" si="575"/>
        <v>971.99999999999989</v>
      </c>
    </row>
    <row r="3054" spans="1:33" s="88" customFormat="1" x14ac:dyDescent="0.35">
      <c r="A3054" s="21">
        <v>10141103</v>
      </c>
      <c r="B3054" s="135" t="s">
        <v>1665</v>
      </c>
      <c r="C3054" s="115" t="s">
        <v>710</v>
      </c>
      <c r="D3054" s="142" t="s">
        <v>9633</v>
      </c>
      <c r="E3054" s="114" t="str">
        <f t="shared" si="565"/>
        <v>TRANSFORMADOR MARCA:PAUWELS PTS 804 PTS 804</v>
      </c>
      <c r="F3054" s="124"/>
      <c r="G3054" s="142" t="s">
        <v>9633</v>
      </c>
      <c r="H3054" s="124" t="s">
        <v>1608</v>
      </c>
      <c r="I3054" s="124" t="s">
        <v>9632</v>
      </c>
      <c r="J3054" s="124"/>
      <c r="K3054" s="142" t="s">
        <v>9631</v>
      </c>
      <c r="L3054" s="142" t="s">
        <v>9630</v>
      </c>
      <c r="M3054" s="124">
        <v>100</v>
      </c>
      <c r="N3054" s="124">
        <v>33</v>
      </c>
      <c r="O3054" s="21">
        <v>0.4</v>
      </c>
      <c r="P3054" s="124" t="s">
        <v>514</v>
      </c>
      <c r="Q3054" s="142">
        <v>2009</v>
      </c>
      <c r="R3054" s="124" t="s">
        <v>89</v>
      </c>
      <c r="S3054" s="124" t="s">
        <v>9629</v>
      </c>
      <c r="T3054" s="116">
        <v>763</v>
      </c>
      <c r="U3054" s="111">
        <v>45</v>
      </c>
      <c r="V3054" s="113">
        <f t="shared" si="566"/>
        <v>634.13777777777773</v>
      </c>
      <c r="W3054" s="113">
        <f t="shared" si="567"/>
        <v>128.86222222222227</v>
      </c>
      <c r="X3054" s="112">
        <f t="shared" si="568"/>
        <v>128862.22222222228</v>
      </c>
      <c r="Y3054" s="111"/>
      <c r="Z3054" s="110">
        <f t="shared" si="576"/>
        <v>37</v>
      </c>
      <c r="AA3054" s="109">
        <f t="shared" si="569"/>
        <v>38.15</v>
      </c>
      <c r="AB3054" s="109">
        <f t="shared" si="570"/>
        <v>38150</v>
      </c>
      <c r="AC3054" s="108">
        <f t="shared" si="571"/>
        <v>724.85</v>
      </c>
      <c r="AD3054" s="107">
        <f t="shared" si="572"/>
        <v>2.2222222222222223E-2</v>
      </c>
      <c r="AE3054" s="106">
        <f t="shared" si="573"/>
        <v>16.10777777777778</v>
      </c>
      <c r="AF3054" s="105">
        <f t="shared" si="574"/>
        <v>144.97000000000006</v>
      </c>
      <c r="AG3054" s="105">
        <f t="shared" si="575"/>
        <v>618.03</v>
      </c>
    </row>
    <row r="3055" spans="1:33" s="88" customFormat="1" x14ac:dyDescent="0.35">
      <c r="A3055" s="21">
        <v>10141103</v>
      </c>
      <c r="B3055" s="135" t="s">
        <v>1665</v>
      </c>
      <c r="C3055" s="115" t="s">
        <v>710</v>
      </c>
      <c r="D3055" s="142" t="s">
        <v>2476</v>
      </c>
      <c r="E3055" s="114" t="str">
        <f t="shared" si="565"/>
        <v>TRANSFORMADOR MARCA:EFACEC PTS 1150 PTS 1150</v>
      </c>
      <c r="F3055" s="124"/>
      <c r="G3055" s="142" t="s">
        <v>2476</v>
      </c>
      <c r="H3055" s="124" t="s">
        <v>1608</v>
      </c>
      <c r="I3055" s="124" t="s">
        <v>9628</v>
      </c>
      <c r="J3055" s="124"/>
      <c r="K3055" s="142" t="s">
        <v>9627</v>
      </c>
      <c r="L3055" s="142" t="s">
        <v>9626</v>
      </c>
      <c r="M3055" s="124">
        <v>160</v>
      </c>
      <c r="N3055" s="124">
        <v>33</v>
      </c>
      <c r="O3055" s="124">
        <v>0.4</v>
      </c>
      <c r="P3055" s="124" t="s">
        <v>514</v>
      </c>
      <c r="Q3055" s="142">
        <v>2009</v>
      </c>
      <c r="R3055" s="124" t="s">
        <v>27</v>
      </c>
      <c r="S3055" s="124" t="s">
        <v>9625</v>
      </c>
      <c r="T3055" s="116">
        <v>991</v>
      </c>
      <c r="U3055" s="111">
        <v>45</v>
      </c>
      <c r="V3055" s="113">
        <f t="shared" si="566"/>
        <v>823.63111111111107</v>
      </c>
      <c r="W3055" s="113">
        <f t="shared" si="567"/>
        <v>167.36888888888893</v>
      </c>
      <c r="X3055" s="112">
        <f t="shared" si="568"/>
        <v>167368.88888888893</v>
      </c>
      <c r="Y3055" s="111"/>
      <c r="Z3055" s="110">
        <f t="shared" si="576"/>
        <v>37</v>
      </c>
      <c r="AA3055" s="109">
        <f t="shared" si="569"/>
        <v>49.550000000000004</v>
      </c>
      <c r="AB3055" s="109">
        <f t="shared" si="570"/>
        <v>49550.000000000007</v>
      </c>
      <c r="AC3055" s="108">
        <f t="shared" si="571"/>
        <v>941.45</v>
      </c>
      <c r="AD3055" s="107">
        <f t="shared" si="572"/>
        <v>2.2222222222222223E-2</v>
      </c>
      <c r="AE3055" s="106">
        <f t="shared" si="573"/>
        <v>20.921111111111113</v>
      </c>
      <c r="AF3055" s="105">
        <f t="shared" si="574"/>
        <v>188.29000000000005</v>
      </c>
      <c r="AG3055" s="105">
        <f t="shared" si="575"/>
        <v>802.70999999999992</v>
      </c>
    </row>
    <row r="3056" spans="1:33" s="88" customFormat="1" x14ac:dyDescent="0.35">
      <c r="A3056" s="21">
        <v>10141103</v>
      </c>
      <c r="B3056" s="135" t="s">
        <v>1665</v>
      </c>
      <c r="C3056" s="115" t="s">
        <v>710</v>
      </c>
      <c r="D3056" s="170" t="s">
        <v>9624</v>
      </c>
      <c r="E3056" s="114" t="str">
        <f t="shared" si="565"/>
        <v>TRANSFORMADOR MARCA:DPM PTS 769 PTS 769</v>
      </c>
      <c r="F3056" s="124"/>
      <c r="G3056" s="170" t="s">
        <v>9624</v>
      </c>
      <c r="H3056" s="124" t="s">
        <v>1608</v>
      </c>
      <c r="I3056" s="124" t="s">
        <v>2762</v>
      </c>
      <c r="J3056" s="124"/>
      <c r="K3056" s="142" t="s">
        <v>9623</v>
      </c>
      <c r="L3056" s="142" t="s">
        <v>9622</v>
      </c>
      <c r="M3056" s="124">
        <v>32</v>
      </c>
      <c r="N3056" s="124">
        <v>33</v>
      </c>
      <c r="O3056" s="124">
        <v>0.23</v>
      </c>
      <c r="P3056" s="124" t="s">
        <v>2759</v>
      </c>
      <c r="Q3056" s="124">
        <v>2009</v>
      </c>
      <c r="R3056" s="124" t="s">
        <v>587</v>
      </c>
      <c r="S3056" s="124" t="s">
        <v>9621</v>
      </c>
      <c r="T3056" s="116">
        <v>643</v>
      </c>
      <c r="U3056" s="111">
        <v>45</v>
      </c>
      <c r="V3056" s="113">
        <f t="shared" si="566"/>
        <v>534.40444444444449</v>
      </c>
      <c r="W3056" s="113">
        <f t="shared" si="567"/>
        <v>108.59555555555551</v>
      </c>
      <c r="X3056" s="112">
        <f t="shared" si="568"/>
        <v>108595.5555555555</v>
      </c>
      <c r="Y3056" s="111"/>
      <c r="Z3056" s="110">
        <f t="shared" si="576"/>
        <v>37</v>
      </c>
      <c r="AA3056" s="109">
        <f t="shared" si="569"/>
        <v>32.15</v>
      </c>
      <c r="AB3056" s="109">
        <f t="shared" si="570"/>
        <v>32150</v>
      </c>
      <c r="AC3056" s="108">
        <f t="shared" si="571"/>
        <v>610.85</v>
      </c>
      <c r="AD3056" s="107">
        <f t="shared" si="572"/>
        <v>2.2222222222222223E-2</v>
      </c>
      <c r="AE3056" s="106">
        <f t="shared" si="573"/>
        <v>13.574444444444445</v>
      </c>
      <c r="AF3056" s="105">
        <f t="shared" si="574"/>
        <v>122.16999999999996</v>
      </c>
      <c r="AG3056" s="105">
        <f t="shared" si="575"/>
        <v>520.83000000000004</v>
      </c>
    </row>
    <row r="3057" spans="1:33" s="88" customFormat="1" x14ac:dyDescent="0.35">
      <c r="A3057" s="21">
        <v>10141103</v>
      </c>
      <c r="B3057" s="135" t="s">
        <v>1665</v>
      </c>
      <c r="C3057" s="115" t="s">
        <v>710</v>
      </c>
      <c r="D3057" s="170" t="s">
        <v>9620</v>
      </c>
      <c r="E3057" s="114" t="str">
        <f t="shared" si="565"/>
        <v>TRANSFORMADOR MARCA:DPM PTS 1169 PTS 1169</v>
      </c>
      <c r="F3057" s="124"/>
      <c r="G3057" s="170" t="s">
        <v>9620</v>
      </c>
      <c r="H3057" s="124" t="s">
        <v>1608</v>
      </c>
      <c r="I3057" s="124" t="s">
        <v>2762</v>
      </c>
      <c r="J3057" s="124"/>
      <c r="K3057" s="142" t="s">
        <v>9619</v>
      </c>
      <c r="L3057" s="142" t="s">
        <v>9618</v>
      </c>
      <c r="M3057" s="124">
        <v>32</v>
      </c>
      <c r="N3057" s="124">
        <v>33</v>
      </c>
      <c r="O3057" s="124">
        <v>0.23</v>
      </c>
      <c r="P3057" s="124" t="s">
        <v>2759</v>
      </c>
      <c r="Q3057" s="142">
        <v>2009</v>
      </c>
      <c r="R3057" s="124" t="s">
        <v>587</v>
      </c>
      <c r="S3057" s="124" t="s">
        <v>9617</v>
      </c>
      <c r="T3057" s="116">
        <v>643</v>
      </c>
      <c r="U3057" s="111">
        <v>45</v>
      </c>
      <c r="V3057" s="113">
        <f t="shared" si="566"/>
        <v>534.40444444444449</v>
      </c>
      <c r="W3057" s="113">
        <f t="shared" si="567"/>
        <v>108.59555555555551</v>
      </c>
      <c r="X3057" s="112">
        <f t="shared" si="568"/>
        <v>108595.5555555555</v>
      </c>
      <c r="Y3057" s="111"/>
      <c r="Z3057" s="110">
        <f t="shared" si="576"/>
        <v>37</v>
      </c>
      <c r="AA3057" s="109">
        <f t="shared" si="569"/>
        <v>32.15</v>
      </c>
      <c r="AB3057" s="109">
        <f t="shared" si="570"/>
        <v>32150</v>
      </c>
      <c r="AC3057" s="108">
        <f t="shared" si="571"/>
        <v>610.85</v>
      </c>
      <c r="AD3057" s="107">
        <f t="shared" si="572"/>
        <v>2.2222222222222223E-2</v>
      </c>
      <c r="AE3057" s="106">
        <f t="shared" si="573"/>
        <v>13.574444444444445</v>
      </c>
      <c r="AF3057" s="105">
        <f t="shared" si="574"/>
        <v>122.16999999999996</v>
      </c>
      <c r="AG3057" s="105">
        <f t="shared" si="575"/>
        <v>520.83000000000004</v>
      </c>
    </row>
    <row r="3058" spans="1:33" s="88" customFormat="1" x14ac:dyDescent="0.35">
      <c r="A3058" s="21">
        <v>10141103</v>
      </c>
      <c r="B3058" s="135" t="s">
        <v>1665</v>
      </c>
      <c r="C3058" s="115" t="s">
        <v>710</v>
      </c>
      <c r="D3058" s="170" t="s">
        <v>9616</v>
      </c>
      <c r="E3058" s="114" t="str">
        <f t="shared" si="565"/>
        <v>TRANSFORMADOR MARCA:DPM PTS 856 PTS 856</v>
      </c>
      <c r="F3058" s="124"/>
      <c r="G3058" s="170" t="s">
        <v>9616</v>
      </c>
      <c r="H3058" s="124" t="s">
        <v>1608</v>
      </c>
      <c r="I3058" s="124" t="s">
        <v>2762</v>
      </c>
      <c r="J3058" s="124"/>
      <c r="K3058" s="142" t="s">
        <v>9615</v>
      </c>
      <c r="L3058" s="142" t="s">
        <v>9614</v>
      </c>
      <c r="M3058" s="124">
        <v>32</v>
      </c>
      <c r="N3058" s="124">
        <v>33</v>
      </c>
      <c r="O3058" s="124">
        <v>0.23</v>
      </c>
      <c r="P3058" s="124" t="s">
        <v>2759</v>
      </c>
      <c r="Q3058" s="142">
        <v>2009</v>
      </c>
      <c r="R3058" s="124" t="s">
        <v>587</v>
      </c>
      <c r="S3058" s="124" t="s">
        <v>9613</v>
      </c>
      <c r="T3058" s="116">
        <v>643</v>
      </c>
      <c r="U3058" s="111">
        <v>45</v>
      </c>
      <c r="V3058" s="113">
        <f t="shared" si="566"/>
        <v>534.40444444444449</v>
      </c>
      <c r="W3058" s="113">
        <f t="shared" si="567"/>
        <v>108.59555555555551</v>
      </c>
      <c r="X3058" s="112">
        <f t="shared" si="568"/>
        <v>108595.5555555555</v>
      </c>
      <c r="Y3058" s="111"/>
      <c r="Z3058" s="110">
        <f t="shared" si="576"/>
        <v>37</v>
      </c>
      <c r="AA3058" s="109">
        <f t="shared" si="569"/>
        <v>32.15</v>
      </c>
      <c r="AB3058" s="109">
        <f t="shared" si="570"/>
        <v>32150</v>
      </c>
      <c r="AC3058" s="108">
        <f t="shared" si="571"/>
        <v>610.85</v>
      </c>
      <c r="AD3058" s="107">
        <f t="shared" si="572"/>
        <v>2.2222222222222223E-2</v>
      </c>
      <c r="AE3058" s="106">
        <f t="shared" si="573"/>
        <v>13.574444444444445</v>
      </c>
      <c r="AF3058" s="105">
        <f t="shared" si="574"/>
        <v>122.16999999999996</v>
      </c>
      <c r="AG3058" s="105">
        <f t="shared" si="575"/>
        <v>520.83000000000004</v>
      </c>
    </row>
    <row r="3059" spans="1:33" s="88" customFormat="1" x14ac:dyDescent="0.35">
      <c r="A3059" s="21">
        <v>10141103</v>
      </c>
      <c r="B3059" s="135" t="s">
        <v>1665</v>
      </c>
      <c r="C3059" s="115" t="s">
        <v>710</v>
      </c>
      <c r="D3059" s="170" t="s">
        <v>9612</v>
      </c>
      <c r="E3059" s="114" t="str">
        <f t="shared" si="565"/>
        <v>TRANSFORMADOR MARCA:DPM PTS 1171 PTS 1171</v>
      </c>
      <c r="F3059" s="124"/>
      <c r="G3059" s="170" t="s">
        <v>9612</v>
      </c>
      <c r="H3059" s="124" t="s">
        <v>1608</v>
      </c>
      <c r="I3059" s="124" t="s">
        <v>2762</v>
      </c>
      <c r="J3059" s="21"/>
      <c r="K3059" s="142" t="s">
        <v>9611</v>
      </c>
      <c r="L3059" s="142" t="s">
        <v>9610</v>
      </c>
      <c r="M3059" s="124">
        <v>32</v>
      </c>
      <c r="N3059" s="124">
        <v>33</v>
      </c>
      <c r="O3059" s="124">
        <v>0.23</v>
      </c>
      <c r="P3059" s="124" t="s">
        <v>2759</v>
      </c>
      <c r="Q3059" s="142">
        <v>2009</v>
      </c>
      <c r="R3059" s="124" t="s">
        <v>587</v>
      </c>
      <c r="S3059" s="21" t="s">
        <v>9609</v>
      </c>
      <c r="T3059" s="116">
        <v>643</v>
      </c>
      <c r="U3059" s="111">
        <v>45</v>
      </c>
      <c r="V3059" s="113">
        <f t="shared" si="566"/>
        <v>534.40444444444449</v>
      </c>
      <c r="W3059" s="113">
        <f t="shared" si="567"/>
        <v>108.59555555555551</v>
      </c>
      <c r="X3059" s="112">
        <f t="shared" si="568"/>
        <v>108595.5555555555</v>
      </c>
      <c r="Y3059" s="111"/>
      <c r="Z3059" s="110">
        <f t="shared" si="576"/>
        <v>37</v>
      </c>
      <c r="AA3059" s="109">
        <f t="shared" si="569"/>
        <v>32.15</v>
      </c>
      <c r="AB3059" s="109">
        <f t="shared" si="570"/>
        <v>32150</v>
      </c>
      <c r="AC3059" s="108">
        <f t="shared" si="571"/>
        <v>610.85</v>
      </c>
      <c r="AD3059" s="107">
        <f t="shared" si="572"/>
        <v>2.2222222222222223E-2</v>
      </c>
      <c r="AE3059" s="106">
        <f t="shared" si="573"/>
        <v>13.574444444444445</v>
      </c>
      <c r="AF3059" s="105">
        <f t="shared" si="574"/>
        <v>122.16999999999996</v>
      </c>
      <c r="AG3059" s="105">
        <f t="shared" si="575"/>
        <v>520.83000000000004</v>
      </c>
    </row>
    <row r="3060" spans="1:33" s="88" customFormat="1" x14ac:dyDescent="0.35">
      <c r="A3060" s="21">
        <v>10141103</v>
      </c>
      <c r="B3060" s="135" t="s">
        <v>1665</v>
      </c>
      <c r="C3060" s="115" t="s">
        <v>710</v>
      </c>
      <c r="D3060" s="170" t="s">
        <v>9608</v>
      </c>
      <c r="E3060" s="114" t="str">
        <f t="shared" si="565"/>
        <v>TRANSFORMADOR MARCA:DPM PTS 764 PTS 764</v>
      </c>
      <c r="F3060" s="124"/>
      <c r="G3060" s="170" t="s">
        <v>9608</v>
      </c>
      <c r="H3060" s="124" t="s">
        <v>1608</v>
      </c>
      <c r="I3060" s="21" t="s">
        <v>8487</v>
      </c>
      <c r="J3060" s="21"/>
      <c r="K3060" s="142" t="s">
        <v>9607</v>
      </c>
      <c r="L3060" s="142" t="s">
        <v>9606</v>
      </c>
      <c r="M3060" s="21">
        <v>32</v>
      </c>
      <c r="N3060" s="124">
        <v>11</v>
      </c>
      <c r="O3060" s="124">
        <v>0.23</v>
      </c>
      <c r="P3060" s="124" t="s">
        <v>2759</v>
      </c>
      <c r="Q3060" s="142">
        <v>2009</v>
      </c>
      <c r="R3060" s="21" t="s">
        <v>587</v>
      </c>
      <c r="S3060" s="21" t="s">
        <v>9605</v>
      </c>
      <c r="T3060" s="116">
        <v>381</v>
      </c>
      <c r="U3060" s="111">
        <v>45</v>
      </c>
      <c r="V3060" s="113">
        <f t="shared" si="566"/>
        <v>316.65333333333331</v>
      </c>
      <c r="W3060" s="113">
        <f t="shared" si="567"/>
        <v>64.346666666666692</v>
      </c>
      <c r="X3060" s="112">
        <f t="shared" si="568"/>
        <v>64346.666666666693</v>
      </c>
      <c r="Y3060" s="111"/>
      <c r="Z3060" s="110">
        <f t="shared" si="576"/>
        <v>37</v>
      </c>
      <c r="AA3060" s="109">
        <f t="shared" si="569"/>
        <v>19.05</v>
      </c>
      <c r="AB3060" s="109">
        <f t="shared" si="570"/>
        <v>19050</v>
      </c>
      <c r="AC3060" s="108">
        <f t="shared" si="571"/>
        <v>361.95</v>
      </c>
      <c r="AD3060" s="107">
        <f t="shared" si="572"/>
        <v>2.2222222222222223E-2</v>
      </c>
      <c r="AE3060" s="106">
        <f t="shared" si="573"/>
        <v>8.043333333333333</v>
      </c>
      <c r="AF3060" s="105">
        <f t="shared" si="574"/>
        <v>72.390000000000029</v>
      </c>
      <c r="AG3060" s="105">
        <f t="shared" si="575"/>
        <v>308.60999999999996</v>
      </c>
    </row>
    <row r="3061" spans="1:33" s="88" customFormat="1" x14ac:dyDescent="0.35">
      <c r="A3061" s="21">
        <v>10141103</v>
      </c>
      <c r="B3061" s="135" t="s">
        <v>1665</v>
      </c>
      <c r="C3061" s="115" t="s">
        <v>710</v>
      </c>
      <c r="D3061" s="170" t="s">
        <v>9604</v>
      </c>
      <c r="E3061" s="114" t="str">
        <f t="shared" si="565"/>
        <v>TRANSFORMADOR MARCA:DPM PTS 762 PTS 762</v>
      </c>
      <c r="F3061" s="124"/>
      <c r="G3061" s="170" t="s">
        <v>9604</v>
      </c>
      <c r="H3061" s="124" t="s">
        <v>1608</v>
      </c>
      <c r="I3061" s="21" t="s">
        <v>8487</v>
      </c>
      <c r="J3061" s="21"/>
      <c r="K3061" s="142" t="s">
        <v>9603</v>
      </c>
      <c r="L3061" s="142" t="s">
        <v>9602</v>
      </c>
      <c r="M3061" s="21">
        <v>32</v>
      </c>
      <c r="N3061" s="124">
        <v>11</v>
      </c>
      <c r="O3061" s="124">
        <v>0.23</v>
      </c>
      <c r="P3061" s="124" t="s">
        <v>2759</v>
      </c>
      <c r="Q3061" s="142">
        <v>2009</v>
      </c>
      <c r="R3061" s="21" t="s">
        <v>587</v>
      </c>
      <c r="S3061" s="21" t="s">
        <v>9601</v>
      </c>
      <c r="T3061" s="116">
        <v>381</v>
      </c>
      <c r="U3061" s="111">
        <v>45</v>
      </c>
      <c r="V3061" s="113">
        <f t="shared" si="566"/>
        <v>316.65333333333331</v>
      </c>
      <c r="W3061" s="113">
        <f t="shared" si="567"/>
        <v>64.346666666666692</v>
      </c>
      <c r="X3061" s="112">
        <f t="shared" si="568"/>
        <v>64346.666666666693</v>
      </c>
      <c r="Y3061" s="111"/>
      <c r="Z3061" s="110">
        <f t="shared" si="576"/>
        <v>37</v>
      </c>
      <c r="AA3061" s="109">
        <f t="shared" si="569"/>
        <v>19.05</v>
      </c>
      <c r="AB3061" s="109">
        <f t="shared" si="570"/>
        <v>19050</v>
      </c>
      <c r="AC3061" s="108">
        <f t="shared" si="571"/>
        <v>361.95</v>
      </c>
      <c r="AD3061" s="107">
        <f t="shared" si="572"/>
        <v>2.2222222222222223E-2</v>
      </c>
      <c r="AE3061" s="106">
        <f t="shared" si="573"/>
        <v>8.043333333333333</v>
      </c>
      <c r="AF3061" s="105">
        <f t="shared" si="574"/>
        <v>72.390000000000029</v>
      </c>
      <c r="AG3061" s="105">
        <f t="shared" si="575"/>
        <v>308.60999999999996</v>
      </c>
    </row>
    <row r="3062" spans="1:33" s="88" customFormat="1" x14ac:dyDescent="0.35">
      <c r="A3062" s="21">
        <v>10141103</v>
      </c>
      <c r="B3062" s="135" t="s">
        <v>1665</v>
      </c>
      <c r="C3062" s="115" t="s">
        <v>710</v>
      </c>
      <c r="D3062" s="170" t="s">
        <v>9600</v>
      </c>
      <c r="E3062" s="114" t="str">
        <f t="shared" si="565"/>
        <v>TRANSFORMADOR MARCA:DPM PTS 745 PTS 745</v>
      </c>
      <c r="F3062" s="124"/>
      <c r="G3062" s="170" t="s">
        <v>9600</v>
      </c>
      <c r="H3062" s="124" t="s">
        <v>1608</v>
      </c>
      <c r="I3062" s="21" t="s">
        <v>8487</v>
      </c>
      <c r="J3062" s="21"/>
      <c r="K3062" s="142" t="s">
        <v>9599</v>
      </c>
      <c r="L3062" s="142" t="s">
        <v>9598</v>
      </c>
      <c r="M3062" s="21">
        <v>32</v>
      </c>
      <c r="N3062" s="124">
        <v>11</v>
      </c>
      <c r="O3062" s="124">
        <v>0.23</v>
      </c>
      <c r="P3062" s="124" t="s">
        <v>2759</v>
      </c>
      <c r="Q3062" s="142">
        <v>2009</v>
      </c>
      <c r="R3062" s="21" t="s">
        <v>587</v>
      </c>
      <c r="S3062" s="21" t="s">
        <v>9597</v>
      </c>
      <c r="T3062" s="116">
        <v>381</v>
      </c>
      <c r="U3062" s="111">
        <v>45</v>
      </c>
      <c r="V3062" s="113">
        <f t="shared" si="566"/>
        <v>316.65333333333331</v>
      </c>
      <c r="W3062" s="113">
        <f t="shared" si="567"/>
        <v>64.346666666666692</v>
      </c>
      <c r="X3062" s="112">
        <f t="shared" si="568"/>
        <v>64346.666666666693</v>
      </c>
      <c r="Y3062" s="111"/>
      <c r="Z3062" s="110">
        <f t="shared" si="576"/>
        <v>37</v>
      </c>
      <c r="AA3062" s="109">
        <f t="shared" si="569"/>
        <v>19.05</v>
      </c>
      <c r="AB3062" s="109">
        <f t="shared" si="570"/>
        <v>19050</v>
      </c>
      <c r="AC3062" s="108">
        <f t="shared" si="571"/>
        <v>361.95</v>
      </c>
      <c r="AD3062" s="107">
        <f t="shared" si="572"/>
        <v>2.2222222222222223E-2</v>
      </c>
      <c r="AE3062" s="106">
        <f t="shared" si="573"/>
        <v>8.043333333333333</v>
      </c>
      <c r="AF3062" s="105">
        <f t="shared" si="574"/>
        <v>72.390000000000029</v>
      </c>
      <c r="AG3062" s="105">
        <f t="shared" si="575"/>
        <v>308.60999999999996</v>
      </c>
    </row>
    <row r="3063" spans="1:33" s="88" customFormat="1" x14ac:dyDescent="0.35">
      <c r="A3063" s="21">
        <v>10141103</v>
      </c>
      <c r="B3063" s="135" t="s">
        <v>1665</v>
      </c>
      <c r="C3063" s="115" t="s">
        <v>710</v>
      </c>
      <c r="D3063" s="170" t="s">
        <v>9596</v>
      </c>
      <c r="E3063" s="114" t="str">
        <f t="shared" si="565"/>
        <v>TRANSFORMADOR MARCA:DPM PTS 861 PTS 861</v>
      </c>
      <c r="F3063" s="124"/>
      <c r="G3063" s="170" t="s">
        <v>9596</v>
      </c>
      <c r="H3063" s="124" t="s">
        <v>1608</v>
      </c>
      <c r="I3063" s="21" t="s">
        <v>8487</v>
      </c>
      <c r="J3063" s="21"/>
      <c r="K3063" s="142" t="s">
        <v>9595</v>
      </c>
      <c r="L3063" s="142" t="s">
        <v>9594</v>
      </c>
      <c r="M3063" s="21">
        <v>32</v>
      </c>
      <c r="N3063" s="124">
        <v>11</v>
      </c>
      <c r="O3063" s="124">
        <v>0.23</v>
      </c>
      <c r="P3063" s="124" t="s">
        <v>2759</v>
      </c>
      <c r="Q3063" s="142">
        <v>2009</v>
      </c>
      <c r="R3063" s="21" t="s">
        <v>587</v>
      </c>
      <c r="S3063" s="21" t="s">
        <v>9593</v>
      </c>
      <c r="T3063" s="116">
        <v>381</v>
      </c>
      <c r="U3063" s="111">
        <v>45</v>
      </c>
      <c r="V3063" s="113">
        <f t="shared" si="566"/>
        <v>316.65333333333331</v>
      </c>
      <c r="W3063" s="113">
        <f t="shared" si="567"/>
        <v>64.346666666666692</v>
      </c>
      <c r="X3063" s="112">
        <f t="shared" si="568"/>
        <v>64346.666666666693</v>
      </c>
      <c r="Y3063" s="111"/>
      <c r="Z3063" s="110">
        <f t="shared" si="576"/>
        <v>37</v>
      </c>
      <c r="AA3063" s="109">
        <f t="shared" si="569"/>
        <v>19.05</v>
      </c>
      <c r="AB3063" s="109">
        <f t="shared" si="570"/>
        <v>19050</v>
      </c>
      <c r="AC3063" s="108">
        <f t="shared" si="571"/>
        <v>361.95</v>
      </c>
      <c r="AD3063" s="107">
        <f t="shared" si="572"/>
        <v>2.2222222222222223E-2</v>
      </c>
      <c r="AE3063" s="106">
        <f t="shared" si="573"/>
        <v>8.043333333333333</v>
      </c>
      <c r="AF3063" s="105">
        <f t="shared" si="574"/>
        <v>72.390000000000029</v>
      </c>
      <c r="AG3063" s="105">
        <f t="shared" si="575"/>
        <v>308.60999999999996</v>
      </c>
    </row>
    <row r="3064" spans="1:33" s="88" customFormat="1" x14ac:dyDescent="0.35">
      <c r="A3064" s="21">
        <v>10141103</v>
      </c>
      <c r="B3064" s="135" t="s">
        <v>1665</v>
      </c>
      <c r="C3064" s="115" t="s">
        <v>710</v>
      </c>
      <c r="D3064" s="170" t="s">
        <v>9592</v>
      </c>
      <c r="E3064" s="114" t="str">
        <f t="shared" si="565"/>
        <v>TRANSFORMADOR MARCA:DPM PTS 770 PTS 770</v>
      </c>
      <c r="F3064" s="124"/>
      <c r="G3064" s="170" t="s">
        <v>9592</v>
      </c>
      <c r="H3064" s="124" t="s">
        <v>1608</v>
      </c>
      <c r="I3064" s="124" t="s">
        <v>2762</v>
      </c>
      <c r="J3064" s="21"/>
      <c r="K3064" s="142" t="s">
        <v>9591</v>
      </c>
      <c r="L3064" s="142" t="s">
        <v>9590</v>
      </c>
      <c r="M3064" s="21">
        <v>32</v>
      </c>
      <c r="N3064" s="124">
        <v>33</v>
      </c>
      <c r="O3064" s="124">
        <v>0.23</v>
      </c>
      <c r="P3064" s="124" t="s">
        <v>2759</v>
      </c>
      <c r="Q3064" s="142">
        <v>2009</v>
      </c>
      <c r="R3064" s="21" t="s">
        <v>587</v>
      </c>
      <c r="S3064" s="21" t="s">
        <v>9589</v>
      </c>
      <c r="T3064" s="116">
        <v>643</v>
      </c>
      <c r="U3064" s="111">
        <v>45</v>
      </c>
      <c r="V3064" s="113">
        <f t="shared" si="566"/>
        <v>534.40444444444449</v>
      </c>
      <c r="W3064" s="113">
        <f t="shared" si="567"/>
        <v>108.59555555555551</v>
      </c>
      <c r="X3064" s="112">
        <f t="shared" si="568"/>
        <v>108595.5555555555</v>
      </c>
      <c r="Y3064" s="111"/>
      <c r="Z3064" s="110">
        <f t="shared" si="576"/>
        <v>37</v>
      </c>
      <c r="AA3064" s="109">
        <f t="shared" si="569"/>
        <v>32.15</v>
      </c>
      <c r="AB3064" s="109">
        <f t="shared" si="570"/>
        <v>32150</v>
      </c>
      <c r="AC3064" s="108">
        <f t="shared" si="571"/>
        <v>610.85</v>
      </c>
      <c r="AD3064" s="107">
        <f t="shared" si="572"/>
        <v>2.2222222222222223E-2</v>
      </c>
      <c r="AE3064" s="106">
        <f t="shared" si="573"/>
        <v>13.574444444444445</v>
      </c>
      <c r="AF3064" s="105">
        <f t="shared" si="574"/>
        <v>122.16999999999996</v>
      </c>
      <c r="AG3064" s="105">
        <f t="shared" si="575"/>
        <v>520.83000000000004</v>
      </c>
    </row>
    <row r="3065" spans="1:33" s="88" customFormat="1" x14ac:dyDescent="0.35">
      <c r="A3065" s="21">
        <v>10141103</v>
      </c>
      <c r="B3065" s="135" t="s">
        <v>1665</v>
      </c>
      <c r="C3065" s="115" t="s">
        <v>710</v>
      </c>
      <c r="D3065" s="124" t="s">
        <v>9588</v>
      </c>
      <c r="E3065" s="114" t="str">
        <f t="shared" si="565"/>
        <v>TRANSFORMADOR MARCA:PAUWELS PTS 617 PTS 617</v>
      </c>
      <c r="F3065" s="124"/>
      <c r="G3065" s="124" t="s">
        <v>9588</v>
      </c>
      <c r="H3065" s="124" t="s">
        <v>1608</v>
      </c>
      <c r="I3065" s="124" t="s">
        <v>2748</v>
      </c>
      <c r="J3065" s="21"/>
      <c r="K3065" s="142" t="s">
        <v>9587</v>
      </c>
      <c r="L3065" s="142" t="s">
        <v>9586</v>
      </c>
      <c r="M3065" s="124">
        <v>100</v>
      </c>
      <c r="N3065" s="124">
        <v>33</v>
      </c>
      <c r="O3065" s="124">
        <v>0.4</v>
      </c>
      <c r="P3065" s="124" t="s">
        <v>514</v>
      </c>
      <c r="Q3065" s="142">
        <v>2009</v>
      </c>
      <c r="R3065" s="124" t="s">
        <v>89</v>
      </c>
      <c r="S3065" s="124" t="s">
        <v>9585</v>
      </c>
      <c r="T3065" s="116">
        <v>763</v>
      </c>
      <c r="U3065" s="111">
        <v>45</v>
      </c>
      <c r="V3065" s="113">
        <f t="shared" si="566"/>
        <v>634.13777777777773</v>
      </c>
      <c r="W3065" s="113">
        <f t="shared" si="567"/>
        <v>128.86222222222227</v>
      </c>
      <c r="X3065" s="112">
        <f t="shared" si="568"/>
        <v>128862.22222222228</v>
      </c>
      <c r="Y3065" s="111"/>
      <c r="Z3065" s="110">
        <f t="shared" si="576"/>
        <v>37</v>
      </c>
      <c r="AA3065" s="109">
        <f t="shared" si="569"/>
        <v>38.15</v>
      </c>
      <c r="AB3065" s="109">
        <f t="shared" si="570"/>
        <v>38150</v>
      </c>
      <c r="AC3065" s="108">
        <f t="shared" si="571"/>
        <v>724.85</v>
      </c>
      <c r="AD3065" s="107">
        <f t="shared" si="572"/>
        <v>2.2222222222222223E-2</v>
      </c>
      <c r="AE3065" s="106">
        <f t="shared" si="573"/>
        <v>16.10777777777778</v>
      </c>
      <c r="AF3065" s="105">
        <f t="shared" si="574"/>
        <v>144.97000000000006</v>
      </c>
      <c r="AG3065" s="105">
        <f t="shared" si="575"/>
        <v>618.03</v>
      </c>
    </row>
    <row r="3066" spans="1:33" s="88" customFormat="1" x14ac:dyDescent="0.35">
      <c r="A3066" s="21">
        <v>10141103</v>
      </c>
      <c r="B3066" s="135" t="s">
        <v>1665</v>
      </c>
      <c r="C3066" s="115" t="s">
        <v>710</v>
      </c>
      <c r="D3066" s="124" t="s">
        <v>9584</v>
      </c>
      <c r="E3066" s="114" t="str">
        <f t="shared" si="565"/>
        <v>TRANSFORMADOR MARCA:PAUWELS PTS 614 PTS 614</v>
      </c>
      <c r="F3066" s="124"/>
      <c r="G3066" s="124" t="s">
        <v>9584</v>
      </c>
      <c r="H3066" s="124" t="s">
        <v>1608</v>
      </c>
      <c r="I3066" s="124" t="s">
        <v>2748</v>
      </c>
      <c r="J3066" s="21"/>
      <c r="K3066" s="142" t="s">
        <v>9583</v>
      </c>
      <c r="L3066" s="142" t="s">
        <v>9582</v>
      </c>
      <c r="M3066" s="124">
        <v>250</v>
      </c>
      <c r="N3066" s="124">
        <v>33</v>
      </c>
      <c r="O3066" s="124">
        <v>0.4</v>
      </c>
      <c r="P3066" s="124" t="s">
        <v>514</v>
      </c>
      <c r="Q3066" s="142">
        <v>2009</v>
      </c>
      <c r="R3066" s="124" t="s">
        <v>89</v>
      </c>
      <c r="S3066" s="124" t="s">
        <v>9581</v>
      </c>
      <c r="T3066" s="116">
        <v>991</v>
      </c>
      <c r="U3066" s="111">
        <v>45</v>
      </c>
      <c r="V3066" s="113">
        <f t="shared" si="566"/>
        <v>823.63111111111107</v>
      </c>
      <c r="W3066" s="113">
        <f t="shared" si="567"/>
        <v>167.36888888888893</v>
      </c>
      <c r="X3066" s="112">
        <f t="shared" si="568"/>
        <v>167368.88888888893</v>
      </c>
      <c r="Y3066" s="111"/>
      <c r="Z3066" s="110">
        <f t="shared" si="576"/>
        <v>37</v>
      </c>
      <c r="AA3066" s="109">
        <f t="shared" si="569"/>
        <v>49.550000000000004</v>
      </c>
      <c r="AB3066" s="109">
        <f t="shared" si="570"/>
        <v>49550.000000000007</v>
      </c>
      <c r="AC3066" s="108">
        <f t="shared" si="571"/>
        <v>941.45</v>
      </c>
      <c r="AD3066" s="107">
        <f t="shared" si="572"/>
        <v>2.2222222222222223E-2</v>
      </c>
      <c r="AE3066" s="106">
        <f t="shared" si="573"/>
        <v>20.921111111111113</v>
      </c>
      <c r="AF3066" s="105">
        <f t="shared" si="574"/>
        <v>188.29000000000005</v>
      </c>
      <c r="AG3066" s="105">
        <f t="shared" si="575"/>
        <v>802.70999999999992</v>
      </c>
    </row>
    <row r="3067" spans="1:33" s="88" customFormat="1" x14ac:dyDescent="0.35">
      <c r="A3067" s="21">
        <v>10141103</v>
      </c>
      <c r="B3067" s="115" t="s">
        <v>1665</v>
      </c>
      <c r="C3067" s="115" t="s">
        <v>710</v>
      </c>
      <c r="D3067" s="21" t="s">
        <v>4978</v>
      </c>
      <c r="E3067" s="114" t="str">
        <f t="shared" si="565"/>
        <v>TRANSFORMADOR MARCA:i.t.b.  PT 214</v>
      </c>
      <c r="F3067" s="57" t="s">
        <v>2737</v>
      </c>
      <c r="G3067" s="21"/>
      <c r="H3067" s="21" t="s">
        <v>494</v>
      </c>
      <c r="I3067" s="21"/>
      <c r="J3067" s="21"/>
      <c r="K3067" s="133" t="s">
        <v>9580</v>
      </c>
      <c r="L3067" s="133" t="s">
        <v>9579</v>
      </c>
      <c r="M3067" s="21">
        <v>500</v>
      </c>
      <c r="N3067" s="21">
        <v>33</v>
      </c>
      <c r="O3067" s="21" t="s">
        <v>510</v>
      </c>
      <c r="P3067" s="124" t="s">
        <v>516</v>
      </c>
      <c r="Q3067" s="21">
        <v>2009</v>
      </c>
      <c r="R3067" s="21" t="s">
        <v>2427</v>
      </c>
      <c r="S3067" s="21">
        <v>60725</v>
      </c>
      <c r="T3067" s="116">
        <v>1200</v>
      </c>
      <c r="U3067" s="111">
        <v>45</v>
      </c>
      <c r="V3067" s="113">
        <f t="shared" si="566"/>
        <v>997.33333333333326</v>
      </c>
      <c r="W3067" s="113">
        <f t="shared" si="567"/>
        <v>202.66666666666674</v>
      </c>
      <c r="X3067" s="112">
        <f t="shared" si="568"/>
        <v>202666.66666666674</v>
      </c>
      <c r="Y3067" s="111"/>
      <c r="Z3067" s="110">
        <f t="shared" si="576"/>
        <v>37</v>
      </c>
      <c r="AA3067" s="109">
        <f t="shared" si="569"/>
        <v>60</v>
      </c>
      <c r="AB3067" s="109">
        <f t="shared" si="570"/>
        <v>60000</v>
      </c>
      <c r="AC3067" s="108">
        <f t="shared" si="571"/>
        <v>1140</v>
      </c>
      <c r="AD3067" s="107">
        <f t="shared" si="572"/>
        <v>2.2222222222222223E-2</v>
      </c>
      <c r="AE3067" s="106">
        <f t="shared" si="573"/>
        <v>25.333333333333336</v>
      </c>
      <c r="AF3067" s="105">
        <f t="shared" si="574"/>
        <v>228.00000000000009</v>
      </c>
      <c r="AG3067" s="105">
        <f t="shared" si="575"/>
        <v>971.99999999999989</v>
      </c>
    </row>
    <row r="3068" spans="1:33" s="88" customFormat="1" x14ac:dyDescent="0.35">
      <c r="A3068" s="21">
        <v>10141103</v>
      </c>
      <c r="B3068" s="115" t="s">
        <v>1665</v>
      </c>
      <c r="C3068" s="115" t="s">
        <v>710</v>
      </c>
      <c r="D3068" s="21" t="s">
        <v>9578</v>
      </c>
      <c r="E3068" s="114" t="str">
        <f t="shared" si="565"/>
        <v>TRANSFORMADOR MARCA:i.t.b.  PT 310</v>
      </c>
      <c r="F3068" s="57" t="s">
        <v>2737</v>
      </c>
      <c r="G3068" s="21"/>
      <c r="H3068" s="21" t="s">
        <v>494</v>
      </c>
      <c r="I3068" s="21"/>
      <c r="J3068" s="21"/>
      <c r="K3068" s="133" t="s">
        <v>9577</v>
      </c>
      <c r="L3068" s="133" t="s">
        <v>9576</v>
      </c>
      <c r="M3068" s="21">
        <v>500</v>
      </c>
      <c r="N3068" s="21">
        <v>33</v>
      </c>
      <c r="O3068" s="21" t="s">
        <v>510</v>
      </c>
      <c r="P3068" s="124" t="s">
        <v>516</v>
      </c>
      <c r="Q3068" s="21">
        <v>2009</v>
      </c>
      <c r="R3068" s="21" t="s">
        <v>2427</v>
      </c>
      <c r="S3068" s="21">
        <v>607256</v>
      </c>
      <c r="T3068" s="116">
        <v>1200</v>
      </c>
      <c r="U3068" s="111">
        <v>45</v>
      </c>
      <c r="V3068" s="113">
        <f t="shared" si="566"/>
        <v>997.33333333333326</v>
      </c>
      <c r="W3068" s="113">
        <f t="shared" si="567"/>
        <v>202.66666666666674</v>
      </c>
      <c r="X3068" s="112">
        <f t="shared" si="568"/>
        <v>202666.66666666674</v>
      </c>
      <c r="Y3068" s="111"/>
      <c r="Z3068" s="110">
        <f t="shared" si="576"/>
        <v>37</v>
      </c>
      <c r="AA3068" s="109">
        <f t="shared" si="569"/>
        <v>60</v>
      </c>
      <c r="AB3068" s="109">
        <f t="shared" si="570"/>
        <v>60000</v>
      </c>
      <c r="AC3068" s="108">
        <f t="shared" si="571"/>
        <v>1140</v>
      </c>
      <c r="AD3068" s="107">
        <f t="shared" si="572"/>
        <v>2.2222222222222223E-2</v>
      </c>
      <c r="AE3068" s="106">
        <f t="shared" si="573"/>
        <v>25.333333333333336</v>
      </c>
      <c r="AF3068" s="105">
        <f t="shared" si="574"/>
        <v>228.00000000000009</v>
      </c>
      <c r="AG3068" s="105">
        <f t="shared" si="575"/>
        <v>971.99999999999989</v>
      </c>
    </row>
    <row r="3069" spans="1:33" s="88" customFormat="1" x14ac:dyDescent="0.35">
      <c r="A3069" s="21">
        <v>10141103</v>
      </c>
      <c r="B3069" s="115" t="s">
        <v>1665</v>
      </c>
      <c r="C3069" s="115" t="s">
        <v>710</v>
      </c>
      <c r="D3069" s="133" t="s">
        <v>9575</v>
      </c>
      <c r="E3069" s="114" t="str">
        <f t="shared" si="565"/>
        <v>TRANSFORMADOR MARCA:Efacec  PT 185B</v>
      </c>
      <c r="F3069" s="57" t="s">
        <v>815</v>
      </c>
      <c r="G3069" s="21"/>
      <c r="H3069" s="21" t="s">
        <v>494</v>
      </c>
      <c r="I3069" s="21"/>
      <c r="J3069" s="21"/>
      <c r="K3069" s="133" t="s">
        <v>9574</v>
      </c>
      <c r="L3069" s="133" t="s">
        <v>9573</v>
      </c>
      <c r="M3069" s="21">
        <v>315</v>
      </c>
      <c r="N3069" s="21">
        <v>11</v>
      </c>
      <c r="O3069" s="21" t="s">
        <v>510</v>
      </c>
      <c r="P3069" s="124" t="s">
        <v>516</v>
      </c>
      <c r="Q3069" s="21">
        <v>2009</v>
      </c>
      <c r="R3069" s="21" t="s">
        <v>535</v>
      </c>
      <c r="S3069" s="21" t="s">
        <v>9572</v>
      </c>
      <c r="T3069" s="116">
        <v>840</v>
      </c>
      <c r="U3069" s="111">
        <v>45</v>
      </c>
      <c r="V3069" s="113">
        <f t="shared" si="566"/>
        <v>698.13333333333333</v>
      </c>
      <c r="W3069" s="113">
        <f t="shared" si="567"/>
        <v>141.86666666666667</v>
      </c>
      <c r="X3069" s="112">
        <f t="shared" si="568"/>
        <v>141866.66666666669</v>
      </c>
      <c r="Y3069" s="111"/>
      <c r="Z3069" s="110">
        <f t="shared" si="576"/>
        <v>37</v>
      </c>
      <c r="AA3069" s="109">
        <f t="shared" si="569"/>
        <v>42</v>
      </c>
      <c r="AB3069" s="109">
        <f t="shared" si="570"/>
        <v>42000</v>
      </c>
      <c r="AC3069" s="108">
        <f t="shared" si="571"/>
        <v>798</v>
      </c>
      <c r="AD3069" s="107">
        <f t="shared" si="572"/>
        <v>2.2222222222222223E-2</v>
      </c>
      <c r="AE3069" s="106">
        <f t="shared" si="573"/>
        <v>17.733333333333334</v>
      </c>
      <c r="AF3069" s="105">
        <f t="shared" si="574"/>
        <v>159.60000000000002</v>
      </c>
      <c r="AG3069" s="105">
        <f t="shared" si="575"/>
        <v>680.4</v>
      </c>
    </row>
    <row r="3070" spans="1:33" s="88" customFormat="1" x14ac:dyDescent="0.35">
      <c r="A3070" s="21">
        <v>10141103</v>
      </c>
      <c r="B3070" s="115" t="s">
        <v>1665</v>
      </c>
      <c r="C3070" s="115" t="s">
        <v>710</v>
      </c>
      <c r="D3070" s="133" t="s">
        <v>9571</v>
      </c>
      <c r="E3070" s="114" t="str">
        <f t="shared" si="565"/>
        <v>TRANSFORMADOR MARCA:Desta Power Malta  PT 39</v>
      </c>
      <c r="F3070" s="57" t="s">
        <v>815</v>
      </c>
      <c r="G3070" s="21"/>
      <c r="H3070" s="21" t="s">
        <v>494</v>
      </c>
      <c r="I3070" s="21"/>
      <c r="J3070" s="21"/>
      <c r="K3070" s="133" t="s">
        <v>9570</v>
      </c>
      <c r="L3070" s="133" t="s">
        <v>9569</v>
      </c>
      <c r="M3070" s="21">
        <v>500</v>
      </c>
      <c r="N3070" s="21">
        <v>11</v>
      </c>
      <c r="O3070" s="21" t="s">
        <v>510</v>
      </c>
      <c r="P3070" s="124" t="s">
        <v>516</v>
      </c>
      <c r="Q3070" s="21">
        <v>2009</v>
      </c>
      <c r="R3070" s="21" t="s">
        <v>2412</v>
      </c>
      <c r="S3070" s="21" t="s">
        <v>9568</v>
      </c>
      <c r="T3070" s="116">
        <v>1016</v>
      </c>
      <c r="U3070" s="111">
        <v>45</v>
      </c>
      <c r="V3070" s="113">
        <f t="shared" si="566"/>
        <v>844.4088888888889</v>
      </c>
      <c r="W3070" s="113">
        <f t="shared" si="567"/>
        <v>171.5911111111111</v>
      </c>
      <c r="X3070" s="112">
        <f t="shared" si="568"/>
        <v>171591.11111111109</v>
      </c>
      <c r="Y3070" s="111"/>
      <c r="Z3070" s="110">
        <f t="shared" si="576"/>
        <v>37</v>
      </c>
      <c r="AA3070" s="109">
        <f t="shared" si="569"/>
        <v>50.800000000000004</v>
      </c>
      <c r="AB3070" s="109">
        <f t="shared" si="570"/>
        <v>50800.000000000007</v>
      </c>
      <c r="AC3070" s="108">
        <f t="shared" si="571"/>
        <v>965.2</v>
      </c>
      <c r="AD3070" s="107">
        <f t="shared" si="572"/>
        <v>2.2222222222222223E-2</v>
      </c>
      <c r="AE3070" s="106">
        <f t="shared" si="573"/>
        <v>21.448888888888892</v>
      </c>
      <c r="AF3070" s="105">
        <f t="shared" si="574"/>
        <v>193.04</v>
      </c>
      <c r="AG3070" s="105">
        <f t="shared" si="575"/>
        <v>822.96</v>
      </c>
    </row>
    <row r="3071" spans="1:33" s="88" customFormat="1" x14ac:dyDescent="0.35">
      <c r="A3071" s="21">
        <v>10141103</v>
      </c>
      <c r="B3071" s="115" t="s">
        <v>1665</v>
      </c>
      <c r="C3071" s="115" t="s">
        <v>710</v>
      </c>
      <c r="D3071" s="133" t="s">
        <v>9567</v>
      </c>
      <c r="E3071" s="114" t="str">
        <f t="shared" si="565"/>
        <v>TRANSFORMADOR MARCA:Desta Power Malta  PT 318R</v>
      </c>
      <c r="F3071" s="57" t="s">
        <v>1217</v>
      </c>
      <c r="G3071" s="21"/>
      <c r="H3071" s="21" t="s">
        <v>494</v>
      </c>
      <c r="I3071" s="21"/>
      <c r="J3071" s="21"/>
      <c r="K3071" s="133" t="s">
        <v>9566</v>
      </c>
      <c r="L3071" s="133" t="s">
        <v>9565</v>
      </c>
      <c r="M3071" s="21">
        <v>100</v>
      </c>
      <c r="N3071" s="21">
        <v>33</v>
      </c>
      <c r="O3071" s="21" t="s">
        <v>510</v>
      </c>
      <c r="P3071" s="124" t="s">
        <v>516</v>
      </c>
      <c r="Q3071" s="21">
        <v>2009</v>
      </c>
      <c r="R3071" s="21" t="s">
        <v>2412</v>
      </c>
      <c r="S3071" s="21" t="s">
        <v>9564</v>
      </c>
      <c r="T3071" s="116">
        <v>763</v>
      </c>
      <c r="U3071" s="111">
        <v>45</v>
      </c>
      <c r="V3071" s="113">
        <f t="shared" si="566"/>
        <v>634.13777777777773</v>
      </c>
      <c r="W3071" s="113">
        <f t="shared" si="567"/>
        <v>128.86222222222227</v>
      </c>
      <c r="X3071" s="112">
        <f t="shared" si="568"/>
        <v>128862.22222222228</v>
      </c>
      <c r="Y3071" s="111"/>
      <c r="Z3071" s="110">
        <f t="shared" si="576"/>
        <v>37</v>
      </c>
      <c r="AA3071" s="109">
        <f t="shared" si="569"/>
        <v>38.15</v>
      </c>
      <c r="AB3071" s="109">
        <f t="shared" si="570"/>
        <v>38150</v>
      </c>
      <c r="AC3071" s="108">
        <f t="shared" si="571"/>
        <v>724.85</v>
      </c>
      <c r="AD3071" s="107">
        <f t="shared" si="572"/>
        <v>2.2222222222222223E-2</v>
      </c>
      <c r="AE3071" s="106">
        <f t="shared" si="573"/>
        <v>16.10777777777778</v>
      </c>
      <c r="AF3071" s="105">
        <f t="shared" si="574"/>
        <v>144.97000000000006</v>
      </c>
      <c r="AG3071" s="105">
        <f t="shared" si="575"/>
        <v>618.03</v>
      </c>
    </row>
    <row r="3072" spans="1:33" s="88" customFormat="1" x14ac:dyDescent="0.35">
      <c r="A3072" s="21">
        <v>10141103</v>
      </c>
      <c r="B3072" s="115" t="s">
        <v>1665</v>
      </c>
      <c r="C3072" s="115" t="s">
        <v>710</v>
      </c>
      <c r="D3072" s="133" t="s">
        <v>9563</v>
      </c>
      <c r="E3072" s="114" t="str">
        <f t="shared" si="565"/>
        <v>TRANSFORMADOR MARCA:Desta Power Malta  PT 130R</v>
      </c>
      <c r="F3072" s="57" t="s">
        <v>1217</v>
      </c>
      <c r="G3072" s="21"/>
      <c r="H3072" s="21" t="s">
        <v>494</v>
      </c>
      <c r="I3072" s="21"/>
      <c r="J3072" s="21"/>
      <c r="K3072" s="133" t="s">
        <v>9562</v>
      </c>
      <c r="L3072" s="133" t="s">
        <v>9561</v>
      </c>
      <c r="M3072" s="21">
        <v>250</v>
      </c>
      <c r="N3072" s="21">
        <v>33</v>
      </c>
      <c r="O3072" s="21">
        <v>0.4</v>
      </c>
      <c r="P3072" s="124" t="s">
        <v>516</v>
      </c>
      <c r="Q3072" s="21">
        <v>2009</v>
      </c>
      <c r="R3072" s="21" t="s">
        <v>2412</v>
      </c>
      <c r="S3072" s="21" t="s">
        <v>9560</v>
      </c>
      <c r="T3072" s="116">
        <v>991</v>
      </c>
      <c r="U3072" s="111">
        <v>45</v>
      </c>
      <c r="V3072" s="113">
        <f t="shared" si="566"/>
        <v>823.63111111111107</v>
      </c>
      <c r="W3072" s="113">
        <f t="shared" si="567"/>
        <v>167.36888888888893</v>
      </c>
      <c r="X3072" s="112">
        <f t="shared" si="568"/>
        <v>167368.88888888893</v>
      </c>
      <c r="Y3072" s="111"/>
      <c r="Z3072" s="110">
        <f t="shared" si="576"/>
        <v>37</v>
      </c>
      <c r="AA3072" s="109">
        <f t="shared" si="569"/>
        <v>49.550000000000004</v>
      </c>
      <c r="AB3072" s="109">
        <f t="shared" si="570"/>
        <v>49550.000000000007</v>
      </c>
      <c r="AC3072" s="108">
        <f t="shared" si="571"/>
        <v>941.45</v>
      </c>
      <c r="AD3072" s="107">
        <f t="shared" si="572"/>
        <v>2.2222222222222223E-2</v>
      </c>
      <c r="AE3072" s="106">
        <f t="shared" si="573"/>
        <v>20.921111111111113</v>
      </c>
      <c r="AF3072" s="105">
        <f t="shared" si="574"/>
        <v>188.29000000000005</v>
      </c>
      <c r="AG3072" s="105">
        <f t="shared" si="575"/>
        <v>802.70999999999992</v>
      </c>
    </row>
    <row r="3073" spans="1:33" s="88" customFormat="1" x14ac:dyDescent="0.35">
      <c r="A3073" s="21">
        <v>10141103</v>
      </c>
      <c r="B3073" s="115" t="s">
        <v>1665</v>
      </c>
      <c r="C3073" s="115" t="s">
        <v>710</v>
      </c>
      <c r="D3073" s="133" t="s">
        <v>9559</v>
      </c>
      <c r="E3073" s="114" t="str">
        <f t="shared" si="565"/>
        <v>TRANSFORMADOR MARCA:Powertech  PT 191R</v>
      </c>
      <c r="F3073" s="57" t="s">
        <v>1217</v>
      </c>
      <c r="G3073" s="21"/>
      <c r="H3073" s="21" t="s">
        <v>494</v>
      </c>
      <c r="I3073" s="21"/>
      <c r="J3073" s="21"/>
      <c r="K3073" s="133" t="s">
        <v>9558</v>
      </c>
      <c r="L3073" s="133" t="s">
        <v>9557</v>
      </c>
      <c r="M3073" s="21">
        <v>200</v>
      </c>
      <c r="N3073" s="21">
        <v>33</v>
      </c>
      <c r="O3073" s="21">
        <v>0.4</v>
      </c>
      <c r="P3073" s="124" t="s">
        <v>516</v>
      </c>
      <c r="Q3073" s="21">
        <v>2009</v>
      </c>
      <c r="R3073" s="21" t="s">
        <v>2362</v>
      </c>
      <c r="S3073" s="21" t="s">
        <v>9556</v>
      </c>
      <c r="T3073" s="116">
        <v>991</v>
      </c>
      <c r="U3073" s="111">
        <v>45</v>
      </c>
      <c r="V3073" s="113">
        <f t="shared" si="566"/>
        <v>823.63111111111107</v>
      </c>
      <c r="W3073" s="113">
        <f t="shared" si="567"/>
        <v>167.36888888888893</v>
      </c>
      <c r="X3073" s="112">
        <f t="shared" si="568"/>
        <v>167368.88888888893</v>
      </c>
      <c r="Y3073" s="111"/>
      <c r="Z3073" s="110">
        <f t="shared" si="576"/>
        <v>37</v>
      </c>
      <c r="AA3073" s="109">
        <f t="shared" si="569"/>
        <v>49.550000000000004</v>
      </c>
      <c r="AB3073" s="109">
        <f t="shared" si="570"/>
        <v>49550.000000000007</v>
      </c>
      <c r="AC3073" s="108">
        <f t="shared" si="571"/>
        <v>941.45</v>
      </c>
      <c r="AD3073" s="107">
        <f t="shared" si="572"/>
        <v>2.2222222222222223E-2</v>
      </c>
      <c r="AE3073" s="106">
        <f t="shared" si="573"/>
        <v>20.921111111111113</v>
      </c>
      <c r="AF3073" s="105">
        <f t="shared" si="574"/>
        <v>188.29000000000005</v>
      </c>
      <c r="AG3073" s="105">
        <f t="shared" si="575"/>
        <v>802.70999999999992</v>
      </c>
    </row>
    <row r="3074" spans="1:33" s="88" customFormat="1" x14ac:dyDescent="0.35">
      <c r="A3074" s="21">
        <v>10141103</v>
      </c>
      <c r="B3074" s="115" t="s">
        <v>1665</v>
      </c>
      <c r="C3074" s="115" t="s">
        <v>710</v>
      </c>
      <c r="D3074" s="133" t="s">
        <v>9555</v>
      </c>
      <c r="E3074" s="114" t="str">
        <f t="shared" ref="E3074:E3137" si="577">+CONCATENATE(C3074," ","MARCA:",R3074," ",G3074," ",D3074,)</f>
        <v>TRANSFORMADOR MARCA:Desta Power Malta  PT 181R</v>
      </c>
      <c r="F3074" s="57" t="s">
        <v>1217</v>
      </c>
      <c r="G3074" s="21"/>
      <c r="H3074" s="21" t="s">
        <v>494</v>
      </c>
      <c r="I3074" s="21"/>
      <c r="J3074" s="21"/>
      <c r="K3074" s="133" t="s">
        <v>9554</v>
      </c>
      <c r="L3074" s="133" t="s">
        <v>9553</v>
      </c>
      <c r="M3074" s="21">
        <v>100</v>
      </c>
      <c r="N3074" s="21">
        <v>33</v>
      </c>
      <c r="O3074" s="21">
        <v>0.4</v>
      </c>
      <c r="P3074" s="124" t="s">
        <v>516</v>
      </c>
      <c r="Q3074" s="21">
        <v>2009</v>
      </c>
      <c r="R3074" s="21" t="s">
        <v>2412</v>
      </c>
      <c r="S3074" s="21" t="s">
        <v>9552</v>
      </c>
      <c r="T3074" s="116">
        <v>763</v>
      </c>
      <c r="U3074" s="111">
        <v>45</v>
      </c>
      <c r="V3074" s="113">
        <f t="shared" ref="V3074:V3137" si="578">((Z3074/U3074)*(T3074-AA3074))+AA3074</f>
        <v>634.13777777777773</v>
      </c>
      <c r="W3074" s="113">
        <f t="shared" ref="W3074:W3137" si="579">+T3074-V3074</f>
        <v>128.86222222222227</v>
      </c>
      <c r="X3074" s="112">
        <f t="shared" ref="X3074:X3137" si="580">+W3074*1000</f>
        <v>128862.22222222228</v>
      </c>
      <c r="Y3074" s="111"/>
      <c r="Z3074" s="110">
        <f t="shared" si="576"/>
        <v>37</v>
      </c>
      <c r="AA3074" s="109">
        <f t="shared" ref="AA3074:AA3137" si="581">(5/100*T3074)</f>
        <v>38.15</v>
      </c>
      <c r="AB3074" s="109">
        <f t="shared" ref="AB3074:AB3137" si="582">+AA3074*1000</f>
        <v>38150</v>
      </c>
      <c r="AC3074" s="108">
        <f t="shared" ref="AC3074:AC3137" si="583">+T3074-AA3074</f>
        <v>724.85</v>
      </c>
      <c r="AD3074" s="107">
        <f t="shared" ref="AD3074:AD3137" si="584">1/U3074</f>
        <v>2.2222222222222223E-2</v>
      </c>
      <c r="AE3074" s="106">
        <f t="shared" ref="AE3074:AE3137" si="585">+AC3074*AD3074</f>
        <v>16.10777777777778</v>
      </c>
      <c r="AF3074" s="105">
        <f t="shared" ref="AF3074:AF3137" si="586">+T3074-V3074+AE3074</f>
        <v>144.97000000000006</v>
      </c>
      <c r="AG3074" s="105">
        <f t="shared" ref="AG3074:AG3137" si="587">+V3074-AE3074</f>
        <v>618.03</v>
      </c>
    </row>
    <row r="3075" spans="1:33" s="88" customFormat="1" x14ac:dyDescent="0.35">
      <c r="A3075" s="21">
        <v>10141103</v>
      </c>
      <c r="B3075" s="115" t="s">
        <v>1665</v>
      </c>
      <c r="C3075" s="115" t="s">
        <v>710</v>
      </c>
      <c r="D3075" s="133" t="s">
        <v>9551</v>
      </c>
      <c r="E3075" s="114" t="str">
        <f t="shared" si="577"/>
        <v>TRANSFORMADOR MARCA:Desta Power Malta  PT 180R</v>
      </c>
      <c r="F3075" s="57" t="s">
        <v>1217</v>
      </c>
      <c r="G3075" s="21"/>
      <c r="H3075" s="21" t="s">
        <v>494</v>
      </c>
      <c r="I3075" s="21"/>
      <c r="J3075" s="21"/>
      <c r="K3075" s="133" t="s">
        <v>9550</v>
      </c>
      <c r="L3075" s="133" t="s">
        <v>9549</v>
      </c>
      <c r="M3075" s="21">
        <v>250</v>
      </c>
      <c r="N3075" s="21">
        <v>33</v>
      </c>
      <c r="O3075" s="21">
        <v>0.4</v>
      </c>
      <c r="P3075" s="124" t="s">
        <v>516</v>
      </c>
      <c r="Q3075" s="21">
        <v>2009</v>
      </c>
      <c r="R3075" s="21" t="s">
        <v>2412</v>
      </c>
      <c r="S3075" s="21" t="s">
        <v>9548</v>
      </c>
      <c r="T3075" s="116">
        <v>991</v>
      </c>
      <c r="U3075" s="111">
        <v>45</v>
      </c>
      <c r="V3075" s="113">
        <f t="shared" si="578"/>
        <v>823.63111111111107</v>
      </c>
      <c r="W3075" s="113">
        <f t="shared" si="579"/>
        <v>167.36888888888893</v>
      </c>
      <c r="X3075" s="112">
        <f t="shared" si="580"/>
        <v>167368.88888888893</v>
      </c>
      <c r="Y3075" s="111"/>
      <c r="Z3075" s="110">
        <f t="shared" si="576"/>
        <v>37</v>
      </c>
      <c r="AA3075" s="109">
        <f t="shared" si="581"/>
        <v>49.550000000000004</v>
      </c>
      <c r="AB3075" s="109">
        <f t="shared" si="582"/>
        <v>49550.000000000007</v>
      </c>
      <c r="AC3075" s="108">
        <f t="shared" si="583"/>
        <v>941.45</v>
      </c>
      <c r="AD3075" s="107">
        <f t="shared" si="584"/>
        <v>2.2222222222222223E-2</v>
      </c>
      <c r="AE3075" s="106">
        <f t="shared" si="585"/>
        <v>20.921111111111113</v>
      </c>
      <c r="AF3075" s="105">
        <f t="shared" si="586"/>
        <v>188.29000000000005</v>
      </c>
      <c r="AG3075" s="105">
        <f t="shared" si="587"/>
        <v>802.70999999999992</v>
      </c>
    </row>
    <row r="3076" spans="1:33" s="88" customFormat="1" x14ac:dyDescent="0.35">
      <c r="A3076" s="21">
        <v>10141103</v>
      </c>
      <c r="B3076" s="115" t="s">
        <v>1665</v>
      </c>
      <c r="C3076" s="115" t="s">
        <v>710</v>
      </c>
      <c r="D3076" s="133" t="s">
        <v>9547</v>
      </c>
      <c r="E3076" s="114" t="str">
        <f t="shared" si="577"/>
        <v>TRANSFORMADOR MARCA:Desta Power Malta  PT 177R</v>
      </c>
      <c r="F3076" s="57" t="s">
        <v>1217</v>
      </c>
      <c r="G3076" s="21"/>
      <c r="H3076" s="21" t="s">
        <v>494</v>
      </c>
      <c r="I3076" s="21"/>
      <c r="J3076" s="21"/>
      <c r="K3076" s="133" t="s">
        <v>9546</v>
      </c>
      <c r="L3076" s="133" t="s">
        <v>9545</v>
      </c>
      <c r="M3076" s="21">
        <v>250</v>
      </c>
      <c r="N3076" s="21">
        <v>33</v>
      </c>
      <c r="O3076" s="21">
        <v>0.4</v>
      </c>
      <c r="P3076" s="124" t="s">
        <v>516</v>
      </c>
      <c r="Q3076" s="21">
        <v>2009</v>
      </c>
      <c r="R3076" s="21" t="s">
        <v>2412</v>
      </c>
      <c r="S3076" s="21"/>
      <c r="T3076" s="116">
        <v>991</v>
      </c>
      <c r="U3076" s="111">
        <v>45</v>
      </c>
      <c r="V3076" s="113">
        <f t="shared" si="578"/>
        <v>823.63111111111107</v>
      </c>
      <c r="W3076" s="113">
        <f t="shared" si="579"/>
        <v>167.36888888888893</v>
      </c>
      <c r="X3076" s="112">
        <f t="shared" si="580"/>
        <v>167368.88888888893</v>
      </c>
      <c r="Y3076" s="111"/>
      <c r="Z3076" s="110">
        <f t="shared" si="576"/>
        <v>37</v>
      </c>
      <c r="AA3076" s="109">
        <f t="shared" si="581"/>
        <v>49.550000000000004</v>
      </c>
      <c r="AB3076" s="109">
        <f t="shared" si="582"/>
        <v>49550.000000000007</v>
      </c>
      <c r="AC3076" s="108">
        <f t="shared" si="583"/>
        <v>941.45</v>
      </c>
      <c r="AD3076" s="107">
        <f t="shared" si="584"/>
        <v>2.2222222222222223E-2</v>
      </c>
      <c r="AE3076" s="106">
        <f t="shared" si="585"/>
        <v>20.921111111111113</v>
      </c>
      <c r="AF3076" s="105">
        <f t="shared" si="586"/>
        <v>188.29000000000005</v>
      </c>
      <c r="AG3076" s="105">
        <f t="shared" si="587"/>
        <v>802.70999999999992</v>
      </c>
    </row>
    <row r="3077" spans="1:33" s="88" customFormat="1" x14ac:dyDescent="0.35">
      <c r="A3077" s="21">
        <v>10141103</v>
      </c>
      <c r="B3077" s="115" t="s">
        <v>1665</v>
      </c>
      <c r="C3077" s="115" t="s">
        <v>710</v>
      </c>
      <c r="D3077" s="21" t="s">
        <v>9544</v>
      </c>
      <c r="E3077" s="114" t="str">
        <f t="shared" si="577"/>
        <v>TRANSFORMADOR MARCA:Freestate Transformers  PT 44R</v>
      </c>
      <c r="F3077" s="57" t="s">
        <v>1217</v>
      </c>
      <c r="G3077" s="21"/>
      <c r="H3077" s="21" t="s">
        <v>494</v>
      </c>
      <c r="I3077" s="21"/>
      <c r="J3077" s="21"/>
      <c r="K3077" s="133" t="s">
        <v>9543</v>
      </c>
      <c r="L3077" s="133" t="s">
        <v>9542</v>
      </c>
      <c r="M3077" s="21">
        <v>500</v>
      </c>
      <c r="N3077" s="21">
        <v>33</v>
      </c>
      <c r="O3077" s="21">
        <v>0.4</v>
      </c>
      <c r="P3077" s="124" t="s">
        <v>516</v>
      </c>
      <c r="Q3077" s="21">
        <v>2009</v>
      </c>
      <c r="R3077" s="21" t="s">
        <v>3699</v>
      </c>
      <c r="S3077" s="21" t="s">
        <v>9541</v>
      </c>
      <c r="T3077" s="116">
        <v>1200</v>
      </c>
      <c r="U3077" s="111">
        <v>45</v>
      </c>
      <c r="V3077" s="113">
        <f t="shared" si="578"/>
        <v>997.33333333333326</v>
      </c>
      <c r="W3077" s="113">
        <f t="shared" si="579"/>
        <v>202.66666666666674</v>
      </c>
      <c r="X3077" s="112">
        <f t="shared" si="580"/>
        <v>202666.66666666674</v>
      </c>
      <c r="Y3077" s="111"/>
      <c r="Z3077" s="110">
        <f t="shared" si="576"/>
        <v>37</v>
      </c>
      <c r="AA3077" s="109">
        <f t="shared" si="581"/>
        <v>60</v>
      </c>
      <c r="AB3077" s="109">
        <f t="shared" si="582"/>
        <v>60000</v>
      </c>
      <c r="AC3077" s="108">
        <f t="shared" si="583"/>
        <v>1140</v>
      </c>
      <c r="AD3077" s="107">
        <f t="shared" si="584"/>
        <v>2.2222222222222223E-2</v>
      </c>
      <c r="AE3077" s="106">
        <f t="shared" si="585"/>
        <v>25.333333333333336</v>
      </c>
      <c r="AF3077" s="105">
        <f t="shared" si="586"/>
        <v>228.00000000000009</v>
      </c>
      <c r="AG3077" s="105">
        <f t="shared" si="587"/>
        <v>971.99999999999989</v>
      </c>
    </row>
    <row r="3078" spans="1:33" s="88" customFormat="1" x14ac:dyDescent="0.35">
      <c r="A3078" s="21">
        <v>10141103</v>
      </c>
      <c r="B3078" s="115" t="s">
        <v>1665</v>
      </c>
      <c r="C3078" s="115" t="s">
        <v>710</v>
      </c>
      <c r="D3078" s="21" t="s">
        <v>9540</v>
      </c>
      <c r="E3078" s="114" t="str">
        <f t="shared" si="577"/>
        <v>TRANSFORMADOR MARCA:Desta Power Malta  PT 227R</v>
      </c>
      <c r="F3078" s="57" t="s">
        <v>1217</v>
      </c>
      <c r="G3078" s="21"/>
      <c r="H3078" s="21" t="s">
        <v>494</v>
      </c>
      <c r="I3078" s="21"/>
      <c r="J3078" s="21"/>
      <c r="K3078" s="133" t="s">
        <v>9539</v>
      </c>
      <c r="L3078" s="133" t="s">
        <v>9538</v>
      </c>
      <c r="M3078" s="21">
        <v>160</v>
      </c>
      <c r="N3078" s="21">
        <v>33</v>
      </c>
      <c r="O3078" s="21">
        <v>0.4</v>
      </c>
      <c r="P3078" s="124" t="s">
        <v>516</v>
      </c>
      <c r="Q3078" s="21">
        <v>2009</v>
      </c>
      <c r="R3078" s="21" t="s">
        <v>2412</v>
      </c>
      <c r="S3078" s="21" t="s">
        <v>9537</v>
      </c>
      <c r="T3078" s="116">
        <v>991</v>
      </c>
      <c r="U3078" s="111">
        <v>45</v>
      </c>
      <c r="V3078" s="113">
        <f t="shared" si="578"/>
        <v>823.63111111111107</v>
      </c>
      <c r="W3078" s="113">
        <f t="shared" si="579"/>
        <v>167.36888888888893</v>
      </c>
      <c r="X3078" s="112">
        <f t="shared" si="580"/>
        <v>167368.88888888893</v>
      </c>
      <c r="Y3078" s="111"/>
      <c r="Z3078" s="110">
        <f t="shared" si="576"/>
        <v>37</v>
      </c>
      <c r="AA3078" s="109">
        <f t="shared" si="581"/>
        <v>49.550000000000004</v>
      </c>
      <c r="AB3078" s="109">
        <f t="shared" si="582"/>
        <v>49550.000000000007</v>
      </c>
      <c r="AC3078" s="108">
        <f t="shared" si="583"/>
        <v>941.45</v>
      </c>
      <c r="AD3078" s="107">
        <f t="shared" si="584"/>
        <v>2.2222222222222223E-2</v>
      </c>
      <c r="AE3078" s="106">
        <f t="shared" si="585"/>
        <v>20.921111111111113</v>
      </c>
      <c r="AF3078" s="105">
        <f t="shared" si="586"/>
        <v>188.29000000000005</v>
      </c>
      <c r="AG3078" s="105">
        <f t="shared" si="587"/>
        <v>802.70999999999992</v>
      </c>
    </row>
    <row r="3079" spans="1:33" s="88" customFormat="1" x14ac:dyDescent="0.35">
      <c r="A3079" s="21">
        <v>10141103</v>
      </c>
      <c r="B3079" s="115" t="s">
        <v>1665</v>
      </c>
      <c r="C3079" s="115" t="s">
        <v>710</v>
      </c>
      <c r="D3079" s="21" t="s">
        <v>9536</v>
      </c>
      <c r="E3079" s="114" t="str">
        <f t="shared" si="577"/>
        <v>TRANSFORMADOR MARCA:Efacec  PT 34R</v>
      </c>
      <c r="F3079" s="57" t="s">
        <v>1217</v>
      </c>
      <c r="G3079" s="21"/>
      <c r="H3079" s="21" t="s">
        <v>494</v>
      </c>
      <c r="I3079" s="21"/>
      <c r="J3079" s="21"/>
      <c r="K3079" s="133" t="s">
        <v>9535</v>
      </c>
      <c r="L3079" s="133" t="s">
        <v>9534</v>
      </c>
      <c r="M3079" s="21">
        <v>200</v>
      </c>
      <c r="N3079" s="21">
        <v>33</v>
      </c>
      <c r="O3079" s="21">
        <v>0.4</v>
      </c>
      <c r="P3079" s="124" t="s">
        <v>516</v>
      </c>
      <c r="Q3079" s="21">
        <v>2009</v>
      </c>
      <c r="R3079" s="21" t="s">
        <v>535</v>
      </c>
      <c r="S3079" s="21" t="s">
        <v>9533</v>
      </c>
      <c r="T3079" s="116">
        <v>991</v>
      </c>
      <c r="U3079" s="111">
        <v>45</v>
      </c>
      <c r="V3079" s="113">
        <f t="shared" si="578"/>
        <v>823.63111111111107</v>
      </c>
      <c r="W3079" s="113">
        <f t="shared" si="579"/>
        <v>167.36888888888893</v>
      </c>
      <c r="X3079" s="112">
        <f t="shared" si="580"/>
        <v>167368.88888888893</v>
      </c>
      <c r="Y3079" s="111"/>
      <c r="Z3079" s="110">
        <f t="shared" si="576"/>
        <v>37</v>
      </c>
      <c r="AA3079" s="109">
        <f t="shared" si="581"/>
        <v>49.550000000000004</v>
      </c>
      <c r="AB3079" s="109">
        <f t="shared" si="582"/>
        <v>49550.000000000007</v>
      </c>
      <c r="AC3079" s="108">
        <f t="shared" si="583"/>
        <v>941.45</v>
      </c>
      <c r="AD3079" s="107">
        <f t="shared" si="584"/>
        <v>2.2222222222222223E-2</v>
      </c>
      <c r="AE3079" s="106">
        <f t="shared" si="585"/>
        <v>20.921111111111113</v>
      </c>
      <c r="AF3079" s="105">
        <f t="shared" si="586"/>
        <v>188.29000000000005</v>
      </c>
      <c r="AG3079" s="105">
        <f t="shared" si="587"/>
        <v>802.70999999999992</v>
      </c>
    </row>
    <row r="3080" spans="1:33" s="88" customFormat="1" x14ac:dyDescent="0.35">
      <c r="A3080" s="21">
        <v>10141103</v>
      </c>
      <c r="B3080" s="115" t="s">
        <v>1665</v>
      </c>
      <c r="C3080" s="115" t="s">
        <v>710</v>
      </c>
      <c r="D3080" s="133" t="s">
        <v>9532</v>
      </c>
      <c r="E3080" s="114" t="str">
        <f t="shared" si="577"/>
        <v>TRANSFORMADOR MARCA:Desta Power Malta  PT 194R</v>
      </c>
      <c r="F3080" s="57" t="s">
        <v>1217</v>
      </c>
      <c r="G3080" s="21"/>
      <c r="H3080" s="21" t="s">
        <v>494</v>
      </c>
      <c r="I3080" s="21"/>
      <c r="J3080" s="49"/>
      <c r="K3080" s="133" t="s">
        <v>9531</v>
      </c>
      <c r="L3080" s="133" t="s">
        <v>9530</v>
      </c>
      <c r="M3080" s="21">
        <v>250</v>
      </c>
      <c r="N3080" s="21">
        <v>33</v>
      </c>
      <c r="O3080" s="21">
        <v>0.4</v>
      </c>
      <c r="P3080" s="124" t="s">
        <v>516</v>
      </c>
      <c r="Q3080" s="21">
        <v>2009</v>
      </c>
      <c r="R3080" s="21" t="s">
        <v>2412</v>
      </c>
      <c r="S3080" s="21" t="s">
        <v>9529</v>
      </c>
      <c r="T3080" s="116">
        <v>991</v>
      </c>
      <c r="U3080" s="111">
        <v>45</v>
      </c>
      <c r="V3080" s="113">
        <f t="shared" si="578"/>
        <v>823.63111111111107</v>
      </c>
      <c r="W3080" s="113">
        <f t="shared" si="579"/>
        <v>167.36888888888893</v>
      </c>
      <c r="X3080" s="112">
        <f t="shared" si="580"/>
        <v>167368.88888888893</v>
      </c>
      <c r="Y3080" s="111"/>
      <c r="Z3080" s="110">
        <f t="shared" si="576"/>
        <v>37</v>
      </c>
      <c r="AA3080" s="109">
        <f t="shared" si="581"/>
        <v>49.550000000000004</v>
      </c>
      <c r="AB3080" s="109">
        <f t="shared" si="582"/>
        <v>49550.000000000007</v>
      </c>
      <c r="AC3080" s="108">
        <f t="shared" si="583"/>
        <v>941.45</v>
      </c>
      <c r="AD3080" s="107">
        <f t="shared" si="584"/>
        <v>2.2222222222222223E-2</v>
      </c>
      <c r="AE3080" s="106">
        <f t="shared" si="585"/>
        <v>20.921111111111113</v>
      </c>
      <c r="AF3080" s="105">
        <f t="shared" si="586"/>
        <v>188.29000000000005</v>
      </c>
      <c r="AG3080" s="105">
        <f t="shared" si="587"/>
        <v>802.70999999999992</v>
      </c>
    </row>
    <row r="3081" spans="1:33" s="88" customFormat="1" x14ac:dyDescent="0.35">
      <c r="A3081" s="21">
        <v>10141103</v>
      </c>
      <c r="B3081" s="115" t="s">
        <v>1665</v>
      </c>
      <c r="C3081" s="115" t="s">
        <v>710</v>
      </c>
      <c r="D3081" s="133" t="s">
        <v>9528</v>
      </c>
      <c r="E3081" s="114" t="str">
        <f t="shared" si="577"/>
        <v>TRANSFORMADOR MARCA:Desta Power Malta  PT 82R</v>
      </c>
      <c r="F3081" s="57" t="s">
        <v>1217</v>
      </c>
      <c r="G3081" s="21"/>
      <c r="H3081" s="21" t="s">
        <v>494</v>
      </c>
      <c r="I3081" s="21"/>
      <c r="J3081" s="21"/>
      <c r="K3081" s="133" t="s">
        <v>9527</v>
      </c>
      <c r="L3081" s="133" t="s">
        <v>9526</v>
      </c>
      <c r="M3081" s="21">
        <v>250</v>
      </c>
      <c r="N3081" s="21">
        <v>33</v>
      </c>
      <c r="O3081" s="21" t="s">
        <v>510</v>
      </c>
      <c r="P3081" s="124" t="s">
        <v>516</v>
      </c>
      <c r="Q3081" s="21">
        <v>2009</v>
      </c>
      <c r="R3081" s="21" t="s">
        <v>2412</v>
      </c>
      <c r="S3081" s="21" t="s">
        <v>9525</v>
      </c>
      <c r="T3081" s="116">
        <v>991</v>
      </c>
      <c r="U3081" s="111">
        <v>45</v>
      </c>
      <c r="V3081" s="113">
        <f t="shared" si="578"/>
        <v>823.63111111111107</v>
      </c>
      <c r="W3081" s="113">
        <f t="shared" si="579"/>
        <v>167.36888888888893</v>
      </c>
      <c r="X3081" s="112">
        <f t="shared" si="580"/>
        <v>167368.88888888893</v>
      </c>
      <c r="Y3081" s="111"/>
      <c r="Z3081" s="110">
        <f t="shared" si="576"/>
        <v>37</v>
      </c>
      <c r="AA3081" s="109">
        <f t="shared" si="581"/>
        <v>49.550000000000004</v>
      </c>
      <c r="AB3081" s="109">
        <f t="shared" si="582"/>
        <v>49550.000000000007</v>
      </c>
      <c r="AC3081" s="108">
        <f t="shared" si="583"/>
        <v>941.45</v>
      </c>
      <c r="AD3081" s="107">
        <f t="shared" si="584"/>
        <v>2.2222222222222223E-2</v>
      </c>
      <c r="AE3081" s="106">
        <f t="shared" si="585"/>
        <v>20.921111111111113</v>
      </c>
      <c r="AF3081" s="105">
        <f t="shared" si="586"/>
        <v>188.29000000000005</v>
      </c>
      <c r="AG3081" s="105">
        <f t="shared" si="587"/>
        <v>802.70999999999992</v>
      </c>
    </row>
    <row r="3082" spans="1:33" s="88" customFormat="1" x14ac:dyDescent="0.35">
      <c r="A3082" s="21">
        <v>10141103</v>
      </c>
      <c r="B3082" s="115" t="s">
        <v>1665</v>
      </c>
      <c r="C3082" s="115" t="s">
        <v>710</v>
      </c>
      <c r="D3082" s="133" t="s">
        <v>1303</v>
      </c>
      <c r="E3082" s="114" t="str">
        <f t="shared" si="577"/>
        <v>TRANSFORMADOR MARCA:Desta Power Malta  PT 309R</v>
      </c>
      <c r="F3082" s="57" t="s">
        <v>1217</v>
      </c>
      <c r="G3082" s="21"/>
      <c r="H3082" s="21" t="s">
        <v>494</v>
      </c>
      <c r="I3082" s="21"/>
      <c r="J3082" s="21"/>
      <c r="K3082" s="133" t="s">
        <v>9524</v>
      </c>
      <c r="L3082" s="133" t="s">
        <v>9523</v>
      </c>
      <c r="M3082" s="21">
        <v>250</v>
      </c>
      <c r="N3082" s="21">
        <v>33</v>
      </c>
      <c r="O3082" s="21" t="s">
        <v>510</v>
      </c>
      <c r="P3082" s="124" t="s">
        <v>516</v>
      </c>
      <c r="Q3082" s="21">
        <v>2009</v>
      </c>
      <c r="R3082" s="21" t="s">
        <v>2412</v>
      </c>
      <c r="S3082" s="21" t="s">
        <v>1300</v>
      </c>
      <c r="T3082" s="116">
        <v>991</v>
      </c>
      <c r="U3082" s="111">
        <v>45</v>
      </c>
      <c r="V3082" s="113">
        <f t="shared" si="578"/>
        <v>823.63111111111107</v>
      </c>
      <c r="W3082" s="113">
        <f t="shared" si="579"/>
        <v>167.36888888888893</v>
      </c>
      <c r="X3082" s="112">
        <f t="shared" si="580"/>
        <v>167368.88888888893</v>
      </c>
      <c r="Y3082" s="111"/>
      <c r="Z3082" s="110">
        <f t="shared" si="576"/>
        <v>37</v>
      </c>
      <c r="AA3082" s="109">
        <f t="shared" si="581"/>
        <v>49.550000000000004</v>
      </c>
      <c r="AB3082" s="109">
        <f t="shared" si="582"/>
        <v>49550.000000000007</v>
      </c>
      <c r="AC3082" s="108">
        <f t="shared" si="583"/>
        <v>941.45</v>
      </c>
      <c r="AD3082" s="107">
        <f t="shared" si="584"/>
        <v>2.2222222222222223E-2</v>
      </c>
      <c r="AE3082" s="106">
        <f t="shared" si="585"/>
        <v>20.921111111111113</v>
      </c>
      <c r="AF3082" s="105">
        <f t="shared" si="586"/>
        <v>188.29000000000005</v>
      </c>
      <c r="AG3082" s="105">
        <f t="shared" si="587"/>
        <v>802.70999999999992</v>
      </c>
    </row>
    <row r="3083" spans="1:33" s="88" customFormat="1" x14ac:dyDescent="0.35">
      <c r="A3083" s="21">
        <v>10141103</v>
      </c>
      <c r="B3083" s="115" t="s">
        <v>1665</v>
      </c>
      <c r="C3083" s="115" t="s">
        <v>710</v>
      </c>
      <c r="D3083" s="133" t="s">
        <v>9522</v>
      </c>
      <c r="E3083" s="114" t="str">
        <f t="shared" si="577"/>
        <v>TRANSFORMADOR MARCA:Pauwels Trafo  PTS 1043</v>
      </c>
      <c r="F3083" s="57" t="s">
        <v>119</v>
      </c>
      <c r="G3083" s="21"/>
      <c r="H3083" s="21" t="s">
        <v>494</v>
      </c>
      <c r="I3083" s="21"/>
      <c r="J3083" s="21"/>
      <c r="K3083" s="133" t="s">
        <v>9521</v>
      </c>
      <c r="L3083" s="133" t="s">
        <v>9520</v>
      </c>
      <c r="M3083" s="21">
        <v>160</v>
      </c>
      <c r="N3083" s="21">
        <v>33</v>
      </c>
      <c r="O3083" s="21" t="s">
        <v>510</v>
      </c>
      <c r="P3083" s="124" t="s">
        <v>516</v>
      </c>
      <c r="Q3083" s="21">
        <v>2009</v>
      </c>
      <c r="R3083" s="21" t="s">
        <v>2404</v>
      </c>
      <c r="S3083" s="21">
        <v>11110903066</v>
      </c>
      <c r="T3083" s="116">
        <v>991</v>
      </c>
      <c r="U3083" s="111">
        <v>45</v>
      </c>
      <c r="V3083" s="113">
        <f t="shared" si="578"/>
        <v>823.63111111111107</v>
      </c>
      <c r="W3083" s="113">
        <f t="shared" si="579"/>
        <v>167.36888888888893</v>
      </c>
      <c r="X3083" s="112">
        <f t="shared" si="580"/>
        <v>167368.88888888893</v>
      </c>
      <c r="Y3083" s="111"/>
      <c r="Z3083" s="110">
        <f t="shared" si="576"/>
        <v>37</v>
      </c>
      <c r="AA3083" s="109">
        <f t="shared" si="581"/>
        <v>49.550000000000004</v>
      </c>
      <c r="AB3083" s="109">
        <f t="shared" si="582"/>
        <v>49550.000000000007</v>
      </c>
      <c r="AC3083" s="108">
        <f t="shared" si="583"/>
        <v>941.45</v>
      </c>
      <c r="AD3083" s="107">
        <f t="shared" si="584"/>
        <v>2.2222222222222223E-2</v>
      </c>
      <c r="AE3083" s="106">
        <f t="shared" si="585"/>
        <v>20.921111111111113</v>
      </c>
      <c r="AF3083" s="105">
        <f t="shared" si="586"/>
        <v>188.29000000000005</v>
      </c>
      <c r="AG3083" s="105">
        <f t="shared" si="587"/>
        <v>802.70999999999992</v>
      </c>
    </row>
    <row r="3084" spans="1:33" s="88" customFormat="1" x14ac:dyDescent="0.35">
      <c r="A3084" s="21">
        <v>10141103</v>
      </c>
      <c r="B3084" s="115" t="s">
        <v>1665</v>
      </c>
      <c r="C3084" s="115" t="s">
        <v>710</v>
      </c>
      <c r="D3084" s="133" t="s">
        <v>9519</v>
      </c>
      <c r="E3084" s="114" t="str">
        <f t="shared" si="577"/>
        <v>TRANSFORMADOR MARCA:Tanelec  PT 279</v>
      </c>
      <c r="F3084" s="57" t="s">
        <v>940</v>
      </c>
      <c r="G3084" s="21"/>
      <c r="H3084" s="21" t="s">
        <v>494</v>
      </c>
      <c r="I3084" s="21"/>
      <c r="J3084" s="21"/>
      <c r="K3084" s="133" t="s">
        <v>9518</v>
      </c>
      <c r="L3084" s="133" t="s">
        <v>9517</v>
      </c>
      <c r="M3084" s="21">
        <v>315</v>
      </c>
      <c r="N3084" s="21">
        <v>33</v>
      </c>
      <c r="O3084" s="21" t="s">
        <v>510</v>
      </c>
      <c r="P3084" s="124" t="s">
        <v>516</v>
      </c>
      <c r="Q3084" s="21">
        <v>2009</v>
      </c>
      <c r="R3084" s="21" t="s">
        <v>9380</v>
      </c>
      <c r="S3084" s="21" t="s">
        <v>9516</v>
      </c>
      <c r="T3084" s="116">
        <v>1039</v>
      </c>
      <c r="U3084" s="111">
        <v>45</v>
      </c>
      <c r="V3084" s="113">
        <f t="shared" si="578"/>
        <v>863.52444444444438</v>
      </c>
      <c r="W3084" s="113">
        <f t="shared" si="579"/>
        <v>175.47555555555562</v>
      </c>
      <c r="X3084" s="112">
        <f t="shared" si="580"/>
        <v>175475.55555555562</v>
      </c>
      <c r="Y3084" s="111"/>
      <c r="Z3084" s="110">
        <f t="shared" si="576"/>
        <v>37</v>
      </c>
      <c r="AA3084" s="109">
        <f t="shared" si="581"/>
        <v>51.95</v>
      </c>
      <c r="AB3084" s="109">
        <f t="shared" si="582"/>
        <v>51950</v>
      </c>
      <c r="AC3084" s="108">
        <f t="shared" si="583"/>
        <v>987.05</v>
      </c>
      <c r="AD3084" s="107">
        <f t="shared" si="584"/>
        <v>2.2222222222222223E-2</v>
      </c>
      <c r="AE3084" s="106">
        <f t="shared" si="585"/>
        <v>21.934444444444445</v>
      </c>
      <c r="AF3084" s="105">
        <f t="shared" si="586"/>
        <v>197.41000000000005</v>
      </c>
      <c r="AG3084" s="105">
        <f t="shared" si="587"/>
        <v>841.58999999999992</v>
      </c>
    </row>
    <row r="3085" spans="1:33" s="88" customFormat="1" x14ac:dyDescent="0.35">
      <c r="A3085" s="21">
        <v>10141103</v>
      </c>
      <c r="B3085" s="115" t="s">
        <v>1665</v>
      </c>
      <c r="C3085" s="115" t="s">
        <v>710</v>
      </c>
      <c r="D3085" s="133" t="s">
        <v>9515</v>
      </c>
      <c r="E3085" s="114" t="str">
        <f t="shared" si="577"/>
        <v>TRANSFORMADOR MARCA:Desta Power Malta  PT 222</v>
      </c>
      <c r="F3085" s="57" t="s">
        <v>940</v>
      </c>
      <c r="G3085" s="21"/>
      <c r="H3085" s="21" t="s">
        <v>494</v>
      </c>
      <c r="I3085" s="21"/>
      <c r="J3085" s="21"/>
      <c r="K3085" s="133" t="s">
        <v>9514</v>
      </c>
      <c r="L3085" s="133" t="s">
        <v>9513</v>
      </c>
      <c r="M3085" s="21">
        <v>160</v>
      </c>
      <c r="N3085" s="21">
        <v>33</v>
      </c>
      <c r="O3085" s="21" t="s">
        <v>510</v>
      </c>
      <c r="P3085" s="124" t="s">
        <v>516</v>
      </c>
      <c r="Q3085" s="21">
        <v>2009</v>
      </c>
      <c r="R3085" s="21" t="s">
        <v>2412</v>
      </c>
      <c r="S3085" s="21" t="s">
        <v>9512</v>
      </c>
      <c r="T3085" s="116">
        <v>991</v>
      </c>
      <c r="U3085" s="111">
        <v>45</v>
      </c>
      <c r="V3085" s="113">
        <f t="shared" si="578"/>
        <v>823.63111111111107</v>
      </c>
      <c r="W3085" s="113">
        <f t="shared" si="579"/>
        <v>167.36888888888893</v>
      </c>
      <c r="X3085" s="112">
        <f t="shared" si="580"/>
        <v>167368.88888888893</v>
      </c>
      <c r="Y3085" s="111"/>
      <c r="Z3085" s="110">
        <f t="shared" si="576"/>
        <v>37</v>
      </c>
      <c r="AA3085" s="109">
        <f t="shared" si="581"/>
        <v>49.550000000000004</v>
      </c>
      <c r="AB3085" s="109">
        <f t="shared" si="582"/>
        <v>49550.000000000007</v>
      </c>
      <c r="AC3085" s="108">
        <f t="shared" si="583"/>
        <v>941.45</v>
      </c>
      <c r="AD3085" s="107">
        <f t="shared" si="584"/>
        <v>2.2222222222222223E-2</v>
      </c>
      <c r="AE3085" s="106">
        <f t="shared" si="585"/>
        <v>20.921111111111113</v>
      </c>
      <c r="AF3085" s="105">
        <f t="shared" si="586"/>
        <v>188.29000000000005</v>
      </c>
      <c r="AG3085" s="105">
        <f t="shared" si="587"/>
        <v>802.70999999999992</v>
      </c>
    </row>
    <row r="3086" spans="1:33" s="88" customFormat="1" x14ac:dyDescent="0.35">
      <c r="A3086" s="21">
        <v>10141103</v>
      </c>
      <c r="B3086" s="115" t="s">
        <v>1665</v>
      </c>
      <c r="C3086" s="115" t="s">
        <v>710</v>
      </c>
      <c r="D3086" s="133" t="s">
        <v>9511</v>
      </c>
      <c r="E3086" s="114" t="str">
        <f t="shared" si="577"/>
        <v>TRANSFORMADOR MARCA:Pauwels Trafo  PTS 276</v>
      </c>
      <c r="F3086" s="57" t="s">
        <v>940</v>
      </c>
      <c r="G3086" s="21"/>
      <c r="H3086" s="21" t="s">
        <v>494</v>
      </c>
      <c r="I3086" s="21"/>
      <c r="J3086" s="21"/>
      <c r="K3086" s="133" t="s">
        <v>9510</v>
      </c>
      <c r="L3086" s="133" t="s">
        <v>9509</v>
      </c>
      <c r="M3086" s="21">
        <v>160</v>
      </c>
      <c r="N3086" s="21">
        <v>33</v>
      </c>
      <c r="O3086" s="21" t="s">
        <v>510</v>
      </c>
      <c r="P3086" s="124" t="s">
        <v>516</v>
      </c>
      <c r="Q3086" s="21">
        <v>2009</v>
      </c>
      <c r="R3086" s="21" t="s">
        <v>2404</v>
      </c>
      <c r="S3086" s="21">
        <v>11110903067</v>
      </c>
      <c r="T3086" s="116">
        <v>991</v>
      </c>
      <c r="U3086" s="111">
        <v>45</v>
      </c>
      <c r="V3086" s="113">
        <f t="shared" si="578"/>
        <v>823.63111111111107</v>
      </c>
      <c r="W3086" s="113">
        <f t="shared" si="579"/>
        <v>167.36888888888893</v>
      </c>
      <c r="X3086" s="112">
        <f t="shared" si="580"/>
        <v>167368.88888888893</v>
      </c>
      <c r="Y3086" s="111"/>
      <c r="Z3086" s="110">
        <f t="shared" si="576"/>
        <v>37</v>
      </c>
      <c r="AA3086" s="109">
        <f t="shared" si="581"/>
        <v>49.550000000000004</v>
      </c>
      <c r="AB3086" s="109">
        <f t="shared" si="582"/>
        <v>49550.000000000007</v>
      </c>
      <c r="AC3086" s="108">
        <f t="shared" si="583"/>
        <v>941.45</v>
      </c>
      <c r="AD3086" s="107">
        <f t="shared" si="584"/>
        <v>2.2222222222222223E-2</v>
      </c>
      <c r="AE3086" s="106">
        <f t="shared" si="585"/>
        <v>20.921111111111113</v>
      </c>
      <c r="AF3086" s="105">
        <f t="shared" si="586"/>
        <v>188.29000000000005</v>
      </c>
      <c r="AG3086" s="105">
        <f t="shared" si="587"/>
        <v>802.70999999999992</v>
      </c>
    </row>
    <row r="3087" spans="1:33" s="88" customFormat="1" x14ac:dyDescent="0.35">
      <c r="A3087" s="21">
        <v>10141103</v>
      </c>
      <c r="B3087" s="115" t="s">
        <v>1665</v>
      </c>
      <c r="C3087" s="115" t="s">
        <v>710</v>
      </c>
      <c r="D3087" s="133" t="s">
        <v>9508</v>
      </c>
      <c r="E3087" s="114" t="str">
        <f t="shared" si="577"/>
        <v>TRANSFORMADOR MARCA:Pauwels Trafo  PTS 275</v>
      </c>
      <c r="F3087" s="57" t="s">
        <v>940</v>
      </c>
      <c r="G3087" s="21"/>
      <c r="H3087" s="21" t="s">
        <v>494</v>
      </c>
      <c r="I3087" s="21"/>
      <c r="J3087" s="21"/>
      <c r="K3087" s="133" t="s">
        <v>9507</v>
      </c>
      <c r="L3087" s="133" t="s">
        <v>9506</v>
      </c>
      <c r="M3087" s="21">
        <v>250</v>
      </c>
      <c r="N3087" s="21">
        <v>33</v>
      </c>
      <c r="O3087" s="21" t="s">
        <v>510</v>
      </c>
      <c r="P3087" s="124" t="s">
        <v>516</v>
      </c>
      <c r="Q3087" s="21">
        <v>2009</v>
      </c>
      <c r="R3087" s="21" t="s">
        <v>2404</v>
      </c>
      <c r="S3087" s="21">
        <v>11110903137</v>
      </c>
      <c r="T3087" s="116">
        <v>991</v>
      </c>
      <c r="U3087" s="111">
        <v>45</v>
      </c>
      <c r="V3087" s="113">
        <f t="shared" si="578"/>
        <v>823.63111111111107</v>
      </c>
      <c r="W3087" s="113">
        <f t="shared" si="579"/>
        <v>167.36888888888893</v>
      </c>
      <c r="X3087" s="112">
        <f t="shared" si="580"/>
        <v>167368.88888888893</v>
      </c>
      <c r="Y3087" s="111"/>
      <c r="Z3087" s="110">
        <f t="shared" si="576"/>
        <v>37</v>
      </c>
      <c r="AA3087" s="109">
        <f t="shared" si="581"/>
        <v>49.550000000000004</v>
      </c>
      <c r="AB3087" s="109">
        <f t="shared" si="582"/>
        <v>49550.000000000007</v>
      </c>
      <c r="AC3087" s="108">
        <f t="shared" si="583"/>
        <v>941.45</v>
      </c>
      <c r="AD3087" s="107">
        <f t="shared" si="584"/>
        <v>2.2222222222222223E-2</v>
      </c>
      <c r="AE3087" s="106">
        <f t="shared" si="585"/>
        <v>20.921111111111113</v>
      </c>
      <c r="AF3087" s="105">
        <f t="shared" si="586"/>
        <v>188.29000000000005</v>
      </c>
      <c r="AG3087" s="105">
        <f t="shared" si="587"/>
        <v>802.70999999999992</v>
      </c>
    </row>
    <row r="3088" spans="1:33" s="88" customFormat="1" x14ac:dyDescent="0.35">
      <c r="A3088" s="21">
        <v>10141103</v>
      </c>
      <c r="B3088" s="115" t="s">
        <v>1665</v>
      </c>
      <c r="C3088" s="115" t="s">
        <v>710</v>
      </c>
      <c r="D3088" s="133" t="s">
        <v>9505</v>
      </c>
      <c r="E3088" s="114" t="str">
        <f t="shared" si="577"/>
        <v>TRANSFORMADOR MARCA:Pauwels Trafo  PTS 405</v>
      </c>
      <c r="F3088" s="57" t="s">
        <v>2402</v>
      </c>
      <c r="G3088" s="21"/>
      <c r="H3088" s="21" t="s">
        <v>494</v>
      </c>
      <c r="I3088" s="21"/>
      <c r="J3088" s="21"/>
      <c r="K3088" s="133" t="s">
        <v>9504</v>
      </c>
      <c r="L3088" s="133" t="s">
        <v>9503</v>
      </c>
      <c r="M3088" s="21">
        <v>160</v>
      </c>
      <c r="N3088" s="21">
        <v>33</v>
      </c>
      <c r="O3088" s="21" t="s">
        <v>510</v>
      </c>
      <c r="P3088" s="124" t="s">
        <v>516</v>
      </c>
      <c r="Q3088" s="21">
        <v>2009</v>
      </c>
      <c r="R3088" s="21" t="s">
        <v>2404</v>
      </c>
      <c r="S3088" s="21">
        <v>11110902891</v>
      </c>
      <c r="T3088" s="116">
        <v>991</v>
      </c>
      <c r="U3088" s="111">
        <v>45</v>
      </c>
      <c r="V3088" s="113">
        <f t="shared" si="578"/>
        <v>823.63111111111107</v>
      </c>
      <c r="W3088" s="113">
        <f t="shared" si="579"/>
        <v>167.36888888888893</v>
      </c>
      <c r="X3088" s="112">
        <f t="shared" si="580"/>
        <v>167368.88888888893</v>
      </c>
      <c r="Y3088" s="111"/>
      <c r="Z3088" s="110">
        <f t="shared" si="576"/>
        <v>37</v>
      </c>
      <c r="AA3088" s="109">
        <f t="shared" si="581"/>
        <v>49.550000000000004</v>
      </c>
      <c r="AB3088" s="109">
        <f t="shared" si="582"/>
        <v>49550.000000000007</v>
      </c>
      <c r="AC3088" s="108">
        <f t="shared" si="583"/>
        <v>941.45</v>
      </c>
      <c r="AD3088" s="107">
        <f t="shared" si="584"/>
        <v>2.2222222222222223E-2</v>
      </c>
      <c r="AE3088" s="106">
        <f t="shared" si="585"/>
        <v>20.921111111111113</v>
      </c>
      <c r="AF3088" s="105">
        <f t="shared" si="586"/>
        <v>188.29000000000005</v>
      </c>
      <c r="AG3088" s="105">
        <f t="shared" si="587"/>
        <v>802.70999999999992</v>
      </c>
    </row>
    <row r="3089" spans="1:33" s="88" customFormat="1" x14ac:dyDescent="0.35">
      <c r="A3089" s="21">
        <v>10141103</v>
      </c>
      <c r="B3089" s="115" t="s">
        <v>1665</v>
      </c>
      <c r="C3089" s="115" t="s">
        <v>710</v>
      </c>
      <c r="D3089" s="133" t="s">
        <v>9502</v>
      </c>
      <c r="E3089" s="114" t="str">
        <f t="shared" si="577"/>
        <v>TRANSFORMADOR MARCA:Desta Power Malta  PT 315</v>
      </c>
      <c r="F3089" s="57" t="s">
        <v>2402</v>
      </c>
      <c r="G3089" s="21"/>
      <c r="H3089" s="21" t="s">
        <v>494</v>
      </c>
      <c r="I3089" s="21"/>
      <c r="J3089" s="21"/>
      <c r="K3089" s="133" t="s">
        <v>9501</v>
      </c>
      <c r="L3089" s="133" t="s">
        <v>9500</v>
      </c>
      <c r="M3089" s="21">
        <v>315</v>
      </c>
      <c r="N3089" s="21">
        <v>33</v>
      </c>
      <c r="O3089" s="21" t="s">
        <v>510</v>
      </c>
      <c r="P3089" s="124" t="s">
        <v>516</v>
      </c>
      <c r="Q3089" s="21">
        <v>2009</v>
      </c>
      <c r="R3089" s="21" t="s">
        <v>2412</v>
      </c>
      <c r="S3089" s="21" t="s">
        <v>9499</v>
      </c>
      <c r="T3089" s="116">
        <v>1039</v>
      </c>
      <c r="U3089" s="111">
        <v>45</v>
      </c>
      <c r="V3089" s="113">
        <f t="shared" si="578"/>
        <v>863.52444444444438</v>
      </c>
      <c r="W3089" s="113">
        <f t="shared" si="579"/>
        <v>175.47555555555562</v>
      </c>
      <c r="X3089" s="112">
        <f t="shared" si="580"/>
        <v>175475.55555555562</v>
      </c>
      <c r="Y3089" s="111"/>
      <c r="Z3089" s="110">
        <f t="shared" si="576"/>
        <v>37</v>
      </c>
      <c r="AA3089" s="109">
        <f t="shared" si="581"/>
        <v>51.95</v>
      </c>
      <c r="AB3089" s="109">
        <f t="shared" si="582"/>
        <v>51950</v>
      </c>
      <c r="AC3089" s="108">
        <f t="shared" si="583"/>
        <v>987.05</v>
      </c>
      <c r="AD3089" s="107">
        <f t="shared" si="584"/>
        <v>2.2222222222222223E-2</v>
      </c>
      <c r="AE3089" s="106">
        <f t="shared" si="585"/>
        <v>21.934444444444445</v>
      </c>
      <c r="AF3089" s="105">
        <f t="shared" si="586"/>
        <v>197.41000000000005</v>
      </c>
      <c r="AG3089" s="105">
        <f t="shared" si="587"/>
        <v>841.58999999999992</v>
      </c>
    </row>
    <row r="3090" spans="1:33" s="88" customFormat="1" x14ac:dyDescent="0.35">
      <c r="A3090" s="21">
        <v>10141103</v>
      </c>
      <c r="B3090" s="115" t="s">
        <v>1665</v>
      </c>
      <c r="C3090" s="115" t="s">
        <v>710</v>
      </c>
      <c r="D3090" s="133" t="s">
        <v>9498</v>
      </c>
      <c r="E3090" s="114" t="str">
        <f t="shared" si="577"/>
        <v>TRANSFORMADOR MARCA:i.t.b.  PTS 526</v>
      </c>
      <c r="F3090" s="57" t="s">
        <v>2402</v>
      </c>
      <c r="G3090" s="21"/>
      <c r="H3090" s="21" t="s">
        <v>494</v>
      </c>
      <c r="I3090" s="21"/>
      <c r="J3090" s="21"/>
      <c r="K3090" s="133" t="s">
        <v>9497</v>
      </c>
      <c r="L3090" s="133" t="s">
        <v>9496</v>
      </c>
      <c r="M3090" s="21">
        <v>630</v>
      </c>
      <c r="N3090" s="21">
        <v>33</v>
      </c>
      <c r="O3090" s="21" t="s">
        <v>510</v>
      </c>
      <c r="P3090" s="124" t="s">
        <v>516</v>
      </c>
      <c r="Q3090" s="21">
        <v>2009</v>
      </c>
      <c r="R3090" s="21" t="s">
        <v>2427</v>
      </c>
      <c r="S3090" s="21">
        <v>629154</v>
      </c>
      <c r="T3090" s="116">
        <v>1200</v>
      </c>
      <c r="U3090" s="111">
        <v>45</v>
      </c>
      <c r="V3090" s="113">
        <f t="shared" si="578"/>
        <v>997.33333333333326</v>
      </c>
      <c r="W3090" s="113">
        <f t="shared" si="579"/>
        <v>202.66666666666674</v>
      </c>
      <c r="X3090" s="112">
        <f t="shared" si="580"/>
        <v>202666.66666666674</v>
      </c>
      <c r="Y3090" s="111"/>
      <c r="Z3090" s="110">
        <f t="shared" si="576"/>
        <v>37</v>
      </c>
      <c r="AA3090" s="109">
        <f t="shared" si="581"/>
        <v>60</v>
      </c>
      <c r="AB3090" s="109">
        <f t="shared" si="582"/>
        <v>60000</v>
      </c>
      <c r="AC3090" s="108">
        <f t="shared" si="583"/>
        <v>1140</v>
      </c>
      <c r="AD3090" s="107">
        <f t="shared" si="584"/>
        <v>2.2222222222222223E-2</v>
      </c>
      <c r="AE3090" s="106">
        <f t="shared" si="585"/>
        <v>25.333333333333336</v>
      </c>
      <c r="AF3090" s="105">
        <f t="shared" si="586"/>
        <v>228.00000000000009</v>
      </c>
      <c r="AG3090" s="105">
        <f t="shared" si="587"/>
        <v>971.99999999999989</v>
      </c>
    </row>
    <row r="3091" spans="1:33" s="88" customFormat="1" x14ac:dyDescent="0.35">
      <c r="A3091" s="21">
        <v>10141103</v>
      </c>
      <c r="B3091" s="115" t="s">
        <v>1665</v>
      </c>
      <c r="C3091" s="115" t="s">
        <v>710</v>
      </c>
      <c r="D3091" s="133" t="s">
        <v>9495</v>
      </c>
      <c r="E3091" s="114" t="str">
        <f t="shared" si="577"/>
        <v>TRANSFORMADOR MARCA:Tanelec  PT 452</v>
      </c>
      <c r="F3091" s="57" t="s">
        <v>2402</v>
      </c>
      <c r="G3091" s="21"/>
      <c r="H3091" s="21" t="s">
        <v>494</v>
      </c>
      <c r="I3091" s="21"/>
      <c r="J3091" s="21"/>
      <c r="K3091" s="133" t="s">
        <v>9494</v>
      </c>
      <c r="L3091" s="133" t="s">
        <v>9493</v>
      </c>
      <c r="M3091" s="21">
        <v>315</v>
      </c>
      <c r="N3091" s="21">
        <v>33</v>
      </c>
      <c r="O3091" s="21" t="s">
        <v>510</v>
      </c>
      <c r="P3091" s="124" t="s">
        <v>516</v>
      </c>
      <c r="Q3091" s="21">
        <v>2009</v>
      </c>
      <c r="R3091" s="21" t="s">
        <v>9380</v>
      </c>
      <c r="S3091" s="21" t="s">
        <v>9492</v>
      </c>
      <c r="T3091" s="116">
        <v>1039</v>
      </c>
      <c r="U3091" s="111">
        <v>45</v>
      </c>
      <c r="V3091" s="113">
        <f t="shared" si="578"/>
        <v>863.52444444444438</v>
      </c>
      <c r="W3091" s="113">
        <f t="shared" si="579"/>
        <v>175.47555555555562</v>
      </c>
      <c r="X3091" s="112">
        <f t="shared" si="580"/>
        <v>175475.55555555562</v>
      </c>
      <c r="Y3091" s="111"/>
      <c r="Z3091" s="110">
        <f t="shared" si="576"/>
        <v>37</v>
      </c>
      <c r="AA3091" s="109">
        <f t="shared" si="581"/>
        <v>51.95</v>
      </c>
      <c r="AB3091" s="109">
        <f t="shared" si="582"/>
        <v>51950</v>
      </c>
      <c r="AC3091" s="108">
        <f t="shared" si="583"/>
        <v>987.05</v>
      </c>
      <c r="AD3091" s="107">
        <f t="shared" si="584"/>
        <v>2.2222222222222223E-2</v>
      </c>
      <c r="AE3091" s="106">
        <f t="shared" si="585"/>
        <v>21.934444444444445</v>
      </c>
      <c r="AF3091" s="105">
        <f t="shared" si="586"/>
        <v>197.41000000000005</v>
      </c>
      <c r="AG3091" s="105">
        <f t="shared" si="587"/>
        <v>841.58999999999992</v>
      </c>
    </row>
    <row r="3092" spans="1:33" s="88" customFormat="1" x14ac:dyDescent="0.35">
      <c r="A3092" s="21">
        <v>10141103</v>
      </c>
      <c r="B3092" s="115" t="s">
        <v>1665</v>
      </c>
      <c r="C3092" s="115" t="s">
        <v>710</v>
      </c>
      <c r="D3092" s="133" t="s">
        <v>9491</v>
      </c>
      <c r="E3092" s="114" t="str">
        <f t="shared" si="577"/>
        <v>TRANSFORMADOR MARCA:Pauwels Trafo  PT 125</v>
      </c>
      <c r="F3092" s="57" t="s">
        <v>2402</v>
      </c>
      <c r="G3092" s="21"/>
      <c r="H3092" s="21" t="s">
        <v>494</v>
      </c>
      <c r="I3092" s="21"/>
      <c r="J3092" s="21"/>
      <c r="K3092" s="133" t="s">
        <v>9490</v>
      </c>
      <c r="L3092" s="133" t="s">
        <v>9489</v>
      </c>
      <c r="M3092" s="21">
        <v>250</v>
      </c>
      <c r="N3092" s="21">
        <v>33</v>
      </c>
      <c r="O3092" s="21" t="s">
        <v>510</v>
      </c>
      <c r="P3092" s="124" t="s">
        <v>516</v>
      </c>
      <c r="Q3092" s="21">
        <v>2009</v>
      </c>
      <c r="R3092" s="21" t="s">
        <v>2404</v>
      </c>
      <c r="S3092" s="21">
        <v>11110903132</v>
      </c>
      <c r="T3092" s="116">
        <v>991</v>
      </c>
      <c r="U3092" s="111">
        <v>45</v>
      </c>
      <c r="V3092" s="113">
        <f t="shared" si="578"/>
        <v>823.63111111111107</v>
      </c>
      <c r="W3092" s="113">
        <f t="shared" si="579"/>
        <v>167.36888888888893</v>
      </c>
      <c r="X3092" s="112">
        <f t="shared" si="580"/>
        <v>167368.88888888893</v>
      </c>
      <c r="Y3092" s="111"/>
      <c r="Z3092" s="110">
        <f t="shared" si="576"/>
        <v>37</v>
      </c>
      <c r="AA3092" s="109">
        <f t="shared" si="581"/>
        <v>49.550000000000004</v>
      </c>
      <c r="AB3092" s="109">
        <f t="shared" si="582"/>
        <v>49550.000000000007</v>
      </c>
      <c r="AC3092" s="108">
        <f t="shared" si="583"/>
        <v>941.45</v>
      </c>
      <c r="AD3092" s="107">
        <f t="shared" si="584"/>
        <v>2.2222222222222223E-2</v>
      </c>
      <c r="AE3092" s="106">
        <f t="shared" si="585"/>
        <v>20.921111111111113</v>
      </c>
      <c r="AF3092" s="105">
        <f t="shared" si="586"/>
        <v>188.29000000000005</v>
      </c>
      <c r="AG3092" s="105">
        <f t="shared" si="587"/>
        <v>802.70999999999992</v>
      </c>
    </row>
    <row r="3093" spans="1:33" s="88" customFormat="1" x14ac:dyDescent="0.35">
      <c r="A3093" s="21">
        <v>10141103</v>
      </c>
      <c r="B3093" s="115" t="s">
        <v>1665</v>
      </c>
      <c r="C3093" s="115" t="s">
        <v>710</v>
      </c>
      <c r="D3093" s="133" t="s">
        <v>9488</v>
      </c>
      <c r="E3093" s="114" t="str">
        <f t="shared" si="577"/>
        <v>TRANSFORMADOR MARCA:Pauwels Trafo  PT 445</v>
      </c>
      <c r="F3093" s="57" t="s">
        <v>2402</v>
      </c>
      <c r="G3093" s="21"/>
      <c r="H3093" s="21" t="s">
        <v>494</v>
      </c>
      <c r="I3093" s="21"/>
      <c r="J3093" s="21"/>
      <c r="K3093" s="133" t="s">
        <v>9487</v>
      </c>
      <c r="L3093" s="133" t="s">
        <v>9486</v>
      </c>
      <c r="M3093" s="21">
        <v>100</v>
      </c>
      <c r="N3093" s="21">
        <v>33</v>
      </c>
      <c r="O3093" s="21" t="s">
        <v>510</v>
      </c>
      <c r="P3093" s="124" t="s">
        <v>516</v>
      </c>
      <c r="Q3093" s="21">
        <v>2009</v>
      </c>
      <c r="R3093" s="21" t="s">
        <v>2404</v>
      </c>
      <c r="S3093" s="21">
        <v>11110902855</v>
      </c>
      <c r="T3093" s="116">
        <v>763</v>
      </c>
      <c r="U3093" s="111">
        <v>45</v>
      </c>
      <c r="V3093" s="113">
        <f t="shared" si="578"/>
        <v>634.13777777777773</v>
      </c>
      <c r="W3093" s="113">
        <f t="shared" si="579"/>
        <v>128.86222222222227</v>
      </c>
      <c r="X3093" s="112">
        <f t="shared" si="580"/>
        <v>128862.22222222228</v>
      </c>
      <c r="Y3093" s="111"/>
      <c r="Z3093" s="110">
        <f t="shared" si="576"/>
        <v>37</v>
      </c>
      <c r="AA3093" s="109">
        <f t="shared" si="581"/>
        <v>38.15</v>
      </c>
      <c r="AB3093" s="109">
        <f t="shared" si="582"/>
        <v>38150</v>
      </c>
      <c r="AC3093" s="108">
        <f t="shared" si="583"/>
        <v>724.85</v>
      </c>
      <c r="AD3093" s="107">
        <f t="shared" si="584"/>
        <v>2.2222222222222223E-2</v>
      </c>
      <c r="AE3093" s="106">
        <f t="shared" si="585"/>
        <v>16.10777777777778</v>
      </c>
      <c r="AF3093" s="105">
        <f t="shared" si="586"/>
        <v>144.97000000000006</v>
      </c>
      <c r="AG3093" s="105">
        <f t="shared" si="587"/>
        <v>618.03</v>
      </c>
    </row>
    <row r="3094" spans="1:33" s="88" customFormat="1" x14ac:dyDescent="0.35">
      <c r="A3094" s="21">
        <v>10141103</v>
      </c>
      <c r="B3094" s="115" t="s">
        <v>1665</v>
      </c>
      <c r="C3094" s="115" t="s">
        <v>710</v>
      </c>
      <c r="D3094" s="133" t="s">
        <v>1383</v>
      </c>
      <c r="E3094" s="114" t="str">
        <f t="shared" si="577"/>
        <v>TRANSFORMADOR MARCA:Pauwels Trafo  PT 366</v>
      </c>
      <c r="F3094" s="57" t="s">
        <v>2402</v>
      </c>
      <c r="G3094" s="21"/>
      <c r="H3094" s="21" t="s">
        <v>494</v>
      </c>
      <c r="I3094" s="21"/>
      <c r="J3094" s="21"/>
      <c r="K3094" s="133" t="s">
        <v>9485</v>
      </c>
      <c r="L3094" s="133" t="s">
        <v>9484</v>
      </c>
      <c r="M3094" s="21">
        <v>160</v>
      </c>
      <c r="N3094" s="21">
        <v>33</v>
      </c>
      <c r="O3094" s="21" t="s">
        <v>510</v>
      </c>
      <c r="P3094" s="124" t="s">
        <v>516</v>
      </c>
      <c r="Q3094" s="21">
        <v>2009</v>
      </c>
      <c r="R3094" s="21" t="s">
        <v>2404</v>
      </c>
      <c r="S3094" s="21">
        <v>11110903070</v>
      </c>
      <c r="T3094" s="116">
        <v>991</v>
      </c>
      <c r="U3094" s="111">
        <v>45</v>
      </c>
      <c r="V3094" s="113">
        <f t="shared" si="578"/>
        <v>823.63111111111107</v>
      </c>
      <c r="W3094" s="113">
        <f t="shared" si="579"/>
        <v>167.36888888888893</v>
      </c>
      <c r="X3094" s="112">
        <f t="shared" si="580"/>
        <v>167368.88888888893</v>
      </c>
      <c r="Y3094" s="111"/>
      <c r="Z3094" s="110">
        <f t="shared" si="576"/>
        <v>37</v>
      </c>
      <c r="AA3094" s="109">
        <f t="shared" si="581"/>
        <v>49.550000000000004</v>
      </c>
      <c r="AB3094" s="109">
        <f t="shared" si="582"/>
        <v>49550.000000000007</v>
      </c>
      <c r="AC3094" s="108">
        <f t="shared" si="583"/>
        <v>941.45</v>
      </c>
      <c r="AD3094" s="107">
        <f t="shared" si="584"/>
        <v>2.2222222222222223E-2</v>
      </c>
      <c r="AE3094" s="106">
        <f t="shared" si="585"/>
        <v>20.921111111111113</v>
      </c>
      <c r="AF3094" s="105">
        <f t="shared" si="586"/>
        <v>188.29000000000005</v>
      </c>
      <c r="AG3094" s="105">
        <f t="shared" si="587"/>
        <v>802.70999999999992</v>
      </c>
    </row>
    <row r="3095" spans="1:33" s="88" customFormat="1" x14ac:dyDescent="0.35">
      <c r="A3095" s="21">
        <v>10141103</v>
      </c>
      <c r="B3095" s="115" t="s">
        <v>1665</v>
      </c>
      <c r="C3095" s="115" t="s">
        <v>710</v>
      </c>
      <c r="D3095" s="133" t="s">
        <v>9451</v>
      </c>
      <c r="E3095" s="114" t="str">
        <f t="shared" si="577"/>
        <v>TRANSFORMADOR MARCA:Pauwels Trafo  PT 365</v>
      </c>
      <c r="F3095" s="57" t="s">
        <v>2402</v>
      </c>
      <c r="G3095" s="21"/>
      <c r="H3095" s="21" t="s">
        <v>494</v>
      </c>
      <c r="I3095" s="21"/>
      <c r="J3095" s="21"/>
      <c r="K3095" s="133" t="s">
        <v>9483</v>
      </c>
      <c r="L3095" s="133" t="s">
        <v>9482</v>
      </c>
      <c r="M3095" s="21">
        <v>250</v>
      </c>
      <c r="N3095" s="21">
        <v>33</v>
      </c>
      <c r="O3095" s="21" t="s">
        <v>510</v>
      </c>
      <c r="P3095" s="124" t="s">
        <v>516</v>
      </c>
      <c r="Q3095" s="21">
        <v>2009</v>
      </c>
      <c r="R3095" s="21" t="s">
        <v>2404</v>
      </c>
      <c r="S3095" s="21">
        <v>11110902954</v>
      </c>
      <c r="T3095" s="116">
        <v>991</v>
      </c>
      <c r="U3095" s="111">
        <v>45</v>
      </c>
      <c r="V3095" s="113">
        <f t="shared" si="578"/>
        <v>823.63111111111107</v>
      </c>
      <c r="W3095" s="113">
        <f t="shared" si="579"/>
        <v>167.36888888888893</v>
      </c>
      <c r="X3095" s="112">
        <f t="shared" si="580"/>
        <v>167368.88888888893</v>
      </c>
      <c r="Y3095" s="111"/>
      <c r="Z3095" s="110">
        <f t="shared" si="576"/>
        <v>37</v>
      </c>
      <c r="AA3095" s="109">
        <f t="shared" si="581"/>
        <v>49.550000000000004</v>
      </c>
      <c r="AB3095" s="109">
        <f t="shared" si="582"/>
        <v>49550.000000000007</v>
      </c>
      <c r="AC3095" s="108">
        <f t="shared" si="583"/>
        <v>941.45</v>
      </c>
      <c r="AD3095" s="107">
        <f t="shared" si="584"/>
        <v>2.2222222222222223E-2</v>
      </c>
      <c r="AE3095" s="106">
        <f t="shared" si="585"/>
        <v>20.921111111111113</v>
      </c>
      <c r="AF3095" s="105">
        <f t="shared" si="586"/>
        <v>188.29000000000005</v>
      </c>
      <c r="AG3095" s="105">
        <f t="shared" si="587"/>
        <v>802.70999999999992</v>
      </c>
    </row>
    <row r="3096" spans="1:33" s="88" customFormat="1" x14ac:dyDescent="0.35">
      <c r="A3096" s="21">
        <v>10141103</v>
      </c>
      <c r="B3096" s="115" t="s">
        <v>1665</v>
      </c>
      <c r="C3096" s="115" t="s">
        <v>710</v>
      </c>
      <c r="D3096" s="133" t="s">
        <v>9481</v>
      </c>
      <c r="E3096" s="114" t="str">
        <f t="shared" si="577"/>
        <v>TRANSFORMADOR MARCA:Pauwels Trafo  PT 384</v>
      </c>
      <c r="F3096" s="57" t="s">
        <v>2402</v>
      </c>
      <c r="G3096" s="21"/>
      <c r="H3096" s="21" t="s">
        <v>494</v>
      </c>
      <c r="I3096" s="21"/>
      <c r="J3096" s="21"/>
      <c r="K3096" s="133" t="s">
        <v>9480</v>
      </c>
      <c r="L3096" s="133" t="s">
        <v>9479</v>
      </c>
      <c r="M3096" s="21">
        <v>100</v>
      </c>
      <c r="N3096" s="21">
        <v>33</v>
      </c>
      <c r="O3096" s="21" t="s">
        <v>510</v>
      </c>
      <c r="P3096" s="124" t="s">
        <v>516</v>
      </c>
      <c r="Q3096" s="21">
        <v>2009</v>
      </c>
      <c r="R3096" s="21" t="s">
        <v>2404</v>
      </c>
      <c r="S3096" s="21">
        <v>11110902861</v>
      </c>
      <c r="T3096" s="116">
        <v>763</v>
      </c>
      <c r="U3096" s="111">
        <v>45</v>
      </c>
      <c r="V3096" s="113">
        <f t="shared" si="578"/>
        <v>634.13777777777773</v>
      </c>
      <c r="W3096" s="113">
        <f t="shared" si="579"/>
        <v>128.86222222222227</v>
      </c>
      <c r="X3096" s="112">
        <f t="shared" si="580"/>
        <v>128862.22222222228</v>
      </c>
      <c r="Y3096" s="111"/>
      <c r="Z3096" s="110">
        <f t="shared" si="576"/>
        <v>37</v>
      </c>
      <c r="AA3096" s="109">
        <f t="shared" si="581"/>
        <v>38.15</v>
      </c>
      <c r="AB3096" s="109">
        <f t="shared" si="582"/>
        <v>38150</v>
      </c>
      <c r="AC3096" s="108">
        <f t="shared" si="583"/>
        <v>724.85</v>
      </c>
      <c r="AD3096" s="107">
        <f t="shared" si="584"/>
        <v>2.2222222222222223E-2</v>
      </c>
      <c r="AE3096" s="106">
        <f t="shared" si="585"/>
        <v>16.10777777777778</v>
      </c>
      <c r="AF3096" s="105">
        <f t="shared" si="586"/>
        <v>144.97000000000006</v>
      </c>
      <c r="AG3096" s="105">
        <f t="shared" si="587"/>
        <v>618.03</v>
      </c>
    </row>
    <row r="3097" spans="1:33" s="88" customFormat="1" x14ac:dyDescent="0.35">
      <c r="A3097" s="21">
        <v>10141103</v>
      </c>
      <c r="B3097" s="115" t="s">
        <v>1665</v>
      </c>
      <c r="C3097" s="115" t="s">
        <v>710</v>
      </c>
      <c r="D3097" s="133" t="s">
        <v>9478</v>
      </c>
      <c r="E3097" s="114" t="str">
        <f t="shared" si="577"/>
        <v>TRANSFORMADOR MARCA:Pauwels Trafo  PT 379</v>
      </c>
      <c r="F3097" s="57" t="s">
        <v>2402</v>
      </c>
      <c r="G3097" s="21"/>
      <c r="H3097" s="21" t="s">
        <v>494</v>
      </c>
      <c r="I3097" s="21"/>
      <c r="J3097" s="21"/>
      <c r="K3097" s="133" t="s">
        <v>9477</v>
      </c>
      <c r="L3097" s="133" t="s">
        <v>9476</v>
      </c>
      <c r="M3097" s="21">
        <v>250</v>
      </c>
      <c r="N3097" s="21">
        <v>33</v>
      </c>
      <c r="O3097" s="21" t="s">
        <v>510</v>
      </c>
      <c r="P3097" s="124" t="s">
        <v>516</v>
      </c>
      <c r="Q3097" s="21">
        <v>2009</v>
      </c>
      <c r="R3097" s="21" t="s">
        <v>2404</v>
      </c>
      <c r="S3097" s="21">
        <v>11110902953</v>
      </c>
      <c r="T3097" s="116">
        <v>991</v>
      </c>
      <c r="U3097" s="111">
        <v>45</v>
      </c>
      <c r="V3097" s="113">
        <f t="shared" si="578"/>
        <v>823.63111111111107</v>
      </c>
      <c r="W3097" s="113">
        <f t="shared" si="579"/>
        <v>167.36888888888893</v>
      </c>
      <c r="X3097" s="112">
        <f t="shared" si="580"/>
        <v>167368.88888888893</v>
      </c>
      <c r="Y3097" s="111"/>
      <c r="Z3097" s="110">
        <f t="shared" si="576"/>
        <v>37</v>
      </c>
      <c r="AA3097" s="109">
        <f t="shared" si="581"/>
        <v>49.550000000000004</v>
      </c>
      <c r="AB3097" s="109">
        <f t="shared" si="582"/>
        <v>49550.000000000007</v>
      </c>
      <c r="AC3097" s="108">
        <f t="shared" si="583"/>
        <v>941.45</v>
      </c>
      <c r="AD3097" s="107">
        <f t="shared" si="584"/>
        <v>2.2222222222222223E-2</v>
      </c>
      <c r="AE3097" s="106">
        <f t="shared" si="585"/>
        <v>20.921111111111113</v>
      </c>
      <c r="AF3097" s="105">
        <f t="shared" si="586"/>
        <v>188.29000000000005</v>
      </c>
      <c r="AG3097" s="105">
        <f t="shared" si="587"/>
        <v>802.70999999999992</v>
      </c>
    </row>
    <row r="3098" spans="1:33" s="88" customFormat="1" x14ac:dyDescent="0.35">
      <c r="A3098" s="21">
        <v>10141103</v>
      </c>
      <c r="B3098" s="115" t="s">
        <v>1665</v>
      </c>
      <c r="C3098" s="115" t="s">
        <v>710</v>
      </c>
      <c r="D3098" s="133" t="s">
        <v>9475</v>
      </c>
      <c r="E3098" s="114" t="str">
        <f t="shared" si="577"/>
        <v>TRANSFORMADOR MARCA:Pauwels Trafo  PT 380</v>
      </c>
      <c r="F3098" s="57" t="s">
        <v>2402</v>
      </c>
      <c r="G3098" s="21"/>
      <c r="H3098" s="21" t="s">
        <v>494</v>
      </c>
      <c r="I3098" s="21"/>
      <c r="J3098" s="21"/>
      <c r="K3098" s="133" t="s">
        <v>9474</v>
      </c>
      <c r="L3098" s="133" t="s">
        <v>9473</v>
      </c>
      <c r="M3098" s="21">
        <v>250</v>
      </c>
      <c r="N3098" s="21">
        <v>33</v>
      </c>
      <c r="O3098" s="21" t="s">
        <v>510</v>
      </c>
      <c r="P3098" s="124" t="s">
        <v>516</v>
      </c>
      <c r="Q3098" s="21">
        <v>2009</v>
      </c>
      <c r="R3098" s="21" t="s">
        <v>2404</v>
      </c>
      <c r="S3098" s="21">
        <v>11110902944</v>
      </c>
      <c r="T3098" s="116">
        <v>991</v>
      </c>
      <c r="U3098" s="111">
        <v>45</v>
      </c>
      <c r="V3098" s="113">
        <f t="shared" si="578"/>
        <v>823.63111111111107</v>
      </c>
      <c r="W3098" s="113">
        <f t="shared" si="579"/>
        <v>167.36888888888893</v>
      </c>
      <c r="X3098" s="112">
        <f t="shared" si="580"/>
        <v>167368.88888888893</v>
      </c>
      <c r="Y3098" s="111"/>
      <c r="Z3098" s="110">
        <f t="shared" si="576"/>
        <v>37</v>
      </c>
      <c r="AA3098" s="109">
        <f t="shared" si="581"/>
        <v>49.550000000000004</v>
      </c>
      <c r="AB3098" s="109">
        <f t="shared" si="582"/>
        <v>49550.000000000007</v>
      </c>
      <c r="AC3098" s="108">
        <f t="shared" si="583"/>
        <v>941.45</v>
      </c>
      <c r="AD3098" s="107">
        <f t="shared" si="584"/>
        <v>2.2222222222222223E-2</v>
      </c>
      <c r="AE3098" s="106">
        <f t="shared" si="585"/>
        <v>20.921111111111113</v>
      </c>
      <c r="AF3098" s="105">
        <f t="shared" si="586"/>
        <v>188.29000000000005</v>
      </c>
      <c r="AG3098" s="105">
        <f t="shared" si="587"/>
        <v>802.70999999999992</v>
      </c>
    </row>
    <row r="3099" spans="1:33" s="88" customFormat="1" x14ac:dyDescent="0.35">
      <c r="A3099" s="21">
        <v>10141103</v>
      </c>
      <c r="B3099" s="115" t="s">
        <v>1665</v>
      </c>
      <c r="C3099" s="115" t="s">
        <v>710</v>
      </c>
      <c r="D3099" s="133" t="s">
        <v>9472</v>
      </c>
      <c r="E3099" s="114" t="str">
        <f t="shared" si="577"/>
        <v>TRANSFORMADOR MARCA:Pauwels Trafo  PT 371</v>
      </c>
      <c r="F3099" s="57" t="s">
        <v>2402</v>
      </c>
      <c r="G3099" s="21"/>
      <c r="H3099" s="21" t="s">
        <v>494</v>
      </c>
      <c r="I3099" s="21"/>
      <c r="J3099" s="21"/>
      <c r="K3099" s="133" t="s">
        <v>9471</v>
      </c>
      <c r="L3099" s="133" t="s">
        <v>9470</v>
      </c>
      <c r="M3099" s="21">
        <v>160</v>
      </c>
      <c r="N3099" s="21">
        <v>33</v>
      </c>
      <c r="O3099" s="21" t="s">
        <v>510</v>
      </c>
      <c r="P3099" s="124" t="s">
        <v>516</v>
      </c>
      <c r="Q3099" s="21">
        <v>2009</v>
      </c>
      <c r="R3099" s="21" t="s">
        <v>2404</v>
      </c>
      <c r="S3099" s="21">
        <v>11110903065</v>
      </c>
      <c r="T3099" s="116">
        <v>991</v>
      </c>
      <c r="U3099" s="111">
        <v>45</v>
      </c>
      <c r="V3099" s="113">
        <f t="shared" si="578"/>
        <v>823.63111111111107</v>
      </c>
      <c r="W3099" s="113">
        <f t="shared" si="579"/>
        <v>167.36888888888893</v>
      </c>
      <c r="X3099" s="112">
        <f t="shared" si="580"/>
        <v>167368.88888888893</v>
      </c>
      <c r="Y3099" s="111"/>
      <c r="Z3099" s="110">
        <f t="shared" si="576"/>
        <v>37</v>
      </c>
      <c r="AA3099" s="109">
        <f t="shared" si="581"/>
        <v>49.550000000000004</v>
      </c>
      <c r="AB3099" s="109">
        <f t="shared" si="582"/>
        <v>49550.000000000007</v>
      </c>
      <c r="AC3099" s="108">
        <f t="shared" si="583"/>
        <v>941.45</v>
      </c>
      <c r="AD3099" s="107">
        <f t="shared" si="584"/>
        <v>2.2222222222222223E-2</v>
      </c>
      <c r="AE3099" s="106">
        <f t="shared" si="585"/>
        <v>20.921111111111113</v>
      </c>
      <c r="AF3099" s="105">
        <f t="shared" si="586"/>
        <v>188.29000000000005</v>
      </c>
      <c r="AG3099" s="105">
        <f t="shared" si="587"/>
        <v>802.70999999999992</v>
      </c>
    </row>
    <row r="3100" spans="1:33" s="88" customFormat="1" x14ac:dyDescent="0.35">
      <c r="A3100" s="21">
        <v>10141103</v>
      </c>
      <c r="B3100" s="115" t="s">
        <v>1665</v>
      </c>
      <c r="C3100" s="115" t="s">
        <v>710</v>
      </c>
      <c r="D3100" s="133" t="s">
        <v>9469</v>
      </c>
      <c r="E3100" s="114" t="str">
        <f t="shared" si="577"/>
        <v>TRANSFORMADOR MARCA:Pauwels Trafo  PT 374</v>
      </c>
      <c r="F3100" s="57" t="s">
        <v>2402</v>
      </c>
      <c r="G3100" s="21"/>
      <c r="H3100" s="21" t="s">
        <v>494</v>
      </c>
      <c r="I3100" s="21"/>
      <c r="J3100" s="21"/>
      <c r="K3100" s="133" t="s">
        <v>9468</v>
      </c>
      <c r="L3100" s="133" t="s">
        <v>9467</v>
      </c>
      <c r="M3100" s="21">
        <v>100</v>
      </c>
      <c r="N3100" s="21">
        <v>33</v>
      </c>
      <c r="O3100" s="21" t="s">
        <v>510</v>
      </c>
      <c r="P3100" s="124" t="s">
        <v>516</v>
      </c>
      <c r="Q3100" s="21">
        <v>2009</v>
      </c>
      <c r="R3100" s="21" t="s">
        <v>2404</v>
      </c>
      <c r="S3100" s="21">
        <v>11110902865</v>
      </c>
      <c r="T3100" s="116">
        <v>763</v>
      </c>
      <c r="U3100" s="111">
        <v>45</v>
      </c>
      <c r="V3100" s="113">
        <f t="shared" si="578"/>
        <v>634.13777777777773</v>
      </c>
      <c r="W3100" s="113">
        <f t="shared" si="579"/>
        <v>128.86222222222227</v>
      </c>
      <c r="X3100" s="112">
        <f t="shared" si="580"/>
        <v>128862.22222222228</v>
      </c>
      <c r="Y3100" s="111"/>
      <c r="Z3100" s="110">
        <f t="shared" si="576"/>
        <v>37</v>
      </c>
      <c r="AA3100" s="109">
        <f t="shared" si="581"/>
        <v>38.15</v>
      </c>
      <c r="AB3100" s="109">
        <f t="shared" si="582"/>
        <v>38150</v>
      </c>
      <c r="AC3100" s="108">
        <f t="shared" si="583"/>
        <v>724.85</v>
      </c>
      <c r="AD3100" s="107">
        <f t="shared" si="584"/>
        <v>2.2222222222222223E-2</v>
      </c>
      <c r="AE3100" s="106">
        <f t="shared" si="585"/>
        <v>16.10777777777778</v>
      </c>
      <c r="AF3100" s="105">
        <f t="shared" si="586"/>
        <v>144.97000000000006</v>
      </c>
      <c r="AG3100" s="105">
        <f t="shared" si="587"/>
        <v>618.03</v>
      </c>
    </row>
    <row r="3101" spans="1:33" s="88" customFormat="1" x14ac:dyDescent="0.35">
      <c r="A3101" s="21">
        <v>10141103</v>
      </c>
      <c r="B3101" s="115" t="s">
        <v>1665</v>
      </c>
      <c r="C3101" s="115" t="s">
        <v>710</v>
      </c>
      <c r="D3101" s="133" t="s">
        <v>9466</v>
      </c>
      <c r="E3101" s="114" t="str">
        <f t="shared" si="577"/>
        <v>TRANSFORMADOR MARCA:Pauwels Trafo  PT 373</v>
      </c>
      <c r="F3101" s="57" t="s">
        <v>2402</v>
      </c>
      <c r="G3101" s="21"/>
      <c r="H3101" s="21" t="s">
        <v>494</v>
      </c>
      <c r="I3101" s="21"/>
      <c r="J3101" s="21"/>
      <c r="K3101" s="133" t="s">
        <v>9465</v>
      </c>
      <c r="L3101" s="133" t="s">
        <v>9464</v>
      </c>
      <c r="M3101" s="21">
        <v>250</v>
      </c>
      <c r="N3101" s="21">
        <v>33</v>
      </c>
      <c r="O3101" s="21" t="s">
        <v>510</v>
      </c>
      <c r="P3101" s="124" t="s">
        <v>516</v>
      </c>
      <c r="Q3101" s="21">
        <v>2009</v>
      </c>
      <c r="R3101" s="21" t="s">
        <v>2404</v>
      </c>
      <c r="S3101" s="21">
        <v>11110902952</v>
      </c>
      <c r="T3101" s="116">
        <v>991</v>
      </c>
      <c r="U3101" s="111">
        <v>45</v>
      </c>
      <c r="V3101" s="113">
        <f t="shared" si="578"/>
        <v>823.63111111111107</v>
      </c>
      <c r="W3101" s="113">
        <f t="shared" si="579"/>
        <v>167.36888888888893</v>
      </c>
      <c r="X3101" s="112">
        <f t="shared" si="580"/>
        <v>167368.88888888893</v>
      </c>
      <c r="Y3101" s="111"/>
      <c r="Z3101" s="110">
        <f t="shared" si="576"/>
        <v>37</v>
      </c>
      <c r="AA3101" s="109">
        <f t="shared" si="581"/>
        <v>49.550000000000004</v>
      </c>
      <c r="AB3101" s="109">
        <f t="shared" si="582"/>
        <v>49550.000000000007</v>
      </c>
      <c r="AC3101" s="108">
        <f t="shared" si="583"/>
        <v>941.45</v>
      </c>
      <c r="AD3101" s="107">
        <f t="shared" si="584"/>
        <v>2.2222222222222223E-2</v>
      </c>
      <c r="AE3101" s="106">
        <f t="shared" si="585"/>
        <v>20.921111111111113</v>
      </c>
      <c r="AF3101" s="105">
        <f t="shared" si="586"/>
        <v>188.29000000000005</v>
      </c>
      <c r="AG3101" s="105">
        <f t="shared" si="587"/>
        <v>802.70999999999992</v>
      </c>
    </row>
    <row r="3102" spans="1:33" s="88" customFormat="1" x14ac:dyDescent="0.35">
      <c r="A3102" s="21">
        <v>10141103</v>
      </c>
      <c r="B3102" s="115" t="s">
        <v>1665</v>
      </c>
      <c r="C3102" s="115" t="s">
        <v>710</v>
      </c>
      <c r="D3102" s="133" t="s">
        <v>9463</v>
      </c>
      <c r="E3102" s="114" t="str">
        <f t="shared" si="577"/>
        <v>TRANSFORMADOR MARCA:Pauwels Trafo  PT 372</v>
      </c>
      <c r="F3102" s="57" t="s">
        <v>2402</v>
      </c>
      <c r="G3102" s="21"/>
      <c r="H3102" s="21" t="s">
        <v>494</v>
      </c>
      <c r="I3102" s="21"/>
      <c r="J3102" s="21"/>
      <c r="K3102" s="133" t="s">
        <v>9462</v>
      </c>
      <c r="L3102" s="133" t="s">
        <v>9461</v>
      </c>
      <c r="M3102" s="21">
        <v>250</v>
      </c>
      <c r="N3102" s="21">
        <v>33</v>
      </c>
      <c r="O3102" s="21" t="s">
        <v>510</v>
      </c>
      <c r="P3102" s="124" t="s">
        <v>516</v>
      </c>
      <c r="Q3102" s="21">
        <v>2009</v>
      </c>
      <c r="R3102" s="21" t="s">
        <v>2404</v>
      </c>
      <c r="S3102" s="21">
        <v>11110902950</v>
      </c>
      <c r="T3102" s="116">
        <v>991</v>
      </c>
      <c r="U3102" s="111">
        <v>45</v>
      </c>
      <c r="V3102" s="113">
        <f t="shared" si="578"/>
        <v>823.63111111111107</v>
      </c>
      <c r="W3102" s="113">
        <f t="shared" si="579"/>
        <v>167.36888888888893</v>
      </c>
      <c r="X3102" s="112">
        <f t="shared" si="580"/>
        <v>167368.88888888893</v>
      </c>
      <c r="Y3102" s="111"/>
      <c r="Z3102" s="110">
        <f t="shared" si="576"/>
        <v>37</v>
      </c>
      <c r="AA3102" s="109">
        <f t="shared" si="581"/>
        <v>49.550000000000004</v>
      </c>
      <c r="AB3102" s="109">
        <f t="shared" si="582"/>
        <v>49550.000000000007</v>
      </c>
      <c r="AC3102" s="108">
        <f t="shared" si="583"/>
        <v>941.45</v>
      </c>
      <c r="AD3102" s="107">
        <f t="shared" si="584"/>
        <v>2.2222222222222223E-2</v>
      </c>
      <c r="AE3102" s="106">
        <f t="shared" si="585"/>
        <v>20.921111111111113</v>
      </c>
      <c r="AF3102" s="105">
        <f t="shared" si="586"/>
        <v>188.29000000000005</v>
      </c>
      <c r="AG3102" s="105">
        <f t="shared" si="587"/>
        <v>802.70999999999992</v>
      </c>
    </row>
    <row r="3103" spans="1:33" s="88" customFormat="1" x14ac:dyDescent="0.35">
      <c r="A3103" s="21">
        <v>10141103</v>
      </c>
      <c r="B3103" s="115" t="s">
        <v>1665</v>
      </c>
      <c r="C3103" s="115" t="s">
        <v>710</v>
      </c>
      <c r="D3103" s="133" t="s">
        <v>8459</v>
      </c>
      <c r="E3103" s="114" t="str">
        <f t="shared" si="577"/>
        <v>TRANSFORMADOR MARCA:Tanelec  PT 370</v>
      </c>
      <c r="F3103" s="57" t="s">
        <v>2402</v>
      </c>
      <c r="G3103" s="21"/>
      <c r="H3103" s="21" t="s">
        <v>494</v>
      </c>
      <c r="I3103" s="21"/>
      <c r="J3103" s="21"/>
      <c r="K3103" s="133" t="s">
        <v>9460</v>
      </c>
      <c r="L3103" s="133" t="s">
        <v>9459</v>
      </c>
      <c r="M3103" s="21">
        <v>200</v>
      </c>
      <c r="N3103" s="21">
        <v>33</v>
      </c>
      <c r="O3103" s="21" t="s">
        <v>510</v>
      </c>
      <c r="P3103" s="124" t="s">
        <v>516</v>
      </c>
      <c r="Q3103" s="21">
        <v>2009</v>
      </c>
      <c r="R3103" s="21" t="s">
        <v>9380</v>
      </c>
      <c r="S3103" s="21" t="s">
        <v>9458</v>
      </c>
      <c r="T3103" s="116">
        <v>991</v>
      </c>
      <c r="U3103" s="111">
        <v>45</v>
      </c>
      <c r="V3103" s="113">
        <f t="shared" si="578"/>
        <v>823.63111111111107</v>
      </c>
      <c r="W3103" s="113">
        <f t="shared" si="579"/>
        <v>167.36888888888893</v>
      </c>
      <c r="X3103" s="112">
        <f t="shared" si="580"/>
        <v>167368.88888888893</v>
      </c>
      <c r="Y3103" s="111"/>
      <c r="Z3103" s="110">
        <f t="shared" si="576"/>
        <v>37</v>
      </c>
      <c r="AA3103" s="109">
        <f t="shared" si="581"/>
        <v>49.550000000000004</v>
      </c>
      <c r="AB3103" s="109">
        <f t="shared" si="582"/>
        <v>49550.000000000007</v>
      </c>
      <c r="AC3103" s="108">
        <f t="shared" si="583"/>
        <v>941.45</v>
      </c>
      <c r="AD3103" s="107">
        <f t="shared" si="584"/>
        <v>2.2222222222222223E-2</v>
      </c>
      <c r="AE3103" s="106">
        <f t="shared" si="585"/>
        <v>20.921111111111113</v>
      </c>
      <c r="AF3103" s="105">
        <f t="shared" si="586"/>
        <v>188.29000000000005</v>
      </c>
      <c r="AG3103" s="105">
        <f t="shared" si="587"/>
        <v>802.70999999999992</v>
      </c>
    </row>
    <row r="3104" spans="1:33" s="88" customFormat="1" x14ac:dyDescent="0.35">
      <c r="A3104" s="21">
        <v>10141103</v>
      </c>
      <c r="B3104" s="115" t="s">
        <v>1665</v>
      </c>
      <c r="C3104" s="115" t="s">
        <v>710</v>
      </c>
      <c r="D3104" s="133" t="s">
        <v>9457</v>
      </c>
      <c r="E3104" s="114" t="str">
        <f t="shared" si="577"/>
        <v>TRANSFORMADOR MARCA:Pauwels Trafo  PT 431</v>
      </c>
      <c r="F3104" s="57" t="s">
        <v>2402</v>
      </c>
      <c r="G3104" s="21"/>
      <c r="H3104" s="21" t="s">
        <v>494</v>
      </c>
      <c r="I3104" s="21"/>
      <c r="J3104" s="21"/>
      <c r="K3104" s="133" t="s">
        <v>9456</v>
      </c>
      <c r="L3104" s="133" t="s">
        <v>9455</v>
      </c>
      <c r="M3104" s="21">
        <v>250</v>
      </c>
      <c r="N3104" s="21">
        <v>33</v>
      </c>
      <c r="O3104" s="21" t="s">
        <v>510</v>
      </c>
      <c r="P3104" s="124" t="s">
        <v>516</v>
      </c>
      <c r="Q3104" s="21">
        <v>2009</v>
      </c>
      <c r="R3104" s="21" t="s">
        <v>2404</v>
      </c>
      <c r="S3104" s="21">
        <v>11110903140</v>
      </c>
      <c r="T3104" s="116">
        <v>991</v>
      </c>
      <c r="U3104" s="111">
        <v>45</v>
      </c>
      <c r="V3104" s="113">
        <f t="shared" si="578"/>
        <v>823.63111111111107</v>
      </c>
      <c r="W3104" s="113">
        <f t="shared" si="579"/>
        <v>167.36888888888893</v>
      </c>
      <c r="X3104" s="112">
        <f t="shared" si="580"/>
        <v>167368.88888888893</v>
      </c>
      <c r="Y3104" s="111"/>
      <c r="Z3104" s="110">
        <f t="shared" si="576"/>
        <v>37</v>
      </c>
      <c r="AA3104" s="109">
        <f t="shared" si="581"/>
        <v>49.550000000000004</v>
      </c>
      <c r="AB3104" s="109">
        <f t="shared" si="582"/>
        <v>49550.000000000007</v>
      </c>
      <c r="AC3104" s="108">
        <f t="shared" si="583"/>
        <v>941.45</v>
      </c>
      <c r="AD3104" s="107">
        <f t="shared" si="584"/>
        <v>2.2222222222222223E-2</v>
      </c>
      <c r="AE3104" s="106">
        <f t="shared" si="585"/>
        <v>20.921111111111113</v>
      </c>
      <c r="AF3104" s="105">
        <f t="shared" si="586"/>
        <v>188.29000000000005</v>
      </c>
      <c r="AG3104" s="105">
        <f t="shared" si="587"/>
        <v>802.70999999999992</v>
      </c>
    </row>
    <row r="3105" spans="1:33" s="88" customFormat="1" x14ac:dyDescent="0.35">
      <c r="A3105" s="21">
        <v>10141103</v>
      </c>
      <c r="B3105" s="115" t="s">
        <v>1665</v>
      </c>
      <c r="C3105" s="115" t="s">
        <v>710</v>
      </c>
      <c r="D3105" s="133" t="s">
        <v>9454</v>
      </c>
      <c r="E3105" s="114" t="str">
        <f t="shared" si="577"/>
        <v>TRANSFORMADOR MARCA:Pauwels Trafo  PT 375</v>
      </c>
      <c r="F3105" s="57" t="s">
        <v>2402</v>
      </c>
      <c r="G3105" s="21"/>
      <c r="H3105" s="21" t="s">
        <v>494</v>
      </c>
      <c r="I3105" s="21"/>
      <c r="J3105" s="21"/>
      <c r="K3105" s="133" t="s">
        <v>9453</v>
      </c>
      <c r="L3105" s="133" t="s">
        <v>9452</v>
      </c>
      <c r="M3105" s="21">
        <v>250</v>
      </c>
      <c r="N3105" s="21">
        <v>33</v>
      </c>
      <c r="O3105" s="21" t="s">
        <v>510</v>
      </c>
      <c r="P3105" s="124" t="s">
        <v>516</v>
      </c>
      <c r="Q3105" s="21">
        <v>2009</v>
      </c>
      <c r="R3105" s="21" t="s">
        <v>2404</v>
      </c>
      <c r="S3105" s="21">
        <v>11110902948</v>
      </c>
      <c r="T3105" s="116">
        <v>991</v>
      </c>
      <c r="U3105" s="111">
        <v>45</v>
      </c>
      <c r="V3105" s="113">
        <f t="shared" si="578"/>
        <v>823.63111111111107</v>
      </c>
      <c r="W3105" s="113">
        <f t="shared" si="579"/>
        <v>167.36888888888893</v>
      </c>
      <c r="X3105" s="112">
        <f t="shared" si="580"/>
        <v>167368.88888888893</v>
      </c>
      <c r="Y3105" s="111"/>
      <c r="Z3105" s="110">
        <f t="shared" si="576"/>
        <v>37</v>
      </c>
      <c r="AA3105" s="109">
        <f t="shared" si="581"/>
        <v>49.550000000000004</v>
      </c>
      <c r="AB3105" s="109">
        <f t="shared" si="582"/>
        <v>49550.000000000007</v>
      </c>
      <c r="AC3105" s="108">
        <f t="shared" si="583"/>
        <v>941.45</v>
      </c>
      <c r="AD3105" s="107">
        <f t="shared" si="584"/>
        <v>2.2222222222222223E-2</v>
      </c>
      <c r="AE3105" s="106">
        <f t="shared" si="585"/>
        <v>20.921111111111113</v>
      </c>
      <c r="AF3105" s="105">
        <f t="shared" si="586"/>
        <v>188.29000000000005</v>
      </c>
      <c r="AG3105" s="105">
        <f t="shared" si="587"/>
        <v>802.70999999999992</v>
      </c>
    </row>
    <row r="3106" spans="1:33" s="88" customFormat="1" x14ac:dyDescent="0.35">
      <c r="A3106" s="21">
        <v>10141103</v>
      </c>
      <c r="B3106" s="115" t="s">
        <v>1665</v>
      </c>
      <c r="C3106" s="115" t="s">
        <v>710</v>
      </c>
      <c r="D3106" s="133" t="s">
        <v>9451</v>
      </c>
      <c r="E3106" s="114" t="str">
        <f t="shared" si="577"/>
        <v>TRANSFORMADOR MARCA:Pauwels Trafo  PT 365</v>
      </c>
      <c r="F3106" s="57" t="s">
        <v>2402</v>
      </c>
      <c r="G3106" s="21"/>
      <c r="H3106" s="21" t="s">
        <v>494</v>
      </c>
      <c r="I3106" s="21"/>
      <c r="J3106" s="21"/>
      <c r="K3106" s="133" t="s">
        <v>9450</v>
      </c>
      <c r="L3106" s="133" t="s">
        <v>9449</v>
      </c>
      <c r="M3106" s="21">
        <v>250</v>
      </c>
      <c r="N3106" s="21">
        <v>33</v>
      </c>
      <c r="O3106" s="21" t="s">
        <v>510</v>
      </c>
      <c r="P3106" s="124" t="s">
        <v>516</v>
      </c>
      <c r="Q3106" s="21">
        <v>2009</v>
      </c>
      <c r="R3106" s="21" t="s">
        <v>2404</v>
      </c>
      <c r="S3106" s="21">
        <v>11110902946</v>
      </c>
      <c r="T3106" s="116">
        <v>991</v>
      </c>
      <c r="U3106" s="111">
        <v>45</v>
      </c>
      <c r="V3106" s="113">
        <f t="shared" si="578"/>
        <v>823.63111111111107</v>
      </c>
      <c r="W3106" s="113">
        <f t="shared" si="579"/>
        <v>167.36888888888893</v>
      </c>
      <c r="X3106" s="112">
        <f t="shared" si="580"/>
        <v>167368.88888888893</v>
      </c>
      <c r="Y3106" s="111"/>
      <c r="Z3106" s="110">
        <f t="shared" si="576"/>
        <v>37</v>
      </c>
      <c r="AA3106" s="109">
        <f t="shared" si="581"/>
        <v>49.550000000000004</v>
      </c>
      <c r="AB3106" s="109">
        <f t="shared" si="582"/>
        <v>49550.000000000007</v>
      </c>
      <c r="AC3106" s="108">
        <f t="shared" si="583"/>
        <v>941.45</v>
      </c>
      <c r="AD3106" s="107">
        <f t="shared" si="584"/>
        <v>2.2222222222222223E-2</v>
      </c>
      <c r="AE3106" s="106">
        <f t="shared" si="585"/>
        <v>20.921111111111113</v>
      </c>
      <c r="AF3106" s="105">
        <f t="shared" si="586"/>
        <v>188.29000000000005</v>
      </c>
      <c r="AG3106" s="105">
        <f t="shared" si="587"/>
        <v>802.70999999999992</v>
      </c>
    </row>
    <row r="3107" spans="1:33" s="88" customFormat="1" x14ac:dyDescent="0.35">
      <c r="A3107" s="21">
        <v>10141103</v>
      </c>
      <c r="B3107" s="115" t="s">
        <v>1665</v>
      </c>
      <c r="C3107" s="115" t="s">
        <v>710</v>
      </c>
      <c r="D3107" s="133" t="s">
        <v>9448</v>
      </c>
      <c r="E3107" s="114" t="str">
        <f t="shared" si="577"/>
        <v>TRANSFORMADOR MARCA:Pauwels Trafo  PT 394</v>
      </c>
      <c r="F3107" s="57" t="s">
        <v>2402</v>
      </c>
      <c r="G3107" s="21"/>
      <c r="H3107" s="21" t="s">
        <v>494</v>
      </c>
      <c r="I3107" s="21"/>
      <c r="J3107" s="21"/>
      <c r="K3107" s="133" t="s">
        <v>9447</v>
      </c>
      <c r="L3107" s="133" t="s">
        <v>9446</v>
      </c>
      <c r="M3107" s="21">
        <v>250</v>
      </c>
      <c r="N3107" s="21">
        <v>33</v>
      </c>
      <c r="O3107" s="21" t="s">
        <v>510</v>
      </c>
      <c r="P3107" s="124" t="s">
        <v>516</v>
      </c>
      <c r="Q3107" s="21">
        <v>2009</v>
      </c>
      <c r="R3107" s="21" t="s">
        <v>2404</v>
      </c>
      <c r="S3107" s="21">
        <v>11110902942</v>
      </c>
      <c r="T3107" s="116">
        <v>991</v>
      </c>
      <c r="U3107" s="111">
        <v>45</v>
      </c>
      <c r="V3107" s="113">
        <f t="shared" si="578"/>
        <v>823.63111111111107</v>
      </c>
      <c r="W3107" s="113">
        <f t="shared" si="579"/>
        <v>167.36888888888893</v>
      </c>
      <c r="X3107" s="112">
        <f t="shared" si="580"/>
        <v>167368.88888888893</v>
      </c>
      <c r="Y3107" s="111"/>
      <c r="Z3107" s="110">
        <f t="shared" si="576"/>
        <v>37</v>
      </c>
      <c r="AA3107" s="109">
        <f t="shared" si="581"/>
        <v>49.550000000000004</v>
      </c>
      <c r="AB3107" s="109">
        <f t="shared" si="582"/>
        <v>49550.000000000007</v>
      </c>
      <c r="AC3107" s="108">
        <f t="shared" si="583"/>
        <v>941.45</v>
      </c>
      <c r="AD3107" s="107">
        <f t="shared" si="584"/>
        <v>2.2222222222222223E-2</v>
      </c>
      <c r="AE3107" s="106">
        <f t="shared" si="585"/>
        <v>20.921111111111113</v>
      </c>
      <c r="AF3107" s="105">
        <f t="shared" si="586"/>
        <v>188.29000000000005</v>
      </c>
      <c r="AG3107" s="105">
        <f t="shared" si="587"/>
        <v>802.70999999999992</v>
      </c>
    </row>
    <row r="3108" spans="1:33" s="88" customFormat="1" x14ac:dyDescent="0.35">
      <c r="A3108" s="21">
        <v>10141103</v>
      </c>
      <c r="B3108" s="115" t="s">
        <v>1665</v>
      </c>
      <c r="C3108" s="115" t="s">
        <v>710</v>
      </c>
      <c r="D3108" s="133" t="s">
        <v>9445</v>
      </c>
      <c r="E3108" s="114" t="str">
        <f t="shared" si="577"/>
        <v>TRANSFORMADOR MARCA:Pauwels Trafo  PT 334</v>
      </c>
      <c r="F3108" s="57" t="s">
        <v>2402</v>
      </c>
      <c r="G3108" s="21"/>
      <c r="H3108" s="21" t="s">
        <v>494</v>
      </c>
      <c r="I3108" s="21"/>
      <c r="J3108" s="21"/>
      <c r="K3108" s="133" t="s">
        <v>9444</v>
      </c>
      <c r="L3108" s="133" t="s">
        <v>3651</v>
      </c>
      <c r="M3108" s="21">
        <v>160</v>
      </c>
      <c r="N3108" s="21">
        <v>33</v>
      </c>
      <c r="O3108" s="21" t="s">
        <v>510</v>
      </c>
      <c r="P3108" s="124" t="s">
        <v>516</v>
      </c>
      <c r="Q3108" s="21">
        <v>2009</v>
      </c>
      <c r="R3108" s="21" t="s">
        <v>2404</v>
      </c>
      <c r="S3108" s="21">
        <v>11110902006</v>
      </c>
      <c r="T3108" s="116">
        <v>991</v>
      </c>
      <c r="U3108" s="111">
        <v>45</v>
      </c>
      <c r="V3108" s="113">
        <f t="shared" si="578"/>
        <v>823.63111111111107</v>
      </c>
      <c r="W3108" s="113">
        <f t="shared" si="579"/>
        <v>167.36888888888893</v>
      </c>
      <c r="X3108" s="112">
        <f t="shared" si="580"/>
        <v>167368.88888888893</v>
      </c>
      <c r="Y3108" s="111"/>
      <c r="Z3108" s="110">
        <f t="shared" ref="Z3108:Z3171" si="588">(U3108-(2017-Q3108))</f>
        <v>37</v>
      </c>
      <c r="AA3108" s="109">
        <f t="shared" si="581"/>
        <v>49.550000000000004</v>
      </c>
      <c r="AB3108" s="109">
        <f t="shared" si="582"/>
        <v>49550.000000000007</v>
      </c>
      <c r="AC3108" s="108">
        <f t="shared" si="583"/>
        <v>941.45</v>
      </c>
      <c r="AD3108" s="107">
        <f t="shared" si="584"/>
        <v>2.2222222222222223E-2</v>
      </c>
      <c r="AE3108" s="106">
        <f t="shared" si="585"/>
        <v>20.921111111111113</v>
      </c>
      <c r="AF3108" s="105">
        <f t="shared" si="586"/>
        <v>188.29000000000005</v>
      </c>
      <c r="AG3108" s="105">
        <f t="shared" si="587"/>
        <v>802.70999999999992</v>
      </c>
    </row>
    <row r="3109" spans="1:33" s="88" customFormat="1" x14ac:dyDescent="0.35">
      <c r="A3109" s="21">
        <v>10141103</v>
      </c>
      <c r="B3109" s="115" t="s">
        <v>1665</v>
      </c>
      <c r="C3109" s="115" t="s">
        <v>710</v>
      </c>
      <c r="D3109" s="133" t="s">
        <v>9443</v>
      </c>
      <c r="E3109" s="114" t="str">
        <f t="shared" si="577"/>
        <v>TRANSFORMADOR MARCA:Pauwels Trafo  PT 338</v>
      </c>
      <c r="F3109" s="57" t="s">
        <v>2402</v>
      </c>
      <c r="G3109" s="21"/>
      <c r="H3109" s="21" t="s">
        <v>494</v>
      </c>
      <c r="I3109" s="21"/>
      <c r="J3109" s="21"/>
      <c r="K3109" s="133" t="s">
        <v>9442</v>
      </c>
      <c r="L3109" s="133" t="s">
        <v>9441</v>
      </c>
      <c r="M3109" s="21">
        <v>250</v>
      </c>
      <c r="N3109" s="21">
        <v>33</v>
      </c>
      <c r="O3109" s="21" t="s">
        <v>510</v>
      </c>
      <c r="P3109" s="124" t="s">
        <v>516</v>
      </c>
      <c r="Q3109" s="21">
        <v>2009</v>
      </c>
      <c r="R3109" s="21" t="s">
        <v>2404</v>
      </c>
      <c r="S3109" s="21"/>
      <c r="T3109" s="116">
        <v>991</v>
      </c>
      <c r="U3109" s="111">
        <v>45</v>
      </c>
      <c r="V3109" s="113">
        <f t="shared" si="578"/>
        <v>823.63111111111107</v>
      </c>
      <c r="W3109" s="113">
        <f t="shared" si="579"/>
        <v>167.36888888888893</v>
      </c>
      <c r="X3109" s="112">
        <f t="shared" si="580"/>
        <v>167368.88888888893</v>
      </c>
      <c r="Y3109" s="111"/>
      <c r="Z3109" s="110">
        <f t="shared" si="588"/>
        <v>37</v>
      </c>
      <c r="AA3109" s="109">
        <f t="shared" si="581"/>
        <v>49.550000000000004</v>
      </c>
      <c r="AB3109" s="109">
        <f t="shared" si="582"/>
        <v>49550.000000000007</v>
      </c>
      <c r="AC3109" s="108">
        <f t="shared" si="583"/>
        <v>941.45</v>
      </c>
      <c r="AD3109" s="107">
        <f t="shared" si="584"/>
        <v>2.2222222222222223E-2</v>
      </c>
      <c r="AE3109" s="106">
        <f t="shared" si="585"/>
        <v>20.921111111111113</v>
      </c>
      <c r="AF3109" s="105">
        <f t="shared" si="586"/>
        <v>188.29000000000005</v>
      </c>
      <c r="AG3109" s="105">
        <f t="shared" si="587"/>
        <v>802.70999999999992</v>
      </c>
    </row>
    <row r="3110" spans="1:33" s="88" customFormat="1" x14ac:dyDescent="0.35">
      <c r="A3110" s="21">
        <v>10141103</v>
      </c>
      <c r="B3110" s="115" t="s">
        <v>1665</v>
      </c>
      <c r="C3110" s="115" t="s">
        <v>710</v>
      </c>
      <c r="D3110" s="133" t="s">
        <v>9440</v>
      </c>
      <c r="E3110" s="114" t="str">
        <f t="shared" si="577"/>
        <v>TRANSFORMADOR MARCA:Pauwels Trafo  PT 337</v>
      </c>
      <c r="F3110" s="57" t="s">
        <v>2402</v>
      </c>
      <c r="G3110" s="21"/>
      <c r="H3110" s="21" t="s">
        <v>494</v>
      </c>
      <c r="I3110" s="21"/>
      <c r="J3110" s="21"/>
      <c r="K3110" s="133" t="s">
        <v>9439</v>
      </c>
      <c r="L3110" s="133" t="s">
        <v>9438</v>
      </c>
      <c r="M3110" s="21">
        <v>160</v>
      </c>
      <c r="N3110" s="21">
        <v>33</v>
      </c>
      <c r="O3110" s="21" t="s">
        <v>510</v>
      </c>
      <c r="P3110" s="124" t="s">
        <v>516</v>
      </c>
      <c r="Q3110" s="21">
        <v>2009</v>
      </c>
      <c r="R3110" s="21" t="s">
        <v>2404</v>
      </c>
      <c r="S3110" s="21">
        <v>11110902889</v>
      </c>
      <c r="T3110" s="116">
        <v>991</v>
      </c>
      <c r="U3110" s="111">
        <v>45</v>
      </c>
      <c r="V3110" s="113">
        <f t="shared" si="578"/>
        <v>823.63111111111107</v>
      </c>
      <c r="W3110" s="113">
        <f t="shared" si="579"/>
        <v>167.36888888888893</v>
      </c>
      <c r="X3110" s="112">
        <f t="shared" si="580"/>
        <v>167368.88888888893</v>
      </c>
      <c r="Y3110" s="111"/>
      <c r="Z3110" s="110">
        <f t="shared" si="588"/>
        <v>37</v>
      </c>
      <c r="AA3110" s="109">
        <f t="shared" si="581"/>
        <v>49.550000000000004</v>
      </c>
      <c r="AB3110" s="109">
        <f t="shared" si="582"/>
        <v>49550.000000000007</v>
      </c>
      <c r="AC3110" s="108">
        <f t="shared" si="583"/>
        <v>941.45</v>
      </c>
      <c r="AD3110" s="107">
        <f t="shared" si="584"/>
        <v>2.2222222222222223E-2</v>
      </c>
      <c r="AE3110" s="106">
        <f t="shared" si="585"/>
        <v>20.921111111111113</v>
      </c>
      <c r="AF3110" s="105">
        <f t="shared" si="586"/>
        <v>188.29000000000005</v>
      </c>
      <c r="AG3110" s="105">
        <f t="shared" si="587"/>
        <v>802.70999999999992</v>
      </c>
    </row>
    <row r="3111" spans="1:33" s="88" customFormat="1" x14ac:dyDescent="0.35">
      <c r="A3111" s="21">
        <v>10141103</v>
      </c>
      <c r="B3111" s="115" t="s">
        <v>1665</v>
      </c>
      <c r="C3111" s="115" t="s">
        <v>710</v>
      </c>
      <c r="D3111" s="133" t="s">
        <v>9437</v>
      </c>
      <c r="E3111" s="114" t="str">
        <f t="shared" si="577"/>
        <v>TRANSFORMADOR MARCA:Pauwels Trafo  PT 336</v>
      </c>
      <c r="F3111" s="57" t="s">
        <v>2402</v>
      </c>
      <c r="G3111" s="21"/>
      <c r="H3111" s="21" t="s">
        <v>494</v>
      </c>
      <c r="I3111" s="21"/>
      <c r="J3111" s="49"/>
      <c r="K3111" s="133" t="s">
        <v>9436</v>
      </c>
      <c r="L3111" s="133" t="s">
        <v>9435</v>
      </c>
      <c r="M3111" s="21">
        <v>160</v>
      </c>
      <c r="N3111" s="21">
        <v>33</v>
      </c>
      <c r="O3111" s="21" t="s">
        <v>510</v>
      </c>
      <c r="P3111" s="124" t="s">
        <v>516</v>
      </c>
      <c r="Q3111" s="21">
        <v>2009</v>
      </c>
      <c r="R3111" s="21" t="s">
        <v>2404</v>
      </c>
      <c r="S3111" s="21">
        <v>11110902885</v>
      </c>
      <c r="T3111" s="116">
        <v>991</v>
      </c>
      <c r="U3111" s="111">
        <v>45</v>
      </c>
      <c r="V3111" s="113">
        <f t="shared" si="578"/>
        <v>823.63111111111107</v>
      </c>
      <c r="W3111" s="113">
        <f t="shared" si="579"/>
        <v>167.36888888888893</v>
      </c>
      <c r="X3111" s="112">
        <f t="shared" si="580"/>
        <v>167368.88888888893</v>
      </c>
      <c r="Y3111" s="111"/>
      <c r="Z3111" s="110">
        <f t="shared" si="588"/>
        <v>37</v>
      </c>
      <c r="AA3111" s="109">
        <f t="shared" si="581"/>
        <v>49.550000000000004</v>
      </c>
      <c r="AB3111" s="109">
        <f t="shared" si="582"/>
        <v>49550.000000000007</v>
      </c>
      <c r="AC3111" s="108">
        <f t="shared" si="583"/>
        <v>941.45</v>
      </c>
      <c r="AD3111" s="107">
        <f t="shared" si="584"/>
        <v>2.2222222222222223E-2</v>
      </c>
      <c r="AE3111" s="106">
        <f t="shared" si="585"/>
        <v>20.921111111111113</v>
      </c>
      <c r="AF3111" s="105">
        <f t="shared" si="586"/>
        <v>188.29000000000005</v>
      </c>
      <c r="AG3111" s="105">
        <f t="shared" si="587"/>
        <v>802.70999999999992</v>
      </c>
    </row>
    <row r="3112" spans="1:33" s="88" customFormat="1" x14ac:dyDescent="0.35">
      <c r="A3112" s="21">
        <v>10141103</v>
      </c>
      <c r="B3112" s="115" t="s">
        <v>1665</v>
      </c>
      <c r="C3112" s="115" t="s">
        <v>710</v>
      </c>
      <c r="D3112" s="133" t="s">
        <v>8469</v>
      </c>
      <c r="E3112" s="114" t="str">
        <f t="shared" si="577"/>
        <v>TRANSFORMADOR MARCA:Pauwels Trafo  PT 346</v>
      </c>
      <c r="F3112" s="57" t="s">
        <v>2402</v>
      </c>
      <c r="G3112" s="21"/>
      <c r="H3112" s="21" t="s">
        <v>494</v>
      </c>
      <c r="I3112" s="21"/>
      <c r="J3112" s="21"/>
      <c r="K3112" s="133" t="s">
        <v>9434</v>
      </c>
      <c r="L3112" s="133" t="s">
        <v>9433</v>
      </c>
      <c r="M3112" s="21">
        <v>160</v>
      </c>
      <c r="N3112" s="21">
        <v>33</v>
      </c>
      <c r="O3112" s="21" t="s">
        <v>510</v>
      </c>
      <c r="P3112" s="124" t="s">
        <v>516</v>
      </c>
      <c r="Q3112" s="21">
        <v>2009</v>
      </c>
      <c r="R3112" s="21" t="s">
        <v>2404</v>
      </c>
      <c r="S3112" s="21">
        <v>11110903073</v>
      </c>
      <c r="T3112" s="116">
        <v>991</v>
      </c>
      <c r="U3112" s="111">
        <v>45</v>
      </c>
      <c r="V3112" s="113">
        <f t="shared" si="578"/>
        <v>823.63111111111107</v>
      </c>
      <c r="W3112" s="113">
        <f t="shared" si="579"/>
        <v>167.36888888888893</v>
      </c>
      <c r="X3112" s="112">
        <f t="shared" si="580"/>
        <v>167368.88888888893</v>
      </c>
      <c r="Y3112" s="111"/>
      <c r="Z3112" s="110">
        <f t="shared" si="588"/>
        <v>37</v>
      </c>
      <c r="AA3112" s="109">
        <f t="shared" si="581"/>
        <v>49.550000000000004</v>
      </c>
      <c r="AB3112" s="109">
        <f t="shared" si="582"/>
        <v>49550.000000000007</v>
      </c>
      <c r="AC3112" s="108">
        <f t="shared" si="583"/>
        <v>941.45</v>
      </c>
      <c r="AD3112" s="107">
        <f t="shared" si="584"/>
        <v>2.2222222222222223E-2</v>
      </c>
      <c r="AE3112" s="106">
        <f t="shared" si="585"/>
        <v>20.921111111111113</v>
      </c>
      <c r="AF3112" s="105">
        <f t="shared" si="586"/>
        <v>188.29000000000005</v>
      </c>
      <c r="AG3112" s="105">
        <f t="shared" si="587"/>
        <v>802.70999999999992</v>
      </c>
    </row>
    <row r="3113" spans="1:33" s="88" customFormat="1" x14ac:dyDescent="0.35">
      <c r="A3113" s="21">
        <v>10141103</v>
      </c>
      <c r="B3113" s="115" t="s">
        <v>1665</v>
      </c>
      <c r="C3113" s="115" t="s">
        <v>710</v>
      </c>
      <c r="D3113" s="133" t="s">
        <v>9432</v>
      </c>
      <c r="E3113" s="114" t="str">
        <f t="shared" si="577"/>
        <v>TRANSFORMADOR MARCA:Pauwels Trafo  PT 318</v>
      </c>
      <c r="F3113" s="57" t="s">
        <v>2402</v>
      </c>
      <c r="G3113" s="21"/>
      <c r="H3113" s="21" t="s">
        <v>494</v>
      </c>
      <c r="I3113" s="21"/>
      <c r="J3113" s="21"/>
      <c r="K3113" s="133" t="s">
        <v>9431</v>
      </c>
      <c r="L3113" s="133" t="s">
        <v>9430</v>
      </c>
      <c r="M3113" s="21">
        <v>160</v>
      </c>
      <c r="N3113" s="21">
        <v>33</v>
      </c>
      <c r="O3113" s="21" t="s">
        <v>510</v>
      </c>
      <c r="P3113" s="124" t="s">
        <v>516</v>
      </c>
      <c r="Q3113" s="21">
        <v>2009</v>
      </c>
      <c r="R3113" s="21" t="s">
        <v>2404</v>
      </c>
      <c r="S3113" s="21">
        <v>11110903072</v>
      </c>
      <c r="T3113" s="116">
        <v>991</v>
      </c>
      <c r="U3113" s="111">
        <v>45</v>
      </c>
      <c r="V3113" s="113">
        <f t="shared" si="578"/>
        <v>823.63111111111107</v>
      </c>
      <c r="W3113" s="113">
        <f t="shared" si="579"/>
        <v>167.36888888888893</v>
      </c>
      <c r="X3113" s="112">
        <f t="shared" si="580"/>
        <v>167368.88888888893</v>
      </c>
      <c r="Y3113" s="111"/>
      <c r="Z3113" s="110">
        <f t="shared" si="588"/>
        <v>37</v>
      </c>
      <c r="AA3113" s="109">
        <f t="shared" si="581"/>
        <v>49.550000000000004</v>
      </c>
      <c r="AB3113" s="109">
        <f t="shared" si="582"/>
        <v>49550.000000000007</v>
      </c>
      <c r="AC3113" s="108">
        <f t="shared" si="583"/>
        <v>941.45</v>
      </c>
      <c r="AD3113" s="107">
        <f t="shared" si="584"/>
        <v>2.2222222222222223E-2</v>
      </c>
      <c r="AE3113" s="106">
        <f t="shared" si="585"/>
        <v>20.921111111111113</v>
      </c>
      <c r="AF3113" s="105">
        <f t="shared" si="586"/>
        <v>188.29000000000005</v>
      </c>
      <c r="AG3113" s="105">
        <f t="shared" si="587"/>
        <v>802.70999999999992</v>
      </c>
    </row>
    <row r="3114" spans="1:33" s="88" customFormat="1" x14ac:dyDescent="0.35">
      <c r="A3114" s="21">
        <v>10141103</v>
      </c>
      <c r="B3114" s="115" t="s">
        <v>1665</v>
      </c>
      <c r="C3114" s="115" t="s">
        <v>710</v>
      </c>
      <c r="D3114" s="133" t="s">
        <v>9429</v>
      </c>
      <c r="E3114" s="114" t="str">
        <f t="shared" si="577"/>
        <v>TRANSFORMADOR MARCA:Pauwels Trafo  PT 319</v>
      </c>
      <c r="F3114" s="57" t="s">
        <v>2402</v>
      </c>
      <c r="G3114" s="21"/>
      <c r="H3114" s="21" t="s">
        <v>494</v>
      </c>
      <c r="I3114" s="21"/>
      <c r="J3114" s="21"/>
      <c r="K3114" s="133" t="s">
        <v>9428</v>
      </c>
      <c r="L3114" s="133" t="s">
        <v>9427</v>
      </c>
      <c r="M3114" s="21">
        <v>160</v>
      </c>
      <c r="N3114" s="21">
        <v>33</v>
      </c>
      <c r="O3114" s="21" t="s">
        <v>510</v>
      </c>
      <c r="P3114" s="124" t="s">
        <v>516</v>
      </c>
      <c r="Q3114" s="21">
        <v>2009</v>
      </c>
      <c r="R3114" s="21" t="s">
        <v>2404</v>
      </c>
      <c r="S3114" s="21">
        <v>11110902884</v>
      </c>
      <c r="T3114" s="116">
        <v>991</v>
      </c>
      <c r="U3114" s="111">
        <v>45</v>
      </c>
      <c r="V3114" s="113">
        <f t="shared" si="578"/>
        <v>823.63111111111107</v>
      </c>
      <c r="W3114" s="113">
        <f t="shared" si="579"/>
        <v>167.36888888888893</v>
      </c>
      <c r="X3114" s="112">
        <f t="shared" si="580"/>
        <v>167368.88888888893</v>
      </c>
      <c r="Y3114" s="111"/>
      <c r="Z3114" s="110">
        <f t="shared" si="588"/>
        <v>37</v>
      </c>
      <c r="AA3114" s="109">
        <f t="shared" si="581"/>
        <v>49.550000000000004</v>
      </c>
      <c r="AB3114" s="109">
        <f t="shared" si="582"/>
        <v>49550.000000000007</v>
      </c>
      <c r="AC3114" s="108">
        <f t="shared" si="583"/>
        <v>941.45</v>
      </c>
      <c r="AD3114" s="107">
        <f t="shared" si="584"/>
        <v>2.2222222222222223E-2</v>
      </c>
      <c r="AE3114" s="106">
        <f t="shared" si="585"/>
        <v>20.921111111111113</v>
      </c>
      <c r="AF3114" s="105">
        <f t="shared" si="586"/>
        <v>188.29000000000005</v>
      </c>
      <c r="AG3114" s="105">
        <f t="shared" si="587"/>
        <v>802.70999999999992</v>
      </c>
    </row>
    <row r="3115" spans="1:33" s="88" customFormat="1" x14ac:dyDescent="0.35">
      <c r="A3115" s="21">
        <v>10141103</v>
      </c>
      <c r="B3115" s="115" t="s">
        <v>1665</v>
      </c>
      <c r="C3115" s="115" t="s">
        <v>710</v>
      </c>
      <c r="D3115" s="133" t="s">
        <v>9426</v>
      </c>
      <c r="E3115" s="114" t="str">
        <f t="shared" si="577"/>
        <v>TRANSFORMADOR MARCA:Pauwels Trafo  PT 320</v>
      </c>
      <c r="F3115" s="57" t="s">
        <v>2402</v>
      </c>
      <c r="G3115" s="21"/>
      <c r="H3115" s="21" t="s">
        <v>494</v>
      </c>
      <c r="I3115" s="21"/>
      <c r="J3115" s="21"/>
      <c r="K3115" s="133" t="s">
        <v>9425</v>
      </c>
      <c r="L3115" s="133" t="s">
        <v>9424</v>
      </c>
      <c r="M3115" s="21">
        <v>160</v>
      </c>
      <c r="N3115" s="21">
        <v>33</v>
      </c>
      <c r="O3115" s="21" t="s">
        <v>510</v>
      </c>
      <c r="P3115" s="124" t="s">
        <v>516</v>
      </c>
      <c r="Q3115" s="21">
        <v>2009</v>
      </c>
      <c r="R3115" s="21" t="s">
        <v>2404</v>
      </c>
      <c r="S3115" s="21" t="s">
        <v>332</v>
      </c>
      <c r="T3115" s="116">
        <v>991</v>
      </c>
      <c r="U3115" s="111">
        <v>45</v>
      </c>
      <c r="V3115" s="113">
        <f t="shared" si="578"/>
        <v>823.63111111111107</v>
      </c>
      <c r="W3115" s="113">
        <f t="shared" si="579"/>
        <v>167.36888888888893</v>
      </c>
      <c r="X3115" s="112">
        <f t="shared" si="580"/>
        <v>167368.88888888893</v>
      </c>
      <c r="Y3115" s="111"/>
      <c r="Z3115" s="110">
        <f t="shared" si="588"/>
        <v>37</v>
      </c>
      <c r="AA3115" s="109">
        <f t="shared" si="581"/>
        <v>49.550000000000004</v>
      </c>
      <c r="AB3115" s="109">
        <f t="shared" si="582"/>
        <v>49550.000000000007</v>
      </c>
      <c r="AC3115" s="108">
        <f t="shared" si="583"/>
        <v>941.45</v>
      </c>
      <c r="AD3115" s="107">
        <f t="shared" si="584"/>
        <v>2.2222222222222223E-2</v>
      </c>
      <c r="AE3115" s="106">
        <f t="shared" si="585"/>
        <v>20.921111111111113</v>
      </c>
      <c r="AF3115" s="105">
        <f t="shared" si="586"/>
        <v>188.29000000000005</v>
      </c>
      <c r="AG3115" s="105">
        <f t="shared" si="587"/>
        <v>802.70999999999992</v>
      </c>
    </row>
    <row r="3116" spans="1:33" s="88" customFormat="1" x14ac:dyDescent="0.35">
      <c r="A3116" s="21">
        <v>10141103</v>
      </c>
      <c r="B3116" s="115" t="s">
        <v>1665</v>
      </c>
      <c r="C3116" s="115" t="s">
        <v>710</v>
      </c>
      <c r="D3116" s="133" t="s">
        <v>9423</v>
      </c>
      <c r="E3116" s="114" t="str">
        <f t="shared" si="577"/>
        <v>TRANSFORMADOR MARCA:Pauwels Trafo  PT 321</v>
      </c>
      <c r="F3116" s="57" t="s">
        <v>2402</v>
      </c>
      <c r="G3116" s="21"/>
      <c r="H3116" s="21" t="s">
        <v>494</v>
      </c>
      <c r="I3116" s="21"/>
      <c r="J3116" s="21"/>
      <c r="K3116" s="133" t="s">
        <v>9422</v>
      </c>
      <c r="L3116" s="133" t="s">
        <v>9421</v>
      </c>
      <c r="M3116" s="21">
        <v>160</v>
      </c>
      <c r="N3116" s="21">
        <v>33</v>
      </c>
      <c r="O3116" s="21" t="s">
        <v>510</v>
      </c>
      <c r="P3116" s="124" t="s">
        <v>516</v>
      </c>
      <c r="Q3116" s="21">
        <v>2009</v>
      </c>
      <c r="R3116" s="21" t="s">
        <v>2404</v>
      </c>
      <c r="S3116" s="21">
        <v>11110903074</v>
      </c>
      <c r="T3116" s="116">
        <v>991</v>
      </c>
      <c r="U3116" s="111">
        <v>45</v>
      </c>
      <c r="V3116" s="113">
        <f t="shared" si="578"/>
        <v>823.63111111111107</v>
      </c>
      <c r="W3116" s="113">
        <f t="shared" si="579"/>
        <v>167.36888888888893</v>
      </c>
      <c r="X3116" s="112">
        <f t="shared" si="580"/>
        <v>167368.88888888893</v>
      </c>
      <c r="Y3116" s="111"/>
      <c r="Z3116" s="110">
        <f t="shared" si="588"/>
        <v>37</v>
      </c>
      <c r="AA3116" s="109">
        <f t="shared" si="581"/>
        <v>49.550000000000004</v>
      </c>
      <c r="AB3116" s="109">
        <f t="shared" si="582"/>
        <v>49550.000000000007</v>
      </c>
      <c r="AC3116" s="108">
        <f t="shared" si="583"/>
        <v>941.45</v>
      </c>
      <c r="AD3116" s="107">
        <f t="shared" si="584"/>
        <v>2.2222222222222223E-2</v>
      </c>
      <c r="AE3116" s="106">
        <f t="shared" si="585"/>
        <v>20.921111111111113</v>
      </c>
      <c r="AF3116" s="105">
        <f t="shared" si="586"/>
        <v>188.29000000000005</v>
      </c>
      <c r="AG3116" s="105">
        <f t="shared" si="587"/>
        <v>802.70999999999992</v>
      </c>
    </row>
    <row r="3117" spans="1:33" s="88" customFormat="1" x14ac:dyDescent="0.35">
      <c r="A3117" s="21">
        <v>10141103</v>
      </c>
      <c r="B3117" s="115" t="s">
        <v>1665</v>
      </c>
      <c r="C3117" s="115" t="s">
        <v>710</v>
      </c>
      <c r="D3117" s="133" t="s">
        <v>9420</v>
      </c>
      <c r="E3117" s="114" t="str">
        <f t="shared" si="577"/>
        <v>TRANSFORMADOR MARCA:Pauwels Trafo  PT 322</v>
      </c>
      <c r="F3117" s="57" t="s">
        <v>2402</v>
      </c>
      <c r="G3117" s="21"/>
      <c r="H3117" s="21" t="s">
        <v>494</v>
      </c>
      <c r="I3117" s="21"/>
      <c r="J3117" s="21"/>
      <c r="K3117" s="133" t="s">
        <v>9419</v>
      </c>
      <c r="L3117" s="133" t="s">
        <v>9418</v>
      </c>
      <c r="M3117" s="21">
        <v>160</v>
      </c>
      <c r="N3117" s="21">
        <v>33</v>
      </c>
      <c r="O3117" s="21" t="s">
        <v>510</v>
      </c>
      <c r="P3117" s="124" t="s">
        <v>516</v>
      </c>
      <c r="Q3117" s="21">
        <v>2009</v>
      </c>
      <c r="R3117" s="21" t="s">
        <v>2404</v>
      </c>
      <c r="S3117" s="21">
        <v>11110902894</v>
      </c>
      <c r="T3117" s="116">
        <v>991</v>
      </c>
      <c r="U3117" s="111">
        <v>45</v>
      </c>
      <c r="V3117" s="113">
        <f t="shared" si="578"/>
        <v>823.63111111111107</v>
      </c>
      <c r="W3117" s="113">
        <f t="shared" si="579"/>
        <v>167.36888888888893</v>
      </c>
      <c r="X3117" s="112">
        <f t="shared" si="580"/>
        <v>167368.88888888893</v>
      </c>
      <c r="Y3117" s="111"/>
      <c r="Z3117" s="110">
        <f t="shared" si="588"/>
        <v>37</v>
      </c>
      <c r="AA3117" s="109">
        <f t="shared" si="581"/>
        <v>49.550000000000004</v>
      </c>
      <c r="AB3117" s="109">
        <f t="shared" si="582"/>
        <v>49550.000000000007</v>
      </c>
      <c r="AC3117" s="108">
        <f t="shared" si="583"/>
        <v>941.45</v>
      </c>
      <c r="AD3117" s="107">
        <f t="shared" si="584"/>
        <v>2.2222222222222223E-2</v>
      </c>
      <c r="AE3117" s="106">
        <f t="shared" si="585"/>
        <v>20.921111111111113</v>
      </c>
      <c r="AF3117" s="105">
        <f t="shared" si="586"/>
        <v>188.29000000000005</v>
      </c>
      <c r="AG3117" s="105">
        <f t="shared" si="587"/>
        <v>802.70999999999992</v>
      </c>
    </row>
    <row r="3118" spans="1:33" s="88" customFormat="1" x14ac:dyDescent="0.35">
      <c r="A3118" s="21">
        <v>10141103</v>
      </c>
      <c r="B3118" s="115" t="s">
        <v>1665</v>
      </c>
      <c r="C3118" s="115" t="s">
        <v>710</v>
      </c>
      <c r="D3118" s="133" t="s">
        <v>9417</v>
      </c>
      <c r="E3118" s="114" t="str">
        <f t="shared" si="577"/>
        <v>TRANSFORMADOR MARCA:Pauwels Trafo  PT 323</v>
      </c>
      <c r="F3118" s="57" t="s">
        <v>2402</v>
      </c>
      <c r="G3118" s="21"/>
      <c r="H3118" s="21" t="s">
        <v>494</v>
      </c>
      <c r="I3118" s="21"/>
      <c r="J3118" s="21"/>
      <c r="K3118" s="133" t="s">
        <v>9416</v>
      </c>
      <c r="L3118" s="133" t="s">
        <v>9415</v>
      </c>
      <c r="M3118" s="21">
        <v>160</v>
      </c>
      <c r="N3118" s="21">
        <v>33</v>
      </c>
      <c r="O3118" s="21" t="s">
        <v>510</v>
      </c>
      <c r="P3118" s="124" t="s">
        <v>516</v>
      </c>
      <c r="Q3118" s="21">
        <v>2009</v>
      </c>
      <c r="R3118" s="21" t="s">
        <v>2404</v>
      </c>
      <c r="S3118" s="21">
        <v>11110903075</v>
      </c>
      <c r="T3118" s="116">
        <v>991</v>
      </c>
      <c r="U3118" s="111">
        <v>45</v>
      </c>
      <c r="V3118" s="113">
        <f t="shared" si="578"/>
        <v>823.63111111111107</v>
      </c>
      <c r="W3118" s="113">
        <f t="shared" si="579"/>
        <v>167.36888888888893</v>
      </c>
      <c r="X3118" s="112">
        <f t="shared" si="580"/>
        <v>167368.88888888893</v>
      </c>
      <c r="Y3118" s="111"/>
      <c r="Z3118" s="110">
        <f t="shared" si="588"/>
        <v>37</v>
      </c>
      <c r="AA3118" s="109">
        <f t="shared" si="581"/>
        <v>49.550000000000004</v>
      </c>
      <c r="AB3118" s="109">
        <f t="shared" si="582"/>
        <v>49550.000000000007</v>
      </c>
      <c r="AC3118" s="108">
        <f t="shared" si="583"/>
        <v>941.45</v>
      </c>
      <c r="AD3118" s="107">
        <f t="shared" si="584"/>
        <v>2.2222222222222223E-2</v>
      </c>
      <c r="AE3118" s="106">
        <f t="shared" si="585"/>
        <v>20.921111111111113</v>
      </c>
      <c r="AF3118" s="105">
        <f t="shared" si="586"/>
        <v>188.29000000000005</v>
      </c>
      <c r="AG3118" s="105">
        <f t="shared" si="587"/>
        <v>802.70999999999992</v>
      </c>
    </row>
    <row r="3119" spans="1:33" s="88" customFormat="1" x14ac:dyDescent="0.35">
      <c r="A3119" s="21">
        <v>10141103</v>
      </c>
      <c r="B3119" s="115" t="s">
        <v>1665</v>
      </c>
      <c r="C3119" s="115" t="s">
        <v>710</v>
      </c>
      <c r="D3119" s="133" t="s">
        <v>9414</v>
      </c>
      <c r="E3119" s="114" t="str">
        <f t="shared" si="577"/>
        <v>TRANSFORMADOR MARCA:Pauwels Trafo  PT 325</v>
      </c>
      <c r="F3119" s="57" t="s">
        <v>2402</v>
      </c>
      <c r="G3119" s="21"/>
      <c r="H3119" s="21" t="s">
        <v>494</v>
      </c>
      <c r="I3119" s="21"/>
      <c r="J3119" s="21"/>
      <c r="K3119" s="133" t="s">
        <v>9413</v>
      </c>
      <c r="L3119" s="133" t="s">
        <v>9412</v>
      </c>
      <c r="M3119" s="21">
        <v>160</v>
      </c>
      <c r="N3119" s="21">
        <v>33</v>
      </c>
      <c r="O3119" s="21" t="s">
        <v>510</v>
      </c>
      <c r="P3119" s="124" t="s">
        <v>516</v>
      </c>
      <c r="Q3119" s="21">
        <v>2009</v>
      </c>
      <c r="R3119" s="21" t="s">
        <v>2404</v>
      </c>
      <c r="S3119" s="21">
        <v>11110903077</v>
      </c>
      <c r="T3119" s="116">
        <v>991</v>
      </c>
      <c r="U3119" s="111">
        <v>45</v>
      </c>
      <c r="V3119" s="113">
        <f t="shared" si="578"/>
        <v>823.63111111111107</v>
      </c>
      <c r="W3119" s="113">
        <f t="shared" si="579"/>
        <v>167.36888888888893</v>
      </c>
      <c r="X3119" s="112">
        <f t="shared" si="580"/>
        <v>167368.88888888893</v>
      </c>
      <c r="Y3119" s="111"/>
      <c r="Z3119" s="110">
        <f t="shared" si="588"/>
        <v>37</v>
      </c>
      <c r="AA3119" s="109">
        <f t="shared" si="581"/>
        <v>49.550000000000004</v>
      </c>
      <c r="AB3119" s="109">
        <f t="shared" si="582"/>
        <v>49550.000000000007</v>
      </c>
      <c r="AC3119" s="108">
        <f t="shared" si="583"/>
        <v>941.45</v>
      </c>
      <c r="AD3119" s="107">
        <f t="shared" si="584"/>
        <v>2.2222222222222223E-2</v>
      </c>
      <c r="AE3119" s="106">
        <f t="shared" si="585"/>
        <v>20.921111111111113</v>
      </c>
      <c r="AF3119" s="105">
        <f t="shared" si="586"/>
        <v>188.29000000000005</v>
      </c>
      <c r="AG3119" s="105">
        <f t="shared" si="587"/>
        <v>802.70999999999992</v>
      </c>
    </row>
    <row r="3120" spans="1:33" s="88" customFormat="1" x14ac:dyDescent="0.35">
      <c r="A3120" s="21">
        <v>10141103</v>
      </c>
      <c r="B3120" s="115" t="s">
        <v>1665</v>
      </c>
      <c r="C3120" s="115" t="s">
        <v>710</v>
      </c>
      <c r="D3120" s="133" t="s">
        <v>9411</v>
      </c>
      <c r="E3120" s="114" t="str">
        <f t="shared" si="577"/>
        <v>TRANSFORMADOR MARCA:Pauwels Trafo  PT 327</v>
      </c>
      <c r="F3120" s="57" t="s">
        <v>2402</v>
      </c>
      <c r="G3120" s="21"/>
      <c r="H3120" s="21" t="s">
        <v>494</v>
      </c>
      <c r="I3120" s="21"/>
      <c r="J3120" s="21"/>
      <c r="K3120" s="133" t="s">
        <v>9410</v>
      </c>
      <c r="L3120" s="133" t="s">
        <v>9409</v>
      </c>
      <c r="M3120" s="21">
        <v>50</v>
      </c>
      <c r="N3120" s="21">
        <v>33</v>
      </c>
      <c r="O3120" s="21" t="s">
        <v>510</v>
      </c>
      <c r="P3120" s="124" t="s">
        <v>516</v>
      </c>
      <c r="Q3120" s="21">
        <v>2009</v>
      </c>
      <c r="R3120" s="21" t="s">
        <v>2404</v>
      </c>
      <c r="S3120" s="21">
        <v>11110903057</v>
      </c>
      <c r="T3120" s="116">
        <v>643</v>
      </c>
      <c r="U3120" s="111">
        <v>45</v>
      </c>
      <c r="V3120" s="113">
        <f t="shared" si="578"/>
        <v>534.40444444444449</v>
      </c>
      <c r="W3120" s="113">
        <f t="shared" si="579"/>
        <v>108.59555555555551</v>
      </c>
      <c r="X3120" s="112">
        <f t="shared" si="580"/>
        <v>108595.5555555555</v>
      </c>
      <c r="Y3120" s="111"/>
      <c r="Z3120" s="110">
        <f t="shared" si="588"/>
        <v>37</v>
      </c>
      <c r="AA3120" s="109">
        <f t="shared" si="581"/>
        <v>32.15</v>
      </c>
      <c r="AB3120" s="109">
        <f t="shared" si="582"/>
        <v>32150</v>
      </c>
      <c r="AC3120" s="108">
        <f t="shared" si="583"/>
        <v>610.85</v>
      </c>
      <c r="AD3120" s="107">
        <f t="shared" si="584"/>
        <v>2.2222222222222223E-2</v>
      </c>
      <c r="AE3120" s="106">
        <f t="shared" si="585"/>
        <v>13.574444444444445</v>
      </c>
      <c r="AF3120" s="105">
        <f t="shared" si="586"/>
        <v>122.16999999999996</v>
      </c>
      <c r="AG3120" s="105">
        <f t="shared" si="587"/>
        <v>520.83000000000004</v>
      </c>
    </row>
    <row r="3121" spans="1:33" s="88" customFormat="1" x14ac:dyDescent="0.35">
      <c r="A3121" s="21">
        <v>10141103</v>
      </c>
      <c r="B3121" s="115" t="s">
        <v>1665</v>
      </c>
      <c r="C3121" s="115" t="s">
        <v>710</v>
      </c>
      <c r="D3121" s="21" t="s">
        <v>9408</v>
      </c>
      <c r="E3121" s="114" t="str">
        <f t="shared" si="577"/>
        <v>TRANSFORMADOR MARCA:Tanelec  PTS 487</v>
      </c>
      <c r="F3121" s="57" t="s">
        <v>2402</v>
      </c>
      <c r="G3121" s="21"/>
      <c r="H3121" s="21" t="s">
        <v>494</v>
      </c>
      <c r="I3121" s="21"/>
      <c r="J3121" s="21"/>
      <c r="K3121" s="133" t="s">
        <v>9407</v>
      </c>
      <c r="L3121" s="133" t="s">
        <v>9406</v>
      </c>
      <c r="M3121" s="21">
        <v>315</v>
      </c>
      <c r="N3121" s="21">
        <v>33</v>
      </c>
      <c r="O3121" s="21" t="s">
        <v>510</v>
      </c>
      <c r="P3121" s="124" t="s">
        <v>516</v>
      </c>
      <c r="Q3121" s="21">
        <v>2009</v>
      </c>
      <c r="R3121" s="21" t="s">
        <v>9380</v>
      </c>
      <c r="S3121" s="21" t="s">
        <v>9405</v>
      </c>
      <c r="T3121" s="116">
        <v>1039</v>
      </c>
      <c r="U3121" s="111">
        <v>45</v>
      </c>
      <c r="V3121" s="113">
        <f t="shared" si="578"/>
        <v>863.52444444444438</v>
      </c>
      <c r="W3121" s="113">
        <f t="shared" si="579"/>
        <v>175.47555555555562</v>
      </c>
      <c r="X3121" s="112">
        <f t="shared" si="580"/>
        <v>175475.55555555562</v>
      </c>
      <c r="Y3121" s="111"/>
      <c r="Z3121" s="110">
        <f t="shared" si="588"/>
        <v>37</v>
      </c>
      <c r="AA3121" s="109">
        <f t="shared" si="581"/>
        <v>51.95</v>
      </c>
      <c r="AB3121" s="109">
        <f t="shared" si="582"/>
        <v>51950</v>
      </c>
      <c r="AC3121" s="108">
        <f t="shared" si="583"/>
        <v>987.05</v>
      </c>
      <c r="AD3121" s="107">
        <f t="shared" si="584"/>
        <v>2.2222222222222223E-2</v>
      </c>
      <c r="AE3121" s="106">
        <f t="shared" si="585"/>
        <v>21.934444444444445</v>
      </c>
      <c r="AF3121" s="105">
        <f t="shared" si="586"/>
        <v>197.41000000000005</v>
      </c>
      <c r="AG3121" s="105">
        <f t="shared" si="587"/>
        <v>841.58999999999992</v>
      </c>
    </row>
    <row r="3122" spans="1:33" s="88" customFormat="1" x14ac:dyDescent="0.35">
      <c r="A3122" s="21">
        <v>10141103</v>
      </c>
      <c r="B3122" s="115" t="s">
        <v>1665</v>
      </c>
      <c r="C3122" s="115" t="s">
        <v>710</v>
      </c>
      <c r="D3122" s="57" t="s">
        <v>9404</v>
      </c>
      <c r="E3122" s="114" t="str">
        <f t="shared" si="577"/>
        <v>TRANSFORMADOR MARCA:Pauwels Trafo  PTS 426</v>
      </c>
      <c r="F3122" s="57" t="s">
        <v>2402</v>
      </c>
      <c r="G3122" s="21"/>
      <c r="H3122" s="21" t="s">
        <v>494</v>
      </c>
      <c r="I3122" s="21"/>
      <c r="J3122" s="21"/>
      <c r="K3122" s="133" t="s">
        <v>9403</v>
      </c>
      <c r="L3122" s="133" t="s">
        <v>9402</v>
      </c>
      <c r="M3122" s="21">
        <v>50</v>
      </c>
      <c r="N3122" s="21">
        <v>33</v>
      </c>
      <c r="O3122" s="21" t="s">
        <v>510</v>
      </c>
      <c r="P3122" s="124" t="s">
        <v>516</v>
      </c>
      <c r="Q3122" s="21">
        <v>2009</v>
      </c>
      <c r="R3122" s="21" t="s">
        <v>2404</v>
      </c>
      <c r="S3122" s="21">
        <v>11110903061</v>
      </c>
      <c r="T3122" s="116">
        <v>643</v>
      </c>
      <c r="U3122" s="111">
        <v>45</v>
      </c>
      <c r="V3122" s="113">
        <f t="shared" si="578"/>
        <v>534.40444444444449</v>
      </c>
      <c r="W3122" s="113">
        <f t="shared" si="579"/>
        <v>108.59555555555551</v>
      </c>
      <c r="X3122" s="112">
        <f t="shared" si="580"/>
        <v>108595.5555555555</v>
      </c>
      <c r="Y3122" s="111"/>
      <c r="Z3122" s="110">
        <f t="shared" si="588"/>
        <v>37</v>
      </c>
      <c r="AA3122" s="109">
        <f t="shared" si="581"/>
        <v>32.15</v>
      </c>
      <c r="AB3122" s="109">
        <f t="shared" si="582"/>
        <v>32150</v>
      </c>
      <c r="AC3122" s="108">
        <f t="shared" si="583"/>
        <v>610.85</v>
      </c>
      <c r="AD3122" s="107">
        <f t="shared" si="584"/>
        <v>2.2222222222222223E-2</v>
      </c>
      <c r="AE3122" s="106">
        <f t="shared" si="585"/>
        <v>13.574444444444445</v>
      </c>
      <c r="AF3122" s="105">
        <f t="shared" si="586"/>
        <v>122.16999999999996</v>
      </c>
      <c r="AG3122" s="105">
        <f t="shared" si="587"/>
        <v>520.83000000000004</v>
      </c>
    </row>
    <row r="3123" spans="1:33" s="88" customFormat="1" x14ac:dyDescent="0.35">
      <c r="A3123" s="21">
        <v>10141103</v>
      </c>
      <c r="B3123" s="115" t="s">
        <v>1665</v>
      </c>
      <c r="C3123" s="115" t="s">
        <v>710</v>
      </c>
      <c r="D3123" s="21" t="s">
        <v>9401</v>
      </c>
      <c r="E3123" s="114" t="str">
        <f t="shared" si="577"/>
        <v>TRANSFORMADOR MARCA:Pauwels Trafo  PTS 723</v>
      </c>
      <c r="F3123" s="57" t="s">
        <v>2402</v>
      </c>
      <c r="G3123" s="21"/>
      <c r="H3123" s="21" t="s">
        <v>494</v>
      </c>
      <c r="I3123" s="21"/>
      <c r="J3123" s="21"/>
      <c r="K3123" s="182" t="s">
        <v>9400</v>
      </c>
      <c r="L3123" s="133" t="s">
        <v>9399</v>
      </c>
      <c r="M3123" s="21">
        <v>100</v>
      </c>
      <c r="N3123" s="21">
        <v>33</v>
      </c>
      <c r="O3123" s="21" t="s">
        <v>510</v>
      </c>
      <c r="P3123" s="124" t="s">
        <v>516</v>
      </c>
      <c r="Q3123" s="21">
        <v>2009</v>
      </c>
      <c r="R3123" s="21" t="s">
        <v>2404</v>
      </c>
      <c r="S3123" s="21">
        <v>11110902858</v>
      </c>
      <c r="T3123" s="116">
        <v>763</v>
      </c>
      <c r="U3123" s="111">
        <v>45</v>
      </c>
      <c r="V3123" s="113">
        <f t="shared" si="578"/>
        <v>634.13777777777773</v>
      </c>
      <c r="W3123" s="113">
        <f t="shared" si="579"/>
        <v>128.86222222222227</v>
      </c>
      <c r="X3123" s="112">
        <f t="shared" si="580"/>
        <v>128862.22222222228</v>
      </c>
      <c r="Y3123" s="111"/>
      <c r="Z3123" s="110">
        <f t="shared" si="588"/>
        <v>37</v>
      </c>
      <c r="AA3123" s="109">
        <f t="shared" si="581"/>
        <v>38.15</v>
      </c>
      <c r="AB3123" s="109">
        <f t="shared" si="582"/>
        <v>38150</v>
      </c>
      <c r="AC3123" s="108">
        <f t="shared" si="583"/>
        <v>724.85</v>
      </c>
      <c r="AD3123" s="107">
        <f t="shared" si="584"/>
        <v>2.2222222222222223E-2</v>
      </c>
      <c r="AE3123" s="106">
        <f t="shared" si="585"/>
        <v>16.10777777777778</v>
      </c>
      <c r="AF3123" s="105">
        <f t="shared" si="586"/>
        <v>144.97000000000006</v>
      </c>
      <c r="AG3123" s="105">
        <f t="shared" si="587"/>
        <v>618.03</v>
      </c>
    </row>
    <row r="3124" spans="1:33" s="88" customFormat="1" x14ac:dyDescent="0.35">
      <c r="A3124" s="21">
        <v>10141103</v>
      </c>
      <c r="B3124" s="115" t="s">
        <v>1665</v>
      </c>
      <c r="C3124" s="115" t="s">
        <v>710</v>
      </c>
      <c r="D3124" s="57" t="s">
        <v>9398</v>
      </c>
      <c r="E3124" s="114" t="str">
        <f t="shared" si="577"/>
        <v>TRANSFORMADOR MARCA:Tanelec  PTS 1161</v>
      </c>
      <c r="F3124" s="57" t="s">
        <v>2402</v>
      </c>
      <c r="G3124" s="21"/>
      <c r="H3124" s="21" t="s">
        <v>494</v>
      </c>
      <c r="I3124" s="21"/>
      <c r="J3124" s="21"/>
      <c r="K3124" s="133" t="s">
        <v>9397</v>
      </c>
      <c r="L3124" s="133" t="s">
        <v>9396</v>
      </c>
      <c r="M3124" s="21">
        <v>315</v>
      </c>
      <c r="N3124" s="21">
        <v>33</v>
      </c>
      <c r="O3124" s="21" t="s">
        <v>510</v>
      </c>
      <c r="P3124" s="124" t="s">
        <v>516</v>
      </c>
      <c r="Q3124" s="21">
        <v>2009</v>
      </c>
      <c r="R3124" s="21" t="s">
        <v>9380</v>
      </c>
      <c r="S3124" s="21" t="s">
        <v>9395</v>
      </c>
      <c r="T3124" s="116">
        <v>1039</v>
      </c>
      <c r="U3124" s="111">
        <v>45</v>
      </c>
      <c r="V3124" s="113">
        <f t="shared" si="578"/>
        <v>863.52444444444438</v>
      </c>
      <c r="W3124" s="113">
        <f t="shared" si="579"/>
        <v>175.47555555555562</v>
      </c>
      <c r="X3124" s="112">
        <f t="shared" si="580"/>
        <v>175475.55555555562</v>
      </c>
      <c r="Y3124" s="111"/>
      <c r="Z3124" s="110">
        <f t="shared" si="588"/>
        <v>37</v>
      </c>
      <c r="AA3124" s="109">
        <f t="shared" si="581"/>
        <v>51.95</v>
      </c>
      <c r="AB3124" s="109">
        <f t="shared" si="582"/>
        <v>51950</v>
      </c>
      <c r="AC3124" s="108">
        <f t="shared" si="583"/>
        <v>987.05</v>
      </c>
      <c r="AD3124" s="107">
        <f t="shared" si="584"/>
        <v>2.2222222222222223E-2</v>
      </c>
      <c r="AE3124" s="106">
        <f t="shared" si="585"/>
        <v>21.934444444444445</v>
      </c>
      <c r="AF3124" s="105">
        <f t="shared" si="586"/>
        <v>197.41000000000005</v>
      </c>
      <c r="AG3124" s="105">
        <f t="shared" si="587"/>
        <v>841.58999999999992</v>
      </c>
    </row>
    <row r="3125" spans="1:33" s="88" customFormat="1" x14ac:dyDescent="0.35">
      <c r="A3125" s="21">
        <v>10141103</v>
      </c>
      <c r="B3125" s="115" t="s">
        <v>1665</v>
      </c>
      <c r="C3125" s="115" t="s">
        <v>710</v>
      </c>
      <c r="D3125" s="57" t="s">
        <v>9394</v>
      </c>
      <c r="E3125" s="114" t="str">
        <f t="shared" si="577"/>
        <v>TRANSFORMADOR MARCA:Desta Power Malta  PTS 721</v>
      </c>
      <c r="F3125" s="57" t="s">
        <v>2402</v>
      </c>
      <c r="G3125" s="21"/>
      <c r="H3125" s="21" t="s">
        <v>494</v>
      </c>
      <c r="I3125" s="21"/>
      <c r="J3125" s="57"/>
      <c r="K3125" s="133" t="s">
        <v>9393</v>
      </c>
      <c r="L3125" s="133" t="s">
        <v>9392</v>
      </c>
      <c r="M3125" s="21">
        <v>32</v>
      </c>
      <c r="N3125" s="21">
        <v>33</v>
      </c>
      <c r="O3125" s="21" t="s">
        <v>510</v>
      </c>
      <c r="P3125" s="124" t="s">
        <v>2189</v>
      </c>
      <c r="Q3125" s="57">
        <v>2009</v>
      </c>
      <c r="R3125" s="57" t="s">
        <v>2412</v>
      </c>
      <c r="S3125" s="57" t="s">
        <v>9391</v>
      </c>
      <c r="T3125" s="116">
        <v>643</v>
      </c>
      <c r="U3125" s="111">
        <v>45</v>
      </c>
      <c r="V3125" s="113">
        <f t="shared" si="578"/>
        <v>534.40444444444449</v>
      </c>
      <c r="W3125" s="113">
        <f t="shared" si="579"/>
        <v>108.59555555555551</v>
      </c>
      <c r="X3125" s="112">
        <f t="shared" si="580"/>
        <v>108595.5555555555</v>
      </c>
      <c r="Y3125" s="111"/>
      <c r="Z3125" s="110">
        <f t="shared" si="588"/>
        <v>37</v>
      </c>
      <c r="AA3125" s="109">
        <f t="shared" si="581"/>
        <v>32.15</v>
      </c>
      <c r="AB3125" s="109">
        <f t="shared" si="582"/>
        <v>32150</v>
      </c>
      <c r="AC3125" s="108">
        <f t="shared" si="583"/>
        <v>610.85</v>
      </c>
      <c r="AD3125" s="107">
        <f t="shared" si="584"/>
        <v>2.2222222222222223E-2</v>
      </c>
      <c r="AE3125" s="106">
        <f t="shared" si="585"/>
        <v>13.574444444444445</v>
      </c>
      <c r="AF3125" s="105">
        <f t="shared" si="586"/>
        <v>122.16999999999996</v>
      </c>
      <c r="AG3125" s="105">
        <f t="shared" si="587"/>
        <v>520.83000000000004</v>
      </c>
    </row>
    <row r="3126" spans="1:33" s="88" customFormat="1" x14ac:dyDescent="0.35">
      <c r="A3126" s="21">
        <v>10141103</v>
      </c>
      <c r="B3126" s="115" t="s">
        <v>1665</v>
      </c>
      <c r="C3126" s="115" t="s">
        <v>710</v>
      </c>
      <c r="D3126" s="133" t="s">
        <v>9390</v>
      </c>
      <c r="E3126" s="114" t="str">
        <f t="shared" si="577"/>
        <v>TRANSFORMADOR MARCA:Tanelec  PT 139R</v>
      </c>
      <c r="F3126" s="57" t="s">
        <v>2390</v>
      </c>
      <c r="G3126" s="21"/>
      <c r="H3126" s="21" t="s">
        <v>494</v>
      </c>
      <c r="I3126" s="21"/>
      <c r="J3126" s="21"/>
      <c r="K3126" s="133" t="s">
        <v>9389</v>
      </c>
      <c r="L3126" s="133" t="s">
        <v>9388</v>
      </c>
      <c r="M3126" s="21">
        <v>315</v>
      </c>
      <c r="N3126" s="21">
        <v>33</v>
      </c>
      <c r="O3126" s="21" t="s">
        <v>510</v>
      </c>
      <c r="P3126" s="124" t="s">
        <v>516</v>
      </c>
      <c r="Q3126" s="21">
        <v>2009</v>
      </c>
      <c r="R3126" s="21" t="s">
        <v>9380</v>
      </c>
      <c r="S3126" s="21" t="s">
        <v>9387</v>
      </c>
      <c r="T3126" s="116">
        <v>1039</v>
      </c>
      <c r="U3126" s="111">
        <v>45</v>
      </c>
      <c r="V3126" s="113">
        <f t="shared" si="578"/>
        <v>863.52444444444438</v>
      </c>
      <c r="W3126" s="113">
        <f t="shared" si="579"/>
        <v>175.47555555555562</v>
      </c>
      <c r="X3126" s="112">
        <f t="shared" si="580"/>
        <v>175475.55555555562</v>
      </c>
      <c r="Y3126" s="111"/>
      <c r="Z3126" s="110">
        <f t="shared" si="588"/>
        <v>37</v>
      </c>
      <c r="AA3126" s="109">
        <f t="shared" si="581"/>
        <v>51.95</v>
      </c>
      <c r="AB3126" s="109">
        <f t="shared" si="582"/>
        <v>51950</v>
      </c>
      <c r="AC3126" s="108">
        <f t="shared" si="583"/>
        <v>987.05</v>
      </c>
      <c r="AD3126" s="107">
        <f t="shared" si="584"/>
        <v>2.2222222222222223E-2</v>
      </c>
      <c r="AE3126" s="106">
        <f t="shared" si="585"/>
        <v>21.934444444444445</v>
      </c>
      <c r="AF3126" s="105">
        <f t="shared" si="586"/>
        <v>197.41000000000005</v>
      </c>
      <c r="AG3126" s="105">
        <f t="shared" si="587"/>
        <v>841.58999999999992</v>
      </c>
    </row>
    <row r="3127" spans="1:33" s="88" customFormat="1" x14ac:dyDescent="0.35">
      <c r="A3127" s="21">
        <v>10141103</v>
      </c>
      <c r="B3127" s="115" t="s">
        <v>1665</v>
      </c>
      <c r="C3127" s="115" t="s">
        <v>710</v>
      </c>
      <c r="D3127" s="133" t="s">
        <v>9386</v>
      </c>
      <c r="E3127" s="114" t="str">
        <f t="shared" si="577"/>
        <v>TRANSFORMADOR MARCA:Pauwels Trafo  PT 673</v>
      </c>
      <c r="F3127" s="57" t="s">
        <v>2381</v>
      </c>
      <c r="G3127" s="21"/>
      <c r="H3127" s="21" t="s">
        <v>494</v>
      </c>
      <c r="I3127" s="21"/>
      <c r="J3127" s="21"/>
      <c r="K3127" s="133" t="s">
        <v>9385</v>
      </c>
      <c r="L3127" s="133" t="s">
        <v>9384</v>
      </c>
      <c r="M3127" s="21">
        <v>50</v>
      </c>
      <c r="N3127" s="21">
        <v>33</v>
      </c>
      <c r="O3127" s="21" t="s">
        <v>510</v>
      </c>
      <c r="P3127" s="124" t="s">
        <v>516</v>
      </c>
      <c r="Q3127" s="21">
        <v>2009</v>
      </c>
      <c r="R3127" s="21" t="s">
        <v>2404</v>
      </c>
      <c r="S3127" s="21">
        <v>11110903060</v>
      </c>
      <c r="T3127" s="116">
        <v>643</v>
      </c>
      <c r="U3127" s="111">
        <v>45</v>
      </c>
      <c r="V3127" s="113">
        <f t="shared" si="578"/>
        <v>534.40444444444449</v>
      </c>
      <c r="W3127" s="113">
        <f t="shared" si="579"/>
        <v>108.59555555555551</v>
      </c>
      <c r="X3127" s="112">
        <f t="shared" si="580"/>
        <v>108595.5555555555</v>
      </c>
      <c r="Y3127" s="111"/>
      <c r="Z3127" s="110">
        <f t="shared" si="588"/>
        <v>37</v>
      </c>
      <c r="AA3127" s="109">
        <f t="shared" si="581"/>
        <v>32.15</v>
      </c>
      <c r="AB3127" s="109">
        <f t="shared" si="582"/>
        <v>32150</v>
      </c>
      <c r="AC3127" s="108">
        <f t="shared" si="583"/>
        <v>610.85</v>
      </c>
      <c r="AD3127" s="107">
        <f t="shared" si="584"/>
        <v>2.2222222222222223E-2</v>
      </c>
      <c r="AE3127" s="106">
        <f t="shared" si="585"/>
        <v>13.574444444444445</v>
      </c>
      <c r="AF3127" s="105">
        <f t="shared" si="586"/>
        <v>122.16999999999996</v>
      </c>
      <c r="AG3127" s="105">
        <f t="shared" si="587"/>
        <v>520.83000000000004</v>
      </c>
    </row>
    <row r="3128" spans="1:33" s="88" customFormat="1" x14ac:dyDescent="0.35">
      <c r="A3128" s="21">
        <v>10141103</v>
      </c>
      <c r="B3128" s="115" t="s">
        <v>1665</v>
      </c>
      <c r="C3128" s="115" t="s">
        <v>710</v>
      </c>
      <c r="D3128" s="133" t="s">
        <v>9383</v>
      </c>
      <c r="E3128" s="114" t="str">
        <f t="shared" si="577"/>
        <v>TRANSFORMADOR MARCA:Tanelec  PT 686</v>
      </c>
      <c r="F3128" s="57" t="s">
        <v>2381</v>
      </c>
      <c r="G3128" s="21"/>
      <c r="H3128" s="21" t="s">
        <v>494</v>
      </c>
      <c r="I3128" s="21"/>
      <c r="J3128" s="21"/>
      <c r="K3128" s="133" t="s">
        <v>9382</v>
      </c>
      <c r="L3128" s="133" t="s">
        <v>9381</v>
      </c>
      <c r="M3128" s="21">
        <v>50</v>
      </c>
      <c r="N3128" s="21">
        <v>33</v>
      </c>
      <c r="O3128" s="21" t="s">
        <v>510</v>
      </c>
      <c r="P3128" s="124" t="s">
        <v>516</v>
      </c>
      <c r="Q3128" s="21">
        <v>2009</v>
      </c>
      <c r="R3128" s="21" t="s">
        <v>9380</v>
      </c>
      <c r="S3128" s="21" t="s">
        <v>9379</v>
      </c>
      <c r="T3128" s="116">
        <v>643</v>
      </c>
      <c r="U3128" s="111">
        <v>45</v>
      </c>
      <c r="V3128" s="113">
        <f t="shared" si="578"/>
        <v>534.40444444444449</v>
      </c>
      <c r="W3128" s="113">
        <f t="shared" si="579"/>
        <v>108.59555555555551</v>
      </c>
      <c r="X3128" s="112">
        <f t="shared" si="580"/>
        <v>108595.5555555555</v>
      </c>
      <c r="Y3128" s="111"/>
      <c r="Z3128" s="110">
        <f t="shared" si="588"/>
        <v>37</v>
      </c>
      <c r="AA3128" s="109">
        <f t="shared" si="581"/>
        <v>32.15</v>
      </c>
      <c r="AB3128" s="109">
        <f t="shared" si="582"/>
        <v>32150</v>
      </c>
      <c r="AC3128" s="108">
        <f t="shared" si="583"/>
        <v>610.85</v>
      </c>
      <c r="AD3128" s="107">
        <f t="shared" si="584"/>
        <v>2.2222222222222223E-2</v>
      </c>
      <c r="AE3128" s="106">
        <f t="shared" si="585"/>
        <v>13.574444444444445</v>
      </c>
      <c r="AF3128" s="105">
        <f t="shared" si="586"/>
        <v>122.16999999999996</v>
      </c>
      <c r="AG3128" s="105">
        <f t="shared" si="587"/>
        <v>520.83000000000004</v>
      </c>
    </row>
    <row r="3129" spans="1:33" s="88" customFormat="1" x14ac:dyDescent="0.35">
      <c r="A3129" s="21">
        <v>10141103</v>
      </c>
      <c r="B3129" s="115" t="s">
        <v>1665</v>
      </c>
      <c r="C3129" s="115" t="s">
        <v>710</v>
      </c>
      <c r="D3129" s="133" t="s">
        <v>9378</v>
      </c>
      <c r="E3129" s="114" t="str">
        <f t="shared" si="577"/>
        <v>TRANSFORMADOR MARCA:Desta Power Malta  PT 34 RE</v>
      </c>
      <c r="F3129" s="57" t="s">
        <v>2359</v>
      </c>
      <c r="G3129" s="21"/>
      <c r="H3129" s="21" t="s">
        <v>1695</v>
      </c>
      <c r="I3129" s="21"/>
      <c r="J3129" s="21"/>
      <c r="K3129" s="133" t="s">
        <v>9377</v>
      </c>
      <c r="L3129" s="133" t="s">
        <v>9376</v>
      </c>
      <c r="M3129" s="21">
        <v>32</v>
      </c>
      <c r="N3129" s="21">
        <v>33</v>
      </c>
      <c r="O3129" s="21">
        <v>0.23</v>
      </c>
      <c r="P3129" s="124" t="s">
        <v>2189</v>
      </c>
      <c r="Q3129" s="21">
        <v>2009</v>
      </c>
      <c r="R3129" s="21" t="s">
        <v>2412</v>
      </c>
      <c r="S3129" s="21" t="s">
        <v>9375</v>
      </c>
      <c r="T3129" s="116">
        <v>643</v>
      </c>
      <c r="U3129" s="111">
        <v>45</v>
      </c>
      <c r="V3129" s="113">
        <f t="shared" si="578"/>
        <v>534.40444444444449</v>
      </c>
      <c r="W3129" s="113">
        <f t="shared" si="579"/>
        <v>108.59555555555551</v>
      </c>
      <c r="X3129" s="112">
        <f t="shared" si="580"/>
        <v>108595.5555555555</v>
      </c>
      <c r="Y3129" s="111"/>
      <c r="Z3129" s="110">
        <f t="shared" si="588"/>
        <v>37</v>
      </c>
      <c r="AA3129" s="109">
        <f t="shared" si="581"/>
        <v>32.15</v>
      </c>
      <c r="AB3129" s="109">
        <f t="shared" si="582"/>
        <v>32150</v>
      </c>
      <c r="AC3129" s="108">
        <f t="shared" si="583"/>
        <v>610.85</v>
      </c>
      <c r="AD3129" s="107">
        <f t="shared" si="584"/>
        <v>2.2222222222222223E-2</v>
      </c>
      <c r="AE3129" s="106">
        <f t="shared" si="585"/>
        <v>13.574444444444445</v>
      </c>
      <c r="AF3129" s="105">
        <f t="shared" si="586"/>
        <v>122.16999999999996</v>
      </c>
      <c r="AG3129" s="105">
        <f t="shared" si="587"/>
        <v>520.83000000000004</v>
      </c>
    </row>
    <row r="3130" spans="1:33" s="88" customFormat="1" x14ac:dyDescent="0.35">
      <c r="A3130" s="21">
        <v>10141103</v>
      </c>
      <c r="B3130" s="115" t="s">
        <v>1665</v>
      </c>
      <c r="C3130" s="115" t="s">
        <v>710</v>
      </c>
      <c r="D3130" s="133" t="s">
        <v>9374</v>
      </c>
      <c r="E3130" s="114" t="str">
        <f t="shared" si="577"/>
        <v>TRANSFORMADOR MARCA:Efacec  PT 13 RE</v>
      </c>
      <c r="F3130" s="57" t="s">
        <v>2359</v>
      </c>
      <c r="G3130" s="21"/>
      <c r="H3130" s="21" t="s">
        <v>1695</v>
      </c>
      <c r="I3130" s="21"/>
      <c r="J3130" s="21"/>
      <c r="K3130" s="133" t="s">
        <v>9373</v>
      </c>
      <c r="L3130" s="133" t="s">
        <v>9372</v>
      </c>
      <c r="M3130" s="21">
        <v>315</v>
      </c>
      <c r="N3130" s="21">
        <v>33</v>
      </c>
      <c r="O3130" s="21" t="s">
        <v>332</v>
      </c>
      <c r="P3130" s="124" t="s">
        <v>516</v>
      </c>
      <c r="Q3130" s="21">
        <v>2009</v>
      </c>
      <c r="R3130" s="21" t="s">
        <v>535</v>
      </c>
      <c r="S3130" s="21"/>
      <c r="T3130" s="116">
        <v>1039</v>
      </c>
      <c r="U3130" s="111">
        <v>45</v>
      </c>
      <c r="V3130" s="113">
        <f t="shared" si="578"/>
        <v>863.52444444444438</v>
      </c>
      <c r="W3130" s="113">
        <f t="shared" si="579"/>
        <v>175.47555555555562</v>
      </c>
      <c r="X3130" s="112">
        <f t="shared" si="580"/>
        <v>175475.55555555562</v>
      </c>
      <c r="Y3130" s="111"/>
      <c r="Z3130" s="110">
        <f t="shared" si="588"/>
        <v>37</v>
      </c>
      <c r="AA3130" s="109">
        <f t="shared" si="581"/>
        <v>51.95</v>
      </c>
      <c r="AB3130" s="109">
        <f t="shared" si="582"/>
        <v>51950</v>
      </c>
      <c r="AC3130" s="108">
        <f t="shared" si="583"/>
        <v>987.05</v>
      </c>
      <c r="AD3130" s="107">
        <f t="shared" si="584"/>
        <v>2.2222222222222223E-2</v>
      </c>
      <c r="AE3130" s="106">
        <f t="shared" si="585"/>
        <v>21.934444444444445</v>
      </c>
      <c r="AF3130" s="105">
        <f t="shared" si="586"/>
        <v>197.41000000000005</v>
      </c>
      <c r="AG3130" s="105">
        <f t="shared" si="587"/>
        <v>841.58999999999992</v>
      </c>
    </row>
    <row r="3131" spans="1:33" s="88" customFormat="1" x14ac:dyDescent="0.35">
      <c r="A3131" s="21">
        <v>10141103</v>
      </c>
      <c r="B3131" s="115" t="s">
        <v>1665</v>
      </c>
      <c r="C3131" s="115" t="s">
        <v>710</v>
      </c>
      <c r="D3131" s="133" t="s">
        <v>8330</v>
      </c>
      <c r="E3131" s="114" t="str">
        <f t="shared" si="577"/>
        <v>TRANSFORMADOR MARCA:Desta Power Malta  PT 08 RE</v>
      </c>
      <c r="F3131" s="57" t="s">
        <v>2359</v>
      </c>
      <c r="G3131" s="21"/>
      <c r="H3131" s="21" t="s">
        <v>1695</v>
      </c>
      <c r="I3131" s="21"/>
      <c r="J3131" s="21"/>
      <c r="K3131" s="133" t="s">
        <v>9371</v>
      </c>
      <c r="L3131" s="133" t="s">
        <v>9370</v>
      </c>
      <c r="M3131" s="21">
        <v>250</v>
      </c>
      <c r="N3131" s="21">
        <v>33</v>
      </c>
      <c r="O3131" s="21" t="s">
        <v>510</v>
      </c>
      <c r="P3131" s="124" t="s">
        <v>516</v>
      </c>
      <c r="Q3131" s="21">
        <v>2009</v>
      </c>
      <c r="R3131" s="21" t="s">
        <v>2412</v>
      </c>
      <c r="S3131" s="21" t="s">
        <v>9369</v>
      </c>
      <c r="T3131" s="116">
        <v>991</v>
      </c>
      <c r="U3131" s="111">
        <v>45</v>
      </c>
      <c r="V3131" s="113">
        <f t="shared" si="578"/>
        <v>823.63111111111107</v>
      </c>
      <c r="W3131" s="113">
        <f t="shared" si="579"/>
        <v>167.36888888888893</v>
      </c>
      <c r="X3131" s="112">
        <f t="shared" si="580"/>
        <v>167368.88888888893</v>
      </c>
      <c r="Y3131" s="111"/>
      <c r="Z3131" s="110">
        <f t="shared" si="588"/>
        <v>37</v>
      </c>
      <c r="AA3131" s="109">
        <f t="shared" si="581"/>
        <v>49.550000000000004</v>
      </c>
      <c r="AB3131" s="109">
        <f t="shared" si="582"/>
        <v>49550.000000000007</v>
      </c>
      <c r="AC3131" s="108">
        <f t="shared" si="583"/>
        <v>941.45</v>
      </c>
      <c r="AD3131" s="107">
        <f t="shared" si="584"/>
        <v>2.2222222222222223E-2</v>
      </c>
      <c r="AE3131" s="106">
        <f t="shared" si="585"/>
        <v>20.921111111111113</v>
      </c>
      <c r="AF3131" s="105">
        <f t="shared" si="586"/>
        <v>188.29000000000005</v>
      </c>
      <c r="AG3131" s="105">
        <f t="shared" si="587"/>
        <v>802.70999999999992</v>
      </c>
    </row>
    <row r="3132" spans="1:33" s="88" customFormat="1" x14ac:dyDescent="0.35">
      <c r="A3132" s="21">
        <v>10141103</v>
      </c>
      <c r="B3132" s="115" t="s">
        <v>1665</v>
      </c>
      <c r="C3132" s="115" t="s">
        <v>710</v>
      </c>
      <c r="D3132" s="133" t="s">
        <v>4746</v>
      </c>
      <c r="E3132" s="114" t="str">
        <f t="shared" si="577"/>
        <v>TRANSFORMADOR MARCA:Desta Power Malta  PT 05 RE</v>
      </c>
      <c r="F3132" s="57" t="s">
        <v>2359</v>
      </c>
      <c r="G3132" s="21"/>
      <c r="H3132" s="21" t="s">
        <v>1695</v>
      </c>
      <c r="I3132" s="21"/>
      <c r="J3132" s="21"/>
      <c r="K3132" s="133" t="s">
        <v>9368</v>
      </c>
      <c r="L3132" s="133" t="s">
        <v>9367</v>
      </c>
      <c r="M3132" s="21">
        <v>160</v>
      </c>
      <c r="N3132" s="21">
        <v>6.6</v>
      </c>
      <c r="O3132" s="21" t="s">
        <v>510</v>
      </c>
      <c r="P3132" s="124" t="s">
        <v>2189</v>
      </c>
      <c r="Q3132" s="21">
        <v>2009</v>
      </c>
      <c r="R3132" s="21" t="s">
        <v>2412</v>
      </c>
      <c r="S3132" s="21" t="s">
        <v>9366</v>
      </c>
      <c r="T3132" s="116">
        <v>572</v>
      </c>
      <c r="U3132" s="111">
        <v>45</v>
      </c>
      <c r="V3132" s="113">
        <f t="shared" si="578"/>
        <v>475.39555555555552</v>
      </c>
      <c r="W3132" s="113">
        <f t="shared" si="579"/>
        <v>96.604444444444482</v>
      </c>
      <c r="X3132" s="112">
        <f t="shared" si="580"/>
        <v>96604.444444444482</v>
      </c>
      <c r="Y3132" s="111"/>
      <c r="Z3132" s="110">
        <f t="shared" si="588"/>
        <v>37</v>
      </c>
      <c r="AA3132" s="109">
        <f t="shared" si="581"/>
        <v>28.6</v>
      </c>
      <c r="AB3132" s="109">
        <f t="shared" si="582"/>
        <v>28600</v>
      </c>
      <c r="AC3132" s="108">
        <f t="shared" si="583"/>
        <v>543.4</v>
      </c>
      <c r="AD3132" s="107">
        <f t="shared" si="584"/>
        <v>2.2222222222222223E-2</v>
      </c>
      <c r="AE3132" s="106">
        <f t="shared" si="585"/>
        <v>12.075555555555555</v>
      </c>
      <c r="AF3132" s="105">
        <f t="shared" si="586"/>
        <v>108.68000000000004</v>
      </c>
      <c r="AG3132" s="105">
        <f t="shared" si="587"/>
        <v>463.31999999999994</v>
      </c>
    </row>
    <row r="3133" spans="1:33" s="88" customFormat="1" x14ac:dyDescent="0.35">
      <c r="A3133" s="21">
        <v>10141103</v>
      </c>
      <c r="B3133" s="115" t="s">
        <v>1665</v>
      </c>
      <c r="C3133" s="115" t="s">
        <v>710</v>
      </c>
      <c r="D3133" s="133" t="s">
        <v>9365</v>
      </c>
      <c r="E3133" s="114" t="str">
        <f t="shared" si="577"/>
        <v>TRANSFORMADOR MARCA:Desta Power Malta  PT 24 RE</v>
      </c>
      <c r="F3133" s="57" t="s">
        <v>2359</v>
      </c>
      <c r="G3133" s="21"/>
      <c r="H3133" s="21" t="s">
        <v>1695</v>
      </c>
      <c r="I3133" s="21"/>
      <c r="J3133" s="21"/>
      <c r="K3133" s="133" t="s">
        <v>9364</v>
      </c>
      <c r="L3133" s="133" t="s">
        <v>9363</v>
      </c>
      <c r="M3133" s="21">
        <v>25</v>
      </c>
      <c r="N3133" s="21">
        <v>33</v>
      </c>
      <c r="O3133" s="21">
        <v>0.23</v>
      </c>
      <c r="P3133" s="124" t="s">
        <v>516</v>
      </c>
      <c r="Q3133" s="21">
        <v>2009</v>
      </c>
      <c r="R3133" s="21" t="s">
        <v>2412</v>
      </c>
      <c r="S3133" s="21" t="s">
        <v>9362</v>
      </c>
      <c r="T3133" s="116">
        <v>643</v>
      </c>
      <c r="U3133" s="111">
        <v>45</v>
      </c>
      <c r="V3133" s="113">
        <f t="shared" si="578"/>
        <v>534.40444444444449</v>
      </c>
      <c r="W3133" s="113">
        <f t="shared" si="579"/>
        <v>108.59555555555551</v>
      </c>
      <c r="X3133" s="112">
        <f t="shared" si="580"/>
        <v>108595.5555555555</v>
      </c>
      <c r="Y3133" s="111"/>
      <c r="Z3133" s="110">
        <f t="shared" si="588"/>
        <v>37</v>
      </c>
      <c r="AA3133" s="109">
        <f t="shared" si="581"/>
        <v>32.15</v>
      </c>
      <c r="AB3133" s="109">
        <f t="shared" si="582"/>
        <v>32150</v>
      </c>
      <c r="AC3133" s="108">
        <f t="shared" si="583"/>
        <v>610.85</v>
      </c>
      <c r="AD3133" s="107">
        <f t="shared" si="584"/>
        <v>2.2222222222222223E-2</v>
      </c>
      <c r="AE3133" s="106">
        <f t="shared" si="585"/>
        <v>13.574444444444445</v>
      </c>
      <c r="AF3133" s="105">
        <f t="shared" si="586"/>
        <v>122.16999999999996</v>
      </c>
      <c r="AG3133" s="105">
        <f t="shared" si="587"/>
        <v>520.83000000000004</v>
      </c>
    </row>
    <row r="3134" spans="1:33" s="88" customFormat="1" x14ac:dyDescent="0.35">
      <c r="A3134" s="21">
        <v>10141103</v>
      </c>
      <c r="B3134" s="115" t="s">
        <v>1665</v>
      </c>
      <c r="C3134" s="115" t="s">
        <v>710</v>
      </c>
      <c r="D3134" s="133" t="s">
        <v>9361</v>
      </c>
      <c r="E3134" s="114" t="str">
        <f t="shared" si="577"/>
        <v>TRANSFORMADOR MARCA:Desta Power Malta  PT 25 RE</v>
      </c>
      <c r="F3134" s="57" t="s">
        <v>2359</v>
      </c>
      <c r="G3134" s="21"/>
      <c r="H3134" s="21" t="s">
        <v>1695</v>
      </c>
      <c r="I3134" s="21"/>
      <c r="J3134" s="21"/>
      <c r="K3134" s="133" t="s">
        <v>9360</v>
      </c>
      <c r="L3134" s="133" t="s">
        <v>9359</v>
      </c>
      <c r="M3134" s="21">
        <v>32</v>
      </c>
      <c r="N3134" s="21">
        <v>33</v>
      </c>
      <c r="O3134" s="21">
        <v>0.23</v>
      </c>
      <c r="P3134" s="124" t="s">
        <v>516</v>
      </c>
      <c r="Q3134" s="21">
        <v>2009</v>
      </c>
      <c r="R3134" s="21" t="s">
        <v>2412</v>
      </c>
      <c r="S3134" s="21" t="s">
        <v>9358</v>
      </c>
      <c r="T3134" s="116">
        <v>643</v>
      </c>
      <c r="U3134" s="111">
        <v>45</v>
      </c>
      <c r="V3134" s="113">
        <f t="shared" si="578"/>
        <v>534.40444444444449</v>
      </c>
      <c r="W3134" s="113">
        <f t="shared" si="579"/>
        <v>108.59555555555551</v>
      </c>
      <c r="X3134" s="112">
        <f t="shared" si="580"/>
        <v>108595.5555555555</v>
      </c>
      <c r="Y3134" s="111"/>
      <c r="Z3134" s="110">
        <f t="shared" si="588"/>
        <v>37</v>
      </c>
      <c r="AA3134" s="109">
        <f t="shared" si="581"/>
        <v>32.15</v>
      </c>
      <c r="AB3134" s="109">
        <f t="shared" si="582"/>
        <v>32150</v>
      </c>
      <c r="AC3134" s="108">
        <f t="shared" si="583"/>
        <v>610.85</v>
      </c>
      <c r="AD3134" s="107">
        <f t="shared" si="584"/>
        <v>2.2222222222222223E-2</v>
      </c>
      <c r="AE3134" s="106">
        <f t="shared" si="585"/>
        <v>13.574444444444445</v>
      </c>
      <c r="AF3134" s="105">
        <f t="shared" si="586"/>
        <v>122.16999999999996</v>
      </c>
      <c r="AG3134" s="105">
        <f t="shared" si="587"/>
        <v>520.83000000000004</v>
      </c>
    </row>
    <row r="3135" spans="1:33" s="88" customFormat="1" x14ac:dyDescent="0.35">
      <c r="A3135" s="21">
        <v>10141103</v>
      </c>
      <c r="B3135" s="115" t="s">
        <v>1665</v>
      </c>
      <c r="C3135" s="115" t="s">
        <v>710</v>
      </c>
      <c r="D3135" s="133" t="s">
        <v>9357</v>
      </c>
      <c r="E3135" s="114" t="str">
        <f t="shared" si="577"/>
        <v>TRANSFORMADOR MARCA:Desta Power Malta  PT 9</v>
      </c>
      <c r="F3135" s="57" t="s">
        <v>2350</v>
      </c>
      <c r="G3135" s="21"/>
      <c r="H3135" s="21" t="s">
        <v>1695</v>
      </c>
      <c r="I3135" s="21"/>
      <c r="J3135" s="21"/>
      <c r="K3135" s="133" t="s">
        <v>9356</v>
      </c>
      <c r="L3135" s="133" t="s">
        <v>9355</v>
      </c>
      <c r="M3135" s="21">
        <v>160</v>
      </c>
      <c r="N3135" s="21">
        <v>33</v>
      </c>
      <c r="O3135" s="21" t="s">
        <v>510</v>
      </c>
      <c r="P3135" s="124" t="s">
        <v>516</v>
      </c>
      <c r="Q3135" s="21">
        <v>2009</v>
      </c>
      <c r="R3135" s="21" t="s">
        <v>2412</v>
      </c>
      <c r="S3135" s="21" t="s">
        <v>9354</v>
      </c>
      <c r="T3135" s="116">
        <v>991</v>
      </c>
      <c r="U3135" s="111">
        <v>45</v>
      </c>
      <c r="V3135" s="113">
        <f t="shared" si="578"/>
        <v>823.63111111111107</v>
      </c>
      <c r="W3135" s="113">
        <f t="shared" si="579"/>
        <v>167.36888888888893</v>
      </c>
      <c r="X3135" s="112">
        <f t="shared" si="580"/>
        <v>167368.88888888893</v>
      </c>
      <c r="Y3135" s="111"/>
      <c r="Z3135" s="110">
        <f t="shared" si="588"/>
        <v>37</v>
      </c>
      <c r="AA3135" s="109">
        <f t="shared" si="581"/>
        <v>49.550000000000004</v>
      </c>
      <c r="AB3135" s="109">
        <f t="shared" si="582"/>
        <v>49550.000000000007</v>
      </c>
      <c r="AC3135" s="108">
        <f t="shared" si="583"/>
        <v>941.45</v>
      </c>
      <c r="AD3135" s="107">
        <f t="shared" si="584"/>
        <v>2.2222222222222223E-2</v>
      </c>
      <c r="AE3135" s="106">
        <f t="shared" si="585"/>
        <v>20.921111111111113</v>
      </c>
      <c r="AF3135" s="105">
        <f t="shared" si="586"/>
        <v>188.29000000000005</v>
      </c>
      <c r="AG3135" s="105">
        <f t="shared" si="587"/>
        <v>802.70999999999992</v>
      </c>
    </row>
    <row r="3136" spans="1:33" s="88" customFormat="1" x14ac:dyDescent="0.35">
      <c r="A3136" s="21">
        <v>10141103</v>
      </c>
      <c r="B3136" s="115" t="s">
        <v>1665</v>
      </c>
      <c r="C3136" s="115" t="s">
        <v>710</v>
      </c>
      <c r="D3136" s="57" t="s">
        <v>6797</v>
      </c>
      <c r="E3136" s="114" t="str">
        <f t="shared" si="577"/>
        <v>TRANSFORMADOR MARCA:i.t.b.  PT 11 RE</v>
      </c>
      <c r="F3136" s="57" t="s">
        <v>3544</v>
      </c>
      <c r="G3136" s="21"/>
      <c r="H3136" s="21" t="s">
        <v>1695</v>
      </c>
      <c r="I3136" s="21"/>
      <c r="J3136" s="21"/>
      <c r="K3136" s="133" t="s">
        <v>9353</v>
      </c>
      <c r="L3136" s="133" t="s">
        <v>9352</v>
      </c>
      <c r="M3136" s="21">
        <v>160</v>
      </c>
      <c r="N3136" s="21">
        <v>33</v>
      </c>
      <c r="O3136" s="21">
        <v>0.4</v>
      </c>
      <c r="P3136" s="124" t="s">
        <v>516</v>
      </c>
      <c r="Q3136" s="21">
        <v>2009</v>
      </c>
      <c r="R3136" s="21" t="s">
        <v>2427</v>
      </c>
      <c r="S3136" s="21">
        <v>605673</v>
      </c>
      <c r="T3136" s="116">
        <v>991</v>
      </c>
      <c r="U3136" s="111">
        <v>45</v>
      </c>
      <c r="V3136" s="113">
        <f t="shared" si="578"/>
        <v>823.63111111111107</v>
      </c>
      <c r="W3136" s="113">
        <f t="shared" si="579"/>
        <v>167.36888888888893</v>
      </c>
      <c r="X3136" s="112">
        <f t="shared" si="580"/>
        <v>167368.88888888893</v>
      </c>
      <c r="Y3136" s="111"/>
      <c r="Z3136" s="110">
        <f t="shared" si="588"/>
        <v>37</v>
      </c>
      <c r="AA3136" s="109">
        <f t="shared" si="581"/>
        <v>49.550000000000004</v>
      </c>
      <c r="AB3136" s="109">
        <f t="shared" si="582"/>
        <v>49550.000000000007</v>
      </c>
      <c r="AC3136" s="108">
        <f t="shared" si="583"/>
        <v>941.45</v>
      </c>
      <c r="AD3136" s="107">
        <f t="shared" si="584"/>
        <v>2.2222222222222223E-2</v>
      </c>
      <c r="AE3136" s="106">
        <f t="shared" si="585"/>
        <v>20.921111111111113</v>
      </c>
      <c r="AF3136" s="105">
        <f t="shared" si="586"/>
        <v>188.29000000000005</v>
      </c>
      <c r="AG3136" s="105">
        <f t="shared" si="587"/>
        <v>802.70999999999992</v>
      </c>
    </row>
    <row r="3137" spans="1:33" s="88" customFormat="1" x14ac:dyDescent="0.35">
      <c r="A3137" s="21">
        <v>10141103</v>
      </c>
      <c r="B3137" s="115" t="s">
        <v>1665</v>
      </c>
      <c r="C3137" s="115" t="s">
        <v>710</v>
      </c>
      <c r="D3137" s="57" t="s">
        <v>7521</v>
      </c>
      <c r="E3137" s="114" t="str">
        <f t="shared" si="577"/>
        <v>TRANSFORMADOR MARCA:i.t.b.  PT 02 RE</v>
      </c>
      <c r="F3137" s="57" t="s">
        <v>3544</v>
      </c>
      <c r="G3137" s="21"/>
      <c r="H3137" s="21" t="s">
        <v>1695</v>
      </c>
      <c r="I3137" s="21"/>
      <c r="J3137" s="21"/>
      <c r="K3137" s="133" t="s">
        <v>9351</v>
      </c>
      <c r="L3137" s="133" t="s">
        <v>9350</v>
      </c>
      <c r="M3137" s="21">
        <v>160</v>
      </c>
      <c r="N3137" s="21">
        <v>33</v>
      </c>
      <c r="O3137" s="21">
        <v>0.4</v>
      </c>
      <c r="P3137" s="124" t="s">
        <v>516</v>
      </c>
      <c r="Q3137" s="21">
        <v>2009</v>
      </c>
      <c r="R3137" s="61" t="s">
        <v>2427</v>
      </c>
      <c r="S3137" s="21">
        <v>626568</v>
      </c>
      <c r="T3137" s="116">
        <v>991</v>
      </c>
      <c r="U3137" s="111">
        <v>45</v>
      </c>
      <c r="V3137" s="113">
        <f t="shared" si="578"/>
        <v>823.63111111111107</v>
      </c>
      <c r="W3137" s="113">
        <f t="shared" si="579"/>
        <v>167.36888888888893</v>
      </c>
      <c r="X3137" s="112">
        <f t="shared" si="580"/>
        <v>167368.88888888893</v>
      </c>
      <c r="Y3137" s="111"/>
      <c r="Z3137" s="110">
        <f t="shared" si="588"/>
        <v>37</v>
      </c>
      <c r="AA3137" s="109">
        <f t="shared" si="581"/>
        <v>49.550000000000004</v>
      </c>
      <c r="AB3137" s="109">
        <f t="shared" si="582"/>
        <v>49550.000000000007</v>
      </c>
      <c r="AC3137" s="108">
        <f t="shared" si="583"/>
        <v>941.45</v>
      </c>
      <c r="AD3137" s="107">
        <f t="shared" si="584"/>
        <v>2.2222222222222223E-2</v>
      </c>
      <c r="AE3137" s="106">
        <f t="shared" si="585"/>
        <v>20.921111111111113</v>
      </c>
      <c r="AF3137" s="105">
        <f t="shared" si="586"/>
        <v>188.29000000000005</v>
      </c>
      <c r="AG3137" s="105">
        <f t="shared" si="587"/>
        <v>802.70999999999992</v>
      </c>
    </row>
    <row r="3138" spans="1:33" s="88" customFormat="1" x14ac:dyDescent="0.35">
      <c r="A3138" s="21">
        <v>10141103</v>
      </c>
      <c r="B3138" s="115" t="s">
        <v>1665</v>
      </c>
      <c r="C3138" s="115" t="s">
        <v>710</v>
      </c>
      <c r="D3138" s="57" t="s">
        <v>9349</v>
      </c>
      <c r="E3138" s="114" t="str">
        <f t="shared" ref="E3138:E3201" si="589">+CONCATENATE(C3138," ","MARCA:",R3138," ",G3138," ",D3138,)</f>
        <v>TRANSFORMADOR MARCA:Mandlakhazi Electrical  PT 14 RE</v>
      </c>
      <c r="F3138" s="57" t="s">
        <v>3544</v>
      </c>
      <c r="G3138" s="21"/>
      <c r="H3138" s="21" t="s">
        <v>1695</v>
      </c>
      <c r="I3138" s="21"/>
      <c r="J3138" s="21"/>
      <c r="K3138" s="133" t="s">
        <v>9348</v>
      </c>
      <c r="L3138" s="133" t="s">
        <v>9347</v>
      </c>
      <c r="M3138" s="21">
        <v>50</v>
      </c>
      <c r="N3138" s="21">
        <v>33</v>
      </c>
      <c r="O3138" s="21">
        <v>0.4</v>
      </c>
      <c r="P3138" s="124" t="s">
        <v>516</v>
      </c>
      <c r="Q3138" s="21">
        <v>2009</v>
      </c>
      <c r="R3138" s="61" t="s">
        <v>9346</v>
      </c>
      <c r="S3138" s="21" t="s">
        <v>9345</v>
      </c>
      <c r="T3138" s="116">
        <v>643</v>
      </c>
      <c r="U3138" s="111">
        <v>45</v>
      </c>
      <c r="V3138" s="113">
        <f t="shared" ref="V3138:V3201" si="590">((Z3138/U3138)*(T3138-AA3138))+AA3138</f>
        <v>534.40444444444449</v>
      </c>
      <c r="W3138" s="113">
        <f t="shared" ref="W3138:W3201" si="591">+T3138-V3138</f>
        <v>108.59555555555551</v>
      </c>
      <c r="X3138" s="112">
        <f t="shared" ref="X3138:X3201" si="592">+W3138*1000</f>
        <v>108595.5555555555</v>
      </c>
      <c r="Y3138" s="111"/>
      <c r="Z3138" s="110">
        <f t="shared" si="588"/>
        <v>37</v>
      </c>
      <c r="AA3138" s="109">
        <f t="shared" ref="AA3138:AA3201" si="593">(5/100*T3138)</f>
        <v>32.15</v>
      </c>
      <c r="AB3138" s="109">
        <f t="shared" ref="AB3138:AB3201" si="594">+AA3138*1000</f>
        <v>32150</v>
      </c>
      <c r="AC3138" s="108">
        <f t="shared" ref="AC3138:AC3201" si="595">+T3138-AA3138</f>
        <v>610.85</v>
      </c>
      <c r="AD3138" s="107">
        <f t="shared" ref="AD3138:AD3201" si="596">1/U3138</f>
        <v>2.2222222222222223E-2</v>
      </c>
      <c r="AE3138" s="106">
        <f t="shared" ref="AE3138:AE3201" si="597">+AC3138*AD3138</f>
        <v>13.574444444444445</v>
      </c>
      <c r="AF3138" s="105">
        <f t="shared" ref="AF3138:AF3201" si="598">+T3138-V3138+AE3138</f>
        <v>122.16999999999996</v>
      </c>
      <c r="AG3138" s="105">
        <f t="shared" ref="AG3138:AG3201" si="599">+V3138-AE3138</f>
        <v>520.83000000000004</v>
      </c>
    </row>
    <row r="3139" spans="1:33" s="88" customFormat="1" x14ac:dyDescent="0.35">
      <c r="A3139" s="21">
        <v>10141103</v>
      </c>
      <c r="B3139" s="115" t="s">
        <v>1665</v>
      </c>
      <c r="C3139" s="115" t="s">
        <v>710</v>
      </c>
      <c r="D3139" s="57" t="s">
        <v>2369</v>
      </c>
      <c r="E3139" s="114" t="str">
        <f t="shared" si="589"/>
        <v>TRANSFORMADOR MARCA:Desta Power Malta  PT 10 RE</v>
      </c>
      <c r="F3139" s="57" t="s">
        <v>3544</v>
      </c>
      <c r="G3139" s="21"/>
      <c r="H3139" s="21" t="s">
        <v>1695</v>
      </c>
      <c r="I3139" s="21"/>
      <c r="J3139" s="21"/>
      <c r="K3139" s="133" t="s">
        <v>9344</v>
      </c>
      <c r="L3139" s="133" t="s">
        <v>9343</v>
      </c>
      <c r="M3139" s="21">
        <v>250</v>
      </c>
      <c r="N3139" s="21">
        <v>33</v>
      </c>
      <c r="O3139" s="21">
        <v>0.4</v>
      </c>
      <c r="P3139" s="124" t="s">
        <v>516</v>
      </c>
      <c r="Q3139" s="21">
        <v>2009</v>
      </c>
      <c r="R3139" s="21" t="s">
        <v>2412</v>
      </c>
      <c r="S3139" s="21" t="s">
        <v>9342</v>
      </c>
      <c r="T3139" s="116">
        <v>991</v>
      </c>
      <c r="U3139" s="111">
        <v>45</v>
      </c>
      <c r="V3139" s="113">
        <f t="shared" si="590"/>
        <v>823.63111111111107</v>
      </c>
      <c r="W3139" s="113">
        <f t="shared" si="591"/>
        <v>167.36888888888893</v>
      </c>
      <c r="X3139" s="112">
        <f t="shared" si="592"/>
        <v>167368.88888888893</v>
      </c>
      <c r="Y3139" s="111"/>
      <c r="Z3139" s="110">
        <f t="shared" si="588"/>
        <v>37</v>
      </c>
      <c r="AA3139" s="109">
        <f t="shared" si="593"/>
        <v>49.550000000000004</v>
      </c>
      <c r="AB3139" s="109">
        <f t="shared" si="594"/>
        <v>49550.000000000007</v>
      </c>
      <c r="AC3139" s="108">
        <f t="shared" si="595"/>
        <v>941.45</v>
      </c>
      <c r="AD3139" s="107">
        <f t="shared" si="596"/>
        <v>2.2222222222222223E-2</v>
      </c>
      <c r="AE3139" s="106">
        <f t="shared" si="597"/>
        <v>20.921111111111113</v>
      </c>
      <c r="AF3139" s="105">
        <f t="shared" si="598"/>
        <v>188.29000000000005</v>
      </c>
      <c r="AG3139" s="105">
        <f t="shared" si="599"/>
        <v>802.70999999999992</v>
      </c>
    </row>
    <row r="3140" spans="1:33" s="88" customFormat="1" x14ac:dyDescent="0.35">
      <c r="A3140" s="21">
        <v>10141103</v>
      </c>
      <c r="B3140" s="115" t="s">
        <v>1665</v>
      </c>
      <c r="C3140" s="115" t="s">
        <v>710</v>
      </c>
      <c r="D3140" s="57" t="s">
        <v>8973</v>
      </c>
      <c r="E3140" s="114" t="str">
        <f t="shared" si="589"/>
        <v>TRANSFORMADOR MARCA:Desta Power Malta  PT 17 RE</v>
      </c>
      <c r="F3140" s="57" t="s">
        <v>3544</v>
      </c>
      <c r="G3140" s="21"/>
      <c r="H3140" s="21" t="s">
        <v>1695</v>
      </c>
      <c r="I3140" s="21"/>
      <c r="J3140" s="21"/>
      <c r="K3140" s="133" t="s">
        <v>9341</v>
      </c>
      <c r="L3140" s="133" t="s">
        <v>9340</v>
      </c>
      <c r="M3140" s="21">
        <v>250</v>
      </c>
      <c r="N3140" s="21">
        <v>33</v>
      </c>
      <c r="O3140" s="21">
        <v>0.4</v>
      </c>
      <c r="P3140" s="124" t="s">
        <v>516</v>
      </c>
      <c r="Q3140" s="21">
        <v>2009</v>
      </c>
      <c r="R3140" s="21" t="s">
        <v>2412</v>
      </c>
      <c r="S3140" s="21" t="s">
        <v>9339</v>
      </c>
      <c r="T3140" s="116">
        <v>991</v>
      </c>
      <c r="U3140" s="111">
        <v>45</v>
      </c>
      <c r="V3140" s="113">
        <f t="shared" si="590"/>
        <v>823.63111111111107</v>
      </c>
      <c r="W3140" s="113">
        <f t="shared" si="591"/>
        <v>167.36888888888893</v>
      </c>
      <c r="X3140" s="112">
        <f t="shared" si="592"/>
        <v>167368.88888888893</v>
      </c>
      <c r="Y3140" s="111"/>
      <c r="Z3140" s="110">
        <f t="shared" si="588"/>
        <v>37</v>
      </c>
      <c r="AA3140" s="109">
        <f t="shared" si="593"/>
        <v>49.550000000000004</v>
      </c>
      <c r="AB3140" s="109">
        <f t="shared" si="594"/>
        <v>49550.000000000007</v>
      </c>
      <c r="AC3140" s="108">
        <f t="shared" si="595"/>
        <v>941.45</v>
      </c>
      <c r="AD3140" s="107">
        <f t="shared" si="596"/>
        <v>2.2222222222222223E-2</v>
      </c>
      <c r="AE3140" s="106">
        <f t="shared" si="597"/>
        <v>20.921111111111113</v>
      </c>
      <c r="AF3140" s="105">
        <f t="shared" si="598"/>
        <v>188.29000000000005</v>
      </c>
      <c r="AG3140" s="105">
        <f t="shared" si="599"/>
        <v>802.70999999999992</v>
      </c>
    </row>
    <row r="3141" spans="1:33" s="88" customFormat="1" x14ac:dyDescent="0.35">
      <c r="A3141" s="21">
        <v>10141103</v>
      </c>
      <c r="B3141" s="115" t="s">
        <v>1665</v>
      </c>
      <c r="C3141" s="115" t="s">
        <v>710</v>
      </c>
      <c r="D3141" s="21" t="s">
        <v>9338</v>
      </c>
      <c r="E3141" s="114" t="str">
        <f t="shared" si="589"/>
        <v>TRANSFORMADOR MARCA:i.t.b.  PT 36 RG</v>
      </c>
      <c r="F3141" s="21" t="s">
        <v>3540</v>
      </c>
      <c r="G3141" s="21"/>
      <c r="H3141" s="21" t="s">
        <v>1695</v>
      </c>
      <c r="I3141" s="21"/>
      <c r="J3141" s="21"/>
      <c r="K3141" s="133" t="s">
        <v>9337</v>
      </c>
      <c r="L3141" s="133" t="s">
        <v>9336</v>
      </c>
      <c r="M3141" s="21">
        <v>200</v>
      </c>
      <c r="N3141" s="21">
        <v>11</v>
      </c>
      <c r="O3141" s="21">
        <v>0.4</v>
      </c>
      <c r="P3141" s="124" t="s">
        <v>516</v>
      </c>
      <c r="Q3141" s="21">
        <v>2009</v>
      </c>
      <c r="R3141" s="21" t="s">
        <v>2427</v>
      </c>
      <c r="S3141" s="21">
        <v>605669</v>
      </c>
      <c r="T3141" s="116">
        <v>572</v>
      </c>
      <c r="U3141" s="111">
        <v>45</v>
      </c>
      <c r="V3141" s="113">
        <f t="shared" si="590"/>
        <v>475.39555555555552</v>
      </c>
      <c r="W3141" s="113">
        <f t="shared" si="591"/>
        <v>96.604444444444482</v>
      </c>
      <c r="X3141" s="112">
        <f t="shared" si="592"/>
        <v>96604.444444444482</v>
      </c>
      <c r="Y3141" s="111"/>
      <c r="Z3141" s="110">
        <f t="shared" si="588"/>
        <v>37</v>
      </c>
      <c r="AA3141" s="109">
        <f t="shared" si="593"/>
        <v>28.6</v>
      </c>
      <c r="AB3141" s="109">
        <f t="shared" si="594"/>
        <v>28600</v>
      </c>
      <c r="AC3141" s="108">
        <f t="shared" si="595"/>
        <v>543.4</v>
      </c>
      <c r="AD3141" s="107">
        <f t="shared" si="596"/>
        <v>2.2222222222222223E-2</v>
      </c>
      <c r="AE3141" s="106">
        <f t="shared" si="597"/>
        <v>12.075555555555555</v>
      </c>
      <c r="AF3141" s="105">
        <f t="shared" si="598"/>
        <v>108.68000000000004</v>
      </c>
      <c r="AG3141" s="105">
        <f t="shared" si="599"/>
        <v>463.31999999999994</v>
      </c>
    </row>
    <row r="3142" spans="1:33" s="88" customFormat="1" x14ac:dyDescent="0.35">
      <c r="A3142" s="21">
        <v>10141103</v>
      </c>
      <c r="B3142" s="115" t="s">
        <v>1665</v>
      </c>
      <c r="C3142" s="115" t="s">
        <v>710</v>
      </c>
      <c r="D3142" s="21" t="s">
        <v>9335</v>
      </c>
      <c r="E3142" s="114" t="str">
        <f t="shared" si="589"/>
        <v>TRANSFORMADOR MARCA:i.t.b.  PT 03 RG</v>
      </c>
      <c r="F3142" s="21" t="s">
        <v>3540</v>
      </c>
      <c r="G3142" s="21"/>
      <c r="H3142" s="21" t="s">
        <v>1695</v>
      </c>
      <c r="I3142" s="21"/>
      <c r="J3142" s="21"/>
      <c r="K3142" s="133" t="s">
        <v>9334</v>
      </c>
      <c r="L3142" s="133" t="s">
        <v>9333</v>
      </c>
      <c r="M3142" s="21">
        <v>32</v>
      </c>
      <c r="N3142" s="21">
        <v>11</v>
      </c>
      <c r="O3142" s="21">
        <v>0.23100000000000001</v>
      </c>
      <c r="P3142" s="124" t="s">
        <v>516</v>
      </c>
      <c r="Q3142" s="21">
        <v>2009</v>
      </c>
      <c r="R3142" s="21" t="s">
        <v>2427</v>
      </c>
      <c r="S3142" s="21">
        <v>605654</v>
      </c>
      <c r="T3142" s="116">
        <v>381</v>
      </c>
      <c r="U3142" s="111">
        <v>45</v>
      </c>
      <c r="V3142" s="113">
        <f t="shared" si="590"/>
        <v>316.65333333333331</v>
      </c>
      <c r="W3142" s="113">
        <f t="shared" si="591"/>
        <v>64.346666666666692</v>
      </c>
      <c r="X3142" s="112">
        <f t="shared" si="592"/>
        <v>64346.666666666693</v>
      </c>
      <c r="Y3142" s="111"/>
      <c r="Z3142" s="110">
        <f t="shared" si="588"/>
        <v>37</v>
      </c>
      <c r="AA3142" s="109">
        <f t="shared" si="593"/>
        <v>19.05</v>
      </c>
      <c r="AB3142" s="109">
        <f t="shared" si="594"/>
        <v>19050</v>
      </c>
      <c r="AC3142" s="108">
        <f t="shared" si="595"/>
        <v>361.95</v>
      </c>
      <c r="AD3142" s="107">
        <f t="shared" si="596"/>
        <v>2.2222222222222223E-2</v>
      </c>
      <c r="AE3142" s="106">
        <f t="shared" si="597"/>
        <v>8.043333333333333</v>
      </c>
      <c r="AF3142" s="105">
        <f t="shared" si="598"/>
        <v>72.390000000000029</v>
      </c>
      <c r="AG3142" s="105">
        <f t="shared" si="599"/>
        <v>308.60999999999996</v>
      </c>
    </row>
    <row r="3143" spans="1:33" s="88" customFormat="1" x14ac:dyDescent="0.35">
      <c r="A3143" s="21">
        <v>10141103</v>
      </c>
      <c r="B3143" s="115" t="s">
        <v>1665</v>
      </c>
      <c r="C3143" s="115" t="s">
        <v>710</v>
      </c>
      <c r="D3143" s="133" t="s">
        <v>9332</v>
      </c>
      <c r="E3143" s="114" t="str">
        <f t="shared" si="589"/>
        <v>TRANSFORMADOR MARCA:Alstom  PT 75R</v>
      </c>
      <c r="F3143" s="21"/>
      <c r="G3143" s="21"/>
      <c r="H3143" s="21" t="s">
        <v>2345</v>
      </c>
      <c r="I3143" s="21"/>
      <c r="J3143" s="21"/>
      <c r="K3143" s="133" t="s">
        <v>9331</v>
      </c>
      <c r="L3143" s="133" t="s">
        <v>9330</v>
      </c>
      <c r="M3143" s="21">
        <v>500</v>
      </c>
      <c r="N3143" s="21">
        <v>33</v>
      </c>
      <c r="O3143" s="21">
        <v>0.4</v>
      </c>
      <c r="P3143" s="124" t="s">
        <v>516</v>
      </c>
      <c r="Q3143" s="21">
        <v>2009</v>
      </c>
      <c r="R3143" s="21" t="s">
        <v>4979</v>
      </c>
      <c r="S3143" s="21" t="s">
        <v>9329</v>
      </c>
      <c r="T3143" s="116">
        <v>1200</v>
      </c>
      <c r="U3143" s="111">
        <v>45</v>
      </c>
      <c r="V3143" s="113">
        <f t="shared" si="590"/>
        <v>997.33333333333326</v>
      </c>
      <c r="W3143" s="113">
        <f t="shared" si="591"/>
        <v>202.66666666666674</v>
      </c>
      <c r="X3143" s="112">
        <f t="shared" si="592"/>
        <v>202666.66666666674</v>
      </c>
      <c r="Y3143" s="111"/>
      <c r="Z3143" s="110">
        <f t="shared" si="588"/>
        <v>37</v>
      </c>
      <c r="AA3143" s="109">
        <f t="shared" si="593"/>
        <v>60</v>
      </c>
      <c r="AB3143" s="109">
        <f t="shared" si="594"/>
        <v>60000</v>
      </c>
      <c r="AC3143" s="108">
        <f t="shared" si="595"/>
        <v>1140</v>
      </c>
      <c r="AD3143" s="107">
        <f t="shared" si="596"/>
        <v>2.2222222222222223E-2</v>
      </c>
      <c r="AE3143" s="106">
        <f t="shared" si="597"/>
        <v>25.333333333333336</v>
      </c>
      <c r="AF3143" s="105">
        <f t="shared" si="598"/>
        <v>228.00000000000009</v>
      </c>
      <c r="AG3143" s="105">
        <f t="shared" si="599"/>
        <v>971.99999999999989</v>
      </c>
    </row>
    <row r="3144" spans="1:33" s="88" customFormat="1" x14ac:dyDescent="0.35">
      <c r="A3144" s="21">
        <v>10141103</v>
      </c>
      <c r="B3144" s="115" t="s">
        <v>1665</v>
      </c>
      <c r="C3144" s="115" t="s">
        <v>710</v>
      </c>
      <c r="D3144" s="57" t="s">
        <v>1467</v>
      </c>
      <c r="E3144" s="114" t="str">
        <f t="shared" si="589"/>
        <v>TRANSFORMADOR MARCA:Puwels Trafo  PT 270R</v>
      </c>
      <c r="F3144" s="21"/>
      <c r="G3144" s="21"/>
      <c r="H3144" s="21" t="s">
        <v>2292</v>
      </c>
      <c r="I3144" s="21"/>
      <c r="J3144" s="21"/>
      <c r="K3144" s="133" t="s">
        <v>9328</v>
      </c>
      <c r="L3144" s="133" t="s">
        <v>9327</v>
      </c>
      <c r="M3144" s="21">
        <v>250</v>
      </c>
      <c r="N3144" s="21">
        <v>33</v>
      </c>
      <c r="O3144" s="21">
        <v>0.4</v>
      </c>
      <c r="P3144" s="124" t="s">
        <v>516</v>
      </c>
      <c r="Q3144" s="21">
        <v>2009</v>
      </c>
      <c r="R3144" s="21" t="s">
        <v>9321</v>
      </c>
      <c r="S3144" s="21">
        <v>11110902949</v>
      </c>
      <c r="T3144" s="116">
        <v>991</v>
      </c>
      <c r="U3144" s="111">
        <v>45</v>
      </c>
      <c r="V3144" s="113">
        <f t="shared" si="590"/>
        <v>823.63111111111107</v>
      </c>
      <c r="W3144" s="113">
        <f t="shared" si="591"/>
        <v>167.36888888888893</v>
      </c>
      <c r="X3144" s="112">
        <f t="shared" si="592"/>
        <v>167368.88888888893</v>
      </c>
      <c r="Y3144" s="111"/>
      <c r="Z3144" s="110">
        <f t="shared" si="588"/>
        <v>37</v>
      </c>
      <c r="AA3144" s="109">
        <f t="shared" si="593"/>
        <v>49.550000000000004</v>
      </c>
      <c r="AB3144" s="109">
        <f t="shared" si="594"/>
        <v>49550.000000000007</v>
      </c>
      <c r="AC3144" s="108">
        <f t="shared" si="595"/>
        <v>941.45</v>
      </c>
      <c r="AD3144" s="107">
        <f t="shared" si="596"/>
        <v>2.2222222222222223E-2</v>
      </c>
      <c r="AE3144" s="106">
        <f t="shared" si="597"/>
        <v>20.921111111111113</v>
      </c>
      <c r="AF3144" s="105">
        <f t="shared" si="598"/>
        <v>188.29000000000005</v>
      </c>
      <c r="AG3144" s="105">
        <f t="shared" si="599"/>
        <v>802.70999999999992</v>
      </c>
    </row>
    <row r="3145" spans="1:33" s="88" customFormat="1" x14ac:dyDescent="0.35">
      <c r="A3145" s="21">
        <v>10141103</v>
      </c>
      <c r="B3145" s="115" t="s">
        <v>1665</v>
      </c>
      <c r="C3145" s="115" t="s">
        <v>710</v>
      </c>
      <c r="D3145" s="57" t="s">
        <v>9030</v>
      </c>
      <c r="E3145" s="114" t="str">
        <f t="shared" si="589"/>
        <v>TRANSFORMADOR MARCA:Puwels Trafo  PT 272R</v>
      </c>
      <c r="F3145" s="21"/>
      <c r="G3145" s="21"/>
      <c r="H3145" s="21" t="s">
        <v>2292</v>
      </c>
      <c r="I3145" s="21"/>
      <c r="J3145" s="21"/>
      <c r="K3145" s="133" t="s">
        <v>9326</v>
      </c>
      <c r="L3145" s="133" t="s">
        <v>9325</v>
      </c>
      <c r="M3145" s="21">
        <v>250</v>
      </c>
      <c r="N3145" s="21">
        <v>33</v>
      </c>
      <c r="O3145" s="21">
        <v>0.4</v>
      </c>
      <c r="P3145" s="124" t="s">
        <v>516</v>
      </c>
      <c r="Q3145" s="21">
        <v>2009</v>
      </c>
      <c r="R3145" s="21" t="s">
        <v>9321</v>
      </c>
      <c r="S3145" s="21">
        <v>11110902947</v>
      </c>
      <c r="T3145" s="116">
        <v>991</v>
      </c>
      <c r="U3145" s="111">
        <v>45</v>
      </c>
      <c r="V3145" s="113">
        <f t="shared" si="590"/>
        <v>823.63111111111107</v>
      </c>
      <c r="W3145" s="113">
        <f t="shared" si="591"/>
        <v>167.36888888888893</v>
      </c>
      <c r="X3145" s="112">
        <f t="shared" si="592"/>
        <v>167368.88888888893</v>
      </c>
      <c r="Y3145" s="111"/>
      <c r="Z3145" s="110">
        <f t="shared" si="588"/>
        <v>37</v>
      </c>
      <c r="AA3145" s="109">
        <f t="shared" si="593"/>
        <v>49.550000000000004</v>
      </c>
      <c r="AB3145" s="109">
        <f t="shared" si="594"/>
        <v>49550.000000000007</v>
      </c>
      <c r="AC3145" s="108">
        <f t="shared" si="595"/>
        <v>941.45</v>
      </c>
      <c r="AD3145" s="107">
        <f t="shared" si="596"/>
        <v>2.2222222222222223E-2</v>
      </c>
      <c r="AE3145" s="106">
        <f t="shared" si="597"/>
        <v>20.921111111111113</v>
      </c>
      <c r="AF3145" s="105">
        <f t="shared" si="598"/>
        <v>188.29000000000005</v>
      </c>
      <c r="AG3145" s="105">
        <f t="shared" si="599"/>
        <v>802.70999999999992</v>
      </c>
    </row>
    <row r="3146" spans="1:33" s="88" customFormat="1" x14ac:dyDescent="0.35">
      <c r="A3146" s="21">
        <v>10141103</v>
      </c>
      <c r="B3146" s="115" t="s">
        <v>1665</v>
      </c>
      <c r="C3146" s="115" t="s">
        <v>710</v>
      </c>
      <c r="D3146" s="57" t="s">
        <v>9324</v>
      </c>
      <c r="E3146" s="114" t="str">
        <f t="shared" si="589"/>
        <v>TRANSFORMADOR MARCA:Puwels Trafo  PT 273R</v>
      </c>
      <c r="F3146" s="21"/>
      <c r="G3146" s="21"/>
      <c r="H3146" s="21" t="s">
        <v>2292</v>
      </c>
      <c r="I3146" s="21"/>
      <c r="J3146" s="21"/>
      <c r="K3146" s="133" t="s">
        <v>9323</v>
      </c>
      <c r="L3146" s="133" t="s">
        <v>9322</v>
      </c>
      <c r="M3146" s="21">
        <v>250</v>
      </c>
      <c r="N3146" s="21">
        <v>33</v>
      </c>
      <c r="O3146" s="21">
        <v>0.4</v>
      </c>
      <c r="P3146" s="124" t="s">
        <v>516</v>
      </c>
      <c r="Q3146" s="21">
        <v>2009</v>
      </c>
      <c r="R3146" s="21" t="s">
        <v>9321</v>
      </c>
      <c r="S3146" s="21">
        <v>11110902951</v>
      </c>
      <c r="T3146" s="116">
        <v>991</v>
      </c>
      <c r="U3146" s="111">
        <v>45</v>
      </c>
      <c r="V3146" s="113">
        <f t="shared" si="590"/>
        <v>823.63111111111107</v>
      </c>
      <c r="W3146" s="113">
        <f t="shared" si="591"/>
        <v>167.36888888888893</v>
      </c>
      <c r="X3146" s="112">
        <f t="shared" si="592"/>
        <v>167368.88888888893</v>
      </c>
      <c r="Y3146" s="111"/>
      <c r="Z3146" s="110">
        <f t="shared" si="588"/>
        <v>37</v>
      </c>
      <c r="AA3146" s="109">
        <f t="shared" si="593"/>
        <v>49.550000000000004</v>
      </c>
      <c r="AB3146" s="109">
        <f t="shared" si="594"/>
        <v>49550.000000000007</v>
      </c>
      <c r="AC3146" s="108">
        <f t="shared" si="595"/>
        <v>941.45</v>
      </c>
      <c r="AD3146" s="107">
        <f t="shared" si="596"/>
        <v>2.2222222222222223E-2</v>
      </c>
      <c r="AE3146" s="106">
        <f t="shared" si="597"/>
        <v>20.921111111111113</v>
      </c>
      <c r="AF3146" s="105">
        <f t="shared" si="598"/>
        <v>188.29000000000005</v>
      </c>
      <c r="AG3146" s="105">
        <f t="shared" si="599"/>
        <v>802.70999999999992</v>
      </c>
    </row>
    <row r="3147" spans="1:33" s="88" customFormat="1" x14ac:dyDescent="0.35">
      <c r="A3147" s="21">
        <v>10141103</v>
      </c>
      <c r="B3147" s="115" t="s">
        <v>1665</v>
      </c>
      <c r="C3147" s="115" t="s">
        <v>710</v>
      </c>
      <c r="D3147" s="57" t="s">
        <v>3690</v>
      </c>
      <c r="E3147" s="114" t="str">
        <f t="shared" si="589"/>
        <v>TRANSFORMADOR MARCA:Tanelec Tanzania  PT 313R</v>
      </c>
      <c r="F3147" s="21"/>
      <c r="G3147" s="21"/>
      <c r="H3147" s="21" t="s">
        <v>2292</v>
      </c>
      <c r="I3147" s="21"/>
      <c r="J3147" s="21"/>
      <c r="K3147" s="133" t="s">
        <v>9320</v>
      </c>
      <c r="L3147" s="133" t="s">
        <v>9319</v>
      </c>
      <c r="M3147" s="21">
        <v>250</v>
      </c>
      <c r="N3147" s="21">
        <v>33</v>
      </c>
      <c r="O3147" s="21">
        <v>0.4</v>
      </c>
      <c r="P3147" s="124" t="s">
        <v>516</v>
      </c>
      <c r="Q3147" s="21">
        <v>2009</v>
      </c>
      <c r="R3147" s="21" t="s">
        <v>9222</v>
      </c>
      <c r="S3147" s="21" t="s">
        <v>9318</v>
      </c>
      <c r="T3147" s="116">
        <v>991</v>
      </c>
      <c r="U3147" s="111">
        <v>45</v>
      </c>
      <c r="V3147" s="113">
        <f t="shared" si="590"/>
        <v>823.63111111111107</v>
      </c>
      <c r="W3147" s="113">
        <f t="shared" si="591"/>
        <v>167.36888888888893</v>
      </c>
      <c r="X3147" s="112">
        <f t="shared" si="592"/>
        <v>167368.88888888893</v>
      </c>
      <c r="Y3147" s="111"/>
      <c r="Z3147" s="110">
        <f t="shared" si="588"/>
        <v>37</v>
      </c>
      <c r="AA3147" s="109">
        <f t="shared" si="593"/>
        <v>49.550000000000004</v>
      </c>
      <c r="AB3147" s="109">
        <f t="shared" si="594"/>
        <v>49550.000000000007</v>
      </c>
      <c r="AC3147" s="108">
        <f t="shared" si="595"/>
        <v>941.45</v>
      </c>
      <c r="AD3147" s="107">
        <f t="shared" si="596"/>
        <v>2.2222222222222223E-2</v>
      </c>
      <c r="AE3147" s="106">
        <f t="shared" si="597"/>
        <v>20.921111111111113</v>
      </c>
      <c r="AF3147" s="105">
        <f t="shared" si="598"/>
        <v>188.29000000000005</v>
      </c>
      <c r="AG3147" s="105">
        <f t="shared" si="599"/>
        <v>802.70999999999992</v>
      </c>
    </row>
    <row r="3148" spans="1:33" s="88" customFormat="1" x14ac:dyDescent="0.35">
      <c r="A3148" s="21">
        <v>10141103</v>
      </c>
      <c r="B3148" s="115" t="s">
        <v>1665</v>
      </c>
      <c r="C3148" s="115" t="s">
        <v>710</v>
      </c>
      <c r="D3148" s="21" t="s">
        <v>9317</v>
      </c>
      <c r="E3148" s="114" t="str">
        <f t="shared" si="589"/>
        <v>TRANSFORMADOR MARCA:DPM  PTS 500</v>
      </c>
      <c r="F3148" s="21"/>
      <c r="G3148" s="21"/>
      <c r="H3148" s="21" t="s">
        <v>2261</v>
      </c>
      <c r="I3148" s="21"/>
      <c r="J3148" s="21"/>
      <c r="K3148" s="133" t="s">
        <v>9316</v>
      </c>
      <c r="L3148" s="133" t="s">
        <v>9315</v>
      </c>
      <c r="M3148" s="21">
        <v>315</v>
      </c>
      <c r="N3148" s="21">
        <v>33</v>
      </c>
      <c r="O3148" s="21">
        <v>0.4</v>
      </c>
      <c r="P3148" s="124" t="s">
        <v>516</v>
      </c>
      <c r="Q3148" s="21">
        <v>2009</v>
      </c>
      <c r="R3148" s="21" t="s">
        <v>587</v>
      </c>
      <c r="S3148" s="21" t="s">
        <v>9314</v>
      </c>
      <c r="T3148" s="116">
        <v>1039</v>
      </c>
      <c r="U3148" s="111">
        <v>45</v>
      </c>
      <c r="V3148" s="113">
        <f t="shared" si="590"/>
        <v>863.52444444444438</v>
      </c>
      <c r="W3148" s="113">
        <f t="shared" si="591"/>
        <v>175.47555555555562</v>
      </c>
      <c r="X3148" s="112">
        <f t="shared" si="592"/>
        <v>175475.55555555562</v>
      </c>
      <c r="Y3148" s="111"/>
      <c r="Z3148" s="110">
        <f t="shared" si="588"/>
        <v>37</v>
      </c>
      <c r="AA3148" s="109">
        <f t="shared" si="593"/>
        <v>51.95</v>
      </c>
      <c r="AB3148" s="109">
        <f t="shared" si="594"/>
        <v>51950</v>
      </c>
      <c r="AC3148" s="108">
        <f t="shared" si="595"/>
        <v>987.05</v>
      </c>
      <c r="AD3148" s="107">
        <f t="shared" si="596"/>
        <v>2.2222222222222223E-2</v>
      </c>
      <c r="AE3148" s="106">
        <f t="shared" si="597"/>
        <v>21.934444444444445</v>
      </c>
      <c r="AF3148" s="105">
        <f t="shared" si="598"/>
        <v>197.41000000000005</v>
      </c>
      <c r="AG3148" s="105">
        <f t="shared" si="599"/>
        <v>841.58999999999992</v>
      </c>
    </row>
    <row r="3149" spans="1:33" s="88" customFormat="1" x14ac:dyDescent="0.35">
      <c r="A3149" s="21">
        <v>10141103</v>
      </c>
      <c r="B3149" s="115" t="s">
        <v>1665</v>
      </c>
      <c r="C3149" s="115" t="s">
        <v>710</v>
      </c>
      <c r="D3149" s="57" t="s">
        <v>9313</v>
      </c>
      <c r="E3149" s="114" t="str">
        <f t="shared" si="589"/>
        <v>TRANSFORMADOR MARCA:Pouwels  PTS 349</v>
      </c>
      <c r="F3149" s="21"/>
      <c r="G3149" s="21"/>
      <c r="H3149" s="21" t="s">
        <v>2261</v>
      </c>
      <c r="I3149" s="21"/>
      <c r="J3149" s="21"/>
      <c r="K3149" s="133" t="s">
        <v>9312</v>
      </c>
      <c r="L3149" s="133" t="s">
        <v>9311</v>
      </c>
      <c r="M3149" s="21">
        <v>250</v>
      </c>
      <c r="N3149" s="21">
        <v>33</v>
      </c>
      <c r="O3149" s="21">
        <v>0.4</v>
      </c>
      <c r="P3149" s="124" t="s">
        <v>516</v>
      </c>
      <c r="Q3149" s="21">
        <v>2009</v>
      </c>
      <c r="R3149" s="21" t="s">
        <v>9116</v>
      </c>
      <c r="S3149" s="21">
        <v>11110903139</v>
      </c>
      <c r="T3149" s="116">
        <v>991</v>
      </c>
      <c r="U3149" s="111">
        <v>45</v>
      </c>
      <c r="V3149" s="113">
        <f t="shared" si="590"/>
        <v>823.63111111111107</v>
      </c>
      <c r="W3149" s="113">
        <f t="shared" si="591"/>
        <v>167.36888888888893</v>
      </c>
      <c r="X3149" s="112">
        <f t="shared" si="592"/>
        <v>167368.88888888893</v>
      </c>
      <c r="Y3149" s="111"/>
      <c r="Z3149" s="110">
        <f t="shared" si="588"/>
        <v>37</v>
      </c>
      <c r="AA3149" s="109">
        <f t="shared" si="593"/>
        <v>49.550000000000004</v>
      </c>
      <c r="AB3149" s="109">
        <f t="shared" si="594"/>
        <v>49550.000000000007</v>
      </c>
      <c r="AC3149" s="108">
        <f t="shared" si="595"/>
        <v>941.45</v>
      </c>
      <c r="AD3149" s="107">
        <f t="shared" si="596"/>
        <v>2.2222222222222223E-2</v>
      </c>
      <c r="AE3149" s="106">
        <f t="shared" si="597"/>
        <v>20.921111111111113</v>
      </c>
      <c r="AF3149" s="105">
        <f t="shared" si="598"/>
        <v>188.29000000000005</v>
      </c>
      <c r="AG3149" s="105">
        <f t="shared" si="599"/>
        <v>802.70999999999992</v>
      </c>
    </row>
    <row r="3150" spans="1:33" s="88" customFormat="1" x14ac:dyDescent="0.35">
      <c r="A3150" s="21">
        <v>10141103</v>
      </c>
      <c r="B3150" s="115" t="s">
        <v>1665</v>
      </c>
      <c r="C3150" s="115" t="s">
        <v>710</v>
      </c>
      <c r="D3150" s="57" t="s">
        <v>9310</v>
      </c>
      <c r="E3150" s="114" t="str">
        <f t="shared" si="589"/>
        <v>TRANSFORMADOR MARCA:  PTS 350</v>
      </c>
      <c r="F3150" s="21"/>
      <c r="G3150" s="21"/>
      <c r="H3150" s="21" t="s">
        <v>2261</v>
      </c>
      <c r="I3150" s="21"/>
      <c r="J3150" s="21"/>
      <c r="K3150" s="133" t="s">
        <v>9309</v>
      </c>
      <c r="L3150" s="133" t="s">
        <v>9308</v>
      </c>
      <c r="M3150" s="21">
        <v>100</v>
      </c>
      <c r="N3150" s="21">
        <v>33</v>
      </c>
      <c r="O3150" s="21">
        <v>0.4</v>
      </c>
      <c r="P3150" s="124" t="s">
        <v>516</v>
      </c>
      <c r="Q3150" s="21">
        <v>2009</v>
      </c>
      <c r="R3150" s="21"/>
      <c r="S3150" s="21"/>
      <c r="T3150" s="116">
        <v>763</v>
      </c>
      <c r="U3150" s="111">
        <v>45</v>
      </c>
      <c r="V3150" s="113">
        <f t="shared" si="590"/>
        <v>634.13777777777773</v>
      </c>
      <c r="W3150" s="113">
        <f t="shared" si="591"/>
        <v>128.86222222222227</v>
      </c>
      <c r="X3150" s="112">
        <f t="shared" si="592"/>
        <v>128862.22222222228</v>
      </c>
      <c r="Y3150" s="111"/>
      <c r="Z3150" s="110">
        <f t="shared" si="588"/>
        <v>37</v>
      </c>
      <c r="AA3150" s="109">
        <f t="shared" si="593"/>
        <v>38.15</v>
      </c>
      <c r="AB3150" s="109">
        <f t="shared" si="594"/>
        <v>38150</v>
      </c>
      <c r="AC3150" s="108">
        <f t="shared" si="595"/>
        <v>724.85</v>
      </c>
      <c r="AD3150" s="107">
        <f t="shared" si="596"/>
        <v>2.2222222222222223E-2</v>
      </c>
      <c r="AE3150" s="106">
        <f t="shared" si="597"/>
        <v>16.10777777777778</v>
      </c>
      <c r="AF3150" s="105">
        <f t="shared" si="598"/>
        <v>144.97000000000006</v>
      </c>
      <c r="AG3150" s="105">
        <f t="shared" si="599"/>
        <v>618.03</v>
      </c>
    </row>
    <row r="3151" spans="1:33" s="88" customFormat="1" x14ac:dyDescent="0.35">
      <c r="A3151" s="21">
        <v>10141103</v>
      </c>
      <c r="B3151" s="115" t="s">
        <v>1665</v>
      </c>
      <c r="C3151" s="115" t="s">
        <v>710</v>
      </c>
      <c r="D3151" s="57" t="s">
        <v>9307</v>
      </c>
      <c r="E3151" s="114" t="str">
        <f t="shared" si="589"/>
        <v>TRANSFORMADOR MARCA:Efacec   PTS 1071</v>
      </c>
      <c r="F3151" s="21"/>
      <c r="G3151" s="21"/>
      <c r="H3151" s="21" t="s">
        <v>2261</v>
      </c>
      <c r="I3151" s="21"/>
      <c r="J3151" s="21"/>
      <c r="K3151" s="133" t="s">
        <v>9306</v>
      </c>
      <c r="L3151" s="133" t="s">
        <v>9305</v>
      </c>
      <c r="M3151" s="21">
        <v>100</v>
      </c>
      <c r="N3151" s="21">
        <v>33</v>
      </c>
      <c r="O3151" s="21">
        <v>0.4</v>
      </c>
      <c r="P3151" s="124" t="s">
        <v>516</v>
      </c>
      <c r="Q3151" s="21">
        <v>2009</v>
      </c>
      <c r="R3151" s="21" t="s">
        <v>1705</v>
      </c>
      <c r="S3151" s="21" t="s">
        <v>9304</v>
      </c>
      <c r="T3151" s="116">
        <v>763</v>
      </c>
      <c r="U3151" s="111">
        <v>45</v>
      </c>
      <c r="V3151" s="113">
        <f t="shared" si="590"/>
        <v>634.13777777777773</v>
      </c>
      <c r="W3151" s="113">
        <f t="shared" si="591"/>
        <v>128.86222222222227</v>
      </c>
      <c r="X3151" s="112">
        <f t="shared" si="592"/>
        <v>128862.22222222228</v>
      </c>
      <c r="Y3151" s="111"/>
      <c r="Z3151" s="110">
        <f t="shared" si="588"/>
        <v>37</v>
      </c>
      <c r="AA3151" s="109">
        <f t="shared" si="593"/>
        <v>38.15</v>
      </c>
      <c r="AB3151" s="109">
        <f t="shared" si="594"/>
        <v>38150</v>
      </c>
      <c r="AC3151" s="108">
        <f t="shared" si="595"/>
        <v>724.85</v>
      </c>
      <c r="AD3151" s="107">
        <f t="shared" si="596"/>
        <v>2.2222222222222223E-2</v>
      </c>
      <c r="AE3151" s="106">
        <f t="shared" si="597"/>
        <v>16.10777777777778</v>
      </c>
      <c r="AF3151" s="105">
        <f t="shared" si="598"/>
        <v>144.97000000000006</v>
      </c>
      <c r="AG3151" s="105">
        <f t="shared" si="599"/>
        <v>618.03</v>
      </c>
    </row>
    <row r="3152" spans="1:33" s="88" customFormat="1" x14ac:dyDescent="0.35">
      <c r="A3152" s="21">
        <v>10141103</v>
      </c>
      <c r="B3152" s="115" t="s">
        <v>1665</v>
      </c>
      <c r="C3152" s="115" t="s">
        <v>710</v>
      </c>
      <c r="D3152" s="57" t="s">
        <v>9303</v>
      </c>
      <c r="E3152" s="114" t="str">
        <f t="shared" si="589"/>
        <v>TRANSFORMADOR MARCA:Efacec   PTS NEW1</v>
      </c>
      <c r="F3152" s="21"/>
      <c r="G3152" s="21"/>
      <c r="H3152" s="21" t="s">
        <v>2261</v>
      </c>
      <c r="I3152" s="21"/>
      <c r="J3152" s="21"/>
      <c r="K3152" s="133" t="s">
        <v>9302</v>
      </c>
      <c r="L3152" s="133" t="s">
        <v>9301</v>
      </c>
      <c r="M3152" s="21">
        <v>200</v>
      </c>
      <c r="N3152" s="21">
        <v>33</v>
      </c>
      <c r="O3152" s="21">
        <v>0.4</v>
      </c>
      <c r="P3152" s="124" t="s">
        <v>516</v>
      </c>
      <c r="Q3152" s="21">
        <v>2009</v>
      </c>
      <c r="R3152" s="21" t="s">
        <v>1705</v>
      </c>
      <c r="S3152" s="21" t="s">
        <v>9300</v>
      </c>
      <c r="T3152" s="116">
        <v>991</v>
      </c>
      <c r="U3152" s="111">
        <v>45</v>
      </c>
      <c r="V3152" s="113">
        <f t="shared" si="590"/>
        <v>823.63111111111107</v>
      </c>
      <c r="W3152" s="113">
        <f t="shared" si="591"/>
        <v>167.36888888888893</v>
      </c>
      <c r="X3152" s="112">
        <f t="shared" si="592"/>
        <v>167368.88888888893</v>
      </c>
      <c r="Y3152" s="111"/>
      <c r="Z3152" s="110">
        <f t="shared" si="588"/>
        <v>37</v>
      </c>
      <c r="AA3152" s="109">
        <f t="shared" si="593"/>
        <v>49.550000000000004</v>
      </c>
      <c r="AB3152" s="109">
        <f t="shared" si="594"/>
        <v>49550.000000000007</v>
      </c>
      <c r="AC3152" s="108">
        <f t="shared" si="595"/>
        <v>941.45</v>
      </c>
      <c r="AD3152" s="107">
        <f t="shared" si="596"/>
        <v>2.2222222222222223E-2</v>
      </c>
      <c r="AE3152" s="106">
        <f t="shared" si="597"/>
        <v>20.921111111111113</v>
      </c>
      <c r="AF3152" s="105">
        <f t="shared" si="598"/>
        <v>188.29000000000005</v>
      </c>
      <c r="AG3152" s="105">
        <f t="shared" si="599"/>
        <v>802.70999999999992</v>
      </c>
    </row>
    <row r="3153" spans="1:33" s="88" customFormat="1" x14ac:dyDescent="0.35">
      <c r="A3153" s="21">
        <v>10141103</v>
      </c>
      <c r="B3153" s="115" t="s">
        <v>1665</v>
      </c>
      <c r="C3153" s="115" t="s">
        <v>710</v>
      </c>
      <c r="D3153" s="21" t="s">
        <v>7014</v>
      </c>
      <c r="E3153" s="114" t="str">
        <f t="shared" si="589"/>
        <v>TRANSFORMADOR MARCA:DPM  PTS 106</v>
      </c>
      <c r="F3153" s="21"/>
      <c r="G3153" s="21"/>
      <c r="H3153" s="21" t="s">
        <v>2261</v>
      </c>
      <c r="I3153" s="21"/>
      <c r="J3153" s="21"/>
      <c r="K3153" s="133" t="s">
        <v>9299</v>
      </c>
      <c r="L3153" s="133" t="s">
        <v>9298</v>
      </c>
      <c r="M3153" s="21">
        <v>200</v>
      </c>
      <c r="N3153" s="21">
        <v>33</v>
      </c>
      <c r="O3153" s="21">
        <v>0.4</v>
      </c>
      <c r="P3153" s="124" t="s">
        <v>516</v>
      </c>
      <c r="Q3153" s="21">
        <v>2009</v>
      </c>
      <c r="R3153" s="21" t="s">
        <v>587</v>
      </c>
      <c r="S3153" s="21" t="s">
        <v>9297</v>
      </c>
      <c r="T3153" s="116">
        <v>991</v>
      </c>
      <c r="U3153" s="111">
        <v>45</v>
      </c>
      <c r="V3153" s="113">
        <f t="shared" si="590"/>
        <v>823.63111111111107</v>
      </c>
      <c r="W3153" s="113">
        <f t="shared" si="591"/>
        <v>167.36888888888893</v>
      </c>
      <c r="X3153" s="112">
        <f t="shared" si="592"/>
        <v>167368.88888888893</v>
      </c>
      <c r="Y3153" s="111"/>
      <c r="Z3153" s="110">
        <f t="shared" si="588"/>
        <v>37</v>
      </c>
      <c r="AA3153" s="109">
        <f t="shared" si="593"/>
        <v>49.550000000000004</v>
      </c>
      <c r="AB3153" s="109">
        <f t="shared" si="594"/>
        <v>49550.000000000007</v>
      </c>
      <c r="AC3153" s="108">
        <f t="shared" si="595"/>
        <v>941.45</v>
      </c>
      <c r="AD3153" s="107">
        <f t="shared" si="596"/>
        <v>2.2222222222222223E-2</v>
      </c>
      <c r="AE3153" s="106">
        <f t="shared" si="597"/>
        <v>20.921111111111113</v>
      </c>
      <c r="AF3153" s="105">
        <f t="shared" si="598"/>
        <v>188.29000000000005</v>
      </c>
      <c r="AG3153" s="105">
        <f t="shared" si="599"/>
        <v>802.70999999999992</v>
      </c>
    </row>
    <row r="3154" spans="1:33" s="88" customFormat="1" x14ac:dyDescent="0.35">
      <c r="A3154" s="21">
        <v>10141103</v>
      </c>
      <c r="B3154" s="115" t="s">
        <v>1665</v>
      </c>
      <c r="C3154" s="115" t="s">
        <v>710</v>
      </c>
      <c r="D3154" s="133" t="s">
        <v>9296</v>
      </c>
      <c r="E3154" s="114" t="str">
        <f t="shared" si="589"/>
        <v>TRANSFORMADOR MARCA:Desta Power Matla  PT 649</v>
      </c>
      <c r="F3154" s="21"/>
      <c r="G3154" s="21"/>
      <c r="H3154" s="21" t="s">
        <v>862</v>
      </c>
      <c r="I3154" s="21"/>
      <c r="J3154" s="21"/>
      <c r="K3154" s="133" t="s">
        <v>9295</v>
      </c>
      <c r="L3154" s="133" t="s">
        <v>9294</v>
      </c>
      <c r="M3154" s="21">
        <v>250</v>
      </c>
      <c r="N3154" s="21">
        <v>33</v>
      </c>
      <c r="O3154" s="21">
        <v>0.4</v>
      </c>
      <c r="P3154" s="124" t="s">
        <v>516</v>
      </c>
      <c r="Q3154" s="21">
        <v>2009</v>
      </c>
      <c r="R3154" s="21" t="s">
        <v>1540</v>
      </c>
      <c r="S3154" s="21" t="s">
        <v>9293</v>
      </c>
      <c r="T3154" s="116">
        <v>991</v>
      </c>
      <c r="U3154" s="111">
        <v>45</v>
      </c>
      <c r="V3154" s="113">
        <f t="shared" si="590"/>
        <v>823.63111111111107</v>
      </c>
      <c r="W3154" s="113">
        <f t="shared" si="591"/>
        <v>167.36888888888893</v>
      </c>
      <c r="X3154" s="112">
        <f t="shared" si="592"/>
        <v>167368.88888888893</v>
      </c>
      <c r="Y3154" s="111"/>
      <c r="Z3154" s="110">
        <f t="shared" si="588"/>
        <v>37</v>
      </c>
      <c r="AA3154" s="109">
        <f t="shared" si="593"/>
        <v>49.550000000000004</v>
      </c>
      <c r="AB3154" s="109">
        <f t="shared" si="594"/>
        <v>49550.000000000007</v>
      </c>
      <c r="AC3154" s="108">
        <f t="shared" si="595"/>
        <v>941.45</v>
      </c>
      <c r="AD3154" s="107">
        <f t="shared" si="596"/>
        <v>2.2222222222222223E-2</v>
      </c>
      <c r="AE3154" s="106">
        <f t="shared" si="597"/>
        <v>20.921111111111113</v>
      </c>
      <c r="AF3154" s="105">
        <f t="shared" si="598"/>
        <v>188.29000000000005</v>
      </c>
      <c r="AG3154" s="105">
        <f t="shared" si="599"/>
        <v>802.70999999999992</v>
      </c>
    </row>
    <row r="3155" spans="1:33" s="88" customFormat="1" x14ac:dyDescent="0.35">
      <c r="A3155" s="21">
        <v>10141103</v>
      </c>
      <c r="B3155" s="115" t="s">
        <v>1665</v>
      </c>
      <c r="C3155" s="115" t="s">
        <v>710</v>
      </c>
      <c r="D3155" s="133" t="s">
        <v>9292</v>
      </c>
      <c r="E3155" s="114" t="str">
        <f t="shared" si="589"/>
        <v>TRANSFORMADOR MARCA:ITB  PT 117R</v>
      </c>
      <c r="F3155" s="21"/>
      <c r="G3155" s="21"/>
      <c r="H3155" s="21" t="s">
        <v>2240</v>
      </c>
      <c r="I3155" s="21"/>
      <c r="J3155" s="21"/>
      <c r="K3155" s="133" t="s">
        <v>9291</v>
      </c>
      <c r="L3155" s="133" t="s">
        <v>9290</v>
      </c>
      <c r="M3155" s="21">
        <v>315</v>
      </c>
      <c r="N3155" s="21">
        <v>33</v>
      </c>
      <c r="O3155" s="21">
        <v>0.4</v>
      </c>
      <c r="P3155" s="124" t="s">
        <v>516</v>
      </c>
      <c r="Q3155" s="21">
        <v>2009</v>
      </c>
      <c r="R3155" s="21" t="s">
        <v>1109</v>
      </c>
      <c r="S3155" s="21">
        <v>62914</v>
      </c>
      <c r="T3155" s="116">
        <v>1039</v>
      </c>
      <c r="U3155" s="111">
        <v>45</v>
      </c>
      <c r="V3155" s="113">
        <f t="shared" si="590"/>
        <v>863.52444444444438</v>
      </c>
      <c r="W3155" s="113">
        <f t="shared" si="591"/>
        <v>175.47555555555562</v>
      </c>
      <c r="X3155" s="112">
        <f t="shared" si="592"/>
        <v>175475.55555555562</v>
      </c>
      <c r="Y3155" s="111"/>
      <c r="Z3155" s="110">
        <f t="shared" si="588"/>
        <v>37</v>
      </c>
      <c r="AA3155" s="109">
        <f t="shared" si="593"/>
        <v>51.95</v>
      </c>
      <c r="AB3155" s="109">
        <f t="shared" si="594"/>
        <v>51950</v>
      </c>
      <c r="AC3155" s="108">
        <f t="shared" si="595"/>
        <v>987.05</v>
      </c>
      <c r="AD3155" s="107">
        <f t="shared" si="596"/>
        <v>2.2222222222222223E-2</v>
      </c>
      <c r="AE3155" s="106">
        <f t="shared" si="597"/>
        <v>21.934444444444445</v>
      </c>
      <c r="AF3155" s="105">
        <f t="shared" si="598"/>
        <v>197.41000000000005</v>
      </c>
      <c r="AG3155" s="105">
        <f t="shared" si="599"/>
        <v>841.58999999999992</v>
      </c>
    </row>
    <row r="3156" spans="1:33" s="88" customFormat="1" x14ac:dyDescent="0.35">
      <c r="A3156" s="21">
        <v>10141103</v>
      </c>
      <c r="B3156" s="115" t="s">
        <v>1665</v>
      </c>
      <c r="C3156" s="115" t="s">
        <v>710</v>
      </c>
      <c r="D3156" s="133" t="s">
        <v>9289</v>
      </c>
      <c r="E3156" s="114" t="str">
        <f t="shared" si="589"/>
        <v>TRANSFORMADOR MARCA:Desta Power Matla  PT 219R</v>
      </c>
      <c r="F3156" s="21"/>
      <c r="G3156" s="21"/>
      <c r="H3156" s="21" t="s">
        <v>2240</v>
      </c>
      <c r="I3156" s="21"/>
      <c r="J3156" s="21"/>
      <c r="K3156" s="133" t="s">
        <v>9288</v>
      </c>
      <c r="L3156" s="133" t="s">
        <v>9287</v>
      </c>
      <c r="M3156" s="21">
        <v>250</v>
      </c>
      <c r="N3156" s="21">
        <v>33</v>
      </c>
      <c r="O3156" s="21">
        <v>0.4</v>
      </c>
      <c r="P3156" s="124" t="s">
        <v>516</v>
      </c>
      <c r="Q3156" s="21">
        <v>2009</v>
      </c>
      <c r="R3156" s="21" t="s">
        <v>1540</v>
      </c>
      <c r="S3156" s="21" t="s">
        <v>9286</v>
      </c>
      <c r="T3156" s="116">
        <v>991</v>
      </c>
      <c r="U3156" s="111">
        <v>45</v>
      </c>
      <c r="V3156" s="113">
        <f t="shared" si="590"/>
        <v>823.63111111111107</v>
      </c>
      <c r="W3156" s="113">
        <f t="shared" si="591"/>
        <v>167.36888888888893</v>
      </c>
      <c r="X3156" s="112">
        <f t="shared" si="592"/>
        <v>167368.88888888893</v>
      </c>
      <c r="Y3156" s="111"/>
      <c r="Z3156" s="110">
        <f t="shared" si="588"/>
        <v>37</v>
      </c>
      <c r="AA3156" s="109">
        <f t="shared" si="593"/>
        <v>49.550000000000004</v>
      </c>
      <c r="AB3156" s="109">
        <f t="shared" si="594"/>
        <v>49550.000000000007</v>
      </c>
      <c r="AC3156" s="108">
        <f t="shared" si="595"/>
        <v>941.45</v>
      </c>
      <c r="AD3156" s="107">
        <f t="shared" si="596"/>
        <v>2.2222222222222223E-2</v>
      </c>
      <c r="AE3156" s="106">
        <f t="shared" si="597"/>
        <v>20.921111111111113</v>
      </c>
      <c r="AF3156" s="105">
        <f t="shared" si="598"/>
        <v>188.29000000000005</v>
      </c>
      <c r="AG3156" s="105">
        <f t="shared" si="599"/>
        <v>802.70999999999992</v>
      </c>
    </row>
    <row r="3157" spans="1:33" s="88" customFormat="1" x14ac:dyDescent="0.35">
      <c r="A3157" s="21">
        <v>10141103</v>
      </c>
      <c r="B3157" s="115" t="s">
        <v>1665</v>
      </c>
      <c r="C3157" s="115" t="s">
        <v>710</v>
      </c>
      <c r="D3157" s="133" t="s">
        <v>9285</v>
      </c>
      <c r="E3157" s="114" t="str">
        <f t="shared" si="589"/>
        <v>TRANSFORMADOR MARCA:Desta Power Matla  PT 220R</v>
      </c>
      <c r="F3157" s="21"/>
      <c r="G3157" s="21"/>
      <c r="H3157" s="21" t="s">
        <v>2240</v>
      </c>
      <c r="I3157" s="21"/>
      <c r="J3157" s="21"/>
      <c r="K3157" s="133" t="s">
        <v>9284</v>
      </c>
      <c r="L3157" s="133" t="s">
        <v>9283</v>
      </c>
      <c r="M3157" s="21">
        <v>250</v>
      </c>
      <c r="N3157" s="21">
        <v>33</v>
      </c>
      <c r="O3157" s="21">
        <v>0.4</v>
      </c>
      <c r="P3157" s="124" t="s">
        <v>516</v>
      </c>
      <c r="Q3157" s="21">
        <v>2009</v>
      </c>
      <c r="R3157" s="21" t="s">
        <v>1540</v>
      </c>
      <c r="S3157" s="21" t="s">
        <v>9282</v>
      </c>
      <c r="T3157" s="116">
        <v>991</v>
      </c>
      <c r="U3157" s="111">
        <v>45</v>
      </c>
      <c r="V3157" s="113">
        <f t="shared" si="590"/>
        <v>823.63111111111107</v>
      </c>
      <c r="W3157" s="113">
        <f t="shared" si="591"/>
        <v>167.36888888888893</v>
      </c>
      <c r="X3157" s="112">
        <f t="shared" si="592"/>
        <v>167368.88888888893</v>
      </c>
      <c r="Y3157" s="111"/>
      <c r="Z3157" s="110">
        <f t="shared" si="588"/>
        <v>37</v>
      </c>
      <c r="AA3157" s="109">
        <f t="shared" si="593"/>
        <v>49.550000000000004</v>
      </c>
      <c r="AB3157" s="109">
        <f t="shared" si="594"/>
        <v>49550.000000000007</v>
      </c>
      <c r="AC3157" s="108">
        <f t="shared" si="595"/>
        <v>941.45</v>
      </c>
      <c r="AD3157" s="107">
        <f t="shared" si="596"/>
        <v>2.2222222222222223E-2</v>
      </c>
      <c r="AE3157" s="106">
        <f t="shared" si="597"/>
        <v>20.921111111111113</v>
      </c>
      <c r="AF3157" s="105">
        <f t="shared" si="598"/>
        <v>188.29000000000005</v>
      </c>
      <c r="AG3157" s="105">
        <f t="shared" si="599"/>
        <v>802.70999999999992</v>
      </c>
    </row>
    <row r="3158" spans="1:33" s="88" customFormat="1" x14ac:dyDescent="0.35">
      <c r="A3158" s="21">
        <v>10141103</v>
      </c>
      <c r="B3158" s="115" t="s">
        <v>1665</v>
      </c>
      <c r="C3158" s="115" t="s">
        <v>710</v>
      </c>
      <c r="D3158" s="133" t="s">
        <v>9281</v>
      </c>
      <c r="E3158" s="114" t="str">
        <f t="shared" si="589"/>
        <v>TRANSFORMADOR MARCA:Desta Power Matla  PT 221R</v>
      </c>
      <c r="F3158" s="21"/>
      <c r="G3158" s="21"/>
      <c r="H3158" s="21" t="s">
        <v>2240</v>
      </c>
      <c r="I3158" s="21"/>
      <c r="J3158" s="21"/>
      <c r="K3158" s="133" t="s">
        <v>9280</v>
      </c>
      <c r="L3158" s="133" t="s">
        <v>9279</v>
      </c>
      <c r="M3158" s="21">
        <v>250</v>
      </c>
      <c r="N3158" s="21">
        <v>33</v>
      </c>
      <c r="O3158" s="21">
        <v>0.4</v>
      </c>
      <c r="P3158" s="124" t="s">
        <v>516</v>
      </c>
      <c r="Q3158" s="21">
        <v>2009</v>
      </c>
      <c r="R3158" s="21" t="s">
        <v>1540</v>
      </c>
      <c r="S3158" s="21" t="s">
        <v>9278</v>
      </c>
      <c r="T3158" s="116">
        <v>991</v>
      </c>
      <c r="U3158" s="111">
        <v>45</v>
      </c>
      <c r="V3158" s="113">
        <f t="shared" si="590"/>
        <v>823.63111111111107</v>
      </c>
      <c r="W3158" s="113">
        <f t="shared" si="591"/>
        <v>167.36888888888893</v>
      </c>
      <c r="X3158" s="112">
        <f t="shared" si="592"/>
        <v>167368.88888888893</v>
      </c>
      <c r="Y3158" s="111"/>
      <c r="Z3158" s="110">
        <f t="shared" si="588"/>
        <v>37</v>
      </c>
      <c r="AA3158" s="109">
        <f t="shared" si="593"/>
        <v>49.550000000000004</v>
      </c>
      <c r="AB3158" s="109">
        <f t="shared" si="594"/>
        <v>49550.000000000007</v>
      </c>
      <c r="AC3158" s="108">
        <f t="shared" si="595"/>
        <v>941.45</v>
      </c>
      <c r="AD3158" s="107">
        <f t="shared" si="596"/>
        <v>2.2222222222222223E-2</v>
      </c>
      <c r="AE3158" s="106">
        <f t="shared" si="597"/>
        <v>20.921111111111113</v>
      </c>
      <c r="AF3158" s="105">
        <f t="shared" si="598"/>
        <v>188.29000000000005</v>
      </c>
      <c r="AG3158" s="105">
        <f t="shared" si="599"/>
        <v>802.70999999999992</v>
      </c>
    </row>
    <row r="3159" spans="1:33" s="88" customFormat="1" x14ac:dyDescent="0.35">
      <c r="A3159" s="21">
        <v>10141103</v>
      </c>
      <c r="B3159" s="115" t="s">
        <v>1665</v>
      </c>
      <c r="C3159" s="115" t="s">
        <v>710</v>
      </c>
      <c r="D3159" s="133" t="s">
        <v>9277</v>
      </c>
      <c r="E3159" s="114" t="str">
        <f t="shared" si="589"/>
        <v>TRANSFORMADOR MARCA:Desta Power Matla  PT 222R</v>
      </c>
      <c r="F3159" s="21"/>
      <c r="G3159" s="21"/>
      <c r="H3159" s="21" t="s">
        <v>2240</v>
      </c>
      <c r="I3159" s="21"/>
      <c r="J3159" s="21"/>
      <c r="K3159" s="133" t="s">
        <v>9276</v>
      </c>
      <c r="L3159" s="133" t="s">
        <v>9275</v>
      </c>
      <c r="M3159" s="21">
        <v>250</v>
      </c>
      <c r="N3159" s="21">
        <v>33</v>
      </c>
      <c r="O3159" s="21">
        <v>0.4</v>
      </c>
      <c r="P3159" s="124" t="s">
        <v>516</v>
      </c>
      <c r="Q3159" s="21">
        <v>2009</v>
      </c>
      <c r="R3159" s="21" t="s">
        <v>1540</v>
      </c>
      <c r="S3159" s="21" t="s">
        <v>9274</v>
      </c>
      <c r="T3159" s="116">
        <v>991</v>
      </c>
      <c r="U3159" s="111">
        <v>45</v>
      </c>
      <c r="V3159" s="113">
        <f t="shared" si="590"/>
        <v>823.63111111111107</v>
      </c>
      <c r="W3159" s="113">
        <f t="shared" si="591"/>
        <v>167.36888888888893</v>
      </c>
      <c r="X3159" s="112">
        <f t="shared" si="592"/>
        <v>167368.88888888893</v>
      </c>
      <c r="Y3159" s="111"/>
      <c r="Z3159" s="110">
        <f t="shared" si="588"/>
        <v>37</v>
      </c>
      <c r="AA3159" s="109">
        <f t="shared" si="593"/>
        <v>49.550000000000004</v>
      </c>
      <c r="AB3159" s="109">
        <f t="shared" si="594"/>
        <v>49550.000000000007</v>
      </c>
      <c r="AC3159" s="108">
        <f t="shared" si="595"/>
        <v>941.45</v>
      </c>
      <c r="AD3159" s="107">
        <f t="shared" si="596"/>
        <v>2.2222222222222223E-2</v>
      </c>
      <c r="AE3159" s="106">
        <f t="shared" si="597"/>
        <v>20.921111111111113</v>
      </c>
      <c r="AF3159" s="105">
        <f t="shared" si="598"/>
        <v>188.29000000000005</v>
      </c>
      <c r="AG3159" s="105">
        <f t="shared" si="599"/>
        <v>802.70999999999992</v>
      </c>
    </row>
    <row r="3160" spans="1:33" s="88" customFormat="1" x14ac:dyDescent="0.35">
      <c r="A3160" s="21">
        <v>10141103</v>
      </c>
      <c r="B3160" s="115" t="s">
        <v>1665</v>
      </c>
      <c r="C3160" s="115" t="s">
        <v>710</v>
      </c>
      <c r="D3160" s="133" t="s">
        <v>9273</v>
      </c>
      <c r="E3160" s="114" t="str">
        <f t="shared" si="589"/>
        <v>TRANSFORMADOR MARCA:Desta Power Matla  PT 223R</v>
      </c>
      <c r="F3160" s="21"/>
      <c r="G3160" s="21"/>
      <c r="H3160" s="21" t="s">
        <v>2240</v>
      </c>
      <c r="I3160" s="21"/>
      <c r="J3160" s="21"/>
      <c r="K3160" s="133" t="s">
        <v>9272</v>
      </c>
      <c r="L3160" s="133" t="s">
        <v>9271</v>
      </c>
      <c r="M3160" s="21">
        <v>250</v>
      </c>
      <c r="N3160" s="21">
        <v>33</v>
      </c>
      <c r="O3160" s="21">
        <v>0.4</v>
      </c>
      <c r="P3160" s="124" t="s">
        <v>516</v>
      </c>
      <c r="Q3160" s="21">
        <v>2009</v>
      </c>
      <c r="R3160" s="21" t="s">
        <v>1540</v>
      </c>
      <c r="S3160" s="21" t="s">
        <v>9270</v>
      </c>
      <c r="T3160" s="116">
        <v>991</v>
      </c>
      <c r="U3160" s="111">
        <v>45</v>
      </c>
      <c r="V3160" s="113">
        <f t="shared" si="590"/>
        <v>823.63111111111107</v>
      </c>
      <c r="W3160" s="113">
        <f t="shared" si="591"/>
        <v>167.36888888888893</v>
      </c>
      <c r="X3160" s="112">
        <f t="shared" si="592"/>
        <v>167368.88888888893</v>
      </c>
      <c r="Y3160" s="111"/>
      <c r="Z3160" s="110">
        <f t="shared" si="588"/>
        <v>37</v>
      </c>
      <c r="AA3160" s="109">
        <f t="shared" si="593"/>
        <v>49.550000000000004</v>
      </c>
      <c r="AB3160" s="109">
        <f t="shared" si="594"/>
        <v>49550.000000000007</v>
      </c>
      <c r="AC3160" s="108">
        <f t="shared" si="595"/>
        <v>941.45</v>
      </c>
      <c r="AD3160" s="107">
        <f t="shared" si="596"/>
        <v>2.2222222222222223E-2</v>
      </c>
      <c r="AE3160" s="106">
        <f t="shared" si="597"/>
        <v>20.921111111111113</v>
      </c>
      <c r="AF3160" s="105">
        <f t="shared" si="598"/>
        <v>188.29000000000005</v>
      </c>
      <c r="AG3160" s="105">
        <f t="shared" si="599"/>
        <v>802.70999999999992</v>
      </c>
    </row>
    <row r="3161" spans="1:33" s="88" customFormat="1" x14ac:dyDescent="0.35">
      <c r="A3161" s="21">
        <v>10141103</v>
      </c>
      <c r="B3161" s="115" t="s">
        <v>1665</v>
      </c>
      <c r="C3161" s="115" t="s">
        <v>710</v>
      </c>
      <c r="D3161" s="133" t="s">
        <v>9269</v>
      </c>
      <c r="E3161" s="114" t="str">
        <f t="shared" si="589"/>
        <v>TRANSFORMADOR MARCA:Desta Power Matla  PT 226R</v>
      </c>
      <c r="F3161" s="21"/>
      <c r="G3161" s="21"/>
      <c r="H3161" s="21" t="s">
        <v>2240</v>
      </c>
      <c r="I3161" s="21"/>
      <c r="J3161" s="21"/>
      <c r="K3161" s="133" t="s">
        <v>9268</v>
      </c>
      <c r="L3161" s="133" t="s">
        <v>9267</v>
      </c>
      <c r="M3161" s="21">
        <v>250</v>
      </c>
      <c r="N3161" s="21">
        <v>33</v>
      </c>
      <c r="O3161" s="21">
        <v>0.4</v>
      </c>
      <c r="P3161" s="124" t="s">
        <v>516</v>
      </c>
      <c r="Q3161" s="21">
        <v>2009</v>
      </c>
      <c r="R3161" s="21" t="s">
        <v>1540</v>
      </c>
      <c r="S3161" s="21" t="s">
        <v>9266</v>
      </c>
      <c r="T3161" s="116">
        <v>991</v>
      </c>
      <c r="U3161" s="111">
        <v>45</v>
      </c>
      <c r="V3161" s="113">
        <f t="shared" si="590"/>
        <v>823.63111111111107</v>
      </c>
      <c r="W3161" s="113">
        <f t="shared" si="591"/>
        <v>167.36888888888893</v>
      </c>
      <c r="X3161" s="112">
        <f t="shared" si="592"/>
        <v>167368.88888888893</v>
      </c>
      <c r="Y3161" s="111"/>
      <c r="Z3161" s="110">
        <f t="shared" si="588"/>
        <v>37</v>
      </c>
      <c r="AA3161" s="109">
        <f t="shared" si="593"/>
        <v>49.550000000000004</v>
      </c>
      <c r="AB3161" s="109">
        <f t="shared" si="594"/>
        <v>49550.000000000007</v>
      </c>
      <c r="AC3161" s="108">
        <f t="shared" si="595"/>
        <v>941.45</v>
      </c>
      <c r="AD3161" s="107">
        <f t="shared" si="596"/>
        <v>2.2222222222222223E-2</v>
      </c>
      <c r="AE3161" s="106">
        <f t="shared" si="597"/>
        <v>20.921111111111113</v>
      </c>
      <c r="AF3161" s="105">
        <f t="shared" si="598"/>
        <v>188.29000000000005</v>
      </c>
      <c r="AG3161" s="105">
        <f t="shared" si="599"/>
        <v>802.70999999999992</v>
      </c>
    </row>
    <row r="3162" spans="1:33" s="88" customFormat="1" x14ac:dyDescent="0.35">
      <c r="A3162" s="21">
        <v>10141103</v>
      </c>
      <c r="B3162" s="115" t="s">
        <v>1665</v>
      </c>
      <c r="C3162" s="115" t="s">
        <v>710</v>
      </c>
      <c r="D3162" s="133" t="s">
        <v>9265</v>
      </c>
      <c r="E3162" s="114" t="str">
        <f t="shared" si="589"/>
        <v>TRANSFORMADOR MARCA:Desta Power Matla  PT 225R</v>
      </c>
      <c r="F3162" s="21"/>
      <c r="G3162" s="21"/>
      <c r="H3162" s="21" t="s">
        <v>2240</v>
      </c>
      <c r="I3162" s="21"/>
      <c r="J3162" s="21"/>
      <c r="K3162" s="133" t="s">
        <v>9264</v>
      </c>
      <c r="L3162" s="133" t="s">
        <v>9263</v>
      </c>
      <c r="M3162" s="21">
        <v>250</v>
      </c>
      <c r="N3162" s="21">
        <v>33</v>
      </c>
      <c r="O3162" s="21">
        <v>0.4</v>
      </c>
      <c r="P3162" s="124" t="s">
        <v>516</v>
      </c>
      <c r="Q3162" s="21">
        <v>2009</v>
      </c>
      <c r="R3162" s="21" t="s">
        <v>1540</v>
      </c>
      <c r="S3162" s="21" t="s">
        <v>9262</v>
      </c>
      <c r="T3162" s="116">
        <v>991</v>
      </c>
      <c r="U3162" s="111">
        <v>45</v>
      </c>
      <c r="V3162" s="113">
        <f t="shared" si="590"/>
        <v>823.63111111111107</v>
      </c>
      <c r="W3162" s="113">
        <f t="shared" si="591"/>
        <v>167.36888888888893</v>
      </c>
      <c r="X3162" s="112">
        <f t="shared" si="592"/>
        <v>167368.88888888893</v>
      </c>
      <c r="Y3162" s="111"/>
      <c r="Z3162" s="110">
        <f t="shared" si="588"/>
        <v>37</v>
      </c>
      <c r="AA3162" s="109">
        <f t="shared" si="593"/>
        <v>49.550000000000004</v>
      </c>
      <c r="AB3162" s="109">
        <f t="shared" si="594"/>
        <v>49550.000000000007</v>
      </c>
      <c r="AC3162" s="108">
        <f t="shared" si="595"/>
        <v>941.45</v>
      </c>
      <c r="AD3162" s="107">
        <f t="shared" si="596"/>
        <v>2.2222222222222223E-2</v>
      </c>
      <c r="AE3162" s="106">
        <f t="shared" si="597"/>
        <v>20.921111111111113</v>
      </c>
      <c r="AF3162" s="105">
        <f t="shared" si="598"/>
        <v>188.29000000000005</v>
      </c>
      <c r="AG3162" s="105">
        <f t="shared" si="599"/>
        <v>802.70999999999992</v>
      </c>
    </row>
    <row r="3163" spans="1:33" s="88" customFormat="1" x14ac:dyDescent="0.35">
      <c r="A3163" s="21">
        <v>10141103</v>
      </c>
      <c r="B3163" s="115" t="s">
        <v>1665</v>
      </c>
      <c r="C3163" s="115" t="s">
        <v>710</v>
      </c>
      <c r="D3163" s="133" t="s">
        <v>9261</v>
      </c>
      <c r="E3163" s="114" t="str">
        <f t="shared" si="589"/>
        <v>TRANSFORMADOR MARCA:Efacec   PT 26R</v>
      </c>
      <c r="F3163" s="21"/>
      <c r="G3163" s="21"/>
      <c r="H3163" s="21" t="s">
        <v>2240</v>
      </c>
      <c r="I3163" s="21"/>
      <c r="J3163" s="21"/>
      <c r="K3163" s="133" t="s">
        <v>9260</v>
      </c>
      <c r="L3163" s="133" t="s">
        <v>9259</v>
      </c>
      <c r="M3163" s="21">
        <v>315</v>
      </c>
      <c r="N3163" s="21">
        <v>33</v>
      </c>
      <c r="O3163" s="21">
        <v>0.4</v>
      </c>
      <c r="P3163" s="124" t="s">
        <v>516</v>
      </c>
      <c r="Q3163" s="21">
        <v>2009</v>
      </c>
      <c r="R3163" s="21" t="s">
        <v>1705</v>
      </c>
      <c r="S3163" s="21" t="s">
        <v>9258</v>
      </c>
      <c r="T3163" s="116">
        <v>1039</v>
      </c>
      <c r="U3163" s="111">
        <v>45</v>
      </c>
      <c r="V3163" s="113">
        <f t="shared" si="590"/>
        <v>863.52444444444438</v>
      </c>
      <c r="W3163" s="113">
        <f t="shared" si="591"/>
        <v>175.47555555555562</v>
      </c>
      <c r="X3163" s="112">
        <f t="shared" si="592"/>
        <v>175475.55555555562</v>
      </c>
      <c r="Y3163" s="111"/>
      <c r="Z3163" s="110">
        <f t="shared" si="588"/>
        <v>37</v>
      </c>
      <c r="AA3163" s="109">
        <f t="shared" si="593"/>
        <v>51.95</v>
      </c>
      <c r="AB3163" s="109">
        <f t="shared" si="594"/>
        <v>51950</v>
      </c>
      <c r="AC3163" s="108">
        <f t="shared" si="595"/>
        <v>987.05</v>
      </c>
      <c r="AD3163" s="107">
        <f t="shared" si="596"/>
        <v>2.2222222222222223E-2</v>
      </c>
      <c r="AE3163" s="106">
        <f t="shared" si="597"/>
        <v>21.934444444444445</v>
      </c>
      <c r="AF3163" s="105">
        <f t="shared" si="598"/>
        <v>197.41000000000005</v>
      </c>
      <c r="AG3163" s="105">
        <f t="shared" si="599"/>
        <v>841.58999999999992</v>
      </c>
    </row>
    <row r="3164" spans="1:33" s="88" customFormat="1" x14ac:dyDescent="0.35">
      <c r="A3164" s="21">
        <v>10141103</v>
      </c>
      <c r="B3164" s="115" t="s">
        <v>1665</v>
      </c>
      <c r="C3164" s="115" t="s">
        <v>710</v>
      </c>
      <c r="D3164" s="133" t="s">
        <v>9257</v>
      </c>
      <c r="E3164" s="114" t="str">
        <f t="shared" si="589"/>
        <v>TRANSFORMADOR MARCA:Desta Power Matla  PT 132R</v>
      </c>
      <c r="F3164" s="21"/>
      <c r="G3164" s="21"/>
      <c r="H3164" s="21" t="s">
        <v>2240</v>
      </c>
      <c r="I3164" s="21"/>
      <c r="J3164" s="21"/>
      <c r="K3164" s="133" t="s">
        <v>9256</v>
      </c>
      <c r="L3164" s="133" t="s">
        <v>9255</v>
      </c>
      <c r="M3164" s="21">
        <v>160</v>
      </c>
      <c r="N3164" s="21">
        <v>33</v>
      </c>
      <c r="O3164" s="21">
        <v>0.4</v>
      </c>
      <c r="P3164" s="124" t="s">
        <v>516</v>
      </c>
      <c r="Q3164" s="21">
        <v>2009</v>
      </c>
      <c r="R3164" s="21" t="s">
        <v>1540</v>
      </c>
      <c r="S3164" s="21" t="s">
        <v>9254</v>
      </c>
      <c r="T3164" s="116">
        <v>991</v>
      </c>
      <c r="U3164" s="111">
        <v>45</v>
      </c>
      <c r="V3164" s="113">
        <f t="shared" si="590"/>
        <v>823.63111111111107</v>
      </c>
      <c r="W3164" s="113">
        <f t="shared" si="591"/>
        <v>167.36888888888893</v>
      </c>
      <c r="X3164" s="112">
        <f t="shared" si="592"/>
        <v>167368.88888888893</v>
      </c>
      <c r="Y3164" s="111"/>
      <c r="Z3164" s="110">
        <f t="shared" si="588"/>
        <v>37</v>
      </c>
      <c r="AA3164" s="109">
        <f t="shared" si="593"/>
        <v>49.550000000000004</v>
      </c>
      <c r="AB3164" s="109">
        <f t="shared" si="594"/>
        <v>49550.000000000007</v>
      </c>
      <c r="AC3164" s="108">
        <f t="shared" si="595"/>
        <v>941.45</v>
      </c>
      <c r="AD3164" s="107">
        <f t="shared" si="596"/>
        <v>2.2222222222222223E-2</v>
      </c>
      <c r="AE3164" s="106">
        <f t="shared" si="597"/>
        <v>20.921111111111113</v>
      </c>
      <c r="AF3164" s="105">
        <f t="shared" si="598"/>
        <v>188.29000000000005</v>
      </c>
      <c r="AG3164" s="105">
        <f t="shared" si="599"/>
        <v>802.70999999999992</v>
      </c>
    </row>
    <row r="3165" spans="1:33" s="88" customFormat="1" x14ac:dyDescent="0.35">
      <c r="A3165" s="21">
        <v>10141103</v>
      </c>
      <c r="B3165" s="115" t="s">
        <v>1665</v>
      </c>
      <c r="C3165" s="115" t="s">
        <v>710</v>
      </c>
      <c r="D3165" s="133" t="s">
        <v>9253</v>
      </c>
      <c r="E3165" s="114" t="str">
        <f t="shared" si="589"/>
        <v>TRANSFORMADOR MARCA:Desta Power Matla  PT 185R</v>
      </c>
      <c r="F3165" s="21"/>
      <c r="G3165" s="21"/>
      <c r="H3165" s="21" t="s">
        <v>2240</v>
      </c>
      <c r="I3165" s="21"/>
      <c r="J3165" s="21"/>
      <c r="K3165" s="133" t="s">
        <v>9252</v>
      </c>
      <c r="L3165" s="133" t="s">
        <v>9251</v>
      </c>
      <c r="M3165" s="21">
        <v>250</v>
      </c>
      <c r="N3165" s="21">
        <v>33</v>
      </c>
      <c r="O3165" s="21">
        <v>0.4</v>
      </c>
      <c r="P3165" s="124" t="s">
        <v>516</v>
      </c>
      <c r="Q3165" s="21">
        <v>2009</v>
      </c>
      <c r="R3165" s="21" t="s">
        <v>1540</v>
      </c>
      <c r="S3165" s="21" t="s">
        <v>9250</v>
      </c>
      <c r="T3165" s="116">
        <v>991</v>
      </c>
      <c r="U3165" s="111">
        <v>45</v>
      </c>
      <c r="V3165" s="113">
        <f t="shared" si="590"/>
        <v>823.63111111111107</v>
      </c>
      <c r="W3165" s="113">
        <f t="shared" si="591"/>
        <v>167.36888888888893</v>
      </c>
      <c r="X3165" s="112">
        <f t="shared" si="592"/>
        <v>167368.88888888893</v>
      </c>
      <c r="Y3165" s="111"/>
      <c r="Z3165" s="110">
        <f t="shared" si="588"/>
        <v>37</v>
      </c>
      <c r="AA3165" s="109">
        <f t="shared" si="593"/>
        <v>49.550000000000004</v>
      </c>
      <c r="AB3165" s="109">
        <f t="shared" si="594"/>
        <v>49550.000000000007</v>
      </c>
      <c r="AC3165" s="108">
        <f t="shared" si="595"/>
        <v>941.45</v>
      </c>
      <c r="AD3165" s="107">
        <f t="shared" si="596"/>
        <v>2.2222222222222223E-2</v>
      </c>
      <c r="AE3165" s="106">
        <f t="shared" si="597"/>
        <v>20.921111111111113</v>
      </c>
      <c r="AF3165" s="105">
        <f t="shared" si="598"/>
        <v>188.29000000000005</v>
      </c>
      <c r="AG3165" s="105">
        <f t="shared" si="599"/>
        <v>802.70999999999992</v>
      </c>
    </row>
    <row r="3166" spans="1:33" s="88" customFormat="1" x14ac:dyDescent="0.35">
      <c r="A3166" s="21">
        <v>10141103</v>
      </c>
      <c r="B3166" s="115" t="s">
        <v>1665</v>
      </c>
      <c r="C3166" s="115" t="s">
        <v>710</v>
      </c>
      <c r="D3166" s="133" t="s">
        <v>9249</v>
      </c>
      <c r="E3166" s="114" t="str">
        <f t="shared" si="589"/>
        <v>TRANSFORMADOR MARCA:Desta Power Matla  PT 184R</v>
      </c>
      <c r="F3166" s="21"/>
      <c r="G3166" s="21"/>
      <c r="H3166" s="21" t="s">
        <v>2240</v>
      </c>
      <c r="I3166" s="21"/>
      <c r="J3166" s="21"/>
      <c r="K3166" s="133" t="s">
        <v>9248</v>
      </c>
      <c r="L3166" s="133" t="s">
        <v>9247</v>
      </c>
      <c r="M3166" s="21">
        <v>250</v>
      </c>
      <c r="N3166" s="21">
        <v>33</v>
      </c>
      <c r="O3166" s="21">
        <v>0.4</v>
      </c>
      <c r="P3166" s="124" t="s">
        <v>516</v>
      </c>
      <c r="Q3166" s="21">
        <v>2009</v>
      </c>
      <c r="R3166" s="21" t="s">
        <v>1540</v>
      </c>
      <c r="S3166" s="21" t="s">
        <v>9246</v>
      </c>
      <c r="T3166" s="116">
        <v>991</v>
      </c>
      <c r="U3166" s="111">
        <v>45</v>
      </c>
      <c r="V3166" s="113">
        <f t="shared" si="590"/>
        <v>823.63111111111107</v>
      </c>
      <c r="W3166" s="113">
        <f t="shared" si="591"/>
        <v>167.36888888888893</v>
      </c>
      <c r="X3166" s="112">
        <f t="shared" si="592"/>
        <v>167368.88888888893</v>
      </c>
      <c r="Y3166" s="111"/>
      <c r="Z3166" s="110">
        <f t="shared" si="588"/>
        <v>37</v>
      </c>
      <c r="AA3166" s="109">
        <f t="shared" si="593"/>
        <v>49.550000000000004</v>
      </c>
      <c r="AB3166" s="109">
        <f t="shared" si="594"/>
        <v>49550.000000000007</v>
      </c>
      <c r="AC3166" s="108">
        <f t="shared" si="595"/>
        <v>941.45</v>
      </c>
      <c r="AD3166" s="107">
        <f t="shared" si="596"/>
        <v>2.2222222222222223E-2</v>
      </c>
      <c r="AE3166" s="106">
        <f t="shared" si="597"/>
        <v>20.921111111111113</v>
      </c>
      <c r="AF3166" s="105">
        <f t="shared" si="598"/>
        <v>188.29000000000005</v>
      </c>
      <c r="AG3166" s="105">
        <f t="shared" si="599"/>
        <v>802.70999999999992</v>
      </c>
    </row>
    <row r="3167" spans="1:33" s="88" customFormat="1" x14ac:dyDescent="0.35">
      <c r="A3167" s="21">
        <v>10141103</v>
      </c>
      <c r="B3167" s="115" t="s">
        <v>1665</v>
      </c>
      <c r="C3167" s="115" t="s">
        <v>710</v>
      </c>
      <c r="D3167" s="133" t="s">
        <v>9245</v>
      </c>
      <c r="E3167" s="114" t="str">
        <f t="shared" si="589"/>
        <v>TRANSFORMADOR MARCA:Desta Power Matla  PT 378R</v>
      </c>
      <c r="F3167" s="21"/>
      <c r="G3167" s="21"/>
      <c r="H3167" s="21" t="s">
        <v>729</v>
      </c>
      <c r="I3167" s="21"/>
      <c r="J3167" s="21"/>
      <c r="K3167" s="133" t="s">
        <v>9244</v>
      </c>
      <c r="L3167" s="133" t="s">
        <v>9243</v>
      </c>
      <c r="M3167" s="21">
        <v>250</v>
      </c>
      <c r="N3167" s="21">
        <v>33</v>
      </c>
      <c r="O3167" s="21">
        <v>0.4</v>
      </c>
      <c r="P3167" s="124" t="s">
        <v>516</v>
      </c>
      <c r="Q3167" s="21">
        <v>2009</v>
      </c>
      <c r="R3167" s="21" t="s">
        <v>1540</v>
      </c>
      <c r="S3167" s="21" t="s">
        <v>9242</v>
      </c>
      <c r="T3167" s="116">
        <v>991</v>
      </c>
      <c r="U3167" s="111">
        <v>45</v>
      </c>
      <c r="V3167" s="113">
        <f t="shared" si="590"/>
        <v>823.63111111111107</v>
      </c>
      <c r="W3167" s="113">
        <f t="shared" si="591"/>
        <v>167.36888888888893</v>
      </c>
      <c r="X3167" s="112">
        <f t="shared" si="592"/>
        <v>167368.88888888893</v>
      </c>
      <c r="Y3167" s="111"/>
      <c r="Z3167" s="110">
        <f t="shared" si="588"/>
        <v>37</v>
      </c>
      <c r="AA3167" s="109">
        <f t="shared" si="593"/>
        <v>49.550000000000004</v>
      </c>
      <c r="AB3167" s="109">
        <f t="shared" si="594"/>
        <v>49550.000000000007</v>
      </c>
      <c r="AC3167" s="108">
        <f t="shared" si="595"/>
        <v>941.45</v>
      </c>
      <c r="AD3167" s="107">
        <f t="shared" si="596"/>
        <v>2.2222222222222223E-2</v>
      </c>
      <c r="AE3167" s="106">
        <f t="shared" si="597"/>
        <v>20.921111111111113</v>
      </c>
      <c r="AF3167" s="105">
        <f t="shared" si="598"/>
        <v>188.29000000000005</v>
      </c>
      <c r="AG3167" s="105">
        <f t="shared" si="599"/>
        <v>802.70999999999992</v>
      </c>
    </row>
    <row r="3168" spans="1:33" s="88" customFormat="1" x14ac:dyDescent="0.35">
      <c r="A3168" s="21">
        <v>10141103</v>
      </c>
      <c r="B3168" s="115" t="s">
        <v>1665</v>
      </c>
      <c r="C3168" s="115" t="s">
        <v>710</v>
      </c>
      <c r="D3168" s="133" t="s">
        <v>1303</v>
      </c>
      <c r="E3168" s="114" t="str">
        <f t="shared" si="589"/>
        <v>TRANSFORMADOR MARCA:Desta Power Matla  PT 309R</v>
      </c>
      <c r="F3168" s="21"/>
      <c r="G3168" s="21"/>
      <c r="H3168" s="21" t="s">
        <v>729</v>
      </c>
      <c r="I3168" s="21"/>
      <c r="J3168" s="21"/>
      <c r="K3168" s="133" t="s">
        <v>9241</v>
      </c>
      <c r="L3168" s="133" t="s">
        <v>9240</v>
      </c>
      <c r="M3168" s="21">
        <v>250</v>
      </c>
      <c r="N3168" s="21">
        <v>33</v>
      </c>
      <c r="O3168" s="21">
        <v>0.4</v>
      </c>
      <c r="P3168" s="124" t="s">
        <v>516</v>
      </c>
      <c r="Q3168" s="21">
        <v>2009</v>
      </c>
      <c r="R3168" s="21" t="s">
        <v>1540</v>
      </c>
      <c r="S3168" s="21" t="s">
        <v>1300</v>
      </c>
      <c r="T3168" s="116">
        <v>991</v>
      </c>
      <c r="U3168" s="111">
        <v>45</v>
      </c>
      <c r="V3168" s="113">
        <f t="shared" si="590"/>
        <v>823.63111111111107</v>
      </c>
      <c r="W3168" s="113">
        <f t="shared" si="591"/>
        <v>167.36888888888893</v>
      </c>
      <c r="X3168" s="112">
        <f t="shared" si="592"/>
        <v>167368.88888888893</v>
      </c>
      <c r="Y3168" s="111"/>
      <c r="Z3168" s="110">
        <f t="shared" si="588"/>
        <v>37</v>
      </c>
      <c r="AA3168" s="109">
        <f t="shared" si="593"/>
        <v>49.550000000000004</v>
      </c>
      <c r="AB3168" s="109">
        <f t="shared" si="594"/>
        <v>49550.000000000007</v>
      </c>
      <c r="AC3168" s="108">
        <f t="shared" si="595"/>
        <v>941.45</v>
      </c>
      <c r="AD3168" s="107">
        <f t="shared" si="596"/>
        <v>2.2222222222222223E-2</v>
      </c>
      <c r="AE3168" s="106">
        <f t="shared" si="597"/>
        <v>20.921111111111113</v>
      </c>
      <c r="AF3168" s="105">
        <f t="shared" si="598"/>
        <v>188.29000000000005</v>
      </c>
      <c r="AG3168" s="105">
        <f t="shared" si="599"/>
        <v>802.70999999999992</v>
      </c>
    </row>
    <row r="3169" spans="1:33" s="88" customFormat="1" x14ac:dyDescent="0.35">
      <c r="A3169" s="21">
        <v>10141103</v>
      </c>
      <c r="B3169" s="115" t="s">
        <v>1665</v>
      </c>
      <c r="C3169" s="115" t="s">
        <v>710</v>
      </c>
      <c r="D3169" s="133" t="s">
        <v>9239</v>
      </c>
      <c r="E3169" s="114" t="str">
        <f t="shared" si="589"/>
        <v>TRANSFORMADOR MARCA:Desta Power Matla  PT 21OR</v>
      </c>
      <c r="F3169" s="21"/>
      <c r="G3169" s="21"/>
      <c r="H3169" s="21" t="s">
        <v>1127</v>
      </c>
      <c r="I3169" s="21"/>
      <c r="J3169" s="21"/>
      <c r="K3169" s="133" t="s">
        <v>9238</v>
      </c>
      <c r="L3169" s="133" t="s">
        <v>9237</v>
      </c>
      <c r="M3169" s="21">
        <v>160</v>
      </c>
      <c r="N3169" s="21">
        <v>33</v>
      </c>
      <c r="O3169" s="21">
        <v>0.4</v>
      </c>
      <c r="P3169" s="124" t="s">
        <v>516</v>
      </c>
      <c r="Q3169" s="21">
        <v>2009</v>
      </c>
      <c r="R3169" s="21" t="s">
        <v>1540</v>
      </c>
      <c r="S3169" s="21" t="s">
        <v>9236</v>
      </c>
      <c r="T3169" s="116">
        <v>991</v>
      </c>
      <c r="U3169" s="111">
        <v>45</v>
      </c>
      <c r="V3169" s="113">
        <f t="shared" si="590"/>
        <v>823.63111111111107</v>
      </c>
      <c r="W3169" s="113">
        <f t="shared" si="591"/>
        <v>167.36888888888893</v>
      </c>
      <c r="X3169" s="112">
        <f t="shared" si="592"/>
        <v>167368.88888888893</v>
      </c>
      <c r="Y3169" s="111"/>
      <c r="Z3169" s="110">
        <f t="shared" si="588"/>
        <v>37</v>
      </c>
      <c r="AA3169" s="109">
        <f t="shared" si="593"/>
        <v>49.550000000000004</v>
      </c>
      <c r="AB3169" s="109">
        <f t="shared" si="594"/>
        <v>49550.000000000007</v>
      </c>
      <c r="AC3169" s="108">
        <f t="shared" si="595"/>
        <v>941.45</v>
      </c>
      <c r="AD3169" s="107">
        <f t="shared" si="596"/>
        <v>2.2222222222222223E-2</v>
      </c>
      <c r="AE3169" s="106">
        <f t="shared" si="597"/>
        <v>20.921111111111113</v>
      </c>
      <c r="AF3169" s="105">
        <f t="shared" si="598"/>
        <v>188.29000000000005</v>
      </c>
      <c r="AG3169" s="105">
        <f t="shared" si="599"/>
        <v>802.70999999999992</v>
      </c>
    </row>
    <row r="3170" spans="1:33" s="88" customFormat="1" x14ac:dyDescent="0.35">
      <c r="A3170" s="21">
        <v>10141103</v>
      </c>
      <c r="B3170" s="115" t="s">
        <v>1665</v>
      </c>
      <c r="C3170" s="115" t="s">
        <v>710</v>
      </c>
      <c r="D3170" s="133" t="s">
        <v>1181</v>
      </c>
      <c r="E3170" s="114" t="str">
        <f t="shared" si="589"/>
        <v>TRANSFORMADOR MARCA:Desta Power Matla  PT 70R</v>
      </c>
      <c r="F3170" s="21"/>
      <c r="G3170" s="21"/>
      <c r="H3170" s="21" t="s">
        <v>1127</v>
      </c>
      <c r="I3170" s="21"/>
      <c r="J3170" s="21"/>
      <c r="K3170" s="133" t="s">
        <v>9235</v>
      </c>
      <c r="L3170" s="133" t="s">
        <v>9234</v>
      </c>
      <c r="M3170" s="21">
        <v>100</v>
      </c>
      <c r="N3170" s="21">
        <v>33</v>
      </c>
      <c r="O3170" s="21">
        <v>0.4</v>
      </c>
      <c r="P3170" s="124" t="s">
        <v>516</v>
      </c>
      <c r="Q3170" s="21">
        <v>2009</v>
      </c>
      <c r="R3170" s="21" t="s">
        <v>1540</v>
      </c>
      <c r="S3170" s="21" t="s">
        <v>9233</v>
      </c>
      <c r="T3170" s="116">
        <v>763</v>
      </c>
      <c r="U3170" s="111">
        <v>45</v>
      </c>
      <c r="V3170" s="113">
        <f t="shared" si="590"/>
        <v>634.13777777777773</v>
      </c>
      <c r="W3170" s="113">
        <f t="shared" si="591"/>
        <v>128.86222222222227</v>
      </c>
      <c r="X3170" s="112">
        <f t="shared" si="592"/>
        <v>128862.22222222228</v>
      </c>
      <c r="Y3170" s="111"/>
      <c r="Z3170" s="110">
        <f t="shared" si="588"/>
        <v>37</v>
      </c>
      <c r="AA3170" s="109">
        <f t="shared" si="593"/>
        <v>38.15</v>
      </c>
      <c r="AB3170" s="109">
        <f t="shared" si="594"/>
        <v>38150</v>
      </c>
      <c r="AC3170" s="108">
        <f t="shared" si="595"/>
        <v>724.85</v>
      </c>
      <c r="AD3170" s="107">
        <f t="shared" si="596"/>
        <v>2.2222222222222223E-2</v>
      </c>
      <c r="AE3170" s="106">
        <f t="shared" si="597"/>
        <v>16.10777777777778</v>
      </c>
      <c r="AF3170" s="105">
        <f t="shared" si="598"/>
        <v>144.97000000000006</v>
      </c>
      <c r="AG3170" s="105">
        <f t="shared" si="599"/>
        <v>618.03</v>
      </c>
    </row>
    <row r="3171" spans="1:33" s="88" customFormat="1" x14ac:dyDescent="0.35">
      <c r="A3171" s="21">
        <v>10141103</v>
      </c>
      <c r="B3171" s="115" t="s">
        <v>1665</v>
      </c>
      <c r="C3171" s="115" t="s">
        <v>710</v>
      </c>
      <c r="D3171" s="133" t="s">
        <v>9232</v>
      </c>
      <c r="E3171" s="114" t="str">
        <f t="shared" si="589"/>
        <v>TRANSFORMADOR MARCA:Desta Power Matla  PT 215R</v>
      </c>
      <c r="F3171" s="21"/>
      <c r="G3171" s="21"/>
      <c r="H3171" s="21" t="s">
        <v>1127</v>
      </c>
      <c r="I3171" s="21"/>
      <c r="J3171" s="21"/>
      <c r="K3171" s="133" t="s">
        <v>9231</v>
      </c>
      <c r="L3171" s="133" t="s">
        <v>9230</v>
      </c>
      <c r="M3171" s="21">
        <v>250</v>
      </c>
      <c r="N3171" s="21">
        <v>33</v>
      </c>
      <c r="O3171" s="21">
        <v>0.4</v>
      </c>
      <c r="P3171" s="124" t="s">
        <v>516</v>
      </c>
      <c r="Q3171" s="21">
        <v>2009</v>
      </c>
      <c r="R3171" s="21" t="s">
        <v>1540</v>
      </c>
      <c r="S3171" s="21" t="s">
        <v>9229</v>
      </c>
      <c r="T3171" s="116">
        <v>991</v>
      </c>
      <c r="U3171" s="111">
        <v>45</v>
      </c>
      <c r="V3171" s="113">
        <f t="shared" si="590"/>
        <v>823.63111111111107</v>
      </c>
      <c r="W3171" s="113">
        <f t="shared" si="591"/>
        <v>167.36888888888893</v>
      </c>
      <c r="X3171" s="112">
        <f t="shared" si="592"/>
        <v>167368.88888888893</v>
      </c>
      <c r="Y3171" s="111"/>
      <c r="Z3171" s="110">
        <f t="shared" si="588"/>
        <v>37</v>
      </c>
      <c r="AA3171" s="109">
        <f t="shared" si="593"/>
        <v>49.550000000000004</v>
      </c>
      <c r="AB3171" s="109">
        <f t="shared" si="594"/>
        <v>49550.000000000007</v>
      </c>
      <c r="AC3171" s="108">
        <f t="shared" si="595"/>
        <v>941.45</v>
      </c>
      <c r="AD3171" s="107">
        <f t="shared" si="596"/>
        <v>2.2222222222222223E-2</v>
      </c>
      <c r="AE3171" s="106">
        <f t="shared" si="597"/>
        <v>20.921111111111113</v>
      </c>
      <c r="AF3171" s="105">
        <f t="shared" si="598"/>
        <v>188.29000000000005</v>
      </c>
      <c r="AG3171" s="105">
        <f t="shared" si="599"/>
        <v>802.70999999999992</v>
      </c>
    </row>
    <row r="3172" spans="1:33" s="88" customFormat="1" x14ac:dyDescent="0.35">
      <c r="A3172" s="21">
        <v>10141103</v>
      </c>
      <c r="B3172" s="115" t="s">
        <v>1665</v>
      </c>
      <c r="C3172" s="115" t="s">
        <v>710</v>
      </c>
      <c r="D3172" s="133" t="s">
        <v>9228</v>
      </c>
      <c r="E3172" s="114" t="str">
        <f t="shared" si="589"/>
        <v>TRANSFORMADOR MARCA:Tanelec Tanzania  PTS 7</v>
      </c>
      <c r="F3172" s="21"/>
      <c r="G3172" s="21"/>
      <c r="H3172" s="21" t="s">
        <v>2223</v>
      </c>
      <c r="I3172" s="21"/>
      <c r="J3172" s="21"/>
      <c r="K3172" s="133" t="s">
        <v>9227</v>
      </c>
      <c r="L3172" s="133" t="s">
        <v>9226</v>
      </c>
      <c r="M3172" s="21">
        <v>315</v>
      </c>
      <c r="N3172" s="21">
        <v>33</v>
      </c>
      <c r="O3172" s="21">
        <v>0.4</v>
      </c>
      <c r="P3172" s="124" t="s">
        <v>516</v>
      </c>
      <c r="Q3172" s="21">
        <v>2009</v>
      </c>
      <c r="R3172" s="21" t="s">
        <v>9222</v>
      </c>
      <c r="S3172" s="21" t="s">
        <v>9225</v>
      </c>
      <c r="T3172" s="116">
        <v>1039</v>
      </c>
      <c r="U3172" s="111">
        <v>45</v>
      </c>
      <c r="V3172" s="113">
        <f t="shared" si="590"/>
        <v>863.52444444444438</v>
      </c>
      <c r="W3172" s="113">
        <f t="shared" si="591"/>
        <v>175.47555555555562</v>
      </c>
      <c r="X3172" s="112">
        <f t="shared" si="592"/>
        <v>175475.55555555562</v>
      </c>
      <c r="Y3172" s="111"/>
      <c r="Z3172" s="110">
        <f t="shared" ref="Z3172:Z3235" si="600">(U3172-(2017-Q3172))</f>
        <v>37</v>
      </c>
      <c r="AA3172" s="109">
        <f t="shared" si="593"/>
        <v>51.95</v>
      </c>
      <c r="AB3172" s="109">
        <f t="shared" si="594"/>
        <v>51950</v>
      </c>
      <c r="AC3172" s="108">
        <f t="shared" si="595"/>
        <v>987.05</v>
      </c>
      <c r="AD3172" s="107">
        <f t="shared" si="596"/>
        <v>2.2222222222222223E-2</v>
      </c>
      <c r="AE3172" s="106">
        <f t="shared" si="597"/>
        <v>21.934444444444445</v>
      </c>
      <c r="AF3172" s="105">
        <f t="shared" si="598"/>
        <v>197.41000000000005</v>
      </c>
      <c r="AG3172" s="105">
        <f t="shared" si="599"/>
        <v>841.58999999999992</v>
      </c>
    </row>
    <row r="3173" spans="1:33" s="88" customFormat="1" x14ac:dyDescent="0.35">
      <c r="A3173" s="21">
        <v>10141103</v>
      </c>
      <c r="B3173" s="115" t="s">
        <v>1665</v>
      </c>
      <c r="C3173" s="115" t="s">
        <v>710</v>
      </c>
      <c r="D3173" s="133" t="s">
        <v>7407</v>
      </c>
      <c r="E3173" s="114" t="str">
        <f t="shared" si="589"/>
        <v>TRANSFORMADOR MARCA:Tanelec Tanzania  PTS 30</v>
      </c>
      <c r="F3173" s="21"/>
      <c r="G3173" s="21"/>
      <c r="H3173" s="21" t="s">
        <v>2223</v>
      </c>
      <c r="I3173" s="21"/>
      <c r="J3173" s="21"/>
      <c r="K3173" s="133" t="s">
        <v>9224</v>
      </c>
      <c r="L3173" s="133" t="s">
        <v>9223</v>
      </c>
      <c r="M3173" s="21">
        <v>315</v>
      </c>
      <c r="N3173" s="21">
        <v>33</v>
      </c>
      <c r="O3173" s="21">
        <v>0.4</v>
      </c>
      <c r="P3173" s="124" t="s">
        <v>516</v>
      </c>
      <c r="Q3173" s="21">
        <v>2009</v>
      </c>
      <c r="R3173" s="21" t="s">
        <v>9222</v>
      </c>
      <c r="S3173" s="21" t="s">
        <v>9221</v>
      </c>
      <c r="T3173" s="116">
        <v>1039</v>
      </c>
      <c r="U3173" s="111">
        <v>45</v>
      </c>
      <c r="V3173" s="113">
        <f t="shared" si="590"/>
        <v>863.52444444444438</v>
      </c>
      <c r="W3173" s="113">
        <f t="shared" si="591"/>
        <v>175.47555555555562</v>
      </c>
      <c r="X3173" s="112">
        <f t="shared" si="592"/>
        <v>175475.55555555562</v>
      </c>
      <c r="Y3173" s="111"/>
      <c r="Z3173" s="110">
        <f t="shared" si="600"/>
        <v>37</v>
      </c>
      <c r="AA3173" s="109">
        <f t="shared" si="593"/>
        <v>51.95</v>
      </c>
      <c r="AB3173" s="109">
        <f t="shared" si="594"/>
        <v>51950</v>
      </c>
      <c r="AC3173" s="108">
        <f t="shared" si="595"/>
        <v>987.05</v>
      </c>
      <c r="AD3173" s="107">
        <f t="shared" si="596"/>
        <v>2.2222222222222223E-2</v>
      </c>
      <c r="AE3173" s="106">
        <f t="shared" si="597"/>
        <v>21.934444444444445</v>
      </c>
      <c r="AF3173" s="105">
        <f t="shared" si="598"/>
        <v>197.41000000000005</v>
      </c>
      <c r="AG3173" s="105">
        <f t="shared" si="599"/>
        <v>841.58999999999992</v>
      </c>
    </row>
    <row r="3174" spans="1:33" s="88" customFormat="1" x14ac:dyDescent="0.35">
      <c r="A3174" s="21">
        <v>10141103</v>
      </c>
      <c r="B3174" s="115" t="s">
        <v>1665</v>
      </c>
      <c r="C3174" s="115" t="s">
        <v>710</v>
      </c>
      <c r="D3174" s="133" t="s">
        <v>3675</v>
      </c>
      <c r="E3174" s="114" t="str">
        <f t="shared" si="589"/>
        <v>TRANSFORMADOR MARCA:Desta Power Matla  PTS 847</v>
      </c>
      <c r="F3174" s="21"/>
      <c r="G3174" s="21"/>
      <c r="H3174" s="21" t="s">
        <v>2223</v>
      </c>
      <c r="I3174" s="21"/>
      <c r="J3174" s="21"/>
      <c r="K3174" s="133" t="s">
        <v>9220</v>
      </c>
      <c r="L3174" s="133" t="s">
        <v>9219</v>
      </c>
      <c r="M3174" s="21">
        <v>100</v>
      </c>
      <c r="N3174" s="21">
        <v>33</v>
      </c>
      <c r="O3174" s="21">
        <v>0.4</v>
      </c>
      <c r="P3174" s="124" t="s">
        <v>516</v>
      </c>
      <c r="Q3174" s="21">
        <v>2009</v>
      </c>
      <c r="R3174" s="21" t="s">
        <v>1540</v>
      </c>
      <c r="S3174" s="21" t="s">
        <v>9218</v>
      </c>
      <c r="T3174" s="116">
        <v>763</v>
      </c>
      <c r="U3174" s="111">
        <v>45</v>
      </c>
      <c r="V3174" s="113">
        <f t="shared" si="590"/>
        <v>634.13777777777773</v>
      </c>
      <c r="W3174" s="113">
        <f t="shared" si="591"/>
        <v>128.86222222222227</v>
      </c>
      <c r="X3174" s="112">
        <f t="shared" si="592"/>
        <v>128862.22222222228</v>
      </c>
      <c r="Y3174" s="111"/>
      <c r="Z3174" s="110">
        <f t="shared" si="600"/>
        <v>37</v>
      </c>
      <c r="AA3174" s="109">
        <f t="shared" si="593"/>
        <v>38.15</v>
      </c>
      <c r="AB3174" s="109">
        <f t="shared" si="594"/>
        <v>38150</v>
      </c>
      <c r="AC3174" s="108">
        <f t="shared" si="595"/>
        <v>724.85</v>
      </c>
      <c r="AD3174" s="107">
        <f t="shared" si="596"/>
        <v>2.2222222222222223E-2</v>
      </c>
      <c r="AE3174" s="106">
        <f t="shared" si="597"/>
        <v>16.10777777777778</v>
      </c>
      <c r="AF3174" s="105">
        <f t="shared" si="598"/>
        <v>144.97000000000006</v>
      </c>
      <c r="AG3174" s="105">
        <f t="shared" si="599"/>
        <v>618.03</v>
      </c>
    </row>
    <row r="3175" spans="1:33" s="88" customFormat="1" x14ac:dyDescent="0.35">
      <c r="A3175" s="21">
        <v>10141103</v>
      </c>
      <c r="B3175" s="115" t="s">
        <v>1665</v>
      </c>
      <c r="C3175" s="115" t="s">
        <v>710</v>
      </c>
      <c r="D3175" s="21" t="s">
        <v>9216</v>
      </c>
      <c r="E3175" s="114" t="str">
        <f t="shared" si="589"/>
        <v>TRANSFORMADOR MARCA:ITB AGXX/PTS0013 AGXX/PTS0013</v>
      </c>
      <c r="F3175" s="21" t="s">
        <v>9217</v>
      </c>
      <c r="G3175" s="21" t="s">
        <v>9216</v>
      </c>
      <c r="H3175" s="21" t="s">
        <v>2180</v>
      </c>
      <c r="I3175" s="21" t="s">
        <v>2113</v>
      </c>
      <c r="J3175" s="21"/>
      <c r="K3175" s="61" t="s">
        <v>9215</v>
      </c>
      <c r="L3175" s="61" t="s">
        <v>9214</v>
      </c>
      <c r="M3175" s="61">
        <v>32</v>
      </c>
      <c r="N3175" s="121">
        <v>33</v>
      </c>
      <c r="O3175" s="61">
        <v>0.4</v>
      </c>
      <c r="P3175" s="61">
        <v>3</v>
      </c>
      <c r="Q3175" s="121">
        <v>2009</v>
      </c>
      <c r="R3175" s="121" t="s">
        <v>1109</v>
      </c>
      <c r="S3175" s="121">
        <v>605658</v>
      </c>
      <c r="T3175" s="116">
        <v>643</v>
      </c>
      <c r="U3175" s="111">
        <v>45</v>
      </c>
      <c r="V3175" s="113">
        <f t="shared" si="590"/>
        <v>534.40444444444449</v>
      </c>
      <c r="W3175" s="113">
        <f t="shared" si="591"/>
        <v>108.59555555555551</v>
      </c>
      <c r="X3175" s="112">
        <f t="shared" si="592"/>
        <v>108595.5555555555</v>
      </c>
      <c r="Y3175" s="111"/>
      <c r="Z3175" s="110">
        <f t="shared" si="600"/>
        <v>37</v>
      </c>
      <c r="AA3175" s="109">
        <f t="shared" si="593"/>
        <v>32.15</v>
      </c>
      <c r="AB3175" s="109">
        <f t="shared" si="594"/>
        <v>32150</v>
      </c>
      <c r="AC3175" s="108">
        <f t="shared" si="595"/>
        <v>610.85</v>
      </c>
      <c r="AD3175" s="107">
        <f t="shared" si="596"/>
        <v>2.2222222222222223E-2</v>
      </c>
      <c r="AE3175" s="106">
        <f t="shared" si="597"/>
        <v>13.574444444444445</v>
      </c>
      <c r="AF3175" s="105">
        <f t="shared" si="598"/>
        <v>122.16999999999996</v>
      </c>
      <c r="AG3175" s="105">
        <f t="shared" si="599"/>
        <v>520.83000000000004</v>
      </c>
    </row>
    <row r="3176" spans="1:33" s="88" customFormat="1" x14ac:dyDescent="0.35">
      <c r="A3176" s="21">
        <v>10141103</v>
      </c>
      <c r="B3176" s="115" t="s">
        <v>1665</v>
      </c>
      <c r="C3176" s="115" t="s">
        <v>710</v>
      </c>
      <c r="D3176" s="21" t="s">
        <v>9212</v>
      </c>
      <c r="E3176" s="114" t="str">
        <f t="shared" si="589"/>
        <v>TRANSFORMADOR MARCA:EFACEC AGXX/PTS0023 AGXX/PTS0023</v>
      </c>
      <c r="F3176" s="21" t="s">
        <v>9213</v>
      </c>
      <c r="G3176" s="21" t="s">
        <v>9212</v>
      </c>
      <c r="H3176" s="21" t="s">
        <v>2180</v>
      </c>
      <c r="I3176" s="21" t="s">
        <v>2113</v>
      </c>
      <c r="J3176" s="21"/>
      <c r="K3176" s="61" t="s">
        <v>9211</v>
      </c>
      <c r="L3176" s="61" t="s">
        <v>9210</v>
      </c>
      <c r="M3176" s="61">
        <v>160</v>
      </c>
      <c r="N3176" s="121">
        <v>33</v>
      </c>
      <c r="O3176" s="61">
        <v>0.4</v>
      </c>
      <c r="P3176" s="61">
        <v>3</v>
      </c>
      <c r="Q3176" s="121">
        <v>2009</v>
      </c>
      <c r="R3176" s="121" t="s">
        <v>27</v>
      </c>
      <c r="S3176" s="121" t="s">
        <v>9209</v>
      </c>
      <c r="T3176" s="116">
        <v>991</v>
      </c>
      <c r="U3176" s="111">
        <v>45</v>
      </c>
      <c r="V3176" s="113">
        <f t="shared" si="590"/>
        <v>823.63111111111107</v>
      </c>
      <c r="W3176" s="113">
        <f t="shared" si="591"/>
        <v>167.36888888888893</v>
      </c>
      <c r="X3176" s="112">
        <f t="shared" si="592"/>
        <v>167368.88888888893</v>
      </c>
      <c r="Y3176" s="111"/>
      <c r="Z3176" s="110">
        <f t="shared" si="600"/>
        <v>37</v>
      </c>
      <c r="AA3176" s="109">
        <f t="shared" si="593"/>
        <v>49.550000000000004</v>
      </c>
      <c r="AB3176" s="109">
        <f t="shared" si="594"/>
        <v>49550.000000000007</v>
      </c>
      <c r="AC3176" s="108">
        <f t="shared" si="595"/>
        <v>941.45</v>
      </c>
      <c r="AD3176" s="107">
        <f t="shared" si="596"/>
        <v>2.2222222222222223E-2</v>
      </c>
      <c r="AE3176" s="106">
        <f t="shared" si="597"/>
        <v>20.921111111111113</v>
      </c>
      <c r="AF3176" s="105">
        <f t="shared" si="598"/>
        <v>188.29000000000005</v>
      </c>
      <c r="AG3176" s="105">
        <f t="shared" si="599"/>
        <v>802.70999999999992</v>
      </c>
    </row>
    <row r="3177" spans="1:33" s="88" customFormat="1" x14ac:dyDescent="0.35">
      <c r="A3177" s="21">
        <v>10141103</v>
      </c>
      <c r="B3177" s="115" t="s">
        <v>1665</v>
      </c>
      <c r="C3177" s="115" t="s">
        <v>710</v>
      </c>
      <c r="D3177" s="21" t="s">
        <v>9207</v>
      </c>
      <c r="E3177" s="114" t="str">
        <f t="shared" si="589"/>
        <v>TRANSFORMADOR MARCA:ITB AGXX/PTS0052 AGXX/PTS0052</v>
      </c>
      <c r="F3177" s="61" t="s">
        <v>9208</v>
      </c>
      <c r="G3177" s="21" t="s">
        <v>9207</v>
      </c>
      <c r="H3177" s="21" t="s">
        <v>2174</v>
      </c>
      <c r="I3177" s="21" t="s">
        <v>2113</v>
      </c>
      <c r="J3177" s="21"/>
      <c r="K3177" s="61" t="s">
        <v>9206</v>
      </c>
      <c r="L3177" s="61" t="s">
        <v>9205</v>
      </c>
      <c r="M3177" s="61">
        <v>200</v>
      </c>
      <c r="N3177" s="121">
        <v>11</v>
      </c>
      <c r="O3177" s="61">
        <v>0.4</v>
      </c>
      <c r="P3177" s="61">
        <v>3</v>
      </c>
      <c r="Q3177" s="121">
        <v>2009</v>
      </c>
      <c r="R3177" s="121" t="s">
        <v>1109</v>
      </c>
      <c r="S3177" s="121">
        <v>705676</v>
      </c>
      <c r="T3177" s="116">
        <v>572</v>
      </c>
      <c r="U3177" s="111">
        <v>45</v>
      </c>
      <c r="V3177" s="113">
        <f t="shared" si="590"/>
        <v>475.39555555555552</v>
      </c>
      <c r="W3177" s="113">
        <f t="shared" si="591"/>
        <v>96.604444444444482</v>
      </c>
      <c r="X3177" s="112">
        <f t="shared" si="592"/>
        <v>96604.444444444482</v>
      </c>
      <c r="Y3177" s="111"/>
      <c r="Z3177" s="110">
        <f t="shared" si="600"/>
        <v>37</v>
      </c>
      <c r="AA3177" s="109">
        <f t="shared" si="593"/>
        <v>28.6</v>
      </c>
      <c r="AB3177" s="109">
        <f t="shared" si="594"/>
        <v>28600</v>
      </c>
      <c r="AC3177" s="108">
        <f t="shared" si="595"/>
        <v>543.4</v>
      </c>
      <c r="AD3177" s="107">
        <f t="shared" si="596"/>
        <v>2.2222222222222223E-2</v>
      </c>
      <c r="AE3177" s="106">
        <f t="shared" si="597"/>
        <v>12.075555555555555</v>
      </c>
      <c r="AF3177" s="105">
        <f t="shared" si="598"/>
        <v>108.68000000000004</v>
      </c>
      <c r="AG3177" s="105">
        <f t="shared" si="599"/>
        <v>463.31999999999994</v>
      </c>
    </row>
    <row r="3178" spans="1:33" s="88" customFormat="1" x14ac:dyDescent="0.35">
      <c r="A3178" s="21">
        <v>10141103</v>
      </c>
      <c r="B3178" s="115" t="s">
        <v>1665</v>
      </c>
      <c r="C3178" s="115" t="s">
        <v>710</v>
      </c>
      <c r="D3178" s="21" t="s">
        <v>9203</v>
      </c>
      <c r="E3178" s="114" t="str">
        <f t="shared" si="589"/>
        <v>TRANSFORMADOR MARCA:DPM AGXX/PTS0060 AGXX/PTS0060</v>
      </c>
      <c r="F3178" s="61" t="s">
        <v>9204</v>
      </c>
      <c r="G3178" s="21" t="s">
        <v>9203</v>
      </c>
      <c r="H3178" s="21" t="s">
        <v>2113</v>
      </c>
      <c r="I3178" s="21" t="s">
        <v>2113</v>
      </c>
      <c r="J3178" s="21"/>
      <c r="K3178" s="121" t="s">
        <v>9202</v>
      </c>
      <c r="L3178" s="121" t="s">
        <v>9201</v>
      </c>
      <c r="M3178" s="61">
        <v>315</v>
      </c>
      <c r="N3178" s="121">
        <v>11</v>
      </c>
      <c r="O3178" s="61">
        <v>0.4</v>
      </c>
      <c r="P3178" s="61">
        <v>3</v>
      </c>
      <c r="Q3178" s="121">
        <v>2009</v>
      </c>
      <c r="R3178" s="121" t="s">
        <v>587</v>
      </c>
      <c r="S3178" s="121" t="s">
        <v>9200</v>
      </c>
      <c r="T3178" s="116">
        <v>840</v>
      </c>
      <c r="U3178" s="111">
        <v>45</v>
      </c>
      <c r="V3178" s="113">
        <f t="shared" si="590"/>
        <v>698.13333333333333</v>
      </c>
      <c r="W3178" s="113">
        <f t="shared" si="591"/>
        <v>141.86666666666667</v>
      </c>
      <c r="X3178" s="112">
        <f t="shared" si="592"/>
        <v>141866.66666666669</v>
      </c>
      <c r="Y3178" s="111"/>
      <c r="Z3178" s="110">
        <f t="shared" si="600"/>
        <v>37</v>
      </c>
      <c r="AA3178" s="109">
        <f t="shared" si="593"/>
        <v>42</v>
      </c>
      <c r="AB3178" s="109">
        <f t="shared" si="594"/>
        <v>42000</v>
      </c>
      <c r="AC3178" s="108">
        <f t="shared" si="595"/>
        <v>798</v>
      </c>
      <c r="AD3178" s="107">
        <f t="shared" si="596"/>
        <v>2.2222222222222223E-2</v>
      </c>
      <c r="AE3178" s="106">
        <f t="shared" si="597"/>
        <v>17.733333333333334</v>
      </c>
      <c r="AF3178" s="105">
        <f t="shared" si="598"/>
        <v>159.60000000000002</v>
      </c>
      <c r="AG3178" s="105">
        <f t="shared" si="599"/>
        <v>680.4</v>
      </c>
    </row>
    <row r="3179" spans="1:33" s="88" customFormat="1" x14ac:dyDescent="0.35">
      <c r="A3179" s="21">
        <v>10141103</v>
      </c>
      <c r="B3179" s="115" t="s">
        <v>1665</v>
      </c>
      <c r="C3179" s="115" t="s">
        <v>710</v>
      </c>
      <c r="D3179" s="21" t="s">
        <v>9198</v>
      </c>
      <c r="E3179" s="114" t="str">
        <f t="shared" si="589"/>
        <v>TRANSFORMADOR MARCA:ITB AGXX/PTS0118 AGXX/PTS0118</v>
      </c>
      <c r="F3179" s="61" t="s">
        <v>9199</v>
      </c>
      <c r="G3179" s="21" t="s">
        <v>9198</v>
      </c>
      <c r="H3179" s="21" t="s">
        <v>2113</v>
      </c>
      <c r="I3179" s="21" t="s">
        <v>2113</v>
      </c>
      <c r="J3179" s="21"/>
      <c r="K3179" s="121" t="s">
        <v>9197</v>
      </c>
      <c r="L3179" s="121" t="s">
        <v>9196</v>
      </c>
      <c r="M3179" s="61">
        <v>315</v>
      </c>
      <c r="N3179" s="121">
        <v>11</v>
      </c>
      <c r="O3179" s="61">
        <v>0.4</v>
      </c>
      <c r="P3179" s="61">
        <v>3</v>
      </c>
      <c r="Q3179" s="61">
        <v>2009</v>
      </c>
      <c r="R3179" s="61" t="s">
        <v>1109</v>
      </c>
      <c r="S3179" s="61">
        <v>62914</v>
      </c>
      <c r="T3179" s="116">
        <v>840</v>
      </c>
      <c r="U3179" s="111">
        <v>45</v>
      </c>
      <c r="V3179" s="113">
        <f t="shared" si="590"/>
        <v>698.13333333333333</v>
      </c>
      <c r="W3179" s="113">
        <f t="shared" si="591"/>
        <v>141.86666666666667</v>
      </c>
      <c r="X3179" s="112">
        <f t="shared" si="592"/>
        <v>141866.66666666669</v>
      </c>
      <c r="Y3179" s="111"/>
      <c r="Z3179" s="110">
        <f t="shared" si="600"/>
        <v>37</v>
      </c>
      <c r="AA3179" s="109">
        <f t="shared" si="593"/>
        <v>42</v>
      </c>
      <c r="AB3179" s="109">
        <f t="shared" si="594"/>
        <v>42000</v>
      </c>
      <c r="AC3179" s="108">
        <f t="shared" si="595"/>
        <v>798</v>
      </c>
      <c r="AD3179" s="107">
        <f t="shared" si="596"/>
        <v>2.2222222222222223E-2</v>
      </c>
      <c r="AE3179" s="106">
        <f t="shared" si="597"/>
        <v>17.733333333333334</v>
      </c>
      <c r="AF3179" s="105">
        <f t="shared" si="598"/>
        <v>159.60000000000002</v>
      </c>
      <c r="AG3179" s="105">
        <f t="shared" si="599"/>
        <v>680.4</v>
      </c>
    </row>
    <row r="3180" spans="1:33" s="88" customFormat="1" x14ac:dyDescent="0.35">
      <c r="A3180" s="21">
        <v>10141103</v>
      </c>
      <c r="B3180" s="115" t="s">
        <v>1665</v>
      </c>
      <c r="C3180" s="115" t="s">
        <v>710</v>
      </c>
      <c r="D3180" s="21" t="s">
        <v>9194</v>
      </c>
      <c r="E3180" s="114" t="str">
        <f t="shared" si="589"/>
        <v>TRANSFORMADOR MARCA:ITB AGXX/PTS0279 AGXX/PTS0279</v>
      </c>
      <c r="F3180" s="21" t="s">
        <v>9195</v>
      </c>
      <c r="G3180" s="21" t="s">
        <v>9194</v>
      </c>
      <c r="H3180" s="21" t="s">
        <v>2125</v>
      </c>
      <c r="I3180" s="21" t="s">
        <v>2113</v>
      </c>
      <c r="J3180" s="21"/>
      <c r="K3180" s="61" t="s">
        <v>9193</v>
      </c>
      <c r="L3180" s="61" t="s">
        <v>9192</v>
      </c>
      <c r="M3180" s="121">
        <v>160</v>
      </c>
      <c r="N3180" s="121">
        <v>33</v>
      </c>
      <c r="O3180" s="61">
        <v>0.4</v>
      </c>
      <c r="P3180" s="61">
        <v>3</v>
      </c>
      <c r="Q3180" s="121">
        <v>2009</v>
      </c>
      <c r="R3180" s="121" t="s">
        <v>1109</v>
      </c>
      <c r="S3180" s="121" t="s">
        <v>9191</v>
      </c>
      <c r="T3180" s="116">
        <v>991</v>
      </c>
      <c r="U3180" s="111">
        <v>45</v>
      </c>
      <c r="V3180" s="113">
        <f t="shared" si="590"/>
        <v>823.63111111111107</v>
      </c>
      <c r="W3180" s="113">
        <f t="shared" si="591"/>
        <v>167.36888888888893</v>
      </c>
      <c r="X3180" s="112">
        <f t="shared" si="592"/>
        <v>167368.88888888893</v>
      </c>
      <c r="Y3180" s="111"/>
      <c r="Z3180" s="110">
        <f t="shared" si="600"/>
        <v>37</v>
      </c>
      <c r="AA3180" s="109">
        <f t="shared" si="593"/>
        <v>49.550000000000004</v>
      </c>
      <c r="AB3180" s="109">
        <f t="shared" si="594"/>
        <v>49550.000000000007</v>
      </c>
      <c r="AC3180" s="108">
        <f t="shared" si="595"/>
        <v>941.45</v>
      </c>
      <c r="AD3180" s="107">
        <f t="shared" si="596"/>
        <v>2.2222222222222223E-2</v>
      </c>
      <c r="AE3180" s="106">
        <f t="shared" si="597"/>
        <v>20.921111111111113</v>
      </c>
      <c r="AF3180" s="105">
        <f t="shared" si="598"/>
        <v>188.29000000000005</v>
      </c>
      <c r="AG3180" s="105">
        <f t="shared" si="599"/>
        <v>802.70999999999992</v>
      </c>
    </row>
    <row r="3181" spans="1:33" s="88" customFormat="1" x14ac:dyDescent="0.35">
      <c r="A3181" s="21">
        <v>10141103</v>
      </c>
      <c r="B3181" s="115" t="s">
        <v>1665</v>
      </c>
      <c r="C3181" s="115" t="s">
        <v>710</v>
      </c>
      <c r="D3181" s="21" t="s">
        <v>9189</v>
      </c>
      <c r="E3181" s="114" t="str">
        <f t="shared" si="589"/>
        <v>TRANSFORMADOR MARCA:DPM AGXX/PTS0339 AGXX/PTS0339</v>
      </c>
      <c r="F3181" s="21" t="s">
        <v>9190</v>
      </c>
      <c r="G3181" s="21" t="s">
        <v>9189</v>
      </c>
      <c r="H3181" s="21" t="s">
        <v>2125</v>
      </c>
      <c r="I3181" s="21" t="s">
        <v>2113</v>
      </c>
      <c r="J3181" s="21"/>
      <c r="K3181" s="121" t="s">
        <v>9188</v>
      </c>
      <c r="L3181" s="121" t="s">
        <v>9187</v>
      </c>
      <c r="M3181" s="121">
        <v>16</v>
      </c>
      <c r="N3181" s="121">
        <v>33</v>
      </c>
      <c r="O3181" s="61">
        <v>0.4</v>
      </c>
      <c r="P3181" s="61">
        <v>3</v>
      </c>
      <c r="Q3181" s="121">
        <v>2009</v>
      </c>
      <c r="R3181" s="121" t="s">
        <v>587</v>
      </c>
      <c r="S3181" s="121" t="s">
        <v>3404</v>
      </c>
      <c r="T3181" s="116">
        <v>643</v>
      </c>
      <c r="U3181" s="111">
        <v>45</v>
      </c>
      <c r="V3181" s="113">
        <f t="shared" si="590"/>
        <v>534.40444444444449</v>
      </c>
      <c r="W3181" s="113">
        <f t="shared" si="591"/>
        <v>108.59555555555551</v>
      </c>
      <c r="X3181" s="112">
        <f t="shared" si="592"/>
        <v>108595.5555555555</v>
      </c>
      <c r="Y3181" s="111"/>
      <c r="Z3181" s="110">
        <f t="shared" si="600"/>
        <v>37</v>
      </c>
      <c r="AA3181" s="109">
        <f t="shared" si="593"/>
        <v>32.15</v>
      </c>
      <c r="AB3181" s="109">
        <f t="shared" si="594"/>
        <v>32150</v>
      </c>
      <c r="AC3181" s="108">
        <f t="shared" si="595"/>
        <v>610.85</v>
      </c>
      <c r="AD3181" s="107">
        <f t="shared" si="596"/>
        <v>2.2222222222222223E-2</v>
      </c>
      <c r="AE3181" s="106">
        <f t="shared" si="597"/>
        <v>13.574444444444445</v>
      </c>
      <c r="AF3181" s="105">
        <f t="shared" si="598"/>
        <v>122.16999999999996</v>
      </c>
      <c r="AG3181" s="105">
        <f t="shared" si="599"/>
        <v>520.83000000000004</v>
      </c>
    </row>
    <row r="3182" spans="1:33" s="88" customFormat="1" x14ac:dyDescent="0.35">
      <c r="A3182" s="21">
        <v>10141103</v>
      </c>
      <c r="B3182" s="115" t="s">
        <v>1665</v>
      </c>
      <c r="C3182" s="115" t="s">
        <v>710</v>
      </c>
      <c r="D3182" s="21" t="s">
        <v>9185</v>
      </c>
      <c r="E3182" s="114" t="str">
        <f t="shared" si="589"/>
        <v>TRANSFORMADOR MARCA:POWERTECH AGCBT/PTS0207 AGCBT/PTS0207</v>
      </c>
      <c r="F3182" s="61" t="s">
        <v>9186</v>
      </c>
      <c r="G3182" s="21" t="s">
        <v>9185</v>
      </c>
      <c r="H3182" s="21" t="s">
        <v>3407</v>
      </c>
      <c r="I3182" s="21" t="s">
        <v>2113</v>
      </c>
      <c r="J3182" s="57"/>
      <c r="K3182" s="121" t="s">
        <v>9184</v>
      </c>
      <c r="L3182" s="121" t="s">
        <v>9183</v>
      </c>
      <c r="M3182" s="121">
        <v>200</v>
      </c>
      <c r="N3182" s="121">
        <v>33</v>
      </c>
      <c r="O3182" s="61">
        <v>0.4</v>
      </c>
      <c r="P3182" s="61">
        <v>3</v>
      </c>
      <c r="Q3182" s="121">
        <v>2009</v>
      </c>
      <c r="R3182" s="61" t="s">
        <v>295</v>
      </c>
      <c r="S3182" s="61" t="s">
        <v>9182</v>
      </c>
      <c r="T3182" s="116">
        <v>991</v>
      </c>
      <c r="U3182" s="111">
        <v>45</v>
      </c>
      <c r="V3182" s="113">
        <f t="shared" si="590"/>
        <v>823.63111111111107</v>
      </c>
      <c r="W3182" s="113">
        <f t="shared" si="591"/>
        <v>167.36888888888893</v>
      </c>
      <c r="X3182" s="112">
        <f t="shared" si="592"/>
        <v>167368.88888888893</v>
      </c>
      <c r="Y3182" s="111"/>
      <c r="Z3182" s="110">
        <f t="shared" si="600"/>
        <v>37</v>
      </c>
      <c r="AA3182" s="109">
        <f t="shared" si="593"/>
        <v>49.550000000000004</v>
      </c>
      <c r="AB3182" s="109">
        <f t="shared" si="594"/>
        <v>49550.000000000007</v>
      </c>
      <c r="AC3182" s="108">
        <f t="shared" si="595"/>
        <v>941.45</v>
      </c>
      <c r="AD3182" s="107">
        <f t="shared" si="596"/>
        <v>2.2222222222222223E-2</v>
      </c>
      <c r="AE3182" s="106">
        <f t="shared" si="597"/>
        <v>20.921111111111113</v>
      </c>
      <c r="AF3182" s="105">
        <f t="shared" si="598"/>
        <v>188.29000000000005</v>
      </c>
      <c r="AG3182" s="105">
        <f t="shared" si="599"/>
        <v>802.70999999999992</v>
      </c>
    </row>
    <row r="3183" spans="1:33" s="88" customFormat="1" x14ac:dyDescent="0.35">
      <c r="A3183" s="21">
        <v>10141103</v>
      </c>
      <c r="B3183" s="115" t="s">
        <v>1665</v>
      </c>
      <c r="C3183" s="115" t="s">
        <v>710</v>
      </c>
      <c r="D3183" s="21" t="s">
        <v>9180</v>
      </c>
      <c r="E3183" s="114" t="str">
        <f t="shared" si="589"/>
        <v>TRANSFORMADOR MARCA:DPM AGCBT/PTS0209 AGCBT/PTS0209</v>
      </c>
      <c r="F3183" s="61" t="s">
        <v>9181</v>
      </c>
      <c r="G3183" s="21" t="s">
        <v>9180</v>
      </c>
      <c r="H3183" s="21" t="s">
        <v>3407</v>
      </c>
      <c r="I3183" s="21" t="s">
        <v>2113</v>
      </c>
      <c r="J3183" s="57"/>
      <c r="K3183" s="121" t="s">
        <v>9179</v>
      </c>
      <c r="L3183" s="121" t="s">
        <v>9178</v>
      </c>
      <c r="M3183" s="61">
        <v>250</v>
      </c>
      <c r="N3183" s="121">
        <v>33</v>
      </c>
      <c r="O3183" s="61">
        <v>0.4</v>
      </c>
      <c r="P3183" s="61">
        <v>3</v>
      </c>
      <c r="Q3183" s="121">
        <v>2009</v>
      </c>
      <c r="R3183" s="61" t="s">
        <v>587</v>
      </c>
      <c r="S3183" s="61" t="s">
        <v>9177</v>
      </c>
      <c r="T3183" s="116">
        <v>991</v>
      </c>
      <c r="U3183" s="111">
        <v>45</v>
      </c>
      <c r="V3183" s="113">
        <f t="shared" si="590"/>
        <v>823.63111111111107</v>
      </c>
      <c r="W3183" s="113">
        <f t="shared" si="591"/>
        <v>167.36888888888893</v>
      </c>
      <c r="X3183" s="112">
        <f t="shared" si="592"/>
        <v>167368.88888888893</v>
      </c>
      <c r="Y3183" s="111"/>
      <c r="Z3183" s="110">
        <f t="shared" si="600"/>
        <v>37</v>
      </c>
      <c r="AA3183" s="109">
        <f t="shared" si="593"/>
        <v>49.550000000000004</v>
      </c>
      <c r="AB3183" s="109">
        <f t="shared" si="594"/>
        <v>49550.000000000007</v>
      </c>
      <c r="AC3183" s="108">
        <f t="shared" si="595"/>
        <v>941.45</v>
      </c>
      <c r="AD3183" s="107">
        <f t="shared" si="596"/>
        <v>2.2222222222222223E-2</v>
      </c>
      <c r="AE3183" s="106">
        <f t="shared" si="597"/>
        <v>20.921111111111113</v>
      </c>
      <c r="AF3183" s="105">
        <f t="shared" si="598"/>
        <v>188.29000000000005</v>
      </c>
      <c r="AG3183" s="105">
        <f t="shared" si="599"/>
        <v>802.70999999999992</v>
      </c>
    </row>
    <row r="3184" spans="1:33" s="88" customFormat="1" x14ac:dyDescent="0.35">
      <c r="A3184" s="21">
        <v>10141103</v>
      </c>
      <c r="B3184" s="115" t="s">
        <v>1665</v>
      </c>
      <c r="C3184" s="115" t="s">
        <v>710</v>
      </c>
      <c r="D3184" s="21" t="s">
        <v>9175</v>
      </c>
      <c r="E3184" s="114" t="str">
        <f t="shared" si="589"/>
        <v>TRANSFORMADOR MARCA:DPM AGCBT/PTS0210 AGCBT/PTS0210</v>
      </c>
      <c r="F3184" s="61" t="s">
        <v>9176</v>
      </c>
      <c r="G3184" s="21" t="s">
        <v>9175</v>
      </c>
      <c r="H3184" s="21" t="s">
        <v>3407</v>
      </c>
      <c r="I3184" s="21" t="s">
        <v>2113</v>
      </c>
      <c r="J3184" s="57"/>
      <c r="K3184" s="121" t="s">
        <v>9174</v>
      </c>
      <c r="L3184" s="121" t="s">
        <v>9173</v>
      </c>
      <c r="M3184" s="61">
        <v>160</v>
      </c>
      <c r="N3184" s="121">
        <v>33</v>
      </c>
      <c r="O3184" s="61">
        <v>0.4</v>
      </c>
      <c r="P3184" s="61">
        <v>3</v>
      </c>
      <c r="Q3184" s="121">
        <v>2009</v>
      </c>
      <c r="R3184" s="61" t="s">
        <v>587</v>
      </c>
      <c r="S3184" s="61" t="s">
        <v>9172</v>
      </c>
      <c r="T3184" s="116">
        <v>991</v>
      </c>
      <c r="U3184" s="111">
        <v>45</v>
      </c>
      <c r="V3184" s="113">
        <f t="shared" si="590"/>
        <v>823.63111111111107</v>
      </c>
      <c r="W3184" s="113">
        <f t="shared" si="591"/>
        <v>167.36888888888893</v>
      </c>
      <c r="X3184" s="112">
        <f t="shared" si="592"/>
        <v>167368.88888888893</v>
      </c>
      <c r="Y3184" s="111"/>
      <c r="Z3184" s="110">
        <f t="shared" si="600"/>
        <v>37</v>
      </c>
      <c r="AA3184" s="109">
        <f t="shared" si="593"/>
        <v>49.550000000000004</v>
      </c>
      <c r="AB3184" s="109">
        <f t="shared" si="594"/>
        <v>49550.000000000007</v>
      </c>
      <c r="AC3184" s="108">
        <f t="shared" si="595"/>
        <v>941.45</v>
      </c>
      <c r="AD3184" s="107">
        <f t="shared" si="596"/>
        <v>2.2222222222222223E-2</v>
      </c>
      <c r="AE3184" s="106">
        <f t="shared" si="597"/>
        <v>20.921111111111113</v>
      </c>
      <c r="AF3184" s="105">
        <f t="shared" si="598"/>
        <v>188.29000000000005</v>
      </c>
      <c r="AG3184" s="105">
        <f t="shared" si="599"/>
        <v>802.70999999999992</v>
      </c>
    </row>
    <row r="3185" spans="1:33" s="88" customFormat="1" x14ac:dyDescent="0.35">
      <c r="A3185" s="21">
        <v>10141103</v>
      </c>
      <c r="B3185" s="115" t="s">
        <v>1665</v>
      </c>
      <c r="C3185" s="115" t="s">
        <v>710</v>
      </c>
      <c r="D3185" s="21" t="s">
        <v>9170</v>
      </c>
      <c r="E3185" s="114" t="str">
        <f t="shared" si="589"/>
        <v>TRANSFORMADOR MARCA:DPM AGCBT/PTS0211 AGCBT/PTS0211</v>
      </c>
      <c r="F3185" s="61" t="s">
        <v>9171</v>
      </c>
      <c r="G3185" s="21" t="s">
        <v>9170</v>
      </c>
      <c r="H3185" s="21" t="s">
        <v>3407</v>
      </c>
      <c r="I3185" s="21" t="s">
        <v>2113</v>
      </c>
      <c r="J3185" s="57"/>
      <c r="K3185" s="121" t="s">
        <v>9169</v>
      </c>
      <c r="L3185" s="121" t="s">
        <v>9168</v>
      </c>
      <c r="M3185" s="61">
        <v>250</v>
      </c>
      <c r="N3185" s="121">
        <v>33</v>
      </c>
      <c r="O3185" s="61">
        <v>0.4</v>
      </c>
      <c r="P3185" s="61">
        <v>3</v>
      </c>
      <c r="Q3185" s="121">
        <v>2009</v>
      </c>
      <c r="R3185" s="61" t="s">
        <v>587</v>
      </c>
      <c r="S3185" s="61" t="s">
        <v>9167</v>
      </c>
      <c r="T3185" s="116">
        <v>991</v>
      </c>
      <c r="U3185" s="111">
        <v>45</v>
      </c>
      <c r="V3185" s="113">
        <f t="shared" si="590"/>
        <v>823.63111111111107</v>
      </c>
      <c r="W3185" s="113">
        <f t="shared" si="591"/>
        <v>167.36888888888893</v>
      </c>
      <c r="X3185" s="112">
        <f t="shared" si="592"/>
        <v>167368.88888888893</v>
      </c>
      <c r="Y3185" s="111"/>
      <c r="Z3185" s="110">
        <f t="shared" si="600"/>
        <v>37</v>
      </c>
      <c r="AA3185" s="109">
        <f t="shared" si="593"/>
        <v>49.550000000000004</v>
      </c>
      <c r="AB3185" s="109">
        <f t="shared" si="594"/>
        <v>49550.000000000007</v>
      </c>
      <c r="AC3185" s="108">
        <f t="shared" si="595"/>
        <v>941.45</v>
      </c>
      <c r="AD3185" s="107">
        <f t="shared" si="596"/>
        <v>2.2222222222222223E-2</v>
      </c>
      <c r="AE3185" s="106">
        <f t="shared" si="597"/>
        <v>20.921111111111113</v>
      </c>
      <c r="AF3185" s="105">
        <f t="shared" si="598"/>
        <v>188.29000000000005</v>
      </c>
      <c r="AG3185" s="105">
        <f t="shared" si="599"/>
        <v>802.70999999999992</v>
      </c>
    </row>
    <row r="3186" spans="1:33" s="88" customFormat="1" x14ac:dyDescent="0.35">
      <c r="A3186" s="21">
        <v>10141103</v>
      </c>
      <c r="B3186" s="115" t="s">
        <v>1665</v>
      </c>
      <c r="C3186" s="115" t="s">
        <v>710</v>
      </c>
      <c r="D3186" s="21" t="s">
        <v>9165</v>
      </c>
      <c r="E3186" s="114" t="str">
        <f t="shared" si="589"/>
        <v>TRANSFORMADOR MARCA:DPM AGCBT/PTS0212 AGCBT/PTS0212</v>
      </c>
      <c r="F3186" s="61" t="s">
        <v>9166</v>
      </c>
      <c r="G3186" s="21" t="s">
        <v>9165</v>
      </c>
      <c r="H3186" s="21" t="s">
        <v>3407</v>
      </c>
      <c r="I3186" s="21" t="s">
        <v>2113</v>
      </c>
      <c r="J3186" s="57"/>
      <c r="K3186" s="121" t="s">
        <v>9164</v>
      </c>
      <c r="L3186" s="121" t="s">
        <v>9163</v>
      </c>
      <c r="M3186" s="61">
        <v>250</v>
      </c>
      <c r="N3186" s="121">
        <v>33</v>
      </c>
      <c r="O3186" s="61">
        <v>0.4</v>
      </c>
      <c r="P3186" s="61">
        <v>3</v>
      </c>
      <c r="Q3186" s="121">
        <v>2009</v>
      </c>
      <c r="R3186" s="61" t="s">
        <v>587</v>
      </c>
      <c r="S3186" s="61" t="s">
        <v>9162</v>
      </c>
      <c r="T3186" s="116">
        <v>991</v>
      </c>
      <c r="U3186" s="111">
        <v>45</v>
      </c>
      <c r="V3186" s="113">
        <f t="shared" si="590"/>
        <v>823.63111111111107</v>
      </c>
      <c r="W3186" s="113">
        <f t="shared" si="591"/>
        <v>167.36888888888893</v>
      </c>
      <c r="X3186" s="112">
        <f t="shared" si="592"/>
        <v>167368.88888888893</v>
      </c>
      <c r="Y3186" s="111"/>
      <c r="Z3186" s="110">
        <f t="shared" si="600"/>
        <v>37</v>
      </c>
      <c r="AA3186" s="109">
        <f t="shared" si="593"/>
        <v>49.550000000000004</v>
      </c>
      <c r="AB3186" s="109">
        <f t="shared" si="594"/>
        <v>49550.000000000007</v>
      </c>
      <c r="AC3186" s="108">
        <f t="shared" si="595"/>
        <v>941.45</v>
      </c>
      <c r="AD3186" s="107">
        <f t="shared" si="596"/>
        <v>2.2222222222222223E-2</v>
      </c>
      <c r="AE3186" s="106">
        <f t="shared" si="597"/>
        <v>20.921111111111113</v>
      </c>
      <c r="AF3186" s="105">
        <f t="shared" si="598"/>
        <v>188.29000000000005</v>
      </c>
      <c r="AG3186" s="105">
        <f t="shared" si="599"/>
        <v>802.70999999999992</v>
      </c>
    </row>
    <row r="3187" spans="1:33" s="88" customFormat="1" x14ac:dyDescent="0.35">
      <c r="A3187" s="21">
        <v>10141103</v>
      </c>
      <c r="B3187" s="115" t="s">
        <v>1665</v>
      </c>
      <c r="C3187" s="115" t="s">
        <v>710</v>
      </c>
      <c r="D3187" s="21" t="s">
        <v>9160</v>
      </c>
      <c r="E3187" s="114" t="str">
        <f t="shared" si="589"/>
        <v>TRANSFORMADOR MARCA:DPM AGCBT/PTS0213 AGCBT/PTS0213</v>
      </c>
      <c r="F3187" s="61" t="s">
        <v>9161</v>
      </c>
      <c r="G3187" s="21" t="s">
        <v>9160</v>
      </c>
      <c r="H3187" s="21" t="s">
        <v>3407</v>
      </c>
      <c r="I3187" s="21" t="s">
        <v>2113</v>
      </c>
      <c r="J3187" s="57"/>
      <c r="K3187" s="121" t="s">
        <v>9159</v>
      </c>
      <c r="L3187" s="121" t="s">
        <v>9158</v>
      </c>
      <c r="M3187" s="61">
        <v>250</v>
      </c>
      <c r="N3187" s="121">
        <v>33</v>
      </c>
      <c r="O3187" s="61">
        <v>0.4</v>
      </c>
      <c r="P3187" s="61">
        <v>3</v>
      </c>
      <c r="Q3187" s="121">
        <v>2009</v>
      </c>
      <c r="R3187" s="61" t="s">
        <v>587</v>
      </c>
      <c r="S3187" s="61" t="s">
        <v>9157</v>
      </c>
      <c r="T3187" s="116">
        <v>991</v>
      </c>
      <c r="U3187" s="111">
        <v>45</v>
      </c>
      <c r="V3187" s="113">
        <f t="shared" si="590"/>
        <v>823.63111111111107</v>
      </c>
      <c r="W3187" s="113">
        <f t="shared" si="591"/>
        <v>167.36888888888893</v>
      </c>
      <c r="X3187" s="112">
        <f t="shared" si="592"/>
        <v>167368.88888888893</v>
      </c>
      <c r="Y3187" s="111"/>
      <c r="Z3187" s="110">
        <f t="shared" si="600"/>
        <v>37</v>
      </c>
      <c r="AA3187" s="109">
        <f t="shared" si="593"/>
        <v>49.550000000000004</v>
      </c>
      <c r="AB3187" s="109">
        <f t="shared" si="594"/>
        <v>49550.000000000007</v>
      </c>
      <c r="AC3187" s="108">
        <f t="shared" si="595"/>
        <v>941.45</v>
      </c>
      <c r="AD3187" s="107">
        <f t="shared" si="596"/>
        <v>2.2222222222222223E-2</v>
      </c>
      <c r="AE3187" s="106">
        <f t="shared" si="597"/>
        <v>20.921111111111113</v>
      </c>
      <c r="AF3187" s="105">
        <f t="shared" si="598"/>
        <v>188.29000000000005</v>
      </c>
      <c r="AG3187" s="105">
        <f t="shared" si="599"/>
        <v>802.70999999999992</v>
      </c>
    </row>
    <row r="3188" spans="1:33" s="88" customFormat="1" x14ac:dyDescent="0.35">
      <c r="A3188" s="21">
        <v>10141103</v>
      </c>
      <c r="B3188" s="115" t="s">
        <v>1665</v>
      </c>
      <c r="C3188" s="115" t="s">
        <v>710</v>
      </c>
      <c r="D3188" s="21" t="s">
        <v>9155</v>
      </c>
      <c r="E3188" s="114" t="str">
        <f t="shared" si="589"/>
        <v>TRANSFORMADOR MARCA:DPM AGCBT/PTS0214 AGCBT/PTS0214</v>
      </c>
      <c r="F3188" s="61" t="s">
        <v>9156</v>
      </c>
      <c r="G3188" s="21" t="s">
        <v>9155</v>
      </c>
      <c r="H3188" s="21" t="s">
        <v>3407</v>
      </c>
      <c r="I3188" s="21" t="s">
        <v>2113</v>
      </c>
      <c r="J3188" s="21"/>
      <c r="K3188" s="121" t="s">
        <v>9154</v>
      </c>
      <c r="L3188" s="121" t="s">
        <v>9153</v>
      </c>
      <c r="M3188" s="61">
        <v>250</v>
      </c>
      <c r="N3188" s="121">
        <v>33</v>
      </c>
      <c r="O3188" s="61">
        <v>0.4</v>
      </c>
      <c r="P3188" s="61">
        <v>3</v>
      </c>
      <c r="Q3188" s="121">
        <v>2009</v>
      </c>
      <c r="R3188" s="61" t="s">
        <v>587</v>
      </c>
      <c r="S3188" s="61" t="s">
        <v>9152</v>
      </c>
      <c r="T3188" s="116">
        <v>991</v>
      </c>
      <c r="U3188" s="111">
        <v>45</v>
      </c>
      <c r="V3188" s="113">
        <f t="shared" si="590"/>
        <v>823.63111111111107</v>
      </c>
      <c r="W3188" s="113">
        <f t="shared" si="591"/>
        <v>167.36888888888893</v>
      </c>
      <c r="X3188" s="112">
        <f t="shared" si="592"/>
        <v>167368.88888888893</v>
      </c>
      <c r="Y3188" s="111"/>
      <c r="Z3188" s="110">
        <f t="shared" si="600"/>
        <v>37</v>
      </c>
      <c r="AA3188" s="109">
        <f t="shared" si="593"/>
        <v>49.550000000000004</v>
      </c>
      <c r="AB3188" s="109">
        <f t="shared" si="594"/>
        <v>49550.000000000007</v>
      </c>
      <c r="AC3188" s="108">
        <f t="shared" si="595"/>
        <v>941.45</v>
      </c>
      <c r="AD3188" s="107">
        <f t="shared" si="596"/>
        <v>2.2222222222222223E-2</v>
      </c>
      <c r="AE3188" s="106">
        <f t="shared" si="597"/>
        <v>20.921111111111113</v>
      </c>
      <c r="AF3188" s="105">
        <f t="shared" si="598"/>
        <v>188.29000000000005</v>
      </c>
      <c r="AG3188" s="105">
        <f t="shared" si="599"/>
        <v>802.70999999999992</v>
      </c>
    </row>
    <row r="3189" spans="1:33" s="88" customFormat="1" x14ac:dyDescent="0.35">
      <c r="A3189" s="21">
        <v>10141103</v>
      </c>
      <c r="B3189" s="115" t="s">
        <v>1665</v>
      </c>
      <c r="C3189" s="115" t="s">
        <v>710</v>
      </c>
      <c r="D3189" s="21" t="s">
        <v>9150</v>
      </c>
      <c r="E3189" s="114" t="str">
        <f t="shared" si="589"/>
        <v>TRANSFORMADOR MARCA:ITB AGCBT/PTS0223 AGCBT/PTS0223</v>
      </c>
      <c r="F3189" s="61" t="s">
        <v>9151</v>
      </c>
      <c r="G3189" s="21" t="s">
        <v>9150</v>
      </c>
      <c r="H3189" s="21" t="s">
        <v>3407</v>
      </c>
      <c r="I3189" s="21" t="s">
        <v>2113</v>
      </c>
      <c r="J3189" s="57"/>
      <c r="K3189" s="121" t="s">
        <v>9149</v>
      </c>
      <c r="L3189" s="121" t="s">
        <v>9148</v>
      </c>
      <c r="M3189" s="61">
        <v>160</v>
      </c>
      <c r="N3189" s="121">
        <v>33</v>
      </c>
      <c r="O3189" s="61">
        <v>0.4</v>
      </c>
      <c r="P3189" s="61">
        <v>3</v>
      </c>
      <c r="Q3189" s="121">
        <v>2009</v>
      </c>
      <c r="R3189" s="61" t="s">
        <v>1109</v>
      </c>
      <c r="S3189" s="61">
        <v>605692</v>
      </c>
      <c r="T3189" s="116">
        <v>991</v>
      </c>
      <c r="U3189" s="111">
        <v>45</v>
      </c>
      <c r="V3189" s="113">
        <f t="shared" si="590"/>
        <v>823.63111111111107</v>
      </c>
      <c r="W3189" s="113">
        <f t="shared" si="591"/>
        <v>167.36888888888893</v>
      </c>
      <c r="X3189" s="112">
        <f t="shared" si="592"/>
        <v>167368.88888888893</v>
      </c>
      <c r="Y3189" s="111"/>
      <c r="Z3189" s="110">
        <f t="shared" si="600"/>
        <v>37</v>
      </c>
      <c r="AA3189" s="109">
        <f t="shared" si="593"/>
        <v>49.550000000000004</v>
      </c>
      <c r="AB3189" s="109">
        <f t="shared" si="594"/>
        <v>49550.000000000007</v>
      </c>
      <c r="AC3189" s="108">
        <f t="shared" si="595"/>
        <v>941.45</v>
      </c>
      <c r="AD3189" s="107">
        <f t="shared" si="596"/>
        <v>2.2222222222222223E-2</v>
      </c>
      <c r="AE3189" s="106">
        <f t="shared" si="597"/>
        <v>20.921111111111113</v>
      </c>
      <c r="AF3189" s="105">
        <f t="shared" si="598"/>
        <v>188.29000000000005</v>
      </c>
      <c r="AG3189" s="105">
        <f t="shared" si="599"/>
        <v>802.70999999999992</v>
      </c>
    </row>
    <row r="3190" spans="1:33" s="88" customFormat="1" x14ac:dyDescent="0.35">
      <c r="A3190" s="21">
        <v>10141103</v>
      </c>
      <c r="B3190" s="115" t="s">
        <v>1665</v>
      </c>
      <c r="C3190" s="115" t="s">
        <v>710</v>
      </c>
      <c r="D3190" s="21" t="s">
        <v>9146</v>
      </c>
      <c r="E3190" s="114" t="str">
        <f t="shared" si="589"/>
        <v>TRANSFORMADOR MARCA:ITB AGMJC/PTS0249 AGMJC/PTS0249</v>
      </c>
      <c r="F3190" s="61" t="s">
        <v>9147</v>
      </c>
      <c r="G3190" s="21" t="s">
        <v>9146</v>
      </c>
      <c r="H3190" s="21" t="s">
        <v>2114</v>
      </c>
      <c r="I3190" s="21" t="s">
        <v>2113</v>
      </c>
      <c r="J3190" s="57"/>
      <c r="K3190" s="121" t="s">
        <v>9145</v>
      </c>
      <c r="L3190" s="121" t="s">
        <v>9144</v>
      </c>
      <c r="M3190" s="61">
        <v>160</v>
      </c>
      <c r="N3190" s="121">
        <v>33</v>
      </c>
      <c r="O3190" s="61">
        <v>0.4</v>
      </c>
      <c r="P3190" s="156">
        <v>3</v>
      </c>
      <c r="Q3190" s="61">
        <v>2009</v>
      </c>
      <c r="R3190" s="121" t="s">
        <v>1109</v>
      </c>
      <c r="S3190" s="121">
        <v>605680</v>
      </c>
      <c r="T3190" s="116">
        <v>991</v>
      </c>
      <c r="U3190" s="111">
        <v>45</v>
      </c>
      <c r="V3190" s="113">
        <f t="shared" si="590"/>
        <v>823.63111111111107</v>
      </c>
      <c r="W3190" s="113">
        <f t="shared" si="591"/>
        <v>167.36888888888893</v>
      </c>
      <c r="X3190" s="112">
        <f t="shared" si="592"/>
        <v>167368.88888888893</v>
      </c>
      <c r="Y3190" s="111"/>
      <c r="Z3190" s="110">
        <f t="shared" si="600"/>
        <v>37</v>
      </c>
      <c r="AA3190" s="109">
        <f t="shared" si="593"/>
        <v>49.550000000000004</v>
      </c>
      <c r="AB3190" s="109">
        <f t="shared" si="594"/>
        <v>49550.000000000007</v>
      </c>
      <c r="AC3190" s="108">
        <f t="shared" si="595"/>
        <v>941.45</v>
      </c>
      <c r="AD3190" s="107">
        <f t="shared" si="596"/>
        <v>2.2222222222222223E-2</v>
      </c>
      <c r="AE3190" s="106">
        <f t="shared" si="597"/>
        <v>20.921111111111113</v>
      </c>
      <c r="AF3190" s="105">
        <f t="shared" si="598"/>
        <v>188.29000000000005</v>
      </c>
      <c r="AG3190" s="105">
        <f t="shared" si="599"/>
        <v>802.70999999999992</v>
      </c>
    </row>
    <row r="3191" spans="1:33" s="88" customFormat="1" x14ac:dyDescent="0.35">
      <c r="A3191" s="21">
        <v>10141103</v>
      </c>
      <c r="B3191" s="162" t="s">
        <v>1665</v>
      </c>
      <c r="C3191" s="115" t="s">
        <v>710</v>
      </c>
      <c r="D3191" s="21"/>
      <c r="E3191" s="114" t="str">
        <f t="shared" si="589"/>
        <v xml:space="preserve">TRANSFORMADOR MARCA:POWERTECH MONTEPUEZ </v>
      </c>
      <c r="F3191" s="57" t="s">
        <v>1855</v>
      </c>
      <c r="G3191" s="21" t="s">
        <v>222</v>
      </c>
      <c r="H3191" s="21" t="s">
        <v>222</v>
      </c>
      <c r="I3191" s="61" t="s">
        <v>9143</v>
      </c>
      <c r="J3191" s="21"/>
      <c r="K3191" s="61" t="s">
        <v>9142</v>
      </c>
      <c r="L3191" s="61" t="s">
        <v>9141</v>
      </c>
      <c r="M3191" s="61">
        <v>160</v>
      </c>
      <c r="N3191" s="61">
        <v>33</v>
      </c>
      <c r="O3191" s="21" t="s">
        <v>581</v>
      </c>
      <c r="P3191" s="21">
        <v>3</v>
      </c>
      <c r="Q3191" s="21">
        <v>2009</v>
      </c>
      <c r="R3191" s="61" t="s">
        <v>295</v>
      </c>
      <c r="S3191" s="61" t="s">
        <v>9140</v>
      </c>
      <c r="T3191" s="116">
        <v>991</v>
      </c>
      <c r="U3191" s="111">
        <v>45</v>
      </c>
      <c r="V3191" s="113">
        <f t="shared" si="590"/>
        <v>823.63111111111107</v>
      </c>
      <c r="W3191" s="113">
        <f t="shared" si="591"/>
        <v>167.36888888888893</v>
      </c>
      <c r="X3191" s="112">
        <f t="shared" si="592"/>
        <v>167368.88888888893</v>
      </c>
      <c r="Y3191" s="111"/>
      <c r="Z3191" s="110">
        <f t="shared" si="600"/>
        <v>37</v>
      </c>
      <c r="AA3191" s="109">
        <f t="shared" si="593"/>
        <v>49.550000000000004</v>
      </c>
      <c r="AB3191" s="109">
        <f t="shared" si="594"/>
        <v>49550.000000000007</v>
      </c>
      <c r="AC3191" s="108">
        <f t="shared" si="595"/>
        <v>941.45</v>
      </c>
      <c r="AD3191" s="107">
        <f t="shared" si="596"/>
        <v>2.2222222222222223E-2</v>
      </c>
      <c r="AE3191" s="106">
        <f t="shared" si="597"/>
        <v>20.921111111111113</v>
      </c>
      <c r="AF3191" s="105">
        <f t="shared" si="598"/>
        <v>188.29000000000005</v>
      </c>
      <c r="AG3191" s="105">
        <f t="shared" si="599"/>
        <v>802.70999999999992</v>
      </c>
    </row>
    <row r="3192" spans="1:33" s="88" customFormat="1" x14ac:dyDescent="0.35">
      <c r="A3192" s="21">
        <v>10141103</v>
      </c>
      <c r="B3192" s="162" t="s">
        <v>1665</v>
      </c>
      <c r="C3192" s="115" t="s">
        <v>710</v>
      </c>
      <c r="D3192" s="21"/>
      <c r="E3192" s="114" t="str">
        <f t="shared" si="589"/>
        <v xml:space="preserve">TRANSFORMADOR MARCA:ASTOR MONTEPUEZ </v>
      </c>
      <c r="F3192" s="57" t="s">
        <v>1855</v>
      </c>
      <c r="G3192" s="21" t="s">
        <v>222</v>
      </c>
      <c r="H3192" s="21" t="s">
        <v>222</v>
      </c>
      <c r="I3192" s="61" t="s">
        <v>9139</v>
      </c>
      <c r="J3192" s="21"/>
      <c r="K3192" s="61" t="s">
        <v>9138</v>
      </c>
      <c r="L3192" s="61" t="s">
        <v>9137</v>
      </c>
      <c r="M3192" s="61">
        <v>200</v>
      </c>
      <c r="N3192" s="61">
        <v>11</v>
      </c>
      <c r="O3192" s="21" t="s">
        <v>581</v>
      </c>
      <c r="P3192" s="21">
        <v>3</v>
      </c>
      <c r="Q3192" s="61">
        <v>2009</v>
      </c>
      <c r="R3192" s="61" t="s">
        <v>499</v>
      </c>
      <c r="S3192" s="61" t="s">
        <v>9136</v>
      </c>
      <c r="T3192" s="116">
        <v>572</v>
      </c>
      <c r="U3192" s="111">
        <v>45</v>
      </c>
      <c r="V3192" s="113">
        <f t="shared" si="590"/>
        <v>475.39555555555552</v>
      </c>
      <c r="W3192" s="113">
        <f t="shared" si="591"/>
        <v>96.604444444444482</v>
      </c>
      <c r="X3192" s="112">
        <f t="shared" si="592"/>
        <v>96604.444444444482</v>
      </c>
      <c r="Y3192" s="111"/>
      <c r="Z3192" s="110">
        <f t="shared" si="600"/>
        <v>37</v>
      </c>
      <c r="AA3192" s="109">
        <f t="shared" si="593"/>
        <v>28.6</v>
      </c>
      <c r="AB3192" s="109">
        <f t="shared" si="594"/>
        <v>28600</v>
      </c>
      <c r="AC3192" s="108">
        <f t="shared" si="595"/>
        <v>543.4</v>
      </c>
      <c r="AD3192" s="107">
        <f t="shared" si="596"/>
        <v>2.2222222222222223E-2</v>
      </c>
      <c r="AE3192" s="106">
        <f t="shared" si="597"/>
        <v>12.075555555555555</v>
      </c>
      <c r="AF3192" s="105">
        <f t="shared" si="598"/>
        <v>108.68000000000004</v>
      </c>
      <c r="AG3192" s="105">
        <f t="shared" si="599"/>
        <v>463.31999999999994</v>
      </c>
    </row>
    <row r="3193" spans="1:33" s="88" customFormat="1" x14ac:dyDescent="0.35">
      <c r="A3193" s="21">
        <v>10141103</v>
      </c>
      <c r="B3193" s="162" t="s">
        <v>1665</v>
      </c>
      <c r="C3193" s="115" t="s">
        <v>710</v>
      </c>
      <c r="D3193" s="21"/>
      <c r="E3193" s="114" t="str">
        <f t="shared" si="589"/>
        <v xml:space="preserve">TRANSFORMADOR MARCA:TUSCO TRAFO METORO </v>
      </c>
      <c r="F3193" s="57" t="s">
        <v>1816</v>
      </c>
      <c r="G3193" s="21" t="s">
        <v>183</v>
      </c>
      <c r="H3193" s="21" t="s">
        <v>1815</v>
      </c>
      <c r="I3193" s="21" t="s">
        <v>9135</v>
      </c>
      <c r="J3193" s="57"/>
      <c r="K3193" s="61" t="s">
        <v>9134</v>
      </c>
      <c r="L3193" s="61" t="s">
        <v>9133</v>
      </c>
      <c r="M3193" s="21">
        <v>50</v>
      </c>
      <c r="N3193" s="21">
        <v>33</v>
      </c>
      <c r="O3193" s="21" t="s">
        <v>581</v>
      </c>
      <c r="P3193" s="21">
        <v>3</v>
      </c>
      <c r="Q3193" s="21">
        <v>2009</v>
      </c>
      <c r="R3193" s="21" t="s">
        <v>219</v>
      </c>
      <c r="S3193" s="21">
        <v>496296</v>
      </c>
      <c r="T3193" s="116">
        <v>643</v>
      </c>
      <c r="U3193" s="111">
        <v>45</v>
      </c>
      <c r="V3193" s="113">
        <f t="shared" si="590"/>
        <v>534.40444444444449</v>
      </c>
      <c r="W3193" s="113">
        <f t="shared" si="591"/>
        <v>108.59555555555551</v>
      </c>
      <c r="X3193" s="112">
        <f t="shared" si="592"/>
        <v>108595.5555555555</v>
      </c>
      <c r="Y3193" s="111"/>
      <c r="Z3193" s="110">
        <f t="shared" si="600"/>
        <v>37</v>
      </c>
      <c r="AA3193" s="109">
        <f t="shared" si="593"/>
        <v>32.15</v>
      </c>
      <c r="AB3193" s="109">
        <f t="shared" si="594"/>
        <v>32150</v>
      </c>
      <c r="AC3193" s="108">
        <f t="shared" si="595"/>
        <v>610.85</v>
      </c>
      <c r="AD3193" s="107">
        <f t="shared" si="596"/>
        <v>2.2222222222222223E-2</v>
      </c>
      <c r="AE3193" s="106">
        <f t="shared" si="597"/>
        <v>13.574444444444445</v>
      </c>
      <c r="AF3193" s="105">
        <f t="shared" si="598"/>
        <v>122.16999999999996</v>
      </c>
      <c r="AG3193" s="105">
        <f t="shared" si="599"/>
        <v>520.83000000000004</v>
      </c>
    </row>
    <row r="3194" spans="1:33" s="88" customFormat="1" x14ac:dyDescent="0.35">
      <c r="A3194" s="21">
        <v>10141103</v>
      </c>
      <c r="B3194" s="115" t="s">
        <v>1665</v>
      </c>
      <c r="C3194" s="115" t="s">
        <v>710</v>
      </c>
      <c r="D3194" s="21" t="s">
        <v>8810</v>
      </c>
      <c r="E3194" s="114" t="str">
        <f t="shared" si="589"/>
        <v>TRANSFORMADOR MARCA:DPM ANGOCHE PTS 3</v>
      </c>
      <c r="F3194" s="21"/>
      <c r="G3194" s="21" t="s">
        <v>709</v>
      </c>
      <c r="H3194" s="21" t="s">
        <v>1808</v>
      </c>
      <c r="I3194" s="21"/>
      <c r="J3194" s="21"/>
      <c r="K3194" s="21" t="s">
        <v>9132</v>
      </c>
      <c r="L3194" s="21" t="s">
        <v>9131</v>
      </c>
      <c r="M3194" s="21" t="s">
        <v>712</v>
      </c>
      <c r="N3194" s="21" t="s">
        <v>376</v>
      </c>
      <c r="O3194" s="21" t="s">
        <v>362</v>
      </c>
      <c r="P3194" s="21">
        <v>3</v>
      </c>
      <c r="Q3194" s="21">
        <v>2009</v>
      </c>
      <c r="R3194" s="21" t="s">
        <v>587</v>
      </c>
      <c r="S3194" s="21"/>
      <c r="T3194" s="116">
        <v>572</v>
      </c>
      <c r="U3194" s="111">
        <v>45</v>
      </c>
      <c r="V3194" s="113">
        <f t="shared" si="590"/>
        <v>475.39555555555552</v>
      </c>
      <c r="W3194" s="113">
        <f t="shared" si="591"/>
        <v>96.604444444444482</v>
      </c>
      <c r="X3194" s="112">
        <f t="shared" si="592"/>
        <v>96604.444444444482</v>
      </c>
      <c r="Y3194" s="111"/>
      <c r="Z3194" s="110">
        <f t="shared" si="600"/>
        <v>37</v>
      </c>
      <c r="AA3194" s="109">
        <f t="shared" si="593"/>
        <v>28.6</v>
      </c>
      <c r="AB3194" s="109">
        <f t="shared" si="594"/>
        <v>28600</v>
      </c>
      <c r="AC3194" s="108">
        <f t="shared" si="595"/>
        <v>543.4</v>
      </c>
      <c r="AD3194" s="107">
        <f t="shared" si="596"/>
        <v>2.2222222222222223E-2</v>
      </c>
      <c r="AE3194" s="106">
        <f t="shared" si="597"/>
        <v>12.075555555555555</v>
      </c>
      <c r="AF3194" s="105">
        <f t="shared" si="598"/>
        <v>108.68000000000004</v>
      </c>
      <c r="AG3194" s="105">
        <f t="shared" si="599"/>
        <v>463.31999999999994</v>
      </c>
    </row>
    <row r="3195" spans="1:33" s="88" customFormat="1" x14ac:dyDescent="0.35">
      <c r="A3195" s="21">
        <v>10141103</v>
      </c>
      <c r="B3195" s="115" t="s">
        <v>1665</v>
      </c>
      <c r="C3195" s="115" t="s">
        <v>710</v>
      </c>
      <c r="D3195" s="173" t="s">
        <v>808</v>
      </c>
      <c r="E3195" s="114" t="str">
        <f t="shared" si="589"/>
        <v>TRANSFORMADOR MARCA:itb Inhambane No Label</v>
      </c>
      <c r="F3195" s="173"/>
      <c r="G3195" s="21" t="s">
        <v>1695</v>
      </c>
      <c r="H3195" s="21" t="s">
        <v>1695</v>
      </c>
      <c r="I3195" s="173"/>
      <c r="J3195" s="118"/>
      <c r="K3195" s="171" t="s">
        <v>9130</v>
      </c>
      <c r="L3195" s="174" t="s">
        <v>9129</v>
      </c>
      <c r="M3195" s="173">
        <v>160</v>
      </c>
      <c r="N3195" s="173">
        <v>33</v>
      </c>
      <c r="O3195" s="173">
        <v>0.4</v>
      </c>
      <c r="P3195" s="124" t="s">
        <v>516</v>
      </c>
      <c r="Q3195" s="173">
        <v>2009</v>
      </c>
      <c r="R3195" s="173" t="s">
        <v>7209</v>
      </c>
      <c r="S3195" s="171" t="s">
        <v>9128</v>
      </c>
      <c r="T3195" s="126">
        <v>991</v>
      </c>
      <c r="U3195" s="111">
        <v>45</v>
      </c>
      <c r="V3195" s="113">
        <f t="shared" si="590"/>
        <v>823.63111111111107</v>
      </c>
      <c r="W3195" s="113">
        <f t="shared" si="591"/>
        <v>167.36888888888893</v>
      </c>
      <c r="X3195" s="112">
        <f t="shared" si="592"/>
        <v>167368.88888888893</v>
      </c>
      <c r="Y3195" s="118"/>
      <c r="Z3195" s="110">
        <f t="shared" si="600"/>
        <v>37</v>
      </c>
      <c r="AA3195" s="109">
        <f t="shared" si="593"/>
        <v>49.550000000000004</v>
      </c>
      <c r="AB3195" s="109">
        <f t="shared" si="594"/>
        <v>49550.000000000007</v>
      </c>
      <c r="AC3195" s="108">
        <f t="shared" si="595"/>
        <v>941.45</v>
      </c>
      <c r="AD3195" s="107">
        <f t="shared" si="596"/>
        <v>2.2222222222222223E-2</v>
      </c>
      <c r="AE3195" s="106">
        <f t="shared" si="597"/>
        <v>20.921111111111113</v>
      </c>
      <c r="AF3195" s="105">
        <f t="shared" si="598"/>
        <v>188.29000000000005</v>
      </c>
      <c r="AG3195" s="105">
        <f t="shared" si="599"/>
        <v>802.70999999999992</v>
      </c>
    </row>
    <row r="3196" spans="1:33" s="88" customFormat="1" x14ac:dyDescent="0.35">
      <c r="A3196" s="21">
        <v>10141103</v>
      </c>
      <c r="B3196" s="115" t="s">
        <v>1665</v>
      </c>
      <c r="C3196" s="115" t="s">
        <v>710</v>
      </c>
      <c r="D3196" s="173" t="s">
        <v>808</v>
      </c>
      <c r="E3196" s="114" t="str">
        <f t="shared" si="589"/>
        <v>TRANSFORMADOR MARCA: Inhambane No Label</v>
      </c>
      <c r="F3196" s="173"/>
      <c r="G3196" s="21" t="s">
        <v>1695</v>
      </c>
      <c r="H3196" s="21" t="s">
        <v>1695</v>
      </c>
      <c r="I3196" s="173"/>
      <c r="J3196" s="118"/>
      <c r="K3196" s="171" t="s">
        <v>9127</v>
      </c>
      <c r="L3196" s="174" t="s">
        <v>9126</v>
      </c>
      <c r="M3196" s="173">
        <v>160</v>
      </c>
      <c r="N3196" s="173">
        <v>33</v>
      </c>
      <c r="O3196" s="173">
        <v>0.4</v>
      </c>
      <c r="P3196" s="124" t="s">
        <v>516</v>
      </c>
      <c r="Q3196" s="173">
        <v>2009</v>
      </c>
      <c r="R3196" s="173"/>
      <c r="S3196" s="171"/>
      <c r="T3196" s="126">
        <v>991</v>
      </c>
      <c r="U3196" s="111">
        <v>45</v>
      </c>
      <c r="V3196" s="113">
        <f t="shared" si="590"/>
        <v>823.63111111111107</v>
      </c>
      <c r="W3196" s="113">
        <f t="shared" si="591"/>
        <v>167.36888888888893</v>
      </c>
      <c r="X3196" s="112">
        <f t="shared" si="592"/>
        <v>167368.88888888893</v>
      </c>
      <c r="Y3196" s="118"/>
      <c r="Z3196" s="110">
        <f t="shared" si="600"/>
        <v>37</v>
      </c>
      <c r="AA3196" s="109">
        <f t="shared" si="593"/>
        <v>49.550000000000004</v>
      </c>
      <c r="AB3196" s="109">
        <f t="shared" si="594"/>
        <v>49550.000000000007</v>
      </c>
      <c r="AC3196" s="108">
        <f t="shared" si="595"/>
        <v>941.45</v>
      </c>
      <c r="AD3196" s="107">
        <f t="shared" si="596"/>
        <v>2.2222222222222223E-2</v>
      </c>
      <c r="AE3196" s="106">
        <f t="shared" si="597"/>
        <v>20.921111111111113</v>
      </c>
      <c r="AF3196" s="105">
        <f t="shared" si="598"/>
        <v>188.29000000000005</v>
      </c>
      <c r="AG3196" s="105">
        <f t="shared" si="599"/>
        <v>802.70999999999992</v>
      </c>
    </row>
    <row r="3197" spans="1:33" s="88" customFormat="1" x14ac:dyDescent="0.35">
      <c r="A3197" s="21">
        <v>10141103</v>
      </c>
      <c r="B3197" s="115" t="s">
        <v>1665</v>
      </c>
      <c r="C3197" s="115" t="s">
        <v>710</v>
      </c>
      <c r="D3197" s="173" t="s">
        <v>808</v>
      </c>
      <c r="E3197" s="114" t="str">
        <f t="shared" si="589"/>
        <v>TRANSFORMADOR MARCA:TRANS ELECTRON Inhambane No Label</v>
      </c>
      <c r="F3197" s="21"/>
      <c r="G3197" s="173" t="s">
        <v>1695</v>
      </c>
      <c r="H3197" s="21" t="s">
        <v>1695</v>
      </c>
      <c r="I3197" s="21"/>
      <c r="J3197" s="118"/>
      <c r="K3197" s="171" t="s">
        <v>9125</v>
      </c>
      <c r="L3197" s="171" t="s">
        <v>9124</v>
      </c>
      <c r="M3197" s="21">
        <v>250</v>
      </c>
      <c r="N3197" s="21">
        <v>33</v>
      </c>
      <c r="O3197" s="21">
        <v>0.4</v>
      </c>
      <c r="P3197" s="124" t="s">
        <v>516</v>
      </c>
      <c r="Q3197" s="21">
        <v>2009</v>
      </c>
      <c r="R3197" s="21" t="s">
        <v>5048</v>
      </c>
      <c r="S3197" s="21">
        <v>51335</v>
      </c>
      <c r="T3197" s="126">
        <v>991</v>
      </c>
      <c r="U3197" s="111">
        <v>45</v>
      </c>
      <c r="V3197" s="113">
        <f t="shared" si="590"/>
        <v>823.63111111111107</v>
      </c>
      <c r="W3197" s="113">
        <f t="shared" si="591"/>
        <v>167.36888888888893</v>
      </c>
      <c r="X3197" s="112">
        <f t="shared" si="592"/>
        <v>167368.88888888893</v>
      </c>
      <c r="Y3197" s="118"/>
      <c r="Z3197" s="110">
        <f t="shared" si="600"/>
        <v>37</v>
      </c>
      <c r="AA3197" s="109">
        <f t="shared" si="593"/>
        <v>49.550000000000004</v>
      </c>
      <c r="AB3197" s="109">
        <f t="shared" si="594"/>
        <v>49550.000000000007</v>
      </c>
      <c r="AC3197" s="108">
        <f t="shared" si="595"/>
        <v>941.45</v>
      </c>
      <c r="AD3197" s="107">
        <f t="shared" si="596"/>
        <v>2.2222222222222223E-2</v>
      </c>
      <c r="AE3197" s="106">
        <f t="shared" si="597"/>
        <v>20.921111111111113</v>
      </c>
      <c r="AF3197" s="105">
        <f t="shared" si="598"/>
        <v>188.29000000000005</v>
      </c>
      <c r="AG3197" s="105">
        <f t="shared" si="599"/>
        <v>802.70999999999992</v>
      </c>
    </row>
    <row r="3198" spans="1:33" s="88" customFormat="1" x14ac:dyDescent="0.35">
      <c r="A3198" s="21">
        <v>10141103</v>
      </c>
      <c r="B3198" s="115" t="s">
        <v>1665</v>
      </c>
      <c r="C3198" s="115" t="s">
        <v>710</v>
      </c>
      <c r="D3198" s="171" t="s">
        <v>9123</v>
      </c>
      <c r="E3198" s="114" t="str">
        <f t="shared" si="589"/>
        <v>TRANSFORMADOR MARCA:DPM PTS 556 PTS 556</v>
      </c>
      <c r="F3198" s="21"/>
      <c r="G3198" s="171" t="s">
        <v>9123</v>
      </c>
      <c r="H3198" s="21" t="s">
        <v>86</v>
      </c>
      <c r="I3198" s="21"/>
      <c r="J3198" s="49"/>
      <c r="K3198" s="171" t="s">
        <v>9122</v>
      </c>
      <c r="L3198" s="171" t="s">
        <v>9121</v>
      </c>
      <c r="M3198" s="21">
        <v>160</v>
      </c>
      <c r="N3198" s="21">
        <v>33</v>
      </c>
      <c r="O3198" s="21">
        <v>0.4</v>
      </c>
      <c r="P3198" s="124" t="s">
        <v>516</v>
      </c>
      <c r="Q3198" s="21">
        <v>2009</v>
      </c>
      <c r="R3198" s="21" t="s">
        <v>587</v>
      </c>
      <c r="S3198" s="21" t="s">
        <v>9120</v>
      </c>
      <c r="T3198" s="126">
        <v>991</v>
      </c>
      <c r="U3198" s="111">
        <v>45</v>
      </c>
      <c r="V3198" s="113">
        <f t="shared" si="590"/>
        <v>823.63111111111107</v>
      </c>
      <c r="W3198" s="113">
        <f t="shared" si="591"/>
        <v>167.36888888888893</v>
      </c>
      <c r="X3198" s="112">
        <f t="shared" si="592"/>
        <v>167368.88888888893</v>
      </c>
      <c r="Y3198" s="118"/>
      <c r="Z3198" s="110">
        <f t="shared" si="600"/>
        <v>37</v>
      </c>
      <c r="AA3198" s="109">
        <f t="shared" si="593"/>
        <v>49.550000000000004</v>
      </c>
      <c r="AB3198" s="109">
        <f t="shared" si="594"/>
        <v>49550.000000000007</v>
      </c>
      <c r="AC3198" s="108">
        <f t="shared" si="595"/>
        <v>941.45</v>
      </c>
      <c r="AD3198" s="107">
        <f t="shared" si="596"/>
        <v>2.2222222222222223E-2</v>
      </c>
      <c r="AE3198" s="106">
        <f t="shared" si="597"/>
        <v>20.921111111111113</v>
      </c>
      <c r="AF3198" s="105">
        <f t="shared" si="598"/>
        <v>188.29000000000005</v>
      </c>
      <c r="AG3198" s="105">
        <f t="shared" si="599"/>
        <v>802.70999999999992</v>
      </c>
    </row>
    <row r="3199" spans="1:33" s="88" customFormat="1" x14ac:dyDescent="0.35">
      <c r="A3199" s="21">
        <v>10141103</v>
      </c>
      <c r="B3199" s="115" t="s">
        <v>1665</v>
      </c>
      <c r="C3199" s="115" t="s">
        <v>710</v>
      </c>
      <c r="D3199" s="21" t="s">
        <v>9119</v>
      </c>
      <c r="E3199" s="114" t="str">
        <f t="shared" si="589"/>
        <v>TRANSFORMADOR MARCA:Pouwels PTS 292 PTS 292</v>
      </c>
      <c r="F3199" s="21"/>
      <c r="G3199" s="21" t="s">
        <v>9119</v>
      </c>
      <c r="H3199" s="21" t="s">
        <v>86</v>
      </c>
      <c r="I3199" s="21"/>
      <c r="J3199" s="21"/>
      <c r="K3199" s="171" t="s">
        <v>9118</v>
      </c>
      <c r="L3199" s="171" t="s">
        <v>9117</v>
      </c>
      <c r="M3199" s="21">
        <v>160</v>
      </c>
      <c r="N3199" s="21">
        <v>33</v>
      </c>
      <c r="O3199" s="21">
        <v>0.4</v>
      </c>
      <c r="P3199" s="124" t="s">
        <v>516</v>
      </c>
      <c r="Q3199" s="21">
        <v>2009</v>
      </c>
      <c r="R3199" s="21" t="s">
        <v>9116</v>
      </c>
      <c r="S3199" s="21">
        <v>11110902896</v>
      </c>
      <c r="T3199" s="126">
        <v>991</v>
      </c>
      <c r="U3199" s="111">
        <v>45</v>
      </c>
      <c r="V3199" s="113">
        <f t="shared" si="590"/>
        <v>823.63111111111107</v>
      </c>
      <c r="W3199" s="113">
        <f t="shared" si="591"/>
        <v>167.36888888888893</v>
      </c>
      <c r="X3199" s="112">
        <f t="shared" si="592"/>
        <v>167368.88888888893</v>
      </c>
      <c r="Y3199" s="118"/>
      <c r="Z3199" s="110">
        <f t="shared" si="600"/>
        <v>37</v>
      </c>
      <c r="AA3199" s="109">
        <f t="shared" si="593"/>
        <v>49.550000000000004</v>
      </c>
      <c r="AB3199" s="109">
        <f t="shared" si="594"/>
        <v>49550.000000000007</v>
      </c>
      <c r="AC3199" s="108">
        <f t="shared" si="595"/>
        <v>941.45</v>
      </c>
      <c r="AD3199" s="107">
        <f t="shared" si="596"/>
        <v>2.2222222222222223E-2</v>
      </c>
      <c r="AE3199" s="106">
        <f t="shared" si="597"/>
        <v>20.921111111111113</v>
      </c>
      <c r="AF3199" s="105">
        <f t="shared" si="598"/>
        <v>188.29000000000005</v>
      </c>
      <c r="AG3199" s="105">
        <f t="shared" si="599"/>
        <v>802.70999999999992</v>
      </c>
    </row>
    <row r="3200" spans="1:33" s="88" customFormat="1" x14ac:dyDescent="0.35">
      <c r="A3200" s="21">
        <v>10141103</v>
      </c>
      <c r="B3200" s="115" t="s">
        <v>1665</v>
      </c>
      <c r="C3200" s="115" t="s">
        <v>710</v>
      </c>
      <c r="D3200" s="21" t="s">
        <v>9115</v>
      </c>
      <c r="E3200" s="114" t="str">
        <f t="shared" si="589"/>
        <v>TRANSFORMADOR MARCA:Pauwels PTS 584 PTS 584</v>
      </c>
      <c r="F3200" s="127"/>
      <c r="G3200" s="21" t="s">
        <v>9115</v>
      </c>
      <c r="H3200" s="21" t="s">
        <v>86</v>
      </c>
      <c r="I3200" s="21"/>
      <c r="J3200" s="21"/>
      <c r="K3200" s="119" t="s">
        <v>9114</v>
      </c>
      <c r="L3200" s="171" t="s">
        <v>9113</v>
      </c>
      <c r="M3200" s="21">
        <v>160</v>
      </c>
      <c r="N3200" s="21">
        <v>33</v>
      </c>
      <c r="O3200" s="21">
        <v>0.4</v>
      </c>
      <c r="P3200" s="124" t="s">
        <v>516</v>
      </c>
      <c r="Q3200" s="21">
        <v>2009</v>
      </c>
      <c r="R3200" s="21" t="s">
        <v>314</v>
      </c>
      <c r="S3200" s="21">
        <v>11110902892</v>
      </c>
      <c r="T3200" s="126">
        <v>991</v>
      </c>
      <c r="U3200" s="111">
        <v>45</v>
      </c>
      <c r="V3200" s="113">
        <f t="shared" si="590"/>
        <v>823.63111111111107</v>
      </c>
      <c r="W3200" s="113">
        <f t="shared" si="591"/>
        <v>167.36888888888893</v>
      </c>
      <c r="X3200" s="112">
        <f t="shared" si="592"/>
        <v>167368.88888888893</v>
      </c>
      <c r="Y3200" s="118"/>
      <c r="Z3200" s="110">
        <f t="shared" si="600"/>
        <v>37</v>
      </c>
      <c r="AA3200" s="109">
        <f t="shared" si="593"/>
        <v>49.550000000000004</v>
      </c>
      <c r="AB3200" s="109">
        <f t="shared" si="594"/>
        <v>49550.000000000007</v>
      </c>
      <c r="AC3200" s="108">
        <f t="shared" si="595"/>
        <v>941.45</v>
      </c>
      <c r="AD3200" s="107">
        <f t="shared" si="596"/>
        <v>2.2222222222222223E-2</v>
      </c>
      <c r="AE3200" s="106">
        <f t="shared" si="597"/>
        <v>20.921111111111113</v>
      </c>
      <c r="AF3200" s="105">
        <f t="shared" si="598"/>
        <v>188.29000000000005</v>
      </c>
      <c r="AG3200" s="105">
        <f t="shared" si="599"/>
        <v>802.70999999999992</v>
      </c>
    </row>
    <row r="3201" spans="1:33" s="88" customFormat="1" x14ac:dyDescent="0.35">
      <c r="A3201" s="21">
        <v>10141103</v>
      </c>
      <c r="B3201" s="162" t="s">
        <v>725</v>
      </c>
      <c r="C3201" s="115" t="s">
        <v>710</v>
      </c>
      <c r="D3201" s="124" t="s">
        <v>1400</v>
      </c>
      <c r="E3201" s="114" t="str">
        <f t="shared" si="589"/>
        <v>TRANSFORMADOR MARCA:DPM PT 202R PT 202R</v>
      </c>
      <c r="F3201" s="124"/>
      <c r="G3201" s="124" t="s">
        <v>1400</v>
      </c>
      <c r="H3201" s="124" t="s">
        <v>847</v>
      </c>
      <c r="I3201" s="124"/>
      <c r="J3201" s="124"/>
      <c r="K3201" s="139"/>
      <c r="L3201" s="139"/>
      <c r="M3201" s="124">
        <v>250</v>
      </c>
      <c r="N3201" s="124">
        <v>33</v>
      </c>
      <c r="O3201" s="21">
        <v>0.4</v>
      </c>
      <c r="P3201" s="124" t="s">
        <v>514</v>
      </c>
      <c r="Q3201" s="124">
        <v>2009</v>
      </c>
      <c r="R3201" s="124" t="s">
        <v>587</v>
      </c>
      <c r="S3201" s="124" t="s">
        <v>1399</v>
      </c>
      <c r="T3201" s="116">
        <v>991</v>
      </c>
      <c r="U3201" s="111">
        <v>45</v>
      </c>
      <c r="V3201" s="113">
        <f t="shared" si="590"/>
        <v>823.63111111111107</v>
      </c>
      <c r="W3201" s="113">
        <f t="shared" si="591"/>
        <v>167.36888888888893</v>
      </c>
      <c r="X3201" s="112">
        <f t="shared" si="592"/>
        <v>167368.88888888893</v>
      </c>
      <c r="Y3201" s="111"/>
      <c r="Z3201" s="110">
        <f t="shared" si="600"/>
        <v>37</v>
      </c>
      <c r="AA3201" s="109">
        <f t="shared" si="593"/>
        <v>49.550000000000004</v>
      </c>
      <c r="AB3201" s="109">
        <f t="shared" si="594"/>
        <v>49550.000000000007</v>
      </c>
      <c r="AC3201" s="108">
        <f t="shared" si="595"/>
        <v>941.45</v>
      </c>
      <c r="AD3201" s="107">
        <f t="shared" si="596"/>
        <v>2.2222222222222223E-2</v>
      </c>
      <c r="AE3201" s="106">
        <f t="shared" si="597"/>
        <v>20.921111111111113</v>
      </c>
      <c r="AF3201" s="105">
        <f t="shared" si="598"/>
        <v>188.29000000000005</v>
      </c>
      <c r="AG3201" s="105">
        <f t="shared" si="599"/>
        <v>802.70999999999992</v>
      </c>
    </row>
    <row r="3202" spans="1:33" s="88" customFormat="1" x14ac:dyDescent="0.35">
      <c r="A3202" s="21">
        <v>10141103</v>
      </c>
      <c r="B3202" s="162" t="s">
        <v>725</v>
      </c>
      <c r="C3202" s="115" t="s">
        <v>710</v>
      </c>
      <c r="D3202" s="124" t="s">
        <v>1398</v>
      </c>
      <c r="E3202" s="114" t="str">
        <f t="shared" ref="E3202:E3265" si="601">+CONCATENATE(C3202," ","MARCA:",R3202," ",G3202," ",D3202,)</f>
        <v>TRANSFORMADOR MARCA:DPM PT 203R PT 203R</v>
      </c>
      <c r="F3202" s="124"/>
      <c r="G3202" s="124" t="s">
        <v>1398</v>
      </c>
      <c r="H3202" s="124" t="s">
        <v>847</v>
      </c>
      <c r="I3202" s="124"/>
      <c r="J3202" s="124"/>
      <c r="K3202" s="139"/>
      <c r="L3202" s="139"/>
      <c r="M3202" s="124">
        <v>160</v>
      </c>
      <c r="N3202" s="124">
        <v>33</v>
      </c>
      <c r="O3202" s="21">
        <v>0.4</v>
      </c>
      <c r="P3202" s="124" t="s">
        <v>514</v>
      </c>
      <c r="Q3202" s="124">
        <v>2009</v>
      </c>
      <c r="R3202" s="124" t="s">
        <v>587</v>
      </c>
      <c r="S3202" s="124" t="s">
        <v>1397</v>
      </c>
      <c r="T3202" s="116">
        <v>991</v>
      </c>
      <c r="U3202" s="111">
        <v>45</v>
      </c>
      <c r="V3202" s="113">
        <f t="shared" ref="V3202:V3265" si="602">((Z3202/U3202)*(T3202-AA3202))+AA3202</f>
        <v>823.63111111111107</v>
      </c>
      <c r="W3202" s="113">
        <f t="shared" ref="W3202:W3265" si="603">+T3202-V3202</f>
        <v>167.36888888888893</v>
      </c>
      <c r="X3202" s="112">
        <f t="shared" ref="X3202:X3265" si="604">+W3202*1000</f>
        <v>167368.88888888893</v>
      </c>
      <c r="Y3202" s="111"/>
      <c r="Z3202" s="110">
        <f t="shared" si="600"/>
        <v>37</v>
      </c>
      <c r="AA3202" s="109">
        <f t="shared" ref="AA3202:AA3265" si="605">(5/100*T3202)</f>
        <v>49.550000000000004</v>
      </c>
      <c r="AB3202" s="109">
        <f t="shared" ref="AB3202:AB3265" si="606">+AA3202*1000</f>
        <v>49550.000000000007</v>
      </c>
      <c r="AC3202" s="108">
        <f t="shared" ref="AC3202:AC3265" si="607">+T3202-AA3202</f>
        <v>941.45</v>
      </c>
      <c r="AD3202" s="107">
        <f t="shared" ref="AD3202:AD3265" si="608">1/U3202</f>
        <v>2.2222222222222223E-2</v>
      </c>
      <c r="AE3202" s="106">
        <f t="shared" ref="AE3202:AE3265" si="609">+AC3202*AD3202</f>
        <v>20.921111111111113</v>
      </c>
      <c r="AF3202" s="105">
        <f t="shared" ref="AF3202:AF3265" si="610">+T3202-V3202+AE3202</f>
        <v>188.29000000000005</v>
      </c>
      <c r="AG3202" s="105">
        <f t="shared" ref="AG3202:AG3265" si="611">+V3202-AE3202</f>
        <v>802.70999999999992</v>
      </c>
    </row>
    <row r="3203" spans="1:33" s="88" customFormat="1" x14ac:dyDescent="0.35">
      <c r="A3203" s="21">
        <v>10141103</v>
      </c>
      <c r="B3203" s="162" t="s">
        <v>725</v>
      </c>
      <c r="C3203" s="115" t="s">
        <v>710</v>
      </c>
      <c r="D3203" s="124" t="s">
        <v>1396</v>
      </c>
      <c r="E3203" s="114" t="str">
        <f t="shared" si="601"/>
        <v>TRANSFORMADOR MARCA:DPM PT 201R PT 201R</v>
      </c>
      <c r="F3203" s="124"/>
      <c r="G3203" s="124" t="s">
        <v>1396</v>
      </c>
      <c r="H3203" s="124" t="s">
        <v>847</v>
      </c>
      <c r="I3203" s="124"/>
      <c r="J3203" s="124"/>
      <c r="K3203" s="124"/>
      <c r="L3203" s="124"/>
      <c r="M3203" s="124">
        <v>160</v>
      </c>
      <c r="N3203" s="124">
        <v>33</v>
      </c>
      <c r="O3203" s="21">
        <v>0.4</v>
      </c>
      <c r="P3203" s="124" t="s">
        <v>514</v>
      </c>
      <c r="Q3203" s="124">
        <v>2009</v>
      </c>
      <c r="R3203" s="124" t="s">
        <v>587</v>
      </c>
      <c r="S3203" s="124" t="s">
        <v>1395</v>
      </c>
      <c r="T3203" s="116">
        <v>991</v>
      </c>
      <c r="U3203" s="111">
        <v>45</v>
      </c>
      <c r="V3203" s="113">
        <f t="shared" si="602"/>
        <v>823.63111111111107</v>
      </c>
      <c r="W3203" s="113">
        <f t="shared" si="603"/>
        <v>167.36888888888893</v>
      </c>
      <c r="X3203" s="112">
        <f t="shared" si="604"/>
        <v>167368.88888888893</v>
      </c>
      <c r="Y3203" s="111"/>
      <c r="Z3203" s="110">
        <f t="shared" si="600"/>
        <v>37</v>
      </c>
      <c r="AA3203" s="109">
        <f t="shared" si="605"/>
        <v>49.550000000000004</v>
      </c>
      <c r="AB3203" s="109">
        <f t="shared" si="606"/>
        <v>49550.000000000007</v>
      </c>
      <c r="AC3203" s="108">
        <f t="shared" si="607"/>
        <v>941.45</v>
      </c>
      <c r="AD3203" s="107">
        <f t="shared" si="608"/>
        <v>2.2222222222222223E-2</v>
      </c>
      <c r="AE3203" s="106">
        <f t="shared" si="609"/>
        <v>20.921111111111113</v>
      </c>
      <c r="AF3203" s="105">
        <f t="shared" si="610"/>
        <v>188.29000000000005</v>
      </c>
      <c r="AG3203" s="105">
        <f t="shared" si="611"/>
        <v>802.70999999999992</v>
      </c>
    </row>
    <row r="3204" spans="1:33" s="88" customFormat="1" x14ac:dyDescent="0.35">
      <c r="A3204" s="21">
        <v>10141103</v>
      </c>
      <c r="B3204" s="162" t="s">
        <v>725</v>
      </c>
      <c r="C3204" s="115" t="s">
        <v>710</v>
      </c>
      <c r="D3204" s="124" t="s">
        <v>1394</v>
      </c>
      <c r="E3204" s="114" t="str">
        <f t="shared" si="601"/>
        <v>TRANSFORMADOR MARCA:DPM PT 199R PT 199R</v>
      </c>
      <c r="F3204" s="124"/>
      <c r="G3204" s="124" t="s">
        <v>1394</v>
      </c>
      <c r="H3204" s="124" t="s">
        <v>847</v>
      </c>
      <c r="I3204" s="124"/>
      <c r="J3204" s="124"/>
      <c r="K3204" s="124"/>
      <c r="L3204" s="124"/>
      <c r="M3204" s="124">
        <v>250</v>
      </c>
      <c r="N3204" s="124">
        <v>33</v>
      </c>
      <c r="O3204" s="21">
        <v>0.4</v>
      </c>
      <c r="P3204" s="124" t="s">
        <v>514</v>
      </c>
      <c r="Q3204" s="124">
        <v>2009</v>
      </c>
      <c r="R3204" s="124" t="s">
        <v>587</v>
      </c>
      <c r="S3204" s="124" t="s">
        <v>1393</v>
      </c>
      <c r="T3204" s="116">
        <v>991</v>
      </c>
      <c r="U3204" s="111">
        <v>45</v>
      </c>
      <c r="V3204" s="113">
        <f t="shared" si="602"/>
        <v>823.63111111111107</v>
      </c>
      <c r="W3204" s="113">
        <f t="shared" si="603"/>
        <v>167.36888888888893</v>
      </c>
      <c r="X3204" s="112">
        <f t="shared" si="604"/>
        <v>167368.88888888893</v>
      </c>
      <c r="Y3204" s="111"/>
      <c r="Z3204" s="110">
        <f t="shared" si="600"/>
        <v>37</v>
      </c>
      <c r="AA3204" s="109">
        <f t="shared" si="605"/>
        <v>49.550000000000004</v>
      </c>
      <c r="AB3204" s="109">
        <f t="shared" si="606"/>
        <v>49550.000000000007</v>
      </c>
      <c r="AC3204" s="108">
        <f t="shared" si="607"/>
        <v>941.45</v>
      </c>
      <c r="AD3204" s="107">
        <f t="shared" si="608"/>
        <v>2.2222222222222223E-2</v>
      </c>
      <c r="AE3204" s="106">
        <f t="shared" si="609"/>
        <v>20.921111111111113</v>
      </c>
      <c r="AF3204" s="105">
        <f t="shared" si="610"/>
        <v>188.29000000000005</v>
      </c>
      <c r="AG3204" s="105">
        <f t="shared" si="611"/>
        <v>802.70999999999992</v>
      </c>
    </row>
    <row r="3205" spans="1:33" s="88" customFormat="1" x14ac:dyDescent="0.35">
      <c r="A3205" s="21">
        <v>10141103</v>
      </c>
      <c r="B3205" s="162" t="s">
        <v>725</v>
      </c>
      <c r="C3205" s="115" t="s">
        <v>710</v>
      </c>
      <c r="D3205" s="124" t="s">
        <v>1392</v>
      </c>
      <c r="E3205" s="114" t="str">
        <f t="shared" si="601"/>
        <v>TRANSFORMADOR MARCA:DPM PT 200R PT 200R</v>
      </c>
      <c r="F3205" s="124"/>
      <c r="G3205" s="124" t="s">
        <v>1392</v>
      </c>
      <c r="H3205" s="124" t="s">
        <v>847</v>
      </c>
      <c r="I3205" s="124"/>
      <c r="J3205" s="124"/>
      <c r="K3205" s="124"/>
      <c r="L3205" s="124"/>
      <c r="M3205" s="124">
        <v>160</v>
      </c>
      <c r="N3205" s="124">
        <v>33</v>
      </c>
      <c r="O3205" s="21">
        <v>0.4</v>
      </c>
      <c r="P3205" s="124" t="s">
        <v>514</v>
      </c>
      <c r="Q3205" s="124">
        <v>2009</v>
      </c>
      <c r="R3205" s="124" t="s">
        <v>587</v>
      </c>
      <c r="S3205" s="124" t="s">
        <v>1391</v>
      </c>
      <c r="T3205" s="116">
        <v>991</v>
      </c>
      <c r="U3205" s="111">
        <v>45</v>
      </c>
      <c r="V3205" s="113">
        <f t="shared" si="602"/>
        <v>823.63111111111107</v>
      </c>
      <c r="W3205" s="113">
        <f t="shared" si="603"/>
        <v>167.36888888888893</v>
      </c>
      <c r="X3205" s="112">
        <f t="shared" si="604"/>
        <v>167368.88888888893</v>
      </c>
      <c r="Y3205" s="111"/>
      <c r="Z3205" s="110">
        <f t="shared" si="600"/>
        <v>37</v>
      </c>
      <c r="AA3205" s="109">
        <f t="shared" si="605"/>
        <v>49.550000000000004</v>
      </c>
      <c r="AB3205" s="109">
        <f t="shared" si="606"/>
        <v>49550.000000000007</v>
      </c>
      <c r="AC3205" s="108">
        <f t="shared" si="607"/>
        <v>941.45</v>
      </c>
      <c r="AD3205" s="107">
        <f t="shared" si="608"/>
        <v>2.2222222222222223E-2</v>
      </c>
      <c r="AE3205" s="106">
        <f t="shared" si="609"/>
        <v>20.921111111111113</v>
      </c>
      <c r="AF3205" s="105">
        <f t="shared" si="610"/>
        <v>188.29000000000005</v>
      </c>
      <c r="AG3205" s="105">
        <f t="shared" si="611"/>
        <v>802.70999999999992</v>
      </c>
    </row>
    <row r="3206" spans="1:33" s="88" customFormat="1" x14ac:dyDescent="0.35">
      <c r="A3206" s="21">
        <v>10141103</v>
      </c>
      <c r="B3206" s="162" t="s">
        <v>725</v>
      </c>
      <c r="C3206" s="115" t="s">
        <v>710</v>
      </c>
      <c r="D3206" s="124" t="s">
        <v>1390</v>
      </c>
      <c r="E3206" s="114" t="str">
        <f t="shared" si="601"/>
        <v>TRANSFORMADOR MARCA:DPM PT 197R PT 197R</v>
      </c>
      <c r="F3206" s="124"/>
      <c r="G3206" s="124" t="s">
        <v>1390</v>
      </c>
      <c r="H3206" s="124" t="s">
        <v>847</v>
      </c>
      <c r="I3206" s="124"/>
      <c r="J3206" s="124"/>
      <c r="K3206" s="124"/>
      <c r="L3206" s="124"/>
      <c r="M3206" s="124">
        <v>100</v>
      </c>
      <c r="N3206" s="124">
        <v>33</v>
      </c>
      <c r="O3206" s="21">
        <v>0.4</v>
      </c>
      <c r="P3206" s="124" t="s">
        <v>514</v>
      </c>
      <c r="Q3206" s="124">
        <v>2009</v>
      </c>
      <c r="R3206" s="124" t="s">
        <v>587</v>
      </c>
      <c r="S3206" s="124" t="s">
        <v>1389</v>
      </c>
      <c r="T3206" s="116">
        <v>763</v>
      </c>
      <c r="U3206" s="111">
        <v>45</v>
      </c>
      <c r="V3206" s="113">
        <f t="shared" si="602"/>
        <v>634.13777777777773</v>
      </c>
      <c r="W3206" s="113">
        <f t="shared" si="603"/>
        <v>128.86222222222227</v>
      </c>
      <c r="X3206" s="112">
        <f t="shared" si="604"/>
        <v>128862.22222222228</v>
      </c>
      <c r="Y3206" s="111"/>
      <c r="Z3206" s="110">
        <f t="shared" si="600"/>
        <v>37</v>
      </c>
      <c r="AA3206" s="109">
        <f t="shared" si="605"/>
        <v>38.15</v>
      </c>
      <c r="AB3206" s="109">
        <f t="shared" si="606"/>
        <v>38150</v>
      </c>
      <c r="AC3206" s="108">
        <f t="shared" si="607"/>
        <v>724.85</v>
      </c>
      <c r="AD3206" s="107">
        <f t="shared" si="608"/>
        <v>2.2222222222222223E-2</v>
      </c>
      <c r="AE3206" s="106">
        <f t="shared" si="609"/>
        <v>16.10777777777778</v>
      </c>
      <c r="AF3206" s="105">
        <f t="shared" si="610"/>
        <v>144.97000000000006</v>
      </c>
      <c r="AG3206" s="105">
        <f t="shared" si="611"/>
        <v>618.03</v>
      </c>
    </row>
    <row r="3207" spans="1:33" s="88" customFormat="1" x14ac:dyDescent="0.35">
      <c r="A3207" s="21">
        <v>10141103</v>
      </c>
      <c r="B3207" s="162" t="s">
        <v>725</v>
      </c>
      <c r="C3207" s="115" t="s">
        <v>710</v>
      </c>
      <c r="D3207" s="124" t="s">
        <v>1388</v>
      </c>
      <c r="E3207" s="114" t="str">
        <f t="shared" si="601"/>
        <v>TRANSFORMADOR MARCA:TANELEC PT 225 PT 225</v>
      </c>
      <c r="F3207" s="124"/>
      <c r="G3207" s="124" t="s">
        <v>1388</v>
      </c>
      <c r="H3207" s="124" t="s">
        <v>815</v>
      </c>
      <c r="I3207" s="124"/>
      <c r="J3207" s="124"/>
      <c r="K3207" s="124"/>
      <c r="L3207" s="124"/>
      <c r="M3207" s="124">
        <v>630</v>
      </c>
      <c r="N3207" s="124">
        <v>11</v>
      </c>
      <c r="O3207" s="21">
        <v>0.4</v>
      </c>
      <c r="P3207" s="124" t="s">
        <v>514</v>
      </c>
      <c r="Q3207" s="124">
        <v>2009</v>
      </c>
      <c r="R3207" s="124" t="s">
        <v>1317</v>
      </c>
      <c r="S3207" s="124" t="s">
        <v>1387</v>
      </c>
      <c r="T3207" s="116">
        <v>1016</v>
      </c>
      <c r="U3207" s="111">
        <v>45</v>
      </c>
      <c r="V3207" s="113">
        <f t="shared" si="602"/>
        <v>844.4088888888889</v>
      </c>
      <c r="W3207" s="113">
        <f t="shared" si="603"/>
        <v>171.5911111111111</v>
      </c>
      <c r="X3207" s="112">
        <f t="shared" si="604"/>
        <v>171591.11111111109</v>
      </c>
      <c r="Y3207" s="111"/>
      <c r="Z3207" s="110">
        <f t="shared" si="600"/>
        <v>37</v>
      </c>
      <c r="AA3207" s="109">
        <f t="shared" si="605"/>
        <v>50.800000000000004</v>
      </c>
      <c r="AB3207" s="109">
        <f t="shared" si="606"/>
        <v>50800.000000000007</v>
      </c>
      <c r="AC3207" s="108">
        <f t="shared" si="607"/>
        <v>965.2</v>
      </c>
      <c r="AD3207" s="107">
        <f t="shared" si="608"/>
        <v>2.2222222222222223E-2</v>
      </c>
      <c r="AE3207" s="106">
        <f t="shared" si="609"/>
        <v>21.448888888888892</v>
      </c>
      <c r="AF3207" s="105">
        <f t="shared" si="610"/>
        <v>193.04</v>
      </c>
      <c r="AG3207" s="105">
        <f t="shared" si="611"/>
        <v>822.96</v>
      </c>
    </row>
    <row r="3208" spans="1:33" s="88" customFormat="1" x14ac:dyDescent="0.35">
      <c r="A3208" s="21">
        <v>10141103</v>
      </c>
      <c r="B3208" s="162" t="s">
        <v>725</v>
      </c>
      <c r="C3208" s="115" t="s">
        <v>710</v>
      </c>
      <c r="D3208" s="124" t="s">
        <v>1386</v>
      </c>
      <c r="E3208" s="114" t="str">
        <f t="shared" si="601"/>
        <v>TRANSFORMADOR MARCA:DPM PT 218 PT 218</v>
      </c>
      <c r="F3208" s="124"/>
      <c r="G3208" s="124" t="s">
        <v>1386</v>
      </c>
      <c r="H3208" s="124" t="s">
        <v>815</v>
      </c>
      <c r="I3208" s="124"/>
      <c r="J3208" s="124"/>
      <c r="K3208" s="139"/>
      <c r="L3208" s="139"/>
      <c r="M3208" s="124">
        <v>500</v>
      </c>
      <c r="N3208" s="124">
        <v>11</v>
      </c>
      <c r="O3208" s="21">
        <v>0.4</v>
      </c>
      <c r="P3208" s="124" t="s">
        <v>514</v>
      </c>
      <c r="Q3208" s="124">
        <v>2009</v>
      </c>
      <c r="R3208" s="124" t="s">
        <v>587</v>
      </c>
      <c r="S3208" s="124" t="s">
        <v>1385</v>
      </c>
      <c r="T3208" s="116">
        <v>1016</v>
      </c>
      <c r="U3208" s="111">
        <v>45</v>
      </c>
      <c r="V3208" s="113">
        <f t="shared" si="602"/>
        <v>844.4088888888889</v>
      </c>
      <c r="W3208" s="113">
        <f t="shared" si="603"/>
        <v>171.5911111111111</v>
      </c>
      <c r="X3208" s="112">
        <f t="shared" si="604"/>
        <v>171591.11111111109</v>
      </c>
      <c r="Y3208" s="111"/>
      <c r="Z3208" s="110">
        <f t="shared" si="600"/>
        <v>37</v>
      </c>
      <c r="AA3208" s="109">
        <f t="shared" si="605"/>
        <v>50.800000000000004</v>
      </c>
      <c r="AB3208" s="109">
        <f t="shared" si="606"/>
        <v>50800.000000000007</v>
      </c>
      <c r="AC3208" s="108">
        <f t="shared" si="607"/>
        <v>965.2</v>
      </c>
      <c r="AD3208" s="107">
        <f t="shared" si="608"/>
        <v>2.2222222222222223E-2</v>
      </c>
      <c r="AE3208" s="106">
        <f t="shared" si="609"/>
        <v>21.448888888888892</v>
      </c>
      <c r="AF3208" s="105">
        <f t="shared" si="610"/>
        <v>193.04</v>
      </c>
      <c r="AG3208" s="105">
        <f t="shared" si="611"/>
        <v>822.96</v>
      </c>
    </row>
    <row r="3209" spans="1:33" s="88" customFormat="1" x14ac:dyDescent="0.35">
      <c r="A3209" s="21">
        <v>10141103</v>
      </c>
      <c r="B3209" s="162" t="s">
        <v>725</v>
      </c>
      <c r="C3209" s="115" t="s">
        <v>710</v>
      </c>
      <c r="D3209" s="124" t="s">
        <v>1384</v>
      </c>
      <c r="E3209" s="114" t="str">
        <f t="shared" si="601"/>
        <v>TRANSFORMADOR MARCA:ITB PT 241 PT 241</v>
      </c>
      <c r="F3209" s="124"/>
      <c r="G3209" s="124" t="s">
        <v>1384</v>
      </c>
      <c r="H3209" s="124" t="s">
        <v>815</v>
      </c>
      <c r="I3209" s="124"/>
      <c r="J3209" s="124"/>
      <c r="K3209" s="124"/>
      <c r="L3209" s="124"/>
      <c r="M3209" s="124">
        <v>630</v>
      </c>
      <c r="N3209" s="124">
        <v>11</v>
      </c>
      <c r="O3209" s="21">
        <v>0.4</v>
      </c>
      <c r="P3209" s="124" t="s">
        <v>514</v>
      </c>
      <c r="Q3209" s="124">
        <v>2009</v>
      </c>
      <c r="R3209" s="124" t="s">
        <v>1109</v>
      </c>
      <c r="S3209" s="124">
        <v>607264</v>
      </c>
      <c r="T3209" s="116">
        <v>1016</v>
      </c>
      <c r="U3209" s="111">
        <v>45</v>
      </c>
      <c r="V3209" s="113">
        <f t="shared" si="602"/>
        <v>844.4088888888889</v>
      </c>
      <c r="W3209" s="113">
        <f t="shared" si="603"/>
        <v>171.5911111111111</v>
      </c>
      <c r="X3209" s="112">
        <f t="shared" si="604"/>
        <v>171591.11111111109</v>
      </c>
      <c r="Y3209" s="111"/>
      <c r="Z3209" s="110">
        <f t="shared" si="600"/>
        <v>37</v>
      </c>
      <c r="AA3209" s="109">
        <f t="shared" si="605"/>
        <v>50.800000000000004</v>
      </c>
      <c r="AB3209" s="109">
        <f t="shared" si="606"/>
        <v>50800.000000000007</v>
      </c>
      <c r="AC3209" s="108">
        <f t="shared" si="607"/>
        <v>965.2</v>
      </c>
      <c r="AD3209" s="107">
        <f t="shared" si="608"/>
        <v>2.2222222222222223E-2</v>
      </c>
      <c r="AE3209" s="106">
        <f t="shared" si="609"/>
        <v>21.448888888888892</v>
      </c>
      <c r="AF3209" s="105">
        <f t="shared" si="610"/>
        <v>193.04</v>
      </c>
      <c r="AG3209" s="105">
        <f t="shared" si="611"/>
        <v>822.96</v>
      </c>
    </row>
    <row r="3210" spans="1:33" s="88" customFormat="1" x14ac:dyDescent="0.35">
      <c r="A3210" s="21">
        <v>10141103</v>
      </c>
      <c r="B3210" s="162" t="s">
        <v>725</v>
      </c>
      <c r="C3210" s="115" t="s">
        <v>710</v>
      </c>
      <c r="D3210" s="124" t="s">
        <v>1383</v>
      </c>
      <c r="E3210" s="114" t="str">
        <f t="shared" si="601"/>
        <v>TRANSFORMADOR MARCA:EFACEC PT 366 PT 366</v>
      </c>
      <c r="F3210" s="124"/>
      <c r="G3210" s="124" t="s">
        <v>1383</v>
      </c>
      <c r="H3210" s="124" t="s">
        <v>815</v>
      </c>
      <c r="I3210" s="124"/>
      <c r="J3210" s="142"/>
      <c r="K3210" s="142" t="s">
        <v>1382</v>
      </c>
      <c r="L3210" s="142" t="s">
        <v>1381</v>
      </c>
      <c r="M3210" s="124">
        <v>500</v>
      </c>
      <c r="N3210" s="124">
        <v>11</v>
      </c>
      <c r="O3210" s="21">
        <v>0.4</v>
      </c>
      <c r="P3210" s="124" t="s">
        <v>514</v>
      </c>
      <c r="Q3210" s="142">
        <v>2009</v>
      </c>
      <c r="R3210" s="142" t="s">
        <v>27</v>
      </c>
      <c r="S3210" s="142"/>
      <c r="T3210" s="116">
        <v>1016</v>
      </c>
      <c r="U3210" s="111">
        <v>45</v>
      </c>
      <c r="V3210" s="113">
        <f t="shared" si="602"/>
        <v>844.4088888888889</v>
      </c>
      <c r="W3210" s="113">
        <f t="shared" si="603"/>
        <v>171.5911111111111</v>
      </c>
      <c r="X3210" s="112">
        <f t="shared" si="604"/>
        <v>171591.11111111109</v>
      </c>
      <c r="Y3210" s="111"/>
      <c r="Z3210" s="110">
        <f t="shared" si="600"/>
        <v>37</v>
      </c>
      <c r="AA3210" s="109">
        <f t="shared" si="605"/>
        <v>50.800000000000004</v>
      </c>
      <c r="AB3210" s="109">
        <f t="shared" si="606"/>
        <v>50800.000000000007</v>
      </c>
      <c r="AC3210" s="108">
        <f t="shared" si="607"/>
        <v>965.2</v>
      </c>
      <c r="AD3210" s="107">
        <f t="shared" si="608"/>
        <v>2.2222222222222223E-2</v>
      </c>
      <c r="AE3210" s="106">
        <f t="shared" si="609"/>
        <v>21.448888888888892</v>
      </c>
      <c r="AF3210" s="105">
        <f t="shared" si="610"/>
        <v>193.04</v>
      </c>
      <c r="AG3210" s="105">
        <f t="shared" si="611"/>
        <v>822.96</v>
      </c>
    </row>
    <row r="3211" spans="1:33" s="88" customFormat="1" x14ac:dyDescent="0.35">
      <c r="A3211" s="21">
        <v>10141103</v>
      </c>
      <c r="B3211" s="162" t="s">
        <v>725</v>
      </c>
      <c r="C3211" s="115" t="s">
        <v>710</v>
      </c>
      <c r="D3211" s="124" t="s">
        <v>1380</v>
      </c>
      <c r="E3211" s="114" t="str">
        <f t="shared" si="601"/>
        <v>TRANSFORMADOR MARCA:TANELEC PT 47R PT 47R</v>
      </c>
      <c r="F3211" s="124"/>
      <c r="G3211" s="124" t="s">
        <v>1380</v>
      </c>
      <c r="H3211" s="142" t="s">
        <v>1217</v>
      </c>
      <c r="I3211" s="124"/>
      <c r="J3211" s="142"/>
      <c r="K3211" s="142" t="s">
        <v>1379</v>
      </c>
      <c r="L3211" s="142" t="s">
        <v>1378</v>
      </c>
      <c r="M3211" s="124">
        <v>630</v>
      </c>
      <c r="N3211" s="124">
        <v>33</v>
      </c>
      <c r="O3211" s="21">
        <v>0.4</v>
      </c>
      <c r="P3211" s="124" t="s">
        <v>514</v>
      </c>
      <c r="Q3211" s="142">
        <v>2009</v>
      </c>
      <c r="R3211" s="142" t="s">
        <v>1317</v>
      </c>
      <c r="S3211" s="142" t="s">
        <v>1377</v>
      </c>
      <c r="T3211" s="116">
        <v>1200</v>
      </c>
      <c r="U3211" s="111">
        <v>45</v>
      </c>
      <c r="V3211" s="113">
        <f t="shared" si="602"/>
        <v>997.33333333333326</v>
      </c>
      <c r="W3211" s="113">
        <f t="shared" si="603"/>
        <v>202.66666666666674</v>
      </c>
      <c r="X3211" s="112">
        <f t="shared" si="604"/>
        <v>202666.66666666674</v>
      </c>
      <c r="Y3211" s="111"/>
      <c r="Z3211" s="110">
        <f t="shared" si="600"/>
        <v>37</v>
      </c>
      <c r="AA3211" s="109">
        <f t="shared" si="605"/>
        <v>60</v>
      </c>
      <c r="AB3211" s="109">
        <f t="shared" si="606"/>
        <v>60000</v>
      </c>
      <c r="AC3211" s="108">
        <f t="shared" si="607"/>
        <v>1140</v>
      </c>
      <c r="AD3211" s="107">
        <f t="shared" si="608"/>
        <v>2.2222222222222223E-2</v>
      </c>
      <c r="AE3211" s="106">
        <f t="shared" si="609"/>
        <v>25.333333333333336</v>
      </c>
      <c r="AF3211" s="105">
        <f t="shared" si="610"/>
        <v>228.00000000000009</v>
      </c>
      <c r="AG3211" s="105">
        <f t="shared" si="611"/>
        <v>971.99999999999989</v>
      </c>
    </row>
    <row r="3212" spans="1:33" s="88" customFormat="1" x14ac:dyDescent="0.35">
      <c r="A3212" s="21">
        <v>10141103</v>
      </c>
      <c r="B3212" s="162" t="s">
        <v>725</v>
      </c>
      <c r="C3212" s="115" t="s">
        <v>710</v>
      </c>
      <c r="D3212" s="124" t="s">
        <v>1376</v>
      </c>
      <c r="E3212" s="114" t="str">
        <f t="shared" si="601"/>
        <v>TRANSFORMADOR MARCA:DPM PT S/N R (No 1) PT S/N R (No 1)</v>
      </c>
      <c r="F3212" s="124"/>
      <c r="G3212" s="124" t="s">
        <v>1376</v>
      </c>
      <c r="H3212" s="142" t="s">
        <v>898</v>
      </c>
      <c r="I3212" s="124"/>
      <c r="J3212" s="124"/>
      <c r="K3212" s="142" t="s">
        <v>1375</v>
      </c>
      <c r="L3212" s="142" t="s">
        <v>1374</v>
      </c>
      <c r="M3212" s="124">
        <v>160</v>
      </c>
      <c r="N3212" s="124">
        <v>33</v>
      </c>
      <c r="O3212" s="21">
        <v>0.4</v>
      </c>
      <c r="P3212" s="124" t="s">
        <v>514</v>
      </c>
      <c r="Q3212" s="142">
        <v>2009</v>
      </c>
      <c r="R3212" s="124" t="s">
        <v>587</v>
      </c>
      <c r="S3212" s="124" t="s">
        <v>1373</v>
      </c>
      <c r="T3212" s="116">
        <v>991</v>
      </c>
      <c r="U3212" s="111">
        <v>45</v>
      </c>
      <c r="V3212" s="113">
        <f t="shared" si="602"/>
        <v>823.63111111111107</v>
      </c>
      <c r="W3212" s="113">
        <f t="shared" si="603"/>
        <v>167.36888888888893</v>
      </c>
      <c r="X3212" s="112">
        <f t="shared" si="604"/>
        <v>167368.88888888893</v>
      </c>
      <c r="Y3212" s="111"/>
      <c r="Z3212" s="110">
        <f t="shared" si="600"/>
        <v>37</v>
      </c>
      <c r="AA3212" s="109">
        <f t="shared" si="605"/>
        <v>49.550000000000004</v>
      </c>
      <c r="AB3212" s="109">
        <f t="shared" si="606"/>
        <v>49550.000000000007</v>
      </c>
      <c r="AC3212" s="108">
        <f t="shared" si="607"/>
        <v>941.45</v>
      </c>
      <c r="AD3212" s="107">
        <f t="shared" si="608"/>
        <v>2.2222222222222223E-2</v>
      </c>
      <c r="AE3212" s="106">
        <f t="shared" si="609"/>
        <v>20.921111111111113</v>
      </c>
      <c r="AF3212" s="105">
        <f t="shared" si="610"/>
        <v>188.29000000000005</v>
      </c>
      <c r="AG3212" s="105">
        <f t="shared" si="611"/>
        <v>802.70999999999992</v>
      </c>
    </row>
    <row r="3213" spans="1:33" s="88" customFormat="1" x14ac:dyDescent="0.35">
      <c r="A3213" s="21">
        <v>10141103</v>
      </c>
      <c r="B3213" s="162" t="s">
        <v>725</v>
      </c>
      <c r="C3213" s="115" t="s">
        <v>710</v>
      </c>
      <c r="D3213" s="124" t="s">
        <v>1372</v>
      </c>
      <c r="E3213" s="114" t="str">
        <f t="shared" si="601"/>
        <v>TRANSFORMADOR MARCA:ZBB PT 90R PT 90R</v>
      </c>
      <c r="F3213" s="124"/>
      <c r="G3213" s="124" t="s">
        <v>1372</v>
      </c>
      <c r="H3213" s="142" t="s">
        <v>898</v>
      </c>
      <c r="I3213" s="124"/>
      <c r="J3213" s="124"/>
      <c r="K3213" s="142" t="s">
        <v>1371</v>
      </c>
      <c r="L3213" s="142" t="s">
        <v>1370</v>
      </c>
      <c r="M3213" s="124">
        <v>400</v>
      </c>
      <c r="N3213" s="124">
        <v>33</v>
      </c>
      <c r="O3213" s="21">
        <v>0.4</v>
      </c>
      <c r="P3213" s="124" t="s">
        <v>514</v>
      </c>
      <c r="Q3213" s="142">
        <v>2009</v>
      </c>
      <c r="R3213" s="124" t="s">
        <v>1369</v>
      </c>
      <c r="S3213" s="124" t="s">
        <v>1368</v>
      </c>
      <c r="T3213" s="116">
        <v>1039</v>
      </c>
      <c r="U3213" s="111">
        <v>45</v>
      </c>
      <c r="V3213" s="113">
        <f t="shared" si="602"/>
        <v>863.52444444444438</v>
      </c>
      <c r="W3213" s="113">
        <f t="shared" si="603"/>
        <v>175.47555555555562</v>
      </c>
      <c r="X3213" s="112">
        <f t="shared" si="604"/>
        <v>175475.55555555562</v>
      </c>
      <c r="Y3213" s="111"/>
      <c r="Z3213" s="110">
        <f t="shared" si="600"/>
        <v>37</v>
      </c>
      <c r="AA3213" s="109">
        <f t="shared" si="605"/>
        <v>51.95</v>
      </c>
      <c r="AB3213" s="109">
        <f t="shared" si="606"/>
        <v>51950</v>
      </c>
      <c r="AC3213" s="108">
        <f t="shared" si="607"/>
        <v>987.05</v>
      </c>
      <c r="AD3213" s="107">
        <f t="shared" si="608"/>
        <v>2.2222222222222223E-2</v>
      </c>
      <c r="AE3213" s="106">
        <f t="shared" si="609"/>
        <v>21.934444444444445</v>
      </c>
      <c r="AF3213" s="105">
        <f t="shared" si="610"/>
        <v>197.41000000000005</v>
      </c>
      <c r="AG3213" s="105">
        <f t="shared" si="611"/>
        <v>841.58999999999992</v>
      </c>
    </row>
    <row r="3214" spans="1:33" s="88" customFormat="1" x14ac:dyDescent="0.35">
      <c r="A3214" s="21">
        <v>10141103</v>
      </c>
      <c r="B3214" s="162" t="s">
        <v>725</v>
      </c>
      <c r="C3214" s="115" t="s">
        <v>710</v>
      </c>
      <c r="D3214" s="142" t="s">
        <v>1367</v>
      </c>
      <c r="E3214" s="114" t="str">
        <f t="shared" si="601"/>
        <v>TRANSFORMADOR MARCA:DPM PT 268R PT 268R</v>
      </c>
      <c r="F3214" s="124"/>
      <c r="G3214" s="142" t="s">
        <v>1367</v>
      </c>
      <c r="H3214" s="142" t="s">
        <v>807</v>
      </c>
      <c r="I3214" s="124"/>
      <c r="J3214" s="124"/>
      <c r="K3214" s="142" t="s">
        <v>1366</v>
      </c>
      <c r="L3214" s="142" t="s">
        <v>1365</v>
      </c>
      <c r="M3214" s="124">
        <v>160</v>
      </c>
      <c r="N3214" s="124">
        <v>33</v>
      </c>
      <c r="O3214" s="21">
        <v>0.4</v>
      </c>
      <c r="P3214" s="124" t="s">
        <v>514</v>
      </c>
      <c r="Q3214" s="124">
        <v>2009</v>
      </c>
      <c r="R3214" s="124" t="s">
        <v>587</v>
      </c>
      <c r="S3214" s="124" t="s">
        <v>1364</v>
      </c>
      <c r="T3214" s="116">
        <v>991</v>
      </c>
      <c r="U3214" s="111">
        <v>45</v>
      </c>
      <c r="V3214" s="113">
        <f t="shared" si="602"/>
        <v>823.63111111111107</v>
      </c>
      <c r="W3214" s="113">
        <f t="shared" si="603"/>
        <v>167.36888888888893</v>
      </c>
      <c r="X3214" s="112">
        <f t="shared" si="604"/>
        <v>167368.88888888893</v>
      </c>
      <c r="Y3214" s="111"/>
      <c r="Z3214" s="110">
        <f t="shared" si="600"/>
        <v>37</v>
      </c>
      <c r="AA3214" s="109">
        <f t="shared" si="605"/>
        <v>49.550000000000004</v>
      </c>
      <c r="AB3214" s="109">
        <f t="shared" si="606"/>
        <v>49550.000000000007</v>
      </c>
      <c r="AC3214" s="108">
        <f t="shared" si="607"/>
        <v>941.45</v>
      </c>
      <c r="AD3214" s="107">
        <f t="shared" si="608"/>
        <v>2.2222222222222223E-2</v>
      </c>
      <c r="AE3214" s="106">
        <f t="shared" si="609"/>
        <v>20.921111111111113</v>
      </c>
      <c r="AF3214" s="105">
        <f t="shared" si="610"/>
        <v>188.29000000000005</v>
      </c>
      <c r="AG3214" s="105">
        <f t="shared" si="611"/>
        <v>802.70999999999992</v>
      </c>
    </row>
    <row r="3215" spans="1:33" s="88" customFormat="1" x14ac:dyDescent="0.35">
      <c r="A3215" s="21">
        <v>10141103</v>
      </c>
      <c r="B3215" s="162" t="s">
        <v>725</v>
      </c>
      <c r="C3215" s="115" t="s">
        <v>710</v>
      </c>
      <c r="D3215" s="142" t="s">
        <v>1363</v>
      </c>
      <c r="E3215" s="114" t="str">
        <f t="shared" si="601"/>
        <v>TRANSFORMADOR MARCA:DPM PT S/N R (No 2) PT S/N R (No 2)</v>
      </c>
      <c r="F3215" s="124"/>
      <c r="G3215" s="142" t="s">
        <v>1363</v>
      </c>
      <c r="H3215" s="142" t="s">
        <v>807</v>
      </c>
      <c r="I3215" s="124"/>
      <c r="J3215" s="124"/>
      <c r="K3215" s="142" t="s">
        <v>1362</v>
      </c>
      <c r="L3215" s="142" t="s">
        <v>1361</v>
      </c>
      <c r="M3215" s="124">
        <v>100</v>
      </c>
      <c r="N3215" s="124">
        <v>33</v>
      </c>
      <c r="O3215" s="21">
        <v>0.4</v>
      </c>
      <c r="P3215" s="124" t="s">
        <v>514</v>
      </c>
      <c r="Q3215" s="124">
        <v>2009</v>
      </c>
      <c r="R3215" s="124" t="s">
        <v>587</v>
      </c>
      <c r="S3215" s="124" t="s">
        <v>1360</v>
      </c>
      <c r="T3215" s="116">
        <v>763</v>
      </c>
      <c r="U3215" s="111">
        <v>45</v>
      </c>
      <c r="V3215" s="113">
        <f t="shared" si="602"/>
        <v>634.13777777777773</v>
      </c>
      <c r="W3215" s="113">
        <f t="shared" si="603"/>
        <v>128.86222222222227</v>
      </c>
      <c r="X3215" s="112">
        <f t="shared" si="604"/>
        <v>128862.22222222228</v>
      </c>
      <c r="Y3215" s="111"/>
      <c r="Z3215" s="110">
        <f t="shared" si="600"/>
        <v>37</v>
      </c>
      <c r="AA3215" s="109">
        <f t="shared" si="605"/>
        <v>38.15</v>
      </c>
      <c r="AB3215" s="109">
        <f t="shared" si="606"/>
        <v>38150</v>
      </c>
      <c r="AC3215" s="108">
        <f t="shared" si="607"/>
        <v>724.85</v>
      </c>
      <c r="AD3215" s="107">
        <f t="shared" si="608"/>
        <v>2.2222222222222223E-2</v>
      </c>
      <c r="AE3215" s="106">
        <f t="shared" si="609"/>
        <v>16.10777777777778</v>
      </c>
      <c r="AF3215" s="105">
        <f t="shared" si="610"/>
        <v>144.97000000000006</v>
      </c>
      <c r="AG3215" s="105">
        <f t="shared" si="611"/>
        <v>618.03</v>
      </c>
    </row>
    <row r="3216" spans="1:33" s="88" customFormat="1" x14ac:dyDescent="0.35">
      <c r="A3216" s="21">
        <v>10141103</v>
      </c>
      <c r="B3216" s="162" t="s">
        <v>725</v>
      </c>
      <c r="C3216" s="115" t="s">
        <v>710</v>
      </c>
      <c r="D3216" s="142" t="s">
        <v>1359</v>
      </c>
      <c r="E3216" s="114" t="str">
        <f t="shared" si="601"/>
        <v>TRANSFORMADOR MARCA:DPM PT 267R PT 267R</v>
      </c>
      <c r="F3216" s="124"/>
      <c r="G3216" s="142" t="s">
        <v>1359</v>
      </c>
      <c r="H3216" s="124" t="s">
        <v>1045</v>
      </c>
      <c r="I3216" s="124"/>
      <c r="J3216" s="124"/>
      <c r="K3216" s="142" t="s">
        <v>1358</v>
      </c>
      <c r="L3216" s="142" t="s">
        <v>1357</v>
      </c>
      <c r="M3216" s="124">
        <v>250</v>
      </c>
      <c r="N3216" s="124">
        <v>33</v>
      </c>
      <c r="O3216" s="21">
        <v>0.4</v>
      </c>
      <c r="P3216" s="124" t="s">
        <v>514</v>
      </c>
      <c r="Q3216" s="124">
        <v>2009</v>
      </c>
      <c r="R3216" s="124" t="s">
        <v>587</v>
      </c>
      <c r="S3216" s="124" t="s">
        <v>1356</v>
      </c>
      <c r="T3216" s="116">
        <v>991</v>
      </c>
      <c r="U3216" s="111">
        <v>45</v>
      </c>
      <c r="V3216" s="113">
        <f t="shared" si="602"/>
        <v>823.63111111111107</v>
      </c>
      <c r="W3216" s="113">
        <f t="shared" si="603"/>
        <v>167.36888888888893</v>
      </c>
      <c r="X3216" s="112">
        <f t="shared" si="604"/>
        <v>167368.88888888893</v>
      </c>
      <c r="Y3216" s="111"/>
      <c r="Z3216" s="110">
        <f t="shared" si="600"/>
        <v>37</v>
      </c>
      <c r="AA3216" s="109">
        <f t="shared" si="605"/>
        <v>49.550000000000004</v>
      </c>
      <c r="AB3216" s="109">
        <f t="shared" si="606"/>
        <v>49550.000000000007</v>
      </c>
      <c r="AC3216" s="108">
        <f t="shared" si="607"/>
        <v>941.45</v>
      </c>
      <c r="AD3216" s="107">
        <f t="shared" si="608"/>
        <v>2.2222222222222223E-2</v>
      </c>
      <c r="AE3216" s="106">
        <f t="shared" si="609"/>
        <v>20.921111111111113</v>
      </c>
      <c r="AF3216" s="105">
        <f t="shared" si="610"/>
        <v>188.29000000000005</v>
      </c>
      <c r="AG3216" s="105">
        <f t="shared" si="611"/>
        <v>802.70999999999992</v>
      </c>
    </row>
    <row r="3217" spans="1:33" s="88" customFormat="1" x14ac:dyDescent="0.35">
      <c r="A3217" s="21">
        <v>10141103</v>
      </c>
      <c r="B3217" s="162" t="s">
        <v>725</v>
      </c>
      <c r="C3217" s="115" t="s">
        <v>710</v>
      </c>
      <c r="D3217" s="142" t="s">
        <v>1355</v>
      </c>
      <c r="E3217" s="114" t="str">
        <f t="shared" si="601"/>
        <v>TRANSFORMADOR MARCA:DPM PT 253R PT 253R</v>
      </c>
      <c r="F3217" s="124"/>
      <c r="G3217" s="142" t="s">
        <v>1355</v>
      </c>
      <c r="H3217" s="124" t="s">
        <v>1045</v>
      </c>
      <c r="I3217" s="124"/>
      <c r="J3217" s="124"/>
      <c r="K3217" s="142" t="s">
        <v>1354</v>
      </c>
      <c r="L3217" s="142" t="s">
        <v>1353</v>
      </c>
      <c r="M3217" s="124">
        <v>250</v>
      </c>
      <c r="N3217" s="124">
        <v>33</v>
      </c>
      <c r="O3217" s="21">
        <v>0.4</v>
      </c>
      <c r="P3217" s="124" t="s">
        <v>514</v>
      </c>
      <c r="Q3217" s="124">
        <v>2009</v>
      </c>
      <c r="R3217" s="124" t="s">
        <v>587</v>
      </c>
      <c r="S3217" s="124" t="s">
        <v>1352</v>
      </c>
      <c r="T3217" s="116">
        <v>991</v>
      </c>
      <c r="U3217" s="111">
        <v>45</v>
      </c>
      <c r="V3217" s="113">
        <f t="shared" si="602"/>
        <v>823.63111111111107</v>
      </c>
      <c r="W3217" s="113">
        <f t="shared" si="603"/>
        <v>167.36888888888893</v>
      </c>
      <c r="X3217" s="112">
        <f t="shared" si="604"/>
        <v>167368.88888888893</v>
      </c>
      <c r="Y3217" s="111"/>
      <c r="Z3217" s="110">
        <f t="shared" si="600"/>
        <v>37</v>
      </c>
      <c r="AA3217" s="109">
        <f t="shared" si="605"/>
        <v>49.550000000000004</v>
      </c>
      <c r="AB3217" s="109">
        <f t="shared" si="606"/>
        <v>49550.000000000007</v>
      </c>
      <c r="AC3217" s="108">
        <f t="shared" si="607"/>
        <v>941.45</v>
      </c>
      <c r="AD3217" s="107">
        <f t="shared" si="608"/>
        <v>2.2222222222222223E-2</v>
      </c>
      <c r="AE3217" s="106">
        <f t="shared" si="609"/>
        <v>20.921111111111113</v>
      </c>
      <c r="AF3217" s="105">
        <f t="shared" si="610"/>
        <v>188.29000000000005</v>
      </c>
      <c r="AG3217" s="105">
        <f t="shared" si="611"/>
        <v>802.70999999999992</v>
      </c>
    </row>
    <row r="3218" spans="1:33" s="88" customFormat="1" x14ac:dyDescent="0.35">
      <c r="A3218" s="21">
        <v>10141103</v>
      </c>
      <c r="B3218" s="162" t="s">
        <v>725</v>
      </c>
      <c r="C3218" s="115" t="s">
        <v>710</v>
      </c>
      <c r="D3218" s="124" t="s">
        <v>1351</v>
      </c>
      <c r="E3218" s="114" t="str">
        <f t="shared" si="601"/>
        <v>TRANSFORMADOR MARCA:DPM PT 250R PT 250R</v>
      </c>
      <c r="F3218" s="124"/>
      <c r="G3218" s="124" t="s">
        <v>1351</v>
      </c>
      <c r="H3218" s="124" t="s">
        <v>1041</v>
      </c>
      <c r="I3218" s="124"/>
      <c r="J3218" s="124"/>
      <c r="K3218" s="142" t="s">
        <v>1350</v>
      </c>
      <c r="L3218" s="142" t="s">
        <v>1349</v>
      </c>
      <c r="M3218" s="124">
        <v>250</v>
      </c>
      <c r="N3218" s="124">
        <v>33</v>
      </c>
      <c r="O3218" s="21">
        <v>0.4</v>
      </c>
      <c r="P3218" s="124" t="s">
        <v>514</v>
      </c>
      <c r="Q3218" s="142">
        <v>2009</v>
      </c>
      <c r="R3218" s="124" t="s">
        <v>587</v>
      </c>
      <c r="S3218" s="124" t="s">
        <v>1348</v>
      </c>
      <c r="T3218" s="116">
        <v>991</v>
      </c>
      <c r="U3218" s="111">
        <v>45</v>
      </c>
      <c r="V3218" s="113">
        <f t="shared" si="602"/>
        <v>823.63111111111107</v>
      </c>
      <c r="W3218" s="113">
        <f t="shared" si="603"/>
        <v>167.36888888888893</v>
      </c>
      <c r="X3218" s="112">
        <f t="shared" si="604"/>
        <v>167368.88888888893</v>
      </c>
      <c r="Y3218" s="111"/>
      <c r="Z3218" s="110">
        <f t="shared" si="600"/>
        <v>37</v>
      </c>
      <c r="AA3218" s="109">
        <f t="shared" si="605"/>
        <v>49.550000000000004</v>
      </c>
      <c r="AB3218" s="109">
        <f t="shared" si="606"/>
        <v>49550.000000000007</v>
      </c>
      <c r="AC3218" s="108">
        <f t="shared" si="607"/>
        <v>941.45</v>
      </c>
      <c r="AD3218" s="107">
        <f t="shared" si="608"/>
        <v>2.2222222222222223E-2</v>
      </c>
      <c r="AE3218" s="106">
        <f t="shared" si="609"/>
        <v>20.921111111111113</v>
      </c>
      <c r="AF3218" s="105">
        <f t="shared" si="610"/>
        <v>188.29000000000005</v>
      </c>
      <c r="AG3218" s="105">
        <f t="shared" si="611"/>
        <v>802.70999999999992</v>
      </c>
    </row>
    <row r="3219" spans="1:33" s="88" customFormat="1" x14ac:dyDescent="0.35">
      <c r="A3219" s="21">
        <v>10141103</v>
      </c>
      <c r="B3219" s="162" t="s">
        <v>725</v>
      </c>
      <c r="C3219" s="115" t="s">
        <v>710</v>
      </c>
      <c r="D3219" s="124" t="s">
        <v>1347</v>
      </c>
      <c r="E3219" s="114" t="str">
        <f t="shared" si="601"/>
        <v>TRANSFORMADOR MARCA:DPM PT 382R PT 382R</v>
      </c>
      <c r="F3219" s="124"/>
      <c r="G3219" s="124" t="s">
        <v>1347</v>
      </c>
      <c r="H3219" s="142" t="s">
        <v>889</v>
      </c>
      <c r="I3219" s="124"/>
      <c r="J3219" s="124"/>
      <c r="K3219" s="142" t="s">
        <v>1346</v>
      </c>
      <c r="L3219" s="142" t="s">
        <v>1345</v>
      </c>
      <c r="M3219" s="124">
        <v>160</v>
      </c>
      <c r="N3219" s="124">
        <v>33</v>
      </c>
      <c r="O3219" s="21">
        <v>0.4</v>
      </c>
      <c r="P3219" s="124" t="s">
        <v>514</v>
      </c>
      <c r="Q3219" s="142">
        <v>2009</v>
      </c>
      <c r="R3219" s="124" t="s">
        <v>587</v>
      </c>
      <c r="S3219" s="124" t="s">
        <v>1344</v>
      </c>
      <c r="T3219" s="116">
        <v>991</v>
      </c>
      <c r="U3219" s="111">
        <v>45</v>
      </c>
      <c r="V3219" s="113">
        <f t="shared" si="602"/>
        <v>823.63111111111107</v>
      </c>
      <c r="W3219" s="113">
        <f t="shared" si="603"/>
        <v>167.36888888888893</v>
      </c>
      <c r="X3219" s="112">
        <f t="shared" si="604"/>
        <v>167368.88888888893</v>
      </c>
      <c r="Y3219" s="111"/>
      <c r="Z3219" s="110">
        <f t="shared" si="600"/>
        <v>37</v>
      </c>
      <c r="AA3219" s="109">
        <f t="shared" si="605"/>
        <v>49.550000000000004</v>
      </c>
      <c r="AB3219" s="109">
        <f t="shared" si="606"/>
        <v>49550.000000000007</v>
      </c>
      <c r="AC3219" s="108">
        <f t="shared" si="607"/>
        <v>941.45</v>
      </c>
      <c r="AD3219" s="107">
        <f t="shared" si="608"/>
        <v>2.2222222222222223E-2</v>
      </c>
      <c r="AE3219" s="106">
        <f t="shared" si="609"/>
        <v>20.921111111111113</v>
      </c>
      <c r="AF3219" s="105">
        <f t="shared" si="610"/>
        <v>188.29000000000005</v>
      </c>
      <c r="AG3219" s="105">
        <f t="shared" si="611"/>
        <v>802.70999999999992</v>
      </c>
    </row>
    <row r="3220" spans="1:33" s="88" customFormat="1" x14ac:dyDescent="0.35">
      <c r="A3220" s="21">
        <v>10141103</v>
      </c>
      <c r="B3220" s="162" t="s">
        <v>725</v>
      </c>
      <c r="C3220" s="115" t="s">
        <v>710</v>
      </c>
      <c r="D3220" s="124" t="s">
        <v>1343</v>
      </c>
      <c r="E3220" s="114" t="str">
        <f t="shared" si="601"/>
        <v>TRANSFORMADOR MARCA:DPM PT 260R PT 260R</v>
      </c>
      <c r="F3220" s="124"/>
      <c r="G3220" s="124" t="s">
        <v>1343</v>
      </c>
      <c r="H3220" s="142" t="s">
        <v>944</v>
      </c>
      <c r="I3220" s="124"/>
      <c r="J3220" s="124"/>
      <c r="K3220" s="142" t="s">
        <v>1342</v>
      </c>
      <c r="L3220" s="142" t="s">
        <v>1341</v>
      </c>
      <c r="M3220" s="124">
        <v>160</v>
      </c>
      <c r="N3220" s="124">
        <v>33</v>
      </c>
      <c r="O3220" s="21">
        <v>0.4</v>
      </c>
      <c r="P3220" s="124" t="s">
        <v>514</v>
      </c>
      <c r="Q3220" s="142">
        <v>2009</v>
      </c>
      <c r="R3220" s="161" t="s">
        <v>587</v>
      </c>
      <c r="S3220" s="124" t="s">
        <v>1340</v>
      </c>
      <c r="T3220" s="116">
        <v>991</v>
      </c>
      <c r="U3220" s="111">
        <v>45</v>
      </c>
      <c r="V3220" s="113">
        <f t="shared" si="602"/>
        <v>823.63111111111107</v>
      </c>
      <c r="W3220" s="113">
        <f t="shared" si="603"/>
        <v>167.36888888888893</v>
      </c>
      <c r="X3220" s="112">
        <f t="shared" si="604"/>
        <v>167368.88888888893</v>
      </c>
      <c r="Y3220" s="111"/>
      <c r="Z3220" s="110">
        <f t="shared" si="600"/>
        <v>37</v>
      </c>
      <c r="AA3220" s="109">
        <f t="shared" si="605"/>
        <v>49.550000000000004</v>
      </c>
      <c r="AB3220" s="109">
        <f t="shared" si="606"/>
        <v>49550.000000000007</v>
      </c>
      <c r="AC3220" s="108">
        <f t="shared" si="607"/>
        <v>941.45</v>
      </c>
      <c r="AD3220" s="107">
        <f t="shared" si="608"/>
        <v>2.2222222222222223E-2</v>
      </c>
      <c r="AE3220" s="106">
        <f t="shared" si="609"/>
        <v>20.921111111111113</v>
      </c>
      <c r="AF3220" s="105">
        <f t="shared" si="610"/>
        <v>188.29000000000005</v>
      </c>
      <c r="AG3220" s="105">
        <f t="shared" si="611"/>
        <v>802.70999999999992</v>
      </c>
    </row>
    <row r="3221" spans="1:33" s="88" customFormat="1" x14ac:dyDescent="0.35">
      <c r="A3221" s="21">
        <v>10141103</v>
      </c>
      <c r="B3221" s="162" t="s">
        <v>725</v>
      </c>
      <c r="C3221" s="115" t="s">
        <v>710</v>
      </c>
      <c r="D3221" s="124" t="s">
        <v>1339</v>
      </c>
      <c r="E3221" s="114" t="str">
        <f t="shared" si="601"/>
        <v>TRANSFORMADOR MARCA:ITB PT 208R PT 208R</v>
      </c>
      <c r="F3221" s="124"/>
      <c r="G3221" s="124" t="s">
        <v>1339</v>
      </c>
      <c r="H3221" s="142" t="s">
        <v>940</v>
      </c>
      <c r="I3221" s="124"/>
      <c r="J3221" s="142"/>
      <c r="K3221" s="142" t="s">
        <v>1338</v>
      </c>
      <c r="L3221" s="142" t="s">
        <v>1337</v>
      </c>
      <c r="M3221" s="124">
        <v>160</v>
      </c>
      <c r="N3221" s="124">
        <v>33</v>
      </c>
      <c r="O3221" s="21">
        <v>0.4</v>
      </c>
      <c r="P3221" s="124" t="s">
        <v>514</v>
      </c>
      <c r="Q3221" s="142">
        <v>2009</v>
      </c>
      <c r="R3221" s="161" t="s">
        <v>1109</v>
      </c>
      <c r="S3221" s="124">
        <v>605619</v>
      </c>
      <c r="T3221" s="116">
        <v>991</v>
      </c>
      <c r="U3221" s="111">
        <v>45</v>
      </c>
      <c r="V3221" s="113">
        <f t="shared" si="602"/>
        <v>823.63111111111107</v>
      </c>
      <c r="W3221" s="113">
        <f t="shared" si="603"/>
        <v>167.36888888888893</v>
      </c>
      <c r="X3221" s="112">
        <f t="shared" si="604"/>
        <v>167368.88888888893</v>
      </c>
      <c r="Y3221" s="111"/>
      <c r="Z3221" s="110">
        <f t="shared" si="600"/>
        <v>37</v>
      </c>
      <c r="AA3221" s="109">
        <f t="shared" si="605"/>
        <v>49.550000000000004</v>
      </c>
      <c r="AB3221" s="109">
        <f t="shared" si="606"/>
        <v>49550.000000000007</v>
      </c>
      <c r="AC3221" s="108">
        <f t="shared" si="607"/>
        <v>941.45</v>
      </c>
      <c r="AD3221" s="107">
        <f t="shared" si="608"/>
        <v>2.2222222222222223E-2</v>
      </c>
      <c r="AE3221" s="106">
        <f t="shared" si="609"/>
        <v>20.921111111111113</v>
      </c>
      <c r="AF3221" s="105">
        <f t="shared" si="610"/>
        <v>188.29000000000005</v>
      </c>
      <c r="AG3221" s="105">
        <f t="shared" si="611"/>
        <v>802.70999999999992</v>
      </c>
    </row>
    <row r="3222" spans="1:33" s="88" customFormat="1" x14ac:dyDescent="0.35">
      <c r="A3222" s="21">
        <v>10141103</v>
      </c>
      <c r="B3222" s="162" t="s">
        <v>725</v>
      </c>
      <c r="C3222" s="115" t="s">
        <v>710</v>
      </c>
      <c r="D3222" s="124" t="s">
        <v>1336</v>
      </c>
      <c r="E3222" s="114" t="str">
        <f t="shared" si="601"/>
        <v>TRANSFORMADOR MARCA:DPM PT (Mercado)R PT (Mercado)R</v>
      </c>
      <c r="F3222" s="124"/>
      <c r="G3222" s="124" t="s">
        <v>1336</v>
      </c>
      <c r="H3222" s="142" t="s">
        <v>940</v>
      </c>
      <c r="I3222" s="124"/>
      <c r="J3222" s="159"/>
      <c r="K3222" s="142" t="s">
        <v>1335</v>
      </c>
      <c r="L3222" s="142" t="s">
        <v>1334</v>
      </c>
      <c r="M3222" s="124">
        <v>160</v>
      </c>
      <c r="N3222" s="124">
        <v>33</v>
      </c>
      <c r="O3222" s="21">
        <v>0.4</v>
      </c>
      <c r="P3222" s="124" t="s">
        <v>514</v>
      </c>
      <c r="Q3222" s="142">
        <v>2009</v>
      </c>
      <c r="R3222" s="161" t="s">
        <v>587</v>
      </c>
      <c r="S3222" s="124" t="s">
        <v>1333</v>
      </c>
      <c r="T3222" s="116">
        <v>991</v>
      </c>
      <c r="U3222" s="111">
        <v>45</v>
      </c>
      <c r="V3222" s="113">
        <f t="shared" si="602"/>
        <v>823.63111111111107</v>
      </c>
      <c r="W3222" s="113">
        <f t="shared" si="603"/>
        <v>167.36888888888893</v>
      </c>
      <c r="X3222" s="112">
        <f t="shared" si="604"/>
        <v>167368.88888888893</v>
      </c>
      <c r="Y3222" s="111"/>
      <c r="Z3222" s="110">
        <f t="shared" si="600"/>
        <v>37</v>
      </c>
      <c r="AA3222" s="109">
        <f t="shared" si="605"/>
        <v>49.550000000000004</v>
      </c>
      <c r="AB3222" s="109">
        <f t="shared" si="606"/>
        <v>49550.000000000007</v>
      </c>
      <c r="AC3222" s="108">
        <f t="shared" si="607"/>
        <v>941.45</v>
      </c>
      <c r="AD3222" s="107">
        <f t="shared" si="608"/>
        <v>2.2222222222222223E-2</v>
      </c>
      <c r="AE3222" s="106">
        <f t="shared" si="609"/>
        <v>20.921111111111113</v>
      </c>
      <c r="AF3222" s="105">
        <f t="shared" si="610"/>
        <v>188.29000000000005</v>
      </c>
      <c r="AG3222" s="105">
        <f t="shared" si="611"/>
        <v>802.70999999999992</v>
      </c>
    </row>
    <row r="3223" spans="1:33" s="88" customFormat="1" x14ac:dyDescent="0.35">
      <c r="A3223" s="21">
        <v>10141103</v>
      </c>
      <c r="B3223" s="162" t="s">
        <v>725</v>
      </c>
      <c r="C3223" s="115" t="s">
        <v>710</v>
      </c>
      <c r="D3223" s="124" t="s">
        <v>1332</v>
      </c>
      <c r="E3223" s="114" t="str">
        <f t="shared" si="601"/>
        <v>TRANSFORMADOR MARCA:" PT 207R PT 207R</v>
      </c>
      <c r="F3223" s="124"/>
      <c r="G3223" s="124" t="s">
        <v>1332</v>
      </c>
      <c r="H3223" s="142" t="s">
        <v>940</v>
      </c>
      <c r="I3223" s="124"/>
      <c r="J3223" s="142"/>
      <c r="K3223" s="142" t="s">
        <v>1331</v>
      </c>
      <c r="L3223" s="142" t="s">
        <v>1330</v>
      </c>
      <c r="M3223" s="124">
        <v>100</v>
      </c>
      <c r="N3223" s="124">
        <v>33</v>
      </c>
      <c r="O3223" s="21">
        <v>0.4</v>
      </c>
      <c r="P3223" s="124" t="s">
        <v>514</v>
      </c>
      <c r="Q3223" s="142">
        <v>2009</v>
      </c>
      <c r="R3223" s="161" t="s">
        <v>846</v>
      </c>
      <c r="S3223" s="124" t="s">
        <v>1329</v>
      </c>
      <c r="T3223" s="116">
        <v>763</v>
      </c>
      <c r="U3223" s="111">
        <v>45</v>
      </c>
      <c r="V3223" s="113">
        <f t="shared" si="602"/>
        <v>634.13777777777773</v>
      </c>
      <c r="W3223" s="113">
        <f t="shared" si="603"/>
        <v>128.86222222222227</v>
      </c>
      <c r="X3223" s="112">
        <f t="shared" si="604"/>
        <v>128862.22222222228</v>
      </c>
      <c r="Y3223" s="111"/>
      <c r="Z3223" s="110">
        <f t="shared" si="600"/>
        <v>37</v>
      </c>
      <c r="AA3223" s="109">
        <f t="shared" si="605"/>
        <v>38.15</v>
      </c>
      <c r="AB3223" s="109">
        <f t="shared" si="606"/>
        <v>38150</v>
      </c>
      <c r="AC3223" s="108">
        <f t="shared" si="607"/>
        <v>724.85</v>
      </c>
      <c r="AD3223" s="107">
        <f t="shared" si="608"/>
        <v>2.2222222222222223E-2</v>
      </c>
      <c r="AE3223" s="106">
        <f t="shared" si="609"/>
        <v>16.10777777777778</v>
      </c>
      <c r="AF3223" s="105">
        <f t="shared" si="610"/>
        <v>144.97000000000006</v>
      </c>
      <c r="AG3223" s="105">
        <f t="shared" si="611"/>
        <v>618.03</v>
      </c>
    </row>
    <row r="3224" spans="1:33" s="88" customFormat="1" x14ac:dyDescent="0.35">
      <c r="A3224" s="21">
        <v>10141103</v>
      </c>
      <c r="B3224" s="162" t="s">
        <v>725</v>
      </c>
      <c r="C3224" s="115" t="s">
        <v>710</v>
      </c>
      <c r="D3224" s="124" t="s">
        <v>1328</v>
      </c>
      <c r="E3224" s="114" t="str">
        <f t="shared" si="601"/>
        <v>TRANSFORMADOR MARCA:TANELEC PT 67R PT 67R</v>
      </c>
      <c r="F3224" s="124"/>
      <c r="G3224" s="124" t="s">
        <v>1328</v>
      </c>
      <c r="H3224" s="142" t="s">
        <v>770</v>
      </c>
      <c r="I3224" s="124"/>
      <c r="J3224" s="142"/>
      <c r="K3224" s="142" t="s">
        <v>1327</v>
      </c>
      <c r="L3224" s="142" t="s">
        <v>1326</v>
      </c>
      <c r="M3224" s="124">
        <v>630</v>
      </c>
      <c r="N3224" s="124">
        <v>33</v>
      </c>
      <c r="O3224" s="21">
        <v>0.4</v>
      </c>
      <c r="P3224" s="124" t="s">
        <v>514</v>
      </c>
      <c r="Q3224" s="124">
        <v>2009</v>
      </c>
      <c r="R3224" s="161" t="s">
        <v>1317</v>
      </c>
      <c r="S3224" s="124" t="s">
        <v>1325</v>
      </c>
      <c r="T3224" s="116">
        <v>1200</v>
      </c>
      <c r="U3224" s="111">
        <v>45</v>
      </c>
      <c r="V3224" s="113">
        <f t="shared" si="602"/>
        <v>997.33333333333326</v>
      </c>
      <c r="W3224" s="113">
        <f t="shared" si="603"/>
        <v>202.66666666666674</v>
      </c>
      <c r="X3224" s="112">
        <f t="shared" si="604"/>
        <v>202666.66666666674</v>
      </c>
      <c r="Y3224" s="111"/>
      <c r="Z3224" s="110">
        <f t="shared" si="600"/>
        <v>37</v>
      </c>
      <c r="AA3224" s="109">
        <f t="shared" si="605"/>
        <v>60</v>
      </c>
      <c r="AB3224" s="109">
        <f t="shared" si="606"/>
        <v>60000</v>
      </c>
      <c r="AC3224" s="108">
        <f t="shared" si="607"/>
        <v>1140</v>
      </c>
      <c r="AD3224" s="107">
        <f t="shared" si="608"/>
        <v>2.2222222222222223E-2</v>
      </c>
      <c r="AE3224" s="106">
        <f t="shared" si="609"/>
        <v>25.333333333333336</v>
      </c>
      <c r="AF3224" s="105">
        <f t="shared" si="610"/>
        <v>228.00000000000009</v>
      </c>
      <c r="AG3224" s="105">
        <f t="shared" si="611"/>
        <v>971.99999999999989</v>
      </c>
    </row>
    <row r="3225" spans="1:33" s="88" customFormat="1" x14ac:dyDescent="0.35">
      <c r="A3225" s="21">
        <v>10141103</v>
      </c>
      <c r="B3225" s="162" t="s">
        <v>725</v>
      </c>
      <c r="C3225" s="115" t="s">
        <v>710</v>
      </c>
      <c r="D3225" s="142" t="s">
        <v>1324</v>
      </c>
      <c r="E3225" s="114" t="str">
        <f t="shared" si="601"/>
        <v>TRANSFORMADOR MARCA:DPM PT (Randicao)R PT (Randicao)R</v>
      </c>
      <c r="F3225" s="124"/>
      <c r="G3225" s="142" t="s">
        <v>1324</v>
      </c>
      <c r="H3225" s="142" t="s">
        <v>940</v>
      </c>
      <c r="I3225" s="21"/>
      <c r="J3225" s="57"/>
      <c r="K3225" s="142" t="s">
        <v>1323</v>
      </c>
      <c r="L3225" s="142" t="s">
        <v>1322</v>
      </c>
      <c r="M3225" s="21">
        <v>160</v>
      </c>
      <c r="N3225" s="124">
        <v>33</v>
      </c>
      <c r="O3225" s="21">
        <v>0.4</v>
      </c>
      <c r="P3225" s="124" t="s">
        <v>514</v>
      </c>
      <c r="Q3225" s="142">
        <v>2009</v>
      </c>
      <c r="R3225" s="161" t="s">
        <v>587</v>
      </c>
      <c r="S3225" s="124" t="s">
        <v>1321</v>
      </c>
      <c r="T3225" s="116">
        <v>991</v>
      </c>
      <c r="U3225" s="111">
        <v>45</v>
      </c>
      <c r="V3225" s="113">
        <f t="shared" si="602"/>
        <v>823.63111111111107</v>
      </c>
      <c r="W3225" s="113">
        <f t="shared" si="603"/>
        <v>167.36888888888893</v>
      </c>
      <c r="X3225" s="112">
        <f t="shared" si="604"/>
        <v>167368.88888888893</v>
      </c>
      <c r="Y3225" s="111"/>
      <c r="Z3225" s="110">
        <f t="shared" si="600"/>
        <v>37</v>
      </c>
      <c r="AA3225" s="109">
        <f t="shared" si="605"/>
        <v>49.550000000000004</v>
      </c>
      <c r="AB3225" s="109">
        <f t="shared" si="606"/>
        <v>49550.000000000007</v>
      </c>
      <c r="AC3225" s="108">
        <f t="shared" si="607"/>
        <v>941.45</v>
      </c>
      <c r="AD3225" s="107">
        <f t="shared" si="608"/>
        <v>2.2222222222222223E-2</v>
      </c>
      <c r="AE3225" s="106">
        <f t="shared" si="609"/>
        <v>20.921111111111113</v>
      </c>
      <c r="AF3225" s="105">
        <f t="shared" si="610"/>
        <v>188.29000000000005</v>
      </c>
      <c r="AG3225" s="105">
        <f t="shared" si="611"/>
        <v>802.70999999999992</v>
      </c>
    </row>
    <row r="3226" spans="1:33" s="88" customFormat="1" x14ac:dyDescent="0.35">
      <c r="A3226" s="21">
        <v>10141103</v>
      </c>
      <c r="B3226" s="162" t="s">
        <v>725</v>
      </c>
      <c r="C3226" s="115" t="s">
        <v>710</v>
      </c>
      <c r="D3226" s="142" t="s">
        <v>1320</v>
      </c>
      <c r="E3226" s="114" t="str">
        <f t="shared" si="601"/>
        <v>TRANSFORMADOR MARCA:TANELEC PT 233R PT 233R</v>
      </c>
      <c r="F3226" s="124"/>
      <c r="G3226" s="142" t="s">
        <v>1320</v>
      </c>
      <c r="H3226" s="142" t="s">
        <v>1018</v>
      </c>
      <c r="I3226" s="21"/>
      <c r="J3226" s="57"/>
      <c r="K3226" s="142" t="s">
        <v>1319</v>
      </c>
      <c r="L3226" s="142" t="s">
        <v>1318</v>
      </c>
      <c r="M3226" s="21">
        <v>315</v>
      </c>
      <c r="N3226" s="124">
        <v>33</v>
      </c>
      <c r="O3226" s="21">
        <v>0.4</v>
      </c>
      <c r="P3226" s="124" t="s">
        <v>514</v>
      </c>
      <c r="Q3226" s="142">
        <v>2009</v>
      </c>
      <c r="R3226" s="124" t="s">
        <v>1317</v>
      </c>
      <c r="S3226" s="124" t="s">
        <v>1316</v>
      </c>
      <c r="T3226" s="116">
        <v>1039</v>
      </c>
      <c r="U3226" s="111">
        <v>45</v>
      </c>
      <c r="V3226" s="113">
        <f t="shared" si="602"/>
        <v>863.52444444444438</v>
      </c>
      <c r="W3226" s="113">
        <f t="shared" si="603"/>
        <v>175.47555555555562</v>
      </c>
      <c r="X3226" s="112">
        <f t="shared" si="604"/>
        <v>175475.55555555562</v>
      </c>
      <c r="Y3226" s="111"/>
      <c r="Z3226" s="110">
        <f t="shared" si="600"/>
        <v>37</v>
      </c>
      <c r="AA3226" s="109">
        <f t="shared" si="605"/>
        <v>51.95</v>
      </c>
      <c r="AB3226" s="109">
        <f t="shared" si="606"/>
        <v>51950</v>
      </c>
      <c r="AC3226" s="108">
        <f t="shared" si="607"/>
        <v>987.05</v>
      </c>
      <c r="AD3226" s="107">
        <f t="shared" si="608"/>
        <v>2.2222222222222223E-2</v>
      </c>
      <c r="AE3226" s="106">
        <f t="shared" si="609"/>
        <v>21.934444444444445</v>
      </c>
      <c r="AF3226" s="105">
        <f t="shared" si="610"/>
        <v>197.41000000000005</v>
      </c>
      <c r="AG3226" s="105">
        <f t="shared" si="611"/>
        <v>841.58999999999992</v>
      </c>
    </row>
    <row r="3227" spans="1:33" s="88" customFormat="1" x14ac:dyDescent="0.35">
      <c r="A3227" s="21">
        <v>10141103</v>
      </c>
      <c r="B3227" s="162" t="s">
        <v>725</v>
      </c>
      <c r="C3227" s="115" t="s">
        <v>710</v>
      </c>
      <c r="D3227" s="142" t="s">
        <v>1315</v>
      </c>
      <c r="E3227" s="114" t="str">
        <f t="shared" si="601"/>
        <v>TRANSFORMADOR MARCA:DPM PT 235R PT 235R</v>
      </c>
      <c r="F3227" s="124"/>
      <c r="G3227" s="142" t="s">
        <v>1315</v>
      </c>
      <c r="H3227" s="142" t="s">
        <v>1018</v>
      </c>
      <c r="I3227" s="21"/>
      <c r="J3227" s="57"/>
      <c r="K3227" s="142" t="s">
        <v>1314</v>
      </c>
      <c r="L3227" s="142" t="s">
        <v>1313</v>
      </c>
      <c r="M3227" s="21">
        <v>250</v>
      </c>
      <c r="N3227" s="124">
        <v>33</v>
      </c>
      <c r="O3227" s="21">
        <v>0.4</v>
      </c>
      <c r="P3227" s="124" t="s">
        <v>514</v>
      </c>
      <c r="Q3227" s="142">
        <v>2009</v>
      </c>
      <c r="R3227" s="124" t="s">
        <v>587</v>
      </c>
      <c r="S3227" s="124" t="s">
        <v>1312</v>
      </c>
      <c r="T3227" s="116">
        <v>991</v>
      </c>
      <c r="U3227" s="111">
        <v>45</v>
      </c>
      <c r="V3227" s="113">
        <f t="shared" si="602"/>
        <v>823.63111111111107</v>
      </c>
      <c r="W3227" s="113">
        <f t="shared" si="603"/>
        <v>167.36888888888893</v>
      </c>
      <c r="X3227" s="112">
        <f t="shared" si="604"/>
        <v>167368.88888888893</v>
      </c>
      <c r="Y3227" s="111"/>
      <c r="Z3227" s="110">
        <f t="shared" si="600"/>
        <v>37</v>
      </c>
      <c r="AA3227" s="109">
        <f t="shared" si="605"/>
        <v>49.550000000000004</v>
      </c>
      <c r="AB3227" s="109">
        <f t="shared" si="606"/>
        <v>49550.000000000007</v>
      </c>
      <c r="AC3227" s="108">
        <f t="shared" si="607"/>
        <v>941.45</v>
      </c>
      <c r="AD3227" s="107">
        <f t="shared" si="608"/>
        <v>2.2222222222222223E-2</v>
      </c>
      <c r="AE3227" s="106">
        <f t="shared" si="609"/>
        <v>20.921111111111113</v>
      </c>
      <c r="AF3227" s="105">
        <f t="shared" si="610"/>
        <v>188.29000000000005</v>
      </c>
      <c r="AG3227" s="105">
        <f t="shared" si="611"/>
        <v>802.70999999999992</v>
      </c>
    </row>
    <row r="3228" spans="1:33" s="88" customFormat="1" x14ac:dyDescent="0.35">
      <c r="A3228" s="21">
        <v>10141103</v>
      </c>
      <c r="B3228" s="162" t="s">
        <v>725</v>
      </c>
      <c r="C3228" s="115" t="s">
        <v>710</v>
      </c>
      <c r="D3228" s="142" t="s">
        <v>1311</v>
      </c>
      <c r="E3228" s="114" t="str">
        <f t="shared" si="601"/>
        <v>TRANSFORMADOR MARCA:DPM PT 230R PT 230R</v>
      </c>
      <c r="F3228" s="124"/>
      <c r="G3228" s="142" t="s">
        <v>1311</v>
      </c>
      <c r="H3228" s="142" t="s">
        <v>770</v>
      </c>
      <c r="I3228" s="21"/>
      <c r="J3228" s="57"/>
      <c r="K3228" s="142" t="s">
        <v>1310</v>
      </c>
      <c r="L3228" s="142" t="s">
        <v>1309</v>
      </c>
      <c r="M3228" s="21">
        <v>160</v>
      </c>
      <c r="N3228" s="124">
        <v>33</v>
      </c>
      <c r="O3228" s="21">
        <v>0.4</v>
      </c>
      <c r="P3228" s="124" t="s">
        <v>514</v>
      </c>
      <c r="Q3228" s="142">
        <v>2009</v>
      </c>
      <c r="R3228" s="124" t="s">
        <v>587</v>
      </c>
      <c r="S3228" s="124" t="s">
        <v>1308</v>
      </c>
      <c r="T3228" s="116">
        <v>991</v>
      </c>
      <c r="U3228" s="111">
        <v>45</v>
      </c>
      <c r="V3228" s="113">
        <f t="shared" si="602"/>
        <v>823.63111111111107</v>
      </c>
      <c r="W3228" s="113">
        <f t="shared" si="603"/>
        <v>167.36888888888893</v>
      </c>
      <c r="X3228" s="112">
        <f t="shared" si="604"/>
        <v>167368.88888888893</v>
      </c>
      <c r="Y3228" s="111"/>
      <c r="Z3228" s="110">
        <f t="shared" si="600"/>
        <v>37</v>
      </c>
      <c r="AA3228" s="109">
        <f t="shared" si="605"/>
        <v>49.550000000000004</v>
      </c>
      <c r="AB3228" s="109">
        <f t="shared" si="606"/>
        <v>49550.000000000007</v>
      </c>
      <c r="AC3228" s="108">
        <f t="shared" si="607"/>
        <v>941.45</v>
      </c>
      <c r="AD3228" s="107">
        <f t="shared" si="608"/>
        <v>2.2222222222222223E-2</v>
      </c>
      <c r="AE3228" s="106">
        <f t="shared" si="609"/>
        <v>20.921111111111113</v>
      </c>
      <c r="AF3228" s="105">
        <f t="shared" si="610"/>
        <v>188.29000000000005</v>
      </c>
      <c r="AG3228" s="105">
        <f t="shared" si="611"/>
        <v>802.70999999999992</v>
      </c>
    </row>
    <row r="3229" spans="1:33" s="88" customFormat="1" x14ac:dyDescent="0.35">
      <c r="A3229" s="21">
        <v>10141103</v>
      </c>
      <c r="B3229" s="162" t="s">
        <v>725</v>
      </c>
      <c r="C3229" s="115" t="s">
        <v>710</v>
      </c>
      <c r="D3229" s="21" t="s">
        <v>1307</v>
      </c>
      <c r="E3229" s="114" t="str">
        <f t="shared" si="601"/>
        <v>TRANSFORMADOR MARCA:DPM PT (Municipal)R PT (Municipal)R</v>
      </c>
      <c r="F3229" s="124"/>
      <c r="G3229" s="21" t="s">
        <v>1307</v>
      </c>
      <c r="H3229" s="21" t="s">
        <v>940</v>
      </c>
      <c r="I3229" s="21"/>
      <c r="J3229" s="57"/>
      <c r="K3229" s="142" t="s">
        <v>1306</v>
      </c>
      <c r="L3229" s="142" t="s">
        <v>1305</v>
      </c>
      <c r="M3229" s="21">
        <v>250</v>
      </c>
      <c r="N3229" s="124">
        <v>33</v>
      </c>
      <c r="O3229" s="21">
        <v>0.4</v>
      </c>
      <c r="P3229" s="124" t="s">
        <v>514</v>
      </c>
      <c r="Q3229" s="142">
        <v>2009</v>
      </c>
      <c r="R3229" s="124" t="s">
        <v>587</v>
      </c>
      <c r="S3229" s="124" t="s">
        <v>1304</v>
      </c>
      <c r="T3229" s="116">
        <v>991</v>
      </c>
      <c r="U3229" s="111">
        <v>45</v>
      </c>
      <c r="V3229" s="113">
        <f t="shared" si="602"/>
        <v>823.63111111111107</v>
      </c>
      <c r="W3229" s="113">
        <f t="shared" si="603"/>
        <v>167.36888888888893</v>
      </c>
      <c r="X3229" s="112">
        <f t="shared" si="604"/>
        <v>167368.88888888893</v>
      </c>
      <c r="Y3229" s="111"/>
      <c r="Z3229" s="110">
        <f t="shared" si="600"/>
        <v>37</v>
      </c>
      <c r="AA3229" s="109">
        <f t="shared" si="605"/>
        <v>49.550000000000004</v>
      </c>
      <c r="AB3229" s="109">
        <f t="shared" si="606"/>
        <v>49550.000000000007</v>
      </c>
      <c r="AC3229" s="108">
        <f t="shared" si="607"/>
        <v>941.45</v>
      </c>
      <c r="AD3229" s="107">
        <f t="shared" si="608"/>
        <v>2.2222222222222223E-2</v>
      </c>
      <c r="AE3229" s="106">
        <f t="shared" si="609"/>
        <v>20.921111111111113</v>
      </c>
      <c r="AF3229" s="105">
        <f t="shared" si="610"/>
        <v>188.29000000000005</v>
      </c>
      <c r="AG3229" s="105">
        <f t="shared" si="611"/>
        <v>802.70999999999992</v>
      </c>
    </row>
    <row r="3230" spans="1:33" s="88" customFormat="1" x14ac:dyDescent="0.35">
      <c r="A3230" s="21">
        <v>10141103</v>
      </c>
      <c r="B3230" s="162" t="s">
        <v>725</v>
      </c>
      <c r="C3230" s="115" t="s">
        <v>710</v>
      </c>
      <c r="D3230" s="21" t="s">
        <v>1303</v>
      </c>
      <c r="E3230" s="114" t="str">
        <f t="shared" si="601"/>
        <v>TRANSFORMADOR MARCA:DPM PT 309R PT 309R</v>
      </c>
      <c r="F3230" s="124"/>
      <c r="G3230" s="21" t="s">
        <v>1303</v>
      </c>
      <c r="H3230" s="21" t="s">
        <v>1127</v>
      </c>
      <c r="I3230" s="21"/>
      <c r="J3230" s="57"/>
      <c r="K3230" s="142" t="s">
        <v>1302</v>
      </c>
      <c r="L3230" s="142" t="s">
        <v>1301</v>
      </c>
      <c r="M3230" s="21">
        <v>250</v>
      </c>
      <c r="N3230" s="124">
        <v>33</v>
      </c>
      <c r="O3230" s="21">
        <v>0.4</v>
      </c>
      <c r="P3230" s="124" t="s">
        <v>514</v>
      </c>
      <c r="Q3230" s="142">
        <v>2009</v>
      </c>
      <c r="R3230" s="124" t="s">
        <v>587</v>
      </c>
      <c r="S3230" s="124" t="s">
        <v>1300</v>
      </c>
      <c r="T3230" s="116">
        <v>991</v>
      </c>
      <c r="U3230" s="111">
        <v>45</v>
      </c>
      <c r="V3230" s="113">
        <f t="shared" si="602"/>
        <v>823.63111111111107</v>
      </c>
      <c r="W3230" s="113">
        <f t="shared" si="603"/>
        <v>167.36888888888893</v>
      </c>
      <c r="X3230" s="112">
        <f t="shared" si="604"/>
        <v>167368.88888888893</v>
      </c>
      <c r="Y3230" s="111"/>
      <c r="Z3230" s="110">
        <f t="shared" si="600"/>
        <v>37</v>
      </c>
      <c r="AA3230" s="109">
        <f t="shared" si="605"/>
        <v>49.550000000000004</v>
      </c>
      <c r="AB3230" s="109">
        <f t="shared" si="606"/>
        <v>49550.000000000007</v>
      </c>
      <c r="AC3230" s="108">
        <f t="shared" si="607"/>
        <v>941.45</v>
      </c>
      <c r="AD3230" s="107">
        <f t="shared" si="608"/>
        <v>2.2222222222222223E-2</v>
      </c>
      <c r="AE3230" s="106">
        <f t="shared" si="609"/>
        <v>20.921111111111113</v>
      </c>
      <c r="AF3230" s="105">
        <f t="shared" si="610"/>
        <v>188.29000000000005</v>
      </c>
      <c r="AG3230" s="105">
        <f t="shared" si="611"/>
        <v>802.70999999999992</v>
      </c>
    </row>
    <row r="3231" spans="1:33" s="88" customFormat="1" x14ac:dyDescent="0.35">
      <c r="A3231" s="21">
        <v>10141103</v>
      </c>
      <c r="B3231" s="162" t="s">
        <v>725</v>
      </c>
      <c r="C3231" s="115" t="s">
        <v>710</v>
      </c>
      <c r="D3231" s="142" t="s">
        <v>1299</v>
      </c>
      <c r="E3231" s="114" t="str">
        <f t="shared" si="601"/>
        <v>TRANSFORMADOR MARCA:ITB PTS 153 PTS 153</v>
      </c>
      <c r="F3231" s="124"/>
      <c r="G3231" s="142" t="s">
        <v>1299</v>
      </c>
      <c r="H3231" s="142" t="s">
        <v>756</v>
      </c>
      <c r="I3231" s="21"/>
      <c r="J3231" s="57"/>
      <c r="K3231" s="142" t="s">
        <v>1298</v>
      </c>
      <c r="L3231" s="142" t="s">
        <v>1297</v>
      </c>
      <c r="M3231" s="21">
        <v>630</v>
      </c>
      <c r="N3231" s="124">
        <v>33</v>
      </c>
      <c r="O3231" s="21">
        <v>0.4</v>
      </c>
      <c r="P3231" s="124" t="s">
        <v>514</v>
      </c>
      <c r="Q3231" s="142">
        <v>2009</v>
      </c>
      <c r="R3231" s="21" t="s">
        <v>1109</v>
      </c>
      <c r="S3231" s="124">
        <v>60726</v>
      </c>
      <c r="T3231" s="116">
        <v>1200</v>
      </c>
      <c r="U3231" s="111">
        <v>45</v>
      </c>
      <c r="V3231" s="113">
        <f t="shared" si="602"/>
        <v>997.33333333333326</v>
      </c>
      <c r="W3231" s="113">
        <f t="shared" si="603"/>
        <v>202.66666666666674</v>
      </c>
      <c r="X3231" s="112">
        <f t="shared" si="604"/>
        <v>202666.66666666674</v>
      </c>
      <c r="Y3231" s="111"/>
      <c r="Z3231" s="110">
        <f t="shared" si="600"/>
        <v>37</v>
      </c>
      <c r="AA3231" s="109">
        <f t="shared" si="605"/>
        <v>60</v>
      </c>
      <c r="AB3231" s="109">
        <f t="shared" si="606"/>
        <v>60000</v>
      </c>
      <c r="AC3231" s="108">
        <f t="shared" si="607"/>
        <v>1140</v>
      </c>
      <c r="AD3231" s="107">
        <f t="shared" si="608"/>
        <v>2.2222222222222223E-2</v>
      </c>
      <c r="AE3231" s="106">
        <f t="shared" si="609"/>
        <v>25.333333333333336</v>
      </c>
      <c r="AF3231" s="105">
        <f t="shared" si="610"/>
        <v>228.00000000000009</v>
      </c>
      <c r="AG3231" s="105">
        <f t="shared" si="611"/>
        <v>971.99999999999989</v>
      </c>
    </row>
    <row r="3232" spans="1:33" s="88" customFormat="1" x14ac:dyDescent="0.35">
      <c r="A3232" s="21">
        <v>10141103</v>
      </c>
      <c r="B3232" s="162" t="s">
        <v>725</v>
      </c>
      <c r="C3232" s="115" t="s">
        <v>710</v>
      </c>
      <c r="D3232" s="124" t="s">
        <v>1296</v>
      </c>
      <c r="E3232" s="114" t="str">
        <f t="shared" si="601"/>
        <v>TRANSFORMADOR MARCA:EFACEC PTS 210 PTS 210</v>
      </c>
      <c r="F3232" s="124"/>
      <c r="G3232" s="124" t="s">
        <v>1296</v>
      </c>
      <c r="H3232" s="124" t="s">
        <v>993</v>
      </c>
      <c r="I3232" s="21"/>
      <c r="J3232" s="57"/>
      <c r="K3232" s="142" t="s">
        <v>1295</v>
      </c>
      <c r="L3232" s="142" t="s">
        <v>1294</v>
      </c>
      <c r="M3232" s="21">
        <v>315</v>
      </c>
      <c r="N3232" s="124">
        <v>33</v>
      </c>
      <c r="O3232" s="21">
        <v>0.4</v>
      </c>
      <c r="P3232" s="124" t="s">
        <v>514</v>
      </c>
      <c r="Q3232" s="142">
        <v>2009</v>
      </c>
      <c r="R3232" s="21" t="s">
        <v>27</v>
      </c>
      <c r="S3232" s="124" t="s">
        <v>1293</v>
      </c>
      <c r="T3232" s="116">
        <v>1039</v>
      </c>
      <c r="U3232" s="111">
        <v>45</v>
      </c>
      <c r="V3232" s="113">
        <f t="shared" si="602"/>
        <v>863.52444444444438</v>
      </c>
      <c r="W3232" s="113">
        <f t="shared" si="603"/>
        <v>175.47555555555562</v>
      </c>
      <c r="X3232" s="112">
        <f t="shared" si="604"/>
        <v>175475.55555555562</v>
      </c>
      <c r="Y3232" s="111"/>
      <c r="Z3232" s="110">
        <f t="shared" si="600"/>
        <v>37</v>
      </c>
      <c r="AA3232" s="109">
        <f t="shared" si="605"/>
        <v>51.95</v>
      </c>
      <c r="AB3232" s="109">
        <f t="shared" si="606"/>
        <v>51950</v>
      </c>
      <c r="AC3232" s="108">
        <f t="shared" si="607"/>
        <v>987.05</v>
      </c>
      <c r="AD3232" s="107">
        <f t="shared" si="608"/>
        <v>2.2222222222222223E-2</v>
      </c>
      <c r="AE3232" s="106">
        <f t="shared" si="609"/>
        <v>21.934444444444445</v>
      </c>
      <c r="AF3232" s="105">
        <f t="shared" si="610"/>
        <v>197.41000000000005</v>
      </c>
      <c r="AG3232" s="105">
        <f t="shared" si="611"/>
        <v>841.58999999999992</v>
      </c>
    </row>
    <row r="3233" spans="1:1029" s="88" customFormat="1" x14ac:dyDescent="0.35">
      <c r="A3233" s="21">
        <v>10141103</v>
      </c>
      <c r="B3233" s="162" t="s">
        <v>725</v>
      </c>
      <c r="C3233" s="115" t="s">
        <v>710</v>
      </c>
      <c r="D3233" s="124" t="s">
        <v>1292</v>
      </c>
      <c r="E3233" s="114" t="str">
        <f t="shared" si="601"/>
        <v>TRANSFORMADOR MARCA:ITB PTS 552 PTS 552</v>
      </c>
      <c r="F3233" s="124"/>
      <c r="G3233" s="124" t="s">
        <v>1292</v>
      </c>
      <c r="H3233" s="124" t="s">
        <v>729</v>
      </c>
      <c r="I3233" s="21"/>
      <c r="J3233" s="57"/>
      <c r="K3233" s="142" t="s">
        <v>1291</v>
      </c>
      <c r="L3233" s="142" t="s">
        <v>1290</v>
      </c>
      <c r="M3233" s="21">
        <v>250</v>
      </c>
      <c r="N3233" s="124">
        <v>33</v>
      </c>
      <c r="O3233" s="21">
        <v>0.4</v>
      </c>
      <c r="P3233" s="124" t="s">
        <v>514</v>
      </c>
      <c r="Q3233" s="142">
        <v>2009</v>
      </c>
      <c r="R3233" s="21" t="s">
        <v>1109</v>
      </c>
      <c r="S3233" s="124" t="s">
        <v>1289</v>
      </c>
      <c r="T3233" s="116">
        <v>991</v>
      </c>
      <c r="U3233" s="111">
        <v>45</v>
      </c>
      <c r="V3233" s="113">
        <f t="shared" si="602"/>
        <v>823.63111111111107</v>
      </c>
      <c r="W3233" s="113">
        <f t="shared" si="603"/>
        <v>167.36888888888893</v>
      </c>
      <c r="X3233" s="112">
        <f t="shared" si="604"/>
        <v>167368.88888888893</v>
      </c>
      <c r="Y3233" s="111"/>
      <c r="Z3233" s="110">
        <f t="shared" si="600"/>
        <v>37</v>
      </c>
      <c r="AA3233" s="109">
        <f t="shared" si="605"/>
        <v>49.550000000000004</v>
      </c>
      <c r="AB3233" s="109">
        <f t="shared" si="606"/>
        <v>49550.000000000007</v>
      </c>
      <c r="AC3233" s="108">
        <f t="shared" si="607"/>
        <v>941.45</v>
      </c>
      <c r="AD3233" s="107">
        <f t="shared" si="608"/>
        <v>2.2222222222222223E-2</v>
      </c>
      <c r="AE3233" s="106">
        <f t="shared" si="609"/>
        <v>20.921111111111113</v>
      </c>
      <c r="AF3233" s="105">
        <f t="shared" si="610"/>
        <v>188.29000000000005</v>
      </c>
      <c r="AG3233" s="105">
        <f t="shared" si="611"/>
        <v>802.70999999999992</v>
      </c>
    </row>
    <row r="3234" spans="1:1029" s="88" customFormat="1" x14ac:dyDescent="0.35">
      <c r="A3234" s="21">
        <v>10141103</v>
      </c>
      <c r="B3234" s="162" t="s">
        <v>725</v>
      </c>
      <c r="C3234" s="115" t="s">
        <v>710</v>
      </c>
      <c r="D3234" s="124" t="s">
        <v>1288</v>
      </c>
      <c r="E3234" s="114" t="str">
        <f t="shared" si="601"/>
        <v>TRANSFORMADOR MARCA:Transformer Switchgear Services PTS 413 PTS 413</v>
      </c>
      <c r="F3234" s="124"/>
      <c r="G3234" s="124" t="s">
        <v>1288</v>
      </c>
      <c r="H3234" s="124" t="s">
        <v>729</v>
      </c>
      <c r="I3234" s="21"/>
      <c r="J3234" s="57"/>
      <c r="K3234" s="142" t="s">
        <v>1287</v>
      </c>
      <c r="L3234" s="142" t="s">
        <v>1286</v>
      </c>
      <c r="M3234" s="21">
        <v>315</v>
      </c>
      <c r="N3234" s="124">
        <v>33</v>
      </c>
      <c r="O3234" s="21">
        <v>0.4</v>
      </c>
      <c r="P3234" s="124" t="s">
        <v>514</v>
      </c>
      <c r="Q3234" s="142">
        <v>2009</v>
      </c>
      <c r="R3234" s="163" t="s">
        <v>1285</v>
      </c>
      <c r="S3234" s="124" t="s">
        <v>1284</v>
      </c>
      <c r="T3234" s="116">
        <v>1039</v>
      </c>
      <c r="U3234" s="111">
        <v>45</v>
      </c>
      <c r="V3234" s="113">
        <f t="shared" si="602"/>
        <v>863.52444444444438</v>
      </c>
      <c r="W3234" s="113">
        <f t="shared" si="603"/>
        <v>175.47555555555562</v>
      </c>
      <c r="X3234" s="112">
        <f t="shared" si="604"/>
        <v>175475.55555555562</v>
      </c>
      <c r="Y3234" s="111"/>
      <c r="Z3234" s="110">
        <f t="shared" si="600"/>
        <v>37</v>
      </c>
      <c r="AA3234" s="109">
        <f t="shared" si="605"/>
        <v>51.95</v>
      </c>
      <c r="AB3234" s="109">
        <f t="shared" si="606"/>
        <v>51950</v>
      </c>
      <c r="AC3234" s="108">
        <f t="shared" si="607"/>
        <v>987.05</v>
      </c>
      <c r="AD3234" s="107">
        <f t="shared" si="608"/>
        <v>2.2222222222222223E-2</v>
      </c>
      <c r="AE3234" s="106">
        <f t="shared" si="609"/>
        <v>21.934444444444445</v>
      </c>
      <c r="AF3234" s="105">
        <f t="shared" si="610"/>
        <v>197.41000000000005</v>
      </c>
      <c r="AG3234" s="105">
        <f t="shared" si="611"/>
        <v>841.58999999999992</v>
      </c>
    </row>
    <row r="3235" spans="1:1029" s="88" customFormat="1" x14ac:dyDescent="0.35">
      <c r="A3235" s="21">
        <v>10141103</v>
      </c>
      <c r="B3235" s="115" t="s">
        <v>496</v>
      </c>
      <c r="C3235" s="115" t="s">
        <v>495</v>
      </c>
      <c r="D3235" s="21"/>
      <c r="E3235" s="114" t="str">
        <f t="shared" si="601"/>
        <v xml:space="preserve">TRANSFORMADOR AUXILIAR MARCA:V.T.D         MANJE </v>
      </c>
      <c r="F3235" s="21" t="s">
        <v>424</v>
      </c>
      <c r="G3235" s="21" t="s">
        <v>589</v>
      </c>
      <c r="H3235" s="21" t="s">
        <v>424</v>
      </c>
      <c r="I3235" s="21" t="s">
        <v>406</v>
      </c>
      <c r="J3235" s="21"/>
      <c r="K3235" s="119" t="s">
        <v>588</v>
      </c>
      <c r="L3235" s="119" t="s">
        <v>404</v>
      </c>
      <c r="M3235" s="21">
        <v>250</v>
      </c>
      <c r="N3235" s="21">
        <v>33</v>
      </c>
      <c r="O3235" s="21">
        <v>0.4</v>
      </c>
      <c r="P3235" s="21">
        <v>3</v>
      </c>
      <c r="Q3235" s="21">
        <v>2009</v>
      </c>
      <c r="R3235" s="21" t="s">
        <v>403</v>
      </c>
      <c r="S3235" s="21">
        <v>22107</v>
      </c>
      <c r="T3235" s="116">
        <v>991</v>
      </c>
      <c r="U3235" s="111">
        <v>45</v>
      </c>
      <c r="V3235" s="113">
        <f t="shared" si="602"/>
        <v>823.63111111111107</v>
      </c>
      <c r="W3235" s="113">
        <f t="shared" si="603"/>
        <v>167.36888888888893</v>
      </c>
      <c r="X3235" s="112">
        <f t="shared" si="604"/>
        <v>167368.88888888893</v>
      </c>
      <c r="Y3235" s="111"/>
      <c r="Z3235" s="110">
        <f t="shared" si="600"/>
        <v>37</v>
      </c>
      <c r="AA3235" s="109">
        <f t="shared" si="605"/>
        <v>49.550000000000004</v>
      </c>
      <c r="AB3235" s="109">
        <f t="shared" si="606"/>
        <v>49550.000000000007</v>
      </c>
      <c r="AC3235" s="108">
        <f t="shared" si="607"/>
        <v>941.45</v>
      </c>
      <c r="AD3235" s="107">
        <f t="shared" si="608"/>
        <v>2.2222222222222223E-2</v>
      </c>
      <c r="AE3235" s="106">
        <f t="shared" si="609"/>
        <v>20.921111111111113</v>
      </c>
      <c r="AF3235" s="105">
        <f t="shared" si="610"/>
        <v>188.29000000000005</v>
      </c>
      <c r="AG3235" s="105">
        <f t="shared" si="611"/>
        <v>802.70999999999992</v>
      </c>
      <c r="AH3235" s="104"/>
      <c r="AI3235" s="104"/>
      <c r="AJ3235" s="104"/>
      <c r="AK3235" s="104"/>
      <c r="AL3235" s="104"/>
      <c r="AM3235" s="104"/>
      <c r="AN3235" s="104"/>
      <c r="AO3235" s="104"/>
      <c r="AP3235" s="104"/>
      <c r="AQ3235" s="104"/>
      <c r="AR3235" s="104"/>
      <c r="AS3235" s="104"/>
      <c r="AT3235" s="104"/>
      <c r="AU3235" s="104"/>
      <c r="AV3235" s="104"/>
      <c r="AW3235" s="104"/>
      <c r="AX3235" s="104"/>
      <c r="AY3235" s="104"/>
      <c r="AZ3235" s="104"/>
      <c r="BA3235" s="104"/>
      <c r="BB3235" s="104"/>
      <c r="BC3235" s="104"/>
      <c r="BD3235" s="104"/>
      <c r="BE3235" s="104"/>
      <c r="BF3235" s="104"/>
      <c r="BG3235" s="104"/>
      <c r="BH3235" s="104"/>
      <c r="BI3235" s="104"/>
      <c r="BJ3235" s="104"/>
      <c r="BK3235" s="104"/>
      <c r="BL3235" s="104"/>
      <c r="BM3235" s="104"/>
      <c r="BN3235" s="104"/>
      <c r="BO3235" s="104"/>
      <c r="BP3235" s="104"/>
      <c r="BQ3235" s="104"/>
      <c r="BR3235" s="104"/>
      <c r="BS3235" s="104"/>
      <c r="BT3235" s="104"/>
      <c r="BU3235" s="104"/>
      <c r="BV3235" s="104"/>
      <c r="BW3235" s="104"/>
      <c r="BX3235" s="104"/>
      <c r="BY3235" s="104"/>
      <c r="BZ3235" s="104"/>
      <c r="CA3235" s="104"/>
      <c r="CB3235" s="104"/>
      <c r="CC3235" s="104"/>
      <c r="CD3235" s="104"/>
      <c r="CE3235" s="104"/>
      <c r="CF3235" s="104"/>
      <c r="CG3235" s="104"/>
      <c r="CH3235" s="104"/>
      <c r="CI3235" s="104"/>
      <c r="CJ3235" s="104"/>
      <c r="CK3235" s="104"/>
      <c r="CL3235" s="104"/>
      <c r="CM3235" s="104"/>
      <c r="CN3235" s="104"/>
      <c r="CO3235" s="104"/>
      <c r="CP3235" s="104"/>
      <c r="CQ3235" s="104"/>
      <c r="CR3235" s="104"/>
      <c r="CS3235" s="104"/>
      <c r="CT3235" s="104"/>
      <c r="CU3235" s="104"/>
      <c r="CV3235" s="104"/>
      <c r="CW3235" s="104"/>
      <c r="CX3235" s="104"/>
      <c r="CY3235" s="104"/>
      <c r="CZ3235" s="104"/>
      <c r="DA3235" s="104"/>
      <c r="DB3235" s="104"/>
      <c r="DC3235" s="104"/>
      <c r="DD3235" s="104"/>
      <c r="DE3235" s="104"/>
      <c r="DF3235" s="104"/>
      <c r="DG3235" s="104"/>
      <c r="DH3235" s="104"/>
      <c r="DI3235" s="104"/>
      <c r="DJ3235" s="104"/>
      <c r="DK3235" s="104"/>
      <c r="DL3235" s="104"/>
      <c r="DM3235" s="104"/>
      <c r="DN3235" s="104"/>
      <c r="DO3235" s="104"/>
      <c r="DP3235" s="104"/>
      <c r="DQ3235" s="104"/>
      <c r="DR3235" s="104"/>
      <c r="DS3235" s="104"/>
      <c r="DT3235" s="104"/>
      <c r="DU3235" s="104"/>
      <c r="DV3235" s="104"/>
      <c r="DW3235" s="104"/>
      <c r="DX3235" s="104"/>
      <c r="DY3235" s="104"/>
      <c r="DZ3235" s="104"/>
      <c r="EA3235" s="104"/>
      <c r="EB3235" s="104"/>
      <c r="EC3235" s="104"/>
      <c r="ED3235" s="104"/>
      <c r="EE3235" s="104"/>
      <c r="EF3235" s="104"/>
      <c r="EG3235" s="104"/>
      <c r="EH3235" s="104"/>
      <c r="EI3235" s="104"/>
      <c r="EJ3235" s="104"/>
      <c r="EK3235" s="104"/>
      <c r="EL3235" s="104"/>
      <c r="EM3235" s="104"/>
      <c r="EN3235" s="104"/>
      <c r="EO3235" s="104"/>
      <c r="EP3235" s="104"/>
      <c r="EQ3235" s="104"/>
      <c r="ER3235" s="104"/>
      <c r="ES3235" s="104"/>
      <c r="ET3235" s="104"/>
      <c r="EU3235" s="104"/>
      <c r="EV3235" s="104"/>
      <c r="EW3235" s="104"/>
      <c r="EX3235" s="104"/>
      <c r="EY3235" s="104"/>
      <c r="EZ3235" s="104"/>
      <c r="FA3235" s="104"/>
      <c r="FB3235" s="104"/>
      <c r="FC3235" s="104"/>
      <c r="FD3235" s="104"/>
      <c r="FE3235" s="104"/>
      <c r="FF3235" s="104"/>
      <c r="FG3235" s="104"/>
      <c r="FH3235" s="104"/>
      <c r="FI3235" s="104"/>
      <c r="FJ3235" s="104"/>
      <c r="FK3235" s="104"/>
      <c r="FL3235" s="104"/>
      <c r="FM3235" s="104"/>
      <c r="FN3235" s="104"/>
      <c r="FO3235" s="104"/>
      <c r="FP3235" s="104"/>
      <c r="FQ3235" s="104"/>
      <c r="FR3235" s="104"/>
      <c r="FS3235" s="104"/>
      <c r="FT3235" s="104"/>
      <c r="FU3235" s="104"/>
      <c r="FV3235" s="104"/>
      <c r="FW3235" s="104"/>
      <c r="FX3235" s="104"/>
      <c r="FY3235" s="104"/>
      <c r="FZ3235" s="104"/>
      <c r="GA3235" s="104"/>
      <c r="GB3235" s="104"/>
      <c r="GC3235" s="104"/>
      <c r="GD3235" s="104"/>
      <c r="GE3235" s="104"/>
      <c r="GF3235" s="104"/>
      <c r="GG3235" s="104"/>
      <c r="GH3235" s="104"/>
      <c r="GI3235" s="104"/>
      <c r="GJ3235" s="104"/>
      <c r="GK3235" s="104"/>
      <c r="GL3235" s="104"/>
      <c r="GM3235" s="104"/>
      <c r="GN3235" s="104"/>
      <c r="GO3235" s="104"/>
      <c r="GP3235" s="104"/>
      <c r="GQ3235" s="104"/>
      <c r="GR3235" s="104"/>
      <c r="GS3235" s="104"/>
      <c r="GT3235" s="104"/>
      <c r="GU3235" s="104"/>
      <c r="GV3235" s="104"/>
      <c r="GW3235" s="104"/>
      <c r="GX3235" s="104"/>
      <c r="GY3235" s="104"/>
      <c r="GZ3235" s="104"/>
      <c r="HA3235" s="104"/>
      <c r="HB3235" s="104"/>
      <c r="HC3235" s="104"/>
      <c r="HD3235" s="104"/>
      <c r="HE3235" s="104"/>
      <c r="HF3235" s="104"/>
      <c r="HG3235" s="104"/>
      <c r="HH3235" s="104"/>
      <c r="HI3235" s="104"/>
      <c r="HJ3235" s="104"/>
      <c r="HK3235" s="104"/>
      <c r="HL3235" s="104"/>
      <c r="HM3235" s="104"/>
      <c r="HN3235" s="104"/>
      <c r="HO3235" s="104"/>
      <c r="HP3235" s="104"/>
      <c r="HQ3235" s="104"/>
      <c r="HR3235" s="104"/>
      <c r="HS3235" s="104"/>
      <c r="HT3235" s="104"/>
      <c r="HU3235" s="104"/>
      <c r="HV3235" s="104"/>
      <c r="HW3235" s="104"/>
      <c r="HX3235" s="104"/>
      <c r="HY3235" s="104"/>
      <c r="HZ3235" s="104"/>
      <c r="IA3235" s="104"/>
      <c r="IB3235" s="104"/>
      <c r="IC3235" s="104"/>
      <c r="ID3235" s="104"/>
      <c r="IE3235" s="104"/>
      <c r="IF3235" s="104"/>
      <c r="IG3235" s="104"/>
      <c r="IH3235" s="104"/>
      <c r="II3235" s="104"/>
      <c r="IJ3235" s="104"/>
      <c r="IK3235" s="104"/>
      <c r="IL3235" s="104"/>
      <c r="IM3235" s="104"/>
      <c r="IN3235" s="104"/>
      <c r="IO3235" s="104"/>
      <c r="IP3235" s="104"/>
      <c r="IQ3235" s="104"/>
      <c r="IR3235" s="104"/>
      <c r="IS3235" s="104"/>
      <c r="IT3235" s="104"/>
      <c r="IU3235" s="104"/>
      <c r="IV3235" s="104"/>
      <c r="IW3235" s="104"/>
      <c r="IX3235" s="104"/>
      <c r="IY3235" s="104"/>
      <c r="IZ3235" s="104"/>
      <c r="JA3235" s="104"/>
      <c r="JB3235" s="104"/>
      <c r="JC3235" s="104"/>
      <c r="JD3235" s="104"/>
      <c r="JE3235" s="104"/>
      <c r="JF3235" s="104"/>
      <c r="JG3235" s="104"/>
      <c r="JH3235" s="104"/>
      <c r="JI3235" s="104"/>
      <c r="JJ3235" s="104"/>
      <c r="JK3235" s="104"/>
      <c r="JL3235" s="104"/>
      <c r="JM3235" s="104"/>
      <c r="JN3235" s="104"/>
      <c r="JO3235" s="104"/>
      <c r="JP3235" s="104"/>
      <c r="JQ3235" s="104"/>
      <c r="JR3235" s="104"/>
      <c r="JS3235" s="104"/>
      <c r="JT3235" s="104"/>
      <c r="JU3235" s="104"/>
      <c r="JV3235" s="104"/>
      <c r="JW3235" s="104"/>
      <c r="JX3235" s="104"/>
      <c r="JY3235" s="104"/>
      <c r="JZ3235" s="104"/>
      <c r="KA3235" s="104"/>
      <c r="KB3235" s="104"/>
      <c r="KC3235" s="104"/>
      <c r="KD3235" s="104"/>
      <c r="KE3235" s="104"/>
      <c r="KF3235" s="104"/>
      <c r="KG3235" s="104"/>
      <c r="KH3235" s="104"/>
      <c r="KI3235" s="104"/>
      <c r="KJ3235" s="104"/>
      <c r="KK3235" s="104"/>
      <c r="KL3235" s="104"/>
      <c r="KM3235" s="104"/>
      <c r="KN3235" s="104"/>
      <c r="KO3235" s="104"/>
      <c r="KP3235" s="104"/>
      <c r="KQ3235" s="104"/>
      <c r="KR3235" s="104"/>
      <c r="KS3235" s="104"/>
      <c r="KT3235" s="104"/>
      <c r="KU3235" s="104"/>
      <c r="KV3235" s="104"/>
      <c r="KW3235" s="104"/>
      <c r="KX3235" s="104"/>
      <c r="KY3235" s="104"/>
      <c r="KZ3235" s="104"/>
      <c r="LA3235" s="104"/>
      <c r="LB3235" s="104"/>
      <c r="LC3235" s="104"/>
      <c r="LD3235" s="104"/>
      <c r="LE3235" s="104"/>
      <c r="LF3235" s="104"/>
      <c r="LG3235" s="104"/>
      <c r="LH3235" s="104"/>
      <c r="LI3235" s="104"/>
      <c r="LJ3235" s="104"/>
      <c r="LK3235" s="104"/>
      <c r="LL3235" s="104"/>
      <c r="LM3235" s="104"/>
      <c r="LN3235" s="104"/>
      <c r="LO3235" s="104"/>
      <c r="LP3235" s="104"/>
      <c r="LQ3235" s="104"/>
      <c r="LR3235" s="104"/>
      <c r="LS3235" s="104"/>
      <c r="LT3235" s="104"/>
      <c r="LU3235" s="104"/>
      <c r="LV3235" s="104"/>
      <c r="LW3235" s="104"/>
      <c r="LX3235" s="104"/>
      <c r="LY3235" s="104"/>
      <c r="LZ3235" s="104"/>
      <c r="MA3235" s="104"/>
      <c r="MB3235" s="104"/>
      <c r="MC3235" s="104"/>
      <c r="MD3235" s="104"/>
      <c r="ME3235" s="104"/>
      <c r="MF3235" s="104"/>
      <c r="MG3235" s="104"/>
      <c r="MH3235" s="104"/>
      <c r="MI3235" s="104"/>
      <c r="MJ3235" s="104"/>
      <c r="MK3235" s="104"/>
      <c r="ML3235" s="104"/>
      <c r="MM3235" s="104"/>
      <c r="MN3235" s="104"/>
      <c r="MO3235" s="104"/>
      <c r="MP3235" s="104"/>
      <c r="MQ3235" s="104"/>
      <c r="MR3235" s="104"/>
      <c r="MS3235" s="104"/>
      <c r="MT3235" s="104"/>
      <c r="MU3235" s="104"/>
      <c r="MV3235" s="104"/>
      <c r="MW3235" s="104"/>
      <c r="MX3235" s="104"/>
      <c r="MY3235" s="104"/>
      <c r="MZ3235" s="104"/>
      <c r="NA3235" s="104"/>
      <c r="NB3235" s="104"/>
      <c r="NC3235" s="104"/>
      <c r="ND3235" s="104"/>
      <c r="NE3235" s="104"/>
      <c r="NF3235" s="104"/>
      <c r="NG3235" s="104"/>
      <c r="NH3235" s="104"/>
      <c r="NI3235" s="104"/>
      <c r="NJ3235" s="104"/>
      <c r="NK3235" s="104"/>
      <c r="NL3235" s="104"/>
      <c r="NM3235" s="104"/>
      <c r="NN3235" s="104"/>
      <c r="NO3235" s="104"/>
      <c r="NP3235" s="104"/>
      <c r="NQ3235" s="104"/>
      <c r="NR3235" s="104"/>
      <c r="NS3235" s="104"/>
      <c r="NT3235" s="104"/>
      <c r="NU3235" s="104"/>
      <c r="NV3235" s="104"/>
      <c r="NW3235" s="104"/>
      <c r="NX3235" s="104"/>
      <c r="NY3235" s="104"/>
      <c r="NZ3235" s="104"/>
      <c r="OA3235" s="104"/>
      <c r="OB3235" s="104"/>
      <c r="OC3235" s="104"/>
      <c r="OD3235" s="104"/>
      <c r="OE3235" s="104"/>
      <c r="OF3235" s="104"/>
      <c r="OG3235" s="104"/>
      <c r="OH3235" s="104"/>
      <c r="OI3235" s="104"/>
      <c r="OJ3235" s="104"/>
      <c r="OK3235" s="104"/>
      <c r="OL3235" s="104"/>
      <c r="OM3235" s="104"/>
      <c r="ON3235" s="104"/>
      <c r="OO3235" s="104"/>
      <c r="OP3235" s="104"/>
      <c r="OQ3235" s="104"/>
      <c r="OR3235" s="104"/>
      <c r="OS3235" s="104"/>
      <c r="OT3235" s="104"/>
      <c r="OU3235" s="104"/>
      <c r="OV3235" s="104"/>
      <c r="OW3235" s="104"/>
      <c r="OX3235" s="104"/>
      <c r="OY3235" s="104"/>
      <c r="OZ3235" s="104"/>
      <c r="PA3235" s="104"/>
      <c r="PB3235" s="104"/>
      <c r="PC3235" s="104"/>
      <c r="PD3235" s="104"/>
      <c r="PE3235" s="104"/>
      <c r="PF3235" s="104"/>
      <c r="PG3235" s="104"/>
      <c r="PH3235" s="104"/>
      <c r="PI3235" s="104"/>
      <c r="PJ3235" s="104"/>
      <c r="PK3235" s="104"/>
      <c r="PL3235" s="104"/>
      <c r="PM3235" s="104"/>
      <c r="PN3235" s="104"/>
      <c r="PO3235" s="104"/>
      <c r="PP3235" s="104"/>
      <c r="PQ3235" s="104"/>
      <c r="PR3235" s="104"/>
      <c r="PS3235" s="104"/>
      <c r="PT3235" s="104"/>
      <c r="PU3235" s="104"/>
      <c r="PV3235" s="104"/>
      <c r="PW3235" s="104"/>
      <c r="PX3235" s="104"/>
      <c r="PY3235" s="104"/>
      <c r="PZ3235" s="104"/>
      <c r="QA3235" s="104"/>
      <c r="QB3235" s="104"/>
      <c r="QC3235" s="104"/>
      <c r="QD3235" s="104"/>
      <c r="QE3235" s="104"/>
      <c r="QF3235" s="104"/>
      <c r="QG3235" s="104"/>
      <c r="QH3235" s="104"/>
      <c r="QI3235" s="104"/>
      <c r="QJ3235" s="104"/>
      <c r="QK3235" s="104"/>
      <c r="QL3235" s="104"/>
      <c r="QM3235" s="104"/>
      <c r="QN3235" s="104"/>
      <c r="QO3235" s="104"/>
      <c r="QP3235" s="104"/>
      <c r="QQ3235" s="104"/>
      <c r="QR3235" s="104"/>
      <c r="QS3235" s="104"/>
      <c r="QT3235" s="104"/>
      <c r="QU3235" s="104"/>
      <c r="QV3235" s="104"/>
      <c r="QW3235" s="104"/>
      <c r="QX3235" s="104"/>
      <c r="QY3235" s="104"/>
      <c r="QZ3235" s="104"/>
      <c r="RA3235" s="104"/>
      <c r="RB3235" s="104"/>
      <c r="RC3235" s="104"/>
      <c r="RD3235" s="104"/>
      <c r="RE3235" s="104"/>
      <c r="RF3235" s="104"/>
      <c r="RG3235" s="104"/>
      <c r="RH3235" s="104"/>
      <c r="RI3235" s="104"/>
      <c r="RJ3235" s="104"/>
      <c r="RK3235" s="104"/>
      <c r="RL3235" s="104"/>
      <c r="RM3235" s="104"/>
      <c r="RN3235" s="104"/>
      <c r="RO3235" s="104"/>
      <c r="RP3235" s="104"/>
      <c r="RQ3235" s="104"/>
      <c r="RR3235" s="104"/>
      <c r="RS3235" s="104"/>
      <c r="RT3235" s="104"/>
      <c r="RU3235" s="104"/>
      <c r="RV3235" s="104"/>
      <c r="RW3235" s="104"/>
      <c r="RX3235" s="104"/>
      <c r="RY3235" s="104"/>
      <c r="RZ3235" s="104"/>
      <c r="SA3235" s="104"/>
      <c r="SB3235" s="104"/>
      <c r="SC3235" s="104"/>
      <c r="SD3235" s="104"/>
      <c r="SE3235" s="104"/>
      <c r="SF3235" s="104"/>
      <c r="SG3235" s="104"/>
      <c r="SH3235" s="104"/>
      <c r="SI3235" s="104"/>
      <c r="SJ3235" s="104"/>
      <c r="SK3235" s="104"/>
      <c r="SL3235" s="104"/>
      <c r="SM3235" s="104"/>
      <c r="SN3235" s="104"/>
      <c r="SO3235" s="104"/>
      <c r="SP3235" s="104"/>
      <c r="SQ3235" s="104"/>
      <c r="SR3235" s="104"/>
      <c r="SS3235" s="104"/>
      <c r="ST3235" s="104"/>
      <c r="SU3235" s="104"/>
      <c r="SV3235" s="104"/>
      <c r="SW3235" s="104"/>
      <c r="SX3235" s="104"/>
      <c r="SY3235" s="104"/>
      <c r="SZ3235" s="104"/>
      <c r="TA3235" s="104"/>
      <c r="TB3235" s="104"/>
      <c r="TC3235" s="104"/>
      <c r="TD3235" s="104"/>
      <c r="TE3235" s="104"/>
      <c r="TF3235" s="104"/>
      <c r="TG3235" s="104"/>
      <c r="TH3235" s="104"/>
      <c r="TI3235" s="104"/>
      <c r="TJ3235" s="104"/>
      <c r="TK3235" s="104"/>
      <c r="TL3235" s="104"/>
      <c r="TM3235" s="104"/>
      <c r="TN3235" s="104"/>
      <c r="TO3235" s="104"/>
      <c r="TP3235" s="104"/>
      <c r="TQ3235" s="104"/>
      <c r="TR3235" s="104"/>
      <c r="TS3235" s="104"/>
      <c r="TT3235" s="104"/>
      <c r="TU3235" s="104"/>
      <c r="TV3235" s="104"/>
      <c r="TW3235" s="104"/>
      <c r="TX3235" s="104"/>
      <c r="TY3235" s="104"/>
      <c r="TZ3235" s="104"/>
      <c r="UA3235" s="104"/>
      <c r="UB3235" s="104"/>
      <c r="UC3235" s="104"/>
      <c r="UD3235" s="104"/>
      <c r="UE3235" s="104"/>
      <c r="UF3235" s="104"/>
      <c r="UG3235" s="104"/>
      <c r="UH3235" s="104"/>
      <c r="UI3235" s="104"/>
      <c r="UJ3235" s="104"/>
      <c r="UK3235" s="104"/>
      <c r="UL3235" s="104"/>
      <c r="UM3235" s="104"/>
      <c r="UN3235" s="104"/>
      <c r="UO3235" s="104"/>
      <c r="UP3235" s="104"/>
      <c r="UQ3235" s="104"/>
      <c r="UR3235" s="104"/>
      <c r="US3235" s="104"/>
      <c r="UT3235" s="104"/>
      <c r="UU3235" s="104"/>
      <c r="UV3235" s="104"/>
      <c r="UW3235" s="104"/>
      <c r="UX3235" s="104"/>
      <c r="UY3235" s="104"/>
      <c r="UZ3235" s="104"/>
      <c r="VA3235" s="104"/>
      <c r="VB3235" s="104"/>
      <c r="VC3235" s="104"/>
      <c r="VD3235" s="104"/>
      <c r="VE3235" s="104"/>
      <c r="VF3235" s="104"/>
      <c r="VG3235" s="104"/>
      <c r="VH3235" s="104"/>
      <c r="VI3235" s="104"/>
      <c r="VJ3235" s="104"/>
      <c r="VK3235" s="104"/>
      <c r="VL3235" s="104"/>
      <c r="VM3235" s="104"/>
      <c r="VN3235" s="104"/>
      <c r="VO3235" s="104"/>
      <c r="VP3235" s="104"/>
      <c r="VQ3235" s="104"/>
      <c r="VR3235" s="104"/>
      <c r="VS3235" s="104"/>
      <c r="VT3235" s="104"/>
      <c r="VU3235" s="104"/>
      <c r="VV3235" s="104"/>
      <c r="VW3235" s="104"/>
      <c r="VX3235" s="104"/>
      <c r="VY3235" s="104"/>
      <c r="VZ3235" s="104"/>
      <c r="WA3235" s="104"/>
      <c r="WB3235" s="104"/>
      <c r="WC3235" s="104"/>
      <c r="WD3235" s="104"/>
      <c r="WE3235" s="104"/>
      <c r="WF3235" s="104"/>
      <c r="WG3235" s="104"/>
      <c r="WH3235" s="104"/>
      <c r="WI3235" s="104"/>
      <c r="WJ3235" s="104"/>
      <c r="WK3235" s="104"/>
      <c r="WL3235" s="104"/>
      <c r="WM3235" s="104"/>
      <c r="WN3235" s="104"/>
      <c r="WO3235" s="104"/>
      <c r="WP3235" s="104"/>
      <c r="WQ3235" s="104"/>
      <c r="WR3235" s="104"/>
      <c r="WS3235" s="104"/>
      <c r="WT3235" s="104"/>
      <c r="WU3235" s="104"/>
      <c r="WV3235" s="104"/>
      <c r="WW3235" s="104"/>
      <c r="WX3235" s="104"/>
      <c r="WY3235" s="104"/>
      <c r="WZ3235" s="104"/>
      <c r="XA3235" s="104"/>
      <c r="XB3235" s="104"/>
      <c r="XC3235" s="104"/>
      <c r="XD3235" s="104"/>
      <c r="XE3235" s="104"/>
      <c r="XF3235" s="104"/>
      <c r="XG3235" s="104"/>
      <c r="XH3235" s="104"/>
      <c r="XI3235" s="104"/>
      <c r="XJ3235" s="104"/>
      <c r="XK3235" s="104"/>
      <c r="XL3235" s="104"/>
      <c r="XM3235" s="104"/>
      <c r="XN3235" s="104"/>
      <c r="XO3235" s="104"/>
      <c r="XP3235" s="104"/>
      <c r="XQ3235" s="104"/>
      <c r="XR3235" s="104"/>
      <c r="XS3235" s="104"/>
      <c r="XT3235" s="104"/>
      <c r="XU3235" s="104"/>
      <c r="XV3235" s="104"/>
      <c r="XW3235" s="104"/>
      <c r="XX3235" s="104"/>
      <c r="XY3235" s="104"/>
      <c r="XZ3235" s="104"/>
      <c r="YA3235" s="104"/>
      <c r="YB3235" s="104"/>
      <c r="YC3235" s="104"/>
      <c r="YD3235" s="104"/>
      <c r="YE3235" s="104"/>
      <c r="YF3235" s="104"/>
      <c r="YG3235" s="104"/>
      <c r="YH3235" s="104"/>
      <c r="YI3235" s="104"/>
      <c r="YJ3235" s="104"/>
      <c r="YK3235" s="104"/>
      <c r="YL3235" s="104"/>
      <c r="YM3235" s="104"/>
      <c r="YN3235" s="104"/>
      <c r="YO3235" s="104"/>
      <c r="YP3235" s="104"/>
      <c r="YQ3235" s="104"/>
      <c r="YR3235" s="104"/>
      <c r="YS3235" s="104"/>
      <c r="YT3235" s="104"/>
      <c r="YU3235" s="104"/>
      <c r="YV3235" s="104"/>
      <c r="YW3235" s="104"/>
      <c r="YX3235" s="104"/>
      <c r="YY3235" s="104"/>
      <c r="YZ3235" s="104"/>
      <c r="ZA3235" s="104"/>
      <c r="ZB3235" s="104"/>
      <c r="ZC3235" s="104"/>
      <c r="ZD3235" s="104"/>
      <c r="ZE3235" s="104"/>
      <c r="ZF3235" s="104"/>
      <c r="ZG3235" s="104"/>
      <c r="ZH3235" s="104"/>
      <c r="ZI3235" s="104"/>
      <c r="ZJ3235" s="104"/>
      <c r="ZK3235" s="104"/>
      <c r="ZL3235" s="104"/>
      <c r="ZM3235" s="104"/>
      <c r="ZN3235" s="104"/>
      <c r="ZO3235" s="104"/>
      <c r="ZP3235" s="104"/>
      <c r="ZQ3235" s="104"/>
      <c r="ZR3235" s="104"/>
      <c r="ZS3235" s="104"/>
      <c r="ZT3235" s="104"/>
      <c r="ZU3235" s="104"/>
      <c r="ZV3235" s="104"/>
      <c r="ZW3235" s="104"/>
      <c r="ZX3235" s="104"/>
      <c r="ZY3235" s="104"/>
      <c r="ZZ3235" s="104"/>
      <c r="AAA3235" s="104"/>
      <c r="AAB3235" s="104"/>
      <c r="AAC3235" s="104"/>
      <c r="AAD3235" s="104"/>
      <c r="AAE3235" s="104"/>
      <c r="AAF3235" s="104"/>
      <c r="AAG3235" s="104"/>
      <c r="AAH3235" s="104"/>
      <c r="AAI3235" s="104"/>
      <c r="AAJ3235" s="104"/>
      <c r="AAK3235" s="104"/>
      <c r="AAL3235" s="104"/>
      <c r="AAM3235" s="104"/>
      <c r="AAN3235" s="104"/>
      <c r="AAO3235" s="104"/>
      <c r="AAP3235" s="104"/>
      <c r="AAQ3235" s="104"/>
      <c r="AAR3235" s="104"/>
      <c r="AAS3235" s="104"/>
      <c r="AAT3235" s="104"/>
      <c r="AAU3235" s="104"/>
      <c r="AAV3235" s="104"/>
      <c r="AAW3235" s="104"/>
      <c r="AAX3235" s="104"/>
      <c r="AAY3235" s="104"/>
      <c r="AAZ3235" s="104"/>
      <c r="ABA3235" s="104"/>
      <c r="ABB3235" s="104"/>
      <c r="ABC3235" s="104"/>
      <c r="ABD3235" s="104"/>
      <c r="ABE3235" s="104"/>
      <c r="ABF3235" s="104"/>
      <c r="ABG3235" s="104"/>
      <c r="ABH3235" s="104"/>
      <c r="ABI3235" s="104"/>
      <c r="ABJ3235" s="104"/>
      <c r="ABK3235" s="104"/>
      <c r="ABL3235" s="104"/>
      <c r="ABM3235" s="104"/>
      <c r="ABN3235" s="104"/>
      <c r="ABO3235" s="104"/>
      <c r="ABP3235" s="104"/>
      <c r="ABQ3235" s="104"/>
      <c r="ABR3235" s="104"/>
      <c r="ABS3235" s="104"/>
      <c r="ABT3235" s="104"/>
      <c r="ABU3235" s="104"/>
      <c r="ABV3235" s="104"/>
      <c r="ABW3235" s="104"/>
      <c r="ABX3235" s="104"/>
      <c r="ABY3235" s="104"/>
      <c r="ABZ3235" s="104"/>
      <c r="ACA3235" s="104"/>
      <c r="ACB3235" s="104"/>
      <c r="ACC3235" s="104"/>
      <c r="ACD3235" s="104"/>
      <c r="ACE3235" s="104"/>
      <c r="ACF3235" s="104"/>
      <c r="ACG3235" s="104"/>
      <c r="ACH3235" s="104"/>
      <c r="ACI3235" s="104"/>
      <c r="ACJ3235" s="104"/>
      <c r="ACK3235" s="104"/>
      <c r="ACL3235" s="104"/>
      <c r="ACM3235" s="104"/>
      <c r="ACN3235" s="104"/>
      <c r="ACO3235" s="104"/>
      <c r="ACP3235" s="104"/>
      <c r="ACQ3235" s="104"/>
      <c r="ACR3235" s="104"/>
      <c r="ACS3235" s="104"/>
      <c r="ACT3235" s="104"/>
      <c r="ACU3235" s="104"/>
      <c r="ACV3235" s="104"/>
      <c r="ACW3235" s="104"/>
      <c r="ACX3235" s="104"/>
      <c r="ACY3235" s="104"/>
      <c r="ACZ3235" s="104"/>
      <c r="ADA3235" s="104"/>
      <c r="ADB3235" s="104"/>
      <c r="ADC3235" s="104"/>
      <c r="ADD3235" s="104"/>
      <c r="ADE3235" s="104"/>
      <c r="ADF3235" s="104"/>
      <c r="ADG3235" s="104"/>
      <c r="ADH3235" s="104"/>
      <c r="ADI3235" s="104"/>
      <c r="ADJ3235" s="104"/>
      <c r="ADK3235" s="104"/>
      <c r="ADL3235" s="104"/>
      <c r="ADM3235" s="104"/>
      <c r="ADN3235" s="104"/>
      <c r="ADO3235" s="104"/>
      <c r="ADP3235" s="104"/>
      <c r="ADQ3235" s="104"/>
      <c r="ADR3235" s="104"/>
      <c r="ADS3235" s="104"/>
      <c r="ADT3235" s="104"/>
      <c r="ADU3235" s="104"/>
      <c r="ADV3235" s="104"/>
      <c r="ADW3235" s="104"/>
      <c r="ADX3235" s="104"/>
      <c r="ADY3235" s="104"/>
      <c r="ADZ3235" s="104"/>
      <c r="AEA3235" s="104"/>
      <c r="AEB3235" s="104"/>
      <c r="AEC3235" s="104"/>
      <c r="AED3235" s="104"/>
      <c r="AEE3235" s="104"/>
      <c r="AEF3235" s="104"/>
      <c r="AEG3235" s="104"/>
      <c r="AEH3235" s="104"/>
      <c r="AEI3235" s="104"/>
      <c r="AEJ3235" s="104"/>
      <c r="AEK3235" s="104"/>
      <c r="AEL3235" s="104"/>
      <c r="AEM3235" s="104"/>
      <c r="AEN3235" s="104"/>
      <c r="AEO3235" s="104"/>
      <c r="AEP3235" s="104"/>
      <c r="AEQ3235" s="104"/>
      <c r="AER3235" s="104"/>
      <c r="AES3235" s="104"/>
      <c r="AET3235" s="104"/>
      <c r="AEU3235" s="104"/>
      <c r="AEV3235" s="104"/>
      <c r="AEW3235" s="104"/>
      <c r="AEX3235" s="104"/>
      <c r="AEY3235" s="104"/>
      <c r="AEZ3235" s="104"/>
      <c r="AFA3235" s="104"/>
      <c r="AFB3235" s="104"/>
      <c r="AFC3235" s="104"/>
      <c r="AFD3235" s="104"/>
      <c r="AFE3235" s="104"/>
      <c r="AFF3235" s="104"/>
      <c r="AFG3235" s="104"/>
      <c r="AFH3235" s="104"/>
      <c r="AFI3235" s="104"/>
      <c r="AFJ3235" s="104"/>
      <c r="AFK3235" s="104"/>
      <c r="AFL3235" s="104"/>
      <c r="AFM3235" s="104"/>
      <c r="AFN3235" s="104"/>
      <c r="AFO3235" s="104"/>
      <c r="AFP3235" s="104"/>
      <c r="AFQ3235" s="104"/>
      <c r="AFR3235" s="104"/>
      <c r="AFS3235" s="104"/>
      <c r="AFT3235" s="104"/>
      <c r="AFU3235" s="104"/>
      <c r="AFV3235" s="104"/>
      <c r="AFW3235" s="104"/>
      <c r="AFX3235" s="104"/>
      <c r="AFY3235" s="104"/>
      <c r="AFZ3235" s="104"/>
      <c r="AGA3235" s="104"/>
      <c r="AGB3235" s="104"/>
      <c r="AGC3235" s="104"/>
      <c r="AGD3235" s="104"/>
      <c r="AGE3235" s="104"/>
      <c r="AGF3235" s="104"/>
      <c r="AGG3235" s="104"/>
      <c r="AGH3235" s="104"/>
      <c r="AGI3235" s="104"/>
      <c r="AGJ3235" s="104"/>
      <c r="AGK3235" s="104"/>
      <c r="AGL3235" s="104"/>
      <c r="AGM3235" s="104"/>
      <c r="AGN3235" s="104"/>
      <c r="AGO3235" s="104"/>
      <c r="AGP3235" s="104"/>
      <c r="AGQ3235" s="104"/>
      <c r="AGR3235" s="104"/>
      <c r="AGS3235" s="104"/>
      <c r="AGT3235" s="104"/>
      <c r="AGU3235" s="104"/>
      <c r="AGV3235" s="104"/>
      <c r="AGW3235" s="104"/>
      <c r="AGX3235" s="104"/>
      <c r="AGY3235" s="104"/>
      <c r="AGZ3235" s="104"/>
      <c r="AHA3235" s="104"/>
      <c r="AHB3235" s="104"/>
      <c r="AHC3235" s="104"/>
      <c r="AHD3235" s="104"/>
      <c r="AHE3235" s="104"/>
      <c r="AHF3235" s="104"/>
      <c r="AHG3235" s="104"/>
      <c r="AHH3235" s="104"/>
      <c r="AHI3235" s="104"/>
      <c r="AHJ3235" s="104"/>
      <c r="AHK3235" s="104"/>
      <c r="AHL3235" s="104"/>
      <c r="AHM3235" s="104"/>
      <c r="AHN3235" s="104"/>
      <c r="AHO3235" s="104"/>
      <c r="AHP3235" s="104"/>
      <c r="AHQ3235" s="104"/>
      <c r="AHR3235" s="104"/>
      <c r="AHS3235" s="104"/>
      <c r="AHT3235" s="104"/>
      <c r="AHU3235" s="104"/>
      <c r="AHV3235" s="104"/>
      <c r="AHW3235" s="104"/>
      <c r="AHX3235" s="104"/>
      <c r="AHY3235" s="104"/>
      <c r="AHZ3235" s="104"/>
      <c r="AIA3235" s="104"/>
      <c r="AIB3235" s="104"/>
      <c r="AIC3235" s="104"/>
      <c r="AID3235" s="104"/>
      <c r="AIE3235" s="104"/>
      <c r="AIF3235" s="104"/>
      <c r="AIG3235" s="104"/>
      <c r="AIH3235" s="104"/>
      <c r="AII3235" s="104"/>
      <c r="AIJ3235" s="104"/>
      <c r="AIK3235" s="104"/>
      <c r="AIL3235" s="104"/>
      <c r="AIM3235" s="104"/>
      <c r="AIN3235" s="104"/>
      <c r="AIO3235" s="104"/>
      <c r="AIP3235" s="104"/>
      <c r="AIQ3235" s="104"/>
      <c r="AIR3235" s="104"/>
      <c r="AIS3235" s="104"/>
      <c r="AIT3235" s="104"/>
      <c r="AIU3235" s="104"/>
      <c r="AIV3235" s="104"/>
      <c r="AIW3235" s="104"/>
      <c r="AIX3235" s="104"/>
      <c r="AIY3235" s="104"/>
      <c r="AIZ3235" s="104"/>
      <c r="AJA3235" s="104"/>
      <c r="AJB3235" s="104"/>
      <c r="AJC3235" s="104"/>
      <c r="AJD3235" s="104"/>
      <c r="AJE3235" s="104"/>
      <c r="AJF3235" s="104"/>
      <c r="AJG3235" s="104"/>
      <c r="AJH3235" s="104"/>
      <c r="AJI3235" s="104"/>
      <c r="AJJ3235" s="104"/>
      <c r="AJK3235" s="104"/>
      <c r="AJL3235" s="104"/>
      <c r="AJM3235" s="104"/>
      <c r="AJN3235" s="104"/>
      <c r="AJO3235" s="104"/>
      <c r="AJP3235" s="104"/>
      <c r="AJQ3235" s="104"/>
      <c r="AJR3235" s="104"/>
      <c r="AJS3235" s="104"/>
      <c r="AJT3235" s="104"/>
      <c r="AJU3235" s="104"/>
      <c r="AJV3235" s="104"/>
      <c r="AJW3235" s="104"/>
      <c r="AJX3235" s="104"/>
      <c r="AJY3235" s="104"/>
      <c r="AJZ3235" s="104"/>
      <c r="AKA3235" s="104"/>
      <c r="AKB3235" s="104"/>
      <c r="AKC3235" s="104"/>
      <c r="AKD3235" s="104"/>
      <c r="AKE3235" s="104"/>
      <c r="AKF3235" s="104"/>
      <c r="AKG3235" s="104"/>
      <c r="AKH3235" s="104"/>
      <c r="AKI3235" s="104"/>
      <c r="AKJ3235" s="104"/>
      <c r="AKK3235" s="104"/>
      <c r="AKL3235" s="104"/>
      <c r="AKM3235" s="104"/>
      <c r="AKN3235" s="104"/>
      <c r="AKO3235" s="104"/>
      <c r="AKP3235" s="104"/>
      <c r="AKQ3235" s="104"/>
      <c r="AKR3235" s="104"/>
      <c r="AKS3235" s="104"/>
      <c r="AKT3235" s="104"/>
      <c r="AKU3235" s="104"/>
      <c r="AKV3235" s="104"/>
      <c r="AKW3235" s="104"/>
      <c r="AKX3235" s="104"/>
      <c r="AKY3235" s="104"/>
      <c r="AKZ3235" s="104"/>
      <c r="ALA3235" s="104"/>
      <c r="ALB3235" s="104"/>
      <c r="ALC3235" s="104"/>
      <c r="ALD3235" s="104"/>
      <c r="ALE3235" s="104"/>
      <c r="ALF3235" s="104"/>
      <c r="ALG3235" s="104"/>
      <c r="ALH3235" s="104"/>
      <c r="ALI3235" s="104"/>
      <c r="ALJ3235" s="104"/>
      <c r="ALK3235" s="104"/>
      <c r="ALL3235" s="104"/>
      <c r="ALM3235" s="104"/>
      <c r="ALN3235" s="104"/>
      <c r="ALO3235" s="104"/>
      <c r="ALP3235" s="104"/>
      <c r="ALQ3235" s="104"/>
      <c r="ALR3235" s="104"/>
      <c r="ALS3235" s="104"/>
      <c r="ALT3235" s="104"/>
      <c r="ALU3235" s="104"/>
      <c r="ALV3235" s="104"/>
      <c r="ALW3235" s="104"/>
      <c r="ALX3235" s="104"/>
      <c r="ALY3235" s="104"/>
      <c r="ALZ3235" s="104"/>
      <c r="AMA3235" s="104"/>
      <c r="AMB3235" s="104"/>
      <c r="AMC3235" s="104"/>
      <c r="AMD3235" s="104"/>
      <c r="AME3235" s="104"/>
      <c r="AMF3235" s="104"/>
      <c r="AMG3235" s="104"/>
      <c r="AMH3235" s="104"/>
      <c r="AMI3235" s="104"/>
      <c r="AMJ3235" s="104"/>
      <c r="AMK3235" s="104"/>
      <c r="AML3235" s="104"/>
      <c r="AMM3235" s="104"/>
      <c r="AMN3235" s="104"/>
      <c r="AMO3235" s="104"/>
    </row>
    <row r="3236" spans="1:1029" s="88" customFormat="1" x14ac:dyDescent="0.35">
      <c r="A3236" s="21">
        <v>10141103</v>
      </c>
      <c r="B3236" s="115" t="s">
        <v>496</v>
      </c>
      <c r="C3236" s="115" t="s">
        <v>495</v>
      </c>
      <c r="D3236" s="21"/>
      <c r="E3236" s="114" t="str">
        <f t="shared" si="601"/>
        <v xml:space="preserve">TRANSFORMADOR AUXILIAR MARCA:DPM Beluluane  </v>
      </c>
      <c r="F3236" s="21"/>
      <c r="G3236" s="21" t="s">
        <v>101</v>
      </c>
      <c r="H3236" s="21" t="s">
        <v>494</v>
      </c>
      <c r="I3236" s="21"/>
      <c r="J3236" s="21"/>
      <c r="K3236" s="21"/>
      <c r="L3236" s="21"/>
      <c r="M3236" s="21">
        <v>50</v>
      </c>
      <c r="N3236" s="21">
        <v>11</v>
      </c>
      <c r="O3236" s="21">
        <v>0.41499999999999998</v>
      </c>
      <c r="P3236" s="21">
        <v>3</v>
      </c>
      <c r="Q3236" s="21">
        <v>2009</v>
      </c>
      <c r="R3236" s="21" t="s">
        <v>587</v>
      </c>
      <c r="S3236" s="21" t="s">
        <v>586</v>
      </c>
      <c r="T3236" s="22">
        <v>643</v>
      </c>
      <c r="U3236" s="118">
        <v>45</v>
      </c>
      <c r="V3236" s="113">
        <f t="shared" si="602"/>
        <v>534.40444444444449</v>
      </c>
      <c r="W3236" s="113">
        <f t="shared" si="603"/>
        <v>108.59555555555551</v>
      </c>
      <c r="X3236" s="112">
        <f t="shared" si="604"/>
        <v>108595.5555555555</v>
      </c>
      <c r="Y3236" s="118"/>
      <c r="Z3236" s="110">
        <f t="shared" ref="Z3236:Z3299" si="612">(U3236-(2017-Q3236))</f>
        <v>37</v>
      </c>
      <c r="AA3236" s="109">
        <f t="shared" si="605"/>
        <v>32.15</v>
      </c>
      <c r="AB3236" s="109">
        <f t="shared" si="606"/>
        <v>32150</v>
      </c>
      <c r="AC3236" s="108">
        <f t="shared" si="607"/>
        <v>610.85</v>
      </c>
      <c r="AD3236" s="107">
        <f t="shared" si="608"/>
        <v>2.2222222222222223E-2</v>
      </c>
      <c r="AE3236" s="106">
        <f t="shared" si="609"/>
        <v>13.574444444444445</v>
      </c>
      <c r="AF3236" s="105">
        <f t="shared" si="610"/>
        <v>122.16999999999996</v>
      </c>
      <c r="AG3236" s="105">
        <f t="shared" si="611"/>
        <v>520.83000000000004</v>
      </c>
      <c r="AH3236" s="104"/>
      <c r="AI3236" s="104"/>
      <c r="AJ3236" s="104"/>
      <c r="AK3236" s="104"/>
      <c r="AL3236" s="104"/>
      <c r="AM3236" s="104"/>
      <c r="AN3236" s="104"/>
      <c r="AO3236" s="104"/>
      <c r="AP3236" s="104"/>
      <c r="AQ3236" s="104"/>
      <c r="AR3236" s="104"/>
      <c r="AS3236" s="104"/>
      <c r="AT3236" s="104"/>
      <c r="AU3236" s="104"/>
      <c r="AV3236" s="104"/>
      <c r="AW3236" s="104"/>
      <c r="AX3236" s="104"/>
      <c r="AY3236" s="104"/>
      <c r="AZ3236" s="104"/>
      <c r="BA3236" s="104"/>
      <c r="BB3236" s="104"/>
      <c r="BC3236" s="104"/>
      <c r="BD3236" s="104"/>
      <c r="BE3236" s="104"/>
      <c r="BF3236" s="104"/>
      <c r="BG3236" s="104"/>
      <c r="BH3236" s="104"/>
      <c r="BI3236" s="104"/>
      <c r="BJ3236" s="104"/>
      <c r="BK3236" s="104"/>
      <c r="BL3236" s="104"/>
      <c r="BM3236" s="104"/>
      <c r="BN3236" s="104"/>
      <c r="BO3236" s="104"/>
      <c r="BP3236" s="104"/>
      <c r="BQ3236" s="104"/>
      <c r="BR3236" s="104"/>
      <c r="BS3236" s="104"/>
      <c r="BT3236" s="104"/>
      <c r="BU3236" s="104"/>
      <c r="BV3236" s="104"/>
      <c r="BW3236" s="104"/>
      <c r="BX3236" s="104"/>
      <c r="BY3236" s="104"/>
      <c r="BZ3236" s="104"/>
      <c r="CA3236" s="104"/>
      <c r="CB3236" s="104"/>
      <c r="CC3236" s="104"/>
      <c r="CD3236" s="104"/>
      <c r="CE3236" s="104"/>
      <c r="CF3236" s="104"/>
      <c r="CG3236" s="104"/>
      <c r="CH3236" s="104"/>
      <c r="CI3236" s="104"/>
      <c r="CJ3236" s="104"/>
      <c r="CK3236" s="104"/>
      <c r="CL3236" s="104"/>
      <c r="CM3236" s="104"/>
      <c r="CN3236" s="104"/>
      <c r="CO3236" s="104"/>
      <c r="CP3236" s="104"/>
      <c r="CQ3236" s="104"/>
      <c r="CR3236" s="104"/>
      <c r="CS3236" s="104"/>
      <c r="CT3236" s="104"/>
      <c r="CU3236" s="104"/>
      <c r="CV3236" s="104"/>
      <c r="CW3236" s="104"/>
      <c r="CX3236" s="104"/>
      <c r="CY3236" s="104"/>
      <c r="CZ3236" s="104"/>
      <c r="DA3236" s="104"/>
      <c r="DB3236" s="104"/>
      <c r="DC3236" s="104"/>
      <c r="DD3236" s="104"/>
      <c r="DE3236" s="104"/>
      <c r="DF3236" s="104"/>
      <c r="DG3236" s="104"/>
      <c r="DH3236" s="104"/>
      <c r="DI3236" s="104"/>
      <c r="DJ3236" s="104"/>
      <c r="DK3236" s="104"/>
      <c r="DL3236" s="104"/>
      <c r="DM3236" s="104"/>
      <c r="DN3236" s="104"/>
      <c r="DO3236" s="104"/>
      <c r="DP3236" s="104"/>
      <c r="DQ3236" s="104"/>
      <c r="DR3236" s="104"/>
      <c r="DS3236" s="104"/>
      <c r="DT3236" s="104"/>
      <c r="DU3236" s="104"/>
      <c r="DV3236" s="104"/>
      <c r="DW3236" s="104"/>
      <c r="DX3236" s="104"/>
      <c r="DY3236" s="104"/>
      <c r="DZ3236" s="104"/>
      <c r="EA3236" s="104"/>
      <c r="EB3236" s="104"/>
      <c r="EC3236" s="104"/>
      <c r="ED3236" s="104"/>
      <c r="EE3236" s="104"/>
      <c r="EF3236" s="104"/>
      <c r="EG3236" s="104"/>
      <c r="EH3236" s="104"/>
      <c r="EI3236" s="104"/>
      <c r="EJ3236" s="104"/>
      <c r="EK3236" s="104"/>
      <c r="EL3236" s="104"/>
      <c r="EM3236" s="104"/>
      <c r="EN3236" s="104"/>
      <c r="EO3236" s="104"/>
      <c r="EP3236" s="104"/>
      <c r="EQ3236" s="104"/>
      <c r="ER3236" s="104"/>
      <c r="ES3236" s="104"/>
      <c r="ET3236" s="104"/>
      <c r="EU3236" s="104"/>
      <c r="EV3236" s="104"/>
      <c r="EW3236" s="104"/>
      <c r="EX3236" s="104"/>
      <c r="EY3236" s="104"/>
      <c r="EZ3236" s="104"/>
      <c r="FA3236" s="104"/>
      <c r="FB3236" s="104"/>
      <c r="FC3236" s="104"/>
      <c r="FD3236" s="104"/>
      <c r="FE3236" s="104"/>
      <c r="FF3236" s="104"/>
      <c r="FG3236" s="104"/>
      <c r="FH3236" s="104"/>
      <c r="FI3236" s="104"/>
      <c r="FJ3236" s="104"/>
      <c r="FK3236" s="104"/>
      <c r="FL3236" s="104"/>
      <c r="FM3236" s="104"/>
      <c r="FN3236" s="104"/>
      <c r="FO3236" s="104"/>
      <c r="FP3236" s="104"/>
      <c r="FQ3236" s="104"/>
      <c r="FR3236" s="104"/>
      <c r="FS3236" s="104"/>
      <c r="FT3236" s="104"/>
      <c r="FU3236" s="104"/>
      <c r="FV3236" s="104"/>
      <c r="FW3236" s="104"/>
      <c r="FX3236" s="104"/>
      <c r="FY3236" s="104"/>
      <c r="FZ3236" s="104"/>
      <c r="GA3236" s="104"/>
      <c r="GB3236" s="104"/>
      <c r="GC3236" s="104"/>
      <c r="GD3236" s="104"/>
      <c r="GE3236" s="104"/>
      <c r="GF3236" s="104"/>
      <c r="GG3236" s="104"/>
      <c r="GH3236" s="104"/>
      <c r="GI3236" s="104"/>
      <c r="GJ3236" s="104"/>
      <c r="GK3236" s="104"/>
      <c r="GL3236" s="104"/>
      <c r="GM3236" s="104"/>
      <c r="GN3236" s="104"/>
      <c r="GO3236" s="104"/>
      <c r="GP3236" s="104"/>
      <c r="GQ3236" s="104"/>
      <c r="GR3236" s="104"/>
      <c r="GS3236" s="104"/>
      <c r="GT3236" s="104"/>
      <c r="GU3236" s="104"/>
      <c r="GV3236" s="104"/>
      <c r="GW3236" s="104"/>
      <c r="GX3236" s="104"/>
      <c r="GY3236" s="104"/>
      <c r="GZ3236" s="104"/>
      <c r="HA3236" s="104"/>
      <c r="HB3236" s="104"/>
      <c r="HC3236" s="104"/>
      <c r="HD3236" s="104"/>
      <c r="HE3236" s="104"/>
      <c r="HF3236" s="104"/>
      <c r="HG3236" s="104"/>
      <c r="HH3236" s="104"/>
      <c r="HI3236" s="104"/>
      <c r="HJ3236" s="104"/>
      <c r="HK3236" s="104"/>
      <c r="HL3236" s="104"/>
      <c r="HM3236" s="104"/>
      <c r="HN3236" s="104"/>
      <c r="HO3236" s="104"/>
      <c r="HP3236" s="104"/>
      <c r="HQ3236" s="104"/>
      <c r="HR3236" s="104"/>
      <c r="HS3236" s="104"/>
      <c r="HT3236" s="104"/>
      <c r="HU3236" s="104"/>
      <c r="HV3236" s="104"/>
      <c r="HW3236" s="104"/>
      <c r="HX3236" s="104"/>
      <c r="HY3236" s="104"/>
      <c r="HZ3236" s="104"/>
      <c r="IA3236" s="104"/>
      <c r="IB3236" s="104"/>
      <c r="IC3236" s="104"/>
      <c r="ID3236" s="104"/>
      <c r="IE3236" s="104"/>
      <c r="IF3236" s="104"/>
      <c r="IG3236" s="104"/>
      <c r="IH3236" s="104"/>
      <c r="II3236" s="104"/>
      <c r="IJ3236" s="104"/>
      <c r="IK3236" s="104"/>
      <c r="IL3236" s="104"/>
      <c r="IM3236" s="104"/>
      <c r="IN3236" s="104"/>
      <c r="IO3236" s="104"/>
      <c r="IP3236" s="104"/>
      <c r="IQ3236" s="104"/>
      <c r="IR3236" s="104"/>
      <c r="IS3236" s="104"/>
      <c r="IT3236" s="104"/>
      <c r="IU3236" s="104"/>
      <c r="IV3236" s="104"/>
      <c r="IW3236" s="104"/>
      <c r="IX3236" s="104"/>
      <c r="IY3236" s="104"/>
      <c r="IZ3236" s="104"/>
      <c r="JA3236" s="104"/>
      <c r="JB3236" s="104"/>
      <c r="JC3236" s="104"/>
      <c r="JD3236" s="104"/>
      <c r="JE3236" s="104"/>
      <c r="JF3236" s="104"/>
      <c r="JG3236" s="104"/>
      <c r="JH3236" s="104"/>
      <c r="JI3236" s="104"/>
      <c r="JJ3236" s="104"/>
      <c r="JK3236" s="104"/>
      <c r="JL3236" s="104"/>
      <c r="JM3236" s="104"/>
      <c r="JN3236" s="104"/>
      <c r="JO3236" s="104"/>
      <c r="JP3236" s="104"/>
      <c r="JQ3236" s="104"/>
      <c r="JR3236" s="104"/>
      <c r="JS3236" s="104"/>
      <c r="JT3236" s="104"/>
      <c r="JU3236" s="104"/>
      <c r="JV3236" s="104"/>
      <c r="JW3236" s="104"/>
      <c r="JX3236" s="104"/>
      <c r="JY3236" s="104"/>
      <c r="JZ3236" s="104"/>
      <c r="KA3236" s="104"/>
      <c r="KB3236" s="104"/>
      <c r="KC3236" s="104"/>
      <c r="KD3236" s="104"/>
      <c r="KE3236" s="104"/>
      <c r="KF3236" s="104"/>
      <c r="KG3236" s="104"/>
      <c r="KH3236" s="104"/>
      <c r="KI3236" s="104"/>
      <c r="KJ3236" s="104"/>
      <c r="KK3236" s="104"/>
      <c r="KL3236" s="104"/>
      <c r="KM3236" s="104"/>
      <c r="KN3236" s="104"/>
      <c r="KO3236" s="104"/>
      <c r="KP3236" s="104"/>
      <c r="KQ3236" s="104"/>
      <c r="KR3236" s="104"/>
      <c r="KS3236" s="104"/>
      <c r="KT3236" s="104"/>
      <c r="KU3236" s="104"/>
      <c r="KV3236" s="104"/>
      <c r="KW3236" s="104"/>
      <c r="KX3236" s="104"/>
      <c r="KY3236" s="104"/>
      <c r="KZ3236" s="104"/>
      <c r="LA3236" s="104"/>
      <c r="LB3236" s="104"/>
      <c r="LC3236" s="104"/>
      <c r="LD3236" s="104"/>
      <c r="LE3236" s="104"/>
      <c r="LF3236" s="104"/>
      <c r="LG3236" s="104"/>
      <c r="LH3236" s="104"/>
      <c r="LI3236" s="104"/>
      <c r="LJ3236" s="104"/>
      <c r="LK3236" s="104"/>
      <c r="LL3236" s="104"/>
      <c r="LM3236" s="104"/>
      <c r="LN3236" s="104"/>
      <c r="LO3236" s="104"/>
      <c r="LP3236" s="104"/>
      <c r="LQ3236" s="104"/>
      <c r="LR3236" s="104"/>
      <c r="LS3236" s="104"/>
      <c r="LT3236" s="104"/>
      <c r="LU3236" s="104"/>
      <c r="LV3236" s="104"/>
      <c r="LW3236" s="104"/>
      <c r="LX3236" s="104"/>
      <c r="LY3236" s="104"/>
      <c r="LZ3236" s="104"/>
      <c r="MA3236" s="104"/>
      <c r="MB3236" s="104"/>
      <c r="MC3236" s="104"/>
      <c r="MD3236" s="104"/>
      <c r="ME3236" s="104"/>
      <c r="MF3236" s="104"/>
      <c r="MG3236" s="104"/>
      <c r="MH3236" s="104"/>
      <c r="MI3236" s="104"/>
      <c r="MJ3236" s="104"/>
      <c r="MK3236" s="104"/>
      <c r="ML3236" s="104"/>
      <c r="MM3236" s="104"/>
      <c r="MN3236" s="104"/>
      <c r="MO3236" s="104"/>
      <c r="MP3236" s="104"/>
      <c r="MQ3236" s="104"/>
      <c r="MR3236" s="104"/>
      <c r="MS3236" s="104"/>
      <c r="MT3236" s="104"/>
      <c r="MU3236" s="104"/>
      <c r="MV3236" s="104"/>
      <c r="MW3236" s="104"/>
      <c r="MX3236" s="104"/>
      <c r="MY3236" s="104"/>
      <c r="MZ3236" s="104"/>
      <c r="NA3236" s="104"/>
      <c r="NB3236" s="104"/>
      <c r="NC3236" s="104"/>
      <c r="ND3236" s="104"/>
      <c r="NE3236" s="104"/>
      <c r="NF3236" s="104"/>
      <c r="NG3236" s="104"/>
      <c r="NH3236" s="104"/>
      <c r="NI3236" s="104"/>
      <c r="NJ3236" s="104"/>
      <c r="NK3236" s="104"/>
      <c r="NL3236" s="104"/>
      <c r="NM3236" s="104"/>
      <c r="NN3236" s="104"/>
      <c r="NO3236" s="104"/>
      <c r="NP3236" s="104"/>
      <c r="NQ3236" s="104"/>
      <c r="NR3236" s="104"/>
      <c r="NS3236" s="104"/>
      <c r="NT3236" s="104"/>
      <c r="NU3236" s="104"/>
      <c r="NV3236" s="104"/>
      <c r="NW3236" s="104"/>
      <c r="NX3236" s="104"/>
      <c r="NY3236" s="104"/>
      <c r="NZ3236" s="104"/>
      <c r="OA3236" s="104"/>
      <c r="OB3236" s="104"/>
      <c r="OC3236" s="104"/>
      <c r="OD3236" s="104"/>
      <c r="OE3236" s="104"/>
      <c r="OF3236" s="104"/>
      <c r="OG3236" s="104"/>
      <c r="OH3236" s="104"/>
      <c r="OI3236" s="104"/>
      <c r="OJ3236" s="104"/>
      <c r="OK3236" s="104"/>
      <c r="OL3236" s="104"/>
      <c r="OM3236" s="104"/>
      <c r="ON3236" s="104"/>
      <c r="OO3236" s="104"/>
      <c r="OP3236" s="104"/>
      <c r="OQ3236" s="104"/>
      <c r="OR3236" s="104"/>
      <c r="OS3236" s="104"/>
      <c r="OT3236" s="104"/>
      <c r="OU3236" s="104"/>
      <c r="OV3236" s="104"/>
      <c r="OW3236" s="104"/>
      <c r="OX3236" s="104"/>
      <c r="OY3236" s="104"/>
      <c r="OZ3236" s="104"/>
      <c r="PA3236" s="104"/>
      <c r="PB3236" s="104"/>
      <c r="PC3236" s="104"/>
      <c r="PD3236" s="104"/>
      <c r="PE3236" s="104"/>
      <c r="PF3236" s="104"/>
      <c r="PG3236" s="104"/>
      <c r="PH3236" s="104"/>
      <c r="PI3236" s="104"/>
      <c r="PJ3236" s="104"/>
      <c r="PK3236" s="104"/>
      <c r="PL3236" s="104"/>
      <c r="PM3236" s="104"/>
      <c r="PN3236" s="104"/>
      <c r="PO3236" s="104"/>
      <c r="PP3236" s="104"/>
      <c r="PQ3236" s="104"/>
      <c r="PR3236" s="104"/>
      <c r="PS3236" s="104"/>
      <c r="PT3236" s="104"/>
      <c r="PU3236" s="104"/>
      <c r="PV3236" s="104"/>
      <c r="PW3236" s="104"/>
      <c r="PX3236" s="104"/>
      <c r="PY3236" s="104"/>
      <c r="PZ3236" s="104"/>
      <c r="QA3236" s="104"/>
      <c r="QB3236" s="104"/>
      <c r="QC3236" s="104"/>
      <c r="QD3236" s="104"/>
      <c r="QE3236" s="104"/>
      <c r="QF3236" s="104"/>
      <c r="QG3236" s="104"/>
      <c r="QH3236" s="104"/>
      <c r="QI3236" s="104"/>
      <c r="QJ3236" s="104"/>
      <c r="QK3236" s="104"/>
      <c r="QL3236" s="104"/>
      <c r="QM3236" s="104"/>
      <c r="QN3236" s="104"/>
      <c r="QO3236" s="104"/>
      <c r="QP3236" s="104"/>
      <c r="QQ3236" s="104"/>
      <c r="QR3236" s="104"/>
      <c r="QS3236" s="104"/>
      <c r="QT3236" s="104"/>
      <c r="QU3236" s="104"/>
      <c r="QV3236" s="104"/>
      <c r="QW3236" s="104"/>
      <c r="QX3236" s="104"/>
      <c r="QY3236" s="104"/>
      <c r="QZ3236" s="104"/>
      <c r="RA3236" s="104"/>
      <c r="RB3236" s="104"/>
      <c r="RC3236" s="104"/>
      <c r="RD3236" s="104"/>
      <c r="RE3236" s="104"/>
      <c r="RF3236" s="104"/>
      <c r="RG3236" s="104"/>
      <c r="RH3236" s="104"/>
      <c r="RI3236" s="104"/>
      <c r="RJ3236" s="104"/>
      <c r="RK3236" s="104"/>
      <c r="RL3236" s="104"/>
      <c r="RM3236" s="104"/>
      <c r="RN3236" s="104"/>
      <c r="RO3236" s="104"/>
      <c r="RP3236" s="104"/>
      <c r="RQ3236" s="104"/>
      <c r="RR3236" s="104"/>
      <c r="RS3236" s="104"/>
      <c r="RT3236" s="104"/>
      <c r="RU3236" s="104"/>
      <c r="RV3236" s="104"/>
      <c r="RW3236" s="104"/>
      <c r="RX3236" s="104"/>
      <c r="RY3236" s="104"/>
      <c r="RZ3236" s="104"/>
      <c r="SA3236" s="104"/>
      <c r="SB3236" s="104"/>
      <c r="SC3236" s="104"/>
      <c r="SD3236" s="104"/>
      <c r="SE3236" s="104"/>
      <c r="SF3236" s="104"/>
      <c r="SG3236" s="104"/>
      <c r="SH3236" s="104"/>
      <c r="SI3236" s="104"/>
      <c r="SJ3236" s="104"/>
      <c r="SK3236" s="104"/>
      <c r="SL3236" s="104"/>
      <c r="SM3236" s="104"/>
      <c r="SN3236" s="104"/>
      <c r="SO3236" s="104"/>
      <c r="SP3236" s="104"/>
      <c r="SQ3236" s="104"/>
      <c r="SR3236" s="104"/>
      <c r="SS3236" s="104"/>
      <c r="ST3236" s="104"/>
      <c r="SU3236" s="104"/>
      <c r="SV3236" s="104"/>
      <c r="SW3236" s="104"/>
      <c r="SX3236" s="104"/>
      <c r="SY3236" s="104"/>
      <c r="SZ3236" s="104"/>
      <c r="TA3236" s="104"/>
      <c r="TB3236" s="104"/>
      <c r="TC3236" s="104"/>
      <c r="TD3236" s="104"/>
      <c r="TE3236" s="104"/>
      <c r="TF3236" s="104"/>
      <c r="TG3236" s="104"/>
      <c r="TH3236" s="104"/>
      <c r="TI3236" s="104"/>
      <c r="TJ3236" s="104"/>
      <c r="TK3236" s="104"/>
      <c r="TL3236" s="104"/>
      <c r="TM3236" s="104"/>
      <c r="TN3236" s="104"/>
      <c r="TO3236" s="104"/>
      <c r="TP3236" s="104"/>
      <c r="TQ3236" s="104"/>
      <c r="TR3236" s="104"/>
      <c r="TS3236" s="104"/>
      <c r="TT3236" s="104"/>
      <c r="TU3236" s="104"/>
      <c r="TV3236" s="104"/>
      <c r="TW3236" s="104"/>
      <c r="TX3236" s="104"/>
      <c r="TY3236" s="104"/>
      <c r="TZ3236" s="104"/>
      <c r="UA3236" s="104"/>
      <c r="UB3236" s="104"/>
      <c r="UC3236" s="104"/>
      <c r="UD3236" s="104"/>
      <c r="UE3236" s="104"/>
      <c r="UF3236" s="104"/>
      <c r="UG3236" s="104"/>
      <c r="UH3236" s="104"/>
      <c r="UI3236" s="104"/>
      <c r="UJ3236" s="104"/>
      <c r="UK3236" s="104"/>
      <c r="UL3236" s="104"/>
      <c r="UM3236" s="104"/>
      <c r="UN3236" s="104"/>
      <c r="UO3236" s="104"/>
      <c r="UP3236" s="104"/>
      <c r="UQ3236" s="104"/>
      <c r="UR3236" s="104"/>
      <c r="US3236" s="104"/>
      <c r="UT3236" s="104"/>
      <c r="UU3236" s="104"/>
      <c r="UV3236" s="104"/>
      <c r="UW3236" s="104"/>
      <c r="UX3236" s="104"/>
      <c r="UY3236" s="104"/>
      <c r="UZ3236" s="104"/>
      <c r="VA3236" s="104"/>
      <c r="VB3236" s="104"/>
      <c r="VC3236" s="104"/>
      <c r="VD3236" s="104"/>
      <c r="VE3236" s="104"/>
      <c r="VF3236" s="104"/>
      <c r="VG3236" s="104"/>
      <c r="VH3236" s="104"/>
      <c r="VI3236" s="104"/>
      <c r="VJ3236" s="104"/>
      <c r="VK3236" s="104"/>
      <c r="VL3236" s="104"/>
      <c r="VM3236" s="104"/>
      <c r="VN3236" s="104"/>
      <c r="VO3236" s="104"/>
      <c r="VP3236" s="104"/>
      <c r="VQ3236" s="104"/>
      <c r="VR3236" s="104"/>
      <c r="VS3236" s="104"/>
      <c r="VT3236" s="104"/>
      <c r="VU3236" s="104"/>
      <c r="VV3236" s="104"/>
      <c r="VW3236" s="104"/>
      <c r="VX3236" s="104"/>
      <c r="VY3236" s="104"/>
      <c r="VZ3236" s="104"/>
      <c r="WA3236" s="104"/>
      <c r="WB3236" s="104"/>
      <c r="WC3236" s="104"/>
      <c r="WD3236" s="104"/>
      <c r="WE3236" s="104"/>
      <c r="WF3236" s="104"/>
      <c r="WG3236" s="104"/>
      <c r="WH3236" s="104"/>
      <c r="WI3236" s="104"/>
      <c r="WJ3236" s="104"/>
      <c r="WK3236" s="104"/>
      <c r="WL3236" s="104"/>
      <c r="WM3236" s="104"/>
      <c r="WN3236" s="104"/>
      <c r="WO3236" s="104"/>
      <c r="WP3236" s="104"/>
      <c r="WQ3236" s="104"/>
      <c r="WR3236" s="104"/>
      <c r="WS3236" s="104"/>
      <c r="WT3236" s="104"/>
      <c r="WU3236" s="104"/>
      <c r="WV3236" s="104"/>
      <c r="WW3236" s="104"/>
      <c r="WX3236" s="104"/>
      <c r="WY3236" s="104"/>
      <c r="WZ3236" s="104"/>
      <c r="XA3236" s="104"/>
      <c r="XB3236" s="104"/>
      <c r="XC3236" s="104"/>
      <c r="XD3236" s="104"/>
      <c r="XE3236" s="104"/>
      <c r="XF3236" s="104"/>
      <c r="XG3236" s="104"/>
      <c r="XH3236" s="104"/>
      <c r="XI3236" s="104"/>
      <c r="XJ3236" s="104"/>
      <c r="XK3236" s="104"/>
      <c r="XL3236" s="104"/>
      <c r="XM3236" s="104"/>
      <c r="XN3236" s="104"/>
      <c r="XO3236" s="104"/>
      <c r="XP3236" s="104"/>
      <c r="XQ3236" s="104"/>
      <c r="XR3236" s="104"/>
      <c r="XS3236" s="104"/>
      <c r="XT3236" s="104"/>
      <c r="XU3236" s="104"/>
      <c r="XV3236" s="104"/>
      <c r="XW3236" s="104"/>
      <c r="XX3236" s="104"/>
      <c r="XY3236" s="104"/>
      <c r="XZ3236" s="104"/>
      <c r="YA3236" s="104"/>
      <c r="YB3236" s="104"/>
      <c r="YC3236" s="104"/>
      <c r="YD3236" s="104"/>
      <c r="YE3236" s="104"/>
      <c r="YF3236" s="104"/>
      <c r="YG3236" s="104"/>
      <c r="YH3236" s="104"/>
      <c r="YI3236" s="104"/>
      <c r="YJ3236" s="104"/>
      <c r="YK3236" s="104"/>
      <c r="YL3236" s="104"/>
      <c r="YM3236" s="104"/>
      <c r="YN3236" s="104"/>
      <c r="YO3236" s="104"/>
      <c r="YP3236" s="104"/>
      <c r="YQ3236" s="104"/>
      <c r="YR3236" s="104"/>
      <c r="YS3236" s="104"/>
      <c r="YT3236" s="104"/>
      <c r="YU3236" s="104"/>
      <c r="YV3236" s="104"/>
      <c r="YW3236" s="104"/>
      <c r="YX3236" s="104"/>
      <c r="YY3236" s="104"/>
      <c r="YZ3236" s="104"/>
      <c r="ZA3236" s="104"/>
      <c r="ZB3236" s="104"/>
      <c r="ZC3236" s="104"/>
      <c r="ZD3236" s="104"/>
      <c r="ZE3236" s="104"/>
      <c r="ZF3236" s="104"/>
      <c r="ZG3236" s="104"/>
      <c r="ZH3236" s="104"/>
      <c r="ZI3236" s="104"/>
      <c r="ZJ3236" s="104"/>
      <c r="ZK3236" s="104"/>
      <c r="ZL3236" s="104"/>
      <c r="ZM3236" s="104"/>
      <c r="ZN3236" s="104"/>
      <c r="ZO3236" s="104"/>
      <c r="ZP3236" s="104"/>
      <c r="ZQ3236" s="104"/>
      <c r="ZR3236" s="104"/>
      <c r="ZS3236" s="104"/>
      <c r="ZT3236" s="104"/>
      <c r="ZU3236" s="104"/>
      <c r="ZV3236" s="104"/>
      <c r="ZW3236" s="104"/>
      <c r="ZX3236" s="104"/>
      <c r="ZY3236" s="104"/>
      <c r="ZZ3236" s="104"/>
      <c r="AAA3236" s="104"/>
      <c r="AAB3236" s="104"/>
      <c r="AAC3236" s="104"/>
      <c r="AAD3236" s="104"/>
      <c r="AAE3236" s="104"/>
      <c r="AAF3236" s="104"/>
      <c r="AAG3236" s="104"/>
      <c r="AAH3236" s="104"/>
      <c r="AAI3236" s="104"/>
      <c r="AAJ3236" s="104"/>
      <c r="AAK3236" s="104"/>
      <c r="AAL3236" s="104"/>
      <c r="AAM3236" s="104"/>
      <c r="AAN3236" s="104"/>
      <c r="AAO3236" s="104"/>
      <c r="AAP3236" s="104"/>
      <c r="AAQ3236" s="104"/>
      <c r="AAR3236" s="104"/>
      <c r="AAS3236" s="104"/>
      <c r="AAT3236" s="104"/>
      <c r="AAU3236" s="104"/>
      <c r="AAV3236" s="104"/>
      <c r="AAW3236" s="104"/>
      <c r="AAX3236" s="104"/>
      <c r="AAY3236" s="104"/>
      <c r="AAZ3236" s="104"/>
      <c r="ABA3236" s="104"/>
      <c r="ABB3236" s="104"/>
      <c r="ABC3236" s="104"/>
      <c r="ABD3236" s="104"/>
      <c r="ABE3236" s="104"/>
      <c r="ABF3236" s="104"/>
      <c r="ABG3236" s="104"/>
      <c r="ABH3236" s="104"/>
      <c r="ABI3236" s="104"/>
      <c r="ABJ3236" s="104"/>
      <c r="ABK3236" s="104"/>
      <c r="ABL3236" s="104"/>
      <c r="ABM3236" s="104"/>
      <c r="ABN3236" s="104"/>
      <c r="ABO3236" s="104"/>
      <c r="ABP3236" s="104"/>
      <c r="ABQ3236" s="104"/>
      <c r="ABR3236" s="104"/>
      <c r="ABS3236" s="104"/>
      <c r="ABT3236" s="104"/>
      <c r="ABU3236" s="104"/>
      <c r="ABV3236" s="104"/>
      <c r="ABW3236" s="104"/>
      <c r="ABX3236" s="104"/>
      <c r="ABY3236" s="104"/>
      <c r="ABZ3236" s="104"/>
      <c r="ACA3236" s="104"/>
      <c r="ACB3236" s="104"/>
      <c r="ACC3236" s="104"/>
      <c r="ACD3236" s="104"/>
      <c r="ACE3236" s="104"/>
      <c r="ACF3236" s="104"/>
      <c r="ACG3236" s="104"/>
      <c r="ACH3236" s="104"/>
      <c r="ACI3236" s="104"/>
      <c r="ACJ3236" s="104"/>
      <c r="ACK3236" s="104"/>
      <c r="ACL3236" s="104"/>
      <c r="ACM3236" s="104"/>
      <c r="ACN3236" s="104"/>
      <c r="ACO3236" s="104"/>
      <c r="ACP3236" s="104"/>
      <c r="ACQ3236" s="104"/>
      <c r="ACR3236" s="104"/>
      <c r="ACS3236" s="104"/>
      <c r="ACT3236" s="104"/>
      <c r="ACU3236" s="104"/>
      <c r="ACV3236" s="104"/>
      <c r="ACW3236" s="104"/>
      <c r="ACX3236" s="104"/>
      <c r="ACY3236" s="104"/>
      <c r="ACZ3236" s="104"/>
      <c r="ADA3236" s="104"/>
      <c r="ADB3236" s="104"/>
      <c r="ADC3236" s="104"/>
      <c r="ADD3236" s="104"/>
      <c r="ADE3236" s="104"/>
      <c r="ADF3236" s="104"/>
      <c r="ADG3236" s="104"/>
      <c r="ADH3236" s="104"/>
      <c r="ADI3236" s="104"/>
      <c r="ADJ3236" s="104"/>
      <c r="ADK3236" s="104"/>
      <c r="ADL3236" s="104"/>
      <c r="ADM3236" s="104"/>
      <c r="ADN3236" s="104"/>
      <c r="ADO3236" s="104"/>
      <c r="ADP3236" s="104"/>
      <c r="ADQ3236" s="104"/>
      <c r="ADR3236" s="104"/>
      <c r="ADS3236" s="104"/>
      <c r="ADT3236" s="104"/>
      <c r="ADU3236" s="104"/>
      <c r="ADV3236" s="104"/>
      <c r="ADW3236" s="104"/>
      <c r="ADX3236" s="104"/>
      <c r="ADY3236" s="104"/>
      <c r="ADZ3236" s="104"/>
      <c r="AEA3236" s="104"/>
      <c r="AEB3236" s="104"/>
      <c r="AEC3236" s="104"/>
      <c r="AED3236" s="104"/>
      <c r="AEE3236" s="104"/>
      <c r="AEF3236" s="104"/>
      <c r="AEG3236" s="104"/>
      <c r="AEH3236" s="104"/>
      <c r="AEI3236" s="104"/>
      <c r="AEJ3236" s="104"/>
      <c r="AEK3236" s="104"/>
      <c r="AEL3236" s="104"/>
      <c r="AEM3236" s="104"/>
      <c r="AEN3236" s="104"/>
      <c r="AEO3236" s="104"/>
      <c r="AEP3236" s="104"/>
      <c r="AEQ3236" s="104"/>
      <c r="AER3236" s="104"/>
      <c r="AES3236" s="104"/>
      <c r="AET3236" s="104"/>
      <c r="AEU3236" s="104"/>
      <c r="AEV3236" s="104"/>
      <c r="AEW3236" s="104"/>
      <c r="AEX3236" s="104"/>
      <c r="AEY3236" s="104"/>
      <c r="AEZ3236" s="104"/>
      <c r="AFA3236" s="104"/>
      <c r="AFB3236" s="104"/>
      <c r="AFC3236" s="104"/>
      <c r="AFD3236" s="104"/>
      <c r="AFE3236" s="104"/>
      <c r="AFF3236" s="104"/>
      <c r="AFG3236" s="104"/>
      <c r="AFH3236" s="104"/>
      <c r="AFI3236" s="104"/>
      <c r="AFJ3236" s="104"/>
      <c r="AFK3236" s="104"/>
      <c r="AFL3236" s="104"/>
      <c r="AFM3236" s="104"/>
      <c r="AFN3236" s="104"/>
      <c r="AFO3236" s="104"/>
      <c r="AFP3236" s="104"/>
      <c r="AFQ3236" s="104"/>
      <c r="AFR3236" s="104"/>
      <c r="AFS3236" s="104"/>
      <c r="AFT3236" s="104"/>
      <c r="AFU3236" s="104"/>
      <c r="AFV3236" s="104"/>
      <c r="AFW3236" s="104"/>
      <c r="AFX3236" s="104"/>
      <c r="AFY3236" s="104"/>
      <c r="AFZ3236" s="104"/>
      <c r="AGA3236" s="104"/>
      <c r="AGB3236" s="104"/>
      <c r="AGC3236" s="104"/>
      <c r="AGD3236" s="104"/>
      <c r="AGE3236" s="104"/>
      <c r="AGF3236" s="104"/>
      <c r="AGG3236" s="104"/>
      <c r="AGH3236" s="104"/>
      <c r="AGI3236" s="104"/>
      <c r="AGJ3236" s="104"/>
      <c r="AGK3236" s="104"/>
      <c r="AGL3236" s="104"/>
      <c r="AGM3236" s="104"/>
      <c r="AGN3236" s="104"/>
      <c r="AGO3236" s="104"/>
      <c r="AGP3236" s="104"/>
      <c r="AGQ3236" s="104"/>
      <c r="AGR3236" s="104"/>
      <c r="AGS3236" s="104"/>
      <c r="AGT3236" s="104"/>
      <c r="AGU3236" s="104"/>
      <c r="AGV3236" s="104"/>
      <c r="AGW3236" s="104"/>
      <c r="AGX3236" s="104"/>
      <c r="AGY3236" s="104"/>
      <c r="AGZ3236" s="104"/>
      <c r="AHA3236" s="104"/>
      <c r="AHB3236" s="104"/>
      <c r="AHC3236" s="104"/>
      <c r="AHD3236" s="104"/>
      <c r="AHE3236" s="104"/>
      <c r="AHF3236" s="104"/>
      <c r="AHG3236" s="104"/>
      <c r="AHH3236" s="104"/>
      <c r="AHI3236" s="104"/>
      <c r="AHJ3236" s="104"/>
      <c r="AHK3236" s="104"/>
      <c r="AHL3236" s="104"/>
      <c r="AHM3236" s="104"/>
      <c r="AHN3236" s="104"/>
      <c r="AHO3236" s="104"/>
      <c r="AHP3236" s="104"/>
      <c r="AHQ3236" s="104"/>
      <c r="AHR3236" s="104"/>
      <c r="AHS3236" s="104"/>
      <c r="AHT3236" s="104"/>
      <c r="AHU3236" s="104"/>
      <c r="AHV3236" s="104"/>
      <c r="AHW3236" s="104"/>
      <c r="AHX3236" s="104"/>
      <c r="AHY3236" s="104"/>
      <c r="AHZ3236" s="104"/>
      <c r="AIA3236" s="104"/>
      <c r="AIB3236" s="104"/>
      <c r="AIC3236" s="104"/>
      <c r="AID3236" s="104"/>
      <c r="AIE3236" s="104"/>
      <c r="AIF3236" s="104"/>
      <c r="AIG3236" s="104"/>
      <c r="AIH3236" s="104"/>
      <c r="AII3236" s="104"/>
      <c r="AIJ3236" s="104"/>
      <c r="AIK3236" s="104"/>
      <c r="AIL3236" s="104"/>
      <c r="AIM3236" s="104"/>
      <c r="AIN3236" s="104"/>
      <c r="AIO3236" s="104"/>
      <c r="AIP3236" s="104"/>
      <c r="AIQ3236" s="104"/>
      <c r="AIR3236" s="104"/>
      <c r="AIS3236" s="104"/>
      <c r="AIT3236" s="104"/>
      <c r="AIU3236" s="104"/>
      <c r="AIV3236" s="104"/>
      <c r="AIW3236" s="104"/>
      <c r="AIX3236" s="104"/>
      <c r="AIY3236" s="104"/>
      <c r="AIZ3236" s="104"/>
      <c r="AJA3236" s="104"/>
      <c r="AJB3236" s="104"/>
      <c r="AJC3236" s="104"/>
      <c r="AJD3236" s="104"/>
      <c r="AJE3236" s="104"/>
      <c r="AJF3236" s="104"/>
      <c r="AJG3236" s="104"/>
      <c r="AJH3236" s="104"/>
      <c r="AJI3236" s="104"/>
      <c r="AJJ3236" s="104"/>
      <c r="AJK3236" s="104"/>
      <c r="AJL3236" s="104"/>
      <c r="AJM3236" s="104"/>
      <c r="AJN3236" s="104"/>
      <c r="AJO3236" s="104"/>
      <c r="AJP3236" s="104"/>
      <c r="AJQ3236" s="104"/>
      <c r="AJR3236" s="104"/>
      <c r="AJS3236" s="104"/>
      <c r="AJT3236" s="104"/>
      <c r="AJU3236" s="104"/>
      <c r="AJV3236" s="104"/>
      <c r="AJW3236" s="104"/>
      <c r="AJX3236" s="104"/>
      <c r="AJY3236" s="104"/>
      <c r="AJZ3236" s="104"/>
      <c r="AKA3236" s="104"/>
      <c r="AKB3236" s="104"/>
      <c r="AKC3236" s="104"/>
      <c r="AKD3236" s="104"/>
      <c r="AKE3236" s="104"/>
      <c r="AKF3236" s="104"/>
      <c r="AKG3236" s="104"/>
      <c r="AKH3236" s="104"/>
      <c r="AKI3236" s="104"/>
      <c r="AKJ3236" s="104"/>
      <c r="AKK3236" s="104"/>
      <c r="AKL3236" s="104"/>
      <c r="AKM3236" s="104"/>
      <c r="AKN3236" s="104"/>
      <c r="AKO3236" s="104"/>
      <c r="AKP3236" s="104"/>
      <c r="AKQ3236" s="104"/>
      <c r="AKR3236" s="104"/>
      <c r="AKS3236" s="104"/>
      <c r="AKT3236" s="104"/>
      <c r="AKU3236" s="104"/>
      <c r="AKV3236" s="104"/>
      <c r="AKW3236" s="104"/>
      <c r="AKX3236" s="104"/>
      <c r="AKY3236" s="104"/>
      <c r="AKZ3236" s="104"/>
      <c r="ALA3236" s="104"/>
      <c r="ALB3236" s="104"/>
      <c r="ALC3236" s="104"/>
      <c r="ALD3236" s="104"/>
      <c r="ALE3236" s="104"/>
      <c r="ALF3236" s="104"/>
      <c r="ALG3236" s="104"/>
      <c r="ALH3236" s="104"/>
      <c r="ALI3236" s="104"/>
      <c r="ALJ3236" s="104"/>
      <c r="ALK3236" s="104"/>
      <c r="ALL3236" s="104"/>
      <c r="ALM3236" s="104"/>
      <c r="ALN3236" s="104"/>
      <c r="ALO3236" s="104"/>
      <c r="ALP3236" s="104"/>
      <c r="ALQ3236" s="104"/>
      <c r="ALR3236" s="104"/>
      <c r="ALS3236" s="104"/>
      <c r="ALT3236" s="104"/>
      <c r="ALU3236" s="104"/>
      <c r="ALV3236" s="104"/>
      <c r="ALW3236" s="104"/>
      <c r="ALX3236" s="104"/>
      <c r="ALY3236" s="104"/>
      <c r="ALZ3236" s="104"/>
      <c r="AMA3236" s="104"/>
      <c r="AMB3236" s="104"/>
      <c r="AMC3236" s="104"/>
      <c r="AMD3236" s="104"/>
      <c r="AME3236" s="104"/>
      <c r="AMF3236" s="104"/>
      <c r="AMG3236" s="104"/>
      <c r="AMH3236" s="104"/>
      <c r="AMI3236" s="104"/>
      <c r="AMJ3236" s="104"/>
      <c r="AMK3236" s="104"/>
      <c r="AML3236" s="104"/>
      <c r="AMM3236" s="104"/>
      <c r="AMN3236" s="104"/>
      <c r="AMO3236" s="104"/>
    </row>
    <row r="3237" spans="1:1029" s="88" customFormat="1" x14ac:dyDescent="0.35">
      <c r="A3237" s="21">
        <v>10141103</v>
      </c>
      <c r="B3237" s="135" t="s">
        <v>18023</v>
      </c>
      <c r="C3237" s="135" t="s">
        <v>18022</v>
      </c>
      <c r="D3237" s="124" t="s">
        <v>3631</v>
      </c>
      <c r="E3237" s="114" t="str">
        <f t="shared" si="601"/>
        <v>MINISUBESTAÇÃO MARCA:EFACEC PT 410 PT 410</v>
      </c>
      <c r="F3237" s="124"/>
      <c r="G3237" s="124" t="s">
        <v>3631</v>
      </c>
      <c r="H3237" s="124" t="s">
        <v>571</v>
      </c>
      <c r="I3237" s="124"/>
      <c r="J3237" s="124"/>
      <c r="K3237" s="124"/>
      <c r="L3237" s="124"/>
      <c r="M3237" s="124">
        <v>500</v>
      </c>
      <c r="N3237" s="124">
        <v>11</v>
      </c>
      <c r="O3237" s="21">
        <v>0.4</v>
      </c>
      <c r="P3237" s="124" t="s">
        <v>514</v>
      </c>
      <c r="Q3237" s="124">
        <v>2010</v>
      </c>
      <c r="R3237" s="124" t="s">
        <v>27</v>
      </c>
      <c r="S3237" s="124" t="s">
        <v>18374</v>
      </c>
      <c r="T3237" s="116">
        <v>2426</v>
      </c>
      <c r="U3237" s="111">
        <v>45</v>
      </c>
      <c r="V3237" s="113">
        <f t="shared" si="602"/>
        <v>2067.491111111111</v>
      </c>
      <c r="W3237" s="113">
        <f t="shared" si="603"/>
        <v>358.50888888888903</v>
      </c>
      <c r="X3237" s="112">
        <f t="shared" si="604"/>
        <v>358508.88888888905</v>
      </c>
      <c r="Y3237" s="111"/>
      <c r="Z3237" s="110">
        <f t="shared" si="612"/>
        <v>38</v>
      </c>
      <c r="AA3237" s="109">
        <f t="shared" si="605"/>
        <v>121.30000000000001</v>
      </c>
      <c r="AB3237" s="109">
        <f t="shared" si="606"/>
        <v>121300.00000000001</v>
      </c>
      <c r="AC3237" s="108">
        <f t="shared" si="607"/>
        <v>2304.6999999999998</v>
      </c>
      <c r="AD3237" s="107">
        <f t="shared" si="608"/>
        <v>2.2222222222222223E-2</v>
      </c>
      <c r="AE3237" s="106">
        <f t="shared" si="609"/>
        <v>51.215555555555554</v>
      </c>
      <c r="AF3237" s="105">
        <f t="shared" si="610"/>
        <v>409.7244444444446</v>
      </c>
      <c r="AG3237" s="105">
        <f t="shared" si="611"/>
        <v>2016.2755555555555</v>
      </c>
    </row>
    <row r="3238" spans="1:1029" s="88" customFormat="1" x14ac:dyDescent="0.35">
      <c r="A3238" s="21">
        <v>10141103</v>
      </c>
      <c r="B3238" s="135" t="s">
        <v>18023</v>
      </c>
      <c r="C3238" s="135" t="s">
        <v>18022</v>
      </c>
      <c r="D3238" s="124" t="s">
        <v>18373</v>
      </c>
      <c r="E3238" s="114" t="str">
        <f t="shared" si="601"/>
        <v>MINISUBESTAÇÃO MARCA:EFACEC PTS 12A PTS 12A</v>
      </c>
      <c r="F3238" s="124"/>
      <c r="G3238" s="124" t="s">
        <v>18373</v>
      </c>
      <c r="H3238" s="124" t="s">
        <v>571</v>
      </c>
      <c r="I3238" s="124"/>
      <c r="J3238" s="124" t="s">
        <v>846</v>
      </c>
      <c r="K3238" s="124"/>
      <c r="L3238" s="124"/>
      <c r="M3238" s="124">
        <v>500</v>
      </c>
      <c r="N3238" s="124">
        <v>11</v>
      </c>
      <c r="O3238" s="21">
        <v>0.4</v>
      </c>
      <c r="P3238" s="124" t="s">
        <v>514</v>
      </c>
      <c r="Q3238" s="124">
        <v>2010</v>
      </c>
      <c r="R3238" s="124" t="s">
        <v>27</v>
      </c>
      <c r="S3238" s="124"/>
      <c r="T3238" s="116">
        <v>2426</v>
      </c>
      <c r="U3238" s="111">
        <v>45</v>
      </c>
      <c r="V3238" s="113">
        <f t="shared" si="602"/>
        <v>2067.491111111111</v>
      </c>
      <c r="W3238" s="113">
        <f t="shared" si="603"/>
        <v>358.50888888888903</v>
      </c>
      <c r="X3238" s="112">
        <f t="shared" si="604"/>
        <v>358508.88888888905</v>
      </c>
      <c r="Y3238" s="111"/>
      <c r="Z3238" s="110">
        <f t="shared" si="612"/>
        <v>38</v>
      </c>
      <c r="AA3238" s="109">
        <f t="shared" si="605"/>
        <v>121.30000000000001</v>
      </c>
      <c r="AB3238" s="109">
        <f t="shared" si="606"/>
        <v>121300.00000000001</v>
      </c>
      <c r="AC3238" s="108">
        <f t="shared" si="607"/>
        <v>2304.6999999999998</v>
      </c>
      <c r="AD3238" s="107">
        <f t="shared" si="608"/>
        <v>2.2222222222222223E-2</v>
      </c>
      <c r="AE3238" s="106">
        <f t="shared" si="609"/>
        <v>51.215555555555554</v>
      </c>
      <c r="AF3238" s="105">
        <f t="shared" si="610"/>
        <v>409.7244444444446</v>
      </c>
      <c r="AG3238" s="105">
        <f t="shared" si="611"/>
        <v>2016.2755555555555</v>
      </c>
    </row>
    <row r="3239" spans="1:1029" s="88" customFormat="1" x14ac:dyDescent="0.35">
      <c r="A3239" s="21">
        <v>10141103</v>
      </c>
      <c r="B3239" s="135" t="s">
        <v>18023</v>
      </c>
      <c r="C3239" s="135" t="s">
        <v>18022</v>
      </c>
      <c r="D3239" s="124" t="s">
        <v>9437</v>
      </c>
      <c r="E3239" s="114" t="str">
        <f t="shared" si="601"/>
        <v>MINISUBESTAÇÃO MARCA:EFACEC PT 336 PT 336</v>
      </c>
      <c r="F3239" s="124"/>
      <c r="G3239" s="124" t="s">
        <v>9437</v>
      </c>
      <c r="H3239" s="124" t="s">
        <v>571</v>
      </c>
      <c r="I3239" s="124"/>
      <c r="J3239" s="124" t="s">
        <v>18372</v>
      </c>
      <c r="K3239" s="124"/>
      <c r="L3239" s="124"/>
      <c r="M3239" s="124">
        <v>315</v>
      </c>
      <c r="N3239" s="124">
        <v>11</v>
      </c>
      <c r="O3239" s="21">
        <v>0.4</v>
      </c>
      <c r="P3239" s="124" t="s">
        <v>514</v>
      </c>
      <c r="Q3239" s="124">
        <v>2010</v>
      </c>
      <c r="R3239" s="124" t="s">
        <v>27</v>
      </c>
      <c r="S3239" s="124"/>
      <c r="T3239" s="116">
        <v>1213</v>
      </c>
      <c r="U3239" s="111">
        <v>45</v>
      </c>
      <c r="V3239" s="113">
        <f t="shared" si="602"/>
        <v>1033.7455555555555</v>
      </c>
      <c r="W3239" s="113">
        <f t="shared" si="603"/>
        <v>179.25444444444452</v>
      </c>
      <c r="X3239" s="112">
        <f t="shared" si="604"/>
        <v>179254.44444444453</v>
      </c>
      <c r="Y3239" s="111"/>
      <c r="Z3239" s="110">
        <f t="shared" si="612"/>
        <v>38</v>
      </c>
      <c r="AA3239" s="109">
        <f t="shared" si="605"/>
        <v>60.650000000000006</v>
      </c>
      <c r="AB3239" s="109">
        <f t="shared" si="606"/>
        <v>60650.000000000007</v>
      </c>
      <c r="AC3239" s="108">
        <f t="shared" si="607"/>
        <v>1152.3499999999999</v>
      </c>
      <c r="AD3239" s="107">
        <f t="shared" si="608"/>
        <v>2.2222222222222223E-2</v>
      </c>
      <c r="AE3239" s="106">
        <f t="shared" si="609"/>
        <v>25.607777777777777</v>
      </c>
      <c r="AF3239" s="105">
        <f t="shared" si="610"/>
        <v>204.8622222222223</v>
      </c>
      <c r="AG3239" s="105">
        <f t="shared" si="611"/>
        <v>1008.1377777777777</v>
      </c>
    </row>
    <row r="3240" spans="1:1029" s="88" customFormat="1" x14ac:dyDescent="0.35">
      <c r="A3240" s="21">
        <v>10141103</v>
      </c>
      <c r="B3240" s="135" t="s">
        <v>18023</v>
      </c>
      <c r="C3240" s="135" t="s">
        <v>18022</v>
      </c>
      <c r="D3240" s="124" t="s">
        <v>18328</v>
      </c>
      <c r="E3240" s="114" t="str">
        <f t="shared" si="601"/>
        <v>MINISUBESTAÇÃO MARCA:EFACEC PT 398 PT 398</v>
      </c>
      <c r="F3240" s="124"/>
      <c r="G3240" s="124" t="s">
        <v>18328</v>
      </c>
      <c r="H3240" s="124" t="s">
        <v>571</v>
      </c>
      <c r="I3240" s="124"/>
      <c r="J3240" s="124"/>
      <c r="K3240" s="139"/>
      <c r="L3240" s="139"/>
      <c r="M3240" s="124">
        <v>500</v>
      </c>
      <c r="N3240" s="124">
        <v>11</v>
      </c>
      <c r="O3240" s="21">
        <v>0.4</v>
      </c>
      <c r="P3240" s="124" t="s">
        <v>514</v>
      </c>
      <c r="Q3240" s="124">
        <v>2010</v>
      </c>
      <c r="R3240" s="124" t="s">
        <v>27</v>
      </c>
      <c r="S3240" s="124"/>
      <c r="T3240" s="116">
        <v>2426</v>
      </c>
      <c r="U3240" s="111">
        <v>45</v>
      </c>
      <c r="V3240" s="113">
        <f t="shared" si="602"/>
        <v>2067.491111111111</v>
      </c>
      <c r="W3240" s="113">
        <f t="shared" si="603"/>
        <v>358.50888888888903</v>
      </c>
      <c r="X3240" s="112">
        <f t="shared" si="604"/>
        <v>358508.88888888905</v>
      </c>
      <c r="Y3240" s="111"/>
      <c r="Z3240" s="110">
        <f t="shared" si="612"/>
        <v>38</v>
      </c>
      <c r="AA3240" s="109">
        <f t="shared" si="605"/>
        <v>121.30000000000001</v>
      </c>
      <c r="AB3240" s="109">
        <f t="shared" si="606"/>
        <v>121300.00000000001</v>
      </c>
      <c r="AC3240" s="108">
        <f t="shared" si="607"/>
        <v>2304.6999999999998</v>
      </c>
      <c r="AD3240" s="107">
        <f t="shared" si="608"/>
        <v>2.2222222222222223E-2</v>
      </c>
      <c r="AE3240" s="106">
        <f t="shared" si="609"/>
        <v>51.215555555555554</v>
      </c>
      <c r="AF3240" s="105">
        <f t="shared" si="610"/>
        <v>409.7244444444446</v>
      </c>
      <c r="AG3240" s="105">
        <f t="shared" si="611"/>
        <v>2016.2755555555555</v>
      </c>
    </row>
    <row r="3241" spans="1:1029" s="88" customFormat="1" x14ac:dyDescent="0.35">
      <c r="A3241" s="21">
        <v>10141103</v>
      </c>
      <c r="B3241" s="135" t="s">
        <v>18023</v>
      </c>
      <c r="C3241" s="135" t="s">
        <v>18022</v>
      </c>
      <c r="D3241" s="124" t="s">
        <v>18371</v>
      </c>
      <c r="E3241" s="114" t="str">
        <f t="shared" si="601"/>
        <v>MINISUBESTAÇÃO MARCA:EFACEC PT 402 PT 402</v>
      </c>
      <c r="F3241" s="124"/>
      <c r="G3241" s="124" t="s">
        <v>18371</v>
      </c>
      <c r="H3241" s="124" t="s">
        <v>571</v>
      </c>
      <c r="I3241" s="124"/>
      <c r="J3241" s="124"/>
      <c r="K3241" s="139"/>
      <c r="L3241" s="139"/>
      <c r="M3241" s="124">
        <v>630</v>
      </c>
      <c r="N3241" s="124">
        <v>11</v>
      </c>
      <c r="O3241" s="21">
        <v>0.4</v>
      </c>
      <c r="P3241" s="124" t="s">
        <v>514</v>
      </c>
      <c r="Q3241" s="124">
        <v>2010</v>
      </c>
      <c r="R3241" s="124" t="s">
        <v>27</v>
      </c>
      <c r="S3241" s="124" t="s">
        <v>18370</v>
      </c>
      <c r="T3241" s="116">
        <v>2772</v>
      </c>
      <c r="U3241" s="111">
        <v>45</v>
      </c>
      <c r="V3241" s="113">
        <f t="shared" si="602"/>
        <v>2362.36</v>
      </c>
      <c r="W3241" s="113">
        <f t="shared" si="603"/>
        <v>409.63999999999987</v>
      </c>
      <c r="X3241" s="112">
        <f t="shared" si="604"/>
        <v>409639.99999999988</v>
      </c>
      <c r="Y3241" s="111"/>
      <c r="Z3241" s="110">
        <f t="shared" si="612"/>
        <v>38</v>
      </c>
      <c r="AA3241" s="109">
        <f t="shared" si="605"/>
        <v>138.6</v>
      </c>
      <c r="AB3241" s="109">
        <f t="shared" si="606"/>
        <v>138600</v>
      </c>
      <c r="AC3241" s="108">
        <f t="shared" si="607"/>
        <v>2633.4</v>
      </c>
      <c r="AD3241" s="107">
        <f t="shared" si="608"/>
        <v>2.2222222222222223E-2</v>
      </c>
      <c r="AE3241" s="106">
        <f t="shared" si="609"/>
        <v>58.52</v>
      </c>
      <c r="AF3241" s="105">
        <f t="shared" si="610"/>
        <v>468.15999999999985</v>
      </c>
      <c r="AG3241" s="105">
        <f t="shared" si="611"/>
        <v>2303.84</v>
      </c>
    </row>
    <row r="3242" spans="1:1029" s="88" customFormat="1" x14ac:dyDescent="0.35">
      <c r="A3242" s="21">
        <v>10141103</v>
      </c>
      <c r="B3242" s="135" t="s">
        <v>18023</v>
      </c>
      <c r="C3242" s="135" t="s">
        <v>18022</v>
      </c>
      <c r="D3242" s="124" t="s">
        <v>3747</v>
      </c>
      <c r="E3242" s="114" t="str">
        <f t="shared" si="601"/>
        <v>MINISUBESTAÇÃO MARCA: PTS 17 PTS 17</v>
      </c>
      <c r="F3242" s="124"/>
      <c r="G3242" s="124" t="s">
        <v>3747</v>
      </c>
      <c r="H3242" s="124" t="s">
        <v>571</v>
      </c>
      <c r="I3242" s="124"/>
      <c r="J3242" s="124" t="s">
        <v>18369</v>
      </c>
      <c r="K3242" s="139"/>
      <c r="L3242" s="139"/>
      <c r="M3242" s="124">
        <v>100</v>
      </c>
      <c r="N3242" s="124">
        <v>11</v>
      </c>
      <c r="O3242" s="21">
        <v>0.4</v>
      </c>
      <c r="P3242" s="124" t="s">
        <v>514</v>
      </c>
      <c r="Q3242" s="124">
        <v>2010</v>
      </c>
      <c r="R3242" s="124"/>
      <c r="S3242" s="124"/>
      <c r="T3242" s="116">
        <v>1733</v>
      </c>
      <c r="U3242" s="111">
        <v>45</v>
      </c>
      <c r="V3242" s="113">
        <f t="shared" si="602"/>
        <v>1476.901111111111</v>
      </c>
      <c r="W3242" s="113">
        <f t="shared" si="603"/>
        <v>256.09888888888895</v>
      </c>
      <c r="X3242" s="112">
        <f t="shared" si="604"/>
        <v>256098.88888888896</v>
      </c>
      <c r="Y3242" s="111"/>
      <c r="Z3242" s="110">
        <f t="shared" si="612"/>
        <v>38</v>
      </c>
      <c r="AA3242" s="109">
        <f t="shared" si="605"/>
        <v>86.65</v>
      </c>
      <c r="AB3242" s="109">
        <f t="shared" si="606"/>
        <v>86650</v>
      </c>
      <c r="AC3242" s="108">
        <f t="shared" si="607"/>
        <v>1646.35</v>
      </c>
      <c r="AD3242" s="107">
        <f t="shared" si="608"/>
        <v>2.2222222222222223E-2</v>
      </c>
      <c r="AE3242" s="106">
        <f t="shared" si="609"/>
        <v>36.585555555555558</v>
      </c>
      <c r="AF3242" s="105">
        <f t="shared" si="610"/>
        <v>292.68444444444452</v>
      </c>
      <c r="AG3242" s="105">
        <f t="shared" si="611"/>
        <v>1440.3155555555554</v>
      </c>
    </row>
    <row r="3243" spans="1:1029" s="88" customFormat="1" x14ac:dyDescent="0.35">
      <c r="A3243" s="21">
        <v>10141103</v>
      </c>
      <c r="B3243" s="135" t="s">
        <v>18023</v>
      </c>
      <c r="C3243" s="135" t="s">
        <v>18022</v>
      </c>
      <c r="D3243" s="124" t="s">
        <v>18368</v>
      </c>
      <c r="E3243" s="114" t="str">
        <f t="shared" si="601"/>
        <v>MINISUBESTAÇÃO MARCA:EFACEC PT 437 PT 437</v>
      </c>
      <c r="F3243" s="124"/>
      <c r="G3243" s="124" t="s">
        <v>18368</v>
      </c>
      <c r="H3243" s="124" t="s">
        <v>571</v>
      </c>
      <c r="I3243" s="124"/>
      <c r="J3243" s="124"/>
      <c r="K3243" s="139"/>
      <c r="L3243" s="139"/>
      <c r="M3243" s="124">
        <v>500</v>
      </c>
      <c r="N3243" s="124">
        <v>11</v>
      </c>
      <c r="O3243" s="21">
        <v>0.4</v>
      </c>
      <c r="P3243" s="124" t="s">
        <v>514</v>
      </c>
      <c r="Q3243" s="124">
        <v>2010</v>
      </c>
      <c r="R3243" s="124" t="s">
        <v>27</v>
      </c>
      <c r="S3243" s="124" t="s">
        <v>18367</v>
      </c>
      <c r="T3243" s="116">
        <v>2426</v>
      </c>
      <c r="U3243" s="111">
        <v>45</v>
      </c>
      <c r="V3243" s="113">
        <f t="shared" si="602"/>
        <v>2067.491111111111</v>
      </c>
      <c r="W3243" s="113">
        <f t="shared" si="603"/>
        <v>358.50888888888903</v>
      </c>
      <c r="X3243" s="112">
        <f t="shared" si="604"/>
        <v>358508.88888888905</v>
      </c>
      <c r="Y3243" s="111"/>
      <c r="Z3243" s="110">
        <f t="shared" si="612"/>
        <v>38</v>
      </c>
      <c r="AA3243" s="109">
        <f t="shared" si="605"/>
        <v>121.30000000000001</v>
      </c>
      <c r="AB3243" s="109">
        <f t="shared" si="606"/>
        <v>121300.00000000001</v>
      </c>
      <c r="AC3243" s="108">
        <f t="shared" si="607"/>
        <v>2304.6999999999998</v>
      </c>
      <c r="AD3243" s="107">
        <f t="shared" si="608"/>
        <v>2.2222222222222223E-2</v>
      </c>
      <c r="AE3243" s="106">
        <f t="shared" si="609"/>
        <v>51.215555555555554</v>
      </c>
      <c r="AF3243" s="105">
        <f t="shared" si="610"/>
        <v>409.7244444444446</v>
      </c>
      <c r="AG3243" s="105">
        <f t="shared" si="611"/>
        <v>2016.2755555555555</v>
      </c>
    </row>
    <row r="3244" spans="1:1029" s="88" customFormat="1" x14ac:dyDescent="0.35">
      <c r="A3244" s="21">
        <v>10141103</v>
      </c>
      <c r="B3244" s="135" t="s">
        <v>18023</v>
      </c>
      <c r="C3244" s="135" t="s">
        <v>18022</v>
      </c>
      <c r="D3244" s="142" t="s">
        <v>18366</v>
      </c>
      <c r="E3244" s="114" t="str">
        <f t="shared" si="601"/>
        <v>MINISUBESTAÇÃO MARCA:ITB PT 87 PT 87</v>
      </c>
      <c r="F3244" s="142"/>
      <c r="G3244" s="142" t="s">
        <v>18366</v>
      </c>
      <c r="H3244" s="142" t="s">
        <v>607</v>
      </c>
      <c r="I3244" s="124"/>
      <c r="J3244" s="124"/>
      <c r="K3244" s="139"/>
      <c r="L3244" s="139"/>
      <c r="M3244" s="124">
        <v>630</v>
      </c>
      <c r="N3244" s="124">
        <v>11</v>
      </c>
      <c r="O3244" s="21">
        <v>0.4</v>
      </c>
      <c r="P3244" s="124" t="s">
        <v>514</v>
      </c>
      <c r="Q3244" s="124">
        <v>2010</v>
      </c>
      <c r="R3244" s="124" t="s">
        <v>1109</v>
      </c>
      <c r="S3244" s="124">
        <v>702217</v>
      </c>
      <c r="T3244" s="116">
        <v>2772</v>
      </c>
      <c r="U3244" s="111">
        <v>45</v>
      </c>
      <c r="V3244" s="113">
        <f t="shared" si="602"/>
        <v>2362.36</v>
      </c>
      <c r="W3244" s="113">
        <f t="shared" si="603"/>
        <v>409.63999999999987</v>
      </c>
      <c r="X3244" s="112">
        <f t="shared" si="604"/>
        <v>409639.99999999988</v>
      </c>
      <c r="Y3244" s="111"/>
      <c r="Z3244" s="110">
        <f t="shared" si="612"/>
        <v>38</v>
      </c>
      <c r="AA3244" s="109">
        <f t="shared" si="605"/>
        <v>138.6</v>
      </c>
      <c r="AB3244" s="109">
        <f t="shared" si="606"/>
        <v>138600</v>
      </c>
      <c r="AC3244" s="108">
        <f t="shared" si="607"/>
        <v>2633.4</v>
      </c>
      <c r="AD3244" s="107">
        <f t="shared" si="608"/>
        <v>2.2222222222222223E-2</v>
      </c>
      <c r="AE3244" s="106">
        <f t="shared" si="609"/>
        <v>58.52</v>
      </c>
      <c r="AF3244" s="105">
        <f t="shared" si="610"/>
        <v>468.15999999999985</v>
      </c>
      <c r="AG3244" s="105">
        <f t="shared" si="611"/>
        <v>2303.84</v>
      </c>
    </row>
    <row r="3245" spans="1:1029" s="88" customFormat="1" x14ac:dyDescent="0.35">
      <c r="A3245" s="21">
        <v>10141103</v>
      </c>
      <c r="B3245" s="135" t="s">
        <v>18023</v>
      </c>
      <c r="C3245" s="135" t="s">
        <v>18022</v>
      </c>
      <c r="D3245" s="142" t="s">
        <v>17975</v>
      </c>
      <c r="E3245" s="114" t="str">
        <f t="shared" si="601"/>
        <v>MINISUBESTAÇÃO MARCA:EFACEC PT 90 PT 90</v>
      </c>
      <c r="F3245" s="142"/>
      <c r="G3245" s="142" t="s">
        <v>17975</v>
      </c>
      <c r="H3245" s="142" t="s">
        <v>607</v>
      </c>
      <c r="I3245" s="124"/>
      <c r="J3245" s="124"/>
      <c r="K3245" s="139"/>
      <c r="L3245" s="139"/>
      <c r="M3245" s="124">
        <v>630</v>
      </c>
      <c r="N3245" s="124">
        <v>11</v>
      </c>
      <c r="O3245" s="21">
        <v>0.4</v>
      </c>
      <c r="P3245" s="124" t="s">
        <v>514</v>
      </c>
      <c r="Q3245" s="124">
        <v>2010</v>
      </c>
      <c r="R3245" s="121" t="s">
        <v>27</v>
      </c>
      <c r="S3245" s="124"/>
      <c r="T3245" s="116">
        <v>2772</v>
      </c>
      <c r="U3245" s="111">
        <v>45</v>
      </c>
      <c r="V3245" s="113">
        <f t="shared" si="602"/>
        <v>2362.36</v>
      </c>
      <c r="W3245" s="113">
        <f t="shared" si="603"/>
        <v>409.63999999999987</v>
      </c>
      <c r="X3245" s="112">
        <f t="shared" si="604"/>
        <v>409639.99999999988</v>
      </c>
      <c r="Y3245" s="111"/>
      <c r="Z3245" s="110">
        <f t="shared" si="612"/>
        <v>38</v>
      </c>
      <c r="AA3245" s="109">
        <f t="shared" si="605"/>
        <v>138.6</v>
      </c>
      <c r="AB3245" s="109">
        <f t="shared" si="606"/>
        <v>138600</v>
      </c>
      <c r="AC3245" s="108">
        <f t="shared" si="607"/>
        <v>2633.4</v>
      </c>
      <c r="AD3245" s="107">
        <f t="shared" si="608"/>
        <v>2.2222222222222223E-2</v>
      </c>
      <c r="AE3245" s="106">
        <f t="shared" si="609"/>
        <v>58.52</v>
      </c>
      <c r="AF3245" s="105">
        <f t="shared" si="610"/>
        <v>468.15999999999985</v>
      </c>
      <c r="AG3245" s="105">
        <f t="shared" si="611"/>
        <v>2303.84</v>
      </c>
    </row>
    <row r="3246" spans="1:1029" s="88" customFormat="1" x14ac:dyDescent="0.35">
      <c r="A3246" s="21">
        <v>10141103</v>
      </c>
      <c r="B3246" s="135" t="s">
        <v>18023</v>
      </c>
      <c r="C3246" s="135" t="s">
        <v>18022</v>
      </c>
      <c r="D3246" s="142" t="s">
        <v>6867</v>
      </c>
      <c r="E3246" s="114" t="str">
        <f t="shared" si="601"/>
        <v>MINISUBESTAÇÃO MARCA:EFACEC PT 362 PT 362</v>
      </c>
      <c r="F3246" s="142"/>
      <c r="G3246" s="142" t="s">
        <v>6867</v>
      </c>
      <c r="H3246" s="142" t="s">
        <v>847</v>
      </c>
      <c r="I3246" s="124"/>
      <c r="J3246" s="142"/>
      <c r="K3246" s="142"/>
      <c r="L3246" s="142"/>
      <c r="M3246" s="124">
        <v>800</v>
      </c>
      <c r="N3246" s="124">
        <v>11</v>
      </c>
      <c r="O3246" s="21">
        <v>0.4</v>
      </c>
      <c r="P3246" s="124" t="s">
        <v>514</v>
      </c>
      <c r="Q3246" s="142">
        <v>2010</v>
      </c>
      <c r="R3246" s="124" t="s">
        <v>27</v>
      </c>
      <c r="S3246" s="142" t="s">
        <v>18365</v>
      </c>
      <c r="T3246" s="116">
        <v>3119</v>
      </c>
      <c r="U3246" s="111">
        <v>45</v>
      </c>
      <c r="V3246" s="113">
        <f t="shared" si="602"/>
        <v>2658.0811111111111</v>
      </c>
      <c r="W3246" s="113">
        <f t="shared" si="603"/>
        <v>460.91888888888889</v>
      </c>
      <c r="X3246" s="112">
        <f t="shared" si="604"/>
        <v>460918.88888888888</v>
      </c>
      <c r="Y3246" s="111"/>
      <c r="Z3246" s="110">
        <f t="shared" si="612"/>
        <v>38</v>
      </c>
      <c r="AA3246" s="109">
        <f t="shared" si="605"/>
        <v>155.95000000000002</v>
      </c>
      <c r="AB3246" s="109">
        <f t="shared" si="606"/>
        <v>155950.00000000003</v>
      </c>
      <c r="AC3246" s="108">
        <f t="shared" si="607"/>
        <v>2963.05</v>
      </c>
      <c r="AD3246" s="107">
        <f t="shared" si="608"/>
        <v>2.2222222222222223E-2</v>
      </c>
      <c r="AE3246" s="106">
        <f t="shared" si="609"/>
        <v>65.845555555555563</v>
      </c>
      <c r="AF3246" s="105">
        <f t="shared" si="610"/>
        <v>526.76444444444451</v>
      </c>
      <c r="AG3246" s="105">
        <f t="shared" si="611"/>
        <v>2592.2355555555555</v>
      </c>
    </row>
    <row r="3247" spans="1:1029" s="88" customFormat="1" x14ac:dyDescent="0.35">
      <c r="A3247" s="21">
        <v>10141103</v>
      </c>
      <c r="B3247" s="135" t="s">
        <v>18023</v>
      </c>
      <c r="C3247" s="135" t="s">
        <v>18022</v>
      </c>
      <c r="D3247" s="142" t="s">
        <v>10905</v>
      </c>
      <c r="E3247" s="114" t="str">
        <f t="shared" si="601"/>
        <v>MINISUBESTAÇÃO MARCA:EFACEC PT 4 PT 4</v>
      </c>
      <c r="F3247" s="142"/>
      <c r="G3247" s="142" t="s">
        <v>10905</v>
      </c>
      <c r="H3247" s="142" t="s">
        <v>847</v>
      </c>
      <c r="I3247" s="124"/>
      <c r="J3247" s="142"/>
      <c r="K3247" s="142"/>
      <c r="L3247" s="142"/>
      <c r="M3247" s="142">
        <v>630</v>
      </c>
      <c r="N3247" s="124">
        <v>11</v>
      </c>
      <c r="O3247" s="21">
        <v>0.4</v>
      </c>
      <c r="P3247" s="124" t="s">
        <v>514</v>
      </c>
      <c r="Q3247" s="142">
        <v>2010</v>
      </c>
      <c r="R3247" s="124" t="s">
        <v>27</v>
      </c>
      <c r="S3247" s="142" t="s">
        <v>18364</v>
      </c>
      <c r="T3247" s="116">
        <v>2772</v>
      </c>
      <c r="U3247" s="111">
        <v>45</v>
      </c>
      <c r="V3247" s="113">
        <f t="shared" si="602"/>
        <v>2362.36</v>
      </c>
      <c r="W3247" s="113">
        <f t="shared" si="603"/>
        <v>409.63999999999987</v>
      </c>
      <c r="X3247" s="112">
        <f t="shared" si="604"/>
        <v>409639.99999999988</v>
      </c>
      <c r="Y3247" s="111"/>
      <c r="Z3247" s="110">
        <f t="shared" si="612"/>
        <v>38</v>
      </c>
      <c r="AA3247" s="109">
        <f t="shared" si="605"/>
        <v>138.6</v>
      </c>
      <c r="AB3247" s="109">
        <f t="shared" si="606"/>
        <v>138600</v>
      </c>
      <c r="AC3247" s="108">
        <f t="shared" si="607"/>
        <v>2633.4</v>
      </c>
      <c r="AD3247" s="107">
        <f t="shared" si="608"/>
        <v>2.2222222222222223E-2</v>
      </c>
      <c r="AE3247" s="106">
        <f t="shared" si="609"/>
        <v>58.52</v>
      </c>
      <c r="AF3247" s="105">
        <f t="shared" si="610"/>
        <v>468.15999999999985</v>
      </c>
      <c r="AG3247" s="105">
        <f t="shared" si="611"/>
        <v>2303.84</v>
      </c>
    </row>
    <row r="3248" spans="1:1029" s="88" customFormat="1" x14ac:dyDescent="0.35">
      <c r="A3248" s="21">
        <v>10141103</v>
      </c>
      <c r="B3248" s="135" t="s">
        <v>18023</v>
      </c>
      <c r="C3248" s="135" t="s">
        <v>18022</v>
      </c>
      <c r="D3248" s="142" t="s">
        <v>18363</v>
      </c>
      <c r="E3248" s="114" t="str">
        <f t="shared" si="601"/>
        <v>MINISUBESTAÇÃO MARCA:EFACEC PT 123 PT 123</v>
      </c>
      <c r="F3248" s="124"/>
      <c r="G3248" s="142" t="s">
        <v>18363</v>
      </c>
      <c r="H3248" s="142" t="s">
        <v>847</v>
      </c>
      <c r="I3248" s="124"/>
      <c r="J3248" s="124"/>
      <c r="K3248" s="124"/>
      <c r="L3248" s="124"/>
      <c r="M3248" s="124">
        <v>500</v>
      </c>
      <c r="N3248" s="124">
        <v>11</v>
      </c>
      <c r="O3248" s="21">
        <v>0.4</v>
      </c>
      <c r="P3248" s="124" t="s">
        <v>514</v>
      </c>
      <c r="Q3248" s="124">
        <v>2010</v>
      </c>
      <c r="R3248" s="124" t="s">
        <v>27</v>
      </c>
      <c r="S3248" s="124" t="s">
        <v>18362</v>
      </c>
      <c r="T3248" s="116">
        <v>2426</v>
      </c>
      <c r="U3248" s="111">
        <v>45</v>
      </c>
      <c r="V3248" s="113">
        <f t="shared" si="602"/>
        <v>2067.491111111111</v>
      </c>
      <c r="W3248" s="113">
        <f t="shared" si="603"/>
        <v>358.50888888888903</v>
      </c>
      <c r="X3248" s="112">
        <f t="shared" si="604"/>
        <v>358508.88888888905</v>
      </c>
      <c r="Y3248" s="111"/>
      <c r="Z3248" s="110">
        <f t="shared" si="612"/>
        <v>38</v>
      </c>
      <c r="AA3248" s="109">
        <f t="shared" si="605"/>
        <v>121.30000000000001</v>
      </c>
      <c r="AB3248" s="109">
        <f t="shared" si="606"/>
        <v>121300.00000000001</v>
      </c>
      <c r="AC3248" s="108">
        <f t="shared" si="607"/>
        <v>2304.6999999999998</v>
      </c>
      <c r="AD3248" s="107">
        <f t="shared" si="608"/>
        <v>2.2222222222222223E-2</v>
      </c>
      <c r="AE3248" s="106">
        <f t="shared" si="609"/>
        <v>51.215555555555554</v>
      </c>
      <c r="AF3248" s="105">
        <f t="shared" si="610"/>
        <v>409.7244444444446</v>
      </c>
      <c r="AG3248" s="105">
        <f t="shared" si="611"/>
        <v>2016.2755555555555</v>
      </c>
    </row>
    <row r="3249" spans="1:33" s="88" customFormat="1" x14ac:dyDescent="0.35">
      <c r="A3249" s="21">
        <v>10141103</v>
      </c>
      <c r="B3249" s="135" t="s">
        <v>18023</v>
      </c>
      <c r="C3249" s="135" t="s">
        <v>18022</v>
      </c>
      <c r="D3249" s="142" t="s">
        <v>18361</v>
      </c>
      <c r="E3249" s="114" t="str">
        <f t="shared" si="601"/>
        <v>MINISUBESTAÇÃO MARCA:EFACEC PT 361 PT 361</v>
      </c>
      <c r="F3249" s="124"/>
      <c r="G3249" s="142" t="s">
        <v>18361</v>
      </c>
      <c r="H3249" s="142" t="s">
        <v>847</v>
      </c>
      <c r="I3249" s="124"/>
      <c r="J3249" s="124"/>
      <c r="K3249" s="124"/>
      <c r="L3249" s="124"/>
      <c r="M3249" s="124">
        <v>800</v>
      </c>
      <c r="N3249" s="124">
        <v>11</v>
      </c>
      <c r="O3249" s="21">
        <v>0.4</v>
      </c>
      <c r="P3249" s="124" t="s">
        <v>514</v>
      </c>
      <c r="Q3249" s="121">
        <v>2010</v>
      </c>
      <c r="R3249" s="124" t="s">
        <v>27</v>
      </c>
      <c r="S3249" s="124" t="s">
        <v>18360</v>
      </c>
      <c r="T3249" s="116">
        <v>3119</v>
      </c>
      <c r="U3249" s="111">
        <v>45</v>
      </c>
      <c r="V3249" s="113">
        <f t="shared" si="602"/>
        <v>2658.0811111111111</v>
      </c>
      <c r="W3249" s="113">
        <f t="shared" si="603"/>
        <v>460.91888888888889</v>
      </c>
      <c r="X3249" s="112">
        <f t="shared" si="604"/>
        <v>460918.88888888888</v>
      </c>
      <c r="Y3249" s="111"/>
      <c r="Z3249" s="110">
        <f t="shared" si="612"/>
        <v>38</v>
      </c>
      <c r="AA3249" s="109">
        <f t="shared" si="605"/>
        <v>155.95000000000002</v>
      </c>
      <c r="AB3249" s="109">
        <f t="shared" si="606"/>
        <v>155950.00000000003</v>
      </c>
      <c r="AC3249" s="108">
        <f t="shared" si="607"/>
        <v>2963.05</v>
      </c>
      <c r="AD3249" s="107">
        <f t="shared" si="608"/>
        <v>2.2222222222222223E-2</v>
      </c>
      <c r="AE3249" s="106">
        <f t="shared" si="609"/>
        <v>65.845555555555563</v>
      </c>
      <c r="AF3249" s="105">
        <f t="shared" si="610"/>
        <v>526.76444444444451</v>
      </c>
      <c r="AG3249" s="105">
        <f t="shared" si="611"/>
        <v>2592.2355555555555</v>
      </c>
    </row>
    <row r="3250" spans="1:33" s="88" customFormat="1" x14ac:dyDescent="0.35">
      <c r="A3250" s="21">
        <v>10141103</v>
      </c>
      <c r="B3250" s="135" t="s">
        <v>18023</v>
      </c>
      <c r="C3250" s="135" t="s">
        <v>18022</v>
      </c>
      <c r="D3250" s="142" t="s">
        <v>15925</v>
      </c>
      <c r="E3250" s="114" t="str">
        <f t="shared" si="601"/>
        <v>MINISUBESTAÇÃO MARCA:EFACEC PT 138 PT 138</v>
      </c>
      <c r="F3250" s="124"/>
      <c r="G3250" s="142" t="s">
        <v>15925</v>
      </c>
      <c r="H3250" s="142" t="s">
        <v>847</v>
      </c>
      <c r="I3250" s="124"/>
      <c r="J3250" s="124"/>
      <c r="K3250" s="124"/>
      <c r="L3250" s="124"/>
      <c r="M3250" s="124">
        <v>630</v>
      </c>
      <c r="N3250" s="124">
        <v>11</v>
      </c>
      <c r="O3250" s="21">
        <v>0.4</v>
      </c>
      <c r="P3250" s="124" t="s">
        <v>514</v>
      </c>
      <c r="Q3250" s="121">
        <v>2010</v>
      </c>
      <c r="R3250" s="124" t="s">
        <v>27</v>
      </c>
      <c r="S3250" s="124" t="s">
        <v>18359</v>
      </c>
      <c r="T3250" s="116">
        <v>2772</v>
      </c>
      <c r="U3250" s="111">
        <v>45</v>
      </c>
      <c r="V3250" s="113">
        <f t="shared" si="602"/>
        <v>2362.36</v>
      </c>
      <c r="W3250" s="113">
        <f t="shared" si="603"/>
        <v>409.63999999999987</v>
      </c>
      <c r="X3250" s="112">
        <f t="shared" si="604"/>
        <v>409639.99999999988</v>
      </c>
      <c r="Y3250" s="111"/>
      <c r="Z3250" s="110">
        <f t="shared" si="612"/>
        <v>38</v>
      </c>
      <c r="AA3250" s="109">
        <f t="shared" si="605"/>
        <v>138.6</v>
      </c>
      <c r="AB3250" s="109">
        <f t="shared" si="606"/>
        <v>138600</v>
      </c>
      <c r="AC3250" s="108">
        <f t="shared" si="607"/>
        <v>2633.4</v>
      </c>
      <c r="AD3250" s="107">
        <f t="shared" si="608"/>
        <v>2.2222222222222223E-2</v>
      </c>
      <c r="AE3250" s="106">
        <f t="shared" si="609"/>
        <v>58.52</v>
      </c>
      <c r="AF3250" s="105">
        <f t="shared" si="610"/>
        <v>468.15999999999985</v>
      </c>
      <c r="AG3250" s="105">
        <f t="shared" si="611"/>
        <v>2303.84</v>
      </c>
    </row>
    <row r="3251" spans="1:33" s="88" customFormat="1" x14ac:dyDescent="0.35">
      <c r="A3251" s="21">
        <v>10141103</v>
      </c>
      <c r="B3251" s="115" t="s">
        <v>18023</v>
      </c>
      <c r="C3251" s="135" t="s">
        <v>18022</v>
      </c>
      <c r="D3251" s="21" t="s">
        <v>18348</v>
      </c>
      <c r="E3251" s="114" t="str">
        <f t="shared" si="601"/>
        <v>MINISUBESTAÇÃO MARCA:itb  PT 30</v>
      </c>
      <c r="F3251" s="21"/>
      <c r="G3251" s="21"/>
      <c r="H3251" s="21" t="s">
        <v>494</v>
      </c>
      <c r="I3251" s="21"/>
      <c r="J3251" s="21"/>
      <c r="K3251" s="133" t="s">
        <v>18347</v>
      </c>
      <c r="L3251" s="133" t="s">
        <v>18346</v>
      </c>
      <c r="M3251" s="21">
        <v>630</v>
      </c>
      <c r="N3251" s="21">
        <v>11</v>
      </c>
      <c r="O3251" s="21" t="s">
        <v>510</v>
      </c>
      <c r="P3251" s="124" t="s">
        <v>516</v>
      </c>
      <c r="Q3251" s="21">
        <v>2010</v>
      </c>
      <c r="R3251" s="21" t="s">
        <v>7209</v>
      </c>
      <c r="S3251" s="21">
        <v>629764</v>
      </c>
      <c r="T3251" s="116">
        <v>2772</v>
      </c>
      <c r="U3251" s="111">
        <v>45</v>
      </c>
      <c r="V3251" s="113">
        <f t="shared" si="602"/>
        <v>2362.36</v>
      </c>
      <c r="W3251" s="113">
        <f t="shared" si="603"/>
        <v>409.63999999999987</v>
      </c>
      <c r="X3251" s="112">
        <f t="shared" si="604"/>
        <v>409639.99999999988</v>
      </c>
      <c r="Y3251" s="111"/>
      <c r="Z3251" s="110">
        <f t="shared" si="612"/>
        <v>38</v>
      </c>
      <c r="AA3251" s="109">
        <f t="shared" si="605"/>
        <v>138.6</v>
      </c>
      <c r="AB3251" s="109">
        <f t="shared" si="606"/>
        <v>138600</v>
      </c>
      <c r="AC3251" s="108">
        <f t="shared" si="607"/>
        <v>2633.4</v>
      </c>
      <c r="AD3251" s="107">
        <f t="shared" si="608"/>
        <v>2.2222222222222223E-2</v>
      </c>
      <c r="AE3251" s="106">
        <f t="shared" si="609"/>
        <v>58.52</v>
      </c>
      <c r="AF3251" s="105">
        <f t="shared" si="610"/>
        <v>468.15999999999985</v>
      </c>
      <c r="AG3251" s="105">
        <f t="shared" si="611"/>
        <v>2303.84</v>
      </c>
    </row>
    <row r="3252" spans="1:33" s="88" customFormat="1" x14ac:dyDescent="0.35">
      <c r="A3252" s="21">
        <v>10141103</v>
      </c>
      <c r="B3252" s="115" t="s">
        <v>18023</v>
      </c>
      <c r="C3252" s="135" t="s">
        <v>18022</v>
      </c>
      <c r="D3252" s="21" t="s">
        <v>8992</v>
      </c>
      <c r="E3252" s="114" t="str">
        <f t="shared" si="601"/>
        <v>MINISUBESTAÇÃO MARCA:  PT 343</v>
      </c>
      <c r="F3252" s="21"/>
      <c r="G3252" s="21"/>
      <c r="H3252" s="21" t="s">
        <v>494</v>
      </c>
      <c r="I3252" s="21"/>
      <c r="J3252" s="21"/>
      <c r="K3252" s="133" t="s">
        <v>18345</v>
      </c>
      <c r="L3252" s="133" t="s">
        <v>18344</v>
      </c>
      <c r="M3252" s="21" t="s">
        <v>332</v>
      </c>
      <c r="N3252" s="21">
        <v>11</v>
      </c>
      <c r="O3252" s="21" t="s">
        <v>510</v>
      </c>
      <c r="P3252" s="124" t="s">
        <v>516</v>
      </c>
      <c r="Q3252" s="21">
        <v>2010</v>
      </c>
      <c r="R3252" s="21"/>
      <c r="S3252" s="21"/>
      <c r="T3252" s="116">
        <v>2772</v>
      </c>
      <c r="U3252" s="111">
        <v>45</v>
      </c>
      <c r="V3252" s="113">
        <f t="shared" si="602"/>
        <v>2362.36</v>
      </c>
      <c r="W3252" s="113">
        <f t="shared" si="603"/>
        <v>409.63999999999987</v>
      </c>
      <c r="X3252" s="112">
        <f t="shared" si="604"/>
        <v>409639.99999999988</v>
      </c>
      <c r="Y3252" s="111"/>
      <c r="Z3252" s="110">
        <f t="shared" si="612"/>
        <v>38</v>
      </c>
      <c r="AA3252" s="109">
        <f t="shared" si="605"/>
        <v>138.6</v>
      </c>
      <c r="AB3252" s="109">
        <f t="shared" si="606"/>
        <v>138600</v>
      </c>
      <c r="AC3252" s="108">
        <f t="shared" si="607"/>
        <v>2633.4</v>
      </c>
      <c r="AD3252" s="107">
        <f t="shared" si="608"/>
        <v>2.2222222222222223E-2</v>
      </c>
      <c r="AE3252" s="106">
        <f t="shared" si="609"/>
        <v>58.52</v>
      </c>
      <c r="AF3252" s="105">
        <f t="shared" si="610"/>
        <v>468.15999999999985</v>
      </c>
      <c r="AG3252" s="105">
        <f t="shared" si="611"/>
        <v>2303.84</v>
      </c>
    </row>
    <row r="3253" spans="1:33" s="88" customFormat="1" x14ac:dyDescent="0.35">
      <c r="A3253" s="21">
        <v>10141103</v>
      </c>
      <c r="B3253" s="115" t="s">
        <v>18023</v>
      </c>
      <c r="C3253" s="135" t="s">
        <v>18022</v>
      </c>
      <c r="D3253" s="133" t="s">
        <v>18352</v>
      </c>
      <c r="E3253" s="114" t="str">
        <f t="shared" si="601"/>
        <v>MINISUBESTAÇÃO MARCA:Efacec  PT 21</v>
      </c>
      <c r="F3253" s="21"/>
      <c r="G3253" s="21"/>
      <c r="H3253" s="21" t="s">
        <v>494</v>
      </c>
      <c r="I3253" s="21"/>
      <c r="J3253" s="49"/>
      <c r="K3253" s="133" t="s">
        <v>18351</v>
      </c>
      <c r="L3253" s="133" t="s">
        <v>18350</v>
      </c>
      <c r="M3253" s="21">
        <v>630</v>
      </c>
      <c r="N3253" s="21">
        <v>11</v>
      </c>
      <c r="O3253" s="21" t="s">
        <v>510</v>
      </c>
      <c r="P3253" s="124" t="s">
        <v>516</v>
      </c>
      <c r="Q3253" s="21">
        <v>2010</v>
      </c>
      <c r="R3253" s="21" t="s">
        <v>535</v>
      </c>
      <c r="S3253" s="21" t="s">
        <v>18349</v>
      </c>
      <c r="T3253" s="116">
        <v>2772</v>
      </c>
      <c r="U3253" s="111">
        <v>45</v>
      </c>
      <c r="V3253" s="113">
        <f t="shared" si="602"/>
        <v>2362.36</v>
      </c>
      <c r="W3253" s="113">
        <f t="shared" si="603"/>
        <v>409.63999999999987</v>
      </c>
      <c r="X3253" s="112">
        <f t="shared" si="604"/>
        <v>409639.99999999988</v>
      </c>
      <c r="Y3253" s="111"/>
      <c r="Z3253" s="110">
        <f t="shared" si="612"/>
        <v>38</v>
      </c>
      <c r="AA3253" s="109">
        <f t="shared" si="605"/>
        <v>138.6</v>
      </c>
      <c r="AB3253" s="109">
        <f t="shared" si="606"/>
        <v>138600</v>
      </c>
      <c r="AC3253" s="108">
        <f t="shared" si="607"/>
        <v>2633.4</v>
      </c>
      <c r="AD3253" s="107">
        <f t="shared" si="608"/>
        <v>2.2222222222222223E-2</v>
      </c>
      <c r="AE3253" s="106">
        <f t="shared" si="609"/>
        <v>58.52</v>
      </c>
      <c r="AF3253" s="105">
        <f t="shared" si="610"/>
        <v>468.15999999999985</v>
      </c>
      <c r="AG3253" s="105">
        <f t="shared" si="611"/>
        <v>2303.84</v>
      </c>
    </row>
    <row r="3254" spans="1:33" s="88" customFormat="1" x14ac:dyDescent="0.35">
      <c r="A3254" s="21">
        <v>10141103</v>
      </c>
      <c r="B3254" s="115" t="s">
        <v>18023</v>
      </c>
      <c r="C3254" s="135" t="s">
        <v>18022</v>
      </c>
      <c r="D3254" s="133" t="s">
        <v>2817</v>
      </c>
      <c r="E3254" s="114" t="str">
        <f t="shared" si="601"/>
        <v>MINISUBESTAÇÃO MARCA:  PTS 16</v>
      </c>
      <c r="F3254" s="21"/>
      <c r="G3254" s="21"/>
      <c r="H3254" s="21" t="s">
        <v>494</v>
      </c>
      <c r="I3254" s="21"/>
      <c r="J3254" s="21"/>
      <c r="K3254" s="133" t="s">
        <v>18358</v>
      </c>
      <c r="L3254" s="133" t="s">
        <v>18357</v>
      </c>
      <c r="M3254" s="21">
        <v>315</v>
      </c>
      <c r="N3254" s="21">
        <v>11</v>
      </c>
      <c r="O3254" s="21" t="s">
        <v>510</v>
      </c>
      <c r="P3254" s="124" t="s">
        <v>516</v>
      </c>
      <c r="Q3254" s="21">
        <v>2010</v>
      </c>
      <c r="R3254" s="21"/>
      <c r="S3254" s="21"/>
      <c r="T3254" s="116">
        <v>1213</v>
      </c>
      <c r="U3254" s="111">
        <v>45</v>
      </c>
      <c r="V3254" s="113">
        <f t="shared" si="602"/>
        <v>1033.7455555555555</v>
      </c>
      <c r="W3254" s="113">
        <f t="shared" si="603"/>
        <v>179.25444444444452</v>
      </c>
      <c r="X3254" s="112">
        <f t="shared" si="604"/>
        <v>179254.44444444453</v>
      </c>
      <c r="Y3254" s="111"/>
      <c r="Z3254" s="110">
        <f t="shared" si="612"/>
        <v>38</v>
      </c>
      <c r="AA3254" s="109">
        <f t="shared" si="605"/>
        <v>60.650000000000006</v>
      </c>
      <c r="AB3254" s="109">
        <f t="shared" si="606"/>
        <v>60650.000000000007</v>
      </c>
      <c r="AC3254" s="108">
        <f t="shared" si="607"/>
        <v>1152.3499999999999</v>
      </c>
      <c r="AD3254" s="107">
        <f t="shared" si="608"/>
        <v>2.2222222222222223E-2</v>
      </c>
      <c r="AE3254" s="106">
        <f t="shared" si="609"/>
        <v>25.607777777777777</v>
      </c>
      <c r="AF3254" s="105">
        <f t="shared" si="610"/>
        <v>204.8622222222223</v>
      </c>
      <c r="AG3254" s="105">
        <f t="shared" si="611"/>
        <v>1008.1377777777777</v>
      </c>
    </row>
    <row r="3255" spans="1:33" s="88" customFormat="1" x14ac:dyDescent="0.35">
      <c r="A3255" s="21">
        <v>10141103</v>
      </c>
      <c r="B3255" s="115" t="s">
        <v>18023</v>
      </c>
      <c r="C3255" s="135" t="s">
        <v>18022</v>
      </c>
      <c r="D3255" s="133" t="s">
        <v>9481</v>
      </c>
      <c r="E3255" s="114" t="str">
        <f t="shared" si="601"/>
        <v>MINISUBESTAÇÃO MARCA:  PT 384</v>
      </c>
      <c r="F3255" s="21"/>
      <c r="G3255" s="21"/>
      <c r="H3255" s="21" t="s">
        <v>494</v>
      </c>
      <c r="I3255" s="21"/>
      <c r="J3255" s="21"/>
      <c r="K3255" s="133" t="s">
        <v>18356</v>
      </c>
      <c r="L3255" s="133" t="s">
        <v>18355</v>
      </c>
      <c r="M3255" s="21">
        <v>315</v>
      </c>
      <c r="N3255" s="21">
        <v>11</v>
      </c>
      <c r="O3255" s="21" t="s">
        <v>510</v>
      </c>
      <c r="P3255" s="124" t="s">
        <v>516</v>
      </c>
      <c r="Q3255" s="21">
        <v>2010</v>
      </c>
      <c r="R3255" s="21"/>
      <c r="S3255" s="21"/>
      <c r="T3255" s="116">
        <v>1213</v>
      </c>
      <c r="U3255" s="111">
        <v>45</v>
      </c>
      <c r="V3255" s="113">
        <f t="shared" si="602"/>
        <v>1033.7455555555555</v>
      </c>
      <c r="W3255" s="113">
        <f t="shared" si="603"/>
        <v>179.25444444444452</v>
      </c>
      <c r="X3255" s="112">
        <f t="shared" si="604"/>
        <v>179254.44444444453</v>
      </c>
      <c r="Y3255" s="111"/>
      <c r="Z3255" s="110">
        <f t="shared" si="612"/>
        <v>38</v>
      </c>
      <c r="AA3255" s="109">
        <f t="shared" si="605"/>
        <v>60.650000000000006</v>
      </c>
      <c r="AB3255" s="109">
        <f t="shared" si="606"/>
        <v>60650.000000000007</v>
      </c>
      <c r="AC3255" s="108">
        <f t="shared" si="607"/>
        <v>1152.3499999999999</v>
      </c>
      <c r="AD3255" s="107">
        <f t="shared" si="608"/>
        <v>2.2222222222222223E-2</v>
      </c>
      <c r="AE3255" s="106">
        <f t="shared" si="609"/>
        <v>25.607777777777777</v>
      </c>
      <c r="AF3255" s="105">
        <f t="shared" si="610"/>
        <v>204.8622222222223</v>
      </c>
      <c r="AG3255" s="105">
        <f t="shared" si="611"/>
        <v>1008.1377777777777</v>
      </c>
    </row>
    <row r="3256" spans="1:33" s="88" customFormat="1" x14ac:dyDescent="0.35">
      <c r="A3256" s="21">
        <v>10141103</v>
      </c>
      <c r="B3256" s="115" t="s">
        <v>18023</v>
      </c>
      <c r="C3256" s="135" t="s">
        <v>18022</v>
      </c>
      <c r="D3256" s="133" t="s">
        <v>8908</v>
      </c>
      <c r="E3256" s="114" t="str">
        <f t="shared" si="601"/>
        <v>MINISUBESTAÇÃO MARCA:Efacec  PTS 08</v>
      </c>
      <c r="F3256" s="21"/>
      <c r="G3256" s="21"/>
      <c r="H3256" s="21" t="s">
        <v>494</v>
      </c>
      <c r="I3256" s="21"/>
      <c r="J3256" s="21"/>
      <c r="K3256" s="133" t="s">
        <v>18354</v>
      </c>
      <c r="L3256" s="133" t="s">
        <v>18353</v>
      </c>
      <c r="M3256" s="21">
        <v>500</v>
      </c>
      <c r="N3256" s="21">
        <v>11</v>
      </c>
      <c r="O3256" s="21" t="s">
        <v>510</v>
      </c>
      <c r="P3256" s="124" t="s">
        <v>516</v>
      </c>
      <c r="Q3256" s="21">
        <v>2010</v>
      </c>
      <c r="R3256" s="21" t="s">
        <v>535</v>
      </c>
      <c r="S3256" s="21">
        <v>11241</v>
      </c>
      <c r="T3256" s="116">
        <v>2426</v>
      </c>
      <c r="U3256" s="111">
        <v>45</v>
      </c>
      <c r="V3256" s="113">
        <f t="shared" si="602"/>
        <v>2067.491111111111</v>
      </c>
      <c r="W3256" s="113">
        <f t="shared" si="603"/>
        <v>358.50888888888903</v>
      </c>
      <c r="X3256" s="112">
        <f t="shared" si="604"/>
        <v>358508.88888888905</v>
      </c>
      <c r="Y3256" s="111"/>
      <c r="Z3256" s="110">
        <f t="shared" si="612"/>
        <v>38</v>
      </c>
      <c r="AA3256" s="109">
        <f t="shared" si="605"/>
        <v>121.30000000000001</v>
      </c>
      <c r="AB3256" s="109">
        <f t="shared" si="606"/>
        <v>121300.00000000001</v>
      </c>
      <c r="AC3256" s="108">
        <f t="shared" si="607"/>
        <v>2304.6999999999998</v>
      </c>
      <c r="AD3256" s="107">
        <f t="shared" si="608"/>
        <v>2.2222222222222223E-2</v>
      </c>
      <c r="AE3256" s="106">
        <f t="shared" si="609"/>
        <v>51.215555555555554</v>
      </c>
      <c r="AF3256" s="105">
        <f t="shared" si="610"/>
        <v>409.7244444444446</v>
      </c>
      <c r="AG3256" s="105">
        <f t="shared" si="611"/>
        <v>2016.2755555555555</v>
      </c>
    </row>
    <row r="3257" spans="1:33" s="88" customFormat="1" x14ac:dyDescent="0.35">
      <c r="A3257" s="21">
        <v>10141103</v>
      </c>
      <c r="B3257" s="115" t="s">
        <v>18023</v>
      </c>
      <c r="C3257" s="135" t="s">
        <v>18022</v>
      </c>
      <c r="D3257" s="133" t="s">
        <v>18352</v>
      </c>
      <c r="E3257" s="114" t="str">
        <f t="shared" si="601"/>
        <v>MINISUBESTAÇÃO MARCA:Efacec  PT 21</v>
      </c>
      <c r="F3257" s="21"/>
      <c r="G3257" s="21"/>
      <c r="H3257" s="21" t="s">
        <v>494</v>
      </c>
      <c r="I3257" s="21"/>
      <c r="J3257" s="21"/>
      <c r="K3257" s="133" t="s">
        <v>18351</v>
      </c>
      <c r="L3257" s="133" t="s">
        <v>18350</v>
      </c>
      <c r="M3257" s="21">
        <v>630</v>
      </c>
      <c r="N3257" s="21">
        <v>11</v>
      </c>
      <c r="O3257" s="21" t="s">
        <v>510</v>
      </c>
      <c r="P3257" s="124" t="s">
        <v>516</v>
      </c>
      <c r="Q3257" s="21">
        <v>2010</v>
      </c>
      <c r="R3257" s="21" t="s">
        <v>535</v>
      </c>
      <c r="S3257" s="21" t="s">
        <v>18349</v>
      </c>
      <c r="T3257" s="116">
        <v>2772</v>
      </c>
      <c r="U3257" s="111">
        <v>45</v>
      </c>
      <c r="V3257" s="113">
        <f t="shared" si="602"/>
        <v>2362.36</v>
      </c>
      <c r="W3257" s="113">
        <f t="shared" si="603"/>
        <v>409.63999999999987</v>
      </c>
      <c r="X3257" s="112">
        <f t="shared" si="604"/>
        <v>409639.99999999988</v>
      </c>
      <c r="Y3257" s="111"/>
      <c r="Z3257" s="110">
        <f t="shared" si="612"/>
        <v>38</v>
      </c>
      <c r="AA3257" s="109">
        <f t="shared" si="605"/>
        <v>138.6</v>
      </c>
      <c r="AB3257" s="109">
        <f t="shared" si="606"/>
        <v>138600</v>
      </c>
      <c r="AC3257" s="108">
        <f t="shared" si="607"/>
        <v>2633.4</v>
      </c>
      <c r="AD3257" s="107">
        <f t="shared" si="608"/>
        <v>2.2222222222222223E-2</v>
      </c>
      <c r="AE3257" s="106">
        <f t="shared" si="609"/>
        <v>58.52</v>
      </c>
      <c r="AF3257" s="105">
        <f t="shared" si="610"/>
        <v>468.15999999999985</v>
      </c>
      <c r="AG3257" s="105">
        <f t="shared" si="611"/>
        <v>2303.84</v>
      </c>
    </row>
    <row r="3258" spans="1:33" s="88" customFormat="1" x14ac:dyDescent="0.35">
      <c r="A3258" s="21">
        <v>10141103</v>
      </c>
      <c r="B3258" s="115" t="s">
        <v>18023</v>
      </c>
      <c r="C3258" s="135" t="s">
        <v>18022</v>
      </c>
      <c r="D3258" s="21" t="s">
        <v>18348</v>
      </c>
      <c r="E3258" s="114" t="str">
        <f t="shared" si="601"/>
        <v>MINISUBESTAÇÃO MARCA:itb  PT 30</v>
      </c>
      <c r="F3258" s="21"/>
      <c r="G3258" s="21"/>
      <c r="H3258" s="21" t="s">
        <v>494</v>
      </c>
      <c r="I3258" s="21"/>
      <c r="J3258" s="21"/>
      <c r="K3258" s="133" t="s">
        <v>18347</v>
      </c>
      <c r="L3258" s="133" t="s">
        <v>18346</v>
      </c>
      <c r="M3258" s="21">
        <v>630</v>
      </c>
      <c r="N3258" s="21">
        <v>11</v>
      </c>
      <c r="O3258" s="21" t="s">
        <v>510</v>
      </c>
      <c r="P3258" s="124" t="s">
        <v>516</v>
      </c>
      <c r="Q3258" s="21">
        <v>2010</v>
      </c>
      <c r="R3258" s="21" t="s">
        <v>7209</v>
      </c>
      <c r="S3258" s="21">
        <v>629764</v>
      </c>
      <c r="T3258" s="116">
        <v>2772</v>
      </c>
      <c r="U3258" s="111">
        <v>45</v>
      </c>
      <c r="V3258" s="113">
        <f t="shared" si="602"/>
        <v>2362.36</v>
      </c>
      <c r="W3258" s="113">
        <f t="shared" si="603"/>
        <v>409.63999999999987</v>
      </c>
      <c r="X3258" s="112">
        <f t="shared" si="604"/>
        <v>409639.99999999988</v>
      </c>
      <c r="Y3258" s="111"/>
      <c r="Z3258" s="110">
        <f t="shared" si="612"/>
        <v>38</v>
      </c>
      <c r="AA3258" s="109">
        <f t="shared" si="605"/>
        <v>138.6</v>
      </c>
      <c r="AB3258" s="109">
        <f t="shared" si="606"/>
        <v>138600</v>
      </c>
      <c r="AC3258" s="108">
        <f t="shared" si="607"/>
        <v>2633.4</v>
      </c>
      <c r="AD3258" s="107">
        <f t="shared" si="608"/>
        <v>2.2222222222222223E-2</v>
      </c>
      <c r="AE3258" s="106">
        <f t="shared" si="609"/>
        <v>58.52</v>
      </c>
      <c r="AF3258" s="105">
        <f t="shared" si="610"/>
        <v>468.15999999999985</v>
      </c>
      <c r="AG3258" s="105">
        <f t="shared" si="611"/>
        <v>2303.84</v>
      </c>
    </row>
    <row r="3259" spans="1:33" s="88" customFormat="1" x14ac:dyDescent="0.35">
      <c r="A3259" s="21">
        <v>10141103</v>
      </c>
      <c r="B3259" s="115" t="s">
        <v>18023</v>
      </c>
      <c r="C3259" s="135" t="s">
        <v>18022</v>
      </c>
      <c r="D3259" s="21" t="s">
        <v>8992</v>
      </c>
      <c r="E3259" s="114" t="str">
        <f t="shared" si="601"/>
        <v>MINISUBESTAÇÃO MARCA:  PT 343</v>
      </c>
      <c r="F3259" s="21"/>
      <c r="G3259" s="21"/>
      <c r="H3259" s="21" t="s">
        <v>494</v>
      </c>
      <c r="I3259" s="21"/>
      <c r="J3259" s="21"/>
      <c r="K3259" s="133" t="s">
        <v>18345</v>
      </c>
      <c r="L3259" s="133" t="s">
        <v>18344</v>
      </c>
      <c r="M3259" s="21">
        <v>630</v>
      </c>
      <c r="N3259" s="21">
        <v>11</v>
      </c>
      <c r="O3259" s="21" t="s">
        <v>510</v>
      </c>
      <c r="P3259" s="124" t="s">
        <v>516</v>
      </c>
      <c r="Q3259" s="21">
        <v>2010</v>
      </c>
      <c r="R3259" s="21"/>
      <c r="S3259" s="21"/>
      <c r="T3259" s="116">
        <v>2772</v>
      </c>
      <c r="U3259" s="111">
        <v>45</v>
      </c>
      <c r="V3259" s="113">
        <f t="shared" si="602"/>
        <v>2362.36</v>
      </c>
      <c r="W3259" s="113">
        <f t="shared" si="603"/>
        <v>409.63999999999987</v>
      </c>
      <c r="X3259" s="112">
        <f t="shared" si="604"/>
        <v>409639.99999999988</v>
      </c>
      <c r="Y3259" s="111"/>
      <c r="Z3259" s="110">
        <f t="shared" si="612"/>
        <v>38</v>
      </c>
      <c r="AA3259" s="109">
        <f t="shared" si="605"/>
        <v>138.6</v>
      </c>
      <c r="AB3259" s="109">
        <f t="shared" si="606"/>
        <v>138600</v>
      </c>
      <c r="AC3259" s="108">
        <f t="shared" si="607"/>
        <v>2633.4</v>
      </c>
      <c r="AD3259" s="107">
        <f t="shared" si="608"/>
        <v>2.2222222222222223E-2</v>
      </c>
      <c r="AE3259" s="106">
        <f t="shared" si="609"/>
        <v>58.52</v>
      </c>
      <c r="AF3259" s="105">
        <f t="shared" si="610"/>
        <v>468.15999999999985</v>
      </c>
      <c r="AG3259" s="105">
        <f t="shared" si="611"/>
        <v>2303.84</v>
      </c>
    </row>
    <row r="3260" spans="1:33" s="88" customFormat="1" x14ac:dyDescent="0.35">
      <c r="A3260" s="21">
        <v>10141103</v>
      </c>
      <c r="B3260" s="115" t="s">
        <v>18023</v>
      </c>
      <c r="C3260" s="135" t="s">
        <v>18022</v>
      </c>
      <c r="D3260" s="133" t="s">
        <v>7608</v>
      </c>
      <c r="E3260" s="114" t="str">
        <f t="shared" si="601"/>
        <v>MINISUBESTAÇÃO MARCA:Powertech  PT 347</v>
      </c>
      <c r="F3260" s="21"/>
      <c r="G3260" s="21"/>
      <c r="H3260" s="21" t="s">
        <v>494</v>
      </c>
      <c r="I3260" s="21"/>
      <c r="J3260" s="21"/>
      <c r="K3260" s="133" t="s">
        <v>18343</v>
      </c>
      <c r="L3260" s="133" t="s">
        <v>18342</v>
      </c>
      <c r="M3260" s="21">
        <v>500</v>
      </c>
      <c r="N3260" s="21">
        <v>11</v>
      </c>
      <c r="O3260" s="21" t="s">
        <v>510</v>
      </c>
      <c r="P3260" s="124" t="s">
        <v>516</v>
      </c>
      <c r="Q3260" s="21">
        <v>2010</v>
      </c>
      <c r="R3260" s="21" t="s">
        <v>2362</v>
      </c>
      <c r="S3260" s="21" t="s">
        <v>18341</v>
      </c>
      <c r="T3260" s="116">
        <v>2426</v>
      </c>
      <c r="U3260" s="111">
        <v>45</v>
      </c>
      <c r="V3260" s="113">
        <f t="shared" si="602"/>
        <v>2067.491111111111</v>
      </c>
      <c r="W3260" s="113">
        <f t="shared" si="603"/>
        <v>358.50888888888903</v>
      </c>
      <c r="X3260" s="112">
        <f t="shared" si="604"/>
        <v>358508.88888888905</v>
      </c>
      <c r="Y3260" s="111"/>
      <c r="Z3260" s="110">
        <f t="shared" si="612"/>
        <v>38</v>
      </c>
      <c r="AA3260" s="109">
        <f t="shared" si="605"/>
        <v>121.30000000000001</v>
      </c>
      <c r="AB3260" s="109">
        <f t="shared" si="606"/>
        <v>121300.00000000001</v>
      </c>
      <c r="AC3260" s="108">
        <f t="shared" si="607"/>
        <v>2304.6999999999998</v>
      </c>
      <c r="AD3260" s="107">
        <f t="shared" si="608"/>
        <v>2.2222222222222223E-2</v>
      </c>
      <c r="AE3260" s="106">
        <f t="shared" si="609"/>
        <v>51.215555555555554</v>
      </c>
      <c r="AF3260" s="105">
        <f t="shared" si="610"/>
        <v>409.7244444444446</v>
      </c>
      <c r="AG3260" s="105">
        <f t="shared" si="611"/>
        <v>2016.2755555555555</v>
      </c>
    </row>
    <row r="3261" spans="1:33" s="88" customFormat="1" x14ac:dyDescent="0.35">
      <c r="A3261" s="21">
        <v>10141103</v>
      </c>
      <c r="B3261" s="115" t="s">
        <v>18023</v>
      </c>
      <c r="C3261" s="135" t="s">
        <v>18022</v>
      </c>
      <c r="D3261" s="21" t="s">
        <v>11027</v>
      </c>
      <c r="E3261" s="114" t="str">
        <f t="shared" si="601"/>
        <v>MINISUBESTAÇÃO MARCA:Powertech  PT 344</v>
      </c>
      <c r="F3261" s="21"/>
      <c r="G3261" s="21"/>
      <c r="H3261" s="21" t="s">
        <v>494</v>
      </c>
      <c r="I3261" s="21"/>
      <c r="J3261" s="21"/>
      <c r="K3261" s="133" t="s">
        <v>18340</v>
      </c>
      <c r="L3261" s="133" t="s">
        <v>18339</v>
      </c>
      <c r="M3261" s="21">
        <v>630</v>
      </c>
      <c r="N3261" s="21">
        <v>11</v>
      </c>
      <c r="O3261" s="21" t="s">
        <v>510</v>
      </c>
      <c r="P3261" s="124" t="s">
        <v>516</v>
      </c>
      <c r="Q3261" s="21">
        <v>2010</v>
      </c>
      <c r="R3261" s="21" t="s">
        <v>2362</v>
      </c>
      <c r="S3261" s="21" t="s">
        <v>18338</v>
      </c>
      <c r="T3261" s="116">
        <v>2772</v>
      </c>
      <c r="U3261" s="111">
        <v>45</v>
      </c>
      <c r="V3261" s="113">
        <f t="shared" si="602"/>
        <v>2362.36</v>
      </c>
      <c r="W3261" s="113">
        <f t="shared" si="603"/>
        <v>409.63999999999987</v>
      </c>
      <c r="X3261" s="112">
        <f t="shared" si="604"/>
        <v>409639.99999999988</v>
      </c>
      <c r="Y3261" s="111"/>
      <c r="Z3261" s="110">
        <f t="shared" si="612"/>
        <v>38</v>
      </c>
      <c r="AA3261" s="109">
        <f t="shared" si="605"/>
        <v>138.6</v>
      </c>
      <c r="AB3261" s="109">
        <f t="shared" si="606"/>
        <v>138600</v>
      </c>
      <c r="AC3261" s="108">
        <f t="shared" si="607"/>
        <v>2633.4</v>
      </c>
      <c r="AD3261" s="107">
        <f t="shared" si="608"/>
        <v>2.2222222222222223E-2</v>
      </c>
      <c r="AE3261" s="106">
        <f t="shared" si="609"/>
        <v>58.52</v>
      </c>
      <c r="AF3261" s="105">
        <f t="shared" si="610"/>
        <v>468.15999999999985</v>
      </c>
      <c r="AG3261" s="105">
        <f t="shared" si="611"/>
        <v>2303.84</v>
      </c>
    </row>
    <row r="3262" spans="1:33" s="88" customFormat="1" x14ac:dyDescent="0.35">
      <c r="A3262" s="21">
        <v>10141103</v>
      </c>
      <c r="B3262" s="115" t="s">
        <v>18023</v>
      </c>
      <c r="C3262" s="135" t="s">
        <v>18022</v>
      </c>
      <c r="D3262" s="21" t="s">
        <v>18337</v>
      </c>
      <c r="E3262" s="114" t="str">
        <f t="shared" si="601"/>
        <v>MINISUBESTAÇÃO MARCA:Efacec  PS 15</v>
      </c>
      <c r="F3262" s="21"/>
      <c r="G3262" s="21"/>
      <c r="H3262" s="21" t="s">
        <v>494</v>
      </c>
      <c r="I3262" s="21"/>
      <c r="J3262" s="49"/>
      <c r="K3262" s="133" t="s">
        <v>18336</v>
      </c>
      <c r="L3262" s="133" t="s">
        <v>18335</v>
      </c>
      <c r="M3262" s="21">
        <v>500</v>
      </c>
      <c r="N3262" s="21">
        <v>11</v>
      </c>
      <c r="O3262" s="21" t="s">
        <v>510</v>
      </c>
      <c r="P3262" s="124" t="s">
        <v>516</v>
      </c>
      <c r="Q3262" s="21">
        <v>2010</v>
      </c>
      <c r="R3262" s="21" t="s">
        <v>535</v>
      </c>
      <c r="S3262" s="21">
        <v>2410</v>
      </c>
      <c r="T3262" s="116">
        <v>2426</v>
      </c>
      <c r="U3262" s="111">
        <v>45</v>
      </c>
      <c r="V3262" s="113">
        <f t="shared" si="602"/>
        <v>2067.491111111111</v>
      </c>
      <c r="W3262" s="113">
        <f t="shared" si="603"/>
        <v>358.50888888888903</v>
      </c>
      <c r="X3262" s="112">
        <f t="shared" si="604"/>
        <v>358508.88888888905</v>
      </c>
      <c r="Y3262" s="111"/>
      <c r="Z3262" s="110">
        <f t="shared" si="612"/>
        <v>38</v>
      </c>
      <c r="AA3262" s="109">
        <f t="shared" si="605"/>
        <v>121.30000000000001</v>
      </c>
      <c r="AB3262" s="109">
        <f t="shared" si="606"/>
        <v>121300.00000000001</v>
      </c>
      <c r="AC3262" s="108">
        <f t="shared" si="607"/>
        <v>2304.6999999999998</v>
      </c>
      <c r="AD3262" s="107">
        <f t="shared" si="608"/>
        <v>2.2222222222222223E-2</v>
      </c>
      <c r="AE3262" s="106">
        <f t="shared" si="609"/>
        <v>51.215555555555554</v>
      </c>
      <c r="AF3262" s="105">
        <f t="shared" si="610"/>
        <v>409.7244444444446</v>
      </c>
      <c r="AG3262" s="105">
        <f t="shared" si="611"/>
        <v>2016.2755555555555</v>
      </c>
    </row>
    <row r="3263" spans="1:33" s="88" customFormat="1" x14ac:dyDescent="0.35">
      <c r="A3263" s="21">
        <v>10141103</v>
      </c>
      <c r="B3263" s="115" t="s">
        <v>18023</v>
      </c>
      <c r="C3263" s="135" t="s">
        <v>18022</v>
      </c>
      <c r="D3263" s="133" t="s">
        <v>3662</v>
      </c>
      <c r="E3263" s="114" t="str">
        <f t="shared" si="601"/>
        <v>MINISUBESTAÇÃO MARCA:Efacec  PT 630</v>
      </c>
      <c r="F3263" s="21"/>
      <c r="G3263" s="21"/>
      <c r="H3263" s="21" t="s">
        <v>494</v>
      </c>
      <c r="I3263" s="21"/>
      <c r="J3263" s="21"/>
      <c r="K3263" s="133" t="s">
        <v>18334</v>
      </c>
      <c r="L3263" s="133" t="s">
        <v>18333</v>
      </c>
      <c r="M3263" s="21">
        <v>500</v>
      </c>
      <c r="N3263" s="21">
        <v>11</v>
      </c>
      <c r="O3263" s="21" t="s">
        <v>510</v>
      </c>
      <c r="P3263" s="124" t="s">
        <v>516</v>
      </c>
      <c r="Q3263" s="21">
        <v>2010</v>
      </c>
      <c r="R3263" s="21" t="s">
        <v>535</v>
      </c>
      <c r="S3263" s="21" t="s">
        <v>18332</v>
      </c>
      <c r="T3263" s="116">
        <v>2426</v>
      </c>
      <c r="U3263" s="111">
        <v>45</v>
      </c>
      <c r="V3263" s="113">
        <f t="shared" si="602"/>
        <v>2067.491111111111</v>
      </c>
      <c r="W3263" s="113">
        <f t="shared" si="603"/>
        <v>358.50888888888903</v>
      </c>
      <c r="X3263" s="112">
        <f t="shared" si="604"/>
        <v>358508.88888888905</v>
      </c>
      <c r="Y3263" s="111"/>
      <c r="Z3263" s="110">
        <f t="shared" si="612"/>
        <v>38</v>
      </c>
      <c r="AA3263" s="109">
        <f t="shared" si="605"/>
        <v>121.30000000000001</v>
      </c>
      <c r="AB3263" s="109">
        <f t="shared" si="606"/>
        <v>121300.00000000001</v>
      </c>
      <c r="AC3263" s="108">
        <f t="shared" si="607"/>
        <v>2304.6999999999998</v>
      </c>
      <c r="AD3263" s="107">
        <f t="shared" si="608"/>
        <v>2.2222222222222223E-2</v>
      </c>
      <c r="AE3263" s="106">
        <f t="shared" si="609"/>
        <v>51.215555555555554</v>
      </c>
      <c r="AF3263" s="105">
        <f t="shared" si="610"/>
        <v>409.7244444444446</v>
      </c>
      <c r="AG3263" s="105">
        <f t="shared" si="611"/>
        <v>2016.2755555555555</v>
      </c>
    </row>
    <row r="3264" spans="1:33" s="88" customFormat="1" x14ac:dyDescent="0.35">
      <c r="A3264" s="21">
        <v>10141103</v>
      </c>
      <c r="B3264" s="115" t="s">
        <v>18023</v>
      </c>
      <c r="C3264" s="135" t="s">
        <v>18022</v>
      </c>
      <c r="D3264" s="133" t="s">
        <v>10952</v>
      </c>
      <c r="E3264" s="114" t="str">
        <f t="shared" si="601"/>
        <v>MINISUBESTAÇÃO MARCA:Efacec  PT 2</v>
      </c>
      <c r="F3264" s="21"/>
      <c r="G3264" s="21"/>
      <c r="H3264" s="21" t="s">
        <v>494</v>
      </c>
      <c r="I3264" s="21"/>
      <c r="J3264" s="21"/>
      <c r="K3264" s="133" t="s">
        <v>18331</v>
      </c>
      <c r="L3264" s="133" t="s">
        <v>18330</v>
      </c>
      <c r="M3264" s="21">
        <v>630</v>
      </c>
      <c r="N3264" s="21">
        <v>11</v>
      </c>
      <c r="O3264" s="21" t="s">
        <v>510</v>
      </c>
      <c r="P3264" s="124" t="s">
        <v>516</v>
      </c>
      <c r="Q3264" s="21">
        <v>2010</v>
      </c>
      <c r="R3264" s="21" t="s">
        <v>535</v>
      </c>
      <c r="S3264" s="21" t="s">
        <v>18329</v>
      </c>
      <c r="T3264" s="116">
        <v>2772</v>
      </c>
      <c r="U3264" s="111">
        <v>45</v>
      </c>
      <c r="V3264" s="113">
        <f t="shared" si="602"/>
        <v>2362.36</v>
      </c>
      <c r="W3264" s="113">
        <f t="shared" si="603"/>
        <v>409.63999999999987</v>
      </c>
      <c r="X3264" s="112">
        <f t="shared" si="604"/>
        <v>409639.99999999988</v>
      </c>
      <c r="Y3264" s="111"/>
      <c r="Z3264" s="110">
        <f t="shared" si="612"/>
        <v>38</v>
      </c>
      <c r="AA3264" s="109">
        <f t="shared" si="605"/>
        <v>138.6</v>
      </c>
      <c r="AB3264" s="109">
        <f t="shared" si="606"/>
        <v>138600</v>
      </c>
      <c r="AC3264" s="108">
        <f t="shared" si="607"/>
        <v>2633.4</v>
      </c>
      <c r="AD3264" s="107">
        <f t="shared" si="608"/>
        <v>2.2222222222222223E-2</v>
      </c>
      <c r="AE3264" s="106">
        <f t="shared" si="609"/>
        <v>58.52</v>
      </c>
      <c r="AF3264" s="105">
        <f t="shared" si="610"/>
        <v>468.15999999999985</v>
      </c>
      <c r="AG3264" s="105">
        <f t="shared" si="611"/>
        <v>2303.84</v>
      </c>
    </row>
    <row r="3265" spans="1:33" s="88" customFormat="1" x14ac:dyDescent="0.35">
      <c r="A3265" s="21">
        <v>10141103</v>
      </c>
      <c r="B3265" s="115" t="s">
        <v>18023</v>
      </c>
      <c r="C3265" s="135" t="s">
        <v>18022</v>
      </c>
      <c r="D3265" s="133" t="s">
        <v>18328</v>
      </c>
      <c r="E3265" s="114" t="str">
        <f t="shared" si="601"/>
        <v>MINISUBESTAÇÃO MARCA:  PT 398</v>
      </c>
      <c r="F3265" s="21" t="s">
        <v>2737</v>
      </c>
      <c r="G3265" s="21"/>
      <c r="H3265" s="21" t="s">
        <v>494</v>
      </c>
      <c r="I3265" s="21"/>
      <c r="J3265" s="21"/>
      <c r="K3265" s="133" t="s">
        <v>18327</v>
      </c>
      <c r="L3265" s="133" t="s">
        <v>18326</v>
      </c>
      <c r="M3265" s="21">
        <v>500</v>
      </c>
      <c r="N3265" s="21">
        <v>11</v>
      </c>
      <c r="O3265" s="21" t="s">
        <v>510</v>
      </c>
      <c r="P3265" s="124" t="s">
        <v>516</v>
      </c>
      <c r="Q3265" s="57">
        <v>2010</v>
      </c>
      <c r="R3265" s="21"/>
      <c r="S3265" s="21"/>
      <c r="T3265" s="116">
        <v>2426</v>
      </c>
      <c r="U3265" s="111">
        <v>45</v>
      </c>
      <c r="V3265" s="113">
        <f t="shared" si="602"/>
        <v>2067.491111111111</v>
      </c>
      <c r="W3265" s="113">
        <f t="shared" si="603"/>
        <v>358.50888888888903</v>
      </c>
      <c r="X3265" s="112">
        <f t="shared" si="604"/>
        <v>358508.88888888905</v>
      </c>
      <c r="Y3265" s="111"/>
      <c r="Z3265" s="110">
        <f t="shared" si="612"/>
        <v>38</v>
      </c>
      <c r="AA3265" s="109">
        <f t="shared" si="605"/>
        <v>121.30000000000001</v>
      </c>
      <c r="AB3265" s="109">
        <f t="shared" si="606"/>
        <v>121300.00000000001</v>
      </c>
      <c r="AC3265" s="108">
        <f t="shared" si="607"/>
        <v>2304.6999999999998</v>
      </c>
      <c r="AD3265" s="107">
        <f t="shared" si="608"/>
        <v>2.2222222222222223E-2</v>
      </c>
      <c r="AE3265" s="106">
        <f t="shared" si="609"/>
        <v>51.215555555555554</v>
      </c>
      <c r="AF3265" s="105">
        <f t="shared" si="610"/>
        <v>409.7244444444446</v>
      </c>
      <c r="AG3265" s="105">
        <f t="shared" si="611"/>
        <v>2016.2755555555555</v>
      </c>
    </row>
    <row r="3266" spans="1:33" s="88" customFormat="1" x14ac:dyDescent="0.35">
      <c r="A3266" s="21">
        <v>10141103</v>
      </c>
      <c r="B3266" s="115" t="s">
        <v>18023</v>
      </c>
      <c r="C3266" s="135" t="s">
        <v>18022</v>
      </c>
      <c r="D3266" s="133" t="s">
        <v>11452</v>
      </c>
      <c r="E3266" s="114" t="str">
        <f t="shared" ref="E3266:E3329" si="613">+CONCATENATE(C3266," ","MARCA:",R3266," ",G3266," ",D3266,)</f>
        <v>MINISUBESTAÇÃO MARCA:  PT 3</v>
      </c>
      <c r="F3266" s="21" t="s">
        <v>2737</v>
      </c>
      <c r="G3266" s="21"/>
      <c r="H3266" s="21" t="s">
        <v>494</v>
      </c>
      <c r="I3266" s="21"/>
      <c r="J3266" s="21"/>
      <c r="K3266" s="133" t="s">
        <v>18325</v>
      </c>
      <c r="L3266" s="133" t="s">
        <v>18324</v>
      </c>
      <c r="M3266" s="21">
        <v>500</v>
      </c>
      <c r="N3266" s="21">
        <v>11</v>
      </c>
      <c r="O3266" s="21" t="s">
        <v>510</v>
      </c>
      <c r="P3266" s="124" t="s">
        <v>516</v>
      </c>
      <c r="Q3266" s="57">
        <v>2010</v>
      </c>
      <c r="R3266" s="21"/>
      <c r="S3266" s="21"/>
      <c r="T3266" s="116">
        <v>2426</v>
      </c>
      <c r="U3266" s="111">
        <v>45</v>
      </c>
      <c r="V3266" s="113">
        <f t="shared" ref="V3266:V3329" si="614">((Z3266/U3266)*(T3266-AA3266))+AA3266</f>
        <v>2067.491111111111</v>
      </c>
      <c r="W3266" s="113">
        <f t="shared" ref="W3266:W3329" si="615">+T3266-V3266</f>
        <v>358.50888888888903</v>
      </c>
      <c r="X3266" s="112">
        <f t="shared" ref="X3266:X3329" si="616">+W3266*1000</f>
        <v>358508.88888888905</v>
      </c>
      <c r="Y3266" s="111"/>
      <c r="Z3266" s="110">
        <f t="shared" si="612"/>
        <v>38</v>
      </c>
      <c r="AA3266" s="109">
        <f t="shared" ref="AA3266:AA3329" si="617">(5/100*T3266)</f>
        <v>121.30000000000001</v>
      </c>
      <c r="AB3266" s="109">
        <f t="shared" ref="AB3266:AB3329" si="618">+AA3266*1000</f>
        <v>121300.00000000001</v>
      </c>
      <c r="AC3266" s="108">
        <f t="shared" ref="AC3266:AC3329" si="619">+T3266-AA3266</f>
        <v>2304.6999999999998</v>
      </c>
      <c r="AD3266" s="107">
        <f t="shared" ref="AD3266:AD3329" si="620">1/U3266</f>
        <v>2.2222222222222223E-2</v>
      </c>
      <c r="AE3266" s="106">
        <f t="shared" ref="AE3266:AE3329" si="621">+AC3266*AD3266</f>
        <v>51.215555555555554</v>
      </c>
      <c r="AF3266" s="105">
        <f t="shared" ref="AF3266:AF3329" si="622">+T3266-V3266+AE3266</f>
        <v>409.7244444444446</v>
      </c>
      <c r="AG3266" s="105">
        <f t="shared" ref="AG3266:AG3329" si="623">+V3266-AE3266</f>
        <v>2016.2755555555555</v>
      </c>
    </row>
    <row r="3267" spans="1:33" s="88" customFormat="1" x14ac:dyDescent="0.35">
      <c r="A3267" s="21">
        <v>10141103</v>
      </c>
      <c r="B3267" s="115" t="s">
        <v>14786</v>
      </c>
      <c r="C3267" s="135" t="s">
        <v>710</v>
      </c>
      <c r="D3267" s="21"/>
      <c r="E3267" s="114" t="str">
        <f t="shared" si="613"/>
        <v xml:space="preserve">TRANSFORMADOR MARCA:ITB                TETE-SUB </v>
      </c>
      <c r="F3267" s="21" t="s">
        <v>424</v>
      </c>
      <c r="G3267" s="21" t="s">
        <v>15450</v>
      </c>
      <c r="H3267" s="21" t="s">
        <v>424</v>
      </c>
      <c r="I3267" s="21" t="s">
        <v>16348</v>
      </c>
      <c r="J3267" s="21"/>
      <c r="K3267" s="21" t="s">
        <v>16347</v>
      </c>
      <c r="L3267" s="21" t="s">
        <v>16346</v>
      </c>
      <c r="M3267" s="21">
        <v>630</v>
      </c>
      <c r="N3267" s="21">
        <v>11</v>
      </c>
      <c r="O3267" s="21">
        <v>0.4</v>
      </c>
      <c r="P3267" s="21">
        <v>3</v>
      </c>
      <c r="Q3267" s="21">
        <v>2010</v>
      </c>
      <c r="R3267" s="21" t="s">
        <v>1109</v>
      </c>
      <c r="S3267" s="21">
        <v>202219</v>
      </c>
      <c r="T3267" s="116">
        <v>1016</v>
      </c>
      <c r="U3267" s="111">
        <v>45</v>
      </c>
      <c r="V3267" s="113">
        <f t="shared" si="614"/>
        <v>865.85777777777776</v>
      </c>
      <c r="W3267" s="113">
        <f t="shared" si="615"/>
        <v>150.14222222222224</v>
      </c>
      <c r="X3267" s="112">
        <f t="shared" si="616"/>
        <v>150142.22222222225</v>
      </c>
      <c r="Y3267" s="111"/>
      <c r="Z3267" s="110">
        <f t="shared" si="612"/>
        <v>38</v>
      </c>
      <c r="AA3267" s="109">
        <f t="shared" si="617"/>
        <v>50.800000000000004</v>
      </c>
      <c r="AB3267" s="109">
        <f t="shared" si="618"/>
        <v>50800.000000000007</v>
      </c>
      <c r="AC3267" s="108">
        <f t="shared" si="619"/>
        <v>965.2</v>
      </c>
      <c r="AD3267" s="107">
        <f t="shared" si="620"/>
        <v>2.2222222222222223E-2</v>
      </c>
      <c r="AE3267" s="106">
        <f t="shared" si="621"/>
        <v>21.448888888888892</v>
      </c>
      <c r="AF3267" s="105">
        <f t="shared" si="622"/>
        <v>171.59111111111113</v>
      </c>
      <c r="AG3267" s="105">
        <f t="shared" si="623"/>
        <v>844.4088888888889</v>
      </c>
    </row>
    <row r="3268" spans="1:33" s="88" customFormat="1" x14ac:dyDescent="0.35">
      <c r="A3268" s="21">
        <v>10141103</v>
      </c>
      <c r="B3268" s="115" t="s">
        <v>14786</v>
      </c>
      <c r="C3268" s="135" t="s">
        <v>710</v>
      </c>
      <c r="D3268" s="21"/>
      <c r="E3268" s="114" t="str">
        <f t="shared" si="613"/>
        <v xml:space="preserve">TRANSFORMADOR MARCA:LTB SE-MOVEL </v>
      </c>
      <c r="F3268" s="21" t="s">
        <v>424</v>
      </c>
      <c r="G3268" s="21" t="s">
        <v>15031</v>
      </c>
      <c r="H3268" s="21" t="s">
        <v>424</v>
      </c>
      <c r="I3268" s="21" t="s">
        <v>16345</v>
      </c>
      <c r="J3268" s="21"/>
      <c r="K3268" s="21" t="s">
        <v>16344</v>
      </c>
      <c r="L3268" s="21" t="s">
        <v>16343</v>
      </c>
      <c r="M3268" s="21">
        <v>250</v>
      </c>
      <c r="N3268" s="21">
        <v>33</v>
      </c>
      <c r="O3268" s="21">
        <v>0.4</v>
      </c>
      <c r="P3268" s="21">
        <v>3</v>
      </c>
      <c r="Q3268" s="21">
        <v>2010</v>
      </c>
      <c r="R3268" s="21" t="s">
        <v>16342</v>
      </c>
      <c r="S3268" s="21">
        <v>782249</v>
      </c>
      <c r="T3268" s="116">
        <v>991</v>
      </c>
      <c r="U3268" s="111">
        <v>45</v>
      </c>
      <c r="V3268" s="113">
        <f t="shared" si="614"/>
        <v>844.55222222222221</v>
      </c>
      <c r="W3268" s="113">
        <f t="shared" si="615"/>
        <v>146.44777777777779</v>
      </c>
      <c r="X3268" s="112">
        <f t="shared" si="616"/>
        <v>146447.77777777778</v>
      </c>
      <c r="Y3268" s="111"/>
      <c r="Z3268" s="110">
        <f t="shared" si="612"/>
        <v>38</v>
      </c>
      <c r="AA3268" s="109">
        <f t="shared" si="617"/>
        <v>49.550000000000004</v>
      </c>
      <c r="AB3268" s="109">
        <f t="shared" si="618"/>
        <v>49550.000000000007</v>
      </c>
      <c r="AC3268" s="108">
        <f t="shared" si="619"/>
        <v>941.45</v>
      </c>
      <c r="AD3268" s="107">
        <f t="shared" si="620"/>
        <v>2.2222222222222223E-2</v>
      </c>
      <c r="AE3268" s="106">
        <f t="shared" si="621"/>
        <v>20.921111111111113</v>
      </c>
      <c r="AF3268" s="105">
        <f t="shared" si="622"/>
        <v>167.3688888888889</v>
      </c>
      <c r="AG3268" s="105">
        <f t="shared" si="623"/>
        <v>823.63111111111107</v>
      </c>
    </row>
    <row r="3269" spans="1:33" s="88" customFormat="1" x14ac:dyDescent="0.35">
      <c r="A3269" s="21">
        <v>10141103</v>
      </c>
      <c r="B3269" s="115" t="s">
        <v>14786</v>
      </c>
      <c r="C3269" s="135" t="s">
        <v>710</v>
      </c>
      <c r="D3269" s="21"/>
      <c r="E3269" s="114" t="str">
        <f t="shared" si="613"/>
        <v xml:space="preserve">TRANSFORMADOR MARCA:PME SE-MANJE </v>
      </c>
      <c r="F3269" s="57" t="s">
        <v>424</v>
      </c>
      <c r="G3269" s="21" t="s">
        <v>3139</v>
      </c>
      <c r="H3269" s="21" t="s">
        <v>5310</v>
      </c>
      <c r="I3269" s="21" t="s">
        <v>16341</v>
      </c>
      <c r="J3269" s="57"/>
      <c r="K3269" s="57" t="s">
        <v>16340</v>
      </c>
      <c r="L3269" s="57" t="s">
        <v>16339</v>
      </c>
      <c r="M3269" s="21">
        <v>50</v>
      </c>
      <c r="N3269" s="21">
        <v>33</v>
      </c>
      <c r="O3269" s="21">
        <v>0.4</v>
      </c>
      <c r="P3269" s="57">
        <v>3</v>
      </c>
      <c r="Q3269" s="21">
        <v>2010</v>
      </c>
      <c r="R3269" s="21" t="s">
        <v>6531</v>
      </c>
      <c r="S3269" s="21"/>
      <c r="T3269" s="116">
        <v>643</v>
      </c>
      <c r="U3269" s="111">
        <v>45</v>
      </c>
      <c r="V3269" s="113">
        <f t="shared" si="614"/>
        <v>547.97888888888883</v>
      </c>
      <c r="W3269" s="113">
        <f t="shared" si="615"/>
        <v>95.021111111111168</v>
      </c>
      <c r="X3269" s="112">
        <f t="shared" si="616"/>
        <v>95021.111111111168</v>
      </c>
      <c r="Y3269" s="111"/>
      <c r="Z3269" s="110">
        <f t="shared" si="612"/>
        <v>38</v>
      </c>
      <c r="AA3269" s="109">
        <f t="shared" si="617"/>
        <v>32.15</v>
      </c>
      <c r="AB3269" s="109">
        <f t="shared" si="618"/>
        <v>32150</v>
      </c>
      <c r="AC3269" s="108">
        <f t="shared" si="619"/>
        <v>610.85</v>
      </c>
      <c r="AD3269" s="107">
        <f t="shared" si="620"/>
        <v>2.2222222222222223E-2</v>
      </c>
      <c r="AE3269" s="106">
        <f t="shared" si="621"/>
        <v>13.574444444444445</v>
      </c>
      <c r="AF3269" s="105">
        <f t="shared" si="622"/>
        <v>108.59555555555562</v>
      </c>
      <c r="AG3269" s="105">
        <f t="shared" si="623"/>
        <v>534.40444444444438</v>
      </c>
    </row>
    <row r="3270" spans="1:33" s="88" customFormat="1" x14ac:dyDescent="0.35">
      <c r="A3270" s="21">
        <v>10141103</v>
      </c>
      <c r="B3270" s="115" t="s">
        <v>14786</v>
      </c>
      <c r="C3270" s="135" t="s">
        <v>710</v>
      </c>
      <c r="D3270" s="21" t="s">
        <v>16338</v>
      </c>
      <c r="E3270" s="114" t="str">
        <f t="shared" si="613"/>
        <v>TRANSFORMADOR MARCA:  PTS1</v>
      </c>
      <c r="F3270" s="21"/>
      <c r="G3270" s="21"/>
      <c r="H3270" s="21" t="s">
        <v>545</v>
      </c>
      <c r="I3270" s="21" t="s">
        <v>16337</v>
      </c>
      <c r="J3270" s="21"/>
      <c r="K3270" s="21" t="s">
        <v>16336</v>
      </c>
      <c r="L3270" s="21" t="s">
        <v>16335</v>
      </c>
      <c r="M3270" s="21">
        <v>315</v>
      </c>
      <c r="N3270" s="21">
        <v>11</v>
      </c>
      <c r="O3270" s="21" t="s">
        <v>362</v>
      </c>
      <c r="P3270" s="21">
        <v>3</v>
      </c>
      <c r="Q3270" s="124">
        <v>2010</v>
      </c>
      <c r="R3270" s="21"/>
      <c r="S3270" s="21"/>
      <c r="T3270" s="116">
        <v>840</v>
      </c>
      <c r="U3270" s="111">
        <v>45</v>
      </c>
      <c r="V3270" s="113">
        <f t="shared" si="614"/>
        <v>715.86666666666667</v>
      </c>
      <c r="W3270" s="113">
        <f t="shared" si="615"/>
        <v>124.13333333333333</v>
      </c>
      <c r="X3270" s="112">
        <f t="shared" si="616"/>
        <v>124133.33333333333</v>
      </c>
      <c r="Y3270" s="111"/>
      <c r="Z3270" s="110">
        <f t="shared" si="612"/>
        <v>38</v>
      </c>
      <c r="AA3270" s="109">
        <f t="shared" si="617"/>
        <v>42</v>
      </c>
      <c r="AB3270" s="109">
        <f t="shared" si="618"/>
        <v>42000</v>
      </c>
      <c r="AC3270" s="108">
        <f t="shared" si="619"/>
        <v>798</v>
      </c>
      <c r="AD3270" s="107">
        <f t="shared" si="620"/>
        <v>2.2222222222222223E-2</v>
      </c>
      <c r="AE3270" s="106">
        <f t="shared" si="621"/>
        <v>17.733333333333334</v>
      </c>
      <c r="AF3270" s="105">
        <f t="shared" si="622"/>
        <v>141.86666666666667</v>
      </c>
      <c r="AG3270" s="105">
        <f t="shared" si="623"/>
        <v>698.13333333333333</v>
      </c>
    </row>
    <row r="3271" spans="1:33" s="88" customFormat="1" x14ac:dyDescent="0.35">
      <c r="A3271" s="21">
        <v>10141103</v>
      </c>
      <c r="B3271" s="115" t="s">
        <v>14786</v>
      </c>
      <c r="C3271" s="135" t="s">
        <v>710</v>
      </c>
      <c r="D3271" s="21">
        <v>98</v>
      </c>
      <c r="E3271" s="114" t="str">
        <f t="shared" si="613"/>
        <v>TRANSFORMADOR MARCA:  98</v>
      </c>
      <c r="F3271" s="21"/>
      <c r="G3271" s="21"/>
      <c r="H3271" s="21" t="s">
        <v>14848</v>
      </c>
      <c r="I3271" s="21" t="s">
        <v>16320</v>
      </c>
      <c r="J3271" s="21"/>
      <c r="K3271" s="21" t="s">
        <v>16319</v>
      </c>
      <c r="L3271" s="21" t="s">
        <v>16318</v>
      </c>
      <c r="M3271" s="21">
        <v>100</v>
      </c>
      <c r="N3271" s="21">
        <v>33</v>
      </c>
      <c r="O3271" s="21" t="s">
        <v>362</v>
      </c>
      <c r="P3271" s="21">
        <v>3</v>
      </c>
      <c r="Q3271" s="124">
        <v>2010</v>
      </c>
      <c r="R3271" s="21"/>
      <c r="S3271" s="21"/>
      <c r="T3271" s="116">
        <v>763</v>
      </c>
      <c r="U3271" s="111">
        <v>45</v>
      </c>
      <c r="V3271" s="113">
        <f t="shared" si="614"/>
        <v>650.2455555555556</v>
      </c>
      <c r="W3271" s="113">
        <f t="shared" si="615"/>
        <v>112.7544444444444</v>
      </c>
      <c r="X3271" s="112">
        <f t="shared" si="616"/>
        <v>112754.44444444441</v>
      </c>
      <c r="Y3271" s="111"/>
      <c r="Z3271" s="110">
        <f t="shared" si="612"/>
        <v>38</v>
      </c>
      <c r="AA3271" s="109">
        <f t="shared" si="617"/>
        <v>38.15</v>
      </c>
      <c r="AB3271" s="109">
        <f t="shared" si="618"/>
        <v>38150</v>
      </c>
      <c r="AC3271" s="108">
        <f t="shared" si="619"/>
        <v>724.85</v>
      </c>
      <c r="AD3271" s="107">
        <f t="shared" si="620"/>
        <v>2.2222222222222223E-2</v>
      </c>
      <c r="AE3271" s="106">
        <f t="shared" si="621"/>
        <v>16.10777777777778</v>
      </c>
      <c r="AF3271" s="105">
        <f t="shared" si="622"/>
        <v>128.86222222222219</v>
      </c>
      <c r="AG3271" s="105">
        <f t="shared" si="623"/>
        <v>634.13777777777784</v>
      </c>
    </row>
    <row r="3272" spans="1:33" s="88" customFormat="1" x14ac:dyDescent="0.35">
      <c r="A3272" s="21">
        <v>10141103</v>
      </c>
      <c r="B3272" s="115" t="s">
        <v>14786</v>
      </c>
      <c r="C3272" s="135" t="s">
        <v>710</v>
      </c>
      <c r="D3272" s="21">
        <v>99</v>
      </c>
      <c r="E3272" s="114" t="str">
        <f t="shared" si="613"/>
        <v>TRANSFORMADOR MARCA:  99</v>
      </c>
      <c r="F3272" s="21"/>
      <c r="G3272" s="21"/>
      <c r="H3272" s="21" t="s">
        <v>14848</v>
      </c>
      <c r="I3272" s="21" t="s">
        <v>16316</v>
      </c>
      <c r="J3272" s="21"/>
      <c r="K3272" s="21" t="s">
        <v>16315</v>
      </c>
      <c r="L3272" s="21" t="s">
        <v>16314</v>
      </c>
      <c r="M3272" s="21">
        <v>315</v>
      </c>
      <c r="N3272" s="21">
        <v>33</v>
      </c>
      <c r="O3272" s="21" t="s">
        <v>362</v>
      </c>
      <c r="P3272" s="21">
        <v>3</v>
      </c>
      <c r="Q3272" s="124">
        <v>2010</v>
      </c>
      <c r="R3272" s="21"/>
      <c r="S3272" s="21"/>
      <c r="T3272" s="116">
        <v>1039</v>
      </c>
      <c r="U3272" s="111">
        <v>45</v>
      </c>
      <c r="V3272" s="113">
        <f t="shared" si="614"/>
        <v>885.45888888888885</v>
      </c>
      <c r="W3272" s="113">
        <f t="shared" si="615"/>
        <v>153.54111111111115</v>
      </c>
      <c r="X3272" s="112">
        <f t="shared" si="616"/>
        <v>153541.11111111115</v>
      </c>
      <c r="Y3272" s="111"/>
      <c r="Z3272" s="110">
        <f t="shared" si="612"/>
        <v>38</v>
      </c>
      <c r="AA3272" s="109">
        <f t="shared" si="617"/>
        <v>51.95</v>
      </c>
      <c r="AB3272" s="109">
        <f t="shared" si="618"/>
        <v>51950</v>
      </c>
      <c r="AC3272" s="108">
        <f t="shared" si="619"/>
        <v>987.05</v>
      </c>
      <c r="AD3272" s="107">
        <f t="shared" si="620"/>
        <v>2.2222222222222223E-2</v>
      </c>
      <c r="AE3272" s="106">
        <f t="shared" si="621"/>
        <v>21.934444444444445</v>
      </c>
      <c r="AF3272" s="105">
        <f t="shared" si="622"/>
        <v>175.47555555555559</v>
      </c>
      <c r="AG3272" s="105">
        <f t="shared" si="623"/>
        <v>863.52444444444438</v>
      </c>
    </row>
    <row r="3273" spans="1:33" s="88" customFormat="1" x14ac:dyDescent="0.35">
      <c r="A3273" s="21">
        <v>10141103</v>
      </c>
      <c r="B3273" s="115" t="s">
        <v>14786</v>
      </c>
      <c r="C3273" s="135" t="s">
        <v>710</v>
      </c>
      <c r="D3273" s="21">
        <v>100</v>
      </c>
      <c r="E3273" s="114" t="str">
        <f t="shared" si="613"/>
        <v>TRANSFORMADOR MARCA:  100</v>
      </c>
      <c r="F3273" s="21"/>
      <c r="G3273" s="21"/>
      <c r="H3273" s="21" t="s">
        <v>14848</v>
      </c>
      <c r="I3273" s="21" t="s">
        <v>16312</v>
      </c>
      <c r="J3273" s="21"/>
      <c r="K3273" s="21" t="s">
        <v>16311</v>
      </c>
      <c r="L3273" s="21" t="s">
        <v>16310</v>
      </c>
      <c r="M3273" s="21">
        <v>200</v>
      </c>
      <c r="N3273" s="21">
        <v>33</v>
      </c>
      <c r="O3273" s="21" t="s">
        <v>362</v>
      </c>
      <c r="P3273" s="21">
        <v>3</v>
      </c>
      <c r="Q3273" s="124">
        <v>2010</v>
      </c>
      <c r="R3273" s="21"/>
      <c r="S3273" s="21"/>
      <c r="T3273" s="116">
        <v>991</v>
      </c>
      <c r="U3273" s="111">
        <v>45</v>
      </c>
      <c r="V3273" s="113">
        <f t="shared" si="614"/>
        <v>844.55222222222221</v>
      </c>
      <c r="W3273" s="113">
        <f t="shared" si="615"/>
        <v>146.44777777777779</v>
      </c>
      <c r="X3273" s="112">
        <f t="shared" si="616"/>
        <v>146447.77777777778</v>
      </c>
      <c r="Y3273" s="111"/>
      <c r="Z3273" s="110">
        <f t="shared" si="612"/>
        <v>38</v>
      </c>
      <c r="AA3273" s="109">
        <f t="shared" si="617"/>
        <v>49.550000000000004</v>
      </c>
      <c r="AB3273" s="109">
        <f t="shared" si="618"/>
        <v>49550.000000000007</v>
      </c>
      <c r="AC3273" s="108">
        <f t="shared" si="619"/>
        <v>941.45</v>
      </c>
      <c r="AD3273" s="107">
        <f t="shared" si="620"/>
        <v>2.2222222222222223E-2</v>
      </c>
      <c r="AE3273" s="106">
        <f t="shared" si="621"/>
        <v>20.921111111111113</v>
      </c>
      <c r="AF3273" s="105">
        <f t="shared" si="622"/>
        <v>167.3688888888889</v>
      </c>
      <c r="AG3273" s="105">
        <f t="shared" si="623"/>
        <v>823.63111111111107</v>
      </c>
    </row>
    <row r="3274" spans="1:33" s="88" customFormat="1" x14ac:dyDescent="0.35">
      <c r="A3274" s="21">
        <v>10141103</v>
      </c>
      <c r="B3274" s="115" t="s">
        <v>14786</v>
      </c>
      <c r="C3274" s="135" t="s">
        <v>710</v>
      </c>
      <c r="D3274" s="21">
        <v>101</v>
      </c>
      <c r="E3274" s="114" t="str">
        <f t="shared" si="613"/>
        <v>TRANSFORMADOR MARCA:  101</v>
      </c>
      <c r="F3274" s="21"/>
      <c r="G3274" s="21"/>
      <c r="H3274" s="21" t="s">
        <v>14848</v>
      </c>
      <c r="I3274" s="21" t="s">
        <v>16309</v>
      </c>
      <c r="J3274" s="21"/>
      <c r="K3274" s="21" t="s">
        <v>16308</v>
      </c>
      <c r="L3274" s="21" t="s">
        <v>16307</v>
      </c>
      <c r="M3274" s="21">
        <v>200</v>
      </c>
      <c r="N3274" s="21">
        <v>33</v>
      </c>
      <c r="O3274" s="21" t="s">
        <v>362</v>
      </c>
      <c r="P3274" s="21">
        <v>3</v>
      </c>
      <c r="Q3274" s="124">
        <v>2010</v>
      </c>
      <c r="R3274" s="21"/>
      <c r="S3274" s="21"/>
      <c r="T3274" s="116">
        <v>991</v>
      </c>
      <c r="U3274" s="111">
        <v>45</v>
      </c>
      <c r="V3274" s="113">
        <f t="shared" si="614"/>
        <v>844.55222222222221</v>
      </c>
      <c r="W3274" s="113">
        <f t="shared" si="615"/>
        <v>146.44777777777779</v>
      </c>
      <c r="X3274" s="112">
        <f t="shared" si="616"/>
        <v>146447.77777777778</v>
      </c>
      <c r="Y3274" s="111"/>
      <c r="Z3274" s="110">
        <f t="shared" si="612"/>
        <v>38</v>
      </c>
      <c r="AA3274" s="109">
        <f t="shared" si="617"/>
        <v>49.550000000000004</v>
      </c>
      <c r="AB3274" s="109">
        <f t="shared" si="618"/>
        <v>49550.000000000007</v>
      </c>
      <c r="AC3274" s="108">
        <f t="shared" si="619"/>
        <v>941.45</v>
      </c>
      <c r="AD3274" s="107">
        <f t="shared" si="620"/>
        <v>2.2222222222222223E-2</v>
      </c>
      <c r="AE3274" s="106">
        <f t="shared" si="621"/>
        <v>20.921111111111113</v>
      </c>
      <c r="AF3274" s="105">
        <f t="shared" si="622"/>
        <v>167.3688888888889</v>
      </c>
      <c r="AG3274" s="105">
        <f t="shared" si="623"/>
        <v>823.63111111111107</v>
      </c>
    </row>
    <row r="3275" spans="1:33" s="88" customFormat="1" x14ac:dyDescent="0.35">
      <c r="A3275" s="21">
        <v>10141103</v>
      </c>
      <c r="B3275" s="115" t="s">
        <v>14786</v>
      </c>
      <c r="C3275" s="135" t="s">
        <v>710</v>
      </c>
      <c r="D3275" s="21">
        <v>102</v>
      </c>
      <c r="E3275" s="114" t="str">
        <f t="shared" si="613"/>
        <v>TRANSFORMADOR MARCA:  102</v>
      </c>
      <c r="F3275" s="21"/>
      <c r="G3275" s="21"/>
      <c r="H3275" s="21" t="s">
        <v>14848</v>
      </c>
      <c r="I3275" s="21" t="s">
        <v>16305</v>
      </c>
      <c r="J3275" s="21"/>
      <c r="K3275" s="21" t="s">
        <v>16304</v>
      </c>
      <c r="L3275" s="21" t="s">
        <v>16303</v>
      </c>
      <c r="M3275" s="21">
        <v>315</v>
      </c>
      <c r="N3275" s="21">
        <v>33</v>
      </c>
      <c r="O3275" s="21" t="s">
        <v>362</v>
      </c>
      <c r="P3275" s="21">
        <v>3</v>
      </c>
      <c r="Q3275" s="124">
        <v>2010</v>
      </c>
      <c r="R3275" s="21"/>
      <c r="S3275" s="21"/>
      <c r="T3275" s="116">
        <v>1039</v>
      </c>
      <c r="U3275" s="111">
        <v>45</v>
      </c>
      <c r="V3275" s="113">
        <f t="shared" si="614"/>
        <v>885.45888888888885</v>
      </c>
      <c r="W3275" s="113">
        <f t="shared" si="615"/>
        <v>153.54111111111115</v>
      </c>
      <c r="X3275" s="112">
        <f t="shared" si="616"/>
        <v>153541.11111111115</v>
      </c>
      <c r="Y3275" s="111"/>
      <c r="Z3275" s="110">
        <f t="shared" si="612"/>
        <v>38</v>
      </c>
      <c r="AA3275" s="109">
        <f t="shared" si="617"/>
        <v>51.95</v>
      </c>
      <c r="AB3275" s="109">
        <f t="shared" si="618"/>
        <v>51950</v>
      </c>
      <c r="AC3275" s="108">
        <f t="shared" si="619"/>
        <v>987.05</v>
      </c>
      <c r="AD3275" s="107">
        <f t="shared" si="620"/>
        <v>2.2222222222222223E-2</v>
      </c>
      <c r="AE3275" s="106">
        <f t="shared" si="621"/>
        <v>21.934444444444445</v>
      </c>
      <c r="AF3275" s="105">
        <f t="shared" si="622"/>
        <v>175.47555555555559</v>
      </c>
      <c r="AG3275" s="105">
        <f t="shared" si="623"/>
        <v>863.52444444444438</v>
      </c>
    </row>
    <row r="3276" spans="1:33" s="88" customFormat="1" x14ac:dyDescent="0.35">
      <c r="A3276" s="21">
        <v>10141103</v>
      </c>
      <c r="B3276" s="115" t="s">
        <v>14786</v>
      </c>
      <c r="C3276" s="135" t="s">
        <v>710</v>
      </c>
      <c r="D3276" s="21">
        <v>127</v>
      </c>
      <c r="E3276" s="114" t="str">
        <f t="shared" si="613"/>
        <v>TRANSFORMADOR MARCA:  127</v>
      </c>
      <c r="F3276" s="21"/>
      <c r="G3276" s="21"/>
      <c r="H3276" s="21" t="s">
        <v>14848</v>
      </c>
      <c r="I3276" s="21" t="s">
        <v>16301</v>
      </c>
      <c r="J3276" s="21"/>
      <c r="K3276" s="21" t="s">
        <v>16300</v>
      </c>
      <c r="L3276" s="21" t="s">
        <v>16299</v>
      </c>
      <c r="M3276" s="21">
        <v>50</v>
      </c>
      <c r="N3276" s="21">
        <v>11</v>
      </c>
      <c r="O3276" s="21" t="s">
        <v>362</v>
      </c>
      <c r="P3276" s="21">
        <v>3</v>
      </c>
      <c r="Q3276" s="124">
        <v>2010</v>
      </c>
      <c r="R3276" s="21"/>
      <c r="S3276" s="21"/>
      <c r="T3276" s="116">
        <v>381</v>
      </c>
      <c r="U3276" s="111">
        <v>45</v>
      </c>
      <c r="V3276" s="113">
        <f t="shared" si="614"/>
        <v>324.69666666666666</v>
      </c>
      <c r="W3276" s="113">
        <f t="shared" si="615"/>
        <v>56.303333333333342</v>
      </c>
      <c r="X3276" s="112">
        <f t="shared" si="616"/>
        <v>56303.333333333343</v>
      </c>
      <c r="Y3276" s="111"/>
      <c r="Z3276" s="110">
        <f t="shared" si="612"/>
        <v>38</v>
      </c>
      <c r="AA3276" s="109">
        <f t="shared" si="617"/>
        <v>19.05</v>
      </c>
      <c r="AB3276" s="109">
        <f t="shared" si="618"/>
        <v>19050</v>
      </c>
      <c r="AC3276" s="108">
        <f t="shared" si="619"/>
        <v>361.95</v>
      </c>
      <c r="AD3276" s="107">
        <f t="shared" si="620"/>
        <v>2.2222222222222223E-2</v>
      </c>
      <c r="AE3276" s="106">
        <f t="shared" si="621"/>
        <v>8.043333333333333</v>
      </c>
      <c r="AF3276" s="105">
        <f t="shared" si="622"/>
        <v>64.346666666666678</v>
      </c>
      <c r="AG3276" s="105">
        <f t="shared" si="623"/>
        <v>316.65333333333331</v>
      </c>
    </row>
    <row r="3277" spans="1:33" s="88" customFormat="1" x14ac:dyDescent="0.35">
      <c r="A3277" s="21">
        <v>10141103</v>
      </c>
      <c r="B3277" s="115" t="s">
        <v>14786</v>
      </c>
      <c r="C3277" s="135" t="s">
        <v>710</v>
      </c>
      <c r="D3277" s="21">
        <v>130</v>
      </c>
      <c r="E3277" s="114" t="str">
        <f t="shared" si="613"/>
        <v>TRANSFORMADOR MARCA:  130</v>
      </c>
      <c r="F3277" s="21"/>
      <c r="G3277" s="21"/>
      <c r="H3277" s="21" t="s">
        <v>14848</v>
      </c>
      <c r="I3277" s="21" t="s">
        <v>16297</v>
      </c>
      <c r="J3277" s="21"/>
      <c r="K3277" s="21" t="s">
        <v>16296</v>
      </c>
      <c r="L3277" s="21" t="s">
        <v>16295</v>
      </c>
      <c r="M3277" s="21">
        <v>200</v>
      </c>
      <c r="N3277" s="21">
        <v>33</v>
      </c>
      <c r="O3277" s="21" t="s">
        <v>362</v>
      </c>
      <c r="P3277" s="21">
        <v>3</v>
      </c>
      <c r="Q3277" s="124">
        <v>2010</v>
      </c>
      <c r="R3277" s="21"/>
      <c r="S3277" s="21"/>
      <c r="T3277" s="116">
        <v>991</v>
      </c>
      <c r="U3277" s="111">
        <v>45</v>
      </c>
      <c r="V3277" s="113">
        <f t="shared" si="614"/>
        <v>844.55222222222221</v>
      </c>
      <c r="W3277" s="113">
        <f t="shared" si="615"/>
        <v>146.44777777777779</v>
      </c>
      <c r="X3277" s="112">
        <f t="shared" si="616"/>
        <v>146447.77777777778</v>
      </c>
      <c r="Y3277" s="111"/>
      <c r="Z3277" s="110">
        <f t="shared" si="612"/>
        <v>38</v>
      </c>
      <c r="AA3277" s="109">
        <f t="shared" si="617"/>
        <v>49.550000000000004</v>
      </c>
      <c r="AB3277" s="109">
        <f t="shared" si="618"/>
        <v>49550.000000000007</v>
      </c>
      <c r="AC3277" s="108">
        <f t="shared" si="619"/>
        <v>941.45</v>
      </c>
      <c r="AD3277" s="107">
        <f t="shared" si="620"/>
        <v>2.2222222222222223E-2</v>
      </c>
      <c r="AE3277" s="106">
        <f t="shared" si="621"/>
        <v>20.921111111111113</v>
      </c>
      <c r="AF3277" s="105">
        <f t="shared" si="622"/>
        <v>167.3688888888889</v>
      </c>
      <c r="AG3277" s="105">
        <f t="shared" si="623"/>
        <v>823.63111111111107</v>
      </c>
    </row>
    <row r="3278" spans="1:33" s="88" customFormat="1" x14ac:dyDescent="0.35">
      <c r="A3278" s="21">
        <v>10141103</v>
      </c>
      <c r="B3278" s="115" t="s">
        <v>14786</v>
      </c>
      <c r="C3278" s="135" t="s">
        <v>710</v>
      </c>
      <c r="D3278" s="21">
        <v>132</v>
      </c>
      <c r="E3278" s="114" t="str">
        <f t="shared" si="613"/>
        <v>TRANSFORMADOR MARCA:  132</v>
      </c>
      <c r="F3278" s="21"/>
      <c r="G3278" s="21"/>
      <c r="H3278" s="21" t="s">
        <v>14848</v>
      </c>
      <c r="I3278" s="21" t="s">
        <v>16294</v>
      </c>
      <c r="J3278" s="21"/>
      <c r="K3278" s="21" t="s">
        <v>16293</v>
      </c>
      <c r="L3278" s="21" t="s">
        <v>16292</v>
      </c>
      <c r="M3278" s="21">
        <v>160</v>
      </c>
      <c r="N3278" s="21">
        <v>11</v>
      </c>
      <c r="O3278" s="21" t="s">
        <v>362</v>
      </c>
      <c r="P3278" s="21">
        <v>3</v>
      </c>
      <c r="Q3278" s="124">
        <v>2010</v>
      </c>
      <c r="R3278" s="21"/>
      <c r="S3278" s="21"/>
      <c r="T3278" s="116">
        <v>572</v>
      </c>
      <c r="U3278" s="111">
        <v>45</v>
      </c>
      <c r="V3278" s="113">
        <f t="shared" si="614"/>
        <v>487.4711111111111</v>
      </c>
      <c r="W3278" s="113">
        <f t="shared" si="615"/>
        <v>84.528888888888901</v>
      </c>
      <c r="X3278" s="112">
        <f t="shared" si="616"/>
        <v>84528.888888888905</v>
      </c>
      <c r="Y3278" s="111"/>
      <c r="Z3278" s="110">
        <f t="shared" si="612"/>
        <v>38</v>
      </c>
      <c r="AA3278" s="109">
        <f t="shared" si="617"/>
        <v>28.6</v>
      </c>
      <c r="AB3278" s="109">
        <f t="shared" si="618"/>
        <v>28600</v>
      </c>
      <c r="AC3278" s="108">
        <f t="shared" si="619"/>
        <v>543.4</v>
      </c>
      <c r="AD3278" s="107">
        <f t="shared" si="620"/>
        <v>2.2222222222222223E-2</v>
      </c>
      <c r="AE3278" s="106">
        <f t="shared" si="621"/>
        <v>12.075555555555555</v>
      </c>
      <c r="AF3278" s="105">
        <f t="shared" si="622"/>
        <v>96.604444444444454</v>
      </c>
      <c r="AG3278" s="105">
        <f t="shared" si="623"/>
        <v>475.39555555555552</v>
      </c>
    </row>
    <row r="3279" spans="1:33" s="88" customFormat="1" x14ac:dyDescent="0.35">
      <c r="A3279" s="21">
        <v>10141103</v>
      </c>
      <c r="B3279" s="115" t="s">
        <v>14786</v>
      </c>
      <c r="C3279" s="135" t="s">
        <v>710</v>
      </c>
      <c r="D3279" s="21">
        <v>134</v>
      </c>
      <c r="E3279" s="114" t="str">
        <f t="shared" si="613"/>
        <v>TRANSFORMADOR MARCA:  134</v>
      </c>
      <c r="F3279" s="57"/>
      <c r="G3279" s="21"/>
      <c r="H3279" s="21" t="s">
        <v>14848</v>
      </c>
      <c r="I3279" s="21" t="s">
        <v>16290</v>
      </c>
      <c r="J3279" s="21"/>
      <c r="K3279" s="21" t="s">
        <v>16036</v>
      </c>
      <c r="L3279" s="21" t="s">
        <v>16035</v>
      </c>
      <c r="M3279" s="21">
        <v>160</v>
      </c>
      <c r="N3279" s="21">
        <v>11</v>
      </c>
      <c r="O3279" s="21" t="s">
        <v>362</v>
      </c>
      <c r="P3279" s="21">
        <v>3</v>
      </c>
      <c r="Q3279" s="124">
        <v>2010</v>
      </c>
      <c r="R3279" s="61"/>
      <c r="S3279" s="61"/>
      <c r="T3279" s="116">
        <v>572</v>
      </c>
      <c r="U3279" s="111">
        <v>45</v>
      </c>
      <c r="V3279" s="113">
        <f t="shared" si="614"/>
        <v>487.4711111111111</v>
      </c>
      <c r="W3279" s="113">
        <f t="shared" si="615"/>
        <v>84.528888888888901</v>
      </c>
      <c r="X3279" s="112">
        <f t="shared" si="616"/>
        <v>84528.888888888905</v>
      </c>
      <c r="Y3279" s="111"/>
      <c r="Z3279" s="110">
        <f t="shared" si="612"/>
        <v>38</v>
      </c>
      <c r="AA3279" s="109">
        <f t="shared" si="617"/>
        <v>28.6</v>
      </c>
      <c r="AB3279" s="109">
        <f t="shared" si="618"/>
        <v>28600</v>
      </c>
      <c r="AC3279" s="108">
        <f t="shared" si="619"/>
        <v>543.4</v>
      </c>
      <c r="AD3279" s="107">
        <f t="shared" si="620"/>
        <v>2.2222222222222223E-2</v>
      </c>
      <c r="AE3279" s="106">
        <f t="shared" si="621"/>
        <v>12.075555555555555</v>
      </c>
      <c r="AF3279" s="105">
        <f t="shared" si="622"/>
        <v>96.604444444444454</v>
      </c>
      <c r="AG3279" s="105">
        <f t="shared" si="623"/>
        <v>475.39555555555552</v>
      </c>
    </row>
    <row r="3280" spans="1:33" s="88" customFormat="1" x14ac:dyDescent="0.35">
      <c r="A3280" s="21">
        <v>10141103</v>
      </c>
      <c r="B3280" s="115" t="s">
        <v>14786</v>
      </c>
      <c r="C3280" s="135" t="s">
        <v>710</v>
      </c>
      <c r="D3280" s="21">
        <v>138</v>
      </c>
      <c r="E3280" s="114" t="str">
        <f t="shared" si="613"/>
        <v>TRANSFORMADOR MARCA:  138</v>
      </c>
      <c r="F3280" s="57"/>
      <c r="G3280" s="21"/>
      <c r="H3280" s="21" t="s">
        <v>14848</v>
      </c>
      <c r="I3280" s="21" t="s">
        <v>16284</v>
      </c>
      <c r="J3280" s="21"/>
      <c r="K3280" s="21" t="s">
        <v>16289</v>
      </c>
      <c r="L3280" s="21" t="s">
        <v>16288</v>
      </c>
      <c r="M3280" s="21">
        <v>315</v>
      </c>
      <c r="N3280" s="21">
        <v>11</v>
      </c>
      <c r="O3280" s="21" t="s">
        <v>362</v>
      </c>
      <c r="P3280" s="21">
        <v>3</v>
      </c>
      <c r="Q3280" s="124">
        <v>2010</v>
      </c>
      <c r="R3280" s="21"/>
      <c r="S3280" s="21"/>
      <c r="T3280" s="116">
        <v>840</v>
      </c>
      <c r="U3280" s="111">
        <v>45</v>
      </c>
      <c r="V3280" s="113">
        <f t="shared" si="614"/>
        <v>715.86666666666667</v>
      </c>
      <c r="W3280" s="113">
        <f t="shared" si="615"/>
        <v>124.13333333333333</v>
      </c>
      <c r="X3280" s="112">
        <f t="shared" si="616"/>
        <v>124133.33333333333</v>
      </c>
      <c r="Y3280" s="111"/>
      <c r="Z3280" s="110">
        <f t="shared" si="612"/>
        <v>38</v>
      </c>
      <c r="AA3280" s="109">
        <f t="shared" si="617"/>
        <v>42</v>
      </c>
      <c r="AB3280" s="109">
        <f t="shared" si="618"/>
        <v>42000</v>
      </c>
      <c r="AC3280" s="108">
        <f t="shared" si="619"/>
        <v>798</v>
      </c>
      <c r="AD3280" s="107">
        <f t="shared" si="620"/>
        <v>2.2222222222222223E-2</v>
      </c>
      <c r="AE3280" s="106">
        <f t="shared" si="621"/>
        <v>17.733333333333334</v>
      </c>
      <c r="AF3280" s="105">
        <f t="shared" si="622"/>
        <v>141.86666666666667</v>
      </c>
      <c r="AG3280" s="105">
        <f t="shared" si="623"/>
        <v>698.13333333333333</v>
      </c>
    </row>
    <row r="3281" spans="1:33" s="88" customFormat="1" x14ac:dyDescent="0.35">
      <c r="A3281" s="21">
        <v>10141103</v>
      </c>
      <c r="B3281" s="115" t="s">
        <v>14786</v>
      </c>
      <c r="C3281" s="135" t="s">
        <v>710</v>
      </c>
      <c r="D3281" s="21">
        <v>139</v>
      </c>
      <c r="E3281" s="114" t="str">
        <f t="shared" si="613"/>
        <v>TRANSFORMADOR MARCA:  139</v>
      </c>
      <c r="F3281" s="57"/>
      <c r="G3281" s="21"/>
      <c r="H3281" s="21" t="s">
        <v>14848</v>
      </c>
      <c r="I3281" s="21" t="s">
        <v>16284</v>
      </c>
      <c r="J3281" s="21"/>
      <c r="K3281" s="21" t="s">
        <v>16286</v>
      </c>
      <c r="L3281" s="21" t="s">
        <v>16285</v>
      </c>
      <c r="M3281" s="21">
        <v>100</v>
      </c>
      <c r="N3281" s="21">
        <v>11</v>
      </c>
      <c r="O3281" s="21" t="s">
        <v>362</v>
      </c>
      <c r="P3281" s="21">
        <v>3</v>
      </c>
      <c r="Q3281" s="124">
        <v>2010</v>
      </c>
      <c r="R3281" s="21"/>
      <c r="S3281" s="21"/>
      <c r="T3281" s="116">
        <v>763</v>
      </c>
      <c r="U3281" s="111">
        <v>45</v>
      </c>
      <c r="V3281" s="113">
        <f t="shared" si="614"/>
        <v>650.2455555555556</v>
      </c>
      <c r="W3281" s="113">
        <f t="shared" si="615"/>
        <v>112.7544444444444</v>
      </c>
      <c r="X3281" s="112">
        <f t="shared" si="616"/>
        <v>112754.44444444441</v>
      </c>
      <c r="Y3281" s="111"/>
      <c r="Z3281" s="110">
        <f t="shared" si="612"/>
        <v>38</v>
      </c>
      <c r="AA3281" s="109">
        <f t="shared" si="617"/>
        <v>38.15</v>
      </c>
      <c r="AB3281" s="109">
        <f t="shared" si="618"/>
        <v>38150</v>
      </c>
      <c r="AC3281" s="108">
        <f t="shared" si="619"/>
        <v>724.85</v>
      </c>
      <c r="AD3281" s="107">
        <f t="shared" si="620"/>
        <v>2.2222222222222223E-2</v>
      </c>
      <c r="AE3281" s="106">
        <f t="shared" si="621"/>
        <v>16.10777777777778</v>
      </c>
      <c r="AF3281" s="105">
        <f t="shared" si="622"/>
        <v>128.86222222222219</v>
      </c>
      <c r="AG3281" s="105">
        <f t="shared" si="623"/>
        <v>634.13777777777784</v>
      </c>
    </row>
    <row r="3282" spans="1:33" s="88" customFormat="1" x14ac:dyDescent="0.35">
      <c r="A3282" s="21">
        <v>10141103</v>
      </c>
      <c r="B3282" s="115" t="s">
        <v>14786</v>
      </c>
      <c r="C3282" s="135" t="s">
        <v>710</v>
      </c>
      <c r="D3282" s="21">
        <v>140</v>
      </c>
      <c r="E3282" s="114" t="str">
        <f t="shared" si="613"/>
        <v>TRANSFORMADOR MARCA:  140</v>
      </c>
      <c r="F3282" s="57"/>
      <c r="G3282" s="21"/>
      <c r="H3282" s="21" t="s">
        <v>14848</v>
      </c>
      <c r="I3282" s="21" t="s">
        <v>16284</v>
      </c>
      <c r="J3282" s="21"/>
      <c r="K3282" s="21" t="s">
        <v>16283</v>
      </c>
      <c r="L3282" s="21" t="s">
        <v>16282</v>
      </c>
      <c r="M3282" s="21">
        <v>250</v>
      </c>
      <c r="N3282" s="21">
        <v>11</v>
      </c>
      <c r="O3282" s="21" t="s">
        <v>362</v>
      </c>
      <c r="P3282" s="21">
        <v>3</v>
      </c>
      <c r="Q3282" s="124">
        <v>2010</v>
      </c>
      <c r="R3282" s="61"/>
      <c r="S3282" s="61"/>
      <c r="T3282" s="116">
        <v>840</v>
      </c>
      <c r="U3282" s="111">
        <v>45</v>
      </c>
      <c r="V3282" s="113">
        <f t="shared" si="614"/>
        <v>715.86666666666667</v>
      </c>
      <c r="W3282" s="113">
        <f t="shared" si="615"/>
        <v>124.13333333333333</v>
      </c>
      <c r="X3282" s="112">
        <f t="shared" si="616"/>
        <v>124133.33333333333</v>
      </c>
      <c r="Y3282" s="111"/>
      <c r="Z3282" s="110">
        <f t="shared" si="612"/>
        <v>38</v>
      </c>
      <c r="AA3282" s="109">
        <f t="shared" si="617"/>
        <v>42</v>
      </c>
      <c r="AB3282" s="109">
        <f t="shared" si="618"/>
        <v>42000</v>
      </c>
      <c r="AC3282" s="108">
        <f t="shared" si="619"/>
        <v>798</v>
      </c>
      <c r="AD3282" s="107">
        <f t="shared" si="620"/>
        <v>2.2222222222222223E-2</v>
      </c>
      <c r="AE3282" s="106">
        <f t="shared" si="621"/>
        <v>17.733333333333334</v>
      </c>
      <c r="AF3282" s="105">
        <f t="shared" si="622"/>
        <v>141.86666666666667</v>
      </c>
      <c r="AG3282" s="105">
        <f t="shared" si="623"/>
        <v>698.13333333333333</v>
      </c>
    </row>
    <row r="3283" spans="1:33" s="88" customFormat="1" x14ac:dyDescent="0.35">
      <c r="A3283" s="21">
        <v>10141103</v>
      </c>
      <c r="B3283" s="115" t="s">
        <v>14786</v>
      </c>
      <c r="C3283" s="135" t="s">
        <v>710</v>
      </c>
      <c r="D3283" s="21">
        <v>144</v>
      </c>
      <c r="E3283" s="114" t="str">
        <f t="shared" si="613"/>
        <v>TRANSFORMADOR MARCA:  144</v>
      </c>
      <c r="F3283" s="21"/>
      <c r="G3283" s="21"/>
      <c r="H3283" s="21" t="s">
        <v>14848</v>
      </c>
      <c r="I3283" s="21" t="s">
        <v>16280</v>
      </c>
      <c r="J3283" s="21"/>
      <c r="K3283" s="21" t="s">
        <v>16279</v>
      </c>
      <c r="L3283" s="21" t="s">
        <v>16278</v>
      </c>
      <c r="M3283" s="21">
        <v>315</v>
      </c>
      <c r="N3283" s="21">
        <v>33</v>
      </c>
      <c r="O3283" s="21" t="s">
        <v>362</v>
      </c>
      <c r="P3283" s="21">
        <v>3</v>
      </c>
      <c r="Q3283" s="124">
        <v>2010</v>
      </c>
      <c r="R3283" s="21"/>
      <c r="S3283" s="21"/>
      <c r="T3283" s="116">
        <v>1039</v>
      </c>
      <c r="U3283" s="111">
        <v>45</v>
      </c>
      <c r="V3283" s="113">
        <f t="shared" si="614"/>
        <v>885.45888888888885</v>
      </c>
      <c r="W3283" s="113">
        <f t="shared" si="615"/>
        <v>153.54111111111115</v>
      </c>
      <c r="X3283" s="112">
        <f t="shared" si="616"/>
        <v>153541.11111111115</v>
      </c>
      <c r="Y3283" s="111"/>
      <c r="Z3283" s="110">
        <f t="shared" si="612"/>
        <v>38</v>
      </c>
      <c r="AA3283" s="109">
        <f t="shared" si="617"/>
        <v>51.95</v>
      </c>
      <c r="AB3283" s="109">
        <f t="shared" si="618"/>
        <v>51950</v>
      </c>
      <c r="AC3283" s="108">
        <f t="shared" si="619"/>
        <v>987.05</v>
      </c>
      <c r="AD3283" s="107">
        <f t="shared" si="620"/>
        <v>2.2222222222222223E-2</v>
      </c>
      <c r="AE3283" s="106">
        <f t="shared" si="621"/>
        <v>21.934444444444445</v>
      </c>
      <c r="AF3283" s="105">
        <f t="shared" si="622"/>
        <v>175.47555555555559</v>
      </c>
      <c r="AG3283" s="105">
        <f t="shared" si="623"/>
        <v>863.52444444444438</v>
      </c>
    </row>
    <row r="3284" spans="1:33" s="88" customFormat="1" x14ac:dyDescent="0.35">
      <c r="A3284" s="21">
        <v>10141103</v>
      </c>
      <c r="B3284" s="115" t="s">
        <v>14786</v>
      </c>
      <c r="C3284" s="135" t="s">
        <v>710</v>
      </c>
      <c r="D3284" s="21">
        <v>166</v>
      </c>
      <c r="E3284" s="114" t="str">
        <f t="shared" si="613"/>
        <v>TRANSFORMADOR MARCA:  166</v>
      </c>
      <c r="F3284" s="57"/>
      <c r="G3284" s="21"/>
      <c r="H3284" s="21" t="s">
        <v>14848</v>
      </c>
      <c r="I3284" s="21" t="s">
        <v>16276</v>
      </c>
      <c r="J3284" s="57"/>
      <c r="K3284" s="21" t="s">
        <v>16275</v>
      </c>
      <c r="L3284" s="21" t="s">
        <v>16274</v>
      </c>
      <c r="M3284" s="21">
        <v>315</v>
      </c>
      <c r="N3284" s="21">
        <v>33</v>
      </c>
      <c r="O3284" s="21" t="s">
        <v>362</v>
      </c>
      <c r="P3284" s="21">
        <v>3</v>
      </c>
      <c r="Q3284" s="124">
        <v>2010</v>
      </c>
      <c r="R3284" s="21"/>
      <c r="S3284" s="57"/>
      <c r="T3284" s="116">
        <v>1039</v>
      </c>
      <c r="U3284" s="111">
        <v>45</v>
      </c>
      <c r="V3284" s="113">
        <f t="shared" si="614"/>
        <v>885.45888888888885</v>
      </c>
      <c r="W3284" s="113">
        <f t="shared" si="615"/>
        <v>153.54111111111115</v>
      </c>
      <c r="X3284" s="112">
        <f t="shared" si="616"/>
        <v>153541.11111111115</v>
      </c>
      <c r="Y3284" s="111"/>
      <c r="Z3284" s="110">
        <f t="shared" si="612"/>
        <v>38</v>
      </c>
      <c r="AA3284" s="109">
        <f t="shared" si="617"/>
        <v>51.95</v>
      </c>
      <c r="AB3284" s="109">
        <f t="shared" si="618"/>
        <v>51950</v>
      </c>
      <c r="AC3284" s="108">
        <f t="shared" si="619"/>
        <v>987.05</v>
      </c>
      <c r="AD3284" s="107">
        <f t="shared" si="620"/>
        <v>2.2222222222222223E-2</v>
      </c>
      <c r="AE3284" s="106">
        <f t="shared" si="621"/>
        <v>21.934444444444445</v>
      </c>
      <c r="AF3284" s="105">
        <f t="shared" si="622"/>
        <v>175.47555555555559</v>
      </c>
      <c r="AG3284" s="105">
        <f t="shared" si="623"/>
        <v>863.52444444444438</v>
      </c>
    </row>
    <row r="3285" spans="1:33" s="88" customFormat="1" x14ac:dyDescent="0.35">
      <c r="A3285" s="21">
        <v>10141103</v>
      </c>
      <c r="B3285" s="115" t="s">
        <v>14786</v>
      </c>
      <c r="C3285" s="135" t="s">
        <v>710</v>
      </c>
      <c r="D3285" s="21">
        <v>170</v>
      </c>
      <c r="E3285" s="114" t="str">
        <f t="shared" si="613"/>
        <v>TRANSFORMADOR MARCA:  170</v>
      </c>
      <c r="F3285" s="57"/>
      <c r="G3285" s="21"/>
      <c r="H3285" s="21" t="s">
        <v>15359</v>
      </c>
      <c r="I3285" s="21" t="s">
        <v>16273</v>
      </c>
      <c r="J3285" s="57"/>
      <c r="K3285" s="21" t="s">
        <v>15541</v>
      </c>
      <c r="L3285" s="21" t="s">
        <v>15540</v>
      </c>
      <c r="M3285" s="21">
        <v>25</v>
      </c>
      <c r="N3285" s="21">
        <v>33</v>
      </c>
      <c r="O3285" s="21" t="s">
        <v>362</v>
      </c>
      <c r="P3285" s="21">
        <v>3</v>
      </c>
      <c r="Q3285" s="124">
        <v>2010</v>
      </c>
      <c r="R3285" s="21"/>
      <c r="S3285" s="57"/>
      <c r="T3285" s="116">
        <v>643</v>
      </c>
      <c r="U3285" s="111">
        <v>45</v>
      </c>
      <c r="V3285" s="113">
        <f t="shared" si="614"/>
        <v>547.97888888888883</v>
      </c>
      <c r="W3285" s="113">
        <f t="shared" si="615"/>
        <v>95.021111111111168</v>
      </c>
      <c r="X3285" s="112">
        <f t="shared" si="616"/>
        <v>95021.111111111168</v>
      </c>
      <c r="Y3285" s="111"/>
      <c r="Z3285" s="110">
        <f t="shared" si="612"/>
        <v>38</v>
      </c>
      <c r="AA3285" s="109">
        <f t="shared" si="617"/>
        <v>32.15</v>
      </c>
      <c r="AB3285" s="109">
        <f t="shared" si="618"/>
        <v>32150</v>
      </c>
      <c r="AC3285" s="108">
        <f t="shared" si="619"/>
        <v>610.85</v>
      </c>
      <c r="AD3285" s="107">
        <f t="shared" si="620"/>
        <v>2.2222222222222223E-2</v>
      </c>
      <c r="AE3285" s="106">
        <f t="shared" si="621"/>
        <v>13.574444444444445</v>
      </c>
      <c r="AF3285" s="105">
        <f t="shared" si="622"/>
        <v>108.59555555555562</v>
      </c>
      <c r="AG3285" s="105">
        <f t="shared" si="623"/>
        <v>534.40444444444438</v>
      </c>
    </row>
    <row r="3286" spans="1:33" s="88" customFormat="1" x14ac:dyDescent="0.35">
      <c r="A3286" s="21">
        <v>10141103</v>
      </c>
      <c r="B3286" s="115" t="s">
        <v>14786</v>
      </c>
      <c r="C3286" s="135" t="s">
        <v>710</v>
      </c>
      <c r="D3286" s="21">
        <v>173</v>
      </c>
      <c r="E3286" s="114" t="str">
        <f t="shared" si="613"/>
        <v>TRANSFORMADOR MARCA:  173</v>
      </c>
      <c r="F3286" s="57"/>
      <c r="G3286" s="21"/>
      <c r="H3286" s="21" t="s">
        <v>15359</v>
      </c>
      <c r="I3286" s="21" t="s">
        <v>16271</v>
      </c>
      <c r="J3286" s="57"/>
      <c r="K3286" s="21" t="s">
        <v>15541</v>
      </c>
      <c r="L3286" s="21" t="s">
        <v>15540</v>
      </c>
      <c r="M3286" s="21">
        <v>160</v>
      </c>
      <c r="N3286" s="21">
        <v>33</v>
      </c>
      <c r="O3286" s="21" t="s">
        <v>362</v>
      </c>
      <c r="P3286" s="21">
        <v>3</v>
      </c>
      <c r="Q3286" s="124">
        <v>2010</v>
      </c>
      <c r="R3286" s="21"/>
      <c r="S3286" s="57"/>
      <c r="T3286" s="116">
        <v>991</v>
      </c>
      <c r="U3286" s="111">
        <v>45</v>
      </c>
      <c r="V3286" s="113">
        <f t="shared" si="614"/>
        <v>844.55222222222221</v>
      </c>
      <c r="W3286" s="113">
        <f t="shared" si="615"/>
        <v>146.44777777777779</v>
      </c>
      <c r="X3286" s="112">
        <f t="shared" si="616"/>
        <v>146447.77777777778</v>
      </c>
      <c r="Y3286" s="111"/>
      <c r="Z3286" s="110">
        <f t="shared" si="612"/>
        <v>38</v>
      </c>
      <c r="AA3286" s="109">
        <f t="shared" si="617"/>
        <v>49.550000000000004</v>
      </c>
      <c r="AB3286" s="109">
        <f t="shared" si="618"/>
        <v>49550.000000000007</v>
      </c>
      <c r="AC3286" s="108">
        <f t="shared" si="619"/>
        <v>941.45</v>
      </c>
      <c r="AD3286" s="107">
        <f t="shared" si="620"/>
        <v>2.2222222222222223E-2</v>
      </c>
      <c r="AE3286" s="106">
        <f t="shared" si="621"/>
        <v>20.921111111111113</v>
      </c>
      <c r="AF3286" s="105">
        <f t="shared" si="622"/>
        <v>167.3688888888889</v>
      </c>
      <c r="AG3286" s="105">
        <f t="shared" si="623"/>
        <v>823.63111111111107</v>
      </c>
    </row>
    <row r="3287" spans="1:33" s="88" customFormat="1" x14ac:dyDescent="0.35">
      <c r="A3287" s="21">
        <v>10141103</v>
      </c>
      <c r="B3287" s="115" t="s">
        <v>14786</v>
      </c>
      <c r="C3287" s="135" t="s">
        <v>710</v>
      </c>
      <c r="D3287" s="21">
        <v>174</v>
      </c>
      <c r="E3287" s="114" t="str">
        <f t="shared" si="613"/>
        <v>TRANSFORMADOR MARCA:  174</v>
      </c>
      <c r="F3287" s="57"/>
      <c r="G3287" s="21"/>
      <c r="H3287" s="21" t="s">
        <v>15359</v>
      </c>
      <c r="I3287" s="21" t="s">
        <v>16270</v>
      </c>
      <c r="J3287" s="57"/>
      <c r="K3287" s="21" t="s">
        <v>15541</v>
      </c>
      <c r="L3287" s="21" t="s">
        <v>15540</v>
      </c>
      <c r="M3287" s="21">
        <v>200</v>
      </c>
      <c r="N3287" s="21">
        <v>33</v>
      </c>
      <c r="O3287" s="21" t="s">
        <v>362</v>
      </c>
      <c r="P3287" s="21">
        <v>3</v>
      </c>
      <c r="Q3287" s="124">
        <v>2010</v>
      </c>
      <c r="R3287" s="21"/>
      <c r="S3287" s="57"/>
      <c r="T3287" s="116">
        <v>991</v>
      </c>
      <c r="U3287" s="111">
        <v>45</v>
      </c>
      <c r="V3287" s="113">
        <f t="shared" si="614"/>
        <v>844.55222222222221</v>
      </c>
      <c r="W3287" s="113">
        <f t="shared" si="615"/>
        <v>146.44777777777779</v>
      </c>
      <c r="X3287" s="112">
        <f t="shared" si="616"/>
        <v>146447.77777777778</v>
      </c>
      <c r="Y3287" s="111"/>
      <c r="Z3287" s="110">
        <f t="shared" si="612"/>
        <v>38</v>
      </c>
      <c r="AA3287" s="109">
        <f t="shared" si="617"/>
        <v>49.550000000000004</v>
      </c>
      <c r="AB3287" s="109">
        <f t="shared" si="618"/>
        <v>49550.000000000007</v>
      </c>
      <c r="AC3287" s="108">
        <f t="shared" si="619"/>
        <v>941.45</v>
      </c>
      <c r="AD3287" s="107">
        <f t="shared" si="620"/>
        <v>2.2222222222222223E-2</v>
      </c>
      <c r="AE3287" s="106">
        <f t="shared" si="621"/>
        <v>20.921111111111113</v>
      </c>
      <c r="AF3287" s="105">
        <f t="shared" si="622"/>
        <v>167.3688888888889</v>
      </c>
      <c r="AG3287" s="105">
        <f t="shared" si="623"/>
        <v>823.63111111111107</v>
      </c>
    </row>
    <row r="3288" spans="1:33" s="88" customFormat="1" x14ac:dyDescent="0.35">
      <c r="A3288" s="21">
        <v>10141103</v>
      </c>
      <c r="B3288" s="115" t="s">
        <v>14786</v>
      </c>
      <c r="C3288" s="135" t="s">
        <v>710</v>
      </c>
      <c r="D3288" s="21">
        <v>194</v>
      </c>
      <c r="E3288" s="114" t="str">
        <f t="shared" si="613"/>
        <v>TRANSFORMADOR MARCA:  194</v>
      </c>
      <c r="F3288" s="21"/>
      <c r="G3288" s="21"/>
      <c r="H3288" s="21" t="s">
        <v>14848</v>
      </c>
      <c r="I3288" s="21" t="s">
        <v>16269</v>
      </c>
      <c r="J3288" s="21"/>
      <c r="K3288" s="21" t="s">
        <v>16268</v>
      </c>
      <c r="L3288" s="21" t="s">
        <v>16267</v>
      </c>
      <c r="M3288" s="21">
        <v>160</v>
      </c>
      <c r="N3288" s="21">
        <v>33</v>
      </c>
      <c r="O3288" s="21" t="s">
        <v>362</v>
      </c>
      <c r="P3288" s="21">
        <v>3</v>
      </c>
      <c r="Q3288" s="124">
        <v>2010</v>
      </c>
      <c r="R3288" s="21"/>
      <c r="S3288" s="21"/>
      <c r="T3288" s="116">
        <v>991</v>
      </c>
      <c r="U3288" s="111">
        <v>45</v>
      </c>
      <c r="V3288" s="113">
        <f t="shared" si="614"/>
        <v>844.55222222222221</v>
      </c>
      <c r="W3288" s="113">
        <f t="shared" si="615"/>
        <v>146.44777777777779</v>
      </c>
      <c r="X3288" s="112">
        <f t="shared" si="616"/>
        <v>146447.77777777778</v>
      </c>
      <c r="Y3288" s="111"/>
      <c r="Z3288" s="110">
        <f t="shared" si="612"/>
        <v>38</v>
      </c>
      <c r="AA3288" s="109">
        <f t="shared" si="617"/>
        <v>49.550000000000004</v>
      </c>
      <c r="AB3288" s="109">
        <f t="shared" si="618"/>
        <v>49550.000000000007</v>
      </c>
      <c r="AC3288" s="108">
        <f t="shared" si="619"/>
        <v>941.45</v>
      </c>
      <c r="AD3288" s="107">
        <f t="shared" si="620"/>
        <v>2.2222222222222223E-2</v>
      </c>
      <c r="AE3288" s="106">
        <f t="shared" si="621"/>
        <v>20.921111111111113</v>
      </c>
      <c r="AF3288" s="105">
        <f t="shared" si="622"/>
        <v>167.3688888888889</v>
      </c>
      <c r="AG3288" s="105">
        <f t="shared" si="623"/>
        <v>823.63111111111107</v>
      </c>
    </row>
    <row r="3289" spans="1:33" s="88" customFormat="1" x14ac:dyDescent="0.35">
      <c r="A3289" s="21">
        <v>10141103</v>
      </c>
      <c r="B3289" s="115" t="s">
        <v>14786</v>
      </c>
      <c r="C3289" s="135" t="s">
        <v>710</v>
      </c>
      <c r="D3289" s="21">
        <v>226</v>
      </c>
      <c r="E3289" s="114" t="str">
        <f t="shared" si="613"/>
        <v>TRANSFORMADOR MARCA:  226</v>
      </c>
      <c r="F3289" s="21"/>
      <c r="G3289" s="21"/>
      <c r="H3289" s="21" t="s">
        <v>14848</v>
      </c>
      <c r="I3289" s="21" t="s">
        <v>16266</v>
      </c>
      <c r="J3289" s="21"/>
      <c r="K3289" s="21" t="s">
        <v>16265</v>
      </c>
      <c r="L3289" s="21" t="s">
        <v>16264</v>
      </c>
      <c r="M3289" s="21">
        <v>32</v>
      </c>
      <c r="N3289" s="21">
        <v>33</v>
      </c>
      <c r="O3289" s="21" t="s">
        <v>362</v>
      </c>
      <c r="P3289" s="21">
        <v>3</v>
      </c>
      <c r="Q3289" s="124">
        <v>2010</v>
      </c>
      <c r="R3289" s="21"/>
      <c r="S3289" s="21"/>
      <c r="T3289" s="116">
        <v>643</v>
      </c>
      <c r="U3289" s="111">
        <v>45</v>
      </c>
      <c r="V3289" s="113">
        <f t="shared" si="614"/>
        <v>547.97888888888883</v>
      </c>
      <c r="W3289" s="113">
        <f t="shared" si="615"/>
        <v>95.021111111111168</v>
      </c>
      <c r="X3289" s="112">
        <f t="shared" si="616"/>
        <v>95021.111111111168</v>
      </c>
      <c r="Y3289" s="111"/>
      <c r="Z3289" s="110">
        <f t="shared" si="612"/>
        <v>38</v>
      </c>
      <c r="AA3289" s="109">
        <f t="shared" si="617"/>
        <v>32.15</v>
      </c>
      <c r="AB3289" s="109">
        <f t="shared" si="618"/>
        <v>32150</v>
      </c>
      <c r="AC3289" s="108">
        <f t="shared" si="619"/>
        <v>610.85</v>
      </c>
      <c r="AD3289" s="107">
        <f t="shared" si="620"/>
        <v>2.2222222222222223E-2</v>
      </c>
      <c r="AE3289" s="106">
        <f t="shared" si="621"/>
        <v>13.574444444444445</v>
      </c>
      <c r="AF3289" s="105">
        <f t="shared" si="622"/>
        <v>108.59555555555562</v>
      </c>
      <c r="AG3289" s="105">
        <f t="shared" si="623"/>
        <v>534.40444444444438</v>
      </c>
    </row>
    <row r="3290" spans="1:33" s="88" customFormat="1" x14ac:dyDescent="0.35">
      <c r="A3290" s="21">
        <v>10141103</v>
      </c>
      <c r="B3290" s="115" t="s">
        <v>14786</v>
      </c>
      <c r="C3290" s="135" t="s">
        <v>710</v>
      </c>
      <c r="D3290" s="21"/>
      <c r="E3290" s="114" t="str">
        <f t="shared" si="613"/>
        <v xml:space="preserve">TRANSFORMADOR MARCA:TANELEC LIMITED CENTRAL HYDRICA </v>
      </c>
      <c r="F3290" s="57"/>
      <c r="G3290" s="21" t="s">
        <v>16263</v>
      </c>
      <c r="H3290" s="21" t="s">
        <v>179</v>
      </c>
      <c r="I3290" s="21"/>
      <c r="J3290" s="57"/>
      <c r="K3290" s="57" t="s">
        <v>16262</v>
      </c>
      <c r="L3290" s="57" t="s">
        <v>16261</v>
      </c>
      <c r="M3290" s="21">
        <v>650</v>
      </c>
      <c r="N3290" s="21" t="s">
        <v>19</v>
      </c>
      <c r="O3290" s="21" t="s">
        <v>362</v>
      </c>
      <c r="P3290" s="57">
        <v>3</v>
      </c>
      <c r="Q3290" s="57">
        <v>2010</v>
      </c>
      <c r="R3290" s="57" t="s">
        <v>16260</v>
      </c>
      <c r="S3290" s="57" t="s">
        <v>16259</v>
      </c>
      <c r="T3290" s="116">
        <v>1200</v>
      </c>
      <c r="U3290" s="111">
        <v>45</v>
      </c>
      <c r="V3290" s="113">
        <f t="shared" si="614"/>
        <v>1022.6666666666666</v>
      </c>
      <c r="W3290" s="113">
        <f t="shared" si="615"/>
        <v>177.33333333333337</v>
      </c>
      <c r="X3290" s="112">
        <f t="shared" si="616"/>
        <v>177333.33333333337</v>
      </c>
      <c r="Y3290" s="111"/>
      <c r="Z3290" s="110">
        <f t="shared" si="612"/>
        <v>38</v>
      </c>
      <c r="AA3290" s="109">
        <f t="shared" si="617"/>
        <v>60</v>
      </c>
      <c r="AB3290" s="109">
        <f t="shared" si="618"/>
        <v>60000</v>
      </c>
      <c r="AC3290" s="108">
        <f t="shared" si="619"/>
        <v>1140</v>
      </c>
      <c r="AD3290" s="107">
        <f t="shared" si="620"/>
        <v>2.2222222222222223E-2</v>
      </c>
      <c r="AE3290" s="106">
        <f t="shared" si="621"/>
        <v>25.333333333333336</v>
      </c>
      <c r="AF3290" s="105">
        <f t="shared" si="622"/>
        <v>202.66666666666671</v>
      </c>
      <c r="AG3290" s="105">
        <f t="shared" si="623"/>
        <v>997.33333333333326</v>
      </c>
    </row>
    <row r="3291" spans="1:33" s="88" customFormat="1" x14ac:dyDescent="0.35">
      <c r="A3291" s="21">
        <v>10141103</v>
      </c>
      <c r="B3291" s="115" t="s">
        <v>14786</v>
      </c>
      <c r="C3291" s="135" t="s">
        <v>710</v>
      </c>
      <c r="D3291" s="21" t="s">
        <v>16258</v>
      </c>
      <c r="E3291" s="114" t="str">
        <f t="shared" si="613"/>
        <v>TRANSFORMADOR MARCA: CUAMBA PTS 3002</v>
      </c>
      <c r="F3291" s="21"/>
      <c r="G3291" s="124" t="s">
        <v>179</v>
      </c>
      <c r="H3291" s="21" t="s">
        <v>1777</v>
      </c>
      <c r="I3291" s="21" t="s">
        <v>16257</v>
      </c>
      <c r="J3291" s="21"/>
      <c r="K3291" s="21" t="s">
        <v>16256</v>
      </c>
      <c r="L3291" s="21" t="s">
        <v>16255</v>
      </c>
      <c r="M3291" s="21">
        <v>250</v>
      </c>
      <c r="N3291" s="161" t="s">
        <v>19</v>
      </c>
      <c r="O3291" s="21" t="s">
        <v>362</v>
      </c>
      <c r="P3291" s="21">
        <v>3</v>
      </c>
      <c r="Q3291" s="124">
        <v>2010</v>
      </c>
      <c r="R3291" s="21"/>
      <c r="S3291" s="21"/>
      <c r="T3291" s="116">
        <v>991</v>
      </c>
      <c r="U3291" s="111">
        <v>45</v>
      </c>
      <c r="V3291" s="113">
        <f t="shared" si="614"/>
        <v>844.55222222222221</v>
      </c>
      <c r="W3291" s="113">
        <f t="shared" si="615"/>
        <v>146.44777777777779</v>
      </c>
      <c r="X3291" s="112">
        <f t="shared" si="616"/>
        <v>146447.77777777778</v>
      </c>
      <c r="Y3291" s="111"/>
      <c r="Z3291" s="110">
        <f t="shared" si="612"/>
        <v>38</v>
      </c>
      <c r="AA3291" s="109">
        <f t="shared" si="617"/>
        <v>49.550000000000004</v>
      </c>
      <c r="AB3291" s="109">
        <f t="shared" si="618"/>
        <v>49550.000000000007</v>
      </c>
      <c r="AC3291" s="108">
        <f t="shared" si="619"/>
        <v>941.45</v>
      </c>
      <c r="AD3291" s="107">
        <f t="shared" si="620"/>
        <v>2.2222222222222223E-2</v>
      </c>
      <c r="AE3291" s="106">
        <f t="shared" si="621"/>
        <v>20.921111111111113</v>
      </c>
      <c r="AF3291" s="105">
        <f t="shared" si="622"/>
        <v>167.3688888888889</v>
      </c>
      <c r="AG3291" s="105">
        <f t="shared" si="623"/>
        <v>823.63111111111107</v>
      </c>
    </row>
    <row r="3292" spans="1:33" s="88" customFormat="1" x14ac:dyDescent="0.35">
      <c r="A3292" s="21">
        <v>10141103</v>
      </c>
      <c r="B3292" s="115" t="s">
        <v>14786</v>
      </c>
      <c r="C3292" s="135" t="s">
        <v>710</v>
      </c>
      <c r="D3292" s="21" t="s">
        <v>16253</v>
      </c>
      <c r="E3292" s="114" t="str">
        <f t="shared" si="613"/>
        <v>TRANSFORMADOR MARCA: CUAMBA PTS 3003</v>
      </c>
      <c r="F3292" s="21"/>
      <c r="G3292" s="124" t="s">
        <v>179</v>
      </c>
      <c r="H3292" s="21" t="s">
        <v>1777</v>
      </c>
      <c r="I3292" s="21" t="s">
        <v>16252</v>
      </c>
      <c r="J3292" s="21"/>
      <c r="K3292" s="21" t="s">
        <v>16251</v>
      </c>
      <c r="L3292" s="21" t="s">
        <v>16250</v>
      </c>
      <c r="M3292" s="21">
        <v>500</v>
      </c>
      <c r="N3292" s="161" t="s">
        <v>19</v>
      </c>
      <c r="O3292" s="21" t="s">
        <v>362</v>
      </c>
      <c r="P3292" s="21">
        <v>3</v>
      </c>
      <c r="Q3292" s="124">
        <v>2010</v>
      </c>
      <c r="R3292" s="21"/>
      <c r="S3292" s="21"/>
      <c r="T3292" s="116">
        <v>1200</v>
      </c>
      <c r="U3292" s="111">
        <v>45</v>
      </c>
      <c r="V3292" s="113">
        <f t="shared" si="614"/>
        <v>1022.6666666666666</v>
      </c>
      <c r="W3292" s="113">
        <f t="shared" si="615"/>
        <v>177.33333333333337</v>
      </c>
      <c r="X3292" s="112">
        <f t="shared" si="616"/>
        <v>177333.33333333337</v>
      </c>
      <c r="Y3292" s="111"/>
      <c r="Z3292" s="110">
        <f t="shared" si="612"/>
        <v>38</v>
      </c>
      <c r="AA3292" s="109">
        <f t="shared" si="617"/>
        <v>60</v>
      </c>
      <c r="AB3292" s="109">
        <f t="shared" si="618"/>
        <v>60000</v>
      </c>
      <c r="AC3292" s="108">
        <f t="shared" si="619"/>
        <v>1140</v>
      </c>
      <c r="AD3292" s="107">
        <f t="shared" si="620"/>
        <v>2.2222222222222223E-2</v>
      </c>
      <c r="AE3292" s="106">
        <f t="shared" si="621"/>
        <v>25.333333333333336</v>
      </c>
      <c r="AF3292" s="105">
        <f t="shared" si="622"/>
        <v>202.66666666666671</v>
      </c>
      <c r="AG3292" s="105">
        <f t="shared" si="623"/>
        <v>997.33333333333326</v>
      </c>
    </row>
    <row r="3293" spans="1:33" s="88" customFormat="1" x14ac:dyDescent="0.35">
      <c r="A3293" s="21">
        <v>10141103</v>
      </c>
      <c r="B3293" s="115" t="s">
        <v>14786</v>
      </c>
      <c r="C3293" s="135" t="s">
        <v>710</v>
      </c>
      <c r="D3293" s="21" t="s">
        <v>15666</v>
      </c>
      <c r="E3293" s="114" t="str">
        <f t="shared" si="613"/>
        <v>TRANSFORMADOR MARCA: CUAMBA PTS 3004</v>
      </c>
      <c r="F3293" s="21"/>
      <c r="G3293" s="124" t="s">
        <v>179</v>
      </c>
      <c r="H3293" s="21" t="s">
        <v>1777</v>
      </c>
      <c r="I3293" s="21" t="s">
        <v>16249</v>
      </c>
      <c r="J3293" s="49"/>
      <c r="K3293" s="21" t="s">
        <v>16248</v>
      </c>
      <c r="L3293" s="21" t="s">
        <v>16247</v>
      </c>
      <c r="M3293" s="21">
        <v>160</v>
      </c>
      <c r="N3293" s="161" t="s">
        <v>19</v>
      </c>
      <c r="O3293" s="21" t="s">
        <v>362</v>
      </c>
      <c r="P3293" s="21">
        <v>3</v>
      </c>
      <c r="Q3293" s="124">
        <v>2010</v>
      </c>
      <c r="R3293" s="21"/>
      <c r="S3293" s="21"/>
      <c r="T3293" s="116">
        <v>991</v>
      </c>
      <c r="U3293" s="111">
        <v>45</v>
      </c>
      <c r="V3293" s="113">
        <f t="shared" si="614"/>
        <v>844.55222222222221</v>
      </c>
      <c r="W3293" s="113">
        <f t="shared" si="615"/>
        <v>146.44777777777779</v>
      </c>
      <c r="X3293" s="112">
        <f t="shared" si="616"/>
        <v>146447.77777777778</v>
      </c>
      <c r="Y3293" s="111"/>
      <c r="Z3293" s="110">
        <f t="shared" si="612"/>
        <v>38</v>
      </c>
      <c r="AA3293" s="109">
        <f t="shared" si="617"/>
        <v>49.550000000000004</v>
      </c>
      <c r="AB3293" s="109">
        <f t="shared" si="618"/>
        <v>49550.000000000007</v>
      </c>
      <c r="AC3293" s="108">
        <f t="shared" si="619"/>
        <v>941.45</v>
      </c>
      <c r="AD3293" s="107">
        <f t="shared" si="620"/>
        <v>2.2222222222222223E-2</v>
      </c>
      <c r="AE3293" s="106">
        <f t="shared" si="621"/>
        <v>20.921111111111113</v>
      </c>
      <c r="AF3293" s="105">
        <f t="shared" si="622"/>
        <v>167.3688888888889</v>
      </c>
      <c r="AG3293" s="105">
        <f t="shared" si="623"/>
        <v>823.63111111111107</v>
      </c>
    </row>
    <row r="3294" spans="1:33" s="88" customFormat="1" x14ac:dyDescent="0.35">
      <c r="A3294" s="21">
        <v>10141103</v>
      </c>
      <c r="B3294" s="115" t="s">
        <v>14786</v>
      </c>
      <c r="C3294" s="135" t="s">
        <v>710</v>
      </c>
      <c r="D3294" s="21" t="s">
        <v>16246</v>
      </c>
      <c r="E3294" s="114" t="str">
        <f t="shared" si="613"/>
        <v>TRANSFORMADOR MARCA: CUAMBA PTS 3005</v>
      </c>
      <c r="F3294" s="21"/>
      <c r="G3294" s="124" t="s">
        <v>179</v>
      </c>
      <c r="H3294" s="21" t="s">
        <v>1777</v>
      </c>
      <c r="I3294" s="21" t="s">
        <v>16245</v>
      </c>
      <c r="J3294" s="49"/>
      <c r="K3294" s="21" t="s">
        <v>16244</v>
      </c>
      <c r="L3294" s="21" t="s">
        <v>16243</v>
      </c>
      <c r="M3294" s="21">
        <v>200</v>
      </c>
      <c r="N3294" s="161" t="s">
        <v>19</v>
      </c>
      <c r="O3294" s="21" t="s">
        <v>362</v>
      </c>
      <c r="P3294" s="21">
        <v>3</v>
      </c>
      <c r="Q3294" s="124">
        <v>2010</v>
      </c>
      <c r="R3294" s="21"/>
      <c r="S3294" s="21"/>
      <c r="T3294" s="116">
        <v>991</v>
      </c>
      <c r="U3294" s="111">
        <v>45</v>
      </c>
      <c r="V3294" s="113">
        <f t="shared" si="614"/>
        <v>844.55222222222221</v>
      </c>
      <c r="W3294" s="113">
        <f t="shared" si="615"/>
        <v>146.44777777777779</v>
      </c>
      <c r="X3294" s="112">
        <f t="shared" si="616"/>
        <v>146447.77777777778</v>
      </c>
      <c r="Y3294" s="111"/>
      <c r="Z3294" s="110">
        <f t="shared" si="612"/>
        <v>38</v>
      </c>
      <c r="AA3294" s="109">
        <f t="shared" si="617"/>
        <v>49.550000000000004</v>
      </c>
      <c r="AB3294" s="109">
        <f t="shared" si="618"/>
        <v>49550.000000000007</v>
      </c>
      <c r="AC3294" s="108">
        <f t="shared" si="619"/>
        <v>941.45</v>
      </c>
      <c r="AD3294" s="107">
        <f t="shared" si="620"/>
        <v>2.2222222222222223E-2</v>
      </c>
      <c r="AE3294" s="106">
        <f t="shared" si="621"/>
        <v>20.921111111111113</v>
      </c>
      <c r="AF3294" s="105">
        <f t="shared" si="622"/>
        <v>167.3688888888889</v>
      </c>
      <c r="AG3294" s="105">
        <f t="shared" si="623"/>
        <v>823.63111111111107</v>
      </c>
    </row>
    <row r="3295" spans="1:33" s="88" customFormat="1" x14ac:dyDescent="0.35">
      <c r="A3295" s="21">
        <v>10141103</v>
      </c>
      <c r="B3295" s="115" t="s">
        <v>14786</v>
      </c>
      <c r="C3295" s="135" t="s">
        <v>710</v>
      </c>
      <c r="D3295" s="21" t="s">
        <v>16242</v>
      </c>
      <c r="E3295" s="114" t="str">
        <f t="shared" si="613"/>
        <v>TRANSFORMADOR MARCA: CUAMBA PTS 3006</v>
      </c>
      <c r="F3295" s="21"/>
      <c r="G3295" s="124" t="s">
        <v>179</v>
      </c>
      <c r="H3295" s="21" t="s">
        <v>1777</v>
      </c>
      <c r="I3295" s="21" t="s">
        <v>16241</v>
      </c>
      <c r="J3295" s="21"/>
      <c r="K3295" s="21" t="s">
        <v>16240</v>
      </c>
      <c r="L3295" s="21" t="s">
        <v>16239</v>
      </c>
      <c r="M3295" s="21">
        <v>160</v>
      </c>
      <c r="N3295" s="161" t="s">
        <v>19</v>
      </c>
      <c r="O3295" s="21" t="s">
        <v>362</v>
      </c>
      <c r="P3295" s="21">
        <v>3</v>
      </c>
      <c r="Q3295" s="124">
        <v>2010</v>
      </c>
      <c r="R3295" s="21"/>
      <c r="S3295" s="21"/>
      <c r="T3295" s="116">
        <v>991</v>
      </c>
      <c r="U3295" s="111">
        <v>45</v>
      </c>
      <c r="V3295" s="113">
        <f t="shared" si="614"/>
        <v>844.55222222222221</v>
      </c>
      <c r="W3295" s="113">
        <f t="shared" si="615"/>
        <v>146.44777777777779</v>
      </c>
      <c r="X3295" s="112">
        <f t="shared" si="616"/>
        <v>146447.77777777778</v>
      </c>
      <c r="Y3295" s="111"/>
      <c r="Z3295" s="110">
        <f t="shared" si="612"/>
        <v>38</v>
      </c>
      <c r="AA3295" s="109">
        <f t="shared" si="617"/>
        <v>49.550000000000004</v>
      </c>
      <c r="AB3295" s="109">
        <f t="shared" si="618"/>
        <v>49550.000000000007</v>
      </c>
      <c r="AC3295" s="108">
        <f t="shared" si="619"/>
        <v>941.45</v>
      </c>
      <c r="AD3295" s="107">
        <f t="shared" si="620"/>
        <v>2.2222222222222223E-2</v>
      </c>
      <c r="AE3295" s="106">
        <f t="shared" si="621"/>
        <v>20.921111111111113</v>
      </c>
      <c r="AF3295" s="105">
        <f t="shared" si="622"/>
        <v>167.3688888888889</v>
      </c>
      <c r="AG3295" s="105">
        <f t="shared" si="623"/>
        <v>823.63111111111107</v>
      </c>
    </row>
    <row r="3296" spans="1:33" s="88" customFormat="1" x14ac:dyDescent="0.35">
      <c r="A3296" s="21">
        <v>10141103</v>
      </c>
      <c r="B3296" s="115" t="s">
        <v>14786</v>
      </c>
      <c r="C3296" s="135" t="s">
        <v>710</v>
      </c>
      <c r="D3296" s="21" t="s">
        <v>16237</v>
      </c>
      <c r="E3296" s="114" t="str">
        <f t="shared" si="613"/>
        <v>TRANSFORMADOR MARCA: CUAMBA PTS 3007</v>
      </c>
      <c r="F3296" s="21"/>
      <c r="G3296" s="124" t="s">
        <v>179</v>
      </c>
      <c r="H3296" s="21" t="s">
        <v>1777</v>
      </c>
      <c r="I3296" s="21" t="s">
        <v>16236</v>
      </c>
      <c r="J3296" s="21"/>
      <c r="K3296" s="21" t="s">
        <v>16235</v>
      </c>
      <c r="L3296" s="21" t="s">
        <v>16234</v>
      </c>
      <c r="M3296" s="21">
        <v>160</v>
      </c>
      <c r="N3296" s="161" t="s">
        <v>19</v>
      </c>
      <c r="O3296" s="21" t="s">
        <v>362</v>
      </c>
      <c r="P3296" s="21">
        <v>3</v>
      </c>
      <c r="Q3296" s="124">
        <v>2010</v>
      </c>
      <c r="R3296" s="21"/>
      <c r="S3296" s="21"/>
      <c r="T3296" s="116">
        <v>991</v>
      </c>
      <c r="U3296" s="111">
        <v>45</v>
      </c>
      <c r="V3296" s="113">
        <f t="shared" si="614"/>
        <v>844.55222222222221</v>
      </c>
      <c r="W3296" s="113">
        <f t="shared" si="615"/>
        <v>146.44777777777779</v>
      </c>
      <c r="X3296" s="112">
        <f t="shared" si="616"/>
        <v>146447.77777777778</v>
      </c>
      <c r="Y3296" s="111"/>
      <c r="Z3296" s="110">
        <f t="shared" si="612"/>
        <v>38</v>
      </c>
      <c r="AA3296" s="109">
        <f t="shared" si="617"/>
        <v>49.550000000000004</v>
      </c>
      <c r="AB3296" s="109">
        <f t="shared" si="618"/>
        <v>49550.000000000007</v>
      </c>
      <c r="AC3296" s="108">
        <f t="shared" si="619"/>
        <v>941.45</v>
      </c>
      <c r="AD3296" s="107">
        <f t="shared" si="620"/>
        <v>2.2222222222222223E-2</v>
      </c>
      <c r="AE3296" s="106">
        <f t="shared" si="621"/>
        <v>20.921111111111113</v>
      </c>
      <c r="AF3296" s="105">
        <f t="shared" si="622"/>
        <v>167.3688888888889</v>
      </c>
      <c r="AG3296" s="105">
        <f t="shared" si="623"/>
        <v>823.63111111111107</v>
      </c>
    </row>
    <row r="3297" spans="1:33" s="88" customFormat="1" x14ac:dyDescent="0.35">
      <c r="A3297" s="21">
        <v>10141103</v>
      </c>
      <c r="B3297" s="115" t="s">
        <v>14786</v>
      </c>
      <c r="C3297" s="135" t="s">
        <v>710</v>
      </c>
      <c r="D3297" s="21" t="s">
        <v>16233</v>
      </c>
      <c r="E3297" s="114" t="str">
        <f t="shared" si="613"/>
        <v>TRANSFORMADOR MARCA: CUAMBA PT 7001</v>
      </c>
      <c r="F3297" s="21"/>
      <c r="G3297" s="124" t="s">
        <v>179</v>
      </c>
      <c r="H3297" s="21" t="s">
        <v>8682</v>
      </c>
      <c r="I3297" s="21" t="s">
        <v>16232</v>
      </c>
      <c r="J3297" s="21"/>
      <c r="K3297" s="21" t="s">
        <v>16231</v>
      </c>
      <c r="L3297" s="21" t="s">
        <v>16230</v>
      </c>
      <c r="M3297" s="21">
        <v>315</v>
      </c>
      <c r="N3297" s="161" t="s">
        <v>19</v>
      </c>
      <c r="O3297" s="21" t="s">
        <v>362</v>
      </c>
      <c r="P3297" s="21">
        <v>3</v>
      </c>
      <c r="Q3297" s="124">
        <v>2010</v>
      </c>
      <c r="R3297" s="21"/>
      <c r="S3297" s="21"/>
      <c r="T3297" s="116">
        <v>1039</v>
      </c>
      <c r="U3297" s="111">
        <v>45</v>
      </c>
      <c r="V3297" s="113">
        <f t="shared" si="614"/>
        <v>885.45888888888885</v>
      </c>
      <c r="W3297" s="113">
        <f t="shared" si="615"/>
        <v>153.54111111111115</v>
      </c>
      <c r="X3297" s="112">
        <f t="shared" si="616"/>
        <v>153541.11111111115</v>
      </c>
      <c r="Y3297" s="111"/>
      <c r="Z3297" s="110">
        <f t="shared" si="612"/>
        <v>38</v>
      </c>
      <c r="AA3297" s="109">
        <f t="shared" si="617"/>
        <v>51.95</v>
      </c>
      <c r="AB3297" s="109">
        <f t="shared" si="618"/>
        <v>51950</v>
      </c>
      <c r="AC3297" s="108">
        <f t="shared" si="619"/>
        <v>987.05</v>
      </c>
      <c r="AD3297" s="107">
        <f t="shared" si="620"/>
        <v>2.2222222222222223E-2</v>
      </c>
      <c r="AE3297" s="106">
        <f t="shared" si="621"/>
        <v>21.934444444444445</v>
      </c>
      <c r="AF3297" s="105">
        <f t="shared" si="622"/>
        <v>175.47555555555559</v>
      </c>
      <c r="AG3297" s="105">
        <f t="shared" si="623"/>
        <v>863.52444444444438</v>
      </c>
    </row>
    <row r="3298" spans="1:33" s="88" customFormat="1" x14ac:dyDescent="0.35">
      <c r="A3298" s="21">
        <v>10141103</v>
      </c>
      <c r="B3298" s="115" t="s">
        <v>14786</v>
      </c>
      <c r="C3298" s="135" t="s">
        <v>710</v>
      </c>
      <c r="D3298" s="21" t="s">
        <v>16229</v>
      </c>
      <c r="E3298" s="114" t="str">
        <f t="shared" si="613"/>
        <v>TRANSFORMADOR MARCA: CUAMBA PT 7002</v>
      </c>
      <c r="F3298" s="21"/>
      <c r="G3298" s="124" t="s">
        <v>179</v>
      </c>
      <c r="H3298" s="21" t="s">
        <v>8682</v>
      </c>
      <c r="I3298" s="21" t="s">
        <v>16228</v>
      </c>
      <c r="J3298" s="21"/>
      <c r="K3298" s="21" t="s">
        <v>16227</v>
      </c>
      <c r="L3298" s="21" t="s">
        <v>16226</v>
      </c>
      <c r="M3298" s="21">
        <v>160</v>
      </c>
      <c r="N3298" s="161" t="s">
        <v>19</v>
      </c>
      <c r="O3298" s="21" t="s">
        <v>362</v>
      </c>
      <c r="P3298" s="21">
        <v>3</v>
      </c>
      <c r="Q3298" s="124">
        <v>2010</v>
      </c>
      <c r="R3298" s="21"/>
      <c r="S3298" s="21"/>
      <c r="T3298" s="116">
        <v>991</v>
      </c>
      <c r="U3298" s="111">
        <v>45</v>
      </c>
      <c r="V3298" s="113">
        <f t="shared" si="614"/>
        <v>844.55222222222221</v>
      </c>
      <c r="W3298" s="113">
        <f t="shared" si="615"/>
        <v>146.44777777777779</v>
      </c>
      <c r="X3298" s="112">
        <f t="shared" si="616"/>
        <v>146447.77777777778</v>
      </c>
      <c r="Y3298" s="111"/>
      <c r="Z3298" s="110">
        <f t="shared" si="612"/>
        <v>38</v>
      </c>
      <c r="AA3298" s="109">
        <f t="shared" si="617"/>
        <v>49.550000000000004</v>
      </c>
      <c r="AB3298" s="109">
        <f t="shared" si="618"/>
        <v>49550.000000000007</v>
      </c>
      <c r="AC3298" s="108">
        <f t="shared" si="619"/>
        <v>941.45</v>
      </c>
      <c r="AD3298" s="107">
        <f t="shared" si="620"/>
        <v>2.2222222222222223E-2</v>
      </c>
      <c r="AE3298" s="106">
        <f t="shared" si="621"/>
        <v>20.921111111111113</v>
      </c>
      <c r="AF3298" s="105">
        <f t="shared" si="622"/>
        <v>167.3688888888889</v>
      </c>
      <c r="AG3298" s="105">
        <f t="shared" si="623"/>
        <v>823.63111111111107</v>
      </c>
    </row>
    <row r="3299" spans="1:33" s="88" customFormat="1" x14ac:dyDescent="0.35">
      <c r="A3299" s="21">
        <v>10141103</v>
      </c>
      <c r="B3299" s="115" t="s">
        <v>14786</v>
      </c>
      <c r="C3299" s="135" t="s">
        <v>710</v>
      </c>
      <c r="D3299" s="21" t="s">
        <v>16225</v>
      </c>
      <c r="E3299" s="114" t="str">
        <f t="shared" si="613"/>
        <v>TRANSFORMADOR MARCA: CUAMBA PT 7003</v>
      </c>
      <c r="F3299" s="21"/>
      <c r="G3299" s="124" t="s">
        <v>179</v>
      </c>
      <c r="H3299" s="21" t="s">
        <v>8682</v>
      </c>
      <c r="I3299" s="21" t="s">
        <v>16224</v>
      </c>
      <c r="J3299" s="21"/>
      <c r="K3299" s="21" t="s">
        <v>16223</v>
      </c>
      <c r="L3299" s="21" t="s">
        <v>16222</v>
      </c>
      <c r="M3299" s="21">
        <v>100</v>
      </c>
      <c r="N3299" s="161" t="s">
        <v>19</v>
      </c>
      <c r="O3299" s="21" t="s">
        <v>362</v>
      </c>
      <c r="P3299" s="21">
        <v>3</v>
      </c>
      <c r="Q3299" s="124">
        <v>2010</v>
      </c>
      <c r="R3299" s="21"/>
      <c r="S3299" s="21"/>
      <c r="T3299" s="116">
        <v>763</v>
      </c>
      <c r="U3299" s="111">
        <v>45</v>
      </c>
      <c r="V3299" s="113">
        <f t="shared" si="614"/>
        <v>650.2455555555556</v>
      </c>
      <c r="W3299" s="113">
        <f t="shared" si="615"/>
        <v>112.7544444444444</v>
      </c>
      <c r="X3299" s="112">
        <f t="shared" si="616"/>
        <v>112754.44444444441</v>
      </c>
      <c r="Y3299" s="111"/>
      <c r="Z3299" s="110">
        <f t="shared" si="612"/>
        <v>38</v>
      </c>
      <c r="AA3299" s="109">
        <f t="shared" si="617"/>
        <v>38.15</v>
      </c>
      <c r="AB3299" s="109">
        <f t="shared" si="618"/>
        <v>38150</v>
      </c>
      <c r="AC3299" s="108">
        <f t="shared" si="619"/>
        <v>724.85</v>
      </c>
      <c r="AD3299" s="107">
        <f t="shared" si="620"/>
        <v>2.2222222222222223E-2</v>
      </c>
      <c r="AE3299" s="106">
        <f t="shared" si="621"/>
        <v>16.10777777777778</v>
      </c>
      <c r="AF3299" s="105">
        <f t="shared" si="622"/>
        <v>128.86222222222219</v>
      </c>
      <c r="AG3299" s="105">
        <f t="shared" si="623"/>
        <v>634.13777777777784</v>
      </c>
    </row>
    <row r="3300" spans="1:33" s="88" customFormat="1" x14ac:dyDescent="0.35">
      <c r="A3300" s="21">
        <v>10141103</v>
      </c>
      <c r="B3300" s="115" t="s">
        <v>14786</v>
      </c>
      <c r="C3300" s="135" t="s">
        <v>710</v>
      </c>
      <c r="D3300" s="21" t="s">
        <v>3057</v>
      </c>
      <c r="E3300" s="114" t="str">
        <f t="shared" si="613"/>
        <v>TRANSFORMADOR MARCA:MOTRA PT22 PT22</v>
      </c>
      <c r="F3300" s="21" t="s">
        <v>16334</v>
      </c>
      <c r="G3300" s="21" t="s">
        <v>3057</v>
      </c>
      <c r="H3300" s="21" t="s">
        <v>3104</v>
      </c>
      <c r="I3300" s="21" t="s">
        <v>530</v>
      </c>
      <c r="J3300" s="21"/>
      <c r="K3300" s="124" t="s">
        <v>16333</v>
      </c>
      <c r="L3300" s="124" t="s">
        <v>16332</v>
      </c>
      <c r="M3300" s="21">
        <v>630</v>
      </c>
      <c r="N3300" s="21">
        <v>6.6</v>
      </c>
      <c r="O3300" s="21">
        <v>0.4</v>
      </c>
      <c r="P3300" s="21">
        <v>3</v>
      </c>
      <c r="Q3300" s="124">
        <v>2010</v>
      </c>
      <c r="R3300" s="124" t="s">
        <v>1650</v>
      </c>
      <c r="S3300" s="124" t="s">
        <v>7147</v>
      </c>
      <c r="T3300" s="116">
        <v>1016</v>
      </c>
      <c r="U3300" s="111">
        <v>45</v>
      </c>
      <c r="V3300" s="113">
        <f t="shared" si="614"/>
        <v>865.85777777777776</v>
      </c>
      <c r="W3300" s="113">
        <f t="shared" si="615"/>
        <v>150.14222222222224</v>
      </c>
      <c r="X3300" s="112">
        <f t="shared" si="616"/>
        <v>150142.22222222225</v>
      </c>
      <c r="Y3300" s="111"/>
      <c r="Z3300" s="110">
        <f t="shared" ref="Z3300:Z3363" si="624">(U3300-(2017-Q3300))</f>
        <v>38</v>
      </c>
      <c r="AA3300" s="109">
        <f t="shared" si="617"/>
        <v>50.800000000000004</v>
      </c>
      <c r="AB3300" s="109">
        <f t="shared" si="618"/>
        <v>50800.000000000007</v>
      </c>
      <c r="AC3300" s="108">
        <f t="shared" si="619"/>
        <v>965.2</v>
      </c>
      <c r="AD3300" s="107">
        <f t="shared" si="620"/>
        <v>2.2222222222222223E-2</v>
      </c>
      <c r="AE3300" s="106">
        <f t="shared" si="621"/>
        <v>21.448888888888892</v>
      </c>
      <c r="AF3300" s="105">
        <f t="shared" si="622"/>
        <v>171.59111111111113</v>
      </c>
      <c r="AG3300" s="105">
        <f t="shared" si="623"/>
        <v>844.4088888888889</v>
      </c>
    </row>
    <row r="3301" spans="1:33" s="88" customFormat="1" x14ac:dyDescent="0.35">
      <c r="A3301" s="21">
        <v>10141103</v>
      </c>
      <c r="B3301" s="115" t="s">
        <v>14786</v>
      </c>
      <c r="C3301" s="135" t="s">
        <v>710</v>
      </c>
      <c r="D3301" s="21" t="s">
        <v>16330</v>
      </c>
      <c r="E3301" s="114" t="str">
        <f t="shared" si="613"/>
        <v>TRANSFORMADOR MARCA:ITB PT26 PT26</v>
      </c>
      <c r="F3301" s="21" t="s">
        <v>16331</v>
      </c>
      <c r="G3301" s="21" t="s">
        <v>16330</v>
      </c>
      <c r="H3301" s="21" t="s">
        <v>3104</v>
      </c>
      <c r="I3301" s="21" t="s">
        <v>530</v>
      </c>
      <c r="J3301" s="21"/>
      <c r="K3301" s="124">
        <v>695775.8</v>
      </c>
      <c r="L3301" s="124">
        <v>7806439</v>
      </c>
      <c r="M3301" s="21">
        <v>630</v>
      </c>
      <c r="N3301" s="21">
        <v>6.6</v>
      </c>
      <c r="O3301" s="21">
        <v>0.4</v>
      </c>
      <c r="P3301" s="21">
        <v>3</v>
      </c>
      <c r="Q3301" s="124">
        <v>2010</v>
      </c>
      <c r="R3301" s="124" t="s">
        <v>1109</v>
      </c>
      <c r="S3301" s="124">
        <v>702220</v>
      </c>
      <c r="T3301" s="116">
        <v>1016</v>
      </c>
      <c r="U3301" s="111">
        <v>45</v>
      </c>
      <c r="V3301" s="113">
        <f t="shared" si="614"/>
        <v>865.85777777777776</v>
      </c>
      <c r="W3301" s="113">
        <f t="shared" si="615"/>
        <v>150.14222222222224</v>
      </c>
      <c r="X3301" s="112">
        <f t="shared" si="616"/>
        <v>150142.22222222225</v>
      </c>
      <c r="Y3301" s="111"/>
      <c r="Z3301" s="110">
        <f t="shared" si="624"/>
        <v>38</v>
      </c>
      <c r="AA3301" s="109">
        <f t="shared" si="617"/>
        <v>50.800000000000004</v>
      </c>
      <c r="AB3301" s="109">
        <f t="shared" si="618"/>
        <v>50800.000000000007</v>
      </c>
      <c r="AC3301" s="108">
        <f t="shared" si="619"/>
        <v>965.2</v>
      </c>
      <c r="AD3301" s="107">
        <f t="shared" si="620"/>
        <v>2.2222222222222223E-2</v>
      </c>
      <c r="AE3301" s="106">
        <f t="shared" si="621"/>
        <v>21.448888888888892</v>
      </c>
      <c r="AF3301" s="105">
        <f t="shared" si="622"/>
        <v>171.59111111111113</v>
      </c>
      <c r="AG3301" s="105">
        <f t="shared" si="623"/>
        <v>844.4088888888889</v>
      </c>
    </row>
    <row r="3302" spans="1:33" s="88" customFormat="1" x14ac:dyDescent="0.35">
      <c r="A3302" s="21">
        <v>10141103</v>
      </c>
      <c r="B3302" s="115" t="s">
        <v>14786</v>
      </c>
      <c r="C3302" s="135" t="s">
        <v>710</v>
      </c>
      <c r="D3302" s="21" t="s">
        <v>16328</v>
      </c>
      <c r="E3302" s="114" t="str">
        <f t="shared" si="613"/>
        <v>TRANSFORMADOR MARCA:Powertech PT50 PT50</v>
      </c>
      <c r="F3302" s="21" t="s">
        <v>16329</v>
      </c>
      <c r="G3302" s="21" t="s">
        <v>16328</v>
      </c>
      <c r="H3302" s="21" t="s">
        <v>3104</v>
      </c>
      <c r="I3302" s="21" t="s">
        <v>530</v>
      </c>
      <c r="J3302" s="57"/>
      <c r="K3302" s="124">
        <v>695941.3</v>
      </c>
      <c r="L3302" s="124">
        <v>7812160</v>
      </c>
      <c r="M3302" s="21">
        <v>100</v>
      </c>
      <c r="N3302" s="21">
        <v>22</v>
      </c>
      <c r="O3302" s="21">
        <v>0.4</v>
      </c>
      <c r="P3302" s="21">
        <v>3</v>
      </c>
      <c r="Q3302" s="124">
        <v>2010</v>
      </c>
      <c r="R3302" s="124" t="s">
        <v>2362</v>
      </c>
      <c r="S3302" s="124" t="s">
        <v>16327</v>
      </c>
      <c r="T3302" s="116">
        <v>763</v>
      </c>
      <c r="U3302" s="111">
        <v>45</v>
      </c>
      <c r="V3302" s="113">
        <f t="shared" si="614"/>
        <v>650.2455555555556</v>
      </c>
      <c r="W3302" s="113">
        <f t="shared" si="615"/>
        <v>112.7544444444444</v>
      </c>
      <c r="X3302" s="112">
        <f t="shared" si="616"/>
        <v>112754.44444444441</v>
      </c>
      <c r="Y3302" s="111"/>
      <c r="Z3302" s="110">
        <f t="shared" si="624"/>
        <v>38</v>
      </c>
      <c r="AA3302" s="109">
        <f t="shared" si="617"/>
        <v>38.15</v>
      </c>
      <c r="AB3302" s="109">
        <f t="shared" si="618"/>
        <v>38150</v>
      </c>
      <c r="AC3302" s="108">
        <f t="shared" si="619"/>
        <v>724.85</v>
      </c>
      <c r="AD3302" s="107">
        <f t="shared" si="620"/>
        <v>2.2222222222222223E-2</v>
      </c>
      <c r="AE3302" s="106">
        <f t="shared" si="621"/>
        <v>16.10777777777778</v>
      </c>
      <c r="AF3302" s="105">
        <f t="shared" si="622"/>
        <v>128.86222222222219</v>
      </c>
      <c r="AG3302" s="105">
        <f t="shared" si="623"/>
        <v>634.13777777777784</v>
      </c>
    </row>
    <row r="3303" spans="1:33" s="88" customFormat="1" x14ac:dyDescent="0.35">
      <c r="A3303" s="21">
        <v>10141103</v>
      </c>
      <c r="B3303" s="115" t="s">
        <v>14786</v>
      </c>
      <c r="C3303" s="135" t="s">
        <v>710</v>
      </c>
      <c r="D3303" s="61" t="s">
        <v>16325</v>
      </c>
      <c r="E3303" s="114" t="str">
        <f t="shared" si="613"/>
        <v>TRANSFORMADOR MARCA:ITB PT105 PT105</v>
      </c>
      <c r="F3303" s="61" t="s">
        <v>16326</v>
      </c>
      <c r="G3303" s="61" t="s">
        <v>16325</v>
      </c>
      <c r="H3303" s="21" t="s">
        <v>3104</v>
      </c>
      <c r="I3303" s="21" t="s">
        <v>530</v>
      </c>
      <c r="J3303" s="57"/>
      <c r="K3303" s="142">
        <v>697159.4</v>
      </c>
      <c r="L3303" s="142">
        <v>7811156</v>
      </c>
      <c r="M3303" s="61">
        <v>315</v>
      </c>
      <c r="N3303" s="21">
        <v>22</v>
      </c>
      <c r="O3303" s="21">
        <v>0.4</v>
      </c>
      <c r="P3303" s="21">
        <v>3</v>
      </c>
      <c r="Q3303" s="124">
        <v>2010</v>
      </c>
      <c r="R3303" s="124" t="s">
        <v>1109</v>
      </c>
      <c r="S3303" s="124">
        <v>644418</v>
      </c>
      <c r="T3303" s="116">
        <v>953</v>
      </c>
      <c r="U3303" s="111">
        <v>45</v>
      </c>
      <c r="V3303" s="113">
        <f t="shared" si="614"/>
        <v>812.16777777777781</v>
      </c>
      <c r="W3303" s="113">
        <f t="shared" si="615"/>
        <v>140.83222222222219</v>
      </c>
      <c r="X3303" s="112">
        <f t="shared" si="616"/>
        <v>140832.22222222219</v>
      </c>
      <c r="Y3303" s="111"/>
      <c r="Z3303" s="110">
        <f t="shared" si="624"/>
        <v>38</v>
      </c>
      <c r="AA3303" s="109">
        <f t="shared" si="617"/>
        <v>47.650000000000006</v>
      </c>
      <c r="AB3303" s="109">
        <f t="shared" si="618"/>
        <v>47650.000000000007</v>
      </c>
      <c r="AC3303" s="108">
        <f t="shared" si="619"/>
        <v>905.35</v>
      </c>
      <c r="AD3303" s="107">
        <f t="shared" si="620"/>
        <v>2.2222222222222223E-2</v>
      </c>
      <c r="AE3303" s="106">
        <f t="shared" si="621"/>
        <v>20.11888888888889</v>
      </c>
      <c r="AF3303" s="105">
        <f t="shared" si="622"/>
        <v>160.95111111111106</v>
      </c>
      <c r="AG3303" s="105">
        <f t="shared" si="623"/>
        <v>792.04888888888888</v>
      </c>
    </row>
    <row r="3304" spans="1:33" s="88" customFormat="1" x14ac:dyDescent="0.35">
      <c r="A3304" s="21">
        <v>10141103</v>
      </c>
      <c r="B3304" s="135" t="s">
        <v>14786</v>
      </c>
      <c r="C3304" s="135" t="s">
        <v>710</v>
      </c>
      <c r="D3304" s="124" t="s">
        <v>4609</v>
      </c>
      <c r="E3304" s="114" t="str">
        <f t="shared" si="613"/>
        <v>TRANSFORMADOR MARCA: PTS 03 PTS 03</v>
      </c>
      <c r="F3304" s="124"/>
      <c r="G3304" s="124" t="s">
        <v>4609</v>
      </c>
      <c r="H3304" s="124" t="s">
        <v>571</v>
      </c>
      <c r="I3304" s="124"/>
      <c r="J3304" s="124" t="s">
        <v>16324</v>
      </c>
      <c r="K3304" s="139"/>
      <c r="L3304" s="139"/>
      <c r="M3304" s="124">
        <v>100</v>
      </c>
      <c r="N3304" s="124">
        <v>11</v>
      </c>
      <c r="O3304" s="21">
        <v>0.4</v>
      </c>
      <c r="P3304" s="124" t="s">
        <v>514</v>
      </c>
      <c r="Q3304" s="124">
        <v>2010</v>
      </c>
      <c r="R3304" s="124"/>
      <c r="S3304" s="124"/>
      <c r="T3304" s="116">
        <v>763</v>
      </c>
      <c r="U3304" s="111">
        <v>45</v>
      </c>
      <c r="V3304" s="113">
        <f t="shared" si="614"/>
        <v>650.2455555555556</v>
      </c>
      <c r="W3304" s="113">
        <f t="shared" si="615"/>
        <v>112.7544444444444</v>
      </c>
      <c r="X3304" s="112">
        <f t="shared" si="616"/>
        <v>112754.44444444441</v>
      </c>
      <c r="Y3304" s="111"/>
      <c r="Z3304" s="110">
        <f t="shared" si="624"/>
        <v>38</v>
      </c>
      <c r="AA3304" s="109">
        <f t="shared" si="617"/>
        <v>38.15</v>
      </c>
      <c r="AB3304" s="109">
        <f t="shared" si="618"/>
        <v>38150</v>
      </c>
      <c r="AC3304" s="108">
        <f t="shared" si="619"/>
        <v>724.85</v>
      </c>
      <c r="AD3304" s="107">
        <f t="shared" si="620"/>
        <v>2.2222222222222223E-2</v>
      </c>
      <c r="AE3304" s="106">
        <f t="shared" si="621"/>
        <v>16.10777777777778</v>
      </c>
      <c r="AF3304" s="105">
        <f t="shared" si="622"/>
        <v>128.86222222222219</v>
      </c>
      <c r="AG3304" s="105">
        <f t="shared" si="623"/>
        <v>634.13777777777784</v>
      </c>
    </row>
    <row r="3305" spans="1:33" s="88" customFormat="1" x14ac:dyDescent="0.35">
      <c r="A3305" s="21">
        <v>10141103</v>
      </c>
      <c r="B3305" s="135" t="s">
        <v>14786</v>
      </c>
      <c r="C3305" s="135" t="s">
        <v>710</v>
      </c>
      <c r="D3305" s="124" t="s">
        <v>16323</v>
      </c>
      <c r="E3305" s="114" t="str">
        <f t="shared" si="613"/>
        <v>TRANSFORMADOR MARCA:ITB PTS 73 PTS 73</v>
      </c>
      <c r="F3305" s="124"/>
      <c r="G3305" s="124" t="s">
        <v>16323</v>
      </c>
      <c r="H3305" s="124" t="s">
        <v>324</v>
      </c>
      <c r="I3305" s="124" t="s">
        <v>1237</v>
      </c>
      <c r="J3305" s="124"/>
      <c r="K3305" s="142" t="s">
        <v>16322</v>
      </c>
      <c r="L3305" s="142" t="s">
        <v>16321</v>
      </c>
      <c r="M3305" s="124">
        <v>315</v>
      </c>
      <c r="N3305" s="124">
        <v>33</v>
      </c>
      <c r="O3305" s="21">
        <v>0.4</v>
      </c>
      <c r="P3305" s="124" t="s">
        <v>514</v>
      </c>
      <c r="Q3305" s="142">
        <v>2010</v>
      </c>
      <c r="R3305" s="124" t="s">
        <v>1109</v>
      </c>
      <c r="S3305" s="124">
        <v>689588</v>
      </c>
      <c r="T3305" s="116">
        <v>1039</v>
      </c>
      <c r="U3305" s="111">
        <v>45</v>
      </c>
      <c r="V3305" s="113">
        <f t="shared" si="614"/>
        <v>885.45888888888885</v>
      </c>
      <c r="W3305" s="113">
        <f t="shared" si="615"/>
        <v>153.54111111111115</v>
      </c>
      <c r="X3305" s="112">
        <f t="shared" si="616"/>
        <v>153541.11111111115</v>
      </c>
      <c r="Y3305" s="111"/>
      <c r="Z3305" s="110">
        <f t="shared" si="624"/>
        <v>38</v>
      </c>
      <c r="AA3305" s="109">
        <f t="shared" si="617"/>
        <v>51.95</v>
      </c>
      <c r="AB3305" s="109">
        <f t="shared" si="618"/>
        <v>51950</v>
      </c>
      <c r="AC3305" s="108">
        <f t="shared" si="619"/>
        <v>987.05</v>
      </c>
      <c r="AD3305" s="107">
        <f t="shared" si="620"/>
        <v>2.2222222222222223E-2</v>
      </c>
      <c r="AE3305" s="106">
        <f t="shared" si="621"/>
        <v>21.934444444444445</v>
      </c>
      <c r="AF3305" s="105">
        <f t="shared" si="622"/>
        <v>175.47555555555559</v>
      </c>
      <c r="AG3305" s="105">
        <f t="shared" si="623"/>
        <v>863.52444444444438</v>
      </c>
    </row>
    <row r="3306" spans="1:33" s="88" customFormat="1" x14ac:dyDescent="0.35">
      <c r="A3306" s="21">
        <v>10141103</v>
      </c>
      <c r="B3306" s="115" t="s">
        <v>14786</v>
      </c>
      <c r="C3306" s="135" t="s">
        <v>710</v>
      </c>
      <c r="D3306" s="21">
        <v>98</v>
      </c>
      <c r="E3306" s="114" t="str">
        <f t="shared" si="613"/>
        <v>TRANSFORMADOR MARCA:Zent Transformer  98</v>
      </c>
      <c r="F3306" s="21"/>
      <c r="G3306" s="21"/>
      <c r="H3306" s="21" t="s">
        <v>14848</v>
      </c>
      <c r="I3306" s="21" t="s">
        <v>16320</v>
      </c>
      <c r="J3306" s="21"/>
      <c r="K3306" s="21" t="s">
        <v>16319</v>
      </c>
      <c r="L3306" s="21" t="s">
        <v>16318</v>
      </c>
      <c r="M3306" s="21">
        <v>100</v>
      </c>
      <c r="N3306" s="21">
        <v>33</v>
      </c>
      <c r="O3306" s="21" t="s">
        <v>362</v>
      </c>
      <c r="P3306" s="21">
        <v>3</v>
      </c>
      <c r="Q3306" s="124">
        <v>2010</v>
      </c>
      <c r="R3306" s="124" t="s">
        <v>15089</v>
      </c>
      <c r="S3306" s="124" t="s">
        <v>16317</v>
      </c>
      <c r="T3306" s="116">
        <v>763</v>
      </c>
      <c r="U3306" s="111">
        <v>45</v>
      </c>
      <c r="V3306" s="113">
        <f t="shared" si="614"/>
        <v>650.2455555555556</v>
      </c>
      <c r="W3306" s="113">
        <f t="shared" si="615"/>
        <v>112.7544444444444</v>
      </c>
      <c r="X3306" s="112">
        <f t="shared" si="616"/>
        <v>112754.44444444441</v>
      </c>
      <c r="Y3306" s="111"/>
      <c r="Z3306" s="110">
        <f t="shared" si="624"/>
        <v>38</v>
      </c>
      <c r="AA3306" s="109">
        <f t="shared" si="617"/>
        <v>38.15</v>
      </c>
      <c r="AB3306" s="109">
        <f t="shared" si="618"/>
        <v>38150</v>
      </c>
      <c r="AC3306" s="108">
        <f t="shared" si="619"/>
        <v>724.85</v>
      </c>
      <c r="AD3306" s="107">
        <f t="shared" si="620"/>
        <v>2.2222222222222223E-2</v>
      </c>
      <c r="AE3306" s="106">
        <f t="shared" si="621"/>
        <v>16.10777777777778</v>
      </c>
      <c r="AF3306" s="105">
        <f t="shared" si="622"/>
        <v>128.86222222222219</v>
      </c>
      <c r="AG3306" s="105">
        <f t="shared" si="623"/>
        <v>634.13777777777784</v>
      </c>
    </row>
    <row r="3307" spans="1:33" s="88" customFormat="1" x14ac:dyDescent="0.35">
      <c r="A3307" s="21">
        <v>10141103</v>
      </c>
      <c r="B3307" s="115" t="s">
        <v>14786</v>
      </c>
      <c r="C3307" s="135" t="s">
        <v>710</v>
      </c>
      <c r="D3307" s="21">
        <v>99</v>
      </c>
      <c r="E3307" s="114" t="str">
        <f t="shared" si="613"/>
        <v>TRANSFORMADOR MARCA:ASTOR  99</v>
      </c>
      <c r="F3307" s="21"/>
      <c r="G3307" s="21"/>
      <c r="H3307" s="21" t="s">
        <v>14848</v>
      </c>
      <c r="I3307" s="21" t="s">
        <v>16316</v>
      </c>
      <c r="J3307" s="21"/>
      <c r="K3307" s="21" t="s">
        <v>16315</v>
      </c>
      <c r="L3307" s="21" t="s">
        <v>16314</v>
      </c>
      <c r="M3307" s="21">
        <v>315</v>
      </c>
      <c r="N3307" s="21">
        <v>33</v>
      </c>
      <c r="O3307" s="21" t="s">
        <v>362</v>
      </c>
      <c r="P3307" s="21">
        <v>3</v>
      </c>
      <c r="Q3307" s="124">
        <v>2010</v>
      </c>
      <c r="R3307" s="124" t="s">
        <v>499</v>
      </c>
      <c r="S3307" s="124" t="s">
        <v>16313</v>
      </c>
      <c r="T3307" s="116">
        <v>1039</v>
      </c>
      <c r="U3307" s="111">
        <v>45</v>
      </c>
      <c r="V3307" s="113">
        <f t="shared" si="614"/>
        <v>885.45888888888885</v>
      </c>
      <c r="W3307" s="113">
        <f t="shared" si="615"/>
        <v>153.54111111111115</v>
      </c>
      <c r="X3307" s="112">
        <f t="shared" si="616"/>
        <v>153541.11111111115</v>
      </c>
      <c r="Y3307" s="111"/>
      <c r="Z3307" s="110">
        <f t="shared" si="624"/>
        <v>38</v>
      </c>
      <c r="AA3307" s="109">
        <f t="shared" si="617"/>
        <v>51.95</v>
      </c>
      <c r="AB3307" s="109">
        <f t="shared" si="618"/>
        <v>51950</v>
      </c>
      <c r="AC3307" s="108">
        <f t="shared" si="619"/>
        <v>987.05</v>
      </c>
      <c r="AD3307" s="107">
        <f t="shared" si="620"/>
        <v>2.2222222222222223E-2</v>
      </c>
      <c r="AE3307" s="106">
        <f t="shared" si="621"/>
        <v>21.934444444444445</v>
      </c>
      <c r="AF3307" s="105">
        <f t="shared" si="622"/>
        <v>175.47555555555559</v>
      </c>
      <c r="AG3307" s="105">
        <f t="shared" si="623"/>
        <v>863.52444444444438</v>
      </c>
    </row>
    <row r="3308" spans="1:33" s="88" customFormat="1" x14ac:dyDescent="0.35">
      <c r="A3308" s="21">
        <v>10141103</v>
      </c>
      <c r="B3308" s="115" t="s">
        <v>14786</v>
      </c>
      <c r="C3308" s="135" t="s">
        <v>710</v>
      </c>
      <c r="D3308" s="21">
        <v>100</v>
      </c>
      <c r="E3308" s="114" t="str">
        <f t="shared" si="613"/>
        <v>TRANSFORMADOR MARCA:TM  100</v>
      </c>
      <c r="F3308" s="21"/>
      <c r="G3308" s="21"/>
      <c r="H3308" s="21" t="s">
        <v>14848</v>
      </c>
      <c r="I3308" s="21" t="s">
        <v>16312</v>
      </c>
      <c r="J3308" s="21"/>
      <c r="K3308" s="21" t="s">
        <v>16311</v>
      </c>
      <c r="L3308" s="21" t="s">
        <v>16310</v>
      </c>
      <c r="M3308" s="21">
        <v>200</v>
      </c>
      <c r="N3308" s="21">
        <v>33</v>
      </c>
      <c r="O3308" s="21" t="s">
        <v>362</v>
      </c>
      <c r="P3308" s="21">
        <v>3</v>
      </c>
      <c r="Q3308" s="124">
        <v>2010</v>
      </c>
      <c r="R3308" s="124" t="s">
        <v>1769</v>
      </c>
      <c r="S3308" s="124">
        <v>920830</v>
      </c>
      <c r="T3308" s="116">
        <v>991</v>
      </c>
      <c r="U3308" s="111">
        <v>45</v>
      </c>
      <c r="V3308" s="113">
        <f t="shared" si="614"/>
        <v>844.55222222222221</v>
      </c>
      <c r="W3308" s="113">
        <f t="shared" si="615"/>
        <v>146.44777777777779</v>
      </c>
      <c r="X3308" s="112">
        <f t="shared" si="616"/>
        <v>146447.77777777778</v>
      </c>
      <c r="Y3308" s="111"/>
      <c r="Z3308" s="110">
        <f t="shared" si="624"/>
        <v>38</v>
      </c>
      <c r="AA3308" s="109">
        <f t="shared" si="617"/>
        <v>49.550000000000004</v>
      </c>
      <c r="AB3308" s="109">
        <f t="shared" si="618"/>
        <v>49550.000000000007</v>
      </c>
      <c r="AC3308" s="108">
        <f t="shared" si="619"/>
        <v>941.45</v>
      </c>
      <c r="AD3308" s="107">
        <f t="shared" si="620"/>
        <v>2.2222222222222223E-2</v>
      </c>
      <c r="AE3308" s="106">
        <f t="shared" si="621"/>
        <v>20.921111111111113</v>
      </c>
      <c r="AF3308" s="105">
        <f t="shared" si="622"/>
        <v>167.3688888888889</v>
      </c>
      <c r="AG3308" s="105">
        <f t="shared" si="623"/>
        <v>823.63111111111107</v>
      </c>
    </row>
    <row r="3309" spans="1:33" s="88" customFormat="1" x14ac:dyDescent="0.35">
      <c r="A3309" s="21">
        <v>10141103</v>
      </c>
      <c r="B3309" s="115" t="s">
        <v>14786</v>
      </c>
      <c r="C3309" s="135" t="s">
        <v>710</v>
      </c>
      <c r="D3309" s="21">
        <v>101</v>
      </c>
      <c r="E3309" s="114" t="str">
        <f t="shared" si="613"/>
        <v>TRANSFORMADOR MARCA:ABB  101</v>
      </c>
      <c r="F3309" s="21"/>
      <c r="G3309" s="21"/>
      <c r="H3309" s="21" t="s">
        <v>14848</v>
      </c>
      <c r="I3309" s="21" t="s">
        <v>16309</v>
      </c>
      <c r="J3309" s="21"/>
      <c r="K3309" s="21" t="s">
        <v>16308</v>
      </c>
      <c r="L3309" s="21" t="s">
        <v>16307</v>
      </c>
      <c r="M3309" s="21">
        <v>200</v>
      </c>
      <c r="N3309" s="21">
        <v>33</v>
      </c>
      <c r="O3309" s="21" t="s">
        <v>362</v>
      </c>
      <c r="P3309" s="21">
        <v>3</v>
      </c>
      <c r="Q3309" s="124">
        <v>2010</v>
      </c>
      <c r="R3309" s="124" t="s">
        <v>15</v>
      </c>
      <c r="S3309" s="124" t="s">
        <v>16306</v>
      </c>
      <c r="T3309" s="116">
        <v>991</v>
      </c>
      <c r="U3309" s="111">
        <v>45</v>
      </c>
      <c r="V3309" s="113">
        <f t="shared" si="614"/>
        <v>844.55222222222221</v>
      </c>
      <c r="W3309" s="113">
        <f t="shared" si="615"/>
        <v>146.44777777777779</v>
      </c>
      <c r="X3309" s="112">
        <f t="shared" si="616"/>
        <v>146447.77777777778</v>
      </c>
      <c r="Y3309" s="111"/>
      <c r="Z3309" s="110">
        <f t="shared" si="624"/>
        <v>38</v>
      </c>
      <c r="AA3309" s="109">
        <f t="shared" si="617"/>
        <v>49.550000000000004</v>
      </c>
      <c r="AB3309" s="109">
        <f t="shared" si="618"/>
        <v>49550.000000000007</v>
      </c>
      <c r="AC3309" s="108">
        <f t="shared" si="619"/>
        <v>941.45</v>
      </c>
      <c r="AD3309" s="107">
        <f t="shared" si="620"/>
        <v>2.2222222222222223E-2</v>
      </c>
      <c r="AE3309" s="106">
        <f t="shared" si="621"/>
        <v>20.921111111111113</v>
      </c>
      <c r="AF3309" s="105">
        <f t="shared" si="622"/>
        <v>167.3688888888889</v>
      </c>
      <c r="AG3309" s="105">
        <f t="shared" si="623"/>
        <v>823.63111111111107</v>
      </c>
    </row>
    <row r="3310" spans="1:33" s="88" customFormat="1" x14ac:dyDescent="0.35">
      <c r="A3310" s="21">
        <v>10141103</v>
      </c>
      <c r="B3310" s="115" t="s">
        <v>14786</v>
      </c>
      <c r="C3310" s="135" t="s">
        <v>710</v>
      </c>
      <c r="D3310" s="21">
        <v>102</v>
      </c>
      <c r="E3310" s="114" t="str">
        <f t="shared" si="613"/>
        <v>TRANSFORMADOR MARCA:Power Tech  102</v>
      </c>
      <c r="F3310" s="21"/>
      <c r="G3310" s="21"/>
      <c r="H3310" s="21" t="s">
        <v>14848</v>
      </c>
      <c r="I3310" s="21" t="s">
        <v>16305</v>
      </c>
      <c r="J3310" s="21"/>
      <c r="K3310" s="21" t="s">
        <v>16304</v>
      </c>
      <c r="L3310" s="21" t="s">
        <v>16303</v>
      </c>
      <c r="M3310" s="21">
        <v>315</v>
      </c>
      <c r="N3310" s="21">
        <v>33</v>
      </c>
      <c r="O3310" s="21" t="s">
        <v>362</v>
      </c>
      <c r="P3310" s="21">
        <v>3</v>
      </c>
      <c r="Q3310" s="124">
        <v>2010</v>
      </c>
      <c r="R3310" s="124" t="s">
        <v>14844</v>
      </c>
      <c r="S3310" s="124" t="s">
        <v>16302</v>
      </c>
      <c r="T3310" s="116">
        <v>1039</v>
      </c>
      <c r="U3310" s="111">
        <v>45</v>
      </c>
      <c r="V3310" s="113">
        <f t="shared" si="614"/>
        <v>885.45888888888885</v>
      </c>
      <c r="W3310" s="113">
        <f t="shared" si="615"/>
        <v>153.54111111111115</v>
      </c>
      <c r="X3310" s="112">
        <f t="shared" si="616"/>
        <v>153541.11111111115</v>
      </c>
      <c r="Y3310" s="111"/>
      <c r="Z3310" s="110">
        <f t="shared" si="624"/>
        <v>38</v>
      </c>
      <c r="AA3310" s="109">
        <f t="shared" si="617"/>
        <v>51.95</v>
      </c>
      <c r="AB3310" s="109">
        <f t="shared" si="618"/>
        <v>51950</v>
      </c>
      <c r="AC3310" s="108">
        <f t="shared" si="619"/>
        <v>987.05</v>
      </c>
      <c r="AD3310" s="107">
        <f t="shared" si="620"/>
        <v>2.2222222222222223E-2</v>
      </c>
      <c r="AE3310" s="106">
        <f t="shared" si="621"/>
        <v>21.934444444444445</v>
      </c>
      <c r="AF3310" s="105">
        <f t="shared" si="622"/>
        <v>175.47555555555559</v>
      </c>
      <c r="AG3310" s="105">
        <f t="shared" si="623"/>
        <v>863.52444444444438</v>
      </c>
    </row>
    <row r="3311" spans="1:33" s="88" customFormat="1" x14ac:dyDescent="0.35">
      <c r="A3311" s="21">
        <v>10141103</v>
      </c>
      <c r="B3311" s="115" t="s">
        <v>14786</v>
      </c>
      <c r="C3311" s="135" t="s">
        <v>710</v>
      </c>
      <c r="D3311" s="21">
        <v>127</v>
      </c>
      <c r="E3311" s="114" t="str">
        <f t="shared" si="613"/>
        <v>TRANSFORMADOR MARCA:DPN  127</v>
      </c>
      <c r="F3311" s="21"/>
      <c r="G3311" s="21"/>
      <c r="H3311" s="21" t="s">
        <v>14848</v>
      </c>
      <c r="I3311" s="21" t="s">
        <v>16301</v>
      </c>
      <c r="J3311" s="21"/>
      <c r="K3311" s="21" t="s">
        <v>16300</v>
      </c>
      <c r="L3311" s="21" t="s">
        <v>16299</v>
      </c>
      <c r="M3311" s="21">
        <v>50</v>
      </c>
      <c r="N3311" s="21">
        <v>11</v>
      </c>
      <c r="O3311" s="21" t="s">
        <v>362</v>
      </c>
      <c r="P3311" s="21">
        <v>3</v>
      </c>
      <c r="Q3311" s="124">
        <v>2010</v>
      </c>
      <c r="R3311" s="124" t="s">
        <v>9777</v>
      </c>
      <c r="S3311" s="124" t="s">
        <v>16298</v>
      </c>
      <c r="T3311" s="116">
        <v>381</v>
      </c>
      <c r="U3311" s="111">
        <v>45</v>
      </c>
      <c r="V3311" s="113">
        <f t="shared" si="614"/>
        <v>324.69666666666666</v>
      </c>
      <c r="W3311" s="113">
        <f t="shared" si="615"/>
        <v>56.303333333333342</v>
      </c>
      <c r="X3311" s="112">
        <f t="shared" si="616"/>
        <v>56303.333333333343</v>
      </c>
      <c r="Y3311" s="111"/>
      <c r="Z3311" s="110">
        <f t="shared" si="624"/>
        <v>38</v>
      </c>
      <c r="AA3311" s="109">
        <f t="shared" si="617"/>
        <v>19.05</v>
      </c>
      <c r="AB3311" s="109">
        <f t="shared" si="618"/>
        <v>19050</v>
      </c>
      <c r="AC3311" s="108">
        <f t="shared" si="619"/>
        <v>361.95</v>
      </c>
      <c r="AD3311" s="107">
        <f t="shared" si="620"/>
        <v>2.2222222222222223E-2</v>
      </c>
      <c r="AE3311" s="106">
        <f t="shared" si="621"/>
        <v>8.043333333333333</v>
      </c>
      <c r="AF3311" s="105">
        <f t="shared" si="622"/>
        <v>64.346666666666678</v>
      </c>
      <c r="AG3311" s="105">
        <f t="shared" si="623"/>
        <v>316.65333333333331</v>
      </c>
    </row>
    <row r="3312" spans="1:33" s="88" customFormat="1" x14ac:dyDescent="0.35">
      <c r="A3312" s="21">
        <v>10141103</v>
      </c>
      <c r="B3312" s="115" t="s">
        <v>14786</v>
      </c>
      <c r="C3312" s="135" t="s">
        <v>710</v>
      </c>
      <c r="D3312" s="21">
        <v>130</v>
      </c>
      <c r="E3312" s="114" t="str">
        <f t="shared" si="613"/>
        <v>TRANSFORMADOR MARCA:ITB  130</v>
      </c>
      <c r="F3312" s="21"/>
      <c r="G3312" s="21"/>
      <c r="H3312" s="21" t="s">
        <v>14848</v>
      </c>
      <c r="I3312" s="21" t="s">
        <v>16297</v>
      </c>
      <c r="J3312" s="21"/>
      <c r="K3312" s="21" t="s">
        <v>16296</v>
      </c>
      <c r="L3312" s="21" t="s">
        <v>16295</v>
      </c>
      <c r="M3312" s="21">
        <v>200</v>
      </c>
      <c r="N3312" s="21">
        <v>33</v>
      </c>
      <c r="O3312" s="21" t="s">
        <v>362</v>
      </c>
      <c r="P3312" s="21">
        <v>3</v>
      </c>
      <c r="Q3312" s="124">
        <v>2010</v>
      </c>
      <c r="R3312" s="124" t="s">
        <v>1109</v>
      </c>
      <c r="S3312" s="124">
        <v>782634</v>
      </c>
      <c r="T3312" s="116">
        <v>991</v>
      </c>
      <c r="U3312" s="111">
        <v>45</v>
      </c>
      <c r="V3312" s="113">
        <f t="shared" si="614"/>
        <v>844.55222222222221</v>
      </c>
      <c r="W3312" s="113">
        <f t="shared" si="615"/>
        <v>146.44777777777779</v>
      </c>
      <c r="X3312" s="112">
        <f t="shared" si="616"/>
        <v>146447.77777777778</v>
      </c>
      <c r="Y3312" s="111"/>
      <c r="Z3312" s="110">
        <f t="shared" si="624"/>
        <v>38</v>
      </c>
      <c r="AA3312" s="109">
        <f t="shared" si="617"/>
        <v>49.550000000000004</v>
      </c>
      <c r="AB3312" s="109">
        <f t="shared" si="618"/>
        <v>49550.000000000007</v>
      </c>
      <c r="AC3312" s="108">
        <f t="shared" si="619"/>
        <v>941.45</v>
      </c>
      <c r="AD3312" s="107">
        <f t="shared" si="620"/>
        <v>2.2222222222222223E-2</v>
      </c>
      <c r="AE3312" s="106">
        <f t="shared" si="621"/>
        <v>20.921111111111113</v>
      </c>
      <c r="AF3312" s="105">
        <f t="shared" si="622"/>
        <v>167.3688888888889</v>
      </c>
      <c r="AG3312" s="105">
        <f t="shared" si="623"/>
        <v>823.63111111111107</v>
      </c>
    </row>
    <row r="3313" spans="1:33" s="88" customFormat="1" x14ac:dyDescent="0.35">
      <c r="A3313" s="21">
        <v>10141103</v>
      </c>
      <c r="B3313" s="115" t="s">
        <v>14786</v>
      </c>
      <c r="C3313" s="135" t="s">
        <v>710</v>
      </c>
      <c r="D3313" s="21">
        <v>132</v>
      </c>
      <c r="E3313" s="114" t="str">
        <f t="shared" si="613"/>
        <v>TRANSFORMADOR MARCA:Zent Transformer  132</v>
      </c>
      <c r="F3313" s="21"/>
      <c r="G3313" s="21"/>
      <c r="H3313" s="21" t="s">
        <v>14848</v>
      </c>
      <c r="I3313" s="21" t="s">
        <v>16294</v>
      </c>
      <c r="J3313" s="21"/>
      <c r="K3313" s="21" t="s">
        <v>16293</v>
      </c>
      <c r="L3313" s="21" t="s">
        <v>16292</v>
      </c>
      <c r="M3313" s="21">
        <v>160</v>
      </c>
      <c r="N3313" s="21">
        <v>11</v>
      </c>
      <c r="O3313" s="21" t="s">
        <v>362</v>
      </c>
      <c r="P3313" s="21">
        <v>3</v>
      </c>
      <c r="Q3313" s="124">
        <v>2010</v>
      </c>
      <c r="R3313" s="124" t="s">
        <v>15089</v>
      </c>
      <c r="S3313" s="124" t="s">
        <v>16291</v>
      </c>
      <c r="T3313" s="116">
        <v>572</v>
      </c>
      <c r="U3313" s="111">
        <v>45</v>
      </c>
      <c r="V3313" s="113">
        <f t="shared" si="614"/>
        <v>487.4711111111111</v>
      </c>
      <c r="W3313" s="113">
        <f t="shared" si="615"/>
        <v>84.528888888888901</v>
      </c>
      <c r="X3313" s="112">
        <f t="shared" si="616"/>
        <v>84528.888888888905</v>
      </c>
      <c r="Y3313" s="111"/>
      <c r="Z3313" s="110">
        <f t="shared" si="624"/>
        <v>38</v>
      </c>
      <c r="AA3313" s="109">
        <f t="shared" si="617"/>
        <v>28.6</v>
      </c>
      <c r="AB3313" s="109">
        <f t="shared" si="618"/>
        <v>28600</v>
      </c>
      <c r="AC3313" s="108">
        <f t="shared" si="619"/>
        <v>543.4</v>
      </c>
      <c r="AD3313" s="107">
        <f t="shared" si="620"/>
        <v>2.2222222222222223E-2</v>
      </c>
      <c r="AE3313" s="106">
        <f t="shared" si="621"/>
        <v>12.075555555555555</v>
      </c>
      <c r="AF3313" s="105">
        <f t="shared" si="622"/>
        <v>96.604444444444454</v>
      </c>
      <c r="AG3313" s="105">
        <f t="shared" si="623"/>
        <v>475.39555555555552</v>
      </c>
    </row>
    <row r="3314" spans="1:33" s="88" customFormat="1" x14ac:dyDescent="0.35">
      <c r="A3314" s="21">
        <v>10141103</v>
      </c>
      <c r="B3314" s="115" t="s">
        <v>14786</v>
      </c>
      <c r="C3314" s="135" t="s">
        <v>710</v>
      </c>
      <c r="D3314" s="21">
        <v>134</v>
      </c>
      <c r="E3314" s="114" t="str">
        <f t="shared" si="613"/>
        <v>TRANSFORMADOR MARCA:ITB  134</v>
      </c>
      <c r="F3314" s="57"/>
      <c r="G3314" s="21"/>
      <c r="H3314" s="21" t="s">
        <v>14848</v>
      </c>
      <c r="I3314" s="21" t="s">
        <v>16290</v>
      </c>
      <c r="J3314" s="21"/>
      <c r="K3314" s="21" t="s">
        <v>16036</v>
      </c>
      <c r="L3314" s="21" t="s">
        <v>16035</v>
      </c>
      <c r="M3314" s="21">
        <v>160</v>
      </c>
      <c r="N3314" s="21">
        <v>11</v>
      </c>
      <c r="O3314" s="21" t="s">
        <v>362</v>
      </c>
      <c r="P3314" s="21">
        <v>3</v>
      </c>
      <c r="Q3314" s="124">
        <v>2010</v>
      </c>
      <c r="R3314" s="124" t="s">
        <v>1109</v>
      </c>
      <c r="S3314" s="124">
        <v>607244</v>
      </c>
      <c r="T3314" s="116">
        <v>572</v>
      </c>
      <c r="U3314" s="111">
        <v>45</v>
      </c>
      <c r="V3314" s="113">
        <f t="shared" si="614"/>
        <v>487.4711111111111</v>
      </c>
      <c r="W3314" s="113">
        <f t="shared" si="615"/>
        <v>84.528888888888901</v>
      </c>
      <c r="X3314" s="112">
        <f t="shared" si="616"/>
        <v>84528.888888888905</v>
      </c>
      <c r="Y3314" s="111"/>
      <c r="Z3314" s="110">
        <f t="shared" si="624"/>
        <v>38</v>
      </c>
      <c r="AA3314" s="109">
        <f t="shared" si="617"/>
        <v>28.6</v>
      </c>
      <c r="AB3314" s="109">
        <f t="shared" si="618"/>
        <v>28600</v>
      </c>
      <c r="AC3314" s="108">
        <f t="shared" si="619"/>
        <v>543.4</v>
      </c>
      <c r="AD3314" s="107">
        <f t="shared" si="620"/>
        <v>2.2222222222222223E-2</v>
      </c>
      <c r="AE3314" s="106">
        <f t="shared" si="621"/>
        <v>12.075555555555555</v>
      </c>
      <c r="AF3314" s="105">
        <f t="shared" si="622"/>
        <v>96.604444444444454</v>
      </c>
      <c r="AG3314" s="105">
        <f t="shared" si="623"/>
        <v>475.39555555555552</v>
      </c>
    </row>
    <row r="3315" spans="1:33" s="88" customFormat="1" x14ac:dyDescent="0.35">
      <c r="A3315" s="21">
        <v>10141103</v>
      </c>
      <c r="B3315" s="115" t="s">
        <v>14786</v>
      </c>
      <c r="C3315" s="135" t="s">
        <v>710</v>
      </c>
      <c r="D3315" s="21">
        <v>138</v>
      </c>
      <c r="E3315" s="114" t="str">
        <f t="shared" si="613"/>
        <v>TRANSFORMADOR MARCA:ABB  138</v>
      </c>
      <c r="F3315" s="57"/>
      <c r="G3315" s="21"/>
      <c r="H3315" s="21" t="s">
        <v>14848</v>
      </c>
      <c r="I3315" s="21" t="s">
        <v>16284</v>
      </c>
      <c r="J3315" s="49"/>
      <c r="K3315" s="21" t="s">
        <v>16289</v>
      </c>
      <c r="L3315" s="21" t="s">
        <v>16288</v>
      </c>
      <c r="M3315" s="21">
        <v>315</v>
      </c>
      <c r="N3315" s="21">
        <v>11</v>
      </c>
      <c r="O3315" s="21" t="s">
        <v>362</v>
      </c>
      <c r="P3315" s="21">
        <v>3</v>
      </c>
      <c r="Q3315" s="124">
        <v>2010</v>
      </c>
      <c r="R3315" s="124" t="s">
        <v>15</v>
      </c>
      <c r="S3315" s="124" t="s">
        <v>16287</v>
      </c>
      <c r="T3315" s="116">
        <v>840</v>
      </c>
      <c r="U3315" s="111">
        <v>45</v>
      </c>
      <c r="V3315" s="113">
        <f t="shared" si="614"/>
        <v>715.86666666666667</v>
      </c>
      <c r="W3315" s="113">
        <f t="shared" si="615"/>
        <v>124.13333333333333</v>
      </c>
      <c r="X3315" s="112">
        <f t="shared" si="616"/>
        <v>124133.33333333333</v>
      </c>
      <c r="Y3315" s="111"/>
      <c r="Z3315" s="110">
        <f t="shared" si="624"/>
        <v>38</v>
      </c>
      <c r="AA3315" s="109">
        <f t="shared" si="617"/>
        <v>42</v>
      </c>
      <c r="AB3315" s="109">
        <f t="shared" si="618"/>
        <v>42000</v>
      </c>
      <c r="AC3315" s="108">
        <f t="shared" si="619"/>
        <v>798</v>
      </c>
      <c r="AD3315" s="107">
        <f t="shared" si="620"/>
        <v>2.2222222222222223E-2</v>
      </c>
      <c r="AE3315" s="106">
        <f t="shared" si="621"/>
        <v>17.733333333333334</v>
      </c>
      <c r="AF3315" s="105">
        <f t="shared" si="622"/>
        <v>141.86666666666667</v>
      </c>
      <c r="AG3315" s="105">
        <f t="shared" si="623"/>
        <v>698.13333333333333</v>
      </c>
    </row>
    <row r="3316" spans="1:33" s="88" customFormat="1" x14ac:dyDescent="0.35">
      <c r="A3316" s="21">
        <v>10141103</v>
      </c>
      <c r="B3316" s="115" t="s">
        <v>14786</v>
      </c>
      <c r="C3316" s="135" t="s">
        <v>710</v>
      </c>
      <c r="D3316" s="21">
        <v>139</v>
      </c>
      <c r="E3316" s="114" t="str">
        <f t="shared" si="613"/>
        <v>TRANSFORMADOR MARCA:TM  139</v>
      </c>
      <c r="F3316" s="57"/>
      <c r="G3316" s="21"/>
      <c r="H3316" s="21" t="s">
        <v>14848</v>
      </c>
      <c r="I3316" s="21" t="s">
        <v>16284</v>
      </c>
      <c r="J3316" s="21"/>
      <c r="K3316" s="21" t="s">
        <v>16286</v>
      </c>
      <c r="L3316" s="21" t="s">
        <v>16285</v>
      </c>
      <c r="M3316" s="21">
        <v>100</v>
      </c>
      <c r="N3316" s="21">
        <v>11</v>
      </c>
      <c r="O3316" s="21" t="s">
        <v>362</v>
      </c>
      <c r="P3316" s="21">
        <v>3</v>
      </c>
      <c r="Q3316" s="124">
        <v>2010</v>
      </c>
      <c r="R3316" s="124" t="s">
        <v>1769</v>
      </c>
      <c r="S3316" s="124">
        <v>920895</v>
      </c>
      <c r="T3316" s="116">
        <v>763</v>
      </c>
      <c r="U3316" s="111">
        <v>45</v>
      </c>
      <c r="V3316" s="113">
        <f t="shared" si="614"/>
        <v>650.2455555555556</v>
      </c>
      <c r="W3316" s="113">
        <f t="shared" si="615"/>
        <v>112.7544444444444</v>
      </c>
      <c r="X3316" s="112">
        <f t="shared" si="616"/>
        <v>112754.44444444441</v>
      </c>
      <c r="Y3316" s="111"/>
      <c r="Z3316" s="110">
        <f t="shared" si="624"/>
        <v>38</v>
      </c>
      <c r="AA3316" s="109">
        <f t="shared" si="617"/>
        <v>38.15</v>
      </c>
      <c r="AB3316" s="109">
        <f t="shared" si="618"/>
        <v>38150</v>
      </c>
      <c r="AC3316" s="108">
        <f t="shared" si="619"/>
        <v>724.85</v>
      </c>
      <c r="AD3316" s="107">
        <f t="shared" si="620"/>
        <v>2.2222222222222223E-2</v>
      </c>
      <c r="AE3316" s="106">
        <f t="shared" si="621"/>
        <v>16.10777777777778</v>
      </c>
      <c r="AF3316" s="105">
        <f t="shared" si="622"/>
        <v>128.86222222222219</v>
      </c>
      <c r="AG3316" s="105">
        <f t="shared" si="623"/>
        <v>634.13777777777784</v>
      </c>
    </row>
    <row r="3317" spans="1:33" s="88" customFormat="1" x14ac:dyDescent="0.35">
      <c r="A3317" s="21">
        <v>10141103</v>
      </c>
      <c r="B3317" s="115" t="s">
        <v>14786</v>
      </c>
      <c r="C3317" s="135" t="s">
        <v>710</v>
      </c>
      <c r="D3317" s="21">
        <v>140</v>
      </c>
      <c r="E3317" s="114" t="str">
        <f t="shared" si="613"/>
        <v>TRANSFORMADOR MARCA:Zent Transformer  140</v>
      </c>
      <c r="F3317" s="57"/>
      <c r="G3317" s="21"/>
      <c r="H3317" s="21" t="s">
        <v>14848</v>
      </c>
      <c r="I3317" s="21" t="s">
        <v>16284</v>
      </c>
      <c r="J3317" s="21"/>
      <c r="K3317" s="21" t="s">
        <v>16283</v>
      </c>
      <c r="L3317" s="21" t="s">
        <v>16282</v>
      </c>
      <c r="M3317" s="21">
        <v>250</v>
      </c>
      <c r="N3317" s="21">
        <v>11</v>
      </c>
      <c r="O3317" s="21" t="s">
        <v>362</v>
      </c>
      <c r="P3317" s="21">
        <v>3</v>
      </c>
      <c r="Q3317" s="124">
        <v>2010</v>
      </c>
      <c r="R3317" s="124" t="s">
        <v>15089</v>
      </c>
      <c r="S3317" s="124" t="s">
        <v>16281</v>
      </c>
      <c r="T3317" s="116">
        <v>840</v>
      </c>
      <c r="U3317" s="111">
        <v>45</v>
      </c>
      <c r="V3317" s="113">
        <f t="shared" si="614"/>
        <v>715.86666666666667</v>
      </c>
      <c r="W3317" s="113">
        <f t="shared" si="615"/>
        <v>124.13333333333333</v>
      </c>
      <c r="X3317" s="112">
        <f t="shared" si="616"/>
        <v>124133.33333333333</v>
      </c>
      <c r="Y3317" s="111"/>
      <c r="Z3317" s="110">
        <f t="shared" si="624"/>
        <v>38</v>
      </c>
      <c r="AA3317" s="109">
        <f t="shared" si="617"/>
        <v>42</v>
      </c>
      <c r="AB3317" s="109">
        <f t="shared" si="618"/>
        <v>42000</v>
      </c>
      <c r="AC3317" s="108">
        <f t="shared" si="619"/>
        <v>798</v>
      </c>
      <c r="AD3317" s="107">
        <f t="shared" si="620"/>
        <v>2.2222222222222223E-2</v>
      </c>
      <c r="AE3317" s="106">
        <f t="shared" si="621"/>
        <v>17.733333333333334</v>
      </c>
      <c r="AF3317" s="105">
        <f t="shared" si="622"/>
        <v>141.86666666666667</v>
      </c>
      <c r="AG3317" s="105">
        <f t="shared" si="623"/>
        <v>698.13333333333333</v>
      </c>
    </row>
    <row r="3318" spans="1:33" s="88" customFormat="1" x14ac:dyDescent="0.35">
      <c r="A3318" s="21">
        <v>10141103</v>
      </c>
      <c r="B3318" s="115" t="s">
        <v>14786</v>
      </c>
      <c r="C3318" s="135" t="s">
        <v>710</v>
      </c>
      <c r="D3318" s="21">
        <v>144</v>
      </c>
      <c r="E3318" s="114" t="str">
        <f t="shared" si="613"/>
        <v>TRANSFORMADOR MARCA:Power Tech  144</v>
      </c>
      <c r="F3318" s="21"/>
      <c r="G3318" s="21"/>
      <c r="H3318" s="21" t="s">
        <v>14848</v>
      </c>
      <c r="I3318" s="21" t="s">
        <v>16280</v>
      </c>
      <c r="J3318" s="21"/>
      <c r="K3318" s="21" t="s">
        <v>16279</v>
      </c>
      <c r="L3318" s="21" t="s">
        <v>16278</v>
      </c>
      <c r="M3318" s="21">
        <v>315</v>
      </c>
      <c r="N3318" s="21">
        <v>33</v>
      </c>
      <c r="O3318" s="21" t="s">
        <v>362</v>
      </c>
      <c r="P3318" s="21">
        <v>3</v>
      </c>
      <c r="Q3318" s="124">
        <v>2010</v>
      </c>
      <c r="R3318" s="124" t="s">
        <v>14844</v>
      </c>
      <c r="S3318" s="124" t="s">
        <v>16277</v>
      </c>
      <c r="T3318" s="116">
        <v>1039</v>
      </c>
      <c r="U3318" s="111">
        <v>45</v>
      </c>
      <c r="V3318" s="113">
        <f t="shared" si="614"/>
        <v>885.45888888888885</v>
      </c>
      <c r="W3318" s="113">
        <f t="shared" si="615"/>
        <v>153.54111111111115</v>
      </c>
      <c r="X3318" s="112">
        <f t="shared" si="616"/>
        <v>153541.11111111115</v>
      </c>
      <c r="Y3318" s="111"/>
      <c r="Z3318" s="110">
        <f t="shared" si="624"/>
        <v>38</v>
      </c>
      <c r="AA3318" s="109">
        <f t="shared" si="617"/>
        <v>51.95</v>
      </c>
      <c r="AB3318" s="109">
        <f t="shared" si="618"/>
        <v>51950</v>
      </c>
      <c r="AC3318" s="108">
        <f t="shared" si="619"/>
        <v>987.05</v>
      </c>
      <c r="AD3318" s="107">
        <f t="shared" si="620"/>
        <v>2.2222222222222223E-2</v>
      </c>
      <c r="AE3318" s="106">
        <f t="shared" si="621"/>
        <v>21.934444444444445</v>
      </c>
      <c r="AF3318" s="105">
        <f t="shared" si="622"/>
        <v>175.47555555555559</v>
      </c>
      <c r="AG3318" s="105">
        <f t="shared" si="623"/>
        <v>863.52444444444438</v>
      </c>
    </row>
    <row r="3319" spans="1:33" s="88" customFormat="1" x14ac:dyDescent="0.35">
      <c r="A3319" s="21">
        <v>10141103</v>
      </c>
      <c r="B3319" s="115" t="s">
        <v>14786</v>
      </c>
      <c r="C3319" s="135" t="s">
        <v>710</v>
      </c>
      <c r="D3319" s="21">
        <v>166</v>
      </c>
      <c r="E3319" s="114" t="str">
        <f t="shared" si="613"/>
        <v>TRANSFORMADOR MARCA:Fuji Tusco  166</v>
      </c>
      <c r="F3319" s="57"/>
      <c r="G3319" s="21"/>
      <c r="H3319" s="21" t="s">
        <v>14848</v>
      </c>
      <c r="I3319" s="21" t="s">
        <v>16276</v>
      </c>
      <c r="J3319" s="66"/>
      <c r="K3319" s="21" t="s">
        <v>16275</v>
      </c>
      <c r="L3319" s="21" t="s">
        <v>16274</v>
      </c>
      <c r="M3319" s="21">
        <v>315</v>
      </c>
      <c r="N3319" s="21">
        <v>33</v>
      </c>
      <c r="O3319" s="21" t="s">
        <v>362</v>
      </c>
      <c r="P3319" s="21">
        <v>3</v>
      </c>
      <c r="Q3319" s="124">
        <v>2010</v>
      </c>
      <c r="R3319" s="124" t="s">
        <v>1821</v>
      </c>
      <c r="S3319" s="124">
        <v>11325</v>
      </c>
      <c r="T3319" s="116">
        <v>1039</v>
      </c>
      <c r="U3319" s="111">
        <v>45</v>
      </c>
      <c r="V3319" s="113">
        <f t="shared" si="614"/>
        <v>885.45888888888885</v>
      </c>
      <c r="W3319" s="113">
        <f t="shared" si="615"/>
        <v>153.54111111111115</v>
      </c>
      <c r="X3319" s="112">
        <f t="shared" si="616"/>
        <v>153541.11111111115</v>
      </c>
      <c r="Y3319" s="111"/>
      <c r="Z3319" s="110">
        <f t="shared" si="624"/>
        <v>38</v>
      </c>
      <c r="AA3319" s="109">
        <f t="shared" si="617"/>
        <v>51.95</v>
      </c>
      <c r="AB3319" s="109">
        <f t="shared" si="618"/>
        <v>51950</v>
      </c>
      <c r="AC3319" s="108">
        <f t="shared" si="619"/>
        <v>987.05</v>
      </c>
      <c r="AD3319" s="107">
        <f t="shared" si="620"/>
        <v>2.2222222222222223E-2</v>
      </c>
      <c r="AE3319" s="106">
        <f t="shared" si="621"/>
        <v>21.934444444444445</v>
      </c>
      <c r="AF3319" s="105">
        <f t="shared" si="622"/>
        <v>175.47555555555559</v>
      </c>
      <c r="AG3319" s="105">
        <f t="shared" si="623"/>
        <v>863.52444444444438</v>
      </c>
    </row>
    <row r="3320" spans="1:33" s="88" customFormat="1" x14ac:dyDescent="0.35">
      <c r="A3320" s="21">
        <v>10141103</v>
      </c>
      <c r="B3320" s="115" t="s">
        <v>14786</v>
      </c>
      <c r="C3320" s="135" t="s">
        <v>710</v>
      </c>
      <c r="D3320" s="21">
        <v>170</v>
      </c>
      <c r="E3320" s="114" t="str">
        <f t="shared" si="613"/>
        <v>TRANSFORMADOR MARCA:Power Tech  170</v>
      </c>
      <c r="F3320" s="57"/>
      <c r="G3320" s="21"/>
      <c r="H3320" s="21" t="s">
        <v>15359</v>
      </c>
      <c r="I3320" s="21" t="s">
        <v>16273</v>
      </c>
      <c r="J3320" s="111"/>
      <c r="K3320" s="21"/>
      <c r="L3320" s="21"/>
      <c r="M3320" s="21">
        <v>25</v>
      </c>
      <c r="N3320" s="21">
        <v>33</v>
      </c>
      <c r="O3320" s="21" t="s">
        <v>362</v>
      </c>
      <c r="P3320" s="21">
        <v>3</v>
      </c>
      <c r="Q3320" s="124">
        <v>2010</v>
      </c>
      <c r="R3320" s="124" t="s">
        <v>14844</v>
      </c>
      <c r="S3320" s="124" t="s">
        <v>16272</v>
      </c>
      <c r="T3320" s="116">
        <v>643</v>
      </c>
      <c r="U3320" s="111">
        <v>45</v>
      </c>
      <c r="V3320" s="113">
        <f t="shared" si="614"/>
        <v>547.97888888888883</v>
      </c>
      <c r="W3320" s="113">
        <f t="shared" si="615"/>
        <v>95.021111111111168</v>
      </c>
      <c r="X3320" s="112">
        <f t="shared" si="616"/>
        <v>95021.111111111168</v>
      </c>
      <c r="Y3320" s="111"/>
      <c r="Z3320" s="110">
        <f t="shared" si="624"/>
        <v>38</v>
      </c>
      <c r="AA3320" s="109">
        <f t="shared" si="617"/>
        <v>32.15</v>
      </c>
      <c r="AB3320" s="109">
        <f t="shared" si="618"/>
        <v>32150</v>
      </c>
      <c r="AC3320" s="108">
        <f t="shared" si="619"/>
        <v>610.85</v>
      </c>
      <c r="AD3320" s="107">
        <f t="shared" si="620"/>
        <v>2.2222222222222223E-2</v>
      </c>
      <c r="AE3320" s="106">
        <f t="shared" si="621"/>
        <v>13.574444444444445</v>
      </c>
      <c r="AF3320" s="105">
        <f t="shared" si="622"/>
        <v>108.59555555555562</v>
      </c>
      <c r="AG3320" s="105">
        <f t="shared" si="623"/>
        <v>534.40444444444438</v>
      </c>
    </row>
    <row r="3321" spans="1:33" s="88" customFormat="1" x14ac:dyDescent="0.35">
      <c r="A3321" s="21">
        <v>10141103</v>
      </c>
      <c r="B3321" s="115" t="s">
        <v>14786</v>
      </c>
      <c r="C3321" s="135" t="s">
        <v>710</v>
      </c>
      <c r="D3321" s="21">
        <v>173</v>
      </c>
      <c r="E3321" s="114" t="str">
        <f t="shared" si="613"/>
        <v>TRANSFORMADOR MARCA:Fuji Tusco  173</v>
      </c>
      <c r="F3321" s="57"/>
      <c r="G3321" s="21"/>
      <c r="H3321" s="21" t="s">
        <v>15359</v>
      </c>
      <c r="I3321" s="21" t="s">
        <v>16271</v>
      </c>
      <c r="J3321" s="57"/>
      <c r="K3321" s="21"/>
      <c r="L3321" s="21"/>
      <c r="M3321" s="21">
        <v>160</v>
      </c>
      <c r="N3321" s="21">
        <v>33</v>
      </c>
      <c r="O3321" s="21" t="s">
        <v>362</v>
      </c>
      <c r="P3321" s="21">
        <v>3</v>
      </c>
      <c r="Q3321" s="124">
        <v>2010</v>
      </c>
      <c r="R3321" s="124" t="s">
        <v>1821</v>
      </c>
      <c r="S3321" s="124">
        <v>581370</v>
      </c>
      <c r="T3321" s="116">
        <v>991</v>
      </c>
      <c r="U3321" s="111">
        <v>45</v>
      </c>
      <c r="V3321" s="113">
        <f t="shared" si="614"/>
        <v>844.55222222222221</v>
      </c>
      <c r="W3321" s="113">
        <f t="shared" si="615"/>
        <v>146.44777777777779</v>
      </c>
      <c r="X3321" s="112">
        <f t="shared" si="616"/>
        <v>146447.77777777778</v>
      </c>
      <c r="Y3321" s="111"/>
      <c r="Z3321" s="110">
        <f t="shared" si="624"/>
        <v>38</v>
      </c>
      <c r="AA3321" s="109">
        <f t="shared" si="617"/>
        <v>49.550000000000004</v>
      </c>
      <c r="AB3321" s="109">
        <f t="shared" si="618"/>
        <v>49550.000000000007</v>
      </c>
      <c r="AC3321" s="108">
        <f t="shared" si="619"/>
        <v>941.45</v>
      </c>
      <c r="AD3321" s="107">
        <f t="shared" si="620"/>
        <v>2.2222222222222223E-2</v>
      </c>
      <c r="AE3321" s="106">
        <f t="shared" si="621"/>
        <v>20.921111111111113</v>
      </c>
      <c r="AF3321" s="105">
        <f t="shared" si="622"/>
        <v>167.3688888888889</v>
      </c>
      <c r="AG3321" s="105">
        <f t="shared" si="623"/>
        <v>823.63111111111107</v>
      </c>
    </row>
    <row r="3322" spans="1:33" s="88" customFormat="1" x14ac:dyDescent="0.35">
      <c r="A3322" s="21">
        <v>10141103</v>
      </c>
      <c r="B3322" s="115" t="s">
        <v>14786</v>
      </c>
      <c r="C3322" s="135" t="s">
        <v>710</v>
      </c>
      <c r="D3322" s="21">
        <v>174</v>
      </c>
      <c r="E3322" s="114" t="str">
        <f t="shared" si="613"/>
        <v>TRANSFORMADOR MARCA:Power Tach  174</v>
      </c>
      <c r="F3322" s="57"/>
      <c r="G3322" s="21"/>
      <c r="H3322" s="21" t="s">
        <v>15359</v>
      </c>
      <c r="I3322" s="21" t="s">
        <v>16270</v>
      </c>
      <c r="J3322" s="57"/>
      <c r="K3322" s="21"/>
      <c r="L3322" s="21"/>
      <c r="M3322" s="21">
        <v>200</v>
      </c>
      <c r="N3322" s="21">
        <v>33</v>
      </c>
      <c r="O3322" s="21" t="s">
        <v>362</v>
      </c>
      <c r="P3322" s="21">
        <v>3</v>
      </c>
      <c r="Q3322" s="124">
        <v>2010</v>
      </c>
      <c r="R3322" s="124" t="s">
        <v>16172</v>
      </c>
      <c r="S3322" s="124">
        <v>397403</v>
      </c>
      <c r="T3322" s="116">
        <v>991</v>
      </c>
      <c r="U3322" s="111">
        <v>45</v>
      </c>
      <c r="V3322" s="113">
        <f t="shared" si="614"/>
        <v>844.55222222222221</v>
      </c>
      <c r="W3322" s="113">
        <f t="shared" si="615"/>
        <v>146.44777777777779</v>
      </c>
      <c r="X3322" s="112">
        <f t="shared" si="616"/>
        <v>146447.77777777778</v>
      </c>
      <c r="Y3322" s="111"/>
      <c r="Z3322" s="110">
        <f t="shared" si="624"/>
        <v>38</v>
      </c>
      <c r="AA3322" s="109">
        <f t="shared" si="617"/>
        <v>49.550000000000004</v>
      </c>
      <c r="AB3322" s="109">
        <f t="shared" si="618"/>
        <v>49550.000000000007</v>
      </c>
      <c r="AC3322" s="108">
        <f t="shared" si="619"/>
        <v>941.45</v>
      </c>
      <c r="AD3322" s="107">
        <f t="shared" si="620"/>
        <v>2.2222222222222223E-2</v>
      </c>
      <c r="AE3322" s="106">
        <f t="shared" si="621"/>
        <v>20.921111111111113</v>
      </c>
      <c r="AF3322" s="105">
        <f t="shared" si="622"/>
        <v>167.3688888888889</v>
      </c>
      <c r="AG3322" s="105">
        <f t="shared" si="623"/>
        <v>823.63111111111107</v>
      </c>
    </row>
    <row r="3323" spans="1:33" s="88" customFormat="1" x14ac:dyDescent="0.35">
      <c r="A3323" s="21">
        <v>10141103</v>
      </c>
      <c r="B3323" s="115" t="s">
        <v>14786</v>
      </c>
      <c r="C3323" s="135" t="s">
        <v>710</v>
      </c>
      <c r="D3323" s="21">
        <v>194</v>
      </c>
      <c r="E3323" s="114" t="str">
        <f t="shared" si="613"/>
        <v>TRANSFORMADOR MARCA:Power Tech  194</v>
      </c>
      <c r="F3323" s="21"/>
      <c r="G3323" s="21"/>
      <c r="H3323" s="21" t="s">
        <v>14848</v>
      </c>
      <c r="I3323" s="21" t="s">
        <v>16269</v>
      </c>
      <c r="J3323" s="21"/>
      <c r="K3323" s="21" t="s">
        <v>16268</v>
      </c>
      <c r="L3323" s="21" t="s">
        <v>16267</v>
      </c>
      <c r="M3323" s="21">
        <v>160</v>
      </c>
      <c r="N3323" s="21">
        <v>33</v>
      </c>
      <c r="O3323" s="21" t="s">
        <v>362</v>
      </c>
      <c r="P3323" s="21">
        <v>3</v>
      </c>
      <c r="Q3323" s="124">
        <v>2010</v>
      </c>
      <c r="R3323" s="124" t="s">
        <v>14844</v>
      </c>
      <c r="S3323" s="124">
        <v>20111218</v>
      </c>
      <c r="T3323" s="116">
        <v>991</v>
      </c>
      <c r="U3323" s="111">
        <v>45</v>
      </c>
      <c r="V3323" s="113">
        <f t="shared" si="614"/>
        <v>844.55222222222221</v>
      </c>
      <c r="W3323" s="113">
        <f t="shared" si="615"/>
        <v>146.44777777777779</v>
      </c>
      <c r="X3323" s="112">
        <f t="shared" si="616"/>
        <v>146447.77777777778</v>
      </c>
      <c r="Y3323" s="111"/>
      <c r="Z3323" s="110">
        <f t="shared" si="624"/>
        <v>38</v>
      </c>
      <c r="AA3323" s="109">
        <f t="shared" si="617"/>
        <v>49.550000000000004</v>
      </c>
      <c r="AB3323" s="109">
        <f t="shared" si="618"/>
        <v>49550.000000000007</v>
      </c>
      <c r="AC3323" s="108">
        <f t="shared" si="619"/>
        <v>941.45</v>
      </c>
      <c r="AD3323" s="107">
        <f t="shared" si="620"/>
        <v>2.2222222222222223E-2</v>
      </c>
      <c r="AE3323" s="106">
        <f t="shared" si="621"/>
        <v>20.921111111111113</v>
      </c>
      <c r="AF3323" s="105">
        <f t="shared" si="622"/>
        <v>167.3688888888889</v>
      </c>
      <c r="AG3323" s="105">
        <f t="shared" si="623"/>
        <v>823.63111111111107</v>
      </c>
    </row>
    <row r="3324" spans="1:33" s="88" customFormat="1" x14ac:dyDescent="0.35">
      <c r="A3324" s="21">
        <v>10141103</v>
      </c>
      <c r="B3324" s="115" t="s">
        <v>14786</v>
      </c>
      <c r="C3324" s="135" t="s">
        <v>710</v>
      </c>
      <c r="D3324" s="21">
        <v>226</v>
      </c>
      <c r="E3324" s="114" t="str">
        <f t="shared" si="613"/>
        <v>TRANSFORMADOR MARCA:MISSING PLATE  226</v>
      </c>
      <c r="F3324" s="21"/>
      <c r="G3324" s="21"/>
      <c r="H3324" s="21" t="s">
        <v>14848</v>
      </c>
      <c r="I3324" s="21" t="s">
        <v>16266</v>
      </c>
      <c r="J3324" s="21"/>
      <c r="K3324" s="21" t="s">
        <v>16265</v>
      </c>
      <c r="L3324" s="21" t="s">
        <v>16264</v>
      </c>
      <c r="M3324" s="21">
        <v>32</v>
      </c>
      <c r="N3324" s="21">
        <v>33</v>
      </c>
      <c r="O3324" s="21" t="s">
        <v>362</v>
      </c>
      <c r="P3324" s="21">
        <v>3</v>
      </c>
      <c r="Q3324" s="124">
        <v>2010</v>
      </c>
      <c r="R3324" s="169" t="s">
        <v>12196</v>
      </c>
      <c r="S3324" s="169"/>
      <c r="T3324" s="116">
        <v>643</v>
      </c>
      <c r="U3324" s="111">
        <v>45</v>
      </c>
      <c r="V3324" s="113">
        <f t="shared" si="614"/>
        <v>547.97888888888883</v>
      </c>
      <c r="W3324" s="113">
        <f t="shared" si="615"/>
        <v>95.021111111111168</v>
      </c>
      <c r="X3324" s="112">
        <f t="shared" si="616"/>
        <v>95021.111111111168</v>
      </c>
      <c r="Y3324" s="111"/>
      <c r="Z3324" s="110">
        <f t="shared" si="624"/>
        <v>38</v>
      </c>
      <c r="AA3324" s="109">
        <f t="shared" si="617"/>
        <v>32.15</v>
      </c>
      <c r="AB3324" s="109">
        <f t="shared" si="618"/>
        <v>32150</v>
      </c>
      <c r="AC3324" s="108">
        <f t="shared" si="619"/>
        <v>610.85</v>
      </c>
      <c r="AD3324" s="107">
        <f t="shared" si="620"/>
        <v>2.2222222222222223E-2</v>
      </c>
      <c r="AE3324" s="106">
        <f t="shared" si="621"/>
        <v>13.574444444444445</v>
      </c>
      <c r="AF3324" s="105">
        <f t="shared" si="622"/>
        <v>108.59555555555562</v>
      </c>
      <c r="AG3324" s="105">
        <f t="shared" si="623"/>
        <v>534.40444444444438</v>
      </c>
    </row>
    <row r="3325" spans="1:33" s="88" customFormat="1" x14ac:dyDescent="0.35">
      <c r="A3325" s="21">
        <v>10141103</v>
      </c>
      <c r="B3325" s="115" t="s">
        <v>14786</v>
      </c>
      <c r="C3325" s="135" t="s">
        <v>710</v>
      </c>
      <c r="D3325" s="21"/>
      <c r="E3325" s="114" t="str">
        <f t="shared" si="613"/>
        <v xml:space="preserve">TRANSFORMADOR MARCA:TANELEC LIMITED CENTRAL HYDRICA </v>
      </c>
      <c r="F3325" s="57"/>
      <c r="G3325" s="21" t="s">
        <v>16263</v>
      </c>
      <c r="H3325" s="21" t="s">
        <v>179</v>
      </c>
      <c r="I3325" s="21"/>
      <c r="J3325" s="57"/>
      <c r="K3325" s="57" t="s">
        <v>16262</v>
      </c>
      <c r="L3325" s="57" t="s">
        <v>16261</v>
      </c>
      <c r="M3325" s="21">
        <v>650</v>
      </c>
      <c r="N3325" s="21" t="s">
        <v>19</v>
      </c>
      <c r="O3325" s="21" t="s">
        <v>362</v>
      </c>
      <c r="P3325" s="57">
        <v>3</v>
      </c>
      <c r="Q3325" s="57">
        <v>2010</v>
      </c>
      <c r="R3325" s="57" t="s">
        <v>16260</v>
      </c>
      <c r="S3325" s="57" t="s">
        <v>16259</v>
      </c>
      <c r="T3325" s="116">
        <v>1200</v>
      </c>
      <c r="U3325" s="111">
        <v>45</v>
      </c>
      <c r="V3325" s="113">
        <f t="shared" si="614"/>
        <v>1022.6666666666666</v>
      </c>
      <c r="W3325" s="113">
        <f t="shared" si="615"/>
        <v>177.33333333333337</v>
      </c>
      <c r="X3325" s="112">
        <f t="shared" si="616"/>
        <v>177333.33333333337</v>
      </c>
      <c r="Y3325" s="111"/>
      <c r="Z3325" s="110">
        <f t="shared" si="624"/>
        <v>38</v>
      </c>
      <c r="AA3325" s="109">
        <f t="shared" si="617"/>
        <v>60</v>
      </c>
      <c r="AB3325" s="109">
        <f t="shared" si="618"/>
        <v>60000</v>
      </c>
      <c r="AC3325" s="108">
        <f t="shared" si="619"/>
        <v>1140</v>
      </c>
      <c r="AD3325" s="107">
        <f t="shared" si="620"/>
        <v>2.2222222222222223E-2</v>
      </c>
      <c r="AE3325" s="106">
        <f t="shared" si="621"/>
        <v>25.333333333333336</v>
      </c>
      <c r="AF3325" s="105">
        <f t="shared" si="622"/>
        <v>202.66666666666671</v>
      </c>
      <c r="AG3325" s="105">
        <f t="shared" si="623"/>
        <v>997.33333333333326</v>
      </c>
    </row>
    <row r="3326" spans="1:33" s="88" customFormat="1" x14ac:dyDescent="0.35">
      <c r="A3326" s="21">
        <v>10141103</v>
      </c>
      <c r="B3326" s="115" t="s">
        <v>14786</v>
      </c>
      <c r="C3326" s="135" t="s">
        <v>710</v>
      </c>
      <c r="D3326" s="21" t="s">
        <v>16258</v>
      </c>
      <c r="E3326" s="114" t="str">
        <f t="shared" si="613"/>
        <v>TRANSFORMADOR MARCA:ASTOR CUAMBA PTS 3002</v>
      </c>
      <c r="F3326" s="21"/>
      <c r="G3326" s="124" t="s">
        <v>179</v>
      </c>
      <c r="H3326" s="21" t="s">
        <v>1777</v>
      </c>
      <c r="I3326" s="21" t="s">
        <v>16257</v>
      </c>
      <c r="J3326" s="21"/>
      <c r="K3326" s="21" t="s">
        <v>16256</v>
      </c>
      <c r="L3326" s="21" t="s">
        <v>16255</v>
      </c>
      <c r="M3326" s="21">
        <v>250</v>
      </c>
      <c r="N3326" s="161" t="s">
        <v>19</v>
      </c>
      <c r="O3326" s="21" t="s">
        <v>362</v>
      </c>
      <c r="P3326" s="21">
        <v>3</v>
      </c>
      <c r="Q3326" s="124">
        <v>2010</v>
      </c>
      <c r="R3326" s="21" t="s">
        <v>499</v>
      </c>
      <c r="S3326" s="21" t="s">
        <v>16254</v>
      </c>
      <c r="T3326" s="116">
        <v>991</v>
      </c>
      <c r="U3326" s="111">
        <v>45</v>
      </c>
      <c r="V3326" s="113">
        <f t="shared" si="614"/>
        <v>844.55222222222221</v>
      </c>
      <c r="W3326" s="113">
        <f t="shared" si="615"/>
        <v>146.44777777777779</v>
      </c>
      <c r="X3326" s="112">
        <f t="shared" si="616"/>
        <v>146447.77777777778</v>
      </c>
      <c r="Y3326" s="111"/>
      <c r="Z3326" s="110">
        <f t="shared" si="624"/>
        <v>38</v>
      </c>
      <c r="AA3326" s="109">
        <f t="shared" si="617"/>
        <v>49.550000000000004</v>
      </c>
      <c r="AB3326" s="109">
        <f t="shared" si="618"/>
        <v>49550.000000000007</v>
      </c>
      <c r="AC3326" s="108">
        <f t="shared" si="619"/>
        <v>941.45</v>
      </c>
      <c r="AD3326" s="107">
        <f t="shared" si="620"/>
        <v>2.2222222222222223E-2</v>
      </c>
      <c r="AE3326" s="106">
        <f t="shared" si="621"/>
        <v>20.921111111111113</v>
      </c>
      <c r="AF3326" s="105">
        <f t="shared" si="622"/>
        <v>167.3688888888889</v>
      </c>
      <c r="AG3326" s="105">
        <f t="shared" si="623"/>
        <v>823.63111111111107</v>
      </c>
    </row>
    <row r="3327" spans="1:33" s="88" customFormat="1" x14ac:dyDescent="0.35">
      <c r="A3327" s="21">
        <v>10141103</v>
      </c>
      <c r="B3327" s="115" t="s">
        <v>14786</v>
      </c>
      <c r="C3327" s="135" t="s">
        <v>710</v>
      </c>
      <c r="D3327" s="21" t="s">
        <v>16253</v>
      </c>
      <c r="E3327" s="114" t="str">
        <f t="shared" si="613"/>
        <v>TRANSFORMADOR MARCA:CONTRADIS CUAMBA PTS 3003</v>
      </c>
      <c r="F3327" s="21"/>
      <c r="G3327" s="124" t="s">
        <v>179</v>
      </c>
      <c r="H3327" s="21" t="s">
        <v>1777</v>
      </c>
      <c r="I3327" s="21" t="s">
        <v>16252</v>
      </c>
      <c r="J3327" s="21"/>
      <c r="K3327" s="21" t="s">
        <v>16251</v>
      </c>
      <c r="L3327" s="21" t="s">
        <v>16250</v>
      </c>
      <c r="M3327" s="21">
        <v>500</v>
      </c>
      <c r="N3327" s="161" t="s">
        <v>19</v>
      </c>
      <c r="O3327" s="21" t="s">
        <v>362</v>
      </c>
      <c r="P3327" s="21">
        <v>3</v>
      </c>
      <c r="Q3327" s="124">
        <v>2010</v>
      </c>
      <c r="R3327" s="21" t="s">
        <v>6438</v>
      </c>
      <c r="S3327" s="21" t="s">
        <v>8684</v>
      </c>
      <c r="T3327" s="116">
        <v>1200</v>
      </c>
      <c r="U3327" s="111">
        <v>45</v>
      </c>
      <c r="V3327" s="113">
        <f t="shared" si="614"/>
        <v>1022.6666666666666</v>
      </c>
      <c r="W3327" s="113">
        <f t="shared" si="615"/>
        <v>177.33333333333337</v>
      </c>
      <c r="X3327" s="112">
        <f t="shared" si="616"/>
        <v>177333.33333333337</v>
      </c>
      <c r="Y3327" s="111"/>
      <c r="Z3327" s="110">
        <f t="shared" si="624"/>
        <v>38</v>
      </c>
      <c r="AA3327" s="109">
        <f t="shared" si="617"/>
        <v>60</v>
      </c>
      <c r="AB3327" s="109">
        <f t="shared" si="618"/>
        <v>60000</v>
      </c>
      <c r="AC3327" s="108">
        <f t="shared" si="619"/>
        <v>1140</v>
      </c>
      <c r="AD3327" s="107">
        <f t="shared" si="620"/>
        <v>2.2222222222222223E-2</v>
      </c>
      <c r="AE3327" s="106">
        <f t="shared" si="621"/>
        <v>25.333333333333336</v>
      </c>
      <c r="AF3327" s="105">
        <f t="shared" si="622"/>
        <v>202.66666666666671</v>
      </c>
      <c r="AG3327" s="105">
        <f t="shared" si="623"/>
        <v>997.33333333333326</v>
      </c>
    </row>
    <row r="3328" spans="1:33" s="88" customFormat="1" x14ac:dyDescent="0.35">
      <c r="A3328" s="21">
        <v>10141103</v>
      </c>
      <c r="B3328" s="115" t="s">
        <v>14786</v>
      </c>
      <c r="C3328" s="135" t="s">
        <v>710</v>
      </c>
      <c r="D3328" s="21" t="s">
        <v>15666</v>
      </c>
      <c r="E3328" s="114" t="str">
        <f t="shared" si="613"/>
        <v>TRANSFORMADOR MARCA:CONTRADIS CUAMBA PTS 3004</v>
      </c>
      <c r="F3328" s="21"/>
      <c r="G3328" s="124" t="s">
        <v>179</v>
      </c>
      <c r="H3328" s="21" t="s">
        <v>1777</v>
      </c>
      <c r="I3328" s="21" t="s">
        <v>16249</v>
      </c>
      <c r="J3328" s="21"/>
      <c r="K3328" s="21" t="s">
        <v>16248</v>
      </c>
      <c r="L3328" s="21" t="s">
        <v>16247</v>
      </c>
      <c r="M3328" s="21">
        <v>160</v>
      </c>
      <c r="N3328" s="161" t="s">
        <v>19</v>
      </c>
      <c r="O3328" s="21" t="s">
        <v>362</v>
      </c>
      <c r="P3328" s="21">
        <v>3</v>
      </c>
      <c r="Q3328" s="124">
        <v>2010</v>
      </c>
      <c r="R3328" s="21" t="s">
        <v>6438</v>
      </c>
      <c r="S3328" s="21">
        <v>50417</v>
      </c>
      <c r="T3328" s="116">
        <v>991</v>
      </c>
      <c r="U3328" s="111">
        <v>45</v>
      </c>
      <c r="V3328" s="113">
        <f t="shared" si="614"/>
        <v>844.55222222222221</v>
      </c>
      <c r="W3328" s="113">
        <f t="shared" si="615"/>
        <v>146.44777777777779</v>
      </c>
      <c r="X3328" s="112">
        <f t="shared" si="616"/>
        <v>146447.77777777778</v>
      </c>
      <c r="Y3328" s="111"/>
      <c r="Z3328" s="110">
        <f t="shared" si="624"/>
        <v>38</v>
      </c>
      <c r="AA3328" s="109">
        <f t="shared" si="617"/>
        <v>49.550000000000004</v>
      </c>
      <c r="AB3328" s="109">
        <f t="shared" si="618"/>
        <v>49550.000000000007</v>
      </c>
      <c r="AC3328" s="108">
        <f t="shared" si="619"/>
        <v>941.45</v>
      </c>
      <c r="AD3328" s="107">
        <f t="shared" si="620"/>
        <v>2.2222222222222223E-2</v>
      </c>
      <c r="AE3328" s="106">
        <f t="shared" si="621"/>
        <v>20.921111111111113</v>
      </c>
      <c r="AF3328" s="105">
        <f t="shared" si="622"/>
        <v>167.3688888888889</v>
      </c>
      <c r="AG3328" s="105">
        <f t="shared" si="623"/>
        <v>823.63111111111107</v>
      </c>
    </row>
    <row r="3329" spans="1:33" s="88" customFormat="1" x14ac:dyDescent="0.35">
      <c r="A3329" s="21">
        <v>10141103</v>
      </c>
      <c r="B3329" s="115" t="s">
        <v>14786</v>
      </c>
      <c r="C3329" s="135" t="s">
        <v>710</v>
      </c>
      <c r="D3329" s="21" t="s">
        <v>16246</v>
      </c>
      <c r="E3329" s="114" t="str">
        <f t="shared" si="613"/>
        <v>TRANSFORMADOR MARCA:CONTRADIS CUAMBA PTS 3005</v>
      </c>
      <c r="F3329" s="21"/>
      <c r="G3329" s="124" t="s">
        <v>179</v>
      </c>
      <c r="H3329" s="21" t="s">
        <v>1777</v>
      </c>
      <c r="I3329" s="21" t="s">
        <v>16245</v>
      </c>
      <c r="J3329" s="21"/>
      <c r="K3329" s="21" t="s">
        <v>16244</v>
      </c>
      <c r="L3329" s="21" t="s">
        <v>16243</v>
      </c>
      <c r="M3329" s="21">
        <v>200</v>
      </c>
      <c r="N3329" s="161" t="s">
        <v>19</v>
      </c>
      <c r="O3329" s="21" t="s">
        <v>362</v>
      </c>
      <c r="P3329" s="21">
        <v>3</v>
      </c>
      <c r="Q3329" s="124">
        <v>2010</v>
      </c>
      <c r="R3329" s="21" t="s">
        <v>6438</v>
      </c>
      <c r="S3329" s="21" t="s">
        <v>8684</v>
      </c>
      <c r="T3329" s="116">
        <v>991</v>
      </c>
      <c r="U3329" s="111">
        <v>45</v>
      </c>
      <c r="V3329" s="113">
        <f t="shared" si="614"/>
        <v>844.55222222222221</v>
      </c>
      <c r="W3329" s="113">
        <f t="shared" si="615"/>
        <v>146.44777777777779</v>
      </c>
      <c r="X3329" s="112">
        <f t="shared" si="616"/>
        <v>146447.77777777778</v>
      </c>
      <c r="Y3329" s="111"/>
      <c r="Z3329" s="110">
        <f t="shared" si="624"/>
        <v>38</v>
      </c>
      <c r="AA3329" s="109">
        <f t="shared" si="617"/>
        <v>49.550000000000004</v>
      </c>
      <c r="AB3329" s="109">
        <f t="shared" si="618"/>
        <v>49550.000000000007</v>
      </c>
      <c r="AC3329" s="108">
        <f t="shared" si="619"/>
        <v>941.45</v>
      </c>
      <c r="AD3329" s="107">
        <f t="shared" si="620"/>
        <v>2.2222222222222223E-2</v>
      </c>
      <c r="AE3329" s="106">
        <f t="shared" si="621"/>
        <v>20.921111111111113</v>
      </c>
      <c r="AF3329" s="105">
        <f t="shared" si="622"/>
        <v>167.3688888888889</v>
      </c>
      <c r="AG3329" s="105">
        <f t="shared" si="623"/>
        <v>823.63111111111107</v>
      </c>
    </row>
    <row r="3330" spans="1:33" s="88" customFormat="1" x14ac:dyDescent="0.35">
      <c r="A3330" s="21">
        <v>10141103</v>
      </c>
      <c r="B3330" s="115" t="s">
        <v>14786</v>
      </c>
      <c r="C3330" s="135" t="s">
        <v>710</v>
      </c>
      <c r="D3330" s="21" t="s">
        <v>16242</v>
      </c>
      <c r="E3330" s="114" t="str">
        <f t="shared" ref="E3330:E3393" si="625">+CONCATENATE(C3330," ","MARCA:",R3330," ",G3330," ",D3330,)</f>
        <v>TRANSFORMADOR MARCA:EFACEC CUAMBA PTS 3006</v>
      </c>
      <c r="F3330" s="21"/>
      <c r="G3330" s="124" t="s">
        <v>179</v>
      </c>
      <c r="H3330" s="21" t="s">
        <v>1777</v>
      </c>
      <c r="I3330" s="21" t="s">
        <v>16241</v>
      </c>
      <c r="J3330" s="21"/>
      <c r="K3330" s="21" t="s">
        <v>16240</v>
      </c>
      <c r="L3330" s="21" t="s">
        <v>16239</v>
      </c>
      <c r="M3330" s="21">
        <v>160</v>
      </c>
      <c r="N3330" s="161" t="s">
        <v>19</v>
      </c>
      <c r="O3330" s="21" t="s">
        <v>362</v>
      </c>
      <c r="P3330" s="21">
        <v>3</v>
      </c>
      <c r="Q3330" s="124">
        <v>2010</v>
      </c>
      <c r="R3330" s="21" t="s">
        <v>27</v>
      </c>
      <c r="S3330" s="21" t="s">
        <v>16238</v>
      </c>
      <c r="T3330" s="116">
        <v>991</v>
      </c>
      <c r="U3330" s="111">
        <v>45</v>
      </c>
      <c r="V3330" s="113">
        <f t="shared" ref="V3330:V3393" si="626">((Z3330/U3330)*(T3330-AA3330))+AA3330</f>
        <v>844.55222222222221</v>
      </c>
      <c r="W3330" s="113">
        <f t="shared" ref="W3330:W3393" si="627">+T3330-V3330</f>
        <v>146.44777777777779</v>
      </c>
      <c r="X3330" s="112">
        <f t="shared" ref="X3330:X3393" si="628">+W3330*1000</f>
        <v>146447.77777777778</v>
      </c>
      <c r="Y3330" s="111"/>
      <c r="Z3330" s="110">
        <f t="shared" si="624"/>
        <v>38</v>
      </c>
      <c r="AA3330" s="109">
        <f t="shared" ref="AA3330:AA3393" si="629">(5/100*T3330)</f>
        <v>49.550000000000004</v>
      </c>
      <c r="AB3330" s="109">
        <f t="shared" ref="AB3330:AB3393" si="630">+AA3330*1000</f>
        <v>49550.000000000007</v>
      </c>
      <c r="AC3330" s="108">
        <f t="shared" ref="AC3330:AC3393" si="631">+T3330-AA3330</f>
        <v>941.45</v>
      </c>
      <c r="AD3330" s="107">
        <f t="shared" ref="AD3330:AD3393" si="632">1/U3330</f>
        <v>2.2222222222222223E-2</v>
      </c>
      <c r="AE3330" s="106">
        <f t="shared" ref="AE3330:AE3393" si="633">+AC3330*AD3330</f>
        <v>20.921111111111113</v>
      </c>
      <c r="AF3330" s="105">
        <f t="shared" ref="AF3330:AF3393" si="634">+T3330-V3330+AE3330</f>
        <v>167.3688888888889</v>
      </c>
      <c r="AG3330" s="105">
        <f t="shared" ref="AG3330:AG3393" si="635">+V3330-AE3330</f>
        <v>823.63111111111107</v>
      </c>
    </row>
    <row r="3331" spans="1:33" s="88" customFormat="1" x14ac:dyDescent="0.35">
      <c r="A3331" s="21">
        <v>10141103</v>
      </c>
      <c r="B3331" s="115" t="s">
        <v>14786</v>
      </c>
      <c r="C3331" s="135" t="s">
        <v>710</v>
      </c>
      <c r="D3331" s="21" t="s">
        <v>16237</v>
      </c>
      <c r="E3331" s="114" t="str">
        <f t="shared" si="625"/>
        <v>TRANSFORMADOR MARCA:CONTRADIS CUAMBA PTS 3007</v>
      </c>
      <c r="F3331" s="21"/>
      <c r="G3331" s="124" t="s">
        <v>179</v>
      </c>
      <c r="H3331" s="21" t="s">
        <v>1777</v>
      </c>
      <c r="I3331" s="21" t="s">
        <v>16236</v>
      </c>
      <c r="J3331" s="21"/>
      <c r="K3331" s="21" t="s">
        <v>16235</v>
      </c>
      <c r="L3331" s="21" t="s">
        <v>16234</v>
      </c>
      <c r="M3331" s="21">
        <v>160</v>
      </c>
      <c r="N3331" s="161" t="s">
        <v>19</v>
      </c>
      <c r="O3331" s="21" t="s">
        <v>362</v>
      </c>
      <c r="P3331" s="21">
        <v>3</v>
      </c>
      <c r="Q3331" s="124">
        <v>2010</v>
      </c>
      <c r="R3331" s="21" t="s">
        <v>6438</v>
      </c>
      <c r="S3331" s="21">
        <v>50499</v>
      </c>
      <c r="T3331" s="116">
        <v>991</v>
      </c>
      <c r="U3331" s="111">
        <v>45</v>
      </c>
      <c r="V3331" s="113">
        <f t="shared" si="626"/>
        <v>844.55222222222221</v>
      </c>
      <c r="W3331" s="113">
        <f t="shared" si="627"/>
        <v>146.44777777777779</v>
      </c>
      <c r="X3331" s="112">
        <f t="shared" si="628"/>
        <v>146447.77777777778</v>
      </c>
      <c r="Y3331" s="111"/>
      <c r="Z3331" s="110">
        <f t="shared" si="624"/>
        <v>38</v>
      </c>
      <c r="AA3331" s="109">
        <f t="shared" si="629"/>
        <v>49.550000000000004</v>
      </c>
      <c r="AB3331" s="109">
        <f t="shared" si="630"/>
        <v>49550.000000000007</v>
      </c>
      <c r="AC3331" s="108">
        <f t="shared" si="631"/>
        <v>941.45</v>
      </c>
      <c r="AD3331" s="107">
        <f t="shared" si="632"/>
        <v>2.2222222222222223E-2</v>
      </c>
      <c r="AE3331" s="106">
        <f t="shared" si="633"/>
        <v>20.921111111111113</v>
      </c>
      <c r="AF3331" s="105">
        <f t="shared" si="634"/>
        <v>167.3688888888889</v>
      </c>
      <c r="AG3331" s="105">
        <f t="shared" si="635"/>
        <v>823.63111111111107</v>
      </c>
    </row>
    <row r="3332" spans="1:33" s="88" customFormat="1" x14ac:dyDescent="0.35">
      <c r="A3332" s="21">
        <v>10141103</v>
      </c>
      <c r="B3332" s="115" t="s">
        <v>14786</v>
      </c>
      <c r="C3332" s="135" t="s">
        <v>710</v>
      </c>
      <c r="D3332" s="21" t="s">
        <v>16233</v>
      </c>
      <c r="E3332" s="114" t="str">
        <f t="shared" si="625"/>
        <v>TRANSFORMADOR MARCA:ACTOM CUAMBA PT 7001</v>
      </c>
      <c r="F3332" s="21"/>
      <c r="G3332" s="124" t="s">
        <v>179</v>
      </c>
      <c r="H3332" s="21" t="s">
        <v>8682</v>
      </c>
      <c r="I3332" s="21" t="s">
        <v>16232</v>
      </c>
      <c r="J3332" s="21"/>
      <c r="K3332" s="21" t="s">
        <v>16231</v>
      </c>
      <c r="L3332" s="21" t="s">
        <v>16230</v>
      </c>
      <c r="M3332" s="21">
        <v>315</v>
      </c>
      <c r="N3332" s="161" t="s">
        <v>19</v>
      </c>
      <c r="O3332" s="21" t="s">
        <v>362</v>
      </c>
      <c r="P3332" s="21">
        <v>3</v>
      </c>
      <c r="Q3332" s="124">
        <v>2010</v>
      </c>
      <c r="R3332" s="156" t="s">
        <v>859</v>
      </c>
      <c r="S3332" s="237" t="s">
        <v>8684</v>
      </c>
      <c r="T3332" s="116">
        <v>1039</v>
      </c>
      <c r="U3332" s="111">
        <v>45</v>
      </c>
      <c r="V3332" s="113">
        <f t="shared" si="626"/>
        <v>885.45888888888885</v>
      </c>
      <c r="W3332" s="113">
        <f t="shared" si="627"/>
        <v>153.54111111111115</v>
      </c>
      <c r="X3332" s="112">
        <f t="shared" si="628"/>
        <v>153541.11111111115</v>
      </c>
      <c r="Y3332" s="111"/>
      <c r="Z3332" s="110">
        <f t="shared" si="624"/>
        <v>38</v>
      </c>
      <c r="AA3332" s="109">
        <f t="shared" si="629"/>
        <v>51.95</v>
      </c>
      <c r="AB3332" s="109">
        <f t="shared" si="630"/>
        <v>51950</v>
      </c>
      <c r="AC3332" s="108">
        <f t="shared" si="631"/>
        <v>987.05</v>
      </c>
      <c r="AD3332" s="107">
        <f t="shared" si="632"/>
        <v>2.2222222222222223E-2</v>
      </c>
      <c r="AE3332" s="106">
        <f t="shared" si="633"/>
        <v>21.934444444444445</v>
      </c>
      <c r="AF3332" s="105">
        <f t="shared" si="634"/>
        <v>175.47555555555559</v>
      </c>
      <c r="AG3332" s="105">
        <f t="shared" si="635"/>
        <v>863.52444444444438</v>
      </c>
    </row>
    <row r="3333" spans="1:33" s="88" customFormat="1" x14ac:dyDescent="0.35">
      <c r="A3333" s="21">
        <v>10141103</v>
      </c>
      <c r="B3333" s="115" t="s">
        <v>14786</v>
      </c>
      <c r="C3333" s="135" t="s">
        <v>710</v>
      </c>
      <c r="D3333" s="21" t="s">
        <v>16229</v>
      </c>
      <c r="E3333" s="114" t="str">
        <f t="shared" si="625"/>
        <v>TRANSFORMADOR MARCA:Trans. Mocab CUAMBA PT 7002</v>
      </c>
      <c r="F3333" s="21"/>
      <c r="G3333" s="124" t="s">
        <v>179</v>
      </c>
      <c r="H3333" s="21" t="s">
        <v>8682</v>
      </c>
      <c r="I3333" s="21" t="s">
        <v>16228</v>
      </c>
      <c r="J3333" s="21"/>
      <c r="K3333" s="21" t="s">
        <v>16227</v>
      </c>
      <c r="L3333" s="21" t="s">
        <v>16226</v>
      </c>
      <c r="M3333" s="21">
        <v>160</v>
      </c>
      <c r="N3333" s="161" t="s">
        <v>19</v>
      </c>
      <c r="O3333" s="21" t="s">
        <v>362</v>
      </c>
      <c r="P3333" s="21">
        <v>3</v>
      </c>
      <c r="Q3333" s="124">
        <v>2010</v>
      </c>
      <c r="R3333" s="156" t="s">
        <v>8701</v>
      </c>
      <c r="S3333" s="188">
        <v>895494</v>
      </c>
      <c r="T3333" s="116">
        <v>991</v>
      </c>
      <c r="U3333" s="111">
        <v>45</v>
      </c>
      <c r="V3333" s="113">
        <f t="shared" si="626"/>
        <v>844.55222222222221</v>
      </c>
      <c r="W3333" s="113">
        <f t="shared" si="627"/>
        <v>146.44777777777779</v>
      </c>
      <c r="X3333" s="112">
        <f t="shared" si="628"/>
        <v>146447.77777777778</v>
      </c>
      <c r="Y3333" s="111"/>
      <c r="Z3333" s="110">
        <f t="shared" si="624"/>
        <v>38</v>
      </c>
      <c r="AA3333" s="109">
        <f t="shared" si="629"/>
        <v>49.550000000000004</v>
      </c>
      <c r="AB3333" s="109">
        <f t="shared" si="630"/>
        <v>49550.000000000007</v>
      </c>
      <c r="AC3333" s="108">
        <f t="shared" si="631"/>
        <v>941.45</v>
      </c>
      <c r="AD3333" s="107">
        <f t="shared" si="632"/>
        <v>2.2222222222222223E-2</v>
      </c>
      <c r="AE3333" s="106">
        <f t="shared" si="633"/>
        <v>20.921111111111113</v>
      </c>
      <c r="AF3333" s="105">
        <f t="shared" si="634"/>
        <v>167.3688888888889</v>
      </c>
      <c r="AG3333" s="105">
        <f t="shared" si="635"/>
        <v>823.63111111111107</v>
      </c>
    </row>
    <row r="3334" spans="1:33" s="88" customFormat="1" x14ac:dyDescent="0.35">
      <c r="A3334" s="21">
        <v>10141103</v>
      </c>
      <c r="B3334" s="115" t="s">
        <v>14786</v>
      </c>
      <c r="C3334" s="135" t="s">
        <v>710</v>
      </c>
      <c r="D3334" s="21" t="s">
        <v>16225</v>
      </c>
      <c r="E3334" s="114" t="str">
        <f t="shared" si="625"/>
        <v>TRANSFORMADOR MARCA:Fuji Electric CUAMBA PT 7003</v>
      </c>
      <c r="F3334" s="21"/>
      <c r="G3334" s="124" t="s">
        <v>179</v>
      </c>
      <c r="H3334" s="21" t="s">
        <v>8682</v>
      </c>
      <c r="I3334" s="21" t="s">
        <v>16224</v>
      </c>
      <c r="J3334" s="21"/>
      <c r="K3334" s="21" t="s">
        <v>16223</v>
      </c>
      <c r="L3334" s="21" t="s">
        <v>16222</v>
      </c>
      <c r="M3334" s="21">
        <v>100</v>
      </c>
      <c r="N3334" s="161" t="s">
        <v>19</v>
      </c>
      <c r="O3334" s="21" t="s">
        <v>362</v>
      </c>
      <c r="P3334" s="21">
        <v>3</v>
      </c>
      <c r="Q3334" s="124">
        <v>2010</v>
      </c>
      <c r="R3334" s="156" t="s">
        <v>4093</v>
      </c>
      <c r="S3334" s="188" t="s">
        <v>3285</v>
      </c>
      <c r="T3334" s="116">
        <v>763</v>
      </c>
      <c r="U3334" s="111">
        <v>45</v>
      </c>
      <c r="V3334" s="113">
        <f t="shared" si="626"/>
        <v>650.2455555555556</v>
      </c>
      <c r="W3334" s="113">
        <f t="shared" si="627"/>
        <v>112.7544444444444</v>
      </c>
      <c r="X3334" s="112">
        <f t="shared" si="628"/>
        <v>112754.44444444441</v>
      </c>
      <c r="Y3334" s="111"/>
      <c r="Z3334" s="110">
        <f t="shared" si="624"/>
        <v>38</v>
      </c>
      <c r="AA3334" s="109">
        <f t="shared" si="629"/>
        <v>38.15</v>
      </c>
      <c r="AB3334" s="109">
        <f t="shared" si="630"/>
        <v>38150</v>
      </c>
      <c r="AC3334" s="108">
        <f t="shared" si="631"/>
        <v>724.85</v>
      </c>
      <c r="AD3334" s="107">
        <f t="shared" si="632"/>
        <v>2.2222222222222223E-2</v>
      </c>
      <c r="AE3334" s="106">
        <f t="shared" si="633"/>
        <v>16.10777777777778</v>
      </c>
      <c r="AF3334" s="105">
        <f t="shared" si="634"/>
        <v>128.86222222222219</v>
      </c>
      <c r="AG3334" s="105">
        <f t="shared" si="635"/>
        <v>634.13777777777784</v>
      </c>
    </row>
    <row r="3335" spans="1:33" s="88" customFormat="1" x14ac:dyDescent="0.35">
      <c r="A3335" s="21">
        <v>10141103</v>
      </c>
      <c r="B3335" s="115" t="s">
        <v>14786</v>
      </c>
      <c r="C3335" s="135" t="s">
        <v>710</v>
      </c>
      <c r="D3335" s="21" t="s">
        <v>16221</v>
      </c>
      <c r="E3335" s="114" t="str">
        <f t="shared" si="625"/>
        <v>TRANSFORMADOR MARCA:FREE STATE TRFR GURUE PTS4034</v>
      </c>
      <c r="F3335" s="21"/>
      <c r="G3335" s="21" t="s">
        <v>164</v>
      </c>
      <c r="H3335" s="21" t="s">
        <v>164</v>
      </c>
      <c r="I3335" s="21" t="s">
        <v>16220</v>
      </c>
      <c r="J3335" s="21"/>
      <c r="K3335" s="119" t="s">
        <v>16219</v>
      </c>
      <c r="L3335" s="119" t="s">
        <v>16218</v>
      </c>
      <c r="M3335" s="21">
        <v>315</v>
      </c>
      <c r="N3335" s="21" t="s">
        <v>19</v>
      </c>
      <c r="O3335" s="21" t="s">
        <v>362</v>
      </c>
      <c r="P3335" s="21">
        <v>3</v>
      </c>
      <c r="Q3335" s="21">
        <v>2010</v>
      </c>
      <c r="R3335" s="21" t="s">
        <v>1711</v>
      </c>
      <c r="S3335" s="119"/>
      <c r="T3335" s="255">
        <v>1039</v>
      </c>
      <c r="U3335" s="137">
        <v>45</v>
      </c>
      <c r="V3335" s="113">
        <f t="shared" si="626"/>
        <v>885.45888888888885</v>
      </c>
      <c r="W3335" s="113">
        <f t="shared" si="627"/>
        <v>153.54111111111115</v>
      </c>
      <c r="X3335" s="112">
        <f t="shared" si="628"/>
        <v>153541.11111111115</v>
      </c>
      <c r="Y3335" s="111"/>
      <c r="Z3335" s="110">
        <f t="shared" si="624"/>
        <v>38</v>
      </c>
      <c r="AA3335" s="109">
        <f t="shared" si="629"/>
        <v>51.95</v>
      </c>
      <c r="AB3335" s="109">
        <f t="shared" si="630"/>
        <v>51950</v>
      </c>
      <c r="AC3335" s="108">
        <f t="shared" si="631"/>
        <v>987.05</v>
      </c>
      <c r="AD3335" s="107">
        <f t="shared" si="632"/>
        <v>2.2222222222222223E-2</v>
      </c>
      <c r="AE3335" s="106">
        <f t="shared" si="633"/>
        <v>21.934444444444445</v>
      </c>
      <c r="AF3335" s="105">
        <f t="shared" si="634"/>
        <v>175.47555555555559</v>
      </c>
      <c r="AG3335" s="105">
        <f t="shared" si="635"/>
        <v>863.52444444444438</v>
      </c>
    </row>
    <row r="3336" spans="1:33" s="88" customFormat="1" x14ac:dyDescent="0.35">
      <c r="A3336" s="21">
        <v>10141103</v>
      </c>
      <c r="B3336" s="115" t="s">
        <v>14786</v>
      </c>
      <c r="C3336" s="135" t="s">
        <v>710</v>
      </c>
      <c r="D3336" s="21" t="s">
        <v>16217</v>
      </c>
      <c r="E3336" s="114" t="str">
        <f t="shared" si="625"/>
        <v>TRANSFORMADOR MARCA:POWERTECH GURUE PTS 4038</v>
      </c>
      <c r="F3336" s="21"/>
      <c r="G3336" s="21" t="s">
        <v>164</v>
      </c>
      <c r="H3336" s="21" t="s">
        <v>164</v>
      </c>
      <c r="I3336" s="21" t="s">
        <v>16216</v>
      </c>
      <c r="J3336" s="21"/>
      <c r="K3336" s="119" t="s">
        <v>16215</v>
      </c>
      <c r="L3336" s="119" t="s">
        <v>16214</v>
      </c>
      <c r="M3336" s="21">
        <v>200</v>
      </c>
      <c r="N3336" s="21" t="s">
        <v>19</v>
      </c>
      <c r="O3336" s="21" t="s">
        <v>362</v>
      </c>
      <c r="P3336" s="21">
        <v>3</v>
      </c>
      <c r="Q3336" s="21">
        <v>2010</v>
      </c>
      <c r="R3336" s="21" t="s">
        <v>295</v>
      </c>
      <c r="S3336" s="119"/>
      <c r="T3336" s="255">
        <v>991</v>
      </c>
      <c r="U3336" s="137">
        <v>45</v>
      </c>
      <c r="V3336" s="113">
        <f t="shared" si="626"/>
        <v>844.55222222222221</v>
      </c>
      <c r="W3336" s="113">
        <f t="shared" si="627"/>
        <v>146.44777777777779</v>
      </c>
      <c r="X3336" s="112">
        <f t="shared" si="628"/>
        <v>146447.77777777778</v>
      </c>
      <c r="Y3336" s="111"/>
      <c r="Z3336" s="110">
        <f t="shared" si="624"/>
        <v>38</v>
      </c>
      <c r="AA3336" s="109">
        <f t="shared" si="629"/>
        <v>49.550000000000004</v>
      </c>
      <c r="AB3336" s="109">
        <f t="shared" si="630"/>
        <v>49550.000000000007</v>
      </c>
      <c r="AC3336" s="108">
        <f t="shared" si="631"/>
        <v>941.45</v>
      </c>
      <c r="AD3336" s="107">
        <f t="shared" si="632"/>
        <v>2.2222222222222223E-2</v>
      </c>
      <c r="AE3336" s="106">
        <f t="shared" si="633"/>
        <v>20.921111111111113</v>
      </c>
      <c r="AF3336" s="105">
        <f t="shared" si="634"/>
        <v>167.3688888888889</v>
      </c>
      <c r="AG3336" s="105">
        <f t="shared" si="635"/>
        <v>823.63111111111107</v>
      </c>
    </row>
    <row r="3337" spans="1:33" s="88" customFormat="1" x14ac:dyDescent="0.35">
      <c r="A3337" s="21">
        <v>10141103</v>
      </c>
      <c r="B3337" s="115" t="s">
        <v>14773</v>
      </c>
      <c r="C3337" s="135" t="s">
        <v>710</v>
      </c>
      <c r="D3337" s="21" t="s">
        <v>14781</v>
      </c>
      <c r="E3337" s="114" t="str">
        <f t="shared" si="625"/>
        <v>TRANSFORMADOR MARCA: CUAMBA PTS 2001</v>
      </c>
      <c r="F3337" s="21"/>
      <c r="G3337" s="124" t="s">
        <v>179</v>
      </c>
      <c r="H3337" s="21" t="s">
        <v>8760</v>
      </c>
      <c r="I3337" s="21" t="s">
        <v>14780</v>
      </c>
      <c r="J3337" s="21"/>
      <c r="K3337" s="21" t="s">
        <v>14779</v>
      </c>
      <c r="L3337" s="21" t="s">
        <v>14778</v>
      </c>
      <c r="M3337" s="21">
        <v>315</v>
      </c>
      <c r="N3337" s="161" t="s">
        <v>19</v>
      </c>
      <c r="O3337" s="21" t="s">
        <v>362</v>
      </c>
      <c r="P3337" s="21">
        <v>3</v>
      </c>
      <c r="Q3337" s="124">
        <v>2010</v>
      </c>
      <c r="R3337" s="21"/>
      <c r="S3337" s="21"/>
      <c r="T3337" s="116">
        <v>1039</v>
      </c>
      <c r="U3337" s="111">
        <v>45</v>
      </c>
      <c r="V3337" s="113">
        <f t="shared" si="626"/>
        <v>885.45888888888885</v>
      </c>
      <c r="W3337" s="113">
        <f t="shared" si="627"/>
        <v>153.54111111111115</v>
      </c>
      <c r="X3337" s="112">
        <f t="shared" si="628"/>
        <v>153541.11111111115</v>
      </c>
      <c r="Y3337" s="111"/>
      <c r="Z3337" s="110">
        <f t="shared" si="624"/>
        <v>38</v>
      </c>
      <c r="AA3337" s="109">
        <f t="shared" si="629"/>
        <v>51.95</v>
      </c>
      <c r="AB3337" s="109">
        <f t="shared" si="630"/>
        <v>51950</v>
      </c>
      <c r="AC3337" s="108">
        <f t="shared" si="631"/>
        <v>987.05</v>
      </c>
      <c r="AD3337" s="107">
        <f t="shared" si="632"/>
        <v>2.2222222222222223E-2</v>
      </c>
      <c r="AE3337" s="106">
        <f t="shared" si="633"/>
        <v>21.934444444444445</v>
      </c>
      <c r="AF3337" s="105">
        <f t="shared" si="634"/>
        <v>175.47555555555559</v>
      </c>
      <c r="AG3337" s="105">
        <f t="shared" si="635"/>
        <v>863.52444444444438</v>
      </c>
    </row>
    <row r="3338" spans="1:33" s="88" customFormat="1" x14ac:dyDescent="0.35">
      <c r="A3338" s="21">
        <v>10141103</v>
      </c>
      <c r="B3338" s="115" t="s">
        <v>14773</v>
      </c>
      <c r="C3338" s="135" t="s">
        <v>710</v>
      </c>
      <c r="D3338" s="21" t="s">
        <v>14777</v>
      </c>
      <c r="E3338" s="114" t="str">
        <f t="shared" si="625"/>
        <v>TRANSFORMADOR MARCA: CUAMBA PTS 3001</v>
      </c>
      <c r="F3338" s="21"/>
      <c r="G3338" s="124" t="s">
        <v>179</v>
      </c>
      <c r="H3338" s="21" t="s">
        <v>8760</v>
      </c>
      <c r="I3338" s="21" t="s">
        <v>14776</v>
      </c>
      <c r="J3338" s="21"/>
      <c r="K3338" s="21" t="s">
        <v>14775</v>
      </c>
      <c r="L3338" s="21" t="s">
        <v>14774</v>
      </c>
      <c r="M3338" s="21">
        <v>200</v>
      </c>
      <c r="N3338" s="161" t="s">
        <v>19</v>
      </c>
      <c r="O3338" s="21" t="s">
        <v>362</v>
      </c>
      <c r="P3338" s="21">
        <v>3</v>
      </c>
      <c r="Q3338" s="124">
        <v>2010</v>
      </c>
      <c r="R3338" s="21"/>
      <c r="S3338" s="21"/>
      <c r="T3338" s="116">
        <v>991</v>
      </c>
      <c r="U3338" s="111">
        <v>45</v>
      </c>
      <c r="V3338" s="113">
        <f t="shared" si="626"/>
        <v>844.55222222222221</v>
      </c>
      <c r="W3338" s="113">
        <f t="shared" si="627"/>
        <v>146.44777777777779</v>
      </c>
      <c r="X3338" s="112">
        <f t="shared" si="628"/>
        <v>146447.77777777778</v>
      </c>
      <c r="Y3338" s="111"/>
      <c r="Z3338" s="110">
        <f t="shared" si="624"/>
        <v>38</v>
      </c>
      <c r="AA3338" s="109">
        <f t="shared" si="629"/>
        <v>49.550000000000004</v>
      </c>
      <c r="AB3338" s="109">
        <f t="shared" si="630"/>
        <v>49550.000000000007</v>
      </c>
      <c r="AC3338" s="108">
        <f t="shared" si="631"/>
        <v>941.45</v>
      </c>
      <c r="AD3338" s="107">
        <f t="shared" si="632"/>
        <v>2.2222222222222223E-2</v>
      </c>
      <c r="AE3338" s="106">
        <f t="shared" si="633"/>
        <v>20.921111111111113</v>
      </c>
      <c r="AF3338" s="105">
        <f t="shared" si="634"/>
        <v>167.3688888888889</v>
      </c>
      <c r="AG3338" s="105">
        <f t="shared" si="635"/>
        <v>823.63111111111107</v>
      </c>
    </row>
    <row r="3339" spans="1:33" s="88" customFormat="1" x14ac:dyDescent="0.35">
      <c r="A3339" s="21">
        <v>10141103</v>
      </c>
      <c r="B3339" s="115" t="s">
        <v>14773</v>
      </c>
      <c r="C3339" s="135" t="s">
        <v>710</v>
      </c>
      <c r="D3339" s="21" t="s">
        <v>14777</v>
      </c>
      <c r="E3339" s="114" t="str">
        <f t="shared" si="625"/>
        <v>TRANSFORMADOR MARCA:TRANSF. MOCA CUAMBA PTS 3001</v>
      </c>
      <c r="F3339" s="21"/>
      <c r="G3339" s="124" t="s">
        <v>179</v>
      </c>
      <c r="H3339" s="21" t="s">
        <v>8760</v>
      </c>
      <c r="I3339" s="21" t="s">
        <v>14776</v>
      </c>
      <c r="J3339" s="21"/>
      <c r="K3339" s="21" t="s">
        <v>14775</v>
      </c>
      <c r="L3339" s="21" t="s">
        <v>14774</v>
      </c>
      <c r="M3339" s="21">
        <v>200</v>
      </c>
      <c r="N3339" s="161" t="s">
        <v>19</v>
      </c>
      <c r="O3339" s="21" t="s">
        <v>362</v>
      </c>
      <c r="P3339" s="21">
        <v>3</v>
      </c>
      <c r="Q3339" s="124">
        <v>2010</v>
      </c>
      <c r="R3339" s="21" t="s">
        <v>1773</v>
      </c>
      <c r="S3339" s="21">
        <v>967332</v>
      </c>
      <c r="T3339" s="116">
        <v>991</v>
      </c>
      <c r="U3339" s="111">
        <v>45</v>
      </c>
      <c r="V3339" s="113">
        <f t="shared" si="626"/>
        <v>844.55222222222221</v>
      </c>
      <c r="W3339" s="113">
        <f t="shared" si="627"/>
        <v>146.44777777777779</v>
      </c>
      <c r="X3339" s="112">
        <f t="shared" si="628"/>
        <v>146447.77777777778</v>
      </c>
      <c r="Y3339" s="111"/>
      <c r="Z3339" s="110">
        <f t="shared" si="624"/>
        <v>38</v>
      </c>
      <c r="AA3339" s="109">
        <f t="shared" si="629"/>
        <v>49.550000000000004</v>
      </c>
      <c r="AB3339" s="109">
        <f t="shared" si="630"/>
        <v>49550.000000000007</v>
      </c>
      <c r="AC3339" s="108">
        <f t="shared" si="631"/>
        <v>941.45</v>
      </c>
      <c r="AD3339" s="107">
        <f t="shared" si="632"/>
        <v>2.2222222222222223E-2</v>
      </c>
      <c r="AE3339" s="106">
        <f t="shared" si="633"/>
        <v>20.921111111111113</v>
      </c>
      <c r="AF3339" s="105">
        <f t="shared" si="634"/>
        <v>167.3688888888889</v>
      </c>
      <c r="AG3339" s="105">
        <f t="shared" si="635"/>
        <v>823.63111111111107</v>
      </c>
    </row>
    <row r="3340" spans="1:33" s="88" customFormat="1" x14ac:dyDescent="0.35">
      <c r="A3340" s="21">
        <v>10141103</v>
      </c>
      <c r="B3340" s="115" t="s">
        <v>1665</v>
      </c>
      <c r="C3340" s="115" t="s">
        <v>710</v>
      </c>
      <c r="D3340" s="21"/>
      <c r="E3340" s="114" t="str">
        <f t="shared" si="625"/>
        <v xml:space="preserve">TRANSFORMADOR MARCA:FUJI TUSCO SE-TETE </v>
      </c>
      <c r="F3340" s="57" t="s">
        <v>424</v>
      </c>
      <c r="G3340" s="21" t="s">
        <v>3179</v>
      </c>
      <c r="H3340" s="21" t="s">
        <v>411</v>
      </c>
      <c r="I3340" s="21" t="s">
        <v>9112</v>
      </c>
      <c r="J3340" s="57"/>
      <c r="K3340" s="57" t="s">
        <v>9111</v>
      </c>
      <c r="L3340" s="57" t="s">
        <v>9110</v>
      </c>
      <c r="M3340" s="21">
        <v>160</v>
      </c>
      <c r="N3340" s="21">
        <v>33</v>
      </c>
      <c r="O3340" s="21">
        <v>0.4</v>
      </c>
      <c r="P3340" s="57">
        <v>3</v>
      </c>
      <c r="Q3340" s="57">
        <v>2010</v>
      </c>
      <c r="R3340" s="21" t="s">
        <v>531</v>
      </c>
      <c r="S3340" s="57">
        <v>591164</v>
      </c>
      <c r="T3340" s="116">
        <v>991</v>
      </c>
      <c r="U3340" s="111">
        <v>45</v>
      </c>
      <c r="V3340" s="113">
        <f t="shared" si="626"/>
        <v>844.55222222222221</v>
      </c>
      <c r="W3340" s="113">
        <f t="shared" si="627"/>
        <v>146.44777777777779</v>
      </c>
      <c r="X3340" s="112">
        <f t="shared" si="628"/>
        <v>146447.77777777778</v>
      </c>
      <c r="Y3340" s="111"/>
      <c r="Z3340" s="110">
        <f t="shared" si="624"/>
        <v>38</v>
      </c>
      <c r="AA3340" s="109">
        <f t="shared" si="629"/>
        <v>49.550000000000004</v>
      </c>
      <c r="AB3340" s="109">
        <f t="shared" si="630"/>
        <v>49550.000000000007</v>
      </c>
      <c r="AC3340" s="108">
        <f t="shared" si="631"/>
        <v>941.45</v>
      </c>
      <c r="AD3340" s="107">
        <f t="shared" si="632"/>
        <v>2.2222222222222223E-2</v>
      </c>
      <c r="AE3340" s="106">
        <f t="shared" si="633"/>
        <v>20.921111111111113</v>
      </c>
      <c r="AF3340" s="105">
        <f t="shared" si="634"/>
        <v>167.3688888888889</v>
      </c>
      <c r="AG3340" s="105">
        <f t="shared" si="635"/>
        <v>823.63111111111107</v>
      </c>
    </row>
    <row r="3341" spans="1:33" s="88" customFormat="1" x14ac:dyDescent="0.35">
      <c r="A3341" s="21">
        <v>10141103</v>
      </c>
      <c r="B3341" s="115" t="s">
        <v>1665</v>
      </c>
      <c r="C3341" s="115" t="s">
        <v>710</v>
      </c>
      <c r="D3341" s="21"/>
      <c r="E3341" s="114" t="str">
        <f t="shared" si="625"/>
        <v xml:space="preserve">TRANSFORMADOR MARCA:TM SE-JINDAL </v>
      </c>
      <c r="F3341" s="57" t="s">
        <v>424</v>
      </c>
      <c r="G3341" s="21" t="s">
        <v>3857</v>
      </c>
      <c r="H3341" s="21" t="s">
        <v>3856</v>
      </c>
      <c r="I3341" s="21" t="s">
        <v>9109</v>
      </c>
      <c r="J3341" s="57"/>
      <c r="K3341" s="57"/>
      <c r="L3341" s="57"/>
      <c r="M3341" s="21">
        <v>100</v>
      </c>
      <c r="N3341" s="21">
        <v>33</v>
      </c>
      <c r="O3341" s="21">
        <v>0.4</v>
      </c>
      <c r="P3341" s="57">
        <v>3</v>
      </c>
      <c r="Q3341" s="57">
        <v>2010</v>
      </c>
      <c r="R3341" s="57" t="s">
        <v>1769</v>
      </c>
      <c r="S3341" s="57" t="s">
        <v>3943</v>
      </c>
      <c r="T3341" s="116">
        <v>763</v>
      </c>
      <c r="U3341" s="111">
        <v>45</v>
      </c>
      <c r="V3341" s="113">
        <f t="shared" si="626"/>
        <v>650.2455555555556</v>
      </c>
      <c r="W3341" s="113">
        <f t="shared" si="627"/>
        <v>112.7544444444444</v>
      </c>
      <c r="X3341" s="112">
        <f t="shared" si="628"/>
        <v>112754.44444444441</v>
      </c>
      <c r="Y3341" s="111"/>
      <c r="Z3341" s="110">
        <f t="shared" si="624"/>
        <v>38</v>
      </c>
      <c r="AA3341" s="109">
        <f t="shared" si="629"/>
        <v>38.15</v>
      </c>
      <c r="AB3341" s="109">
        <f t="shared" si="630"/>
        <v>38150</v>
      </c>
      <c r="AC3341" s="108">
        <f t="shared" si="631"/>
        <v>724.85</v>
      </c>
      <c r="AD3341" s="107">
        <f t="shared" si="632"/>
        <v>2.2222222222222223E-2</v>
      </c>
      <c r="AE3341" s="106">
        <f t="shared" si="633"/>
        <v>16.10777777777778</v>
      </c>
      <c r="AF3341" s="105">
        <f t="shared" si="634"/>
        <v>128.86222222222219</v>
      </c>
      <c r="AG3341" s="105">
        <f t="shared" si="635"/>
        <v>634.13777777777784</v>
      </c>
    </row>
    <row r="3342" spans="1:33" s="88" customFormat="1" x14ac:dyDescent="0.35">
      <c r="A3342" s="21">
        <v>10141103</v>
      </c>
      <c r="B3342" s="115" t="s">
        <v>1665</v>
      </c>
      <c r="C3342" s="115" t="s">
        <v>710</v>
      </c>
      <c r="D3342" s="21"/>
      <c r="E3342" s="114" t="str">
        <f t="shared" si="625"/>
        <v xml:space="preserve">TRANSFORMADOR MARCA:EFACEC SE-MANJE </v>
      </c>
      <c r="F3342" s="57" t="s">
        <v>424</v>
      </c>
      <c r="G3342" s="21" t="s">
        <v>3139</v>
      </c>
      <c r="H3342" s="21" t="s">
        <v>3138</v>
      </c>
      <c r="I3342" s="21" t="s">
        <v>9108</v>
      </c>
      <c r="J3342" s="57"/>
      <c r="K3342" s="57" t="s">
        <v>9107</v>
      </c>
      <c r="L3342" s="57" t="s">
        <v>9106</v>
      </c>
      <c r="M3342" s="21">
        <v>250</v>
      </c>
      <c r="N3342" s="21">
        <v>33</v>
      </c>
      <c r="O3342" s="21">
        <v>0.4</v>
      </c>
      <c r="P3342" s="57">
        <v>3</v>
      </c>
      <c r="Q3342" s="21">
        <v>2010</v>
      </c>
      <c r="R3342" s="57" t="s">
        <v>27</v>
      </c>
      <c r="S3342" s="21" t="s">
        <v>9105</v>
      </c>
      <c r="T3342" s="116">
        <v>991</v>
      </c>
      <c r="U3342" s="111">
        <v>45</v>
      </c>
      <c r="V3342" s="113">
        <f t="shared" si="626"/>
        <v>844.55222222222221</v>
      </c>
      <c r="W3342" s="113">
        <f t="shared" si="627"/>
        <v>146.44777777777779</v>
      </c>
      <c r="X3342" s="112">
        <f t="shared" si="628"/>
        <v>146447.77777777778</v>
      </c>
      <c r="Y3342" s="111"/>
      <c r="Z3342" s="110">
        <f t="shared" si="624"/>
        <v>38</v>
      </c>
      <c r="AA3342" s="109">
        <f t="shared" si="629"/>
        <v>49.550000000000004</v>
      </c>
      <c r="AB3342" s="109">
        <f t="shared" si="630"/>
        <v>49550.000000000007</v>
      </c>
      <c r="AC3342" s="108">
        <f t="shared" si="631"/>
        <v>941.45</v>
      </c>
      <c r="AD3342" s="107">
        <f t="shared" si="632"/>
        <v>2.2222222222222223E-2</v>
      </c>
      <c r="AE3342" s="106">
        <f t="shared" si="633"/>
        <v>20.921111111111113</v>
      </c>
      <c r="AF3342" s="105">
        <f t="shared" si="634"/>
        <v>167.3688888888889</v>
      </c>
      <c r="AG3342" s="105">
        <f t="shared" si="635"/>
        <v>823.63111111111107</v>
      </c>
    </row>
    <row r="3343" spans="1:33" s="88" customFormat="1" x14ac:dyDescent="0.35">
      <c r="A3343" s="21">
        <v>10141103</v>
      </c>
      <c r="B3343" s="115" t="s">
        <v>1665</v>
      </c>
      <c r="C3343" s="115" t="s">
        <v>710</v>
      </c>
      <c r="D3343" s="21"/>
      <c r="E3343" s="114" t="str">
        <f t="shared" si="625"/>
        <v xml:space="preserve">TRANSFORMADOR MARCA:PME SE-MANJE </v>
      </c>
      <c r="F3343" s="57" t="s">
        <v>424</v>
      </c>
      <c r="G3343" s="21" t="s">
        <v>3139</v>
      </c>
      <c r="H3343" s="21" t="s">
        <v>5310</v>
      </c>
      <c r="I3343" s="21" t="s">
        <v>9104</v>
      </c>
      <c r="J3343" s="57"/>
      <c r="K3343" s="57" t="s">
        <v>9103</v>
      </c>
      <c r="L3343" s="57" t="s">
        <v>9102</v>
      </c>
      <c r="M3343" s="21">
        <v>50</v>
      </c>
      <c r="N3343" s="21">
        <v>33</v>
      </c>
      <c r="O3343" s="21">
        <v>0.4</v>
      </c>
      <c r="P3343" s="57">
        <v>3</v>
      </c>
      <c r="Q3343" s="21">
        <v>2010</v>
      </c>
      <c r="R3343" s="21" t="s">
        <v>6531</v>
      </c>
      <c r="S3343" s="21"/>
      <c r="T3343" s="116">
        <v>643</v>
      </c>
      <c r="U3343" s="111">
        <v>45</v>
      </c>
      <c r="V3343" s="113">
        <f t="shared" si="626"/>
        <v>547.97888888888883</v>
      </c>
      <c r="W3343" s="113">
        <f t="shared" si="627"/>
        <v>95.021111111111168</v>
      </c>
      <c r="X3343" s="112">
        <f t="shared" si="628"/>
        <v>95021.111111111168</v>
      </c>
      <c r="Y3343" s="111"/>
      <c r="Z3343" s="110">
        <f t="shared" si="624"/>
        <v>38</v>
      </c>
      <c r="AA3343" s="109">
        <f t="shared" si="629"/>
        <v>32.15</v>
      </c>
      <c r="AB3343" s="109">
        <f t="shared" si="630"/>
        <v>32150</v>
      </c>
      <c r="AC3343" s="108">
        <f t="shared" si="631"/>
        <v>610.85</v>
      </c>
      <c r="AD3343" s="107">
        <f t="shared" si="632"/>
        <v>2.2222222222222223E-2</v>
      </c>
      <c r="AE3343" s="106">
        <f t="shared" si="633"/>
        <v>13.574444444444445</v>
      </c>
      <c r="AF3343" s="105">
        <f t="shared" si="634"/>
        <v>108.59555555555562</v>
      </c>
      <c r="AG3343" s="105">
        <f t="shared" si="635"/>
        <v>534.40444444444438</v>
      </c>
    </row>
    <row r="3344" spans="1:33" s="88" customFormat="1" x14ac:dyDescent="0.35">
      <c r="A3344" s="21">
        <v>10141103</v>
      </c>
      <c r="B3344" s="115" t="s">
        <v>1665</v>
      </c>
      <c r="C3344" s="115" t="s">
        <v>710</v>
      </c>
      <c r="D3344" s="21" t="s">
        <v>8814</v>
      </c>
      <c r="E3344" s="114" t="str">
        <f t="shared" si="625"/>
        <v>TRANSFORMADOR MARCA:ASTOR ANGOCHE PTS 2</v>
      </c>
      <c r="F3344" s="21"/>
      <c r="G3344" s="21" t="s">
        <v>709</v>
      </c>
      <c r="H3344" s="21" t="s">
        <v>1808</v>
      </c>
      <c r="I3344" s="21"/>
      <c r="J3344" s="21"/>
      <c r="K3344" s="21" t="s">
        <v>8818</v>
      </c>
      <c r="L3344" s="21" t="s">
        <v>8817</v>
      </c>
      <c r="M3344" s="21" t="s">
        <v>500</v>
      </c>
      <c r="N3344" s="21" t="s">
        <v>376</v>
      </c>
      <c r="O3344" s="21" t="s">
        <v>362</v>
      </c>
      <c r="P3344" s="21">
        <v>3</v>
      </c>
      <c r="Q3344" s="21">
        <v>2010</v>
      </c>
      <c r="R3344" s="21" t="s">
        <v>499</v>
      </c>
      <c r="S3344" s="21"/>
      <c r="T3344" s="116">
        <v>445</v>
      </c>
      <c r="U3344" s="111">
        <v>45</v>
      </c>
      <c r="V3344" s="113">
        <f t="shared" si="626"/>
        <v>379.23888888888888</v>
      </c>
      <c r="W3344" s="113">
        <f t="shared" si="627"/>
        <v>65.76111111111112</v>
      </c>
      <c r="X3344" s="112">
        <f t="shared" si="628"/>
        <v>65761.111111111124</v>
      </c>
      <c r="Y3344" s="111"/>
      <c r="Z3344" s="110">
        <f t="shared" si="624"/>
        <v>38</v>
      </c>
      <c r="AA3344" s="109">
        <f t="shared" si="629"/>
        <v>22.25</v>
      </c>
      <c r="AB3344" s="109">
        <f t="shared" si="630"/>
        <v>22250</v>
      </c>
      <c r="AC3344" s="108">
        <f t="shared" si="631"/>
        <v>422.75</v>
      </c>
      <c r="AD3344" s="107">
        <f t="shared" si="632"/>
        <v>2.2222222222222223E-2</v>
      </c>
      <c r="AE3344" s="106">
        <f t="shared" si="633"/>
        <v>9.3944444444444439</v>
      </c>
      <c r="AF3344" s="105">
        <f t="shared" si="634"/>
        <v>75.155555555555566</v>
      </c>
      <c r="AG3344" s="105">
        <f t="shared" si="635"/>
        <v>369.84444444444443</v>
      </c>
    </row>
    <row r="3345" spans="1:33" s="88" customFormat="1" x14ac:dyDescent="0.35">
      <c r="A3345" s="21">
        <v>10141103</v>
      </c>
      <c r="B3345" s="115" t="s">
        <v>1665</v>
      </c>
      <c r="C3345" s="115" t="s">
        <v>710</v>
      </c>
      <c r="D3345" s="21" t="s">
        <v>8806</v>
      </c>
      <c r="E3345" s="114" t="str">
        <f t="shared" si="625"/>
        <v>TRANSFORMADOR MARCA:TUSCO ANGOCHE PTS 4</v>
      </c>
      <c r="F3345" s="21"/>
      <c r="G3345" s="21" t="s">
        <v>709</v>
      </c>
      <c r="H3345" s="21" t="s">
        <v>1808</v>
      </c>
      <c r="I3345" s="21"/>
      <c r="J3345" s="21"/>
      <c r="K3345" s="21" t="s">
        <v>8816</v>
      </c>
      <c r="L3345" s="21" t="s">
        <v>8815</v>
      </c>
      <c r="M3345" s="21" t="s">
        <v>500</v>
      </c>
      <c r="N3345" s="21" t="s">
        <v>376</v>
      </c>
      <c r="O3345" s="21" t="s">
        <v>362</v>
      </c>
      <c r="P3345" s="21">
        <v>3</v>
      </c>
      <c r="Q3345" s="21">
        <v>2010</v>
      </c>
      <c r="R3345" s="21" t="s">
        <v>604</v>
      </c>
      <c r="S3345" s="21"/>
      <c r="T3345" s="116">
        <v>445</v>
      </c>
      <c r="U3345" s="111">
        <v>45</v>
      </c>
      <c r="V3345" s="113">
        <f t="shared" si="626"/>
        <v>379.23888888888888</v>
      </c>
      <c r="W3345" s="113">
        <f t="shared" si="627"/>
        <v>65.76111111111112</v>
      </c>
      <c r="X3345" s="112">
        <f t="shared" si="628"/>
        <v>65761.111111111124</v>
      </c>
      <c r="Y3345" s="111"/>
      <c r="Z3345" s="110">
        <f t="shared" si="624"/>
        <v>38</v>
      </c>
      <c r="AA3345" s="109">
        <f t="shared" si="629"/>
        <v>22.25</v>
      </c>
      <c r="AB3345" s="109">
        <f t="shared" si="630"/>
        <v>22250</v>
      </c>
      <c r="AC3345" s="108">
        <f t="shared" si="631"/>
        <v>422.75</v>
      </c>
      <c r="AD3345" s="107">
        <f t="shared" si="632"/>
        <v>2.2222222222222223E-2</v>
      </c>
      <c r="AE3345" s="106">
        <f t="shared" si="633"/>
        <v>9.3944444444444439</v>
      </c>
      <c r="AF3345" s="105">
        <f t="shared" si="634"/>
        <v>75.155555555555566</v>
      </c>
      <c r="AG3345" s="105">
        <f t="shared" si="635"/>
        <v>369.84444444444443</v>
      </c>
    </row>
    <row r="3346" spans="1:33" s="88" customFormat="1" x14ac:dyDescent="0.35">
      <c r="A3346" s="21">
        <v>10141103</v>
      </c>
      <c r="B3346" s="115" t="s">
        <v>1665</v>
      </c>
      <c r="C3346" s="115" t="s">
        <v>710</v>
      </c>
      <c r="D3346" s="21" t="s">
        <v>8814</v>
      </c>
      <c r="E3346" s="114" t="str">
        <f t="shared" si="625"/>
        <v>TRANSFORMADOR MARCA: CUAMBA PTS 2</v>
      </c>
      <c r="F3346" s="21"/>
      <c r="G3346" s="124" t="s">
        <v>179</v>
      </c>
      <c r="H3346" s="124" t="s">
        <v>179</v>
      </c>
      <c r="I3346" s="124" t="s">
        <v>8813</v>
      </c>
      <c r="J3346" s="21"/>
      <c r="K3346" s="21" t="s">
        <v>8812</v>
      </c>
      <c r="L3346" s="21" t="s">
        <v>8811</v>
      </c>
      <c r="M3346" s="21">
        <v>50</v>
      </c>
      <c r="N3346" s="161" t="s">
        <v>19</v>
      </c>
      <c r="O3346" s="21" t="s">
        <v>362</v>
      </c>
      <c r="P3346" s="21">
        <v>3</v>
      </c>
      <c r="Q3346" s="124">
        <v>2010</v>
      </c>
      <c r="R3346" s="21"/>
      <c r="S3346" s="21"/>
      <c r="T3346" s="116">
        <v>643</v>
      </c>
      <c r="U3346" s="111">
        <v>45</v>
      </c>
      <c r="V3346" s="113">
        <f t="shared" si="626"/>
        <v>547.97888888888883</v>
      </c>
      <c r="W3346" s="113">
        <f t="shared" si="627"/>
        <v>95.021111111111168</v>
      </c>
      <c r="X3346" s="112">
        <f t="shared" si="628"/>
        <v>95021.111111111168</v>
      </c>
      <c r="Y3346" s="111"/>
      <c r="Z3346" s="110">
        <f t="shared" si="624"/>
        <v>38</v>
      </c>
      <c r="AA3346" s="109">
        <f t="shared" si="629"/>
        <v>32.15</v>
      </c>
      <c r="AB3346" s="109">
        <f t="shared" si="630"/>
        <v>32150</v>
      </c>
      <c r="AC3346" s="108">
        <f t="shared" si="631"/>
        <v>610.85</v>
      </c>
      <c r="AD3346" s="107">
        <f t="shared" si="632"/>
        <v>2.2222222222222223E-2</v>
      </c>
      <c r="AE3346" s="106">
        <f t="shared" si="633"/>
        <v>13.574444444444445</v>
      </c>
      <c r="AF3346" s="105">
        <f t="shared" si="634"/>
        <v>108.59555555555562</v>
      </c>
      <c r="AG3346" s="105">
        <f t="shared" si="635"/>
        <v>534.40444444444438</v>
      </c>
    </row>
    <row r="3347" spans="1:33" s="88" customFormat="1" x14ac:dyDescent="0.35">
      <c r="A3347" s="21">
        <v>10141103</v>
      </c>
      <c r="B3347" s="115" t="s">
        <v>1665</v>
      </c>
      <c r="C3347" s="115" t="s">
        <v>710</v>
      </c>
      <c r="D3347" s="21" t="s">
        <v>8810</v>
      </c>
      <c r="E3347" s="114" t="str">
        <f t="shared" si="625"/>
        <v>TRANSFORMADOR MARCA: CUAMBA PTS 3</v>
      </c>
      <c r="F3347" s="21"/>
      <c r="G3347" s="124" t="s">
        <v>179</v>
      </c>
      <c r="H3347" s="124" t="s">
        <v>179</v>
      </c>
      <c r="I3347" s="124" t="s">
        <v>8809</v>
      </c>
      <c r="J3347" s="21"/>
      <c r="K3347" s="21" t="s">
        <v>8808</v>
      </c>
      <c r="L3347" s="21" t="s">
        <v>8807</v>
      </c>
      <c r="M3347" s="21">
        <v>100</v>
      </c>
      <c r="N3347" s="161" t="s">
        <v>19</v>
      </c>
      <c r="O3347" s="21" t="s">
        <v>362</v>
      </c>
      <c r="P3347" s="21">
        <v>3</v>
      </c>
      <c r="Q3347" s="124">
        <v>2010</v>
      </c>
      <c r="R3347" s="21"/>
      <c r="S3347" s="21"/>
      <c r="T3347" s="116">
        <v>763</v>
      </c>
      <c r="U3347" s="111">
        <v>45</v>
      </c>
      <c r="V3347" s="113">
        <f t="shared" si="626"/>
        <v>650.2455555555556</v>
      </c>
      <c r="W3347" s="113">
        <f t="shared" si="627"/>
        <v>112.7544444444444</v>
      </c>
      <c r="X3347" s="112">
        <f t="shared" si="628"/>
        <v>112754.44444444441</v>
      </c>
      <c r="Y3347" s="111"/>
      <c r="Z3347" s="110">
        <f t="shared" si="624"/>
        <v>38</v>
      </c>
      <c r="AA3347" s="109">
        <f t="shared" si="629"/>
        <v>38.15</v>
      </c>
      <c r="AB3347" s="109">
        <f t="shared" si="630"/>
        <v>38150</v>
      </c>
      <c r="AC3347" s="108">
        <f t="shared" si="631"/>
        <v>724.85</v>
      </c>
      <c r="AD3347" s="107">
        <f t="shared" si="632"/>
        <v>2.2222222222222223E-2</v>
      </c>
      <c r="AE3347" s="106">
        <f t="shared" si="633"/>
        <v>16.10777777777778</v>
      </c>
      <c r="AF3347" s="105">
        <f t="shared" si="634"/>
        <v>128.86222222222219</v>
      </c>
      <c r="AG3347" s="105">
        <f t="shared" si="635"/>
        <v>634.13777777777784</v>
      </c>
    </row>
    <row r="3348" spans="1:33" s="88" customFormat="1" x14ac:dyDescent="0.35">
      <c r="A3348" s="21">
        <v>10141103</v>
      </c>
      <c r="B3348" s="115" t="s">
        <v>1665</v>
      </c>
      <c r="C3348" s="115" t="s">
        <v>710</v>
      </c>
      <c r="D3348" s="21" t="s">
        <v>8806</v>
      </c>
      <c r="E3348" s="114" t="str">
        <f t="shared" si="625"/>
        <v>TRANSFORMADOR MARCA: CUAMBA PTS 4</v>
      </c>
      <c r="F3348" s="21"/>
      <c r="G3348" s="124" t="s">
        <v>179</v>
      </c>
      <c r="H3348" s="124" t="s">
        <v>179</v>
      </c>
      <c r="I3348" s="124" t="s">
        <v>8805</v>
      </c>
      <c r="J3348" s="21"/>
      <c r="K3348" s="21" t="s">
        <v>8804</v>
      </c>
      <c r="L3348" s="21" t="s">
        <v>8803</v>
      </c>
      <c r="M3348" s="21">
        <v>100</v>
      </c>
      <c r="N3348" s="161" t="s">
        <v>19</v>
      </c>
      <c r="O3348" s="21" t="s">
        <v>362</v>
      </c>
      <c r="P3348" s="21">
        <v>3</v>
      </c>
      <c r="Q3348" s="124">
        <v>2010</v>
      </c>
      <c r="R3348" s="21"/>
      <c r="S3348" s="21"/>
      <c r="T3348" s="116">
        <v>763</v>
      </c>
      <c r="U3348" s="111">
        <v>45</v>
      </c>
      <c r="V3348" s="113">
        <f t="shared" si="626"/>
        <v>650.2455555555556</v>
      </c>
      <c r="W3348" s="113">
        <f t="shared" si="627"/>
        <v>112.7544444444444</v>
      </c>
      <c r="X3348" s="112">
        <f t="shared" si="628"/>
        <v>112754.44444444441</v>
      </c>
      <c r="Y3348" s="111"/>
      <c r="Z3348" s="110">
        <f t="shared" si="624"/>
        <v>38</v>
      </c>
      <c r="AA3348" s="109">
        <f t="shared" si="629"/>
        <v>38.15</v>
      </c>
      <c r="AB3348" s="109">
        <f t="shared" si="630"/>
        <v>38150</v>
      </c>
      <c r="AC3348" s="108">
        <f t="shared" si="631"/>
        <v>724.85</v>
      </c>
      <c r="AD3348" s="107">
        <f t="shared" si="632"/>
        <v>2.2222222222222223E-2</v>
      </c>
      <c r="AE3348" s="106">
        <f t="shared" si="633"/>
        <v>16.10777777777778</v>
      </c>
      <c r="AF3348" s="105">
        <f t="shared" si="634"/>
        <v>128.86222222222219</v>
      </c>
      <c r="AG3348" s="105">
        <f t="shared" si="635"/>
        <v>634.13777777777784</v>
      </c>
    </row>
    <row r="3349" spans="1:33" s="88" customFormat="1" x14ac:dyDescent="0.35">
      <c r="A3349" s="21">
        <v>10141103</v>
      </c>
      <c r="B3349" s="115" t="s">
        <v>1665</v>
      </c>
      <c r="C3349" s="115" t="s">
        <v>710</v>
      </c>
      <c r="D3349" s="21" t="s">
        <v>1809</v>
      </c>
      <c r="E3349" s="114" t="str">
        <f t="shared" si="625"/>
        <v>TRANSFORMADOR MARCA: CUAMBA PTS 5</v>
      </c>
      <c r="F3349" s="21"/>
      <c r="G3349" s="124" t="s">
        <v>179</v>
      </c>
      <c r="H3349" s="124" t="s">
        <v>179</v>
      </c>
      <c r="I3349" s="124" t="s">
        <v>8802</v>
      </c>
      <c r="J3349" s="21"/>
      <c r="K3349" s="21" t="s">
        <v>8801</v>
      </c>
      <c r="L3349" s="21" t="s">
        <v>8800</v>
      </c>
      <c r="M3349" s="21">
        <v>100</v>
      </c>
      <c r="N3349" s="161" t="s">
        <v>19</v>
      </c>
      <c r="O3349" s="21" t="s">
        <v>362</v>
      </c>
      <c r="P3349" s="21">
        <v>3</v>
      </c>
      <c r="Q3349" s="124">
        <v>2010</v>
      </c>
      <c r="R3349" s="21"/>
      <c r="S3349" s="21"/>
      <c r="T3349" s="116">
        <v>763</v>
      </c>
      <c r="U3349" s="111">
        <v>45</v>
      </c>
      <c r="V3349" s="113">
        <f t="shared" si="626"/>
        <v>650.2455555555556</v>
      </c>
      <c r="W3349" s="113">
        <f t="shared" si="627"/>
        <v>112.7544444444444</v>
      </c>
      <c r="X3349" s="112">
        <f t="shared" si="628"/>
        <v>112754.44444444441</v>
      </c>
      <c r="Y3349" s="111"/>
      <c r="Z3349" s="110">
        <f t="shared" si="624"/>
        <v>38</v>
      </c>
      <c r="AA3349" s="109">
        <f t="shared" si="629"/>
        <v>38.15</v>
      </c>
      <c r="AB3349" s="109">
        <f t="shared" si="630"/>
        <v>38150</v>
      </c>
      <c r="AC3349" s="108">
        <f t="shared" si="631"/>
        <v>724.85</v>
      </c>
      <c r="AD3349" s="107">
        <f t="shared" si="632"/>
        <v>2.2222222222222223E-2</v>
      </c>
      <c r="AE3349" s="106">
        <f t="shared" si="633"/>
        <v>16.10777777777778</v>
      </c>
      <c r="AF3349" s="105">
        <f t="shared" si="634"/>
        <v>128.86222222222219</v>
      </c>
      <c r="AG3349" s="105">
        <f t="shared" si="635"/>
        <v>634.13777777777784</v>
      </c>
    </row>
    <row r="3350" spans="1:33" s="88" customFormat="1" x14ac:dyDescent="0.35">
      <c r="A3350" s="21">
        <v>10141103</v>
      </c>
      <c r="B3350" s="115" t="s">
        <v>1665</v>
      </c>
      <c r="C3350" s="115" t="s">
        <v>710</v>
      </c>
      <c r="D3350" s="21" t="s">
        <v>6538</v>
      </c>
      <c r="E3350" s="114" t="str">
        <f t="shared" si="625"/>
        <v>TRANSFORMADOR MARCA: CUAMBA PTS 6</v>
      </c>
      <c r="F3350" s="21"/>
      <c r="G3350" s="124" t="s">
        <v>179</v>
      </c>
      <c r="H3350" s="124" t="s">
        <v>179</v>
      </c>
      <c r="I3350" s="124" t="s">
        <v>8799</v>
      </c>
      <c r="J3350" s="49"/>
      <c r="K3350" s="21" t="s">
        <v>8798</v>
      </c>
      <c r="L3350" s="21" t="s">
        <v>8797</v>
      </c>
      <c r="M3350" s="21">
        <v>100</v>
      </c>
      <c r="N3350" s="161" t="s">
        <v>19</v>
      </c>
      <c r="O3350" s="21" t="s">
        <v>362</v>
      </c>
      <c r="P3350" s="21">
        <v>3</v>
      </c>
      <c r="Q3350" s="124">
        <v>2010</v>
      </c>
      <c r="R3350" s="21"/>
      <c r="S3350" s="21"/>
      <c r="T3350" s="116">
        <v>763</v>
      </c>
      <c r="U3350" s="111">
        <v>45</v>
      </c>
      <c r="V3350" s="113">
        <f t="shared" si="626"/>
        <v>650.2455555555556</v>
      </c>
      <c r="W3350" s="113">
        <f t="shared" si="627"/>
        <v>112.7544444444444</v>
      </c>
      <c r="X3350" s="112">
        <f t="shared" si="628"/>
        <v>112754.44444444441</v>
      </c>
      <c r="Y3350" s="111"/>
      <c r="Z3350" s="110">
        <f t="shared" si="624"/>
        <v>38</v>
      </c>
      <c r="AA3350" s="109">
        <f t="shared" si="629"/>
        <v>38.15</v>
      </c>
      <c r="AB3350" s="109">
        <f t="shared" si="630"/>
        <v>38150</v>
      </c>
      <c r="AC3350" s="108">
        <f t="shared" si="631"/>
        <v>724.85</v>
      </c>
      <c r="AD3350" s="107">
        <f t="shared" si="632"/>
        <v>2.2222222222222223E-2</v>
      </c>
      <c r="AE3350" s="106">
        <f t="shared" si="633"/>
        <v>16.10777777777778</v>
      </c>
      <c r="AF3350" s="105">
        <f t="shared" si="634"/>
        <v>128.86222222222219</v>
      </c>
      <c r="AG3350" s="105">
        <f t="shared" si="635"/>
        <v>634.13777777777784</v>
      </c>
    </row>
    <row r="3351" spans="1:33" s="88" customFormat="1" x14ac:dyDescent="0.35">
      <c r="A3351" s="21">
        <v>10141103</v>
      </c>
      <c r="B3351" s="115" t="s">
        <v>1665</v>
      </c>
      <c r="C3351" s="115" t="s">
        <v>710</v>
      </c>
      <c r="D3351" s="21" t="s">
        <v>4633</v>
      </c>
      <c r="E3351" s="114" t="str">
        <f t="shared" si="625"/>
        <v>TRANSFORMADOR MARCA: CUAMBA PTS 10</v>
      </c>
      <c r="F3351" s="21"/>
      <c r="G3351" s="124" t="s">
        <v>179</v>
      </c>
      <c r="H3351" s="124" t="s">
        <v>179</v>
      </c>
      <c r="I3351" s="124" t="s">
        <v>8796</v>
      </c>
      <c r="J3351" s="21"/>
      <c r="K3351" s="21" t="s">
        <v>8795</v>
      </c>
      <c r="L3351" s="21" t="s">
        <v>8794</v>
      </c>
      <c r="M3351" s="21">
        <v>100</v>
      </c>
      <c r="N3351" s="161" t="s">
        <v>19</v>
      </c>
      <c r="O3351" s="21" t="s">
        <v>362</v>
      </c>
      <c r="P3351" s="21">
        <v>3</v>
      </c>
      <c r="Q3351" s="124">
        <v>2010</v>
      </c>
      <c r="R3351" s="21"/>
      <c r="S3351" s="21"/>
      <c r="T3351" s="116">
        <v>763</v>
      </c>
      <c r="U3351" s="111">
        <v>45</v>
      </c>
      <c r="V3351" s="113">
        <f t="shared" si="626"/>
        <v>650.2455555555556</v>
      </c>
      <c r="W3351" s="113">
        <f t="shared" si="627"/>
        <v>112.7544444444444</v>
      </c>
      <c r="X3351" s="112">
        <f t="shared" si="628"/>
        <v>112754.44444444441</v>
      </c>
      <c r="Y3351" s="111"/>
      <c r="Z3351" s="110">
        <f t="shared" si="624"/>
        <v>38</v>
      </c>
      <c r="AA3351" s="109">
        <f t="shared" si="629"/>
        <v>38.15</v>
      </c>
      <c r="AB3351" s="109">
        <f t="shared" si="630"/>
        <v>38150</v>
      </c>
      <c r="AC3351" s="108">
        <f t="shared" si="631"/>
        <v>724.85</v>
      </c>
      <c r="AD3351" s="107">
        <f t="shared" si="632"/>
        <v>2.2222222222222223E-2</v>
      </c>
      <c r="AE3351" s="106">
        <f t="shared" si="633"/>
        <v>16.10777777777778</v>
      </c>
      <c r="AF3351" s="105">
        <f t="shared" si="634"/>
        <v>128.86222222222219</v>
      </c>
      <c r="AG3351" s="105">
        <f t="shared" si="635"/>
        <v>634.13777777777784</v>
      </c>
    </row>
    <row r="3352" spans="1:33" s="88" customFormat="1" x14ac:dyDescent="0.35">
      <c r="A3352" s="21">
        <v>10141103</v>
      </c>
      <c r="B3352" s="115" t="s">
        <v>1665</v>
      </c>
      <c r="C3352" s="115" t="s">
        <v>710</v>
      </c>
      <c r="D3352" s="21" t="s">
        <v>6918</v>
      </c>
      <c r="E3352" s="114" t="str">
        <f t="shared" si="625"/>
        <v>TRANSFORMADOR MARCA: CUAMBA PTS 49</v>
      </c>
      <c r="F3352" s="21"/>
      <c r="G3352" s="124" t="s">
        <v>179</v>
      </c>
      <c r="H3352" s="124" t="s">
        <v>179</v>
      </c>
      <c r="I3352" s="124" t="s">
        <v>8793</v>
      </c>
      <c r="J3352" s="21"/>
      <c r="K3352" s="21" t="s">
        <v>8792</v>
      </c>
      <c r="L3352" s="21" t="s">
        <v>8791</v>
      </c>
      <c r="M3352" s="21">
        <v>100</v>
      </c>
      <c r="N3352" s="161" t="s">
        <v>19</v>
      </c>
      <c r="O3352" s="21" t="s">
        <v>362</v>
      </c>
      <c r="P3352" s="21">
        <v>3</v>
      </c>
      <c r="Q3352" s="124">
        <v>2010</v>
      </c>
      <c r="R3352" s="21"/>
      <c r="S3352" s="21"/>
      <c r="T3352" s="116">
        <v>763</v>
      </c>
      <c r="U3352" s="111">
        <v>45</v>
      </c>
      <c r="V3352" s="113">
        <f t="shared" si="626"/>
        <v>650.2455555555556</v>
      </c>
      <c r="W3352" s="113">
        <f t="shared" si="627"/>
        <v>112.7544444444444</v>
      </c>
      <c r="X3352" s="112">
        <f t="shared" si="628"/>
        <v>112754.44444444441</v>
      </c>
      <c r="Y3352" s="111"/>
      <c r="Z3352" s="110">
        <f t="shared" si="624"/>
        <v>38</v>
      </c>
      <c r="AA3352" s="109">
        <f t="shared" si="629"/>
        <v>38.15</v>
      </c>
      <c r="AB3352" s="109">
        <f t="shared" si="630"/>
        <v>38150</v>
      </c>
      <c r="AC3352" s="108">
        <f t="shared" si="631"/>
        <v>724.85</v>
      </c>
      <c r="AD3352" s="107">
        <f t="shared" si="632"/>
        <v>2.2222222222222223E-2</v>
      </c>
      <c r="AE3352" s="106">
        <f t="shared" si="633"/>
        <v>16.10777777777778</v>
      </c>
      <c r="AF3352" s="105">
        <f t="shared" si="634"/>
        <v>128.86222222222219</v>
      </c>
      <c r="AG3352" s="105">
        <f t="shared" si="635"/>
        <v>634.13777777777784</v>
      </c>
    </row>
    <row r="3353" spans="1:33" s="88" customFormat="1" x14ac:dyDescent="0.35">
      <c r="A3353" s="21">
        <v>10141103</v>
      </c>
      <c r="B3353" s="115" t="s">
        <v>1665</v>
      </c>
      <c r="C3353" s="115" t="s">
        <v>710</v>
      </c>
      <c r="D3353" s="21" t="s">
        <v>3776</v>
      </c>
      <c r="E3353" s="114" t="str">
        <f t="shared" si="625"/>
        <v>TRANSFORMADOR MARCA: CUAMBA PTS 50</v>
      </c>
      <c r="F3353" s="21"/>
      <c r="G3353" s="124" t="s">
        <v>179</v>
      </c>
      <c r="H3353" s="124" t="s">
        <v>179</v>
      </c>
      <c r="I3353" s="124" t="s">
        <v>8790</v>
      </c>
      <c r="J3353" s="21"/>
      <c r="K3353" s="21" t="s">
        <v>8789</v>
      </c>
      <c r="L3353" s="21" t="s">
        <v>8788</v>
      </c>
      <c r="M3353" s="21">
        <v>50</v>
      </c>
      <c r="N3353" s="161" t="s">
        <v>19</v>
      </c>
      <c r="O3353" s="21" t="s">
        <v>362</v>
      </c>
      <c r="P3353" s="21">
        <v>3</v>
      </c>
      <c r="Q3353" s="124">
        <v>2010</v>
      </c>
      <c r="R3353" s="21"/>
      <c r="S3353" s="21"/>
      <c r="T3353" s="116">
        <v>643</v>
      </c>
      <c r="U3353" s="111">
        <v>45</v>
      </c>
      <c r="V3353" s="113">
        <f t="shared" si="626"/>
        <v>547.97888888888883</v>
      </c>
      <c r="W3353" s="113">
        <f t="shared" si="627"/>
        <v>95.021111111111168</v>
      </c>
      <c r="X3353" s="112">
        <f t="shared" si="628"/>
        <v>95021.111111111168</v>
      </c>
      <c r="Y3353" s="111"/>
      <c r="Z3353" s="110">
        <f t="shared" si="624"/>
        <v>38</v>
      </c>
      <c r="AA3353" s="109">
        <f t="shared" si="629"/>
        <v>32.15</v>
      </c>
      <c r="AB3353" s="109">
        <f t="shared" si="630"/>
        <v>32150</v>
      </c>
      <c r="AC3353" s="108">
        <f t="shared" si="631"/>
        <v>610.85</v>
      </c>
      <c r="AD3353" s="107">
        <f t="shared" si="632"/>
        <v>2.2222222222222223E-2</v>
      </c>
      <c r="AE3353" s="106">
        <f t="shared" si="633"/>
        <v>13.574444444444445</v>
      </c>
      <c r="AF3353" s="105">
        <f t="shared" si="634"/>
        <v>108.59555555555562</v>
      </c>
      <c r="AG3353" s="105">
        <f t="shared" si="635"/>
        <v>534.40444444444438</v>
      </c>
    </row>
    <row r="3354" spans="1:33" s="88" customFormat="1" x14ac:dyDescent="0.35">
      <c r="A3354" s="21">
        <v>10141103</v>
      </c>
      <c r="B3354" s="115" t="s">
        <v>1665</v>
      </c>
      <c r="C3354" s="115" t="s">
        <v>710</v>
      </c>
      <c r="D3354" s="21" t="s">
        <v>8787</v>
      </c>
      <c r="E3354" s="114" t="str">
        <f t="shared" si="625"/>
        <v>TRANSFORMADOR MARCA: CUAMBA PTS 51</v>
      </c>
      <c r="F3354" s="21"/>
      <c r="G3354" s="124" t="s">
        <v>179</v>
      </c>
      <c r="H3354" s="124" t="s">
        <v>179</v>
      </c>
      <c r="I3354" s="124" t="s">
        <v>8786</v>
      </c>
      <c r="J3354" s="21"/>
      <c r="K3354" s="21" t="s">
        <v>8785</v>
      </c>
      <c r="L3354" s="21" t="s">
        <v>8784</v>
      </c>
      <c r="M3354" s="21">
        <v>50</v>
      </c>
      <c r="N3354" s="161" t="s">
        <v>19</v>
      </c>
      <c r="O3354" s="21" t="s">
        <v>362</v>
      </c>
      <c r="P3354" s="21">
        <v>3</v>
      </c>
      <c r="Q3354" s="124">
        <v>2010</v>
      </c>
      <c r="R3354" s="21"/>
      <c r="S3354" s="21"/>
      <c r="T3354" s="116">
        <v>643</v>
      </c>
      <c r="U3354" s="111">
        <v>45</v>
      </c>
      <c r="V3354" s="113">
        <f t="shared" si="626"/>
        <v>547.97888888888883</v>
      </c>
      <c r="W3354" s="113">
        <f t="shared" si="627"/>
        <v>95.021111111111168</v>
      </c>
      <c r="X3354" s="112">
        <f t="shared" si="628"/>
        <v>95021.111111111168</v>
      </c>
      <c r="Y3354" s="111"/>
      <c r="Z3354" s="110">
        <f t="shared" si="624"/>
        <v>38</v>
      </c>
      <c r="AA3354" s="109">
        <f t="shared" si="629"/>
        <v>32.15</v>
      </c>
      <c r="AB3354" s="109">
        <f t="shared" si="630"/>
        <v>32150</v>
      </c>
      <c r="AC3354" s="108">
        <f t="shared" si="631"/>
        <v>610.85</v>
      </c>
      <c r="AD3354" s="107">
        <f t="shared" si="632"/>
        <v>2.2222222222222223E-2</v>
      </c>
      <c r="AE3354" s="106">
        <f t="shared" si="633"/>
        <v>13.574444444444445</v>
      </c>
      <c r="AF3354" s="105">
        <f t="shared" si="634"/>
        <v>108.59555555555562</v>
      </c>
      <c r="AG3354" s="105">
        <f t="shared" si="635"/>
        <v>534.40444444444438</v>
      </c>
    </row>
    <row r="3355" spans="1:33" s="88" customFormat="1" x14ac:dyDescent="0.35">
      <c r="A3355" s="21">
        <v>10141103</v>
      </c>
      <c r="B3355" s="115" t="s">
        <v>1665</v>
      </c>
      <c r="C3355" s="115" t="s">
        <v>710</v>
      </c>
      <c r="D3355" s="21" t="s">
        <v>7720</v>
      </c>
      <c r="E3355" s="114" t="str">
        <f t="shared" si="625"/>
        <v>TRANSFORMADOR MARCA: CUAMBA PTS 52</v>
      </c>
      <c r="F3355" s="21"/>
      <c r="G3355" s="124" t="s">
        <v>179</v>
      </c>
      <c r="H3355" s="124" t="s">
        <v>179</v>
      </c>
      <c r="I3355" s="124" t="s">
        <v>8782</v>
      </c>
      <c r="J3355" s="21"/>
      <c r="K3355" s="21" t="s">
        <v>8781</v>
      </c>
      <c r="L3355" s="21" t="s">
        <v>8780</v>
      </c>
      <c r="M3355" s="21">
        <v>32</v>
      </c>
      <c r="N3355" s="161" t="s">
        <v>19</v>
      </c>
      <c r="O3355" s="21" t="s">
        <v>362</v>
      </c>
      <c r="P3355" s="21">
        <v>3</v>
      </c>
      <c r="Q3355" s="124">
        <v>2010</v>
      </c>
      <c r="R3355" s="21"/>
      <c r="S3355" s="21"/>
      <c r="T3355" s="116">
        <v>643</v>
      </c>
      <c r="U3355" s="111">
        <v>45</v>
      </c>
      <c r="V3355" s="113">
        <f t="shared" si="626"/>
        <v>547.97888888888883</v>
      </c>
      <c r="W3355" s="113">
        <f t="shared" si="627"/>
        <v>95.021111111111168</v>
      </c>
      <c r="X3355" s="112">
        <f t="shared" si="628"/>
        <v>95021.111111111168</v>
      </c>
      <c r="Y3355" s="111"/>
      <c r="Z3355" s="110">
        <f t="shared" si="624"/>
        <v>38</v>
      </c>
      <c r="AA3355" s="109">
        <f t="shared" si="629"/>
        <v>32.15</v>
      </c>
      <c r="AB3355" s="109">
        <f t="shared" si="630"/>
        <v>32150</v>
      </c>
      <c r="AC3355" s="108">
        <f t="shared" si="631"/>
        <v>610.85</v>
      </c>
      <c r="AD3355" s="107">
        <f t="shared" si="632"/>
        <v>2.2222222222222223E-2</v>
      </c>
      <c r="AE3355" s="106">
        <f t="shared" si="633"/>
        <v>13.574444444444445</v>
      </c>
      <c r="AF3355" s="105">
        <f t="shared" si="634"/>
        <v>108.59555555555562</v>
      </c>
      <c r="AG3355" s="105">
        <f t="shared" si="635"/>
        <v>534.40444444444438</v>
      </c>
    </row>
    <row r="3356" spans="1:33" s="88" customFormat="1" x14ac:dyDescent="0.35">
      <c r="A3356" s="21">
        <v>10141103</v>
      </c>
      <c r="B3356" s="115" t="s">
        <v>1665</v>
      </c>
      <c r="C3356" s="115" t="s">
        <v>710</v>
      </c>
      <c r="D3356" s="21" t="s">
        <v>8779</v>
      </c>
      <c r="E3356" s="114" t="str">
        <f t="shared" si="625"/>
        <v>TRANSFORMADOR MARCA: CUAMBA PTS 61</v>
      </c>
      <c r="F3356" s="21"/>
      <c r="G3356" s="124" t="s">
        <v>179</v>
      </c>
      <c r="H3356" s="124" t="s">
        <v>179</v>
      </c>
      <c r="I3356" s="124" t="s">
        <v>8778</v>
      </c>
      <c r="J3356" s="21"/>
      <c r="K3356" s="21" t="s">
        <v>8777</v>
      </c>
      <c r="L3356" s="21" t="s">
        <v>8776</v>
      </c>
      <c r="M3356" s="21">
        <v>50</v>
      </c>
      <c r="N3356" s="161" t="s">
        <v>19</v>
      </c>
      <c r="O3356" s="21" t="s">
        <v>362</v>
      </c>
      <c r="P3356" s="21">
        <v>3</v>
      </c>
      <c r="Q3356" s="124">
        <v>2010</v>
      </c>
      <c r="R3356" s="21"/>
      <c r="S3356" s="21"/>
      <c r="T3356" s="116">
        <v>643</v>
      </c>
      <c r="U3356" s="111">
        <v>45</v>
      </c>
      <c r="V3356" s="113">
        <f t="shared" si="626"/>
        <v>547.97888888888883</v>
      </c>
      <c r="W3356" s="113">
        <f t="shared" si="627"/>
        <v>95.021111111111168</v>
      </c>
      <c r="X3356" s="112">
        <f t="shared" si="628"/>
        <v>95021.111111111168</v>
      </c>
      <c r="Y3356" s="111"/>
      <c r="Z3356" s="110">
        <f t="shared" si="624"/>
        <v>38</v>
      </c>
      <c r="AA3356" s="109">
        <f t="shared" si="629"/>
        <v>32.15</v>
      </c>
      <c r="AB3356" s="109">
        <f t="shared" si="630"/>
        <v>32150</v>
      </c>
      <c r="AC3356" s="108">
        <f t="shared" si="631"/>
        <v>610.85</v>
      </c>
      <c r="AD3356" s="107">
        <f t="shared" si="632"/>
        <v>2.2222222222222223E-2</v>
      </c>
      <c r="AE3356" s="106">
        <f t="shared" si="633"/>
        <v>13.574444444444445</v>
      </c>
      <c r="AF3356" s="105">
        <f t="shared" si="634"/>
        <v>108.59555555555562</v>
      </c>
      <c r="AG3356" s="105">
        <f t="shared" si="635"/>
        <v>534.40444444444438</v>
      </c>
    </row>
    <row r="3357" spans="1:33" s="88" customFormat="1" x14ac:dyDescent="0.35">
      <c r="A3357" s="21">
        <v>10141103</v>
      </c>
      <c r="B3357" s="115" t="s">
        <v>1665</v>
      </c>
      <c r="C3357" s="115" t="s">
        <v>710</v>
      </c>
      <c r="D3357" s="21" t="s">
        <v>6015</v>
      </c>
      <c r="E3357" s="114" t="str">
        <f t="shared" si="625"/>
        <v>TRANSFORMADOR MARCA: CUAMBA PTS 70</v>
      </c>
      <c r="F3357" s="21"/>
      <c r="G3357" s="124" t="s">
        <v>179</v>
      </c>
      <c r="H3357" s="124" t="s">
        <v>179</v>
      </c>
      <c r="I3357" s="124" t="s">
        <v>8774</v>
      </c>
      <c r="J3357" s="21"/>
      <c r="K3357" s="21" t="s">
        <v>8773</v>
      </c>
      <c r="L3357" s="21" t="s">
        <v>8772</v>
      </c>
      <c r="M3357" s="21">
        <v>50</v>
      </c>
      <c r="N3357" s="161" t="s">
        <v>19</v>
      </c>
      <c r="O3357" s="21" t="s">
        <v>362</v>
      </c>
      <c r="P3357" s="21">
        <v>3</v>
      </c>
      <c r="Q3357" s="124">
        <v>2010</v>
      </c>
      <c r="R3357" s="21"/>
      <c r="S3357" s="21"/>
      <c r="T3357" s="116">
        <v>643</v>
      </c>
      <c r="U3357" s="111">
        <v>45</v>
      </c>
      <c r="V3357" s="113">
        <f t="shared" si="626"/>
        <v>547.97888888888883</v>
      </c>
      <c r="W3357" s="113">
        <f t="shared" si="627"/>
        <v>95.021111111111168</v>
      </c>
      <c r="X3357" s="112">
        <f t="shared" si="628"/>
        <v>95021.111111111168</v>
      </c>
      <c r="Y3357" s="111"/>
      <c r="Z3357" s="110">
        <f t="shared" si="624"/>
        <v>38</v>
      </c>
      <c r="AA3357" s="109">
        <f t="shared" si="629"/>
        <v>32.15</v>
      </c>
      <c r="AB3357" s="109">
        <f t="shared" si="630"/>
        <v>32150</v>
      </c>
      <c r="AC3357" s="108">
        <f t="shared" si="631"/>
        <v>610.85</v>
      </c>
      <c r="AD3357" s="107">
        <f t="shared" si="632"/>
        <v>2.2222222222222223E-2</v>
      </c>
      <c r="AE3357" s="106">
        <f t="shared" si="633"/>
        <v>13.574444444444445</v>
      </c>
      <c r="AF3357" s="105">
        <f t="shared" si="634"/>
        <v>108.59555555555562</v>
      </c>
      <c r="AG3357" s="105">
        <f t="shared" si="635"/>
        <v>534.40444444444438</v>
      </c>
    </row>
    <row r="3358" spans="1:33" s="88" customFormat="1" x14ac:dyDescent="0.35">
      <c r="A3358" s="21">
        <v>10141103</v>
      </c>
      <c r="B3358" s="115" t="s">
        <v>1665</v>
      </c>
      <c r="C3358" s="115" t="s">
        <v>710</v>
      </c>
      <c r="D3358" s="21" t="s">
        <v>8770</v>
      </c>
      <c r="E3358" s="114" t="str">
        <f t="shared" si="625"/>
        <v>TRANSFORMADOR MARCA: CUAMBA PTS 71</v>
      </c>
      <c r="F3358" s="21"/>
      <c r="G3358" s="124" t="s">
        <v>179</v>
      </c>
      <c r="H3358" s="124" t="s">
        <v>179</v>
      </c>
      <c r="I3358" s="124" t="s">
        <v>8769</v>
      </c>
      <c r="J3358" s="21"/>
      <c r="K3358" s="21" t="s">
        <v>8768</v>
      </c>
      <c r="L3358" s="21" t="s">
        <v>8767</v>
      </c>
      <c r="M3358" s="21">
        <v>100</v>
      </c>
      <c r="N3358" s="161" t="s">
        <v>19</v>
      </c>
      <c r="O3358" s="21" t="s">
        <v>362</v>
      </c>
      <c r="P3358" s="21">
        <v>3</v>
      </c>
      <c r="Q3358" s="124">
        <v>2010</v>
      </c>
      <c r="R3358" s="21"/>
      <c r="S3358" s="21"/>
      <c r="T3358" s="116">
        <v>763</v>
      </c>
      <c r="U3358" s="111">
        <v>45</v>
      </c>
      <c r="V3358" s="113">
        <f t="shared" si="626"/>
        <v>650.2455555555556</v>
      </c>
      <c r="W3358" s="113">
        <f t="shared" si="627"/>
        <v>112.7544444444444</v>
      </c>
      <c r="X3358" s="112">
        <f t="shared" si="628"/>
        <v>112754.44444444441</v>
      </c>
      <c r="Y3358" s="111"/>
      <c r="Z3358" s="110">
        <f t="shared" si="624"/>
        <v>38</v>
      </c>
      <c r="AA3358" s="109">
        <f t="shared" si="629"/>
        <v>38.15</v>
      </c>
      <c r="AB3358" s="109">
        <f t="shared" si="630"/>
        <v>38150</v>
      </c>
      <c r="AC3358" s="108">
        <f t="shared" si="631"/>
        <v>724.85</v>
      </c>
      <c r="AD3358" s="107">
        <f t="shared" si="632"/>
        <v>2.2222222222222223E-2</v>
      </c>
      <c r="AE3358" s="106">
        <f t="shared" si="633"/>
        <v>16.10777777777778</v>
      </c>
      <c r="AF3358" s="105">
        <f t="shared" si="634"/>
        <v>128.86222222222219</v>
      </c>
      <c r="AG3358" s="105">
        <f t="shared" si="635"/>
        <v>634.13777777777784</v>
      </c>
    </row>
    <row r="3359" spans="1:33" s="88" customFormat="1" x14ac:dyDescent="0.35">
      <c r="A3359" s="21">
        <v>10141103</v>
      </c>
      <c r="B3359" s="115" t="s">
        <v>1665</v>
      </c>
      <c r="C3359" s="115" t="s">
        <v>710</v>
      </c>
      <c r="D3359" s="21" t="s">
        <v>8766</v>
      </c>
      <c r="E3359" s="114" t="str">
        <f t="shared" si="625"/>
        <v>TRANSFORMADOR MARCA: CUAMBA PTS 2003</v>
      </c>
      <c r="F3359" s="21"/>
      <c r="G3359" s="124" t="s">
        <v>179</v>
      </c>
      <c r="H3359" s="21" t="s">
        <v>8760</v>
      </c>
      <c r="I3359" s="21" t="s">
        <v>8765</v>
      </c>
      <c r="J3359" s="21"/>
      <c r="K3359" s="21" t="s">
        <v>8764</v>
      </c>
      <c r="L3359" s="21" t="s">
        <v>8763</v>
      </c>
      <c r="M3359" s="21">
        <v>100</v>
      </c>
      <c r="N3359" s="161" t="s">
        <v>19</v>
      </c>
      <c r="O3359" s="21" t="s">
        <v>362</v>
      </c>
      <c r="P3359" s="21">
        <v>3</v>
      </c>
      <c r="Q3359" s="124">
        <v>2010</v>
      </c>
      <c r="R3359" s="21"/>
      <c r="S3359" s="21"/>
      <c r="T3359" s="116">
        <v>763</v>
      </c>
      <c r="U3359" s="111">
        <v>45</v>
      </c>
      <c r="V3359" s="113">
        <f t="shared" si="626"/>
        <v>650.2455555555556</v>
      </c>
      <c r="W3359" s="113">
        <f t="shared" si="627"/>
        <v>112.7544444444444</v>
      </c>
      <c r="X3359" s="112">
        <f t="shared" si="628"/>
        <v>112754.44444444441</v>
      </c>
      <c r="Y3359" s="111"/>
      <c r="Z3359" s="110">
        <f t="shared" si="624"/>
        <v>38</v>
      </c>
      <c r="AA3359" s="109">
        <f t="shared" si="629"/>
        <v>38.15</v>
      </c>
      <c r="AB3359" s="109">
        <f t="shared" si="630"/>
        <v>38150</v>
      </c>
      <c r="AC3359" s="108">
        <f t="shared" si="631"/>
        <v>724.85</v>
      </c>
      <c r="AD3359" s="107">
        <f t="shared" si="632"/>
        <v>2.2222222222222223E-2</v>
      </c>
      <c r="AE3359" s="106">
        <f t="shared" si="633"/>
        <v>16.10777777777778</v>
      </c>
      <c r="AF3359" s="105">
        <f t="shared" si="634"/>
        <v>128.86222222222219</v>
      </c>
      <c r="AG3359" s="105">
        <f t="shared" si="635"/>
        <v>634.13777777777784</v>
      </c>
    </row>
    <row r="3360" spans="1:33" s="88" customFormat="1" x14ac:dyDescent="0.35">
      <c r="A3360" s="21">
        <v>10141103</v>
      </c>
      <c r="B3360" s="115" t="s">
        <v>1665</v>
      </c>
      <c r="C3360" s="115" t="s">
        <v>710</v>
      </c>
      <c r="D3360" s="21" t="s">
        <v>8761</v>
      </c>
      <c r="E3360" s="114" t="str">
        <f t="shared" si="625"/>
        <v>TRANSFORMADOR MARCA: CUAMBA PTS 2004</v>
      </c>
      <c r="F3360" s="21"/>
      <c r="G3360" s="124" t="s">
        <v>179</v>
      </c>
      <c r="H3360" s="21" t="s">
        <v>8760</v>
      </c>
      <c r="I3360" s="21" t="s">
        <v>8759</v>
      </c>
      <c r="J3360" s="21"/>
      <c r="K3360" s="21" t="s">
        <v>8758</v>
      </c>
      <c r="L3360" s="21" t="s">
        <v>8757</v>
      </c>
      <c r="M3360" s="21">
        <v>100</v>
      </c>
      <c r="N3360" s="161" t="s">
        <v>19</v>
      </c>
      <c r="O3360" s="21" t="s">
        <v>362</v>
      </c>
      <c r="P3360" s="21">
        <v>3</v>
      </c>
      <c r="Q3360" s="124">
        <v>2010</v>
      </c>
      <c r="R3360" s="21"/>
      <c r="S3360" s="21"/>
      <c r="T3360" s="116">
        <v>763</v>
      </c>
      <c r="U3360" s="111">
        <v>45</v>
      </c>
      <c r="V3360" s="113">
        <f t="shared" si="626"/>
        <v>650.2455555555556</v>
      </c>
      <c r="W3360" s="113">
        <f t="shared" si="627"/>
        <v>112.7544444444444</v>
      </c>
      <c r="X3360" s="112">
        <f t="shared" si="628"/>
        <v>112754.44444444441</v>
      </c>
      <c r="Y3360" s="111"/>
      <c r="Z3360" s="110">
        <f t="shared" si="624"/>
        <v>38</v>
      </c>
      <c r="AA3360" s="109">
        <f t="shared" si="629"/>
        <v>38.15</v>
      </c>
      <c r="AB3360" s="109">
        <f t="shared" si="630"/>
        <v>38150</v>
      </c>
      <c r="AC3360" s="108">
        <f t="shared" si="631"/>
        <v>724.85</v>
      </c>
      <c r="AD3360" s="107">
        <f t="shared" si="632"/>
        <v>2.2222222222222223E-2</v>
      </c>
      <c r="AE3360" s="106">
        <f t="shared" si="633"/>
        <v>16.10777777777778</v>
      </c>
      <c r="AF3360" s="105">
        <f t="shared" si="634"/>
        <v>128.86222222222219</v>
      </c>
      <c r="AG3360" s="105">
        <f t="shared" si="635"/>
        <v>634.13777777777784</v>
      </c>
    </row>
    <row r="3361" spans="1:33" s="88" customFormat="1" x14ac:dyDescent="0.35">
      <c r="A3361" s="21">
        <v>10141103</v>
      </c>
      <c r="B3361" s="115" t="s">
        <v>1665</v>
      </c>
      <c r="C3361" s="115" t="s">
        <v>710</v>
      </c>
      <c r="D3361" s="21" t="s">
        <v>8754</v>
      </c>
      <c r="E3361" s="114" t="str">
        <f t="shared" si="625"/>
        <v>TRANSFORMADOR MARCA: CUAMBA PT 7004</v>
      </c>
      <c r="F3361" s="21"/>
      <c r="G3361" s="124" t="s">
        <v>179</v>
      </c>
      <c r="H3361" s="21" t="s">
        <v>8682</v>
      </c>
      <c r="I3361" s="21" t="s">
        <v>8753</v>
      </c>
      <c r="J3361" s="21"/>
      <c r="K3361" s="21" t="s">
        <v>8752</v>
      </c>
      <c r="L3361" s="21" t="s">
        <v>8751</v>
      </c>
      <c r="M3361" s="21">
        <v>200</v>
      </c>
      <c r="N3361" s="161" t="s">
        <v>19</v>
      </c>
      <c r="O3361" s="21" t="s">
        <v>362</v>
      </c>
      <c r="P3361" s="21">
        <v>3</v>
      </c>
      <c r="Q3361" s="124">
        <v>2010</v>
      </c>
      <c r="R3361" s="21"/>
      <c r="S3361" s="21"/>
      <c r="T3361" s="116">
        <v>991</v>
      </c>
      <c r="U3361" s="111">
        <v>45</v>
      </c>
      <c r="V3361" s="113">
        <f t="shared" si="626"/>
        <v>844.55222222222221</v>
      </c>
      <c r="W3361" s="113">
        <f t="shared" si="627"/>
        <v>146.44777777777779</v>
      </c>
      <c r="X3361" s="112">
        <f t="shared" si="628"/>
        <v>146447.77777777778</v>
      </c>
      <c r="Y3361" s="111"/>
      <c r="Z3361" s="110">
        <f t="shared" si="624"/>
        <v>38</v>
      </c>
      <c r="AA3361" s="109">
        <f t="shared" si="629"/>
        <v>49.550000000000004</v>
      </c>
      <c r="AB3361" s="109">
        <f t="shared" si="630"/>
        <v>49550.000000000007</v>
      </c>
      <c r="AC3361" s="108">
        <f t="shared" si="631"/>
        <v>941.45</v>
      </c>
      <c r="AD3361" s="107">
        <f t="shared" si="632"/>
        <v>2.2222222222222223E-2</v>
      </c>
      <c r="AE3361" s="106">
        <f t="shared" si="633"/>
        <v>20.921111111111113</v>
      </c>
      <c r="AF3361" s="105">
        <f t="shared" si="634"/>
        <v>167.3688888888889</v>
      </c>
      <c r="AG3361" s="105">
        <f t="shared" si="635"/>
        <v>823.63111111111107</v>
      </c>
    </row>
    <row r="3362" spans="1:33" s="88" customFormat="1" x14ac:dyDescent="0.35">
      <c r="A3362" s="21">
        <v>10141103</v>
      </c>
      <c r="B3362" s="115" t="s">
        <v>1665</v>
      </c>
      <c r="C3362" s="115" t="s">
        <v>710</v>
      </c>
      <c r="D3362" s="21" t="s">
        <v>8750</v>
      </c>
      <c r="E3362" s="114" t="str">
        <f t="shared" si="625"/>
        <v>TRANSFORMADOR MARCA: CUAMBA PT 7006</v>
      </c>
      <c r="F3362" s="21"/>
      <c r="G3362" s="124" t="s">
        <v>179</v>
      </c>
      <c r="H3362" s="21" t="s">
        <v>8682</v>
      </c>
      <c r="I3362" s="21" t="s">
        <v>8749</v>
      </c>
      <c r="J3362" s="21"/>
      <c r="K3362" s="21" t="s">
        <v>8748</v>
      </c>
      <c r="L3362" s="21" t="s">
        <v>8747</v>
      </c>
      <c r="M3362" s="21">
        <v>50</v>
      </c>
      <c r="N3362" s="161" t="s">
        <v>19</v>
      </c>
      <c r="O3362" s="21" t="s">
        <v>362</v>
      </c>
      <c r="P3362" s="21">
        <v>3</v>
      </c>
      <c r="Q3362" s="124">
        <v>2010</v>
      </c>
      <c r="R3362" s="21"/>
      <c r="S3362" s="21"/>
      <c r="T3362" s="116">
        <v>643</v>
      </c>
      <c r="U3362" s="111">
        <v>45</v>
      </c>
      <c r="V3362" s="113">
        <f t="shared" si="626"/>
        <v>547.97888888888883</v>
      </c>
      <c r="W3362" s="113">
        <f t="shared" si="627"/>
        <v>95.021111111111168</v>
      </c>
      <c r="X3362" s="112">
        <f t="shared" si="628"/>
        <v>95021.111111111168</v>
      </c>
      <c r="Y3362" s="111"/>
      <c r="Z3362" s="110">
        <f t="shared" si="624"/>
        <v>38</v>
      </c>
      <c r="AA3362" s="109">
        <f t="shared" si="629"/>
        <v>32.15</v>
      </c>
      <c r="AB3362" s="109">
        <f t="shared" si="630"/>
        <v>32150</v>
      </c>
      <c r="AC3362" s="108">
        <f t="shared" si="631"/>
        <v>610.85</v>
      </c>
      <c r="AD3362" s="107">
        <f t="shared" si="632"/>
        <v>2.2222222222222223E-2</v>
      </c>
      <c r="AE3362" s="106">
        <f t="shared" si="633"/>
        <v>13.574444444444445</v>
      </c>
      <c r="AF3362" s="105">
        <f t="shared" si="634"/>
        <v>108.59555555555562</v>
      </c>
      <c r="AG3362" s="105">
        <f t="shared" si="635"/>
        <v>534.40444444444438</v>
      </c>
    </row>
    <row r="3363" spans="1:33" s="88" customFormat="1" x14ac:dyDescent="0.35">
      <c r="A3363" s="21">
        <v>10141103</v>
      </c>
      <c r="B3363" s="115" t="s">
        <v>1665</v>
      </c>
      <c r="C3363" s="115" t="s">
        <v>710</v>
      </c>
      <c r="D3363" s="21" t="s">
        <v>8745</v>
      </c>
      <c r="E3363" s="114" t="str">
        <f t="shared" si="625"/>
        <v>TRANSFORMADOR MARCA: CUAMBA PT 7007</v>
      </c>
      <c r="F3363" s="21"/>
      <c r="G3363" s="124" t="s">
        <v>179</v>
      </c>
      <c r="H3363" s="21" t="s">
        <v>8682</v>
      </c>
      <c r="I3363" s="21" t="s">
        <v>8744</v>
      </c>
      <c r="J3363" s="21"/>
      <c r="K3363" s="21" t="s">
        <v>8743</v>
      </c>
      <c r="L3363" s="21" t="s">
        <v>8742</v>
      </c>
      <c r="M3363" s="21">
        <v>50</v>
      </c>
      <c r="N3363" s="161" t="s">
        <v>19</v>
      </c>
      <c r="O3363" s="21" t="s">
        <v>362</v>
      </c>
      <c r="P3363" s="21">
        <v>3</v>
      </c>
      <c r="Q3363" s="124">
        <v>2010</v>
      </c>
      <c r="R3363" s="21"/>
      <c r="S3363" s="21"/>
      <c r="T3363" s="116">
        <v>643</v>
      </c>
      <c r="U3363" s="111">
        <v>45</v>
      </c>
      <c r="V3363" s="113">
        <f t="shared" si="626"/>
        <v>547.97888888888883</v>
      </c>
      <c r="W3363" s="113">
        <f t="shared" si="627"/>
        <v>95.021111111111168</v>
      </c>
      <c r="X3363" s="112">
        <f t="shared" si="628"/>
        <v>95021.111111111168</v>
      </c>
      <c r="Y3363" s="111"/>
      <c r="Z3363" s="110">
        <f t="shared" si="624"/>
        <v>38</v>
      </c>
      <c r="AA3363" s="109">
        <f t="shared" si="629"/>
        <v>32.15</v>
      </c>
      <c r="AB3363" s="109">
        <f t="shared" si="630"/>
        <v>32150</v>
      </c>
      <c r="AC3363" s="108">
        <f t="shared" si="631"/>
        <v>610.85</v>
      </c>
      <c r="AD3363" s="107">
        <f t="shared" si="632"/>
        <v>2.2222222222222223E-2</v>
      </c>
      <c r="AE3363" s="106">
        <f t="shared" si="633"/>
        <v>13.574444444444445</v>
      </c>
      <c r="AF3363" s="105">
        <f t="shared" si="634"/>
        <v>108.59555555555562</v>
      </c>
      <c r="AG3363" s="105">
        <f t="shared" si="635"/>
        <v>534.40444444444438</v>
      </c>
    </row>
    <row r="3364" spans="1:33" s="88" customFormat="1" x14ac:dyDescent="0.35">
      <c r="A3364" s="21">
        <v>10141103</v>
      </c>
      <c r="B3364" s="115" t="s">
        <v>1665</v>
      </c>
      <c r="C3364" s="115" t="s">
        <v>710</v>
      </c>
      <c r="D3364" s="21" t="s">
        <v>8740</v>
      </c>
      <c r="E3364" s="114" t="str">
        <f t="shared" si="625"/>
        <v>TRANSFORMADOR MARCA: CUAMBA PT 7008</v>
      </c>
      <c r="F3364" s="21"/>
      <c r="G3364" s="124" t="s">
        <v>179</v>
      </c>
      <c r="H3364" s="21" t="s">
        <v>8682</v>
      </c>
      <c r="I3364" s="21" t="s">
        <v>8739</v>
      </c>
      <c r="J3364" s="21"/>
      <c r="K3364" s="21" t="s">
        <v>8738</v>
      </c>
      <c r="L3364" s="21" t="s">
        <v>8737</v>
      </c>
      <c r="M3364" s="21">
        <v>100</v>
      </c>
      <c r="N3364" s="161" t="s">
        <v>19</v>
      </c>
      <c r="O3364" s="21" t="s">
        <v>362</v>
      </c>
      <c r="P3364" s="21">
        <v>3</v>
      </c>
      <c r="Q3364" s="124">
        <v>2010</v>
      </c>
      <c r="R3364" s="21"/>
      <c r="S3364" s="21"/>
      <c r="T3364" s="116">
        <v>763</v>
      </c>
      <c r="U3364" s="111">
        <v>45</v>
      </c>
      <c r="V3364" s="113">
        <f t="shared" si="626"/>
        <v>650.2455555555556</v>
      </c>
      <c r="W3364" s="113">
        <f t="shared" si="627"/>
        <v>112.7544444444444</v>
      </c>
      <c r="X3364" s="112">
        <f t="shared" si="628"/>
        <v>112754.44444444441</v>
      </c>
      <c r="Y3364" s="111"/>
      <c r="Z3364" s="110">
        <f t="shared" ref="Z3364:Z3427" si="636">(U3364-(2017-Q3364))</f>
        <v>38</v>
      </c>
      <c r="AA3364" s="109">
        <f t="shared" si="629"/>
        <v>38.15</v>
      </c>
      <c r="AB3364" s="109">
        <f t="shared" si="630"/>
        <v>38150</v>
      </c>
      <c r="AC3364" s="108">
        <f t="shared" si="631"/>
        <v>724.85</v>
      </c>
      <c r="AD3364" s="107">
        <f t="shared" si="632"/>
        <v>2.2222222222222223E-2</v>
      </c>
      <c r="AE3364" s="106">
        <f t="shared" si="633"/>
        <v>16.10777777777778</v>
      </c>
      <c r="AF3364" s="105">
        <f t="shared" si="634"/>
        <v>128.86222222222219</v>
      </c>
      <c r="AG3364" s="105">
        <f t="shared" si="635"/>
        <v>634.13777777777784</v>
      </c>
    </row>
    <row r="3365" spans="1:33" s="88" customFormat="1" x14ac:dyDescent="0.35">
      <c r="A3365" s="21">
        <v>10141103</v>
      </c>
      <c r="B3365" s="115" t="s">
        <v>1665</v>
      </c>
      <c r="C3365" s="115" t="s">
        <v>710</v>
      </c>
      <c r="D3365" s="21" t="s">
        <v>8735</v>
      </c>
      <c r="E3365" s="114" t="str">
        <f t="shared" si="625"/>
        <v>TRANSFORMADOR MARCA: CUAMBA PT 7009</v>
      </c>
      <c r="F3365" s="21"/>
      <c r="G3365" s="124" t="s">
        <v>179</v>
      </c>
      <c r="H3365" s="21" t="s">
        <v>8682</v>
      </c>
      <c r="I3365" s="21" t="s">
        <v>8734</v>
      </c>
      <c r="J3365" s="21"/>
      <c r="K3365" s="21" t="s">
        <v>8733</v>
      </c>
      <c r="L3365" s="21" t="s">
        <v>8732</v>
      </c>
      <c r="M3365" s="21">
        <v>50</v>
      </c>
      <c r="N3365" s="161" t="s">
        <v>19</v>
      </c>
      <c r="O3365" s="21" t="s">
        <v>362</v>
      </c>
      <c r="P3365" s="21">
        <v>3</v>
      </c>
      <c r="Q3365" s="124">
        <v>2010</v>
      </c>
      <c r="R3365" s="21"/>
      <c r="S3365" s="21"/>
      <c r="T3365" s="116">
        <v>643</v>
      </c>
      <c r="U3365" s="111">
        <v>45</v>
      </c>
      <c r="V3365" s="113">
        <f t="shared" si="626"/>
        <v>547.97888888888883</v>
      </c>
      <c r="W3365" s="113">
        <f t="shared" si="627"/>
        <v>95.021111111111168</v>
      </c>
      <c r="X3365" s="112">
        <f t="shared" si="628"/>
        <v>95021.111111111168</v>
      </c>
      <c r="Y3365" s="111"/>
      <c r="Z3365" s="110">
        <f t="shared" si="636"/>
        <v>38</v>
      </c>
      <c r="AA3365" s="109">
        <f t="shared" si="629"/>
        <v>32.15</v>
      </c>
      <c r="AB3365" s="109">
        <f t="shared" si="630"/>
        <v>32150</v>
      </c>
      <c r="AC3365" s="108">
        <f t="shared" si="631"/>
        <v>610.85</v>
      </c>
      <c r="AD3365" s="107">
        <f t="shared" si="632"/>
        <v>2.2222222222222223E-2</v>
      </c>
      <c r="AE3365" s="106">
        <f t="shared" si="633"/>
        <v>13.574444444444445</v>
      </c>
      <c r="AF3365" s="105">
        <f t="shared" si="634"/>
        <v>108.59555555555562</v>
      </c>
      <c r="AG3365" s="105">
        <f t="shared" si="635"/>
        <v>534.40444444444438</v>
      </c>
    </row>
    <row r="3366" spans="1:33" s="88" customFormat="1" x14ac:dyDescent="0.35">
      <c r="A3366" s="21">
        <v>10141103</v>
      </c>
      <c r="B3366" s="115" t="s">
        <v>1665</v>
      </c>
      <c r="C3366" s="115" t="s">
        <v>710</v>
      </c>
      <c r="D3366" s="21" t="s">
        <v>8731</v>
      </c>
      <c r="E3366" s="114" t="str">
        <f t="shared" si="625"/>
        <v>TRANSFORMADOR MARCA: CUAMBA PT 7010</v>
      </c>
      <c r="F3366" s="21"/>
      <c r="G3366" s="124" t="s">
        <v>179</v>
      </c>
      <c r="H3366" s="21" t="s">
        <v>8682</v>
      </c>
      <c r="I3366" s="21" t="s">
        <v>8730</v>
      </c>
      <c r="J3366" s="21"/>
      <c r="K3366" s="21" t="s">
        <v>8726</v>
      </c>
      <c r="L3366" s="21" t="s">
        <v>8729</v>
      </c>
      <c r="M3366" s="21">
        <v>100</v>
      </c>
      <c r="N3366" s="161" t="s">
        <v>19</v>
      </c>
      <c r="O3366" s="21" t="s">
        <v>362</v>
      </c>
      <c r="P3366" s="21">
        <v>3</v>
      </c>
      <c r="Q3366" s="124">
        <v>2010</v>
      </c>
      <c r="R3366" s="21"/>
      <c r="S3366" s="21"/>
      <c r="T3366" s="116">
        <v>763</v>
      </c>
      <c r="U3366" s="111">
        <v>45</v>
      </c>
      <c r="V3366" s="113">
        <f t="shared" si="626"/>
        <v>650.2455555555556</v>
      </c>
      <c r="W3366" s="113">
        <f t="shared" si="627"/>
        <v>112.7544444444444</v>
      </c>
      <c r="X3366" s="112">
        <f t="shared" si="628"/>
        <v>112754.44444444441</v>
      </c>
      <c r="Y3366" s="111"/>
      <c r="Z3366" s="110">
        <f t="shared" si="636"/>
        <v>38</v>
      </c>
      <c r="AA3366" s="109">
        <f t="shared" si="629"/>
        <v>38.15</v>
      </c>
      <c r="AB3366" s="109">
        <f t="shared" si="630"/>
        <v>38150</v>
      </c>
      <c r="AC3366" s="108">
        <f t="shared" si="631"/>
        <v>724.85</v>
      </c>
      <c r="AD3366" s="107">
        <f t="shared" si="632"/>
        <v>2.2222222222222223E-2</v>
      </c>
      <c r="AE3366" s="106">
        <f t="shared" si="633"/>
        <v>16.10777777777778</v>
      </c>
      <c r="AF3366" s="105">
        <f t="shared" si="634"/>
        <v>128.86222222222219</v>
      </c>
      <c r="AG3366" s="105">
        <f t="shared" si="635"/>
        <v>634.13777777777784</v>
      </c>
    </row>
    <row r="3367" spans="1:33" s="88" customFormat="1" x14ac:dyDescent="0.35">
      <c r="A3367" s="21">
        <v>10141103</v>
      </c>
      <c r="B3367" s="115" t="s">
        <v>1665</v>
      </c>
      <c r="C3367" s="115" t="s">
        <v>710</v>
      </c>
      <c r="D3367" s="21" t="s">
        <v>8728</v>
      </c>
      <c r="E3367" s="114" t="str">
        <f t="shared" si="625"/>
        <v>TRANSFORMADOR MARCA: CUAMBA PT 7011</v>
      </c>
      <c r="F3367" s="21"/>
      <c r="G3367" s="124" t="s">
        <v>179</v>
      </c>
      <c r="H3367" s="21" t="s">
        <v>8682</v>
      </c>
      <c r="I3367" s="21" t="s">
        <v>8727</v>
      </c>
      <c r="J3367" s="21"/>
      <c r="K3367" s="21" t="s">
        <v>9101</v>
      </c>
      <c r="L3367" s="21" t="s">
        <v>8725</v>
      </c>
      <c r="M3367" s="21">
        <v>100</v>
      </c>
      <c r="N3367" s="161" t="s">
        <v>19</v>
      </c>
      <c r="O3367" s="21" t="s">
        <v>362</v>
      </c>
      <c r="P3367" s="21">
        <v>3</v>
      </c>
      <c r="Q3367" s="124">
        <v>2010</v>
      </c>
      <c r="R3367" s="21"/>
      <c r="S3367" s="21"/>
      <c r="T3367" s="116">
        <v>763</v>
      </c>
      <c r="U3367" s="111">
        <v>45</v>
      </c>
      <c r="V3367" s="113">
        <f t="shared" si="626"/>
        <v>650.2455555555556</v>
      </c>
      <c r="W3367" s="113">
        <f t="shared" si="627"/>
        <v>112.7544444444444</v>
      </c>
      <c r="X3367" s="112">
        <f t="shared" si="628"/>
        <v>112754.44444444441</v>
      </c>
      <c r="Y3367" s="111"/>
      <c r="Z3367" s="110">
        <f t="shared" si="636"/>
        <v>38</v>
      </c>
      <c r="AA3367" s="109">
        <f t="shared" si="629"/>
        <v>38.15</v>
      </c>
      <c r="AB3367" s="109">
        <f t="shared" si="630"/>
        <v>38150</v>
      </c>
      <c r="AC3367" s="108">
        <f t="shared" si="631"/>
        <v>724.85</v>
      </c>
      <c r="AD3367" s="107">
        <f t="shared" si="632"/>
        <v>2.2222222222222223E-2</v>
      </c>
      <c r="AE3367" s="106">
        <f t="shared" si="633"/>
        <v>16.10777777777778</v>
      </c>
      <c r="AF3367" s="105">
        <f t="shared" si="634"/>
        <v>128.86222222222219</v>
      </c>
      <c r="AG3367" s="105">
        <f t="shared" si="635"/>
        <v>634.13777777777784</v>
      </c>
    </row>
    <row r="3368" spans="1:33" s="88" customFormat="1" x14ac:dyDescent="0.35">
      <c r="A3368" s="21">
        <v>10141103</v>
      </c>
      <c r="B3368" s="115" t="s">
        <v>1665</v>
      </c>
      <c r="C3368" s="115" t="s">
        <v>710</v>
      </c>
      <c r="D3368" s="21" t="s">
        <v>8723</v>
      </c>
      <c r="E3368" s="114" t="str">
        <f t="shared" si="625"/>
        <v>TRANSFORMADOR MARCA: CUAMBA PT 7012</v>
      </c>
      <c r="F3368" s="21"/>
      <c r="G3368" s="124" t="s">
        <v>179</v>
      </c>
      <c r="H3368" s="21" t="s">
        <v>8682</v>
      </c>
      <c r="I3368" s="21" t="s">
        <v>8722</v>
      </c>
      <c r="J3368" s="21"/>
      <c r="K3368" s="21" t="s">
        <v>8721</v>
      </c>
      <c r="L3368" s="21" t="s">
        <v>8720</v>
      </c>
      <c r="M3368" s="21">
        <v>160</v>
      </c>
      <c r="N3368" s="161" t="s">
        <v>19</v>
      </c>
      <c r="O3368" s="21" t="s">
        <v>362</v>
      </c>
      <c r="P3368" s="21">
        <v>3</v>
      </c>
      <c r="Q3368" s="124">
        <v>2010</v>
      </c>
      <c r="R3368" s="21"/>
      <c r="S3368" s="21"/>
      <c r="T3368" s="116">
        <v>991</v>
      </c>
      <c r="U3368" s="111">
        <v>45</v>
      </c>
      <c r="V3368" s="113">
        <f t="shared" si="626"/>
        <v>844.55222222222221</v>
      </c>
      <c r="W3368" s="113">
        <f t="shared" si="627"/>
        <v>146.44777777777779</v>
      </c>
      <c r="X3368" s="112">
        <f t="shared" si="628"/>
        <v>146447.77777777778</v>
      </c>
      <c r="Y3368" s="111"/>
      <c r="Z3368" s="110">
        <f t="shared" si="636"/>
        <v>38</v>
      </c>
      <c r="AA3368" s="109">
        <f t="shared" si="629"/>
        <v>49.550000000000004</v>
      </c>
      <c r="AB3368" s="109">
        <f t="shared" si="630"/>
        <v>49550.000000000007</v>
      </c>
      <c r="AC3368" s="108">
        <f t="shared" si="631"/>
        <v>941.45</v>
      </c>
      <c r="AD3368" s="107">
        <f t="shared" si="632"/>
        <v>2.2222222222222223E-2</v>
      </c>
      <c r="AE3368" s="106">
        <f t="shared" si="633"/>
        <v>20.921111111111113</v>
      </c>
      <c r="AF3368" s="105">
        <f t="shared" si="634"/>
        <v>167.3688888888889</v>
      </c>
      <c r="AG3368" s="105">
        <f t="shared" si="635"/>
        <v>823.63111111111107</v>
      </c>
    </row>
    <row r="3369" spans="1:33" s="88" customFormat="1" x14ac:dyDescent="0.35">
      <c r="A3369" s="21">
        <v>10141103</v>
      </c>
      <c r="B3369" s="115" t="s">
        <v>1665</v>
      </c>
      <c r="C3369" s="115" t="s">
        <v>710</v>
      </c>
      <c r="D3369" s="21" t="s">
        <v>8719</v>
      </c>
      <c r="E3369" s="114" t="str">
        <f t="shared" si="625"/>
        <v>TRANSFORMADOR MARCA: CUAMBA PT 7013</v>
      </c>
      <c r="F3369" s="21"/>
      <c r="G3369" s="124" t="s">
        <v>179</v>
      </c>
      <c r="H3369" s="21" t="s">
        <v>8682</v>
      </c>
      <c r="I3369" s="21" t="s">
        <v>8718</v>
      </c>
      <c r="J3369" s="21"/>
      <c r="K3369" s="21" t="s">
        <v>8717</v>
      </c>
      <c r="L3369" s="21" t="s">
        <v>8716</v>
      </c>
      <c r="M3369" s="21">
        <v>100</v>
      </c>
      <c r="N3369" s="161" t="s">
        <v>19</v>
      </c>
      <c r="O3369" s="21" t="s">
        <v>362</v>
      </c>
      <c r="P3369" s="21">
        <v>3</v>
      </c>
      <c r="Q3369" s="124">
        <v>2010</v>
      </c>
      <c r="R3369" s="21"/>
      <c r="S3369" s="21"/>
      <c r="T3369" s="116">
        <v>763</v>
      </c>
      <c r="U3369" s="111">
        <v>45</v>
      </c>
      <c r="V3369" s="113">
        <f t="shared" si="626"/>
        <v>650.2455555555556</v>
      </c>
      <c r="W3369" s="113">
        <f t="shared" si="627"/>
        <v>112.7544444444444</v>
      </c>
      <c r="X3369" s="112">
        <f t="shared" si="628"/>
        <v>112754.44444444441</v>
      </c>
      <c r="Y3369" s="111"/>
      <c r="Z3369" s="110">
        <f t="shared" si="636"/>
        <v>38</v>
      </c>
      <c r="AA3369" s="109">
        <f t="shared" si="629"/>
        <v>38.15</v>
      </c>
      <c r="AB3369" s="109">
        <f t="shared" si="630"/>
        <v>38150</v>
      </c>
      <c r="AC3369" s="108">
        <f t="shared" si="631"/>
        <v>724.85</v>
      </c>
      <c r="AD3369" s="107">
        <f t="shared" si="632"/>
        <v>2.2222222222222223E-2</v>
      </c>
      <c r="AE3369" s="106">
        <f t="shared" si="633"/>
        <v>16.10777777777778</v>
      </c>
      <c r="AF3369" s="105">
        <f t="shared" si="634"/>
        <v>128.86222222222219</v>
      </c>
      <c r="AG3369" s="105">
        <f t="shared" si="635"/>
        <v>634.13777777777784</v>
      </c>
    </row>
    <row r="3370" spans="1:33" s="88" customFormat="1" x14ac:dyDescent="0.35">
      <c r="A3370" s="21">
        <v>10141103</v>
      </c>
      <c r="B3370" s="115" t="s">
        <v>1665</v>
      </c>
      <c r="C3370" s="115" t="s">
        <v>710</v>
      </c>
      <c r="D3370" s="21" t="s">
        <v>8715</v>
      </c>
      <c r="E3370" s="114" t="str">
        <f t="shared" si="625"/>
        <v>TRANSFORMADOR MARCA: CUAMBA PT 7014</v>
      </c>
      <c r="F3370" s="21"/>
      <c r="G3370" s="124" t="s">
        <v>179</v>
      </c>
      <c r="H3370" s="21" t="s">
        <v>8682</v>
      </c>
      <c r="I3370" s="21" t="s">
        <v>8714</v>
      </c>
      <c r="J3370" s="21"/>
      <c r="K3370" s="21" t="s">
        <v>8713</v>
      </c>
      <c r="L3370" s="21" t="s">
        <v>8712</v>
      </c>
      <c r="M3370" s="21">
        <v>100</v>
      </c>
      <c r="N3370" s="161" t="s">
        <v>19</v>
      </c>
      <c r="O3370" s="21" t="s">
        <v>362</v>
      </c>
      <c r="P3370" s="21">
        <v>3</v>
      </c>
      <c r="Q3370" s="124">
        <v>2010</v>
      </c>
      <c r="R3370" s="21"/>
      <c r="S3370" s="21"/>
      <c r="T3370" s="116">
        <v>763</v>
      </c>
      <c r="U3370" s="111">
        <v>45</v>
      </c>
      <c r="V3370" s="113">
        <f t="shared" si="626"/>
        <v>650.2455555555556</v>
      </c>
      <c r="W3370" s="113">
        <f t="shared" si="627"/>
        <v>112.7544444444444</v>
      </c>
      <c r="X3370" s="112">
        <f t="shared" si="628"/>
        <v>112754.44444444441</v>
      </c>
      <c r="Y3370" s="111"/>
      <c r="Z3370" s="110">
        <f t="shared" si="636"/>
        <v>38</v>
      </c>
      <c r="AA3370" s="109">
        <f t="shared" si="629"/>
        <v>38.15</v>
      </c>
      <c r="AB3370" s="109">
        <f t="shared" si="630"/>
        <v>38150</v>
      </c>
      <c r="AC3370" s="108">
        <f t="shared" si="631"/>
        <v>724.85</v>
      </c>
      <c r="AD3370" s="107">
        <f t="shared" si="632"/>
        <v>2.2222222222222223E-2</v>
      </c>
      <c r="AE3370" s="106">
        <f t="shared" si="633"/>
        <v>16.10777777777778</v>
      </c>
      <c r="AF3370" s="105">
        <f t="shared" si="634"/>
        <v>128.86222222222219</v>
      </c>
      <c r="AG3370" s="105">
        <f t="shared" si="635"/>
        <v>634.13777777777784</v>
      </c>
    </row>
    <row r="3371" spans="1:33" s="88" customFormat="1" x14ac:dyDescent="0.35">
      <c r="A3371" s="21">
        <v>10141103</v>
      </c>
      <c r="B3371" s="115" t="s">
        <v>1665</v>
      </c>
      <c r="C3371" s="115" t="s">
        <v>710</v>
      </c>
      <c r="D3371" s="21" t="s">
        <v>8710</v>
      </c>
      <c r="E3371" s="114" t="str">
        <f t="shared" si="625"/>
        <v>TRANSFORMADOR MARCA: CUAMBA PT 7015</v>
      </c>
      <c r="F3371" s="21"/>
      <c r="G3371" s="124" t="s">
        <v>179</v>
      </c>
      <c r="H3371" s="21" t="s">
        <v>8682</v>
      </c>
      <c r="I3371" s="21" t="s">
        <v>8709</v>
      </c>
      <c r="J3371" s="21"/>
      <c r="K3371" s="21" t="s">
        <v>8708</v>
      </c>
      <c r="L3371" s="21" t="s">
        <v>8707</v>
      </c>
      <c r="M3371" s="21">
        <v>50</v>
      </c>
      <c r="N3371" s="161" t="s">
        <v>19</v>
      </c>
      <c r="O3371" s="21" t="s">
        <v>362</v>
      </c>
      <c r="P3371" s="21">
        <v>3</v>
      </c>
      <c r="Q3371" s="124">
        <v>2010</v>
      </c>
      <c r="R3371" s="21"/>
      <c r="S3371" s="21"/>
      <c r="T3371" s="116">
        <v>643</v>
      </c>
      <c r="U3371" s="111">
        <v>45</v>
      </c>
      <c r="V3371" s="113">
        <f t="shared" si="626"/>
        <v>547.97888888888883</v>
      </c>
      <c r="W3371" s="113">
        <f t="shared" si="627"/>
        <v>95.021111111111168</v>
      </c>
      <c r="X3371" s="112">
        <f t="shared" si="628"/>
        <v>95021.111111111168</v>
      </c>
      <c r="Y3371" s="111"/>
      <c r="Z3371" s="110">
        <f t="shared" si="636"/>
        <v>38</v>
      </c>
      <c r="AA3371" s="109">
        <f t="shared" si="629"/>
        <v>32.15</v>
      </c>
      <c r="AB3371" s="109">
        <f t="shared" si="630"/>
        <v>32150</v>
      </c>
      <c r="AC3371" s="108">
        <f t="shared" si="631"/>
        <v>610.85</v>
      </c>
      <c r="AD3371" s="107">
        <f t="shared" si="632"/>
        <v>2.2222222222222223E-2</v>
      </c>
      <c r="AE3371" s="106">
        <f t="shared" si="633"/>
        <v>13.574444444444445</v>
      </c>
      <c r="AF3371" s="105">
        <f t="shared" si="634"/>
        <v>108.59555555555562</v>
      </c>
      <c r="AG3371" s="105">
        <f t="shared" si="635"/>
        <v>534.40444444444438</v>
      </c>
    </row>
    <row r="3372" spans="1:33" s="88" customFormat="1" x14ac:dyDescent="0.35">
      <c r="A3372" s="21">
        <v>10141103</v>
      </c>
      <c r="B3372" s="115" t="s">
        <v>1665</v>
      </c>
      <c r="C3372" s="115" t="s">
        <v>710</v>
      </c>
      <c r="D3372" s="21" t="s">
        <v>8705</v>
      </c>
      <c r="E3372" s="114" t="str">
        <f t="shared" si="625"/>
        <v>TRANSFORMADOR MARCA: CUAMBA PT 7016</v>
      </c>
      <c r="F3372" s="21"/>
      <c r="G3372" s="124" t="s">
        <v>179</v>
      </c>
      <c r="H3372" s="21" t="s">
        <v>8682</v>
      </c>
      <c r="I3372" s="21" t="s">
        <v>8704</v>
      </c>
      <c r="J3372" s="21"/>
      <c r="K3372" s="21" t="s">
        <v>8703</v>
      </c>
      <c r="L3372" s="21" t="s">
        <v>8702</v>
      </c>
      <c r="M3372" s="21">
        <v>200</v>
      </c>
      <c r="N3372" s="161" t="s">
        <v>19</v>
      </c>
      <c r="O3372" s="21" t="s">
        <v>362</v>
      </c>
      <c r="P3372" s="21">
        <v>3</v>
      </c>
      <c r="Q3372" s="124">
        <v>2010</v>
      </c>
      <c r="R3372" s="21"/>
      <c r="S3372" s="21"/>
      <c r="T3372" s="116">
        <v>991</v>
      </c>
      <c r="U3372" s="111">
        <v>45</v>
      </c>
      <c r="V3372" s="113">
        <f t="shared" si="626"/>
        <v>844.55222222222221</v>
      </c>
      <c r="W3372" s="113">
        <f t="shared" si="627"/>
        <v>146.44777777777779</v>
      </c>
      <c r="X3372" s="112">
        <f t="shared" si="628"/>
        <v>146447.77777777778</v>
      </c>
      <c r="Y3372" s="111"/>
      <c r="Z3372" s="110">
        <f t="shared" si="636"/>
        <v>38</v>
      </c>
      <c r="AA3372" s="109">
        <f t="shared" si="629"/>
        <v>49.550000000000004</v>
      </c>
      <c r="AB3372" s="109">
        <f t="shared" si="630"/>
        <v>49550.000000000007</v>
      </c>
      <c r="AC3372" s="108">
        <f t="shared" si="631"/>
        <v>941.45</v>
      </c>
      <c r="AD3372" s="107">
        <f t="shared" si="632"/>
        <v>2.2222222222222223E-2</v>
      </c>
      <c r="AE3372" s="106">
        <f t="shared" si="633"/>
        <v>20.921111111111113</v>
      </c>
      <c r="AF3372" s="105">
        <f t="shared" si="634"/>
        <v>167.3688888888889</v>
      </c>
      <c r="AG3372" s="105">
        <f t="shared" si="635"/>
        <v>823.63111111111107</v>
      </c>
    </row>
    <row r="3373" spans="1:33" s="88" customFormat="1" x14ac:dyDescent="0.35">
      <c r="A3373" s="21">
        <v>10141103</v>
      </c>
      <c r="B3373" s="115" t="s">
        <v>1665</v>
      </c>
      <c r="C3373" s="115" t="s">
        <v>710</v>
      </c>
      <c r="D3373" s="21" t="s">
        <v>8700</v>
      </c>
      <c r="E3373" s="114" t="str">
        <f t="shared" si="625"/>
        <v>TRANSFORMADOR MARCA: CUAMBA PT 7017</v>
      </c>
      <c r="F3373" s="21"/>
      <c r="G3373" s="124" t="s">
        <v>179</v>
      </c>
      <c r="H3373" s="21" t="s">
        <v>8682</v>
      </c>
      <c r="I3373" s="21" t="s">
        <v>8699</v>
      </c>
      <c r="J3373" s="21"/>
      <c r="K3373" s="21" t="s">
        <v>8698</v>
      </c>
      <c r="L3373" s="21" t="s">
        <v>8697</v>
      </c>
      <c r="M3373" s="21">
        <v>100</v>
      </c>
      <c r="N3373" s="161" t="s">
        <v>19</v>
      </c>
      <c r="O3373" s="21" t="s">
        <v>362</v>
      </c>
      <c r="P3373" s="21">
        <v>3</v>
      </c>
      <c r="Q3373" s="124">
        <v>2010</v>
      </c>
      <c r="R3373" s="21"/>
      <c r="S3373" s="21"/>
      <c r="T3373" s="116">
        <v>763</v>
      </c>
      <c r="U3373" s="111">
        <v>45</v>
      </c>
      <c r="V3373" s="113">
        <f t="shared" si="626"/>
        <v>650.2455555555556</v>
      </c>
      <c r="W3373" s="113">
        <f t="shared" si="627"/>
        <v>112.7544444444444</v>
      </c>
      <c r="X3373" s="112">
        <f t="shared" si="628"/>
        <v>112754.44444444441</v>
      </c>
      <c r="Y3373" s="111"/>
      <c r="Z3373" s="110">
        <f t="shared" si="636"/>
        <v>38</v>
      </c>
      <c r="AA3373" s="109">
        <f t="shared" si="629"/>
        <v>38.15</v>
      </c>
      <c r="AB3373" s="109">
        <f t="shared" si="630"/>
        <v>38150</v>
      </c>
      <c r="AC3373" s="108">
        <f t="shared" si="631"/>
        <v>724.85</v>
      </c>
      <c r="AD3373" s="107">
        <f t="shared" si="632"/>
        <v>2.2222222222222223E-2</v>
      </c>
      <c r="AE3373" s="106">
        <f t="shared" si="633"/>
        <v>16.10777777777778</v>
      </c>
      <c r="AF3373" s="105">
        <f t="shared" si="634"/>
        <v>128.86222222222219</v>
      </c>
      <c r="AG3373" s="105">
        <f t="shared" si="635"/>
        <v>634.13777777777784</v>
      </c>
    </row>
    <row r="3374" spans="1:33" s="88" customFormat="1" x14ac:dyDescent="0.35">
      <c r="A3374" s="21">
        <v>10141103</v>
      </c>
      <c r="B3374" s="115" t="s">
        <v>1665</v>
      </c>
      <c r="C3374" s="115" t="s">
        <v>710</v>
      </c>
      <c r="D3374" s="21" t="s">
        <v>8694</v>
      </c>
      <c r="E3374" s="114" t="str">
        <f t="shared" si="625"/>
        <v>TRANSFORMADOR MARCA: CUAMBA PT 7018</v>
      </c>
      <c r="F3374" s="21"/>
      <c r="G3374" s="124" t="s">
        <v>179</v>
      </c>
      <c r="H3374" s="21" t="s">
        <v>8682</v>
      </c>
      <c r="I3374" s="21" t="s">
        <v>8693</v>
      </c>
      <c r="J3374" s="21"/>
      <c r="K3374" s="21" t="s">
        <v>8692</v>
      </c>
      <c r="L3374" s="21" t="s">
        <v>8691</v>
      </c>
      <c r="M3374" s="21">
        <v>50</v>
      </c>
      <c r="N3374" s="161" t="s">
        <v>19</v>
      </c>
      <c r="O3374" s="21" t="s">
        <v>362</v>
      </c>
      <c r="P3374" s="21">
        <v>3</v>
      </c>
      <c r="Q3374" s="124">
        <v>2010</v>
      </c>
      <c r="R3374" s="21"/>
      <c r="S3374" s="21"/>
      <c r="T3374" s="116">
        <v>643</v>
      </c>
      <c r="U3374" s="111">
        <v>45</v>
      </c>
      <c r="V3374" s="113">
        <f t="shared" si="626"/>
        <v>547.97888888888883</v>
      </c>
      <c r="W3374" s="113">
        <f t="shared" si="627"/>
        <v>95.021111111111168</v>
      </c>
      <c r="X3374" s="112">
        <f t="shared" si="628"/>
        <v>95021.111111111168</v>
      </c>
      <c r="Y3374" s="111"/>
      <c r="Z3374" s="110">
        <f t="shared" si="636"/>
        <v>38</v>
      </c>
      <c r="AA3374" s="109">
        <f t="shared" si="629"/>
        <v>32.15</v>
      </c>
      <c r="AB3374" s="109">
        <f t="shared" si="630"/>
        <v>32150</v>
      </c>
      <c r="AC3374" s="108">
        <f t="shared" si="631"/>
        <v>610.85</v>
      </c>
      <c r="AD3374" s="107">
        <f t="shared" si="632"/>
        <v>2.2222222222222223E-2</v>
      </c>
      <c r="AE3374" s="106">
        <f t="shared" si="633"/>
        <v>13.574444444444445</v>
      </c>
      <c r="AF3374" s="105">
        <f t="shared" si="634"/>
        <v>108.59555555555562</v>
      </c>
      <c r="AG3374" s="105">
        <f t="shared" si="635"/>
        <v>534.40444444444438</v>
      </c>
    </row>
    <row r="3375" spans="1:33" s="88" customFormat="1" x14ac:dyDescent="0.35">
      <c r="A3375" s="21">
        <v>10141103</v>
      </c>
      <c r="B3375" s="115" t="s">
        <v>1665</v>
      </c>
      <c r="C3375" s="115" t="s">
        <v>710</v>
      </c>
      <c r="D3375" s="21" t="s">
        <v>8689</v>
      </c>
      <c r="E3375" s="114" t="str">
        <f t="shared" si="625"/>
        <v>TRANSFORMADOR MARCA: CUAMBA PT7019</v>
      </c>
      <c r="F3375" s="21"/>
      <c r="G3375" s="124" t="s">
        <v>179</v>
      </c>
      <c r="H3375" s="21" t="s">
        <v>8682</v>
      </c>
      <c r="I3375" s="21" t="s">
        <v>8688</v>
      </c>
      <c r="J3375" s="21"/>
      <c r="K3375" s="21" t="s">
        <v>8687</v>
      </c>
      <c r="L3375" s="21" t="s">
        <v>8686</v>
      </c>
      <c r="M3375" s="21">
        <v>50</v>
      </c>
      <c r="N3375" s="161" t="s">
        <v>19</v>
      </c>
      <c r="O3375" s="21" t="s">
        <v>362</v>
      </c>
      <c r="P3375" s="21">
        <v>3</v>
      </c>
      <c r="Q3375" s="124">
        <v>2010</v>
      </c>
      <c r="R3375" s="21"/>
      <c r="S3375" s="21"/>
      <c r="T3375" s="116">
        <v>643</v>
      </c>
      <c r="U3375" s="111">
        <v>45</v>
      </c>
      <c r="V3375" s="113">
        <f t="shared" si="626"/>
        <v>547.97888888888883</v>
      </c>
      <c r="W3375" s="113">
        <f t="shared" si="627"/>
        <v>95.021111111111168</v>
      </c>
      <c r="X3375" s="112">
        <f t="shared" si="628"/>
        <v>95021.111111111168</v>
      </c>
      <c r="Y3375" s="111"/>
      <c r="Z3375" s="110">
        <f t="shared" si="636"/>
        <v>38</v>
      </c>
      <c r="AA3375" s="109">
        <f t="shared" si="629"/>
        <v>32.15</v>
      </c>
      <c r="AB3375" s="109">
        <f t="shared" si="630"/>
        <v>32150</v>
      </c>
      <c r="AC3375" s="108">
        <f t="shared" si="631"/>
        <v>610.85</v>
      </c>
      <c r="AD3375" s="107">
        <f t="shared" si="632"/>
        <v>2.2222222222222223E-2</v>
      </c>
      <c r="AE3375" s="106">
        <f t="shared" si="633"/>
        <v>13.574444444444445</v>
      </c>
      <c r="AF3375" s="105">
        <f t="shared" si="634"/>
        <v>108.59555555555562</v>
      </c>
      <c r="AG3375" s="105">
        <f t="shared" si="635"/>
        <v>534.40444444444438</v>
      </c>
    </row>
    <row r="3376" spans="1:33" s="88" customFormat="1" x14ac:dyDescent="0.35">
      <c r="A3376" s="21">
        <v>10141103</v>
      </c>
      <c r="B3376" s="115" t="s">
        <v>1665</v>
      </c>
      <c r="C3376" s="115" t="s">
        <v>710</v>
      </c>
      <c r="D3376" s="21" t="s">
        <v>8683</v>
      </c>
      <c r="E3376" s="114" t="str">
        <f t="shared" si="625"/>
        <v>TRANSFORMADOR MARCA: CUAMBA PT7004</v>
      </c>
      <c r="F3376" s="21"/>
      <c r="G3376" s="124" t="s">
        <v>179</v>
      </c>
      <c r="H3376" s="21" t="s">
        <v>8682</v>
      </c>
      <c r="I3376" s="21" t="s">
        <v>8681</v>
      </c>
      <c r="J3376" s="21"/>
      <c r="K3376" s="21" t="s">
        <v>8680</v>
      </c>
      <c r="L3376" s="21" t="s">
        <v>8679</v>
      </c>
      <c r="M3376" s="21">
        <v>100</v>
      </c>
      <c r="N3376" s="161" t="s">
        <v>19</v>
      </c>
      <c r="O3376" s="21" t="s">
        <v>362</v>
      </c>
      <c r="P3376" s="21">
        <v>3</v>
      </c>
      <c r="Q3376" s="124">
        <v>2010</v>
      </c>
      <c r="R3376" s="21"/>
      <c r="S3376" s="21"/>
      <c r="T3376" s="116">
        <v>763</v>
      </c>
      <c r="U3376" s="111">
        <v>45</v>
      </c>
      <c r="V3376" s="113">
        <f t="shared" si="626"/>
        <v>650.2455555555556</v>
      </c>
      <c r="W3376" s="113">
        <f t="shared" si="627"/>
        <v>112.7544444444444</v>
      </c>
      <c r="X3376" s="112">
        <f t="shared" si="628"/>
        <v>112754.44444444441</v>
      </c>
      <c r="Y3376" s="111"/>
      <c r="Z3376" s="110">
        <f t="shared" si="636"/>
        <v>38</v>
      </c>
      <c r="AA3376" s="109">
        <f t="shared" si="629"/>
        <v>38.15</v>
      </c>
      <c r="AB3376" s="109">
        <f t="shared" si="630"/>
        <v>38150</v>
      </c>
      <c r="AC3376" s="108">
        <f t="shared" si="631"/>
        <v>724.85</v>
      </c>
      <c r="AD3376" s="107">
        <f t="shared" si="632"/>
        <v>2.2222222222222223E-2</v>
      </c>
      <c r="AE3376" s="106">
        <f t="shared" si="633"/>
        <v>16.10777777777778</v>
      </c>
      <c r="AF3376" s="105">
        <f t="shared" si="634"/>
        <v>128.86222222222219</v>
      </c>
      <c r="AG3376" s="105">
        <f t="shared" si="635"/>
        <v>634.13777777777784</v>
      </c>
    </row>
    <row r="3377" spans="1:33" s="88" customFormat="1" x14ac:dyDescent="0.35">
      <c r="A3377" s="21">
        <v>10141103</v>
      </c>
      <c r="B3377" s="115" t="s">
        <v>1665</v>
      </c>
      <c r="C3377" s="115" t="s">
        <v>710</v>
      </c>
      <c r="D3377" s="21" t="s">
        <v>8678</v>
      </c>
      <c r="E3377" s="114" t="str">
        <f t="shared" si="625"/>
        <v>TRANSFORMADOR MARCA: CUAMBA PT8001</v>
      </c>
      <c r="F3377" s="21"/>
      <c r="G3377" s="124" t="s">
        <v>179</v>
      </c>
      <c r="H3377" s="21" t="s">
        <v>4097</v>
      </c>
      <c r="I3377" s="21" t="s">
        <v>8677</v>
      </c>
      <c r="J3377" s="21"/>
      <c r="K3377" s="21" t="s">
        <v>8676</v>
      </c>
      <c r="L3377" s="21" t="s">
        <v>8675</v>
      </c>
      <c r="M3377" s="21">
        <v>250</v>
      </c>
      <c r="N3377" s="161" t="s">
        <v>19</v>
      </c>
      <c r="O3377" s="21" t="s">
        <v>362</v>
      </c>
      <c r="P3377" s="21">
        <v>3</v>
      </c>
      <c r="Q3377" s="124">
        <v>2010</v>
      </c>
      <c r="R3377" s="21"/>
      <c r="S3377" s="21"/>
      <c r="T3377" s="116">
        <v>991</v>
      </c>
      <c r="U3377" s="111">
        <v>45</v>
      </c>
      <c r="V3377" s="113">
        <f t="shared" si="626"/>
        <v>844.55222222222221</v>
      </c>
      <c r="W3377" s="113">
        <f t="shared" si="627"/>
        <v>146.44777777777779</v>
      </c>
      <c r="X3377" s="112">
        <f t="shared" si="628"/>
        <v>146447.77777777778</v>
      </c>
      <c r="Y3377" s="111"/>
      <c r="Z3377" s="110">
        <f t="shared" si="636"/>
        <v>38</v>
      </c>
      <c r="AA3377" s="109">
        <f t="shared" si="629"/>
        <v>49.550000000000004</v>
      </c>
      <c r="AB3377" s="109">
        <f t="shared" si="630"/>
        <v>49550.000000000007</v>
      </c>
      <c r="AC3377" s="108">
        <f t="shared" si="631"/>
        <v>941.45</v>
      </c>
      <c r="AD3377" s="107">
        <f t="shared" si="632"/>
        <v>2.2222222222222223E-2</v>
      </c>
      <c r="AE3377" s="106">
        <f t="shared" si="633"/>
        <v>20.921111111111113</v>
      </c>
      <c r="AF3377" s="105">
        <f t="shared" si="634"/>
        <v>167.3688888888889</v>
      </c>
      <c r="AG3377" s="105">
        <f t="shared" si="635"/>
        <v>823.63111111111107</v>
      </c>
    </row>
    <row r="3378" spans="1:33" s="88" customFormat="1" x14ac:dyDescent="0.35">
      <c r="A3378" s="21">
        <v>10141103</v>
      </c>
      <c r="B3378" s="115" t="s">
        <v>1665</v>
      </c>
      <c r="C3378" s="115" t="s">
        <v>710</v>
      </c>
      <c r="D3378" s="21" t="s">
        <v>8673</v>
      </c>
      <c r="E3378" s="114" t="str">
        <f t="shared" si="625"/>
        <v>TRANSFORMADOR MARCA: CUAMBA PT8002</v>
      </c>
      <c r="F3378" s="21"/>
      <c r="G3378" s="124" t="s">
        <v>179</v>
      </c>
      <c r="H3378" s="21" t="s">
        <v>4097</v>
      </c>
      <c r="I3378" s="21" t="s">
        <v>8672</v>
      </c>
      <c r="J3378" s="21"/>
      <c r="K3378" s="21" t="s">
        <v>8671</v>
      </c>
      <c r="L3378" s="21" t="s">
        <v>8670</v>
      </c>
      <c r="M3378" s="21">
        <v>100</v>
      </c>
      <c r="N3378" s="161" t="s">
        <v>19</v>
      </c>
      <c r="O3378" s="21" t="s">
        <v>362</v>
      </c>
      <c r="P3378" s="21">
        <v>3</v>
      </c>
      <c r="Q3378" s="124">
        <v>2010</v>
      </c>
      <c r="R3378" s="21"/>
      <c r="S3378" s="21"/>
      <c r="T3378" s="116">
        <v>763</v>
      </c>
      <c r="U3378" s="111">
        <v>45</v>
      </c>
      <c r="V3378" s="113">
        <f t="shared" si="626"/>
        <v>650.2455555555556</v>
      </c>
      <c r="W3378" s="113">
        <f t="shared" si="627"/>
        <v>112.7544444444444</v>
      </c>
      <c r="X3378" s="112">
        <f t="shared" si="628"/>
        <v>112754.44444444441</v>
      </c>
      <c r="Y3378" s="111"/>
      <c r="Z3378" s="110">
        <f t="shared" si="636"/>
        <v>38</v>
      </c>
      <c r="AA3378" s="109">
        <f t="shared" si="629"/>
        <v>38.15</v>
      </c>
      <c r="AB3378" s="109">
        <f t="shared" si="630"/>
        <v>38150</v>
      </c>
      <c r="AC3378" s="108">
        <f t="shared" si="631"/>
        <v>724.85</v>
      </c>
      <c r="AD3378" s="107">
        <f t="shared" si="632"/>
        <v>2.2222222222222223E-2</v>
      </c>
      <c r="AE3378" s="106">
        <f t="shared" si="633"/>
        <v>16.10777777777778</v>
      </c>
      <c r="AF3378" s="105">
        <f t="shared" si="634"/>
        <v>128.86222222222219</v>
      </c>
      <c r="AG3378" s="105">
        <f t="shared" si="635"/>
        <v>634.13777777777784</v>
      </c>
    </row>
    <row r="3379" spans="1:33" s="88" customFormat="1" x14ac:dyDescent="0.35">
      <c r="A3379" s="21">
        <v>10141103</v>
      </c>
      <c r="B3379" s="115" t="s">
        <v>1665</v>
      </c>
      <c r="C3379" s="115" t="s">
        <v>710</v>
      </c>
      <c r="D3379" s="21" t="s">
        <v>8669</v>
      </c>
      <c r="E3379" s="114" t="str">
        <f t="shared" si="625"/>
        <v>TRANSFORMADOR MARCA: CUAMBA PT8003</v>
      </c>
      <c r="F3379" s="21"/>
      <c r="G3379" s="124" t="s">
        <v>179</v>
      </c>
      <c r="H3379" s="21" t="s">
        <v>4097</v>
      </c>
      <c r="I3379" s="21" t="s">
        <v>8668</v>
      </c>
      <c r="J3379" s="21"/>
      <c r="K3379" s="21" t="s">
        <v>8667</v>
      </c>
      <c r="L3379" s="21" t="s">
        <v>8666</v>
      </c>
      <c r="M3379" s="21">
        <v>100</v>
      </c>
      <c r="N3379" s="161" t="s">
        <v>19</v>
      </c>
      <c r="O3379" s="21" t="s">
        <v>362</v>
      </c>
      <c r="P3379" s="21">
        <v>3</v>
      </c>
      <c r="Q3379" s="124">
        <v>2010</v>
      </c>
      <c r="R3379" s="21"/>
      <c r="S3379" s="21"/>
      <c r="T3379" s="116">
        <v>763</v>
      </c>
      <c r="U3379" s="111">
        <v>45</v>
      </c>
      <c r="V3379" s="113">
        <f t="shared" si="626"/>
        <v>650.2455555555556</v>
      </c>
      <c r="W3379" s="113">
        <f t="shared" si="627"/>
        <v>112.7544444444444</v>
      </c>
      <c r="X3379" s="112">
        <f t="shared" si="628"/>
        <v>112754.44444444441</v>
      </c>
      <c r="Y3379" s="111"/>
      <c r="Z3379" s="110">
        <f t="shared" si="636"/>
        <v>38</v>
      </c>
      <c r="AA3379" s="109">
        <f t="shared" si="629"/>
        <v>38.15</v>
      </c>
      <c r="AB3379" s="109">
        <f t="shared" si="630"/>
        <v>38150</v>
      </c>
      <c r="AC3379" s="108">
        <f t="shared" si="631"/>
        <v>724.85</v>
      </c>
      <c r="AD3379" s="107">
        <f t="shared" si="632"/>
        <v>2.2222222222222223E-2</v>
      </c>
      <c r="AE3379" s="106">
        <f t="shared" si="633"/>
        <v>16.10777777777778</v>
      </c>
      <c r="AF3379" s="105">
        <f t="shared" si="634"/>
        <v>128.86222222222219</v>
      </c>
      <c r="AG3379" s="105">
        <f t="shared" si="635"/>
        <v>634.13777777777784</v>
      </c>
    </row>
    <row r="3380" spans="1:33" s="88" customFormat="1" x14ac:dyDescent="0.35">
      <c r="A3380" s="21">
        <v>10141103</v>
      </c>
      <c r="B3380" s="115" t="s">
        <v>1665</v>
      </c>
      <c r="C3380" s="115" t="s">
        <v>710</v>
      </c>
      <c r="D3380" s="21" t="s">
        <v>8665</v>
      </c>
      <c r="E3380" s="114" t="str">
        <f t="shared" si="625"/>
        <v>TRANSFORMADOR MARCA: CUAMBA PT8004</v>
      </c>
      <c r="F3380" s="21"/>
      <c r="G3380" s="124" t="s">
        <v>179</v>
      </c>
      <c r="H3380" s="21" t="s">
        <v>4097</v>
      </c>
      <c r="I3380" s="21" t="s">
        <v>8664</v>
      </c>
      <c r="J3380" s="21"/>
      <c r="K3380" s="21" t="s">
        <v>8663</v>
      </c>
      <c r="L3380" s="21" t="s">
        <v>8662</v>
      </c>
      <c r="M3380" s="21">
        <v>100</v>
      </c>
      <c r="N3380" s="161" t="s">
        <v>19</v>
      </c>
      <c r="O3380" s="21" t="s">
        <v>362</v>
      </c>
      <c r="P3380" s="21">
        <v>3</v>
      </c>
      <c r="Q3380" s="124">
        <v>2010</v>
      </c>
      <c r="R3380" s="21"/>
      <c r="S3380" s="21"/>
      <c r="T3380" s="116">
        <v>763</v>
      </c>
      <c r="U3380" s="111">
        <v>45</v>
      </c>
      <c r="V3380" s="113">
        <f t="shared" si="626"/>
        <v>650.2455555555556</v>
      </c>
      <c r="W3380" s="113">
        <f t="shared" si="627"/>
        <v>112.7544444444444</v>
      </c>
      <c r="X3380" s="112">
        <f t="shared" si="628"/>
        <v>112754.44444444441</v>
      </c>
      <c r="Y3380" s="111"/>
      <c r="Z3380" s="110">
        <f t="shared" si="636"/>
        <v>38</v>
      </c>
      <c r="AA3380" s="109">
        <f t="shared" si="629"/>
        <v>38.15</v>
      </c>
      <c r="AB3380" s="109">
        <f t="shared" si="630"/>
        <v>38150</v>
      </c>
      <c r="AC3380" s="108">
        <f t="shared" si="631"/>
        <v>724.85</v>
      </c>
      <c r="AD3380" s="107">
        <f t="shared" si="632"/>
        <v>2.2222222222222223E-2</v>
      </c>
      <c r="AE3380" s="106">
        <f t="shared" si="633"/>
        <v>16.10777777777778</v>
      </c>
      <c r="AF3380" s="105">
        <f t="shared" si="634"/>
        <v>128.86222222222219</v>
      </c>
      <c r="AG3380" s="105">
        <f t="shared" si="635"/>
        <v>634.13777777777784</v>
      </c>
    </row>
    <row r="3381" spans="1:33" s="88" customFormat="1" x14ac:dyDescent="0.35">
      <c r="A3381" s="21">
        <v>10141103</v>
      </c>
      <c r="B3381" s="115" t="s">
        <v>1665</v>
      </c>
      <c r="C3381" s="115" t="s">
        <v>710</v>
      </c>
      <c r="D3381" s="21" t="s">
        <v>8661</v>
      </c>
      <c r="E3381" s="114" t="str">
        <f t="shared" si="625"/>
        <v>TRANSFORMADOR MARCA: CUAMBA PT8005</v>
      </c>
      <c r="F3381" s="21"/>
      <c r="G3381" s="124" t="s">
        <v>179</v>
      </c>
      <c r="H3381" s="21" t="s">
        <v>4097</v>
      </c>
      <c r="I3381" s="21" t="s">
        <v>8660</v>
      </c>
      <c r="J3381" s="21"/>
      <c r="K3381" s="21" t="s">
        <v>8659</v>
      </c>
      <c r="L3381" s="21" t="s">
        <v>8658</v>
      </c>
      <c r="M3381" s="21">
        <v>50</v>
      </c>
      <c r="N3381" s="161" t="s">
        <v>19</v>
      </c>
      <c r="O3381" s="21" t="s">
        <v>362</v>
      </c>
      <c r="P3381" s="21">
        <v>3</v>
      </c>
      <c r="Q3381" s="124">
        <v>2010</v>
      </c>
      <c r="R3381" s="21"/>
      <c r="S3381" s="21"/>
      <c r="T3381" s="116">
        <v>643</v>
      </c>
      <c r="U3381" s="111">
        <v>45</v>
      </c>
      <c r="V3381" s="113">
        <f t="shared" si="626"/>
        <v>547.97888888888883</v>
      </c>
      <c r="W3381" s="113">
        <f t="shared" si="627"/>
        <v>95.021111111111168</v>
      </c>
      <c r="X3381" s="112">
        <f t="shared" si="628"/>
        <v>95021.111111111168</v>
      </c>
      <c r="Y3381" s="111"/>
      <c r="Z3381" s="110">
        <f t="shared" si="636"/>
        <v>38</v>
      </c>
      <c r="AA3381" s="109">
        <f t="shared" si="629"/>
        <v>32.15</v>
      </c>
      <c r="AB3381" s="109">
        <f t="shared" si="630"/>
        <v>32150</v>
      </c>
      <c r="AC3381" s="108">
        <f t="shared" si="631"/>
        <v>610.85</v>
      </c>
      <c r="AD3381" s="107">
        <f t="shared" si="632"/>
        <v>2.2222222222222223E-2</v>
      </c>
      <c r="AE3381" s="106">
        <f t="shared" si="633"/>
        <v>13.574444444444445</v>
      </c>
      <c r="AF3381" s="105">
        <f t="shared" si="634"/>
        <v>108.59555555555562</v>
      </c>
      <c r="AG3381" s="105">
        <f t="shared" si="635"/>
        <v>534.40444444444438</v>
      </c>
    </row>
    <row r="3382" spans="1:33" s="88" customFormat="1" x14ac:dyDescent="0.35">
      <c r="A3382" s="21">
        <v>10141103</v>
      </c>
      <c r="B3382" s="115" t="s">
        <v>1665</v>
      </c>
      <c r="C3382" s="115" t="s">
        <v>710</v>
      </c>
      <c r="D3382" s="178">
        <v>25</v>
      </c>
      <c r="E3382" s="114" t="str">
        <f t="shared" si="625"/>
        <v>TRANSFORMADOR MARCA: NACALA 25</v>
      </c>
      <c r="F3382" s="21"/>
      <c r="G3382" s="21" t="s">
        <v>195</v>
      </c>
      <c r="H3382" s="124" t="s">
        <v>3284</v>
      </c>
      <c r="I3382" s="178" t="s">
        <v>8656</v>
      </c>
      <c r="J3382" s="21"/>
      <c r="K3382" s="178" t="s">
        <v>8655</v>
      </c>
      <c r="L3382" s="178" t="s">
        <v>8654</v>
      </c>
      <c r="M3382" s="121">
        <v>32</v>
      </c>
      <c r="N3382" s="161" t="s">
        <v>19</v>
      </c>
      <c r="O3382" s="21" t="s">
        <v>362</v>
      </c>
      <c r="P3382" s="21">
        <v>3</v>
      </c>
      <c r="Q3382" s="124">
        <v>2010</v>
      </c>
      <c r="R3382" s="21"/>
      <c r="S3382" s="21"/>
      <c r="T3382" s="116">
        <v>643</v>
      </c>
      <c r="U3382" s="111">
        <v>45</v>
      </c>
      <c r="V3382" s="113">
        <f t="shared" si="626"/>
        <v>547.97888888888883</v>
      </c>
      <c r="W3382" s="113">
        <f t="shared" si="627"/>
        <v>95.021111111111168</v>
      </c>
      <c r="X3382" s="112">
        <f t="shared" si="628"/>
        <v>95021.111111111168</v>
      </c>
      <c r="Y3382" s="111"/>
      <c r="Z3382" s="110">
        <f t="shared" si="636"/>
        <v>38</v>
      </c>
      <c r="AA3382" s="109">
        <f t="shared" si="629"/>
        <v>32.15</v>
      </c>
      <c r="AB3382" s="109">
        <f t="shared" si="630"/>
        <v>32150</v>
      </c>
      <c r="AC3382" s="108">
        <f t="shared" si="631"/>
        <v>610.85</v>
      </c>
      <c r="AD3382" s="107">
        <f t="shared" si="632"/>
        <v>2.2222222222222223E-2</v>
      </c>
      <c r="AE3382" s="106">
        <f t="shared" si="633"/>
        <v>13.574444444444445</v>
      </c>
      <c r="AF3382" s="105">
        <f t="shared" si="634"/>
        <v>108.59555555555562</v>
      </c>
      <c r="AG3382" s="105">
        <f t="shared" si="635"/>
        <v>534.40444444444438</v>
      </c>
    </row>
    <row r="3383" spans="1:33" s="88" customFormat="1" x14ac:dyDescent="0.35">
      <c r="A3383" s="21">
        <v>10141103</v>
      </c>
      <c r="B3383" s="115" t="s">
        <v>1665</v>
      </c>
      <c r="C3383" s="115" t="s">
        <v>710</v>
      </c>
      <c r="D3383" s="161">
        <f>D3382+1</f>
        <v>26</v>
      </c>
      <c r="E3383" s="114" t="str">
        <f t="shared" si="625"/>
        <v>TRANSFORMADOR MARCA: MONAPO 26</v>
      </c>
      <c r="F3383" s="21"/>
      <c r="G3383" s="21" t="s">
        <v>189</v>
      </c>
      <c r="H3383" s="21" t="s">
        <v>1756</v>
      </c>
      <c r="I3383" s="161" t="s">
        <v>8653</v>
      </c>
      <c r="J3383" s="21"/>
      <c r="K3383" s="161" t="s">
        <v>8652</v>
      </c>
      <c r="L3383" s="21" t="s">
        <v>8651</v>
      </c>
      <c r="M3383" s="177">
        <v>160</v>
      </c>
      <c r="N3383" s="161" t="s">
        <v>19</v>
      </c>
      <c r="O3383" s="21" t="s">
        <v>362</v>
      </c>
      <c r="P3383" s="21">
        <v>3</v>
      </c>
      <c r="Q3383" s="124">
        <v>2010</v>
      </c>
      <c r="R3383" s="21"/>
      <c r="S3383" s="21"/>
      <c r="T3383" s="116">
        <v>991</v>
      </c>
      <c r="U3383" s="111">
        <v>45</v>
      </c>
      <c r="V3383" s="113">
        <f t="shared" si="626"/>
        <v>844.55222222222221</v>
      </c>
      <c r="W3383" s="113">
        <f t="shared" si="627"/>
        <v>146.44777777777779</v>
      </c>
      <c r="X3383" s="112">
        <f t="shared" si="628"/>
        <v>146447.77777777778</v>
      </c>
      <c r="Y3383" s="111"/>
      <c r="Z3383" s="110">
        <f t="shared" si="636"/>
        <v>38</v>
      </c>
      <c r="AA3383" s="109">
        <f t="shared" si="629"/>
        <v>49.550000000000004</v>
      </c>
      <c r="AB3383" s="109">
        <f t="shared" si="630"/>
        <v>49550.000000000007</v>
      </c>
      <c r="AC3383" s="108">
        <f t="shared" si="631"/>
        <v>941.45</v>
      </c>
      <c r="AD3383" s="107">
        <f t="shared" si="632"/>
        <v>2.2222222222222223E-2</v>
      </c>
      <c r="AE3383" s="106">
        <f t="shared" si="633"/>
        <v>20.921111111111113</v>
      </c>
      <c r="AF3383" s="105">
        <f t="shared" si="634"/>
        <v>167.3688888888889</v>
      </c>
      <c r="AG3383" s="105">
        <f t="shared" si="635"/>
        <v>823.63111111111107</v>
      </c>
    </row>
    <row r="3384" spans="1:33" s="88" customFormat="1" x14ac:dyDescent="0.35">
      <c r="A3384" s="21">
        <v>10141103</v>
      </c>
      <c r="B3384" s="115" t="s">
        <v>1665</v>
      </c>
      <c r="C3384" s="115" t="s">
        <v>710</v>
      </c>
      <c r="D3384" s="161">
        <f>D3383+1</f>
        <v>27</v>
      </c>
      <c r="E3384" s="114" t="str">
        <f t="shared" si="625"/>
        <v>TRANSFORMADOR MARCA: MONAPO 27</v>
      </c>
      <c r="F3384" s="21"/>
      <c r="G3384" s="21" t="s">
        <v>189</v>
      </c>
      <c r="H3384" s="21" t="s">
        <v>8647</v>
      </c>
      <c r="I3384" s="161" t="s">
        <v>8650</v>
      </c>
      <c r="J3384" s="21"/>
      <c r="K3384" s="161" t="s">
        <v>8649</v>
      </c>
      <c r="L3384" s="21" t="s">
        <v>8648</v>
      </c>
      <c r="M3384" s="177">
        <v>160</v>
      </c>
      <c r="N3384" s="161" t="s">
        <v>19</v>
      </c>
      <c r="O3384" s="21" t="s">
        <v>362</v>
      </c>
      <c r="P3384" s="21">
        <v>3</v>
      </c>
      <c r="Q3384" s="124">
        <v>2010</v>
      </c>
      <c r="R3384" s="21"/>
      <c r="S3384" s="21"/>
      <c r="T3384" s="116">
        <v>991</v>
      </c>
      <c r="U3384" s="111">
        <v>45</v>
      </c>
      <c r="V3384" s="113">
        <f t="shared" si="626"/>
        <v>844.55222222222221</v>
      </c>
      <c r="W3384" s="113">
        <f t="shared" si="627"/>
        <v>146.44777777777779</v>
      </c>
      <c r="X3384" s="112">
        <f t="shared" si="628"/>
        <v>146447.77777777778</v>
      </c>
      <c r="Y3384" s="111"/>
      <c r="Z3384" s="110">
        <f t="shared" si="636"/>
        <v>38</v>
      </c>
      <c r="AA3384" s="109">
        <f t="shared" si="629"/>
        <v>49.550000000000004</v>
      </c>
      <c r="AB3384" s="109">
        <f t="shared" si="630"/>
        <v>49550.000000000007</v>
      </c>
      <c r="AC3384" s="108">
        <f t="shared" si="631"/>
        <v>941.45</v>
      </c>
      <c r="AD3384" s="107">
        <f t="shared" si="632"/>
        <v>2.2222222222222223E-2</v>
      </c>
      <c r="AE3384" s="106">
        <f t="shared" si="633"/>
        <v>20.921111111111113</v>
      </c>
      <c r="AF3384" s="105">
        <f t="shared" si="634"/>
        <v>167.3688888888889</v>
      </c>
      <c r="AG3384" s="105">
        <f t="shared" si="635"/>
        <v>823.63111111111107</v>
      </c>
    </row>
    <row r="3385" spans="1:33" s="88" customFormat="1" x14ac:dyDescent="0.35">
      <c r="A3385" s="21">
        <v>10141103</v>
      </c>
      <c r="B3385" s="115" t="s">
        <v>1665</v>
      </c>
      <c r="C3385" s="115" t="s">
        <v>710</v>
      </c>
      <c r="D3385" s="161">
        <f>D3384+1</f>
        <v>28</v>
      </c>
      <c r="E3385" s="114" t="str">
        <f t="shared" si="625"/>
        <v>TRANSFORMADOR MARCA: MONAPO 28</v>
      </c>
      <c r="F3385" s="21"/>
      <c r="G3385" s="21" t="s">
        <v>189</v>
      </c>
      <c r="H3385" s="21" t="s">
        <v>8647</v>
      </c>
      <c r="I3385" s="161" t="s">
        <v>8646</v>
      </c>
      <c r="J3385" s="21"/>
      <c r="K3385" s="161" t="s">
        <v>8645</v>
      </c>
      <c r="L3385" s="21" t="s">
        <v>8644</v>
      </c>
      <c r="M3385" s="177">
        <v>160</v>
      </c>
      <c r="N3385" s="161" t="s">
        <v>19</v>
      </c>
      <c r="O3385" s="21" t="s">
        <v>362</v>
      </c>
      <c r="P3385" s="21">
        <v>3</v>
      </c>
      <c r="Q3385" s="124">
        <v>2010</v>
      </c>
      <c r="R3385" s="21"/>
      <c r="S3385" s="21"/>
      <c r="T3385" s="116">
        <v>991</v>
      </c>
      <c r="U3385" s="111">
        <v>45</v>
      </c>
      <c r="V3385" s="113">
        <f t="shared" si="626"/>
        <v>844.55222222222221</v>
      </c>
      <c r="W3385" s="113">
        <f t="shared" si="627"/>
        <v>146.44777777777779</v>
      </c>
      <c r="X3385" s="112">
        <f t="shared" si="628"/>
        <v>146447.77777777778</v>
      </c>
      <c r="Y3385" s="111"/>
      <c r="Z3385" s="110">
        <f t="shared" si="636"/>
        <v>38</v>
      </c>
      <c r="AA3385" s="109">
        <f t="shared" si="629"/>
        <v>49.550000000000004</v>
      </c>
      <c r="AB3385" s="109">
        <f t="shared" si="630"/>
        <v>49550.000000000007</v>
      </c>
      <c r="AC3385" s="108">
        <f t="shared" si="631"/>
        <v>941.45</v>
      </c>
      <c r="AD3385" s="107">
        <f t="shared" si="632"/>
        <v>2.2222222222222223E-2</v>
      </c>
      <c r="AE3385" s="106">
        <f t="shared" si="633"/>
        <v>20.921111111111113</v>
      </c>
      <c r="AF3385" s="105">
        <f t="shared" si="634"/>
        <v>167.3688888888889</v>
      </c>
      <c r="AG3385" s="105">
        <f t="shared" si="635"/>
        <v>823.63111111111107</v>
      </c>
    </row>
    <row r="3386" spans="1:33" s="88" customFormat="1" x14ac:dyDescent="0.35">
      <c r="A3386" s="21">
        <v>10141103</v>
      </c>
      <c r="B3386" s="115" t="s">
        <v>1665</v>
      </c>
      <c r="C3386" s="115" t="s">
        <v>710</v>
      </c>
      <c r="D3386" s="21" t="s">
        <v>9099</v>
      </c>
      <c r="E3386" s="114" t="str">
        <f t="shared" si="625"/>
        <v>TRANSFORMADOR MARCA:ITB PT230 PT230</v>
      </c>
      <c r="F3386" s="61" t="s">
        <v>9100</v>
      </c>
      <c r="G3386" s="21" t="s">
        <v>9099</v>
      </c>
      <c r="H3386" s="21" t="s">
        <v>3104</v>
      </c>
      <c r="I3386" s="21" t="s">
        <v>530</v>
      </c>
      <c r="J3386" s="21"/>
      <c r="K3386" s="124">
        <v>694991.7</v>
      </c>
      <c r="L3386" s="124">
        <v>7808915.2000000002</v>
      </c>
      <c r="M3386" s="61">
        <v>315</v>
      </c>
      <c r="N3386" s="61">
        <v>22</v>
      </c>
      <c r="O3386" s="21">
        <v>0.4</v>
      </c>
      <c r="P3386" s="21">
        <v>3</v>
      </c>
      <c r="Q3386" s="124">
        <v>2010</v>
      </c>
      <c r="R3386" s="124" t="s">
        <v>1109</v>
      </c>
      <c r="S3386" s="124">
        <v>782216</v>
      </c>
      <c r="T3386" s="116">
        <v>953</v>
      </c>
      <c r="U3386" s="111">
        <v>45</v>
      </c>
      <c r="V3386" s="113">
        <f t="shared" si="626"/>
        <v>812.16777777777781</v>
      </c>
      <c r="W3386" s="113">
        <f t="shared" si="627"/>
        <v>140.83222222222219</v>
      </c>
      <c r="X3386" s="112">
        <f t="shared" si="628"/>
        <v>140832.22222222219</v>
      </c>
      <c r="Y3386" s="111"/>
      <c r="Z3386" s="110">
        <f t="shared" si="636"/>
        <v>38</v>
      </c>
      <c r="AA3386" s="109">
        <f t="shared" si="629"/>
        <v>47.650000000000006</v>
      </c>
      <c r="AB3386" s="109">
        <f t="shared" si="630"/>
        <v>47650.000000000007</v>
      </c>
      <c r="AC3386" s="108">
        <f t="shared" si="631"/>
        <v>905.35</v>
      </c>
      <c r="AD3386" s="107">
        <f t="shared" si="632"/>
        <v>2.2222222222222223E-2</v>
      </c>
      <c r="AE3386" s="106">
        <f t="shared" si="633"/>
        <v>20.11888888888889</v>
      </c>
      <c r="AF3386" s="105">
        <f t="shared" si="634"/>
        <v>160.95111111111106</v>
      </c>
      <c r="AG3386" s="105">
        <f t="shared" si="635"/>
        <v>792.04888888888888</v>
      </c>
    </row>
    <row r="3387" spans="1:33" s="88" customFormat="1" x14ac:dyDescent="0.35">
      <c r="A3387" s="21">
        <v>10141103</v>
      </c>
      <c r="B3387" s="115" t="s">
        <v>1665</v>
      </c>
      <c r="C3387" s="115" t="s">
        <v>710</v>
      </c>
      <c r="D3387" s="21" t="s">
        <v>9097</v>
      </c>
      <c r="E3387" s="114" t="str">
        <f t="shared" si="625"/>
        <v>TRANSFORMADOR MARCA:ITB PT250 PT250</v>
      </c>
      <c r="F3387" s="21" t="s">
        <v>9098</v>
      </c>
      <c r="G3387" s="21" t="s">
        <v>9097</v>
      </c>
      <c r="H3387" s="21" t="s">
        <v>3104</v>
      </c>
      <c r="I3387" s="21" t="s">
        <v>530</v>
      </c>
      <c r="J3387" s="57"/>
      <c r="K3387" s="124">
        <v>691360.4</v>
      </c>
      <c r="L3387" s="124">
        <v>7817500.7000000002</v>
      </c>
      <c r="M3387" s="21">
        <v>250</v>
      </c>
      <c r="N3387" s="21">
        <v>22</v>
      </c>
      <c r="O3387" s="21">
        <v>0.4</v>
      </c>
      <c r="P3387" s="21">
        <v>3</v>
      </c>
      <c r="Q3387" s="124">
        <v>2010</v>
      </c>
      <c r="R3387" s="124" t="s">
        <v>1109</v>
      </c>
      <c r="S3387" s="124">
        <v>702253</v>
      </c>
      <c r="T3387" s="116">
        <v>953</v>
      </c>
      <c r="U3387" s="111">
        <v>45</v>
      </c>
      <c r="V3387" s="113">
        <f t="shared" si="626"/>
        <v>812.16777777777781</v>
      </c>
      <c r="W3387" s="113">
        <f t="shared" si="627"/>
        <v>140.83222222222219</v>
      </c>
      <c r="X3387" s="112">
        <f t="shared" si="628"/>
        <v>140832.22222222219</v>
      </c>
      <c r="Y3387" s="111"/>
      <c r="Z3387" s="110">
        <f t="shared" si="636"/>
        <v>38</v>
      </c>
      <c r="AA3387" s="109">
        <f t="shared" si="629"/>
        <v>47.650000000000006</v>
      </c>
      <c r="AB3387" s="109">
        <f t="shared" si="630"/>
        <v>47650.000000000007</v>
      </c>
      <c r="AC3387" s="108">
        <f t="shared" si="631"/>
        <v>905.35</v>
      </c>
      <c r="AD3387" s="107">
        <f t="shared" si="632"/>
        <v>2.2222222222222223E-2</v>
      </c>
      <c r="AE3387" s="106">
        <f t="shared" si="633"/>
        <v>20.11888888888889</v>
      </c>
      <c r="AF3387" s="105">
        <f t="shared" si="634"/>
        <v>160.95111111111106</v>
      </c>
      <c r="AG3387" s="105">
        <f t="shared" si="635"/>
        <v>792.04888888888888</v>
      </c>
    </row>
    <row r="3388" spans="1:33" s="88" customFormat="1" x14ac:dyDescent="0.35">
      <c r="A3388" s="21">
        <v>10141103</v>
      </c>
      <c r="B3388" s="115" t="s">
        <v>1665</v>
      </c>
      <c r="C3388" s="115" t="s">
        <v>710</v>
      </c>
      <c r="D3388" s="21" t="s">
        <v>9095</v>
      </c>
      <c r="E3388" s="114" t="str">
        <f t="shared" si="625"/>
        <v>TRANSFORMADOR MARCA:ITB PT252 PT252</v>
      </c>
      <c r="F3388" s="21" t="s">
        <v>9096</v>
      </c>
      <c r="G3388" s="21" t="s">
        <v>9095</v>
      </c>
      <c r="H3388" s="21" t="s">
        <v>3104</v>
      </c>
      <c r="I3388" s="21" t="s">
        <v>530</v>
      </c>
      <c r="J3388" s="57"/>
      <c r="K3388" s="124">
        <v>697912.1</v>
      </c>
      <c r="L3388" s="124">
        <v>7805988.7000000002</v>
      </c>
      <c r="M3388" s="21">
        <v>250</v>
      </c>
      <c r="N3388" s="21">
        <v>22</v>
      </c>
      <c r="O3388" s="21">
        <v>0.4</v>
      </c>
      <c r="P3388" s="21">
        <v>3</v>
      </c>
      <c r="Q3388" s="124">
        <v>2010</v>
      </c>
      <c r="R3388" s="124" t="s">
        <v>1109</v>
      </c>
      <c r="S3388" s="124">
        <v>702252</v>
      </c>
      <c r="T3388" s="116">
        <v>953</v>
      </c>
      <c r="U3388" s="111">
        <v>45</v>
      </c>
      <c r="V3388" s="113">
        <f t="shared" si="626"/>
        <v>812.16777777777781</v>
      </c>
      <c r="W3388" s="113">
        <f t="shared" si="627"/>
        <v>140.83222222222219</v>
      </c>
      <c r="X3388" s="112">
        <f t="shared" si="628"/>
        <v>140832.22222222219</v>
      </c>
      <c r="Y3388" s="111"/>
      <c r="Z3388" s="110">
        <f t="shared" si="636"/>
        <v>38</v>
      </c>
      <c r="AA3388" s="109">
        <f t="shared" si="629"/>
        <v>47.650000000000006</v>
      </c>
      <c r="AB3388" s="109">
        <f t="shared" si="630"/>
        <v>47650.000000000007</v>
      </c>
      <c r="AC3388" s="108">
        <f t="shared" si="631"/>
        <v>905.35</v>
      </c>
      <c r="AD3388" s="107">
        <f t="shared" si="632"/>
        <v>2.2222222222222223E-2</v>
      </c>
      <c r="AE3388" s="106">
        <f t="shared" si="633"/>
        <v>20.11888888888889</v>
      </c>
      <c r="AF3388" s="105">
        <f t="shared" si="634"/>
        <v>160.95111111111106</v>
      </c>
      <c r="AG3388" s="105">
        <f t="shared" si="635"/>
        <v>792.04888888888888</v>
      </c>
    </row>
    <row r="3389" spans="1:33" s="88" customFormat="1" x14ac:dyDescent="0.35">
      <c r="A3389" s="21">
        <v>10141103</v>
      </c>
      <c r="B3389" s="115" t="s">
        <v>1665</v>
      </c>
      <c r="C3389" s="115" t="s">
        <v>710</v>
      </c>
      <c r="D3389" s="21" t="s">
        <v>9093</v>
      </c>
      <c r="E3389" s="114" t="str">
        <f t="shared" si="625"/>
        <v>TRANSFORMADOR MARCA:STANDARD AGCTC/PT3 AGCTC/PT3</v>
      </c>
      <c r="F3389" s="21" t="s">
        <v>9094</v>
      </c>
      <c r="G3389" s="21" t="s">
        <v>9093</v>
      </c>
      <c r="H3389" s="21" t="s">
        <v>349</v>
      </c>
      <c r="I3389" s="21" t="s">
        <v>976</v>
      </c>
      <c r="J3389" s="21" t="s">
        <v>9092</v>
      </c>
      <c r="K3389" s="139" t="s">
        <v>9091</v>
      </c>
      <c r="L3389" s="119" t="s">
        <v>9090</v>
      </c>
      <c r="M3389" s="21">
        <v>500</v>
      </c>
      <c r="N3389" s="21">
        <v>33</v>
      </c>
      <c r="O3389" s="21">
        <v>0.4</v>
      </c>
      <c r="P3389" s="21">
        <v>3</v>
      </c>
      <c r="Q3389" s="21">
        <v>2010</v>
      </c>
      <c r="R3389" s="21" t="s">
        <v>7095</v>
      </c>
      <c r="S3389" s="128" t="s">
        <v>9089</v>
      </c>
      <c r="T3389" s="116">
        <v>1200</v>
      </c>
      <c r="U3389" s="111">
        <v>45</v>
      </c>
      <c r="V3389" s="113">
        <f t="shared" si="626"/>
        <v>1022.6666666666666</v>
      </c>
      <c r="W3389" s="113">
        <f t="shared" si="627"/>
        <v>177.33333333333337</v>
      </c>
      <c r="X3389" s="112">
        <f t="shared" si="628"/>
        <v>177333.33333333337</v>
      </c>
      <c r="Y3389" s="111"/>
      <c r="Z3389" s="110">
        <f t="shared" si="636"/>
        <v>38</v>
      </c>
      <c r="AA3389" s="109">
        <f t="shared" si="629"/>
        <v>60</v>
      </c>
      <c r="AB3389" s="109">
        <f t="shared" si="630"/>
        <v>60000</v>
      </c>
      <c r="AC3389" s="108">
        <f t="shared" si="631"/>
        <v>1140</v>
      </c>
      <c r="AD3389" s="107">
        <f t="shared" si="632"/>
        <v>2.2222222222222223E-2</v>
      </c>
      <c r="AE3389" s="106">
        <f t="shared" si="633"/>
        <v>25.333333333333336</v>
      </c>
      <c r="AF3389" s="105">
        <f t="shared" si="634"/>
        <v>202.66666666666671</v>
      </c>
      <c r="AG3389" s="105">
        <f t="shared" si="635"/>
        <v>997.33333333333326</v>
      </c>
    </row>
    <row r="3390" spans="1:33" s="88" customFormat="1" x14ac:dyDescent="0.35">
      <c r="A3390" s="21">
        <v>10141103</v>
      </c>
      <c r="B3390" s="115" t="s">
        <v>1665</v>
      </c>
      <c r="C3390" s="115" t="s">
        <v>710</v>
      </c>
      <c r="D3390" s="21" t="s">
        <v>9087</v>
      </c>
      <c r="E3390" s="114" t="str">
        <f t="shared" si="625"/>
        <v>TRANSFORMADOR MARCA:ITB AGCHI/PT31 AGCHI/PT31</v>
      </c>
      <c r="F3390" s="21" t="s">
        <v>9088</v>
      </c>
      <c r="G3390" s="21" t="s">
        <v>9087</v>
      </c>
      <c r="H3390" s="21" t="s">
        <v>977</v>
      </c>
      <c r="I3390" s="21" t="s">
        <v>976</v>
      </c>
      <c r="J3390" s="21"/>
      <c r="K3390" s="139" t="s">
        <v>9086</v>
      </c>
      <c r="L3390" s="119" t="s">
        <v>9085</v>
      </c>
      <c r="M3390" s="21">
        <v>315</v>
      </c>
      <c r="N3390" s="21">
        <v>22</v>
      </c>
      <c r="O3390" s="21">
        <v>0.4</v>
      </c>
      <c r="P3390" s="21">
        <v>3</v>
      </c>
      <c r="Q3390" s="21">
        <v>2010</v>
      </c>
      <c r="R3390" s="21" t="s">
        <v>1109</v>
      </c>
      <c r="S3390" s="21">
        <v>644469</v>
      </c>
      <c r="T3390" s="116">
        <v>953</v>
      </c>
      <c r="U3390" s="111">
        <v>45</v>
      </c>
      <c r="V3390" s="113">
        <f t="shared" si="626"/>
        <v>812.16777777777781</v>
      </c>
      <c r="W3390" s="113">
        <f t="shared" si="627"/>
        <v>140.83222222222219</v>
      </c>
      <c r="X3390" s="112">
        <f t="shared" si="628"/>
        <v>140832.22222222219</v>
      </c>
      <c r="Y3390" s="111"/>
      <c r="Z3390" s="110">
        <f t="shared" si="636"/>
        <v>38</v>
      </c>
      <c r="AA3390" s="109">
        <f t="shared" si="629"/>
        <v>47.650000000000006</v>
      </c>
      <c r="AB3390" s="109">
        <f t="shared" si="630"/>
        <v>47650.000000000007</v>
      </c>
      <c r="AC3390" s="108">
        <f t="shared" si="631"/>
        <v>905.35</v>
      </c>
      <c r="AD3390" s="107">
        <f t="shared" si="632"/>
        <v>2.2222222222222223E-2</v>
      </c>
      <c r="AE3390" s="106">
        <f t="shared" si="633"/>
        <v>20.11888888888889</v>
      </c>
      <c r="AF3390" s="105">
        <f t="shared" si="634"/>
        <v>160.95111111111106</v>
      </c>
      <c r="AG3390" s="105">
        <f t="shared" si="635"/>
        <v>792.04888888888888</v>
      </c>
    </row>
    <row r="3391" spans="1:33" s="88" customFormat="1" x14ac:dyDescent="0.35">
      <c r="A3391" s="21">
        <v>10141103</v>
      </c>
      <c r="B3391" s="115" t="s">
        <v>1665</v>
      </c>
      <c r="C3391" s="115" t="s">
        <v>710</v>
      </c>
      <c r="D3391" s="21" t="s">
        <v>9083</v>
      </c>
      <c r="E3391" s="114" t="str">
        <f t="shared" si="625"/>
        <v>TRANSFORMADOR MARCA:ITB AGCHI/PT48 AGCHI/PT48</v>
      </c>
      <c r="F3391" s="21" t="s">
        <v>9084</v>
      </c>
      <c r="G3391" s="21" t="s">
        <v>9083</v>
      </c>
      <c r="H3391" s="21" t="s">
        <v>977</v>
      </c>
      <c r="I3391" s="21" t="s">
        <v>976</v>
      </c>
      <c r="J3391" s="21" t="s">
        <v>6193</v>
      </c>
      <c r="K3391" s="119" t="s">
        <v>9082</v>
      </c>
      <c r="L3391" s="119" t="s">
        <v>9081</v>
      </c>
      <c r="M3391" s="21">
        <v>250</v>
      </c>
      <c r="N3391" s="21">
        <v>22</v>
      </c>
      <c r="O3391" s="21">
        <v>0.4</v>
      </c>
      <c r="P3391" s="21">
        <v>3</v>
      </c>
      <c r="Q3391" s="21">
        <v>2010</v>
      </c>
      <c r="R3391" s="21" t="s">
        <v>1109</v>
      </c>
      <c r="S3391" s="21">
        <v>644407</v>
      </c>
      <c r="T3391" s="116">
        <v>953</v>
      </c>
      <c r="U3391" s="111">
        <v>45</v>
      </c>
      <c r="V3391" s="113">
        <f t="shared" si="626"/>
        <v>812.16777777777781</v>
      </c>
      <c r="W3391" s="113">
        <f t="shared" si="627"/>
        <v>140.83222222222219</v>
      </c>
      <c r="X3391" s="112">
        <f t="shared" si="628"/>
        <v>140832.22222222219</v>
      </c>
      <c r="Y3391" s="111"/>
      <c r="Z3391" s="110">
        <f t="shared" si="636"/>
        <v>38</v>
      </c>
      <c r="AA3391" s="109">
        <f t="shared" si="629"/>
        <v>47.650000000000006</v>
      </c>
      <c r="AB3391" s="109">
        <f t="shared" si="630"/>
        <v>47650.000000000007</v>
      </c>
      <c r="AC3391" s="108">
        <f t="shared" si="631"/>
        <v>905.35</v>
      </c>
      <c r="AD3391" s="107">
        <f t="shared" si="632"/>
        <v>2.2222222222222223E-2</v>
      </c>
      <c r="AE3391" s="106">
        <f t="shared" si="633"/>
        <v>20.11888888888889</v>
      </c>
      <c r="AF3391" s="105">
        <f t="shared" si="634"/>
        <v>160.95111111111106</v>
      </c>
      <c r="AG3391" s="105">
        <f t="shared" si="635"/>
        <v>792.04888888888888</v>
      </c>
    </row>
    <row r="3392" spans="1:33" s="88" customFormat="1" x14ac:dyDescent="0.35">
      <c r="A3392" s="21">
        <v>10141103</v>
      </c>
      <c r="B3392" s="115" t="s">
        <v>1665</v>
      </c>
      <c r="C3392" s="115" t="s">
        <v>710</v>
      </c>
      <c r="D3392" s="21" t="s">
        <v>9079</v>
      </c>
      <c r="E3392" s="114" t="str">
        <f t="shared" si="625"/>
        <v>TRANSFORMADOR MARCA:ITB AGCHI/PT51 AGCHI/PT51</v>
      </c>
      <c r="F3392" s="21" t="s">
        <v>9080</v>
      </c>
      <c r="G3392" s="21" t="s">
        <v>9079</v>
      </c>
      <c r="H3392" s="21" t="s">
        <v>977</v>
      </c>
      <c r="I3392" s="21" t="s">
        <v>976</v>
      </c>
      <c r="J3392" s="21" t="s">
        <v>9078</v>
      </c>
      <c r="K3392" s="139" t="s">
        <v>9077</v>
      </c>
      <c r="L3392" s="119" t="s">
        <v>9076</v>
      </c>
      <c r="M3392" s="21">
        <v>160</v>
      </c>
      <c r="N3392" s="21">
        <v>22</v>
      </c>
      <c r="O3392" s="21">
        <v>0.4</v>
      </c>
      <c r="P3392" s="21">
        <v>3</v>
      </c>
      <c r="Q3392" s="21">
        <v>2010</v>
      </c>
      <c r="R3392" s="21" t="s">
        <v>1109</v>
      </c>
      <c r="S3392" s="21">
        <v>702267</v>
      </c>
      <c r="T3392" s="116">
        <v>572</v>
      </c>
      <c r="U3392" s="111">
        <v>45</v>
      </c>
      <c r="V3392" s="113">
        <f t="shared" si="626"/>
        <v>487.4711111111111</v>
      </c>
      <c r="W3392" s="113">
        <f t="shared" si="627"/>
        <v>84.528888888888901</v>
      </c>
      <c r="X3392" s="112">
        <f t="shared" si="628"/>
        <v>84528.888888888905</v>
      </c>
      <c r="Y3392" s="111"/>
      <c r="Z3392" s="110">
        <f t="shared" si="636"/>
        <v>38</v>
      </c>
      <c r="AA3392" s="109">
        <f t="shared" si="629"/>
        <v>28.6</v>
      </c>
      <c r="AB3392" s="109">
        <f t="shared" si="630"/>
        <v>28600</v>
      </c>
      <c r="AC3392" s="108">
        <f t="shared" si="631"/>
        <v>543.4</v>
      </c>
      <c r="AD3392" s="107">
        <f t="shared" si="632"/>
        <v>2.2222222222222223E-2</v>
      </c>
      <c r="AE3392" s="106">
        <f t="shared" si="633"/>
        <v>12.075555555555555</v>
      </c>
      <c r="AF3392" s="105">
        <f t="shared" si="634"/>
        <v>96.604444444444454</v>
      </c>
      <c r="AG3392" s="105">
        <f t="shared" si="635"/>
        <v>475.39555555555552</v>
      </c>
    </row>
    <row r="3393" spans="1:33" s="88" customFormat="1" x14ac:dyDescent="0.35">
      <c r="A3393" s="21">
        <v>10141103</v>
      </c>
      <c r="B3393" s="115" t="s">
        <v>1665</v>
      </c>
      <c r="C3393" s="115" t="s">
        <v>710</v>
      </c>
      <c r="D3393" s="21" t="s">
        <v>9075</v>
      </c>
      <c r="E3393" s="114" t="str">
        <f t="shared" si="625"/>
        <v>TRANSFORMADOR MARCA:ITB AGCHI/PT59 AGCHI/PT59</v>
      </c>
      <c r="F3393" s="21" t="s">
        <v>9074</v>
      </c>
      <c r="G3393" s="21" t="s">
        <v>9075</v>
      </c>
      <c r="H3393" s="21" t="s">
        <v>977</v>
      </c>
      <c r="I3393" s="21" t="s">
        <v>976</v>
      </c>
      <c r="J3393" s="21" t="s">
        <v>9074</v>
      </c>
      <c r="K3393" s="119" t="s">
        <v>9073</v>
      </c>
      <c r="L3393" s="119" t="s">
        <v>9072</v>
      </c>
      <c r="M3393" s="21">
        <v>160</v>
      </c>
      <c r="N3393" s="21">
        <v>22</v>
      </c>
      <c r="O3393" s="21">
        <v>0.4</v>
      </c>
      <c r="P3393" s="21">
        <v>3</v>
      </c>
      <c r="Q3393" s="21">
        <v>2010</v>
      </c>
      <c r="R3393" s="21" t="s">
        <v>1109</v>
      </c>
      <c r="S3393" s="21">
        <v>702233</v>
      </c>
      <c r="T3393" s="116">
        <v>572</v>
      </c>
      <c r="U3393" s="111">
        <v>45</v>
      </c>
      <c r="V3393" s="113">
        <f t="shared" si="626"/>
        <v>487.4711111111111</v>
      </c>
      <c r="W3393" s="113">
        <f t="shared" si="627"/>
        <v>84.528888888888901</v>
      </c>
      <c r="X3393" s="112">
        <f t="shared" si="628"/>
        <v>84528.888888888905</v>
      </c>
      <c r="Y3393" s="111"/>
      <c r="Z3393" s="110">
        <f t="shared" si="636"/>
        <v>38</v>
      </c>
      <c r="AA3393" s="109">
        <f t="shared" si="629"/>
        <v>28.6</v>
      </c>
      <c r="AB3393" s="109">
        <f t="shared" si="630"/>
        <v>28600</v>
      </c>
      <c r="AC3393" s="108">
        <f t="shared" si="631"/>
        <v>543.4</v>
      </c>
      <c r="AD3393" s="107">
        <f t="shared" si="632"/>
        <v>2.2222222222222223E-2</v>
      </c>
      <c r="AE3393" s="106">
        <f t="shared" si="633"/>
        <v>12.075555555555555</v>
      </c>
      <c r="AF3393" s="105">
        <f t="shared" si="634"/>
        <v>96.604444444444454</v>
      </c>
      <c r="AG3393" s="105">
        <f t="shared" si="635"/>
        <v>475.39555555555552</v>
      </c>
    </row>
    <row r="3394" spans="1:33" s="88" customFormat="1" x14ac:dyDescent="0.35">
      <c r="A3394" s="21">
        <v>10141103</v>
      </c>
      <c r="B3394" s="115" t="s">
        <v>1665</v>
      </c>
      <c r="C3394" s="115" t="s">
        <v>710</v>
      </c>
      <c r="D3394" s="21" t="s">
        <v>9071</v>
      </c>
      <c r="E3394" s="114" t="str">
        <f t="shared" ref="E3394:E3457" si="637">+CONCATENATE(C3394," ","MARCA:",R3394," ",G3394," ",D3394,)</f>
        <v>TRANSFORMADOR MARCA:ITB AGGDL/PT9 AGGDL/PT9</v>
      </c>
      <c r="F3394" s="21" t="s">
        <v>2955</v>
      </c>
      <c r="G3394" s="21" t="s">
        <v>9071</v>
      </c>
      <c r="H3394" s="21" t="s">
        <v>355</v>
      </c>
      <c r="I3394" s="21" t="s">
        <v>976</v>
      </c>
      <c r="J3394" s="21" t="s">
        <v>9070</v>
      </c>
      <c r="K3394" s="139" t="s">
        <v>9069</v>
      </c>
      <c r="L3394" s="119" t="s">
        <v>9068</v>
      </c>
      <c r="M3394" s="21">
        <v>200</v>
      </c>
      <c r="N3394" s="21">
        <v>22</v>
      </c>
      <c r="O3394" s="21">
        <v>0.4</v>
      </c>
      <c r="P3394" s="21">
        <v>3</v>
      </c>
      <c r="Q3394" s="21">
        <v>2010</v>
      </c>
      <c r="R3394" s="21" t="s">
        <v>1109</v>
      </c>
      <c r="S3394" s="21">
        <v>782278</v>
      </c>
      <c r="T3394" s="116">
        <v>572</v>
      </c>
      <c r="U3394" s="111">
        <v>45</v>
      </c>
      <c r="V3394" s="113">
        <f t="shared" ref="V3394:V3457" si="638">((Z3394/U3394)*(T3394-AA3394))+AA3394</f>
        <v>487.4711111111111</v>
      </c>
      <c r="W3394" s="113">
        <f t="shared" ref="W3394:W3457" si="639">+T3394-V3394</f>
        <v>84.528888888888901</v>
      </c>
      <c r="X3394" s="112">
        <f t="shared" ref="X3394:X3457" si="640">+W3394*1000</f>
        <v>84528.888888888905</v>
      </c>
      <c r="Y3394" s="111"/>
      <c r="Z3394" s="110">
        <f t="shared" si="636"/>
        <v>38</v>
      </c>
      <c r="AA3394" s="109">
        <f t="shared" ref="AA3394:AA3457" si="641">(5/100*T3394)</f>
        <v>28.6</v>
      </c>
      <c r="AB3394" s="109">
        <f t="shared" ref="AB3394:AB3457" si="642">+AA3394*1000</f>
        <v>28600</v>
      </c>
      <c r="AC3394" s="108">
        <f t="shared" ref="AC3394:AC3457" si="643">+T3394-AA3394</f>
        <v>543.4</v>
      </c>
      <c r="AD3394" s="107">
        <f t="shared" ref="AD3394:AD3457" si="644">1/U3394</f>
        <v>2.2222222222222223E-2</v>
      </c>
      <c r="AE3394" s="106">
        <f t="shared" ref="AE3394:AE3457" si="645">+AC3394*AD3394</f>
        <v>12.075555555555555</v>
      </c>
      <c r="AF3394" s="105">
        <f t="shared" ref="AF3394:AF3457" si="646">+T3394-V3394+AE3394</f>
        <v>96.604444444444454</v>
      </c>
      <c r="AG3394" s="105">
        <f t="shared" ref="AG3394:AG3457" si="647">+V3394-AE3394</f>
        <v>475.39555555555552</v>
      </c>
    </row>
    <row r="3395" spans="1:33" s="88" customFormat="1" x14ac:dyDescent="0.35">
      <c r="A3395" s="21">
        <v>10141103</v>
      </c>
      <c r="B3395" s="115" t="s">
        <v>1665</v>
      </c>
      <c r="C3395" s="115" t="s">
        <v>710</v>
      </c>
      <c r="D3395" s="21" t="s">
        <v>9066</v>
      </c>
      <c r="E3395" s="114" t="str">
        <f t="shared" si="637"/>
        <v>TRANSFORMADOR MARCA:ETD AGVDZ/PT1 AGVDZ/PT1</v>
      </c>
      <c r="F3395" s="21" t="s">
        <v>9067</v>
      </c>
      <c r="G3395" s="21" t="s">
        <v>9066</v>
      </c>
      <c r="H3395" s="21" t="s">
        <v>2875</v>
      </c>
      <c r="I3395" s="21" t="s">
        <v>976</v>
      </c>
      <c r="J3395" s="21" t="s">
        <v>9065</v>
      </c>
      <c r="K3395" s="139" t="s">
        <v>9064</v>
      </c>
      <c r="L3395" s="119" t="s">
        <v>9063</v>
      </c>
      <c r="M3395" s="21">
        <v>250</v>
      </c>
      <c r="N3395" s="21">
        <v>22</v>
      </c>
      <c r="O3395" s="21">
        <v>0.4</v>
      </c>
      <c r="P3395" s="21">
        <v>3</v>
      </c>
      <c r="Q3395" s="21">
        <v>2010</v>
      </c>
      <c r="R3395" s="21" t="s">
        <v>9062</v>
      </c>
      <c r="S3395" s="21">
        <v>702254</v>
      </c>
      <c r="T3395" s="116">
        <v>953</v>
      </c>
      <c r="U3395" s="111">
        <v>45</v>
      </c>
      <c r="V3395" s="113">
        <f t="shared" si="638"/>
        <v>812.16777777777781</v>
      </c>
      <c r="W3395" s="113">
        <f t="shared" si="639"/>
        <v>140.83222222222219</v>
      </c>
      <c r="X3395" s="112">
        <f t="shared" si="640"/>
        <v>140832.22222222219</v>
      </c>
      <c r="Y3395" s="111"/>
      <c r="Z3395" s="110">
        <f t="shared" si="636"/>
        <v>38</v>
      </c>
      <c r="AA3395" s="109">
        <f t="shared" si="641"/>
        <v>47.650000000000006</v>
      </c>
      <c r="AB3395" s="109">
        <f t="shared" si="642"/>
        <v>47650.000000000007</v>
      </c>
      <c r="AC3395" s="108">
        <f t="shared" si="643"/>
        <v>905.35</v>
      </c>
      <c r="AD3395" s="107">
        <f t="shared" si="644"/>
        <v>2.2222222222222223E-2</v>
      </c>
      <c r="AE3395" s="106">
        <f t="shared" si="645"/>
        <v>20.11888888888889</v>
      </c>
      <c r="AF3395" s="105">
        <f t="shared" si="646"/>
        <v>160.95111111111106</v>
      </c>
      <c r="AG3395" s="105">
        <f t="shared" si="647"/>
        <v>792.04888888888888</v>
      </c>
    </row>
    <row r="3396" spans="1:33" s="88" customFormat="1" x14ac:dyDescent="0.35">
      <c r="A3396" s="21">
        <v>10141103</v>
      </c>
      <c r="B3396" s="115" t="s">
        <v>1665</v>
      </c>
      <c r="C3396" s="115" t="s">
        <v>710</v>
      </c>
      <c r="D3396" s="21" t="s">
        <v>9060</v>
      </c>
      <c r="E3396" s="114" t="str">
        <f t="shared" si="637"/>
        <v>TRANSFORMADOR MARCA:ITB AGVDZ/PT5 AGVDZ/PT5</v>
      </c>
      <c r="F3396" s="21" t="s">
        <v>9061</v>
      </c>
      <c r="G3396" s="21" t="s">
        <v>9060</v>
      </c>
      <c r="H3396" s="21" t="s">
        <v>2875</v>
      </c>
      <c r="I3396" s="21" t="s">
        <v>976</v>
      </c>
      <c r="J3396" s="21" t="s">
        <v>9059</v>
      </c>
      <c r="K3396" s="139" t="s">
        <v>9058</v>
      </c>
      <c r="L3396" s="119" t="s">
        <v>9057</v>
      </c>
      <c r="M3396" s="21">
        <v>32</v>
      </c>
      <c r="N3396" s="21">
        <v>22</v>
      </c>
      <c r="O3396" s="21">
        <v>0.22</v>
      </c>
      <c r="P3396" s="21">
        <v>1</v>
      </c>
      <c r="Q3396" s="21">
        <v>2010</v>
      </c>
      <c r="R3396" s="21" t="s">
        <v>1109</v>
      </c>
      <c r="S3396" s="21">
        <v>702279</v>
      </c>
      <c r="T3396" s="116">
        <v>433</v>
      </c>
      <c r="U3396" s="111">
        <v>45</v>
      </c>
      <c r="V3396" s="113">
        <f t="shared" si="638"/>
        <v>369.01222222222219</v>
      </c>
      <c r="W3396" s="113">
        <f t="shared" si="639"/>
        <v>63.987777777777808</v>
      </c>
      <c r="X3396" s="112">
        <f t="shared" si="640"/>
        <v>63987.77777777781</v>
      </c>
      <c r="Y3396" s="111"/>
      <c r="Z3396" s="110">
        <f t="shared" si="636"/>
        <v>38</v>
      </c>
      <c r="AA3396" s="109">
        <f t="shared" si="641"/>
        <v>21.650000000000002</v>
      </c>
      <c r="AB3396" s="109">
        <f t="shared" si="642"/>
        <v>21650.000000000004</v>
      </c>
      <c r="AC3396" s="108">
        <f t="shared" si="643"/>
        <v>411.35</v>
      </c>
      <c r="AD3396" s="107">
        <f t="shared" si="644"/>
        <v>2.2222222222222223E-2</v>
      </c>
      <c r="AE3396" s="106">
        <f t="shared" si="645"/>
        <v>9.1411111111111119</v>
      </c>
      <c r="AF3396" s="105">
        <f t="shared" si="646"/>
        <v>73.128888888888923</v>
      </c>
      <c r="AG3396" s="105">
        <f t="shared" si="647"/>
        <v>359.87111111111108</v>
      </c>
    </row>
    <row r="3397" spans="1:33" s="88" customFormat="1" x14ac:dyDescent="0.35">
      <c r="A3397" s="21">
        <v>10141103</v>
      </c>
      <c r="B3397" s="162" t="s">
        <v>1665</v>
      </c>
      <c r="C3397" s="115" t="s">
        <v>710</v>
      </c>
      <c r="D3397" s="124" t="s">
        <v>9056</v>
      </c>
      <c r="E3397" s="114" t="str">
        <f t="shared" si="637"/>
        <v>TRANSFORMADOR MARCA:ITB PTS 261 PTS 261</v>
      </c>
      <c r="F3397" s="124"/>
      <c r="G3397" s="124" t="s">
        <v>9056</v>
      </c>
      <c r="H3397" s="124" t="s">
        <v>324</v>
      </c>
      <c r="I3397" s="124" t="s">
        <v>723</v>
      </c>
      <c r="J3397" s="124"/>
      <c r="K3397" s="142" t="s">
        <v>9055</v>
      </c>
      <c r="L3397" s="142" t="s">
        <v>9054</v>
      </c>
      <c r="M3397" s="124">
        <v>315</v>
      </c>
      <c r="N3397" s="124">
        <v>33</v>
      </c>
      <c r="O3397" s="21">
        <v>0.4</v>
      </c>
      <c r="P3397" s="124" t="s">
        <v>514</v>
      </c>
      <c r="Q3397" s="142">
        <v>2010</v>
      </c>
      <c r="R3397" s="124" t="s">
        <v>1109</v>
      </c>
      <c r="S3397" s="124">
        <v>689587</v>
      </c>
      <c r="T3397" s="116">
        <v>1039</v>
      </c>
      <c r="U3397" s="111">
        <v>45</v>
      </c>
      <c r="V3397" s="113">
        <f t="shared" si="638"/>
        <v>885.45888888888885</v>
      </c>
      <c r="W3397" s="113">
        <f t="shared" si="639"/>
        <v>153.54111111111115</v>
      </c>
      <c r="X3397" s="112">
        <f t="shared" si="640"/>
        <v>153541.11111111115</v>
      </c>
      <c r="Y3397" s="111"/>
      <c r="Z3397" s="110">
        <f t="shared" si="636"/>
        <v>38</v>
      </c>
      <c r="AA3397" s="109">
        <f t="shared" si="641"/>
        <v>51.95</v>
      </c>
      <c r="AB3397" s="109">
        <f t="shared" si="642"/>
        <v>51950</v>
      </c>
      <c r="AC3397" s="108">
        <f t="shared" si="643"/>
        <v>987.05</v>
      </c>
      <c r="AD3397" s="107">
        <f t="shared" si="644"/>
        <v>2.2222222222222223E-2</v>
      </c>
      <c r="AE3397" s="106">
        <f t="shared" si="645"/>
        <v>21.934444444444445</v>
      </c>
      <c r="AF3397" s="105">
        <f t="shared" si="646"/>
        <v>175.47555555555559</v>
      </c>
      <c r="AG3397" s="105">
        <f t="shared" si="647"/>
        <v>863.52444444444438</v>
      </c>
    </row>
    <row r="3398" spans="1:33" s="88" customFormat="1" x14ac:dyDescent="0.35">
      <c r="A3398" s="21">
        <v>10141103</v>
      </c>
      <c r="B3398" s="135" t="s">
        <v>1665</v>
      </c>
      <c r="C3398" s="115" t="s">
        <v>710</v>
      </c>
      <c r="D3398" s="142" t="s">
        <v>8895</v>
      </c>
      <c r="E3398" s="114" t="str">
        <f t="shared" si="637"/>
        <v>TRANSFORMADOR MARCA:POWERTECH PTS 235 PTS 235</v>
      </c>
      <c r="F3398" s="124"/>
      <c r="G3398" s="142" t="s">
        <v>8895</v>
      </c>
      <c r="H3398" s="124" t="s">
        <v>324</v>
      </c>
      <c r="I3398" s="124" t="s">
        <v>9053</v>
      </c>
      <c r="J3398" s="124"/>
      <c r="K3398" s="142" t="s">
        <v>9052</v>
      </c>
      <c r="L3398" s="142" t="s">
        <v>9051</v>
      </c>
      <c r="M3398" s="124">
        <v>500</v>
      </c>
      <c r="N3398" s="124">
        <v>33</v>
      </c>
      <c r="O3398" s="21">
        <v>0.4</v>
      </c>
      <c r="P3398" s="124" t="s">
        <v>514</v>
      </c>
      <c r="Q3398" s="142">
        <v>2010</v>
      </c>
      <c r="R3398" s="124" t="s">
        <v>295</v>
      </c>
      <c r="S3398" s="124" t="s">
        <v>8892</v>
      </c>
      <c r="T3398" s="116">
        <v>1200</v>
      </c>
      <c r="U3398" s="111">
        <v>45</v>
      </c>
      <c r="V3398" s="113">
        <f t="shared" si="638"/>
        <v>1022.6666666666666</v>
      </c>
      <c r="W3398" s="113">
        <f t="shared" si="639"/>
        <v>177.33333333333337</v>
      </c>
      <c r="X3398" s="112">
        <f t="shared" si="640"/>
        <v>177333.33333333337</v>
      </c>
      <c r="Y3398" s="111"/>
      <c r="Z3398" s="110">
        <f t="shared" si="636"/>
        <v>38</v>
      </c>
      <c r="AA3398" s="109">
        <f t="shared" si="641"/>
        <v>60</v>
      </c>
      <c r="AB3398" s="109">
        <f t="shared" si="642"/>
        <v>60000</v>
      </c>
      <c r="AC3398" s="108">
        <f t="shared" si="643"/>
        <v>1140</v>
      </c>
      <c r="AD3398" s="107">
        <f t="shared" si="644"/>
        <v>2.2222222222222223E-2</v>
      </c>
      <c r="AE3398" s="106">
        <f t="shared" si="645"/>
        <v>25.333333333333336</v>
      </c>
      <c r="AF3398" s="105">
        <f t="shared" si="646"/>
        <v>202.66666666666671</v>
      </c>
      <c r="AG3398" s="105">
        <f t="shared" si="647"/>
        <v>997.33333333333326</v>
      </c>
    </row>
    <row r="3399" spans="1:33" s="88" customFormat="1" x14ac:dyDescent="0.35">
      <c r="A3399" s="21">
        <v>10141103</v>
      </c>
      <c r="B3399" s="162" t="s">
        <v>1665</v>
      </c>
      <c r="C3399" s="115" t="s">
        <v>710</v>
      </c>
      <c r="D3399" s="142" t="s">
        <v>9050</v>
      </c>
      <c r="E3399" s="114" t="str">
        <f t="shared" si="637"/>
        <v>TRANSFORMADOR MARCA:POWERTECH PTS 92 PTS 92</v>
      </c>
      <c r="F3399" s="124"/>
      <c r="G3399" s="142" t="s">
        <v>9050</v>
      </c>
      <c r="H3399" s="124" t="s">
        <v>324</v>
      </c>
      <c r="I3399" s="124" t="s">
        <v>2857</v>
      </c>
      <c r="J3399" s="142"/>
      <c r="K3399" s="142" t="s">
        <v>9049</v>
      </c>
      <c r="L3399" s="142" t="s">
        <v>9048</v>
      </c>
      <c r="M3399" s="124">
        <v>315</v>
      </c>
      <c r="N3399" s="124">
        <v>33</v>
      </c>
      <c r="O3399" s="21">
        <v>0.4</v>
      </c>
      <c r="P3399" s="124" t="s">
        <v>514</v>
      </c>
      <c r="Q3399" s="142">
        <v>2010</v>
      </c>
      <c r="R3399" s="142" t="s">
        <v>295</v>
      </c>
      <c r="S3399" s="142" t="s">
        <v>9047</v>
      </c>
      <c r="T3399" s="116">
        <v>1039</v>
      </c>
      <c r="U3399" s="111">
        <v>45</v>
      </c>
      <c r="V3399" s="113">
        <f t="shared" si="638"/>
        <v>885.45888888888885</v>
      </c>
      <c r="W3399" s="113">
        <f t="shared" si="639"/>
        <v>153.54111111111115</v>
      </c>
      <c r="X3399" s="112">
        <f t="shared" si="640"/>
        <v>153541.11111111115</v>
      </c>
      <c r="Y3399" s="111"/>
      <c r="Z3399" s="110">
        <f t="shared" si="636"/>
        <v>38</v>
      </c>
      <c r="AA3399" s="109">
        <f t="shared" si="641"/>
        <v>51.95</v>
      </c>
      <c r="AB3399" s="109">
        <f t="shared" si="642"/>
        <v>51950</v>
      </c>
      <c r="AC3399" s="108">
        <f t="shared" si="643"/>
        <v>987.05</v>
      </c>
      <c r="AD3399" s="107">
        <f t="shared" si="644"/>
        <v>2.2222222222222223E-2</v>
      </c>
      <c r="AE3399" s="106">
        <f t="shared" si="645"/>
        <v>21.934444444444445</v>
      </c>
      <c r="AF3399" s="105">
        <f t="shared" si="646"/>
        <v>175.47555555555559</v>
      </c>
      <c r="AG3399" s="105">
        <f t="shared" si="647"/>
        <v>863.52444444444438</v>
      </c>
    </row>
    <row r="3400" spans="1:33" s="88" customFormat="1" x14ac:dyDescent="0.35">
      <c r="A3400" s="21">
        <v>10141103</v>
      </c>
      <c r="B3400" s="162" t="s">
        <v>1665</v>
      </c>
      <c r="C3400" s="115" t="s">
        <v>710</v>
      </c>
      <c r="D3400" s="170" t="s">
        <v>9046</v>
      </c>
      <c r="E3400" s="114" t="str">
        <f t="shared" si="637"/>
        <v>TRANSFORMADOR MARCA:POWERTECH PTS 398 PTS 398</v>
      </c>
      <c r="F3400" s="124"/>
      <c r="G3400" s="170" t="s">
        <v>9046</v>
      </c>
      <c r="H3400" s="124" t="s">
        <v>324</v>
      </c>
      <c r="I3400" s="124" t="s">
        <v>9045</v>
      </c>
      <c r="J3400" s="142"/>
      <c r="K3400" s="142" t="s">
        <v>9044</v>
      </c>
      <c r="L3400" s="142" t="s">
        <v>9043</v>
      </c>
      <c r="M3400" s="124">
        <v>200</v>
      </c>
      <c r="N3400" s="124">
        <v>33</v>
      </c>
      <c r="O3400" s="21">
        <v>0.4</v>
      </c>
      <c r="P3400" s="124" t="s">
        <v>514</v>
      </c>
      <c r="Q3400" s="142">
        <v>2010</v>
      </c>
      <c r="R3400" s="142" t="s">
        <v>295</v>
      </c>
      <c r="S3400" s="142" t="s">
        <v>9042</v>
      </c>
      <c r="T3400" s="116">
        <v>991</v>
      </c>
      <c r="U3400" s="111">
        <v>45</v>
      </c>
      <c r="V3400" s="113">
        <f t="shared" si="638"/>
        <v>844.55222222222221</v>
      </c>
      <c r="W3400" s="113">
        <f t="shared" si="639"/>
        <v>146.44777777777779</v>
      </c>
      <c r="X3400" s="112">
        <f t="shared" si="640"/>
        <v>146447.77777777778</v>
      </c>
      <c r="Y3400" s="111"/>
      <c r="Z3400" s="110">
        <f t="shared" si="636"/>
        <v>38</v>
      </c>
      <c r="AA3400" s="109">
        <f t="shared" si="641"/>
        <v>49.550000000000004</v>
      </c>
      <c r="AB3400" s="109">
        <f t="shared" si="642"/>
        <v>49550.000000000007</v>
      </c>
      <c r="AC3400" s="108">
        <f t="shared" si="643"/>
        <v>941.45</v>
      </c>
      <c r="AD3400" s="107">
        <f t="shared" si="644"/>
        <v>2.2222222222222223E-2</v>
      </c>
      <c r="AE3400" s="106">
        <f t="shared" si="645"/>
        <v>20.921111111111113</v>
      </c>
      <c r="AF3400" s="105">
        <f t="shared" si="646"/>
        <v>167.3688888888889</v>
      </c>
      <c r="AG3400" s="105">
        <f t="shared" si="647"/>
        <v>823.63111111111107</v>
      </c>
    </row>
    <row r="3401" spans="1:33" s="88" customFormat="1" x14ac:dyDescent="0.35">
      <c r="A3401" s="21">
        <v>10141103</v>
      </c>
      <c r="B3401" s="162" t="s">
        <v>1665</v>
      </c>
      <c r="C3401" s="115" t="s">
        <v>710</v>
      </c>
      <c r="D3401" s="170" t="s">
        <v>9041</v>
      </c>
      <c r="E3401" s="114" t="str">
        <f t="shared" si="637"/>
        <v>TRANSFORMADOR MARCA:POWERTECH PTS19 PTS19</v>
      </c>
      <c r="F3401" s="124"/>
      <c r="G3401" s="170" t="s">
        <v>9041</v>
      </c>
      <c r="H3401" s="124" t="s">
        <v>2791</v>
      </c>
      <c r="I3401" s="21" t="s">
        <v>2790</v>
      </c>
      <c r="J3401" s="21"/>
      <c r="K3401" s="142" t="s">
        <v>9040</v>
      </c>
      <c r="L3401" s="142" t="s">
        <v>9039</v>
      </c>
      <c r="M3401" s="124">
        <v>315</v>
      </c>
      <c r="N3401" s="124">
        <v>33</v>
      </c>
      <c r="O3401" s="21">
        <v>0.4</v>
      </c>
      <c r="P3401" s="124" t="s">
        <v>514</v>
      </c>
      <c r="Q3401" s="142">
        <v>2010</v>
      </c>
      <c r="R3401" s="124" t="s">
        <v>295</v>
      </c>
      <c r="S3401" s="124" t="s">
        <v>9038</v>
      </c>
      <c r="T3401" s="116">
        <v>1039</v>
      </c>
      <c r="U3401" s="111">
        <v>45</v>
      </c>
      <c r="V3401" s="113">
        <f t="shared" si="638"/>
        <v>885.45888888888885</v>
      </c>
      <c r="W3401" s="113">
        <f t="shared" si="639"/>
        <v>153.54111111111115</v>
      </c>
      <c r="X3401" s="112">
        <f t="shared" si="640"/>
        <v>153541.11111111115</v>
      </c>
      <c r="Y3401" s="111"/>
      <c r="Z3401" s="110">
        <f t="shared" si="636"/>
        <v>38</v>
      </c>
      <c r="AA3401" s="109">
        <f t="shared" si="641"/>
        <v>51.95</v>
      </c>
      <c r="AB3401" s="109">
        <f t="shared" si="642"/>
        <v>51950</v>
      </c>
      <c r="AC3401" s="108">
        <f t="shared" si="643"/>
        <v>987.05</v>
      </c>
      <c r="AD3401" s="107">
        <f t="shared" si="644"/>
        <v>2.2222222222222223E-2</v>
      </c>
      <c r="AE3401" s="106">
        <f t="shared" si="645"/>
        <v>21.934444444444445</v>
      </c>
      <c r="AF3401" s="105">
        <f t="shared" si="646"/>
        <v>175.47555555555559</v>
      </c>
      <c r="AG3401" s="105">
        <f t="shared" si="647"/>
        <v>863.52444444444438</v>
      </c>
    </row>
    <row r="3402" spans="1:33" s="88" customFormat="1" x14ac:dyDescent="0.35">
      <c r="A3402" s="21">
        <v>10141103</v>
      </c>
      <c r="B3402" s="162" t="s">
        <v>1665</v>
      </c>
      <c r="C3402" s="115" t="s">
        <v>710</v>
      </c>
      <c r="D3402" s="170" t="s">
        <v>9037</v>
      </c>
      <c r="E3402" s="114" t="str">
        <f t="shared" si="637"/>
        <v>TRANSFORMADOR MARCA:Oil Immersed Distribution Transformers PTS 527 PTS 527</v>
      </c>
      <c r="F3402" s="124"/>
      <c r="G3402" s="170" t="s">
        <v>9037</v>
      </c>
      <c r="H3402" s="124" t="s">
        <v>2791</v>
      </c>
      <c r="I3402" s="21" t="s">
        <v>2790</v>
      </c>
      <c r="J3402" s="21"/>
      <c r="K3402" s="142" t="s">
        <v>9036</v>
      </c>
      <c r="L3402" s="142" t="s">
        <v>9035</v>
      </c>
      <c r="M3402" s="124">
        <v>160</v>
      </c>
      <c r="N3402" s="124">
        <v>33</v>
      </c>
      <c r="O3402" s="21">
        <v>0.4</v>
      </c>
      <c r="P3402" s="124" t="s">
        <v>514</v>
      </c>
      <c r="Q3402" s="124">
        <v>2010</v>
      </c>
      <c r="R3402" s="161" t="s">
        <v>984</v>
      </c>
      <c r="S3402" s="124">
        <v>103341602</v>
      </c>
      <c r="T3402" s="116">
        <v>991</v>
      </c>
      <c r="U3402" s="111">
        <v>45</v>
      </c>
      <c r="V3402" s="113">
        <f t="shared" si="638"/>
        <v>844.55222222222221</v>
      </c>
      <c r="W3402" s="113">
        <f t="shared" si="639"/>
        <v>146.44777777777779</v>
      </c>
      <c r="X3402" s="112">
        <f t="shared" si="640"/>
        <v>146447.77777777778</v>
      </c>
      <c r="Y3402" s="111"/>
      <c r="Z3402" s="110">
        <f t="shared" si="636"/>
        <v>38</v>
      </c>
      <c r="AA3402" s="109">
        <f t="shared" si="641"/>
        <v>49.550000000000004</v>
      </c>
      <c r="AB3402" s="109">
        <f t="shared" si="642"/>
        <v>49550.000000000007</v>
      </c>
      <c r="AC3402" s="108">
        <f t="shared" si="643"/>
        <v>941.45</v>
      </c>
      <c r="AD3402" s="107">
        <f t="shared" si="644"/>
        <v>2.2222222222222223E-2</v>
      </c>
      <c r="AE3402" s="106">
        <f t="shared" si="645"/>
        <v>20.921111111111113</v>
      </c>
      <c r="AF3402" s="105">
        <f t="shared" si="646"/>
        <v>167.3688888888889</v>
      </c>
      <c r="AG3402" s="105">
        <f t="shared" si="647"/>
        <v>823.63111111111107</v>
      </c>
    </row>
    <row r="3403" spans="1:33" s="88" customFormat="1" x14ac:dyDescent="0.35">
      <c r="A3403" s="21">
        <v>10141103</v>
      </c>
      <c r="B3403" s="115" t="s">
        <v>1665</v>
      </c>
      <c r="C3403" s="115" t="s">
        <v>710</v>
      </c>
      <c r="D3403" s="21" t="s">
        <v>9034</v>
      </c>
      <c r="E3403" s="114" t="str">
        <f t="shared" si="637"/>
        <v>TRANSFORMADOR MARCA:Efacec  PT 180</v>
      </c>
      <c r="F3403" s="57" t="s">
        <v>2737</v>
      </c>
      <c r="G3403" s="21"/>
      <c r="H3403" s="21" t="s">
        <v>494</v>
      </c>
      <c r="I3403" s="21"/>
      <c r="J3403" s="21"/>
      <c r="K3403" s="133" t="s">
        <v>9033</v>
      </c>
      <c r="L3403" s="133" t="s">
        <v>9032</v>
      </c>
      <c r="M3403" s="21">
        <v>315</v>
      </c>
      <c r="N3403" s="21">
        <v>33</v>
      </c>
      <c r="O3403" s="21" t="s">
        <v>510</v>
      </c>
      <c r="P3403" s="124" t="s">
        <v>516</v>
      </c>
      <c r="Q3403" s="21">
        <v>2010</v>
      </c>
      <c r="R3403" s="21" t="s">
        <v>535</v>
      </c>
      <c r="S3403" s="21" t="s">
        <v>9031</v>
      </c>
      <c r="T3403" s="116">
        <v>1039</v>
      </c>
      <c r="U3403" s="111">
        <v>45</v>
      </c>
      <c r="V3403" s="113">
        <f t="shared" si="638"/>
        <v>885.45888888888885</v>
      </c>
      <c r="W3403" s="113">
        <f t="shared" si="639"/>
        <v>153.54111111111115</v>
      </c>
      <c r="X3403" s="112">
        <f t="shared" si="640"/>
        <v>153541.11111111115</v>
      </c>
      <c r="Y3403" s="111"/>
      <c r="Z3403" s="110">
        <f t="shared" si="636"/>
        <v>38</v>
      </c>
      <c r="AA3403" s="109">
        <f t="shared" si="641"/>
        <v>51.95</v>
      </c>
      <c r="AB3403" s="109">
        <f t="shared" si="642"/>
        <v>51950</v>
      </c>
      <c r="AC3403" s="108">
        <f t="shared" si="643"/>
        <v>987.05</v>
      </c>
      <c r="AD3403" s="107">
        <f t="shared" si="644"/>
        <v>2.2222222222222223E-2</v>
      </c>
      <c r="AE3403" s="106">
        <f t="shared" si="645"/>
        <v>21.934444444444445</v>
      </c>
      <c r="AF3403" s="105">
        <f t="shared" si="646"/>
        <v>175.47555555555559</v>
      </c>
      <c r="AG3403" s="105">
        <f t="shared" si="647"/>
        <v>863.52444444444438</v>
      </c>
    </row>
    <row r="3404" spans="1:33" s="88" customFormat="1" x14ac:dyDescent="0.35">
      <c r="A3404" s="21">
        <v>10141103</v>
      </c>
      <c r="B3404" s="115" t="s">
        <v>1665</v>
      </c>
      <c r="C3404" s="115" t="s">
        <v>710</v>
      </c>
      <c r="D3404" s="133" t="s">
        <v>9030</v>
      </c>
      <c r="E3404" s="114" t="str">
        <f t="shared" si="637"/>
        <v>TRANSFORMADOR MARCA:Powertech  PT 272R</v>
      </c>
      <c r="F3404" s="57" t="s">
        <v>1217</v>
      </c>
      <c r="G3404" s="21"/>
      <c r="H3404" s="21" t="s">
        <v>494</v>
      </c>
      <c r="I3404" s="21"/>
      <c r="J3404" s="21"/>
      <c r="K3404" s="133" t="s">
        <v>9029</v>
      </c>
      <c r="L3404" s="133" t="s">
        <v>9028</v>
      </c>
      <c r="M3404" s="21">
        <v>200</v>
      </c>
      <c r="N3404" s="21">
        <v>33</v>
      </c>
      <c r="O3404" s="21">
        <v>0.4</v>
      </c>
      <c r="P3404" s="124" t="s">
        <v>516</v>
      </c>
      <c r="Q3404" s="21">
        <v>2010</v>
      </c>
      <c r="R3404" s="21" t="s">
        <v>2362</v>
      </c>
      <c r="S3404" s="21" t="s">
        <v>9027</v>
      </c>
      <c r="T3404" s="116">
        <v>991</v>
      </c>
      <c r="U3404" s="111">
        <v>45</v>
      </c>
      <c r="V3404" s="113">
        <f t="shared" si="638"/>
        <v>844.55222222222221</v>
      </c>
      <c r="W3404" s="113">
        <f t="shared" si="639"/>
        <v>146.44777777777779</v>
      </c>
      <c r="X3404" s="112">
        <f t="shared" si="640"/>
        <v>146447.77777777778</v>
      </c>
      <c r="Y3404" s="111"/>
      <c r="Z3404" s="110">
        <f t="shared" si="636"/>
        <v>38</v>
      </c>
      <c r="AA3404" s="109">
        <f t="shared" si="641"/>
        <v>49.550000000000004</v>
      </c>
      <c r="AB3404" s="109">
        <f t="shared" si="642"/>
        <v>49550.000000000007</v>
      </c>
      <c r="AC3404" s="108">
        <f t="shared" si="643"/>
        <v>941.45</v>
      </c>
      <c r="AD3404" s="107">
        <f t="shared" si="644"/>
        <v>2.2222222222222223E-2</v>
      </c>
      <c r="AE3404" s="106">
        <f t="shared" si="645"/>
        <v>20.921111111111113</v>
      </c>
      <c r="AF3404" s="105">
        <f t="shared" si="646"/>
        <v>167.3688888888889</v>
      </c>
      <c r="AG3404" s="105">
        <f t="shared" si="647"/>
        <v>823.63111111111107</v>
      </c>
    </row>
    <row r="3405" spans="1:33" s="88" customFormat="1" x14ac:dyDescent="0.35">
      <c r="A3405" s="21">
        <v>10141103</v>
      </c>
      <c r="B3405" s="115" t="s">
        <v>1665</v>
      </c>
      <c r="C3405" s="115" t="s">
        <v>710</v>
      </c>
      <c r="D3405" s="133" t="s">
        <v>1224</v>
      </c>
      <c r="E3405" s="114" t="str">
        <f t="shared" si="637"/>
        <v>TRANSFORMADOR MARCA:Powertech  PT 191</v>
      </c>
      <c r="F3405" s="57" t="s">
        <v>119</v>
      </c>
      <c r="G3405" s="21"/>
      <c r="H3405" s="21" t="s">
        <v>494</v>
      </c>
      <c r="I3405" s="21"/>
      <c r="J3405" s="21"/>
      <c r="K3405" s="133" t="s">
        <v>9026</v>
      </c>
      <c r="L3405" s="133" t="s">
        <v>9025</v>
      </c>
      <c r="M3405" s="21">
        <v>200</v>
      </c>
      <c r="N3405" s="21">
        <v>33</v>
      </c>
      <c r="O3405" s="21" t="s">
        <v>510</v>
      </c>
      <c r="P3405" s="124" t="s">
        <v>516</v>
      </c>
      <c r="Q3405" s="21">
        <v>2010</v>
      </c>
      <c r="R3405" s="21" t="s">
        <v>2362</v>
      </c>
      <c r="S3405" s="21" t="s">
        <v>9009</v>
      </c>
      <c r="T3405" s="116">
        <v>991</v>
      </c>
      <c r="U3405" s="111">
        <v>45</v>
      </c>
      <c r="V3405" s="113">
        <f t="shared" si="638"/>
        <v>844.55222222222221</v>
      </c>
      <c r="W3405" s="113">
        <f t="shared" si="639"/>
        <v>146.44777777777779</v>
      </c>
      <c r="X3405" s="112">
        <f t="shared" si="640"/>
        <v>146447.77777777778</v>
      </c>
      <c r="Y3405" s="111"/>
      <c r="Z3405" s="110">
        <f t="shared" si="636"/>
        <v>38</v>
      </c>
      <c r="AA3405" s="109">
        <f t="shared" si="641"/>
        <v>49.550000000000004</v>
      </c>
      <c r="AB3405" s="109">
        <f t="shared" si="642"/>
        <v>49550.000000000007</v>
      </c>
      <c r="AC3405" s="108">
        <f t="shared" si="643"/>
        <v>941.45</v>
      </c>
      <c r="AD3405" s="107">
        <f t="shared" si="644"/>
        <v>2.2222222222222223E-2</v>
      </c>
      <c r="AE3405" s="106">
        <f t="shared" si="645"/>
        <v>20.921111111111113</v>
      </c>
      <c r="AF3405" s="105">
        <f t="shared" si="646"/>
        <v>167.3688888888889</v>
      </c>
      <c r="AG3405" s="105">
        <f t="shared" si="647"/>
        <v>823.63111111111107</v>
      </c>
    </row>
    <row r="3406" spans="1:33" s="88" customFormat="1" x14ac:dyDescent="0.35">
      <c r="A3406" s="21">
        <v>10141103</v>
      </c>
      <c r="B3406" s="115" t="s">
        <v>1665</v>
      </c>
      <c r="C3406" s="115" t="s">
        <v>710</v>
      </c>
      <c r="D3406" s="133" t="s">
        <v>9024</v>
      </c>
      <c r="E3406" s="114" t="str">
        <f t="shared" si="637"/>
        <v>TRANSFORMADOR MARCA:Powertech  PT 385</v>
      </c>
      <c r="F3406" s="57" t="s">
        <v>119</v>
      </c>
      <c r="G3406" s="21"/>
      <c r="H3406" s="21" t="s">
        <v>494</v>
      </c>
      <c r="I3406" s="21"/>
      <c r="J3406" s="21"/>
      <c r="K3406" s="133" t="s">
        <v>9023</v>
      </c>
      <c r="L3406" s="133" t="s">
        <v>9022</v>
      </c>
      <c r="M3406" s="21">
        <v>315</v>
      </c>
      <c r="N3406" s="21">
        <v>33</v>
      </c>
      <c r="O3406" s="21" t="s">
        <v>510</v>
      </c>
      <c r="P3406" s="124" t="s">
        <v>516</v>
      </c>
      <c r="Q3406" s="21">
        <v>2010</v>
      </c>
      <c r="R3406" s="21" t="s">
        <v>2362</v>
      </c>
      <c r="S3406" s="21" t="s">
        <v>9021</v>
      </c>
      <c r="T3406" s="116">
        <v>1039</v>
      </c>
      <c r="U3406" s="111">
        <v>45</v>
      </c>
      <c r="V3406" s="113">
        <f t="shared" si="638"/>
        <v>885.45888888888885</v>
      </c>
      <c r="W3406" s="113">
        <f t="shared" si="639"/>
        <v>153.54111111111115</v>
      </c>
      <c r="X3406" s="112">
        <f t="shared" si="640"/>
        <v>153541.11111111115</v>
      </c>
      <c r="Y3406" s="111"/>
      <c r="Z3406" s="110">
        <f t="shared" si="636"/>
        <v>38</v>
      </c>
      <c r="AA3406" s="109">
        <f t="shared" si="641"/>
        <v>51.95</v>
      </c>
      <c r="AB3406" s="109">
        <f t="shared" si="642"/>
        <v>51950</v>
      </c>
      <c r="AC3406" s="108">
        <f t="shared" si="643"/>
        <v>987.05</v>
      </c>
      <c r="AD3406" s="107">
        <f t="shared" si="644"/>
        <v>2.2222222222222223E-2</v>
      </c>
      <c r="AE3406" s="106">
        <f t="shared" si="645"/>
        <v>21.934444444444445</v>
      </c>
      <c r="AF3406" s="105">
        <f t="shared" si="646"/>
        <v>175.47555555555559</v>
      </c>
      <c r="AG3406" s="105">
        <f t="shared" si="647"/>
        <v>863.52444444444438</v>
      </c>
    </row>
    <row r="3407" spans="1:33" s="88" customFormat="1" x14ac:dyDescent="0.35">
      <c r="A3407" s="21">
        <v>10141103</v>
      </c>
      <c r="B3407" s="115" t="s">
        <v>1665</v>
      </c>
      <c r="C3407" s="115" t="s">
        <v>710</v>
      </c>
      <c r="D3407" s="133" t="s">
        <v>9020</v>
      </c>
      <c r="E3407" s="114" t="str">
        <f t="shared" si="637"/>
        <v>TRANSFORMADOR MARCA:Powertech  PT 156</v>
      </c>
      <c r="F3407" s="57" t="s">
        <v>119</v>
      </c>
      <c r="G3407" s="21"/>
      <c r="H3407" s="21" t="s">
        <v>494</v>
      </c>
      <c r="I3407" s="21"/>
      <c r="J3407" s="21"/>
      <c r="K3407" s="133" t="s">
        <v>9019</v>
      </c>
      <c r="L3407" s="133" t="s">
        <v>9018</v>
      </c>
      <c r="M3407" s="21">
        <v>500</v>
      </c>
      <c r="N3407" s="21">
        <v>33</v>
      </c>
      <c r="O3407" s="21" t="s">
        <v>510</v>
      </c>
      <c r="P3407" s="124" t="s">
        <v>516</v>
      </c>
      <c r="Q3407" s="21">
        <v>2010</v>
      </c>
      <c r="R3407" s="21" t="s">
        <v>2362</v>
      </c>
      <c r="S3407" s="21" t="s">
        <v>9017</v>
      </c>
      <c r="T3407" s="116">
        <v>1200</v>
      </c>
      <c r="U3407" s="111">
        <v>45</v>
      </c>
      <c r="V3407" s="113">
        <f t="shared" si="638"/>
        <v>1022.6666666666666</v>
      </c>
      <c r="W3407" s="113">
        <f t="shared" si="639"/>
        <v>177.33333333333337</v>
      </c>
      <c r="X3407" s="112">
        <f t="shared" si="640"/>
        <v>177333.33333333337</v>
      </c>
      <c r="Y3407" s="111"/>
      <c r="Z3407" s="110">
        <f t="shared" si="636"/>
        <v>38</v>
      </c>
      <c r="AA3407" s="109">
        <f t="shared" si="641"/>
        <v>60</v>
      </c>
      <c r="AB3407" s="109">
        <f t="shared" si="642"/>
        <v>60000</v>
      </c>
      <c r="AC3407" s="108">
        <f t="shared" si="643"/>
        <v>1140</v>
      </c>
      <c r="AD3407" s="107">
        <f t="shared" si="644"/>
        <v>2.2222222222222223E-2</v>
      </c>
      <c r="AE3407" s="106">
        <f t="shared" si="645"/>
        <v>25.333333333333336</v>
      </c>
      <c r="AF3407" s="105">
        <f t="shared" si="646"/>
        <v>202.66666666666671</v>
      </c>
      <c r="AG3407" s="105">
        <f t="shared" si="647"/>
        <v>997.33333333333326</v>
      </c>
    </row>
    <row r="3408" spans="1:33" s="88" customFormat="1" x14ac:dyDescent="0.35">
      <c r="A3408" s="21">
        <v>10141103</v>
      </c>
      <c r="B3408" s="115" t="s">
        <v>1665</v>
      </c>
      <c r="C3408" s="115" t="s">
        <v>710</v>
      </c>
      <c r="D3408" s="133" t="s">
        <v>9016</v>
      </c>
      <c r="E3408" s="114" t="str">
        <f t="shared" si="637"/>
        <v>TRANSFORMADOR MARCA:Powertech  PTS 201</v>
      </c>
      <c r="F3408" s="57" t="s">
        <v>119</v>
      </c>
      <c r="G3408" s="21"/>
      <c r="H3408" s="21" t="s">
        <v>494</v>
      </c>
      <c r="I3408" s="21"/>
      <c r="J3408" s="21"/>
      <c r="K3408" s="133" t="s">
        <v>9015</v>
      </c>
      <c r="L3408" s="133" t="s">
        <v>9014</v>
      </c>
      <c r="M3408" s="21">
        <v>315</v>
      </c>
      <c r="N3408" s="21">
        <v>33</v>
      </c>
      <c r="O3408" s="21" t="s">
        <v>510</v>
      </c>
      <c r="P3408" s="124" t="s">
        <v>516</v>
      </c>
      <c r="Q3408" s="21">
        <v>2010</v>
      </c>
      <c r="R3408" s="21" t="s">
        <v>2362</v>
      </c>
      <c r="S3408" s="21" t="s">
        <v>9013</v>
      </c>
      <c r="T3408" s="116">
        <v>1039</v>
      </c>
      <c r="U3408" s="111">
        <v>45</v>
      </c>
      <c r="V3408" s="113">
        <f t="shared" si="638"/>
        <v>885.45888888888885</v>
      </c>
      <c r="W3408" s="113">
        <f t="shared" si="639"/>
        <v>153.54111111111115</v>
      </c>
      <c r="X3408" s="112">
        <f t="shared" si="640"/>
        <v>153541.11111111115</v>
      </c>
      <c r="Y3408" s="111"/>
      <c r="Z3408" s="110">
        <f t="shared" si="636"/>
        <v>38</v>
      </c>
      <c r="AA3408" s="109">
        <f t="shared" si="641"/>
        <v>51.95</v>
      </c>
      <c r="AB3408" s="109">
        <f t="shared" si="642"/>
        <v>51950</v>
      </c>
      <c r="AC3408" s="108">
        <f t="shared" si="643"/>
        <v>987.05</v>
      </c>
      <c r="AD3408" s="107">
        <f t="shared" si="644"/>
        <v>2.2222222222222223E-2</v>
      </c>
      <c r="AE3408" s="106">
        <f t="shared" si="645"/>
        <v>21.934444444444445</v>
      </c>
      <c r="AF3408" s="105">
        <f t="shared" si="646"/>
        <v>175.47555555555559</v>
      </c>
      <c r="AG3408" s="105">
        <f t="shared" si="647"/>
        <v>863.52444444444438</v>
      </c>
    </row>
    <row r="3409" spans="1:33" s="88" customFormat="1" x14ac:dyDescent="0.35">
      <c r="A3409" s="21">
        <v>10141103</v>
      </c>
      <c r="B3409" s="115" t="s">
        <v>1665</v>
      </c>
      <c r="C3409" s="115" t="s">
        <v>710</v>
      </c>
      <c r="D3409" s="133" t="s">
        <v>9012</v>
      </c>
      <c r="E3409" s="114" t="str">
        <f t="shared" si="637"/>
        <v>TRANSFORMADOR MARCA:Powertech  PTS 540</v>
      </c>
      <c r="F3409" s="57" t="s">
        <v>119</v>
      </c>
      <c r="G3409" s="21"/>
      <c r="H3409" s="21" t="s">
        <v>494</v>
      </c>
      <c r="I3409" s="21"/>
      <c r="J3409" s="21"/>
      <c r="K3409" s="133" t="s">
        <v>9011</v>
      </c>
      <c r="L3409" s="133" t="s">
        <v>9010</v>
      </c>
      <c r="M3409" s="21">
        <v>200</v>
      </c>
      <c r="N3409" s="21">
        <v>33</v>
      </c>
      <c r="O3409" s="21" t="s">
        <v>510</v>
      </c>
      <c r="P3409" s="124" t="s">
        <v>516</v>
      </c>
      <c r="Q3409" s="21">
        <v>2010</v>
      </c>
      <c r="R3409" s="21" t="s">
        <v>2362</v>
      </c>
      <c r="S3409" s="21" t="s">
        <v>9009</v>
      </c>
      <c r="T3409" s="116">
        <v>991</v>
      </c>
      <c r="U3409" s="111">
        <v>45</v>
      </c>
      <c r="V3409" s="113">
        <f t="shared" si="638"/>
        <v>844.55222222222221</v>
      </c>
      <c r="W3409" s="113">
        <f t="shared" si="639"/>
        <v>146.44777777777779</v>
      </c>
      <c r="X3409" s="112">
        <f t="shared" si="640"/>
        <v>146447.77777777778</v>
      </c>
      <c r="Y3409" s="111"/>
      <c r="Z3409" s="110">
        <f t="shared" si="636"/>
        <v>38</v>
      </c>
      <c r="AA3409" s="109">
        <f t="shared" si="641"/>
        <v>49.550000000000004</v>
      </c>
      <c r="AB3409" s="109">
        <f t="shared" si="642"/>
        <v>49550.000000000007</v>
      </c>
      <c r="AC3409" s="108">
        <f t="shared" si="643"/>
        <v>941.45</v>
      </c>
      <c r="AD3409" s="107">
        <f t="shared" si="644"/>
        <v>2.2222222222222223E-2</v>
      </c>
      <c r="AE3409" s="106">
        <f t="shared" si="645"/>
        <v>20.921111111111113</v>
      </c>
      <c r="AF3409" s="105">
        <f t="shared" si="646"/>
        <v>167.3688888888889</v>
      </c>
      <c r="AG3409" s="105">
        <f t="shared" si="647"/>
        <v>823.63111111111107</v>
      </c>
    </row>
    <row r="3410" spans="1:33" s="88" customFormat="1" x14ac:dyDescent="0.35">
      <c r="A3410" s="21">
        <v>10141103</v>
      </c>
      <c r="B3410" s="115" t="s">
        <v>1665</v>
      </c>
      <c r="C3410" s="115" t="s">
        <v>710</v>
      </c>
      <c r="D3410" s="133" t="s">
        <v>9008</v>
      </c>
      <c r="E3410" s="114" t="str">
        <f t="shared" si="637"/>
        <v>TRANSFORMADOR MARCA:Powertech  PT 472</v>
      </c>
      <c r="F3410" s="57" t="s">
        <v>940</v>
      </c>
      <c r="G3410" s="21"/>
      <c r="H3410" s="21" t="s">
        <v>494</v>
      </c>
      <c r="I3410" s="21"/>
      <c r="J3410" s="21"/>
      <c r="K3410" s="133" t="s">
        <v>9007</v>
      </c>
      <c r="L3410" s="133" t="s">
        <v>9006</v>
      </c>
      <c r="M3410" s="21">
        <v>315</v>
      </c>
      <c r="N3410" s="21">
        <v>33</v>
      </c>
      <c r="O3410" s="21" t="s">
        <v>510</v>
      </c>
      <c r="P3410" s="124" t="s">
        <v>516</v>
      </c>
      <c r="Q3410" s="21">
        <v>2010</v>
      </c>
      <c r="R3410" s="21" t="s">
        <v>2362</v>
      </c>
      <c r="S3410" s="21" t="s">
        <v>9005</v>
      </c>
      <c r="T3410" s="116">
        <v>1039</v>
      </c>
      <c r="U3410" s="111">
        <v>45</v>
      </c>
      <c r="V3410" s="113">
        <f t="shared" si="638"/>
        <v>885.45888888888885</v>
      </c>
      <c r="W3410" s="113">
        <f t="shared" si="639"/>
        <v>153.54111111111115</v>
      </c>
      <c r="X3410" s="112">
        <f t="shared" si="640"/>
        <v>153541.11111111115</v>
      </c>
      <c r="Y3410" s="111"/>
      <c r="Z3410" s="110">
        <f t="shared" si="636"/>
        <v>38</v>
      </c>
      <c r="AA3410" s="109">
        <f t="shared" si="641"/>
        <v>51.95</v>
      </c>
      <c r="AB3410" s="109">
        <f t="shared" si="642"/>
        <v>51950</v>
      </c>
      <c r="AC3410" s="108">
        <f t="shared" si="643"/>
        <v>987.05</v>
      </c>
      <c r="AD3410" s="107">
        <f t="shared" si="644"/>
        <v>2.2222222222222223E-2</v>
      </c>
      <c r="AE3410" s="106">
        <f t="shared" si="645"/>
        <v>21.934444444444445</v>
      </c>
      <c r="AF3410" s="105">
        <f t="shared" si="646"/>
        <v>175.47555555555559</v>
      </c>
      <c r="AG3410" s="105">
        <f t="shared" si="647"/>
        <v>863.52444444444438</v>
      </c>
    </row>
    <row r="3411" spans="1:33" s="88" customFormat="1" x14ac:dyDescent="0.35">
      <c r="A3411" s="21">
        <v>10141103</v>
      </c>
      <c r="B3411" s="115" t="s">
        <v>1665</v>
      </c>
      <c r="C3411" s="115" t="s">
        <v>710</v>
      </c>
      <c r="D3411" s="133" t="s">
        <v>1460</v>
      </c>
      <c r="E3411" s="114" t="str">
        <f t="shared" si="637"/>
        <v>TRANSFORMADOR MARCA:i.t.b.  PT 444</v>
      </c>
      <c r="F3411" s="57" t="s">
        <v>2402</v>
      </c>
      <c r="G3411" s="21"/>
      <c r="H3411" s="21" t="s">
        <v>494</v>
      </c>
      <c r="I3411" s="21"/>
      <c r="J3411" s="21"/>
      <c r="K3411" s="133" t="s">
        <v>9004</v>
      </c>
      <c r="L3411" s="133" t="s">
        <v>9003</v>
      </c>
      <c r="M3411" s="21">
        <v>250</v>
      </c>
      <c r="N3411" s="21">
        <v>33</v>
      </c>
      <c r="O3411" s="21" t="s">
        <v>510</v>
      </c>
      <c r="P3411" s="124" t="s">
        <v>516</v>
      </c>
      <c r="Q3411" s="21">
        <v>2010</v>
      </c>
      <c r="R3411" s="21" t="s">
        <v>2427</v>
      </c>
      <c r="S3411" s="21">
        <v>689601</v>
      </c>
      <c r="T3411" s="116">
        <v>991</v>
      </c>
      <c r="U3411" s="111">
        <v>45</v>
      </c>
      <c r="V3411" s="113">
        <f t="shared" si="638"/>
        <v>844.55222222222221</v>
      </c>
      <c r="W3411" s="113">
        <f t="shared" si="639"/>
        <v>146.44777777777779</v>
      </c>
      <c r="X3411" s="112">
        <f t="shared" si="640"/>
        <v>146447.77777777778</v>
      </c>
      <c r="Y3411" s="111"/>
      <c r="Z3411" s="110">
        <f t="shared" si="636"/>
        <v>38</v>
      </c>
      <c r="AA3411" s="109">
        <f t="shared" si="641"/>
        <v>49.550000000000004</v>
      </c>
      <c r="AB3411" s="109">
        <f t="shared" si="642"/>
        <v>49550.000000000007</v>
      </c>
      <c r="AC3411" s="108">
        <f t="shared" si="643"/>
        <v>941.45</v>
      </c>
      <c r="AD3411" s="107">
        <f t="shared" si="644"/>
        <v>2.2222222222222223E-2</v>
      </c>
      <c r="AE3411" s="106">
        <f t="shared" si="645"/>
        <v>20.921111111111113</v>
      </c>
      <c r="AF3411" s="105">
        <f t="shared" si="646"/>
        <v>167.3688888888889</v>
      </c>
      <c r="AG3411" s="105">
        <f t="shared" si="647"/>
        <v>823.63111111111107</v>
      </c>
    </row>
    <row r="3412" spans="1:33" s="88" customFormat="1" x14ac:dyDescent="0.35">
      <c r="A3412" s="21">
        <v>10141103</v>
      </c>
      <c r="B3412" s="115" t="s">
        <v>1665</v>
      </c>
      <c r="C3412" s="115" t="s">
        <v>710</v>
      </c>
      <c r="D3412" s="133" t="s">
        <v>1281</v>
      </c>
      <c r="E3412" s="114" t="str">
        <f t="shared" si="637"/>
        <v>TRANSFORMADOR MARCA:Zewedy Electric  PT 439</v>
      </c>
      <c r="F3412" s="57" t="s">
        <v>2402</v>
      </c>
      <c r="G3412" s="21"/>
      <c r="H3412" s="21" t="s">
        <v>494</v>
      </c>
      <c r="I3412" s="21"/>
      <c r="J3412" s="21"/>
      <c r="K3412" s="133" t="s">
        <v>9002</v>
      </c>
      <c r="L3412" s="133" t="s">
        <v>9001</v>
      </c>
      <c r="M3412" s="21">
        <v>200</v>
      </c>
      <c r="N3412" s="21">
        <v>33</v>
      </c>
      <c r="O3412" s="21" t="s">
        <v>510</v>
      </c>
      <c r="P3412" s="124" t="s">
        <v>516</v>
      </c>
      <c r="Q3412" s="21">
        <v>2010</v>
      </c>
      <c r="R3412" s="21" t="s">
        <v>8977</v>
      </c>
      <c r="S3412" s="21">
        <v>1033420004</v>
      </c>
      <c r="T3412" s="116">
        <v>991</v>
      </c>
      <c r="U3412" s="111">
        <v>45</v>
      </c>
      <c r="V3412" s="113">
        <f t="shared" si="638"/>
        <v>844.55222222222221</v>
      </c>
      <c r="W3412" s="113">
        <f t="shared" si="639"/>
        <v>146.44777777777779</v>
      </c>
      <c r="X3412" s="112">
        <f t="shared" si="640"/>
        <v>146447.77777777778</v>
      </c>
      <c r="Y3412" s="111"/>
      <c r="Z3412" s="110">
        <f t="shared" si="636"/>
        <v>38</v>
      </c>
      <c r="AA3412" s="109">
        <f t="shared" si="641"/>
        <v>49.550000000000004</v>
      </c>
      <c r="AB3412" s="109">
        <f t="shared" si="642"/>
        <v>49550.000000000007</v>
      </c>
      <c r="AC3412" s="108">
        <f t="shared" si="643"/>
        <v>941.45</v>
      </c>
      <c r="AD3412" s="107">
        <f t="shared" si="644"/>
        <v>2.2222222222222223E-2</v>
      </c>
      <c r="AE3412" s="106">
        <f t="shared" si="645"/>
        <v>20.921111111111113</v>
      </c>
      <c r="AF3412" s="105">
        <f t="shared" si="646"/>
        <v>167.3688888888889</v>
      </c>
      <c r="AG3412" s="105">
        <f t="shared" si="647"/>
        <v>823.63111111111107</v>
      </c>
    </row>
    <row r="3413" spans="1:33" s="88" customFormat="1" x14ac:dyDescent="0.35">
      <c r="A3413" s="21">
        <v>10141103</v>
      </c>
      <c r="B3413" s="115" t="s">
        <v>1665</v>
      </c>
      <c r="C3413" s="115" t="s">
        <v>710</v>
      </c>
      <c r="D3413" s="133" t="s">
        <v>5405</v>
      </c>
      <c r="E3413" s="114" t="str">
        <f t="shared" si="637"/>
        <v>TRANSFORMADOR MARCA:Zewedy Electric  PTS 404</v>
      </c>
      <c r="F3413" s="57" t="s">
        <v>2402</v>
      </c>
      <c r="G3413" s="21"/>
      <c r="H3413" s="21" t="s">
        <v>494</v>
      </c>
      <c r="I3413" s="21"/>
      <c r="J3413" s="21"/>
      <c r="K3413" s="133" t="s">
        <v>9000</v>
      </c>
      <c r="L3413" s="133" t="s">
        <v>8999</v>
      </c>
      <c r="M3413" s="21">
        <v>160</v>
      </c>
      <c r="N3413" s="21">
        <v>33</v>
      </c>
      <c r="O3413" s="21" t="s">
        <v>510</v>
      </c>
      <c r="P3413" s="124" t="s">
        <v>516</v>
      </c>
      <c r="Q3413" s="21">
        <v>2010</v>
      </c>
      <c r="R3413" s="21" t="s">
        <v>8977</v>
      </c>
      <c r="S3413" s="21">
        <v>1033418018</v>
      </c>
      <c r="T3413" s="116">
        <v>991</v>
      </c>
      <c r="U3413" s="111">
        <v>45</v>
      </c>
      <c r="V3413" s="113">
        <f t="shared" si="638"/>
        <v>844.55222222222221</v>
      </c>
      <c r="W3413" s="113">
        <f t="shared" si="639"/>
        <v>146.44777777777779</v>
      </c>
      <c r="X3413" s="112">
        <f t="shared" si="640"/>
        <v>146447.77777777778</v>
      </c>
      <c r="Y3413" s="111"/>
      <c r="Z3413" s="110">
        <f t="shared" si="636"/>
        <v>38</v>
      </c>
      <c r="AA3413" s="109">
        <f t="shared" si="641"/>
        <v>49.550000000000004</v>
      </c>
      <c r="AB3413" s="109">
        <f t="shared" si="642"/>
        <v>49550.000000000007</v>
      </c>
      <c r="AC3413" s="108">
        <f t="shared" si="643"/>
        <v>941.45</v>
      </c>
      <c r="AD3413" s="107">
        <f t="shared" si="644"/>
        <v>2.2222222222222223E-2</v>
      </c>
      <c r="AE3413" s="106">
        <f t="shared" si="645"/>
        <v>20.921111111111113</v>
      </c>
      <c r="AF3413" s="105">
        <f t="shared" si="646"/>
        <v>167.3688888888889</v>
      </c>
      <c r="AG3413" s="105">
        <f t="shared" si="647"/>
        <v>823.63111111111107</v>
      </c>
    </row>
    <row r="3414" spans="1:33" s="88" customFormat="1" x14ac:dyDescent="0.35">
      <c r="A3414" s="21">
        <v>10141103</v>
      </c>
      <c r="B3414" s="115" t="s">
        <v>1665</v>
      </c>
      <c r="C3414" s="115" t="s">
        <v>710</v>
      </c>
      <c r="D3414" s="133" t="s">
        <v>8998</v>
      </c>
      <c r="E3414" s="114" t="str">
        <f t="shared" si="637"/>
        <v>TRANSFORMADOR MARCA:Zewedy Electric  PTS 406</v>
      </c>
      <c r="F3414" s="57" t="s">
        <v>2402</v>
      </c>
      <c r="G3414" s="21"/>
      <c r="H3414" s="21" t="s">
        <v>494</v>
      </c>
      <c r="I3414" s="21"/>
      <c r="J3414" s="21"/>
      <c r="K3414" s="133" t="s">
        <v>8997</v>
      </c>
      <c r="L3414" s="133" t="s">
        <v>8996</v>
      </c>
      <c r="M3414" s="21">
        <v>160</v>
      </c>
      <c r="N3414" s="21">
        <v>33</v>
      </c>
      <c r="O3414" s="21" t="s">
        <v>510</v>
      </c>
      <c r="P3414" s="124" t="s">
        <v>516</v>
      </c>
      <c r="Q3414" s="21">
        <v>2010</v>
      </c>
      <c r="R3414" s="21" t="s">
        <v>8977</v>
      </c>
      <c r="S3414" s="21">
        <v>1033416010</v>
      </c>
      <c r="T3414" s="116">
        <v>991</v>
      </c>
      <c r="U3414" s="111">
        <v>45</v>
      </c>
      <c r="V3414" s="113">
        <f t="shared" si="638"/>
        <v>844.55222222222221</v>
      </c>
      <c r="W3414" s="113">
        <f t="shared" si="639"/>
        <v>146.44777777777779</v>
      </c>
      <c r="X3414" s="112">
        <f t="shared" si="640"/>
        <v>146447.77777777778</v>
      </c>
      <c r="Y3414" s="111"/>
      <c r="Z3414" s="110">
        <f t="shared" si="636"/>
        <v>38</v>
      </c>
      <c r="AA3414" s="109">
        <f t="shared" si="641"/>
        <v>49.550000000000004</v>
      </c>
      <c r="AB3414" s="109">
        <f t="shared" si="642"/>
        <v>49550.000000000007</v>
      </c>
      <c r="AC3414" s="108">
        <f t="shared" si="643"/>
        <v>941.45</v>
      </c>
      <c r="AD3414" s="107">
        <f t="shared" si="644"/>
        <v>2.2222222222222223E-2</v>
      </c>
      <c r="AE3414" s="106">
        <f t="shared" si="645"/>
        <v>20.921111111111113</v>
      </c>
      <c r="AF3414" s="105">
        <f t="shared" si="646"/>
        <v>167.3688888888889</v>
      </c>
      <c r="AG3414" s="105">
        <f t="shared" si="647"/>
        <v>823.63111111111107</v>
      </c>
    </row>
    <row r="3415" spans="1:33" s="88" customFormat="1" x14ac:dyDescent="0.35">
      <c r="A3415" s="21">
        <v>10141103</v>
      </c>
      <c r="B3415" s="115" t="s">
        <v>1665</v>
      </c>
      <c r="C3415" s="115" t="s">
        <v>710</v>
      </c>
      <c r="D3415" s="133" t="s">
        <v>8995</v>
      </c>
      <c r="E3415" s="114" t="str">
        <f t="shared" si="637"/>
        <v>TRANSFORMADOR MARCA:i.t.b.  PT 335</v>
      </c>
      <c r="F3415" s="57" t="s">
        <v>2402</v>
      </c>
      <c r="G3415" s="21"/>
      <c r="H3415" s="21" t="s">
        <v>494</v>
      </c>
      <c r="I3415" s="21"/>
      <c r="J3415" s="21"/>
      <c r="K3415" s="133" t="s">
        <v>8994</v>
      </c>
      <c r="L3415" s="133" t="s">
        <v>8993</v>
      </c>
      <c r="M3415" s="21">
        <v>250</v>
      </c>
      <c r="N3415" s="21">
        <v>33</v>
      </c>
      <c r="O3415" s="21" t="s">
        <v>510</v>
      </c>
      <c r="P3415" s="124" t="s">
        <v>516</v>
      </c>
      <c r="Q3415" s="21">
        <v>2010</v>
      </c>
      <c r="R3415" s="21" t="s">
        <v>2427</v>
      </c>
      <c r="S3415" s="21">
        <v>689685</v>
      </c>
      <c r="T3415" s="116">
        <v>991</v>
      </c>
      <c r="U3415" s="111">
        <v>45</v>
      </c>
      <c r="V3415" s="113">
        <f t="shared" si="638"/>
        <v>844.55222222222221</v>
      </c>
      <c r="W3415" s="113">
        <f t="shared" si="639"/>
        <v>146.44777777777779</v>
      </c>
      <c r="X3415" s="112">
        <f t="shared" si="640"/>
        <v>146447.77777777778</v>
      </c>
      <c r="Y3415" s="111"/>
      <c r="Z3415" s="110">
        <f t="shared" si="636"/>
        <v>38</v>
      </c>
      <c r="AA3415" s="109">
        <f t="shared" si="641"/>
        <v>49.550000000000004</v>
      </c>
      <c r="AB3415" s="109">
        <f t="shared" si="642"/>
        <v>49550.000000000007</v>
      </c>
      <c r="AC3415" s="108">
        <f t="shared" si="643"/>
        <v>941.45</v>
      </c>
      <c r="AD3415" s="107">
        <f t="shared" si="644"/>
        <v>2.2222222222222223E-2</v>
      </c>
      <c r="AE3415" s="106">
        <f t="shared" si="645"/>
        <v>20.921111111111113</v>
      </c>
      <c r="AF3415" s="105">
        <f t="shared" si="646"/>
        <v>167.3688888888889</v>
      </c>
      <c r="AG3415" s="105">
        <f t="shared" si="647"/>
        <v>823.63111111111107</v>
      </c>
    </row>
    <row r="3416" spans="1:33" s="88" customFormat="1" x14ac:dyDescent="0.35">
      <c r="A3416" s="21">
        <v>10141103</v>
      </c>
      <c r="B3416" s="115" t="s">
        <v>1665</v>
      </c>
      <c r="C3416" s="115" t="s">
        <v>710</v>
      </c>
      <c r="D3416" s="133" t="s">
        <v>8992</v>
      </c>
      <c r="E3416" s="114" t="str">
        <f t="shared" si="637"/>
        <v>TRANSFORMADOR MARCA:Zewedy Electric  PT 343</v>
      </c>
      <c r="F3416" s="57" t="s">
        <v>2402</v>
      </c>
      <c r="G3416" s="21"/>
      <c r="H3416" s="21" t="s">
        <v>494</v>
      </c>
      <c r="I3416" s="21"/>
      <c r="J3416" s="21"/>
      <c r="K3416" s="133" t="s">
        <v>8991</v>
      </c>
      <c r="L3416" s="133" t="s">
        <v>8990</v>
      </c>
      <c r="M3416" s="21">
        <v>200</v>
      </c>
      <c r="N3416" s="21">
        <v>33</v>
      </c>
      <c r="O3416" s="21" t="s">
        <v>510</v>
      </c>
      <c r="P3416" s="124" t="s">
        <v>516</v>
      </c>
      <c r="Q3416" s="21">
        <v>2010</v>
      </c>
      <c r="R3416" s="21" t="s">
        <v>8977</v>
      </c>
      <c r="S3416" s="21">
        <v>1033420011</v>
      </c>
      <c r="T3416" s="116">
        <v>991</v>
      </c>
      <c r="U3416" s="111">
        <v>45</v>
      </c>
      <c r="V3416" s="113">
        <f t="shared" si="638"/>
        <v>844.55222222222221</v>
      </c>
      <c r="W3416" s="113">
        <f t="shared" si="639"/>
        <v>146.44777777777779</v>
      </c>
      <c r="X3416" s="112">
        <f t="shared" si="640"/>
        <v>146447.77777777778</v>
      </c>
      <c r="Y3416" s="111"/>
      <c r="Z3416" s="110">
        <f t="shared" si="636"/>
        <v>38</v>
      </c>
      <c r="AA3416" s="109">
        <f t="shared" si="641"/>
        <v>49.550000000000004</v>
      </c>
      <c r="AB3416" s="109">
        <f t="shared" si="642"/>
        <v>49550.000000000007</v>
      </c>
      <c r="AC3416" s="108">
        <f t="shared" si="643"/>
        <v>941.45</v>
      </c>
      <c r="AD3416" s="107">
        <f t="shared" si="644"/>
        <v>2.2222222222222223E-2</v>
      </c>
      <c r="AE3416" s="106">
        <f t="shared" si="645"/>
        <v>20.921111111111113</v>
      </c>
      <c r="AF3416" s="105">
        <f t="shared" si="646"/>
        <v>167.3688888888889</v>
      </c>
      <c r="AG3416" s="105">
        <f t="shared" si="647"/>
        <v>823.63111111111107</v>
      </c>
    </row>
    <row r="3417" spans="1:33" s="88" customFormat="1" x14ac:dyDescent="0.35">
      <c r="A3417" s="21">
        <v>10141103</v>
      </c>
      <c r="B3417" s="115" t="s">
        <v>1665</v>
      </c>
      <c r="C3417" s="115" t="s">
        <v>710</v>
      </c>
      <c r="D3417" s="57" t="s">
        <v>8989</v>
      </c>
      <c r="E3417" s="114" t="str">
        <f t="shared" si="637"/>
        <v>TRANSFORMADOR MARCA:i.t.b.  PT 529</v>
      </c>
      <c r="F3417" s="57" t="s">
        <v>2402</v>
      </c>
      <c r="G3417" s="21"/>
      <c r="H3417" s="21" t="s">
        <v>494</v>
      </c>
      <c r="I3417" s="21"/>
      <c r="J3417" s="21"/>
      <c r="K3417" s="133" t="s">
        <v>8988</v>
      </c>
      <c r="L3417" s="133" t="s">
        <v>8987</v>
      </c>
      <c r="M3417" s="21">
        <v>250</v>
      </c>
      <c r="N3417" s="21">
        <v>33</v>
      </c>
      <c r="O3417" s="21" t="s">
        <v>510</v>
      </c>
      <c r="P3417" s="124" t="s">
        <v>516</v>
      </c>
      <c r="Q3417" s="21">
        <v>2010</v>
      </c>
      <c r="R3417" s="21" t="s">
        <v>2427</v>
      </c>
      <c r="S3417" s="21">
        <v>689609</v>
      </c>
      <c r="T3417" s="116">
        <v>991</v>
      </c>
      <c r="U3417" s="111">
        <v>45</v>
      </c>
      <c r="V3417" s="113">
        <f t="shared" si="638"/>
        <v>844.55222222222221</v>
      </c>
      <c r="W3417" s="113">
        <f t="shared" si="639"/>
        <v>146.44777777777779</v>
      </c>
      <c r="X3417" s="112">
        <f t="shared" si="640"/>
        <v>146447.77777777778</v>
      </c>
      <c r="Y3417" s="111"/>
      <c r="Z3417" s="110">
        <f t="shared" si="636"/>
        <v>38</v>
      </c>
      <c r="AA3417" s="109">
        <f t="shared" si="641"/>
        <v>49.550000000000004</v>
      </c>
      <c r="AB3417" s="109">
        <f t="shared" si="642"/>
        <v>49550.000000000007</v>
      </c>
      <c r="AC3417" s="108">
        <f t="shared" si="643"/>
        <v>941.45</v>
      </c>
      <c r="AD3417" s="107">
        <f t="shared" si="644"/>
        <v>2.2222222222222223E-2</v>
      </c>
      <c r="AE3417" s="106">
        <f t="shared" si="645"/>
        <v>20.921111111111113</v>
      </c>
      <c r="AF3417" s="105">
        <f t="shared" si="646"/>
        <v>167.3688888888889</v>
      </c>
      <c r="AG3417" s="105">
        <f t="shared" si="647"/>
        <v>823.63111111111107</v>
      </c>
    </row>
    <row r="3418" spans="1:33" s="88" customFormat="1" x14ac:dyDescent="0.35">
      <c r="A3418" s="21">
        <v>10141103</v>
      </c>
      <c r="B3418" s="115" t="s">
        <v>1665</v>
      </c>
      <c r="C3418" s="115" t="s">
        <v>710</v>
      </c>
      <c r="D3418" s="57" t="s">
        <v>8986</v>
      </c>
      <c r="E3418" s="114" t="str">
        <f t="shared" si="637"/>
        <v>TRANSFORMADOR MARCA:Zewedy Electric  PTS 560</v>
      </c>
      <c r="F3418" s="57" t="s">
        <v>2402</v>
      </c>
      <c r="G3418" s="21"/>
      <c r="H3418" s="21" t="s">
        <v>494</v>
      </c>
      <c r="I3418" s="21"/>
      <c r="J3418" s="21"/>
      <c r="K3418" s="133" t="s">
        <v>8985</v>
      </c>
      <c r="L3418" s="133" t="s">
        <v>8984</v>
      </c>
      <c r="M3418" s="21">
        <v>100</v>
      </c>
      <c r="N3418" s="21">
        <v>33</v>
      </c>
      <c r="O3418" s="21" t="s">
        <v>510</v>
      </c>
      <c r="P3418" s="124" t="s">
        <v>516</v>
      </c>
      <c r="Q3418" s="21">
        <v>2010</v>
      </c>
      <c r="R3418" s="21" t="s">
        <v>8977</v>
      </c>
      <c r="S3418" s="21">
        <v>103341001</v>
      </c>
      <c r="T3418" s="116">
        <v>763</v>
      </c>
      <c r="U3418" s="111">
        <v>45</v>
      </c>
      <c r="V3418" s="113">
        <f t="shared" si="638"/>
        <v>650.2455555555556</v>
      </c>
      <c r="W3418" s="113">
        <f t="shared" si="639"/>
        <v>112.7544444444444</v>
      </c>
      <c r="X3418" s="112">
        <f t="shared" si="640"/>
        <v>112754.44444444441</v>
      </c>
      <c r="Y3418" s="111"/>
      <c r="Z3418" s="110">
        <f t="shared" si="636"/>
        <v>38</v>
      </c>
      <c r="AA3418" s="109">
        <f t="shared" si="641"/>
        <v>38.15</v>
      </c>
      <c r="AB3418" s="109">
        <f t="shared" si="642"/>
        <v>38150</v>
      </c>
      <c r="AC3418" s="108">
        <f t="shared" si="643"/>
        <v>724.85</v>
      </c>
      <c r="AD3418" s="107">
        <f t="shared" si="644"/>
        <v>2.2222222222222223E-2</v>
      </c>
      <c r="AE3418" s="106">
        <f t="shared" si="645"/>
        <v>16.10777777777778</v>
      </c>
      <c r="AF3418" s="105">
        <f t="shared" si="646"/>
        <v>128.86222222222219</v>
      </c>
      <c r="AG3418" s="105">
        <f t="shared" si="647"/>
        <v>634.13777777777784</v>
      </c>
    </row>
    <row r="3419" spans="1:33" s="88" customFormat="1" x14ac:dyDescent="0.35">
      <c r="A3419" s="21">
        <v>10141103</v>
      </c>
      <c r="B3419" s="115" t="s">
        <v>1665</v>
      </c>
      <c r="C3419" s="115" t="s">
        <v>710</v>
      </c>
      <c r="D3419" s="21" t="s">
        <v>8983</v>
      </c>
      <c r="E3419" s="114" t="str">
        <f t="shared" si="637"/>
        <v>TRANSFORMADOR MARCA:i.t.b.  PTS 491</v>
      </c>
      <c r="F3419" s="57" t="s">
        <v>2402</v>
      </c>
      <c r="G3419" s="21"/>
      <c r="H3419" s="21" t="s">
        <v>494</v>
      </c>
      <c r="I3419" s="21"/>
      <c r="J3419" s="21"/>
      <c r="K3419" s="133" t="s">
        <v>8982</v>
      </c>
      <c r="L3419" s="133" t="s">
        <v>8981</v>
      </c>
      <c r="M3419" s="21">
        <v>250</v>
      </c>
      <c r="N3419" s="21">
        <v>33</v>
      </c>
      <c r="O3419" s="21" t="s">
        <v>510</v>
      </c>
      <c r="P3419" s="124" t="s">
        <v>516</v>
      </c>
      <c r="Q3419" s="21">
        <v>2010</v>
      </c>
      <c r="R3419" s="21" t="s">
        <v>2427</v>
      </c>
      <c r="S3419" s="21">
        <v>689612</v>
      </c>
      <c r="T3419" s="116">
        <v>991</v>
      </c>
      <c r="U3419" s="111">
        <v>45</v>
      </c>
      <c r="V3419" s="113">
        <f t="shared" si="638"/>
        <v>844.55222222222221</v>
      </c>
      <c r="W3419" s="113">
        <f t="shared" si="639"/>
        <v>146.44777777777779</v>
      </c>
      <c r="X3419" s="112">
        <f t="shared" si="640"/>
        <v>146447.77777777778</v>
      </c>
      <c r="Y3419" s="111"/>
      <c r="Z3419" s="110">
        <f t="shared" si="636"/>
        <v>38</v>
      </c>
      <c r="AA3419" s="109">
        <f t="shared" si="641"/>
        <v>49.550000000000004</v>
      </c>
      <c r="AB3419" s="109">
        <f t="shared" si="642"/>
        <v>49550.000000000007</v>
      </c>
      <c r="AC3419" s="108">
        <f t="shared" si="643"/>
        <v>941.45</v>
      </c>
      <c r="AD3419" s="107">
        <f t="shared" si="644"/>
        <v>2.2222222222222223E-2</v>
      </c>
      <c r="AE3419" s="106">
        <f t="shared" si="645"/>
        <v>20.921111111111113</v>
      </c>
      <c r="AF3419" s="105">
        <f t="shared" si="646"/>
        <v>167.3688888888889</v>
      </c>
      <c r="AG3419" s="105">
        <f t="shared" si="647"/>
        <v>823.63111111111107</v>
      </c>
    </row>
    <row r="3420" spans="1:33" s="88" customFormat="1" x14ac:dyDescent="0.35">
      <c r="A3420" s="21">
        <v>10141103</v>
      </c>
      <c r="B3420" s="115" t="s">
        <v>1665</v>
      </c>
      <c r="C3420" s="115" t="s">
        <v>710</v>
      </c>
      <c r="D3420" s="21" t="s">
        <v>8980</v>
      </c>
      <c r="E3420" s="114" t="str">
        <f t="shared" si="637"/>
        <v>TRANSFORMADOR MARCA:Zewedy Electric  PTS 816</v>
      </c>
      <c r="F3420" s="57" t="s">
        <v>2402</v>
      </c>
      <c r="G3420" s="21"/>
      <c r="H3420" s="21" t="s">
        <v>494</v>
      </c>
      <c r="I3420" s="21"/>
      <c r="J3420" s="21"/>
      <c r="K3420" s="182" t="s">
        <v>8979</v>
      </c>
      <c r="L3420" s="133" t="s">
        <v>8978</v>
      </c>
      <c r="M3420" s="21">
        <v>200</v>
      </c>
      <c r="N3420" s="21">
        <v>33</v>
      </c>
      <c r="O3420" s="21" t="s">
        <v>510</v>
      </c>
      <c r="P3420" s="124" t="s">
        <v>516</v>
      </c>
      <c r="Q3420" s="21">
        <v>2010</v>
      </c>
      <c r="R3420" s="21" t="s">
        <v>8977</v>
      </c>
      <c r="S3420" s="21">
        <v>103342002</v>
      </c>
      <c r="T3420" s="116">
        <v>991</v>
      </c>
      <c r="U3420" s="111">
        <v>45</v>
      </c>
      <c r="V3420" s="113">
        <f t="shared" si="638"/>
        <v>844.55222222222221</v>
      </c>
      <c r="W3420" s="113">
        <f t="shared" si="639"/>
        <v>146.44777777777779</v>
      </c>
      <c r="X3420" s="112">
        <f t="shared" si="640"/>
        <v>146447.77777777778</v>
      </c>
      <c r="Y3420" s="111"/>
      <c r="Z3420" s="110">
        <f t="shared" si="636"/>
        <v>38</v>
      </c>
      <c r="AA3420" s="109">
        <f t="shared" si="641"/>
        <v>49.550000000000004</v>
      </c>
      <c r="AB3420" s="109">
        <f t="shared" si="642"/>
        <v>49550.000000000007</v>
      </c>
      <c r="AC3420" s="108">
        <f t="shared" si="643"/>
        <v>941.45</v>
      </c>
      <c r="AD3420" s="107">
        <f t="shared" si="644"/>
        <v>2.2222222222222223E-2</v>
      </c>
      <c r="AE3420" s="106">
        <f t="shared" si="645"/>
        <v>20.921111111111113</v>
      </c>
      <c r="AF3420" s="105">
        <f t="shared" si="646"/>
        <v>167.3688888888889</v>
      </c>
      <c r="AG3420" s="105">
        <f t="shared" si="647"/>
        <v>823.63111111111107</v>
      </c>
    </row>
    <row r="3421" spans="1:33" s="88" customFormat="1" x14ac:dyDescent="0.35">
      <c r="A3421" s="21">
        <v>10141103</v>
      </c>
      <c r="B3421" s="115" t="s">
        <v>1665</v>
      </c>
      <c r="C3421" s="115" t="s">
        <v>710</v>
      </c>
      <c r="D3421" s="133" t="s">
        <v>8976</v>
      </c>
      <c r="E3421" s="114" t="str">
        <f t="shared" si="637"/>
        <v>TRANSFORMADOR MARCA:i.t.b.  PT 35 RE</v>
      </c>
      <c r="F3421" s="57" t="s">
        <v>2359</v>
      </c>
      <c r="G3421" s="21"/>
      <c r="H3421" s="21" t="s">
        <v>1695</v>
      </c>
      <c r="I3421" s="21"/>
      <c r="J3421" s="21"/>
      <c r="K3421" s="133" t="s">
        <v>8975</v>
      </c>
      <c r="L3421" s="133" t="s">
        <v>8974</v>
      </c>
      <c r="M3421" s="21">
        <v>250</v>
      </c>
      <c r="N3421" s="21">
        <v>33</v>
      </c>
      <c r="O3421" s="21" t="s">
        <v>510</v>
      </c>
      <c r="P3421" s="124" t="s">
        <v>516</v>
      </c>
      <c r="Q3421" s="21">
        <v>2010</v>
      </c>
      <c r="R3421" s="21" t="s">
        <v>2427</v>
      </c>
      <c r="S3421" s="21">
        <v>689600</v>
      </c>
      <c r="T3421" s="116">
        <v>991</v>
      </c>
      <c r="U3421" s="111">
        <v>45</v>
      </c>
      <c r="V3421" s="113">
        <f t="shared" si="638"/>
        <v>844.55222222222221</v>
      </c>
      <c r="W3421" s="113">
        <f t="shared" si="639"/>
        <v>146.44777777777779</v>
      </c>
      <c r="X3421" s="112">
        <f t="shared" si="640"/>
        <v>146447.77777777778</v>
      </c>
      <c r="Y3421" s="111"/>
      <c r="Z3421" s="110">
        <f t="shared" si="636"/>
        <v>38</v>
      </c>
      <c r="AA3421" s="109">
        <f t="shared" si="641"/>
        <v>49.550000000000004</v>
      </c>
      <c r="AB3421" s="109">
        <f t="shared" si="642"/>
        <v>49550.000000000007</v>
      </c>
      <c r="AC3421" s="108">
        <f t="shared" si="643"/>
        <v>941.45</v>
      </c>
      <c r="AD3421" s="107">
        <f t="shared" si="644"/>
        <v>2.2222222222222223E-2</v>
      </c>
      <c r="AE3421" s="106">
        <f t="shared" si="645"/>
        <v>20.921111111111113</v>
      </c>
      <c r="AF3421" s="105">
        <f t="shared" si="646"/>
        <v>167.3688888888889</v>
      </c>
      <c r="AG3421" s="105">
        <f t="shared" si="647"/>
        <v>823.63111111111107</v>
      </c>
    </row>
    <row r="3422" spans="1:33" s="88" customFormat="1" x14ac:dyDescent="0.35">
      <c r="A3422" s="21">
        <v>10141103</v>
      </c>
      <c r="B3422" s="115" t="s">
        <v>1665</v>
      </c>
      <c r="C3422" s="115" t="s">
        <v>710</v>
      </c>
      <c r="D3422" s="133" t="s">
        <v>8973</v>
      </c>
      <c r="E3422" s="114" t="str">
        <f t="shared" si="637"/>
        <v>TRANSFORMADOR MARCA:i.t.b.  PT 17 RE</v>
      </c>
      <c r="F3422" s="57" t="s">
        <v>2359</v>
      </c>
      <c r="G3422" s="21"/>
      <c r="H3422" s="21" t="s">
        <v>1695</v>
      </c>
      <c r="I3422" s="21"/>
      <c r="J3422" s="21"/>
      <c r="K3422" s="133" t="s">
        <v>8972</v>
      </c>
      <c r="L3422" s="133" t="s">
        <v>8971</v>
      </c>
      <c r="M3422" s="21">
        <v>200</v>
      </c>
      <c r="N3422" s="21">
        <v>33</v>
      </c>
      <c r="O3422" s="21" t="s">
        <v>510</v>
      </c>
      <c r="P3422" s="124" t="s">
        <v>516</v>
      </c>
      <c r="Q3422" s="21">
        <v>2010</v>
      </c>
      <c r="R3422" s="21" t="s">
        <v>2427</v>
      </c>
      <c r="S3422" s="21">
        <v>702273</v>
      </c>
      <c r="T3422" s="116">
        <v>991</v>
      </c>
      <c r="U3422" s="111">
        <v>45</v>
      </c>
      <c r="V3422" s="113">
        <f t="shared" si="638"/>
        <v>844.55222222222221</v>
      </c>
      <c r="W3422" s="113">
        <f t="shared" si="639"/>
        <v>146.44777777777779</v>
      </c>
      <c r="X3422" s="112">
        <f t="shared" si="640"/>
        <v>146447.77777777778</v>
      </c>
      <c r="Y3422" s="111"/>
      <c r="Z3422" s="110">
        <f t="shared" si="636"/>
        <v>38</v>
      </c>
      <c r="AA3422" s="109">
        <f t="shared" si="641"/>
        <v>49.550000000000004</v>
      </c>
      <c r="AB3422" s="109">
        <f t="shared" si="642"/>
        <v>49550.000000000007</v>
      </c>
      <c r="AC3422" s="108">
        <f t="shared" si="643"/>
        <v>941.45</v>
      </c>
      <c r="AD3422" s="107">
        <f t="shared" si="644"/>
        <v>2.2222222222222223E-2</v>
      </c>
      <c r="AE3422" s="106">
        <f t="shared" si="645"/>
        <v>20.921111111111113</v>
      </c>
      <c r="AF3422" s="105">
        <f t="shared" si="646"/>
        <v>167.3688888888889</v>
      </c>
      <c r="AG3422" s="105">
        <f t="shared" si="647"/>
        <v>823.63111111111107</v>
      </c>
    </row>
    <row r="3423" spans="1:33" s="88" customFormat="1" x14ac:dyDescent="0.35">
      <c r="A3423" s="21">
        <v>10141103</v>
      </c>
      <c r="B3423" s="115" t="s">
        <v>1665</v>
      </c>
      <c r="C3423" s="115" t="s">
        <v>710</v>
      </c>
      <c r="D3423" s="133" t="s">
        <v>7548</v>
      </c>
      <c r="E3423" s="114" t="str">
        <f t="shared" si="637"/>
        <v>TRANSFORMADOR MARCA:Powertech  PT 49 RE</v>
      </c>
      <c r="F3423" s="57" t="s">
        <v>2359</v>
      </c>
      <c r="G3423" s="21"/>
      <c r="H3423" s="21" t="s">
        <v>1695</v>
      </c>
      <c r="I3423" s="21"/>
      <c r="J3423" s="21"/>
      <c r="K3423" s="133" t="s">
        <v>8970</v>
      </c>
      <c r="L3423" s="133" t="s">
        <v>8969</v>
      </c>
      <c r="M3423" s="21">
        <v>160</v>
      </c>
      <c r="N3423" s="21">
        <v>33</v>
      </c>
      <c r="O3423" s="21" t="s">
        <v>510</v>
      </c>
      <c r="P3423" s="124" t="s">
        <v>2189</v>
      </c>
      <c r="Q3423" s="21">
        <v>2010</v>
      </c>
      <c r="R3423" s="21" t="s">
        <v>2362</v>
      </c>
      <c r="S3423" s="21" t="s">
        <v>8968</v>
      </c>
      <c r="T3423" s="116">
        <v>991</v>
      </c>
      <c r="U3423" s="111">
        <v>45</v>
      </c>
      <c r="V3423" s="113">
        <f t="shared" si="638"/>
        <v>844.55222222222221</v>
      </c>
      <c r="W3423" s="113">
        <f t="shared" si="639"/>
        <v>146.44777777777779</v>
      </c>
      <c r="X3423" s="112">
        <f t="shared" si="640"/>
        <v>146447.77777777778</v>
      </c>
      <c r="Y3423" s="111"/>
      <c r="Z3423" s="110">
        <f t="shared" si="636"/>
        <v>38</v>
      </c>
      <c r="AA3423" s="109">
        <f t="shared" si="641"/>
        <v>49.550000000000004</v>
      </c>
      <c r="AB3423" s="109">
        <f t="shared" si="642"/>
        <v>49550.000000000007</v>
      </c>
      <c r="AC3423" s="108">
        <f t="shared" si="643"/>
        <v>941.45</v>
      </c>
      <c r="AD3423" s="107">
        <f t="shared" si="644"/>
        <v>2.2222222222222223E-2</v>
      </c>
      <c r="AE3423" s="106">
        <f t="shared" si="645"/>
        <v>20.921111111111113</v>
      </c>
      <c r="AF3423" s="105">
        <f t="shared" si="646"/>
        <v>167.3688888888889</v>
      </c>
      <c r="AG3423" s="105">
        <f t="shared" si="647"/>
        <v>823.63111111111107</v>
      </c>
    </row>
    <row r="3424" spans="1:33" s="88" customFormat="1" x14ac:dyDescent="0.35">
      <c r="A3424" s="21">
        <v>10141103</v>
      </c>
      <c r="B3424" s="115" t="s">
        <v>1665</v>
      </c>
      <c r="C3424" s="115" t="s">
        <v>710</v>
      </c>
      <c r="D3424" s="133" t="s">
        <v>8967</v>
      </c>
      <c r="E3424" s="114" t="str">
        <f t="shared" si="637"/>
        <v>TRANSFORMADOR MARCA:Powertech  PT  62</v>
      </c>
      <c r="F3424" s="57" t="s">
        <v>2350</v>
      </c>
      <c r="G3424" s="21"/>
      <c r="H3424" s="21" t="s">
        <v>1695</v>
      </c>
      <c r="I3424" s="21"/>
      <c r="J3424" s="21"/>
      <c r="K3424" s="133" t="s">
        <v>8966</v>
      </c>
      <c r="L3424" s="133" t="s">
        <v>8965</v>
      </c>
      <c r="M3424" s="21">
        <v>50</v>
      </c>
      <c r="N3424" s="21">
        <v>33</v>
      </c>
      <c r="O3424" s="21">
        <v>0.4</v>
      </c>
      <c r="P3424" s="124" t="s">
        <v>516</v>
      </c>
      <c r="Q3424" s="21">
        <v>2010</v>
      </c>
      <c r="R3424" s="21" t="s">
        <v>2362</v>
      </c>
      <c r="S3424" s="21" t="s">
        <v>8964</v>
      </c>
      <c r="T3424" s="116">
        <v>643</v>
      </c>
      <c r="U3424" s="111">
        <v>45</v>
      </c>
      <c r="V3424" s="113">
        <f t="shared" si="638"/>
        <v>547.97888888888883</v>
      </c>
      <c r="W3424" s="113">
        <f t="shared" si="639"/>
        <v>95.021111111111168</v>
      </c>
      <c r="X3424" s="112">
        <f t="shared" si="640"/>
        <v>95021.111111111168</v>
      </c>
      <c r="Y3424" s="111"/>
      <c r="Z3424" s="110">
        <f t="shared" si="636"/>
        <v>38</v>
      </c>
      <c r="AA3424" s="109">
        <f t="shared" si="641"/>
        <v>32.15</v>
      </c>
      <c r="AB3424" s="109">
        <f t="shared" si="642"/>
        <v>32150</v>
      </c>
      <c r="AC3424" s="108">
        <f t="shared" si="643"/>
        <v>610.85</v>
      </c>
      <c r="AD3424" s="107">
        <f t="shared" si="644"/>
        <v>2.2222222222222223E-2</v>
      </c>
      <c r="AE3424" s="106">
        <f t="shared" si="645"/>
        <v>13.574444444444445</v>
      </c>
      <c r="AF3424" s="105">
        <f t="shared" si="646"/>
        <v>108.59555555555562</v>
      </c>
      <c r="AG3424" s="105">
        <f t="shared" si="647"/>
        <v>534.40444444444438</v>
      </c>
    </row>
    <row r="3425" spans="1:33" s="88" customFormat="1" x14ac:dyDescent="0.35">
      <c r="A3425" s="21">
        <v>10141103</v>
      </c>
      <c r="B3425" s="115" t="s">
        <v>1665</v>
      </c>
      <c r="C3425" s="115" t="s">
        <v>710</v>
      </c>
      <c r="D3425" s="133" t="s">
        <v>8963</v>
      </c>
      <c r="E3425" s="114" t="str">
        <f t="shared" si="637"/>
        <v>TRANSFORMADOR MARCA:Powertech  PT 10</v>
      </c>
      <c r="F3425" s="57" t="s">
        <v>2350</v>
      </c>
      <c r="G3425" s="21"/>
      <c r="H3425" s="21" t="s">
        <v>1695</v>
      </c>
      <c r="I3425" s="21"/>
      <c r="J3425" s="21"/>
      <c r="K3425" s="133" t="s">
        <v>8962</v>
      </c>
      <c r="L3425" s="133" t="s">
        <v>8961</v>
      </c>
      <c r="M3425" s="21">
        <v>100</v>
      </c>
      <c r="N3425" s="21">
        <v>33</v>
      </c>
      <c r="O3425" s="21" t="s">
        <v>510</v>
      </c>
      <c r="P3425" s="124" t="s">
        <v>516</v>
      </c>
      <c r="Q3425" s="21">
        <v>2010</v>
      </c>
      <c r="R3425" s="21" t="s">
        <v>2362</v>
      </c>
      <c r="S3425" s="21" t="s">
        <v>8960</v>
      </c>
      <c r="T3425" s="116">
        <v>763</v>
      </c>
      <c r="U3425" s="111">
        <v>45</v>
      </c>
      <c r="V3425" s="113">
        <f t="shared" si="638"/>
        <v>650.2455555555556</v>
      </c>
      <c r="W3425" s="113">
        <f t="shared" si="639"/>
        <v>112.7544444444444</v>
      </c>
      <c r="X3425" s="112">
        <f t="shared" si="640"/>
        <v>112754.44444444441</v>
      </c>
      <c r="Y3425" s="111"/>
      <c r="Z3425" s="110">
        <f t="shared" si="636"/>
        <v>38</v>
      </c>
      <c r="AA3425" s="109">
        <f t="shared" si="641"/>
        <v>38.15</v>
      </c>
      <c r="AB3425" s="109">
        <f t="shared" si="642"/>
        <v>38150</v>
      </c>
      <c r="AC3425" s="108">
        <f t="shared" si="643"/>
        <v>724.85</v>
      </c>
      <c r="AD3425" s="107">
        <f t="shared" si="644"/>
        <v>2.2222222222222223E-2</v>
      </c>
      <c r="AE3425" s="106">
        <f t="shared" si="645"/>
        <v>16.10777777777778</v>
      </c>
      <c r="AF3425" s="105">
        <f t="shared" si="646"/>
        <v>128.86222222222219</v>
      </c>
      <c r="AG3425" s="105">
        <f t="shared" si="647"/>
        <v>634.13777777777784</v>
      </c>
    </row>
    <row r="3426" spans="1:33" s="88" customFormat="1" x14ac:dyDescent="0.35">
      <c r="A3426" s="21">
        <v>10141103</v>
      </c>
      <c r="B3426" s="115" t="s">
        <v>1665</v>
      </c>
      <c r="C3426" s="115" t="s">
        <v>710</v>
      </c>
      <c r="D3426" s="133" t="s">
        <v>8959</v>
      </c>
      <c r="E3426" s="114" t="str">
        <f t="shared" si="637"/>
        <v>TRANSFORMADOR MARCA:Desta Power Malta  PT 7</v>
      </c>
      <c r="F3426" s="57" t="s">
        <v>2350</v>
      </c>
      <c r="G3426" s="21"/>
      <c r="H3426" s="21" t="s">
        <v>1695</v>
      </c>
      <c r="I3426" s="21"/>
      <c r="J3426" s="21"/>
      <c r="K3426" s="133" t="s">
        <v>8958</v>
      </c>
      <c r="L3426" s="133" t="s">
        <v>8957</v>
      </c>
      <c r="M3426" s="21">
        <v>100</v>
      </c>
      <c r="N3426" s="21">
        <v>33</v>
      </c>
      <c r="O3426" s="21" t="s">
        <v>510</v>
      </c>
      <c r="P3426" s="124" t="s">
        <v>516</v>
      </c>
      <c r="Q3426" s="21">
        <v>2010</v>
      </c>
      <c r="R3426" s="21" t="s">
        <v>2412</v>
      </c>
      <c r="S3426" s="21" t="s">
        <v>8956</v>
      </c>
      <c r="T3426" s="116">
        <v>763</v>
      </c>
      <c r="U3426" s="111">
        <v>45</v>
      </c>
      <c r="V3426" s="113">
        <f t="shared" si="638"/>
        <v>650.2455555555556</v>
      </c>
      <c r="W3426" s="113">
        <f t="shared" si="639"/>
        <v>112.7544444444444</v>
      </c>
      <c r="X3426" s="112">
        <f t="shared" si="640"/>
        <v>112754.44444444441</v>
      </c>
      <c r="Y3426" s="111"/>
      <c r="Z3426" s="110">
        <f t="shared" si="636"/>
        <v>38</v>
      </c>
      <c r="AA3426" s="109">
        <f t="shared" si="641"/>
        <v>38.15</v>
      </c>
      <c r="AB3426" s="109">
        <f t="shared" si="642"/>
        <v>38150</v>
      </c>
      <c r="AC3426" s="108">
        <f t="shared" si="643"/>
        <v>724.85</v>
      </c>
      <c r="AD3426" s="107">
        <f t="shared" si="644"/>
        <v>2.2222222222222223E-2</v>
      </c>
      <c r="AE3426" s="106">
        <f t="shared" si="645"/>
        <v>16.10777777777778</v>
      </c>
      <c r="AF3426" s="105">
        <f t="shared" si="646"/>
        <v>128.86222222222219</v>
      </c>
      <c r="AG3426" s="105">
        <f t="shared" si="647"/>
        <v>634.13777777777784</v>
      </c>
    </row>
    <row r="3427" spans="1:33" s="88" customFormat="1" x14ac:dyDescent="0.35">
      <c r="A3427" s="21">
        <v>10141103</v>
      </c>
      <c r="B3427" s="115" t="s">
        <v>1665</v>
      </c>
      <c r="C3427" s="115" t="s">
        <v>710</v>
      </c>
      <c r="D3427" s="133" t="s">
        <v>8955</v>
      </c>
      <c r="E3427" s="114" t="str">
        <f t="shared" si="637"/>
        <v>TRANSFORMADOR MARCA:i.t.b.  PT 22</v>
      </c>
      <c r="F3427" s="57" t="s">
        <v>2350</v>
      </c>
      <c r="G3427" s="21"/>
      <c r="H3427" s="21" t="s">
        <v>1695</v>
      </c>
      <c r="I3427" s="21"/>
      <c r="J3427" s="21"/>
      <c r="K3427" s="133" t="s">
        <v>8954</v>
      </c>
      <c r="L3427" s="133" t="s">
        <v>8953</v>
      </c>
      <c r="M3427" s="21">
        <v>32</v>
      </c>
      <c r="N3427" s="21">
        <v>33</v>
      </c>
      <c r="O3427" s="21">
        <v>0.23100000000000001</v>
      </c>
      <c r="P3427" s="124" t="s">
        <v>2189</v>
      </c>
      <c r="Q3427" s="21">
        <v>2010</v>
      </c>
      <c r="R3427" s="21" t="s">
        <v>2427</v>
      </c>
      <c r="S3427" s="21">
        <v>787204</v>
      </c>
      <c r="T3427" s="116">
        <v>643</v>
      </c>
      <c r="U3427" s="111">
        <v>45</v>
      </c>
      <c r="V3427" s="113">
        <f t="shared" si="638"/>
        <v>547.97888888888883</v>
      </c>
      <c r="W3427" s="113">
        <f t="shared" si="639"/>
        <v>95.021111111111168</v>
      </c>
      <c r="X3427" s="112">
        <f t="shared" si="640"/>
        <v>95021.111111111168</v>
      </c>
      <c r="Y3427" s="111"/>
      <c r="Z3427" s="110">
        <f t="shared" si="636"/>
        <v>38</v>
      </c>
      <c r="AA3427" s="109">
        <f t="shared" si="641"/>
        <v>32.15</v>
      </c>
      <c r="AB3427" s="109">
        <f t="shared" si="642"/>
        <v>32150</v>
      </c>
      <c r="AC3427" s="108">
        <f t="shared" si="643"/>
        <v>610.85</v>
      </c>
      <c r="AD3427" s="107">
        <f t="shared" si="644"/>
        <v>2.2222222222222223E-2</v>
      </c>
      <c r="AE3427" s="106">
        <f t="shared" si="645"/>
        <v>13.574444444444445</v>
      </c>
      <c r="AF3427" s="105">
        <f t="shared" si="646"/>
        <v>108.59555555555562</v>
      </c>
      <c r="AG3427" s="105">
        <f t="shared" si="647"/>
        <v>534.40444444444438</v>
      </c>
    </row>
    <row r="3428" spans="1:33" s="88" customFormat="1" x14ac:dyDescent="0.35">
      <c r="A3428" s="21">
        <v>10141103</v>
      </c>
      <c r="B3428" s="115" t="s">
        <v>1665</v>
      </c>
      <c r="C3428" s="115" t="s">
        <v>710</v>
      </c>
      <c r="D3428" s="57" t="s">
        <v>8952</v>
      </c>
      <c r="E3428" s="114" t="str">
        <f t="shared" si="637"/>
        <v>TRANSFORMADOR MARCA:GEC Alstom  PT 13 RG</v>
      </c>
      <c r="F3428" s="21" t="s">
        <v>3540</v>
      </c>
      <c r="G3428" s="21"/>
      <c r="H3428" s="21" t="s">
        <v>1695</v>
      </c>
      <c r="I3428" s="21"/>
      <c r="J3428" s="21"/>
      <c r="K3428" s="133" t="s">
        <v>8951</v>
      </c>
      <c r="L3428" s="133" t="s">
        <v>8950</v>
      </c>
      <c r="M3428" s="21">
        <v>200</v>
      </c>
      <c r="N3428" s="21">
        <v>11</v>
      </c>
      <c r="O3428" s="21">
        <v>0.4</v>
      </c>
      <c r="P3428" s="124" t="s">
        <v>516</v>
      </c>
      <c r="Q3428" s="21">
        <v>2010</v>
      </c>
      <c r="R3428" s="21" t="s">
        <v>8430</v>
      </c>
      <c r="S3428" s="21" t="s">
        <v>8949</v>
      </c>
      <c r="T3428" s="116">
        <v>572</v>
      </c>
      <c r="U3428" s="111">
        <v>45</v>
      </c>
      <c r="V3428" s="113">
        <f t="shared" si="638"/>
        <v>487.4711111111111</v>
      </c>
      <c r="W3428" s="113">
        <f t="shared" si="639"/>
        <v>84.528888888888901</v>
      </c>
      <c r="X3428" s="112">
        <f t="shared" si="640"/>
        <v>84528.888888888905</v>
      </c>
      <c r="Y3428" s="111"/>
      <c r="Z3428" s="110">
        <f t="shared" ref="Z3428:Z3491" si="648">(U3428-(2017-Q3428))</f>
        <v>38</v>
      </c>
      <c r="AA3428" s="109">
        <f t="shared" si="641"/>
        <v>28.6</v>
      </c>
      <c r="AB3428" s="109">
        <f t="shared" si="642"/>
        <v>28600</v>
      </c>
      <c r="AC3428" s="108">
        <f t="shared" si="643"/>
        <v>543.4</v>
      </c>
      <c r="AD3428" s="107">
        <f t="shared" si="644"/>
        <v>2.2222222222222223E-2</v>
      </c>
      <c r="AE3428" s="106">
        <f t="shared" si="645"/>
        <v>12.075555555555555</v>
      </c>
      <c r="AF3428" s="105">
        <f t="shared" si="646"/>
        <v>96.604444444444454</v>
      </c>
      <c r="AG3428" s="105">
        <f t="shared" si="647"/>
        <v>475.39555555555552</v>
      </c>
    </row>
    <row r="3429" spans="1:33" s="88" customFormat="1" x14ac:dyDescent="0.35">
      <c r="A3429" s="21">
        <v>10141103</v>
      </c>
      <c r="B3429" s="115" t="s">
        <v>1665</v>
      </c>
      <c r="C3429" s="115" t="s">
        <v>710</v>
      </c>
      <c r="D3429" s="21" t="s">
        <v>8948</v>
      </c>
      <c r="E3429" s="114" t="str">
        <f t="shared" si="637"/>
        <v>TRANSFORMADOR MARCA:i.t.b.  PT 27 RG</v>
      </c>
      <c r="F3429" s="21" t="s">
        <v>3540</v>
      </c>
      <c r="G3429" s="21"/>
      <c r="H3429" s="21" t="s">
        <v>1695</v>
      </c>
      <c r="I3429" s="21"/>
      <c r="J3429" s="57"/>
      <c r="K3429" s="133" t="s">
        <v>8947</v>
      </c>
      <c r="L3429" s="133" t="s">
        <v>8946</v>
      </c>
      <c r="M3429" s="21">
        <v>160</v>
      </c>
      <c r="N3429" s="21">
        <v>11</v>
      </c>
      <c r="O3429" s="21">
        <v>0.4</v>
      </c>
      <c r="P3429" s="124" t="s">
        <v>516</v>
      </c>
      <c r="Q3429" s="57">
        <v>2010</v>
      </c>
      <c r="R3429" s="21" t="s">
        <v>2427</v>
      </c>
      <c r="S3429" s="57">
        <v>644485</v>
      </c>
      <c r="T3429" s="116">
        <v>572</v>
      </c>
      <c r="U3429" s="111">
        <v>45</v>
      </c>
      <c r="V3429" s="113">
        <f t="shared" si="638"/>
        <v>487.4711111111111</v>
      </c>
      <c r="W3429" s="113">
        <f t="shared" si="639"/>
        <v>84.528888888888901</v>
      </c>
      <c r="X3429" s="112">
        <f t="shared" si="640"/>
        <v>84528.888888888905</v>
      </c>
      <c r="Y3429" s="111"/>
      <c r="Z3429" s="110">
        <f t="shared" si="648"/>
        <v>38</v>
      </c>
      <c r="AA3429" s="109">
        <f t="shared" si="641"/>
        <v>28.6</v>
      </c>
      <c r="AB3429" s="109">
        <f t="shared" si="642"/>
        <v>28600</v>
      </c>
      <c r="AC3429" s="108">
        <f t="shared" si="643"/>
        <v>543.4</v>
      </c>
      <c r="AD3429" s="107">
        <f t="shared" si="644"/>
        <v>2.2222222222222223E-2</v>
      </c>
      <c r="AE3429" s="106">
        <f t="shared" si="645"/>
        <v>12.075555555555555</v>
      </c>
      <c r="AF3429" s="105">
        <f t="shared" si="646"/>
        <v>96.604444444444454</v>
      </c>
      <c r="AG3429" s="105">
        <f t="shared" si="647"/>
        <v>475.39555555555552</v>
      </c>
    </row>
    <row r="3430" spans="1:33" s="88" customFormat="1" x14ac:dyDescent="0.35">
      <c r="A3430" s="21">
        <v>10141103</v>
      </c>
      <c r="B3430" s="115" t="s">
        <v>1665</v>
      </c>
      <c r="C3430" s="115" t="s">
        <v>710</v>
      </c>
      <c r="D3430" s="21" t="s">
        <v>8945</v>
      </c>
      <c r="E3430" s="114" t="str">
        <f t="shared" si="637"/>
        <v>TRANSFORMADOR MARCA:Efacec  PT 26 RG</v>
      </c>
      <c r="F3430" s="21" t="s">
        <v>3540</v>
      </c>
      <c r="G3430" s="21"/>
      <c r="H3430" s="21" t="s">
        <v>1695</v>
      </c>
      <c r="I3430" s="21"/>
      <c r="J3430" s="57"/>
      <c r="K3430" s="133" t="s">
        <v>8944</v>
      </c>
      <c r="L3430" s="133" t="s">
        <v>8943</v>
      </c>
      <c r="M3430" s="21">
        <v>200</v>
      </c>
      <c r="N3430" s="21">
        <v>11</v>
      </c>
      <c r="O3430" s="21">
        <v>0.4</v>
      </c>
      <c r="P3430" s="124" t="s">
        <v>516</v>
      </c>
      <c r="Q3430" s="57">
        <v>2010</v>
      </c>
      <c r="R3430" s="21" t="s">
        <v>535</v>
      </c>
      <c r="S3430" s="57" t="s">
        <v>332</v>
      </c>
      <c r="T3430" s="116">
        <v>572</v>
      </c>
      <c r="U3430" s="111">
        <v>45</v>
      </c>
      <c r="V3430" s="113">
        <f t="shared" si="638"/>
        <v>487.4711111111111</v>
      </c>
      <c r="W3430" s="113">
        <f t="shared" si="639"/>
        <v>84.528888888888901</v>
      </c>
      <c r="X3430" s="112">
        <f t="shared" si="640"/>
        <v>84528.888888888905</v>
      </c>
      <c r="Y3430" s="111"/>
      <c r="Z3430" s="110">
        <f t="shared" si="648"/>
        <v>38</v>
      </c>
      <c r="AA3430" s="109">
        <f t="shared" si="641"/>
        <v>28.6</v>
      </c>
      <c r="AB3430" s="109">
        <f t="shared" si="642"/>
        <v>28600</v>
      </c>
      <c r="AC3430" s="108">
        <f t="shared" si="643"/>
        <v>543.4</v>
      </c>
      <c r="AD3430" s="107">
        <f t="shared" si="644"/>
        <v>2.2222222222222223E-2</v>
      </c>
      <c r="AE3430" s="106">
        <f t="shared" si="645"/>
        <v>12.075555555555555</v>
      </c>
      <c r="AF3430" s="105">
        <f t="shared" si="646"/>
        <v>96.604444444444454</v>
      </c>
      <c r="AG3430" s="105">
        <f t="shared" si="647"/>
        <v>475.39555555555552</v>
      </c>
    </row>
    <row r="3431" spans="1:33" s="88" customFormat="1" x14ac:dyDescent="0.35">
      <c r="A3431" s="21">
        <v>10141103</v>
      </c>
      <c r="B3431" s="115" t="s">
        <v>1665</v>
      </c>
      <c r="C3431" s="115" t="s">
        <v>710</v>
      </c>
      <c r="D3431" s="21" t="s">
        <v>8942</v>
      </c>
      <c r="E3431" s="114" t="str">
        <f t="shared" si="637"/>
        <v>TRANSFORMADOR MARCA:REVIVE  PT 31 RG</v>
      </c>
      <c r="F3431" s="21" t="s">
        <v>3540</v>
      </c>
      <c r="G3431" s="21"/>
      <c r="H3431" s="21" t="s">
        <v>1695</v>
      </c>
      <c r="I3431" s="21"/>
      <c r="J3431" s="57"/>
      <c r="K3431" s="133" t="s">
        <v>8941</v>
      </c>
      <c r="L3431" s="133" t="s">
        <v>8940</v>
      </c>
      <c r="M3431" s="21">
        <v>100</v>
      </c>
      <c r="N3431" s="21">
        <v>11</v>
      </c>
      <c r="O3431" s="21">
        <v>0.4</v>
      </c>
      <c r="P3431" s="124" t="s">
        <v>516</v>
      </c>
      <c r="Q3431" s="57">
        <v>2010</v>
      </c>
      <c r="R3431" s="21" t="s">
        <v>1097</v>
      </c>
      <c r="S3431" s="57" t="s">
        <v>8939</v>
      </c>
      <c r="T3431" s="116">
        <v>445</v>
      </c>
      <c r="U3431" s="111">
        <v>45</v>
      </c>
      <c r="V3431" s="113">
        <f t="shared" si="638"/>
        <v>379.23888888888888</v>
      </c>
      <c r="W3431" s="113">
        <f t="shared" si="639"/>
        <v>65.76111111111112</v>
      </c>
      <c r="X3431" s="112">
        <f t="shared" si="640"/>
        <v>65761.111111111124</v>
      </c>
      <c r="Y3431" s="111"/>
      <c r="Z3431" s="110">
        <f t="shared" si="648"/>
        <v>38</v>
      </c>
      <c r="AA3431" s="109">
        <f t="shared" si="641"/>
        <v>22.25</v>
      </c>
      <c r="AB3431" s="109">
        <f t="shared" si="642"/>
        <v>22250</v>
      </c>
      <c r="AC3431" s="108">
        <f t="shared" si="643"/>
        <v>422.75</v>
      </c>
      <c r="AD3431" s="107">
        <f t="shared" si="644"/>
        <v>2.2222222222222223E-2</v>
      </c>
      <c r="AE3431" s="106">
        <f t="shared" si="645"/>
        <v>9.3944444444444439</v>
      </c>
      <c r="AF3431" s="105">
        <f t="shared" si="646"/>
        <v>75.155555555555566</v>
      </c>
      <c r="AG3431" s="105">
        <f t="shared" si="647"/>
        <v>369.84444444444443</v>
      </c>
    </row>
    <row r="3432" spans="1:33" s="88" customFormat="1" x14ac:dyDescent="0.35">
      <c r="A3432" s="21">
        <v>10141103</v>
      </c>
      <c r="B3432" s="115" t="s">
        <v>1665</v>
      </c>
      <c r="C3432" s="115" t="s">
        <v>710</v>
      </c>
      <c r="D3432" s="21" t="s">
        <v>8938</v>
      </c>
      <c r="E3432" s="114" t="str">
        <f t="shared" si="637"/>
        <v>TRANSFORMADOR MARCA:REVIVE  PT 20 RG</v>
      </c>
      <c r="F3432" s="21" t="s">
        <v>3540</v>
      </c>
      <c r="G3432" s="21"/>
      <c r="H3432" s="21" t="s">
        <v>1695</v>
      </c>
      <c r="I3432" s="21"/>
      <c r="J3432" s="57"/>
      <c r="K3432" s="133" t="s">
        <v>8937</v>
      </c>
      <c r="L3432" s="133" t="s">
        <v>8936</v>
      </c>
      <c r="M3432" s="21">
        <v>100</v>
      </c>
      <c r="N3432" s="21">
        <v>11</v>
      </c>
      <c r="O3432" s="21">
        <v>0.4</v>
      </c>
      <c r="P3432" s="124" t="s">
        <v>516</v>
      </c>
      <c r="Q3432" s="57">
        <v>2010</v>
      </c>
      <c r="R3432" s="21" t="s">
        <v>1097</v>
      </c>
      <c r="S3432" s="57" t="s">
        <v>8935</v>
      </c>
      <c r="T3432" s="116">
        <v>445</v>
      </c>
      <c r="U3432" s="111">
        <v>45</v>
      </c>
      <c r="V3432" s="113">
        <f t="shared" si="638"/>
        <v>379.23888888888888</v>
      </c>
      <c r="W3432" s="113">
        <f t="shared" si="639"/>
        <v>65.76111111111112</v>
      </c>
      <c r="X3432" s="112">
        <f t="shared" si="640"/>
        <v>65761.111111111124</v>
      </c>
      <c r="Y3432" s="111"/>
      <c r="Z3432" s="110">
        <f t="shared" si="648"/>
        <v>38</v>
      </c>
      <c r="AA3432" s="109">
        <f t="shared" si="641"/>
        <v>22.25</v>
      </c>
      <c r="AB3432" s="109">
        <f t="shared" si="642"/>
        <v>22250</v>
      </c>
      <c r="AC3432" s="108">
        <f t="shared" si="643"/>
        <v>422.75</v>
      </c>
      <c r="AD3432" s="107">
        <f t="shared" si="644"/>
        <v>2.2222222222222223E-2</v>
      </c>
      <c r="AE3432" s="106">
        <f t="shared" si="645"/>
        <v>9.3944444444444439</v>
      </c>
      <c r="AF3432" s="105">
        <f t="shared" si="646"/>
        <v>75.155555555555566</v>
      </c>
      <c r="AG3432" s="105">
        <f t="shared" si="647"/>
        <v>369.84444444444443</v>
      </c>
    </row>
    <row r="3433" spans="1:33" s="88" customFormat="1" x14ac:dyDescent="0.35">
      <c r="A3433" s="21">
        <v>10141103</v>
      </c>
      <c r="B3433" s="115" t="s">
        <v>1665</v>
      </c>
      <c r="C3433" s="115" t="s">
        <v>710</v>
      </c>
      <c r="D3433" s="21" t="s">
        <v>8934</v>
      </c>
      <c r="E3433" s="114" t="str">
        <f t="shared" si="637"/>
        <v>TRANSFORMADOR MARCA:REVIVE  PT 18 RG</v>
      </c>
      <c r="F3433" s="21" t="s">
        <v>3540</v>
      </c>
      <c r="G3433" s="21"/>
      <c r="H3433" s="21" t="s">
        <v>1695</v>
      </c>
      <c r="I3433" s="21"/>
      <c r="J3433" s="57"/>
      <c r="K3433" s="133" t="s">
        <v>8933</v>
      </c>
      <c r="L3433" s="133" t="s">
        <v>8932</v>
      </c>
      <c r="M3433" s="21">
        <v>100</v>
      </c>
      <c r="N3433" s="21">
        <v>11</v>
      </c>
      <c r="O3433" s="21">
        <v>0.4</v>
      </c>
      <c r="P3433" s="124" t="s">
        <v>516</v>
      </c>
      <c r="Q3433" s="57">
        <v>2010</v>
      </c>
      <c r="R3433" s="21" t="s">
        <v>1097</v>
      </c>
      <c r="S3433" s="57" t="s">
        <v>8931</v>
      </c>
      <c r="T3433" s="116">
        <v>445</v>
      </c>
      <c r="U3433" s="111">
        <v>45</v>
      </c>
      <c r="V3433" s="113">
        <f t="shared" si="638"/>
        <v>379.23888888888888</v>
      </c>
      <c r="W3433" s="113">
        <f t="shared" si="639"/>
        <v>65.76111111111112</v>
      </c>
      <c r="X3433" s="112">
        <f t="shared" si="640"/>
        <v>65761.111111111124</v>
      </c>
      <c r="Y3433" s="111"/>
      <c r="Z3433" s="110">
        <f t="shared" si="648"/>
        <v>38</v>
      </c>
      <c r="AA3433" s="109">
        <f t="shared" si="641"/>
        <v>22.25</v>
      </c>
      <c r="AB3433" s="109">
        <f t="shared" si="642"/>
        <v>22250</v>
      </c>
      <c r="AC3433" s="108">
        <f t="shared" si="643"/>
        <v>422.75</v>
      </c>
      <c r="AD3433" s="107">
        <f t="shared" si="644"/>
        <v>2.2222222222222223E-2</v>
      </c>
      <c r="AE3433" s="106">
        <f t="shared" si="645"/>
        <v>9.3944444444444439</v>
      </c>
      <c r="AF3433" s="105">
        <f t="shared" si="646"/>
        <v>75.155555555555566</v>
      </c>
      <c r="AG3433" s="105">
        <f t="shared" si="647"/>
        <v>369.84444444444443</v>
      </c>
    </row>
    <row r="3434" spans="1:33" s="88" customFormat="1" x14ac:dyDescent="0.35">
      <c r="A3434" s="21">
        <v>10141103</v>
      </c>
      <c r="B3434" s="115" t="s">
        <v>1665</v>
      </c>
      <c r="C3434" s="115" t="s">
        <v>710</v>
      </c>
      <c r="D3434" s="21" t="s">
        <v>8930</v>
      </c>
      <c r="E3434" s="114" t="str">
        <f t="shared" si="637"/>
        <v>TRANSFORMADOR MARCA:REVIVE  PT 24 RG</v>
      </c>
      <c r="F3434" s="21" t="s">
        <v>3540</v>
      </c>
      <c r="G3434" s="21"/>
      <c r="H3434" s="21" t="s">
        <v>1695</v>
      </c>
      <c r="I3434" s="21"/>
      <c r="J3434" s="21"/>
      <c r="K3434" s="133" t="s">
        <v>8929</v>
      </c>
      <c r="L3434" s="133" t="s">
        <v>8928</v>
      </c>
      <c r="M3434" s="21">
        <v>100</v>
      </c>
      <c r="N3434" s="21">
        <v>11</v>
      </c>
      <c r="O3434" s="21">
        <v>0.4</v>
      </c>
      <c r="P3434" s="124" t="s">
        <v>516</v>
      </c>
      <c r="Q3434" s="21">
        <v>2010</v>
      </c>
      <c r="R3434" s="21" t="s">
        <v>1097</v>
      </c>
      <c r="S3434" s="21" t="s">
        <v>8927</v>
      </c>
      <c r="T3434" s="116">
        <v>445</v>
      </c>
      <c r="U3434" s="111">
        <v>45</v>
      </c>
      <c r="V3434" s="113">
        <f t="shared" si="638"/>
        <v>379.23888888888888</v>
      </c>
      <c r="W3434" s="113">
        <f t="shared" si="639"/>
        <v>65.76111111111112</v>
      </c>
      <c r="X3434" s="112">
        <f t="shared" si="640"/>
        <v>65761.111111111124</v>
      </c>
      <c r="Y3434" s="111"/>
      <c r="Z3434" s="110">
        <f t="shared" si="648"/>
        <v>38</v>
      </c>
      <c r="AA3434" s="109">
        <f t="shared" si="641"/>
        <v>22.25</v>
      </c>
      <c r="AB3434" s="109">
        <f t="shared" si="642"/>
        <v>22250</v>
      </c>
      <c r="AC3434" s="108">
        <f t="shared" si="643"/>
        <v>422.75</v>
      </c>
      <c r="AD3434" s="107">
        <f t="shared" si="644"/>
        <v>2.2222222222222223E-2</v>
      </c>
      <c r="AE3434" s="106">
        <f t="shared" si="645"/>
        <v>9.3944444444444439</v>
      </c>
      <c r="AF3434" s="105">
        <f t="shared" si="646"/>
        <v>75.155555555555566</v>
      </c>
      <c r="AG3434" s="105">
        <f t="shared" si="647"/>
        <v>369.84444444444443</v>
      </c>
    </row>
    <row r="3435" spans="1:33" s="88" customFormat="1" x14ac:dyDescent="0.35">
      <c r="A3435" s="21">
        <v>10141103</v>
      </c>
      <c r="B3435" s="115" t="s">
        <v>1665</v>
      </c>
      <c r="C3435" s="115" t="s">
        <v>710</v>
      </c>
      <c r="D3435" s="133" t="s">
        <v>4650</v>
      </c>
      <c r="E3435" s="114" t="str">
        <f t="shared" si="637"/>
        <v>TRANSFORMADOR MARCA:Free State Transformers  PTS 26</v>
      </c>
      <c r="F3435" s="21"/>
      <c r="G3435" s="21"/>
      <c r="H3435" s="21" t="s">
        <v>2340</v>
      </c>
      <c r="I3435" s="21"/>
      <c r="J3435" s="21"/>
      <c r="K3435" s="133" t="s">
        <v>8926</v>
      </c>
      <c r="L3435" s="133" t="s">
        <v>8925</v>
      </c>
      <c r="M3435" s="21">
        <v>100</v>
      </c>
      <c r="N3435" s="21">
        <v>33</v>
      </c>
      <c r="O3435" s="21">
        <v>0.4</v>
      </c>
      <c r="P3435" s="124" t="s">
        <v>516</v>
      </c>
      <c r="Q3435" s="21">
        <v>2010</v>
      </c>
      <c r="R3435" s="21" t="s">
        <v>914</v>
      </c>
      <c r="S3435" s="21" t="s">
        <v>8924</v>
      </c>
      <c r="T3435" s="116">
        <v>763</v>
      </c>
      <c r="U3435" s="111">
        <v>45</v>
      </c>
      <c r="V3435" s="113">
        <f t="shared" si="638"/>
        <v>650.2455555555556</v>
      </c>
      <c r="W3435" s="113">
        <f t="shared" si="639"/>
        <v>112.7544444444444</v>
      </c>
      <c r="X3435" s="112">
        <f t="shared" si="640"/>
        <v>112754.44444444441</v>
      </c>
      <c r="Y3435" s="111"/>
      <c r="Z3435" s="110">
        <f t="shared" si="648"/>
        <v>38</v>
      </c>
      <c r="AA3435" s="109">
        <f t="shared" si="641"/>
        <v>38.15</v>
      </c>
      <c r="AB3435" s="109">
        <f t="shared" si="642"/>
        <v>38150</v>
      </c>
      <c r="AC3435" s="108">
        <f t="shared" si="643"/>
        <v>724.85</v>
      </c>
      <c r="AD3435" s="107">
        <f t="shared" si="644"/>
        <v>2.2222222222222223E-2</v>
      </c>
      <c r="AE3435" s="106">
        <f t="shared" si="645"/>
        <v>16.10777777777778</v>
      </c>
      <c r="AF3435" s="105">
        <f t="shared" si="646"/>
        <v>128.86222222222219</v>
      </c>
      <c r="AG3435" s="105">
        <f t="shared" si="647"/>
        <v>634.13777777777784</v>
      </c>
    </row>
    <row r="3436" spans="1:33" s="88" customFormat="1" x14ac:dyDescent="0.35">
      <c r="A3436" s="21">
        <v>10141103</v>
      </c>
      <c r="B3436" s="115" t="s">
        <v>1665</v>
      </c>
      <c r="C3436" s="115" t="s">
        <v>710</v>
      </c>
      <c r="D3436" s="133" t="s">
        <v>3747</v>
      </c>
      <c r="E3436" s="114" t="str">
        <f t="shared" si="637"/>
        <v>TRANSFORMADOR MARCA:Free State Transformers  PTS 17</v>
      </c>
      <c r="F3436" s="21"/>
      <c r="G3436" s="21"/>
      <c r="H3436" s="21" t="s">
        <v>2340</v>
      </c>
      <c r="I3436" s="21"/>
      <c r="J3436" s="21"/>
      <c r="K3436" s="133" t="s">
        <v>8923</v>
      </c>
      <c r="L3436" s="133" t="s">
        <v>8922</v>
      </c>
      <c r="M3436" s="21">
        <v>100</v>
      </c>
      <c r="N3436" s="21">
        <v>33</v>
      </c>
      <c r="O3436" s="21">
        <v>0.44</v>
      </c>
      <c r="P3436" s="124" t="s">
        <v>516</v>
      </c>
      <c r="Q3436" s="21">
        <v>2010</v>
      </c>
      <c r="R3436" s="21" t="s">
        <v>914</v>
      </c>
      <c r="S3436" s="21" t="s">
        <v>8921</v>
      </c>
      <c r="T3436" s="116">
        <v>763</v>
      </c>
      <c r="U3436" s="111">
        <v>45</v>
      </c>
      <c r="V3436" s="113">
        <f t="shared" si="638"/>
        <v>650.2455555555556</v>
      </c>
      <c r="W3436" s="113">
        <f t="shared" si="639"/>
        <v>112.7544444444444</v>
      </c>
      <c r="X3436" s="112">
        <f t="shared" si="640"/>
        <v>112754.44444444441</v>
      </c>
      <c r="Y3436" s="111"/>
      <c r="Z3436" s="110">
        <f t="shared" si="648"/>
        <v>38</v>
      </c>
      <c r="AA3436" s="109">
        <f t="shared" si="641"/>
        <v>38.15</v>
      </c>
      <c r="AB3436" s="109">
        <f t="shared" si="642"/>
        <v>38150</v>
      </c>
      <c r="AC3436" s="108">
        <f t="shared" si="643"/>
        <v>724.85</v>
      </c>
      <c r="AD3436" s="107">
        <f t="shared" si="644"/>
        <v>2.2222222222222223E-2</v>
      </c>
      <c r="AE3436" s="106">
        <f t="shared" si="645"/>
        <v>16.10777777777778</v>
      </c>
      <c r="AF3436" s="105">
        <f t="shared" si="646"/>
        <v>128.86222222222219</v>
      </c>
      <c r="AG3436" s="105">
        <f t="shared" si="647"/>
        <v>634.13777777777784</v>
      </c>
    </row>
    <row r="3437" spans="1:33" s="88" customFormat="1" x14ac:dyDescent="0.35">
      <c r="A3437" s="21">
        <v>10141103</v>
      </c>
      <c r="B3437" s="115" t="s">
        <v>1665</v>
      </c>
      <c r="C3437" s="115" t="s">
        <v>710</v>
      </c>
      <c r="D3437" s="133" t="s">
        <v>8904</v>
      </c>
      <c r="E3437" s="114" t="str">
        <f t="shared" si="637"/>
        <v>TRANSFORMADOR MARCA:Free State Transformers  PTS 09</v>
      </c>
      <c r="F3437" s="21"/>
      <c r="G3437" s="21"/>
      <c r="H3437" s="21" t="s">
        <v>2340</v>
      </c>
      <c r="I3437" s="21"/>
      <c r="J3437" s="21"/>
      <c r="K3437" s="133" t="s">
        <v>8920</v>
      </c>
      <c r="L3437" s="133" t="s">
        <v>8919</v>
      </c>
      <c r="M3437" s="21">
        <v>100</v>
      </c>
      <c r="N3437" s="21">
        <v>33</v>
      </c>
      <c r="O3437" s="21">
        <v>0.4</v>
      </c>
      <c r="P3437" s="124" t="s">
        <v>516</v>
      </c>
      <c r="Q3437" s="21">
        <v>2010</v>
      </c>
      <c r="R3437" s="21" t="s">
        <v>914</v>
      </c>
      <c r="S3437" s="21" t="s">
        <v>8918</v>
      </c>
      <c r="T3437" s="116">
        <v>763</v>
      </c>
      <c r="U3437" s="111">
        <v>45</v>
      </c>
      <c r="V3437" s="113">
        <f t="shared" si="638"/>
        <v>650.2455555555556</v>
      </c>
      <c r="W3437" s="113">
        <f t="shared" si="639"/>
        <v>112.7544444444444</v>
      </c>
      <c r="X3437" s="112">
        <f t="shared" si="640"/>
        <v>112754.44444444441</v>
      </c>
      <c r="Y3437" s="111"/>
      <c r="Z3437" s="110">
        <f t="shared" si="648"/>
        <v>38</v>
      </c>
      <c r="AA3437" s="109">
        <f t="shared" si="641"/>
        <v>38.15</v>
      </c>
      <c r="AB3437" s="109">
        <f t="shared" si="642"/>
        <v>38150</v>
      </c>
      <c r="AC3437" s="108">
        <f t="shared" si="643"/>
        <v>724.85</v>
      </c>
      <c r="AD3437" s="107">
        <f t="shared" si="644"/>
        <v>2.2222222222222223E-2</v>
      </c>
      <c r="AE3437" s="106">
        <f t="shared" si="645"/>
        <v>16.10777777777778</v>
      </c>
      <c r="AF3437" s="105">
        <f t="shared" si="646"/>
        <v>128.86222222222219</v>
      </c>
      <c r="AG3437" s="105">
        <f t="shared" si="647"/>
        <v>634.13777777777784</v>
      </c>
    </row>
    <row r="3438" spans="1:33" s="88" customFormat="1" x14ac:dyDescent="0.35">
      <c r="A3438" s="21">
        <v>10141103</v>
      </c>
      <c r="B3438" s="115" t="s">
        <v>1665</v>
      </c>
      <c r="C3438" s="115" t="s">
        <v>710</v>
      </c>
      <c r="D3438" s="133" t="s">
        <v>1703</v>
      </c>
      <c r="E3438" s="114" t="str">
        <f t="shared" si="637"/>
        <v>TRANSFORMADOR MARCA:Powertech  PTS 11</v>
      </c>
      <c r="F3438" s="21"/>
      <c r="G3438" s="21"/>
      <c r="H3438" s="21" t="s">
        <v>2340</v>
      </c>
      <c r="I3438" s="21"/>
      <c r="J3438" s="21"/>
      <c r="K3438" s="133" t="s">
        <v>8917</v>
      </c>
      <c r="L3438" s="133" t="s">
        <v>8916</v>
      </c>
      <c r="M3438" s="21">
        <v>50</v>
      </c>
      <c r="N3438" s="21">
        <v>33</v>
      </c>
      <c r="O3438" s="21">
        <v>0.4</v>
      </c>
      <c r="P3438" s="124" t="s">
        <v>516</v>
      </c>
      <c r="Q3438" s="21">
        <v>2010</v>
      </c>
      <c r="R3438" s="21" t="s">
        <v>2362</v>
      </c>
      <c r="S3438" s="21" t="s">
        <v>8915</v>
      </c>
      <c r="T3438" s="116">
        <v>643</v>
      </c>
      <c r="U3438" s="111">
        <v>45</v>
      </c>
      <c r="V3438" s="113">
        <f t="shared" si="638"/>
        <v>547.97888888888883</v>
      </c>
      <c r="W3438" s="113">
        <f t="shared" si="639"/>
        <v>95.021111111111168</v>
      </c>
      <c r="X3438" s="112">
        <f t="shared" si="640"/>
        <v>95021.111111111168</v>
      </c>
      <c r="Y3438" s="111"/>
      <c r="Z3438" s="110">
        <f t="shared" si="648"/>
        <v>38</v>
      </c>
      <c r="AA3438" s="109">
        <f t="shared" si="641"/>
        <v>32.15</v>
      </c>
      <c r="AB3438" s="109">
        <f t="shared" si="642"/>
        <v>32150</v>
      </c>
      <c r="AC3438" s="108">
        <f t="shared" si="643"/>
        <v>610.85</v>
      </c>
      <c r="AD3438" s="107">
        <f t="shared" si="644"/>
        <v>2.2222222222222223E-2</v>
      </c>
      <c r="AE3438" s="106">
        <f t="shared" si="645"/>
        <v>13.574444444444445</v>
      </c>
      <c r="AF3438" s="105">
        <f t="shared" si="646"/>
        <v>108.59555555555562</v>
      </c>
      <c r="AG3438" s="105">
        <f t="shared" si="647"/>
        <v>534.40444444444438</v>
      </c>
    </row>
    <row r="3439" spans="1:33" s="88" customFormat="1" x14ac:dyDescent="0.35">
      <c r="A3439" s="21">
        <v>10141103</v>
      </c>
      <c r="B3439" s="115" t="s">
        <v>1665</v>
      </c>
      <c r="C3439" s="115" t="s">
        <v>710</v>
      </c>
      <c r="D3439" s="133" t="s">
        <v>4236</v>
      </c>
      <c r="E3439" s="114" t="str">
        <f t="shared" si="637"/>
        <v>TRANSFORMADOR MARCA:Free State Transformers  PTS 23</v>
      </c>
      <c r="F3439" s="21"/>
      <c r="G3439" s="21"/>
      <c r="H3439" s="21" t="s">
        <v>2340</v>
      </c>
      <c r="I3439" s="21"/>
      <c r="J3439" s="21"/>
      <c r="K3439" s="133" t="s">
        <v>8914</v>
      </c>
      <c r="L3439" s="133" t="s">
        <v>8913</v>
      </c>
      <c r="M3439" s="21">
        <v>100</v>
      </c>
      <c r="N3439" s="21">
        <v>33</v>
      </c>
      <c r="O3439" s="21">
        <v>0.4</v>
      </c>
      <c r="P3439" s="124" t="s">
        <v>516</v>
      </c>
      <c r="Q3439" s="21">
        <v>2010</v>
      </c>
      <c r="R3439" s="21" t="s">
        <v>914</v>
      </c>
      <c r="S3439" s="21" t="s">
        <v>8912</v>
      </c>
      <c r="T3439" s="116">
        <v>763</v>
      </c>
      <c r="U3439" s="111">
        <v>45</v>
      </c>
      <c r="V3439" s="113">
        <f t="shared" si="638"/>
        <v>650.2455555555556</v>
      </c>
      <c r="W3439" s="113">
        <f t="shared" si="639"/>
        <v>112.7544444444444</v>
      </c>
      <c r="X3439" s="112">
        <f t="shared" si="640"/>
        <v>112754.44444444441</v>
      </c>
      <c r="Y3439" s="111"/>
      <c r="Z3439" s="110">
        <f t="shared" si="648"/>
        <v>38</v>
      </c>
      <c r="AA3439" s="109">
        <f t="shared" si="641"/>
        <v>38.15</v>
      </c>
      <c r="AB3439" s="109">
        <f t="shared" si="642"/>
        <v>38150</v>
      </c>
      <c r="AC3439" s="108">
        <f t="shared" si="643"/>
        <v>724.85</v>
      </c>
      <c r="AD3439" s="107">
        <f t="shared" si="644"/>
        <v>2.2222222222222223E-2</v>
      </c>
      <c r="AE3439" s="106">
        <f t="shared" si="645"/>
        <v>16.10777777777778</v>
      </c>
      <c r="AF3439" s="105">
        <f t="shared" si="646"/>
        <v>128.86222222222219</v>
      </c>
      <c r="AG3439" s="105">
        <f t="shared" si="647"/>
        <v>634.13777777777784</v>
      </c>
    </row>
    <row r="3440" spans="1:33" s="88" customFormat="1" x14ac:dyDescent="0.35">
      <c r="A3440" s="21">
        <v>10141103</v>
      </c>
      <c r="B3440" s="115" t="s">
        <v>1665</v>
      </c>
      <c r="C3440" s="115" t="s">
        <v>710</v>
      </c>
      <c r="D3440" s="21" t="s">
        <v>8911</v>
      </c>
      <c r="E3440" s="114" t="str">
        <f t="shared" si="637"/>
        <v>TRANSFORMADOR MARCA:Sewedy Electric Zambia  PT 998R</v>
      </c>
      <c r="F3440" s="21"/>
      <c r="G3440" s="21"/>
      <c r="H3440" s="21" t="s">
        <v>2292</v>
      </c>
      <c r="I3440" s="21"/>
      <c r="J3440" s="21"/>
      <c r="K3440" s="133" t="s">
        <v>8910</v>
      </c>
      <c r="L3440" s="133" t="s">
        <v>8909</v>
      </c>
      <c r="M3440" s="21">
        <v>160</v>
      </c>
      <c r="N3440" s="21">
        <v>33</v>
      </c>
      <c r="O3440" s="21">
        <v>0.4</v>
      </c>
      <c r="P3440" s="124" t="s">
        <v>516</v>
      </c>
      <c r="Q3440" s="21">
        <v>2010</v>
      </c>
      <c r="R3440" s="21" t="s">
        <v>8878</v>
      </c>
      <c r="S3440" s="21">
        <v>1033416015</v>
      </c>
      <c r="T3440" s="116">
        <v>991</v>
      </c>
      <c r="U3440" s="111">
        <v>45</v>
      </c>
      <c r="V3440" s="113">
        <f t="shared" si="638"/>
        <v>844.55222222222221</v>
      </c>
      <c r="W3440" s="113">
        <f t="shared" si="639"/>
        <v>146.44777777777779</v>
      </c>
      <c r="X3440" s="112">
        <f t="shared" si="640"/>
        <v>146447.77777777778</v>
      </c>
      <c r="Y3440" s="111"/>
      <c r="Z3440" s="110">
        <f t="shared" si="648"/>
        <v>38</v>
      </c>
      <c r="AA3440" s="109">
        <f t="shared" si="641"/>
        <v>49.550000000000004</v>
      </c>
      <c r="AB3440" s="109">
        <f t="shared" si="642"/>
        <v>49550.000000000007</v>
      </c>
      <c r="AC3440" s="108">
        <f t="shared" si="643"/>
        <v>941.45</v>
      </c>
      <c r="AD3440" s="107">
        <f t="shared" si="644"/>
        <v>2.2222222222222223E-2</v>
      </c>
      <c r="AE3440" s="106">
        <f t="shared" si="645"/>
        <v>20.921111111111113</v>
      </c>
      <c r="AF3440" s="105">
        <f t="shared" si="646"/>
        <v>167.3688888888889</v>
      </c>
      <c r="AG3440" s="105">
        <f t="shared" si="647"/>
        <v>823.63111111111107</v>
      </c>
    </row>
    <row r="3441" spans="1:33" s="88" customFormat="1" x14ac:dyDescent="0.35">
      <c r="A3441" s="21">
        <v>10141103</v>
      </c>
      <c r="B3441" s="115" t="s">
        <v>1665</v>
      </c>
      <c r="C3441" s="115" t="s">
        <v>710</v>
      </c>
      <c r="D3441" s="133" t="s">
        <v>8908</v>
      </c>
      <c r="E3441" s="114" t="str">
        <f t="shared" si="637"/>
        <v>TRANSFORMADOR MARCA:Efacec   PTS 08</v>
      </c>
      <c r="F3441" s="21"/>
      <c r="G3441" s="21"/>
      <c r="H3441" s="21" t="s">
        <v>2261</v>
      </c>
      <c r="I3441" s="21"/>
      <c r="J3441" s="21"/>
      <c r="K3441" s="133" t="s">
        <v>8907</v>
      </c>
      <c r="L3441" s="133" t="s">
        <v>8906</v>
      </c>
      <c r="M3441" s="21">
        <v>630</v>
      </c>
      <c r="N3441" s="21">
        <v>33</v>
      </c>
      <c r="O3441" s="21">
        <v>0.4</v>
      </c>
      <c r="P3441" s="124" t="s">
        <v>516</v>
      </c>
      <c r="Q3441" s="21">
        <v>2010</v>
      </c>
      <c r="R3441" s="21" t="s">
        <v>1705</v>
      </c>
      <c r="S3441" s="21" t="s">
        <v>8905</v>
      </c>
      <c r="T3441" s="116">
        <v>1200</v>
      </c>
      <c r="U3441" s="111">
        <v>45</v>
      </c>
      <c r="V3441" s="113">
        <f t="shared" si="638"/>
        <v>1022.6666666666666</v>
      </c>
      <c r="W3441" s="113">
        <f t="shared" si="639"/>
        <v>177.33333333333337</v>
      </c>
      <c r="X3441" s="112">
        <f t="shared" si="640"/>
        <v>177333.33333333337</v>
      </c>
      <c r="Y3441" s="111"/>
      <c r="Z3441" s="110">
        <f t="shared" si="648"/>
        <v>38</v>
      </c>
      <c r="AA3441" s="109">
        <f t="shared" si="641"/>
        <v>60</v>
      </c>
      <c r="AB3441" s="109">
        <f t="shared" si="642"/>
        <v>60000</v>
      </c>
      <c r="AC3441" s="108">
        <f t="shared" si="643"/>
        <v>1140</v>
      </c>
      <c r="AD3441" s="107">
        <f t="shared" si="644"/>
        <v>2.2222222222222223E-2</v>
      </c>
      <c r="AE3441" s="106">
        <f t="shared" si="645"/>
        <v>25.333333333333336</v>
      </c>
      <c r="AF3441" s="105">
        <f t="shared" si="646"/>
        <v>202.66666666666671</v>
      </c>
      <c r="AG3441" s="105">
        <f t="shared" si="647"/>
        <v>997.33333333333326</v>
      </c>
    </row>
    <row r="3442" spans="1:33" s="88" customFormat="1" x14ac:dyDescent="0.35">
      <c r="A3442" s="21">
        <v>10141103</v>
      </c>
      <c r="B3442" s="115" t="s">
        <v>1665</v>
      </c>
      <c r="C3442" s="115" t="s">
        <v>710</v>
      </c>
      <c r="D3442" s="133" t="s">
        <v>8904</v>
      </c>
      <c r="E3442" s="114" t="str">
        <f t="shared" si="637"/>
        <v>TRANSFORMADOR MARCA:Efacec   PTS 09</v>
      </c>
      <c r="F3442" s="21"/>
      <c r="G3442" s="21"/>
      <c r="H3442" s="21" t="s">
        <v>2261</v>
      </c>
      <c r="I3442" s="21"/>
      <c r="J3442" s="21"/>
      <c r="K3442" s="133" t="s">
        <v>8903</v>
      </c>
      <c r="L3442" s="133" t="s">
        <v>8902</v>
      </c>
      <c r="M3442" s="21">
        <v>100</v>
      </c>
      <c r="N3442" s="21">
        <v>33</v>
      </c>
      <c r="O3442" s="21">
        <v>0.4</v>
      </c>
      <c r="P3442" s="124" t="s">
        <v>516</v>
      </c>
      <c r="Q3442" s="21">
        <v>2010</v>
      </c>
      <c r="R3442" s="21" t="s">
        <v>1705</v>
      </c>
      <c r="S3442" s="21" t="s">
        <v>332</v>
      </c>
      <c r="T3442" s="116">
        <v>763</v>
      </c>
      <c r="U3442" s="111">
        <v>45</v>
      </c>
      <c r="V3442" s="113">
        <f t="shared" si="638"/>
        <v>650.2455555555556</v>
      </c>
      <c r="W3442" s="113">
        <f t="shared" si="639"/>
        <v>112.7544444444444</v>
      </c>
      <c r="X3442" s="112">
        <f t="shared" si="640"/>
        <v>112754.44444444441</v>
      </c>
      <c r="Y3442" s="111"/>
      <c r="Z3442" s="110">
        <f t="shared" si="648"/>
        <v>38</v>
      </c>
      <c r="AA3442" s="109">
        <f t="shared" si="641"/>
        <v>38.15</v>
      </c>
      <c r="AB3442" s="109">
        <f t="shared" si="642"/>
        <v>38150</v>
      </c>
      <c r="AC3442" s="108">
        <f t="shared" si="643"/>
        <v>724.85</v>
      </c>
      <c r="AD3442" s="107">
        <f t="shared" si="644"/>
        <v>2.2222222222222223E-2</v>
      </c>
      <c r="AE3442" s="106">
        <f t="shared" si="645"/>
        <v>16.10777777777778</v>
      </c>
      <c r="AF3442" s="105">
        <f t="shared" si="646"/>
        <v>128.86222222222219</v>
      </c>
      <c r="AG3442" s="105">
        <f t="shared" si="647"/>
        <v>634.13777777777784</v>
      </c>
    </row>
    <row r="3443" spans="1:33" s="88" customFormat="1" x14ac:dyDescent="0.35">
      <c r="A3443" s="21">
        <v>10141103</v>
      </c>
      <c r="B3443" s="115" t="s">
        <v>1665</v>
      </c>
      <c r="C3443" s="115" t="s">
        <v>710</v>
      </c>
      <c r="D3443" s="133" t="s">
        <v>8901</v>
      </c>
      <c r="E3443" s="114" t="str">
        <f t="shared" si="637"/>
        <v>TRANSFORMADOR MARCA:itb  PTS 239</v>
      </c>
      <c r="F3443" s="21"/>
      <c r="G3443" s="21"/>
      <c r="H3443" s="21" t="s">
        <v>2261</v>
      </c>
      <c r="I3443" s="21"/>
      <c r="J3443" s="21"/>
      <c r="K3443" s="133" t="s">
        <v>8900</v>
      </c>
      <c r="L3443" s="133" t="s">
        <v>8899</v>
      </c>
      <c r="M3443" s="21">
        <v>315</v>
      </c>
      <c r="N3443" s="21">
        <v>33</v>
      </c>
      <c r="O3443" s="21">
        <v>0.4</v>
      </c>
      <c r="P3443" s="124" t="s">
        <v>516</v>
      </c>
      <c r="Q3443" s="21">
        <v>2010</v>
      </c>
      <c r="R3443" s="21" t="s">
        <v>7209</v>
      </c>
      <c r="S3443" s="21">
        <v>689581</v>
      </c>
      <c r="T3443" s="116">
        <v>1039</v>
      </c>
      <c r="U3443" s="111">
        <v>45</v>
      </c>
      <c r="V3443" s="113">
        <f t="shared" si="638"/>
        <v>885.45888888888885</v>
      </c>
      <c r="W3443" s="113">
        <f t="shared" si="639"/>
        <v>153.54111111111115</v>
      </c>
      <c r="X3443" s="112">
        <f t="shared" si="640"/>
        <v>153541.11111111115</v>
      </c>
      <c r="Y3443" s="111"/>
      <c r="Z3443" s="110">
        <f t="shared" si="648"/>
        <v>38</v>
      </c>
      <c r="AA3443" s="109">
        <f t="shared" si="641"/>
        <v>51.95</v>
      </c>
      <c r="AB3443" s="109">
        <f t="shared" si="642"/>
        <v>51950</v>
      </c>
      <c r="AC3443" s="108">
        <f t="shared" si="643"/>
        <v>987.05</v>
      </c>
      <c r="AD3443" s="107">
        <f t="shared" si="644"/>
        <v>2.2222222222222223E-2</v>
      </c>
      <c r="AE3443" s="106">
        <f t="shared" si="645"/>
        <v>21.934444444444445</v>
      </c>
      <c r="AF3443" s="105">
        <f t="shared" si="646"/>
        <v>175.47555555555559</v>
      </c>
      <c r="AG3443" s="105">
        <f t="shared" si="647"/>
        <v>863.52444444444438</v>
      </c>
    </row>
    <row r="3444" spans="1:33" s="88" customFormat="1" x14ac:dyDescent="0.35">
      <c r="A3444" s="21">
        <v>10141103</v>
      </c>
      <c r="B3444" s="115" t="s">
        <v>1665</v>
      </c>
      <c r="C3444" s="115" t="s">
        <v>710</v>
      </c>
      <c r="D3444" s="133" t="s">
        <v>8898</v>
      </c>
      <c r="E3444" s="114" t="str">
        <f t="shared" si="637"/>
        <v>TRANSFORMADOR MARCA:itb  PTS 237</v>
      </c>
      <c r="F3444" s="21"/>
      <c r="G3444" s="21"/>
      <c r="H3444" s="21" t="s">
        <v>2261</v>
      </c>
      <c r="I3444" s="21"/>
      <c r="J3444" s="21"/>
      <c r="K3444" s="133" t="s">
        <v>8897</v>
      </c>
      <c r="L3444" s="133" t="s">
        <v>8896</v>
      </c>
      <c r="M3444" s="21">
        <v>315</v>
      </c>
      <c r="N3444" s="21">
        <v>33</v>
      </c>
      <c r="O3444" s="21">
        <v>0.4</v>
      </c>
      <c r="P3444" s="124" t="s">
        <v>516</v>
      </c>
      <c r="Q3444" s="21">
        <v>2010</v>
      </c>
      <c r="R3444" s="21" t="s">
        <v>7209</v>
      </c>
      <c r="S3444" s="21">
        <v>689594</v>
      </c>
      <c r="T3444" s="116">
        <v>1039</v>
      </c>
      <c r="U3444" s="111">
        <v>45</v>
      </c>
      <c r="V3444" s="113">
        <f t="shared" si="638"/>
        <v>885.45888888888885</v>
      </c>
      <c r="W3444" s="113">
        <f t="shared" si="639"/>
        <v>153.54111111111115</v>
      </c>
      <c r="X3444" s="112">
        <f t="shared" si="640"/>
        <v>153541.11111111115</v>
      </c>
      <c r="Y3444" s="111"/>
      <c r="Z3444" s="110">
        <f t="shared" si="648"/>
        <v>38</v>
      </c>
      <c r="AA3444" s="109">
        <f t="shared" si="641"/>
        <v>51.95</v>
      </c>
      <c r="AB3444" s="109">
        <f t="shared" si="642"/>
        <v>51950</v>
      </c>
      <c r="AC3444" s="108">
        <f t="shared" si="643"/>
        <v>987.05</v>
      </c>
      <c r="AD3444" s="107">
        <f t="shared" si="644"/>
        <v>2.2222222222222223E-2</v>
      </c>
      <c r="AE3444" s="106">
        <f t="shared" si="645"/>
        <v>21.934444444444445</v>
      </c>
      <c r="AF3444" s="105">
        <f t="shared" si="646"/>
        <v>175.47555555555559</v>
      </c>
      <c r="AG3444" s="105">
        <f t="shared" si="647"/>
        <v>863.52444444444438</v>
      </c>
    </row>
    <row r="3445" spans="1:33" s="88" customFormat="1" x14ac:dyDescent="0.35">
      <c r="A3445" s="21">
        <v>10141103</v>
      </c>
      <c r="B3445" s="115" t="s">
        <v>1665</v>
      </c>
      <c r="C3445" s="115" t="s">
        <v>710</v>
      </c>
      <c r="D3445" s="133" t="s">
        <v>8895</v>
      </c>
      <c r="E3445" s="114" t="str">
        <f t="shared" si="637"/>
        <v>TRANSFORMADOR MARCA:Powertech  PTS 235</v>
      </c>
      <c r="F3445" s="21"/>
      <c r="G3445" s="21"/>
      <c r="H3445" s="21" t="s">
        <v>2261</v>
      </c>
      <c r="I3445" s="21"/>
      <c r="J3445" s="21"/>
      <c r="K3445" s="133" t="s">
        <v>8894</v>
      </c>
      <c r="L3445" s="133" t="s">
        <v>8893</v>
      </c>
      <c r="M3445" s="21">
        <v>500</v>
      </c>
      <c r="N3445" s="21">
        <v>33</v>
      </c>
      <c r="O3445" s="21">
        <v>0.4</v>
      </c>
      <c r="P3445" s="124" t="s">
        <v>516</v>
      </c>
      <c r="Q3445" s="21">
        <v>2010</v>
      </c>
      <c r="R3445" s="21" t="s">
        <v>2362</v>
      </c>
      <c r="S3445" s="21" t="s">
        <v>8892</v>
      </c>
      <c r="T3445" s="116">
        <v>1200</v>
      </c>
      <c r="U3445" s="111">
        <v>45</v>
      </c>
      <c r="V3445" s="113">
        <f t="shared" si="638"/>
        <v>1022.6666666666666</v>
      </c>
      <c r="W3445" s="113">
        <f t="shared" si="639"/>
        <v>177.33333333333337</v>
      </c>
      <c r="X3445" s="112">
        <f t="shared" si="640"/>
        <v>177333.33333333337</v>
      </c>
      <c r="Y3445" s="111"/>
      <c r="Z3445" s="110">
        <f t="shared" si="648"/>
        <v>38</v>
      </c>
      <c r="AA3445" s="109">
        <f t="shared" si="641"/>
        <v>60</v>
      </c>
      <c r="AB3445" s="109">
        <f t="shared" si="642"/>
        <v>60000</v>
      </c>
      <c r="AC3445" s="108">
        <f t="shared" si="643"/>
        <v>1140</v>
      </c>
      <c r="AD3445" s="107">
        <f t="shared" si="644"/>
        <v>2.2222222222222223E-2</v>
      </c>
      <c r="AE3445" s="106">
        <f t="shared" si="645"/>
        <v>25.333333333333336</v>
      </c>
      <c r="AF3445" s="105">
        <f t="shared" si="646"/>
        <v>202.66666666666671</v>
      </c>
      <c r="AG3445" s="105">
        <f t="shared" si="647"/>
        <v>997.33333333333326</v>
      </c>
    </row>
    <row r="3446" spans="1:33" s="88" customFormat="1" x14ac:dyDescent="0.35">
      <c r="A3446" s="21">
        <v>10141103</v>
      </c>
      <c r="B3446" s="115" t="s">
        <v>1665</v>
      </c>
      <c r="C3446" s="115" t="s">
        <v>710</v>
      </c>
      <c r="D3446" s="57" t="s">
        <v>8891</v>
      </c>
      <c r="E3446" s="114" t="str">
        <f t="shared" si="637"/>
        <v>TRANSFORMADOR MARCA:Astor  PTS 437</v>
      </c>
      <c r="F3446" s="21"/>
      <c r="G3446" s="21"/>
      <c r="H3446" s="21" t="s">
        <v>2261</v>
      </c>
      <c r="I3446" s="21"/>
      <c r="J3446" s="21"/>
      <c r="K3446" s="193" t="s">
        <v>8890</v>
      </c>
      <c r="L3446" s="133" t="s">
        <v>8889</v>
      </c>
      <c r="M3446" s="21">
        <v>630</v>
      </c>
      <c r="N3446" s="21">
        <v>33</v>
      </c>
      <c r="O3446" s="21">
        <v>0.4</v>
      </c>
      <c r="P3446" s="124" t="s">
        <v>516</v>
      </c>
      <c r="Q3446" s="21">
        <v>2010</v>
      </c>
      <c r="R3446" s="21" t="s">
        <v>1661</v>
      </c>
      <c r="S3446" s="21" t="s">
        <v>8888</v>
      </c>
      <c r="T3446" s="116">
        <v>1200</v>
      </c>
      <c r="U3446" s="111">
        <v>45</v>
      </c>
      <c r="V3446" s="113">
        <f t="shared" si="638"/>
        <v>1022.6666666666666</v>
      </c>
      <c r="W3446" s="113">
        <f t="shared" si="639"/>
        <v>177.33333333333337</v>
      </c>
      <c r="X3446" s="112">
        <f t="shared" si="640"/>
        <v>177333.33333333337</v>
      </c>
      <c r="Y3446" s="111"/>
      <c r="Z3446" s="110">
        <f t="shared" si="648"/>
        <v>38</v>
      </c>
      <c r="AA3446" s="109">
        <f t="shared" si="641"/>
        <v>60</v>
      </c>
      <c r="AB3446" s="109">
        <f t="shared" si="642"/>
        <v>60000</v>
      </c>
      <c r="AC3446" s="108">
        <f t="shared" si="643"/>
        <v>1140</v>
      </c>
      <c r="AD3446" s="107">
        <f t="shared" si="644"/>
        <v>2.2222222222222223E-2</v>
      </c>
      <c r="AE3446" s="106">
        <f t="shared" si="645"/>
        <v>25.333333333333336</v>
      </c>
      <c r="AF3446" s="105">
        <f t="shared" si="646"/>
        <v>202.66666666666671</v>
      </c>
      <c r="AG3446" s="105">
        <f t="shared" si="647"/>
        <v>997.33333333333326</v>
      </c>
    </row>
    <row r="3447" spans="1:33" s="88" customFormat="1" x14ac:dyDescent="0.35">
      <c r="A3447" s="21">
        <v>10141103</v>
      </c>
      <c r="B3447" s="115" t="s">
        <v>1665</v>
      </c>
      <c r="C3447" s="115" t="s">
        <v>710</v>
      </c>
      <c r="D3447" s="57" t="s">
        <v>8887</v>
      </c>
      <c r="E3447" s="114" t="str">
        <f t="shared" si="637"/>
        <v>TRANSFORMADOR MARCA:Sewedy Electric Zambia  PTS 576</v>
      </c>
      <c r="F3447" s="21"/>
      <c r="G3447" s="21"/>
      <c r="H3447" s="21" t="s">
        <v>2261</v>
      </c>
      <c r="I3447" s="21"/>
      <c r="J3447" s="21"/>
      <c r="K3447" s="193" t="s">
        <v>8886</v>
      </c>
      <c r="L3447" s="133" t="s">
        <v>8885</v>
      </c>
      <c r="M3447" s="21">
        <v>160</v>
      </c>
      <c r="N3447" s="21">
        <v>33</v>
      </c>
      <c r="O3447" s="21">
        <v>0.4</v>
      </c>
      <c r="P3447" s="124" t="s">
        <v>516</v>
      </c>
      <c r="Q3447" s="21">
        <v>2010</v>
      </c>
      <c r="R3447" s="21" t="s">
        <v>8878</v>
      </c>
      <c r="S3447" s="21">
        <v>1003341601</v>
      </c>
      <c r="T3447" s="116">
        <v>991</v>
      </c>
      <c r="U3447" s="111">
        <v>45</v>
      </c>
      <c r="V3447" s="113">
        <f t="shared" si="638"/>
        <v>844.55222222222221</v>
      </c>
      <c r="W3447" s="113">
        <f t="shared" si="639"/>
        <v>146.44777777777779</v>
      </c>
      <c r="X3447" s="112">
        <f t="shared" si="640"/>
        <v>146447.77777777778</v>
      </c>
      <c r="Y3447" s="111"/>
      <c r="Z3447" s="110">
        <f t="shared" si="648"/>
        <v>38</v>
      </c>
      <c r="AA3447" s="109">
        <f t="shared" si="641"/>
        <v>49.550000000000004</v>
      </c>
      <c r="AB3447" s="109">
        <f t="shared" si="642"/>
        <v>49550.000000000007</v>
      </c>
      <c r="AC3447" s="108">
        <f t="shared" si="643"/>
        <v>941.45</v>
      </c>
      <c r="AD3447" s="107">
        <f t="shared" si="644"/>
        <v>2.2222222222222223E-2</v>
      </c>
      <c r="AE3447" s="106">
        <f t="shared" si="645"/>
        <v>20.921111111111113</v>
      </c>
      <c r="AF3447" s="105">
        <f t="shared" si="646"/>
        <v>167.3688888888889</v>
      </c>
      <c r="AG3447" s="105">
        <f t="shared" si="647"/>
        <v>823.63111111111107</v>
      </c>
    </row>
    <row r="3448" spans="1:33" s="88" customFormat="1" x14ac:dyDescent="0.35">
      <c r="A3448" s="21">
        <v>10141103</v>
      </c>
      <c r="B3448" s="115" t="s">
        <v>1665</v>
      </c>
      <c r="C3448" s="115" t="s">
        <v>710</v>
      </c>
      <c r="D3448" s="57" t="s">
        <v>8884</v>
      </c>
      <c r="E3448" s="114" t="str">
        <f t="shared" si="637"/>
        <v>TRANSFORMADOR MARCA:Sewedy Electric Zambia  PTS 574</v>
      </c>
      <c r="F3448" s="21"/>
      <c r="G3448" s="21"/>
      <c r="H3448" s="21" t="s">
        <v>2261</v>
      </c>
      <c r="I3448" s="21"/>
      <c r="J3448" s="21"/>
      <c r="K3448" s="193" t="s">
        <v>8883</v>
      </c>
      <c r="L3448" s="133" t="s">
        <v>8882</v>
      </c>
      <c r="M3448" s="21">
        <v>160</v>
      </c>
      <c r="N3448" s="21">
        <v>33</v>
      </c>
      <c r="O3448" s="21">
        <v>0.4</v>
      </c>
      <c r="P3448" s="124" t="s">
        <v>516</v>
      </c>
      <c r="Q3448" s="21">
        <v>2010</v>
      </c>
      <c r="R3448" s="21" t="s">
        <v>8878</v>
      </c>
      <c r="S3448" s="21">
        <v>1033416012</v>
      </c>
      <c r="T3448" s="116">
        <v>991</v>
      </c>
      <c r="U3448" s="111">
        <v>45</v>
      </c>
      <c r="V3448" s="113">
        <f t="shared" si="638"/>
        <v>844.55222222222221</v>
      </c>
      <c r="W3448" s="113">
        <f t="shared" si="639"/>
        <v>146.44777777777779</v>
      </c>
      <c r="X3448" s="112">
        <f t="shared" si="640"/>
        <v>146447.77777777778</v>
      </c>
      <c r="Y3448" s="111"/>
      <c r="Z3448" s="110">
        <f t="shared" si="648"/>
        <v>38</v>
      </c>
      <c r="AA3448" s="109">
        <f t="shared" si="641"/>
        <v>49.550000000000004</v>
      </c>
      <c r="AB3448" s="109">
        <f t="shared" si="642"/>
        <v>49550.000000000007</v>
      </c>
      <c r="AC3448" s="108">
        <f t="shared" si="643"/>
        <v>941.45</v>
      </c>
      <c r="AD3448" s="107">
        <f t="shared" si="644"/>
        <v>2.2222222222222223E-2</v>
      </c>
      <c r="AE3448" s="106">
        <f t="shared" si="645"/>
        <v>20.921111111111113</v>
      </c>
      <c r="AF3448" s="105">
        <f t="shared" si="646"/>
        <v>167.3688888888889</v>
      </c>
      <c r="AG3448" s="105">
        <f t="shared" si="647"/>
        <v>823.63111111111107</v>
      </c>
    </row>
    <row r="3449" spans="1:33" s="88" customFormat="1" x14ac:dyDescent="0.35">
      <c r="A3449" s="21">
        <v>10141103</v>
      </c>
      <c r="B3449" s="115" t="s">
        <v>1665</v>
      </c>
      <c r="C3449" s="115" t="s">
        <v>710</v>
      </c>
      <c r="D3449" s="21" t="s">
        <v>8881</v>
      </c>
      <c r="E3449" s="114" t="str">
        <f t="shared" si="637"/>
        <v>TRANSFORMADOR MARCA:Sewedy Electric Zambia  PTS 841</v>
      </c>
      <c r="F3449" s="21"/>
      <c r="G3449" s="21"/>
      <c r="H3449" s="21" t="s">
        <v>2261</v>
      </c>
      <c r="I3449" s="21"/>
      <c r="J3449" s="21"/>
      <c r="K3449" s="193" t="s">
        <v>8880</v>
      </c>
      <c r="L3449" s="133" t="s">
        <v>8879</v>
      </c>
      <c r="M3449" s="21">
        <v>160</v>
      </c>
      <c r="N3449" s="21">
        <v>33</v>
      </c>
      <c r="O3449" s="21">
        <v>0.4</v>
      </c>
      <c r="P3449" s="124" t="s">
        <v>516</v>
      </c>
      <c r="Q3449" s="21">
        <v>2010</v>
      </c>
      <c r="R3449" s="21" t="s">
        <v>8878</v>
      </c>
      <c r="S3449" s="21">
        <v>1033416023</v>
      </c>
      <c r="T3449" s="116">
        <v>991</v>
      </c>
      <c r="U3449" s="111">
        <v>45</v>
      </c>
      <c r="V3449" s="113">
        <f t="shared" si="638"/>
        <v>844.55222222222221</v>
      </c>
      <c r="W3449" s="113">
        <f t="shared" si="639"/>
        <v>146.44777777777779</v>
      </c>
      <c r="X3449" s="112">
        <f t="shared" si="640"/>
        <v>146447.77777777778</v>
      </c>
      <c r="Y3449" s="111"/>
      <c r="Z3449" s="110">
        <f t="shared" si="648"/>
        <v>38</v>
      </c>
      <c r="AA3449" s="109">
        <f t="shared" si="641"/>
        <v>49.550000000000004</v>
      </c>
      <c r="AB3449" s="109">
        <f t="shared" si="642"/>
        <v>49550.000000000007</v>
      </c>
      <c r="AC3449" s="108">
        <f t="shared" si="643"/>
        <v>941.45</v>
      </c>
      <c r="AD3449" s="107">
        <f t="shared" si="644"/>
        <v>2.2222222222222223E-2</v>
      </c>
      <c r="AE3449" s="106">
        <f t="shared" si="645"/>
        <v>20.921111111111113</v>
      </c>
      <c r="AF3449" s="105">
        <f t="shared" si="646"/>
        <v>167.3688888888889</v>
      </c>
      <c r="AG3449" s="105">
        <f t="shared" si="647"/>
        <v>823.63111111111107</v>
      </c>
    </row>
    <row r="3450" spans="1:33" s="88" customFormat="1" x14ac:dyDescent="0.35">
      <c r="A3450" s="21">
        <v>10141103</v>
      </c>
      <c r="B3450" s="115" t="s">
        <v>1665</v>
      </c>
      <c r="C3450" s="115" t="s">
        <v>710</v>
      </c>
      <c r="D3450" s="21" t="s">
        <v>8877</v>
      </c>
      <c r="E3450" s="114" t="str">
        <f t="shared" si="637"/>
        <v>TRANSFORMADOR MARCA:itb  PT 105R</v>
      </c>
      <c r="F3450" s="21"/>
      <c r="G3450" s="21"/>
      <c r="H3450" s="21" t="s">
        <v>1127</v>
      </c>
      <c r="I3450" s="21"/>
      <c r="J3450" s="21"/>
      <c r="K3450" s="193" t="s">
        <v>8876</v>
      </c>
      <c r="L3450" s="133" t="s">
        <v>8875</v>
      </c>
      <c r="M3450" s="21">
        <v>315</v>
      </c>
      <c r="N3450" s="21">
        <v>33</v>
      </c>
      <c r="O3450" s="21">
        <v>0.4</v>
      </c>
      <c r="P3450" s="124" t="s">
        <v>516</v>
      </c>
      <c r="Q3450" s="21">
        <v>2010</v>
      </c>
      <c r="R3450" s="21" t="s">
        <v>7209</v>
      </c>
      <c r="S3450" s="21">
        <v>6895683</v>
      </c>
      <c r="T3450" s="116">
        <v>1039</v>
      </c>
      <c r="U3450" s="111">
        <v>45</v>
      </c>
      <c r="V3450" s="113">
        <f t="shared" si="638"/>
        <v>885.45888888888885</v>
      </c>
      <c r="W3450" s="113">
        <f t="shared" si="639"/>
        <v>153.54111111111115</v>
      </c>
      <c r="X3450" s="112">
        <f t="shared" si="640"/>
        <v>153541.11111111115</v>
      </c>
      <c r="Y3450" s="111"/>
      <c r="Z3450" s="110">
        <f t="shared" si="648"/>
        <v>38</v>
      </c>
      <c r="AA3450" s="109">
        <f t="shared" si="641"/>
        <v>51.95</v>
      </c>
      <c r="AB3450" s="109">
        <f t="shared" si="642"/>
        <v>51950</v>
      </c>
      <c r="AC3450" s="108">
        <f t="shared" si="643"/>
        <v>987.05</v>
      </c>
      <c r="AD3450" s="107">
        <f t="shared" si="644"/>
        <v>2.2222222222222223E-2</v>
      </c>
      <c r="AE3450" s="106">
        <f t="shared" si="645"/>
        <v>21.934444444444445</v>
      </c>
      <c r="AF3450" s="105">
        <f t="shared" si="646"/>
        <v>175.47555555555559</v>
      </c>
      <c r="AG3450" s="105">
        <f t="shared" si="647"/>
        <v>863.52444444444438</v>
      </c>
    </row>
    <row r="3451" spans="1:33" s="88" customFormat="1" x14ac:dyDescent="0.35">
      <c r="A3451" s="21">
        <v>10141103</v>
      </c>
      <c r="B3451" s="115" t="s">
        <v>1665</v>
      </c>
      <c r="C3451" s="115" t="s">
        <v>710</v>
      </c>
      <c r="D3451" s="133" t="s">
        <v>8874</v>
      </c>
      <c r="E3451" s="114" t="str">
        <f t="shared" si="637"/>
        <v>TRANSFORMADOR MARCA:PowerTech  PTS 9</v>
      </c>
      <c r="F3451" s="21"/>
      <c r="G3451" s="21"/>
      <c r="H3451" s="21" t="s">
        <v>2197</v>
      </c>
      <c r="I3451" s="21"/>
      <c r="J3451" s="21"/>
      <c r="K3451" s="193" t="s">
        <v>8873</v>
      </c>
      <c r="L3451" s="133" t="s">
        <v>8872</v>
      </c>
      <c r="M3451" s="21">
        <v>315</v>
      </c>
      <c r="N3451" s="21">
        <v>33</v>
      </c>
      <c r="O3451" s="21" t="s">
        <v>510</v>
      </c>
      <c r="P3451" s="124" t="s">
        <v>516</v>
      </c>
      <c r="Q3451" s="21">
        <v>2010</v>
      </c>
      <c r="R3451" s="21" t="s">
        <v>1811</v>
      </c>
      <c r="S3451" s="21" t="s">
        <v>8871</v>
      </c>
      <c r="T3451" s="116">
        <v>1039</v>
      </c>
      <c r="U3451" s="111">
        <v>45</v>
      </c>
      <c r="V3451" s="113">
        <f t="shared" si="638"/>
        <v>885.45888888888885</v>
      </c>
      <c r="W3451" s="113">
        <f t="shared" si="639"/>
        <v>153.54111111111115</v>
      </c>
      <c r="X3451" s="112">
        <f t="shared" si="640"/>
        <v>153541.11111111115</v>
      </c>
      <c r="Y3451" s="111"/>
      <c r="Z3451" s="110">
        <f t="shared" si="648"/>
        <v>38</v>
      </c>
      <c r="AA3451" s="109">
        <f t="shared" si="641"/>
        <v>51.95</v>
      </c>
      <c r="AB3451" s="109">
        <f t="shared" si="642"/>
        <v>51950</v>
      </c>
      <c r="AC3451" s="108">
        <f t="shared" si="643"/>
        <v>987.05</v>
      </c>
      <c r="AD3451" s="107">
        <f t="shared" si="644"/>
        <v>2.2222222222222223E-2</v>
      </c>
      <c r="AE3451" s="106">
        <f t="shared" si="645"/>
        <v>21.934444444444445</v>
      </c>
      <c r="AF3451" s="105">
        <f t="shared" si="646"/>
        <v>175.47555555555559</v>
      </c>
      <c r="AG3451" s="105">
        <f t="shared" si="647"/>
        <v>863.52444444444438</v>
      </c>
    </row>
    <row r="3452" spans="1:33" s="88" customFormat="1" x14ac:dyDescent="0.35">
      <c r="A3452" s="21">
        <v>10141103</v>
      </c>
      <c r="B3452" s="115" t="s">
        <v>1665</v>
      </c>
      <c r="C3452" s="115" t="s">
        <v>710</v>
      </c>
      <c r="D3452" s="21" t="s">
        <v>8869</v>
      </c>
      <c r="E3452" s="114" t="str">
        <f t="shared" si="637"/>
        <v>TRANSFORMADOR MARCA:ITB AGXX/PTS0005 AGXX/PTS0005</v>
      </c>
      <c r="F3452" s="21" t="s">
        <v>8870</v>
      </c>
      <c r="G3452" s="21" t="s">
        <v>8869</v>
      </c>
      <c r="H3452" s="21" t="s">
        <v>2180</v>
      </c>
      <c r="I3452" s="21" t="s">
        <v>2113</v>
      </c>
      <c r="J3452" s="21"/>
      <c r="K3452" s="60" t="s">
        <v>8868</v>
      </c>
      <c r="L3452" s="61" t="s">
        <v>4582</v>
      </c>
      <c r="M3452" s="61">
        <v>250</v>
      </c>
      <c r="N3452" s="121">
        <v>33</v>
      </c>
      <c r="O3452" s="61">
        <v>0.4</v>
      </c>
      <c r="P3452" s="61">
        <v>3</v>
      </c>
      <c r="Q3452" s="121">
        <v>2010</v>
      </c>
      <c r="R3452" s="121" t="s">
        <v>1109</v>
      </c>
      <c r="S3452" s="121">
        <v>689602</v>
      </c>
      <c r="T3452" s="116">
        <v>991</v>
      </c>
      <c r="U3452" s="111">
        <v>45</v>
      </c>
      <c r="V3452" s="113">
        <f t="shared" si="638"/>
        <v>844.55222222222221</v>
      </c>
      <c r="W3452" s="113">
        <f t="shared" si="639"/>
        <v>146.44777777777779</v>
      </c>
      <c r="X3452" s="112">
        <f t="shared" si="640"/>
        <v>146447.77777777778</v>
      </c>
      <c r="Y3452" s="111"/>
      <c r="Z3452" s="110">
        <f t="shared" si="648"/>
        <v>38</v>
      </c>
      <c r="AA3452" s="109">
        <f t="shared" si="641"/>
        <v>49.550000000000004</v>
      </c>
      <c r="AB3452" s="109">
        <f t="shared" si="642"/>
        <v>49550.000000000007</v>
      </c>
      <c r="AC3452" s="108">
        <f t="shared" si="643"/>
        <v>941.45</v>
      </c>
      <c r="AD3452" s="107">
        <f t="shared" si="644"/>
        <v>2.2222222222222223E-2</v>
      </c>
      <c r="AE3452" s="106">
        <f t="shared" si="645"/>
        <v>20.921111111111113</v>
      </c>
      <c r="AF3452" s="105">
        <f t="shared" si="646"/>
        <v>167.3688888888889</v>
      </c>
      <c r="AG3452" s="105">
        <f t="shared" si="647"/>
        <v>823.63111111111107</v>
      </c>
    </row>
    <row r="3453" spans="1:33" s="88" customFormat="1" x14ac:dyDescent="0.35">
      <c r="A3453" s="21">
        <v>10141103</v>
      </c>
      <c r="B3453" s="115" t="s">
        <v>1665</v>
      </c>
      <c r="C3453" s="115" t="s">
        <v>710</v>
      </c>
      <c r="D3453" s="21" t="s">
        <v>8866</v>
      </c>
      <c r="E3453" s="114" t="str">
        <f t="shared" si="637"/>
        <v>TRANSFORMADOR MARCA:ITB AGXX/PTS0021 AGXX/PTS0021</v>
      </c>
      <c r="F3453" s="21" t="s">
        <v>8867</v>
      </c>
      <c r="G3453" s="21" t="s">
        <v>8866</v>
      </c>
      <c r="H3453" s="21" t="s">
        <v>2180</v>
      </c>
      <c r="I3453" s="21" t="s">
        <v>2113</v>
      </c>
      <c r="J3453" s="21"/>
      <c r="K3453" s="60" t="s">
        <v>8865</v>
      </c>
      <c r="L3453" s="61" t="s">
        <v>8864</v>
      </c>
      <c r="M3453" s="61">
        <v>200</v>
      </c>
      <c r="N3453" s="121">
        <v>33</v>
      </c>
      <c r="O3453" s="61">
        <v>0.4</v>
      </c>
      <c r="P3453" s="61">
        <v>3</v>
      </c>
      <c r="Q3453" s="121">
        <v>2010</v>
      </c>
      <c r="R3453" s="121" t="s">
        <v>1109</v>
      </c>
      <c r="S3453" s="121">
        <v>689615</v>
      </c>
      <c r="T3453" s="116">
        <v>991</v>
      </c>
      <c r="U3453" s="111">
        <v>45</v>
      </c>
      <c r="V3453" s="113">
        <f t="shared" si="638"/>
        <v>844.55222222222221</v>
      </c>
      <c r="W3453" s="113">
        <f t="shared" si="639"/>
        <v>146.44777777777779</v>
      </c>
      <c r="X3453" s="112">
        <f t="shared" si="640"/>
        <v>146447.77777777778</v>
      </c>
      <c r="Y3453" s="111"/>
      <c r="Z3453" s="110">
        <f t="shared" si="648"/>
        <v>38</v>
      </c>
      <c r="AA3453" s="109">
        <f t="shared" si="641"/>
        <v>49.550000000000004</v>
      </c>
      <c r="AB3453" s="109">
        <f t="shared" si="642"/>
        <v>49550.000000000007</v>
      </c>
      <c r="AC3453" s="108">
        <f t="shared" si="643"/>
        <v>941.45</v>
      </c>
      <c r="AD3453" s="107">
        <f t="shared" si="644"/>
        <v>2.2222222222222223E-2</v>
      </c>
      <c r="AE3453" s="106">
        <f t="shared" si="645"/>
        <v>20.921111111111113</v>
      </c>
      <c r="AF3453" s="105">
        <f t="shared" si="646"/>
        <v>167.3688888888889</v>
      </c>
      <c r="AG3453" s="105">
        <f t="shared" si="647"/>
        <v>823.63111111111107</v>
      </c>
    </row>
    <row r="3454" spans="1:33" s="88" customFormat="1" x14ac:dyDescent="0.35">
      <c r="A3454" s="21">
        <v>10141103</v>
      </c>
      <c r="B3454" s="115" t="s">
        <v>1665</v>
      </c>
      <c r="C3454" s="115" t="s">
        <v>710</v>
      </c>
      <c r="D3454" s="21" t="s">
        <v>8862</v>
      </c>
      <c r="E3454" s="114" t="str">
        <f t="shared" si="637"/>
        <v>TRANSFORMADOR MARCA:TUSCO AGXX/PTS0030 AGXX/PTS0030</v>
      </c>
      <c r="F3454" s="187" t="s">
        <v>8863</v>
      </c>
      <c r="G3454" s="21" t="s">
        <v>8862</v>
      </c>
      <c r="H3454" s="21" t="s">
        <v>3445</v>
      </c>
      <c r="I3454" s="21" t="s">
        <v>2113</v>
      </c>
      <c r="J3454" s="21"/>
      <c r="K3454" s="175" t="s">
        <v>8861</v>
      </c>
      <c r="L3454" s="156" t="s">
        <v>8860</v>
      </c>
      <c r="M3454" s="187">
        <v>100</v>
      </c>
      <c r="N3454" s="121">
        <v>33</v>
      </c>
      <c r="O3454" s="61">
        <v>0.4</v>
      </c>
      <c r="P3454" s="61">
        <v>3</v>
      </c>
      <c r="Q3454" s="121">
        <v>2010</v>
      </c>
      <c r="R3454" s="121" t="s">
        <v>604</v>
      </c>
      <c r="S3454" s="121" t="s">
        <v>3285</v>
      </c>
      <c r="T3454" s="116">
        <v>763</v>
      </c>
      <c r="U3454" s="111">
        <v>45</v>
      </c>
      <c r="V3454" s="113">
        <f t="shared" si="638"/>
        <v>650.2455555555556</v>
      </c>
      <c r="W3454" s="113">
        <f t="shared" si="639"/>
        <v>112.7544444444444</v>
      </c>
      <c r="X3454" s="112">
        <f t="shared" si="640"/>
        <v>112754.44444444441</v>
      </c>
      <c r="Y3454" s="111"/>
      <c r="Z3454" s="110">
        <f t="shared" si="648"/>
        <v>38</v>
      </c>
      <c r="AA3454" s="109">
        <f t="shared" si="641"/>
        <v>38.15</v>
      </c>
      <c r="AB3454" s="109">
        <f t="shared" si="642"/>
        <v>38150</v>
      </c>
      <c r="AC3454" s="108">
        <f t="shared" si="643"/>
        <v>724.85</v>
      </c>
      <c r="AD3454" s="107">
        <f t="shared" si="644"/>
        <v>2.2222222222222223E-2</v>
      </c>
      <c r="AE3454" s="106">
        <f t="shared" si="645"/>
        <v>16.10777777777778</v>
      </c>
      <c r="AF3454" s="105">
        <f t="shared" si="646"/>
        <v>128.86222222222219</v>
      </c>
      <c r="AG3454" s="105">
        <f t="shared" si="647"/>
        <v>634.13777777777784</v>
      </c>
    </row>
    <row r="3455" spans="1:33" s="88" customFormat="1" x14ac:dyDescent="0.35">
      <c r="A3455" s="21">
        <v>10141103</v>
      </c>
      <c r="B3455" s="115" t="s">
        <v>1665</v>
      </c>
      <c r="C3455" s="115" t="s">
        <v>710</v>
      </c>
      <c r="D3455" s="21" t="s">
        <v>8859</v>
      </c>
      <c r="E3455" s="114" t="str">
        <f t="shared" si="637"/>
        <v>TRANSFORMADOR MARCA:TUSCO AGXX/PTS0031 AGXX/PTS0031</v>
      </c>
      <c r="F3455" s="187" t="s">
        <v>5721</v>
      </c>
      <c r="G3455" s="21" t="s">
        <v>8859</v>
      </c>
      <c r="H3455" s="21" t="s">
        <v>3445</v>
      </c>
      <c r="I3455" s="21" t="s">
        <v>2113</v>
      </c>
      <c r="J3455" s="21"/>
      <c r="K3455" s="175" t="s">
        <v>8858</v>
      </c>
      <c r="L3455" s="156" t="s">
        <v>8857</v>
      </c>
      <c r="M3455" s="187">
        <v>100</v>
      </c>
      <c r="N3455" s="121">
        <v>33</v>
      </c>
      <c r="O3455" s="61">
        <v>0.4</v>
      </c>
      <c r="P3455" s="61">
        <v>3</v>
      </c>
      <c r="Q3455" s="121">
        <v>2010</v>
      </c>
      <c r="R3455" s="121" t="s">
        <v>604</v>
      </c>
      <c r="S3455" s="121" t="s">
        <v>3404</v>
      </c>
      <c r="T3455" s="116">
        <v>763</v>
      </c>
      <c r="U3455" s="111">
        <v>45</v>
      </c>
      <c r="V3455" s="113">
        <f t="shared" si="638"/>
        <v>650.2455555555556</v>
      </c>
      <c r="W3455" s="113">
        <f t="shared" si="639"/>
        <v>112.7544444444444</v>
      </c>
      <c r="X3455" s="112">
        <f t="shared" si="640"/>
        <v>112754.44444444441</v>
      </c>
      <c r="Y3455" s="111"/>
      <c r="Z3455" s="110">
        <f t="shared" si="648"/>
        <v>38</v>
      </c>
      <c r="AA3455" s="109">
        <f t="shared" si="641"/>
        <v>38.15</v>
      </c>
      <c r="AB3455" s="109">
        <f t="shared" si="642"/>
        <v>38150</v>
      </c>
      <c r="AC3455" s="108">
        <f t="shared" si="643"/>
        <v>724.85</v>
      </c>
      <c r="AD3455" s="107">
        <f t="shared" si="644"/>
        <v>2.2222222222222223E-2</v>
      </c>
      <c r="AE3455" s="106">
        <f t="shared" si="645"/>
        <v>16.10777777777778</v>
      </c>
      <c r="AF3455" s="105">
        <f t="shared" si="646"/>
        <v>128.86222222222219</v>
      </c>
      <c r="AG3455" s="105">
        <f t="shared" si="647"/>
        <v>634.13777777777784</v>
      </c>
    </row>
    <row r="3456" spans="1:33" s="88" customFormat="1" x14ac:dyDescent="0.35">
      <c r="A3456" s="21">
        <v>10141103</v>
      </c>
      <c r="B3456" s="115" t="s">
        <v>1665</v>
      </c>
      <c r="C3456" s="115" t="s">
        <v>710</v>
      </c>
      <c r="D3456" s="21" t="s">
        <v>8855</v>
      </c>
      <c r="E3456" s="114" t="str">
        <f t="shared" si="637"/>
        <v>TRANSFORMADOR MARCA:ITB AGXX/PTS0083 AGXX/PTS0083</v>
      </c>
      <c r="F3456" s="61" t="s">
        <v>8856</v>
      </c>
      <c r="G3456" s="21" t="s">
        <v>8855</v>
      </c>
      <c r="H3456" s="21" t="s">
        <v>2113</v>
      </c>
      <c r="I3456" s="21" t="s">
        <v>2113</v>
      </c>
      <c r="J3456" s="21"/>
      <c r="K3456" s="192" t="s">
        <v>8854</v>
      </c>
      <c r="L3456" s="121" t="s">
        <v>8853</v>
      </c>
      <c r="M3456" s="61">
        <v>160</v>
      </c>
      <c r="N3456" s="121">
        <v>11</v>
      </c>
      <c r="O3456" s="61">
        <v>0.4</v>
      </c>
      <c r="P3456" s="61">
        <v>3</v>
      </c>
      <c r="Q3456" s="121">
        <v>2010</v>
      </c>
      <c r="R3456" s="121" t="s">
        <v>1109</v>
      </c>
      <c r="S3456" s="121">
        <v>644483</v>
      </c>
      <c r="T3456" s="116">
        <v>572</v>
      </c>
      <c r="U3456" s="111">
        <v>45</v>
      </c>
      <c r="V3456" s="113">
        <f t="shared" si="638"/>
        <v>487.4711111111111</v>
      </c>
      <c r="W3456" s="113">
        <f t="shared" si="639"/>
        <v>84.528888888888901</v>
      </c>
      <c r="X3456" s="112">
        <f t="shared" si="640"/>
        <v>84528.888888888905</v>
      </c>
      <c r="Y3456" s="111"/>
      <c r="Z3456" s="110">
        <f t="shared" si="648"/>
        <v>38</v>
      </c>
      <c r="AA3456" s="109">
        <f t="shared" si="641"/>
        <v>28.6</v>
      </c>
      <c r="AB3456" s="109">
        <f t="shared" si="642"/>
        <v>28600</v>
      </c>
      <c r="AC3456" s="108">
        <f t="shared" si="643"/>
        <v>543.4</v>
      </c>
      <c r="AD3456" s="107">
        <f t="shared" si="644"/>
        <v>2.2222222222222223E-2</v>
      </c>
      <c r="AE3456" s="106">
        <f t="shared" si="645"/>
        <v>12.075555555555555</v>
      </c>
      <c r="AF3456" s="105">
        <f t="shared" si="646"/>
        <v>96.604444444444454</v>
      </c>
      <c r="AG3456" s="105">
        <f t="shared" si="647"/>
        <v>475.39555555555552</v>
      </c>
    </row>
    <row r="3457" spans="1:33" s="88" customFormat="1" x14ac:dyDescent="0.35">
      <c r="A3457" s="21">
        <v>10141103</v>
      </c>
      <c r="B3457" s="115" t="s">
        <v>1665</v>
      </c>
      <c r="C3457" s="115" t="s">
        <v>710</v>
      </c>
      <c r="D3457" s="21" t="s">
        <v>8851</v>
      </c>
      <c r="E3457" s="114" t="str">
        <f t="shared" si="637"/>
        <v>TRANSFORMADOR MARCA:POWERTECH AGCDG/PTS0140 AGCDG/PTS0140</v>
      </c>
      <c r="F3457" s="61" t="s">
        <v>8852</v>
      </c>
      <c r="G3457" s="21" t="s">
        <v>8851</v>
      </c>
      <c r="H3457" s="21" t="s">
        <v>2152</v>
      </c>
      <c r="I3457" s="21" t="s">
        <v>2113</v>
      </c>
      <c r="J3457" s="21"/>
      <c r="K3457" s="192" t="s">
        <v>8850</v>
      </c>
      <c r="L3457" s="121" t="s">
        <v>8849</v>
      </c>
      <c r="M3457" s="61">
        <v>25</v>
      </c>
      <c r="N3457" s="121">
        <v>33</v>
      </c>
      <c r="O3457" s="61">
        <v>0.4</v>
      </c>
      <c r="P3457" s="61">
        <v>3</v>
      </c>
      <c r="Q3457" s="121">
        <v>2010</v>
      </c>
      <c r="R3457" s="61" t="s">
        <v>295</v>
      </c>
      <c r="S3457" s="121" t="s">
        <v>8848</v>
      </c>
      <c r="T3457" s="116">
        <v>643</v>
      </c>
      <c r="U3457" s="111">
        <v>45</v>
      </c>
      <c r="V3457" s="113">
        <f t="shared" si="638"/>
        <v>547.97888888888883</v>
      </c>
      <c r="W3457" s="113">
        <f t="shared" si="639"/>
        <v>95.021111111111168</v>
      </c>
      <c r="X3457" s="112">
        <f t="shared" si="640"/>
        <v>95021.111111111168</v>
      </c>
      <c r="Y3457" s="111"/>
      <c r="Z3457" s="110">
        <f t="shared" si="648"/>
        <v>38</v>
      </c>
      <c r="AA3457" s="109">
        <f t="shared" si="641"/>
        <v>32.15</v>
      </c>
      <c r="AB3457" s="109">
        <f t="shared" si="642"/>
        <v>32150</v>
      </c>
      <c r="AC3457" s="108">
        <f t="shared" si="643"/>
        <v>610.85</v>
      </c>
      <c r="AD3457" s="107">
        <f t="shared" si="644"/>
        <v>2.2222222222222223E-2</v>
      </c>
      <c r="AE3457" s="106">
        <f t="shared" si="645"/>
        <v>13.574444444444445</v>
      </c>
      <c r="AF3457" s="105">
        <f t="shared" si="646"/>
        <v>108.59555555555562</v>
      </c>
      <c r="AG3457" s="105">
        <f t="shared" si="647"/>
        <v>534.40444444444438</v>
      </c>
    </row>
    <row r="3458" spans="1:33" s="88" customFormat="1" x14ac:dyDescent="0.35">
      <c r="A3458" s="21">
        <v>10141103</v>
      </c>
      <c r="B3458" s="115" t="s">
        <v>1665</v>
      </c>
      <c r="C3458" s="115" t="s">
        <v>710</v>
      </c>
      <c r="D3458" s="21" t="s">
        <v>8846</v>
      </c>
      <c r="E3458" s="114" t="str">
        <f t="shared" ref="E3458:E3521" si="649">+CONCATENATE(C3458," ","MARCA:",R3458," ",G3458," ",D3458,)</f>
        <v>TRANSFORMADOR MARCA:POWERTECH AGCDG/PTS0143 AGCDG/PTS0143</v>
      </c>
      <c r="F3458" s="61" t="s">
        <v>8847</v>
      </c>
      <c r="G3458" s="21" t="s">
        <v>8846</v>
      </c>
      <c r="H3458" s="21" t="s">
        <v>2152</v>
      </c>
      <c r="I3458" s="21" t="s">
        <v>2113</v>
      </c>
      <c r="J3458" s="21"/>
      <c r="K3458" s="192" t="s">
        <v>8845</v>
      </c>
      <c r="L3458" s="121" t="s">
        <v>8844</v>
      </c>
      <c r="M3458" s="61">
        <v>50</v>
      </c>
      <c r="N3458" s="121">
        <v>33</v>
      </c>
      <c r="O3458" s="61">
        <v>0.4</v>
      </c>
      <c r="P3458" s="61">
        <v>3</v>
      </c>
      <c r="Q3458" s="121">
        <v>2010</v>
      </c>
      <c r="R3458" s="61" t="s">
        <v>295</v>
      </c>
      <c r="S3458" s="121" t="s">
        <v>8843</v>
      </c>
      <c r="T3458" s="116">
        <v>643</v>
      </c>
      <c r="U3458" s="111">
        <v>45</v>
      </c>
      <c r="V3458" s="113">
        <f t="shared" ref="V3458:V3521" si="650">((Z3458/U3458)*(T3458-AA3458))+AA3458</f>
        <v>547.97888888888883</v>
      </c>
      <c r="W3458" s="113">
        <f t="shared" ref="W3458:W3521" si="651">+T3458-V3458</f>
        <v>95.021111111111168</v>
      </c>
      <c r="X3458" s="112">
        <f t="shared" ref="X3458:X3521" si="652">+W3458*1000</f>
        <v>95021.111111111168</v>
      </c>
      <c r="Y3458" s="111"/>
      <c r="Z3458" s="110">
        <f t="shared" si="648"/>
        <v>38</v>
      </c>
      <c r="AA3458" s="109">
        <f t="shared" ref="AA3458:AA3521" si="653">(5/100*T3458)</f>
        <v>32.15</v>
      </c>
      <c r="AB3458" s="109">
        <f t="shared" ref="AB3458:AB3521" si="654">+AA3458*1000</f>
        <v>32150</v>
      </c>
      <c r="AC3458" s="108">
        <f t="shared" ref="AC3458:AC3521" si="655">+T3458-AA3458</f>
        <v>610.85</v>
      </c>
      <c r="AD3458" s="107">
        <f t="shared" ref="AD3458:AD3521" si="656">1/U3458</f>
        <v>2.2222222222222223E-2</v>
      </c>
      <c r="AE3458" s="106">
        <f t="shared" ref="AE3458:AE3521" si="657">+AC3458*AD3458</f>
        <v>13.574444444444445</v>
      </c>
      <c r="AF3458" s="105">
        <f t="shared" ref="AF3458:AF3521" si="658">+T3458-V3458+AE3458</f>
        <v>108.59555555555562</v>
      </c>
      <c r="AG3458" s="105">
        <f t="shared" ref="AG3458:AG3521" si="659">+V3458-AE3458</f>
        <v>534.40444444444438</v>
      </c>
    </row>
    <row r="3459" spans="1:33" s="88" customFormat="1" x14ac:dyDescent="0.35">
      <c r="A3459" s="21">
        <v>10141103</v>
      </c>
      <c r="B3459" s="115" t="s">
        <v>1665</v>
      </c>
      <c r="C3459" s="115" t="s">
        <v>710</v>
      </c>
      <c r="D3459" s="21" t="s">
        <v>8841</v>
      </c>
      <c r="E3459" s="114" t="str">
        <f t="shared" si="649"/>
        <v>TRANSFORMADOR MARCA:ITB AGXX/PTS0165 AGXX/PTS0165</v>
      </c>
      <c r="F3459" s="21" t="s">
        <v>8842</v>
      </c>
      <c r="G3459" s="21" t="s">
        <v>8841</v>
      </c>
      <c r="H3459" s="21" t="s">
        <v>2125</v>
      </c>
      <c r="I3459" s="21" t="s">
        <v>2113</v>
      </c>
      <c r="J3459" s="21"/>
      <c r="K3459" s="60" t="s">
        <v>8840</v>
      </c>
      <c r="L3459" s="61" t="s">
        <v>8839</v>
      </c>
      <c r="M3459" s="121">
        <v>32</v>
      </c>
      <c r="N3459" s="121">
        <v>33</v>
      </c>
      <c r="O3459" s="61">
        <v>0.4</v>
      </c>
      <c r="P3459" s="61">
        <v>3</v>
      </c>
      <c r="Q3459" s="121">
        <v>2010</v>
      </c>
      <c r="R3459" s="61" t="s">
        <v>1109</v>
      </c>
      <c r="S3459" s="121">
        <v>702286</v>
      </c>
      <c r="T3459" s="116">
        <v>643</v>
      </c>
      <c r="U3459" s="111">
        <v>45</v>
      </c>
      <c r="V3459" s="113">
        <f t="shared" si="650"/>
        <v>547.97888888888883</v>
      </c>
      <c r="W3459" s="113">
        <f t="shared" si="651"/>
        <v>95.021111111111168</v>
      </c>
      <c r="X3459" s="112">
        <f t="shared" si="652"/>
        <v>95021.111111111168</v>
      </c>
      <c r="Y3459" s="111"/>
      <c r="Z3459" s="110">
        <f t="shared" si="648"/>
        <v>38</v>
      </c>
      <c r="AA3459" s="109">
        <f t="shared" si="653"/>
        <v>32.15</v>
      </c>
      <c r="AB3459" s="109">
        <f t="shared" si="654"/>
        <v>32150</v>
      </c>
      <c r="AC3459" s="108">
        <f t="shared" si="655"/>
        <v>610.85</v>
      </c>
      <c r="AD3459" s="107">
        <f t="shared" si="656"/>
        <v>2.2222222222222223E-2</v>
      </c>
      <c r="AE3459" s="106">
        <f t="shared" si="657"/>
        <v>13.574444444444445</v>
      </c>
      <c r="AF3459" s="105">
        <f t="shared" si="658"/>
        <v>108.59555555555562</v>
      </c>
      <c r="AG3459" s="105">
        <f t="shared" si="659"/>
        <v>534.40444444444438</v>
      </c>
    </row>
    <row r="3460" spans="1:33" s="88" customFormat="1" x14ac:dyDescent="0.35">
      <c r="A3460" s="21">
        <v>10141103</v>
      </c>
      <c r="B3460" s="115" t="s">
        <v>1665</v>
      </c>
      <c r="C3460" s="115" t="s">
        <v>710</v>
      </c>
      <c r="D3460" s="21" t="s">
        <v>8837</v>
      </c>
      <c r="E3460" s="114" t="str">
        <f t="shared" si="649"/>
        <v>TRANSFORMADOR MARCA:POWERTECH AGCBT/PTS0188 AGCBT/PTS0188</v>
      </c>
      <c r="F3460" s="61" t="s">
        <v>8838</v>
      </c>
      <c r="G3460" s="21" t="s">
        <v>8837</v>
      </c>
      <c r="H3460" s="21" t="s">
        <v>3407</v>
      </c>
      <c r="I3460" s="21" t="s">
        <v>2113</v>
      </c>
      <c r="J3460" s="21"/>
      <c r="K3460" s="192" t="s">
        <v>8836</v>
      </c>
      <c r="L3460" s="121" t="s">
        <v>8835</v>
      </c>
      <c r="M3460" s="61">
        <v>200</v>
      </c>
      <c r="N3460" s="121">
        <v>33</v>
      </c>
      <c r="O3460" s="61">
        <v>0.4</v>
      </c>
      <c r="P3460" s="61">
        <v>3</v>
      </c>
      <c r="Q3460" s="121">
        <v>2010</v>
      </c>
      <c r="R3460" s="61" t="s">
        <v>295</v>
      </c>
      <c r="S3460" s="61" t="s">
        <v>8834</v>
      </c>
      <c r="T3460" s="116">
        <v>991</v>
      </c>
      <c r="U3460" s="111">
        <v>45</v>
      </c>
      <c r="V3460" s="113">
        <f t="shared" si="650"/>
        <v>844.55222222222221</v>
      </c>
      <c r="W3460" s="113">
        <f t="shared" si="651"/>
        <v>146.44777777777779</v>
      </c>
      <c r="X3460" s="112">
        <f t="shared" si="652"/>
        <v>146447.77777777778</v>
      </c>
      <c r="Y3460" s="111"/>
      <c r="Z3460" s="110">
        <f t="shared" si="648"/>
        <v>38</v>
      </c>
      <c r="AA3460" s="109">
        <f t="shared" si="653"/>
        <v>49.550000000000004</v>
      </c>
      <c r="AB3460" s="109">
        <f t="shared" si="654"/>
        <v>49550.000000000007</v>
      </c>
      <c r="AC3460" s="108">
        <f t="shared" si="655"/>
        <v>941.45</v>
      </c>
      <c r="AD3460" s="107">
        <f t="shared" si="656"/>
        <v>2.2222222222222223E-2</v>
      </c>
      <c r="AE3460" s="106">
        <f t="shared" si="657"/>
        <v>20.921111111111113</v>
      </c>
      <c r="AF3460" s="105">
        <f t="shared" si="658"/>
        <v>167.3688888888889</v>
      </c>
      <c r="AG3460" s="105">
        <f t="shared" si="659"/>
        <v>823.63111111111107</v>
      </c>
    </row>
    <row r="3461" spans="1:33" s="88" customFormat="1" x14ac:dyDescent="0.35">
      <c r="A3461" s="21">
        <v>10141103</v>
      </c>
      <c r="B3461" s="115" t="s">
        <v>1665</v>
      </c>
      <c r="C3461" s="115" t="s">
        <v>710</v>
      </c>
      <c r="D3461" s="21" t="s">
        <v>8832</v>
      </c>
      <c r="E3461" s="114" t="str">
        <f t="shared" si="649"/>
        <v>TRANSFORMADOR MARCA:ITB AGCBT/PTS0205 AGCBT/PTS0205</v>
      </c>
      <c r="F3461" s="61" t="s">
        <v>8833</v>
      </c>
      <c r="G3461" s="21" t="s">
        <v>8832</v>
      </c>
      <c r="H3461" s="21" t="s">
        <v>3407</v>
      </c>
      <c r="I3461" s="21" t="s">
        <v>2113</v>
      </c>
      <c r="J3461" s="21"/>
      <c r="K3461" s="192" t="s">
        <v>8831</v>
      </c>
      <c r="L3461" s="121" t="s">
        <v>8830</v>
      </c>
      <c r="M3461" s="61">
        <v>160</v>
      </c>
      <c r="N3461" s="121">
        <v>33</v>
      </c>
      <c r="O3461" s="61">
        <v>0.4</v>
      </c>
      <c r="P3461" s="61">
        <v>3</v>
      </c>
      <c r="Q3461" s="121">
        <v>2010</v>
      </c>
      <c r="R3461" s="121" t="s">
        <v>1109</v>
      </c>
      <c r="S3461" s="61">
        <v>702259</v>
      </c>
      <c r="T3461" s="116">
        <v>991</v>
      </c>
      <c r="U3461" s="111">
        <v>45</v>
      </c>
      <c r="V3461" s="113">
        <f t="shared" si="650"/>
        <v>844.55222222222221</v>
      </c>
      <c r="W3461" s="113">
        <f t="shared" si="651"/>
        <v>146.44777777777779</v>
      </c>
      <c r="X3461" s="112">
        <f t="shared" si="652"/>
        <v>146447.77777777778</v>
      </c>
      <c r="Y3461" s="111"/>
      <c r="Z3461" s="110">
        <f t="shared" si="648"/>
        <v>38</v>
      </c>
      <c r="AA3461" s="109">
        <f t="shared" si="653"/>
        <v>49.550000000000004</v>
      </c>
      <c r="AB3461" s="109">
        <f t="shared" si="654"/>
        <v>49550.000000000007</v>
      </c>
      <c r="AC3461" s="108">
        <f t="shared" si="655"/>
        <v>941.45</v>
      </c>
      <c r="AD3461" s="107">
        <f t="shared" si="656"/>
        <v>2.2222222222222223E-2</v>
      </c>
      <c r="AE3461" s="106">
        <f t="shared" si="657"/>
        <v>20.921111111111113</v>
      </c>
      <c r="AF3461" s="105">
        <f t="shared" si="658"/>
        <v>167.3688888888889</v>
      </c>
      <c r="AG3461" s="105">
        <f t="shared" si="659"/>
        <v>823.63111111111107</v>
      </c>
    </row>
    <row r="3462" spans="1:33" s="88" customFormat="1" x14ac:dyDescent="0.35">
      <c r="A3462" s="21">
        <v>10141103</v>
      </c>
      <c r="B3462" s="115" t="s">
        <v>1665</v>
      </c>
      <c r="C3462" s="115" t="s">
        <v>710</v>
      </c>
      <c r="D3462" s="21" t="s">
        <v>8828</v>
      </c>
      <c r="E3462" s="114" t="str">
        <f t="shared" si="649"/>
        <v>TRANSFORMADOR MARCA:ITB AGCBT/PTS0208 AGCBT/PTS0208</v>
      </c>
      <c r="F3462" s="61" t="s">
        <v>8829</v>
      </c>
      <c r="G3462" s="21" t="s">
        <v>8828</v>
      </c>
      <c r="H3462" s="21" t="s">
        <v>3407</v>
      </c>
      <c r="I3462" s="21" t="s">
        <v>2113</v>
      </c>
      <c r="J3462" s="57"/>
      <c r="K3462" s="192" t="s">
        <v>8827</v>
      </c>
      <c r="L3462" s="121" t="s">
        <v>8826</v>
      </c>
      <c r="M3462" s="121">
        <v>250</v>
      </c>
      <c r="N3462" s="121">
        <v>33</v>
      </c>
      <c r="O3462" s="61">
        <v>0.4</v>
      </c>
      <c r="P3462" s="61">
        <v>3</v>
      </c>
      <c r="Q3462" s="121">
        <v>2010</v>
      </c>
      <c r="R3462" s="121" t="s">
        <v>1109</v>
      </c>
      <c r="S3462" s="61">
        <v>689604</v>
      </c>
      <c r="T3462" s="116">
        <v>991</v>
      </c>
      <c r="U3462" s="111">
        <v>45</v>
      </c>
      <c r="V3462" s="113">
        <f t="shared" si="650"/>
        <v>844.55222222222221</v>
      </c>
      <c r="W3462" s="113">
        <f t="shared" si="651"/>
        <v>146.44777777777779</v>
      </c>
      <c r="X3462" s="112">
        <f t="shared" si="652"/>
        <v>146447.77777777778</v>
      </c>
      <c r="Y3462" s="111"/>
      <c r="Z3462" s="110">
        <f t="shared" si="648"/>
        <v>38</v>
      </c>
      <c r="AA3462" s="109">
        <f t="shared" si="653"/>
        <v>49.550000000000004</v>
      </c>
      <c r="AB3462" s="109">
        <f t="shared" si="654"/>
        <v>49550.000000000007</v>
      </c>
      <c r="AC3462" s="108">
        <f t="shared" si="655"/>
        <v>941.45</v>
      </c>
      <c r="AD3462" s="107">
        <f t="shared" si="656"/>
        <v>2.2222222222222223E-2</v>
      </c>
      <c r="AE3462" s="106">
        <f t="shared" si="657"/>
        <v>20.921111111111113</v>
      </c>
      <c r="AF3462" s="105">
        <f t="shared" si="658"/>
        <v>167.3688888888889</v>
      </c>
      <c r="AG3462" s="105">
        <f t="shared" si="659"/>
        <v>823.63111111111107</v>
      </c>
    </row>
    <row r="3463" spans="1:33" s="88" customFormat="1" x14ac:dyDescent="0.35">
      <c r="A3463" s="21">
        <v>10141103</v>
      </c>
      <c r="B3463" s="115" t="s">
        <v>1665</v>
      </c>
      <c r="C3463" s="115" t="s">
        <v>710</v>
      </c>
      <c r="D3463" s="21" t="s">
        <v>8824</v>
      </c>
      <c r="E3463" s="114" t="str">
        <f t="shared" si="649"/>
        <v>TRANSFORMADOR MARCA:ITB AGMJC/PTS0246 AGMJC/PTS0246</v>
      </c>
      <c r="F3463" s="61" t="s">
        <v>8825</v>
      </c>
      <c r="G3463" s="21" t="s">
        <v>8824</v>
      </c>
      <c r="H3463" s="21" t="s">
        <v>2114</v>
      </c>
      <c r="I3463" s="21" t="s">
        <v>2113</v>
      </c>
      <c r="J3463" s="57"/>
      <c r="K3463" s="192" t="s">
        <v>8823</v>
      </c>
      <c r="L3463" s="121" t="s">
        <v>8822</v>
      </c>
      <c r="M3463" s="61">
        <v>32</v>
      </c>
      <c r="N3463" s="121">
        <v>33</v>
      </c>
      <c r="O3463" s="61">
        <v>0.4</v>
      </c>
      <c r="P3463" s="156">
        <v>3</v>
      </c>
      <c r="Q3463" s="61">
        <v>2010</v>
      </c>
      <c r="R3463" s="121" t="s">
        <v>1109</v>
      </c>
      <c r="S3463" s="61">
        <v>702289</v>
      </c>
      <c r="T3463" s="116">
        <v>643</v>
      </c>
      <c r="U3463" s="111">
        <v>45</v>
      </c>
      <c r="V3463" s="113">
        <f t="shared" si="650"/>
        <v>547.97888888888883</v>
      </c>
      <c r="W3463" s="113">
        <f t="shared" si="651"/>
        <v>95.021111111111168</v>
      </c>
      <c r="X3463" s="112">
        <f t="shared" si="652"/>
        <v>95021.111111111168</v>
      </c>
      <c r="Y3463" s="111"/>
      <c r="Z3463" s="110">
        <f t="shared" si="648"/>
        <v>38</v>
      </c>
      <c r="AA3463" s="109">
        <f t="shared" si="653"/>
        <v>32.15</v>
      </c>
      <c r="AB3463" s="109">
        <f t="shared" si="654"/>
        <v>32150</v>
      </c>
      <c r="AC3463" s="108">
        <f t="shared" si="655"/>
        <v>610.85</v>
      </c>
      <c r="AD3463" s="107">
        <f t="shared" si="656"/>
        <v>2.2222222222222223E-2</v>
      </c>
      <c r="AE3463" s="106">
        <f t="shared" si="657"/>
        <v>13.574444444444445</v>
      </c>
      <c r="AF3463" s="105">
        <f t="shared" si="658"/>
        <v>108.59555555555562</v>
      </c>
      <c r="AG3463" s="105">
        <f t="shared" si="659"/>
        <v>534.40444444444438</v>
      </c>
    </row>
    <row r="3464" spans="1:33" s="88" customFormat="1" x14ac:dyDescent="0.35">
      <c r="A3464" s="21">
        <v>10141103</v>
      </c>
      <c r="B3464" s="162" t="s">
        <v>1665</v>
      </c>
      <c r="C3464" s="115" t="s">
        <v>710</v>
      </c>
      <c r="D3464" s="21"/>
      <c r="E3464" s="114" t="str">
        <f t="shared" si="649"/>
        <v xml:space="preserve">TRANSFORMADOR MARCA:TUSCO TRAFO MONTEPUEZ </v>
      </c>
      <c r="F3464" s="57" t="s">
        <v>1855</v>
      </c>
      <c r="G3464" s="21" t="s">
        <v>222</v>
      </c>
      <c r="H3464" s="21" t="s">
        <v>222</v>
      </c>
      <c r="I3464" s="61" t="s">
        <v>6602</v>
      </c>
      <c r="J3464" s="21"/>
      <c r="K3464" s="60" t="s">
        <v>8821</v>
      </c>
      <c r="L3464" s="61" t="s">
        <v>8820</v>
      </c>
      <c r="M3464" s="61">
        <v>160</v>
      </c>
      <c r="N3464" s="61">
        <v>33</v>
      </c>
      <c r="O3464" s="21" t="s">
        <v>581</v>
      </c>
      <c r="P3464" s="21">
        <v>3</v>
      </c>
      <c r="Q3464" s="21">
        <v>2010</v>
      </c>
      <c r="R3464" s="61" t="s">
        <v>219</v>
      </c>
      <c r="S3464" s="61" t="s">
        <v>8819</v>
      </c>
      <c r="T3464" s="116">
        <v>991</v>
      </c>
      <c r="U3464" s="111">
        <v>45</v>
      </c>
      <c r="V3464" s="113">
        <f t="shared" si="650"/>
        <v>844.55222222222221</v>
      </c>
      <c r="W3464" s="113">
        <f t="shared" si="651"/>
        <v>146.44777777777779</v>
      </c>
      <c r="X3464" s="112">
        <f t="shared" si="652"/>
        <v>146447.77777777778</v>
      </c>
      <c r="Y3464" s="111"/>
      <c r="Z3464" s="110">
        <f t="shared" si="648"/>
        <v>38</v>
      </c>
      <c r="AA3464" s="109">
        <f t="shared" si="653"/>
        <v>49.550000000000004</v>
      </c>
      <c r="AB3464" s="109">
        <f t="shared" si="654"/>
        <v>49550.000000000007</v>
      </c>
      <c r="AC3464" s="108">
        <f t="shared" si="655"/>
        <v>941.45</v>
      </c>
      <c r="AD3464" s="107">
        <f t="shared" si="656"/>
        <v>2.2222222222222223E-2</v>
      </c>
      <c r="AE3464" s="106">
        <f t="shared" si="657"/>
        <v>20.921111111111113</v>
      </c>
      <c r="AF3464" s="105">
        <f t="shared" si="658"/>
        <v>167.3688888888889</v>
      </c>
      <c r="AG3464" s="105">
        <f t="shared" si="659"/>
        <v>823.63111111111107</v>
      </c>
    </row>
    <row r="3465" spans="1:33" s="88" customFormat="1" x14ac:dyDescent="0.35">
      <c r="A3465" s="21">
        <v>10141103</v>
      </c>
      <c r="B3465" s="115" t="s">
        <v>1665</v>
      </c>
      <c r="C3465" s="115" t="s">
        <v>710</v>
      </c>
      <c r="D3465" s="21" t="s">
        <v>8814</v>
      </c>
      <c r="E3465" s="114" t="str">
        <f t="shared" si="649"/>
        <v>TRANSFORMADOR MARCA:ASTOR ANGOCHE PTS 2</v>
      </c>
      <c r="F3465" s="21"/>
      <c r="G3465" s="21" t="s">
        <v>709</v>
      </c>
      <c r="H3465" s="21" t="s">
        <v>1808</v>
      </c>
      <c r="I3465" s="21"/>
      <c r="J3465" s="21"/>
      <c r="K3465" s="22" t="s">
        <v>8818</v>
      </c>
      <c r="L3465" s="21" t="s">
        <v>8817</v>
      </c>
      <c r="M3465" s="21" t="s">
        <v>500</v>
      </c>
      <c r="N3465" s="21" t="s">
        <v>376</v>
      </c>
      <c r="O3465" s="21" t="s">
        <v>362</v>
      </c>
      <c r="P3465" s="21">
        <v>3</v>
      </c>
      <c r="Q3465" s="21">
        <v>2010</v>
      </c>
      <c r="R3465" s="21" t="s">
        <v>499</v>
      </c>
      <c r="S3465" s="21"/>
      <c r="T3465" s="116">
        <v>445</v>
      </c>
      <c r="U3465" s="111">
        <v>45</v>
      </c>
      <c r="V3465" s="113">
        <f t="shared" si="650"/>
        <v>379.23888888888888</v>
      </c>
      <c r="W3465" s="113">
        <f t="shared" si="651"/>
        <v>65.76111111111112</v>
      </c>
      <c r="X3465" s="112">
        <f t="shared" si="652"/>
        <v>65761.111111111124</v>
      </c>
      <c r="Y3465" s="111"/>
      <c r="Z3465" s="110">
        <f t="shared" si="648"/>
        <v>38</v>
      </c>
      <c r="AA3465" s="109">
        <f t="shared" si="653"/>
        <v>22.25</v>
      </c>
      <c r="AB3465" s="109">
        <f t="shared" si="654"/>
        <v>22250</v>
      </c>
      <c r="AC3465" s="108">
        <f t="shared" si="655"/>
        <v>422.75</v>
      </c>
      <c r="AD3465" s="107">
        <f t="shared" si="656"/>
        <v>2.2222222222222223E-2</v>
      </c>
      <c r="AE3465" s="106">
        <f t="shared" si="657"/>
        <v>9.3944444444444439</v>
      </c>
      <c r="AF3465" s="105">
        <f t="shared" si="658"/>
        <v>75.155555555555566</v>
      </c>
      <c r="AG3465" s="105">
        <f t="shared" si="659"/>
        <v>369.84444444444443</v>
      </c>
    </row>
    <row r="3466" spans="1:33" s="88" customFormat="1" x14ac:dyDescent="0.35">
      <c r="A3466" s="21">
        <v>10141103</v>
      </c>
      <c r="B3466" s="115" t="s">
        <v>1665</v>
      </c>
      <c r="C3466" s="115" t="s">
        <v>710</v>
      </c>
      <c r="D3466" s="21" t="s">
        <v>8806</v>
      </c>
      <c r="E3466" s="114" t="str">
        <f t="shared" si="649"/>
        <v>TRANSFORMADOR MARCA:TUSCO ANGOCHE PTS 4</v>
      </c>
      <c r="F3466" s="21"/>
      <c r="G3466" s="21" t="s">
        <v>709</v>
      </c>
      <c r="H3466" s="21" t="s">
        <v>1808</v>
      </c>
      <c r="I3466" s="21"/>
      <c r="J3466" s="21"/>
      <c r="K3466" s="22" t="s">
        <v>8816</v>
      </c>
      <c r="L3466" s="21" t="s">
        <v>8815</v>
      </c>
      <c r="M3466" s="21" t="s">
        <v>500</v>
      </c>
      <c r="N3466" s="21" t="s">
        <v>376</v>
      </c>
      <c r="O3466" s="21" t="s">
        <v>362</v>
      </c>
      <c r="P3466" s="21">
        <v>3</v>
      </c>
      <c r="Q3466" s="21">
        <v>2010</v>
      </c>
      <c r="R3466" s="21" t="s">
        <v>604</v>
      </c>
      <c r="S3466" s="21"/>
      <c r="T3466" s="116">
        <v>445</v>
      </c>
      <c r="U3466" s="111">
        <v>45</v>
      </c>
      <c r="V3466" s="113">
        <f t="shared" si="650"/>
        <v>379.23888888888888</v>
      </c>
      <c r="W3466" s="113">
        <f t="shared" si="651"/>
        <v>65.76111111111112</v>
      </c>
      <c r="X3466" s="112">
        <f t="shared" si="652"/>
        <v>65761.111111111124</v>
      </c>
      <c r="Y3466" s="111"/>
      <c r="Z3466" s="110">
        <f t="shared" si="648"/>
        <v>38</v>
      </c>
      <c r="AA3466" s="109">
        <f t="shared" si="653"/>
        <v>22.25</v>
      </c>
      <c r="AB3466" s="109">
        <f t="shared" si="654"/>
        <v>22250</v>
      </c>
      <c r="AC3466" s="108">
        <f t="shared" si="655"/>
        <v>422.75</v>
      </c>
      <c r="AD3466" s="107">
        <f t="shared" si="656"/>
        <v>2.2222222222222223E-2</v>
      </c>
      <c r="AE3466" s="106">
        <f t="shared" si="657"/>
        <v>9.3944444444444439</v>
      </c>
      <c r="AF3466" s="105">
        <f t="shared" si="658"/>
        <v>75.155555555555566</v>
      </c>
      <c r="AG3466" s="105">
        <f t="shared" si="659"/>
        <v>369.84444444444443</v>
      </c>
    </row>
    <row r="3467" spans="1:33" s="88" customFormat="1" x14ac:dyDescent="0.35">
      <c r="A3467" s="21">
        <v>10141103</v>
      </c>
      <c r="B3467" s="115" t="s">
        <v>1665</v>
      </c>
      <c r="C3467" s="115" t="s">
        <v>710</v>
      </c>
      <c r="D3467" s="21" t="s">
        <v>8814</v>
      </c>
      <c r="E3467" s="114" t="str">
        <f t="shared" si="649"/>
        <v>TRANSFORMADOR MARCA:FUJI ELECTRIC CUAMBA PTS 2</v>
      </c>
      <c r="F3467" s="21"/>
      <c r="G3467" s="124" t="s">
        <v>179</v>
      </c>
      <c r="H3467" s="124" t="s">
        <v>179</v>
      </c>
      <c r="I3467" s="124" t="s">
        <v>8813</v>
      </c>
      <c r="J3467" s="21"/>
      <c r="K3467" s="22" t="s">
        <v>8812</v>
      </c>
      <c r="L3467" s="21" t="s">
        <v>8811</v>
      </c>
      <c r="M3467" s="21">
        <v>50</v>
      </c>
      <c r="N3467" s="161" t="s">
        <v>19</v>
      </c>
      <c r="O3467" s="21" t="s">
        <v>362</v>
      </c>
      <c r="P3467" s="21">
        <v>3</v>
      </c>
      <c r="Q3467" s="124">
        <v>2010</v>
      </c>
      <c r="R3467" s="21" t="s">
        <v>4150</v>
      </c>
      <c r="S3467" s="21" t="s">
        <v>3285</v>
      </c>
      <c r="T3467" s="116">
        <v>643</v>
      </c>
      <c r="U3467" s="111">
        <v>45</v>
      </c>
      <c r="V3467" s="113">
        <f t="shared" si="650"/>
        <v>547.97888888888883</v>
      </c>
      <c r="W3467" s="113">
        <f t="shared" si="651"/>
        <v>95.021111111111168</v>
      </c>
      <c r="X3467" s="112">
        <f t="shared" si="652"/>
        <v>95021.111111111168</v>
      </c>
      <c r="Y3467" s="111"/>
      <c r="Z3467" s="110">
        <f t="shared" si="648"/>
        <v>38</v>
      </c>
      <c r="AA3467" s="109">
        <f t="shared" si="653"/>
        <v>32.15</v>
      </c>
      <c r="AB3467" s="109">
        <f t="shared" si="654"/>
        <v>32150</v>
      </c>
      <c r="AC3467" s="108">
        <f t="shared" si="655"/>
        <v>610.85</v>
      </c>
      <c r="AD3467" s="107">
        <f t="shared" si="656"/>
        <v>2.2222222222222223E-2</v>
      </c>
      <c r="AE3467" s="106">
        <f t="shared" si="657"/>
        <v>13.574444444444445</v>
      </c>
      <c r="AF3467" s="105">
        <f t="shared" si="658"/>
        <v>108.59555555555562</v>
      </c>
      <c r="AG3467" s="105">
        <f t="shared" si="659"/>
        <v>534.40444444444438</v>
      </c>
    </row>
    <row r="3468" spans="1:33" s="88" customFormat="1" x14ac:dyDescent="0.35">
      <c r="A3468" s="21">
        <v>10141103</v>
      </c>
      <c r="B3468" s="115" t="s">
        <v>1665</v>
      </c>
      <c r="C3468" s="115" t="s">
        <v>710</v>
      </c>
      <c r="D3468" s="21" t="s">
        <v>8810</v>
      </c>
      <c r="E3468" s="114" t="str">
        <f t="shared" si="649"/>
        <v>TRANSFORMADOR MARCA:FUJI ELECTRIC CUAMBA PTS 3</v>
      </c>
      <c r="F3468" s="21"/>
      <c r="G3468" s="124" t="s">
        <v>179</v>
      </c>
      <c r="H3468" s="124" t="s">
        <v>179</v>
      </c>
      <c r="I3468" s="124" t="s">
        <v>8809</v>
      </c>
      <c r="J3468" s="21"/>
      <c r="K3468" s="22" t="s">
        <v>8808</v>
      </c>
      <c r="L3468" s="21" t="s">
        <v>8807</v>
      </c>
      <c r="M3468" s="21">
        <v>100</v>
      </c>
      <c r="N3468" s="161" t="s">
        <v>19</v>
      </c>
      <c r="O3468" s="21" t="s">
        <v>362</v>
      </c>
      <c r="P3468" s="21">
        <v>3</v>
      </c>
      <c r="Q3468" s="124">
        <v>2010</v>
      </c>
      <c r="R3468" s="21" t="s">
        <v>4150</v>
      </c>
      <c r="S3468" s="21" t="s">
        <v>3285</v>
      </c>
      <c r="T3468" s="116">
        <v>763</v>
      </c>
      <c r="U3468" s="111">
        <v>45</v>
      </c>
      <c r="V3468" s="113">
        <f t="shared" si="650"/>
        <v>650.2455555555556</v>
      </c>
      <c r="W3468" s="113">
        <f t="shared" si="651"/>
        <v>112.7544444444444</v>
      </c>
      <c r="X3468" s="112">
        <f t="shared" si="652"/>
        <v>112754.44444444441</v>
      </c>
      <c r="Y3468" s="111"/>
      <c r="Z3468" s="110">
        <f t="shared" si="648"/>
        <v>38</v>
      </c>
      <c r="AA3468" s="109">
        <f t="shared" si="653"/>
        <v>38.15</v>
      </c>
      <c r="AB3468" s="109">
        <f t="shared" si="654"/>
        <v>38150</v>
      </c>
      <c r="AC3468" s="108">
        <f t="shared" si="655"/>
        <v>724.85</v>
      </c>
      <c r="AD3468" s="107">
        <f t="shared" si="656"/>
        <v>2.2222222222222223E-2</v>
      </c>
      <c r="AE3468" s="106">
        <f t="shared" si="657"/>
        <v>16.10777777777778</v>
      </c>
      <c r="AF3468" s="105">
        <f t="shared" si="658"/>
        <v>128.86222222222219</v>
      </c>
      <c r="AG3468" s="105">
        <f t="shared" si="659"/>
        <v>634.13777777777784</v>
      </c>
    </row>
    <row r="3469" spans="1:33" s="88" customFormat="1" x14ac:dyDescent="0.35">
      <c r="A3469" s="21">
        <v>10141103</v>
      </c>
      <c r="B3469" s="115" t="s">
        <v>1665</v>
      </c>
      <c r="C3469" s="115" t="s">
        <v>710</v>
      </c>
      <c r="D3469" s="21" t="s">
        <v>8806</v>
      </c>
      <c r="E3469" s="114" t="str">
        <f t="shared" si="649"/>
        <v>TRANSFORMADOR MARCA:FUJI ELECTRIC CUAMBA PTS 4</v>
      </c>
      <c r="F3469" s="21"/>
      <c r="G3469" s="124" t="s">
        <v>179</v>
      </c>
      <c r="H3469" s="124" t="s">
        <v>179</v>
      </c>
      <c r="I3469" s="124" t="s">
        <v>8805</v>
      </c>
      <c r="J3469" s="21"/>
      <c r="K3469" s="22" t="s">
        <v>8804</v>
      </c>
      <c r="L3469" s="21" t="s">
        <v>8803</v>
      </c>
      <c r="M3469" s="21">
        <v>100</v>
      </c>
      <c r="N3469" s="161" t="s">
        <v>19</v>
      </c>
      <c r="O3469" s="21" t="s">
        <v>362</v>
      </c>
      <c r="P3469" s="21">
        <v>3</v>
      </c>
      <c r="Q3469" s="124">
        <v>2010</v>
      </c>
      <c r="R3469" s="21" t="s">
        <v>4150</v>
      </c>
      <c r="S3469" s="21" t="s">
        <v>3285</v>
      </c>
      <c r="T3469" s="116">
        <v>763</v>
      </c>
      <c r="U3469" s="111">
        <v>45</v>
      </c>
      <c r="V3469" s="113">
        <f t="shared" si="650"/>
        <v>650.2455555555556</v>
      </c>
      <c r="W3469" s="113">
        <f t="shared" si="651"/>
        <v>112.7544444444444</v>
      </c>
      <c r="X3469" s="112">
        <f t="shared" si="652"/>
        <v>112754.44444444441</v>
      </c>
      <c r="Y3469" s="111"/>
      <c r="Z3469" s="110">
        <f t="shared" si="648"/>
        <v>38</v>
      </c>
      <c r="AA3469" s="109">
        <f t="shared" si="653"/>
        <v>38.15</v>
      </c>
      <c r="AB3469" s="109">
        <f t="shared" si="654"/>
        <v>38150</v>
      </c>
      <c r="AC3469" s="108">
        <f t="shared" si="655"/>
        <v>724.85</v>
      </c>
      <c r="AD3469" s="107">
        <f t="shared" si="656"/>
        <v>2.2222222222222223E-2</v>
      </c>
      <c r="AE3469" s="106">
        <f t="shared" si="657"/>
        <v>16.10777777777778</v>
      </c>
      <c r="AF3469" s="105">
        <f t="shared" si="658"/>
        <v>128.86222222222219</v>
      </c>
      <c r="AG3469" s="105">
        <f t="shared" si="659"/>
        <v>634.13777777777784</v>
      </c>
    </row>
    <row r="3470" spans="1:33" s="88" customFormat="1" x14ac:dyDescent="0.35">
      <c r="A3470" s="21">
        <v>10141103</v>
      </c>
      <c r="B3470" s="115" t="s">
        <v>1665</v>
      </c>
      <c r="C3470" s="115" t="s">
        <v>710</v>
      </c>
      <c r="D3470" s="21" t="s">
        <v>1809</v>
      </c>
      <c r="E3470" s="114" t="str">
        <f t="shared" si="649"/>
        <v>TRANSFORMADOR MARCA:TRANSF.DE MOҪ CUAMBA PTS 5</v>
      </c>
      <c r="F3470" s="21"/>
      <c r="G3470" s="124" t="s">
        <v>179</v>
      </c>
      <c r="H3470" s="124" t="s">
        <v>179</v>
      </c>
      <c r="I3470" s="124" t="s">
        <v>8802</v>
      </c>
      <c r="J3470" s="21"/>
      <c r="K3470" s="22" t="s">
        <v>8801</v>
      </c>
      <c r="L3470" s="21" t="s">
        <v>8800</v>
      </c>
      <c r="M3470" s="21">
        <v>100</v>
      </c>
      <c r="N3470" s="161" t="s">
        <v>19</v>
      </c>
      <c r="O3470" s="21" t="s">
        <v>362</v>
      </c>
      <c r="P3470" s="21">
        <v>3</v>
      </c>
      <c r="Q3470" s="124">
        <v>2010</v>
      </c>
      <c r="R3470" s="21" t="s">
        <v>5439</v>
      </c>
      <c r="S3470" s="21">
        <v>961790</v>
      </c>
      <c r="T3470" s="116">
        <v>763</v>
      </c>
      <c r="U3470" s="111">
        <v>45</v>
      </c>
      <c r="V3470" s="113">
        <f t="shared" si="650"/>
        <v>650.2455555555556</v>
      </c>
      <c r="W3470" s="113">
        <f t="shared" si="651"/>
        <v>112.7544444444444</v>
      </c>
      <c r="X3470" s="112">
        <f t="shared" si="652"/>
        <v>112754.44444444441</v>
      </c>
      <c r="Y3470" s="111"/>
      <c r="Z3470" s="110">
        <f t="shared" si="648"/>
        <v>38</v>
      </c>
      <c r="AA3470" s="109">
        <f t="shared" si="653"/>
        <v>38.15</v>
      </c>
      <c r="AB3470" s="109">
        <f t="shared" si="654"/>
        <v>38150</v>
      </c>
      <c r="AC3470" s="108">
        <f t="shared" si="655"/>
        <v>724.85</v>
      </c>
      <c r="AD3470" s="107">
        <f t="shared" si="656"/>
        <v>2.2222222222222223E-2</v>
      </c>
      <c r="AE3470" s="106">
        <f t="shared" si="657"/>
        <v>16.10777777777778</v>
      </c>
      <c r="AF3470" s="105">
        <f t="shared" si="658"/>
        <v>128.86222222222219</v>
      </c>
      <c r="AG3470" s="105">
        <f t="shared" si="659"/>
        <v>634.13777777777784</v>
      </c>
    </row>
    <row r="3471" spans="1:33" s="88" customFormat="1" x14ac:dyDescent="0.35">
      <c r="A3471" s="21">
        <v>10141103</v>
      </c>
      <c r="B3471" s="115" t="s">
        <v>1665</v>
      </c>
      <c r="C3471" s="115" t="s">
        <v>710</v>
      </c>
      <c r="D3471" s="21" t="s">
        <v>6538</v>
      </c>
      <c r="E3471" s="114" t="str">
        <f t="shared" si="649"/>
        <v>TRANSFORMADOR MARCA:Fuji Tusco CUAMBA PTS 6</v>
      </c>
      <c r="F3471" s="21"/>
      <c r="G3471" s="124" t="s">
        <v>179</v>
      </c>
      <c r="H3471" s="124" t="s">
        <v>179</v>
      </c>
      <c r="I3471" s="124" t="s">
        <v>8799</v>
      </c>
      <c r="J3471" s="21"/>
      <c r="K3471" s="22" t="s">
        <v>8798</v>
      </c>
      <c r="L3471" s="21" t="s">
        <v>8797</v>
      </c>
      <c r="M3471" s="21">
        <v>100</v>
      </c>
      <c r="N3471" s="161" t="s">
        <v>19</v>
      </c>
      <c r="O3471" s="21" t="s">
        <v>362</v>
      </c>
      <c r="P3471" s="21">
        <v>3</v>
      </c>
      <c r="Q3471" s="124">
        <v>2010</v>
      </c>
      <c r="R3471" s="21" t="s">
        <v>1821</v>
      </c>
      <c r="S3471" s="21" t="s">
        <v>3285</v>
      </c>
      <c r="T3471" s="116">
        <v>763</v>
      </c>
      <c r="U3471" s="111">
        <v>45</v>
      </c>
      <c r="V3471" s="113">
        <f t="shared" si="650"/>
        <v>650.2455555555556</v>
      </c>
      <c r="W3471" s="113">
        <f t="shared" si="651"/>
        <v>112.7544444444444</v>
      </c>
      <c r="X3471" s="112">
        <f t="shared" si="652"/>
        <v>112754.44444444441</v>
      </c>
      <c r="Y3471" s="111"/>
      <c r="Z3471" s="110">
        <f t="shared" si="648"/>
        <v>38</v>
      </c>
      <c r="AA3471" s="109">
        <f t="shared" si="653"/>
        <v>38.15</v>
      </c>
      <c r="AB3471" s="109">
        <f t="shared" si="654"/>
        <v>38150</v>
      </c>
      <c r="AC3471" s="108">
        <f t="shared" si="655"/>
        <v>724.85</v>
      </c>
      <c r="AD3471" s="107">
        <f t="shared" si="656"/>
        <v>2.2222222222222223E-2</v>
      </c>
      <c r="AE3471" s="106">
        <f t="shared" si="657"/>
        <v>16.10777777777778</v>
      </c>
      <c r="AF3471" s="105">
        <f t="shared" si="658"/>
        <v>128.86222222222219</v>
      </c>
      <c r="AG3471" s="105">
        <f t="shared" si="659"/>
        <v>634.13777777777784</v>
      </c>
    </row>
    <row r="3472" spans="1:33" s="88" customFormat="1" x14ac:dyDescent="0.35">
      <c r="A3472" s="21">
        <v>10141103</v>
      </c>
      <c r="B3472" s="115" t="s">
        <v>1665</v>
      </c>
      <c r="C3472" s="115" t="s">
        <v>710</v>
      </c>
      <c r="D3472" s="21" t="s">
        <v>4633</v>
      </c>
      <c r="E3472" s="114" t="str">
        <f t="shared" si="649"/>
        <v>TRANSFORMADOR MARCA:Fuji Tusco CUAMBA PTS 10</v>
      </c>
      <c r="F3472" s="21"/>
      <c r="G3472" s="124" t="s">
        <v>179</v>
      </c>
      <c r="H3472" s="124" t="s">
        <v>179</v>
      </c>
      <c r="I3472" s="124" t="s">
        <v>8796</v>
      </c>
      <c r="J3472" s="21"/>
      <c r="K3472" s="22" t="s">
        <v>8795</v>
      </c>
      <c r="L3472" s="21" t="s">
        <v>8794</v>
      </c>
      <c r="M3472" s="21">
        <v>100</v>
      </c>
      <c r="N3472" s="161" t="s">
        <v>19</v>
      </c>
      <c r="O3472" s="21" t="s">
        <v>362</v>
      </c>
      <c r="P3472" s="21">
        <v>3</v>
      </c>
      <c r="Q3472" s="124">
        <v>2010</v>
      </c>
      <c r="R3472" s="21" t="s">
        <v>1821</v>
      </c>
      <c r="S3472" s="21" t="s">
        <v>3285</v>
      </c>
      <c r="T3472" s="116">
        <v>763</v>
      </c>
      <c r="U3472" s="111">
        <v>45</v>
      </c>
      <c r="V3472" s="113">
        <f t="shared" si="650"/>
        <v>650.2455555555556</v>
      </c>
      <c r="W3472" s="113">
        <f t="shared" si="651"/>
        <v>112.7544444444444</v>
      </c>
      <c r="X3472" s="112">
        <f t="shared" si="652"/>
        <v>112754.44444444441</v>
      </c>
      <c r="Y3472" s="111"/>
      <c r="Z3472" s="110">
        <f t="shared" si="648"/>
        <v>38</v>
      </c>
      <c r="AA3472" s="109">
        <f t="shared" si="653"/>
        <v>38.15</v>
      </c>
      <c r="AB3472" s="109">
        <f t="shared" si="654"/>
        <v>38150</v>
      </c>
      <c r="AC3472" s="108">
        <f t="shared" si="655"/>
        <v>724.85</v>
      </c>
      <c r="AD3472" s="107">
        <f t="shared" si="656"/>
        <v>2.2222222222222223E-2</v>
      </c>
      <c r="AE3472" s="106">
        <f t="shared" si="657"/>
        <v>16.10777777777778</v>
      </c>
      <c r="AF3472" s="105">
        <f t="shared" si="658"/>
        <v>128.86222222222219</v>
      </c>
      <c r="AG3472" s="105">
        <f t="shared" si="659"/>
        <v>634.13777777777784</v>
      </c>
    </row>
    <row r="3473" spans="1:33" s="88" customFormat="1" x14ac:dyDescent="0.35">
      <c r="A3473" s="21">
        <v>10141103</v>
      </c>
      <c r="B3473" s="115" t="s">
        <v>1665</v>
      </c>
      <c r="C3473" s="115" t="s">
        <v>710</v>
      </c>
      <c r="D3473" s="21" t="s">
        <v>6918</v>
      </c>
      <c r="E3473" s="114" t="str">
        <f t="shared" si="649"/>
        <v>TRANSFORMADOR MARCA:FUJI Tusco CUAMBA PTS 49</v>
      </c>
      <c r="F3473" s="21"/>
      <c r="G3473" s="124" t="s">
        <v>179</v>
      </c>
      <c r="H3473" s="124" t="s">
        <v>179</v>
      </c>
      <c r="I3473" s="124" t="s">
        <v>8793</v>
      </c>
      <c r="J3473" s="21"/>
      <c r="K3473" s="22" t="s">
        <v>8792</v>
      </c>
      <c r="L3473" s="21" t="s">
        <v>8791</v>
      </c>
      <c r="M3473" s="21">
        <v>100</v>
      </c>
      <c r="N3473" s="161" t="s">
        <v>19</v>
      </c>
      <c r="O3473" s="21" t="s">
        <v>362</v>
      </c>
      <c r="P3473" s="21">
        <v>3</v>
      </c>
      <c r="Q3473" s="124">
        <v>2010</v>
      </c>
      <c r="R3473" s="21" t="s">
        <v>4195</v>
      </c>
      <c r="S3473" s="21" t="s">
        <v>3285</v>
      </c>
      <c r="T3473" s="116">
        <v>763</v>
      </c>
      <c r="U3473" s="111">
        <v>45</v>
      </c>
      <c r="V3473" s="113">
        <f t="shared" si="650"/>
        <v>650.2455555555556</v>
      </c>
      <c r="W3473" s="113">
        <f t="shared" si="651"/>
        <v>112.7544444444444</v>
      </c>
      <c r="X3473" s="112">
        <f t="shared" si="652"/>
        <v>112754.44444444441</v>
      </c>
      <c r="Y3473" s="111"/>
      <c r="Z3473" s="110">
        <f t="shared" si="648"/>
        <v>38</v>
      </c>
      <c r="AA3473" s="109">
        <f t="shared" si="653"/>
        <v>38.15</v>
      </c>
      <c r="AB3473" s="109">
        <f t="shared" si="654"/>
        <v>38150</v>
      </c>
      <c r="AC3473" s="108">
        <f t="shared" si="655"/>
        <v>724.85</v>
      </c>
      <c r="AD3473" s="107">
        <f t="shared" si="656"/>
        <v>2.2222222222222223E-2</v>
      </c>
      <c r="AE3473" s="106">
        <f t="shared" si="657"/>
        <v>16.10777777777778</v>
      </c>
      <c r="AF3473" s="105">
        <f t="shared" si="658"/>
        <v>128.86222222222219</v>
      </c>
      <c r="AG3473" s="105">
        <f t="shared" si="659"/>
        <v>634.13777777777784</v>
      </c>
    </row>
    <row r="3474" spans="1:33" s="88" customFormat="1" x14ac:dyDescent="0.35">
      <c r="A3474" s="21">
        <v>10141103</v>
      </c>
      <c r="B3474" s="115" t="s">
        <v>1665</v>
      </c>
      <c r="C3474" s="115" t="s">
        <v>710</v>
      </c>
      <c r="D3474" s="21" t="s">
        <v>3776</v>
      </c>
      <c r="E3474" s="114" t="str">
        <f t="shared" si="649"/>
        <v>TRANSFORMADOR MARCA:COTRADIS CUAMBA PTS 50</v>
      </c>
      <c r="F3474" s="21"/>
      <c r="G3474" s="124" t="s">
        <v>179</v>
      </c>
      <c r="H3474" s="124" t="s">
        <v>179</v>
      </c>
      <c r="I3474" s="124" t="s">
        <v>8790</v>
      </c>
      <c r="J3474" s="21"/>
      <c r="K3474" s="22" t="s">
        <v>8789</v>
      </c>
      <c r="L3474" s="21" t="s">
        <v>8788</v>
      </c>
      <c r="M3474" s="21">
        <v>50</v>
      </c>
      <c r="N3474" s="161" t="s">
        <v>19</v>
      </c>
      <c r="O3474" s="21" t="s">
        <v>362</v>
      </c>
      <c r="P3474" s="21">
        <v>3</v>
      </c>
      <c r="Q3474" s="124">
        <v>2010</v>
      </c>
      <c r="R3474" s="21" t="s">
        <v>41</v>
      </c>
      <c r="S3474" s="21">
        <v>504541</v>
      </c>
      <c r="T3474" s="116">
        <v>643</v>
      </c>
      <c r="U3474" s="111">
        <v>45</v>
      </c>
      <c r="V3474" s="113">
        <f t="shared" si="650"/>
        <v>547.97888888888883</v>
      </c>
      <c r="W3474" s="113">
        <f t="shared" si="651"/>
        <v>95.021111111111168</v>
      </c>
      <c r="X3474" s="112">
        <f t="shared" si="652"/>
        <v>95021.111111111168</v>
      </c>
      <c r="Y3474" s="111"/>
      <c r="Z3474" s="110">
        <f t="shared" si="648"/>
        <v>38</v>
      </c>
      <c r="AA3474" s="109">
        <f t="shared" si="653"/>
        <v>32.15</v>
      </c>
      <c r="AB3474" s="109">
        <f t="shared" si="654"/>
        <v>32150</v>
      </c>
      <c r="AC3474" s="108">
        <f t="shared" si="655"/>
        <v>610.85</v>
      </c>
      <c r="AD3474" s="107">
        <f t="shared" si="656"/>
        <v>2.2222222222222223E-2</v>
      </c>
      <c r="AE3474" s="106">
        <f t="shared" si="657"/>
        <v>13.574444444444445</v>
      </c>
      <c r="AF3474" s="105">
        <f t="shared" si="658"/>
        <v>108.59555555555562</v>
      </c>
      <c r="AG3474" s="105">
        <f t="shared" si="659"/>
        <v>534.40444444444438</v>
      </c>
    </row>
    <row r="3475" spans="1:33" s="88" customFormat="1" x14ac:dyDescent="0.35">
      <c r="A3475" s="21">
        <v>10141103</v>
      </c>
      <c r="B3475" s="115" t="s">
        <v>1665</v>
      </c>
      <c r="C3475" s="115" t="s">
        <v>710</v>
      </c>
      <c r="D3475" s="21" t="s">
        <v>8787</v>
      </c>
      <c r="E3475" s="114" t="str">
        <f t="shared" si="649"/>
        <v>TRANSFORMADOR MARCA:EFACEC CUAMBA PTS 51</v>
      </c>
      <c r="F3475" s="21"/>
      <c r="G3475" s="124" t="s">
        <v>179</v>
      </c>
      <c r="H3475" s="124" t="s">
        <v>179</v>
      </c>
      <c r="I3475" s="124" t="s">
        <v>8786</v>
      </c>
      <c r="J3475" s="21"/>
      <c r="K3475" s="22" t="s">
        <v>8785</v>
      </c>
      <c r="L3475" s="21" t="s">
        <v>8784</v>
      </c>
      <c r="M3475" s="21">
        <v>50</v>
      </c>
      <c r="N3475" s="161" t="s">
        <v>19</v>
      </c>
      <c r="O3475" s="21" t="s">
        <v>362</v>
      </c>
      <c r="P3475" s="21">
        <v>3</v>
      </c>
      <c r="Q3475" s="124">
        <v>2010</v>
      </c>
      <c r="R3475" s="21" t="s">
        <v>27</v>
      </c>
      <c r="S3475" s="21" t="s">
        <v>8783</v>
      </c>
      <c r="T3475" s="116">
        <v>643</v>
      </c>
      <c r="U3475" s="111">
        <v>45</v>
      </c>
      <c r="V3475" s="113">
        <f t="shared" si="650"/>
        <v>547.97888888888883</v>
      </c>
      <c r="W3475" s="113">
        <f t="shared" si="651"/>
        <v>95.021111111111168</v>
      </c>
      <c r="X3475" s="112">
        <f t="shared" si="652"/>
        <v>95021.111111111168</v>
      </c>
      <c r="Y3475" s="111"/>
      <c r="Z3475" s="110">
        <f t="shared" si="648"/>
        <v>38</v>
      </c>
      <c r="AA3475" s="109">
        <f t="shared" si="653"/>
        <v>32.15</v>
      </c>
      <c r="AB3475" s="109">
        <f t="shared" si="654"/>
        <v>32150</v>
      </c>
      <c r="AC3475" s="108">
        <f t="shared" si="655"/>
        <v>610.85</v>
      </c>
      <c r="AD3475" s="107">
        <f t="shared" si="656"/>
        <v>2.2222222222222223E-2</v>
      </c>
      <c r="AE3475" s="106">
        <f t="shared" si="657"/>
        <v>13.574444444444445</v>
      </c>
      <c r="AF3475" s="105">
        <f t="shared" si="658"/>
        <v>108.59555555555562</v>
      </c>
      <c r="AG3475" s="105">
        <f t="shared" si="659"/>
        <v>534.40444444444438</v>
      </c>
    </row>
    <row r="3476" spans="1:33" s="88" customFormat="1" x14ac:dyDescent="0.35">
      <c r="A3476" s="21">
        <v>10141103</v>
      </c>
      <c r="B3476" s="115" t="s">
        <v>1665</v>
      </c>
      <c r="C3476" s="115" t="s">
        <v>710</v>
      </c>
      <c r="D3476" s="21" t="s">
        <v>7720</v>
      </c>
      <c r="E3476" s="114" t="str">
        <f t="shared" si="649"/>
        <v>TRANSFORMADOR MARCA:ITB CUAMBA PTS 52</v>
      </c>
      <c r="F3476" s="21"/>
      <c r="G3476" s="124" t="s">
        <v>179</v>
      </c>
      <c r="H3476" s="124" t="s">
        <v>179</v>
      </c>
      <c r="I3476" s="124" t="s">
        <v>8782</v>
      </c>
      <c r="J3476" s="21"/>
      <c r="K3476" s="22" t="s">
        <v>8781</v>
      </c>
      <c r="L3476" s="21" t="s">
        <v>8780</v>
      </c>
      <c r="M3476" s="21">
        <v>32</v>
      </c>
      <c r="N3476" s="161" t="s">
        <v>19</v>
      </c>
      <c r="O3476" s="21" t="s">
        <v>362</v>
      </c>
      <c r="P3476" s="21">
        <v>3</v>
      </c>
      <c r="Q3476" s="124">
        <v>2010</v>
      </c>
      <c r="R3476" s="21" t="s">
        <v>1109</v>
      </c>
      <c r="S3476" s="21" t="s">
        <v>1881</v>
      </c>
      <c r="T3476" s="116">
        <v>643</v>
      </c>
      <c r="U3476" s="111">
        <v>45</v>
      </c>
      <c r="V3476" s="113">
        <f t="shared" si="650"/>
        <v>547.97888888888883</v>
      </c>
      <c r="W3476" s="113">
        <f t="shared" si="651"/>
        <v>95.021111111111168</v>
      </c>
      <c r="X3476" s="112">
        <f t="shared" si="652"/>
        <v>95021.111111111168</v>
      </c>
      <c r="Y3476" s="111"/>
      <c r="Z3476" s="110">
        <f t="shared" si="648"/>
        <v>38</v>
      </c>
      <c r="AA3476" s="109">
        <f t="shared" si="653"/>
        <v>32.15</v>
      </c>
      <c r="AB3476" s="109">
        <f t="shared" si="654"/>
        <v>32150</v>
      </c>
      <c r="AC3476" s="108">
        <f t="shared" si="655"/>
        <v>610.85</v>
      </c>
      <c r="AD3476" s="107">
        <f t="shared" si="656"/>
        <v>2.2222222222222223E-2</v>
      </c>
      <c r="AE3476" s="106">
        <f t="shared" si="657"/>
        <v>13.574444444444445</v>
      </c>
      <c r="AF3476" s="105">
        <f t="shared" si="658"/>
        <v>108.59555555555562</v>
      </c>
      <c r="AG3476" s="105">
        <f t="shared" si="659"/>
        <v>534.40444444444438</v>
      </c>
    </row>
    <row r="3477" spans="1:33" s="88" customFormat="1" x14ac:dyDescent="0.35">
      <c r="A3477" s="21">
        <v>10141103</v>
      </c>
      <c r="B3477" s="115" t="s">
        <v>1665</v>
      </c>
      <c r="C3477" s="115" t="s">
        <v>710</v>
      </c>
      <c r="D3477" s="21" t="s">
        <v>8779</v>
      </c>
      <c r="E3477" s="114" t="str">
        <f t="shared" si="649"/>
        <v>TRANSFORMADOR MARCA:ACTOM CUAMBA PTS 61</v>
      </c>
      <c r="F3477" s="21"/>
      <c r="G3477" s="124" t="s">
        <v>179</v>
      </c>
      <c r="H3477" s="124" t="s">
        <v>179</v>
      </c>
      <c r="I3477" s="124" t="s">
        <v>8778</v>
      </c>
      <c r="J3477" s="21"/>
      <c r="K3477" s="22" t="s">
        <v>8777</v>
      </c>
      <c r="L3477" s="21" t="s">
        <v>8776</v>
      </c>
      <c r="M3477" s="21">
        <v>50</v>
      </c>
      <c r="N3477" s="161" t="s">
        <v>19</v>
      </c>
      <c r="O3477" s="21" t="s">
        <v>362</v>
      </c>
      <c r="P3477" s="21">
        <v>3</v>
      </c>
      <c r="Q3477" s="124">
        <v>2010</v>
      </c>
      <c r="R3477" s="21" t="s">
        <v>859</v>
      </c>
      <c r="S3477" s="21" t="s">
        <v>8775</v>
      </c>
      <c r="T3477" s="116">
        <v>643</v>
      </c>
      <c r="U3477" s="111">
        <v>45</v>
      </c>
      <c r="V3477" s="113">
        <f t="shared" si="650"/>
        <v>547.97888888888883</v>
      </c>
      <c r="W3477" s="113">
        <f t="shared" si="651"/>
        <v>95.021111111111168</v>
      </c>
      <c r="X3477" s="112">
        <f t="shared" si="652"/>
        <v>95021.111111111168</v>
      </c>
      <c r="Y3477" s="111"/>
      <c r="Z3477" s="110">
        <f t="shared" si="648"/>
        <v>38</v>
      </c>
      <c r="AA3477" s="109">
        <f t="shared" si="653"/>
        <v>32.15</v>
      </c>
      <c r="AB3477" s="109">
        <f t="shared" si="654"/>
        <v>32150</v>
      </c>
      <c r="AC3477" s="108">
        <f t="shared" si="655"/>
        <v>610.85</v>
      </c>
      <c r="AD3477" s="107">
        <f t="shared" si="656"/>
        <v>2.2222222222222223E-2</v>
      </c>
      <c r="AE3477" s="106">
        <f t="shared" si="657"/>
        <v>13.574444444444445</v>
      </c>
      <c r="AF3477" s="105">
        <f t="shared" si="658"/>
        <v>108.59555555555562</v>
      </c>
      <c r="AG3477" s="105">
        <f t="shared" si="659"/>
        <v>534.40444444444438</v>
      </c>
    </row>
    <row r="3478" spans="1:33" s="88" customFormat="1" x14ac:dyDescent="0.35">
      <c r="A3478" s="21">
        <v>10141103</v>
      </c>
      <c r="B3478" s="115" t="s">
        <v>1665</v>
      </c>
      <c r="C3478" s="115" t="s">
        <v>710</v>
      </c>
      <c r="D3478" s="21" t="s">
        <v>6015</v>
      </c>
      <c r="E3478" s="114" t="str">
        <f t="shared" si="649"/>
        <v>TRANSFORMADOR MARCA:ACTOM CUAMBA PTS 70</v>
      </c>
      <c r="F3478" s="21"/>
      <c r="G3478" s="124" t="s">
        <v>179</v>
      </c>
      <c r="H3478" s="124" t="s">
        <v>179</v>
      </c>
      <c r="I3478" s="124" t="s">
        <v>8774</v>
      </c>
      <c r="J3478" s="21"/>
      <c r="K3478" s="22" t="s">
        <v>8773</v>
      </c>
      <c r="L3478" s="21" t="s">
        <v>8772</v>
      </c>
      <c r="M3478" s="21">
        <v>50</v>
      </c>
      <c r="N3478" s="161" t="s">
        <v>19</v>
      </c>
      <c r="O3478" s="21" t="s">
        <v>362</v>
      </c>
      <c r="P3478" s="21">
        <v>3</v>
      </c>
      <c r="Q3478" s="124">
        <v>2010</v>
      </c>
      <c r="R3478" s="21" t="s">
        <v>859</v>
      </c>
      <c r="S3478" s="21" t="s">
        <v>8771</v>
      </c>
      <c r="T3478" s="116">
        <v>643</v>
      </c>
      <c r="U3478" s="111">
        <v>45</v>
      </c>
      <c r="V3478" s="113">
        <f t="shared" si="650"/>
        <v>547.97888888888883</v>
      </c>
      <c r="W3478" s="113">
        <f t="shared" si="651"/>
        <v>95.021111111111168</v>
      </c>
      <c r="X3478" s="112">
        <f t="shared" si="652"/>
        <v>95021.111111111168</v>
      </c>
      <c r="Y3478" s="111"/>
      <c r="Z3478" s="110">
        <f t="shared" si="648"/>
        <v>38</v>
      </c>
      <c r="AA3478" s="109">
        <f t="shared" si="653"/>
        <v>32.15</v>
      </c>
      <c r="AB3478" s="109">
        <f t="shared" si="654"/>
        <v>32150</v>
      </c>
      <c r="AC3478" s="108">
        <f t="shared" si="655"/>
        <v>610.85</v>
      </c>
      <c r="AD3478" s="107">
        <f t="shared" si="656"/>
        <v>2.2222222222222223E-2</v>
      </c>
      <c r="AE3478" s="106">
        <f t="shared" si="657"/>
        <v>13.574444444444445</v>
      </c>
      <c r="AF3478" s="105">
        <f t="shared" si="658"/>
        <v>108.59555555555562</v>
      </c>
      <c r="AG3478" s="105">
        <f t="shared" si="659"/>
        <v>534.40444444444438</v>
      </c>
    </row>
    <row r="3479" spans="1:33" s="88" customFormat="1" x14ac:dyDescent="0.35">
      <c r="A3479" s="21">
        <v>10141103</v>
      </c>
      <c r="B3479" s="115" t="s">
        <v>1665</v>
      </c>
      <c r="C3479" s="115" t="s">
        <v>710</v>
      </c>
      <c r="D3479" s="21" t="s">
        <v>8770</v>
      </c>
      <c r="E3479" s="114" t="str">
        <f t="shared" si="649"/>
        <v>TRANSFORMADOR MARCA:TUSCO TRAFC CUAMBA PTS 71</v>
      </c>
      <c r="F3479" s="21"/>
      <c r="G3479" s="124" t="s">
        <v>179</v>
      </c>
      <c r="H3479" s="124" t="s">
        <v>179</v>
      </c>
      <c r="I3479" s="124" t="s">
        <v>8769</v>
      </c>
      <c r="J3479" s="21"/>
      <c r="K3479" s="22" t="s">
        <v>8768</v>
      </c>
      <c r="L3479" s="21" t="s">
        <v>8767</v>
      </c>
      <c r="M3479" s="21">
        <v>100</v>
      </c>
      <c r="N3479" s="161" t="s">
        <v>19</v>
      </c>
      <c r="O3479" s="21" t="s">
        <v>362</v>
      </c>
      <c r="P3479" s="21">
        <v>3</v>
      </c>
      <c r="Q3479" s="124">
        <v>2010</v>
      </c>
      <c r="R3479" s="21" t="s">
        <v>5427</v>
      </c>
      <c r="S3479" s="21">
        <v>551145</v>
      </c>
      <c r="T3479" s="116">
        <v>763</v>
      </c>
      <c r="U3479" s="111">
        <v>45</v>
      </c>
      <c r="V3479" s="113">
        <f t="shared" si="650"/>
        <v>650.2455555555556</v>
      </c>
      <c r="W3479" s="113">
        <f t="shared" si="651"/>
        <v>112.7544444444444</v>
      </c>
      <c r="X3479" s="112">
        <f t="shared" si="652"/>
        <v>112754.44444444441</v>
      </c>
      <c r="Y3479" s="111"/>
      <c r="Z3479" s="110">
        <f t="shared" si="648"/>
        <v>38</v>
      </c>
      <c r="AA3479" s="109">
        <f t="shared" si="653"/>
        <v>38.15</v>
      </c>
      <c r="AB3479" s="109">
        <f t="shared" si="654"/>
        <v>38150</v>
      </c>
      <c r="AC3479" s="108">
        <f t="shared" si="655"/>
        <v>724.85</v>
      </c>
      <c r="AD3479" s="107">
        <f t="shared" si="656"/>
        <v>2.2222222222222223E-2</v>
      </c>
      <c r="AE3479" s="106">
        <f t="shared" si="657"/>
        <v>16.10777777777778</v>
      </c>
      <c r="AF3479" s="105">
        <f t="shared" si="658"/>
        <v>128.86222222222219</v>
      </c>
      <c r="AG3479" s="105">
        <f t="shared" si="659"/>
        <v>634.13777777777784</v>
      </c>
    </row>
    <row r="3480" spans="1:33" s="88" customFormat="1" x14ac:dyDescent="0.35">
      <c r="A3480" s="21">
        <v>10141103</v>
      </c>
      <c r="B3480" s="115" t="s">
        <v>1665</v>
      </c>
      <c r="C3480" s="115" t="s">
        <v>710</v>
      </c>
      <c r="D3480" s="21" t="s">
        <v>8766</v>
      </c>
      <c r="E3480" s="114" t="str">
        <f t="shared" si="649"/>
        <v>TRANSFORMADOR MARCA:ACTOM CUAMBA PTS 2003</v>
      </c>
      <c r="F3480" s="21"/>
      <c r="G3480" s="124" t="s">
        <v>179</v>
      </c>
      <c r="H3480" s="21" t="s">
        <v>8760</v>
      </c>
      <c r="I3480" s="21" t="s">
        <v>8765</v>
      </c>
      <c r="J3480" s="21"/>
      <c r="K3480" s="22" t="s">
        <v>8764</v>
      </c>
      <c r="L3480" s="21" t="s">
        <v>8763</v>
      </c>
      <c r="M3480" s="21">
        <v>100</v>
      </c>
      <c r="N3480" s="161" t="s">
        <v>19</v>
      </c>
      <c r="O3480" s="21" t="s">
        <v>362</v>
      </c>
      <c r="P3480" s="21">
        <v>3</v>
      </c>
      <c r="Q3480" s="124">
        <v>2010</v>
      </c>
      <c r="R3480" s="21" t="s">
        <v>859</v>
      </c>
      <c r="S3480" s="21" t="s">
        <v>8762</v>
      </c>
      <c r="T3480" s="116">
        <v>763</v>
      </c>
      <c r="U3480" s="111">
        <v>45</v>
      </c>
      <c r="V3480" s="113">
        <f t="shared" si="650"/>
        <v>650.2455555555556</v>
      </c>
      <c r="W3480" s="113">
        <f t="shared" si="651"/>
        <v>112.7544444444444</v>
      </c>
      <c r="X3480" s="112">
        <f t="shared" si="652"/>
        <v>112754.44444444441</v>
      </c>
      <c r="Y3480" s="111"/>
      <c r="Z3480" s="110">
        <f t="shared" si="648"/>
        <v>38</v>
      </c>
      <c r="AA3480" s="109">
        <f t="shared" si="653"/>
        <v>38.15</v>
      </c>
      <c r="AB3480" s="109">
        <f t="shared" si="654"/>
        <v>38150</v>
      </c>
      <c r="AC3480" s="108">
        <f t="shared" si="655"/>
        <v>724.85</v>
      </c>
      <c r="AD3480" s="107">
        <f t="shared" si="656"/>
        <v>2.2222222222222223E-2</v>
      </c>
      <c r="AE3480" s="106">
        <f t="shared" si="657"/>
        <v>16.10777777777778</v>
      </c>
      <c r="AF3480" s="105">
        <f t="shared" si="658"/>
        <v>128.86222222222219</v>
      </c>
      <c r="AG3480" s="105">
        <f t="shared" si="659"/>
        <v>634.13777777777784</v>
      </c>
    </row>
    <row r="3481" spans="1:33" s="88" customFormat="1" x14ac:dyDescent="0.35">
      <c r="A3481" s="21">
        <v>10141103</v>
      </c>
      <c r="B3481" s="115" t="s">
        <v>1665</v>
      </c>
      <c r="C3481" s="115" t="s">
        <v>710</v>
      </c>
      <c r="D3481" s="21" t="s">
        <v>8761</v>
      </c>
      <c r="E3481" s="114" t="str">
        <f t="shared" si="649"/>
        <v>TRANSFORMADOR MARCA:ASTON CUAMBA PTS 2004</v>
      </c>
      <c r="F3481" s="21"/>
      <c r="G3481" s="124" t="s">
        <v>179</v>
      </c>
      <c r="H3481" s="21" t="s">
        <v>8760</v>
      </c>
      <c r="I3481" s="21" t="s">
        <v>8759</v>
      </c>
      <c r="J3481" s="21"/>
      <c r="K3481" s="22" t="s">
        <v>8758</v>
      </c>
      <c r="L3481" s="21" t="s">
        <v>8757</v>
      </c>
      <c r="M3481" s="21">
        <v>100</v>
      </c>
      <c r="N3481" s="161" t="s">
        <v>19</v>
      </c>
      <c r="O3481" s="21" t="s">
        <v>362</v>
      </c>
      <c r="P3481" s="21">
        <v>3</v>
      </c>
      <c r="Q3481" s="124">
        <v>2010</v>
      </c>
      <c r="R3481" s="21" t="s">
        <v>8756</v>
      </c>
      <c r="S3481" s="21" t="s">
        <v>8755</v>
      </c>
      <c r="T3481" s="116">
        <v>763</v>
      </c>
      <c r="U3481" s="111">
        <v>45</v>
      </c>
      <c r="V3481" s="113">
        <f t="shared" si="650"/>
        <v>650.2455555555556</v>
      </c>
      <c r="W3481" s="113">
        <f t="shared" si="651"/>
        <v>112.7544444444444</v>
      </c>
      <c r="X3481" s="112">
        <f t="shared" si="652"/>
        <v>112754.44444444441</v>
      </c>
      <c r="Y3481" s="111"/>
      <c r="Z3481" s="110">
        <f t="shared" si="648"/>
        <v>38</v>
      </c>
      <c r="AA3481" s="109">
        <f t="shared" si="653"/>
        <v>38.15</v>
      </c>
      <c r="AB3481" s="109">
        <f t="shared" si="654"/>
        <v>38150</v>
      </c>
      <c r="AC3481" s="108">
        <f t="shared" si="655"/>
        <v>724.85</v>
      </c>
      <c r="AD3481" s="107">
        <f t="shared" si="656"/>
        <v>2.2222222222222223E-2</v>
      </c>
      <c r="AE3481" s="106">
        <f t="shared" si="657"/>
        <v>16.10777777777778</v>
      </c>
      <c r="AF3481" s="105">
        <f t="shared" si="658"/>
        <v>128.86222222222219</v>
      </c>
      <c r="AG3481" s="105">
        <f t="shared" si="659"/>
        <v>634.13777777777784</v>
      </c>
    </row>
    <row r="3482" spans="1:33" s="88" customFormat="1" x14ac:dyDescent="0.35">
      <c r="A3482" s="21">
        <v>10141103</v>
      </c>
      <c r="B3482" s="115" t="s">
        <v>1665</v>
      </c>
      <c r="C3482" s="115" t="s">
        <v>710</v>
      </c>
      <c r="D3482" s="21" t="s">
        <v>8754</v>
      </c>
      <c r="E3482" s="114" t="str">
        <f t="shared" si="649"/>
        <v>TRANSFORMADOR MARCA:Trans. Mocab CUAMBA PT 7004</v>
      </c>
      <c r="F3482" s="21"/>
      <c r="G3482" s="124" t="s">
        <v>179</v>
      </c>
      <c r="H3482" s="21" t="s">
        <v>8682</v>
      </c>
      <c r="I3482" s="21" t="s">
        <v>8753</v>
      </c>
      <c r="J3482" s="21"/>
      <c r="K3482" s="22" t="s">
        <v>8752</v>
      </c>
      <c r="L3482" s="21" t="s">
        <v>8751</v>
      </c>
      <c r="M3482" s="21">
        <v>200</v>
      </c>
      <c r="N3482" s="161" t="s">
        <v>19</v>
      </c>
      <c r="O3482" s="21" t="s">
        <v>362</v>
      </c>
      <c r="P3482" s="21">
        <v>3</v>
      </c>
      <c r="Q3482" s="124">
        <v>2010</v>
      </c>
      <c r="R3482" s="156" t="s">
        <v>8701</v>
      </c>
      <c r="S3482" s="188">
        <v>904911</v>
      </c>
      <c r="T3482" s="116">
        <v>991</v>
      </c>
      <c r="U3482" s="111">
        <v>45</v>
      </c>
      <c r="V3482" s="113">
        <f t="shared" si="650"/>
        <v>844.55222222222221</v>
      </c>
      <c r="W3482" s="113">
        <f t="shared" si="651"/>
        <v>146.44777777777779</v>
      </c>
      <c r="X3482" s="112">
        <f t="shared" si="652"/>
        <v>146447.77777777778</v>
      </c>
      <c r="Y3482" s="111"/>
      <c r="Z3482" s="110">
        <f t="shared" si="648"/>
        <v>38</v>
      </c>
      <c r="AA3482" s="109">
        <f t="shared" si="653"/>
        <v>49.550000000000004</v>
      </c>
      <c r="AB3482" s="109">
        <f t="shared" si="654"/>
        <v>49550.000000000007</v>
      </c>
      <c r="AC3482" s="108">
        <f t="shared" si="655"/>
        <v>941.45</v>
      </c>
      <c r="AD3482" s="107">
        <f t="shared" si="656"/>
        <v>2.2222222222222223E-2</v>
      </c>
      <c r="AE3482" s="106">
        <f t="shared" si="657"/>
        <v>20.921111111111113</v>
      </c>
      <c r="AF3482" s="105">
        <f t="shared" si="658"/>
        <v>167.3688888888889</v>
      </c>
      <c r="AG3482" s="105">
        <f t="shared" si="659"/>
        <v>823.63111111111107</v>
      </c>
    </row>
    <row r="3483" spans="1:33" s="88" customFormat="1" x14ac:dyDescent="0.35">
      <c r="A3483" s="21">
        <v>10141103</v>
      </c>
      <c r="B3483" s="115" t="s">
        <v>1665</v>
      </c>
      <c r="C3483" s="115" t="s">
        <v>710</v>
      </c>
      <c r="D3483" s="21" t="s">
        <v>8750</v>
      </c>
      <c r="E3483" s="114" t="str">
        <f t="shared" si="649"/>
        <v>TRANSFORMADOR MARCA:ACTOM CUAMBA PT 7006</v>
      </c>
      <c r="F3483" s="21"/>
      <c r="G3483" s="124" t="s">
        <v>179</v>
      </c>
      <c r="H3483" s="21" t="s">
        <v>8682</v>
      </c>
      <c r="I3483" s="21" t="s">
        <v>8749</v>
      </c>
      <c r="J3483" s="21"/>
      <c r="K3483" s="22" t="s">
        <v>8748</v>
      </c>
      <c r="L3483" s="21" t="s">
        <v>8747</v>
      </c>
      <c r="M3483" s="21">
        <v>50</v>
      </c>
      <c r="N3483" s="161" t="s">
        <v>19</v>
      </c>
      <c r="O3483" s="21" t="s">
        <v>362</v>
      </c>
      <c r="P3483" s="21">
        <v>3</v>
      </c>
      <c r="Q3483" s="124">
        <v>2010</v>
      </c>
      <c r="R3483" s="57" t="s">
        <v>859</v>
      </c>
      <c r="S3483" s="237" t="s">
        <v>8746</v>
      </c>
      <c r="T3483" s="116">
        <v>643</v>
      </c>
      <c r="U3483" s="111">
        <v>45</v>
      </c>
      <c r="V3483" s="113">
        <f t="shared" si="650"/>
        <v>547.97888888888883</v>
      </c>
      <c r="W3483" s="113">
        <f t="shared" si="651"/>
        <v>95.021111111111168</v>
      </c>
      <c r="X3483" s="112">
        <f t="shared" si="652"/>
        <v>95021.111111111168</v>
      </c>
      <c r="Y3483" s="111"/>
      <c r="Z3483" s="110">
        <f t="shared" si="648"/>
        <v>38</v>
      </c>
      <c r="AA3483" s="109">
        <f t="shared" si="653"/>
        <v>32.15</v>
      </c>
      <c r="AB3483" s="109">
        <f t="shared" si="654"/>
        <v>32150</v>
      </c>
      <c r="AC3483" s="108">
        <f t="shared" si="655"/>
        <v>610.85</v>
      </c>
      <c r="AD3483" s="107">
        <f t="shared" si="656"/>
        <v>2.2222222222222223E-2</v>
      </c>
      <c r="AE3483" s="106">
        <f t="shared" si="657"/>
        <v>13.574444444444445</v>
      </c>
      <c r="AF3483" s="105">
        <f t="shared" si="658"/>
        <v>108.59555555555562</v>
      </c>
      <c r="AG3483" s="105">
        <f t="shared" si="659"/>
        <v>534.40444444444438</v>
      </c>
    </row>
    <row r="3484" spans="1:33" s="88" customFormat="1" x14ac:dyDescent="0.35">
      <c r="A3484" s="21">
        <v>10141103</v>
      </c>
      <c r="B3484" s="115" t="s">
        <v>1665</v>
      </c>
      <c r="C3484" s="115" t="s">
        <v>710</v>
      </c>
      <c r="D3484" s="21" t="s">
        <v>8745</v>
      </c>
      <c r="E3484" s="114" t="str">
        <f t="shared" si="649"/>
        <v>TRANSFORMADOR MARCA:ACTOM CUAMBA PT 7007</v>
      </c>
      <c r="F3484" s="21"/>
      <c r="G3484" s="124" t="s">
        <v>179</v>
      </c>
      <c r="H3484" s="21" t="s">
        <v>8682</v>
      </c>
      <c r="I3484" s="21" t="s">
        <v>8744</v>
      </c>
      <c r="J3484" s="21"/>
      <c r="K3484" s="22" t="s">
        <v>8743</v>
      </c>
      <c r="L3484" s="21" t="s">
        <v>8742</v>
      </c>
      <c r="M3484" s="21">
        <v>50</v>
      </c>
      <c r="N3484" s="161" t="s">
        <v>19</v>
      </c>
      <c r="O3484" s="21" t="s">
        <v>362</v>
      </c>
      <c r="P3484" s="21">
        <v>3</v>
      </c>
      <c r="Q3484" s="124">
        <v>2010</v>
      </c>
      <c r="R3484" s="57" t="s">
        <v>859</v>
      </c>
      <c r="S3484" s="237" t="s">
        <v>8741</v>
      </c>
      <c r="T3484" s="116">
        <v>643</v>
      </c>
      <c r="U3484" s="111">
        <v>45</v>
      </c>
      <c r="V3484" s="113">
        <f t="shared" si="650"/>
        <v>547.97888888888883</v>
      </c>
      <c r="W3484" s="113">
        <f t="shared" si="651"/>
        <v>95.021111111111168</v>
      </c>
      <c r="X3484" s="112">
        <f t="shared" si="652"/>
        <v>95021.111111111168</v>
      </c>
      <c r="Y3484" s="111"/>
      <c r="Z3484" s="110">
        <f t="shared" si="648"/>
        <v>38</v>
      </c>
      <c r="AA3484" s="109">
        <f t="shared" si="653"/>
        <v>32.15</v>
      </c>
      <c r="AB3484" s="109">
        <f t="shared" si="654"/>
        <v>32150</v>
      </c>
      <c r="AC3484" s="108">
        <f t="shared" si="655"/>
        <v>610.85</v>
      </c>
      <c r="AD3484" s="107">
        <f t="shared" si="656"/>
        <v>2.2222222222222223E-2</v>
      </c>
      <c r="AE3484" s="106">
        <f t="shared" si="657"/>
        <v>13.574444444444445</v>
      </c>
      <c r="AF3484" s="105">
        <f t="shared" si="658"/>
        <v>108.59555555555562</v>
      </c>
      <c r="AG3484" s="105">
        <f t="shared" si="659"/>
        <v>534.40444444444438</v>
      </c>
    </row>
    <row r="3485" spans="1:33" s="88" customFormat="1" x14ac:dyDescent="0.35">
      <c r="A3485" s="21">
        <v>10141103</v>
      </c>
      <c r="B3485" s="115" t="s">
        <v>1665</v>
      </c>
      <c r="C3485" s="115" t="s">
        <v>710</v>
      </c>
      <c r="D3485" s="21" t="s">
        <v>8740</v>
      </c>
      <c r="E3485" s="114" t="str">
        <f t="shared" si="649"/>
        <v>TRANSFORMADOR MARCA:ACTOM CUAMBA PT 7008</v>
      </c>
      <c r="F3485" s="21"/>
      <c r="G3485" s="124" t="s">
        <v>179</v>
      </c>
      <c r="H3485" s="21" t="s">
        <v>8682</v>
      </c>
      <c r="I3485" s="21" t="s">
        <v>8739</v>
      </c>
      <c r="J3485" s="21"/>
      <c r="K3485" s="22" t="s">
        <v>8738</v>
      </c>
      <c r="L3485" s="21" t="s">
        <v>8737</v>
      </c>
      <c r="M3485" s="21">
        <v>100</v>
      </c>
      <c r="N3485" s="161" t="s">
        <v>19</v>
      </c>
      <c r="O3485" s="21" t="s">
        <v>362</v>
      </c>
      <c r="P3485" s="21">
        <v>3</v>
      </c>
      <c r="Q3485" s="124">
        <v>2010</v>
      </c>
      <c r="R3485" s="57" t="s">
        <v>859</v>
      </c>
      <c r="S3485" s="237" t="s">
        <v>8736</v>
      </c>
      <c r="T3485" s="116">
        <v>763</v>
      </c>
      <c r="U3485" s="111">
        <v>45</v>
      </c>
      <c r="V3485" s="113">
        <f t="shared" si="650"/>
        <v>650.2455555555556</v>
      </c>
      <c r="W3485" s="113">
        <f t="shared" si="651"/>
        <v>112.7544444444444</v>
      </c>
      <c r="X3485" s="112">
        <f t="shared" si="652"/>
        <v>112754.44444444441</v>
      </c>
      <c r="Y3485" s="111"/>
      <c r="Z3485" s="110">
        <f t="shared" si="648"/>
        <v>38</v>
      </c>
      <c r="AA3485" s="109">
        <f t="shared" si="653"/>
        <v>38.15</v>
      </c>
      <c r="AB3485" s="109">
        <f t="shared" si="654"/>
        <v>38150</v>
      </c>
      <c r="AC3485" s="108">
        <f t="shared" si="655"/>
        <v>724.85</v>
      </c>
      <c r="AD3485" s="107">
        <f t="shared" si="656"/>
        <v>2.2222222222222223E-2</v>
      </c>
      <c r="AE3485" s="106">
        <f t="shared" si="657"/>
        <v>16.10777777777778</v>
      </c>
      <c r="AF3485" s="105">
        <f t="shared" si="658"/>
        <v>128.86222222222219</v>
      </c>
      <c r="AG3485" s="105">
        <f t="shared" si="659"/>
        <v>634.13777777777784</v>
      </c>
    </row>
    <row r="3486" spans="1:33" s="88" customFormat="1" x14ac:dyDescent="0.35">
      <c r="A3486" s="21">
        <v>10141103</v>
      </c>
      <c r="B3486" s="115" t="s">
        <v>1665</v>
      </c>
      <c r="C3486" s="115" t="s">
        <v>710</v>
      </c>
      <c r="D3486" s="21" t="s">
        <v>8735</v>
      </c>
      <c r="E3486" s="114" t="str">
        <f t="shared" si="649"/>
        <v>TRANSFORMADOR MARCA:Tusco Trafo CUAMBA PT 7009</v>
      </c>
      <c r="F3486" s="21"/>
      <c r="G3486" s="124" t="s">
        <v>179</v>
      </c>
      <c r="H3486" s="21" t="s">
        <v>8682</v>
      </c>
      <c r="I3486" s="21" t="s">
        <v>8734</v>
      </c>
      <c r="J3486" s="21"/>
      <c r="K3486" s="22" t="s">
        <v>8733</v>
      </c>
      <c r="L3486" s="21" t="s">
        <v>8732</v>
      </c>
      <c r="M3486" s="21">
        <v>50</v>
      </c>
      <c r="N3486" s="161" t="s">
        <v>19</v>
      </c>
      <c r="O3486" s="21" t="s">
        <v>362</v>
      </c>
      <c r="P3486" s="21">
        <v>3</v>
      </c>
      <c r="Q3486" s="124">
        <v>2010</v>
      </c>
      <c r="R3486" s="57" t="s">
        <v>7537</v>
      </c>
      <c r="S3486" s="237" t="s">
        <v>3285</v>
      </c>
      <c r="T3486" s="116">
        <v>643</v>
      </c>
      <c r="U3486" s="111">
        <v>45</v>
      </c>
      <c r="V3486" s="113">
        <f t="shared" si="650"/>
        <v>547.97888888888883</v>
      </c>
      <c r="W3486" s="113">
        <f t="shared" si="651"/>
        <v>95.021111111111168</v>
      </c>
      <c r="X3486" s="112">
        <f t="shared" si="652"/>
        <v>95021.111111111168</v>
      </c>
      <c r="Y3486" s="111"/>
      <c r="Z3486" s="110">
        <f t="shared" si="648"/>
        <v>38</v>
      </c>
      <c r="AA3486" s="109">
        <f t="shared" si="653"/>
        <v>32.15</v>
      </c>
      <c r="AB3486" s="109">
        <f t="shared" si="654"/>
        <v>32150</v>
      </c>
      <c r="AC3486" s="108">
        <f t="shared" si="655"/>
        <v>610.85</v>
      </c>
      <c r="AD3486" s="107">
        <f t="shared" si="656"/>
        <v>2.2222222222222223E-2</v>
      </c>
      <c r="AE3486" s="106">
        <f t="shared" si="657"/>
        <v>13.574444444444445</v>
      </c>
      <c r="AF3486" s="105">
        <f t="shared" si="658"/>
        <v>108.59555555555562</v>
      </c>
      <c r="AG3486" s="105">
        <f t="shared" si="659"/>
        <v>534.40444444444438</v>
      </c>
    </row>
    <row r="3487" spans="1:33" s="88" customFormat="1" x14ac:dyDescent="0.35">
      <c r="A3487" s="21">
        <v>10141103</v>
      </c>
      <c r="B3487" s="115" t="s">
        <v>1665</v>
      </c>
      <c r="C3487" s="115" t="s">
        <v>710</v>
      </c>
      <c r="D3487" s="21" t="s">
        <v>8731</v>
      </c>
      <c r="E3487" s="114" t="str">
        <f t="shared" si="649"/>
        <v>TRANSFORMADOR MARCA:Tusco Trafo CUAMBA PT 7010</v>
      </c>
      <c r="F3487" s="21"/>
      <c r="G3487" s="124" t="s">
        <v>179</v>
      </c>
      <c r="H3487" s="21" t="s">
        <v>8682</v>
      </c>
      <c r="I3487" s="21" t="s">
        <v>8730</v>
      </c>
      <c r="J3487" s="21"/>
      <c r="K3487" s="22" t="s">
        <v>8726</v>
      </c>
      <c r="L3487" s="21" t="s">
        <v>8729</v>
      </c>
      <c r="M3487" s="21">
        <v>100</v>
      </c>
      <c r="N3487" s="161" t="s">
        <v>19</v>
      </c>
      <c r="O3487" s="21" t="s">
        <v>362</v>
      </c>
      <c r="P3487" s="21">
        <v>3</v>
      </c>
      <c r="Q3487" s="124">
        <v>2010</v>
      </c>
      <c r="R3487" s="57" t="s">
        <v>7537</v>
      </c>
      <c r="S3487" s="237" t="s">
        <v>3285</v>
      </c>
      <c r="T3487" s="116">
        <v>763</v>
      </c>
      <c r="U3487" s="111">
        <v>45</v>
      </c>
      <c r="V3487" s="113">
        <f t="shared" si="650"/>
        <v>650.2455555555556</v>
      </c>
      <c r="W3487" s="113">
        <f t="shared" si="651"/>
        <v>112.7544444444444</v>
      </c>
      <c r="X3487" s="112">
        <f t="shared" si="652"/>
        <v>112754.44444444441</v>
      </c>
      <c r="Y3487" s="111"/>
      <c r="Z3487" s="110">
        <f t="shared" si="648"/>
        <v>38</v>
      </c>
      <c r="AA3487" s="109">
        <f t="shared" si="653"/>
        <v>38.15</v>
      </c>
      <c r="AB3487" s="109">
        <f t="shared" si="654"/>
        <v>38150</v>
      </c>
      <c r="AC3487" s="108">
        <f t="shared" si="655"/>
        <v>724.85</v>
      </c>
      <c r="AD3487" s="107">
        <f t="shared" si="656"/>
        <v>2.2222222222222223E-2</v>
      </c>
      <c r="AE3487" s="106">
        <f t="shared" si="657"/>
        <v>16.10777777777778</v>
      </c>
      <c r="AF3487" s="105">
        <f t="shared" si="658"/>
        <v>128.86222222222219</v>
      </c>
      <c r="AG3487" s="105">
        <f t="shared" si="659"/>
        <v>634.13777777777784</v>
      </c>
    </row>
    <row r="3488" spans="1:33" s="88" customFormat="1" x14ac:dyDescent="0.35">
      <c r="A3488" s="21">
        <v>10141103</v>
      </c>
      <c r="B3488" s="115" t="s">
        <v>1665</v>
      </c>
      <c r="C3488" s="115" t="s">
        <v>710</v>
      </c>
      <c r="D3488" s="21" t="s">
        <v>8728</v>
      </c>
      <c r="E3488" s="114" t="str">
        <f t="shared" si="649"/>
        <v>TRANSFORMADOR MARCA:FST CUAMBA PT 7011</v>
      </c>
      <c r="F3488" s="21"/>
      <c r="G3488" s="124" t="s">
        <v>179</v>
      </c>
      <c r="H3488" s="21" t="s">
        <v>8682</v>
      </c>
      <c r="I3488" s="21" t="s">
        <v>8727</v>
      </c>
      <c r="J3488" s="21"/>
      <c r="K3488" s="22" t="s">
        <v>8726</v>
      </c>
      <c r="L3488" s="21" t="s">
        <v>8725</v>
      </c>
      <c r="M3488" s="21">
        <v>100</v>
      </c>
      <c r="N3488" s="161" t="s">
        <v>19</v>
      </c>
      <c r="O3488" s="21" t="s">
        <v>362</v>
      </c>
      <c r="P3488" s="21">
        <v>3</v>
      </c>
      <c r="Q3488" s="124">
        <v>2010</v>
      </c>
      <c r="R3488" s="57" t="s">
        <v>519</v>
      </c>
      <c r="S3488" s="237" t="s">
        <v>8724</v>
      </c>
      <c r="T3488" s="116">
        <v>763</v>
      </c>
      <c r="U3488" s="111">
        <v>45</v>
      </c>
      <c r="V3488" s="113">
        <f t="shared" si="650"/>
        <v>650.2455555555556</v>
      </c>
      <c r="W3488" s="113">
        <f t="shared" si="651"/>
        <v>112.7544444444444</v>
      </c>
      <c r="X3488" s="112">
        <f t="shared" si="652"/>
        <v>112754.44444444441</v>
      </c>
      <c r="Y3488" s="111"/>
      <c r="Z3488" s="110">
        <f t="shared" si="648"/>
        <v>38</v>
      </c>
      <c r="AA3488" s="109">
        <f t="shared" si="653"/>
        <v>38.15</v>
      </c>
      <c r="AB3488" s="109">
        <f t="shared" si="654"/>
        <v>38150</v>
      </c>
      <c r="AC3488" s="108">
        <f t="shared" si="655"/>
        <v>724.85</v>
      </c>
      <c r="AD3488" s="107">
        <f t="shared" si="656"/>
        <v>2.2222222222222223E-2</v>
      </c>
      <c r="AE3488" s="106">
        <f t="shared" si="657"/>
        <v>16.10777777777778</v>
      </c>
      <c r="AF3488" s="105">
        <f t="shared" si="658"/>
        <v>128.86222222222219</v>
      </c>
      <c r="AG3488" s="105">
        <f t="shared" si="659"/>
        <v>634.13777777777784</v>
      </c>
    </row>
    <row r="3489" spans="1:33" s="88" customFormat="1" x14ac:dyDescent="0.35">
      <c r="A3489" s="21">
        <v>10141103</v>
      </c>
      <c r="B3489" s="115" t="s">
        <v>1665</v>
      </c>
      <c r="C3489" s="115" t="s">
        <v>710</v>
      </c>
      <c r="D3489" s="21" t="s">
        <v>8723</v>
      </c>
      <c r="E3489" s="114" t="str">
        <f t="shared" si="649"/>
        <v>TRANSFORMADOR MARCA:Beta CUAMBA PT 7012</v>
      </c>
      <c r="F3489" s="21"/>
      <c r="G3489" s="124" t="s">
        <v>179</v>
      </c>
      <c r="H3489" s="21" t="s">
        <v>8682</v>
      </c>
      <c r="I3489" s="21" t="s">
        <v>8722</v>
      </c>
      <c r="J3489" s="21"/>
      <c r="K3489" s="22" t="s">
        <v>8721</v>
      </c>
      <c r="L3489" s="21" t="s">
        <v>8720</v>
      </c>
      <c r="M3489" s="21">
        <v>160</v>
      </c>
      <c r="N3489" s="161" t="s">
        <v>19</v>
      </c>
      <c r="O3489" s="21" t="s">
        <v>362</v>
      </c>
      <c r="P3489" s="21">
        <v>3</v>
      </c>
      <c r="Q3489" s="124">
        <v>2010</v>
      </c>
      <c r="R3489" s="57" t="s">
        <v>4103</v>
      </c>
      <c r="S3489" s="237">
        <v>21311248</v>
      </c>
      <c r="T3489" s="116">
        <v>991</v>
      </c>
      <c r="U3489" s="111">
        <v>45</v>
      </c>
      <c r="V3489" s="113">
        <f t="shared" si="650"/>
        <v>844.55222222222221</v>
      </c>
      <c r="W3489" s="113">
        <f t="shared" si="651"/>
        <v>146.44777777777779</v>
      </c>
      <c r="X3489" s="112">
        <f t="shared" si="652"/>
        <v>146447.77777777778</v>
      </c>
      <c r="Y3489" s="111"/>
      <c r="Z3489" s="110">
        <f t="shared" si="648"/>
        <v>38</v>
      </c>
      <c r="AA3489" s="109">
        <f t="shared" si="653"/>
        <v>49.550000000000004</v>
      </c>
      <c r="AB3489" s="109">
        <f t="shared" si="654"/>
        <v>49550.000000000007</v>
      </c>
      <c r="AC3489" s="108">
        <f t="shared" si="655"/>
        <v>941.45</v>
      </c>
      <c r="AD3489" s="107">
        <f t="shared" si="656"/>
        <v>2.2222222222222223E-2</v>
      </c>
      <c r="AE3489" s="106">
        <f t="shared" si="657"/>
        <v>20.921111111111113</v>
      </c>
      <c r="AF3489" s="105">
        <f t="shared" si="658"/>
        <v>167.3688888888889</v>
      </c>
      <c r="AG3489" s="105">
        <f t="shared" si="659"/>
        <v>823.63111111111107</v>
      </c>
    </row>
    <row r="3490" spans="1:33" s="88" customFormat="1" x14ac:dyDescent="0.35">
      <c r="A3490" s="21">
        <v>10141103</v>
      </c>
      <c r="B3490" s="115" t="s">
        <v>1665</v>
      </c>
      <c r="C3490" s="115" t="s">
        <v>710</v>
      </c>
      <c r="D3490" s="21" t="s">
        <v>8719</v>
      </c>
      <c r="E3490" s="114" t="str">
        <f t="shared" si="649"/>
        <v>TRANSFORMADOR MARCA:ACTOM CUAMBA PT 7013</v>
      </c>
      <c r="F3490" s="21"/>
      <c r="G3490" s="124" t="s">
        <v>179</v>
      </c>
      <c r="H3490" s="21" t="s">
        <v>8682</v>
      </c>
      <c r="I3490" s="21" t="s">
        <v>8718</v>
      </c>
      <c r="J3490" s="21"/>
      <c r="K3490" s="22" t="s">
        <v>8717</v>
      </c>
      <c r="L3490" s="21" t="s">
        <v>8716</v>
      </c>
      <c r="M3490" s="21">
        <v>100</v>
      </c>
      <c r="N3490" s="161" t="s">
        <v>19</v>
      </c>
      <c r="O3490" s="21" t="s">
        <v>362</v>
      </c>
      <c r="P3490" s="21">
        <v>3</v>
      </c>
      <c r="Q3490" s="124">
        <v>2010</v>
      </c>
      <c r="R3490" s="57" t="s">
        <v>859</v>
      </c>
      <c r="S3490" s="237" t="s">
        <v>3285</v>
      </c>
      <c r="T3490" s="116">
        <v>763</v>
      </c>
      <c r="U3490" s="111">
        <v>45</v>
      </c>
      <c r="V3490" s="113">
        <f t="shared" si="650"/>
        <v>650.2455555555556</v>
      </c>
      <c r="W3490" s="113">
        <f t="shared" si="651"/>
        <v>112.7544444444444</v>
      </c>
      <c r="X3490" s="112">
        <f t="shared" si="652"/>
        <v>112754.44444444441</v>
      </c>
      <c r="Y3490" s="111"/>
      <c r="Z3490" s="110">
        <f t="shared" si="648"/>
        <v>38</v>
      </c>
      <c r="AA3490" s="109">
        <f t="shared" si="653"/>
        <v>38.15</v>
      </c>
      <c r="AB3490" s="109">
        <f t="shared" si="654"/>
        <v>38150</v>
      </c>
      <c r="AC3490" s="108">
        <f t="shared" si="655"/>
        <v>724.85</v>
      </c>
      <c r="AD3490" s="107">
        <f t="shared" si="656"/>
        <v>2.2222222222222223E-2</v>
      </c>
      <c r="AE3490" s="106">
        <f t="shared" si="657"/>
        <v>16.10777777777778</v>
      </c>
      <c r="AF3490" s="105">
        <f t="shared" si="658"/>
        <v>128.86222222222219</v>
      </c>
      <c r="AG3490" s="105">
        <f t="shared" si="659"/>
        <v>634.13777777777784</v>
      </c>
    </row>
    <row r="3491" spans="1:33" s="88" customFormat="1" x14ac:dyDescent="0.35">
      <c r="A3491" s="21">
        <v>10141103</v>
      </c>
      <c r="B3491" s="115" t="s">
        <v>1665</v>
      </c>
      <c r="C3491" s="115" t="s">
        <v>710</v>
      </c>
      <c r="D3491" s="21" t="s">
        <v>8715</v>
      </c>
      <c r="E3491" s="114" t="str">
        <f t="shared" si="649"/>
        <v>TRANSFORMADOR MARCA:Tusco Trafo CUAMBA PT 7014</v>
      </c>
      <c r="F3491" s="21"/>
      <c r="G3491" s="124" t="s">
        <v>179</v>
      </c>
      <c r="H3491" s="21" t="s">
        <v>8682</v>
      </c>
      <c r="I3491" s="21" t="s">
        <v>8714</v>
      </c>
      <c r="J3491" s="21"/>
      <c r="K3491" s="21" t="s">
        <v>8713</v>
      </c>
      <c r="L3491" s="21" t="s">
        <v>8712</v>
      </c>
      <c r="M3491" s="21">
        <v>100</v>
      </c>
      <c r="N3491" s="161" t="s">
        <v>19</v>
      </c>
      <c r="O3491" s="21" t="s">
        <v>362</v>
      </c>
      <c r="P3491" s="21">
        <v>3</v>
      </c>
      <c r="Q3491" s="124">
        <v>2010</v>
      </c>
      <c r="R3491" s="57" t="s">
        <v>7537</v>
      </c>
      <c r="S3491" s="237" t="s">
        <v>8711</v>
      </c>
      <c r="T3491" s="116">
        <v>763</v>
      </c>
      <c r="U3491" s="111">
        <v>45</v>
      </c>
      <c r="V3491" s="113">
        <f t="shared" si="650"/>
        <v>650.2455555555556</v>
      </c>
      <c r="W3491" s="113">
        <f t="shared" si="651"/>
        <v>112.7544444444444</v>
      </c>
      <c r="X3491" s="112">
        <f t="shared" si="652"/>
        <v>112754.44444444441</v>
      </c>
      <c r="Y3491" s="111"/>
      <c r="Z3491" s="110">
        <f t="shared" si="648"/>
        <v>38</v>
      </c>
      <c r="AA3491" s="109">
        <f t="shared" si="653"/>
        <v>38.15</v>
      </c>
      <c r="AB3491" s="109">
        <f t="shared" si="654"/>
        <v>38150</v>
      </c>
      <c r="AC3491" s="108">
        <f t="shared" si="655"/>
        <v>724.85</v>
      </c>
      <c r="AD3491" s="107">
        <f t="shared" si="656"/>
        <v>2.2222222222222223E-2</v>
      </c>
      <c r="AE3491" s="106">
        <f t="shared" si="657"/>
        <v>16.10777777777778</v>
      </c>
      <c r="AF3491" s="105">
        <f t="shared" si="658"/>
        <v>128.86222222222219</v>
      </c>
      <c r="AG3491" s="105">
        <f t="shared" si="659"/>
        <v>634.13777777777784</v>
      </c>
    </row>
    <row r="3492" spans="1:33" s="88" customFormat="1" x14ac:dyDescent="0.35">
      <c r="A3492" s="21">
        <v>10141103</v>
      </c>
      <c r="B3492" s="115" t="s">
        <v>1665</v>
      </c>
      <c r="C3492" s="115" t="s">
        <v>710</v>
      </c>
      <c r="D3492" s="21" t="s">
        <v>8710</v>
      </c>
      <c r="E3492" s="114" t="str">
        <f t="shared" si="649"/>
        <v>TRANSFORMADOR MARCA:ACTOM CUAMBA PT 7015</v>
      </c>
      <c r="F3492" s="21"/>
      <c r="G3492" s="124" t="s">
        <v>179</v>
      </c>
      <c r="H3492" s="21" t="s">
        <v>8682</v>
      </c>
      <c r="I3492" s="21" t="s">
        <v>8709</v>
      </c>
      <c r="J3492" s="21"/>
      <c r="K3492" s="21" t="s">
        <v>8708</v>
      </c>
      <c r="L3492" s="21" t="s">
        <v>8707</v>
      </c>
      <c r="M3492" s="21">
        <v>50</v>
      </c>
      <c r="N3492" s="161" t="s">
        <v>19</v>
      </c>
      <c r="O3492" s="21" t="s">
        <v>362</v>
      </c>
      <c r="P3492" s="21">
        <v>3</v>
      </c>
      <c r="Q3492" s="124">
        <v>2010</v>
      </c>
      <c r="R3492" s="57" t="s">
        <v>859</v>
      </c>
      <c r="S3492" s="237" t="s">
        <v>8706</v>
      </c>
      <c r="T3492" s="116">
        <v>643</v>
      </c>
      <c r="U3492" s="111">
        <v>45</v>
      </c>
      <c r="V3492" s="113">
        <f t="shared" si="650"/>
        <v>547.97888888888883</v>
      </c>
      <c r="W3492" s="113">
        <f t="shared" si="651"/>
        <v>95.021111111111168</v>
      </c>
      <c r="X3492" s="112">
        <f t="shared" si="652"/>
        <v>95021.111111111168</v>
      </c>
      <c r="Y3492" s="111"/>
      <c r="Z3492" s="110">
        <f t="shared" ref="Z3492:Z3555" si="660">(U3492-(2017-Q3492))</f>
        <v>38</v>
      </c>
      <c r="AA3492" s="109">
        <f t="shared" si="653"/>
        <v>32.15</v>
      </c>
      <c r="AB3492" s="109">
        <f t="shared" si="654"/>
        <v>32150</v>
      </c>
      <c r="AC3492" s="108">
        <f t="shared" si="655"/>
        <v>610.85</v>
      </c>
      <c r="AD3492" s="107">
        <f t="shared" si="656"/>
        <v>2.2222222222222223E-2</v>
      </c>
      <c r="AE3492" s="106">
        <f t="shared" si="657"/>
        <v>13.574444444444445</v>
      </c>
      <c r="AF3492" s="105">
        <f t="shared" si="658"/>
        <v>108.59555555555562</v>
      </c>
      <c r="AG3492" s="105">
        <f t="shared" si="659"/>
        <v>534.40444444444438</v>
      </c>
    </row>
    <row r="3493" spans="1:33" s="88" customFormat="1" x14ac:dyDescent="0.35">
      <c r="A3493" s="21">
        <v>10141103</v>
      </c>
      <c r="B3493" s="115" t="s">
        <v>1665</v>
      </c>
      <c r="C3493" s="115" t="s">
        <v>710</v>
      </c>
      <c r="D3493" s="21" t="s">
        <v>8705</v>
      </c>
      <c r="E3493" s="114" t="str">
        <f t="shared" si="649"/>
        <v>TRANSFORMADOR MARCA:Trans. Mocab CUAMBA PT 7016</v>
      </c>
      <c r="F3493" s="21"/>
      <c r="G3493" s="124" t="s">
        <v>179</v>
      </c>
      <c r="H3493" s="21" t="s">
        <v>8682</v>
      </c>
      <c r="I3493" s="21" t="s">
        <v>8704</v>
      </c>
      <c r="J3493" s="21"/>
      <c r="K3493" s="21" t="s">
        <v>8703</v>
      </c>
      <c r="L3493" s="21" t="s">
        <v>8702</v>
      </c>
      <c r="M3493" s="21">
        <v>200</v>
      </c>
      <c r="N3493" s="161" t="s">
        <v>19</v>
      </c>
      <c r="O3493" s="21" t="s">
        <v>362</v>
      </c>
      <c r="P3493" s="21">
        <v>3</v>
      </c>
      <c r="Q3493" s="124">
        <v>2010</v>
      </c>
      <c r="R3493" s="57" t="s">
        <v>8701</v>
      </c>
      <c r="S3493" s="237">
        <v>904917</v>
      </c>
      <c r="T3493" s="116">
        <v>991</v>
      </c>
      <c r="U3493" s="111">
        <v>45</v>
      </c>
      <c r="V3493" s="113">
        <f t="shared" si="650"/>
        <v>844.55222222222221</v>
      </c>
      <c r="W3493" s="113">
        <f t="shared" si="651"/>
        <v>146.44777777777779</v>
      </c>
      <c r="X3493" s="112">
        <f t="shared" si="652"/>
        <v>146447.77777777778</v>
      </c>
      <c r="Y3493" s="111"/>
      <c r="Z3493" s="110">
        <f t="shared" si="660"/>
        <v>38</v>
      </c>
      <c r="AA3493" s="109">
        <f t="shared" si="653"/>
        <v>49.550000000000004</v>
      </c>
      <c r="AB3493" s="109">
        <f t="shared" si="654"/>
        <v>49550.000000000007</v>
      </c>
      <c r="AC3493" s="108">
        <f t="shared" si="655"/>
        <v>941.45</v>
      </c>
      <c r="AD3493" s="107">
        <f t="shared" si="656"/>
        <v>2.2222222222222223E-2</v>
      </c>
      <c r="AE3493" s="106">
        <f t="shared" si="657"/>
        <v>20.921111111111113</v>
      </c>
      <c r="AF3493" s="105">
        <f t="shared" si="658"/>
        <v>167.3688888888889</v>
      </c>
      <c r="AG3493" s="105">
        <f t="shared" si="659"/>
        <v>823.63111111111107</v>
      </c>
    </row>
    <row r="3494" spans="1:33" s="88" customFormat="1" x14ac:dyDescent="0.35">
      <c r="A3494" s="21">
        <v>10141103</v>
      </c>
      <c r="B3494" s="115" t="s">
        <v>1665</v>
      </c>
      <c r="C3494" s="115" t="s">
        <v>710</v>
      </c>
      <c r="D3494" s="21" t="s">
        <v>8700</v>
      </c>
      <c r="E3494" s="114" t="str">
        <f t="shared" si="649"/>
        <v>TRANSFORMADOR MARCA:Power touch CUAMBA PT 7017</v>
      </c>
      <c r="F3494" s="21"/>
      <c r="G3494" s="124" t="s">
        <v>179</v>
      </c>
      <c r="H3494" s="21" t="s">
        <v>8682</v>
      </c>
      <c r="I3494" s="21" t="s">
        <v>8699</v>
      </c>
      <c r="J3494" s="21"/>
      <c r="K3494" s="21" t="s">
        <v>8698</v>
      </c>
      <c r="L3494" s="21" t="s">
        <v>8697</v>
      </c>
      <c r="M3494" s="21">
        <v>100</v>
      </c>
      <c r="N3494" s="161" t="s">
        <v>19</v>
      </c>
      <c r="O3494" s="21" t="s">
        <v>362</v>
      </c>
      <c r="P3494" s="21">
        <v>3</v>
      </c>
      <c r="Q3494" s="124">
        <v>2010</v>
      </c>
      <c r="R3494" s="57" t="s">
        <v>8696</v>
      </c>
      <c r="S3494" s="237" t="s">
        <v>8695</v>
      </c>
      <c r="T3494" s="116">
        <v>763</v>
      </c>
      <c r="U3494" s="111">
        <v>45</v>
      </c>
      <c r="V3494" s="113">
        <f t="shared" si="650"/>
        <v>650.2455555555556</v>
      </c>
      <c r="W3494" s="113">
        <f t="shared" si="651"/>
        <v>112.7544444444444</v>
      </c>
      <c r="X3494" s="112">
        <f t="shared" si="652"/>
        <v>112754.44444444441</v>
      </c>
      <c r="Y3494" s="111"/>
      <c r="Z3494" s="110">
        <f t="shared" si="660"/>
        <v>38</v>
      </c>
      <c r="AA3494" s="109">
        <f t="shared" si="653"/>
        <v>38.15</v>
      </c>
      <c r="AB3494" s="109">
        <f t="shared" si="654"/>
        <v>38150</v>
      </c>
      <c r="AC3494" s="108">
        <f t="shared" si="655"/>
        <v>724.85</v>
      </c>
      <c r="AD3494" s="107">
        <f t="shared" si="656"/>
        <v>2.2222222222222223E-2</v>
      </c>
      <c r="AE3494" s="106">
        <f t="shared" si="657"/>
        <v>16.10777777777778</v>
      </c>
      <c r="AF3494" s="105">
        <f t="shared" si="658"/>
        <v>128.86222222222219</v>
      </c>
      <c r="AG3494" s="105">
        <f t="shared" si="659"/>
        <v>634.13777777777784</v>
      </c>
    </row>
    <row r="3495" spans="1:33" s="88" customFormat="1" x14ac:dyDescent="0.35">
      <c r="A3495" s="21">
        <v>10141103</v>
      </c>
      <c r="B3495" s="115" t="s">
        <v>1665</v>
      </c>
      <c r="C3495" s="115" t="s">
        <v>710</v>
      </c>
      <c r="D3495" s="21" t="s">
        <v>8694</v>
      </c>
      <c r="E3495" s="114" t="str">
        <f t="shared" si="649"/>
        <v>TRANSFORMADOR MARCA:ACTOM CUAMBA PT 7018</v>
      </c>
      <c r="F3495" s="21"/>
      <c r="G3495" s="124" t="s">
        <v>179</v>
      </c>
      <c r="H3495" s="21" t="s">
        <v>8682</v>
      </c>
      <c r="I3495" s="21" t="s">
        <v>8693</v>
      </c>
      <c r="J3495" s="21"/>
      <c r="K3495" s="21" t="s">
        <v>8692</v>
      </c>
      <c r="L3495" s="21" t="s">
        <v>8691</v>
      </c>
      <c r="M3495" s="21">
        <v>50</v>
      </c>
      <c r="N3495" s="161" t="s">
        <v>19</v>
      </c>
      <c r="O3495" s="21" t="s">
        <v>362</v>
      </c>
      <c r="P3495" s="21">
        <v>3</v>
      </c>
      <c r="Q3495" s="124">
        <v>2010</v>
      </c>
      <c r="R3495" s="57" t="s">
        <v>859</v>
      </c>
      <c r="S3495" s="237" t="s">
        <v>8690</v>
      </c>
      <c r="T3495" s="116">
        <v>643</v>
      </c>
      <c r="U3495" s="111">
        <v>45</v>
      </c>
      <c r="V3495" s="113">
        <f t="shared" si="650"/>
        <v>547.97888888888883</v>
      </c>
      <c r="W3495" s="113">
        <f t="shared" si="651"/>
        <v>95.021111111111168</v>
      </c>
      <c r="X3495" s="112">
        <f t="shared" si="652"/>
        <v>95021.111111111168</v>
      </c>
      <c r="Y3495" s="111"/>
      <c r="Z3495" s="110">
        <f t="shared" si="660"/>
        <v>38</v>
      </c>
      <c r="AA3495" s="109">
        <f t="shared" si="653"/>
        <v>32.15</v>
      </c>
      <c r="AB3495" s="109">
        <f t="shared" si="654"/>
        <v>32150</v>
      </c>
      <c r="AC3495" s="108">
        <f t="shared" si="655"/>
        <v>610.85</v>
      </c>
      <c r="AD3495" s="107">
        <f t="shared" si="656"/>
        <v>2.2222222222222223E-2</v>
      </c>
      <c r="AE3495" s="106">
        <f t="shared" si="657"/>
        <v>13.574444444444445</v>
      </c>
      <c r="AF3495" s="105">
        <f t="shared" si="658"/>
        <v>108.59555555555562</v>
      </c>
      <c r="AG3495" s="105">
        <f t="shared" si="659"/>
        <v>534.40444444444438</v>
      </c>
    </row>
    <row r="3496" spans="1:33" s="88" customFormat="1" x14ac:dyDescent="0.35">
      <c r="A3496" s="21">
        <v>10141103</v>
      </c>
      <c r="B3496" s="115" t="s">
        <v>1665</v>
      </c>
      <c r="C3496" s="115" t="s">
        <v>710</v>
      </c>
      <c r="D3496" s="21" t="s">
        <v>8689</v>
      </c>
      <c r="E3496" s="114" t="str">
        <f t="shared" si="649"/>
        <v>TRANSFORMADOR MARCA:Trans. Mocab. CUAMBA PT7019</v>
      </c>
      <c r="F3496" s="21"/>
      <c r="G3496" s="124" t="s">
        <v>179</v>
      </c>
      <c r="H3496" s="21" t="s">
        <v>8682</v>
      </c>
      <c r="I3496" s="21" t="s">
        <v>8688</v>
      </c>
      <c r="J3496" s="21"/>
      <c r="K3496" s="21" t="s">
        <v>8687</v>
      </c>
      <c r="L3496" s="21" t="s">
        <v>8686</v>
      </c>
      <c r="M3496" s="21">
        <v>50</v>
      </c>
      <c r="N3496" s="161" t="s">
        <v>19</v>
      </c>
      <c r="O3496" s="21" t="s">
        <v>362</v>
      </c>
      <c r="P3496" s="21">
        <v>3</v>
      </c>
      <c r="Q3496" s="124">
        <v>2010</v>
      </c>
      <c r="R3496" s="188" t="s">
        <v>8685</v>
      </c>
      <c r="S3496" s="188" t="s">
        <v>8684</v>
      </c>
      <c r="T3496" s="116">
        <v>643</v>
      </c>
      <c r="U3496" s="111">
        <v>45</v>
      </c>
      <c r="V3496" s="113">
        <f t="shared" si="650"/>
        <v>547.97888888888883</v>
      </c>
      <c r="W3496" s="113">
        <f t="shared" si="651"/>
        <v>95.021111111111168</v>
      </c>
      <c r="X3496" s="112">
        <f t="shared" si="652"/>
        <v>95021.111111111168</v>
      </c>
      <c r="Y3496" s="111"/>
      <c r="Z3496" s="110">
        <f t="shared" si="660"/>
        <v>38</v>
      </c>
      <c r="AA3496" s="109">
        <f t="shared" si="653"/>
        <v>32.15</v>
      </c>
      <c r="AB3496" s="109">
        <f t="shared" si="654"/>
        <v>32150</v>
      </c>
      <c r="AC3496" s="108">
        <f t="shared" si="655"/>
        <v>610.85</v>
      </c>
      <c r="AD3496" s="107">
        <f t="shared" si="656"/>
        <v>2.2222222222222223E-2</v>
      </c>
      <c r="AE3496" s="106">
        <f t="shared" si="657"/>
        <v>13.574444444444445</v>
      </c>
      <c r="AF3496" s="105">
        <f t="shared" si="658"/>
        <v>108.59555555555562</v>
      </c>
      <c r="AG3496" s="105">
        <f t="shared" si="659"/>
        <v>534.40444444444438</v>
      </c>
    </row>
    <row r="3497" spans="1:33" s="88" customFormat="1" x14ac:dyDescent="0.35">
      <c r="A3497" s="21">
        <v>10141103</v>
      </c>
      <c r="B3497" s="115" t="s">
        <v>1665</v>
      </c>
      <c r="C3497" s="115" t="s">
        <v>710</v>
      </c>
      <c r="D3497" s="21" t="s">
        <v>8683</v>
      </c>
      <c r="E3497" s="114" t="str">
        <f t="shared" si="649"/>
        <v>TRANSFORMADOR MARCA:Fuji Electric CUAMBA PT7004</v>
      </c>
      <c r="F3497" s="21"/>
      <c r="G3497" s="124" t="s">
        <v>179</v>
      </c>
      <c r="H3497" s="21" t="s">
        <v>8682</v>
      </c>
      <c r="I3497" s="21" t="s">
        <v>8681</v>
      </c>
      <c r="J3497" s="21"/>
      <c r="K3497" s="21" t="s">
        <v>8680</v>
      </c>
      <c r="L3497" s="21" t="s">
        <v>8679</v>
      </c>
      <c r="M3497" s="21">
        <v>100</v>
      </c>
      <c r="N3497" s="161" t="s">
        <v>19</v>
      </c>
      <c r="O3497" s="21" t="s">
        <v>362</v>
      </c>
      <c r="P3497" s="21">
        <v>3</v>
      </c>
      <c r="Q3497" s="124">
        <v>2010</v>
      </c>
      <c r="R3497" s="188" t="s">
        <v>4093</v>
      </c>
      <c r="S3497" s="237" t="s">
        <v>3285</v>
      </c>
      <c r="T3497" s="116">
        <v>763</v>
      </c>
      <c r="U3497" s="111">
        <v>45</v>
      </c>
      <c r="V3497" s="113">
        <f t="shared" si="650"/>
        <v>650.2455555555556</v>
      </c>
      <c r="W3497" s="113">
        <f t="shared" si="651"/>
        <v>112.7544444444444</v>
      </c>
      <c r="X3497" s="112">
        <f t="shared" si="652"/>
        <v>112754.44444444441</v>
      </c>
      <c r="Y3497" s="111"/>
      <c r="Z3497" s="110">
        <f t="shared" si="660"/>
        <v>38</v>
      </c>
      <c r="AA3497" s="109">
        <f t="shared" si="653"/>
        <v>38.15</v>
      </c>
      <c r="AB3497" s="109">
        <f t="shared" si="654"/>
        <v>38150</v>
      </c>
      <c r="AC3497" s="108">
        <f t="shared" si="655"/>
        <v>724.85</v>
      </c>
      <c r="AD3497" s="107">
        <f t="shared" si="656"/>
        <v>2.2222222222222223E-2</v>
      </c>
      <c r="AE3497" s="106">
        <f t="shared" si="657"/>
        <v>16.10777777777778</v>
      </c>
      <c r="AF3497" s="105">
        <f t="shared" si="658"/>
        <v>128.86222222222219</v>
      </c>
      <c r="AG3497" s="105">
        <f t="shared" si="659"/>
        <v>634.13777777777784</v>
      </c>
    </row>
    <row r="3498" spans="1:33" s="88" customFormat="1" x14ac:dyDescent="0.35">
      <c r="A3498" s="21">
        <v>10141103</v>
      </c>
      <c r="B3498" s="115" t="s">
        <v>1665</v>
      </c>
      <c r="C3498" s="115" t="s">
        <v>710</v>
      </c>
      <c r="D3498" s="21" t="s">
        <v>8678</v>
      </c>
      <c r="E3498" s="114" t="str">
        <f t="shared" si="649"/>
        <v>TRANSFORMADOR MARCA:ASTOR CUAMBA PT8001</v>
      </c>
      <c r="F3498" s="21"/>
      <c r="G3498" s="124" t="s">
        <v>179</v>
      </c>
      <c r="H3498" s="21" t="s">
        <v>4097</v>
      </c>
      <c r="I3498" s="21" t="s">
        <v>8677</v>
      </c>
      <c r="J3498" s="21"/>
      <c r="K3498" s="21" t="s">
        <v>8676</v>
      </c>
      <c r="L3498" s="21" t="s">
        <v>8675</v>
      </c>
      <c r="M3498" s="21">
        <v>250</v>
      </c>
      <c r="N3498" s="161" t="s">
        <v>19</v>
      </c>
      <c r="O3498" s="21" t="s">
        <v>362</v>
      </c>
      <c r="P3498" s="21">
        <v>3</v>
      </c>
      <c r="Q3498" s="124">
        <v>2010</v>
      </c>
      <c r="R3498" s="156" t="s">
        <v>499</v>
      </c>
      <c r="S3498" s="188" t="s">
        <v>8674</v>
      </c>
      <c r="T3498" s="116">
        <v>991</v>
      </c>
      <c r="U3498" s="111">
        <v>45</v>
      </c>
      <c r="V3498" s="113">
        <f t="shared" si="650"/>
        <v>844.55222222222221</v>
      </c>
      <c r="W3498" s="113">
        <f t="shared" si="651"/>
        <v>146.44777777777779</v>
      </c>
      <c r="X3498" s="112">
        <f t="shared" si="652"/>
        <v>146447.77777777778</v>
      </c>
      <c r="Y3498" s="111"/>
      <c r="Z3498" s="110">
        <f t="shared" si="660"/>
        <v>38</v>
      </c>
      <c r="AA3498" s="109">
        <f t="shared" si="653"/>
        <v>49.550000000000004</v>
      </c>
      <c r="AB3498" s="109">
        <f t="shared" si="654"/>
        <v>49550.000000000007</v>
      </c>
      <c r="AC3498" s="108">
        <f t="shared" si="655"/>
        <v>941.45</v>
      </c>
      <c r="AD3498" s="107">
        <f t="shared" si="656"/>
        <v>2.2222222222222223E-2</v>
      </c>
      <c r="AE3498" s="106">
        <f t="shared" si="657"/>
        <v>20.921111111111113</v>
      </c>
      <c r="AF3498" s="105">
        <f t="shared" si="658"/>
        <v>167.3688888888889</v>
      </c>
      <c r="AG3498" s="105">
        <f t="shared" si="659"/>
        <v>823.63111111111107</v>
      </c>
    </row>
    <row r="3499" spans="1:33" s="88" customFormat="1" x14ac:dyDescent="0.35">
      <c r="A3499" s="21">
        <v>10141103</v>
      </c>
      <c r="B3499" s="115" t="s">
        <v>1665</v>
      </c>
      <c r="C3499" s="115" t="s">
        <v>710</v>
      </c>
      <c r="D3499" s="21" t="s">
        <v>8673</v>
      </c>
      <c r="E3499" s="114" t="str">
        <f t="shared" si="649"/>
        <v>TRANSFORMADOR MARCA:Fuji Electric CUAMBA PT8002</v>
      </c>
      <c r="F3499" s="21"/>
      <c r="G3499" s="124" t="s">
        <v>179</v>
      </c>
      <c r="H3499" s="21" t="s">
        <v>4097</v>
      </c>
      <c r="I3499" s="21" t="s">
        <v>8672</v>
      </c>
      <c r="J3499" s="21"/>
      <c r="K3499" s="21" t="s">
        <v>8671</v>
      </c>
      <c r="L3499" s="21" t="s">
        <v>8670</v>
      </c>
      <c r="M3499" s="21">
        <v>100</v>
      </c>
      <c r="N3499" s="161" t="s">
        <v>19</v>
      </c>
      <c r="O3499" s="21" t="s">
        <v>362</v>
      </c>
      <c r="P3499" s="21">
        <v>3</v>
      </c>
      <c r="Q3499" s="124">
        <v>2010</v>
      </c>
      <c r="R3499" s="156" t="s">
        <v>4093</v>
      </c>
      <c r="S3499" s="188" t="s">
        <v>3285</v>
      </c>
      <c r="T3499" s="116">
        <v>763</v>
      </c>
      <c r="U3499" s="111">
        <v>45</v>
      </c>
      <c r="V3499" s="113">
        <f t="shared" si="650"/>
        <v>650.2455555555556</v>
      </c>
      <c r="W3499" s="113">
        <f t="shared" si="651"/>
        <v>112.7544444444444</v>
      </c>
      <c r="X3499" s="112">
        <f t="shared" si="652"/>
        <v>112754.44444444441</v>
      </c>
      <c r="Y3499" s="111"/>
      <c r="Z3499" s="110">
        <f t="shared" si="660"/>
        <v>38</v>
      </c>
      <c r="AA3499" s="109">
        <f t="shared" si="653"/>
        <v>38.15</v>
      </c>
      <c r="AB3499" s="109">
        <f t="shared" si="654"/>
        <v>38150</v>
      </c>
      <c r="AC3499" s="108">
        <f t="shared" si="655"/>
        <v>724.85</v>
      </c>
      <c r="AD3499" s="107">
        <f t="shared" si="656"/>
        <v>2.2222222222222223E-2</v>
      </c>
      <c r="AE3499" s="106">
        <f t="shared" si="657"/>
        <v>16.10777777777778</v>
      </c>
      <c r="AF3499" s="105">
        <f t="shared" si="658"/>
        <v>128.86222222222219</v>
      </c>
      <c r="AG3499" s="105">
        <f t="shared" si="659"/>
        <v>634.13777777777784</v>
      </c>
    </row>
    <row r="3500" spans="1:33" s="88" customFormat="1" x14ac:dyDescent="0.35">
      <c r="A3500" s="21">
        <v>10141103</v>
      </c>
      <c r="B3500" s="115" t="s">
        <v>1665</v>
      </c>
      <c r="C3500" s="115" t="s">
        <v>710</v>
      </c>
      <c r="D3500" s="21" t="s">
        <v>8669</v>
      </c>
      <c r="E3500" s="114" t="str">
        <f t="shared" si="649"/>
        <v>TRANSFORMADOR MARCA:Fuji Electric CUAMBA PT8003</v>
      </c>
      <c r="F3500" s="21"/>
      <c r="G3500" s="124" t="s">
        <v>179</v>
      </c>
      <c r="H3500" s="21" t="s">
        <v>4097</v>
      </c>
      <c r="I3500" s="21" t="s">
        <v>8668</v>
      </c>
      <c r="J3500" s="21"/>
      <c r="K3500" s="21" t="s">
        <v>8667</v>
      </c>
      <c r="L3500" s="21" t="s">
        <v>8666</v>
      </c>
      <c r="M3500" s="21">
        <v>100</v>
      </c>
      <c r="N3500" s="161" t="s">
        <v>19</v>
      </c>
      <c r="O3500" s="21" t="s">
        <v>362</v>
      </c>
      <c r="P3500" s="21">
        <v>3</v>
      </c>
      <c r="Q3500" s="124">
        <v>2010</v>
      </c>
      <c r="R3500" s="188" t="s">
        <v>4093</v>
      </c>
      <c r="S3500" s="188" t="s">
        <v>3285</v>
      </c>
      <c r="T3500" s="116">
        <v>763</v>
      </c>
      <c r="U3500" s="111">
        <v>45</v>
      </c>
      <c r="V3500" s="113">
        <f t="shared" si="650"/>
        <v>650.2455555555556</v>
      </c>
      <c r="W3500" s="113">
        <f t="shared" si="651"/>
        <v>112.7544444444444</v>
      </c>
      <c r="X3500" s="112">
        <f t="shared" si="652"/>
        <v>112754.44444444441</v>
      </c>
      <c r="Y3500" s="111"/>
      <c r="Z3500" s="110">
        <f t="shared" si="660"/>
        <v>38</v>
      </c>
      <c r="AA3500" s="109">
        <f t="shared" si="653"/>
        <v>38.15</v>
      </c>
      <c r="AB3500" s="109">
        <f t="shared" si="654"/>
        <v>38150</v>
      </c>
      <c r="AC3500" s="108">
        <f t="shared" si="655"/>
        <v>724.85</v>
      </c>
      <c r="AD3500" s="107">
        <f t="shared" si="656"/>
        <v>2.2222222222222223E-2</v>
      </c>
      <c r="AE3500" s="106">
        <f t="shared" si="657"/>
        <v>16.10777777777778</v>
      </c>
      <c r="AF3500" s="105">
        <f t="shared" si="658"/>
        <v>128.86222222222219</v>
      </c>
      <c r="AG3500" s="105">
        <f t="shared" si="659"/>
        <v>634.13777777777784</v>
      </c>
    </row>
    <row r="3501" spans="1:33" s="88" customFormat="1" x14ac:dyDescent="0.35">
      <c r="A3501" s="21">
        <v>10141103</v>
      </c>
      <c r="B3501" s="115" t="s">
        <v>1665</v>
      </c>
      <c r="C3501" s="115" t="s">
        <v>710</v>
      </c>
      <c r="D3501" s="21" t="s">
        <v>8665</v>
      </c>
      <c r="E3501" s="114" t="str">
        <f t="shared" si="649"/>
        <v>TRANSFORMADOR MARCA:Fuji Electric CUAMBA PT8004</v>
      </c>
      <c r="F3501" s="21"/>
      <c r="G3501" s="124" t="s">
        <v>179</v>
      </c>
      <c r="H3501" s="21" t="s">
        <v>4097</v>
      </c>
      <c r="I3501" s="21" t="s">
        <v>8664</v>
      </c>
      <c r="J3501" s="21"/>
      <c r="K3501" s="21" t="s">
        <v>8663</v>
      </c>
      <c r="L3501" s="21" t="s">
        <v>8662</v>
      </c>
      <c r="M3501" s="21">
        <v>100</v>
      </c>
      <c r="N3501" s="161" t="s">
        <v>19</v>
      </c>
      <c r="O3501" s="21" t="s">
        <v>362</v>
      </c>
      <c r="P3501" s="21">
        <v>3</v>
      </c>
      <c r="Q3501" s="124">
        <v>2010</v>
      </c>
      <c r="R3501" s="188" t="s">
        <v>4093</v>
      </c>
      <c r="S3501" s="237" t="s">
        <v>3285</v>
      </c>
      <c r="T3501" s="116">
        <v>763</v>
      </c>
      <c r="U3501" s="111">
        <v>45</v>
      </c>
      <c r="V3501" s="113">
        <f t="shared" si="650"/>
        <v>650.2455555555556</v>
      </c>
      <c r="W3501" s="113">
        <f t="shared" si="651"/>
        <v>112.7544444444444</v>
      </c>
      <c r="X3501" s="112">
        <f t="shared" si="652"/>
        <v>112754.44444444441</v>
      </c>
      <c r="Y3501" s="111"/>
      <c r="Z3501" s="110">
        <f t="shared" si="660"/>
        <v>38</v>
      </c>
      <c r="AA3501" s="109">
        <f t="shared" si="653"/>
        <v>38.15</v>
      </c>
      <c r="AB3501" s="109">
        <f t="shared" si="654"/>
        <v>38150</v>
      </c>
      <c r="AC3501" s="108">
        <f t="shared" si="655"/>
        <v>724.85</v>
      </c>
      <c r="AD3501" s="107">
        <f t="shared" si="656"/>
        <v>2.2222222222222223E-2</v>
      </c>
      <c r="AE3501" s="106">
        <f t="shared" si="657"/>
        <v>16.10777777777778</v>
      </c>
      <c r="AF3501" s="105">
        <f t="shared" si="658"/>
        <v>128.86222222222219</v>
      </c>
      <c r="AG3501" s="105">
        <f t="shared" si="659"/>
        <v>634.13777777777784</v>
      </c>
    </row>
    <row r="3502" spans="1:33" s="88" customFormat="1" x14ac:dyDescent="0.35">
      <c r="A3502" s="21">
        <v>10141103</v>
      </c>
      <c r="B3502" s="115" t="s">
        <v>1665</v>
      </c>
      <c r="C3502" s="115" t="s">
        <v>710</v>
      </c>
      <c r="D3502" s="21" t="s">
        <v>8661</v>
      </c>
      <c r="E3502" s="114" t="str">
        <f t="shared" si="649"/>
        <v>TRANSFORMADOR MARCA:ACTOM CUAMBA PT8005</v>
      </c>
      <c r="F3502" s="21"/>
      <c r="G3502" s="124" t="s">
        <v>179</v>
      </c>
      <c r="H3502" s="21" t="s">
        <v>4097</v>
      </c>
      <c r="I3502" s="21" t="s">
        <v>8660</v>
      </c>
      <c r="J3502" s="21"/>
      <c r="K3502" s="21" t="s">
        <v>8659</v>
      </c>
      <c r="L3502" s="21" t="s">
        <v>8658</v>
      </c>
      <c r="M3502" s="21">
        <v>50</v>
      </c>
      <c r="N3502" s="161" t="s">
        <v>19</v>
      </c>
      <c r="O3502" s="21" t="s">
        <v>362</v>
      </c>
      <c r="P3502" s="21">
        <v>3</v>
      </c>
      <c r="Q3502" s="124">
        <v>2010</v>
      </c>
      <c r="R3502" s="188" t="s">
        <v>859</v>
      </c>
      <c r="S3502" s="188" t="s">
        <v>8657</v>
      </c>
      <c r="T3502" s="116">
        <v>643</v>
      </c>
      <c r="U3502" s="111">
        <v>45</v>
      </c>
      <c r="V3502" s="113">
        <f t="shared" si="650"/>
        <v>547.97888888888883</v>
      </c>
      <c r="W3502" s="113">
        <f t="shared" si="651"/>
        <v>95.021111111111168</v>
      </c>
      <c r="X3502" s="112">
        <f t="shared" si="652"/>
        <v>95021.111111111168</v>
      </c>
      <c r="Y3502" s="111"/>
      <c r="Z3502" s="110">
        <f t="shared" si="660"/>
        <v>38</v>
      </c>
      <c r="AA3502" s="109">
        <f t="shared" si="653"/>
        <v>32.15</v>
      </c>
      <c r="AB3502" s="109">
        <f t="shared" si="654"/>
        <v>32150</v>
      </c>
      <c r="AC3502" s="108">
        <f t="shared" si="655"/>
        <v>610.85</v>
      </c>
      <c r="AD3502" s="107">
        <f t="shared" si="656"/>
        <v>2.2222222222222223E-2</v>
      </c>
      <c r="AE3502" s="106">
        <f t="shared" si="657"/>
        <v>13.574444444444445</v>
      </c>
      <c r="AF3502" s="105">
        <f t="shared" si="658"/>
        <v>108.59555555555562</v>
      </c>
      <c r="AG3502" s="105">
        <f t="shared" si="659"/>
        <v>534.40444444444438</v>
      </c>
    </row>
    <row r="3503" spans="1:33" s="88" customFormat="1" x14ac:dyDescent="0.35">
      <c r="A3503" s="21">
        <v>10141103</v>
      </c>
      <c r="B3503" s="115" t="s">
        <v>1665</v>
      </c>
      <c r="C3503" s="115" t="s">
        <v>710</v>
      </c>
      <c r="D3503" s="178">
        <v>25</v>
      </c>
      <c r="E3503" s="114" t="str">
        <f t="shared" si="649"/>
        <v>TRANSFORMADOR MARCA:TUSCO NACALA 25</v>
      </c>
      <c r="F3503" s="21"/>
      <c r="G3503" s="21" t="s">
        <v>195</v>
      </c>
      <c r="H3503" s="124" t="s">
        <v>3284</v>
      </c>
      <c r="I3503" s="178" t="s">
        <v>8656</v>
      </c>
      <c r="J3503" s="21"/>
      <c r="K3503" s="178" t="s">
        <v>8655</v>
      </c>
      <c r="L3503" s="178" t="s">
        <v>8654</v>
      </c>
      <c r="M3503" s="121">
        <v>32</v>
      </c>
      <c r="N3503" s="161" t="s">
        <v>19</v>
      </c>
      <c r="O3503" s="21" t="s">
        <v>362</v>
      </c>
      <c r="P3503" s="21">
        <v>3</v>
      </c>
      <c r="Q3503" s="124">
        <v>2010</v>
      </c>
      <c r="R3503" s="121" t="s">
        <v>604</v>
      </c>
      <c r="S3503" s="121">
        <v>487784</v>
      </c>
      <c r="T3503" s="116">
        <v>643</v>
      </c>
      <c r="U3503" s="111">
        <v>45</v>
      </c>
      <c r="V3503" s="113">
        <f t="shared" si="650"/>
        <v>547.97888888888883</v>
      </c>
      <c r="W3503" s="113">
        <f t="shared" si="651"/>
        <v>95.021111111111168</v>
      </c>
      <c r="X3503" s="112">
        <f t="shared" si="652"/>
        <v>95021.111111111168</v>
      </c>
      <c r="Y3503" s="111"/>
      <c r="Z3503" s="110">
        <f t="shared" si="660"/>
        <v>38</v>
      </c>
      <c r="AA3503" s="109">
        <f t="shared" si="653"/>
        <v>32.15</v>
      </c>
      <c r="AB3503" s="109">
        <f t="shared" si="654"/>
        <v>32150</v>
      </c>
      <c r="AC3503" s="108">
        <f t="shared" si="655"/>
        <v>610.85</v>
      </c>
      <c r="AD3503" s="107">
        <f t="shared" si="656"/>
        <v>2.2222222222222223E-2</v>
      </c>
      <c r="AE3503" s="106">
        <f t="shared" si="657"/>
        <v>13.574444444444445</v>
      </c>
      <c r="AF3503" s="105">
        <f t="shared" si="658"/>
        <v>108.59555555555562</v>
      </c>
      <c r="AG3503" s="105">
        <f t="shared" si="659"/>
        <v>534.40444444444438</v>
      </c>
    </row>
    <row r="3504" spans="1:33" s="88" customFormat="1" x14ac:dyDescent="0.35">
      <c r="A3504" s="21">
        <v>10141103</v>
      </c>
      <c r="B3504" s="115" t="s">
        <v>1665</v>
      </c>
      <c r="C3504" s="115" t="s">
        <v>710</v>
      </c>
      <c r="D3504" s="178">
        <f>D3503+1</f>
        <v>26</v>
      </c>
      <c r="E3504" s="114" t="str">
        <f t="shared" si="649"/>
        <v>TRANSFORMADOR MARCA:ITB MONAPO 26</v>
      </c>
      <c r="F3504" s="21"/>
      <c r="G3504" s="21" t="s">
        <v>189</v>
      </c>
      <c r="H3504" s="21" t="s">
        <v>1756</v>
      </c>
      <c r="I3504" s="161" t="s">
        <v>8653</v>
      </c>
      <c r="J3504" s="21"/>
      <c r="K3504" s="178" t="s">
        <v>8652</v>
      </c>
      <c r="L3504" s="21" t="s">
        <v>8651</v>
      </c>
      <c r="M3504" s="177">
        <v>160</v>
      </c>
      <c r="N3504" s="161" t="s">
        <v>19</v>
      </c>
      <c r="O3504" s="21" t="s">
        <v>362</v>
      </c>
      <c r="P3504" s="21">
        <v>3</v>
      </c>
      <c r="Q3504" s="124">
        <v>2010</v>
      </c>
      <c r="R3504" s="124" t="s">
        <v>1109</v>
      </c>
      <c r="S3504" s="124">
        <v>605691</v>
      </c>
      <c r="T3504" s="116">
        <v>991</v>
      </c>
      <c r="U3504" s="111">
        <v>45</v>
      </c>
      <c r="V3504" s="113">
        <f t="shared" si="650"/>
        <v>844.55222222222221</v>
      </c>
      <c r="W3504" s="113">
        <f t="shared" si="651"/>
        <v>146.44777777777779</v>
      </c>
      <c r="X3504" s="112">
        <f t="shared" si="652"/>
        <v>146447.77777777778</v>
      </c>
      <c r="Y3504" s="111"/>
      <c r="Z3504" s="110">
        <f t="shared" si="660"/>
        <v>38</v>
      </c>
      <c r="AA3504" s="109">
        <f t="shared" si="653"/>
        <v>49.550000000000004</v>
      </c>
      <c r="AB3504" s="109">
        <f t="shared" si="654"/>
        <v>49550.000000000007</v>
      </c>
      <c r="AC3504" s="108">
        <f t="shared" si="655"/>
        <v>941.45</v>
      </c>
      <c r="AD3504" s="107">
        <f t="shared" si="656"/>
        <v>2.2222222222222223E-2</v>
      </c>
      <c r="AE3504" s="106">
        <f t="shared" si="657"/>
        <v>20.921111111111113</v>
      </c>
      <c r="AF3504" s="105">
        <f t="shared" si="658"/>
        <v>167.3688888888889</v>
      </c>
      <c r="AG3504" s="105">
        <f t="shared" si="659"/>
        <v>823.63111111111107</v>
      </c>
    </row>
    <row r="3505" spans="1:33" s="88" customFormat="1" x14ac:dyDescent="0.35">
      <c r="A3505" s="21">
        <v>10141103</v>
      </c>
      <c r="B3505" s="115" t="s">
        <v>1665</v>
      </c>
      <c r="C3505" s="115" t="s">
        <v>710</v>
      </c>
      <c r="D3505" s="178">
        <f>D3504+1</f>
        <v>27</v>
      </c>
      <c r="E3505" s="114" t="str">
        <f t="shared" si="649"/>
        <v>TRANSFORMADOR MARCA:TUSCO MONAPO 27</v>
      </c>
      <c r="F3505" s="21"/>
      <c r="G3505" s="21" t="s">
        <v>189</v>
      </c>
      <c r="H3505" s="21" t="s">
        <v>8647</v>
      </c>
      <c r="I3505" s="161" t="s">
        <v>8650</v>
      </c>
      <c r="J3505" s="21"/>
      <c r="K3505" s="178" t="s">
        <v>8649</v>
      </c>
      <c r="L3505" s="21" t="s">
        <v>8648</v>
      </c>
      <c r="M3505" s="177">
        <v>160</v>
      </c>
      <c r="N3505" s="161" t="s">
        <v>19</v>
      </c>
      <c r="O3505" s="21" t="s">
        <v>362</v>
      </c>
      <c r="P3505" s="21">
        <v>3</v>
      </c>
      <c r="Q3505" s="124">
        <v>2010</v>
      </c>
      <c r="R3505" s="124" t="s">
        <v>604</v>
      </c>
      <c r="S3505" s="121">
        <v>541791</v>
      </c>
      <c r="T3505" s="116">
        <v>991</v>
      </c>
      <c r="U3505" s="111">
        <v>45</v>
      </c>
      <c r="V3505" s="113">
        <f t="shared" si="650"/>
        <v>844.55222222222221</v>
      </c>
      <c r="W3505" s="113">
        <f t="shared" si="651"/>
        <v>146.44777777777779</v>
      </c>
      <c r="X3505" s="112">
        <f t="shared" si="652"/>
        <v>146447.77777777778</v>
      </c>
      <c r="Y3505" s="111"/>
      <c r="Z3505" s="110">
        <f t="shared" si="660"/>
        <v>38</v>
      </c>
      <c r="AA3505" s="109">
        <f t="shared" si="653"/>
        <v>49.550000000000004</v>
      </c>
      <c r="AB3505" s="109">
        <f t="shared" si="654"/>
        <v>49550.000000000007</v>
      </c>
      <c r="AC3505" s="108">
        <f t="shared" si="655"/>
        <v>941.45</v>
      </c>
      <c r="AD3505" s="107">
        <f t="shared" si="656"/>
        <v>2.2222222222222223E-2</v>
      </c>
      <c r="AE3505" s="106">
        <f t="shared" si="657"/>
        <v>20.921111111111113</v>
      </c>
      <c r="AF3505" s="105">
        <f t="shared" si="658"/>
        <v>167.3688888888889</v>
      </c>
      <c r="AG3505" s="105">
        <f t="shared" si="659"/>
        <v>823.63111111111107</v>
      </c>
    </row>
    <row r="3506" spans="1:33" s="88" customFormat="1" x14ac:dyDescent="0.35">
      <c r="A3506" s="21">
        <v>10141103</v>
      </c>
      <c r="B3506" s="115" t="s">
        <v>1665</v>
      </c>
      <c r="C3506" s="115" t="s">
        <v>710</v>
      </c>
      <c r="D3506" s="178">
        <f>D3505+1</f>
        <v>28</v>
      </c>
      <c r="E3506" s="114" t="str">
        <f t="shared" si="649"/>
        <v>TRANSFORMADOR MARCA:TUSCO MONAPO 28</v>
      </c>
      <c r="F3506" s="21"/>
      <c r="G3506" s="21" t="s">
        <v>189</v>
      </c>
      <c r="H3506" s="21" t="s">
        <v>8647</v>
      </c>
      <c r="I3506" s="161" t="s">
        <v>8646</v>
      </c>
      <c r="J3506" s="21"/>
      <c r="K3506" s="178" t="s">
        <v>8645</v>
      </c>
      <c r="L3506" s="21" t="s">
        <v>8644</v>
      </c>
      <c r="M3506" s="177">
        <v>160</v>
      </c>
      <c r="N3506" s="161" t="s">
        <v>19</v>
      </c>
      <c r="O3506" s="21" t="s">
        <v>362</v>
      </c>
      <c r="P3506" s="21">
        <v>3</v>
      </c>
      <c r="Q3506" s="124">
        <v>2010</v>
      </c>
      <c r="R3506" s="124" t="s">
        <v>604</v>
      </c>
      <c r="S3506" s="121">
        <v>541784</v>
      </c>
      <c r="T3506" s="116">
        <v>991</v>
      </c>
      <c r="U3506" s="111">
        <v>45</v>
      </c>
      <c r="V3506" s="113">
        <f t="shared" si="650"/>
        <v>844.55222222222221</v>
      </c>
      <c r="W3506" s="113">
        <f t="shared" si="651"/>
        <v>146.44777777777779</v>
      </c>
      <c r="X3506" s="112">
        <f t="shared" si="652"/>
        <v>146447.77777777778</v>
      </c>
      <c r="Y3506" s="111"/>
      <c r="Z3506" s="110">
        <f t="shared" si="660"/>
        <v>38</v>
      </c>
      <c r="AA3506" s="109">
        <f t="shared" si="653"/>
        <v>49.550000000000004</v>
      </c>
      <c r="AB3506" s="109">
        <f t="shared" si="654"/>
        <v>49550.000000000007</v>
      </c>
      <c r="AC3506" s="108">
        <f t="shared" si="655"/>
        <v>941.45</v>
      </c>
      <c r="AD3506" s="107">
        <f t="shared" si="656"/>
        <v>2.2222222222222223E-2</v>
      </c>
      <c r="AE3506" s="106">
        <f t="shared" si="657"/>
        <v>20.921111111111113</v>
      </c>
      <c r="AF3506" s="105">
        <f t="shared" si="658"/>
        <v>167.3688888888889</v>
      </c>
      <c r="AG3506" s="105">
        <f t="shared" si="659"/>
        <v>823.63111111111107</v>
      </c>
    </row>
    <row r="3507" spans="1:33" s="88" customFormat="1" x14ac:dyDescent="0.35">
      <c r="A3507" s="21">
        <v>10141103</v>
      </c>
      <c r="B3507" s="115" t="s">
        <v>1665</v>
      </c>
      <c r="C3507" s="115" t="s">
        <v>710</v>
      </c>
      <c r="D3507" s="173" t="s">
        <v>808</v>
      </c>
      <c r="E3507" s="114" t="str">
        <f t="shared" si="649"/>
        <v>TRANSFORMADOR MARCA:Powertech Inhambane No Label</v>
      </c>
      <c r="F3507" s="21"/>
      <c r="G3507" s="21" t="s">
        <v>1695</v>
      </c>
      <c r="H3507" s="21" t="s">
        <v>1695</v>
      </c>
      <c r="I3507" s="21"/>
      <c r="J3507" s="118"/>
      <c r="K3507" s="171" t="s">
        <v>8643</v>
      </c>
      <c r="L3507" s="171" t="s">
        <v>8642</v>
      </c>
      <c r="M3507" s="21">
        <v>200</v>
      </c>
      <c r="N3507" s="21">
        <v>33</v>
      </c>
      <c r="O3507" s="21">
        <v>0.4</v>
      </c>
      <c r="P3507" s="124" t="s">
        <v>516</v>
      </c>
      <c r="Q3507" s="21">
        <v>2010</v>
      </c>
      <c r="R3507" s="21" t="s">
        <v>2362</v>
      </c>
      <c r="S3507" s="21" t="s">
        <v>8641</v>
      </c>
      <c r="T3507" s="126">
        <v>991</v>
      </c>
      <c r="U3507" s="111">
        <v>45</v>
      </c>
      <c r="V3507" s="113">
        <f t="shared" si="650"/>
        <v>844.55222222222221</v>
      </c>
      <c r="W3507" s="113">
        <f t="shared" si="651"/>
        <v>146.44777777777779</v>
      </c>
      <c r="X3507" s="112">
        <f t="shared" si="652"/>
        <v>146447.77777777778</v>
      </c>
      <c r="Y3507" s="118"/>
      <c r="Z3507" s="110">
        <f t="shared" si="660"/>
        <v>38</v>
      </c>
      <c r="AA3507" s="109">
        <f t="shared" si="653"/>
        <v>49.550000000000004</v>
      </c>
      <c r="AB3507" s="109">
        <f t="shared" si="654"/>
        <v>49550.000000000007</v>
      </c>
      <c r="AC3507" s="108">
        <f t="shared" si="655"/>
        <v>941.45</v>
      </c>
      <c r="AD3507" s="107">
        <f t="shared" si="656"/>
        <v>2.2222222222222223E-2</v>
      </c>
      <c r="AE3507" s="106">
        <f t="shared" si="657"/>
        <v>20.921111111111113</v>
      </c>
      <c r="AF3507" s="105">
        <f t="shared" si="658"/>
        <v>167.3688888888889</v>
      </c>
      <c r="AG3507" s="105">
        <f t="shared" si="659"/>
        <v>823.63111111111107</v>
      </c>
    </row>
    <row r="3508" spans="1:33" s="88" customFormat="1" x14ac:dyDescent="0.35">
      <c r="A3508" s="21">
        <v>10141103</v>
      </c>
      <c r="B3508" s="115" t="s">
        <v>1665</v>
      </c>
      <c r="C3508" s="115" t="s">
        <v>710</v>
      </c>
      <c r="D3508" s="173" t="s">
        <v>808</v>
      </c>
      <c r="E3508" s="114" t="str">
        <f t="shared" si="649"/>
        <v>TRANSFORMADOR MARCA:Powertech Inhambane No Label</v>
      </c>
      <c r="F3508" s="21"/>
      <c r="G3508" s="21" t="s">
        <v>1695</v>
      </c>
      <c r="H3508" s="21" t="s">
        <v>1695</v>
      </c>
      <c r="I3508" s="21"/>
      <c r="J3508" s="118"/>
      <c r="K3508" s="171" t="s">
        <v>8640</v>
      </c>
      <c r="L3508" s="171" t="s">
        <v>8639</v>
      </c>
      <c r="M3508" s="21">
        <v>160</v>
      </c>
      <c r="N3508" s="21">
        <v>33</v>
      </c>
      <c r="O3508" s="21">
        <v>0.4</v>
      </c>
      <c r="P3508" s="124" t="s">
        <v>516</v>
      </c>
      <c r="Q3508" s="21">
        <v>2010</v>
      </c>
      <c r="R3508" s="21" t="s">
        <v>2362</v>
      </c>
      <c r="S3508" s="21" t="s">
        <v>8638</v>
      </c>
      <c r="T3508" s="126">
        <v>991</v>
      </c>
      <c r="U3508" s="111">
        <v>45</v>
      </c>
      <c r="V3508" s="113">
        <f t="shared" si="650"/>
        <v>844.55222222222221</v>
      </c>
      <c r="W3508" s="113">
        <f t="shared" si="651"/>
        <v>146.44777777777779</v>
      </c>
      <c r="X3508" s="112">
        <f t="shared" si="652"/>
        <v>146447.77777777778</v>
      </c>
      <c r="Y3508" s="118"/>
      <c r="Z3508" s="110">
        <f t="shared" si="660"/>
        <v>38</v>
      </c>
      <c r="AA3508" s="109">
        <f t="shared" si="653"/>
        <v>49.550000000000004</v>
      </c>
      <c r="AB3508" s="109">
        <f t="shared" si="654"/>
        <v>49550.000000000007</v>
      </c>
      <c r="AC3508" s="108">
        <f t="shared" si="655"/>
        <v>941.45</v>
      </c>
      <c r="AD3508" s="107">
        <f t="shared" si="656"/>
        <v>2.2222222222222223E-2</v>
      </c>
      <c r="AE3508" s="106">
        <f t="shared" si="657"/>
        <v>20.921111111111113</v>
      </c>
      <c r="AF3508" s="105">
        <f t="shared" si="658"/>
        <v>167.3688888888889</v>
      </c>
      <c r="AG3508" s="105">
        <f t="shared" si="659"/>
        <v>823.63111111111107</v>
      </c>
    </row>
    <row r="3509" spans="1:33" s="88" customFormat="1" x14ac:dyDescent="0.35">
      <c r="A3509" s="21">
        <v>10141103</v>
      </c>
      <c r="B3509" s="115" t="s">
        <v>1665</v>
      </c>
      <c r="C3509" s="115" t="s">
        <v>710</v>
      </c>
      <c r="D3509" s="171" t="s">
        <v>7814</v>
      </c>
      <c r="E3509" s="114" t="str">
        <f t="shared" si="649"/>
        <v>TRANSFORMADOR MARCA:Powertech PTS 305 PTS 305</v>
      </c>
      <c r="F3509" s="21"/>
      <c r="G3509" s="171" t="s">
        <v>7814</v>
      </c>
      <c r="H3509" s="21" t="s">
        <v>86</v>
      </c>
      <c r="I3509" s="21"/>
      <c r="J3509" s="21"/>
      <c r="K3509" s="171" t="s">
        <v>8637</v>
      </c>
      <c r="L3509" s="171" t="s">
        <v>8636</v>
      </c>
      <c r="M3509" s="21">
        <v>315</v>
      </c>
      <c r="N3509" s="21">
        <v>33</v>
      </c>
      <c r="O3509" s="21">
        <v>0.44</v>
      </c>
      <c r="P3509" s="124" t="s">
        <v>516</v>
      </c>
      <c r="Q3509" s="21">
        <v>2010</v>
      </c>
      <c r="R3509" s="21" t="s">
        <v>2362</v>
      </c>
      <c r="S3509" s="21" t="s">
        <v>8635</v>
      </c>
      <c r="T3509" s="126">
        <v>1039</v>
      </c>
      <c r="U3509" s="111">
        <v>45</v>
      </c>
      <c r="V3509" s="113">
        <f t="shared" si="650"/>
        <v>885.45888888888885</v>
      </c>
      <c r="W3509" s="113">
        <f t="shared" si="651"/>
        <v>153.54111111111115</v>
      </c>
      <c r="X3509" s="112">
        <f t="shared" si="652"/>
        <v>153541.11111111115</v>
      </c>
      <c r="Y3509" s="118"/>
      <c r="Z3509" s="110">
        <f t="shared" si="660"/>
        <v>38</v>
      </c>
      <c r="AA3509" s="109">
        <f t="shared" si="653"/>
        <v>51.95</v>
      </c>
      <c r="AB3509" s="109">
        <f t="shared" si="654"/>
        <v>51950</v>
      </c>
      <c r="AC3509" s="108">
        <f t="shared" si="655"/>
        <v>987.05</v>
      </c>
      <c r="AD3509" s="107">
        <f t="shared" si="656"/>
        <v>2.2222222222222223E-2</v>
      </c>
      <c r="AE3509" s="106">
        <f t="shared" si="657"/>
        <v>21.934444444444445</v>
      </c>
      <c r="AF3509" s="105">
        <f t="shared" si="658"/>
        <v>175.47555555555559</v>
      </c>
      <c r="AG3509" s="105">
        <f t="shared" si="659"/>
        <v>863.52444444444438</v>
      </c>
    </row>
    <row r="3510" spans="1:33" s="88" customFormat="1" x14ac:dyDescent="0.35">
      <c r="A3510" s="21">
        <v>10141103</v>
      </c>
      <c r="B3510" s="115" t="s">
        <v>1665</v>
      </c>
      <c r="C3510" s="115" t="s">
        <v>710</v>
      </c>
      <c r="D3510" s="21" t="s">
        <v>808</v>
      </c>
      <c r="E3510" s="114" t="str">
        <f t="shared" si="649"/>
        <v>TRANSFORMADOR MARCA:itb PTS  No Label</v>
      </c>
      <c r="F3510" s="21"/>
      <c r="G3510" s="21" t="s">
        <v>8634</v>
      </c>
      <c r="H3510" s="21" t="s">
        <v>86</v>
      </c>
      <c r="I3510" s="21"/>
      <c r="J3510" s="21"/>
      <c r="K3510" s="119" t="s">
        <v>8633</v>
      </c>
      <c r="L3510" s="171" t="s">
        <v>8632</v>
      </c>
      <c r="M3510" s="21">
        <v>250</v>
      </c>
      <c r="N3510" s="21">
        <v>33</v>
      </c>
      <c r="O3510" s="21">
        <v>0.4</v>
      </c>
      <c r="P3510" s="124" t="s">
        <v>516</v>
      </c>
      <c r="Q3510" s="21">
        <v>2010</v>
      </c>
      <c r="R3510" s="21" t="s">
        <v>7209</v>
      </c>
      <c r="S3510" s="21">
        <v>689603</v>
      </c>
      <c r="T3510" s="126">
        <v>991</v>
      </c>
      <c r="U3510" s="111">
        <v>45</v>
      </c>
      <c r="V3510" s="113">
        <f t="shared" si="650"/>
        <v>844.55222222222221</v>
      </c>
      <c r="W3510" s="113">
        <f t="shared" si="651"/>
        <v>146.44777777777779</v>
      </c>
      <c r="X3510" s="112">
        <f t="shared" si="652"/>
        <v>146447.77777777778</v>
      </c>
      <c r="Y3510" s="118"/>
      <c r="Z3510" s="110">
        <f t="shared" si="660"/>
        <v>38</v>
      </c>
      <c r="AA3510" s="109">
        <f t="shared" si="653"/>
        <v>49.550000000000004</v>
      </c>
      <c r="AB3510" s="109">
        <f t="shared" si="654"/>
        <v>49550.000000000007</v>
      </c>
      <c r="AC3510" s="108">
        <f t="shared" si="655"/>
        <v>941.45</v>
      </c>
      <c r="AD3510" s="107">
        <f t="shared" si="656"/>
        <v>2.2222222222222223E-2</v>
      </c>
      <c r="AE3510" s="106">
        <f t="shared" si="657"/>
        <v>20.921111111111113</v>
      </c>
      <c r="AF3510" s="105">
        <f t="shared" si="658"/>
        <v>167.3688888888889</v>
      </c>
      <c r="AG3510" s="105">
        <f t="shared" si="659"/>
        <v>823.63111111111107</v>
      </c>
    </row>
    <row r="3511" spans="1:33" s="88" customFormat="1" x14ac:dyDescent="0.35">
      <c r="A3511" s="21">
        <v>10141103</v>
      </c>
      <c r="B3511" s="115" t="s">
        <v>1665</v>
      </c>
      <c r="C3511" s="115" t="s">
        <v>710</v>
      </c>
      <c r="D3511" s="21" t="s">
        <v>8631</v>
      </c>
      <c r="E3511" s="114" t="str">
        <f t="shared" si="649"/>
        <v>TRANSFORMADOR MARCA:? PTS 831 PTS 831</v>
      </c>
      <c r="F3511" s="21"/>
      <c r="G3511" s="21" t="s">
        <v>8631</v>
      </c>
      <c r="H3511" s="21" t="s">
        <v>86</v>
      </c>
      <c r="I3511" s="21"/>
      <c r="J3511" s="21"/>
      <c r="K3511" s="119" t="s">
        <v>8630</v>
      </c>
      <c r="L3511" s="171" t="s">
        <v>8629</v>
      </c>
      <c r="M3511" s="21">
        <v>200</v>
      </c>
      <c r="N3511" s="21">
        <v>33</v>
      </c>
      <c r="O3511" s="21">
        <v>0.4</v>
      </c>
      <c r="P3511" s="124" t="s">
        <v>516</v>
      </c>
      <c r="Q3511" s="21">
        <v>2010</v>
      </c>
      <c r="R3511" s="21" t="s">
        <v>332</v>
      </c>
      <c r="S3511" s="21">
        <v>103342009</v>
      </c>
      <c r="T3511" s="126">
        <v>991</v>
      </c>
      <c r="U3511" s="111">
        <v>45</v>
      </c>
      <c r="V3511" s="113">
        <f t="shared" si="650"/>
        <v>844.55222222222221</v>
      </c>
      <c r="W3511" s="113">
        <f t="shared" si="651"/>
        <v>146.44777777777779</v>
      </c>
      <c r="X3511" s="112">
        <f t="shared" si="652"/>
        <v>146447.77777777778</v>
      </c>
      <c r="Y3511" s="118"/>
      <c r="Z3511" s="110">
        <f t="shared" si="660"/>
        <v>38</v>
      </c>
      <c r="AA3511" s="109">
        <f t="shared" si="653"/>
        <v>49.550000000000004</v>
      </c>
      <c r="AB3511" s="109">
        <f t="shared" si="654"/>
        <v>49550.000000000007</v>
      </c>
      <c r="AC3511" s="108">
        <f t="shared" si="655"/>
        <v>941.45</v>
      </c>
      <c r="AD3511" s="107">
        <f t="shared" si="656"/>
        <v>2.2222222222222223E-2</v>
      </c>
      <c r="AE3511" s="106">
        <f t="shared" si="657"/>
        <v>20.921111111111113</v>
      </c>
      <c r="AF3511" s="105">
        <f t="shared" si="658"/>
        <v>167.3688888888889</v>
      </c>
      <c r="AG3511" s="105">
        <f t="shared" si="659"/>
        <v>823.63111111111107</v>
      </c>
    </row>
    <row r="3512" spans="1:33" s="88" customFormat="1" x14ac:dyDescent="0.35">
      <c r="A3512" s="21">
        <v>10141103</v>
      </c>
      <c r="B3512" s="162" t="s">
        <v>725</v>
      </c>
      <c r="C3512" s="115" t="s">
        <v>710</v>
      </c>
      <c r="D3512" s="124" t="s">
        <v>1283</v>
      </c>
      <c r="E3512" s="114" t="str">
        <f t="shared" si="649"/>
        <v>TRANSFORMADOR MARCA:EFACEC PT 10R PT 10R</v>
      </c>
      <c r="F3512" s="124"/>
      <c r="G3512" s="124" t="s">
        <v>1283</v>
      </c>
      <c r="H3512" s="124" t="s">
        <v>847</v>
      </c>
      <c r="I3512" s="124"/>
      <c r="J3512" s="124"/>
      <c r="K3512" s="124"/>
      <c r="L3512" s="124"/>
      <c r="M3512" s="124">
        <v>500</v>
      </c>
      <c r="N3512" s="124">
        <v>33</v>
      </c>
      <c r="O3512" s="21">
        <v>0.4</v>
      </c>
      <c r="P3512" s="124" t="s">
        <v>514</v>
      </c>
      <c r="Q3512" s="124">
        <v>2010</v>
      </c>
      <c r="R3512" s="124" t="s">
        <v>27</v>
      </c>
      <c r="S3512" s="124" t="s">
        <v>1282</v>
      </c>
      <c r="T3512" s="116">
        <v>1200</v>
      </c>
      <c r="U3512" s="111">
        <v>45</v>
      </c>
      <c r="V3512" s="113">
        <f t="shared" si="650"/>
        <v>1022.6666666666666</v>
      </c>
      <c r="W3512" s="113">
        <f t="shared" si="651"/>
        <v>177.33333333333337</v>
      </c>
      <c r="X3512" s="112">
        <f t="shared" si="652"/>
        <v>177333.33333333337</v>
      </c>
      <c r="Y3512" s="111"/>
      <c r="Z3512" s="110">
        <f t="shared" si="660"/>
        <v>38</v>
      </c>
      <c r="AA3512" s="109">
        <f t="shared" si="653"/>
        <v>60</v>
      </c>
      <c r="AB3512" s="109">
        <f t="shared" si="654"/>
        <v>60000</v>
      </c>
      <c r="AC3512" s="108">
        <f t="shared" si="655"/>
        <v>1140</v>
      </c>
      <c r="AD3512" s="107">
        <f t="shared" si="656"/>
        <v>2.2222222222222223E-2</v>
      </c>
      <c r="AE3512" s="106">
        <f t="shared" si="657"/>
        <v>25.333333333333336</v>
      </c>
      <c r="AF3512" s="105">
        <f t="shared" si="658"/>
        <v>202.66666666666671</v>
      </c>
      <c r="AG3512" s="105">
        <f t="shared" si="659"/>
        <v>997.33333333333326</v>
      </c>
    </row>
    <row r="3513" spans="1:33" s="88" customFormat="1" x14ac:dyDescent="0.35">
      <c r="A3513" s="21">
        <v>10141103</v>
      </c>
      <c r="B3513" s="162" t="s">
        <v>725</v>
      </c>
      <c r="C3513" s="115" t="s">
        <v>710</v>
      </c>
      <c r="D3513" s="124" t="s">
        <v>1281</v>
      </c>
      <c r="E3513" s="114" t="str">
        <f t="shared" si="649"/>
        <v>TRANSFORMADOR MARCA:ITB PT 439 PT 439</v>
      </c>
      <c r="F3513" s="124"/>
      <c r="G3513" s="124" t="s">
        <v>1281</v>
      </c>
      <c r="H3513" s="124" t="s">
        <v>815</v>
      </c>
      <c r="I3513" s="124"/>
      <c r="J3513" s="124"/>
      <c r="K3513" s="124"/>
      <c r="L3513" s="124"/>
      <c r="M3513" s="124">
        <v>630</v>
      </c>
      <c r="N3513" s="124">
        <v>11</v>
      </c>
      <c r="O3513" s="21">
        <v>0.4</v>
      </c>
      <c r="P3513" s="124" t="s">
        <v>514</v>
      </c>
      <c r="Q3513" s="124">
        <v>2010</v>
      </c>
      <c r="R3513" s="124" t="s">
        <v>1109</v>
      </c>
      <c r="S3513" s="124">
        <v>629763</v>
      </c>
      <c r="T3513" s="116">
        <v>1016</v>
      </c>
      <c r="U3513" s="111">
        <v>45</v>
      </c>
      <c r="V3513" s="113">
        <f t="shared" si="650"/>
        <v>865.85777777777776</v>
      </c>
      <c r="W3513" s="113">
        <f t="shared" si="651"/>
        <v>150.14222222222224</v>
      </c>
      <c r="X3513" s="112">
        <f t="shared" si="652"/>
        <v>150142.22222222225</v>
      </c>
      <c r="Y3513" s="111"/>
      <c r="Z3513" s="110">
        <f t="shared" si="660"/>
        <v>38</v>
      </c>
      <c r="AA3513" s="109">
        <f t="shared" si="653"/>
        <v>50.800000000000004</v>
      </c>
      <c r="AB3513" s="109">
        <f t="shared" si="654"/>
        <v>50800.000000000007</v>
      </c>
      <c r="AC3513" s="108">
        <f t="shared" si="655"/>
        <v>965.2</v>
      </c>
      <c r="AD3513" s="107">
        <f t="shared" si="656"/>
        <v>2.2222222222222223E-2</v>
      </c>
      <c r="AE3513" s="106">
        <f t="shared" si="657"/>
        <v>21.448888888888892</v>
      </c>
      <c r="AF3513" s="105">
        <f t="shared" si="658"/>
        <v>171.59111111111113</v>
      </c>
      <c r="AG3513" s="105">
        <f t="shared" si="659"/>
        <v>844.4088888888889</v>
      </c>
    </row>
    <row r="3514" spans="1:33" s="88" customFormat="1" x14ac:dyDescent="0.35">
      <c r="A3514" s="21">
        <v>10141103</v>
      </c>
      <c r="B3514" s="162" t="s">
        <v>725</v>
      </c>
      <c r="C3514" s="115" t="s">
        <v>710</v>
      </c>
      <c r="D3514" s="124" t="s">
        <v>1280</v>
      </c>
      <c r="E3514" s="114" t="str">
        <f t="shared" si="649"/>
        <v>TRANSFORMADOR MARCA:POWERTECH PT 65R PT 65R</v>
      </c>
      <c r="F3514" s="124"/>
      <c r="G3514" s="124" t="s">
        <v>1280</v>
      </c>
      <c r="H3514" s="142" t="s">
        <v>940</v>
      </c>
      <c r="I3514" s="124"/>
      <c r="J3514" s="142"/>
      <c r="K3514" s="142" t="s">
        <v>1279</v>
      </c>
      <c r="L3514" s="142" t="s">
        <v>1278</v>
      </c>
      <c r="M3514" s="124">
        <v>500</v>
      </c>
      <c r="N3514" s="124">
        <v>33</v>
      </c>
      <c r="O3514" s="21">
        <v>0.4</v>
      </c>
      <c r="P3514" s="124" t="s">
        <v>514</v>
      </c>
      <c r="Q3514" s="142">
        <v>2010</v>
      </c>
      <c r="R3514" s="161" t="s">
        <v>295</v>
      </c>
      <c r="S3514" s="124" t="s">
        <v>1277</v>
      </c>
      <c r="T3514" s="116">
        <v>1200</v>
      </c>
      <c r="U3514" s="111">
        <v>45</v>
      </c>
      <c r="V3514" s="113">
        <f t="shared" si="650"/>
        <v>1022.6666666666666</v>
      </c>
      <c r="W3514" s="113">
        <f t="shared" si="651"/>
        <v>177.33333333333337</v>
      </c>
      <c r="X3514" s="112">
        <f t="shared" si="652"/>
        <v>177333.33333333337</v>
      </c>
      <c r="Y3514" s="111"/>
      <c r="Z3514" s="110">
        <f t="shared" si="660"/>
        <v>38</v>
      </c>
      <c r="AA3514" s="109">
        <f t="shared" si="653"/>
        <v>60</v>
      </c>
      <c r="AB3514" s="109">
        <f t="shared" si="654"/>
        <v>60000</v>
      </c>
      <c r="AC3514" s="108">
        <f t="shared" si="655"/>
        <v>1140</v>
      </c>
      <c r="AD3514" s="107">
        <f t="shared" si="656"/>
        <v>2.2222222222222223E-2</v>
      </c>
      <c r="AE3514" s="106">
        <f t="shared" si="657"/>
        <v>25.333333333333336</v>
      </c>
      <c r="AF3514" s="105">
        <f t="shared" si="658"/>
        <v>202.66666666666671</v>
      </c>
      <c r="AG3514" s="105">
        <f t="shared" si="659"/>
        <v>997.33333333333326</v>
      </c>
    </row>
    <row r="3515" spans="1:33" s="88" customFormat="1" x14ac:dyDescent="0.35">
      <c r="A3515" s="21">
        <v>10141103</v>
      </c>
      <c r="B3515" s="162" t="s">
        <v>725</v>
      </c>
      <c r="C3515" s="115" t="s">
        <v>710</v>
      </c>
      <c r="D3515" s="142" t="s">
        <v>1276</v>
      </c>
      <c r="E3515" s="114" t="str">
        <f t="shared" si="649"/>
        <v>TRANSFORMADOR MARCA:ITB PT 232R PT 232R</v>
      </c>
      <c r="F3515" s="124"/>
      <c r="G3515" s="142" t="s">
        <v>1276</v>
      </c>
      <c r="H3515" s="142" t="s">
        <v>1018</v>
      </c>
      <c r="I3515" s="21"/>
      <c r="J3515" s="57"/>
      <c r="K3515" s="142" t="s">
        <v>1275</v>
      </c>
      <c r="L3515" s="142" t="s">
        <v>1274</v>
      </c>
      <c r="M3515" s="21">
        <v>315</v>
      </c>
      <c r="N3515" s="124">
        <v>33</v>
      </c>
      <c r="O3515" s="21">
        <v>0.4</v>
      </c>
      <c r="P3515" s="124" t="s">
        <v>514</v>
      </c>
      <c r="Q3515" s="142">
        <v>2010</v>
      </c>
      <c r="R3515" s="124" t="s">
        <v>1109</v>
      </c>
      <c r="S3515" s="124">
        <v>689582</v>
      </c>
      <c r="T3515" s="116">
        <v>1039</v>
      </c>
      <c r="U3515" s="111">
        <v>45</v>
      </c>
      <c r="V3515" s="113">
        <f t="shared" si="650"/>
        <v>885.45888888888885</v>
      </c>
      <c r="W3515" s="113">
        <f t="shared" si="651"/>
        <v>153.54111111111115</v>
      </c>
      <c r="X3515" s="112">
        <f t="shared" si="652"/>
        <v>153541.11111111115</v>
      </c>
      <c r="Y3515" s="111"/>
      <c r="Z3515" s="110">
        <f t="shared" si="660"/>
        <v>38</v>
      </c>
      <c r="AA3515" s="109">
        <f t="shared" si="653"/>
        <v>51.95</v>
      </c>
      <c r="AB3515" s="109">
        <f t="shared" si="654"/>
        <v>51950</v>
      </c>
      <c r="AC3515" s="108">
        <f t="shared" si="655"/>
        <v>987.05</v>
      </c>
      <c r="AD3515" s="107">
        <f t="shared" si="656"/>
        <v>2.2222222222222223E-2</v>
      </c>
      <c r="AE3515" s="106">
        <f t="shared" si="657"/>
        <v>21.934444444444445</v>
      </c>
      <c r="AF3515" s="105">
        <f t="shared" si="658"/>
        <v>175.47555555555559</v>
      </c>
      <c r="AG3515" s="105">
        <f t="shared" si="659"/>
        <v>863.52444444444438</v>
      </c>
    </row>
    <row r="3516" spans="1:33" s="88" customFormat="1" x14ac:dyDescent="0.35">
      <c r="A3516" s="21">
        <v>10141103</v>
      </c>
      <c r="B3516" s="162" t="s">
        <v>725</v>
      </c>
      <c r="C3516" s="115" t="s">
        <v>710</v>
      </c>
      <c r="D3516" s="142" t="s">
        <v>1273</v>
      </c>
      <c r="E3516" s="114" t="str">
        <f t="shared" si="649"/>
        <v>TRANSFORMADOR MARCA:Oil Immersed Distribution Transformers PTS 442 PTS 442</v>
      </c>
      <c r="F3516" s="124"/>
      <c r="G3516" s="142" t="s">
        <v>1273</v>
      </c>
      <c r="H3516" s="57" t="s">
        <v>884</v>
      </c>
      <c r="I3516" s="21"/>
      <c r="J3516" s="57"/>
      <c r="K3516" s="142" t="s">
        <v>1272</v>
      </c>
      <c r="L3516" s="142" t="s">
        <v>1271</v>
      </c>
      <c r="M3516" s="21">
        <v>160</v>
      </c>
      <c r="N3516" s="124">
        <v>33</v>
      </c>
      <c r="O3516" s="21">
        <v>0.4</v>
      </c>
      <c r="P3516" s="124" t="s">
        <v>514</v>
      </c>
      <c r="Q3516" s="21">
        <v>2010</v>
      </c>
      <c r="R3516" s="161" t="s">
        <v>984</v>
      </c>
      <c r="S3516" s="124">
        <v>1033416024</v>
      </c>
      <c r="T3516" s="116">
        <v>991</v>
      </c>
      <c r="U3516" s="111">
        <v>45</v>
      </c>
      <c r="V3516" s="113">
        <f t="shared" si="650"/>
        <v>844.55222222222221</v>
      </c>
      <c r="W3516" s="113">
        <f t="shared" si="651"/>
        <v>146.44777777777779</v>
      </c>
      <c r="X3516" s="112">
        <f t="shared" si="652"/>
        <v>146447.77777777778</v>
      </c>
      <c r="Y3516" s="111"/>
      <c r="Z3516" s="110">
        <f t="shared" si="660"/>
        <v>38</v>
      </c>
      <c r="AA3516" s="109">
        <f t="shared" si="653"/>
        <v>49.550000000000004</v>
      </c>
      <c r="AB3516" s="109">
        <f t="shared" si="654"/>
        <v>49550.000000000007</v>
      </c>
      <c r="AC3516" s="108">
        <f t="shared" si="655"/>
        <v>941.45</v>
      </c>
      <c r="AD3516" s="107">
        <f t="shared" si="656"/>
        <v>2.2222222222222223E-2</v>
      </c>
      <c r="AE3516" s="106">
        <f t="shared" si="657"/>
        <v>20.921111111111113</v>
      </c>
      <c r="AF3516" s="105">
        <f t="shared" si="658"/>
        <v>167.3688888888889</v>
      </c>
      <c r="AG3516" s="105">
        <f t="shared" si="659"/>
        <v>823.63111111111107</v>
      </c>
    </row>
    <row r="3517" spans="1:33" s="88" customFormat="1" x14ac:dyDescent="0.35">
      <c r="A3517" s="21">
        <v>10141103</v>
      </c>
      <c r="B3517" s="162" t="s">
        <v>725</v>
      </c>
      <c r="C3517" s="115" t="s">
        <v>710</v>
      </c>
      <c r="D3517" s="124" t="s">
        <v>1270</v>
      </c>
      <c r="E3517" s="114" t="str">
        <f t="shared" si="649"/>
        <v>TRANSFORMADOR MARCA:POWERTECH PT 162 PT 162</v>
      </c>
      <c r="F3517" s="124"/>
      <c r="G3517" s="124" t="s">
        <v>1270</v>
      </c>
      <c r="H3517" s="124" t="s">
        <v>925</v>
      </c>
      <c r="I3517" s="21"/>
      <c r="J3517" s="57"/>
      <c r="K3517" s="142" t="s">
        <v>1269</v>
      </c>
      <c r="L3517" s="142" t="s">
        <v>1268</v>
      </c>
      <c r="M3517" s="21">
        <v>315</v>
      </c>
      <c r="N3517" s="124">
        <v>33</v>
      </c>
      <c r="O3517" s="21">
        <v>0.4</v>
      </c>
      <c r="P3517" s="124" t="s">
        <v>514</v>
      </c>
      <c r="Q3517" s="57">
        <v>2010</v>
      </c>
      <c r="R3517" s="21" t="s">
        <v>295</v>
      </c>
      <c r="S3517" s="124" t="s">
        <v>1267</v>
      </c>
      <c r="T3517" s="116">
        <v>1039</v>
      </c>
      <c r="U3517" s="111">
        <v>45</v>
      </c>
      <c r="V3517" s="113">
        <f t="shared" si="650"/>
        <v>885.45888888888885</v>
      </c>
      <c r="W3517" s="113">
        <f t="shared" si="651"/>
        <v>153.54111111111115</v>
      </c>
      <c r="X3517" s="112">
        <f t="shared" si="652"/>
        <v>153541.11111111115</v>
      </c>
      <c r="Y3517" s="111"/>
      <c r="Z3517" s="110">
        <f t="shared" si="660"/>
        <v>38</v>
      </c>
      <c r="AA3517" s="109">
        <f t="shared" si="653"/>
        <v>51.95</v>
      </c>
      <c r="AB3517" s="109">
        <f t="shared" si="654"/>
        <v>51950</v>
      </c>
      <c r="AC3517" s="108">
        <f t="shared" si="655"/>
        <v>987.05</v>
      </c>
      <c r="AD3517" s="107">
        <f t="shared" si="656"/>
        <v>2.2222222222222223E-2</v>
      </c>
      <c r="AE3517" s="106">
        <f t="shared" si="657"/>
        <v>21.934444444444445</v>
      </c>
      <c r="AF3517" s="105">
        <f t="shared" si="658"/>
        <v>175.47555555555559</v>
      </c>
      <c r="AG3517" s="105">
        <f t="shared" si="659"/>
        <v>863.52444444444438</v>
      </c>
    </row>
    <row r="3518" spans="1:33" s="88" customFormat="1" x14ac:dyDescent="0.35">
      <c r="A3518" s="21">
        <v>10141103</v>
      </c>
      <c r="B3518" s="162" t="s">
        <v>725</v>
      </c>
      <c r="C3518" s="115" t="s">
        <v>710</v>
      </c>
      <c r="D3518" s="142" t="s">
        <v>1266</v>
      </c>
      <c r="E3518" s="114" t="str">
        <f t="shared" si="649"/>
        <v>TRANSFORMADOR MARCA:POWERTECH PTS 163 PTS 163</v>
      </c>
      <c r="F3518" s="124"/>
      <c r="G3518" s="142" t="s">
        <v>1266</v>
      </c>
      <c r="H3518" s="142" t="s">
        <v>925</v>
      </c>
      <c r="I3518" s="21"/>
      <c r="J3518" s="57"/>
      <c r="K3518" s="142" t="s">
        <v>1265</v>
      </c>
      <c r="L3518" s="142" t="s">
        <v>1264</v>
      </c>
      <c r="M3518" s="21">
        <v>200</v>
      </c>
      <c r="N3518" s="124">
        <v>33</v>
      </c>
      <c r="O3518" s="21">
        <v>0.4</v>
      </c>
      <c r="P3518" s="124" t="s">
        <v>514</v>
      </c>
      <c r="Q3518" s="142">
        <v>2010</v>
      </c>
      <c r="R3518" s="161" t="s">
        <v>295</v>
      </c>
      <c r="S3518" s="124" t="s">
        <v>1263</v>
      </c>
      <c r="T3518" s="116">
        <v>991</v>
      </c>
      <c r="U3518" s="111">
        <v>45</v>
      </c>
      <c r="V3518" s="113">
        <f t="shared" si="650"/>
        <v>844.55222222222221</v>
      </c>
      <c r="W3518" s="113">
        <f t="shared" si="651"/>
        <v>146.44777777777779</v>
      </c>
      <c r="X3518" s="112">
        <f t="shared" si="652"/>
        <v>146447.77777777778</v>
      </c>
      <c r="Y3518" s="111"/>
      <c r="Z3518" s="110">
        <f t="shared" si="660"/>
        <v>38</v>
      </c>
      <c r="AA3518" s="109">
        <f t="shared" si="653"/>
        <v>49.550000000000004</v>
      </c>
      <c r="AB3518" s="109">
        <f t="shared" si="654"/>
        <v>49550.000000000007</v>
      </c>
      <c r="AC3518" s="108">
        <f t="shared" si="655"/>
        <v>941.45</v>
      </c>
      <c r="AD3518" s="107">
        <f t="shared" si="656"/>
        <v>2.2222222222222223E-2</v>
      </c>
      <c r="AE3518" s="106">
        <f t="shared" si="657"/>
        <v>20.921111111111113</v>
      </c>
      <c r="AF3518" s="105">
        <f t="shared" si="658"/>
        <v>167.3688888888889</v>
      </c>
      <c r="AG3518" s="105">
        <f t="shared" si="659"/>
        <v>823.63111111111107</v>
      </c>
    </row>
    <row r="3519" spans="1:33" s="88" customFormat="1" x14ac:dyDescent="0.35">
      <c r="A3519" s="21">
        <v>10141103</v>
      </c>
      <c r="B3519" s="162" t="s">
        <v>725</v>
      </c>
      <c r="C3519" s="115" t="s">
        <v>710</v>
      </c>
      <c r="D3519" s="142" t="s">
        <v>1262</v>
      </c>
      <c r="E3519" s="114" t="str">
        <f t="shared" si="649"/>
        <v>TRANSFORMADOR MARCA:" PTS 160 PTS 160</v>
      </c>
      <c r="F3519" s="124"/>
      <c r="G3519" s="142" t="s">
        <v>1262</v>
      </c>
      <c r="H3519" s="142" t="s">
        <v>925</v>
      </c>
      <c r="I3519" s="21"/>
      <c r="J3519" s="57"/>
      <c r="K3519" s="142" t="s">
        <v>1261</v>
      </c>
      <c r="L3519" s="142" t="s">
        <v>1260</v>
      </c>
      <c r="M3519" s="21">
        <v>500</v>
      </c>
      <c r="N3519" s="124">
        <v>33</v>
      </c>
      <c r="O3519" s="21">
        <v>0.4</v>
      </c>
      <c r="P3519" s="124" t="s">
        <v>514</v>
      </c>
      <c r="Q3519" s="142">
        <v>2010</v>
      </c>
      <c r="R3519" s="21" t="s">
        <v>846</v>
      </c>
      <c r="S3519" s="124" t="s">
        <v>1259</v>
      </c>
      <c r="T3519" s="116">
        <v>1200</v>
      </c>
      <c r="U3519" s="111">
        <v>45</v>
      </c>
      <c r="V3519" s="113">
        <f t="shared" si="650"/>
        <v>1022.6666666666666</v>
      </c>
      <c r="W3519" s="113">
        <f t="shared" si="651"/>
        <v>177.33333333333337</v>
      </c>
      <c r="X3519" s="112">
        <f t="shared" si="652"/>
        <v>177333.33333333337</v>
      </c>
      <c r="Y3519" s="111"/>
      <c r="Z3519" s="110">
        <f t="shared" si="660"/>
        <v>38</v>
      </c>
      <c r="AA3519" s="109">
        <f t="shared" si="653"/>
        <v>60</v>
      </c>
      <c r="AB3519" s="109">
        <f t="shared" si="654"/>
        <v>60000</v>
      </c>
      <c r="AC3519" s="108">
        <f t="shared" si="655"/>
        <v>1140</v>
      </c>
      <c r="AD3519" s="107">
        <f t="shared" si="656"/>
        <v>2.2222222222222223E-2</v>
      </c>
      <c r="AE3519" s="106">
        <f t="shared" si="657"/>
        <v>25.333333333333336</v>
      </c>
      <c r="AF3519" s="105">
        <f t="shared" si="658"/>
        <v>202.66666666666671</v>
      </c>
      <c r="AG3519" s="105">
        <f t="shared" si="659"/>
        <v>997.33333333333326</v>
      </c>
    </row>
    <row r="3520" spans="1:33" s="88" customFormat="1" x14ac:dyDescent="0.35">
      <c r="A3520" s="21">
        <v>10141103</v>
      </c>
      <c r="B3520" s="162" t="s">
        <v>725</v>
      </c>
      <c r="C3520" s="115" t="s">
        <v>710</v>
      </c>
      <c r="D3520" s="142" t="s">
        <v>1258</v>
      </c>
      <c r="E3520" s="114" t="str">
        <f t="shared" si="649"/>
        <v>TRANSFORMADOR MARCA:POWERTECH PTS 475 PTS 475</v>
      </c>
      <c r="F3520" s="124"/>
      <c r="G3520" s="142" t="s">
        <v>1258</v>
      </c>
      <c r="H3520" s="124" t="s">
        <v>751</v>
      </c>
      <c r="I3520" s="21"/>
      <c r="J3520" s="57"/>
      <c r="K3520" s="142" t="s">
        <v>1257</v>
      </c>
      <c r="L3520" s="142" t="s">
        <v>1256</v>
      </c>
      <c r="M3520" s="21">
        <v>315</v>
      </c>
      <c r="N3520" s="124">
        <v>33</v>
      </c>
      <c r="O3520" s="21">
        <v>0.4</v>
      </c>
      <c r="P3520" s="124" t="s">
        <v>514</v>
      </c>
      <c r="Q3520" s="142">
        <v>2010</v>
      </c>
      <c r="R3520" s="21" t="s">
        <v>295</v>
      </c>
      <c r="S3520" s="124" t="s">
        <v>1255</v>
      </c>
      <c r="T3520" s="116">
        <v>1039</v>
      </c>
      <c r="U3520" s="111">
        <v>45</v>
      </c>
      <c r="V3520" s="113">
        <f t="shared" si="650"/>
        <v>885.45888888888885</v>
      </c>
      <c r="W3520" s="113">
        <f t="shared" si="651"/>
        <v>153.54111111111115</v>
      </c>
      <c r="X3520" s="112">
        <f t="shared" si="652"/>
        <v>153541.11111111115</v>
      </c>
      <c r="Y3520" s="111"/>
      <c r="Z3520" s="110">
        <f t="shared" si="660"/>
        <v>38</v>
      </c>
      <c r="AA3520" s="109">
        <f t="shared" si="653"/>
        <v>51.95</v>
      </c>
      <c r="AB3520" s="109">
        <f t="shared" si="654"/>
        <v>51950</v>
      </c>
      <c r="AC3520" s="108">
        <f t="shared" si="655"/>
        <v>987.05</v>
      </c>
      <c r="AD3520" s="107">
        <f t="shared" si="656"/>
        <v>2.2222222222222223E-2</v>
      </c>
      <c r="AE3520" s="106">
        <f t="shared" si="657"/>
        <v>21.934444444444445</v>
      </c>
      <c r="AF3520" s="105">
        <f t="shared" si="658"/>
        <v>175.47555555555559</v>
      </c>
      <c r="AG3520" s="105">
        <f t="shared" si="659"/>
        <v>863.52444444444438</v>
      </c>
    </row>
    <row r="3521" spans="1:1029" s="88" customFormat="1" x14ac:dyDescent="0.35">
      <c r="A3521" s="21">
        <v>10141103</v>
      </c>
      <c r="B3521" s="162" t="s">
        <v>725</v>
      </c>
      <c r="C3521" s="115" t="s">
        <v>710</v>
      </c>
      <c r="D3521" s="142" t="s">
        <v>1254</v>
      </c>
      <c r="E3521" s="114" t="str">
        <f t="shared" si="649"/>
        <v>TRANSFORMADOR MARCA:POWERTECH PTS 164 PTS 164</v>
      </c>
      <c r="F3521" s="124"/>
      <c r="G3521" s="142" t="s">
        <v>1254</v>
      </c>
      <c r="H3521" s="142" t="s">
        <v>925</v>
      </c>
      <c r="I3521" s="21"/>
      <c r="J3521" s="57"/>
      <c r="K3521" s="142" t="s">
        <v>1253</v>
      </c>
      <c r="L3521" s="142" t="s">
        <v>1252</v>
      </c>
      <c r="M3521" s="21">
        <v>315</v>
      </c>
      <c r="N3521" s="124">
        <v>33</v>
      </c>
      <c r="O3521" s="21">
        <v>0.4</v>
      </c>
      <c r="P3521" s="124" t="s">
        <v>514</v>
      </c>
      <c r="Q3521" s="142">
        <v>2010</v>
      </c>
      <c r="R3521" s="21" t="s">
        <v>295</v>
      </c>
      <c r="S3521" s="124" t="s">
        <v>1251</v>
      </c>
      <c r="T3521" s="116">
        <v>1039</v>
      </c>
      <c r="U3521" s="111">
        <v>45</v>
      </c>
      <c r="V3521" s="113">
        <f t="shared" si="650"/>
        <v>885.45888888888885</v>
      </c>
      <c r="W3521" s="113">
        <f t="shared" si="651"/>
        <v>153.54111111111115</v>
      </c>
      <c r="X3521" s="112">
        <f t="shared" si="652"/>
        <v>153541.11111111115</v>
      </c>
      <c r="Y3521" s="111"/>
      <c r="Z3521" s="110">
        <f t="shared" si="660"/>
        <v>38</v>
      </c>
      <c r="AA3521" s="109">
        <f t="shared" si="653"/>
        <v>51.95</v>
      </c>
      <c r="AB3521" s="109">
        <f t="shared" si="654"/>
        <v>51950</v>
      </c>
      <c r="AC3521" s="108">
        <f t="shared" si="655"/>
        <v>987.05</v>
      </c>
      <c r="AD3521" s="107">
        <f t="shared" si="656"/>
        <v>2.2222222222222223E-2</v>
      </c>
      <c r="AE3521" s="106">
        <f t="shared" si="657"/>
        <v>21.934444444444445</v>
      </c>
      <c r="AF3521" s="105">
        <f t="shared" si="658"/>
        <v>175.47555555555559</v>
      </c>
      <c r="AG3521" s="105">
        <f t="shared" si="659"/>
        <v>863.52444444444438</v>
      </c>
    </row>
    <row r="3522" spans="1:1029" s="88" customFormat="1" x14ac:dyDescent="0.35">
      <c r="A3522" s="21">
        <v>10141103</v>
      </c>
      <c r="B3522" s="162" t="s">
        <v>725</v>
      </c>
      <c r="C3522" s="115" t="s">
        <v>710</v>
      </c>
      <c r="D3522" s="124" t="s">
        <v>1250</v>
      </c>
      <c r="E3522" s="114" t="str">
        <f t="shared" ref="E3522:E3585" si="661">+CONCATENATE(C3522," ","MARCA:",R3522," ",G3522," ",D3522,)</f>
        <v>TRANSFORMADOR MARCA:ITB PTS 171 PTS 171</v>
      </c>
      <c r="F3522" s="124"/>
      <c r="G3522" s="124" t="s">
        <v>1250</v>
      </c>
      <c r="H3522" s="124" t="s">
        <v>751</v>
      </c>
      <c r="I3522" s="21"/>
      <c r="J3522" s="57"/>
      <c r="K3522" s="142" t="s">
        <v>1249</v>
      </c>
      <c r="L3522" s="142" t="s">
        <v>1248</v>
      </c>
      <c r="M3522" s="21">
        <v>315</v>
      </c>
      <c r="N3522" s="124">
        <v>33</v>
      </c>
      <c r="O3522" s="21">
        <v>0.4</v>
      </c>
      <c r="P3522" s="124" t="s">
        <v>514</v>
      </c>
      <c r="Q3522" s="142">
        <v>2010</v>
      </c>
      <c r="R3522" s="21" t="s">
        <v>1109</v>
      </c>
      <c r="S3522" s="124">
        <v>782647</v>
      </c>
      <c r="T3522" s="116">
        <v>1039</v>
      </c>
      <c r="U3522" s="111">
        <v>45</v>
      </c>
      <c r="V3522" s="113">
        <f t="shared" ref="V3522:V3585" si="662">((Z3522/U3522)*(T3522-AA3522))+AA3522</f>
        <v>885.45888888888885</v>
      </c>
      <c r="W3522" s="113">
        <f t="shared" ref="W3522:W3585" si="663">+T3522-V3522</f>
        <v>153.54111111111115</v>
      </c>
      <c r="X3522" s="112">
        <f t="shared" ref="X3522:X3585" si="664">+W3522*1000</f>
        <v>153541.11111111115</v>
      </c>
      <c r="Y3522" s="111"/>
      <c r="Z3522" s="110">
        <f t="shared" si="660"/>
        <v>38</v>
      </c>
      <c r="AA3522" s="109">
        <f t="shared" ref="AA3522:AA3585" si="665">(5/100*T3522)</f>
        <v>51.95</v>
      </c>
      <c r="AB3522" s="109">
        <f t="shared" ref="AB3522:AB3585" si="666">+AA3522*1000</f>
        <v>51950</v>
      </c>
      <c r="AC3522" s="108">
        <f t="shared" ref="AC3522:AC3585" si="667">+T3522-AA3522</f>
        <v>987.05</v>
      </c>
      <c r="AD3522" s="107">
        <f t="shared" ref="AD3522:AD3585" si="668">1/U3522</f>
        <v>2.2222222222222223E-2</v>
      </c>
      <c r="AE3522" s="106">
        <f t="shared" ref="AE3522:AE3585" si="669">+AC3522*AD3522</f>
        <v>21.934444444444445</v>
      </c>
      <c r="AF3522" s="105">
        <f t="shared" ref="AF3522:AF3585" si="670">+T3522-V3522+AE3522</f>
        <v>175.47555555555559</v>
      </c>
      <c r="AG3522" s="105">
        <f t="shared" ref="AG3522:AG3585" si="671">+V3522-AE3522</f>
        <v>863.52444444444438</v>
      </c>
    </row>
    <row r="3523" spans="1:1029" s="88" customFormat="1" x14ac:dyDescent="0.35">
      <c r="A3523" s="21">
        <v>10141103</v>
      </c>
      <c r="B3523" s="162" t="s">
        <v>725</v>
      </c>
      <c r="C3523" s="115" t="s">
        <v>710</v>
      </c>
      <c r="D3523" s="124" t="s">
        <v>1247</v>
      </c>
      <c r="E3523" s="114" t="str">
        <f t="shared" si="661"/>
        <v>TRANSFORMADOR MARCA:Oil Immersed Distribution Transformers PTS 429 PTS 429</v>
      </c>
      <c r="F3523" s="124"/>
      <c r="G3523" s="124" t="s">
        <v>1247</v>
      </c>
      <c r="H3523" s="124" t="s">
        <v>993</v>
      </c>
      <c r="I3523" s="21"/>
      <c r="J3523" s="57"/>
      <c r="K3523" s="142" t="s">
        <v>1246</v>
      </c>
      <c r="L3523" s="142" t="s">
        <v>1245</v>
      </c>
      <c r="M3523" s="21">
        <v>160</v>
      </c>
      <c r="N3523" s="124">
        <v>33</v>
      </c>
      <c r="O3523" s="21">
        <v>0.4</v>
      </c>
      <c r="P3523" s="124" t="s">
        <v>514</v>
      </c>
      <c r="Q3523" s="142">
        <v>2010</v>
      </c>
      <c r="R3523" s="161" t="s">
        <v>984</v>
      </c>
      <c r="S3523" s="124">
        <v>1033416022</v>
      </c>
      <c r="T3523" s="116">
        <v>991</v>
      </c>
      <c r="U3523" s="111">
        <v>45</v>
      </c>
      <c r="V3523" s="113">
        <f t="shared" si="662"/>
        <v>844.55222222222221</v>
      </c>
      <c r="W3523" s="113">
        <f t="shared" si="663"/>
        <v>146.44777777777779</v>
      </c>
      <c r="X3523" s="112">
        <f t="shared" si="664"/>
        <v>146447.77777777778</v>
      </c>
      <c r="Y3523" s="111"/>
      <c r="Z3523" s="110">
        <f t="shared" si="660"/>
        <v>38</v>
      </c>
      <c r="AA3523" s="109">
        <f t="shared" si="665"/>
        <v>49.550000000000004</v>
      </c>
      <c r="AB3523" s="109">
        <f t="shared" si="666"/>
        <v>49550.000000000007</v>
      </c>
      <c r="AC3523" s="108">
        <f t="shared" si="667"/>
        <v>941.45</v>
      </c>
      <c r="AD3523" s="107">
        <f t="shared" si="668"/>
        <v>2.2222222222222223E-2</v>
      </c>
      <c r="AE3523" s="106">
        <f t="shared" si="669"/>
        <v>20.921111111111113</v>
      </c>
      <c r="AF3523" s="105">
        <f t="shared" si="670"/>
        <v>167.3688888888889</v>
      </c>
      <c r="AG3523" s="105">
        <f t="shared" si="671"/>
        <v>823.63111111111107</v>
      </c>
    </row>
    <row r="3524" spans="1:1029" s="88" customFormat="1" x14ac:dyDescent="0.35">
      <c r="A3524" s="21">
        <v>10141103</v>
      </c>
      <c r="B3524" s="162" t="s">
        <v>725</v>
      </c>
      <c r="C3524" s="115" t="s">
        <v>710</v>
      </c>
      <c r="D3524" s="124" t="s">
        <v>1244</v>
      </c>
      <c r="E3524" s="114" t="str">
        <f t="shared" si="661"/>
        <v>TRANSFORMADOR MARCA:FUJI TUSCO PTS 254 PTS 254</v>
      </c>
      <c r="F3524" s="124"/>
      <c r="G3524" s="124" t="s">
        <v>1244</v>
      </c>
      <c r="H3524" s="124" t="s">
        <v>993</v>
      </c>
      <c r="I3524" s="21"/>
      <c r="J3524" s="57"/>
      <c r="K3524" s="142" t="s">
        <v>1243</v>
      </c>
      <c r="L3524" s="142" t="s">
        <v>1242</v>
      </c>
      <c r="M3524" s="21">
        <v>160</v>
      </c>
      <c r="N3524" s="124">
        <v>33</v>
      </c>
      <c r="O3524" s="21">
        <v>0.4</v>
      </c>
      <c r="P3524" s="124" t="s">
        <v>514</v>
      </c>
      <c r="Q3524" s="142">
        <v>2010</v>
      </c>
      <c r="R3524" s="21" t="s">
        <v>531</v>
      </c>
      <c r="S3524" s="124">
        <v>1033416022</v>
      </c>
      <c r="T3524" s="116">
        <v>991</v>
      </c>
      <c r="U3524" s="111">
        <v>45</v>
      </c>
      <c r="V3524" s="113">
        <f t="shared" si="662"/>
        <v>844.55222222222221</v>
      </c>
      <c r="W3524" s="113">
        <f t="shared" si="663"/>
        <v>146.44777777777779</v>
      </c>
      <c r="X3524" s="112">
        <f t="shared" si="664"/>
        <v>146447.77777777778</v>
      </c>
      <c r="Y3524" s="111"/>
      <c r="Z3524" s="110">
        <f t="shared" si="660"/>
        <v>38</v>
      </c>
      <c r="AA3524" s="109">
        <f t="shared" si="665"/>
        <v>49.550000000000004</v>
      </c>
      <c r="AB3524" s="109">
        <f t="shared" si="666"/>
        <v>49550.000000000007</v>
      </c>
      <c r="AC3524" s="108">
        <f t="shared" si="667"/>
        <v>941.45</v>
      </c>
      <c r="AD3524" s="107">
        <f t="shared" si="668"/>
        <v>2.2222222222222223E-2</v>
      </c>
      <c r="AE3524" s="106">
        <f t="shared" si="669"/>
        <v>20.921111111111113</v>
      </c>
      <c r="AF3524" s="105">
        <f t="shared" si="670"/>
        <v>167.3688888888889</v>
      </c>
      <c r="AG3524" s="105">
        <f t="shared" si="671"/>
        <v>823.63111111111107</v>
      </c>
    </row>
    <row r="3525" spans="1:1029" s="88" customFormat="1" x14ac:dyDescent="0.35">
      <c r="A3525" s="21">
        <v>10141103</v>
      </c>
      <c r="B3525" s="162" t="s">
        <v>725</v>
      </c>
      <c r="C3525" s="115" t="s">
        <v>710</v>
      </c>
      <c r="D3525" s="124" t="s">
        <v>1241</v>
      </c>
      <c r="E3525" s="114" t="str">
        <f t="shared" si="661"/>
        <v>TRANSFORMADOR MARCA:ITB PTS 209 PTS 209</v>
      </c>
      <c r="F3525" s="124"/>
      <c r="G3525" s="124" t="s">
        <v>1241</v>
      </c>
      <c r="H3525" s="124" t="s">
        <v>993</v>
      </c>
      <c r="I3525" s="21"/>
      <c r="J3525" s="57"/>
      <c r="K3525" s="142" t="s">
        <v>1240</v>
      </c>
      <c r="L3525" s="142" t="s">
        <v>1239</v>
      </c>
      <c r="M3525" s="21">
        <v>315</v>
      </c>
      <c r="N3525" s="124">
        <v>33</v>
      </c>
      <c r="O3525" s="21">
        <v>0.4</v>
      </c>
      <c r="P3525" s="124" t="s">
        <v>514</v>
      </c>
      <c r="Q3525" s="142">
        <v>2010</v>
      </c>
      <c r="R3525" s="21" t="s">
        <v>1109</v>
      </c>
      <c r="S3525" s="124">
        <v>689584</v>
      </c>
      <c r="T3525" s="116">
        <v>1039</v>
      </c>
      <c r="U3525" s="111">
        <v>45</v>
      </c>
      <c r="V3525" s="113">
        <f t="shared" si="662"/>
        <v>885.45888888888885</v>
      </c>
      <c r="W3525" s="113">
        <f t="shared" si="663"/>
        <v>153.54111111111115</v>
      </c>
      <c r="X3525" s="112">
        <f t="shared" si="664"/>
        <v>153541.11111111115</v>
      </c>
      <c r="Y3525" s="111"/>
      <c r="Z3525" s="110">
        <f t="shared" si="660"/>
        <v>38</v>
      </c>
      <c r="AA3525" s="109">
        <f t="shared" si="665"/>
        <v>51.95</v>
      </c>
      <c r="AB3525" s="109">
        <f t="shared" si="666"/>
        <v>51950</v>
      </c>
      <c r="AC3525" s="108">
        <f t="shared" si="667"/>
        <v>987.05</v>
      </c>
      <c r="AD3525" s="107">
        <f t="shared" si="668"/>
        <v>2.2222222222222223E-2</v>
      </c>
      <c r="AE3525" s="106">
        <f t="shared" si="669"/>
        <v>21.934444444444445</v>
      </c>
      <c r="AF3525" s="105">
        <f t="shared" si="670"/>
        <v>175.47555555555559</v>
      </c>
      <c r="AG3525" s="105">
        <f t="shared" si="671"/>
        <v>863.52444444444438</v>
      </c>
    </row>
    <row r="3526" spans="1:1029" s="88" customFormat="1" x14ac:dyDescent="0.35">
      <c r="A3526" s="21">
        <v>10141103</v>
      </c>
      <c r="B3526" s="162" t="s">
        <v>725</v>
      </c>
      <c r="C3526" s="115" t="s">
        <v>710</v>
      </c>
      <c r="D3526" s="124" t="s">
        <v>1238</v>
      </c>
      <c r="E3526" s="114" t="str">
        <f t="shared" si="661"/>
        <v>TRANSFORMADOR MARCA:Oil Immersed Distribution Transformers PTS 74 PTS 74</v>
      </c>
      <c r="F3526" s="124"/>
      <c r="G3526" s="124" t="s">
        <v>1238</v>
      </c>
      <c r="H3526" s="124" t="s">
        <v>324</v>
      </c>
      <c r="I3526" s="124" t="s">
        <v>1237</v>
      </c>
      <c r="J3526" s="124"/>
      <c r="K3526" s="142" t="s">
        <v>1236</v>
      </c>
      <c r="L3526" s="142" t="s">
        <v>1235</v>
      </c>
      <c r="M3526" s="124">
        <v>160</v>
      </c>
      <c r="N3526" s="124">
        <v>33</v>
      </c>
      <c r="O3526" s="21">
        <v>0.4</v>
      </c>
      <c r="P3526" s="124" t="s">
        <v>514</v>
      </c>
      <c r="Q3526" s="142">
        <v>2010</v>
      </c>
      <c r="R3526" s="161" t="s">
        <v>984</v>
      </c>
      <c r="S3526" s="124">
        <v>1033416016</v>
      </c>
      <c r="T3526" s="116">
        <v>991</v>
      </c>
      <c r="U3526" s="111">
        <v>45</v>
      </c>
      <c r="V3526" s="113">
        <f t="shared" si="662"/>
        <v>844.55222222222221</v>
      </c>
      <c r="W3526" s="113">
        <f t="shared" si="663"/>
        <v>146.44777777777779</v>
      </c>
      <c r="X3526" s="112">
        <f t="shared" si="664"/>
        <v>146447.77777777778</v>
      </c>
      <c r="Y3526" s="111"/>
      <c r="Z3526" s="110">
        <f t="shared" si="660"/>
        <v>38</v>
      </c>
      <c r="AA3526" s="109">
        <f t="shared" si="665"/>
        <v>49.550000000000004</v>
      </c>
      <c r="AB3526" s="109">
        <f t="shared" si="666"/>
        <v>49550.000000000007</v>
      </c>
      <c r="AC3526" s="108">
        <f t="shared" si="667"/>
        <v>941.45</v>
      </c>
      <c r="AD3526" s="107">
        <f t="shared" si="668"/>
        <v>2.2222222222222223E-2</v>
      </c>
      <c r="AE3526" s="106">
        <f t="shared" si="669"/>
        <v>20.921111111111113</v>
      </c>
      <c r="AF3526" s="105">
        <f t="shared" si="670"/>
        <v>167.3688888888889</v>
      </c>
      <c r="AG3526" s="105">
        <f t="shared" si="671"/>
        <v>823.63111111111107</v>
      </c>
    </row>
    <row r="3527" spans="1:1029" s="88" customFormat="1" x14ac:dyDescent="0.35">
      <c r="A3527" s="21">
        <v>10141103</v>
      </c>
      <c r="B3527" s="115" t="s">
        <v>496</v>
      </c>
      <c r="C3527" s="115" t="s">
        <v>495</v>
      </c>
      <c r="D3527" s="21"/>
      <c r="E3527" s="114" t="str">
        <f t="shared" si="661"/>
        <v xml:space="preserve">TRANSFORMADOR AUXILIAR MARCA:POWERTECH Munhava </v>
      </c>
      <c r="F3527" s="21" t="s">
        <v>530</v>
      </c>
      <c r="G3527" s="21" t="s">
        <v>585</v>
      </c>
      <c r="H3527" s="21" t="s">
        <v>528</v>
      </c>
      <c r="I3527" s="21" t="s">
        <v>527</v>
      </c>
      <c r="J3527" s="21" t="s">
        <v>549</v>
      </c>
      <c r="K3527" s="21" t="s">
        <v>584</v>
      </c>
      <c r="L3527" s="21" t="s">
        <v>583</v>
      </c>
      <c r="M3527" s="21">
        <v>50</v>
      </c>
      <c r="N3527" s="21">
        <v>22</v>
      </c>
      <c r="O3527" s="21">
        <v>0.4</v>
      </c>
      <c r="P3527" s="21">
        <v>3</v>
      </c>
      <c r="Q3527" s="21">
        <v>2010</v>
      </c>
      <c r="R3527" s="21" t="s">
        <v>295</v>
      </c>
      <c r="S3527" s="21" t="s">
        <v>582</v>
      </c>
      <c r="T3527" s="116">
        <v>643</v>
      </c>
      <c r="U3527" s="111">
        <v>45</v>
      </c>
      <c r="V3527" s="113">
        <f t="shared" si="662"/>
        <v>547.97888888888883</v>
      </c>
      <c r="W3527" s="113">
        <f t="shared" si="663"/>
        <v>95.021111111111168</v>
      </c>
      <c r="X3527" s="112">
        <f t="shared" si="664"/>
        <v>95021.111111111168</v>
      </c>
      <c r="Y3527" s="111"/>
      <c r="Z3527" s="110">
        <f t="shared" si="660"/>
        <v>38</v>
      </c>
      <c r="AA3527" s="109">
        <f t="shared" si="665"/>
        <v>32.15</v>
      </c>
      <c r="AB3527" s="109">
        <f t="shared" si="666"/>
        <v>32150</v>
      </c>
      <c r="AC3527" s="108">
        <f t="shared" si="667"/>
        <v>610.85</v>
      </c>
      <c r="AD3527" s="107">
        <f t="shared" si="668"/>
        <v>2.2222222222222223E-2</v>
      </c>
      <c r="AE3527" s="106">
        <f t="shared" si="669"/>
        <v>13.574444444444445</v>
      </c>
      <c r="AF3527" s="105">
        <f t="shared" si="670"/>
        <v>108.59555555555562</v>
      </c>
      <c r="AG3527" s="105">
        <f t="shared" si="671"/>
        <v>534.40444444444438</v>
      </c>
      <c r="AH3527" s="104"/>
      <c r="AI3527" s="104"/>
      <c r="AJ3527" s="104"/>
      <c r="AK3527" s="104"/>
      <c r="AL3527" s="104"/>
      <c r="AM3527" s="104"/>
      <c r="AN3527" s="104"/>
      <c r="AO3527" s="104"/>
      <c r="AP3527" s="104"/>
      <c r="AQ3527" s="104"/>
      <c r="AR3527" s="104"/>
      <c r="AS3527" s="104"/>
      <c r="AT3527" s="104"/>
      <c r="AU3527" s="104"/>
      <c r="AV3527" s="104"/>
      <c r="AW3527" s="104"/>
      <c r="AX3527" s="104"/>
      <c r="AY3527" s="104"/>
      <c r="AZ3527" s="104"/>
      <c r="BA3527" s="104"/>
      <c r="BB3527" s="104"/>
      <c r="BC3527" s="104"/>
      <c r="BD3527" s="104"/>
      <c r="BE3527" s="104"/>
      <c r="BF3527" s="104"/>
      <c r="BG3527" s="104"/>
      <c r="BH3527" s="104"/>
      <c r="BI3527" s="104"/>
      <c r="BJ3527" s="104"/>
      <c r="BK3527" s="104"/>
      <c r="BL3527" s="104"/>
      <c r="BM3527" s="104"/>
      <c r="BN3527" s="104"/>
      <c r="BO3527" s="104"/>
      <c r="BP3527" s="104"/>
      <c r="BQ3527" s="104"/>
      <c r="BR3527" s="104"/>
      <c r="BS3527" s="104"/>
      <c r="BT3527" s="104"/>
      <c r="BU3527" s="104"/>
      <c r="BV3527" s="104"/>
      <c r="BW3527" s="104"/>
      <c r="BX3527" s="104"/>
      <c r="BY3527" s="104"/>
      <c r="BZ3527" s="104"/>
      <c r="CA3527" s="104"/>
      <c r="CB3527" s="104"/>
      <c r="CC3527" s="104"/>
      <c r="CD3527" s="104"/>
      <c r="CE3527" s="104"/>
      <c r="CF3527" s="104"/>
      <c r="CG3527" s="104"/>
      <c r="CH3527" s="104"/>
      <c r="CI3527" s="104"/>
      <c r="CJ3527" s="104"/>
      <c r="CK3527" s="104"/>
      <c r="CL3527" s="104"/>
      <c r="CM3527" s="104"/>
      <c r="CN3527" s="104"/>
      <c r="CO3527" s="104"/>
      <c r="CP3527" s="104"/>
      <c r="CQ3527" s="104"/>
      <c r="CR3527" s="104"/>
      <c r="CS3527" s="104"/>
      <c r="CT3527" s="104"/>
      <c r="CU3527" s="104"/>
      <c r="CV3527" s="104"/>
      <c r="CW3527" s="104"/>
      <c r="CX3527" s="104"/>
      <c r="CY3527" s="104"/>
      <c r="CZ3527" s="104"/>
      <c r="DA3527" s="104"/>
      <c r="DB3527" s="104"/>
      <c r="DC3527" s="104"/>
      <c r="DD3527" s="104"/>
      <c r="DE3527" s="104"/>
      <c r="DF3527" s="104"/>
      <c r="DG3527" s="104"/>
      <c r="DH3527" s="104"/>
      <c r="DI3527" s="104"/>
      <c r="DJ3527" s="104"/>
      <c r="DK3527" s="104"/>
      <c r="DL3527" s="104"/>
      <c r="DM3527" s="104"/>
      <c r="DN3527" s="104"/>
      <c r="DO3527" s="104"/>
      <c r="DP3527" s="104"/>
      <c r="DQ3527" s="104"/>
      <c r="DR3527" s="104"/>
      <c r="DS3527" s="104"/>
      <c r="DT3527" s="104"/>
      <c r="DU3527" s="104"/>
      <c r="DV3527" s="104"/>
      <c r="DW3527" s="104"/>
      <c r="DX3527" s="104"/>
      <c r="DY3527" s="104"/>
      <c r="DZ3527" s="104"/>
      <c r="EA3527" s="104"/>
      <c r="EB3527" s="104"/>
      <c r="EC3527" s="104"/>
      <c r="ED3527" s="104"/>
      <c r="EE3527" s="104"/>
      <c r="EF3527" s="104"/>
      <c r="EG3527" s="104"/>
      <c r="EH3527" s="104"/>
      <c r="EI3527" s="104"/>
      <c r="EJ3527" s="104"/>
      <c r="EK3527" s="104"/>
      <c r="EL3527" s="104"/>
      <c r="EM3527" s="104"/>
      <c r="EN3527" s="104"/>
      <c r="EO3527" s="104"/>
      <c r="EP3527" s="104"/>
      <c r="EQ3527" s="104"/>
      <c r="ER3527" s="104"/>
      <c r="ES3527" s="104"/>
      <c r="ET3527" s="104"/>
      <c r="EU3527" s="104"/>
      <c r="EV3527" s="104"/>
      <c r="EW3527" s="104"/>
      <c r="EX3527" s="104"/>
      <c r="EY3527" s="104"/>
      <c r="EZ3527" s="104"/>
      <c r="FA3527" s="104"/>
      <c r="FB3527" s="104"/>
      <c r="FC3527" s="104"/>
      <c r="FD3527" s="104"/>
      <c r="FE3527" s="104"/>
      <c r="FF3527" s="104"/>
      <c r="FG3527" s="104"/>
      <c r="FH3527" s="104"/>
      <c r="FI3527" s="104"/>
      <c r="FJ3527" s="104"/>
      <c r="FK3527" s="104"/>
      <c r="FL3527" s="104"/>
      <c r="FM3527" s="104"/>
      <c r="FN3527" s="104"/>
      <c r="FO3527" s="104"/>
      <c r="FP3527" s="104"/>
      <c r="FQ3527" s="104"/>
      <c r="FR3527" s="104"/>
      <c r="FS3527" s="104"/>
      <c r="FT3527" s="104"/>
      <c r="FU3527" s="104"/>
      <c r="FV3527" s="104"/>
      <c r="FW3527" s="104"/>
      <c r="FX3527" s="104"/>
      <c r="FY3527" s="104"/>
      <c r="FZ3527" s="104"/>
      <c r="GA3527" s="104"/>
      <c r="GB3527" s="104"/>
      <c r="GC3527" s="104"/>
      <c r="GD3527" s="104"/>
      <c r="GE3527" s="104"/>
      <c r="GF3527" s="104"/>
      <c r="GG3527" s="104"/>
      <c r="GH3527" s="104"/>
      <c r="GI3527" s="104"/>
      <c r="GJ3527" s="104"/>
      <c r="GK3527" s="104"/>
      <c r="GL3527" s="104"/>
      <c r="GM3527" s="104"/>
      <c r="GN3527" s="104"/>
      <c r="GO3527" s="104"/>
      <c r="GP3527" s="104"/>
      <c r="GQ3527" s="104"/>
      <c r="GR3527" s="104"/>
      <c r="GS3527" s="104"/>
      <c r="GT3527" s="104"/>
      <c r="GU3527" s="104"/>
      <c r="GV3527" s="104"/>
      <c r="GW3527" s="104"/>
      <c r="GX3527" s="104"/>
      <c r="GY3527" s="104"/>
      <c r="GZ3527" s="104"/>
      <c r="HA3527" s="104"/>
      <c r="HB3527" s="104"/>
      <c r="HC3527" s="104"/>
      <c r="HD3527" s="104"/>
      <c r="HE3527" s="104"/>
      <c r="HF3527" s="104"/>
      <c r="HG3527" s="104"/>
      <c r="HH3527" s="104"/>
      <c r="HI3527" s="104"/>
      <c r="HJ3527" s="104"/>
      <c r="HK3527" s="104"/>
      <c r="HL3527" s="104"/>
      <c r="HM3527" s="104"/>
      <c r="HN3527" s="104"/>
      <c r="HO3527" s="104"/>
      <c r="HP3527" s="104"/>
      <c r="HQ3527" s="104"/>
      <c r="HR3527" s="104"/>
      <c r="HS3527" s="104"/>
      <c r="HT3527" s="104"/>
      <c r="HU3527" s="104"/>
      <c r="HV3527" s="104"/>
      <c r="HW3527" s="104"/>
      <c r="HX3527" s="104"/>
      <c r="HY3527" s="104"/>
      <c r="HZ3527" s="104"/>
      <c r="IA3527" s="104"/>
      <c r="IB3527" s="104"/>
      <c r="IC3527" s="104"/>
      <c r="ID3527" s="104"/>
      <c r="IE3527" s="104"/>
      <c r="IF3527" s="104"/>
      <c r="IG3527" s="104"/>
      <c r="IH3527" s="104"/>
      <c r="II3527" s="104"/>
      <c r="IJ3527" s="104"/>
      <c r="IK3527" s="104"/>
      <c r="IL3527" s="104"/>
      <c r="IM3527" s="104"/>
      <c r="IN3527" s="104"/>
      <c r="IO3527" s="104"/>
      <c r="IP3527" s="104"/>
      <c r="IQ3527" s="104"/>
      <c r="IR3527" s="104"/>
      <c r="IS3527" s="104"/>
      <c r="IT3527" s="104"/>
      <c r="IU3527" s="104"/>
      <c r="IV3527" s="104"/>
      <c r="IW3527" s="104"/>
      <c r="IX3527" s="104"/>
      <c r="IY3527" s="104"/>
      <c r="IZ3527" s="104"/>
      <c r="JA3527" s="104"/>
      <c r="JB3527" s="104"/>
      <c r="JC3527" s="104"/>
      <c r="JD3527" s="104"/>
      <c r="JE3527" s="104"/>
      <c r="JF3527" s="104"/>
      <c r="JG3527" s="104"/>
      <c r="JH3527" s="104"/>
      <c r="JI3527" s="104"/>
      <c r="JJ3527" s="104"/>
      <c r="JK3527" s="104"/>
      <c r="JL3527" s="104"/>
      <c r="JM3527" s="104"/>
      <c r="JN3527" s="104"/>
      <c r="JO3527" s="104"/>
      <c r="JP3527" s="104"/>
      <c r="JQ3527" s="104"/>
      <c r="JR3527" s="104"/>
      <c r="JS3527" s="104"/>
      <c r="JT3527" s="104"/>
      <c r="JU3527" s="104"/>
      <c r="JV3527" s="104"/>
      <c r="JW3527" s="104"/>
      <c r="JX3527" s="104"/>
      <c r="JY3527" s="104"/>
      <c r="JZ3527" s="104"/>
      <c r="KA3527" s="104"/>
      <c r="KB3527" s="104"/>
      <c r="KC3527" s="104"/>
      <c r="KD3527" s="104"/>
      <c r="KE3527" s="104"/>
      <c r="KF3527" s="104"/>
      <c r="KG3527" s="104"/>
      <c r="KH3527" s="104"/>
      <c r="KI3527" s="104"/>
      <c r="KJ3527" s="104"/>
      <c r="KK3527" s="104"/>
      <c r="KL3527" s="104"/>
      <c r="KM3527" s="104"/>
      <c r="KN3527" s="104"/>
      <c r="KO3527" s="104"/>
      <c r="KP3527" s="104"/>
      <c r="KQ3527" s="104"/>
      <c r="KR3527" s="104"/>
      <c r="KS3527" s="104"/>
      <c r="KT3527" s="104"/>
      <c r="KU3527" s="104"/>
      <c r="KV3527" s="104"/>
      <c r="KW3527" s="104"/>
      <c r="KX3527" s="104"/>
      <c r="KY3527" s="104"/>
      <c r="KZ3527" s="104"/>
      <c r="LA3527" s="104"/>
      <c r="LB3527" s="104"/>
      <c r="LC3527" s="104"/>
      <c r="LD3527" s="104"/>
      <c r="LE3527" s="104"/>
      <c r="LF3527" s="104"/>
      <c r="LG3527" s="104"/>
      <c r="LH3527" s="104"/>
      <c r="LI3527" s="104"/>
      <c r="LJ3527" s="104"/>
      <c r="LK3527" s="104"/>
      <c r="LL3527" s="104"/>
      <c r="LM3527" s="104"/>
      <c r="LN3527" s="104"/>
      <c r="LO3527" s="104"/>
      <c r="LP3527" s="104"/>
      <c r="LQ3527" s="104"/>
      <c r="LR3527" s="104"/>
      <c r="LS3527" s="104"/>
      <c r="LT3527" s="104"/>
      <c r="LU3527" s="104"/>
      <c r="LV3527" s="104"/>
      <c r="LW3527" s="104"/>
      <c r="LX3527" s="104"/>
      <c r="LY3527" s="104"/>
      <c r="LZ3527" s="104"/>
      <c r="MA3527" s="104"/>
      <c r="MB3527" s="104"/>
      <c r="MC3527" s="104"/>
      <c r="MD3527" s="104"/>
      <c r="ME3527" s="104"/>
      <c r="MF3527" s="104"/>
      <c r="MG3527" s="104"/>
      <c r="MH3527" s="104"/>
      <c r="MI3527" s="104"/>
      <c r="MJ3527" s="104"/>
      <c r="MK3527" s="104"/>
      <c r="ML3527" s="104"/>
      <c r="MM3527" s="104"/>
      <c r="MN3527" s="104"/>
      <c r="MO3527" s="104"/>
      <c r="MP3527" s="104"/>
      <c r="MQ3527" s="104"/>
      <c r="MR3527" s="104"/>
      <c r="MS3527" s="104"/>
      <c r="MT3527" s="104"/>
      <c r="MU3527" s="104"/>
      <c r="MV3527" s="104"/>
      <c r="MW3527" s="104"/>
      <c r="MX3527" s="104"/>
      <c r="MY3527" s="104"/>
      <c r="MZ3527" s="104"/>
      <c r="NA3527" s="104"/>
      <c r="NB3527" s="104"/>
      <c r="NC3527" s="104"/>
      <c r="ND3527" s="104"/>
      <c r="NE3527" s="104"/>
      <c r="NF3527" s="104"/>
      <c r="NG3527" s="104"/>
      <c r="NH3527" s="104"/>
      <c r="NI3527" s="104"/>
      <c r="NJ3527" s="104"/>
      <c r="NK3527" s="104"/>
      <c r="NL3527" s="104"/>
      <c r="NM3527" s="104"/>
      <c r="NN3527" s="104"/>
      <c r="NO3527" s="104"/>
      <c r="NP3527" s="104"/>
      <c r="NQ3527" s="104"/>
      <c r="NR3527" s="104"/>
      <c r="NS3527" s="104"/>
      <c r="NT3527" s="104"/>
      <c r="NU3527" s="104"/>
      <c r="NV3527" s="104"/>
      <c r="NW3527" s="104"/>
      <c r="NX3527" s="104"/>
      <c r="NY3527" s="104"/>
      <c r="NZ3527" s="104"/>
      <c r="OA3527" s="104"/>
      <c r="OB3527" s="104"/>
      <c r="OC3527" s="104"/>
      <c r="OD3527" s="104"/>
      <c r="OE3527" s="104"/>
      <c r="OF3527" s="104"/>
      <c r="OG3527" s="104"/>
      <c r="OH3527" s="104"/>
      <c r="OI3527" s="104"/>
      <c r="OJ3527" s="104"/>
      <c r="OK3527" s="104"/>
      <c r="OL3527" s="104"/>
      <c r="OM3527" s="104"/>
      <c r="ON3527" s="104"/>
      <c r="OO3527" s="104"/>
      <c r="OP3527" s="104"/>
      <c r="OQ3527" s="104"/>
      <c r="OR3527" s="104"/>
      <c r="OS3527" s="104"/>
      <c r="OT3527" s="104"/>
      <c r="OU3527" s="104"/>
      <c r="OV3527" s="104"/>
      <c r="OW3527" s="104"/>
      <c r="OX3527" s="104"/>
      <c r="OY3527" s="104"/>
      <c r="OZ3527" s="104"/>
      <c r="PA3527" s="104"/>
      <c r="PB3527" s="104"/>
      <c r="PC3527" s="104"/>
      <c r="PD3527" s="104"/>
      <c r="PE3527" s="104"/>
      <c r="PF3527" s="104"/>
      <c r="PG3527" s="104"/>
      <c r="PH3527" s="104"/>
      <c r="PI3527" s="104"/>
      <c r="PJ3527" s="104"/>
      <c r="PK3527" s="104"/>
      <c r="PL3527" s="104"/>
      <c r="PM3527" s="104"/>
      <c r="PN3527" s="104"/>
      <c r="PO3527" s="104"/>
      <c r="PP3527" s="104"/>
      <c r="PQ3527" s="104"/>
      <c r="PR3527" s="104"/>
      <c r="PS3527" s="104"/>
      <c r="PT3527" s="104"/>
      <c r="PU3527" s="104"/>
      <c r="PV3527" s="104"/>
      <c r="PW3527" s="104"/>
      <c r="PX3527" s="104"/>
      <c r="PY3527" s="104"/>
      <c r="PZ3527" s="104"/>
      <c r="QA3527" s="104"/>
      <c r="QB3527" s="104"/>
      <c r="QC3527" s="104"/>
      <c r="QD3527" s="104"/>
      <c r="QE3527" s="104"/>
      <c r="QF3527" s="104"/>
      <c r="QG3527" s="104"/>
      <c r="QH3527" s="104"/>
      <c r="QI3527" s="104"/>
      <c r="QJ3527" s="104"/>
      <c r="QK3527" s="104"/>
      <c r="QL3527" s="104"/>
      <c r="QM3527" s="104"/>
      <c r="QN3527" s="104"/>
      <c r="QO3527" s="104"/>
      <c r="QP3527" s="104"/>
      <c r="QQ3527" s="104"/>
      <c r="QR3527" s="104"/>
      <c r="QS3527" s="104"/>
      <c r="QT3527" s="104"/>
      <c r="QU3527" s="104"/>
      <c r="QV3527" s="104"/>
      <c r="QW3527" s="104"/>
      <c r="QX3527" s="104"/>
      <c r="QY3527" s="104"/>
      <c r="QZ3527" s="104"/>
      <c r="RA3527" s="104"/>
      <c r="RB3527" s="104"/>
      <c r="RC3527" s="104"/>
      <c r="RD3527" s="104"/>
      <c r="RE3527" s="104"/>
      <c r="RF3527" s="104"/>
      <c r="RG3527" s="104"/>
      <c r="RH3527" s="104"/>
      <c r="RI3527" s="104"/>
      <c r="RJ3527" s="104"/>
      <c r="RK3527" s="104"/>
      <c r="RL3527" s="104"/>
      <c r="RM3527" s="104"/>
      <c r="RN3527" s="104"/>
      <c r="RO3527" s="104"/>
      <c r="RP3527" s="104"/>
      <c r="RQ3527" s="104"/>
      <c r="RR3527" s="104"/>
      <c r="RS3527" s="104"/>
      <c r="RT3527" s="104"/>
      <c r="RU3527" s="104"/>
      <c r="RV3527" s="104"/>
      <c r="RW3527" s="104"/>
      <c r="RX3527" s="104"/>
      <c r="RY3527" s="104"/>
      <c r="RZ3527" s="104"/>
      <c r="SA3527" s="104"/>
      <c r="SB3527" s="104"/>
      <c r="SC3527" s="104"/>
      <c r="SD3527" s="104"/>
      <c r="SE3527" s="104"/>
      <c r="SF3527" s="104"/>
      <c r="SG3527" s="104"/>
      <c r="SH3527" s="104"/>
      <c r="SI3527" s="104"/>
      <c r="SJ3527" s="104"/>
      <c r="SK3527" s="104"/>
      <c r="SL3527" s="104"/>
      <c r="SM3527" s="104"/>
      <c r="SN3527" s="104"/>
      <c r="SO3527" s="104"/>
      <c r="SP3527" s="104"/>
      <c r="SQ3527" s="104"/>
      <c r="SR3527" s="104"/>
      <c r="SS3527" s="104"/>
      <c r="ST3527" s="104"/>
      <c r="SU3527" s="104"/>
      <c r="SV3527" s="104"/>
      <c r="SW3527" s="104"/>
      <c r="SX3527" s="104"/>
      <c r="SY3527" s="104"/>
      <c r="SZ3527" s="104"/>
      <c r="TA3527" s="104"/>
      <c r="TB3527" s="104"/>
      <c r="TC3527" s="104"/>
      <c r="TD3527" s="104"/>
      <c r="TE3527" s="104"/>
      <c r="TF3527" s="104"/>
      <c r="TG3527" s="104"/>
      <c r="TH3527" s="104"/>
      <c r="TI3527" s="104"/>
      <c r="TJ3527" s="104"/>
      <c r="TK3527" s="104"/>
      <c r="TL3527" s="104"/>
      <c r="TM3527" s="104"/>
      <c r="TN3527" s="104"/>
      <c r="TO3527" s="104"/>
      <c r="TP3527" s="104"/>
      <c r="TQ3527" s="104"/>
      <c r="TR3527" s="104"/>
      <c r="TS3527" s="104"/>
      <c r="TT3527" s="104"/>
      <c r="TU3527" s="104"/>
      <c r="TV3527" s="104"/>
      <c r="TW3527" s="104"/>
      <c r="TX3527" s="104"/>
      <c r="TY3527" s="104"/>
      <c r="TZ3527" s="104"/>
      <c r="UA3527" s="104"/>
      <c r="UB3527" s="104"/>
      <c r="UC3527" s="104"/>
      <c r="UD3527" s="104"/>
      <c r="UE3527" s="104"/>
      <c r="UF3527" s="104"/>
      <c r="UG3527" s="104"/>
      <c r="UH3527" s="104"/>
      <c r="UI3527" s="104"/>
      <c r="UJ3527" s="104"/>
      <c r="UK3527" s="104"/>
      <c r="UL3527" s="104"/>
      <c r="UM3527" s="104"/>
      <c r="UN3527" s="104"/>
      <c r="UO3527" s="104"/>
      <c r="UP3527" s="104"/>
      <c r="UQ3527" s="104"/>
      <c r="UR3527" s="104"/>
      <c r="US3527" s="104"/>
      <c r="UT3527" s="104"/>
      <c r="UU3527" s="104"/>
      <c r="UV3527" s="104"/>
      <c r="UW3527" s="104"/>
      <c r="UX3527" s="104"/>
      <c r="UY3527" s="104"/>
      <c r="UZ3527" s="104"/>
      <c r="VA3527" s="104"/>
      <c r="VB3527" s="104"/>
      <c r="VC3527" s="104"/>
      <c r="VD3527" s="104"/>
      <c r="VE3527" s="104"/>
      <c r="VF3527" s="104"/>
      <c r="VG3527" s="104"/>
      <c r="VH3527" s="104"/>
      <c r="VI3527" s="104"/>
      <c r="VJ3527" s="104"/>
      <c r="VK3527" s="104"/>
      <c r="VL3527" s="104"/>
      <c r="VM3527" s="104"/>
      <c r="VN3527" s="104"/>
      <c r="VO3527" s="104"/>
      <c r="VP3527" s="104"/>
      <c r="VQ3527" s="104"/>
      <c r="VR3527" s="104"/>
      <c r="VS3527" s="104"/>
      <c r="VT3527" s="104"/>
      <c r="VU3527" s="104"/>
      <c r="VV3527" s="104"/>
      <c r="VW3527" s="104"/>
      <c r="VX3527" s="104"/>
      <c r="VY3527" s="104"/>
      <c r="VZ3527" s="104"/>
      <c r="WA3527" s="104"/>
      <c r="WB3527" s="104"/>
      <c r="WC3527" s="104"/>
      <c r="WD3527" s="104"/>
      <c r="WE3527" s="104"/>
      <c r="WF3527" s="104"/>
      <c r="WG3527" s="104"/>
      <c r="WH3527" s="104"/>
      <c r="WI3527" s="104"/>
      <c r="WJ3527" s="104"/>
      <c r="WK3527" s="104"/>
      <c r="WL3527" s="104"/>
      <c r="WM3527" s="104"/>
      <c r="WN3527" s="104"/>
      <c r="WO3527" s="104"/>
      <c r="WP3527" s="104"/>
      <c r="WQ3527" s="104"/>
      <c r="WR3527" s="104"/>
      <c r="WS3527" s="104"/>
      <c r="WT3527" s="104"/>
      <c r="WU3527" s="104"/>
      <c r="WV3527" s="104"/>
      <c r="WW3527" s="104"/>
      <c r="WX3527" s="104"/>
      <c r="WY3527" s="104"/>
      <c r="WZ3527" s="104"/>
      <c r="XA3527" s="104"/>
      <c r="XB3527" s="104"/>
      <c r="XC3527" s="104"/>
      <c r="XD3527" s="104"/>
      <c r="XE3527" s="104"/>
      <c r="XF3527" s="104"/>
      <c r="XG3527" s="104"/>
      <c r="XH3527" s="104"/>
      <c r="XI3527" s="104"/>
      <c r="XJ3527" s="104"/>
      <c r="XK3527" s="104"/>
      <c r="XL3527" s="104"/>
      <c r="XM3527" s="104"/>
      <c r="XN3527" s="104"/>
      <c r="XO3527" s="104"/>
      <c r="XP3527" s="104"/>
      <c r="XQ3527" s="104"/>
      <c r="XR3527" s="104"/>
      <c r="XS3527" s="104"/>
      <c r="XT3527" s="104"/>
      <c r="XU3527" s="104"/>
      <c r="XV3527" s="104"/>
      <c r="XW3527" s="104"/>
      <c r="XX3527" s="104"/>
      <c r="XY3527" s="104"/>
      <c r="XZ3527" s="104"/>
      <c r="YA3527" s="104"/>
      <c r="YB3527" s="104"/>
      <c r="YC3527" s="104"/>
      <c r="YD3527" s="104"/>
      <c r="YE3527" s="104"/>
      <c r="YF3527" s="104"/>
      <c r="YG3527" s="104"/>
      <c r="YH3527" s="104"/>
      <c r="YI3527" s="104"/>
      <c r="YJ3527" s="104"/>
      <c r="YK3527" s="104"/>
      <c r="YL3527" s="104"/>
      <c r="YM3527" s="104"/>
      <c r="YN3527" s="104"/>
      <c r="YO3527" s="104"/>
      <c r="YP3527" s="104"/>
      <c r="YQ3527" s="104"/>
      <c r="YR3527" s="104"/>
      <c r="YS3527" s="104"/>
      <c r="YT3527" s="104"/>
      <c r="YU3527" s="104"/>
      <c r="YV3527" s="104"/>
      <c r="YW3527" s="104"/>
      <c r="YX3527" s="104"/>
      <c r="YY3527" s="104"/>
      <c r="YZ3527" s="104"/>
      <c r="ZA3527" s="104"/>
      <c r="ZB3527" s="104"/>
      <c r="ZC3527" s="104"/>
      <c r="ZD3527" s="104"/>
      <c r="ZE3527" s="104"/>
      <c r="ZF3527" s="104"/>
      <c r="ZG3527" s="104"/>
      <c r="ZH3527" s="104"/>
      <c r="ZI3527" s="104"/>
      <c r="ZJ3527" s="104"/>
      <c r="ZK3527" s="104"/>
      <c r="ZL3527" s="104"/>
      <c r="ZM3527" s="104"/>
      <c r="ZN3527" s="104"/>
      <c r="ZO3527" s="104"/>
      <c r="ZP3527" s="104"/>
      <c r="ZQ3527" s="104"/>
      <c r="ZR3527" s="104"/>
      <c r="ZS3527" s="104"/>
      <c r="ZT3527" s="104"/>
      <c r="ZU3527" s="104"/>
      <c r="ZV3527" s="104"/>
      <c r="ZW3527" s="104"/>
      <c r="ZX3527" s="104"/>
      <c r="ZY3527" s="104"/>
      <c r="ZZ3527" s="104"/>
      <c r="AAA3527" s="104"/>
      <c r="AAB3527" s="104"/>
      <c r="AAC3527" s="104"/>
      <c r="AAD3527" s="104"/>
      <c r="AAE3527" s="104"/>
      <c r="AAF3527" s="104"/>
      <c r="AAG3527" s="104"/>
      <c r="AAH3527" s="104"/>
      <c r="AAI3527" s="104"/>
      <c r="AAJ3527" s="104"/>
      <c r="AAK3527" s="104"/>
      <c r="AAL3527" s="104"/>
      <c r="AAM3527" s="104"/>
      <c r="AAN3527" s="104"/>
      <c r="AAO3527" s="104"/>
      <c r="AAP3527" s="104"/>
      <c r="AAQ3527" s="104"/>
      <c r="AAR3527" s="104"/>
      <c r="AAS3527" s="104"/>
      <c r="AAT3527" s="104"/>
      <c r="AAU3527" s="104"/>
      <c r="AAV3527" s="104"/>
      <c r="AAW3527" s="104"/>
      <c r="AAX3527" s="104"/>
      <c r="AAY3527" s="104"/>
      <c r="AAZ3527" s="104"/>
      <c r="ABA3527" s="104"/>
      <c r="ABB3527" s="104"/>
      <c r="ABC3527" s="104"/>
      <c r="ABD3527" s="104"/>
      <c r="ABE3527" s="104"/>
      <c r="ABF3527" s="104"/>
      <c r="ABG3527" s="104"/>
      <c r="ABH3527" s="104"/>
      <c r="ABI3527" s="104"/>
      <c r="ABJ3527" s="104"/>
      <c r="ABK3527" s="104"/>
      <c r="ABL3527" s="104"/>
      <c r="ABM3527" s="104"/>
      <c r="ABN3527" s="104"/>
      <c r="ABO3527" s="104"/>
      <c r="ABP3527" s="104"/>
      <c r="ABQ3527" s="104"/>
      <c r="ABR3527" s="104"/>
      <c r="ABS3527" s="104"/>
      <c r="ABT3527" s="104"/>
      <c r="ABU3527" s="104"/>
      <c r="ABV3527" s="104"/>
      <c r="ABW3527" s="104"/>
      <c r="ABX3527" s="104"/>
      <c r="ABY3527" s="104"/>
      <c r="ABZ3527" s="104"/>
      <c r="ACA3527" s="104"/>
      <c r="ACB3527" s="104"/>
      <c r="ACC3527" s="104"/>
      <c r="ACD3527" s="104"/>
      <c r="ACE3527" s="104"/>
      <c r="ACF3527" s="104"/>
      <c r="ACG3527" s="104"/>
      <c r="ACH3527" s="104"/>
      <c r="ACI3527" s="104"/>
      <c r="ACJ3527" s="104"/>
      <c r="ACK3527" s="104"/>
      <c r="ACL3527" s="104"/>
      <c r="ACM3527" s="104"/>
      <c r="ACN3527" s="104"/>
      <c r="ACO3527" s="104"/>
      <c r="ACP3527" s="104"/>
      <c r="ACQ3527" s="104"/>
      <c r="ACR3527" s="104"/>
      <c r="ACS3527" s="104"/>
      <c r="ACT3527" s="104"/>
      <c r="ACU3527" s="104"/>
      <c r="ACV3527" s="104"/>
      <c r="ACW3527" s="104"/>
      <c r="ACX3527" s="104"/>
      <c r="ACY3527" s="104"/>
      <c r="ACZ3527" s="104"/>
      <c r="ADA3527" s="104"/>
      <c r="ADB3527" s="104"/>
      <c r="ADC3527" s="104"/>
      <c r="ADD3527" s="104"/>
      <c r="ADE3527" s="104"/>
      <c r="ADF3527" s="104"/>
      <c r="ADG3527" s="104"/>
      <c r="ADH3527" s="104"/>
      <c r="ADI3527" s="104"/>
      <c r="ADJ3527" s="104"/>
      <c r="ADK3527" s="104"/>
      <c r="ADL3527" s="104"/>
      <c r="ADM3527" s="104"/>
      <c r="ADN3527" s="104"/>
      <c r="ADO3527" s="104"/>
      <c r="ADP3527" s="104"/>
      <c r="ADQ3527" s="104"/>
      <c r="ADR3527" s="104"/>
      <c r="ADS3527" s="104"/>
      <c r="ADT3527" s="104"/>
      <c r="ADU3527" s="104"/>
      <c r="ADV3527" s="104"/>
      <c r="ADW3527" s="104"/>
      <c r="ADX3527" s="104"/>
      <c r="ADY3527" s="104"/>
      <c r="ADZ3527" s="104"/>
      <c r="AEA3527" s="104"/>
      <c r="AEB3527" s="104"/>
      <c r="AEC3527" s="104"/>
      <c r="AED3527" s="104"/>
      <c r="AEE3527" s="104"/>
      <c r="AEF3527" s="104"/>
      <c r="AEG3527" s="104"/>
      <c r="AEH3527" s="104"/>
      <c r="AEI3527" s="104"/>
      <c r="AEJ3527" s="104"/>
      <c r="AEK3527" s="104"/>
      <c r="AEL3527" s="104"/>
      <c r="AEM3527" s="104"/>
      <c r="AEN3527" s="104"/>
      <c r="AEO3527" s="104"/>
      <c r="AEP3527" s="104"/>
      <c r="AEQ3527" s="104"/>
      <c r="AER3527" s="104"/>
      <c r="AES3527" s="104"/>
      <c r="AET3527" s="104"/>
      <c r="AEU3527" s="104"/>
      <c r="AEV3527" s="104"/>
      <c r="AEW3527" s="104"/>
      <c r="AEX3527" s="104"/>
      <c r="AEY3527" s="104"/>
      <c r="AEZ3527" s="104"/>
      <c r="AFA3527" s="104"/>
      <c r="AFB3527" s="104"/>
      <c r="AFC3527" s="104"/>
      <c r="AFD3527" s="104"/>
      <c r="AFE3527" s="104"/>
      <c r="AFF3527" s="104"/>
      <c r="AFG3527" s="104"/>
      <c r="AFH3527" s="104"/>
      <c r="AFI3527" s="104"/>
      <c r="AFJ3527" s="104"/>
      <c r="AFK3527" s="104"/>
      <c r="AFL3527" s="104"/>
      <c r="AFM3527" s="104"/>
      <c r="AFN3527" s="104"/>
      <c r="AFO3527" s="104"/>
      <c r="AFP3527" s="104"/>
      <c r="AFQ3527" s="104"/>
      <c r="AFR3527" s="104"/>
      <c r="AFS3527" s="104"/>
      <c r="AFT3527" s="104"/>
      <c r="AFU3527" s="104"/>
      <c r="AFV3527" s="104"/>
      <c r="AFW3527" s="104"/>
      <c r="AFX3527" s="104"/>
      <c r="AFY3527" s="104"/>
      <c r="AFZ3527" s="104"/>
      <c r="AGA3527" s="104"/>
      <c r="AGB3527" s="104"/>
      <c r="AGC3527" s="104"/>
      <c r="AGD3527" s="104"/>
      <c r="AGE3527" s="104"/>
      <c r="AGF3527" s="104"/>
      <c r="AGG3527" s="104"/>
      <c r="AGH3527" s="104"/>
      <c r="AGI3527" s="104"/>
      <c r="AGJ3527" s="104"/>
      <c r="AGK3527" s="104"/>
      <c r="AGL3527" s="104"/>
      <c r="AGM3527" s="104"/>
      <c r="AGN3527" s="104"/>
      <c r="AGO3527" s="104"/>
      <c r="AGP3527" s="104"/>
      <c r="AGQ3527" s="104"/>
      <c r="AGR3527" s="104"/>
      <c r="AGS3527" s="104"/>
      <c r="AGT3527" s="104"/>
      <c r="AGU3527" s="104"/>
      <c r="AGV3527" s="104"/>
      <c r="AGW3527" s="104"/>
      <c r="AGX3527" s="104"/>
      <c r="AGY3527" s="104"/>
      <c r="AGZ3527" s="104"/>
      <c r="AHA3527" s="104"/>
      <c r="AHB3527" s="104"/>
      <c r="AHC3527" s="104"/>
      <c r="AHD3527" s="104"/>
      <c r="AHE3527" s="104"/>
      <c r="AHF3527" s="104"/>
      <c r="AHG3527" s="104"/>
      <c r="AHH3527" s="104"/>
      <c r="AHI3527" s="104"/>
      <c r="AHJ3527" s="104"/>
      <c r="AHK3527" s="104"/>
      <c r="AHL3527" s="104"/>
      <c r="AHM3527" s="104"/>
      <c r="AHN3527" s="104"/>
      <c r="AHO3527" s="104"/>
      <c r="AHP3527" s="104"/>
      <c r="AHQ3527" s="104"/>
      <c r="AHR3527" s="104"/>
      <c r="AHS3527" s="104"/>
      <c r="AHT3527" s="104"/>
      <c r="AHU3527" s="104"/>
      <c r="AHV3527" s="104"/>
      <c r="AHW3527" s="104"/>
      <c r="AHX3527" s="104"/>
      <c r="AHY3527" s="104"/>
      <c r="AHZ3527" s="104"/>
      <c r="AIA3527" s="104"/>
      <c r="AIB3527" s="104"/>
      <c r="AIC3527" s="104"/>
      <c r="AID3527" s="104"/>
      <c r="AIE3527" s="104"/>
      <c r="AIF3527" s="104"/>
      <c r="AIG3527" s="104"/>
      <c r="AIH3527" s="104"/>
      <c r="AII3527" s="104"/>
      <c r="AIJ3527" s="104"/>
      <c r="AIK3527" s="104"/>
      <c r="AIL3527" s="104"/>
      <c r="AIM3527" s="104"/>
      <c r="AIN3527" s="104"/>
      <c r="AIO3527" s="104"/>
      <c r="AIP3527" s="104"/>
      <c r="AIQ3527" s="104"/>
      <c r="AIR3527" s="104"/>
      <c r="AIS3527" s="104"/>
      <c r="AIT3527" s="104"/>
      <c r="AIU3527" s="104"/>
      <c r="AIV3527" s="104"/>
      <c r="AIW3527" s="104"/>
      <c r="AIX3527" s="104"/>
      <c r="AIY3527" s="104"/>
      <c r="AIZ3527" s="104"/>
      <c r="AJA3527" s="104"/>
      <c r="AJB3527" s="104"/>
      <c r="AJC3527" s="104"/>
      <c r="AJD3527" s="104"/>
      <c r="AJE3527" s="104"/>
      <c r="AJF3527" s="104"/>
      <c r="AJG3527" s="104"/>
      <c r="AJH3527" s="104"/>
      <c r="AJI3527" s="104"/>
      <c r="AJJ3527" s="104"/>
      <c r="AJK3527" s="104"/>
      <c r="AJL3527" s="104"/>
      <c r="AJM3527" s="104"/>
      <c r="AJN3527" s="104"/>
      <c r="AJO3527" s="104"/>
      <c r="AJP3527" s="104"/>
      <c r="AJQ3527" s="104"/>
      <c r="AJR3527" s="104"/>
      <c r="AJS3527" s="104"/>
      <c r="AJT3527" s="104"/>
      <c r="AJU3527" s="104"/>
      <c r="AJV3527" s="104"/>
      <c r="AJW3527" s="104"/>
      <c r="AJX3527" s="104"/>
      <c r="AJY3527" s="104"/>
      <c r="AJZ3527" s="104"/>
      <c r="AKA3527" s="104"/>
      <c r="AKB3527" s="104"/>
      <c r="AKC3527" s="104"/>
      <c r="AKD3527" s="104"/>
      <c r="AKE3527" s="104"/>
      <c r="AKF3527" s="104"/>
      <c r="AKG3527" s="104"/>
      <c r="AKH3527" s="104"/>
      <c r="AKI3527" s="104"/>
      <c r="AKJ3527" s="104"/>
      <c r="AKK3527" s="104"/>
      <c r="AKL3527" s="104"/>
      <c r="AKM3527" s="104"/>
      <c r="AKN3527" s="104"/>
      <c r="AKO3527" s="104"/>
      <c r="AKP3527" s="104"/>
      <c r="AKQ3527" s="104"/>
      <c r="AKR3527" s="104"/>
      <c r="AKS3527" s="104"/>
      <c r="AKT3527" s="104"/>
      <c r="AKU3527" s="104"/>
      <c r="AKV3527" s="104"/>
      <c r="AKW3527" s="104"/>
      <c r="AKX3527" s="104"/>
      <c r="AKY3527" s="104"/>
      <c r="AKZ3527" s="104"/>
      <c r="ALA3527" s="104"/>
      <c r="ALB3527" s="104"/>
      <c r="ALC3527" s="104"/>
      <c r="ALD3527" s="104"/>
      <c r="ALE3527" s="104"/>
      <c r="ALF3527" s="104"/>
      <c r="ALG3527" s="104"/>
      <c r="ALH3527" s="104"/>
      <c r="ALI3527" s="104"/>
      <c r="ALJ3527" s="104"/>
      <c r="ALK3527" s="104"/>
      <c r="ALL3527" s="104"/>
      <c r="ALM3527" s="104"/>
      <c r="ALN3527" s="104"/>
      <c r="ALO3527" s="104"/>
      <c r="ALP3527" s="104"/>
      <c r="ALQ3527" s="104"/>
      <c r="ALR3527" s="104"/>
      <c r="ALS3527" s="104"/>
      <c r="ALT3527" s="104"/>
      <c r="ALU3527" s="104"/>
      <c r="ALV3527" s="104"/>
      <c r="ALW3527" s="104"/>
      <c r="ALX3527" s="104"/>
      <c r="ALY3527" s="104"/>
      <c r="ALZ3527" s="104"/>
      <c r="AMA3527" s="104"/>
      <c r="AMB3527" s="104"/>
      <c r="AMC3527" s="104"/>
      <c r="AMD3527" s="104"/>
      <c r="AME3527" s="104"/>
      <c r="AMF3527" s="104"/>
      <c r="AMG3527" s="104"/>
      <c r="AMH3527" s="104"/>
      <c r="AMI3527" s="104"/>
      <c r="AMJ3527" s="104"/>
      <c r="AMK3527" s="104"/>
      <c r="AML3527" s="104"/>
      <c r="AMM3527" s="104"/>
      <c r="AMN3527" s="104"/>
      <c r="AMO3527" s="104"/>
    </row>
    <row r="3528" spans="1:1029" s="88" customFormat="1" x14ac:dyDescent="0.35">
      <c r="A3528" s="21">
        <v>10141103</v>
      </c>
      <c r="B3528" s="115" t="s">
        <v>496</v>
      </c>
      <c r="C3528" s="115" t="s">
        <v>495</v>
      </c>
      <c r="D3528" s="21"/>
      <c r="E3528" s="114" t="str">
        <f t="shared" si="661"/>
        <v xml:space="preserve">TRANSFORMADOR AUXILIAR MARCA:ABB MACOMIA </v>
      </c>
      <c r="F3528" s="21"/>
      <c r="G3528" s="21" t="s">
        <v>232</v>
      </c>
      <c r="H3528" s="21" t="s">
        <v>232</v>
      </c>
      <c r="I3528" s="21" t="s">
        <v>232</v>
      </c>
      <c r="J3528" s="21"/>
      <c r="K3528" s="57" t="s">
        <v>231</v>
      </c>
      <c r="L3528" s="57" t="s">
        <v>230</v>
      </c>
      <c r="M3528" s="61">
        <v>250</v>
      </c>
      <c r="N3528" s="21">
        <v>33</v>
      </c>
      <c r="O3528" s="21" t="s">
        <v>581</v>
      </c>
      <c r="P3528" s="21">
        <v>3</v>
      </c>
      <c r="Q3528" s="21">
        <v>2010</v>
      </c>
      <c r="R3528" s="21" t="s">
        <v>15</v>
      </c>
      <c r="S3528" s="21" t="s">
        <v>580</v>
      </c>
      <c r="T3528" s="116">
        <v>991</v>
      </c>
      <c r="U3528" s="137">
        <v>45</v>
      </c>
      <c r="V3528" s="113">
        <f t="shared" si="662"/>
        <v>844.55222222222221</v>
      </c>
      <c r="W3528" s="113">
        <f t="shared" si="663"/>
        <v>146.44777777777779</v>
      </c>
      <c r="X3528" s="112">
        <f t="shared" si="664"/>
        <v>146447.77777777778</v>
      </c>
      <c r="Y3528" s="111"/>
      <c r="Z3528" s="110">
        <f t="shared" si="660"/>
        <v>38</v>
      </c>
      <c r="AA3528" s="109">
        <f t="shared" si="665"/>
        <v>49.550000000000004</v>
      </c>
      <c r="AB3528" s="109">
        <f t="shared" si="666"/>
        <v>49550.000000000007</v>
      </c>
      <c r="AC3528" s="108">
        <f t="shared" si="667"/>
        <v>941.45</v>
      </c>
      <c r="AD3528" s="107">
        <f t="shared" si="668"/>
        <v>2.2222222222222223E-2</v>
      </c>
      <c r="AE3528" s="106">
        <f t="shared" si="669"/>
        <v>20.921111111111113</v>
      </c>
      <c r="AF3528" s="105">
        <f t="shared" si="670"/>
        <v>167.3688888888889</v>
      </c>
      <c r="AG3528" s="105">
        <f t="shared" si="671"/>
        <v>823.63111111111107</v>
      </c>
      <c r="AH3528" s="104"/>
      <c r="AI3528" s="104"/>
      <c r="AJ3528" s="104"/>
      <c r="AK3528" s="104"/>
      <c r="AL3528" s="104"/>
      <c r="AM3528" s="104"/>
      <c r="AN3528" s="104"/>
      <c r="AO3528" s="104"/>
      <c r="AP3528" s="104"/>
      <c r="AQ3528" s="104"/>
      <c r="AR3528" s="104"/>
      <c r="AS3528" s="104"/>
      <c r="AT3528" s="104"/>
      <c r="AU3528" s="104"/>
      <c r="AV3528" s="104"/>
      <c r="AW3528" s="104"/>
      <c r="AX3528" s="104"/>
      <c r="AY3528" s="104"/>
      <c r="AZ3528" s="104"/>
      <c r="BA3528" s="104"/>
      <c r="BB3528" s="104"/>
      <c r="BC3528" s="104"/>
      <c r="BD3528" s="104"/>
      <c r="BE3528" s="104"/>
      <c r="BF3528" s="104"/>
      <c r="BG3528" s="104"/>
      <c r="BH3528" s="104"/>
      <c r="BI3528" s="104"/>
      <c r="BJ3528" s="104"/>
      <c r="BK3528" s="104"/>
      <c r="BL3528" s="104"/>
      <c r="BM3528" s="104"/>
      <c r="BN3528" s="104"/>
      <c r="BO3528" s="104"/>
      <c r="BP3528" s="104"/>
      <c r="BQ3528" s="104"/>
      <c r="BR3528" s="104"/>
      <c r="BS3528" s="104"/>
      <c r="BT3528" s="104"/>
      <c r="BU3528" s="104"/>
      <c r="BV3528" s="104"/>
      <c r="BW3528" s="104"/>
      <c r="BX3528" s="104"/>
      <c r="BY3528" s="104"/>
      <c r="BZ3528" s="104"/>
      <c r="CA3528" s="104"/>
      <c r="CB3528" s="104"/>
      <c r="CC3528" s="104"/>
      <c r="CD3528" s="104"/>
      <c r="CE3528" s="104"/>
      <c r="CF3528" s="104"/>
      <c r="CG3528" s="104"/>
      <c r="CH3528" s="104"/>
      <c r="CI3528" s="104"/>
      <c r="CJ3528" s="104"/>
      <c r="CK3528" s="104"/>
      <c r="CL3528" s="104"/>
      <c r="CM3528" s="104"/>
      <c r="CN3528" s="104"/>
      <c r="CO3528" s="104"/>
      <c r="CP3528" s="104"/>
      <c r="CQ3528" s="104"/>
      <c r="CR3528" s="104"/>
      <c r="CS3528" s="104"/>
      <c r="CT3528" s="104"/>
      <c r="CU3528" s="104"/>
      <c r="CV3528" s="104"/>
      <c r="CW3528" s="104"/>
      <c r="CX3528" s="104"/>
      <c r="CY3528" s="104"/>
      <c r="CZ3528" s="104"/>
      <c r="DA3528" s="104"/>
      <c r="DB3528" s="104"/>
      <c r="DC3528" s="104"/>
      <c r="DD3528" s="104"/>
      <c r="DE3528" s="104"/>
      <c r="DF3528" s="104"/>
      <c r="DG3528" s="104"/>
      <c r="DH3528" s="104"/>
      <c r="DI3528" s="104"/>
      <c r="DJ3528" s="104"/>
      <c r="DK3528" s="104"/>
      <c r="DL3528" s="104"/>
      <c r="DM3528" s="104"/>
      <c r="DN3528" s="104"/>
      <c r="DO3528" s="104"/>
      <c r="DP3528" s="104"/>
      <c r="DQ3528" s="104"/>
      <c r="DR3528" s="104"/>
      <c r="DS3528" s="104"/>
      <c r="DT3528" s="104"/>
      <c r="DU3528" s="104"/>
      <c r="DV3528" s="104"/>
      <c r="DW3528" s="104"/>
      <c r="DX3528" s="104"/>
      <c r="DY3528" s="104"/>
      <c r="DZ3528" s="104"/>
      <c r="EA3528" s="104"/>
      <c r="EB3528" s="104"/>
      <c r="EC3528" s="104"/>
      <c r="ED3528" s="104"/>
      <c r="EE3528" s="104"/>
      <c r="EF3528" s="104"/>
      <c r="EG3528" s="104"/>
      <c r="EH3528" s="104"/>
      <c r="EI3528" s="104"/>
      <c r="EJ3528" s="104"/>
      <c r="EK3528" s="104"/>
      <c r="EL3528" s="104"/>
      <c r="EM3528" s="104"/>
      <c r="EN3528" s="104"/>
      <c r="EO3528" s="104"/>
      <c r="EP3528" s="104"/>
      <c r="EQ3528" s="104"/>
      <c r="ER3528" s="104"/>
      <c r="ES3528" s="104"/>
      <c r="ET3528" s="104"/>
      <c r="EU3528" s="104"/>
      <c r="EV3528" s="104"/>
      <c r="EW3528" s="104"/>
      <c r="EX3528" s="104"/>
      <c r="EY3528" s="104"/>
      <c r="EZ3528" s="104"/>
      <c r="FA3528" s="104"/>
      <c r="FB3528" s="104"/>
      <c r="FC3528" s="104"/>
      <c r="FD3528" s="104"/>
      <c r="FE3528" s="104"/>
      <c r="FF3528" s="104"/>
      <c r="FG3528" s="104"/>
      <c r="FH3528" s="104"/>
      <c r="FI3528" s="104"/>
      <c r="FJ3528" s="104"/>
      <c r="FK3528" s="104"/>
      <c r="FL3528" s="104"/>
      <c r="FM3528" s="104"/>
      <c r="FN3528" s="104"/>
      <c r="FO3528" s="104"/>
      <c r="FP3528" s="104"/>
      <c r="FQ3528" s="104"/>
      <c r="FR3528" s="104"/>
      <c r="FS3528" s="104"/>
      <c r="FT3528" s="104"/>
      <c r="FU3528" s="104"/>
      <c r="FV3528" s="104"/>
      <c r="FW3528" s="104"/>
      <c r="FX3528" s="104"/>
      <c r="FY3528" s="104"/>
      <c r="FZ3528" s="104"/>
      <c r="GA3528" s="104"/>
      <c r="GB3528" s="104"/>
      <c r="GC3528" s="104"/>
      <c r="GD3528" s="104"/>
      <c r="GE3528" s="104"/>
      <c r="GF3528" s="104"/>
      <c r="GG3528" s="104"/>
      <c r="GH3528" s="104"/>
      <c r="GI3528" s="104"/>
      <c r="GJ3528" s="104"/>
      <c r="GK3528" s="104"/>
      <c r="GL3528" s="104"/>
      <c r="GM3528" s="104"/>
      <c r="GN3528" s="104"/>
      <c r="GO3528" s="104"/>
      <c r="GP3528" s="104"/>
      <c r="GQ3528" s="104"/>
      <c r="GR3528" s="104"/>
      <c r="GS3528" s="104"/>
      <c r="GT3528" s="104"/>
      <c r="GU3528" s="104"/>
      <c r="GV3528" s="104"/>
      <c r="GW3528" s="104"/>
      <c r="GX3528" s="104"/>
      <c r="GY3528" s="104"/>
      <c r="GZ3528" s="104"/>
      <c r="HA3528" s="104"/>
      <c r="HB3528" s="104"/>
      <c r="HC3528" s="104"/>
      <c r="HD3528" s="104"/>
      <c r="HE3528" s="104"/>
      <c r="HF3528" s="104"/>
      <c r="HG3528" s="104"/>
      <c r="HH3528" s="104"/>
      <c r="HI3528" s="104"/>
      <c r="HJ3528" s="104"/>
      <c r="HK3528" s="104"/>
      <c r="HL3528" s="104"/>
      <c r="HM3528" s="104"/>
      <c r="HN3528" s="104"/>
      <c r="HO3528" s="104"/>
      <c r="HP3528" s="104"/>
      <c r="HQ3528" s="104"/>
      <c r="HR3528" s="104"/>
      <c r="HS3528" s="104"/>
      <c r="HT3528" s="104"/>
      <c r="HU3528" s="104"/>
      <c r="HV3528" s="104"/>
      <c r="HW3528" s="104"/>
      <c r="HX3528" s="104"/>
      <c r="HY3528" s="104"/>
      <c r="HZ3528" s="104"/>
      <c r="IA3528" s="104"/>
      <c r="IB3528" s="104"/>
      <c r="IC3528" s="104"/>
      <c r="ID3528" s="104"/>
      <c r="IE3528" s="104"/>
      <c r="IF3528" s="104"/>
      <c r="IG3528" s="104"/>
      <c r="IH3528" s="104"/>
      <c r="II3528" s="104"/>
      <c r="IJ3528" s="104"/>
      <c r="IK3528" s="104"/>
      <c r="IL3528" s="104"/>
      <c r="IM3528" s="104"/>
      <c r="IN3528" s="104"/>
      <c r="IO3528" s="104"/>
      <c r="IP3528" s="104"/>
      <c r="IQ3528" s="104"/>
      <c r="IR3528" s="104"/>
      <c r="IS3528" s="104"/>
      <c r="IT3528" s="104"/>
      <c r="IU3528" s="104"/>
      <c r="IV3528" s="104"/>
      <c r="IW3528" s="104"/>
      <c r="IX3528" s="104"/>
      <c r="IY3528" s="104"/>
      <c r="IZ3528" s="104"/>
      <c r="JA3528" s="104"/>
      <c r="JB3528" s="104"/>
      <c r="JC3528" s="104"/>
      <c r="JD3528" s="104"/>
      <c r="JE3528" s="104"/>
      <c r="JF3528" s="104"/>
      <c r="JG3528" s="104"/>
      <c r="JH3528" s="104"/>
      <c r="JI3528" s="104"/>
      <c r="JJ3528" s="104"/>
      <c r="JK3528" s="104"/>
      <c r="JL3528" s="104"/>
      <c r="JM3528" s="104"/>
      <c r="JN3528" s="104"/>
      <c r="JO3528" s="104"/>
      <c r="JP3528" s="104"/>
      <c r="JQ3528" s="104"/>
      <c r="JR3528" s="104"/>
      <c r="JS3528" s="104"/>
      <c r="JT3528" s="104"/>
      <c r="JU3528" s="104"/>
      <c r="JV3528" s="104"/>
      <c r="JW3528" s="104"/>
      <c r="JX3528" s="104"/>
      <c r="JY3528" s="104"/>
      <c r="JZ3528" s="104"/>
      <c r="KA3528" s="104"/>
      <c r="KB3528" s="104"/>
      <c r="KC3528" s="104"/>
      <c r="KD3528" s="104"/>
      <c r="KE3528" s="104"/>
      <c r="KF3528" s="104"/>
      <c r="KG3528" s="104"/>
      <c r="KH3528" s="104"/>
      <c r="KI3528" s="104"/>
      <c r="KJ3528" s="104"/>
      <c r="KK3528" s="104"/>
      <c r="KL3528" s="104"/>
      <c r="KM3528" s="104"/>
      <c r="KN3528" s="104"/>
      <c r="KO3528" s="104"/>
      <c r="KP3528" s="104"/>
      <c r="KQ3528" s="104"/>
      <c r="KR3528" s="104"/>
      <c r="KS3528" s="104"/>
      <c r="KT3528" s="104"/>
      <c r="KU3528" s="104"/>
      <c r="KV3528" s="104"/>
      <c r="KW3528" s="104"/>
      <c r="KX3528" s="104"/>
      <c r="KY3528" s="104"/>
      <c r="KZ3528" s="104"/>
      <c r="LA3528" s="104"/>
      <c r="LB3528" s="104"/>
      <c r="LC3528" s="104"/>
      <c r="LD3528" s="104"/>
      <c r="LE3528" s="104"/>
      <c r="LF3528" s="104"/>
      <c r="LG3528" s="104"/>
      <c r="LH3528" s="104"/>
      <c r="LI3528" s="104"/>
      <c r="LJ3528" s="104"/>
      <c r="LK3528" s="104"/>
      <c r="LL3528" s="104"/>
      <c r="LM3528" s="104"/>
      <c r="LN3528" s="104"/>
      <c r="LO3528" s="104"/>
      <c r="LP3528" s="104"/>
      <c r="LQ3528" s="104"/>
      <c r="LR3528" s="104"/>
      <c r="LS3528" s="104"/>
      <c r="LT3528" s="104"/>
      <c r="LU3528" s="104"/>
      <c r="LV3528" s="104"/>
      <c r="LW3528" s="104"/>
      <c r="LX3528" s="104"/>
      <c r="LY3528" s="104"/>
      <c r="LZ3528" s="104"/>
      <c r="MA3528" s="104"/>
      <c r="MB3528" s="104"/>
      <c r="MC3528" s="104"/>
      <c r="MD3528" s="104"/>
      <c r="ME3528" s="104"/>
      <c r="MF3528" s="104"/>
      <c r="MG3528" s="104"/>
      <c r="MH3528" s="104"/>
      <c r="MI3528" s="104"/>
      <c r="MJ3528" s="104"/>
      <c r="MK3528" s="104"/>
      <c r="ML3528" s="104"/>
      <c r="MM3528" s="104"/>
      <c r="MN3528" s="104"/>
      <c r="MO3528" s="104"/>
      <c r="MP3528" s="104"/>
      <c r="MQ3528" s="104"/>
      <c r="MR3528" s="104"/>
      <c r="MS3528" s="104"/>
      <c r="MT3528" s="104"/>
      <c r="MU3528" s="104"/>
      <c r="MV3528" s="104"/>
      <c r="MW3528" s="104"/>
      <c r="MX3528" s="104"/>
      <c r="MY3528" s="104"/>
      <c r="MZ3528" s="104"/>
      <c r="NA3528" s="104"/>
      <c r="NB3528" s="104"/>
      <c r="NC3528" s="104"/>
      <c r="ND3528" s="104"/>
      <c r="NE3528" s="104"/>
      <c r="NF3528" s="104"/>
      <c r="NG3528" s="104"/>
      <c r="NH3528" s="104"/>
      <c r="NI3528" s="104"/>
      <c r="NJ3528" s="104"/>
      <c r="NK3528" s="104"/>
      <c r="NL3528" s="104"/>
      <c r="NM3528" s="104"/>
      <c r="NN3528" s="104"/>
      <c r="NO3528" s="104"/>
      <c r="NP3528" s="104"/>
      <c r="NQ3528" s="104"/>
      <c r="NR3528" s="104"/>
      <c r="NS3528" s="104"/>
      <c r="NT3528" s="104"/>
      <c r="NU3528" s="104"/>
      <c r="NV3528" s="104"/>
      <c r="NW3528" s="104"/>
      <c r="NX3528" s="104"/>
      <c r="NY3528" s="104"/>
      <c r="NZ3528" s="104"/>
      <c r="OA3528" s="104"/>
      <c r="OB3528" s="104"/>
      <c r="OC3528" s="104"/>
      <c r="OD3528" s="104"/>
      <c r="OE3528" s="104"/>
      <c r="OF3528" s="104"/>
      <c r="OG3528" s="104"/>
      <c r="OH3528" s="104"/>
      <c r="OI3528" s="104"/>
      <c r="OJ3528" s="104"/>
      <c r="OK3528" s="104"/>
      <c r="OL3528" s="104"/>
      <c r="OM3528" s="104"/>
      <c r="ON3528" s="104"/>
      <c r="OO3528" s="104"/>
      <c r="OP3528" s="104"/>
      <c r="OQ3528" s="104"/>
      <c r="OR3528" s="104"/>
      <c r="OS3528" s="104"/>
      <c r="OT3528" s="104"/>
      <c r="OU3528" s="104"/>
      <c r="OV3528" s="104"/>
      <c r="OW3528" s="104"/>
      <c r="OX3528" s="104"/>
      <c r="OY3528" s="104"/>
      <c r="OZ3528" s="104"/>
      <c r="PA3528" s="104"/>
      <c r="PB3528" s="104"/>
      <c r="PC3528" s="104"/>
      <c r="PD3528" s="104"/>
      <c r="PE3528" s="104"/>
      <c r="PF3528" s="104"/>
      <c r="PG3528" s="104"/>
      <c r="PH3528" s="104"/>
      <c r="PI3528" s="104"/>
      <c r="PJ3528" s="104"/>
      <c r="PK3528" s="104"/>
      <c r="PL3528" s="104"/>
      <c r="PM3528" s="104"/>
      <c r="PN3528" s="104"/>
      <c r="PO3528" s="104"/>
      <c r="PP3528" s="104"/>
      <c r="PQ3528" s="104"/>
      <c r="PR3528" s="104"/>
      <c r="PS3528" s="104"/>
      <c r="PT3528" s="104"/>
      <c r="PU3528" s="104"/>
      <c r="PV3528" s="104"/>
      <c r="PW3528" s="104"/>
      <c r="PX3528" s="104"/>
      <c r="PY3528" s="104"/>
      <c r="PZ3528" s="104"/>
      <c r="QA3528" s="104"/>
      <c r="QB3528" s="104"/>
      <c r="QC3528" s="104"/>
      <c r="QD3528" s="104"/>
      <c r="QE3528" s="104"/>
      <c r="QF3528" s="104"/>
      <c r="QG3528" s="104"/>
      <c r="QH3528" s="104"/>
      <c r="QI3528" s="104"/>
      <c r="QJ3528" s="104"/>
      <c r="QK3528" s="104"/>
      <c r="QL3528" s="104"/>
      <c r="QM3528" s="104"/>
      <c r="QN3528" s="104"/>
      <c r="QO3528" s="104"/>
      <c r="QP3528" s="104"/>
      <c r="QQ3528" s="104"/>
      <c r="QR3528" s="104"/>
      <c r="QS3528" s="104"/>
      <c r="QT3528" s="104"/>
      <c r="QU3528" s="104"/>
      <c r="QV3528" s="104"/>
      <c r="QW3528" s="104"/>
      <c r="QX3528" s="104"/>
      <c r="QY3528" s="104"/>
      <c r="QZ3528" s="104"/>
      <c r="RA3528" s="104"/>
      <c r="RB3528" s="104"/>
      <c r="RC3528" s="104"/>
      <c r="RD3528" s="104"/>
      <c r="RE3528" s="104"/>
      <c r="RF3528" s="104"/>
      <c r="RG3528" s="104"/>
      <c r="RH3528" s="104"/>
      <c r="RI3528" s="104"/>
      <c r="RJ3528" s="104"/>
      <c r="RK3528" s="104"/>
      <c r="RL3528" s="104"/>
      <c r="RM3528" s="104"/>
      <c r="RN3528" s="104"/>
      <c r="RO3528" s="104"/>
      <c r="RP3528" s="104"/>
      <c r="RQ3528" s="104"/>
      <c r="RR3528" s="104"/>
      <c r="RS3528" s="104"/>
      <c r="RT3528" s="104"/>
      <c r="RU3528" s="104"/>
      <c r="RV3528" s="104"/>
      <c r="RW3528" s="104"/>
      <c r="RX3528" s="104"/>
      <c r="RY3528" s="104"/>
      <c r="RZ3528" s="104"/>
      <c r="SA3528" s="104"/>
      <c r="SB3528" s="104"/>
      <c r="SC3528" s="104"/>
      <c r="SD3528" s="104"/>
      <c r="SE3528" s="104"/>
      <c r="SF3528" s="104"/>
      <c r="SG3528" s="104"/>
      <c r="SH3528" s="104"/>
      <c r="SI3528" s="104"/>
      <c r="SJ3528" s="104"/>
      <c r="SK3528" s="104"/>
      <c r="SL3528" s="104"/>
      <c r="SM3528" s="104"/>
      <c r="SN3528" s="104"/>
      <c r="SO3528" s="104"/>
      <c r="SP3528" s="104"/>
      <c r="SQ3528" s="104"/>
      <c r="SR3528" s="104"/>
      <c r="SS3528" s="104"/>
      <c r="ST3528" s="104"/>
      <c r="SU3528" s="104"/>
      <c r="SV3528" s="104"/>
      <c r="SW3528" s="104"/>
      <c r="SX3528" s="104"/>
      <c r="SY3528" s="104"/>
      <c r="SZ3528" s="104"/>
      <c r="TA3528" s="104"/>
      <c r="TB3528" s="104"/>
      <c r="TC3528" s="104"/>
      <c r="TD3528" s="104"/>
      <c r="TE3528" s="104"/>
      <c r="TF3528" s="104"/>
      <c r="TG3528" s="104"/>
      <c r="TH3528" s="104"/>
      <c r="TI3528" s="104"/>
      <c r="TJ3528" s="104"/>
      <c r="TK3528" s="104"/>
      <c r="TL3528" s="104"/>
      <c r="TM3528" s="104"/>
      <c r="TN3528" s="104"/>
      <c r="TO3528" s="104"/>
      <c r="TP3528" s="104"/>
      <c r="TQ3528" s="104"/>
      <c r="TR3528" s="104"/>
      <c r="TS3528" s="104"/>
      <c r="TT3528" s="104"/>
      <c r="TU3528" s="104"/>
      <c r="TV3528" s="104"/>
      <c r="TW3528" s="104"/>
      <c r="TX3528" s="104"/>
      <c r="TY3528" s="104"/>
      <c r="TZ3528" s="104"/>
      <c r="UA3528" s="104"/>
      <c r="UB3528" s="104"/>
      <c r="UC3528" s="104"/>
      <c r="UD3528" s="104"/>
      <c r="UE3528" s="104"/>
      <c r="UF3528" s="104"/>
      <c r="UG3528" s="104"/>
      <c r="UH3528" s="104"/>
      <c r="UI3528" s="104"/>
      <c r="UJ3528" s="104"/>
      <c r="UK3528" s="104"/>
      <c r="UL3528" s="104"/>
      <c r="UM3528" s="104"/>
      <c r="UN3528" s="104"/>
      <c r="UO3528" s="104"/>
      <c r="UP3528" s="104"/>
      <c r="UQ3528" s="104"/>
      <c r="UR3528" s="104"/>
      <c r="US3528" s="104"/>
      <c r="UT3528" s="104"/>
      <c r="UU3528" s="104"/>
      <c r="UV3528" s="104"/>
      <c r="UW3528" s="104"/>
      <c r="UX3528" s="104"/>
      <c r="UY3528" s="104"/>
      <c r="UZ3528" s="104"/>
      <c r="VA3528" s="104"/>
      <c r="VB3528" s="104"/>
      <c r="VC3528" s="104"/>
      <c r="VD3528" s="104"/>
      <c r="VE3528" s="104"/>
      <c r="VF3528" s="104"/>
      <c r="VG3528" s="104"/>
      <c r="VH3528" s="104"/>
      <c r="VI3528" s="104"/>
      <c r="VJ3528" s="104"/>
      <c r="VK3528" s="104"/>
      <c r="VL3528" s="104"/>
      <c r="VM3528" s="104"/>
      <c r="VN3528" s="104"/>
      <c r="VO3528" s="104"/>
      <c r="VP3528" s="104"/>
      <c r="VQ3528" s="104"/>
      <c r="VR3528" s="104"/>
      <c r="VS3528" s="104"/>
      <c r="VT3528" s="104"/>
      <c r="VU3528" s="104"/>
      <c r="VV3528" s="104"/>
      <c r="VW3528" s="104"/>
      <c r="VX3528" s="104"/>
      <c r="VY3528" s="104"/>
      <c r="VZ3528" s="104"/>
      <c r="WA3528" s="104"/>
      <c r="WB3528" s="104"/>
      <c r="WC3528" s="104"/>
      <c r="WD3528" s="104"/>
      <c r="WE3528" s="104"/>
      <c r="WF3528" s="104"/>
      <c r="WG3528" s="104"/>
      <c r="WH3528" s="104"/>
      <c r="WI3528" s="104"/>
      <c r="WJ3528" s="104"/>
      <c r="WK3528" s="104"/>
      <c r="WL3528" s="104"/>
      <c r="WM3528" s="104"/>
      <c r="WN3528" s="104"/>
      <c r="WO3528" s="104"/>
      <c r="WP3528" s="104"/>
      <c r="WQ3528" s="104"/>
      <c r="WR3528" s="104"/>
      <c r="WS3528" s="104"/>
      <c r="WT3528" s="104"/>
      <c r="WU3528" s="104"/>
      <c r="WV3528" s="104"/>
      <c r="WW3528" s="104"/>
      <c r="WX3528" s="104"/>
      <c r="WY3528" s="104"/>
      <c r="WZ3528" s="104"/>
      <c r="XA3528" s="104"/>
      <c r="XB3528" s="104"/>
      <c r="XC3528" s="104"/>
      <c r="XD3528" s="104"/>
      <c r="XE3528" s="104"/>
      <c r="XF3528" s="104"/>
      <c r="XG3528" s="104"/>
      <c r="XH3528" s="104"/>
      <c r="XI3528" s="104"/>
      <c r="XJ3528" s="104"/>
      <c r="XK3528" s="104"/>
      <c r="XL3528" s="104"/>
      <c r="XM3528" s="104"/>
      <c r="XN3528" s="104"/>
      <c r="XO3528" s="104"/>
      <c r="XP3528" s="104"/>
      <c r="XQ3528" s="104"/>
      <c r="XR3528" s="104"/>
      <c r="XS3528" s="104"/>
      <c r="XT3528" s="104"/>
      <c r="XU3528" s="104"/>
      <c r="XV3528" s="104"/>
      <c r="XW3528" s="104"/>
      <c r="XX3528" s="104"/>
      <c r="XY3528" s="104"/>
      <c r="XZ3528" s="104"/>
      <c r="YA3528" s="104"/>
      <c r="YB3528" s="104"/>
      <c r="YC3528" s="104"/>
      <c r="YD3528" s="104"/>
      <c r="YE3528" s="104"/>
      <c r="YF3528" s="104"/>
      <c r="YG3528" s="104"/>
      <c r="YH3528" s="104"/>
      <c r="YI3528" s="104"/>
      <c r="YJ3528" s="104"/>
      <c r="YK3528" s="104"/>
      <c r="YL3528" s="104"/>
      <c r="YM3528" s="104"/>
      <c r="YN3528" s="104"/>
      <c r="YO3528" s="104"/>
      <c r="YP3528" s="104"/>
      <c r="YQ3528" s="104"/>
      <c r="YR3528" s="104"/>
      <c r="YS3528" s="104"/>
      <c r="YT3528" s="104"/>
      <c r="YU3528" s="104"/>
      <c r="YV3528" s="104"/>
      <c r="YW3528" s="104"/>
      <c r="YX3528" s="104"/>
      <c r="YY3528" s="104"/>
      <c r="YZ3528" s="104"/>
      <c r="ZA3528" s="104"/>
      <c r="ZB3528" s="104"/>
      <c r="ZC3528" s="104"/>
      <c r="ZD3528" s="104"/>
      <c r="ZE3528" s="104"/>
      <c r="ZF3528" s="104"/>
      <c r="ZG3528" s="104"/>
      <c r="ZH3528" s="104"/>
      <c r="ZI3528" s="104"/>
      <c r="ZJ3528" s="104"/>
      <c r="ZK3528" s="104"/>
      <c r="ZL3528" s="104"/>
      <c r="ZM3528" s="104"/>
      <c r="ZN3528" s="104"/>
      <c r="ZO3528" s="104"/>
      <c r="ZP3528" s="104"/>
      <c r="ZQ3528" s="104"/>
      <c r="ZR3528" s="104"/>
      <c r="ZS3528" s="104"/>
      <c r="ZT3528" s="104"/>
      <c r="ZU3528" s="104"/>
      <c r="ZV3528" s="104"/>
      <c r="ZW3528" s="104"/>
      <c r="ZX3528" s="104"/>
      <c r="ZY3528" s="104"/>
      <c r="ZZ3528" s="104"/>
      <c r="AAA3528" s="104"/>
      <c r="AAB3528" s="104"/>
      <c r="AAC3528" s="104"/>
      <c r="AAD3528" s="104"/>
      <c r="AAE3528" s="104"/>
      <c r="AAF3528" s="104"/>
      <c r="AAG3528" s="104"/>
      <c r="AAH3528" s="104"/>
      <c r="AAI3528" s="104"/>
      <c r="AAJ3528" s="104"/>
      <c r="AAK3528" s="104"/>
      <c r="AAL3528" s="104"/>
      <c r="AAM3528" s="104"/>
      <c r="AAN3528" s="104"/>
      <c r="AAO3528" s="104"/>
      <c r="AAP3528" s="104"/>
      <c r="AAQ3528" s="104"/>
      <c r="AAR3528" s="104"/>
      <c r="AAS3528" s="104"/>
      <c r="AAT3528" s="104"/>
      <c r="AAU3528" s="104"/>
      <c r="AAV3528" s="104"/>
      <c r="AAW3528" s="104"/>
      <c r="AAX3528" s="104"/>
      <c r="AAY3528" s="104"/>
      <c r="AAZ3528" s="104"/>
      <c r="ABA3528" s="104"/>
      <c r="ABB3528" s="104"/>
      <c r="ABC3528" s="104"/>
      <c r="ABD3528" s="104"/>
      <c r="ABE3528" s="104"/>
      <c r="ABF3528" s="104"/>
      <c r="ABG3528" s="104"/>
      <c r="ABH3528" s="104"/>
      <c r="ABI3528" s="104"/>
      <c r="ABJ3528" s="104"/>
      <c r="ABK3528" s="104"/>
      <c r="ABL3528" s="104"/>
      <c r="ABM3528" s="104"/>
      <c r="ABN3528" s="104"/>
      <c r="ABO3528" s="104"/>
      <c r="ABP3528" s="104"/>
      <c r="ABQ3528" s="104"/>
      <c r="ABR3528" s="104"/>
      <c r="ABS3528" s="104"/>
      <c r="ABT3528" s="104"/>
      <c r="ABU3528" s="104"/>
      <c r="ABV3528" s="104"/>
      <c r="ABW3528" s="104"/>
      <c r="ABX3528" s="104"/>
      <c r="ABY3528" s="104"/>
      <c r="ABZ3528" s="104"/>
      <c r="ACA3528" s="104"/>
      <c r="ACB3528" s="104"/>
      <c r="ACC3528" s="104"/>
      <c r="ACD3528" s="104"/>
      <c r="ACE3528" s="104"/>
      <c r="ACF3528" s="104"/>
      <c r="ACG3528" s="104"/>
      <c r="ACH3528" s="104"/>
      <c r="ACI3528" s="104"/>
      <c r="ACJ3528" s="104"/>
      <c r="ACK3528" s="104"/>
      <c r="ACL3528" s="104"/>
      <c r="ACM3528" s="104"/>
      <c r="ACN3528" s="104"/>
      <c r="ACO3528" s="104"/>
      <c r="ACP3528" s="104"/>
      <c r="ACQ3528" s="104"/>
      <c r="ACR3528" s="104"/>
      <c r="ACS3528" s="104"/>
      <c r="ACT3528" s="104"/>
      <c r="ACU3528" s="104"/>
      <c r="ACV3528" s="104"/>
      <c r="ACW3528" s="104"/>
      <c r="ACX3528" s="104"/>
      <c r="ACY3528" s="104"/>
      <c r="ACZ3528" s="104"/>
      <c r="ADA3528" s="104"/>
      <c r="ADB3528" s="104"/>
      <c r="ADC3528" s="104"/>
      <c r="ADD3528" s="104"/>
      <c r="ADE3528" s="104"/>
      <c r="ADF3528" s="104"/>
      <c r="ADG3528" s="104"/>
      <c r="ADH3528" s="104"/>
      <c r="ADI3528" s="104"/>
      <c r="ADJ3528" s="104"/>
      <c r="ADK3528" s="104"/>
      <c r="ADL3528" s="104"/>
      <c r="ADM3528" s="104"/>
      <c r="ADN3528" s="104"/>
      <c r="ADO3528" s="104"/>
      <c r="ADP3528" s="104"/>
      <c r="ADQ3528" s="104"/>
      <c r="ADR3528" s="104"/>
      <c r="ADS3528" s="104"/>
      <c r="ADT3528" s="104"/>
      <c r="ADU3528" s="104"/>
      <c r="ADV3528" s="104"/>
      <c r="ADW3528" s="104"/>
      <c r="ADX3528" s="104"/>
      <c r="ADY3528" s="104"/>
      <c r="ADZ3528" s="104"/>
      <c r="AEA3528" s="104"/>
      <c r="AEB3528" s="104"/>
      <c r="AEC3528" s="104"/>
      <c r="AED3528" s="104"/>
      <c r="AEE3528" s="104"/>
      <c r="AEF3528" s="104"/>
      <c r="AEG3528" s="104"/>
      <c r="AEH3528" s="104"/>
      <c r="AEI3528" s="104"/>
      <c r="AEJ3528" s="104"/>
      <c r="AEK3528" s="104"/>
      <c r="AEL3528" s="104"/>
      <c r="AEM3528" s="104"/>
      <c r="AEN3528" s="104"/>
      <c r="AEO3528" s="104"/>
      <c r="AEP3528" s="104"/>
      <c r="AEQ3528" s="104"/>
      <c r="AER3528" s="104"/>
      <c r="AES3528" s="104"/>
      <c r="AET3528" s="104"/>
      <c r="AEU3528" s="104"/>
      <c r="AEV3528" s="104"/>
      <c r="AEW3528" s="104"/>
      <c r="AEX3528" s="104"/>
      <c r="AEY3528" s="104"/>
      <c r="AEZ3528" s="104"/>
      <c r="AFA3528" s="104"/>
      <c r="AFB3528" s="104"/>
      <c r="AFC3528" s="104"/>
      <c r="AFD3528" s="104"/>
      <c r="AFE3528" s="104"/>
      <c r="AFF3528" s="104"/>
      <c r="AFG3528" s="104"/>
      <c r="AFH3528" s="104"/>
      <c r="AFI3528" s="104"/>
      <c r="AFJ3528" s="104"/>
      <c r="AFK3528" s="104"/>
      <c r="AFL3528" s="104"/>
      <c r="AFM3528" s="104"/>
      <c r="AFN3528" s="104"/>
      <c r="AFO3528" s="104"/>
      <c r="AFP3528" s="104"/>
      <c r="AFQ3528" s="104"/>
      <c r="AFR3528" s="104"/>
      <c r="AFS3528" s="104"/>
      <c r="AFT3528" s="104"/>
      <c r="AFU3528" s="104"/>
      <c r="AFV3528" s="104"/>
      <c r="AFW3528" s="104"/>
      <c r="AFX3528" s="104"/>
      <c r="AFY3528" s="104"/>
      <c r="AFZ3528" s="104"/>
      <c r="AGA3528" s="104"/>
      <c r="AGB3528" s="104"/>
      <c r="AGC3528" s="104"/>
      <c r="AGD3528" s="104"/>
      <c r="AGE3528" s="104"/>
      <c r="AGF3528" s="104"/>
      <c r="AGG3528" s="104"/>
      <c r="AGH3528" s="104"/>
      <c r="AGI3528" s="104"/>
      <c r="AGJ3528" s="104"/>
      <c r="AGK3528" s="104"/>
      <c r="AGL3528" s="104"/>
      <c r="AGM3528" s="104"/>
      <c r="AGN3528" s="104"/>
      <c r="AGO3528" s="104"/>
      <c r="AGP3528" s="104"/>
      <c r="AGQ3528" s="104"/>
      <c r="AGR3528" s="104"/>
      <c r="AGS3528" s="104"/>
      <c r="AGT3528" s="104"/>
      <c r="AGU3528" s="104"/>
      <c r="AGV3528" s="104"/>
      <c r="AGW3528" s="104"/>
      <c r="AGX3528" s="104"/>
      <c r="AGY3528" s="104"/>
      <c r="AGZ3528" s="104"/>
      <c r="AHA3528" s="104"/>
      <c r="AHB3528" s="104"/>
      <c r="AHC3528" s="104"/>
      <c r="AHD3528" s="104"/>
      <c r="AHE3528" s="104"/>
      <c r="AHF3528" s="104"/>
      <c r="AHG3528" s="104"/>
      <c r="AHH3528" s="104"/>
      <c r="AHI3528" s="104"/>
      <c r="AHJ3528" s="104"/>
      <c r="AHK3528" s="104"/>
      <c r="AHL3528" s="104"/>
      <c r="AHM3528" s="104"/>
      <c r="AHN3528" s="104"/>
      <c r="AHO3528" s="104"/>
      <c r="AHP3528" s="104"/>
      <c r="AHQ3528" s="104"/>
      <c r="AHR3528" s="104"/>
      <c r="AHS3528" s="104"/>
      <c r="AHT3528" s="104"/>
      <c r="AHU3528" s="104"/>
      <c r="AHV3528" s="104"/>
      <c r="AHW3528" s="104"/>
      <c r="AHX3528" s="104"/>
      <c r="AHY3528" s="104"/>
      <c r="AHZ3528" s="104"/>
      <c r="AIA3528" s="104"/>
      <c r="AIB3528" s="104"/>
      <c r="AIC3528" s="104"/>
      <c r="AID3528" s="104"/>
      <c r="AIE3528" s="104"/>
      <c r="AIF3528" s="104"/>
      <c r="AIG3528" s="104"/>
      <c r="AIH3528" s="104"/>
      <c r="AII3528" s="104"/>
      <c r="AIJ3528" s="104"/>
      <c r="AIK3528" s="104"/>
      <c r="AIL3528" s="104"/>
      <c r="AIM3528" s="104"/>
      <c r="AIN3528" s="104"/>
      <c r="AIO3528" s="104"/>
      <c r="AIP3528" s="104"/>
      <c r="AIQ3528" s="104"/>
      <c r="AIR3528" s="104"/>
      <c r="AIS3528" s="104"/>
      <c r="AIT3528" s="104"/>
      <c r="AIU3528" s="104"/>
      <c r="AIV3528" s="104"/>
      <c r="AIW3528" s="104"/>
      <c r="AIX3528" s="104"/>
      <c r="AIY3528" s="104"/>
      <c r="AIZ3528" s="104"/>
      <c r="AJA3528" s="104"/>
      <c r="AJB3528" s="104"/>
      <c r="AJC3528" s="104"/>
      <c r="AJD3528" s="104"/>
      <c r="AJE3528" s="104"/>
      <c r="AJF3528" s="104"/>
      <c r="AJG3528" s="104"/>
      <c r="AJH3528" s="104"/>
      <c r="AJI3528" s="104"/>
      <c r="AJJ3528" s="104"/>
      <c r="AJK3528" s="104"/>
      <c r="AJL3528" s="104"/>
      <c r="AJM3528" s="104"/>
      <c r="AJN3528" s="104"/>
      <c r="AJO3528" s="104"/>
      <c r="AJP3528" s="104"/>
      <c r="AJQ3528" s="104"/>
      <c r="AJR3528" s="104"/>
      <c r="AJS3528" s="104"/>
      <c r="AJT3528" s="104"/>
      <c r="AJU3528" s="104"/>
      <c r="AJV3528" s="104"/>
      <c r="AJW3528" s="104"/>
      <c r="AJX3528" s="104"/>
      <c r="AJY3528" s="104"/>
      <c r="AJZ3528" s="104"/>
      <c r="AKA3528" s="104"/>
      <c r="AKB3528" s="104"/>
      <c r="AKC3528" s="104"/>
      <c r="AKD3528" s="104"/>
      <c r="AKE3528" s="104"/>
      <c r="AKF3528" s="104"/>
      <c r="AKG3528" s="104"/>
      <c r="AKH3528" s="104"/>
      <c r="AKI3528" s="104"/>
      <c r="AKJ3528" s="104"/>
      <c r="AKK3528" s="104"/>
      <c r="AKL3528" s="104"/>
      <c r="AKM3528" s="104"/>
      <c r="AKN3528" s="104"/>
      <c r="AKO3528" s="104"/>
      <c r="AKP3528" s="104"/>
      <c r="AKQ3528" s="104"/>
      <c r="AKR3528" s="104"/>
      <c r="AKS3528" s="104"/>
      <c r="AKT3528" s="104"/>
      <c r="AKU3528" s="104"/>
      <c r="AKV3528" s="104"/>
      <c r="AKW3528" s="104"/>
      <c r="AKX3528" s="104"/>
      <c r="AKY3528" s="104"/>
      <c r="AKZ3528" s="104"/>
      <c r="ALA3528" s="104"/>
      <c r="ALB3528" s="104"/>
      <c r="ALC3528" s="104"/>
      <c r="ALD3528" s="104"/>
      <c r="ALE3528" s="104"/>
      <c r="ALF3528" s="104"/>
      <c r="ALG3528" s="104"/>
      <c r="ALH3528" s="104"/>
      <c r="ALI3528" s="104"/>
      <c r="ALJ3528" s="104"/>
      <c r="ALK3528" s="104"/>
      <c r="ALL3528" s="104"/>
      <c r="ALM3528" s="104"/>
      <c r="ALN3528" s="104"/>
      <c r="ALO3528" s="104"/>
      <c r="ALP3528" s="104"/>
      <c r="ALQ3528" s="104"/>
      <c r="ALR3528" s="104"/>
      <c r="ALS3528" s="104"/>
      <c r="ALT3528" s="104"/>
      <c r="ALU3528" s="104"/>
      <c r="ALV3528" s="104"/>
      <c r="ALW3528" s="104"/>
      <c r="ALX3528" s="104"/>
      <c r="ALY3528" s="104"/>
      <c r="ALZ3528" s="104"/>
      <c r="AMA3528" s="104"/>
      <c r="AMB3528" s="104"/>
      <c r="AMC3528" s="104"/>
      <c r="AMD3528" s="104"/>
      <c r="AME3528" s="104"/>
      <c r="AMF3528" s="104"/>
      <c r="AMG3528" s="104"/>
      <c r="AMH3528" s="104"/>
      <c r="AMI3528" s="104"/>
      <c r="AMJ3528" s="104"/>
      <c r="AMK3528" s="104"/>
      <c r="AML3528" s="104"/>
      <c r="AMM3528" s="104"/>
      <c r="AMN3528" s="104"/>
      <c r="AMO3528" s="104"/>
    </row>
    <row r="3529" spans="1:1029" s="88" customFormat="1" x14ac:dyDescent="0.35">
      <c r="A3529" s="21">
        <v>10141103</v>
      </c>
      <c r="B3529" s="135" t="s">
        <v>18023</v>
      </c>
      <c r="C3529" s="135" t="s">
        <v>18022</v>
      </c>
      <c r="D3529" s="124" t="s">
        <v>18323</v>
      </c>
      <c r="E3529" s="114" t="str">
        <f t="shared" si="661"/>
        <v>MINISUBESTAÇÃO MARCA:EFACEC PT395 PT395</v>
      </c>
      <c r="F3529" s="124"/>
      <c r="G3529" s="124" t="s">
        <v>18323</v>
      </c>
      <c r="H3529" s="124" t="s">
        <v>571</v>
      </c>
      <c r="I3529" s="124"/>
      <c r="J3529" s="124" t="s">
        <v>18322</v>
      </c>
      <c r="K3529" s="124"/>
      <c r="L3529" s="124"/>
      <c r="M3529" s="124">
        <v>100</v>
      </c>
      <c r="N3529" s="124">
        <v>11</v>
      </c>
      <c r="O3529" s="21">
        <v>0.4</v>
      </c>
      <c r="P3529" s="124" t="s">
        <v>514</v>
      </c>
      <c r="Q3529" s="124">
        <v>2011</v>
      </c>
      <c r="R3529" s="124" t="s">
        <v>27</v>
      </c>
      <c r="S3529" s="124"/>
      <c r="T3529" s="116">
        <v>1733</v>
      </c>
      <c r="U3529" s="111">
        <v>45</v>
      </c>
      <c r="V3529" s="113">
        <f t="shared" si="662"/>
        <v>1513.4866666666667</v>
      </c>
      <c r="W3529" s="113">
        <f t="shared" si="663"/>
        <v>219.51333333333332</v>
      </c>
      <c r="X3529" s="112">
        <f t="shared" si="664"/>
        <v>219513.33333333331</v>
      </c>
      <c r="Y3529" s="111"/>
      <c r="Z3529" s="110">
        <f t="shared" si="660"/>
        <v>39</v>
      </c>
      <c r="AA3529" s="109">
        <f t="shared" si="665"/>
        <v>86.65</v>
      </c>
      <c r="AB3529" s="109">
        <f t="shared" si="666"/>
        <v>86650</v>
      </c>
      <c r="AC3529" s="108">
        <f t="shared" si="667"/>
        <v>1646.35</v>
      </c>
      <c r="AD3529" s="107">
        <f t="shared" si="668"/>
        <v>2.2222222222222223E-2</v>
      </c>
      <c r="AE3529" s="106">
        <f t="shared" si="669"/>
        <v>36.585555555555558</v>
      </c>
      <c r="AF3529" s="105">
        <f t="shared" si="670"/>
        <v>256.09888888888889</v>
      </c>
      <c r="AG3529" s="105">
        <f t="shared" si="671"/>
        <v>1476.901111111111</v>
      </c>
    </row>
    <row r="3530" spans="1:1029" s="88" customFormat="1" x14ac:dyDescent="0.35">
      <c r="A3530" s="21">
        <v>10141103</v>
      </c>
      <c r="B3530" s="135" t="s">
        <v>18023</v>
      </c>
      <c r="C3530" s="135" t="s">
        <v>18022</v>
      </c>
      <c r="D3530" s="124" t="s">
        <v>18321</v>
      </c>
      <c r="E3530" s="114" t="str">
        <f t="shared" si="661"/>
        <v>MINISUBESTAÇÃO MARCA:EFACEC PT 292 PT 292</v>
      </c>
      <c r="F3530" s="124"/>
      <c r="G3530" s="124" t="s">
        <v>18321</v>
      </c>
      <c r="H3530" s="124" t="s">
        <v>571</v>
      </c>
      <c r="I3530" s="124"/>
      <c r="J3530" s="124" t="s">
        <v>17945</v>
      </c>
      <c r="K3530" s="124"/>
      <c r="L3530" s="124"/>
      <c r="M3530" s="124">
        <v>500</v>
      </c>
      <c r="N3530" s="124">
        <v>11</v>
      </c>
      <c r="O3530" s="21">
        <v>0.4</v>
      </c>
      <c r="P3530" s="124" t="s">
        <v>514</v>
      </c>
      <c r="Q3530" s="124">
        <v>2011</v>
      </c>
      <c r="R3530" s="124" t="s">
        <v>27</v>
      </c>
      <c r="S3530" s="124"/>
      <c r="T3530" s="116">
        <v>2426</v>
      </c>
      <c r="U3530" s="111">
        <v>45</v>
      </c>
      <c r="V3530" s="113">
        <f t="shared" si="662"/>
        <v>2118.7066666666665</v>
      </c>
      <c r="W3530" s="113">
        <f t="shared" si="663"/>
        <v>307.29333333333352</v>
      </c>
      <c r="X3530" s="112">
        <f t="shared" si="664"/>
        <v>307293.33333333355</v>
      </c>
      <c r="Y3530" s="111"/>
      <c r="Z3530" s="110">
        <f t="shared" si="660"/>
        <v>39</v>
      </c>
      <c r="AA3530" s="109">
        <f t="shared" si="665"/>
        <v>121.30000000000001</v>
      </c>
      <c r="AB3530" s="109">
        <f t="shared" si="666"/>
        <v>121300.00000000001</v>
      </c>
      <c r="AC3530" s="108">
        <f t="shared" si="667"/>
        <v>2304.6999999999998</v>
      </c>
      <c r="AD3530" s="107">
        <f t="shared" si="668"/>
        <v>2.2222222222222223E-2</v>
      </c>
      <c r="AE3530" s="106">
        <f t="shared" si="669"/>
        <v>51.215555555555554</v>
      </c>
      <c r="AF3530" s="105">
        <f t="shared" si="670"/>
        <v>358.50888888888909</v>
      </c>
      <c r="AG3530" s="105">
        <f t="shared" si="671"/>
        <v>2067.491111111111</v>
      </c>
    </row>
    <row r="3531" spans="1:1029" s="88" customFormat="1" x14ac:dyDescent="0.35">
      <c r="A3531" s="21">
        <v>10141103</v>
      </c>
      <c r="B3531" s="135" t="s">
        <v>18023</v>
      </c>
      <c r="C3531" s="135" t="s">
        <v>18022</v>
      </c>
      <c r="D3531" s="124" t="s">
        <v>18320</v>
      </c>
      <c r="E3531" s="114" t="str">
        <f t="shared" si="661"/>
        <v>MINISUBESTAÇÃO MARCA:EFACEC PT 391 PT 391</v>
      </c>
      <c r="F3531" s="124"/>
      <c r="G3531" s="124" t="s">
        <v>18320</v>
      </c>
      <c r="H3531" s="124" t="s">
        <v>571</v>
      </c>
      <c r="I3531" s="124"/>
      <c r="J3531" s="124" t="s">
        <v>18243</v>
      </c>
      <c r="K3531" s="124"/>
      <c r="L3531" s="124"/>
      <c r="M3531" s="124">
        <v>500</v>
      </c>
      <c r="N3531" s="124">
        <v>11</v>
      </c>
      <c r="O3531" s="21">
        <v>0.4</v>
      </c>
      <c r="P3531" s="124" t="s">
        <v>514</v>
      </c>
      <c r="Q3531" s="124">
        <v>2011</v>
      </c>
      <c r="R3531" s="124" t="s">
        <v>27</v>
      </c>
      <c r="S3531" s="124"/>
      <c r="T3531" s="116">
        <v>2426</v>
      </c>
      <c r="U3531" s="111">
        <v>45</v>
      </c>
      <c r="V3531" s="113">
        <f t="shared" si="662"/>
        <v>2118.7066666666665</v>
      </c>
      <c r="W3531" s="113">
        <f t="shared" si="663"/>
        <v>307.29333333333352</v>
      </c>
      <c r="X3531" s="112">
        <f t="shared" si="664"/>
        <v>307293.33333333355</v>
      </c>
      <c r="Y3531" s="111"/>
      <c r="Z3531" s="110">
        <f t="shared" si="660"/>
        <v>39</v>
      </c>
      <c r="AA3531" s="109">
        <f t="shared" si="665"/>
        <v>121.30000000000001</v>
      </c>
      <c r="AB3531" s="109">
        <f t="shared" si="666"/>
        <v>121300.00000000001</v>
      </c>
      <c r="AC3531" s="108">
        <f t="shared" si="667"/>
        <v>2304.6999999999998</v>
      </c>
      <c r="AD3531" s="107">
        <f t="shared" si="668"/>
        <v>2.2222222222222223E-2</v>
      </c>
      <c r="AE3531" s="106">
        <f t="shared" si="669"/>
        <v>51.215555555555554</v>
      </c>
      <c r="AF3531" s="105">
        <f t="shared" si="670"/>
        <v>358.50888888888909</v>
      </c>
      <c r="AG3531" s="105">
        <f t="shared" si="671"/>
        <v>2067.491111111111</v>
      </c>
    </row>
    <row r="3532" spans="1:1029" s="88" customFormat="1" x14ac:dyDescent="0.35">
      <c r="A3532" s="21">
        <v>10141103</v>
      </c>
      <c r="B3532" s="135" t="s">
        <v>18023</v>
      </c>
      <c r="C3532" s="135" t="s">
        <v>18022</v>
      </c>
      <c r="D3532" s="124" t="s">
        <v>10362</v>
      </c>
      <c r="E3532" s="114" t="str">
        <f t="shared" si="661"/>
        <v>MINISUBESTAÇÃO MARCA:EFACEC PT 13 PT 13</v>
      </c>
      <c r="F3532" s="124"/>
      <c r="G3532" s="124" t="s">
        <v>10362</v>
      </c>
      <c r="H3532" s="124" t="s">
        <v>571</v>
      </c>
      <c r="I3532" s="124"/>
      <c r="J3532" s="124" t="s">
        <v>846</v>
      </c>
      <c r="K3532" s="124"/>
      <c r="L3532" s="124"/>
      <c r="M3532" s="124">
        <v>500</v>
      </c>
      <c r="N3532" s="124">
        <v>11</v>
      </c>
      <c r="O3532" s="21">
        <v>0.4</v>
      </c>
      <c r="P3532" s="124" t="s">
        <v>514</v>
      </c>
      <c r="Q3532" s="124">
        <v>2011</v>
      </c>
      <c r="R3532" s="124" t="s">
        <v>27</v>
      </c>
      <c r="S3532" s="124">
        <v>3387</v>
      </c>
      <c r="T3532" s="116">
        <v>2426</v>
      </c>
      <c r="U3532" s="111">
        <v>45</v>
      </c>
      <c r="V3532" s="113">
        <f t="shared" si="662"/>
        <v>2118.7066666666665</v>
      </c>
      <c r="W3532" s="113">
        <f t="shared" si="663"/>
        <v>307.29333333333352</v>
      </c>
      <c r="X3532" s="112">
        <f t="shared" si="664"/>
        <v>307293.33333333355</v>
      </c>
      <c r="Y3532" s="111"/>
      <c r="Z3532" s="110">
        <f t="shared" si="660"/>
        <v>39</v>
      </c>
      <c r="AA3532" s="109">
        <f t="shared" si="665"/>
        <v>121.30000000000001</v>
      </c>
      <c r="AB3532" s="109">
        <f t="shared" si="666"/>
        <v>121300.00000000001</v>
      </c>
      <c r="AC3532" s="108">
        <f t="shared" si="667"/>
        <v>2304.6999999999998</v>
      </c>
      <c r="AD3532" s="107">
        <f t="shared" si="668"/>
        <v>2.2222222222222223E-2</v>
      </c>
      <c r="AE3532" s="106">
        <f t="shared" si="669"/>
        <v>51.215555555555554</v>
      </c>
      <c r="AF3532" s="105">
        <f t="shared" si="670"/>
        <v>358.50888888888909</v>
      </c>
      <c r="AG3532" s="105">
        <f t="shared" si="671"/>
        <v>2067.491111111111</v>
      </c>
    </row>
    <row r="3533" spans="1:1029" s="88" customFormat="1" x14ac:dyDescent="0.35">
      <c r="A3533" s="21">
        <v>10141103</v>
      </c>
      <c r="B3533" s="135" t="s">
        <v>18023</v>
      </c>
      <c r="C3533" s="135" t="s">
        <v>18022</v>
      </c>
      <c r="D3533" s="124" t="s">
        <v>18319</v>
      </c>
      <c r="E3533" s="114" t="str">
        <f t="shared" si="661"/>
        <v>MINISUBESTAÇÃO MARCA:EFACEC PTS 155 PTS 155</v>
      </c>
      <c r="F3533" s="124"/>
      <c r="G3533" s="124" t="s">
        <v>18319</v>
      </c>
      <c r="H3533" s="124" t="s">
        <v>571</v>
      </c>
      <c r="I3533" s="124"/>
      <c r="J3533" s="124" t="s">
        <v>7294</v>
      </c>
      <c r="K3533" s="124"/>
      <c r="L3533" s="124"/>
      <c r="M3533" s="124">
        <v>500</v>
      </c>
      <c r="N3533" s="124">
        <v>11</v>
      </c>
      <c r="O3533" s="21">
        <v>0.4</v>
      </c>
      <c r="P3533" s="124" t="s">
        <v>514</v>
      </c>
      <c r="Q3533" s="124">
        <v>2011</v>
      </c>
      <c r="R3533" s="124" t="s">
        <v>27</v>
      </c>
      <c r="S3533" s="124" t="s">
        <v>18318</v>
      </c>
      <c r="T3533" s="116">
        <v>2426</v>
      </c>
      <c r="U3533" s="111">
        <v>45</v>
      </c>
      <c r="V3533" s="113">
        <f t="shared" si="662"/>
        <v>2118.7066666666665</v>
      </c>
      <c r="W3533" s="113">
        <f t="shared" si="663"/>
        <v>307.29333333333352</v>
      </c>
      <c r="X3533" s="112">
        <f t="shared" si="664"/>
        <v>307293.33333333355</v>
      </c>
      <c r="Y3533" s="111"/>
      <c r="Z3533" s="110">
        <f t="shared" si="660"/>
        <v>39</v>
      </c>
      <c r="AA3533" s="109">
        <f t="shared" si="665"/>
        <v>121.30000000000001</v>
      </c>
      <c r="AB3533" s="109">
        <f t="shared" si="666"/>
        <v>121300.00000000001</v>
      </c>
      <c r="AC3533" s="108">
        <f t="shared" si="667"/>
        <v>2304.6999999999998</v>
      </c>
      <c r="AD3533" s="107">
        <f t="shared" si="668"/>
        <v>2.2222222222222223E-2</v>
      </c>
      <c r="AE3533" s="106">
        <f t="shared" si="669"/>
        <v>51.215555555555554</v>
      </c>
      <c r="AF3533" s="105">
        <f t="shared" si="670"/>
        <v>358.50888888888909</v>
      </c>
      <c r="AG3533" s="105">
        <f t="shared" si="671"/>
        <v>2067.491111111111</v>
      </c>
    </row>
    <row r="3534" spans="1:1029" s="88" customFormat="1" x14ac:dyDescent="0.35">
      <c r="A3534" s="21">
        <v>10141103</v>
      </c>
      <c r="B3534" s="135" t="s">
        <v>18023</v>
      </c>
      <c r="C3534" s="135" t="s">
        <v>18022</v>
      </c>
      <c r="D3534" s="124" t="s">
        <v>7608</v>
      </c>
      <c r="E3534" s="114" t="str">
        <f t="shared" si="661"/>
        <v>MINISUBESTAÇÃO MARCA:EFACEC PT 347 PT 347</v>
      </c>
      <c r="F3534" s="124"/>
      <c r="G3534" s="124" t="s">
        <v>7608</v>
      </c>
      <c r="H3534" s="124" t="s">
        <v>571</v>
      </c>
      <c r="I3534" s="124"/>
      <c r="J3534" s="161" t="s">
        <v>18317</v>
      </c>
      <c r="K3534" s="124"/>
      <c r="L3534" s="124"/>
      <c r="M3534" s="124">
        <v>315</v>
      </c>
      <c r="N3534" s="124">
        <v>11</v>
      </c>
      <c r="O3534" s="21">
        <v>0.4</v>
      </c>
      <c r="P3534" s="124" t="s">
        <v>514</v>
      </c>
      <c r="Q3534" s="124">
        <v>2011</v>
      </c>
      <c r="R3534" s="124" t="s">
        <v>27</v>
      </c>
      <c r="S3534" s="124" t="s">
        <v>18316</v>
      </c>
      <c r="T3534" s="116">
        <v>1213</v>
      </c>
      <c r="U3534" s="111">
        <v>45</v>
      </c>
      <c r="V3534" s="113">
        <f t="shared" si="662"/>
        <v>1059.3533333333332</v>
      </c>
      <c r="W3534" s="113">
        <f t="shared" si="663"/>
        <v>153.64666666666676</v>
      </c>
      <c r="X3534" s="112">
        <f t="shared" si="664"/>
        <v>153646.66666666677</v>
      </c>
      <c r="Y3534" s="111"/>
      <c r="Z3534" s="110">
        <f t="shared" si="660"/>
        <v>39</v>
      </c>
      <c r="AA3534" s="109">
        <f t="shared" si="665"/>
        <v>60.650000000000006</v>
      </c>
      <c r="AB3534" s="109">
        <f t="shared" si="666"/>
        <v>60650.000000000007</v>
      </c>
      <c r="AC3534" s="108">
        <f t="shared" si="667"/>
        <v>1152.3499999999999</v>
      </c>
      <c r="AD3534" s="107">
        <f t="shared" si="668"/>
        <v>2.2222222222222223E-2</v>
      </c>
      <c r="AE3534" s="106">
        <f t="shared" si="669"/>
        <v>25.607777777777777</v>
      </c>
      <c r="AF3534" s="105">
        <f t="shared" si="670"/>
        <v>179.25444444444454</v>
      </c>
      <c r="AG3534" s="105">
        <f t="shared" si="671"/>
        <v>1033.7455555555555</v>
      </c>
    </row>
    <row r="3535" spans="1:1029" s="88" customFormat="1" x14ac:dyDescent="0.35">
      <c r="A3535" s="21">
        <v>10141103</v>
      </c>
      <c r="B3535" s="135" t="s">
        <v>18023</v>
      </c>
      <c r="C3535" s="135" t="s">
        <v>18022</v>
      </c>
      <c r="D3535" s="124" t="s">
        <v>18315</v>
      </c>
      <c r="E3535" s="114" t="str">
        <f t="shared" si="661"/>
        <v>MINISUBESTAÇÃO MARCA:EFACEC PT 396 PT 396</v>
      </c>
      <c r="F3535" s="124"/>
      <c r="G3535" s="124" t="s">
        <v>18315</v>
      </c>
      <c r="H3535" s="124" t="s">
        <v>571</v>
      </c>
      <c r="I3535" s="124"/>
      <c r="J3535" s="161" t="s">
        <v>18314</v>
      </c>
      <c r="K3535" s="124"/>
      <c r="L3535" s="124"/>
      <c r="M3535" s="124">
        <v>500</v>
      </c>
      <c r="N3535" s="124">
        <v>11</v>
      </c>
      <c r="O3535" s="21">
        <v>0.4</v>
      </c>
      <c r="P3535" s="124" t="s">
        <v>514</v>
      </c>
      <c r="Q3535" s="124">
        <v>2011</v>
      </c>
      <c r="R3535" s="124" t="s">
        <v>27</v>
      </c>
      <c r="S3535" s="124"/>
      <c r="T3535" s="116">
        <v>2426</v>
      </c>
      <c r="U3535" s="111">
        <v>45</v>
      </c>
      <c r="V3535" s="113">
        <f t="shared" si="662"/>
        <v>2118.7066666666665</v>
      </c>
      <c r="W3535" s="113">
        <f t="shared" si="663"/>
        <v>307.29333333333352</v>
      </c>
      <c r="X3535" s="112">
        <f t="shared" si="664"/>
        <v>307293.33333333355</v>
      </c>
      <c r="Y3535" s="111"/>
      <c r="Z3535" s="110">
        <f t="shared" si="660"/>
        <v>39</v>
      </c>
      <c r="AA3535" s="109">
        <f t="shared" si="665"/>
        <v>121.30000000000001</v>
      </c>
      <c r="AB3535" s="109">
        <f t="shared" si="666"/>
        <v>121300.00000000001</v>
      </c>
      <c r="AC3535" s="108">
        <f t="shared" si="667"/>
        <v>2304.6999999999998</v>
      </c>
      <c r="AD3535" s="107">
        <f t="shared" si="668"/>
        <v>2.2222222222222223E-2</v>
      </c>
      <c r="AE3535" s="106">
        <f t="shared" si="669"/>
        <v>51.215555555555554</v>
      </c>
      <c r="AF3535" s="105">
        <f t="shared" si="670"/>
        <v>358.50888888888909</v>
      </c>
      <c r="AG3535" s="105">
        <f t="shared" si="671"/>
        <v>2067.491111111111</v>
      </c>
    </row>
    <row r="3536" spans="1:1029" s="88" customFormat="1" x14ac:dyDescent="0.35">
      <c r="A3536" s="21">
        <v>10141103</v>
      </c>
      <c r="B3536" s="135" t="s">
        <v>18023</v>
      </c>
      <c r="C3536" s="135" t="s">
        <v>18022</v>
      </c>
      <c r="D3536" s="142" t="s">
        <v>7587</v>
      </c>
      <c r="E3536" s="114" t="str">
        <f t="shared" si="661"/>
        <v>MINISUBESTAÇÃO MARCA:ITB PT 317 PT 317</v>
      </c>
      <c r="F3536" s="124"/>
      <c r="G3536" s="142" t="s">
        <v>7587</v>
      </c>
      <c r="H3536" s="142" t="s">
        <v>607</v>
      </c>
      <c r="I3536" s="124"/>
      <c r="J3536" s="124"/>
      <c r="K3536" s="124"/>
      <c r="L3536" s="124"/>
      <c r="M3536" s="124">
        <v>315</v>
      </c>
      <c r="N3536" s="124">
        <v>11</v>
      </c>
      <c r="O3536" s="21">
        <v>0.4</v>
      </c>
      <c r="P3536" s="124" t="s">
        <v>514</v>
      </c>
      <c r="Q3536" s="124">
        <v>2011</v>
      </c>
      <c r="R3536" s="124" t="s">
        <v>1109</v>
      </c>
      <c r="S3536" s="124">
        <v>756450</v>
      </c>
      <c r="T3536" s="116">
        <v>1213</v>
      </c>
      <c r="U3536" s="111">
        <v>45</v>
      </c>
      <c r="V3536" s="113">
        <f t="shared" si="662"/>
        <v>1059.3533333333332</v>
      </c>
      <c r="W3536" s="113">
        <f t="shared" si="663"/>
        <v>153.64666666666676</v>
      </c>
      <c r="X3536" s="112">
        <f t="shared" si="664"/>
        <v>153646.66666666677</v>
      </c>
      <c r="Y3536" s="111"/>
      <c r="Z3536" s="110">
        <f t="shared" si="660"/>
        <v>39</v>
      </c>
      <c r="AA3536" s="109">
        <f t="shared" si="665"/>
        <v>60.650000000000006</v>
      </c>
      <c r="AB3536" s="109">
        <f t="shared" si="666"/>
        <v>60650.000000000007</v>
      </c>
      <c r="AC3536" s="108">
        <f t="shared" si="667"/>
        <v>1152.3499999999999</v>
      </c>
      <c r="AD3536" s="107">
        <f t="shared" si="668"/>
        <v>2.2222222222222223E-2</v>
      </c>
      <c r="AE3536" s="106">
        <f t="shared" si="669"/>
        <v>25.607777777777777</v>
      </c>
      <c r="AF3536" s="105">
        <f t="shared" si="670"/>
        <v>179.25444444444454</v>
      </c>
      <c r="AG3536" s="105">
        <f t="shared" si="671"/>
        <v>1033.7455555555555</v>
      </c>
    </row>
    <row r="3537" spans="1:33" s="88" customFormat="1" x14ac:dyDescent="0.35">
      <c r="A3537" s="21">
        <v>10141103</v>
      </c>
      <c r="B3537" s="135" t="s">
        <v>18023</v>
      </c>
      <c r="C3537" s="135" t="s">
        <v>18022</v>
      </c>
      <c r="D3537" s="142" t="s">
        <v>9451</v>
      </c>
      <c r="E3537" s="114" t="str">
        <f t="shared" si="661"/>
        <v>MINISUBESTAÇÃO MARCA:EFACEC PT 365 PT 365</v>
      </c>
      <c r="F3537" s="142"/>
      <c r="G3537" s="142" t="s">
        <v>9451</v>
      </c>
      <c r="H3537" s="142" t="s">
        <v>607</v>
      </c>
      <c r="I3537" s="124"/>
      <c r="J3537" s="124"/>
      <c r="K3537" s="139"/>
      <c r="L3537" s="139"/>
      <c r="M3537" s="124">
        <v>500</v>
      </c>
      <c r="N3537" s="124">
        <v>11</v>
      </c>
      <c r="O3537" s="21">
        <v>0.4</v>
      </c>
      <c r="P3537" s="124" t="s">
        <v>514</v>
      </c>
      <c r="Q3537" s="124">
        <v>2011</v>
      </c>
      <c r="R3537" s="124" t="s">
        <v>27</v>
      </c>
      <c r="S3537" s="124"/>
      <c r="T3537" s="116">
        <v>2426</v>
      </c>
      <c r="U3537" s="111">
        <v>45</v>
      </c>
      <c r="V3537" s="113">
        <f t="shared" si="662"/>
        <v>2118.7066666666665</v>
      </c>
      <c r="W3537" s="113">
        <f t="shared" si="663"/>
        <v>307.29333333333352</v>
      </c>
      <c r="X3537" s="112">
        <f t="shared" si="664"/>
        <v>307293.33333333355</v>
      </c>
      <c r="Y3537" s="111"/>
      <c r="Z3537" s="110">
        <f t="shared" si="660"/>
        <v>39</v>
      </c>
      <c r="AA3537" s="109">
        <f t="shared" si="665"/>
        <v>121.30000000000001</v>
      </c>
      <c r="AB3537" s="109">
        <f t="shared" si="666"/>
        <v>121300.00000000001</v>
      </c>
      <c r="AC3537" s="108">
        <f t="shared" si="667"/>
        <v>2304.6999999999998</v>
      </c>
      <c r="AD3537" s="107">
        <f t="shared" si="668"/>
        <v>2.2222222222222223E-2</v>
      </c>
      <c r="AE3537" s="106">
        <f t="shared" si="669"/>
        <v>51.215555555555554</v>
      </c>
      <c r="AF3537" s="105">
        <f t="shared" si="670"/>
        <v>358.50888888888909</v>
      </c>
      <c r="AG3537" s="105">
        <f t="shared" si="671"/>
        <v>2067.491111111111</v>
      </c>
    </row>
    <row r="3538" spans="1:33" s="88" customFormat="1" x14ac:dyDescent="0.35">
      <c r="A3538" s="21">
        <v>10141103</v>
      </c>
      <c r="B3538" s="115" t="s">
        <v>18023</v>
      </c>
      <c r="C3538" s="135" t="s">
        <v>18022</v>
      </c>
      <c r="D3538" s="133" t="s">
        <v>13142</v>
      </c>
      <c r="E3538" s="114" t="str">
        <f t="shared" si="661"/>
        <v>MINISUBESTAÇÃO MARCA:  PT 341</v>
      </c>
      <c r="F3538" s="21"/>
      <c r="G3538" s="21"/>
      <c r="H3538" s="21" t="s">
        <v>494</v>
      </c>
      <c r="I3538" s="21"/>
      <c r="J3538" s="21"/>
      <c r="K3538" s="133" t="s">
        <v>18313</v>
      </c>
      <c r="L3538" s="133" t="s">
        <v>18312</v>
      </c>
      <c r="M3538" s="21">
        <v>500</v>
      </c>
      <c r="N3538" s="21">
        <v>11</v>
      </c>
      <c r="O3538" s="21" t="s">
        <v>18306</v>
      </c>
      <c r="P3538" s="124" t="s">
        <v>516</v>
      </c>
      <c r="Q3538" s="57">
        <v>2011</v>
      </c>
      <c r="R3538" s="21"/>
      <c r="S3538" s="21"/>
      <c r="T3538" s="116">
        <v>2426</v>
      </c>
      <c r="U3538" s="111">
        <v>45</v>
      </c>
      <c r="V3538" s="113">
        <f t="shared" si="662"/>
        <v>2118.7066666666665</v>
      </c>
      <c r="W3538" s="113">
        <f t="shared" si="663"/>
        <v>307.29333333333352</v>
      </c>
      <c r="X3538" s="112">
        <f t="shared" si="664"/>
        <v>307293.33333333355</v>
      </c>
      <c r="Y3538" s="111"/>
      <c r="Z3538" s="110">
        <f t="shared" si="660"/>
        <v>39</v>
      </c>
      <c r="AA3538" s="109">
        <f t="shared" si="665"/>
        <v>121.30000000000001</v>
      </c>
      <c r="AB3538" s="109">
        <f t="shared" si="666"/>
        <v>121300.00000000001</v>
      </c>
      <c r="AC3538" s="108">
        <f t="shared" si="667"/>
        <v>2304.6999999999998</v>
      </c>
      <c r="AD3538" s="107">
        <f t="shared" si="668"/>
        <v>2.2222222222222223E-2</v>
      </c>
      <c r="AE3538" s="106">
        <f t="shared" si="669"/>
        <v>51.215555555555554</v>
      </c>
      <c r="AF3538" s="105">
        <f t="shared" si="670"/>
        <v>358.50888888888909</v>
      </c>
      <c r="AG3538" s="105">
        <f t="shared" si="671"/>
        <v>2067.491111111111</v>
      </c>
    </row>
    <row r="3539" spans="1:33" s="88" customFormat="1" x14ac:dyDescent="0.35">
      <c r="A3539" s="21">
        <v>10141103</v>
      </c>
      <c r="B3539" s="115" t="s">
        <v>18023</v>
      </c>
      <c r="C3539" s="135" t="s">
        <v>18022</v>
      </c>
      <c r="D3539" s="133" t="s">
        <v>3647</v>
      </c>
      <c r="E3539" s="114" t="str">
        <f t="shared" si="661"/>
        <v>MINISUBESTAÇÃO MARCA:  PT 340</v>
      </c>
      <c r="F3539" s="21"/>
      <c r="G3539" s="21"/>
      <c r="H3539" s="21" t="s">
        <v>494</v>
      </c>
      <c r="I3539" s="21"/>
      <c r="J3539" s="21"/>
      <c r="K3539" s="133" t="s">
        <v>18311</v>
      </c>
      <c r="L3539" s="133" t="s">
        <v>18310</v>
      </c>
      <c r="M3539" s="21">
        <v>500</v>
      </c>
      <c r="N3539" s="21">
        <v>11</v>
      </c>
      <c r="O3539" s="21" t="s">
        <v>510</v>
      </c>
      <c r="P3539" s="124" t="s">
        <v>516</v>
      </c>
      <c r="Q3539" s="21">
        <v>2011</v>
      </c>
      <c r="R3539" s="21"/>
      <c r="S3539" s="21"/>
      <c r="T3539" s="116">
        <v>2426</v>
      </c>
      <c r="U3539" s="111">
        <v>45</v>
      </c>
      <c r="V3539" s="113">
        <f t="shared" si="662"/>
        <v>2118.7066666666665</v>
      </c>
      <c r="W3539" s="113">
        <f t="shared" si="663"/>
        <v>307.29333333333352</v>
      </c>
      <c r="X3539" s="112">
        <f t="shared" si="664"/>
        <v>307293.33333333355</v>
      </c>
      <c r="Y3539" s="111"/>
      <c r="Z3539" s="110">
        <f t="shared" si="660"/>
        <v>39</v>
      </c>
      <c r="AA3539" s="109">
        <f t="shared" si="665"/>
        <v>121.30000000000001</v>
      </c>
      <c r="AB3539" s="109">
        <f t="shared" si="666"/>
        <v>121300.00000000001</v>
      </c>
      <c r="AC3539" s="108">
        <f t="shared" si="667"/>
        <v>2304.6999999999998</v>
      </c>
      <c r="AD3539" s="107">
        <f t="shared" si="668"/>
        <v>2.2222222222222223E-2</v>
      </c>
      <c r="AE3539" s="106">
        <f t="shared" si="669"/>
        <v>51.215555555555554</v>
      </c>
      <c r="AF3539" s="105">
        <f t="shared" si="670"/>
        <v>358.50888888888909</v>
      </c>
      <c r="AG3539" s="105">
        <f t="shared" si="671"/>
        <v>2067.491111111111</v>
      </c>
    </row>
    <row r="3540" spans="1:33" s="88" customFormat="1" x14ac:dyDescent="0.35">
      <c r="A3540" s="21">
        <v>10141103</v>
      </c>
      <c r="B3540" s="115" t="s">
        <v>18023</v>
      </c>
      <c r="C3540" s="135" t="s">
        <v>18022</v>
      </c>
      <c r="D3540" s="133" t="s">
        <v>926</v>
      </c>
      <c r="E3540" s="114" t="str">
        <f t="shared" si="661"/>
        <v>MINISUBESTAÇÃO MARCA:Trans Electron  PTS 190</v>
      </c>
      <c r="F3540" s="111"/>
      <c r="G3540" s="111"/>
      <c r="H3540" s="21" t="s">
        <v>494</v>
      </c>
      <c r="I3540" s="111"/>
      <c r="J3540" s="111"/>
      <c r="K3540" s="133" t="s">
        <v>18301</v>
      </c>
      <c r="L3540" s="133" t="s">
        <v>18300</v>
      </c>
      <c r="M3540" s="21">
        <v>500</v>
      </c>
      <c r="N3540" s="21">
        <v>11</v>
      </c>
      <c r="O3540" s="21" t="s">
        <v>510</v>
      </c>
      <c r="P3540" s="124" t="s">
        <v>516</v>
      </c>
      <c r="Q3540" s="21">
        <v>2011</v>
      </c>
      <c r="R3540" s="21" t="s">
        <v>6785</v>
      </c>
      <c r="S3540" s="21">
        <v>201103</v>
      </c>
      <c r="T3540" s="116">
        <v>2426</v>
      </c>
      <c r="U3540" s="111">
        <v>45</v>
      </c>
      <c r="V3540" s="113">
        <f t="shared" si="662"/>
        <v>2118.7066666666665</v>
      </c>
      <c r="W3540" s="113">
        <f t="shared" si="663"/>
        <v>307.29333333333352</v>
      </c>
      <c r="X3540" s="112">
        <f t="shared" si="664"/>
        <v>307293.33333333355</v>
      </c>
      <c r="Y3540" s="111"/>
      <c r="Z3540" s="110">
        <f t="shared" si="660"/>
        <v>39</v>
      </c>
      <c r="AA3540" s="109">
        <f t="shared" si="665"/>
        <v>121.30000000000001</v>
      </c>
      <c r="AB3540" s="109">
        <f t="shared" si="666"/>
        <v>121300.00000000001</v>
      </c>
      <c r="AC3540" s="108">
        <f t="shared" si="667"/>
        <v>2304.6999999999998</v>
      </c>
      <c r="AD3540" s="107">
        <f t="shared" si="668"/>
        <v>2.2222222222222223E-2</v>
      </c>
      <c r="AE3540" s="106">
        <f t="shared" si="669"/>
        <v>51.215555555555554</v>
      </c>
      <c r="AF3540" s="105">
        <f t="shared" si="670"/>
        <v>358.50888888888909</v>
      </c>
      <c r="AG3540" s="105">
        <f t="shared" si="671"/>
        <v>2067.491111111111</v>
      </c>
    </row>
    <row r="3541" spans="1:33" s="88" customFormat="1" x14ac:dyDescent="0.35">
      <c r="A3541" s="21">
        <v>10141103</v>
      </c>
      <c r="B3541" s="115" t="s">
        <v>18023</v>
      </c>
      <c r="C3541" s="135" t="s">
        <v>18022</v>
      </c>
      <c r="D3541" s="133" t="s">
        <v>18309</v>
      </c>
      <c r="E3541" s="114" t="str">
        <f t="shared" si="661"/>
        <v>MINISUBESTAÇÃO MARCA:Transformer Switchgear Services  PTS 202</v>
      </c>
      <c r="F3541" s="21"/>
      <c r="G3541" s="21"/>
      <c r="H3541" s="21" t="s">
        <v>494</v>
      </c>
      <c r="I3541" s="21"/>
      <c r="J3541" s="21"/>
      <c r="K3541" s="133" t="s">
        <v>18308</v>
      </c>
      <c r="L3541" s="133" t="s">
        <v>18307</v>
      </c>
      <c r="M3541" s="21">
        <v>630</v>
      </c>
      <c r="N3541" s="124">
        <v>11</v>
      </c>
      <c r="O3541" s="21" t="s">
        <v>18306</v>
      </c>
      <c r="P3541" s="124" t="s">
        <v>516</v>
      </c>
      <c r="Q3541" s="21">
        <v>2011</v>
      </c>
      <c r="R3541" s="21" t="s">
        <v>1285</v>
      </c>
      <c r="S3541" s="21" t="s">
        <v>18305</v>
      </c>
      <c r="T3541" s="116">
        <v>2772</v>
      </c>
      <c r="U3541" s="111">
        <v>45</v>
      </c>
      <c r="V3541" s="113">
        <f t="shared" si="662"/>
        <v>2420.88</v>
      </c>
      <c r="W3541" s="113">
        <f t="shared" si="663"/>
        <v>351.11999999999989</v>
      </c>
      <c r="X3541" s="112">
        <f t="shared" si="664"/>
        <v>351119.99999999988</v>
      </c>
      <c r="Y3541" s="111"/>
      <c r="Z3541" s="110">
        <f t="shared" si="660"/>
        <v>39</v>
      </c>
      <c r="AA3541" s="109">
        <f t="shared" si="665"/>
        <v>138.6</v>
      </c>
      <c r="AB3541" s="109">
        <f t="shared" si="666"/>
        <v>138600</v>
      </c>
      <c r="AC3541" s="108">
        <f t="shared" si="667"/>
        <v>2633.4</v>
      </c>
      <c r="AD3541" s="107">
        <f t="shared" si="668"/>
        <v>2.2222222222222223E-2</v>
      </c>
      <c r="AE3541" s="106">
        <f t="shared" si="669"/>
        <v>58.52</v>
      </c>
      <c r="AF3541" s="105">
        <f t="shared" si="670"/>
        <v>409.63999999999987</v>
      </c>
      <c r="AG3541" s="105">
        <f t="shared" si="671"/>
        <v>2362.36</v>
      </c>
    </row>
    <row r="3542" spans="1:33" s="88" customFormat="1" x14ac:dyDescent="0.35">
      <c r="A3542" s="21">
        <v>10141103</v>
      </c>
      <c r="B3542" s="115" t="s">
        <v>18023</v>
      </c>
      <c r="C3542" s="135" t="s">
        <v>18022</v>
      </c>
      <c r="D3542" s="133" t="s">
        <v>2341</v>
      </c>
      <c r="E3542" s="114" t="str">
        <f t="shared" si="661"/>
        <v>MINISUBESTAÇÃO MARCA:  PTS 15</v>
      </c>
      <c r="F3542" s="21"/>
      <c r="G3542" s="21"/>
      <c r="H3542" s="21" t="s">
        <v>494</v>
      </c>
      <c r="I3542" s="21"/>
      <c r="J3542" s="21"/>
      <c r="K3542" s="133" t="s">
        <v>18304</v>
      </c>
      <c r="L3542" s="133" t="s">
        <v>18303</v>
      </c>
      <c r="M3542" s="21">
        <v>630</v>
      </c>
      <c r="N3542" s="124">
        <v>11</v>
      </c>
      <c r="O3542" s="21" t="s">
        <v>18302</v>
      </c>
      <c r="P3542" s="124" t="s">
        <v>516</v>
      </c>
      <c r="Q3542" s="21">
        <v>2011</v>
      </c>
      <c r="R3542" s="21"/>
      <c r="S3542" s="21"/>
      <c r="T3542" s="116">
        <v>2772</v>
      </c>
      <c r="U3542" s="111">
        <v>45</v>
      </c>
      <c r="V3542" s="113">
        <f t="shared" si="662"/>
        <v>2420.88</v>
      </c>
      <c r="W3542" s="113">
        <f t="shared" si="663"/>
        <v>351.11999999999989</v>
      </c>
      <c r="X3542" s="112">
        <f t="shared" si="664"/>
        <v>351119.99999999988</v>
      </c>
      <c r="Y3542" s="111"/>
      <c r="Z3542" s="110">
        <f t="shared" si="660"/>
        <v>39</v>
      </c>
      <c r="AA3542" s="109">
        <f t="shared" si="665"/>
        <v>138.6</v>
      </c>
      <c r="AB3542" s="109">
        <f t="shared" si="666"/>
        <v>138600</v>
      </c>
      <c r="AC3542" s="108">
        <f t="shared" si="667"/>
        <v>2633.4</v>
      </c>
      <c r="AD3542" s="107">
        <f t="shared" si="668"/>
        <v>2.2222222222222223E-2</v>
      </c>
      <c r="AE3542" s="106">
        <f t="shared" si="669"/>
        <v>58.52</v>
      </c>
      <c r="AF3542" s="105">
        <f t="shared" si="670"/>
        <v>409.63999999999987</v>
      </c>
      <c r="AG3542" s="105">
        <f t="shared" si="671"/>
        <v>2362.36</v>
      </c>
    </row>
    <row r="3543" spans="1:33" s="88" customFormat="1" x14ac:dyDescent="0.35">
      <c r="A3543" s="21">
        <v>10141103</v>
      </c>
      <c r="B3543" s="115" t="s">
        <v>18023</v>
      </c>
      <c r="C3543" s="135" t="s">
        <v>18022</v>
      </c>
      <c r="D3543" s="133" t="s">
        <v>926</v>
      </c>
      <c r="E3543" s="114" t="str">
        <f t="shared" si="661"/>
        <v>MINISUBESTAÇÃO MARCA:Trans Electron  PTS 190</v>
      </c>
      <c r="F3543" s="111"/>
      <c r="G3543" s="111"/>
      <c r="H3543" s="21" t="s">
        <v>494</v>
      </c>
      <c r="I3543" s="111"/>
      <c r="J3543" s="111"/>
      <c r="K3543" s="133" t="s">
        <v>18301</v>
      </c>
      <c r="L3543" s="133" t="s">
        <v>18300</v>
      </c>
      <c r="M3543" s="21">
        <v>500</v>
      </c>
      <c r="N3543" s="21">
        <v>11</v>
      </c>
      <c r="O3543" s="21" t="s">
        <v>510</v>
      </c>
      <c r="P3543" s="124" t="s">
        <v>516</v>
      </c>
      <c r="Q3543" s="21">
        <v>2011</v>
      </c>
      <c r="R3543" s="21" t="s">
        <v>6785</v>
      </c>
      <c r="S3543" s="21">
        <v>201103</v>
      </c>
      <c r="T3543" s="116">
        <v>2426</v>
      </c>
      <c r="U3543" s="111">
        <v>45</v>
      </c>
      <c r="V3543" s="113">
        <f t="shared" si="662"/>
        <v>2118.7066666666665</v>
      </c>
      <c r="W3543" s="113">
        <f t="shared" si="663"/>
        <v>307.29333333333352</v>
      </c>
      <c r="X3543" s="112">
        <f t="shared" si="664"/>
        <v>307293.33333333355</v>
      </c>
      <c r="Y3543" s="111"/>
      <c r="Z3543" s="110">
        <f t="shared" si="660"/>
        <v>39</v>
      </c>
      <c r="AA3543" s="109">
        <f t="shared" si="665"/>
        <v>121.30000000000001</v>
      </c>
      <c r="AB3543" s="109">
        <f t="shared" si="666"/>
        <v>121300.00000000001</v>
      </c>
      <c r="AC3543" s="108">
        <f t="shared" si="667"/>
        <v>2304.6999999999998</v>
      </c>
      <c r="AD3543" s="107">
        <f t="shared" si="668"/>
        <v>2.2222222222222223E-2</v>
      </c>
      <c r="AE3543" s="106">
        <f t="shared" si="669"/>
        <v>51.215555555555554</v>
      </c>
      <c r="AF3543" s="105">
        <f t="shared" si="670"/>
        <v>358.50888888888909</v>
      </c>
      <c r="AG3543" s="105">
        <f t="shared" si="671"/>
        <v>2067.491111111111</v>
      </c>
    </row>
    <row r="3544" spans="1:33" s="88" customFormat="1" x14ac:dyDescent="0.35">
      <c r="A3544" s="21">
        <v>10141103</v>
      </c>
      <c r="B3544" s="115" t="s">
        <v>18023</v>
      </c>
      <c r="C3544" s="135" t="s">
        <v>18022</v>
      </c>
      <c r="D3544" s="133" t="s">
        <v>18299</v>
      </c>
      <c r="E3544" s="114" t="str">
        <f t="shared" si="661"/>
        <v>MINISUBESTAÇÃO MARCA:  PT 352</v>
      </c>
      <c r="F3544" s="21" t="s">
        <v>2737</v>
      </c>
      <c r="G3544" s="21"/>
      <c r="H3544" s="21" t="s">
        <v>494</v>
      </c>
      <c r="I3544" s="21"/>
      <c r="J3544" s="21"/>
      <c r="K3544" s="133" t="s">
        <v>18298</v>
      </c>
      <c r="L3544" s="133" t="s">
        <v>18297</v>
      </c>
      <c r="M3544" s="21">
        <v>500</v>
      </c>
      <c r="N3544" s="21">
        <v>11</v>
      </c>
      <c r="O3544" s="21" t="s">
        <v>510</v>
      </c>
      <c r="P3544" s="124" t="s">
        <v>516</v>
      </c>
      <c r="Q3544" s="57">
        <v>2011</v>
      </c>
      <c r="R3544" s="21"/>
      <c r="S3544" s="21"/>
      <c r="T3544" s="116">
        <v>2426</v>
      </c>
      <c r="U3544" s="111">
        <v>45</v>
      </c>
      <c r="V3544" s="113">
        <f t="shared" si="662"/>
        <v>2118.7066666666665</v>
      </c>
      <c r="W3544" s="113">
        <f t="shared" si="663"/>
        <v>307.29333333333352</v>
      </c>
      <c r="X3544" s="112">
        <f t="shared" si="664"/>
        <v>307293.33333333355</v>
      </c>
      <c r="Y3544" s="111"/>
      <c r="Z3544" s="110">
        <f t="shared" si="660"/>
        <v>39</v>
      </c>
      <c r="AA3544" s="109">
        <f t="shared" si="665"/>
        <v>121.30000000000001</v>
      </c>
      <c r="AB3544" s="109">
        <f t="shared" si="666"/>
        <v>121300.00000000001</v>
      </c>
      <c r="AC3544" s="108">
        <f t="shared" si="667"/>
        <v>2304.6999999999998</v>
      </c>
      <c r="AD3544" s="107">
        <f t="shared" si="668"/>
        <v>2.2222222222222223E-2</v>
      </c>
      <c r="AE3544" s="106">
        <f t="shared" si="669"/>
        <v>51.215555555555554</v>
      </c>
      <c r="AF3544" s="105">
        <f t="shared" si="670"/>
        <v>358.50888888888909</v>
      </c>
      <c r="AG3544" s="105">
        <f t="shared" si="671"/>
        <v>2067.491111111111</v>
      </c>
    </row>
    <row r="3545" spans="1:33" s="88" customFormat="1" x14ac:dyDescent="0.35">
      <c r="A3545" s="21">
        <v>10141103</v>
      </c>
      <c r="B3545" s="115" t="s">
        <v>18023</v>
      </c>
      <c r="C3545" s="135" t="s">
        <v>18022</v>
      </c>
      <c r="D3545" s="21" t="s">
        <v>9357</v>
      </c>
      <c r="E3545" s="114" t="str">
        <f t="shared" si="661"/>
        <v>MINISUBESTAÇÃO MARCA:  PT 9</v>
      </c>
      <c r="F3545" s="21" t="s">
        <v>1217</v>
      </c>
      <c r="G3545" s="21"/>
      <c r="H3545" s="21" t="s">
        <v>494</v>
      </c>
      <c r="I3545" s="21"/>
      <c r="J3545" s="21"/>
      <c r="K3545" s="133" t="s">
        <v>18296</v>
      </c>
      <c r="L3545" s="133" t="s">
        <v>18295</v>
      </c>
      <c r="M3545" s="21">
        <v>500</v>
      </c>
      <c r="N3545" s="21">
        <v>11</v>
      </c>
      <c r="O3545" s="21">
        <v>0.4</v>
      </c>
      <c r="P3545" s="124" t="s">
        <v>516</v>
      </c>
      <c r="Q3545" s="21">
        <v>2011</v>
      </c>
      <c r="R3545" s="21"/>
      <c r="S3545" s="21"/>
      <c r="T3545" s="116">
        <v>2426</v>
      </c>
      <c r="U3545" s="111">
        <v>45</v>
      </c>
      <c r="V3545" s="113">
        <f t="shared" si="662"/>
        <v>2118.7066666666665</v>
      </c>
      <c r="W3545" s="113">
        <f t="shared" si="663"/>
        <v>307.29333333333352</v>
      </c>
      <c r="X3545" s="112">
        <f t="shared" si="664"/>
        <v>307293.33333333355</v>
      </c>
      <c r="Y3545" s="111"/>
      <c r="Z3545" s="110">
        <f t="shared" si="660"/>
        <v>39</v>
      </c>
      <c r="AA3545" s="109">
        <f t="shared" si="665"/>
        <v>121.30000000000001</v>
      </c>
      <c r="AB3545" s="109">
        <f t="shared" si="666"/>
        <v>121300.00000000001</v>
      </c>
      <c r="AC3545" s="108">
        <f t="shared" si="667"/>
        <v>2304.6999999999998</v>
      </c>
      <c r="AD3545" s="107">
        <f t="shared" si="668"/>
        <v>2.2222222222222223E-2</v>
      </c>
      <c r="AE3545" s="106">
        <f t="shared" si="669"/>
        <v>51.215555555555554</v>
      </c>
      <c r="AF3545" s="105">
        <f t="shared" si="670"/>
        <v>358.50888888888909</v>
      </c>
      <c r="AG3545" s="105">
        <f t="shared" si="671"/>
        <v>2067.491111111111</v>
      </c>
    </row>
    <row r="3546" spans="1:33" s="88" customFormat="1" x14ac:dyDescent="0.35">
      <c r="A3546" s="21">
        <v>10141103</v>
      </c>
      <c r="B3546" s="115" t="s">
        <v>14786</v>
      </c>
      <c r="C3546" s="135" t="s">
        <v>710</v>
      </c>
      <c r="D3546" s="21"/>
      <c r="E3546" s="114" t="str">
        <f t="shared" si="661"/>
        <v xml:space="preserve">TRANSFORMADOR MARCA:EFACEC SE MOVEL </v>
      </c>
      <c r="F3546" s="21" t="s">
        <v>424</v>
      </c>
      <c r="G3546" s="21" t="s">
        <v>15620</v>
      </c>
      <c r="H3546" s="21" t="s">
        <v>424</v>
      </c>
      <c r="I3546" s="21" t="s">
        <v>16213</v>
      </c>
      <c r="J3546" s="21"/>
      <c r="K3546" s="21" t="s">
        <v>16212</v>
      </c>
      <c r="L3546" s="21" t="s">
        <v>16211</v>
      </c>
      <c r="M3546" s="21">
        <v>315</v>
      </c>
      <c r="N3546" s="21">
        <v>33</v>
      </c>
      <c r="O3546" s="21">
        <v>0.4</v>
      </c>
      <c r="P3546" s="21">
        <v>3</v>
      </c>
      <c r="Q3546" s="21">
        <v>2011</v>
      </c>
      <c r="R3546" s="21" t="s">
        <v>27</v>
      </c>
      <c r="S3546" s="21">
        <v>764.08</v>
      </c>
      <c r="T3546" s="116">
        <v>1039</v>
      </c>
      <c r="U3546" s="111">
        <v>45</v>
      </c>
      <c r="V3546" s="113">
        <f t="shared" si="662"/>
        <v>907.39333333333332</v>
      </c>
      <c r="W3546" s="113">
        <f t="shared" si="663"/>
        <v>131.60666666666668</v>
      </c>
      <c r="X3546" s="112">
        <f t="shared" si="664"/>
        <v>131606.66666666669</v>
      </c>
      <c r="Y3546" s="111"/>
      <c r="Z3546" s="110">
        <f t="shared" si="660"/>
        <v>39</v>
      </c>
      <c r="AA3546" s="109">
        <f t="shared" si="665"/>
        <v>51.95</v>
      </c>
      <c r="AB3546" s="109">
        <f t="shared" si="666"/>
        <v>51950</v>
      </c>
      <c r="AC3546" s="108">
        <f t="shared" si="667"/>
        <v>987.05</v>
      </c>
      <c r="AD3546" s="107">
        <f t="shared" si="668"/>
        <v>2.2222222222222223E-2</v>
      </c>
      <c r="AE3546" s="106">
        <f t="shared" si="669"/>
        <v>21.934444444444445</v>
      </c>
      <c r="AF3546" s="105">
        <f t="shared" si="670"/>
        <v>153.54111111111112</v>
      </c>
      <c r="AG3546" s="105">
        <f t="shared" si="671"/>
        <v>885.45888888888885</v>
      </c>
    </row>
    <row r="3547" spans="1:33" s="88" customFormat="1" x14ac:dyDescent="0.35">
      <c r="A3547" s="21">
        <v>10141103</v>
      </c>
      <c r="B3547" s="115" t="s">
        <v>14786</v>
      </c>
      <c r="C3547" s="135" t="s">
        <v>710</v>
      </c>
      <c r="D3547" s="21"/>
      <c r="E3547" s="114" t="str">
        <f t="shared" si="661"/>
        <v xml:space="preserve">TRANSFORMADOR MARCA:ASEA SE-MATUNDO </v>
      </c>
      <c r="F3547" s="57" t="s">
        <v>424</v>
      </c>
      <c r="G3547" s="21" t="s">
        <v>16210</v>
      </c>
      <c r="H3547" s="21" t="s">
        <v>424</v>
      </c>
      <c r="I3547" s="21" t="s">
        <v>16209</v>
      </c>
      <c r="J3547" s="21"/>
      <c r="K3547" s="119" t="s">
        <v>16208</v>
      </c>
      <c r="L3547" s="119" t="s">
        <v>16207</v>
      </c>
      <c r="M3547" s="21">
        <v>200</v>
      </c>
      <c r="N3547" s="21">
        <v>33</v>
      </c>
      <c r="O3547" s="21">
        <v>0.4</v>
      </c>
      <c r="P3547" s="21">
        <v>3</v>
      </c>
      <c r="Q3547" s="21">
        <v>2011</v>
      </c>
      <c r="R3547" s="61" t="s">
        <v>18</v>
      </c>
      <c r="S3547" s="21">
        <v>40627</v>
      </c>
      <c r="T3547" s="116">
        <v>991</v>
      </c>
      <c r="U3547" s="111">
        <v>45</v>
      </c>
      <c r="V3547" s="113">
        <f t="shared" si="662"/>
        <v>865.47333333333336</v>
      </c>
      <c r="W3547" s="113">
        <f t="shared" si="663"/>
        <v>125.52666666666664</v>
      </c>
      <c r="X3547" s="112">
        <f t="shared" si="664"/>
        <v>125526.66666666664</v>
      </c>
      <c r="Y3547" s="111"/>
      <c r="Z3547" s="110">
        <f t="shared" si="660"/>
        <v>39</v>
      </c>
      <c r="AA3547" s="109">
        <f t="shared" si="665"/>
        <v>49.550000000000004</v>
      </c>
      <c r="AB3547" s="109">
        <f t="shared" si="666"/>
        <v>49550.000000000007</v>
      </c>
      <c r="AC3547" s="108">
        <f t="shared" si="667"/>
        <v>941.45</v>
      </c>
      <c r="AD3547" s="107">
        <f t="shared" si="668"/>
        <v>2.2222222222222223E-2</v>
      </c>
      <c r="AE3547" s="106">
        <f t="shared" si="669"/>
        <v>20.921111111111113</v>
      </c>
      <c r="AF3547" s="105">
        <f t="shared" si="670"/>
        <v>146.44777777777776</v>
      </c>
      <c r="AG3547" s="105">
        <f t="shared" si="671"/>
        <v>844.55222222222221</v>
      </c>
    </row>
    <row r="3548" spans="1:33" s="88" customFormat="1" x14ac:dyDescent="0.35">
      <c r="A3548" s="21">
        <v>10141103</v>
      </c>
      <c r="B3548" s="115" t="s">
        <v>14786</v>
      </c>
      <c r="C3548" s="135" t="s">
        <v>710</v>
      </c>
      <c r="D3548" s="21"/>
      <c r="E3548" s="114" t="str">
        <f t="shared" si="661"/>
        <v xml:space="preserve">TRANSFORMADOR MARCA:HB SE-MATAMBO </v>
      </c>
      <c r="F3548" s="57" t="s">
        <v>424</v>
      </c>
      <c r="G3548" s="21" t="s">
        <v>3157</v>
      </c>
      <c r="H3548" s="21" t="s">
        <v>424</v>
      </c>
      <c r="I3548" s="21" t="s">
        <v>16206</v>
      </c>
      <c r="J3548" s="21"/>
      <c r="K3548" s="119" t="s">
        <v>16205</v>
      </c>
      <c r="L3548" s="119" t="s">
        <v>16204</v>
      </c>
      <c r="M3548" s="21">
        <v>160</v>
      </c>
      <c r="N3548" s="21">
        <v>33</v>
      </c>
      <c r="O3548" s="21">
        <v>0.4</v>
      </c>
      <c r="P3548" s="21">
        <v>3</v>
      </c>
      <c r="Q3548" s="21">
        <v>2011</v>
      </c>
      <c r="R3548" s="61" t="s">
        <v>16203</v>
      </c>
      <c r="S3548" s="61">
        <v>735107</v>
      </c>
      <c r="T3548" s="116">
        <v>991</v>
      </c>
      <c r="U3548" s="111">
        <v>45</v>
      </c>
      <c r="V3548" s="113">
        <f t="shared" si="662"/>
        <v>865.47333333333336</v>
      </c>
      <c r="W3548" s="113">
        <f t="shared" si="663"/>
        <v>125.52666666666664</v>
      </c>
      <c r="X3548" s="112">
        <f t="shared" si="664"/>
        <v>125526.66666666664</v>
      </c>
      <c r="Y3548" s="111"/>
      <c r="Z3548" s="110">
        <f t="shared" si="660"/>
        <v>39</v>
      </c>
      <c r="AA3548" s="109">
        <f t="shared" si="665"/>
        <v>49.550000000000004</v>
      </c>
      <c r="AB3548" s="109">
        <f t="shared" si="666"/>
        <v>49550.000000000007</v>
      </c>
      <c r="AC3548" s="108">
        <f t="shared" si="667"/>
        <v>941.45</v>
      </c>
      <c r="AD3548" s="107">
        <f t="shared" si="668"/>
        <v>2.2222222222222223E-2</v>
      </c>
      <c r="AE3548" s="106">
        <f t="shared" si="669"/>
        <v>20.921111111111113</v>
      </c>
      <c r="AF3548" s="105">
        <f t="shared" si="670"/>
        <v>146.44777777777776</v>
      </c>
      <c r="AG3548" s="105">
        <f t="shared" si="671"/>
        <v>844.55222222222221</v>
      </c>
    </row>
    <row r="3549" spans="1:33" s="88" customFormat="1" x14ac:dyDescent="0.35">
      <c r="A3549" s="21">
        <v>10141103</v>
      </c>
      <c r="B3549" s="115" t="s">
        <v>14786</v>
      </c>
      <c r="C3549" s="135" t="s">
        <v>710</v>
      </c>
      <c r="D3549" s="21">
        <v>150</v>
      </c>
      <c r="E3549" s="114" t="str">
        <f t="shared" si="661"/>
        <v>TRANSFORMADOR MARCA:  150</v>
      </c>
      <c r="F3549" s="21"/>
      <c r="G3549" s="21"/>
      <c r="H3549" s="21" t="s">
        <v>1756</v>
      </c>
      <c r="I3549" s="21" t="s">
        <v>16166</v>
      </c>
      <c r="J3549" s="21"/>
      <c r="K3549" s="21" t="s">
        <v>16178</v>
      </c>
      <c r="L3549" s="21" t="s">
        <v>16177</v>
      </c>
      <c r="M3549" s="21">
        <v>100</v>
      </c>
      <c r="N3549" s="21">
        <v>33</v>
      </c>
      <c r="O3549" s="21" t="s">
        <v>362</v>
      </c>
      <c r="P3549" s="21">
        <v>3</v>
      </c>
      <c r="Q3549" s="124">
        <v>2011</v>
      </c>
      <c r="R3549" s="21"/>
      <c r="S3549" s="21"/>
      <c r="T3549" s="116">
        <v>763</v>
      </c>
      <c r="U3549" s="111">
        <v>45</v>
      </c>
      <c r="V3549" s="113">
        <f t="shared" si="662"/>
        <v>666.35333333333335</v>
      </c>
      <c r="W3549" s="113">
        <f t="shared" si="663"/>
        <v>96.646666666666647</v>
      </c>
      <c r="X3549" s="112">
        <f t="shared" si="664"/>
        <v>96646.666666666642</v>
      </c>
      <c r="Y3549" s="111"/>
      <c r="Z3549" s="110">
        <f t="shared" si="660"/>
        <v>39</v>
      </c>
      <c r="AA3549" s="109">
        <f t="shared" si="665"/>
        <v>38.15</v>
      </c>
      <c r="AB3549" s="109">
        <f t="shared" si="666"/>
        <v>38150</v>
      </c>
      <c r="AC3549" s="108">
        <f t="shared" si="667"/>
        <v>724.85</v>
      </c>
      <c r="AD3549" s="107">
        <f t="shared" si="668"/>
        <v>2.2222222222222223E-2</v>
      </c>
      <c r="AE3549" s="106">
        <f t="shared" si="669"/>
        <v>16.10777777777778</v>
      </c>
      <c r="AF3549" s="105">
        <f t="shared" si="670"/>
        <v>112.75444444444443</v>
      </c>
      <c r="AG3549" s="105">
        <f t="shared" si="671"/>
        <v>650.2455555555556</v>
      </c>
    </row>
    <row r="3550" spans="1:33" s="88" customFormat="1" x14ac:dyDescent="0.35">
      <c r="A3550" s="21">
        <v>10141103</v>
      </c>
      <c r="B3550" s="115" t="s">
        <v>14786</v>
      </c>
      <c r="C3550" s="135" t="s">
        <v>710</v>
      </c>
      <c r="D3550" s="21">
        <v>151</v>
      </c>
      <c r="E3550" s="114" t="str">
        <f t="shared" si="661"/>
        <v>TRANSFORMADOR MARCA:  151</v>
      </c>
      <c r="F3550" s="57"/>
      <c r="G3550" s="21"/>
      <c r="H3550" s="21" t="s">
        <v>16152</v>
      </c>
      <c r="I3550" s="21" t="s">
        <v>16175</v>
      </c>
      <c r="J3550" s="57"/>
      <c r="K3550" s="22" t="s">
        <v>16174</v>
      </c>
      <c r="L3550" s="21" t="s">
        <v>16173</v>
      </c>
      <c r="M3550" s="21">
        <v>100</v>
      </c>
      <c r="N3550" s="21">
        <v>33</v>
      </c>
      <c r="O3550" s="21" t="s">
        <v>362</v>
      </c>
      <c r="P3550" s="21">
        <v>3</v>
      </c>
      <c r="Q3550" s="124">
        <v>2011</v>
      </c>
      <c r="R3550" s="21"/>
      <c r="S3550" s="57"/>
      <c r="T3550" s="116">
        <v>763</v>
      </c>
      <c r="U3550" s="111">
        <v>45</v>
      </c>
      <c r="V3550" s="113">
        <f t="shared" si="662"/>
        <v>666.35333333333335</v>
      </c>
      <c r="W3550" s="113">
        <f t="shared" si="663"/>
        <v>96.646666666666647</v>
      </c>
      <c r="X3550" s="112">
        <f t="shared" si="664"/>
        <v>96646.666666666642</v>
      </c>
      <c r="Y3550" s="111"/>
      <c r="Z3550" s="110">
        <f t="shared" si="660"/>
        <v>39</v>
      </c>
      <c r="AA3550" s="109">
        <f t="shared" si="665"/>
        <v>38.15</v>
      </c>
      <c r="AB3550" s="109">
        <f t="shared" si="666"/>
        <v>38150</v>
      </c>
      <c r="AC3550" s="108">
        <f t="shared" si="667"/>
        <v>724.85</v>
      </c>
      <c r="AD3550" s="107">
        <f t="shared" si="668"/>
        <v>2.2222222222222223E-2</v>
      </c>
      <c r="AE3550" s="106">
        <f t="shared" si="669"/>
        <v>16.10777777777778</v>
      </c>
      <c r="AF3550" s="105">
        <f t="shared" si="670"/>
        <v>112.75444444444443</v>
      </c>
      <c r="AG3550" s="105">
        <f t="shared" si="671"/>
        <v>650.2455555555556</v>
      </c>
    </row>
    <row r="3551" spans="1:33" s="88" customFormat="1" x14ac:dyDescent="0.35">
      <c r="A3551" s="21">
        <v>10141103</v>
      </c>
      <c r="B3551" s="115" t="s">
        <v>14786</v>
      </c>
      <c r="C3551" s="135" t="s">
        <v>710</v>
      </c>
      <c r="D3551" s="21">
        <v>152</v>
      </c>
      <c r="E3551" s="114" t="str">
        <f t="shared" si="661"/>
        <v>TRANSFORMADOR MARCA:  152</v>
      </c>
      <c r="F3551" s="57"/>
      <c r="G3551" s="21"/>
      <c r="H3551" s="21" t="s">
        <v>16152</v>
      </c>
      <c r="I3551" s="21" t="s">
        <v>16170</v>
      </c>
      <c r="J3551" s="57"/>
      <c r="K3551" s="22" t="s">
        <v>16169</v>
      </c>
      <c r="L3551" s="21" t="s">
        <v>16168</v>
      </c>
      <c r="M3551" s="21">
        <v>100</v>
      </c>
      <c r="N3551" s="21">
        <v>33</v>
      </c>
      <c r="O3551" s="21" t="s">
        <v>362</v>
      </c>
      <c r="P3551" s="21">
        <v>3</v>
      </c>
      <c r="Q3551" s="124">
        <v>2011</v>
      </c>
      <c r="R3551" s="21"/>
      <c r="S3551" s="57"/>
      <c r="T3551" s="116">
        <v>763</v>
      </c>
      <c r="U3551" s="111">
        <v>45</v>
      </c>
      <c r="V3551" s="113">
        <f t="shared" si="662"/>
        <v>666.35333333333335</v>
      </c>
      <c r="W3551" s="113">
        <f t="shared" si="663"/>
        <v>96.646666666666647</v>
      </c>
      <c r="X3551" s="112">
        <f t="shared" si="664"/>
        <v>96646.666666666642</v>
      </c>
      <c r="Y3551" s="111"/>
      <c r="Z3551" s="110">
        <f t="shared" si="660"/>
        <v>39</v>
      </c>
      <c r="AA3551" s="109">
        <f t="shared" si="665"/>
        <v>38.15</v>
      </c>
      <c r="AB3551" s="109">
        <f t="shared" si="666"/>
        <v>38150</v>
      </c>
      <c r="AC3551" s="108">
        <f t="shared" si="667"/>
        <v>724.85</v>
      </c>
      <c r="AD3551" s="107">
        <f t="shared" si="668"/>
        <v>2.2222222222222223E-2</v>
      </c>
      <c r="AE3551" s="106">
        <f t="shared" si="669"/>
        <v>16.10777777777778</v>
      </c>
      <c r="AF3551" s="105">
        <f t="shared" si="670"/>
        <v>112.75444444444443</v>
      </c>
      <c r="AG3551" s="105">
        <f t="shared" si="671"/>
        <v>650.2455555555556</v>
      </c>
    </row>
    <row r="3552" spans="1:33" s="88" customFormat="1" x14ac:dyDescent="0.35">
      <c r="A3552" s="21">
        <v>10141103</v>
      </c>
      <c r="B3552" s="115" t="s">
        <v>14786</v>
      </c>
      <c r="C3552" s="135" t="s">
        <v>710</v>
      </c>
      <c r="D3552" s="21">
        <v>153</v>
      </c>
      <c r="E3552" s="114" t="str">
        <f t="shared" si="661"/>
        <v>TRANSFORMADOR MARCA:  153</v>
      </c>
      <c r="F3552" s="57"/>
      <c r="G3552" s="21"/>
      <c r="H3552" s="21" t="s">
        <v>1756</v>
      </c>
      <c r="I3552" s="21" t="s">
        <v>16166</v>
      </c>
      <c r="J3552" s="57"/>
      <c r="K3552" s="22" t="s">
        <v>16165</v>
      </c>
      <c r="L3552" s="21" t="s">
        <v>16164</v>
      </c>
      <c r="M3552" s="21">
        <v>100</v>
      </c>
      <c r="N3552" s="21">
        <v>33</v>
      </c>
      <c r="O3552" s="21" t="s">
        <v>362</v>
      </c>
      <c r="P3552" s="21">
        <v>3</v>
      </c>
      <c r="Q3552" s="124">
        <v>2011</v>
      </c>
      <c r="R3552" s="21"/>
      <c r="S3552" s="57"/>
      <c r="T3552" s="116">
        <v>763</v>
      </c>
      <c r="U3552" s="111">
        <v>45</v>
      </c>
      <c r="V3552" s="113">
        <f t="shared" si="662"/>
        <v>666.35333333333335</v>
      </c>
      <c r="W3552" s="113">
        <f t="shared" si="663"/>
        <v>96.646666666666647</v>
      </c>
      <c r="X3552" s="112">
        <f t="shared" si="664"/>
        <v>96646.666666666642</v>
      </c>
      <c r="Y3552" s="111"/>
      <c r="Z3552" s="110">
        <f t="shared" si="660"/>
        <v>39</v>
      </c>
      <c r="AA3552" s="109">
        <f t="shared" si="665"/>
        <v>38.15</v>
      </c>
      <c r="AB3552" s="109">
        <f t="shared" si="666"/>
        <v>38150</v>
      </c>
      <c r="AC3552" s="108">
        <f t="shared" si="667"/>
        <v>724.85</v>
      </c>
      <c r="AD3552" s="107">
        <f t="shared" si="668"/>
        <v>2.2222222222222223E-2</v>
      </c>
      <c r="AE3552" s="106">
        <f t="shared" si="669"/>
        <v>16.10777777777778</v>
      </c>
      <c r="AF3552" s="105">
        <f t="shared" si="670"/>
        <v>112.75444444444443</v>
      </c>
      <c r="AG3552" s="105">
        <f t="shared" si="671"/>
        <v>650.2455555555556</v>
      </c>
    </row>
    <row r="3553" spans="1:33" s="88" customFormat="1" x14ac:dyDescent="0.35">
      <c r="A3553" s="21">
        <v>10141103</v>
      </c>
      <c r="B3553" s="115" t="s">
        <v>14786</v>
      </c>
      <c r="C3553" s="135" t="s">
        <v>710</v>
      </c>
      <c r="D3553" s="21">
        <v>154</v>
      </c>
      <c r="E3553" s="114" t="str">
        <f t="shared" si="661"/>
        <v>TRANSFORMADOR MARCA:  154</v>
      </c>
      <c r="F3553" s="57"/>
      <c r="G3553" s="21"/>
      <c r="H3553" s="21" t="s">
        <v>16152</v>
      </c>
      <c r="I3553" s="21" t="s">
        <v>16162</v>
      </c>
      <c r="J3553" s="57"/>
      <c r="K3553" s="22" t="s">
        <v>16161</v>
      </c>
      <c r="L3553" s="21" t="s">
        <v>16160</v>
      </c>
      <c r="M3553" s="21">
        <v>100</v>
      </c>
      <c r="N3553" s="21">
        <v>33</v>
      </c>
      <c r="O3553" s="21" t="s">
        <v>362</v>
      </c>
      <c r="P3553" s="21">
        <v>3</v>
      </c>
      <c r="Q3553" s="124">
        <v>2011</v>
      </c>
      <c r="R3553" s="21"/>
      <c r="S3553" s="57"/>
      <c r="T3553" s="116">
        <v>763</v>
      </c>
      <c r="U3553" s="111">
        <v>45</v>
      </c>
      <c r="V3553" s="113">
        <f t="shared" si="662"/>
        <v>666.35333333333335</v>
      </c>
      <c r="W3553" s="113">
        <f t="shared" si="663"/>
        <v>96.646666666666647</v>
      </c>
      <c r="X3553" s="112">
        <f t="shared" si="664"/>
        <v>96646.666666666642</v>
      </c>
      <c r="Y3553" s="111"/>
      <c r="Z3553" s="110">
        <f t="shared" si="660"/>
        <v>39</v>
      </c>
      <c r="AA3553" s="109">
        <f t="shared" si="665"/>
        <v>38.15</v>
      </c>
      <c r="AB3553" s="109">
        <f t="shared" si="666"/>
        <v>38150</v>
      </c>
      <c r="AC3553" s="108">
        <f t="shared" si="667"/>
        <v>724.85</v>
      </c>
      <c r="AD3553" s="107">
        <f t="shared" si="668"/>
        <v>2.2222222222222223E-2</v>
      </c>
      <c r="AE3553" s="106">
        <f t="shared" si="669"/>
        <v>16.10777777777778</v>
      </c>
      <c r="AF3553" s="105">
        <f t="shared" si="670"/>
        <v>112.75444444444443</v>
      </c>
      <c r="AG3553" s="105">
        <f t="shared" si="671"/>
        <v>650.2455555555556</v>
      </c>
    </row>
    <row r="3554" spans="1:33" s="88" customFormat="1" x14ac:dyDescent="0.35">
      <c r="A3554" s="21">
        <v>10141103</v>
      </c>
      <c r="B3554" s="115" t="s">
        <v>14786</v>
      </c>
      <c r="C3554" s="135" t="s">
        <v>710</v>
      </c>
      <c r="D3554" s="21">
        <v>155</v>
      </c>
      <c r="E3554" s="114" t="str">
        <f t="shared" si="661"/>
        <v>TRANSFORMADOR MARCA:  155</v>
      </c>
      <c r="F3554" s="57"/>
      <c r="G3554" s="21"/>
      <c r="H3554" s="21" t="s">
        <v>16152</v>
      </c>
      <c r="I3554" s="21" t="s">
        <v>16152</v>
      </c>
      <c r="J3554" s="57"/>
      <c r="K3554" s="22" t="s">
        <v>16158</v>
      </c>
      <c r="L3554" s="21" t="s">
        <v>15743</v>
      </c>
      <c r="M3554" s="21">
        <v>100</v>
      </c>
      <c r="N3554" s="21">
        <v>33</v>
      </c>
      <c r="O3554" s="21" t="s">
        <v>362</v>
      </c>
      <c r="P3554" s="21">
        <v>3</v>
      </c>
      <c r="Q3554" s="124">
        <v>2011</v>
      </c>
      <c r="R3554" s="21"/>
      <c r="S3554" s="57"/>
      <c r="T3554" s="116">
        <v>763</v>
      </c>
      <c r="U3554" s="111">
        <v>45</v>
      </c>
      <c r="V3554" s="113">
        <f t="shared" si="662"/>
        <v>666.35333333333335</v>
      </c>
      <c r="W3554" s="113">
        <f t="shared" si="663"/>
        <v>96.646666666666647</v>
      </c>
      <c r="X3554" s="112">
        <f t="shared" si="664"/>
        <v>96646.666666666642</v>
      </c>
      <c r="Y3554" s="111"/>
      <c r="Z3554" s="110">
        <f t="shared" si="660"/>
        <v>39</v>
      </c>
      <c r="AA3554" s="109">
        <f t="shared" si="665"/>
        <v>38.15</v>
      </c>
      <c r="AB3554" s="109">
        <f t="shared" si="666"/>
        <v>38150</v>
      </c>
      <c r="AC3554" s="108">
        <f t="shared" si="667"/>
        <v>724.85</v>
      </c>
      <c r="AD3554" s="107">
        <f t="shared" si="668"/>
        <v>2.2222222222222223E-2</v>
      </c>
      <c r="AE3554" s="106">
        <f t="shared" si="669"/>
        <v>16.10777777777778</v>
      </c>
      <c r="AF3554" s="105">
        <f t="shared" si="670"/>
        <v>112.75444444444443</v>
      </c>
      <c r="AG3554" s="105">
        <f t="shared" si="671"/>
        <v>650.2455555555556</v>
      </c>
    </row>
    <row r="3555" spans="1:33" s="88" customFormat="1" x14ac:dyDescent="0.35">
      <c r="A3555" s="21">
        <v>10141103</v>
      </c>
      <c r="B3555" s="115" t="s">
        <v>14786</v>
      </c>
      <c r="C3555" s="135" t="s">
        <v>710</v>
      </c>
      <c r="D3555" s="21">
        <v>157</v>
      </c>
      <c r="E3555" s="114" t="str">
        <f t="shared" si="661"/>
        <v>TRANSFORMADOR MARCA:  157</v>
      </c>
      <c r="F3555" s="57"/>
      <c r="G3555" s="21"/>
      <c r="H3555" s="21" t="s">
        <v>16157</v>
      </c>
      <c r="I3555" s="21" t="s">
        <v>16156</v>
      </c>
      <c r="J3555" s="57"/>
      <c r="K3555" s="22" t="s">
        <v>16155</v>
      </c>
      <c r="L3555" s="21" t="s">
        <v>16154</v>
      </c>
      <c r="M3555" s="21">
        <v>100</v>
      </c>
      <c r="N3555" s="21">
        <v>33</v>
      </c>
      <c r="O3555" s="21" t="s">
        <v>362</v>
      </c>
      <c r="P3555" s="21">
        <v>3</v>
      </c>
      <c r="Q3555" s="124">
        <v>2011</v>
      </c>
      <c r="R3555" s="21"/>
      <c r="S3555" s="57"/>
      <c r="T3555" s="116">
        <v>763</v>
      </c>
      <c r="U3555" s="111">
        <v>45</v>
      </c>
      <c r="V3555" s="113">
        <f t="shared" si="662"/>
        <v>666.35333333333335</v>
      </c>
      <c r="W3555" s="113">
        <f t="shared" si="663"/>
        <v>96.646666666666647</v>
      </c>
      <c r="X3555" s="112">
        <f t="shared" si="664"/>
        <v>96646.666666666642</v>
      </c>
      <c r="Y3555" s="111"/>
      <c r="Z3555" s="110">
        <f t="shared" si="660"/>
        <v>39</v>
      </c>
      <c r="AA3555" s="109">
        <f t="shared" si="665"/>
        <v>38.15</v>
      </c>
      <c r="AB3555" s="109">
        <f t="shared" si="666"/>
        <v>38150</v>
      </c>
      <c r="AC3555" s="108">
        <f t="shared" si="667"/>
        <v>724.85</v>
      </c>
      <c r="AD3555" s="107">
        <f t="shared" si="668"/>
        <v>2.2222222222222223E-2</v>
      </c>
      <c r="AE3555" s="106">
        <f t="shared" si="669"/>
        <v>16.10777777777778</v>
      </c>
      <c r="AF3555" s="105">
        <f t="shared" si="670"/>
        <v>112.75444444444443</v>
      </c>
      <c r="AG3555" s="105">
        <f t="shared" si="671"/>
        <v>650.2455555555556</v>
      </c>
    </row>
    <row r="3556" spans="1:33" s="88" customFormat="1" x14ac:dyDescent="0.35">
      <c r="A3556" s="21">
        <v>10141103</v>
      </c>
      <c r="B3556" s="115" t="s">
        <v>14786</v>
      </c>
      <c r="C3556" s="135" t="s">
        <v>710</v>
      </c>
      <c r="D3556" s="21">
        <v>158</v>
      </c>
      <c r="E3556" s="114" t="str">
        <f t="shared" si="661"/>
        <v>TRANSFORMADOR MARCA:  158</v>
      </c>
      <c r="F3556" s="57"/>
      <c r="G3556" s="21"/>
      <c r="H3556" s="21" t="s">
        <v>16152</v>
      </c>
      <c r="I3556" s="21" t="s">
        <v>16151</v>
      </c>
      <c r="J3556" s="57"/>
      <c r="K3556" s="22" t="s">
        <v>16150</v>
      </c>
      <c r="L3556" s="21" t="s">
        <v>16149</v>
      </c>
      <c r="M3556" s="21">
        <v>100</v>
      </c>
      <c r="N3556" s="21">
        <v>33</v>
      </c>
      <c r="O3556" s="21" t="s">
        <v>362</v>
      </c>
      <c r="P3556" s="21">
        <v>3</v>
      </c>
      <c r="Q3556" s="124">
        <v>2011</v>
      </c>
      <c r="R3556" s="21"/>
      <c r="S3556" s="57"/>
      <c r="T3556" s="116">
        <v>763</v>
      </c>
      <c r="U3556" s="111">
        <v>45</v>
      </c>
      <c r="V3556" s="113">
        <f t="shared" si="662"/>
        <v>666.35333333333335</v>
      </c>
      <c r="W3556" s="113">
        <f t="shared" si="663"/>
        <v>96.646666666666647</v>
      </c>
      <c r="X3556" s="112">
        <f t="shared" si="664"/>
        <v>96646.666666666642</v>
      </c>
      <c r="Y3556" s="111"/>
      <c r="Z3556" s="110">
        <f t="shared" ref="Z3556:Z3619" si="672">(U3556-(2017-Q3556))</f>
        <v>39</v>
      </c>
      <c r="AA3556" s="109">
        <f t="shared" si="665"/>
        <v>38.15</v>
      </c>
      <c r="AB3556" s="109">
        <f t="shared" si="666"/>
        <v>38150</v>
      </c>
      <c r="AC3556" s="108">
        <f t="shared" si="667"/>
        <v>724.85</v>
      </c>
      <c r="AD3556" s="107">
        <f t="shared" si="668"/>
        <v>2.2222222222222223E-2</v>
      </c>
      <c r="AE3556" s="106">
        <f t="shared" si="669"/>
        <v>16.10777777777778</v>
      </c>
      <c r="AF3556" s="105">
        <f t="shared" si="670"/>
        <v>112.75444444444443</v>
      </c>
      <c r="AG3556" s="105">
        <f t="shared" si="671"/>
        <v>650.2455555555556</v>
      </c>
    </row>
    <row r="3557" spans="1:33" s="88" customFormat="1" x14ac:dyDescent="0.35">
      <c r="A3557" s="21">
        <v>10141103</v>
      </c>
      <c r="B3557" s="115" t="s">
        <v>14786</v>
      </c>
      <c r="C3557" s="135" t="s">
        <v>710</v>
      </c>
      <c r="D3557" s="21">
        <v>167</v>
      </c>
      <c r="E3557" s="114" t="str">
        <f t="shared" si="661"/>
        <v>TRANSFORMADOR MARCA:  167</v>
      </c>
      <c r="F3557" s="57"/>
      <c r="G3557" s="21"/>
      <c r="H3557" s="21" t="s">
        <v>14848</v>
      </c>
      <c r="I3557" s="21" t="s">
        <v>16148</v>
      </c>
      <c r="J3557" s="57"/>
      <c r="K3557" s="22" t="s">
        <v>16147</v>
      </c>
      <c r="L3557" s="21" t="s">
        <v>16146</v>
      </c>
      <c r="M3557" s="21">
        <v>160</v>
      </c>
      <c r="N3557" s="21">
        <v>33</v>
      </c>
      <c r="O3557" s="21" t="s">
        <v>362</v>
      </c>
      <c r="P3557" s="21">
        <v>3</v>
      </c>
      <c r="Q3557" s="124">
        <v>2011</v>
      </c>
      <c r="R3557" s="21"/>
      <c r="S3557" s="57"/>
      <c r="T3557" s="116">
        <v>991</v>
      </c>
      <c r="U3557" s="111">
        <v>45</v>
      </c>
      <c r="V3557" s="113">
        <f t="shared" si="662"/>
        <v>865.47333333333336</v>
      </c>
      <c r="W3557" s="113">
        <f t="shared" si="663"/>
        <v>125.52666666666664</v>
      </c>
      <c r="X3557" s="112">
        <f t="shared" si="664"/>
        <v>125526.66666666664</v>
      </c>
      <c r="Y3557" s="111"/>
      <c r="Z3557" s="110">
        <f t="shared" si="672"/>
        <v>39</v>
      </c>
      <c r="AA3557" s="109">
        <f t="shared" si="665"/>
        <v>49.550000000000004</v>
      </c>
      <c r="AB3557" s="109">
        <f t="shared" si="666"/>
        <v>49550.000000000007</v>
      </c>
      <c r="AC3557" s="108">
        <f t="shared" si="667"/>
        <v>941.45</v>
      </c>
      <c r="AD3557" s="107">
        <f t="shared" si="668"/>
        <v>2.2222222222222223E-2</v>
      </c>
      <c r="AE3557" s="106">
        <f t="shared" si="669"/>
        <v>20.921111111111113</v>
      </c>
      <c r="AF3557" s="105">
        <f t="shared" si="670"/>
        <v>146.44777777777776</v>
      </c>
      <c r="AG3557" s="105">
        <f t="shared" si="671"/>
        <v>844.55222222222221</v>
      </c>
    </row>
    <row r="3558" spans="1:33" s="88" customFormat="1" x14ac:dyDescent="0.35">
      <c r="A3558" s="21">
        <v>10141103</v>
      </c>
      <c r="B3558" s="115" t="s">
        <v>14786</v>
      </c>
      <c r="C3558" s="135" t="s">
        <v>710</v>
      </c>
      <c r="D3558" s="21">
        <v>178</v>
      </c>
      <c r="E3558" s="114" t="str">
        <f t="shared" si="661"/>
        <v>TRANSFORMADOR MARCA:  178</v>
      </c>
      <c r="F3558" s="21"/>
      <c r="G3558" s="21"/>
      <c r="H3558" s="21" t="s">
        <v>15511</v>
      </c>
      <c r="I3558" s="21" t="s">
        <v>16144</v>
      </c>
      <c r="J3558" s="21"/>
      <c r="K3558" s="22" t="s">
        <v>16143</v>
      </c>
      <c r="L3558" s="21" t="s">
        <v>16142</v>
      </c>
      <c r="M3558" s="21">
        <v>50</v>
      </c>
      <c r="N3558" s="21">
        <v>33</v>
      </c>
      <c r="O3558" s="21" t="s">
        <v>362</v>
      </c>
      <c r="P3558" s="21">
        <v>3</v>
      </c>
      <c r="Q3558" s="124">
        <v>2011</v>
      </c>
      <c r="R3558" s="21"/>
      <c r="S3558" s="21"/>
      <c r="T3558" s="116">
        <v>643</v>
      </c>
      <c r="U3558" s="111">
        <v>45</v>
      </c>
      <c r="V3558" s="113">
        <f t="shared" si="662"/>
        <v>561.5533333333334</v>
      </c>
      <c r="W3558" s="113">
        <f t="shared" si="663"/>
        <v>81.446666666666601</v>
      </c>
      <c r="X3558" s="112">
        <f t="shared" si="664"/>
        <v>81446.666666666599</v>
      </c>
      <c r="Y3558" s="111"/>
      <c r="Z3558" s="110">
        <f t="shared" si="672"/>
        <v>39</v>
      </c>
      <c r="AA3558" s="109">
        <f t="shared" si="665"/>
        <v>32.15</v>
      </c>
      <c r="AB3558" s="109">
        <f t="shared" si="666"/>
        <v>32150</v>
      </c>
      <c r="AC3558" s="108">
        <f t="shared" si="667"/>
        <v>610.85</v>
      </c>
      <c r="AD3558" s="107">
        <f t="shared" si="668"/>
        <v>2.2222222222222223E-2</v>
      </c>
      <c r="AE3558" s="106">
        <f t="shared" si="669"/>
        <v>13.574444444444445</v>
      </c>
      <c r="AF3558" s="105">
        <f t="shared" si="670"/>
        <v>95.021111111111054</v>
      </c>
      <c r="AG3558" s="105">
        <f t="shared" si="671"/>
        <v>547.97888888888895</v>
      </c>
    </row>
    <row r="3559" spans="1:33" s="88" customFormat="1" x14ac:dyDescent="0.35">
      <c r="A3559" s="21">
        <v>10141103</v>
      </c>
      <c r="B3559" s="115" t="s">
        <v>14786</v>
      </c>
      <c r="C3559" s="135" t="s">
        <v>710</v>
      </c>
      <c r="D3559" s="21">
        <v>179</v>
      </c>
      <c r="E3559" s="114" t="str">
        <f t="shared" si="661"/>
        <v>TRANSFORMADOR MARCA:  179</v>
      </c>
      <c r="F3559" s="21"/>
      <c r="G3559" s="21"/>
      <c r="H3559" s="21" t="s">
        <v>15511</v>
      </c>
      <c r="I3559" s="21" t="s">
        <v>16140</v>
      </c>
      <c r="J3559" s="21"/>
      <c r="K3559" s="22" t="s">
        <v>16139</v>
      </c>
      <c r="L3559" s="21" t="s">
        <v>16138</v>
      </c>
      <c r="M3559" s="21">
        <v>200</v>
      </c>
      <c r="N3559" s="21">
        <v>33</v>
      </c>
      <c r="O3559" s="21" t="s">
        <v>362</v>
      </c>
      <c r="P3559" s="21">
        <v>3</v>
      </c>
      <c r="Q3559" s="124">
        <v>2011</v>
      </c>
      <c r="R3559" s="21"/>
      <c r="S3559" s="21"/>
      <c r="T3559" s="116">
        <v>991</v>
      </c>
      <c r="U3559" s="111">
        <v>45</v>
      </c>
      <c r="V3559" s="113">
        <f t="shared" si="662"/>
        <v>865.47333333333336</v>
      </c>
      <c r="W3559" s="113">
        <f t="shared" si="663"/>
        <v>125.52666666666664</v>
      </c>
      <c r="X3559" s="112">
        <f t="shared" si="664"/>
        <v>125526.66666666664</v>
      </c>
      <c r="Y3559" s="111"/>
      <c r="Z3559" s="110">
        <f t="shared" si="672"/>
        <v>39</v>
      </c>
      <c r="AA3559" s="109">
        <f t="shared" si="665"/>
        <v>49.550000000000004</v>
      </c>
      <c r="AB3559" s="109">
        <f t="shared" si="666"/>
        <v>49550.000000000007</v>
      </c>
      <c r="AC3559" s="108">
        <f t="shared" si="667"/>
        <v>941.45</v>
      </c>
      <c r="AD3559" s="107">
        <f t="shared" si="668"/>
        <v>2.2222222222222223E-2</v>
      </c>
      <c r="AE3559" s="106">
        <f t="shared" si="669"/>
        <v>20.921111111111113</v>
      </c>
      <c r="AF3559" s="105">
        <f t="shared" si="670"/>
        <v>146.44777777777776</v>
      </c>
      <c r="AG3559" s="105">
        <f t="shared" si="671"/>
        <v>844.55222222222221</v>
      </c>
    </row>
    <row r="3560" spans="1:33" s="88" customFormat="1" x14ac:dyDescent="0.35">
      <c r="A3560" s="21">
        <v>10141103</v>
      </c>
      <c r="B3560" s="115" t="s">
        <v>14786</v>
      </c>
      <c r="C3560" s="135" t="s">
        <v>710</v>
      </c>
      <c r="D3560" s="21">
        <v>192</v>
      </c>
      <c r="E3560" s="114" t="str">
        <f t="shared" si="661"/>
        <v>TRANSFORMADOR MARCA:  192</v>
      </c>
      <c r="F3560" s="21"/>
      <c r="G3560" s="21"/>
      <c r="H3560" s="21" t="s">
        <v>14848</v>
      </c>
      <c r="I3560" s="21" t="s">
        <v>16137</v>
      </c>
      <c r="J3560" s="21"/>
      <c r="K3560" s="22" t="s">
        <v>16136</v>
      </c>
      <c r="L3560" s="21" t="s">
        <v>16135</v>
      </c>
      <c r="M3560" s="21">
        <v>315</v>
      </c>
      <c r="N3560" s="21">
        <v>33</v>
      </c>
      <c r="O3560" s="21" t="s">
        <v>362</v>
      </c>
      <c r="P3560" s="21">
        <v>3</v>
      </c>
      <c r="Q3560" s="124">
        <v>2011</v>
      </c>
      <c r="R3560" s="21"/>
      <c r="S3560" s="21"/>
      <c r="T3560" s="116">
        <v>1039</v>
      </c>
      <c r="U3560" s="111">
        <v>45</v>
      </c>
      <c r="V3560" s="113">
        <f t="shared" si="662"/>
        <v>907.39333333333332</v>
      </c>
      <c r="W3560" s="113">
        <f t="shared" si="663"/>
        <v>131.60666666666668</v>
      </c>
      <c r="X3560" s="112">
        <f t="shared" si="664"/>
        <v>131606.66666666669</v>
      </c>
      <c r="Y3560" s="111"/>
      <c r="Z3560" s="110">
        <f t="shared" si="672"/>
        <v>39</v>
      </c>
      <c r="AA3560" s="109">
        <f t="shared" si="665"/>
        <v>51.95</v>
      </c>
      <c r="AB3560" s="109">
        <f t="shared" si="666"/>
        <v>51950</v>
      </c>
      <c r="AC3560" s="108">
        <f t="shared" si="667"/>
        <v>987.05</v>
      </c>
      <c r="AD3560" s="107">
        <f t="shared" si="668"/>
        <v>2.2222222222222223E-2</v>
      </c>
      <c r="AE3560" s="106">
        <f t="shared" si="669"/>
        <v>21.934444444444445</v>
      </c>
      <c r="AF3560" s="105">
        <f t="shared" si="670"/>
        <v>153.54111111111112</v>
      </c>
      <c r="AG3560" s="105">
        <f t="shared" si="671"/>
        <v>885.45888888888885</v>
      </c>
    </row>
    <row r="3561" spans="1:33" s="88" customFormat="1" x14ac:dyDescent="0.35">
      <c r="A3561" s="21">
        <v>10141103</v>
      </c>
      <c r="B3561" s="115" t="s">
        <v>14786</v>
      </c>
      <c r="C3561" s="135" t="s">
        <v>710</v>
      </c>
      <c r="D3561" s="21">
        <v>193</v>
      </c>
      <c r="E3561" s="114" t="str">
        <f t="shared" si="661"/>
        <v>TRANSFORMADOR MARCA:  193</v>
      </c>
      <c r="F3561" s="21"/>
      <c r="G3561" s="21"/>
      <c r="H3561" s="21" t="s">
        <v>14848</v>
      </c>
      <c r="I3561" s="21" t="s">
        <v>16134</v>
      </c>
      <c r="J3561" s="21"/>
      <c r="K3561" s="22" t="s">
        <v>16133</v>
      </c>
      <c r="L3561" s="21" t="s">
        <v>16132</v>
      </c>
      <c r="M3561" s="21">
        <v>500</v>
      </c>
      <c r="N3561" s="21">
        <v>11</v>
      </c>
      <c r="O3561" s="21" t="s">
        <v>362</v>
      </c>
      <c r="P3561" s="21">
        <v>3</v>
      </c>
      <c r="Q3561" s="124">
        <v>2011</v>
      </c>
      <c r="R3561" s="21"/>
      <c r="S3561" s="21"/>
      <c r="T3561" s="116">
        <v>1016</v>
      </c>
      <c r="U3561" s="111">
        <v>45</v>
      </c>
      <c r="V3561" s="113">
        <f t="shared" si="662"/>
        <v>887.30666666666673</v>
      </c>
      <c r="W3561" s="113">
        <f t="shared" si="663"/>
        <v>128.69333333333327</v>
      </c>
      <c r="X3561" s="112">
        <f t="shared" si="664"/>
        <v>128693.33333333327</v>
      </c>
      <c r="Y3561" s="111"/>
      <c r="Z3561" s="110">
        <f t="shared" si="672"/>
        <v>39</v>
      </c>
      <c r="AA3561" s="109">
        <f t="shared" si="665"/>
        <v>50.800000000000004</v>
      </c>
      <c r="AB3561" s="109">
        <f t="shared" si="666"/>
        <v>50800.000000000007</v>
      </c>
      <c r="AC3561" s="108">
        <f t="shared" si="667"/>
        <v>965.2</v>
      </c>
      <c r="AD3561" s="107">
        <f t="shared" si="668"/>
        <v>2.2222222222222223E-2</v>
      </c>
      <c r="AE3561" s="106">
        <f t="shared" si="669"/>
        <v>21.448888888888892</v>
      </c>
      <c r="AF3561" s="105">
        <f t="shared" si="670"/>
        <v>150.14222222222216</v>
      </c>
      <c r="AG3561" s="105">
        <f t="shared" si="671"/>
        <v>865.85777777777787</v>
      </c>
    </row>
    <row r="3562" spans="1:33" s="88" customFormat="1" x14ac:dyDescent="0.35">
      <c r="A3562" s="21">
        <v>10141103</v>
      </c>
      <c r="B3562" s="115" t="s">
        <v>14786</v>
      </c>
      <c r="C3562" s="135" t="s">
        <v>710</v>
      </c>
      <c r="D3562" s="21"/>
      <c r="E3562" s="114" t="str">
        <f t="shared" si="661"/>
        <v xml:space="preserve">TRANSFORMADOR MARCA:EFACEC Indoor Substation 4 </v>
      </c>
      <c r="F3562" s="21" t="s">
        <v>530</v>
      </c>
      <c r="G3562" s="21" t="s">
        <v>579</v>
      </c>
      <c r="H3562" s="21" t="s">
        <v>528</v>
      </c>
      <c r="I3562" s="21" t="s">
        <v>578</v>
      </c>
      <c r="J3562" s="21"/>
      <c r="K3562" s="297" t="s">
        <v>577</v>
      </c>
      <c r="L3562" s="119" t="s">
        <v>576</v>
      </c>
      <c r="M3562" s="21">
        <v>5000</v>
      </c>
      <c r="N3562" s="21">
        <v>22</v>
      </c>
      <c r="O3562" s="21">
        <v>6.6</v>
      </c>
      <c r="P3562" s="21">
        <v>3</v>
      </c>
      <c r="Q3562" s="21">
        <v>2011</v>
      </c>
      <c r="R3562" s="21" t="s">
        <v>27</v>
      </c>
      <c r="S3562" s="21" t="s">
        <v>16202</v>
      </c>
      <c r="T3562" s="116">
        <v>20419</v>
      </c>
      <c r="U3562" s="111">
        <v>45</v>
      </c>
      <c r="V3562" s="113">
        <f t="shared" si="662"/>
        <v>17832.593333333334</v>
      </c>
      <c r="W3562" s="113">
        <f t="shared" si="663"/>
        <v>2586.4066666666658</v>
      </c>
      <c r="X3562" s="112">
        <f t="shared" si="664"/>
        <v>2586406.666666666</v>
      </c>
      <c r="Y3562" s="111"/>
      <c r="Z3562" s="110">
        <f t="shared" si="672"/>
        <v>39</v>
      </c>
      <c r="AA3562" s="109">
        <f t="shared" si="665"/>
        <v>1020.95</v>
      </c>
      <c r="AB3562" s="109">
        <f t="shared" si="666"/>
        <v>1020950</v>
      </c>
      <c r="AC3562" s="108">
        <f t="shared" si="667"/>
        <v>19398.05</v>
      </c>
      <c r="AD3562" s="107">
        <f t="shared" si="668"/>
        <v>2.2222222222222223E-2</v>
      </c>
      <c r="AE3562" s="106">
        <f t="shared" si="669"/>
        <v>431.06777777777779</v>
      </c>
      <c r="AF3562" s="105">
        <f t="shared" si="670"/>
        <v>3017.4744444444436</v>
      </c>
      <c r="AG3562" s="105">
        <f t="shared" si="671"/>
        <v>17401.525555555556</v>
      </c>
    </row>
    <row r="3563" spans="1:33" s="88" customFormat="1" x14ac:dyDescent="0.35">
      <c r="A3563" s="21">
        <v>10141103</v>
      </c>
      <c r="B3563" s="115" t="s">
        <v>14786</v>
      </c>
      <c r="C3563" s="135" t="s">
        <v>710</v>
      </c>
      <c r="D3563" s="21" t="s">
        <v>16200</v>
      </c>
      <c r="E3563" s="114" t="str">
        <f t="shared" si="661"/>
        <v>TRANSFORMADOR MARCA:Efacec PT107 PT107</v>
      </c>
      <c r="F3563" s="21" t="s">
        <v>16201</v>
      </c>
      <c r="G3563" s="21" t="s">
        <v>16200</v>
      </c>
      <c r="H3563" s="21" t="s">
        <v>3104</v>
      </c>
      <c r="I3563" s="21" t="s">
        <v>530</v>
      </c>
      <c r="J3563" s="57"/>
      <c r="K3563" s="136">
        <v>696404.1</v>
      </c>
      <c r="L3563" s="124">
        <v>7813601.9000000004</v>
      </c>
      <c r="M3563" s="21">
        <v>200</v>
      </c>
      <c r="N3563" s="21">
        <v>22</v>
      </c>
      <c r="O3563" s="21">
        <v>0.4</v>
      </c>
      <c r="P3563" s="21">
        <v>3</v>
      </c>
      <c r="Q3563" s="124">
        <v>2011</v>
      </c>
      <c r="R3563" s="124" t="s">
        <v>535</v>
      </c>
      <c r="S3563" s="124" t="s">
        <v>16199</v>
      </c>
      <c r="T3563" s="116">
        <v>572</v>
      </c>
      <c r="U3563" s="111">
        <v>45</v>
      </c>
      <c r="V3563" s="113">
        <f t="shared" si="662"/>
        <v>499.54666666666668</v>
      </c>
      <c r="W3563" s="113">
        <f t="shared" si="663"/>
        <v>72.453333333333319</v>
      </c>
      <c r="X3563" s="112">
        <f t="shared" si="664"/>
        <v>72453.333333333314</v>
      </c>
      <c r="Y3563" s="111"/>
      <c r="Z3563" s="110">
        <f t="shared" si="672"/>
        <v>39</v>
      </c>
      <c r="AA3563" s="109">
        <f t="shared" si="665"/>
        <v>28.6</v>
      </c>
      <c r="AB3563" s="109">
        <f t="shared" si="666"/>
        <v>28600</v>
      </c>
      <c r="AC3563" s="108">
        <f t="shared" si="667"/>
        <v>543.4</v>
      </c>
      <c r="AD3563" s="107">
        <f t="shared" si="668"/>
        <v>2.2222222222222223E-2</v>
      </c>
      <c r="AE3563" s="106">
        <f t="shared" si="669"/>
        <v>12.075555555555555</v>
      </c>
      <c r="AF3563" s="105">
        <f t="shared" si="670"/>
        <v>84.528888888888872</v>
      </c>
      <c r="AG3563" s="105">
        <f t="shared" si="671"/>
        <v>487.4711111111111</v>
      </c>
    </row>
    <row r="3564" spans="1:33" s="88" customFormat="1" x14ac:dyDescent="0.35">
      <c r="A3564" s="21">
        <v>10141103</v>
      </c>
      <c r="B3564" s="115" t="s">
        <v>14786</v>
      </c>
      <c r="C3564" s="135" t="s">
        <v>710</v>
      </c>
      <c r="D3564" s="61" t="s">
        <v>16197</v>
      </c>
      <c r="E3564" s="114" t="str">
        <f t="shared" si="661"/>
        <v>TRANSFORMADOR MARCA:Efacec PT124 PT124</v>
      </c>
      <c r="F3564" s="61" t="s">
        <v>16198</v>
      </c>
      <c r="G3564" s="61" t="s">
        <v>16197</v>
      </c>
      <c r="H3564" s="21" t="s">
        <v>3104</v>
      </c>
      <c r="I3564" s="21" t="s">
        <v>530</v>
      </c>
      <c r="J3564" s="57"/>
      <c r="K3564" s="136" t="s">
        <v>16196</v>
      </c>
      <c r="L3564" s="124" t="s">
        <v>16195</v>
      </c>
      <c r="M3564" s="61">
        <v>200</v>
      </c>
      <c r="N3564" s="21">
        <v>22</v>
      </c>
      <c r="O3564" s="21">
        <v>0.4</v>
      </c>
      <c r="P3564" s="21">
        <v>3</v>
      </c>
      <c r="Q3564" s="124">
        <v>2011</v>
      </c>
      <c r="R3564" s="124" t="s">
        <v>535</v>
      </c>
      <c r="S3564" s="124" t="s">
        <v>16194</v>
      </c>
      <c r="T3564" s="116">
        <v>572</v>
      </c>
      <c r="U3564" s="111">
        <v>45</v>
      </c>
      <c r="V3564" s="113">
        <f t="shared" si="662"/>
        <v>499.54666666666668</v>
      </c>
      <c r="W3564" s="113">
        <f t="shared" si="663"/>
        <v>72.453333333333319</v>
      </c>
      <c r="X3564" s="112">
        <f t="shared" si="664"/>
        <v>72453.333333333314</v>
      </c>
      <c r="Y3564" s="111"/>
      <c r="Z3564" s="110">
        <f t="shared" si="672"/>
        <v>39</v>
      </c>
      <c r="AA3564" s="109">
        <f t="shared" si="665"/>
        <v>28.6</v>
      </c>
      <c r="AB3564" s="109">
        <f t="shared" si="666"/>
        <v>28600</v>
      </c>
      <c r="AC3564" s="108">
        <f t="shared" si="667"/>
        <v>543.4</v>
      </c>
      <c r="AD3564" s="107">
        <f t="shared" si="668"/>
        <v>2.2222222222222223E-2</v>
      </c>
      <c r="AE3564" s="106">
        <f t="shared" si="669"/>
        <v>12.075555555555555</v>
      </c>
      <c r="AF3564" s="105">
        <f t="shared" si="670"/>
        <v>84.528888888888872</v>
      </c>
      <c r="AG3564" s="105">
        <f t="shared" si="671"/>
        <v>487.4711111111111</v>
      </c>
    </row>
    <row r="3565" spans="1:33" s="88" customFormat="1" x14ac:dyDescent="0.35">
      <c r="A3565" s="21">
        <v>10141103</v>
      </c>
      <c r="B3565" s="115" t="s">
        <v>14786</v>
      </c>
      <c r="C3565" s="135" t="s">
        <v>710</v>
      </c>
      <c r="D3565" s="21" t="s">
        <v>16192</v>
      </c>
      <c r="E3565" s="114" t="str">
        <f t="shared" si="661"/>
        <v>TRANSFORMADOR MARCA:TM PT140 PT140</v>
      </c>
      <c r="F3565" s="21" t="s">
        <v>16193</v>
      </c>
      <c r="G3565" s="21" t="s">
        <v>16192</v>
      </c>
      <c r="H3565" s="21" t="s">
        <v>3104</v>
      </c>
      <c r="I3565" s="21" t="s">
        <v>530</v>
      </c>
      <c r="J3565" s="57"/>
      <c r="K3565" s="136" t="s">
        <v>16191</v>
      </c>
      <c r="L3565" s="124" t="s">
        <v>16190</v>
      </c>
      <c r="M3565" s="21">
        <v>160</v>
      </c>
      <c r="N3565" s="21">
        <v>6.6</v>
      </c>
      <c r="O3565" s="21">
        <v>0.4</v>
      </c>
      <c r="P3565" s="21">
        <v>3</v>
      </c>
      <c r="Q3565" s="124">
        <v>2011</v>
      </c>
      <c r="R3565" s="124" t="s">
        <v>1769</v>
      </c>
      <c r="S3565" s="124">
        <v>798239</v>
      </c>
      <c r="T3565" s="116">
        <v>572</v>
      </c>
      <c r="U3565" s="111">
        <v>45</v>
      </c>
      <c r="V3565" s="113">
        <f t="shared" si="662"/>
        <v>499.54666666666668</v>
      </c>
      <c r="W3565" s="113">
        <f t="shared" si="663"/>
        <v>72.453333333333319</v>
      </c>
      <c r="X3565" s="112">
        <f t="shared" si="664"/>
        <v>72453.333333333314</v>
      </c>
      <c r="Y3565" s="111"/>
      <c r="Z3565" s="110">
        <f t="shared" si="672"/>
        <v>39</v>
      </c>
      <c r="AA3565" s="109">
        <f t="shared" si="665"/>
        <v>28.6</v>
      </c>
      <c r="AB3565" s="109">
        <f t="shared" si="666"/>
        <v>28600</v>
      </c>
      <c r="AC3565" s="108">
        <f t="shared" si="667"/>
        <v>543.4</v>
      </c>
      <c r="AD3565" s="107">
        <f t="shared" si="668"/>
        <v>2.2222222222222223E-2</v>
      </c>
      <c r="AE3565" s="106">
        <f t="shared" si="669"/>
        <v>12.075555555555555</v>
      </c>
      <c r="AF3565" s="105">
        <f t="shared" si="670"/>
        <v>84.528888888888872</v>
      </c>
      <c r="AG3565" s="105">
        <f t="shared" si="671"/>
        <v>487.4711111111111</v>
      </c>
    </row>
    <row r="3566" spans="1:33" s="88" customFormat="1" x14ac:dyDescent="0.35">
      <c r="A3566" s="21">
        <v>10141103</v>
      </c>
      <c r="B3566" s="115" t="s">
        <v>14786</v>
      </c>
      <c r="C3566" s="135" t="s">
        <v>710</v>
      </c>
      <c r="D3566" s="61" t="s">
        <v>16188</v>
      </c>
      <c r="E3566" s="114" t="str">
        <f t="shared" si="661"/>
        <v>TRANSFORMADOR MARCA:ITB PT204 PT204</v>
      </c>
      <c r="F3566" s="61" t="s">
        <v>16189</v>
      </c>
      <c r="G3566" s="61" t="s">
        <v>16188</v>
      </c>
      <c r="H3566" s="21" t="s">
        <v>3104</v>
      </c>
      <c r="I3566" s="21" t="s">
        <v>530</v>
      </c>
      <c r="J3566" s="21"/>
      <c r="K3566" s="136">
        <v>693680.8</v>
      </c>
      <c r="L3566" s="124">
        <v>7808301.2999999998</v>
      </c>
      <c r="M3566" s="61">
        <v>200</v>
      </c>
      <c r="N3566" s="21">
        <v>22</v>
      </c>
      <c r="O3566" s="21">
        <v>0.4</v>
      </c>
      <c r="P3566" s="21">
        <v>3</v>
      </c>
      <c r="Q3566" s="124">
        <v>2011</v>
      </c>
      <c r="R3566" s="124" t="s">
        <v>1109</v>
      </c>
      <c r="S3566" s="124">
        <v>756440</v>
      </c>
      <c r="T3566" s="116">
        <v>572</v>
      </c>
      <c r="U3566" s="111">
        <v>45</v>
      </c>
      <c r="V3566" s="113">
        <f t="shared" si="662"/>
        <v>499.54666666666668</v>
      </c>
      <c r="W3566" s="113">
        <f t="shared" si="663"/>
        <v>72.453333333333319</v>
      </c>
      <c r="X3566" s="112">
        <f t="shared" si="664"/>
        <v>72453.333333333314</v>
      </c>
      <c r="Y3566" s="111"/>
      <c r="Z3566" s="110">
        <f t="shared" si="672"/>
        <v>39</v>
      </c>
      <c r="AA3566" s="109">
        <f t="shared" si="665"/>
        <v>28.6</v>
      </c>
      <c r="AB3566" s="109">
        <f t="shared" si="666"/>
        <v>28600</v>
      </c>
      <c r="AC3566" s="108">
        <f t="shared" si="667"/>
        <v>543.4</v>
      </c>
      <c r="AD3566" s="107">
        <f t="shared" si="668"/>
        <v>2.2222222222222223E-2</v>
      </c>
      <c r="AE3566" s="106">
        <f t="shared" si="669"/>
        <v>12.075555555555555</v>
      </c>
      <c r="AF3566" s="105">
        <f t="shared" si="670"/>
        <v>84.528888888888872</v>
      </c>
      <c r="AG3566" s="105">
        <f t="shared" si="671"/>
        <v>487.4711111111111</v>
      </c>
    </row>
    <row r="3567" spans="1:33" s="88" customFormat="1" x14ac:dyDescent="0.35">
      <c r="A3567" s="21">
        <v>10141103</v>
      </c>
      <c r="B3567" s="135" t="s">
        <v>14786</v>
      </c>
      <c r="C3567" s="135" t="s">
        <v>710</v>
      </c>
      <c r="D3567" s="124" t="s">
        <v>3234</v>
      </c>
      <c r="E3567" s="114" t="str">
        <f t="shared" si="661"/>
        <v>TRANSFORMADOR MARCA:EFACEC PTS 34 PTS 34</v>
      </c>
      <c r="F3567" s="124"/>
      <c r="G3567" s="124" t="s">
        <v>3234</v>
      </c>
      <c r="H3567" s="124" t="s">
        <v>571</v>
      </c>
      <c r="I3567" s="124"/>
      <c r="J3567" s="124" t="s">
        <v>846</v>
      </c>
      <c r="K3567" s="136"/>
      <c r="L3567" s="124"/>
      <c r="M3567" s="124">
        <v>500</v>
      </c>
      <c r="N3567" s="124">
        <v>11</v>
      </c>
      <c r="O3567" s="21">
        <v>0.4</v>
      </c>
      <c r="P3567" s="124" t="s">
        <v>514</v>
      </c>
      <c r="Q3567" s="124">
        <v>2011</v>
      </c>
      <c r="R3567" s="124" t="s">
        <v>27</v>
      </c>
      <c r="S3567" s="124"/>
      <c r="T3567" s="116">
        <v>1016</v>
      </c>
      <c r="U3567" s="111">
        <v>45</v>
      </c>
      <c r="V3567" s="113">
        <f t="shared" si="662"/>
        <v>887.30666666666673</v>
      </c>
      <c r="W3567" s="113">
        <f t="shared" si="663"/>
        <v>128.69333333333327</v>
      </c>
      <c r="X3567" s="112">
        <f t="shared" si="664"/>
        <v>128693.33333333327</v>
      </c>
      <c r="Y3567" s="111"/>
      <c r="Z3567" s="110">
        <f t="shared" si="672"/>
        <v>39</v>
      </c>
      <c r="AA3567" s="109">
        <f t="shared" si="665"/>
        <v>50.800000000000004</v>
      </c>
      <c r="AB3567" s="109">
        <f t="shared" si="666"/>
        <v>50800.000000000007</v>
      </c>
      <c r="AC3567" s="108">
        <f t="shared" si="667"/>
        <v>965.2</v>
      </c>
      <c r="AD3567" s="107">
        <f t="shared" si="668"/>
        <v>2.2222222222222223E-2</v>
      </c>
      <c r="AE3567" s="106">
        <f t="shared" si="669"/>
        <v>21.448888888888892</v>
      </c>
      <c r="AF3567" s="105">
        <f t="shared" si="670"/>
        <v>150.14222222222216</v>
      </c>
      <c r="AG3567" s="105">
        <f t="shared" si="671"/>
        <v>865.85777777777787</v>
      </c>
    </row>
    <row r="3568" spans="1:33" s="88" customFormat="1" x14ac:dyDescent="0.35">
      <c r="A3568" s="21">
        <v>10141103</v>
      </c>
      <c r="B3568" s="135" t="s">
        <v>14786</v>
      </c>
      <c r="C3568" s="135" t="s">
        <v>710</v>
      </c>
      <c r="D3568" s="124" t="s">
        <v>16187</v>
      </c>
      <c r="E3568" s="114" t="str">
        <f t="shared" si="661"/>
        <v>TRANSFORMADOR MARCA:EFACEC PT (No ID)R PT (No ID)R</v>
      </c>
      <c r="F3568" s="142"/>
      <c r="G3568" s="124" t="s">
        <v>16187</v>
      </c>
      <c r="H3568" s="142" t="s">
        <v>607</v>
      </c>
      <c r="I3568" s="124"/>
      <c r="J3568" s="142"/>
      <c r="K3568" s="160"/>
      <c r="L3568" s="142"/>
      <c r="M3568" s="124">
        <v>315</v>
      </c>
      <c r="N3568" s="124">
        <v>33</v>
      </c>
      <c r="O3568" s="21">
        <v>0.4</v>
      </c>
      <c r="P3568" s="124" t="s">
        <v>514</v>
      </c>
      <c r="Q3568" s="142">
        <v>2011</v>
      </c>
      <c r="R3568" s="124" t="s">
        <v>27</v>
      </c>
      <c r="S3568" s="142" t="s">
        <v>16186</v>
      </c>
      <c r="T3568" s="116">
        <v>1039</v>
      </c>
      <c r="U3568" s="111">
        <v>45</v>
      </c>
      <c r="V3568" s="113">
        <f t="shared" si="662"/>
        <v>907.39333333333332</v>
      </c>
      <c r="W3568" s="113">
        <f t="shared" si="663"/>
        <v>131.60666666666668</v>
      </c>
      <c r="X3568" s="112">
        <f t="shared" si="664"/>
        <v>131606.66666666669</v>
      </c>
      <c r="Y3568" s="111"/>
      <c r="Z3568" s="110">
        <f t="shared" si="672"/>
        <v>39</v>
      </c>
      <c r="AA3568" s="109">
        <f t="shared" si="665"/>
        <v>51.95</v>
      </c>
      <c r="AB3568" s="109">
        <f t="shared" si="666"/>
        <v>51950</v>
      </c>
      <c r="AC3568" s="108">
        <f t="shared" si="667"/>
        <v>987.05</v>
      </c>
      <c r="AD3568" s="107">
        <f t="shared" si="668"/>
        <v>2.2222222222222223E-2</v>
      </c>
      <c r="AE3568" s="106">
        <f t="shared" si="669"/>
        <v>21.934444444444445</v>
      </c>
      <c r="AF3568" s="105">
        <f t="shared" si="670"/>
        <v>153.54111111111112</v>
      </c>
      <c r="AG3568" s="105">
        <f t="shared" si="671"/>
        <v>885.45888888888885</v>
      </c>
    </row>
    <row r="3569" spans="1:33" s="88" customFormat="1" x14ac:dyDescent="0.35">
      <c r="A3569" s="21">
        <v>10141103</v>
      </c>
      <c r="B3569" s="135" t="s">
        <v>14786</v>
      </c>
      <c r="C3569" s="135" t="s">
        <v>710</v>
      </c>
      <c r="D3569" s="142" t="s">
        <v>4186</v>
      </c>
      <c r="E3569" s="114" t="str">
        <f t="shared" si="661"/>
        <v>TRANSFORMADOR MARCA:EFACEC PTS 55 PTS 55</v>
      </c>
      <c r="F3569" s="124"/>
      <c r="G3569" s="142" t="s">
        <v>4186</v>
      </c>
      <c r="H3569" s="124" t="s">
        <v>324</v>
      </c>
      <c r="I3569" s="124" t="s">
        <v>9053</v>
      </c>
      <c r="J3569" s="124"/>
      <c r="K3569" s="160" t="s">
        <v>16185</v>
      </c>
      <c r="L3569" s="142" t="s">
        <v>16184</v>
      </c>
      <c r="M3569" s="124">
        <v>630</v>
      </c>
      <c r="N3569" s="124">
        <v>33</v>
      </c>
      <c r="O3569" s="21">
        <v>0.4</v>
      </c>
      <c r="P3569" s="124" t="s">
        <v>514</v>
      </c>
      <c r="Q3569" s="142">
        <v>2011</v>
      </c>
      <c r="R3569" s="124" t="s">
        <v>27</v>
      </c>
      <c r="S3569" s="124" t="s">
        <v>16183</v>
      </c>
      <c r="T3569" s="116">
        <v>1200</v>
      </c>
      <c r="U3569" s="111">
        <v>45</v>
      </c>
      <c r="V3569" s="113">
        <f t="shared" si="662"/>
        <v>1048</v>
      </c>
      <c r="W3569" s="113">
        <f t="shared" si="663"/>
        <v>152</v>
      </c>
      <c r="X3569" s="112">
        <f t="shared" si="664"/>
        <v>152000</v>
      </c>
      <c r="Y3569" s="111"/>
      <c r="Z3569" s="110">
        <f t="shared" si="672"/>
        <v>39</v>
      </c>
      <c r="AA3569" s="109">
        <f t="shared" si="665"/>
        <v>60</v>
      </c>
      <c r="AB3569" s="109">
        <f t="shared" si="666"/>
        <v>60000</v>
      </c>
      <c r="AC3569" s="108">
        <f t="shared" si="667"/>
        <v>1140</v>
      </c>
      <c r="AD3569" s="107">
        <f t="shared" si="668"/>
        <v>2.2222222222222223E-2</v>
      </c>
      <c r="AE3569" s="106">
        <f t="shared" si="669"/>
        <v>25.333333333333336</v>
      </c>
      <c r="AF3569" s="105">
        <f t="shared" si="670"/>
        <v>177.33333333333334</v>
      </c>
      <c r="AG3569" s="105">
        <f t="shared" si="671"/>
        <v>1022.6666666666666</v>
      </c>
    </row>
    <row r="3570" spans="1:33" s="88" customFormat="1" x14ac:dyDescent="0.35">
      <c r="A3570" s="21">
        <v>10141103</v>
      </c>
      <c r="B3570" s="115" t="s">
        <v>14786</v>
      </c>
      <c r="C3570" s="135" t="s">
        <v>710</v>
      </c>
      <c r="D3570" s="133" t="s">
        <v>16182</v>
      </c>
      <c r="E3570" s="114" t="str">
        <f t="shared" si="661"/>
        <v>TRANSFORMADOR MARCA:Alstom  PT 139</v>
      </c>
      <c r="F3570" s="57" t="s">
        <v>2402</v>
      </c>
      <c r="G3570" s="21"/>
      <c r="H3570" s="21" t="s">
        <v>494</v>
      </c>
      <c r="I3570" s="21"/>
      <c r="J3570" s="21"/>
      <c r="K3570" s="193" t="s">
        <v>16181</v>
      </c>
      <c r="L3570" s="133" t="s">
        <v>16180</v>
      </c>
      <c r="M3570" s="21">
        <v>160</v>
      </c>
      <c r="N3570" s="21">
        <v>33</v>
      </c>
      <c r="O3570" s="21" t="s">
        <v>510</v>
      </c>
      <c r="P3570" s="124" t="s">
        <v>516</v>
      </c>
      <c r="Q3570" s="21">
        <v>2011</v>
      </c>
      <c r="R3570" s="21" t="s">
        <v>4979</v>
      </c>
      <c r="S3570" s="21" t="s">
        <v>16179</v>
      </c>
      <c r="T3570" s="116">
        <v>991</v>
      </c>
      <c r="U3570" s="111">
        <v>45</v>
      </c>
      <c r="V3570" s="113">
        <f t="shared" si="662"/>
        <v>865.47333333333336</v>
      </c>
      <c r="W3570" s="113">
        <f t="shared" si="663"/>
        <v>125.52666666666664</v>
      </c>
      <c r="X3570" s="112">
        <f t="shared" si="664"/>
        <v>125526.66666666664</v>
      </c>
      <c r="Y3570" s="111"/>
      <c r="Z3570" s="110">
        <f t="shared" si="672"/>
        <v>39</v>
      </c>
      <c r="AA3570" s="109">
        <f t="shared" si="665"/>
        <v>49.550000000000004</v>
      </c>
      <c r="AB3570" s="109">
        <f t="shared" si="666"/>
        <v>49550.000000000007</v>
      </c>
      <c r="AC3570" s="108">
        <f t="shared" si="667"/>
        <v>941.45</v>
      </c>
      <c r="AD3570" s="107">
        <f t="shared" si="668"/>
        <v>2.2222222222222223E-2</v>
      </c>
      <c r="AE3570" s="106">
        <f t="shared" si="669"/>
        <v>20.921111111111113</v>
      </c>
      <c r="AF3570" s="105">
        <f t="shared" si="670"/>
        <v>146.44777777777776</v>
      </c>
      <c r="AG3570" s="105">
        <f t="shared" si="671"/>
        <v>844.55222222222221</v>
      </c>
    </row>
    <row r="3571" spans="1:33" s="88" customFormat="1" x14ac:dyDescent="0.35">
      <c r="A3571" s="21">
        <v>10141103</v>
      </c>
      <c r="B3571" s="115" t="s">
        <v>14786</v>
      </c>
      <c r="C3571" s="135" t="s">
        <v>710</v>
      </c>
      <c r="D3571" s="21">
        <v>150</v>
      </c>
      <c r="E3571" s="114" t="str">
        <f t="shared" si="661"/>
        <v>TRANSFORMADOR MARCA:Power Tech  150</v>
      </c>
      <c r="F3571" s="21"/>
      <c r="G3571" s="21"/>
      <c r="H3571" s="21" t="s">
        <v>1756</v>
      </c>
      <c r="I3571" s="21" t="s">
        <v>16166</v>
      </c>
      <c r="J3571" s="21"/>
      <c r="K3571" s="22" t="s">
        <v>16178</v>
      </c>
      <c r="L3571" s="21" t="s">
        <v>16177</v>
      </c>
      <c r="M3571" s="21">
        <v>100</v>
      </c>
      <c r="N3571" s="21">
        <v>33</v>
      </c>
      <c r="O3571" s="21" t="s">
        <v>362</v>
      </c>
      <c r="P3571" s="21">
        <v>3</v>
      </c>
      <c r="Q3571" s="124">
        <v>2011</v>
      </c>
      <c r="R3571" s="124" t="s">
        <v>14844</v>
      </c>
      <c r="S3571" s="124" t="s">
        <v>16176</v>
      </c>
      <c r="T3571" s="116">
        <v>763</v>
      </c>
      <c r="U3571" s="111">
        <v>45</v>
      </c>
      <c r="V3571" s="113">
        <f t="shared" si="662"/>
        <v>666.35333333333335</v>
      </c>
      <c r="W3571" s="113">
        <f t="shared" si="663"/>
        <v>96.646666666666647</v>
      </c>
      <c r="X3571" s="112">
        <f t="shared" si="664"/>
        <v>96646.666666666642</v>
      </c>
      <c r="Y3571" s="111"/>
      <c r="Z3571" s="110">
        <f t="shared" si="672"/>
        <v>39</v>
      </c>
      <c r="AA3571" s="109">
        <f t="shared" si="665"/>
        <v>38.15</v>
      </c>
      <c r="AB3571" s="109">
        <f t="shared" si="666"/>
        <v>38150</v>
      </c>
      <c r="AC3571" s="108">
        <f t="shared" si="667"/>
        <v>724.85</v>
      </c>
      <c r="AD3571" s="107">
        <f t="shared" si="668"/>
        <v>2.2222222222222223E-2</v>
      </c>
      <c r="AE3571" s="106">
        <f t="shared" si="669"/>
        <v>16.10777777777778</v>
      </c>
      <c r="AF3571" s="105">
        <f t="shared" si="670"/>
        <v>112.75444444444443</v>
      </c>
      <c r="AG3571" s="105">
        <f t="shared" si="671"/>
        <v>650.2455555555556</v>
      </c>
    </row>
    <row r="3572" spans="1:33" s="88" customFormat="1" x14ac:dyDescent="0.35">
      <c r="A3572" s="21">
        <v>10141103</v>
      </c>
      <c r="B3572" s="115" t="s">
        <v>14786</v>
      </c>
      <c r="C3572" s="135" t="s">
        <v>710</v>
      </c>
      <c r="D3572" s="21">
        <v>151</v>
      </c>
      <c r="E3572" s="114" t="str">
        <f t="shared" si="661"/>
        <v>TRANSFORMADOR MARCA:Power Tach  151</v>
      </c>
      <c r="F3572" s="57"/>
      <c r="G3572" s="21"/>
      <c r="H3572" s="21" t="s">
        <v>16152</v>
      </c>
      <c r="I3572" s="21" t="s">
        <v>16175</v>
      </c>
      <c r="J3572" s="57"/>
      <c r="K3572" s="22" t="s">
        <v>16174</v>
      </c>
      <c r="L3572" s="21" t="s">
        <v>16173</v>
      </c>
      <c r="M3572" s="21">
        <v>100</v>
      </c>
      <c r="N3572" s="21">
        <v>33</v>
      </c>
      <c r="O3572" s="21" t="s">
        <v>362</v>
      </c>
      <c r="P3572" s="21">
        <v>3</v>
      </c>
      <c r="Q3572" s="124">
        <v>2011</v>
      </c>
      <c r="R3572" s="124" t="s">
        <v>16172</v>
      </c>
      <c r="S3572" s="124" t="s">
        <v>16171</v>
      </c>
      <c r="T3572" s="116">
        <v>763</v>
      </c>
      <c r="U3572" s="111">
        <v>45</v>
      </c>
      <c r="V3572" s="113">
        <f t="shared" si="662"/>
        <v>666.35333333333335</v>
      </c>
      <c r="W3572" s="113">
        <f t="shared" si="663"/>
        <v>96.646666666666647</v>
      </c>
      <c r="X3572" s="112">
        <f t="shared" si="664"/>
        <v>96646.666666666642</v>
      </c>
      <c r="Y3572" s="111"/>
      <c r="Z3572" s="110">
        <f t="shared" si="672"/>
        <v>39</v>
      </c>
      <c r="AA3572" s="109">
        <f t="shared" si="665"/>
        <v>38.15</v>
      </c>
      <c r="AB3572" s="109">
        <f t="shared" si="666"/>
        <v>38150</v>
      </c>
      <c r="AC3572" s="108">
        <f t="shared" si="667"/>
        <v>724.85</v>
      </c>
      <c r="AD3572" s="107">
        <f t="shared" si="668"/>
        <v>2.2222222222222223E-2</v>
      </c>
      <c r="AE3572" s="106">
        <f t="shared" si="669"/>
        <v>16.10777777777778</v>
      </c>
      <c r="AF3572" s="105">
        <f t="shared" si="670"/>
        <v>112.75444444444443</v>
      </c>
      <c r="AG3572" s="105">
        <f t="shared" si="671"/>
        <v>650.2455555555556</v>
      </c>
    </row>
    <row r="3573" spans="1:33" s="88" customFormat="1" x14ac:dyDescent="0.35">
      <c r="A3573" s="21">
        <v>10141103</v>
      </c>
      <c r="B3573" s="115" t="s">
        <v>14786</v>
      </c>
      <c r="C3573" s="135" t="s">
        <v>710</v>
      </c>
      <c r="D3573" s="21">
        <v>152</v>
      </c>
      <c r="E3573" s="114" t="str">
        <f t="shared" si="661"/>
        <v>TRANSFORMADOR MARCA:Power Tech  152</v>
      </c>
      <c r="F3573" s="57"/>
      <c r="G3573" s="21"/>
      <c r="H3573" s="21" t="s">
        <v>16152</v>
      </c>
      <c r="I3573" s="21" t="s">
        <v>16170</v>
      </c>
      <c r="J3573" s="57"/>
      <c r="K3573" s="22" t="s">
        <v>16169</v>
      </c>
      <c r="L3573" s="21" t="s">
        <v>16168</v>
      </c>
      <c r="M3573" s="21">
        <v>100</v>
      </c>
      <c r="N3573" s="21">
        <v>33</v>
      </c>
      <c r="O3573" s="21" t="s">
        <v>362</v>
      </c>
      <c r="P3573" s="21">
        <v>3</v>
      </c>
      <c r="Q3573" s="124">
        <v>2011</v>
      </c>
      <c r="R3573" s="124" t="s">
        <v>14844</v>
      </c>
      <c r="S3573" s="124" t="s">
        <v>16167</v>
      </c>
      <c r="T3573" s="116">
        <v>763</v>
      </c>
      <c r="U3573" s="111">
        <v>45</v>
      </c>
      <c r="V3573" s="113">
        <f t="shared" si="662"/>
        <v>666.35333333333335</v>
      </c>
      <c r="W3573" s="113">
        <f t="shared" si="663"/>
        <v>96.646666666666647</v>
      </c>
      <c r="X3573" s="112">
        <f t="shared" si="664"/>
        <v>96646.666666666642</v>
      </c>
      <c r="Y3573" s="111"/>
      <c r="Z3573" s="110">
        <f t="shared" si="672"/>
        <v>39</v>
      </c>
      <c r="AA3573" s="109">
        <f t="shared" si="665"/>
        <v>38.15</v>
      </c>
      <c r="AB3573" s="109">
        <f t="shared" si="666"/>
        <v>38150</v>
      </c>
      <c r="AC3573" s="108">
        <f t="shared" si="667"/>
        <v>724.85</v>
      </c>
      <c r="AD3573" s="107">
        <f t="shared" si="668"/>
        <v>2.2222222222222223E-2</v>
      </c>
      <c r="AE3573" s="106">
        <f t="shared" si="669"/>
        <v>16.10777777777778</v>
      </c>
      <c r="AF3573" s="105">
        <f t="shared" si="670"/>
        <v>112.75444444444443</v>
      </c>
      <c r="AG3573" s="105">
        <f t="shared" si="671"/>
        <v>650.2455555555556</v>
      </c>
    </row>
    <row r="3574" spans="1:33" s="88" customFormat="1" x14ac:dyDescent="0.35">
      <c r="A3574" s="21">
        <v>10141103</v>
      </c>
      <c r="B3574" s="115" t="s">
        <v>14786</v>
      </c>
      <c r="C3574" s="135" t="s">
        <v>710</v>
      </c>
      <c r="D3574" s="21">
        <v>153</v>
      </c>
      <c r="E3574" s="114" t="str">
        <f t="shared" si="661"/>
        <v>TRANSFORMADOR MARCA:Power Tech  153</v>
      </c>
      <c r="F3574" s="57"/>
      <c r="G3574" s="21"/>
      <c r="H3574" s="21" t="s">
        <v>1756</v>
      </c>
      <c r="I3574" s="21" t="s">
        <v>16166</v>
      </c>
      <c r="J3574" s="57"/>
      <c r="K3574" s="22" t="s">
        <v>16165</v>
      </c>
      <c r="L3574" s="21" t="s">
        <v>16164</v>
      </c>
      <c r="M3574" s="21">
        <v>100</v>
      </c>
      <c r="N3574" s="21">
        <v>33</v>
      </c>
      <c r="O3574" s="21" t="s">
        <v>362</v>
      </c>
      <c r="P3574" s="21">
        <v>3</v>
      </c>
      <c r="Q3574" s="124">
        <v>2011</v>
      </c>
      <c r="R3574" s="124" t="s">
        <v>14844</v>
      </c>
      <c r="S3574" s="124" t="s">
        <v>16163</v>
      </c>
      <c r="T3574" s="116">
        <v>763</v>
      </c>
      <c r="U3574" s="111">
        <v>45</v>
      </c>
      <c r="V3574" s="113">
        <f t="shared" si="662"/>
        <v>666.35333333333335</v>
      </c>
      <c r="W3574" s="113">
        <f t="shared" si="663"/>
        <v>96.646666666666647</v>
      </c>
      <c r="X3574" s="112">
        <f t="shared" si="664"/>
        <v>96646.666666666642</v>
      </c>
      <c r="Y3574" s="111"/>
      <c r="Z3574" s="110">
        <f t="shared" si="672"/>
        <v>39</v>
      </c>
      <c r="AA3574" s="109">
        <f t="shared" si="665"/>
        <v>38.15</v>
      </c>
      <c r="AB3574" s="109">
        <f t="shared" si="666"/>
        <v>38150</v>
      </c>
      <c r="AC3574" s="108">
        <f t="shared" si="667"/>
        <v>724.85</v>
      </c>
      <c r="AD3574" s="107">
        <f t="shared" si="668"/>
        <v>2.2222222222222223E-2</v>
      </c>
      <c r="AE3574" s="106">
        <f t="shared" si="669"/>
        <v>16.10777777777778</v>
      </c>
      <c r="AF3574" s="105">
        <f t="shared" si="670"/>
        <v>112.75444444444443</v>
      </c>
      <c r="AG3574" s="105">
        <f t="shared" si="671"/>
        <v>650.2455555555556</v>
      </c>
    </row>
    <row r="3575" spans="1:33" s="88" customFormat="1" x14ac:dyDescent="0.35">
      <c r="A3575" s="21">
        <v>10141103</v>
      </c>
      <c r="B3575" s="115" t="s">
        <v>14786</v>
      </c>
      <c r="C3575" s="135" t="s">
        <v>710</v>
      </c>
      <c r="D3575" s="21">
        <v>154</v>
      </c>
      <c r="E3575" s="114" t="str">
        <f t="shared" si="661"/>
        <v>TRANSFORMADOR MARCA:ASTOR  154</v>
      </c>
      <c r="F3575" s="57"/>
      <c r="G3575" s="21"/>
      <c r="H3575" s="21" t="s">
        <v>16152</v>
      </c>
      <c r="I3575" s="21" t="s">
        <v>16162</v>
      </c>
      <c r="J3575" s="57"/>
      <c r="K3575" s="22" t="s">
        <v>16161</v>
      </c>
      <c r="L3575" s="21" t="s">
        <v>16160</v>
      </c>
      <c r="M3575" s="21">
        <v>100</v>
      </c>
      <c r="N3575" s="21">
        <v>33</v>
      </c>
      <c r="O3575" s="21" t="s">
        <v>362</v>
      </c>
      <c r="P3575" s="21">
        <v>3</v>
      </c>
      <c r="Q3575" s="124">
        <v>2011</v>
      </c>
      <c r="R3575" s="124" t="s">
        <v>499</v>
      </c>
      <c r="S3575" s="124" t="s">
        <v>16159</v>
      </c>
      <c r="T3575" s="116">
        <v>763</v>
      </c>
      <c r="U3575" s="111">
        <v>45</v>
      </c>
      <c r="V3575" s="113">
        <f t="shared" si="662"/>
        <v>666.35333333333335</v>
      </c>
      <c r="W3575" s="113">
        <f t="shared" si="663"/>
        <v>96.646666666666647</v>
      </c>
      <c r="X3575" s="112">
        <f t="shared" si="664"/>
        <v>96646.666666666642</v>
      </c>
      <c r="Y3575" s="111"/>
      <c r="Z3575" s="110">
        <f t="shared" si="672"/>
        <v>39</v>
      </c>
      <c r="AA3575" s="109">
        <f t="shared" si="665"/>
        <v>38.15</v>
      </c>
      <c r="AB3575" s="109">
        <f t="shared" si="666"/>
        <v>38150</v>
      </c>
      <c r="AC3575" s="108">
        <f t="shared" si="667"/>
        <v>724.85</v>
      </c>
      <c r="AD3575" s="107">
        <f t="shared" si="668"/>
        <v>2.2222222222222223E-2</v>
      </c>
      <c r="AE3575" s="106">
        <f t="shared" si="669"/>
        <v>16.10777777777778</v>
      </c>
      <c r="AF3575" s="105">
        <f t="shared" si="670"/>
        <v>112.75444444444443</v>
      </c>
      <c r="AG3575" s="105">
        <f t="shared" si="671"/>
        <v>650.2455555555556</v>
      </c>
    </row>
    <row r="3576" spans="1:33" s="88" customFormat="1" x14ac:dyDescent="0.35">
      <c r="A3576" s="21">
        <v>10141103</v>
      </c>
      <c r="B3576" s="115" t="s">
        <v>14786</v>
      </c>
      <c r="C3576" s="135" t="s">
        <v>710</v>
      </c>
      <c r="D3576" s="49">
        <v>155</v>
      </c>
      <c r="E3576" s="114" t="str">
        <f t="shared" si="661"/>
        <v>TRANSFORMADOR MARCA:IMEFY  155</v>
      </c>
      <c r="F3576" s="57"/>
      <c r="G3576" s="21"/>
      <c r="H3576" s="21" t="s">
        <v>16152</v>
      </c>
      <c r="I3576" s="21" t="s">
        <v>16152</v>
      </c>
      <c r="J3576" s="57"/>
      <c r="K3576" s="21" t="s">
        <v>16158</v>
      </c>
      <c r="L3576" s="21" t="s">
        <v>15743</v>
      </c>
      <c r="M3576" s="21">
        <v>100</v>
      </c>
      <c r="N3576" s="21">
        <v>33</v>
      </c>
      <c r="O3576" s="21" t="s">
        <v>362</v>
      </c>
      <c r="P3576" s="21">
        <v>3</v>
      </c>
      <c r="Q3576" s="124">
        <v>2011</v>
      </c>
      <c r="R3576" s="124" t="s">
        <v>726</v>
      </c>
      <c r="S3576" s="124">
        <v>134441</v>
      </c>
      <c r="T3576" s="116">
        <v>763</v>
      </c>
      <c r="U3576" s="111">
        <v>45</v>
      </c>
      <c r="V3576" s="113">
        <f t="shared" si="662"/>
        <v>666.35333333333335</v>
      </c>
      <c r="W3576" s="113">
        <f t="shared" si="663"/>
        <v>96.646666666666647</v>
      </c>
      <c r="X3576" s="112">
        <f t="shared" si="664"/>
        <v>96646.666666666642</v>
      </c>
      <c r="Y3576" s="111"/>
      <c r="Z3576" s="110">
        <f t="shared" si="672"/>
        <v>39</v>
      </c>
      <c r="AA3576" s="109">
        <f t="shared" si="665"/>
        <v>38.15</v>
      </c>
      <c r="AB3576" s="109">
        <f t="shared" si="666"/>
        <v>38150</v>
      </c>
      <c r="AC3576" s="108">
        <f t="shared" si="667"/>
        <v>724.85</v>
      </c>
      <c r="AD3576" s="107">
        <f t="shared" si="668"/>
        <v>2.2222222222222223E-2</v>
      </c>
      <c r="AE3576" s="106">
        <f t="shared" si="669"/>
        <v>16.10777777777778</v>
      </c>
      <c r="AF3576" s="105">
        <f t="shared" si="670"/>
        <v>112.75444444444443</v>
      </c>
      <c r="AG3576" s="105">
        <f t="shared" si="671"/>
        <v>650.2455555555556</v>
      </c>
    </row>
    <row r="3577" spans="1:33" s="88" customFormat="1" x14ac:dyDescent="0.35">
      <c r="A3577" s="21">
        <v>10141103</v>
      </c>
      <c r="B3577" s="115" t="s">
        <v>14786</v>
      </c>
      <c r="C3577" s="135" t="s">
        <v>710</v>
      </c>
      <c r="D3577" s="49">
        <v>157</v>
      </c>
      <c r="E3577" s="114" t="str">
        <f t="shared" si="661"/>
        <v>TRANSFORMADOR MARCA:ABB  157</v>
      </c>
      <c r="F3577" s="57"/>
      <c r="G3577" s="21"/>
      <c r="H3577" s="21" t="s">
        <v>16157</v>
      </c>
      <c r="I3577" s="21" t="s">
        <v>16156</v>
      </c>
      <c r="J3577" s="57"/>
      <c r="K3577" s="21" t="s">
        <v>16155</v>
      </c>
      <c r="L3577" s="21" t="s">
        <v>16154</v>
      </c>
      <c r="M3577" s="21">
        <v>100</v>
      </c>
      <c r="N3577" s="21">
        <v>33</v>
      </c>
      <c r="O3577" s="21" t="s">
        <v>362</v>
      </c>
      <c r="P3577" s="21">
        <v>3</v>
      </c>
      <c r="Q3577" s="124">
        <v>2011</v>
      </c>
      <c r="R3577" s="124" t="s">
        <v>15</v>
      </c>
      <c r="S3577" s="124" t="s">
        <v>16153</v>
      </c>
      <c r="T3577" s="116">
        <v>763</v>
      </c>
      <c r="U3577" s="111">
        <v>45</v>
      </c>
      <c r="V3577" s="113">
        <f t="shared" si="662"/>
        <v>666.35333333333335</v>
      </c>
      <c r="W3577" s="113">
        <f t="shared" si="663"/>
        <v>96.646666666666647</v>
      </c>
      <c r="X3577" s="112">
        <f t="shared" si="664"/>
        <v>96646.666666666642</v>
      </c>
      <c r="Y3577" s="111"/>
      <c r="Z3577" s="110">
        <f t="shared" si="672"/>
        <v>39</v>
      </c>
      <c r="AA3577" s="109">
        <f t="shared" si="665"/>
        <v>38.15</v>
      </c>
      <c r="AB3577" s="109">
        <f t="shared" si="666"/>
        <v>38150</v>
      </c>
      <c r="AC3577" s="108">
        <f t="shared" si="667"/>
        <v>724.85</v>
      </c>
      <c r="AD3577" s="107">
        <f t="shared" si="668"/>
        <v>2.2222222222222223E-2</v>
      </c>
      <c r="AE3577" s="106">
        <f t="shared" si="669"/>
        <v>16.10777777777778</v>
      </c>
      <c r="AF3577" s="105">
        <f t="shared" si="670"/>
        <v>112.75444444444443</v>
      </c>
      <c r="AG3577" s="105">
        <f t="shared" si="671"/>
        <v>650.2455555555556</v>
      </c>
    </row>
    <row r="3578" spans="1:33" s="88" customFormat="1" x14ac:dyDescent="0.35">
      <c r="A3578" s="21">
        <v>10141103</v>
      </c>
      <c r="B3578" s="115" t="s">
        <v>14786</v>
      </c>
      <c r="C3578" s="135" t="s">
        <v>710</v>
      </c>
      <c r="D3578" s="49">
        <v>158</v>
      </c>
      <c r="E3578" s="114" t="str">
        <f t="shared" si="661"/>
        <v>TRANSFORMADOR MARCA:Fuji Tusco  158</v>
      </c>
      <c r="F3578" s="57"/>
      <c r="G3578" s="21"/>
      <c r="H3578" s="21" t="s">
        <v>16152</v>
      </c>
      <c r="I3578" s="21" t="s">
        <v>16151</v>
      </c>
      <c r="J3578" s="57"/>
      <c r="K3578" s="21" t="s">
        <v>16150</v>
      </c>
      <c r="L3578" s="21" t="s">
        <v>16149</v>
      </c>
      <c r="M3578" s="21">
        <v>100</v>
      </c>
      <c r="N3578" s="21">
        <v>33</v>
      </c>
      <c r="O3578" s="21" t="s">
        <v>362</v>
      </c>
      <c r="P3578" s="21">
        <v>3</v>
      </c>
      <c r="Q3578" s="124">
        <v>2011</v>
      </c>
      <c r="R3578" s="124" t="s">
        <v>1821</v>
      </c>
      <c r="S3578" s="124">
        <v>541785</v>
      </c>
      <c r="T3578" s="116">
        <v>763</v>
      </c>
      <c r="U3578" s="111">
        <v>45</v>
      </c>
      <c r="V3578" s="113">
        <f t="shared" si="662"/>
        <v>666.35333333333335</v>
      </c>
      <c r="W3578" s="113">
        <f t="shared" si="663"/>
        <v>96.646666666666647</v>
      </c>
      <c r="X3578" s="112">
        <f t="shared" si="664"/>
        <v>96646.666666666642</v>
      </c>
      <c r="Y3578" s="111"/>
      <c r="Z3578" s="110">
        <f t="shared" si="672"/>
        <v>39</v>
      </c>
      <c r="AA3578" s="109">
        <f t="shared" si="665"/>
        <v>38.15</v>
      </c>
      <c r="AB3578" s="109">
        <f t="shared" si="666"/>
        <v>38150</v>
      </c>
      <c r="AC3578" s="108">
        <f t="shared" si="667"/>
        <v>724.85</v>
      </c>
      <c r="AD3578" s="107">
        <f t="shared" si="668"/>
        <v>2.2222222222222223E-2</v>
      </c>
      <c r="AE3578" s="106">
        <f t="shared" si="669"/>
        <v>16.10777777777778</v>
      </c>
      <c r="AF3578" s="105">
        <f t="shared" si="670"/>
        <v>112.75444444444443</v>
      </c>
      <c r="AG3578" s="105">
        <f t="shared" si="671"/>
        <v>650.2455555555556</v>
      </c>
    </row>
    <row r="3579" spans="1:33" s="88" customFormat="1" x14ac:dyDescent="0.35">
      <c r="A3579" s="21">
        <v>10141103</v>
      </c>
      <c r="B3579" s="115" t="s">
        <v>14786</v>
      </c>
      <c r="C3579" s="135" t="s">
        <v>710</v>
      </c>
      <c r="D3579" s="49">
        <v>167</v>
      </c>
      <c r="E3579" s="114" t="str">
        <f t="shared" si="661"/>
        <v>TRANSFORMADOR MARCA:Fuji Tusco  167</v>
      </c>
      <c r="F3579" s="57"/>
      <c r="G3579" s="21"/>
      <c r="H3579" s="21" t="s">
        <v>14848</v>
      </c>
      <c r="I3579" s="21" t="s">
        <v>16148</v>
      </c>
      <c r="J3579" s="57"/>
      <c r="K3579" s="21" t="s">
        <v>16147</v>
      </c>
      <c r="L3579" s="21" t="s">
        <v>16146</v>
      </c>
      <c r="M3579" s="21">
        <v>160</v>
      </c>
      <c r="N3579" s="21">
        <v>33</v>
      </c>
      <c r="O3579" s="21" t="s">
        <v>362</v>
      </c>
      <c r="P3579" s="21">
        <v>3</v>
      </c>
      <c r="Q3579" s="124">
        <v>2011</v>
      </c>
      <c r="R3579" s="124" t="s">
        <v>1821</v>
      </c>
      <c r="S3579" s="124" t="s">
        <v>16145</v>
      </c>
      <c r="T3579" s="116">
        <v>991</v>
      </c>
      <c r="U3579" s="111">
        <v>45</v>
      </c>
      <c r="V3579" s="113">
        <f t="shared" si="662"/>
        <v>865.47333333333336</v>
      </c>
      <c r="W3579" s="113">
        <f t="shared" si="663"/>
        <v>125.52666666666664</v>
      </c>
      <c r="X3579" s="112">
        <f t="shared" si="664"/>
        <v>125526.66666666664</v>
      </c>
      <c r="Y3579" s="111"/>
      <c r="Z3579" s="110">
        <f t="shared" si="672"/>
        <v>39</v>
      </c>
      <c r="AA3579" s="109">
        <f t="shared" si="665"/>
        <v>49.550000000000004</v>
      </c>
      <c r="AB3579" s="109">
        <f t="shared" si="666"/>
        <v>49550.000000000007</v>
      </c>
      <c r="AC3579" s="108">
        <f t="shared" si="667"/>
        <v>941.45</v>
      </c>
      <c r="AD3579" s="107">
        <f t="shared" si="668"/>
        <v>2.2222222222222223E-2</v>
      </c>
      <c r="AE3579" s="106">
        <f t="shared" si="669"/>
        <v>20.921111111111113</v>
      </c>
      <c r="AF3579" s="105">
        <f t="shared" si="670"/>
        <v>146.44777777777776</v>
      </c>
      <c r="AG3579" s="105">
        <f t="shared" si="671"/>
        <v>844.55222222222221</v>
      </c>
    </row>
    <row r="3580" spans="1:33" s="88" customFormat="1" x14ac:dyDescent="0.35">
      <c r="A3580" s="21">
        <v>10141103</v>
      </c>
      <c r="B3580" s="115" t="s">
        <v>14786</v>
      </c>
      <c r="C3580" s="135" t="s">
        <v>710</v>
      </c>
      <c r="D3580" s="49">
        <v>178</v>
      </c>
      <c r="E3580" s="114" t="str">
        <f t="shared" si="661"/>
        <v>TRANSFORMADOR MARCA:Power Tech  178</v>
      </c>
      <c r="F3580" s="21"/>
      <c r="G3580" s="21"/>
      <c r="H3580" s="21" t="s">
        <v>15511</v>
      </c>
      <c r="I3580" s="21" t="s">
        <v>16144</v>
      </c>
      <c r="J3580" s="21"/>
      <c r="K3580" s="21" t="s">
        <v>16143</v>
      </c>
      <c r="L3580" s="21" t="s">
        <v>16142</v>
      </c>
      <c r="M3580" s="21">
        <v>50</v>
      </c>
      <c r="N3580" s="21">
        <v>33</v>
      </c>
      <c r="O3580" s="21" t="s">
        <v>362</v>
      </c>
      <c r="P3580" s="21">
        <v>3</v>
      </c>
      <c r="Q3580" s="124">
        <v>2011</v>
      </c>
      <c r="R3580" s="124" t="s">
        <v>14844</v>
      </c>
      <c r="S3580" s="124" t="s">
        <v>16141</v>
      </c>
      <c r="T3580" s="116">
        <v>643</v>
      </c>
      <c r="U3580" s="111">
        <v>45</v>
      </c>
      <c r="V3580" s="113">
        <f t="shared" si="662"/>
        <v>561.5533333333334</v>
      </c>
      <c r="W3580" s="113">
        <f t="shared" si="663"/>
        <v>81.446666666666601</v>
      </c>
      <c r="X3580" s="112">
        <f t="shared" si="664"/>
        <v>81446.666666666599</v>
      </c>
      <c r="Y3580" s="111"/>
      <c r="Z3580" s="110">
        <f t="shared" si="672"/>
        <v>39</v>
      </c>
      <c r="AA3580" s="109">
        <f t="shared" si="665"/>
        <v>32.15</v>
      </c>
      <c r="AB3580" s="109">
        <f t="shared" si="666"/>
        <v>32150</v>
      </c>
      <c r="AC3580" s="108">
        <f t="shared" si="667"/>
        <v>610.85</v>
      </c>
      <c r="AD3580" s="107">
        <f t="shared" si="668"/>
        <v>2.2222222222222223E-2</v>
      </c>
      <c r="AE3580" s="106">
        <f t="shared" si="669"/>
        <v>13.574444444444445</v>
      </c>
      <c r="AF3580" s="105">
        <f t="shared" si="670"/>
        <v>95.021111111111054</v>
      </c>
      <c r="AG3580" s="105">
        <f t="shared" si="671"/>
        <v>547.97888888888895</v>
      </c>
    </row>
    <row r="3581" spans="1:33" s="88" customFormat="1" x14ac:dyDescent="0.35">
      <c r="A3581" s="21">
        <v>10141103</v>
      </c>
      <c r="B3581" s="115" t="s">
        <v>14786</v>
      </c>
      <c r="C3581" s="135" t="s">
        <v>710</v>
      </c>
      <c r="D3581" s="49">
        <v>179</v>
      </c>
      <c r="E3581" s="114" t="str">
        <f t="shared" si="661"/>
        <v>TRANSFORMADOR MARCA:Power Tech  179</v>
      </c>
      <c r="F3581" s="21"/>
      <c r="G3581" s="21"/>
      <c r="H3581" s="21" t="s">
        <v>15511</v>
      </c>
      <c r="I3581" s="21" t="s">
        <v>16140</v>
      </c>
      <c r="J3581" s="21"/>
      <c r="K3581" s="21" t="s">
        <v>16139</v>
      </c>
      <c r="L3581" s="21" t="s">
        <v>16138</v>
      </c>
      <c r="M3581" s="21">
        <v>200</v>
      </c>
      <c r="N3581" s="21">
        <v>33</v>
      </c>
      <c r="O3581" s="21" t="s">
        <v>362</v>
      </c>
      <c r="P3581" s="21">
        <v>3</v>
      </c>
      <c r="Q3581" s="124">
        <v>2011</v>
      </c>
      <c r="R3581" s="124" t="s">
        <v>14844</v>
      </c>
      <c r="S3581" s="124" t="s">
        <v>1988</v>
      </c>
      <c r="T3581" s="116">
        <v>991</v>
      </c>
      <c r="U3581" s="111">
        <v>45</v>
      </c>
      <c r="V3581" s="113">
        <f t="shared" si="662"/>
        <v>865.47333333333336</v>
      </c>
      <c r="W3581" s="113">
        <f t="shared" si="663"/>
        <v>125.52666666666664</v>
      </c>
      <c r="X3581" s="112">
        <f t="shared" si="664"/>
        <v>125526.66666666664</v>
      </c>
      <c r="Y3581" s="111"/>
      <c r="Z3581" s="110">
        <f t="shared" si="672"/>
        <v>39</v>
      </c>
      <c r="AA3581" s="109">
        <f t="shared" si="665"/>
        <v>49.550000000000004</v>
      </c>
      <c r="AB3581" s="109">
        <f t="shared" si="666"/>
        <v>49550.000000000007</v>
      </c>
      <c r="AC3581" s="108">
        <f t="shared" si="667"/>
        <v>941.45</v>
      </c>
      <c r="AD3581" s="107">
        <f t="shared" si="668"/>
        <v>2.2222222222222223E-2</v>
      </c>
      <c r="AE3581" s="106">
        <f t="shared" si="669"/>
        <v>20.921111111111113</v>
      </c>
      <c r="AF3581" s="105">
        <f t="shared" si="670"/>
        <v>146.44777777777776</v>
      </c>
      <c r="AG3581" s="105">
        <f t="shared" si="671"/>
        <v>844.55222222222221</v>
      </c>
    </row>
    <row r="3582" spans="1:33" s="88" customFormat="1" x14ac:dyDescent="0.35">
      <c r="A3582" s="21">
        <v>10141103</v>
      </c>
      <c r="B3582" s="115" t="s">
        <v>14786</v>
      </c>
      <c r="C3582" s="135" t="s">
        <v>710</v>
      </c>
      <c r="D3582" s="49">
        <v>192</v>
      </c>
      <c r="E3582" s="114" t="str">
        <f t="shared" si="661"/>
        <v>TRANSFORMADOR MARCA:ITB  192</v>
      </c>
      <c r="F3582" s="21"/>
      <c r="G3582" s="21"/>
      <c r="H3582" s="21" t="s">
        <v>14848</v>
      </c>
      <c r="I3582" s="21" t="s">
        <v>16137</v>
      </c>
      <c r="J3582" s="21"/>
      <c r="K3582" s="21" t="s">
        <v>16136</v>
      </c>
      <c r="L3582" s="21" t="s">
        <v>16135</v>
      </c>
      <c r="M3582" s="21">
        <v>315</v>
      </c>
      <c r="N3582" s="21">
        <v>33</v>
      </c>
      <c r="O3582" s="21" t="s">
        <v>362</v>
      </c>
      <c r="P3582" s="21">
        <v>3</v>
      </c>
      <c r="Q3582" s="124">
        <v>2011</v>
      </c>
      <c r="R3582" s="124" t="s">
        <v>1109</v>
      </c>
      <c r="S3582" s="124">
        <v>756429</v>
      </c>
      <c r="T3582" s="116">
        <v>1039</v>
      </c>
      <c r="U3582" s="111">
        <v>45</v>
      </c>
      <c r="V3582" s="113">
        <f t="shared" si="662"/>
        <v>907.39333333333332</v>
      </c>
      <c r="W3582" s="113">
        <f t="shared" si="663"/>
        <v>131.60666666666668</v>
      </c>
      <c r="X3582" s="112">
        <f t="shared" si="664"/>
        <v>131606.66666666669</v>
      </c>
      <c r="Y3582" s="111"/>
      <c r="Z3582" s="110">
        <f t="shared" si="672"/>
        <v>39</v>
      </c>
      <c r="AA3582" s="109">
        <f t="shared" si="665"/>
        <v>51.95</v>
      </c>
      <c r="AB3582" s="109">
        <f t="shared" si="666"/>
        <v>51950</v>
      </c>
      <c r="AC3582" s="108">
        <f t="shared" si="667"/>
        <v>987.05</v>
      </c>
      <c r="AD3582" s="107">
        <f t="shared" si="668"/>
        <v>2.2222222222222223E-2</v>
      </c>
      <c r="AE3582" s="106">
        <f t="shared" si="669"/>
        <v>21.934444444444445</v>
      </c>
      <c r="AF3582" s="105">
        <f t="shared" si="670"/>
        <v>153.54111111111112</v>
      </c>
      <c r="AG3582" s="105">
        <f t="shared" si="671"/>
        <v>885.45888888888885</v>
      </c>
    </row>
    <row r="3583" spans="1:33" s="88" customFormat="1" x14ac:dyDescent="0.35">
      <c r="A3583" s="21">
        <v>10141103</v>
      </c>
      <c r="B3583" s="115" t="s">
        <v>14786</v>
      </c>
      <c r="C3583" s="135" t="s">
        <v>710</v>
      </c>
      <c r="D3583" s="49">
        <v>193</v>
      </c>
      <c r="E3583" s="114" t="str">
        <f t="shared" si="661"/>
        <v>TRANSFORMADOR MARCA:TM  193</v>
      </c>
      <c r="F3583" s="21"/>
      <c r="G3583" s="21"/>
      <c r="H3583" s="21" t="s">
        <v>14848</v>
      </c>
      <c r="I3583" s="21" t="s">
        <v>16134</v>
      </c>
      <c r="J3583" s="21"/>
      <c r="K3583" s="21" t="s">
        <v>16133</v>
      </c>
      <c r="L3583" s="21" t="s">
        <v>16132</v>
      </c>
      <c r="M3583" s="21">
        <v>500</v>
      </c>
      <c r="N3583" s="21">
        <v>11</v>
      </c>
      <c r="O3583" s="21" t="s">
        <v>362</v>
      </c>
      <c r="P3583" s="21">
        <v>3</v>
      </c>
      <c r="Q3583" s="124">
        <v>2011</v>
      </c>
      <c r="R3583" s="124" t="s">
        <v>1769</v>
      </c>
      <c r="S3583" s="124">
        <v>920840</v>
      </c>
      <c r="T3583" s="116">
        <v>1016</v>
      </c>
      <c r="U3583" s="111">
        <v>45</v>
      </c>
      <c r="V3583" s="113">
        <f t="shared" si="662"/>
        <v>887.30666666666673</v>
      </c>
      <c r="W3583" s="113">
        <f t="shared" si="663"/>
        <v>128.69333333333327</v>
      </c>
      <c r="X3583" s="112">
        <f t="shared" si="664"/>
        <v>128693.33333333327</v>
      </c>
      <c r="Y3583" s="111"/>
      <c r="Z3583" s="110">
        <f t="shared" si="672"/>
        <v>39</v>
      </c>
      <c r="AA3583" s="109">
        <f t="shared" si="665"/>
        <v>50.800000000000004</v>
      </c>
      <c r="AB3583" s="109">
        <f t="shared" si="666"/>
        <v>50800.000000000007</v>
      </c>
      <c r="AC3583" s="108">
        <f t="shared" si="667"/>
        <v>965.2</v>
      </c>
      <c r="AD3583" s="107">
        <f t="shared" si="668"/>
        <v>2.2222222222222223E-2</v>
      </c>
      <c r="AE3583" s="106">
        <f t="shared" si="669"/>
        <v>21.448888888888892</v>
      </c>
      <c r="AF3583" s="105">
        <f t="shared" si="670"/>
        <v>150.14222222222216</v>
      </c>
      <c r="AG3583" s="105">
        <f t="shared" si="671"/>
        <v>865.85777777777787</v>
      </c>
    </row>
    <row r="3584" spans="1:33" s="88" customFormat="1" x14ac:dyDescent="0.35">
      <c r="A3584" s="21">
        <v>10141103</v>
      </c>
      <c r="B3584" s="176" t="s">
        <v>14786</v>
      </c>
      <c r="C3584" s="135" t="s">
        <v>710</v>
      </c>
      <c r="D3584" s="59"/>
      <c r="E3584" s="114" t="str">
        <f t="shared" si="661"/>
        <v xml:space="preserve">TRANSFORMADOR MARCA:ITB PTS P.BRAZIL </v>
      </c>
      <c r="F3584" s="61"/>
      <c r="G3584" s="61" t="s">
        <v>16131</v>
      </c>
      <c r="H3584" s="61" t="s">
        <v>511</v>
      </c>
      <c r="I3584" s="61"/>
      <c r="J3584" s="61"/>
      <c r="K3584" s="122" t="s">
        <v>16130</v>
      </c>
      <c r="L3584" s="122" t="s">
        <v>16129</v>
      </c>
      <c r="M3584" s="21">
        <v>315</v>
      </c>
      <c r="N3584" s="61">
        <v>11</v>
      </c>
      <c r="O3584" s="61" t="s">
        <v>510</v>
      </c>
      <c r="P3584" s="121">
        <v>3</v>
      </c>
      <c r="Q3584" s="156">
        <v>2011</v>
      </c>
      <c r="R3584" s="156" t="s">
        <v>1109</v>
      </c>
      <c r="S3584" s="156">
        <v>756432</v>
      </c>
      <c r="T3584" s="116">
        <v>840</v>
      </c>
      <c r="U3584" s="111">
        <v>45</v>
      </c>
      <c r="V3584" s="113">
        <f t="shared" si="662"/>
        <v>733.6</v>
      </c>
      <c r="W3584" s="113">
        <f t="shared" si="663"/>
        <v>106.39999999999998</v>
      </c>
      <c r="X3584" s="112">
        <f t="shared" si="664"/>
        <v>106399.99999999997</v>
      </c>
      <c r="Y3584" s="111"/>
      <c r="Z3584" s="110">
        <f t="shared" si="672"/>
        <v>39</v>
      </c>
      <c r="AA3584" s="109">
        <f t="shared" si="665"/>
        <v>42</v>
      </c>
      <c r="AB3584" s="109">
        <f t="shared" si="666"/>
        <v>42000</v>
      </c>
      <c r="AC3584" s="108">
        <f t="shared" si="667"/>
        <v>798</v>
      </c>
      <c r="AD3584" s="107">
        <f t="shared" si="668"/>
        <v>2.2222222222222223E-2</v>
      </c>
      <c r="AE3584" s="106">
        <f t="shared" si="669"/>
        <v>17.733333333333334</v>
      </c>
      <c r="AF3584" s="105">
        <f t="shared" si="670"/>
        <v>124.13333333333331</v>
      </c>
      <c r="AG3584" s="105">
        <f t="shared" si="671"/>
        <v>715.86666666666667</v>
      </c>
    </row>
    <row r="3585" spans="1:33" s="88" customFormat="1" x14ac:dyDescent="0.35">
      <c r="A3585" s="21">
        <v>10141103</v>
      </c>
      <c r="B3585" s="176" t="s">
        <v>14786</v>
      </c>
      <c r="C3585" s="135" t="s">
        <v>710</v>
      </c>
      <c r="D3585" s="59"/>
      <c r="E3585" s="114" t="str">
        <f t="shared" si="661"/>
        <v xml:space="preserve">TRANSFORMADOR MARCA:EFACEC PTS 1025 </v>
      </c>
      <c r="F3585" s="61"/>
      <c r="G3585" s="61" t="s">
        <v>3765</v>
      </c>
      <c r="H3585" s="61" t="s">
        <v>134</v>
      </c>
      <c r="I3585" s="61"/>
      <c r="J3585" s="61"/>
      <c r="K3585" s="61" t="s">
        <v>16128</v>
      </c>
      <c r="L3585" s="61" t="s">
        <v>16127</v>
      </c>
      <c r="M3585" s="21">
        <v>315</v>
      </c>
      <c r="N3585" s="61">
        <v>11</v>
      </c>
      <c r="O3585" s="61" t="s">
        <v>510</v>
      </c>
      <c r="P3585" s="121">
        <v>3</v>
      </c>
      <c r="Q3585" s="61">
        <v>2011</v>
      </c>
      <c r="R3585" s="61" t="s">
        <v>27</v>
      </c>
      <c r="S3585" s="61" t="s">
        <v>16126</v>
      </c>
      <c r="T3585" s="116">
        <v>840</v>
      </c>
      <c r="U3585" s="111">
        <v>45</v>
      </c>
      <c r="V3585" s="113">
        <f t="shared" si="662"/>
        <v>733.6</v>
      </c>
      <c r="W3585" s="113">
        <f t="shared" si="663"/>
        <v>106.39999999999998</v>
      </c>
      <c r="X3585" s="112">
        <f t="shared" si="664"/>
        <v>106399.99999999997</v>
      </c>
      <c r="Y3585" s="111"/>
      <c r="Z3585" s="110">
        <f t="shared" si="672"/>
        <v>39</v>
      </c>
      <c r="AA3585" s="109">
        <f t="shared" si="665"/>
        <v>42</v>
      </c>
      <c r="AB3585" s="109">
        <f t="shared" si="666"/>
        <v>42000</v>
      </c>
      <c r="AC3585" s="108">
        <f t="shared" si="667"/>
        <v>798</v>
      </c>
      <c r="AD3585" s="107">
        <f t="shared" si="668"/>
        <v>2.2222222222222223E-2</v>
      </c>
      <c r="AE3585" s="106">
        <f t="shared" si="669"/>
        <v>17.733333333333334</v>
      </c>
      <c r="AF3585" s="105">
        <f t="shared" si="670"/>
        <v>124.13333333333331</v>
      </c>
      <c r="AG3585" s="105">
        <f t="shared" si="671"/>
        <v>715.86666666666667</v>
      </c>
    </row>
    <row r="3586" spans="1:33" s="88" customFormat="1" x14ac:dyDescent="0.35">
      <c r="A3586" s="21">
        <v>10141103</v>
      </c>
      <c r="B3586" s="176" t="s">
        <v>14786</v>
      </c>
      <c r="C3586" s="135" t="s">
        <v>710</v>
      </c>
      <c r="D3586" s="59"/>
      <c r="E3586" s="114" t="str">
        <f t="shared" ref="E3586:E3649" si="673">+CONCATENATE(C3586," ","MARCA:",R3586," ",G3586," ",D3586,)</f>
        <v xml:space="preserve">TRANSFORMADOR MARCA:EFACEC PTS BIYE-TANEGA </v>
      </c>
      <c r="F3586" s="61"/>
      <c r="G3586" s="61" t="s">
        <v>16125</v>
      </c>
      <c r="H3586" s="61" t="s">
        <v>134</v>
      </c>
      <c r="I3586" s="61"/>
      <c r="J3586" s="61"/>
      <c r="K3586" s="61" t="s">
        <v>16124</v>
      </c>
      <c r="L3586" s="61" t="s">
        <v>16123</v>
      </c>
      <c r="M3586" s="21">
        <v>315</v>
      </c>
      <c r="N3586" s="61">
        <v>11</v>
      </c>
      <c r="O3586" s="61" t="s">
        <v>510</v>
      </c>
      <c r="P3586" s="121">
        <v>3</v>
      </c>
      <c r="Q3586" s="61">
        <v>2011</v>
      </c>
      <c r="R3586" s="61" t="s">
        <v>27</v>
      </c>
      <c r="S3586" s="61"/>
      <c r="T3586" s="116">
        <v>840</v>
      </c>
      <c r="U3586" s="111">
        <v>45</v>
      </c>
      <c r="V3586" s="113">
        <f t="shared" ref="V3586:V3649" si="674">((Z3586/U3586)*(T3586-AA3586))+AA3586</f>
        <v>733.6</v>
      </c>
      <c r="W3586" s="113">
        <f t="shared" ref="W3586:W3649" si="675">+T3586-V3586</f>
        <v>106.39999999999998</v>
      </c>
      <c r="X3586" s="112">
        <f t="shared" ref="X3586:X3649" si="676">+W3586*1000</f>
        <v>106399.99999999997</v>
      </c>
      <c r="Y3586" s="111"/>
      <c r="Z3586" s="110">
        <f t="shared" si="672"/>
        <v>39</v>
      </c>
      <c r="AA3586" s="109">
        <f t="shared" ref="AA3586:AA3649" si="677">(5/100*T3586)</f>
        <v>42</v>
      </c>
      <c r="AB3586" s="109">
        <f t="shared" ref="AB3586:AB3649" si="678">+AA3586*1000</f>
        <v>42000</v>
      </c>
      <c r="AC3586" s="108">
        <f t="shared" ref="AC3586:AC3649" si="679">+T3586-AA3586</f>
        <v>798</v>
      </c>
      <c r="AD3586" s="107">
        <f t="shared" ref="AD3586:AD3649" si="680">1/U3586</f>
        <v>2.2222222222222223E-2</v>
      </c>
      <c r="AE3586" s="106">
        <f t="shared" ref="AE3586:AE3649" si="681">+AC3586*AD3586</f>
        <v>17.733333333333334</v>
      </c>
      <c r="AF3586" s="105">
        <f t="shared" ref="AF3586:AF3649" si="682">+T3586-V3586+AE3586</f>
        <v>124.13333333333331</v>
      </c>
      <c r="AG3586" s="105">
        <f t="shared" ref="AG3586:AG3649" si="683">+V3586-AE3586</f>
        <v>715.86666666666667</v>
      </c>
    </row>
    <row r="3587" spans="1:33" s="88" customFormat="1" x14ac:dyDescent="0.35">
      <c r="A3587" s="21">
        <v>10141103</v>
      </c>
      <c r="B3587" s="115" t="s">
        <v>14786</v>
      </c>
      <c r="C3587" s="135" t="s">
        <v>710</v>
      </c>
      <c r="D3587" s="49"/>
      <c r="E3587" s="114" t="str">
        <f t="shared" si="673"/>
        <v xml:space="preserve">TRANSFORMADOR MARCA:Efacec SE11 </v>
      </c>
      <c r="F3587" s="21"/>
      <c r="G3587" s="124" t="s">
        <v>562</v>
      </c>
      <c r="H3587" s="21" t="s">
        <v>494</v>
      </c>
      <c r="I3587" s="21"/>
      <c r="J3587" s="21"/>
      <c r="K3587" s="119"/>
      <c r="L3587" s="119"/>
      <c r="M3587" s="21">
        <v>12000</v>
      </c>
      <c r="N3587" s="21">
        <v>33</v>
      </c>
      <c r="O3587" s="21">
        <v>11</v>
      </c>
      <c r="P3587" s="21">
        <v>3</v>
      </c>
      <c r="Q3587" s="21">
        <v>2011</v>
      </c>
      <c r="R3587" s="21" t="s">
        <v>535</v>
      </c>
      <c r="S3587" s="21" t="s">
        <v>16122</v>
      </c>
      <c r="T3587" s="116">
        <v>20419</v>
      </c>
      <c r="U3587" s="111">
        <v>45</v>
      </c>
      <c r="V3587" s="113">
        <f t="shared" si="674"/>
        <v>17832.593333333334</v>
      </c>
      <c r="W3587" s="113">
        <f t="shared" si="675"/>
        <v>2586.4066666666658</v>
      </c>
      <c r="X3587" s="112">
        <f t="shared" si="676"/>
        <v>2586406.666666666</v>
      </c>
      <c r="Y3587" s="118"/>
      <c r="Z3587" s="110">
        <f t="shared" si="672"/>
        <v>39</v>
      </c>
      <c r="AA3587" s="109">
        <f t="shared" si="677"/>
        <v>1020.95</v>
      </c>
      <c r="AB3587" s="109">
        <f t="shared" si="678"/>
        <v>1020950</v>
      </c>
      <c r="AC3587" s="108">
        <f t="shared" si="679"/>
        <v>19398.05</v>
      </c>
      <c r="AD3587" s="107">
        <f t="shared" si="680"/>
        <v>2.2222222222222223E-2</v>
      </c>
      <c r="AE3587" s="106">
        <f t="shared" si="681"/>
        <v>431.06777777777779</v>
      </c>
      <c r="AF3587" s="105">
        <f t="shared" si="682"/>
        <v>3017.4744444444436</v>
      </c>
      <c r="AG3587" s="105">
        <f t="shared" si="683"/>
        <v>17401.525555555556</v>
      </c>
    </row>
    <row r="3588" spans="1:33" s="88" customFormat="1" x14ac:dyDescent="0.35">
      <c r="A3588" s="21">
        <v>10141103</v>
      </c>
      <c r="B3588" s="115" t="s">
        <v>14786</v>
      </c>
      <c r="C3588" s="135" t="s">
        <v>710</v>
      </c>
      <c r="D3588" s="49"/>
      <c r="E3588" s="114" t="str">
        <f t="shared" si="673"/>
        <v xml:space="preserve">TRANSFORMADOR MARCA:Efacec SE10 </v>
      </c>
      <c r="F3588" s="21"/>
      <c r="G3588" s="21" t="s">
        <v>560</v>
      </c>
      <c r="H3588" s="21" t="s">
        <v>494</v>
      </c>
      <c r="I3588" s="21"/>
      <c r="J3588" s="21"/>
      <c r="K3588" s="119"/>
      <c r="L3588" s="119"/>
      <c r="M3588" s="21">
        <v>12000</v>
      </c>
      <c r="N3588" s="21">
        <v>33</v>
      </c>
      <c r="O3588" s="21">
        <v>11</v>
      </c>
      <c r="P3588" s="21">
        <v>3</v>
      </c>
      <c r="Q3588" s="21">
        <v>2011</v>
      </c>
      <c r="R3588" s="21" t="s">
        <v>535</v>
      </c>
      <c r="S3588" s="21" t="s">
        <v>16121</v>
      </c>
      <c r="T3588" s="116">
        <v>20419</v>
      </c>
      <c r="U3588" s="111">
        <v>45</v>
      </c>
      <c r="V3588" s="113">
        <f t="shared" si="674"/>
        <v>17832.593333333334</v>
      </c>
      <c r="W3588" s="113">
        <f t="shared" si="675"/>
        <v>2586.4066666666658</v>
      </c>
      <c r="X3588" s="112">
        <f t="shared" si="676"/>
        <v>2586406.666666666</v>
      </c>
      <c r="Y3588" s="118"/>
      <c r="Z3588" s="110">
        <f t="shared" si="672"/>
        <v>39</v>
      </c>
      <c r="AA3588" s="109">
        <f t="shared" si="677"/>
        <v>1020.95</v>
      </c>
      <c r="AB3588" s="109">
        <f t="shared" si="678"/>
        <v>1020950</v>
      </c>
      <c r="AC3588" s="108">
        <f t="shared" si="679"/>
        <v>19398.05</v>
      </c>
      <c r="AD3588" s="107">
        <f t="shared" si="680"/>
        <v>2.2222222222222223E-2</v>
      </c>
      <c r="AE3588" s="106">
        <f t="shared" si="681"/>
        <v>431.06777777777779</v>
      </c>
      <c r="AF3588" s="105">
        <f t="shared" si="682"/>
        <v>3017.4744444444436</v>
      </c>
      <c r="AG3588" s="105">
        <f t="shared" si="683"/>
        <v>17401.525555555556</v>
      </c>
    </row>
    <row r="3589" spans="1:33" s="88" customFormat="1" x14ac:dyDescent="0.35">
      <c r="A3589" s="21">
        <v>10141103</v>
      </c>
      <c r="B3589" s="115" t="s">
        <v>1665</v>
      </c>
      <c r="C3589" s="115" t="s">
        <v>710</v>
      </c>
      <c r="D3589" s="49"/>
      <c r="E3589" s="114" t="str">
        <f t="shared" si="673"/>
        <v xml:space="preserve">TRANSFORMADOR MARCA:PME SE-JINDAL </v>
      </c>
      <c r="F3589" s="21" t="s">
        <v>424</v>
      </c>
      <c r="G3589" s="21" t="s">
        <v>3857</v>
      </c>
      <c r="H3589" s="21" t="s">
        <v>3856</v>
      </c>
      <c r="I3589" s="21" t="s">
        <v>8628</v>
      </c>
      <c r="J3589" s="21"/>
      <c r="K3589" s="119" t="s">
        <v>8627</v>
      </c>
      <c r="L3589" s="119" t="s">
        <v>8626</v>
      </c>
      <c r="M3589" s="21">
        <v>100</v>
      </c>
      <c r="N3589" s="21">
        <v>33</v>
      </c>
      <c r="O3589" s="21">
        <v>0.4</v>
      </c>
      <c r="P3589" s="57">
        <v>3</v>
      </c>
      <c r="Q3589" s="21">
        <v>2011</v>
      </c>
      <c r="R3589" s="21" t="s">
        <v>6531</v>
      </c>
      <c r="S3589" s="21">
        <v>100050</v>
      </c>
      <c r="T3589" s="116">
        <v>763</v>
      </c>
      <c r="U3589" s="111">
        <v>45</v>
      </c>
      <c r="V3589" s="113">
        <f t="shared" si="674"/>
        <v>666.35333333333335</v>
      </c>
      <c r="W3589" s="113">
        <f t="shared" si="675"/>
        <v>96.646666666666647</v>
      </c>
      <c r="X3589" s="112">
        <f t="shared" si="676"/>
        <v>96646.666666666642</v>
      </c>
      <c r="Y3589" s="111"/>
      <c r="Z3589" s="110">
        <f t="shared" si="672"/>
        <v>39</v>
      </c>
      <c r="AA3589" s="109">
        <f t="shared" si="677"/>
        <v>38.15</v>
      </c>
      <c r="AB3589" s="109">
        <f t="shared" si="678"/>
        <v>38150</v>
      </c>
      <c r="AC3589" s="108">
        <f t="shared" si="679"/>
        <v>724.85</v>
      </c>
      <c r="AD3589" s="107">
        <f t="shared" si="680"/>
        <v>2.2222222222222223E-2</v>
      </c>
      <c r="AE3589" s="106">
        <f t="shared" si="681"/>
        <v>16.10777777777778</v>
      </c>
      <c r="AF3589" s="105">
        <f t="shared" si="682"/>
        <v>112.75444444444443</v>
      </c>
      <c r="AG3589" s="105">
        <f t="shared" si="683"/>
        <v>650.2455555555556</v>
      </c>
    </row>
    <row r="3590" spans="1:33" s="88" customFormat="1" x14ac:dyDescent="0.35">
      <c r="A3590" s="21">
        <v>10141103</v>
      </c>
      <c r="B3590" s="115" t="s">
        <v>1665</v>
      </c>
      <c r="C3590" s="115" t="s">
        <v>710</v>
      </c>
      <c r="D3590" s="49"/>
      <c r="E3590" s="114" t="str">
        <f t="shared" si="673"/>
        <v xml:space="preserve">TRANSFORMADOR MARCA:PME SE-JINDAL </v>
      </c>
      <c r="F3590" s="57" t="s">
        <v>424</v>
      </c>
      <c r="G3590" s="21" t="s">
        <v>3857</v>
      </c>
      <c r="H3590" s="21" t="s">
        <v>3856</v>
      </c>
      <c r="I3590" s="21" t="s">
        <v>8625</v>
      </c>
      <c r="J3590" s="57"/>
      <c r="K3590" s="57" t="s">
        <v>8624</v>
      </c>
      <c r="L3590" s="57" t="s">
        <v>8623</v>
      </c>
      <c r="M3590" s="21">
        <v>100</v>
      </c>
      <c r="N3590" s="21">
        <v>33</v>
      </c>
      <c r="O3590" s="21">
        <v>0.4</v>
      </c>
      <c r="P3590" s="57">
        <v>3</v>
      </c>
      <c r="Q3590" s="57">
        <v>2011</v>
      </c>
      <c r="R3590" s="57" t="s">
        <v>6531</v>
      </c>
      <c r="S3590" s="57">
        <v>100030</v>
      </c>
      <c r="T3590" s="116">
        <v>763</v>
      </c>
      <c r="U3590" s="111">
        <v>45</v>
      </c>
      <c r="V3590" s="113">
        <f t="shared" si="674"/>
        <v>666.35333333333335</v>
      </c>
      <c r="W3590" s="113">
        <f t="shared" si="675"/>
        <v>96.646666666666647</v>
      </c>
      <c r="X3590" s="112">
        <f t="shared" si="676"/>
        <v>96646.666666666642</v>
      </c>
      <c r="Y3590" s="111"/>
      <c r="Z3590" s="110">
        <f t="shared" si="672"/>
        <v>39</v>
      </c>
      <c r="AA3590" s="109">
        <f t="shared" si="677"/>
        <v>38.15</v>
      </c>
      <c r="AB3590" s="109">
        <f t="shared" si="678"/>
        <v>38150</v>
      </c>
      <c r="AC3590" s="108">
        <f t="shared" si="679"/>
        <v>724.85</v>
      </c>
      <c r="AD3590" s="107">
        <f t="shared" si="680"/>
        <v>2.2222222222222223E-2</v>
      </c>
      <c r="AE3590" s="106">
        <f t="shared" si="681"/>
        <v>16.10777777777778</v>
      </c>
      <c r="AF3590" s="105">
        <f t="shared" si="682"/>
        <v>112.75444444444443</v>
      </c>
      <c r="AG3590" s="105">
        <f t="shared" si="683"/>
        <v>650.2455555555556</v>
      </c>
    </row>
    <row r="3591" spans="1:33" s="88" customFormat="1" x14ac:dyDescent="0.35">
      <c r="A3591" s="21">
        <v>10141103</v>
      </c>
      <c r="B3591" s="115" t="s">
        <v>1665</v>
      </c>
      <c r="C3591" s="115" t="s">
        <v>710</v>
      </c>
      <c r="D3591" s="49"/>
      <c r="E3591" s="114" t="str">
        <f t="shared" si="673"/>
        <v xml:space="preserve">TRANSFORMADOR MARCA:PME SE-MANJE </v>
      </c>
      <c r="F3591" s="57" t="s">
        <v>424</v>
      </c>
      <c r="G3591" s="21" t="s">
        <v>3139</v>
      </c>
      <c r="H3591" s="21" t="s">
        <v>3138</v>
      </c>
      <c r="I3591" s="21" t="s">
        <v>8622</v>
      </c>
      <c r="J3591" s="57"/>
      <c r="K3591" s="57" t="s">
        <v>8621</v>
      </c>
      <c r="L3591" s="57" t="s">
        <v>8620</v>
      </c>
      <c r="M3591" s="21">
        <v>100</v>
      </c>
      <c r="N3591" s="21">
        <v>33</v>
      </c>
      <c r="O3591" s="21">
        <v>0.4</v>
      </c>
      <c r="P3591" s="57">
        <v>3</v>
      </c>
      <c r="Q3591" s="21">
        <v>2011</v>
      </c>
      <c r="R3591" s="21" t="s">
        <v>6531</v>
      </c>
      <c r="S3591" s="21" t="s">
        <v>384</v>
      </c>
      <c r="T3591" s="116">
        <v>763</v>
      </c>
      <c r="U3591" s="111">
        <v>45</v>
      </c>
      <c r="V3591" s="113">
        <f t="shared" si="674"/>
        <v>666.35333333333335</v>
      </c>
      <c r="W3591" s="113">
        <f t="shared" si="675"/>
        <v>96.646666666666647</v>
      </c>
      <c r="X3591" s="112">
        <f t="shared" si="676"/>
        <v>96646.666666666642</v>
      </c>
      <c r="Y3591" s="111"/>
      <c r="Z3591" s="110">
        <f t="shared" si="672"/>
        <v>39</v>
      </c>
      <c r="AA3591" s="109">
        <f t="shared" si="677"/>
        <v>38.15</v>
      </c>
      <c r="AB3591" s="109">
        <f t="shared" si="678"/>
        <v>38150</v>
      </c>
      <c r="AC3591" s="108">
        <f t="shared" si="679"/>
        <v>724.85</v>
      </c>
      <c r="AD3591" s="107">
        <f t="shared" si="680"/>
        <v>2.2222222222222223E-2</v>
      </c>
      <c r="AE3591" s="106">
        <f t="shared" si="681"/>
        <v>16.10777777777778</v>
      </c>
      <c r="AF3591" s="105">
        <f t="shared" si="682"/>
        <v>112.75444444444443</v>
      </c>
      <c r="AG3591" s="105">
        <f t="shared" si="683"/>
        <v>650.2455555555556</v>
      </c>
    </row>
    <row r="3592" spans="1:33" s="88" customFormat="1" x14ac:dyDescent="0.35">
      <c r="A3592" s="21">
        <v>10141103</v>
      </c>
      <c r="B3592" s="115" t="s">
        <v>1665</v>
      </c>
      <c r="C3592" s="115" t="s">
        <v>710</v>
      </c>
      <c r="D3592" s="49"/>
      <c r="E3592" s="114" t="str">
        <f t="shared" si="673"/>
        <v xml:space="preserve">TRANSFORMADOR MARCA:PME SE-MANJE </v>
      </c>
      <c r="F3592" s="57" t="s">
        <v>424</v>
      </c>
      <c r="G3592" s="21" t="s">
        <v>3139</v>
      </c>
      <c r="H3592" s="21" t="s">
        <v>3138</v>
      </c>
      <c r="I3592" s="21" t="s">
        <v>8619</v>
      </c>
      <c r="J3592" s="57"/>
      <c r="K3592" s="57" t="s">
        <v>8618</v>
      </c>
      <c r="L3592" s="57" t="s">
        <v>8617</v>
      </c>
      <c r="M3592" s="21">
        <v>100</v>
      </c>
      <c r="N3592" s="21">
        <v>33</v>
      </c>
      <c r="O3592" s="21">
        <v>0.4</v>
      </c>
      <c r="P3592" s="57">
        <v>3</v>
      </c>
      <c r="Q3592" s="21">
        <v>2011</v>
      </c>
      <c r="R3592" s="21" t="s">
        <v>6531</v>
      </c>
      <c r="S3592" s="21">
        <v>170030310</v>
      </c>
      <c r="T3592" s="116">
        <v>763</v>
      </c>
      <c r="U3592" s="111">
        <v>45</v>
      </c>
      <c r="V3592" s="113">
        <f t="shared" si="674"/>
        <v>666.35333333333335</v>
      </c>
      <c r="W3592" s="113">
        <f t="shared" si="675"/>
        <v>96.646666666666647</v>
      </c>
      <c r="X3592" s="112">
        <f t="shared" si="676"/>
        <v>96646.666666666642</v>
      </c>
      <c r="Y3592" s="111"/>
      <c r="Z3592" s="110">
        <f t="shared" si="672"/>
        <v>39</v>
      </c>
      <c r="AA3592" s="109">
        <f t="shared" si="677"/>
        <v>38.15</v>
      </c>
      <c r="AB3592" s="109">
        <f t="shared" si="678"/>
        <v>38150</v>
      </c>
      <c r="AC3592" s="108">
        <f t="shared" si="679"/>
        <v>724.85</v>
      </c>
      <c r="AD3592" s="107">
        <f t="shared" si="680"/>
        <v>2.2222222222222223E-2</v>
      </c>
      <c r="AE3592" s="106">
        <f t="shared" si="681"/>
        <v>16.10777777777778</v>
      </c>
      <c r="AF3592" s="105">
        <f t="shared" si="682"/>
        <v>112.75444444444443</v>
      </c>
      <c r="AG3592" s="105">
        <f t="shared" si="683"/>
        <v>650.2455555555556</v>
      </c>
    </row>
    <row r="3593" spans="1:33" s="88" customFormat="1" x14ac:dyDescent="0.35">
      <c r="A3593" s="21">
        <v>10141103</v>
      </c>
      <c r="B3593" s="115" t="s">
        <v>1665</v>
      </c>
      <c r="C3593" s="115" t="s">
        <v>710</v>
      </c>
      <c r="D3593" s="49"/>
      <c r="E3593" s="114" t="str">
        <f t="shared" si="673"/>
        <v xml:space="preserve">TRANSFORMADOR MARCA:PME SE-MANJE </v>
      </c>
      <c r="F3593" s="57" t="s">
        <v>424</v>
      </c>
      <c r="G3593" s="21" t="s">
        <v>3139</v>
      </c>
      <c r="H3593" s="21" t="s">
        <v>3138</v>
      </c>
      <c r="I3593" s="21" t="s">
        <v>8616</v>
      </c>
      <c r="J3593" s="57"/>
      <c r="K3593" s="57" t="s">
        <v>8615</v>
      </c>
      <c r="L3593" s="57" t="s">
        <v>8614</v>
      </c>
      <c r="M3593" s="21">
        <v>100</v>
      </c>
      <c r="N3593" s="21">
        <v>33</v>
      </c>
      <c r="O3593" s="21">
        <v>0.4</v>
      </c>
      <c r="P3593" s="57">
        <v>3</v>
      </c>
      <c r="Q3593" s="21">
        <v>2011</v>
      </c>
      <c r="R3593" s="21" t="s">
        <v>6531</v>
      </c>
      <c r="S3593" s="21">
        <v>17030308</v>
      </c>
      <c r="T3593" s="116">
        <v>763</v>
      </c>
      <c r="U3593" s="111">
        <v>45</v>
      </c>
      <c r="V3593" s="113">
        <f t="shared" si="674"/>
        <v>666.35333333333335</v>
      </c>
      <c r="W3593" s="113">
        <f t="shared" si="675"/>
        <v>96.646666666666647</v>
      </c>
      <c r="X3593" s="112">
        <f t="shared" si="676"/>
        <v>96646.666666666642</v>
      </c>
      <c r="Y3593" s="111"/>
      <c r="Z3593" s="110">
        <f t="shared" si="672"/>
        <v>39</v>
      </c>
      <c r="AA3593" s="109">
        <f t="shared" si="677"/>
        <v>38.15</v>
      </c>
      <c r="AB3593" s="109">
        <f t="shared" si="678"/>
        <v>38150</v>
      </c>
      <c r="AC3593" s="108">
        <f t="shared" si="679"/>
        <v>724.85</v>
      </c>
      <c r="AD3593" s="107">
        <f t="shared" si="680"/>
        <v>2.2222222222222223E-2</v>
      </c>
      <c r="AE3593" s="106">
        <f t="shared" si="681"/>
        <v>16.10777777777778</v>
      </c>
      <c r="AF3593" s="105">
        <f t="shared" si="682"/>
        <v>112.75444444444443</v>
      </c>
      <c r="AG3593" s="105">
        <f t="shared" si="683"/>
        <v>650.2455555555556</v>
      </c>
    </row>
    <row r="3594" spans="1:33" s="88" customFormat="1" x14ac:dyDescent="0.35">
      <c r="A3594" s="21">
        <v>10141103</v>
      </c>
      <c r="B3594" s="115" t="s">
        <v>1665</v>
      </c>
      <c r="C3594" s="115" t="s">
        <v>710</v>
      </c>
      <c r="D3594" s="49"/>
      <c r="E3594" s="114" t="str">
        <f t="shared" si="673"/>
        <v xml:space="preserve">TRANSFORMADOR MARCA:TM SE-MANJE </v>
      </c>
      <c r="F3594" s="57" t="s">
        <v>424</v>
      </c>
      <c r="G3594" s="21" t="s">
        <v>3139</v>
      </c>
      <c r="H3594" s="21" t="s">
        <v>3852</v>
      </c>
      <c r="I3594" s="21" t="s">
        <v>8613</v>
      </c>
      <c r="J3594" s="57"/>
      <c r="K3594" s="57" t="s">
        <v>8612</v>
      </c>
      <c r="L3594" s="57" t="s">
        <v>8611</v>
      </c>
      <c r="M3594" s="21">
        <v>50</v>
      </c>
      <c r="N3594" s="21">
        <v>33</v>
      </c>
      <c r="O3594" s="21">
        <v>0.4</v>
      </c>
      <c r="P3594" s="57">
        <v>3</v>
      </c>
      <c r="Q3594" s="21">
        <v>2011</v>
      </c>
      <c r="R3594" s="21" t="s">
        <v>1769</v>
      </c>
      <c r="S3594" s="21">
        <v>9165155</v>
      </c>
      <c r="T3594" s="116">
        <v>643</v>
      </c>
      <c r="U3594" s="111">
        <v>45</v>
      </c>
      <c r="V3594" s="113">
        <f t="shared" si="674"/>
        <v>561.5533333333334</v>
      </c>
      <c r="W3594" s="113">
        <f t="shared" si="675"/>
        <v>81.446666666666601</v>
      </c>
      <c r="X3594" s="112">
        <f t="shared" si="676"/>
        <v>81446.666666666599</v>
      </c>
      <c r="Y3594" s="111"/>
      <c r="Z3594" s="110">
        <f t="shared" si="672"/>
        <v>39</v>
      </c>
      <c r="AA3594" s="109">
        <f t="shared" si="677"/>
        <v>32.15</v>
      </c>
      <c r="AB3594" s="109">
        <f t="shared" si="678"/>
        <v>32150</v>
      </c>
      <c r="AC3594" s="108">
        <f t="shared" si="679"/>
        <v>610.85</v>
      </c>
      <c r="AD3594" s="107">
        <f t="shared" si="680"/>
        <v>2.2222222222222223E-2</v>
      </c>
      <c r="AE3594" s="106">
        <f t="shared" si="681"/>
        <v>13.574444444444445</v>
      </c>
      <c r="AF3594" s="105">
        <f t="shared" si="682"/>
        <v>95.021111111111054</v>
      </c>
      <c r="AG3594" s="105">
        <f t="shared" si="683"/>
        <v>547.97888888888895</v>
      </c>
    </row>
    <row r="3595" spans="1:33" s="88" customFormat="1" x14ac:dyDescent="0.35">
      <c r="A3595" s="21">
        <v>10141103</v>
      </c>
      <c r="B3595" s="115" t="s">
        <v>1665</v>
      </c>
      <c r="C3595" s="115" t="s">
        <v>710</v>
      </c>
      <c r="D3595" s="49"/>
      <c r="E3595" s="114" t="str">
        <f t="shared" si="673"/>
        <v xml:space="preserve">TRANSFORMADOR MARCA:TM SE-MANJE </v>
      </c>
      <c r="F3595" s="57" t="s">
        <v>424</v>
      </c>
      <c r="G3595" s="21" t="s">
        <v>3139</v>
      </c>
      <c r="H3595" s="21" t="s">
        <v>3852</v>
      </c>
      <c r="I3595" s="21" t="s">
        <v>8610</v>
      </c>
      <c r="J3595" s="57"/>
      <c r="K3595" s="57" t="s">
        <v>8609</v>
      </c>
      <c r="L3595" s="57" t="s">
        <v>8608</v>
      </c>
      <c r="M3595" s="21">
        <v>50</v>
      </c>
      <c r="N3595" s="21">
        <v>33</v>
      </c>
      <c r="O3595" s="21">
        <v>0.4</v>
      </c>
      <c r="P3595" s="57">
        <v>3</v>
      </c>
      <c r="Q3595" s="21">
        <v>2011</v>
      </c>
      <c r="R3595" s="21" t="s">
        <v>1769</v>
      </c>
      <c r="S3595" s="21">
        <v>9165159</v>
      </c>
      <c r="T3595" s="116">
        <v>643</v>
      </c>
      <c r="U3595" s="111">
        <v>45</v>
      </c>
      <c r="V3595" s="113">
        <f t="shared" si="674"/>
        <v>561.5533333333334</v>
      </c>
      <c r="W3595" s="113">
        <f t="shared" si="675"/>
        <v>81.446666666666601</v>
      </c>
      <c r="X3595" s="112">
        <f t="shared" si="676"/>
        <v>81446.666666666599</v>
      </c>
      <c r="Y3595" s="111"/>
      <c r="Z3595" s="110">
        <f t="shared" si="672"/>
        <v>39</v>
      </c>
      <c r="AA3595" s="109">
        <f t="shared" si="677"/>
        <v>32.15</v>
      </c>
      <c r="AB3595" s="109">
        <f t="shared" si="678"/>
        <v>32150</v>
      </c>
      <c r="AC3595" s="108">
        <f t="shared" si="679"/>
        <v>610.85</v>
      </c>
      <c r="AD3595" s="107">
        <f t="shared" si="680"/>
        <v>2.2222222222222223E-2</v>
      </c>
      <c r="AE3595" s="106">
        <f t="shared" si="681"/>
        <v>13.574444444444445</v>
      </c>
      <c r="AF3595" s="105">
        <f t="shared" si="682"/>
        <v>95.021111111111054</v>
      </c>
      <c r="AG3595" s="105">
        <f t="shared" si="683"/>
        <v>547.97888888888895</v>
      </c>
    </row>
    <row r="3596" spans="1:33" s="88" customFormat="1" x14ac:dyDescent="0.35">
      <c r="A3596" s="21">
        <v>10141103</v>
      </c>
      <c r="B3596" s="115" t="s">
        <v>1665</v>
      </c>
      <c r="C3596" s="115" t="s">
        <v>710</v>
      </c>
      <c r="D3596" s="49"/>
      <c r="E3596" s="114" t="str">
        <f t="shared" si="673"/>
        <v xml:space="preserve">TRANSFORMADOR MARCA:EFACEC SE-MANJE </v>
      </c>
      <c r="F3596" s="57" t="s">
        <v>424</v>
      </c>
      <c r="G3596" s="21" t="s">
        <v>3139</v>
      </c>
      <c r="H3596" s="21" t="s">
        <v>5310</v>
      </c>
      <c r="I3596" s="21" t="s">
        <v>8607</v>
      </c>
      <c r="J3596" s="57"/>
      <c r="K3596" s="57" t="s">
        <v>8606</v>
      </c>
      <c r="L3596" s="57" t="s">
        <v>8605</v>
      </c>
      <c r="M3596" s="21">
        <v>32</v>
      </c>
      <c r="N3596" s="21">
        <v>33</v>
      </c>
      <c r="O3596" s="21">
        <v>0.4</v>
      </c>
      <c r="P3596" s="57">
        <v>3</v>
      </c>
      <c r="Q3596" s="21">
        <v>2011</v>
      </c>
      <c r="R3596" s="21" t="s">
        <v>27</v>
      </c>
      <c r="S3596" s="21"/>
      <c r="T3596" s="116">
        <v>643</v>
      </c>
      <c r="U3596" s="111">
        <v>45</v>
      </c>
      <c r="V3596" s="113">
        <f t="shared" si="674"/>
        <v>561.5533333333334</v>
      </c>
      <c r="W3596" s="113">
        <f t="shared" si="675"/>
        <v>81.446666666666601</v>
      </c>
      <c r="X3596" s="112">
        <f t="shared" si="676"/>
        <v>81446.666666666599</v>
      </c>
      <c r="Y3596" s="111"/>
      <c r="Z3596" s="110">
        <f t="shared" si="672"/>
        <v>39</v>
      </c>
      <c r="AA3596" s="109">
        <f t="shared" si="677"/>
        <v>32.15</v>
      </c>
      <c r="AB3596" s="109">
        <f t="shared" si="678"/>
        <v>32150</v>
      </c>
      <c r="AC3596" s="108">
        <f t="shared" si="679"/>
        <v>610.85</v>
      </c>
      <c r="AD3596" s="107">
        <f t="shared" si="680"/>
        <v>2.2222222222222223E-2</v>
      </c>
      <c r="AE3596" s="106">
        <f t="shared" si="681"/>
        <v>13.574444444444445</v>
      </c>
      <c r="AF3596" s="105">
        <f t="shared" si="682"/>
        <v>95.021111111111054</v>
      </c>
      <c r="AG3596" s="105">
        <f t="shared" si="683"/>
        <v>547.97888888888895</v>
      </c>
    </row>
    <row r="3597" spans="1:33" s="88" customFormat="1" x14ac:dyDescent="0.35">
      <c r="A3597" s="21">
        <v>10141103</v>
      </c>
      <c r="B3597" s="115" t="s">
        <v>1665</v>
      </c>
      <c r="C3597" s="115" t="s">
        <v>710</v>
      </c>
      <c r="D3597" s="49"/>
      <c r="E3597" s="114" t="str">
        <f t="shared" si="673"/>
        <v xml:space="preserve">TRANSFORMADOR MARCA:EFACAC SE-MANJE </v>
      </c>
      <c r="F3597" s="57" t="s">
        <v>424</v>
      </c>
      <c r="G3597" s="21" t="s">
        <v>3139</v>
      </c>
      <c r="H3597" s="21" t="s">
        <v>5307</v>
      </c>
      <c r="I3597" s="21" t="s">
        <v>2942</v>
      </c>
      <c r="J3597" s="57"/>
      <c r="K3597" s="57" t="s">
        <v>8604</v>
      </c>
      <c r="L3597" s="57" t="s">
        <v>8603</v>
      </c>
      <c r="M3597" s="21">
        <v>100</v>
      </c>
      <c r="N3597" s="21">
        <v>33</v>
      </c>
      <c r="O3597" s="21">
        <v>0.4</v>
      </c>
      <c r="P3597" s="57">
        <v>3</v>
      </c>
      <c r="Q3597" s="21">
        <v>2011</v>
      </c>
      <c r="R3597" s="21" t="s">
        <v>8599</v>
      </c>
      <c r="S3597" s="21">
        <v>36372</v>
      </c>
      <c r="T3597" s="116">
        <v>763</v>
      </c>
      <c r="U3597" s="111">
        <v>45</v>
      </c>
      <c r="V3597" s="113">
        <f t="shared" si="674"/>
        <v>666.35333333333335</v>
      </c>
      <c r="W3597" s="113">
        <f t="shared" si="675"/>
        <v>96.646666666666647</v>
      </c>
      <c r="X3597" s="112">
        <f t="shared" si="676"/>
        <v>96646.666666666642</v>
      </c>
      <c r="Y3597" s="111"/>
      <c r="Z3597" s="110">
        <f t="shared" si="672"/>
        <v>39</v>
      </c>
      <c r="AA3597" s="109">
        <f t="shared" si="677"/>
        <v>38.15</v>
      </c>
      <c r="AB3597" s="109">
        <f t="shared" si="678"/>
        <v>38150</v>
      </c>
      <c r="AC3597" s="108">
        <f t="shared" si="679"/>
        <v>724.85</v>
      </c>
      <c r="AD3597" s="107">
        <f t="shared" si="680"/>
        <v>2.2222222222222223E-2</v>
      </c>
      <c r="AE3597" s="106">
        <f t="shared" si="681"/>
        <v>16.10777777777778</v>
      </c>
      <c r="AF3597" s="105">
        <f t="shared" si="682"/>
        <v>112.75444444444443</v>
      </c>
      <c r="AG3597" s="105">
        <f t="shared" si="683"/>
        <v>650.2455555555556</v>
      </c>
    </row>
    <row r="3598" spans="1:33" s="88" customFormat="1" x14ac:dyDescent="0.35">
      <c r="A3598" s="21">
        <v>10141103</v>
      </c>
      <c r="B3598" s="115" t="s">
        <v>1665</v>
      </c>
      <c r="C3598" s="115" t="s">
        <v>710</v>
      </c>
      <c r="D3598" s="49"/>
      <c r="E3598" s="114" t="str">
        <f t="shared" si="673"/>
        <v xml:space="preserve">TRANSFORMADOR MARCA:EFACAC SE-MANJE </v>
      </c>
      <c r="F3598" s="57" t="s">
        <v>424</v>
      </c>
      <c r="G3598" s="21" t="s">
        <v>3139</v>
      </c>
      <c r="H3598" s="21" t="s">
        <v>5307</v>
      </c>
      <c r="I3598" s="21" t="s">
        <v>8602</v>
      </c>
      <c r="J3598" s="57"/>
      <c r="K3598" s="57" t="s">
        <v>8601</v>
      </c>
      <c r="L3598" s="57" t="s">
        <v>8600</v>
      </c>
      <c r="M3598" s="21">
        <v>100</v>
      </c>
      <c r="N3598" s="21">
        <v>33</v>
      </c>
      <c r="O3598" s="21">
        <v>0.4</v>
      </c>
      <c r="P3598" s="57">
        <v>3</v>
      </c>
      <c r="Q3598" s="21">
        <v>2011</v>
      </c>
      <c r="R3598" s="21" t="s">
        <v>8599</v>
      </c>
      <c r="S3598" s="21">
        <v>36376</v>
      </c>
      <c r="T3598" s="116">
        <v>763</v>
      </c>
      <c r="U3598" s="111">
        <v>45</v>
      </c>
      <c r="V3598" s="113">
        <f t="shared" si="674"/>
        <v>666.35333333333335</v>
      </c>
      <c r="W3598" s="113">
        <f t="shared" si="675"/>
        <v>96.646666666666647</v>
      </c>
      <c r="X3598" s="112">
        <f t="shared" si="676"/>
        <v>96646.666666666642</v>
      </c>
      <c r="Y3598" s="111"/>
      <c r="Z3598" s="110">
        <f t="shared" si="672"/>
        <v>39</v>
      </c>
      <c r="AA3598" s="109">
        <f t="shared" si="677"/>
        <v>38.15</v>
      </c>
      <c r="AB3598" s="109">
        <f t="shared" si="678"/>
        <v>38150</v>
      </c>
      <c r="AC3598" s="108">
        <f t="shared" si="679"/>
        <v>724.85</v>
      </c>
      <c r="AD3598" s="107">
        <f t="shared" si="680"/>
        <v>2.2222222222222223E-2</v>
      </c>
      <c r="AE3598" s="106">
        <f t="shared" si="681"/>
        <v>16.10777777777778</v>
      </c>
      <c r="AF3598" s="105">
        <f t="shared" si="682"/>
        <v>112.75444444444443</v>
      </c>
      <c r="AG3598" s="105">
        <f t="shared" si="683"/>
        <v>650.2455555555556</v>
      </c>
    </row>
    <row r="3599" spans="1:33" s="88" customFormat="1" x14ac:dyDescent="0.35">
      <c r="A3599" s="21">
        <v>10141103</v>
      </c>
      <c r="B3599" s="115" t="s">
        <v>1665</v>
      </c>
      <c r="C3599" s="115" t="s">
        <v>710</v>
      </c>
      <c r="D3599" s="49"/>
      <c r="E3599" s="114" t="str">
        <f t="shared" si="673"/>
        <v xml:space="preserve">TRANSFORMADOR MARCA:EFACEC SE-CHIMUARA </v>
      </c>
      <c r="F3599" s="57" t="s">
        <v>424</v>
      </c>
      <c r="G3599" s="21" t="s">
        <v>5278</v>
      </c>
      <c r="H3599" s="21" t="s">
        <v>5277</v>
      </c>
      <c r="I3599" s="21" t="s">
        <v>8598</v>
      </c>
      <c r="J3599" s="57"/>
      <c r="K3599" s="57" t="s">
        <v>8597</v>
      </c>
      <c r="L3599" s="57" t="s">
        <v>8596</v>
      </c>
      <c r="M3599" s="21">
        <v>160</v>
      </c>
      <c r="N3599" s="21">
        <v>33</v>
      </c>
      <c r="O3599" s="21">
        <v>0.4</v>
      </c>
      <c r="P3599" s="57">
        <v>3</v>
      </c>
      <c r="Q3599" s="21">
        <v>2011</v>
      </c>
      <c r="R3599" s="21" t="s">
        <v>27</v>
      </c>
      <c r="S3599" s="21">
        <v>727.06</v>
      </c>
      <c r="T3599" s="116">
        <v>991</v>
      </c>
      <c r="U3599" s="111">
        <v>45</v>
      </c>
      <c r="V3599" s="113">
        <f t="shared" si="674"/>
        <v>865.47333333333336</v>
      </c>
      <c r="W3599" s="113">
        <f t="shared" si="675"/>
        <v>125.52666666666664</v>
      </c>
      <c r="X3599" s="112">
        <f t="shared" si="676"/>
        <v>125526.66666666664</v>
      </c>
      <c r="Y3599" s="111"/>
      <c r="Z3599" s="110">
        <f t="shared" si="672"/>
        <v>39</v>
      </c>
      <c r="AA3599" s="109">
        <f t="shared" si="677"/>
        <v>49.550000000000004</v>
      </c>
      <c r="AB3599" s="109">
        <f t="shared" si="678"/>
        <v>49550.000000000007</v>
      </c>
      <c r="AC3599" s="108">
        <f t="shared" si="679"/>
        <v>941.45</v>
      </c>
      <c r="AD3599" s="107">
        <f t="shared" si="680"/>
        <v>2.2222222222222223E-2</v>
      </c>
      <c r="AE3599" s="106">
        <f t="shared" si="681"/>
        <v>20.921111111111113</v>
      </c>
      <c r="AF3599" s="105">
        <f t="shared" si="682"/>
        <v>146.44777777777776</v>
      </c>
      <c r="AG3599" s="105">
        <f t="shared" si="683"/>
        <v>844.55222222222221</v>
      </c>
    </row>
    <row r="3600" spans="1:33" s="88" customFormat="1" x14ac:dyDescent="0.35">
      <c r="A3600" s="21">
        <v>10141103</v>
      </c>
      <c r="B3600" s="115" t="s">
        <v>1665</v>
      </c>
      <c r="C3600" s="115" t="s">
        <v>710</v>
      </c>
      <c r="D3600" s="49"/>
      <c r="E3600" s="114" t="str">
        <f t="shared" si="673"/>
        <v xml:space="preserve">TRANSFORMADOR MARCA:EFACEC SE-CHIMUARA </v>
      </c>
      <c r="F3600" s="57" t="s">
        <v>424</v>
      </c>
      <c r="G3600" s="21" t="s">
        <v>5278</v>
      </c>
      <c r="H3600" s="21" t="s">
        <v>5277</v>
      </c>
      <c r="I3600" s="21" t="s">
        <v>8595</v>
      </c>
      <c r="J3600" s="57"/>
      <c r="K3600" s="57"/>
      <c r="L3600" s="57"/>
      <c r="M3600" s="21">
        <v>160</v>
      </c>
      <c r="N3600" s="21">
        <v>33</v>
      </c>
      <c r="O3600" s="21">
        <v>0.4</v>
      </c>
      <c r="P3600" s="57">
        <v>3</v>
      </c>
      <c r="Q3600" s="21">
        <v>2011</v>
      </c>
      <c r="R3600" s="21" t="s">
        <v>27</v>
      </c>
      <c r="S3600" s="21">
        <v>10076</v>
      </c>
      <c r="T3600" s="116">
        <v>991</v>
      </c>
      <c r="U3600" s="111">
        <v>45</v>
      </c>
      <c r="V3600" s="113">
        <f t="shared" si="674"/>
        <v>865.47333333333336</v>
      </c>
      <c r="W3600" s="113">
        <f t="shared" si="675"/>
        <v>125.52666666666664</v>
      </c>
      <c r="X3600" s="112">
        <f t="shared" si="676"/>
        <v>125526.66666666664</v>
      </c>
      <c r="Y3600" s="111"/>
      <c r="Z3600" s="110">
        <f t="shared" si="672"/>
        <v>39</v>
      </c>
      <c r="AA3600" s="109">
        <f t="shared" si="677"/>
        <v>49.550000000000004</v>
      </c>
      <c r="AB3600" s="109">
        <f t="shared" si="678"/>
        <v>49550.000000000007</v>
      </c>
      <c r="AC3600" s="108">
        <f t="shared" si="679"/>
        <v>941.45</v>
      </c>
      <c r="AD3600" s="107">
        <f t="shared" si="680"/>
        <v>2.2222222222222223E-2</v>
      </c>
      <c r="AE3600" s="106">
        <f t="shared" si="681"/>
        <v>20.921111111111113</v>
      </c>
      <c r="AF3600" s="105">
        <f t="shared" si="682"/>
        <v>146.44777777777776</v>
      </c>
      <c r="AG3600" s="105">
        <f t="shared" si="683"/>
        <v>844.55222222222221</v>
      </c>
    </row>
    <row r="3601" spans="1:33" s="88" customFormat="1" x14ac:dyDescent="0.35">
      <c r="A3601" s="21">
        <v>10141103</v>
      </c>
      <c r="B3601" s="115" t="s">
        <v>1665</v>
      </c>
      <c r="C3601" s="115" t="s">
        <v>710</v>
      </c>
      <c r="D3601" s="241">
        <v>61</v>
      </c>
      <c r="E3601" s="114" t="str">
        <f t="shared" si="673"/>
        <v>TRANSFORMADOR MARCA: NACALA 61</v>
      </c>
      <c r="F3601" s="21"/>
      <c r="G3601" s="21" t="s">
        <v>195</v>
      </c>
      <c r="H3601" s="124" t="s">
        <v>3284</v>
      </c>
      <c r="I3601" s="178" t="s">
        <v>7821</v>
      </c>
      <c r="J3601" s="21"/>
      <c r="K3601" s="178" t="s">
        <v>7820</v>
      </c>
      <c r="L3601" s="178" t="s">
        <v>7819</v>
      </c>
      <c r="M3601" s="121">
        <v>100</v>
      </c>
      <c r="N3601" s="161" t="s">
        <v>19</v>
      </c>
      <c r="O3601" s="21" t="s">
        <v>362</v>
      </c>
      <c r="P3601" s="21">
        <v>3</v>
      </c>
      <c r="Q3601" s="124">
        <v>2011</v>
      </c>
      <c r="R3601" s="21"/>
      <c r="S3601" s="21"/>
      <c r="T3601" s="116">
        <v>763</v>
      </c>
      <c r="U3601" s="111">
        <v>45</v>
      </c>
      <c r="V3601" s="113">
        <f t="shared" si="674"/>
        <v>666.35333333333335</v>
      </c>
      <c r="W3601" s="113">
        <f t="shared" si="675"/>
        <v>96.646666666666647</v>
      </c>
      <c r="X3601" s="112">
        <f t="shared" si="676"/>
        <v>96646.666666666642</v>
      </c>
      <c r="Y3601" s="111"/>
      <c r="Z3601" s="110">
        <f t="shared" si="672"/>
        <v>39</v>
      </c>
      <c r="AA3601" s="109">
        <f t="shared" si="677"/>
        <v>38.15</v>
      </c>
      <c r="AB3601" s="109">
        <f t="shared" si="678"/>
        <v>38150</v>
      </c>
      <c r="AC3601" s="108">
        <f t="shared" si="679"/>
        <v>724.85</v>
      </c>
      <c r="AD3601" s="107">
        <f t="shared" si="680"/>
        <v>2.2222222222222223E-2</v>
      </c>
      <c r="AE3601" s="106">
        <f t="shared" si="681"/>
        <v>16.10777777777778</v>
      </c>
      <c r="AF3601" s="105">
        <f t="shared" si="682"/>
        <v>112.75444444444443</v>
      </c>
      <c r="AG3601" s="105">
        <f t="shared" si="683"/>
        <v>650.2455555555556</v>
      </c>
    </row>
    <row r="3602" spans="1:33" s="88" customFormat="1" x14ac:dyDescent="0.35">
      <c r="A3602" s="21">
        <v>10141103</v>
      </c>
      <c r="B3602" s="115" t="s">
        <v>1665</v>
      </c>
      <c r="C3602" s="115" t="s">
        <v>710</v>
      </c>
      <c r="D3602" s="178">
        <f>D3601+1</f>
        <v>62</v>
      </c>
      <c r="E3602" s="114" t="str">
        <f t="shared" si="673"/>
        <v>TRANSFORMADOR MARCA: MONAPO 62</v>
      </c>
      <c r="F3602" s="21"/>
      <c r="G3602" s="21" t="s">
        <v>189</v>
      </c>
      <c r="H3602" s="21" t="s">
        <v>1768</v>
      </c>
      <c r="I3602" s="121" t="s">
        <v>7818</v>
      </c>
      <c r="J3602" s="21"/>
      <c r="K3602" s="178" t="s">
        <v>7817</v>
      </c>
      <c r="L3602" s="21" t="s">
        <v>7816</v>
      </c>
      <c r="M3602" s="179">
        <v>50</v>
      </c>
      <c r="N3602" s="161" t="s">
        <v>19</v>
      </c>
      <c r="O3602" s="21" t="s">
        <v>362</v>
      </c>
      <c r="P3602" s="21">
        <v>3</v>
      </c>
      <c r="Q3602" s="124">
        <v>2011</v>
      </c>
      <c r="R3602" s="21"/>
      <c r="S3602" s="21"/>
      <c r="T3602" s="116">
        <v>643</v>
      </c>
      <c r="U3602" s="111">
        <v>45</v>
      </c>
      <c r="V3602" s="113">
        <f t="shared" si="674"/>
        <v>561.5533333333334</v>
      </c>
      <c r="W3602" s="113">
        <f t="shared" si="675"/>
        <v>81.446666666666601</v>
      </c>
      <c r="X3602" s="112">
        <f t="shared" si="676"/>
        <v>81446.666666666599</v>
      </c>
      <c r="Y3602" s="111"/>
      <c r="Z3602" s="110">
        <f t="shared" si="672"/>
        <v>39</v>
      </c>
      <c r="AA3602" s="109">
        <f t="shared" si="677"/>
        <v>32.15</v>
      </c>
      <c r="AB3602" s="109">
        <f t="shared" si="678"/>
        <v>32150</v>
      </c>
      <c r="AC3602" s="108">
        <f t="shared" si="679"/>
        <v>610.85</v>
      </c>
      <c r="AD3602" s="107">
        <f t="shared" si="680"/>
        <v>2.2222222222222223E-2</v>
      </c>
      <c r="AE3602" s="106">
        <f t="shared" si="681"/>
        <v>13.574444444444445</v>
      </c>
      <c r="AF3602" s="105">
        <f t="shared" si="682"/>
        <v>95.021111111111054</v>
      </c>
      <c r="AG3602" s="105">
        <f t="shared" si="683"/>
        <v>547.97888888888895</v>
      </c>
    </row>
    <row r="3603" spans="1:33" s="88" customFormat="1" x14ac:dyDescent="0.35">
      <c r="A3603" s="21">
        <v>10141103</v>
      </c>
      <c r="B3603" s="115" t="s">
        <v>1665</v>
      </c>
      <c r="C3603" s="115" t="s">
        <v>710</v>
      </c>
      <c r="D3603" s="21" t="s">
        <v>8593</v>
      </c>
      <c r="E3603" s="114" t="str">
        <f t="shared" si="673"/>
        <v>TRANSFORMADOR MARCA:Powertech PT217 PT217</v>
      </c>
      <c r="F3603" s="21" t="s">
        <v>8594</v>
      </c>
      <c r="G3603" s="21" t="s">
        <v>8593</v>
      </c>
      <c r="H3603" s="21" t="s">
        <v>3104</v>
      </c>
      <c r="I3603" s="21" t="s">
        <v>530</v>
      </c>
      <c r="J3603" s="21"/>
      <c r="K3603" s="124">
        <v>694650.8</v>
      </c>
      <c r="L3603" s="124">
        <v>7816193.4000000004</v>
      </c>
      <c r="M3603" s="21">
        <v>200</v>
      </c>
      <c r="N3603" s="21">
        <v>22</v>
      </c>
      <c r="O3603" s="21">
        <v>0.4</v>
      </c>
      <c r="P3603" s="21">
        <v>3</v>
      </c>
      <c r="Q3603" s="124">
        <v>2011</v>
      </c>
      <c r="R3603" s="124" t="s">
        <v>2362</v>
      </c>
      <c r="S3603" s="124" t="s">
        <v>8592</v>
      </c>
      <c r="T3603" s="116">
        <v>572</v>
      </c>
      <c r="U3603" s="111">
        <v>45</v>
      </c>
      <c r="V3603" s="113">
        <f t="shared" si="674"/>
        <v>499.54666666666668</v>
      </c>
      <c r="W3603" s="113">
        <f t="shared" si="675"/>
        <v>72.453333333333319</v>
      </c>
      <c r="X3603" s="112">
        <f t="shared" si="676"/>
        <v>72453.333333333314</v>
      </c>
      <c r="Y3603" s="111"/>
      <c r="Z3603" s="110">
        <f t="shared" si="672"/>
        <v>39</v>
      </c>
      <c r="AA3603" s="109">
        <f t="shared" si="677"/>
        <v>28.6</v>
      </c>
      <c r="AB3603" s="109">
        <f t="shared" si="678"/>
        <v>28600</v>
      </c>
      <c r="AC3603" s="108">
        <f t="shared" si="679"/>
        <v>543.4</v>
      </c>
      <c r="AD3603" s="107">
        <f t="shared" si="680"/>
        <v>2.2222222222222223E-2</v>
      </c>
      <c r="AE3603" s="106">
        <f t="shared" si="681"/>
        <v>12.075555555555555</v>
      </c>
      <c r="AF3603" s="105">
        <f t="shared" si="682"/>
        <v>84.528888888888872</v>
      </c>
      <c r="AG3603" s="105">
        <f t="shared" si="683"/>
        <v>487.4711111111111</v>
      </c>
    </row>
    <row r="3604" spans="1:33" s="88" customFormat="1" x14ac:dyDescent="0.35">
      <c r="A3604" s="21">
        <v>10141103</v>
      </c>
      <c r="B3604" s="115" t="s">
        <v>1665</v>
      </c>
      <c r="C3604" s="115" t="s">
        <v>710</v>
      </c>
      <c r="D3604" s="21" t="s">
        <v>8590</v>
      </c>
      <c r="E3604" s="114" t="str">
        <f t="shared" si="673"/>
        <v>TRANSFORMADOR MARCA:Alstom PT222 PT222</v>
      </c>
      <c r="F3604" s="21" t="s">
        <v>8591</v>
      </c>
      <c r="G3604" s="21" t="s">
        <v>8590</v>
      </c>
      <c r="H3604" s="21" t="s">
        <v>3104</v>
      </c>
      <c r="I3604" s="21" t="s">
        <v>530</v>
      </c>
      <c r="J3604" s="21"/>
      <c r="K3604" s="124">
        <v>695947.3</v>
      </c>
      <c r="L3604" s="124">
        <v>7810231</v>
      </c>
      <c r="M3604" s="21">
        <v>200</v>
      </c>
      <c r="N3604" s="21">
        <v>22</v>
      </c>
      <c r="O3604" s="21">
        <v>0.4</v>
      </c>
      <c r="P3604" s="21">
        <v>3</v>
      </c>
      <c r="Q3604" s="124">
        <v>2011</v>
      </c>
      <c r="R3604" s="124" t="s">
        <v>4979</v>
      </c>
      <c r="S3604" s="124">
        <v>139011</v>
      </c>
      <c r="T3604" s="116">
        <v>572</v>
      </c>
      <c r="U3604" s="111">
        <v>45</v>
      </c>
      <c r="V3604" s="113">
        <f t="shared" si="674"/>
        <v>499.54666666666668</v>
      </c>
      <c r="W3604" s="113">
        <f t="shared" si="675"/>
        <v>72.453333333333319</v>
      </c>
      <c r="X3604" s="112">
        <f t="shared" si="676"/>
        <v>72453.333333333314</v>
      </c>
      <c r="Y3604" s="111"/>
      <c r="Z3604" s="110">
        <f t="shared" si="672"/>
        <v>39</v>
      </c>
      <c r="AA3604" s="109">
        <f t="shared" si="677"/>
        <v>28.6</v>
      </c>
      <c r="AB3604" s="109">
        <f t="shared" si="678"/>
        <v>28600</v>
      </c>
      <c r="AC3604" s="108">
        <f t="shared" si="679"/>
        <v>543.4</v>
      </c>
      <c r="AD3604" s="107">
        <f t="shared" si="680"/>
        <v>2.2222222222222223E-2</v>
      </c>
      <c r="AE3604" s="106">
        <f t="shared" si="681"/>
        <v>12.075555555555555</v>
      </c>
      <c r="AF3604" s="105">
        <f t="shared" si="682"/>
        <v>84.528888888888872</v>
      </c>
      <c r="AG3604" s="105">
        <f t="shared" si="683"/>
        <v>487.4711111111111</v>
      </c>
    </row>
    <row r="3605" spans="1:33" s="88" customFormat="1" x14ac:dyDescent="0.35">
      <c r="A3605" s="21">
        <v>10141103</v>
      </c>
      <c r="B3605" s="115" t="s">
        <v>1665</v>
      </c>
      <c r="C3605" s="115" t="s">
        <v>710</v>
      </c>
      <c r="D3605" s="21" t="s">
        <v>8588</v>
      </c>
      <c r="E3605" s="114" t="str">
        <f t="shared" si="673"/>
        <v>TRANSFORMADOR MARCA:Efacec PT233 PT233</v>
      </c>
      <c r="F3605" s="61" t="s">
        <v>8589</v>
      </c>
      <c r="G3605" s="21" t="s">
        <v>8588</v>
      </c>
      <c r="H3605" s="21" t="s">
        <v>3104</v>
      </c>
      <c r="I3605" s="21" t="s">
        <v>530</v>
      </c>
      <c r="J3605" s="21"/>
      <c r="K3605" s="124">
        <v>694660.4</v>
      </c>
      <c r="L3605" s="124">
        <v>7809360.5999999996</v>
      </c>
      <c r="M3605" s="61">
        <v>200</v>
      </c>
      <c r="N3605" s="61">
        <v>22</v>
      </c>
      <c r="O3605" s="21">
        <v>0.4</v>
      </c>
      <c r="P3605" s="21">
        <v>3</v>
      </c>
      <c r="Q3605" s="124">
        <v>2011</v>
      </c>
      <c r="R3605" s="124" t="s">
        <v>535</v>
      </c>
      <c r="S3605" s="124" t="s">
        <v>8587</v>
      </c>
      <c r="T3605" s="116">
        <v>572</v>
      </c>
      <c r="U3605" s="111">
        <v>45</v>
      </c>
      <c r="V3605" s="113">
        <f t="shared" si="674"/>
        <v>499.54666666666668</v>
      </c>
      <c r="W3605" s="113">
        <f t="shared" si="675"/>
        <v>72.453333333333319</v>
      </c>
      <c r="X3605" s="112">
        <f t="shared" si="676"/>
        <v>72453.333333333314</v>
      </c>
      <c r="Y3605" s="111"/>
      <c r="Z3605" s="110">
        <f t="shared" si="672"/>
        <v>39</v>
      </c>
      <c r="AA3605" s="109">
        <f t="shared" si="677"/>
        <v>28.6</v>
      </c>
      <c r="AB3605" s="109">
        <f t="shared" si="678"/>
        <v>28600</v>
      </c>
      <c r="AC3605" s="108">
        <f t="shared" si="679"/>
        <v>543.4</v>
      </c>
      <c r="AD3605" s="107">
        <f t="shared" si="680"/>
        <v>2.2222222222222223E-2</v>
      </c>
      <c r="AE3605" s="106">
        <f t="shared" si="681"/>
        <v>12.075555555555555</v>
      </c>
      <c r="AF3605" s="105">
        <f t="shared" si="682"/>
        <v>84.528888888888872</v>
      </c>
      <c r="AG3605" s="105">
        <f t="shared" si="683"/>
        <v>487.4711111111111</v>
      </c>
    </row>
    <row r="3606" spans="1:33" s="88" customFormat="1" x14ac:dyDescent="0.35">
      <c r="A3606" s="21">
        <v>10141103</v>
      </c>
      <c r="B3606" s="115" t="s">
        <v>1665</v>
      </c>
      <c r="C3606" s="115" t="s">
        <v>710</v>
      </c>
      <c r="D3606" s="21" t="s">
        <v>8585</v>
      </c>
      <c r="E3606" s="114" t="str">
        <f t="shared" si="673"/>
        <v>TRANSFORMADOR MARCA:POWERTECH PT260 PT260</v>
      </c>
      <c r="F3606" s="21" t="s">
        <v>8586</v>
      </c>
      <c r="G3606" s="21" t="s">
        <v>8585</v>
      </c>
      <c r="H3606" s="21" t="s">
        <v>3104</v>
      </c>
      <c r="I3606" s="21" t="s">
        <v>530</v>
      </c>
      <c r="J3606" s="57"/>
      <c r="K3606" s="124">
        <v>697981.1</v>
      </c>
      <c r="L3606" s="124">
        <v>7806544</v>
      </c>
      <c r="M3606" s="21">
        <v>250</v>
      </c>
      <c r="N3606" s="21">
        <v>22</v>
      </c>
      <c r="O3606" s="21">
        <v>0.4</v>
      </c>
      <c r="P3606" s="21">
        <v>3</v>
      </c>
      <c r="Q3606" s="57">
        <v>2011</v>
      </c>
      <c r="R3606" s="57" t="s">
        <v>295</v>
      </c>
      <c r="S3606" s="57" t="s">
        <v>8584</v>
      </c>
      <c r="T3606" s="116">
        <v>953</v>
      </c>
      <c r="U3606" s="111">
        <v>45</v>
      </c>
      <c r="V3606" s="113">
        <f t="shared" si="674"/>
        <v>832.28666666666675</v>
      </c>
      <c r="W3606" s="113">
        <f t="shared" si="675"/>
        <v>120.71333333333325</v>
      </c>
      <c r="X3606" s="112">
        <f t="shared" si="676"/>
        <v>120713.33333333326</v>
      </c>
      <c r="Y3606" s="111"/>
      <c r="Z3606" s="110">
        <f t="shared" si="672"/>
        <v>39</v>
      </c>
      <c r="AA3606" s="109">
        <f t="shared" si="677"/>
        <v>47.650000000000006</v>
      </c>
      <c r="AB3606" s="109">
        <f t="shared" si="678"/>
        <v>47650.000000000007</v>
      </c>
      <c r="AC3606" s="108">
        <f t="shared" si="679"/>
        <v>905.35</v>
      </c>
      <c r="AD3606" s="107">
        <f t="shared" si="680"/>
        <v>2.2222222222222223E-2</v>
      </c>
      <c r="AE3606" s="106">
        <f t="shared" si="681"/>
        <v>20.11888888888889</v>
      </c>
      <c r="AF3606" s="105">
        <f t="shared" si="682"/>
        <v>140.83222222222213</v>
      </c>
      <c r="AG3606" s="105">
        <f t="shared" si="683"/>
        <v>812.16777777777781</v>
      </c>
    </row>
    <row r="3607" spans="1:33" s="88" customFormat="1" x14ac:dyDescent="0.35">
      <c r="A3607" s="21">
        <v>10141103</v>
      </c>
      <c r="B3607" s="115" t="s">
        <v>1665</v>
      </c>
      <c r="C3607" s="115" t="s">
        <v>710</v>
      </c>
      <c r="D3607" s="21" t="s">
        <v>8582</v>
      </c>
      <c r="E3607" s="114" t="str">
        <f t="shared" si="673"/>
        <v>TRANSFORMADOR MARCA:Alstom PT262 PT262</v>
      </c>
      <c r="F3607" s="21" t="s">
        <v>8583</v>
      </c>
      <c r="G3607" s="21" t="s">
        <v>8582</v>
      </c>
      <c r="H3607" s="21" t="s">
        <v>3104</v>
      </c>
      <c r="I3607" s="21" t="s">
        <v>530</v>
      </c>
      <c r="J3607" s="57"/>
      <c r="K3607" s="142">
        <v>-19.902564300000002</v>
      </c>
      <c r="L3607" s="142">
        <v>34.246949700000002</v>
      </c>
      <c r="M3607" s="21">
        <v>200</v>
      </c>
      <c r="N3607" s="21">
        <v>22</v>
      </c>
      <c r="O3607" s="21">
        <v>0.4</v>
      </c>
      <c r="P3607" s="21">
        <v>3</v>
      </c>
      <c r="Q3607" s="124">
        <v>2011</v>
      </c>
      <c r="R3607" s="124" t="s">
        <v>4979</v>
      </c>
      <c r="S3607" s="124">
        <v>139061</v>
      </c>
      <c r="T3607" s="116">
        <v>572</v>
      </c>
      <c r="U3607" s="111">
        <v>45</v>
      </c>
      <c r="V3607" s="113">
        <f t="shared" si="674"/>
        <v>499.54666666666668</v>
      </c>
      <c r="W3607" s="113">
        <f t="shared" si="675"/>
        <v>72.453333333333319</v>
      </c>
      <c r="X3607" s="112">
        <f t="shared" si="676"/>
        <v>72453.333333333314</v>
      </c>
      <c r="Y3607" s="111"/>
      <c r="Z3607" s="110">
        <f t="shared" si="672"/>
        <v>39</v>
      </c>
      <c r="AA3607" s="109">
        <f t="shared" si="677"/>
        <v>28.6</v>
      </c>
      <c r="AB3607" s="109">
        <f t="shared" si="678"/>
        <v>28600</v>
      </c>
      <c r="AC3607" s="108">
        <f t="shared" si="679"/>
        <v>543.4</v>
      </c>
      <c r="AD3607" s="107">
        <f t="shared" si="680"/>
        <v>2.2222222222222223E-2</v>
      </c>
      <c r="AE3607" s="106">
        <f t="shared" si="681"/>
        <v>12.075555555555555</v>
      </c>
      <c r="AF3607" s="105">
        <f t="shared" si="682"/>
        <v>84.528888888888872</v>
      </c>
      <c r="AG3607" s="105">
        <f t="shared" si="683"/>
        <v>487.4711111111111</v>
      </c>
    </row>
    <row r="3608" spans="1:33" s="88" customFormat="1" x14ac:dyDescent="0.35">
      <c r="A3608" s="21">
        <v>10141103</v>
      </c>
      <c r="B3608" s="115" t="s">
        <v>1665</v>
      </c>
      <c r="C3608" s="115" t="s">
        <v>710</v>
      </c>
      <c r="D3608" s="21" t="s">
        <v>8580</v>
      </c>
      <c r="E3608" s="114" t="str">
        <f t="shared" si="673"/>
        <v>TRANSFORMADOR MARCA:ACTOM PT263 PT263</v>
      </c>
      <c r="F3608" s="21" t="s">
        <v>8581</v>
      </c>
      <c r="G3608" s="21" t="s">
        <v>8580</v>
      </c>
      <c r="H3608" s="21" t="s">
        <v>3104</v>
      </c>
      <c r="I3608" s="21" t="s">
        <v>530</v>
      </c>
      <c r="J3608" s="57"/>
      <c r="K3608" s="124">
        <v>697658.1</v>
      </c>
      <c r="L3608" s="124">
        <v>7805567.2999999998</v>
      </c>
      <c r="M3608" s="21">
        <v>200</v>
      </c>
      <c r="N3608" s="21">
        <v>22</v>
      </c>
      <c r="O3608" s="21">
        <v>0.4</v>
      </c>
      <c r="P3608" s="21">
        <v>3</v>
      </c>
      <c r="Q3608" s="124">
        <v>2011</v>
      </c>
      <c r="R3608" s="124" t="s">
        <v>859</v>
      </c>
      <c r="S3608" s="124">
        <v>133395</v>
      </c>
      <c r="T3608" s="116">
        <v>572</v>
      </c>
      <c r="U3608" s="111">
        <v>45</v>
      </c>
      <c r="V3608" s="113">
        <f t="shared" si="674"/>
        <v>499.54666666666668</v>
      </c>
      <c r="W3608" s="113">
        <f t="shared" si="675"/>
        <v>72.453333333333319</v>
      </c>
      <c r="X3608" s="112">
        <f t="shared" si="676"/>
        <v>72453.333333333314</v>
      </c>
      <c r="Y3608" s="111"/>
      <c r="Z3608" s="110">
        <f t="shared" si="672"/>
        <v>39</v>
      </c>
      <c r="AA3608" s="109">
        <f t="shared" si="677"/>
        <v>28.6</v>
      </c>
      <c r="AB3608" s="109">
        <f t="shared" si="678"/>
        <v>28600</v>
      </c>
      <c r="AC3608" s="108">
        <f t="shared" si="679"/>
        <v>543.4</v>
      </c>
      <c r="AD3608" s="107">
        <f t="shared" si="680"/>
        <v>2.2222222222222223E-2</v>
      </c>
      <c r="AE3608" s="106">
        <f t="shared" si="681"/>
        <v>12.075555555555555</v>
      </c>
      <c r="AF3608" s="105">
        <f t="shared" si="682"/>
        <v>84.528888888888872</v>
      </c>
      <c r="AG3608" s="105">
        <f t="shared" si="683"/>
        <v>487.4711111111111</v>
      </c>
    </row>
    <row r="3609" spans="1:33" s="88" customFormat="1" x14ac:dyDescent="0.35">
      <c r="A3609" s="21">
        <v>10141103</v>
      </c>
      <c r="B3609" s="115" t="s">
        <v>1665</v>
      </c>
      <c r="C3609" s="115" t="s">
        <v>710</v>
      </c>
      <c r="D3609" s="21" t="s">
        <v>8578</v>
      </c>
      <c r="E3609" s="114" t="str">
        <f t="shared" si="673"/>
        <v>TRANSFORMADOR MARCA:ITB PT266 PT266</v>
      </c>
      <c r="F3609" s="21" t="s">
        <v>8579</v>
      </c>
      <c r="G3609" s="21" t="s">
        <v>8578</v>
      </c>
      <c r="H3609" s="21" t="s">
        <v>3104</v>
      </c>
      <c r="I3609" s="21" t="s">
        <v>530</v>
      </c>
      <c r="J3609" s="57"/>
      <c r="K3609" s="124">
        <v>696033.8</v>
      </c>
      <c r="L3609" s="124">
        <v>7806996.7999999998</v>
      </c>
      <c r="M3609" s="21">
        <v>200</v>
      </c>
      <c r="N3609" s="21">
        <v>22</v>
      </c>
      <c r="O3609" s="21">
        <v>0.4</v>
      </c>
      <c r="P3609" s="21">
        <v>3</v>
      </c>
      <c r="Q3609" s="124">
        <v>2011</v>
      </c>
      <c r="R3609" s="124" t="s">
        <v>1109</v>
      </c>
      <c r="S3609" s="124">
        <v>756438</v>
      </c>
      <c r="T3609" s="116">
        <v>572</v>
      </c>
      <c r="U3609" s="111">
        <v>45</v>
      </c>
      <c r="V3609" s="113">
        <f t="shared" si="674"/>
        <v>499.54666666666668</v>
      </c>
      <c r="W3609" s="113">
        <f t="shared" si="675"/>
        <v>72.453333333333319</v>
      </c>
      <c r="X3609" s="112">
        <f t="shared" si="676"/>
        <v>72453.333333333314</v>
      </c>
      <c r="Y3609" s="111"/>
      <c r="Z3609" s="110">
        <f t="shared" si="672"/>
        <v>39</v>
      </c>
      <c r="AA3609" s="109">
        <f t="shared" si="677"/>
        <v>28.6</v>
      </c>
      <c r="AB3609" s="109">
        <f t="shared" si="678"/>
        <v>28600</v>
      </c>
      <c r="AC3609" s="108">
        <f t="shared" si="679"/>
        <v>543.4</v>
      </c>
      <c r="AD3609" s="107">
        <f t="shared" si="680"/>
        <v>2.2222222222222223E-2</v>
      </c>
      <c r="AE3609" s="106">
        <f t="shared" si="681"/>
        <v>12.075555555555555</v>
      </c>
      <c r="AF3609" s="105">
        <f t="shared" si="682"/>
        <v>84.528888888888872</v>
      </c>
      <c r="AG3609" s="105">
        <f t="shared" si="683"/>
        <v>487.4711111111111</v>
      </c>
    </row>
    <row r="3610" spans="1:33" s="88" customFormat="1" x14ac:dyDescent="0.35">
      <c r="A3610" s="21">
        <v>10141103</v>
      </c>
      <c r="B3610" s="115" t="s">
        <v>1665</v>
      </c>
      <c r="C3610" s="115" t="s">
        <v>710</v>
      </c>
      <c r="D3610" s="21" t="s">
        <v>8576</v>
      </c>
      <c r="E3610" s="114" t="str">
        <f t="shared" si="673"/>
        <v>TRANSFORMADOR MARCA:ITB PT267 PT267</v>
      </c>
      <c r="F3610" s="21" t="s">
        <v>8577</v>
      </c>
      <c r="G3610" s="21" t="s">
        <v>8576</v>
      </c>
      <c r="H3610" s="21" t="s">
        <v>3104</v>
      </c>
      <c r="I3610" s="21" t="s">
        <v>530</v>
      </c>
      <c r="J3610" s="57"/>
      <c r="K3610" s="124">
        <v>697186</v>
      </c>
      <c r="L3610" s="124">
        <v>7811676.5999999996</v>
      </c>
      <c r="M3610" s="21">
        <v>200</v>
      </c>
      <c r="N3610" s="21">
        <v>22</v>
      </c>
      <c r="O3610" s="21">
        <v>0.4</v>
      </c>
      <c r="P3610" s="21">
        <v>3</v>
      </c>
      <c r="Q3610" s="124">
        <v>2011</v>
      </c>
      <c r="R3610" s="124" t="s">
        <v>1109</v>
      </c>
      <c r="S3610" s="124">
        <v>756442</v>
      </c>
      <c r="T3610" s="116">
        <v>572</v>
      </c>
      <c r="U3610" s="111">
        <v>45</v>
      </c>
      <c r="V3610" s="113">
        <f t="shared" si="674"/>
        <v>499.54666666666668</v>
      </c>
      <c r="W3610" s="113">
        <f t="shared" si="675"/>
        <v>72.453333333333319</v>
      </c>
      <c r="X3610" s="112">
        <f t="shared" si="676"/>
        <v>72453.333333333314</v>
      </c>
      <c r="Y3610" s="111"/>
      <c r="Z3610" s="110">
        <f t="shared" si="672"/>
        <v>39</v>
      </c>
      <c r="AA3610" s="109">
        <f t="shared" si="677"/>
        <v>28.6</v>
      </c>
      <c r="AB3610" s="109">
        <f t="shared" si="678"/>
        <v>28600</v>
      </c>
      <c r="AC3610" s="108">
        <f t="shared" si="679"/>
        <v>543.4</v>
      </c>
      <c r="AD3610" s="107">
        <f t="shared" si="680"/>
        <v>2.2222222222222223E-2</v>
      </c>
      <c r="AE3610" s="106">
        <f t="shared" si="681"/>
        <v>12.075555555555555</v>
      </c>
      <c r="AF3610" s="105">
        <f t="shared" si="682"/>
        <v>84.528888888888872</v>
      </c>
      <c r="AG3610" s="105">
        <f t="shared" si="683"/>
        <v>487.4711111111111</v>
      </c>
    </row>
    <row r="3611" spans="1:33" s="88" customFormat="1" x14ac:dyDescent="0.35">
      <c r="A3611" s="21">
        <v>10141103</v>
      </c>
      <c r="B3611" s="115" t="s">
        <v>1665</v>
      </c>
      <c r="C3611" s="115" t="s">
        <v>710</v>
      </c>
      <c r="D3611" s="21" t="s">
        <v>8574</v>
      </c>
      <c r="E3611" s="114" t="str">
        <f t="shared" si="673"/>
        <v>TRANSFORMADOR MARCA:ITB PT268 PT268</v>
      </c>
      <c r="F3611" s="21" t="s">
        <v>8575</v>
      </c>
      <c r="G3611" s="21" t="s">
        <v>8574</v>
      </c>
      <c r="H3611" s="21" t="s">
        <v>3104</v>
      </c>
      <c r="I3611" s="21" t="s">
        <v>530</v>
      </c>
      <c r="J3611" s="57"/>
      <c r="K3611" s="124">
        <v>690688.5</v>
      </c>
      <c r="L3611" s="124">
        <v>7818001.7000000002</v>
      </c>
      <c r="M3611" s="21">
        <v>200</v>
      </c>
      <c r="N3611" s="21">
        <v>22</v>
      </c>
      <c r="O3611" s="21">
        <v>0.4</v>
      </c>
      <c r="P3611" s="21">
        <v>3</v>
      </c>
      <c r="Q3611" s="124">
        <v>2011</v>
      </c>
      <c r="R3611" s="124" t="s">
        <v>1109</v>
      </c>
      <c r="S3611" s="124">
        <v>756439</v>
      </c>
      <c r="T3611" s="116">
        <v>572</v>
      </c>
      <c r="U3611" s="111">
        <v>45</v>
      </c>
      <c r="V3611" s="113">
        <f t="shared" si="674"/>
        <v>499.54666666666668</v>
      </c>
      <c r="W3611" s="113">
        <f t="shared" si="675"/>
        <v>72.453333333333319</v>
      </c>
      <c r="X3611" s="112">
        <f t="shared" si="676"/>
        <v>72453.333333333314</v>
      </c>
      <c r="Y3611" s="111"/>
      <c r="Z3611" s="110">
        <f t="shared" si="672"/>
        <v>39</v>
      </c>
      <c r="AA3611" s="109">
        <f t="shared" si="677"/>
        <v>28.6</v>
      </c>
      <c r="AB3611" s="109">
        <f t="shared" si="678"/>
        <v>28600</v>
      </c>
      <c r="AC3611" s="108">
        <f t="shared" si="679"/>
        <v>543.4</v>
      </c>
      <c r="AD3611" s="107">
        <f t="shared" si="680"/>
        <v>2.2222222222222223E-2</v>
      </c>
      <c r="AE3611" s="106">
        <f t="shared" si="681"/>
        <v>12.075555555555555</v>
      </c>
      <c r="AF3611" s="105">
        <f t="shared" si="682"/>
        <v>84.528888888888872</v>
      </c>
      <c r="AG3611" s="105">
        <f t="shared" si="683"/>
        <v>487.4711111111111</v>
      </c>
    </row>
    <row r="3612" spans="1:33" s="88" customFormat="1" x14ac:dyDescent="0.35">
      <c r="A3612" s="21">
        <v>10141103</v>
      </c>
      <c r="B3612" s="115" t="s">
        <v>1665</v>
      </c>
      <c r="C3612" s="115" t="s">
        <v>710</v>
      </c>
      <c r="D3612" s="21" t="s">
        <v>8572</v>
      </c>
      <c r="E3612" s="114" t="str">
        <f t="shared" si="673"/>
        <v>TRANSFORMADOR MARCA:ITB PT288 PT288</v>
      </c>
      <c r="F3612" s="21" t="s">
        <v>8573</v>
      </c>
      <c r="G3612" s="21" t="s">
        <v>8572</v>
      </c>
      <c r="H3612" s="21" t="s">
        <v>3104</v>
      </c>
      <c r="I3612" s="21" t="s">
        <v>530</v>
      </c>
      <c r="J3612" s="21"/>
      <c r="K3612" s="124">
        <v>689248.6</v>
      </c>
      <c r="L3612" s="124">
        <v>7818162.0999999996</v>
      </c>
      <c r="M3612" s="61">
        <v>100</v>
      </c>
      <c r="N3612" s="21">
        <v>22</v>
      </c>
      <c r="O3612" s="21">
        <v>0.4</v>
      </c>
      <c r="P3612" s="21">
        <v>3</v>
      </c>
      <c r="Q3612" s="124">
        <v>2011</v>
      </c>
      <c r="R3612" s="124" t="s">
        <v>1109</v>
      </c>
      <c r="S3612" s="124">
        <v>235097</v>
      </c>
      <c r="T3612" s="116">
        <v>445</v>
      </c>
      <c r="U3612" s="111">
        <v>45</v>
      </c>
      <c r="V3612" s="113">
        <f t="shared" si="674"/>
        <v>388.63333333333333</v>
      </c>
      <c r="W3612" s="113">
        <f t="shared" si="675"/>
        <v>56.366666666666674</v>
      </c>
      <c r="X3612" s="112">
        <f t="shared" si="676"/>
        <v>56366.666666666672</v>
      </c>
      <c r="Y3612" s="111"/>
      <c r="Z3612" s="110">
        <f t="shared" si="672"/>
        <v>39</v>
      </c>
      <c r="AA3612" s="109">
        <f t="shared" si="677"/>
        <v>22.25</v>
      </c>
      <c r="AB3612" s="109">
        <f t="shared" si="678"/>
        <v>22250</v>
      </c>
      <c r="AC3612" s="108">
        <f t="shared" si="679"/>
        <v>422.75</v>
      </c>
      <c r="AD3612" s="107">
        <f t="shared" si="680"/>
        <v>2.2222222222222223E-2</v>
      </c>
      <c r="AE3612" s="106">
        <f t="shared" si="681"/>
        <v>9.3944444444444439</v>
      </c>
      <c r="AF3612" s="105">
        <f t="shared" si="682"/>
        <v>65.76111111111112</v>
      </c>
      <c r="AG3612" s="105">
        <f t="shared" si="683"/>
        <v>379.23888888888888</v>
      </c>
    </row>
    <row r="3613" spans="1:33" s="88" customFormat="1" x14ac:dyDescent="0.35">
      <c r="A3613" s="21">
        <v>10141103</v>
      </c>
      <c r="B3613" s="115" t="s">
        <v>1665</v>
      </c>
      <c r="C3613" s="115" t="s">
        <v>710</v>
      </c>
      <c r="D3613" s="21" t="s">
        <v>8570</v>
      </c>
      <c r="E3613" s="114" t="str">
        <f t="shared" si="673"/>
        <v>TRANSFORMADOR MARCA:itb PT332 PT332</v>
      </c>
      <c r="F3613" s="21" t="s">
        <v>8571</v>
      </c>
      <c r="G3613" s="21" t="s">
        <v>8570</v>
      </c>
      <c r="H3613" s="21" t="s">
        <v>3104</v>
      </c>
      <c r="I3613" s="21" t="s">
        <v>530</v>
      </c>
      <c r="J3613" s="21"/>
      <c r="K3613" s="124" t="s">
        <v>8569</v>
      </c>
      <c r="L3613" s="124" t="s">
        <v>8568</v>
      </c>
      <c r="M3613" s="21">
        <v>200</v>
      </c>
      <c r="N3613" s="21">
        <v>22</v>
      </c>
      <c r="O3613" s="21">
        <v>0.4</v>
      </c>
      <c r="P3613" s="21">
        <v>3</v>
      </c>
      <c r="Q3613" s="124">
        <v>2011</v>
      </c>
      <c r="R3613" s="21" t="s">
        <v>7209</v>
      </c>
      <c r="S3613" s="124">
        <v>756442</v>
      </c>
      <c r="T3613" s="116">
        <v>572</v>
      </c>
      <c r="U3613" s="111">
        <v>45</v>
      </c>
      <c r="V3613" s="113">
        <f t="shared" si="674"/>
        <v>499.54666666666668</v>
      </c>
      <c r="W3613" s="113">
        <f t="shared" si="675"/>
        <v>72.453333333333319</v>
      </c>
      <c r="X3613" s="112">
        <f t="shared" si="676"/>
        <v>72453.333333333314</v>
      </c>
      <c r="Y3613" s="111"/>
      <c r="Z3613" s="110">
        <f t="shared" si="672"/>
        <v>39</v>
      </c>
      <c r="AA3613" s="109">
        <f t="shared" si="677"/>
        <v>28.6</v>
      </c>
      <c r="AB3613" s="109">
        <f t="shared" si="678"/>
        <v>28600</v>
      </c>
      <c r="AC3613" s="108">
        <f t="shared" si="679"/>
        <v>543.4</v>
      </c>
      <c r="AD3613" s="107">
        <f t="shared" si="680"/>
        <v>2.2222222222222223E-2</v>
      </c>
      <c r="AE3613" s="106">
        <f t="shared" si="681"/>
        <v>12.075555555555555</v>
      </c>
      <c r="AF3613" s="105">
        <f t="shared" si="682"/>
        <v>84.528888888888872</v>
      </c>
      <c r="AG3613" s="105">
        <f t="shared" si="683"/>
        <v>487.4711111111111</v>
      </c>
    </row>
    <row r="3614" spans="1:33" s="88" customFormat="1" x14ac:dyDescent="0.35">
      <c r="A3614" s="21">
        <v>10141103</v>
      </c>
      <c r="B3614" s="115" t="s">
        <v>1665</v>
      </c>
      <c r="C3614" s="115" t="s">
        <v>710</v>
      </c>
      <c r="D3614" s="21" t="s">
        <v>8566</v>
      </c>
      <c r="E3614" s="114" t="str">
        <f t="shared" si="673"/>
        <v>TRANSFORMADOR MARCA:POWERTECH AGCHI/PT46 AGCHI/PT46</v>
      </c>
      <c r="F3614" s="21" t="s">
        <v>8567</v>
      </c>
      <c r="G3614" s="21" t="s">
        <v>8566</v>
      </c>
      <c r="H3614" s="21" t="s">
        <v>977</v>
      </c>
      <c r="I3614" s="21" t="s">
        <v>976</v>
      </c>
      <c r="J3614" s="21"/>
      <c r="K3614" s="139" t="s">
        <v>8565</v>
      </c>
      <c r="L3614" s="119" t="s">
        <v>8564</v>
      </c>
      <c r="M3614" s="21">
        <v>500</v>
      </c>
      <c r="N3614" s="21">
        <v>22</v>
      </c>
      <c r="O3614" s="21">
        <v>0.4</v>
      </c>
      <c r="P3614" s="21">
        <v>3</v>
      </c>
      <c r="Q3614" s="21">
        <v>2011</v>
      </c>
      <c r="R3614" s="21" t="s">
        <v>295</v>
      </c>
      <c r="S3614" s="21" t="s">
        <v>8563</v>
      </c>
      <c r="T3614" s="116">
        <v>1016</v>
      </c>
      <c r="U3614" s="111">
        <v>45</v>
      </c>
      <c r="V3614" s="113">
        <f t="shared" si="674"/>
        <v>887.30666666666673</v>
      </c>
      <c r="W3614" s="113">
        <f t="shared" si="675"/>
        <v>128.69333333333327</v>
      </c>
      <c r="X3614" s="112">
        <f t="shared" si="676"/>
        <v>128693.33333333327</v>
      </c>
      <c r="Y3614" s="111"/>
      <c r="Z3614" s="110">
        <f t="shared" si="672"/>
        <v>39</v>
      </c>
      <c r="AA3614" s="109">
        <f t="shared" si="677"/>
        <v>50.800000000000004</v>
      </c>
      <c r="AB3614" s="109">
        <f t="shared" si="678"/>
        <v>50800.000000000007</v>
      </c>
      <c r="AC3614" s="108">
        <f t="shared" si="679"/>
        <v>965.2</v>
      </c>
      <c r="AD3614" s="107">
        <f t="shared" si="680"/>
        <v>2.2222222222222223E-2</v>
      </c>
      <c r="AE3614" s="106">
        <f t="shared" si="681"/>
        <v>21.448888888888892</v>
      </c>
      <c r="AF3614" s="105">
        <f t="shared" si="682"/>
        <v>150.14222222222216</v>
      </c>
      <c r="AG3614" s="105">
        <f t="shared" si="683"/>
        <v>865.85777777777787</v>
      </c>
    </row>
    <row r="3615" spans="1:33" s="88" customFormat="1" x14ac:dyDescent="0.35">
      <c r="A3615" s="21">
        <v>10141103</v>
      </c>
      <c r="B3615" s="115" t="s">
        <v>1665</v>
      </c>
      <c r="C3615" s="115" t="s">
        <v>710</v>
      </c>
      <c r="D3615" s="21" t="s">
        <v>8561</v>
      </c>
      <c r="E3615" s="114" t="str">
        <f t="shared" si="673"/>
        <v>TRANSFORMADOR MARCA:ACTOM AGCHI/PT114 AGCHI/PT114</v>
      </c>
      <c r="F3615" s="21" t="s">
        <v>8562</v>
      </c>
      <c r="G3615" s="21" t="s">
        <v>8561</v>
      </c>
      <c r="H3615" s="21" t="s">
        <v>977</v>
      </c>
      <c r="I3615" s="21" t="s">
        <v>976</v>
      </c>
      <c r="J3615" s="21" t="s">
        <v>8560</v>
      </c>
      <c r="K3615" s="119" t="s">
        <v>8559</v>
      </c>
      <c r="L3615" s="119" t="s">
        <v>8558</v>
      </c>
      <c r="M3615" s="21">
        <v>200</v>
      </c>
      <c r="N3615" s="21">
        <v>22</v>
      </c>
      <c r="O3615" s="21">
        <v>0.4</v>
      </c>
      <c r="P3615" s="21">
        <v>3</v>
      </c>
      <c r="Q3615" s="21">
        <v>2011</v>
      </c>
      <c r="R3615" s="21" t="s">
        <v>859</v>
      </c>
      <c r="S3615" s="21">
        <v>139059</v>
      </c>
      <c r="T3615" s="116">
        <v>572</v>
      </c>
      <c r="U3615" s="111">
        <v>45</v>
      </c>
      <c r="V3615" s="113">
        <f t="shared" si="674"/>
        <v>499.54666666666668</v>
      </c>
      <c r="W3615" s="113">
        <f t="shared" si="675"/>
        <v>72.453333333333319</v>
      </c>
      <c r="X3615" s="112">
        <f t="shared" si="676"/>
        <v>72453.333333333314</v>
      </c>
      <c r="Y3615" s="111"/>
      <c r="Z3615" s="110">
        <f t="shared" si="672"/>
        <v>39</v>
      </c>
      <c r="AA3615" s="109">
        <f t="shared" si="677"/>
        <v>28.6</v>
      </c>
      <c r="AB3615" s="109">
        <f t="shared" si="678"/>
        <v>28600</v>
      </c>
      <c r="AC3615" s="108">
        <f t="shared" si="679"/>
        <v>543.4</v>
      </c>
      <c r="AD3615" s="107">
        <f t="shared" si="680"/>
        <v>2.2222222222222223E-2</v>
      </c>
      <c r="AE3615" s="106">
        <f t="shared" si="681"/>
        <v>12.075555555555555</v>
      </c>
      <c r="AF3615" s="105">
        <f t="shared" si="682"/>
        <v>84.528888888888872</v>
      </c>
      <c r="AG3615" s="105">
        <f t="shared" si="683"/>
        <v>487.4711111111111</v>
      </c>
    </row>
    <row r="3616" spans="1:33" s="88" customFormat="1" x14ac:dyDescent="0.35">
      <c r="A3616" s="21">
        <v>10141103</v>
      </c>
      <c r="B3616" s="115" t="s">
        <v>1665</v>
      </c>
      <c r="C3616" s="115" t="s">
        <v>710</v>
      </c>
      <c r="D3616" s="21" t="s">
        <v>8556</v>
      </c>
      <c r="E3616" s="114" t="str">
        <f t="shared" si="673"/>
        <v>TRANSFORMADOR MARCA:PME AGCHI/PT126 AGCHI/PT126</v>
      </c>
      <c r="F3616" s="21" t="s">
        <v>8557</v>
      </c>
      <c r="G3616" s="21" t="s">
        <v>8556</v>
      </c>
      <c r="H3616" s="21" t="s">
        <v>977</v>
      </c>
      <c r="I3616" s="21" t="s">
        <v>976</v>
      </c>
      <c r="J3616" s="21" t="s">
        <v>8555</v>
      </c>
      <c r="K3616" s="139" t="s">
        <v>8554</v>
      </c>
      <c r="L3616" s="119" t="s">
        <v>8553</v>
      </c>
      <c r="M3616" s="21">
        <v>160</v>
      </c>
      <c r="N3616" s="21">
        <v>22</v>
      </c>
      <c r="O3616" s="21">
        <v>0.4</v>
      </c>
      <c r="P3616" s="21">
        <v>3</v>
      </c>
      <c r="Q3616" s="21">
        <v>2011</v>
      </c>
      <c r="R3616" s="21" t="s">
        <v>6531</v>
      </c>
      <c r="S3616" s="21">
        <v>180110010</v>
      </c>
      <c r="T3616" s="116">
        <v>572</v>
      </c>
      <c r="U3616" s="111">
        <v>45</v>
      </c>
      <c r="V3616" s="113">
        <f t="shared" si="674"/>
        <v>499.54666666666668</v>
      </c>
      <c r="W3616" s="113">
        <f t="shared" si="675"/>
        <v>72.453333333333319</v>
      </c>
      <c r="X3616" s="112">
        <f t="shared" si="676"/>
        <v>72453.333333333314</v>
      </c>
      <c r="Y3616" s="111"/>
      <c r="Z3616" s="110">
        <f t="shared" si="672"/>
        <v>39</v>
      </c>
      <c r="AA3616" s="109">
        <f t="shared" si="677"/>
        <v>28.6</v>
      </c>
      <c r="AB3616" s="109">
        <f t="shared" si="678"/>
        <v>28600</v>
      </c>
      <c r="AC3616" s="108">
        <f t="shared" si="679"/>
        <v>543.4</v>
      </c>
      <c r="AD3616" s="107">
        <f t="shared" si="680"/>
        <v>2.2222222222222223E-2</v>
      </c>
      <c r="AE3616" s="106">
        <f t="shared" si="681"/>
        <v>12.075555555555555</v>
      </c>
      <c r="AF3616" s="105">
        <f t="shared" si="682"/>
        <v>84.528888888888872</v>
      </c>
      <c r="AG3616" s="105">
        <f t="shared" si="683"/>
        <v>487.4711111111111</v>
      </c>
    </row>
    <row r="3617" spans="1:33" s="88" customFormat="1" x14ac:dyDescent="0.35">
      <c r="A3617" s="21">
        <v>10141103</v>
      </c>
      <c r="B3617" s="115" t="s">
        <v>1665</v>
      </c>
      <c r="C3617" s="115" t="s">
        <v>710</v>
      </c>
      <c r="D3617" s="21" t="s">
        <v>8551</v>
      </c>
      <c r="E3617" s="114" t="str">
        <f t="shared" si="673"/>
        <v>TRANSFORMADOR MARCA:ALSTOM AGCHI/PT127 AGCHI/PT127</v>
      </c>
      <c r="F3617" s="21" t="s">
        <v>8552</v>
      </c>
      <c r="G3617" s="21" t="s">
        <v>8551</v>
      </c>
      <c r="H3617" s="21" t="s">
        <v>977</v>
      </c>
      <c r="I3617" s="21" t="s">
        <v>976</v>
      </c>
      <c r="J3617" s="21" t="s">
        <v>8550</v>
      </c>
      <c r="K3617" s="21" t="s">
        <v>8549</v>
      </c>
      <c r="L3617" s="21" t="s">
        <v>8548</v>
      </c>
      <c r="M3617" s="21">
        <v>160</v>
      </c>
      <c r="N3617" s="21">
        <v>22</v>
      </c>
      <c r="O3617" s="21">
        <v>0.4</v>
      </c>
      <c r="P3617" s="21">
        <v>3</v>
      </c>
      <c r="Q3617" s="21">
        <v>2011</v>
      </c>
      <c r="R3617" s="21" t="s">
        <v>4</v>
      </c>
      <c r="S3617" s="21">
        <v>141545</v>
      </c>
      <c r="T3617" s="116">
        <v>572</v>
      </c>
      <c r="U3617" s="111">
        <v>45</v>
      </c>
      <c r="V3617" s="113">
        <f t="shared" si="674"/>
        <v>499.54666666666668</v>
      </c>
      <c r="W3617" s="113">
        <f t="shared" si="675"/>
        <v>72.453333333333319</v>
      </c>
      <c r="X3617" s="112">
        <f t="shared" si="676"/>
        <v>72453.333333333314</v>
      </c>
      <c r="Y3617" s="111"/>
      <c r="Z3617" s="110">
        <f t="shared" si="672"/>
        <v>39</v>
      </c>
      <c r="AA3617" s="109">
        <f t="shared" si="677"/>
        <v>28.6</v>
      </c>
      <c r="AB3617" s="109">
        <f t="shared" si="678"/>
        <v>28600</v>
      </c>
      <c r="AC3617" s="108">
        <f t="shared" si="679"/>
        <v>543.4</v>
      </c>
      <c r="AD3617" s="107">
        <f t="shared" si="680"/>
        <v>2.2222222222222223E-2</v>
      </c>
      <c r="AE3617" s="106">
        <f t="shared" si="681"/>
        <v>12.075555555555555</v>
      </c>
      <c r="AF3617" s="105">
        <f t="shared" si="682"/>
        <v>84.528888888888872</v>
      </c>
      <c r="AG3617" s="105">
        <f t="shared" si="683"/>
        <v>487.4711111111111</v>
      </c>
    </row>
    <row r="3618" spans="1:33" s="88" customFormat="1" x14ac:dyDescent="0.35">
      <c r="A3618" s="21">
        <v>10141103</v>
      </c>
      <c r="B3618" s="115" t="s">
        <v>1665</v>
      </c>
      <c r="C3618" s="115" t="s">
        <v>710</v>
      </c>
      <c r="D3618" s="21" t="s">
        <v>8547</v>
      </c>
      <c r="E3618" s="114" t="str">
        <f t="shared" si="673"/>
        <v>TRANSFORMADOR MARCA:POWERTECH USICP/PT2 USICP/PT2</v>
      </c>
      <c r="F3618" s="21" t="s">
        <v>6128</v>
      </c>
      <c r="G3618" s="21" t="s">
        <v>8547</v>
      </c>
      <c r="H3618" s="21" t="s">
        <v>7733</v>
      </c>
      <c r="I3618" s="21" t="s">
        <v>976</v>
      </c>
      <c r="J3618" s="21" t="s">
        <v>8546</v>
      </c>
      <c r="K3618" s="139" t="s">
        <v>8545</v>
      </c>
      <c r="L3618" s="119" t="s">
        <v>8544</v>
      </c>
      <c r="M3618" s="21">
        <v>200</v>
      </c>
      <c r="N3618" s="21">
        <v>33</v>
      </c>
      <c r="O3618" s="21">
        <v>0.4</v>
      </c>
      <c r="P3618" s="21">
        <v>3</v>
      </c>
      <c r="Q3618" s="21">
        <v>2011</v>
      </c>
      <c r="R3618" s="21" t="s">
        <v>295</v>
      </c>
      <c r="S3618" s="21" t="s">
        <v>8543</v>
      </c>
      <c r="T3618" s="116">
        <v>991</v>
      </c>
      <c r="U3618" s="111">
        <v>45</v>
      </c>
      <c r="V3618" s="113">
        <f t="shared" si="674"/>
        <v>865.47333333333336</v>
      </c>
      <c r="W3618" s="113">
        <f t="shared" si="675"/>
        <v>125.52666666666664</v>
      </c>
      <c r="X3618" s="112">
        <f t="shared" si="676"/>
        <v>125526.66666666664</v>
      </c>
      <c r="Y3618" s="111"/>
      <c r="Z3618" s="110">
        <f t="shared" si="672"/>
        <v>39</v>
      </c>
      <c r="AA3618" s="109">
        <f t="shared" si="677"/>
        <v>49.550000000000004</v>
      </c>
      <c r="AB3618" s="109">
        <f t="shared" si="678"/>
        <v>49550.000000000007</v>
      </c>
      <c r="AC3618" s="108">
        <f t="shared" si="679"/>
        <v>941.45</v>
      </c>
      <c r="AD3618" s="107">
        <f t="shared" si="680"/>
        <v>2.2222222222222223E-2</v>
      </c>
      <c r="AE3618" s="106">
        <f t="shared" si="681"/>
        <v>20.921111111111113</v>
      </c>
      <c r="AF3618" s="105">
        <f t="shared" si="682"/>
        <v>146.44777777777776</v>
      </c>
      <c r="AG3618" s="105">
        <f t="shared" si="683"/>
        <v>844.55222222222221</v>
      </c>
    </row>
    <row r="3619" spans="1:33" s="88" customFormat="1" x14ac:dyDescent="0.35">
      <c r="A3619" s="21">
        <v>10141103</v>
      </c>
      <c r="B3619" s="115" t="s">
        <v>1665</v>
      </c>
      <c r="C3619" s="115" t="s">
        <v>710</v>
      </c>
      <c r="D3619" s="21" t="s">
        <v>8542</v>
      </c>
      <c r="E3619" s="114" t="str">
        <f t="shared" si="673"/>
        <v>TRANSFORMADOR MARCA:POWERTECH USMCP/PT1 USMCP/PT1</v>
      </c>
      <c r="F3619" s="21" t="s">
        <v>5148</v>
      </c>
      <c r="G3619" s="21" t="s">
        <v>8542</v>
      </c>
      <c r="H3619" s="21" t="s">
        <v>976</v>
      </c>
      <c r="I3619" s="21" t="s">
        <v>976</v>
      </c>
      <c r="J3619" s="21" t="s">
        <v>5370</v>
      </c>
      <c r="K3619" s="139" t="s">
        <v>8541</v>
      </c>
      <c r="L3619" s="119" t="s">
        <v>8540</v>
      </c>
      <c r="M3619" s="21">
        <v>200</v>
      </c>
      <c r="N3619" s="21">
        <v>33</v>
      </c>
      <c r="O3619" s="21">
        <v>0.4</v>
      </c>
      <c r="P3619" s="21">
        <v>3</v>
      </c>
      <c r="Q3619" s="21">
        <v>2011</v>
      </c>
      <c r="R3619" s="21" t="s">
        <v>295</v>
      </c>
      <c r="S3619" s="21">
        <v>20717103</v>
      </c>
      <c r="T3619" s="116">
        <v>991</v>
      </c>
      <c r="U3619" s="111">
        <v>45</v>
      </c>
      <c r="V3619" s="113">
        <f t="shared" si="674"/>
        <v>865.47333333333336</v>
      </c>
      <c r="W3619" s="113">
        <f t="shared" si="675"/>
        <v>125.52666666666664</v>
      </c>
      <c r="X3619" s="112">
        <f t="shared" si="676"/>
        <v>125526.66666666664</v>
      </c>
      <c r="Y3619" s="111"/>
      <c r="Z3619" s="110">
        <f t="shared" si="672"/>
        <v>39</v>
      </c>
      <c r="AA3619" s="109">
        <f t="shared" si="677"/>
        <v>49.550000000000004</v>
      </c>
      <c r="AB3619" s="109">
        <f t="shared" si="678"/>
        <v>49550.000000000007</v>
      </c>
      <c r="AC3619" s="108">
        <f t="shared" si="679"/>
        <v>941.45</v>
      </c>
      <c r="AD3619" s="107">
        <f t="shared" si="680"/>
        <v>2.2222222222222223E-2</v>
      </c>
      <c r="AE3619" s="106">
        <f t="shared" si="681"/>
        <v>20.921111111111113</v>
      </c>
      <c r="AF3619" s="105">
        <f t="shared" si="682"/>
        <v>146.44777777777776</v>
      </c>
      <c r="AG3619" s="105">
        <f t="shared" si="683"/>
        <v>844.55222222222221</v>
      </c>
    </row>
    <row r="3620" spans="1:33" s="88" customFormat="1" x14ac:dyDescent="0.35">
      <c r="A3620" s="21">
        <v>10141103</v>
      </c>
      <c r="B3620" s="115" t="s">
        <v>1665</v>
      </c>
      <c r="C3620" s="115" t="s">
        <v>710</v>
      </c>
      <c r="D3620" s="21" t="s">
        <v>8538</v>
      </c>
      <c r="E3620" s="114" t="str">
        <f t="shared" si="673"/>
        <v>TRANSFORMADOR MARCA:POWERTECH AGMNC/PT11 AGMNC/PT11</v>
      </c>
      <c r="F3620" s="21" t="s">
        <v>8539</v>
      </c>
      <c r="G3620" s="21" t="s">
        <v>8538</v>
      </c>
      <c r="H3620" s="21" t="s">
        <v>976</v>
      </c>
      <c r="I3620" s="21" t="s">
        <v>976</v>
      </c>
      <c r="J3620" s="21" t="s">
        <v>8537</v>
      </c>
      <c r="K3620" s="139" t="s">
        <v>8536</v>
      </c>
      <c r="L3620" s="119" t="s">
        <v>8535</v>
      </c>
      <c r="M3620" s="21">
        <v>250</v>
      </c>
      <c r="N3620" s="21">
        <v>33</v>
      </c>
      <c r="O3620" s="21">
        <v>0.4</v>
      </c>
      <c r="P3620" s="21">
        <v>3</v>
      </c>
      <c r="Q3620" s="21">
        <v>2011</v>
      </c>
      <c r="R3620" s="21" t="s">
        <v>295</v>
      </c>
      <c r="S3620" s="21" t="s">
        <v>8534</v>
      </c>
      <c r="T3620" s="116">
        <v>991</v>
      </c>
      <c r="U3620" s="111">
        <v>45</v>
      </c>
      <c r="V3620" s="113">
        <f t="shared" si="674"/>
        <v>865.47333333333336</v>
      </c>
      <c r="W3620" s="113">
        <f t="shared" si="675"/>
        <v>125.52666666666664</v>
      </c>
      <c r="X3620" s="112">
        <f t="shared" si="676"/>
        <v>125526.66666666664</v>
      </c>
      <c r="Y3620" s="111"/>
      <c r="Z3620" s="110">
        <f t="shared" ref="Z3620:Z3683" si="684">(U3620-(2017-Q3620))</f>
        <v>39</v>
      </c>
      <c r="AA3620" s="109">
        <f t="shared" si="677"/>
        <v>49.550000000000004</v>
      </c>
      <c r="AB3620" s="109">
        <f t="shared" si="678"/>
        <v>49550.000000000007</v>
      </c>
      <c r="AC3620" s="108">
        <f t="shared" si="679"/>
        <v>941.45</v>
      </c>
      <c r="AD3620" s="107">
        <f t="shared" si="680"/>
        <v>2.2222222222222223E-2</v>
      </c>
      <c r="AE3620" s="106">
        <f t="shared" si="681"/>
        <v>20.921111111111113</v>
      </c>
      <c r="AF3620" s="105">
        <f t="shared" si="682"/>
        <v>146.44777777777776</v>
      </c>
      <c r="AG3620" s="105">
        <f t="shared" si="683"/>
        <v>844.55222222222221</v>
      </c>
    </row>
    <row r="3621" spans="1:33" s="88" customFormat="1" x14ac:dyDescent="0.35">
      <c r="A3621" s="21">
        <v>10141103</v>
      </c>
      <c r="B3621" s="115" t="s">
        <v>1665</v>
      </c>
      <c r="C3621" s="115" t="s">
        <v>710</v>
      </c>
      <c r="D3621" s="21" t="s">
        <v>8533</v>
      </c>
      <c r="E3621" s="114" t="str">
        <f t="shared" si="673"/>
        <v>TRANSFORMADOR MARCA:POWERTECH AGMNC/PT13 AGMNC/PT13</v>
      </c>
      <c r="F3621" s="21" t="s">
        <v>2900</v>
      </c>
      <c r="G3621" s="21" t="s">
        <v>8533</v>
      </c>
      <c r="H3621" s="21" t="s">
        <v>976</v>
      </c>
      <c r="I3621" s="21" t="s">
        <v>976</v>
      </c>
      <c r="J3621" s="21" t="s">
        <v>8532</v>
      </c>
      <c r="K3621" s="139" t="s">
        <v>8531</v>
      </c>
      <c r="L3621" s="119" t="s">
        <v>8530</v>
      </c>
      <c r="M3621" s="21">
        <v>200</v>
      </c>
      <c r="N3621" s="21">
        <v>33</v>
      </c>
      <c r="O3621" s="21">
        <v>0.4</v>
      </c>
      <c r="P3621" s="21">
        <v>3</v>
      </c>
      <c r="Q3621" s="21">
        <v>2011</v>
      </c>
      <c r="R3621" s="21" t="s">
        <v>295</v>
      </c>
      <c r="S3621" s="21" t="s">
        <v>8529</v>
      </c>
      <c r="T3621" s="116">
        <v>991</v>
      </c>
      <c r="U3621" s="111">
        <v>45</v>
      </c>
      <c r="V3621" s="113">
        <f t="shared" si="674"/>
        <v>865.47333333333336</v>
      </c>
      <c r="W3621" s="113">
        <f t="shared" si="675"/>
        <v>125.52666666666664</v>
      </c>
      <c r="X3621" s="112">
        <f t="shared" si="676"/>
        <v>125526.66666666664</v>
      </c>
      <c r="Y3621" s="111"/>
      <c r="Z3621" s="110">
        <f t="shared" si="684"/>
        <v>39</v>
      </c>
      <c r="AA3621" s="109">
        <f t="shared" si="677"/>
        <v>49.550000000000004</v>
      </c>
      <c r="AB3621" s="109">
        <f t="shared" si="678"/>
        <v>49550.000000000007</v>
      </c>
      <c r="AC3621" s="108">
        <f t="shared" si="679"/>
        <v>941.45</v>
      </c>
      <c r="AD3621" s="107">
        <f t="shared" si="680"/>
        <v>2.2222222222222223E-2</v>
      </c>
      <c r="AE3621" s="106">
        <f t="shared" si="681"/>
        <v>20.921111111111113</v>
      </c>
      <c r="AF3621" s="105">
        <f t="shared" si="682"/>
        <v>146.44777777777776</v>
      </c>
      <c r="AG3621" s="105">
        <f t="shared" si="683"/>
        <v>844.55222222222221</v>
      </c>
    </row>
    <row r="3622" spans="1:33" s="88" customFormat="1" x14ac:dyDescent="0.35">
      <c r="A3622" s="21">
        <v>10141103</v>
      </c>
      <c r="B3622" s="115" t="s">
        <v>1665</v>
      </c>
      <c r="C3622" s="115" t="s">
        <v>710</v>
      </c>
      <c r="D3622" s="21" t="s">
        <v>8528</v>
      </c>
      <c r="E3622" s="114" t="str">
        <f t="shared" si="673"/>
        <v>TRANSFORMADOR MARCA:TRANSFORMADOR DE MOZAMBIQUES USMSC/PT16 USMSC/PT16</v>
      </c>
      <c r="F3622" s="21" t="s">
        <v>6128</v>
      </c>
      <c r="G3622" s="21" t="s">
        <v>8528</v>
      </c>
      <c r="H3622" s="21" t="s">
        <v>976</v>
      </c>
      <c r="I3622" s="21" t="s">
        <v>976</v>
      </c>
      <c r="J3622" s="21" t="s">
        <v>8527</v>
      </c>
      <c r="K3622" s="139" t="s">
        <v>8526</v>
      </c>
      <c r="L3622" s="119" t="s">
        <v>8525</v>
      </c>
      <c r="M3622" s="21">
        <v>160</v>
      </c>
      <c r="N3622" s="21">
        <v>6.6</v>
      </c>
      <c r="O3622" s="21">
        <v>0.4</v>
      </c>
      <c r="P3622" s="21">
        <v>3</v>
      </c>
      <c r="Q3622" s="21">
        <v>2011</v>
      </c>
      <c r="R3622" s="21" t="s">
        <v>5133</v>
      </c>
      <c r="S3622" s="21">
        <v>758226</v>
      </c>
      <c r="T3622" s="116">
        <v>572</v>
      </c>
      <c r="U3622" s="111">
        <v>45</v>
      </c>
      <c r="V3622" s="113">
        <f t="shared" si="674"/>
        <v>499.54666666666668</v>
      </c>
      <c r="W3622" s="113">
        <f t="shared" si="675"/>
        <v>72.453333333333319</v>
      </c>
      <c r="X3622" s="112">
        <f t="shared" si="676"/>
        <v>72453.333333333314</v>
      </c>
      <c r="Y3622" s="111"/>
      <c r="Z3622" s="110">
        <f t="shared" si="684"/>
        <v>39</v>
      </c>
      <c r="AA3622" s="109">
        <f t="shared" si="677"/>
        <v>28.6</v>
      </c>
      <c r="AB3622" s="109">
        <f t="shared" si="678"/>
        <v>28600</v>
      </c>
      <c r="AC3622" s="108">
        <f t="shared" si="679"/>
        <v>543.4</v>
      </c>
      <c r="AD3622" s="107">
        <f t="shared" si="680"/>
        <v>2.2222222222222223E-2</v>
      </c>
      <c r="AE3622" s="106">
        <f t="shared" si="681"/>
        <v>12.075555555555555</v>
      </c>
      <c r="AF3622" s="105">
        <f t="shared" si="682"/>
        <v>84.528888888888872</v>
      </c>
      <c r="AG3622" s="105">
        <f t="shared" si="683"/>
        <v>487.4711111111111</v>
      </c>
    </row>
    <row r="3623" spans="1:33" s="88" customFormat="1" x14ac:dyDescent="0.35">
      <c r="A3623" s="21">
        <v>10141103</v>
      </c>
      <c r="B3623" s="115" t="s">
        <v>1665</v>
      </c>
      <c r="C3623" s="115" t="s">
        <v>710</v>
      </c>
      <c r="D3623" s="21" t="s">
        <v>8523</v>
      </c>
      <c r="E3623" s="114" t="str">
        <f t="shared" si="673"/>
        <v>TRANSFORMADOR MARCA:PME USPHL/PT2 USPHL/PT2</v>
      </c>
      <c r="F3623" s="21" t="s">
        <v>8524</v>
      </c>
      <c r="G3623" s="21" t="s">
        <v>8523</v>
      </c>
      <c r="H3623" s="21" t="s">
        <v>2887</v>
      </c>
      <c r="I3623" s="21" t="s">
        <v>976</v>
      </c>
      <c r="J3623" s="21" t="s">
        <v>8522</v>
      </c>
      <c r="K3623" s="21" t="s">
        <v>8521</v>
      </c>
      <c r="L3623" s="21" t="s">
        <v>8520</v>
      </c>
      <c r="M3623" s="21">
        <v>100</v>
      </c>
      <c r="N3623" s="21">
        <v>33</v>
      </c>
      <c r="O3623" s="21">
        <v>0.4</v>
      </c>
      <c r="P3623" s="21">
        <v>3</v>
      </c>
      <c r="Q3623" s="21">
        <v>2011</v>
      </c>
      <c r="R3623" s="21" t="s">
        <v>6531</v>
      </c>
      <c r="S3623" s="21">
        <v>100110310</v>
      </c>
      <c r="T3623" s="116">
        <v>763</v>
      </c>
      <c r="U3623" s="111">
        <v>45</v>
      </c>
      <c r="V3623" s="113">
        <f t="shared" si="674"/>
        <v>666.35333333333335</v>
      </c>
      <c r="W3623" s="113">
        <f t="shared" si="675"/>
        <v>96.646666666666647</v>
      </c>
      <c r="X3623" s="112">
        <f t="shared" si="676"/>
        <v>96646.666666666642</v>
      </c>
      <c r="Y3623" s="111"/>
      <c r="Z3623" s="110">
        <f t="shared" si="684"/>
        <v>39</v>
      </c>
      <c r="AA3623" s="109">
        <f t="shared" si="677"/>
        <v>38.15</v>
      </c>
      <c r="AB3623" s="109">
        <f t="shared" si="678"/>
        <v>38150</v>
      </c>
      <c r="AC3623" s="108">
        <f t="shared" si="679"/>
        <v>724.85</v>
      </c>
      <c r="AD3623" s="107">
        <f t="shared" si="680"/>
        <v>2.2222222222222223E-2</v>
      </c>
      <c r="AE3623" s="106">
        <f t="shared" si="681"/>
        <v>16.10777777777778</v>
      </c>
      <c r="AF3623" s="105">
        <f t="shared" si="682"/>
        <v>112.75444444444443</v>
      </c>
      <c r="AG3623" s="105">
        <f t="shared" si="683"/>
        <v>650.2455555555556</v>
      </c>
    </row>
    <row r="3624" spans="1:33" s="88" customFormat="1" x14ac:dyDescent="0.35">
      <c r="A3624" s="21">
        <v>10141103</v>
      </c>
      <c r="B3624" s="162" t="s">
        <v>1665</v>
      </c>
      <c r="C3624" s="115" t="s">
        <v>710</v>
      </c>
      <c r="D3624" s="124" t="s">
        <v>6918</v>
      </c>
      <c r="E3624" s="114" t="str">
        <f t="shared" si="673"/>
        <v>TRANSFORMADOR MARCA:POWERTECH PTS 49 PTS 49</v>
      </c>
      <c r="F3624" s="124"/>
      <c r="G3624" s="124" t="s">
        <v>6918</v>
      </c>
      <c r="H3624" s="124" t="s">
        <v>324</v>
      </c>
      <c r="I3624" s="124" t="s">
        <v>723</v>
      </c>
      <c r="J3624" s="124"/>
      <c r="K3624" s="142" t="s">
        <v>8519</v>
      </c>
      <c r="L3624" s="142" t="s">
        <v>8518</v>
      </c>
      <c r="M3624" s="124">
        <v>250</v>
      </c>
      <c r="N3624" s="124">
        <v>33</v>
      </c>
      <c r="O3624" s="21">
        <v>0.4</v>
      </c>
      <c r="P3624" s="124" t="s">
        <v>514</v>
      </c>
      <c r="Q3624" s="142">
        <v>2011</v>
      </c>
      <c r="R3624" s="124" t="s">
        <v>295</v>
      </c>
      <c r="S3624" s="124" t="s">
        <v>8517</v>
      </c>
      <c r="T3624" s="116">
        <v>991</v>
      </c>
      <c r="U3624" s="111">
        <v>45</v>
      </c>
      <c r="V3624" s="113">
        <f t="shared" si="674"/>
        <v>865.47333333333336</v>
      </c>
      <c r="W3624" s="113">
        <f t="shared" si="675"/>
        <v>125.52666666666664</v>
      </c>
      <c r="X3624" s="112">
        <f t="shared" si="676"/>
        <v>125526.66666666664</v>
      </c>
      <c r="Y3624" s="111"/>
      <c r="Z3624" s="110">
        <f t="shared" si="684"/>
        <v>39</v>
      </c>
      <c r="AA3624" s="109">
        <f t="shared" si="677"/>
        <v>49.550000000000004</v>
      </c>
      <c r="AB3624" s="109">
        <f t="shared" si="678"/>
        <v>49550.000000000007</v>
      </c>
      <c r="AC3624" s="108">
        <f t="shared" si="679"/>
        <v>941.45</v>
      </c>
      <c r="AD3624" s="107">
        <f t="shared" si="680"/>
        <v>2.2222222222222223E-2</v>
      </c>
      <c r="AE3624" s="106">
        <f t="shared" si="681"/>
        <v>20.921111111111113</v>
      </c>
      <c r="AF3624" s="105">
        <f t="shared" si="682"/>
        <v>146.44777777777776</v>
      </c>
      <c r="AG3624" s="105">
        <f t="shared" si="683"/>
        <v>844.55222222222221</v>
      </c>
    </row>
    <row r="3625" spans="1:33" s="88" customFormat="1" x14ac:dyDescent="0.35">
      <c r="A3625" s="21">
        <v>10141103</v>
      </c>
      <c r="B3625" s="162" t="s">
        <v>1665</v>
      </c>
      <c r="C3625" s="115" t="s">
        <v>710</v>
      </c>
      <c r="D3625" s="124" t="s">
        <v>4172</v>
      </c>
      <c r="E3625" s="114" t="str">
        <f t="shared" si="673"/>
        <v>TRANSFORMADOR MARCA:POWERTECH PTS 60 PTS 60</v>
      </c>
      <c r="F3625" s="124"/>
      <c r="G3625" s="124" t="s">
        <v>4172</v>
      </c>
      <c r="H3625" s="124" t="s">
        <v>324</v>
      </c>
      <c r="I3625" s="124" t="s">
        <v>2866</v>
      </c>
      <c r="J3625" s="124"/>
      <c r="K3625" s="142" t="s">
        <v>8516</v>
      </c>
      <c r="L3625" s="142" t="s">
        <v>8515</v>
      </c>
      <c r="M3625" s="124">
        <v>315</v>
      </c>
      <c r="N3625" s="124">
        <v>33</v>
      </c>
      <c r="O3625" s="21">
        <v>0.4</v>
      </c>
      <c r="P3625" s="124" t="s">
        <v>514</v>
      </c>
      <c r="Q3625" s="142">
        <v>2011</v>
      </c>
      <c r="R3625" s="124" t="s">
        <v>295</v>
      </c>
      <c r="S3625" s="124" t="s">
        <v>8514</v>
      </c>
      <c r="T3625" s="116">
        <v>1039</v>
      </c>
      <c r="U3625" s="111">
        <v>45</v>
      </c>
      <c r="V3625" s="113">
        <f t="shared" si="674"/>
        <v>907.39333333333332</v>
      </c>
      <c r="W3625" s="113">
        <f t="shared" si="675"/>
        <v>131.60666666666668</v>
      </c>
      <c r="X3625" s="112">
        <f t="shared" si="676"/>
        <v>131606.66666666669</v>
      </c>
      <c r="Y3625" s="111"/>
      <c r="Z3625" s="110">
        <f t="shared" si="684"/>
        <v>39</v>
      </c>
      <c r="AA3625" s="109">
        <f t="shared" si="677"/>
        <v>51.95</v>
      </c>
      <c r="AB3625" s="109">
        <f t="shared" si="678"/>
        <v>51950</v>
      </c>
      <c r="AC3625" s="108">
        <f t="shared" si="679"/>
        <v>987.05</v>
      </c>
      <c r="AD3625" s="107">
        <f t="shared" si="680"/>
        <v>2.2222222222222223E-2</v>
      </c>
      <c r="AE3625" s="106">
        <f t="shared" si="681"/>
        <v>21.934444444444445</v>
      </c>
      <c r="AF3625" s="105">
        <f t="shared" si="682"/>
        <v>153.54111111111112</v>
      </c>
      <c r="AG3625" s="105">
        <f t="shared" si="683"/>
        <v>885.45888888888885</v>
      </c>
    </row>
    <row r="3626" spans="1:33" s="88" customFormat="1" x14ac:dyDescent="0.35">
      <c r="A3626" s="21">
        <v>10141103</v>
      </c>
      <c r="B3626" s="162" t="s">
        <v>1665</v>
      </c>
      <c r="C3626" s="115" t="s">
        <v>710</v>
      </c>
      <c r="D3626" s="124" t="s">
        <v>1789</v>
      </c>
      <c r="E3626" s="114" t="str">
        <f t="shared" si="673"/>
        <v>TRANSFORMADOR MARCA:POWERTECH PTS 69 PTS 69</v>
      </c>
      <c r="F3626" s="124"/>
      <c r="G3626" s="124" t="s">
        <v>1789</v>
      </c>
      <c r="H3626" s="124" t="s">
        <v>324</v>
      </c>
      <c r="I3626" s="124" t="s">
        <v>1237</v>
      </c>
      <c r="J3626" s="124"/>
      <c r="K3626" s="142" t="s">
        <v>8513</v>
      </c>
      <c r="L3626" s="142" t="s">
        <v>8512</v>
      </c>
      <c r="M3626" s="124">
        <v>315</v>
      </c>
      <c r="N3626" s="124">
        <v>33</v>
      </c>
      <c r="O3626" s="21">
        <v>0.4</v>
      </c>
      <c r="P3626" s="124" t="s">
        <v>514</v>
      </c>
      <c r="Q3626" s="142">
        <v>2011</v>
      </c>
      <c r="R3626" s="124" t="s">
        <v>295</v>
      </c>
      <c r="S3626" s="124" t="s">
        <v>8511</v>
      </c>
      <c r="T3626" s="116">
        <v>1039</v>
      </c>
      <c r="U3626" s="111">
        <v>45</v>
      </c>
      <c r="V3626" s="113">
        <f t="shared" si="674"/>
        <v>907.39333333333332</v>
      </c>
      <c r="W3626" s="113">
        <f t="shared" si="675"/>
        <v>131.60666666666668</v>
      </c>
      <c r="X3626" s="112">
        <f t="shared" si="676"/>
        <v>131606.66666666669</v>
      </c>
      <c r="Y3626" s="111"/>
      <c r="Z3626" s="110">
        <f t="shared" si="684"/>
        <v>39</v>
      </c>
      <c r="AA3626" s="109">
        <f t="shared" si="677"/>
        <v>51.95</v>
      </c>
      <c r="AB3626" s="109">
        <f t="shared" si="678"/>
        <v>51950</v>
      </c>
      <c r="AC3626" s="108">
        <f t="shared" si="679"/>
        <v>987.05</v>
      </c>
      <c r="AD3626" s="107">
        <f t="shared" si="680"/>
        <v>2.2222222222222223E-2</v>
      </c>
      <c r="AE3626" s="106">
        <f t="shared" si="681"/>
        <v>21.934444444444445</v>
      </c>
      <c r="AF3626" s="105">
        <f t="shared" si="682"/>
        <v>153.54111111111112</v>
      </c>
      <c r="AG3626" s="105">
        <f t="shared" si="683"/>
        <v>885.45888888888885</v>
      </c>
    </row>
    <row r="3627" spans="1:33" s="88" customFormat="1" x14ac:dyDescent="0.35">
      <c r="A3627" s="21">
        <v>10141103</v>
      </c>
      <c r="B3627" s="162" t="s">
        <v>1665</v>
      </c>
      <c r="C3627" s="115" t="s">
        <v>710</v>
      </c>
      <c r="D3627" s="124" t="s">
        <v>4154</v>
      </c>
      <c r="E3627" s="114" t="str">
        <f t="shared" si="673"/>
        <v>TRANSFORMADOR MARCA:POWERTECH PTS 68 PTS 68</v>
      </c>
      <c r="F3627" s="124"/>
      <c r="G3627" s="124" t="s">
        <v>4154</v>
      </c>
      <c r="H3627" s="124" t="s">
        <v>324</v>
      </c>
      <c r="I3627" s="124" t="s">
        <v>1237</v>
      </c>
      <c r="J3627" s="124"/>
      <c r="K3627" s="142" t="s">
        <v>8510</v>
      </c>
      <c r="L3627" s="142" t="s">
        <v>8509</v>
      </c>
      <c r="M3627" s="124">
        <v>315</v>
      </c>
      <c r="N3627" s="124">
        <v>33</v>
      </c>
      <c r="O3627" s="21">
        <v>0.4</v>
      </c>
      <c r="P3627" s="124" t="s">
        <v>514</v>
      </c>
      <c r="Q3627" s="142">
        <v>2011</v>
      </c>
      <c r="R3627" s="124" t="s">
        <v>295</v>
      </c>
      <c r="S3627" s="124" t="s">
        <v>8508</v>
      </c>
      <c r="T3627" s="116">
        <v>1039</v>
      </c>
      <c r="U3627" s="111">
        <v>45</v>
      </c>
      <c r="V3627" s="113">
        <f t="shared" si="674"/>
        <v>907.39333333333332</v>
      </c>
      <c r="W3627" s="113">
        <f t="shared" si="675"/>
        <v>131.60666666666668</v>
      </c>
      <c r="X3627" s="112">
        <f t="shared" si="676"/>
        <v>131606.66666666669</v>
      </c>
      <c r="Y3627" s="111"/>
      <c r="Z3627" s="110">
        <f t="shared" si="684"/>
        <v>39</v>
      </c>
      <c r="AA3627" s="109">
        <f t="shared" si="677"/>
        <v>51.95</v>
      </c>
      <c r="AB3627" s="109">
        <f t="shared" si="678"/>
        <v>51950</v>
      </c>
      <c r="AC3627" s="108">
        <f t="shared" si="679"/>
        <v>987.05</v>
      </c>
      <c r="AD3627" s="107">
        <f t="shared" si="680"/>
        <v>2.2222222222222223E-2</v>
      </c>
      <c r="AE3627" s="106">
        <f t="shared" si="681"/>
        <v>21.934444444444445</v>
      </c>
      <c r="AF3627" s="105">
        <f t="shared" si="682"/>
        <v>153.54111111111112</v>
      </c>
      <c r="AG3627" s="105">
        <f t="shared" si="683"/>
        <v>885.45888888888885</v>
      </c>
    </row>
    <row r="3628" spans="1:33" s="88" customFormat="1" x14ac:dyDescent="0.35">
      <c r="A3628" s="21">
        <v>10141103</v>
      </c>
      <c r="B3628" s="135" t="s">
        <v>1665</v>
      </c>
      <c r="C3628" s="115" t="s">
        <v>710</v>
      </c>
      <c r="D3628" s="142" t="s">
        <v>8507</v>
      </c>
      <c r="E3628" s="114" t="str">
        <f t="shared" si="673"/>
        <v>TRANSFORMADOR MARCA:EFACEC PTS 188 PTS 188</v>
      </c>
      <c r="F3628" s="124"/>
      <c r="G3628" s="142" t="s">
        <v>8507</v>
      </c>
      <c r="H3628" s="124" t="s">
        <v>324</v>
      </c>
      <c r="I3628" s="124" t="s">
        <v>1237</v>
      </c>
      <c r="J3628" s="124"/>
      <c r="K3628" s="142" t="s">
        <v>8506</v>
      </c>
      <c r="L3628" s="142" t="s">
        <v>8505</v>
      </c>
      <c r="M3628" s="124">
        <v>315</v>
      </c>
      <c r="N3628" s="124">
        <v>33</v>
      </c>
      <c r="O3628" s="21">
        <v>0.4</v>
      </c>
      <c r="P3628" s="124" t="s">
        <v>514</v>
      </c>
      <c r="Q3628" s="142">
        <v>2011</v>
      </c>
      <c r="R3628" s="124" t="s">
        <v>27</v>
      </c>
      <c r="S3628" s="124" t="s">
        <v>8504</v>
      </c>
      <c r="T3628" s="116">
        <v>1039</v>
      </c>
      <c r="U3628" s="111">
        <v>45</v>
      </c>
      <c r="V3628" s="113">
        <f t="shared" si="674"/>
        <v>907.39333333333332</v>
      </c>
      <c r="W3628" s="113">
        <f t="shared" si="675"/>
        <v>131.60666666666668</v>
      </c>
      <c r="X3628" s="112">
        <f t="shared" si="676"/>
        <v>131606.66666666669</v>
      </c>
      <c r="Y3628" s="111"/>
      <c r="Z3628" s="110">
        <f t="shared" si="684"/>
        <v>39</v>
      </c>
      <c r="AA3628" s="109">
        <f t="shared" si="677"/>
        <v>51.95</v>
      </c>
      <c r="AB3628" s="109">
        <f t="shared" si="678"/>
        <v>51950</v>
      </c>
      <c r="AC3628" s="108">
        <f t="shared" si="679"/>
        <v>987.05</v>
      </c>
      <c r="AD3628" s="107">
        <f t="shared" si="680"/>
        <v>2.2222222222222223E-2</v>
      </c>
      <c r="AE3628" s="106">
        <f t="shared" si="681"/>
        <v>21.934444444444445</v>
      </c>
      <c r="AF3628" s="105">
        <f t="shared" si="682"/>
        <v>153.54111111111112</v>
      </c>
      <c r="AG3628" s="105">
        <f t="shared" si="683"/>
        <v>885.45888888888885</v>
      </c>
    </row>
    <row r="3629" spans="1:33" s="88" customFormat="1" x14ac:dyDescent="0.35">
      <c r="A3629" s="21">
        <v>10141103</v>
      </c>
      <c r="B3629" s="162" t="s">
        <v>1665</v>
      </c>
      <c r="C3629" s="115" t="s">
        <v>710</v>
      </c>
      <c r="D3629" s="142" t="s">
        <v>8503</v>
      </c>
      <c r="E3629" s="114" t="str">
        <f t="shared" si="673"/>
        <v>TRANSFORMADOR MARCA:EFACEC PTS 79 PTS 79</v>
      </c>
      <c r="F3629" s="124"/>
      <c r="G3629" s="142" t="s">
        <v>8503</v>
      </c>
      <c r="H3629" s="124" t="s">
        <v>324</v>
      </c>
      <c r="I3629" s="124" t="s">
        <v>2843</v>
      </c>
      <c r="J3629" s="124"/>
      <c r="K3629" s="142" t="s">
        <v>8502</v>
      </c>
      <c r="L3629" s="142" t="s">
        <v>8501</v>
      </c>
      <c r="M3629" s="124">
        <v>315</v>
      </c>
      <c r="N3629" s="124">
        <v>33</v>
      </c>
      <c r="O3629" s="21">
        <v>0.4</v>
      </c>
      <c r="P3629" s="124" t="s">
        <v>514</v>
      </c>
      <c r="Q3629" s="142">
        <v>2011</v>
      </c>
      <c r="R3629" s="124" t="s">
        <v>27</v>
      </c>
      <c r="S3629" s="124" t="s">
        <v>8500</v>
      </c>
      <c r="T3629" s="116">
        <v>1039</v>
      </c>
      <c r="U3629" s="111">
        <v>45</v>
      </c>
      <c r="V3629" s="113">
        <f t="shared" si="674"/>
        <v>907.39333333333332</v>
      </c>
      <c r="W3629" s="113">
        <f t="shared" si="675"/>
        <v>131.60666666666668</v>
      </c>
      <c r="X3629" s="112">
        <f t="shared" si="676"/>
        <v>131606.66666666669</v>
      </c>
      <c r="Y3629" s="111"/>
      <c r="Z3629" s="110">
        <f t="shared" si="684"/>
        <v>39</v>
      </c>
      <c r="AA3629" s="109">
        <f t="shared" si="677"/>
        <v>51.95</v>
      </c>
      <c r="AB3629" s="109">
        <f t="shared" si="678"/>
        <v>51950</v>
      </c>
      <c r="AC3629" s="108">
        <f t="shared" si="679"/>
        <v>987.05</v>
      </c>
      <c r="AD3629" s="107">
        <f t="shared" si="680"/>
        <v>2.2222222222222223E-2</v>
      </c>
      <c r="AE3629" s="106">
        <f t="shared" si="681"/>
        <v>21.934444444444445</v>
      </c>
      <c r="AF3629" s="105">
        <f t="shared" si="682"/>
        <v>153.54111111111112</v>
      </c>
      <c r="AG3629" s="105">
        <f t="shared" si="683"/>
        <v>885.45888888888885</v>
      </c>
    </row>
    <row r="3630" spans="1:33" s="88" customFormat="1" x14ac:dyDescent="0.35">
      <c r="A3630" s="21">
        <v>10141103</v>
      </c>
      <c r="B3630" s="162" t="s">
        <v>1665</v>
      </c>
      <c r="C3630" s="115" t="s">
        <v>710</v>
      </c>
      <c r="D3630" s="142" t="s">
        <v>8499</v>
      </c>
      <c r="E3630" s="114" t="str">
        <f t="shared" si="673"/>
        <v>TRANSFORMADOR MARCA:REVIVE PTS 82 PTS 82</v>
      </c>
      <c r="F3630" s="124"/>
      <c r="G3630" s="142" t="s">
        <v>8499</v>
      </c>
      <c r="H3630" s="124" t="s">
        <v>324</v>
      </c>
      <c r="I3630" s="124" t="s">
        <v>7716</v>
      </c>
      <c r="J3630" s="124"/>
      <c r="K3630" s="142" t="s">
        <v>8498</v>
      </c>
      <c r="L3630" s="142" t="s">
        <v>8497</v>
      </c>
      <c r="M3630" s="124">
        <v>250</v>
      </c>
      <c r="N3630" s="124">
        <v>33</v>
      </c>
      <c r="O3630" s="21">
        <v>0.4</v>
      </c>
      <c r="P3630" s="124" t="s">
        <v>514</v>
      </c>
      <c r="Q3630" s="142">
        <v>2011</v>
      </c>
      <c r="R3630" s="124" t="s">
        <v>1097</v>
      </c>
      <c r="S3630" s="124" t="s">
        <v>8496</v>
      </c>
      <c r="T3630" s="116">
        <v>991</v>
      </c>
      <c r="U3630" s="111">
        <v>45</v>
      </c>
      <c r="V3630" s="113">
        <f t="shared" si="674"/>
        <v>865.47333333333336</v>
      </c>
      <c r="W3630" s="113">
        <f t="shared" si="675"/>
        <v>125.52666666666664</v>
      </c>
      <c r="X3630" s="112">
        <f t="shared" si="676"/>
        <v>125526.66666666664</v>
      </c>
      <c r="Y3630" s="111"/>
      <c r="Z3630" s="110">
        <f t="shared" si="684"/>
        <v>39</v>
      </c>
      <c r="AA3630" s="109">
        <f t="shared" si="677"/>
        <v>49.550000000000004</v>
      </c>
      <c r="AB3630" s="109">
        <f t="shared" si="678"/>
        <v>49550.000000000007</v>
      </c>
      <c r="AC3630" s="108">
        <f t="shared" si="679"/>
        <v>941.45</v>
      </c>
      <c r="AD3630" s="107">
        <f t="shared" si="680"/>
        <v>2.2222222222222223E-2</v>
      </c>
      <c r="AE3630" s="106">
        <f t="shared" si="681"/>
        <v>20.921111111111113</v>
      </c>
      <c r="AF3630" s="105">
        <f t="shared" si="682"/>
        <v>146.44777777777776</v>
      </c>
      <c r="AG3630" s="105">
        <f t="shared" si="683"/>
        <v>844.55222222222221</v>
      </c>
    </row>
    <row r="3631" spans="1:33" s="88" customFormat="1" x14ac:dyDescent="0.35">
      <c r="A3631" s="21">
        <v>10141103</v>
      </c>
      <c r="B3631" s="162" t="s">
        <v>1665</v>
      </c>
      <c r="C3631" s="115" t="s">
        <v>710</v>
      </c>
      <c r="D3631" s="142" t="s">
        <v>8495</v>
      </c>
      <c r="E3631" s="114" t="str">
        <f t="shared" si="673"/>
        <v>TRANSFORMADOR MARCA:POWERTECH  PTS 87 PTS 87</v>
      </c>
      <c r="F3631" s="124"/>
      <c r="G3631" s="142" t="s">
        <v>8495</v>
      </c>
      <c r="H3631" s="124" t="s">
        <v>324</v>
      </c>
      <c r="I3631" s="124" t="s">
        <v>1237</v>
      </c>
      <c r="J3631" s="142"/>
      <c r="K3631" s="142" t="s">
        <v>8494</v>
      </c>
      <c r="L3631" s="142" t="s">
        <v>8493</v>
      </c>
      <c r="M3631" s="124">
        <v>315</v>
      </c>
      <c r="N3631" s="124">
        <v>33</v>
      </c>
      <c r="O3631" s="21">
        <v>0.4</v>
      </c>
      <c r="P3631" s="124" t="s">
        <v>514</v>
      </c>
      <c r="Q3631" s="142">
        <v>2011</v>
      </c>
      <c r="R3631" s="142" t="s">
        <v>5057</v>
      </c>
      <c r="S3631" s="142" t="s">
        <v>8492</v>
      </c>
      <c r="T3631" s="116">
        <v>1039</v>
      </c>
      <c r="U3631" s="111">
        <v>45</v>
      </c>
      <c r="V3631" s="113">
        <f t="shared" si="674"/>
        <v>907.39333333333332</v>
      </c>
      <c r="W3631" s="113">
        <f t="shared" si="675"/>
        <v>131.60666666666668</v>
      </c>
      <c r="X3631" s="112">
        <f t="shared" si="676"/>
        <v>131606.66666666669</v>
      </c>
      <c r="Y3631" s="111"/>
      <c r="Z3631" s="110">
        <f t="shared" si="684"/>
        <v>39</v>
      </c>
      <c r="AA3631" s="109">
        <f t="shared" si="677"/>
        <v>51.95</v>
      </c>
      <c r="AB3631" s="109">
        <f t="shared" si="678"/>
        <v>51950</v>
      </c>
      <c r="AC3631" s="108">
        <f t="shared" si="679"/>
        <v>987.05</v>
      </c>
      <c r="AD3631" s="107">
        <f t="shared" si="680"/>
        <v>2.2222222222222223E-2</v>
      </c>
      <c r="AE3631" s="106">
        <f t="shared" si="681"/>
        <v>21.934444444444445</v>
      </c>
      <c r="AF3631" s="105">
        <f t="shared" si="682"/>
        <v>153.54111111111112</v>
      </c>
      <c r="AG3631" s="105">
        <f t="shared" si="683"/>
        <v>885.45888888888885</v>
      </c>
    </row>
    <row r="3632" spans="1:33" s="88" customFormat="1" x14ac:dyDescent="0.35">
      <c r="A3632" s="21">
        <v>10141103</v>
      </c>
      <c r="B3632" s="135" t="s">
        <v>1665</v>
      </c>
      <c r="C3632" s="115" t="s">
        <v>710</v>
      </c>
      <c r="D3632" s="124" t="s">
        <v>8491</v>
      </c>
      <c r="E3632" s="114" t="str">
        <f t="shared" si="673"/>
        <v>TRANSFORMADOR MARCA:EFACEC PTS  786 PTS  786</v>
      </c>
      <c r="F3632" s="124"/>
      <c r="G3632" s="124" t="s">
        <v>8491</v>
      </c>
      <c r="H3632" s="124" t="s">
        <v>1608</v>
      </c>
      <c r="I3632" s="124" t="s">
        <v>1608</v>
      </c>
      <c r="J3632" s="124"/>
      <c r="K3632" s="142" t="s">
        <v>8490</v>
      </c>
      <c r="L3632" s="142" t="s">
        <v>8489</v>
      </c>
      <c r="M3632" s="124">
        <v>315</v>
      </c>
      <c r="N3632" s="124">
        <v>33</v>
      </c>
      <c r="O3632" s="21">
        <v>0.4</v>
      </c>
      <c r="P3632" s="124" t="s">
        <v>514</v>
      </c>
      <c r="Q3632" s="142">
        <v>2011</v>
      </c>
      <c r="R3632" s="124" t="s">
        <v>27</v>
      </c>
      <c r="S3632" s="124" t="s">
        <v>8488</v>
      </c>
      <c r="T3632" s="116">
        <v>1039</v>
      </c>
      <c r="U3632" s="111">
        <v>45</v>
      </c>
      <c r="V3632" s="113">
        <f t="shared" si="674"/>
        <v>907.39333333333332</v>
      </c>
      <c r="W3632" s="113">
        <f t="shared" si="675"/>
        <v>131.60666666666668</v>
      </c>
      <c r="X3632" s="112">
        <f t="shared" si="676"/>
        <v>131606.66666666669</v>
      </c>
      <c r="Y3632" s="111"/>
      <c r="Z3632" s="110">
        <f t="shared" si="684"/>
        <v>39</v>
      </c>
      <c r="AA3632" s="109">
        <f t="shared" si="677"/>
        <v>51.95</v>
      </c>
      <c r="AB3632" s="109">
        <f t="shared" si="678"/>
        <v>51950</v>
      </c>
      <c r="AC3632" s="108">
        <f t="shared" si="679"/>
        <v>987.05</v>
      </c>
      <c r="AD3632" s="107">
        <f t="shared" si="680"/>
        <v>2.2222222222222223E-2</v>
      </c>
      <c r="AE3632" s="106">
        <f t="shared" si="681"/>
        <v>21.934444444444445</v>
      </c>
      <c r="AF3632" s="105">
        <f t="shared" si="682"/>
        <v>153.54111111111112</v>
      </c>
      <c r="AG3632" s="105">
        <f t="shared" si="683"/>
        <v>885.45888888888885</v>
      </c>
    </row>
    <row r="3633" spans="1:33" s="88" customFormat="1" x14ac:dyDescent="0.35">
      <c r="A3633" s="21">
        <v>10141103</v>
      </c>
      <c r="B3633" s="135" t="s">
        <v>1665</v>
      </c>
      <c r="C3633" s="115" t="s">
        <v>710</v>
      </c>
      <c r="D3633" s="170" t="s">
        <v>6824</v>
      </c>
      <c r="E3633" s="114" t="str">
        <f t="shared" si="673"/>
        <v>TRANSFORMADOR MARCA:Transformadores de Mocambique PTS 860 PTS 860</v>
      </c>
      <c r="F3633" s="124"/>
      <c r="G3633" s="170" t="s">
        <v>6824</v>
      </c>
      <c r="H3633" s="124" t="s">
        <v>1608</v>
      </c>
      <c r="I3633" s="21" t="s">
        <v>8487</v>
      </c>
      <c r="J3633" s="21"/>
      <c r="K3633" s="142" t="s">
        <v>8486</v>
      </c>
      <c r="L3633" s="142" t="s">
        <v>8485</v>
      </c>
      <c r="M3633" s="21">
        <v>32</v>
      </c>
      <c r="N3633" s="124">
        <v>11</v>
      </c>
      <c r="O3633" s="124">
        <v>0.23</v>
      </c>
      <c r="P3633" s="124" t="s">
        <v>2759</v>
      </c>
      <c r="Q3633" s="142">
        <v>2011</v>
      </c>
      <c r="R3633" s="161" t="s">
        <v>918</v>
      </c>
      <c r="S3633" s="21">
        <v>793242</v>
      </c>
      <c r="T3633" s="116">
        <v>381</v>
      </c>
      <c r="U3633" s="111">
        <v>45</v>
      </c>
      <c r="V3633" s="113">
        <f t="shared" si="674"/>
        <v>332.74</v>
      </c>
      <c r="W3633" s="113">
        <f t="shared" si="675"/>
        <v>48.259999999999991</v>
      </c>
      <c r="X3633" s="112">
        <f t="shared" si="676"/>
        <v>48259.999999999993</v>
      </c>
      <c r="Y3633" s="111"/>
      <c r="Z3633" s="110">
        <f t="shared" si="684"/>
        <v>39</v>
      </c>
      <c r="AA3633" s="109">
        <f t="shared" si="677"/>
        <v>19.05</v>
      </c>
      <c r="AB3633" s="109">
        <f t="shared" si="678"/>
        <v>19050</v>
      </c>
      <c r="AC3633" s="108">
        <f t="shared" si="679"/>
        <v>361.95</v>
      </c>
      <c r="AD3633" s="107">
        <f t="shared" si="680"/>
        <v>2.2222222222222223E-2</v>
      </c>
      <c r="AE3633" s="106">
        <f t="shared" si="681"/>
        <v>8.043333333333333</v>
      </c>
      <c r="AF3633" s="105">
        <f t="shared" si="682"/>
        <v>56.303333333333327</v>
      </c>
      <c r="AG3633" s="105">
        <f t="shared" si="683"/>
        <v>324.69666666666666</v>
      </c>
    </row>
    <row r="3634" spans="1:33" s="88" customFormat="1" x14ac:dyDescent="0.35">
      <c r="A3634" s="21">
        <v>10141103</v>
      </c>
      <c r="B3634" s="135" t="s">
        <v>1665</v>
      </c>
      <c r="C3634" s="115" t="s">
        <v>710</v>
      </c>
      <c r="D3634" s="170" t="s">
        <v>8484</v>
      </c>
      <c r="E3634" s="114" t="str">
        <f t="shared" si="673"/>
        <v>TRANSFORMADOR MARCA:POWERTECH PTS 757 PTS 757</v>
      </c>
      <c r="F3634" s="124"/>
      <c r="G3634" s="170" t="s">
        <v>8484</v>
      </c>
      <c r="H3634" s="124" t="s">
        <v>1608</v>
      </c>
      <c r="I3634" s="21" t="s">
        <v>6985</v>
      </c>
      <c r="J3634" s="21"/>
      <c r="K3634" s="142" t="s">
        <v>8483</v>
      </c>
      <c r="L3634" s="142" t="s">
        <v>8482</v>
      </c>
      <c r="M3634" s="21">
        <v>100</v>
      </c>
      <c r="N3634" s="124">
        <v>33</v>
      </c>
      <c r="O3634" s="124">
        <v>0.4</v>
      </c>
      <c r="P3634" s="124" t="s">
        <v>514</v>
      </c>
      <c r="Q3634" s="142">
        <v>2011</v>
      </c>
      <c r="R3634" s="21" t="s">
        <v>295</v>
      </c>
      <c r="S3634" s="21" t="s">
        <v>8481</v>
      </c>
      <c r="T3634" s="116">
        <v>763</v>
      </c>
      <c r="U3634" s="111">
        <v>45</v>
      </c>
      <c r="V3634" s="113">
        <f t="shared" si="674"/>
        <v>666.35333333333335</v>
      </c>
      <c r="W3634" s="113">
        <f t="shared" si="675"/>
        <v>96.646666666666647</v>
      </c>
      <c r="X3634" s="112">
        <f t="shared" si="676"/>
        <v>96646.666666666642</v>
      </c>
      <c r="Y3634" s="111"/>
      <c r="Z3634" s="110">
        <f t="shared" si="684"/>
        <v>39</v>
      </c>
      <c r="AA3634" s="109">
        <f t="shared" si="677"/>
        <v>38.15</v>
      </c>
      <c r="AB3634" s="109">
        <f t="shared" si="678"/>
        <v>38150</v>
      </c>
      <c r="AC3634" s="108">
        <f t="shared" si="679"/>
        <v>724.85</v>
      </c>
      <c r="AD3634" s="107">
        <f t="shared" si="680"/>
        <v>2.2222222222222223E-2</v>
      </c>
      <c r="AE3634" s="106">
        <f t="shared" si="681"/>
        <v>16.10777777777778</v>
      </c>
      <c r="AF3634" s="105">
        <f t="shared" si="682"/>
        <v>112.75444444444443</v>
      </c>
      <c r="AG3634" s="105">
        <f t="shared" si="683"/>
        <v>650.2455555555556</v>
      </c>
    </row>
    <row r="3635" spans="1:33" s="88" customFormat="1" x14ac:dyDescent="0.35">
      <c r="A3635" s="21">
        <v>10141103</v>
      </c>
      <c r="B3635" s="135" t="s">
        <v>1665</v>
      </c>
      <c r="C3635" s="115" t="s">
        <v>710</v>
      </c>
      <c r="D3635" s="170" t="s">
        <v>8480</v>
      </c>
      <c r="E3635" s="114" t="str">
        <f t="shared" si="673"/>
        <v>TRANSFORMADOR MARCA:Transformadores de Mocambique PTS 709 PTS 709</v>
      </c>
      <c r="F3635" s="124"/>
      <c r="G3635" s="170" t="s">
        <v>8480</v>
      </c>
      <c r="H3635" s="124" t="s">
        <v>1608</v>
      </c>
      <c r="I3635" s="124" t="s">
        <v>2757</v>
      </c>
      <c r="J3635" s="124"/>
      <c r="K3635" s="142" t="s">
        <v>8479</v>
      </c>
      <c r="L3635" s="142" t="s">
        <v>8478</v>
      </c>
      <c r="M3635" s="124">
        <v>32</v>
      </c>
      <c r="N3635" s="124">
        <v>33</v>
      </c>
      <c r="O3635" s="124">
        <v>0.23</v>
      </c>
      <c r="P3635" s="124" t="s">
        <v>2759</v>
      </c>
      <c r="Q3635" s="142">
        <v>2011</v>
      </c>
      <c r="R3635" s="161" t="s">
        <v>918</v>
      </c>
      <c r="S3635" s="124">
        <v>798206</v>
      </c>
      <c r="T3635" s="116">
        <v>643</v>
      </c>
      <c r="U3635" s="111">
        <v>45</v>
      </c>
      <c r="V3635" s="113">
        <f t="shared" si="674"/>
        <v>561.5533333333334</v>
      </c>
      <c r="W3635" s="113">
        <f t="shared" si="675"/>
        <v>81.446666666666601</v>
      </c>
      <c r="X3635" s="112">
        <f t="shared" si="676"/>
        <v>81446.666666666599</v>
      </c>
      <c r="Y3635" s="111"/>
      <c r="Z3635" s="110">
        <f t="shared" si="684"/>
        <v>39</v>
      </c>
      <c r="AA3635" s="109">
        <f t="shared" si="677"/>
        <v>32.15</v>
      </c>
      <c r="AB3635" s="109">
        <f t="shared" si="678"/>
        <v>32150</v>
      </c>
      <c r="AC3635" s="108">
        <f t="shared" si="679"/>
        <v>610.85</v>
      </c>
      <c r="AD3635" s="107">
        <f t="shared" si="680"/>
        <v>2.2222222222222223E-2</v>
      </c>
      <c r="AE3635" s="106">
        <f t="shared" si="681"/>
        <v>13.574444444444445</v>
      </c>
      <c r="AF3635" s="105">
        <f t="shared" si="682"/>
        <v>95.021111111111054</v>
      </c>
      <c r="AG3635" s="105">
        <f t="shared" si="683"/>
        <v>547.97888888888895</v>
      </c>
    </row>
    <row r="3636" spans="1:33" s="88" customFormat="1" x14ac:dyDescent="0.35">
      <c r="A3636" s="21">
        <v>10141103</v>
      </c>
      <c r="B3636" s="135" t="s">
        <v>1665</v>
      </c>
      <c r="C3636" s="115" t="s">
        <v>710</v>
      </c>
      <c r="D3636" s="124" t="s">
        <v>8477</v>
      </c>
      <c r="E3636" s="114" t="str">
        <f t="shared" si="673"/>
        <v>TRANSFORMADOR MARCA:Transformadores de Mocambique PTS 613 PTS 613</v>
      </c>
      <c r="F3636" s="124"/>
      <c r="G3636" s="124" t="s">
        <v>8477</v>
      </c>
      <c r="H3636" s="124" t="s">
        <v>1608</v>
      </c>
      <c r="I3636" s="124" t="s">
        <v>8476</v>
      </c>
      <c r="J3636" s="21"/>
      <c r="K3636" s="142" t="s">
        <v>8475</v>
      </c>
      <c r="L3636" s="142" t="s">
        <v>8474</v>
      </c>
      <c r="M3636" s="124">
        <v>50</v>
      </c>
      <c r="N3636" s="124">
        <v>33</v>
      </c>
      <c r="O3636" s="124">
        <v>0.23</v>
      </c>
      <c r="P3636" s="124" t="s">
        <v>2759</v>
      </c>
      <c r="Q3636" s="142">
        <v>2011</v>
      </c>
      <c r="R3636" s="161" t="s">
        <v>918</v>
      </c>
      <c r="S3636" s="124">
        <v>798220</v>
      </c>
      <c r="T3636" s="116">
        <v>643</v>
      </c>
      <c r="U3636" s="111">
        <v>45</v>
      </c>
      <c r="V3636" s="113">
        <f t="shared" si="674"/>
        <v>561.5533333333334</v>
      </c>
      <c r="W3636" s="113">
        <f t="shared" si="675"/>
        <v>81.446666666666601</v>
      </c>
      <c r="X3636" s="112">
        <f t="shared" si="676"/>
        <v>81446.666666666599</v>
      </c>
      <c r="Y3636" s="111"/>
      <c r="Z3636" s="110">
        <f t="shared" si="684"/>
        <v>39</v>
      </c>
      <c r="AA3636" s="109">
        <f t="shared" si="677"/>
        <v>32.15</v>
      </c>
      <c r="AB3636" s="109">
        <f t="shared" si="678"/>
        <v>32150</v>
      </c>
      <c r="AC3636" s="108">
        <f t="shared" si="679"/>
        <v>610.85</v>
      </c>
      <c r="AD3636" s="107">
        <f t="shared" si="680"/>
        <v>2.2222222222222223E-2</v>
      </c>
      <c r="AE3636" s="106">
        <f t="shared" si="681"/>
        <v>13.574444444444445</v>
      </c>
      <c r="AF3636" s="105">
        <f t="shared" si="682"/>
        <v>95.021111111111054</v>
      </c>
      <c r="AG3636" s="105">
        <f t="shared" si="683"/>
        <v>547.97888888888895</v>
      </c>
    </row>
    <row r="3637" spans="1:33" s="88" customFormat="1" x14ac:dyDescent="0.35">
      <c r="A3637" s="21">
        <v>10141103</v>
      </c>
      <c r="B3637" s="115" t="s">
        <v>1665</v>
      </c>
      <c r="C3637" s="115" t="s">
        <v>710</v>
      </c>
      <c r="D3637" s="21" t="s">
        <v>8473</v>
      </c>
      <c r="E3637" s="114" t="str">
        <f t="shared" si="673"/>
        <v>TRANSFORMADOR MARCA:Powertech  PT 366R</v>
      </c>
      <c r="F3637" s="57" t="s">
        <v>2737</v>
      </c>
      <c r="G3637" s="21"/>
      <c r="H3637" s="21" t="s">
        <v>494</v>
      </c>
      <c r="I3637" s="21"/>
      <c r="J3637" s="21"/>
      <c r="K3637" s="133" t="s">
        <v>8472</v>
      </c>
      <c r="L3637" s="133" t="s">
        <v>8471</v>
      </c>
      <c r="M3637" s="21">
        <v>200</v>
      </c>
      <c r="N3637" s="21">
        <v>33</v>
      </c>
      <c r="O3637" s="21" t="s">
        <v>510</v>
      </c>
      <c r="P3637" s="124" t="s">
        <v>516</v>
      </c>
      <c r="Q3637" s="21">
        <v>2011</v>
      </c>
      <c r="R3637" s="21" t="s">
        <v>2362</v>
      </c>
      <c r="S3637" s="21" t="s">
        <v>8470</v>
      </c>
      <c r="T3637" s="116">
        <v>991</v>
      </c>
      <c r="U3637" s="111">
        <v>45</v>
      </c>
      <c r="V3637" s="113">
        <f t="shared" si="674"/>
        <v>865.47333333333336</v>
      </c>
      <c r="W3637" s="113">
        <f t="shared" si="675"/>
        <v>125.52666666666664</v>
      </c>
      <c r="X3637" s="112">
        <f t="shared" si="676"/>
        <v>125526.66666666664</v>
      </c>
      <c r="Y3637" s="111"/>
      <c r="Z3637" s="110">
        <f t="shared" si="684"/>
        <v>39</v>
      </c>
      <c r="AA3637" s="109">
        <f t="shared" si="677"/>
        <v>49.550000000000004</v>
      </c>
      <c r="AB3637" s="109">
        <f t="shared" si="678"/>
        <v>49550.000000000007</v>
      </c>
      <c r="AC3637" s="108">
        <f t="shared" si="679"/>
        <v>941.45</v>
      </c>
      <c r="AD3637" s="107">
        <f t="shared" si="680"/>
        <v>2.2222222222222223E-2</v>
      </c>
      <c r="AE3637" s="106">
        <f t="shared" si="681"/>
        <v>20.921111111111113</v>
      </c>
      <c r="AF3637" s="105">
        <f t="shared" si="682"/>
        <v>146.44777777777776</v>
      </c>
      <c r="AG3637" s="105">
        <f t="shared" si="683"/>
        <v>844.55222222222221</v>
      </c>
    </row>
    <row r="3638" spans="1:33" s="88" customFormat="1" x14ac:dyDescent="0.35">
      <c r="A3638" s="21">
        <v>10141103</v>
      </c>
      <c r="B3638" s="115" t="s">
        <v>1665</v>
      </c>
      <c r="C3638" s="115" t="s">
        <v>710</v>
      </c>
      <c r="D3638" s="21" t="s">
        <v>8469</v>
      </c>
      <c r="E3638" s="114" t="str">
        <f t="shared" si="673"/>
        <v>TRANSFORMADOR MARCA:i.t.b.  PT 346</v>
      </c>
      <c r="F3638" s="57" t="s">
        <v>2737</v>
      </c>
      <c r="G3638" s="21"/>
      <c r="H3638" s="21" t="s">
        <v>494</v>
      </c>
      <c r="I3638" s="21"/>
      <c r="J3638" s="21"/>
      <c r="K3638" s="133" t="s">
        <v>8468</v>
      </c>
      <c r="L3638" s="133" t="s">
        <v>8467</v>
      </c>
      <c r="M3638" s="21">
        <v>100</v>
      </c>
      <c r="N3638" s="21">
        <v>33</v>
      </c>
      <c r="O3638" s="21" t="s">
        <v>510</v>
      </c>
      <c r="P3638" s="124" t="s">
        <v>516</v>
      </c>
      <c r="Q3638" s="21">
        <v>2011</v>
      </c>
      <c r="R3638" s="21" t="s">
        <v>2427</v>
      </c>
      <c r="S3638" s="21" t="s">
        <v>8466</v>
      </c>
      <c r="T3638" s="116">
        <v>763</v>
      </c>
      <c r="U3638" s="111">
        <v>45</v>
      </c>
      <c r="V3638" s="113">
        <f t="shared" si="674"/>
        <v>666.35333333333335</v>
      </c>
      <c r="W3638" s="113">
        <f t="shared" si="675"/>
        <v>96.646666666666647</v>
      </c>
      <c r="X3638" s="112">
        <f t="shared" si="676"/>
        <v>96646.666666666642</v>
      </c>
      <c r="Y3638" s="111"/>
      <c r="Z3638" s="110">
        <f t="shared" si="684"/>
        <v>39</v>
      </c>
      <c r="AA3638" s="109">
        <f t="shared" si="677"/>
        <v>38.15</v>
      </c>
      <c r="AB3638" s="109">
        <f t="shared" si="678"/>
        <v>38150</v>
      </c>
      <c r="AC3638" s="108">
        <f t="shared" si="679"/>
        <v>724.85</v>
      </c>
      <c r="AD3638" s="107">
        <f t="shared" si="680"/>
        <v>2.2222222222222223E-2</v>
      </c>
      <c r="AE3638" s="106">
        <f t="shared" si="681"/>
        <v>16.10777777777778</v>
      </c>
      <c r="AF3638" s="105">
        <f t="shared" si="682"/>
        <v>112.75444444444443</v>
      </c>
      <c r="AG3638" s="105">
        <f t="shared" si="683"/>
        <v>650.2455555555556</v>
      </c>
    </row>
    <row r="3639" spans="1:33" s="88" customFormat="1" x14ac:dyDescent="0.35">
      <c r="A3639" s="21">
        <v>10141103</v>
      </c>
      <c r="B3639" s="115" t="s">
        <v>1665</v>
      </c>
      <c r="C3639" s="115" t="s">
        <v>710</v>
      </c>
      <c r="D3639" s="21" t="s">
        <v>8465</v>
      </c>
      <c r="E3639" s="114" t="str">
        <f t="shared" si="673"/>
        <v>TRANSFORMADOR MARCA:i.t.b.  PT 179</v>
      </c>
      <c r="F3639" s="57" t="s">
        <v>2737</v>
      </c>
      <c r="G3639" s="21"/>
      <c r="H3639" s="21" t="s">
        <v>494</v>
      </c>
      <c r="I3639" s="21"/>
      <c r="J3639" s="21"/>
      <c r="K3639" s="133" t="s">
        <v>8464</v>
      </c>
      <c r="L3639" s="133" t="s">
        <v>8463</v>
      </c>
      <c r="M3639" s="21">
        <v>315</v>
      </c>
      <c r="N3639" s="21">
        <v>33</v>
      </c>
      <c r="O3639" s="21" t="s">
        <v>510</v>
      </c>
      <c r="P3639" s="124" t="s">
        <v>516</v>
      </c>
      <c r="Q3639" s="21">
        <v>2011</v>
      </c>
      <c r="R3639" s="21" t="s">
        <v>2427</v>
      </c>
      <c r="S3639" s="21">
        <v>756452</v>
      </c>
      <c r="T3639" s="116">
        <v>1039</v>
      </c>
      <c r="U3639" s="111">
        <v>45</v>
      </c>
      <c r="V3639" s="113">
        <f t="shared" si="674"/>
        <v>907.39333333333332</v>
      </c>
      <c r="W3639" s="113">
        <f t="shared" si="675"/>
        <v>131.60666666666668</v>
      </c>
      <c r="X3639" s="112">
        <f t="shared" si="676"/>
        <v>131606.66666666669</v>
      </c>
      <c r="Y3639" s="111"/>
      <c r="Z3639" s="110">
        <f t="shared" si="684"/>
        <v>39</v>
      </c>
      <c r="AA3639" s="109">
        <f t="shared" si="677"/>
        <v>51.95</v>
      </c>
      <c r="AB3639" s="109">
        <f t="shared" si="678"/>
        <v>51950</v>
      </c>
      <c r="AC3639" s="108">
        <f t="shared" si="679"/>
        <v>987.05</v>
      </c>
      <c r="AD3639" s="107">
        <f t="shared" si="680"/>
        <v>2.2222222222222223E-2</v>
      </c>
      <c r="AE3639" s="106">
        <f t="shared" si="681"/>
        <v>21.934444444444445</v>
      </c>
      <c r="AF3639" s="105">
        <f t="shared" si="682"/>
        <v>153.54111111111112</v>
      </c>
      <c r="AG3639" s="105">
        <f t="shared" si="683"/>
        <v>885.45888888888885</v>
      </c>
    </row>
    <row r="3640" spans="1:33" s="88" customFormat="1" x14ac:dyDescent="0.35">
      <c r="A3640" s="21">
        <v>10141103</v>
      </c>
      <c r="B3640" s="115" t="s">
        <v>1665</v>
      </c>
      <c r="C3640" s="115" t="s">
        <v>710</v>
      </c>
      <c r="D3640" s="21" t="s">
        <v>8462</v>
      </c>
      <c r="E3640" s="114" t="str">
        <f t="shared" si="673"/>
        <v>TRANSFORMADOR MARCA:  PT 269</v>
      </c>
      <c r="F3640" s="57" t="s">
        <v>2737</v>
      </c>
      <c r="G3640" s="21"/>
      <c r="H3640" s="21" t="s">
        <v>494</v>
      </c>
      <c r="I3640" s="21"/>
      <c r="J3640" s="21"/>
      <c r="K3640" s="133" t="s">
        <v>8461</v>
      </c>
      <c r="L3640" s="133" t="s">
        <v>8460</v>
      </c>
      <c r="M3640" s="21">
        <v>500</v>
      </c>
      <c r="N3640" s="21">
        <v>33</v>
      </c>
      <c r="O3640" s="21" t="s">
        <v>510</v>
      </c>
      <c r="P3640" s="124" t="s">
        <v>516</v>
      </c>
      <c r="Q3640" s="21">
        <v>2011</v>
      </c>
      <c r="R3640" s="21"/>
      <c r="S3640" s="21"/>
      <c r="T3640" s="116">
        <v>1200</v>
      </c>
      <c r="U3640" s="111">
        <v>45</v>
      </c>
      <c r="V3640" s="113">
        <f t="shared" si="674"/>
        <v>1048</v>
      </c>
      <c r="W3640" s="113">
        <f t="shared" si="675"/>
        <v>152</v>
      </c>
      <c r="X3640" s="112">
        <f t="shared" si="676"/>
        <v>152000</v>
      </c>
      <c r="Y3640" s="111"/>
      <c r="Z3640" s="110">
        <f t="shared" si="684"/>
        <v>39</v>
      </c>
      <c r="AA3640" s="109">
        <f t="shared" si="677"/>
        <v>60</v>
      </c>
      <c r="AB3640" s="109">
        <f t="shared" si="678"/>
        <v>60000</v>
      </c>
      <c r="AC3640" s="108">
        <f t="shared" si="679"/>
        <v>1140</v>
      </c>
      <c r="AD3640" s="107">
        <f t="shared" si="680"/>
        <v>2.2222222222222223E-2</v>
      </c>
      <c r="AE3640" s="106">
        <f t="shared" si="681"/>
        <v>25.333333333333336</v>
      </c>
      <c r="AF3640" s="105">
        <f t="shared" si="682"/>
        <v>177.33333333333334</v>
      </c>
      <c r="AG3640" s="105">
        <f t="shared" si="683"/>
        <v>1022.6666666666666</v>
      </c>
    </row>
    <row r="3641" spans="1:33" s="88" customFormat="1" x14ac:dyDescent="0.35">
      <c r="A3641" s="21">
        <v>10141103</v>
      </c>
      <c r="B3641" s="115" t="s">
        <v>1665</v>
      </c>
      <c r="C3641" s="115" t="s">
        <v>710</v>
      </c>
      <c r="D3641" s="133" t="s">
        <v>8459</v>
      </c>
      <c r="E3641" s="114" t="str">
        <f t="shared" si="673"/>
        <v>TRANSFORMADOR MARCA:i.t.b.  PT 370</v>
      </c>
      <c r="F3641" s="57" t="s">
        <v>815</v>
      </c>
      <c r="G3641" s="21"/>
      <c r="H3641" s="21" t="s">
        <v>494</v>
      </c>
      <c r="I3641" s="21"/>
      <c r="J3641" s="21"/>
      <c r="K3641" s="133" t="s">
        <v>8458</v>
      </c>
      <c r="L3641" s="133" t="s">
        <v>8457</v>
      </c>
      <c r="M3641" s="21">
        <v>315</v>
      </c>
      <c r="N3641" s="21">
        <v>11</v>
      </c>
      <c r="O3641" s="21" t="s">
        <v>510</v>
      </c>
      <c r="P3641" s="124" t="s">
        <v>516</v>
      </c>
      <c r="Q3641" s="21">
        <v>2011</v>
      </c>
      <c r="R3641" s="21" t="s">
        <v>2427</v>
      </c>
      <c r="S3641" s="21">
        <v>756449</v>
      </c>
      <c r="T3641" s="116">
        <v>840</v>
      </c>
      <c r="U3641" s="111">
        <v>45</v>
      </c>
      <c r="V3641" s="113">
        <f t="shared" si="674"/>
        <v>733.6</v>
      </c>
      <c r="W3641" s="113">
        <f t="shared" si="675"/>
        <v>106.39999999999998</v>
      </c>
      <c r="X3641" s="112">
        <f t="shared" si="676"/>
        <v>106399.99999999997</v>
      </c>
      <c r="Y3641" s="111"/>
      <c r="Z3641" s="110">
        <f t="shared" si="684"/>
        <v>39</v>
      </c>
      <c r="AA3641" s="109">
        <f t="shared" si="677"/>
        <v>42</v>
      </c>
      <c r="AB3641" s="109">
        <f t="shared" si="678"/>
        <v>42000</v>
      </c>
      <c r="AC3641" s="108">
        <f t="shared" si="679"/>
        <v>798</v>
      </c>
      <c r="AD3641" s="107">
        <f t="shared" si="680"/>
        <v>2.2222222222222223E-2</v>
      </c>
      <c r="AE3641" s="106">
        <f t="shared" si="681"/>
        <v>17.733333333333334</v>
      </c>
      <c r="AF3641" s="105">
        <f t="shared" si="682"/>
        <v>124.13333333333331</v>
      </c>
      <c r="AG3641" s="105">
        <f t="shared" si="683"/>
        <v>715.86666666666667</v>
      </c>
    </row>
    <row r="3642" spans="1:33" s="88" customFormat="1" x14ac:dyDescent="0.35">
      <c r="A3642" s="21">
        <v>10141103</v>
      </c>
      <c r="B3642" s="115" t="s">
        <v>1665</v>
      </c>
      <c r="C3642" s="115" t="s">
        <v>710</v>
      </c>
      <c r="D3642" s="57" t="s">
        <v>8456</v>
      </c>
      <c r="E3642" s="114" t="str">
        <f t="shared" si="673"/>
        <v>TRANSFORMADOR MARCA:Powertech  PT 97R</v>
      </c>
      <c r="F3642" s="57" t="s">
        <v>1217</v>
      </c>
      <c r="G3642" s="21"/>
      <c r="H3642" s="21" t="s">
        <v>494</v>
      </c>
      <c r="I3642" s="21"/>
      <c r="J3642" s="21"/>
      <c r="K3642" s="133" t="s">
        <v>8455</v>
      </c>
      <c r="L3642" s="133" t="s">
        <v>8454</v>
      </c>
      <c r="M3642" s="21">
        <v>315</v>
      </c>
      <c r="N3642" s="21">
        <v>33</v>
      </c>
      <c r="O3642" s="21">
        <v>0.4</v>
      </c>
      <c r="P3642" s="124" t="s">
        <v>516</v>
      </c>
      <c r="Q3642" s="21">
        <v>2011</v>
      </c>
      <c r="R3642" s="21" t="s">
        <v>2362</v>
      </c>
      <c r="S3642" s="21" t="s">
        <v>8453</v>
      </c>
      <c r="T3642" s="116">
        <v>1039</v>
      </c>
      <c r="U3642" s="111">
        <v>45</v>
      </c>
      <c r="V3642" s="113">
        <f t="shared" si="674"/>
        <v>907.39333333333332</v>
      </c>
      <c r="W3642" s="113">
        <f t="shared" si="675"/>
        <v>131.60666666666668</v>
      </c>
      <c r="X3642" s="112">
        <f t="shared" si="676"/>
        <v>131606.66666666669</v>
      </c>
      <c r="Y3642" s="111"/>
      <c r="Z3642" s="110">
        <f t="shared" si="684"/>
        <v>39</v>
      </c>
      <c r="AA3642" s="109">
        <f t="shared" si="677"/>
        <v>51.95</v>
      </c>
      <c r="AB3642" s="109">
        <f t="shared" si="678"/>
        <v>51950</v>
      </c>
      <c r="AC3642" s="108">
        <f t="shared" si="679"/>
        <v>987.05</v>
      </c>
      <c r="AD3642" s="107">
        <f t="shared" si="680"/>
        <v>2.2222222222222223E-2</v>
      </c>
      <c r="AE3642" s="106">
        <f t="shared" si="681"/>
        <v>21.934444444444445</v>
      </c>
      <c r="AF3642" s="105">
        <f t="shared" si="682"/>
        <v>153.54111111111112</v>
      </c>
      <c r="AG3642" s="105">
        <f t="shared" si="683"/>
        <v>885.45888888888885</v>
      </c>
    </row>
    <row r="3643" spans="1:33" s="88" customFormat="1" x14ac:dyDescent="0.35">
      <c r="A3643" s="21">
        <v>10141103</v>
      </c>
      <c r="B3643" s="115" t="s">
        <v>1665</v>
      </c>
      <c r="C3643" s="115" t="s">
        <v>710</v>
      </c>
      <c r="D3643" s="57" t="s">
        <v>8452</v>
      </c>
      <c r="E3643" s="114" t="str">
        <f t="shared" si="673"/>
        <v>TRANSFORMADOR MARCA:Efacec  PT 95R</v>
      </c>
      <c r="F3643" s="57" t="s">
        <v>1217</v>
      </c>
      <c r="G3643" s="21"/>
      <c r="H3643" s="21" t="s">
        <v>494</v>
      </c>
      <c r="I3643" s="21"/>
      <c r="J3643" s="21"/>
      <c r="K3643" s="133" t="s">
        <v>8451</v>
      </c>
      <c r="L3643" s="133" t="s">
        <v>8450</v>
      </c>
      <c r="M3643" s="21">
        <v>500</v>
      </c>
      <c r="N3643" s="21">
        <v>33</v>
      </c>
      <c r="O3643" s="21">
        <v>0.4</v>
      </c>
      <c r="P3643" s="124" t="s">
        <v>516</v>
      </c>
      <c r="Q3643" s="21">
        <v>2011</v>
      </c>
      <c r="R3643" s="21" t="s">
        <v>535</v>
      </c>
      <c r="S3643" s="21" t="s">
        <v>8449</v>
      </c>
      <c r="T3643" s="116">
        <v>1200</v>
      </c>
      <c r="U3643" s="111">
        <v>45</v>
      </c>
      <c r="V3643" s="113">
        <f t="shared" si="674"/>
        <v>1048</v>
      </c>
      <c r="W3643" s="113">
        <f t="shared" si="675"/>
        <v>152</v>
      </c>
      <c r="X3643" s="112">
        <f t="shared" si="676"/>
        <v>152000</v>
      </c>
      <c r="Y3643" s="111"/>
      <c r="Z3643" s="110">
        <f t="shared" si="684"/>
        <v>39</v>
      </c>
      <c r="AA3643" s="109">
        <f t="shared" si="677"/>
        <v>60</v>
      </c>
      <c r="AB3643" s="109">
        <f t="shared" si="678"/>
        <v>60000</v>
      </c>
      <c r="AC3643" s="108">
        <f t="shared" si="679"/>
        <v>1140</v>
      </c>
      <c r="AD3643" s="107">
        <f t="shared" si="680"/>
        <v>2.2222222222222223E-2</v>
      </c>
      <c r="AE3643" s="106">
        <f t="shared" si="681"/>
        <v>25.333333333333336</v>
      </c>
      <c r="AF3643" s="105">
        <f t="shared" si="682"/>
        <v>177.33333333333334</v>
      </c>
      <c r="AG3643" s="105">
        <f t="shared" si="683"/>
        <v>1022.6666666666666</v>
      </c>
    </row>
    <row r="3644" spans="1:33" s="88" customFormat="1" x14ac:dyDescent="0.35">
      <c r="A3644" s="21">
        <v>10141103</v>
      </c>
      <c r="B3644" s="115" t="s">
        <v>1665</v>
      </c>
      <c r="C3644" s="115" t="s">
        <v>710</v>
      </c>
      <c r="D3644" s="21" t="s">
        <v>8448</v>
      </c>
      <c r="E3644" s="114" t="str">
        <f t="shared" si="673"/>
        <v>TRANSFORMADOR MARCA:Efacec  PT 43R</v>
      </c>
      <c r="F3644" s="57" t="s">
        <v>1217</v>
      </c>
      <c r="G3644" s="21"/>
      <c r="H3644" s="21" t="s">
        <v>494</v>
      </c>
      <c r="I3644" s="21"/>
      <c r="J3644" s="21"/>
      <c r="K3644" s="133" t="s">
        <v>8447</v>
      </c>
      <c r="L3644" s="133" t="s">
        <v>8446</v>
      </c>
      <c r="M3644" s="21">
        <v>500</v>
      </c>
      <c r="N3644" s="21">
        <v>33</v>
      </c>
      <c r="O3644" s="21">
        <v>0.4</v>
      </c>
      <c r="P3644" s="124" t="s">
        <v>516</v>
      </c>
      <c r="Q3644" s="21">
        <v>2011</v>
      </c>
      <c r="R3644" s="21" t="s">
        <v>535</v>
      </c>
      <c r="S3644" s="21" t="s">
        <v>8445</v>
      </c>
      <c r="T3644" s="116">
        <v>1200</v>
      </c>
      <c r="U3644" s="111">
        <v>45</v>
      </c>
      <c r="V3644" s="113">
        <f t="shared" si="674"/>
        <v>1048</v>
      </c>
      <c r="W3644" s="113">
        <f t="shared" si="675"/>
        <v>152</v>
      </c>
      <c r="X3644" s="112">
        <f t="shared" si="676"/>
        <v>152000</v>
      </c>
      <c r="Y3644" s="111"/>
      <c r="Z3644" s="110">
        <f t="shared" si="684"/>
        <v>39</v>
      </c>
      <c r="AA3644" s="109">
        <f t="shared" si="677"/>
        <v>60</v>
      </c>
      <c r="AB3644" s="109">
        <f t="shared" si="678"/>
        <v>60000</v>
      </c>
      <c r="AC3644" s="108">
        <f t="shared" si="679"/>
        <v>1140</v>
      </c>
      <c r="AD3644" s="107">
        <f t="shared" si="680"/>
        <v>2.2222222222222223E-2</v>
      </c>
      <c r="AE3644" s="106">
        <f t="shared" si="681"/>
        <v>25.333333333333336</v>
      </c>
      <c r="AF3644" s="105">
        <f t="shared" si="682"/>
        <v>177.33333333333334</v>
      </c>
      <c r="AG3644" s="105">
        <f t="shared" si="683"/>
        <v>1022.6666666666666</v>
      </c>
    </row>
    <row r="3645" spans="1:33" s="88" customFormat="1" x14ac:dyDescent="0.35">
      <c r="A3645" s="21">
        <v>10141103</v>
      </c>
      <c r="B3645" s="115" t="s">
        <v>1665</v>
      </c>
      <c r="C3645" s="115" t="s">
        <v>710</v>
      </c>
      <c r="D3645" s="21" t="s">
        <v>8444</v>
      </c>
      <c r="E3645" s="114" t="str">
        <f t="shared" si="673"/>
        <v>TRANSFORMADOR MARCA:Powertech  PT 48R</v>
      </c>
      <c r="F3645" s="57" t="s">
        <v>1217</v>
      </c>
      <c r="G3645" s="21"/>
      <c r="H3645" s="21" t="s">
        <v>494</v>
      </c>
      <c r="I3645" s="21"/>
      <c r="J3645" s="21"/>
      <c r="K3645" s="133" t="s">
        <v>8443</v>
      </c>
      <c r="L3645" s="133" t="s">
        <v>8442</v>
      </c>
      <c r="M3645" s="21">
        <v>250</v>
      </c>
      <c r="N3645" s="21">
        <v>33</v>
      </c>
      <c r="O3645" s="21">
        <v>0.4</v>
      </c>
      <c r="P3645" s="124" t="s">
        <v>516</v>
      </c>
      <c r="Q3645" s="21">
        <v>2011</v>
      </c>
      <c r="R3645" s="21" t="s">
        <v>2362</v>
      </c>
      <c r="S3645" s="21" t="s">
        <v>8441</v>
      </c>
      <c r="T3645" s="116">
        <v>991</v>
      </c>
      <c r="U3645" s="111">
        <v>45</v>
      </c>
      <c r="V3645" s="113">
        <f t="shared" si="674"/>
        <v>865.47333333333336</v>
      </c>
      <c r="W3645" s="113">
        <f t="shared" si="675"/>
        <v>125.52666666666664</v>
      </c>
      <c r="X3645" s="112">
        <f t="shared" si="676"/>
        <v>125526.66666666664</v>
      </c>
      <c r="Y3645" s="111"/>
      <c r="Z3645" s="110">
        <f t="shared" si="684"/>
        <v>39</v>
      </c>
      <c r="AA3645" s="109">
        <f t="shared" si="677"/>
        <v>49.550000000000004</v>
      </c>
      <c r="AB3645" s="109">
        <f t="shared" si="678"/>
        <v>49550.000000000007</v>
      </c>
      <c r="AC3645" s="108">
        <f t="shared" si="679"/>
        <v>941.45</v>
      </c>
      <c r="AD3645" s="107">
        <f t="shared" si="680"/>
        <v>2.2222222222222223E-2</v>
      </c>
      <c r="AE3645" s="106">
        <f t="shared" si="681"/>
        <v>20.921111111111113</v>
      </c>
      <c r="AF3645" s="105">
        <f t="shared" si="682"/>
        <v>146.44777777777776</v>
      </c>
      <c r="AG3645" s="105">
        <f t="shared" si="683"/>
        <v>844.55222222222221</v>
      </c>
    </row>
    <row r="3646" spans="1:33" s="88" customFormat="1" x14ac:dyDescent="0.35">
      <c r="A3646" s="21">
        <v>10141103</v>
      </c>
      <c r="B3646" s="115" t="s">
        <v>1665</v>
      </c>
      <c r="C3646" s="115" t="s">
        <v>710</v>
      </c>
      <c r="D3646" s="21" t="s">
        <v>8440</v>
      </c>
      <c r="E3646" s="114" t="str">
        <f t="shared" si="673"/>
        <v>TRANSFORMADOR MARCA:Efacec  PT 28R</v>
      </c>
      <c r="F3646" s="57" t="s">
        <v>1217</v>
      </c>
      <c r="G3646" s="21"/>
      <c r="H3646" s="21" t="s">
        <v>494</v>
      </c>
      <c r="I3646" s="21"/>
      <c r="J3646" s="21"/>
      <c r="K3646" s="133" t="s">
        <v>8439</v>
      </c>
      <c r="L3646" s="133" t="s">
        <v>8438</v>
      </c>
      <c r="M3646" s="21">
        <v>500</v>
      </c>
      <c r="N3646" s="21">
        <v>33</v>
      </c>
      <c r="O3646" s="21">
        <v>0.4</v>
      </c>
      <c r="P3646" s="124" t="s">
        <v>516</v>
      </c>
      <c r="Q3646" s="21">
        <v>2011</v>
      </c>
      <c r="R3646" s="21" t="s">
        <v>535</v>
      </c>
      <c r="S3646" s="21" t="s">
        <v>8437</v>
      </c>
      <c r="T3646" s="116">
        <v>1200</v>
      </c>
      <c r="U3646" s="111">
        <v>45</v>
      </c>
      <c r="V3646" s="113">
        <f t="shared" si="674"/>
        <v>1048</v>
      </c>
      <c r="W3646" s="113">
        <f t="shared" si="675"/>
        <v>152</v>
      </c>
      <c r="X3646" s="112">
        <f t="shared" si="676"/>
        <v>152000</v>
      </c>
      <c r="Y3646" s="111"/>
      <c r="Z3646" s="110">
        <f t="shared" si="684"/>
        <v>39</v>
      </c>
      <c r="AA3646" s="109">
        <f t="shared" si="677"/>
        <v>60</v>
      </c>
      <c r="AB3646" s="109">
        <f t="shared" si="678"/>
        <v>60000</v>
      </c>
      <c r="AC3646" s="108">
        <f t="shared" si="679"/>
        <v>1140</v>
      </c>
      <c r="AD3646" s="107">
        <f t="shared" si="680"/>
        <v>2.2222222222222223E-2</v>
      </c>
      <c r="AE3646" s="106">
        <f t="shared" si="681"/>
        <v>25.333333333333336</v>
      </c>
      <c r="AF3646" s="105">
        <f t="shared" si="682"/>
        <v>177.33333333333334</v>
      </c>
      <c r="AG3646" s="105">
        <f t="shared" si="683"/>
        <v>1022.6666666666666</v>
      </c>
    </row>
    <row r="3647" spans="1:33" s="88" customFormat="1" x14ac:dyDescent="0.35">
      <c r="A3647" s="21">
        <v>10141103</v>
      </c>
      <c r="B3647" s="115" t="s">
        <v>1665</v>
      </c>
      <c r="C3647" s="115" t="s">
        <v>710</v>
      </c>
      <c r="D3647" s="21" t="s">
        <v>8436</v>
      </c>
      <c r="E3647" s="114" t="str">
        <f t="shared" si="673"/>
        <v>TRANSFORMADOR MARCA:Efacec  PT 110R</v>
      </c>
      <c r="F3647" s="57" t="s">
        <v>1217</v>
      </c>
      <c r="G3647" s="21"/>
      <c r="H3647" s="21" t="s">
        <v>494</v>
      </c>
      <c r="I3647" s="21"/>
      <c r="J3647" s="21"/>
      <c r="K3647" s="133" t="s">
        <v>8435</v>
      </c>
      <c r="L3647" s="133" t="s">
        <v>8434</v>
      </c>
      <c r="M3647" s="21">
        <v>500</v>
      </c>
      <c r="N3647" s="21">
        <v>33</v>
      </c>
      <c r="O3647" s="21">
        <v>0.4</v>
      </c>
      <c r="P3647" s="124" t="s">
        <v>516</v>
      </c>
      <c r="Q3647" s="21">
        <v>2011</v>
      </c>
      <c r="R3647" s="21" t="s">
        <v>535</v>
      </c>
      <c r="S3647" s="21"/>
      <c r="T3647" s="116">
        <v>1200</v>
      </c>
      <c r="U3647" s="111">
        <v>45</v>
      </c>
      <c r="V3647" s="113">
        <f t="shared" si="674"/>
        <v>1048</v>
      </c>
      <c r="W3647" s="113">
        <f t="shared" si="675"/>
        <v>152</v>
      </c>
      <c r="X3647" s="112">
        <f t="shared" si="676"/>
        <v>152000</v>
      </c>
      <c r="Y3647" s="111"/>
      <c r="Z3647" s="110">
        <f t="shared" si="684"/>
        <v>39</v>
      </c>
      <c r="AA3647" s="109">
        <f t="shared" si="677"/>
        <v>60</v>
      </c>
      <c r="AB3647" s="109">
        <f t="shared" si="678"/>
        <v>60000</v>
      </c>
      <c r="AC3647" s="108">
        <f t="shared" si="679"/>
        <v>1140</v>
      </c>
      <c r="AD3647" s="107">
        <f t="shared" si="680"/>
        <v>2.2222222222222223E-2</v>
      </c>
      <c r="AE3647" s="106">
        <f t="shared" si="681"/>
        <v>25.333333333333336</v>
      </c>
      <c r="AF3647" s="105">
        <f t="shared" si="682"/>
        <v>177.33333333333334</v>
      </c>
      <c r="AG3647" s="105">
        <f t="shared" si="683"/>
        <v>1022.6666666666666</v>
      </c>
    </row>
    <row r="3648" spans="1:33" s="88" customFormat="1" x14ac:dyDescent="0.35">
      <c r="A3648" s="21">
        <v>10141103</v>
      </c>
      <c r="B3648" s="115" t="s">
        <v>1665</v>
      </c>
      <c r="C3648" s="115" t="s">
        <v>710</v>
      </c>
      <c r="D3648" s="133" t="s">
        <v>8433</v>
      </c>
      <c r="E3648" s="114" t="str">
        <f t="shared" si="673"/>
        <v>TRANSFORMADOR MARCA:GEC Alstom  PT 262R</v>
      </c>
      <c r="F3648" s="57" t="s">
        <v>1217</v>
      </c>
      <c r="G3648" s="21"/>
      <c r="H3648" s="21" t="s">
        <v>494</v>
      </c>
      <c r="I3648" s="21"/>
      <c r="J3648" s="21"/>
      <c r="K3648" s="133" t="s">
        <v>8432</v>
      </c>
      <c r="L3648" s="133" t="s">
        <v>8431</v>
      </c>
      <c r="M3648" s="21">
        <v>250</v>
      </c>
      <c r="N3648" s="21">
        <v>33</v>
      </c>
      <c r="O3648" s="21" t="s">
        <v>510</v>
      </c>
      <c r="P3648" s="124" t="s">
        <v>516</v>
      </c>
      <c r="Q3648" s="21">
        <v>2011</v>
      </c>
      <c r="R3648" s="21" t="s">
        <v>8430</v>
      </c>
      <c r="S3648" s="21" t="s">
        <v>8429</v>
      </c>
      <c r="T3648" s="116">
        <v>991</v>
      </c>
      <c r="U3648" s="111">
        <v>45</v>
      </c>
      <c r="V3648" s="113">
        <f t="shared" si="674"/>
        <v>865.47333333333336</v>
      </c>
      <c r="W3648" s="113">
        <f t="shared" si="675"/>
        <v>125.52666666666664</v>
      </c>
      <c r="X3648" s="112">
        <f t="shared" si="676"/>
        <v>125526.66666666664</v>
      </c>
      <c r="Y3648" s="111"/>
      <c r="Z3648" s="110">
        <f t="shared" si="684"/>
        <v>39</v>
      </c>
      <c r="AA3648" s="109">
        <f t="shared" si="677"/>
        <v>49.550000000000004</v>
      </c>
      <c r="AB3648" s="109">
        <f t="shared" si="678"/>
        <v>49550.000000000007</v>
      </c>
      <c r="AC3648" s="108">
        <f t="shared" si="679"/>
        <v>941.45</v>
      </c>
      <c r="AD3648" s="107">
        <f t="shared" si="680"/>
        <v>2.2222222222222223E-2</v>
      </c>
      <c r="AE3648" s="106">
        <f t="shared" si="681"/>
        <v>20.921111111111113</v>
      </c>
      <c r="AF3648" s="105">
        <f t="shared" si="682"/>
        <v>146.44777777777776</v>
      </c>
      <c r="AG3648" s="105">
        <f t="shared" si="683"/>
        <v>844.55222222222221</v>
      </c>
    </row>
    <row r="3649" spans="1:33" s="88" customFormat="1" x14ac:dyDescent="0.35">
      <c r="A3649" s="21">
        <v>10141103</v>
      </c>
      <c r="B3649" s="115" t="s">
        <v>1665</v>
      </c>
      <c r="C3649" s="115" t="s">
        <v>710</v>
      </c>
      <c r="D3649" s="133" t="s">
        <v>8428</v>
      </c>
      <c r="E3649" s="114" t="str">
        <f t="shared" si="673"/>
        <v>TRANSFORMADOR MARCA:Actom  PT 319R</v>
      </c>
      <c r="F3649" s="57" t="s">
        <v>1217</v>
      </c>
      <c r="G3649" s="21"/>
      <c r="H3649" s="21" t="s">
        <v>494</v>
      </c>
      <c r="I3649" s="21"/>
      <c r="J3649" s="21"/>
      <c r="K3649" s="133" t="s">
        <v>8427</v>
      </c>
      <c r="L3649" s="133" t="s">
        <v>8426</v>
      </c>
      <c r="M3649" s="21">
        <v>250</v>
      </c>
      <c r="N3649" s="21">
        <v>33</v>
      </c>
      <c r="O3649" s="21" t="s">
        <v>510</v>
      </c>
      <c r="P3649" s="124" t="s">
        <v>516</v>
      </c>
      <c r="Q3649" s="21">
        <v>2011</v>
      </c>
      <c r="R3649" s="21" t="s">
        <v>2251</v>
      </c>
      <c r="S3649" s="21" t="s">
        <v>8425</v>
      </c>
      <c r="T3649" s="116">
        <v>991</v>
      </c>
      <c r="U3649" s="111">
        <v>45</v>
      </c>
      <c r="V3649" s="113">
        <f t="shared" si="674"/>
        <v>865.47333333333336</v>
      </c>
      <c r="W3649" s="113">
        <f t="shared" si="675"/>
        <v>125.52666666666664</v>
      </c>
      <c r="X3649" s="112">
        <f t="shared" si="676"/>
        <v>125526.66666666664</v>
      </c>
      <c r="Y3649" s="111"/>
      <c r="Z3649" s="110">
        <f t="shared" si="684"/>
        <v>39</v>
      </c>
      <c r="AA3649" s="109">
        <f t="shared" si="677"/>
        <v>49.550000000000004</v>
      </c>
      <c r="AB3649" s="109">
        <f t="shared" si="678"/>
        <v>49550.000000000007</v>
      </c>
      <c r="AC3649" s="108">
        <f t="shared" si="679"/>
        <v>941.45</v>
      </c>
      <c r="AD3649" s="107">
        <f t="shared" si="680"/>
        <v>2.2222222222222223E-2</v>
      </c>
      <c r="AE3649" s="106">
        <f t="shared" si="681"/>
        <v>20.921111111111113</v>
      </c>
      <c r="AF3649" s="105">
        <f t="shared" si="682"/>
        <v>146.44777777777776</v>
      </c>
      <c r="AG3649" s="105">
        <f t="shared" si="683"/>
        <v>844.55222222222221</v>
      </c>
    </row>
    <row r="3650" spans="1:33" s="88" customFormat="1" x14ac:dyDescent="0.35">
      <c r="A3650" s="21">
        <v>10141103</v>
      </c>
      <c r="B3650" s="115" t="s">
        <v>1665</v>
      </c>
      <c r="C3650" s="115" t="s">
        <v>710</v>
      </c>
      <c r="D3650" s="133" t="s">
        <v>3715</v>
      </c>
      <c r="E3650" s="114" t="str">
        <f t="shared" ref="E3650:E3713" si="685">+CONCATENATE(C3650," ","MARCA:",R3650," ",G3650," ",D3650,)</f>
        <v>TRANSFORMADOR MARCA:Powertech  PT 417</v>
      </c>
      <c r="F3650" s="57" t="s">
        <v>119</v>
      </c>
      <c r="G3650" s="21"/>
      <c r="H3650" s="21" t="s">
        <v>494</v>
      </c>
      <c r="I3650" s="21"/>
      <c r="J3650" s="21"/>
      <c r="K3650" s="133" t="s">
        <v>8424</v>
      </c>
      <c r="L3650" s="133" t="s">
        <v>8423</v>
      </c>
      <c r="M3650" s="21">
        <v>250</v>
      </c>
      <c r="N3650" s="21">
        <v>33</v>
      </c>
      <c r="O3650" s="21" t="s">
        <v>510</v>
      </c>
      <c r="P3650" s="124" t="s">
        <v>516</v>
      </c>
      <c r="Q3650" s="21">
        <v>2011</v>
      </c>
      <c r="R3650" s="21" t="s">
        <v>2362</v>
      </c>
      <c r="S3650" s="21" t="s">
        <v>8422</v>
      </c>
      <c r="T3650" s="116">
        <v>991</v>
      </c>
      <c r="U3650" s="111">
        <v>45</v>
      </c>
      <c r="V3650" s="113">
        <f t="shared" ref="V3650:V3713" si="686">((Z3650/U3650)*(T3650-AA3650))+AA3650</f>
        <v>865.47333333333336</v>
      </c>
      <c r="W3650" s="113">
        <f t="shared" ref="W3650:W3713" si="687">+T3650-V3650</f>
        <v>125.52666666666664</v>
      </c>
      <c r="X3650" s="112">
        <f t="shared" ref="X3650:X3713" si="688">+W3650*1000</f>
        <v>125526.66666666664</v>
      </c>
      <c r="Y3650" s="111"/>
      <c r="Z3650" s="110">
        <f t="shared" si="684"/>
        <v>39</v>
      </c>
      <c r="AA3650" s="109">
        <f t="shared" ref="AA3650:AA3713" si="689">(5/100*T3650)</f>
        <v>49.550000000000004</v>
      </c>
      <c r="AB3650" s="109">
        <f t="shared" ref="AB3650:AB3713" si="690">+AA3650*1000</f>
        <v>49550.000000000007</v>
      </c>
      <c r="AC3650" s="108">
        <f t="shared" ref="AC3650:AC3713" si="691">+T3650-AA3650</f>
        <v>941.45</v>
      </c>
      <c r="AD3650" s="107">
        <f t="shared" ref="AD3650:AD3713" si="692">1/U3650</f>
        <v>2.2222222222222223E-2</v>
      </c>
      <c r="AE3650" s="106">
        <f t="shared" ref="AE3650:AE3713" si="693">+AC3650*AD3650</f>
        <v>20.921111111111113</v>
      </c>
      <c r="AF3650" s="105">
        <f t="shared" ref="AF3650:AF3713" si="694">+T3650-V3650+AE3650</f>
        <v>146.44777777777776</v>
      </c>
      <c r="AG3650" s="105">
        <f t="shared" ref="AG3650:AG3713" si="695">+V3650-AE3650</f>
        <v>844.55222222222221</v>
      </c>
    </row>
    <row r="3651" spans="1:33" s="88" customFormat="1" x14ac:dyDescent="0.35">
      <c r="A3651" s="21">
        <v>10141103</v>
      </c>
      <c r="B3651" s="115" t="s">
        <v>1665</v>
      </c>
      <c r="C3651" s="115" t="s">
        <v>710</v>
      </c>
      <c r="D3651" s="133" t="s">
        <v>8421</v>
      </c>
      <c r="E3651" s="114" t="str">
        <f t="shared" si="685"/>
        <v>TRANSFORMADOR MARCA:Powertech  PT 515</v>
      </c>
      <c r="F3651" s="57" t="s">
        <v>119</v>
      </c>
      <c r="G3651" s="21"/>
      <c r="H3651" s="21" t="s">
        <v>494</v>
      </c>
      <c r="I3651" s="21"/>
      <c r="J3651" s="49"/>
      <c r="K3651" s="133" t="s">
        <v>8420</v>
      </c>
      <c r="L3651" s="133" t="s">
        <v>8419</v>
      </c>
      <c r="M3651" s="21">
        <v>315</v>
      </c>
      <c r="N3651" s="21">
        <v>33</v>
      </c>
      <c r="O3651" s="21" t="s">
        <v>510</v>
      </c>
      <c r="P3651" s="124" t="s">
        <v>516</v>
      </c>
      <c r="Q3651" s="21">
        <v>2011</v>
      </c>
      <c r="R3651" s="21" t="s">
        <v>2362</v>
      </c>
      <c r="S3651" s="21" t="s">
        <v>8418</v>
      </c>
      <c r="T3651" s="116">
        <v>1039</v>
      </c>
      <c r="U3651" s="111">
        <v>45</v>
      </c>
      <c r="V3651" s="113">
        <f t="shared" si="686"/>
        <v>907.39333333333332</v>
      </c>
      <c r="W3651" s="113">
        <f t="shared" si="687"/>
        <v>131.60666666666668</v>
      </c>
      <c r="X3651" s="112">
        <f t="shared" si="688"/>
        <v>131606.66666666669</v>
      </c>
      <c r="Y3651" s="111"/>
      <c r="Z3651" s="110">
        <f t="shared" si="684"/>
        <v>39</v>
      </c>
      <c r="AA3651" s="109">
        <f t="shared" si="689"/>
        <v>51.95</v>
      </c>
      <c r="AB3651" s="109">
        <f t="shared" si="690"/>
        <v>51950</v>
      </c>
      <c r="AC3651" s="108">
        <f t="shared" si="691"/>
        <v>987.05</v>
      </c>
      <c r="AD3651" s="107">
        <f t="shared" si="692"/>
        <v>2.2222222222222223E-2</v>
      </c>
      <c r="AE3651" s="106">
        <f t="shared" si="693"/>
        <v>21.934444444444445</v>
      </c>
      <c r="AF3651" s="105">
        <f t="shared" si="694"/>
        <v>153.54111111111112</v>
      </c>
      <c r="AG3651" s="105">
        <f t="shared" si="695"/>
        <v>885.45888888888885</v>
      </c>
    </row>
    <row r="3652" spans="1:33" s="88" customFormat="1" x14ac:dyDescent="0.35">
      <c r="A3652" s="21">
        <v>10141103</v>
      </c>
      <c r="B3652" s="115" t="s">
        <v>1665</v>
      </c>
      <c r="C3652" s="115" t="s">
        <v>710</v>
      </c>
      <c r="D3652" s="133" t="s">
        <v>8417</v>
      </c>
      <c r="E3652" s="114" t="str">
        <f t="shared" si="685"/>
        <v>TRANSFORMADOR MARCA:Powertech  PT 463</v>
      </c>
      <c r="F3652" s="57" t="s">
        <v>119</v>
      </c>
      <c r="G3652" s="21"/>
      <c r="H3652" s="21" t="s">
        <v>494</v>
      </c>
      <c r="I3652" s="21"/>
      <c r="J3652" s="21"/>
      <c r="K3652" s="133" t="s">
        <v>8416</v>
      </c>
      <c r="L3652" s="133" t="s">
        <v>8415</v>
      </c>
      <c r="M3652" s="21">
        <v>250</v>
      </c>
      <c r="N3652" s="21">
        <v>33</v>
      </c>
      <c r="O3652" s="21" t="s">
        <v>510</v>
      </c>
      <c r="P3652" s="124" t="s">
        <v>516</v>
      </c>
      <c r="Q3652" s="21">
        <v>2011</v>
      </c>
      <c r="R3652" s="21" t="s">
        <v>2362</v>
      </c>
      <c r="S3652" s="21" t="s">
        <v>8414</v>
      </c>
      <c r="T3652" s="116">
        <v>991</v>
      </c>
      <c r="U3652" s="111">
        <v>45</v>
      </c>
      <c r="V3652" s="113">
        <f t="shared" si="686"/>
        <v>865.47333333333336</v>
      </c>
      <c r="W3652" s="113">
        <f t="shared" si="687"/>
        <v>125.52666666666664</v>
      </c>
      <c r="X3652" s="112">
        <f t="shared" si="688"/>
        <v>125526.66666666664</v>
      </c>
      <c r="Y3652" s="111"/>
      <c r="Z3652" s="110">
        <f t="shared" si="684"/>
        <v>39</v>
      </c>
      <c r="AA3652" s="109">
        <f t="shared" si="689"/>
        <v>49.550000000000004</v>
      </c>
      <c r="AB3652" s="109">
        <f t="shared" si="690"/>
        <v>49550.000000000007</v>
      </c>
      <c r="AC3652" s="108">
        <f t="shared" si="691"/>
        <v>941.45</v>
      </c>
      <c r="AD3652" s="107">
        <f t="shared" si="692"/>
        <v>2.2222222222222223E-2</v>
      </c>
      <c r="AE3652" s="106">
        <f t="shared" si="693"/>
        <v>20.921111111111113</v>
      </c>
      <c r="AF3652" s="105">
        <f t="shared" si="694"/>
        <v>146.44777777777776</v>
      </c>
      <c r="AG3652" s="105">
        <f t="shared" si="695"/>
        <v>844.55222222222221</v>
      </c>
    </row>
    <row r="3653" spans="1:33" s="88" customFormat="1" x14ac:dyDescent="0.35">
      <c r="A3653" s="21">
        <v>10141103</v>
      </c>
      <c r="B3653" s="115" t="s">
        <v>1665</v>
      </c>
      <c r="C3653" s="115" t="s">
        <v>710</v>
      </c>
      <c r="D3653" s="133" t="s">
        <v>8413</v>
      </c>
      <c r="E3653" s="114" t="str">
        <f t="shared" si="685"/>
        <v>TRANSFORMADOR MARCA:Powertech  PT 462</v>
      </c>
      <c r="F3653" s="57" t="s">
        <v>119</v>
      </c>
      <c r="G3653" s="21"/>
      <c r="H3653" s="21" t="s">
        <v>494</v>
      </c>
      <c r="I3653" s="21"/>
      <c r="J3653" s="21"/>
      <c r="K3653" s="133" t="s">
        <v>8412</v>
      </c>
      <c r="L3653" s="133" t="s">
        <v>8411</v>
      </c>
      <c r="M3653" s="21">
        <v>250</v>
      </c>
      <c r="N3653" s="21">
        <v>33</v>
      </c>
      <c r="O3653" s="21" t="s">
        <v>510</v>
      </c>
      <c r="P3653" s="124" t="s">
        <v>516</v>
      </c>
      <c r="Q3653" s="21">
        <v>2011</v>
      </c>
      <c r="R3653" s="21" t="s">
        <v>2362</v>
      </c>
      <c r="S3653" s="21" t="s">
        <v>8410</v>
      </c>
      <c r="T3653" s="116">
        <v>991</v>
      </c>
      <c r="U3653" s="111">
        <v>45</v>
      </c>
      <c r="V3653" s="113">
        <f t="shared" si="686"/>
        <v>865.47333333333336</v>
      </c>
      <c r="W3653" s="113">
        <f t="shared" si="687"/>
        <v>125.52666666666664</v>
      </c>
      <c r="X3653" s="112">
        <f t="shared" si="688"/>
        <v>125526.66666666664</v>
      </c>
      <c r="Y3653" s="111"/>
      <c r="Z3653" s="110">
        <f t="shared" si="684"/>
        <v>39</v>
      </c>
      <c r="AA3653" s="109">
        <f t="shared" si="689"/>
        <v>49.550000000000004</v>
      </c>
      <c r="AB3653" s="109">
        <f t="shared" si="690"/>
        <v>49550.000000000007</v>
      </c>
      <c r="AC3653" s="108">
        <f t="shared" si="691"/>
        <v>941.45</v>
      </c>
      <c r="AD3653" s="107">
        <f t="shared" si="692"/>
        <v>2.2222222222222223E-2</v>
      </c>
      <c r="AE3653" s="106">
        <f t="shared" si="693"/>
        <v>20.921111111111113</v>
      </c>
      <c r="AF3653" s="105">
        <f t="shared" si="694"/>
        <v>146.44777777777776</v>
      </c>
      <c r="AG3653" s="105">
        <f t="shared" si="695"/>
        <v>844.55222222222221</v>
      </c>
    </row>
    <row r="3654" spans="1:33" s="88" customFormat="1" x14ac:dyDescent="0.35">
      <c r="A3654" s="21">
        <v>10141103</v>
      </c>
      <c r="B3654" s="115" t="s">
        <v>1665</v>
      </c>
      <c r="C3654" s="115" t="s">
        <v>710</v>
      </c>
      <c r="D3654" s="133" t="s">
        <v>8409</v>
      </c>
      <c r="E3654" s="114" t="str">
        <f t="shared" si="685"/>
        <v>TRANSFORMADOR MARCA:Powertech  PT 461</v>
      </c>
      <c r="F3654" s="57" t="s">
        <v>119</v>
      </c>
      <c r="G3654" s="21"/>
      <c r="H3654" s="21" t="s">
        <v>494</v>
      </c>
      <c r="I3654" s="21"/>
      <c r="J3654" s="21"/>
      <c r="K3654" s="133" t="s">
        <v>8408</v>
      </c>
      <c r="L3654" s="133" t="s">
        <v>8407</v>
      </c>
      <c r="M3654" s="21">
        <v>315</v>
      </c>
      <c r="N3654" s="21">
        <v>33</v>
      </c>
      <c r="O3654" s="21" t="s">
        <v>510</v>
      </c>
      <c r="P3654" s="124" t="s">
        <v>516</v>
      </c>
      <c r="Q3654" s="21">
        <v>2011</v>
      </c>
      <c r="R3654" s="21" t="s">
        <v>2362</v>
      </c>
      <c r="S3654" s="21" t="s">
        <v>8406</v>
      </c>
      <c r="T3654" s="116">
        <v>1039</v>
      </c>
      <c r="U3654" s="111">
        <v>45</v>
      </c>
      <c r="V3654" s="113">
        <f t="shared" si="686"/>
        <v>907.39333333333332</v>
      </c>
      <c r="W3654" s="113">
        <f t="shared" si="687"/>
        <v>131.60666666666668</v>
      </c>
      <c r="X3654" s="112">
        <f t="shared" si="688"/>
        <v>131606.66666666669</v>
      </c>
      <c r="Y3654" s="111"/>
      <c r="Z3654" s="110">
        <f t="shared" si="684"/>
        <v>39</v>
      </c>
      <c r="AA3654" s="109">
        <f t="shared" si="689"/>
        <v>51.95</v>
      </c>
      <c r="AB3654" s="109">
        <f t="shared" si="690"/>
        <v>51950</v>
      </c>
      <c r="AC3654" s="108">
        <f t="shared" si="691"/>
        <v>987.05</v>
      </c>
      <c r="AD3654" s="107">
        <f t="shared" si="692"/>
        <v>2.2222222222222223E-2</v>
      </c>
      <c r="AE3654" s="106">
        <f t="shared" si="693"/>
        <v>21.934444444444445</v>
      </c>
      <c r="AF3654" s="105">
        <f t="shared" si="694"/>
        <v>153.54111111111112</v>
      </c>
      <c r="AG3654" s="105">
        <f t="shared" si="695"/>
        <v>885.45888888888885</v>
      </c>
    </row>
    <row r="3655" spans="1:33" s="88" customFormat="1" x14ac:dyDescent="0.35">
      <c r="A3655" s="21">
        <v>10141103</v>
      </c>
      <c r="B3655" s="115" t="s">
        <v>1665</v>
      </c>
      <c r="C3655" s="115" t="s">
        <v>710</v>
      </c>
      <c r="D3655" s="133" t="s">
        <v>8405</v>
      </c>
      <c r="E3655" s="114" t="str">
        <f t="shared" si="685"/>
        <v>TRANSFORMADOR MARCA:Powertech  PT 213</v>
      </c>
      <c r="F3655" s="57" t="s">
        <v>940</v>
      </c>
      <c r="G3655" s="21"/>
      <c r="H3655" s="21" t="s">
        <v>494</v>
      </c>
      <c r="I3655" s="21"/>
      <c r="J3655" s="21"/>
      <c r="K3655" s="133" t="s">
        <v>8404</v>
      </c>
      <c r="L3655" s="133" t="s">
        <v>8403</v>
      </c>
      <c r="M3655" s="21">
        <v>315</v>
      </c>
      <c r="N3655" s="21">
        <v>33</v>
      </c>
      <c r="O3655" s="21" t="s">
        <v>510</v>
      </c>
      <c r="P3655" s="124" t="s">
        <v>516</v>
      </c>
      <c r="Q3655" s="21">
        <v>2011</v>
      </c>
      <c r="R3655" s="21" t="s">
        <v>2362</v>
      </c>
      <c r="S3655" s="21" t="s">
        <v>8402</v>
      </c>
      <c r="T3655" s="116">
        <v>1039</v>
      </c>
      <c r="U3655" s="111">
        <v>45</v>
      </c>
      <c r="V3655" s="113">
        <f t="shared" si="686"/>
        <v>907.39333333333332</v>
      </c>
      <c r="W3655" s="113">
        <f t="shared" si="687"/>
        <v>131.60666666666668</v>
      </c>
      <c r="X3655" s="112">
        <f t="shared" si="688"/>
        <v>131606.66666666669</v>
      </c>
      <c r="Y3655" s="111"/>
      <c r="Z3655" s="110">
        <f t="shared" si="684"/>
        <v>39</v>
      </c>
      <c r="AA3655" s="109">
        <f t="shared" si="689"/>
        <v>51.95</v>
      </c>
      <c r="AB3655" s="109">
        <f t="shared" si="690"/>
        <v>51950</v>
      </c>
      <c r="AC3655" s="108">
        <f t="shared" si="691"/>
        <v>987.05</v>
      </c>
      <c r="AD3655" s="107">
        <f t="shared" si="692"/>
        <v>2.2222222222222223E-2</v>
      </c>
      <c r="AE3655" s="106">
        <f t="shared" si="693"/>
        <v>21.934444444444445</v>
      </c>
      <c r="AF3655" s="105">
        <f t="shared" si="694"/>
        <v>153.54111111111112</v>
      </c>
      <c r="AG3655" s="105">
        <f t="shared" si="695"/>
        <v>885.45888888888885</v>
      </c>
    </row>
    <row r="3656" spans="1:33" s="88" customFormat="1" x14ac:dyDescent="0.35">
      <c r="A3656" s="21">
        <v>10141103</v>
      </c>
      <c r="B3656" s="115" t="s">
        <v>1665</v>
      </c>
      <c r="C3656" s="115" t="s">
        <v>710</v>
      </c>
      <c r="D3656" s="133" t="s">
        <v>8401</v>
      </c>
      <c r="E3656" s="114" t="str">
        <f t="shared" si="685"/>
        <v>TRANSFORMADOR MARCA:Efacec  PT 212</v>
      </c>
      <c r="F3656" s="57" t="s">
        <v>940</v>
      </c>
      <c r="G3656" s="21"/>
      <c r="H3656" s="21" t="s">
        <v>494</v>
      </c>
      <c r="I3656" s="21"/>
      <c r="J3656" s="21"/>
      <c r="K3656" s="133" t="s">
        <v>8400</v>
      </c>
      <c r="L3656" s="133" t="s">
        <v>8399</v>
      </c>
      <c r="M3656" s="21">
        <v>315</v>
      </c>
      <c r="N3656" s="21">
        <v>33</v>
      </c>
      <c r="O3656" s="21" t="s">
        <v>510</v>
      </c>
      <c r="P3656" s="124" t="s">
        <v>516</v>
      </c>
      <c r="Q3656" s="21">
        <v>2011</v>
      </c>
      <c r="R3656" s="21" t="s">
        <v>535</v>
      </c>
      <c r="S3656" s="21"/>
      <c r="T3656" s="116">
        <v>1039</v>
      </c>
      <c r="U3656" s="111">
        <v>45</v>
      </c>
      <c r="V3656" s="113">
        <f t="shared" si="686"/>
        <v>907.39333333333332</v>
      </c>
      <c r="W3656" s="113">
        <f t="shared" si="687"/>
        <v>131.60666666666668</v>
      </c>
      <c r="X3656" s="112">
        <f t="shared" si="688"/>
        <v>131606.66666666669</v>
      </c>
      <c r="Y3656" s="111"/>
      <c r="Z3656" s="110">
        <f t="shared" si="684"/>
        <v>39</v>
      </c>
      <c r="AA3656" s="109">
        <f t="shared" si="689"/>
        <v>51.95</v>
      </c>
      <c r="AB3656" s="109">
        <f t="shared" si="690"/>
        <v>51950</v>
      </c>
      <c r="AC3656" s="108">
        <f t="shared" si="691"/>
        <v>987.05</v>
      </c>
      <c r="AD3656" s="107">
        <f t="shared" si="692"/>
        <v>2.2222222222222223E-2</v>
      </c>
      <c r="AE3656" s="106">
        <f t="shared" si="693"/>
        <v>21.934444444444445</v>
      </c>
      <c r="AF3656" s="105">
        <f t="shared" si="694"/>
        <v>153.54111111111112</v>
      </c>
      <c r="AG3656" s="105">
        <f t="shared" si="695"/>
        <v>885.45888888888885</v>
      </c>
    </row>
    <row r="3657" spans="1:33" s="88" customFormat="1" x14ac:dyDescent="0.35">
      <c r="A3657" s="21">
        <v>10141103</v>
      </c>
      <c r="B3657" s="115" t="s">
        <v>1665</v>
      </c>
      <c r="C3657" s="115" t="s">
        <v>710</v>
      </c>
      <c r="D3657" s="133" t="s">
        <v>1386</v>
      </c>
      <c r="E3657" s="114" t="str">
        <f t="shared" si="685"/>
        <v>TRANSFORMADOR MARCA:Actom  PT 218</v>
      </c>
      <c r="F3657" s="57" t="s">
        <v>940</v>
      </c>
      <c r="G3657" s="21"/>
      <c r="H3657" s="21" t="s">
        <v>494</v>
      </c>
      <c r="I3657" s="21"/>
      <c r="J3657" s="21"/>
      <c r="K3657" s="133" t="s">
        <v>8398</v>
      </c>
      <c r="L3657" s="133" t="s">
        <v>8397</v>
      </c>
      <c r="M3657" s="21">
        <v>250</v>
      </c>
      <c r="N3657" s="21">
        <v>33</v>
      </c>
      <c r="O3657" s="21" t="s">
        <v>510</v>
      </c>
      <c r="P3657" s="124" t="s">
        <v>516</v>
      </c>
      <c r="Q3657" s="21">
        <v>2011</v>
      </c>
      <c r="R3657" s="21" t="s">
        <v>2251</v>
      </c>
      <c r="S3657" s="21" t="s">
        <v>8396</v>
      </c>
      <c r="T3657" s="116">
        <v>991</v>
      </c>
      <c r="U3657" s="111">
        <v>45</v>
      </c>
      <c r="V3657" s="113">
        <f t="shared" si="686"/>
        <v>865.47333333333336</v>
      </c>
      <c r="W3657" s="113">
        <f t="shared" si="687"/>
        <v>125.52666666666664</v>
      </c>
      <c r="X3657" s="112">
        <f t="shared" si="688"/>
        <v>125526.66666666664</v>
      </c>
      <c r="Y3657" s="111"/>
      <c r="Z3657" s="110">
        <f t="shared" si="684"/>
        <v>39</v>
      </c>
      <c r="AA3657" s="109">
        <f t="shared" si="689"/>
        <v>49.550000000000004</v>
      </c>
      <c r="AB3657" s="109">
        <f t="shared" si="690"/>
        <v>49550.000000000007</v>
      </c>
      <c r="AC3657" s="108">
        <f t="shared" si="691"/>
        <v>941.45</v>
      </c>
      <c r="AD3657" s="107">
        <f t="shared" si="692"/>
        <v>2.2222222222222223E-2</v>
      </c>
      <c r="AE3657" s="106">
        <f t="shared" si="693"/>
        <v>20.921111111111113</v>
      </c>
      <c r="AF3657" s="105">
        <f t="shared" si="694"/>
        <v>146.44777777777776</v>
      </c>
      <c r="AG3657" s="105">
        <f t="shared" si="695"/>
        <v>844.55222222222221</v>
      </c>
    </row>
    <row r="3658" spans="1:33" s="88" customFormat="1" x14ac:dyDescent="0.35">
      <c r="A3658" s="21">
        <v>10141103</v>
      </c>
      <c r="B3658" s="115" t="s">
        <v>1665</v>
      </c>
      <c r="C3658" s="115" t="s">
        <v>710</v>
      </c>
      <c r="D3658" s="133" t="s">
        <v>2615</v>
      </c>
      <c r="E3658" s="114" t="str">
        <f t="shared" si="685"/>
        <v>TRANSFORMADOR MARCA:Transformadores de Mozambique  PT ?</v>
      </c>
      <c r="F3658" s="57" t="s">
        <v>2192</v>
      </c>
      <c r="G3658" s="21"/>
      <c r="H3658" s="21" t="s">
        <v>494</v>
      </c>
      <c r="I3658" s="21"/>
      <c r="J3658" s="21"/>
      <c r="K3658" s="133" t="s">
        <v>8215</v>
      </c>
      <c r="L3658" s="133" t="s">
        <v>8214</v>
      </c>
      <c r="M3658" s="21">
        <v>32</v>
      </c>
      <c r="N3658" s="21">
        <v>33</v>
      </c>
      <c r="O3658" s="21" t="s">
        <v>510</v>
      </c>
      <c r="P3658" s="124" t="s">
        <v>2189</v>
      </c>
      <c r="Q3658" s="21">
        <v>2011</v>
      </c>
      <c r="R3658" s="21" t="s">
        <v>2438</v>
      </c>
      <c r="S3658" s="21">
        <v>798203</v>
      </c>
      <c r="T3658" s="116">
        <v>643</v>
      </c>
      <c r="U3658" s="111">
        <v>45</v>
      </c>
      <c r="V3658" s="113">
        <f t="shared" si="686"/>
        <v>561.5533333333334</v>
      </c>
      <c r="W3658" s="113">
        <f t="shared" si="687"/>
        <v>81.446666666666601</v>
      </c>
      <c r="X3658" s="112">
        <f t="shared" si="688"/>
        <v>81446.666666666599</v>
      </c>
      <c r="Y3658" s="111"/>
      <c r="Z3658" s="110">
        <f t="shared" si="684"/>
        <v>39</v>
      </c>
      <c r="AA3658" s="109">
        <f t="shared" si="689"/>
        <v>32.15</v>
      </c>
      <c r="AB3658" s="109">
        <f t="shared" si="690"/>
        <v>32150</v>
      </c>
      <c r="AC3658" s="108">
        <f t="shared" si="691"/>
        <v>610.85</v>
      </c>
      <c r="AD3658" s="107">
        <f t="shared" si="692"/>
        <v>2.2222222222222223E-2</v>
      </c>
      <c r="AE3658" s="106">
        <f t="shared" si="693"/>
        <v>13.574444444444445</v>
      </c>
      <c r="AF3658" s="105">
        <f t="shared" si="694"/>
        <v>95.021111111111054</v>
      </c>
      <c r="AG3658" s="105">
        <f t="shared" si="695"/>
        <v>547.97888888888895</v>
      </c>
    </row>
    <row r="3659" spans="1:33" s="88" customFormat="1" x14ac:dyDescent="0.35">
      <c r="A3659" s="21">
        <v>10141103</v>
      </c>
      <c r="B3659" s="115" t="s">
        <v>1665</v>
      </c>
      <c r="C3659" s="115" t="s">
        <v>710</v>
      </c>
      <c r="D3659" s="133" t="s">
        <v>8395</v>
      </c>
      <c r="E3659" s="114" t="str">
        <f t="shared" si="685"/>
        <v>TRANSFORMADOR MARCA:Powertech  PT 144</v>
      </c>
      <c r="F3659" s="57" t="s">
        <v>2402</v>
      </c>
      <c r="G3659" s="21"/>
      <c r="H3659" s="21" t="s">
        <v>494</v>
      </c>
      <c r="I3659" s="21"/>
      <c r="J3659" s="21"/>
      <c r="K3659" s="133" t="s">
        <v>8394</v>
      </c>
      <c r="L3659" s="133" t="s">
        <v>8393</v>
      </c>
      <c r="M3659" s="21">
        <v>315</v>
      </c>
      <c r="N3659" s="21">
        <v>33</v>
      </c>
      <c r="O3659" s="21" t="s">
        <v>510</v>
      </c>
      <c r="P3659" s="124" t="s">
        <v>516</v>
      </c>
      <c r="Q3659" s="21">
        <v>2011</v>
      </c>
      <c r="R3659" s="21" t="s">
        <v>2362</v>
      </c>
      <c r="S3659" s="21" t="s">
        <v>8392</v>
      </c>
      <c r="T3659" s="116">
        <v>1039</v>
      </c>
      <c r="U3659" s="111">
        <v>45</v>
      </c>
      <c r="V3659" s="113">
        <f t="shared" si="686"/>
        <v>907.39333333333332</v>
      </c>
      <c r="W3659" s="113">
        <f t="shared" si="687"/>
        <v>131.60666666666668</v>
      </c>
      <c r="X3659" s="112">
        <f t="shared" si="688"/>
        <v>131606.66666666669</v>
      </c>
      <c r="Y3659" s="111"/>
      <c r="Z3659" s="110">
        <f t="shared" si="684"/>
        <v>39</v>
      </c>
      <c r="AA3659" s="109">
        <f t="shared" si="689"/>
        <v>51.95</v>
      </c>
      <c r="AB3659" s="109">
        <f t="shared" si="690"/>
        <v>51950</v>
      </c>
      <c r="AC3659" s="108">
        <f t="shared" si="691"/>
        <v>987.05</v>
      </c>
      <c r="AD3659" s="107">
        <f t="shared" si="692"/>
        <v>2.2222222222222223E-2</v>
      </c>
      <c r="AE3659" s="106">
        <f t="shared" si="693"/>
        <v>21.934444444444445</v>
      </c>
      <c r="AF3659" s="105">
        <f t="shared" si="694"/>
        <v>153.54111111111112</v>
      </c>
      <c r="AG3659" s="105">
        <f t="shared" si="695"/>
        <v>885.45888888888885</v>
      </c>
    </row>
    <row r="3660" spans="1:33" s="88" customFormat="1" x14ac:dyDescent="0.35">
      <c r="A3660" s="21">
        <v>10141103</v>
      </c>
      <c r="B3660" s="115" t="s">
        <v>1665</v>
      </c>
      <c r="C3660" s="115" t="s">
        <v>710</v>
      </c>
      <c r="D3660" s="133" t="s">
        <v>8391</v>
      </c>
      <c r="E3660" s="114" t="str">
        <f t="shared" si="685"/>
        <v>TRANSFORMADOR MARCA:Efacec  PT 407</v>
      </c>
      <c r="F3660" s="57" t="s">
        <v>2402</v>
      </c>
      <c r="G3660" s="21"/>
      <c r="H3660" s="21" t="s">
        <v>494</v>
      </c>
      <c r="I3660" s="21"/>
      <c r="J3660" s="21"/>
      <c r="K3660" s="133" t="s">
        <v>8390</v>
      </c>
      <c r="L3660" s="133" t="s">
        <v>8389</v>
      </c>
      <c r="M3660" s="21">
        <v>315</v>
      </c>
      <c r="N3660" s="21">
        <v>33</v>
      </c>
      <c r="O3660" s="21" t="s">
        <v>510</v>
      </c>
      <c r="P3660" s="124" t="s">
        <v>516</v>
      </c>
      <c r="Q3660" s="21">
        <v>2011</v>
      </c>
      <c r="R3660" s="21" t="s">
        <v>535</v>
      </c>
      <c r="S3660" s="21" t="s">
        <v>8388</v>
      </c>
      <c r="T3660" s="116">
        <v>1039</v>
      </c>
      <c r="U3660" s="111">
        <v>45</v>
      </c>
      <c r="V3660" s="113">
        <f t="shared" si="686"/>
        <v>907.39333333333332</v>
      </c>
      <c r="W3660" s="113">
        <f t="shared" si="687"/>
        <v>131.60666666666668</v>
      </c>
      <c r="X3660" s="112">
        <f t="shared" si="688"/>
        <v>131606.66666666669</v>
      </c>
      <c r="Y3660" s="111"/>
      <c r="Z3660" s="110">
        <f t="shared" si="684"/>
        <v>39</v>
      </c>
      <c r="AA3660" s="109">
        <f t="shared" si="689"/>
        <v>51.95</v>
      </c>
      <c r="AB3660" s="109">
        <f t="shared" si="690"/>
        <v>51950</v>
      </c>
      <c r="AC3660" s="108">
        <f t="shared" si="691"/>
        <v>987.05</v>
      </c>
      <c r="AD3660" s="107">
        <f t="shared" si="692"/>
        <v>2.2222222222222223E-2</v>
      </c>
      <c r="AE3660" s="106">
        <f t="shared" si="693"/>
        <v>21.934444444444445</v>
      </c>
      <c r="AF3660" s="105">
        <f t="shared" si="694"/>
        <v>153.54111111111112</v>
      </c>
      <c r="AG3660" s="105">
        <f t="shared" si="695"/>
        <v>885.45888888888885</v>
      </c>
    </row>
    <row r="3661" spans="1:33" s="88" customFormat="1" x14ac:dyDescent="0.35">
      <c r="A3661" s="21">
        <v>10141103</v>
      </c>
      <c r="B3661" s="115" t="s">
        <v>1665</v>
      </c>
      <c r="C3661" s="115" t="s">
        <v>710</v>
      </c>
      <c r="D3661" s="133" t="s">
        <v>8387</v>
      </c>
      <c r="E3661" s="114" t="str">
        <f t="shared" si="685"/>
        <v>TRANSFORMADOR MARCA:i.t.b.  PT 126</v>
      </c>
      <c r="F3661" s="57" t="s">
        <v>2402</v>
      </c>
      <c r="G3661" s="21"/>
      <c r="H3661" s="21" t="s">
        <v>494</v>
      </c>
      <c r="I3661" s="21"/>
      <c r="J3661" s="21"/>
      <c r="K3661" s="133" t="s">
        <v>8386</v>
      </c>
      <c r="L3661" s="133" t="s">
        <v>8385</v>
      </c>
      <c r="M3661" s="21">
        <v>500</v>
      </c>
      <c r="N3661" s="21">
        <v>33</v>
      </c>
      <c r="O3661" s="21" t="s">
        <v>510</v>
      </c>
      <c r="P3661" s="124" t="s">
        <v>516</v>
      </c>
      <c r="Q3661" s="21">
        <v>2011</v>
      </c>
      <c r="R3661" s="21" t="s">
        <v>2427</v>
      </c>
      <c r="S3661" s="21">
        <v>735128</v>
      </c>
      <c r="T3661" s="116">
        <v>1200</v>
      </c>
      <c r="U3661" s="111">
        <v>45</v>
      </c>
      <c r="V3661" s="113">
        <f t="shared" si="686"/>
        <v>1048</v>
      </c>
      <c r="W3661" s="113">
        <f t="shared" si="687"/>
        <v>152</v>
      </c>
      <c r="X3661" s="112">
        <f t="shared" si="688"/>
        <v>152000</v>
      </c>
      <c r="Y3661" s="111"/>
      <c r="Z3661" s="110">
        <f t="shared" si="684"/>
        <v>39</v>
      </c>
      <c r="AA3661" s="109">
        <f t="shared" si="689"/>
        <v>60</v>
      </c>
      <c r="AB3661" s="109">
        <f t="shared" si="690"/>
        <v>60000</v>
      </c>
      <c r="AC3661" s="108">
        <f t="shared" si="691"/>
        <v>1140</v>
      </c>
      <c r="AD3661" s="107">
        <f t="shared" si="692"/>
        <v>2.2222222222222223E-2</v>
      </c>
      <c r="AE3661" s="106">
        <f t="shared" si="693"/>
        <v>25.333333333333336</v>
      </c>
      <c r="AF3661" s="105">
        <f t="shared" si="694"/>
        <v>177.33333333333334</v>
      </c>
      <c r="AG3661" s="105">
        <f t="shared" si="695"/>
        <v>1022.6666666666666</v>
      </c>
    </row>
    <row r="3662" spans="1:33" s="88" customFormat="1" x14ac:dyDescent="0.35">
      <c r="A3662" s="21">
        <v>10141103</v>
      </c>
      <c r="B3662" s="115" t="s">
        <v>1665</v>
      </c>
      <c r="C3662" s="115" t="s">
        <v>710</v>
      </c>
      <c r="D3662" s="21" t="s">
        <v>8384</v>
      </c>
      <c r="E3662" s="114" t="str">
        <f t="shared" si="685"/>
        <v>TRANSFORMADOR MARCA:i.t.b.  PT 134</v>
      </c>
      <c r="F3662" s="57" t="s">
        <v>2402</v>
      </c>
      <c r="G3662" s="21"/>
      <c r="H3662" s="21" t="s">
        <v>494</v>
      </c>
      <c r="I3662" s="21"/>
      <c r="J3662" s="21"/>
      <c r="K3662" s="133" t="s">
        <v>8383</v>
      </c>
      <c r="L3662" s="133" t="s">
        <v>8382</v>
      </c>
      <c r="M3662" s="21">
        <v>200</v>
      </c>
      <c r="N3662" s="21">
        <v>33</v>
      </c>
      <c r="O3662" s="21" t="s">
        <v>510</v>
      </c>
      <c r="P3662" s="124" t="s">
        <v>516</v>
      </c>
      <c r="Q3662" s="21">
        <v>2011</v>
      </c>
      <c r="R3662" s="21" t="s">
        <v>2427</v>
      </c>
      <c r="S3662" s="21">
        <v>735125</v>
      </c>
      <c r="T3662" s="116">
        <v>991</v>
      </c>
      <c r="U3662" s="111">
        <v>45</v>
      </c>
      <c r="V3662" s="113">
        <f t="shared" si="686"/>
        <v>865.47333333333336</v>
      </c>
      <c r="W3662" s="113">
        <f t="shared" si="687"/>
        <v>125.52666666666664</v>
      </c>
      <c r="X3662" s="112">
        <f t="shared" si="688"/>
        <v>125526.66666666664</v>
      </c>
      <c r="Y3662" s="111"/>
      <c r="Z3662" s="110">
        <f t="shared" si="684"/>
        <v>39</v>
      </c>
      <c r="AA3662" s="109">
        <f t="shared" si="689"/>
        <v>49.550000000000004</v>
      </c>
      <c r="AB3662" s="109">
        <f t="shared" si="690"/>
        <v>49550.000000000007</v>
      </c>
      <c r="AC3662" s="108">
        <f t="shared" si="691"/>
        <v>941.45</v>
      </c>
      <c r="AD3662" s="107">
        <f t="shared" si="692"/>
        <v>2.2222222222222223E-2</v>
      </c>
      <c r="AE3662" s="106">
        <f t="shared" si="693"/>
        <v>20.921111111111113</v>
      </c>
      <c r="AF3662" s="105">
        <f t="shared" si="694"/>
        <v>146.44777777777776</v>
      </c>
      <c r="AG3662" s="105">
        <f t="shared" si="695"/>
        <v>844.55222222222221</v>
      </c>
    </row>
    <row r="3663" spans="1:33" s="88" customFormat="1" x14ac:dyDescent="0.35">
      <c r="A3663" s="21">
        <v>10141103</v>
      </c>
      <c r="B3663" s="115" t="s">
        <v>1665</v>
      </c>
      <c r="C3663" s="115" t="s">
        <v>710</v>
      </c>
      <c r="D3663" s="57" t="s">
        <v>8381</v>
      </c>
      <c r="E3663" s="114" t="str">
        <f t="shared" si="685"/>
        <v>TRANSFORMADOR MARCA:REVIVE  PTS 542</v>
      </c>
      <c r="F3663" s="57" t="s">
        <v>2402</v>
      </c>
      <c r="G3663" s="21"/>
      <c r="H3663" s="21" t="s">
        <v>494</v>
      </c>
      <c r="I3663" s="21"/>
      <c r="J3663" s="21"/>
      <c r="K3663" s="133" t="s">
        <v>8380</v>
      </c>
      <c r="L3663" s="133" t="s">
        <v>8379</v>
      </c>
      <c r="M3663" s="21">
        <v>250</v>
      </c>
      <c r="N3663" s="21">
        <v>33</v>
      </c>
      <c r="O3663" s="21" t="s">
        <v>510</v>
      </c>
      <c r="P3663" s="124" t="s">
        <v>516</v>
      </c>
      <c r="Q3663" s="21">
        <v>2011</v>
      </c>
      <c r="R3663" s="21" t="s">
        <v>1097</v>
      </c>
      <c r="S3663" s="21" t="s">
        <v>8378</v>
      </c>
      <c r="T3663" s="116">
        <v>991</v>
      </c>
      <c r="U3663" s="111">
        <v>45</v>
      </c>
      <c r="V3663" s="113">
        <f t="shared" si="686"/>
        <v>865.47333333333336</v>
      </c>
      <c r="W3663" s="113">
        <f t="shared" si="687"/>
        <v>125.52666666666664</v>
      </c>
      <c r="X3663" s="112">
        <f t="shared" si="688"/>
        <v>125526.66666666664</v>
      </c>
      <c r="Y3663" s="111"/>
      <c r="Z3663" s="110">
        <f t="shared" si="684"/>
        <v>39</v>
      </c>
      <c r="AA3663" s="109">
        <f t="shared" si="689"/>
        <v>49.550000000000004</v>
      </c>
      <c r="AB3663" s="109">
        <f t="shared" si="690"/>
        <v>49550.000000000007</v>
      </c>
      <c r="AC3663" s="108">
        <f t="shared" si="691"/>
        <v>941.45</v>
      </c>
      <c r="AD3663" s="107">
        <f t="shared" si="692"/>
        <v>2.2222222222222223E-2</v>
      </c>
      <c r="AE3663" s="106">
        <f t="shared" si="693"/>
        <v>20.921111111111113</v>
      </c>
      <c r="AF3663" s="105">
        <f t="shared" si="694"/>
        <v>146.44777777777776</v>
      </c>
      <c r="AG3663" s="105">
        <f t="shared" si="695"/>
        <v>844.55222222222221</v>
      </c>
    </row>
    <row r="3664" spans="1:33" s="88" customFormat="1" x14ac:dyDescent="0.35">
      <c r="A3664" s="21">
        <v>10141103</v>
      </c>
      <c r="B3664" s="115" t="s">
        <v>1665</v>
      </c>
      <c r="C3664" s="115" t="s">
        <v>710</v>
      </c>
      <c r="D3664" s="57" t="s">
        <v>8377</v>
      </c>
      <c r="E3664" s="114" t="str">
        <f t="shared" si="685"/>
        <v>TRANSFORMADOR MARCA:Desta Power Malta  PTS 427</v>
      </c>
      <c r="F3664" s="57" t="s">
        <v>2402</v>
      </c>
      <c r="G3664" s="21"/>
      <c r="H3664" s="21" t="s">
        <v>494</v>
      </c>
      <c r="I3664" s="21"/>
      <c r="J3664" s="21"/>
      <c r="K3664" s="133" t="s">
        <v>8376</v>
      </c>
      <c r="L3664" s="133" t="s">
        <v>8375</v>
      </c>
      <c r="M3664" s="21">
        <v>250</v>
      </c>
      <c r="N3664" s="21">
        <v>33</v>
      </c>
      <c r="O3664" s="21" t="s">
        <v>510</v>
      </c>
      <c r="P3664" s="124" t="s">
        <v>516</v>
      </c>
      <c r="Q3664" s="21">
        <v>2011</v>
      </c>
      <c r="R3664" s="21" t="s">
        <v>2412</v>
      </c>
      <c r="S3664" s="21" t="s">
        <v>8374</v>
      </c>
      <c r="T3664" s="116">
        <v>991</v>
      </c>
      <c r="U3664" s="111">
        <v>45</v>
      </c>
      <c r="V3664" s="113">
        <f t="shared" si="686"/>
        <v>865.47333333333336</v>
      </c>
      <c r="W3664" s="113">
        <f t="shared" si="687"/>
        <v>125.52666666666664</v>
      </c>
      <c r="X3664" s="112">
        <f t="shared" si="688"/>
        <v>125526.66666666664</v>
      </c>
      <c r="Y3664" s="111"/>
      <c r="Z3664" s="110">
        <f t="shared" si="684"/>
        <v>39</v>
      </c>
      <c r="AA3664" s="109">
        <f t="shared" si="689"/>
        <v>49.550000000000004</v>
      </c>
      <c r="AB3664" s="109">
        <f t="shared" si="690"/>
        <v>49550.000000000007</v>
      </c>
      <c r="AC3664" s="108">
        <f t="shared" si="691"/>
        <v>941.45</v>
      </c>
      <c r="AD3664" s="107">
        <f t="shared" si="692"/>
        <v>2.2222222222222223E-2</v>
      </c>
      <c r="AE3664" s="106">
        <f t="shared" si="693"/>
        <v>20.921111111111113</v>
      </c>
      <c r="AF3664" s="105">
        <f t="shared" si="694"/>
        <v>146.44777777777776</v>
      </c>
      <c r="AG3664" s="105">
        <f t="shared" si="695"/>
        <v>844.55222222222221</v>
      </c>
    </row>
    <row r="3665" spans="1:33" s="88" customFormat="1" x14ac:dyDescent="0.35">
      <c r="A3665" s="21">
        <v>10141103</v>
      </c>
      <c r="B3665" s="115" t="s">
        <v>1665</v>
      </c>
      <c r="C3665" s="115" t="s">
        <v>710</v>
      </c>
      <c r="D3665" s="57" t="s">
        <v>8373</v>
      </c>
      <c r="E3665" s="114" t="str">
        <f t="shared" si="685"/>
        <v>TRANSFORMADOR MARCA:Powertech  PTS 457</v>
      </c>
      <c r="F3665" s="57" t="s">
        <v>2402</v>
      </c>
      <c r="G3665" s="21"/>
      <c r="H3665" s="21" t="s">
        <v>494</v>
      </c>
      <c r="I3665" s="21"/>
      <c r="J3665" s="21"/>
      <c r="K3665" s="133" t="s">
        <v>8372</v>
      </c>
      <c r="L3665" s="133" t="s">
        <v>8371</v>
      </c>
      <c r="M3665" s="21">
        <v>100</v>
      </c>
      <c r="N3665" s="21">
        <v>33</v>
      </c>
      <c r="O3665" s="21" t="s">
        <v>510</v>
      </c>
      <c r="P3665" s="124" t="s">
        <v>516</v>
      </c>
      <c r="Q3665" s="21">
        <v>2011</v>
      </c>
      <c r="R3665" s="21" t="s">
        <v>2362</v>
      </c>
      <c r="S3665" s="21" t="s">
        <v>8370</v>
      </c>
      <c r="T3665" s="116">
        <v>763</v>
      </c>
      <c r="U3665" s="111">
        <v>45</v>
      </c>
      <c r="V3665" s="113">
        <f t="shared" si="686"/>
        <v>666.35333333333335</v>
      </c>
      <c r="W3665" s="113">
        <f t="shared" si="687"/>
        <v>96.646666666666647</v>
      </c>
      <c r="X3665" s="112">
        <f t="shared" si="688"/>
        <v>96646.666666666642</v>
      </c>
      <c r="Y3665" s="111"/>
      <c r="Z3665" s="110">
        <f t="shared" si="684"/>
        <v>39</v>
      </c>
      <c r="AA3665" s="109">
        <f t="shared" si="689"/>
        <v>38.15</v>
      </c>
      <c r="AB3665" s="109">
        <f t="shared" si="690"/>
        <v>38150</v>
      </c>
      <c r="AC3665" s="108">
        <f t="shared" si="691"/>
        <v>724.85</v>
      </c>
      <c r="AD3665" s="107">
        <f t="shared" si="692"/>
        <v>2.2222222222222223E-2</v>
      </c>
      <c r="AE3665" s="106">
        <f t="shared" si="693"/>
        <v>16.10777777777778</v>
      </c>
      <c r="AF3665" s="105">
        <f t="shared" si="694"/>
        <v>112.75444444444443</v>
      </c>
      <c r="AG3665" s="105">
        <f t="shared" si="695"/>
        <v>650.2455555555556</v>
      </c>
    </row>
    <row r="3666" spans="1:33" s="88" customFormat="1" x14ac:dyDescent="0.35">
      <c r="A3666" s="21">
        <v>10141103</v>
      </c>
      <c r="B3666" s="115" t="s">
        <v>1665</v>
      </c>
      <c r="C3666" s="115" t="s">
        <v>710</v>
      </c>
      <c r="D3666" s="57" t="s">
        <v>8369</v>
      </c>
      <c r="E3666" s="114" t="str">
        <f t="shared" si="685"/>
        <v>TRANSFORMADOR MARCA:Desta Power Malta  PTS 558</v>
      </c>
      <c r="F3666" s="57" t="s">
        <v>2402</v>
      </c>
      <c r="G3666" s="21"/>
      <c r="H3666" s="21" t="s">
        <v>494</v>
      </c>
      <c r="I3666" s="21"/>
      <c r="J3666" s="21"/>
      <c r="K3666" s="133" t="s">
        <v>8368</v>
      </c>
      <c r="L3666" s="133" t="s">
        <v>8367</v>
      </c>
      <c r="M3666" s="21">
        <v>50</v>
      </c>
      <c r="N3666" s="21">
        <v>33</v>
      </c>
      <c r="O3666" s="21" t="s">
        <v>510</v>
      </c>
      <c r="P3666" s="124" t="s">
        <v>516</v>
      </c>
      <c r="Q3666" s="21">
        <v>2011</v>
      </c>
      <c r="R3666" s="21" t="s">
        <v>2412</v>
      </c>
      <c r="S3666" s="21" t="s">
        <v>8366</v>
      </c>
      <c r="T3666" s="116">
        <v>643</v>
      </c>
      <c r="U3666" s="111">
        <v>45</v>
      </c>
      <c r="V3666" s="113">
        <f t="shared" si="686"/>
        <v>561.5533333333334</v>
      </c>
      <c r="W3666" s="113">
        <f t="shared" si="687"/>
        <v>81.446666666666601</v>
      </c>
      <c r="X3666" s="112">
        <f t="shared" si="688"/>
        <v>81446.666666666599</v>
      </c>
      <c r="Y3666" s="111"/>
      <c r="Z3666" s="110">
        <f t="shared" si="684"/>
        <v>39</v>
      </c>
      <c r="AA3666" s="109">
        <f t="shared" si="689"/>
        <v>32.15</v>
      </c>
      <c r="AB3666" s="109">
        <f t="shared" si="690"/>
        <v>32150</v>
      </c>
      <c r="AC3666" s="108">
        <f t="shared" si="691"/>
        <v>610.85</v>
      </c>
      <c r="AD3666" s="107">
        <f t="shared" si="692"/>
        <v>2.2222222222222223E-2</v>
      </c>
      <c r="AE3666" s="106">
        <f t="shared" si="693"/>
        <v>13.574444444444445</v>
      </c>
      <c r="AF3666" s="105">
        <f t="shared" si="694"/>
        <v>95.021111111111054</v>
      </c>
      <c r="AG3666" s="105">
        <f t="shared" si="695"/>
        <v>547.97888888888895</v>
      </c>
    </row>
    <row r="3667" spans="1:33" s="88" customFormat="1" x14ac:dyDescent="0.35">
      <c r="A3667" s="21">
        <v>10141103</v>
      </c>
      <c r="B3667" s="115" t="s">
        <v>1665</v>
      </c>
      <c r="C3667" s="115" t="s">
        <v>710</v>
      </c>
      <c r="D3667" s="57" t="s">
        <v>8365</v>
      </c>
      <c r="E3667" s="114" t="str">
        <f t="shared" si="685"/>
        <v>TRANSFORMADOR MARCA:  PTS 557</v>
      </c>
      <c r="F3667" s="57" t="s">
        <v>2402</v>
      </c>
      <c r="G3667" s="21"/>
      <c r="H3667" s="21" t="s">
        <v>494</v>
      </c>
      <c r="I3667" s="21"/>
      <c r="J3667" s="57"/>
      <c r="K3667" s="133" t="s">
        <v>8364</v>
      </c>
      <c r="L3667" s="133" t="s">
        <v>8363</v>
      </c>
      <c r="M3667" s="21">
        <v>100</v>
      </c>
      <c r="N3667" s="21">
        <v>33</v>
      </c>
      <c r="O3667" s="21" t="s">
        <v>510</v>
      </c>
      <c r="P3667" s="124" t="s">
        <v>516</v>
      </c>
      <c r="Q3667" s="21">
        <v>2011</v>
      </c>
      <c r="R3667" s="21"/>
      <c r="S3667" s="57"/>
      <c r="T3667" s="116">
        <v>763</v>
      </c>
      <c r="U3667" s="111">
        <v>45</v>
      </c>
      <c r="V3667" s="113">
        <f t="shared" si="686"/>
        <v>666.35333333333335</v>
      </c>
      <c r="W3667" s="113">
        <f t="shared" si="687"/>
        <v>96.646666666666647</v>
      </c>
      <c r="X3667" s="112">
        <f t="shared" si="688"/>
        <v>96646.666666666642</v>
      </c>
      <c r="Y3667" s="111"/>
      <c r="Z3667" s="110">
        <f t="shared" si="684"/>
        <v>39</v>
      </c>
      <c r="AA3667" s="109">
        <f t="shared" si="689"/>
        <v>38.15</v>
      </c>
      <c r="AB3667" s="109">
        <f t="shared" si="690"/>
        <v>38150</v>
      </c>
      <c r="AC3667" s="108">
        <f t="shared" si="691"/>
        <v>724.85</v>
      </c>
      <c r="AD3667" s="107">
        <f t="shared" si="692"/>
        <v>2.2222222222222223E-2</v>
      </c>
      <c r="AE3667" s="106">
        <f t="shared" si="693"/>
        <v>16.10777777777778</v>
      </c>
      <c r="AF3667" s="105">
        <f t="shared" si="694"/>
        <v>112.75444444444443</v>
      </c>
      <c r="AG3667" s="105">
        <f t="shared" si="695"/>
        <v>650.2455555555556</v>
      </c>
    </row>
    <row r="3668" spans="1:33" s="88" customFormat="1" x14ac:dyDescent="0.35">
      <c r="A3668" s="21">
        <v>10141103</v>
      </c>
      <c r="B3668" s="115" t="s">
        <v>1665</v>
      </c>
      <c r="C3668" s="115" t="s">
        <v>710</v>
      </c>
      <c r="D3668" s="57" t="s">
        <v>8362</v>
      </c>
      <c r="E3668" s="114" t="str">
        <f t="shared" si="685"/>
        <v>TRANSFORMADOR MARCA:REVIVE  PTS 459</v>
      </c>
      <c r="F3668" s="57" t="s">
        <v>2402</v>
      </c>
      <c r="G3668" s="21"/>
      <c r="H3668" s="21" t="s">
        <v>494</v>
      </c>
      <c r="I3668" s="21"/>
      <c r="J3668" s="21"/>
      <c r="K3668" s="133" t="s">
        <v>8361</v>
      </c>
      <c r="L3668" s="133" t="s">
        <v>8360</v>
      </c>
      <c r="M3668" s="21">
        <v>250</v>
      </c>
      <c r="N3668" s="21">
        <v>33</v>
      </c>
      <c r="O3668" s="21" t="s">
        <v>510</v>
      </c>
      <c r="P3668" s="124" t="s">
        <v>516</v>
      </c>
      <c r="Q3668" s="21">
        <v>2011</v>
      </c>
      <c r="R3668" s="21" t="s">
        <v>1097</v>
      </c>
      <c r="S3668" s="21" t="s">
        <v>8359</v>
      </c>
      <c r="T3668" s="116">
        <v>991</v>
      </c>
      <c r="U3668" s="111">
        <v>45</v>
      </c>
      <c r="V3668" s="113">
        <f t="shared" si="686"/>
        <v>865.47333333333336</v>
      </c>
      <c r="W3668" s="113">
        <f t="shared" si="687"/>
        <v>125.52666666666664</v>
      </c>
      <c r="X3668" s="112">
        <f t="shared" si="688"/>
        <v>125526.66666666664</v>
      </c>
      <c r="Y3668" s="111"/>
      <c r="Z3668" s="110">
        <f t="shared" si="684"/>
        <v>39</v>
      </c>
      <c r="AA3668" s="109">
        <f t="shared" si="689"/>
        <v>49.550000000000004</v>
      </c>
      <c r="AB3668" s="109">
        <f t="shared" si="690"/>
        <v>49550.000000000007</v>
      </c>
      <c r="AC3668" s="108">
        <f t="shared" si="691"/>
        <v>941.45</v>
      </c>
      <c r="AD3668" s="107">
        <f t="shared" si="692"/>
        <v>2.2222222222222223E-2</v>
      </c>
      <c r="AE3668" s="106">
        <f t="shared" si="693"/>
        <v>20.921111111111113</v>
      </c>
      <c r="AF3668" s="105">
        <f t="shared" si="694"/>
        <v>146.44777777777776</v>
      </c>
      <c r="AG3668" s="105">
        <f t="shared" si="695"/>
        <v>844.55222222222221</v>
      </c>
    </row>
    <row r="3669" spans="1:33" s="88" customFormat="1" x14ac:dyDescent="0.35">
      <c r="A3669" s="21">
        <v>10141103</v>
      </c>
      <c r="B3669" s="115" t="s">
        <v>1665</v>
      </c>
      <c r="C3669" s="115" t="s">
        <v>710</v>
      </c>
      <c r="D3669" s="133" t="s">
        <v>8358</v>
      </c>
      <c r="E3669" s="114" t="str">
        <f t="shared" si="685"/>
        <v>TRANSFORMADOR MARCA:Transformadores de Mozambique  PTS 820</v>
      </c>
      <c r="F3669" s="57" t="s">
        <v>2381</v>
      </c>
      <c r="G3669" s="21"/>
      <c r="H3669" s="21" t="s">
        <v>494</v>
      </c>
      <c r="I3669" s="21"/>
      <c r="J3669" s="21"/>
      <c r="K3669" s="133" t="s">
        <v>8357</v>
      </c>
      <c r="L3669" s="133" t="s">
        <v>8356</v>
      </c>
      <c r="M3669" s="21">
        <v>50</v>
      </c>
      <c r="N3669" s="21">
        <v>33</v>
      </c>
      <c r="O3669" s="21" t="s">
        <v>510</v>
      </c>
      <c r="P3669" s="124" t="s">
        <v>2189</v>
      </c>
      <c r="Q3669" s="21">
        <v>2011</v>
      </c>
      <c r="R3669" s="21" t="s">
        <v>2438</v>
      </c>
      <c r="S3669" s="21">
        <v>798237</v>
      </c>
      <c r="T3669" s="116">
        <v>643</v>
      </c>
      <c r="U3669" s="111">
        <v>45</v>
      </c>
      <c r="V3669" s="113">
        <f t="shared" si="686"/>
        <v>561.5533333333334</v>
      </c>
      <c r="W3669" s="113">
        <f t="shared" si="687"/>
        <v>81.446666666666601</v>
      </c>
      <c r="X3669" s="112">
        <f t="shared" si="688"/>
        <v>81446.666666666599</v>
      </c>
      <c r="Y3669" s="111"/>
      <c r="Z3669" s="110">
        <f t="shared" si="684"/>
        <v>39</v>
      </c>
      <c r="AA3669" s="109">
        <f t="shared" si="689"/>
        <v>32.15</v>
      </c>
      <c r="AB3669" s="109">
        <f t="shared" si="690"/>
        <v>32150</v>
      </c>
      <c r="AC3669" s="108">
        <f t="shared" si="691"/>
        <v>610.85</v>
      </c>
      <c r="AD3669" s="107">
        <f t="shared" si="692"/>
        <v>2.2222222222222223E-2</v>
      </c>
      <c r="AE3669" s="106">
        <f t="shared" si="693"/>
        <v>13.574444444444445</v>
      </c>
      <c r="AF3669" s="105">
        <f t="shared" si="694"/>
        <v>95.021111111111054</v>
      </c>
      <c r="AG3669" s="105">
        <f t="shared" si="695"/>
        <v>547.97888888888895</v>
      </c>
    </row>
    <row r="3670" spans="1:33" s="88" customFormat="1" x14ac:dyDescent="0.35">
      <c r="A3670" s="21">
        <v>10141103</v>
      </c>
      <c r="B3670" s="115" t="s">
        <v>1665</v>
      </c>
      <c r="C3670" s="115" t="s">
        <v>710</v>
      </c>
      <c r="D3670" s="133" t="s">
        <v>8355</v>
      </c>
      <c r="E3670" s="114" t="str">
        <f t="shared" si="685"/>
        <v>TRANSFORMADOR MARCA:Actom  PT 65 RE</v>
      </c>
      <c r="F3670" s="57" t="s">
        <v>2359</v>
      </c>
      <c r="G3670" s="21"/>
      <c r="H3670" s="21" t="s">
        <v>1695</v>
      </c>
      <c r="I3670" s="21"/>
      <c r="J3670" s="21"/>
      <c r="K3670" s="133" t="s">
        <v>8354</v>
      </c>
      <c r="L3670" s="133" t="s">
        <v>8353</v>
      </c>
      <c r="M3670" s="21">
        <v>100</v>
      </c>
      <c r="N3670" s="21">
        <v>33</v>
      </c>
      <c r="O3670" s="21">
        <v>0.41499999999999998</v>
      </c>
      <c r="P3670" s="124" t="s">
        <v>516</v>
      </c>
      <c r="Q3670" s="21">
        <v>2011</v>
      </c>
      <c r="R3670" s="21" t="s">
        <v>2251</v>
      </c>
      <c r="S3670" s="21" t="s">
        <v>8352</v>
      </c>
      <c r="T3670" s="116">
        <v>763</v>
      </c>
      <c r="U3670" s="111">
        <v>45</v>
      </c>
      <c r="V3670" s="113">
        <f t="shared" si="686"/>
        <v>666.35333333333335</v>
      </c>
      <c r="W3670" s="113">
        <f t="shared" si="687"/>
        <v>96.646666666666647</v>
      </c>
      <c r="X3670" s="112">
        <f t="shared" si="688"/>
        <v>96646.666666666642</v>
      </c>
      <c r="Y3670" s="111"/>
      <c r="Z3670" s="110">
        <f t="shared" si="684"/>
        <v>39</v>
      </c>
      <c r="AA3670" s="109">
        <f t="shared" si="689"/>
        <v>38.15</v>
      </c>
      <c r="AB3670" s="109">
        <f t="shared" si="690"/>
        <v>38150</v>
      </c>
      <c r="AC3670" s="108">
        <f t="shared" si="691"/>
        <v>724.85</v>
      </c>
      <c r="AD3670" s="107">
        <f t="shared" si="692"/>
        <v>2.2222222222222223E-2</v>
      </c>
      <c r="AE3670" s="106">
        <f t="shared" si="693"/>
        <v>16.10777777777778</v>
      </c>
      <c r="AF3670" s="105">
        <f t="shared" si="694"/>
        <v>112.75444444444443</v>
      </c>
      <c r="AG3670" s="105">
        <f t="shared" si="695"/>
        <v>650.2455555555556</v>
      </c>
    </row>
    <row r="3671" spans="1:33" s="88" customFormat="1" x14ac:dyDescent="0.35">
      <c r="A3671" s="21">
        <v>10141103</v>
      </c>
      <c r="B3671" s="115" t="s">
        <v>1665</v>
      </c>
      <c r="C3671" s="115" t="s">
        <v>710</v>
      </c>
      <c r="D3671" s="133" t="s">
        <v>8351</v>
      </c>
      <c r="E3671" s="114" t="str">
        <f t="shared" si="685"/>
        <v>TRANSFORMADOR MARCA:Powertech  PT 07 RE</v>
      </c>
      <c r="F3671" s="57" t="s">
        <v>2359</v>
      </c>
      <c r="G3671" s="21"/>
      <c r="H3671" s="21" t="s">
        <v>1695</v>
      </c>
      <c r="I3671" s="21"/>
      <c r="J3671" s="21"/>
      <c r="K3671" s="133" t="s">
        <v>8350</v>
      </c>
      <c r="L3671" s="133" t="s">
        <v>8349</v>
      </c>
      <c r="M3671" s="21">
        <v>250</v>
      </c>
      <c r="N3671" s="21">
        <v>33</v>
      </c>
      <c r="O3671" s="21" t="s">
        <v>510</v>
      </c>
      <c r="P3671" s="124" t="s">
        <v>516</v>
      </c>
      <c r="Q3671" s="21">
        <v>2011</v>
      </c>
      <c r="R3671" s="21" t="s">
        <v>2362</v>
      </c>
      <c r="S3671" s="21" t="s">
        <v>8348</v>
      </c>
      <c r="T3671" s="116">
        <v>991</v>
      </c>
      <c r="U3671" s="111">
        <v>45</v>
      </c>
      <c r="V3671" s="113">
        <f t="shared" si="686"/>
        <v>865.47333333333336</v>
      </c>
      <c r="W3671" s="113">
        <f t="shared" si="687"/>
        <v>125.52666666666664</v>
      </c>
      <c r="X3671" s="112">
        <f t="shared" si="688"/>
        <v>125526.66666666664</v>
      </c>
      <c r="Y3671" s="111"/>
      <c r="Z3671" s="110">
        <f t="shared" si="684"/>
        <v>39</v>
      </c>
      <c r="AA3671" s="109">
        <f t="shared" si="689"/>
        <v>49.550000000000004</v>
      </c>
      <c r="AB3671" s="109">
        <f t="shared" si="690"/>
        <v>49550.000000000007</v>
      </c>
      <c r="AC3671" s="108">
        <f t="shared" si="691"/>
        <v>941.45</v>
      </c>
      <c r="AD3671" s="107">
        <f t="shared" si="692"/>
        <v>2.2222222222222223E-2</v>
      </c>
      <c r="AE3671" s="106">
        <f t="shared" si="693"/>
        <v>20.921111111111113</v>
      </c>
      <c r="AF3671" s="105">
        <f t="shared" si="694"/>
        <v>146.44777777777776</v>
      </c>
      <c r="AG3671" s="105">
        <f t="shared" si="695"/>
        <v>844.55222222222221</v>
      </c>
    </row>
    <row r="3672" spans="1:33" s="88" customFormat="1" x14ac:dyDescent="0.35">
      <c r="A3672" s="21">
        <v>10141103</v>
      </c>
      <c r="B3672" s="115" t="s">
        <v>1665</v>
      </c>
      <c r="C3672" s="115" t="s">
        <v>710</v>
      </c>
      <c r="D3672" s="133" t="s">
        <v>7530</v>
      </c>
      <c r="E3672" s="114" t="str">
        <f t="shared" si="685"/>
        <v>TRANSFORMADOR MARCA:Powertech  PT 41 RE</v>
      </c>
      <c r="F3672" s="57" t="s">
        <v>2359</v>
      </c>
      <c r="G3672" s="21"/>
      <c r="H3672" s="21" t="s">
        <v>1695</v>
      </c>
      <c r="I3672" s="21"/>
      <c r="J3672" s="21"/>
      <c r="K3672" s="133" t="s">
        <v>8347</v>
      </c>
      <c r="L3672" s="133" t="s">
        <v>8346</v>
      </c>
      <c r="M3672" s="21">
        <v>160</v>
      </c>
      <c r="N3672" s="21">
        <v>33</v>
      </c>
      <c r="O3672" s="21" t="s">
        <v>510</v>
      </c>
      <c r="P3672" s="124" t="s">
        <v>516</v>
      </c>
      <c r="Q3672" s="21">
        <v>2011</v>
      </c>
      <c r="R3672" s="21" t="s">
        <v>2362</v>
      </c>
      <c r="S3672" s="21" t="s">
        <v>8345</v>
      </c>
      <c r="T3672" s="116">
        <v>991</v>
      </c>
      <c r="U3672" s="111">
        <v>45</v>
      </c>
      <c r="V3672" s="113">
        <f t="shared" si="686"/>
        <v>865.47333333333336</v>
      </c>
      <c r="W3672" s="113">
        <f t="shared" si="687"/>
        <v>125.52666666666664</v>
      </c>
      <c r="X3672" s="112">
        <f t="shared" si="688"/>
        <v>125526.66666666664</v>
      </c>
      <c r="Y3672" s="111"/>
      <c r="Z3672" s="110">
        <f t="shared" si="684"/>
        <v>39</v>
      </c>
      <c r="AA3672" s="109">
        <f t="shared" si="689"/>
        <v>49.550000000000004</v>
      </c>
      <c r="AB3672" s="109">
        <f t="shared" si="690"/>
        <v>49550.000000000007</v>
      </c>
      <c r="AC3672" s="108">
        <f t="shared" si="691"/>
        <v>941.45</v>
      </c>
      <c r="AD3672" s="107">
        <f t="shared" si="692"/>
        <v>2.2222222222222223E-2</v>
      </c>
      <c r="AE3672" s="106">
        <f t="shared" si="693"/>
        <v>20.921111111111113</v>
      </c>
      <c r="AF3672" s="105">
        <f t="shared" si="694"/>
        <v>146.44777777777776</v>
      </c>
      <c r="AG3672" s="105">
        <f t="shared" si="695"/>
        <v>844.55222222222221</v>
      </c>
    </row>
    <row r="3673" spans="1:33" s="88" customFormat="1" x14ac:dyDescent="0.35">
      <c r="A3673" s="21">
        <v>10141103</v>
      </c>
      <c r="B3673" s="115" t="s">
        <v>1665</v>
      </c>
      <c r="C3673" s="115" t="s">
        <v>710</v>
      </c>
      <c r="D3673" s="133" t="s">
        <v>8344</v>
      </c>
      <c r="E3673" s="114" t="str">
        <f t="shared" si="685"/>
        <v>TRANSFORMADOR MARCA:PME  PT 54 RE</v>
      </c>
      <c r="F3673" s="57" t="s">
        <v>2359</v>
      </c>
      <c r="G3673" s="21"/>
      <c r="H3673" s="21" t="s">
        <v>1695</v>
      </c>
      <c r="I3673" s="21"/>
      <c r="J3673" s="21"/>
      <c r="K3673" s="133" t="s">
        <v>8343</v>
      </c>
      <c r="L3673" s="133" t="s">
        <v>8342</v>
      </c>
      <c r="M3673" s="21">
        <v>100</v>
      </c>
      <c r="N3673" s="21">
        <v>33</v>
      </c>
      <c r="O3673" s="21" t="s">
        <v>510</v>
      </c>
      <c r="P3673" s="124" t="s">
        <v>516</v>
      </c>
      <c r="Q3673" s="21">
        <v>2011</v>
      </c>
      <c r="R3673" s="21" t="s">
        <v>6531</v>
      </c>
      <c r="S3673" s="21">
        <v>100110312</v>
      </c>
      <c r="T3673" s="116">
        <v>763</v>
      </c>
      <c r="U3673" s="111">
        <v>45</v>
      </c>
      <c r="V3673" s="113">
        <f t="shared" si="686"/>
        <v>666.35333333333335</v>
      </c>
      <c r="W3673" s="113">
        <f t="shared" si="687"/>
        <v>96.646666666666647</v>
      </c>
      <c r="X3673" s="112">
        <f t="shared" si="688"/>
        <v>96646.666666666642</v>
      </c>
      <c r="Y3673" s="111"/>
      <c r="Z3673" s="110">
        <f t="shared" si="684"/>
        <v>39</v>
      </c>
      <c r="AA3673" s="109">
        <f t="shared" si="689"/>
        <v>38.15</v>
      </c>
      <c r="AB3673" s="109">
        <f t="shared" si="690"/>
        <v>38150</v>
      </c>
      <c r="AC3673" s="108">
        <f t="shared" si="691"/>
        <v>724.85</v>
      </c>
      <c r="AD3673" s="107">
        <f t="shared" si="692"/>
        <v>2.2222222222222223E-2</v>
      </c>
      <c r="AE3673" s="106">
        <f t="shared" si="693"/>
        <v>16.10777777777778</v>
      </c>
      <c r="AF3673" s="105">
        <f t="shared" si="694"/>
        <v>112.75444444444443</v>
      </c>
      <c r="AG3673" s="105">
        <f t="shared" si="695"/>
        <v>650.2455555555556</v>
      </c>
    </row>
    <row r="3674" spans="1:33" s="88" customFormat="1" x14ac:dyDescent="0.35">
      <c r="A3674" s="21">
        <v>10141103</v>
      </c>
      <c r="B3674" s="115" t="s">
        <v>1665</v>
      </c>
      <c r="C3674" s="115" t="s">
        <v>710</v>
      </c>
      <c r="D3674" s="133" t="s">
        <v>8341</v>
      </c>
      <c r="E3674" s="114" t="str">
        <f t="shared" si="685"/>
        <v>TRANSFORMADOR MARCA:Transformadores de Mozambique  PT 49</v>
      </c>
      <c r="F3674" s="57" t="s">
        <v>2350</v>
      </c>
      <c r="G3674" s="21"/>
      <c r="H3674" s="21" t="s">
        <v>1695</v>
      </c>
      <c r="I3674" s="21"/>
      <c r="J3674" s="21"/>
      <c r="K3674" s="133" t="s">
        <v>8340</v>
      </c>
      <c r="L3674" s="133" t="s">
        <v>8339</v>
      </c>
      <c r="M3674" s="21">
        <v>32</v>
      </c>
      <c r="N3674" s="21">
        <v>33</v>
      </c>
      <c r="O3674" s="21">
        <v>0.23</v>
      </c>
      <c r="P3674" s="124" t="s">
        <v>2189</v>
      </c>
      <c r="Q3674" s="21">
        <v>2011</v>
      </c>
      <c r="R3674" s="21" t="s">
        <v>2438</v>
      </c>
      <c r="S3674" s="21">
        <v>798217</v>
      </c>
      <c r="T3674" s="116">
        <v>643</v>
      </c>
      <c r="U3674" s="111">
        <v>45</v>
      </c>
      <c r="V3674" s="113">
        <f t="shared" si="686"/>
        <v>561.5533333333334</v>
      </c>
      <c r="W3674" s="113">
        <f t="shared" si="687"/>
        <v>81.446666666666601</v>
      </c>
      <c r="X3674" s="112">
        <f t="shared" si="688"/>
        <v>81446.666666666599</v>
      </c>
      <c r="Y3674" s="111"/>
      <c r="Z3674" s="110">
        <f t="shared" si="684"/>
        <v>39</v>
      </c>
      <c r="AA3674" s="109">
        <f t="shared" si="689"/>
        <v>32.15</v>
      </c>
      <c r="AB3674" s="109">
        <f t="shared" si="690"/>
        <v>32150</v>
      </c>
      <c r="AC3674" s="108">
        <f t="shared" si="691"/>
        <v>610.85</v>
      </c>
      <c r="AD3674" s="107">
        <f t="shared" si="692"/>
        <v>2.2222222222222223E-2</v>
      </c>
      <c r="AE3674" s="106">
        <f t="shared" si="693"/>
        <v>13.574444444444445</v>
      </c>
      <c r="AF3674" s="105">
        <f t="shared" si="694"/>
        <v>95.021111111111054</v>
      </c>
      <c r="AG3674" s="105">
        <f t="shared" si="695"/>
        <v>547.97888888888895</v>
      </c>
    </row>
    <row r="3675" spans="1:33" s="88" customFormat="1" x14ac:dyDescent="0.35">
      <c r="A3675" s="21">
        <v>10141103</v>
      </c>
      <c r="B3675" s="115" t="s">
        <v>1665</v>
      </c>
      <c r="C3675" s="115" t="s">
        <v>710</v>
      </c>
      <c r="D3675" s="57" t="s">
        <v>8338</v>
      </c>
      <c r="E3675" s="114" t="str">
        <f t="shared" si="685"/>
        <v>TRANSFORMADOR MARCA:REVIVE  PT 46 RE</v>
      </c>
      <c r="F3675" s="57" t="s">
        <v>3544</v>
      </c>
      <c r="G3675" s="21"/>
      <c r="H3675" s="21" t="s">
        <v>1695</v>
      </c>
      <c r="I3675" s="21"/>
      <c r="J3675" s="21"/>
      <c r="K3675" s="133" t="s">
        <v>8337</v>
      </c>
      <c r="L3675" s="133" t="s">
        <v>8336</v>
      </c>
      <c r="M3675" s="21">
        <v>100</v>
      </c>
      <c r="N3675" s="21">
        <v>33</v>
      </c>
      <c r="O3675" s="21">
        <v>0.4</v>
      </c>
      <c r="P3675" s="124" t="s">
        <v>516</v>
      </c>
      <c r="Q3675" s="21">
        <v>2011</v>
      </c>
      <c r="R3675" s="61" t="s">
        <v>1097</v>
      </c>
      <c r="S3675" s="21" t="s">
        <v>8335</v>
      </c>
      <c r="T3675" s="116">
        <v>763</v>
      </c>
      <c r="U3675" s="111">
        <v>45</v>
      </c>
      <c r="V3675" s="113">
        <f t="shared" si="686"/>
        <v>666.35333333333335</v>
      </c>
      <c r="W3675" s="113">
        <f t="shared" si="687"/>
        <v>96.646666666666647</v>
      </c>
      <c r="X3675" s="112">
        <f t="shared" si="688"/>
        <v>96646.666666666642</v>
      </c>
      <c r="Y3675" s="111"/>
      <c r="Z3675" s="110">
        <f t="shared" si="684"/>
        <v>39</v>
      </c>
      <c r="AA3675" s="109">
        <f t="shared" si="689"/>
        <v>38.15</v>
      </c>
      <c r="AB3675" s="109">
        <f t="shared" si="690"/>
        <v>38150</v>
      </c>
      <c r="AC3675" s="108">
        <f t="shared" si="691"/>
        <v>724.85</v>
      </c>
      <c r="AD3675" s="107">
        <f t="shared" si="692"/>
        <v>2.2222222222222223E-2</v>
      </c>
      <c r="AE3675" s="106">
        <f t="shared" si="693"/>
        <v>16.10777777777778</v>
      </c>
      <c r="AF3675" s="105">
        <f t="shared" si="694"/>
        <v>112.75444444444443</v>
      </c>
      <c r="AG3675" s="105">
        <f t="shared" si="695"/>
        <v>650.2455555555556</v>
      </c>
    </row>
    <row r="3676" spans="1:33" s="88" customFormat="1" x14ac:dyDescent="0.35">
      <c r="A3676" s="21">
        <v>10141103</v>
      </c>
      <c r="B3676" s="115" t="s">
        <v>1665</v>
      </c>
      <c r="C3676" s="115" t="s">
        <v>710</v>
      </c>
      <c r="D3676" s="57" t="s">
        <v>8334</v>
      </c>
      <c r="E3676" s="114" t="str">
        <f t="shared" si="685"/>
        <v>TRANSFORMADOR MARCA:Powertech  PT 29 RE</v>
      </c>
      <c r="F3676" s="57" t="s">
        <v>3544</v>
      </c>
      <c r="G3676" s="21"/>
      <c r="H3676" s="21" t="s">
        <v>1695</v>
      </c>
      <c r="I3676" s="21"/>
      <c r="J3676" s="21"/>
      <c r="K3676" s="133" t="s">
        <v>8333</v>
      </c>
      <c r="L3676" s="133" t="s">
        <v>8332</v>
      </c>
      <c r="M3676" s="21">
        <v>50</v>
      </c>
      <c r="N3676" s="21">
        <v>33</v>
      </c>
      <c r="O3676" s="21">
        <v>0.4</v>
      </c>
      <c r="P3676" s="124" t="s">
        <v>516</v>
      </c>
      <c r="Q3676" s="21">
        <v>2011</v>
      </c>
      <c r="R3676" s="61" t="s">
        <v>2362</v>
      </c>
      <c r="S3676" s="21" t="s">
        <v>8331</v>
      </c>
      <c r="T3676" s="116">
        <v>643</v>
      </c>
      <c r="U3676" s="111">
        <v>45</v>
      </c>
      <c r="V3676" s="113">
        <f t="shared" si="686"/>
        <v>561.5533333333334</v>
      </c>
      <c r="W3676" s="113">
        <f t="shared" si="687"/>
        <v>81.446666666666601</v>
      </c>
      <c r="X3676" s="112">
        <f t="shared" si="688"/>
        <v>81446.666666666599</v>
      </c>
      <c r="Y3676" s="111"/>
      <c r="Z3676" s="110">
        <f t="shared" si="684"/>
        <v>39</v>
      </c>
      <c r="AA3676" s="109">
        <f t="shared" si="689"/>
        <v>32.15</v>
      </c>
      <c r="AB3676" s="109">
        <f t="shared" si="690"/>
        <v>32150</v>
      </c>
      <c r="AC3676" s="108">
        <f t="shared" si="691"/>
        <v>610.85</v>
      </c>
      <c r="AD3676" s="107">
        <f t="shared" si="692"/>
        <v>2.2222222222222223E-2</v>
      </c>
      <c r="AE3676" s="106">
        <f t="shared" si="693"/>
        <v>13.574444444444445</v>
      </c>
      <c r="AF3676" s="105">
        <f t="shared" si="694"/>
        <v>95.021111111111054</v>
      </c>
      <c r="AG3676" s="105">
        <f t="shared" si="695"/>
        <v>547.97888888888895</v>
      </c>
    </row>
    <row r="3677" spans="1:33" s="88" customFormat="1" x14ac:dyDescent="0.35">
      <c r="A3677" s="21">
        <v>10141103</v>
      </c>
      <c r="B3677" s="115" t="s">
        <v>1665</v>
      </c>
      <c r="C3677" s="115" t="s">
        <v>710</v>
      </c>
      <c r="D3677" s="57" t="s">
        <v>8330</v>
      </c>
      <c r="E3677" s="114" t="str">
        <f t="shared" si="685"/>
        <v>TRANSFORMADOR MARCA:Powertech  PT 08 RE</v>
      </c>
      <c r="F3677" s="57" t="s">
        <v>3544</v>
      </c>
      <c r="G3677" s="21"/>
      <c r="H3677" s="21" t="s">
        <v>1695</v>
      </c>
      <c r="I3677" s="21"/>
      <c r="J3677" s="21"/>
      <c r="K3677" s="133" t="s">
        <v>8329</v>
      </c>
      <c r="L3677" s="133" t="s">
        <v>8328</v>
      </c>
      <c r="M3677" s="21">
        <v>200</v>
      </c>
      <c r="N3677" s="21">
        <v>33</v>
      </c>
      <c r="O3677" s="21">
        <v>0.4</v>
      </c>
      <c r="P3677" s="124" t="s">
        <v>516</v>
      </c>
      <c r="Q3677" s="21">
        <v>2011</v>
      </c>
      <c r="R3677" s="21" t="s">
        <v>2362</v>
      </c>
      <c r="S3677" s="21" t="s">
        <v>8327</v>
      </c>
      <c r="T3677" s="116">
        <v>991</v>
      </c>
      <c r="U3677" s="111">
        <v>45</v>
      </c>
      <c r="V3677" s="113">
        <f t="shared" si="686"/>
        <v>865.47333333333336</v>
      </c>
      <c r="W3677" s="113">
        <f t="shared" si="687"/>
        <v>125.52666666666664</v>
      </c>
      <c r="X3677" s="112">
        <f t="shared" si="688"/>
        <v>125526.66666666664</v>
      </c>
      <c r="Y3677" s="111"/>
      <c r="Z3677" s="110">
        <f t="shared" si="684"/>
        <v>39</v>
      </c>
      <c r="AA3677" s="109">
        <f t="shared" si="689"/>
        <v>49.550000000000004</v>
      </c>
      <c r="AB3677" s="109">
        <f t="shared" si="690"/>
        <v>49550.000000000007</v>
      </c>
      <c r="AC3677" s="108">
        <f t="shared" si="691"/>
        <v>941.45</v>
      </c>
      <c r="AD3677" s="107">
        <f t="shared" si="692"/>
        <v>2.2222222222222223E-2</v>
      </c>
      <c r="AE3677" s="106">
        <f t="shared" si="693"/>
        <v>20.921111111111113</v>
      </c>
      <c r="AF3677" s="105">
        <f t="shared" si="694"/>
        <v>146.44777777777776</v>
      </c>
      <c r="AG3677" s="105">
        <f t="shared" si="695"/>
        <v>844.55222222222221</v>
      </c>
    </row>
    <row r="3678" spans="1:33" s="88" customFormat="1" x14ac:dyDescent="0.35">
      <c r="A3678" s="21">
        <v>10141103</v>
      </c>
      <c r="B3678" s="115" t="s">
        <v>1665</v>
      </c>
      <c r="C3678" s="115" t="s">
        <v>710</v>
      </c>
      <c r="D3678" s="57" t="s">
        <v>8326</v>
      </c>
      <c r="E3678" s="114" t="str">
        <f t="shared" si="685"/>
        <v>TRANSFORMADOR MARCA:Transformadores de Mozambique  PT 47 RE</v>
      </c>
      <c r="F3678" s="57" t="s">
        <v>3544</v>
      </c>
      <c r="G3678" s="21"/>
      <c r="H3678" s="21" t="s">
        <v>1695</v>
      </c>
      <c r="I3678" s="21"/>
      <c r="J3678" s="21"/>
      <c r="K3678" s="133" t="s">
        <v>8325</v>
      </c>
      <c r="L3678" s="133" t="s">
        <v>8324</v>
      </c>
      <c r="M3678" s="21">
        <v>32</v>
      </c>
      <c r="N3678" s="124">
        <v>11</v>
      </c>
      <c r="O3678" s="21">
        <v>0.23</v>
      </c>
      <c r="P3678" s="124" t="s">
        <v>1676</v>
      </c>
      <c r="Q3678" s="61">
        <v>2011</v>
      </c>
      <c r="R3678" s="61" t="s">
        <v>2438</v>
      </c>
      <c r="S3678" s="61">
        <v>798235</v>
      </c>
      <c r="T3678" s="116">
        <v>433</v>
      </c>
      <c r="U3678" s="111">
        <v>45</v>
      </c>
      <c r="V3678" s="113">
        <f t="shared" si="686"/>
        <v>378.15333333333336</v>
      </c>
      <c r="W3678" s="113">
        <f t="shared" si="687"/>
        <v>54.846666666666636</v>
      </c>
      <c r="X3678" s="112">
        <f t="shared" si="688"/>
        <v>54846.666666666635</v>
      </c>
      <c r="Y3678" s="111"/>
      <c r="Z3678" s="110">
        <f t="shared" si="684"/>
        <v>39</v>
      </c>
      <c r="AA3678" s="109">
        <f t="shared" si="689"/>
        <v>21.650000000000002</v>
      </c>
      <c r="AB3678" s="109">
        <f t="shared" si="690"/>
        <v>21650.000000000004</v>
      </c>
      <c r="AC3678" s="108">
        <f t="shared" si="691"/>
        <v>411.35</v>
      </c>
      <c r="AD3678" s="107">
        <f t="shared" si="692"/>
        <v>2.2222222222222223E-2</v>
      </c>
      <c r="AE3678" s="106">
        <f t="shared" si="693"/>
        <v>9.1411111111111119</v>
      </c>
      <c r="AF3678" s="105">
        <f t="shared" si="694"/>
        <v>63.987777777777751</v>
      </c>
      <c r="AG3678" s="105">
        <f t="shared" si="695"/>
        <v>369.01222222222225</v>
      </c>
    </row>
    <row r="3679" spans="1:33" s="88" customFormat="1" x14ac:dyDescent="0.35">
      <c r="A3679" s="21">
        <v>10141103</v>
      </c>
      <c r="B3679" s="115" t="s">
        <v>1665</v>
      </c>
      <c r="C3679" s="115" t="s">
        <v>710</v>
      </c>
      <c r="D3679" s="57" t="s">
        <v>7560</v>
      </c>
      <c r="E3679" s="114" t="str">
        <f t="shared" si="685"/>
        <v>TRANSFORMADOR MARCA:Transformadores de Mozambique  PT 26 RE</v>
      </c>
      <c r="F3679" s="57" t="s">
        <v>3544</v>
      </c>
      <c r="G3679" s="21"/>
      <c r="H3679" s="21" t="s">
        <v>1695</v>
      </c>
      <c r="I3679" s="21"/>
      <c r="J3679" s="21"/>
      <c r="K3679" s="133" t="s">
        <v>8323</v>
      </c>
      <c r="L3679" s="133" t="s">
        <v>8322</v>
      </c>
      <c r="M3679" s="21">
        <v>32</v>
      </c>
      <c r="N3679" s="124">
        <v>11</v>
      </c>
      <c r="O3679" s="21">
        <v>0.23</v>
      </c>
      <c r="P3679" s="124" t="s">
        <v>1676</v>
      </c>
      <c r="Q3679" s="21">
        <v>2011</v>
      </c>
      <c r="R3679" s="61" t="s">
        <v>2438</v>
      </c>
      <c r="S3679" s="21">
        <v>798236</v>
      </c>
      <c r="T3679" s="116">
        <v>433</v>
      </c>
      <c r="U3679" s="111">
        <v>45</v>
      </c>
      <c r="V3679" s="113">
        <f t="shared" si="686"/>
        <v>378.15333333333336</v>
      </c>
      <c r="W3679" s="113">
        <f t="shared" si="687"/>
        <v>54.846666666666636</v>
      </c>
      <c r="X3679" s="112">
        <f t="shared" si="688"/>
        <v>54846.666666666635</v>
      </c>
      <c r="Y3679" s="111"/>
      <c r="Z3679" s="110">
        <f t="shared" si="684"/>
        <v>39</v>
      </c>
      <c r="AA3679" s="109">
        <f t="shared" si="689"/>
        <v>21.650000000000002</v>
      </c>
      <c r="AB3679" s="109">
        <f t="shared" si="690"/>
        <v>21650.000000000004</v>
      </c>
      <c r="AC3679" s="108">
        <f t="shared" si="691"/>
        <v>411.35</v>
      </c>
      <c r="AD3679" s="107">
        <f t="shared" si="692"/>
        <v>2.2222222222222223E-2</v>
      </c>
      <c r="AE3679" s="106">
        <f t="shared" si="693"/>
        <v>9.1411111111111119</v>
      </c>
      <c r="AF3679" s="105">
        <f t="shared" si="694"/>
        <v>63.987777777777751</v>
      </c>
      <c r="AG3679" s="105">
        <f t="shared" si="695"/>
        <v>369.01222222222225</v>
      </c>
    </row>
    <row r="3680" spans="1:33" s="88" customFormat="1" x14ac:dyDescent="0.35">
      <c r="A3680" s="21">
        <v>10141103</v>
      </c>
      <c r="B3680" s="115" t="s">
        <v>1665</v>
      </c>
      <c r="C3680" s="115" t="s">
        <v>710</v>
      </c>
      <c r="D3680" s="21" t="s">
        <v>8321</v>
      </c>
      <c r="E3680" s="114" t="str">
        <f t="shared" si="685"/>
        <v>TRANSFORMADOR MARCA:Transformer Switchgear Services  PT 10 RG</v>
      </c>
      <c r="F3680" s="21" t="s">
        <v>3540</v>
      </c>
      <c r="G3680" s="21"/>
      <c r="H3680" s="21" t="s">
        <v>1695</v>
      </c>
      <c r="I3680" s="21"/>
      <c r="J3680" s="57"/>
      <c r="K3680" s="133" t="s">
        <v>8320</v>
      </c>
      <c r="L3680" s="133" t="s">
        <v>8319</v>
      </c>
      <c r="M3680" s="21">
        <v>315</v>
      </c>
      <c r="N3680" s="21">
        <v>11</v>
      </c>
      <c r="O3680" s="21">
        <v>0.41499999999999998</v>
      </c>
      <c r="P3680" s="124" t="s">
        <v>516</v>
      </c>
      <c r="Q3680" s="57">
        <v>2011</v>
      </c>
      <c r="R3680" s="57" t="s">
        <v>1285</v>
      </c>
      <c r="S3680" s="57" t="s">
        <v>8318</v>
      </c>
      <c r="T3680" s="116">
        <v>840</v>
      </c>
      <c r="U3680" s="111">
        <v>45</v>
      </c>
      <c r="V3680" s="113">
        <f t="shared" si="686"/>
        <v>733.6</v>
      </c>
      <c r="W3680" s="113">
        <f t="shared" si="687"/>
        <v>106.39999999999998</v>
      </c>
      <c r="X3680" s="112">
        <f t="shared" si="688"/>
        <v>106399.99999999997</v>
      </c>
      <c r="Y3680" s="111"/>
      <c r="Z3680" s="110">
        <f t="shared" si="684"/>
        <v>39</v>
      </c>
      <c r="AA3680" s="109">
        <f t="shared" si="689"/>
        <v>42</v>
      </c>
      <c r="AB3680" s="109">
        <f t="shared" si="690"/>
        <v>42000</v>
      </c>
      <c r="AC3680" s="108">
        <f t="shared" si="691"/>
        <v>798</v>
      </c>
      <c r="AD3680" s="107">
        <f t="shared" si="692"/>
        <v>2.2222222222222223E-2</v>
      </c>
      <c r="AE3680" s="106">
        <f t="shared" si="693"/>
        <v>17.733333333333334</v>
      </c>
      <c r="AF3680" s="105">
        <f t="shared" si="694"/>
        <v>124.13333333333331</v>
      </c>
      <c r="AG3680" s="105">
        <f t="shared" si="695"/>
        <v>715.86666666666667</v>
      </c>
    </row>
    <row r="3681" spans="1:33" s="88" customFormat="1" x14ac:dyDescent="0.35">
      <c r="A3681" s="21">
        <v>10141103</v>
      </c>
      <c r="B3681" s="115" t="s">
        <v>1665</v>
      </c>
      <c r="C3681" s="115" t="s">
        <v>710</v>
      </c>
      <c r="D3681" s="21" t="s">
        <v>8317</v>
      </c>
      <c r="E3681" s="114" t="str">
        <f t="shared" si="685"/>
        <v>TRANSFORMADOR MARCA:Actom  PT 47 RG</v>
      </c>
      <c r="F3681" s="21" t="s">
        <v>3540</v>
      </c>
      <c r="G3681" s="21"/>
      <c r="H3681" s="21" t="s">
        <v>1695</v>
      </c>
      <c r="I3681" s="57"/>
      <c r="J3681" s="57"/>
      <c r="K3681" s="133" t="s">
        <v>8316</v>
      </c>
      <c r="L3681" s="133" t="s">
        <v>8315</v>
      </c>
      <c r="M3681" s="57">
        <v>200</v>
      </c>
      <c r="N3681" s="21">
        <v>11</v>
      </c>
      <c r="O3681" s="21">
        <v>0.41499999999999998</v>
      </c>
      <c r="P3681" s="124" t="s">
        <v>516</v>
      </c>
      <c r="Q3681" s="57">
        <v>2011</v>
      </c>
      <c r="R3681" s="21" t="s">
        <v>2251</v>
      </c>
      <c r="S3681" s="57">
        <v>138531</v>
      </c>
      <c r="T3681" s="116">
        <v>572</v>
      </c>
      <c r="U3681" s="111">
        <v>45</v>
      </c>
      <c r="V3681" s="113">
        <f t="shared" si="686"/>
        <v>499.54666666666668</v>
      </c>
      <c r="W3681" s="113">
        <f t="shared" si="687"/>
        <v>72.453333333333319</v>
      </c>
      <c r="X3681" s="112">
        <f t="shared" si="688"/>
        <v>72453.333333333314</v>
      </c>
      <c r="Y3681" s="111"/>
      <c r="Z3681" s="110">
        <f t="shared" si="684"/>
        <v>39</v>
      </c>
      <c r="AA3681" s="109">
        <f t="shared" si="689"/>
        <v>28.6</v>
      </c>
      <c r="AB3681" s="109">
        <f t="shared" si="690"/>
        <v>28600</v>
      </c>
      <c r="AC3681" s="108">
        <f t="shared" si="691"/>
        <v>543.4</v>
      </c>
      <c r="AD3681" s="107">
        <f t="shared" si="692"/>
        <v>2.2222222222222223E-2</v>
      </c>
      <c r="AE3681" s="106">
        <f t="shared" si="693"/>
        <v>12.075555555555555</v>
      </c>
      <c r="AF3681" s="105">
        <f t="shared" si="694"/>
        <v>84.528888888888872</v>
      </c>
      <c r="AG3681" s="105">
        <f t="shared" si="695"/>
        <v>487.4711111111111</v>
      </c>
    </row>
    <row r="3682" spans="1:33" s="88" customFormat="1" x14ac:dyDescent="0.35">
      <c r="A3682" s="21">
        <v>10141103</v>
      </c>
      <c r="B3682" s="115" t="s">
        <v>1665</v>
      </c>
      <c r="C3682" s="115" t="s">
        <v>710</v>
      </c>
      <c r="D3682" s="133" t="s">
        <v>8314</v>
      </c>
      <c r="E3682" s="114" t="str">
        <f t="shared" si="685"/>
        <v>TRANSFORMADOR MARCA:Efacec   PT 109R</v>
      </c>
      <c r="F3682" s="21"/>
      <c r="G3682" s="21"/>
      <c r="H3682" s="21" t="s">
        <v>2345</v>
      </c>
      <c r="I3682" s="21"/>
      <c r="J3682" s="49"/>
      <c r="K3682" s="133" t="s">
        <v>8313</v>
      </c>
      <c r="L3682" s="133" t="s">
        <v>8312</v>
      </c>
      <c r="M3682" s="21">
        <v>500</v>
      </c>
      <c r="N3682" s="21">
        <v>33</v>
      </c>
      <c r="O3682" s="21">
        <v>0.4</v>
      </c>
      <c r="P3682" s="124" t="s">
        <v>516</v>
      </c>
      <c r="Q3682" s="21">
        <v>2011</v>
      </c>
      <c r="R3682" s="21" t="s">
        <v>1705</v>
      </c>
      <c r="S3682" s="21" t="s">
        <v>8311</v>
      </c>
      <c r="T3682" s="116">
        <v>1200</v>
      </c>
      <c r="U3682" s="111">
        <v>45</v>
      </c>
      <c r="V3682" s="113">
        <f t="shared" si="686"/>
        <v>1048</v>
      </c>
      <c r="W3682" s="113">
        <f t="shared" si="687"/>
        <v>152</v>
      </c>
      <c r="X3682" s="112">
        <f t="shared" si="688"/>
        <v>152000</v>
      </c>
      <c r="Y3682" s="111"/>
      <c r="Z3682" s="110">
        <f t="shared" si="684"/>
        <v>39</v>
      </c>
      <c r="AA3682" s="109">
        <f t="shared" si="689"/>
        <v>60</v>
      </c>
      <c r="AB3682" s="109">
        <f t="shared" si="690"/>
        <v>60000</v>
      </c>
      <c r="AC3682" s="108">
        <f t="shared" si="691"/>
        <v>1140</v>
      </c>
      <c r="AD3682" s="107">
        <f t="shared" si="692"/>
        <v>2.2222222222222223E-2</v>
      </c>
      <c r="AE3682" s="106">
        <f t="shared" si="693"/>
        <v>25.333333333333336</v>
      </c>
      <c r="AF3682" s="105">
        <f t="shared" si="694"/>
        <v>177.33333333333334</v>
      </c>
      <c r="AG3682" s="105">
        <f t="shared" si="695"/>
        <v>1022.6666666666666</v>
      </c>
    </row>
    <row r="3683" spans="1:33" s="88" customFormat="1" x14ac:dyDescent="0.35">
      <c r="A3683" s="21">
        <v>10141103</v>
      </c>
      <c r="B3683" s="115" t="s">
        <v>1665</v>
      </c>
      <c r="C3683" s="115" t="s">
        <v>710</v>
      </c>
      <c r="D3683" s="133" t="s">
        <v>1181</v>
      </c>
      <c r="E3683" s="114" t="str">
        <f t="shared" si="685"/>
        <v>TRANSFORMADOR MARCA:PowerTech  PT 70R</v>
      </c>
      <c r="F3683" s="21"/>
      <c r="G3683" s="21"/>
      <c r="H3683" s="21" t="s">
        <v>2345</v>
      </c>
      <c r="I3683" s="21"/>
      <c r="J3683" s="21"/>
      <c r="K3683" s="133" t="s">
        <v>8310</v>
      </c>
      <c r="L3683" s="133" t="s">
        <v>8309</v>
      </c>
      <c r="M3683" s="21">
        <v>630</v>
      </c>
      <c r="N3683" s="21">
        <v>33</v>
      </c>
      <c r="O3683" s="21">
        <v>0.4</v>
      </c>
      <c r="P3683" s="124" t="s">
        <v>516</v>
      </c>
      <c r="Q3683" s="21">
        <v>2011</v>
      </c>
      <c r="R3683" s="21" t="s">
        <v>1811</v>
      </c>
      <c r="S3683" s="21" t="s">
        <v>1178</v>
      </c>
      <c r="T3683" s="116">
        <v>1200</v>
      </c>
      <c r="U3683" s="111">
        <v>45</v>
      </c>
      <c r="V3683" s="113">
        <f t="shared" si="686"/>
        <v>1048</v>
      </c>
      <c r="W3683" s="113">
        <f t="shared" si="687"/>
        <v>152</v>
      </c>
      <c r="X3683" s="112">
        <f t="shared" si="688"/>
        <v>152000</v>
      </c>
      <c r="Y3683" s="111"/>
      <c r="Z3683" s="110">
        <f t="shared" si="684"/>
        <v>39</v>
      </c>
      <c r="AA3683" s="109">
        <f t="shared" si="689"/>
        <v>60</v>
      </c>
      <c r="AB3683" s="109">
        <f t="shared" si="690"/>
        <v>60000</v>
      </c>
      <c r="AC3683" s="108">
        <f t="shared" si="691"/>
        <v>1140</v>
      </c>
      <c r="AD3683" s="107">
        <f t="shared" si="692"/>
        <v>2.2222222222222223E-2</v>
      </c>
      <c r="AE3683" s="106">
        <f t="shared" si="693"/>
        <v>25.333333333333336</v>
      </c>
      <c r="AF3683" s="105">
        <f t="shared" si="694"/>
        <v>177.33333333333334</v>
      </c>
      <c r="AG3683" s="105">
        <f t="shared" si="695"/>
        <v>1022.6666666666666</v>
      </c>
    </row>
    <row r="3684" spans="1:33" s="88" customFormat="1" x14ac:dyDescent="0.35">
      <c r="A3684" s="21">
        <v>10141103</v>
      </c>
      <c r="B3684" s="115" t="s">
        <v>1665</v>
      </c>
      <c r="C3684" s="115" t="s">
        <v>710</v>
      </c>
      <c r="D3684" s="133" t="s">
        <v>8308</v>
      </c>
      <c r="E3684" s="114" t="str">
        <f t="shared" si="685"/>
        <v>TRANSFORMADOR MARCA:Efacec   PT74R</v>
      </c>
      <c r="F3684" s="21"/>
      <c r="G3684" s="21"/>
      <c r="H3684" s="21" t="s">
        <v>2345</v>
      </c>
      <c r="I3684" s="21"/>
      <c r="J3684" s="21"/>
      <c r="K3684" s="133" t="s">
        <v>8307</v>
      </c>
      <c r="L3684" s="133" t="s">
        <v>8306</v>
      </c>
      <c r="M3684" s="21">
        <v>500</v>
      </c>
      <c r="N3684" s="21">
        <v>33</v>
      </c>
      <c r="O3684" s="21">
        <v>0.4</v>
      </c>
      <c r="P3684" s="124" t="s">
        <v>516</v>
      </c>
      <c r="Q3684" s="21">
        <v>2011</v>
      </c>
      <c r="R3684" s="21" t="s">
        <v>1705</v>
      </c>
      <c r="S3684" s="21" t="s">
        <v>8305</v>
      </c>
      <c r="T3684" s="116">
        <v>1200</v>
      </c>
      <c r="U3684" s="111">
        <v>45</v>
      </c>
      <c r="V3684" s="113">
        <f t="shared" si="686"/>
        <v>1048</v>
      </c>
      <c r="W3684" s="113">
        <f t="shared" si="687"/>
        <v>152</v>
      </c>
      <c r="X3684" s="112">
        <f t="shared" si="688"/>
        <v>152000</v>
      </c>
      <c r="Y3684" s="111"/>
      <c r="Z3684" s="110">
        <f t="shared" ref="Z3684:Z3747" si="696">(U3684-(2017-Q3684))</f>
        <v>39</v>
      </c>
      <c r="AA3684" s="109">
        <f t="shared" si="689"/>
        <v>60</v>
      </c>
      <c r="AB3684" s="109">
        <f t="shared" si="690"/>
        <v>60000</v>
      </c>
      <c r="AC3684" s="108">
        <f t="shared" si="691"/>
        <v>1140</v>
      </c>
      <c r="AD3684" s="107">
        <f t="shared" si="692"/>
        <v>2.2222222222222223E-2</v>
      </c>
      <c r="AE3684" s="106">
        <f t="shared" si="693"/>
        <v>25.333333333333336</v>
      </c>
      <c r="AF3684" s="105">
        <f t="shared" si="694"/>
        <v>177.33333333333334</v>
      </c>
      <c r="AG3684" s="105">
        <f t="shared" si="695"/>
        <v>1022.6666666666666</v>
      </c>
    </row>
    <row r="3685" spans="1:33" s="88" customFormat="1" x14ac:dyDescent="0.35">
      <c r="A3685" s="21">
        <v>10141103</v>
      </c>
      <c r="B3685" s="115" t="s">
        <v>1665</v>
      </c>
      <c r="C3685" s="115" t="s">
        <v>710</v>
      </c>
      <c r="D3685" s="133" t="s">
        <v>4609</v>
      </c>
      <c r="E3685" s="114" t="str">
        <f t="shared" si="685"/>
        <v>TRANSFORMADOR MARCA:Actom  PTS 03</v>
      </c>
      <c r="F3685" s="21"/>
      <c r="G3685" s="21"/>
      <c r="H3685" s="21" t="s">
        <v>2340</v>
      </c>
      <c r="I3685" s="21"/>
      <c r="J3685" s="21"/>
      <c r="K3685" s="133" t="s">
        <v>8304</v>
      </c>
      <c r="L3685" s="133" t="s">
        <v>8303</v>
      </c>
      <c r="M3685" s="21">
        <v>160</v>
      </c>
      <c r="N3685" s="21">
        <v>33</v>
      </c>
      <c r="O3685" s="21">
        <v>0.4</v>
      </c>
      <c r="P3685" s="124" t="s">
        <v>516</v>
      </c>
      <c r="Q3685" s="21">
        <v>2011</v>
      </c>
      <c r="R3685" s="21" t="s">
        <v>2251</v>
      </c>
      <c r="S3685" s="21" t="s">
        <v>8302</v>
      </c>
      <c r="T3685" s="116">
        <v>991</v>
      </c>
      <c r="U3685" s="111">
        <v>45</v>
      </c>
      <c r="V3685" s="113">
        <f t="shared" si="686"/>
        <v>865.47333333333336</v>
      </c>
      <c r="W3685" s="113">
        <f t="shared" si="687"/>
        <v>125.52666666666664</v>
      </c>
      <c r="X3685" s="112">
        <f t="shared" si="688"/>
        <v>125526.66666666664</v>
      </c>
      <c r="Y3685" s="111"/>
      <c r="Z3685" s="110">
        <f t="shared" si="696"/>
        <v>39</v>
      </c>
      <c r="AA3685" s="109">
        <f t="shared" si="689"/>
        <v>49.550000000000004</v>
      </c>
      <c r="AB3685" s="109">
        <f t="shared" si="690"/>
        <v>49550.000000000007</v>
      </c>
      <c r="AC3685" s="108">
        <f t="shared" si="691"/>
        <v>941.45</v>
      </c>
      <c r="AD3685" s="107">
        <f t="shared" si="692"/>
        <v>2.2222222222222223E-2</v>
      </c>
      <c r="AE3685" s="106">
        <f t="shared" si="693"/>
        <v>20.921111111111113</v>
      </c>
      <c r="AF3685" s="105">
        <f t="shared" si="694"/>
        <v>146.44777777777776</v>
      </c>
      <c r="AG3685" s="105">
        <f t="shared" si="695"/>
        <v>844.55222222222221</v>
      </c>
    </row>
    <row r="3686" spans="1:33" s="88" customFormat="1" x14ac:dyDescent="0.35">
      <c r="A3686" s="21">
        <v>10141103</v>
      </c>
      <c r="B3686" s="115" t="s">
        <v>1665</v>
      </c>
      <c r="C3686" s="115" t="s">
        <v>710</v>
      </c>
      <c r="D3686" s="133" t="s">
        <v>4232</v>
      </c>
      <c r="E3686" s="114" t="str">
        <f t="shared" si="685"/>
        <v>TRANSFORMADOR MARCA:Tranformerdores de Mozambique  PTS 27</v>
      </c>
      <c r="F3686" s="21"/>
      <c r="G3686" s="21"/>
      <c r="H3686" s="21" t="s">
        <v>2340</v>
      </c>
      <c r="I3686" s="21"/>
      <c r="J3686" s="21"/>
      <c r="K3686" s="133" t="s">
        <v>8301</v>
      </c>
      <c r="L3686" s="133" t="s">
        <v>8300</v>
      </c>
      <c r="M3686" s="21">
        <v>32</v>
      </c>
      <c r="N3686" s="124">
        <v>11</v>
      </c>
      <c r="O3686" s="21">
        <v>0.4</v>
      </c>
      <c r="P3686" s="124" t="s">
        <v>1676</v>
      </c>
      <c r="Q3686" s="21">
        <v>2011</v>
      </c>
      <c r="R3686" s="21" t="s">
        <v>2325</v>
      </c>
      <c r="S3686" s="21">
        <v>798232</v>
      </c>
      <c r="T3686" s="116">
        <v>381</v>
      </c>
      <c r="U3686" s="111">
        <v>45</v>
      </c>
      <c r="V3686" s="113">
        <f t="shared" si="686"/>
        <v>332.74</v>
      </c>
      <c r="W3686" s="113">
        <f t="shared" si="687"/>
        <v>48.259999999999991</v>
      </c>
      <c r="X3686" s="112">
        <f t="shared" si="688"/>
        <v>48259.999999999993</v>
      </c>
      <c r="Y3686" s="111"/>
      <c r="Z3686" s="110">
        <f t="shared" si="696"/>
        <v>39</v>
      </c>
      <c r="AA3686" s="109">
        <f t="shared" si="689"/>
        <v>19.05</v>
      </c>
      <c r="AB3686" s="109">
        <f t="shared" si="690"/>
        <v>19050</v>
      </c>
      <c r="AC3686" s="108">
        <f t="shared" si="691"/>
        <v>361.95</v>
      </c>
      <c r="AD3686" s="107">
        <f t="shared" si="692"/>
        <v>2.2222222222222223E-2</v>
      </c>
      <c r="AE3686" s="106">
        <f t="shared" si="693"/>
        <v>8.043333333333333</v>
      </c>
      <c r="AF3686" s="105">
        <f t="shared" si="694"/>
        <v>56.303333333333327</v>
      </c>
      <c r="AG3686" s="105">
        <f t="shared" si="695"/>
        <v>324.69666666666666</v>
      </c>
    </row>
    <row r="3687" spans="1:33" s="88" customFormat="1" x14ac:dyDescent="0.35">
      <c r="A3687" s="21">
        <v>10141103</v>
      </c>
      <c r="B3687" s="115" t="s">
        <v>1665</v>
      </c>
      <c r="C3687" s="115" t="s">
        <v>710</v>
      </c>
      <c r="D3687" s="133" t="s">
        <v>4633</v>
      </c>
      <c r="E3687" s="114" t="str">
        <f t="shared" si="685"/>
        <v>TRANSFORMADOR MARCA:Actom  PTS 10</v>
      </c>
      <c r="F3687" s="21"/>
      <c r="G3687" s="21"/>
      <c r="H3687" s="21" t="s">
        <v>2340</v>
      </c>
      <c r="I3687" s="21"/>
      <c r="J3687" s="21"/>
      <c r="K3687" s="133" t="s">
        <v>8299</v>
      </c>
      <c r="L3687" s="133" t="s">
        <v>8298</v>
      </c>
      <c r="M3687" s="21">
        <v>50</v>
      </c>
      <c r="N3687" s="21">
        <v>33</v>
      </c>
      <c r="O3687" s="21">
        <v>0.4</v>
      </c>
      <c r="P3687" s="124" t="s">
        <v>516</v>
      </c>
      <c r="Q3687" s="21">
        <v>2011</v>
      </c>
      <c r="R3687" s="21" t="s">
        <v>2251</v>
      </c>
      <c r="S3687" s="21">
        <v>139509</v>
      </c>
      <c r="T3687" s="116">
        <v>643</v>
      </c>
      <c r="U3687" s="111">
        <v>45</v>
      </c>
      <c r="V3687" s="113">
        <f t="shared" si="686"/>
        <v>561.5533333333334</v>
      </c>
      <c r="W3687" s="113">
        <f t="shared" si="687"/>
        <v>81.446666666666601</v>
      </c>
      <c r="X3687" s="112">
        <f t="shared" si="688"/>
        <v>81446.666666666599</v>
      </c>
      <c r="Y3687" s="111"/>
      <c r="Z3687" s="110">
        <f t="shared" si="696"/>
        <v>39</v>
      </c>
      <c r="AA3687" s="109">
        <f t="shared" si="689"/>
        <v>32.15</v>
      </c>
      <c r="AB3687" s="109">
        <f t="shared" si="690"/>
        <v>32150</v>
      </c>
      <c r="AC3687" s="108">
        <f t="shared" si="691"/>
        <v>610.85</v>
      </c>
      <c r="AD3687" s="107">
        <f t="shared" si="692"/>
        <v>2.2222222222222223E-2</v>
      </c>
      <c r="AE3687" s="106">
        <f t="shared" si="693"/>
        <v>13.574444444444445</v>
      </c>
      <c r="AF3687" s="105">
        <f t="shared" si="694"/>
        <v>95.021111111111054</v>
      </c>
      <c r="AG3687" s="105">
        <f t="shared" si="695"/>
        <v>547.97888888888895</v>
      </c>
    </row>
    <row r="3688" spans="1:33" s="88" customFormat="1" x14ac:dyDescent="0.35">
      <c r="A3688" s="21">
        <v>10141103</v>
      </c>
      <c r="B3688" s="115" t="s">
        <v>1665</v>
      </c>
      <c r="C3688" s="115" t="s">
        <v>710</v>
      </c>
      <c r="D3688" s="133" t="s">
        <v>3472</v>
      </c>
      <c r="E3688" s="114" t="str">
        <f t="shared" si="685"/>
        <v>TRANSFORMADOR MARCA:Revive  PTS 05</v>
      </c>
      <c r="F3688" s="21"/>
      <c r="G3688" s="21"/>
      <c r="H3688" s="21" t="s">
        <v>2340</v>
      </c>
      <c r="I3688" s="21"/>
      <c r="J3688" s="21"/>
      <c r="K3688" s="133" t="s">
        <v>8297</v>
      </c>
      <c r="L3688" s="133" t="s">
        <v>8296</v>
      </c>
      <c r="M3688" s="21">
        <v>32</v>
      </c>
      <c r="N3688" s="21">
        <v>33</v>
      </c>
      <c r="O3688" s="21">
        <v>0.4</v>
      </c>
      <c r="P3688" s="124" t="s">
        <v>1676</v>
      </c>
      <c r="Q3688" s="21">
        <v>2011</v>
      </c>
      <c r="R3688" s="21" t="s">
        <v>4040</v>
      </c>
      <c r="S3688" s="21" t="s">
        <v>8295</v>
      </c>
      <c r="T3688" s="116">
        <v>643</v>
      </c>
      <c r="U3688" s="111">
        <v>45</v>
      </c>
      <c r="V3688" s="113">
        <f t="shared" si="686"/>
        <v>561.5533333333334</v>
      </c>
      <c r="W3688" s="113">
        <f t="shared" si="687"/>
        <v>81.446666666666601</v>
      </c>
      <c r="X3688" s="112">
        <f t="shared" si="688"/>
        <v>81446.666666666599</v>
      </c>
      <c r="Y3688" s="111"/>
      <c r="Z3688" s="110">
        <f t="shared" si="696"/>
        <v>39</v>
      </c>
      <c r="AA3688" s="109">
        <f t="shared" si="689"/>
        <v>32.15</v>
      </c>
      <c r="AB3688" s="109">
        <f t="shared" si="690"/>
        <v>32150</v>
      </c>
      <c r="AC3688" s="108">
        <f t="shared" si="691"/>
        <v>610.85</v>
      </c>
      <c r="AD3688" s="107">
        <f t="shared" si="692"/>
        <v>2.2222222222222223E-2</v>
      </c>
      <c r="AE3688" s="106">
        <f t="shared" si="693"/>
        <v>13.574444444444445</v>
      </c>
      <c r="AF3688" s="105">
        <f t="shared" si="694"/>
        <v>95.021111111111054</v>
      </c>
      <c r="AG3688" s="105">
        <f t="shared" si="695"/>
        <v>547.97888888888895</v>
      </c>
    </row>
    <row r="3689" spans="1:33" s="88" customFormat="1" x14ac:dyDescent="0.35">
      <c r="A3689" s="21">
        <v>10141103</v>
      </c>
      <c r="B3689" s="115" t="s">
        <v>1665</v>
      </c>
      <c r="C3689" s="115" t="s">
        <v>710</v>
      </c>
      <c r="D3689" s="133" t="s">
        <v>3755</v>
      </c>
      <c r="E3689" s="114" t="str">
        <f t="shared" si="685"/>
        <v>TRANSFORMADOR MARCA:Revive  PTS 24</v>
      </c>
      <c r="F3689" s="21"/>
      <c r="G3689" s="21"/>
      <c r="H3689" s="21" t="s">
        <v>2340</v>
      </c>
      <c r="I3689" s="21"/>
      <c r="J3689" s="21"/>
      <c r="K3689" s="133" t="s">
        <v>8294</v>
      </c>
      <c r="L3689" s="133" t="s">
        <v>8293</v>
      </c>
      <c r="M3689" s="21">
        <v>32</v>
      </c>
      <c r="N3689" s="21">
        <v>33</v>
      </c>
      <c r="O3689" s="21">
        <v>0.4</v>
      </c>
      <c r="P3689" s="124" t="s">
        <v>1676</v>
      </c>
      <c r="Q3689" s="21">
        <v>2011</v>
      </c>
      <c r="R3689" s="21" t="s">
        <v>4040</v>
      </c>
      <c r="S3689" s="21" t="s">
        <v>8292</v>
      </c>
      <c r="T3689" s="116">
        <v>643</v>
      </c>
      <c r="U3689" s="111">
        <v>45</v>
      </c>
      <c r="V3689" s="113">
        <f t="shared" si="686"/>
        <v>561.5533333333334</v>
      </c>
      <c r="W3689" s="113">
        <f t="shared" si="687"/>
        <v>81.446666666666601</v>
      </c>
      <c r="X3689" s="112">
        <f t="shared" si="688"/>
        <v>81446.666666666599</v>
      </c>
      <c r="Y3689" s="111"/>
      <c r="Z3689" s="110">
        <f t="shared" si="696"/>
        <v>39</v>
      </c>
      <c r="AA3689" s="109">
        <f t="shared" si="689"/>
        <v>32.15</v>
      </c>
      <c r="AB3689" s="109">
        <f t="shared" si="690"/>
        <v>32150</v>
      </c>
      <c r="AC3689" s="108">
        <f t="shared" si="691"/>
        <v>610.85</v>
      </c>
      <c r="AD3689" s="107">
        <f t="shared" si="692"/>
        <v>2.2222222222222223E-2</v>
      </c>
      <c r="AE3689" s="106">
        <f t="shared" si="693"/>
        <v>13.574444444444445</v>
      </c>
      <c r="AF3689" s="105">
        <f t="shared" si="694"/>
        <v>95.021111111111054</v>
      </c>
      <c r="AG3689" s="105">
        <f t="shared" si="695"/>
        <v>547.97888888888895</v>
      </c>
    </row>
    <row r="3690" spans="1:33" s="88" customFormat="1" x14ac:dyDescent="0.35">
      <c r="A3690" s="21">
        <v>10141103</v>
      </c>
      <c r="B3690" s="115" t="s">
        <v>1665</v>
      </c>
      <c r="C3690" s="115" t="s">
        <v>710</v>
      </c>
      <c r="D3690" s="21" t="s">
        <v>4643</v>
      </c>
      <c r="E3690" s="114" t="str">
        <f t="shared" si="685"/>
        <v>TRANSFORMADOR MARCA:Powertech  PTS 28</v>
      </c>
      <c r="F3690" s="21"/>
      <c r="G3690" s="21"/>
      <c r="H3690" s="21" t="s">
        <v>2340</v>
      </c>
      <c r="I3690" s="21"/>
      <c r="J3690" s="21"/>
      <c r="K3690" s="133" t="s">
        <v>8291</v>
      </c>
      <c r="L3690" s="133" t="s">
        <v>8290</v>
      </c>
      <c r="M3690" s="21">
        <v>100</v>
      </c>
      <c r="N3690" s="21">
        <v>33</v>
      </c>
      <c r="O3690" s="21">
        <v>0.4</v>
      </c>
      <c r="P3690" s="124" t="s">
        <v>516</v>
      </c>
      <c r="Q3690" s="21">
        <v>2011</v>
      </c>
      <c r="R3690" s="21" t="s">
        <v>2362</v>
      </c>
      <c r="S3690" s="21" t="s">
        <v>8289</v>
      </c>
      <c r="T3690" s="116">
        <v>763</v>
      </c>
      <c r="U3690" s="111">
        <v>45</v>
      </c>
      <c r="V3690" s="113">
        <f t="shared" si="686"/>
        <v>666.35333333333335</v>
      </c>
      <c r="W3690" s="113">
        <f t="shared" si="687"/>
        <v>96.646666666666647</v>
      </c>
      <c r="X3690" s="112">
        <f t="shared" si="688"/>
        <v>96646.666666666642</v>
      </c>
      <c r="Y3690" s="111"/>
      <c r="Z3690" s="110">
        <f t="shared" si="696"/>
        <v>39</v>
      </c>
      <c r="AA3690" s="109">
        <f t="shared" si="689"/>
        <v>38.15</v>
      </c>
      <c r="AB3690" s="109">
        <f t="shared" si="690"/>
        <v>38150</v>
      </c>
      <c r="AC3690" s="108">
        <f t="shared" si="691"/>
        <v>724.85</v>
      </c>
      <c r="AD3690" s="107">
        <f t="shared" si="692"/>
        <v>2.2222222222222223E-2</v>
      </c>
      <c r="AE3690" s="106">
        <f t="shared" si="693"/>
        <v>16.10777777777778</v>
      </c>
      <c r="AF3690" s="105">
        <f t="shared" si="694"/>
        <v>112.75444444444443</v>
      </c>
      <c r="AG3690" s="105">
        <f t="shared" si="695"/>
        <v>650.2455555555556</v>
      </c>
    </row>
    <row r="3691" spans="1:33" s="88" customFormat="1" x14ac:dyDescent="0.35">
      <c r="A3691" s="21">
        <v>10141103</v>
      </c>
      <c r="B3691" s="115" t="s">
        <v>1665</v>
      </c>
      <c r="C3691" s="115" t="s">
        <v>710</v>
      </c>
      <c r="D3691" s="57" t="s">
        <v>8288</v>
      </c>
      <c r="E3691" s="114" t="str">
        <f t="shared" si="685"/>
        <v>TRANSFORMADOR MARCA:Efacec   PT 271R</v>
      </c>
      <c r="F3691" s="21"/>
      <c r="G3691" s="21"/>
      <c r="H3691" s="21" t="s">
        <v>2292</v>
      </c>
      <c r="I3691" s="21"/>
      <c r="J3691" s="21"/>
      <c r="K3691" s="133" t="s">
        <v>8287</v>
      </c>
      <c r="L3691" s="133" t="s">
        <v>8286</v>
      </c>
      <c r="M3691" s="21">
        <v>315</v>
      </c>
      <c r="N3691" s="21">
        <v>33</v>
      </c>
      <c r="O3691" s="21">
        <v>0.4</v>
      </c>
      <c r="P3691" s="124" t="s">
        <v>516</v>
      </c>
      <c r="Q3691" s="21">
        <v>2011</v>
      </c>
      <c r="R3691" s="21" t="s">
        <v>1705</v>
      </c>
      <c r="S3691" s="21" t="s">
        <v>8285</v>
      </c>
      <c r="T3691" s="116">
        <v>1039</v>
      </c>
      <c r="U3691" s="111">
        <v>45</v>
      </c>
      <c r="V3691" s="113">
        <f t="shared" si="686"/>
        <v>907.39333333333332</v>
      </c>
      <c r="W3691" s="113">
        <f t="shared" si="687"/>
        <v>131.60666666666668</v>
      </c>
      <c r="X3691" s="112">
        <f t="shared" si="688"/>
        <v>131606.66666666669</v>
      </c>
      <c r="Y3691" s="111"/>
      <c r="Z3691" s="110">
        <f t="shared" si="696"/>
        <v>39</v>
      </c>
      <c r="AA3691" s="109">
        <f t="shared" si="689"/>
        <v>51.95</v>
      </c>
      <c r="AB3691" s="109">
        <f t="shared" si="690"/>
        <v>51950</v>
      </c>
      <c r="AC3691" s="108">
        <f t="shared" si="691"/>
        <v>987.05</v>
      </c>
      <c r="AD3691" s="107">
        <f t="shared" si="692"/>
        <v>2.2222222222222223E-2</v>
      </c>
      <c r="AE3691" s="106">
        <f t="shared" si="693"/>
        <v>21.934444444444445</v>
      </c>
      <c r="AF3691" s="105">
        <f t="shared" si="694"/>
        <v>153.54111111111112</v>
      </c>
      <c r="AG3691" s="105">
        <f t="shared" si="695"/>
        <v>885.45888888888885</v>
      </c>
    </row>
    <row r="3692" spans="1:33" s="88" customFormat="1" x14ac:dyDescent="0.35">
      <c r="A3692" s="21">
        <v>10141103</v>
      </c>
      <c r="B3692" s="115" t="s">
        <v>1665</v>
      </c>
      <c r="C3692" s="115" t="s">
        <v>710</v>
      </c>
      <c r="D3692" s="57" t="s">
        <v>2685</v>
      </c>
      <c r="E3692" s="114" t="str">
        <f t="shared" si="685"/>
        <v>TRANSFORMADOR MARCA:Revive  PT 266R</v>
      </c>
      <c r="F3692" s="21"/>
      <c r="G3692" s="21"/>
      <c r="H3692" s="21" t="s">
        <v>2292</v>
      </c>
      <c r="I3692" s="21"/>
      <c r="J3692" s="21"/>
      <c r="K3692" s="133" t="s">
        <v>8284</v>
      </c>
      <c r="L3692" s="133" t="s">
        <v>8283</v>
      </c>
      <c r="M3692" s="21">
        <v>250</v>
      </c>
      <c r="N3692" s="21">
        <v>33</v>
      </c>
      <c r="O3692" s="21">
        <v>0.4</v>
      </c>
      <c r="P3692" s="124" t="s">
        <v>516</v>
      </c>
      <c r="Q3692" s="21">
        <v>2011</v>
      </c>
      <c r="R3692" s="21" t="s">
        <v>4040</v>
      </c>
      <c r="S3692" s="21" t="s">
        <v>8282</v>
      </c>
      <c r="T3692" s="116">
        <v>991</v>
      </c>
      <c r="U3692" s="111">
        <v>45</v>
      </c>
      <c r="V3692" s="113">
        <f t="shared" si="686"/>
        <v>865.47333333333336</v>
      </c>
      <c r="W3692" s="113">
        <f t="shared" si="687"/>
        <v>125.52666666666664</v>
      </c>
      <c r="X3692" s="112">
        <f t="shared" si="688"/>
        <v>125526.66666666664</v>
      </c>
      <c r="Y3692" s="111"/>
      <c r="Z3692" s="110">
        <f t="shared" si="696"/>
        <v>39</v>
      </c>
      <c r="AA3692" s="109">
        <f t="shared" si="689"/>
        <v>49.550000000000004</v>
      </c>
      <c r="AB3692" s="109">
        <f t="shared" si="690"/>
        <v>49550.000000000007</v>
      </c>
      <c r="AC3692" s="108">
        <f t="shared" si="691"/>
        <v>941.45</v>
      </c>
      <c r="AD3692" s="107">
        <f t="shared" si="692"/>
        <v>2.2222222222222223E-2</v>
      </c>
      <c r="AE3692" s="106">
        <f t="shared" si="693"/>
        <v>20.921111111111113</v>
      </c>
      <c r="AF3692" s="105">
        <f t="shared" si="694"/>
        <v>146.44777777777776</v>
      </c>
      <c r="AG3692" s="105">
        <f t="shared" si="695"/>
        <v>844.55222222222221</v>
      </c>
    </row>
    <row r="3693" spans="1:33" s="88" customFormat="1" x14ac:dyDescent="0.35">
      <c r="A3693" s="21">
        <v>10141103</v>
      </c>
      <c r="B3693" s="115" t="s">
        <v>1665</v>
      </c>
      <c r="C3693" s="115" t="s">
        <v>710</v>
      </c>
      <c r="D3693" s="57" t="s">
        <v>8281</v>
      </c>
      <c r="E3693" s="114" t="str">
        <f t="shared" si="685"/>
        <v>TRANSFORMADOR MARCA:Efacec   PT 264R</v>
      </c>
      <c r="F3693" s="21"/>
      <c r="G3693" s="21"/>
      <c r="H3693" s="21" t="s">
        <v>2292</v>
      </c>
      <c r="I3693" s="21"/>
      <c r="J3693" s="21"/>
      <c r="K3693" s="133" t="s">
        <v>8280</v>
      </c>
      <c r="L3693" s="133" t="s">
        <v>8279</v>
      </c>
      <c r="M3693" s="21">
        <v>315</v>
      </c>
      <c r="N3693" s="21">
        <v>33</v>
      </c>
      <c r="O3693" s="21">
        <v>0.4</v>
      </c>
      <c r="P3693" s="124" t="s">
        <v>516</v>
      </c>
      <c r="Q3693" s="21">
        <v>2011</v>
      </c>
      <c r="R3693" s="21" t="s">
        <v>1705</v>
      </c>
      <c r="S3693" s="21" t="s">
        <v>8278</v>
      </c>
      <c r="T3693" s="116">
        <v>1039</v>
      </c>
      <c r="U3693" s="111">
        <v>45</v>
      </c>
      <c r="V3693" s="113">
        <f t="shared" si="686"/>
        <v>907.39333333333332</v>
      </c>
      <c r="W3693" s="113">
        <f t="shared" si="687"/>
        <v>131.60666666666668</v>
      </c>
      <c r="X3693" s="112">
        <f t="shared" si="688"/>
        <v>131606.66666666669</v>
      </c>
      <c r="Y3693" s="111"/>
      <c r="Z3693" s="110">
        <f t="shared" si="696"/>
        <v>39</v>
      </c>
      <c r="AA3693" s="109">
        <f t="shared" si="689"/>
        <v>51.95</v>
      </c>
      <c r="AB3693" s="109">
        <f t="shared" si="690"/>
        <v>51950</v>
      </c>
      <c r="AC3693" s="108">
        <f t="shared" si="691"/>
        <v>987.05</v>
      </c>
      <c r="AD3693" s="107">
        <f t="shared" si="692"/>
        <v>2.2222222222222223E-2</v>
      </c>
      <c r="AE3693" s="106">
        <f t="shared" si="693"/>
        <v>21.934444444444445</v>
      </c>
      <c r="AF3693" s="105">
        <f t="shared" si="694"/>
        <v>153.54111111111112</v>
      </c>
      <c r="AG3693" s="105">
        <f t="shared" si="695"/>
        <v>885.45888888888885</v>
      </c>
    </row>
    <row r="3694" spans="1:33" s="88" customFormat="1" x14ac:dyDescent="0.35">
      <c r="A3694" s="21">
        <v>10141103</v>
      </c>
      <c r="B3694" s="115" t="s">
        <v>1665</v>
      </c>
      <c r="C3694" s="115" t="s">
        <v>710</v>
      </c>
      <c r="D3694" s="57" t="s">
        <v>8277</v>
      </c>
      <c r="E3694" s="114" t="str">
        <f t="shared" si="685"/>
        <v>TRANSFORMADOR MARCA:Revive  PT 469R</v>
      </c>
      <c r="F3694" s="21"/>
      <c r="G3694" s="21"/>
      <c r="H3694" s="21" t="s">
        <v>2292</v>
      </c>
      <c r="I3694" s="21"/>
      <c r="J3694" s="21"/>
      <c r="K3694" s="133" t="s">
        <v>8276</v>
      </c>
      <c r="L3694" s="133" t="s">
        <v>8275</v>
      </c>
      <c r="M3694" s="21">
        <v>250</v>
      </c>
      <c r="N3694" s="21">
        <v>33</v>
      </c>
      <c r="O3694" s="21">
        <v>0.4</v>
      </c>
      <c r="P3694" s="124" t="s">
        <v>516</v>
      </c>
      <c r="Q3694" s="21">
        <v>2011</v>
      </c>
      <c r="R3694" s="21" t="s">
        <v>4040</v>
      </c>
      <c r="S3694" s="21" t="s">
        <v>8274</v>
      </c>
      <c r="T3694" s="116">
        <v>991</v>
      </c>
      <c r="U3694" s="111">
        <v>45</v>
      </c>
      <c r="V3694" s="113">
        <f t="shared" si="686"/>
        <v>865.47333333333336</v>
      </c>
      <c r="W3694" s="113">
        <f t="shared" si="687"/>
        <v>125.52666666666664</v>
      </c>
      <c r="X3694" s="112">
        <f t="shared" si="688"/>
        <v>125526.66666666664</v>
      </c>
      <c r="Y3694" s="111"/>
      <c r="Z3694" s="110">
        <f t="shared" si="696"/>
        <v>39</v>
      </c>
      <c r="AA3694" s="109">
        <f t="shared" si="689"/>
        <v>49.550000000000004</v>
      </c>
      <c r="AB3694" s="109">
        <f t="shared" si="690"/>
        <v>49550.000000000007</v>
      </c>
      <c r="AC3694" s="108">
        <f t="shared" si="691"/>
        <v>941.45</v>
      </c>
      <c r="AD3694" s="107">
        <f t="shared" si="692"/>
        <v>2.2222222222222223E-2</v>
      </c>
      <c r="AE3694" s="106">
        <f t="shared" si="693"/>
        <v>20.921111111111113</v>
      </c>
      <c r="AF3694" s="105">
        <f t="shared" si="694"/>
        <v>146.44777777777776</v>
      </c>
      <c r="AG3694" s="105">
        <f t="shared" si="695"/>
        <v>844.55222222222221</v>
      </c>
    </row>
    <row r="3695" spans="1:33" s="88" customFormat="1" x14ac:dyDescent="0.35">
      <c r="A3695" s="21">
        <v>10141103</v>
      </c>
      <c r="B3695" s="115" t="s">
        <v>1665</v>
      </c>
      <c r="C3695" s="115" t="s">
        <v>710</v>
      </c>
      <c r="D3695" s="21" t="s">
        <v>8273</v>
      </c>
      <c r="E3695" s="114" t="str">
        <f t="shared" si="685"/>
        <v>TRANSFORMADOR MARCA:Revive  PT 468R</v>
      </c>
      <c r="F3695" s="21"/>
      <c r="G3695" s="21"/>
      <c r="H3695" s="21" t="s">
        <v>2292</v>
      </c>
      <c r="I3695" s="21"/>
      <c r="J3695" s="21"/>
      <c r="K3695" s="133" t="s">
        <v>8272</v>
      </c>
      <c r="L3695" s="133" t="s">
        <v>8271</v>
      </c>
      <c r="M3695" s="21">
        <v>250</v>
      </c>
      <c r="N3695" s="21">
        <v>33</v>
      </c>
      <c r="O3695" s="21">
        <v>0.4</v>
      </c>
      <c r="P3695" s="124" t="s">
        <v>516</v>
      </c>
      <c r="Q3695" s="21">
        <v>2011</v>
      </c>
      <c r="R3695" s="21" t="s">
        <v>4040</v>
      </c>
      <c r="S3695" s="21" t="s">
        <v>8270</v>
      </c>
      <c r="T3695" s="116">
        <v>991</v>
      </c>
      <c r="U3695" s="111">
        <v>45</v>
      </c>
      <c r="V3695" s="113">
        <f t="shared" si="686"/>
        <v>865.47333333333336</v>
      </c>
      <c r="W3695" s="113">
        <f t="shared" si="687"/>
        <v>125.52666666666664</v>
      </c>
      <c r="X3695" s="112">
        <f t="shared" si="688"/>
        <v>125526.66666666664</v>
      </c>
      <c r="Y3695" s="111"/>
      <c r="Z3695" s="110">
        <f t="shared" si="696"/>
        <v>39</v>
      </c>
      <c r="AA3695" s="109">
        <f t="shared" si="689"/>
        <v>49.550000000000004</v>
      </c>
      <c r="AB3695" s="109">
        <f t="shared" si="690"/>
        <v>49550.000000000007</v>
      </c>
      <c r="AC3695" s="108">
        <f t="shared" si="691"/>
        <v>941.45</v>
      </c>
      <c r="AD3695" s="107">
        <f t="shared" si="692"/>
        <v>2.2222222222222223E-2</v>
      </c>
      <c r="AE3695" s="106">
        <f t="shared" si="693"/>
        <v>20.921111111111113</v>
      </c>
      <c r="AF3695" s="105">
        <f t="shared" si="694"/>
        <v>146.44777777777776</v>
      </c>
      <c r="AG3695" s="105">
        <f t="shared" si="695"/>
        <v>844.55222222222221</v>
      </c>
    </row>
    <row r="3696" spans="1:33" s="88" customFormat="1" x14ac:dyDescent="0.35">
      <c r="A3696" s="21">
        <v>10141103</v>
      </c>
      <c r="B3696" s="115" t="s">
        <v>1665</v>
      </c>
      <c r="C3696" s="115" t="s">
        <v>710</v>
      </c>
      <c r="D3696" s="21" t="s">
        <v>8269</v>
      </c>
      <c r="E3696" s="114" t="str">
        <f t="shared" si="685"/>
        <v>TRANSFORMADOR MARCA:Revive  PT 464R</v>
      </c>
      <c r="F3696" s="21"/>
      <c r="G3696" s="21"/>
      <c r="H3696" s="21" t="s">
        <v>2292</v>
      </c>
      <c r="I3696" s="21"/>
      <c r="J3696" s="21"/>
      <c r="K3696" s="133" t="s">
        <v>8268</v>
      </c>
      <c r="L3696" s="133" t="s">
        <v>8267</v>
      </c>
      <c r="M3696" s="21">
        <v>250</v>
      </c>
      <c r="N3696" s="21">
        <v>33</v>
      </c>
      <c r="O3696" s="21">
        <v>0.4</v>
      </c>
      <c r="P3696" s="124" t="s">
        <v>516</v>
      </c>
      <c r="Q3696" s="21">
        <v>2011</v>
      </c>
      <c r="R3696" s="21" t="s">
        <v>4040</v>
      </c>
      <c r="S3696" s="21" t="s">
        <v>8266</v>
      </c>
      <c r="T3696" s="116">
        <v>991</v>
      </c>
      <c r="U3696" s="111">
        <v>45</v>
      </c>
      <c r="V3696" s="113">
        <f t="shared" si="686"/>
        <v>865.47333333333336</v>
      </c>
      <c r="W3696" s="113">
        <f t="shared" si="687"/>
        <v>125.52666666666664</v>
      </c>
      <c r="X3696" s="112">
        <f t="shared" si="688"/>
        <v>125526.66666666664</v>
      </c>
      <c r="Y3696" s="111"/>
      <c r="Z3696" s="110">
        <f t="shared" si="696"/>
        <v>39</v>
      </c>
      <c r="AA3696" s="109">
        <f t="shared" si="689"/>
        <v>49.550000000000004</v>
      </c>
      <c r="AB3696" s="109">
        <f t="shared" si="690"/>
        <v>49550.000000000007</v>
      </c>
      <c r="AC3696" s="108">
        <f t="shared" si="691"/>
        <v>941.45</v>
      </c>
      <c r="AD3696" s="107">
        <f t="shared" si="692"/>
        <v>2.2222222222222223E-2</v>
      </c>
      <c r="AE3696" s="106">
        <f t="shared" si="693"/>
        <v>20.921111111111113</v>
      </c>
      <c r="AF3696" s="105">
        <f t="shared" si="694"/>
        <v>146.44777777777776</v>
      </c>
      <c r="AG3696" s="105">
        <f t="shared" si="695"/>
        <v>844.55222222222221</v>
      </c>
    </row>
    <row r="3697" spans="1:33" s="88" customFormat="1" x14ac:dyDescent="0.35">
      <c r="A3697" s="21">
        <v>10141103</v>
      </c>
      <c r="B3697" s="115" t="s">
        <v>1665</v>
      </c>
      <c r="C3697" s="115" t="s">
        <v>710</v>
      </c>
      <c r="D3697" s="133" t="s">
        <v>3472</v>
      </c>
      <c r="E3697" s="114" t="str">
        <f t="shared" si="685"/>
        <v>TRANSFORMADOR MARCA:Powertech  PTS 05</v>
      </c>
      <c r="F3697" s="21"/>
      <c r="G3697" s="21"/>
      <c r="H3697" s="21" t="s">
        <v>2261</v>
      </c>
      <c r="I3697" s="21"/>
      <c r="J3697" s="21"/>
      <c r="K3697" s="133" t="s">
        <v>8265</v>
      </c>
      <c r="L3697" s="133" t="s">
        <v>8264</v>
      </c>
      <c r="M3697" s="21">
        <v>315</v>
      </c>
      <c r="N3697" s="21">
        <v>33</v>
      </c>
      <c r="O3697" s="21">
        <v>0.4</v>
      </c>
      <c r="P3697" s="124" t="s">
        <v>516</v>
      </c>
      <c r="Q3697" s="21">
        <v>2011</v>
      </c>
      <c r="R3697" s="21" t="s">
        <v>2362</v>
      </c>
      <c r="S3697" s="21" t="s">
        <v>8263</v>
      </c>
      <c r="T3697" s="116">
        <v>1039</v>
      </c>
      <c r="U3697" s="111">
        <v>45</v>
      </c>
      <c r="V3697" s="113">
        <f t="shared" si="686"/>
        <v>907.39333333333332</v>
      </c>
      <c r="W3697" s="113">
        <f t="shared" si="687"/>
        <v>131.60666666666668</v>
      </c>
      <c r="X3697" s="112">
        <f t="shared" si="688"/>
        <v>131606.66666666669</v>
      </c>
      <c r="Y3697" s="111"/>
      <c r="Z3697" s="110">
        <f t="shared" si="696"/>
        <v>39</v>
      </c>
      <c r="AA3697" s="109">
        <f t="shared" si="689"/>
        <v>51.95</v>
      </c>
      <c r="AB3697" s="109">
        <f t="shared" si="690"/>
        <v>51950</v>
      </c>
      <c r="AC3697" s="108">
        <f t="shared" si="691"/>
        <v>987.05</v>
      </c>
      <c r="AD3697" s="107">
        <f t="shared" si="692"/>
        <v>2.2222222222222223E-2</v>
      </c>
      <c r="AE3697" s="106">
        <f t="shared" si="693"/>
        <v>21.934444444444445</v>
      </c>
      <c r="AF3697" s="105">
        <f t="shared" si="694"/>
        <v>153.54111111111112</v>
      </c>
      <c r="AG3697" s="105">
        <f t="shared" si="695"/>
        <v>885.45888888888885</v>
      </c>
    </row>
    <row r="3698" spans="1:33" s="88" customFormat="1" x14ac:dyDescent="0.35">
      <c r="A3698" s="21">
        <v>10141103</v>
      </c>
      <c r="B3698" s="115" t="s">
        <v>1665</v>
      </c>
      <c r="C3698" s="115" t="s">
        <v>710</v>
      </c>
      <c r="D3698" s="133" t="s">
        <v>8262</v>
      </c>
      <c r="E3698" s="114" t="str">
        <f t="shared" si="685"/>
        <v>TRANSFORMADOR MARCA:Powertech  PTS 238</v>
      </c>
      <c r="F3698" s="21"/>
      <c r="G3698" s="21"/>
      <c r="H3698" s="21" t="s">
        <v>2261</v>
      </c>
      <c r="I3698" s="21"/>
      <c r="J3698" s="21"/>
      <c r="K3698" s="133" t="s">
        <v>8261</v>
      </c>
      <c r="L3698" s="133" t="s">
        <v>8260</v>
      </c>
      <c r="M3698" s="21">
        <v>630</v>
      </c>
      <c r="N3698" s="21">
        <v>33</v>
      </c>
      <c r="O3698" s="21">
        <v>0.4</v>
      </c>
      <c r="P3698" s="124" t="s">
        <v>516</v>
      </c>
      <c r="Q3698" s="21">
        <v>2011</v>
      </c>
      <c r="R3698" s="21" t="s">
        <v>2362</v>
      </c>
      <c r="S3698" s="21" t="s">
        <v>8259</v>
      </c>
      <c r="T3698" s="116">
        <v>1200</v>
      </c>
      <c r="U3698" s="111">
        <v>45</v>
      </c>
      <c r="V3698" s="113">
        <f t="shared" si="686"/>
        <v>1048</v>
      </c>
      <c r="W3698" s="113">
        <f t="shared" si="687"/>
        <v>152</v>
      </c>
      <c r="X3698" s="112">
        <f t="shared" si="688"/>
        <v>152000</v>
      </c>
      <c r="Y3698" s="111"/>
      <c r="Z3698" s="110">
        <f t="shared" si="696"/>
        <v>39</v>
      </c>
      <c r="AA3698" s="109">
        <f t="shared" si="689"/>
        <v>60</v>
      </c>
      <c r="AB3698" s="109">
        <f t="shared" si="690"/>
        <v>60000</v>
      </c>
      <c r="AC3698" s="108">
        <f t="shared" si="691"/>
        <v>1140</v>
      </c>
      <c r="AD3698" s="107">
        <f t="shared" si="692"/>
        <v>2.2222222222222223E-2</v>
      </c>
      <c r="AE3698" s="106">
        <f t="shared" si="693"/>
        <v>25.333333333333336</v>
      </c>
      <c r="AF3698" s="105">
        <f t="shared" si="694"/>
        <v>177.33333333333334</v>
      </c>
      <c r="AG3698" s="105">
        <f t="shared" si="695"/>
        <v>1022.6666666666666</v>
      </c>
    </row>
    <row r="3699" spans="1:33" s="88" customFormat="1" x14ac:dyDescent="0.35">
      <c r="A3699" s="21">
        <v>10141103</v>
      </c>
      <c r="B3699" s="115" t="s">
        <v>1665</v>
      </c>
      <c r="C3699" s="115" t="s">
        <v>710</v>
      </c>
      <c r="D3699" s="57" t="s">
        <v>8258</v>
      </c>
      <c r="E3699" s="114" t="str">
        <f t="shared" si="685"/>
        <v>TRANSFORMADOR MARCA:Actom  PTS 351</v>
      </c>
      <c r="F3699" s="21"/>
      <c r="G3699" s="21"/>
      <c r="H3699" s="21" t="s">
        <v>2261</v>
      </c>
      <c r="I3699" s="21"/>
      <c r="J3699" s="21"/>
      <c r="K3699" s="133" t="s">
        <v>8257</v>
      </c>
      <c r="L3699" s="133" t="s">
        <v>8256</v>
      </c>
      <c r="M3699" s="21">
        <v>100</v>
      </c>
      <c r="N3699" s="21">
        <v>33</v>
      </c>
      <c r="O3699" s="21">
        <v>0.4</v>
      </c>
      <c r="P3699" s="124" t="s">
        <v>516</v>
      </c>
      <c r="Q3699" s="21">
        <v>2011</v>
      </c>
      <c r="R3699" s="21" t="s">
        <v>2251</v>
      </c>
      <c r="S3699" s="21">
        <v>13096</v>
      </c>
      <c r="T3699" s="116">
        <v>763</v>
      </c>
      <c r="U3699" s="111">
        <v>45</v>
      </c>
      <c r="V3699" s="113">
        <f t="shared" si="686"/>
        <v>666.35333333333335</v>
      </c>
      <c r="W3699" s="113">
        <f t="shared" si="687"/>
        <v>96.646666666666647</v>
      </c>
      <c r="X3699" s="112">
        <f t="shared" si="688"/>
        <v>96646.666666666642</v>
      </c>
      <c r="Y3699" s="111"/>
      <c r="Z3699" s="110">
        <f t="shared" si="696"/>
        <v>39</v>
      </c>
      <c r="AA3699" s="109">
        <f t="shared" si="689"/>
        <v>38.15</v>
      </c>
      <c r="AB3699" s="109">
        <f t="shared" si="690"/>
        <v>38150</v>
      </c>
      <c r="AC3699" s="108">
        <f t="shared" si="691"/>
        <v>724.85</v>
      </c>
      <c r="AD3699" s="107">
        <f t="shared" si="692"/>
        <v>2.2222222222222223E-2</v>
      </c>
      <c r="AE3699" s="106">
        <f t="shared" si="693"/>
        <v>16.10777777777778</v>
      </c>
      <c r="AF3699" s="105">
        <f t="shared" si="694"/>
        <v>112.75444444444443</v>
      </c>
      <c r="AG3699" s="105">
        <f t="shared" si="695"/>
        <v>650.2455555555556</v>
      </c>
    </row>
    <row r="3700" spans="1:33" s="88" customFormat="1" x14ac:dyDescent="0.35">
      <c r="A3700" s="21">
        <v>10141103</v>
      </c>
      <c r="B3700" s="115" t="s">
        <v>1665</v>
      </c>
      <c r="C3700" s="115" t="s">
        <v>710</v>
      </c>
      <c r="D3700" s="133" t="s">
        <v>4213</v>
      </c>
      <c r="E3700" s="114" t="str">
        <f t="shared" si="685"/>
        <v>TRANSFORMADOR MARCA:Powertech  PTS 37</v>
      </c>
      <c r="F3700" s="21"/>
      <c r="G3700" s="21"/>
      <c r="H3700" s="21" t="s">
        <v>2235</v>
      </c>
      <c r="I3700" s="21"/>
      <c r="J3700" s="21"/>
      <c r="K3700" s="133" t="s">
        <v>8255</v>
      </c>
      <c r="L3700" s="133" t="s">
        <v>8254</v>
      </c>
      <c r="M3700" s="21">
        <v>100</v>
      </c>
      <c r="N3700" s="21">
        <v>33</v>
      </c>
      <c r="O3700" s="21">
        <v>0.4</v>
      </c>
      <c r="P3700" s="124" t="s">
        <v>516</v>
      </c>
      <c r="Q3700" s="21">
        <v>2011</v>
      </c>
      <c r="R3700" s="21" t="s">
        <v>2362</v>
      </c>
      <c r="S3700" s="21" t="s">
        <v>8253</v>
      </c>
      <c r="T3700" s="116">
        <v>763</v>
      </c>
      <c r="U3700" s="111">
        <v>45</v>
      </c>
      <c r="V3700" s="113">
        <f t="shared" si="686"/>
        <v>666.35333333333335</v>
      </c>
      <c r="W3700" s="113">
        <f t="shared" si="687"/>
        <v>96.646666666666647</v>
      </c>
      <c r="X3700" s="112">
        <f t="shared" si="688"/>
        <v>96646.666666666642</v>
      </c>
      <c r="Y3700" s="111"/>
      <c r="Z3700" s="110">
        <f t="shared" si="696"/>
        <v>39</v>
      </c>
      <c r="AA3700" s="109">
        <f t="shared" si="689"/>
        <v>38.15</v>
      </c>
      <c r="AB3700" s="109">
        <f t="shared" si="690"/>
        <v>38150</v>
      </c>
      <c r="AC3700" s="108">
        <f t="shared" si="691"/>
        <v>724.85</v>
      </c>
      <c r="AD3700" s="107">
        <f t="shared" si="692"/>
        <v>2.2222222222222223E-2</v>
      </c>
      <c r="AE3700" s="106">
        <f t="shared" si="693"/>
        <v>16.10777777777778</v>
      </c>
      <c r="AF3700" s="105">
        <f t="shared" si="694"/>
        <v>112.75444444444443</v>
      </c>
      <c r="AG3700" s="105">
        <f t="shared" si="695"/>
        <v>650.2455555555556</v>
      </c>
    </row>
    <row r="3701" spans="1:33" s="88" customFormat="1" x14ac:dyDescent="0.35">
      <c r="A3701" s="21">
        <v>10141103</v>
      </c>
      <c r="B3701" s="115" t="s">
        <v>1665</v>
      </c>
      <c r="C3701" s="115" t="s">
        <v>710</v>
      </c>
      <c r="D3701" s="57" t="s">
        <v>2262</v>
      </c>
      <c r="E3701" s="114" t="str">
        <f t="shared" si="685"/>
        <v>TRANSFORMADOR MARCA:Powertech  PTS 33</v>
      </c>
      <c r="F3701" s="21"/>
      <c r="G3701" s="21"/>
      <c r="H3701" s="21" t="s">
        <v>2235</v>
      </c>
      <c r="I3701" s="21"/>
      <c r="J3701" s="21"/>
      <c r="K3701" s="21" t="s">
        <v>8252</v>
      </c>
      <c r="L3701" s="133" t="s">
        <v>8251</v>
      </c>
      <c r="M3701" s="21">
        <v>100</v>
      </c>
      <c r="N3701" s="21">
        <v>33</v>
      </c>
      <c r="O3701" s="21">
        <v>0.4</v>
      </c>
      <c r="P3701" s="124" t="s">
        <v>516</v>
      </c>
      <c r="Q3701" s="21">
        <v>2011</v>
      </c>
      <c r="R3701" s="21" t="s">
        <v>2362</v>
      </c>
      <c r="S3701" s="21" t="s">
        <v>8250</v>
      </c>
      <c r="T3701" s="116">
        <v>763</v>
      </c>
      <c r="U3701" s="111">
        <v>45</v>
      </c>
      <c r="V3701" s="113">
        <f t="shared" si="686"/>
        <v>666.35333333333335</v>
      </c>
      <c r="W3701" s="113">
        <f t="shared" si="687"/>
        <v>96.646666666666647</v>
      </c>
      <c r="X3701" s="112">
        <f t="shared" si="688"/>
        <v>96646.666666666642</v>
      </c>
      <c r="Y3701" s="111"/>
      <c r="Z3701" s="110">
        <f t="shared" si="696"/>
        <v>39</v>
      </c>
      <c r="AA3701" s="109">
        <f t="shared" si="689"/>
        <v>38.15</v>
      </c>
      <c r="AB3701" s="109">
        <f t="shared" si="690"/>
        <v>38150</v>
      </c>
      <c r="AC3701" s="108">
        <f t="shared" si="691"/>
        <v>724.85</v>
      </c>
      <c r="AD3701" s="107">
        <f t="shared" si="692"/>
        <v>2.2222222222222223E-2</v>
      </c>
      <c r="AE3701" s="106">
        <f t="shared" si="693"/>
        <v>16.10777777777778</v>
      </c>
      <c r="AF3701" s="105">
        <f t="shared" si="694"/>
        <v>112.75444444444443</v>
      </c>
      <c r="AG3701" s="105">
        <f t="shared" si="695"/>
        <v>650.2455555555556</v>
      </c>
    </row>
    <row r="3702" spans="1:33" s="88" customFormat="1" x14ac:dyDescent="0.35">
      <c r="A3702" s="21">
        <v>10141103</v>
      </c>
      <c r="B3702" s="115" t="s">
        <v>1665</v>
      </c>
      <c r="C3702" s="115" t="s">
        <v>710</v>
      </c>
      <c r="D3702" s="133" t="s">
        <v>1696</v>
      </c>
      <c r="E3702" s="114" t="str">
        <f t="shared" si="685"/>
        <v>TRANSFORMADOR MARCA:itb  PTS 01</v>
      </c>
      <c r="F3702" s="21"/>
      <c r="G3702" s="21"/>
      <c r="H3702" s="21" t="s">
        <v>3471</v>
      </c>
      <c r="I3702" s="21"/>
      <c r="J3702" s="21"/>
      <c r="K3702" s="133" t="s">
        <v>8249</v>
      </c>
      <c r="L3702" s="133" t="s">
        <v>8248</v>
      </c>
      <c r="M3702" s="21">
        <v>315</v>
      </c>
      <c r="N3702" s="21">
        <v>33</v>
      </c>
      <c r="O3702" s="21">
        <v>0.4</v>
      </c>
      <c r="P3702" s="124" t="s">
        <v>516</v>
      </c>
      <c r="Q3702" s="21">
        <v>2011</v>
      </c>
      <c r="R3702" s="21" t="s">
        <v>7209</v>
      </c>
      <c r="S3702" s="21">
        <v>735145</v>
      </c>
      <c r="T3702" s="116">
        <v>1039</v>
      </c>
      <c r="U3702" s="111">
        <v>45</v>
      </c>
      <c r="V3702" s="113">
        <f t="shared" si="686"/>
        <v>907.39333333333332</v>
      </c>
      <c r="W3702" s="113">
        <f t="shared" si="687"/>
        <v>131.60666666666668</v>
      </c>
      <c r="X3702" s="112">
        <f t="shared" si="688"/>
        <v>131606.66666666669</v>
      </c>
      <c r="Y3702" s="111"/>
      <c r="Z3702" s="110">
        <f t="shared" si="696"/>
        <v>39</v>
      </c>
      <c r="AA3702" s="109">
        <f t="shared" si="689"/>
        <v>51.95</v>
      </c>
      <c r="AB3702" s="109">
        <f t="shared" si="690"/>
        <v>51950</v>
      </c>
      <c r="AC3702" s="108">
        <f t="shared" si="691"/>
        <v>987.05</v>
      </c>
      <c r="AD3702" s="107">
        <f t="shared" si="692"/>
        <v>2.2222222222222223E-2</v>
      </c>
      <c r="AE3702" s="106">
        <f t="shared" si="693"/>
        <v>21.934444444444445</v>
      </c>
      <c r="AF3702" s="105">
        <f t="shared" si="694"/>
        <v>153.54111111111112</v>
      </c>
      <c r="AG3702" s="105">
        <f t="shared" si="695"/>
        <v>885.45888888888885</v>
      </c>
    </row>
    <row r="3703" spans="1:33" s="88" customFormat="1" x14ac:dyDescent="0.35">
      <c r="A3703" s="21">
        <v>10141103</v>
      </c>
      <c r="B3703" s="115" t="s">
        <v>1665</v>
      </c>
      <c r="C3703" s="115" t="s">
        <v>710</v>
      </c>
      <c r="D3703" s="133" t="s">
        <v>2341</v>
      </c>
      <c r="E3703" s="114" t="str">
        <f t="shared" si="685"/>
        <v>TRANSFORMADOR MARCA:Revive  PTS 15</v>
      </c>
      <c r="F3703" s="21"/>
      <c r="G3703" s="21"/>
      <c r="H3703" s="21" t="s">
        <v>3471</v>
      </c>
      <c r="I3703" s="21"/>
      <c r="J3703" s="21"/>
      <c r="K3703" s="133" t="s">
        <v>8247</v>
      </c>
      <c r="L3703" s="133" t="s">
        <v>8246</v>
      </c>
      <c r="M3703" s="21">
        <v>32</v>
      </c>
      <c r="N3703" s="21">
        <v>33</v>
      </c>
      <c r="O3703" s="21">
        <v>0.4</v>
      </c>
      <c r="P3703" s="124" t="s">
        <v>1676</v>
      </c>
      <c r="Q3703" s="21">
        <v>2011</v>
      </c>
      <c r="R3703" s="21" t="s">
        <v>4040</v>
      </c>
      <c r="S3703" s="21" t="s">
        <v>8245</v>
      </c>
      <c r="T3703" s="116">
        <v>643</v>
      </c>
      <c r="U3703" s="111">
        <v>45</v>
      </c>
      <c r="V3703" s="113">
        <f t="shared" si="686"/>
        <v>561.5533333333334</v>
      </c>
      <c r="W3703" s="113">
        <f t="shared" si="687"/>
        <v>81.446666666666601</v>
      </c>
      <c r="X3703" s="112">
        <f t="shared" si="688"/>
        <v>81446.666666666599</v>
      </c>
      <c r="Y3703" s="111"/>
      <c r="Z3703" s="110">
        <f t="shared" si="696"/>
        <v>39</v>
      </c>
      <c r="AA3703" s="109">
        <f t="shared" si="689"/>
        <v>32.15</v>
      </c>
      <c r="AB3703" s="109">
        <f t="shared" si="690"/>
        <v>32150</v>
      </c>
      <c r="AC3703" s="108">
        <f t="shared" si="691"/>
        <v>610.85</v>
      </c>
      <c r="AD3703" s="107">
        <f t="shared" si="692"/>
        <v>2.2222222222222223E-2</v>
      </c>
      <c r="AE3703" s="106">
        <f t="shared" si="693"/>
        <v>13.574444444444445</v>
      </c>
      <c r="AF3703" s="105">
        <f t="shared" si="694"/>
        <v>95.021111111111054</v>
      </c>
      <c r="AG3703" s="105">
        <f t="shared" si="695"/>
        <v>547.97888888888895</v>
      </c>
    </row>
    <row r="3704" spans="1:33" s="88" customFormat="1" x14ac:dyDescent="0.35">
      <c r="A3704" s="21">
        <v>10141103</v>
      </c>
      <c r="B3704" s="115" t="s">
        <v>1665</v>
      </c>
      <c r="C3704" s="115" t="s">
        <v>710</v>
      </c>
      <c r="D3704" s="21" t="s">
        <v>2817</v>
      </c>
      <c r="E3704" s="114" t="str">
        <f t="shared" si="685"/>
        <v>TRANSFORMADOR MARCA:Revive  PTS 16</v>
      </c>
      <c r="F3704" s="21"/>
      <c r="G3704" s="21"/>
      <c r="H3704" s="21" t="s">
        <v>3471</v>
      </c>
      <c r="I3704" s="21"/>
      <c r="J3704" s="49"/>
      <c r="K3704" s="133" t="s">
        <v>8244</v>
      </c>
      <c r="L3704" s="133" t="s">
        <v>8243</v>
      </c>
      <c r="M3704" s="21">
        <v>32</v>
      </c>
      <c r="N3704" s="21">
        <v>33</v>
      </c>
      <c r="O3704" s="21">
        <v>0.4</v>
      </c>
      <c r="P3704" s="124" t="s">
        <v>1676</v>
      </c>
      <c r="Q3704" s="21">
        <v>2011</v>
      </c>
      <c r="R3704" s="21" t="s">
        <v>4040</v>
      </c>
      <c r="S3704" s="21" t="s">
        <v>8242</v>
      </c>
      <c r="T3704" s="116">
        <v>643</v>
      </c>
      <c r="U3704" s="111">
        <v>45</v>
      </c>
      <c r="V3704" s="113">
        <f t="shared" si="686"/>
        <v>561.5533333333334</v>
      </c>
      <c r="W3704" s="113">
        <f t="shared" si="687"/>
        <v>81.446666666666601</v>
      </c>
      <c r="X3704" s="112">
        <f t="shared" si="688"/>
        <v>81446.666666666599</v>
      </c>
      <c r="Y3704" s="111"/>
      <c r="Z3704" s="110">
        <f t="shared" si="696"/>
        <v>39</v>
      </c>
      <c r="AA3704" s="109">
        <f t="shared" si="689"/>
        <v>32.15</v>
      </c>
      <c r="AB3704" s="109">
        <f t="shared" si="690"/>
        <v>32150</v>
      </c>
      <c r="AC3704" s="108">
        <f t="shared" si="691"/>
        <v>610.85</v>
      </c>
      <c r="AD3704" s="107">
        <f t="shared" si="692"/>
        <v>2.2222222222222223E-2</v>
      </c>
      <c r="AE3704" s="106">
        <f t="shared" si="693"/>
        <v>13.574444444444445</v>
      </c>
      <c r="AF3704" s="105">
        <f t="shared" si="694"/>
        <v>95.021111111111054</v>
      </c>
      <c r="AG3704" s="105">
        <f t="shared" si="695"/>
        <v>547.97888888888895</v>
      </c>
    </row>
    <row r="3705" spans="1:33" s="88" customFormat="1" x14ac:dyDescent="0.35">
      <c r="A3705" s="21">
        <v>10141103</v>
      </c>
      <c r="B3705" s="115" t="s">
        <v>1665</v>
      </c>
      <c r="C3705" s="115" t="s">
        <v>710</v>
      </c>
      <c r="D3705" s="21" t="s">
        <v>1703</v>
      </c>
      <c r="E3705" s="114" t="str">
        <f t="shared" si="685"/>
        <v>TRANSFORMADOR MARCA:Revive  PTS 11</v>
      </c>
      <c r="F3705" s="21"/>
      <c r="G3705" s="21"/>
      <c r="H3705" s="21" t="s">
        <v>3471</v>
      </c>
      <c r="I3705" s="21"/>
      <c r="J3705" s="21"/>
      <c r="K3705" s="133" t="s">
        <v>8241</v>
      </c>
      <c r="L3705" s="133" t="s">
        <v>8240</v>
      </c>
      <c r="M3705" s="21">
        <v>32</v>
      </c>
      <c r="N3705" s="21">
        <v>33</v>
      </c>
      <c r="O3705" s="21">
        <v>0.4</v>
      </c>
      <c r="P3705" s="124" t="s">
        <v>1676</v>
      </c>
      <c r="Q3705" s="21">
        <v>2011</v>
      </c>
      <c r="R3705" s="21" t="s">
        <v>4040</v>
      </c>
      <c r="S3705" s="21" t="s">
        <v>8239</v>
      </c>
      <c r="T3705" s="116">
        <v>643</v>
      </c>
      <c r="U3705" s="111">
        <v>45</v>
      </c>
      <c r="V3705" s="113">
        <f t="shared" si="686"/>
        <v>561.5533333333334</v>
      </c>
      <c r="W3705" s="113">
        <f t="shared" si="687"/>
        <v>81.446666666666601</v>
      </c>
      <c r="X3705" s="112">
        <f t="shared" si="688"/>
        <v>81446.666666666599</v>
      </c>
      <c r="Y3705" s="111"/>
      <c r="Z3705" s="110">
        <f t="shared" si="696"/>
        <v>39</v>
      </c>
      <c r="AA3705" s="109">
        <f t="shared" si="689"/>
        <v>32.15</v>
      </c>
      <c r="AB3705" s="109">
        <f t="shared" si="690"/>
        <v>32150</v>
      </c>
      <c r="AC3705" s="108">
        <f t="shared" si="691"/>
        <v>610.85</v>
      </c>
      <c r="AD3705" s="107">
        <f t="shared" si="692"/>
        <v>2.2222222222222223E-2</v>
      </c>
      <c r="AE3705" s="106">
        <f t="shared" si="693"/>
        <v>13.574444444444445</v>
      </c>
      <c r="AF3705" s="105">
        <f t="shared" si="694"/>
        <v>95.021111111111054</v>
      </c>
      <c r="AG3705" s="105">
        <f t="shared" si="695"/>
        <v>547.97888888888895</v>
      </c>
    </row>
    <row r="3706" spans="1:33" s="88" customFormat="1" x14ac:dyDescent="0.35">
      <c r="A3706" s="21">
        <v>10141103</v>
      </c>
      <c r="B3706" s="115" t="s">
        <v>1665</v>
      </c>
      <c r="C3706" s="115" t="s">
        <v>710</v>
      </c>
      <c r="D3706" s="133" t="s">
        <v>4633</v>
      </c>
      <c r="E3706" s="114" t="str">
        <f t="shared" si="685"/>
        <v>TRANSFORMADOR MARCA:Efacec   PTS 10</v>
      </c>
      <c r="F3706" s="21"/>
      <c r="G3706" s="21"/>
      <c r="H3706" s="21" t="s">
        <v>2223</v>
      </c>
      <c r="I3706" s="21"/>
      <c r="J3706" s="21"/>
      <c r="K3706" s="133" t="s">
        <v>8238</v>
      </c>
      <c r="L3706" s="133" t="s">
        <v>8237</v>
      </c>
      <c r="M3706" s="21">
        <v>630</v>
      </c>
      <c r="N3706" s="21">
        <v>33</v>
      </c>
      <c r="O3706" s="21">
        <v>0.4</v>
      </c>
      <c r="P3706" s="124" t="s">
        <v>516</v>
      </c>
      <c r="Q3706" s="21">
        <v>2011</v>
      </c>
      <c r="R3706" s="21" t="s">
        <v>1705</v>
      </c>
      <c r="S3706" s="21" t="s">
        <v>8236</v>
      </c>
      <c r="T3706" s="116">
        <v>1200</v>
      </c>
      <c r="U3706" s="111">
        <v>45</v>
      </c>
      <c r="V3706" s="113">
        <f t="shared" si="686"/>
        <v>1048</v>
      </c>
      <c r="W3706" s="113">
        <f t="shared" si="687"/>
        <v>152</v>
      </c>
      <c r="X3706" s="112">
        <f t="shared" si="688"/>
        <v>152000</v>
      </c>
      <c r="Y3706" s="111"/>
      <c r="Z3706" s="110">
        <f t="shared" si="696"/>
        <v>39</v>
      </c>
      <c r="AA3706" s="109">
        <f t="shared" si="689"/>
        <v>60</v>
      </c>
      <c r="AB3706" s="109">
        <f t="shared" si="690"/>
        <v>60000</v>
      </c>
      <c r="AC3706" s="108">
        <f t="shared" si="691"/>
        <v>1140</v>
      </c>
      <c r="AD3706" s="107">
        <f t="shared" si="692"/>
        <v>2.2222222222222223E-2</v>
      </c>
      <c r="AE3706" s="106">
        <f t="shared" si="693"/>
        <v>25.333333333333336</v>
      </c>
      <c r="AF3706" s="105">
        <f t="shared" si="694"/>
        <v>177.33333333333334</v>
      </c>
      <c r="AG3706" s="105">
        <f t="shared" si="695"/>
        <v>1022.6666666666666</v>
      </c>
    </row>
    <row r="3707" spans="1:33" s="88" customFormat="1" x14ac:dyDescent="0.35">
      <c r="A3707" s="21">
        <v>10141103</v>
      </c>
      <c r="B3707" s="115" t="s">
        <v>1665</v>
      </c>
      <c r="C3707" s="115" t="s">
        <v>710</v>
      </c>
      <c r="D3707" s="133" t="s">
        <v>8235</v>
      </c>
      <c r="E3707" s="114" t="str">
        <f t="shared" si="685"/>
        <v>TRANSFORMADOR MARCA:Powertech  PTS 399</v>
      </c>
      <c r="F3707" s="21"/>
      <c r="G3707" s="21"/>
      <c r="H3707" s="21" t="s">
        <v>2223</v>
      </c>
      <c r="I3707" s="21"/>
      <c r="J3707" s="21"/>
      <c r="K3707" s="133" t="s">
        <v>8234</v>
      </c>
      <c r="L3707" s="133" t="s">
        <v>8233</v>
      </c>
      <c r="M3707" s="21">
        <v>160</v>
      </c>
      <c r="N3707" s="21">
        <v>33</v>
      </c>
      <c r="O3707" s="21">
        <v>0.4</v>
      </c>
      <c r="P3707" s="124" t="s">
        <v>516</v>
      </c>
      <c r="Q3707" s="21">
        <v>2011</v>
      </c>
      <c r="R3707" s="21" t="s">
        <v>2362</v>
      </c>
      <c r="S3707" s="21" t="s">
        <v>8232</v>
      </c>
      <c r="T3707" s="116">
        <v>991</v>
      </c>
      <c r="U3707" s="111">
        <v>45</v>
      </c>
      <c r="V3707" s="113">
        <f t="shared" si="686"/>
        <v>865.47333333333336</v>
      </c>
      <c r="W3707" s="113">
        <f t="shared" si="687"/>
        <v>125.52666666666664</v>
      </c>
      <c r="X3707" s="112">
        <f t="shared" si="688"/>
        <v>125526.66666666664</v>
      </c>
      <c r="Y3707" s="111"/>
      <c r="Z3707" s="110">
        <f t="shared" si="696"/>
        <v>39</v>
      </c>
      <c r="AA3707" s="109">
        <f t="shared" si="689"/>
        <v>49.550000000000004</v>
      </c>
      <c r="AB3707" s="109">
        <f t="shared" si="690"/>
        <v>49550.000000000007</v>
      </c>
      <c r="AC3707" s="108">
        <f t="shared" si="691"/>
        <v>941.45</v>
      </c>
      <c r="AD3707" s="107">
        <f t="shared" si="692"/>
        <v>2.2222222222222223E-2</v>
      </c>
      <c r="AE3707" s="106">
        <f t="shared" si="693"/>
        <v>20.921111111111113</v>
      </c>
      <c r="AF3707" s="105">
        <f t="shared" si="694"/>
        <v>146.44777777777776</v>
      </c>
      <c r="AG3707" s="105">
        <f t="shared" si="695"/>
        <v>844.55222222222221</v>
      </c>
    </row>
    <row r="3708" spans="1:33" s="88" customFormat="1" x14ac:dyDescent="0.35">
      <c r="A3708" s="21">
        <v>10141103</v>
      </c>
      <c r="B3708" s="115" t="s">
        <v>1665</v>
      </c>
      <c r="C3708" s="115" t="s">
        <v>710</v>
      </c>
      <c r="D3708" s="133" t="s">
        <v>8231</v>
      </c>
      <c r="E3708" s="114" t="str">
        <f t="shared" si="685"/>
        <v>TRANSFORMADOR MARCA:Megatron  PTS 839</v>
      </c>
      <c r="F3708" s="21"/>
      <c r="G3708" s="21"/>
      <c r="H3708" s="21" t="s">
        <v>2223</v>
      </c>
      <c r="I3708" s="21"/>
      <c r="J3708" s="21"/>
      <c r="K3708" s="133" t="s">
        <v>8230</v>
      </c>
      <c r="L3708" s="133" t="s">
        <v>8229</v>
      </c>
      <c r="M3708" s="21">
        <v>200</v>
      </c>
      <c r="N3708" s="21">
        <v>33</v>
      </c>
      <c r="O3708" s="21">
        <v>0.4</v>
      </c>
      <c r="P3708" s="124" t="s">
        <v>516</v>
      </c>
      <c r="Q3708" s="21">
        <v>2011</v>
      </c>
      <c r="R3708" s="21" t="s">
        <v>5380</v>
      </c>
      <c r="S3708" s="21" t="s">
        <v>8228</v>
      </c>
      <c r="T3708" s="116">
        <v>991</v>
      </c>
      <c r="U3708" s="111">
        <v>45</v>
      </c>
      <c r="V3708" s="113">
        <f t="shared" si="686"/>
        <v>865.47333333333336</v>
      </c>
      <c r="W3708" s="113">
        <f t="shared" si="687"/>
        <v>125.52666666666664</v>
      </c>
      <c r="X3708" s="112">
        <f t="shared" si="688"/>
        <v>125526.66666666664</v>
      </c>
      <c r="Y3708" s="111"/>
      <c r="Z3708" s="110">
        <f t="shared" si="696"/>
        <v>39</v>
      </c>
      <c r="AA3708" s="109">
        <f t="shared" si="689"/>
        <v>49.550000000000004</v>
      </c>
      <c r="AB3708" s="109">
        <f t="shared" si="690"/>
        <v>49550.000000000007</v>
      </c>
      <c r="AC3708" s="108">
        <f t="shared" si="691"/>
        <v>941.45</v>
      </c>
      <c r="AD3708" s="107">
        <f t="shared" si="692"/>
        <v>2.2222222222222223E-2</v>
      </c>
      <c r="AE3708" s="106">
        <f t="shared" si="693"/>
        <v>20.921111111111113</v>
      </c>
      <c r="AF3708" s="105">
        <f t="shared" si="694"/>
        <v>146.44777777777776</v>
      </c>
      <c r="AG3708" s="105">
        <f t="shared" si="695"/>
        <v>844.55222222222221</v>
      </c>
    </row>
    <row r="3709" spans="1:33" s="88" customFormat="1" x14ac:dyDescent="0.35">
      <c r="A3709" s="21">
        <v>10141103</v>
      </c>
      <c r="B3709" s="115" t="s">
        <v>1665</v>
      </c>
      <c r="C3709" s="115" t="s">
        <v>710</v>
      </c>
      <c r="D3709" s="133" t="s">
        <v>8227</v>
      </c>
      <c r="E3709" s="114" t="str">
        <f t="shared" si="685"/>
        <v>TRANSFORMADOR MARCA:Powertech  PTS 438</v>
      </c>
      <c r="F3709" s="21"/>
      <c r="G3709" s="21"/>
      <c r="H3709" s="21" t="s">
        <v>2223</v>
      </c>
      <c r="I3709" s="21"/>
      <c r="J3709" s="21"/>
      <c r="K3709" s="133" t="s">
        <v>8226</v>
      </c>
      <c r="L3709" s="133" t="s">
        <v>8225</v>
      </c>
      <c r="M3709" s="21">
        <v>315</v>
      </c>
      <c r="N3709" s="21">
        <v>33</v>
      </c>
      <c r="O3709" s="21">
        <v>0.44</v>
      </c>
      <c r="P3709" s="124" t="s">
        <v>516</v>
      </c>
      <c r="Q3709" s="21">
        <v>2011</v>
      </c>
      <c r="R3709" s="21" t="s">
        <v>2362</v>
      </c>
      <c r="S3709" s="21" t="s">
        <v>8224</v>
      </c>
      <c r="T3709" s="116">
        <v>1039</v>
      </c>
      <c r="U3709" s="111">
        <v>45</v>
      </c>
      <c r="V3709" s="113">
        <f t="shared" si="686"/>
        <v>907.39333333333332</v>
      </c>
      <c r="W3709" s="113">
        <f t="shared" si="687"/>
        <v>131.60666666666668</v>
      </c>
      <c r="X3709" s="112">
        <f t="shared" si="688"/>
        <v>131606.66666666669</v>
      </c>
      <c r="Y3709" s="111"/>
      <c r="Z3709" s="110">
        <f t="shared" si="696"/>
        <v>39</v>
      </c>
      <c r="AA3709" s="109">
        <f t="shared" si="689"/>
        <v>51.95</v>
      </c>
      <c r="AB3709" s="109">
        <f t="shared" si="690"/>
        <v>51950</v>
      </c>
      <c r="AC3709" s="108">
        <f t="shared" si="691"/>
        <v>987.05</v>
      </c>
      <c r="AD3709" s="107">
        <f t="shared" si="692"/>
        <v>2.2222222222222223E-2</v>
      </c>
      <c r="AE3709" s="106">
        <f t="shared" si="693"/>
        <v>21.934444444444445</v>
      </c>
      <c r="AF3709" s="105">
        <f t="shared" si="694"/>
        <v>153.54111111111112</v>
      </c>
      <c r="AG3709" s="105">
        <f t="shared" si="695"/>
        <v>885.45888888888885</v>
      </c>
    </row>
    <row r="3710" spans="1:33" s="88" customFormat="1" x14ac:dyDescent="0.35">
      <c r="A3710" s="21">
        <v>10141103</v>
      </c>
      <c r="B3710" s="115" t="s">
        <v>1665</v>
      </c>
      <c r="C3710" s="115" t="s">
        <v>710</v>
      </c>
      <c r="D3710" s="21" t="s">
        <v>8223</v>
      </c>
      <c r="E3710" s="114" t="str">
        <f t="shared" si="685"/>
        <v>TRANSFORMADOR MARCA:Powertech  PTS 400</v>
      </c>
      <c r="F3710" s="21"/>
      <c r="G3710" s="21"/>
      <c r="H3710" s="21" t="s">
        <v>2223</v>
      </c>
      <c r="I3710" s="21"/>
      <c r="J3710" s="21"/>
      <c r="K3710" s="133" t="s">
        <v>8222</v>
      </c>
      <c r="L3710" s="133" t="s">
        <v>8221</v>
      </c>
      <c r="M3710" s="21">
        <v>315</v>
      </c>
      <c r="N3710" s="21">
        <v>33</v>
      </c>
      <c r="O3710" s="21">
        <v>0.4</v>
      </c>
      <c r="P3710" s="124" t="s">
        <v>516</v>
      </c>
      <c r="Q3710" s="21">
        <v>2011</v>
      </c>
      <c r="R3710" s="21" t="s">
        <v>2362</v>
      </c>
      <c r="S3710" s="21" t="s">
        <v>8220</v>
      </c>
      <c r="T3710" s="116">
        <v>1039</v>
      </c>
      <c r="U3710" s="111">
        <v>45</v>
      </c>
      <c r="V3710" s="113">
        <f t="shared" si="686"/>
        <v>907.39333333333332</v>
      </c>
      <c r="W3710" s="113">
        <f t="shared" si="687"/>
        <v>131.60666666666668</v>
      </c>
      <c r="X3710" s="112">
        <f t="shared" si="688"/>
        <v>131606.66666666669</v>
      </c>
      <c r="Y3710" s="111"/>
      <c r="Z3710" s="110">
        <f t="shared" si="696"/>
        <v>39</v>
      </c>
      <c r="AA3710" s="109">
        <f t="shared" si="689"/>
        <v>51.95</v>
      </c>
      <c r="AB3710" s="109">
        <f t="shared" si="690"/>
        <v>51950</v>
      </c>
      <c r="AC3710" s="108">
        <f t="shared" si="691"/>
        <v>987.05</v>
      </c>
      <c r="AD3710" s="107">
        <f t="shared" si="692"/>
        <v>2.2222222222222223E-2</v>
      </c>
      <c r="AE3710" s="106">
        <f t="shared" si="693"/>
        <v>21.934444444444445</v>
      </c>
      <c r="AF3710" s="105">
        <f t="shared" si="694"/>
        <v>153.54111111111112</v>
      </c>
      <c r="AG3710" s="105">
        <f t="shared" si="695"/>
        <v>885.45888888888885</v>
      </c>
    </row>
    <row r="3711" spans="1:33" s="88" customFormat="1" x14ac:dyDescent="0.35">
      <c r="A3711" s="21">
        <v>10141103</v>
      </c>
      <c r="B3711" s="115" t="s">
        <v>1665</v>
      </c>
      <c r="C3711" s="115" t="s">
        <v>710</v>
      </c>
      <c r="D3711" s="133" t="s">
        <v>8219</v>
      </c>
      <c r="E3711" s="114" t="str">
        <f t="shared" si="685"/>
        <v>TRANSFORMADOR MARCA:Actom  PT 106R</v>
      </c>
      <c r="F3711" s="21"/>
      <c r="G3711" s="21"/>
      <c r="H3711" s="21" t="s">
        <v>2197</v>
      </c>
      <c r="I3711" s="21"/>
      <c r="J3711" s="21"/>
      <c r="K3711" s="133" t="s">
        <v>8218</v>
      </c>
      <c r="L3711" s="133" t="s">
        <v>8217</v>
      </c>
      <c r="M3711" s="21">
        <v>250</v>
      </c>
      <c r="N3711" s="21">
        <v>33</v>
      </c>
      <c r="O3711" s="21">
        <v>0.4</v>
      </c>
      <c r="P3711" s="124" t="s">
        <v>516</v>
      </c>
      <c r="Q3711" s="21">
        <v>2011</v>
      </c>
      <c r="R3711" s="21" t="s">
        <v>2251</v>
      </c>
      <c r="S3711" s="21" t="s">
        <v>8216</v>
      </c>
      <c r="T3711" s="116">
        <v>991</v>
      </c>
      <c r="U3711" s="111">
        <v>45</v>
      </c>
      <c r="V3711" s="113">
        <f t="shared" si="686"/>
        <v>865.47333333333336</v>
      </c>
      <c r="W3711" s="113">
        <f t="shared" si="687"/>
        <v>125.52666666666664</v>
      </c>
      <c r="X3711" s="112">
        <f t="shared" si="688"/>
        <v>125526.66666666664</v>
      </c>
      <c r="Y3711" s="111"/>
      <c r="Z3711" s="110">
        <f t="shared" si="696"/>
        <v>39</v>
      </c>
      <c r="AA3711" s="109">
        <f t="shared" si="689"/>
        <v>49.550000000000004</v>
      </c>
      <c r="AB3711" s="109">
        <f t="shared" si="690"/>
        <v>49550.000000000007</v>
      </c>
      <c r="AC3711" s="108">
        <f t="shared" si="691"/>
        <v>941.45</v>
      </c>
      <c r="AD3711" s="107">
        <f t="shared" si="692"/>
        <v>2.2222222222222223E-2</v>
      </c>
      <c r="AE3711" s="106">
        <f t="shared" si="693"/>
        <v>20.921111111111113</v>
      </c>
      <c r="AF3711" s="105">
        <f t="shared" si="694"/>
        <v>146.44777777777776</v>
      </c>
      <c r="AG3711" s="105">
        <f t="shared" si="695"/>
        <v>844.55222222222221</v>
      </c>
    </row>
    <row r="3712" spans="1:33" s="88" customFormat="1" x14ac:dyDescent="0.35">
      <c r="A3712" s="21">
        <v>10141103</v>
      </c>
      <c r="B3712" s="115" t="s">
        <v>1665</v>
      </c>
      <c r="C3712" s="115" t="s">
        <v>710</v>
      </c>
      <c r="D3712" s="133"/>
      <c r="E3712" s="114" t="str">
        <f t="shared" si="685"/>
        <v xml:space="preserve">TRANSFORMADOR MARCA:Transformadores de Mozambique  </v>
      </c>
      <c r="F3712" s="57" t="s">
        <v>2192</v>
      </c>
      <c r="G3712" s="21"/>
      <c r="H3712" s="21" t="s">
        <v>494</v>
      </c>
      <c r="I3712" s="21"/>
      <c r="J3712" s="21"/>
      <c r="K3712" s="133" t="s">
        <v>8215</v>
      </c>
      <c r="L3712" s="133" t="s">
        <v>8214</v>
      </c>
      <c r="M3712" s="21">
        <v>32</v>
      </c>
      <c r="N3712" s="21">
        <v>33</v>
      </c>
      <c r="O3712" s="21" t="s">
        <v>510</v>
      </c>
      <c r="P3712" s="124" t="s">
        <v>2189</v>
      </c>
      <c r="Q3712" s="21">
        <v>2011</v>
      </c>
      <c r="R3712" s="21" t="s">
        <v>2438</v>
      </c>
      <c r="S3712" s="21">
        <v>798203</v>
      </c>
      <c r="T3712" s="116">
        <v>643</v>
      </c>
      <c r="U3712" s="111">
        <v>45</v>
      </c>
      <c r="V3712" s="113">
        <f t="shared" si="686"/>
        <v>561.5533333333334</v>
      </c>
      <c r="W3712" s="113">
        <f t="shared" si="687"/>
        <v>81.446666666666601</v>
      </c>
      <c r="X3712" s="112">
        <f t="shared" si="688"/>
        <v>81446.666666666599</v>
      </c>
      <c r="Y3712" s="111"/>
      <c r="Z3712" s="110">
        <f t="shared" si="696"/>
        <v>39</v>
      </c>
      <c r="AA3712" s="109">
        <f t="shared" si="689"/>
        <v>32.15</v>
      </c>
      <c r="AB3712" s="109">
        <f t="shared" si="690"/>
        <v>32150</v>
      </c>
      <c r="AC3712" s="108">
        <f t="shared" si="691"/>
        <v>610.85</v>
      </c>
      <c r="AD3712" s="107">
        <f t="shared" si="692"/>
        <v>2.2222222222222223E-2</v>
      </c>
      <c r="AE3712" s="106">
        <f t="shared" si="693"/>
        <v>13.574444444444445</v>
      </c>
      <c r="AF3712" s="105">
        <f t="shared" si="694"/>
        <v>95.021111111111054</v>
      </c>
      <c r="AG3712" s="105">
        <f t="shared" si="695"/>
        <v>547.97888888888895</v>
      </c>
    </row>
    <row r="3713" spans="1:33" s="88" customFormat="1" x14ac:dyDescent="0.35">
      <c r="A3713" s="21">
        <v>10141103</v>
      </c>
      <c r="B3713" s="115" t="s">
        <v>1665</v>
      </c>
      <c r="C3713" s="115" t="s">
        <v>710</v>
      </c>
      <c r="D3713" s="21" t="s">
        <v>8212</v>
      </c>
      <c r="E3713" s="114" t="str">
        <f t="shared" si="685"/>
        <v>TRANSFORMADOR MARCA:EFACEC AGXX/PTS0018 AGXX/PTS0018</v>
      </c>
      <c r="F3713" s="21" t="s">
        <v>8213</v>
      </c>
      <c r="G3713" s="21" t="s">
        <v>8212</v>
      </c>
      <c r="H3713" s="21" t="s">
        <v>2180</v>
      </c>
      <c r="I3713" s="21" t="s">
        <v>2113</v>
      </c>
      <c r="J3713" s="21"/>
      <c r="K3713" s="61" t="s">
        <v>8211</v>
      </c>
      <c r="L3713" s="61" t="s">
        <v>8210</v>
      </c>
      <c r="M3713" s="61">
        <v>200</v>
      </c>
      <c r="N3713" s="121">
        <v>33</v>
      </c>
      <c r="O3713" s="61">
        <v>0.4</v>
      </c>
      <c r="P3713" s="61">
        <v>3</v>
      </c>
      <c r="Q3713" s="121">
        <v>2011</v>
      </c>
      <c r="R3713" s="121" t="s">
        <v>27</v>
      </c>
      <c r="S3713" s="121" t="s">
        <v>8209</v>
      </c>
      <c r="T3713" s="116">
        <v>991</v>
      </c>
      <c r="U3713" s="111">
        <v>45</v>
      </c>
      <c r="V3713" s="113">
        <f t="shared" si="686"/>
        <v>865.47333333333336</v>
      </c>
      <c r="W3713" s="113">
        <f t="shared" si="687"/>
        <v>125.52666666666664</v>
      </c>
      <c r="X3713" s="112">
        <f t="shared" si="688"/>
        <v>125526.66666666664</v>
      </c>
      <c r="Y3713" s="111"/>
      <c r="Z3713" s="110">
        <f t="shared" si="696"/>
        <v>39</v>
      </c>
      <c r="AA3713" s="109">
        <f t="shared" si="689"/>
        <v>49.550000000000004</v>
      </c>
      <c r="AB3713" s="109">
        <f t="shared" si="690"/>
        <v>49550.000000000007</v>
      </c>
      <c r="AC3713" s="108">
        <f t="shared" si="691"/>
        <v>941.45</v>
      </c>
      <c r="AD3713" s="107">
        <f t="shared" si="692"/>
        <v>2.2222222222222223E-2</v>
      </c>
      <c r="AE3713" s="106">
        <f t="shared" si="693"/>
        <v>20.921111111111113</v>
      </c>
      <c r="AF3713" s="105">
        <f t="shared" si="694"/>
        <v>146.44777777777776</v>
      </c>
      <c r="AG3713" s="105">
        <f t="shared" si="695"/>
        <v>844.55222222222221</v>
      </c>
    </row>
    <row r="3714" spans="1:33" s="88" customFormat="1" x14ac:dyDescent="0.35">
      <c r="A3714" s="21">
        <v>10141103</v>
      </c>
      <c r="B3714" s="115" t="s">
        <v>1665</v>
      </c>
      <c r="C3714" s="115" t="s">
        <v>710</v>
      </c>
      <c r="D3714" s="21" t="s">
        <v>8207</v>
      </c>
      <c r="E3714" s="114" t="str">
        <f t="shared" ref="E3714:E3777" si="697">+CONCATENATE(C3714," ","MARCA:",R3714," ",G3714," ",D3714,)</f>
        <v>TRANSFORMADOR MARCA:EFACEC AGXX/PTS0019 AGXX/PTS0019</v>
      </c>
      <c r="F3714" s="21" t="s">
        <v>8208</v>
      </c>
      <c r="G3714" s="21" t="s">
        <v>8207</v>
      </c>
      <c r="H3714" s="21" t="s">
        <v>2180</v>
      </c>
      <c r="I3714" s="21" t="s">
        <v>2113</v>
      </c>
      <c r="J3714" s="21"/>
      <c r="K3714" s="61" t="s">
        <v>8206</v>
      </c>
      <c r="L3714" s="61" t="s">
        <v>8205</v>
      </c>
      <c r="M3714" s="61">
        <v>200</v>
      </c>
      <c r="N3714" s="121">
        <v>33</v>
      </c>
      <c r="O3714" s="61">
        <v>0.4</v>
      </c>
      <c r="P3714" s="61">
        <v>3</v>
      </c>
      <c r="Q3714" s="121">
        <v>2011</v>
      </c>
      <c r="R3714" s="121" t="s">
        <v>27</v>
      </c>
      <c r="S3714" s="121" t="s">
        <v>8204</v>
      </c>
      <c r="T3714" s="116">
        <v>991</v>
      </c>
      <c r="U3714" s="111">
        <v>45</v>
      </c>
      <c r="V3714" s="113">
        <f t="shared" ref="V3714:V3777" si="698">((Z3714/U3714)*(T3714-AA3714))+AA3714</f>
        <v>865.47333333333336</v>
      </c>
      <c r="W3714" s="113">
        <f t="shared" ref="W3714:W3777" si="699">+T3714-V3714</f>
        <v>125.52666666666664</v>
      </c>
      <c r="X3714" s="112">
        <f t="shared" ref="X3714:X3777" si="700">+W3714*1000</f>
        <v>125526.66666666664</v>
      </c>
      <c r="Y3714" s="111"/>
      <c r="Z3714" s="110">
        <f t="shared" si="696"/>
        <v>39</v>
      </c>
      <c r="AA3714" s="109">
        <f t="shared" ref="AA3714:AA3777" si="701">(5/100*T3714)</f>
        <v>49.550000000000004</v>
      </c>
      <c r="AB3714" s="109">
        <f t="shared" ref="AB3714:AB3777" si="702">+AA3714*1000</f>
        <v>49550.000000000007</v>
      </c>
      <c r="AC3714" s="108">
        <f t="shared" ref="AC3714:AC3777" si="703">+T3714-AA3714</f>
        <v>941.45</v>
      </c>
      <c r="AD3714" s="107">
        <f t="shared" ref="AD3714:AD3777" si="704">1/U3714</f>
        <v>2.2222222222222223E-2</v>
      </c>
      <c r="AE3714" s="106">
        <f t="shared" ref="AE3714:AE3777" si="705">+AC3714*AD3714</f>
        <v>20.921111111111113</v>
      </c>
      <c r="AF3714" s="105">
        <f t="shared" ref="AF3714:AF3777" si="706">+T3714-V3714+AE3714</f>
        <v>146.44777777777776</v>
      </c>
      <c r="AG3714" s="105">
        <f t="shared" ref="AG3714:AG3777" si="707">+V3714-AE3714</f>
        <v>844.55222222222221</v>
      </c>
    </row>
    <row r="3715" spans="1:33" s="88" customFormat="1" x14ac:dyDescent="0.35">
      <c r="A3715" s="21">
        <v>10141103</v>
      </c>
      <c r="B3715" s="115" t="s">
        <v>1665</v>
      </c>
      <c r="C3715" s="115" t="s">
        <v>710</v>
      </c>
      <c r="D3715" s="21" t="s">
        <v>8202</v>
      </c>
      <c r="E3715" s="114" t="str">
        <f t="shared" si="697"/>
        <v>TRANSFORMADOR MARCA:EFACEC AGXX/PTS0027 AGXX/PTS0027</v>
      </c>
      <c r="F3715" s="187" t="s">
        <v>8203</v>
      </c>
      <c r="G3715" s="21" t="s">
        <v>8202</v>
      </c>
      <c r="H3715" s="21" t="s">
        <v>3445</v>
      </c>
      <c r="I3715" s="21" t="s">
        <v>2113</v>
      </c>
      <c r="J3715" s="21"/>
      <c r="K3715" s="156" t="s">
        <v>8201</v>
      </c>
      <c r="L3715" s="156" t="s">
        <v>8200</v>
      </c>
      <c r="M3715" s="187">
        <v>250</v>
      </c>
      <c r="N3715" s="121">
        <v>33</v>
      </c>
      <c r="O3715" s="61">
        <v>0.4</v>
      </c>
      <c r="P3715" s="61">
        <v>3</v>
      </c>
      <c r="Q3715" s="121">
        <v>2011</v>
      </c>
      <c r="R3715" s="121" t="s">
        <v>27</v>
      </c>
      <c r="S3715" s="121" t="s">
        <v>8199</v>
      </c>
      <c r="T3715" s="116">
        <v>991</v>
      </c>
      <c r="U3715" s="111">
        <v>45</v>
      </c>
      <c r="V3715" s="113">
        <f t="shared" si="698"/>
        <v>865.47333333333336</v>
      </c>
      <c r="W3715" s="113">
        <f t="shared" si="699"/>
        <v>125.52666666666664</v>
      </c>
      <c r="X3715" s="112">
        <f t="shared" si="700"/>
        <v>125526.66666666664</v>
      </c>
      <c r="Y3715" s="111"/>
      <c r="Z3715" s="110">
        <f t="shared" si="696"/>
        <v>39</v>
      </c>
      <c r="AA3715" s="109">
        <f t="shared" si="701"/>
        <v>49.550000000000004</v>
      </c>
      <c r="AB3715" s="109">
        <f t="shared" si="702"/>
        <v>49550.000000000007</v>
      </c>
      <c r="AC3715" s="108">
        <f t="shared" si="703"/>
        <v>941.45</v>
      </c>
      <c r="AD3715" s="107">
        <f t="shared" si="704"/>
        <v>2.2222222222222223E-2</v>
      </c>
      <c r="AE3715" s="106">
        <f t="shared" si="705"/>
        <v>20.921111111111113</v>
      </c>
      <c r="AF3715" s="105">
        <f t="shared" si="706"/>
        <v>146.44777777777776</v>
      </c>
      <c r="AG3715" s="105">
        <f t="shared" si="707"/>
        <v>844.55222222222221</v>
      </c>
    </row>
    <row r="3716" spans="1:33" s="88" customFormat="1" x14ac:dyDescent="0.35">
      <c r="A3716" s="21">
        <v>10141103</v>
      </c>
      <c r="B3716" s="115" t="s">
        <v>1665</v>
      </c>
      <c r="C3716" s="115" t="s">
        <v>710</v>
      </c>
      <c r="D3716" s="21" t="s">
        <v>8197</v>
      </c>
      <c r="E3716" s="114" t="str">
        <f t="shared" si="697"/>
        <v>TRANSFORMADOR MARCA:EFACEC AGXX/PTS0048 AGXX/PTS0048</v>
      </c>
      <c r="F3716" s="61" t="s">
        <v>8198</v>
      </c>
      <c r="G3716" s="21" t="s">
        <v>8197</v>
      </c>
      <c r="H3716" s="21" t="s">
        <v>2174</v>
      </c>
      <c r="I3716" s="21" t="s">
        <v>2113</v>
      </c>
      <c r="J3716" s="21"/>
      <c r="K3716" s="61" t="s">
        <v>8196</v>
      </c>
      <c r="L3716" s="61" t="s">
        <v>8195</v>
      </c>
      <c r="M3716" s="61">
        <v>315</v>
      </c>
      <c r="N3716" s="121">
        <v>11</v>
      </c>
      <c r="O3716" s="61">
        <v>0.4</v>
      </c>
      <c r="P3716" s="61">
        <v>3</v>
      </c>
      <c r="Q3716" s="121">
        <v>2011</v>
      </c>
      <c r="R3716" s="121" t="s">
        <v>27</v>
      </c>
      <c r="S3716" s="121" t="s">
        <v>8194</v>
      </c>
      <c r="T3716" s="116">
        <v>840</v>
      </c>
      <c r="U3716" s="111">
        <v>45</v>
      </c>
      <c r="V3716" s="113">
        <f t="shared" si="698"/>
        <v>733.6</v>
      </c>
      <c r="W3716" s="113">
        <f t="shared" si="699"/>
        <v>106.39999999999998</v>
      </c>
      <c r="X3716" s="112">
        <f t="shared" si="700"/>
        <v>106399.99999999997</v>
      </c>
      <c r="Y3716" s="111"/>
      <c r="Z3716" s="110">
        <f t="shared" si="696"/>
        <v>39</v>
      </c>
      <c r="AA3716" s="109">
        <f t="shared" si="701"/>
        <v>42</v>
      </c>
      <c r="AB3716" s="109">
        <f t="shared" si="702"/>
        <v>42000</v>
      </c>
      <c r="AC3716" s="108">
        <f t="shared" si="703"/>
        <v>798</v>
      </c>
      <c r="AD3716" s="107">
        <f t="shared" si="704"/>
        <v>2.2222222222222223E-2</v>
      </c>
      <c r="AE3716" s="106">
        <f t="shared" si="705"/>
        <v>17.733333333333334</v>
      </c>
      <c r="AF3716" s="105">
        <f t="shared" si="706"/>
        <v>124.13333333333331</v>
      </c>
      <c r="AG3716" s="105">
        <f t="shared" si="707"/>
        <v>715.86666666666667</v>
      </c>
    </row>
    <row r="3717" spans="1:33" s="88" customFormat="1" x14ac:dyDescent="0.35">
      <c r="A3717" s="21">
        <v>10141103</v>
      </c>
      <c r="B3717" s="115" t="s">
        <v>1665</v>
      </c>
      <c r="C3717" s="115" t="s">
        <v>710</v>
      </c>
      <c r="D3717" s="21" t="s">
        <v>8192</v>
      </c>
      <c r="E3717" s="114" t="str">
        <f t="shared" si="697"/>
        <v>TRANSFORMADOR MARCA:TRANSFORM AGXX/PTS0082 AGXX/PTS0082</v>
      </c>
      <c r="F3717" s="61" t="s">
        <v>8193</v>
      </c>
      <c r="G3717" s="21" t="s">
        <v>8192</v>
      </c>
      <c r="H3717" s="21" t="s">
        <v>2113</v>
      </c>
      <c r="I3717" s="21" t="s">
        <v>2113</v>
      </c>
      <c r="J3717" s="21"/>
      <c r="K3717" s="121" t="s">
        <v>8191</v>
      </c>
      <c r="L3717" s="121" t="s">
        <v>8190</v>
      </c>
      <c r="M3717" s="61">
        <v>100</v>
      </c>
      <c r="N3717" s="121">
        <v>11</v>
      </c>
      <c r="O3717" s="61">
        <v>0.4</v>
      </c>
      <c r="P3717" s="61">
        <v>3</v>
      </c>
      <c r="Q3717" s="121">
        <v>2011</v>
      </c>
      <c r="R3717" s="121" t="s">
        <v>8189</v>
      </c>
      <c r="S3717" s="121">
        <v>17086</v>
      </c>
      <c r="T3717" s="116">
        <v>445</v>
      </c>
      <c r="U3717" s="111">
        <v>45</v>
      </c>
      <c r="V3717" s="113">
        <f t="shared" si="698"/>
        <v>388.63333333333333</v>
      </c>
      <c r="W3717" s="113">
        <f t="shared" si="699"/>
        <v>56.366666666666674</v>
      </c>
      <c r="X3717" s="112">
        <f t="shared" si="700"/>
        <v>56366.666666666672</v>
      </c>
      <c r="Y3717" s="111"/>
      <c r="Z3717" s="110">
        <f t="shared" si="696"/>
        <v>39</v>
      </c>
      <c r="AA3717" s="109">
        <f t="shared" si="701"/>
        <v>22.25</v>
      </c>
      <c r="AB3717" s="109">
        <f t="shared" si="702"/>
        <v>22250</v>
      </c>
      <c r="AC3717" s="108">
        <f t="shared" si="703"/>
        <v>422.75</v>
      </c>
      <c r="AD3717" s="107">
        <f t="shared" si="704"/>
        <v>2.2222222222222223E-2</v>
      </c>
      <c r="AE3717" s="106">
        <f t="shared" si="705"/>
        <v>9.3944444444444439</v>
      </c>
      <c r="AF3717" s="105">
        <f t="shared" si="706"/>
        <v>65.76111111111112</v>
      </c>
      <c r="AG3717" s="105">
        <f t="shared" si="707"/>
        <v>379.23888888888888</v>
      </c>
    </row>
    <row r="3718" spans="1:33" s="88" customFormat="1" x14ac:dyDescent="0.35">
      <c r="A3718" s="21">
        <v>10141103</v>
      </c>
      <c r="B3718" s="115" t="s">
        <v>1665</v>
      </c>
      <c r="C3718" s="115" t="s">
        <v>710</v>
      </c>
      <c r="D3718" s="21" t="s">
        <v>8187</v>
      </c>
      <c r="E3718" s="114" t="str">
        <f t="shared" si="697"/>
        <v>TRANSFORMADOR MARCA:ITB AGXX/PTS0071 AGXX/PTS0071</v>
      </c>
      <c r="F3718" s="61" t="s">
        <v>8188</v>
      </c>
      <c r="G3718" s="21" t="s">
        <v>8187</v>
      </c>
      <c r="H3718" s="21" t="s">
        <v>2113</v>
      </c>
      <c r="I3718" s="21" t="s">
        <v>2113</v>
      </c>
      <c r="J3718" s="21"/>
      <c r="K3718" s="121" t="s">
        <v>8186</v>
      </c>
      <c r="L3718" s="121" t="s">
        <v>8185</v>
      </c>
      <c r="M3718" s="61">
        <v>315</v>
      </c>
      <c r="N3718" s="121">
        <v>11</v>
      </c>
      <c r="O3718" s="61">
        <v>0.4</v>
      </c>
      <c r="P3718" s="61">
        <v>3</v>
      </c>
      <c r="Q3718" s="121">
        <v>2011</v>
      </c>
      <c r="R3718" s="121" t="s">
        <v>1109</v>
      </c>
      <c r="S3718" s="121">
        <v>735135</v>
      </c>
      <c r="T3718" s="116">
        <v>840</v>
      </c>
      <c r="U3718" s="111">
        <v>45</v>
      </c>
      <c r="V3718" s="113">
        <f t="shared" si="698"/>
        <v>733.6</v>
      </c>
      <c r="W3718" s="113">
        <f t="shared" si="699"/>
        <v>106.39999999999998</v>
      </c>
      <c r="X3718" s="112">
        <f t="shared" si="700"/>
        <v>106399.99999999997</v>
      </c>
      <c r="Y3718" s="111"/>
      <c r="Z3718" s="110">
        <f t="shared" si="696"/>
        <v>39</v>
      </c>
      <c r="AA3718" s="109">
        <f t="shared" si="701"/>
        <v>42</v>
      </c>
      <c r="AB3718" s="109">
        <f t="shared" si="702"/>
        <v>42000</v>
      </c>
      <c r="AC3718" s="108">
        <f t="shared" si="703"/>
        <v>798</v>
      </c>
      <c r="AD3718" s="107">
        <f t="shared" si="704"/>
        <v>2.2222222222222223E-2</v>
      </c>
      <c r="AE3718" s="106">
        <f t="shared" si="705"/>
        <v>17.733333333333334</v>
      </c>
      <c r="AF3718" s="105">
        <f t="shared" si="706"/>
        <v>124.13333333333331</v>
      </c>
      <c r="AG3718" s="105">
        <f t="shared" si="707"/>
        <v>715.86666666666667</v>
      </c>
    </row>
    <row r="3719" spans="1:33" s="88" customFormat="1" x14ac:dyDescent="0.35">
      <c r="A3719" s="21">
        <v>10141103</v>
      </c>
      <c r="B3719" s="115" t="s">
        <v>1665</v>
      </c>
      <c r="C3719" s="115" t="s">
        <v>710</v>
      </c>
      <c r="D3719" s="21" t="s">
        <v>8183</v>
      </c>
      <c r="E3719" s="114" t="str">
        <f t="shared" si="697"/>
        <v>TRANSFORMADOR MARCA:EFACEC AGXX/PTS0095 AGXX/PTS0095</v>
      </c>
      <c r="F3719" s="61" t="s">
        <v>8184</v>
      </c>
      <c r="G3719" s="21" t="s">
        <v>8183</v>
      </c>
      <c r="H3719" s="21" t="s">
        <v>2113</v>
      </c>
      <c r="I3719" s="21" t="s">
        <v>2113</v>
      </c>
      <c r="J3719" s="21"/>
      <c r="K3719" s="121" t="s">
        <v>8182</v>
      </c>
      <c r="L3719" s="121" t="s">
        <v>8181</v>
      </c>
      <c r="M3719" s="61">
        <v>200</v>
      </c>
      <c r="N3719" s="121">
        <v>11</v>
      </c>
      <c r="O3719" s="61">
        <v>0.4</v>
      </c>
      <c r="P3719" s="61">
        <v>3</v>
      </c>
      <c r="Q3719" s="121">
        <v>2011</v>
      </c>
      <c r="R3719" s="121" t="s">
        <v>27</v>
      </c>
      <c r="S3719" s="121" t="s">
        <v>8180</v>
      </c>
      <c r="T3719" s="116">
        <v>572</v>
      </c>
      <c r="U3719" s="111">
        <v>45</v>
      </c>
      <c r="V3719" s="113">
        <f t="shared" si="698"/>
        <v>499.54666666666668</v>
      </c>
      <c r="W3719" s="113">
        <f t="shared" si="699"/>
        <v>72.453333333333319</v>
      </c>
      <c r="X3719" s="112">
        <f t="shared" si="700"/>
        <v>72453.333333333314</v>
      </c>
      <c r="Y3719" s="111"/>
      <c r="Z3719" s="110">
        <f t="shared" si="696"/>
        <v>39</v>
      </c>
      <c r="AA3719" s="109">
        <f t="shared" si="701"/>
        <v>28.6</v>
      </c>
      <c r="AB3719" s="109">
        <f t="shared" si="702"/>
        <v>28600</v>
      </c>
      <c r="AC3719" s="108">
        <f t="shared" si="703"/>
        <v>543.4</v>
      </c>
      <c r="AD3719" s="107">
        <f t="shared" si="704"/>
        <v>2.2222222222222223E-2</v>
      </c>
      <c r="AE3719" s="106">
        <f t="shared" si="705"/>
        <v>12.075555555555555</v>
      </c>
      <c r="AF3719" s="105">
        <f t="shared" si="706"/>
        <v>84.528888888888872</v>
      </c>
      <c r="AG3719" s="105">
        <f t="shared" si="707"/>
        <v>487.4711111111111</v>
      </c>
    </row>
    <row r="3720" spans="1:33" s="88" customFormat="1" x14ac:dyDescent="0.35">
      <c r="A3720" s="21">
        <v>10141103</v>
      </c>
      <c r="B3720" s="115" t="s">
        <v>1665</v>
      </c>
      <c r="C3720" s="115" t="s">
        <v>710</v>
      </c>
      <c r="D3720" s="21" t="s">
        <v>8178</v>
      </c>
      <c r="E3720" s="114" t="str">
        <f t="shared" si="697"/>
        <v>TRANSFORMADOR MARCA:ITB AGXX/PTS0099 AGXX/PTS0099</v>
      </c>
      <c r="F3720" s="61" t="s">
        <v>8179</v>
      </c>
      <c r="G3720" s="21" t="s">
        <v>8178</v>
      </c>
      <c r="H3720" s="21" t="s">
        <v>2113</v>
      </c>
      <c r="I3720" s="21" t="s">
        <v>2113</v>
      </c>
      <c r="J3720" s="21"/>
      <c r="K3720" s="121" t="s">
        <v>8177</v>
      </c>
      <c r="L3720" s="121" t="s">
        <v>8176</v>
      </c>
      <c r="M3720" s="61">
        <v>200</v>
      </c>
      <c r="N3720" s="121">
        <v>11</v>
      </c>
      <c r="O3720" s="61">
        <v>0.4</v>
      </c>
      <c r="P3720" s="61">
        <v>3</v>
      </c>
      <c r="Q3720" s="61">
        <v>2011</v>
      </c>
      <c r="R3720" s="61" t="s">
        <v>1109</v>
      </c>
      <c r="S3720" s="121">
        <v>756436</v>
      </c>
      <c r="T3720" s="116">
        <v>572</v>
      </c>
      <c r="U3720" s="111">
        <v>45</v>
      </c>
      <c r="V3720" s="113">
        <f t="shared" si="698"/>
        <v>499.54666666666668</v>
      </c>
      <c r="W3720" s="113">
        <f t="shared" si="699"/>
        <v>72.453333333333319</v>
      </c>
      <c r="X3720" s="112">
        <f t="shared" si="700"/>
        <v>72453.333333333314</v>
      </c>
      <c r="Y3720" s="111"/>
      <c r="Z3720" s="110">
        <f t="shared" si="696"/>
        <v>39</v>
      </c>
      <c r="AA3720" s="109">
        <f t="shared" si="701"/>
        <v>28.6</v>
      </c>
      <c r="AB3720" s="109">
        <f t="shared" si="702"/>
        <v>28600</v>
      </c>
      <c r="AC3720" s="108">
        <f t="shared" si="703"/>
        <v>543.4</v>
      </c>
      <c r="AD3720" s="107">
        <f t="shared" si="704"/>
        <v>2.2222222222222223E-2</v>
      </c>
      <c r="AE3720" s="106">
        <f t="shared" si="705"/>
        <v>12.075555555555555</v>
      </c>
      <c r="AF3720" s="105">
        <f t="shared" si="706"/>
        <v>84.528888888888872</v>
      </c>
      <c r="AG3720" s="105">
        <f t="shared" si="707"/>
        <v>487.4711111111111</v>
      </c>
    </row>
    <row r="3721" spans="1:33" s="88" customFormat="1" x14ac:dyDescent="0.35">
      <c r="A3721" s="21">
        <v>10141103</v>
      </c>
      <c r="B3721" s="115" t="s">
        <v>1665</v>
      </c>
      <c r="C3721" s="115" t="s">
        <v>710</v>
      </c>
      <c r="D3721" s="21" t="s">
        <v>8174</v>
      </c>
      <c r="E3721" s="114" t="str">
        <f t="shared" si="697"/>
        <v>TRANSFORMADOR MARCA:ITB AGXX/PTS0102 AGXX/PTS0102</v>
      </c>
      <c r="F3721" s="61" t="s">
        <v>8175</v>
      </c>
      <c r="G3721" s="21" t="s">
        <v>8174</v>
      </c>
      <c r="H3721" s="21" t="s">
        <v>2113</v>
      </c>
      <c r="I3721" s="21" t="s">
        <v>2113</v>
      </c>
      <c r="J3721" s="21"/>
      <c r="K3721" s="121" t="s">
        <v>8173</v>
      </c>
      <c r="L3721" s="121" t="s">
        <v>8172</v>
      </c>
      <c r="M3721" s="61">
        <v>200</v>
      </c>
      <c r="N3721" s="121">
        <v>11</v>
      </c>
      <c r="O3721" s="61">
        <v>0.4</v>
      </c>
      <c r="P3721" s="61">
        <v>3</v>
      </c>
      <c r="Q3721" s="121">
        <v>2011</v>
      </c>
      <c r="R3721" s="121" t="s">
        <v>1109</v>
      </c>
      <c r="S3721" s="121">
        <v>735117</v>
      </c>
      <c r="T3721" s="116">
        <v>572</v>
      </c>
      <c r="U3721" s="111">
        <v>45</v>
      </c>
      <c r="V3721" s="113">
        <f t="shared" si="698"/>
        <v>499.54666666666668</v>
      </c>
      <c r="W3721" s="113">
        <f t="shared" si="699"/>
        <v>72.453333333333319</v>
      </c>
      <c r="X3721" s="112">
        <f t="shared" si="700"/>
        <v>72453.333333333314</v>
      </c>
      <c r="Y3721" s="111"/>
      <c r="Z3721" s="110">
        <f t="shared" si="696"/>
        <v>39</v>
      </c>
      <c r="AA3721" s="109">
        <f t="shared" si="701"/>
        <v>28.6</v>
      </c>
      <c r="AB3721" s="109">
        <f t="shared" si="702"/>
        <v>28600</v>
      </c>
      <c r="AC3721" s="108">
        <f t="shared" si="703"/>
        <v>543.4</v>
      </c>
      <c r="AD3721" s="107">
        <f t="shared" si="704"/>
        <v>2.2222222222222223E-2</v>
      </c>
      <c r="AE3721" s="106">
        <f t="shared" si="705"/>
        <v>12.075555555555555</v>
      </c>
      <c r="AF3721" s="105">
        <f t="shared" si="706"/>
        <v>84.528888888888872</v>
      </c>
      <c r="AG3721" s="105">
        <f t="shared" si="707"/>
        <v>487.4711111111111</v>
      </c>
    </row>
    <row r="3722" spans="1:33" s="88" customFormat="1" x14ac:dyDescent="0.35">
      <c r="A3722" s="21">
        <v>10141103</v>
      </c>
      <c r="B3722" s="115" t="s">
        <v>1665</v>
      </c>
      <c r="C3722" s="115" t="s">
        <v>710</v>
      </c>
      <c r="D3722" s="21" t="s">
        <v>8170</v>
      </c>
      <c r="E3722" s="114" t="str">
        <f t="shared" si="697"/>
        <v>TRANSFORMADOR MARCA:ALSTOM AGXX/PTS0113 AGXX/PTS0113</v>
      </c>
      <c r="F3722" s="61" t="s">
        <v>8171</v>
      </c>
      <c r="G3722" s="21" t="s">
        <v>8170</v>
      </c>
      <c r="H3722" s="21" t="s">
        <v>2113</v>
      </c>
      <c r="I3722" s="21" t="s">
        <v>2113</v>
      </c>
      <c r="J3722" s="21"/>
      <c r="K3722" s="121" t="s">
        <v>8169</v>
      </c>
      <c r="L3722" s="121" t="s">
        <v>8168</v>
      </c>
      <c r="M3722" s="61">
        <v>100</v>
      </c>
      <c r="N3722" s="121">
        <v>11</v>
      </c>
      <c r="O3722" s="61">
        <v>0.4</v>
      </c>
      <c r="P3722" s="61">
        <v>3</v>
      </c>
      <c r="Q3722" s="61">
        <v>2011</v>
      </c>
      <c r="R3722" s="61" t="s">
        <v>4</v>
      </c>
      <c r="S3722" s="61" t="s">
        <v>8167</v>
      </c>
      <c r="T3722" s="116">
        <v>445</v>
      </c>
      <c r="U3722" s="111">
        <v>45</v>
      </c>
      <c r="V3722" s="113">
        <f t="shared" si="698"/>
        <v>388.63333333333333</v>
      </c>
      <c r="W3722" s="113">
        <f t="shared" si="699"/>
        <v>56.366666666666674</v>
      </c>
      <c r="X3722" s="112">
        <f t="shared" si="700"/>
        <v>56366.666666666672</v>
      </c>
      <c r="Y3722" s="111"/>
      <c r="Z3722" s="110">
        <f t="shared" si="696"/>
        <v>39</v>
      </c>
      <c r="AA3722" s="109">
        <f t="shared" si="701"/>
        <v>22.25</v>
      </c>
      <c r="AB3722" s="109">
        <f t="shared" si="702"/>
        <v>22250</v>
      </c>
      <c r="AC3722" s="108">
        <f t="shared" si="703"/>
        <v>422.75</v>
      </c>
      <c r="AD3722" s="107">
        <f t="shared" si="704"/>
        <v>2.2222222222222223E-2</v>
      </c>
      <c r="AE3722" s="106">
        <f t="shared" si="705"/>
        <v>9.3944444444444439</v>
      </c>
      <c r="AF3722" s="105">
        <f t="shared" si="706"/>
        <v>65.76111111111112</v>
      </c>
      <c r="AG3722" s="105">
        <f t="shared" si="707"/>
        <v>379.23888888888888</v>
      </c>
    </row>
    <row r="3723" spans="1:33" s="88" customFormat="1" x14ac:dyDescent="0.35">
      <c r="A3723" s="21">
        <v>10141103</v>
      </c>
      <c r="B3723" s="115" t="s">
        <v>1665</v>
      </c>
      <c r="C3723" s="115" t="s">
        <v>710</v>
      </c>
      <c r="D3723" s="21" t="s">
        <v>8166</v>
      </c>
      <c r="E3723" s="114" t="str">
        <f t="shared" si="697"/>
        <v>TRANSFORMADOR MARCA:OZGUNCY AGXX/PTS0114 AGXX/PTS0114</v>
      </c>
      <c r="F3723" s="61" t="s">
        <v>6664</v>
      </c>
      <c r="G3723" s="21" t="s">
        <v>8166</v>
      </c>
      <c r="H3723" s="21" t="s">
        <v>2113</v>
      </c>
      <c r="I3723" s="21" t="s">
        <v>2113</v>
      </c>
      <c r="J3723" s="21"/>
      <c r="K3723" s="121" t="s">
        <v>8165</v>
      </c>
      <c r="L3723" s="121" t="s">
        <v>8164</v>
      </c>
      <c r="M3723" s="61">
        <v>315</v>
      </c>
      <c r="N3723" s="121">
        <v>11</v>
      </c>
      <c r="O3723" s="61">
        <v>0.4</v>
      </c>
      <c r="P3723" s="61">
        <v>3</v>
      </c>
      <c r="Q3723" s="61">
        <v>2011</v>
      </c>
      <c r="R3723" s="61" t="s">
        <v>8163</v>
      </c>
      <c r="S3723" s="61">
        <v>32956</v>
      </c>
      <c r="T3723" s="116">
        <v>840</v>
      </c>
      <c r="U3723" s="111">
        <v>45</v>
      </c>
      <c r="V3723" s="113">
        <f t="shared" si="698"/>
        <v>733.6</v>
      </c>
      <c r="W3723" s="113">
        <f t="shared" si="699"/>
        <v>106.39999999999998</v>
      </c>
      <c r="X3723" s="112">
        <f t="shared" si="700"/>
        <v>106399.99999999997</v>
      </c>
      <c r="Y3723" s="111"/>
      <c r="Z3723" s="110">
        <f t="shared" si="696"/>
        <v>39</v>
      </c>
      <c r="AA3723" s="109">
        <f t="shared" si="701"/>
        <v>42</v>
      </c>
      <c r="AB3723" s="109">
        <f t="shared" si="702"/>
        <v>42000</v>
      </c>
      <c r="AC3723" s="108">
        <f t="shared" si="703"/>
        <v>798</v>
      </c>
      <c r="AD3723" s="107">
        <f t="shared" si="704"/>
        <v>2.2222222222222223E-2</v>
      </c>
      <c r="AE3723" s="106">
        <f t="shared" si="705"/>
        <v>17.733333333333334</v>
      </c>
      <c r="AF3723" s="105">
        <f t="shared" si="706"/>
        <v>124.13333333333331</v>
      </c>
      <c r="AG3723" s="105">
        <f t="shared" si="707"/>
        <v>715.86666666666667</v>
      </c>
    </row>
    <row r="3724" spans="1:33" s="88" customFormat="1" x14ac:dyDescent="0.35">
      <c r="A3724" s="21">
        <v>10141103</v>
      </c>
      <c r="B3724" s="115" t="s">
        <v>1665</v>
      </c>
      <c r="C3724" s="115" t="s">
        <v>710</v>
      </c>
      <c r="D3724" s="21" t="s">
        <v>8161</v>
      </c>
      <c r="E3724" s="114" t="str">
        <f t="shared" si="697"/>
        <v>TRANSFORMADOR MARCA:FST AGXX/PTS0115 AGXX/PTS0115</v>
      </c>
      <c r="F3724" s="61" t="s">
        <v>8162</v>
      </c>
      <c r="G3724" s="21" t="s">
        <v>8161</v>
      </c>
      <c r="H3724" s="21" t="s">
        <v>2113</v>
      </c>
      <c r="I3724" s="21" t="s">
        <v>2113</v>
      </c>
      <c r="J3724" s="21"/>
      <c r="K3724" s="121" t="s">
        <v>8160</v>
      </c>
      <c r="L3724" s="121" t="s">
        <v>8159</v>
      </c>
      <c r="M3724" s="61">
        <v>200</v>
      </c>
      <c r="N3724" s="121">
        <v>11</v>
      </c>
      <c r="O3724" s="61">
        <v>0.4</v>
      </c>
      <c r="P3724" s="61">
        <v>3</v>
      </c>
      <c r="Q3724" s="61">
        <v>2011</v>
      </c>
      <c r="R3724" s="61" t="s">
        <v>519</v>
      </c>
      <c r="S3724" s="61" t="s">
        <v>8158</v>
      </c>
      <c r="T3724" s="116">
        <v>572</v>
      </c>
      <c r="U3724" s="111">
        <v>45</v>
      </c>
      <c r="V3724" s="113">
        <f t="shared" si="698"/>
        <v>499.54666666666668</v>
      </c>
      <c r="W3724" s="113">
        <f t="shared" si="699"/>
        <v>72.453333333333319</v>
      </c>
      <c r="X3724" s="112">
        <f t="shared" si="700"/>
        <v>72453.333333333314</v>
      </c>
      <c r="Y3724" s="111"/>
      <c r="Z3724" s="110">
        <f t="shared" si="696"/>
        <v>39</v>
      </c>
      <c r="AA3724" s="109">
        <f t="shared" si="701"/>
        <v>28.6</v>
      </c>
      <c r="AB3724" s="109">
        <f t="shared" si="702"/>
        <v>28600</v>
      </c>
      <c r="AC3724" s="108">
        <f t="shared" si="703"/>
        <v>543.4</v>
      </c>
      <c r="AD3724" s="107">
        <f t="shared" si="704"/>
        <v>2.2222222222222223E-2</v>
      </c>
      <c r="AE3724" s="106">
        <f t="shared" si="705"/>
        <v>12.075555555555555</v>
      </c>
      <c r="AF3724" s="105">
        <f t="shared" si="706"/>
        <v>84.528888888888872</v>
      </c>
      <c r="AG3724" s="105">
        <f t="shared" si="707"/>
        <v>487.4711111111111</v>
      </c>
    </row>
    <row r="3725" spans="1:33" s="88" customFormat="1" x14ac:dyDescent="0.35">
      <c r="A3725" s="21">
        <v>10141103</v>
      </c>
      <c r="B3725" s="115" t="s">
        <v>1665</v>
      </c>
      <c r="C3725" s="115" t="s">
        <v>710</v>
      </c>
      <c r="D3725" s="21" t="s">
        <v>8156</v>
      </c>
      <c r="E3725" s="114" t="str">
        <f t="shared" si="697"/>
        <v>TRANSFORMADOR MARCA:FST AGXX/PTS0159 AGXX/PTS0159</v>
      </c>
      <c r="F3725" s="61" t="s">
        <v>8157</v>
      </c>
      <c r="G3725" s="21" t="s">
        <v>8156</v>
      </c>
      <c r="H3725" s="21" t="s">
        <v>2113</v>
      </c>
      <c r="I3725" s="21" t="s">
        <v>2113</v>
      </c>
      <c r="J3725" s="21"/>
      <c r="K3725" s="121" t="s">
        <v>8155</v>
      </c>
      <c r="L3725" s="121" t="s">
        <v>8154</v>
      </c>
      <c r="M3725" s="121">
        <v>250</v>
      </c>
      <c r="N3725" s="121">
        <v>33</v>
      </c>
      <c r="O3725" s="61">
        <v>0.4</v>
      </c>
      <c r="P3725" s="61">
        <v>3</v>
      </c>
      <c r="Q3725" s="121">
        <v>2011</v>
      </c>
      <c r="R3725" s="121" t="s">
        <v>519</v>
      </c>
      <c r="S3725" s="121">
        <v>110801</v>
      </c>
      <c r="T3725" s="116">
        <v>991</v>
      </c>
      <c r="U3725" s="111">
        <v>45</v>
      </c>
      <c r="V3725" s="113">
        <f t="shared" si="698"/>
        <v>865.47333333333336</v>
      </c>
      <c r="W3725" s="113">
        <f t="shared" si="699"/>
        <v>125.52666666666664</v>
      </c>
      <c r="X3725" s="112">
        <f t="shared" si="700"/>
        <v>125526.66666666664</v>
      </c>
      <c r="Y3725" s="111"/>
      <c r="Z3725" s="110">
        <f t="shared" si="696"/>
        <v>39</v>
      </c>
      <c r="AA3725" s="109">
        <f t="shared" si="701"/>
        <v>49.550000000000004</v>
      </c>
      <c r="AB3725" s="109">
        <f t="shared" si="702"/>
        <v>49550.000000000007</v>
      </c>
      <c r="AC3725" s="108">
        <f t="shared" si="703"/>
        <v>941.45</v>
      </c>
      <c r="AD3725" s="107">
        <f t="shared" si="704"/>
        <v>2.2222222222222223E-2</v>
      </c>
      <c r="AE3725" s="106">
        <f t="shared" si="705"/>
        <v>20.921111111111113</v>
      </c>
      <c r="AF3725" s="105">
        <f t="shared" si="706"/>
        <v>146.44777777777776</v>
      </c>
      <c r="AG3725" s="105">
        <f t="shared" si="707"/>
        <v>844.55222222222221</v>
      </c>
    </row>
    <row r="3726" spans="1:33" s="88" customFormat="1" x14ac:dyDescent="0.35">
      <c r="A3726" s="21">
        <v>10141103</v>
      </c>
      <c r="B3726" s="115" t="s">
        <v>1665</v>
      </c>
      <c r="C3726" s="115" t="s">
        <v>710</v>
      </c>
      <c r="D3726" s="21" t="s">
        <v>8152</v>
      </c>
      <c r="E3726" s="114" t="str">
        <f t="shared" si="697"/>
        <v>TRANSFORMADOR MARCA:ITB AGXX/PTS0167 AGXX/PTS0167</v>
      </c>
      <c r="F3726" s="21" t="s">
        <v>8153</v>
      </c>
      <c r="G3726" s="21" t="s">
        <v>8152</v>
      </c>
      <c r="H3726" s="21" t="s">
        <v>2125</v>
      </c>
      <c r="I3726" s="21" t="s">
        <v>2113</v>
      </c>
      <c r="J3726" s="21"/>
      <c r="K3726" s="61" t="s">
        <v>8151</v>
      </c>
      <c r="L3726" s="61" t="s">
        <v>8150</v>
      </c>
      <c r="M3726" s="121">
        <v>160</v>
      </c>
      <c r="N3726" s="121">
        <v>33</v>
      </c>
      <c r="O3726" s="61">
        <v>0.4</v>
      </c>
      <c r="P3726" s="61">
        <v>3</v>
      </c>
      <c r="Q3726" s="121">
        <v>2011</v>
      </c>
      <c r="R3726" s="61" t="s">
        <v>1109</v>
      </c>
      <c r="S3726" s="121">
        <v>756426</v>
      </c>
      <c r="T3726" s="116">
        <v>991</v>
      </c>
      <c r="U3726" s="111">
        <v>45</v>
      </c>
      <c r="V3726" s="113">
        <f t="shared" si="698"/>
        <v>865.47333333333336</v>
      </c>
      <c r="W3726" s="113">
        <f t="shared" si="699"/>
        <v>125.52666666666664</v>
      </c>
      <c r="X3726" s="112">
        <f t="shared" si="700"/>
        <v>125526.66666666664</v>
      </c>
      <c r="Y3726" s="111"/>
      <c r="Z3726" s="110">
        <f t="shared" si="696"/>
        <v>39</v>
      </c>
      <c r="AA3726" s="109">
        <f t="shared" si="701"/>
        <v>49.550000000000004</v>
      </c>
      <c r="AB3726" s="109">
        <f t="shared" si="702"/>
        <v>49550.000000000007</v>
      </c>
      <c r="AC3726" s="108">
        <f t="shared" si="703"/>
        <v>941.45</v>
      </c>
      <c r="AD3726" s="107">
        <f t="shared" si="704"/>
        <v>2.2222222222222223E-2</v>
      </c>
      <c r="AE3726" s="106">
        <f t="shared" si="705"/>
        <v>20.921111111111113</v>
      </c>
      <c r="AF3726" s="105">
        <f t="shared" si="706"/>
        <v>146.44777777777776</v>
      </c>
      <c r="AG3726" s="105">
        <f t="shared" si="707"/>
        <v>844.55222222222221</v>
      </c>
    </row>
    <row r="3727" spans="1:33" s="88" customFormat="1" x14ac:dyDescent="0.35">
      <c r="A3727" s="21">
        <v>10141103</v>
      </c>
      <c r="B3727" s="115" t="s">
        <v>1665</v>
      </c>
      <c r="C3727" s="115" t="s">
        <v>710</v>
      </c>
      <c r="D3727" s="21" t="s">
        <v>8149</v>
      </c>
      <c r="E3727" s="114" t="str">
        <f t="shared" si="697"/>
        <v>TRANSFORMADOR MARCA:PME AGCBT/PTS0190 AGCBT/PTS0190</v>
      </c>
      <c r="F3727" s="61" t="s">
        <v>7294</v>
      </c>
      <c r="G3727" s="21" t="s">
        <v>8149</v>
      </c>
      <c r="H3727" s="21" t="s">
        <v>3407</v>
      </c>
      <c r="I3727" s="21" t="s">
        <v>2113</v>
      </c>
      <c r="J3727" s="21"/>
      <c r="K3727" s="121" t="s">
        <v>8148</v>
      </c>
      <c r="L3727" s="121" t="s">
        <v>8147</v>
      </c>
      <c r="M3727" s="61">
        <v>160</v>
      </c>
      <c r="N3727" s="121">
        <v>33</v>
      </c>
      <c r="O3727" s="61">
        <v>0.4</v>
      </c>
      <c r="P3727" s="61">
        <v>3</v>
      </c>
      <c r="Q3727" s="121">
        <v>2011</v>
      </c>
      <c r="R3727" s="121" t="s">
        <v>6531</v>
      </c>
      <c r="S3727" s="61">
        <v>160110011</v>
      </c>
      <c r="T3727" s="116">
        <v>991</v>
      </c>
      <c r="U3727" s="111">
        <v>45</v>
      </c>
      <c r="V3727" s="113">
        <f t="shared" si="698"/>
        <v>865.47333333333336</v>
      </c>
      <c r="W3727" s="113">
        <f t="shared" si="699"/>
        <v>125.52666666666664</v>
      </c>
      <c r="X3727" s="112">
        <f t="shared" si="700"/>
        <v>125526.66666666664</v>
      </c>
      <c r="Y3727" s="111"/>
      <c r="Z3727" s="110">
        <f t="shared" si="696"/>
        <v>39</v>
      </c>
      <c r="AA3727" s="109">
        <f t="shared" si="701"/>
        <v>49.550000000000004</v>
      </c>
      <c r="AB3727" s="109">
        <f t="shared" si="702"/>
        <v>49550.000000000007</v>
      </c>
      <c r="AC3727" s="108">
        <f t="shared" si="703"/>
        <v>941.45</v>
      </c>
      <c r="AD3727" s="107">
        <f t="shared" si="704"/>
        <v>2.2222222222222223E-2</v>
      </c>
      <c r="AE3727" s="106">
        <f t="shared" si="705"/>
        <v>20.921111111111113</v>
      </c>
      <c r="AF3727" s="105">
        <f t="shared" si="706"/>
        <v>146.44777777777776</v>
      </c>
      <c r="AG3727" s="105">
        <f t="shared" si="707"/>
        <v>844.55222222222221</v>
      </c>
    </row>
    <row r="3728" spans="1:33" s="88" customFormat="1" x14ac:dyDescent="0.35">
      <c r="A3728" s="21">
        <v>10141103</v>
      </c>
      <c r="B3728" s="115" t="s">
        <v>1665</v>
      </c>
      <c r="C3728" s="115" t="s">
        <v>710</v>
      </c>
      <c r="D3728" s="21" t="s">
        <v>8145</v>
      </c>
      <c r="E3728" s="114" t="str">
        <f t="shared" si="697"/>
        <v>TRANSFORMADOR MARCA:ITB AGCBT/PTS0221 AGCBT/PTS0221</v>
      </c>
      <c r="F3728" s="61" t="s">
        <v>8146</v>
      </c>
      <c r="G3728" s="21" t="s">
        <v>8145</v>
      </c>
      <c r="H3728" s="21" t="s">
        <v>3407</v>
      </c>
      <c r="I3728" s="21" t="s">
        <v>2113</v>
      </c>
      <c r="J3728" s="57"/>
      <c r="K3728" s="121" t="s">
        <v>8144</v>
      </c>
      <c r="L3728" s="121" t="s">
        <v>8143</v>
      </c>
      <c r="M3728" s="61">
        <v>160</v>
      </c>
      <c r="N3728" s="121">
        <v>33</v>
      </c>
      <c r="O3728" s="61">
        <v>0.4</v>
      </c>
      <c r="P3728" s="61">
        <v>3</v>
      </c>
      <c r="Q3728" s="121">
        <v>2011</v>
      </c>
      <c r="R3728" s="61" t="s">
        <v>1109</v>
      </c>
      <c r="S3728" s="61">
        <v>735105</v>
      </c>
      <c r="T3728" s="116">
        <v>991</v>
      </c>
      <c r="U3728" s="111">
        <v>45</v>
      </c>
      <c r="V3728" s="113">
        <f t="shared" si="698"/>
        <v>865.47333333333336</v>
      </c>
      <c r="W3728" s="113">
        <f t="shared" si="699"/>
        <v>125.52666666666664</v>
      </c>
      <c r="X3728" s="112">
        <f t="shared" si="700"/>
        <v>125526.66666666664</v>
      </c>
      <c r="Y3728" s="111"/>
      <c r="Z3728" s="110">
        <f t="shared" si="696"/>
        <v>39</v>
      </c>
      <c r="AA3728" s="109">
        <f t="shared" si="701"/>
        <v>49.550000000000004</v>
      </c>
      <c r="AB3728" s="109">
        <f t="shared" si="702"/>
        <v>49550.000000000007</v>
      </c>
      <c r="AC3728" s="108">
        <f t="shared" si="703"/>
        <v>941.45</v>
      </c>
      <c r="AD3728" s="107">
        <f t="shared" si="704"/>
        <v>2.2222222222222223E-2</v>
      </c>
      <c r="AE3728" s="106">
        <f t="shared" si="705"/>
        <v>20.921111111111113</v>
      </c>
      <c r="AF3728" s="105">
        <f t="shared" si="706"/>
        <v>146.44777777777776</v>
      </c>
      <c r="AG3728" s="105">
        <f t="shared" si="707"/>
        <v>844.55222222222221</v>
      </c>
    </row>
    <row r="3729" spans="1:33" s="88" customFormat="1" x14ac:dyDescent="0.35">
      <c r="A3729" s="21">
        <v>10141103</v>
      </c>
      <c r="B3729" s="115" t="s">
        <v>1665</v>
      </c>
      <c r="C3729" s="115" t="s">
        <v>710</v>
      </c>
      <c r="D3729" s="21" t="s">
        <v>8141</v>
      </c>
      <c r="E3729" s="114" t="str">
        <f t="shared" si="697"/>
        <v>TRANSFORMADOR MARCA:ITB AGCBT/PTS0222 AGCBT/PTS0222</v>
      </c>
      <c r="F3729" s="61" t="s">
        <v>8142</v>
      </c>
      <c r="G3729" s="21" t="s">
        <v>8141</v>
      </c>
      <c r="H3729" s="21" t="s">
        <v>3407</v>
      </c>
      <c r="I3729" s="21" t="s">
        <v>2113</v>
      </c>
      <c r="J3729" s="57"/>
      <c r="K3729" s="121" t="s">
        <v>8140</v>
      </c>
      <c r="L3729" s="121" t="s">
        <v>8139</v>
      </c>
      <c r="M3729" s="61">
        <v>315</v>
      </c>
      <c r="N3729" s="121">
        <v>33</v>
      </c>
      <c r="O3729" s="61">
        <v>0.4</v>
      </c>
      <c r="P3729" s="61">
        <v>3</v>
      </c>
      <c r="Q3729" s="121">
        <v>2011</v>
      </c>
      <c r="R3729" s="61" t="s">
        <v>1109</v>
      </c>
      <c r="S3729" s="61">
        <v>735140</v>
      </c>
      <c r="T3729" s="116">
        <v>1039</v>
      </c>
      <c r="U3729" s="111">
        <v>45</v>
      </c>
      <c r="V3729" s="113">
        <f t="shared" si="698"/>
        <v>907.39333333333332</v>
      </c>
      <c r="W3729" s="113">
        <f t="shared" si="699"/>
        <v>131.60666666666668</v>
      </c>
      <c r="X3729" s="112">
        <f t="shared" si="700"/>
        <v>131606.66666666669</v>
      </c>
      <c r="Y3729" s="111"/>
      <c r="Z3729" s="110">
        <f t="shared" si="696"/>
        <v>39</v>
      </c>
      <c r="AA3729" s="109">
        <f t="shared" si="701"/>
        <v>51.95</v>
      </c>
      <c r="AB3729" s="109">
        <f t="shared" si="702"/>
        <v>51950</v>
      </c>
      <c r="AC3729" s="108">
        <f t="shared" si="703"/>
        <v>987.05</v>
      </c>
      <c r="AD3729" s="107">
        <f t="shared" si="704"/>
        <v>2.2222222222222223E-2</v>
      </c>
      <c r="AE3729" s="106">
        <f t="shared" si="705"/>
        <v>21.934444444444445</v>
      </c>
      <c r="AF3729" s="105">
        <f t="shared" si="706"/>
        <v>153.54111111111112</v>
      </c>
      <c r="AG3729" s="105">
        <f t="shared" si="707"/>
        <v>885.45888888888885</v>
      </c>
    </row>
    <row r="3730" spans="1:33" s="88" customFormat="1" x14ac:dyDescent="0.35">
      <c r="A3730" s="21">
        <v>10141103</v>
      </c>
      <c r="B3730" s="115" t="s">
        <v>1665</v>
      </c>
      <c r="C3730" s="115" t="s">
        <v>710</v>
      </c>
      <c r="D3730" s="21" t="s">
        <v>8138</v>
      </c>
      <c r="E3730" s="114" t="str">
        <f t="shared" si="697"/>
        <v>TRANSFORMADOR MARCA:TM AGCBT/PTS0224 AGCBT/PTS0224</v>
      </c>
      <c r="F3730" s="61" t="s">
        <v>8135</v>
      </c>
      <c r="G3730" s="21" t="s">
        <v>8138</v>
      </c>
      <c r="H3730" s="21" t="s">
        <v>3407</v>
      </c>
      <c r="I3730" s="21" t="s">
        <v>2113</v>
      </c>
      <c r="J3730" s="57"/>
      <c r="K3730" s="121" t="s">
        <v>8137</v>
      </c>
      <c r="L3730" s="121" t="s">
        <v>8136</v>
      </c>
      <c r="M3730" s="121">
        <v>32</v>
      </c>
      <c r="N3730" s="121">
        <v>33</v>
      </c>
      <c r="O3730" s="61">
        <v>0.4</v>
      </c>
      <c r="P3730" s="61">
        <v>3</v>
      </c>
      <c r="Q3730" s="121">
        <v>2011</v>
      </c>
      <c r="R3730" s="121" t="s">
        <v>1769</v>
      </c>
      <c r="S3730" s="61">
        <v>798210</v>
      </c>
      <c r="T3730" s="116">
        <v>643</v>
      </c>
      <c r="U3730" s="111">
        <v>45</v>
      </c>
      <c r="V3730" s="113">
        <f t="shared" si="698"/>
        <v>561.5533333333334</v>
      </c>
      <c r="W3730" s="113">
        <f t="shared" si="699"/>
        <v>81.446666666666601</v>
      </c>
      <c r="X3730" s="112">
        <f t="shared" si="700"/>
        <v>81446.666666666599</v>
      </c>
      <c r="Y3730" s="111"/>
      <c r="Z3730" s="110">
        <f t="shared" si="696"/>
        <v>39</v>
      </c>
      <c r="AA3730" s="109">
        <f t="shared" si="701"/>
        <v>32.15</v>
      </c>
      <c r="AB3730" s="109">
        <f t="shared" si="702"/>
        <v>32150</v>
      </c>
      <c r="AC3730" s="108">
        <f t="shared" si="703"/>
        <v>610.85</v>
      </c>
      <c r="AD3730" s="107">
        <f t="shared" si="704"/>
        <v>2.2222222222222223E-2</v>
      </c>
      <c r="AE3730" s="106">
        <f t="shared" si="705"/>
        <v>13.574444444444445</v>
      </c>
      <c r="AF3730" s="105">
        <f t="shared" si="706"/>
        <v>95.021111111111054</v>
      </c>
      <c r="AG3730" s="105">
        <f t="shared" si="707"/>
        <v>547.97888888888895</v>
      </c>
    </row>
    <row r="3731" spans="1:33" s="88" customFormat="1" x14ac:dyDescent="0.35">
      <c r="A3731" s="21">
        <v>10141103</v>
      </c>
      <c r="B3731" s="115" t="s">
        <v>1665</v>
      </c>
      <c r="C3731" s="115" t="s">
        <v>710</v>
      </c>
      <c r="D3731" s="21" t="s">
        <v>8134</v>
      </c>
      <c r="E3731" s="114" t="str">
        <f t="shared" si="697"/>
        <v>TRANSFORMADOR MARCA:TM AGCBT/PTS0225 AGCBT/PTS0225</v>
      </c>
      <c r="F3731" s="61" t="s">
        <v>8135</v>
      </c>
      <c r="G3731" s="21" t="s">
        <v>8134</v>
      </c>
      <c r="H3731" s="21" t="s">
        <v>3407</v>
      </c>
      <c r="I3731" s="21" t="s">
        <v>2113</v>
      </c>
      <c r="J3731" s="57"/>
      <c r="K3731" s="121" t="s">
        <v>8133</v>
      </c>
      <c r="L3731" s="121" t="s">
        <v>8132</v>
      </c>
      <c r="M3731" s="121">
        <v>32</v>
      </c>
      <c r="N3731" s="121">
        <v>33</v>
      </c>
      <c r="O3731" s="61">
        <v>0.4</v>
      </c>
      <c r="P3731" s="61">
        <v>3</v>
      </c>
      <c r="Q3731" s="121">
        <v>2011</v>
      </c>
      <c r="R3731" s="121" t="s">
        <v>1769</v>
      </c>
      <c r="S3731" s="121">
        <v>798198</v>
      </c>
      <c r="T3731" s="116">
        <v>643</v>
      </c>
      <c r="U3731" s="111">
        <v>45</v>
      </c>
      <c r="V3731" s="113">
        <f t="shared" si="698"/>
        <v>561.5533333333334</v>
      </c>
      <c r="W3731" s="113">
        <f t="shared" si="699"/>
        <v>81.446666666666601</v>
      </c>
      <c r="X3731" s="112">
        <f t="shared" si="700"/>
        <v>81446.666666666599</v>
      </c>
      <c r="Y3731" s="111"/>
      <c r="Z3731" s="110">
        <f t="shared" si="696"/>
        <v>39</v>
      </c>
      <c r="AA3731" s="109">
        <f t="shared" si="701"/>
        <v>32.15</v>
      </c>
      <c r="AB3731" s="109">
        <f t="shared" si="702"/>
        <v>32150</v>
      </c>
      <c r="AC3731" s="108">
        <f t="shared" si="703"/>
        <v>610.85</v>
      </c>
      <c r="AD3731" s="107">
        <f t="shared" si="704"/>
        <v>2.2222222222222223E-2</v>
      </c>
      <c r="AE3731" s="106">
        <f t="shared" si="705"/>
        <v>13.574444444444445</v>
      </c>
      <c r="AF3731" s="105">
        <f t="shared" si="706"/>
        <v>95.021111111111054</v>
      </c>
      <c r="AG3731" s="105">
        <f t="shared" si="707"/>
        <v>547.97888888888895</v>
      </c>
    </row>
    <row r="3732" spans="1:33" s="88" customFormat="1" x14ac:dyDescent="0.35">
      <c r="A3732" s="21">
        <v>10141103</v>
      </c>
      <c r="B3732" s="115" t="s">
        <v>1665</v>
      </c>
      <c r="C3732" s="115" t="s">
        <v>710</v>
      </c>
      <c r="D3732" s="21" t="s">
        <v>8130</v>
      </c>
      <c r="E3732" s="114" t="str">
        <f t="shared" si="697"/>
        <v>TRANSFORMADOR MARCA:TM AGMJC/PTS0232 AGMJC/PTS0232</v>
      </c>
      <c r="F3732" s="61" t="s">
        <v>8131</v>
      </c>
      <c r="G3732" s="21" t="s">
        <v>8130</v>
      </c>
      <c r="H3732" s="21" t="s">
        <v>2114</v>
      </c>
      <c r="I3732" s="21" t="s">
        <v>2113</v>
      </c>
      <c r="J3732" s="57"/>
      <c r="K3732" s="121" t="s">
        <v>8129</v>
      </c>
      <c r="L3732" s="121" t="s">
        <v>8128</v>
      </c>
      <c r="M3732" s="61">
        <v>32</v>
      </c>
      <c r="N3732" s="121">
        <v>33</v>
      </c>
      <c r="O3732" s="61">
        <v>0.4</v>
      </c>
      <c r="P3732" s="156">
        <v>3</v>
      </c>
      <c r="Q3732" s="121">
        <v>2011</v>
      </c>
      <c r="R3732" s="61" t="s">
        <v>1769</v>
      </c>
      <c r="S3732" s="61">
        <v>798199</v>
      </c>
      <c r="T3732" s="116">
        <v>643</v>
      </c>
      <c r="U3732" s="111">
        <v>45</v>
      </c>
      <c r="V3732" s="113">
        <f t="shared" si="698"/>
        <v>561.5533333333334</v>
      </c>
      <c r="W3732" s="113">
        <f t="shared" si="699"/>
        <v>81.446666666666601</v>
      </c>
      <c r="X3732" s="112">
        <f t="shared" si="700"/>
        <v>81446.666666666599</v>
      </c>
      <c r="Y3732" s="111"/>
      <c r="Z3732" s="110">
        <f t="shared" si="696"/>
        <v>39</v>
      </c>
      <c r="AA3732" s="109">
        <f t="shared" si="701"/>
        <v>32.15</v>
      </c>
      <c r="AB3732" s="109">
        <f t="shared" si="702"/>
        <v>32150</v>
      </c>
      <c r="AC3732" s="108">
        <f t="shared" si="703"/>
        <v>610.85</v>
      </c>
      <c r="AD3732" s="107">
        <f t="shared" si="704"/>
        <v>2.2222222222222223E-2</v>
      </c>
      <c r="AE3732" s="106">
        <f t="shared" si="705"/>
        <v>13.574444444444445</v>
      </c>
      <c r="AF3732" s="105">
        <f t="shared" si="706"/>
        <v>95.021111111111054</v>
      </c>
      <c r="AG3732" s="105">
        <f t="shared" si="707"/>
        <v>547.97888888888895</v>
      </c>
    </row>
    <row r="3733" spans="1:33" s="88" customFormat="1" x14ac:dyDescent="0.35">
      <c r="A3733" s="21">
        <v>10141103</v>
      </c>
      <c r="B3733" s="115" t="s">
        <v>1665</v>
      </c>
      <c r="C3733" s="115" t="s">
        <v>710</v>
      </c>
      <c r="D3733" s="21" t="s">
        <v>8126</v>
      </c>
      <c r="E3733" s="114" t="str">
        <f t="shared" si="697"/>
        <v>TRANSFORMADOR MARCA:TM AGMJC/PTS0274 AGMJC/PTS0274</v>
      </c>
      <c r="F3733" s="61" t="s">
        <v>8127</v>
      </c>
      <c r="G3733" s="21" t="s">
        <v>8126</v>
      </c>
      <c r="H3733" s="21" t="s">
        <v>2114</v>
      </c>
      <c r="I3733" s="21" t="s">
        <v>2113</v>
      </c>
      <c r="J3733" s="57"/>
      <c r="K3733" s="121" t="s">
        <v>8125</v>
      </c>
      <c r="L3733" s="121" t="s">
        <v>8124</v>
      </c>
      <c r="M3733" s="61">
        <v>32</v>
      </c>
      <c r="N3733" s="121">
        <v>33</v>
      </c>
      <c r="O3733" s="61">
        <v>0.4</v>
      </c>
      <c r="P3733" s="156">
        <v>3</v>
      </c>
      <c r="Q3733" s="61">
        <v>2011</v>
      </c>
      <c r="R3733" s="121" t="s">
        <v>1769</v>
      </c>
      <c r="S3733" s="121">
        <v>796214</v>
      </c>
      <c r="T3733" s="116">
        <v>643</v>
      </c>
      <c r="U3733" s="111">
        <v>45</v>
      </c>
      <c r="V3733" s="113">
        <f t="shared" si="698"/>
        <v>561.5533333333334</v>
      </c>
      <c r="W3733" s="113">
        <f t="shared" si="699"/>
        <v>81.446666666666601</v>
      </c>
      <c r="X3733" s="112">
        <f t="shared" si="700"/>
        <v>81446.666666666599</v>
      </c>
      <c r="Y3733" s="111"/>
      <c r="Z3733" s="110">
        <f t="shared" si="696"/>
        <v>39</v>
      </c>
      <c r="AA3733" s="109">
        <f t="shared" si="701"/>
        <v>32.15</v>
      </c>
      <c r="AB3733" s="109">
        <f t="shared" si="702"/>
        <v>32150</v>
      </c>
      <c r="AC3733" s="108">
        <f t="shared" si="703"/>
        <v>610.85</v>
      </c>
      <c r="AD3733" s="107">
        <f t="shared" si="704"/>
        <v>2.2222222222222223E-2</v>
      </c>
      <c r="AE3733" s="106">
        <f t="shared" si="705"/>
        <v>13.574444444444445</v>
      </c>
      <c r="AF3733" s="105">
        <f t="shared" si="706"/>
        <v>95.021111111111054</v>
      </c>
      <c r="AG3733" s="105">
        <f t="shared" si="707"/>
        <v>547.97888888888895</v>
      </c>
    </row>
    <row r="3734" spans="1:33" s="88" customFormat="1" x14ac:dyDescent="0.35">
      <c r="A3734" s="21">
        <v>10141103</v>
      </c>
      <c r="B3734" s="162" t="s">
        <v>1665</v>
      </c>
      <c r="C3734" s="115" t="s">
        <v>710</v>
      </c>
      <c r="D3734" s="21"/>
      <c r="E3734" s="114" t="str">
        <f t="shared" si="697"/>
        <v xml:space="preserve">TRANSFORMADOR MARCA:TUSCO TRAFO MONTEPUEZ </v>
      </c>
      <c r="F3734" s="57" t="s">
        <v>1855</v>
      </c>
      <c r="G3734" s="21" t="s">
        <v>222</v>
      </c>
      <c r="H3734" s="21" t="s">
        <v>222</v>
      </c>
      <c r="I3734" s="61" t="s">
        <v>8123</v>
      </c>
      <c r="J3734" s="57"/>
      <c r="K3734" s="61" t="s">
        <v>8122</v>
      </c>
      <c r="L3734" s="61" t="s">
        <v>8121</v>
      </c>
      <c r="M3734" s="61">
        <v>160</v>
      </c>
      <c r="N3734" s="61">
        <v>33</v>
      </c>
      <c r="O3734" s="21" t="s">
        <v>581</v>
      </c>
      <c r="P3734" s="21">
        <v>3</v>
      </c>
      <c r="Q3734" s="57">
        <v>2011</v>
      </c>
      <c r="R3734" s="61" t="s">
        <v>219</v>
      </c>
      <c r="S3734" s="61">
        <v>551148</v>
      </c>
      <c r="T3734" s="116">
        <v>991</v>
      </c>
      <c r="U3734" s="111">
        <v>45</v>
      </c>
      <c r="V3734" s="113">
        <f t="shared" si="698"/>
        <v>865.47333333333336</v>
      </c>
      <c r="W3734" s="113">
        <f t="shared" si="699"/>
        <v>125.52666666666664</v>
      </c>
      <c r="X3734" s="112">
        <f t="shared" si="700"/>
        <v>125526.66666666664</v>
      </c>
      <c r="Y3734" s="111"/>
      <c r="Z3734" s="110">
        <f t="shared" si="696"/>
        <v>39</v>
      </c>
      <c r="AA3734" s="109">
        <f t="shared" si="701"/>
        <v>49.550000000000004</v>
      </c>
      <c r="AB3734" s="109">
        <f t="shared" si="702"/>
        <v>49550.000000000007</v>
      </c>
      <c r="AC3734" s="108">
        <f t="shared" si="703"/>
        <v>941.45</v>
      </c>
      <c r="AD3734" s="107">
        <f t="shared" si="704"/>
        <v>2.2222222222222223E-2</v>
      </c>
      <c r="AE3734" s="106">
        <f t="shared" si="705"/>
        <v>20.921111111111113</v>
      </c>
      <c r="AF3734" s="105">
        <f t="shared" si="706"/>
        <v>146.44777777777776</v>
      </c>
      <c r="AG3734" s="105">
        <f t="shared" si="707"/>
        <v>844.55222222222221</v>
      </c>
    </row>
    <row r="3735" spans="1:33" s="88" customFormat="1" x14ac:dyDescent="0.35">
      <c r="A3735" s="21">
        <v>10141103</v>
      </c>
      <c r="B3735" s="162" t="s">
        <v>1665</v>
      </c>
      <c r="C3735" s="115" t="s">
        <v>710</v>
      </c>
      <c r="D3735" s="21"/>
      <c r="E3735" s="114" t="str">
        <f t="shared" si="697"/>
        <v xml:space="preserve">TRANSFORMADOR MARCA:POWERTECH MONTEPUEZ </v>
      </c>
      <c r="F3735" s="57" t="s">
        <v>1855</v>
      </c>
      <c r="G3735" s="21" t="s">
        <v>222</v>
      </c>
      <c r="H3735" s="21" t="s">
        <v>222</v>
      </c>
      <c r="I3735" s="61" t="s">
        <v>8120</v>
      </c>
      <c r="J3735" s="66"/>
      <c r="K3735" s="61" t="s">
        <v>8119</v>
      </c>
      <c r="L3735" s="61" t="s">
        <v>8118</v>
      </c>
      <c r="M3735" s="61">
        <v>100</v>
      </c>
      <c r="N3735" s="61">
        <v>33</v>
      </c>
      <c r="O3735" s="21" t="s">
        <v>581</v>
      </c>
      <c r="P3735" s="21">
        <v>3</v>
      </c>
      <c r="Q3735" s="57">
        <v>2011</v>
      </c>
      <c r="R3735" s="61" t="s">
        <v>295</v>
      </c>
      <c r="S3735" s="61" t="s">
        <v>8117</v>
      </c>
      <c r="T3735" s="116">
        <v>763</v>
      </c>
      <c r="U3735" s="111">
        <v>45</v>
      </c>
      <c r="V3735" s="113">
        <f t="shared" si="698"/>
        <v>666.35333333333335</v>
      </c>
      <c r="W3735" s="113">
        <f t="shared" si="699"/>
        <v>96.646666666666647</v>
      </c>
      <c r="X3735" s="112">
        <f t="shared" si="700"/>
        <v>96646.666666666642</v>
      </c>
      <c r="Y3735" s="111"/>
      <c r="Z3735" s="110">
        <f t="shared" si="696"/>
        <v>39</v>
      </c>
      <c r="AA3735" s="109">
        <f t="shared" si="701"/>
        <v>38.15</v>
      </c>
      <c r="AB3735" s="109">
        <f t="shared" si="702"/>
        <v>38150</v>
      </c>
      <c r="AC3735" s="108">
        <f t="shared" si="703"/>
        <v>724.85</v>
      </c>
      <c r="AD3735" s="107">
        <f t="shared" si="704"/>
        <v>2.2222222222222223E-2</v>
      </c>
      <c r="AE3735" s="106">
        <f t="shared" si="705"/>
        <v>16.10777777777778</v>
      </c>
      <c r="AF3735" s="105">
        <f t="shared" si="706"/>
        <v>112.75444444444443</v>
      </c>
      <c r="AG3735" s="105">
        <f t="shared" si="707"/>
        <v>650.2455555555556</v>
      </c>
    </row>
    <row r="3736" spans="1:33" s="88" customFormat="1" x14ac:dyDescent="0.35">
      <c r="A3736" s="21">
        <v>10141103</v>
      </c>
      <c r="B3736" s="162" t="s">
        <v>1665</v>
      </c>
      <c r="C3736" s="115" t="s">
        <v>710</v>
      </c>
      <c r="D3736" s="21"/>
      <c r="E3736" s="114" t="str">
        <f t="shared" si="697"/>
        <v xml:space="preserve">TRANSFORMADOR MARCA:removido MONTEPUEZ </v>
      </c>
      <c r="F3736" s="57" t="s">
        <v>1855</v>
      </c>
      <c r="G3736" s="21" t="s">
        <v>222</v>
      </c>
      <c r="H3736" s="21" t="s">
        <v>222</v>
      </c>
      <c r="I3736" s="61" t="s">
        <v>6604</v>
      </c>
      <c r="J3736" s="21"/>
      <c r="K3736" s="61" t="s">
        <v>8116</v>
      </c>
      <c r="L3736" s="61" t="s">
        <v>8115</v>
      </c>
      <c r="M3736" s="61">
        <v>100</v>
      </c>
      <c r="N3736" s="61">
        <v>33</v>
      </c>
      <c r="O3736" s="21" t="s">
        <v>581</v>
      </c>
      <c r="P3736" s="21">
        <v>3</v>
      </c>
      <c r="Q3736" s="61">
        <v>2011</v>
      </c>
      <c r="R3736" s="61" t="s">
        <v>8114</v>
      </c>
      <c r="S3736" s="61" t="s">
        <v>8114</v>
      </c>
      <c r="T3736" s="116">
        <v>763</v>
      </c>
      <c r="U3736" s="111">
        <v>45</v>
      </c>
      <c r="V3736" s="113">
        <f t="shared" si="698"/>
        <v>666.35333333333335</v>
      </c>
      <c r="W3736" s="113">
        <f t="shared" si="699"/>
        <v>96.646666666666647</v>
      </c>
      <c r="X3736" s="112">
        <f t="shared" si="700"/>
        <v>96646.666666666642</v>
      </c>
      <c r="Y3736" s="111"/>
      <c r="Z3736" s="110">
        <f t="shared" si="696"/>
        <v>39</v>
      </c>
      <c r="AA3736" s="109">
        <f t="shared" si="701"/>
        <v>38.15</v>
      </c>
      <c r="AB3736" s="109">
        <f t="shared" si="702"/>
        <v>38150</v>
      </c>
      <c r="AC3736" s="108">
        <f t="shared" si="703"/>
        <v>724.85</v>
      </c>
      <c r="AD3736" s="107">
        <f t="shared" si="704"/>
        <v>2.2222222222222223E-2</v>
      </c>
      <c r="AE3736" s="106">
        <f t="shared" si="705"/>
        <v>16.10777777777778</v>
      </c>
      <c r="AF3736" s="105">
        <f t="shared" si="706"/>
        <v>112.75444444444443</v>
      </c>
      <c r="AG3736" s="105">
        <f t="shared" si="707"/>
        <v>650.2455555555556</v>
      </c>
    </row>
    <row r="3737" spans="1:33" s="88" customFormat="1" x14ac:dyDescent="0.35">
      <c r="A3737" s="21">
        <v>10141103</v>
      </c>
      <c r="B3737" s="162" t="s">
        <v>1665</v>
      </c>
      <c r="C3737" s="115" t="s">
        <v>710</v>
      </c>
      <c r="D3737" s="21"/>
      <c r="E3737" s="114" t="str">
        <f t="shared" si="697"/>
        <v xml:space="preserve">TRANSFORMADOR MARCA:ASTOR MONTEPUEZ </v>
      </c>
      <c r="F3737" s="21" t="s">
        <v>8068</v>
      </c>
      <c r="G3737" s="21" t="s">
        <v>222</v>
      </c>
      <c r="H3737" s="61" t="s">
        <v>8067</v>
      </c>
      <c r="I3737" s="61" t="s">
        <v>8113</v>
      </c>
      <c r="J3737" s="21"/>
      <c r="K3737" s="61" t="s">
        <v>8112</v>
      </c>
      <c r="L3737" s="61" t="s">
        <v>8111</v>
      </c>
      <c r="M3737" s="61">
        <v>100</v>
      </c>
      <c r="N3737" s="21">
        <v>33</v>
      </c>
      <c r="O3737" s="21" t="s">
        <v>581</v>
      </c>
      <c r="P3737" s="21">
        <v>3</v>
      </c>
      <c r="Q3737" s="21">
        <v>2011</v>
      </c>
      <c r="R3737" s="61" t="s">
        <v>499</v>
      </c>
      <c r="S3737" s="61" t="s">
        <v>8110</v>
      </c>
      <c r="T3737" s="116">
        <v>763</v>
      </c>
      <c r="U3737" s="111">
        <v>45</v>
      </c>
      <c r="V3737" s="113">
        <f t="shared" si="698"/>
        <v>666.35333333333335</v>
      </c>
      <c r="W3737" s="113">
        <f t="shared" si="699"/>
        <v>96.646666666666647</v>
      </c>
      <c r="X3737" s="112">
        <f t="shared" si="700"/>
        <v>96646.666666666642</v>
      </c>
      <c r="Y3737" s="111"/>
      <c r="Z3737" s="110">
        <f t="shared" si="696"/>
        <v>39</v>
      </c>
      <c r="AA3737" s="109">
        <f t="shared" si="701"/>
        <v>38.15</v>
      </c>
      <c r="AB3737" s="109">
        <f t="shared" si="702"/>
        <v>38150</v>
      </c>
      <c r="AC3737" s="108">
        <f t="shared" si="703"/>
        <v>724.85</v>
      </c>
      <c r="AD3737" s="107">
        <f t="shared" si="704"/>
        <v>2.2222222222222223E-2</v>
      </c>
      <c r="AE3737" s="106">
        <f t="shared" si="705"/>
        <v>16.10777777777778</v>
      </c>
      <c r="AF3737" s="105">
        <f t="shared" si="706"/>
        <v>112.75444444444443</v>
      </c>
      <c r="AG3737" s="105">
        <f t="shared" si="707"/>
        <v>650.2455555555556</v>
      </c>
    </row>
    <row r="3738" spans="1:33" s="88" customFormat="1" x14ac:dyDescent="0.35">
      <c r="A3738" s="21">
        <v>10141103</v>
      </c>
      <c r="B3738" s="162" t="s">
        <v>1665</v>
      </c>
      <c r="C3738" s="115" t="s">
        <v>710</v>
      </c>
      <c r="D3738" s="21"/>
      <c r="E3738" s="114" t="str">
        <f t="shared" si="697"/>
        <v xml:space="preserve">TRANSFORMADOR MARCA:ASTOR MONTEPUEZ </v>
      </c>
      <c r="F3738" s="21" t="s">
        <v>8068</v>
      </c>
      <c r="G3738" s="21" t="s">
        <v>222</v>
      </c>
      <c r="H3738" s="61" t="s">
        <v>8067</v>
      </c>
      <c r="I3738" s="61" t="s">
        <v>8109</v>
      </c>
      <c r="J3738" s="21"/>
      <c r="K3738" s="61" t="s">
        <v>8108</v>
      </c>
      <c r="L3738" s="61" t="s">
        <v>8107</v>
      </c>
      <c r="M3738" s="61">
        <v>100</v>
      </c>
      <c r="N3738" s="21">
        <v>33</v>
      </c>
      <c r="O3738" s="21" t="s">
        <v>581</v>
      </c>
      <c r="P3738" s="21">
        <v>3</v>
      </c>
      <c r="Q3738" s="21">
        <v>2011</v>
      </c>
      <c r="R3738" s="61" t="s">
        <v>499</v>
      </c>
      <c r="S3738" s="61" t="s">
        <v>8106</v>
      </c>
      <c r="T3738" s="116">
        <v>763</v>
      </c>
      <c r="U3738" s="111">
        <v>45</v>
      </c>
      <c r="V3738" s="113">
        <f t="shared" si="698"/>
        <v>666.35333333333335</v>
      </c>
      <c r="W3738" s="113">
        <f t="shared" si="699"/>
        <v>96.646666666666647</v>
      </c>
      <c r="X3738" s="112">
        <f t="shared" si="700"/>
        <v>96646.666666666642</v>
      </c>
      <c r="Y3738" s="111"/>
      <c r="Z3738" s="110">
        <f t="shared" si="696"/>
        <v>39</v>
      </c>
      <c r="AA3738" s="109">
        <f t="shared" si="701"/>
        <v>38.15</v>
      </c>
      <c r="AB3738" s="109">
        <f t="shared" si="702"/>
        <v>38150</v>
      </c>
      <c r="AC3738" s="108">
        <f t="shared" si="703"/>
        <v>724.85</v>
      </c>
      <c r="AD3738" s="107">
        <f t="shared" si="704"/>
        <v>2.2222222222222223E-2</v>
      </c>
      <c r="AE3738" s="106">
        <f t="shared" si="705"/>
        <v>16.10777777777778</v>
      </c>
      <c r="AF3738" s="105">
        <f t="shared" si="706"/>
        <v>112.75444444444443</v>
      </c>
      <c r="AG3738" s="105">
        <f t="shared" si="707"/>
        <v>650.2455555555556</v>
      </c>
    </row>
    <row r="3739" spans="1:33" s="88" customFormat="1" x14ac:dyDescent="0.35">
      <c r="A3739" s="21">
        <v>10141103</v>
      </c>
      <c r="B3739" s="162" t="s">
        <v>1665</v>
      </c>
      <c r="C3739" s="115" t="s">
        <v>710</v>
      </c>
      <c r="D3739" s="21"/>
      <c r="E3739" s="114" t="str">
        <f t="shared" si="697"/>
        <v xml:space="preserve">TRANSFORMADOR MARCA:ASTOR MONTEPUEZ </v>
      </c>
      <c r="F3739" s="21" t="s">
        <v>8068</v>
      </c>
      <c r="G3739" s="21" t="s">
        <v>222</v>
      </c>
      <c r="H3739" s="61" t="s">
        <v>8067</v>
      </c>
      <c r="I3739" s="61" t="s">
        <v>8105</v>
      </c>
      <c r="J3739" s="21"/>
      <c r="K3739" s="61" t="s">
        <v>8104</v>
      </c>
      <c r="L3739" s="61" t="s">
        <v>8103</v>
      </c>
      <c r="M3739" s="61">
        <v>100</v>
      </c>
      <c r="N3739" s="21">
        <v>33</v>
      </c>
      <c r="O3739" s="21" t="s">
        <v>581</v>
      </c>
      <c r="P3739" s="21">
        <v>3</v>
      </c>
      <c r="Q3739" s="21">
        <v>2011</v>
      </c>
      <c r="R3739" s="61" t="s">
        <v>499</v>
      </c>
      <c r="S3739" s="61" t="s">
        <v>8102</v>
      </c>
      <c r="T3739" s="116">
        <v>763</v>
      </c>
      <c r="U3739" s="111">
        <v>45</v>
      </c>
      <c r="V3739" s="113">
        <f t="shared" si="698"/>
        <v>666.35333333333335</v>
      </c>
      <c r="W3739" s="113">
        <f t="shared" si="699"/>
        <v>96.646666666666647</v>
      </c>
      <c r="X3739" s="112">
        <f t="shared" si="700"/>
        <v>96646.666666666642</v>
      </c>
      <c r="Y3739" s="111"/>
      <c r="Z3739" s="110">
        <f t="shared" si="696"/>
        <v>39</v>
      </c>
      <c r="AA3739" s="109">
        <f t="shared" si="701"/>
        <v>38.15</v>
      </c>
      <c r="AB3739" s="109">
        <f t="shared" si="702"/>
        <v>38150</v>
      </c>
      <c r="AC3739" s="108">
        <f t="shared" si="703"/>
        <v>724.85</v>
      </c>
      <c r="AD3739" s="107">
        <f t="shared" si="704"/>
        <v>2.2222222222222223E-2</v>
      </c>
      <c r="AE3739" s="106">
        <f t="shared" si="705"/>
        <v>16.10777777777778</v>
      </c>
      <c r="AF3739" s="105">
        <f t="shared" si="706"/>
        <v>112.75444444444443</v>
      </c>
      <c r="AG3739" s="105">
        <f t="shared" si="707"/>
        <v>650.2455555555556</v>
      </c>
    </row>
    <row r="3740" spans="1:33" s="88" customFormat="1" x14ac:dyDescent="0.35">
      <c r="A3740" s="21">
        <v>10141103</v>
      </c>
      <c r="B3740" s="162" t="s">
        <v>1665</v>
      </c>
      <c r="C3740" s="115" t="s">
        <v>710</v>
      </c>
      <c r="D3740" s="21"/>
      <c r="E3740" s="114" t="str">
        <f t="shared" si="697"/>
        <v xml:space="preserve">TRANSFORMADOR MARCA:ASTOR MONTEPUEZ </v>
      </c>
      <c r="F3740" s="21" t="s">
        <v>8068</v>
      </c>
      <c r="G3740" s="21" t="s">
        <v>222</v>
      </c>
      <c r="H3740" s="61" t="s">
        <v>8067</v>
      </c>
      <c r="I3740" s="61" t="s">
        <v>8101</v>
      </c>
      <c r="J3740" s="21"/>
      <c r="K3740" s="61" t="s">
        <v>8100</v>
      </c>
      <c r="L3740" s="61" t="s">
        <v>8099</v>
      </c>
      <c r="M3740" s="61">
        <v>100</v>
      </c>
      <c r="N3740" s="21">
        <v>33</v>
      </c>
      <c r="O3740" s="21" t="s">
        <v>581</v>
      </c>
      <c r="P3740" s="21">
        <v>3</v>
      </c>
      <c r="Q3740" s="21">
        <v>2011</v>
      </c>
      <c r="R3740" s="61" t="s">
        <v>499</v>
      </c>
      <c r="S3740" s="61" t="s">
        <v>8098</v>
      </c>
      <c r="T3740" s="116">
        <v>763</v>
      </c>
      <c r="U3740" s="111">
        <v>45</v>
      </c>
      <c r="V3740" s="113">
        <f t="shared" si="698"/>
        <v>666.35333333333335</v>
      </c>
      <c r="W3740" s="113">
        <f t="shared" si="699"/>
        <v>96.646666666666647</v>
      </c>
      <c r="X3740" s="112">
        <f t="shared" si="700"/>
        <v>96646.666666666642</v>
      </c>
      <c r="Y3740" s="111"/>
      <c r="Z3740" s="110">
        <f t="shared" si="696"/>
        <v>39</v>
      </c>
      <c r="AA3740" s="109">
        <f t="shared" si="701"/>
        <v>38.15</v>
      </c>
      <c r="AB3740" s="109">
        <f t="shared" si="702"/>
        <v>38150</v>
      </c>
      <c r="AC3740" s="108">
        <f t="shared" si="703"/>
        <v>724.85</v>
      </c>
      <c r="AD3740" s="107">
        <f t="shared" si="704"/>
        <v>2.2222222222222223E-2</v>
      </c>
      <c r="AE3740" s="106">
        <f t="shared" si="705"/>
        <v>16.10777777777778</v>
      </c>
      <c r="AF3740" s="105">
        <f t="shared" si="706"/>
        <v>112.75444444444443</v>
      </c>
      <c r="AG3740" s="105">
        <f t="shared" si="707"/>
        <v>650.2455555555556</v>
      </c>
    </row>
    <row r="3741" spans="1:33" s="88" customFormat="1" x14ac:dyDescent="0.35">
      <c r="A3741" s="21">
        <v>10141103</v>
      </c>
      <c r="B3741" s="162" t="s">
        <v>1665</v>
      </c>
      <c r="C3741" s="115" t="s">
        <v>710</v>
      </c>
      <c r="D3741" s="21"/>
      <c r="E3741" s="114" t="str">
        <f t="shared" si="697"/>
        <v xml:space="preserve">TRANSFORMADOR MARCA:ASTOR MONTEPUEZ </v>
      </c>
      <c r="F3741" s="21" t="s">
        <v>8068</v>
      </c>
      <c r="G3741" s="21" t="s">
        <v>222</v>
      </c>
      <c r="H3741" s="61" t="s">
        <v>8067</v>
      </c>
      <c r="I3741" s="61" t="s">
        <v>8097</v>
      </c>
      <c r="J3741" s="21"/>
      <c r="K3741" s="61" t="s">
        <v>8096</v>
      </c>
      <c r="L3741" s="61" t="s">
        <v>8095</v>
      </c>
      <c r="M3741" s="61">
        <v>50</v>
      </c>
      <c r="N3741" s="21">
        <v>33</v>
      </c>
      <c r="O3741" s="21" t="s">
        <v>581</v>
      </c>
      <c r="P3741" s="21">
        <v>3</v>
      </c>
      <c r="Q3741" s="21">
        <v>2011</v>
      </c>
      <c r="R3741" s="61" t="s">
        <v>499</v>
      </c>
      <c r="S3741" s="61" t="s">
        <v>8059</v>
      </c>
      <c r="T3741" s="116">
        <v>643</v>
      </c>
      <c r="U3741" s="111">
        <v>45</v>
      </c>
      <c r="V3741" s="113">
        <f t="shared" si="698"/>
        <v>561.5533333333334</v>
      </c>
      <c r="W3741" s="113">
        <f t="shared" si="699"/>
        <v>81.446666666666601</v>
      </c>
      <c r="X3741" s="112">
        <f t="shared" si="700"/>
        <v>81446.666666666599</v>
      </c>
      <c r="Y3741" s="111"/>
      <c r="Z3741" s="110">
        <f t="shared" si="696"/>
        <v>39</v>
      </c>
      <c r="AA3741" s="109">
        <f t="shared" si="701"/>
        <v>32.15</v>
      </c>
      <c r="AB3741" s="109">
        <f t="shared" si="702"/>
        <v>32150</v>
      </c>
      <c r="AC3741" s="108">
        <f t="shared" si="703"/>
        <v>610.85</v>
      </c>
      <c r="AD3741" s="107">
        <f t="shared" si="704"/>
        <v>2.2222222222222223E-2</v>
      </c>
      <c r="AE3741" s="106">
        <f t="shared" si="705"/>
        <v>13.574444444444445</v>
      </c>
      <c r="AF3741" s="105">
        <f t="shared" si="706"/>
        <v>95.021111111111054</v>
      </c>
      <c r="AG3741" s="105">
        <f t="shared" si="707"/>
        <v>547.97888888888895</v>
      </c>
    </row>
    <row r="3742" spans="1:33" s="88" customFormat="1" x14ac:dyDescent="0.35">
      <c r="A3742" s="21">
        <v>10141103</v>
      </c>
      <c r="B3742" s="162" t="s">
        <v>1665</v>
      </c>
      <c r="C3742" s="115" t="s">
        <v>710</v>
      </c>
      <c r="D3742" s="21"/>
      <c r="E3742" s="114" t="str">
        <f t="shared" si="697"/>
        <v xml:space="preserve">TRANSFORMADOR MARCA:ASTOR MONTEPUEZ </v>
      </c>
      <c r="F3742" s="21" t="s">
        <v>8068</v>
      </c>
      <c r="G3742" s="21" t="s">
        <v>222</v>
      </c>
      <c r="H3742" s="61" t="s">
        <v>8067</v>
      </c>
      <c r="I3742" s="61" t="s">
        <v>8094</v>
      </c>
      <c r="J3742" s="21"/>
      <c r="K3742" s="61" t="s">
        <v>8093</v>
      </c>
      <c r="L3742" s="61" t="s">
        <v>8092</v>
      </c>
      <c r="M3742" s="61">
        <v>100</v>
      </c>
      <c r="N3742" s="21">
        <v>33</v>
      </c>
      <c r="O3742" s="21" t="s">
        <v>581</v>
      </c>
      <c r="P3742" s="21">
        <v>3</v>
      </c>
      <c r="Q3742" s="21">
        <v>2011</v>
      </c>
      <c r="R3742" s="61" t="s">
        <v>499</v>
      </c>
      <c r="S3742" s="61" t="s">
        <v>8091</v>
      </c>
      <c r="T3742" s="116">
        <v>763</v>
      </c>
      <c r="U3742" s="111">
        <v>45</v>
      </c>
      <c r="V3742" s="113">
        <f t="shared" si="698"/>
        <v>666.35333333333335</v>
      </c>
      <c r="W3742" s="113">
        <f t="shared" si="699"/>
        <v>96.646666666666647</v>
      </c>
      <c r="X3742" s="112">
        <f t="shared" si="700"/>
        <v>96646.666666666642</v>
      </c>
      <c r="Y3742" s="111"/>
      <c r="Z3742" s="110">
        <f t="shared" si="696"/>
        <v>39</v>
      </c>
      <c r="AA3742" s="109">
        <f t="shared" si="701"/>
        <v>38.15</v>
      </c>
      <c r="AB3742" s="109">
        <f t="shared" si="702"/>
        <v>38150</v>
      </c>
      <c r="AC3742" s="108">
        <f t="shared" si="703"/>
        <v>724.85</v>
      </c>
      <c r="AD3742" s="107">
        <f t="shared" si="704"/>
        <v>2.2222222222222223E-2</v>
      </c>
      <c r="AE3742" s="106">
        <f t="shared" si="705"/>
        <v>16.10777777777778</v>
      </c>
      <c r="AF3742" s="105">
        <f t="shared" si="706"/>
        <v>112.75444444444443</v>
      </c>
      <c r="AG3742" s="105">
        <f t="shared" si="707"/>
        <v>650.2455555555556</v>
      </c>
    </row>
    <row r="3743" spans="1:33" s="88" customFormat="1" x14ac:dyDescent="0.35">
      <c r="A3743" s="21">
        <v>10141103</v>
      </c>
      <c r="B3743" s="162" t="s">
        <v>1665</v>
      </c>
      <c r="C3743" s="115" t="s">
        <v>710</v>
      </c>
      <c r="D3743" s="21"/>
      <c r="E3743" s="114" t="str">
        <f t="shared" si="697"/>
        <v xml:space="preserve">TRANSFORMADOR MARCA:ASTOR MONTEPUEZ </v>
      </c>
      <c r="F3743" s="21" t="s">
        <v>8068</v>
      </c>
      <c r="G3743" s="21" t="s">
        <v>222</v>
      </c>
      <c r="H3743" s="61" t="s">
        <v>8067</v>
      </c>
      <c r="I3743" s="61" t="s">
        <v>8090</v>
      </c>
      <c r="J3743" s="21"/>
      <c r="K3743" s="61" t="s">
        <v>8089</v>
      </c>
      <c r="L3743" s="61" t="s">
        <v>8088</v>
      </c>
      <c r="M3743" s="61">
        <v>160</v>
      </c>
      <c r="N3743" s="21">
        <v>33</v>
      </c>
      <c r="O3743" s="21" t="s">
        <v>581</v>
      </c>
      <c r="P3743" s="21">
        <v>3</v>
      </c>
      <c r="Q3743" s="21">
        <v>2011</v>
      </c>
      <c r="R3743" s="61" t="s">
        <v>499</v>
      </c>
      <c r="S3743" s="61" t="s">
        <v>8007</v>
      </c>
      <c r="T3743" s="116">
        <v>991</v>
      </c>
      <c r="U3743" s="111">
        <v>45</v>
      </c>
      <c r="V3743" s="113">
        <f t="shared" si="698"/>
        <v>865.47333333333336</v>
      </c>
      <c r="W3743" s="113">
        <f t="shared" si="699"/>
        <v>125.52666666666664</v>
      </c>
      <c r="X3743" s="112">
        <f t="shared" si="700"/>
        <v>125526.66666666664</v>
      </c>
      <c r="Y3743" s="111"/>
      <c r="Z3743" s="110">
        <f t="shared" si="696"/>
        <v>39</v>
      </c>
      <c r="AA3743" s="109">
        <f t="shared" si="701"/>
        <v>49.550000000000004</v>
      </c>
      <c r="AB3743" s="109">
        <f t="shared" si="702"/>
        <v>49550.000000000007</v>
      </c>
      <c r="AC3743" s="108">
        <f t="shared" si="703"/>
        <v>941.45</v>
      </c>
      <c r="AD3743" s="107">
        <f t="shared" si="704"/>
        <v>2.2222222222222223E-2</v>
      </c>
      <c r="AE3743" s="106">
        <f t="shared" si="705"/>
        <v>20.921111111111113</v>
      </c>
      <c r="AF3743" s="105">
        <f t="shared" si="706"/>
        <v>146.44777777777776</v>
      </c>
      <c r="AG3743" s="105">
        <f t="shared" si="707"/>
        <v>844.55222222222221</v>
      </c>
    </row>
    <row r="3744" spans="1:33" s="88" customFormat="1" x14ac:dyDescent="0.35">
      <c r="A3744" s="21">
        <v>10141103</v>
      </c>
      <c r="B3744" s="162" t="s">
        <v>1665</v>
      </c>
      <c r="C3744" s="115" t="s">
        <v>710</v>
      </c>
      <c r="D3744" s="21"/>
      <c r="E3744" s="114" t="str">
        <f t="shared" si="697"/>
        <v xml:space="preserve">TRANSFORMADOR MARCA:ASTOR MONTEPUEZ </v>
      </c>
      <c r="F3744" s="21" t="s">
        <v>8068</v>
      </c>
      <c r="G3744" s="21" t="s">
        <v>222</v>
      </c>
      <c r="H3744" s="61" t="s">
        <v>8067</v>
      </c>
      <c r="I3744" s="61" t="s">
        <v>8087</v>
      </c>
      <c r="J3744" s="21"/>
      <c r="K3744" s="61" t="s">
        <v>8086</v>
      </c>
      <c r="L3744" s="61" t="s">
        <v>8085</v>
      </c>
      <c r="M3744" s="61">
        <v>100</v>
      </c>
      <c r="N3744" s="21">
        <v>33</v>
      </c>
      <c r="O3744" s="21" t="s">
        <v>581</v>
      </c>
      <c r="P3744" s="21">
        <v>3</v>
      </c>
      <c r="Q3744" s="21">
        <v>2011</v>
      </c>
      <c r="R3744" s="61" t="s">
        <v>499</v>
      </c>
      <c r="S3744" s="61" t="s">
        <v>8084</v>
      </c>
      <c r="T3744" s="116">
        <v>763</v>
      </c>
      <c r="U3744" s="111">
        <v>45</v>
      </c>
      <c r="V3744" s="113">
        <f t="shared" si="698"/>
        <v>666.35333333333335</v>
      </c>
      <c r="W3744" s="113">
        <f t="shared" si="699"/>
        <v>96.646666666666647</v>
      </c>
      <c r="X3744" s="112">
        <f t="shared" si="700"/>
        <v>96646.666666666642</v>
      </c>
      <c r="Y3744" s="111"/>
      <c r="Z3744" s="110">
        <f t="shared" si="696"/>
        <v>39</v>
      </c>
      <c r="AA3744" s="109">
        <f t="shared" si="701"/>
        <v>38.15</v>
      </c>
      <c r="AB3744" s="109">
        <f t="shared" si="702"/>
        <v>38150</v>
      </c>
      <c r="AC3744" s="108">
        <f t="shared" si="703"/>
        <v>724.85</v>
      </c>
      <c r="AD3744" s="107">
        <f t="shared" si="704"/>
        <v>2.2222222222222223E-2</v>
      </c>
      <c r="AE3744" s="106">
        <f t="shared" si="705"/>
        <v>16.10777777777778</v>
      </c>
      <c r="AF3744" s="105">
        <f t="shared" si="706"/>
        <v>112.75444444444443</v>
      </c>
      <c r="AG3744" s="105">
        <f t="shared" si="707"/>
        <v>650.2455555555556</v>
      </c>
    </row>
    <row r="3745" spans="1:33" s="88" customFormat="1" x14ac:dyDescent="0.35">
      <c r="A3745" s="21">
        <v>10141103</v>
      </c>
      <c r="B3745" s="162" t="s">
        <v>1665</v>
      </c>
      <c r="C3745" s="115" t="s">
        <v>710</v>
      </c>
      <c r="D3745" s="21"/>
      <c r="E3745" s="114" t="str">
        <f t="shared" si="697"/>
        <v xml:space="preserve">TRANSFORMADOR MARCA:ASTOR MONTEPUEZ </v>
      </c>
      <c r="F3745" s="21" t="s">
        <v>8068</v>
      </c>
      <c r="G3745" s="21" t="s">
        <v>222</v>
      </c>
      <c r="H3745" s="61" t="s">
        <v>8067</v>
      </c>
      <c r="I3745" s="61" t="s">
        <v>8083</v>
      </c>
      <c r="J3745" s="21"/>
      <c r="K3745" s="61" t="s">
        <v>8082</v>
      </c>
      <c r="L3745" s="61" t="s">
        <v>8081</v>
      </c>
      <c r="M3745" s="61">
        <v>50</v>
      </c>
      <c r="N3745" s="21">
        <v>33</v>
      </c>
      <c r="O3745" s="21" t="s">
        <v>581</v>
      </c>
      <c r="P3745" s="21">
        <v>3</v>
      </c>
      <c r="Q3745" s="21">
        <v>2011</v>
      </c>
      <c r="R3745" s="61" t="s">
        <v>499</v>
      </c>
      <c r="S3745" s="61"/>
      <c r="T3745" s="116">
        <v>643</v>
      </c>
      <c r="U3745" s="111">
        <v>45</v>
      </c>
      <c r="V3745" s="113">
        <f t="shared" si="698"/>
        <v>561.5533333333334</v>
      </c>
      <c r="W3745" s="113">
        <f t="shared" si="699"/>
        <v>81.446666666666601</v>
      </c>
      <c r="X3745" s="112">
        <f t="shared" si="700"/>
        <v>81446.666666666599</v>
      </c>
      <c r="Y3745" s="111"/>
      <c r="Z3745" s="110">
        <f t="shared" si="696"/>
        <v>39</v>
      </c>
      <c r="AA3745" s="109">
        <f t="shared" si="701"/>
        <v>32.15</v>
      </c>
      <c r="AB3745" s="109">
        <f t="shared" si="702"/>
        <v>32150</v>
      </c>
      <c r="AC3745" s="108">
        <f t="shared" si="703"/>
        <v>610.85</v>
      </c>
      <c r="AD3745" s="107">
        <f t="shared" si="704"/>
        <v>2.2222222222222223E-2</v>
      </c>
      <c r="AE3745" s="106">
        <f t="shared" si="705"/>
        <v>13.574444444444445</v>
      </c>
      <c r="AF3745" s="105">
        <f t="shared" si="706"/>
        <v>95.021111111111054</v>
      </c>
      <c r="AG3745" s="105">
        <f t="shared" si="707"/>
        <v>547.97888888888895</v>
      </c>
    </row>
    <row r="3746" spans="1:33" s="88" customFormat="1" x14ac:dyDescent="0.35">
      <c r="A3746" s="21">
        <v>10141103</v>
      </c>
      <c r="B3746" s="162" t="s">
        <v>1665</v>
      </c>
      <c r="C3746" s="115" t="s">
        <v>710</v>
      </c>
      <c r="D3746" s="21"/>
      <c r="E3746" s="114" t="str">
        <f t="shared" si="697"/>
        <v xml:space="preserve">TRANSFORMADOR MARCA:ASTOR MONTEPUEZ </v>
      </c>
      <c r="F3746" s="21" t="s">
        <v>8068</v>
      </c>
      <c r="G3746" s="21" t="s">
        <v>222</v>
      </c>
      <c r="H3746" s="61" t="s">
        <v>8067</v>
      </c>
      <c r="I3746" s="61" t="s">
        <v>8080</v>
      </c>
      <c r="J3746" s="21"/>
      <c r="K3746" s="61" t="s">
        <v>8079</v>
      </c>
      <c r="L3746" s="61" t="s">
        <v>8078</v>
      </c>
      <c r="M3746" s="61">
        <v>50</v>
      </c>
      <c r="N3746" s="21">
        <v>33</v>
      </c>
      <c r="O3746" s="21" t="s">
        <v>581</v>
      </c>
      <c r="P3746" s="21">
        <v>3</v>
      </c>
      <c r="Q3746" s="21">
        <v>2011</v>
      </c>
      <c r="R3746" s="61" t="s">
        <v>499</v>
      </c>
      <c r="S3746" s="61" t="s">
        <v>8077</v>
      </c>
      <c r="T3746" s="116">
        <v>643</v>
      </c>
      <c r="U3746" s="111">
        <v>45</v>
      </c>
      <c r="V3746" s="113">
        <f t="shared" si="698"/>
        <v>561.5533333333334</v>
      </c>
      <c r="W3746" s="113">
        <f t="shared" si="699"/>
        <v>81.446666666666601</v>
      </c>
      <c r="X3746" s="112">
        <f t="shared" si="700"/>
        <v>81446.666666666599</v>
      </c>
      <c r="Y3746" s="111"/>
      <c r="Z3746" s="110">
        <f t="shared" si="696"/>
        <v>39</v>
      </c>
      <c r="AA3746" s="109">
        <f t="shared" si="701"/>
        <v>32.15</v>
      </c>
      <c r="AB3746" s="109">
        <f t="shared" si="702"/>
        <v>32150</v>
      </c>
      <c r="AC3746" s="108">
        <f t="shared" si="703"/>
        <v>610.85</v>
      </c>
      <c r="AD3746" s="107">
        <f t="shared" si="704"/>
        <v>2.2222222222222223E-2</v>
      </c>
      <c r="AE3746" s="106">
        <f t="shared" si="705"/>
        <v>13.574444444444445</v>
      </c>
      <c r="AF3746" s="105">
        <f t="shared" si="706"/>
        <v>95.021111111111054</v>
      </c>
      <c r="AG3746" s="105">
        <f t="shared" si="707"/>
        <v>547.97888888888895</v>
      </c>
    </row>
    <row r="3747" spans="1:33" s="88" customFormat="1" x14ac:dyDescent="0.35">
      <c r="A3747" s="21">
        <v>10141103</v>
      </c>
      <c r="B3747" s="162" t="s">
        <v>1665</v>
      </c>
      <c r="C3747" s="115" t="s">
        <v>710</v>
      </c>
      <c r="D3747" s="21"/>
      <c r="E3747" s="114" t="str">
        <f t="shared" si="697"/>
        <v xml:space="preserve">TRANSFORMADOR MARCA:ASTOR MONTEPUEZ </v>
      </c>
      <c r="F3747" s="21" t="s">
        <v>8068</v>
      </c>
      <c r="G3747" s="21" t="s">
        <v>222</v>
      </c>
      <c r="H3747" s="61" t="s">
        <v>8067</v>
      </c>
      <c r="I3747" s="61" t="s">
        <v>8076</v>
      </c>
      <c r="J3747" s="21"/>
      <c r="K3747" s="61" t="s">
        <v>8075</v>
      </c>
      <c r="L3747" s="61" t="s">
        <v>8074</v>
      </c>
      <c r="M3747" s="61">
        <v>100</v>
      </c>
      <c r="N3747" s="21">
        <v>33</v>
      </c>
      <c r="O3747" s="21" t="s">
        <v>581</v>
      </c>
      <c r="P3747" s="21">
        <v>3</v>
      </c>
      <c r="Q3747" s="21">
        <v>2011</v>
      </c>
      <c r="R3747" s="61" t="s">
        <v>499</v>
      </c>
      <c r="S3747" s="61" t="s">
        <v>8073</v>
      </c>
      <c r="T3747" s="116">
        <v>763</v>
      </c>
      <c r="U3747" s="111">
        <v>45</v>
      </c>
      <c r="V3747" s="113">
        <f t="shared" si="698"/>
        <v>666.35333333333335</v>
      </c>
      <c r="W3747" s="113">
        <f t="shared" si="699"/>
        <v>96.646666666666647</v>
      </c>
      <c r="X3747" s="112">
        <f t="shared" si="700"/>
        <v>96646.666666666642</v>
      </c>
      <c r="Y3747" s="111"/>
      <c r="Z3747" s="110">
        <f t="shared" si="696"/>
        <v>39</v>
      </c>
      <c r="AA3747" s="109">
        <f t="shared" si="701"/>
        <v>38.15</v>
      </c>
      <c r="AB3747" s="109">
        <f t="shared" si="702"/>
        <v>38150</v>
      </c>
      <c r="AC3747" s="108">
        <f t="shared" si="703"/>
        <v>724.85</v>
      </c>
      <c r="AD3747" s="107">
        <f t="shared" si="704"/>
        <v>2.2222222222222223E-2</v>
      </c>
      <c r="AE3747" s="106">
        <f t="shared" si="705"/>
        <v>16.10777777777778</v>
      </c>
      <c r="AF3747" s="105">
        <f t="shared" si="706"/>
        <v>112.75444444444443</v>
      </c>
      <c r="AG3747" s="105">
        <f t="shared" si="707"/>
        <v>650.2455555555556</v>
      </c>
    </row>
    <row r="3748" spans="1:33" s="88" customFormat="1" x14ac:dyDescent="0.35">
      <c r="A3748" s="21">
        <v>10141103</v>
      </c>
      <c r="B3748" s="162" t="s">
        <v>1665</v>
      </c>
      <c r="C3748" s="115" t="s">
        <v>710</v>
      </c>
      <c r="D3748" s="21"/>
      <c r="E3748" s="114" t="str">
        <f t="shared" si="697"/>
        <v xml:space="preserve">TRANSFORMADOR MARCA:ASTOR MONTEPUEZ </v>
      </c>
      <c r="F3748" s="21" t="s">
        <v>8068</v>
      </c>
      <c r="G3748" s="21" t="s">
        <v>222</v>
      </c>
      <c r="H3748" s="61" t="s">
        <v>8067</v>
      </c>
      <c r="I3748" s="61" t="s">
        <v>8072</v>
      </c>
      <c r="J3748" s="21"/>
      <c r="K3748" s="61" t="s">
        <v>8071</v>
      </c>
      <c r="L3748" s="61" t="s">
        <v>8070</v>
      </c>
      <c r="M3748" s="61">
        <v>50</v>
      </c>
      <c r="N3748" s="21">
        <v>33</v>
      </c>
      <c r="O3748" s="21" t="s">
        <v>581</v>
      </c>
      <c r="P3748" s="21">
        <v>3</v>
      </c>
      <c r="Q3748" s="21">
        <v>2011</v>
      </c>
      <c r="R3748" s="61" t="s">
        <v>499</v>
      </c>
      <c r="S3748" s="61" t="s">
        <v>8069</v>
      </c>
      <c r="T3748" s="116">
        <v>643</v>
      </c>
      <c r="U3748" s="111">
        <v>45</v>
      </c>
      <c r="V3748" s="113">
        <f t="shared" si="698"/>
        <v>561.5533333333334</v>
      </c>
      <c r="W3748" s="113">
        <f t="shared" si="699"/>
        <v>81.446666666666601</v>
      </c>
      <c r="X3748" s="112">
        <f t="shared" si="700"/>
        <v>81446.666666666599</v>
      </c>
      <c r="Y3748" s="111"/>
      <c r="Z3748" s="110">
        <f t="shared" ref="Z3748:Z3811" si="708">(U3748-(2017-Q3748))</f>
        <v>39</v>
      </c>
      <c r="AA3748" s="109">
        <f t="shared" si="701"/>
        <v>32.15</v>
      </c>
      <c r="AB3748" s="109">
        <f t="shared" si="702"/>
        <v>32150</v>
      </c>
      <c r="AC3748" s="108">
        <f t="shared" si="703"/>
        <v>610.85</v>
      </c>
      <c r="AD3748" s="107">
        <f t="shared" si="704"/>
        <v>2.2222222222222223E-2</v>
      </c>
      <c r="AE3748" s="106">
        <f t="shared" si="705"/>
        <v>13.574444444444445</v>
      </c>
      <c r="AF3748" s="105">
        <f t="shared" si="706"/>
        <v>95.021111111111054</v>
      </c>
      <c r="AG3748" s="105">
        <f t="shared" si="707"/>
        <v>547.97888888888895</v>
      </c>
    </row>
    <row r="3749" spans="1:33" s="88" customFormat="1" x14ac:dyDescent="0.35">
      <c r="A3749" s="21">
        <v>10141103</v>
      </c>
      <c r="B3749" s="162" t="s">
        <v>1665</v>
      </c>
      <c r="C3749" s="115" t="s">
        <v>710</v>
      </c>
      <c r="D3749" s="21"/>
      <c r="E3749" s="114" t="str">
        <f t="shared" si="697"/>
        <v xml:space="preserve">TRANSFORMADOR MARCA:ASTOR MONTEPUEZ </v>
      </c>
      <c r="F3749" s="21" t="s">
        <v>8068</v>
      </c>
      <c r="G3749" s="21" t="s">
        <v>222</v>
      </c>
      <c r="H3749" s="61" t="s">
        <v>8067</v>
      </c>
      <c r="I3749" s="61" t="s">
        <v>8066</v>
      </c>
      <c r="J3749" s="21"/>
      <c r="K3749" s="61" t="s">
        <v>8065</v>
      </c>
      <c r="L3749" s="61" t="s">
        <v>8064</v>
      </c>
      <c r="M3749" s="61">
        <v>50</v>
      </c>
      <c r="N3749" s="21">
        <v>33</v>
      </c>
      <c r="O3749" s="21" t="s">
        <v>581</v>
      </c>
      <c r="P3749" s="21">
        <v>3</v>
      </c>
      <c r="Q3749" s="21">
        <v>2011</v>
      </c>
      <c r="R3749" s="61" t="s">
        <v>499</v>
      </c>
      <c r="S3749" s="61" t="s">
        <v>8063</v>
      </c>
      <c r="T3749" s="116">
        <v>643</v>
      </c>
      <c r="U3749" s="111">
        <v>45</v>
      </c>
      <c r="V3749" s="113">
        <f t="shared" si="698"/>
        <v>561.5533333333334</v>
      </c>
      <c r="W3749" s="113">
        <f t="shared" si="699"/>
        <v>81.446666666666601</v>
      </c>
      <c r="X3749" s="112">
        <f t="shared" si="700"/>
        <v>81446.666666666599</v>
      </c>
      <c r="Y3749" s="111"/>
      <c r="Z3749" s="110">
        <f t="shared" si="708"/>
        <v>39</v>
      </c>
      <c r="AA3749" s="109">
        <f t="shared" si="701"/>
        <v>32.15</v>
      </c>
      <c r="AB3749" s="109">
        <f t="shared" si="702"/>
        <v>32150</v>
      </c>
      <c r="AC3749" s="108">
        <f t="shared" si="703"/>
        <v>610.85</v>
      </c>
      <c r="AD3749" s="107">
        <f t="shared" si="704"/>
        <v>2.2222222222222223E-2</v>
      </c>
      <c r="AE3749" s="106">
        <f t="shared" si="705"/>
        <v>13.574444444444445</v>
      </c>
      <c r="AF3749" s="105">
        <f t="shared" si="706"/>
        <v>95.021111111111054</v>
      </c>
      <c r="AG3749" s="105">
        <f t="shared" si="707"/>
        <v>547.97888888888895</v>
      </c>
    </row>
    <row r="3750" spans="1:33" s="88" customFormat="1" x14ac:dyDescent="0.35">
      <c r="A3750" s="21">
        <v>10141103</v>
      </c>
      <c r="B3750" s="162" t="s">
        <v>1665</v>
      </c>
      <c r="C3750" s="115" t="s">
        <v>710</v>
      </c>
      <c r="D3750" s="21"/>
      <c r="E3750" s="114" t="str">
        <f t="shared" si="697"/>
        <v xml:space="preserve">TRANSFORMADOR MARCA:ASTOR MONTEPUEZ </v>
      </c>
      <c r="F3750" s="21" t="s">
        <v>3320</v>
      </c>
      <c r="G3750" s="21" t="s">
        <v>222</v>
      </c>
      <c r="H3750" s="61" t="s">
        <v>3319</v>
      </c>
      <c r="I3750" s="61" t="s">
        <v>8062</v>
      </c>
      <c r="J3750" s="21"/>
      <c r="K3750" s="61" t="s">
        <v>8061</v>
      </c>
      <c r="L3750" s="61" t="s">
        <v>8060</v>
      </c>
      <c r="M3750" s="61">
        <v>160</v>
      </c>
      <c r="N3750" s="21">
        <v>33</v>
      </c>
      <c r="O3750" s="21" t="s">
        <v>581</v>
      </c>
      <c r="P3750" s="21">
        <v>3</v>
      </c>
      <c r="Q3750" s="21">
        <v>2011</v>
      </c>
      <c r="R3750" s="61" t="s">
        <v>499</v>
      </c>
      <c r="S3750" s="61" t="s">
        <v>8059</v>
      </c>
      <c r="T3750" s="116">
        <v>991</v>
      </c>
      <c r="U3750" s="111">
        <v>45</v>
      </c>
      <c r="V3750" s="113">
        <f t="shared" si="698"/>
        <v>865.47333333333336</v>
      </c>
      <c r="W3750" s="113">
        <f t="shared" si="699"/>
        <v>125.52666666666664</v>
      </c>
      <c r="X3750" s="112">
        <f t="shared" si="700"/>
        <v>125526.66666666664</v>
      </c>
      <c r="Y3750" s="111"/>
      <c r="Z3750" s="110">
        <f t="shared" si="708"/>
        <v>39</v>
      </c>
      <c r="AA3750" s="109">
        <f t="shared" si="701"/>
        <v>49.550000000000004</v>
      </c>
      <c r="AB3750" s="109">
        <f t="shared" si="702"/>
        <v>49550.000000000007</v>
      </c>
      <c r="AC3750" s="108">
        <f t="shared" si="703"/>
        <v>941.45</v>
      </c>
      <c r="AD3750" s="107">
        <f t="shared" si="704"/>
        <v>2.2222222222222223E-2</v>
      </c>
      <c r="AE3750" s="106">
        <f t="shared" si="705"/>
        <v>20.921111111111113</v>
      </c>
      <c r="AF3750" s="105">
        <f t="shared" si="706"/>
        <v>146.44777777777776</v>
      </c>
      <c r="AG3750" s="105">
        <f t="shared" si="707"/>
        <v>844.55222222222221</v>
      </c>
    </row>
    <row r="3751" spans="1:33" s="88" customFormat="1" x14ac:dyDescent="0.35">
      <c r="A3751" s="21">
        <v>10141103</v>
      </c>
      <c r="B3751" s="162" t="s">
        <v>1665</v>
      </c>
      <c r="C3751" s="115" t="s">
        <v>710</v>
      </c>
      <c r="D3751" s="21"/>
      <c r="E3751" s="114" t="str">
        <f t="shared" si="697"/>
        <v xml:space="preserve">TRANSFORMADOR MARCA:ASTOR MONTEPUEZ </v>
      </c>
      <c r="F3751" s="21" t="s">
        <v>3320</v>
      </c>
      <c r="G3751" s="21" t="s">
        <v>222</v>
      </c>
      <c r="H3751" s="61" t="s">
        <v>3319</v>
      </c>
      <c r="I3751" s="61" t="s">
        <v>8058</v>
      </c>
      <c r="J3751" s="21"/>
      <c r="K3751" s="61" t="s">
        <v>8025</v>
      </c>
      <c r="L3751" s="61" t="s">
        <v>8024</v>
      </c>
      <c r="M3751" s="61">
        <v>160</v>
      </c>
      <c r="N3751" s="21">
        <v>33</v>
      </c>
      <c r="O3751" s="21" t="s">
        <v>581</v>
      </c>
      <c r="P3751" s="21">
        <v>3</v>
      </c>
      <c r="Q3751" s="21">
        <v>2011</v>
      </c>
      <c r="R3751" s="61" t="s">
        <v>499</v>
      </c>
      <c r="S3751" s="61" t="s">
        <v>8057</v>
      </c>
      <c r="T3751" s="116">
        <v>991</v>
      </c>
      <c r="U3751" s="111">
        <v>45</v>
      </c>
      <c r="V3751" s="113">
        <f t="shared" si="698"/>
        <v>865.47333333333336</v>
      </c>
      <c r="W3751" s="113">
        <f t="shared" si="699"/>
        <v>125.52666666666664</v>
      </c>
      <c r="X3751" s="112">
        <f t="shared" si="700"/>
        <v>125526.66666666664</v>
      </c>
      <c r="Y3751" s="111"/>
      <c r="Z3751" s="110">
        <f t="shared" si="708"/>
        <v>39</v>
      </c>
      <c r="AA3751" s="109">
        <f t="shared" si="701"/>
        <v>49.550000000000004</v>
      </c>
      <c r="AB3751" s="109">
        <f t="shared" si="702"/>
        <v>49550.000000000007</v>
      </c>
      <c r="AC3751" s="108">
        <f t="shared" si="703"/>
        <v>941.45</v>
      </c>
      <c r="AD3751" s="107">
        <f t="shared" si="704"/>
        <v>2.2222222222222223E-2</v>
      </c>
      <c r="AE3751" s="106">
        <f t="shared" si="705"/>
        <v>20.921111111111113</v>
      </c>
      <c r="AF3751" s="105">
        <f t="shared" si="706"/>
        <v>146.44777777777776</v>
      </c>
      <c r="AG3751" s="105">
        <f t="shared" si="707"/>
        <v>844.55222222222221</v>
      </c>
    </row>
    <row r="3752" spans="1:33" s="88" customFormat="1" x14ac:dyDescent="0.35">
      <c r="A3752" s="21">
        <v>10141103</v>
      </c>
      <c r="B3752" s="162" t="s">
        <v>1665</v>
      </c>
      <c r="C3752" s="115" t="s">
        <v>710</v>
      </c>
      <c r="D3752" s="21"/>
      <c r="E3752" s="114" t="str">
        <f t="shared" si="697"/>
        <v xml:space="preserve">TRANSFORMADOR MARCA:ASTOR MONTEPUEZ </v>
      </c>
      <c r="F3752" s="21" t="s">
        <v>3320</v>
      </c>
      <c r="G3752" s="21" t="s">
        <v>222</v>
      </c>
      <c r="H3752" s="61" t="s">
        <v>3319</v>
      </c>
      <c r="I3752" s="61" t="s">
        <v>8056</v>
      </c>
      <c r="J3752" s="21"/>
      <c r="K3752" s="121" t="s">
        <v>8055</v>
      </c>
      <c r="L3752" s="121" t="s">
        <v>8054</v>
      </c>
      <c r="M3752" s="61">
        <v>160</v>
      </c>
      <c r="N3752" s="21">
        <v>33</v>
      </c>
      <c r="O3752" s="21" t="s">
        <v>581</v>
      </c>
      <c r="P3752" s="21">
        <v>3</v>
      </c>
      <c r="Q3752" s="21">
        <v>2011</v>
      </c>
      <c r="R3752" s="61" t="s">
        <v>499</v>
      </c>
      <c r="S3752" s="61" t="s">
        <v>8053</v>
      </c>
      <c r="T3752" s="116">
        <v>991</v>
      </c>
      <c r="U3752" s="111">
        <v>45</v>
      </c>
      <c r="V3752" s="113">
        <f t="shared" si="698"/>
        <v>865.47333333333336</v>
      </c>
      <c r="W3752" s="113">
        <f t="shared" si="699"/>
        <v>125.52666666666664</v>
      </c>
      <c r="X3752" s="112">
        <f t="shared" si="700"/>
        <v>125526.66666666664</v>
      </c>
      <c r="Y3752" s="111"/>
      <c r="Z3752" s="110">
        <f t="shared" si="708"/>
        <v>39</v>
      </c>
      <c r="AA3752" s="109">
        <f t="shared" si="701"/>
        <v>49.550000000000004</v>
      </c>
      <c r="AB3752" s="109">
        <f t="shared" si="702"/>
        <v>49550.000000000007</v>
      </c>
      <c r="AC3752" s="108">
        <f t="shared" si="703"/>
        <v>941.45</v>
      </c>
      <c r="AD3752" s="107">
        <f t="shared" si="704"/>
        <v>2.2222222222222223E-2</v>
      </c>
      <c r="AE3752" s="106">
        <f t="shared" si="705"/>
        <v>20.921111111111113</v>
      </c>
      <c r="AF3752" s="105">
        <f t="shared" si="706"/>
        <v>146.44777777777776</v>
      </c>
      <c r="AG3752" s="105">
        <f t="shared" si="707"/>
        <v>844.55222222222221</v>
      </c>
    </row>
    <row r="3753" spans="1:33" s="88" customFormat="1" x14ac:dyDescent="0.35">
      <c r="A3753" s="21">
        <v>10141103</v>
      </c>
      <c r="B3753" s="162" t="s">
        <v>1665</v>
      </c>
      <c r="C3753" s="115" t="s">
        <v>710</v>
      </c>
      <c r="D3753" s="21"/>
      <c r="E3753" s="114" t="str">
        <f t="shared" si="697"/>
        <v xml:space="preserve">TRANSFORMADOR MARCA:TDM MONTEPUEZ </v>
      </c>
      <c r="F3753" s="21" t="s">
        <v>3320</v>
      </c>
      <c r="G3753" s="21" t="s">
        <v>222</v>
      </c>
      <c r="H3753" s="61" t="s">
        <v>3319</v>
      </c>
      <c r="I3753" s="61" t="s">
        <v>8052</v>
      </c>
      <c r="J3753" s="21"/>
      <c r="K3753" s="121" t="s">
        <v>8044</v>
      </c>
      <c r="L3753" s="121" t="s">
        <v>8043</v>
      </c>
      <c r="M3753" s="61">
        <v>100</v>
      </c>
      <c r="N3753" s="21">
        <v>33</v>
      </c>
      <c r="O3753" s="21" t="s">
        <v>581</v>
      </c>
      <c r="P3753" s="21">
        <v>3</v>
      </c>
      <c r="Q3753" s="21">
        <v>2011</v>
      </c>
      <c r="R3753" s="61" t="s">
        <v>618</v>
      </c>
      <c r="S3753" s="61">
        <v>892480</v>
      </c>
      <c r="T3753" s="116">
        <v>763</v>
      </c>
      <c r="U3753" s="111">
        <v>45</v>
      </c>
      <c r="V3753" s="113">
        <f t="shared" si="698"/>
        <v>666.35333333333335</v>
      </c>
      <c r="W3753" s="113">
        <f t="shared" si="699"/>
        <v>96.646666666666647</v>
      </c>
      <c r="X3753" s="112">
        <f t="shared" si="700"/>
        <v>96646.666666666642</v>
      </c>
      <c r="Y3753" s="111"/>
      <c r="Z3753" s="110">
        <f t="shared" si="708"/>
        <v>39</v>
      </c>
      <c r="AA3753" s="109">
        <f t="shared" si="701"/>
        <v>38.15</v>
      </c>
      <c r="AB3753" s="109">
        <f t="shared" si="702"/>
        <v>38150</v>
      </c>
      <c r="AC3753" s="108">
        <f t="shared" si="703"/>
        <v>724.85</v>
      </c>
      <c r="AD3753" s="107">
        <f t="shared" si="704"/>
        <v>2.2222222222222223E-2</v>
      </c>
      <c r="AE3753" s="106">
        <f t="shared" si="705"/>
        <v>16.10777777777778</v>
      </c>
      <c r="AF3753" s="105">
        <f t="shared" si="706"/>
        <v>112.75444444444443</v>
      </c>
      <c r="AG3753" s="105">
        <f t="shared" si="707"/>
        <v>650.2455555555556</v>
      </c>
    </row>
    <row r="3754" spans="1:33" s="88" customFormat="1" x14ac:dyDescent="0.35">
      <c r="A3754" s="21">
        <v>10141103</v>
      </c>
      <c r="B3754" s="162" t="s">
        <v>1665</v>
      </c>
      <c r="C3754" s="115" t="s">
        <v>710</v>
      </c>
      <c r="D3754" s="21"/>
      <c r="E3754" s="114" t="str">
        <f t="shared" si="697"/>
        <v xml:space="preserve">TRANSFORMADOR MARCA:ASTOR MONTEPUEZ </v>
      </c>
      <c r="F3754" s="21" t="s">
        <v>3320</v>
      </c>
      <c r="G3754" s="21" t="s">
        <v>222</v>
      </c>
      <c r="H3754" s="61" t="s">
        <v>3319</v>
      </c>
      <c r="I3754" s="61" t="s">
        <v>8051</v>
      </c>
      <c r="J3754" s="21"/>
      <c r="K3754" s="121" t="s">
        <v>8033</v>
      </c>
      <c r="L3754" s="121" t="s">
        <v>8032</v>
      </c>
      <c r="M3754" s="61">
        <v>100</v>
      </c>
      <c r="N3754" s="21">
        <v>33</v>
      </c>
      <c r="O3754" s="21" t="s">
        <v>581</v>
      </c>
      <c r="P3754" s="21">
        <v>3</v>
      </c>
      <c r="Q3754" s="21">
        <v>2011</v>
      </c>
      <c r="R3754" s="61" t="s">
        <v>499</v>
      </c>
      <c r="S3754" s="61" t="s">
        <v>8050</v>
      </c>
      <c r="T3754" s="116">
        <v>763</v>
      </c>
      <c r="U3754" s="111">
        <v>45</v>
      </c>
      <c r="V3754" s="113">
        <f t="shared" si="698"/>
        <v>666.35333333333335</v>
      </c>
      <c r="W3754" s="113">
        <f t="shared" si="699"/>
        <v>96.646666666666647</v>
      </c>
      <c r="X3754" s="112">
        <f t="shared" si="700"/>
        <v>96646.666666666642</v>
      </c>
      <c r="Y3754" s="111"/>
      <c r="Z3754" s="110">
        <f t="shared" si="708"/>
        <v>39</v>
      </c>
      <c r="AA3754" s="109">
        <f t="shared" si="701"/>
        <v>38.15</v>
      </c>
      <c r="AB3754" s="109">
        <f t="shared" si="702"/>
        <v>38150</v>
      </c>
      <c r="AC3754" s="108">
        <f t="shared" si="703"/>
        <v>724.85</v>
      </c>
      <c r="AD3754" s="107">
        <f t="shared" si="704"/>
        <v>2.2222222222222223E-2</v>
      </c>
      <c r="AE3754" s="106">
        <f t="shared" si="705"/>
        <v>16.10777777777778</v>
      </c>
      <c r="AF3754" s="105">
        <f t="shared" si="706"/>
        <v>112.75444444444443</v>
      </c>
      <c r="AG3754" s="105">
        <f t="shared" si="707"/>
        <v>650.2455555555556</v>
      </c>
    </row>
    <row r="3755" spans="1:33" s="88" customFormat="1" x14ac:dyDescent="0.35">
      <c r="A3755" s="21">
        <v>10141103</v>
      </c>
      <c r="B3755" s="162" t="s">
        <v>1665</v>
      </c>
      <c r="C3755" s="115" t="s">
        <v>710</v>
      </c>
      <c r="D3755" s="21"/>
      <c r="E3755" s="114" t="str">
        <f t="shared" si="697"/>
        <v xml:space="preserve">TRANSFORMADOR MARCA:ASTOR MONTEPUEZ </v>
      </c>
      <c r="F3755" s="21" t="s">
        <v>3320</v>
      </c>
      <c r="G3755" s="21" t="s">
        <v>222</v>
      </c>
      <c r="H3755" s="61" t="s">
        <v>3319</v>
      </c>
      <c r="I3755" s="61" t="s">
        <v>8049</v>
      </c>
      <c r="J3755" s="21"/>
      <c r="K3755" s="121" t="s">
        <v>8048</v>
      </c>
      <c r="L3755" s="121" t="s">
        <v>8047</v>
      </c>
      <c r="M3755" s="61">
        <v>160</v>
      </c>
      <c r="N3755" s="21">
        <v>33</v>
      </c>
      <c r="O3755" s="21" t="s">
        <v>581</v>
      </c>
      <c r="P3755" s="21">
        <v>3</v>
      </c>
      <c r="Q3755" s="21">
        <v>2011</v>
      </c>
      <c r="R3755" s="61" t="s">
        <v>499</v>
      </c>
      <c r="S3755" s="61" t="s">
        <v>8046</v>
      </c>
      <c r="T3755" s="116">
        <v>991</v>
      </c>
      <c r="U3755" s="111">
        <v>45</v>
      </c>
      <c r="V3755" s="113">
        <f t="shared" si="698"/>
        <v>865.47333333333336</v>
      </c>
      <c r="W3755" s="113">
        <f t="shared" si="699"/>
        <v>125.52666666666664</v>
      </c>
      <c r="X3755" s="112">
        <f t="shared" si="700"/>
        <v>125526.66666666664</v>
      </c>
      <c r="Y3755" s="111"/>
      <c r="Z3755" s="110">
        <f t="shared" si="708"/>
        <v>39</v>
      </c>
      <c r="AA3755" s="109">
        <f t="shared" si="701"/>
        <v>49.550000000000004</v>
      </c>
      <c r="AB3755" s="109">
        <f t="shared" si="702"/>
        <v>49550.000000000007</v>
      </c>
      <c r="AC3755" s="108">
        <f t="shared" si="703"/>
        <v>941.45</v>
      </c>
      <c r="AD3755" s="107">
        <f t="shared" si="704"/>
        <v>2.2222222222222223E-2</v>
      </c>
      <c r="AE3755" s="106">
        <f t="shared" si="705"/>
        <v>20.921111111111113</v>
      </c>
      <c r="AF3755" s="105">
        <f t="shared" si="706"/>
        <v>146.44777777777776</v>
      </c>
      <c r="AG3755" s="105">
        <f t="shared" si="707"/>
        <v>844.55222222222221</v>
      </c>
    </row>
    <row r="3756" spans="1:33" s="88" customFormat="1" x14ac:dyDescent="0.35">
      <c r="A3756" s="21">
        <v>10141103</v>
      </c>
      <c r="B3756" s="162" t="s">
        <v>1665</v>
      </c>
      <c r="C3756" s="115" t="s">
        <v>710</v>
      </c>
      <c r="D3756" s="21"/>
      <c r="E3756" s="114" t="str">
        <f t="shared" si="697"/>
        <v xml:space="preserve">TRANSFORMADOR MARCA:ASTOR MONTEPUEZ </v>
      </c>
      <c r="F3756" s="21" t="s">
        <v>3320</v>
      </c>
      <c r="G3756" s="21" t="s">
        <v>222</v>
      </c>
      <c r="H3756" s="61" t="s">
        <v>3319</v>
      </c>
      <c r="I3756" s="61" t="s">
        <v>8045</v>
      </c>
      <c r="J3756" s="21"/>
      <c r="K3756" s="121" t="s">
        <v>8044</v>
      </c>
      <c r="L3756" s="121" t="s">
        <v>8043</v>
      </c>
      <c r="M3756" s="61">
        <v>100</v>
      </c>
      <c r="N3756" s="21">
        <v>33</v>
      </c>
      <c r="O3756" s="21" t="s">
        <v>581</v>
      </c>
      <c r="P3756" s="21">
        <v>3</v>
      </c>
      <c r="Q3756" s="21">
        <v>2011</v>
      </c>
      <c r="R3756" s="61" t="s">
        <v>499</v>
      </c>
      <c r="S3756" s="61" t="s">
        <v>8042</v>
      </c>
      <c r="T3756" s="116">
        <v>763</v>
      </c>
      <c r="U3756" s="111">
        <v>45</v>
      </c>
      <c r="V3756" s="113">
        <f t="shared" si="698"/>
        <v>666.35333333333335</v>
      </c>
      <c r="W3756" s="113">
        <f t="shared" si="699"/>
        <v>96.646666666666647</v>
      </c>
      <c r="X3756" s="112">
        <f t="shared" si="700"/>
        <v>96646.666666666642</v>
      </c>
      <c r="Y3756" s="111"/>
      <c r="Z3756" s="110">
        <f t="shared" si="708"/>
        <v>39</v>
      </c>
      <c r="AA3756" s="109">
        <f t="shared" si="701"/>
        <v>38.15</v>
      </c>
      <c r="AB3756" s="109">
        <f t="shared" si="702"/>
        <v>38150</v>
      </c>
      <c r="AC3756" s="108">
        <f t="shared" si="703"/>
        <v>724.85</v>
      </c>
      <c r="AD3756" s="107">
        <f t="shared" si="704"/>
        <v>2.2222222222222223E-2</v>
      </c>
      <c r="AE3756" s="106">
        <f t="shared" si="705"/>
        <v>16.10777777777778</v>
      </c>
      <c r="AF3756" s="105">
        <f t="shared" si="706"/>
        <v>112.75444444444443</v>
      </c>
      <c r="AG3756" s="105">
        <f t="shared" si="707"/>
        <v>650.2455555555556</v>
      </c>
    </row>
    <row r="3757" spans="1:33" s="88" customFormat="1" x14ac:dyDescent="0.35">
      <c r="A3757" s="21">
        <v>10141103</v>
      </c>
      <c r="B3757" s="162" t="s">
        <v>1665</v>
      </c>
      <c r="C3757" s="115" t="s">
        <v>710</v>
      </c>
      <c r="D3757" s="21"/>
      <c r="E3757" s="114" t="str">
        <f t="shared" si="697"/>
        <v xml:space="preserve">TRANSFORMADOR MARCA:ASTOR MONTEPUEZ </v>
      </c>
      <c r="F3757" s="21" t="s">
        <v>3320</v>
      </c>
      <c r="G3757" s="21" t="s">
        <v>222</v>
      </c>
      <c r="H3757" s="61" t="s">
        <v>3319</v>
      </c>
      <c r="I3757" s="61" t="s">
        <v>8041</v>
      </c>
      <c r="J3757" s="21"/>
      <c r="K3757" s="121" t="s">
        <v>8040</v>
      </c>
      <c r="L3757" s="121" t="s">
        <v>8039</v>
      </c>
      <c r="M3757" s="61">
        <v>160</v>
      </c>
      <c r="N3757" s="21">
        <v>33</v>
      </c>
      <c r="O3757" s="21" t="s">
        <v>581</v>
      </c>
      <c r="P3757" s="21">
        <v>3</v>
      </c>
      <c r="Q3757" s="21">
        <v>2011</v>
      </c>
      <c r="R3757" s="61" t="s">
        <v>499</v>
      </c>
      <c r="S3757" s="61" t="s">
        <v>8038</v>
      </c>
      <c r="T3757" s="116">
        <v>991</v>
      </c>
      <c r="U3757" s="111">
        <v>45</v>
      </c>
      <c r="V3757" s="113">
        <f t="shared" si="698"/>
        <v>865.47333333333336</v>
      </c>
      <c r="W3757" s="113">
        <f t="shared" si="699"/>
        <v>125.52666666666664</v>
      </c>
      <c r="X3757" s="112">
        <f t="shared" si="700"/>
        <v>125526.66666666664</v>
      </c>
      <c r="Y3757" s="111"/>
      <c r="Z3757" s="110">
        <f t="shared" si="708"/>
        <v>39</v>
      </c>
      <c r="AA3757" s="109">
        <f t="shared" si="701"/>
        <v>49.550000000000004</v>
      </c>
      <c r="AB3757" s="109">
        <f t="shared" si="702"/>
        <v>49550.000000000007</v>
      </c>
      <c r="AC3757" s="108">
        <f t="shared" si="703"/>
        <v>941.45</v>
      </c>
      <c r="AD3757" s="107">
        <f t="shared" si="704"/>
        <v>2.2222222222222223E-2</v>
      </c>
      <c r="AE3757" s="106">
        <f t="shared" si="705"/>
        <v>20.921111111111113</v>
      </c>
      <c r="AF3757" s="105">
        <f t="shared" si="706"/>
        <v>146.44777777777776</v>
      </c>
      <c r="AG3757" s="105">
        <f t="shared" si="707"/>
        <v>844.55222222222221</v>
      </c>
    </row>
    <row r="3758" spans="1:33" s="88" customFormat="1" x14ac:dyDescent="0.35">
      <c r="A3758" s="21">
        <v>10141103</v>
      </c>
      <c r="B3758" s="162" t="s">
        <v>1665</v>
      </c>
      <c r="C3758" s="115" t="s">
        <v>710</v>
      </c>
      <c r="D3758" s="21"/>
      <c r="E3758" s="114" t="str">
        <f t="shared" si="697"/>
        <v xml:space="preserve">TRANSFORMADOR MARCA:Efacec MONTEPUEZ </v>
      </c>
      <c r="F3758" s="21" t="s">
        <v>3320</v>
      </c>
      <c r="G3758" s="21" t="s">
        <v>222</v>
      </c>
      <c r="H3758" s="61" t="s">
        <v>3319</v>
      </c>
      <c r="I3758" s="61" t="s">
        <v>8037</v>
      </c>
      <c r="J3758" s="21"/>
      <c r="K3758" s="121" t="s">
        <v>8036</v>
      </c>
      <c r="L3758" s="121" t="s">
        <v>8035</v>
      </c>
      <c r="M3758" s="61">
        <v>100</v>
      </c>
      <c r="N3758" s="21">
        <v>33</v>
      </c>
      <c r="O3758" s="21" t="s">
        <v>581</v>
      </c>
      <c r="P3758" s="21">
        <v>3</v>
      </c>
      <c r="Q3758" s="21">
        <v>2011</v>
      </c>
      <c r="R3758" s="61" t="s">
        <v>535</v>
      </c>
      <c r="S3758" s="61" t="s">
        <v>5610</v>
      </c>
      <c r="T3758" s="116">
        <v>763</v>
      </c>
      <c r="U3758" s="111">
        <v>45</v>
      </c>
      <c r="V3758" s="113">
        <f t="shared" si="698"/>
        <v>666.35333333333335</v>
      </c>
      <c r="W3758" s="113">
        <f t="shared" si="699"/>
        <v>96.646666666666647</v>
      </c>
      <c r="X3758" s="112">
        <f t="shared" si="700"/>
        <v>96646.666666666642</v>
      </c>
      <c r="Y3758" s="111"/>
      <c r="Z3758" s="110">
        <f t="shared" si="708"/>
        <v>39</v>
      </c>
      <c r="AA3758" s="109">
        <f t="shared" si="701"/>
        <v>38.15</v>
      </c>
      <c r="AB3758" s="109">
        <f t="shared" si="702"/>
        <v>38150</v>
      </c>
      <c r="AC3758" s="108">
        <f t="shared" si="703"/>
        <v>724.85</v>
      </c>
      <c r="AD3758" s="107">
        <f t="shared" si="704"/>
        <v>2.2222222222222223E-2</v>
      </c>
      <c r="AE3758" s="106">
        <f t="shared" si="705"/>
        <v>16.10777777777778</v>
      </c>
      <c r="AF3758" s="105">
        <f t="shared" si="706"/>
        <v>112.75444444444443</v>
      </c>
      <c r="AG3758" s="105">
        <f t="shared" si="707"/>
        <v>650.2455555555556</v>
      </c>
    </row>
    <row r="3759" spans="1:33" s="88" customFormat="1" x14ac:dyDescent="0.35">
      <c r="A3759" s="21">
        <v>10141103</v>
      </c>
      <c r="B3759" s="162" t="s">
        <v>1665</v>
      </c>
      <c r="C3759" s="115" t="s">
        <v>710</v>
      </c>
      <c r="D3759" s="21"/>
      <c r="E3759" s="114" t="str">
        <f t="shared" si="697"/>
        <v xml:space="preserve">TRANSFORMADOR MARCA:ASTOR MONTEPUEZ </v>
      </c>
      <c r="F3759" s="21" t="s">
        <v>3320</v>
      </c>
      <c r="G3759" s="21" t="s">
        <v>222</v>
      </c>
      <c r="H3759" s="61" t="s">
        <v>3319</v>
      </c>
      <c r="I3759" s="61" t="s">
        <v>8034</v>
      </c>
      <c r="J3759" s="21"/>
      <c r="K3759" s="121" t="s">
        <v>8033</v>
      </c>
      <c r="L3759" s="121" t="s">
        <v>8032</v>
      </c>
      <c r="M3759" s="61">
        <v>160</v>
      </c>
      <c r="N3759" s="21">
        <v>33</v>
      </c>
      <c r="O3759" s="21" t="s">
        <v>581</v>
      </c>
      <c r="P3759" s="21">
        <v>3</v>
      </c>
      <c r="Q3759" s="21">
        <v>2011</v>
      </c>
      <c r="R3759" s="61" t="s">
        <v>499</v>
      </c>
      <c r="S3759" s="61" t="s">
        <v>8031</v>
      </c>
      <c r="T3759" s="116">
        <v>991</v>
      </c>
      <c r="U3759" s="111">
        <v>45</v>
      </c>
      <c r="V3759" s="113">
        <f t="shared" si="698"/>
        <v>865.47333333333336</v>
      </c>
      <c r="W3759" s="113">
        <f t="shared" si="699"/>
        <v>125.52666666666664</v>
      </c>
      <c r="X3759" s="112">
        <f t="shared" si="700"/>
        <v>125526.66666666664</v>
      </c>
      <c r="Y3759" s="111"/>
      <c r="Z3759" s="110">
        <f t="shared" si="708"/>
        <v>39</v>
      </c>
      <c r="AA3759" s="109">
        <f t="shared" si="701"/>
        <v>49.550000000000004</v>
      </c>
      <c r="AB3759" s="109">
        <f t="shared" si="702"/>
        <v>49550.000000000007</v>
      </c>
      <c r="AC3759" s="108">
        <f t="shared" si="703"/>
        <v>941.45</v>
      </c>
      <c r="AD3759" s="107">
        <f t="shared" si="704"/>
        <v>2.2222222222222223E-2</v>
      </c>
      <c r="AE3759" s="106">
        <f t="shared" si="705"/>
        <v>20.921111111111113</v>
      </c>
      <c r="AF3759" s="105">
        <f t="shared" si="706"/>
        <v>146.44777777777776</v>
      </c>
      <c r="AG3759" s="105">
        <f t="shared" si="707"/>
        <v>844.55222222222221</v>
      </c>
    </row>
    <row r="3760" spans="1:33" s="88" customFormat="1" x14ac:dyDescent="0.35">
      <c r="A3760" s="21">
        <v>10141103</v>
      </c>
      <c r="B3760" s="162" t="s">
        <v>1665</v>
      </c>
      <c r="C3760" s="115" t="s">
        <v>710</v>
      </c>
      <c r="D3760" s="21"/>
      <c r="E3760" s="114" t="str">
        <f t="shared" si="697"/>
        <v xml:space="preserve">TRANSFORMADOR MARCA:ASTOR MONTEPUEZ </v>
      </c>
      <c r="F3760" s="21" t="s">
        <v>3320</v>
      </c>
      <c r="G3760" s="21" t="s">
        <v>222</v>
      </c>
      <c r="H3760" s="61" t="s">
        <v>3319</v>
      </c>
      <c r="I3760" s="61" t="s">
        <v>8030</v>
      </c>
      <c r="J3760" s="21"/>
      <c r="K3760" s="121" t="s">
        <v>8029</v>
      </c>
      <c r="L3760" s="121" t="s">
        <v>8028</v>
      </c>
      <c r="M3760" s="61">
        <v>100</v>
      </c>
      <c r="N3760" s="21">
        <v>33</v>
      </c>
      <c r="O3760" s="21" t="s">
        <v>581</v>
      </c>
      <c r="P3760" s="21">
        <v>3</v>
      </c>
      <c r="Q3760" s="21">
        <v>2011</v>
      </c>
      <c r="R3760" s="61" t="s">
        <v>499</v>
      </c>
      <c r="S3760" s="61" t="s">
        <v>8027</v>
      </c>
      <c r="T3760" s="116">
        <v>763</v>
      </c>
      <c r="U3760" s="111">
        <v>45</v>
      </c>
      <c r="V3760" s="113">
        <f t="shared" si="698"/>
        <v>666.35333333333335</v>
      </c>
      <c r="W3760" s="113">
        <f t="shared" si="699"/>
        <v>96.646666666666647</v>
      </c>
      <c r="X3760" s="112">
        <f t="shared" si="700"/>
        <v>96646.666666666642</v>
      </c>
      <c r="Y3760" s="111"/>
      <c r="Z3760" s="110">
        <f t="shared" si="708"/>
        <v>39</v>
      </c>
      <c r="AA3760" s="109">
        <f t="shared" si="701"/>
        <v>38.15</v>
      </c>
      <c r="AB3760" s="109">
        <f t="shared" si="702"/>
        <v>38150</v>
      </c>
      <c r="AC3760" s="108">
        <f t="shared" si="703"/>
        <v>724.85</v>
      </c>
      <c r="AD3760" s="107">
        <f t="shared" si="704"/>
        <v>2.2222222222222223E-2</v>
      </c>
      <c r="AE3760" s="106">
        <f t="shared" si="705"/>
        <v>16.10777777777778</v>
      </c>
      <c r="AF3760" s="105">
        <f t="shared" si="706"/>
        <v>112.75444444444443</v>
      </c>
      <c r="AG3760" s="105">
        <f t="shared" si="707"/>
        <v>650.2455555555556</v>
      </c>
    </row>
    <row r="3761" spans="1:33" s="88" customFormat="1" x14ac:dyDescent="0.35">
      <c r="A3761" s="21">
        <v>10141103</v>
      </c>
      <c r="B3761" s="162" t="s">
        <v>1665</v>
      </c>
      <c r="C3761" s="115" t="s">
        <v>710</v>
      </c>
      <c r="D3761" s="21"/>
      <c r="E3761" s="114" t="str">
        <f t="shared" si="697"/>
        <v xml:space="preserve">TRANSFORMADOR MARCA:TM MONTEPUEZ </v>
      </c>
      <c r="F3761" s="21" t="s">
        <v>3320</v>
      </c>
      <c r="G3761" s="21" t="s">
        <v>222</v>
      </c>
      <c r="H3761" s="61" t="s">
        <v>3319</v>
      </c>
      <c r="I3761" s="61" t="s">
        <v>8026</v>
      </c>
      <c r="J3761" s="21"/>
      <c r="K3761" s="121" t="s">
        <v>8025</v>
      </c>
      <c r="L3761" s="121" t="s">
        <v>8024</v>
      </c>
      <c r="M3761" s="61">
        <v>250</v>
      </c>
      <c r="N3761" s="21">
        <v>33</v>
      </c>
      <c r="O3761" s="21" t="s">
        <v>581</v>
      </c>
      <c r="P3761" s="21">
        <v>3</v>
      </c>
      <c r="Q3761" s="21">
        <v>2011</v>
      </c>
      <c r="R3761" s="21" t="s">
        <v>1769</v>
      </c>
      <c r="S3761" s="61">
        <v>892480</v>
      </c>
      <c r="T3761" s="116">
        <v>991</v>
      </c>
      <c r="U3761" s="111">
        <v>45</v>
      </c>
      <c r="V3761" s="113">
        <f t="shared" si="698"/>
        <v>865.47333333333336</v>
      </c>
      <c r="W3761" s="113">
        <f t="shared" si="699"/>
        <v>125.52666666666664</v>
      </c>
      <c r="X3761" s="112">
        <f t="shared" si="700"/>
        <v>125526.66666666664</v>
      </c>
      <c r="Y3761" s="111"/>
      <c r="Z3761" s="110">
        <f t="shared" si="708"/>
        <v>39</v>
      </c>
      <c r="AA3761" s="109">
        <f t="shared" si="701"/>
        <v>49.550000000000004</v>
      </c>
      <c r="AB3761" s="109">
        <f t="shared" si="702"/>
        <v>49550.000000000007</v>
      </c>
      <c r="AC3761" s="108">
        <f t="shared" si="703"/>
        <v>941.45</v>
      </c>
      <c r="AD3761" s="107">
        <f t="shared" si="704"/>
        <v>2.2222222222222223E-2</v>
      </c>
      <c r="AE3761" s="106">
        <f t="shared" si="705"/>
        <v>20.921111111111113</v>
      </c>
      <c r="AF3761" s="105">
        <f t="shared" si="706"/>
        <v>146.44777777777776</v>
      </c>
      <c r="AG3761" s="105">
        <f t="shared" si="707"/>
        <v>844.55222222222221</v>
      </c>
    </row>
    <row r="3762" spans="1:33" s="88" customFormat="1" x14ac:dyDescent="0.35">
      <c r="A3762" s="21">
        <v>10141103</v>
      </c>
      <c r="B3762" s="162" t="s">
        <v>1665</v>
      </c>
      <c r="C3762" s="115" t="s">
        <v>710</v>
      </c>
      <c r="D3762" s="21"/>
      <c r="E3762" s="114" t="str">
        <f t="shared" si="697"/>
        <v xml:space="preserve">TRANSFORMADOR MARCA:TDM MONTEPUEZ </v>
      </c>
      <c r="F3762" s="21" t="s">
        <v>3320</v>
      </c>
      <c r="G3762" s="21" t="s">
        <v>222</v>
      </c>
      <c r="H3762" s="61" t="s">
        <v>3319</v>
      </c>
      <c r="I3762" s="61" t="s">
        <v>8023</v>
      </c>
      <c r="J3762" s="21"/>
      <c r="K3762" s="121" t="s">
        <v>8022</v>
      </c>
      <c r="L3762" s="121" t="s">
        <v>8021</v>
      </c>
      <c r="M3762" s="61">
        <v>250</v>
      </c>
      <c r="N3762" s="21">
        <v>33</v>
      </c>
      <c r="O3762" s="21" t="s">
        <v>581</v>
      </c>
      <c r="P3762" s="21">
        <v>3</v>
      </c>
      <c r="Q3762" s="21">
        <v>2011</v>
      </c>
      <c r="R3762" s="61" t="s">
        <v>618</v>
      </c>
      <c r="S3762" s="61">
        <v>895515</v>
      </c>
      <c r="T3762" s="116">
        <v>991</v>
      </c>
      <c r="U3762" s="111">
        <v>45</v>
      </c>
      <c r="V3762" s="113">
        <f t="shared" si="698"/>
        <v>865.47333333333336</v>
      </c>
      <c r="W3762" s="113">
        <f t="shared" si="699"/>
        <v>125.52666666666664</v>
      </c>
      <c r="X3762" s="112">
        <f t="shared" si="700"/>
        <v>125526.66666666664</v>
      </c>
      <c r="Y3762" s="111"/>
      <c r="Z3762" s="110">
        <f t="shared" si="708"/>
        <v>39</v>
      </c>
      <c r="AA3762" s="109">
        <f t="shared" si="701"/>
        <v>49.550000000000004</v>
      </c>
      <c r="AB3762" s="109">
        <f t="shared" si="702"/>
        <v>49550.000000000007</v>
      </c>
      <c r="AC3762" s="108">
        <f t="shared" si="703"/>
        <v>941.45</v>
      </c>
      <c r="AD3762" s="107">
        <f t="shared" si="704"/>
        <v>2.2222222222222223E-2</v>
      </c>
      <c r="AE3762" s="106">
        <f t="shared" si="705"/>
        <v>20.921111111111113</v>
      </c>
      <c r="AF3762" s="105">
        <f t="shared" si="706"/>
        <v>146.44777777777776</v>
      </c>
      <c r="AG3762" s="105">
        <f t="shared" si="707"/>
        <v>844.55222222222221</v>
      </c>
    </row>
    <row r="3763" spans="1:33" s="88" customFormat="1" x14ac:dyDescent="0.35">
      <c r="A3763" s="21">
        <v>10141103</v>
      </c>
      <c r="B3763" s="162" t="s">
        <v>1665</v>
      </c>
      <c r="C3763" s="115" t="s">
        <v>710</v>
      </c>
      <c r="D3763" s="21"/>
      <c r="E3763" s="114" t="str">
        <f t="shared" si="697"/>
        <v xml:space="preserve">TRANSFORMADOR MARCA:ASTOR MONTEPUEZ </v>
      </c>
      <c r="F3763" s="21" t="s">
        <v>3320</v>
      </c>
      <c r="G3763" s="21" t="s">
        <v>222</v>
      </c>
      <c r="H3763" s="61" t="s">
        <v>3319</v>
      </c>
      <c r="I3763" s="61" t="s">
        <v>8020</v>
      </c>
      <c r="J3763" s="21"/>
      <c r="K3763" s="121" t="s">
        <v>8019</v>
      </c>
      <c r="L3763" s="121" t="s">
        <v>8018</v>
      </c>
      <c r="M3763" s="61">
        <v>50</v>
      </c>
      <c r="N3763" s="21">
        <v>33</v>
      </c>
      <c r="O3763" s="21" t="s">
        <v>581</v>
      </c>
      <c r="P3763" s="21">
        <v>3</v>
      </c>
      <c r="Q3763" s="21">
        <v>2011</v>
      </c>
      <c r="R3763" s="61" t="s">
        <v>499</v>
      </c>
      <c r="S3763" s="61" t="s">
        <v>8017</v>
      </c>
      <c r="T3763" s="116">
        <v>643</v>
      </c>
      <c r="U3763" s="111">
        <v>45</v>
      </c>
      <c r="V3763" s="113">
        <f t="shared" si="698"/>
        <v>561.5533333333334</v>
      </c>
      <c r="W3763" s="113">
        <f t="shared" si="699"/>
        <v>81.446666666666601</v>
      </c>
      <c r="X3763" s="112">
        <f t="shared" si="700"/>
        <v>81446.666666666599</v>
      </c>
      <c r="Y3763" s="111"/>
      <c r="Z3763" s="110">
        <f t="shared" si="708"/>
        <v>39</v>
      </c>
      <c r="AA3763" s="109">
        <f t="shared" si="701"/>
        <v>32.15</v>
      </c>
      <c r="AB3763" s="109">
        <f t="shared" si="702"/>
        <v>32150</v>
      </c>
      <c r="AC3763" s="108">
        <f t="shared" si="703"/>
        <v>610.85</v>
      </c>
      <c r="AD3763" s="107">
        <f t="shared" si="704"/>
        <v>2.2222222222222223E-2</v>
      </c>
      <c r="AE3763" s="106">
        <f t="shared" si="705"/>
        <v>13.574444444444445</v>
      </c>
      <c r="AF3763" s="105">
        <f t="shared" si="706"/>
        <v>95.021111111111054</v>
      </c>
      <c r="AG3763" s="105">
        <f t="shared" si="707"/>
        <v>547.97888888888895</v>
      </c>
    </row>
    <row r="3764" spans="1:33" s="88" customFormat="1" x14ac:dyDescent="0.35">
      <c r="A3764" s="21">
        <v>10141103</v>
      </c>
      <c r="B3764" s="162" t="s">
        <v>1665</v>
      </c>
      <c r="C3764" s="115" t="s">
        <v>710</v>
      </c>
      <c r="D3764" s="21"/>
      <c r="E3764" s="114" t="str">
        <f t="shared" si="697"/>
        <v xml:space="preserve">TRANSFORMADOR MARCA:ASTOR MONTEPUEZ </v>
      </c>
      <c r="F3764" s="21" t="s">
        <v>3320</v>
      </c>
      <c r="G3764" s="21" t="s">
        <v>222</v>
      </c>
      <c r="H3764" s="61" t="s">
        <v>3319</v>
      </c>
      <c r="I3764" s="61" t="s">
        <v>8016</v>
      </c>
      <c r="J3764" s="21"/>
      <c r="K3764" s="121" t="s">
        <v>8015</v>
      </c>
      <c r="L3764" s="121" t="s">
        <v>8014</v>
      </c>
      <c r="M3764" s="61">
        <v>100</v>
      </c>
      <c r="N3764" s="21">
        <v>33</v>
      </c>
      <c r="O3764" s="21" t="s">
        <v>581</v>
      </c>
      <c r="P3764" s="21">
        <v>3</v>
      </c>
      <c r="Q3764" s="21">
        <v>2011</v>
      </c>
      <c r="R3764" s="61" t="s">
        <v>499</v>
      </c>
      <c r="S3764" s="61" t="s">
        <v>8013</v>
      </c>
      <c r="T3764" s="116">
        <v>763</v>
      </c>
      <c r="U3764" s="111">
        <v>45</v>
      </c>
      <c r="V3764" s="113">
        <f t="shared" si="698"/>
        <v>666.35333333333335</v>
      </c>
      <c r="W3764" s="113">
        <f t="shared" si="699"/>
        <v>96.646666666666647</v>
      </c>
      <c r="X3764" s="112">
        <f t="shared" si="700"/>
        <v>96646.666666666642</v>
      </c>
      <c r="Y3764" s="111"/>
      <c r="Z3764" s="110">
        <f t="shared" si="708"/>
        <v>39</v>
      </c>
      <c r="AA3764" s="109">
        <f t="shared" si="701"/>
        <v>38.15</v>
      </c>
      <c r="AB3764" s="109">
        <f t="shared" si="702"/>
        <v>38150</v>
      </c>
      <c r="AC3764" s="108">
        <f t="shared" si="703"/>
        <v>724.85</v>
      </c>
      <c r="AD3764" s="107">
        <f t="shared" si="704"/>
        <v>2.2222222222222223E-2</v>
      </c>
      <c r="AE3764" s="106">
        <f t="shared" si="705"/>
        <v>16.10777777777778</v>
      </c>
      <c r="AF3764" s="105">
        <f t="shared" si="706"/>
        <v>112.75444444444443</v>
      </c>
      <c r="AG3764" s="105">
        <f t="shared" si="707"/>
        <v>650.2455555555556</v>
      </c>
    </row>
    <row r="3765" spans="1:33" s="88" customFormat="1" x14ac:dyDescent="0.35">
      <c r="A3765" s="21">
        <v>10141103</v>
      </c>
      <c r="B3765" s="162" t="s">
        <v>1665</v>
      </c>
      <c r="C3765" s="115" t="s">
        <v>710</v>
      </c>
      <c r="D3765" s="21"/>
      <c r="E3765" s="114" t="str">
        <f t="shared" si="697"/>
        <v xml:space="preserve">TRANSFORMADOR MARCA:Astor AUASSE </v>
      </c>
      <c r="F3765" s="21" t="s">
        <v>4271</v>
      </c>
      <c r="G3765" s="21" t="s">
        <v>228</v>
      </c>
      <c r="H3765" s="61" t="s">
        <v>4270</v>
      </c>
      <c r="I3765" s="61" t="s">
        <v>8012</v>
      </c>
      <c r="J3765" s="21"/>
      <c r="K3765" s="121">
        <v>647925</v>
      </c>
      <c r="L3765" s="121">
        <v>8745507</v>
      </c>
      <c r="M3765" s="61">
        <v>250</v>
      </c>
      <c r="N3765" s="21">
        <v>33</v>
      </c>
      <c r="O3765" s="21" t="s">
        <v>581</v>
      </c>
      <c r="P3765" s="21">
        <v>3</v>
      </c>
      <c r="Q3765" s="21">
        <v>2011</v>
      </c>
      <c r="R3765" s="61" t="s">
        <v>1661</v>
      </c>
      <c r="S3765" s="61" t="s">
        <v>8011</v>
      </c>
      <c r="T3765" s="116">
        <v>991</v>
      </c>
      <c r="U3765" s="111">
        <v>45</v>
      </c>
      <c r="V3765" s="113">
        <f t="shared" si="698"/>
        <v>865.47333333333336</v>
      </c>
      <c r="W3765" s="113">
        <f t="shared" si="699"/>
        <v>125.52666666666664</v>
      </c>
      <c r="X3765" s="112">
        <f t="shared" si="700"/>
        <v>125526.66666666664</v>
      </c>
      <c r="Y3765" s="111"/>
      <c r="Z3765" s="110">
        <f t="shared" si="708"/>
        <v>39</v>
      </c>
      <c r="AA3765" s="109">
        <f t="shared" si="701"/>
        <v>49.550000000000004</v>
      </c>
      <c r="AB3765" s="109">
        <f t="shared" si="702"/>
        <v>49550.000000000007</v>
      </c>
      <c r="AC3765" s="108">
        <f t="shared" si="703"/>
        <v>941.45</v>
      </c>
      <c r="AD3765" s="107">
        <f t="shared" si="704"/>
        <v>2.2222222222222223E-2</v>
      </c>
      <c r="AE3765" s="106">
        <f t="shared" si="705"/>
        <v>20.921111111111113</v>
      </c>
      <c r="AF3765" s="105">
        <f t="shared" si="706"/>
        <v>146.44777777777776</v>
      </c>
      <c r="AG3765" s="105">
        <f t="shared" si="707"/>
        <v>844.55222222222221</v>
      </c>
    </row>
    <row r="3766" spans="1:33" s="88" customFormat="1" x14ac:dyDescent="0.35">
      <c r="A3766" s="21">
        <v>10141103</v>
      </c>
      <c r="B3766" s="162" t="s">
        <v>1665</v>
      </c>
      <c r="C3766" s="115" t="s">
        <v>710</v>
      </c>
      <c r="D3766" s="21"/>
      <c r="E3766" s="114" t="str">
        <f t="shared" si="697"/>
        <v xml:space="preserve">TRANSFORMADOR MARCA:Astor AUASSE </v>
      </c>
      <c r="F3766" s="21" t="s">
        <v>4271</v>
      </c>
      <c r="G3766" s="21" t="s">
        <v>228</v>
      </c>
      <c r="H3766" s="61" t="s">
        <v>4270</v>
      </c>
      <c r="I3766" s="61" t="s">
        <v>8010</v>
      </c>
      <c r="J3766" s="57"/>
      <c r="K3766" s="121" t="s">
        <v>8009</v>
      </c>
      <c r="L3766" s="121" t="s">
        <v>8008</v>
      </c>
      <c r="M3766" s="61">
        <v>160</v>
      </c>
      <c r="N3766" s="21">
        <v>33</v>
      </c>
      <c r="O3766" s="21" t="s">
        <v>581</v>
      </c>
      <c r="P3766" s="21">
        <v>3</v>
      </c>
      <c r="Q3766" s="21">
        <v>2011</v>
      </c>
      <c r="R3766" s="61" t="s">
        <v>1661</v>
      </c>
      <c r="S3766" s="61" t="s">
        <v>8007</v>
      </c>
      <c r="T3766" s="116">
        <v>991</v>
      </c>
      <c r="U3766" s="111">
        <v>45</v>
      </c>
      <c r="V3766" s="113">
        <f t="shared" si="698"/>
        <v>865.47333333333336</v>
      </c>
      <c r="W3766" s="113">
        <f t="shared" si="699"/>
        <v>125.52666666666664</v>
      </c>
      <c r="X3766" s="112">
        <f t="shared" si="700"/>
        <v>125526.66666666664</v>
      </c>
      <c r="Y3766" s="111"/>
      <c r="Z3766" s="110">
        <f t="shared" si="708"/>
        <v>39</v>
      </c>
      <c r="AA3766" s="109">
        <f t="shared" si="701"/>
        <v>49.550000000000004</v>
      </c>
      <c r="AB3766" s="109">
        <f t="shared" si="702"/>
        <v>49550.000000000007</v>
      </c>
      <c r="AC3766" s="108">
        <f t="shared" si="703"/>
        <v>941.45</v>
      </c>
      <c r="AD3766" s="107">
        <f t="shared" si="704"/>
        <v>2.2222222222222223E-2</v>
      </c>
      <c r="AE3766" s="106">
        <f t="shared" si="705"/>
        <v>20.921111111111113</v>
      </c>
      <c r="AF3766" s="105">
        <f t="shared" si="706"/>
        <v>146.44777777777776</v>
      </c>
      <c r="AG3766" s="105">
        <f t="shared" si="707"/>
        <v>844.55222222222221</v>
      </c>
    </row>
    <row r="3767" spans="1:33" s="88" customFormat="1" x14ac:dyDescent="0.35">
      <c r="A3767" s="21">
        <v>10141103</v>
      </c>
      <c r="B3767" s="162" t="s">
        <v>1665</v>
      </c>
      <c r="C3767" s="115" t="s">
        <v>710</v>
      </c>
      <c r="D3767" s="21"/>
      <c r="E3767" s="114" t="str">
        <f t="shared" si="697"/>
        <v xml:space="preserve">TRANSFORMADOR MARCA:T.M AUASSE </v>
      </c>
      <c r="F3767" s="21" t="s">
        <v>4271</v>
      </c>
      <c r="G3767" s="21" t="s">
        <v>228</v>
      </c>
      <c r="H3767" s="61" t="s">
        <v>4270</v>
      </c>
      <c r="I3767" s="61" t="s">
        <v>8006</v>
      </c>
      <c r="J3767" s="57"/>
      <c r="K3767" s="121" t="s">
        <v>8005</v>
      </c>
      <c r="L3767" s="121" t="s">
        <v>8004</v>
      </c>
      <c r="M3767" s="61">
        <v>250</v>
      </c>
      <c r="N3767" s="21">
        <v>33</v>
      </c>
      <c r="O3767" s="21" t="s">
        <v>581</v>
      </c>
      <c r="P3767" s="21">
        <v>3</v>
      </c>
      <c r="Q3767" s="21">
        <v>2011</v>
      </c>
      <c r="R3767" s="61" t="s">
        <v>7976</v>
      </c>
      <c r="S3767" s="61">
        <v>920919</v>
      </c>
      <c r="T3767" s="116">
        <v>991</v>
      </c>
      <c r="U3767" s="111">
        <v>45</v>
      </c>
      <c r="V3767" s="113">
        <f t="shared" si="698"/>
        <v>865.47333333333336</v>
      </c>
      <c r="W3767" s="113">
        <f t="shared" si="699"/>
        <v>125.52666666666664</v>
      </c>
      <c r="X3767" s="112">
        <f t="shared" si="700"/>
        <v>125526.66666666664</v>
      </c>
      <c r="Y3767" s="111"/>
      <c r="Z3767" s="110">
        <f t="shared" si="708"/>
        <v>39</v>
      </c>
      <c r="AA3767" s="109">
        <f t="shared" si="701"/>
        <v>49.550000000000004</v>
      </c>
      <c r="AB3767" s="109">
        <f t="shared" si="702"/>
        <v>49550.000000000007</v>
      </c>
      <c r="AC3767" s="108">
        <f t="shared" si="703"/>
        <v>941.45</v>
      </c>
      <c r="AD3767" s="107">
        <f t="shared" si="704"/>
        <v>2.2222222222222223E-2</v>
      </c>
      <c r="AE3767" s="106">
        <f t="shared" si="705"/>
        <v>20.921111111111113</v>
      </c>
      <c r="AF3767" s="105">
        <f t="shared" si="706"/>
        <v>146.44777777777776</v>
      </c>
      <c r="AG3767" s="105">
        <f t="shared" si="707"/>
        <v>844.55222222222221</v>
      </c>
    </row>
    <row r="3768" spans="1:33" s="88" customFormat="1" x14ac:dyDescent="0.35">
      <c r="A3768" s="21">
        <v>10141103</v>
      </c>
      <c r="B3768" s="162" t="s">
        <v>1665</v>
      </c>
      <c r="C3768" s="115" t="s">
        <v>710</v>
      </c>
      <c r="D3768" s="21"/>
      <c r="E3768" s="114" t="str">
        <f t="shared" si="697"/>
        <v xml:space="preserve">TRANSFORMADOR MARCA:T.M AUASSE </v>
      </c>
      <c r="F3768" s="21" t="s">
        <v>4271</v>
      </c>
      <c r="G3768" s="21" t="s">
        <v>228</v>
      </c>
      <c r="H3768" s="61" t="s">
        <v>4270</v>
      </c>
      <c r="I3768" s="61" t="s">
        <v>8003</v>
      </c>
      <c r="J3768" s="57"/>
      <c r="K3768" s="121" t="s">
        <v>8002</v>
      </c>
      <c r="L3768" s="121" t="s">
        <v>8001</v>
      </c>
      <c r="M3768" s="61">
        <v>160</v>
      </c>
      <c r="N3768" s="21">
        <v>33</v>
      </c>
      <c r="O3768" s="21" t="s">
        <v>581</v>
      </c>
      <c r="P3768" s="21">
        <v>3</v>
      </c>
      <c r="Q3768" s="21">
        <v>2011</v>
      </c>
      <c r="R3768" s="61" t="s">
        <v>7976</v>
      </c>
      <c r="S3768" s="61">
        <v>895516</v>
      </c>
      <c r="T3768" s="116">
        <v>991</v>
      </c>
      <c r="U3768" s="111">
        <v>45</v>
      </c>
      <c r="V3768" s="113">
        <f t="shared" si="698"/>
        <v>865.47333333333336</v>
      </c>
      <c r="W3768" s="113">
        <f t="shared" si="699"/>
        <v>125.52666666666664</v>
      </c>
      <c r="X3768" s="112">
        <f t="shared" si="700"/>
        <v>125526.66666666664</v>
      </c>
      <c r="Y3768" s="111"/>
      <c r="Z3768" s="110">
        <f t="shared" si="708"/>
        <v>39</v>
      </c>
      <c r="AA3768" s="109">
        <f t="shared" si="701"/>
        <v>49.550000000000004</v>
      </c>
      <c r="AB3768" s="109">
        <f t="shared" si="702"/>
        <v>49550.000000000007</v>
      </c>
      <c r="AC3768" s="108">
        <f t="shared" si="703"/>
        <v>941.45</v>
      </c>
      <c r="AD3768" s="107">
        <f t="shared" si="704"/>
        <v>2.2222222222222223E-2</v>
      </c>
      <c r="AE3768" s="106">
        <f t="shared" si="705"/>
        <v>20.921111111111113</v>
      </c>
      <c r="AF3768" s="105">
        <f t="shared" si="706"/>
        <v>146.44777777777776</v>
      </c>
      <c r="AG3768" s="105">
        <f t="shared" si="707"/>
        <v>844.55222222222221</v>
      </c>
    </row>
    <row r="3769" spans="1:33" s="88" customFormat="1" x14ac:dyDescent="0.35">
      <c r="A3769" s="21">
        <v>10141103</v>
      </c>
      <c r="B3769" s="162" t="s">
        <v>1665</v>
      </c>
      <c r="C3769" s="115" t="s">
        <v>710</v>
      </c>
      <c r="D3769" s="21"/>
      <c r="E3769" s="114" t="str">
        <f t="shared" si="697"/>
        <v xml:space="preserve">TRANSFORMADOR MARCA:Efacec AUASSE </v>
      </c>
      <c r="F3769" s="21" t="s">
        <v>4271</v>
      </c>
      <c r="G3769" s="21" t="s">
        <v>228</v>
      </c>
      <c r="H3769" s="61" t="s">
        <v>4270</v>
      </c>
      <c r="I3769" s="61" t="s">
        <v>8000</v>
      </c>
      <c r="J3769" s="57"/>
      <c r="K3769" s="121">
        <v>648780</v>
      </c>
      <c r="L3769" s="121">
        <v>8744246</v>
      </c>
      <c r="M3769" s="61">
        <v>160</v>
      </c>
      <c r="N3769" s="21">
        <v>33</v>
      </c>
      <c r="O3769" s="21" t="s">
        <v>581</v>
      </c>
      <c r="P3769" s="21">
        <v>3</v>
      </c>
      <c r="Q3769" s="21">
        <v>2011</v>
      </c>
      <c r="R3769" s="61" t="s">
        <v>535</v>
      </c>
      <c r="S3769" s="61" t="s">
        <v>7999</v>
      </c>
      <c r="T3769" s="116">
        <v>991</v>
      </c>
      <c r="U3769" s="111">
        <v>45</v>
      </c>
      <c r="V3769" s="113">
        <f t="shared" si="698"/>
        <v>865.47333333333336</v>
      </c>
      <c r="W3769" s="113">
        <f t="shared" si="699"/>
        <v>125.52666666666664</v>
      </c>
      <c r="X3769" s="112">
        <f t="shared" si="700"/>
        <v>125526.66666666664</v>
      </c>
      <c r="Y3769" s="111"/>
      <c r="Z3769" s="110">
        <f t="shared" si="708"/>
        <v>39</v>
      </c>
      <c r="AA3769" s="109">
        <f t="shared" si="701"/>
        <v>49.550000000000004</v>
      </c>
      <c r="AB3769" s="109">
        <f t="shared" si="702"/>
        <v>49550.000000000007</v>
      </c>
      <c r="AC3769" s="108">
        <f t="shared" si="703"/>
        <v>941.45</v>
      </c>
      <c r="AD3769" s="107">
        <f t="shared" si="704"/>
        <v>2.2222222222222223E-2</v>
      </c>
      <c r="AE3769" s="106">
        <f t="shared" si="705"/>
        <v>20.921111111111113</v>
      </c>
      <c r="AF3769" s="105">
        <f t="shared" si="706"/>
        <v>146.44777777777776</v>
      </c>
      <c r="AG3769" s="105">
        <f t="shared" si="707"/>
        <v>844.55222222222221</v>
      </c>
    </row>
    <row r="3770" spans="1:33" s="88" customFormat="1" x14ac:dyDescent="0.35">
      <c r="A3770" s="21">
        <v>10141103</v>
      </c>
      <c r="B3770" s="162" t="s">
        <v>1665</v>
      </c>
      <c r="C3770" s="115" t="s">
        <v>710</v>
      </c>
      <c r="D3770" s="21"/>
      <c r="E3770" s="114" t="str">
        <f t="shared" si="697"/>
        <v xml:space="preserve">TRANSFORMADOR MARCA:Astor AUASSE </v>
      </c>
      <c r="F3770" s="21" t="s">
        <v>4271</v>
      </c>
      <c r="G3770" s="21" t="s">
        <v>228</v>
      </c>
      <c r="H3770" s="61" t="s">
        <v>4270</v>
      </c>
      <c r="I3770" s="61" t="s">
        <v>7998</v>
      </c>
      <c r="J3770" s="57"/>
      <c r="K3770" s="121" t="s">
        <v>7997</v>
      </c>
      <c r="L3770" s="121" t="s">
        <v>7996</v>
      </c>
      <c r="M3770" s="61">
        <v>100</v>
      </c>
      <c r="N3770" s="21">
        <v>33</v>
      </c>
      <c r="O3770" s="21" t="s">
        <v>581</v>
      </c>
      <c r="P3770" s="21">
        <v>3</v>
      </c>
      <c r="Q3770" s="21">
        <v>2011</v>
      </c>
      <c r="R3770" s="61" t="s">
        <v>1661</v>
      </c>
      <c r="S3770" s="61" t="s">
        <v>7995</v>
      </c>
      <c r="T3770" s="116">
        <v>763</v>
      </c>
      <c r="U3770" s="111">
        <v>45</v>
      </c>
      <c r="V3770" s="113">
        <f t="shared" si="698"/>
        <v>666.35333333333335</v>
      </c>
      <c r="W3770" s="113">
        <f t="shared" si="699"/>
        <v>96.646666666666647</v>
      </c>
      <c r="X3770" s="112">
        <f t="shared" si="700"/>
        <v>96646.666666666642</v>
      </c>
      <c r="Y3770" s="111"/>
      <c r="Z3770" s="110">
        <f t="shared" si="708"/>
        <v>39</v>
      </c>
      <c r="AA3770" s="109">
        <f t="shared" si="701"/>
        <v>38.15</v>
      </c>
      <c r="AB3770" s="109">
        <f t="shared" si="702"/>
        <v>38150</v>
      </c>
      <c r="AC3770" s="108">
        <f t="shared" si="703"/>
        <v>724.85</v>
      </c>
      <c r="AD3770" s="107">
        <f t="shared" si="704"/>
        <v>2.2222222222222223E-2</v>
      </c>
      <c r="AE3770" s="106">
        <f t="shared" si="705"/>
        <v>16.10777777777778</v>
      </c>
      <c r="AF3770" s="105">
        <f t="shared" si="706"/>
        <v>112.75444444444443</v>
      </c>
      <c r="AG3770" s="105">
        <f t="shared" si="707"/>
        <v>650.2455555555556</v>
      </c>
    </row>
    <row r="3771" spans="1:33" s="88" customFormat="1" x14ac:dyDescent="0.35">
      <c r="A3771" s="21">
        <v>10141103</v>
      </c>
      <c r="B3771" s="162" t="s">
        <v>1665</v>
      </c>
      <c r="C3771" s="115" t="s">
        <v>710</v>
      </c>
      <c r="D3771" s="21"/>
      <c r="E3771" s="114" t="str">
        <f t="shared" si="697"/>
        <v xml:space="preserve">TRANSFORMADOR MARCA:T.M AUASSE </v>
      </c>
      <c r="F3771" s="21" t="s">
        <v>4271</v>
      </c>
      <c r="G3771" s="21" t="s">
        <v>228</v>
      </c>
      <c r="H3771" s="61" t="s">
        <v>4270</v>
      </c>
      <c r="I3771" s="61" t="s">
        <v>7994</v>
      </c>
      <c r="J3771" s="57"/>
      <c r="K3771" s="121" t="s">
        <v>7993</v>
      </c>
      <c r="L3771" s="121" t="s">
        <v>7992</v>
      </c>
      <c r="M3771" s="61">
        <v>160</v>
      </c>
      <c r="N3771" s="21">
        <v>33</v>
      </c>
      <c r="O3771" s="21" t="s">
        <v>581</v>
      </c>
      <c r="P3771" s="21">
        <v>3</v>
      </c>
      <c r="Q3771" s="21">
        <v>2011</v>
      </c>
      <c r="R3771" s="61" t="s">
        <v>7976</v>
      </c>
      <c r="S3771" s="61">
        <v>979614</v>
      </c>
      <c r="T3771" s="116">
        <v>991</v>
      </c>
      <c r="U3771" s="111">
        <v>45</v>
      </c>
      <c r="V3771" s="113">
        <f t="shared" si="698"/>
        <v>865.47333333333336</v>
      </c>
      <c r="W3771" s="113">
        <f t="shared" si="699"/>
        <v>125.52666666666664</v>
      </c>
      <c r="X3771" s="112">
        <f t="shared" si="700"/>
        <v>125526.66666666664</v>
      </c>
      <c r="Y3771" s="111"/>
      <c r="Z3771" s="110">
        <f t="shared" si="708"/>
        <v>39</v>
      </c>
      <c r="AA3771" s="109">
        <f t="shared" si="701"/>
        <v>49.550000000000004</v>
      </c>
      <c r="AB3771" s="109">
        <f t="shared" si="702"/>
        <v>49550.000000000007</v>
      </c>
      <c r="AC3771" s="108">
        <f t="shared" si="703"/>
        <v>941.45</v>
      </c>
      <c r="AD3771" s="107">
        <f t="shared" si="704"/>
        <v>2.2222222222222223E-2</v>
      </c>
      <c r="AE3771" s="106">
        <f t="shared" si="705"/>
        <v>20.921111111111113</v>
      </c>
      <c r="AF3771" s="105">
        <f t="shared" si="706"/>
        <v>146.44777777777776</v>
      </c>
      <c r="AG3771" s="105">
        <f t="shared" si="707"/>
        <v>844.55222222222221</v>
      </c>
    </row>
    <row r="3772" spans="1:33" s="88" customFormat="1" x14ac:dyDescent="0.35">
      <c r="A3772" s="21">
        <v>10141103</v>
      </c>
      <c r="B3772" s="162" t="s">
        <v>1665</v>
      </c>
      <c r="C3772" s="115" t="s">
        <v>710</v>
      </c>
      <c r="D3772" s="21"/>
      <c r="E3772" s="114" t="str">
        <f t="shared" si="697"/>
        <v xml:space="preserve">TRANSFORMADOR MARCA:Efacec AUASSE </v>
      </c>
      <c r="F3772" s="21" t="s">
        <v>4271</v>
      </c>
      <c r="G3772" s="21" t="s">
        <v>228</v>
      </c>
      <c r="H3772" s="61" t="s">
        <v>4270</v>
      </c>
      <c r="I3772" s="61" t="s">
        <v>7991</v>
      </c>
      <c r="J3772" s="57"/>
      <c r="K3772" s="121" t="s">
        <v>7990</v>
      </c>
      <c r="L3772" s="121" t="s">
        <v>7989</v>
      </c>
      <c r="M3772" s="61">
        <v>160</v>
      </c>
      <c r="N3772" s="21">
        <v>33</v>
      </c>
      <c r="O3772" s="21" t="s">
        <v>581</v>
      </c>
      <c r="P3772" s="21">
        <v>3</v>
      </c>
      <c r="Q3772" s="21">
        <v>2011</v>
      </c>
      <c r="R3772" s="61" t="s">
        <v>535</v>
      </c>
      <c r="S3772" s="61" t="s">
        <v>7988</v>
      </c>
      <c r="T3772" s="116">
        <v>991</v>
      </c>
      <c r="U3772" s="111">
        <v>45</v>
      </c>
      <c r="V3772" s="113">
        <f t="shared" si="698"/>
        <v>865.47333333333336</v>
      </c>
      <c r="W3772" s="113">
        <f t="shared" si="699"/>
        <v>125.52666666666664</v>
      </c>
      <c r="X3772" s="112">
        <f t="shared" si="700"/>
        <v>125526.66666666664</v>
      </c>
      <c r="Y3772" s="111"/>
      <c r="Z3772" s="110">
        <f t="shared" si="708"/>
        <v>39</v>
      </c>
      <c r="AA3772" s="109">
        <f t="shared" si="701"/>
        <v>49.550000000000004</v>
      </c>
      <c r="AB3772" s="109">
        <f t="shared" si="702"/>
        <v>49550.000000000007</v>
      </c>
      <c r="AC3772" s="108">
        <f t="shared" si="703"/>
        <v>941.45</v>
      </c>
      <c r="AD3772" s="107">
        <f t="shared" si="704"/>
        <v>2.2222222222222223E-2</v>
      </c>
      <c r="AE3772" s="106">
        <f t="shared" si="705"/>
        <v>20.921111111111113</v>
      </c>
      <c r="AF3772" s="105">
        <f t="shared" si="706"/>
        <v>146.44777777777776</v>
      </c>
      <c r="AG3772" s="105">
        <f t="shared" si="707"/>
        <v>844.55222222222221</v>
      </c>
    </row>
    <row r="3773" spans="1:33" s="88" customFormat="1" x14ac:dyDescent="0.35">
      <c r="A3773" s="21">
        <v>10141103</v>
      </c>
      <c r="B3773" s="162" t="s">
        <v>1665</v>
      </c>
      <c r="C3773" s="115" t="s">
        <v>710</v>
      </c>
      <c r="D3773" s="21"/>
      <c r="E3773" s="114" t="str">
        <f t="shared" si="697"/>
        <v xml:space="preserve">TRANSFORMADOR MARCA:Efacec AUASSE </v>
      </c>
      <c r="F3773" s="21" t="s">
        <v>4271</v>
      </c>
      <c r="G3773" s="21" t="s">
        <v>228</v>
      </c>
      <c r="H3773" s="61" t="s">
        <v>4270</v>
      </c>
      <c r="I3773" s="61" t="s">
        <v>7987</v>
      </c>
      <c r="J3773" s="57"/>
      <c r="K3773" s="121" t="s">
        <v>7986</v>
      </c>
      <c r="L3773" s="121" t="s">
        <v>7985</v>
      </c>
      <c r="M3773" s="61">
        <v>160</v>
      </c>
      <c r="N3773" s="21">
        <v>33</v>
      </c>
      <c r="O3773" s="21" t="s">
        <v>581</v>
      </c>
      <c r="P3773" s="21">
        <v>3</v>
      </c>
      <c r="Q3773" s="57">
        <v>2011</v>
      </c>
      <c r="R3773" s="61" t="s">
        <v>535</v>
      </c>
      <c r="S3773" s="61" t="s">
        <v>7984</v>
      </c>
      <c r="T3773" s="116">
        <v>991</v>
      </c>
      <c r="U3773" s="111">
        <v>45</v>
      </c>
      <c r="V3773" s="113">
        <f t="shared" si="698"/>
        <v>865.47333333333336</v>
      </c>
      <c r="W3773" s="113">
        <f t="shared" si="699"/>
        <v>125.52666666666664</v>
      </c>
      <c r="X3773" s="112">
        <f t="shared" si="700"/>
        <v>125526.66666666664</v>
      </c>
      <c r="Y3773" s="111"/>
      <c r="Z3773" s="110">
        <f t="shared" si="708"/>
        <v>39</v>
      </c>
      <c r="AA3773" s="109">
        <f t="shared" si="701"/>
        <v>49.550000000000004</v>
      </c>
      <c r="AB3773" s="109">
        <f t="shared" si="702"/>
        <v>49550.000000000007</v>
      </c>
      <c r="AC3773" s="108">
        <f t="shared" si="703"/>
        <v>941.45</v>
      </c>
      <c r="AD3773" s="107">
        <f t="shared" si="704"/>
        <v>2.2222222222222223E-2</v>
      </c>
      <c r="AE3773" s="106">
        <f t="shared" si="705"/>
        <v>20.921111111111113</v>
      </c>
      <c r="AF3773" s="105">
        <f t="shared" si="706"/>
        <v>146.44777777777776</v>
      </c>
      <c r="AG3773" s="105">
        <f t="shared" si="707"/>
        <v>844.55222222222221</v>
      </c>
    </row>
    <row r="3774" spans="1:33" s="88" customFormat="1" x14ac:dyDescent="0.35">
      <c r="A3774" s="21">
        <v>10141103</v>
      </c>
      <c r="B3774" s="162" t="s">
        <v>1665</v>
      </c>
      <c r="C3774" s="115" t="s">
        <v>710</v>
      </c>
      <c r="D3774" s="21"/>
      <c r="E3774" s="114" t="str">
        <f t="shared" si="697"/>
        <v xml:space="preserve">TRANSFORMADOR MARCA:Efacec AUASSE </v>
      </c>
      <c r="F3774" s="21" t="s">
        <v>4271</v>
      </c>
      <c r="G3774" s="21" t="s">
        <v>228</v>
      </c>
      <c r="H3774" s="61" t="s">
        <v>4270</v>
      </c>
      <c r="I3774" s="61" t="s">
        <v>7983</v>
      </c>
      <c r="J3774" s="57"/>
      <c r="K3774" s="121" t="s">
        <v>7982</v>
      </c>
      <c r="L3774" s="121" t="s">
        <v>7981</v>
      </c>
      <c r="M3774" s="61">
        <v>100</v>
      </c>
      <c r="N3774" s="21">
        <v>33</v>
      </c>
      <c r="O3774" s="21" t="s">
        <v>581</v>
      </c>
      <c r="P3774" s="21">
        <v>3</v>
      </c>
      <c r="Q3774" s="57">
        <v>2011</v>
      </c>
      <c r="R3774" s="61" t="s">
        <v>535</v>
      </c>
      <c r="S3774" s="61" t="s">
        <v>7980</v>
      </c>
      <c r="T3774" s="116">
        <v>763</v>
      </c>
      <c r="U3774" s="111">
        <v>45</v>
      </c>
      <c r="V3774" s="113">
        <f t="shared" si="698"/>
        <v>666.35333333333335</v>
      </c>
      <c r="W3774" s="113">
        <f t="shared" si="699"/>
        <v>96.646666666666647</v>
      </c>
      <c r="X3774" s="112">
        <f t="shared" si="700"/>
        <v>96646.666666666642</v>
      </c>
      <c r="Y3774" s="111"/>
      <c r="Z3774" s="110">
        <f t="shared" si="708"/>
        <v>39</v>
      </c>
      <c r="AA3774" s="109">
        <f t="shared" si="701"/>
        <v>38.15</v>
      </c>
      <c r="AB3774" s="109">
        <f t="shared" si="702"/>
        <v>38150</v>
      </c>
      <c r="AC3774" s="108">
        <f t="shared" si="703"/>
        <v>724.85</v>
      </c>
      <c r="AD3774" s="107">
        <f t="shared" si="704"/>
        <v>2.2222222222222223E-2</v>
      </c>
      <c r="AE3774" s="106">
        <f t="shared" si="705"/>
        <v>16.10777777777778</v>
      </c>
      <c r="AF3774" s="105">
        <f t="shared" si="706"/>
        <v>112.75444444444443</v>
      </c>
      <c r="AG3774" s="105">
        <f t="shared" si="707"/>
        <v>650.2455555555556</v>
      </c>
    </row>
    <row r="3775" spans="1:33" s="88" customFormat="1" x14ac:dyDescent="0.35">
      <c r="A3775" s="21">
        <v>10141103</v>
      </c>
      <c r="B3775" s="162" t="s">
        <v>1665</v>
      </c>
      <c r="C3775" s="115" t="s">
        <v>710</v>
      </c>
      <c r="D3775" s="21"/>
      <c r="E3775" s="114" t="str">
        <f t="shared" si="697"/>
        <v xml:space="preserve">TRANSFORMADOR MARCA:T.M AUASSE </v>
      </c>
      <c r="F3775" s="21" t="s">
        <v>4271</v>
      </c>
      <c r="G3775" s="21" t="s">
        <v>228</v>
      </c>
      <c r="H3775" s="61" t="s">
        <v>4270</v>
      </c>
      <c r="I3775" s="61" t="s">
        <v>7979</v>
      </c>
      <c r="J3775" s="21"/>
      <c r="K3775" s="121" t="s">
        <v>7978</v>
      </c>
      <c r="L3775" s="121" t="s">
        <v>7977</v>
      </c>
      <c r="M3775" s="61">
        <v>250</v>
      </c>
      <c r="N3775" s="21">
        <v>33</v>
      </c>
      <c r="O3775" s="21" t="s">
        <v>581</v>
      </c>
      <c r="P3775" s="21">
        <v>3</v>
      </c>
      <c r="Q3775" s="57">
        <v>2011</v>
      </c>
      <c r="R3775" s="61" t="s">
        <v>7976</v>
      </c>
      <c r="S3775" s="61">
        <v>967340</v>
      </c>
      <c r="T3775" s="116">
        <v>991</v>
      </c>
      <c r="U3775" s="111">
        <v>45</v>
      </c>
      <c r="V3775" s="113">
        <f t="shared" si="698"/>
        <v>865.47333333333336</v>
      </c>
      <c r="W3775" s="113">
        <f t="shared" si="699"/>
        <v>125.52666666666664</v>
      </c>
      <c r="X3775" s="112">
        <f t="shared" si="700"/>
        <v>125526.66666666664</v>
      </c>
      <c r="Y3775" s="111"/>
      <c r="Z3775" s="110">
        <f t="shared" si="708"/>
        <v>39</v>
      </c>
      <c r="AA3775" s="109">
        <f t="shared" si="701"/>
        <v>49.550000000000004</v>
      </c>
      <c r="AB3775" s="109">
        <f t="shared" si="702"/>
        <v>49550.000000000007</v>
      </c>
      <c r="AC3775" s="108">
        <f t="shared" si="703"/>
        <v>941.45</v>
      </c>
      <c r="AD3775" s="107">
        <f t="shared" si="704"/>
        <v>2.2222222222222223E-2</v>
      </c>
      <c r="AE3775" s="106">
        <f t="shared" si="705"/>
        <v>20.921111111111113</v>
      </c>
      <c r="AF3775" s="105">
        <f t="shared" si="706"/>
        <v>146.44777777777776</v>
      </c>
      <c r="AG3775" s="105">
        <f t="shared" si="707"/>
        <v>844.55222222222221</v>
      </c>
    </row>
    <row r="3776" spans="1:33" s="88" customFormat="1" x14ac:dyDescent="0.35">
      <c r="A3776" s="21">
        <v>10141103</v>
      </c>
      <c r="B3776" s="162" t="s">
        <v>1665</v>
      </c>
      <c r="C3776" s="115" t="s">
        <v>710</v>
      </c>
      <c r="D3776" s="21"/>
      <c r="E3776" s="114" t="str">
        <f t="shared" si="697"/>
        <v xml:space="preserve">TRANSFORMADOR MARCA:Efacec AUASSE </v>
      </c>
      <c r="F3776" s="21" t="s">
        <v>4271</v>
      </c>
      <c r="G3776" s="21" t="s">
        <v>228</v>
      </c>
      <c r="H3776" s="61" t="s">
        <v>4270</v>
      </c>
      <c r="I3776" s="61" t="s">
        <v>7975</v>
      </c>
      <c r="J3776" s="21"/>
      <c r="K3776" s="121" t="s">
        <v>7974</v>
      </c>
      <c r="L3776" s="121" t="s">
        <v>7973</v>
      </c>
      <c r="M3776" s="61">
        <v>160</v>
      </c>
      <c r="N3776" s="21">
        <v>33</v>
      </c>
      <c r="O3776" s="21" t="s">
        <v>581</v>
      </c>
      <c r="P3776" s="21">
        <v>3</v>
      </c>
      <c r="Q3776" s="57">
        <v>2011</v>
      </c>
      <c r="R3776" s="61" t="s">
        <v>535</v>
      </c>
      <c r="S3776" s="61" t="s">
        <v>7972</v>
      </c>
      <c r="T3776" s="116">
        <v>991</v>
      </c>
      <c r="U3776" s="111">
        <v>45</v>
      </c>
      <c r="V3776" s="113">
        <f t="shared" si="698"/>
        <v>865.47333333333336</v>
      </c>
      <c r="W3776" s="113">
        <f t="shared" si="699"/>
        <v>125.52666666666664</v>
      </c>
      <c r="X3776" s="112">
        <f t="shared" si="700"/>
        <v>125526.66666666664</v>
      </c>
      <c r="Y3776" s="111"/>
      <c r="Z3776" s="110">
        <f t="shared" si="708"/>
        <v>39</v>
      </c>
      <c r="AA3776" s="109">
        <f t="shared" si="701"/>
        <v>49.550000000000004</v>
      </c>
      <c r="AB3776" s="109">
        <f t="shared" si="702"/>
        <v>49550.000000000007</v>
      </c>
      <c r="AC3776" s="108">
        <f t="shared" si="703"/>
        <v>941.45</v>
      </c>
      <c r="AD3776" s="107">
        <f t="shared" si="704"/>
        <v>2.2222222222222223E-2</v>
      </c>
      <c r="AE3776" s="106">
        <f t="shared" si="705"/>
        <v>20.921111111111113</v>
      </c>
      <c r="AF3776" s="105">
        <f t="shared" si="706"/>
        <v>146.44777777777776</v>
      </c>
      <c r="AG3776" s="105">
        <f t="shared" si="707"/>
        <v>844.55222222222221</v>
      </c>
    </row>
    <row r="3777" spans="1:33" s="88" customFormat="1" x14ac:dyDescent="0.35">
      <c r="A3777" s="21">
        <v>10141103</v>
      </c>
      <c r="B3777" s="162" t="s">
        <v>1665</v>
      </c>
      <c r="C3777" s="115" t="s">
        <v>710</v>
      </c>
      <c r="D3777" s="21"/>
      <c r="E3777" s="114" t="str">
        <f t="shared" si="697"/>
        <v xml:space="preserve">TRANSFORMADOR MARCA:Efacec AUASSE </v>
      </c>
      <c r="F3777" s="21" t="s">
        <v>4271</v>
      </c>
      <c r="G3777" s="21" t="s">
        <v>228</v>
      </c>
      <c r="H3777" s="61" t="s">
        <v>4270</v>
      </c>
      <c r="I3777" s="61" t="s">
        <v>7971</v>
      </c>
      <c r="J3777" s="21"/>
      <c r="K3777" s="121" t="s">
        <v>7970</v>
      </c>
      <c r="L3777" s="121" t="s">
        <v>7969</v>
      </c>
      <c r="M3777" s="61">
        <v>160</v>
      </c>
      <c r="N3777" s="21">
        <v>33</v>
      </c>
      <c r="O3777" s="21" t="s">
        <v>581</v>
      </c>
      <c r="P3777" s="21">
        <v>3</v>
      </c>
      <c r="Q3777" s="57">
        <v>2011</v>
      </c>
      <c r="R3777" s="61" t="s">
        <v>535</v>
      </c>
      <c r="S3777" s="61" t="s">
        <v>7968</v>
      </c>
      <c r="T3777" s="116">
        <v>991</v>
      </c>
      <c r="U3777" s="111">
        <v>45</v>
      </c>
      <c r="V3777" s="113">
        <f t="shared" si="698"/>
        <v>865.47333333333336</v>
      </c>
      <c r="W3777" s="113">
        <f t="shared" si="699"/>
        <v>125.52666666666664</v>
      </c>
      <c r="X3777" s="112">
        <f t="shared" si="700"/>
        <v>125526.66666666664</v>
      </c>
      <c r="Y3777" s="111"/>
      <c r="Z3777" s="110">
        <f t="shared" si="708"/>
        <v>39</v>
      </c>
      <c r="AA3777" s="109">
        <f t="shared" si="701"/>
        <v>49.550000000000004</v>
      </c>
      <c r="AB3777" s="109">
        <f t="shared" si="702"/>
        <v>49550.000000000007</v>
      </c>
      <c r="AC3777" s="108">
        <f t="shared" si="703"/>
        <v>941.45</v>
      </c>
      <c r="AD3777" s="107">
        <f t="shared" si="704"/>
        <v>2.2222222222222223E-2</v>
      </c>
      <c r="AE3777" s="106">
        <f t="shared" si="705"/>
        <v>20.921111111111113</v>
      </c>
      <c r="AF3777" s="105">
        <f t="shared" si="706"/>
        <v>146.44777777777776</v>
      </c>
      <c r="AG3777" s="105">
        <f t="shared" si="707"/>
        <v>844.55222222222221</v>
      </c>
    </row>
    <row r="3778" spans="1:33" s="88" customFormat="1" x14ac:dyDescent="0.35">
      <c r="A3778" s="21">
        <v>10141103</v>
      </c>
      <c r="B3778" s="162" t="s">
        <v>1665</v>
      </c>
      <c r="C3778" s="115" t="s">
        <v>710</v>
      </c>
      <c r="D3778" s="21"/>
      <c r="E3778" s="114" t="str">
        <f t="shared" ref="E3778:E3841" si="709">+CONCATENATE(C3778," ","MARCA:",R3778," ",G3778," ",D3778,)</f>
        <v xml:space="preserve">TRANSFORMADOR MARCA:Efacec AUASSE </v>
      </c>
      <c r="F3778" s="21" t="s">
        <v>4271</v>
      </c>
      <c r="G3778" s="21" t="s">
        <v>228</v>
      </c>
      <c r="H3778" s="61" t="s">
        <v>4270</v>
      </c>
      <c r="I3778" s="61" t="s">
        <v>7967</v>
      </c>
      <c r="J3778" s="21"/>
      <c r="K3778" s="121">
        <v>646416</v>
      </c>
      <c r="L3778" s="121">
        <v>8743302</v>
      </c>
      <c r="M3778" s="61">
        <v>160</v>
      </c>
      <c r="N3778" s="21">
        <v>33</v>
      </c>
      <c r="O3778" s="21" t="s">
        <v>581</v>
      </c>
      <c r="P3778" s="21">
        <v>3</v>
      </c>
      <c r="Q3778" s="57">
        <v>2011</v>
      </c>
      <c r="R3778" s="61" t="s">
        <v>535</v>
      </c>
      <c r="S3778" s="61" t="s">
        <v>7966</v>
      </c>
      <c r="T3778" s="116">
        <v>991</v>
      </c>
      <c r="U3778" s="111">
        <v>45</v>
      </c>
      <c r="V3778" s="113">
        <f t="shared" ref="V3778:V3841" si="710">((Z3778/U3778)*(T3778-AA3778))+AA3778</f>
        <v>865.47333333333336</v>
      </c>
      <c r="W3778" s="113">
        <f t="shared" ref="W3778:W3841" si="711">+T3778-V3778</f>
        <v>125.52666666666664</v>
      </c>
      <c r="X3778" s="112">
        <f t="shared" ref="X3778:X3841" si="712">+W3778*1000</f>
        <v>125526.66666666664</v>
      </c>
      <c r="Y3778" s="111"/>
      <c r="Z3778" s="110">
        <f t="shared" si="708"/>
        <v>39</v>
      </c>
      <c r="AA3778" s="109">
        <f t="shared" ref="AA3778:AA3841" si="713">(5/100*T3778)</f>
        <v>49.550000000000004</v>
      </c>
      <c r="AB3778" s="109">
        <f t="shared" ref="AB3778:AB3841" si="714">+AA3778*1000</f>
        <v>49550.000000000007</v>
      </c>
      <c r="AC3778" s="108">
        <f t="shared" ref="AC3778:AC3841" si="715">+T3778-AA3778</f>
        <v>941.45</v>
      </c>
      <c r="AD3778" s="107">
        <f t="shared" ref="AD3778:AD3841" si="716">1/U3778</f>
        <v>2.2222222222222223E-2</v>
      </c>
      <c r="AE3778" s="106">
        <f t="shared" ref="AE3778:AE3841" si="717">+AC3778*AD3778</f>
        <v>20.921111111111113</v>
      </c>
      <c r="AF3778" s="105">
        <f t="shared" ref="AF3778:AF3841" si="718">+T3778-V3778+AE3778</f>
        <v>146.44777777777776</v>
      </c>
      <c r="AG3778" s="105">
        <f t="shared" ref="AG3778:AG3841" si="719">+V3778-AE3778</f>
        <v>844.55222222222221</v>
      </c>
    </row>
    <row r="3779" spans="1:33" s="88" customFormat="1" x14ac:dyDescent="0.35">
      <c r="A3779" s="21">
        <v>10141103</v>
      </c>
      <c r="B3779" s="162" t="s">
        <v>1665</v>
      </c>
      <c r="C3779" s="115" t="s">
        <v>710</v>
      </c>
      <c r="D3779" s="21"/>
      <c r="E3779" s="114" t="str">
        <f t="shared" si="709"/>
        <v xml:space="preserve">TRANSFORMADOR MARCA:Fuji Tusco  AUASSE </v>
      </c>
      <c r="F3779" s="21" t="s">
        <v>4271</v>
      </c>
      <c r="G3779" s="21" t="s">
        <v>228</v>
      </c>
      <c r="H3779" s="61" t="s">
        <v>4270</v>
      </c>
      <c r="I3779" s="61" t="s">
        <v>7965</v>
      </c>
      <c r="J3779" s="21"/>
      <c r="K3779" s="121" t="s">
        <v>7964</v>
      </c>
      <c r="L3779" s="121" t="s">
        <v>7963</v>
      </c>
      <c r="M3779" s="61">
        <v>100</v>
      </c>
      <c r="N3779" s="21">
        <v>33</v>
      </c>
      <c r="O3779" s="21" t="s">
        <v>581</v>
      </c>
      <c r="P3779" s="21">
        <v>3</v>
      </c>
      <c r="Q3779" s="57">
        <v>2011</v>
      </c>
      <c r="R3779" s="61" t="s">
        <v>7944</v>
      </c>
      <c r="S3779" s="61">
        <v>591279</v>
      </c>
      <c r="T3779" s="116">
        <v>763</v>
      </c>
      <c r="U3779" s="111">
        <v>45</v>
      </c>
      <c r="V3779" s="113">
        <f t="shared" si="710"/>
        <v>666.35333333333335</v>
      </c>
      <c r="W3779" s="113">
        <f t="shared" si="711"/>
        <v>96.646666666666647</v>
      </c>
      <c r="X3779" s="112">
        <f t="shared" si="712"/>
        <v>96646.666666666642</v>
      </c>
      <c r="Y3779" s="111"/>
      <c r="Z3779" s="110">
        <f t="shared" si="708"/>
        <v>39</v>
      </c>
      <c r="AA3779" s="109">
        <f t="shared" si="713"/>
        <v>38.15</v>
      </c>
      <c r="AB3779" s="109">
        <f t="shared" si="714"/>
        <v>38150</v>
      </c>
      <c r="AC3779" s="108">
        <f t="shared" si="715"/>
        <v>724.85</v>
      </c>
      <c r="AD3779" s="107">
        <f t="shared" si="716"/>
        <v>2.2222222222222223E-2</v>
      </c>
      <c r="AE3779" s="106">
        <f t="shared" si="717"/>
        <v>16.10777777777778</v>
      </c>
      <c r="AF3779" s="105">
        <f t="shared" si="718"/>
        <v>112.75444444444443</v>
      </c>
      <c r="AG3779" s="105">
        <f t="shared" si="719"/>
        <v>650.2455555555556</v>
      </c>
    </row>
    <row r="3780" spans="1:33" s="88" customFormat="1" x14ac:dyDescent="0.35">
      <c r="A3780" s="21">
        <v>10141103</v>
      </c>
      <c r="B3780" s="162" t="s">
        <v>1665</v>
      </c>
      <c r="C3780" s="115" t="s">
        <v>710</v>
      </c>
      <c r="D3780" s="21"/>
      <c r="E3780" s="114" t="str">
        <f t="shared" si="709"/>
        <v xml:space="preserve">TRANSFORMADOR MARCA:Efacec AUASSE </v>
      </c>
      <c r="F3780" s="21" t="s">
        <v>4271</v>
      </c>
      <c r="G3780" s="21" t="s">
        <v>228</v>
      </c>
      <c r="H3780" s="61" t="s">
        <v>4270</v>
      </c>
      <c r="I3780" s="61" t="s">
        <v>7962</v>
      </c>
      <c r="J3780" s="21"/>
      <c r="K3780" s="121" t="s">
        <v>7961</v>
      </c>
      <c r="L3780" s="121" t="s">
        <v>7960</v>
      </c>
      <c r="M3780" s="61">
        <v>50</v>
      </c>
      <c r="N3780" s="21">
        <v>33</v>
      </c>
      <c r="O3780" s="21" t="s">
        <v>581</v>
      </c>
      <c r="P3780" s="21">
        <v>3</v>
      </c>
      <c r="Q3780" s="57">
        <v>2011</v>
      </c>
      <c r="R3780" s="61" t="s">
        <v>535</v>
      </c>
      <c r="S3780" s="61" t="s">
        <v>7959</v>
      </c>
      <c r="T3780" s="116">
        <v>643</v>
      </c>
      <c r="U3780" s="111">
        <v>45</v>
      </c>
      <c r="V3780" s="113">
        <f t="shared" si="710"/>
        <v>561.5533333333334</v>
      </c>
      <c r="W3780" s="113">
        <f t="shared" si="711"/>
        <v>81.446666666666601</v>
      </c>
      <c r="X3780" s="112">
        <f t="shared" si="712"/>
        <v>81446.666666666599</v>
      </c>
      <c r="Y3780" s="111"/>
      <c r="Z3780" s="110">
        <f t="shared" si="708"/>
        <v>39</v>
      </c>
      <c r="AA3780" s="109">
        <f t="shared" si="713"/>
        <v>32.15</v>
      </c>
      <c r="AB3780" s="109">
        <f t="shared" si="714"/>
        <v>32150</v>
      </c>
      <c r="AC3780" s="108">
        <f t="shared" si="715"/>
        <v>610.85</v>
      </c>
      <c r="AD3780" s="107">
        <f t="shared" si="716"/>
        <v>2.2222222222222223E-2</v>
      </c>
      <c r="AE3780" s="106">
        <f t="shared" si="717"/>
        <v>13.574444444444445</v>
      </c>
      <c r="AF3780" s="105">
        <f t="shared" si="718"/>
        <v>95.021111111111054</v>
      </c>
      <c r="AG3780" s="105">
        <f t="shared" si="719"/>
        <v>547.97888888888895</v>
      </c>
    </row>
    <row r="3781" spans="1:33" s="88" customFormat="1" x14ac:dyDescent="0.35">
      <c r="A3781" s="21">
        <v>10141103</v>
      </c>
      <c r="B3781" s="162" t="s">
        <v>1665</v>
      </c>
      <c r="C3781" s="115" t="s">
        <v>710</v>
      </c>
      <c r="D3781" s="21"/>
      <c r="E3781" s="114" t="str">
        <f t="shared" si="709"/>
        <v xml:space="preserve">TRANSFORMADOR MARCA:Efacec AUASSE </v>
      </c>
      <c r="F3781" s="21" t="s">
        <v>4271</v>
      </c>
      <c r="G3781" s="21" t="s">
        <v>228</v>
      </c>
      <c r="H3781" s="61" t="s">
        <v>4270</v>
      </c>
      <c r="I3781" s="61" t="s">
        <v>7958</v>
      </c>
      <c r="J3781" s="21"/>
      <c r="K3781" s="121">
        <v>644771</v>
      </c>
      <c r="L3781" s="121">
        <v>8768153</v>
      </c>
      <c r="M3781" s="61">
        <v>50</v>
      </c>
      <c r="N3781" s="21">
        <v>33</v>
      </c>
      <c r="O3781" s="21" t="s">
        <v>581</v>
      </c>
      <c r="P3781" s="21">
        <v>3</v>
      </c>
      <c r="Q3781" s="57">
        <v>2011</v>
      </c>
      <c r="R3781" s="61" t="s">
        <v>535</v>
      </c>
      <c r="S3781" s="61" t="s">
        <v>7957</v>
      </c>
      <c r="T3781" s="116">
        <v>643</v>
      </c>
      <c r="U3781" s="111">
        <v>45</v>
      </c>
      <c r="V3781" s="113">
        <f t="shared" si="710"/>
        <v>561.5533333333334</v>
      </c>
      <c r="W3781" s="113">
        <f t="shared" si="711"/>
        <v>81.446666666666601</v>
      </c>
      <c r="X3781" s="112">
        <f t="shared" si="712"/>
        <v>81446.666666666599</v>
      </c>
      <c r="Y3781" s="111"/>
      <c r="Z3781" s="110">
        <f t="shared" si="708"/>
        <v>39</v>
      </c>
      <c r="AA3781" s="109">
        <f t="shared" si="713"/>
        <v>32.15</v>
      </c>
      <c r="AB3781" s="109">
        <f t="shared" si="714"/>
        <v>32150</v>
      </c>
      <c r="AC3781" s="108">
        <f t="shared" si="715"/>
        <v>610.85</v>
      </c>
      <c r="AD3781" s="107">
        <f t="shared" si="716"/>
        <v>2.2222222222222223E-2</v>
      </c>
      <c r="AE3781" s="106">
        <f t="shared" si="717"/>
        <v>13.574444444444445</v>
      </c>
      <c r="AF3781" s="105">
        <f t="shared" si="718"/>
        <v>95.021111111111054</v>
      </c>
      <c r="AG3781" s="105">
        <f t="shared" si="719"/>
        <v>547.97888888888895</v>
      </c>
    </row>
    <row r="3782" spans="1:33" s="88" customFormat="1" x14ac:dyDescent="0.35">
      <c r="A3782" s="21">
        <v>10141103</v>
      </c>
      <c r="B3782" s="162" t="s">
        <v>1665</v>
      </c>
      <c r="C3782" s="115" t="s">
        <v>710</v>
      </c>
      <c r="D3782" s="21"/>
      <c r="E3782" s="114" t="str">
        <f t="shared" si="709"/>
        <v xml:space="preserve">TRANSFORMADOR MARCA:Tusco Trafo AUASSE </v>
      </c>
      <c r="F3782" s="21" t="s">
        <v>4271</v>
      </c>
      <c r="G3782" s="21" t="s">
        <v>228</v>
      </c>
      <c r="H3782" s="61" t="s">
        <v>4270</v>
      </c>
      <c r="I3782" s="61" t="s">
        <v>7956</v>
      </c>
      <c r="J3782" s="21"/>
      <c r="K3782" s="121" t="s">
        <v>7955</v>
      </c>
      <c r="L3782" s="121" t="s">
        <v>7954</v>
      </c>
      <c r="M3782" s="61">
        <v>100</v>
      </c>
      <c r="N3782" s="21">
        <v>33</v>
      </c>
      <c r="O3782" s="21" t="s">
        <v>581</v>
      </c>
      <c r="P3782" s="21">
        <v>3</v>
      </c>
      <c r="Q3782" s="21">
        <v>2011</v>
      </c>
      <c r="R3782" s="61" t="s">
        <v>7537</v>
      </c>
      <c r="S3782" s="61">
        <v>496305</v>
      </c>
      <c r="T3782" s="116">
        <v>763</v>
      </c>
      <c r="U3782" s="111">
        <v>45</v>
      </c>
      <c r="V3782" s="113">
        <f t="shared" si="710"/>
        <v>666.35333333333335</v>
      </c>
      <c r="W3782" s="113">
        <f t="shared" si="711"/>
        <v>96.646666666666647</v>
      </c>
      <c r="X3782" s="112">
        <f t="shared" si="712"/>
        <v>96646.666666666642</v>
      </c>
      <c r="Y3782" s="111"/>
      <c r="Z3782" s="110">
        <f t="shared" si="708"/>
        <v>39</v>
      </c>
      <c r="AA3782" s="109">
        <f t="shared" si="713"/>
        <v>38.15</v>
      </c>
      <c r="AB3782" s="109">
        <f t="shared" si="714"/>
        <v>38150</v>
      </c>
      <c r="AC3782" s="108">
        <f t="shared" si="715"/>
        <v>724.85</v>
      </c>
      <c r="AD3782" s="107">
        <f t="shared" si="716"/>
        <v>2.2222222222222223E-2</v>
      </c>
      <c r="AE3782" s="106">
        <f t="shared" si="717"/>
        <v>16.10777777777778</v>
      </c>
      <c r="AF3782" s="105">
        <f t="shared" si="718"/>
        <v>112.75444444444443</v>
      </c>
      <c r="AG3782" s="105">
        <f t="shared" si="719"/>
        <v>650.2455555555556</v>
      </c>
    </row>
    <row r="3783" spans="1:33" s="88" customFormat="1" x14ac:dyDescent="0.35">
      <c r="A3783" s="21">
        <v>10141103</v>
      </c>
      <c r="B3783" s="162" t="s">
        <v>1665</v>
      </c>
      <c r="C3783" s="115" t="s">
        <v>710</v>
      </c>
      <c r="D3783" s="21"/>
      <c r="E3783" s="114" t="str">
        <f t="shared" si="709"/>
        <v xml:space="preserve">TRANSFORMADOR MARCA:Astor AUASSE </v>
      </c>
      <c r="F3783" s="21" t="s">
        <v>4271</v>
      </c>
      <c r="G3783" s="21" t="s">
        <v>228</v>
      </c>
      <c r="H3783" s="61" t="s">
        <v>4270</v>
      </c>
      <c r="I3783" s="61" t="s">
        <v>7953</v>
      </c>
      <c r="J3783" s="21"/>
      <c r="K3783" s="121" t="s">
        <v>7952</v>
      </c>
      <c r="L3783" s="121" t="s">
        <v>7951</v>
      </c>
      <c r="M3783" s="61">
        <v>50</v>
      </c>
      <c r="N3783" s="21">
        <v>33</v>
      </c>
      <c r="O3783" s="21" t="s">
        <v>581</v>
      </c>
      <c r="P3783" s="21">
        <v>3</v>
      </c>
      <c r="Q3783" s="21">
        <v>2011</v>
      </c>
      <c r="R3783" s="61" t="s">
        <v>1661</v>
      </c>
      <c r="S3783" s="61" t="s">
        <v>7950</v>
      </c>
      <c r="T3783" s="116">
        <v>643</v>
      </c>
      <c r="U3783" s="111">
        <v>45</v>
      </c>
      <c r="V3783" s="113">
        <f t="shared" si="710"/>
        <v>561.5533333333334</v>
      </c>
      <c r="W3783" s="113">
        <f t="shared" si="711"/>
        <v>81.446666666666601</v>
      </c>
      <c r="X3783" s="112">
        <f t="shared" si="712"/>
        <v>81446.666666666599</v>
      </c>
      <c r="Y3783" s="111"/>
      <c r="Z3783" s="110">
        <f t="shared" si="708"/>
        <v>39</v>
      </c>
      <c r="AA3783" s="109">
        <f t="shared" si="713"/>
        <v>32.15</v>
      </c>
      <c r="AB3783" s="109">
        <f t="shared" si="714"/>
        <v>32150</v>
      </c>
      <c r="AC3783" s="108">
        <f t="shared" si="715"/>
        <v>610.85</v>
      </c>
      <c r="AD3783" s="107">
        <f t="shared" si="716"/>
        <v>2.2222222222222223E-2</v>
      </c>
      <c r="AE3783" s="106">
        <f t="shared" si="717"/>
        <v>13.574444444444445</v>
      </c>
      <c r="AF3783" s="105">
        <f t="shared" si="718"/>
        <v>95.021111111111054</v>
      </c>
      <c r="AG3783" s="105">
        <f t="shared" si="719"/>
        <v>547.97888888888895</v>
      </c>
    </row>
    <row r="3784" spans="1:33" s="88" customFormat="1" x14ac:dyDescent="0.35">
      <c r="A3784" s="21">
        <v>10141103</v>
      </c>
      <c r="B3784" s="162" t="s">
        <v>1665</v>
      </c>
      <c r="C3784" s="115" t="s">
        <v>710</v>
      </c>
      <c r="D3784" s="21"/>
      <c r="E3784" s="114" t="str">
        <f t="shared" si="709"/>
        <v xml:space="preserve">TRANSFORMADOR MARCA:Astor AUASSE </v>
      </c>
      <c r="F3784" s="21" t="s">
        <v>4271</v>
      </c>
      <c r="G3784" s="21" t="s">
        <v>228</v>
      </c>
      <c r="H3784" s="61" t="s">
        <v>4270</v>
      </c>
      <c r="I3784" s="61" t="s">
        <v>7949</v>
      </c>
      <c r="J3784" s="21"/>
      <c r="K3784" s="121" t="s">
        <v>7948</v>
      </c>
      <c r="L3784" s="121" t="s">
        <v>7947</v>
      </c>
      <c r="M3784" s="61">
        <v>50</v>
      </c>
      <c r="N3784" s="21">
        <v>33</v>
      </c>
      <c r="O3784" s="21" t="s">
        <v>581</v>
      </c>
      <c r="P3784" s="21">
        <v>3</v>
      </c>
      <c r="Q3784" s="21">
        <v>2011</v>
      </c>
      <c r="R3784" s="61" t="s">
        <v>1661</v>
      </c>
      <c r="S3784" s="61" t="s">
        <v>7946</v>
      </c>
      <c r="T3784" s="116">
        <v>643</v>
      </c>
      <c r="U3784" s="111">
        <v>45</v>
      </c>
      <c r="V3784" s="113">
        <f t="shared" si="710"/>
        <v>561.5533333333334</v>
      </c>
      <c r="W3784" s="113">
        <f t="shared" si="711"/>
        <v>81.446666666666601</v>
      </c>
      <c r="X3784" s="112">
        <f t="shared" si="712"/>
        <v>81446.666666666599</v>
      </c>
      <c r="Y3784" s="111"/>
      <c r="Z3784" s="110">
        <f t="shared" si="708"/>
        <v>39</v>
      </c>
      <c r="AA3784" s="109">
        <f t="shared" si="713"/>
        <v>32.15</v>
      </c>
      <c r="AB3784" s="109">
        <f t="shared" si="714"/>
        <v>32150</v>
      </c>
      <c r="AC3784" s="108">
        <f t="shared" si="715"/>
        <v>610.85</v>
      </c>
      <c r="AD3784" s="107">
        <f t="shared" si="716"/>
        <v>2.2222222222222223E-2</v>
      </c>
      <c r="AE3784" s="106">
        <f t="shared" si="717"/>
        <v>13.574444444444445</v>
      </c>
      <c r="AF3784" s="105">
        <f t="shared" si="718"/>
        <v>95.021111111111054</v>
      </c>
      <c r="AG3784" s="105">
        <f t="shared" si="719"/>
        <v>547.97888888888895</v>
      </c>
    </row>
    <row r="3785" spans="1:33" s="88" customFormat="1" x14ac:dyDescent="0.35">
      <c r="A3785" s="21">
        <v>10141103</v>
      </c>
      <c r="B3785" s="162" t="s">
        <v>1665</v>
      </c>
      <c r="C3785" s="115" t="s">
        <v>710</v>
      </c>
      <c r="D3785" s="21"/>
      <c r="E3785" s="114" t="str">
        <f t="shared" si="709"/>
        <v xml:space="preserve">TRANSFORMADOR MARCA:Fuji Tusco  AUASSE </v>
      </c>
      <c r="F3785" s="21" t="s">
        <v>4271</v>
      </c>
      <c r="G3785" s="21" t="s">
        <v>228</v>
      </c>
      <c r="H3785" s="61" t="s">
        <v>4270</v>
      </c>
      <c r="I3785" s="61" t="s">
        <v>7945</v>
      </c>
      <c r="J3785" s="21"/>
      <c r="K3785" s="121">
        <v>628381</v>
      </c>
      <c r="L3785" s="121">
        <v>8714213</v>
      </c>
      <c r="M3785" s="61">
        <v>50</v>
      </c>
      <c r="N3785" s="21">
        <v>33</v>
      </c>
      <c r="O3785" s="21" t="s">
        <v>581</v>
      </c>
      <c r="P3785" s="21">
        <v>3</v>
      </c>
      <c r="Q3785" s="21">
        <v>2011</v>
      </c>
      <c r="R3785" s="61" t="s">
        <v>7944</v>
      </c>
      <c r="S3785" s="61">
        <v>591295</v>
      </c>
      <c r="T3785" s="116">
        <v>643</v>
      </c>
      <c r="U3785" s="111">
        <v>45</v>
      </c>
      <c r="V3785" s="113">
        <f t="shared" si="710"/>
        <v>561.5533333333334</v>
      </c>
      <c r="W3785" s="113">
        <f t="shared" si="711"/>
        <v>81.446666666666601</v>
      </c>
      <c r="X3785" s="112">
        <f t="shared" si="712"/>
        <v>81446.666666666599</v>
      </c>
      <c r="Y3785" s="111"/>
      <c r="Z3785" s="110">
        <f t="shared" si="708"/>
        <v>39</v>
      </c>
      <c r="AA3785" s="109">
        <f t="shared" si="713"/>
        <v>32.15</v>
      </c>
      <c r="AB3785" s="109">
        <f t="shared" si="714"/>
        <v>32150</v>
      </c>
      <c r="AC3785" s="108">
        <f t="shared" si="715"/>
        <v>610.85</v>
      </c>
      <c r="AD3785" s="107">
        <f t="shared" si="716"/>
        <v>2.2222222222222223E-2</v>
      </c>
      <c r="AE3785" s="106">
        <f t="shared" si="717"/>
        <v>13.574444444444445</v>
      </c>
      <c r="AF3785" s="105">
        <f t="shared" si="718"/>
        <v>95.021111111111054</v>
      </c>
      <c r="AG3785" s="105">
        <f t="shared" si="719"/>
        <v>547.97888888888895</v>
      </c>
    </row>
    <row r="3786" spans="1:33" s="88" customFormat="1" x14ac:dyDescent="0.35">
      <c r="A3786" s="21">
        <v>10141103</v>
      </c>
      <c r="B3786" s="162" t="s">
        <v>1665</v>
      </c>
      <c r="C3786" s="115" t="s">
        <v>710</v>
      </c>
      <c r="D3786" s="21"/>
      <c r="E3786" s="114" t="str">
        <f t="shared" si="709"/>
        <v xml:space="preserve">TRANSFORMADOR MARCA:Astor AUASSE </v>
      </c>
      <c r="F3786" s="21" t="s">
        <v>1851</v>
      </c>
      <c r="G3786" s="21" t="s">
        <v>228</v>
      </c>
      <c r="H3786" s="21" t="s">
        <v>1850</v>
      </c>
      <c r="I3786" s="21" t="s">
        <v>7943</v>
      </c>
      <c r="J3786" s="21"/>
      <c r="K3786" s="121" t="s">
        <v>7942</v>
      </c>
      <c r="L3786" s="121" t="s">
        <v>7941</v>
      </c>
      <c r="M3786" s="21">
        <v>160</v>
      </c>
      <c r="N3786" s="21">
        <v>33</v>
      </c>
      <c r="O3786" s="21" t="s">
        <v>581</v>
      </c>
      <c r="P3786" s="21">
        <v>3</v>
      </c>
      <c r="Q3786" s="21">
        <v>2011</v>
      </c>
      <c r="R3786" s="21" t="s">
        <v>1661</v>
      </c>
      <c r="S3786" s="21" t="s">
        <v>7940</v>
      </c>
      <c r="T3786" s="116">
        <v>991</v>
      </c>
      <c r="U3786" s="111">
        <v>45</v>
      </c>
      <c r="V3786" s="113">
        <f t="shared" si="710"/>
        <v>865.47333333333336</v>
      </c>
      <c r="W3786" s="113">
        <f t="shared" si="711"/>
        <v>125.52666666666664</v>
      </c>
      <c r="X3786" s="112">
        <f t="shared" si="712"/>
        <v>125526.66666666664</v>
      </c>
      <c r="Y3786" s="111"/>
      <c r="Z3786" s="110">
        <f t="shared" si="708"/>
        <v>39</v>
      </c>
      <c r="AA3786" s="109">
        <f t="shared" si="713"/>
        <v>49.550000000000004</v>
      </c>
      <c r="AB3786" s="109">
        <f t="shared" si="714"/>
        <v>49550.000000000007</v>
      </c>
      <c r="AC3786" s="108">
        <f t="shared" si="715"/>
        <v>941.45</v>
      </c>
      <c r="AD3786" s="107">
        <f t="shared" si="716"/>
        <v>2.2222222222222223E-2</v>
      </c>
      <c r="AE3786" s="106">
        <f t="shared" si="717"/>
        <v>20.921111111111113</v>
      </c>
      <c r="AF3786" s="105">
        <f t="shared" si="718"/>
        <v>146.44777777777776</v>
      </c>
      <c r="AG3786" s="105">
        <f t="shared" si="719"/>
        <v>844.55222222222221</v>
      </c>
    </row>
    <row r="3787" spans="1:33" s="88" customFormat="1" x14ac:dyDescent="0.35">
      <c r="A3787" s="21">
        <v>10141103</v>
      </c>
      <c r="B3787" s="162" t="s">
        <v>1665</v>
      </c>
      <c r="C3787" s="115" t="s">
        <v>710</v>
      </c>
      <c r="D3787" s="21"/>
      <c r="E3787" s="114" t="str">
        <f t="shared" si="709"/>
        <v xml:space="preserve">TRANSFORMADOR MARCA:Astor AUASSE </v>
      </c>
      <c r="F3787" s="21" t="s">
        <v>1851</v>
      </c>
      <c r="G3787" s="21" t="s">
        <v>228</v>
      </c>
      <c r="H3787" s="21" t="s">
        <v>1850</v>
      </c>
      <c r="I3787" s="21" t="s">
        <v>7939</v>
      </c>
      <c r="J3787" s="21"/>
      <c r="K3787" s="121" t="s">
        <v>7938</v>
      </c>
      <c r="L3787" s="121" t="s">
        <v>7937</v>
      </c>
      <c r="M3787" s="21">
        <v>160</v>
      </c>
      <c r="N3787" s="21">
        <v>33</v>
      </c>
      <c r="O3787" s="21" t="s">
        <v>581</v>
      </c>
      <c r="P3787" s="21">
        <v>3</v>
      </c>
      <c r="Q3787" s="21">
        <v>2011</v>
      </c>
      <c r="R3787" s="21" t="s">
        <v>1661</v>
      </c>
      <c r="S3787" s="21" t="s">
        <v>7936</v>
      </c>
      <c r="T3787" s="116">
        <v>991</v>
      </c>
      <c r="U3787" s="111">
        <v>45</v>
      </c>
      <c r="V3787" s="113">
        <f t="shared" si="710"/>
        <v>865.47333333333336</v>
      </c>
      <c r="W3787" s="113">
        <f t="shared" si="711"/>
        <v>125.52666666666664</v>
      </c>
      <c r="X3787" s="112">
        <f t="shared" si="712"/>
        <v>125526.66666666664</v>
      </c>
      <c r="Y3787" s="111"/>
      <c r="Z3787" s="110">
        <f t="shared" si="708"/>
        <v>39</v>
      </c>
      <c r="AA3787" s="109">
        <f t="shared" si="713"/>
        <v>49.550000000000004</v>
      </c>
      <c r="AB3787" s="109">
        <f t="shared" si="714"/>
        <v>49550.000000000007</v>
      </c>
      <c r="AC3787" s="108">
        <f t="shared" si="715"/>
        <v>941.45</v>
      </c>
      <c r="AD3787" s="107">
        <f t="shared" si="716"/>
        <v>2.2222222222222223E-2</v>
      </c>
      <c r="AE3787" s="106">
        <f t="shared" si="717"/>
        <v>20.921111111111113</v>
      </c>
      <c r="AF3787" s="105">
        <f t="shared" si="718"/>
        <v>146.44777777777776</v>
      </c>
      <c r="AG3787" s="105">
        <f t="shared" si="719"/>
        <v>844.55222222222221</v>
      </c>
    </row>
    <row r="3788" spans="1:33" s="88" customFormat="1" x14ac:dyDescent="0.35">
      <c r="A3788" s="21">
        <v>10141103</v>
      </c>
      <c r="B3788" s="162" t="s">
        <v>1665</v>
      </c>
      <c r="C3788" s="115" t="s">
        <v>710</v>
      </c>
      <c r="D3788" s="21"/>
      <c r="E3788" s="114" t="str">
        <f t="shared" si="709"/>
        <v xml:space="preserve">TRANSFORMADOR MARCA:ITB AUASSE </v>
      </c>
      <c r="F3788" s="21" t="s">
        <v>1851</v>
      </c>
      <c r="G3788" s="21" t="s">
        <v>228</v>
      </c>
      <c r="H3788" s="21" t="s">
        <v>1850</v>
      </c>
      <c r="I3788" s="21" t="s">
        <v>7935</v>
      </c>
      <c r="J3788" s="21"/>
      <c r="K3788" s="121" t="s">
        <v>7934</v>
      </c>
      <c r="L3788" s="121" t="s">
        <v>7933</v>
      </c>
      <c r="M3788" s="21">
        <v>100</v>
      </c>
      <c r="N3788" s="21">
        <v>33</v>
      </c>
      <c r="O3788" s="21" t="s">
        <v>581</v>
      </c>
      <c r="P3788" s="21">
        <v>3</v>
      </c>
      <c r="Q3788" s="21">
        <v>2011</v>
      </c>
      <c r="R3788" s="21" t="s">
        <v>1109</v>
      </c>
      <c r="S3788" s="21">
        <v>782688</v>
      </c>
      <c r="T3788" s="116">
        <v>763</v>
      </c>
      <c r="U3788" s="111">
        <v>45</v>
      </c>
      <c r="V3788" s="113">
        <f t="shared" si="710"/>
        <v>666.35333333333335</v>
      </c>
      <c r="W3788" s="113">
        <f t="shared" si="711"/>
        <v>96.646666666666647</v>
      </c>
      <c r="X3788" s="112">
        <f t="shared" si="712"/>
        <v>96646.666666666642</v>
      </c>
      <c r="Y3788" s="111"/>
      <c r="Z3788" s="110">
        <f t="shared" si="708"/>
        <v>39</v>
      </c>
      <c r="AA3788" s="109">
        <f t="shared" si="713"/>
        <v>38.15</v>
      </c>
      <c r="AB3788" s="109">
        <f t="shared" si="714"/>
        <v>38150</v>
      </c>
      <c r="AC3788" s="108">
        <f t="shared" si="715"/>
        <v>724.85</v>
      </c>
      <c r="AD3788" s="107">
        <f t="shared" si="716"/>
        <v>2.2222222222222223E-2</v>
      </c>
      <c r="AE3788" s="106">
        <f t="shared" si="717"/>
        <v>16.10777777777778</v>
      </c>
      <c r="AF3788" s="105">
        <f t="shared" si="718"/>
        <v>112.75444444444443</v>
      </c>
      <c r="AG3788" s="105">
        <f t="shared" si="719"/>
        <v>650.2455555555556</v>
      </c>
    </row>
    <row r="3789" spans="1:33" s="88" customFormat="1" x14ac:dyDescent="0.35">
      <c r="A3789" s="21">
        <v>10141103</v>
      </c>
      <c r="B3789" s="162" t="s">
        <v>1665</v>
      </c>
      <c r="C3789" s="115" t="s">
        <v>710</v>
      </c>
      <c r="D3789" s="21"/>
      <c r="E3789" s="114" t="str">
        <f t="shared" si="709"/>
        <v xml:space="preserve">TRANSFORMADOR MARCA:Astor AUASSE </v>
      </c>
      <c r="F3789" s="21" t="s">
        <v>1851</v>
      </c>
      <c r="G3789" s="21" t="s">
        <v>228</v>
      </c>
      <c r="H3789" s="21" t="s">
        <v>1850</v>
      </c>
      <c r="I3789" s="21" t="s">
        <v>7932</v>
      </c>
      <c r="J3789" s="21"/>
      <c r="K3789" s="121">
        <v>114235452</v>
      </c>
      <c r="L3789" s="121" t="s">
        <v>7931</v>
      </c>
      <c r="M3789" s="21">
        <v>50</v>
      </c>
      <c r="N3789" s="21">
        <v>33</v>
      </c>
      <c r="O3789" s="21" t="s">
        <v>581</v>
      </c>
      <c r="P3789" s="21">
        <v>3</v>
      </c>
      <c r="Q3789" s="21">
        <v>2011</v>
      </c>
      <c r="R3789" s="21" t="s">
        <v>1661</v>
      </c>
      <c r="S3789" s="21" t="s">
        <v>7930</v>
      </c>
      <c r="T3789" s="116">
        <v>643</v>
      </c>
      <c r="U3789" s="111">
        <v>45</v>
      </c>
      <c r="V3789" s="113">
        <f t="shared" si="710"/>
        <v>561.5533333333334</v>
      </c>
      <c r="W3789" s="113">
        <f t="shared" si="711"/>
        <v>81.446666666666601</v>
      </c>
      <c r="X3789" s="112">
        <f t="shared" si="712"/>
        <v>81446.666666666599</v>
      </c>
      <c r="Y3789" s="111"/>
      <c r="Z3789" s="110">
        <f t="shared" si="708"/>
        <v>39</v>
      </c>
      <c r="AA3789" s="109">
        <f t="shared" si="713"/>
        <v>32.15</v>
      </c>
      <c r="AB3789" s="109">
        <f t="shared" si="714"/>
        <v>32150</v>
      </c>
      <c r="AC3789" s="108">
        <f t="shared" si="715"/>
        <v>610.85</v>
      </c>
      <c r="AD3789" s="107">
        <f t="shared" si="716"/>
        <v>2.2222222222222223E-2</v>
      </c>
      <c r="AE3789" s="106">
        <f t="shared" si="717"/>
        <v>13.574444444444445</v>
      </c>
      <c r="AF3789" s="105">
        <f t="shared" si="718"/>
        <v>95.021111111111054</v>
      </c>
      <c r="AG3789" s="105">
        <f t="shared" si="719"/>
        <v>547.97888888888895</v>
      </c>
    </row>
    <row r="3790" spans="1:33" s="88" customFormat="1" x14ac:dyDescent="0.35">
      <c r="A3790" s="21">
        <v>10141103</v>
      </c>
      <c r="B3790" s="162" t="s">
        <v>1665</v>
      </c>
      <c r="C3790" s="115" t="s">
        <v>710</v>
      </c>
      <c r="D3790" s="21"/>
      <c r="E3790" s="114" t="str">
        <f t="shared" si="709"/>
        <v xml:space="preserve">TRANSFORMADOR MARCA:Astor AUASSE </v>
      </c>
      <c r="F3790" s="21" t="s">
        <v>1851</v>
      </c>
      <c r="G3790" s="21" t="s">
        <v>228</v>
      </c>
      <c r="H3790" s="21" t="s">
        <v>1850</v>
      </c>
      <c r="I3790" s="21" t="s">
        <v>7929</v>
      </c>
      <c r="J3790" s="21"/>
      <c r="K3790" s="121" t="s">
        <v>7928</v>
      </c>
      <c r="L3790" s="121" t="s">
        <v>7927</v>
      </c>
      <c r="M3790" s="21">
        <v>50</v>
      </c>
      <c r="N3790" s="21">
        <v>33</v>
      </c>
      <c r="O3790" s="21" t="s">
        <v>581</v>
      </c>
      <c r="P3790" s="21">
        <v>3</v>
      </c>
      <c r="Q3790" s="21">
        <v>2011</v>
      </c>
      <c r="R3790" s="21" t="s">
        <v>1661</v>
      </c>
      <c r="S3790" s="21" t="s">
        <v>7926</v>
      </c>
      <c r="T3790" s="116">
        <v>643</v>
      </c>
      <c r="U3790" s="111">
        <v>45</v>
      </c>
      <c r="V3790" s="113">
        <f t="shared" si="710"/>
        <v>561.5533333333334</v>
      </c>
      <c r="W3790" s="113">
        <f t="shared" si="711"/>
        <v>81.446666666666601</v>
      </c>
      <c r="X3790" s="112">
        <f t="shared" si="712"/>
        <v>81446.666666666599</v>
      </c>
      <c r="Y3790" s="111"/>
      <c r="Z3790" s="110">
        <f t="shared" si="708"/>
        <v>39</v>
      </c>
      <c r="AA3790" s="109">
        <f t="shared" si="713"/>
        <v>32.15</v>
      </c>
      <c r="AB3790" s="109">
        <f t="shared" si="714"/>
        <v>32150</v>
      </c>
      <c r="AC3790" s="108">
        <f t="shared" si="715"/>
        <v>610.85</v>
      </c>
      <c r="AD3790" s="107">
        <f t="shared" si="716"/>
        <v>2.2222222222222223E-2</v>
      </c>
      <c r="AE3790" s="106">
        <f t="shared" si="717"/>
        <v>13.574444444444445</v>
      </c>
      <c r="AF3790" s="105">
        <f t="shared" si="718"/>
        <v>95.021111111111054</v>
      </c>
      <c r="AG3790" s="105">
        <f t="shared" si="719"/>
        <v>547.97888888888895</v>
      </c>
    </row>
    <row r="3791" spans="1:33" s="88" customFormat="1" x14ac:dyDescent="0.35">
      <c r="A3791" s="21">
        <v>10141103</v>
      </c>
      <c r="B3791" s="162" t="s">
        <v>1665</v>
      </c>
      <c r="C3791" s="115" t="s">
        <v>710</v>
      </c>
      <c r="D3791" s="21"/>
      <c r="E3791" s="114" t="str">
        <f t="shared" si="709"/>
        <v xml:space="preserve">TRANSFORMADOR MARCA:TUSCO TRAFO MACOMIA </v>
      </c>
      <c r="F3791" s="21" t="s">
        <v>7868</v>
      </c>
      <c r="G3791" s="21" t="s">
        <v>232</v>
      </c>
      <c r="H3791" s="21" t="s">
        <v>7867</v>
      </c>
      <c r="I3791" s="21" t="s">
        <v>7925</v>
      </c>
      <c r="J3791" s="21"/>
      <c r="K3791" s="121" t="s">
        <v>7924</v>
      </c>
      <c r="L3791" s="121" t="s">
        <v>7923</v>
      </c>
      <c r="M3791" s="21">
        <v>50</v>
      </c>
      <c r="N3791" s="21">
        <v>33</v>
      </c>
      <c r="O3791" s="21" t="s">
        <v>581</v>
      </c>
      <c r="P3791" s="21">
        <v>3</v>
      </c>
      <c r="Q3791" s="21">
        <v>2011</v>
      </c>
      <c r="R3791" s="21" t="s">
        <v>219</v>
      </c>
      <c r="S3791" s="21">
        <v>537058</v>
      </c>
      <c r="T3791" s="116">
        <v>643</v>
      </c>
      <c r="U3791" s="111">
        <v>45</v>
      </c>
      <c r="V3791" s="113">
        <f t="shared" si="710"/>
        <v>561.5533333333334</v>
      </c>
      <c r="W3791" s="113">
        <f t="shared" si="711"/>
        <v>81.446666666666601</v>
      </c>
      <c r="X3791" s="112">
        <f t="shared" si="712"/>
        <v>81446.666666666599</v>
      </c>
      <c r="Y3791" s="111"/>
      <c r="Z3791" s="110">
        <f t="shared" si="708"/>
        <v>39</v>
      </c>
      <c r="AA3791" s="109">
        <f t="shared" si="713"/>
        <v>32.15</v>
      </c>
      <c r="AB3791" s="109">
        <f t="shared" si="714"/>
        <v>32150</v>
      </c>
      <c r="AC3791" s="108">
        <f t="shared" si="715"/>
        <v>610.85</v>
      </c>
      <c r="AD3791" s="107">
        <f t="shared" si="716"/>
        <v>2.2222222222222223E-2</v>
      </c>
      <c r="AE3791" s="106">
        <f t="shared" si="717"/>
        <v>13.574444444444445</v>
      </c>
      <c r="AF3791" s="105">
        <f t="shared" si="718"/>
        <v>95.021111111111054</v>
      </c>
      <c r="AG3791" s="105">
        <f t="shared" si="719"/>
        <v>547.97888888888895</v>
      </c>
    </row>
    <row r="3792" spans="1:33" s="88" customFormat="1" x14ac:dyDescent="0.35">
      <c r="A3792" s="21">
        <v>10141103</v>
      </c>
      <c r="B3792" s="162" t="s">
        <v>1665</v>
      </c>
      <c r="C3792" s="115" t="s">
        <v>710</v>
      </c>
      <c r="D3792" s="21"/>
      <c r="E3792" s="114" t="str">
        <f t="shared" si="709"/>
        <v xml:space="preserve">TRANSFORMADOR MARCA:TUSCO TRAFO MACOMIA </v>
      </c>
      <c r="F3792" s="21" t="s">
        <v>7868</v>
      </c>
      <c r="G3792" s="21" t="s">
        <v>232</v>
      </c>
      <c r="H3792" s="21" t="s">
        <v>7867</v>
      </c>
      <c r="I3792" s="21" t="s">
        <v>7922</v>
      </c>
      <c r="J3792" s="21"/>
      <c r="K3792" s="121" t="s">
        <v>7921</v>
      </c>
      <c r="L3792" s="121" t="s">
        <v>7920</v>
      </c>
      <c r="M3792" s="21">
        <v>50</v>
      </c>
      <c r="N3792" s="21">
        <v>33</v>
      </c>
      <c r="O3792" s="21" t="s">
        <v>581</v>
      </c>
      <c r="P3792" s="21">
        <v>3</v>
      </c>
      <c r="Q3792" s="21">
        <v>2011</v>
      </c>
      <c r="R3792" s="21" t="s">
        <v>219</v>
      </c>
      <c r="S3792" s="21">
        <v>537070</v>
      </c>
      <c r="T3792" s="116">
        <v>643</v>
      </c>
      <c r="U3792" s="111">
        <v>45</v>
      </c>
      <c r="V3792" s="113">
        <f t="shared" si="710"/>
        <v>561.5533333333334</v>
      </c>
      <c r="W3792" s="113">
        <f t="shared" si="711"/>
        <v>81.446666666666601</v>
      </c>
      <c r="X3792" s="112">
        <f t="shared" si="712"/>
        <v>81446.666666666599</v>
      </c>
      <c r="Y3792" s="111"/>
      <c r="Z3792" s="110">
        <f t="shared" si="708"/>
        <v>39</v>
      </c>
      <c r="AA3792" s="109">
        <f t="shared" si="713"/>
        <v>32.15</v>
      </c>
      <c r="AB3792" s="109">
        <f t="shared" si="714"/>
        <v>32150</v>
      </c>
      <c r="AC3792" s="108">
        <f t="shared" si="715"/>
        <v>610.85</v>
      </c>
      <c r="AD3792" s="107">
        <f t="shared" si="716"/>
        <v>2.2222222222222223E-2</v>
      </c>
      <c r="AE3792" s="106">
        <f t="shared" si="717"/>
        <v>13.574444444444445</v>
      </c>
      <c r="AF3792" s="105">
        <f t="shared" si="718"/>
        <v>95.021111111111054</v>
      </c>
      <c r="AG3792" s="105">
        <f t="shared" si="719"/>
        <v>547.97888888888895</v>
      </c>
    </row>
    <row r="3793" spans="1:33" s="88" customFormat="1" x14ac:dyDescent="0.35">
      <c r="A3793" s="21">
        <v>10141103</v>
      </c>
      <c r="B3793" s="162" t="s">
        <v>1665</v>
      </c>
      <c r="C3793" s="115" t="s">
        <v>710</v>
      </c>
      <c r="D3793" s="21"/>
      <c r="E3793" s="114" t="str">
        <f t="shared" si="709"/>
        <v xml:space="preserve">TRANSFORMADOR MARCA:TUSCO TRAFO MACOMIA </v>
      </c>
      <c r="F3793" s="21" t="s">
        <v>7868</v>
      </c>
      <c r="G3793" s="21" t="s">
        <v>232</v>
      </c>
      <c r="H3793" s="21" t="s">
        <v>7867</v>
      </c>
      <c r="I3793" s="21" t="s">
        <v>7919</v>
      </c>
      <c r="J3793" s="21"/>
      <c r="K3793" s="121" t="s">
        <v>7918</v>
      </c>
      <c r="L3793" s="121" t="s">
        <v>7917</v>
      </c>
      <c r="M3793" s="21">
        <v>50</v>
      </c>
      <c r="N3793" s="21">
        <v>33</v>
      </c>
      <c r="O3793" s="21" t="s">
        <v>581</v>
      </c>
      <c r="P3793" s="21">
        <v>3</v>
      </c>
      <c r="Q3793" s="21">
        <v>2011</v>
      </c>
      <c r="R3793" s="21" t="s">
        <v>219</v>
      </c>
      <c r="S3793" s="21">
        <v>537073</v>
      </c>
      <c r="T3793" s="116">
        <v>643</v>
      </c>
      <c r="U3793" s="111">
        <v>45</v>
      </c>
      <c r="V3793" s="113">
        <f t="shared" si="710"/>
        <v>561.5533333333334</v>
      </c>
      <c r="W3793" s="113">
        <f t="shared" si="711"/>
        <v>81.446666666666601</v>
      </c>
      <c r="X3793" s="112">
        <f t="shared" si="712"/>
        <v>81446.666666666599</v>
      </c>
      <c r="Y3793" s="111"/>
      <c r="Z3793" s="110">
        <f t="shared" si="708"/>
        <v>39</v>
      </c>
      <c r="AA3793" s="109">
        <f t="shared" si="713"/>
        <v>32.15</v>
      </c>
      <c r="AB3793" s="109">
        <f t="shared" si="714"/>
        <v>32150</v>
      </c>
      <c r="AC3793" s="108">
        <f t="shared" si="715"/>
        <v>610.85</v>
      </c>
      <c r="AD3793" s="107">
        <f t="shared" si="716"/>
        <v>2.2222222222222223E-2</v>
      </c>
      <c r="AE3793" s="106">
        <f t="shared" si="717"/>
        <v>13.574444444444445</v>
      </c>
      <c r="AF3793" s="105">
        <f t="shared" si="718"/>
        <v>95.021111111111054</v>
      </c>
      <c r="AG3793" s="105">
        <f t="shared" si="719"/>
        <v>547.97888888888895</v>
      </c>
    </row>
    <row r="3794" spans="1:33" s="88" customFormat="1" x14ac:dyDescent="0.35">
      <c r="A3794" s="21">
        <v>10141103</v>
      </c>
      <c r="B3794" s="162" t="s">
        <v>1665</v>
      </c>
      <c r="C3794" s="115" t="s">
        <v>710</v>
      </c>
      <c r="D3794" s="21"/>
      <c r="E3794" s="114" t="str">
        <f t="shared" si="709"/>
        <v xml:space="preserve">TRANSFORMADOR MARCA:TUSCO TRAFO MACOMIA </v>
      </c>
      <c r="F3794" s="21" t="s">
        <v>7868</v>
      </c>
      <c r="G3794" s="21" t="s">
        <v>232</v>
      </c>
      <c r="H3794" s="21" t="s">
        <v>7867</v>
      </c>
      <c r="I3794" s="21" t="s">
        <v>7916</v>
      </c>
      <c r="J3794" s="21"/>
      <c r="K3794" s="121">
        <v>1155820</v>
      </c>
      <c r="L3794" s="121">
        <v>4006363</v>
      </c>
      <c r="M3794" s="21">
        <v>50</v>
      </c>
      <c r="N3794" s="21">
        <v>33</v>
      </c>
      <c r="O3794" s="21" t="s">
        <v>581</v>
      </c>
      <c r="P3794" s="21">
        <v>3</v>
      </c>
      <c r="Q3794" s="21">
        <v>2011</v>
      </c>
      <c r="R3794" s="21" t="s">
        <v>219</v>
      </c>
      <c r="S3794" s="21">
        <v>537057</v>
      </c>
      <c r="T3794" s="116">
        <v>643</v>
      </c>
      <c r="U3794" s="111">
        <v>45</v>
      </c>
      <c r="V3794" s="113">
        <f t="shared" si="710"/>
        <v>561.5533333333334</v>
      </c>
      <c r="W3794" s="113">
        <f t="shared" si="711"/>
        <v>81.446666666666601</v>
      </c>
      <c r="X3794" s="112">
        <f t="shared" si="712"/>
        <v>81446.666666666599</v>
      </c>
      <c r="Y3794" s="111"/>
      <c r="Z3794" s="110">
        <f t="shared" si="708"/>
        <v>39</v>
      </c>
      <c r="AA3794" s="109">
        <f t="shared" si="713"/>
        <v>32.15</v>
      </c>
      <c r="AB3794" s="109">
        <f t="shared" si="714"/>
        <v>32150</v>
      </c>
      <c r="AC3794" s="108">
        <f t="shared" si="715"/>
        <v>610.85</v>
      </c>
      <c r="AD3794" s="107">
        <f t="shared" si="716"/>
        <v>2.2222222222222223E-2</v>
      </c>
      <c r="AE3794" s="106">
        <f t="shared" si="717"/>
        <v>13.574444444444445</v>
      </c>
      <c r="AF3794" s="105">
        <f t="shared" si="718"/>
        <v>95.021111111111054</v>
      </c>
      <c r="AG3794" s="105">
        <f t="shared" si="719"/>
        <v>547.97888888888895</v>
      </c>
    </row>
    <row r="3795" spans="1:33" s="88" customFormat="1" x14ac:dyDescent="0.35">
      <c r="A3795" s="21">
        <v>10141103</v>
      </c>
      <c r="B3795" s="162" t="s">
        <v>1665</v>
      </c>
      <c r="C3795" s="115" t="s">
        <v>710</v>
      </c>
      <c r="D3795" s="21"/>
      <c r="E3795" s="114" t="str">
        <f t="shared" si="709"/>
        <v xml:space="preserve">TRANSFORMADOR MARCA:TUSCO TRAFO MACOMIA </v>
      </c>
      <c r="F3795" s="21" t="s">
        <v>7868</v>
      </c>
      <c r="G3795" s="21" t="s">
        <v>232</v>
      </c>
      <c r="H3795" s="21" t="s">
        <v>7867</v>
      </c>
      <c r="I3795" s="21" t="s">
        <v>7915</v>
      </c>
      <c r="J3795" s="21"/>
      <c r="K3795" s="121">
        <v>1155649</v>
      </c>
      <c r="L3795" s="121">
        <v>4006373</v>
      </c>
      <c r="M3795" s="21">
        <v>50</v>
      </c>
      <c r="N3795" s="21">
        <v>33</v>
      </c>
      <c r="O3795" s="21" t="s">
        <v>581</v>
      </c>
      <c r="P3795" s="21">
        <v>3</v>
      </c>
      <c r="Q3795" s="21">
        <v>2011</v>
      </c>
      <c r="R3795" s="21" t="s">
        <v>219</v>
      </c>
      <c r="S3795" s="21">
        <v>537071</v>
      </c>
      <c r="T3795" s="116">
        <v>643</v>
      </c>
      <c r="U3795" s="111">
        <v>45</v>
      </c>
      <c r="V3795" s="113">
        <f t="shared" si="710"/>
        <v>561.5533333333334</v>
      </c>
      <c r="W3795" s="113">
        <f t="shared" si="711"/>
        <v>81.446666666666601</v>
      </c>
      <c r="X3795" s="112">
        <f t="shared" si="712"/>
        <v>81446.666666666599</v>
      </c>
      <c r="Y3795" s="111"/>
      <c r="Z3795" s="110">
        <f t="shared" si="708"/>
        <v>39</v>
      </c>
      <c r="AA3795" s="109">
        <f t="shared" si="713"/>
        <v>32.15</v>
      </c>
      <c r="AB3795" s="109">
        <f t="shared" si="714"/>
        <v>32150</v>
      </c>
      <c r="AC3795" s="108">
        <f t="shared" si="715"/>
        <v>610.85</v>
      </c>
      <c r="AD3795" s="107">
        <f t="shared" si="716"/>
        <v>2.2222222222222223E-2</v>
      </c>
      <c r="AE3795" s="106">
        <f t="shared" si="717"/>
        <v>13.574444444444445</v>
      </c>
      <c r="AF3795" s="105">
        <f t="shared" si="718"/>
        <v>95.021111111111054</v>
      </c>
      <c r="AG3795" s="105">
        <f t="shared" si="719"/>
        <v>547.97888888888895</v>
      </c>
    </row>
    <row r="3796" spans="1:33" s="88" customFormat="1" x14ac:dyDescent="0.35">
      <c r="A3796" s="21">
        <v>10141103</v>
      </c>
      <c r="B3796" s="162" t="s">
        <v>1665</v>
      </c>
      <c r="C3796" s="115" t="s">
        <v>710</v>
      </c>
      <c r="D3796" s="21"/>
      <c r="E3796" s="114" t="str">
        <f t="shared" si="709"/>
        <v xml:space="preserve">TRANSFORMADOR MARCA:TUSCO TRAFO MACOMIA </v>
      </c>
      <c r="F3796" s="21" t="s">
        <v>7868</v>
      </c>
      <c r="G3796" s="21" t="s">
        <v>232</v>
      </c>
      <c r="H3796" s="21" t="s">
        <v>7867</v>
      </c>
      <c r="I3796" s="21" t="s">
        <v>7914</v>
      </c>
      <c r="J3796" s="21"/>
      <c r="K3796" s="61" t="s">
        <v>7913</v>
      </c>
      <c r="L3796" s="61" t="s">
        <v>7912</v>
      </c>
      <c r="M3796" s="21">
        <v>50</v>
      </c>
      <c r="N3796" s="21">
        <v>33</v>
      </c>
      <c r="O3796" s="21" t="s">
        <v>581</v>
      </c>
      <c r="P3796" s="21">
        <v>3</v>
      </c>
      <c r="Q3796" s="21">
        <v>2011</v>
      </c>
      <c r="R3796" s="21" t="s">
        <v>219</v>
      </c>
      <c r="S3796" s="21">
        <v>537059</v>
      </c>
      <c r="T3796" s="116">
        <v>643</v>
      </c>
      <c r="U3796" s="111">
        <v>45</v>
      </c>
      <c r="V3796" s="113">
        <f t="shared" si="710"/>
        <v>561.5533333333334</v>
      </c>
      <c r="W3796" s="113">
        <f t="shared" si="711"/>
        <v>81.446666666666601</v>
      </c>
      <c r="X3796" s="112">
        <f t="shared" si="712"/>
        <v>81446.666666666599</v>
      </c>
      <c r="Y3796" s="111"/>
      <c r="Z3796" s="110">
        <f t="shared" si="708"/>
        <v>39</v>
      </c>
      <c r="AA3796" s="109">
        <f t="shared" si="713"/>
        <v>32.15</v>
      </c>
      <c r="AB3796" s="109">
        <f t="shared" si="714"/>
        <v>32150</v>
      </c>
      <c r="AC3796" s="108">
        <f t="shared" si="715"/>
        <v>610.85</v>
      </c>
      <c r="AD3796" s="107">
        <f t="shared" si="716"/>
        <v>2.2222222222222223E-2</v>
      </c>
      <c r="AE3796" s="106">
        <f t="shared" si="717"/>
        <v>13.574444444444445</v>
      </c>
      <c r="AF3796" s="105">
        <f t="shared" si="718"/>
        <v>95.021111111111054</v>
      </c>
      <c r="AG3796" s="105">
        <f t="shared" si="719"/>
        <v>547.97888888888895</v>
      </c>
    </row>
    <row r="3797" spans="1:33" s="88" customFormat="1" x14ac:dyDescent="0.35">
      <c r="A3797" s="21">
        <v>10141103</v>
      </c>
      <c r="B3797" s="162" t="s">
        <v>1665</v>
      </c>
      <c r="C3797" s="115" t="s">
        <v>710</v>
      </c>
      <c r="D3797" s="21"/>
      <c r="E3797" s="114" t="str">
        <f t="shared" si="709"/>
        <v xml:space="preserve">TRANSFORMADOR MARCA:TUSCO TRAFO MACOMIA </v>
      </c>
      <c r="F3797" s="21" t="s">
        <v>7868</v>
      </c>
      <c r="G3797" s="21" t="s">
        <v>232</v>
      </c>
      <c r="H3797" s="21" t="s">
        <v>7867</v>
      </c>
      <c r="I3797" s="21" t="s">
        <v>7911</v>
      </c>
      <c r="J3797" s="21"/>
      <c r="K3797" s="61" t="s">
        <v>7910</v>
      </c>
      <c r="L3797" s="61" t="s">
        <v>7909</v>
      </c>
      <c r="M3797" s="21">
        <v>100</v>
      </c>
      <c r="N3797" s="21">
        <v>33</v>
      </c>
      <c r="O3797" s="21" t="s">
        <v>581</v>
      </c>
      <c r="P3797" s="21">
        <v>3</v>
      </c>
      <c r="Q3797" s="21">
        <v>2011</v>
      </c>
      <c r="R3797" s="21" t="s">
        <v>219</v>
      </c>
      <c r="S3797" s="21">
        <v>537066</v>
      </c>
      <c r="T3797" s="116">
        <v>763</v>
      </c>
      <c r="U3797" s="111">
        <v>45</v>
      </c>
      <c r="V3797" s="113">
        <f t="shared" si="710"/>
        <v>666.35333333333335</v>
      </c>
      <c r="W3797" s="113">
        <f t="shared" si="711"/>
        <v>96.646666666666647</v>
      </c>
      <c r="X3797" s="112">
        <f t="shared" si="712"/>
        <v>96646.666666666642</v>
      </c>
      <c r="Y3797" s="111"/>
      <c r="Z3797" s="110">
        <f t="shared" si="708"/>
        <v>39</v>
      </c>
      <c r="AA3797" s="109">
        <f t="shared" si="713"/>
        <v>38.15</v>
      </c>
      <c r="AB3797" s="109">
        <f t="shared" si="714"/>
        <v>38150</v>
      </c>
      <c r="AC3797" s="108">
        <f t="shared" si="715"/>
        <v>724.85</v>
      </c>
      <c r="AD3797" s="107">
        <f t="shared" si="716"/>
        <v>2.2222222222222223E-2</v>
      </c>
      <c r="AE3797" s="106">
        <f t="shared" si="717"/>
        <v>16.10777777777778</v>
      </c>
      <c r="AF3797" s="105">
        <f t="shared" si="718"/>
        <v>112.75444444444443</v>
      </c>
      <c r="AG3797" s="105">
        <f t="shared" si="719"/>
        <v>650.2455555555556</v>
      </c>
    </row>
    <row r="3798" spans="1:33" s="88" customFormat="1" x14ac:dyDescent="0.35">
      <c r="A3798" s="21">
        <v>10141103</v>
      </c>
      <c r="B3798" s="162" t="s">
        <v>1665</v>
      </c>
      <c r="C3798" s="115" t="s">
        <v>710</v>
      </c>
      <c r="D3798" s="21"/>
      <c r="E3798" s="114" t="str">
        <f t="shared" si="709"/>
        <v xml:space="preserve">TRANSFORMADOR MARCA:TUSCO TRAFO MACOMIA </v>
      </c>
      <c r="F3798" s="21" t="s">
        <v>7868</v>
      </c>
      <c r="G3798" s="21" t="s">
        <v>232</v>
      </c>
      <c r="H3798" s="21" t="s">
        <v>7867</v>
      </c>
      <c r="I3798" s="21" t="s">
        <v>7908</v>
      </c>
      <c r="J3798" s="21"/>
      <c r="K3798" s="61" t="s">
        <v>7907</v>
      </c>
      <c r="L3798" s="61" t="s">
        <v>7906</v>
      </c>
      <c r="M3798" s="21">
        <v>100</v>
      </c>
      <c r="N3798" s="21">
        <v>33</v>
      </c>
      <c r="O3798" s="21" t="s">
        <v>581</v>
      </c>
      <c r="P3798" s="21">
        <v>3</v>
      </c>
      <c r="Q3798" s="21">
        <v>2011</v>
      </c>
      <c r="R3798" s="21" t="s">
        <v>219</v>
      </c>
      <c r="S3798" s="21">
        <v>537078</v>
      </c>
      <c r="T3798" s="116">
        <v>763</v>
      </c>
      <c r="U3798" s="111">
        <v>45</v>
      </c>
      <c r="V3798" s="113">
        <f t="shared" si="710"/>
        <v>666.35333333333335</v>
      </c>
      <c r="W3798" s="113">
        <f t="shared" si="711"/>
        <v>96.646666666666647</v>
      </c>
      <c r="X3798" s="112">
        <f t="shared" si="712"/>
        <v>96646.666666666642</v>
      </c>
      <c r="Y3798" s="111"/>
      <c r="Z3798" s="110">
        <f t="shared" si="708"/>
        <v>39</v>
      </c>
      <c r="AA3798" s="109">
        <f t="shared" si="713"/>
        <v>38.15</v>
      </c>
      <c r="AB3798" s="109">
        <f t="shared" si="714"/>
        <v>38150</v>
      </c>
      <c r="AC3798" s="108">
        <f t="shared" si="715"/>
        <v>724.85</v>
      </c>
      <c r="AD3798" s="107">
        <f t="shared" si="716"/>
        <v>2.2222222222222223E-2</v>
      </c>
      <c r="AE3798" s="106">
        <f t="shared" si="717"/>
        <v>16.10777777777778</v>
      </c>
      <c r="AF3798" s="105">
        <f t="shared" si="718"/>
        <v>112.75444444444443</v>
      </c>
      <c r="AG3798" s="105">
        <f t="shared" si="719"/>
        <v>650.2455555555556</v>
      </c>
    </row>
    <row r="3799" spans="1:33" s="88" customFormat="1" x14ac:dyDescent="0.35">
      <c r="A3799" s="21">
        <v>10141103</v>
      </c>
      <c r="B3799" s="162" t="s">
        <v>1665</v>
      </c>
      <c r="C3799" s="115" t="s">
        <v>710</v>
      </c>
      <c r="D3799" s="21"/>
      <c r="E3799" s="114" t="str">
        <f t="shared" si="709"/>
        <v xml:space="preserve">TRANSFORMADOR MARCA:TUSCO TRAFO MACOMIA </v>
      </c>
      <c r="F3799" s="21" t="s">
        <v>7868</v>
      </c>
      <c r="G3799" s="21" t="s">
        <v>232</v>
      </c>
      <c r="H3799" s="21" t="s">
        <v>7867</v>
      </c>
      <c r="I3799" s="21" t="s">
        <v>7905</v>
      </c>
      <c r="J3799" s="21"/>
      <c r="K3799" s="61" t="s">
        <v>7904</v>
      </c>
      <c r="L3799" s="61" t="s">
        <v>7903</v>
      </c>
      <c r="M3799" s="21">
        <v>100</v>
      </c>
      <c r="N3799" s="21">
        <v>33</v>
      </c>
      <c r="O3799" s="21" t="s">
        <v>581</v>
      </c>
      <c r="P3799" s="21">
        <v>3</v>
      </c>
      <c r="Q3799" s="21">
        <v>2011</v>
      </c>
      <c r="R3799" s="21" t="s">
        <v>219</v>
      </c>
      <c r="S3799" s="21">
        <v>537085</v>
      </c>
      <c r="T3799" s="116">
        <v>763</v>
      </c>
      <c r="U3799" s="111">
        <v>45</v>
      </c>
      <c r="V3799" s="113">
        <f t="shared" si="710"/>
        <v>666.35333333333335</v>
      </c>
      <c r="W3799" s="113">
        <f t="shared" si="711"/>
        <v>96.646666666666647</v>
      </c>
      <c r="X3799" s="112">
        <f t="shared" si="712"/>
        <v>96646.666666666642</v>
      </c>
      <c r="Y3799" s="111"/>
      <c r="Z3799" s="110">
        <f t="shared" si="708"/>
        <v>39</v>
      </c>
      <c r="AA3799" s="109">
        <f t="shared" si="713"/>
        <v>38.15</v>
      </c>
      <c r="AB3799" s="109">
        <f t="shared" si="714"/>
        <v>38150</v>
      </c>
      <c r="AC3799" s="108">
        <f t="shared" si="715"/>
        <v>724.85</v>
      </c>
      <c r="AD3799" s="107">
        <f t="shared" si="716"/>
        <v>2.2222222222222223E-2</v>
      </c>
      <c r="AE3799" s="106">
        <f t="shared" si="717"/>
        <v>16.10777777777778</v>
      </c>
      <c r="AF3799" s="105">
        <f t="shared" si="718"/>
        <v>112.75444444444443</v>
      </c>
      <c r="AG3799" s="105">
        <f t="shared" si="719"/>
        <v>650.2455555555556</v>
      </c>
    </row>
    <row r="3800" spans="1:33" s="88" customFormat="1" x14ac:dyDescent="0.35">
      <c r="A3800" s="21">
        <v>10141103</v>
      </c>
      <c r="B3800" s="162" t="s">
        <v>1665</v>
      </c>
      <c r="C3800" s="115" t="s">
        <v>710</v>
      </c>
      <c r="D3800" s="21"/>
      <c r="E3800" s="114" t="str">
        <f t="shared" si="709"/>
        <v xml:space="preserve">TRANSFORMADOR MARCA:TUSCO TRAFO MACOMIA </v>
      </c>
      <c r="F3800" s="21" t="s">
        <v>7868</v>
      </c>
      <c r="G3800" s="21" t="s">
        <v>232</v>
      </c>
      <c r="H3800" s="21" t="s">
        <v>7867</v>
      </c>
      <c r="I3800" s="21" t="s">
        <v>7902</v>
      </c>
      <c r="J3800" s="21"/>
      <c r="K3800" s="61" t="s">
        <v>7901</v>
      </c>
      <c r="L3800" s="61" t="s">
        <v>7900</v>
      </c>
      <c r="M3800" s="21">
        <v>100</v>
      </c>
      <c r="N3800" s="21">
        <v>33</v>
      </c>
      <c r="O3800" s="21" t="s">
        <v>581</v>
      </c>
      <c r="P3800" s="21">
        <v>3</v>
      </c>
      <c r="Q3800" s="21">
        <v>2011</v>
      </c>
      <c r="R3800" s="21" t="s">
        <v>219</v>
      </c>
      <c r="S3800" s="21">
        <v>537062</v>
      </c>
      <c r="T3800" s="116">
        <v>763</v>
      </c>
      <c r="U3800" s="111">
        <v>45</v>
      </c>
      <c r="V3800" s="113">
        <f t="shared" si="710"/>
        <v>666.35333333333335</v>
      </c>
      <c r="W3800" s="113">
        <f t="shared" si="711"/>
        <v>96.646666666666647</v>
      </c>
      <c r="X3800" s="112">
        <f t="shared" si="712"/>
        <v>96646.666666666642</v>
      </c>
      <c r="Y3800" s="111"/>
      <c r="Z3800" s="110">
        <f t="shared" si="708"/>
        <v>39</v>
      </c>
      <c r="AA3800" s="109">
        <f t="shared" si="713"/>
        <v>38.15</v>
      </c>
      <c r="AB3800" s="109">
        <f t="shared" si="714"/>
        <v>38150</v>
      </c>
      <c r="AC3800" s="108">
        <f t="shared" si="715"/>
        <v>724.85</v>
      </c>
      <c r="AD3800" s="107">
        <f t="shared" si="716"/>
        <v>2.2222222222222223E-2</v>
      </c>
      <c r="AE3800" s="106">
        <f t="shared" si="717"/>
        <v>16.10777777777778</v>
      </c>
      <c r="AF3800" s="105">
        <f t="shared" si="718"/>
        <v>112.75444444444443</v>
      </c>
      <c r="AG3800" s="105">
        <f t="shared" si="719"/>
        <v>650.2455555555556</v>
      </c>
    </row>
    <row r="3801" spans="1:33" s="88" customFormat="1" x14ac:dyDescent="0.35">
      <c r="A3801" s="21">
        <v>10141103</v>
      </c>
      <c r="B3801" s="162" t="s">
        <v>1665</v>
      </c>
      <c r="C3801" s="115" t="s">
        <v>710</v>
      </c>
      <c r="D3801" s="21"/>
      <c r="E3801" s="114" t="str">
        <f t="shared" si="709"/>
        <v xml:space="preserve">TRANSFORMADOR MARCA:TUSCO TRAFO MACOMIA </v>
      </c>
      <c r="F3801" s="21" t="s">
        <v>7868</v>
      </c>
      <c r="G3801" s="21" t="s">
        <v>232</v>
      </c>
      <c r="H3801" s="21" t="s">
        <v>7867</v>
      </c>
      <c r="I3801" s="21" t="s">
        <v>7899</v>
      </c>
      <c r="J3801" s="21"/>
      <c r="K3801" s="61" t="s">
        <v>7898</v>
      </c>
      <c r="L3801" s="61" t="s">
        <v>7897</v>
      </c>
      <c r="M3801" s="21">
        <v>100</v>
      </c>
      <c r="N3801" s="21">
        <v>33</v>
      </c>
      <c r="O3801" s="21" t="s">
        <v>581</v>
      </c>
      <c r="P3801" s="21">
        <v>3</v>
      </c>
      <c r="Q3801" s="21">
        <v>2011</v>
      </c>
      <c r="R3801" s="21" t="s">
        <v>219</v>
      </c>
      <c r="S3801" s="21">
        <v>537091</v>
      </c>
      <c r="T3801" s="116">
        <v>763</v>
      </c>
      <c r="U3801" s="111">
        <v>45</v>
      </c>
      <c r="V3801" s="113">
        <f t="shared" si="710"/>
        <v>666.35333333333335</v>
      </c>
      <c r="W3801" s="113">
        <f t="shared" si="711"/>
        <v>96.646666666666647</v>
      </c>
      <c r="X3801" s="112">
        <f t="shared" si="712"/>
        <v>96646.666666666642</v>
      </c>
      <c r="Y3801" s="111"/>
      <c r="Z3801" s="110">
        <f t="shared" si="708"/>
        <v>39</v>
      </c>
      <c r="AA3801" s="109">
        <f t="shared" si="713"/>
        <v>38.15</v>
      </c>
      <c r="AB3801" s="109">
        <f t="shared" si="714"/>
        <v>38150</v>
      </c>
      <c r="AC3801" s="108">
        <f t="shared" si="715"/>
        <v>724.85</v>
      </c>
      <c r="AD3801" s="107">
        <f t="shared" si="716"/>
        <v>2.2222222222222223E-2</v>
      </c>
      <c r="AE3801" s="106">
        <f t="shared" si="717"/>
        <v>16.10777777777778</v>
      </c>
      <c r="AF3801" s="105">
        <f t="shared" si="718"/>
        <v>112.75444444444443</v>
      </c>
      <c r="AG3801" s="105">
        <f t="shared" si="719"/>
        <v>650.2455555555556</v>
      </c>
    </row>
    <row r="3802" spans="1:33" s="88" customFormat="1" x14ac:dyDescent="0.35">
      <c r="A3802" s="21">
        <v>10141103</v>
      </c>
      <c r="B3802" s="162" t="s">
        <v>1665</v>
      </c>
      <c r="C3802" s="115" t="s">
        <v>710</v>
      </c>
      <c r="D3802" s="21"/>
      <c r="E3802" s="114" t="str">
        <f t="shared" si="709"/>
        <v xml:space="preserve">TRANSFORMADOR MARCA:TUSCO TRAFO MACOMIA </v>
      </c>
      <c r="F3802" s="21" t="s">
        <v>7868</v>
      </c>
      <c r="G3802" s="21" t="s">
        <v>232</v>
      </c>
      <c r="H3802" s="21" t="s">
        <v>7867</v>
      </c>
      <c r="I3802" s="21" t="s">
        <v>7896</v>
      </c>
      <c r="J3802" s="21"/>
      <c r="K3802" s="61" t="s">
        <v>7895</v>
      </c>
      <c r="L3802" s="61" t="s">
        <v>7894</v>
      </c>
      <c r="M3802" s="21">
        <v>50</v>
      </c>
      <c r="N3802" s="21">
        <v>33</v>
      </c>
      <c r="O3802" s="21" t="s">
        <v>581</v>
      </c>
      <c r="P3802" s="21">
        <v>3</v>
      </c>
      <c r="Q3802" s="21">
        <v>2011</v>
      </c>
      <c r="R3802" s="21" t="s">
        <v>219</v>
      </c>
      <c r="S3802" s="21">
        <v>537053</v>
      </c>
      <c r="T3802" s="116">
        <v>643</v>
      </c>
      <c r="U3802" s="111">
        <v>45</v>
      </c>
      <c r="V3802" s="113">
        <f t="shared" si="710"/>
        <v>561.5533333333334</v>
      </c>
      <c r="W3802" s="113">
        <f t="shared" si="711"/>
        <v>81.446666666666601</v>
      </c>
      <c r="X3802" s="112">
        <f t="shared" si="712"/>
        <v>81446.666666666599</v>
      </c>
      <c r="Y3802" s="111"/>
      <c r="Z3802" s="110">
        <f t="shared" si="708"/>
        <v>39</v>
      </c>
      <c r="AA3802" s="109">
        <f t="shared" si="713"/>
        <v>32.15</v>
      </c>
      <c r="AB3802" s="109">
        <f t="shared" si="714"/>
        <v>32150</v>
      </c>
      <c r="AC3802" s="108">
        <f t="shared" si="715"/>
        <v>610.85</v>
      </c>
      <c r="AD3802" s="107">
        <f t="shared" si="716"/>
        <v>2.2222222222222223E-2</v>
      </c>
      <c r="AE3802" s="106">
        <f t="shared" si="717"/>
        <v>13.574444444444445</v>
      </c>
      <c r="AF3802" s="105">
        <f t="shared" si="718"/>
        <v>95.021111111111054</v>
      </c>
      <c r="AG3802" s="105">
        <f t="shared" si="719"/>
        <v>547.97888888888895</v>
      </c>
    </row>
    <row r="3803" spans="1:33" s="88" customFormat="1" x14ac:dyDescent="0.35">
      <c r="A3803" s="21">
        <v>10141103</v>
      </c>
      <c r="B3803" s="162" t="s">
        <v>1665</v>
      </c>
      <c r="C3803" s="115" t="s">
        <v>710</v>
      </c>
      <c r="D3803" s="21"/>
      <c r="E3803" s="114" t="str">
        <f t="shared" si="709"/>
        <v xml:space="preserve">TRANSFORMADOR MARCA:TUSCO TRAFO MACOMIA </v>
      </c>
      <c r="F3803" s="21" t="s">
        <v>7868</v>
      </c>
      <c r="G3803" s="21" t="s">
        <v>232</v>
      </c>
      <c r="H3803" s="21" t="s">
        <v>7867</v>
      </c>
      <c r="I3803" s="21" t="s">
        <v>7893</v>
      </c>
      <c r="J3803" s="21"/>
      <c r="K3803" s="61" t="s">
        <v>7892</v>
      </c>
      <c r="L3803" s="61" t="s">
        <v>7891</v>
      </c>
      <c r="M3803" s="21">
        <v>100</v>
      </c>
      <c r="N3803" s="21">
        <v>33</v>
      </c>
      <c r="O3803" s="21" t="s">
        <v>581</v>
      </c>
      <c r="P3803" s="21">
        <v>3</v>
      </c>
      <c r="Q3803" s="21">
        <v>2011</v>
      </c>
      <c r="R3803" s="21" t="s">
        <v>219</v>
      </c>
      <c r="S3803" s="21">
        <v>537079</v>
      </c>
      <c r="T3803" s="116">
        <v>763</v>
      </c>
      <c r="U3803" s="111">
        <v>45</v>
      </c>
      <c r="V3803" s="113">
        <f t="shared" si="710"/>
        <v>666.35333333333335</v>
      </c>
      <c r="W3803" s="113">
        <f t="shared" si="711"/>
        <v>96.646666666666647</v>
      </c>
      <c r="X3803" s="112">
        <f t="shared" si="712"/>
        <v>96646.666666666642</v>
      </c>
      <c r="Y3803" s="111"/>
      <c r="Z3803" s="110">
        <f t="shared" si="708"/>
        <v>39</v>
      </c>
      <c r="AA3803" s="109">
        <f t="shared" si="713"/>
        <v>38.15</v>
      </c>
      <c r="AB3803" s="109">
        <f t="shared" si="714"/>
        <v>38150</v>
      </c>
      <c r="AC3803" s="108">
        <f t="shared" si="715"/>
        <v>724.85</v>
      </c>
      <c r="AD3803" s="107">
        <f t="shared" si="716"/>
        <v>2.2222222222222223E-2</v>
      </c>
      <c r="AE3803" s="106">
        <f t="shared" si="717"/>
        <v>16.10777777777778</v>
      </c>
      <c r="AF3803" s="105">
        <f t="shared" si="718"/>
        <v>112.75444444444443</v>
      </c>
      <c r="AG3803" s="105">
        <f t="shared" si="719"/>
        <v>650.2455555555556</v>
      </c>
    </row>
    <row r="3804" spans="1:33" s="88" customFormat="1" x14ac:dyDescent="0.35">
      <c r="A3804" s="21">
        <v>10141103</v>
      </c>
      <c r="B3804" s="162" t="s">
        <v>1665</v>
      </c>
      <c r="C3804" s="115" t="s">
        <v>710</v>
      </c>
      <c r="D3804" s="21"/>
      <c r="E3804" s="114" t="str">
        <f t="shared" si="709"/>
        <v xml:space="preserve">TRANSFORMADOR MARCA:TUSCO TRAFO MACOMIA </v>
      </c>
      <c r="F3804" s="21" t="s">
        <v>7868</v>
      </c>
      <c r="G3804" s="21" t="s">
        <v>232</v>
      </c>
      <c r="H3804" s="21" t="s">
        <v>7867</v>
      </c>
      <c r="I3804" s="21" t="s">
        <v>7890</v>
      </c>
      <c r="J3804" s="21"/>
      <c r="K3804" s="61" t="s">
        <v>7889</v>
      </c>
      <c r="L3804" s="61" t="s">
        <v>7888</v>
      </c>
      <c r="M3804" s="21">
        <v>100</v>
      </c>
      <c r="N3804" s="21">
        <v>33</v>
      </c>
      <c r="O3804" s="21" t="s">
        <v>581</v>
      </c>
      <c r="P3804" s="21">
        <v>3</v>
      </c>
      <c r="Q3804" s="21">
        <v>2011</v>
      </c>
      <c r="R3804" s="21" t="s">
        <v>219</v>
      </c>
      <c r="S3804" s="21">
        <v>537098</v>
      </c>
      <c r="T3804" s="116">
        <v>763</v>
      </c>
      <c r="U3804" s="111">
        <v>45</v>
      </c>
      <c r="V3804" s="113">
        <f t="shared" si="710"/>
        <v>666.35333333333335</v>
      </c>
      <c r="W3804" s="113">
        <f t="shared" si="711"/>
        <v>96.646666666666647</v>
      </c>
      <c r="X3804" s="112">
        <f t="shared" si="712"/>
        <v>96646.666666666642</v>
      </c>
      <c r="Y3804" s="111"/>
      <c r="Z3804" s="110">
        <f t="shared" si="708"/>
        <v>39</v>
      </c>
      <c r="AA3804" s="109">
        <f t="shared" si="713"/>
        <v>38.15</v>
      </c>
      <c r="AB3804" s="109">
        <f t="shared" si="714"/>
        <v>38150</v>
      </c>
      <c r="AC3804" s="108">
        <f t="shared" si="715"/>
        <v>724.85</v>
      </c>
      <c r="AD3804" s="107">
        <f t="shared" si="716"/>
        <v>2.2222222222222223E-2</v>
      </c>
      <c r="AE3804" s="106">
        <f t="shared" si="717"/>
        <v>16.10777777777778</v>
      </c>
      <c r="AF3804" s="105">
        <f t="shared" si="718"/>
        <v>112.75444444444443</v>
      </c>
      <c r="AG3804" s="105">
        <f t="shared" si="719"/>
        <v>650.2455555555556</v>
      </c>
    </row>
    <row r="3805" spans="1:33" s="88" customFormat="1" x14ac:dyDescent="0.35">
      <c r="A3805" s="21">
        <v>10141103</v>
      </c>
      <c r="B3805" s="162" t="s">
        <v>1665</v>
      </c>
      <c r="C3805" s="115" t="s">
        <v>710</v>
      </c>
      <c r="D3805" s="21"/>
      <c r="E3805" s="114" t="str">
        <f t="shared" si="709"/>
        <v xml:space="preserve">TRANSFORMADOR MARCA:TUSCO TRAFO MACOMIA </v>
      </c>
      <c r="F3805" s="21" t="s">
        <v>7868</v>
      </c>
      <c r="G3805" s="21" t="s">
        <v>232</v>
      </c>
      <c r="H3805" s="21" t="s">
        <v>7867</v>
      </c>
      <c r="I3805" s="21" t="s">
        <v>7887</v>
      </c>
      <c r="J3805" s="57"/>
      <c r="K3805" s="61" t="s">
        <v>7886</v>
      </c>
      <c r="L3805" s="61" t="s">
        <v>7885</v>
      </c>
      <c r="M3805" s="21">
        <v>160</v>
      </c>
      <c r="N3805" s="21">
        <v>33</v>
      </c>
      <c r="O3805" s="21" t="s">
        <v>581</v>
      </c>
      <c r="P3805" s="21">
        <v>3</v>
      </c>
      <c r="Q3805" s="21">
        <v>2011</v>
      </c>
      <c r="R3805" s="21" t="s">
        <v>219</v>
      </c>
      <c r="S3805" s="21">
        <v>537097</v>
      </c>
      <c r="T3805" s="116">
        <v>991</v>
      </c>
      <c r="U3805" s="111">
        <v>45</v>
      </c>
      <c r="V3805" s="113">
        <f t="shared" si="710"/>
        <v>865.47333333333336</v>
      </c>
      <c r="W3805" s="113">
        <f t="shared" si="711"/>
        <v>125.52666666666664</v>
      </c>
      <c r="X3805" s="112">
        <f t="shared" si="712"/>
        <v>125526.66666666664</v>
      </c>
      <c r="Y3805" s="111"/>
      <c r="Z3805" s="110">
        <f t="shared" si="708"/>
        <v>39</v>
      </c>
      <c r="AA3805" s="109">
        <f t="shared" si="713"/>
        <v>49.550000000000004</v>
      </c>
      <c r="AB3805" s="109">
        <f t="shared" si="714"/>
        <v>49550.000000000007</v>
      </c>
      <c r="AC3805" s="108">
        <f t="shared" si="715"/>
        <v>941.45</v>
      </c>
      <c r="AD3805" s="107">
        <f t="shared" si="716"/>
        <v>2.2222222222222223E-2</v>
      </c>
      <c r="AE3805" s="106">
        <f t="shared" si="717"/>
        <v>20.921111111111113</v>
      </c>
      <c r="AF3805" s="105">
        <f t="shared" si="718"/>
        <v>146.44777777777776</v>
      </c>
      <c r="AG3805" s="105">
        <f t="shared" si="719"/>
        <v>844.55222222222221</v>
      </c>
    </row>
    <row r="3806" spans="1:33" s="88" customFormat="1" x14ac:dyDescent="0.35">
      <c r="A3806" s="21">
        <v>10141103</v>
      </c>
      <c r="B3806" s="162" t="s">
        <v>1665</v>
      </c>
      <c r="C3806" s="115" t="s">
        <v>710</v>
      </c>
      <c r="D3806" s="21"/>
      <c r="E3806" s="114" t="str">
        <f t="shared" si="709"/>
        <v xml:space="preserve">TRANSFORMADOR MARCA:POWERTECH MACOMIA </v>
      </c>
      <c r="F3806" s="21" t="s">
        <v>7868</v>
      </c>
      <c r="G3806" s="21" t="s">
        <v>232</v>
      </c>
      <c r="H3806" s="21" t="s">
        <v>7867</v>
      </c>
      <c r="I3806" s="21" t="s">
        <v>7884</v>
      </c>
      <c r="J3806" s="57"/>
      <c r="K3806" s="61" t="s">
        <v>7883</v>
      </c>
      <c r="L3806" s="61" t="s">
        <v>7882</v>
      </c>
      <c r="M3806" s="21">
        <v>100</v>
      </c>
      <c r="N3806" s="21">
        <v>33</v>
      </c>
      <c r="O3806" s="21" t="s">
        <v>581</v>
      </c>
      <c r="P3806" s="21">
        <v>3</v>
      </c>
      <c r="Q3806" s="21">
        <v>2011</v>
      </c>
      <c r="R3806" s="21" t="s">
        <v>295</v>
      </c>
      <c r="S3806" s="21" t="s">
        <v>7881</v>
      </c>
      <c r="T3806" s="116">
        <v>763</v>
      </c>
      <c r="U3806" s="111">
        <v>45</v>
      </c>
      <c r="V3806" s="113">
        <f t="shared" si="710"/>
        <v>666.35333333333335</v>
      </c>
      <c r="W3806" s="113">
        <f t="shared" si="711"/>
        <v>96.646666666666647</v>
      </c>
      <c r="X3806" s="112">
        <f t="shared" si="712"/>
        <v>96646.666666666642</v>
      </c>
      <c r="Y3806" s="111"/>
      <c r="Z3806" s="110">
        <f t="shared" si="708"/>
        <v>39</v>
      </c>
      <c r="AA3806" s="109">
        <f t="shared" si="713"/>
        <v>38.15</v>
      </c>
      <c r="AB3806" s="109">
        <f t="shared" si="714"/>
        <v>38150</v>
      </c>
      <c r="AC3806" s="108">
        <f t="shared" si="715"/>
        <v>724.85</v>
      </c>
      <c r="AD3806" s="107">
        <f t="shared" si="716"/>
        <v>2.2222222222222223E-2</v>
      </c>
      <c r="AE3806" s="106">
        <f t="shared" si="717"/>
        <v>16.10777777777778</v>
      </c>
      <c r="AF3806" s="105">
        <f t="shared" si="718"/>
        <v>112.75444444444443</v>
      </c>
      <c r="AG3806" s="105">
        <f t="shared" si="719"/>
        <v>650.2455555555556</v>
      </c>
    </row>
    <row r="3807" spans="1:33" s="88" customFormat="1" x14ac:dyDescent="0.35">
      <c r="A3807" s="21">
        <v>10141103</v>
      </c>
      <c r="B3807" s="162" t="s">
        <v>1665</v>
      </c>
      <c r="C3807" s="115" t="s">
        <v>710</v>
      </c>
      <c r="D3807" s="21"/>
      <c r="E3807" s="114" t="str">
        <f t="shared" si="709"/>
        <v xml:space="preserve">TRANSFORMADOR MARCA:TUSCO TRAFO MACOMIA </v>
      </c>
      <c r="F3807" s="21" t="s">
        <v>7868</v>
      </c>
      <c r="G3807" s="21" t="s">
        <v>232</v>
      </c>
      <c r="H3807" s="21" t="s">
        <v>7867</v>
      </c>
      <c r="I3807" s="21" t="s">
        <v>7880</v>
      </c>
      <c r="J3807" s="57"/>
      <c r="K3807" s="61" t="s">
        <v>7879</v>
      </c>
      <c r="L3807" s="61" t="s">
        <v>7878</v>
      </c>
      <c r="M3807" s="21">
        <v>100</v>
      </c>
      <c r="N3807" s="21">
        <v>33</v>
      </c>
      <c r="O3807" s="21" t="s">
        <v>581</v>
      </c>
      <c r="P3807" s="21">
        <v>3</v>
      </c>
      <c r="Q3807" s="21">
        <v>2011</v>
      </c>
      <c r="R3807" s="21" t="s">
        <v>219</v>
      </c>
      <c r="S3807" s="21">
        <v>537087</v>
      </c>
      <c r="T3807" s="116">
        <v>763</v>
      </c>
      <c r="U3807" s="111">
        <v>45</v>
      </c>
      <c r="V3807" s="113">
        <f t="shared" si="710"/>
        <v>666.35333333333335</v>
      </c>
      <c r="W3807" s="113">
        <f t="shared" si="711"/>
        <v>96.646666666666647</v>
      </c>
      <c r="X3807" s="112">
        <f t="shared" si="712"/>
        <v>96646.666666666642</v>
      </c>
      <c r="Y3807" s="111"/>
      <c r="Z3807" s="110">
        <f t="shared" si="708"/>
        <v>39</v>
      </c>
      <c r="AA3807" s="109">
        <f t="shared" si="713"/>
        <v>38.15</v>
      </c>
      <c r="AB3807" s="109">
        <f t="shared" si="714"/>
        <v>38150</v>
      </c>
      <c r="AC3807" s="108">
        <f t="shared" si="715"/>
        <v>724.85</v>
      </c>
      <c r="AD3807" s="107">
        <f t="shared" si="716"/>
        <v>2.2222222222222223E-2</v>
      </c>
      <c r="AE3807" s="106">
        <f t="shared" si="717"/>
        <v>16.10777777777778</v>
      </c>
      <c r="AF3807" s="105">
        <f t="shared" si="718"/>
        <v>112.75444444444443</v>
      </c>
      <c r="AG3807" s="105">
        <f t="shared" si="719"/>
        <v>650.2455555555556</v>
      </c>
    </row>
    <row r="3808" spans="1:33" s="88" customFormat="1" x14ac:dyDescent="0.35">
      <c r="A3808" s="21">
        <v>10141103</v>
      </c>
      <c r="B3808" s="162" t="s">
        <v>1665</v>
      </c>
      <c r="C3808" s="115" t="s">
        <v>710</v>
      </c>
      <c r="D3808" s="21"/>
      <c r="E3808" s="114" t="str">
        <f t="shared" si="709"/>
        <v xml:space="preserve">TRANSFORMADOR MARCA:TUSCO TRAFO MACOMIA </v>
      </c>
      <c r="F3808" s="21" t="s">
        <v>7868</v>
      </c>
      <c r="G3808" s="21" t="s">
        <v>232</v>
      </c>
      <c r="H3808" s="21" t="s">
        <v>7867</v>
      </c>
      <c r="I3808" s="21" t="s">
        <v>7877</v>
      </c>
      <c r="J3808" s="57"/>
      <c r="K3808" s="61" t="s">
        <v>7876</v>
      </c>
      <c r="L3808" s="61" t="s">
        <v>7875</v>
      </c>
      <c r="M3808" s="21">
        <v>100</v>
      </c>
      <c r="N3808" s="21">
        <v>33</v>
      </c>
      <c r="O3808" s="21" t="s">
        <v>581</v>
      </c>
      <c r="P3808" s="21">
        <v>3</v>
      </c>
      <c r="Q3808" s="21">
        <v>2011</v>
      </c>
      <c r="R3808" s="21" t="s">
        <v>219</v>
      </c>
      <c r="S3808" s="21">
        <v>537076</v>
      </c>
      <c r="T3808" s="116">
        <v>763</v>
      </c>
      <c r="U3808" s="111">
        <v>45</v>
      </c>
      <c r="V3808" s="113">
        <f t="shared" si="710"/>
        <v>666.35333333333335</v>
      </c>
      <c r="W3808" s="113">
        <f t="shared" si="711"/>
        <v>96.646666666666647</v>
      </c>
      <c r="X3808" s="112">
        <f t="shared" si="712"/>
        <v>96646.666666666642</v>
      </c>
      <c r="Y3808" s="111"/>
      <c r="Z3808" s="110">
        <f t="shared" si="708"/>
        <v>39</v>
      </c>
      <c r="AA3808" s="109">
        <f t="shared" si="713"/>
        <v>38.15</v>
      </c>
      <c r="AB3808" s="109">
        <f t="shared" si="714"/>
        <v>38150</v>
      </c>
      <c r="AC3808" s="108">
        <f t="shared" si="715"/>
        <v>724.85</v>
      </c>
      <c r="AD3808" s="107">
        <f t="shared" si="716"/>
        <v>2.2222222222222223E-2</v>
      </c>
      <c r="AE3808" s="106">
        <f t="shared" si="717"/>
        <v>16.10777777777778</v>
      </c>
      <c r="AF3808" s="105">
        <f t="shared" si="718"/>
        <v>112.75444444444443</v>
      </c>
      <c r="AG3808" s="105">
        <f t="shared" si="719"/>
        <v>650.2455555555556</v>
      </c>
    </row>
    <row r="3809" spans="1:33" s="88" customFormat="1" x14ac:dyDescent="0.35">
      <c r="A3809" s="21">
        <v>10141103</v>
      </c>
      <c r="B3809" s="162" t="s">
        <v>1665</v>
      </c>
      <c r="C3809" s="115" t="s">
        <v>710</v>
      </c>
      <c r="D3809" s="21"/>
      <c r="E3809" s="114" t="str">
        <f t="shared" si="709"/>
        <v xml:space="preserve">TRANSFORMADOR MARCA:TUSCO TRAFO MACOMIA </v>
      </c>
      <c r="F3809" s="21" t="s">
        <v>7868</v>
      </c>
      <c r="G3809" s="21" t="s">
        <v>232</v>
      </c>
      <c r="H3809" s="21" t="s">
        <v>7867</v>
      </c>
      <c r="I3809" s="21" t="s">
        <v>7874</v>
      </c>
      <c r="J3809" s="57"/>
      <c r="K3809" s="61" t="s">
        <v>7873</v>
      </c>
      <c r="L3809" s="61" t="s">
        <v>7872</v>
      </c>
      <c r="M3809" s="21">
        <v>50</v>
      </c>
      <c r="N3809" s="21">
        <v>33</v>
      </c>
      <c r="O3809" s="21" t="s">
        <v>581</v>
      </c>
      <c r="P3809" s="21">
        <v>3</v>
      </c>
      <c r="Q3809" s="21">
        <v>2011</v>
      </c>
      <c r="R3809" s="21" t="s">
        <v>219</v>
      </c>
      <c r="S3809" s="21">
        <v>537054</v>
      </c>
      <c r="T3809" s="116">
        <v>643</v>
      </c>
      <c r="U3809" s="111">
        <v>45</v>
      </c>
      <c r="V3809" s="113">
        <f t="shared" si="710"/>
        <v>561.5533333333334</v>
      </c>
      <c r="W3809" s="113">
        <f t="shared" si="711"/>
        <v>81.446666666666601</v>
      </c>
      <c r="X3809" s="112">
        <f t="shared" si="712"/>
        <v>81446.666666666599</v>
      </c>
      <c r="Y3809" s="111"/>
      <c r="Z3809" s="110">
        <f t="shared" si="708"/>
        <v>39</v>
      </c>
      <c r="AA3809" s="109">
        <f t="shared" si="713"/>
        <v>32.15</v>
      </c>
      <c r="AB3809" s="109">
        <f t="shared" si="714"/>
        <v>32150</v>
      </c>
      <c r="AC3809" s="108">
        <f t="shared" si="715"/>
        <v>610.85</v>
      </c>
      <c r="AD3809" s="107">
        <f t="shared" si="716"/>
        <v>2.2222222222222223E-2</v>
      </c>
      <c r="AE3809" s="106">
        <f t="shared" si="717"/>
        <v>13.574444444444445</v>
      </c>
      <c r="AF3809" s="105">
        <f t="shared" si="718"/>
        <v>95.021111111111054</v>
      </c>
      <c r="AG3809" s="105">
        <f t="shared" si="719"/>
        <v>547.97888888888895</v>
      </c>
    </row>
    <row r="3810" spans="1:33" s="88" customFormat="1" x14ac:dyDescent="0.35">
      <c r="A3810" s="21">
        <v>10141103</v>
      </c>
      <c r="B3810" s="162" t="s">
        <v>1665</v>
      </c>
      <c r="C3810" s="115" t="s">
        <v>710</v>
      </c>
      <c r="D3810" s="21"/>
      <c r="E3810" s="114" t="str">
        <f t="shared" si="709"/>
        <v xml:space="preserve">TRANSFORMADOR MARCA:TUSCO TRAFO MACOMIA </v>
      </c>
      <c r="F3810" s="21" t="s">
        <v>7868</v>
      </c>
      <c r="G3810" s="21" t="s">
        <v>232</v>
      </c>
      <c r="H3810" s="21" t="s">
        <v>7867</v>
      </c>
      <c r="I3810" s="21" t="s">
        <v>7871</v>
      </c>
      <c r="J3810" s="57"/>
      <c r="K3810" s="61" t="s">
        <v>7870</v>
      </c>
      <c r="L3810" s="61" t="s">
        <v>7869</v>
      </c>
      <c r="M3810" s="21">
        <v>100</v>
      </c>
      <c r="N3810" s="21">
        <v>33</v>
      </c>
      <c r="O3810" s="21" t="s">
        <v>581</v>
      </c>
      <c r="P3810" s="21">
        <v>3</v>
      </c>
      <c r="Q3810" s="21">
        <v>2011</v>
      </c>
      <c r="R3810" s="21" t="s">
        <v>219</v>
      </c>
      <c r="S3810" s="21">
        <v>537093</v>
      </c>
      <c r="T3810" s="116">
        <v>763</v>
      </c>
      <c r="U3810" s="111">
        <v>45</v>
      </c>
      <c r="V3810" s="113">
        <f t="shared" si="710"/>
        <v>666.35333333333335</v>
      </c>
      <c r="W3810" s="113">
        <f t="shared" si="711"/>
        <v>96.646666666666647</v>
      </c>
      <c r="X3810" s="112">
        <f t="shared" si="712"/>
        <v>96646.666666666642</v>
      </c>
      <c r="Y3810" s="111"/>
      <c r="Z3810" s="110">
        <f t="shared" si="708"/>
        <v>39</v>
      </c>
      <c r="AA3810" s="109">
        <f t="shared" si="713"/>
        <v>38.15</v>
      </c>
      <c r="AB3810" s="109">
        <f t="shared" si="714"/>
        <v>38150</v>
      </c>
      <c r="AC3810" s="108">
        <f t="shared" si="715"/>
        <v>724.85</v>
      </c>
      <c r="AD3810" s="107">
        <f t="shared" si="716"/>
        <v>2.2222222222222223E-2</v>
      </c>
      <c r="AE3810" s="106">
        <f t="shared" si="717"/>
        <v>16.10777777777778</v>
      </c>
      <c r="AF3810" s="105">
        <f t="shared" si="718"/>
        <v>112.75444444444443</v>
      </c>
      <c r="AG3810" s="105">
        <f t="shared" si="719"/>
        <v>650.2455555555556</v>
      </c>
    </row>
    <row r="3811" spans="1:33" s="88" customFormat="1" x14ac:dyDescent="0.35">
      <c r="A3811" s="21">
        <v>10141103</v>
      </c>
      <c r="B3811" s="162" t="s">
        <v>1665</v>
      </c>
      <c r="C3811" s="115" t="s">
        <v>710</v>
      </c>
      <c r="D3811" s="21"/>
      <c r="E3811" s="114" t="str">
        <f t="shared" si="709"/>
        <v xml:space="preserve">TRANSFORMADOR MARCA:TUSCO TRAFO MACOMIA </v>
      </c>
      <c r="F3811" s="21" t="s">
        <v>7868</v>
      </c>
      <c r="G3811" s="21" t="s">
        <v>232</v>
      </c>
      <c r="H3811" s="21" t="s">
        <v>7867</v>
      </c>
      <c r="I3811" s="21" t="s">
        <v>7866</v>
      </c>
      <c r="J3811" s="57"/>
      <c r="K3811" s="61" t="s">
        <v>7861</v>
      </c>
      <c r="L3811" s="61" t="s">
        <v>7865</v>
      </c>
      <c r="M3811" s="21">
        <v>100</v>
      </c>
      <c r="N3811" s="21">
        <v>33</v>
      </c>
      <c r="O3811" s="21" t="s">
        <v>581</v>
      </c>
      <c r="P3811" s="21">
        <v>3</v>
      </c>
      <c r="Q3811" s="21">
        <v>2011</v>
      </c>
      <c r="R3811" s="21" t="s">
        <v>219</v>
      </c>
      <c r="S3811" s="21">
        <v>537086</v>
      </c>
      <c r="T3811" s="116">
        <v>763</v>
      </c>
      <c r="U3811" s="111">
        <v>45</v>
      </c>
      <c r="V3811" s="113">
        <f t="shared" si="710"/>
        <v>666.35333333333335</v>
      </c>
      <c r="W3811" s="113">
        <f t="shared" si="711"/>
        <v>96.646666666666647</v>
      </c>
      <c r="X3811" s="112">
        <f t="shared" si="712"/>
        <v>96646.666666666642</v>
      </c>
      <c r="Y3811" s="111"/>
      <c r="Z3811" s="110">
        <f t="shared" si="708"/>
        <v>39</v>
      </c>
      <c r="AA3811" s="109">
        <f t="shared" si="713"/>
        <v>38.15</v>
      </c>
      <c r="AB3811" s="109">
        <f t="shared" si="714"/>
        <v>38150</v>
      </c>
      <c r="AC3811" s="108">
        <f t="shared" si="715"/>
        <v>724.85</v>
      </c>
      <c r="AD3811" s="107">
        <f t="shared" si="716"/>
        <v>2.2222222222222223E-2</v>
      </c>
      <c r="AE3811" s="106">
        <f t="shared" si="717"/>
        <v>16.10777777777778</v>
      </c>
      <c r="AF3811" s="105">
        <f t="shared" si="718"/>
        <v>112.75444444444443</v>
      </c>
      <c r="AG3811" s="105">
        <f t="shared" si="719"/>
        <v>650.2455555555556</v>
      </c>
    </row>
    <row r="3812" spans="1:33" s="88" customFormat="1" x14ac:dyDescent="0.35">
      <c r="A3812" s="21">
        <v>10141103</v>
      </c>
      <c r="B3812" s="162" t="s">
        <v>1665</v>
      </c>
      <c r="C3812" s="115" t="s">
        <v>710</v>
      </c>
      <c r="D3812" s="21"/>
      <c r="E3812" s="114" t="str">
        <f t="shared" si="709"/>
        <v xml:space="preserve">TRANSFORMADOR MARCA:TUSCO TRAFO MACOMIA </v>
      </c>
      <c r="F3812" s="57" t="s">
        <v>5550</v>
      </c>
      <c r="G3812" s="21" t="s">
        <v>232</v>
      </c>
      <c r="H3812" s="21" t="s">
        <v>5549</v>
      </c>
      <c r="I3812" s="21" t="s">
        <v>7864</v>
      </c>
      <c r="J3812" s="57"/>
      <c r="K3812" s="61" t="s">
        <v>7861</v>
      </c>
      <c r="L3812" s="61" t="s">
        <v>7863</v>
      </c>
      <c r="M3812" s="21">
        <v>100</v>
      </c>
      <c r="N3812" s="21">
        <v>33</v>
      </c>
      <c r="O3812" s="21" t="s">
        <v>581</v>
      </c>
      <c r="P3812" s="21">
        <v>3</v>
      </c>
      <c r="Q3812" s="21">
        <v>2011</v>
      </c>
      <c r="R3812" s="21" t="s">
        <v>219</v>
      </c>
      <c r="S3812" s="21">
        <v>537088</v>
      </c>
      <c r="T3812" s="116">
        <v>763</v>
      </c>
      <c r="U3812" s="111">
        <v>45</v>
      </c>
      <c r="V3812" s="113">
        <f t="shared" si="710"/>
        <v>666.35333333333335</v>
      </c>
      <c r="W3812" s="113">
        <f t="shared" si="711"/>
        <v>96.646666666666647</v>
      </c>
      <c r="X3812" s="112">
        <f t="shared" si="712"/>
        <v>96646.666666666642</v>
      </c>
      <c r="Y3812" s="111"/>
      <c r="Z3812" s="110">
        <f t="shared" ref="Z3812:Z3875" si="720">(U3812-(2017-Q3812))</f>
        <v>39</v>
      </c>
      <c r="AA3812" s="109">
        <f t="shared" si="713"/>
        <v>38.15</v>
      </c>
      <c r="AB3812" s="109">
        <f t="shared" si="714"/>
        <v>38150</v>
      </c>
      <c r="AC3812" s="108">
        <f t="shared" si="715"/>
        <v>724.85</v>
      </c>
      <c r="AD3812" s="107">
        <f t="shared" si="716"/>
        <v>2.2222222222222223E-2</v>
      </c>
      <c r="AE3812" s="106">
        <f t="shared" si="717"/>
        <v>16.10777777777778</v>
      </c>
      <c r="AF3812" s="105">
        <f t="shared" si="718"/>
        <v>112.75444444444443</v>
      </c>
      <c r="AG3812" s="105">
        <f t="shared" si="719"/>
        <v>650.2455555555556</v>
      </c>
    </row>
    <row r="3813" spans="1:33" s="88" customFormat="1" x14ac:dyDescent="0.35">
      <c r="A3813" s="21">
        <v>10141103</v>
      </c>
      <c r="B3813" s="162" t="s">
        <v>1665</v>
      </c>
      <c r="C3813" s="115" t="s">
        <v>710</v>
      </c>
      <c r="D3813" s="21"/>
      <c r="E3813" s="114" t="str">
        <f t="shared" si="709"/>
        <v xml:space="preserve">TRANSFORMADOR MARCA:TUSCO TRAFO MACOMIA </v>
      </c>
      <c r="F3813" s="57" t="s">
        <v>5550</v>
      </c>
      <c r="G3813" s="21" t="s">
        <v>232</v>
      </c>
      <c r="H3813" s="21" t="s">
        <v>5549</v>
      </c>
      <c r="I3813" s="21" t="s">
        <v>7862</v>
      </c>
      <c r="J3813" s="57"/>
      <c r="K3813" s="61" t="s">
        <v>7861</v>
      </c>
      <c r="L3813" s="61" t="s">
        <v>7860</v>
      </c>
      <c r="M3813" s="21">
        <v>50</v>
      </c>
      <c r="N3813" s="21">
        <v>33</v>
      </c>
      <c r="O3813" s="21" t="s">
        <v>581</v>
      </c>
      <c r="P3813" s="21">
        <v>3</v>
      </c>
      <c r="Q3813" s="21">
        <v>2011</v>
      </c>
      <c r="R3813" s="21" t="s">
        <v>219</v>
      </c>
      <c r="S3813" s="21">
        <v>537065</v>
      </c>
      <c r="T3813" s="116">
        <v>643</v>
      </c>
      <c r="U3813" s="111">
        <v>45</v>
      </c>
      <c r="V3813" s="113">
        <f t="shared" si="710"/>
        <v>561.5533333333334</v>
      </c>
      <c r="W3813" s="113">
        <f t="shared" si="711"/>
        <v>81.446666666666601</v>
      </c>
      <c r="X3813" s="112">
        <f t="shared" si="712"/>
        <v>81446.666666666599</v>
      </c>
      <c r="Y3813" s="111"/>
      <c r="Z3813" s="110">
        <f t="shared" si="720"/>
        <v>39</v>
      </c>
      <c r="AA3813" s="109">
        <f t="shared" si="713"/>
        <v>32.15</v>
      </c>
      <c r="AB3813" s="109">
        <f t="shared" si="714"/>
        <v>32150</v>
      </c>
      <c r="AC3813" s="108">
        <f t="shared" si="715"/>
        <v>610.85</v>
      </c>
      <c r="AD3813" s="107">
        <f t="shared" si="716"/>
        <v>2.2222222222222223E-2</v>
      </c>
      <c r="AE3813" s="106">
        <f t="shared" si="717"/>
        <v>13.574444444444445</v>
      </c>
      <c r="AF3813" s="105">
        <f t="shared" si="718"/>
        <v>95.021111111111054</v>
      </c>
      <c r="AG3813" s="105">
        <f t="shared" si="719"/>
        <v>547.97888888888895</v>
      </c>
    </row>
    <row r="3814" spans="1:33" s="88" customFormat="1" x14ac:dyDescent="0.35">
      <c r="A3814" s="21">
        <v>10141103</v>
      </c>
      <c r="B3814" s="162" t="s">
        <v>1665</v>
      </c>
      <c r="C3814" s="115" t="s">
        <v>710</v>
      </c>
      <c r="D3814" s="21"/>
      <c r="E3814" s="114" t="str">
        <f t="shared" si="709"/>
        <v xml:space="preserve">TRANSFORMADOR MARCA:TUSCO TRAFO MACOMIA </v>
      </c>
      <c r="F3814" s="57" t="s">
        <v>5550</v>
      </c>
      <c r="G3814" s="21" t="s">
        <v>232</v>
      </c>
      <c r="H3814" s="21" t="s">
        <v>5549</v>
      </c>
      <c r="I3814" s="21" t="s">
        <v>7859</v>
      </c>
      <c r="J3814" s="57"/>
      <c r="K3814" s="61" t="s">
        <v>7858</v>
      </c>
      <c r="L3814" s="61" t="s">
        <v>7857</v>
      </c>
      <c r="M3814" s="21">
        <v>100</v>
      </c>
      <c r="N3814" s="21">
        <v>33</v>
      </c>
      <c r="O3814" s="21" t="s">
        <v>581</v>
      </c>
      <c r="P3814" s="21">
        <v>3</v>
      </c>
      <c r="Q3814" s="21">
        <v>2011</v>
      </c>
      <c r="R3814" s="21" t="s">
        <v>219</v>
      </c>
      <c r="S3814" s="21">
        <v>537094</v>
      </c>
      <c r="T3814" s="116">
        <v>763</v>
      </c>
      <c r="U3814" s="111">
        <v>45</v>
      </c>
      <c r="V3814" s="113">
        <f t="shared" si="710"/>
        <v>666.35333333333335</v>
      </c>
      <c r="W3814" s="113">
        <f t="shared" si="711"/>
        <v>96.646666666666647</v>
      </c>
      <c r="X3814" s="112">
        <f t="shared" si="712"/>
        <v>96646.666666666642</v>
      </c>
      <c r="Y3814" s="111"/>
      <c r="Z3814" s="110">
        <f t="shared" si="720"/>
        <v>39</v>
      </c>
      <c r="AA3814" s="109">
        <f t="shared" si="713"/>
        <v>38.15</v>
      </c>
      <c r="AB3814" s="109">
        <f t="shared" si="714"/>
        <v>38150</v>
      </c>
      <c r="AC3814" s="108">
        <f t="shared" si="715"/>
        <v>724.85</v>
      </c>
      <c r="AD3814" s="107">
        <f t="shared" si="716"/>
        <v>2.2222222222222223E-2</v>
      </c>
      <c r="AE3814" s="106">
        <f t="shared" si="717"/>
        <v>16.10777777777778</v>
      </c>
      <c r="AF3814" s="105">
        <f t="shared" si="718"/>
        <v>112.75444444444443</v>
      </c>
      <c r="AG3814" s="105">
        <f t="shared" si="719"/>
        <v>650.2455555555556</v>
      </c>
    </row>
    <row r="3815" spans="1:33" s="88" customFormat="1" x14ac:dyDescent="0.35">
      <c r="A3815" s="21">
        <v>10141103</v>
      </c>
      <c r="B3815" s="162" t="s">
        <v>1665</v>
      </c>
      <c r="C3815" s="115" t="s">
        <v>710</v>
      </c>
      <c r="D3815" s="21"/>
      <c r="E3815" s="114" t="str">
        <f t="shared" si="709"/>
        <v xml:space="preserve">TRANSFORMADOR MARCA:TUSCO TRAFO MACOMIA </v>
      </c>
      <c r="F3815" s="57" t="s">
        <v>5550</v>
      </c>
      <c r="G3815" s="21" t="s">
        <v>232</v>
      </c>
      <c r="H3815" s="21" t="s">
        <v>5549</v>
      </c>
      <c r="I3815" s="21" t="s">
        <v>7856</v>
      </c>
      <c r="J3815" s="57"/>
      <c r="K3815" s="61" t="s">
        <v>7855</v>
      </c>
      <c r="L3815" s="61" t="s">
        <v>7854</v>
      </c>
      <c r="M3815" s="21">
        <v>50</v>
      </c>
      <c r="N3815" s="21">
        <v>33</v>
      </c>
      <c r="O3815" s="21" t="s">
        <v>581</v>
      </c>
      <c r="P3815" s="21">
        <v>3</v>
      </c>
      <c r="Q3815" s="21">
        <v>2011</v>
      </c>
      <c r="R3815" s="21" t="s">
        <v>219</v>
      </c>
      <c r="S3815" s="163">
        <v>537072</v>
      </c>
      <c r="T3815" s="116">
        <v>643</v>
      </c>
      <c r="U3815" s="111">
        <v>45</v>
      </c>
      <c r="V3815" s="113">
        <f t="shared" si="710"/>
        <v>561.5533333333334</v>
      </c>
      <c r="W3815" s="113">
        <f t="shared" si="711"/>
        <v>81.446666666666601</v>
      </c>
      <c r="X3815" s="112">
        <f t="shared" si="712"/>
        <v>81446.666666666599</v>
      </c>
      <c r="Y3815" s="111"/>
      <c r="Z3815" s="110">
        <f t="shared" si="720"/>
        <v>39</v>
      </c>
      <c r="AA3815" s="109">
        <f t="shared" si="713"/>
        <v>32.15</v>
      </c>
      <c r="AB3815" s="109">
        <f t="shared" si="714"/>
        <v>32150</v>
      </c>
      <c r="AC3815" s="108">
        <f t="shared" si="715"/>
        <v>610.85</v>
      </c>
      <c r="AD3815" s="107">
        <f t="shared" si="716"/>
        <v>2.2222222222222223E-2</v>
      </c>
      <c r="AE3815" s="106">
        <f t="shared" si="717"/>
        <v>13.574444444444445</v>
      </c>
      <c r="AF3815" s="105">
        <f t="shared" si="718"/>
        <v>95.021111111111054</v>
      </c>
      <c r="AG3815" s="105">
        <f t="shared" si="719"/>
        <v>547.97888888888895</v>
      </c>
    </row>
    <row r="3816" spans="1:33" s="88" customFormat="1" x14ac:dyDescent="0.35">
      <c r="A3816" s="21">
        <v>10141103</v>
      </c>
      <c r="B3816" s="162" t="s">
        <v>1665</v>
      </c>
      <c r="C3816" s="115" t="s">
        <v>710</v>
      </c>
      <c r="D3816" s="21"/>
      <c r="E3816" s="114" t="str">
        <f t="shared" si="709"/>
        <v xml:space="preserve">TRANSFORMADOR MARCA:TUSCO TRAFO MACOMIA </v>
      </c>
      <c r="F3816" s="57" t="s">
        <v>5550</v>
      </c>
      <c r="G3816" s="21" t="s">
        <v>232</v>
      </c>
      <c r="H3816" s="21" t="s">
        <v>5549</v>
      </c>
      <c r="I3816" s="21" t="s">
        <v>7853</v>
      </c>
      <c r="J3816" s="57"/>
      <c r="K3816" s="61" t="s">
        <v>7852</v>
      </c>
      <c r="L3816" s="61" t="s">
        <v>7851</v>
      </c>
      <c r="M3816" s="21">
        <v>160</v>
      </c>
      <c r="N3816" s="21">
        <v>33</v>
      </c>
      <c r="O3816" s="21" t="s">
        <v>581</v>
      </c>
      <c r="P3816" s="21">
        <v>3</v>
      </c>
      <c r="Q3816" s="21">
        <v>2011</v>
      </c>
      <c r="R3816" s="21" t="s">
        <v>219</v>
      </c>
      <c r="S3816" s="21">
        <v>537077</v>
      </c>
      <c r="T3816" s="116">
        <v>991</v>
      </c>
      <c r="U3816" s="111">
        <v>45</v>
      </c>
      <c r="V3816" s="113">
        <f t="shared" si="710"/>
        <v>865.47333333333336</v>
      </c>
      <c r="W3816" s="113">
        <f t="shared" si="711"/>
        <v>125.52666666666664</v>
      </c>
      <c r="X3816" s="112">
        <f t="shared" si="712"/>
        <v>125526.66666666664</v>
      </c>
      <c r="Y3816" s="111"/>
      <c r="Z3816" s="110">
        <f t="shared" si="720"/>
        <v>39</v>
      </c>
      <c r="AA3816" s="109">
        <f t="shared" si="713"/>
        <v>49.550000000000004</v>
      </c>
      <c r="AB3816" s="109">
        <f t="shared" si="714"/>
        <v>49550.000000000007</v>
      </c>
      <c r="AC3816" s="108">
        <f t="shared" si="715"/>
        <v>941.45</v>
      </c>
      <c r="AD3816" s="107">
        <f t="shared" si="716"/>
        <v>2.2222222222222223E-2</v>
      </c>
      <c r="AE3816" s="106">
        <f t="shared" si="717"/>
        <v>20.921111111111113</v>
      </c>
      <c r="AF3816" s="105">
        <f t="shared" si="718"/>
        <v>146.44777777777776</v>
      </c>
      <c r="AG3816" s="105">
        <f t="shared" si="719"/>
        <v>844.55222222222221</v>
      </c>
    </row>
    <row r="3817" spans="1:33" s="88" customFormat="1" x14ac:dyDescent="0.35">
      <c r="A3817" s="21">
        <v>10141103</v>
      </c>
      <c r="B3817" s="162" t="s">
        <v>1665</v>
      </c>
      <c r="C3817" s="115" t="s">
        <v>710</v>
      </c>
      <c r="D3817" s="21"/>
      <c r="E3817" s="114" t="str">
        <f t="shared" si="709"/>
        <v xml:space="preserve">TRANSFORMADOR MARCA:TUSCO TRAFO MACOMIA </v>
      </c>
      <c r="F3817" s="57" t="s">
        <v>7834</v>
      </c>
      <c r="G3817" s="21" t="s">
        <v>232</v>
      </c>
      <c r="H3817" s="21" t="s">
        <v>7833</v>
      </c>
      <c r="I3817" s="21" t="s">
        <v>7850</v>
      </c>
      <c r="J3817" s="57"/>
      <c r="K3817" s="21" t="s">
        <v>7849</v>
      </c>
      <c r="L3817" s="21" t="s">
        <v>7848</v>
      </c>
      <c r="M3817" s="21">
        <v>160</v>
      </c>
      <c r="N3817" s="21">
        <v>33</v>
      </c>
      <c r="O3817" s="21" t="s">
        <v>581</v>
      </c>
      <c r="P3817" s="21">
        <v>3</v>
      </c>
      <c r="Q3817" s="21">
        <v>2011</v>
      </c>
      <c r="R3817" s="21" t="s">
        <v>219</v>
      </c>
      <c r="S3817" s="21">
        <v>541316</v>
      </c>
      <c r="T3817" s="116">
        <v>991</v>
      </c>
      <c r="U3817" s="111">
        <v>45</v>
      </c>
      <c r="V3817" s="113">
        <f t="shared" si="710"/>
        <v>865.47333333333336</v>
      </c>
      <c r="W3817" s="113">
        <f t="shared" si="711"/>
        <v>125.52666666666664</v>
      </c>
      <c r="X3817" s="112">
        <f t="shared" si="712"/>
        <v>125526.66666666664</v>
      </c>
      <c r="Y3817" s="111"/>
      <c r="Z3817" s="110">
        <f t="shared" si="720"/>
        <v>39</v>
      </c>
      <c r="AA3817" s="109">
        <f t="shared" si="713"/>
        <v>49.550000000000004</v>
      </c>
      <c r="AB3817" s="109">
        <f t="shared" si="714"/>
        <v>49550.000000000007</v>
      </c>
      <c r="AC3817" s="108">
        <f t="shared" si="715"/>
        <v>941.45</v>
      </c>
      <c r="AD3817" s="107">
        <f t="shared" si="716"/>
        <v>2.2222222222222223E-2</v>
      </c>
      <c r="AE3817" s="106">
        <f t="shared" si="717"/>
        <v>20.921111111111113</v>
      </c>
      <c r="AF3817" s="105">
        <f t="shared" si="718"/>
        <v>146.44777777777776</v>
      </c>
      <c r="AG3817" s="105">
        <f t="shared" si="719"/>
        <v>844.55222222222221</v>
      </c>
    </row>
    <row r="3818" spans="1:33" s="88" customFormat="1" x14ac:dyDescent="0.35">
      <c r="A3818" s="21">
        <v>10141103</v>
      </c>
      <c r="B3818" s="162" t="s">
        <v>1665</v>
      </c>
      <c r="C3818" s="115" t="s">
        <v>710</v>
      </c>
      <c r="D3818" s="21"/>
      <c r="E3818" s="114" t="str">
        <f t="shared" si="709"/>
        <v xml:space="preserve">TRANSFORMADOR MARCA:TUSCO TRAFO MACOMIA </v>
      </c>
      <c r="F3818" s="57" t="s">
        <v>7834</v>
      </c>
      <c r="G3818" s="21" t="s">
        <v>232</v>
      </c>
      <c r="H3818" s="21" t="s">
        <v>7833</v>
      </c>
      <c r="I3818" s="21" t="s">
        <v>7847</v>
      </c>
      <c r="J3818" s="57"/>
      <c r="K3818" s="21" t="s">
        <v>7846</v>
      </c>
      <c r="L3818" s="21" t="s">
        <v>7845</v>
      </c>
      <c r="M3818" s="21">
        <v>160</v>
      </c>
      <c r="N3818" s="21">
        <v>33</v>
      </c>
      <c r="O3818" s="21" t="s">
        <v>581</v>
      </c>
      <c r="P3818" s="21">
        <v>3</v>
      </c>
      <c r="Q3818" s="21">
        <v>2011</v>
      </c>
      <c r="R3818" s="21" t="s">
        <v>219</v>
      </c>
      <c r="S3818" s="21">
        <v>541319</v>
      </c>
      <c r="T3818" s="116">
        <v>991</v>
      </c>
      <c r="U3818" s="111">
        <v>45</v>
      </c>
      <c r="V3818" s="113">
        <f t="shared" si="710"/>
        <v>865.47333333333336</v>
      </c>
      <c r="W3818" s="113">
        <f t="shared" si="711"/>
        <v>125.52666666666664</v>
      </c>
      <c r="X3818" s="112">
        <f t="shared" si="712"/>
        <v>125526.66666666664</v>
      </c>
      <c r="Y3818" s="111"/>
      <c r="Z3818" s="110">
        <f t="shared" si="720"/>
        <v>39</v>
      </c>
      <c r="AA3818" s="109">
        <f t="shared" si="713"/>
        <v>49.550000000000004</v>
      </c>
      <c r="AB3818" s="109">
        <f t="shared" si="714"/>
        <v>49550.000000000007</v>
      </c>
      <c r="AC3818" s="108">
        <f t="shared" si="715"/>
        <v>941.45</v>
      </c>
      <c r="AD3818" s="107">
        <f t="shared" si="716"/>
        <v>2.2222222222222223E-2</v>
      </c>
      <c r="AE3818" s="106">
        <f t="shared" si="717"/>
        <v>20.921111111111113</v>
      </c>
      <c r="AF3818" s="105">
        <f t="shared" si="718"/>
        <v>146.44777777777776</v>
      </c>
      <c r="AG3818" s="105">
        <f t="shared" si="719"/>
        <v>844.55222222222221</v>
      </c>
    </row>
    <row r="3819" spans="1:33" s="88" customFormat="1" x14ac:dyDescent="0.35">
      <c r="A3819" s="21">
        <v>10141103</v>
      </c>
      <c r="B3819" s="162" t="s">
        <v>1665</v>
      </c>
      <c r="C3819" s="115" t="s">
        <v>710</v>
      </c>
      <c r="D3819" s="21"/>
      <c r="E3819" s="114" t="str">
        <f t="shared" si="709"/>
        <v xml:space="preserve">TRANSFORMADOR MARCA:Astor MACOMIA </v>
      </c>
      <c r="F3819" s="57" t="s">
        <v>7834</v>
      </c>
      <c r="G3819" s="21" t="s">
        <v>232</v>
      </c>
      <c r="H3819" s="21" t="s">
        <v>7833</v>
      </c>
      <c r="I3819" s="21" t="s">
        <v>7844</v>
      </c>
      <c r="J3819" s="57"/>
      <c r="K3819" s="21" t="s">
        <v>7843</v>
      </c>
      <c r="L3819" s="21" t="s">
        <v>7842</v>
      </c>
      <c r="M3819" s="21">
        <v>100</v>
      </c>
      <c r="N3819" s="21">
        <v>33</v>
      </c>
      <c r="O3819" s="21" t="s">
        <v>581</v>
      </c>
      <c r="P3819" s="21">
        <v>3</v>
      </c>
      <c r="Q3819" s="21">
        <v>2011</v>
      </c>
      <c r="R3819" s="21" t="s">
        <v>1661</v>
      </c>
      <c r="S3819" s="21" t="s">
        <v>7841</v>
      </c>
      <c r="T3819" s="116">
        <v>763</v>
      </c>
      <c r="U3819" s="111">
        <v>45</v>
      </c>
      <c r="V3819" s="113">
        <f t="shared" si="710"/>
        <v>666.35333333333335</v>
      </c>
      <c r="W3819" s="113">
        <f t="shared" si="711"/>
        <v>96.646666666666647</v>
      </c>
      <c r="X3819" s="112">
        <f t="shared" si="712"/>
        <v>96646.666666666642</v>
      </c>
      <c r="Y3819" s="111"/>
      <c r="Z3819" s="110">
        <f t="shared" si="720"/>
        <v>39</v>
      </c>
      <c r="AA3819" s="109">
        <f t="shared" si="713"/>
        <v>38.15</v>
      </c>
      <c r="AB3819" s="109">
        <f t="shared" si="714"/>
        <v>38150</v>
      </c>
      <c r="AC3819" s="108">
        <f t="shared" si="715"/>
        <v>724.85</v>
      </c>
      <c r="AD3819" s="107">
        <f t="shared" si="716"/>
        <v>2.2222222222222223E-2</v>
      </c>
      <c r="AE3819" s="106">
        <f t="shared" si="717"/>
        <v>16.10777777777778</v>
      </c>
      <c r="AF3819" s="105">
        <f t="shared" si="718"/>
        <v>112.75444444444443</v>
      </c>
      <c r="AG3819" s="105">
        <f t="shared" si="719"/>
        <v>650.2455555555556</v>
      </c>
    </row>
    <row r="3820" spans="1:33" s="88" customFormat="1" x14ac:dyDescent="0.35">
      <c r="A3820" s="21">
        <v>10141103</v>
      </c>
      <c r="B3820" s="162" t="s">
        <v>1665</v>
      </c>
      <c r="C3820" s="115" t="s">
        <v>710</v>
      </c>
      <c r="D3820" s="21"/>
      <c r="E3820" s="114" t="str">
        <f t="shared" si="709"/>
        <v xml:space="preserve">TRANSFORMADOR MARCA:Astor MACOMIA </v>
      </c>
      <c r="F3820" s="57" t="s">
        <v>7834</v>
      </c>
      <c r="G3820" s="21" t="s">
        <v>232</v>
      </c>
      <c r="H3820" s="21" t="s">
        <v>7833</v>
      </c>
      <c r="I3820" s="21" t="s">
        <v>618</v>
      </c>
      <c r="J3820" s="57"/>
      <c r="K3820" s="21" t="s">
        <v>7840</v>
      </c>
      <c r="L3820" s="21" t="s">
        <v>7839</v>
      </c>
      <c r="M3820" s="21">
        <v>160</v>
      </c>
      <c r="N3820" s="21">
        <v>33</v>
      </c>
      <c r="O3820" s="21" t="s">
        <v>581</v>
      </c>
      <c r="P3820" s="21">
        <v>3</v>
      </c>
      <c r="Q3820" s="21">
        <v>2011</v>
      </c>
      <c r="R3820" s="21" t="s">
        <v>1661</v>
      </c>
      <c r="S3820" s="21" t="s">
        <v>7838</v>
      </c>
      <c r="T3820" s="116">
        <v>991</v>
      </c>
      <c r="U3820" s="111">
        <v>45</v>
      </c>
      <c r="V3820" s="113">
        <f t="shared" si="710"/>
        <v>865.47333333333336</v>
      </c>
      <c r="W3820" s="113">
        <f t="shared" si="711"/>
        <v>125.52666666666664</v>
      </c>
      <c r="X3820" s="112">
        <f t="shared" si="712"/>
        <v>125526.66666666664</v>
      </c>
      <c r="Y3820" s="111"/>
      <c r="Z3820" s="110">
        <f t="shared" si="720"/>
        <v>39</v>
      </c>
      <c r="AA3820" s="109">
        <f t="shared" si="713"/>
        <v>49.550000000000004</v>
      </c>
      <c r="AB3820" s="109">
        <f t="shared" si="714"/>
        <v>49550.000000000007</v>
      </c>
      <c r="AC3820" s="108">
        <f t="shared" si="715"/>
        <v>941.45</v>
      </c>
      <c r="AD3820" s="107">
        <f t="shared" si="716"/>
        <v>2.2222222222222223E-2</v>
      </c>
      <c r="AE3820" s="106">
        <f t="shared" si="717"/>
        <v>20.921111111111113</v>
      </c>
      <c r="AF3820" s="105">
        <f t="shared" si="718"/>
        <v>146.44777777777776</v>
      </c>
      <c r="AG3820" s="105">
        <f t="shared" si="719"/>
        <v>844.55222222222221</v>
      </c>
    </row>
    <row r="3821" spans="1:33" s="88" customFormat="1" x14ac:dyDescent="0.35">
      <c r="A3821" s="21">
        <v>10141103</v>
      </c>
      <c r="B3821" s="162" t="s">
        <v>1665</v>
      </c>
      <c r="C3821" s="115" t="s">
        <v>710</v>
      </c>
      <c r="D3821" s="21"/>
      <c r="E3821" s="114" t="str">
        <f t="shared" si="709"/>
        <v xml:space="preserve">TRANSFORMADOR MARCA:TUSCO TRAFO MACOMIA </v>
      </c>
      <c r="F3821" s="57" t="s">
        <v>7834</v>
      </c>
      <c r="G3821" s="21" t="s">
        <v>232</v>
      </c>
      <c r="H3821" s="21" t="s">
        <v>7833</v>
      </c>
      <c r="I3821" s="21" t="s">
        <v>7837</v>
      </c>
      <c r="J3821" s="57"/>
      <c r="K3821" s="21" t="s">
        <v>7836</v>
      </c>
      <c r="L3821" s="21" t="s">
        <v>7835</v>
      </c>
      <c r="M3821" s="21">
        <v>315</v>
      </c>
      <c r="N3821" s="21">
        <v>33</v>
      </c>
      <c r="O3821" s="21" t="s">
        <v>581</v>
      </c>
      <c r="P3821" s="21">
        <v>3</v>
      </c>
      <c r="Q3821" s="21">
        <v>2011</v>
      </c>
      <c r="R3821" s="21" t="s">
        <v>219</v>
      </c>
      <c r="S3821" s="21">
        <v>541315</v>
      </c>
      <c r="T3821" s="116">
        <v>1039</v>
      </c>
      <c r="U3821" s="111">
        <v>45</v>
      </c>
      <c r="V3821" s="113">
        <f t="shared" si="710"/>
        <v>907.39333333333332</v>
      </c>
      <c r="W3821" s="113">
        <f t="shared" si="711"/>
        <v>131.60666666666668</v>
      </c>
      <c r="X3821" s="112">
        <f t="shared" si="712"/>
        <v>131606.66666666669</v>
      </c>
      <c r="Y3821" s="111"/>
      <c r="Z3821" s="110">
        <f t="shared" si="720"/>
        <v>39</v>
      </c>
      <c r="AA3821" s="109">
        <f t="shared" si="713"/>
        <v>51.95</v>
      </c>
      <c r="AB3821" s="109">
        <f t="shared" si="714"/>
        <v>51950</v>
      </c>
      <c r="AC3821" s="108">
        <f t="shared" si="715"/>
        <v>987.05</v>
      </c>
      <c r="AD3821" s="107">
        <f t="shared" si="716"/>
        <v>2.2222222222222223E-2</v>
      </c>
      <c r="AE3821" s="106">
        <f t="shared" si="717"/>
        <v>21.934444444444445</v>
      </c>
      <c r="AF3821" s="105">
        <f t="shared" si="718"/>
        <v>153.54111111111112</v>
      </c>
      <c r="AG3821" s="105">
        <f t="shared" si="719"/>
        <v>885.45888888888885</v>
      </c>
    </row>
    <row r="3822" spans="1:33" s="88" customFormat="1" x14ac:dyDescent="0.35">
      <c r="A3822" s="21">
        <v>10141103</v>
      </c>
      <c r="B3822" s="162" t="s">
        <v>1665</v>
      </c>
      <c r="C3822" s="115" t="s">
        <v>710</v>
      </c>
      <c r="D3822" s="21"/>
      <c r="E3822" s="114" t="str">
        <f t="shared" si="709"/>
        <v xml:space="preserve">TRANSFORMADOR MARCA:TUSCO TRAFO MACOMIA </v>
      </c>
      <c r="F3822" s="57" t="s">
        <v>7834</v>
      </c>
      <c r="G3822" s="21" t="s">
        <v>232</v>
      </c>
      <c r="H3822" s="21" t="s">
        <v>7833</v>
      </c>
      <c r="I3822" s="21" t="s">
        <v>7832</v>
      </c>
      <c r="J3822" s="57"/>
      <c r="K3822" s="21" t="s">
        <v>7831</v>
      </c>
      <c r="L3822" s="21" t="s">
        <v>7830</v>
      </c>
      <c r="M3822" s="21">
        <v>160</v>
      </c>
      <c r="N3822" s="21">
        <v>33</v>
      </c>
      <c r="O3822" s="21" t="s">
        <v>581</v>
      </c>
      <c r="P3822" s="21">
        <v>3</v>
      </c>
      <c r="Q3822" s="21">
        <v>2011</v>
      </c>
      <c r="R3822" s="21" t="s">
        <v>219</v>
      </c>
      <c r="S3822" s="21">
        <v>54113</v>
      </c>
      <c r="T3822" s="116">
        <v>991</v>
      </c>
      <c r="U3822" s="111">
        <v>45</v>
      </c>
      <c r="V3822" s="113">
        <f t="shared" si="710"/>
        <v>865.47333333333336</v>
      </c>
      <c r="W3822" s="113">
        <f t="shared" si="711"/>
        <v>125.52666666666664</v>
      </c>
      <c r="X3822" s="112">
        <f t="shared" si="712"/>
        <v>125526.66666666664</v>
      </c>
      <c r="Y3822" s="111"/>
      <c r="Z3822" s="110">
        <f t="shared" si="720"/>
        <v>39</v>
      </c>
      <c r="AA3822" s="109">
        <f t="shared" si="713"/>
        <v>49.550000000000004</v>
      </c>
      <c r="AB3822" s="109">
        <f t="shared" si="714"/>
        <v>49550.000000000007</v>
      </c>
      <c r="AC3822" s="108">
        <f t="shared" si="715"/>
        <v>941.45</v>
      </c>
      <c r="AD3822" s="107">
        <f t="shared" si="716"/>
        <v>2.2222222222222223E-2</v>
      </c>
      <c r="AE3822" s="106">
        <f t="shared" si="717"/>
        <v>20.921111111111113</v>
      </c>
      <c r="AF3822" s="105">
        <f t="shared" si="718"/>
        <v>146.44777777777776</v>
      </c>
      <c r="AG3822" s="105">
        <f t="shared" si="719"/>
        <v>844.55222222222221</v>
      </c>
    </row>
    <row r="3823" spans="1:33" s="88" customFormat="1" x14ac:dyDescent="0.35">
      <c r="A3823" s="21">
        <v>10141103</v>
      </c>
      <c r="B3823" s="162" t="s">
        <v>1665</v>
      </c>
      <c r="C3823" s="115" t="s">
        <v>710</v>
      </c>
      <c r="D3823" s="21"/>
      <c r="E3823" s="114" t="str">
        <f t="shared" si="709"/>
        <v xml:space="preserve">TRANSFORMADOR MARCA:TUSCO TRAFO MACOMIA </v>
      </c>
      <c r="F3823" s="57" t="s">
        <v>4265</v>
      </c>
      <c r="G3823" s="21" t="s">
        <v>232</v>
      </c>
      <c r="H3823" s="21" t="s">
        <v>4264</v>
      </c>
      <c r="I3823" s="21" t="s">
        <v>7829</v>
      </c>
      <c r="J3823" s="57"/>
      <c r="K3823" s="61">
        <v>661765</v>
      </c>
      <c r="L3823" s="61">
        <v>8624815</v>
      </c>
      <c r="M3823" s="21">
        <v>50</v>
      </c>
      <c r="N3823" s="21">
        <v>33</v>
      </c>
      <c r="O3823" s="21" t="s">
        <v>581</v>
      </c>
      <c r="P3823" s="21">
        <v>3</v>
      </c>
      <c r="Q3823" s="21">
        <v>2011</v>
      </c>
      <c r="R3823" s="21" t="s">
        <v>219</v>
      </c>
      <c r="S3823" s="21">
        <v>537089</v>
      </c>
      <c r="T3823" s="116">
        <v>643</v>
      </c>
      <c r="U3823" s="111">
        <v>45</v>
      </c>
      <c r="V3823" s="113">
        <f t="shared" si="710"/>
        <v>561.5533333333334</v>
      </c>
      <c r="W3823" s="113">
        <f t="shared" si="711"/>
        <v>81.446666666666601</v>
      </c>
      <c r="X3823" s="112">
        <f t="shared" si="712"/>
        <v>81446.666666666599</v>
      </c>
      <c r="Y3823" s="111"/>
      <c r="Z3823" s="110">
        <f t="shared" si="720"/>
        <v>39</v>
      </c>
      <c r="AA3823" s="109">
        <f t="shared" si="713"/>
        <v>32.15</v>
      </c>
      <c r="AB3823" s="109">
        <f t="shared" si="714"/>
        <v>32150</v>
      </c>
      <c r="AC3823" s="108">
        <f t="shared" si="715"/>
        <v>610.85</v>
      </c>
      <c r="AD3823" s="107">
        <f t="shared" si="716"/>
        <v>2.2222222222222223E-2</v>
      </c>
      <c r="AE3823" s="106">
        <f t="shared" si="717"/>
        <v>13.574444444444445</v>
      </c>
      <c r="AF3823" s="105">
        <f t="shared" si="718"/>
        <v>95.021111111111054</v>
      </c>
      <c r="AG3823" s="105">
        <f t="shared" si="719"/>
        <v>547.97888888888895</v>
      </c>
    </row>
    <row r="3824" spans="1:33" s="88" customFormat="1" x14ac:dyDescent="0.35">
      <c r="A3824" s="21">
        <v>10141103</v>
      </c>
      <c r="B3824" s="162" t="s">
        <v>1665</v>
      </c>
      <c r="C3824" s="115" t="s">
        <v>710</v>
      </c>
      <c r="D3824" s="21"/>
      <c r="E3824" s="114" t="str">
        <f t="shared" si="709"/>
        <v xml:space="preserve">TRANSFORMADOR MARCA:Astor MACOMIA </v>
      </c>
      <c r="F3824" s="57" t="s">
        <v>4265</v>
      </c>
      <c r="G3824" s="21" t="s">
        <v>232</v>
      </c>
      <c r="H3824" s="21" t="s">
        <v>4264</v>
      </c>
      <c r="I3824" s="21" t="s">
        <v>7828</v>
      </c>
      <c r="J3824" s="57"/>
      <c r="K3824" s="61">
        <v>667550</v>
      </c>
      <c r="L3824" s="61">
        <v>8624517</v>
      </c>
      <c r="M3824" s="21">
        <v>100</v>
      </c>
      <c r="N3824" s="21">
        <v>33</v>
      </c>
      <c r="O3824" s="21" t="s">
        <v>581</v>
      </c>
      <c r="P3824" s="21">
        <v>3</v>
      </c>
      <c r="Q3824" s="21">
        <v>2011</v>
      </c>
      <c r="R3824" s="21" t="s">
        <v>1661</v>
      </c>
      <c r="S3824" s="21" t="s">
        <v>7827</v>
      </c>
      <c r="T3824" s="116">
        <v>763</v>
      </c>
      <c r="U3824" s="111">
        <v>45</v>
      </c>
      <c r="V3824" s="113">
        <f t="shared" si="710"/>
        <v>666.35333333333335</v>
      </c>
      <c r="W3824" s="113">
        <f t="shared" si="711"/>
        <v>96.646666666666647</v>
      </c>
      <c r="X3824" s="112">
        <f t="shared" si="712"/>
        <v>96646.666666666642</v>
      </c>
      <c r="Y3824" s="111"/>
      <c r="Z3824" s="110">
        <f t="shared" si="720"/>
        <v>39</v>
      </c>
      <c r="AA3824" s="109">
        <f t="shared" si="713"/>
        <v>38.15</v>
      </c>
      <c r="AB3824" s="109">
        <f t="shared" si="714"/>
        <v>38150</v>
      </c>
      <c r="AC3824" s="108">
        <f t="shared" si="715"/>
        <v>724.85</v>
      </c>
      <c r="AD3824" s="107">
        <f t="shared" si="716"/>
        <v>2.2222222222222223E-2</v>
      </c>
      <c r="AE3824" s="106">
        <f t="shared" si="717"/>
        <v>16.10777777777778</v>
      </c>
      <c r="AF3824" s="105">
        <f t="shared" si="718"/>
        <v>112.75444444444443</v>
      </c>
      <c r="AG3824" s="105">
        <f t="shared" si="719"/>
        <v>650.2455555555556</v>
      </c>
    </row>
    <row r="3825" spans="1:33" s="88" customFormat="1" x14ac:dyDescent="0.35">
      <c r="A3825" s="21">
        <v>10141103</v>
      </c>
      <c r="B3825" s="162" t="s">
        <v>1665</v>
      </c>
      <c r="C3825" s="115" t="s">
        <v>710</v>
      </c>
      <c r="D3825" s="21"/>
      <c r="E3825" s="114" t="str">
        <f t="shared" si="709"/>
        <v xml:space="preserve">TRANSFORMADOR MARCA:Tusco Trafo MACOMIA </v>
      </c>
      <c r="F3825" s="57" t="s">
        <v>4265</v>
      </c>
      <c r="G3825" s="21" t="s">
        <v>232</v>
      </c>
      <c r="H3825" s="21" t="s">
        <v>4264</v>
      </c>
      <c r="I3825" s="21" t="s">
        <v>7826</v>
      </c>
      <c r="J3825" s="57"/>
      <c r="K3825" s="61">
        <v>662416</v>
      </c>
      <c r="L3825" s="61">
        <v>8624491</v>
      </c>
      <c r="M3825" s="21">
        <v>100</v>
      </c>
      <c r="N3825" s="21">
        <v>33</v>
      </c>
      <c r="O3825" s="21" t="s">
        <v>581</v>
      </c>
      <c r="P3825" s="21">
        <v>3</v>
      </c>
      <c r="Q3825" s="21">
        <v>2011</v>
      </c>
      <c r="R3825" s="21" t="s">
        <v>7537</v>
      </c>
      <c r="S3825" s="21">
        <v>537063</v>
      </c>
      <c r="T3825" s="116">
        <v>763</v>
      </c>
      <c r="U3825" s="111">
        <v>45</v>
      </c>
      <c r="V3825" s="113">
        <f t="shared" si="710"/>
        <v>666.35333333333335</v>
      </c>
      <c r="W3825" s="113">
        <f t="shared" si="711"/>
        <v>96.646666666666647</v>
      </c>
      <c r="X3825" s="112">
        <f t="shared" si="712"/>
        <v>96646.666666666642</v>
      </c>
      <c r="Y3825" s="111"/>
      <c r="Z3825" s="110">
        <f t="shared" si="720"/>
        <v>39</v>
      </c>
      <c r="AA3825" s="109">
        <f t="shared" si="713"/>
        <v>38.15</v>
      </c>
      <c r="AB3825" s="109">
        <f t="shared" si="714"/>
        <v>38150</v>
      </c>
      <c r="AC3825" s="108">
        <f t="shared" si="715"/>
        <v>724.85</v>
      </c>
      <c r="AD3825" s="107">
        <f t="shared" si="716"/>
        <v>2.2222222222222223E-2</v>
      </c>
      <c r="AE3825" s="106">
        <f t="shared" si="717"/>
        <v>16.10777777777778</v>
      </c>
      <c r="AF3825" s="105">
        <f t="shared" si="718"/>
        <v>112.75444444444443</v>
      </c>
      <c r="AG3825" s="105">
        <f t="shared" si="719"/>
        <v>650.2455555555556</v>
      </c>
    </row>
    <row r="3826" spans="1:33" s="88" customFormat="1" x14ac:dyDescent="0.35">
      <c r="A3826" s="21">
        <v>10141103</v>
      </c>
      <c r="B3826" s="162" t="s">
        <v>1665</v>
      </c>
      <c r="C3826" s="115" t="s">
        <v>710</v>
      </c>
      <c r="D3826" s="21"/>
      <c r="E3826" s="114" t="str">
        <f t="shared" si="709"/>
        <v xml:space="preserve">TRANSFORMADOR MARCA:Tusco Trafo MACOMIA </v>
      </c>
      <c r="F3826" s="57" t="s">
        <v>4265</v>
      </c>
      <c r="G3826" s="21" t="s">
        <v>232</v>
      </c>
      <c r="H3826" s="21" t="s">
        <v>4264</v>
      </c>
      <c r="I3826" s="21" t="s">
        <v>7825</v>
      </c>
      <c r="J3826" s="57"/>
      <c r="K3826" s="61">
        <v>664413</v>
      </c>
      <c r="L3826" s="61">
        <v>8628294</v>
      </c>
      <c r="M3826" s="21">
        <v>50</v>
      </c>
      <c r="N3826" s="21">
        <v>33</v>
      </c>
      <c r="O3826" s="21" t="s">
        <v>581</v>
      </c>
      <c r="P3826" s="21">
        <v>3</v>
      </c>
      <c r="Q3826" s="21">
        <v>2011</v>
      </c>
      <c r="R3826" s="21" t="s">
        <v>7537</v>
      </c>
      <c r="S3826" s="21">
        <v>537082</v>
      </c>
      <c r="T3826" s="116">
        <v>643</v>
      </c>
      <c r="U3826" s="111">
        <v>45</v>
      </c>
      <c r="V3826" s="113">
        <f t="shared" si="710"/>
        <v>561.5533333333334</v>
      </c>
      <c r="W3826" s="113">
        <f t="shared" si="711"/>
        <v>81.446666666666601</v>
      </c>
      <c r="X3826" s="112">
        <f t="shared" si="712"/>
        <v>81446.666666666599</v>
      </c>
      <c r="Y3826" s="111"/>
      <c r="Z3826" s="110">
        <f t="shared" si="720"/>
        <v>39</v>
      </c>
      <c r="AA3826" s="109">
        <f t="shared" si="713"/>
        <v>32.15</v>
      </c>
      <c r="AB3826" s="109">
        <f t="shared" si="714"/>
        <v>32150</v>
      </c>
      <c r="AC3826" s="108">
        <f t="shared" si="715"/>
        <v>610.85</v>
      </c>
      <c r="AD3826" s="107">
        <f t="shared" si="716"/>
        <v>2.2222222222222223E-2</v>
      </c>
      <c r="AE3826" s="106">
        <f t="shared" si="717"/>
        <v>13.574444444444445</v>
      </c>
      <c r="AF3826" s="105">
        <f t="shared" si="718"/>
        <v>95.021111111111054</v>
      </c>
      <c r="AG3826" s="105">
        <f t="shared" si="719"/>
        <v>547.97888888888895</v>
      </c>
    </row>
    <row r="3827" spans="1:33" s="88" customFormat="1" x14ac:dyDescent="0.35">
      <c r="A3827" s="21">
        <v>10141103</v>
      </c>
      <c r="B3827" s="162" t="s">
        <v>1665</v>
      </c>
      <c r="C3827" s="115" t="s">
        <v>710</v>
      </c>
      <c r="D3827" s="21"/>
      <c r="E3827" s="114" t="str">
        <f t="shared" si="709"/>
        <v xml:space="preserve">TRANSFORMADOR MARCA:Tusco Trafo MACOMIA </v>
      </c>
      <c r="F3827" s="57" t="s">
        <v>4265</v>
      </c>
      <c r="G3827" s="21" t="s">
        <v>232</v>
      </c>
      <c r="H3827" s="21" t="s">
        <v>4264</v>
      </c>
      <c r="I3827" s="21" t="s">
        <v>7824</v>
      </c>
      <c r="J3827" s="57"/>
      <c r="K3827" s="61">
        <v>654406</v>
      </c>
      <c r="L3827" s="61">
        <v>8614448</v>
      </c>
      <c r="M3827" s="21">
        <v>160</v>
      </c>
      <c r="N3827" s="21">
        <v>33</v>
      </c>
      <c r="O3827" s="21" t="s">
        <v>581</v>
      </c>
      <c r="P3827" s="21">
        <v>3</v>
      </c>
      <c r="Q3827" s="21">
        <v>2011</v>
      </c>
      <c r="R3827" s="21" t="s">
        <v>7537</v>
      </c>
      <c r="S3827" s="21">
        <v>537096</v>
      </c>
      <c r="T3827" s="116">
        <v>991</v>
      </c>
      <c r="U3827" s="111">
        <v>45</v>
      </c>
      <c r="V3827" s="113">
        <f t="shared" si="710"/>
        <v>865.47333333333336</v>
      </c>
      <c r="W3827" s="113">
        <f t="shared" si="711"/>
        <v>125.52666666666664</v>
      </c>
      <c r="X3827" s="112">
        <f t="shared" si="712"/>
        <v>125526.66666666664</v>
      </c>
      <c r="Y3827" s="111"/>
      <c r="Z3827" s="110">
        <f t="shared" si="720"/>
        <v>39</v>
      </c>
      <c r="AA3827" s="109">
        <f t="shared" si="713"/>
        <v>49.550000000000004</v>
      </c>
      <c r="AB3827" s="109">
        <f t="shared" si="714"/>
        <v>49550.000000000007</v>
      </c>
      <c r="AC3827" s="108">
        <f t="shared" si="715"/>
        <v>941.45</v>
      </c>
      <c r="AD3827" s="107">
        <f t="shared" si="716"/>
        <v>2.2222222222222223E-2</v>
      </c>
      <c r="AE3827" s="106">
        <f t="shared" si="717"/>
        <v>20.921111111111113</v>
      </c>
      <c r="AF3827" s="105">
        <f t="shared" si="718"/>
        <v>146.44777777777776</v>
      </c>
      <c r="AG3827" s="105">
        <f t="shared" si="719"/>
        <v>844.55222222222221</v>
      </c>
    </row>
    <row r="3828" spans="1:33" s="88" customFormat="1" x14ac:dyDescent="0.35">
      <c r="A3828" s="21">
        <v>10141103</v>
      </c>
      <c r="B3828" s="162" t="s">
        <v>1665</v>
      </c>
      <c r="C3828" s="115" t="s">
        <v>710</v>
      </c>
      <c r="D3828" s="21"/>
      <c r="E3828" s="114" t="str">
        <f t="shared" si="709"/>
        <v xml:space="preserve">TRANSFORMADOR MARCA:Tusco Trafo MACOMIA </v>
      </c>
      <c r="F3828" s="57" t="s">
        <v>4265</v>
      </c>
      <c r="G3828" s="21" t="s">
        <v>232</v>
      </c>
      <c r="H3828" s="21" t="s">
        <v>4264</v>
      </c>
      <c r="I3828" s="21" t="s">
        <v>5513</v>
      </c>
      <c r="J3828" s="57"/>
      <c r="K3828" s="61">
        <v>654384</v>
      </c>
      <c r="L3828" s="61">
        <v>8615153</v>
      </c>
      <c r="M3828" s="21">
        <v>160</v>
      </c>
      <c r="N3828" s="21">
        <v>33</v>
      </c>
      <c r="O3828" s="21" t="s">
        <v>581</v>
      </c>
      <c r="P3828" s="21">
        <v>3</v>
      </c>
      <c r="Q3828" s="21">
        <v>2011</v>
      </c>
      <c r="R3828" s="21" t="s">
        <v>7537</v>
      </c>
      <c r="S3828" s="21">
        <v>537083</v>
      </c>
      <c r="T3828" s="116">
        <v>991</v>
      </c>
      <c r="U3828" s="111">
        <v>45</v>
      </c>
      <c r="V3828" s="113">
        <f t="shared" si="710"/>
        <v>865.47333333333336</v>
      </c>
      <c r="W3828" s="113">
        <f t="shared" si="711"/>
        <v>125.52666666666664</v>
      </c>
      <c r="X3828" s="112">
        <f t="shared" si="712"/>
        <v>125526.66666666664</v>
      </c>
      <c r="Y3828" s="111"/>
      <c r="Z3828" s="110">
        <f t="shared" si="720"/>
        <v>39</v>
      </c>
      <c r="AA3828" s="109">
        <f t="shared" si="713"/>
        <v>49.550000000000004</v>
      </c>
      <c r="AB3828" s="109">
        <f t="shared" si="714"/>
        <v>49550.000000000007</v>
      </c>
      <c r="AC3828" s="108">
        <f t="shared" si="715"/>
        <v>941.45</v>
      </c>
      <c r="AD3828" s="107">
        <f t="shared" si="716"/>
        <v>2.2222222222222223E-2</v>
      </c>
      <c r="AE3828" s="106">
        <f t="shared" si="717"/>
        <v>20.921111111111113</v>
      </c>
      <c r="AF3828" s="105">
        <f t="shared" si="718"/>
        <v>146.44777777777776</v>
      </c>
      <c r="AG3828" s="105">
        <f t="shared" si="719"/>
        <v>844.55222222222221</v>
      </c>
    </row>
    <row r="3829" spans="1:33" s="88" customFormat="1" x14ac:dyDescent="0.35">
      <c r="A3829" s="21">
        <v>10141103</v>
      </c>
      <c r="B3829" s="162" t="s">
        <v>1665</v>
      </c>
      <c r="C3829" s="115" t="s">
        <v>710</v>
      </c>
      <c r="D3829" s="21"/>
      <c r="E3829" s="114" t="str">
        <f t="shared" si="709"/>
        <v xml:space="preserve">TRANSFORMADOR MARCA:Tusco Trafo MACOMIA </v>
      </c>
      <c r="F3829" s="57" t="s">
        <v>4265</v>
      </c>
      <c r="G3829" s="21" t="s">
        <v>232</v>
      </c>
      <c r="H3829" s="21" t="s">
        <v>4264</v>
      </c>
      <c r="I3829" s="21" t="s">
        <v>7823</v>
      </c>
      <c r="J3829" s="57"/>
      <c r="K3829" s="61">
        <v>638717</v>
      </c>
      <c r="L3829" s="61">
        <v>8611076</v>
      </c>
      <c r="M3829" s="21">
        <v>100</v>
      </c>
      <c r="N3829" s="21">
        <v>33</v>
      </c>
      <c r="O3829" s="21" t="s">
        <v>581</v>
      </c>
      <c r="P3829" s="21">
        <v>3</v>
      </c>
      <c r="Q3829" s="21">
        <v>2011</v>
      </c>
      <c r="R3829" s="21" t="s">
        <v>7537</v>
      </c>
      <c r="S3829" s="21">
        <v>537067</v>
      </c>
      <c r="T3829" s="116">
        <v>763</v>
      </c>
      <c r="U3829" s="111">
        <v>45</v>
      </c>
      <c r="V3829" s="113">
        <f t="shared" si="710"/>
        <v>666.35333333333335</v>
      </c>
      <c r="W3829" s="113">
        <f t="shared" si="711"/>
        <v>96.646666666666647</v>
      </c>
      <c r="X3829" s="112">
        <f t="shared" si="712"/>
        <v>96646.666666666642</v>
      </c>
      <c r="Y3829" s="111"/>
      <c r="Z3829" s="110">
        <f t="shared" si="720"/>
        <v>39</v>
      </c>
      <c r="AA3829" s="109">
        <f t="shared" si="713"/>
        <v>38.15</v>
      </c>
      <c r="AB3829" s="109">
        <f t="shared" si="714"/>
        <v>38150</v>
      </c>
      <c r="AC3829" s="108">
        <f t="shared" si="715"/>
        <v>724.85</v>
      </c>
      <c r="AD3829" s="107">
        <f t="shared" si="716"/>
        <v>2.2222222222222223E-2</v>
      </c>
      <c r="AE3829" s="106">
        <f t="shared" si="717"/>
        <v>16.10777777777778</v>
      </c>
      <c r="AF3829" s="105">
        <f t="shared" si="718"/>
        <v>112.75444444444443</v>
      </c>
      <c r="AG3829" s="105">
        <f t="shared" si="719"/>
        <v>650.2455555555556</v>
      </c>
    </row>
    <row r="3830" spans="1:33" s="88" customFormat="1" x14ac:dyDescent="0.35">
      <c r="A3830" s="21">
        <v>10141103</v>
      </c>
      <c r="B3830" s="162" t="s">
        <v>1665</v>
      </c>
      <c r="C3830" s="115" t="s">
        <v>710</v>
      </c>
      <c r="D3830" s="21"/>
      <c r="E3830" s="114" t="str">
        <f t="shared" si="709"/>
        <v xml:space="preserve">TRANSFORMADOR MARCA:Tusco Trafo MACOMIA </v>
      </c>
      <c r="F3830" s="57" t="s">
        <v>4265</v>
      </c>
      <c r="G3830" s="21" t="s">
        <v>232</v>
      </c>
      <c r="H3830" s="21" t="s">
        <v>4264</v>
      </c>
      <c r="I3830" s="21" t="s">
        <v>7822</v>
      </c>
      <c r="J3830" s="57"/>
      <c r="K3830" s="61">
        <v>639992</v>
      </c>
      <c r="L3830" s="61">
        <v>8611082</v>
      </c>
      <c r="M3830" s="21">
        <v>100</v>
      </c>
      <c r="N3830" s="21">
        <v>33</v>
      </c>
      <c r="O3830" s="21" t="s">
        <v>581</v>
      </c>
      <c r="P3830" s="21">
        <v>3</v>
      </c>
      <c r="Q3830" s="21">
        <v>2011</v>
      </c>
      <c r="R3830" s="21" t="s">
        <v>7537</v>
      </c>
      <c r="S3830" s="21">
        <v>537084</v>
      </c>
      <c r="T3830" s="116">
        <v>763</v>
      </c>
      <c r="U3830" s="111">
        <v>45</v>
      </c>
      <c r="V3830" s="113">
        <f t="shared" si="710"/>
        <v>666.35333333333335</v>
      </c>
      <c r="W3830" s="113">
        <f t="shared" si="711"/>
        <v>96.646666666666647</v>
      </c>
      <c r="X3830" s="112">
        <f t="shared" si="712"/>
        <v>96646.666666666642</v>
      </c>
      <c r="Y3830" s="111"/>
      <c r="Z3830" s="110">
        <f t="shared" si="720"/>
        <v>39</v>
      </c>
      <c r="AA3830" s="109">
        <f t="shared" si="713"/>
        <v>38.15</v>
      </c>
      <c r="AB3830" s="109">
        <f t="shared" si="714"/>
        <v>38150</v>
      </c>
      <c r="AC3830" s="108">
        <f t="shared" si="715"/>
        <v>724.85</v>
      </c>
      <c r="AD3830" s="107">
        <f t="shared" si="716"/>
        <v>2.2222222222222223E-2</v>
      </c>
      <c r="AE3830" s="106">
        <f t="shared" si="717"/>
        <v>16.10777777777778</v>
      </c>
      <c r="AF3830" s="105">
        <f t="shared" si="718"/>
        <v>112.75444444444443</v>
      </c>
      <c r="AG3830" s="105">
        <f t="shared" si="719"/>
        <v>650.2455555555556</v>
      </c>
    </row>
    <row r="3831" spans="1:33" s="88" customFormat="1" x14ac:dyDescent="0.35">
      <c r="A3831" s="21">
        <v>10141103</v>
      </c>
      <c r="B3831" s="115" t="s">
        <v>1665</v>
      </c>
      <c r="C3831" s="115" t="s">
        <v>710</v>
      </c>
      <c r="D3831" s="178">
        <v>61</v>
      </c>
      <c r="E3831" s="114" t="str">
        <f t="shared" si="709"/>
        <v>TRANSFORMADOR MARCA:TM NACALA 61</v>
      </c>
      <c r="F3831" s="21"/>
      <c r="G3831" s="21" t="s">
        <v>195</v>
      </c>
      <c r="H3831" s="124" t="s">
        <v>3284</v>
      </c>
      <c r="I3831" s="178" t="s">
        <v>7821</v>
      </c>
      <c r="J3831" s="21"/>
      <c r="K3831" s="178" t="s">
        <v>7820</v>
      </c>
      <c r="L3831" s="178" t="s">
        <v>7819</v>
      </c>
      <c r="M3831" s="121">
        <v>100</v>
      </c>
      <c r="N3831" s="161" t="s">
        <v>19</v>
      </c>
      <c r="O3831" s="21" t="s">
        <v>362</v>
      </c>
      <c r="P3831" s="21">
        <v>3</v>
      </c>
      <c r="Q3831" s="124">
        <v>2011</v>
      </c>
      <c r="R3831" s="121" t="s">
        <v>1769</v>
      </c>
      <c r="S3831" s="121">
        <v>895445</v>
      </c>
      <c r="T3831" s="116">
        <v>763</v>
      </c>
      <c r="U3831" s="111">
        <v>45</v>
      </c>
      <c r="V3831" s="113">
        <f t="shared" si="710"/>
        <v>666.35333333333335</v>
      </c>
      <c r="W3831" s="113">
        <f t="shared" si="711"/>
        <v>96.646666666666647</v>
      </c>
      <c r="X3831" s="112">
        <f t="shared" si="712"/>
        <v>96646.666666666642</v>
      </c>
      <c r="Y3831" s="111"/>
      <c r="Z3831" s="110">
        <f t="shared" si="720"/>
        <v>39</v>
      </c>
      <c r="AA3831" s="109">
        <f t="shared" si="713"/>
        <v>38.15</v>
      </c>
      <c r="AB3831" s="109">
        <f t="shared" si="714"/>
        <v>38150</v>
      </c>
      <c r="AC3831" s="108">
        <f t="shared" si="715"/>
        <v>724.85</v>
      </c>
      <c r="AD3831" s="107">
        <f t="shared" si="716"/>
        <v>2.2222222222222223E-2</v>
      </c>
      <c r="AE3831" s="106">
        <f t="shared" si="717"/>
        <v>16.10777777777778</v>
      </c>
      <c r="AF3831" s="105">
        <f t="shared" si="718"/>
        <v>112.75444444444443</v>
      </c>
      <c r="AG3831" s="105">
        <f t="shared" si="719"/>
        <v>650.2455555555556</v>
      </c>
    </row>
    <row r="3832" spans="1:33" s="88" customFormat="1" x14ac:dyDescent="0.35">
      <c r="A3832" s="21">
        <v>10141103</v>
      </c>
      <c r="B3832" s="115" t="s">
        <v>1665</v>
      </c>
      <c r="C3832" s="115" t="s">
        <v>710</v>
      </c>
      <c r="D3832" s="178">
        <f>D3831+1</f>
        <v>62</v>
      </c>
      <c r="E3832" s="114" t="str">
        <f t="shared" si="709"/>
        <v>TRANSFORMADOR MARCA:EFACEC MONAPO 62</v>
      </c>
      <c r="F3832" s="21"/>
      <c r="G3832" s="21" t="s">
        <v>189</v>
      </c>
      <c r="H3832" s="21" t="s">
        <v>1768</v>
      </c>
      <c r="I3832" s="121" t="s">
        <v>7818</v>
      </c>
      <c r="J3832" s="21"/>
      <c r="K3832" s="178" t="s">
        <v>7817</v>
      </c>
      <c r="L3832" s="21" t="s">
        <v>7816</v>
      </c>
      <c r="M3832" s="179">
        <v>50</v>
      </c>
      <c r="N3832" s="161" t="s">
        <v>19</v>
      </c>
      <c r="O3832" s="21" t="s">
        <v>362</v>
      </c>
      <c r="P3832" s="21">
        <v>3</v>
      </c>
      <c r="Q3832" s="124">
        <v>2011</v>
      </c>
      <c r="R3832" s="124" t="s">
        <v>27</v>
      </c>
      <c r="S3832" s="124" t="s">
        <v>7815</v>
      </c>
      <c r="T3832" s="116">
        <v>643</v>
      </c>
      <c r="U3832" s="111">
        <v>45</v>
      </c>
      <c r="V3832" s="113">
        <f t="shared" si="710"/>
        <v>561.5533333333334</v>
      </c>
      <c r="W3832" s="113">
        <f t="shared" si="711"/>
        <v>81.446666666666601</v>
      </c>
      <c r="X3832" s="112">
        <f t="shared" si="712"/>
        <v>81446.666666666599</v>
      </c>
      <c r="Y3832" s="111"/>
      <c r="Z3832" s="110">
        <f t="shared" si="720"/>
        <v>39</v>
      </c>
      <c r="AA3832" s="109">
        <f t="shared" si="713"/>
        <v>32.15</v>
      </c>
      <c r="AB3832" s="109">
        <f t="shared" si="714"/>
        <v>32150</v>
      </c>
      <c r="AC3832" s="108">
        <f t="shared" si="715"/>
        <v>610.85</v>
      </c>
      <c r="AD3832" s="107">
        <f t="shared" si="716"/>
        <v>2.2222222222222223E-2</v>
      </c>
      <c r="AE3832" s="106">
        <f t="shared" si="717"/>
        <v>13.574444444444445</v>
      </c>
      <c r="AF3832" s="105">
        <f t="shared" si="718"/>
        <v>95.021111111111054</v>
      </c>
      <c r="AG3832" s="105">
        <f t="shared" si="719"/>
        <v>547.97888888888895</v>
      </c>
    </row>
    <row r="3833" spans="1:33" s="88" customFormat="1" x14ac:dyDescent="0.35">
      <c r="A3833" s="21">
        <v>10141103</v>
      </c>
      <c r="B3833" s="115" t="s">
        <v>1665</v>
      </c>
      <c r="C3833" s="115" t="s">
        <v>710</v>
      </c>
      <c r="D3833" s="21" t="s">
        <v>7814</v>
      </c>
      <c r="E3833" s="114" t="str">
        <f t="shared" si="709"/>
        <v>TRANSFORMADOR MARCA:PME CHIMURA PTS 305</v>
      </c>
      <c r="F3833" s="21"/>
      <c r="G3833" s="21" t="s">
        <v>1716</v>
      </c>
      <c r="H3833" s="21" t="s">
        <v>1715</v>
      </c>
      <c r="I3833" s="21" t="s">
        <v>7813</v>
      </c>
      <c r="J3833" s="21"/>
      <c r="K3833" s="21" t="s">
        <v>7812</v>
      </c>
      <c r="L3833" s="21" t="s">
        <v>7811</v>
      </c>
      <c r="M3833" s="21">
        <v>50</v>
      </c>
      <c r="N3833" s="21" t="s">
        <v>19</v>
      </c>
      <c r="O3833" s="21" t="s">
        <v>362</v>
      </c>
      <c r="P3833" s="121">
        <v>3</v>
      </c>
      <c r="Q3833" s="21">
        <v>2011</v>
      </c>
      <c r="R3833" s="21" t="s">
        <v>6531</v>
      </c>
      <c r="S3833" s="21"/>
      <c r="T3833" s="116">
        <v>643</v>
      </c>
      <c r="U3833" s="111">
        <v>45</v>
      </c>
      <c r="V3833" s="113">
        <f t="shared" si="710"/>
        <v>561.5533333333334</v>
      </c>
      <c r="W3833" s="113">
        <f t="shared" si="711"/>
        <v>81.446666666666601</v>
      </c>
      <c r="X3833" s="112">
        <f t="shared" si="712"/>
        <v>81446.666666666599</v>
      </c>
      <c r="Y3833" s="111"/>
      <c r="Z3833" s="110">
        <f t="shared" si="720"/>
        <v>39</v>
      </c>
      <c r="AA3833" s="109">
        <f t="shared" si="713"/>
        <v>32.15</v>
      </c>
      <c r="AB3833" s="109">
        <f t="shared" si="714"/>
        <v>32150</v>
      </c>
      <c r="AC3833" s="108">
        <f t="shared" si="715"/>
        <v>610.85</v>
      </c>
      <c r="AD3833" s="107">
        <f t="shared" si="716"/>
        <v>2.2222222222222223E-2</v>
      </c>
      <c r="AE3833" s="106">
        <f t="shared" si="717"/>
        <v>13.574444444444445</v>
      </c>
      <c r="AF3833" s="105">
        <f t="shared" si="718"/>
        <v>95.021111111111054</v>
      </c>
      <c r="AG3833" s="105">
        <f t="shared" si="719"/>
        <v>547.97888888888895</v>
      </c>
    </row>
    <row r="3834" spans="1:33" s="88" customFormat="1" x14ac:dyDescent="0.35">
      <c r="A3834" s="21">
        <v>10141103</v>
      </c>
      <c r="B3834" s="115" t="s">
        <v>1665</v>
      </c>
      <c r="C3834" s="115" t="s">
        <v>710</v>
      </c>
      <c r="D3834" s="21" t="s">
        <v>7810</v>
      </c>
      <c r="E3834" s="114" t="str">
        <f t="shared" si="709"/>
        <v>TRANSFORMADOR MARCA:POWERTECH GURUE PTS 4031</v>
      </c>
      <c r="F3834" s="21"/>
      <c r="G3834" s="21" t="s">
        <v>164</v>
      </c>
      <c r="H3834" s="21" t="s">
        <v>164</v>
      </c>
      <c r="I3834" s="21" t="s">
        <v>7809</v>
      </c>
      <c r="J3834" s="21"/>
      <c r="K3834" s="119" t="s">
        <v>7808</v>
      </c>
      <c r="L3834" s="119" t="s">
        <v>7807</v>
      </c>
      <c r="M3834" s="21">
        <v>25</v>
      </c>
      <c r="N3834" s="21" t="s">
        <v>19</v>
      </c>
      <c r="O3834" s="21" t="s">
        <v>362</v>
      </c>
      <c r="P3834" s="121">
        <v>3</v>
      </c>
      <c r="Q3834" s="21">
        <v>2011</v>
      </c>
      <c r="R3834" s="21" t="s">
        <v>295</v>
      </c>
      <c r="S3834" s="21"/>
      <c r="T3834" s="116">
        <v>643</v>
      </c>
      <c r="U3834" s="111">
        <v>45</v>
      </c>
      <c r="V3834" s="113">
        <f t="shared" si="710"/>
        <v>561.5533333333334</v>
      </c>
      <c r="W3834" s="113">
        <f t="shared" si="711"/>
        <v>81.446666666666601</v>
      </c>
      <c r="X3834" s="112">
        <f t="shared" si="712"/>
        <v>81446.666666666599</v>
      </c>
      <c r="Y3834" s="111"/>
      <c r="Z3834" s="110">
        <f t="shared" si="720"/>
        <v>39</v>
      </c>
      <c r="AA3834" s="109">
        <f t="shared" si="713"/>
        <v>32.15</v>
      </c>
      <c r="AB3834" s="109">
        <f t="shared" si="714"/>
        <v>32150</v>
      </c>
      <c r="AC3834" s="108">
        <f t="shared" si="715"/>
        <v>610.85</v>
      </c>
      <c r="AD3834" s="107">
        <f t="shared" si="716"/>
        <v>2.2222222222222223E-2</v>
      </c>
      <c r="AE3834" s="106">
        <f t="shared" si="717"/>
        <v>13.574444444444445</v>
      </c>
      <c r="AF3834" s="105">
        <f t="shared" si="718"/>
        <v>95.021111111111054</v>
      </c>
      <c r="AG3834" s="105">
        <f t="shared" si="719"/>
        <v>547.97888888888895</v>
      </c>
    </row>
    <row r="3835" spans="1:33" s="88" customFormat="1" x14ac:dyDescent="0.35">
      <c r="A3835" s="21">
        <v>10141103</v>
      </c>
      <c r="B3835" s="115" t="s">
        <v>1665</v>
      </c>
      <c r="C3835" s="115" t="s">
        <v>710</v>
      </c>
      <c r="D3835" s="173" t="s">
        <v>4213</v>
      </c>
      <c r="E3835" s="114" t="str">
        <f t="shared" si="709"/>
        <v>TRANSFORMADOR MARCA:Tranformerdores de Mozambique Inhambane PTS 37</v>
      </c>
      <c r="F3835" s="21"/>
      <c r="G3835" s="21" t="s">
        <v>1695</v>
      </c>
      <c r="H3835" s="21" t="str">
        <f>+G3835</f>
        <v>Inhambane</v>
      </c>
      <c r="I3835" s="21"/>
      <c r="J3835" s="118"/>
      <c r="K3835" s="171" t="s">
        <v>7806</v>
      </c>
      <c r="L3835" s="171" t="s">
        <v>7805</v>
      </c>
      <c r="M3835" s="21">
        <v>100</v>
      </c>
      <c r="N3835" s="21">
        <v>33</v>
      </c>
      <c r="O3835" s="21">
        <v>0.4</v>
      </c>
      <c r="P3835" s="124" t="s">
        <v>516</v>
      </c>
      <c r="Q3835" s="21">
        <v>2011</v>
      </c>
      <c r="R3835" s="21" t="s">
        <v>2325</v>
      </c>
      <c r="S3835" s="21">
        <v>793223</v>
      </c>
      <c r="T3835" s="126">
        <v>763</v>
      </c>
      <c r="U3835" s="111">
        <v>45</v>
      </c>
      <c r="V3835" s="113">
        <f t="shared" si="710"/>
        <v>666.35333333333335</v>
      </c>
      <c r="W3835" s="113">
        <f t="shared" si="711"/>
        <v>96.646666666666647</v>
      </c>
      <c r="X3835" s="112">
        <f t="shared" si="712"/>
        <v>96646.666666666642</v>
      </c>
      <c r="Y3835" s="118"/>
      <c r="Z3835" s="110">
        <f t="shared" si="720"/>
        <v>39</v>
      </c>
      <c r="AA3835" s="109">
        <f t="shared" si="713"/>
        <v>38.15</v>
      </c>
      <c r="AB3835" s="109">
        <f t="shared" si="714"/>
        <v>38150</v>
      </c>
      <c r="AC3835" s="108">
        <f t="shared" si="715"/>
        <v>724.85</v>
      </c>
      <c r="AD3835" s="107">
        <f t="shared" si="716"/>
        <v>2.2222222222222223E-2</v>
      </c>
      <c r="AE3835" s="106">
        <f t="shared" si="717"/>
        <v>16.10777777777778</v>
      </c>
      <c r="AF3835" s="105">
        <f t="shared" si="718"/>
        <v>112.75444444444443</v>
      </c>
      <c r="AG3835" s="105">
        <f t="shared" si="719"/>
        <v>650.2455555555556</v>
      </c>
    </row>
    <row r="3836" spans="1:33" s="88" customFormat="1" x14ac:dyDescent="0.35">
      <c r="A3836" s="21">
        <v>10141103</v>
      </c>
      <c r="B3836" s="115" t="s">
        <v>1665</v>
      </c>
      <c r="C3836" s="115" t="s">
        <v>710</v>
      </c>
      <c r="D3836" s="173" t="s">
        <v>808</v>
      </c>
      <c r="E3836" s="114" t="str">
        <f t="shared" si="709"/>
        <v>TRANSFORMADOR MARCA: Inhambane No Label</v>
      </c>
      <c r="F3836" s="21"/>
      <c r="G3836" s="21" t="s">
        <v>1695</v>
      </c>
      <c r="H3836" s="21" t="s">
        <v>1695</v>
      </c>
      <c r="I3836" s="21"/>
      <c r="J3836" s="118"/>
      <c r="K3836" s="171" t="s">
        <v>7804</v>
      </c>
      <c r="L3836" s="171" t="s">
        <v>7803</v>
      </c>
      <c r="M3836" s="21">
        <v>100</v>
      </c>
      <c r="N3836" s="21">
        <v>33</v>
      </c>
      <c r="O3836" s="21">
        <v>0.4</v>
      </c>
      <c r="P3836" s="124" t="s">
        <v>516</v>
      </c>
      <c r="Q3836" s="21">
        <v>2011</v>
      </c>
      <c r="R3836" s="21"/>
      <c r="S3836" s="21"/>
      <c r="T3836" s="126">
        <v>763</v>
      </c>
      <c r="U3836" s="111">
        <v>45</v>
      </c>
      <c r="V3836" s="113">
        <f t="shared" si="710"/>
        <v>666.35333333333335</v>
      </c>
      <c r="W3836" s="113">
        <f t="shared" si="711"/>
        <v>96.646666666666647</v>
      </c>
      <c r="X3836" s="112">
        <f t="shared" si="712"/>
        <v>96646.666666666642</v>
      </c>
      <c r="Y3836" s="118"/>
      <c r="Z3836" s="110">
        <f t="shared" si="720"/>
        <v>39</v>
      </c>
      <c r="AA3836" s="109">
        <f t="shared" si="713"/>
        <v>38.15</v>
      </c>
      <c r="AB3836" s="109">
        <f t="shared" si="714"/>
        <v>38150</v>
      </c>
      <c r="AC3836" s="108">
        <f t="shared" si="715"/>
        <v>724.85</v>
      </c>
      <c r="AD3836" s="107">
        <f t="shared" si="716"/>
        <v>2.2222222222222223E-2</v>
      </c>
      <c r="AE3836" s="106">
        <f t="shared" si="717"/>
        <v>16.10777777777778</v>
      </c>
      <c r="AF3836" s="105">
        <f t="shared" si="718"/>
        <v>112.75444444444443</v>
      </c>
      <c r="AG3836" s="105">
        <f t="shared" si="719"/>
        <v>650.2455555555556</v>
      </c>
    </row>
    <row r="3837" spans="1:33" s="88" customFormat="1" x14ac:dyDescent="0.35">
      <c r="A3837" s="21">
        <v>10141103</v>
      </c>
      <c r="B3837" s="115" t="s">
        <v>1665</v>
      </c>
      <c r="C3837" s="115" t="s">
        <v>710</v>
      </c>
      <c r="D3837" s="173" t="s">
        <v>808</v>
      </c>
      <c r="E3837" s="114" t="str">
        <f t="shared" si="709"/>
        <v>TRANSFORMADOR MARCA: Inhambane No Label</v>
      </c>
      <c r="F3837" s="21"/>
      <c r="G3837" s="21" t="s">
        <v>1695</v>
      </c>
      <c r="H3837" s="21" t="s">
        <v>1695</v>
      </c>
      <c r="I3837" s="21"/>
      <c r="J3837" s="118"/>
      <c r="K3837" s="171" t="s">
        <v>7802</v>
      </c>
      <c r="L3837" s="171" t="s">
        <v>7801</v>
      </c>
      <c r="M3837" s="21">
        <v>100</v>
      </c>
      <c r="N3837" s="21">
        <v>33</v>
      </c>
      <c r="O3837" s="21">
        <v>0.4</v>
      </c>
      <c r="P3837" s="124" t="s">
        <v>516</v>
      </c>
      <c r="Q3837" s="21">
        <v>2011</v>
      </c>
      <c r="R3837" s="21"/>
      <c r="S3837" s="21"/>
      <c r="T3837" s="126">
        <v>763</v>
      </c>
      <c r="U3837" s="111">
        <v>45</v>
      </c>
      <c r="V3837" s="113">
        <f t="shared" si="710"/>
        <v>666.35333333333335</v>
      </c>
      <c r="W3837" s="113">
        <f t="shared" si="711"/>
        <v>96.646666666666647</v>
      </c>
      <c r="X3837" s="112">
        <f t="shared" si="712"/>
        <v>96646.666666666642</v>
      </c>
      <c r="Y3837" s="118"/>
      <c r="Z3837" s="110">
        <f t="shared" si="720"/>
        <v>39</v>
      </c>
      <c r="AA3837" s="109">
        <f t="shared" si="713"/>
        <v>38.15</v>
      </c>
      <c r="AB3837" s="109">
        <f t="shared" si="714"/>
        <v>38150</v>
      </c>
      <c r="AC3837" s="108">
        <f t="shared" si="715"/>
        <v>724.85</v>
      </c>
      <c r="AD3837" s="107">
        <f t="shared" si="716"/>
        <v>2.2222222222222223E-2</v>
      </c>
      <c r="AE3837" s="106">
        <f t="shared" si="717"/>
        <v>16.10777777777778</v>
      </c>
      <c r="AF3837" s="105">
        <f t="shared" si="718"/>
        <v>112.75444444444443</v>
      </c>
      <c r="AG3837" s="105">
        <f t="shared" si="719"/>
        <v>650.2455555555556</v>
      </c>
    </row>
    <row r="3838" spans="1:33" s="88" customFormat="1" x14ac:dyDescent="0.35">
      <c r="A3838" s="21">
        <v>10141103</v>
      </c>
      <c r="B3838" s="115" t="s">
        <v>1665</v>
      </c>
      <c r="C3838" s="115" t="s">
        <v>710</v>
      </c>
      <c r="D3838" s="173" t="s">
        <v>808</v>
      </c>
      <c r="E3838" s="114" t="str">
        <f t="shared" si="709"/>
        <v>TRANSFORMADOR MARCA: Inhambane No Label</v>
      </c>
      <c r="F3838" s="21"/>
      <c r="G3838" s="21" t="s">
        <v>1695</v>
      </c>
      <c r="H3838" s="21" t="s">
        <v>1695</v>
      </c>
      <c r="I3838" s="21"/>
      <c r="J3838" s="118"/>
      <c r="K3838" s="171" t="s">
        <v>7800</v>
      </c>
      <c r="L3838" s="171" t="s">
        <v>7799</v>
      </c>
      <c r="M3838" s="21">
        <v>100</v>
      </c>
      <c r="N3838" s="21">
        <v>33</v>
      </c>
      <c r="O3838" s="21">
        <v>0.44</v>
      </c>
      <c r="P3838" s="124" t="s">
        <v>516</v>
      </c>
      <c r="Q3838" s="21">
        <v>2011</v>
      </c>
      <c r="R3838" s="21"/>
      <c r="S3838" s="21"/>
      <c r="T3838" s="126">
        <v>763</v>
      </c>
      <c r="U3838" s="111">
        <v>45</v>
      </c>
      <c r="V3838" s="113">
        <f t="shared" si="710"/>
        <v>666.35333333333335</v>
      </c>
      <c r="W3838" s="113">
        <f t="shared" si="711"/>
        <v>96.646666666666647</v>
      </c>
      <c r="X3838" s="112">
        <f t="shared" si="712"/>
        <v>96646.666666666642</v>
      </c>
      <c r="Y3838" s="118"/>
      <c r="Z3838" s="110">
        <f t="shared" si="720"/>
        <v>39</v>
      </c>
      <c r="AA3838" s="109">
        <f t="shared" si="713"/>
        <v>38.15</v>
      </c>
      <c r="AB3838" s="109">
        <f t="shared" si="714"/>
        <v>38150</v>
      </c>
      <c r="AC3838" s="108">
        <f t="shared" si="715"/>
        <v>724.85</v>
      </c>
      <c r="AD3838" s="107">
        <f t="shared" si="716"/>
        <v>2.2222222222222223E-2</v>
      </c>
      <c r="AE3838" s="106">
        <f t="shared" si="717"/>
        <v>16.10777777777778</v>
      </c>
      <c r="AF3838" s="105">
        <f t="shared" si="718"/>
        <v>112.75444444444443</v>
      </c>
      <c r="AG3838" s="105">
        <f t="shared" si="719"/>
        <v>650.2455555555556</v>
      </c>
    </row>
    <row r="3839" spans="1:33" s="88" customFormat="1" x14ac:dyDescent="0.35">
      <c r="A3839" s="21">
        <v>10141103</v>
      </c>
      <c r="B3839" s="115" t="s">
        <v>1665</v>
      </c>
      <c r="C3839" s="115" t="s">
        <v>710</v>
      </c>
      <c r="D3839" s="21" t="s">
        <v>7798</v>
      </c>
      <c r="E3839" s="114" t="str">
        <f t="shared" si="709"/>
        <v>TRANSFORMADOR MARCA:Revive PTS 380 PTS 380</v>
      </c>
      <c r="F3839" s="21"/>
      <c r="G3839" s="21" t="s">
        <v>7798</v>
      </c>
      <c r="H3839" s="21" t="s">
        <v>86</v>
      </c>
      <c r="I3839" s="21"/>
      <c r="J3839" s="21"/>
      <c r="K3839" s="119" t="s">
        <v>7797</v>
      </c>
      <c r="L3839" s="171" t="s">
        <v>7796</v>
      </c>
      <c r="M3839" s="21">
        <v>250</v>
      </c>
      <c r="N3839" s="21">
        <v>33</v>
      </c>
      <c r="O3839" s="21">
        <v>0.4</v>
      </c>
      <c r="P3839" s="124" t="s">
        <v>516</v>
      </c>
      <c r="Q3839" s="21">
        <v>2011</v>
      </c>
      <c r="R3839" s="21" t="s">
        <v>4040</v>
      </c>
      <c r="S3839" s="21" t="s">
        <v>7795</v>
      </c>
      <c r="T3839" s="126">
        <v>991</v>
      </c>
      <c r="U3839" s="111">
        <v>45</v>
      </c>
      <c r="V3839" s="113">
        <f t="shared" si="710"/>
        <v>865.47333333333336</v>
      </c>
      <c r="W3839" s="113">
        <f t="shared" si="711"/>
        <v>125.52666666666664</v>
      </c>
      <c r="X3839" s="112">
        <f t="shared" si="712"/>
        <v>125526.66666666664</v>
      </c>
      <c r="Y3839" s="118"/>
      <c r="Z3839" s="110">
        <f t="shared" si="720"/>
        <v>39</v>
      </c>
      <c r="AA3839" s="109">
        <f t="shared" si="713"/>
        <v>49.550000000000004</v>
      </c>
      <c r="AB3839" s="109">
        <f t="shared" si="714"/>
        <v>49550.000000000007</v>
      </c>
      <c r="AC3839" s="108">
        <f t="shared" si="715"/>
        <v>941.45</v>
      </c>
      <c r="AD3839" s="107">
        <f t="shared" si="716"/>
        <v>2.2222222222222223E-2</v>
      </c>
      <c r="AE3839" s="106">
        <f t="shared" si="717"/>
        <v>20.921111111111113</v>
      </c>
      <c r="AF3839" s="105">
        <f t="shared" si="718"/>
        <v>146.44777777777776</v>
      </c>
      <c r="AG3839" s="105">
        <f t="shared" si="719"/>
        <v>844.55222222222221</v>
      </c>
    </row>
    <row r="3840" spans="1:33" s="88" customFormat="1" x14ac:dyDescent="0.35">
      <c r="A3840" s="21">
        <v>10141103</v>
      </c>
      <c r="B3840" s="162" t="s">
        <v>725</v>
      </c>
      <c r="C3840" s="115" t="s">
        <v>710</v>
      </c>
      <c r="D3840" s="142" t="s">
        <v>1234</v>
      </c>
      <c r="E3840" s="114" t="str">
        <f t="shared" si="709"/>
        <v>TRANSFORMADOR MARCA:EFACEC PT 119 PT 119</v>
      </c>
      <c r="F3840" s="124"/>
      <c r="G3840" s="142" t="s">
        <v>1234</v>
      </c>
      <c r="H3840" s="142" t="s">
        <v>847</v>
      </c>
      <c r="I3840" s="124"/>
      <c r="J3840" s="124"/>
      <c r="K3840" s="124"/>
      <c r="L3840" s="124"/>
      <c r="M3840" s="124">
        <v>630</v>
      </c>
      <c r="N3840" s="124">
        <v>11</v>
      </c>
      <c r="O3840" s="21">
        <v>0.4</v>
      </c>
      <c r="P3840" s="124" t="s">
        <v>514</v>
      </c>
      <c r="Q3840" s="121">
        <v>2011</v>
      </c>
      <c r="R3840" s="124" t="s">
        <v>27</v>
      </c>
      <c r="S3840" s="124" t="s">
        <v>1233</v>
      </c>
      <c r="T3840" s="116">
        <v>1016</v>
      </c>
      <c r="U3840" s="111">
        <v>45</v>
      </c>
      <c r="V3840" s="113">
        <f t="shared" si="710"/>
        <v>887.30666666666673</v>
      </c>
      <c r="W3840" s="113">
        <f t="shared" si="711"/>
        <v>128.69333333333327</v>
      </c>
      <c r="X3840" s="112">
        <f t="shared" si="712"/>
        <v>128693.33333333327</v>
      </c>
      <c r="Y3840" s="111"/>
      <c r="Z3840" s="110">
        <f t="shared" si="720"/>
        <v>39</v>
      </c>
      <c r="AA3840" s="109">
        <f t="shared" si="713"/>
        <v>50.800000000000004</v>
      </c>
      <c r="AB3840" s="109">
        <f t="shared" si="714"/>
        <v>50800.000000000007</v>
      </c>
      <c r="AC3840" s="108">
        <f t="shared" si="715"/>
        <v>965.2</v>
      </c>
      <c r="AD3840" s="107">
        <f t="shared" si="716"/>
        <v>2.2222222222222223E-2</v>
      </c>
      <c r="AE3840" s="106">
        <f t="shared" si="717"/>
        <v>21.448888888888892</v>
      </c>
      <c r="AF3840" s="105">
        <f t="shared" si="718"/>
        <v>150.14222222222216</v>
      </c>
      <c r="AG3840" s="105">
        <f t="shared" si="719"/>
        <v>865.85777777777787</v>
      </c>
    </row>
    <row r="3841" spans="1:33" s="88" customFormat="1" x14ac:dyDescent="0.35">
      <c r="A3841" s="21">
        <v>10141103</v>
      </c>
      <c r="B3841" s="162" t="s">
        <v>725</v>
      </c>
      <c r="C3841" s="115" t="s">
        <v>710</v>
      </c>
      <c r="D3841" s="124" t="s">
        <v>1232</v>
      </c>
      <c r="E3841" s="114" t="str">
        <f t="shared" si="709"/>
        <v>TRANSFORMADOR MARCA:EFACEC PT 157R PT 157R</v>
      </c>
      <c r="F3841" s="124"/>
      <c r="G3841" s="124" t="s">
        <v>1232</v>
      </c>
      <c r="H3841" s="124" t="s">
        <v>607</v>
      </c>
      <c r="I3841" s="124"/>
      <c r="J3841" s="124"/>
      <c r="K3841" s="124"/>
      <c r="L3841" s="124"/>
      <c r="M3841" s="124">
        <v>315</v>
      </c>
      <c r="N3841" s="124">
        <v>33</v>
      </c>
      <c r="O3841" s="21">
        <v>0.4</v>
      </c>
      <c r="P3841" s="124" t="s">
        <v>514</v>
      </c>
      <c r="Q3841" s="121">
        <v>2011</v>
      </c>
      <c r="R3841" s="124" t="s">
        <v>27</v>
      </c>
      <c r="S3841" s="124" t="s">
        <v>1231</v>
      </c>
      <c r="T3841" s="116">
        <v>1039</v>
      </c>
      <c r="U3841" s="111">
        <v>45</v>
      </c>
      <c r="V3841" s="113">
        <f t="shared" si="710"/>
        <v>907.39333333333332</v>
      </c>
      <c r="W3841" s="113">
        <f t="shared" si="711"/>
        <v>131.60666666666668</v>
      </c>
      <c r="X3841" s="112">
        <f t="shared" si="712"/>
        <v>131606.66666666669</v>
      </c>
      <c r="Y3841" s="111"/>
      <c r="Z3841" s="110">
        <f t="shared" si="720"/>
        <v>39</v>
      </c>
      <c r="AA3841" s="109">
        <f t="shared" si="713"/>
        <v>51.95</v>
      </c>
      <c r="AB3841" s="109">
        <f t="shared" si="714"/>
        <v>51950</v>
      </c>
      <c r="AC3841" s="108">
        <f t="shared" si="715"/>
        <v>987.05</v>
      </c>
      <c r="AD3841" s="107">
        <f t="shared" si="716"/>
        <v>2.2222222222222223E-2</v>
      </c>
      <c r="AE3841" s="106">
        <f t="shared" si="717"/>
        <v>21.934444444444445</v>
      </c>
      <c r="AF3841" s="105">
        <f t="shared" si="718"/>
        <v>153.54111111111112</v>
      </c>
      <c r="AG3841" s="105">
        <f t="shared" si="719"/>
        <v>885.45888888888885</v>
      </c>
    </row>
    <row r="3842" spans="1:33" s="88" customFormat="1" x14ac:dyDescent="0.35">
      <c r="A3842" s="21">
        <v>10141103</v>
      </c>
      <c r="B3842" s="162" t="s">
        <v>725</v>
      </c>
      <c r="C3842" s="115" t="s">
        <v>710</v>
      </c>
      <c r="D3842" s="124" t="s">
        <v>1230</v>
      </c>
      <c r="E3842" s="114" t="str">
        <f t="shared" ref="E3842:E3905" si="721">+CONCATENATE(C3842," ","MARCA:",R3842," ",G3842," ",D3842,)</f>
        <v>TRANSFORMADOR MARCA:EFACEC PT 13R PT 13R</v>
      </c>
      <c r="F3842" s="124"/>
      <c r="G3842" s="124" t="s">
        <v>1230</v>
      </c>
      <c r="H3842" s="124" t="s">
        <v>847</v>
      </c>
      <c r="I3842" s="124"/>
      <c r="J3842" s="124"/>
      <c r="K3842" s="124"/>
      <c r="L3842" s="124"/>
      <c r="M3842" s="124">
        <v>500</v>
      </c>
      <c r="N3842" s="124">
        <v>33</v>
      </c>
      <c r="O3842" s="21">
        <v>0.4</v>
      </c>
      <c r="P3842" s="124" t="s">
        <v>514</v>
      </c>
      <c r="Q3842" s="124">
        <v>2011</v>
      </c>
      <c r="R3842" s="124" t="s">
        <v>27</v>
      </c>
      <c r="S3842" s="124" t="s">
        <v>1229</v>
      </c>
      <c r="T3842" s="116">
        <v>1200</v>
      </c>
      <c r="U3842" s="111">
        <v>45</v>
      </c>
      <c r="V3842" s="113">
        <f t="shared" ref="V3842:V3905" si="722">((Z3842/U3842)*(T3842-AA3842))+AA3842</f>
        <v>1048</v>
      </c>
      <c r="W3842" s="113">
        <f t="shared" ref="W3842:W3905" si="723">+T3842-V3842</f>
        <v>152</v>
      </c>
      <c r="X3842" s="112">
        <f t="shared" ref="X3842:X3905" si="724">+W3842*1000</f>
        <v>152000</v>
      </c>
      <c r="Y3842" s="111"/>
      <c r="Z3842" s="110">
        <f t="shared" si="720"/>
        <v>39</v>
      </c>
      <c r="AA3842" s="109">
        <f t="shared" ref="AA3842:AA3905" si="725">(5/100*T3842)</f>
        <v>60</v>
      </c>
      <c r="AB3842" s="109">
        <f t="shared" ref="AB3842:AB3905" si="726">+AA3842*1000</f>
        <v>60000</v>
      </c>
      <c r="AC3842" s="108">
        <f t="shared" ref="AC3842:AC3905" si="727">+T3842-AA3842</f>
        <v>1140</v>
      </c>
      <c r="AD3842" s="107">
        <f t="shared" ref="AD3842:AD3905" si="728">1/U3842</f>
        <v>2.2222222222222223E-2</v>
      </c>
      <c r="AE3842" s="106">
        <f t="shared" ref="AE3842:AE3905" si="729">+AC3842*AD3842</f>
        <v>25.333333333333336</v>
      </c>
      <c r="AF3842" s="105">
        <f t="shared" ref="AF3842:AF3905" si="730">+T3842-V3842+AE3842</f>
        <v>177.33333333333334</v>
      </c>
      <c r="AG3842" s="105">
        <f t="shared" ref="AG3842:AG3905" si="731">+V3842-AE3842</f>
        <v>1022.6666666666666</v>
      </c>
    </row>
    <row r="3843" spans="1:33" s="88" customFormat="1" x14ac:dyDescent="0.35">
      <c r="A3843" s="21">
        <v>10141103</v>
      </c>
      <c r="B3843" s="162" t="s">
        <v>725</v>
      </c>
      <c r="C3843" s="115" t="s">
        <v>710</v>
      </c>
      <c r="D3843" s="124" t="s">
        <v>1228</v>
      </c>
      <c r="E3843" s="114" t="str">
        <f t="shared" si="721"/>
        <v>TRANSFORMADOR MARCA:ITB PT 11R PT 11R</v>
      </c>
      <c r="F3843" s="124"/>
      <c r="G3843" s="124" t="s">
        <v>1228</v>
      </c>
      <c r="H3843" s="124" t="s">
        <v>847</v>
      </c>
      <c r="I3843" s="124"/>
      <c r="J3843" s="124"/>
      <c r="K3843" s="124"/>
      <c r="L3843" s="124"/>
      <c r="M3843" s="124">
        <v>630</v>
      </c>
      <c r="N3843" s="124">
        <v>33</v>
      </c>
      <c r="O3843" s="21">
        <v>0.4</v>
      </c>
      <c r="P3843" s="124" t="s">
        <v>514</v>
      </c>
      <c r="Q3843" s="124">
        <v>2011</v>
      </c>
      <c r="R3843" s="124" t="s">
        <v>1109</v>
      </c>
      <c r="S3843" s="124">
        <v>756457</v>
      </c>
      <c r="T3843" s="116">
        <v>1200</v>
      </c>
      <c r="U3843" s="111">
        <v>45</v>
      </c>
      <c r="V3843" s="113">
        <f t="shared" si="722"/>
        <v>1048</v>
      </c>
      <c r="W3843" s="113">
        <f t="shared" si="723"/>
        <v>152</v>
      </c>
      <c r="X3843" s="112">
        <f t="shared" si="724"/>
        <v>152000</v>
      </c>
      <c r="Y3843" s="111"/>
      <c r="Z3843" s="110">
        <f t="shared" si="720"/>
        <v>39</v>
      </c>
      <c r="AA3843" s="109">
        <f t="shared" si="725"/>
        <v>60</v>
      </c>
      <c r="AB3843" s="109">
        <f t="shared" si="726"/>
        <v>60000</v>
      </c>
      <c r="AC3843" s="108">
        <f t="shared" si="727"/>
        <v>1140</v>
      </c>
      <c r="AD3843" s="107">
        <f t="shared" si="728"/>
        <v>2.2222222222222223E-2</v>
      </c>
      <c r="AE3843" s="106">
        <f t="shared" si="729"/>
        <v>25.333333333333336</v>
      </c>
      <c r="AF3843" s="105">
        <f t="shared" si="730"/>
        <v>177.33333333333334</v>
      </c>
      <c r="AG3843" s="105">
        <f t="shared" si="731"/>
        <v>1022.6666666666666</v>
      </c>
    </row>
    <row r="3844" spans="1:33" s="88" customFormat="1" x14ac:dyDescent="0.35">
      <c r="A3844" s="21">
        <v>10141103</v>
      </c>
      <c r="B3844" s="162" t="s">
        <v>725</v>
      </c>
      <c r="C3844" s="115" t="s">
        <v>710</v>
      </c>
      <c r="D3844" s="124" t="s">
        <v>1227</v>
      </c>
      <c r="E3844" s="114" t="str">
        <f t="shared" si="721"/>
        <v>TRANSFORMADOR MARCA:POWERTECH PT 291R PT 291R</v>
      </c>
      <c r="F3844" s="124"/>
      <c r="G3844" s="124" t="s">
        <v>1227</v>
      </c>
      <c r="H3844" s="124" t="s">
        <v>847</v>
      </c>
      <c r="I3844" s="124"/>
      <c r="J3844" s="124"/>
      <c r="K3844" s="124"/>
      <c r="L3844" s="124"/>
      <c r="M3844" s="124">
        <v>200</v>
      </c>
      <c r="N3844" s="124">
        <v>33</v>
      </c>
      <c r="O3844" s="21">
        <v>0.4</v>
      </c>
      <c r="P3844" s="124" t="s">
        <v>514</v>
      </c>
      <c r="Q3844" s="124">
        <v>2011</v>
      </c>
      <c r="R3844" s="124" t="s">
        <v>295</v>
      </c>
      <c r="S3844" s="124" t="s">
        <v>1226</v>
      </c>
      <c r="T3844" s="116">
        <v>991</v>
      </c>
      <c r="U3844" s="111">
        <v>45</v>
      </c>
      <c r="V3844" s="113">
        <f t="shared" si="722"/>
        <v>865.47333333333336</v>
      </c>
      <c r="W3844" s="113">
        <f t="shared" si="723"/>
        <v>125.52666666666664</v>
      </c>
      <c r="X3844" s="112">
        <f t="shared" si="724"/>
        <v>125526.66666666664</v>
      </c>
      <c r="Y3844" s="111"/>
      <c r="Z3844" s="110">
        <f t="shared" si="720"/>
        <v>39</v>
      </c>
      <c r="AA3844" s="109">
        <f t="shared" si="725"/>
        <v>49.550000000000004</v>
      </c>
      <c r="AB3844" s="109">
        <f t="shared" si="726"/>
        <v>49550.000000000007</v>
      </c>
      <c r="AC3844" s="108">
        <f t="shared" si="727"/>
        <v>941.45</v>
      </c>
      <c r="AD3844" s="107">
        <f t="shared" si="728"/>
        <v>2.2222222222222223E-2</v>
      </c>
      <c r="AE3844" s="106">
        <f t="shared" si="729"/>
        <v>20.921111111111113</v>
      </c>
      <c r="AF3844" s="105">
        <f t="shared" si="730"/>
        <v>146.44777777777776</v>
      </c>
      <c r="AG3844" s="105">
        <f t="shared" si="731"/>
        <v>844.55222222222221</v>
      </c>
    </row>
    <row r="3845" spans="1:33" s="88" customFormat="1" x14ac:dyDescent="0.35">
      <c r="A3845" s="21">
        <v>10141103</v>
      </c>
      <c r="B3845" s="162" t="s">
        <v>725</v>
      </c>
      <c r="C3845" s="115" t="s">
        <v>710</v>
      </c>
      <c r="D3845" s="124" t="s">
        <v>1225</v>
      </c>
      <c r="E3845" s="114" t="str">
        <f t="shared" si="721"/>
        <v>TRANSFORMADOR MARCA:ITB PT 12R PT 12R</v>
      </c>
      <c r="F3845" s="124"/>
      <c r="G3845" s="124" t="s">
        <v>1225</v>
      </c>
      <c r="H3845" s="124" t="s">
        <v>847</v>
      </c>
      <c r="I3845" s="124"/>
      <c r="J3845" s="124"/>
      <c r="K3845" s="124"/>
      <c r="L3845" s="124"/>
      <c r="M3845" s="124">
        <v>630</v>
      </c>
      <c r="N3845" s="124">
        <v>33</v>
      </c>
      <c r="O3845" s="21">
        <v>0.4</v>
      </c>
      <c r="P3845" s="124" t="s">
        <v>514</v>
      </c>
      <c r="Q3845" s="124">
        <v>2011</v>
      </c>
      <c r="R3845" s="124" t="s">
        <v>1109</v>
      </c>
      <c r="S3845" s="124">
        <v>756456</v>
      </c>
      <c r="T3845" s="116">
        <v>1200</v>
      </c>
      <c r="U3845" s="111">
        <v>45</v>
      </c>
      <c r="V3845" s="113">
        <f t="shared" si="722"/>
        <v>1048</v>
      </c>
      <c r="W3845" s="113">
        <f t="shared" si="723"/>
        <v>152</v>
      </c>
      <c r="X3845" s="112">
        <f t="shared" si="724"/>
        <v>152000</v>
      </c>
      <c r="Y3845" s="111"/>
      <c r="Z3845" s="110">
        <f t="shared" si="720"/>
        <v>39</v>
      </c>
      <c r="AA3845" s="109">
        <f t="shared" si="725"/>
        <v>60</v>
      </c>
      <c r="AB3845" s="109">
        <f t="shared" si="726"/>
        <v>60000</v>
      </c>
      <c r="AC3845" s="108">
        <f t="shared" si="727"/>
        <v>1140</v>
      </c>
      <c r="AD3845" s="107">
        <f t="shared" si="728"/>
        <v>2.2222222222222223E-2</v>
      </c>
      <c r="AE3845" s="106">
        <f t="shared" si="729"/>
        <v>25.333333333333336</v>
      </c>
      <c r="AF3845" s="105">
        <f t="shared" si="730"/>
        <v>177.33333333333334</v>
      </c>
      <c r="AG3845" s="105">
        <f t="shared" si="731"/>
        <v>1022.6666666666666</v>
      </c>
    </row>
    <row r="3846" spans="1:33" s="88" customFormat="1" x14ac:dyDescent="0.35">
      <c r="A3846" s="21">
        <v>10141103</v>
      </c>
      <c r="B3846" s="162" t="s">
        <v>725</v>
      </c>
      <c r="C3846" s="115" t="s">
        <v>710</v>
      </c>
      <c r="D3846" s="124" t="s">
        <v>1224</v>
      </c>
      <c r="E3846" s="114" t="str">
        <f t="shared" si="721"/>
        <v>TRANSFORMADOR MARCA:ITB PT 191 PT 191</v>
      </c>
      <c r="F3846" s="124"/>
      <c r="G3846" s="124" t="s">
        <v>1224</v>
      </c>
      <c r="H3846" s="124" t="s">
        <v>815</v>
      </c>
      <c r="I3846" s="124"/>
      <c r="J3846" s="124"/>
      <c r="K3846" s="139"/>
      <c r="L3846" s="139"/>
      <c r="M3846" s="124">
        <v>500</v>
      </c>
      <c r="N3846" s="124">
        <v>11</v>
      </c>
      <c r="O3846" s="21">
        <v>0.4</v>
      </c>
      <c r="P3846" s="124" t="s">
        <v>514</v>
      </c>
      <c r="Q3846" s="124">
        <v>2011</v>
      </c>
      <c r="R3846" s="124" t="s">
        <v>1109</v>
      </c>
      <c r="S3846" s="124">
        <v>735130</v>
      </c>
      <c r="T3846" s="116">
        <v>1016</v>
      </c>
      <c r="U3846" s="111">
        <v>45</v>
      </c>
      <c r="V3846" s="113">
        <f t="shared" si="722"/>
        <v>887.30666666666673</v>
      </c>
      <c r="W3846" s="113">
        <f t="shared" si="723"/>
        <v>128.69333333333327</v>
      </c>
      <c r="X3846" s="112">
        <f t="shared" si="724"/>
        <v>128693.33333333327</v>
      </c>
      <c r="Y3846" s="111"/>
      <c r="Z3846" s="110">
        <f t="shared" si="720"/>
        <v>39</v>
      </c>
      <c r="AA3846" s="109">
        <f t="shared" si="725"/>
        <v>50.800000000000004</v>
      </c>
      <c r="AB3846" s="109">
        <f t="shared" si="726"/>
        <v>50800.000000000007</v>
      </c>
      <c r="AC3846" s="108">
        <f t="shared" si="727"/>
        <v>965.2</v>
      </c>
      <c r="AD3846" s="107">
        <f t="shared" si="728"/>
        <v>2.2222222222222223E-2</v>
      </c>
      <c r="AE3846" s="106">
        <f t="shared" si="729"/>
        <v>21.448888888888892</v>
      </c>
      <c r="AF3846" s="105">
        <f t="shared" si="730"/>
        <v>150.14222222222216</v>
      </c>
      <c r="AG3846" s="105">
        <f t="shared" si="731"/>
        <v>865.85777777777787</v>
      </c>
    </row>
    <row r="3847" spans="1:33" s="88" customFormat="1" x14ac:dyDescent="0.35">
      <c r="A3847" s="21">
        <v>10141103</v>
      </c>
      <c r="B3847" s="162" t="s">
        <v>725</v>
      </c>
      <c r="C3847" s="115" t="s">
        <v>710</v>
      </c>
      <c r="D3847" s="124" t="s">
        <v>1223</v>
      </c>
      <c r="E3847" s="114" t="str">
        <f t="shared" si="721"/>
        <v>TRANSFORMADOR MARCA:ITB PT 368 PT 368</v>
      </c>
      <c r="F3847" s="124"/>
      <c r="G3847" s="124" t="s">
        <v>1223</v>
      </c>
      <c r="H3847" s="124" t="s">
        <v>815</v>
      </c>
      <c r="I3847" s="124"/>
      <c r="J3847" s="124"/>
      <c r="K3847" s="136"/>
      <c r="L3847" s="124"/>
      <c r="M3847" s="124">
        <v>500</v>
      </c>
      <c r="N3847" s="124">
        <v>11</v>
      </c>
      <c r="O3847" s="21">
        <v>0.4</v>
      </c>
      <c r="P3847" s="124" t="s">
        <v>514</v>
      </c>
      <c r="Q3847" s="124">
        <v>2011</v>
      </c>
      <c r="R3847" s="124" t="s">
        <v>1109</v>
      </c>
      <c r="S3847" s="124">
        <v>735131</v>
      </c>
      <c r="T3847" s="116">
        <v>1016</v>
      </c>
      <c r="U3847" s="111">
        <v>45</v>
      </c>
      <c r="V3847" s="113">
        <f t="shared" si="722"/>
        <v>887.30666666666673</v>
      </c>
      <c r="W3847" s="113">
        <f t="shared" si="723"/>
        <v>128.69333333333327</v>
      </c>
      <c r="X3847" s="112">
        <f t="shared" si="724"/>
        <v>128693.33333333327</v>
      </c>
      <c r="Y3847" s="111"/>
      <c r="Z3847" s="110">
        <f t="shared" si="720"/>
        <v>39</v>
      </c>
      <c r="AA3847" s="109">
        <f t="shared" si="725"/>
        <v>50.800000000000004</v>
      </c>
      <c r="AB3847" s="109">
        <f t="shared" si="726"/>
        <v>50800.000000000007</v>
      </c>
      <c r="AC3847" s="108">
        <f t="shared" si="727"/>
        <v>965.2</v>
      </c>
      <c r="AD3847" s="107">
        <f t="shared" si="728"/>
        <v>2.2222222222222223E-2</v>
      </c>
      <c r="AE3847" s="106">
        <f t="shared" si="729"/>
        <v>21.448888888888892</v>
      </c>
      <c r="AF3847" s="105">
        <f t="shared" si="730"/>
        <v>150.14222222222216</v>
      </c>
      <c r="AG3847" s="105">
        <f t="shared" si="731"/>
        <v>865.85777777777787</v>
      </c>
    </row>
    <row r="3848" spans="1:33" s="88" customFormat="1" x14ac:dyDescent="0.35">
      <c r="A3848" s="21">
        <v>10141103</v>
      </c>
      <c r="B3848" s="162" t="s">
        <v>725</v>
      </c>
      <c r="C3848" s="115" t="s">
        <v>710</v>
      </c>
      <c r="D3848" s="124" t="s">
        <v>1222</v>
      </c>
      <c r="E3848" s="114" t="str">
        <f t="shared" si="721"/>
        <v>TRANSFORMADOR MARCA:EFACEC PT 46R PT 46R</v>
      </c>
      <c r="F3848" s="124"/>
      <c r="G3848" s="124" t="s">
        <v>1222</v>
      </c>
      <c r="H3848" s="142" t="s">
        <v>1217</v>
      </c>
      <c r="I3848" s="124"/>
      <c r="J3848" s="142"/>
      <c r="K3848" s="160" t="s">
        <v>1221</v>
      </c>
      <c r="L3848" s="142" t="s">
        <v>1220</v>
      </c>
      <c r="M3848" s="124">
        <v>500</v>
      </c>
      <c r="N3848" s="124">
        <v>33</v>
      </c>
      <c r="O3848" s="21">
        <v>0.4</v>
      </c>
      <c r="P3848" s="124" t="s">
        <v>514</v>
      </c>
      <c r="Q3848" s="142">
        <v>2011</v>
      </c>
      <c r="R3848" s="142" t="s">
        <v>27</v>
      </c>
      <c r="S3848" s="142" t="s">
        <v>1219</v>
      </c>
      <c r="T3848" s="116">
        <v>1200</v>
      </c>
      <c r="U3848" s="111">
        <v>45</v>
      </c>
      <c r="V3848" s="113">
        <f t="shared" si="722"/>
        <v>1048</v>
      </c>
      <c r="W3848" s="113">
        <f t="shared" si="723"/>
        <v>152</v>
      </c>
      <c r="X3848" s="112">
        <f t="shared" si="724"/>
        <v>152000</v>
      </c>
      <c r="Y3848" s="111"/>
      <c r="Z3848" s="110">
        <f t="shared" si="720"/>
        <v>39</v>
      </c>
      <c r="AA3848" s="109">
        <f t="shared" si="725"/>
        <v>60</v>
      </c>
      <c r="AB3848" s="109">
        <f t="shared" si="726"/>
        <v>60000</v>
      </c>
      <c r="AC3848" s="108">
        <f t="shared" si="727"/>
        <v>1140</v>
      </c>
      <c r="AD3848" s="107">
        <f t="shared" si="728"/>
        <v>2.2222222222222223E-2</v>
      </c>
      <c r="AE3848" s="106">
        <f t="shared" si="729"/>
        <v>25.333333333333336</v>
      </c>
      <c r="AF3848" s="105">
        <f t="shared" si="730"/>
        <v>177.33333333333334</v>
      </c>
      <c r="AG3848" s="105">
        <f t="shared" si="731"/>
        <v>1022.6666666666666</v>
      </c>
    </row>
    <row r="3849" spans="1:33" s="88" customFormat="1" x14ac:dyDescent="0.35">
      <c r="A3849" s="21">
        <v>10141103</v>
      </c>
      <c r="B3849" s="162" t="s">
        <v>725</v>
      </c>
      <c r="C3849" s="115" t="s">
        <v>710</v>
      </c>
      <c r="D3849" s="124" t="s">
        <v>1218</v>
      </c>
      <c r="E3849" s="114" t="str">
        <f t="shared" si="721"/>
        <v>TRANSFORMADOR MARCA:EFACEC PT 114R PT 114R</v>
      </c>
      <c r="F3849" s="124"/>
      <c r="G3849" s="124" t="s">
        <v>1218</v>
      </c>
      <c r="H3849" s="142" t="s">
        <v>1217</v>
      </c>
      <c r="I3849" s="124"/>
      <c r="J3849" s="142"/>
      <c r="K3849" s="160" t="s">
        <v>1216</v>
      </c>
      <c r="L3849" s="142" t="s">
        <v>1215</v>
      </c>
      <c r="M3849" s="124">
        <v>315</v>
      </c>
      <c r="N3849" s="124">
        <v>33</v>
      </c>
      <c r="O3849" s="21">
        <v>0.4</v>
      </c>
      <c r="P3849" s="124" t="s">
        <v>514</v>
      </c>
      <c r="Q3849" s="142">
        <v>2011</v>
      </c>
      <c r="R3849" s="142" t="s">
        <v>27</v>
      </c>
      <c r="S3849" s="142" t="s">
        <v>1214</v>
      </c>
      <c r="T3849" s="116">
        <v>1039</v>
      </c>
      <c r="U3849" s="111">
        <v>45</v>
      </c>
      <c r="V3849" s="113">
        <f t="shared" si="722"/>
        <v>907.39333333333332</v>
      </c>
      <c r="W3849" s="113">
        <f t="shared" si="723"/>
        <v>131.60666666666668</v>
      </c>
      <c r="X3849" s="112">
        <f t="shared" si="724"/>
        <v>131606.66666666669</v>
      </c>
      <c r="Y3849" s="111"/>
      <c r="Z3849" s="110">
        <f t="shared" si="720"/>
        <v>39</v>
      </c>
      <c r="AA3849" s="109">
        <f t="shared" si="725"/>
        <v>51.95</v>
      </c>
      <c r="AB3849" s="109">
        <f t="shared" si="726"/>
        <v>51950</v>
      </c>
      <c r="AC3849" s="108">
        <f t="shared" si="727"/>
        <v>987.05</v>
      </c>
      <c r="AD3849" s="107">
        <f t="shared" si="728"/>
        <v>2.2222222222222223E-2</v>
      </c>
      <c r="AE3849" s="106">
        <f t="shared" si="729"/>
        <v>21.934444444444445</v>
      </c>
      <c r="AF3849" s="105">
        <f t="shared" si="730"/>
        <v>153.54111111111112</v>
      </c>
      <c r="AG3849" s="105">
        <f t="shared" si="731"/>
        <v>885.45888888888885</v>
      </c>
    </row>
    <row r="3850" spans="1:33" s="88" customFormat="1" x14ac:dyDescent="0.35">
      <c r="A3850" s="21">
        <v>10141103</v>
      </c>
      <c r="B3850" s="162" t="s">
        <v>725</v>
      </c>
      <c r="C3850" s="115" t="s">
        <v>710</v>
      </c>
      <c r="D3850" s="124" t="s">
        <v>1213</v>
      </c>
      <c r="E3850" s="114" t="str">
        <f t="shared" si="721"/>
        <v>TRANSFORMADOR MARCA:EFACEC PT 269R PT 269R</v>
      </c>
      <c r="F3850" s="124"/>
      <c r="G3850" s="124" t="s">
        <v>1213</v>
      </c>
      <c r="H3850" s="142" t="s">
        <v>807</v>
      </c>
      <c r="I3850" s="124"/>
      <c r="J3850" s="124"/>
      <c r="K3850" s="160" t="s">
        <v>1212</v>
      </c>
      <c r="L3850" s="142" t="s">
        <v>1211</v>
      </c>
      <c r="M3850" s="124">
        <v>500</v>
      </c>
      <c r="N3850" s="124">
        <v>33</v>
      </c>
      <c r="O3850" s="21">
        <v>0.4</v>
      </c>
      <c r="P3850" s="124" t="s">
        <v>514</v>
      </c>
      <c r="Q3850" s="142">
        <v>2011</v>
      </c>
      <c r="R3850" s="124" t="s">
        <v>27</v>
      </c>
      <c r="S3850" s="124" t="s">
        <v>1210</v>
      </c>
      <c r="T3850" s="116">
        <v>1200</v>
      </c>
      <c r="U3850" s="111">
        <v>45</v>
      </c>
      <c r="V3850" s="113">
        <f t="shared" si="722"/>
        <v>1048</v>
      </c>
      <c r="W3850" s="113">
        <f t="shared" si="723"/>
        <v>152</v>
      </c>
      <c r="X3850" s="112">
        <f t="shared" si="724"/>
        <v>152000</v>
      </c>
      <c r="Y3850" s="111"/>
      <c r="Z3850" s="110">
        <f t="shared" si="720"/>
        <v>39</v>
      </c>
      <c r="AA3850" s="109">
        <f t="shared" si="725"/>
        <v>60</v>
      </c>
      <c r="AB3850" s="109">
        <f t="shared" si="726"/>
        <v>60000</v>
      </c>
      <c r="AC3850" s="108">
        <f t="shared" si="727"/>
        <v>1140</v>
      </c>
      <c r="AD3850" s="107">
        <f t="shared" si="728"/>
        <v>2.2222222222222223E-2</v>
      </c>
      <c r="AE3850" s="106">
        <f t="shared" si="729"/>
        <v>25.333333333333336</v>
      </c>
      <c r="AF3850" s="105">
        <f t="shared" si="730"/>
        <v>177.33333333333334</v>
      </c>
      <c r="AG3850" s="105">
        <f t="shared" si="731"/>
        <v>1022.6666666666666</v>
      </c>
    </row>
    <row r="3851" spans="1:33" s="88" customFormat="1" x14ac:dyDescent="0.35">
      <c r="A3851" s="21">
        <v>10141103</v>
      </c>
      <c r="B3851" s="162" t="s">
        <v>725</v>
      </c>
      <c r="C3851" s="115" t="s">
        <v>710</v>
      </c>
      <c r="D3851" s="142" t="s">
        <v>1209</v>
      </c>
      <c r="E3851" s="114" t="str">
        <f t="shared" si="721"/>
        <v>TRANSFORMADOR MARCA:EFACEC PT 252R PT 252R</v>
      </c>
      <c r="F3851" s="124"/>
      <c r="G3851" s="142" t="s">
        <v>1209</v>
      </c>
      <c r="H3851" s="124" t="s">
        <v>1045</v>
      </c>
      <c r="I3851" s="124"/>
      <c r="J3851" s="124"/>
      <c r="K3851" s="160" t="s">
        <v>1208</v>
      </c>
      <c r="L3851" s="142" t="s">
        <v>1207</v>
      </c>
      <c r="M3851" s="124">
        <v>500</v>
      </c>
      <c r="N3851" s="124">
        <v>33</v>
      </c>
      <c r="O3851" s="21">
        <v>0.4</v>
      </c>
      <c r="P3851" s="124" t="s">
        <v>514</v>
      </c>
      <c r="Q3851" s="124">
        <v>2011</v>
      </c>
      <c r="R3851" s="124" t="s">
        <v>27</v>
      </c>
      <c r="S3851" s="124" t="s">
        <v>1206</v>
      </c>
      <c r="T3851" s="116">
        <v>1200</v>
      </c>
      <c r="U3851" s="111">
        <v>45</v>
      </c>
      <c r="V3851" s="113">
        <f t="shared" si="722"/>
        <v>1048</v>
      </c>
      <c r="W3851" s="113">
        <f t="shared" si="723"/>
        <v>152</v>
      </c>
      <c r="X3851" s="112">
        <f t="shared" si="724"/>
        <v>152000</v>
      </c>
      <c r="Y3851" s="111"/>
      <c r="Z3851" s="110">
        <f t="shared" si="720"/>
        <v>39</v>
      </c>
      <c r="AA3851" s="109">
        <f t="shared" si="725"/>
        <v>60</v>
      </c>
      <c r="AB3851" s="109">
        <f t="shared" si="726"/>
        <v>60000</v>
      </c>
      <c r="AC3851" s="108">
        <f t="shared" si="727"/>
        <v>1140</v>
      </c>
      <c r="AD3851" s="107">
        <f t="shared" si="728"/>
        <v>2.2222222222222223E-2</v>
      </c>
      <c r="AE3851" s="106">
        <f t="shared" si="729"/>
        <v>25.333333333333336</v>
      </c>
      <c r="AF3851" s="105">
        <f t="shared" si="730"/>
        <v>177.33333333333334</v>
      </c>
      <c r="AG3851" s="105">
        <f t="shared" si="731"/>
        <v>1022.6666666666666</v>
      </c>
    </row>
    <row r="3852" spans="1:33" s="88" customFormat="1" x14ac:dyDescent="0.35">
      <c r="A3852" s="21">
        <v>10141103</v>
      </c>
      <c r="B3852" s="162" t="s">
        <v>725</v>
      </c>
      <c r="C3852" s="115" t="s">
        <v>710</v>
      </c>
      <c r="D3852" s="142" t="s">
        <v>1205</v>
      </c>
      <c r="E3852" s="114" t="str">
        <f t="shared" si="721"/>
        <v>TRANSFORMADOR MARCA:POWERTECH PT S/N-Mbuva R PT S/N-Mbuva R</v>
      </c>
      <c r="F3852" s="124"/>
      <c r="G3852" s="142" t="s">
        <v>1205</v>
      </c>
      <c r="H3852" s="124" t="s">
        <v>802</v>
      </c>
      <c r="I3852" s="124"/>
      <c r="J3852" s="124"/>
      <c r="K3852" s="160" t="s">
        <v>1204</v>
      </c>
      <c r="L3852" s="142" t="s">
        <v>1203</v>
      </c>
      <c r="M3852" s="124">
        <v>200</v>
      </c>
      <c r="N3852" s="124">
        <v>33</v>
      </c>
      <c r="O3852" s="21">
        <v>0.4</v>
      </c>
      <c r="P3852" s="124" t="s">
        <v>514</v>
      </c>
      <c r="Q3852" s="124">
        <v>2011</v>
      </c>
      <c r="R3852" s="124" t="s">
        <v>295</v>
      </c>
      <c r="S3852" s="124" t="s">
        <v>1202</v>
      </c>
      <c r="T3852" s="116">
        <v>991</v>
      </c>
      <c r="U3852" s="111">
        <v>45</v>
      </c>
      <c r="V3852" s="113">
        <f t="shared" si="722"/>
        <v>865.47333333333336</v>
      </c>
      <c r="W3852" s="113">
        <f t="shared" si="723"/>
        <v>125.52666666666664</v>
      </c>
      <c r="X3852" s="112">
        <f t="shared" si="724"/>
        <v>125526.66666666664</v>
      </c>
      <c r="Y3852" s="111"/>
      <c r="Z3852" s="110">
        <f t="shared" si="720"/>
        <v>39</v>
      </c>
      <c r="AA3852" s="109">
        <f t="shared" si="725"/>
        <v>49.550000000000004</v>
      </c>
      <c r="AB3852" s="109">
        <f t="shared" si="726"/>
        <v>49550.000000000007</v>
      </c>
      <c r="AC3852" s="108">
        <f t="shared" si="727"/>
        <v>941.45</v>
      </c>
      <c r="AD3852" s="107">
        <f t="shared" si="728"/>
        <v>2.2222222222222223E-2</v>
      </c>
      <c r="AE3852" s="106">
        <f t="shared" si="729"/>
        <v>20.921111111111113</v>
      </c>
      <c r="AF3852" s="105">
        <f t="shared" si="730"/>
        <v>146.44777777777776</v>
      </c>
      <c r="AG3852" s="105">
        <f t="shared" si="731"/>
        <v>844.55222222222221</v>
      </c>
    </row>
    <row r="3853" spans="1:33" s="88" customFormat="1" x14ac:dyDescent="0.35">
      <c r="A3853" s="21">
        <v>10141103</v>
      </c>
      <c r="B3853" s="162" t="s">
        <v>725</v>
      </c>
      <c r="C3853" s="115" t="s">
        <v>710</v>
      </c>
      <c r="D3853" s="142" t="s">
        <v>1201</v>
      </c>
      <c r="E3853" s="114" t="str">
        <f t="shared" si="721"/>
        <v>TRANSFORMADOR MARCA:POWERTECH PT 89R PT 89R</v>
      </c>
      <c r="F3853" s="124"/>
      <c r="G3853" s="142" t="s">
        <v>1201</v>
      </c>
      <c r="H3853" s="142" t="s">
        <v>793</v>
      </c>
      <c r="I3853" s="124"/>
      <c r="J3853" s="124"/>
      <c r="K3853" s="160" t="s">
        <v>1200</v>
      </c>
      <c r="L3853" s="142" t="s">
        <v>1199</v>
      </c>
      <c r="M3853" s="124">
        <v>500</v>
      </c>
      <c r="N3853" s="124">
        <v>33</v>
      </c>
      <c r="O3853" s="21">
        <v>0.4</v>
      </c>
      <c r="P3853" s="124" t="s">
        <v>514</v>
      </c>
      <c r="Q3853" s="142">
        <v>2011</v>
      </c>
      <c r="R3853" s="124" t="s">
        <v>295</v>
      </c>
      <c r="S3853" s="124" t="s">
        <v>1198</v>
      </c>
      <c r="T3853" s="116">
        <v>1200</v>
      </c>
      <c r="U3853" s="111">
        <v>45</v>
      </c>
      <c r="V3853" s="113">
        <f t="shared" si="722"/>
        <v>1048</v>
      </c>
      <c r="W3853" s="113">
        <f t="shared" si="723"/>
        <v>152</v>
      </c>
      <c r="X3853" s="112">
        <f t="shared" si="724"/>
        <v>152000</v>
      </c>
      <c r="Y3853" s="111"/>
      <c r="Z3853" s="110">
        <f t="shared" si="720"/>
        <v>39</v>
      </c>
      <c r="AA3853" s="109">
        <f t="shared" si="725"/>
        <v>60</v>
      </c>
      <c r="AB3853" s="109">
        <f t="shared" si="726"/>
        <v>60000</v>
      </c>
      <c r="AC3853" s="108">
        <f t="shared" si="727"/>
        <v>1140</v>
      </c>
      <c r="AD3853" s="107">
        <f t="shared" si="728"/>
        <v>2.2222222222222223E-2</v>
      </c>
      <c r="AE3853" s="106">
        <f t="shared" si="729"/>
        <v>25.333333333333336</v>
      </c>
      <c r="AF3853" s="105">
        <f t="shared" si="730"/>
        <v>177.33333333333334</v>
      </c>
      <c r="AG3853" s="105">
        <f t="shared" si="731"/>
        <v>1022.6666666666666</v>
      </c>
    </row>
    <row r="3854" spans="1:33" s="88" customFormat="1" x14ac:dyDescent="0.35">
      <c r="A3854" s="21">
        <v>10141103</v>
      </c>
      <c r="B3854" s="162" t="s">
        <v>725</v>
      </c>
      <c r="C3854" s="115" t="s">
        <v>710</v>
      </c>
      <c r="D3854" s="124" t="s">
        <v>1197</v>
      </c>
      <c r="E3854" s="114" t="str">
        <f t="shared" si="721"/>
        <v>TRANSFORMADOR MARCA:Free State Transformers PT 111R PT 111R</v>
      </c>
      <c r="F3854" s="124"/>
      <c r="G3854" s="124" t="s">
        <v>1197</v>
      </c>
      <c r="H3854" s="124" t="s">
        <v>1041</v>
      </c>
      <c r="I3854" s="124"/>
      <c r="J3854" s="124"/>
      <c r="K3854" s="160" t="s">
        <v>1196</v>
      </c>
      <c r="L3854" s="142" t="s">
        <v>1195</v>
      </c>
      <c r="M3854" s="124">
        <v>250</v>
      </c>
      <c r="N3854" s="124">
        <v>33</v>
      </c>
      <c r="O3854" s="21">
        <v>0.4</v>
      </c>
      <c r="P3854" s="124" t="s">
        <v>514</v>
      </c>
      <c r="Q3854" s="124">
        <v>2011</v>
      </c>
      <c r="R3854" s="161" t="s">
        <v>914</v>
      </c>
      <c r="S3854" s="124" t="s">
        <v>1194</v>
      </c>
      <c r="T3854" s="116">
        <v>991</v>
      </c>
      <c r="U3854" s="111">
        <v>45</v>
      </c>
      <c r="V3854" s="113">
        <f t="shared" si="722"/>
        <v>865.47333333333336</v>
      </c>
      <c r="W3854" s="113">
        <f t="shared" si="723"/>
        <v>125.52666666666664</v>
      </c>
      <c r="X3854" s="112">
        <f t="shared" si="724"/>
        <v>125526.66666666664</v>
      </c>
      <c r="Y3854" s="111"/>
      <c r="Z3854" s="110">
        <f t="shared" si="720"/>
        <v>39</v>
      </c>
      <c r="AA3854" s="109">
        <f t="shared" si="725"/>
        <v>49.550000000000004</v>
      </c>
      <c r="AB3854" s="109">
        <f t="shared" si="726"/>
        <v>49550.000000000007</v>
      </c>
      <c r="AC3854" s="108">
        <f t="shared" si="727"/>
        <v>941.45</v>
      </c>
      <c r="AD3854" s="107">
        <f t="shared" si="728"/>
        <v>2.2222222222222223E-2</v>
      </c>
      <c r="AE3854" s="106">
        <f t="shared" si="729"/>
        <v>20.921111111111113</v>
      </c>
      <c r="AF3854" s="105">
        <f t="shared" si="730"/>
        <v>146.44777777777776</v>
      </c>
      <c r="AG3854" s="105">
        <f t="shared" si="731"/>
        <v>844.55222222222221</v>
      </c>
    </row>
    <row r="3855" spans="1:33" s="88" customFormat="1" x14ac:dyDescent="0.35">
      <c r="A3855" s="21">
        <v>10141103</v>
      </c>
      <c r="B3855" s="162" t="s">
        <v>725</v>
      </c>
      <c r="C3855" s="115" t="s">
        <v>710</v>
      </c>
      <c r="D3855" s="124" t="s">
        <v>1193</v>
      </c>
      <c r="E3855" s="114" t="str">
        <f t="shared" si="721"/>
        <v>TRANSFORMADOR MARCA:EFACEC PT 68R PT 68R</v>
      </c>
      <c r="F3855" s="124"/>
      <c r="G3855" s="124" t="s">
        <v>1193</v>
      </c>
      <c r="H3855" s="142" t="s">
        <v>940</v>
      </c>
      <c r="I3855" s="124"/>
      <c r="J3855" s="142"/>
      <c r="K3855" s="160" t="s">
        <v>1192</v>
      </c>
      <c r="L3855" s="142" t="s">
        <v>1191</v>
      </c>
      <c r="M3855" s="124">
        <v>500</v>
      </c>
      <c r="N3855" s="124">
        <v>33</v>
      </c>
      <c r="O3855" s="21">
        <v>0.4</v>
      </c>
      <c r="P3855" s="124" t="s">
        <v>514</v>
      </c>
      <c r="Q3855" s="142">
        <v>2011</v>
      </c>
      <c r="R3855" s="161" t="s">
        <v>27</v>
      </c>
      <c r="S3855" s="124" t="s">
        <v>1190</v>
      </c>
      <c r="T3855" s="116">
        <v>1200</v>
      </c>
      <c r="U3855" s="111">
        <v>45</v>
      </c>
      <c r="V3855" s="113">
        <f t="shared" si="722"/>
        <v>1048</v>
      </c>
      <c r="W3855" s="113">
        <f t="shared" si="723"/>
        <v>152</v>
      </c>
      <c r="X3855" s="112">
        <f t="shared" si="724"/>
        <v>152000</v>
      </c>
      <c r="Y3855" s="111"/>
      <c r="Z3855" s="110">
        <f t="shared" si="720"/>
        <v>39</v>
      </c>
      <c r="AA3855" s="109">
        <f t="shared" si="725"/>
        <v>60</v>
      </c>
      <c r="AB3855" s="109">
        <f t="shared" si="726"/>
        <v>60000</v>
      </c>
      <c r="AC3855" s="108">
        <f t="shared" si="727"/>
        <v>1140</v>
      </c>
      <c r="AD3855" s="107">
        <f t="shared" si="728"/>
        <v>2.2222222222222223E-2</v>
      </c>
      <c r="AE3855" s="106">
        <f t="shared" si="729"/>
        <v>25.333333333333336</v>
      </c>
      <c r="AF3855" s="105">
        <f t="shared" si="730"/>
        <v>177.33333333333334</v>
      </c>
      <c r="AG3855" s="105">
        <f t="shared" si="731"/>
        <v>1022.6666666666666</v>
      </c>
    </row>
    <row r="3856" spans="1:33" s="88" customFormat="1" x14ac:dyDescent="0.35">
      <c r="A3856" s="21">
        <v>10141103</v>
      </c>
      <c r="B3856" s="162" t="s">
        <v>725</v>
      </c>
      <c r="C3856" s="115" t="s">
        <v>710</v>
      </c>
      <c r="D3856" s="124" t="s">
        <v>1189</v>
      </c>
      <c r="E3856" s="114" t="str">
        <f t="shared" si="721"/>
        <v>TRANSFORMADOR MARCA:" PT 66R PT 66R</v>
      </c>
      <c r="F3856" s="124"/>
      <c r="G3856" s="124" t="s">
        <v>1189</v>
      </c>
      <c r="H3856" s="142" t="s">
        <v>940</v>
      </c>
      <c r="I3856" s="124"/>
      <c r="J3856" s="142"/>
      <c r="K3856" s="160" t="s">
        <v>1188</v>
      </c>
      <c r="L3856" s="142" t="s">
        <v>1187</v>
      </c>
      <c r="M3856" s="124">
        <v>500</v>
      </c>
      <c r="N3856" s="124">
        <v>33</v>
      </c>
      <c r="O3856" s="21">
        <v>0.4</v>
      </c>
      <c r="P3856" s="124" t="s">
        <v>514</v>
      </c>
      <c r="Q3856" s="142">
        <v>2011</v>
      </c>
      <c r="R3856" s="161" t="s">
        <v>846</v>
      </c>
      <c r="S3856" s="124" t="s">
        <v>1186</v>
      </c>
      <c r="T3856" s="116">
        <v>1200</v>
      </c>
      <c r="U3856" s="111">
        <v>45</v>
      </c>
      <c r="V3856" s="113">
        <f t="shared" si="722"/>
        <v>1048</v>
      </c>
      <c r="W3856" s="113">
        <f t="shared" si="723"/>
        <v>152</v>
      </c>
      <c r="X3856" s="112">
        <f t="shared" si="724"/>
        <v>152000</v>
      </c>
      <c r="Y3856" s="111"/>
      <c r="Z3856" s="110">
        <f t="shared" si="720"/>
        <v>39</v>
      </c>
      <c r="AA3856" s="109">
        <f t="shared" si="725"/>
        <v>60</v>
      </c>
      <c r="AB3856" s="109">
        <f t="shared" si="726"/>
        <v>60000</v>
      </c>
      <c r="AC3856" s="108">
        <f t="shared" si="727"/>
        <v>1140</v>
      </c>
      <c r="AD3856" s="107">
        <f t="shared" si="728"/>
        <v>2.2222222222222223E-2</v>
      </c>
      <c r="AE3856" s="106">
        <f t="shared" si="729"/>
        <v>25.333333333333336</v>
      </c>
      <c r="AF3856" s="105">
        <f t="shared" si="730"/>
        <v>177.33333333333334</v>
      </c>
      <c r="AG3856" s="105">
        <f t="shared" si="731"/>
        <v>1022.6666666666666</v>
      </c>
    </row>
    <row r="3857" spans="1:1029" s="88" customFormat="1" x14ac:dyDescent="0.35">
      <c r="A3857" s="21">
        <v>10141103</v>
      </c>
      <c r="B3857" s="162" t="s">
        <v>725</v>
      </c>
      <c r="C3857" s="115" t="s">
        <v>710</v>
      </c>
      <c r="D3857" s="124" t="s">
        <v>1185</v>
      </c>
      <c r="E3857" s="114" t="str">
        <f t="shared" si="721"/>
        <v>TRANSFORMADOR MARCA:EFACEC PT 69R PT 69R</v>
      </c>
      <c r="F3857" s="124"/>
      <c r="G3857" s="124" t="s">
        <v>1185</v>
      </c>
      <c r="H3857" s="142" t="s">
        <v>770</v>
      </c>
      <c r="I3857" s="124"/>
      <c r="J3857" s="142"/>
      <c r="K3857" s="160" t="s">
        <v>1184</v>
      </c>
      <c r="L3857" s="142" t="s">
        <v>1183</v>
      </c>
      <c r="M3857" s="124">
        <v>500</v>
      </c>
      <c r="N3857" s="124">
        <v>33</v>
      </c>
      <c r="O3857" s="21">
        <v>0.4</v>
      </c>
      <c r="P3857" s="124" t="s">
        <v>514</v>
      </c>
      <c r="Q3857" s="124">
        <v>2011</v>
      </c>
      <c r="R3857" s="161" t="s">
        <v>27</v>
      </c>
      <c r="S3857" s="124" t="s">
        <v>1182</v>
      </c>
      <c r="T3857" s="116">
        <v>1200</v>
      </c>
      <c r="U3857" s="111">
        <v>45</v>
      </c>
      <c r="V3857" s="113">
        <f t="shared" si="722"/>
        <v>1048</v>
      </c>
      <c r="W3857" s="113">
        <f t="shared" si="723"/>
        <v>152</v>
      </c>
      <c r="X3857" s="112">
        <f t="shared" si="724"/>
        <v>152000</v>
      </c>
      <c r="Y3857" s="111"/>
      <c r="Z3857" s="110">
        <f t="shared" si="720"/>
        <v>39</v>
      </c>
      <c r="AA3857" s="109">
        <f t="shared" si="725"/>
        <v>60</v>
      </c>
      <c r="AB3857" s="109">
        <f t="shared" si="726"/>
        <v>60000</v>
      </c>
      <c r="AC3857" s="108">
        <f t="shared" si="727"/>
        <v>1140</v>
      </c>
      <c r="AD3857" s="107">
        <f t="shared" si="728"/>
        <v>2.2222222222222223E-2</v>
      </c>
      <c r="AE3857" s="106">
        <f t="shared" si="729"/>
        <v>25.333333333333336</v>
      </c>
      <c r="AF3857" s="105">
        <f t="shared" si="730"/>
        <v>177.33333333333334</v>
      </c>
      <c r="AG3857" s="105">
        <f t="shared" si="731"/>
        <v>1022.6666666666666</v>
      </c>
    </row>
    <row r="3858" spans="1:1029" s="88" customFormat="1" x14ac:dyDescent="0.35">
      <c r="A3858" s="21">
        <v>10141103</v>
      </c>
      <c r="B3858" s="162" t="s">
        <v>725</v>
      </c>
      <c r="C3858" s="115" t="s">
        <v>710</v>
      </c>
      <c r="D3858" s="124" t="s">
        <v>1181</v>
      </c>
      <c r="E3858" s="114" t="str">
        <f t="shared" si="721"/>
        <v>TRANSFORMADOR MARCA:POWERTECH PT 70R PT 70R</v>
      </c>
      <c r="F3858" s="124"/>
      <c r="G3858" s="124" t="s">
        <v>1181</v>
      </c>
      <c r="H3858" s="142" t="s">
        <v>770</v>
      </c>
      <c r="I3858" s="124"/>
      <c r="J3858" s="142"/>
      <c r="K3858" s="160" t="s">
        <v>1180</v>
      </c>
      <c r="L3858" s="142" t="s">
        <v>1179</v>
      </c>
      <c r="M3858" s="124">
        <v>630</v>
      </c>
      <c r="N3858" s="124">
        <v>33</v>
      </c>
      <c r="O3858" s="21">
        <v>0.4</v>
      </c>
      <c r="P3858" s="124" t="s">
        <v>514</v>
      </c>
      <c r="Q3858" s="124">
        <v>2011</v>
      </c>
      <c r="R3858" s="161" t="s">
        <v>295</v>
      </c>
      <c r="S3858" s="124" t="s">
        <v>1178</v>
      </c>
      <c r="T3858" s="116">
        <v>1200</v>
      </c>
      <c r="U3858" s="111">
        <v>45</v>
      </c>
      <c r="V3858" s="113">
        <f t="shared" si="722"/>
        <v>1048</v>
      </c>
      <c r="W3858" s="113">
        <f t="shared" si="723"/>
        <v>152</v>
      </c>
      <c r="X3858" s="112">
        <f t="shared" si="724"/>
        <v>152000</v>
      </c>
      <c r="Y3858" s="111"/>
      <c r="Z3858" s="110">
        <f t="shared" si="720"/>
        <v>39</v>
      </c>
      <c r="AA3858" s="109">
        <f t="shared" si="725"/>
        <v>60</v>
      </c>
      <c r="AB3858" s="109">
        <f t="shared" si="726"/>
        <v>60000</v>
      </c>
      <c r="AC3858" s="108">
        <f t="shared" si="727"/>
        <v>1140</v>
      </c>
      <c r="AD3858" s="107">
        <f t="shared" si="728"/>
        <v>2.2222222222222223E-2</v>
      </c>
      <c r="AE3858" s="106">
        <f t="shared" si="729"/>
        <v>25.333333333333336</v>
      </c>
      <c r="AF3858" s="105">
        <f t="shared" si="730"/>
        <v>177.33333333333334</v>
      </c>
      <c r="AG3858" s="105">
        <f t="shared" si="731"/>
        <v>1022.6666666666666</v>
      </c>
    </row>
    <row r="3859" spans="1:1029" s="88" customFormat="1" x14ac:dyDescent="0.35">
      <c r="A3859" s="21">
        <v>10141103</v>
      </c>
      <c r="B3859" s="162" t="s">
        <v>725</v>
      </c>
      <c r="C3859" s="115" t="s">
        <v>710</v>
      </c>
      <c r="D3859" s="124" t="s">
        <v>1177</v>
      </c>
      <c r="E3859" s="114" t="str">
        <f t="shared" si="721"/>
        <v>TRANSFORMADOR MARCA:POWERTECH PT 205R PT 205R</v>
      </c>
      <c r="F3859" s="124"/>
      <c r="G3859" s="124" t="s">
        <v>1177</v>
      </c>
      <c r="H3859" s="142" t="s">
        <v>940</v>
      </c>
      <c r="I3859" s="21"/>
      <c r="J3859" s="57"/>
      <c r="K3859" s="160" t="s">
        <v>1176</v>
      </c>
      <c r="L3859" s="142" t="s">
        <v>1175</v>
      </c>
      <c r="M3859" s="21">
        <v>315</v>
      </c>
      <c r="N3859" s="124">
        <v>33</v>
      </c>
      <c r="O3859" s="21">
        <v>0.4</v>
      </c>
      <c r="P3859" s="124" t="s">
        <v>514</v>
      </c>
      <c r="Q3859" s="142">
        <v>2011</v>
      </c>
      <c r="R3859" s="161" t="s">
        <v>295</v>
      </c>
      <c r="S3859" s="124" t="s">
        <v>1174</v>
      </c>
      <c r="T3859" s="116">
        <v>1039</v>
      </c>
      <c r="U3859" s="111">
        <v>45</v>
      </c>
      <c r="V3859" s="113">
        <f t="shared" si="722"/>
        <v>907.39333333333332</v>
      </c>
      <c r="W3859" s="113">
        <f t="shared" si="723"/>
        <v>131.60666666666668</v>
      </c>
      <c r="X3859" s="112">
        <f t="shared" si="724"/>
        <v>131606.66666666669</v>
      </c>
      <c r="Y3859" s="111"/>
      <c r="Z3859" s="110">
        <f t="shared" si="720"/>
        <v>39</v>
      </c>
      <c r="AA3859" s="109">
        <f t="shared" si="725"/>
        <v>51.95</v>
      </c>
      <c r="AB3859" s="109">
        <f t="shared" si="726"/>
        <v>51950</v>
      </c>
      <c r="AC3859" s="108">
        <f t="shared" si="727"/>
        <v>987.05</v>
      </c>
      <c r="AD3859" s="107">
        <f t="shared" si="728"/>
        <v>2.2222222222222223E-2</v>
      </c>
      <c r="AE3859" s="106">
        <f t="shared" si="729"/>
        <v>21.934444444444445</v>
      </c>
      <c r="AF3859" s="105">
        <f t="shared" si="730"/>
        <v>153.54111111111112</v>
      </c>
      <c r="AG3859" s="105">
        <f t="shared" si="731"/>
        <v>885.45888888888885</v>
      </c>
    </row>
    <row r="3860" spans="1:1029" s="88" customFormat="1" x14ac:dyDescent="0.35">
      <c r="A3860" s="21">
        <v>10141103</v>
      </c>
      <c r="B3860" s="162" t="s">
        <v>725</v>
      </c>
      <c r="C3860" s="115" t="s">
        <v>710</v>
      </c>
      <c r="D3860" s="142" t="s">
        <v>1173</v>
      </c>
      <c r="E3860" s="114" t="str">
        <f t="shared" si="721"/>
        <v>TRANSFORMADOR MARCA:POWERTECH PTS 553 PTS 553</v>
      </c>
      <c r="F3860" s="124"/>
      <c r="G3860" s="142" t="s">
        <v>1173</v>
      </c>
      <c r="H3860" s="57" t="s">
        <v>884</v>
      </c>
      <c r="I3860" s="21"/>
      <c r="J3860" s="57"/>
      <c r="K3860" s="160" t="s">
        <v>1172</v>
      </c>
      <c r="L3860" s="142" t="s">
        <v>1171</v>
      </c>
      <c r="M3860" s="21">
        <v>315</v>
      </c>
      <c r="N3860" s="124">
        <v>33</v>
      </c>
      <c r="O3860" s="21">
        <v>0.4</v>
      </c>
      <c r="P3860" s="124" t="s">
        <v>514</v>
      </c>
      <c r="Q3860" s="21">
        <v>2011</v>
      </c>
      <c r="R3860" s="21" t="s">
        <v>295</v>
      </c>
      <c r="S3860" s="124" t="s">
        <v>1170</v>
      </c>
      <c r="T3860" s="116">
        <v>1039</v>
      </c>
      <c r="U3860" s="111">
        <v>45</v>
      </c>
      <c r="V3860" s="113">
        <f t="shared" si="722"/>
        <v>907.39333333333332</v>
      </c>
      <c r="W3860" s="113">
        <f t="shared" si="723"/>
        <v>131.60666666666668</v>
      </c>
      <c r="X3860" s="112">
        <f t="shared" si="724"/>
        <v>131606.66666666669</v>
      </c>
      <c r="Y3860" s="111"/>
      <c r="Z3860" s="110">
        <f t="shared" si="720"/>
        <v>39</v>
      </c>
      <c r="AA3860" s="109">
        <f t="shared" si="725"/>
        <v>51.95</v>
      </c>
      <c r="AB3860" s="109">
        <f t="shared" si="726"/>
        <v>51950</v>
      </c>
      <c r="AC3860" s="108">
        <f t="shared" si="727"/>
        <v>987.05</v>
      </c>
      <c r="AD3860" s="107">
        <f t="shared" si="728"/>
        <v>2.2222222222222223E-2</v>
      </c>
      <c r="AE3860" s="106">
        <f t="shared" si="729"/>
        <v>21.934444444444445</v>
      </c>
      <c r="AF3860" s="105">
        <f t="shared" si="730"/>
        <v>153.54111111111112</v>
      </c>
      <c r="AG3860" s="105">
        <f t="shared" si="731"/>
        <v>885.45888888888885</v>
      </c>
    </row>
    <row r="3861" spans="1:1029" s="88" customFormat="1" x14ac:dyDescent="0.35">
      <c r="A3861" s="21">
        <v>10141103</v>
      </c>
      <c r="B3861" s="162" t="s">
        <v>725</v>
      </c>
      <c r="C3861" s="115" t="s">
        <v>710</v>
      </c>
      <c r="D3861" s="142" t="s">
        <v>1169</v>
      </c>
      <c r="E3861" s="114" t="str">
        <f t="shared" si="721"/>
        <v>TRANSFORMADOR MARCA:EFACEC PTS 154 PTS 154</v>
      </c>
      <c r="F3861" s="124"/>
      <c r="G3861" s="142" t="s">
        <v>1169</v>
      </c>
      <c r="H3861" s="142" t="s">
        <v>779</v>
      </c>
      <c r="I3861" s="21"/>
      <c r="J3861" s="57"/>
      <c r="K3861" s="160" t="s">
        <v>1168</v>
      </c>
      <c r="L3861" s="142" t="s">
        <v>1167</v>
      </c>
      <c r="M3861" s="21">
        <v>315</v>
      </c>
      <c r="N3861" s="124">
        <v>33</v>
      </c>
      <c r="O3861" s="21">
        <v>0.4</v>
      </c>
      <c r="P3861" s="124" t="s">
        <v>514</v>
      </c>
      <c r="Q3861" s="142">
        <v>2011</v>
      </c>
      <c r="R3861" s="21" t="s">
        <v>27</v>
      </c>
      <c r="S3861" s="124" t="s">
        <v>1166</v>
      </c>
      <c r="T3861" s="116">
        <v>1039</v>
      </c>
      <c r="U3861" s="111">
        <v>45</v>
      </c>
      <c r="V3861" s="113">
        <f t="shared" si="722"/>
        <v>907.39333333333332</v>
      </c>
      <c r="W3861" s="113">
        <f t="shared" si="723"/>
        <v>131.60666666666668</v>
      </c>
      <c r="X3861" s="112">
        <f t="shared" si="724"/>
        <v>131606.66666666669</v>
      </c>
      <c r="Y3861" s="111"/>
      <c r="Z3861" s="110">
        <f t="shared" si="720"/>
        <v>39</v>
      </c>
      <c r="AA3861" s="109">
        <f t="shared" si="725"/>
        <v>51.95</v>
      </c>
      <c r="AB3861" s="109">
        <f t="shared" si="726"/>
        <v>51950</v>
      </c>
      <c r="AC3861" s="108">
        <f t="shared" si="727"/>
        <v>987.05</v>
      </c>
      <c r="AD3861" s="107">
        <f t="shared" si="728"/>
        <v>2.2222222222222223E-2</v>
      </c>
      <c r="AE3861" s="106">
        <f t="shared" si="729"/>
        <v>21.934444444444445</v>
      </c>
      <c r="AF3861" s="105">
        <f t="shared" si="730"/>
        <v>153.54111111111112</v>
      </c>
      <c r="AG3861" s="105">
        <f t="shared" si="731"/>
        <v>885.45888888888885</v>
      </c>
    </row>
    <row r="3862" spans="1:1029" s="88" customFormat="1" x14ac:dyDescent="0.35">
      <c r="A3862" s="21">
        <v>10141103</v>
      </c>
      <c r="B3862" s="162" t="s">
        <v>725</v>
      </c>
      <c r="C3862" s="115" t="s">
        <v>710</v>
      </c>
      <c r="D3862" s="142" t="s">
        <v>1165</v>
      </c>
      <c r="E3862" s="114" t="str">
        <f t="shared" si="721"/>
        <v>TRANSFORMADOR MARCA:EFACEC PTS 411 PTS 411</v>
      </c>
      <c r="F3862" s="124"/>
      <c r="G3862" s="142" t="s">
        <v>1165</v>
      </c>
      <c r="H3862" s="124" t="s">
        <v>751</v>
      </c>
      <c r="I3862" s="21"/>
      <c r="J3862" s="57"/>
      <c r="K3862" s="160" t="s">
        <v>1164</v>
      </c>
      <c r="L3862" s="142" t="s">
        <v>1163</v>
      </c>
      <c r="M3862" s="21">
        <v>250</v>
      </c>
      <c r="N3862" s="124">
        <v>33</v>
      </c>
      <c r="O3862" s="21">
        <v>0.4</v>
      </c>
      <c r="P3862" s="124" t="s">
        <v>514</v>
      </c>
      <c r="Q3862" s="142">
        <v>2011</v>
      </c>
      <c r="R3862" s="21" t="s">
        <v>27</v>
      </c>
      <c r="S3862" s="124" t="s">
        <v>1162</v>
      </c>
      <c r="T3862" s="116">
        <v>991</v>
      </c>
      <c r="U3862" s="111">
        <v>45</v>
      </c>
      <c r="V3862" s="113">
        <f t="shared" si="722"/>
        <v>865.47333333333336</v>
      </c>
      <c r="W3862" s="113">
        <f t="shared" si="723"/>
        <v>125.52666666666664</v>
      </c>
      <c r="X3862" s="112">
        <f t="shared" si="724"/>
        <v>125526.66666666664</v>
      </c>
      <c r="Y3862" s="111"/>
      <c r="Z3862" s="110">
        <f t="shared" si="720"/>
        <v>39</v>
      </c>
      <c r="AA3862" s="109">
        <f t="shared" si="725"/>
        <v>49.550000000000004</v>
      </c>
      <c r="AB3862" s="109">
        <f t="shared" si="726"/>
        <v>49550.000000000007</v>
      </c>
      <c r="AC3862" s="108">
        <f t="shared" si="727"/>
        <v>941.45</v>
      </c>
      <c r="AD3862" s="107">
        <f t="shared" si="728"/>
        <v>2.2222222222222223E-2</v>
      </c>
      <c r="AE3862" s="106">
        <f t="shared" si="729"/>
        <v>20.921111111111113</v>
      </c>
      <c r="AF3862" s="105">
        <f t="shared" si="730"/>
        <v>146.44777777777776</v>
      </c>
      <c r="AG3862" s="105">
        <f t="shared" si="731"/>
        <v>844.55222222222221</v>
      </c>
    </row>
    <row r="3863" spans="1:1029" s="88" customFormat="1" x14ac:dyDescent="0.35">
      <c r="A3863" s="21">
        <v>10141103</v>
      </c>
      <c r="B3863" s="162" t="s">
        <v>725</v>
      </c>
      <c r="C3863" s="115" t="s">
        <v>710</v>
      </c>
      <c r="D3863" s="124" t="s">
        <v>1161</v>
      </c>
      <c r="E3863" s="114" t="str">
        <f t="shared" si="721"/>
        <v>TRANSFORMADOR MARCA:POWERTECH PTS 174 PTS 174</v>
      </c>
      <c r="F3863" s="124"/>
      <c r="G3863" s="124" t="s">
        <v>1161</v>
      </c>
      <c r="H3863" s="124" t="s">
        <v>751</v>
      </c>
      <c r="I3863" s="21"/>
      <c r="J3863" s="57"/>
      <c r="K3863" s="160" t="s">
        <v>1160</v>
      </c>
      <c r="L3863" s="142" t="s">
        <v>1159</v>
      </c>
      <c r="M3863" s="21">
        <v>315</v>
      </c>
      <c r="N3863" s="124">
        <v>33</v>
      </c>
      <c r="O3863" s="21">
        <v>0.4</v>
      </c>
      <c r="P3863" s="124" t="s">
        <v>514</v>
      </c>
      <c r="Q3863" s="142">
        <v>2011</v>
      </c>
      <c r="R3863" s="21" t="s">
        <v>295</v>
      </c>
      <c r="S3863" s="124" t="s">
        <v>1158</v>
      </c>
      <c r="T3863" s="116">
        <v>1039</v>
      </c>
      <c r="U3863" s="111">
        <v>45</v>
      </c>
      <c r="V3863" s="113">
        <f t="shared" si="722"/>
        <v>907.39333333333332</v>
      </c>
      <c r="W3863" s="113">
        <f t="shared" si="723"/>
        <v>131.60666666666668</v>
      </c>
      <c r="X3863" s="112">
        <f t="shared" si="724"/>
        <v>131606.66666666669</v>
      </c>
      <c r="Y3863" s="111"/>
      <c r="Z3863" s="110">
        <f t="shared" si="720"/>
        <v>39</v>
      </c>
      <c r="AA3863" s="109">
        <f t="shared" si="725"/>
        <v>51.95</v>
      </c>
      <c r="AB3863" s="109">
        <f t="shared" si="726"/>
        <v>51950</v>
      </c>
      <c r="AC3863" s="108">
        <f t="shared" si="727"/>
        <v>987.05</v>
      </c>
      <c r="AD3863" s="107">
        <f t="shared" si="728"/>
        <v>2.2222222222222223E-2</v>
      </c>
      <c r="AE3863" s="106">
        <f t="shared" si="729"/>
        <v>21.934444444444445</v>
      </c>
      <c r="AF3863" s="105">
        <f t="shared" si="730"/>
        <v>153.54111111111112</v>
      </c>
      <c r="AG3863" s="105">
        <f t="shared" si="731"/>
        <v>885.45888888888885</v>
      </c>
    </row>
    <row r="3864" spans="1:1029" s="88" customFormat="1" x14ac:dyDescent="0.35">
      <c r="A3864" s="21">
        <v>10141103</v>
      </c>
      <c r="B3864" s="162" t="s">
        <v>725</v>
      </c>
      <c r="C3864" s="115" t="s">
        <v>710</v>
      </c>
      <c r="D3864" s="124" t="s">
        <v>1157</v>
      </c>
      <c r="E3864" s="114" t="str">
        <f t="shared" si="721"/>
        <v>TRANSFORMADOR MARCA:REVIVE PTS 567 PTS 567</v>
      </c>
      <c r="F3864" s="124"/>
      <c r="G3864" s="124" t="s">
        <v>1157</v>
      </c>
      <c r="H3864" s="124" t="s">
        <v>729</v>
      </c>
      <c r="I3864" s="21"/>
      <c r="J3864" s="57"/>
      <c r="K3864" s="160" t="s">
        <v>1156</v>
      </c>
      <c r="L3864" s="142" t="s">
        <v>1155</v>
      </c>
      <c r="M3864" s="21">
        <v>250</v>
      </c>
      <c r="N3864" s="124">
        <v>33</v>
      </c>
      <c r="O3864" s="21">
        <v>0.4</v>
      </c>
      <c r="P3864" s="124" t="s">
        <v>514</v>
      </c>
      <c r="Q3864" s="142">
        <v>2011</v>
      </c>
      <c r="R3864" s="21" t="s">
        <v>1097</v>
      </c>
      <c r="S3864" s="124" t="s">
        <v>1154</v>
      </c>
      <c r="T3864" s="116">
        <v>991</v>
      </c>
      <c r="U3864" s="111">
        <v>45</v>
      </c>
      <c r="V3864" s="113">
        <f t="shared" si="722"/>
        <v>865.47333333333336</v>
      </c>
      <c r="W3864" s="113">
        <f t="shared" si="723"/>
        <v>125.52666666666664</v>
      </c>
      <c r="X3864" s="112">
        <f t="shared" si="724"/>
        <v>125526.66666666664</v>
      </c>
      <c r="Y3864" s="111"/>
      <c r="Z3864" s="110">
        <f t="shared" si="720"/>
        <v>39</v>
      </c>
      <c r="AA3864" s="109">
        <f t="shared" si="725"/>
        <v>49.550000000000004</v>
      </c>
      <c r="AB3864" s="109">
        <f t="shared" si="726"/>
        <v>49550.000000000007</v>
      </c>
      <c r="AC3864" s="108">
        <f t="shared" si="727"/>
        <v>941.45</v>
      </c>
      <c r="AD3864" s="107">
        <f t="shared" si="728"/>
        <v>2.2222222222222223E-2</v>
      </c>
      <c r="AE3864" s="106">
        <f t="shared" si="729"/>
        <v>20.921111111111113</v>
      </c>
      <c r="AF3864" s="105">
        <f t="shared" si="730"/>
        <v>146.44777777777776</v>
      </c>
      <c r="AG3864" s="105">
        <f t="shared" si="731"/>
        <v>844.55222222222221</v>
      </c>
    </row>
    <row r="3865" spans="1:1029" s="88" customFormat="1" x14ac:dyDescent="0.35">
      <c r="A3865" s="21">
        <v>10141103</v>
      </c>
      <c r="B3865" s="162" t="s">
        <v>725</v>
      </c>
      <c r="C3865" s="115" t="s">
        <v>710</v>
      </c>
      <c r="D3865" s="124" t="s">
        <v>1153</v>
      </c>
      <c r="E3865" s="114" t="str">
        <f t="shared" si="721"/>
        <v>TRANSFORMADOR MARCA:Free State Transformers PTS 415 PTS 415</v>
      </c>
      <c r="F3865" s="124"/>
      <c r="G3865" s="124" t="s">
        <v>1153</v>
      </c>
      <c r="H3865" s="124" t="s">
        <v>729</v>
      </c>
      <c r="I3865" s="21"/>
      <c r="J3865" s="21"/>
      <c r="K3865" s="160" t="s">
        <v>1152</v>
      </c>
      <c r="L3865" s="142" t="s">
        <v>1151</v>
      </c>
      <c r="M3865" s="21">
        <v>250</v>
      </c>
      <c r="N3865" s="124">
        <v>33</v>
      </c>
      <c r="O3865" s="21">
        <v>0.4</v>
      </c>
      <c r="P3865" s="124" t="s">
        <v>514</v>
      </c>
      <c r="Q3865" s="142">
        <v>2011</v>
      </c>
      <c r="R3865" s="161" t="s">
        <v>914</v>
      </c>
      <c r="S3865" s="124" t="s">
        <v>1150</v>
      </c>
      <c r="T3865" s="116">
        <v>991</v>
      </c>
      <c r="U3865" s="111">
        <v>45</v>
      </c>
      <c r="V3865" s="113">
        <f t="shared" si="722"/>
        <v>865.47333333333336</v>
      </c>
      <c r="W3865" s="113">
        <f t="shared" si="723"/>
        <v>125.52666666666664</v>
      </c>
      <c r="X3865" s="112">
        <f t="shared" si="724"/>
        <v>125526.66666666664</v>
      </c>
      <c r="Y3865" s="111"/>
      <c r="Z3865" s="110">
        <f t="shared" si="720"/>
        <v>39</v>
      </c>
      <c r="AA3865" s="109">
        <f t="shared" si="725"/>
        <v>49.550000000000004</v>
      </c>
      <c r="AB3865" s="109">
        <f t="shared" si="726"/>
        <v>49550.000000000007</v>
      </c>
      <c r="AC3865" s="108">
        <f t="shared" si="727"/>
        <v>941.45</v>
      </c>
      <c r="AD3865" s="107">
        <f t="shared" si="728"/>
        <v>2.2222222222222223E-2</v>
      </c>
      <c r="AE3865" s="106">
        <f t="shared" si="729"/>
        <v>20.921111111111113</v>
      </c>
      <c r="AF3865" s="105">
        <f t="shared" si="730"/>
        <v>146.44777777777776</v>
      </c>
      <c r="AG3865" s="105">
        <f t="shared" si="731"/>
        <v>844.55222222222221</v>
      </c>
    </row>
    <row r="3866" spans="1:1029" s="88" customFormat="1" x14ac:dyDescent="0.35">
      <c r="A3866" s="21">
        <v>10141103</v>
      </c>
      <c r="B3866" s="115" t="s">
        <v>496</v>
      </c>
      <c r="C3866" s="115" t="s">
        <v>495</v>
      </c>
      <c r="D3866" s="21"/>
      <c r="E3866" s="114" t="str">
        <f t="shared" si="721"/>
        <v xml:space="preserve">TRANSFORMADOR AUXILIAR MARCA:none Indoor Substation 4 </v>
      </c>
      <c r="F3866" s="21" t="s">
        <v>530</v>
      </c>
      <c r="G3866" s="21" t="s">
        <v>579</v>
      </c>
      <c r="H3866" s="21" t="s">
        <v>528</v>
      </c>
      <c r="I3866" s="21" t="s">
        <v>578</v>
      </c>
      <c r="J3866" s="21"/>
      <c r="K3866" s="297" t="s">
        <v>577</v>
      </c>
      <c r="L3866" s="119" t="s">
        <v>576</v>
      </c>
      <c r="M3866" s="21">
        <v>50</v>
      </c>
      <c r="N3866" s="21">
        <v>22</v>
      </c>
      <c r="O3866" s="21">
        <v>0.4</v>
      </c>
      <c r="P3866" s="21">
        <v>3</v>
      </c>
      <c r="Q3866" s="21">
        <v>2011</v>
      </c>
      <c r="R3866" s="21" t="s">
        <v>575</v>
      </c>
      <c r="S3866" s="21" t="s">
        <v>575</v>
      </c>
      <c r="T3866" s="116">
        <v>643</v>
      </c>
      <c r="U3866" s="111">
        <v>45</v>
      </c>
      <c r="V3866" s="113">
        <f t="shared" si="722"/>
        <v>561.5533333333334</v>
      </c>
      <c r="W3866" s="113">
        <f t="shared" si="723"/>
        <v>81.446666666666601</v>
      </c>
      <c r="X3866" s="112">
        <f t="shared" si="724"/>
        <v>81446.666666666599</v>
      </c>
      <c r="Y3866" s="111"/>
      <c r="Z3866" s="110">
        <f t="shared" si="720"/>
        <v>39</v>
      </c>
      <c r="AA3866" s="109">
        <f t="shared" si="725"/>
        <v>32.15</v>
      </c>
      <c r="AB3866" s="109">
        <f t="shared" si="726"/>
        <v>32150</v>
      </c>
      <c r="AC3866" s="108">
        <f t="shared" si="727"/>
        <v>610.85</v>
      </c>
      <c r="AD3866" s="107">
        <f t="shared" si="728"/>
        <v>2.2222222222222223E-2</v>
      </c>
      <c r="AE3866" s="106">
        <f t="shared" si="729"/>
        <v>13.574444444444445</v>
      </c>
      <c r="AF3866" s="105">
        <f t="shared" si="730"/>
        <v>95.021111111111054</v>
      </c>
      <c r="AG3866" s="105">
        <f t="shared" si="731"/>
        <v>547.97888888888895</v>
      </c>
      <c r="AH3866" s="104"/>
      <c r="AI3866" s="104"/>
      <c r="AJ3866" s="104"/>
      <c r="AK3866" s="104"/>
      <c r="AL3866" s="104"/>
      <c r="AM3866" s="104"/>
      <c r="AN3866" s="104"/>
      <c r="AO3866" s="104"/>
      <c r="AP3866" s="104"/>
      <c r="AQ3866" s="104"/>
      <c r="AR3866" s="104"/>
      <c r="AS3866" s="104"/>
      <c r="AT3866" s="104"/>
      <c r="AU3866" s="104"/>
      <c r="AV3866" s="104"/>
      <c r="AW3866" s="104"/>
      <c r="AX3866" s="104"/>
      <c r="AY3866" s="104"/>
      <c r="AZ3866" s="104"/>
      <c r="BA3866" s="104"/>
      <c r="BB3866" s="104"/>
      <c r="BC3866" s="104"/>
      <c r="BD3866" s="104"/>
      <c r="BE3866" s="104"/>
      <c r="BF3866" s="104"/>
      <c r="BG3866" s="104"/>
      <c r="BH3866" s="104"/>
      <c r="BI3866" s="104"/>
      <c r="BJ3866" s="104"/>
      <c r="BK3866" s="104"/>
      <c r="BL3866" s="104"/>
      <c r="BM3866" s="104"/>
      <c r="BN3866" s="104"/>
      <c r="BO3866" s="104"/>
      <c r="BP3866" s="104"/>
      <c r="BQ3866" s="104"/>
      <c r="BR3866" s="104"/>
      <c r="BS3866" s="104"/>
      <c r="BT3866" s="104"/>
      <c r="BU3866" s="104"/>
      <c r="BV3866" s="104"/>
      <c r="BW3866" s="104"/>
      <c r="BX3866" s="104"/>
      <c r="BY3866" s="104"/>
      <c r="BZ3866" s="104"/>
      <c r="CA3866" s="104"/>
      <c r="CB3866" s="104"/>
      <c r="CC3866" s="104"/>
      <c r="CD3866" s="104"/>
      <c r="CE3866" s="104"/>
      <c r="CF3866" s="104"/>
      <c r="CG3866" s="104"/>
      <c r="CH3866" s="104"/>
      <c r="CI3866" s="104"/>
      <c r="CJ3866" s="104"/>
      <c r="CK3866" s="104"/>
      <c r="CL3866" s="104"/>
      <c r="CM3866" s="104"/>
      <c r="CN3866" s="104"/>
      <c r="CO3866" s="104"/>
      <c r="CP3866" s="104"/>
      <c r="CQ3866" s="104"/>
      <c r="CR3866" s="104"/>
      <c r="CS3866" s="104"/>
      <c r="CT3866" s="104"/>
      <c r="CU3866" s="104"/>
      <c r="CV3866" s="104"/>
      <c r="CW3866" s="104"/>
      <c r="CX3866" s="104"/>
      <c r="CY3866" s="104"/>
      <c r="CZ3866" s="104"/>
      <c r="DA3866" s="104"/>
      <c r="DB3866" s="104"/>
      <c r="DC3866" s="104"/>
      <c r="DD3866" s="104"/>
      <c r="DE3866" s="104"/>
      <c r="DF3866" s="104"/>
      <c r="DG3866" s="104"/>
      <c r="DH3866" s="104"/>
      <c r="DI3866" s="104"/>
      <c r="DJ3866" s="104"/>
      <c r="DK3866" s="104"/>
      <c r="DL3866" s="104"/>
      <c r="DM3866" s="104"/>
      <c r="DN3866" s="104"/>
      <c r="DO3866" s="104"/>
      <c r="DP3866" s="104"/>
      <c r="DQ3866" s="104"/>
      <c r="DR3866" s="104"/>
      <c r="DS3866" s="104"/>
      <c r="DT3866" s="104"/>
      <c r="DU3866" s="104"/>
      <c r="DV3866" s="104"/>
      <c r="DW3866" s="104"/>
      <c r="DX3866" s="104"/>
      <c r="DY3866" s="104"/>
      <c r="DZ3866" s="104"/>
      <c r="EA3866" s="104"/>
      <c r="EB3866" s="104"/>
      <c r="EC3866" s="104"/>
      <c r="ED3866" s="104"/>
      <c r="EE3866" s="104"/>
      <c r="EF3866" s="104"/>
      <c r="EG3866" s="104"/>
      <c r="EH3866" s="104"/>
      <c r="EI3866" s="104"/>
      <c r="EJ3866" s="104"/>
      <c r="EK3866" s="104"/>
      <c r="EL3866" s="104"/>
      <c r="EM3866" s="104"/>
      <c r="EN3866" s="104"/>
      <c r="EO3866" s="104"/>
      <c r="EP3866" s="104"/>
      <c r="EQ3866" s="104"/>
      <c r="ER3866" s="104"/>
      <c r="ES3866" s="104"/>
      <c r="ET3866" s="104"/>
      <c r="EU3866" s="104"/>
      <c r="EV3866" s="104"/>
      <c r="EW3866" s="104"/>
      <c r="EX3866" s="104"/>
      <c r="EY3866" s="104"/>
      <c r="EZ3866" s="104"/>
      <c r="FA3866" s="104"/>
      <c r="FB3866" s="104"/>
      <c r="FC3866" s="104"/>
      <c r="FD3866" s="104"/>
      <c r="FE3866" s="104"/>
      <c r="FF3866" s="104"/>
      <c r="FG3866" s="104"/>
      <c r="FH3866" s="104"/>
      <c r="FI3866" s="104"/>
      <c r="FJ3866" s="104"/>
      <c r="FK3866" s="104"/>
      <c r="FL3866" s="104"/>
      <c r="FM3866" s="104"/>
      <c r="FN3866" s="104"/>
      <c r="FO3866" s="104"/>
      <c r="FP3866" s="104"/>
      <c r="FQ3866" s="104"/>
      <c r="FR3866" s="104"/>
      <c r="FS3866" s="104"/>
      <c r="FT3866" s="104"/>
      <c r="FU3866" s="104"/>
      <c r="FV3866" s="104"/>
      <c r="FW3866" s="104"/>
      <c r="FX3866" s="104"/>
      <c r="FY3866" s="104"/>
      <c r="FZ3866" s="104"/>
      <c r="GA3866" s="104"/>
      <c r="GB3866" s="104"/>
      <c r="GC3866" s="104"/>
      <c r="GD3866" s="104"/>
      <c r="GE3866" s="104"/>
      <c r="GF3866" s="104"/>
      <c r="GG3866" s="104"/>
      <c r="GH3866" s="104"/>
      <c r="GI3866" s="104"/>
      <c r="GJ3866" s="104"/>
      <c r="GK3866" s="104"/>
      <c r="GL3866" s="104"/>
      <c r="GM3866" s="104"/>
      <c r="GN3866" s="104"/>
      <c r="GO3866" s="104"/>
      <c r="GP3866" s="104"/>
      <c r="GQ3866" s="104"/>
      <c r="GR3866" s="104"/>
      <c r="GS3866" s="104"/>
      <c r="GT3866" s="104"/>
      <c r="GU3866" s="104"/>
      <c r="GV3866" s="104"/>
      <c r="GW3866" s="104"/>
      <c r="GX3866" s="104"/>
      <c r="GY3866" s="104"/>
      <c r="GZ3866" s="104"/>
      <c r="HA3866" s="104"/>
      <c r="HB3866" s="104"/>
      <c r="HC3866" s="104"/>
      <c r="HD3866" s="104"/>
      <c r="HE3866" s="104"/>
      <c r="HF3866" s="104"/>
      <c r="HG3866" s="104"/>
      <c r="HH3866" s="104"/>
      <c r="HI3866" s="104"/>
      <c r="HJ3866" s="104"/>
      <c r="HK3866" s="104"/>
      <c r="HL3866" s="104"/>
      <c r="HM3866" s="104"/>
      <c r="HN3866" s="104"/>
      <c r="HO3866" s="104"/>
      <c r="HP3866" s="104"/>
      <c r="HQ3866" s="104"/>
      <c r="HR3866" s="104"/>
      <c r="HS3866" s="104"/>
      <c r="HT3866" s="104"/>
      <c r="HU3866" s="104"/>
      <c r="HV3866" s="104"/>
      <c r="HW3866" s="104"/>
      <c r="HX3866" s="104"/>
      <c r="HY3866" s="104"/>
      <c r="HZ3866" s="104"/>
      <c r="IA3866" s="104"/>
      <c r="IB3866" s="104"/>
      <c r="IC3866" s="104"/>
      <c r="ID3866" s="104"/>
      <c r="IE3866" s="104"/>
      <c r="IF3866" s="104"/>
      <c r="IG3866" s="104"/>
      <c r="IH3866" s="104"/>
      <c r="II3866" s="104"/>
      <c r="IJ3866" s="104"/>
      <c r="IK3866" s="104"/>
      <c r="IL3866" s="104"/>
      <c r="IM3866" s="104"/>
      <c r="IN3866" s="104"/>
      <c r="IO3866" s="104"/>
      <c r="IP3866" s="104"/>
      <c r="IQ3866" s="104"/>
      <c r="IR3866" s="104"/>
      <c r="IS3866" s="104"/>
      <c r="IT3866" s="104"/>
      <c r="IU3866" s="104"/>
      <c r="IV3866" s="104"/>
      <c r="IW3866" s="104"/>
      <c r="IX3866" s="104"/>
      <c r="IY3866" s="104"/>
      <c r="IZ3866" s="104"/>
      <c r="JA3866" s="104"/>
      <c r="JB3866" s="104"/>
      <c r="JC3866" s="104"/>
      <c r="JD3866" s="104"/>
      <c r="JE3866" s="104"/>
      <c r="JF3866" s="104"/>
      <c r="JG3866" s="104"/>
      <c r="JH3866" s="104"/>
      <c r="JI3866" s="104"/>
      <c r="JJ3866" s="104"/>
      <c r="JK3866" s="104"/>
      <c r="JL3866" s="104"/>
      <c r="JM3866" s="104"/>
      <c r="JN3866" s="104"/>
      <c r="JO3866" s="104"/>
      <c r="JP3866" s="104"/>
      <c r="JQ3866" s="104"/>
      <c r="JR3866" s="104"/>
      <c r="JS3866" s="104"/>
      <c r="JT3866" s="104"/>
      <c r="JU3866" s="104"/>
      <c r="JV3866" s="104"/>
      <c r="JW3866" s="104"/>
      <c r="JX3866" s="104"/>
      <c r="JY3866" s="104"/>
      <c r="JZ3866" s="104"/>
      <c r="KA3866" s="104"/>
      <c r="KB3866" s="104"/>
      <c r="KC3866" s="104"/>
      <c r="KD3866" s="104"/>
      <c r="KE3866" s="104"/>
      <c r="KF3866" s="104"/>
      <c r="KG3866" s="104"/>
      <c r="KH3866" s="104"/>
      <c r="KI3866" s="104"/>
      <c r="KJ3866" s="104"/>
      <c r="KK3866" s="104"/>
      <c r="KL3866" s="104"/>
      <c r="KM3866" s="104"/>
      <c r="KN3866" s="104"/>
      <c r="KO3866" s="104"/>
      <c r="KP3866" s="104"/>
      <c r="KQ3866" s="104"/>
      <c r="KR3866" s="104"/>
      <c r="KS3866" s="104"/>
      <c r="KT3866" s="104"/>
      <c r="KU3866" s="104"/>
      <c r="KV3866" s="104"/>
      <c r="KW3866" s="104"/>
      <c r="KX3866" s="104"/>
      <c r="KY3866" s="104"/>
      <c r="KZ3866" s="104"/>
      <c r="LA3866" s="104"/>
      <c r="LB3866" s="104"/>
      <c r="LC3866" s="104"/>
      <c r="LD3866" s="104"/>
      <c r="LE3866" s="104"/>
      <c r="LF3866" s="104"/>
      <c r="LG3866" s="104"/>
      <c r="LH3866" s="104"/>
      <c r="LI3866" s="104"/>
      <c r="LJ3866" s="104"/>
      <c r="LK3866" s="104"/>
      <c r="LL3866" s="104"/>
      <c r="LM3866" s="104"/>
      <c r="LN3866" s="104"/>
      <c r="LO3866" s="104"/>
      <c r="LP3866" s="104"/>
      <c r="LQ3866" s="104"/>
      <c r="LR3866" s="104"/>
      <c r="LS3866" s="104"/>
      <c r="LT3866" s="104"/>
      <c r="LU3866" s="104"/>
      <c r="LV3866" s="104"/>
      <c r="LW3866" s="104"/>
      <c r="LX3866" s="104"/>
      <c r="LY3866" s="104"/>
      <c r="LZ3866" s="104"/>
      <c r="MA3866" s="104"/>
      <c r="MB3866" s="104"/>
      <c r="MC3866" s="104"/>
      <c r="MD3866" s="104"/>
      <c r="ME3866" s="104"/>
      <c r="MF3866" s="104"/>
      <c r="MG3866" s="104"/>
      <c r="MH3866" s="104"/>
      <c r="MI3866" s="104"/>
      <c r="MJ3866" s="104"/>
      <c r="MK3866" s="104"/>
      <c r="ML3866" s="104"/>
      <c r="MM3866" s="104"/>
      <c r="MN3866" s="104"/>
      <c r="MO3866" s="104"/>
      <c r="MP3866" s="104"/>
      <c r="MQ3866" s="104"/>
      <c r="MR3866" s="104"/>
      <c r="MS3866" s="104"/>
      <c r="MT3866" s="104"/>
      <c r="MU3866" s="104"/>
      <c r="MV3866" s="104"/>
      <c r="MW3866" s="104"/>
      <c r="MX3866" s="104"/>
      <c r="MY3866" s="104"/>
      <c r="MZ3866" s="104"/>
      <c r="NA3866" s="104"/>
      <c r="NB3866" s="104"/>
      <c r="NC3866" s="104"/>
      <c r="ND3866" s="104"/>
      <c r="NE3866" s="104"/>
      <c r="NF3866" s="104"/>
      <c r="NG3866" s="104"/>
      <c r="NH3866" s="104"/>
      <c r="NI3866" s="104"/>
      <c r="NJ3866" s="104"/>
      <c r="NK3866" s="104"/>
      <c r="NL3866" s="104"/>
      <c r="NM3866" s="104"/>
      <c r="NN3866" s="104"/>
      <c r="NO3866" s="104"/>
      <c r="NP3866" s="104"/>
      <c r="NQ3866" s="104"/>
      <c r="NR3866" s="104"/>
      <c r="NS3866" s="104"/>
      <c r="NT3866" s="104"/>
      <c r="NU3866" s="104"/>
      <c r="NV3866" s="104"/>
      <c r="NW3866" s="104"/>
      <c r="NX3866" s="104"/>
      <c r="NY3866" s="104"/>
      <c r="NZ3866" s="104"/>
      <c r="OA3866" s="104"/>
      <c r="OB3866" s="104"/>
      <c r="OC3866" s="104"/>
      <c r="OD3866" s="104"/>
      <c r="OE3866" s="104"/>
      <c r="OF3866" s="104"/>
      <c r="OG3866" s="104"/>
      <c r="OH3866" s="104"/>
      <c r="OI3866" s="104"/>
      <c r="OJ3866" s="104"/>
      <c r="OK3866" s="104"/>
      <c r="OL3866" s="104"/>
      <c r="OM3866" s="104"/>
      <c r="ON3866" s="104"/>
      <c r="OO3866" s="104"/>
      <c r="OP3866" s="104"/>
      <c r="OQ3866" s="104"/>
      <c r="OR3866" s="104"/>
      <c r="OS3866" s="104"/>
      <c r="OT3866" s="104"/>
      <c r="OU3866" s="104"/>
      <c r="OV3866" s="104"/>
      <c r="OW3866" s="104"/>
      <c r="OX3866" s="104"/>
      <c r="OY3866" s="104"/>
      <c r="OZ3866" s="104"/>
      <c r="PA3866" s="104"/>
      <c r="PB3866" s="104"/>
      <c r="PC3866" s="104"/>
      <c r="PD3866" s="104"/>
      <c r="PE3866" s="104"/>
      <c r="PF3866" s="104"/>
      <c r="PG3866" s="104"/>
      <c r="PH3866" s="104"/>
      <c r="PI3866" s="104"/>
      <c r="PJ3866" s="104"/>
      <c r="PK3866" s="104"/>
      <c r="PL3866" s="104"/>
      <c r="PM3866" s="104"/>
      <c r="PN3866" s="104"/>
      <c r="PO3866" s="104"/>
      <c r="PP3866" s="104"/>
      <c r="PQ3866" s="104"/>
      <c r="PR3866" s="104"/>
      <c r="PS3866" s="104"/>
      <c r="PT3866" s="104"/>
      <c r="PU3866" s="104"/>
      <c r="PV3866" s="104"/>
      <c r="PW3866" s="104"/>
      <c r="PX3866" s="104"/>
      <c r="PY3866" s="104"/>
      <c r="PZ3866" s="104"/>
      <c r="QA3866" s="104"/>
      <c r="QB3866" s="104"/>
      <c r="QC3866" s="104"/>
      <c r="QD3866" s="104"/>
      <c r="QE3866" s="104"/>
      <c r="QF3866" s="104"/>
      <c r="QG3866" s="104"/>
      <c r="QH3866" s="104"/>
      <c r="QI3866" s="104"/>
      <c r="QJ3866" s="104"/>
      <c r="QK3866" s="104"/>
      <c r="QL3866" s="104"/>
      <c r="QM3866" s="104"/>
      <c r="QN3866" s="104"/>
      <c r="QO3866" s="104"/>
      <c r="QP3866" s="104"/>
      <c r="QQ3866" s="104"/>
      <c r="QR3866" s="104"/>
      <c r="QS3866" s="104"/>
      <c r="QT3866" s="104"/>
      <c r="QU3866" s="104"/>
      <c r="QV3866" s="104"/>
      <c r="QW3866" s="104"/>
      <c r="QX3866" s="104"/>
      <c r="QY3866" s="104"/>
      <c r="QZ3866" s="104"/>
      <c r="RA3866" s="104"/>
      <c r="RB3866" s="104"/>
      <c r="RC3866" s="104"/>
      <c r="RD3866" s="104"/>
      <c r="RE3866" s="104"/>
      <c r="RF3866" s="104"/>
      <c r="RG3866" s="104"/>
      <c r="RH3866" s="104"/>
      <c r="RI3866" s="104"/>
      <c r="RJ3866" s="104"/>
      <c r="RK3866" s="104"/>
      <c r="RL3866" s="104"/>
      <c r="RM3866" s="104"/>
      <c r="RN3866" s="104"/>
      <c r="RO3866" s="104"/>
      <c r="RP3866" s="104"/>
      <c r="RQ3866" s="104"/>
      <c r="RR3866" s="104"/>
      <c r="RS3866" s="104"/>
      <c r="RT3866" s="104"/>
      <c r="RU3866" s="104"/>
      <c r="RV3866" s="104"/>
      <c r="RW3866" s="104"/>
      <c r="RX3866" s="104"/>
      <c r="RY3866" s="104"/>
      <c r="RZ3866" s="104"/>
      <c r="SA3866" s="104"/>
      <c r="SB3866" s="104"/>
      <c r="SC3866" s="104"/>
      <c r="SD3866" s="104"/>
      <c r="SE3866" s="104"/>
      <c r="SF3866" s="104"/>
      <c r="SG3866" s="104"/>
      <c r="SH3866" s="104"/>
      <c r="SI3866" s="104"/>
      <c r="SJ3866" s="104"/>
      <c r="SK3866" s="104"/>
      <c r="SL3866" s="104"/>
      <c r="SM3866" s="104"/>
      <c r="SN3866" s="104"/>
      <c r="SO3866" s="104"/>
      <c r="SP3866" s="104"/>
      <c r="SQ3866" s="104"/>
      <c r="SR3866" s="104"/>
      <c r="SS3866" s="104"/>
      <c r="ST3866" s="104"/>
      <c r="SU3866" s="104"/>
      <c r="SV3866" s="104"/>
      <c r="SW3866" s="104"/>
      <c r="SX3866" s="104"/>
      <c r="SY3866" s="104"/>
      <c r="SZ3866" s="104"/>
      <c r="TA3866" s="104"/>
      <c r="TB3866" s="104"/>
      <c r="TC3866" s="104"/>
      <c r="TD3866" s="104"/>
      <c r="TE3866" s="104"/>
      <c r="TF3866" s="104"/>
      <c r="TG3866" s="104"/>
      <c r="TH3866" s="104"/>
      <c r="TI3866" s="104"/>
      <c r="TJ3866" s="104"/>
      <c r="TK3866" s="104"/>
      <c r="TL3866" s="104"/>
      <c r="TM3866" s="104"/>
      <c r="TN3866" s="104"/>
      <c r="TO3866" s="104"/>
      <c r="TP3866" s="104"/>
      <c r="TQ3866" s="104"/>
      <c r="TR3866" s="104"/>
      <c r="TS3866" s="104"/>
      <c r="TT3866" s="104"/>
      <c r="TU3866" s="104"/>
      <c r="TV3866" s="104"/>
      <c r="TW3866" s="104"/>
      <c r="TX3866" s="104"/>
      <c r="TY3866" s="104"/>
      <c r="TZ3866" s="104"/>
      <c r="UA3866" s="104"/>
      <c r="UB3866" s="104"/>
      <c r="UC3866" s="104"/>
      <c r="UD3866" s="104"/>
      <c r="UE3866" s="104"/>
      <c r="UF3866" s="104"/>
      <c r="UG3866" s="104"/>
      <c r="UH3866" s="104"/>
      <c r="UI3866" s="104"/>
      <c r="UJ3866" s="104"/>
      <c r="UK3866" s="104"/>
      <c r="UL3866" s="104"/>
      <c r="UM3866" s="104"/>
      <c r="UN3866" s="104"/>
      <c r="UO3866" s="104"/>
      <c r="UP3866" s="104"/>
      <c r="UQ3866" s="104"/>
      <c r="UR3866" s="104"/>
      <c r="US3866" s="104"/>
      <c r="UT3866" s="104"/>
      <c r="UU3866" s="104"/>
      <c r="UV3866" s="104"/>
      <c r="UW3866" s="104"/>
      <c r="UX3866" s="104"/>
      <c r="UY3866" s="104"/>
      <c r="UZ3866" s="104"/>
      <c r="VA3866" s="104"/>
      <c r="VB3866" s="104"/>
      <c r="VC3866" s="104"/>
      <c r="VD3866" s="104"/>
      <c r="VE3866" s="104"/>
      <c r="VF3866" s="104"/>
      <c r="VG3866" s="104"/>
      <c r="VH3866" s="104"/>
      <c r="VI3866" s="104"/>
      <c r="VJ3866" s="104"/>
      <c r="VK3866" s="104"/>
      <c r="VL3866" s="104"/>
      <c r="VM3866" s="104"/>
      <c r="VN3866" s="104"/>
      <c r="VO3866" s="104"/>
      <c r="VP3866" s="104"/>
      <c r="VQ3866" s="104"/>
      <c r="VR3866" s="104"/>
      <c r="VS3866" s="104"/>
      <c r="VT3866" s="104"/>
      <c r="VU3866" s="104"/>
      <c r="VV3866" s="104"/>
      <c r="VW3866" s="104"/>
      <c r="VX3866" s="104"/>
      <c r="VY3866" s="104"/>
      <c r="VZ3866" s="104"/>
      <c r="WA3866" s="104"/>
      <c r="WB3866" s="104"/>
      <c r="WC3866" s="104"/>
      <c r="WD3866" s="104"/>
      <c r="WE3866" s="104"/>
      <c r="WF3866" s="104"/>
      <c r="WG3866" s="104"/>
      <c r="WH3866" s="104"/>
      <c r="WI3866" s="104"/>
      <c r="WJ3866" s="104"/>
      <c r="WK3866" s="104"/>
      <c r="WL3866" s="104"/>
      <c r="WM3866" s="104"/>
      <c r="WN3866" s="104"/>
      <c r="WO3866" s="104"/>
      <c r="WP3866" s="104"/>
      <c r="WQ3866" s="104"/>
      <c r="WR3866" s="104"/>
      <c r="WS3866" s="104"/>
      <c r="WT3866" s="104"/>
      <c r="WU3866" s="104"/>
      <c r="WV3866" s="104"/>
      <c r="WW3866" s="104"/>
      <c r="WX3866" s="104"/>
      <c r="WY3866" s="104"/>
      <c r="WZ3866" s="104"/>
      <c r="XA3866" s="104"/>
      <c r="XB3866" s="104"/>
      <c r="XC3866" s="104"/>
      <c r="XD3866" s="104"/>
      <c r="XE3866" s="104"/>
      <c r="XF3866" s="104"/>
      <c r="XG3866" s="104"/>
      <c r="XH3866" s="104"/>
      <c r="XI3866" s="104"/>
      <c r="XJ3866" s="104"/>
      <c r="XK3866" s="104"/>
      <c r="XL3866" s="104"/>
      <c r="XM3866" s="104"/>
      <c r="XN3866" s="104"/>
      <c r="XO3866" s="104"/>
      <c r="XP3866" s="104"/>
      <c r="XQ3866" s="104"/>
      <c r="XR3866" s="104"/>
      <c r="XS3866" s="104"/>
      <c r="XT3866" s="104"/>
      <c r="XU3866" s="104"/>
      <c r="XV3866" s="104"/>
      <c r="XW3866" s="104"/>
      <c r="XX3866" s="104"/>
      <c r="XY3866" s="104"/>
      <c r="XZ3866" s="104"/>
      <c r="YA3866" s="104"/>
      <c r="YB3866" s="104"/>
      <c r="YC3866" s="104"/>
      <c r="YD3866" s="104"/>
      <c r="YE3866" s="104"/>
      <c r="YF3866" s="104"/>
      <c r="YG3866" s="104"/>
      <c r="YH3866" s="104"/>
      <c r="YI3866" s="104"/>
      <c r="YJ3866" s="104"/>
      <c r="YK3866" s="104"/>
      <c r="YL3866" s="104"/>
      <c r="YM3866" s="104"/>
      <c r="YN3866" s="104"/>
      <c r="YO3866" s="104"/>
      <c r="YP3866" s="104"/>
      <c r="YQ3866" s="104"/>
      <c r="YR3866" s="104"/>
      <c r="YS3866" s="104"/>
      <c r="YT3866" s="104"/>
      <c r="YU3866" s="104"/>
      <c r="YV3866" s="104"/>
      <c r="YW3866" s="104"/>
      <c r="YX3866" s="104"/>
      <c r="YY3866" s="104"/>
      <c r="YZ3866" s="104"/>
      <c r="ZA3866" s="104"/>
      <c r="ZB3866" s="104"/>
      <c r="ZC3866" s="104"/>
      <c r="ZD3866" s="104"/>
      <c r="ZE3866" s="104"/>
      <c r="ZF3866" s="104"/>
      <c r="ZG3866" s="104"/>
      <c r="ZH3866" s="104"/>
      <c r="ZI3866" s="104"/>
      <c r="ZJ3866" s="104"/>
      <c r="ZK3866" s="104"/>
      <c r="ZL3866" s="104"/>
      <c r="ZM3866" s="104"/>
      <c r="ZN3866" s="104"/>
      <c r="ZO3866" s="104"/>
      <c r="ZP3866" s="104"/>
      <c r="ZQ3866" s="104"/>
      <c r="ZR3866" s="104"/>
      <c r="ZS3866" s="104"/>
      <c r="ZT3866" s="104"/>
      <c r="ZU3866" s="104"/>
      <c r="ZV3866" s="104"/>
      <c r="ZW3866" s="104"/>
      <c r="ZX3866" s="104"/>
      <c r="ZY3866" s="104"/>
      <c r="ZZ3866" s="104"/>
      <c r="AAA3866" s="104"/>
      <c r="AAB3866" s="104"/>
      <c r="AAC3866" s="104"/>
      <c r="AAD3866" s="104"/>
      <c r="AAE3866" s="104"/>
      <c r="AAF3866" s="104"/>
      <c r="AAG3866" s="104"/>
      <c r="AAH3866" s="104"/>
      <c r="AAI3866" s="104"/>
      <c r="AAJ3866" s="104"/>
      <c r="AAK3866" s="104"/>
      <c r="AAL3866" s="104"/>
      <c r="AAM3866" s="104"/>
      <c r="AAN3866" s="104"/>
      <c r="AAO3866" s="104"/>
      <c r="AAP3866" s="104"/>
      <c r="AAQ3866" s="104"/>
      <c r="AAR3866" s="104"/>
      <c r="AAS3866" s="104"/>
      <c r="AAT3866" s="104"/>
      <c r="AAU3866" s="104"/>
      <c r="AAV3866" s="104"/>
      <c r="AAW3866" s="104"/>
      <c r="AAX3866" s="104"/>
      <c r="AAY3866" s="104"/>
      <c r="AAZ3866" s="104"/>
      <c r="ABA3866" s="104"/>
      <c r="ABB3866" s="104"/>
      <c r="ABC3866" s="104"/>
      <c r="ABD3866" s="104"/>
      <c r="ABE3866" s="104"/>
      <c r="ABF3866" s="104"/>
      <c r="ABG3866" s="104"/>
      <c r="ABH3866" s="104"/>
      <c r="ABI3866" s="104"/>
      <c r="ABJ3866" s="104"/>
      <c r="ABK3866" s="104"/>
      <c r="ABL3866" s="104"/>
      <c r="ABM3866" s="104"/>
      <c r="ABN3866" s="104"/>
      <c r="ABO3866" s="104"/>
      <c r="ABP3866" s="104"/>
      <c r="ABQ3866" s="104"/>
      <c r="ABR3866" s="104"/>
      <c r="ABS3866" s="104"/>
      <c r="ABT3866" s="104"/>
      <c r="ABU3866" s="104"/>
      <c r="ABV3866" s="104"/>
      <c r="ABW3866" s="104"/>
      <c r="ABX3866" s="104"/>
      <c r="ABY3866" s="104"/>
      <c r="ABZ3866" s="104"/>
      <c r="ACA3866" s="104"/>
      <c r="ACB3866" s="104"/>
      <c r="ACC3866" s="104"/>
      <c r="ACD3866" s="104"/>
      <c r="ACE3866" s="104"/>
      <c r="ACF3866" s="104"/>
      <c r="ACG3866" s="104"/>
      <c r="ACH3866" s="104"/>
      <c r="ACI3866" s="104"/>
      <c r="ACJ3866" s="104"/>
      <c r="ACK3866" s="104"/>
      <c r="ACL3866" s="104"/>
      <c r="ACM3866" s="104"/>
      <c r="ACN3866" s="104"/>
      <c r="ACO3866" s="104"/>
      <c r="ACP3866" s="104"/>
      <c r="ACQ3866" s="104"/>
      <c r="ACR3866" s="104"/>
      <c r="ACS3866" s="104"/>
      <c r="ACT3866" s="104"/>
      <c r="ACU3866" s="104"/>
      <c r="ACV3866" s="104"/>
      <c r="ACW3866" s="104"/>
      <c r="ACX3866" s="104"/>
      <c r="ACY3866" s="104"/>
      <c r="ACZ3866" s="104"/>
      <c r="ADA3866" s="104"/>
      <c r="ADB3866" s="104"/>
      <c r="ADC3866" s="104"/>
      <c r="ADD3866" s="104"/>
      <c r="ADE3866" s="104"/>
      <c r="ADF3866" s="104"/>
      <c r="ADG3866" s="104"/>
      <c r="ADH3866" s="104"/>
      <c r="ADI3866" s="104"/>
      <c r="ADJ3866" s="104"/>
      <c r="ADK3866" s="104"/>
      <c r="ADL3866" s="104"/>
      <c r="ADM3866" s="104"/>
      <c r="ADN3866" s="104"/>
      <c r="ADO3866" s="104"/>
      <c r="ADP3866" s="104"/>
      <c r="ADQ3866" s="104"/>
      <c r="ADR3866" s="104"/>
      <c r="ADS3866" s="104"/>
      <c r="ADT3866" s="104"/>
      <c r="ADU3866" s="104"/>
      <c r="ADV3866" s="104"/>
      <c r="ADW3866" s="104"/>
      <c r="ADX3866" s="104"/>
      <c r="ADY3866" s="104"/>
      <c r="ADZ3866" s="104"/>
      <c r="AEA3866" s="104"/>
      <c r="AEB3866" s="104"/>
      <c r="AEC3866" s="104"/>
      <c r="AED3866" s="104"/>
      <c r="AEE3866" s="104"/>
      <c r="AEF3866" s="104"/>
      <c r="AEG3866" s="104"/>
      <c r="AEH3866" s="104"/>
      <c r="AEI3866" s="104"/>
      <c r="AEJ3866" s="104"/>
      <c r="AEK3866" s="104"/>
      <c r="AEL3866" s="104"/>
      <c r="AEM3866" s="104"/>
      <c r="AEN3866" s="104"/>
      <c r="AEO3866" s="104"/>
      <c r="AEP3866" s="104"/>
      <c r="AEQ3866" s="104"/>
      <c r="AER3866" s="104"/>
      <c r="AES3866" s="104"/>
      <c r="AET3866" s="104"/>
      <c r="AEU3866" s="104"/>
      <c r="AEV3866" s="104"/>
      <c r="AEW3866" s="104"/>
      <c r="AEX3866" s="104"/>
      <c r="AEY3866" s="104"/>
      <c r="AEZ3866" s="104"/>
      <c r="AFA3866" s="104"/>
      <c r="AFB3866" s="104"/>
      <c r="AFC3866" s="104"/>
      <c r="AFD3866" s="104"/>
      <c r="AFE3866" s="104"/>
      <c r="AFF3866" s="104"/>
      <c r="AFG3866" s="104"/>
      <c r="AFH3866" s="104"/>
      <c r="AFI3866" s="104"/>
      <c r="AFJ3866" s="104"/>
      <c r="AFK3866" s="104"/>
      <c r="AFL3866" s="104"/>
      <c r="AFM3866" s="104"/>
      <c r="AFN3866" s="104"/>
      <c r="AFO3866" s="104"/>
      <c r="AFP3866" s="104"/>
      <c r="AFQ3866" s="104"/>
      <c r="AFR3866" s="104"/>
      <c r="AFS3866" s="104"/>
      <c r="AFT3866" s="104"/>
      <c r="AFU3866" s="104"/>
      <c r="AFV3866" s="104"/>
      <c r="AFW3866" s="104"/>
      <c r="AFX3866" s="104"/>
      <c r="AFY3866" s="104"/>
      <c r="AFZ3866" s="104"/>
      <c r="AGA3866" s="104"/>
      <c r="AGB3866" s="104"/>
      <c r="AGC3866" s="104"/>
      <c r="AGD3866" s="104"/>
      <c r="AGE3866" s="104"/>
      <c r="AGF3866" s="104"/>
      <c r="AGG3866" s="104"/>
      <c r="AGH3866" s="104"/>
      <c r="AGI3866" s="104"/>
      <c r="AGJ3866" s="104"/>
      <c r="AGK3866" s="104"/>
      <c r="AGL3866" s="104"/>
      <c r="AGM3866" s="104"/>
      <c r="AGN3866" s="104"/>
      <c r="AGO3866" s="104"/>
      <c r="AGP3866" s="104"/>
      <c r="AGQ3866" s="104"/>
      <c r="AGR3866" s="104"/>
      <c r="AGS3866" s="104"/>
      <c r="AGT3866" s="104"/>
      <c r="AGU3866" s="104"/>
      <c r="AGV3866" s="104"/>
      <c r="AGW3866" s="104"/>
      <c r="AGX3866" s="104"/>
      <c r="AGY3866" s="104"/>
      <c r="AGZ3866" s="104"/>
      <c r="AHA3866" s="104"/>
      <c r="AHB3866" s="104"/>
      <c r="AHC3866" s="104"/>
      <c r="AHD3866" s="104"/>
      <c r="AHE3866" s="104"/>
      <c r="AHF3866" s="104"/>
      <c r="AHG3866" s="104"/>
      <c r="AHH3866" s="104"/>
      <c r="AHI3866" s="104"/>
      <c r="AHJ3866" s="104"/>
      <c r="AHK3866" s="104"/>
      <c r="AHL3866" s="104"/>
      <c r="AHM3866" s="104"/>
      <c r="AHN3866" s="104"/>
      <c r="AHO3866" s="104"/>
      <c r="AHP3866" s="104"/>
      <c r="AHQ3866" s="104"/>
      <c r="AHR3866" s="104"/>
      <c r="AHS3866" s="104"/>
      <c r="AHT3866" s="104"/>
      <c r="AHU3866" s="104"/>
      <c r="AHV3866" s="104"/>
      <c r="AHW3866" s="104"/>
      <c r="AHX3866" s="104"/>
      <c r="AHY3866" s="104"/>
      <c r="AHZ3866" s="104"/>
      <c r="AIA3866" s="104"/>
      <c r="AIB3866" s="104"/>
      <c r="AIC3866" s="104"/>
      <c r="AID3866" s="104"/>
      <c r="AIE3866" s="104"/>
      <c r="AIF3866" s="104"/>
      <c r="AIG3866" s="104"/>
      <c r="AIH3866" s="104"/>
      <c r="AII3866" s="104"/>
      <c r="AIJ3866" s="104"/>
      <c r="AIK3866" s="104"/>
      <c r="AIL3866" s="104"/>
      <c r="AIM3866" s="104"/>
      <c r="AIN3866" s="104"/>
      <c r="AIO3866" s="104"/>
      <c r="AIP3866" s="104"/>
      <c r="AIQ3866" s="104"/>
      <c r="AIR3866" s="104"/>
      <c r="AIS3866" s="104"/>
      <c r="AIT3866" s="104"/>
      <c r="AIU3866" s="104"/>
      <c r="AIV3866" s="104"/>
      <c r="AIW3866" s="104"/>
      <c r="AIX3866" s="104"/>
      <c r="AIY3866" s="104"/>
      <c r="AIZ3866" s="104"/>
      <c r="AJA3866" s="104"/>
      <c r="AJB3866" s="104"/>
      <c r="AJC3866" s="104"/>
      <c r="AJD3866" s="104"/>
      <c r="AJE3866" s="104"/>
      <c r="AJF3866" s="104"/>
      <c r="AJG3866" s="104"/>
      <c r="AJH3866" s="104"/>
      <c r="AJI3866" s="104"/>
      <c r="AJJ3866" s="104"/>
      <c r="AJK3866" s="104"/>
      <c r="AJL3866" s="104"/>
      <c r="AJM3866" s="104"/>
      <c r="AJN3866" s="104"/>
      <c r="AJO3866" s="104"/>
      <c r="AJP3866" s="104"/>
      <c r="AJQ3866" s="104"/>
      <c r="AJR3866" s="104"/>
      <c r="AJS3866" s="104"/>
      <c r="AJT3866" s="104"/>
      <c r="AJU3866" s="104"/>
      <c r="AJV3866" s="104"/>
      <c r="AJW3866" s="104"/>
      <c r="AJX3866" s="104"/>
      <c r="AJY3866" s="104"/>
      <c r="AJZ3866" s="104"/>
      <c r="AKA3866" s="104"/>
      <c r="AKB3866" s="104"/>
      <c r="AKC3866" s="104"/>
      <c r="AKD3866" s="104"/>
      <c r="AKE3866" s="104"/>
      <c r="AKF3866" s="104"/>
      <c r="AKG3866" s="104"/>
      <c r="AKH3866" s="104"/>
      <c r="AKI3866" s="104"/>
      <c r="AKJ3866" s="104"/>
      <c r="AKK3866" s="104"/>
      <c r="AKL3866" s="104"/>
      <c r="AKM3866" s="104"/>
      <c r="AKN3866" s="104"/>
      <c r="AKO3866" s="104"/>
      <c r="AKP3866" s="104"/>
      <c r="AKQ3866" s="104"/>
      <c r="AKR3866" s="104"/>
      <c r="AKS3866" s="104"/>
      <c r="AKT3866" s="104"/>
      <c r="AKU3866" s="104"/>
      <c r="AKV3866" s="104"/>
      <c r="AKW3866" s="104"/>
      <c r="AKX3866" s="104"/>
      <c r="AKY3866" s="104"/>
      <c r="AKZ3866" s="104"/>
      <c r="ALA3866" s="104"/>
      <c r="ALB3866" s="104"/>
      <c r="ALC3866" s="104"/>
      <c r="ALD3866" s="104"/>
      <c r="ALE3866" s="104"/>
      <c r="ALF3866" s="104"/>
      <c r="ALG3866" s="104"/>
      <c r="ALH3866" s="104"/>
      <c r="ALI3866" s="104"/>
      <c r="ALJ3866" s="104"/>
      <c r="ALK3866" s="104"/>
      <c r="ALL3866" s="104"/>
      <c r="ALM3866" s="104"/>
      <c r="ALN3866" s="104"/>
      <c r="ALO3866" s="104"/>
      <c r="ALP3866" s="104"/>
      <c r="ALQ3866" s="104"/>
      <c r="ALR3866" s="104"/>
      <c r="ALS3866" s="104"/>
      <c r="ALT3866" s="104"/>
      <c r="ALU3866" s="104"/>
      <c r="ALV3866" s="104"/>
      <c r="ALW3866" s="104"/>
      <c r="ALX3866" s="104"/>
      <c r="ALY3866" s="104"/>
      <c r="ALZ3866" s="104"/>
      <c r="AMA3866" s="104"/>
      <c r="AMB3866" s="104"/>
      <c r="AMC3866" s="104"/>
      <c r="AMD3866" s="104"/>
      <c r="AME3866" s="104"/>
      <c r="AMF3866" s="104"/>
      <c r="AMG3866" s="104"/>
      <c r="AMH3866" s="104"/>
      <c r="AMI3866" s="104"/>
      <c r="AMJ3866" s="104"/>
      <c r="AMK3866" s="104"/>
      <c r="AML3866" s="104"/>
      <c r="AMM3866" s="104"/>
      <c r="AMN3866" s="104"/>
      <c r="AMO3866" s="104"/>
    </row>
    <row r="3867" spans="1:1029" s="88" customFormat="1" x14ac:dyDescent="0.35">
      <c r="A3867" s="21">
        <v>10141103</v>
      </c>
      <c r="B3867" s="135" t="s">
        <v>496</v>
      </c>
      <c r="C3867" s="115" t="s">
        <v>495</v>
      </c>
      <c r="D3867" s="124" t="s">
        <v>574</v>
      </c>
      <c r="E3867" s="114" t="str">
        <f t="shared" si="721"/>
        <v>TRANSFORMADOR AUXILIAR MARCA:EFACEC PS 1 PS 1</v>
      </c>
      <c r="F3867" s="124"/>
      <c r="G3867" s="124" t="s">
        <v>574</v>
      </c>
      <c r="H3867" s="124" t="s">
        <v>571</v>
      </c>
      <c r="I3867" s="124"/>
      <c r="J3867" s="124" t="s">
        <v>573</v>
      </c>
      <c r="K3867" s="136"/>
      <c r="L3867" s="124"/>
      <c r="M3867" s="124">
        <v>500</v>
      </c>
      <c r="N3867" s="124">
        <v>11</v>
      </c>
      <c r="O3867" s="21">
        <v>0.4</v>
      </c>
      <c r="P3867" s="124" t="s">
        <v>514</v>
      </c>
      <c r="Q3867" s="124">
        <v>2011</v>
      </c>
      <c r="R3867" s="124" t="s">
        <v>27</v>
      </c>
      <c r="S3867" s="124"/>
      <c r="T3867" s="116">
        <v>1200</v>
      </c>
      <c r="U3867" s="111">
        <v>45</v>
      </c>
      <c r="V3867" s="113">
        <f t="shared" si="722"/>
        <v>1048</v>
      </c>
      <c r="W3867" s="113">
        <f t="shared" si="723"/>
        <v>152</v>
      </c>
      <c r="X3867" s="112">
        <f t="shared" si="724"/>
        <v>152000</v>
      </c>
      <c r="Y3867" s="111"/>
      <c r="Z3867" s="110">
        <f t="shared" si="720"/>
        <v>39</v>
      </c>
      <c r="AA3867" s="109">
        <f t="shared" si="725"/>
        <v>60</v>
      </c>
      <c r="AB3867" s="109">
        <f t="shared" si="726"/>
        <v>60000</v>
      </c>
      <c r="AC3867" s="108">
        <f t="shared" si="727"/>
        <v>1140</v>
      </c>
      <c r="AD3867" s="107">
        <f t="shared" si="728"/>
        <v>2.2222222222222223E-2</v>
      </c>
      <c r="AE3867" s="106">
        <f t="shared" si="729"/>
        <v>25.333333333333336</v>
      </c>
      <c r="AF3867" s="105">
        <f t="shared" si="730"/>
        <v>177.33333333333334</v>
      </c>
      <c r="AG3867" s="105">
        <f t="shared" si="731"/>
        <v>1022.6666666666666</v>
      </c>
      <c r="AH3867" s="104"/>
      <c r="AI3867" s="104"/>
      <c r="AJ3867" s="104"/>
      <c r="AK3867" s="104"/>
      <c r="AL3867" s="104"/>
      <c r="AM3867" s="104"/>
      <c r="AN3867" s="104"/>
      <c r="AO3867" s="104"/>
      <c r="AP3867" s="104"/>
      <c r="AQ3867" s="104"/>
      <c r="AR3867" s="104"/>
      <c r="AS3867" s="104"/>
      <c r="AT3867" s="104"/>
      <c r="AU3867" s="104"/>
      <c r="AV3867" s="104"/>
      <c r="AW3867" s="104"/>
      <c r="AX3867" s="104"/>
      <c r="AY3867" s="104"/>
      <c r="AZ3867" s="104"/>
      <c r="BA3867" s="104"/>
      <c r="BB3867" s="104"/>
      <c r="BC3867" s="104"/>
      <c r="BD3867" s="104"/>
      <c r="BE3867" s="104"/>
      <c r="BF3867" s="104"/>
      <c r="BG3867" s="104"/>
      <c r="BH3867" s="104"/>
      <c r="BI3867" s="104"/>
      <c r="BJ3867" s="104"/>
      <c r="BK3867" s="104"/>
      <c r="BL3867" s="104"/>
      <c r="BM3867" s="104"/>
      <c r="BN3867" s="104"/>
      <c r="BO3867" s="104"/>
      <c r="BP3867" s="104"/>
      <c r="BQ3867" s="104"/>
      <c r="BR3867" s="104"/>
      <c r="BS3867" s="104"/>
      <c r="BT3867" s="104"/>
      <c r="BU3867" s="104"/>
      <c r="BV3867" s="104"/>
      <c r="BW3867" s="104"/>
      <c r="BX3867" s="104"/>
      <c r="BY3867" s="104"/>
      <c r="BZ3867" s="104"/>
      <c r="CA3867" s="104"/>
      <c r="CB3867" s="104"/>
      <c r="CC3867" s="104"/>
      <c r="CD3867" s="104"/>
      <c r="CE3867" s="104"/>
      <c r="CF3867" s="104"/>
      <c r="CG3867" s="104"/>
      <c r="CH3867" s="104"/>
      <c r="CI3867" s="104"/>
      <c r="CJ3867" s="104"/>
      <c r="CK3867" s="104"/>
      <c r="CL3867" s="104"/>
      <c r="CM3867" s="104"/>
      <c r="CN3867" s="104"/>
      <c r="CO3867" s="104"/>
      <c r="CP3867" s="104"/>
      <c r="CQ3867" s="104"/>
      <c r="CR3867" s="104"/>
      <c r="CS3867" s="104"/>
      <c r="CT3867" s="104"/>
      <c r="CU3867" s="104"/>
      <c r="CV3867" s="104"/>
      <c r="CW3867" s="104"/>
      <c r="CX3867" s="104"/>
      <c r="CY3867" s="104"/>
      <c r="CZ3867" s="104"/>
      <c r="DA3867" s="104"/>
      <c r="DB3867" s="104"/>
      <c r="DC3867" s="104"/>
      <c r="DD3867" s="104"/>
      <c r="DE3867" s="104"/>
      <c r="DF3867" s="104"/>
      <c r="DG3867" s="104"/>
      <c r="DH3867" s="104"/>
      <c r="DI3867" s="104"/>
      <c r="DJ3867" s="104"/>
      <c r="DK3867" s="104"/>
      <c r="DL3867" s="104"/>
      <c r="DM3867" s="104"/>
      <c r="DN3867" s="104"/>
      <c r="DO3867" s="104"/>
      <c r="DP3867" s="104"/>
      <c r="DQ3867" s="104"/>
      <c r="DR3867" s="104"/>
      <c r="DS3867" s="104"/>
      <c r="DT3867" s="104"/>
      <c r="DU3867" s="104"/>
      <c r="DV3867" s="104"/>
      <c r="DW3867" s="104"/>
      <c r="DX3867" s="104"/>
      <c r="DY3867" s="104"/>
      <c r="DZ3867" s="104"/>
      <c r="EA3867" s="104"/>
      <c r="EB3867" s="104"/>
      <c r="EC3867" s="104"/>
      <c r="ED3867" s="104"/>
      <c r="EE3867" s="104"/>
      <c r="EF3867" s="104"/>
      <c r="EG3867" s="104"/>
      <c r="EH3867" s="104"/>
      <c r="EI3867" s="104"/>
      <c r="EJ3867" s="104"/>
      <c r="EK3867" s="104"/>
      <c r="EL3867" s="104"/>
      <c r="EM3867" s="104"/>
      <c r="EN3867" s="104"/>
      <c r="EO3867" s="104"/>
      <c r="EP3867" s="104"/>
      <c r="EQ3867" s="104"/>
      <c r="ER3867" s="104"/>
      <c r="ES3867" s="104"/>
      <c r="ET3867" s="104"/>
      <c r="EU3867" s="104"/>
      <c r="EV3867" s="104"/>
      <c r="EW3867" s="104"/>
      <c r="EX3867" s="104"/>
      <c r="EY3867" s="104"/>
      <c r="EZ3867" s="104"/>
      <c r="FA3867" s="104"/>
      <c r="FB3867" s="104"/>
      <c r="FC3867" s="104"/>
      <c r="FD3867" s="104"/>
      <c r="FE3867" s="104"/>
      <c r="FF3867" s="104"/>
      <c r="FG3867" s="104"/>
      <c r="FH3867" s="104"/>
      <c r="FI3867" s="104"/>
      <c r="FJ3867" s="104"/>
      <c r="FK3867" s="104"/>
      <c r="FL3867" s="104"/>
      <c r="FM3867" s="104"/>
      <c r="FN3867" s="104"/>
      <c r="FO3867" s="104"/>
      <c r="FP3867" s="104"/>
      <c r="FQ3867" s="104"/>
      <c r="FR3867" s="104"/>
      <c r="FS3867" s="104"/>
      <c r="FT3867" s="104"/>
      <c r="FU3867" s="104"/>
      <c r="FV3867" s="104"/>
      <c r="FW3867" s="104"/>
      <c r="FX3867" s="104"/>
      <c r="FY3867" s="104"/>
      <c r="FZ3867" s="104"/>
      <c r="GA3867" s="104"/>
      <c r="GB3867" s="104"/>
      <c r="GC3867" s="104"/>
      <c r="GD3867" s="104"/>
      <c r="GE3867" s="104"/>
      <c r="GF3867" s="104"/>
      <c r="GG3867" s="104"/>
      <c r="GH3867" s="104"/>
      <c r="GI3867" s="104"/>
      <c r="GJ3867" s="104"/>
      <c r="GK3867" s="104"/>
      <c r="GL3867" s="104"/>
      <c r="GM3867" s="104"/>
      <c r="GN3867" s="104"/>
      <c r="GO3867" s="104"/>
      <c r="GP3867" s="104"/>
      <c r="GQ3867" s="104"/>
      <c r="GR3867" s="104"/>
      <c r="GS3867" s="104"/>
      <c r="GT3867" s="104"/>
      <c r="GU3867" s="104"/>
      <c r="GV3867" s="104"/>
      <c r="GW3867" s="104"/>
      <c r="GX3867" s="104"/>
      <c r="GY3867" s="104"/>
      <c r="GZ3867" s="104"/>
      <c r="HA3867" s="104"/>
      <c r="HB3867" s="104"/>
      <c r="HC3867" s="104"/>
      <c r="HD3867" s="104"/>
      <c r="HE3867" s="104"/>
      <c r="HF3867" s="104"/>
      <c r="HG3867" s="104"/>
      <c r="HH3867" s="104"/>
      <c r="HI3867" s="104"/>
      <c r="HJ3867" s="104"/>
      <c r="HK3867" s="104"/>
      <c r="HL3867" s="104"/>
      <c r="HM3867" s="104"/>
      <c r="HN3867" s="104"/>
      <c r="HO3867" s="104"/>
      <c r="HP3867" s="104"/>
      <c r="HQ3867" s="104"/>
      <c r="HR3867" s="104"/>
      <c r="HS3867" s="104"/>
      <c r="HT3867" s="104"/>
      <c r="HU3867" s="104"/>
      <c r="HV3867" s="104"/>
      <c r="HW3867" s="104"/>
      <c r="HX3867" s="104"/>
      <c r="HY3867" s="104"/>
      <c r="HZ3867" s="104"/>
      <c r="IA3867" s="104"/>
      <c r="IB3867" s="104"/>
      <c r="IC3867" s="104"/>
      <c r="ID3867" s="104"/>
      <c r="IE3867" s="104"/>
      <c r="IF3867" s="104"/>
      <c r="IG3867" s="104"/>
      <c r="IH3867" s="104"/>
      <c r="II3867" s="104"/>
      <c r="IJ3867" s="104"/>
      <c r="IK3867" s="104"/>
      <c r="IL3867" s="104"/>
      <c r="IM3867" s="104"/>
      <c r="IN3867" s="104"/>
      <c r="IO3867" s="104"/>
      <c r="IP3867" s="104"/>
      <c r="IQ3867" s="104"/>
      <c r="IR3867" s="104"/>
      <c r="IS3867" s="104"/>
      <c r="IT3867" s="104"/>
      <c r="IU3867" s="104"/>
      <c r="IV3867" s="104"/>
      <c r="IW3867" s="104"/>
      <c r="IX3867" s="104"/>
      <c r="IY3867" s="104"/>
      <c r="IZ3867" s="104"/>
      <c r="JA3867" s="104"/>
      <c r="JB3867" s="104"/>
      <c r="JC3867" s="104"/>
      <c r="JD3867" s="104"/>
      <c r="JE3867" s="104"/>
      <c r="JF3867" s="104"/>
      <c r="JG3867" s="104"/>
      <c r="JH3867" s="104"/>
      <c r="JI3867" s="104"/>
      <c r="JJ3867" s="104"/>
      <c r="JK3867" s="104"/>
      <c r="JL3867" s="104"/>
      <c r="JM3867" s="104"/>
      <c r="JN3867" s="104"/>
      <c r="JO3867" s="104"/>
      <c r="JP3867" s="104"/>
      <c r="JQ3867" s="104"/>
      <c r="JR3867" s="104"/>
      <c r="JS3867" s="104"/>
      <c r="JT3867" s="104"/>
      <c r="JU3867" s="104"/>
      <c r="JV3867" s="104"/>
      <c r="JW3867" s="104"/>
      <c r="JX3867" s="104"/>
      <c r="JY3867" s="104"/>
      <c r="JZ3867" s="104"/>
      <c r="KA3867" s="104"/>
      <c r="KB3867" s="104"/>
      <c r="KC3867" s="104"/>
      <c r="KD3867" s="104"/>
      <c r="KE3867" s="104"/>
      <c r="KF3867" s="104"/>
      <c r="KG3867" s="104"/>
      <c r="KH3867" s="104"/>
      <c r="KI3867" s="104"/>
      <c r="KJ3867" s="104"/>
      <c r="KK3867" s="104"/>
      <c r="KL3867" s="104"/>
      <c r="KM3867" s="104"/>
      <c r="KN3867" s="104"/>
      <c r="KO3867" s="104"/>
      <c r="KP3867" s="104"/>
      <c r="KQ3867" s="104"/>
      <c r="KR3867" s="104"/>
      <c r="KS3867" s="104"/>
      <c r="KT3867" s="104"/>
      <c r="KU3867" s="104"/>
      <c r="KV3867" s="104"/>
      <c r="KW3867" s="104"/>
      <c r="KX3867" s="104"/>
      <c r="KY3867" s="104"/>
      <c r="KZ3867" s="104"/>
      <c r="LA3867" s="104"/>
      <c r="LB3867" s="104"/>
      <c r="LC3867" s="104"/>
      <c r="LD3867" s="104"/>
      <c r="LE3867" s="104"/>
      <c r="LF3867" s="104"/>
      <c r="LG3867" s="104"/>
      <c r="LH3867" s="104"/>
      <c r="LI3867" s="104"/>
      <c r="LJ3867" s="104"/>
      <c r="LK3867" s="104"/>
      <c r="LL3867" s="104"/>
      <c r="LM3867" s="104"/>
      <c r="LN3867" s="104"/>
      <c r="LO3867" s="104"/>
      <c r="LP3867" s="104"/>
      <c r="LQ3867" s="104"/>
      <c r="LR3867" s="104"/>
      <c r="LS3867" s="104"/>
      <c r="LT3867" s="104"/>
      <c r="LU3867" s="104"/>
      <c r="LV3867" s="104"/>
      <c r="LW3867" s="104"/>
      <c r="LX3867" s="104"/>
      <c r="LY3867" s="104"/>
      <c r="LZ3867" s="104"/>
      <c r="MA3867" s="104"/>
      <c r="MB3867" s="104"/>
      <c r="MC3867" s="104"/>
      <c r="MD3867" s="104"/>
      <c r="ME3867" s="104"/>
      <c r="MF3867" s="104"/>
      <c r="MG3867" s="104"/>
      <c r="MH3867" s="104"/>
      <c r="MI3867" s="104"/>
      <c r="MJ3867" s="104"/>
      <c r="MK3867" s="104"/>
      <c r="ML3867" s="104"/>
      <c r="MM3867" s="104"/>
      <c r="MN3867" s="104"/>
      <c r="MO3867" s="104"/>
      <c r="MP3867" s="104"/>
      <c r="MQ3867" s="104"/>
      <c r="MR3867" s="104"/>
      <c r="MS3867" s="104"/>
      <c r="MT3867" s="104"/>
      <c r="MU3867" s="104"/>
      <c r="MV3867" s="104"/>
      <c r="MW3867" s="104"/>
      <c r="MX3867" s="104"/>
      <c r="MY3867" s="104"/>
      <c r="MZ3867" s="104"/>
      <c r="NA3867" s="104"/>
      <c r="NB3867" s="104"/>
      <c r="NC3867" s="104"/>
      <c r="ND3867" s="104"/>
      <c r="NE3867" s="104"/>
      <c r="NF3867" s="104"/>
      <c r="NG3867" s="104"/>
      <c r="NH3867" s="104"/>
      <c r="NI3867" s="104"/>
      <c r="NJ3867" s="104"/>
      <c r="NK3867" s="104"/>
      <c r="NL3867" s="104"/>
      <c r="NM3867" s="104"/>
      <c r="NN3867" s="104"/>
      <c r="NO3867" s="104"/>
      <c r="NP3867" s="104"/>
      <c r="NQ3867" s="104"/>
      <c r="NR3867" s="104"/>
      <c r="NS3867" s="104"/>
      <c r="NT3867" s="104"/>
      <c r="NU3867" s="104"/>
      <c r="NV3867" s="104"/>
      <c r="NW3867" s="104"/>
      <c r="NX3867" s="104"/>
      <c r="NY3867" s="104"/>
      <c r="NZ3867" s="104"/>
      <c r="OA3867" s="104"/>
      <c r="OB3867" s="104"/>
      <c r="OC3867" s="104"/>
      <c r="OD3867" s="104"/>
      <c r="OE3867" s="104"/>
      <c r="OF3867" s="104"/>
      <c r="OG3867" s="104"/>
      <c r="OH3867" s="104"/>
      <c r="OI3867" s="104"/>
      <c r="OJ3867" s="104"/>
      <c r="OK3867" s="104"/>
      <c r="OL3867" s="104"/>
      <c r="OM3867" s="104"/>
      <c r="ON3867" s="104"/>
      <c r="OO3867" s="104"/>
      <c r="OP3867" s="104"/>
      <c r="OQ3867" s="104"/>
      <c r="OR3867" s="104"/>
      <c r="OS3867" s="104"/>
      <c r="OT3867" s="104"/>
      <c r="OU3867" s="104"/>
      <c r="OV3867" s="104"/>
      <c r="OW3867" s="104"/>
      <c r="OX3867" s="104"/>
      <c r="OY3867" s="104"/>
      <c r="OZ3867" s="104"/>
      <c r="PA3867" s="104"/>
      <c r="PB3867" s="104"/>
      <c r="PC3867" s="104"/>
      <c r="PD3867" s="104"/>
      <c r="PE3867" s="104"/>
      <c r="PF3867" s="104"/>
      <c r="PG3867" s="104"/>
      <c r="PH3867" s="104"/>
      <c r="PI3867" s="104"/>
      <c r="PJ3867" s="104"/>
      <c r="PK3867" s="104"/>
      <c r="PL3867" s="104"/>
      <c r="PM3867" s="104"/>
      <c r="PN3867" s="104"/>
      <c r="PO3867" s="104"/>
      <c r="PP3867" s="104"/>
      <c r="PQ3867" s="104"/>
      <c r="PR3867" s="104"/>
      <c r="PS3867" s="104"/>
      <c r="PT3867" s="104"/>
      <c r="PU3867" s="104"/>
      <c r="PV3867" s="104"/>
      <c r="PW3867" s="104"/>
      <c r="PX3867" s="104"/>
      <c r="PY3867" s="104"/>
      <c r="PZ3867" s="104"/>
      <c r="QA3867" s="104"/>
      <c r="QB3867" s="104"/>
      <c r="QC3867" s="104"/>
      <c r="QD3867" s="104"/>
      <c r="QE3867" s="104"/>
      <c r="QF3867" s="104"/>
      <c r="QG3867" s="104"/>
      <c r="QH3867" s="104"/>
      <c r="QI3867" s="104"/>
      <c r="QJ3867" s="104"/>
      <c r="QK3867" s="104"/>
      <c r="QL3867" s="104"/>
      <c r="QM3867" s="104"/>
      <c r="QN3867" s="104"/>
      <c r="QO3867" s="104"/>
      <c r="QP3867" s="104"/>
      <c r="QQ3867" s="104"/>
      <c r="QR3867" s="104"/>
      <c r="QS3867" s="104"/>
      <c r="QT3867" s="104"/>
      <c r="QU3867" s="104"/>
      <c r="QV3867" s="104"/>
      <c r="QW3867" s="104"/>
      <c r="QX3867" s="104"/>
      <c r="QY3867" s="104"/>
      <c r="QZ3867" s="104"/>
      <c r="RA3867" s="104"/>
      <c r="RB3867" s="104"/>
      <c r="RC3867" s="104"/>
      <c r="RD3867" s="104"/>
      <c r="RE3867" s="104"/>
      <c r="RF3867" s="104"/>
      <c r="RG3867" s="104"/>
      <c r="RH3867" s="104"/>
      <c r="RI3867" s="104"/>
      <c r="RJ3867" s="104"/>
      <c r="RK3867" s="104"/>
      <c r="RL3867" s="104"/>
      <c r="RM3867" s="104"/>
      <c r="RN3867" s="104"/>
      <c r="RO3867" s="104"/>
      <c r="RP3867" s="104"/>
      <c r="RQ3867" s="104"/>
      <c r="RR3867" s="104"/>
      <c r="RS3867" s="104"/>
      <c r="RT3867" s="104"/>
      <c r="RU3867" s="104"/>
      <c r="RV3867" s="104"/>
      <c r="RW3867" s="104"/>
      <c r="RX3867" s="104"/>
      <c r="RY3867" s="104"/>
      <c r="RZ3867" s="104"/>
      <c r="SA3867" s="104"/>
      <c r="SB3867" s="104"/>
      <c r="SC3867" s="104"/>
      <c r="SD3867" s="104"/>
      <c r="SE3867" s="104"/>
      <c r="SF3867" s="104"/>
      <c r="SG3867" s="104"/>
      <c r="SH3867" s="104"/>
      <c r="SI3867" s="104"/>
      <c r="SJ3867" s="104"/>
      <c r="SK3867" s="104"/>
      <c r="SL3867" s="104"/>
      <c r="SM3867" s="104"/>
      <c r="SN3867" s="104"/>
      <c r="SO3867" s="104"/>
      <c r="SP3867" s="104"/>
      <c r="SQ3867" s="104"/>
      <c r="SR3867" s="104"/>
      <c r="SS3867" s="104"/>
      <c r="ST3867" s="104"/>
      <c r="SU3867" s="104"/>
      <c r="SV3867" s="104"/>
      <c r="SW3867" s="104"/>
      <c r="SX3867" s="104"/>
      <c r="SY3867" s="104"/>
      <c r="SZ3867" s="104"/>
      <c r="TA3867" s="104"/>
      <c r="TB3867" s="104"/>
      <c r="TC3867" s="104"/>
      <c r="TD3867" s="104"/>
      <c r="TE3867" s="104"/>
      <c r="TF3867" s="104"/>
      <c r="TG3867" s="104"/>
      <c r="TH3867" s="104"/>
      <c r="TI3867" s="104"/>
      <c r="TJ3867" s="104"/>
      <c r="TK3867" s="104"/>
      <c r="TL3867" s="104"/>
      <c r="TM3867" s="104"/>
      <c r="TN3867" s="104"/>
      <c r="TO3867" s="104"/>
      <c r="TP3867" s="104"/>
      <c r="TQ3867" s="104"/>
      <c r="TR3867" s="104"/>
      <c r="TS3867" s="104"/>
      <c r="TT3867" s="104"/>
      <c r="TU3867" s="104"/>
      <c r="TV3867" s="104"/>
      <c r="TW3867" s="104"/>
      <c r="TX3867" s="104"/>
      <c r="TY3867" s="104"/>
      <c r="TZ3867" s="104"/>
      <c r="UA3867" s="104"/>
      <c r="UB3867" s="104"/>
      <c r="UC3867" s="104"/>
      <c r="UD3867" s="104"/>
      <c r="UE3867" s="104"/>
      <c r="UF3867" s="104"/>
      <c r="UG3867" s="104"/>
      <c r="UH3867" s="104"/>
      <c r="UI3867" s="104"/>
      <c r="UJ3867" s="104"/>
      <c r="UK3867" s="104"/>
      <c r="UL3867" s="104"/>
      <c r="UM3867" s="104"/>
      <c r="UN3867" s="104"/>
      <c r="UO3867" s="104"/>
      <c r="UP3867" s="104"/>
      <c r="UQ3867" s="104"/>
      <c r="UR3867" s="104"/>
      <c r="US3867" s="104"/>
      <c r="UT3867" s="104"/>
      <c r="UU3867" s="104"/>
      <c r="UV3867" s="104"/>
      <c r="UW3867" s="104"/>
      <c r="UX3867" s="104"/>
      <c r="UY3867" s="104"/>
      <c r="UZ3867" s="104"/>
      <c r="VA3867" s="104"/>
      <c r="VB3867" s="104"/>
      <c r="VC3867" s="104"/>
      <c r="VD3867" s="104"/>
      <c r="VE3867" s="104"/>
      <c r="VF3867" s="104"/>
      <c r="VG3867" s="104"/>
      <c r="VH3867" s="104"/>
      <c r="VI3867" s="104"/>
      <c r="VJ3867" s="104"/>
      <c r="VK3867" s="104"/>
      <c r="VL3867" s="104"/>
      <c r="VM3867" s="104"/>
      <c r="VN3867" s="104"/>
      <c r="VO3867" s="104"/>
      <c r="VP3867" s="104"/>
      <c r="VQ3867" s="104"/>
      <c r="VR3867" s="104"/>
      <c r="VS3867" s="104"/>
      <c r="VT3867" s="104"/>
      <c r="VU3867" s="104"/>
      <c r="VV3867" s="104"/>
      <c r="VW3867" s="104"/>
      <c r="VX3867" s="104"/>
      <c r="VY3867" s="104"/>
      <c r="VZ3867" s="104"/>
      <c r="WA3867" s="104"/>
      <c r="WB3867" s="104"/>
      <c r="WC3867" s="104"/>
      <c r="WD3867" s="104"/>
      <c r="WE3867" s="104"/>
      <c r="WF3867" s="104"/>
      <c r="WG3867" s="104"/>
      <c r="WH3867" s="104"/>
      <c r="WI3867" s="104"/>
      <c r="WJ3867" s="104"/>
      <c r="WK3867" s="104"/>
      <c r="WL3867" s="104"/>
      <c r="WM3867" s="104"/>
      <c r="WN3867" s="104"/>
      <c r="WO3867" s="104"/>
      <c r="WP3867" s="104"/>
      <c r="WQ3867" s="104"/>
      <c r="WR3867" s="104"/>
      <c r="WS3867" s="104"/>
      <c r="WT3867" s="104"/>
      <c r="WU3867" s="104"/>
      <c r="WV3867" s="104"/>
      <c r="WW3867" s="104"/>
      <c r="WX3867" s="104"/>
      <c r="WY3867" s="104"/>
      <c r="WZ3867" s="104"/>
      <c r="XA3867" s="104"/>
      <c r="XB3867" s="104"/>
      <c r="XC3867" s="104"/>
      <c r="XD3867" s="104"/>
      <c r="XE3867" s="104"/>
      <c r="XF3867" s="104"/>
      <c r="XG3867" s="104"/>
      <c r="XH3867" s="104"/>
      <c r="XI3867" s="104"/>
      <c r="XJ3867" s="104"/>
      <c r="XK3867" s="104"/>
      <c r="XL3867" s="104"/>
      <c r="XM3867" s="104"/>
      <c r="XN3867" s="104"/>
      <c r="XO3867" s="104"/>
      <c r="XP3867" s="104"/>
      <c r="XQ3867" s="104"/>
      <c r="XR3867" s="104"/>
      <c r="XS3867" s="104"/>
      <c r="XT3867" s="104"/>
      <c r="XU3867" s="104"/>
      <c r="XV3867" s="104"/>
      <c r="XW3867" s="104"/>
      <c r="XX3867" s="104"/>
      <c r="XY3867" s="104"/>
      <c r="XZ3867" s="104"/>
      <c r="YA3867" s="104"/>
      <c r="YB3867" s="104"/>
      <c r="YC3867" s="104"/>
      <c r="YD3867" s="104"/>
      <c r="YE3867" s="104"/>
      <c r="YF3867" s="104"/>
      <c r="YG3867" s="104"/>
      <c r="YH3867" s="104"/>
      <c r="YI3867" s="104"/>
      <c r="YJ3867" s="104"/>
      <c r="YK3867" s="104"/>
      <c r="YL3867" s="104"/>
      <c r="YM3867" s="104"/>
      <c r="YN3867" s="104"/>
      <c r="YO3867" s="104"/>
      <c r="YP3867" s="104"/>
      <c r="YQ3867" s="104"/>
      <c r="YR3867" s="104"/>
      <c r="YS3867" s="104"/>
      <c r="YT3867" s="104"/>
      <c r="YU3867" s="104"/>
      <c r="YV3867" s="104"/>
      <c r="YW3867" s="104"/>
      <c r="YX3867" s="104"/>
      <c r="YY3867" s="104"/>
      <c r="YZ3867" s="104"/>
      <c r="ZA3867" s="104"/>
      <c r="ZB3867" s="104"/>
      <c r="ZC3867" s="104"/>
      <c r="ZD3867" s="104"/>
      <c r="ZE3867" s="104"/>
      <c r="ZF3867" s="104"/>
      <c r="ZG3867" s="104"/>
      <c r="ZH3867" s="104"/>
      <c r="ZI3867" s="104"/>
      <c r="ZJ3867" s="104"/>
      <c r="ZK3867" s="104"/>
      <c r="ZL3867" s="104"/>
      <c r="ZM3867" s="104"/>
      <c r="ZN3867" s="104"/>
      <c r="ZO3867" s="104"/>
      <c r="ZP3867" s="104"/>
      <c r="ZQ3867" s="104"/>
      <c r="ZR3867" s="104"/>
      <c r="ZS3867" s="104"/>
      <c r="ZT3867" s="104"/>
      <c r="ZU3867" s="104"/>
      <c r="ZV3867" s="104"/>
      <c r="ZW3867" s="104"/>
      <c r="ZX3867" s="104"/>
      <c r="ZY3867" s="104"/>
      <c r="ZZ3867" s="104"/>
      <c r="AAA3867" s="104"/>
      <c r="AAB3867" s="104"/>
      <c r="AAC3867" s="104"/>
      <c r="AAD3867" s="104"/>
      <c r="AAE3867" s="104"/>
      <c r="AAF3867" s="104"/>
      <c r="AAG3867" s="104"/>
      <c r="AAH3867" s="104"/>
      <c r="AAI3867" s="104"/>
      <c r="AAJ3867" s="104"/>
      <c r="AAK3867" s="104"/>
      <c r="AAL3867" s="104"/>
      <c r="AAM3867" s="104"/>
      <c r="AAN3867" s="104"/>
      <c r="AAO3867" s="104"/>
      <c r="AAP3867" s="104"/>
      <c r="AAQ3867" s="104"/>
      <c r="AAR3867" s="104"/>
      <c r="AAS3867" s="104"/>
      <c r="AAT3867" s="104"/>
      <c r="AAU3867" s="104"/>
      <c r="AAV3867" s="104"/>
      <c r="AAW3867" s="104"/>
      <c r="AAX3867" s="104"/>
      <c r="AAY3867" s="104"/>
      <c r="AAZ3867" s="104"/>
      <c r="ABA3867" s="104"/>
      <c r="ABB3867" s="104"/>
      <c r="ABC3867" s="104"/>
      <c r="ABD3867" s="104"/>
      <c r="ABE3867" s="104"/>
      <c r="ABF3867" s="104"/>
      <c r="ABG3867" s="104"/>
      <c r="ABH3867" s="104"/>
      <c r="ABI3867" s="104"/>
      <c r="ABJ3867" s="104"/>
      <c r="ABK3867" s="104"/>
      <c r="ABL3867" s="104"/>
      <c r="ABM3867" s="104"/>
      <c r="ABN3867" s="104"/>
      <c r="ABO3867" s="104"/>
      <c r="ABP3867" s="104"/>
      <c r="ABQ3867" s="104"/>
      <c r="ABR3867" s="104"/>
      <c r="ABS3867" s="104"/>
      <c r="ABT3867" s="104"/>
      <c r="ABU3867" s="104"/>
      <c r="ABV3867" s="104"/>
      <c r="ABW3867" s="104"/>
      <c r="ABX3867" s="104"/>
      <c r="ABY3867" s="104"/>
      <c r="ABZ3867" s="104"/>
      <c r="ACA3867" s="104"/>
      <c r="ACB3867" s="104"/>
      <c r="ACC3867" s="104"/>
      <c r="ACD3867" s="104"/>
      <c r="ACE3867" s="104"/>
      <c r="ACF3867" s="104"/>
      <c r="ACG3867" s="104"/>
      <c r="ACH3867" s="104"/>
      <c r="ACI3867" s="104"/>
      <c r="ACJ3867" s="104"/>
      <c r="ACK3867" s="104"/>
      <c r="ACL3867" s="104"/>
      <c r="ACM3867" s="104"/>
      <c r="ACN3867" s="104"/>
      <c r="ACO3867" s="104"/>
      <c r="ACP3867" s="104"/>
      <c r="ACQ3867" s="104"/>
      <c r="ACR3867" s="104"/>
      <c r="ACS3867" s="104"/>
      <c r="ACT3867" s="104"/>
      <c r="ACU3867" s="104"/>
      <c r="ACV3867" s="104"/>
      <c r="ACW3867" s="104"/>
      <c r="ACX3867" s="104"/>
      <c r="ACY3867" s="104"/>
      <c r="ACZ3867" s="104"/>
      <c r="ADA3867" s="104"/>
      <c r="ADB3867" s="104"/>
      <c r="ADC3867" s="104"/>
      <c r="ADD3867" s="104"/>
      <c r="ADE3867" s="104"/>
      <c r="ADF3867" s="104"/>
      <c r="ADG3867" s="104"/>
      <c r="ADH3867" s="104"/>
      <c r="ADI3867" s="104"/>
      <c r="ADJ3867" s="104"/>
      <c r="ADK3867" s="104"/>
      <c r="ADL3867" s="104"/>
      <c r="ADM3867" s="104"/>
      <c r="ADN3867" s="104"/>
      <c r="ADO3867" s="104"/>
      <c r="ADP3867" s="104"/>
      <c r="ADQ3867" s="104"/>
      <c r="ADR3867" s="104"/>
      <c r="ADS3867" s="104"/>
      <c r="ADT3867" s="104"/>
      <c r="ADU3867" s="104"/>
      <c r="ADV3867" s="104"/>
      <c r="ADW3867" s="104"/>
      <c r="ADX3867" s="104"/>
      <c r="ADY3867" s="104"/>
      <c r="ADZ3867" s="104"/>
      <c r="AEA3867" s="104"/>
      <c r="AEB3867" s="104"/>
      <c r="AEC3867" s="104"/>
      <c r="AED3867" s="104"/>
      <c r="AEE3867" s="104"/>
      <c r="AEF3867" s="104"/>
      <c r="AEG3867" s="104"/>
      <c r="AEH3867" s="104"/>
      <c r="AEI3867" s="104"/>
      <c r="AEJ3867" s="104"/>
      <c r="AEK3867" s="104"/>
      <c r="AEL3867" s="104"/>
      <c r="AEM3867" s="104"/>
      <c r="AEN3867" s="104"/>
      <c r="AEO3867" s="104"/>
      <c r="AEP3867" s="104"/>
      <c r="AEQ3867" s="104"/>
      <c r="AER3867" s="104"/>
      <c r="AES3867" s="104"/>
      <c r="AET3867" s="104"/>
      <c r="AEU3867" s="104"/>
      <c r="AEV3867" s="104"/>
      <c r="AEW3867" s="104"/>
      <c r="AEX3867" s="104"/>
      <c r="AEY3867" s="104"/>
      <c r="AEZ3867" s="104"/>
      <c r="AFA3867" s="104"/>
      <c r="AFB3867" s="104"/>
      <c r="AFC3867" s="104"/>
      <c r="AFD3867" s="104"/>
      <c r="AFE3867" s="104"/>
      <c r="AFF3867" s="104"/>
      <c r="AFG3867" s="104"/>
      <c r="AFH3867" s="104"/>
      <c r="AFI3867" s="104"/>
      <c r="AFJ3867" s="104"/>
      <c r="AFK3867" s="104"/>
      <c r="AFL3867" s="104"/>
      <c r="AFM3867" s="104"/>
      <c r="AFN3867" s="104"/>
      <c r="AFO3867" s="104"/>
      <c r="AFP3867" s="104"/>
      <c r="AFQ3867" s="104"/>
      <c r="AFR3867" s="104"/>
      <c r="AFS3867" s="104"/>
      <c r="AFT3867" s="104"/>
      <c r="AFU3867" s="104"/>
      <c r="AFV3867" s="104"/>
      <c r="AFW3867" s="104"/>
      <c r="AFX3867" s="104"/>
      <c r="AFY3867" s="104"/>
      <c r="AFZ3867" s="104"/>
      <c r="AGA3867" s="104"/>
      <c r="AGB3867" s="104"/>
      <c r="AGC3867" s="104"/>
      <c r="AGD3867" s="104"/>
      <c r="AGE3867" s="104"/>
      <c r="AGF3867" s="104"/>
      <c r="AGG3867" s="104"/>
      <c r="AGH3867" s="104"/>
      <c r="AGI3867" s="104"/>
      <c r="AGJ3867" s="104"/>
      <c r="AGK3867" s="104"/>
      <c r="AGL3867" s="104"/>
      <c r="AGM3867" s="104"/>
      <c r="AGN3867" s="104"/>
      <c r="AGO3867" s="104"/>
      <c r="AGP3867" s="104"/>
      <c r="AGQ3867" s="104"/>
      <c r="AGR3867" s="104"/>
      <c r="AGS3867" s="104"/>
      <c r="AGT3867" s="104"/>
      <c r="AGU3867" s="104"/>
      <c r="AGV3867" s="104"/>
      <c r="AGW3867" s="104"/>
      <c r="AGX3867" s="104"/>
      <c r="AGY3867" s="104"/>
      <c r="AGZ3867" s="104"/>
      <c r="AHA3867" s="104"/>
      <c r="AHB3867" s="104"/>
      <c r="AHC3867" s="104"/>
      <c r="AHD3867" s="104"/>
      <c r="AHE3867" s="104"/>
      <c r="AHF3867" s="104"/>
      <c r="AHG3867" s="104"/>
      <c r="AHH3867" s="104"/>
      <c r="AHI3867" s="104"/>
      <c r="AHJ3867" s="104"/>
      <c r="AHK3867" s="104"/>
      <c r="AHL3867" s="104"/>
      <c r="AHM3867" s="104"/>
      <c r="AHN3867" s="104"/>
      <c r="AHO3867" s="104"/>
      <c r="AHP3867" s="104"/>
      <c r="AHQ3867" s="104"/>
      <c r="AHR3867" s="104"/>
      <c r="AHS3867" s="104"/>
      <c r="AHT3867" s="104"/>
      <c r="AHU3867" s="104"/>
      <c r="AHV3867" s="104"/>
      <c r="AHW3867" s="104"/>
      <c r="AHX3867" s="104"/>
      <c r="AHY3867" s="104"/>
      <c r="AHZ3867" s="104"/>
      <c r="AIA3867" s="104"/>
      <c r="AIB3867" s="104"/>
      <c r="AIC3867" s="104"/>
      <c r="AID3867" s="104"/>
      <c r="AIE3867" s="104"/>
      <c r="AIF3867" s="104"/>
      <c r="AIG3867" s="104"/>
      <c r="AIH3867" s="104"/>
      <c r="AII3867" s="104"/>
      <c r="AIJ3867" s="104"/>
      <c r="AIK3867" s="104"/>
      <c r="AIL3867" s="104"/>
      <c r="AIM3867" s="104"/>
      <c r="AIN3867" s="104"/>
      <c r="AIO3867" s="104"/>
      <c r="AIP3867" s="104"/>
      <c r="AIQ3867" s="104"/>
      <c r="AIR3867" s="104"/>
      <c r="AIS3867" s="104"/>
      <c r="AIT3867" s="104"/>
      <c r="AIU3867" s="104"/>
      <c r="AIV3867" s="104"/>
      <c r="AIW3867" s="104"/>
      <c r="AIX3867" s="104"/>
      <c r="AIY3867" s="104"/>
      <c r="AIZ3867" s="104"/>
      <c r="AJA3867" s="104"/>
      <c r="AJB3867" s="104"/>
      <c r="AJC3867" s="104"/>
      <c r="AJD3867" s="104"/>
      <c r="AJE3867" s="104"/>
      <c r="AJF3867" s="104"/>
      <c r="AJG3867" s="104"/>
      <c r="AJH3867" s="104"/>
      <c r="AJI3867" s="104"/>
      <c r="AJJ3867" s="104"/>
      <c r="AJK3867" s="104"/>
      <c r="AJL3867" s="104"/>
      <c r="AJM3867" s="104"/>
      <c r="AJN3867" s="104"/>
      <c r="AJO3867" s="104"/>
      <c r="AJP3867" s="104"/>
      <c r="AJQ3867" s="104"/>
      <c r="AJR3867" s="104"/>
      <c r="AJS3867" s="104"/>
      <c r="AJT3867" s="104"/>
      <c r="AJU3867" s="104"/>
      <c r="AJV3867" s="104"/>
      <c r="AJW3867" s="104"/>
      <c r="AJX3867" s="104"/>
      <c r="AJY3867" s="104"/>
      <c r="AJZ3867" s="104"/>
      <c r="AKA3867" s="104"/>
      <c r="AKB3867" s="104"/>
      <c r="AKC3867" s="104"/>
      <c r="AKD3867" s="104"/>
      <c r="AKE3867" s="104"/>
      <c r="AKF3867" s="104"/>
      <c r="AKG3867" s="104"/>
      <c r="AKH3867" s="104"/>
      <c r="AKI3867" s="104"/>
      <c r="AKJ3867" s="104"/>
      <c r="AKK3867" s="104"/>
      <c r="AKL3867" s="104"/>
      <c r="AKM3867" s="104"/>
      <c r="AKN3867" s="104"/>
      <c r="AKO3867" s="104"/>
      <c r="AKP3867" s="104"/>
      <c r="AKQ3867" s="104"/>
      <c r="AKR3867" s="104"/>
      <c r="AKS3867" s="104"/>
      <c r="AKT3867" s="104"/>
      <c r="AKU3867" s="104"/>
      <c r="AKV3867" s="104"/>
      <c r="AKW3867" s="104"/>
      <c r="AKX3867" s="104"/>
      <c r="AKY3867" s="104"/>
      <c r="AKZ3867" s="104"/>
      <c r="ALA3867" s="104"/>
      <c r="ALB3867" s="104"/>
      <c r="ALC3867" s="104"/>
      <c r="ALD3867" s="104"/>
      <c r="ALE3867" s="104"/>
      <c r="ALF3867" s="104"/>
      <c r="ALG3867" s="104"/>
      <c r="ALH3867" s="104"/>
      <c r="ALI3867" s="104"/>
      <c r="ALJ3867" s="104"/>
      <c r="ALK3867" s="104"/>
      <c r="ALL3867" s="104"/>
      <c r="ALM3867" s="104"/>
      <c r="ALN3867" s="104"/>
      <c r="ALO3867" s="104"/>
      <c r="ALP3867" s="104"/>
      <c r="ALQ3867" s="104"/>
      <c r="ALR3867" s="104"/>
      <c r="ALS3867" s="104"/>
      <c r="ALT3867" s="104"/>
      <c r="ALU3867" s="104"/>
      <c r="ALV3867" s="104"/>
      <c r="ALW3867" s="104"/>
      <c r="ALX3867" s="104"/>
      <c r="ALY3867" s="104"/>
      <c r="ALZ3867" s="104"/>
      <c r="AMA3867" s="104"/>
      <c r="AMB3867" s="104"/>
      <c r="AMC3867" s="104"/>
      <c r="AMD3867" s="104"/>
      <c r="AME3867" s="104"/>
      <c r="AMF3867" s="104"/>
      <c r="AMG3867" s="104"/>
      <c r="AMH3867" s="104"/>
      <c r="AMI3867" s="104"/>
      <c r="AMJ3867" s="104"/>
      <c r="AMK3867" s="104"/>
      <c r="AML3867" s="104"/>
      <c r="AMM3867" s="104"/>
      <c r="AMN3867" s="104"/>
      <c r="AMO3867" s="104"/>
    </row>
    <row r="3868" spans="1:1029" s="88" customFormat="1" x14ac:dyDescent="0.35">
      <c r="A3868" s="21">
        <v>10141103</v>
      </c>
      <c r="B3868" s="135" t="s">
        <v>496</v>
      </c>
      <c r="C3868" s="115" t="s">
        <v>495</v>
      </c>
      <c r="D3868" s="124" t="s">
        <v>572</v>
      </c>
      <c r="E3868" s="114" t="str">
        <f t="shared" si="721"/>
        <v>TRANSFORMADOR AUXILIAR MARCA:EFACEC PS 2 PS 2</v>
      </c>
      <c r="F3868" s="124"/>
      <c r="G3868" s="124" t="s">
        <v>572</v>
      </c>
      <c r="H3868" s="124" t="s">
        <v>571</v>
      </c>
      <c r="I3868" s="124"/>
      <c r="J3868" s="124" t="s">
        <v>570</v>
      </c>
      <c r="K3868" s="136"/>
      <c r="L3868" s="124"/>
      <c r="M3868" s="124">
        <v>630</v>
      </c>
      <c r="N3868" s="124">
        <v>11</v>
      </c>
      <c r="O3868" s="21">
        <v>0.4</v>
      </c>
      <c r="P3868" s="124" t="s">
        <v>514</v>
      </c>
      <c r="Q3868" s="124">
        <v>2011</v>
      </c>
      <c r="R3868" s="124" t="s">
        <v>27</v>
      </c>
      <c r="S3868" s="124"/>
      <c r="T3868" s="116">
        <v>1200</v>
      </c>
      <c r="U3868" s="111">
        <v>45</v>
      </c>
      <c r="V3868" s="113">
        <f t="shared" si="722"/>
        <v>1048</v>
      </c>
      <c r="W3868" s="113">
        <f t="shared" si="723"/>
        <v>152</v>
      </c>
      <c r="X3868" s="112">
        <f t="shared" si="724"/>
        <v>152000</v>
      </c>
      <c r="Y3868" s="111"/>
      <c r="Z3868" s="110">
        <f t="shared" si="720"/>
        <v>39</v>
      </c>
      <c r="AA3868" s="109">
        <f t="shared" si="725"/>
        <v>60</v>
      </c>
      <c r="AB3868" s="109">
        <f t="shared" si="726"/>
        <v>60000</v>
      </c>
      <c r="AC3868" s="108">
        <f t="shared" si="727"/>
        <v>1140</v>
      </c>
      <c r="AD3868" s="107">
        <f t="shared" si="728"/>
        <v>2.2222222222222223E-2</v>
      </c>
      <c r="AE3868" s="106">
        <f t="shared" si="729"/>
        <v>25.333333333333336</v>
      </c>
      <c r="AF3868" s="105">
        <f t="shared" si="730"/>
        <v>177.33333333333334</v>
      </c>
      <c r="AG3868" s="105">
        <f t="shared" si="731"/>
        <v>1022.6666666666666</v>
      </c>
      <c r="AH3868" s="104"/>
      <c r="AI3868" s="104"/>
      <c r="AJ3868" s="104"/>
      <c r="AK3868" s="104"/>
      <c r="AL3868" s="104"/>
      <c r="AM3868" s="104"/>
      <c r="AN3868" s="104"/>
      <c r="AO3868" s="104"/>
      <c r="AP3868" s="104"/>
      <c r="AQ3868" s="104"/>
      <c r="AR3868" s="104"/>
      <c r="AS3868" s="104"/>
      <c r="AT3868" s="104"/>
      <c r="AU3868" s="104"/>
      <c r="AV3868" s="104"/>
      <c r="AW3868" s="104"/>
      <c r="AX3868" s="104"/>
      <c r="AY3868" s="104"/>
      <c r="AZ3868" s="104"/>
      <c r="BA3868" s="104"/>
      <c r="BB3868" s="104"/>
      <c r="BC3868" s="104"/>
      <c r="BD3868" s="104"/>
      <c r="BE3868" s="104"/>
      <c r="BF3868" s="104"/>
      <c r="BG3868" s="104"/>
      <c r="BH3868" s="104"/>
      <c r="BI3868" s="104"/>
      <c r="BJ3868" s="104"/>
      <c r="BK3868" s="104"/>
      <c r="BL3868" s="104"/>
      <c r="BM3868" s="104"/>
      <c r="BN3868" s="104"/>
      <c r="BO3868" s="104"/>
      <c r="BP3868" s="104"/>
      <c r="BQ3868" s="104"/>
      <c r="BR3868" s="104"/>
      <c r="BS3868" s="104"/>
      <c r="BT3868" s="104"/>
      <c r="BU3868" s="104"/>
      <c r="BV3868" s="104"/>
      <c r="BW3868" s="104"/>
      <c r="BX3868" s="104"/>
      <c r="BY3868" s="104"/>
      <c r="BZ3868" s="104"/>
      <c r="CA3868" s="104"/>
      <c r="CB3868" s="104"/>
      <c r="CC3868" s="104"/>
      <c r="CD3868" s="104"/>
      <c r="CE3868" s="104"/>
      <c r="CF3868" s="104"/>
      <c r="CG3868" s="104"/>
      <c r="CH3868" s="104"/>
      <c r="CI3868" s="104"/>
      <c r="CJ3868" s="104"/>
      <c r="CK3868" s="104"/>
      <c r="CL3868" s="104"/>
      <c r="CM3868" s="104"/>
      <c r="CN3868" s="104"/>
      <c r="CO3868" s="104"/>
      <c r="CP3868" s="104"/>
      <c r="CQ3868" s="104"/>
      <c r="CR3868" s="104"/>
      <c r="CS3868" s="104"/>
      <c r="CT3868" s="104"/>
      <c r="CU3868" s="104"/>
      <c r="CV3868" s="104"/>
      <c r="CW3868" s="104"/>
      <c r="CX3868" s="104"/>
      <c r="CY3868" s="104"/>
      <c r="CZ3868" s="104"/>
      <c r="DA3868" s="104"/>
      <c r="DB3868" s="104"/>
      <c r="DC3868" s="104"/>
      <c r="DD3868" s="104"/>
      <c r="DE3868" s="104"/>
      <c r="DF3868" s="104"/>
      <c r="DG3868" s="104"/>
      <c r="DH3868" s="104"/>
      <c r="DI3868" s="104"/>
      <c r="DJ3868" s="104"/>
      <c r="DK3868" s="104"/>
      <c r="DL3868" s="104"/>
      <c r="DM3868" s="104"/>
      <c r="DN3868" s="104"/>
      <c r="DO3868" s="104"/>
      <c r="DP3868" s="104"/>
      <c r="DQ3868" s="104"/>
      <c r="DR3868" s="104"/>
      <c r="DS3868" s="104"/>
      <c r="DT3868" s="104"/>
      <c r="DU3868" s="104"/>
      <c r="DV3868" s="104"/>
      <c r="DW3868" s="104"/>
      <c r="DX3868" s="104"/>
      <c r="DY3868" s="104"/>
      <c r="DZ3868" s="104"/>
      <c r="EA3868" s="104"/>
      <c r="EB3868" s="104"/>
      <c r="EC3868" s="104"/>
      <c r="ED3868" s="104"/>
      <c r="EE3868" s="104"/>
      <c r="EF3868" s="104"/>
      <c r="EG3868" s="104"/>
      <c r="EH3868" s="104"/>
      <c r="EI3868" s="104"/>
      <c r="EJ3868" s="104"/>
      <c r="EK3868" s="104"/>
      <c r="EL3868" s="104"/>
      <c r="EM3868" s="104"/>
      <c r="EN3868" s="104"/>
      <c r="EO3868" s="104"/>
      <c r="EP3868" s="104"/>
      <c r="EQ3868" s="104"/>
      <c r="ER3868" s="104"/>
      <c r="ES3868" s="104"/>
      <c r="ET3868" s="104"/>
      <c r="EU3868" s="104"/>
      <c r="EV3868" s="104"/>
      <c r="EW3868" s="104"/>
      <c r="EX3868" s="104"/>
      <c r="EY3868" s="104"/>
      <c r="EZ3868" s="104"/>
      <c r="FA3868" s="104"/>
      <c r="FB3868" s="104"/>
      <c r="FC3868" s="104"/>
      <c r="FD3868" s="104"/>
      <c r="FE3868" s="104"/>
      <c r="FF3868" s="104"/>
      <c r="FG3868" s="104"/>
      <c r="FH3868" s="104"/>
      <c r="FI3868" s="104"/>
      <c r="FJ3868" s="104"/>
      <c r="FK3868" s="104"/>
      <c r="FL3868" s="104"/>
      <c r="FM3868" s="104"/>
      <c r="FN3868" s="104"/>
      <c r="FO3868" s="104"/>
      <c r="FP3868" s="104"/>
      <c r="FQ3868" s="104"/>
      <c r="FR3868" s="104"/>
      <c r="FS3868" s="104"/>
      <c r="FT3868" s="104"/>
      <c r="FU3868" s="104"/>
      <c r="FV3868" s="104"/>
      <c r="FW3868" s="104"/>
      <c r="FX3868" s="104"/>
      <c r="FY3868" s="104"/>
      <c r="FZ3868" s="104"/>
      <c r="GA3868" s="104"/>
      <c r="GB3868" s="104"/>
      <c r="GC3868" s="104"/>
      <c r="GD3868" s="104"/>
      <c r="GE3868" s="104"/>
      <c r="GF3868" s="104"/>
      <c r="GG3868" s="104"/>
      <c r="GH3868" s="104"/>
      <c r="GI3868" s="104"/>
      <c r="GJ3868" s="104"/>
      <c r="GK3868" s="104"/>
      <c r="GL3868" s="104"/>
      <c r="GM3868" s="104"/>
      <c r="GN3868" s="104"/>
      <c r="GO3868" s="104"/>
      <c r="GP3868" s="104"/>
      <c r="GQ3868" s="104"/>
      <c r="GR3868" s="104"/>
      <c r="GS3868" s="104"/>
      <c r="GT3868" s="104"/>
      <c r="GU3868" s="104"/>
      <c r="GV3868" s="104"/>
      <c r="GW3868" s="104"/>
      <c r="GX3868" s="104"/>
      <c r="GY3868" s="104"/>
      <c r="GZ3868" s="104"/>
      <c r="HA3868" s="104"/>
      <c r="HB3868" s="104"/>
      <c r="HC3868" s="104"/>
      <c r="HD3868" s="104"/>
      <c r="HE3868" s="104"/>
      <c r="HF3868" s="104"/>
      <c r="HG3868" s="104"/>
      <c r="HH3868" s="104"/>
      <c r="HI3868" s="104"/>
      <c r="HJ3868" s="104"/>
      <c r="HK3868" s="104"/>
      <c r="HL3868" s="104"/>
      <c r="HM3868" s="104"/>
      <c r="HN3868" s="104"/>
      <c r="HO3868" s="104"/>
      <c r="HP3868" s="104"/>
      <c r="HQ3868" s="104"/>
      <c r="HR3868" s="104"/>
      <c r="HS3868" s="104"/>
      <c r="HT3868" s="104"/>
      <c r="HU3868" s="104"/>
      <c r="HV3868" s="104"/>
      <c r="HW3868" s="104"/>
      <c r="HX3868" s="104"/>
      <c r="HY3868" s="104"/>
      <c r="HZ3868" s="104"/>
      <c r="IA3868" s="104"/>
      <c r="IB3868" s="104"/>
      <c r="IC3868" s="104"/>
      <c r="ID3868" s="104"/>
      <c r="IE3868" s="104"/>
      <c r="IF3868" s="104"/>
      <c r="IG3868" s="104"/>
      <c r="IH3868" s="104"/>
      <c r="II3868" s="104"/>
      <c r="IJ3868" s="104"/>
      <c r="IK3868" s="104"/>
      <c r="IL3868" s="104"/>
      <c r="IM3868" s="104"/>
      <c r="IN3868" s="104"/>
      <c r="IO3868" s="104"/>
      <c r="IP3868" s="104"/>
      <c r="IQ3868" s="104"/>
      <c r="IR3868" s="104"/>
      <c r="IS3868" s="104"/>
      <c r="IT3868" s="104"/>
      <c r="IU3868" s="104"/>
      <c r="IV3868" s="104"/>
      <c r="IW3868" s="104"/>
      <c r="IX3868" s="104"/>
      <c r="IY3868" s="104"/>
      <c r="IZ3868" s="104"/>
      <c r="JA3868" s="104"/>
      <c r="JB3868" s="104"/>
      <c r="JC3868" s="104"/>
      <c r="JD3868" s="104"/>
      <c r="JE3868" s="104"/>
      <c r="JF3868" s="104"/>
      <c r="JG3868" s="104"/>
      <c r="JH3868" s="104"/>
      <c r="JI3868" s="104"/>
      <c r="JJ3868" s="104"/>
      <c r="JK3868" s="104"/>
      <c r="JL3868" s="104"/>
      <c r="JM3868" s="104"/>
      <c r="JN3868" s="104"/>
      <c r="JO3868" s="104"/>
      <c r="JP3868" s="104"/>
      <c r="JQ3868" s="104"/>
      <c r="JR3868" s="104"/>
      <c r="JS3868" s="104"/>
      <c r="JT3868" s="104"/>
      <c r="JU3868" s="104"/>
      <c r="JV3868" s="104"/>
      <c r="JW3868" s="104"/>
      <c r="JX3868" s="104"/>
      <c r="JY3868" s="104"/>
      <c r="JZ3868" s="104"/>
      <c r="KA3868" s="104"/>
      <c r="KB3868" s="104"/>
      <c r="KC3868" s="104"/>
      <c r="KD3868" s="104"/>
      <c r="KE3868" s="104"/>
      <c r="KF3868" s="104"/>
      <c r="KG3868" s="104"/>
      <c r="KH3868" s="104"/>
      <c r="KI3868" s="104"/>
      <c r="KJ3868" s="104"/>
      <c r="KK3868" s="104"/>
      <c r="KL3868" s="104"/>
      <c r="KM3868" s="104"/>
      <c r="KN3868" s="104"/>
      <c r="KO3868" s="104"/>
      <c r="KP3868" s="104"/>
      <c r="KQ3868" s="104"/>
      <c r="KR3868" s="104"/>
      <c r="KS3868" s="104"/>
      <c r="KT3868" s="104"/>
      <c r="KU3868" s="104"/>
      <c r="KV3868" s="104"/>
      <c r="KW3868" s="104"/>
      <c r="KX3868" s="104"/>
      <c r="KY3868" s="104"/>
      <c r="KZ3868" s="104"/>
      <c r="LA3868" s="104"/>
      <c r="LB3868" s="104"/>
      <c r="LC3868" s="104"/>
      <c r="LD3868" s="104"/>
      <c r="LE3868" s="104"/>
      <c r="LF3868" s="104"/>
      <c r="LG3868" s="104"/>
      <c r="LH3868" s="104"/>
      <c r="LI3868" s="104"/>
      <c r="LJ3868" s="104"/>
      <c r="LK3868" s="104"/>
      <c r="LL3868" s="104"/>
      <c r="LM3868" s="104"/>
      <c r="LN3868" s="104"/>
      <c r="LO3868" s="104"/>
      <c r="LP3868" s="104"/>
      <c r="LQ3868" s="104"/>
      <c r="LR3868" s="104"/>
      <c r="LS3868" s="104"/>
      <c r="LT3868" s="104"/>
      <c r="LU3868" s="104"/>
      <c r="LV3868" s="104"/>
      <c r="LW3868" s="104"/>
      <c r="LX3868" s="104"/>
      <c r="LY3868" s="104"/>
      <c r="LZ3868" s="104"/>
      <c r="MA3868" s="104"/>
      <c r="MB3868" s="104"/>
      <c r="MC3868" s="104"/>
      <c r="MD3868" s="104"/>
      <c r="ME3868" s="104"/>
      <c r="MF3868" s="104"/>
      <c r="MG3868" s="104"/>
      <c r="MH3868" s="104"/>
      <c r="MI3868" s="104"/>
      <c r="MJ3868" s="104"/>
      <c r="MK3868" s="104"/>
      <c r="ML3868" s="104"/>
      <c r="MM3868" s="104"/>
      <c r="MN3868" s="104"/>
      <c r="MO3868" s="104"/>
      <c r="MP3868" s="104"/>
      <c r="MQ3868" s="104"/>
      <c r="MR3868" s="104"/>
      <c r="MS3868" s="104"/>
      <c r="MT3868" s="104"/>
      <c r="MU3868" s="104"/>
      <c r="MV3868" s="104"/>
      <c r="MW3868" s="104"/>
      <c r="MX3868" s="104"/>
      <c r="MY3868" s="104"/>
      <c r="MZ3868" s="104"/>
      <c r="NA3868" s="104"/>
      <c r="NB3868" s="104"/>
      <c r="NC3868" s="104"/>
      <c r="ND3868" s="104"/>
      <c r="NE3868" s="104"/>
      <c r="NF3868" s="104"/>
      <c r="NG3868" s="104"/>
      <c r="NH3868" s="104"/>
      <c r="NI3868" s="104"/>
      <c r="NJ3868" s="104"/>
      <c r="NK3868" s="104"/>
      <c r="NL3868" s="104"/>
      <c r="NM3868" s="104"/>
      <c r="NN3868" s="104"/>
      <c r="NO3868" s="104"/>
      <c r="NP3868" s="104"/>
      <c r="NQ3868" s="104"/>
      <c r="NR3868" s="104"/>
      <c r="NS3868" s="104"/>
      <c r="NT3868" s="104"/>
      <c r="NU3868" s="104"/>
      <c r="NV3868" s="104"/>
      <c r="NW3868" s="104"/>
      <c r="NX3868" s="104"/>
      <c r="NY3868" s="104"/>
      <c r="NZ3868" s="104"/>
      <c r="OA3868" s="104"/>
      <c r="OB3868" s="104"/>
      <c r="OC3868" s="104"/>
      <c r="OD3868" s="104"/>
      <c r="OE3868" s="104"/>
      <c r="OF3868" s="104"/>
      <c r="OG3868" s="104"/>
      <c r="OH3868" s="104"/>
      <c r="OI3868" s="104"/>
      <c r="OJ3868" s="104"/>
      <c r="OK3868" s="104"/>
      <c r="OL3868" s="104"/>
      <c r="OM3868" s="104"/>
      <c r="ON3868" s="104"/>
      <c r="OO3868" s="104"/>
      <c r="OP3868" s="104"/>
      <c r="OQ3868" s="104"/>
      <c r="OR3868" s="104"/>
      <c r="OS3868" s="104"/>
      <c r="OT3868" s="104"/>
      <c r="OU3868" s="104"/>
      <c r="OV3868" s="104"/>
      <c r="OW3868" s="104"/>
      <c r="OX3868" s="104"/>
      <c r="OY3868" s="104"/>
      <c r="OZ3868" s="104"/>
      <c r="PA3868" s="104"/>
      <c r="PB3868" s="104"/>
      <c r="PC3868" s="104"/>
      <c r="PD3868" s="104"/>
      <c r="PE3868" s="104"/>
      <c r="PF3868" s="104"/>
      <c r="PG3868" s="104"/>
      <c r="PH3868" s="104"/>
      <c r="PI3868" s="104"/>
      <c r="PJ3868" s="104"/>
      <c r="PK3868" s="104"/>
      <c r="PL3868" s="104"/>
      <c r="PM3868" s="104"/>
      <c r="PN3868" s="104"/>
      <c r="PO3868" s="104"/>
      <c r="PP3868" s="104"/>
      <c r="PQ3868" s="104"/>
      <c r="PR3868" s="104"/>
      <c r="PS3868" s="104"/>
      <c r="PT3868" s="104"/>
      <c r="PU3868" s="104"/>
      <c r="PV3868" s="104"/>
      <c r="PW3868" s="104"/>
      <c r="PX3868" s="104"/>
      <c r="PY3868" s="104"/>
      <c r="PZ3868" s="104"/>
      <c r="QA3868" s="104"/>
      <c r="QB3868" s="104"/>
      <c r="QC3868" s="104"/>
      <c r="QD3868" s="104"/>
      <c r="QE3868" s="104"/>
      <c r="QF3868" s="104"/>
      <c r="QG3868" s="104"/>
      <c r="QH3868" s="104"/>
      <c r="QI3868" s="104"/>
      <c r="QJ3868" s="104"/>
      <c r="QK3868" s="104"/>
      <c r="QL3868" s="104"/>
      <c r="QM3868" s="104"/>
      <c r="QN3868" s="104"/>
      <c r="QO3868" s="104"/>
      <c r="QP3868" s="104"/>
      <c r="QQ3868" s="104"/>
      <c r="QR3868" s="104"/>
      <c r="QS3868" s="104"/>
      <c r="QT3868" s="104"/>
      <c r="QU3868" s="104"/>
      <c r="QV3868" s="104"/>
      <c r="QW3868" s="104"/>
      <c r="QX3868" s="104"/>
      <c r="QY3868" s="104"/>
      <c r="QZ3868" s="104"/>
      <c r="RA3868" s="104"/>
      <c r="RB3868" s="104"/>
      <c r="RC3868" s="104"/>
      <c r="RD3868" s="104"/>
      <c r="RE3868" s="104"/>
      <c r="RF3868" s="104"/>
      <c r="RG3868" s="104"/>
      <c r="RH3868" s="104"/>
      <c r="RI3868" s="104"/>
      <c r="RJ3868" s="104"/>
      <c r="RK3868" s="104"/>
      <c r="RL3868" s="104"/>
      <c r="RM3868" s="104"/>
      <c r="RN3868" s="104"/>
      <c r="RO3868" s="104"/>
      <c r="RP3868" s="104"/>
      <c r="RQ3868" s="104"/>
      <c r="RR3868" s="104"/>
      <c r="RS3868" s="104"/>
      <c r="RT3868" s="104"/>
      <c r="RU3868" s="104"/>
      <c r="RV3868" s="104"/>
      <c r="RW3868" s="104"/>
      <c r="RX3868" s="104"/>
      <c r="RY3868" s="104"/>
      <c r="RZ3868" s="104"/>
      <c r="SA3868" s="104"/>
      <c r="SB3868" s="104"/>
      <c r="SC3868" s="104"/>
      <c r="SD3868" s="104"/>
      <c r="SE3868" s="104"/>
      <c r="SF3868" s="104"/>
      <c r="SG3868" s="104"/>
      <c r="SH3868" s="104"/>
      <c r="SI3868" s="104"/>
      <c r="SJ3868" s="104"/>
      <c r="SK3868" s="104"/>
      <c r="SL3868" s="104"/>
      <c r="SM3868" s="104"/>
      <c r="SN3868" s="104"/>
      <c r="SO3868" s="104"/>
      <c r="SP3868" s="104"/>
      <c r="SQ3868" s="104"/>
      <c r="SR3868" s="104"/>
      <c r="SS3868" s="104"/>
      <c r="ST3868" s="104"/>
      <c r="SU3868" s="104"/>
      <c r="SV3868" s="104"/>
      <c r="SW3868" s="104"/>
      <c r="SX3868" s="104"/>
      <c r="SY3868" s="104"/>
      <c r="SZ3868" s="104"/>
      <c r="TA3868" s="104"/>
      <c r="TB3868" s="104"/>
      <c r="TC3868" s="104"/>
      <c r="TD3868" s="104"/>
      <c r="TE3868" s="104"/>
      <c r="TF3868" s="104"/>
      <c r="TG3868" s="104"/>
      <c r="TH3868" s="104"/>
      <c r="TI3868" s="104"/>
      <c r="TJ3868" s="104"/>
      <c r="TK3868" s="104"/>
      <c r="TL3868" s="104"/>
      <c r="TM3868" s="104"/>
      <c r="TN3868" s="104"/>
      <c r="TO3868" s="104"/>
      <c r="TP3868" s="104"/>
      <c r="TQ3868" s="104"/>
      <c r="TR3868" s="104"/>
      <c r="TS3868" s="104"/>
      <c r="TT3868" s="104"/>
      <c r="TU3868" s="104"/>
      <c r="TV3868" s="104"/>
      <c r="TW3868" s="104"/>
      <c r="TX3868" s="104"/>
      <c r="TY3868" s="104"/>
      <c r="TZ3868" s="104"/>
      <c r="UA3868" s="104"/>
      <c r="UB3868" s="104"/>
      <c r="UC3868" s="104"/>
      <c r="UD3868" s="104"/>
      <c r="UE3868" s="104"/>
      <c r="UF3868" s="104"/>
      <c r="UG3868" s="104"/>
      <c r="UH3868" s="104"/>
      <c r="UI3868" s="104"/>
      <c r="UJ3868" s="104"/>
      <c r="UK3868" s="104"/>
      <c r="UL3868" s="104"/>
      <c r="UM3868" s="104"/>
      <c r="UN3868" s="104"/>
      <c r="UO3868" s="104"/>
      <c r="UP3868" s="104"/>
      <c r="UQ3868" s="104"/>
      <c r="UR3868" s="104"/>
      <c r="US3868" s="104"/>
      <c r="UT3868" s="104"/>
      <c r="UU3868" s="104"/>
      <c r="UV3868" s="104"/>
      <c r="UW3868" s="104"/>
      <c r="UX3868" s="104"/>
      <c r="UY3868" s="104"/>
      <c r="UZ3868" s="104"/>
      <c r="VA3868" s="104"/>
      <c r="VB3868" s="104"/>
      <c r="VC3868" s="104"/>
      <c r="VD3868" s="104"/>
      <c r="VE3868" s="104"/>
      <c r="VF3868" s="104"/>
      <c r="VG3868" s="104"/>
      <c r="VH3868" s="104"/>
      <c r="VI3868" s="104"/>
      <c r="VJ3868" s="104"/>
      <c r="VK3868" s="104"/>
      <c r="VL3868" s="104"/>
      <c r="VM3868" s="104"/>
      <c r="VN3868" s="104"/>
      <c r="VO3868" s="104"/>
      <c r="VP3868" s="104"/>
      <c r="VQ3868" s="104"/>
      <c r="VR3868" s="104"/>
      <c r="VS3868" s="104"/>
      <c r="VT3868" s="104"/>
      <c r="VU3868" s="104"/>
      <c r="VV3868" s="104"/>
      <c r="VW3868" s="104"/>
      <c r="VX3868" s="104"/>
      <c r="VY3868" s="104"/>
      <c r="VZ3868" s="104"/>
      <c r="WA3868" s="104"/>
      <c r="WB3868" s="104"/>
      <c r="WC3868" s="104"/>
      <c r="WD3868" s="104"/>
      <c r="WE3868" s="104"/>
      <c r="WF3868" s="104"/>
      <c r="WG3868" s="104"/>
      <c r="WH3868" s="104"/>
      <c r="WI3868" s="104"/>
      <c r="WJ3868" s="104"/>
      <c r="WK3868" s="104"/>
      <c r="WL3868" s="104"/>
      <c r="WM3868" s="104"/>
      <c r="WN3868" s="104"/>
      <c r="WO3868" s="104"/>
      <c r="WP3868" s="104"/>
      <c r="WQ3868" s="104"/>
      <c r="WR3868" s="104"/>
      <c r="WS3868" s="104"/>
      <c r="WT3868" s="104"/>
      <c r="WU3868" s="104"/>
      <c r="WV3868" s="104"/>
      <c r="WW3868" s="104"/>
      <c r="WX3868" s="104"/>
      <c r="WY3868" s="104"/>
      <c r="WZ3868" s="104"/>
      <c r="XA3868" s="104"/>
      <c r="XB3868" s="104"/>
      <c r="XC3868" s="104"/>
      <c r="XD3868" s="104"/>
      <c r="XE3868" s="104"/>
      <c r="XF3868" s="104"/>
      <c r="XG3868" s="104"/>
      <c r="XH3868" s="104"/>
      <c r="XI3868" s="104"/>
      <c r="XJ3868" s="104"/>
      <c r="XK3868" s="104"/>
      <c r="XL3868" s="104"/>
      <c r="XM3868" s="104"/>
      <c r="XN3868" s="104"/>
      <c r="XO3868" s="104"/>
      <c r="XP3868" s="104"/>
      <c r="XQ3868" s="104"/>
      <c r="XR3868" s="104"/>
      <c r="XS3868" s="104"/>
      <c r="XT3868" s="104"/>
      <c r="XU3868" s="104"/>
      <c r="XV3868" s="104"/>
      <c r="XW3868" s="104"/>
      <c r="XX3868" s="104"/>
      <c r="XY3868" s="104"/>
      <c r="XZ3868" s="104"/>
      <c r="YA3868" s="104"/>
      <c r="YB3868" s="104"/>
      <c r="YC3868" s="104"/>
      <c r="YD3868" s="104"/>
      <c r="YE3868" s="104"/>
      <c r="YF3868" s="104"/>
      <c r="YG3868" s="104"/>
      <c r="YH3868" s="104"/>
      <c r="YI3868" s="104"/>
      <c r="YJ3868" s="104"/>
      <c r="YK3868" s="104"/>
      <c r="YL3868" s="104"/>
      <c r="YM3868" s="104"/>
      <c r="YN3868" s="104"/>
      <c r="YO3868" s="104"/>
      <c r="YP3868" s="104"/>
      <c r="YQ3868" s="104"/>
      <c r="YR3868" s="104"/>
      <c r="YS3868" s="104"/>
      <c r="YT3868" s="104"/>
      <c r="YU3868" s="104"/>
      <c r="YV3868" s="104"/>
      <c r="YW3868" s="104"/>
      <c r="YX3868" s="104"/>
      <c r="YY3868" s="104"/>
      <c r="YZ3868" s="104"/>
      <c r="ZA3868" s="104"/>
      <c r="ZB3868" s="104"/>
      <c r="ZC3868" s="104"/>
      <c r="ZD3868" s="104"/>
      <c r="ZE3868" s="104"/>
      <c r="ZF3868" s="104"/>
      <c r="ZG3868" s="104"/>
      <c r="ZH3868" s="104"/>
      <c r="ZI3868" s="104"/>
      <c r="ZJ3868" s="104"/>
      <c r="ZK3868" s="104"/>
      <c r="ZL3868" s="104"/>
      <c r="ZM3868" s="104"/>
      <c r="ZN3868" s="104"/>
      <c r="ZO3868" s="104"/>
      <c r="ZP3868" s="104"/>
      <c r="ZQ3868" s="104"/>
      <c r="ZR3868" s="104"/>
      <c r="ZS3868" s="104"/>
      <c r="ZT3868" s="104"/>
      <c r="ZU3868" s="104"/>
      <c r="ZV3868" s="104"/>
      <c r="ZW3868" s="104"/>
      <c r="ZX3868" s="104"/>
      <c r="ZY3868" s="104"/>
      <c r="ZZ3868" s="104"/>
      <c r="AAA3868" s="104"/>
      <c r="AAB3868" s="104"/>
      <c r="AAC3868" s="104"/>
      <c r="AAD3868" s="104"/>
      <c r="AAE3868" s="104"/>
      <c r="AAF3868" s="104"/>
      <c r="AAG3868" s="104"/>
      <c r="AAH3868" s="104"/>
      <c r="AAI3868" s="104"/>
      <c r="AAJ3868" s="104"/>
      <c r="AAK3868" s="104"/>
      <c r="AAL3868" s="104"/>
      <c r="AAM3868" s="104"/>
      <c r="AAN3868" s="104"/>
      <c r="AAO3868" s="104"/>
      <c r="AAP3868" s="104"/>
      <c r="AAQ3868" s="104"/>
      <c r="AAR3868" s="104"/>
      <c r="AAS3868" s="104"/>
      <c r="AAT3868" s="104"/>
      <c r="AAU3868" s="104"/>
      <c r="AAV3868" s="104"/>
      <c r="AAW3868" s="104"/>
      <c r="AAX3868" s="104"/>
      <c r="AAY3868" s="104"/>
      <c r="AAZ3868" s="104"/>
      <c r="ABA3868" s="104"/>
      <c r="ABB3868" s="104"/>
      <c r="ABC3868" s="104"/>
      <c r="ABD3868" s="104"/>
      <c r="ABE3868" s="104"/>
      <c r="ABF3868" s="104"/>
      <c r="ABG3868" s="104"/>
      <c r="ABH3868" s="104"/>
      <c r="ABI3868" s="104"/>
      <c r="ABJ3868" s="104"/>
      <c r="ABK3868" s="104"/>
      <c r="ABL3868" s="104"/>
      <c r="ABM3868" s="104"/>
      <c r="ABN3868" s="104"/>
      <c r="ABO3868" s="104"/>
      <c r="ABP3868" s="104"/>
      <c r="ABQ3868" s="104"/>
      <c r="ABR3868" s="104"/>
      <c r="ABS3868" s="104"/>
      <c r="ABT3868" s="104"/>
      <c r="ABU3868" s="104"/>
      <c r="ABV3868" s="104"/>
      <c r="ABW3868" s="104"/>
      <c r="ABX3868" s="104"/>
      <c r="ABY3868" s="104"/>
      <c r="ABZ3868" s="104"/>
      <c r="ACA3868" s="104"/>
      <c r="ACB3868" s="104"/>
      <c r="ACC3868" s="104"/>
      <c r="ACD3868" s="104"/>
      <c r="ACE3868" s="104"/>
      <c r="ACF3868" s="104"/>
      <c r="ACG3868" s="104"/>
      <c r="ACH3868" s="104"/>
      <c r="ACI3868" s="104"/>
      <c r="ACJ3868" s="104"/>
      <c r="ACK3868" s="104"/>
      <c r="ACL3868" s="104"/>
      <c r="ACM3868" s="104"/>
      <c r="ACN3868" s="104"/>
      <c r="ACO3868" s="104"/>
      <c r="ACP3868" s="104"/>
      <c r="ACQ3868" s="104"/>
      <c r="ACR3868" s="104"/>
      <c r="ACS3868" s="104"/>
      <c r="ACT3868" s="104"/>
      <c r="ACU3868" s="104"/>
      <c r="ACV3868" s="104"/>
      <c r="ACW3868" s="104"/>
      <c r="ACX3868" s="104"/>
      <c r="ACY3868" s="104"/>
      <c r="ACZ3868" s="104"/>
      <c r="ADA3868" s="104"/>
      <c r="ADB3868" s="104"/>
      <c r="ADC3868" s="104"/>
      <c r="ADD3868" s="104"/>
      <c r="ADE3868" s="104"/>
      <c r="ADF3868" s="104"/>
      <c r="ADG3868" s="104"/>
      <c r="ADH3868" s="104"/>
      <c r="ADI3868" s="104"/>
      <c r="ADJ3868" s="104"/>
      <c r="ADK3868" s="104"/>
      <c r="ADL3868" s="104"/>
      <c r="ADM3868" s="104"/>
      <c r="ADN3868" s="104"/>
      <c r="ADO3868" s="104"/>
      <c r="ADP3868" s="104"/>
      <c r="ADQ3868" s="104"/>
      <c r="ADR3868" s="104"/>
      <c r="ADS3868" s="104"/>
      <c r="ADT3868" s="104"/>
      <c r="ADU3868" s="104"/>
      <c r="ADV3868" s="104"/>
      <c r="ADW3868" s="104"/>
      <c r="ADX3868" s="104"/>
      <c r="ADY3868" s="104"/>
      <c r="ADZ3868" s="104"/>
      <c r="AEA3868" s="104"/>
      <c r="AEB3868" s="104"/>
      <c r="AEC3868" s="104"/>
      <c r="AED3868" s="104"/>
      <c r="AEE3868" s="104"/>
      <c r="AEF3868" s="104"/>
      <c r="AEG3868" s="104"/>
      <c r="AEH3868" s="104"/>
      <c r="AEI3868" s="104"/>
      <c r="AEJ3868" s="104"/>
      <c r="AEK3868" s="104"/>
      <c r="AEL3868" s="104"/>
      <c r="AEM3868" s="104"/>
      <c r="AEN3868" s="104"/>
      <c r="AEO3868" s="104"/>
      <c r="AEP3868" s="104"/>
      <c r="AEQ3868" s="104"/>
      <c r="AER3868" s="104"/>
      <c r="AES3868" s="104"/>
      <c r="AET3868" s="104"/>
      <c r="AEU3868" s="104"/>
      <c r="AEV3868" s="104"/>
      <c r="AEW3868" s="104"/>
      <c r="AEX3868" s="104"/>
      <c r="AEY3868" s="104"/>
      <c r="AEZ3868" s="104"/>
      <c r="AFA3868" s="104"/>
      <c r="AFB3868" s="104"/>
      <c r="AFC3868" s="104"/>
      <c r="AFD3868" s="104"/>
      <c r="AFE3868" s="104"/>
      <c r="AFF3868" s="104"/>
      <c r="AFG3868" s="104"/>
      <c r="AFH3868" s="104"/>
      <c r="AFI3868" s="104"/>
      <c r="AFJ3868" s="104"/>
      <c r="AFK3868" s="104"/>
      <c r="AFL3868" s="104"/>
      <c r="AFM3868" s="104"/>
      <c r="AFN3868" s="104"/>
      <c r="AFO3868" s="104"/>
      <c r="AFP3868" s="104"/>
      <c r="AFQ3868" s="104"/>
      <c r="AFR3868" s="104"/>
      <c r="AFS3868" s="104"/>
      <c r="AFT3868" s="104"/>
      <c r="AFU3868" s="104"/>
      <c r="AFV3868" s="104"/>
      <c r="AFW3868" s="104"/>
      <c r="AFX3868" s="104"/>
      <c r="AFY3868" s="104"/>
      <c r="AFZ3868" s="104"/>
      <c r="AGA3868" s="104"/>
      <c r="AGB3868" s="104"/>
      <c r="AGC3868" s="104"/>
      <c r="AGD3868" s="104"/>
      <c r="AGE3868" s="104"/>
      <c r="AGF3868" s="104"/>
      <c r="AGG3868" s="104"/>
      <c r="AGH3868" s="104"/>
      <c r="AGI3868" s="104"/>
      <c r="AGJ3868" s="104"/>
      <c r="AGK3868" s="104"/>
      <c r="AGL3868" s="104"/>
      <c r="AGM3868" s="104"/>
      <c r="AGN3868" s="104"/>
      <c r="AGO3868" s="104"/>
      <c r="AGP3868" s="104"/>
      <c r="AGQ3868" s="104"/>
      <c r="AGR3868" s="104"/>
      <c r="AGS3868" s="104"/>
      <c r="AGT3868" s="104"/>
      <c r="AGU3868" s="104"/>
      <c r="AGV3868" s="104"/>
      <c r="AGW3868" s="104"/>
      <c r="AGX3868" s="104"/>
      <c r="AGY3868" s="104"/>
      <c r="AGZ3868" s="104"/>
      <c r="AHA3868" s="104"/>
      <c r="AHB3868" s="104"/>
      <c r="AHC3868" s="104"/>
      <c r="AHD3868" s="104"/>
      <c r="AHE3868" s="104"/>
      <c r="AHF3868" s="104"/>
      <c r="AHG3868" s="104"/>
      <c r="AHH3868" s="104"/>
      <c r="AHI3868" s="104"/>
      <c r="AHJ3868" s="104"/>
      <c r="AHK3868" s="104"/>
      <c r="AHL3868" s="104"/>
      <c r="AHM3868" s="104"/>
      <c r="AHN3868" s="104"/>
      <c r="AHO3868" s="104"/>
      <c r="AHP3868" s="104"/>
      <c r="AHQ3868" s="104"/>
      <c r="AHR3868" s="104"/>
      <c r="AHS3868" s="104"/>
      <c r="AHT3868" s="104"/>
      <c r="AHU3868" s="104"/>
      <c r="AHV3868" s="104"/>
      <c r="AHW3868" s="104"/>
      <c r="AHX3868" s="104"/>
      <c r="AHY3868" s="104"/>
      <c r="AHZ3868" s="104"/>
      <c r="AIA3868" s="104"/>
      <c r="AIB3868" s="104"/>
      <c r="AIC3868" s="104"/>
      <c r="AID3868" s="104"/>
      <c r="AIE3868" s="104"/>
      <c r="AIF3868" s="104"/>
      <c r="AIG3868" s="104"/>
      <c r="AIH3868" s="104"/>
      <c r="AII3868" s="104"/>
      <c r="AIJ3868" s="104"/>
      <c r="AIK3868" s="104"/>
      <c r="AIL3868" s="104"/>
      <c r="AIM3868" s="104"/>
      <c r="AIN3868" s="104"/>
      <c r="AIO3868" s="104"/>
      <c r="AIP3868" s="104"/>
      <c r="AIQ3868" s="104"/>
      <c r="AIR3868" s="104"/>
      <c r="AIS3868" s="104"/>
      <c r="AIT3868" s="104"/>
      <c r="AIU3868" s="104"/>
      <c r="AIV3868" s="104"/>
      <c r="AIW3868" s="104"/>
      <c r="AIX3868" s="104"/>
      <c r="AIY3868" s="104"/>
      <c r="AIZ3868" s="104"/>
      <c r="AJA3868" s="104"/>
      <c r="AJB3868" s="104"/>
      <c r="AJC3868" s="104"/>
      <c r="AJD3868" s="104"/>
      <c r="AJE3868" s="104"/>
      <c r="AJF3868" s="104"/>
      <c r="AJG3868" s="104"/>
      <c r="AJH3868" s="104"/>
      <c r="AJI3868" s="104"/>
      <c r="AJJ3868" s="104"/>
      <c r="AJK3868" s="104"/>
      <c r="AJL3868" s="104"/>
      <c r="AJM3868" s="104"/>
      <c r="AJN3868" s="104"/>
      <c r="AJO3868" s="104"/>
      <c r="AJP3868" s="104"/>
      <c r="AJQ3868" s="104"/>
      <c r="AJR3868" s="104"/>
      <c r="AJS3868" s="104"/>
      <c r="AJT3868" s="104"/>
      <c r="AJU3868" s="104"/>
      <c r="AJV3868" s="104"/>
      <c r="AJW3868" s="104"/>
      <c r="AJX3868" s="104"/>
      <c r="AJY3868" s="104"/>
      <c r="AJZ3868" s="104"/>
      <c r="AKA3868" s="104"/>
      <c r="AKB3868" s="104"/>
      <c r="AKC3868" s="104"/>
      <c r="AKD3868" s="104"/>
      <c r="AKE3868" s="104"/>
      <c r="AKF3868" s="104"/>
      <c r="AKG3868" s="104"/>
      <c r="AKH3868" s="104"/>
      <c r="AKI3868" s="104"/>
      <c r="AKJ3868" s="104"/>
      <c r="AKK3868" s="104"/>
      <c r="AKL3868" s="104"/>
      <c r="AKM3868" s="104"/>
      <c r="AKN3868" s="104"/>
      <c r="AKO3868" s="104"/>
      <c r="AKP3868" s="104"/>
      <c r="AKQ3868" s="104"/>
      <c r="AKR3868" s="104"/>
      <c r="AKS3868" s="104"/>
      <c r="AKT3868" s="104"/>
      <c r="AKU3868" s="104"/>
      <c r="AKV3868" s="104"/>
      <c r="AKW3868" s="104"/>
      <c r="AKX3868" s="104"/>
      <c r="AKY3868" s="104"/>
      <c r="AKZ3868" s="104"/>
      <c r="ALA3868" s="104"/>
      <c r="ALB3868" s="104"/>
      <c r="ALC3868" s="104"/>
      <c r="ALD3868" s="104"/>
      <c r="ALE3868" s="104"/>
      <c r="ALF3868" s="104"/>
      <c r="ALG3868" s="104"/>
      <c r="ALH3868" s="104"/>
      <c r="ALI3868" s="104"/>
      <c r="ALJ3868" s="104"/>
      <c r="ALK3868" s="104"/>
      <c r="ALL3868" s="104"/>
      <c r="ALM3868" s="104"/>
      <c r="ALN3868" s="104"/>
      <c r="ALO3868" s="104"/>
      <c r="ALP3868" s="104"/>
      <c r="ALQ3868" s="104"/>
      <c r="ALR3868" s="104"/>
      <c r="ALS3868" s="104"/>
      <c r="ALT3868" s="104"/>
      <c r="ALU3868" s="104"/>
      <c r="ALV3868" s="104"/>
      <c r="ALW3868" s="104"/>
      <c r="ALX3868" s="104"/>
      <c r="ALY3868" s="104"/>
      <c r="ALZ3868" s="104"/>
      <c r="AMA3868" s="104"/>
      <c r="AMB3868" s="104"/>
      <c r="AMC3868" s="104"/>
      <c r="AMD3868" s="104"/>
      <c r="AME3868" s="104"/>
      <c r="AMF3868" s="104"/>
      <c r="AMG3868" s="104"/>
      <c r="AMH3868" s="104"/>
      <c r="AMI3868" s="104"/>
      <c r="AMJ3868" s="104"/>
      <c r="AMK3868" s="104"/>
      <c r="AML3868" s="104"/>
      <c r="AMM3868" s="104"/>
      <c r="AMN3868" s="104"/>
      <c r="AMO3868" s="104"/>
    </row>
    <row r="3869" spans="1:1029" s="88" customFormat="1" x14ac:dyDescent="0.35">
      <c r="A3869" s="21">
        <v>10141103</v>
      </c>
      <c r="B3869" s="115" t="s">
        <v>496</v>
      </c>
      <c r="C3869" s="115" t="s">
        <v>495</v>
      </c>
      <c r="D3869" s="21" t="s">
        <v>569</v>
      </c>
      <c r="E3869" s="114" t="str">
        <f t="shared" si="721"/>
        <v>TRANSFORMADOR AUXILIAR MARCA:Efacec  PS 8</v>
      </c>
      <c r="F3869" s="21"/>
      <c r="G3869" s="21"/>
      <c r="H3869" s="21" t="s">
        <v>494</v>
      </c>
      <c r="I3869" s="21"/>
      <c r="J3869" s="21"/>
      <c r="K3869" s="193" t="s">
        <v>568</v>
      </c>
      <c r="L3869" s="133" t="s">
        <v>567</v>
      </c>
      <c r="M3869" s="21">
        <v>630</v>
      </c>
      <c r="N3869" s="21">
        <v>11</v>
      </c>
      <c r="O3869" s="21" t="s">
        <v>566</v>
      </c>
      <c r="P3869" s="124" t="s">
        <v>516</v>
      </c>
      <c r="Q3869" s="21">
        <v>2011</v>
      </c>
      <c r="R3869" s="21" t="s">
        <v>535</v>
      </c>
      <c r="S3869" s="21" t="s">
        <v>565</v>
      </c>
      <c r="T3869" s="116">
        <v>1200</v>
      </c>
      <c r="U3869" s="111">
        <v>45</v>
      </c>
      <c r="V3869" s="113">
        <f t="shared" si="722"/>
        <v>1048</v>
      </c>
      <c r="W3869" s="113">
        <f t="shared" si="723"/>
        <v>152</v>
      </c>
      <c r="X3869" s="112">
        <f t="shared" si="724"/>
        <v>152000</v>
      </c>
      <c r="Y3869" s="111"/>
      <c r="Z3869" s="110">
        <f t="shared" si="720"/>
        <v>39</v>
      </c>
      <c r="AA3869" s="109">
        <f t="shared" si="725"/>
        <v>60</v>
      </c>
      <c r="AB3869" s="109">
        <f t="shared" si="726"/>
        <v>60000</v>
      </c>
      <c r="AC3869" s="108">
        <f t="shared" si="727"/>
        <v>1140</v>
      </c>
      <c r="AD3869" s="107">
        <f t="shared" si="728"/>
        <v>2.2222222222222223E-2</v>
      </c>
      <c r="AE3869" s="106">
        <f t="shared" si="729"/>
        <v>25.333333333333336</v>
      </c>
      <c r="AF3869" s="105">
        <f t="shared" si="730"/>
        <v>177.33333333333334</v>
      </c>
      <c r="AG3869" s="105">
        <f t="shared" si="731"/>
        <v>1022.6666666666666</v>
      </c>
      <c r="AH3869" s="104"/>
      <c r="AI3869" s="104"/>
      <c r="AJ3869" s="104"/>
      <c r="AK3869" s="104"/>
      <c r="AL3869" s="104"/>
      <c r="AM3869" s="104"/>
      <c r="AN3869" s="104"/>
      <c r="AO3869" s="104"/>
      <c r="AP3869" s="104"/>
      <c r="AQ3869" s="104"/>
      <c r="AR3869" s="104"/>
      <c r="AS3869" s="104"/>
      <c r="AT3869" s="104"/>
      <c r="AU3869" s="104"/>
      <c r="AV3869" s="104"/>
      <c r="AW3869" s="104"/>
      <c r="AX3869" s="104"/>
      <c r="AY3869" s="104"/>
      <c r="AZ3869" s="104"/>
      <c r="BA3869" s="104"/>
      <c r="BB3869" s="104"/>
      <c r="BC3869" s="104"/>
      <c r="BD3869" s="104"/>
      <c r="BE3869" s="104"/>
      <c r="BF3869" s="104"/>
      <c r="BG3869" s="104"/>
      <c r="BH3869" s="104"/>
      <c r="BI3869" s="104"/>
      <c r="BJ3869" s="104"/>
      <c r="BK3869" s="104"/>
      <c r="BL3869" s="104"/>
      <c r="BM3869" s="104"/>
      <c r="BN3869" s="104"/>
      <c r="BO3869" s="104"/>
      <c r="BP3869" s="104"/>
      <c r="BQ3869" s="104"/>
      <c r="BR3869" s="104"/>
      <c r="BS3869" s="104"/>
      <c r="BT3869" s="104"/>
      <c r="BU3869" s="104"/>
      <c r="BV3869" s="104"/>
      <c r="BW3869" s="104"/>
      <c r="BX3869" s="104"/>
      <c r="BY3869" s="104"/>
      <c r="BZ3869" s="104"/>
      <c r="CA3869" s="104"/>
      <c r="CB3869" s="104"/>
      <c r="CC3869" s="104"/>
      <c r="CD3869" s="104"/>
      <c r="CE3869" s="104"/>
      <c r="CF3869" s="104"/>
      <c r="CG3869" s="104"/>
      <c r="CH3869" s="104"/>
      <c r="CI3869" s="104"/>
      <c r="CJ3869" s="104"/>
      <c r="CK3869" s="104"/>
      <c r="CL3869" s="104"/>
      <c r="CM3869" s="104"/>
      <c r="CN3869" s="104"/>
      <c r="CO3869" s="104"/>
      <c r="CP3869" s="104"/>
      <c r="CQ3869" s="104"/>
      <c r="CR3869" s="104"/>
      <c r="CS3869" s="104"/>
      <c r="CT3869" s="104"/>
      <c r="CU3869" s="104"/>
      <c r="CV3869" s="104"/>
      <c r="CW3869" s="104"/>
      <c r="CX3869" s="104"/>
      <c r="CY3869" s="104"/>
      <c r="CZ3869" s="104"/>
      <c r="DA3869" s="104"/>
      <c r="DB3869" s="104"/>
      <c r="DC3869" s="104"/>
      <c r="DD3869" s="104"/>
      <c r="DE3869" s="104"/>
      <c r="DF3869" s="104"/>
      <c r="DG3869" s="104"/>
      <c r="DH3869" s="104"/>
      <c r="DI3869" s="104"/>
      <c r="DJ3869" s="104"/>
      <c r="DK3869" s="104"/>
      <c r="DL3869" s="104"/>
      <c r="DM3869" s="104"/>
      <c r="DN3869" s="104"/>
      <c r="DO3869" s="104"/>
      <c r="DP3869" s="104"/>
      <c r="DQ3869" s="104"/>
      <c r="DR3869" s="104"/>
      <c r="DS3869" s="104"/>
      <c r="DT3869" s="104"/>
      <c r="DU3869" s="104"/>
      <c r="DV3869" s="104"/>
      <c r="DW3869" s="104"/>
      <c r="DX3869" s="104"/>
      <c r="DY3869" s="104"/>
      <c r="DZ3869" s="104"/>
      <c r="EA3869" s="104"/>
      <c r="EB3869" s="104"/>
      <c r="EC3869" s="104"/>
      <c r="ED3869" s="104"/>
      <c r="EE3869" s="104"/>
      <c r="EF3869" s="104"/>
      <c r="EG3869" s="104"/>
      <c r="EH3869" s="104"/>
      <c r="EI3869" s="104"/>
      <c r="EJ3869" s="104"/>
      <c r="EK3869" s="104"/>
      <c r="EL3869" s="104"/>
      <c r="EM3869" s="104"/>
      <c r="EN3869" s="104"/>
      <c r="EO3869" s="104"/>
      <c r="EP3869" s="104"/>
      <c r="EQ3869" s="104"/>
      <c r="ER3869" s="104"/>
      <c r="ES3869" s="104"/>
      <c r="ET3869" s="104"/>
      <c r="EU3869" s="104"/>
      <c r="EV3869" s="104"/>
      <c r="EW3869" s="104"/>
      <c r="EX3869" s="104"/>
      <c r="EY3869" s="104"/>
      <c r="EZ3869" s="104"/>
      <c r="FA3869" s="104"/>
      <c r="FB3869" s="104"/>
      <c r="FC3869" s="104"/>
      <c r="FD3869" s="104"/>
      <c r="FE3869" s="104"/>
      <c r="FF3869" s="104"/>
      <c r="FG3869" s="104"/>
      <c r="FH3869" s="104"/>
      <c r="FI3869" s="104"/>
      <c r="FJ3869" s="104"/>
      <c r="FK3869" s="104"/>
      <c r="FL3869" s="104"/>
      <c r="FM3869" s="104"/>
      <c r="FN3869" s="104"/>
      <c r="FO3869" s="104"/>
      <c r="FP3869" s="104"/>
      <c r="FQ3869" s="104"/>
      <c r="FR3869" s="104"/>
      <c r="FS3869" s="104"/>
      <c r="FT3869" s="104"/>
      <c r="FU3869" s="104"/>
      <c r="FV3869" s="104"/>
      <c r="FW3869" s="104"/>
      <c r="FX3869" s="104"/>
      <c r="FY3869" s="104"/>
      <c r="FZ3869" s="104"/>
      <c r="GA3869" s="104"/>
      <c r="GB3869" s="104"/>
      <c r="GC3869" s="104"/>
      <c r="GD3869" s="104"/>
      <c r="GE3869" s="104"/>
      <c r="GF3869" s="104"/>
      <c r="GG3869" s="104"/>
      <c r="GH3869" s="104"/>
      <c r="GI3869" s="104"/>
      <c r="GJ3869" s="104"/>
      <c r="GK3869" s="104"/>
      <c r="GL3869" s="104"/>
      <c r="GM3869" s="104"/>
      <c r="GN3869" s="104"/>
      <c r="GO3869" s="104"/>
      <c r="GP3869" s="104"/>
      <c r="GQ3869" s="104"/>
      <c r="GR3869" s="104"/>
      <c r="GS3869" s="104"/>
      <c r="GT3869" s="104"/>
      <c r="GU3869" s="104"/>
      <c r="GV3869" s="104"/>
      <c r="GW3869" s="104"/>
      <c r="GX3869" s="104"/>
      <c r="GY3869" s="104"/>
      <c r="GZ3869" s="104"/>
      <c r="HA3869" s="104"/>
      <c r="HB3869" s="104"/>
      <c r="HC3869" s="104"/>
      <c r="HD3869" s="104"/>
      <c r="HE3869" s="104"/>
      <c r="HF3869" s="104"/>
      <c r="HG3869" s="104"/>
      <c r="HH3869" s="104"/>
      <c r="HI3869" s="104"/>
      <c r="HJ3869" s="104"/>
      <c r="HK3869" s="104"/>
      <c r="HL3869" s="104"/>
      <c r="HM3869" s="104"/>
      <c r="HN3869" s="104"/>
      <c r="HO3869" s="104"/>
      <c r="HP3869" s="104"/>
      <c r="HQ3869" s="104"/>
      <c r="HR3869" s="104"/>
      <c r="HS3869" s="104"/>
      <c r="HT3869" s="104"/>
      <c r="HU3869" s="104"/>
      <c r="HV3869" s="104"/>
      <c r="HW3869" s="104"/>
      <c r="HX3869" s="104"/>
      <c r="HY3869" s="104"/>
      <c r="HZ3869" s="104"/>
      <c r="IA3869" s="104"/>
      <c r="IB3869" s="104"/>
      <c r="IC3869" s="104"/>
      <c r="ID3869" s="104"/>
      <c r="IE3869" s="104"/>
      <c r="IF3869" s="104"/>
      <c r="IG3869" s="104"/>
      <c r="IH3869" s="104"/>
      <c r="II3869" s="104"/>
      <c r="IJ3869" s="104"/>
      <c r="IK3869" s="104"/>
      <c r="IL3869" s="104"/>
      <c r="IM3869" s="104"/>
      <c r="IN3869" s="104"/>
      <c r="IO3869" s="104"/>
      <c r="IP3869" s="104"/>
      <c r="IQ3869" s="104"/>
      <c r="IR3869" s="104"/>
      <c r="IS3869" s="104"/>
      <c r="IT3869" s="104"/>
      <c r="IU3869" s="104"/>
      <c r="IV3869" s="104"/>
      <c r="IW3869" s="104"/>
      <c r="IX3869" s="104"/>
      <c r="IY3869" s="104"/>
      <c r="IZ3869" s="104"/>
      <c r="JA3869" s="104"/>
      <c r="JB3869" s="104"/>
      <c r="JC3869" s="104"/>
      <c r="JD3869" s="104"/>
      <c r="JE3869" s="104"/>
      <c r="JF3869" s="104"/>
      <c r="JG3869" s="104"/>
      <c r="JH3869" s="104"/>
      <c r="JI3869" s="104"/>
      <c r="JJ3869" s="104"/>
      <c r="JK3869" s="104"/>
      <c r="JL3869" s="104"/>
      <c r="JM3869" s="104"/>
      <c r="JN3869" s="104"/>
      <c r="JO3869" s="104"/>
      <c r="JP3869" s="104"/>
      <c r="JQ3869" s="104"/>
      <c r="JR3869" s="104"/>
      <c r="JS3869" s="104"/>
      <c r="JT3869" s="104"/>
      <c r="JU3869" s="104"/>
      <c r="JV3869" s="104"/>
      <c r="JW3869" s="104"/>
      <c r="JX3869" s="104"/>
      <c r="JY3869" s="104"/>
      <c r="JZ3869" s="104"/>
      <c r="KA3869" s="104"/>
      <c r="KB3869" s="104"/>
      <c r="KC3869" s="104"/>
      <c r="KD3869" s="104"/>
      <c r="KE3869" s="104"/>
      <c r="KF3869" s="104"/>
      <c r="KG3869" s="104"/>
      <c r="KH3869" s="104"/>
      <c r="KI3869" s="104"/>
      <c r="KJ3869" s="104"/>
      <c r="KK3869" s="104"/>
      <c r="KL3869" s="104"/>
      <c r="KM3869" s="104"/>
      <c r="KN3869" s="104"/>
      <c r="KO3869" s="104"/>
      <c r="KP3869" s="104"/>
      <c r="KQ3869" s="104"/>
      <c r="KR3869" s="104"/>
      <c r="KS3869" s="104"/>
      <c r="KT3869" s="104"/>
      <c r="KU3869" s="104"/>
      <c r="KV3869" s="104"/>
      <c r="KW3869" s="104"/>
      <c r="KX3869" s="104"/>
      <c r="KY3869" s="104"/>
      <c r="KZ3869" s="104"/>
      <c r="LA3869" s="104"/>
      <c r="LB3869" s="104"/>
      <c r="LC3869" s="104"/>
      <c r="LD3869" s="104"/>
      <c r="LE3869" s="104"/>
      <c r="LF3869" s="104"/>
      <c r="LG3869" s="104"/>
      <c r="LH3869" s="104"/>
      <c r="LI3869" s="104"/>
      <c r="LJ3869" s="104"/>
      <c r="LK3869" s="104"/>
      <c r="LL3869" s="104"/>
      <c r="LM3869" s="104"/>
      <c r="LN3869" s="104"/>
      <c r="LO3869" s="104"/>
      <c r="LP3869" s="104"/>
      <c r="LQ3869" s="104"/>
      <c r="LR3869" s="104"/>
      <c r="LS3869" s="104"/>
      <c r="LT3869" s="104"/>
      <c r="LU3869" s="104"/>
      <c r="LV3869" s="104"/>
      <c r="LW3869" s="104"/>
      <c r="LX3869" s="104"/>
      <c r="LY3869" s="104"/>
      <c r="LZ3869" s="104"/>
      <c r="MA3869" s="104"/>
      <c r="MB3869" s="104"/>
      <c r="MC3869" s="104"/>
      <c r="MD3869" s="104"/>
      <c r="ME3869" s="104"/>
      <c r="MF3869" s="104"/>
      <c r="MG3869" s="104"/>
      <c r="MH3869" s="104"/>
      <c r="MI3869" s="104"/>
      <c r="MJ3869" s="104"/>
      <c r="MK3869" s="104"/>
      <c r="ML3869" s="104"/>
      <c r="MM3869" s="104"/>
      <c r="MN3869" s="104"/>
      <c r="MO3869" s="104"/>
      <c r="MP3869" s="104"/>
      <c r="MQ3869" s="104"/>
      <c r="MR3869" s="104"/>
      <c r="MS3869" s="104"/>
      <c r="MT3869" s="104"/>
      <c r="MU3869" s="104"/>
      <c r="MV3869" s="104"/>
      <c r="MW3869" s="104"/>
      <c r="MX3869" s="104"/>
      <c r="MY3869" s="104"/>
      <c r="MZ3869" s="104"/>
      <c r="NA3869" s="104"/>
      <c r="NB3869" s="104"/>
      <c r="NC3869" s="104"/>
      <c r="ND3869" s="104"/>
      <c r="NE3869" s="104"/>
      <c r="NF3869" s="104"/>
      <c r="NG3869" s="104"/>
      <c r="NH3869" s="104"/>
      <c r="NI3869" s="104"/>
      <c r="NJ3869" s="104"/>
      <c r="NK3869" s="104"/>
      <c r="NL3869" s="104"/>
      <c r="NM3869" s="104"/>
      <c r="NN3869" s="104"/>
      <c r="NO3869" s="104"/>
      <c r="NP3869" s="104"/>
      <c r="NQ3869" s="104"/>
      <c r="NR3869" s="104"/>
      <c r="NS3869" s="104"/>
      <c r="NT3869" s="104"/>
      <c r="NU3869" s="104"/>
      <c r="NV3869" s="104"/>
      <c r="NW3869" s="104"/>
      <c r="NX3869" s="104"/>
      <c r="NY3869" s="104"/>
      <c r="NZ3869" s="104"/>
      <c r="OA3869" s="104"/>
      <c r="OB3869" s="104"/>
      <c r="OC3869" s="104"/>
      <c r="OD3869" s="104"/>
      <c r="OE3869" s="104"/>
      <c r="OF3869" s="104"/>
      <c r="OG3869" s="104"/>
      <c r="OH3869" s="104"/>
      <c r="OI3869" s="104"/>
      <c r="OJ3869" s="104"/>
      <c r="OK3869" s="104"/>
      <c r="OL3869" s="104"/>
      <c r="OM3869" s="104"/>
      <c r="ON3869" s="104"/>
      <c r="OO3869" s="104"/>
      <c r="OP3869" s="104"/>
      <c r="OQ3869" s="104"/>
      <c r="OR3869" s="104"/>
      <c r="OS3869" s="104"/>
      <c r="OT3869" s="104"/>
      <c r="OU3869" s="104"/>
      <c r="OV3869" s="104"/>
      <c r="OW3869" s="104"/>
      <c r="OX3869" s="104"/>
      <c r="OY3869" s="104"/>
      <c r="OZ3869" s="104"/>
      <c r="PA3869" s="104"/>
      <c r="PB3869" s="104"/>
      <c r="PC3869" s="104"/>
      <c r="PD3869" s="104"/>
      <c r="PE3869" s="104"/>
      <c r="PF3869" s="104"/>
      <c r="PG3869" s="104"/>
      <c r="PH3869" s="104"/>
      <c r="PI3869" s="104"/>
      <c r="PJ3869" s="104"/>
      <c r="PK3869" s="104"/>
      <c r="PL3869" s="104"/>
      <c r="PM3869" s="104"/>
      <c r="PN3869" s="104"/>
      <c r="PO3869" s="104"/>
      <c r="PP3869" s="104"/>
      <c r="PQ3869" s="104"/>
      <c r="PR3869" s="104"/>
      <c r="PS3869" s="104"/>
      <c r="PT3869" s="104"/>
      <c r="PU3869" s="104"/>
      <c r="PV3869" s="104"/>
      <c r="PW3869" s="104"/>
      <c r="PX3869" s="104"/>
      <c r="PY3869" s="104"/>
      <c r="PZ3869" s="104"/>
      <c r="QA3869" s="104"/>
      <c r="QB3869" s="104"/>
      <c r="QC3869" s="104"/>
      <c r="QD3869" s="104"/>
      <c r="QE3869" s="104"/>
      <c r="QF3869" s="104"/>
      <c r="QG3869" s="104"/>
      <c r="QH3869" s="104"/>
      <c r="QI3869" s="104"/>
      <c r="QJ3869" s="104"/>
      <c r="QK3869" s="104"/>
      <c r="QL3869" s="104"/>
      <c r="QM3869" s="104"/>
      <c r="QN3869" s="104"/>
      <c r="QO3869" s="104"/>
      <c r="QP3869" s="104"/>
      <c r="QQ3869" s="104"/>
      <c r="QR3869" s="104"/>
      <c r="QS3869" s="104"/>
      <c r="QT3869" s="104"/>
      <c r="QU3869" s="104"/>
      <c r="QV3869" s="104"/>
      <c r="QW3869" s="104"/>
      <c r="QX3869" s="104"/>
      <c r="QY3869" s="104"/>
      <c r="QZ3869" s="104"/>
      <c r="RA3869" s="104"/>
      <c r="RB3869" s="104"/>
      <c r="RC3869" s="104"/>
      <c r="RD3869" s="104"/>
      <c r="RE3869" s="104"/>
      <c r="RF3869" s="104"/>
      <c r="RG3869" s="104"/>
      <c r="RH3869" s="104"/>
      <c r="RI3869" s="104"/>
      <c r="RJ3869" s="104"/>
      <c r="RK3869" s="104"/>
      <c r="RL3869" s="104"/>
      <c r="RM3869" s="104"/>
      <c r="RN3869" s="104"/>
      <c r="RO3869" s="104"/>
      <c r="RP3869" s="104"/>
      <c r="RQ3869" s="104"/>
      <c r="RR3869" s="104"/>
      <c r="RS3869" s="104"/>
      <c r="RT3869" s="104"/>
      <c r="RU3869" s="104"/>
      <c r="RV3869" s="104"/>
      <c r="RW3869" s="104"/>
      <c r="RX3869" s="104"/>
      <c r="RY3869" s="104"/>
      <c r="RZ3869" s="104"/>
      <c r="SA3869" s="104"/>
      <c r="SB3869" s="104"/>
      <c r="SC3869" s="104"/>
      <c r="SD3869" s="104"/>
      <c r="SE3869" s="104"/>
      <c r="SF3869" s="104"/>
      <c r="SG3869" s="104"/>
      <c r="SH3869" s="104"/>
      <c r="SI3869" s="104"/>
      <c r="SJ3869" s="104"/>
      <c r="SK3869" s="104"/>
      <c r="SL3869" s="104"/>
      <c r="SM3869" s="104"/>
      <c r="SN3869" s="104"/>
      <c r="SO3869" s="104"/>
      <c r="SP3869" s="104"/>
      <c r="SQ3869" s="104"/>
      <c r="SR3869" s="104"/>
      <c r="SS3869" s="104"/>
      <c r="ST3869" s="104"/>
      <c r="SU3869" s="104"/>
      <c r="SV3869" s="104"/>
      <c r="SW3869" s="104"/>
      <c r="SX3869" s="104"/>
      <c r="SY3869" s="104"/>
      <c r="SZ3869" s="104"/>
      <c r="TA3869" s="104"/>
      <c r="TB3869" s="104"/>
      <c r="TC3869" s="104"/>
      <c r="TD3869" s="104"/>
      <c r="TE3869" s="104"/>
      <c r="TF3869" s="104"/>
      <c r="TG3869" s="104"/>
      <c r="TH3869" s="104"/>
      <c r="TI3869" s="104"/>
      <c r="TJ3869" s="104"/>
      <c r="TK3869" s="104"/>
      <c r="TL3869" s="104"/>
      <c r="TM3869" s="104"/>
      <c r="TN3869" s="104"/>
      <c r="TO3869" s="104"/>
      <c r="TP3869" s="104"/>
      <c r="TQ3869" s="104"/>
      <c r="TR3869" s="104"/>
      <c r="TS3869" s="104"/>
      <c r="TT3869" s="104"/>
      <c r="TU3869" s="104"/>
      <c r="TV3869" s="104"/>
      <c r="TW3869" s="104"/>
      <c r="TX3869" s="104"/>
      <c r="TY3869" s="104"/>
      <c r="TZ3869" s="104"/>
      <c r="UA3869" s="104"/>
      <c r="UB3869" s="104"/>
      <c r="UC3869" s="104"/>
      <c r="UD3869" s="104"/>
      <c r="UE3869" s="104"/>
      <c r="UF3869" s="104"/>
      <c r="UG3869" s="104"/>
      <c r="UH3869" s="104"/>
      <c r="UI3869" s="104"/>
      <c r="UJ3869" s="104"/>
      <c r="UK3869" s="104"/>
      <c r="UL3869" s="104"/>
      <c r="UM3869" s="104"/>
      <c r="UN3869" s="104"/>
      <c r="UO3869" s="104"/>
      <c r="UP3869" s="104"/>
      <c r="UQ3869" s="104"/>
      <c r="UR3869" s="104"/>
      <c r="US3869" s="104"/>
      <c r="UT3869" s="104"/>
      <c r="UU3869" s="104"/>
      <c r="UV3869" s="104"/>
      <c r="UW3869" s="104"/>
      <c r="UX3869" s="104"/>
      <c r="UY3869" s="104"/>
      <c r="UZ3869" s="104"/>
      <c r="VA3869" s="104"/>
      <c r="VB3869" s="104"/>
      <c r="VC3869" s="104"/>
      <c r="VD3869" s="104"/>
      <c r="VE3869" s="104"/>
      <c r="VF3869" s="104"/>
      <c r="VG3869" s="104"/>
      <c r="VH3869" s="104"/>
      <c r="VI3869" s="104"/>
      <c r="VJ3869" s="104"/>
      <c r="VK3869" s="104"/>
      <c r="VL3869" s="104"/>
      <c r="VM3869" s="104"/>
      <c r="VN3869" s="104"/>
      <c r="VO3869" s="104"/>
      <c r="VP3869" s="104"/>
      <c r="VQ3869" s="104"/>
      <c r="VR3869" s="104"/>
      <c r="VS3869" s="104"/>
      <c r="VT3869" s="104"/>
      <c r="VU3869" s="104"/>
      <c r="VV3869" s="104"/>
      <c r="VW3869" s="104"/>
      <c r="VX3869" s="104"/>
      <c r="VY3869" s="104"/>
      <c r="VZ3869" s="104"/>
      <c r="WA3869" s="104"/>
      <c r="WB3869" s="104"/>
      <c r="WC3869" s="104"/>
      <c r="WD3869" s="104"/>
      <c r="WE3869" s="104"/>
      <c r="WF3869" s="104"/>
      <c r="WG3869" s="104"/>
      <c r="WH3869" s="104"/>
      <c r="WI3869" s="104"/>
      <c r="WJ3869" s="104"/>
      <c r="WK3869" s="104"/>
      <c r="WL3869" s="104"/>
      <c r="WM3869" s="104"/>
      <c r="WN3869" s="104"/>
      <c r="WO3869" s="104"/>
      <c r="WP3869" s="104"/>
      <c r="WQ3869" s="104"/>
      <c r="WR3869" s="104"/>
      <c r="WS3869" s="104"/>
      <c r="WT3869" s="104"/>
      <c r="WU3869" s="104"/>
      <c r="WV3869" s="104"/>
      <c r="WW3869" s="104"/>
      <c r="WX3869" s="104"/>
      <c r="WY3869" s="104"/>
      <c r="WZ3869" s="104"/>
      <c r="XA3869" s="104"/>
      <c r="XB3869" s="104"/>
      <c r="XC3869" s="104"/>
      <c r="XD3869" s="104"/>
      <c r="XE3869" s="104"/>
      <c r="XF3869" s="104"/>
      <c r="XG3869" s="104"/>
      <c r="XH3869" s="104"/>
      <c r="XI3869" s="104"/>
      <c r="XJ3869" s="104"/>
      <c r="XK3869" s="104"/>
      <c r="XL3869" s="104"/>
      <c r="XM3869" s="104"/>
      <c r="XN3869" s="104"/>
      <c r="XO3869" s="104"/>
      <c r="XP3869" s="104"/>
      <c r="XQ3869" s="104"/>
      <c r="XR3869" s="104"/>
      <c r="XS3869" s="104"/>
      <c r="XT3869" s="104"/>
      <c r="XU3869" s="104"/>
      <c r="XV3869" s="104"/>
      <c r="XW3869" s="104"/>
      <c r="XX3869" s="104"/>
      <c r="XY3869" s="104"/>
      <c r="XZ3869" s="104"/>
      <c r="YA3869" s="104"/>
      <c r="YB3869" s="104"/>
      <c r="YC3869" s="104"/>
      <c r="YD3869" s="104"/>
      <c r="YE3869" s="104"/>
      <c r="YF3869" s="104"/>
      <c r="YG3869" s="104"/>
      <c r="YH3869" s="104"/>
      <c r="YI3869" s="104"/>
      <c r="YJ3869" s="104"/>
      <c r="YK3869" s="104"/>
      <c r="YL3869" s="104"/>
      <c r="YM3869" s="104"/>
      <c r="YN3869" s="104"/>
      <c r="YO3869" s="104"/>
      <c r="YP3869" s="104"/>
      <c r="YQ3869" s="104"/>
      <c r="YR3869" s="104"/>
      <c r="YS3869" s="104"/>
      <c r="YT3869" s="104"/>
      <c r="YU3869" s="104"/>
      <c r="YV3869" s="104"/>
      <c r="YW3869" s="104"/>
      <c r="YX3869" s="104"/>
      <c r="YY3869" s="104"/>
      <c r="YZ3869" s="104"/>
      <c r="ZA3869" s="104"/>
      <c r="ZB3869" s="104"/>
      <c r="ZC3869" s="104"/>
      <c r="ZD3869" s="104"/>
      <c r="ZE3869" s="104"/>
      <c r="ZF3869" s="104"/>
      <c r="ZG3869" s="104"/>
      <c r="ZH3869" s="104"/>
      <c r="ZI3869" s="104"/>
      <c r="ZJ3869" s="104"/>
      <c r="ZK3869" s="104"/>
      <c r="ZL3869" s="104"/>
      <c r="ZM3869" s="104"/>
      <c r="ZN3869" s="104"/>
      <c r="ZO3869" s="104"/>
      <c r="ZP3869" s="104"/>
      <c r="ZQ3869" s="104"/>
      <c r="ZR3869" s="104"/>
      <c r="ZS3869" s="104"/>
      <c r="ZT3869" s="104"/>
      <c r="ZU3869" s="104"/>
      <c r="ZV3869" s="104"/>
      <c r="ZW3869" s="104"/>
      <c r="ZX3869" s="104"/>
      <c r="ZY3869" s="104"/>
      <c r="ZZ3869" s="104"/>
      <c r="AAA3869" s="104"/>
      <c r="AAB3869" s="104"/>
      <c r="AAC3869" s="104"/>
      <c r="AAD3869" s="104"/>
      <c r="AAE3869" s="104"/>
      <c r="AAF3869" s="104"/>
      <c r="AAG3869" s="104"/>
      <c r="AAH3869" s="104"/>
      <c r="AAI3869" s="104"/>
      <c r="AAJ3869" s="104"/>
      <c r="AAK3869" s="104"/>
      <c r="AAL3869" s="104"/>
      <c r="AAM3869" s="104"/>
      <c r="AAN3869" s="104"/>
      <c r="AAO3869" s="104"/>
      <c r="AAP3869" s="104"/>
      <c r="AAQ3869" s="104"/>
      <c r="AAR3869" s="104"/>
      <c r="AAS3869" s="104"/>
      <c r="AAT3869" s="104"/>
      <c r="AAU3869" s="104"/>
      <c r="AAV3869" s="104"/>
      <c r="AAW3869" s="104"/>
      <c r="AAX3869" s="104"/>
      <c r="AAY3869" s="104"/>
      <c r="AAZ3869" s="104"/>
      <c r="ABA3869" s="104"/>
      <c r="ABB3869" s="104"/>
      <c r="ABC3869" s="104"/>
      <c r="ABD3869" s="104"/>
      <c r="ABE3869" s="104"/>
      <c r="ABF3869" s="104"/>
      <c r="ABG3869" s="104"/>
      <c r="ABH3869" s="104"/>
      <c r="ABI3869" s="104"/>
      <c r="ABJ3869" s="104"/>
      <c r="ABK3869" s="104"/>
      <c r="ABL3869" s="104"/>
      <c r="ABM3869" s="104"/>
      <c r="ABN3869" s="104"/>
      <c r="ABO3869" s="104"/>
      <c r="ABP3869" s="104"/>
      <c r="ABQ3869" s="104"/>
      <c r="ABR3869" s="104"/>
      <c r="ABS3869" s="104"/>
      <c r="ABT3869" s="104"/>
      <c r="ABU3869" s="104"/>
      <c r="ABV3869" s="104"/>
      <c r="ABW3869" s="104"/>
      <c r="ABX3869" s="104"/>
      <c r="ABY3869" s="104"/>
      <c r="ABZ3869" s="104"/>
      <c r="ACA3869" s="104"/>
      <c r="ACB3869" s="104"/>
      <c r="ACC3869" s="104"/>
      <c r="ACD3869" s="104"/>
      <c r="ACE3869" s="104"/>
      <c r="ACF3869" s="104"/>
      <c r="ACG3869" s="104"/>
      <c r="ACH3869" s="104"/>
      <c r="ACI3869" s="104"/>
      <c r="ACJ3869" s="104"/>
      <c r="ACK3869" s="104"/>
      <c r="ACL3869" s="104"/>
      <c r="ACM3869" s="104"/>
      <c r="ACN3869" s="104"/>
      <c r="ACO3869" s="104"/>
      <c r="ACP3869" s="104"/>
      <c r="ACQ3869" s="104"/>
      <c r="ACR3869" s="104"/>
      <c r="ACS3869" s="104"/>
      <c r="ACT3869" s="104"/>
      <c r="ACU3869" s="104"/>
      <c r="ACV3869" s="104"/>
      <c r="ACW3869" s="104"/>
      <c r="ACX3869" s="104"/>
      <c r="ACY3869" s="104"/>
      <c r="ACZ3869" s="104"/>
      <c r="ADA3869" s="104"/>
      <c r="ADB3869" s="104"/>
      <c r="ADC3869" s="104"/>
      <c r="ADD3869" s="104"/>
      <c r="ADE3869" s="104"/>
      <c r="ADF3869" s="104"/>
      <c r="ADG3869" s="104"/>
      <c r="ADH3869" s="104"/>
      <c r="ADI3869" s="104"/>
      <c r="ADJ3869" s="104"/>
      <c r="ADK3869" s="104"/>
      <c r="ADL3869" s="104"/>
      <c r="ADM3869" s="104"/>
      <c r="ADN3869" s="104"/>
      <c r="ADO3869" s="104"/>
      <c r="ADP3869" s="104"/>
      <c r="ADQ3869" s="104"/>
      <c r="ADR3869" s="104"/>
      <c r="ADS3869" s="104"/>
      <c r="ADT3869" s="104"/>
      <c r="ADU3869" s="104"/>
      <c r="ADV3869" s="104"/>
      <c r="ADW3869" s="104"/>
      <c r="ADX3869" s="104"/>
      <c r="ADY3869" s="104"/>
      <c r="ADZ3869" s="104"/>
      <c r="AEA3869" s="104"/>
      <c r="AEB3869" s="104"/>
      <c r="AEC3869" s="104"/>
      <c r="AED3869" s="104"/>
      <c r="AEE3869" s="104"/>
      <c r="AEF3869" s="104"/>
      <c r="AEG3869" s="104"/>
      <c r="AEH3869" s="104"/>
      <c r="AEI3869" s="104"/>
      <c r="AEJ3869" s="104"/>
      <c r="AEK3869" s="104"/>
      <c r="AEL3869" s="104"/>
      <c r="AEM3869" s="104"/>
      <c r="AEN3869" s="104"/>
      <c r="AEO3869" s="104"/>
      <c r="AEP3869" s="104"/>
      <c r="AEQ3869" s="104"/>
      <c r="AER3869" s="104"/>
      <c r="AES3869" s="104"/>
      <c r="AET3869" s="104"/>
      <c r="AEU3869" s="104"/>
      <c r="AEV3869" s="104"/>
      <c r="AEW3869" s="104"/>
      <c r="AEX3869" s="104"/>
      <c r="AEY3869" s="104"/>
      <c r="AEZ3869" s="104"/>
      <c r="AFA3869" s="104"/>
      <c r="AFB3869" s="104"/>
      <c r="AFC3869" s="104"/>
      <c r="AFD3869" s="104"/>
      <c r="AFE3869" s="104"/>
      <c r="AFF3869" s="104"/>
      <c r="AFG3869" s="104"/>
      <c r="AFH3869" s="104"/>
      <c r="AFI3869" s="104"/>
      <c r="AFJ3869" s="104"/>
      <c r="AFK3869" s="104"/>
      <c r="AFL3869" s="104"/>
      <c r="AFM3869" s="104"/>
      <c r="AFN3869" s="104"/>
      <c r="AFO3869" s="104"/>
      <c r="AFP3869" s="104"/>
      <c r="AFQ3869" s="104"/>
      <c r="AFR3869" s="104"/>
      <c r="AFS3869" s="104"/>
      <c r="AFT3869" s="104"/>
      <c r="AFU3869" s="104"/>
      <c r="AFV3869" s="104"/>
      <c r="AFW3869" s="104"/>
      <c r="AFX3869" s="104"/>
      <c r="AFY3869" s="104"/>
      <c r="AFZ3869" s="104"/>
      <c r="AGA3869" s="104"/>
      <c r="AGB3869" s="104"/>
      <c r="AGC3869" s="104"/>
      <c r="AGD3869" s="104"/>
      <c r="AGE3869" s="104"/>
      <c r="AGF3869" s="104"/>
      <c r="AGG3869" s="104"/>
      <c r="AGH3869" s="104"/>
      <c r="AGI3869" s="104"/>
      <c r="AGJ3869" s="104"/>
      <c r="AGK3869" s="104"/>
      <c r="AGL3869" s="104"/>
      <c r="AGM3869" s="104"/>
      <c r="AGN3869" s="104"/>
      <c r="AGO3869" s="104"/>
      <c r="AGP3869" s="104"/>
      <c r="AGQ3869" s="104"/>
      <c r="AGR3869" s="104"/>
      <c r="AGS3869" s="104"/>
      <c r="AGT3869" s="104"/>
      <c r="AGU3869" s="104"/>
      <c r="AGV3869" s="104"/>
      <c r="AGW3869" s="104"/>
      <c r="AGX3869" s="104"/>
      <c r="AGY3869" s="104"/>
      <c r="AGZ3869" s="104"/>
      <c r="AHA3869" s="104"/>
      <c r="AHB3869" s="104"/>
      <c r="AHC3869" s="104"/>
      <c r="AHD3869" s="104"/>
      <c r="AHE3869" s="104"/>
      <c r="AHF3869" s="104"/>
      <c r="AHG3869" s="104"/>
      <c r="AHH3869" s="104"/>
      <c r="AHI3869" s="104"/>
      <c r="AHJ3869" s="104"/>
      <c r="AHK3869" s="104"/>
      <c r="AHL3869" s="104"/>
      <c r="AHM3869" s="104"/>
      <c r="AHN3869" s="104"/>
      <c r="AHO3869" s="104"/>
      <c r="AHP3869" s="104"/>
      <c r="AHQ3869" s="104"/>
      <c r="AHR3869" s="104"/>
      <c r="AHS3869" s="104"/>
      <c r="AHT3869" s="104"/>
      <c r="AHU3869" s="104"/>
      <c r="AHV3869" s="104"/>
      <c r="AHW3869" s="104"/>
      <c r="AHX3869" s="104"/>
      <c r="AHY3869" s="104"/>
      <c r="AHZ3869" s="104"/>
      <c r="AIA3869" s="104"/>
      <c r="AIB3869" s="104"/>
      <c r="AIC3869" s="104"/>
      <c r="AID3869" s="104"/>
      <c r="AIE3869" s="104"/>
      <c r="AIF3869" s="104"/>
      <c r="AIG3869" s="104"/>
      <c r="AIH3869" s="104"/>
      <c r="AII3869" s="104"/>
      <c r="AIJ3869" s="104"/>
      <c r="AIK3869" s="104"/>
      <c r="AIL3869" s="104"/>
      <c r="AIM3869" s="104"/>
      <c r="AIN3869" s="104"/>
      <c r="AIO3869" s="104"/>
      <c r="AIP3869" s="104"/>
      <c r="AIQ3869" s="104"/>
      <c r="AIR3869" s="104"/>
      <c r="AIS3869" s="104"/>
      <c r="AIT3869" s="104"/>
      <c r="AIU3869" s="104"/>
      <c r="AIV3869" s="104"/>
      <c r="AIW3869" s="104"/>
      <c r="AIX3869" s="104"/>
      <c r="AIY3869" s="104"/>
      <c r="AIZ3869" s="104"/>
      <c r="AJA3869" s="104"/>
      <c r="AJB3869" s="104"/>
      <c r="AJC3869" s="104"/>
      <c r="AJD3869" s="104"/>
      <c r="AJE3869" s="104"/>
      <c r="AJF3869" s="104"/>
      <c r="AJG3869" s="104"/>
      <c r="AJH3869" s="104"/>
      <c r="AJI3869" s="104"/>
      <c r="AJJ3869" s="104"/>
      <c r="AJK3869" s="104"/>
      <c r="AJL3869" s="104"/>
      <c r="AJM3869" s="104"/>
      <c r="AJN3869" s="104"/>
      <c r="AJO3869" s="104"/>
      <c r="AJP3869" s="104"/>
      <c r="AJQ3869" s="104"/>
      <c r="AJR3869" s="104"/>
      <c r="AJS3869" s="104"/>
      <c r="AJT3869" s="104"/>
      <c r="AJU3869" s="104"/>
      <c r="AJV3869" s="104"/>
      <c r="AJW3869" s="104"/>
      <c r="AJX3869" s="104"/>
      <c r="AJY3869" s="104"/>
      <c r="AJZ3869" s="104"/>
      <c r="AKA3869" s="104"/>
      <c r="AKB3869" s="104"/>
      <c r="AKC3869" s="104"/>
      <c r="AKD3869" s="104"/>
      <c r="AKE3869" s="104"/>
      <c r="AKF3869" s="104"/>
      <c r="AKG3869" s="104"/>
      <c r="AKH3869" s="104"/>
      <c r="AKI3869" s="104"/>
      <c r="AKJ3869" s="104"/>
      <c r="AKK3869" s="104"/>
      <c r="AKL3869" s="104"/>
      <c r="AKM3869" s="104"/>
      <c r="AKN3869" s="104"/>
      <c r="AKO3869" s="104"/>
      <c r="AKP3869" s="104"/>
      <c r="AKQ3869" s="104"/>
      <c r="AKR3869" s="104"/>
      <c r="AKS3869" s="104"/>
      <c r="AKT3869" s="104"/>
      <c r="AKU3869" s="104"/>
      <c r="AKV3869" s="104"/>
      <c r="AKW3869" s="104"/>
      <c r="AKX3869" s="104"/>
      <c r="AKY3869" s="104"/>
      <c r="AKZ3869" s="104"/>
      <c r="ALA3869" s="104"/>
      <c r="ALB3869" s="104"/>
      <c r="ALC3869" s="104"/>
      <c r="ALD3869" s="104"/>
      <c r="ALE3869" s="104"/>
      <c r="ALF3869" s="104"/>
      <c r="ALG3869" s="104"/>
      <c r="ALH3869" s="104"/>
      <c r="ALI3869" s="104"/>
      <c r="ALJ3869" s="104"/>
      <c r="ALK3869" s="104"/>
      <c r="ALL3869" s="104"/>
      <c r="ALM3869" s="104"/>
      <c r="ALN3869" s="104"/>
      <c r="ALO3869" s="104"/>
      <c r="ALP3869" s="104"/>
      <c r="ALQ3869" s="104"/>
      <c r="ALR3869" s="104"/>
      <c r="ALS3869" s="104"/>
      <c r="ALT3869" s="104"/>
      <c r="ALU3869" s="104"/>
      <c r="ALV3869" s="104"/>
      <c r="ALW3869" s="104"/>
      <c r="ALX3869" s="104"/>
      <c r="ALY3869" s="104"/>
      <c r="ALZ3869" s="104"/>
      <c r="AMA3869" s="104"/>
      <c r="AMB3869" s="104"/>
      <c r="AMC3869" s="104"/>
      <c r="AMD3869" s="104"/>
      <c r="AME3869" s="104"/>
      <c r="AMF3869" s="104"/>
      <c r="AMG3869" s="104"/>
      <c r="AMH3869" s="104"/>
      <c r="AMI3869" s="104"/>
      <c r="AMJ3869" s="104"/>
      <c r="AMK3869" s="104"/>
      <c r="AML3869" s="104"/>
      <c r="AMM3869" s="104"/>
      <c r="AMN3869" s="104"/>
      <c r="AMO3869" s="104"/>
    </row>
    <row r="3870" spans="1:1029" s="88" customFormat="1" x14ac:dyDescent="0.35">
      <c r="A3870" s="21">
        <v>10141103</v>
      </c>
      <c r="B3870" s="115" t="s">
        <v>496</v>
      </c>
      <c r="C3870" s="115" t="s">
        <v>495</v>
      </c>
      <c r="D3870" s="21"/>
      <c r="E3870" s="114" t="str">
        <f t="shared" si="721"/>
        <v xml:space="preserve">TRANSFORMADOR AUXILIAR MARCA:Efacec Marracuene  </v>
      </c>
      <c r="F3870" s="21"/>
      <c r="G3870" s="21" t="s">
        <v>564</v>
      </c>
      <c r="H3870" s="21" t="s">
        <v>494</v>
      </c>
      <c r="I3870" s="21"/>
      <c r="J3870" s="21"/>
      <c r="K3870" s="22"/>
      <c r="L3870" s="21"/>
      <c r="M3870" s="21">
        <v>150</v>
      </c>
      <c r="N3870" s="21">
        <v>33</v>
      </c>
      <c r="O3870" s="21">
        <v>0.4</v>
      </c>
      <c r="P3870" s="21">
        <v>3</v>
      </c>
      <c r="Q3870" s="21">
        <v>2011</v>
      </c>
      <c r="R3870" s="21" t="s">
        <v>535</v>
      </c>
      <c r="S3870" s="21" t="s">
        <v>563</v>
      </c>
      <c r="T3870" s="22">
        <v>991</v>
      </c>
      <c r="U3870" s="111">
        <v>45</v>
      </c>
      <c r="V3870" s="113">
        <f t="shared" si="722"/>
        <v>865.47333333333336</v>
      </c>
      <c r="W3870" s="113">
        <f t="shared" si="723"/>
        <v>125.52666666666664</v>
      </c>
      <c r="X3870" s="112">
        <f t="shared" si="724"/>
        <v>125526.66666666664</v>
      </c>
      <c r="Y3870" s="118"/>
      <c r="Z3870" s="110">
        <f t="shared" si="720"/>
        <v>39</v>
      </c>
      <c r="AA3870" s="109">
        <f t="shared" si="725"/>
        <v>49.550000000000004</v>
      </c>
      <c r="AB3870" s="109">
        <f t="shared" si="726"/>
        <v>49550.000000000007</v>
      </c>
      <c r="AC3870" s="108">
        <f t="shared" si="727"/>
        <v>941.45</v>
      </c>
      <c r="AD3870" s="107">
        <f t="shared" si="728"/>
        <v>2.2222222222222223E-2</v>
      </c>
      <c r="AE3870" s="106">
        <f t="shared" si="729"/>
        <v>20.921111111111113</v>
      </c>
      <c r="AF3870" s="105">
        <f t="shared" si="730"/>
        <v>146.44777777777776</v>
      </c>
      <c r="AG3870" s="105">
        <f t="shared" si="731"/>
        <v>844.55222222222221</v>
      </c>
      <c r="AH3870" s="104"/>
      <c r="AI3870" s="104"/>
      <c r="AJ3870" s="104"/>
      <c r="AK3870" s="104"/>
      <c r="AL3870" s="104"/>
      <c r="AM3870" s="104"/>
      <c r="AN3870" s="104"/>
      <c r="AO3870" s="104"/>
      <c r="AP3870" s="104"/>
      <c r="AQ3870" s="104"/>
      <c r="AR3870" s="104"/>
      <c r="AS3870" s="104"/>
      <c r="AT3870" s="104"/>
      <c r="AU3870" s="104"/>
      <c r="AV3870" s="104"/>
      <c r="AW3870" s="104"/>
      <c r="AX3870" s="104"/>
      <c r="AY3870" s="104"/>
      <c r="AZ3870" s="104"/>
      <c r="BA3870" s="104"/>
      <c r="BB3870" s="104"/>
      <c r="BC3870" s="104"/>
      <c r="BD3870" s="104"/>
      <c r="BE3870" s="104"/>
      <c r="BF3870" s="104"/>
      <c r="BG3870" s="104"/>
      <c r="BH3870" s="104"/>
      <c r="BI3870" s="104"/>
      <c r="BJ3870" s="104"/>
      <c r="BK3870" s="104"/>
      <c r="BL3870" s="104"/>
      <c r="BM3870" s="104"/>
      <c r="BN3870" s="104"/>
      <c r="BO3870" s="104"/>
      <c r="BP3870" s="104"/>
      <c r="BQ3870" s="104"/>
      <c r="BR3870" s="104"/>
      <c r="BS3870" s="104"/>
      <c r="BT3870" s="104"/>
      <c r="BU3870" s="104"/>
      <c r="BV3870" s="104"/>
      <c r="BW3870" s="104"/>
      <c r="BX3870" s="104"/>
      <c r="BY3870" s="104"/>
      <c r="BZ3870" s="104"/>
      <c r="CA3870" s="104"/>
      <c r="CB3870" s="104"/>
      <c r="CC3870" s="104"/>
      <c r="CD3870" s="104"/>
      <c r="CE3870" s="104"/>
      <c r="CF3870" s="104"/>
      <c r="CG3870" s="104"/>
      <c r="CH3870" s="104"/>
      <c r="CI3870" s="104"/>
      <c r="CJ3870" s="104"/>
      <c r="CK3870" s="104"/>
      <c r="CL3870" s="104"/>
      <c r="CM3870" s="104"/>
      <c r="CN3870" s="104"/>
      <c r="CO3870" s="104"/>
      <c r="CP3870" s="104"/>
      <c r="CQ3870" s="104"/>
      <c r="CR3870" s="104"/>
      <c r="CS3870" s="104"/>
      <c r="CT3870" s="104"/>
      <c r="CU3870" s="104"/>
      <c r="CV3870" s="104"/>
      <c r="CW3870" s="104"/>
      <c r="CX3870" s="104"/>
      <c r="CY3870" s="104"/>
      <c r="CZ3870" s="104"/>
      <c r="DA3870" s="104"/>
      <c r="DB3870" s="104"/>
      <c r="DC3870" s="104"/>
      <c r="DD3870" s="104"/>
      <c r="DE3870" s="104"/>
      <c r="DF3870" s="104"/>
      <c r="DG3870" s="104"/>
      <c r="DH3870" s="104"/>
      <c r="DI3870" s="104"/>
      <c r="DJ3870" s="104"/>
      <c r="DK3870" s="104"/>
      <c r="DL3870" s="104"/>
      <c r="DM3870" s="104"/>
      <c r="DN3870" s="104"/>
      <c r="DO3870" s="104"/>
      <c r="DP3870" s="104"/>
      <c r="DQ3870" s="104"/>
      <c r="DR3870" s="104"/>
      <c r="DS3870" s="104"/>
      <c r="DT3870" s="104"/>
      <c r="DU3870" s="104"/>
      <c r="DV3870" s="104"/>
      <c r="DW3870" s="104"/>
      <c r="DX3870" s="104"/>
      <c r="DY3870" s="104"/>
      <c r="DZ3870" s="104"/>
      <c r="EA3870" s="104"/>
      <c r="EB3870" s="104"/>
      <c r="EC3870" s="104"/>
      <c r="ED3870" s="104"/>
      <c r="EE3870" s="104"/>
      <c r="EF3870" s="104"/>
      <c r="EG3870" s="104"/>
      <c r="EH3870" s="104"/>
      <c r="EI3870" s="104"/>
      <c r="EJ3870" s="104"/>
      <c r="EK3870" s="104"/>
      <c r="EL3870" s="104"/>
      <c r="EM3870" s="104"/>
      <c r="EN3870" s="104"/>
      <c r="EO3870" s="104"/>
      <c r="EP3870" s="104"/>
      <c r="EQ3870" s="104"/>
      <c r="ER3870" s="104"/>
      <c r="ES3870" s="104"/>
      <c r="ET3870" s="104"/>
      <c r="EU3870" s="104"/>
      <c r="EV3870" s="104"/>
      <c r="EW3870" s="104"/>
      <c r="EX3870" s="104"/>
      <c r="EY3870" s="104"/>
      <c r="EZ3870" s="104"/>
      <c r="FA3870" s="104"/>
      <c r="FB3870" s="104"/>
      <c r="FC3870" s="104"/>
      <c r="FD3870" s="104"/>
      <c r="FE3870" s="104"/>
      <c r="FF3870" s="104"/>
      <c r="FG3870" s="104"/>
      <c r="FH3870" s="104"/>
      <c r="FI3870" s="104"/>
      <c r="FJ3870" s="104"/>
      <c r="FK3870" s="104"/>
      <c r="FL3870" s="104"/>
      <c r="FM3870" s="104"/>
      <c r="FN3870" s="104"/>
      <c r="FO3870" s="104"/>
      <c r="FP3870" s="104"/>
      <c r="FQ3870" s="104"/>
      <c r="FR3870" s="104"/>
      <c r="FS3870" s="104"/>
      <c r="FT3870" s="104"/>
      <c r="FU3870" s="104"/>
      <c r="FV3870" s="104"/>
      <c r="FW3870" s="104"/>
      <c r="FX3870" s="104"/>
      <c r="FY3870" s="104"/>
      <c r="FZ3870" s="104"/>
      <c r="GA3870" s="104"/>
      <c r="GB3870" s="104"/>
      <c r="GC3870" s="104"/>
      <c r="GD3870" s="104"/>
      <c r="GE3870" s="104"/>
      <c r="GF3870" s="104"/>
      <c r="GG3870" s="104"/>
      <c r="GH3870" s="104"/>
      <c r="GI3870" s="104"/>
      <c r="GJ3870" s="104"/>
      <c r="GK3870" s="104"/>
      <c r="GL3870" s="104"/>
      <c r="GM3870" s="104"/>
      <c r="GN3870" s="104"/>
      <c r="GO3870" s="104"/>
      <c r="GP3870" s="104"/>
      <c r="GQ3870" s="104"/>
      <c r="GR3870" s="104"/>
      <c r="GS3870" s="104"/>
      <c r="GT3870" s="104"/>
      <c r="GU3870" s="104"/>
      <c r="GV3870" s="104"/>
      <c r="GW3870" s="104"/>
      <c r="GX3870" s="104"/>
      <c r="GY3870" s="104"/>
      <c r="GZ3870" s="104"/>
      <c r="HA3870" s="104"/>
      <c r="HB3870" s="104"/>
      <c r="HC3870" s="104"/>
      <c r="HD3870" s="104"/>
      <c r="HE3870" s="104"/>
      <c r="HF3870" s="104"/>
      <c r="HG3870" s="104"/>
      <c r="HH3870" s="104"/>
      <c r="HI3870" s="104"/>
      <c r="HJ3870" s="104"/>
      <c r="HK3870" s="104"/>
      <c r="HL3870" s="104"/>
      <c r="HM3870" s="104"/>
      <c r="HN3870" s="104"/>
      <c r="HO3870" s="104"/>
      <c r="HP3870" s="104"/>
      <c r="HQ3870" s="104"/>
      <c r="HR3870" s="104"/>
      <c r="HS3870" s="104"/>
      <c r="HT3870" s="104"/>
      <c r="HU3870" s="104"/>
      <c r="HV3870" s="104"/>
      <c r="HW3870" s="104"/>
      <c r="HX3870" s="104"/>
      <c r="HY3870" s="104"/>
      <c r="HZ3870" s="104"/>
      <c r="IA3870" s="104"/>
      <c r="IB3870" s="104"/>
      <c r="IC3870" s="104"/>
      <c r="ID3870" s="104"/>
      <c r="IE3870" s="104"/>
      <c r="IF3870" s="104"/>
      <c r="IG3870" s="104"/>
      <c r="IH3870" s="104"/>
      <c r="II3870" s="104"/>
      <c r="IJ3870" s="104"/>
      <c r="IK3870" s="104"/>
      <c r="IL3870" s="104"/>
      <c r="IM3870" s="104"/>
      <c r="IN3870" s="104"/>
      <c r="IO3870" s="104"/>
      <c r="IP3870" s="104"/>
      <c r="IQ3870" s="104"/>
      <c r="IR3870" s="104"/>
      <c r="IS3870" s="104"/>
      <c r="IT3870" s="104"/>
      <c r="IU3870" s="104"/>
      <c r="IV3870" s="104"/>
      <c r="IW3870" s="104"/>
      <c r="IX3870" s="104"/>
      <c r="IY3870" s="104"/>
      <c r="IZ3870" s="104"/>
      <c r="JA3870" s="104"/>
      <c r="JB3870" s="104"/>
      <c r="JC3870" s="104"/>
      <c r="JD3870" s="104"/>
      <c r="JE3870" s="104"/>
      <c r="JF3870" s="104"/>
      <c r="JG3870" s="104"/>
      <c r="JH3870" s="104"/>
      <c r="JI3870" s="104"/>
      <c r="JJ3870" s="104"/>
      <c r="JK3870" s="104"/>
      <c r="JL3870" s="104"/>
      <c r="JM3870" s="104"/>
      <c r="JN3870" s="104"/>
      <c r="JO3870" s="104"/>
      <c r="JP3870" s="104"/>
      <c r="JQ3870" s="104"/>
      <c r="JR3870" s="104"/>
      <c r="JS3870" s="104"/>
      <c r="JT3870" s="104"/>
      <c r="JU3870" s="104"/>
      <c r="JV3870" s="104"/>
      <c r="JW3870" s="104"/>
      <c r="JX3870" s="104"/>
      <c r="JY3870" s="104"/>
      <c r="JZ3870" s="104"/>
      <c r="KA3870" s="104"/>
      <c r="KB3870" s="104"/>
      <c r="KC3870" s="104"/>
      <c r="KD3870" s="104"/>
      <c r="KE3870" s="104"/>
      <c r="KF3870" s="104"/>
      <c r="KG3870" s="104"/>
      <c r="KH3870" s="104"/>
      <c r="KI3870" s="104"/>
      <c r="KJ3870" s="104"/>
      <c r="KK3870" s="104"/>
      <c r="KL3870" s="104"/>
      <c r="KM3870" s="104"/>
      <c r="KN3870" s="104"/>
      <c r="KO3870" s="104"/>
      <c r="KP3870" s="104"/>
      <c r="KQ3870" s="104"/>
      <c r="KR3870" s="104"/>
      <c r="KS3870" s="104"/>
      <c r="KT3870" s="104"/>
      <c r="KU3870" s="104"/>
      <c r="KV3870" s="104"/>
      <c r="KW3870" s="104"/>
      <c r="KX3870" s="104"/>
      <c r="KY3870" s="104"/>
      <c r="KZ3870" s="104"/>
      <c r="LA3870" s="104"/>
      <c r="LB3870" s="104"/>
      <c r="LC3870" s="104"/>
      <c r="LD3870" s="104"/>
      <c r="LE3870" s="104"/>
      <c r="LF3870" s="104"/>
      <c r="LG3870" s="104"/>
      <c r="LH3870" s="104"/>
      <c r="LI3870" s="104"/>
      <c r="LJ3870" s="104"/>
      <c r="LK3870" s="104"/>
      <c r="LL3870" s="104"/>
      <c r="LM3870" s="104"/>
      <c r="LN3870" s="104"/>
      <c r="LO3870" s="104"/>
      <c r="LP3870" s="104"/>
      <c r="LQ3870" s="104"/>
      <c r="LR3870" s="104"/>
      <c r="LS3870" s="104"/>
      <c r="LT3870" s="104"/>
      <c r="LU3870" s="104"/>
      <c r="LV3870" s="104"/>
      <c r="LW3870" s="104"/>
      <c r="LX3870" s="104"/>
      <c r="LY3870" s="104"/>
      <c r="LZ3870" s="104"/>
      <c r="MA3870" s="104"/>
      <c r="MB3870" s="104"/>
      <c r="MC3870" s="104"/>
      <c r="MD3870" s="104"/>
      <c r="ME3870" s="104"/>
      <c r="MF3870" s="104"/>
      <c r="MG3870" s="104"/>
      <c r="MH3870" s="104"/>
      <c r="MI3870" s="104"/>
      <c r="MJ3870" s="104"/>
      <c r="MK3870" s="104"/>
      <c r="ML3870" s="104"/>
      <c r="MM3870" s="104"/>
      <c r="MN3870" s="104"/>
      <c r="MO3870" s="104"/>
      <c r="MP3870" s="104"/>
      <c r="MQ3870" s="104"/>
      <c r="MR3870" s="104"/>
      <c r="MS3870" s="104"/>
      <c r="MT3870" s="104"/>
      <c r="MU3870" s="104"/>
      <c r="MV3870" s="104"/>
      <c r="MW3870" s="104"/>
      <c r="MX3870" s="104"/>
      <c r="MY3870" s="104"/>
      <c r="MZ3870" s="104"/>
      <c r="NA3870" s="104"/>
      <c r="NB3870" s="104"/>
      <c r="NC3870" s="104"/>
      <c r="ND3870" s="104"/>
      <c r="NE3870" s="104"/>
      <c r="NF3870" s="104"/>
      <c r="NG3870" s="104"/>
      <c r="NH3870" s="104"/>
      <c r="NI3870" s="104"/>
      <c r="NJ3870" s="104"/>
      <c r="NK3870" s="104"/>
      <c r="NL3870" s="104"/>
      <c r="NM3870" s="104"/>
      <c r="NN3870" s="104"/>
      <c r="NO3870" s="104"/>
      <c r="NP3870" s="104"/>
      <c r="NQ3870" s="104"/>
      <c r="NR3870" s="104"/>
      <c r="NS3870" s="104"/>
      <c r="NT3870" s="104"/>
      <c r="NU3870" s="104"/>
      <c r="NV3870" s="104"/>
      <c r="NW3870" s="104"/>
      <c r="NX3870" s="104"/>
      <c r="NY3870" s="104"/>
      <c r="NZ3870" s="104"/>
      <c r="OA3870" s="104"/>
      <c r="OB3870" s="104"/>
      <c r="OC3870" s="104"/>
      <c r="OD3870" s="104"/>
      <c r="OE3870" s="104"/>
      <c r="OF3870" s="104"/>
      <c r="OG3870" s="104"/>
      <c r="OH3870" s="104"/>
      <c r="OI3870" s="104"/>
      <c r="OJ3870" s="104"/>
      <c r="OK3870" s="104"/>
      <c r="OL3870" s="104"/>
      <c r="OM3870" s="104"/>
      <c r="ON3870" s="104"/>
      <c r="OO3870" s="104"/>
      <c r="OP3870" s="104"/>
      <c r="OQ3870" s="104"/>
      <c r="OR3870" s="104"/>
      <c r="OS3870" s="104"/>
      <c r="OT3870" s="104"/>
      <c r="OU3870" s="104"/>
      <c r="OV3870" s="104"/>
      <c r="OW3870" s="104"/>
      <c r="OX3870" s="104"/>
      <c r="OY3870" s="104"/>
      <c r="OZ3870" s="104"/>
      <c r="PA3870" s="104"/>
      <c r="PB3870" s="104"/>
      <c r="PC3870" s="104"/>
      <c r="PD3870" s="104"/>
      <c r="PE3870" s="104"/>
      <c r="PF3870" s="104"/>
      <c r="PG3870" s="104"/>
      <c r="PH3870" s="104"/>
      <c r="PI3870" s="104"/>
      <c r="PJ3870" s="104"/>
      <c r="PK3870" s="104"/>
      <c r="PL3870" s="104"/>
      <c r="PM3870" s="104"/>
      <c r="PN3870" s="104"/>
      <c r="PO3870" s="104"/>
      <c r="PP3870" s="104"/>
      <c r="PQ3870" s="104"/>
      <c r="PR3870" s="104"/>
      <c r="PS3870" s="104"/>
      <c r="PT3870" s="104"/>
      <c r="PU3870" s="104"/>
      <c r="PV3870" s="104"/>
      <c r="PW3870" s="104"/>
      <c r="PX3870" s="104"/>
      <c r="PY3870" s="104"/>
      <c r="PZ3870" s="104"/>
      <c r="QA3870" s="104"/>
      <c r="QB3870" s="104"/>
      <c r="QC3870" s="104"/>
      <c r="QD3870" s="104"/>
      <c r="QE3870" s="104"/>
      <c r="QF3870" s="104"/>
      <c r="QG3870" s="104"/>
      <c r="QH3870" s="104"/>
      <c r="QI3870" s="104"/>
      <c r="QJ3870" s="104"/>
      <c r="QK3870" s="104"/>
      <c r="QL3870" s="104"/>
      <c r="QM3870" s="104"/>
      <c r="QN3870" s="104"/>
      <c r="QO3870" s="104"/>
      <c r="QP3870" s="104"/>
      <c r="QQ3870" s="104"/>
      <c r="QR3870" s="104"/>
      <c r="QS3870" s="104"/>
      <c r="QT3870" s="104"/>
      <c r="QU3870" s="104"/>
      <c r="QV3870" s="104"/>
      <c r="QW3870" s="104"/>
      <c r="QX3870" s="104"/>
      <c r="QY3870" s="104"/>
      <c r="QZ3870" s="104"/>
      <c r="RA3870" s="104"/>
      <c r="RB3870" s="104"/>
      <c r="RC3870" s="104"/>
      <c r="RD3870" s="104"/>
      <c r="RE3870" s="104"/>
      <c r="RF3870" s="104"/>
      <c r="RG3870" s="104"/>
      <c r="RH3870" s="104"/>
      <c r="RI3870" s="104"/>
      <c r="RJ3870" s="104"/>
      <c r="RK3870" s="104"/>
      <c r="RL3870" s="104"/>
      <c r="RM3870" s="104"/>
      <c r="RN3870" s="104"/>
      <c r="RO3870" s="104"/>
      <c r="RP3870" s="104"/>
      <c r="RQ3870" s="104"/>
      <c r="RR3870" s="104"/>
      <c r="RS3870" s="104"/>
      <c r="RT3870" s="104"/>
      <c r="RU3870" s="104"/>
      <c r="RV3870" s="104"/>
      <c r="RW3870" s="104"/>
      <c r="RX3870" s="104"/>
      <c r="RY3870" s="104"/>
      <c r="RZ3870" s="104"/>
      <c r="SA3870" s="104"/>
      <c r="SB3870" s="104"/>
      <c r="SC3870" s="104"/>
      <c r="SD3870" s="104"/>
      <c r="SE3870" s="104"/>
      <c r="SF3870" s="104"/>
      <c r="SG3870" s="104"/>
      <c r="SH3870" s="104"/>
      <c r="SI3870" s="104"/>
      <c r="SJ3870" s="104"/>
      <c r="SK3870" s="104"/>
      <c r="SL3870" s="104"/>
      <c r="SM3870" s="104"/>
      <c r="SN3870" s="104"/>
      <c r="SO3870" s="104"/>
      <c r="SP3870" s="104"/>
      <c r="SQ3870" s="104"/>
      <c r="SR3870" s="104"/>
      <c r="SS3870" s="104"/>
      <c r="ST3870" s="104"/>
      <c r="SU3870" s="104"/>
      <c r="SV3870" s="104"/>
      <c r="SW3870" s="104"/>
      <c r="SX3870" s="104"/>
      <c r="SY3870" s="104"/>
      <c r="SZ3870" s="104"/>
      <c r="TA3870" s="104"/>
      <c r="TB3870" s="104"/>
      <c r="TC3870" s="104"/>
      <c r="TD3870" s="104"/>
      <c r="TE3870" s="104"/>
      <c r="TF3870" s="104"/>
      <c r="TG3870" s="104"/>
      <c r="TH3870" s="104"/>
      <c r="TI3870" s="104"/>
      <c r="TJ3870" s="104"/>
      <c r="TK3870" s="104"/>
      <c r="TL3870" s="104"/>
      <c r="TM3870" s="104"/>
      <c r="TN3870" s="104"/>
      <c r="TO3870" s="104"/>
      <c r="TP3870" s="104"/>
      <c r="TQ3870" s="104"/>
      <c r="TR3870" s="104"/>
      <c r="TS3870" s="104"/>
      <c r="TT3870" s="104"/>
      <c r="TU3870" s="104"/>
      <c r="TV3870" s="104"/>
      <c r="TW3870" s="104"/>
      <c r="TX3870" s="104"/>
      <c r="TY3870" s="104"/>
      <c r="TZ3870" s="104"/>
      <c r="UA3870" s="104"/>
      <c r="UB3870" s="104"/>
      <c r="UC3870" s="104"/>
      <c r="UD3870" s="104"/>
      <c r="UE3870" s="104"/>
      <c r="UF3870" s="104"/>
      <c r="UG3870" s="104"/>
      <c r="UH3870" s="104"/>
      <c r="UI3870" s="104"/>
      <c r="UJ3870" s="104"/>
      <c r="UK3870" s="104"/>
      <c r="UL3870" s="104"/>
      <c r="UM3870" s="104"/>
      <c r="UN3870" s="104"/>
      <c r="UO3870" s="104"/>
      <c r="UP3870" s="104"/>
      <c r="UQ3870" s="104"/>
      <c r="UR3870" s="104"/>
      <c r="US3870" s="104"/>
      <c r="UT3870" s="104"/>
      <c r="UU3870" s="104"/>
      <c r="UV3870" s="104"/>
      <c r="UW3870" s="104"/>
      <c r="UX3870" s="104"/>
      <c r="UY3870" s="104"/>
      <c r="UZ3870" s="104"/>
      <c r="VA3870" s="104"/>
      <c r="VB3870" s="104"/>
      <c r="VC3870" s="104"/>
      <c r="VD3870" s="104"/>
      <c r="VE3870" s="104"/>
      <c r="VF3870" s="104"/>
      <c r="VG3870" s="104"/>
      <c r="VH3870" s="104"/>
      <c r="VI3870" s="104"/>
      <c r="VJ3870" s="104"/>
      <c r="VK3870" s="104"/>
      <c r="VL3870" s="104"/>
      <c r="VM3870" s="104"/>
      <c r="VN3870" s="104"/>
      <c r="VO3870" s="104"/>
      <c r="VP3870" s="104"/>
      <c r="VQ3870" s="104"/>
      <c r="VR3870" s="104"/>
      <c r="VS3870" s="104"/>
      <c r="VT3870" s="104"/>
      <c r="VU3870" s="104"/>
      <c r="VV3870" s="104"/>
      <c r="VW3870" s="104"/>
      <c r="VX3870" s="104"/>
      <c r="VY3870" s="104"/>
      <c r="VZ3870" s="104"/>
      <c r="WA3870" s="104"/>
      <c r="WB3870" s="104"/>
      <c r="WC3870" s="104"/>
      <c r="WD3870" s="104"/>
      <c r="WE3870" s="104"/>
      <c r="WF3870" s="104"/>
      <c r="WG3870" s="104"/>
      <c r="WH3870" s="104"/>
      <c r="WI3870" s="104"/>
      <c r="WJ3870" s="104"/>
      <c r="WK3870" s="104"/>
      <c r="WL3870" s="104"/>
      <c r="WM3870" s="104"/>
      <c r="WN3870" s="104"/>
      <c r="WO3870" s="104"/>
      <c r="WP3870" s="104"/>
      <c r="WQ3870" s="104"/>
      <c r="WR3870" s="104"/>
      <c r="WS3870" s="104"/>
      <c r="WT3870" s="104"/>
      <c r="WU3870" s="104"/>
      <c r="WV3870" s="104"/>
      <c r="WW3870" s="104"/>
      <c r="WX3870" s="104"/>
      <c r="WY3870" s="104"/>
      <c r="WZ3870" s="104"/>
      <c r="XA3870" s="104"/>
      <c r="XB3870" s="104"/>
      <c r="XC3870" s="104"/>
      <c r="XD3870" s="104"/>
      <c r="XE3870" s="104"/>
      <c r="XF3870" s="104"/>
      <c r="XG3870" s="104"/>
      <c r="XH3870" s="104"/>
      <c r="XI3870" s="104"/>
      <c r="XJ3870" s="104"/>
      <c r="XK3870" s="104"/>
      <c r="XL3870" s="104"/>
      <c r="XM3870" s="104"/>
      <c r="XN3870" s="104"/>
      <c r="XO3870" s="104"/>
      <c r="XP3870" s="104"/>
      <c r="XQ3870" s="104"/>
      <c r="XR3870" s="104"/>
      <c r="XS3870" s="104"/>
      <c r="XT3870" s="104"/>
      <c r="XU3870" s="104"/>
      <c r="XV3870" s="104"/>
      <c r="XW3870" s="104"/>
      <c r="XX3870" s="104"/>
      <c r="XY3870" s="104"/>
      <c r="XZ3870" s="104"/>
      <c r="YA3870" s="104"/>
      <c r="YB3870" s="104"/>
      <c r="YC3870" s="104"/>
      <c r="YD3870" s="104"/>
      <c r="YE3870" s="104"/>
      <c r="YF3870" s="104"/>
      <c r="YG3870" s="104"/>
      <c r="YH3870" s="104"/>
      <c r="YI3870" s="104"/>
      <c r="YJ3870" s="104"/>
      <c r="YK3870" s="104"/>
      <c r="YL3870" s="104"/>
      <c r="YM3870" s="104"/>
      <c r="YN3870" s="104"/>
      <c r="YO3870" s="104"/>
      <c r="YP3870" s="104"/>
      <c r="YQ3870" s="104"/>
      <c r="YR3870" s="104"/>
      <c r="YS3870" s="104"/>
      <c r="YT3870" s="104"/>
      <c r="YU3870" s="104"/>
      <c r="YV3870" s="104"/>
      <c r="YW3870" s="104"/>
      <c r="YX3870" s="104"/>
      <c r="YY3870" s="104"/>
      <c r="YZ3870" s="104"/>
      <c r="ZA3870" s="104"/>
      <c r="ZB3870" s="104"/>
      <c r="ZC3870" s="104"/>
      <c r="ZD3870" s="104"/>
      <c r="ZE3870" s="104"/>
      <c r="ZF3870" s="104"/>
      <c r="ZG3870" s="104"/>
      <c r="ZH3870" s="104"/>
      <c r="ZI3870" s="104"/>
      <c r="ZJ3870" s="104"/>
      <c r="ZK3870" s="104"/>
      <c r="ZL3870" s="104"/>
      <c r="ZM3870" s="104"/>
      <c r="ZN3870" s="104"/>
      <c r="ZO3870" s="104"/>
      <c r="ZP3870" s="104"/>
      <c r="ZQ3870" s="104"/>
      <c r="ZR3870" s="104"/>
      <c r="ZS3870" s="104"/>
      <c r="ZT3870" s="104"/>
      <c r="ZU3870" s="104"/>
      <c r="ZV3870" s="104"/>
      <c r="ZW3870" s="104"/>
      <c r="ZX3870" s="104"/>
      <c r="ZY3870" s="104"/>
      <c r="ZZ3870" s="104"/>
      <c r="AAA3870" s="104"/>
      <c r="AAB3870" s="104"/>
      <c r="AAC3870" s="104"/>
      <c r="AAD3870" s="104"/>
      <c r="AAE3870" s="104"/>
      <c r="AAF3870" s="104"/>
      <c r="AAG3870" s="104"/>
      <c r="AAH3870" s="104"/>
      <c r="AAI3870" s="104"/>
      <c r="AAJ3870" s="104"/>
      <c r="AAK3870" s="104"/>
      <c r="AAL3870" s="104"/>
      <c r="AAM3870" s="104"/>
      <c r="AAN3870" s="104"/>
      <c r="AAO3870" s="104"/>
      <c r="AAP3870" s="104"/>
      <c r="AAQ3870" s="104"/>
      <c r="AAR3870" s="104"/>
      <c r="AAS3870" s="104"/>
      <c r="AAT3870" s="104"/>
      <c r="AAU3870" s="104"/>
      <c r="AAV3870" s="104"/>
      <c r="AAW3870" s="104"/>
      <c r="AAX3870" s="104"/>
      <c r="AAY3870" s="104"/>
      <c r="AAZ3870" s="104"/>
      <c r="ABA3870" s="104"/>
      <c r="ABB3870" s="104"/>
      <c r="ABC3870" s="104"/>
      <c r="ABD3870" s="104"/>
      <c r="ABE3870" s="104"/>
      <c r="ABF3870" s="104"/>
      <c r="ABG3870" s="104"/>
      <c r="ABH3870" s="104"/>
      <c r="ABI3870" s="104"/>
      <c r="ABJ3870" s="104"/>
      <c r="ABK3870" s="104"/>
      <c r="ABL3870" s="104"/>
      <c r="ABM3870" s="104"/>
      <c r="ABN3870" s="104"/>
      <c r="ABO3870" s="104"/>
      <c r="ABP3870" s="104"/>
      <c r="ABQ3870" s="104"/>
      <c r="ABR3870" s="104"/>
      <c r="ABS3870" s="104"/>
      <c r="ABT3870" s="104"/>
      <c r="ABU3870" s="104"/>
      <c r="ABV3870" s="104"/>
      <c r="ABW3870" s="104"/>
      <c r="ABX3870" s="104"/>
      <c r="ABY3870" s="104"/>
      <c r="ABZ3870" s="104"/>
      <c r="ACA3870" s="104"/>
      <c r="ACB3870" s="104"/>
      <c r="ACC3870" s="104"/>
      <c r="ACD3870" s="104"/>
      <c r="ACE3870" s="104"/>
      <c r="ACF3870" s="104"/>
      <c r="ACG3870" s="104"/>
      <c r="ACH3870" s="104"/>
      <c r="ACI3870" s="104"/>
      <c r="ACJ3870" s="104"/>
      <c r="ACK3870" s="104"/>
      <c r="ACL3870" s="104"/>
      <c r="ACM3870" s="104"/>
      <c r="ACN3870" s="104"/>
      <c r="ACO3870" s="104"/>
      <c r="ACP3870" s="104"/>
      <c r="ACQ3870" s="104"/>
      <c r="ACR3870" s="104"/>
      <c r="ACS3870" s="104"/>
      <c r="ACT3870" s="104"/>
      <c r="ACU3870" s="104"/>
      <c r="ACV3870" s="104"/>
      <c r="ACW3870" s="104"/>
      <c r="ACX3870" s="104"/>
      <c r="ACY3870" s="104"/>
      <c r="ACZ3870" s="104"/>
      <c r="ADA3870" s="104"/>
      <c r="ADB3870" s="104"/>
      <c r="ADC3870" s="104"/>
      <c r="ADD3870" s="104"/>
      <c r="ADE3870" s="104"/>
      <c r="ADF3870" s="104"/>
      <c r="ADG3870" s="104"/>
      <c r="ADH3870" s="104"/>
      <c r="ADI3870" s="104"/>
      <c r="ADJ3870" s="104"/>
      <c r="ADK3870" s="104"/>
      <c r="ADL3870" s="104"/>
      <c r="ADM3870" s="104"/>
      <c r="ADN3870" s="104"/>
      <c r="ADO3870" s="104"/>
      <c r="ADP3870" s="104"/>
      <c r="ADQ3870" s="104"/>
      <c r="ADR3870" s="104"/>
      <c r="ADS3870" s="104"/>
      <c r="ADT3870" s="104"/>
      <c r="ADU3870" s="104"/>
      <c r="ADV3870" s="104"/>
      <c r="ADW3870" s="104"/>
      <c r="ADX3870" s="104"/>
      <c r="ADY3870" s="104"/>
      <c r="ADZ3870" s="104"/>
      <c r="AEA3870" s="104"/>
      <c r="AEB3870" s="104"/>
      <c r="AEC3870" s="104"/>
      <c r="AED3870" s="104"/>
      <c r="AEE3870" s="104"/>
      <c r="AEF3870" s="104"/>
      <c r="AEG3870" s="104"/>
      <c r="AEH3870" s="104"/>
      <c r="AEI3870" s="104"/>
      <c r="AEJ3870" s="104"/>
      <c r="AEK3870" s="104"/>
      <c r="AEL3870" s="104"/>
      <c r="AEM3870" s="104"/>
      <c r="AEN3870" s="104"/>
      <c r="AEO3870" s="104"/>
      <c r="AEP3870" s="104"/>
      <c r="AEQ3870" s="104"/>
      <c r="AER3870" s="104"/>
      <c r="AES3870" s="104"/>
      <c r="AET3870" s="104"/>
      <c r="AEU3870" s="104"/>
      <c r="AEV3870" s="104"/>
      <c r="AEW3870" s="104"/>
      <c r="AEX3870" s="104"/>
      <c r="AEY3870" s="104"/>
      <c r="AEZ3870" s="104"/>
      <c r="AFA3870" s="104"/>
      <c r="AFB3870" s="104"/>
      <c r="AFC3870" s="104"/>
      <c r="AFD3870" s="104"/>
      <c r="AFE3870" s="104"/>
      <c r="AFF3870" s="104"/>
      <c r="AFG3870" s="104"/>
      <c r="AFH3870" s="104"/>
      <c r="AFI3870" s="104"/>
      <c r="AFJ3870" s="104"/>
      <c r="AFK3870" s="104"/>
      <c r="AFL3870" s="104"/>
      <c r="AFM3870" s="104"/>
      <c r="AFN3870" s="104"/>
      <c r="AFO3870" s="104"/>
      <c r="AFP3870" s="104"/>
      <c r="AFQ3870" s="104"/>
      <c r="AFR3870" s="104"/>
      <c r="AFS3870" s="104"/>
      <c r="AFT3870" s="104"/>
      <c r="AFU3870" s="104"/>
      <c r="AFV3870" s="104"/>
      <c r="AFW3870" s="104"/>
      <c r="AFX3870" s="104"/>
      <c r="AFY3870" s="104"/>
      <c r="AFZ3870" s="104"/>
      <c r="AGA3870" s="104"/>
      <c r="AGB3870" s="104"/>
      <c r="AGC3870" s="104"/>
      <c r="AGD3870" s="104"/>
      <c r="AGE3870" s="104"/>
      <c r="AGF3870" s="104"/>
      <c r="AGG3870" s="104"/>
      <c r="AGH3870" s="104"/>
      <c r="AGI3870" s="104"/>
      <c r="AGJ3870" s="104"/>
      <c r="AGK3870" s="104"/>
      <c r="AGL3870" s="104"/>
      <c r="AGM3870" s="104"/>
      <c r="AGN3870" s="104"/>
      <c r="AGO3870" s="104"/>
      <c r="AGP3870" s="104"/>
      <c r="AGQ3870" s="104"/>
      <c r="AGR3870" s="104"/>
      <c r="AGS3870" s="104"/>
      <c r="AGT3870" s="104"/>
      <c r="AGU3870" s="104"/>
      <c r="AGV3870" s="104"/>
      <c r="AGW3870" s="104"/>
      <c r="AGX3870" s="104"/>
      <c r="AGY3870" s="104"/>
      <c r="AGZ3870" s="104"/>
      <c r="AHA3870" s="104"/>
      <c r="AHB3870" s="104"/>
      <c r="AHC3870" s="104"/>
      <c r="AHD3870" s="104"/>
      <c r="AHE3870" s="104"/>
      <c r="AHF3870" s="104"/>
      <c r="AHG3870" s="104"/>
      <c r="AHH3870" s="104"/>
      <c r="AHI3870" s="104"/>
      <c r="AHJ3870" s="104"/>
      <c r="AHK3870" s="104"/>
      <c r="AHL3870" s="104"/>
      <c r="AHM3870" s="104"/>
      <c r="AHN3870" s="104"/>
      <c r="AHO3870" s="104"/>
      <c r="AHP3870" s="104"/>
      <c r="AHQ3870" s="104"/>
      <c r="AHR3870" s="104"/>
      <c r="AHS3870" s="104"/>
      <c r="AHT3870" s="104"/>
      <c r="AHU3870" s="104"/>
      <c r="AHV3870" s="104"/>
      <c r="AHW3870" s="104"/>
      <c r="AHX3870" s="104"/>
      <c r="AHY3870" s="104"/>
      <c r="AHZ3870" s="104"/>
      <c r="AIA3870" s="104"/>
      <c r="AIB3870" s="104"/>
      <c r="AIC3870" s="104"/>
      <c r="AID3870" s="104"/>
      <c r="AIE3870" s="104"/>
      <c r="AIF3870" s="104"/>
      <c r="AIG3870" s="104"/>
      <c r="AIH3870" s="104"/>
      <c r="AII3870" s="104"/>
      <c r="AIJ3870" s="104"/>
      <c r="AIK3870" s="104"/>
      <c r="AIL3870" s="104"/>
      <c r="AIM3870" s="104"/>
      <c r="AIN3870" s="104"/>
      <c r="AIO3870" s="104"/>
      <c r="AIP3870" s="104"/>
      <c r="AIQ3870" s="104"/>
      <c r="AIR3870" s="104"/>
      <c r="AIS3870" s="104"/>
      <c r="AIT3870" s="104"/>
      <c r="AIU3870" s="104"/>
      <c r="AIV3870" s="104"/>
      <c r="AIW3870" s="104"/>
      <c r="AIX3870" s="104"/>
      <c r="AIY3870" s="104"/>
      <c r="AIZ3870" s="104"/>
      <c r="AJA3870" s="104"/>
      <c r="AJB3870" s="104"/>
      <c r="AJC3870" s="104"/>
      <c r="AJD3870" s="104"/>
      <c r="AJE3870" s="104"/>
      <c r="AJF3870" s="104"/>
      <c r="AJG3870" s="104"/>
      <c r="AJH3870" s="104"/>
      <c r="AJI3870" s="104"/>
      <c r="AJJ3870" s="104"/>
      <c r="AJK3870" s="104"/>
      <c r="AJL3870" s="104"/>
      <c r="AJM3870" s="104"/>
      <c r="AJN3870" s="104"/>
      <c r="AJO3870" s="104"/>
      <c r="AJP3870" s="104"/>
      <c r="AJQ3870" s="104"/>
      <c r="AJR3870" s="104"/>
      <c r="AJS3870" s="104"/>
      <c r="AJT3870" s="104"/>
      <c r="AJU3870" s="104"/>
      <c r="AJV3870" s="104"/>
      <c r="AJW3870" s="104"/>
      <c r="AJX3870" s="104"/>
      <c r="AJY3870" s="104"/>
      <c r="AJZ3870" s="104"/>
      <c r="AKA3870" s="104"/>
      <c r="AKB3870" s="104"/>
      <c r="AKC3870" s="104"/>
      <c r="AKD3870" s="104"/>
      <c r="AKE3870" s="104"/>
      <c r="AKF3870" s="104"/>
      <c r="AKG3870" s="104"/>
      <c r="AKH3870" s="104"/>
      <c r="AKI3870" s="104"/>
      <c r="AKJ3870" s="104"/>
      <c r="AKK3870" s="104"/>
      <c r="AKL3870" s="104"/>
      <c r="AKM3870" s="104"/>
      <c r="AKN3870" s="104"/>
      <c r="AKO3870" s="104"/>
      <c r="AKP3870" s="104"/>
      <c r="AKQ3870" s="104"/>
      <c r="AKR3870" s="104"/>
      <c r="AKS3870" s="104"/>
      <c r="AKT3870" s="104"/>
      <c r="AKU3870" s="104"/>
      <c r="AKV3870" s="104"/>
      <c r="AKW3870" s="104"/>
      <c r="AKX3870" s="104"/>
      <c r="AKY3870" s="104"/>
      <c r="AKZ3870" s="104"/>
      <c r="ALA3870" s="104"/>
      <c r="ALB3870" s="104"/>
      <c r="ALC3870" s="104"/>
      <c r="ALD3870" s="104"/>
      <c r="ALE3870" s="104"/>
      <c r="ALF3870" s="104"/>
      <c r="ALG3870" s="104"/>
      <c r="ALH3870" s="104"/>
      <c r="ALI3870" s="104"/>
      <c r="ALJ3870" s="104"/>
      <c r="ALK3870" s="104"/>
      <c r="ALL3870" s="104"/>
      <c r="ALM3870" s="104"/>
      <c r="ALN3870" s="104"/>
      <c r="ALO3870" s="104"/>
      <c r="ALP3870" s="104"/>
      <c r="ALQ3870" s="104"/>
      <c r="ALR3870" s="104"/>
      <c r="ALS3870" s="104"/>
      <c r="ALT3870" s="104"/>
      <c r="ALU3870" s="104"/>
      <c r="ALV3870" s="104"/>
      <c r="ALW3870" s="104"/>
      <c r="ALX3870" s="104"/>
      <c r="ALY3870" s="104"/>
      <c r="ALZ3870" s="104"/>
      <c r="AMA3870" s="104"/>
      <c r="AMB3870" s="104"/>
      <c r="AMC3870" s="104"/>
      <c r="AMD3870" s="104"/>
      <c r="AME3870" s="104"/>
      <c r="AMF3870" s="104"/>
      <c r="AMG3870" s="104"/>
      <c r="AMH3870" s="104"/>
      <c r="AMI3870" s="104"/>
      <c r="AMJ3870" s="104"/>
      <c r="AMK3870" s="104"/>
      <c r="AML3870" s="104"/>
      <c r="AMM3870" s="104"/>
      <c r="AMN3870" s="104"/>
      <c r="AMO3870" s="104"/>
    </row>
    <row r="3871" spans="1:1029" s="88" customFormat="1" x14ac:dyDescent="0.35">
      <c r="A3871" s="21">
        <v>10141107</v>
      </c>
      <c r="B3871" s="176" t="s">
        <v>19001</v>
      </c>
      <c r="C3871" s="176" t="s">
        <v>18997</v>
      </c>
      <c r="D3871" s="61"/>
      <c r="E3871" s="114" t="str">
        <f t="shared" si="721"/>
        <v xml:space="preserve">COMPENSADOR MARCA:AMPCONTROL MAGNALEC BILENE </v>
      </c>
      <c r="F3871" s="61" t="s">
        <v>641</v>
      </c>
      <c r="G3871" s="61" t="s">
        <v>16081</v>
      </c>
      <c r="H3871" s="61" t="s">
        <v>16081</v>
      </c>
      <c r="I3871" s="61"/>
      <c r="J3871" s="61"/>
      <c r="K3871" s="164" t="s">
        <v>250</v>
      </c>
      <c r="L3871" s="57" t="s">
        <v>249</v>
      </c>
      <c r="M3871" s="156">
        <v>250</v>
      </c>
      <c r="N3871" s="156">
        <v>11</v>
      </c>
      <c r="O3871" s="61">
        <v>0.4</v>
      </c>
      <c r="P3871" s="61">
        <v>3</v>
      </c>
      <c r="Q3871" s="61">
        <v>2012</v>
      </c>
      <c r="R3871" s="61" t="s">
        <v>19000</v>
      </c>
      <c r="S3871" s="61" t="s">
        <v>18999</v>
      </c>
      <c r="T3871" s="116">
        <v>991</v>
      </c>
      <c r="U3871" s="111">
        <v>45</v>
      </c>
      <c r="V3871" s="113">
        <f t="shared" si="722"/>
        <v>886.39444444444439</v>
      </c>
      <c r="W3871" s="113">
        <f t="shared" si="723"/>
        <v>104.60555555555561</v>
      </c>
      <c r="X3871" s="112">
        <f t="shared" si="724"/>
        <v>104605.55555555561</v>
      </c>
      <c r="Y3871" s="111"/>
      <c r="Z3871" s="110">
        <f t="shared" si="720"/>
        <v>40</v>
      </c>
      <c r="AA3871" s="109">
        <f t="shared" si="725"/>
        <v>49.550000000000004</v>
      </c>
      <c r="AB3871" s="109">
        <f t="shared" si="726"/>
        <v>49550.000000000007</v>
      </c>
      <c r="AC3871" s="108">
        <f t="shared" si="727"/>
        <v>941.45</v>
      </c>
      <c r="AD3871" s="107">
        <f t="shared" si="728"/>
        <v>2.2222222222222223E-2</v>
      </c>
      <c r="AE3871" s="106">
        <f t="shared" si="729"/>
        <v>20.921111111111113</v>
      </c>
      <c r="AF3871" s="105">
        <f t="shared" si="730"/>
        <v>125.52666666666673</v>
      </c>
      <c r="AG3871" s="105">
        <f t="shared" si="731"/>
        <v>865.47333333333324</v>
      </c>
    </row>
    <row r="3872" spans="1:1029" s="88" customFormat="1" x14ac:dyDescent="0.35">
      <c r="A3872" s="21">
        <v>10141103</v>
      </c>
      <c r="B3872" s="115" t="s">
        <v>18023</v>
      </c>
      <c r="C3872" s="135" t="s">
        <v>18022</v>
      </c>
      <c r="D3872" s="21" t="s">
        <v>18293</v>
      </c>
      <c r="E3872" s="114" t="str">
        <f t="shared" si="721"/>
        <v>MINISUBESTAÇÃO MARCA:ITB AGCHI/PT113 AGCHI/PT113</v>
      </c>
      <c r="F3872" s="21" t="s">
        <v>18294</v>
      </c>
      <c r="G3872" s="21" t="s">
        <v>18293</v>
      </c>
      <c r="H3872" s="21" t="s">
        <v>977</v>
      </c>
      <c r="I3872" s="21" t="s">
        <v>976</v>
      </c>
      <c r="J3872" s="21" t="s">
        <v>2965</v>
      </c>
      <c r="K3872" s="293" t="s">
        <v>18292</v>
      </c>
      <c r="L3872" s="119" t="s">
        <v>18291</v>
      </c>
      <c r="M3872" s="21">
        <v>315</v>
      </c>
      <c r="N3872" s="21">
        <v>22</v>
      </c>
      <c r="O3872" s="21">
        <v>0.4</v>
      </c>
      <c r="P3872" s="21">
        <v>3</v>
      </c>
      <c r="Q3872" s="21">
        <v>2012</v>
      </c>
      <c r="R3872" s="21" t="s">
        <v>1109</v>
      </c>
      <c r="S3872" s="21">
        <v>769784</v>
      </c>
      <c r="T3872" s="116">
        <v>2772</v>
      </c>
      <c r="U3872" s="111">
        <v>45</v>
      </c>
      <c r="V3872" s="113">
        <f t="shared" si="722"/>
        <v>2479.3999999999996</v>
      </c>
      <c r="W3872" s="113">
        <f t="shared" si="723"/>
        <v>292.60000000000036</v>
      </c>
      <c r="X3872" s="112">
        <f t="shared" si="724"/>
        <v>292600.00000000035</v>
      </c>
      <c r="Y3872" s="111"/>
      <c r="Z3872" s="110">
        <f t="shared" si="720"/>
        <v>40</v>
      </c>
      <c r="AA3872" s="109">
        <f t="shared" si="725"/>
        <v>138.6</v>
      </c>
      <c r="AB3872" s="109">
        <f t="shared" si="726"/>
        <v>138600</v>
      </c>
      <c r="AC3872" s="108">
        <f t="shared" si="727"/>
        <v>2633.4</v>
      </c>
      <c r="AD3872" s="107">
        <f t="shared" si="728"/>
        <v>2.2222222222222223E-2</v>
      </c>
      <c r="AE3872" s="106">
        <f t="shared" si="729"/>
        <v>58.52</v>
      </c>
      <c r="AF3872" s="105">
        <f t="shared" si="730"/>
        <v>351.12000000000035</v>
      </c>
      <c r="AG3872" s="105">
        <f t="shared" si="731"/>
        <v>2420.8799999999997</v>
      </c>
    </row>
    <row r="3873" spans="1:33" s="88" customFormat="1" x14ac:dyDescent="0.35">
      <c r="A3873" s="21">
        <v>10141103</v>
      </c>
      <c r="B3873" s="135" t="s">
        <v>18023</v>
      </c>
      <c r="C3873" s="135" t="s">
        <v>18022</v>
      </c>
      <c r="D3873" s="124" t="s">
        <v>18290</v>
      </c>
      <c r="E3873" s="114" t="str">
        <f t="shared" si="721"/>
        <v>MINISUBESTAÇÃO MARCA:EFACEC PT394 PT394</v>
      </c>
      <c r="F3873" s="124"/>
      <c r="G3873" s="124" t="s">
        <v>18290</v>
      </c>
      <c r="H3873" s="124" t="s">
        <v>571</v>
      </c>
      <c r="I3873" s="124"/>
      <c r="J3873" s="124" t="s">
        <v>18117</v>
      </c>
      <c r="K3873" s="293"/>
      <c r="L3873" s="139"/>
      <c r="M3873" s="124">
        <v>500</v>
      </c>
      <c r="N3873" s="124">
        <v>11</v>
      </c>
      <c r="O3873" s="21">
        <v>0.4</v>
      </c>
      <c r="P3873" s="124" t="s">
        <v>514</v>
      </c>
      <c r="Q3873" s="124">
        <v>2012</v>
      </c>
      <c r="R3873" s="124" t="s">
        <v>27</v>
      </c>
      <c r="S3873" s="124" t="s">
        <v>18289</v>
      </c>
      <c r="T3873" s="116">
        <v>2426</v>
      </c>
      <c r="U3873" s="111">
        <v>45</v>
      </c>
      <c r="V3873" s="113">
        <f t="shared" si="722"/>
        <v>2169.922222222222</v>
      </c>
      <c r="W3873" s="113">
        <f t="shared" si="723"/>
        <v>256.07777777777801</v>
      </c>
      <c r="X3873" s="112">
        <f t="shared" si="724"/>
        <v>256077.77777777801</v>
      </c>
      <c r="Y3873" s="111"/>
      <c r="Z3873" s="110">
        <f t="shared" si="720"/>
        <v>40</v>
      </c>
      <c r="AA3873" s="109">
        <f t="shared" si="725"/>
        <v>121.30000000000001</v>
      </c>
      <c r="AB3873" s="109">
        <f t="shared" si="726"/>
        <v>121300.00000000001</v>
      </c>
      <c r="AC3873" s="108">
        <f t="shared" si="727"/>
        <v>2304.6999999999998</v>
      </c>
      <c r="AD3873" s="107">
        <f t="shared" si="728"/>
        <v>2.2222222222222223E-2</v>
      </c>
      <c r="AE3873" s="106">
        <f t="shared" si="729"/>
        <v>51.215555555555554</v>
      </c>
      <c r="AF3873" s="105">
        <f t="shared" si="730"/>
        <v>307.29333333333358</v>
      </c>
      <c r="AG3873" s="105">
        <f t="shared" si="731"/>
        <v>2118.7066666666665</v>
      </c>
    </row>
    <row r="3874" spans="1:33" s="88" customFormat="1" x14ac:dyDescent="0.35">
      <c r="A3874" s="21">
        <v>10141103</v>
      </c>
      <c r="B3874" s="135" t="s">
        <v>18023</v>
      </c>
      <c r="C3874" s="135" t="s">
        <v>18022</v>
      </c>
      <c r="D3874" s="124" t="s">
        <v>10423</v>
      </c>
      <c r="E3874" s="114" t="str">
        <f t="shared" si="721"/>
        <v>MINISUBESTAÇÃO MARCA:EFACEC PT 393 PT 393</v>
      </c>
      <c r="F3874" s="124"/>
      <c r="G3874" s="124" t="s">
        <v>10423</v>
      </c>
      <c r="H3874" s="124" t="s">
        <v>571</v>
      </c>
      <c r="I3874" s="124"/>
      <c r="J3874" s="124" t="s">
        <v>18288</v>
      </c>
      <c r="K3874" s="293"/>
      <c r="L3874" s="139"/>
      <c r="M3874" s="124">
        <v>630</v>
      </c>
      <c r="N3874" s="124">
        <v>11</v>
      </c>
      <c r="O3874" s="21">
        <v>0.4</v>
      </c>
      <c r="P3874" s="124" t="s">
        <v>514</v>
      </c>
      <c r="Q3874" s="124">
        <v>2012</v>
      </c>
      <c r="R3874" s="124" t="s">
        <v>27</v>
      </c>
      <c r="S3874" s="124"/>
      <c r="T3874" s="116">
        <v>2772</v>
      </c>
      <c r="U3874" s="111">
        <v>45</v>
      </c>
      <c r="V3874" s="113">
        <f t="shared" si="722"/>
        <v>2479.3999999999996</v>
      </c>
      <c r="W3874" s="113">
        <f t="shared" si="723"/>
        <v>292.60000000000036</v>
      </c>
      <c r="X3874" s="112">
        <f t="shared" si="724"/>
        <v>292600.00000000035</v>
      </c>
      <c r="Y3874" s="111"/>
      <c r="Z3874" s="110">
        <f t="shared" si="720"/>
        <v>40</v>
      </c>
      <c r="AA3874" s="109">
        <f t="shared" si="725"/>
        <v>138.6</v>
      </c>
      <c r="AB3874" s="109">
        <f t="shared" si="726"/>
        <v>138600</v>
      </c>
      <c r="AC3874" s="108">
        <f t="shared" si="727"/>
        <v>2633.4</v>
      </c>
      <c r="AD3874" s="107">
        <f t="shared" si="728"/>
        <v>2.2222222222222223E-2</v>
      </c>
      <c r="AE3874" s="106">
        <f t="shared" si="729"/>
        <v>58.52</v>
      </c>
      <c r="AF3874" s="105">
        <f t="shared" si="730"/>
        <v>351.12000000000035</v>
      </c>
      <c r="AG3874" s="105">
        <f t="shared" si="731"/>
        <v>2420.8799999999997</v>
      </c>
    </row>
    <row r="3875" spans="1:33" s="88" customFormat="1" x14ac:dyDescent="0.35">
      <c r="A3875" s="21">
        <v>10141103</v>
      </c>
      <c r="B3875" s="135" t="s">
        <v>18023</v>
      </c>
      <c r="C3875" s="135" t="s">
        <v>18022</v>
      </c>
      <c r="D3875" s="124" t="s">
        <v>18287</v>
      </c>
      <c r="E3875" s="114" t="str">
        <f t="shared" si="721"/>
        <v>MINISUBESTAÇÃO MARCA:EFACEC PT 201 PT 201</v>
      </c>
      <c r="F3875" s="124"/>
      <c r="G3875" s="124" t="s">
        <v>18287</v>
      </c>
      <c r="H3875" s="142" t="s">
        <v>607</v>
      </c>
      <c r="I3875" s="124"/>
      <c r="J3875" s="124"/>
      <c r="K3875" s="293"/>
      <c r="L3875" s="139"/>
      <c r="M3875" s="124">
        <v>315</v>
      </c>
      <c r="N3875" s="124">
        <v>11</v>
      </c>
      <c r="O3875" s="21">
        <v>0.4</v>
      </c>
      <c r="P3875" s="124" t="s">
        <v>514</v>
      </c>
      <c r="Q3875" s="124">
        <v>2012</v>
      </c>
      <c r="R3875" s="124" t="s">
        <v>27</v>
      </c>
      <c r="S3875" s="124"/>
      <c r="T3875" s="116">
        <v>1213</v>
      </c>
      <c r="U3875" s="111">
        <v>45</v>
      </c>
      <c r="V3875" s="113">
        <f t="shared" si="722"/>
        <v>1084.961111111111</v>
      </c>
      <c r="W3875" s="113">
        <f t="shared" si="723"/>
        <v>128.03888888888901</v>
      </c>
      <c r="X3875" s="112">
        <f t="shared" si="724"/>
        <v>128038.88888888901</v>
      </c>
      <c r="Y3875" s="111"/>
      <c r="Z3875" s="110">
        <f t="shared" si="720"/>
        <v>40</v>
      </c>
      <c r="AA3875" s="109">
        <f t="shared" si="725"/>
        <v>60.650000000000006</v>
      </c>
      <c r="AB3875" s="109">
        <f t="shared" si="726"/>
        <v>60650.000000000007</v>
      </c>
      <c r="AC3875" s="108">
        <f t="shared" si="727"/>
        <v>1152.3499999999999</v>
      </c>
      <c r="AD3875" s="107">
        <f t="shared" si="728"/>
        <v>2.2222222222222223E-2</v>
      </c>
      <c r="AE3875" s="106">
        <f t="shared" si="729"/>
        <v>25.607777777777777</v>
      </c>
      <c r="AF3875" s="105">
        <f t="shared" si="730"/>
        <v>153.64666666666679</v>
      </c>
      <c r="AG3875" s="105">
        <f t="shared" si="731"/>
        <v>1059.3533333333332</v>
      </c>
    </row>
    <row r="3876" spans="1:33" s="88" customFormat="1" x14ac:dyDescent="0.35">
      <c r="A3876" s="21">
        <v>10141103</v>
      </c>
      <c r="B3876" s="135" t="s">
        <v>18023</v>
      </c>
      <c r="C3876" s="135" t="s">
        <v>18022</v>
      </c>
      <c r="D3876" s="124" t="s">
        <v>808</v>
      </c>
      <c r="E3876" s="114" t="str">
        <f t="shared" si="721"/>
        <v>MINISUBESTAÇÃO MARCA:EFACEC No Label No Label</v>
      </c>
      <c r="F3876" s="124"/>
      <c r="G3876" s="124" t="s">
        <v>808</v>
      </c>
      <c r="H3876" s="142" t="s">
        <v>607</v>
      </c>
      <c r="I3876" s="124"/>
      <c r="J3876" s="124"/>
      <c r="K3876" s="136"/>
      <c r="L3876" s="124"/>
      <c r="M3876" s="124">
        <v>630</v>
      </c>
      <c r="N3876" s="124">
        <v>11</v>
      </c>
      <c r="O3876" s="21">
        <v>0.4</v>
      </c>
      <c r="P3876" s="124" t="s">
        <v>514</v>
      </c>
      <c r="Q3876" s="124">
        <v>2012</v>
      </c>
      <c r="R3876" s="161" t="s">
        <v>27</v>
      </c>
      <c r="S3876" s="124"/>
      <c r="T3876" s="116">
        <v>2772</v>
      </c>
      <c r="U3876" s="111">
        <v>45</v>
      </c>
      <c r="V3876" s="113">
        <f t="shared" si="722"/>
        <v>2479.3999999999996</v>
      </c>
      <c r="W3876" s="113">
        <f t="shared" si="723"/>
        <v>292.60000000000036</v>
      </c>
      <c r="X3876" s="112">
        <f t="shared" si="724"/>
        <v>292600.00000000035</v>
      </c>
      <c r="Y3876" s="111"/>
      <c r="Z3876" s="110">
        <f t="shared" ref="Z3876:Z3939" si="732">(U3876-(2017-Q3876))</f>
        <v>40</v>
      </c>
      <c r="AA3876" s="109">
        <f t="shared" si="725"/>
        <v>138.6</v>
      </c>
      <c r="AB3876" s="109">
        <f t="shared" si="726"/>
        <v>138600</v>
      </c>
      <c r="AC3876" s="108">
        <f t="shared" si="727"/>
        <v>2633.4</v>
      </c>
      <c r="AD3876" s="107">
        <f t="shared" si="728"/>
        <v>2.2222222222222223E-2</v>
      </c>
      <c r="AE3876" s="106">
        <f t="shared" si="729"/>
        <v>58.52</v>
      </c>
      <c r="AF3876" s="105">
        <f t="shared" si="730"/>
        <v>351.12000000000035</v>
      </c>
      <c r="AG3876" s="105">
        <f t="shared" si="731"/>
        <v>2420.8799999999997</v>
      </c>
    </row>
    <row r="3877" spans="1:33" s="88" customFormat="1" x14ac:dyDescent="0.35">
      <c r="A3877" s="21">
        <v>10141103</v>
      </c>
      <c r="B3877" s="135" t="s">
        <v>18023</v>
      </c>
      <c r="C3877" s="135" t="s">
        <v>18022</v>
      </c>
      <c r="D3877" s="124" t="s">
        <v>18286</v>
      </c>
      <c r="E3877" s="114" t="str">
        <f t="shared" si="721"/>
        <v>MINISUBESTAÇÃO MARCA:EFACEC PT 355 PT 355</v>
      </c>
      <c r="F3877" s="142"/>
      <c r="G3877" s="124" t="s">
        <v>18286</v>
      </c>
      <c r="H3877" s="142" t="s">
        <v>607</v>
      </c>
      <c r="I3877" s="124"/>
      <c r="J3877" s="124"/>
      <c r="K3877" s="293"/>
      <c r="L3877" s="139"/>
      <c r="M3877" s="124">
        <v>500</v>
      </c>
      <c r="N3877" s="124">
        <v>11</v>
      </c>
      <c r="O3877" s="21">
        <v>0.4</v>
      </c>
      <c r="P3877" s="124" t="s">
        <v>514</v>
      </c>
      <c r="Q3877" s="124">
        <v>2012</v>
      </c>
      <c r="R3877" s="124" t="s">
        <v>27</v>
      </c>
      <c r="S3877" s="124"/>
      <c r="T3877" s="116">
        <v>2426</v>
      </c>
      <c r="U3877" s="111">
        <v>45</v>
      </c>
      <c r="V3877" s="113">
        <f t="shared" si="722"/>
        <v>2169.922222222222</v>
      </c>
      <c r="W3877" s="113">
        <f t="shared" si="723"/>
        <v>256.07777777777801</v>
      </c>
      <c r="X3877" s="112">
        <f t="shared" si="724"/>
        <v>256077.77777777801</v>
      </c>
      <c r="Y3877" s="111"/>
      <c r="Z3877" s="110">
        <f t="shared" si="732"/>
        <v>40</v>
      </c>
      <c r="AA3877" s="109">
        <f t="shared" si="725"/>
        <v>121.30000000000001</v>
      </c>
      <c r="AB3877" s="109">
        <f t="shared" si="726"/>
        <v>121300.00000000001</v>
      </c>
      <c r="AC3877" s="108">
        <f t="shared" si="727"/>
        <v>2304.6999999999998</v>
      </c>
      <c r="AD3877" s="107">
        <f t="shared" si="728"/>
        <v>2.2222222222222223E-2</v>
      </c>
      <c r="AE3877" s="106">
        <f t="shared" si="729"/>
        <v>51.215555555555554</v>
      </c>
      <c r="AF3877" s="105">
        <f t="shared" si="730"/>
        <v>307.29333333333358</v>
      </c>
      <c r="AG3877" s="105">
        <f t="shared" si="731"/>
        <v>2118.7066666666665</v>
      </c>
    </row>
    <row r="3878" spans="1:33" s="88" customFormat="1" x14ac:dyDescent="0.35">
      <c r="A3878" s="21">
        <v>10141103</v>
      </c>
      <c r="B3878" s="135" t="s">
        <v>18023</v>
      </c>
      <c r="C3878" s="135" t="s">
        <v>18022</v>
      </c>
      <c r="D3878" s="142" t="s">
        <v>10921</v>
      </c>
      <c r="E3878" s="114" t="str">
        <f t="shared" si="721"/>
        <v>MINISUBESTAÇÃO MARCA:EFACEC PT 45 PT 45</v>
      </c>
      <c r="F3878" s="142"/>
      <c r="G3878" s="142" t="s">
        <v>10921</v>
      </c>
      <c r="H3878" s="142" t="s">
        <v>847</v>
      </c>
      <c r="I3878" s="124"/>
      <c r="J3878" s="142"/>
      <c r="K3878" s="160"/>
      <c r="L3878" s="142"/>
      <c r="M3878" s="124">
        <v>500</v>
      </c>
      <c r="N3878" s="124">
        <v>11</v>
      </c>
      <c r="O3878" s="21">
        <v>0.4</v>
      </c>
      <c r="P3878" s="124" t="s">
        <v>514</v>
      </c>
      <c r="Q3878" s="142">
        <v>2012</v>
      </c>
      <c r="R3878" s="124" t="s">
        <v>27</v>
      </c>
      <c r="S3878" s="142" t="s">
        <v>18285</v>
      </c>
      <c r="T3878" s="116">
        <v>2426</v>
      </c>
      <c r="U3878" s="111">
        <v>45</v>
      </c>
      <c r="V3878" s="113">
        <f t="shared" si="722"/>
        <v>2169.922222222222</v>
      </c>
      <c r="W3878" s="113">
        <f t="shared" si="723"/>
        <v>256.07777777777801</v>
      </c>
      <c r="X3878" s="112">
        <f t="shared" si="724"/>
        <v>256077.77777777801</v>
      </c>
      <c r="Y3878" s="111"/>
      <c r="Z3878" s="110">
        <f t="shared" si="732"/>
        <v>40</v>
      </c>
      <c r="AA3878" s="109">
        <f t="shared" si="725"/>
        <v>121.30000000000001</v>
      </c>
      <c r="AB3878" s="109">
        <f t="shared" si="726"/>
        <v>121300.00000000001</v>
      </c>
      <c r="AC3878" s="108">
        <f t="shared" si="727"/>
        <v>2304.6999999999998</v>
      </c>
      <c r="AD3878" s="107">
        <f t="shared" si="728"/>
        <v>2.2222222222222223E-2</v>
      </c>
      <c r="AE3878" s="106">
        <f t="shared" si="729"/>
        <v>51.215555555555554</v>
      </c>
      <c r="AF3878" s="105">
        <f t="shared" si="730"/>
        <v>307.29333333333358</v>
      </c>
      <c r="AG3878" s="105">
        <f t="shared" si="731"/>
        <v>2118.7066666666665</v>
      </c>
    </row>
    <row r="3879" spans="1:33" s="88" customFormat="1" x14ac:dyDescent="0.35">
      <c r="A3879" s="21">
        <v>10141103</v>
      </c>
      <c r="B3879" s="115" t="s">
        <v>18023</v>
      </c>
      <c r="C3879" s="135" t="s">
        <v>18022</v>
      </c>
      <c r="D3879" s="21" t="s">
        <v>18284</v>
      </c>
      <c r="E3879" s="114" t="str">
        <f t="shared" si="721"/>
        <v>MINISUBESTAÇÃO MARCA:Efacec  PS 13</v>
      </c>
      <c r="F3879" s="21"/>
      <c r="G3879" s="21"/>
      <c r="H3879" s="21" t="s">
        <v>494</v>
      </c>
      <c r="I3879" s="21"/>
      <c r="J3879" s="21"/>
      <c r="K3879" s="193" t="s">
        <v>18283</v>
      </c>
      <c r="L3879" s="133" t="s">
        <v>18282</v>
      </c>
      <c r="M3879" s="21">
        <v>630</v>
      </c>
      <c r="N3879" s="21">
        <v>11</v>
      </c>
      <c r="O3879" s="21" t="s">
        <v>510</v>
      </c>
      <c r="P3879" s="124" t="s">
        <v>516</v>
      </c>
      <c r="Q3879" s="21">
        <v>2012</v>
      </c>
      <c r="R3879" s="21" t="s">
        <v>535</v>
      </c>
      <c r="S3879" s="21" t="s">
        <v>18281</v>
      </c>
      <c r="T3879" s="116">
        <v>2772</v>
      </c>
      <c r="U3879" s="111">
        <v>45</v>
      </c>
      <c r="V3879" s="113">
        <f t="shared" si="722"/>
        <v>2479.3999999999996</v>
      </c>
      <c r="W3879" s="113">
        <f t="shared" si="723"/>
        <v>292.60000000000036</v>
      </c>
      <c r="X3879" s="112">
        <f t="shared" si="724"/>
        <v>292600.00000000035</v>
      </c>
      <c r="Y3879" s="111"/>
      <c r="Z3879" s="110">
        <f t="shared" si="732"/>
        <v>40</v>
      </c>
      <c r="AA3879" s="109">
        <f t="shared" si="725"/>
        <v>138.6</v>
      </c>
      <c r="AB3879" s="109">
        <f t="shared" si="726"/>
        <v>138600</v>
      </c>
      <c r="AC3879" s="108">
        <f t="shared" si="727"/>
        <v>2633.4</v>
      </c>
      <c r="AD3879" s="107">
        <f t="shared" si="728"/>
        <v>2.2222222222222223E-2</v>
      </c>
      <c r="AE3879" s="106">
        <f t="shared" si="729"/>
        <v>58.52</v>
      </c>
      <c r="AF3879" s="105">
        <f t="shared" si="730"/>
        <v>351.12000000000035</v>
      </c>
      <c r="AG3879" s="105">
        <f t="shared" si="731"/>
        <v>2420.8799999999997</v>
      </c>
    </row>
    <row r="3880" spans="1:33" s="88" customFormat="1" x14ac:dyDescent="0.35">
      <c r="A3880" s="21">
        <v>10141103</v>
      </c>
      <c r="B3880" s="115" t="s">
        <v>18023</v>
      </c>
      <c r="C3880" s="135" t="s">
        <v>18022</v>
      </c>
      <c r="D3880" s="133" t="s">
        <v>4047</v>
      </c>
      <c r="E3880" s="114" t="str">
        <f t="shared" si="721"/>
        <v>MINISUBESTAÇÃO MARCA:  PTS 41</v>
      </c>
      <c r="F3880" s="21"/>
      <c r="G3880" s="21"/>
      <c r="H3880" s="21" t="s">
        <v>494</v>
      </c>
      <c r="I3880" s="21"/>
      <c r="J3880" s="21"/>
      <c r="K3880" s="193" t="s">
        <v>18280</v>
      </c>
      <c r="L3880" s="133" t="s">
        <v>18279</v>
      </c>
      <c r="M3880" s="21">
        <v>630</v>
      </c>
      <c r="N3880" s="21">
        <v>11</v>
      </c>
      <c r="O3880" s="21" t="s">
        <v>510</v>
      </c>
      <c r="P3880" s="124" t="s">
        <v>516</v>
      </c>
      <c r="Q3880" s="21">
        <v>2012</v>
      </c>
      <c r="R3880" s="21"/>
      <c r="S3880" s="21"/>
      <c r="T3880" s="116">
        <v>2772</v>
      </c>
      <c r="U3880" s="111">
        <v>45</v>
      </c>
      <c r="V3880" s="113">
        <f t="shared" si="722"/>
        <v>2479.3999999999996</v>
      </c>
      <c r="W3880" s="113">
        <f t="shared" si="723"/>
        <v>292.60000000000036</v>
      </c>
      <c r="X3880" s="112">
        <f t="shared" si="724"/>
        <v>292600.00000000035</v>
      </c>
      <c r="Y3880" s="111"/>
      <c r="Z3880" s="110">
        <f t="shared" si="732"/>
        <v>40</v>
      </c>
      <c r="AA3880" s="109">
        <f t="shared" si="725"/>
        <v>138.6</v>
      </c>
      <c r="AB3880" s="109">
        <f t="shared" si="726"/>
        <v>138600</v>
      </c>
      <c r="AC3880" s="108">
        <f t="shared" si="727"/>
        <v>2633.4</v>
      </c>
      <c r="AD3880" s="107">
        <f t="shared" si="728"/>
        <v>2.2222222222222223E-2</v>
      </c>
      <c r="AE3880" s="106">
        <f t="shared" si="729"/>
        <v>58.52</v>
      </c>
      <c r="AF3880" s="105">
        <f t="shared" si="730"/>
        <v>351.12000000000035</v>
      </c>
      <c r="AG3880" s="105">
        <f t="shared" si="731"/>
        <v>2420.8799999999997</v>
      </c>
    </row>
    <row r="3881" spans="1:33" s="88" customFormat="1" x14ac:dyDescent="0.35">
      <c r="A3881" s="21">
        <v>10141103</v>
      </c>
      <c r="B3881" s="115" t="s">
        <v>18023</v>
      </c>
      <c r="C3881" s="135" t="s">
        <v>18022</v>
      </c>
      <c r="D3881" s="21" t="s">
        <v>18278</v>
      </c>
      <c r="E3881" s="114" t="str">
        <f t="shared" si="721"/>
        <v>MINISUBESTAÇÃO MARCA:Powertech  PT 348</v>
      </c>
      <c r="F3881" s="21"/>
      <c r="G3881" s="21"/>
      <c r="H3881" s="21" t="s">
        <v>494</v>
      </c>
      <c r="I3881" s="21"/>
      <c r="J3881" s="21"/>
      <c r="K3881" s="193" t="s">
        <v>18277</v>
      </c>
      <c r="L3881" s="133" t="s">
        <v>18276</v>
      </c>
      <c r="M3881" s="21">
        <v>315</v>
      </c>
      <c r="N3881" s="21">
        <v>11</v>
      </c>
      <c r="O3881" s="21" t="s">
        <v>510</v>
      </c>
      <c r="P3881" s="124" t="s">
        <v>516</v>
      </c>
      <c r="Q3881" s="21">
        <v>2012</v>
      </c>
      <c r="R3881" s="21" t="s">
        <v>2362</v>
      </c>
      <c r="S3881" s="21" t="s">
        <v>18275</v>
      </c>
      <c r="T3881" s="116">
        <v>1213</v>
      </c>
      <c r="U3881" s="111">
        <v>45</v>
      </c>
      <c r="V3881" s="113">
        <f t="shared" si="722"/>
        <v>1084.961111111111</v>
      </c>
      <c r="W3881" s="113">
        <f t="shared" si="723"/>
        <v>128.03888888888901</v>
      </c>
      <c r="X3881" s="112">
        <f t="shared" si="724"/>
        <v>128038.88888888901</v>
      </c>
      <c r="Y3881" s="111"/>
      <c r="Z3881" s="110">
        <f t="shared" si="732"/>
        <v>40</v>
      </c>
      <c r="AA3881" s="109">
        <f t="shared" si="725"/>
        <v>60.650000000000006</v>
      </c>
      <c r="AB3881" s="109">
        <f t="shared" si="726"/>
        <v>60650.000000000007</v>
      </c>
      <c r="AC3881" s="108">
        <f t="shared" si="727"/>
        <v>1152.3499999999999</v>
      </c>
      <c r="AD3881" s="107">
        <f t="shared" si="728"/>
        <v>2.2222222222222223E-2</v>
      </c>
      <c r="AE3881" s="106">
        <f t="shared" si="729"/>
        <v>25.607777777777777</v>
      </c>
      <c r="AF3881" s="105">
        <f t="shared" si="730"/>
        <v>153.64666666666679</v>
      </c>
      <c r="AG3881" s="105">
        <f t="shared" si="731"/>
        <v>1059.3533333333332</v>
      </c>
    </row>
    <row r="3882" spans="1:33" s="88" customFormat="1" x14ac:dyDescent="0.35">
      <c r="A3882" s="21">
        <v>10141103</v>
      </c>
      <c r="B3882" s="115" t="s">
        <v>18023</v>
      </c>
      <c r="C3882" s="135" t="s">
        <v>18022</v>
      </c>
      <c r="D3882" s="21" t="s">
        <v>13773</v>
      </c>
      <c r="E3882" s="114" t="str">
        <f t="shared" si="721"/>
        <v>MINISUBESTAÇÃO MARCA:Efacec  PT 193</v>
      </c>
      <c r="F3882" s="21"/>
      <c r="G3882" s="21"/>
      <c r="H3882" s="21" t="s">
        <v>494</v>
      </c>
      <c r="I3882" s="21"/>
      <c r="J3882" s="21"/>
      <c r="K3882" s="193" t="s">
        <v>18274</v>
      </c>
      <c r="L3882" s="133" t="s">
        <v>18273</v>
      </c>
      <c r="M3882" s="21">
        <v>315</v>
      </c>
      <c r="N3882" s="21">
        <v>11</v>
      </c>
      <c r="O3882" s="21" t="s">
        <v>510</v>
      </c>
      <c r="P3882" s="124" t="s">
        <v>516</v>
      </c>
      <c r="Q3882" s="21">
        <v>2012</v>
      </c>
      <c r="R3882" s="21" t="s">
        <v>535</v>
      </c>
      <c r="S3882" s="21" t="s">
        <v>18272</v>
      </c>
      <c r="T3882" s="116">
        <v>1213</v>
      </c>
      <c r="U3882" s="111">
        <v>45</v>
      </c>
      <c r="V3882" s="113">
        <f t="shared" si="722"/>
        <v>1084.961111111111</v>
      </c>
      <c r="W3882" s="113">
        <f t="shared" si="723"/>
        <v>128.03888888888901</v>
      </c>
      <c r="X3882" s="112">
        <f t="shared" si="724"/>
        <v>128038.88888888901</v>
      </c>
      <c r="Y3882" s="111"/>
      <c r="Z3882" s="110">
        <f t="shared" si="732"/>
        <v>40</v>
      </c>
      <c r="AA3882" s="109">
        <f t="shared" si="725"/>
        <v>60.650000000000006</v>
      </c>
      <c r="AB3882" s="109">
        <f t="shared" si="726"/>
        <v>60650.000000000007</v>
      </c>
      <c r="AC3882" s="108">
        <f t="shared" si="727"/>
        <v>1152.3499999999999</v>
      </c>
      <c r="AD3882" s="107">
        <f t="shared" si="728"/>
        <v>2.2222222222222223E-2</v>
      </c>
      <c r="AE3882" s="106">
        <f t="shared" si="729"/>
        <v>25.607777777777777</v>
      </c>
      <c r="AF3882" s="105">
        <f t="shared" si="730"/>
        <v>153.64666666666679</v>
      </c>
      <c r="AG3882" s="105">
        <f t="shared" si="731"/>
        <v>1059.3533333333332</v>
      </c>
    </row>
    <row r="3883" spans="1:33" s="88" customFormat="1" x14ac:dyDescent="0.35">
      <c r="A3883" s="21">
        <v>10141103</v>
      </c>
      <c r="B3883" s="115" t="s">
        <v>18023</v>
      </c>
      <c r="C3883" s="135" t="s">
        <v>18022</v>
      </c>
      <c r="D3883" s="133" t="s">
        <v>14482</v>
      </c>
      <c r="E3883" s="114" t="str">
        <f t="shared" si="721"/>
        <v>MINISUBESTAÇÃO MARCA:Efacec  PTS 115</v>
      </c>
      <c r="F3883" s="21"/>
      <c r="G3883" s="21"/>
      <c r="H3883" s="21" t="s">
        <v>494</v>
      </c>
      <c r="I3883" s="21"/>
      <c r="J3883" s="21"/>
      <c r="K3883" s="193" t="s">
        <v>18271</v>
      </c>
      <c r="L3883" s="133" t="s">
        <v>18270</v>
      </c>
      <c r="M3883" s="21">
        <v>500</v>
      </c>
      <c r="N3883" s="21">
        <v>11</v>
      </c>
      <c r="O3883" s="21" t="s">
        <v>510</v>
      </c>
      <c r="P3883" s="124" t="s">
        <v>516</v>
      </c>
      <c r="Q3883" s="21">
        <v>2012</v>
      </c>
      <c r="R3883" s="21" t="s">
        <v>535</v>
      </c>
      <c r="S3883" s="21" t="s">
        <v>18269</v>
      </c>
      <c r="T3883" s="116">
        <v>2426</v>
      </c>
      <c r="U3883" s="111">
        <v>45</v>
      </c>
      <c r="V3883" s="113">
        <f t="shared" si="722"/>
        <v>2169.922222222222</v>
      </c>
      <c r="W3883" s="113">
        <f t="shared" si="723"/>
        <v>256.07777777777801</v>
      </c>
      <c r="X3883" s="112">
        <f t="shared" si="724"/>
        <v>256077.77777777801</v>
      </c>
      <c r="Y3883" s="111"/>
      <c r="Z3883" s="110">
        <f t="shared" si="732"/>
        <v>40</v>
      </c>
      <c r="AA3883" s="109">
        <f t="shared" si="725"/>
        <v>121.30000000000001</v>
      </c>
      <c r="AB3883" s="109">
        <f t="shared" si="726"/>
        <v>121300.00000000001</v>
      </c>
      <c r="AC3883" s="108">
        <f t="shared" si="727"/>
        <v>2304.6999999999998</v>
      </c>
      <c r="AD3883" s="107">
        <f t="shared" si="728"/>
        <v>2.2222222222222223E-2</v>
      </c>
      <c r="AE3883" s="106">
        <f t="shared" si="729"/>
        <v>51.215555555555554</v>
      </c>
      <c r="AF3883" s="105">
        <f t="shared" si="730"/>
        <v>307.29333333333358</v>
      </c>
      <c r="AG3883" s="105">
        <f t="shared" si="731"/>
        <v>2118.7066666666665</v>
      </c>
    </row>
    <row r="3884" spans="1:33" s="88" customFormat="1" x14ac:dyDescent="0.35">
      <c r="A3884" s="21">
        <v>10141103</v>
      </c>
      <c r="B3884" s="115" t="s">
        <v>18023</v>
      </c>
      <c r="C3884" s="135" t="s">
        <v>18022</v>
      </c>
      <c r="D3884" s="133" t="s">
        <v>18228</v>
      </c>
      <c r="E3884" s="114" t="str">
        <f t="shared" si="721"/>
        <v xml:space="preserve">MINISUBESTAÇÃO MARCA:  PT </v>
      </c>
      <c r="F3884" s="21"/>
      <c r="G3884" s="21"/>
      <c r="H3884" s="21" t="s">
        <v>494</v>
      </c>
      <c r="I3884" s="21"/>
      <c r="J3884" s="21"/>
      <c r="K3884" s="193" t="s">
        <v>18268</v>
      </c>
      <c r="L3884" s="133" t="s">
        <v>18267</v>
      </c>
      <c r="M3884" s="21">
        <v>500</v>
      </c>
      <c r="N3884" s="21">
        <v>11</v>
      </c>
      <c r="O3884" s="21" t="s">
        <v>566</v>
      </c>
      <c r="P3884" s="124" t="s">
        <v>516</v>
      </c>
      <c r="Q3884" s="21">
        <v>2012</v>
      </c>
      <c r="R3884" s="21"/>
      <c r="S3884" s="21"/>
      <c r="T3884" s="116">
        <v>2426</v>
      </c>
      <c r="U3884" s="111">
        <v>45</v>
      </c>
      <c r="V3884" s="113">
        <f t="shared" si="722"/>
        <v>2169.922222222222</v>
      </c>
      <c r="W3884" s="113">
        <f t="shared" si="723"/>
        <v>256.07777777777801</v>
      </c>
      <c r="X3884" s="112">
        <f t="shared" si="724"/>
        <v>256077.77777777801</v>
      </c>
      <c r="Y3884" s="111"/>
      <c r="Z3884" s="110">
        <f t="shared" si="732"/>
        <v>40</v>
      </c>
      <c r="AA3884" s="109">
        <f t="shared" si="725"/>
        <v>121.30000000000001</v>
      </c>
      <c r="AB3884" s="109">
        <f t="shared" si="726"/>
        <v>121300.00000000001</v>
      </c>
      <c r="AC3884" s="108">
        <f t="shared" si="727"/>
        <v>2304.6999999999998</v>
      </c>
      <c r="AD3884" s="107">
        <f t="shared" si="728"/>
        <v>2.2222222222222223E-2</v>
      </c>
      <c r="AE3884" s="106">
        <f t="shared" si="729"/>
        <v>51.215555555555554</v>
      </c>
      <c r="AF3884" s="105">
        <f t="shared" si="730"/>
        <v>307.29333333333358</v>
      </c>
      <c r="AG3884" s="105">
        <f t="shared" si="731"/>
        <v>2118.7066666666665</v>
      </c>
    </row>
    <row r="3885" spans="1:33" s="88" customFormat="1" x14ac:dyDescent="0.35">
      <c r="A3885" s="21">
        <v>10141103</v>
      </c>
      <c r="B3885" s="115" t="s">
        <v>18023</v>
      </c>
      <c r="C3885" s="135" t="s">
        <v>18022</v>
      </c>
      <c r="D3885" s="133" t="s">
        <v>18266</v>
      </c>
      <c r="E3885" s="114" t="str">
        <f t="shared" si="721"/>
        <v>MINISUBESTAÇÃO MARCA:Efacec  PT 153R</v>
      </c>
      <c r="F3885" s="21"/>
      <c r="G3885" s="21"/>
      <c r="H3885" s="21" t="s">
        <v>494</v>
      </c>
      <c r="I3885" s="21"/>
      <c r="J3885" s="21"/>
      <c r="K3885" s="193" t="s">
        <v>18265</v>
      </c>
      <c r="L3885" s="133" t="s">
        <v>18264</v>
      </c>
      <c r="M3885" s="21">
        <v>315</v>
      </c>
      <c r="N3885" s="21">
        <v>11</v>
      </c>
      <c r="O3885" s="21" t="s">
        <v>510</v>
      </c>
      <c r="P3885" s="124" t="s">
        <v>516</v>
      </c>
      <c r="Q3885" s="21">
        <v>2012</v>
      </c>
      <c r="R3885" s="21" t="s">
        <v>535</v>
      </c>
      <c r="S3885" s="21" t="s">
        <v>18263</v>
      </c>
      <c r="T3885" s="116">
        <v>1213</v>
      </c>
      <c r="U3885" s="111">
        <v>45</v>
      </c>
      <c r="V3885" s="113">
        <f t="shared" si="722"/>
        <v>1084.961111111111</v>
      </c>
      <c r="W3885" s="113">
        <f t="shared" si="723"/>
        <v>128.03888888888901</v>
      </c>
      <c r="X3885" s="112">
        <f t="shared" si="724"/>
        <v>128038.88888888901</v>
      </c>
      <c r="Y3885" s="111"/>
      <c r="Z3885" s="110">
        <f t="shared" si="732"/>
        <v>40</v>
      </c>
      <c r="AA3885" s="109">
        <f t="shared" si="725"/>
        <v>60.650000000000006</v>
      </c>
      <c r="AB3885" s="109">
        <f t="shared" si="726"/>
        <v>60650.000000000007</v>
      </c>
      <c r="AC3885" s="108">
        <f t="shared" si="727"/>
        <v>1152.3499999999999</v>
      </c>
      <c r="AD3885" s="107">
        <f t="shared" si="728"/>
        <v>2.2222222222222223E-2</v>
      </c>
      <c r="AE3885" s="106">
        <f t="shared" si="729"/>
        <v>25.607777777777777</v>
      </c>
      <c r="AF3885" s="105">
        <f t="shared" si="730"/>
        <v>153.64666666666679</v>
      </c>
      <c r="AG3885" s="105">
        <f t="shared" si="731"/>
        <v>1059.3533333333332</v>
      </c>
    </row>
    <row r="3886" spans="1:33" s="88" customFormat="1" x14ac:dyDescent="0.35">
      <c r="A3886" s="21">
        <v>10141103</v>
      </c>
      <c r="B3886" s="115" t="s">
        <v>18023</v>
      </c>
      <c r="C3886" s="135" t="s">
        <v>18022</v>
      </c>
      <c r="D3886" s="133" t="s">
        <v>11455</v>
      </c>
      <c r="E3886" s="114" t="str">
        <f t="shared" si="721"/>
        <v>MINISUBESTAÇÃO MARCA:Efacec  PT 1</v>
      </c>
      <c r="F3886" s="21"/>
      <c r="G3886" s="21"/>
      <c r="H3886" s="21" t="s">
        <v>494</v>
      </c>
      <c r="I3886" s="21"/>
      <c r="J3886" s="21"/>
      <c r="K3886" s="133" t="s">
        <v>18262</v>
      </c>
      <c r="L3886" s="133" t="s">
        <v>18261</v>
      </c>
      <c r="M3886" s="21">
        <v>500</v>
      </c>
      <c r="N3886" s="21">
        <v>11</v>
      </c>
      <c r="O3886" s="21" t="s">
        <v>510</v>
      </c>
      <c r="P3886" s="124" t="s">
        <v>516</v>
      </c>
      <c r="Q3886" s="21">
        <v>2012</v>
      </c>
      <c r="R3886" s="21" t="s">
        <v>535</v>
      </c>
      <c r="S3886" s="21">
        <v>3418</v>
      </c>
      <c r="T3886" s="116">
        <v>2426</v>
      </c>
      <c r="U3886" s="111">
        <v>45</v>
      </c>
      <c r="V3886" s="113">
        <f t="shared" si="722"/>
        <v>2169.922222222222</v>
      </c>
      <c r="W3886" s="113">
        <f t="shared" si="723"/>
        <v>256.07777777777801</v>
      </c>
      <c r="X3886" s="112">
        <f t="shared" si="724"/>
        <v>256077.77777777801</v>
      </c>
      <c r="Y3886" s="111"/>
      <c r="Z3886" s="110">
        <f t="shared" si="732"/>
        <v>40</v>
      </c>
      <c r="AA3886" s="109">
        <f t="shared" si="725"/>
        <v>121.30000000000001</v>
      </c>
      <c r="AB3886" s="109">
        <f t="shared" si="726"/>
        <v>121300.00000000001</v>
      </c>
      <c r="AC3886" s="108">
        <f t="shared" si="727"/>
        <v>2304.6999999999998</v>
      </c>
      <c r="AD3886" s="107">
        <f t="shared" si="728"/>
        <v>2.2222222222222223E-2</v>
      </c>
      <c r="AE3886" s="106">
        <f t="shared" si="729"/>
        <v>51.215555555555554</v>
      </c>
      <c r="AF3886" s="105">
        <f t="shared" si="730"/>
        <v>307.29333333333358</v>
      </c>
      <c r="AG3886" s="105">
        <f t="shared" si="731"/>
        <v>2118.7066666666665</v>
      </c>
    </row>
    <row r="3887" spans="1:33" s="88" customFormat="1" x14ac:dyDescent="0.35">
      <c r="A3887" s="21">
        <v>10141103</v>
      </c>
      <c r="B3887" s="115" t="s">
        <v>18023</v>
      </c>
      <c r="C3887" s="135" t="s">
        <v>18022</v>
      </c>
      <c r="D3887" s="133" t="s">
        <v>18260</v>
      </c>
      <c r="E3887" s="114" t="str">
        <f t="shared" si="721"/>
        <v>MINISUBESTAÇÃO MARCA:  PT 158</v>
      </c>
      <c r="F3887" s="21" t="s">
        <v>2737</v>
      </c>
      <c r="G3887" s="21"/>
      <c r="H3887" s="21" t="s">
        <v>494</v>
      </c>
      <c r="I3887" s="21"/>
      <c r="J3887" s="21"/>
      <c r="K3887" s="133" t="s">
        <v>18259</v>
      </c>
      <c r="L3887" s="133" t="s">
        <v>18258</v>
      </c>
      <c r="M3887" s="21">
        <v>315</v>
      </c>
      <c r="N3887" s="21">
        <v>11</v>
      </c>
      <c r="O3887" s="21" t="s">
        <v>510</v>
      </c>
      <c r="P3887" s="124" t="s">
        <v>516</v>
      </c>
      <c r="Q3887" s="21">
        <v>2012</v>
      </c>
      <c r="R3887" s="21"/>
      <c r="S3887" s="21"/>
      <c r="T3887" s="116">
        <v>1213</v>
      </c>
      <c r="U3887" s="111">
        <v>45</v>
      </c>
      <c r="V3887" s="113">
        <f t="shared" si="722"/>
        <v>1084.961111111111</v>
      </c>
      <c r="W3887" s="113">
        <f t="shared" si="723"/>
        <v>128.03888888888901</v>
      </c>
      <c r="X3887" s="112">
        <f t="shared" si="724"/>
        <v>128038.88888888901</v>
      </c>
      <c r="Y3887" s="111"/>
      <c r="Z3887" s="110">
        <f t="shared" si="732"/>
        <v>40</v>
      </c>
      <c r="AA3887" s="109">
        <f t="shared" si="725"/>
        <v>60.650000000000006</v>
      </c>
      <c r="AB3887" s="109">
        <f t="shared" si="726"/>
        <v>60650.000000000007</v>
      </c>
      <c r="AC3887" s="108">
        <f t="shared" si="727"/>
        <v>1152.3499999999999</v>
      </c>
      <c r="AD3887" s="107">
        <f t="shared" si="728"/>
        <v>2.2222222222222223E-2</v>
      </c>
      <c r="AE3887" s="106">
        <f t="shared" si="729"/>
        <v>25.607777777777777</v>
      </c>
      <c r="AF3887" s="105">
        <f t="shared" si="730"/>
        <v>153.64666666666679</v>
      </c>
      <c r="AG3887" s="105">
        <f t="shared" si="731"/>
        <v>1059.3533333333332</v>
      </c>
    </row>
    <row r="3888" spans="1:33" s="88" customFormat="1" x14ac:dyDescent="0.35">
      <c r="A3888" s="21">
        <v>10141103</v>
      </c>
      <c r="B3888" s="115" t="s">
        <v>18023</v>
      </c>
      <c r="C3888" s="135" t="s">
        <v>18022</v>
      </c>
      <c r="D3888" s="133" t="s">
        <v>4182</v>
      </c>
      <c r="E3888" s="114" t="str">
        <f t="shared" si="721"/>
        <v>MINISUBESTAÇÃO MARCA:Efacec  PTS 56</v>
      </c>
      <c r="F3888" s="21" t="s">
        <v>2737</v>
      </c>
      <c r="G3888" s="21"/>
      <c r="H3888" s="21" t="s">
        <v>494</v>
      </c>
      <c r="I3888" s="21"/>
      <c r="J3888" s="21"/>
      <c r="K3888" s="133" t="s">
        <v>18257</v>
      </c>
      <c r="L3888" s="133" t="s">
        <v>18256</v>
      </c>
      <c r="M3888" s="21">
        <v>315</v>
      </c>
      <c r="N3888" s="21">
        <v>11</v>
      </c>
      <c r="O3888" s="21" t="s">
        <v>510</v>
      </c>
      <c r="P3888" s="124" t="s">
        <v>516</v>
      </c>
      <c r="Q3888" s="21">
        <v>2012</v>
      </c>
      <c r="R3888" s="21" t="s">
        <v>535</v>
      </c>
      <c r="S3888" s="21"/>
      <c r="T3888" s="116">
        <v>1213</v>
      </c>
      <c r="U3888" s="111">
        <v>45</v>
      </c>
      <c r="V3888" s="113">
        <f t="shared" si="722"/>
        <v>1084.961111111111</v>
      </c>
      <c r="W3888" s="113">
        <f t="shared" si="723"/>
        <v>128.03888888888901</v>
      </c>
      <c r="X3888" s="112">
        <f t="shared" si="724"/>
        <v>128038.88888888901</v>
      </c>
      <c r="Y3888" s="111"/>
      <c r="Z3888" s="110">
        <f t="shared" si="732"/>
        <v>40</v>
      </c>
      <c r="AA3888" s="109">
        <f t="shared" si="725"/>
        <v>60.650000000000006</v>
      </c>
      <c r="AB3888" s="109">
        <f t="shared" si="726"/>
        <v>60650.000000000007</v>
      </c>
      <c r="AC3888" s="108">
        <f t="shared" si="727"/>
        <v>1152.3499999999999</v>
      </c>
      <c r="AD3888" s="107">
        <f t="shared" si="728"/>
        <v>2.2222222222222223E-2</v>
      </c>
      <c r="AE3888" s="106">
        <f t="shared" si="729"/>
        <v>25.607777777777777</v>
      </c>
      <c r="AF3888" s="105">
        <f t="shared" si="730"/>
        <v>153.64666666666679</v>
      </c>
      <c r="AG3888" s="105">
        <f t="shared" si="731"/>
        <v>1059.3533333333332</v>
      </c>
    </row>
    <row r="3889" spans="1:33" s="88" customFormat="1" x14ac:dyDescent="0.35">
      <c r="A3889" s="21">
        <v>10141103</v>
      </c>
      <c r="B3889" s="115" t="s">
        <v>18014</v>
      </c>
      <c r="C3889" s="115" t="s">
        <v>18013</v>
      </c>
      <c r="D3889" s="21" t="s">
        <v>18012</v>
      </c>
      <c r="E3889" s="114" t="str">
        <f t="shared" si="721"/>
        <v>REACTOR MARCA:QUALITY POWER LINDELA ER1</v>
      </c>
      <c r="F3889" s="21"/>
      <c r="G3889" s="21" t="s">
        <v>266</v>
      </c>
      <c r="H3889" s="21" t="s">
        <v>494</v>
      </c>
      <c r="I3889" s="21"/>
      <c r="J3889" s="21"/>
      <c r="K3889" s="21" t="s">
        <v>265</v>
      </c>
      <c r="L3889" s="21" t="s">
        <v>264</v>
      </c>
      <c r="M3889" s="21">
        <v>20000</v>
      </c>
      <c r="N3889" s="21">
        <v>33</v>
      </c>
      <c r="O3889" s="21"/>
      <c r="P3889" s="21">
        <v>3</v>
      </c>
      <c r="Q3889" s="21">
        <v>2012</v>
      </c>
      <c r="R3889" s="21" t="s">
        <v>443</v>
      </c>
      <c r="S3889" s="21"/>
      <c r="T3889" s="116">
        <v>12090</v>
      </c>
      <c r="U3889" s="111">
        <v>45</v>
      </c>
      <c r="V3889" s="113">
        <f t="shared" si="722"/>
        <v>10813.833333333332</v>
      </c>
      <c r="W3889" s="113">
        <f t="shared" si="723"/>
        <v>1276.1666666666679</v>
      </c>
      <c r="X3889" s="112">
        <f t="shared" si="724"/>
        <v>1276166.6666666679</v>
      </c>
      <c r="Y3889" s="111"/>
      <c r="Z3889" s="110">
        <f t="shared" si="732"/>
        <v>40</v>
      </c>
      <c r="AA3889" s="109">
        <f t="shared" si="725"/>
        <v>604.5</v>
      </c>
      <c r="AB3889" s="109">
        <f t="shared" si="726"/>
        <v>604500</v>
      </c>
      <c r="AC3889" s="108">
        <f t="shared" si="727"/>
        <v>11485.5</v>
      </c>
      <c r="AD3889" s="107">
        <f t="shared" si="728"/>
        <v>2.2222222222222223E-2</v>
      </c>
      <c r="AE3889" s="106">
        <f t="shared" si="729"/>
        <v>255.23333333333335</v>
      </c>
      <c r="AF3889" s="105">
        <f t="shared" si="730"/>
        <v>1531.4000000000012</v>
      </c>
      <c r="AG3889" s="105">
        <f t="shared" si="731"/>
        <v>10558.599999999999</v>
      </c>
    </row>
    <row r="3890" spans="1:33" s="88" customFormat="1" x14ac:dyDescent="0.35">
      <c r="A3890" s="21">
        <v>10141103</v>
      </c>
      <c r="B3890" s="115" t="s">
        <v>14786</v>
      </c>
      <c r="C3890" s="135" t="s">
        <v>710</v>
      </c>
      <c r="D3890" s="21"/>
      <c r="E3890" s="114" t="str">
        <f t="shared" si="721"/>
        <v xml:space="preserve">TRANSFORMADOR MARCA:ITB MOBILE - SUB </v>
      </c>
      <c r="F3890" s="21" t="s">
        <v>424</v>
      </c>
      <c r="G3890" s="21" t="s">
        <v>16120</v>
      </c>
      <c r="H3890" s="21" t="s">
        <v>424</v>
      </c>
      <c r="I3890" s="21" t="s">
        <v>16119</v>
      </c>
      <c r="J3890" s="21"/>
      <c r="K3890" s="21">
        <v>559136.19200000004</v>
      </c>
      <c r="L3890" s="21">
        <v>8214351.1109999996</v>
      </c>
      <c r="M3890" s="21">
        <v>160</v>
      </c>
      <c r="N3890" s="21">
        <v>33</v>
      </c>
      <c r="O3890" s="21">
        <v>0.4</v>
      </c>
      <c r="P3890" s="21">
        <v>3</v>
      </c>
      <c r="Q3890" s="21">
        <v>2012</v>
      </c>
      <c r="R3890" s="21" t="s">
        <v>1109</v>
      </c>
      <c r="S3890" s="21">
        <v>782594</v>
      </c>
      <c r="T3890" s="116">
        <v>991</v>
      </c>
      <c r="U3890" s="111">
        <v>45</v>
      </c>
      <c r="V3890" s="113">
        <f t="shared" si="722"/>
        <v>886.39444444444439</v>
      </c>
      <c r="W3890" s="113">
        <f t="shared" si="723"/>
        <v>104.60555555555561</v>
      </c>
      <c r="X3890" s="112">
        <f t="shared" si="724"/>
        <v>104605.55555555561</v>
      </c>
      <c r="Y3890" s="111"/>
      <c r="Z3890" s="110">
        <f t="shared" si="732"/>
        <v>40</v>
      </c>
      <c r="AA3890" s="109">
        <f t="shared" si="725"/>
        <v>49.550000000000004</v>
      </c>
      <c r="AB3890" s="109">
        <f t="shared" si="726"/>
        <v>49550.000000000007</v>
      </c>
      <c r="AC3890" s="108">
        <f t="shared" si="727"/>
        <v>941.45</v>
      </c>
      <c r="AD3890" s="107">
        <f t="shared" si="728"/>
        <v>2.2222222222222223E-2</v>
      </c>
      <c r="AE3890" s="106">
        <f t="shared" si="729"/>
        <v>20.921111111111113</v>
      </c>
      <c r="AF3890" s="105">
        <f t="shared" si="730"/>
        <v>125.52666666666673</v>
      </c>
      <c r="AG3890" s="105">
        <f t="shared" si="731"/>
        <v>865.47333333333324</v>
      </c>
    </row>
    <row r="3891" spans="1:33" s="88" customFormat="1" x14ac:dyDescent="0.35">
      <c r="A3891" s="21">
        <v>10141103</v>
      </c>
      <c r="B3891" s="115" t="s">
        <v>14786</v>
      </c>
      <c r="C3891" s="135" t="s">
        <v>710</v>
      </c>
      <c r="D3891" s="21"/>
      <c r="E3891" s="114" t="str">
        <f t="shared" si="721"/>
        <v xml:space="preserve">TRANSFORMADOR MARCA:EFACEC SE-TETE </v>
      </c>
      <c r="F3891" s="21" t="s">
        <v>424</v>
      </c>
      <c r="G3891" s="21" t="s">
        <v>3179</v>
      </c>
      <c r="H3891" s="21" t="s">
        <v>424</v>
      </c>
      <c r="I3891" s="21" t="s">
        <v>16118</v>
      </c>
      <c r="J3891" s="21"/>
      <c r="K3891" s="21">
        <v>567197.80000000005</v>
      </c>
      <c r="L3891" s="21">
        <v>8214461.9699999997</v>
      </c>
      <c r="M3891" s="21">
        <v>315</v>
      </c>
      <c r="N3891" s="21">
        <v>33</v>
      </c>
      <c r="O3891" s="21">
        <v>0.4</v>
      </c>
      <c r="P3891" s="21">
        <v>3</v>
      </c>
      <c r="Q3891" s="21">
        <v>2012</v>
      </c>
      <c r="R3891" s="21" t="s">
        <v>27</v>
      </c>
      <c r="S3891" s="21" t="s">
        <v>16117</v>
      </c>
      <c r="T3891" s="116">
        <v>1039</v>
      </c>
      <c r="U3891" s="111">
        <v>45</v>
      </c>
      <c r="V3891" s="113">
        <f t="shared" si="722"/>
        <v>929.32777777777778</v>
      </c>
      <c r="W3891" s="113">
        <f t="shared" si="723"/>
        <v>109.67222222222222</v>
      </c>
      <c r="X3891" s="112">
        <f t="shared" si="724"/>
        <v>109672.22222222222</v>
      </c>
      <c r="Y3891" s="111"/>
      <c r="Z3891" s="110">
        <f t="shared" si="732"/>
        <v>40</v>
      </c>
      <c r="AA3891" s="109">
        <f t="shared" si="725"/>
        <v>51.95</v>
      </c>
      <c r="AB3891" s="109">
        <f t="shared" si="726"/>
        <v>51950</v>
      </c>
      <c r="AC3891" s="108">
        <f t="shared" si="727"/>
        <v>987.05</v>
      </c>
      <c r="AD3891" s="107">
        <f t="shared" si="728"/>
        <v>2.2222222222222223E-2</v>
      </c>
      <c r="AE3891" s="106">
        <f t="shared" si="729"/>
        <v>21.934444444444445</v>
      </c>
      <c r="AF3891" s="105">
        <f t="shared" si="730"/>
        <v>131.60666666666665</v>
      </c>
      <c r="AG3891" s="105">
        <f t="shared" si="731"/>
        <v>907.39333333333332</v>
      </c>
    </row>
    <row r="3892" spans="1:33" s="88" customFormat="1" x14ac:dyDescent="0.35">
      <c r="A3892" s="21">
        <v>10141103</v>
      </c>
      <c r="B3892" s="115" t="s">
        <v>14786</v>
      </c>
      <c r="C3892" s="135" t="s">
        <v>710</v>
      </c>
      <c r="D3892" s="21"/>
      <c r="E3892" s="114" t="str">
        <f t="shared" si="721"/>
        <v xml:space="preserve">TRANSFORMADOR MARCA:EFACEC SE-TETE </v>
      </c>
      <c r="F3892" s="21" t="s">
        <v>424</v>
      </c>
      <c r="G3892" s="21" t="s">
        <v>3179</v>
      </c>
      <c r="H3892" s="21" t="s">
        <v>424</v>
      </c>
      <c r="I3892" s="21" t="s">
        <v>16116</v>
      </c>
      <c r="J3892" s="21"/>
      <c r="K3892" s="21">
        <v>567681.60400000005</v>
      </c>
      <c r="L3892" s="21">
        <v>8214252.96</v>
      </c>
      <c r="M3892" s="21">
        <v>250</v>
      </c>
      <c r="N3892" s="21">
        <v>33</v>
      </c>
      <c r="O3892" s="21">
        <v>0.4</v>
      </c>
      <c r="P3892" s="21">
        <v>3</v>
      </c>
      <c r="Q3892" s="21">
        <v>2012</v>
      </c>
      <c r="R3892" s="21" t="s">
        <v>27</v>
      </c>
      <c r="S3892" s="21" t="s">
        <v>16115</v>
      </c>
      <c r="T3892" s="116">
        <v>991</v>
      </c>
      <c r="U3892" s="111">
        <v>45</v>
      </c>
      <c r="V3892" s="113">
        <f t="shared" si="722"/>
        <v>886.39444444444439</v>
      </c>
      <c r="W3892" s="113">
        <f t="shared" si="723"/>
        <v>104.60555555555561</v>
      </c>
      <c r="X3892" s="112">
        <f t="shared" si="724"/>
        <v>104605.55555555561</v>
      </c>
      <c r="Y3892" s="111"/>
      <c r="Z3892" s="110">
        <f t="shared" si="732"/>
        <v>40</v>
      </c>
      <c r="AA3892" s="109">
        <f t="shared" si="725"/>
        <v>49.550000000000004</v>
      </c>
      <c r="AB3892" s="109">
        <f t="shared" si="726"/>
        <v>49550.000000000007</v>
      </c>
      <c r="AC3892" s="108">
        <f t="shared" si="727"/>
        <v>941.45</v>
      </c>
      <c r="AD3892" s="107">
        <f t="shared" si="728"/>
        <v>2.2222222222222223E-2</v>
      </c>
      <c r="AE3892" s="106">
        <f t="shared" si="729"/>
        <v>20.921111111111113</v>
      </c>
      <c r="AF3892" s="105">
        <f t="shared" si="730"/>
        <v>125.52666666666673</v>
      </c>
      <c r="AG3892" s="105">
        <f t="shared" si="731"/>
        <v>865.47333333333324</v>
      </c>
    </row>
    <row r="3893" spans="1:33" s="88" customFormat="1" x14ac:dyDescent="0.35">
      <c r="A3893" s="21">
        <v>10141103</v>
      </c>
      <c r="B3893" s="115" t="s">
        <v>14786</v>
      </c>
      <c r="C3893" s="135" t="s">
        <v>710</v>
      </c>
      <c r="D3893" s="21"/>
      <c r="E3893" s="114" t="str">
        <f t="shared" si="721"/>
        <v xml:space="preserve">TRANSFORMADOR MARCA:EFACEC SE-MOVEL </v>
      </c>
      <c r="F3893" s="21" t="s">
        <v>424</v>
      </c>
      <c r="G3893" s="21" t="s">
        <v>15031</v>
      </c>
      <c r="H3893" s="21" t="s">
        <v>424</v>
      </c>
      <c r="I3893" s="21" t="s">
        <v>16114</v>
      </c>
      <c r="J3893" s="21"/>
      <c r="K3893" s="22">
        <v>566679.85</v>
      </c>
      <c r="L3893" s="21">
        <v>8215544.6579999998</v>
      </c>
      <c r="M3893" s="21">
        <v>500</v>
      </c>
      <c r="N3893" s="21">
        <v>33</v>
      </c>
      <c r="O3893" s="21">
        <v>0.4</v>
      </c>
      <c r="P3893" s="21">
        <v>3</v>
      </c>
      <c r="Q3893" s="21">
        <v>2012</v>
      </c>
      <c r="R3893" s="21" t="s">
        <v>27</v>
      </c>
      <c r="S3893" s="21" t="s">
        <v>16113</v>
      </c>
      <c r="T3893" s="116">
        <v>1200</v>
      </c>
      <c r="U3893" s="111">
        <v>45</v>
      </c>
      <c r="V3893" s="113">
        <f t="shared" si="722"/>
        <v>1073.3333333333333</v>
      </c>
      <c r="W3893" s="113">
        <f t="shared" si="723"/>
        <v>126.66666666666674</v>
      </c>
      <c r="X3893" s="112">
        <f t="shared" si="724"/>
        <v>126666.66666666674</v>
      </c>
      <c r="Y3893" s="111"/>
      <c r="Z3893" s="110">
        <f t="shared" si="732"/>
        <v>40</v>
      </c>
      <c r="AA3893" s="109">
        <f t="shared" si="725"/>
        <v>60</v>
      </c>
      <c r="AB3893" s="109">
        <f t="shared" si="726"/>
        <v>60000</v>
      </c>
      <c r="AC3893" s="108">
        <f t="shared" si="727"/>
        <v>1140</v>
      </c>
      <c r="AD3893" s="107">
        <f t="shared" si="728"/>
        <v>2.2222222222222223E-2</v>
      </c>
      <c r="AE3893" s="106">
        <f t="shared" si="729"/>
        <v>25.333333333333336</v>
      </c>
      <c r="AF3893" s="105">
        <f t="shared" si="730"/>
        <v>152.00000000000009</v>
      </c>
      <c r="AG3893" s="105">
        <f t="shared" si="731"/>
        <v>1048</v>
      </c>
    </row>
    <row r="3894" spans="1:33" s="88" customFormat="1" x14ac:dyDescent="0.35">
      <c r="A3894" s="21">
        <v>10141103</v>
      </c>
      <c r="B3894" s="115" t="s">
        <v>14786</v>
      </c>
      <c r="C3894" s="135" t="s">
        <v>710</v>
      </c>
      <c r="D3894" s="21" t="s">
        <v>16112</v>
      </c>
      <c r="E3894" s="114" t="str">
        <f t="shared" si="721"/>
        <v>TRANSFORMADOR MARCA:  PTS2</v>
      </c>
      <c r="F3894" s="21"/>
      <c r="G3894" s="21"/>
      <c r="H3894" s="21" t="s">
        <v>545</v>
      </c>
      <c r="I3894" s="21" t="s">
        <v>16111</v>
      </c>
      <c r="J3894" s="21"/>
      <c r="K3894" s="22" t="s">
        <v>16110</v>
      </c>
      <c r="L3894" s="21" t="s">
        <v>16109</v>
      </c>
      <c r="M3894" s="21">
        <v>500</v>
      </c>
      <c r="N3894" s="21">
        <v>11</v>
      </c>
      <c r="O3894" s="21" t="s">
        <v>362</v>
      </c>
      <c r="P3894" s="21">
        <v>3</v>
      </c>
      <c r="Q3894" s="124">
        <v>2012</v>
      </c>
      <c r="R3894" s="21"/>
      <c r="S3894" s="21"/>
      <c r="T3894" s="116">
        <v>1016</v>
      </c>
      <c r="U3894" s="111">
        <v>45</v>
      </c>
      <c r="V3894" s="113">
        <f t="shared" si="722"/>
        <v>908.75555555555547</v>
      </c>
      <c r="W3894" s="113">
        <f t="shared" si="723"/>
        <v>107.24444444444453</v>
      </c>
      <c r="X3894" s="112">
        <f t="shared" si="724"/>
        <v>107244.44444444453</v>
      </c>
      <c r="Y3894" s="111"/>
      <c r="Z3894" s="110">
        <f t="shared" si="732"/>
        <v>40</v>
      </c>
      <c r="AA3894" s="109">
        <f t="shared" si="725"/>
        <v>50.800000000000004</v>
      </c>
      <c r="AB3894" s="109">
        <f t="shared" si="726"/>
        <v>50800.000000000007</v>
      </c>
      <c r="AC3894" s="108">
        <f t="shared" si="727"/>
        <v>965.2</v>
      </c>
      <c r="AD3894" s="107">
        <f t="shared" si="728"/>
        <v>2.2222222222222223E-2</v>
      </c>
      <c r="AE3894" s="106">
        <f t="shared" si="729"/>
        <v>21.448888888888892</v>
      </c>
      <c r="AF3894" s="105">
        <f t="shared" si="730"/>
        <v>128.69333333333341</v>
      </c>
      <c r="AG3894" s="105">
        <f t="shared" si="731"/>
        <v>887.30666666666662</v>
      </c>
    </row>
    <row r="3895" spans="1:33" s="88" customFormat="1" x14ac:dyDescent="0.35">
      <c r="A3895" s="21">
        <v>10141103</v>
      </c>
      <c r="B3895" s="115" t="s">
        <v>14786</v>
      </c>
      <c r="C3895" s="135" t="s">
        <v>710</v>
      </c>
      <c r="D3895" s="21" t="s">
        <v>16080</v>
      </c>
      <c r="E3895" s="114" t="str">
        <f t="shared" si="721"/>
        <v>TRANSFORMADOR MARCA:  PTS43</v>
      </c>
      <c r="F3895" s="21"/>
      <c r="G3895" s="21"/>
      <c r="H3895" s="21" t="s">
        <v>545</v>
      </c>
      <c r="I3895" s="21" t="s">
        <v>16079</v>
      </c>
      <c r="J3895" s="21"/>
      <c r="K3895" s="22" t="s">
        <v>16078</v>
      </c>
      <c r="L3895" s="21" t="s">
        <v>16077</v>
      </c>
      <c r="M3895" s="21">
        <v>315</v>
      </c>
      <c r="N3895" s="21">
        <v>11</v>
      </c>
      <c r="O3895" s="21" t="s">
        <v>362</v>
      </c>
      <c r="P3895" s="21">
        <v>3</v>
      </c>
      <c r="Q3895" s="124">
        <v>2012</v>
      </c>
      <c r="R3895" s="21"/>
      <c r="S3895" s="21"/>
      <c r="T3895" s="116">
        <v>840</v>
      </c>
      <c r="U3895" s="111">
        <v>45</v>
      </c>
      <c r="V3895" s="113">
        <f t="shared" si="722"/>
        <v>751.33333333333326</v>
      </c>
      <c r="W3895" s="113">
        <f t="shared" si="723"/>
        <v>88.666666666666742</v>
      </c>
      <c r="X3895" s="112">
        <f t="shared" si="724"/>
        <v>88666.666666666744</v>
      </c>
      <c r="Y3895" s="111"/>
      <c r="Z3895" s="110">
        <f t="shared" si="732"/>
        <v>40</v>
      </c>
      <c r="AA3895" s="109">
        <f t="shared" si="725"/>
        <v>42</v>
      </c>
      <c r="AB3895" s="109">
        <f t="shared" si="726"/>
        <v>42000</v>
      </c>
      <c r="AC3895" s="108">
        <f t="shared" si="727"/>
        <v>798</v>
      </c>
      <c r="AD3895" s="107">
        <f t="shared" si="728"/>
        <v>2.2222222222222223E-2</v>
      </c>
      <c r="AE3895" s="106">
        <f t="shared" si="729"/>
        <v>17.733333333333334</v>
      </c>
      <c r="AF3895" s="105">
        <f t="shared" si="730"/>
        <v>106.40000000000008</v>
      </c>
      <c r="AG3895" s="105">
        <f t="shared" si="731"/>
        <v>733.59999999999991</v>
      </c>
    </row>
    <row r="3896" spans="1:33" s="88" customFormat="1" x14ac:dyDescent="0.35">
      <c r="A3896" s="21">
        <v>10141103</v>
      </c>
      <c r="B3896" s="115" t="s">
        <v>14786</v>
      </c>
      <c r="C3896" s="135" t="s">
        <v>710</v>
      </c>
      <c r="D3896" s="21" t="s">
        <v>16076</v>
      </c>
      <c r="E3896" s="114" t="str">
        <f t="shared" si="721"/>
        <v>TRANSFORMADOR MARCA:  PTS52</v>
      </c>
      <c r="F3896" s="21"/>
      <c r="G3896" s="21"/>
      <c r="H3896" s="21" t="s">
        <v>545</v>
      </c>
      <c r="I3896" s="21" t="s">
        <v>16075</v>
      </c>
      <c r="J3896" s="21"/>
      <c r="K3896" s="22" t="s">
        <v>16074</v>
      </c>
      <c r="L3896" s="21" t="s">
        <v>16073</v>
      </c>
      <c r="M3896" s="21">
        <v>50</v>
      </c>
      <c r="N3896" s="21">
        <v>11</v>
      </c>
      <c r="O3896" s="21" t="s">
        <v>362</v>
      </c>
      <c r="P3896" s="21">
        <v>3</v>
      </c>
      <c r="Q3896" s="124">
        <v>2012</v>
      </c>
      <c r="R3896" s="21"/>
      <c r="S3896" s="21"/>
      <c r="T3896" s="116">
        <v>381</v>
      </c>
      <c r="U3896" s="111">
        <v>45</v>
      </c>
      <c r="V3896" s="113">
        <f t="shared" si="722"/>
        <v>340.7833333333333</v>
      </c>
      <c r="W3896" s="113">
        <f t="shared" si="723"/>
        <v>40.216666666666697</v>
      </c>
      <c r="X3896" s="112">
        <f t="shared" si="724"/>
        <v>40216.666666666701</v>
      </c>
      <c r="Y3896" s="111"/>
      <c r="Z3896" s="110">
        <f t="shared" si="732"/>
        <v>40</v>
      </c>
      <c r="AA3896" s="109">
        <f t="shared" si="725"/>
        <v>19.05</v>
      </c>
      <c r="AB3896" s="109">
        <f t="shared" si="726"/>
        <v>19050</v>
      </c>
      <c r="AC3896" s="108">
        <f t="shared" si="727"/>
        <v>361.95</v>
      </c>
      <c r="AD3896" s="107">
        <f t="shared" si="728"/>
        <v>2.2222222222222223E-2</v>
      </c>
      <c r="AE3896" s="106">
        <f t="shared" si="729"/>
        <v>8.043333333333333</v>
      </c>
      <c r="AF3896" s="105">
        <f t="shared" si="730"/>
        <v>48.260000000000034</v>
      </c>
      <c r="AG3896" s="105">
        <f t="shared" si="731"/>
        <v>332.73999999999995</v>
      </c>
    </row>
    <row r="3897" spans="1:33" s="88" customFormat="1" x14ac:dyDescent="0.35">
      <c r="A3897" s="21">
        <v>10141103</v>
      </c>
      <c r="B3897" s="115" t="s">
        <v>14786</v>
      </c>
      <c r="C3897" s="135" t="s">
        <v>710</v>
      </c>
      <c r="D3897" s="21" t="s">
        <v>16071</v>
      </c>
      <c r="E3897" s="114" t="str">
        <f t="shared" si="721"/>
        <v>TRANSFORMADOR MARCA:  PTS74</v>
      </c>
      <c r="F3897" s="21"/>
      <c r="G3897" s="21"/>
      <c r="H3897" s="21" t="s">
        <v>14848</v>
      </c>
      <c r="I3897" s="21" t="s">
        <v>15222</v>
      </c>
      <c r="J3897" s="21"/>
      <c r="K3897" s="22" t="s">
        <v>16070</v>
      </c>
      <c r="L3897" s="21" t="s">
        <v>16069</v>
      </c>
      <c r="M3897" s="21">
        <v>100</v>
      </c>
      <c r="N3897" s="21">
        <v>33</v>
      </c>
      <c r="O3897" s="21" t="s">
        <v>362</v>
      </c>
      <c r="P3897" s="21">
        <v>3</v>
      </c>
      <c r="Q3897" s="124">
        <v>2012</v>
      </c>
      <c r="R3897" s="21"/>
      <c r="S3897" s="21"/>
      <c r="T3897" s="116">
        <v>763</v>
      </c>
      <c r="U3897" s="111">
        <v>45</v>
      </c>
      <c r="V3897" s="113">
        <f t="shared" si="722"/>
        <v>682.46111111111111</v>
      </c>
      <c r="W3897" s="113">
        <f t="shared" si="723"/>
        <v>80.538888888888891</v>
      </c>
      <c r="X3897" s="112">
        <f t="shared" si="724"/>
        <v>80538.888888888891</v>
      </c>
      <c r="Y3897" s="111"/>
      <c r="Z3897" s="110">
        <f t="shared" si="732"/>
        <v>40</v>
      </c>
      <c r="AA3897" s="109">
        <f t="shared" si="725"/>
        <v>38.15</v>
      </c>
      <c r="AB3897" s="109">
        <f t="shared" si="726"/>
        <v>38150</v>
      </c>
      <c r="AC3897" s="108">
        <f t="shared" si="727"/>
        <v>724.85</v>
      </c>
      <c r="AD3897" s="107">
        <f t="shared" si="728"/>
        <v>2.2222222222222223E-2</v>
      </c>
      <c r="AE3897" s="106">
        <f t="shared" si="729"/>
        <v>16.10777777777778</v>
      </c>
      <c r="AF3897" s="105">
        <f t="shared" si="730"/>
        <v>96.646666666666675</v>
      </c>
      <c r="AG3897" s="105">
        <f t="shared" si="731"/>
        <v>666.35333333333335</v>
      </c>
    </row>
    <row r="3898" spans="1:33" s="88" customFormat="1" x14ac:dyDescent="0.35">
      <c r="A3898" s="21">
        <v>10141103</v>
      </c>
      <c r="B3898" s="115" t="s">
        <v>14786</v>
      </c>
      <c r="C3898" s="135" t="s">
        <v>710</v>
      </c>
      <c r="D3898" s="21">
        <v>96</v>
      </c>
      <c r="E3898" s="114" t="str">
        <f t="shared" si="721"/>
        <v>TRANSFORMADOR MARCA:  96</v>
      </c>
      <c r="F3898" s="21"/>
      <c r="G3898" s="21"/>
      <c r="H3898" s="21" t="s">
        <v>14848</v>
      </c>
      <c r="I3898" s="21" t="s">
        <v>16067</v>
      </c>
      <c r="J3898" s="21"/>
      <c r="K3898" s="22" t="s">
        <v>16066</v>
      </c>
      <c r="L3898" s="21" t="s">
        <v>16065</v>
      </c>
      <c r="M3898" s="21">
        <v>200</v>
      </c>
      <c r="N3898" s="21">
        <v>33</v>
      </c>
      <c r="O3898" s="21" t="s">
        <v>362</v>
      </c>
      <c r="P3898" s="21">
        <v>3</v>
      </c>
      <c r="Q3898" s="124">
        <v>2012</v>
      </c>
      <c r="R3898" s="21"/>
      <c r="S3898" s="21"/>
      <c r="T3898" s="116">
        <v>991</v>
      </c>
      <c r="U3898" s="111">
        <v>45</v>
      </c>
      <c r="V3898" s="113">
        <f t="shared" si="722"/>
        <v>886.39444444444439</v>
      </c>
      <c r="W3898" s="113">
        <f t="shared" si="723"/>
        <v>104.60555555555561</v>
      </c>
      <c r="X3898" s="112">
        <f t="shared" si="724"/>
        <v>104605.55555555561</v>
      </c>
      <c r="Y3898" s="111"/>
      <c r="Z3898" s="110">
        <f t="shared" si="732"/>
        <v>40</v>
      </c>
      <c r="AA3898" s="109">
        <f t="shared" si="725"/>
        <v>49.550000000000004</v>
      </c>
      <c r="AB3898" s="109">
        <f t="shared" si="726"/>
        <v>49550.000000000007</v>
      </c>
      <c r="AC3898" s="108">
        <f t="shared" si="727"/>
        <v>941.45</v>
      </c>
      <c r="AD3898" s="107">
        <f t="shared" si="728"/>
        <v>2.2222222222222223E-2</v>
      </c>
      <c r="AE3898" s="106">
        <f t="shared" si="729"/>
        <v>20.921111111111113</v>
      </c>
      <c r="AF3898" s="105">
        <f t="shared" si="730"/>
        <v>125.52666666666673</v>
      </c>
      <c r="AG3898" s="105">
        <f t="shared" si="731"/>
        <v>865.47333333333324</v>
      </c>
    </row>
    <row r="3899" spans="1:33" s="88" customFormat="1" x14ac:dyDescent="0.35">
      <c r="A3899" s="21">
        <v>10141103</v>
      </c>
      <c r="B3899" s="115" t="s">
        <v>14786</v>
      </c>
      <c r="C3899" s="135" t="s">
        <v>710</v>
      </c>
      <c r="D3899" s="21">
        <v>103</v>
      </c>
      <c r="E3899" s="114" t="str">
        <f t="shared" si="721"/>
        <v>TRANSFORMADOR MARCA:  103</v>
      </c>
      <c r="F3899" s="21"/>
      <c r="G3899" s="21"/>
      <c r="H3899" s="21" t="s">
        <v>14848</v>
      </c>
      <c r="I3899" s="21" t="s">
        <v>16064</v>
      </c>
      <c r="J3899" s="21"/>
      <c r="K3899" s="22" t="s">
        <v>16063</v>
      </c>
      <c r="L3899" s="21" t="s">
        <v>16062</v>
      </c>
      <c r="M3899" s="21">
        <v>315</v>
      </c>
      <c r="N3899" s="21">
        <v>33</v>
      </c>
      <c r="O3899" s="21" t="s">
        <v>362</v>
      </c>
      <c r="P3899" s="21">
        <v>3</v>
      </c>
      <c r="Q3899" s="124">
        <v>2012</v>
      </c>
      <c r="R3899" s="21"/>
      <c r="S3899" s="21"/>
      <c r="T3899" s="116">
        <v>1039</v>
      </c>
      <c r="U3899" s="111">
        <v>45</v>
      </c>
      <c r="V3899" s="113">
        <f t="shared" si="722"/>
        <v>929.32777777777778</v>
      </c>
      <c r="W3899" s="113">
        <f t="shared" si="723"/>
        <v>109.67222222222222</v>
      </c>
      <c r="X3899" s="112">
        <f t="shared" si="724"/>
        <v>109672.22222222222</v>
      </c>
      <c r="Y3899" s="111"/>
      <c r="Z3899" s="110">
        <f t="shared" si="732"/>
        <v>40</v>
      </c>
      <c r="AA3899" s="109">
        <f t="shared" si="725"/>
        <v>51.95</v>
      </c>
      <c r="AB3899" s="109">
        <f t="shared" si="726"/>
        <v>51950</v>
      </c>
      <c r="AC3899" s="108">
        <f t="shared" si="727"/>
        <v>987.05</v>
      </c>
      <c r="AD3899" s="107">
        <f t="shared" si="728"/>
        <v>2.2222222222222223E-2</v>
      </c>
      <c r="AE3899" s="106">
        <f t="shared" si="729"/>
        <v>21.934444444444445</v>
      </c>
      <c r="AF3899" s="105">
        <f t="shared" si="730"/>
        <v>131.60666666666665</v>
      </c>
      <c r="AG3899" s="105">
        <f t="shared" si="731"/>
        <v>907.39333333333332</v>
      </c>
    </row>
    <row r="3900" spans="1:33" s="88" customFormat="1" x14ac:dyDescent="0.35">
      <c r="A3900" s="21">
        <v>10141103</v>
      </c>
      <c r="B3900" s="115" t="s">
        <v>14786</v>
      </c>
      <c r="C3900" s="135" t="s">
        <v>710</v>
      </c>
      <c r="D3900" s="21">
        <v>116</v>
      </c>
      <c r="E3900" s="114" t="str">
        <f t="shared" si="721"/>
        <v>TRANSFORMADOR MARCA:  116</v>
      </c>
      <c r="F3900" s="57"/>
      <c r="G3900" s="21"/>
      <c r="H3900" s="21" t="s">
        <v>15004</v>
      </c>
      <c r="I3900" s="21" t="s">
        <v>16060</v>
      </c>
      <c r="J3900" s="21"/>
      <c r="K3900" s="22" t="s">
        <v>16059</v>
      </c>
      <c r="L3900" s="21" t="s">
        <v>16058</v>
      </c>
      <c r="M3900" s="21">
        <v>100</v>
      </c>
      <c r="N3900" s="21">
        <v>33</v>
      </c>
      <c r="O3900" s="21" t="s">
        <v>362</v>
      </c>
      <c r="P3900" s="21">
        <v>3</v>
      </c>
      <c r="Q3900" s="124">
        <v>2012</v>
      </c>
      <c r="R3900" s="21"/>
      <c r="S3900" s="21"/>
      <c r="T3900" s="116">
        <v>763</v>
      </c>
      <c r="U3900" s="111">
        <v>45</v>
      </c>
      <c r="V3900" s="113">
        <f t="shared" si="722"/>
        <v>682.46111111111111</v>
      </c>
      <c r="W3900" s="113">
        <f t="shared" si="723"/>
        <v>80.538888888888891</v>
      </c>
      <c r="X3900" s="112">
        <f t="shared" si="724"/>
        <v>80538.888888888891</v>
      </c>
      <c r="Y3900" s="111"/>
      <c r="Z3900" s="110">
        <f t="shared" si="732"/>
        <v>40</v>
      </c>
      <c r="AA3900" s="109">
        <f t="shared" si="725"/>
        <v>38.15</v>
      </c>
      <c r="AB3900" s="109">
        <f t="shared" si="726"/>
        <v>38150</v>
      </c>
      <c r="AC3900" s="108">
        <f t="shared" si="727"/>
        <v>724.85</v>
      </c>
      <c r="AD3900" s="107">
        <f t="shared" si="728"/>
        <v>2.2222222222222223E-2</v>
      </c>
      <c r="AE3900" s="106">
        <f t="shared" si="729"/>
        <v>16.10777777777778</v>
      </c>
      <c r="AF3900" s="105">
        <f t="shared" si="730"/>
        <v>96.646666666666675</v>
      </c>
      <c r="AG3900" s="105">
        <f t="shared" si="731"/>
        <v>666.35333333333335</v>
      </c>
    </row>
    <row r="3901" spans="1:33" s="88" customFormat="1" x14ac:dyDescent="0.35">
      <c r="A3901" s="21">
        <v>10141103</v>
      </c>
      <c r="B3901" s="115" t="s">
        <v>14786</v>
      </c>
      <c r="C3901" s="135" t="s">
        <v>710</v>
      </c>
      <c r="D3901" s="21">
        <v>125</v>
      </c>
      <c r="E3901" s="114" t="str">
        <f t="shared" si="721"/>
        <v>TRANSFORMADOR MARCA:  125</v>
      </c>
      <c r="F3901" s="21"/>
      <c r="G3901" s="21"/>
      <c r="H3901" s="21" t="s">
        <v>14848</v>
      </c>
      <c r="I3901" s="21" t="s">
        <v>16056</v>
      </c>
      <c r="J3901" s="21"/>
      <c r="K3901" s="22" t="s">
        <v>16039</v>
      </c>
      <c r="L3901" s="21" t="s">
        <v>16038</v>
      </c>
      <c r="M3901" s="21">
        <v>160</v>
      </c>
      <c r="N3901" s="21">
        <v>33</v>
      </c>
      <c r="O3901" s="21" t="s">
        <v>362</v>
      </c>
      <c r="P3901" s="21">
        <v>3</v>
      </c>
      <c r="Q3901" s="124">
        <v>2012</v>
      </c>
      <c r="R3901" s="21"/>
      <c r="S3901" s="21"/>
      <c r="T3901" s="116">
        <v>991</v>
      </c>
      <c r="U3901" s="111">
        <v>45</v>
      </c>
      <c r="V3901" s="113">
        <f t="shared" si="722"/>
        <v>886.39444444444439</v>
      </c>
      <c r="W3901" s="113">
        <f t="shared" si="723"/>
        <v>104.60555555555561</v>
      </c>
      <c r="X3901" s="112">
        <f t="shared" si="724"/>
        <v>104605.55555555561</v>
      </c>
      <c r="Y3901" s="111"/>
      <c r="Z3901" s="110">
        <f t="shared" si="732"/>
        <v>40</v>
      </c>
      <c r="AA3901" s="109">
        <f t="shared" si="725"/>
        <v>49.550000000000004</v>
      </c>
      <c r="AB3901" s="109">
        <f t="shared" si="726"/>
        <v>49550.000000000007</v>
      </c>
      <c r="AC3901" s="108">
        <f t="shared" si="727"/>
        <v>941.45</v>
      </c>
      <c r="AD3901" s="107">
        <f t="shared" si="728"/>
        <v>2.2222222222222223E-2</v>
      </c>
      <c r="AE3901" s="106">
        <f t="shared" si="729"/>
        <v>20.921111111111113</v>
      </c>
      <c r="AF3901" s="105">
        <f t="shared" si="730"/>
        <v>125.52666666666673</v>
      </c>
      <c r="AG3901" s="105">
        <f t="shared" si="731"/>
        <v>865.47333333333324</v>
      </c>
    </row>
    <row r="3902" spans="1:33" s="88" customFormat="1" x14ac:dyDescent="0.35">
      <c r="A3902" s="21">
        <v>10141103</v>
      </c>
      <c r="B3902" s="115" t="s">
        <v>14786</v>
      </c>
      <c r="C3902" s="135" t="s">
        <v>710</v>
      </c>
      <c r="D3902" s="21">
        <v>126</v>
      </c>
      <c r="E3902" s="114" t="str">
        <f t="shared" si="721"/>
        <v>TRANSFORMADOR MARCA:  126</v>
      </c>
      <c r="F3902" s="21"/>
      <c r="G3902" s="21"/>
      <c r="H3902" s="21" t="s">
        <v>14848</v>
      </c>
      <c r="I3902" s="21" t="s">
        <v>16055</v>
      </c>
      <c r="J3902" s="21"/>
      <c r="K3902" s="21" t="s">
        <v>16054</v>
      </c>
      <c r="L3902" s="21" t="s">
        <v>15356</v>
      </c>
      <c r="M3902" s="21">
        <v>250</v>
      </c>
      <c r="N3902" s="21">
        <v>33</v>
      </c>
      <c r="O3902" s="21" t="s">
        <v>362</v>
      </c>
      <c r="P3902" s="21">
        <v>3</v>
      </c>
      <c r="Q3902" s="124">
        <v>2012</v>
      </c>
      <c r="R3902" s="21"/>
      <c r="S3902" s="21"/>
      <c r="T3902" s="116">
        <v>991</v>
      </c>
      <c r="U3902" s="111">
        <v>45</v>
      </c>
      <c r="V3902" s="113">
        <f t="shared" si="722"/>
        <v>886.39444444444439</v>
      </c>
      <c r="W3902" s="113">
        <f t="shared" si="723"/>
        <v>104.60555555555561</v>
      </c>
      <c r="X3902" s="112">
        <f t="shared" si="724"/>
        <v>104605.55555555561</v>
      </c>
      <c r="Y3902" s="111"/>
      <c r="Z3902" s="110">
        <f t="shared" si="732"/>
        <v>40</v>
      </c>
      <c r="AA3902" s="109">
        <f t="shared" si="725"/>
        <v>49.550000000000004</v>
      </c>
      <c r="AB3902" s="109">
        <f t="shared" si="726"/>
        <v>49550.000000000007</v>
      </c>
      <c r="AC3902" s="108">
        <f t="shared" si="727"/>
        <v>941.45</v>
      </c>
      <c r="AD3902" s="107">
        <f t="shared" si="728"/>
        <v>2.2222222222222223E-2</v>
      </c>
      <c r="AE3902" s="106">
        <f t="shared" si="729"/>
        <v>20.921111111111113</v>
      </c>
      <c r="AF3902" s="105">
        <f t="shared" si="730"/>
        <v>125.52666666666673</v>
      </c>
      <c r="AG3902" s="105">
        <f t="shared" si="731"/>
        <v>865.47333333333324</v>
      </c>
    </row>
    <row r="3903" spans="1:33" s="88" customFormat="1" x14ac:dyDescent="0.35">
      <c r="A3903" s="21">
        <v>10141103</v>
      </c>
      <c r="B3903" s="115" t="s">
        <v>14786</v>
      </c>
      <c r="C3903" s="135" t="s">
        <v>710</v>
      </c>
      <c r="D3903" s="21">
        <v>129</v>
      </c>
      <c r="E3903" s="114" t="str">
        <f t="shared" si="721"/>
        <v>TRANSFORMADOR MARCA:  129</v>
      </c>
      <c r="F3903" s="21"/>
      <c r="G3903" s="21"/>
      <c r="H3903" s="21" t="s">
        <v>14848</v>
      </c>
      <c r="I3903" s="21" t="s">
        <v>16052</v>
      </c>
      <c r="J3903" s="21"/>
      <c r="K3903" s="21" t="s">
        <v>16051</v>
      </c>
      <c r="L3903" s="21" t="s">
        <v>16050</v>
      </c>
      <c r="M3903" s="21">
        <v>315</v>
      </c>
      <c r="N3903" s="21">
        <v>11</v>
      </c>
      <c r="O3903" s="21" t="s">
        <v>362</v>
      </c>
      <c r="P3903" s="21">
        <v>3</v>
      </c>
      <c r="Q3903" s="124">
        <v>2012</v>
      </c>
      <c r="R3903" s="21"/>
      <c r="S3903" s="21"/>
      <c r="T3903" s="116">
        <v>840</v>
      </c>
      <c r="U3903" s="111">
        <v>45</v>
      </c>
      <c r="V3903" s="113">
        <f t="shared" si="722"/>
        <v>751.33333333333326</v>
      </c>
      <c r="W3903" s="113">
        <f t="shared" si="723"/>
        <v>88.666666666666742</v>
      </c>
      <c r="X3903" s="112">
        <f t="shared" si="724"/>
        <v>88666.666666666744</v>
      </c>
      <c r="Y3903" s="111"/>
      <c r="Z3903" s="110">
        <f t="shared" si="732"/>
        <v>40</v>
      </c>
      <c r="AA3903" s="109">
        <f t="shared" si="725"/>
        <v>42</v>
      </c>
      <c r="AB3903" s="109">
        <f t="shared" si="726"/>
        <v>42000</v>
      </c>
      <c r="AC3903" s="108">
        <f t="shared" si="727"/>
        <v>798</v>
      </c>
      <c r="AD3903" s="107">
        <f t="shared" si="728"/>
        <v>2.2222222222222223E-2</v>
      </c>
      <c r="AE3903" s="106">
        <f t="shared" si="729"/>
        <v>17.733333333333334</v>
      </c>
      <c r="AF3903" s="105">
        <f t="shared" si="730"/>
        <v>106.40000000000008</v>
      </c>
      <c r="AG3903" s="105">
        <f t="shared" si="731"/>
        <v>733.59999999999991</v>
      </c>
    </row>
    <row r="3904" spans="1:33" s="88" customFormat="1" x14ac:dyDescent="0.35">
      <c r="A3904" s="21">
        <v>10141103</v>
      </c>
      <c r="B3904" s="115" t="s">
        <v>14786</v>
      </c>
      <c r="C3904" s="135" t="s">
        <v>710</v>
      </c>
      <c r="D3904" s="21">
        <v>135</v>
      </c>
      <c r="E3904" s="114" t="str">
        <f t="shared" si="721"/>
        <v>TRANSFORMADOR MARCA:  135</v>
      </c>
      <c r="F3904" s="57"/>
      <c r="G3904" s="21"/>
      <c r="H3904" s="21" t="s">
        <v>14848</v>
      </c>
      <c r="I3904" s="21" t="s">
        <v>16048</v>
      </c>
      <c r="J3904" s="21"/>
      <c r="K3904" s="21" t="s">
        <v>16047</v>
      </c>
      <c r="L3904" s="21" t="s">
        <v>16046</v>
      </c>
      <c r="M3904" s="21">
        <v>200</v>
      </c>
      <c r="N3904" s="21">
        <v>33</v>
      </c>
      <c r="O3904" s="21" t="s">
        <v>362</v>
      </c>
      <c r="P3904" s="21">
        <v>3</v>
      </c>
      <c r="Q3904" s="124">
        <v>2012</v>
      </c>
      <c r="R3904" s="21"/>
      <c r="S3904" s="21"/>
      <c r="T3904" s="116">
        <v>991</v>
      </c>
      <c r="U3904" s="111">
        <v>45</v>
      </c>
      <c r="V3904" s="113">
        <f t="shared" si="722"/>
        <v>886.39444444444439</v>
      </c>
      <c r="W3904" s="113">
        <f t="shared" si="723"/>
        <v>104.60555555555561</v>
      </c>
      <c r="X3904" s="112">
        <f t="shared" si="724"/>
        <v>104605.55555555561</v>
      </c>
      <c r="Y3904" s="111"/>
      <c r="Z3904" s="110">
        <f t="shared" si="732"/>
        <v>40</v>
      </c>
      <c r="AA3904" s="109">
        <f t="shared" si="725"/>
        <v>49.550000000000004</v>
      </c>
      <c r="AB3904" s="109">
        <f t="shared" si="726"/>
        <v>49550.000000000007</v>
      </c>
      <c r="AC3904" s="108">
        <f t="shared" si="727"/>
        <v>941.45</v>
      </c>
      <c r="AD3904" s="107">
        <f t="shared" si="728"/>
        <v>2.2222222222222223E-2</v>
      </c>
      <c r="AE3904" s="106">
        <f t="shared" si="729"/>
        <v>20.921111111111113</v>
      </c>
      <c r="AF3904" s="105">
        <f t="shared" si="730"/>
        <v>125.52666666666673</v>
      </c>
      <c r="AG3904" s="105">
        <f t="shared" si="731"/>
        <v>865.47333333333324</v>
      </c>
    </row>
    <row r="3905" spans="1:33" s="88" customFormat="1" x14ac:dyDescent="0.35">
      <c r="A3905" s="21">
        <v>10141103</v>
      </c>
      <c r="B3905" s="115" t="s">
        <v>14786</v>
      </c>
      <c r="C3905" s="135" t="s">
        <v>710</v>
      </c>
      <c r="D3905" s="21">
        <v>137</v>
      </c>
      <c r="E3905" s="114" t="str">
        <f t="shared" si="721"/>
        <v>TRANSFORMADOR MARCA:  137</v>
      </c>
      <c r="F3905" s="57"/>
      <c r="G3905" s="21"/>
      <c r="H3905" s="21" t="s">
        <v>14848</v>
      </c>
      <c r="I3905" s="21" t="s">
        <v>16044</v>
      </c>
      <c r="J3905" s="21"/>
      <c r="K3905" s="21" t="s">
        <v>16043</v>
      </c>
      <c r="L3905" s="21" t="s">
        <v>16042</v>
      </c>
      <c r="M3905" s="21">
        <v>200</v>
      </c>
      <c r="N3905" s="21">
        <v>33</v>
      </c>
      <c r="O3905" s="21" t="s">
        <v>362</v>
      </c>
      <c r="P3905" s="21">
        <v>3</v>
      </c>
      <c r="Q3905" s="124">
        <v>2012</v>
      </c>
      <c r="R3905" s="21"/>
      <c r="S3905" s="21"/>
      <c r="T3905" s="116">
        <v>991</v>
      </c>
      <c r="U3905" s="111">
        <v>45</v>
      </c>
      <c r="V3905" s="113">
        <f t="shared" si="722"/>
        <v>886.39444444444439</v>
      </c>
      <c r="W3905" s="113">
        <f t="shared" si="723"/>
        <v>104.60555555555561</v>
      </c>
      <c r="X3905" s="112">
        <f t="shared" si="724"/>
        <v>104605.55555555561</v>
      </c>
      <c r="Y3905" s="111"/>
      <c r="Z3905" s="110">
        <f t="shared" si="732"/>
        <v>40</v>
      </c>
      <c r="AA3905" s="109">
        <f t="shared" si="725"/>
        <v>49.550000000000004</v>
      </c>
      <c r="AB3905" s="109">
        <f t="shared" si="726"/>
        <v>49550.000000000007</v>
      </c>
      <c r="AC3905" s="108">
        <f t="shared" si="727"/>
        <v>941.45</v>
      </c>
      <c r="AD3905" s="107">
        <f t="shared" si="728"/>
        <v>2.2222222222222223E-2</v>
      </c>
      <c r="AE3905" s="106">
        <f t="shared" si="729"/>
        <v>20.921111111111113</v>
      </c>
      <c r="AF3905" s="105">
        <f t="shared" si="730"/>
        <v>125.52666666666673</v>
      </c>
      <c r="AG3905" s="105">
        <f t="shared" si="731"/>
        <v>865.47333333333324</v>
      </c>
    </row>
    <row r="3906" spans="1:33" s="88" customFormat="1" x14ac:dyDescent="0.35">
      <c r="A3906" s="21">
        <v>10141103</v>
      </c>
      <c r="B3906" s="115" t="s">
        <v>14786</v>
      </c>
      <c r="C3906" s="135" t="s">
        <v>710</v>
      </c>
      <c r="D3906" s="21">
        <v>141</v>
      </c>
      <c r="E3906" s="114" t="str">
        <f t="shared" ref="E3906:E3969" si="733">+CONCATENATE(C3906," ","MARCA:",R3906," ",G3906," ",D3906,)</f>
        <v>TRANSFORMADOR MARCA:  141</v>
      </c>
      <c r="F3906" s="57"/>
      <c r="G3906" s="21"/>
      <c r="H3906" s="21" t="s">
        <v>14848</v>
      </c>
      <c r="I3906" s="21" t="s">
        <v>16040</v>
      </c>
      <c r="J3906" s="21"/>
      <c r="K3906" s="21" t="s">
        <v>16039</v>
      </c>
      <c r="L3906" s="21" t="s">
        <v>16038</v>
      </c>
      <c r="M3906" s="21">
        <v>200</v>
      </c>
      <c r="N3906" s="21">
        <v>11</v>
      </c>
      <c r="O3906" s="21" t="s">
        <v>362</v>
      </c>
      <c r="P3906" s="21">
        <v>3</v>
      </c>
      <c r="Q3906" s="124">
        <v>2012</v>
      </c>
      <c r="R3906" s="21"/>
      <c r="S3906" s="21"/>
      <c r="T3906" s="116">
        <v>572</v>
      </c>
      <c r="U3906" s="111">
        <v>45</v>
      </c>
      <c r="V3906" s="113">
        <f t="shared" ref="V3906:V3969" si="734">((Z3906/U3906)*(T3906-AA3906))+AA3906</f>
        <v>511.62222222222221</v>
      </c>
      <c r="W3906" s="113">
        <f t="shared" ref="W3906:W3969" si="735">+T3906-V3906</f>
        <v>60.377777777777794</v>
      </c>
      <c r="X3906" s="112">
        <f t="shared" ref="X3906:X3969" si="736">+W3906*1000</f>
        <v>60377.777777777796</v>
      </c>
      <c r="Y3906" s="111"/>
      <c r="Z3906" s="110">
        <f t="shared" si="732"/>
        <v>40</v>
      </c>
      <c r="AA3906" s="109">
        <f t="shared" ref="AA3906:AA3969" si="737">(5/100*T3906)</f>
        <v>28.6</v>
      </c>
      <c r="AB3906" s="109">
        <f t="shared" ref="AB3906:AB3969" si="738">+AA3906*1000</f>
        <v>28600</v>
      </c>
      <c r="AC3906" s="108">
        <f t="shared" ref="AC3906:AC3969" si="739">+T3906-AA3906</f>
        <v>543.4</v>
      </c>
      <c r="AD3906" s="107">
        <f t="shared" ref="AD3906:AD3969" si="740">1/U3906</f>
        <v>2.2222222222222223E-2</v>
      </c>
      <c r="AE3906" s="106">
        <f t="shared" ref="AE3906:AE3969" si="741">+AC3906*AD3906</f>
        <v>12.075555555555555</v>
      </c>
      <c r="AF3906" s="105">
        <f t="shared" ref="AF3906:AF3969" si="742">+T3906-V3906+AE3906</f>
        <v>72.453333333333347</v>
      </c>
      <c r="AG3906" s="105">
        <f t="shared" ref="AG3906:AG3969" si="743">+V3906-AE3906</f>
        <v>499.54666666666662</v>
      </c>
    </row>
    <row r="3907" spans="1:33" s="88" customFormat="1" x14ac:dyDescent="0.35">
      <c r="A3907" s="21">
        <v>10141103</v>
      </c>
      <c r="B3907" s="115" t="s">
        <v>14786</v>
      </c>
      <c r="C3907" s="135" t="s">
        <v>710</v>
      </c>
      <c r="D3907" s="21">
        <v>143</v>
      </c>
      <c r="E3907" s="114" t="str">
        <f t="shared" si="733"/>
        <v>TRANSFORMADOR MARCA:  143</v>
      </c>
      <c r="F3907" s="21"/>
      <c r="G3907" s="21"/>
      <c r="H3907" s="21" t="s">
        <v>14848</v>
      </c>
      <c r="I3907" s="21" t="s">
        <v>16037</v>
      </c>
      <c r="J3907" s="21"/>
      <c r="K3907" s="21" t="s">
        <v>16036</v>
      </c>
      <c r="L3907" s="21" t="s">
        <v>16035</v>
      </c>
      <c r="M3907" s="21">
        <v>160</v>
      </c>
      <c r="N3907" s="21">
        <v>33</v>
      </c>
      <c r="O3907" s="21" t="s">
        <v>362</v>
      </c>
      <c r="P3907" s="21">
        <v>3</v>
      </c>
      <c r="Q3907" s="124">
        <v>2012</v>
      </c>
      <c r="R3907" s="21"/>
      <c r="S3907" s="21"/>
      <c r="T3907" s="116">
        <v>991</v>
      </c>
      <c r="U3907" s="111">
        <v>45</v>
      </c>
      <c r="V3907" s="113">
        <f t="shared" si="734"/>
        <v>886.39444444444439</v>
      </c>
      <c r="W3907" s="113">
        <f t="shared" si="735"/>
        <v>104.60555555555561</v>
      </c>
      <c r="X3907" s="112">
        <f t="shared" si="736"/>
        <v>104605.55555555561</v>
      </c>
      <c r="Y3907" s="111"/>
      <c r="Z3907" s="110">
        <f t="shared" si="732"/>
        <v>40</v>
      </c>
      <c r="AA3907" s="109">
        <f t="shared" si="737"/>
        <v>49.550000000000004</v>
      </c>
      <c r="AB3907" s="109">
        <f t="shared" si="738"/>
        <v>49550.000000000007</v>
      </c>
      <c r="AC3907" s="108">
        <f t="shared" si="739"/>
        <v>941.45</v>
      </c>
      <c r="AD3907" s="107">
        <f t="shared" si="740"/>
        <v>2.2222222222222223E-2</v>
      </c>
      <c r="AE3907" s="106">
        <f t="shared" si="741"/>
        <v>20.921111111111113</v>
      </c>
      <c r="AF3907" s="105">
        <f t="shared" si="742"/>
        <v>125.52666666666673</v>
      </c>
      <c r="AG3907" s="105">
        <f t="shared" si="743"/>
        <v>865.47333333333324</v>
      </c>
    </row>
    <row r="3908" spans="1:33" s="88" customFormat="1" x14ac:dyDescent="0.35">
      <c r="A3908" s="21">
        <v>10141103</v>
      </c>
      <c r="B3908" s="115" t="s">
        <v>14786</v>
      </c>
      <c r="C3908" s="135" t="s">
        <v>710</v>
      </c>
      <c r="D3908" s="21">
        <v>145</v>
      </c>
      <c r="E3908" s="114" t="str">
        <f t="shared" si="733"/>
        <v>TRANSFORMADOR MARCA:  145</v>
      </c>
      <c r="F3908" s="21"/>
      <c r="G3908" s="21"/>
      <c r="H3908" s="21" t="s">
        <v>14848</v>
      </c>
      <c r="I3908" s="21" t="s">
        <v>16034</v>
      </c>
      <c r="J3908" s="21"/>
      <c r="K3908" s="21" t="s">
        <v>16033</v>
      </c>
      <c r="L3908" s="21" t="s">
        <v>16032</v>
      </c>
      <c r="M3908" s="21">
        <v>200</v>
      </c>
      <c r="N3908" s="21">
        <v>33</v>
      </c>
      <c r="O3908" s="21" t="s">
        <v>362</v>
      </c>
      <c r="P3908" s="21">
        <v>3</v>
      </c>
      <c r="Q3908" s="124">
        <v>2012</v>
      </c>
      <c r="R3908" s="21"/>
      <c r="S3908" s="21"/>
      <c r="T3908" s="116">
        <v>991</v>
      </c>
      <c r="U3908" s="111">
        <v>45</v>
      </c>
      <c r="V3908" s="113">
        <f t="shared" si="734"/>
        <v>886.39444444444439</v>
      </c>
      <c r="W3908" s="113">
        <f t="shared" si="735"/>
        <v>104.60555555555561</v>
      </c>
      <c r="X3908" s="112">
        <f t="shared" si="736"/>
        <v>104605.55555555561</v>
      </c>
      <c r="Y3908" s="111"/>
      <c r="Z3908" s="110">
        <f t="shared" si="732"/>
        <v>40</v>
      </c>
      <c r="AA3908" s="109">
        <f t="shared" si="737"/>
        <v>49.550000000000004</v>
      </c>
      <c r="AB3908" s="109">
        <f t="shared" si="738"/>
        <v>49550.000000000007</v>
      </c>
      <c r="AC3908" s="108">
        <f t="shared" si="739"/>
        <v>941.45</v>
      </c>
      <c r="AD3908" s="107">
        <f t="shared" si="740"/>
        <v>2.2222222222222223E-2</v>
      </c>
      <c r="AE3908" s="106">
        <f t="shared" si="741"/>
        <v>20.921111111111113</v>
      </c>
      <c r="AF3908" s="105">
        <f t="shared" si="742"/>
        <v>125.52666666666673</v>
      </c>
      <c r="AG3908" s="105">
        <f t="shared" si="743"/>
        <v>865.47333333333324</v>
      </c>
    </row>
    <row r="3909" spans="1:33" s="88" customFormat="1" x14ac:dyDescent="0.35">
      <c r="A3909" s="21">
        <v>10141103</v>
      </c>
      <c r="B3909" s="115" t="s">
        <v>14786</v>
      </c>
      <c r="C3909" s="135" t="s">
        <v>710</v>
      </c>
      <c r="D3909" s="21">
        <v>146</v>
      </c>
      <c r="E3909" s="114" t="str">
        <f t="shared" si="733"/>
        <v>TRANSFORMADOR MARCA:  146</v>
      </c>
      <c r="F3909" s="21"/>
      <c r="G3909" s="21"/>
      <c r="H3909" s="21" t="s">
        <v>14848</v>
      </c>
      <c r="I3909" s="21" t="s">
        <v>16030</v>
      </c>
      <c r="J3909" s="21"/>
      <c r="K3909" s="21" t="s">
        <v>16029</v>
      </c>
      <c r="L3909" s="21" t="s">
        <v>16028</v>
      </c>
      <c r="M3909" s="21">
        <v>200</v>
      </c>
      <c r="N3909" s="21">
        <v>33</v>
      </c>
      <c r="O3909" s="21" t="s">
        <v>362</v>
      </c>
      <c r="P3909" s="21">
        <v>3</v>
      </c>
      <c r="Q3909" s="124">
        <v>2012</v>
      </c>
      <c r="R3909" s="21"/>
      <c r="S3909" s="21"/>
      <c r="T3909" s="116">
        <v>991</v>
      </c>
      <c r="U3909" s="111">
        <v>45</v>
      </c>
      <c r="V3909" s="113">
        <f t="shared" si="734"/>
        <v>886.39444444444439</v>
      </c>
      <c r="W3909" s="113">
        <f t="shared" si="735"/>
        <v>104.60555555555561</v>
      </c>
      <c r="X3909" s="112">
        <f t="shared" si="736"/>
        <v>104605.55555555561</v>
      </c>
      <c r="Y3909" s="111"/>
      <c r="Z3909" s="110">
        <f t="shared" si="732"/>
        <v>40</v>
      </c>
      <c r="AA3909" s="109">
        <f t="shared" si="737"/>
        <v>49.550000000000004</v>
      </c>
      <c r="AB3909" s="109">
        <f t="shared" si="738"/>
        <v>49550.000000000007</v>
      </c>
      <c r="AC3909" s="108">
        <f t="shared" si="739"/>
        <v>941.45</v>
      </c>
      <c r="AD3909" s="107">
        <f t="shared" si="740"/>
        <v>2.2222222222222223E-2</v>
      </c>
      <c r="AE3909" s="106">
        <f t="shared" si="741"/>
        <v>20.921111111111113</v>
      </c>
      <c r="AF3909" s="105">
        <f t="shared" si="742"/>
        <v>125.52666666666673</v>
      </c>
      <c r="AG3909" s="105">
        <f t="shared" si="743"/>
        <v>865.47333333333324</v>
      </c>
    </row>
    <row r="3910" spans="1:33" s="88" customFormat="1" x14ac:dyDescent="0.35">
      <c r="A3910" s="21">
        <v>10141103</v>
      </c>
      <c r="B3910" s="115" t="s">
        <v>14786</v>
      </c>
      <c r="C3910" s="135" t="s">
        <v>710</v>
      </c>
      <c r="D3910" s="21">
        <v>147</v>
      </c>
      <c r="E3910" s="114" t="str">
        <f t="shared" si="733"/>
        <v>TRANSFORMADOR MARCA:  147</v>
      </c>
      <c r="F3910" s="21"/>
      <c r="G3910" s="21"/>
      <c r="H3910" s="21" t="s">
        <v>14848</v>
      </c>
      <c r="I3910" s="21" t="s">
        <v>16026</v>
      </c>
      <c r="J3910" s="21"/>
      <c r="K3910" s="21" t="s">
        <v>16025</v>
      </c>
      <c r="L3910" s="21" t="s">
        <v>16024</v>
      </c>
      <c r="M3910" s="21">
        <v>200</v>
      </c>
      <c r="N3910" s="21">
        <v>33</v>
      </c>
      <c r="O3910" s="21" t="s">
        <v>362</v>
      </c>
      <c r="P3910" s="21">
        <v>3</v>
      </c>
      <c r="Q3910" s="124">
        <v>2012</v>
      </c>
      <c r="R3910" s="21"/>
      <c r="S3910" s="21"/>
      <c r="T3910" s="116">
        <v>991</v>
      </c>
      <c r="U3910" s="111">
        <v>45</v>
      </c>
      <c r="V3910" s="113">
        <f t="shared" si="734"/>
        <v>886.39444444444439</v>
      </c>
      <c r="W3910" s="113">
        <f t="shared" si="735"/>
        <v>104.60555555555561</v>
      </c>
      <c r="X3910" s="112">
        <f t="shared" si="736"/>
        <v>104605.55555555561</v>
      </c>
      <c r="Y3910" s="111"/>
      <c r="Z3910" s="110">
        <f t="shared" si="732"/>
        <v>40</v>
      </c>
      <c r="AA3910" s="109">
        <f t="shared" si="737"/>
        <v>49.550000000000004</v>
      </c>
      <c r="AB3910" s="109">
        <f t="shared" si="738"/>
        <v>49550.000000000007</v>
      </c>
      <c r="AC3910" s="108">
        <f t="shared" si="739"/>
        <v>941.45</v>
      </c>
      <c r="AD3910" s="107">
        <f t="shared" si="740"/>
        <v>2.2222222222222223E-2</v>
      </c>
      <c r="AE3910" s="106">
        <f t="shared" si="741"/>
        <v>20.921111111111113</v>
      </c>
      <c r="AF3910" s="105">
        <f t="shared" si="742"/>
        <v>125.52666666666673</v>
      </c>
      <c r="AG3910" s="105">
        <f t="shared" si="743"/>
        <v>865.47333333333324</v>
      </c>
    </row>
    <row r="3911" spans="1:33" s="88" customFormat="1" x14ac:dyDescent="0.35">
      <c r="A3911" s="21">
        <v>10141103</v>
      </c>
      <c r="B3911" s="115" t="s">
        <v>14786</v>
      </c>
      <c r="C3911" s="135" t="s">
        <v>710</v>
      </c>
      <c r="D3911" s="21">
        <v>171</v>
      </c>
      <c r="E3911" s="114" t="str">
        <f t="shared" si="733"/>
        <v>TRANSFORMADOR MARCA:  171</v>
      </c>
      <c r="F3911" s="57"/>
      <c r="G3911" s="21"/>
      <c r="H3911" s="21" t="s">
        <v>15359</v>
      </c>
      <c r="I3911" s="21" t="s">
        <v>16022</v>
      </c>
      <c r="J3911" s="57"/>
      <c r="K3911" s="21" t="s">
        <v>15541</v>
      </c>
      <c r="L3911" s="21" t="s">
        <v>15540</v>
      </c>
      <c r="M3911" s="21">
        <v>100</v>
      </c>
      <c r="N3911" s="21">
        <v>33</v>
      </c>
      <c r="O3911" s="21" t="s">
        <v>362</v>
      </c>
      <c r="P3911" s="21">
        <v>3</v>
      </c>
      <c r="Q3911" s="124">
        <v>2012</v>
      </c>
      <c r="R3911" s="21"/>
      <c r="S3911" s="57"/>
      <c r="T3911" s="116">
        <v>763</v>
      </c>
      <c r="U3911" s="111">
        <v>45</v>
      </c>
      <c r="V3911" s="113">
        <f t="shared" si="734"/>
        <v>682.46111111111111</v>
      </c>
      <c r="W3911" s="113">
        <f t="shared" si="735"/>
        <v>80.538888888888891</v>
      </c>
      <c r="X3911" s="112">
        <f t="shared" si="736"/>
        <v>80538.888888888891</v>
      </c>
      <c r="Y3911" s="111"/>
      <c r="Z3911" s="110">
        <f t="shared" si="732"/>
        <v>40</v>
      </c>
      <c r="AA3911" s="109">
        <f t="shared" si="737"/>
        <v>38.15</v>
      </c>
      <c r="AB3911" s="109">
        <f t="shared" si="738"/>
        <v>38150</v>
      </c>
      <c r="AC3911" s="108">
        <f t="shared" si="739"/>
        <v>724.85</v>
      </c>
      <c r="AD3911" s="107">
        <f t="shared" si="740"/>
        <v>2.2222222222222223E-2</v>
      </c>
      <c r="AE3911" s="106">
        <f t="shared" si="741"/>
        <v>16.10777777777778</v>
      </c>
      <c r="AF3911" s="105">
        <f t="shared" si="742"/>
        <v>96.646666666666675</v>
      </c>
      <c r="AG3911" s="105">
        <f t="shared" si="743"/>
        <v>666.35333333333335</v>
      </c>
    </row>
    <row r="3912" spans="1:33" s="88" customFormat="1" x14ac:dyDescent="0.35">
      <c r="A3912" s="21">
        <v>10141103</v>
      </c>
      <c r="B3912" s="115" t="s">
        <v>14786</v>
      </c>
      <c r="C3912" s="135" t="s">
        <v>710</v>
      </c>
      <c r="D3912" s="21">
        <v>189</v>
      </c>
      <c r="E3912" s="114" t="str">
        <f t="shared" si="733"/>
        <v>TRANSFORMADOR MARCA:  189</v>
      </c>
      <c r="F3912" s="21"/>
      <c r="G3912" s="21"/>
      <c r="H3912" s="21" t="s">
        <v>15725</v>
      </c>
      <c r="I3912" s="21" t="s">
        <v>16020</v>
      </c>
      <c r="J3912" s="21"/>
      <c r="K3912" s="21" t="s">
        <v>16019</v>
      </c>
      <c r="L3912" s="21" t="s">
        <v>16018</v>
      </c>
      <c r="M3912" s="21">
        <v>160</v>
      </c>
      <c r="N3912" s="21">
        <v>33</v>
      </c>
      <c r="O3912" s="21" t="s">
        <v>362</v>
      </c>
      <c r="P3912" s="21">
        <v>3</v>
      </c>
      <c r="Q3912" s="124">
        <v>2012</v>
      </c>
      <c r="R3912" s="21"/>
      <c r="S3912" s="21"/>
      <c r="T3912" s="116">
        <v>991</v>
      </c>
      <c r="U3912" s="111">
        <v>45</v>
      </c>
      <c r="V3912" s="113">
        <f t="shared" si="734"/>
        <v>886.39444444444439</v>
      </c>
      <c r="W3912" s="113">
        <f t="shared" si="735"/>
        <v>104.60555555555561</v>
      </c>
      <c r="X3912" s="112">
        <f t="shared" si="736"/>
        <v>104605.55555555561</v>
      </c>
      <c r="Y3912" s="111"/>
      <c r="Z3912" s="110">
        <f t="shared" si="732"/>
        <v>40</v>
      </c>
      <c r="AA3912" s="109">
        <f t="shared" si="737"/>
        <v>49.550000000000004</v>
      </c>
      <c r="AB3912" s="109">
        <f t="shared" si="738"/>
        <v>49550.000000000007</v>
      </c>
      <c r="AC3912" s="108">
        <f t="shared" si="739"/>
        <v>941.45</v>
      </c>
      <c r="AD3912" s="107">
        <f t="shared" si="740"/>
        <v>2.2222222222222223E-2</v>
      </c>
      <c r="AE3912" s="106">
        <f t="shared" si="741"/>
        <v>20.921111111111113</v>
      </c>
      <c r="AF3912" s="105">
        <f t="shared" si="742"/>
        <v>125.52666666666673</v>
      </c>
      <c r="AG3912" s="105">
        <f t="shared" si="743"/>
        <v>865.47333333333324</v>
      </c>
    </row>
    <row r="3913" spans="1:33" s="88" customFormat="1" x14ac:dyDescent="0.35">
      <c r="A3913" s="21">
        <v>10141103</v>
      </c>
      <c r="B3913" s="115" t="s">
        <v>14786</v>
      </c>
      <c r="C3913" s="135" t="s">
        <v>710</v>
      </c>
      <c r="D3913" s="21">
        <v>190</v>
      </c>
      <c r="E3913" s="114" t="str">
        <f t="shared" si="733"/>
        <v>TRANSFORMADOR MARCA:  190</v>
      </c>
      <c r="F3913" s="61"/>
      <c r="G3913" s="61"/>
      <c r="H3913" s="21" t="s">
        <v>14848</v>
      </c>
      <c r="I3913" s="21" t="s">
        <v>16017</v>
      </c>
      <c r="J3913" s="61"/>
      <c r="K3913" s="21" t="s">
        <v>16016</v>
      </c>
      <c r="L3913" s="21" t="s">
        <v>16015</v>
      </c>
      <c r="M3913" s="21">
        <v>200</v>
      </c>
      <c r="N3913" s="21">
        <v>33</v>
      </c>
      <c r="O3913" s="21" t="s">
        <v>362</v>
      </c>
      <c r="P3913" s="21">
        <v>3</v>
      </c>
      <c r="Q3913" s="124">
        <v>2012</v>
      </c>
      <c r="R3913" s="21"/>
      <c r="S3913" s="21"/>
      <c r="T3913" s="116">
        <v>991</v>
      </c>
      <c r="U3913" s="111">
        <v>45</v>
      </c>
      <c r="V3913" s="113">
        <f t="shared" si="734"/>
        <v>886.39444444444439</v>
      </c>
      <c r="W3913" s="113">
        <f t="shared" si="735"/>
        <v>104.60555555555561</v>
      </c>
      <c r="X3913" s="112">
        <f t="shared" si="736"/>
        <v>104605.55555555561</v>
      </c>
      <c r="Y3913" s="111"/>
      <c r="Z3913" s="110">
        <f t="shared" si="732"/>
        <v>40</v>
      </c>
      <c r="AA3913" s="109">
        <f t="shared" si="737"/>
        <v>49.550000000000004</v>
      </c>
      <c r="AB3913" s="109">
        <f t="shared" si="738"/>
        <v>49550.000000000007</v>
      </c>
      <c r="AC3913" s="108">
        <f t="shared" si="739"/>
        <v>941.45</v>
      </c>
      <c r="AD3913" s="107">
        <f t="shared" si="740"/>
        <v>2.2222222222222223E-2</v>
      </c>
      <c r="AE3913" s="106">
        <f t="shared" si="741"/>
        <v>20.921111111111113</v>
      </c>
      <c r="AF3913" s="105">
        <f t="shared" si="742"/>
        <v>125.52666666666673</v>
      </c>
      <c r="AG3913" s="105">
        <f t="shared" si="743"/>
        <v>865.47333333333324</v>
      </c>
    </row>
    <row r="3914" spans="1:33" s="88" customFormat="1" x14ac:dyDescent="0.35">
      <c r="A3914" s="21">
        <v>10141103</v>
      </c>
      <c r="B3914" s="115" t="s">
        <v>14786</v>
      </c>
      <c r="C3914" s="135" t="s">
        <v>710</v>
      </c>
      <c r="D3914" s="21">
        <v>191</v>
      </c>
      <c r="E3914" s="114" t="str">
        <f t="shared" si="733"/>
        <v>TRANSFORMADOR MARCA:  191</v>
      </c>
      <c r="F3914" s="21"/>
      <c r="G3914" s="21"/>
      <c r="H3914" s="21" t="s">
        <v>14848</v>
      </c>
      <c r="I3914" s="21" t="s">
        <v>16014</v>
      </c>
      <c r="J3914" s="21"/>
      <c r="K3914" s="21" t="s">
        <v>16013</v>
      </c>
      <c r="L3914" s="21" t="s">
        <v>16012</v>
      </c>
      <c r="M3914" s="21">
        <v>200</v>
      </c>
      <c r="N3914" s="21">
        <v>33</v>
      </c>
      <c r="O3914" s="21" t="s">
        <v>362</v>
      </c>
      <c r="P3914" s="21">
        <v>3</v>
      </c>
      <c r="Q3914" s="124">
        <v>2012</v>
      </c>
      <c r="R3914" s="21"/>
      <c r="S3914" s="21"/>
      <c r="T3914" s="116">
        <v>991</v>
      </c>
      <c r="U3914" s="111">
        <v>45</v>
      </c>
      <c r="V3914" s="113">
        <f t="shared" si="734"/>
        <v>886.39444444444439</v>
      </c>
      <c r="W3914" s="113">
        <f t="shared" si="735"/>
        <v>104.60555555555561</v>
      </c>
      <c r="X3914" s="112">
        <f t="shared" si="736"/>
        <v>104605.55555555561</v>
      </c>
      <c r="Y3914" s="111"/>
      <c r="Z3914" s="110">
        <f t="shared" si="732"/>
        <v>40</v>
      </c>
      <c r="AA3914" s="109">
        <f t="shared" si="737"/>
        <v>49.550000000000004</v>
      </c>
      <c r="AB3914" s="109">
        <f t="shared" si="738"/>
        <v>49550.000000000007</v>
      </c>
      <c r="AC3914" s="108">
        <f t="shared" si="739"/>
        <v>941.45</v>
      </c>
      <c r="AD3914" s="107">
        <f t="shared" si="740"/>
        <v>2.2222222222222223E-2</v>
      </c>
      <c r="AE3914" s="106">
        <f t="shared" si="741"/>
        <v>20.921111111111113</v>
      </c>
      <c r="AF3914" s="105">
        <f t="shared" si="742"/>
        <v>125.52666666666673</v>
      </c>
      <c r="AG3914" s="105">
        <f t="shared" si="743"/>
        <v>865.47333333333324</v>
      </c>
    </row>
    <row r="3915" spans="1:33" s="88" customFormat="1" x14ac:dyDescent="0.35">
      <c r="A3915" s="21">
        <v>10141103</v>
      </c>
      <c r="B3915" s="115" t="s">
        <v>14786</v>
      </c>
      <c r="C3915" s="135" t="s">
        <v>710</v>
      </c>
      <c r="D3915" s="21">
        <v>195</v>
      </c>
      <c r="E3915" s="114" t="str">
        <f t="shared" si="733"/>
        <v>TRANSFORMADOR MARCA:  195</v>
      </c>
      <c r="F3915" s="21"/>
      <c r="G3915" s="21"/>
      <c r="H3915" s="21" t="s">
        <v>14848</v>
      </c>
      <c r="I3915" s="21" t="s">
        <v>16010</v>
      </c>
      <c r="J3915" s="21"/>
      <c r="K3915" s="21" t="s">
        <v>16009</v>
      </c>
      <c r="L3915" s="21" t="s">
        <v>16008</v>
      </c>
      <c r="M3915" s="21">
        <v>200</v>
      </c>
      <c r="N3915" s="21">
        <v>11</v>
      </c>
      <c r="O3915" s="21" t="s">
        <v>362</v>
      </c>
      <c r="P3915" s="21">
        <v>3</v>
      </c>
      <c r="Q3915" s="124">
        <v>2012</v>
      </c>
      <c r="R3915" s="21"/>
      <c r="S3915" s="21"/>
      <c r="T3915" s="116">
        <v>572</v>
      </c>
      <c r="U3915" s="111">
        <v>45</v>
      </c>
      <c r="V3915" s="113">
        <f t="shared" si="734"/>
        <v>511.62222222222221</v>
      </c>
      <c r="W3915" s="113">
        <f t="shared" si="735"/>
        <v>60.377777777777794</v>
      </c>
      <c r="X3915" s="112">
        <f t="shared" si="736"/>
        <v>60377.777777777796</v>
      </c>
      <c r="Y3915" s="111"/>
      <c r="Z3915" s="110">
        <f t="shared" si="732"/>
        <v>40</v>
      </c>
      <c r="AA3915" s="109">
        <f t="shared" si="737"/>
        <v>28.6</v>
      </c>
      <c r="AB3915" s="109">
        <f t="shared" si="738"/>
        <v>28600</v>
      </c>
      <c r="AC3915" s="108">
        <f t="shared" si="739"/>
        <v>543.4</v>
      </c>
      <c r="AD3915" s="107">
        <f t="shared" si="740"/>
        <v>2.2222222222222223E-2</v>
      </c>
      <c r="AE3915" s="106">
        <f t="shared" si="741"/>
        <v>12.075555555555555</v>
      </c>
      <c r="AF3915" s="105">
        <f t="shared" si="742"/>
        <v>72.453333333333347</v>
      </c>
      <c r="AG3915" s="105">
        <f t="shared" si="743"/>
        <v>499.54666666666662</v>
      </c>
    </row>
    <row r="3916" spans="1:33" s="88" customFormat="1" x14ac:dyDescent="0.35">
      <c r="A3916" s="21">
        <v>10141103</v>
      </c>
      <c r="B3916" s="115" t="s">
        <v>14786</v>
      </c>
      <c r="C3916" s="135" t="s">
        <v>710</v>
      </c>
      <c r="D3916" s="21">
        <v>196</v>
      </c>
      <c r="E3916" s="114" t="str">
        <f t="shared" si="733"/>
        <v>TRANSFORMADOR MARCA:  196</v>
      </c>
      <c r="F3916" s="21"/>
      <c r="G3916" s="21"/>
      <c r="H3916" s="21" t="s">
        <v>14848</v>
      </c>
      <c r="I3916" s="21" t="s">
        <v>16006</v>
      </c>
      <c r="J3916" s="21"/>
      <c r="K3916" s="21" t="s">
        <v>16005</v>
      </c>
      <c r="L3916" s="21" t="s">
        <v>16004</v>
      </c>
      <c r="M3916" s="21">
        <v>500</v>
      </c>
      <c r="N3916" s="21">
        <v>11</v>
      </c>
      <c r="O3916" s="21" t="s">
        <v>362</v>
      </c>
      <c r="P3916" s="21">
        <v>3</v>
      </c>
      <c r="Q3916" s="124">
        <v>2012</v>
      </c>
      <c r="R3916" s="21"/>
      <c r="S3916" s="21"/>
      <c r="T3916" s="116">
        <v>1016</v>
      </c>
      <c r="U3916" s="111">
        <v>45</v>
      </c>
      <c r="V3916" s="113">
        <f t="shared" si="734"/>
        <v>908.75555555555547</v>
      </c>
      <c r="W3916" s="113">
        <f t="shared" si="735"/>
        <v>107.24444444444453</v>
      </c>
      <c r="X3916" s="112">
        <f t="shared" si="736"/>
        <v>107244.44444444453</v>
      </c>
      <c r="Y3916" s="111"/>
      <c r="Z3916" s="110">
        <f t="shared" si="732"/>
        <v>40</v>
      </c>
      <c r="AA3916" s="109">
        <f t="shared" si="737"/>
        <v>50.800000000000004</v>
      </c>
      <c r="AB3916" s="109">
        <f t="shared" si="738"/>
        <v>50800.000000000007</v>
      </c>
      <c r="AC3916" s="108">
        <f t="shared" si="739"/>
        <v>965.2</v>
      </c>
      <c r="AD3916" s="107">
        <f t="shared" si="740"/>
        <v>2.2222222222222223E-2</v>
      </c>
      <c r="AE3916" s="106">
        <f t="shared" si="741"/>
        <v>21.448888888888892</v>
      </c>
      <c r="AF3916" s="105">
        <f t="shared" si="742"/>
        <v>128.69333333333341</v>
      </c>
      <c r="AG3916" s="105">
        <f t="shared" si="743"/>
        <v>887.30666666666662</v>
      </c>
    </row>
    <row r="3917" spans="1:33" s="88" customFormat="1" x14ac:dyDescent="0.35">
      <c r="A3917" s="21">
        <v>10141103</v>
      </c>
      <c r="B3917" s="115" t="s">
        <v>14786</v>
      </c>
      <c r="C3917" s="135" t="s">
        <v>710</v>
      </c>
      <c r="D3917" s="21">
        <v>197</v>
      </c>
      <c r="E3917" s="114" t="str">
        <f t="shared" si="733"/>
        <v>TRANSFORMADOR MARCA:  197</v>
      </c>
      <c r="F3917" s="21"/>
      <c r="G3917" s="21"/>
      <c r="H3917" s="21" t="s">
        <v>14848</v>
      </c>
      <c r="I3917" s="21" t="s">
        <v>16002</v>
      </c>
      <c r="J3917" s="21"/>
      <c r="K3917" s="21" t="s">
        <v>16001</v>
      </c>
      <c r="L3917" s="21" t="s">
        <v>16000</v>
      </c>
      <c r="M3917" s="21">
        <v>200</v>
      </c>
      <c r="N3917" s="21">
        <v>11</v>
      </c>
      <c r="O3917" s="21" t="s">
        <v>362</v>
      </c>
      <c r="P3917" s="21">
        <v>3</v>
      </c>
      <c r="Q3917" s="124">
        <v>2012</v>
      </c>
      <c r="R3917" s="21"/>
      <c r="S3917" s="21"/>
      <c r="T3917" s="116">
        <v>572</v>
      </c>
      <c r="U3917" s="111">
        <v>45</v>
      </c>
      <c r="V3917" s="113">
        <f t="shared" si="734"/>
        <v>511.62222222222221</v>
      </c>
      <c r="W3917" s="113">
        <f t="shared" si="735"/>
        <v>60.377777777777794</v>
      </c>
      <c r="X3917" s="112">
        <f t="shared" si="736"/>
        <v>60377.777777777796</v>
      </c>
      <c r="Y3917" s="111"/>
      <c r="Z3917" s="110">
        <f t="shared" si="732"/>
        <v>40</v>
      </c>
      <c r="AA3917" s="109">
        <f t="shared" si="737"/>
        <v>28.6</v>
      </c>
      <c r="AB3917" s="109">
        <f t="shared" si="738"/>
        <v>28600</v>
      </c>
      <c r="AC3917" s="108">
        <f t="shared" si="739"/>
        <v>543.4</v>
      </c>
      <c r="AD3917" s="107">
        <f t="shared" si="740"/>
        <v>2.2222222222222223E-2</v>
      </c>
      <c r="AE3917" s="106">
        <f t="shared" si="741"/>
        <v>12.075555555555555</v>
      </c>
      <c r="AF3917" s="105">
        <f t="shared" si="742"/>
        <v>72.453333333333347</v>
      </c>
      <c r="AG3917" s="105">
        <f t="shared" si="743"/>
        <v>499.54666666666662</v>
      </c>
    </row>
    <row r="3918" spans="1:33" s="88" customFormat="1" x14ac:dyDescent="0.35">
      <c r="A3918" s="21">
        <v>10141103</v>
      </c>
      <c r="B3918" s="115" t="s">
        <v>14786</v>
      </c>
      <c r="C3918" s="135" t="s">
        <v>710</v>
      </c>
      <c r="D3918" s="21">
        <v>199</v>
      </c>
      <c r="E3918" s="114" t="str">
        <f t="shared" si="733"/>
        <v>TRANSFORMADOR MARCA:  199</v>
      </c>
      <c r="F3918" s="21"/>
      <c r="G3918" s="21"/>
      <c r="H3918" s="21" t="s">
        <v>14848</v>
      </c>
      <c r="I3918" s="21" t="s">
        <v>15998</v>
      </c>
      <c r="J3918" s="21"/>
      <c r="K3918" s="21" t="s">
        <v>15997</v>
      </c>
      <c r="L3918" s="21" t="s">
        <v>15996</v>
      </c>
      <c r="M3918" s="21">
        <v>315</v>
      </c>
      <c r="N3918" s="21">
        <v>11</v>
      </c>
      <c r="O3918" s="21" t="s">
        <v>362</v>
      </c>
      <c r="P3918" s="21">
        <v>3</v>
      </c>
      <c r="Q3918" s="124">
        <v>2012</v>
      </c>
      <c r="R3918" s="21"/>
      <c r="S3918" s="21"/>
      <c r="T3918" s="116">
        <v>840</v>
      </c>
      <c r="U3918" s="111">
        <v>45</v>
      </c>
      <c r="V3918" s="113">
        <f t="shared" si="734"/>
        <v>751.33333333333326</v>
      </c>
      <c r="W3918" s="113">
        <f t="shared" si="735"/>
        <v>88.666666666666742</v>
      </c>
      <c r="X3918" s="112">
        <f t="shared" si="736"/>
        <v>88666.666666666744</v>
      </c>
      <c r="Y3918" s="111"/>
      <c r="Z3918" s="110">
        <f t="shared" si="732"/>
        <v>40</v>
      </c>
      <c r="AA3918" s="109">
        <f t="shared" si="737"/>
        <v>42</v>
      </c>
      <c r="AB3918" s="109">
        <f t="shared" si="738"/>
        <v>42000</v>
      </c>
      <c r="AC3918" s="108">
        <f t="shared" si="739"/>
        <v>798</v>
      </c>
      <c r="AD3918" s="107">
        <f t="shared" si="740"/>
        <v>2.2222222222222223E-2</v>
      </c>
      <c r="AE3918" s="106">
        <f t="shared" si="741"/>
        <v>17.733333333333334</v>
      </c>
      <c r="AF3918" s="105">
        <f t="shared" si="742"/>
        <v>106.40000000000008</v>
      </c>
      <c r="AG3918" s="105">
        <f t="shared" si="743"/>
        <v>733.59999999999991</v>
      </c>
    </row>
    <row r="3919" spans="1:33" s="88" customFormat="1" x14ac:dyDescent="0.35">
      <c r="A3919" s="21">
        <v>10141103</v>
      </c>
      <c r="B3919" s="115" t="s">
        <v>14786</v>
      </c>
      <c r="C3919" s="135" t="s">
        <v>710</v>
      </c>
      <c r="D3919" s="21">
        <v>203</v>
      </c>
      <c r="E3919" s="114" t="str">
        <f t="shared" si="733"/>
        <v>TRANSFORMADOR MARCA:  203</v>
      </c>
      <c r="F3919" s="21"/>
      <c r="G3919" s="21"/>
      <c r="H3919" s="21" t="s">
        <v>14848</v>
      </c>
      <c r="I3919" s="21" t="s">
        <v>15993</v>
      </c>
      <c r="J3919" s="21"/>
      <c r="K3919" s="21" t="s">
        <v>15992</v>
      </c>
      <c r="L3919" s="21" t="s">
        <v>15991</v>
      </c>
      <c r="M3919" s="21">
        <v>630</v>
      </c>
      <c r="N3919" s="21">
        <v>33</v>
      </c>
      <c r="O3919" s="21" t="s">
        <v>362</v>
      </c>
      <c r="P3919" s="21">
        <v>3</v>
      </c>
      <c r="Q3919" s="124">
        <v>2012</v>
      </c>
      <c r="R3919" s="21"/>
      <c r="S3919" s="21"/>
      <c r="T3919" s="116">
        <v>1200</v>
      </c>
      <c r="U3919" s="111">
        <v>45</v>
      </c>
      <c r="V3919" s="113">
        <f t="shared" si="734"/>
        <v>1073.3333333333333</v>
      </c>
      <c r="W3919" s="113">
        <f t="shared" si="735"/>
        <v>126.66666666666674</v>
      </c>
      <c r="X3919" s="112">
        <f t="shared" si="736"/>
        <v>126666.66666666674</v>
      </c>
      <c r="Y3919" s="111"/>
      <c r="Z3919" s="110">
        <f t="shared" si="732"/>
        <v>40</v>
      </c>
      <c r="AA3919" s="109">
        <f t="shared" si="737"/>
        <v>60</v>
      </c>
      <c r="AB3919" s="109">
        <f t="shared" si="738"/>
        <v>60000</v>
      </c>
      <c r="AC3919" s="108">
        <f t="shared" si="739"/>
        <v>1140</v>
      </c>
      <c r="AD3919" s="107">
        <f t="shared" si="740"/>
        <v>2.2222222222222223E-2</v>
      </c>
      <c r="AE3919" s="106">
        <f t="shared" si="741"/>
        <v>25.333333333333336</v>
      </c>
      <c r="AF3919" s="105">
        <f t="shared" si="742"/>
        <v>152.00000000000009</v>
      </c>
      <c r="AG3919" s="105">
        <f t="shared" si="743"/>
        <v>1048</v>
      </c>
    </row>
    <row r="3920" spans="1:33" s="88" customFormat="1" x14ac:dyDescent="0.35">
      <c r="A3920" s="21">
        <v>10141103</v>
      </c>
      <c r="B3920" s="115" t="s">
        <v>14786</v>
      </c>
      <c r="C3920" s="135" t="s">
        <v>710</v>
      </c>
      <c r="D3920" s="21">
        <v>204</v>
      </c>
      <c r="E3920" s="114" t="str">
        <f t="shared" si="733"/>
        <v>TRANSFORMADOR MARCA:  204</v>
      </c>
      <c r="F3920" s="21"/>
      <c r="G3920" s="21"/>
      <c r="H3920" s="21" t="s">
        <v>14848</v>
      </c>
      <c r="I3920" s="21" t="s">
        <v>15990</v>
      </c>
      <c r="J3920" s="21"/>
      <c r="K3920" s="21" t="s">
        <v>15989</v>
      </c>
      <c r="L3920" s="21" t="s">
        <v>15988</v>
      </c>
      <c r="M3920" s="21">
        <v>315</v>
      </c>
      <c r="N3920" s="21">
        <v>33</v>
      </c>
      <c r="O3920" s="21" t="s">
        <v>362</v>
      </c>
      <c r="P3920" s="21">
        <v>3</v>
      </c>
      <c r="Q3920" s="124">
        <v>2012</v>
      </c>
      <c r="R3920" s="21"/>
      <c r="S3920" s="21"/>
      <c r="T3920" s="116">
        <v>1039</v>
      </c>
      <c r="U3920" s="111">
        <v>45</v>
      </c>
      <c r="V3920" s="113">
        <f t="shared" si="734"/>
        <v>929.32777777777778</v>
      </c>
      <c r="W3920" s="113">
        <f t="shared" si="735"/>
        <v>109.67222222222222</v>
      </c>
      <c r="X3920" s="112">
        <f t="shared" si="736"/>
        <v>109672.22222222222</v>
      </c>
      <c r="Y3920" s="111"/>
      <c r="Z3920" s="110">
        <f t="shared" si="732"/>
        <v>40</v>
      </c>
      <c r="AA3920" s="109">
        <f t="shared" si="737"/>
        <v>51.95</v>
      </c>
      <c r="AB3920" s="109">
        <f t="shared" si="738"/>
        <v>51950</v>
      </c>
      <c r="AC3920" s="108">
        <f t="shared" si="739"/>
        <v>987.05</v>
      </c>
      <c r="AD3920" s="107">
        <f t="shared" si="740"/>
        <v>2.2222222222222223E-2</v>
      </c>
      <c r="AE3920" s="106">
        <f t="shared" si="741"/>
        <v>21.934444444444445</v>
      </c>
      <c r="AF3920" s="105">
        <f t="shared" si="742"/>
        <v>131.60666666666665</v>
      </c>
      <c r="AG3920" s="105">
        <f t="shared" si="743"/>
        <v>907.39333333333332</v>
      </c>
    </row>
    <row r="3921" spans="1:33" s="88" customFormat="1" x14ac:dyDescent="0.35">
      <c r="A3921" s="21">
        <v>10141103</v>
      </c>
      <c r="B3921" s="115" t="s">
        <v>14786</v>
      </c>
      <c r="C3921" s="135" t="s">
        <v>710</v>
      </c>
      <c r="D3921" s="21">
        <v>208</v>
      </c>
      <c r="E3921" s="114" t="str">
        <f t="shared" si="733"/>
        <v>TRANSFORMADOR MARCA:  208</v>
      </c>
      <c r="F3921" s="21"/>
      <c r="G3921" s="21"/>
      <c r="H3921" s="21" t="s">
        <v>14848</v>
      </c>
      <c r="I3921" s="21" t="s">
        <v>15987</v>
      </c>
      <c r="J3921" s="21"/>
      <c r="K3921" s="21" t="s">
        <v>15986</v>
      </c>
      <c r="L3921" s="21" t="s">
        <v>15985</v>
      </c>
      <c r="M3921" s="21">
        <v>200</v>
      </c>
      <c r="N3921" s="21">
        <v>11</v>
      </c>
      <c r="O3921" s="21" t="s">
        <v>362</v>
      </c>
      <c r="P3921" s="21">
        <v>3</v>
      </c>
      <c r="Q3921" s="124">
        <v>2012</v>
      </c>
      <c r="R3921" s="21"/>
      <c r="S3921" s="21"/>
      <c r="T3921" s="116">
        <v>572</v>
      </c>
      <c r="U3921" s="111">
        <v>45</v>
      </c>
      <c r="V3921" s="113">
        <f t="shared" si="734"/>
        <v>511.62222222222221</v>
      </c>
      <c r="W3921" s="113">
        <f t="shared" si="735"/>
        <v>60.377777777777794</v>
      </c>
      <c r="X3921" s="112">
        <f t="shared" si="736"/>
        <v>60377.777777777796</v>
      </c>
      <c r="Y3921" s="111"/>
      <c r="Z3921" s="110">
        <f t="shared" si="732"/>
        <v>40</v>
      </c>
      <c r="AA3921" s="109">
        <f t="shared" si="737"/>
        <v>28.6</v>
      </c>
      <c r="AB3921" s="109">
        <f t="shared" si="738"/>
        <v>28600</v>
      </c>
      <c r="AC3921" s="108">
        <f t="shared" si="739"/>
        <v>543.4</v>
      </c>
      <c r="AD3921" s="107">
        <f t="shared" si="740"/>
        <v>2.2222222222222223E-2</v>
      </c>
      <c r="AE3921" s="106">
        <f t="shared" si="741"/>
        <v>12.075555555555555</v>
      </c>
      <c r="AF3921" s="105">
        <f t="shared" si="742"/>
        <v>72.453333333333347</v>
      </c>
      <c r="AG3921" s="105">
        <f t="shared" si="743"/>
        <v>499.54666666666662</v>
      </c>
    </row>
    <row r="3922" spans="1:33" s="88" customFormat="1" x14ac:dyDescent="0.35">
      <c r="A3922" s="21">
        <v>10141103</v>
      </c>
      <c r="B3922" s="115" t="s">
        <v>14786</v>
      </c>
      <c r="C3922" s="135" t="s">
        <v>710</v>
      </c>
      <c r="D3922" s="21">
        <v>210</v>
      </c>
      <c r="E3922" s="114" t="str">
        <f t="shared" si="733"/>
        <v>TRANSFORMADOR MARCA:  210</v>
      </c>
      <c r="F3922" s="21"/>
      <c r="G3922" s="21"/>
      <c r="H3922" s="21" t="s">
        <v>14848</v>
      </c>
      <c r="I3922" s="21" t="s">
        <v>15983</v>
      </c>
      <c r="J3922" s="21"/>
      <c r="K3922" s="21" t="s">
        <v>15982</v>
      </c>
      <c r="L3922" s="21" t="s">
        <v>15981</v>
      </c>
      <c r="M3922" s="21">
        <v>100</v>
      </c>
      <c r="N3922" s="21">
        <v>33</v>
      </c>
      <c r="O3922" s="21" t="s">
        <v>362</v>
      </c>
      <c r="P3922" s="21">
        <v>3</v>
      </c>
      <c r="Q3922" s="124">
        <v>2012</v>
      </c>
      <c r="R3922" s="21"/>
      <c r="S3922" s="21"/>
      <c r="T3922" s="116">
        <v>763</v>
      </c>
      <c r="U3922" s="111">
        <v>45</v>
      </c>
      <c r="V3922" s="113">
        <f t="shared" si="734"/>
        <v>682.46111111111111</v>
      </c>
      <c r="W3922" s="113">
        <f t="shared" si="735"/>
        <v>80.538888888888891</v>
      </c>
      <c r="X3922" s="112">
        <f t="shared" si="736"/>
        <v>80538.888888888891</v>
      </c>
      <c r="Y3922" s="111"/>
      <c r="Z3922" s="110">
        <f t="shared" si="732"/>
        <v>40</v>
      </c>
      <c r="AA3922" s="109">
        <f t="shared" si="737"/>
        <v>38.15</v>
      </c>
      <c r="AB3922" s="109">
        <f t="shared" si="738"/>
        <v>38150</v>
      </c>
      <c r="AC3922" s="108">
        <f t="shared" si="739"/>
        <v>724.85</v>
      </c>
      <c r="AD3922" s="107">
        <f t="shared" si="740"/>
        <v>2.2222222222222223E-2</v>
      </c>
      <c r="AE3922" s="106">
        <f t="shared" si="741"/>
        <v>16.10777777777778</v>
      </c>
      <c r="AF3922" s="105">
        <f t="shared" si="742"/>
        <v>96.646666666666675</v>
      </c>
      <c r="AG3922" s="105">
        <f t="shared" si="743"/>
        <v>666.35333333333335</v>
      </c>
    </row>
    <row r="3923" spans="1:33" s="88" customFormat="1" x14ac:dyDescent="0.35">
      <c r="A3923" s="21">
        <v>10141103</v>
      </c>
      <c r="B3923" s="115" t="s">
        <v>14786</v>
      </c>
      <c r="C3923" s="135" t="s">
        <v>710</v>
      </c>
      <c r="D3923" s="21">
        <v>223</v>
      </c>
      <c r="E3923" s="114" t="str">
        <f t="shared" si="733"/>
        <v>TRANSFORMADOR MARCA:  223</v>
      </c>
      <c r="F3923" s="21"/>
      <c r="G3923" s="21"/>
      <c r="H3923" s="21" t="s">
        <v>14848</v>
      </c>
      <c r="I3923" s="21" t="s">
        <v>15980</v>
      </c>
      <c r="J3923" s="21"/>
      <c r="K3923" s="21" t="s">
        <v>15979</v>
      </c>
      <c r="L3923" s="21" t="s">
        <v>15978</v>
      </c>
      <c r="M3923" s="21">
        <v>250</v>
      </c>
      <c r="N3923" s="21">
        <v>33</v>
      </c>
      <c r="O3923" s="21" t="s">
        <v>362</v>
      </c>
      <c r="P3923" s="21">
        <v>3</v>
      </c>
      <c r="Q3923" s="124">
        <v>2012</v>
      </c>
      <c r="R3923" s="21"/>
      <c r="S3923" s="21"/>
      <c r="T3923" s="116">
        <v>991</v>
      </c>
      <c r="U3923" s="111">
        <v>45</v>
      </c>
      <c r="V3923" s="113">
        <f t="shared" si="734"/>
        <v>886.39444444444439</v>
      </c>
      <c r="W3923" s="113">
        <f t="shared" si="735"/>
        <v>104.60555555555561</v>
      </c>
      <c r="X3923" s="112">
        <f t="shared" si="736"/>
        <v>104605.55555555561</v>
      </c>
      <c r="Y3923" s="111"/>
      <c r="Z3923" s="110">
        <f t="shared" si="732"/>
        <v>40</v>
      </c>
      <c r="AA3923" s="109">
        <f t="shared" si="737"/>
        <v>49.550000000000004</v>
      </c>
      <c r="AB3923" s="109">
        <f t="shared" si="738"/>
        <v>49550.000000000007</v>
      </c>
      <c r="AC3923" s="108">
        <f t="shared" si="739"/>
        <v>941.45</v>
      </c>
      <c r="AD3923" s="107">
        <f t="shared" si="740"/>
        <v>2.2222222222222223E-2</v>
      </c>
      <c r="AE3923" s="106">
        <f t="shared" si="741"/>
        <v>20.921111111111113</v>
      </c>
      <c r="AF3923" s="105">
        <f t="shared" si="742"/>
        <v>125.52666666666673</v>
      </c>
      <c r="AG3923" s="105">
        <f t="shared" si="743"/>
        <v>865.47333333333324</v>
      </c>
    </row>
    <row r="3924" spans="1:33" s="88" customFormat="1" x14ac:dyDescent="0.35">
      <c r="A3924" s="21">
        <v>10141103</v>
      </c>
      <c r="B3924" s="115" t="s">
        <v>14786</v>
      </c>
      <c r="C3924" s="135" t="s">
        <v>710</v>
      </c>
      <c r="D3924" s="21">
        <v>225</v>
      </c>
      <c r="E3924" s="114" t="str">
        <f t="shared" si="733"/>
        <v>TRANSFORMADOR MARCA:  225</v>
      </c>
      <c r="F3924" s="21"/>
      <c r="G3924" s="21"/>
      <c r="H3924" s="21" t="s">
        <v>14848</v>
      </c>
      <c r="I3924" s="21" t="s">
        <v>15976</v>
      </c>
      <c r="J3924" s="21"/>
      <c r="K3924" s="21" t="s">
        <v>15975</v>
      </c>
      <c r="L3924" s="21" t="s">
        <v>15974</v>
      </c>
      <c r="M3924" s="21">
        <v>200</v>
      </c>
      <c r="N3924" s="21">
        <v>33</v>
      </c>
      <c r="O3924" s="21" t="s">
        <v>362</v>
      </c>
      <c r="P3924" s="21">
        <v>3</v>
      </c>
      <c r="Q3924" s="124">
        <v>2012</v>
      </c>
      <c r="R3924" s="21"/>
      <c r="S3924" s="21"/>
      <c r="T3924" s="116">
        <v>991</v>
      </c>
      <c r="U3924" s="111">
        <v>45</v>
      </c>
      <c r="V3924" s="113">
        <f t="shared" si="734"/>
        <v>886.39444444444439</v>
      </c>
      <c r="W3924" s="113">
        <f t="shared" si="735"/>
        <v>104.60555555555561</v>
      </c>
      <c r="X3924" s="112">
        <f t="shared" si="736"/>
        <v>104605.55555555561</v>
      </c>
      <c r="Y3924" s="111"/>
      <c r="Z3924" s="110">
        <f t="shared" si="732"/>
        <v>40</v>
      </c>
      <c r="AA3924" s="109">
        <f t="shared" si="737"/>
        <v>49.550000000000004</v>
      </c>
      <c r="AB3924" s="109">
        <f t="shared" si="738"/>
        <v>49550.000000000007</v>
      </c>
      <c r="AC3924" s="108">
        <f t="shared" si="739"/>
        <v>941.45</v>
      </c>
      <c r="AD3924" s="107">
        <f t="shared" si="740"/>
        <v>2.2222222222222223E-2</v>
      </c>
      <c r="AE3924" s="106">
        <f t="shared" si="741"/>
        <v>20.921111111111113</v>
      </c>
      <c r="AF3924" s="105">
        <f t="shared" si="742"/>
        <v>125.52666666666673</v>
      </c>
      <c r="AG3924" s="105">
        <f t="shared" si="743"/>
        <v>865.47333333333324</v>
      </c>
    </row>
    <row r="3925" spans="1:33" s="88" customFormat="1" x14ac:dyDescent="0.35">
      <c r="A3925" s="21">
        <v>10141103</v>
      </c>
      <c r="B3925" s="115" t="s">
        <v>14786</v>
      </c>
      <c r="C3925" s="135" t="s">
        <v>710</v>
      </c>
      <c r="D3925" s="21" t="s">
        <v>16107</v>
      </c>
      <c r="E3925" s="114" t="str">
        <f t="shared" si="733"/>
        <v>TRANSFORMADOR MARCA:Power tech PT86 PT86</v>
      </c>
      <c r="F3925" s="21" t="s">
        <v>16108</v>
      </c>
      <c r="G3925" s="21" t="s">
        <v>16107</v>
      </c>
      <c r="H3925" s="21" t="s">
        <v>3104</v>
      </c>
      <c r="I3925" s="21" t="s">
        <v>530</v>
      </c>
      <c r="J3925" s="57"/>
      <c r="K3925" s="124">
        <v>693161.1</v>
      </c>
      <c r="L3925" s="124">
        <v>7807254.7000000002</v>
      </c>
      <c r="M3925" s="21">
        <v>315</v>
      </c>
      <c r="N3925" s="21">
        <v>6.6</v>
      </c>
      <c r="O3925" s="21">
        <v>0.4</v>
      </c>
      <c r="P3925" s="21">
        <v>3</v>
      </c>
      <c r="Q3925" s="124">
        <v>2012</v>
      </c>
      <c r="R3925" s="124" t="s">
        <v>16106</v>
      </c>
      <c r="S3925" s="124" t="s">
        <v>16105</v>
      </c>
      <c r="T3925" s="116">
        <v>840</v>
      </c>
      <c r="U3925" s="111">
        <v>45</v>
      </c>
      <c r="V3925" s="113">
        <f t="shared" si="734"/>
        <v>751.33333333333326</v>
      </c>
      <c r="W3925" s="113">
        <f t="shared" si="735"/>
        <v>88.666666666666742</v>
      </c>
      <c r="X3925" s="112">
        <f t="shared" si="736"/>
        <v>88666.666666666744</v>
      </c>
      <c r="Y3925" s="111"/>
      <c r="Z3925" s="110">
        <f t="shared" si="732"/>
        <v>40</v>
      </c>
      <c r="AA3925" s="109">
        <f t="shared" si="737"/>
        <v>42</v>
      </c>
      <c r="AB3925" s="109">
        <f t="shared" si="738"/>
        <v>42000</v>
      </c>
      <c r="AC3925" s="108">
        <f t="shared" si="739"/>
        <v>798</v>
      </c>
      <c r="AD3925" s="107">
        <f t="shared" si="740"/>
        <v>2.2222222222222223E-2</v>
      </c>
      <c r="AE3925" s="106">
        <f t="shared" si="741"/>
        <v>17.733333333333334</v>
      </c>
      <c r="AF3925" s="105">
        <f t="shared" si="742"/>
        <v>106.40000000000008</v>
      </c>
      <c r="AG3925" s="105">
        <f t="shared" si="743"/>
        <v>733.59999999999991</v>
      </c>
    </row>
    <row r="3926" spans="1:33" s="88" customFormat="1" x14ac:dyDescent="0.35">
      <c r="A3926" s="21">
        <v>10141103</v>
      </c>
      <c r="B3926" s="115" t="s">
        <v>14786</v>
      </c>
      <c r="C3926" s="135" t="s">
        <v>710</v>
      </c>
      <c r="D3926" s="21" t="s">
        <v>16103</v>
      </c>
      <c r="E3926" s="114" t="str">
        <f t="shared" si="733"/>
        <v>TRANSFORMADOR MARCA:Power Tech PT116 PT116</v>
      </c>
      <c r="F3926" s="21" t="s">
        <v>16104</v>
      </c>
      <c r="G3926" s="21" t="s">
        <v>16103</v>
      </c>
      <c r="H3926" s="21" t="s">
        <v>3104</v>
      </c>
      <c r="I3926" s="21" t="s">
        <v>530</v>
      </c>
      <c r="J3926" s="57"/>
      <c r="K3926" s="124">
        <v>694808.8</v>
      </c>
      <c r="L3926" s="124">
        <v>7814844.7000000002</v>
      </c>
      <c r="M3926" s="21">
        <v>250</v>
      </c>
      <c r="N3926" s="21">
        <v>22</v>
      </c>
      <c r="O3926" s="21">
        <v>0.4</v>
      </c>
      <c r="P3926" s="21">
        <v>3</v>
      </c>
      <c r="Q3926" s="124">
        <v>2012</v>
      </c>
      <c r="R3926" s="124" t="s">
        <v>14844</v>
      </c>
      <c r="S3926" s="124" t="s">
        <v>16102</v>
      </c>
      <c r="T3926" s="116">
        <v>953</v>
      </c>
      <c r="U3926" s="111">
        <v>45</v>
      </c>
      <c r="V3926" s="113">
        <f t="shared" si="734"/>
        <v>852.40555555555545</v>
      </c>
      <c r="W3926" s="113">
        <f t="shared" si="735"/>
        <v>100.59444444444455</v>
      </c>
      <c r="X3926" s="112">
        <f t="shared" si="736"/>
        <v>100594.44444444455</v>
      </c>
      <c r="Y3926" s="111"/>
      <c r="Z3926" s="110">
        <f t="shared" si="732"/>
        <v>40</v>
      </c>
      <c r="AA3926" s="109">
        <f t="shared" si="737"/>
        <v>47.650000000000006</v>
      </c>
      <c r="AB3926" s="109">
        <f t="shared" si="738"/>
        <v>47650.000000000007</v>
      </c>
      <c r="AC3926" s="108">
        <f t="shared" si="739"/>
        <v>905.35</v>
      </c>
      <c r="AD3926" s="107">
        <f t="shared" si="740"/>
        <v>2.2222222222222223E-2</v>
      </c>
      <c r="AE3926" s="106">
        <f t="shared" si="741"/>
        <v>20.11888888888889</v>
      </c>
      <c r="AF3926" s="105">
        <f t="shared" si="742"/>
        <v>120.71333333333344</v>
      </c>
      <c r="AG3926" s="105">
        <f t="shared" si="743"/>
        <v>832.28666666666652</v>
      </c>
    </row>
    <row r="3927" spans="1:33" s="88" customFormat="1" x14ac:dyDescent="0.35">
      <c r="A3927" s="21">
        <v>10141103</v>
      </c>
      <c r="B3927" s="115" t="s">
        <v>14786</v>
      </c>
      <c r="C3927" s="135" t="s">
        <v>710</v>
      </c>
      <c r="D3927" s="21" t="s">
        <v>16100</v>
      </c>
      <c r="E3927" s="114" t="str">
        <f t="shared" si="733"/>
        <v>TRANSFORMADOR MARCA:Powertech PT151 PT151</v>
      </c>
      <c r="F3927" s="21" t="s">
        <v>16101</v>
      </c>
      <c r="G3927" s="21" t="s">
        <v>16100</v>
      </c>
      <c r="H3927" s="21" t="s">
        <v>3104</v>
      </c>
      <c r="I3927" s="21" t="s">
        <v>530</v>
      </c>
      <c r="J3927" s="21"/>
      <c r="K3927" s="124">
        <v>695586.4</v>
      </c>
      <c r="L3927" s="124">
        <v>7806025.9000000004</v>
      </c>
      <c r="M3927" s="21">
        <v>315</v>
      </c>
      <c r="N3927" s="21">
        <v>6.6</v>
      </c>
      <c r="O3927" s="21">
        <v>0.4</v>
      </c>
      <c r="P3927" s="21">
        <v>3</v>
      </c>
      <c r="Q3927" s="124">
        <v>2012</v>
      </c>
      <c r="R3927" s="124" t="s">
        <v>2362</v>
      </c>
      <c r="S3927" s="124">
        <v>20750901.030000001</v>
      </c>
      <c r="T3927" s="116">
        <v>840</v>
      </c>
      <c r="U3927" s="111">
        <v>45</v>
      </c>
      <c r="V3927" s="113">
        <f t="shared" si="734"/>
        <v>751.33333333333326</v>
      </c>
      <c r="W3927" s="113">
        <f t="shared" si="735"/>
        <v>88.666666666666742</v>
      </c>
      <c r="X3927" s="112">
        <f t="shared" si="736"/>
        <v>88666.666666666744</v>
      </c>
      <c r="Y3927" s="111"/>
      <c r="Z3927" s="110">
        <f t="shared" si="732"/>
        <v>40</v>
      </c>
      <c r="AA3927" s="109">
        <f t="shared" si="737"/>
        <v>42</v>
      </c>
      <c r="AB3927" s="109">
        <f t="shared" si="738"/>
        <v>42000</v>
      </c>
      <c r="AC3927" s="108">
        <f t="shared" si="739"/>
        <v>798</v>
      </c>
      <c r="AD3927" s="107">
        <f t="shared" si="740"/>
        <v>2.2222222222222223E-2</v>
      </c>
      <c r="AE3927" s="106">
        <f t="shared" si="741"/>
        <v>17.733333333333334</v>
      </c>
      <c r="AF3927" s="105">
        <f t="shared" si="742"/>
        <v>106.40000000000008</v>
      </c>
      <c r="AG3927" s="105">
        <f t="shared" si="743"/>
        <v>733.59999999999991</v>
      </c>
    </row>
    <row r="3928" spans="1:33" s="88" customFormat="1" x14ac:dyDescent="0.35">
      <c r="A3928" s="21">
        <v>10141103</v>
      </c>
      <c r="B3928" s="115" t="s">
        <v>14786</v>
      </c>
      <c r="C3928" s="135" t="s">
        <v>710</v>
      </c>
      <c r="D3928" s="21" t="s">
        <v>16099</v>
      </c>
      <c r="E3928" s="114" t="str">
        <f t="shared" si="733"/>
        <v>TRANSFORMADOR MARCA:ITB AGGDL/PT1 AGGDL/PT1</v>
      </c>
      <c r="F3928" s="21" t="s">
        <v>2965</v>
      </c>
      <c r="G3928" s="21" t="s">
        <v>16099</v>
      </c>
      <c r="H3928" s="21" t="s">
        <v>355</v>
      </c>
      <c r="I3928" s="21" t="s">
        <v>976</v>
      </c>
      <c r="J3928" s="21" t="s">
        <v>16098</v>
      </c>
      <c r="K3928" s="139" t="s">
        <v>16097</v>
      </c>
      <c r="L3928" s="119" t="s">
        <v>16096</v>
      </c>
      <c r="M3928" s="21">
        <v>630</v>
      </c>
      <c r="N3928" s="21">
        <v>22</v>
      </c>
      <c r="O3928" s="21">
        <v>0.4</v>
      </c>
      <c r="P3928" s="21">
        <v>3</v>
      </c>
      <c r="Q3928" s="21">
        <v>2012</v>
      </c>
      <c r="R3928" s="21" t="s">
        <v>1109</v>
      </c>
      <c r="S3928" s="21">
        <v>769789</v>
      </c>
      <c r="T3928" s="116">
        <v>1016</v>
      </c>
      <c r="U3928" s="111">
        <v>45</v>
      </c>
      <c r="V3928" s="113">
        <f t="shared" si="734"/>
        <v>908.75555555555547</v>
      </c>
      <c r="W3928" s="113">
        <f t="shared" si="735"/>
        <v>107.24444444444453</v>
      </c>
      <c r="X3928" s="112">
        <f t="shared" si="736"/>
        <v>107244.44444444453</v>
      </c>
      <c r="Y3928" s="111"/>
      <c r="Z3928" s="110">
        <f t="shared" si="732"/>
        <v>40</v>
      </c>
      <c r="AA3928" s="109">
        <f t="shared" si="737"/>
        <v>50.800000000000004</v>
      </c>
      <c r="AB3928" s="109">
        <f t="shared" si="738"/>
        <v>50800.000000000007</v>
      </c>
      <c r="AC3928" s="108">
        <f t="shared" si="739"/>
        <v>965.2</v>
      </c>
      <c r="AD3928" s="107">
        <f t="shared" si="740"/>
        <v>2.2222222222222223E-2</v>
      </c>
      <c r="AE3928" s="106">
        <f t="shared" si="741"/>
        <v>21.448888888888892</v>
      </c>
      <c r="AF3928" s="105">
        <f t="shared" si="742"/>
        <v>128.69333333333341</v>
      </c>
      <c r="AG3928" s="105">
        <f t="shared" si="743"/>
        <v>887.30666666666662</v>
      </c>
    </row>
    <row r="3929" spans="1:33" s="88" customFormat="1" x14ac:dyDescent="0.35">
      <c r="A3929" s="21">
        <v>10141103</v>
      </c>
      <c r="B3929" s="115" t="s">
        <v>14786</v>
      </c>
      <c r="C3929" s="135" t="s">
        <v>710</v>
      </c>
      <c r="D3929" s="21" t="s">
        <v>16095</v>
      </c>
      <c r="E3929" s="114" t="str">
        <f t="shared" si="733"/>
        <v>TRANSFORMADOR MARCA:ITB AGGDL/PT3 AGGDL/PT3</v>
      </c>
      <c r="F3929" s="21" t="s">
        <v>2927</v>
      </c>
      <c r="G3929" s="21" t="s">
        <v>16095</v>
      </c>
      <c r="H3929" s="21" t="s">
        <v>355</v>
      </c>
      <c r="I3929" s="21" t="s">
        <v>976</v>
      </c>
      <c r="J3929" s="21" t="s">
        <v>16094</v>
      </c>
      <c r="K3929" s="139" t="s">
        <v>16093</v>
      </c>
      <c r="L3929" s="119" t="s">
        <v>16092</v>
      </c>
      <c r="M3929" s="21">
        <v>200</v>
      </c>
      <c r="N3929" s="21">
        <v>22</v>
      </c>
      <c r="O3929" s="21">
        <v>0.4</v>
      </c>
      <c r="P3929" s="21">
        <v>3</v>
      </c>
      <c r="Q3929" s="21">
        <v>2012</v>
      </c>
      <c r="R3929" s="21" t="s">
        <v>1109</v>
      </c>
      <c r="S3929" s="21">
        <v>626586</v>
      </c>
      <c r="T3929" s="116">
        <v>572</v>
      </c>
      <c r="U3929" s="111">
        <v>45</v>
      </c>
      <c r="V3929" s="113">
        <f t="shared" si="734"/>
        <v>511.62222222222221</v>
      </c>
      <c r="W3929" s="113">
        <f t="shared" si="735"/>
        <v>60.377777777777794</v>
      </c>
      <c r="X3929" s="112">
        <f t="shared" si="736"/>
        <v>60377.777777777796</v>
      </c>
      <c r="Y3929" s="111"/>
      <c r="Z3929" s="110">
        <f t="shared" si="732"/>
        <v>40</v>
      </c>
      <c r="AA3929" s="109">
        <f t="shared" si="737"/>
        <v>28.6</v>
      </c>
      <c r="AB3929" s="109">
        <f t="shared" si="738"/>
        <v>28600</v>
      </c>
      <c r="AC3929" s="108">
        <f t="shared" si="739"/>
        <v>543.4</v>
      </c>
      <c r="AD3929" s="107">
        <f t="shared" si="740"/>
        <v>2.2222222222222223E-2</v>
      </c>
      <c r="AE3929" s="106">
        <f t="shared" si="741"/>
        <v>12.075555555555555</v>
      </c>
      <c r="AF3929" s="105">
        <f t="shared" si="742"/>
        <v>72.453333333333347</v>
      </c>
      <c r="AG3929" s="105">
        <f t="shared" si="743"/>
        <v>499.54666666666662</v>
      </c>
    </row>
    <row r="3930" spans="1:33" s="88" customFormat="1" x14ac:dyDescent="0.35">
      <c r="A3930" s="21">
        <v>10141103</v>
      </c>
      <c r="B3930" s="135" t="s">
        <v>14786</v>
      </c>
      <c r="C3930" s="135" t="s">
        <v>710</v>
      </c>
      <c r="D3930" s="142" t="s">
        <v>16091</v>
      </c>
      <c r="E3930" s="114" t="str">
        <f t="shared" si="733"/>
        <v>TRANSFORMADOR MARCA:EFACEC PT 232 PT 232</v>
      </c>
      <c r="F3930" s="142"/>
      <c r="G3930" s="142" t="s">
        <v>16091</v>
      </c>
      <c r="H3930" s="142" t="s">
        <v>607</v>
      </c>
      <c r="I3930" s="124"/>
      <c r="J3930" s="124"/>
      <c r="K3930" s="139"/>
      <c r="L3930" s="139"/>
      <c r="M3930" s="124">
        <v>500</v>
      </c>
      <c r="N3930" s="124">
        <v>11</v>
      </c>
      <c r="O3930" s="21">
        <v>0.4</v>
      </c>
      <c r="P3930" s="124" t="s">
        <v>514</v>
      </c>
      <c r="Q3930" s="124">
        <v>2012</v>
      </c>
      <c r="R3930" s="121" t="s">
        <v>27</v>
      </c>
      <c r="S3930" s="124" t="s">
        <v>16090</v>
      </c>
      <c r="T3930" s="116">
        <v>1016</v>
      </c>
      <c r="U3930" s="111">
        <v>45</v>
      </c>
      <c r="V3930" s="113">
        <f t="shared" si="734"/>
        <v>908.75555555555547</v>
      </c>
      <c r="W3930" s="113">
        <f t="shared" si="735"/>
        <v>107.24444444444453</v>
      </c>
      <c r="X3930" s="112">
        <f t="shared" si="736"/>
        <v>107244.44444444453</v>
      </c>
      <c r="Y3930" s="111"/>
      <c r="Z3930" s="110">
        <f t="shared" si="732"/>
        <v>40</v>
      </c>
      <c r="AA3930" s="109">
        <f t="shared" si="737"/>
        <v>50.800000000000004</v>
      </c>
      <c r="AB3930" s="109">
        <f t="shared" si="738"/>
        <v>50800.000000000007</v>
      </c>
      <c r="AC3930" s="108">
        <f t="shared" si="739"/>
        <v>965.2</v>
      </c>
      <c r="AD3930" s="107">
        <f t="shared" si="740"/>
        <v>2.2222222222222223E-2</v>
      </c>
      <c r="AE3930" s="106">
        <f t="shared" si="741"/>
        <v>21.448888888888892</v>
      </c>
      <c r="AF3930" s="105">
        <f t="shared" si="742"/>
        <v>128.69333333333341</v>
      </c>
      <c r="AG3930" s="105">
        <f t="shared" si="743"/>
        <v>887.30666666666662</v>
      </c>
    </row>
    <row r="3931" spans="1:33" s="88" customFormat="1" x14ac:dyDescent="0.35">
      <c r="A3931" s="21">
        <v>10141103</v>
      </c>
      <c r="B3931" s="135" t="s">
        <v>14786</v>
      </c>
      <c r="C3931" s="135" t="s">
        <v>710</v>
      </c>
      <c r="D3931" s="124" t="s">
        <v>16089</v>
      </c>
      <c r="E3931" s="114" t="str">
        <f t="shared" si="733"/>
        <v>TRANSFORMADOR MARCA:EFACEC PT 288R PT 288R</v>
      </c>
      <c r="F3931" s="142"/>
      <c r="G3931" s="124" t="s">
        <v>16089</v>
      </c>
      <c r="H3931" s="142" t="s">
        <v>607</v>
      </c>
      <c r="I3931" s="124"/>
      <c r="J3931" s="142"/>
      <c r="K3931" s="142"/>
      <c r="L3931" s="142"/>
      <c r="M3931" s="124">
        <v>315</v>
      </c>
      <c r="N3931" s="124">
        <v>33</v>
      </c>
      <c r="O3931" s="21">
        <v>0.4</v>
      </c>
      <c r="P3931" s="124" t="s">
        <v>514</v>
      </c>
      <c r="Q3931" s="142">
        <v>2012</v>
      </c>
      <c r="R3931" s="124" t="s">
        <v>27</v>
      </c>
      <c r="S3931" s="142" t="s">
        <v>16088</v>
      </c>
      <c r="T3931" s="116">
        <v>1039</v>
      </c>
      <c r="U3931" s="111">
        <v>45</v>
      </c>
      <c r="V3931" s="113">
        <f t="shared" si="734"/>
        <v>929.32777777777778</v>
      </c>
      <c r="W3931" s="113">
        <f t="shared" si="735"/>
        <v>109.67222222222222</v>
      </c>
      <c r="X3931" s="112">
        <f t="shared" si="736"/>
        <v>109672.22222222222</v>
      </c>
      <c r="Y3931" s="111"/>
      <c r="Z3931" s="110">
        <f t="shared" si="732"/>
        <v>40</v>
      </c>
      <c r="AA3931" s="109">
        <f t="shared" si="737"/>
        <v>51.95</v>
      </c>
      <c r="AB3931" s="109">
        <f t="shared" si="738"/>
        <v>51950</v>
      </c>
      <c r="AC3931" s="108">
        <f t="shared" si="739"/>
        <v>987.05</v>
      </c>
      <c r="AD3931" s="107">
        <f t="shared" si="740"/>
        <v>2.2222222222222223E-2</v>
      </c>
      <c r="AE3931" s="106">
        <f t="shared" si="741"/>
        <v>21.934444444444445</v>
      </c>
      <c r="AF3931" s="105">
        <f t="shared" si="742"/>
        <v>131.60666666666665</v>
      </c>
      <c r="AG3931" s="105">
        <f t="shared" si="743"/>
        <v>907.39333333333332</v>
      </c>
    </row>
    <row r="3932" spans="1:33" s="88" customFormat="1" x14ac:dyDescent="0.35">
      <c r="A3932" s="21">
        <v>10141103</v>
      </c>
      <c r="B3932" s="135" t="s">
        <v>14786</v>
      </c>
      <c r="C3932" s="135" t="s">
        <v>710</v>
      </c>
      <c r="D3932" s="124" t="s">
        <v>16087</v>
      </c>
      <c r="E3932" s="114" t="str">
        <f t="shared" si="733"/>
        <v>TRANSFORMADOR MARCA:" PTS 2R PTS 2R</v>
      </c>
      <c r="F3932" s="124"/>
      <c r="G3932" s="124" t="s">
        <v>16087</v>
      </c>
      <c r="H3932" s="124" t="s">
        <v>847</v>
      </c>
      <c r="I3932" s="124"/>
      <c r="J3932" s="124"/>
      <c r="K3932" s="124"/>
      <c r="L3932" s="124"/>
      <c r="M3932" s="124">
        <v>500</v>
      </c>
      <c r="N3932" s="124">
        <v>33</v>
      </c>
      <c r="O3932" s="21">
        <v>0.4</v>
      </c>
      <c r="P3932" s="124" t="s">
        <v>514</v>
      </c>
      <c r="Q3932" s="124">
        <v>2012</v>
      </c>
      <c r="R3932" s="124" t="s">
        <v>846</v>
      </c>
      <c r="S3932" s="124" t="s">
        <v>16086</v>
      </c>
      <c r="T3932" s="116">
        <v>1200</v>
      </c>
      <c r="U3932" s="111">
        <v>45</v>
      </c>
      <c r="V3932" s="113">
        <f t="shared" si="734"/>
        <v>1073.3333333333333</v>
      </c>
      <c r="W3932" s="113">
        <f t="shared" si="735"/>
        <v>126.66666666666674</v>
      </c>
      <c r="X3932" s="112">
        <f t="shared" si="736"/>
        <v>126666.66666666674</v>
      </c>
      <c r="Y3932" s="111"/>
      <c r="Z3932" s="110">
        <f t="shared" si="732"/>
        <v>40</v>
      </c>
      <c r="AA3932" s="109">
        <f t="shared" si="737"/>
        <v>60</v>
      </c>
      <c r="AB3932" s="109">
        <f t="shared" si="738"/>
        <v>60000</v>
      </c>
      <c r="AC3932" s="108">
        <f t="shared" si="739"/>
        <v>1140</v>
      </c>
      <c r="AD3932" s="107">
        <f t="shared" si="740"/>
        <v>2.2222222222222223E-2</v>
      </c>
      <c r="AE3932" s="106">
        <f t="shared" si="741"/>
        <v>25.333333333333336</v>
      </c>
      <c r="AF3932" s="105">
        <f t="shared" si="742"/>
        <v>152.00000000000009</v>
      </c>
      <c r="AG3932" s="105">
        <f t="shared" si="743"/>
        <v>1048</v>
      </c>
    </row>
    <row r="3933" spans="1:33" s="88" customFormat="1" x14ac:dyDescent="0.35">
      <c r="A3933" s="21">
        <v>10141103</v>
      </c>
      <c r="B3933" s="115" t="s">
        <v>14786</v>
      </c>
      <c r="C3933" s="135" t="s">
        <v>710</v>
      </c>
      <c r="D3933" s="133" t="s">
        <v>10341</v>
      </c>
      <c r="E3933" s="114" t="str">
        <f t="shared" si="733"/>
        <v>TRANSFORMADOR MARCA:Powertech  PT 20 RE</v>
      </c>
      <c r="F3933" s="57" t="s">
        <v>2359</v>
      </c>
      <c r="G3933" s="21"/>
      <c r="H3933" s="21" t="s">
        <v>1695</v>
      </c>
      <c r="I3933" s="21"/>
      <c r="J3933" s="21"/>
      <c r="K3933" s="133" t="s">
        <v>16085</v>
      </c>
      <c r="L3933" s="133" t="s">
        <v>16084</v>
      </c>
      <c r="M3933" s="21">
        <v>200</v>
      </c>
      <c r="N3933" s="21">
        <v>33</v>
      </c>
      <c r="O3933" s="21" t="s">
        <v>510</v>
      </c>
      <c r="P3933" s="124" t="s">
        <v>516</v>
      </c>
      <c r="Q3933" s="21">
        <v>2012</v>
      </c>
      <c r="R3933" s="21" t="s">
        <v>2362</v>
      </c>
      <c r="S3933" s="21" t="s">
        <v>16083</v>
      </c>
      <c r="T3933" s="116">
        <v>991</v>
      </c>
      <c r="U3933" s="111">
        <v>45</v>
      </c>
      <c r="V3933" s="113">
        <f t="shared" si="734"/>
        <v>886.39444444444439</v>
      </c>
      <c r="W3933" s="113">
        <f t="shared" si="735"/>
        <v>104.60555555555561</v>
      </c>
      <c r="X3933" s="112">
        <f t="shared" si="736"/>
        <v>104605.55555555561</v>
      </c>
      <c r="Y3933" s="111"/>
      <c r="Z3933" s="110">
        <f t="shared" si="732"/>
        <v>40</v>
      </c>
      <c r="AA3933" s="109">
        <f t="shared" si="737"/>
        <v>49.550000000000004</v>
      </c>
      <c r="AB3933" s="109">
        <f t="shared" si="738"/>
        <v>49550.000000000007</v>
      </c>
      <c r="AC3933" s="108">
        <f t="shared" si="739"/>
        <v>941.45</v>
      </c>
      <c r="AD3933" s="107">
        <f t="shared" si="740"/>
        <v>2.2222222222222223E-2</v>
      </c>
      <c r="AE3933" s="106">
        <f t="shared" si="741"/>
        <v>20.921111111111113</v>
      </c>
      <c r="AF3933" s="105">
        <f t="shared" si="742"/>
        <v>125.52666666666673</v>
      </c>
      <c r="AG3933" s="105">
        <f t="shared" si="743"/>
        <v>865.47333333333324</v>
      </c>
    </row>
    <row r="3934" spans="1:33" s="88" customFormat="1" x14ac:dyDescent="0.35">
      <c r="A3934" s="21">
        <v>10141103</v>
      </c>
      <c r="B3934" s="176" t="s">
        <v>14786</v>
      </c>
      <c r="C3934" s="135" t="s">
        <v>710</v>
      </c>
      <c r="D3934" s="61" t="s">
        <v>16082</v>
      </c>
      <c r="E3934" s="114" t="str">
        <f t="shared" si="733"/>
        <v>TRANSFORMADOR MARCA:TUSCO TRAFO BILENE SPARE</v>
      </c>
      <c r="F3934" s="61" t="s">
        <v>641</v>
      </c>
      <c r="G3934" s="61" t="s">
        <v>16081</v>
      </c>
      <c r="H3934" s="61" t="s">
        <v>16081</v>
      </c>
      <c r="I3934" s="61"/>
      <c r="J3934" s="61"/>
      <c r="K3934" s="57" t="s">
        <v>250</v>
      </c>
      <c r="L3934" s="57" t="s">
        <v>249</v>
      </c>
      <c r="M3934" s="156">
        <v>100</v>
      </c>
      <c r="N3934" s="156">
        <v>33</v>
      </c>
      <c r="O3934" s="61">
        <v>0.4</v>
      </c>
      <c r="P3934" s="61">
        <v>3</v>
      </c>
      <c r="Q3934" s="61">
        <v>2012</v>
      </c>
      <c r="R3934" s="61" t="s">
        <v>219</v>
      </c>
      <c r="S3934" s="61">
        <v>551337</v>
      </c>
      <c r="T3934" s="116">
        <v>763</v>
      </c>
      <c r="U3934" s="111">
        <v>45</v>
      </c>
      <c r="V3934" s="113">
        <f t="shared" si="734"/>
        <v>682.46111111111111</v>
      </c>
      <c r="W3934" s="113">
        <f t="shared" si="735"/>
        <v>80.538888888888891</v>
      </c>
      <c r="X3934" s="112">
        <f t="shared" si="736"/>
        <v>80538.888888888891</v>
      </c>
      <c r="Y3934" s="111"/>
      <c r="Z3934" s="110">
        <f t="shared" si="732"/>
        <v>40</v>
      </c>
      <c r="AA3934" s="109">
        <f t="shared" si="737"/>
        <v>38.15</v>
      </c>
      <c r="AB3934" s="109">
        <f t="shared" si="738"/>
        <v>38150</v>
      </c>
      <c r="AC3934" s="108">
        <f t="shared" si="739"/>
        <v>724.85</v>
      </c>
      <c r="AD3934" s="107">
        <f t="shared" si="740"/>
        <v>2.2222222222222223E-2</v>
      </c>
      <c r="AE3934" s="106">
        <f t="shared" si="741"/>
        <v>16.10777777777778</v>
      </c>
      <c r="AF3934" s="105">
        <f t="shared" si="742"/>
        <v>96.646666666666675</v>
      </c>
      <c r="AG3934" s="105">
        <f t="shared" si="743"/>
        <v>666.35333333333335</v>
      </c>
    </row>
    <row r="3935" spans="1:33" s="88" customFormat="1" x14ac:dyDescent="0.35">
      <c r="A3935" s="21">
        <v>10141103</v>
      </c>
      <c r="B3935" s="115" t="s">
        <v>14786</v>
      </c>
      <c r="C3935" s="135" t="s">
        <v>710</v>
      </c>
      <c r="D3935" s="21" t="s">
        <v>16080</v>
      </c>
      <c r="E3935" s="114" t="str">
        <f t="shared" si="733"/>
        <v>TRANSFORMADOR MARCA:SGB  PTS43</v>
      </c>
      <c r="F3935" s="21"/>
      <c r="G3935" s="21"/>
      <c r="H3935" s="21" t="s">
        <v>545</v>
      </c>
      <c r="I3935" s="21" t="s">
        <v>16079</v>
      </c>
      <c r="J3935" s="21"/>
      <c r="K3935" s="21" t="s">
        <v>16078</v>
      </c>
      <c r="L3935" s="21" t="s">
        <v>16077</v>
      </c>
      <c r="M3935" s="21">
        <v>315</v>
      </c>
      <c r="N3935" s="21">
        <v>11</v>
      </c>
      <c r="O3935" s="21" t="s">
        <v>362</v>
      </c>
      <c r="P3935" s="21">
        <v>3</v>
      </c>
      <c r="Q3935" s="124">
        <v>2012</v>
      </c>
      <c r="R3935" s="124" t="s">
        <v>213</v>
      </c>
      <c r="S3935" s="124">
        <v>401488</v>
      </c>
      <c r="T3935" s="116">
        <v>840</v>
      </c>
      <c r="U3935" s="111">
        <v>45</v>
      </c>
      <c r="V3935" s="113">
        <f t="shared" si="734"/>
        <v>751.33333333333326</v>
      </c>
      <c r="W3935" s="113">
        <f t="shared" si="735"/>
        <v>88.666666666666742</v>
      </c>
      <c r="X3935" s="112">
        <f t="shared" si="736"/>
        <v>88666.666666666744</v>
      </c>
      <c r="Y3935" s="111"/>
      <c r="Z3935" s="110">
        <f t="shared" si="732"/>
        <v>40</v>
      </c>
      <c r="AA3935" s="109">
        <f t="shared" si="737"/>
        <v>42</v>
      </c>
      <c r="AB3935" s="109">
        <f t="shared" si="738"/>
        <v>42000</v>
      </c>
      <c r="AC3935" s="108">
        <f t="shared" si="739"/>
        <v>798</v>
      </c>
      <c r="AD3935" s="107">
        <f t="shared" si="740"/>
        <v>2.2222222222222223E-2</v>
      </c>
      <c r="AE3935" s="106">
        <f t="shared" si="741"/>
        <v>17.733333333333334</v>
      </c>
      <c r="AF3935" s="105">
        <f t="shared" si="742"/>
        <v>106.40000000000008</v>
      </c>
      <c r="AG3935" s="105">
        <f t="shared" si="743"/>
        <v>733.59999999999991</v>
      </c>
    </row>
    <row r="3936" spans="1:33" s="88" customFormat="1" x14ac:dyDescent="0.35">
      <c r="A3936" s="21">
        <v>10141103</v>
      </c>
      <c r="B3936" s="115" t="s">
        <v>14786</v>
      </c>
      <c r="C3936" s="135" t="s">
        <v>710</v>
      </c>
      <c r="D3936" s="21" t="s">
        <v>16076</v>
      </c>
      <c r="E3936" s="114" t="str">
        <f t="shared" si="733"/>
        <v>TRANSFORMADOR MARCA:FST  PTS52</v>
      </c>
      <c r="F3936" s="21"/>
      <c r="G3936" s="21"/>
      <c r="H3936" s="21" t="s">
        <v>545</v>
      </c>
      <c r="I3936" s="21" t="s">
        <v>16075</v>
      </c>
      <c r="J3936" s="21"/>
      <c r="K3936" s="21" t="s">
        <v>16074</v>
      </c>
      <c r="L3936" s="21" t="s">
        <v>16073</v>
      </c>
      <c r="M3936" s="21">
        <v>50</v>
      </c>
      <c r="N3936" s="21">
        <v>11</v>
      </c>
      <c r="O3936" s="21" t="s">
        <v>362</v>
      </c>
      <c r="P3936" s="21">
        <v>3</v>
      </c>
      <c r="Q3936" s="124">
        <v>2012</v>
      </c>
      <c r="R3936" s="124" t="s">
        <v>519</v>
      </c>
      <c r="S3936" s="124" t="s">
        <v>16072</v>
      </c>
      <c r="T3936" s="116">
        <v>381</v>
      </c>
      <c r="U3936" s="111">
        <v>45</v>
      </c>
      <c r="V3936" s="113">
        <f t="shared" si="734"/>
        <v>340.7833333333333</v>
      </c>
      <c r="W3936" s="113">
        <f t="shared" si="735"/>
        <v>40.216666666666697</v>
      </c>
      <c r="X3936" s="112">
        <f t="shared" si="736"/>
        <v>40216.666666666701</v>
      </c>
      <c r="Y3936" s="111"/>
      <c r="Z3936" s="110">
        <f t="shared" si="732"/>
        <v>40</v>
      </c>
      <c r="AA3936" s="109">
        <f t="shared" si="737"/>
        <v>19.05</v>
      </c>
      <c r="AB3936" s="109">
        <f t="shared" si="738"/>
        <v>19050</v>
      </c>
      <c r="AC3936" s="108">
        <f t="shared" si="739"/>
        <v>361.95</v>
      </c>
      <c r="AD3936" s="107">
        <f t="shared" si="740"/>
        <v>2.2222222222222223E-2</v>
      </c>
      <c r="AE3936" s="106">
        <f t="shared" si="741"/>
        <v>8.043333333333333</v>
      </c>
      <c r="AF3936" s="105">
        <f t="shared" si="742"/>
        <v>48.260000000000034</v>
      </c>
      <c r="AG3936" s="105">
        <f t="shared" si="743"/>
        <v>332.73999999999995</v>
      </c>
    </row>
    <row r="3937" spans="1:33" s="88" customFormat="1" x14ac:dyDescent="0.35">
      <c r="A3937" s="21">
        <v>10141103</v>
      </c>
      <c r="B3937" s="115" t="s">
        <v>14786</v>
      </c>
      <c r="C3937" s="135" t="s">
        <v>710</v>
      </c>
      <c r="D3937" s="21" t="s">
        <v>16071</v>
      </c>
      <c r="E3937" s="114" t="str">
        <f t="shared" si="733"/>
        <v>TRANSFORMADOR MARCA:EFACEC  PTS74</v>
      </c>
      <c r="F3937" s="21"/>
      <c r="G3937" s="21"/>
      <c r="H3937" s="21" t="s">
        <v>14848</v>
      </c>
      <c r="I3937" s="21" t="s">
        <v>15222</v>
      </c>
      <c r="J3937" s="21"/>
      <c r="K3937" s="21" t="s">
        <v>16070</v>
      </c>
      <c r="L3937" s="21" t="s">
        <v>16069</v>
      </c>
      <c r="M3937" s="21">
        <v>100</v>
      </c>
      <c r="N3937" s="21">
        <v>33</v>
      </c>
      <c r="O3937" s="21" t="s">
        <v>362</v>
      </c>
      <c r="P3937" s="21">
        <v>3</v>
      </c>
      <c r="Q3937" s="124">
        <v>2012</v>
      </c>
      <c r="R3937" s="124" t="s">
        <v>27</v>
      </c>
      <c r="S3937" s="124" t="s">
        <v>16068</v>
      </c>
      <c r="T3937" s="116">
        <v>763</v>
      </c>
      <c r="U3937" s="111">
        <v>45</v>
      </c>
      <c r="V3937" s="113">
        <f t="shared" si="734"/>
        <v>682.46111111111111</v>
      </c>
      <c r="W3937" s="113">
        <f t="shared" si="735"/>
        <v>80.538888888888891</v>
      </c>
      <c r="X3937" s="112">
        <f t="shared" si="736"/>
        <v>80538.888888888891</v>
      </c>
      <c r="Y3937" s="111"/>
      <c r="Z3937" s="110">
        <f t="shared" si="732"/>
        <v>40</v>
      </c>
      <c r="AA3937" s="109">
        <f t="shared" si="737"/>
        <v>38.15</v>
      </c>
      <c r="AB3937" s="109">
        <f t="shared" si="738"/>
        <v>38150</v>
      </c>
      <c r="AC3937" s="108">
        <f t="shared" si="739"/>
        <v>724.85</v>
      </c>
      <c r="AD3937" s="107">
        <f t="shared" si="740"/>
        <v>2.2222222222222223E-2</v>
      </c>
      <c r="AE3937" s="106">
        <f t="shared" si="741"/>
        <v>16.10777777777778</v>
      </c>
      <c r="AF3937" s="105">
        <f t="shared" si="742"/>
        <v>96.646666666666675</v>
      </c>
      <c r="AG3937" s="105">
        <f t="shared" si="743"/>
        <v>666.35333333333335</v>
      </c>
    </row>
    <row r="3938" spans="1:33" s="88" customFormat="1" x14ac:dyDescent="0.35">
      <c r="A3938" s="21">
        <v>10141103</v>
      </c>
      <c r="B3938" s="115" t="s">
        <v>14786</v>
      </c>
      <c r="C3938" s="135" t="s">
        <v>710</v>
      </c>
      <c r="D3938" s="21">
        <v>96</v>
      </c>
      <c r="E3938" s="114" t="str">
        <f t="shared" si="733"/>
        <v>TRANSFORMADOR MARCA:TM  96</v>
      </c>
      <c r="F3938" s="21"/>
      <c r="G3938" s="21"/>
      <c r="H3938" s="21" t="s">
        <v>14848</v>
      </c>
      <c r="I3938" s="21" t="s">
        <v>16067</v>
      </c>
      <c r="J3938" s="21"/>
      <c r="K3938" s="21" t="s">
        <v>16066</v>
      </c>
      <c r="L3938" s="21" t="s">
        <v>16065</v>
      </c>
      <c r="M3938" s="21">
        <v>200</v>
      </c>
      <c r="N3938" s="21">
        <v>33</v>
      </c>
      <c r="O3938" s="21" t="s">
        <v>362</v>
      </c>
      <c r="P3938" s="21">
        <v>3</v>
      </c>
      <c r="Q3938" s="124">
        <v>2012</v>
      </c>
      <c r="R3938" s="124" t="s">
        <v>1769</v>
      </c>
      <c r="S3938" s="124">
        <v>904925</v>
      </c>
      <c r="T3938" s="116">
        <v>991</v>
      </c>
      <c r="U3938" s="111">
        <v>45</v>
      </c>
      <c r="V3938" s="113">
        <f t="shared" si="734"/>
        <v>886.39444444444439</v>
      </c>
      <c r="W3938" s="113">
        <f t="shared" si="735"/>
        <v>104.60555555555561</v>
      </c>
      <c r="X3938" s="112">
        <f t="shared" si="736"/>
        <v>104605.55555555561</v>
      </c>
      <c r="Y3938" s="111"/>
      <c r="Z3938" s="110">
        <f t="shared" si="732"/>
        <v>40</v>
      </c>
      <c r="AA3938" s="109">
        <f t="shared" si="737"/>
        <v>49.550000000000004</v>
      </c>
      <c r="AB3938" s="109">
        <f t="shared" si="738"/>
        <v>49550.000000000007</v>
      </c>
      <c r="AC3938" s="108">
        <f t="shared" si="739"/>
        <v>941.45</v>
      </c>
      <c r="AD3938" s="107">
        <f t="shared" si="740"/>
        <v>2.2222222222222223E-2</v>
      </c>
      <c r="AE3938" s="106">
        <f t="shared" si="741"/>
        <v>20.921111111111113</v>
      </c>
      <c r="AF3938" s="105">
        <f t="shared" si="742"/>
        <v>125.52666666666673</v>
      </c>
      <c r="AG3938" s="105">
        <f t="shared" si="743"/>
        <v>865.47333333333324</v>
      </c>
    </row>
    <row r="3939" spans="1:33" s="88" customFormat="1" x14ac:dyDescent="0.35">
      <c r="A3939" s="21">
        <v>10141103</v>
      </c>
      <c r="B3939" s="115" t="s">
        <v>14786</v>
      </c>
      <c r="C3939" s="135" t="s">
        <v>710</v>
      </c>
      <c r="D3939" s="21">
        <v>103</v>
      </c>
      <c r="E3939" s="114" t="str">
        <f t="shared" si="733"/>
        <v>TRANSFORMADOR MARCA:Power Tech  103</v>
      </c>
      <c r="F3939" s="21"/>
      <c r="G3939" s="21"/>
      <c r="H3939" s="21" t="s">
        <v>14848</v>
      </c>
      <c r="I3939" s="21" t="s">
        <v>16064</v>
      </c>
      <c r="J3939" s="21"/>
      <c r="K3939" s="21" t="s">
        <v>16063</v>
      </c>
      <c r="L3939" s="21" t="s">
        <v>16062</v>
      </c>
      <c r="M3939" s="21">
        <v>315</v>
      </c>
      <c r="N3939" s="21">
        <v>33</v>
      </c>
      <c r="O3939" s="21" t="s">
        <v>362</v>
      </c>
      <c r="P3939" s="21">
        <v>3</v>
      </c>
      <c r="Q3939" s="124">
        <v>2012</v>
      </c>
      <c r="R3939" s="124" t="s">
        <v>14844</v>
      </c>
      <c r="S3939" s="124" t="s">
        <v>16061</v>
      </c>
      <c r="T3939" s="116">
        <v>1039</v>
      </c>
      <c r="U3939" s="111">
        <v>45</v>
      </c>
      <c r="V3939" s="113">
        <f t="shared" si="734"/>
        <v>929.32777777777778</v>
      </c>
      <c r="W3939" s="113">
        <f t="shared" si="735"/>
        <v>109.67222222222222</v>
      </c>
      <c r="X3939" s="112">
        <f t="shared" si="736"/>
        <v>109672.22222222222</v>
      </c>
      <c r="Y3939" s="111"/>
      <c r="Z3939" s="110">
        <f t="shared" si="732"/>
        <v>40</v>
      </c>
      <c r="AA3939" s="109">
        <f t="shared" si="737"/>
        <v>51.95</v>
      </c>
      <c r="AB3939" s="109">
        <f t="shared" si="738"/>
        <v>51950</v>
      </c>
      <c r="AC3939" s="108">
        <f t="shared" si="739"/>
        <v>987.05</v>
      </c>
      <c r="AD3939" s="107">
        <f t="shared" si="740"/>
        <v>2.2222222222222223E-2</v>
      </c>
      <c r="AE3939" s="106">
        <f t="shared" si="741"/>
        <v>21.934444444444445</v>
      </c>
      <c r="AF3939" s="105">
        <f t="shared" si="742"/>
        <v>131.60666666666665</v>
      </c>
      <c r="AG3939" s="105">
        <f t="shared" si="743"/>
        <v>907.39333333333332</v>
      </c>
    </row>
    <row r="3940" spans="1:33" s="88" customFormat="1" x14ac:dyDescent="0.35">
      <c r="A3940" s="21">
        <v>10141103</v>
      </c>
      <c r="B3940" s="115" t="s">
        <v>14786</v>
      </c>
      <c r="C3940" s="135" t="s">
        <v>710</v>
      </c>
      <c r="D3940" s="21">
        <v>116</v>
      </c>
      <c r="E3940" s="114" t="str">
        <f t="shared" si="733"/>
        <v>TRANSFORMADOR MARCA:PME  116</v>
      </c>
      <c r="F3940" s="57"/>
      <c r="G3940" s="21"/>
      <c r="H3940" s="21" t="s">
        <v>15004</v>
      </c>
      <c r="I3940" s="21" t="s">
        <v>16060</v>
      </c>
      <c r="J3940" s="21"/>
      <c r="K3940" s="21" t="s">
        <v>16059</v>
      </c>
      <c r="L3940" s="21" t="s">
        <v>16058</v>
      </c>
      <c r="M3940" s="21">
        <v>100</v>
      </c>
      <c r="N3940" s="21">
        <v>33</v>
      </c>
      <c r="O3940" s="21" t="s">
        <v>362</v>
      </c>
      <c r="P3940" s="21">
        <v>3</v>
      </c>
      <c r="Q3940" s="124">
        <v>2012</v>
      </c>
      <c r="R3940" s="124" t="s">
        <v>6531</v>
      </c>
      <c r="S3940" s="124" t="s">
        <v>16057</v>
      </c>
      <c r="T3940" s="116">
        <v>763</v>
      </c>
      <c r="U3940" s="111">
        <v>45</v>
      </c>
      <c r="V3940" s="113">
        <f t="shared" si="734"/>
        <v>682.46111111111111</v>
      </c>
      <c r="W3940" s="113">
        <f t="shared" si="735"/>
        <v>80.538888888888891</v>
      </c>
      <c r="X3940" s="112">
        <f t="shared" si="736"/>
        <v>80538.888888888891</v>
      </c>
      <c r="Y3940" s="111"/>
      <c r="Z3940" s="110">
        <f t="shared" ref="Z3940:Z4003" si="744">(U3940-(2017-Q3940))</f>
        <v>40</v>
      </c>
      <c r="AA3940" s="109">
        <f t="shared" si="737"/>
        <v>38.15</v>
      </c>
      <c r="AB3940" s="109">
        <f t="shared" si="738"/>
        <v>38150</v>
      </c>
      <c r="AC3940" s="108">
        <f t="shared" si="739"/>
        <v>724.85</v>
      </c>
      <c r="AD3940" s="107">
        <f t="shared" si="740"/>
        <v>2.2222222222222223E-2</v>
      </c>
      <c r="AE3940" s="106">
        <f t="shared" si="741"/>
        <v>16.10777777777778</v>
      </c>
      <c r="AF3940" s="105">
        <f t="shared" si="742"/>
        <v>96.646666666666675</v>
      </c>
      <c r="AG3940" s="105">
        <f t="shared" si="743"/>
        <v>666.35333333333335</v>
      </c>
    </row>
    <row r="3941" spans="1:33" s="88" customFormat="1" x14ac:dyDescent="0.35">
      <c r="A3941" s="21">
        <v>10141103</v>
      </c>
      <c r="B3941" s="115" t="s">
        <v>14786</v>
      </c>
      <c r="C3941" s="135" t="s">
        <v>710</v>
      </c>
      <c r="D3941" s="21">
        <v>125</v>
      </c>
      <c r="E3941" s="114" t="str">
        <f t="shared" si="733"/>
        <v>TRANSFORMADOR MARCA:SGB  125</v>
      </c>
      <c r="F3941" s="21"/>
      <c r="G3941" s="21"/>
      <c r="H3941" s="21" t="s">
        <v>14848</v>
      </c>
      <c r="I3941" s="21" t="s">
        <v>16056</v>
      </c>
      <c r="J3941" s="21"/>
      <c r="K3941" s="21" t="s">
        <v>16039</v>
      </c>
      <c r="L3941" s="21" t="s">
        <v>16038</v>
      </c>
      <c r="M3941" s="21">
        <v>160</v>
      </c>
      <c r="N3941" s="21">
        <v>33</v>
      </c>
      <c r="O3941" s="21" t="s">
        <v>362</v>
      </c>
      <c r="P3941" s="21">
        <v>3</v>
      </c>
      <c r="Q3941" s="124">
        <v>2012</v>
      </c>
      <c r="R3941" s="124" t="s">
        <v>213</v>
      </c>
      <c r="S3941" s="124">
        <v>397420</v>
      </c>
      <c r="T3941" s="116">
        <v>991</v>
      </c>
      <c r="U3941" s="111">
        <v>45</v>
      </c>
      <c r="V3941" s="113">
        <f t="shared" si="734"/>
        <v>886.39444444444439</v>
      </c>
      <c r="W3941" s="113">
        <f t="shared" si="735"/>
        <v>104.60555555555561</v>
      </c>
      <c r="X3941" s="112">
        <f t="shared" si="736"/>
        <v>104605.55555555561</v>
      </c>
      <c r="Y3941" s="111"/>
      <c r="Z3941" s="110">
        <f t="shared" si="744"/>
        <v>40</v>
      </c>
      <c r="AA3941" s="109">
        <f t="shared" si="737"/>
        <v>49.550000000000004</v>
      </c>
      <c r="AB3941" s="109">
        <f t="shared" si="738"/>
        <v>49550.000000000007</v>
      </c>
      <c r="AC3941" s="108">
        <f t="shared" si="739"/>
        <v>941.45</v>
      </c>
      <c r="AD3941" s="107">
        <f t="shared" si="740"/>
        <v>2.2222222222222223E-2</v>
      </c>
      <c r="AE3941" s="106">
        <f t="shared" si="741"/>
        <v>20.921111111111113</v>
      </c>
      <c r="AF3941" s="105">
        <f t="shared" si="742"/>
        <v>125.52666666666673</v>
      </c>
      <c r="AG3941" s="105">
        <f t="shared" si="743"/>
        <v>865.47333333333324</v>
      </c>
    </row>
    <row r="3942" spans="1:33" s="88" customFormat="1" x14ac:dyDescent="0.35">
      <c r="A3942" s="21">
        <v>10141103</v>
      </c>
      <c r="B3942" s="115" t="s">
        <v>14786</v>
      </c>
      <c r="C3942" s="135" t="s">
        <v>710</v>
      </c>
      <c r="D3942" s="21">
        <v>126</v>
      </c>
      <c r="E3942" s="114" t="str">
        <f t="shared" si="733"/>
        <v>TRANSFORMADOR MARCA:FST  126</v>
      </c>
      <c r="F3942" s="21"/>
      <c r="G3942" s="21"/>
      <c r="H3942" s="21" t="s">
        <v>14848</v>
      </c>
      <c r="I3942" s="21" t="s">
        <v>16055</v>
      </c>
      <c r="J3942" s="21"/>
      <c r="K3942" s="21" t="s">
        <v>16054</v>
      </c>
      <c r="L3942" s="21" t="s">
        <v>15356</v>
      </c>
      <c r="M3942" s="21">
        <v>250</v>
      </c>
      <c r="N3942" s="21">
        <v>33</v>
      </c>
      <c r="O3942" s="21" t="s">
        <v>362</v>
      </c>
      <c r="P3942" s="21">
        <v>3</v>
      </c>
      <c r="Q3942" s="124">
        <v>2012</v>
      </c>
      <c r="R3942" s="124" t="s">
        <v>519</v>
      </c>
      <c r="S3942" s="124" t="s">
        <v>16053</v>
      </c>
      <c r="T3942" s="116">
        <v>991</v>
      </c>
      <c r="U3942" s="111">
        <v>45</v>
      </c>
      <c r="V3942" s="113">
        <f t="shared" si="734"/>
        <v>886.39444444444439</v>
      </c>
      <c r="W3942" s="113">
        <f t="shared" si="735"/>
        <v>104.60555555555561</v>
      </c>
      <c r="X3942" s="112">
        <f t="shared" si="736"/>
        <v>104605.55555555561</v>
      </c>
      <c r="Y3942" s="111"/>
      <c r="Z3942" s="110">
        <f t="shared" si="744"/>
        <v>40</v>
      </c>
      <c r="AA3942" s="109">
        <f t="shared" si="737"/>
        <v>49.550000000000004</v>
      </c>
      <c r="AB3942" s="109">
        <f t="shared" si="738"/>
        <v>49550.000000000007</v>
      </c>
      <c r="AC3942" s="108">
        <f t="shared" si="739"/>
        <v>941.45</v>
      </c>
      <c r="AD3942" s="107">
        <f t="shared" si="740"/>
        <v>2.2222222222222223E-2</v>
      </c>
      <c r="AE3942" s="106">
        <f t="shared" si="741"/>
        <v>20.921111111111113</v>
      </c>
      <c r="AF3942" s="105">
        <f t="shared" si="742"/>
        <v>125.52666666666673</v>
      </c>
      <c r="AG3942" s="105">
        <f t="shared" si="743"/>
        <v>865.47333333333324</v>
      </c>
    </row>
    <row r="3943" spans="1:33" s="88" customFormat="1" x14ac:dyDescent="0.35">
      <c r="A3943" s="21">
        <v>10141103</v>
      </c>
      <c r="B3943" s="115" t="s">
        <v>14786</v>
      </c>
      <c r="C3943" s="135" t="s">
        <v>710</v>
      </c>
      <c r="D3943" s="21">
        <v>129</v>
      </c>
      <c r="E3943" s="114" t="str">
        <f t="shared" si="733"/>
        <v>TRANSFORMADOR MARCA:Power Tech  129</v>
      </c>
      <c r="F3943" s="21"/>
      <c r="G3943" s="21"/>
      <c r="H3943" s="21" t="s">
        <v>14848</v>
      </c>
      <c r="I3943" s="21" t="s">
        <v>16052</v>
      </c>
      <c r="J3943" s="21"/>
      <c r="K3943" s="21" t="s">
        <v>16051</v>
      </c>
      <c r="L3943" s="21" t="s">
        <v>16050</v>
      </c>
      <c r="M3943" s="21">
        <v>315</v>
      </c>
      <c r="N3943" s="21">
        <v>11</v>
      </c>
      <c r="O3943" s="21" t="s">
        <v>362</v>
      </c>
      <c r="P3943" s="21">
        <v>3</v>
      </c>
      <c r="Q3943" s="124">
        <v>2012</v>
      </c>
      <c r="R3943" s="124" t="s">
        <v>14844</v>
      </c>
      <c r="S3943" s="124" t="s">
        <v>16049</v>
      </c>
      <c r="T3943" s="116">
        <v>840</v>
      </c>
      <c r="U3943" s="111">
        <v>45</v>
      </c>
      <c r="V3943" s="113">
        <f t="shared" si="734"/>
        <v>751.33333333333326</v>
      </c>
      <c r="W3943" s="113">
        <f t="shared" si="735"/>
        <v>88.666666666666742</v>
      </c>
      <c r="X3943" s="112">
        <f t="shared" si="736"/>
        <v>88666.666666666744</v>
      </c>
      <c r="Y3943" s="111"/>
      <c r="Z3943" s="110">
        <f t="shared" si="744"/>
        <v>40</v>
      </c>
      <c r="AA3943" s="109">
        <f t="shared" si="737"/>
        <v>42</v>
      </c>
      <c r="AB3943" s="109">
        <f t="shared" si="738"/>
        <v>42000</v>
      </c>
      <c r="AC3943" s="108">
        <f t="shared" si="739"/>
        <v>798</v>
      </c>
      <c r="AD3943" s="107">
        <f t="shared" si="740"/>
        <v>2.2222222222222223E-2</v>
      </c>
      <c r="AE3943" s="106">
        <f t="shared" si="741"/>
        <v>17.733333333333334</v>
      </c>
      <c r="AF3943" s="105">
        <f t="shared" si="742"/>
        <v>106.40000000000008</v>
      </c>
      <c r="AG3943" s="105">
        <f t="shared" si="743"/>
        <v>733.59999999999991</v>
      </c>
    </row>
    <row r="3944" spans="1:33" s="88" customFormat="1" x14ac:dyDescent="0.35">
      <c r="A3944" s="21">
        <v>10141103</v>
      </c>
      <c r="B3944" s="115" t="s">
        <v>14786</v>
      </c>
      <c r="C3944" s="135" t="s">
        <v>710</v>
      </c>
      <c r="D3944" s="21">
        <v>135</v>
      </c>
      <c r="E3944" s="114" t="str">
        <f t="shared" si="733"/>
        <v>TRANSFORMADOR MARCA:ABB  135</v>
      </c>
      <c r="F3944" s="57"/>
      <c r="G3944" s="21"/>
      <c r="H3944" s="21" t="s">
        <v>14848</v>
      </c>
      <c r="I3944" s="21" t="s">
        <v>16048</v>
      </c>
      <c r="J3944" s="21"/>
      <c r="K3944" s="21" t="s">
        <v>16047</v>
      </c>
      <c r="L3944" s="21" t="s">
        <v>16046</v>
      </c>
      <c r="M3944" s="21">
        <v>200</v>
      </c>
      <c r="N3944" s="21">
        <v>33</v>
      </c>
      <c r="O3944" s="21" t="s">
        <v>362</v>
      </c>
      <c r="P3944" s="21">
        <v>3</v>
      </c>
      <c r="Q3944" s="124">
        <v>2012</v>
      </c>
      <c r="R3944" s="124" t="s">
        <v>15</v>
      </c>
      <c r="S3944" s="124" t="s">
        <v>16045</v>
      </c>
      <c r="T3944" s="116">
        <v>991</v>
      </c>
      <c r="U3944" s="111">
        <v>45</v>
      </c>
      <c r="V3944" s="113">
        <f t="shared" si="734"/>
        <v>886.39444444444439</v>
      </c>
      <c r="W3944" s="113">
        <f t="shared" si="735"/>
        <v>104.60555555555561</v>
      </c>
      <c r="X3944" s="112">
        <f t="shared" si="736"/>
        <v>104605.55555555561</v>
      </c>
      <c r="Y3944" s="111"/>
      <c r="Z3944" s="110">
        <f t="shared" si="744"/>
        <v>40</v>
      </c>
      <c r="AA3944" s="109">
        <f t="shared" si="737"/>
        <v>49.550000000000004</v>
      </c>
      <c r="AB3944" s="109">
        <f t="shared" si="738"/>
        <v>49550.000000000007</v>
      </c>
      <c r="AC3944" s="108">
        <f t="shared" si="739"/>
        <v>941.45</v>
      </c>
      <c r="AD3944" s="107">
        <f t="shared" si="740"/>
        <v>2.2222222222222223E-2</v>
      </c>
      <c r="AE3944" s="106">
        <f t="shared" si="741"/>
        <v>20.921111111111113</v>
      </c>
      <c r="AF3944" s="105">
        <f t="shared" si="742"/>
        <v>125.52666666666673</v>
      </c>
      <c r="AG3944" s="105">
        <f t="shared" si="743"/>
        <v>865.47333333333324</v>
      </c>
    </row>
    <row r="3945" spans="1:33" s="88" customFormat="1" x14ac:dyDescent="0.35">
      <c r="A3945" s="21">
        <v>10141103</v>
      </c>
      <c r="B3945" s="115" t="s">
        <v>14786</v>
      </c>
      <c r="C3945" s="135" t="s">
        <v>710</v>
      </c>
      <c r="D3945" s="21">
        <v>137</v>
      </c>
      <c r="E3945" s="114" t="str">
        <f t="shared" si="733"/>
        <v>TRANSFORMADOR MARCA:PME Transformer  137</v>
      </c>
      <c r="F3945" s="57"/>
      <c r="G3945" s="21"/>
      <c r="H3945" s="21" t="s">
        <v>14848</v>
      </c>
      <c r="I3945" s="21" t="s">
        <v>16044</v>
      </c>
      <c r="J3945" s="21"/>
      <c r="K3945" s="21" t="s">
        <v>16043</v>
      </c>
      <c r="L3945" s="21" t="s">
        <v>16042</v>
      </c>
      <c r="M3945" s="21">
        <v>200</v>
      </c>
      <c r="N3945" s="21">
        <v>33</v>
      </c>
      <c r="O3945" s="21" t="s">
        <v>362</v>
      </c>
      <c r="P3945" s="21">
        <v>3</v>
      </c>
      <c r="Q3945" s="124">
        <v>2012</v>
      </c>
      <c r="R3945" s="124" t="s">
        <v>16041</v>
      </c>
      <c r="S3945" s="124">
        <v>250090012</v>
      </c>
      <c r="T3945" s="116">
        <v>991</v>
      </c>
      <c r="U3945" s="111">
        <v>45</v>
      </c>
      <c r="V3945" s="113">
        <f t="shared" si="734"/>
        <v>886.39444444444439</v>
      </c>
      <c r="W3945" s="113">
        <f t="shared" si="735"/>
        <v>104.60555555555561</v>
      </c>
      <c r="X3945" s="112">
        <f t="shared" si="736"/>
        <v>104605.55555555561</v>
      </c>
      <c r="Y3945" s="111"/>
      <c r="Z3945" s="110">
        <f t="shared" si="744"/>
        <v>40</v>
      </c>
      <c r="AA3945" s="109">
        <f t="shared" si="737"/>
        <v>49.550000000000004</v>
      </c>
      <c r="AB3945" s="109">
        <f t="shared" si="738"/>
        <v>49550.000000000007</v>
      </c>
      <c r="AC3945" s="108">
        <f t="shared" si="739"/>
        <v>941.45</v>
      </c>
      <c r="AD3945" s="107">
        <f t="shared" si="740"/>
        <v>2.2222222222222223E-2</v>
      </c>
      <c r="AE3945" s="106">
        <f t="shared" si="741"/>
        <v>20.921111111111113</v>
      </c>
      <c r="AF3945" s="105">
        <f t="shared" si="742"/>
        <v>125.52666666666673</v>
      </c>
      <c r="AG3945" s="105">
        <f t="shared" si="743"/>
        <v>865.47333333333324</v>
      </c>
    </row>
    <row r="3946" spans="1:33" s="88" customFormat="1" x14ac:dyDescent="0.35">
      <c r="A3946" s="21">
        <v>10141103</v>
      </c>
      <c r="B3946" s="115" t="s">
        <v>14786</v>
      </c>
      <c r="C3946" s="135" t="s">
        <v>710</v>
      </c>
      <c r="D3946" s="21">
        <v>141</v>
      </c>
      <c r="E3946" s="114" t="str">
        <f t="shared" si="733"/>
        <v>TRANSFORMADOR MARCA:TM  141</v>
      </c>
      <c r="F3946" s="57"/>
      <c r="G3946" s="21"/>
      <c r="H3946" s="21" t="s">
        <v>14848</v>
      </c>
      <c r="I3946" s="21" t="s">
        <v>16040</v>
      </c>
      <c r="J3946" s="21"/>
      <c r="K3946" s="21" t="s">
        <v>16039</v>
      </c>
      <c r="L3946" s="21" t="s">
        <v>16038</v>
      </c>
      <c r="M3946" s="21">
        <v>200</v>
      </c>
      <c r="N3946" s="21">
        <v>11</v>
      </c>
      <c r="O3946" s="21" t="s">
        <v>362</v>
      </c>
      <c r="P3946" s="21">
        <v>3</v>
      </c>
      <c r="Q3946" s="124">
        <v>2012</v>
      </c>
      <c r="R3946" s="124" t="s">
        <v>1769</v>
      </c>
      <c r="S3946" s="124">
        <v>904922</v>
      </c>
      <c r="T3946" s="116">
        <v>572</v>
      </c>
      <c r="U3946" s="111">
        <v>45</v>
      </c>
      <c r="V3946" s="113">
        <f t="shared" si="734"/>
        <v>511.62222222222221</v>
      </c>
      <c r="W3946" s="113">
        <f t="shared" si="735"/>
        <v>60.377777777777794</v>
      </c>
      <c r="X3946" s="112">
        <f t="shared" si="736"/>
        <v>60377.777777777796</v>
      </c>
      <c r="Y3946" s="111"/>
      <c r="Z3946" s="110">
        <f t="shared" si="744"/>
        <v>40</v>
      </c>
      <c r="AA3946" s="109">
        <f t="shared" si="737"/>
        <v>28.6</v>
      </c>
      <c r="AB3946" s="109">
        <f t="shared" si="738"/>
        <v>28600</v>
      </c>
      <c r="AC3946" s="108">
        <f t="shared" si="739"/>
        <v>543.4</v>
      </c>
      <c r="AD3946" s="107">
        <f t="shared" si="740"/>
        <v>2.2222222222222223E-2</v>
      </c>
      <c r="AE3946" s="106">
        <f t="shared" si="741"/>
        <v>12.075555555555555</v>
      </c>
      <c r="AF3946" s="105">
        <f t="shared" si="742"/>
        <v>72.453333333333347</v>
      </c>
      <c r="AG3946" s="105">
        <f t="shared" si="743"/>
        <v>499.54666666666662</v>
      </c>
    </row>
    <row r="3947" spans="1:33" s="88" customFormat="1" x14ac:dyDescent="0.35">
      <c r="A3947" s="21">
        <v>10141103</v>
      </c>
      <c r="B3947" s="115" t="s">
        <v>14786</v>
      </c>
      <c r="C3947" s="135" t="s">
        <v>710</v>
      </c>
      <c r="D3947" s="21">
        <v>143</v>
      </c>
      <c r="E3947" s="114" t="str">
        <f t="shared" si="733"/>
        <v>TRANSFORMADOR MARCA:TM  143</v>
      </c>
      <c r="F3947" s="21"/>
      <c r="G3947" s="21"/>
      <c r="H3947" s="21" t="s">
        <v>14848</v>
      </c>
      <c r="I3947" s="21" t="s">
        <v>16037</v>
      </c>
      <c r="J3947" s="21"/>
      <c r="K3947" s="21" t="s">
        <v>16036</v>
      </c>
      <c r="L3947" s="21" t="s">
        <v>16035</v>
      </c>
      <c r="M3947" s="21">
        <v>160</v>
      </c>
      <c r="N3947" s="21">
        <v>33</v>
      </c>
      <c r="O3947" s="21" t="s">
        <v>362</v>
      </c>
      <c r="P3947" s="21">
        <v>3</v>
      </c>
      <c r="Q3947" s="124">
        <v>2012</v>
      </c>
      <c r="R3947" s="124" t="s">
        <v>1769</v>
      </c>
      <c r="S3947" s="124">
        <v>1307031</v>
      </c>
      <c r="T3947" s="116">
        <v>991</v>
      </c>
      <c r="U3947" s="111">
        <v>45</v>
      </c>
      <c r="V3947" s="113">
        <f t="shared" si="734"/>
        <v>886.39444444444439</v>
      </c>
      <c r="W3947" s="113">
        <f t="shared" si="735"/>
        <v>104.60555555555561</v>
      </c>
      <c r="X3947" s="112">
        <f t="shared" si="736"/>
        <v>104605.55555555561</v>
      </c>
      <c r="Y3947" s="111"/>
      <c r="Z3947" s="110">
        <f t="shared" si="744"/>
        <v>40</v>
      </c>
      <c r="AA3947" s="109">
        <f t="shared" si="737"/>
        <v>49.550000000000004</v>
      </c>
      <c r="AB3947" s="109">
        <f t="shared" si="738"/>
        <v>49550.000000000007</v>
      </c>
      <c r="AC3947" s="108">
        <f t="shared" si="739"/>
        <v>941.45</v>
      </c>
      <c r="AD3947" s="107">
        <f t="shared" si="740"/>
        <v>2.2222222222222223E-2</v>
      </c>
      <c r="AE3947" s="106">
        <f t="shared" si="741"/>
        <v>20.921111111111113</v>
      </c>
      <c r="AF3947" s="105">
        <f t="shared" si="742"/>
        <v>125.52666666666673</v>
      </c>
      <c r="AG3947" s="105">
        <f t="shared" si="743"/>
        <v>865.47333333333324</v>
      </c>
    </row>
    <row r="3948" spans="1:33" s="88" customFormat="1" x14ac:dyDescent="0.35">
      <c r="A3948" s="21">
        <v>10141103</v>
      </c>
      <c r="B3948" s="115" t="s">
        <v>14786</v>
      </c>
      <c r="C3948" s="135" t="s">
        <v>710</v>
      </c>
      <c r="D3948" s="21">
        <v>145</v>
      </c>
      <c r="E3948" s="114" t="str">
        <f t="shared" si="733"/>
        <v>TRANSFORMADOR MARCA:NEI Transformers  145</v>
      </c>
      <c r="F3948" s="21"/>
      <c r="G3948" s="21"/>
      <c r="H3948" s="21" t="s">
        <v>14848</v>
      </c>
      <c r="I3948" s="21" t="s">
        <v>16034</v>
      </c>
      <c r="J3948" s="21"/>
      <c r="K3948" s="21" t="s">
        <v>16033</v>
      </c>
      <c r="L3948" s="21" t="s">
        <v>16032</v>
      </c>
      <c r="M3948" s="21">
        <v>200</v>
      </c>
      <c r="N3948" s="21">
        <v>33</v>
      </c>
      <c r="O3948" s="21" t="s">
        <v>362</v>
      </c>
      <c r="P3948" s="21">
        <v>3</v>
      </c>
      <c r="Q3948" s="124">
        <v>2012</v>
      </c>
      <c r="R3948" s="124" t="s">
        <v>1575</v>
      </c>
      <c r="S3948" s="124" t="s">
        <v>16031</v>
      </c>
      <c r="T3948" s="116">
        <v>991</v>
      </c>
      <c r="U3948" s="111">
        <v>45</v>
      </c>
      <c r="V3948" s="113">
        <f t="shared" si="734"/>
        <v>886.39444444444439</v>
      </c>
      <c r="W3948" s="113">
        <f t="shared" si="735"/>
        <v>104.60555555555561</v>
      </c>
      <c r="X3948" s="112">
        <f t="shared" si="736"/>
        <v>104605.55555555561</v>
      </c>
      <c r="Y3948" s="111"/>
      <c r="Z3948" s="110">
        <f t="shared" si="744"/>
        <v>40</v>
      </c>
      <c r="AA3948" s="109">
        <f t="shared" si="737"/>
        <v>49.550000000000004</v>
      </c>
      <c r="AB3948" s="109">
        <f t="shared" si="738"/>
        <v>49550.000000000007</v>
      </c>
      <c r="AC3948" s="108">
        <f t="shared" si="739"/>
        <v>941.45</v>
      </c>
      <c r="AD3948" s="107">
        <f t="shared" si="740"/>
        <v>2.2222222222222223E-2</v>
      </c>
      <c r="AE3948" s="106">
        <f t="shared" si="741"/>
        <v>20.921111111111113</v>
      </c>
      <c r="AF3948" s="105">
        <f t="shared" si="742"/>
        <v>125.52666666666673</v>
      </c>
      <c r="AG3948" s="105">
        <f t="shared" si="743"/>
        <v>865.47333333333324</v>
      </c>
    </row>
    <row r="3949" spans="1:33" s="88" customFormat="1" x14ac:dyDescent="0.35">
      <c r="A3949" s="21">
        <v>10141103</v>
      </c>
      <c r="B3949" s="115" t="s">
        <v>14786</v>
      </c>
      <c r="C3949" s="135" t="s">
        <v>710</v>
      </c>
      <c r="D3949" s="21">
        <v>146</v>
      </c>
      <c r="E3949" s="114" t="str">
        <f t="shared" si="733"/>
        <v>TRANSFORMADOR MARCA:Power Tech  146</v>
      </c>
      <c r="F3949" s="21"/>
      <c r="G3949" s="21"/>
      <c r="H3949" s="21" t="s">
        <v>14848</v>
      </c>
      <c r="I3949" s="21" t="s">
        <v>16030</v>
      </c>
      <c r="J3949" s="21"/>
      <c r="K3949" s="21" t="s">
        <v>16029</v>
      </c>
      <c r="L3949" s="21" t="s">
        <v>16028</v>
      </c>
      <c r="M3949" s="21">
        <v>200</v>
      </c>
      <c r="N3949" s="21">
        <v>33</v>
      </c>
      <c r="O3949" s="21" t="s">
        <v>362</v>
      </c>
      <c r="P3949" s="21">
        <v>3</v>
      </c>
      <c r="Q3949" s="124">
        <v>2012</v>
      </c>
      <c r="R3949" s="124" t="s">
        <v>14844</v>
      </c>
      <c r="S3949" s="124" t="s">
        <v>16027</v>
      </c>
      <c r="T3949" s="116">
        <v>991</v>
      </c>
      <c r="U3949" s="111">
        <v>45</v>
      </c>
      <c r="V3949" s="113">
        <f t="shared" si="734"/>
        <v>886.39444444444439</v>
      </c>
      <c r="W3949" s="113">
        <f t="shared" si="735"/>
        <v>104.60555555555561</v>
      </c>
      <c r="X3949" s="112">
        <f t="shared" si="736"/>
        <v>104605.55555555561</v>
      </c>
      <c r="Y3949" s="111"/>
      <c r="Z3949" s="110">
        <f t="shared" si="744"/>
        <v>40</v>
      </c>
      <c r="AA3949" s="109">
        <f t="shared" si="737"/>
        <v>49.550000000000004</v>
      </c>
      <c r="AB3949" s="109">
        <f t="shared" si="738"/>
        <v>49550.000000000007</v>
      </c>
      <c r="AC3949" s="108">
        <f t="shared" si="739"/>
        <v>941.45</v>
      </c>
      <c r="AD3949" s="107">
        <f t="shared" si="740"/>
        <v>2.2222222222222223E-2</v>
      </c>
      <c r="AE3949" s="106">
        <f t="shared" si="741"/>
        <v>20.921111111111113</v>
      </c>
      <c r="AF3949" s="105">
        <f t="shared" si="742"/>
        <v>125.52666666666673</v>
      </c>
      <c r="AG3949" s="105">
        <f t="shared" si="743"/>
        <v>865.47333333333324</v>
      </c>
    </row>
    <row r="3950" spans="1:33" s="88" customFormat="1" x14ac:dyDescent="0.35">
      <c r="A3950" s="21">
        <v>10141103</v>
      </c>
      <c r="B3950" s="115" t="s">
        <v>14786</v>
      </c>
      <c r="C3950" s="135" t="s">
        <v>710</v>
      </c>
      <c r="D3950" s="21">
        <v>147</v>
      </c>
      <c r="E3950" s="114" t="str">
        <f t="shared" si="733"/>
        <v>TRANSFORMADOR MARCA:Power Tech  147</v>
      </c>
      <c r="F3950" s="21"/>
      <c r="G3950" s="21"/>
      <c r="H3950" s="21" t="s">
        <v>14848</v>
      </c>
      <c r="I3950" s="21" t="s">
        <v>16026</v>
      </c>
      <c r="J3950" s="21"/>
      <c r="K3950" s="21" t="s">
        <v>16025</v>
      </c>
      <c r="L3950" s="21" t="s">
        <v>16024</v>
      </c>
      <c r="M3950" s="21">
        <v>200</v>
      </c>
      <c r="N3950" s="21">
        <v>33</v>
      </c>
      <c r="O3950" s="21" t="s">
        <v>362</v>
      </c>
      <c r="P3950" s="21">
        <v>3</v>
      </c>
      <c r="Q3950" s="124">
        <v>2012</v>
      </c>
      <c r="R3950" s="124" t="s">
        <v>14844</v>
      </c>
      <c r="S3950" s="124" t="s">
        <v>16023</v>
      </c>
      <c r="T3950" s="116">
        <v>991</v>
      </c>
      <c r="U3950" s="111">
        <v>45</v>
      </c>
      <c r="V3950" s="113">
        <f t="shared" si="734"/>
        <v>886.39444444444439</v>
      </c>
      <c r="W3950" s="113">
        <f t="shared" si="735"/>
        <v>104.60555555555561</v>
      </c>
      <c r="X3950" s="112">
        <f t="shared" si="736"/>
        <v>104605.55555555561</v>
      </c>
      <c r="Y3950" s="111"/>
      <c r="Z3950" s="110">
        <f t="shared" si="744"/>
        <v>40</v>
      </c>
      <c r="AA3950" s="109">
        <f t="shared" si="737"/>
        <v>49.550000000000004</v>
      </c>
      <c r="AB3950" s="109">
        <f t="shared" si="738"/>
        <v>49550.000000000007</v>
      </c>
      <c r="AC3950" s="108">
        <f t="shared" si="739"/>
        <v>941.45</v>
      </c>
      <c r="AD3950" s="107">
        <f t="shared" si="740"/>
        <v>2.2222222222222223E-2</v>
      </c>
      <c r="AE3950" s="106">
        <f t="shared" si="741"/>
        <v>20.921111111111113</v>
      </c>
      <c r="AF3950" s="105">
        <f t="shared" si="742"/>
        <v>125.52666666666673</v>
      </c>
      <c r="AG3950" s="105">
        <f t="shared" si="743"/>
        <v>865.47333333333324</v>
      </c>
    </row>
    <row r="3951" spans="1:33" s="88" customFormat="1" x14ac:dyDescent="0.35">
      <c r="A3951" s="21">
        <v>10141103</v>
      </c>
      <c r="B3951" s="115" t="s">
        <v>14786</v>
      </c>
      <c r="C3951" s="135" t="s">
        <v>710</v>
      </c>
      <c r="D3951" s="21">
        <v>171</v>
      </c>
      <c r="E3951" s="114" t="str">
        <f t="shared" si="733"/>
        <v>TRANSFORMADOR MARCA:PowerTach  171</v>
      </c>
      <c r="F3951" s="57"/>
      <c r="G3951" s="21"/>
      <c r="H3951" s="21" t="s">
        <v>15359</v>
      </c>
      <c r="I3951" s="21" t="s">
        <v>16022</v>
      </c>
      <c r="J3951" s="111"/>
      <c r="K3951" s="21"/>
      <c r="L3951" s="21"/>
      <c r="M3951" s="21">
        <v>100</v>
      </c>
      <c r="N3951" s="21">
        <v>33</v>
      </c>
      <c r="O3951" s="21" t="s">
        <v>362</v>
      </c>
      <c r="P3951" s="21">
        <v>3</v>
      </c>
      <c r="Q3951" s="124">
        <v>2012</v>
      </c>
      <c r="R3951" s="124" t="s">
        <v>15321</v>
      </c>
      <c r="S3951" s="124" t="s">
        <v>16021</v>
      </c>
      <c r="T3951" s="116">
        <v>763</v>
      </c>
      <c r="U3951" s="111">
        <v>45</v>
      </c>
      <c r="V3951" s="113">
        <f t="shared" si="734"/>
        <v>682.46111111111111</v>
      </c>
      <c r="W3951" s="113">
        <f t="shared" si="735"/>
        <v>80.538888888888891</v>
      </c>
      <c r="X3951" s="112">
        <f t="shared" si="736"/>
        <v>80538.888888888891</v>
      </c>
      <c r="Y3951" s="111"/>
      <c r="Z3951" s="110">
        <f t="shared" si="744"/>
        <v>40</v>
      </c>
      <c r="AA3951" s="109">
        <f t="shared" si="737"/>
        <v>38.15</v>
      </c>
      <c r="AB3951" s="109">
        <f t="shared" si="738"/>
        <v>38150</v>
      </c>
      <c r="AC3951" s="108">
        <f t="shared" si="739"/>
        <v>724.85</v>
      </c>
      <c r="AD3951" s="107">
        <f t="shared" si="740"/>
        <v>2.2222222222222223E-2</v>
      </c>
      <c r="AE3951" s="106">
        <f t="shared" si="741"/>
        <v>16.10777777777778</v>
      </c>
      <c r="AF3951" s="105">
        <f t="shared" si="742"/>
        <v>96.646666666666675</v>
      </c>
      <c r="AG3951" s="105">
        <f t="shared" si="743"/>
        <v>666.35333333333335</v>
      </c>
    </row>
    <row r="3952" spans="1:33" s="88" customFormat="1" x14ac:dyDescent="0.35">
      <c r="A3952" s="21">
        <v>10141103</v>
      </c>
      <c r="B3952" s="115" t="s">
        <v>14786</v>
      </c>
      <c r="C3952" s="135" t="s">
        <v>710</v>
      </c>
      <c r="D3952" s="21">
        <v>189</v>
      </c>
      <c r="E3952" s="114" t="str">
        <f t="shared" si="733"/>
        <v>TRANSFORMADOR MARCA:TM  189</v>
      </c>
      <c r="F3952" s="21"/>
      <c r="G3952" s="21"/>
      <c r="H3952" s="21" t="s">
        <v>15725</v>
      </c>
      <c r="I3952" s="21" t="s">
        <v>16020</v>
      </c>
      <c r="J3952" s="21"/>
      <c r="K3952" s="21" t="s">
        <v>16019</v>
      </c>
      <c r="L3952" s="21" t="s">
        <v>16018</v>
      </c>
      <c r="M3952" s="21">
        <v>160</v>
      </c>
      <c r="N3952" s="21">
        <v>33</v>
      </c>
      <c r="O3952" s="21" t="s">
        <v>362</v>
      </c>
      <c r="P3952" s="21">
        <v>3</v>
      </c>
      <c r="Q3952" s="124">
        <v>2012</v>
      </c>
      <c r="R3952" s="124" t="s">
        <v>1769</v>
      </c>
      <c r="S3952" s="124">
        <v>923135</v>
      </c>
      <c r="T3952" s="116">
        <v>991</v>
      </c>
      <c r="U3952" s="111">
        <v>45</v>
      </c>
      <c r="V3952" s="113">
        <f t="shared" si="734"/>
        <v>886.39444444444439</v>
      </c>
      <c r="W3952" s="113">
        <f t="shared" si="735"/>
        <v>104.60555555555561</v>
      </c>
      <c r="X3952" s="112">
        <f t="shared" si="736"/>
        <v>104605.55555555561</v>
      </c>
      <c r="Y3952" s="111"/>
      <c r="Z3952" s="110">
        <f t="shared" si="744"/>
        <v>40</v>
      </c>
      <c r="AA3952" s="109">
        <f t="shared" si="737"/>
        <v>49.550000000000004</v>
      </c>
      <c r="AB3952" s="109">
        <f t="shared" si="738"/>
        <v>49550.000000000007</v>
      </c>
      <c r="AC3952" s="108">
        <f t="shared" si="739"/>
        <v>941.45</v>
      </c>
      <c r="AD3952" s="107">
        <f t="shared" si="740"/>
        <v>2.2222222222222223E-2</v>
      </c>
      <c r="AE3952" s="106">
        <f t="shared" si="741"/>
        <v>20.921111111111113</v>
      </c>
      <c r="AF3952" s="105">
        <f t="shared" si="742"/>
        <v>125.52666666666673</v>
      </c>
      <c r="AG3952" s="105">
        <f t="shared" si="743"/>
        <v>865.47333333333324</v>
      </c>
    </row>
    <row r="3953" spans="1:33" s="88" customFormat="1" x14ac:dyDescent="0.35">
      <c r="A3953" s="21">
        <v>10141103</v>
      </c>
      <c r="B3953" s="115" t="s">
        <v>14786</v>
      </c>
      <c r="C3953" s="135" t="s">
        <v>710</v>
      </c>
      <c r="D3953" s="21">
        <v>190</v>
      </c>
      <c r="E3953" s="114" t="str">
        <f t="shared" si="733"/>
        <v>TRANSFORMADOR MARCA:Power Transformer  190</v>
      </c>
      <c r="F3953" s="61"/>
      <c r="G3953" s="61"/>
      <c r="H3953" s="21" t="s">
        <v>14848</v>
      </c>
      <c r="I3953" s="21" t="s">
        <v>16017</v>
      </c>
      <c r="J3953" s="61"/>
      <c r="K3953" s="21" t="s">
        <v>16016</v>
      </c>
      <c r="L3953" s="21" t="s">
        <v>16015</v>
      </c>
      <c r="M3953" s="21">
        <v>200</v>
      </c>
      <c r="N3953" s="21">
        <v>33</v>
      </c>
      <c r="O3953" s="21" t="s">
        <v>362</v>
      </c>
      <c r="P3953" s="21">
        <v>3</v>
      </c>
      <c r="Q3953" s="124">
        <v>2012</v>
      </c>
      <c r="R3953" s="124" t="s">
        <v>6715</v>
      </c>
      <c r="S3953" s="124">
        <v>2001012055</v>
      </c>
      <c r="T3953" s="116">
        <v>991</v>
      </c>
      <c r="U3953" s="111">
        <v>45</v>
      </c>
      <c r="V3953" s="113">
        <f t="shared" si="734"/>
        <v>886.39444444444439</v>
      </c>
      <c r="W3953" s="113">
        <f t="shared" si="735"/>
        <v>104.60555555555561</v>
      </c>
      <c r="X3953" s="112">
        <f t="shared" si="736"/>
        <v>104605.55555555561</v>
      </c>
      <c r="Y3953" s="111"/>
      <c r="Z3953" s="110">
        <f t="shared" si="744"/>
        <v>40</v>
      </c>
      <c r="AA3953" s="109">
        <f t="shared" si="737"/>
        <v>49.550000000000004</v>
      </c>
      <c r="AB3953" s="109">
        <f t="shared" si="738"/>
        <v>49550.000000000007</v>
      </c>
      <c r="AC3953" s="108">
        <f t="shared" si="739"/>
        <v>941.45</v>
      </c>
      <c r="AD3953" s="107">
        <f t="shared" si="740"/>
        <v>2.2222222222222223E-2</v>
      </c>
      <c r="AE3953" s="106">
        <f t="shared" si="741"/>
        <v>20.921111111111113</v>
      </c>
      <c r="AF3953" s="105">
        <f t="shared" si="742"/>
        <v>125.52666666666673</v>
      </c>
      <c r="AG3953" s="105">
        <f t="shared" si="743"/>
        <v>865.47333333333324</v>
      </c>
    </row>
    <row r="3954" spans="1:33" s="88" customFormat="1" x14ac:dyDescent="0.35">
      <c r="A3954" s="21">
        <v>10141103</v>
      </c>
      <c r="B3954" s="115" t="s">
        <v>14786</v>
      </c>
      <c r="C3954" s="135" t="s">
        <v>710</v>
      </c>
      <c r="D3954" s="21">
        <v>191</v>
      </c>
      <c r="E3954" s="114" t="str">
        <f t="shared" si="733"/>
        <v>TRANSFORMADOR MARCA:Power Tech  191</v>
      </c>
      <c r="F3954" s="21"/>
      <c r="G3954" s="21"/>
      <c r="H3954" s="21" t="s">
        <v>14848</v>
      </c>
      <c r="I3954" s="21" t="s">
        <v>16014</v>
      </c>
      <c r="J3954" s="21"/>
      <c r="K3954" s="21" t="s">
        <v>16013</v>
      </c>
      <c r="L3954" s="21" t="s">
        <v>16012</v>
      </c>
      <c r="M3954" s="21">
        <v>200</v>
      </c>
      <c r="N3954" s="21">
        <v>33</v>
      </c>
      <c r="O3954" s="21" t="s">
        <v>362</v>
      </c>
      <c r="P3954" s="21">
        <v>3</v>
      </c>
      <c r="Q3954" s="124">
        <v>2012</v>
      </c>
      <c r="R3954" s="124" t="s">
        <v>14844</v>
      </c>
      <c r="S3954" s="124" t="s">
        <v>16011</v>
      </c>
      <c r="T3954" s="116">
        <v>991</v>
      </c>
      <c r="U3954" s="111">
        <v>45</v>
      </c>
      <c r="V3954" s="113">
        <f t="shared" si="734"/>
        <v>886.39444444444439</v>
      </c>
      <c r="W3954" s="113">
        <f t="shared" si="735"/>
        <v>104.60555555555561</v>
      </c>
      <c r="X3954" s="112">
        <f t="shared" si="736"/>
        <v>104605.55555555561</v>
      </c>
      <c r="Y3954" s="111"/>
      <c r="Z3954" s="110">
        <f t="shared" si="744"/>
        <v>40</v>
      </c>
      <c r="AA3954" s="109">
        <f t="shared" si="737"/>
        <v>49.550000000000004</v>
      </c>
      <c r="AB3954" s="109">
        <f t="shared" si="738"/>
        <v>49550.000000000007</v>
      </c>
      <c r="AC3954" s="108">
        <f t="shared" si="739"/>
        <v>941.45</v>
      </c>
      <c r="AD3954" s="107">
        <f t="shared" si="740"/>
        <v>2.2222222222222223E-2</v>
      </c>
      <c r="AE3954" s="106">
        <f t="shared" si="741"/>
        <v>20.921111111111113</v>
      </c>
      <c r="AF3954" s="105">
        <f t="shared" si="742"/>
        <v>125.52666666666673</v>
      </c>
      <c r="AG3954" s="105">
        <f t="shared" si="743"/>
        <v>865.47333333333324</v>
      </c>
    </row>
    <row r="3955" spans="1:33" s="88" customFormat="1" x14ac:dyDescent="0.35">
      <c r="A3955" s="21">
        <v>10141103</v>
      </c>
      <c r="B3955" s="115" t="s">
        <v>14786</v>
      </c>
      <c r="C3955" s="135" t="s">
        <v>710</v>
      </c>
      <c r="D3955" s="21">
        <v>195</v>
      </c>
      <c r="E3955" s="114" t="str">
        <f t="shared" si="733"/>
        <v>TRANSFORMADOR MARCA:Power Tech  195</v>
      </c>
      <c r="F3955" s="21"/>
      <c r="G3955" s="21"/>
      <c r="H3955" s="21" t="s">
        <v>14848</v>
      </c>
      <c r="I3955" s="21" t="s">
        <v>16010</v>
      </c>
      <c r="J3955" s="21"/>
      <c r="K3955" s="21" t="s">
        <v>16009</v>
      </c>
      <c r="L3955" s="21" t="s">
        <v>16008</v>
      </c>
      <c r="M3955" s="21">
        <v>200</v>
      </c>
      <c r="N3955" s="21">
        <v>11</v>
      </c>
      <c r="O3955" s="21" t="s">
        <v>362</v>
      </c>
      <c r="P3955" s="21">
        <v>3</v>
      </c>
      <c r="Q3955" s="124">
        <v>2012</v>
      </c>
      <c r="R3955" s="124" t="s">
        <v>14844</v>
      </c>
      <c r="S3955" s="124" t="s">
        <v>16007</v>
      </c>
      <c r="T3955" s="116">
        <v>572</v>
      </c>
      <c r="U3955" s="111">
        <v>45</v>
      </c>
      <c r="V3955" s="113">
        <f t="shared" si="734"/>
        <v>511.62222222222221</v>
      </c>
      <c r="W3955" s="113">
        <f t="shared" si="735"/>
        <v>60.377777777777794</v>
      </c>
      <c r="X3955" s="112">
        <f t="shared" si="736"/>
        <v>60377.777777777796</v>
      </c>
      <c r="Y3955" s="111"/>
      <c r="Z3955" s="110">
        <f t="shared" si="744"/>
        <v>40</v>
      </c>
      <c r="AA3955" s="109">
        <f t="shared" si="737"/>
        <v>28.6</v>
      </c>
      <c r="AB3955" s="109">
        <f t="shared" si="738"/>
        <v>28600</v>
      </c>
      <c r="AC3955" s="108">
        <f t="shared" si="739"/>
        <v>543.4</v>
      </c>
      <c r="AD3955" s="107">
        <f t="shared" si="740"/>
        <v>2.2222222222222223E-2</v>
      </c>
      <c r="AE3955" s="106">
        <f t="shared" si="741"/>
        <v>12.075555555555555</v>
      </c>
      <c r="AF3955" s="105">
        <f t="shared" si="742"/>
        <v>72.453333333333347</v>
      </c>
      <c r="AG3955" s="105">
        <f t="shared" si="743"/>
        <v>499.54666666666662</v>
      </c>
    </row>
    <row r="3956" spans="1:33" s="88" customFormat="1" x14ac:dyDescent="0.35">
      <c r="A3956" s="21">
        <v>10141103</v>
      </c>
      <c r="B3956" s="115" t="s">
        <v>14786</v>
      </c>
      <c r="C3956" s="135" t="s">
        <v>710</v>
      </c>
      <c r="D3956" s="21">
        <v>196</v>
      </c>
      <c r="E3956" s="114" t="str">
        <f t="shared" si="733"/>
        <v>TRANSFORMADOR MARCA:EFACEC  196</v>
      </c>
      <c r="F3956" s="21"/>
      <c r="G3956" s="21"/>
      <c r="H3956" s="21" t="s">
        <v>14848</v>
      </c>
      <c r="I3956" s="21" t="s">
        <v>16006</v>
      </c>
      <c r="J3956" s="21"/>
      <c r="K3956" s="21" t="s">
        <v>16005</v>
      </c>
      <c r="L3956" s="21" t="s">
        <v>16004</v>
      </c>
      <c r="M3956" s="21">
        <v>500</v>
      </c>
      <c r="N3956" s="21">
        <v>11</v>
      </c>
      <c r="O3956" s="21" t="s">
        <v>362</v>
      </c>
      <c r="P3956" s="21">
        <v>3</v>
      </c>
      <c r="Q3956" s="124">
        <v>2012</v>
      </c>
      <c r="R3956" s="124" t="s">
        <v>27</v>
      </c>
      <c r="S3956" s="124" t="s">
        <v>16003</v>
      </c>
      <c r="T3956" s="116">
        <v>1016</v>
      </c>
      <c r="U3956" s="111">
        <v>45</v>
      </c>
      <c r="V3956" s="113">
        <f t="shared" si="734"/>
        <v>908.75555555555547</v>
      </c>
      <c r="W3956" s="113">
        <f t="shared" si="735"/>
        <v>107.24444444444453</v>
      </c>
      <c r="X3956" s="112">
        <f t="shared" si="736"/>
        <v>107244.44444444453</v>
      </c>
      <c r="Y3956" s="111"/>
      <c r="Z3956" s="110">
        <f t="shared" si="744"/>
        <v>40</v>
      </c>
      <c r="AA3956" s="109">
        <f t="shared" si="737"/>
        <v>50.800000000000004</v>
      </c>
      <c r="AB3956" s="109">
        <f t="shared" si="738"/>
        <v>50800.000000000007</v>
      </c>
      <c r="AC3956" s="108">
        <f t="shared" si="739"/>
        <v>965.2</v>
      </c>
      <c r="AD3956" s="107">
        <f t="shared" si="740"/>
        <v>2.2222222222222223E-2</v>
      </c>
      <c r="AE3956" s="106">
        <f t="shared" si="741"/>
        <v>21.448888888888892</v>
      </c>
      <c r="AF3956" s="105">
        <f t="shared" si="742"/>
        <v>128.69333333333341</v>
      </c>
      <c r="AG3956" s="105">
        <f t="shared" si="743"/>
        <v>887.30666666666662</v>
      </c>
    </row>
    <row r="3957" spans="1:33" s="88" customFormat="1" x14ac:dyDescent="0.35">
      <c r="A3957" s="21">
        <v>10141103</v>
      </c>
      <c r="B3957" s="115" t="s">
        <v>14786</v>
      </c>
      <c r="C3957" s="135" t="s">
        <v>710</v>
      </c>
      <c r="D3957" s="21">
        <v>197</v>
      </c>
      <c r="E3957" s="114" t="str">
        <f t="shared" si="733"/>
        <v>TRANSFORMADOR MARCA:ASTOR  197</v>
      </c>
      <c r="F3957" s="21"/>
      <c r="G3957" s="21"/>
      <c r="H3957" s="21" t="s">
        <v>14848</v>
      </c>
      <c r="I3957" s="21" t="s">
        <v>16002</v>
      </c>
      <c r="J3957" s="21"/>
      <c r="K3957" s="21" t="s">
        <v>16001</v>
      </c>
      <c r="L3957" s="21" t="s">
        <v>16000</v>
      </c>
      <c r="M3957" s="21">
        <v>200</v>
      </c>
      <c r="N3957" s="21">
        <v>11</v>
      </c>
      <c r="O3957" s="21" t="s">
        <v>362</v>
      </c>
      <c r="P3957" s="21">
        <v>3</v>
      </c>
      <c r="Q3957" s="124">
        <v>2012</v>
      </c>
      <c r="R3957" s="124" t="s">
        <v>499</v>
      </c>
      <c r="S3957" s="124" t="s">
        <v>15999</v>
      </c>
      <c r="T3957" s="116">
        <v>572</v>
      </c>
      <c r="U3957" s="111">
        <v>45</v>
      </c>
      <c r="V3957" s="113">
        <f t="shared" si="734"/>
        <v>511.62222222222221</v>
      </c>
      <c r="W3957" s="113">
        <f t="shared" si="735"/>
        <v>60.377777777777794</v>
      </c>
      <c r="X3957" s="112">
        <f t="shared" si="736"/>
        <v>60377.777777777796</v>
      </c>
      <c r="Y3957" s="111"/>
      <c r="Z3957" s="110">
        <f t="shared" si="744"/>
        <v>40</v>
      </c>
      <c r="AA3957" s="109">
        <f t="shared" si="737"/>
        <v>28.6</v>
      </c>
      <c r="AB3957" s="109">
        <f t="shared" si="738"/>
        <v>28600</v>
      </c>
      <c r="AC3957" s="108">
        <f t="shared" si="739"/>
        <v>543.4</v>
      </c>
      <c r="AD3957" s="107">
        <f t="shared" si="740"/>
        <v>2.2222222222222223E-2</v>
      </c>
      <c r="AE3957" s="106">
        <f t="shared" si="741"/>
        <v>12.075555555555555</v>
      </c>
      <c r="AF3957" s="105">
        <f t="shared" si="742"/>
        <v>72.453333333333347</v>
      </c>
      <c r="AG3957" s="105">
        <f t="shared" si="743"/>
        <v>499.54666666666662</v>
      </c>
    </row>
    <row r="3958" spans="1:33" s="88" customFormat="1" x14ac:dyDescent="0.35">
      <c r="A3958" s="21">
        <v>10141103</v>
      </c>
      <c r="B3958" s="115" t="s">
        <v>14786</v>
      </c>
      <c r="C3958" s="135" t="s">
        <v>710</v>
      </c>
      <c r="D3958" s="21">
        <v>199</v>
      </c>
      <c r="E3958" s="114" t="str">
        <f t="shared" si="733"/>
        <v>TRANSFORMADOR MARCA:TENELEQ  199</v>
      </c>
      <c r="F3958" s="21"/>
      <c r="G3958" s="21"/>
      <c r="H3958" s="21" t="s">
        <v>14848</v>
      </c>
      <c r="I3958" s="21" t="s">
        <v>15998</v>
      </c>
      <c r="J3958" s="21"/>
      <c r="K3958" s="21" t="s">
        <v>15997</v>
      </c>
      <c r="L3958" s="21" t="s">
        <v>15996</v>
      </c>
      <c r="M3958" s="21">
        <v>315</v>
      </c>
      <c r="N3958" s="21">
        <v>11</v>
      </c>
      <c r="O3958" s="21" t="s">
        <v>362</v>
      </c>
      <c r="P3958" s="21">
        <v>3</v>
      </c>
      <c r="Q3958" s="124">
        <v>2012</v>
      </c>
      <c r="R3958" s="124" t="s">
        <v>15995</v>
      </c>
      <c r="S3958" s="124" t="s">
        <v>15994</v>
      </c>
      <c r="T3958" s="116">
        <v>840</v>
      </c>
      <c r="U3958" s="111">
        <v>45</v>
      </c>
      <c r="V3958" s="113">
        <f t="shared" si="734"/>
        <v>751.33333333333326</v>
      </c>
      <c r="W3958" s="113">
        <f t="shared" si="735"/>
        <v>88.666666666666742</v>
      </c>
      <c r="X3958" s="112">
        <f t="shared" si="736"/>
        <v>88666.666666666744</v>
      </c>
      <c r="Y3958" s="111"/>
      <c r="Z3958" s="110">
        <f t="shared" si="744"/>
        <v>40</v>
      </c>
      <c r="AA3958" s="109">
        <f t="shared" si="737"/>
        <v>42</v>
      </c>
      <c r="AB3958" s="109">
        <f t="shared" si="738"/>
        <v>42000</v>
      </c>
      <c r="AC3958" s="108">
        <f t="shared" si="739"/>
        <v>798</v>
      </c>
      <c r="AD3958" s="107">
        <f t="shared" si="740"/>
        <v>2.2222222222222223E-2</v>
      </c>
      <c r="AE3958" s="106">
        <f t="shared" si="741"/>
        <v>17.733333333333334</v>
      </c>
      <c r="AF3958" s="105">
        <f t="shared" si="742"/>
        <v>106.40000000000008</v>
      </c>
      <c r="AG3958" s="105">
        <f t="shared" si="743"/>
        <v>733.59999999999991</v>
      </c>
    </row>
    <row r="3959" spans="1:33" s="88" customFormat="1" x14ac:dyDescent="0.35">
      <c r="A3959" s="21">
        <v>10141103</v>
      </c>
      <c r="B3959" s="115" t="s">
        <v>14786</v>
      </c>
      <c r="C3959" s="135" t="s">
        <v>710</v>
      </c>
      <c r="D3959" s="21">
        <v>203</v>
      </c>
      <c r="E3959" s="114" t="str">
        <f t="shared" si="733"/>
        <v>TRANSFORMADOR MARCA:TM  203</v>
      </c>
      <c r="F3959" s="21"/>
      <c r="G3959" s="21"/>
      <c r="H3959" s="21" t="s">
        <v>14848</v>
      </c>
      <c r="I3959" s="21" t="s">
        <v>15993</v>
      </c>
      <c r="J3959" s="21"/>
      <c r="K3959" s="21" t="s">
        <v>15992</v>
      </c>
      <c r="L3959" s="21" t="s">
        <v>15991</v>
      </c>
      <c r="M3959" s="21">
        <v>630</v>
      </c>
      <c r="N3959" s="21">
        <v>33</v>
      </c>
      <c r="O3959" s="21" t="s">
        <v>362</v>
      </c>
      <c r="P3959" s="21">
        <v>3</v>
      </c>
      <c r="Q3959" s="124">
        <v>2012</v>
      </c>
      <c r="R3959" s="124" t="s">
        <v>1769</v>
      </c>
      <c r="S3959" s="124">
        <v>1303035</v>
      </c>
      <c r="T3959" s="116">
        <v>1200</v>
      </c>
      <c r="U3959" s="111">
        <v>45</v>
      </c>
      <c r="V3959" s="113">
        <f t="shared" si="734"/>
        <v>1073.3333333333333</v>
      </c>
      <c r="W3959" s="113">
        <f t="shared" si="735"/>
        <v>126.66666666666674</v>
      </c>
      <c r="X3959" s="112">
        <f t="shared" si="736"/>
        <v>126666.66666666674</v>
      </c>
      <c r="Y3959" s="111"/>
      <c r="Z3959" s="110">
        <f t="shared" si="744"/>
        <v>40</v>
      </c>
      <c r="AA3959" s="109">
        <f t="shared" si="737"/>
        <v>60</v>
      </c>
      <c r="AB3959" s="109">
        <f t="shared" si="738"/>
        <v>60000</v>
      </c>
      <c r="AC3959" s="108">
        <f t="shared" si="739"/>
        <v>1140</v>
      </c>
      <c r="AD3959" s="107">
        <f t="shared" si="740"/>
        <v>2.2222222222222223E-2</v>
      </c>
      <c r="AE3959" s="106">
        <f t="shared" si="741"/>
        <v>25.333333333333336</v>
      </c>
      <c r="AF3959" s="105">
        <f t="shared" si="742"/>
        <v>152.00000000000009</v>
      </c>
      <c r="AG3959" s="105">
        <f t="shared" si="743"/>
        <v>1048</v>
      </c>
    </row>
    <row r="3960" spans="1:33" s="88" customFormat="1" x14ac:dyDescent="0.35">
      <c r="A3960" s="21">
        <v>10141103</v>
      </c>
      <c r="B3960" s="115" t="s">
        <v>14786</v>
      </c>
      <c r="C3960" s="135" t="s">
        <v>710</v>
      </c>
      <c r="D3960" s="21">
        <v>204</v>
      </c>
      <c r="E3960" s="114" t="str">
        <f t="shared" si="733"/>
        <v>TRANSFORMADOR MARCA:Fuji Tusco  204</v>
      </c>
      <c r="F3960" s="21"/>
      <c r="G3960" s="21"/>
      <c r="H3960" s="21" t="s">
        <v>14848</v>
      </c>
      <c r="I3960" s="21" t="s">
        <v>15990</v>
      </c>
      <c r="J3960" s="21"/>
      <c r="K3960" s="21" t="s">
        <v>15989</v>
      </c>
      <c r="L3960" s="21" t="s">
        <v>15988</v>
      </c>
      <c r="M3960" s="21">
        <v>315</v>
      </c>
      <c r="N3960" s="21">
        <v>33</v>
      </c>
      <c r="O3960" s="21" t="s">
        <v>362</v>
      </c>
      <c r="P3960" s="21">
        <v>3</v>
      </c>
      <c r="Q3960" s="124">
        <v>2012</v>
      </c>
      <c r="R3960" s="124" t="s">
        <v>1821</v>
      </c>
      <c r="S3960" s="124">
        <v>581377</v>
      </c>
      <c r="T3960" s="116">
        <v>1039</v>
      </c>
      <c r="U3960" s="111">
        <v>45</v>
      </c>
      <c r="V3960" s="113">
        <f t="shared" si="734"/>
        <v>929.32777777777778</v>
      </c>
      <c r="W3960" s="113">
        <f t="shared" si="735"/>
        <v>109.67222222222222</v>
      </c>
      <c r="X3960" s="112">
        <f t="shared" si="736"/>
        <v>109672.22222222222</v>
      </c>
      <c r="Y3960" s="111"/>
      <c r="Z3960" s="110">
        <f t="shared" si="744"/>
        <v>40</v>
      </c>
      <c r="AA3960" s="109">
        <f t="shared" si="737"/>
        <v>51.95</v>
      </c>
      <c r="AB3960" s="109">
        <f t="shared" si="738"/>
        <v>51950</v>
      </c>
      <c r="AC3960" s="108">
        <f t="shared" si="739"/>
        <v>987.05</v>
      </c>
      <c r="AD3960" s="107">
        <f t="shared" si="740"/>
        <v>2.2222222222222223E-2</v>
      </c>
      <c r="AE3960" s="106">
        <f t="shared" si="741"/>
        <v>21.934444444444445</v>
      </c>
      <c r="AF3960" s="105">
        <f t="shared" si="742"/>
        <v>131.60666666666665</v>
      </c>
      <c r="AG3960" s="105">
        <f t="shared" si="743"/>
        <v>907.39333333333332</v>
      </c>
    </row>
    <row r="3961" spans="1:33" s="88" customFormat="1" x14ac:dyDescent="0.35">
      <c r="A3961" s="21">
        <v>10141103</v>
      </c>
      <c r="B3961" s="115" t="s">
        <v>14786</v>
      </c>
      <c r="C3961" s="135" t="s">
        <v>710</v>
      </c>
      <c r="D3961" s="21">
        <v>208</v>
      </c>
      <c r="E3961" s="114" t="str">
        <f t="shared" si="733"/>
        <v>TRANSFORMADOR MARCA:ASTOR  208</v>
      </c>
      <c r="F3961" s="21"/>
      <c r="G3961" s="21"/>
      <c r="H3961" s="21" t="s">
        <v>14848</v>
      </c>
      <c r="I3961" s="21" t="s">
        <v>15987</v>
      </c>
      <c r="J3961" s="21"/>
      <c r="K3961" s="21" t="s">
        <v>15986</v>
      </c>
      <c r="L3961" s="21" t="s">
        <v>15985</v>
      </c>
      <c r="M3961" s="21">
        <v>200</v>
      </c>
      <c r="N3961" s="21">
        <v>11</v>
      </c>
      <c r="O3961" s="21" t="s">
        <v>362</v>
      </c>
      <c r="P3961" s="21">
        <v>3</v>
      </c>
      <c r="Q3961" s="124">
        <v>2012</v>
      </c>
      <c r="R3961" s="124" t="s">
        <v>499</v>
      </c>
      <c r="S3961" s="124" t="s">
        <v>15984</v>
      </c>
      <c r="T3961" s="116">
        <v>572</v>
      </c>
      <c r="U3961" s="111">
        <v>45</v>
      </c>
      <c r="V3961" s="113">
        <f t="shared" si="734"/>
        <v>511.62222222222221</v>
      </c>
      <c r="W3961" s="113">
        <f t="shared" si="735"/>
        <v>60.377777777777794</v>
      </c>
      <c r="X3961" s="112">
        <f t="shared" si="736"/>
        <v>60377.777777777796</v>
      </c>
      <c r="Y3961" s="111"/>
      <c r="Z3961" s="110">
        <f t="shared" si="744"/>
        <v>40</v>
      </c>
      <c r="AA3961" s="109">
        <f t="shared" si="737"/>
        <v>28.6</v>
      </c>
      <c r="AB3961" s="109">
        <f t="shared" si="738"/>
        <v>28600</v>
      </c>
      <c r="AC3961" s="108">
        <f t="shared" si="739"/>
        <v>543.4</v>
      </c>
      <c r="AD3961" s="107">
        <f t="shared" si="740"/>
        <v>2.2222222222222223E-2</v>
      </c>
      <c r="AE3961" s="106">
        <f t="shared" si="741"/>
        <v>12.075555555555555</v>
      </c>
      <c r="AF3961" s="105">
        <f t="shared" si="742"/>
        <v>72.453333333333347</v>
      </c>
      <c r="AG3961" s="105">
        <f t="shared" si="743"/>
        <v>499.54666666666662</v>
      </c>
    </row>
    <row r="3962" spans="1:33" s="88" customFormat="1" x14ac:dyDescent="0.35">
      <c r="A3962" s="21">
        <v>10141103</v>
      </c>
      <c r="B3962" s="115" t="s">
        <v>14786</v>
      </c>
      <c r="C3962" s="135" t="s">
        <v>710</v>
      </c>
      <c r="D3962" s="21">
        <v>210</v>
      </c>
      <c r="E3962" s="114" t="str">
        <f t="shared" si="733"/>
        <v>TRANSFORMADOR MARCA:ITB  210</v>
      </c>
      <c r="F3962" s="21"/>
      <c r="G3962" s="21"/>
      <c r="H3962" s="21" t="s">
        <v>14848</v>
      </c>
      <c r="I3962" s="21" t="s">
        <v>15983</v>
      </c>
      <c r="J3962" s="21"/>
      <c r="K3962" s="21" t="s">
        <v>15982</v>
      </c>
      <c r="L3962" s="21" t="s">
        <v>15981</v>
      </c>
      <c r="M3962" s="21">
        <v>100</v>
      </c>
      <c r="N3962" s="21">
        <v>33</v>
      </c>
      <c r="O3962" s="21" t="s">
        <v>362</v>
      </c>
      <c r="P3962" s="21">
        <v>3</v>
      </c>
      <c r="Q3962" s="124">
        <v>2012</v>
      </c>
      <c r="R3962" s="124" t="s">
        <v>1109</v>
      </c>
      <c r="S3962" s="124">
        <v>629136</v>
      </c>
      <c r="T3962" s="116">
        <v>763</v>
      </c>
      <c r="U3962" s="111">
        <v>45</v>
      </c>
      <c r="V3962" s="113">
        <f t="shared" si="734"/>
        <v>682.46111111111111</v>
      </c>
      <c r="W3962" s="113">
        <f t="shared" si="735"/>
        <v>80.538888888888891</v>
      </c>
      <c r="X3962" s="112">
        <f t="shared" si="736"/>
        <v>80538.888888888891</v>
      </c>
      <c r="Y3962" s="111"/>
      <c r="Z3962" s="110">
        <f t="shared" si="744"/>
        <v>40</v>
      </c>
      <c r="AA3962" s="109">
        <f t="shared" si="737"/>
        <v>38.15</v>
      </c>
      <c r="AB3962" s="109">
        <f t="shared" si="738"/>
        <v>38150</v>
      </c>
      <c r="AC3962" s="108">
        <f t="shared" si="739"/>
        <v>724.85</v>
      </c>
      <c r="AD3962" s="107">
        <f t="shared" si="740"/>
        <v>2.2222222222222223E-2</v>
      </c>
      <c r="AE3962" s="106">
        <f t="shared" si="741"/>
        <v>16.10777777777778</v>
      </c>
      <c r="AF3962" s="105">
        <f t="shared" si="742"/>
        <v>96.646666666666675</v>
      </c>
      <c r="AG3962" s="105">
        <f t="shared" si="743"/>
        <v>666.35333333333335</v>
      </c>
    </row>
    <row r="3963" spans="1:33" s="88" customFormat="1" x14ac:dyDescent="0.35">
      <c r="A3963" s="21">
        <v>10141103</v>
      </c>
      <c r="B3963" s="115" t="s">
        <v>14786</v>
      </c>
      <c r="C3963" s="135" t="s">
        <v>710</v>
      </c>
      <c r="D3963" s="21">
        <v>223</v>
      </c>
      <c r="E3963" s="114" t="str">
        <f t="shared" si="733"/>
        <v>TRANSFORMADOR MARCA:PowerTach  223</v>
      </c>
      <c r="F3963" s="21"/>
      <c r="G3963" s="21"/>
      <c r="H3963" s="21" t="s">
        <v>14848</v>
      </c>
      <c r="I3963" s="21" t="s">
        <v>15980</v>
      </c>
      <c r="J3963" s="21"/>
      <c r="K3963" s="21" t="s">
        <v>15979</v>
      </c>
      <c r="L3963" s="21" t="s">
        <v>15978</v>
      </c>
      <c r="M3963" s="21">
        <v>250</v>
      </c>
      <c r="N3963" s="21">
        <v>33</v>
      </c>
      <c r="O3963" s="21" t="s">
        <v>362</v>
      </c>
      <c r="P3963" s="21">
        <v>3</v>
      </c>
      <c r="Q3963" s="124">
        <v>2012</v>
      </c>
      <c r="R3963" s="124" t="s">
        <v>15321</v>
      </c>
      <c r="S3963" s="124" t="s">
        <v>15977</v>
      </c>
      <c r="T3963" s="116">
        <v>991</v>
      </c>
      <c r="U3963" s="111">
        <v>45</v>
      </c>
      <c r="V3963" s="113">
        <f t="shared" si="734"/>
        <v>886.39444444444439</v>
      </c>
      <c r="W3963" s="113">
        <f t="shared" si="735"/>
        <v>104.60555555555561</v>
      </c>
      <c r="X3963" s="112">
        <f t="shared" si="736"/>
        <v>104605.55555555561</v>
      </c>
      <c r="Y3963" s="111"/>
      <c r="Z3963" s="110">
        <f t="shared" si="744"/>
        <v>40</v>
      </c>
      <c r="AA3963" s="109">
        <f t="shared" si="737"/>
        <v>49.550000000000004</v>
      </c>
      <c r="AB3963" s="109">
        <f t="shared" si="738"/>
        <v>49550.000000000007</v>
      </c>
      <c r="AC3963" s="108">
        <f t="shared" si="739"/>
        <v>941.45</v>
      </c>
      <c r="AD3963" s="107">
        <f t="shared" si="740"/>
        <v>2.2222222222222223E-2</v>
      </c>
      <c r="AE3963" s="106">
        <f t="shared" si="741"/>
        <v>20.921111111111113</v>
      </c>
      <c r="AF3963" s="105">
        <f t="shared" si="742"/>
        <v>125.52666666666673</v>
      </c>
      <c r="AG3963" s="105">
        <f t="shared" si="743"/>
        <v>865.47333333333324</v>
      </c>
    </row>
    <row r="3964" spans="1:33" s="88" customFormat="1" x14ac:dyDescent="0.35">
      <c r="A3964" s="21">
        <v>10141103</v>
      </c>
      <c r="B3964" s="115" t="s">
        <v>14786</v>
      </c>
      <c r="C3964" s="135" t="s">
        <v>710</v>
      </c>
      <c r="D3964" s="21">
        <v>225</v>
      </c>
      <c r="E3964" s="114" t="str">
        <f t="shared" si="733"/>
        <v>TRANSFORMADOR MARCA:PowerTach  225</v>
      </c>
      <c r="F3964" s="21"/>
      <c r="G3964" s="21"/>
      <c r="H3964" s="21" t="s">
        <v>14848</v>
      </c>
      <c r="I3964" s="21" t="s">
        <v>15976</v>
      </c>
      <c r="J3964" s="21"/>
      <c r="K3964" s="21" t="s">
        <v>15975</v>
      </c>
      <c r="L3964" s="21" t="s">
        <v>15974</v>
      </c>
      <c r="M3964" s="21">
        <v>200</v>
      </c>
      <c r="N3964" s="21">
        <v>33</v>
      </c>
      <c r="O3964" s="21" t="s">
        <v>362</v>
      </c>
      <c r="P3964" s="21">
        <v>3</v>
      </c>
      <c r="Q3964" s="124">
        <v>2012</v>
      </c>
      <c r="R3964" s="124" t="s">
        <v>15321</v>
      </c>
      <c r="S3964" s="124" t="s">
        <v>15973</v>
      </c>
      <c r="T3964" s="116">
        <v>991</v>
      </c>
      <c r="U3964" s="111">
        <v>45</v>
      </c>
      <c r="V3964" s="113">
        <f t="shared" si="734"/>
        <v>886.39444444444439</v>
      </c>
      <c r="W3964" s="113">
        <f t="shared" si="735"/>
        <v>104.60555555555561</v>
      </c>
      <c r="X3964" s="112">
        <f t="shared" si="736"/>
        <v>104605.55555555561</v>
      </c>
      <c r="Y3964" s="111"/>
      <c r="Z3964" s="110">
        <f t="shared" si="744"/>
        <v>40</v>
      </c>
      <c r="AA3964" s="109">
        <f t="shared" si="737"/>
        <v>49.550000000000004</v>
      </c>
      <c r="AB3964" s="109">
        <f t="shared" si="738"/>
        <v>49550.000000000007</v>
      </c>
      <c r="AC3964" s="108">
        <f t="shared" si="739"/>
        <v>941.45</v>
      </c>
      <c r="AD3964" s="107">
        <f t="shared" si="740"/>
        <v>2.2222222222222223E-2</v>
      </c>
      <c r="AE3964" s="106">
        <f t="shared" si="741"/>
        <v>20.921111111111113</v>
      </c>
      <c r="AF3964" s="105">
        <f t="shared" si="742"/>
        <v>125.52666666666673</v>
      </c>
      <c r="AG3964" s="105">
        <f t="shared" si="743"/>
        <v>865.47333333333324</v>
      </c>
    </row>
    <row r="3965" spans="1:33" s="88" customFormat="1" x14ac:dyDescent="0.35">
      <c r="A3965" s="21">
        <v>10141103</v>
      </c>
      <c r="B3965" s="176" t="s">
        <v>14786</v>
      </c>
      <c r="C3965" s="135" t="s">
        <v>710</v>
      </c>
      <c r="D3965" s="61"/>
      <c r="E3965" s="114" t="str">
        <f t="shared" si="733"/>
        <v xml:space="preserve">TRANSFORMADOR MARCA:ALSTHOM PTS CH.DEMBE </v>
      </c>
      <c r="F3965" s="61"/>
      <c r="G3965" s="61" t="s">
        <v>15972</v>
      </c>
      <c r="H3965" s="61" t="s">
        <v>511</v>
      </c>
      <c r="I3965" s="61"/>
      <c r="J3965" s="61"/>
      <c r="K3965" s="122" t="s">
        <v>15971</v>
      </c>
      <c r="L3965" s="122" t="s">
        <v>15970</v>
      </c>
      <c r="M3965" s="21">
        <v>315</v>
      </c>
      <c r="N3965" s="61">
        <v>11</v>
      </c>
      <c r="O3965" s="61" t="s">
        <v>510</v>
      </c>
      <c r="P3965" s="121">
        <v>3</v>
      </c>
      <c r="Q3965" s="156">
        <v>2012</v>
      </c>
      <c r="R3965" s="156" t="s">
        <v>136</v>
      </c>
      <c r="S3965" s="156">
        <v>288570706</v>
      </c>
      <c r="T3965" s="116">
        <v>840</v>
      </c>
      <c r="U3965" s="111">
        <v>45</v>
      </c>
      <c r="V3965" s="113">
        <f t="shared" si="734"/>
        <v>751.33333333333326</v>
      </c>
      <c r="W3965" s="113">
        <f t="shared" si="735"/>
        <v>88.666666666666742</v>
      </c>
      <c r="X3965" s="112">
        <f t="shared" si="736"/>
        <v>88666.666666666744</v>
      </c>
      <c r="Y3965" s="111"/>
      <c r="Z3965" s="110">
        <f t="shared" si="744"/>
        <v>40</v>
      </c>
      <c r="AA3965" s="109">
        <f t="shared" si="737"/>
        <v>42</v>
      </c>
      <c r="AB3965" s="109">
        <f t="shared" si="738"/>
        <v>42000</v>
      </c>
      <c r="AC3965" s="108">
        <f t="shared" si="739"/>
        <v>798</v>
      </c>
      <c r="AD3965" s="107">
        <f t="shared" si="740"/>
        <v>2.2222222222222223E-2</v>
      </c>
      <c r="AE3965" s="106">
        <f t="shared" si="741"/>
        <v>17.733333333333334</v>
      </c>
      <c r="AF3965" s="105">
        <f t="shared" si="742"/>
        <v>106.40000000000008</v>
      </c>
      <c r="AG3965" s="105">
        <f t="shared" si="743"/>
        <v>733.59999999999991</v>
      </c>
    </row>
    <row r="3966" spans="1:33" s="88" customFormat="1" x14ac:dyDescent="0.35">
      <c r="A3966" s="21">
        <v>10141103</v>
      </c>
      <c r="B3966" s="176" t="s">
        <v>14786</v>
      </c>
      <c r="C3966" s="135" t="s">
        <v>710</v>
      </c>
      <c r="D3966" s="61"/>
      <c r="E3966" s="114" t="str">
        <f t="shared" si="733"/>
        <v xml:space="preserve">TRANSFORMADOR MARCA:POWERTECH PTS A.OFIACO </v>
      </c>
      <c r="F3966" s="61"/>
      <c r="G3966" s="61" t="s">
        <v>15969</v>
      </c>
      <c r="H3966" s="61" t="s">
        <v>511</v>
      </c>
      <c r="I3966" s="61"/>
      <c r="J3966" s="61"/>
      <c r="K3966" s="122" t="s">
        <v>15968</v>
      </c>
      <c r="L3966" s="122" t="s">
        <v>15967</v>
      </c>
      <c r="M3966" s="21">
        <v>315</v>
      </c>
      <c r="N3966" s="61">
        <v>11</v>
      </c>
      <c r="O3966" s="61" t="s">
        <v>510</v>
      </c>
      <c r="P3966" s="121">
        <v>3</v>
      </c>
      <c r="Q3966" s="156">
        <v>2012</v>
      </c>
      <c r="R3966" s="156" t="s">
        <v>295</v>
      </c>
      <c r="S3966" s="156" t="s">
        <v>15966</v>
      </c>
      <c r="T3966" s="116">
        <v>840</v>
      </c>
      <c r="U3966" s="111">
        <v>45</v>
      </c>
      <c r="V3966" s="113">
        <f t="shared" si="734"/>
        <v>751.33333333333326</v>
      </c>
      <c r="W3966" s="113">
        <f t="shared" si="735"/>
        <v>88.666666666666742</v>
      </c>
      <c r="X3966" s="112">
        <f t="shared" si="736"/>
        <v>88666.666666666744</v>
      </c>
      <c r="Y3966" s="111"/>
      <c r="Z3966" s="110">
        <f t="shared" si="744"/>
        <v>40</v>
      </c>
      <c r="AA3966" s="109">
        <f t="shared" si="737"/>
        <v>42</v>
      </c>
      <c r="AB3966" s="109">
        <f t="shared" si="738"/>
        <v>42000</v>
      </c>
      <c r="AC3966" s="108">
        <f t="shared" si="739"/>
        <v>798</v>
      </c>
      <c r="AD3966" s="107">
        <f t="shared" si="740"/>
        <v>2.2222222222222223E-2</v>
      </c>
      <c r="AE3966" s="106">
        <f t="shared" si="741"/>
        <v>17.733333333333334</v>
      </c>
      <c r="AF3966" s="105">
        <f t="shared" si="742"/>
        <v>106.40000000000008</v>
      </c>
      <c r="AG3966" s="105">
        <f t="shared" si="743"/>
        <v>733.59999999999991</v>
      </c>
    </row>
    <row r="3967" spans="1:33" s="88" customFormat="1" x14ac:dyDescent="0.35">
      <c r="A3967" s="21">
        <v>10141103</v>
      </c>
      <c r="B3967" s="176" t="s">
        <v>14786</v>
      </c>
      <c r="C3967" s="135" t="s">
        <v>710</v>
      </c>
      <c r="D3967" s="61"/>
      <c r="E3967" s="114" t="str">
        <f t="shared" si="733"/>
        <v xml:space="preserve">TRANSFORMADOR MARCA:EFACEC PTS 212 </v>
      </c>
      <c r="F3967" s="61"/>
      <c r="G3967" s="61" t="s">
        <v>15965</v>
      </c>
      <c r="H3967" s="61" t="s">
        <v>5408</v>
      </c>
      <c r="I3967" s="61"/>
      <c r="J3967" s="61"/>
      <c r="K3967" s="122" t="s">
        <v>15964</v>
      </c>
      <c r="L3967" s="122" t="s">
        <v>15963</v>
      </c>
      <c r="M3967" s="21">
        <v>315</v>
      </c>
      <c r="N3967" s="61">
        <v>11</v>
      </c>
      <c r="O3967" s="61" t="s">
        <v>510</v>
      </c>
      <c r="P3967" s="121">
        <v>3</v>
      </c>
      <c r="Q3967" s="156">
        <v>2012</v>
      </c>
      <c r="R3967" s="156" t="s">
        <v>27</v>
      </c>
      <c r="S3967" s="156" t="s">
        <v>15962</v>
      </c>
      <c r="T3967" s="116">
        <v>840</v>
      </c>
      <c r="U3967" s="111">
        <v>45</v>
      </c>
      <c r="V3967" s="113">
        <f t="shared" si="734"/>
        <v>751.33333333333326</v>
      </c>
      <c r="W3967" s="113">
        <f t="shared" si="735"/>
        <v>88.666666666666742</v>
      </c>
      <c r="X3967" s="112">
        <f t="shared" si="736"/>
        <v>88666.666666666744</v>
      </c>
      <c r="Y3967" s="111"/>
      <c r="Z3967" s="110">
        <f t="shared" si="744"/>
        <v>40</v>
      </c>
      <c r="AA3967" s="109">
        <f t="shared" si="737"/>
        <v>42</v>
      </c>
      <c r="AB3967" s="109">
        <f t="shared" si="738"/>
        <v>42000</v>
      </c>
      <c r="AC3967" s="108">
        <f t="shared" si="739"/>
        <v>798</v>
      </c>
      <c r="AD3967" s="107">
        <f t="shared" si="740"/>
        <v>2.2222222222222223E-2</v>
      </c>
      <c r="AE3967" s="106">
        <f t="shared" si="741"/>
        <v>17.733333333333334</v>
      </c>
      <c r="AF3967" s="105">
        <f t="shared" si="742"/>
        <v>106.40000000000008</v>
      </c>
      <c r="AG3967" s="105">
        <f t="shared" si="743"/>
        <v>733.59999999999991</v>
      </c>
    </row>
    <row r="3968" spans="1:33" s="88" customFormat="1" x14ac:dyDescent="0.35">
      <c r="A3968" s="21">
        <v>10141103</v>
      </c>
      <c r="B3968" s="176" t="s">
        <v>14786</v>
      </c>
      <c r="C3968" s="135" t="s">
        <v>710</v>
      </c>
      <c r="D3968" s="61"/>
      <c r="E3968" s="114" t="str">
        <f t="shared" si="733"/>
        <v xml:space="preserve">TRANSFORMADOR MARCA:ITB PTS YASS </v>
      </c>
      <c r="F3968" s="61"/>
      <c r="G3968" s="61" t="s">
        <v>15961</v>
      </c>
      <c r="H3968" s="61" t="s">
        <v>134</v>
      </c>
      <c r="I3968" s="61"/>
      <c r="J3968" s="61"/>
      <c r="K3968" s="122" t="s">
        <v>15960</v>
      </c>
      <c r="L3968" s="122" t="s">
        <v>15959</v>
      </c>
      <c r="M3968" s="21">
        <v>315</v>
      </c>
      <c r="N3968" s="61">
        <v>11</v>
      </c>
      <c r="O3968" s="61" t="s">
        <v>510</v>
      </c>
      <c r="P3968" s="121">
        <v>3</v>
      </c>
      <c r="Q3968" s="61">
        <v>2012</v>
      </c>
      <c r="R3968" s="61" t="s">
        <v>1109</v>
      </c>
      <c r="S3968" s="61">
        <v>778721</v>
      </c>
      <c r="T3968" s="116">
        <v>840</v>
      </c>
      <c r="U3968" s="111">
        <v>45</v>
      </c>
      <c r="V3968" s="113">
        <f t="shared" si="734"/>
        <v>751.33333333333326</v>
      </c>
      <c r="W3968" s="113">
        <f t="shared" si="735"/>
        <v>88.666666666666742</v>
      </c>
      <c r="X3968" s="112">
        <f t="shared" si="736"/>
        <v>88666.666666666744</v>
      </c>
      <c r="Y3968" s="111"/>
      <c r="Z3968" s="110">
        <f t="shared" si="744"/>
        <v>40</v>
      </c>
      <c r="AA3968" s="109">
        <f t="shared" si="737"/>
        <v>42</v>
      </c>
      <c r="AB3968" s="109">
        <f t="shared" si="738"/>
        <v>42000</v>
      </c>
      <c r="AC3968" s="108">
        <f t="shared" si="739"/>
        <v>798</v>
      </c>
      <c r="AD3968" s="107">
        <f t="shared" si="740"/>
        <v>2.2222222222222223E-2</v>
      </c>
      <c r="AE3968" s="106">
        <f t="shared" si="741"/>
        <v>17.733333333333334</v>
      </c>
      <c r="AF3968" s="105">
        <f t="shared" si="742"/>
        <v>106.40000000000008</v>
      </c>
      <c r="AG3968" s="105">
        <f t="shared" si="743"/>
        <v>733.59999999999991</v>
      </c>
    </row>
    <row r="3969" spans="1:33" s="88" customFormat="1" x14ac:dyDescent="0.35">
      <c r="A3969" s="21">
        <v>10141103</v>
      </c>
      <c r="B3969" s="115" t="s">
        <v>14786</v>
      </c>
      <c r="C3969" s="135" t="s">
        <v>710</v>
      </c>
      <c r="D3969" s="21" t="s">
        <v>15958</v>
      </c>
      <c r="E3969" s="114" t="str">
        <f t="shared" si="733"/>
        <v>TRANSFORMADOR MARCA:TANELEC ALTO MOLOCUE PTS 3011</v>
      </c>
      <c r="F3969" s="21"/>
      <c r="G3969" s="21" t="s">
        <v>170</v>
      </c>
      <c r="H3969" s="61" t="s">
        <v>170</v>
      </c>
      <c r="I3969" s="21" t="s">
        <v>14796</v>
      </c>
      <c r="J3969" s="21"/>
      <c r="K3969" s="21" t="s">
        <v>15957</v>
      </c>
      <c r="L3969" s="21" t="s">
        <v>15956</v>
      </c>
      <c r="M3969" s="21">
        <v>50</v>
      </c>
      <c r="N3969" s="21" t="s">
        <v>19</v>
      </c>
      <c r="O3969" s="21" t="s">
        <v>362</v>
      </c>
      <c r="P3969" s="121">
        <v>3</v>
      </c>
      <c r="Q3969" s="21">
        <v>2012</v>
      </c>
      <c r="R3969" s="21" t="s">
        <v>1317</v>
      </c>
      <c r="S3969" s="21"/>
      <c r="T3969" s="116">
        <v>643</v>
      </c>
      <c r="U3969" s="111">
        <v>45</v>
      </c>
      <c r="V3969" s="113">
        <f t="shared" si="734"/>
        <v>575.12777777777774</v>
      </c>
      <c r="W3969" s="113">
        <f t="shared" si="735"/>
        <v>67.872222222222263</v>
      </c>
      <c r="X3969" s="112">
        <f t="shared" si="736"/>
        <v>67872.222222222263</v>
      </c>
      <c r="Y3969" s="111"/>
      <c r="Z3969" s="110">
        <f t="shared" si="744"/>
        <v>40</v>
      </c>
      <c r="AA3969" s="109">
        <f t="shared" si="737"/>
        <v>32.15</v>
      </c>
      <c r="AB3969" s="109">
        <f t="shared" si="738"/>
        <v>32150</v>
      </c>
      <c r="AC3969" s="108">
        <f t="shared" si="739"/>
        <v>610.85</v>
      </c>
      <c r="AD3969" s="107">
        <f t="shared" si="740"/>
        <v>2.2222222222222223E-2</v>
      </c>
      <c r="AE3969" s="106">
        <f t="shared" si="741"/>
        <v>13.574444444444445</v>
      </c>
      <c r="AF3969" s="105">
        <f t="shared" si="742"/>
        <v>81.446666666666715</v>
      </c>
      <c r="AG3969" s="105">
        <f t="shared" si="743"/>
        <v>561.55333333333328</v>
      </c>
    </row>
    <row r="3970" spans="1:33" s="88" customFormat="1" x14ac:dyDescent="0.35">
      <c r="A3970" s="21">
        <v>10141103</v>
      </c>
      <c r="B3970" s="115" t="s">
        <v>14786</v>
      </c>
      <c r="C3970" s="135" t="s">
        <v>710</v>
      </c>
      <c r="D3970" s="21" t="s">
        <v>5269</v>
      </c>
      <c r="E3970" s="114" t="str">
        <f t="shared" ref="E3970:E4033" si="745">+CONCATENATE(C3970," ","MARCA:",R3970," ",G3970," ",D3970,)</f>
        <v>TRANSFORMADOR MARCA:POWERTECH GURUE PTS 4001</v>
      </c>
      <c r="F3970" s="21"/>
      <c r="G3970" s="21" t="s">
        <v>164</v>
      </c>
      <c r="H3970" s="21" t="s">
        <v>164</v>
      </c>
      <c r="I3970" s="21" t="s">
        <v>15955</v>
      </c>
      <c r="J3970" s="21"/>
      <c r="K3970" s="119" t="s">
        <v>15954</v>
      </c>
      <c r="L3970" s="119" t="s">
        <v>15953</v>
      </c>
      <c r="M3970" s="21">
        <v>500</v>
      </c>
      <c r="N3970" s="21" t="s">
        <v>19</v>
      </c>
      <c r="O3970" s="21" t="s">
        <v>362</v>
      </c>
      <c r="P3970" s="121">
        <v>3</v>
      </c>
      <c r="Q3970" s="21">
        <v>2012</v>
      </c>
      <c r="R3970" s="21" t="s">
        <v>295</v>
      </c>
      <c r="S3970" s="21"/>
      <c r="T3970" s="116">
        <v>1200</v>
      </c>
      <c r="U3970" s="111">
        <v>45</v>
      </c>
      <c r="V3970" s="113">
        <f t="shared" ref="V3970:V4033" si="746">((Z3970/U3970)*(T3970-AA3970))+AA3970</f>
        <v>1073.3333333333333</v>
      </c>
      <c r="W3970" s="113">
        <f t="shared" ref="W3970:W4033" si="747">+T3970-V3970</f>
        <v>126.66666666666674</v>
      </c>
      <c r="X3970" s="112">
        <f t="shared" ref="X3970:X4033" si="748">+W3970*1000</f>
        <v>126666.66666666674</v>
      </c>
      <c r="Y3970" s="111"/>
      <c r="Z3970" s="110">
        <f t="shared" si="744"/>
        <v>40</v>
      </c>
      <c r="AA3970" s="109">
        <f t="shared" ref="AA3970:AA4033" si="749">(5/100*T3970)</f>
        <v>60</v>
      </c>
      <c r="AB3970" s="109">
        <f t="shared" ref="AB3970:AB4033" si="750">+AA3970*1000</f>
        <v>60000</v>
      </c>
      <c r="AC3970" s="108">
        <f t="shared" ref="AC3970:AC4033" si="751">+T3970-AA3970</f>
        <v>1140</v>
      </c>
      <c r="AD3970" s="107">
        <f t="shared" ref="AD3970:AD4033" si="752">1/U3970</f>
        <v>2.2222222222222223E-2</v>
      </c>
      <c r="AE3970" s="106">
        <f t="shared" ref="AE3970:AE4033" si="753">+AC3970*AD3970</f>
        <v>25.333333333333336</v>
      </c>
      <c r="AF3970" s="105">
        <f t="shared" ref="AF3970:AF4033" si="754">+T3970-V3970+AE3970</f>
        <v>152.00000000000009</v>
      </c>
      <c r="AG3970" s="105">
        <f t="shared" ref="AG3970:AG4033" si="755">+V3970-AE3970</f>
        <v>1048</v>
      </c>
    </row>
    <row r="3971" spans="1:33" s="88" customFormat="1" x14ac:dyDescent="0.35">
      <c r="A3971" s="21">
        <v>10141103</v>
      </c>
      <c r="B3971" s="115" t="s">
        <v>14786</v>
      </c>
      <c r="C3971" s="135" t="s">
        <v>710</v>
      </c>
      <c r="D3971" s="21" t="s">
        <v>15952</v>
      </c>
      <c r="E3971" s="114" t="str">
        <f t="shared" si="745"/>
        <v>TRANSFORMADOR MARCA:ASTOR GURUE PTS 4037</v>
      </c>
      <c r="F3971" s="21"/>
      <c r="G3971" s="21" t="s">
        <v>164</v>
      </c>
      <c r="H3971" s="21" t="s">
        <v>164</v>
      </c>
      <c r="I3971" s="21" t="s">
        <v>13840</v>
      </c>
      <c r="J3971" s="21"/>
      <c r="K3971" s="119" t="s">
        <v>15951</v>
      </c>
      <c r="L3971" s="119" t="s">
        <v>15950</v>
      </c>
      <c r="M3971" s="21">
        <v>200</v>
      </c>
      <c r="N3971" s="21" t="s">
        <v>19</v>
      </c>
      <c r="O3971" s="21" t="s">
        <v>362</v>
      </c>
      <c r="P3971" s="21">
        <v>3</v>
      </c>
      <c r="Q3971" s="21">
        <v>2012</v>
      </c>
      <c r="R3971" s="21" t="s">
        <v>499</v>
      </c>
      <c r="S3971" s="119"/>
      <c r="T3971" s="255">
        <v>991</v>
      </c>
      <c r="U3971" s="137">
        <v>45</v>
      </c>
      <c r="V3971" s="113">
        <f t="shared" si="746"/>
        <v>886.39444444444439</v>
      </c>
      <c r="W3971" s="113">
        <f t="shared" si="747"/>
        <v>104.60555555555561</v>
      </c>
      <c r="X3971" s="112">
        <f t="shared" si="748"/>
        <v>104605.55555555561</v>
      </c>
      <c r="Y3971" s="111"/>
      <c r="Z3971" s="110">
        <f t="shared" si="744"/>
        <v>40</v>
      </c>
      <c r="AA3971" s="109">
        <f t="shared" si="749"/>
        <v>49.550000000000004</v>
      </c>
      <c r="AB3971" s="109">
        <f t="shared" si="750"/>
        <v>49550.000000000007</v>
      </c>
      <c r="AC3971" s="108">
        <f t="shared" si="751"/>
        <v>941.45</v>
      </c>
      <c r="AD3971" s="107">
        <f t="shared" si="752"/>
        <v>2.2222222222222223E-2</v>
      </c>
      <c r="AE3971" s="106">
        <f t="shared" si="753"/>
        <v>20.921111111111113</v>
      </c>
      <c r="AF3971" s="105">
        <f t="shared" si="754"/>
        <v>125.52666666666673</v>
      </c>
      <c r="AG3971" s="105">
        <f t="shared" si="755"/>
        <v>865.47333333333324</v>
      </c>
    </row>
    <row r="3972" spans="1:33" s="88" customFormat="1" x14ac:dyDescent="0.35">
      <c r="A3972" s="21">
        <v>10141103</v>
      </c>
      <c r="B3972" s="115" t="s">
        <v>1665</v>
      </c>
      <c r="C3972" s="115" t="s">
        <v>710</v>
      </c>
      <c r="D3972" s="21"/>
      <c r="E3972" s="114" t="str">
        <f t="shared" si="745"/>
        <v xml:space="preserve">TRANSFORMADOR MARCA:POWER TECH SE-MANJE </v>
      </c>
      <c r="F3972" s="57" t="s">
        <v>424</v>
      </c>
      <c r="G3972" s="21" t="s">
        <v>3139</v>
      </c>
      <c r="H3972" s="21" t="s">
        <v>3138</v>
      </c>
      <c r="I3972" s="21" t="s">
        <v>7794</v>
      </c>
      <c r="J3972" s="57"/>
      <c r="K3972" s="57" t="s">
        <v>7793</v>
      </c>
      <c r="L3972" s="57" t="s">
        <v>7792</v>
      </c>
      <c r="M3972" s="21">
        <v>160</v>
      </c>
      <c r="N3972" s="21">
        <v>33</v>
      </c>
      <c r="O3972" s="21">
        <v>0.4</v>
      </c>
      <c r="P3972" s="57">
        <v>3</v>
      </c>
      <c r="Q3972" s="21">
        <v>2012</v>
      </c>
      <c r="R3972" s="21" t="s">
        <v>5316</v>
      </c>
      <c r="S3972" s="21" t="s">
        <v>7791</v>
      </c>
      <c r="T3972" s="116">
        <v>991</v>
      </c>
      <c r="U3972" s="111">
        <v>45</v>
      </c>
      <c r="V3972" s="113">
        <f t="shared" si="746"/>
        <v>886.39444444444439</v>
      </c>
      <c r="W3972" s="113">
        <f t="shared" si="747"/>
        <v>104.60555555555561</v>
      </c>
      <c r="X3972" s="112">
        <f t="shared" si="748"/>
        <v>104605.55555555561</v>
      </c>
      <c r="Y3972" s="111"/>
      <c r="Z3972" s="110">
        <f t="shared" si="744"/>
        <v>40</v>
      </c>
      <c r="AA3972" s="109">
        <f t="shared" si="749"/>
        <v>49.550000000000004</v>
      </c>
      <c r="AB3972" s="109">
        <f t="shared" si="750"/>
        <v>49550.000000000007</v>
      </c>
      <c r="AC3972" s="108">
        <f t="shared" si="751"/>
        <v>941.45</v>
      </c>
      <c r="AD3972" s="107">
        <f t="shared" si="752"/>
        <v>2.2222222222222223E-2</v>
      </c>
      <c r="AE3972" s="106">
        <f t="shared" si="753"/>
        <v>20.921111111111113</v>
      </c>
      <c r="AF3972" s="105">
        <f t="shared" si="754"/>
        <v>125.52666666666673</v>
      </c>
      <c r="AG3972" s="105">
        <f t="shared" si="755"/>
        <v>865.47333333333324</v>
      </c>
    </row>
    <row r="3973" spans="1:33" s="88" customFormat="1" x14ac:dyDescent="0.35">
      <c r="A3973" s="21">
        <v>10141103</v>
      </c>
      <c r="B3973" s="115" t="s">
        <v>1665</v>
      </c>
      <c r="C3973" s="115" t="s">
        <v>710</v>
      </c>
      <c r="D3973" s="21"/>
      <c r="E3973" s="114" t="str">
        <f t="shared" si="745"/>
        <v xml:space="preserve">TRANSFORMADOR MARCA:EFACEC SE-MANJE </v>
      </c>
      <c r="F3973" s="57" t="s">
        <v>424</v>
      </c>
      <c r="G3973" s="21" t="s">
        <v>3139</v>
      </c>
      <c r="H3973" s="21" t="s">
        <v>3852</v>
      </c>
      <c r="I3973" s="21" t="s">
        <v>7790</v>
      </c>
      <c r="J3973" s="57"/>
      <c r="K3973" s="57" t="s">
        <v>7789</v>
      </c>
      <c r="L3973" s="57" t="s">
        <v>7788</v>
      </c>
      <c r="M3973" s="21">
        <v>50</v>
      </c>
      <c r="N3973" s="21">
        <v>33</v>
      </c>
      <c r="O3973" s="21">
        <v>0.4</v>
      </c>
      <c r="P3973" s="57">
        <v>3</v>
      </c>
      <c r="Q3973" s="21">
        <v>2012</v>
      </c>
      <c r="R3973" s="21" t="s">
        <v>27</v>
      </c>
      <c r="S3973" s="21" t="s">
        <v>384</v>
      </c>
      <c r="T3973" s="116">
        <v>643</v>
      </c>
      <c r="U3973" s="111">
        <v>45</v>
      </c>
      <c r="V3973" s="113">
        <f t="shared" si="746"/>
        <v>575.12777777777774</v>
      </c>
      <c r="W3973" s="113">
        <f t="shared" si="747"/>
        <v>67.872222222222263</v>
      </c>
      <c r="X3973" s="112">
        <f t="shared" si="748"/>
        <v>67872.222222222263</v>
      </c>
      <c r="Y3973" s="111"/>
      <c r="Z3973" s="110">
        <f t="shared" si="744"/>
        <v>40</v>
      </c>
      <c r="AA3973" s="109">
        <f t="shared" si="749"/>
        <v>32.15</v>
      </c>
      <c r="AB3973" s="109">
        <f t="shared" si="750"/>
        <v>32150</v>
      </c>
      <c r="AC3973" s="108">
        <f t="shared" si="751"/>
        <v>610.85</v>
      </c>
      <c r="AD3973" s="107">
        <f t="shared" si="752"/>
        <v>2.2222222222222223E-2</v>
      </c>
      <c r="AE3973" s="106">
        <f t="shared" si="753"/>
        <v>13.574444444444445</v>
      </c>
      <c r="AF3973" s="105">
        <f t="shared" si="754"/>
        <v>81.446666666666715</v>
      </c>
      <c r="AG3973" s="105">
        <f t="shared" si="755"/>
        <v>561.55333333333328</v>
      </c>
    </row>
    <row r="3974" spans="1:33" s="88" customFormat="1" x14ac:dyDescent="0.35">
      <c r="A3974" s="21">
        <v>10141103</v>
      </c>
      <c r="B3974" s="115" t="s">
        <v>1665</v>
      </c>
      <c r="C3974" s="115" t="s">
        <v>710</v>
      </c>
      <c r="D3974" s="21"/>
      <c r="E3974" s="114" t="str">
        <f t="shared" si="745"/>
        <v xml:space="preserve">TRANSFORMADOR MARCA:TRANSFORMAN SE-CHIMUARA </v>
      </c>
      <c r="F3974" s="57" t="s">
        <v>424</v>
      </c>
      <c r="G3974" s="21" t="s">
        <v>5278</v>
      </c>
      <c r="H3974" s="21" t="s">
        <v>5277</v>
      </c>
      <c r="I3974" s="21" t="s">
        <v>7787</v>
      </c>
      <c r="J3974" s="57"/>
      <c r="K3974" s="57" t="s">
        <v>7786</v>
      </c>
      <c r="L3974" s="57" t="s">
        <v>7785</v>
      </c>
      <c r="M3974" s="21">
        <v>160</v>
      </c>
      <c r="N3974" s="21">
        <v>33</v>
      </c>
      <c r="O3974" s="21">
        <v>0.4</v>
      </c>
      <c r="P3974" s="57">
        <v>3</v>
      </c>
      <c r="Q3974" s="21">
        <v>2012</v>
      </c>
      <c r="R3974" s="21" t="s">
        <v>904</v>
      </c>
      <c r="S3974" s="21">
        <v>60076</v>
      </c>
      <c r="T3974" s="116">
        <v>991</v>
      </c>
      <c r="U3974" s="111">
        <v>45</v>
      </c>
      <c r="V3974" s="113">
        <f t="shared" si="746"/>
        <v>886.39444444444439</v>
      </c>
      <c r="W3974" s="113">
        <f t="shared" si="747"/>
        <v>104.60555555555561</v>
      </c>
      <c r="X3974" s="112">
        <f t="shared" si="748"/>
        <v>104605.55555555561</v>
      </c>
      <c r="Y3974" s="111"/>
      <c r="Z3974" s="110">
        <f t="shared" si="744"/>
        <v>40</v>
      </c>
      <c r="AA3974" s="109">
        <f t="shared" si="749"/>
        <v>49.550000000000004</v>
      </c>
      <c r="AB3974" s="109">
        <f t="shared" si="750"/>
        <v>49550.000000000007</v>
      </c>
      <c r="AC3974" s="108">
        <f t="shared" si="751"/>
        <v>941.45</v>
      </c>
      <c r="AD3974" s="107">
        <f t="shared" si="752"/>
        <v>2.2222222222222223E-2</v>
      </c>
      <c r="AE3974" s="106">
        <f t="shared" si="753"/>
        <v>20.921111111111113</v>
      </c>
      <c r="AF3974" s="105">
        <f t="shared" si="754"/>
        <v>125.52666666666673</v>
      </c>
      <c r="AG3974" s="105">
        <f t="shared" si="755"/>
        <v>865.47333333333324</v>
      </c>
    </row>
    <row r="3975" spans="1:33" s="88" customFormat="1" x14ac:dyDescent="0.35">
      <c r="A3975" s="21">
        <v>10141103</v>
      </c>
      <c r="B3975" s="115" t="s">
        <v>1665</v>
      </c>
      <c r="C3975" s="115" t="s">
        <v>710</v>
      </c>
      <c r="D3975" s="21"/>
      <c r="E3975" s="114" t="str">
        <f t="shared" si="745"/>
        <v xml:space="preserve">TRANSFORMADOR MARCA:TRANSFORMAN SE-CHIMUARA </v>
      </c>
      <c r="F3975" s="57" t="s">
        <v>424</v>
      </c>
      <c r="G3975" s="21" t="s">
        <v>5278</v>
      </c>
      <c r="H3975" s="21" t="s">
        <v>5277</v>
      </c>
      <c r="I3975" s="21" t="s">
        <v>6271</v>
      </c>
      <c r="J3975" s="57"/>
      <c r="K3975" s="57" t="s">
        <v>7784</v>
      </c>
      <c r="L3975" s="57" t="s">
        <v>7783</v>
      </c>
      <c r="M3975" s="21">
        <v>25</v>
      </c>
      <c r="N3975" s="21">
        <v>33</v>
      </c>
      <c r="O3975" s="21">
        <v>0.4</v>
      </c>
      <c r="P3975" s="57">
        <v>3</v>
      </c>
      <c r="Q3975" s="21">
        <v>2012</v>
      </c>
      <c r="R3975" s="21" t="s">
        <v>904</v>
      </c>
      <c r="S3975" s="21">
        <v>60066</v>
      </c>
      <c r="T3975" s="116">
        <v>643</v>
      </c>
      <c r="U3975" s="111">
        <v>45</v>
      </c>
      <c r="V3975" s="113">
        <f t="shared" si="746"/>
        <v>575.12777777777774</v>
      </c>
      <c r="W3975" s="113">
        <f t="shared" si="747"/>
        <v>67.872222222222263</v>
      </c>
      <c r="X3975" s="112">
        <f t="shared" si="748"/>
        <v>67872.222222222263</v>
      </c>
      <c r="Y3975" s="111"/>
      <c r="Z3975" s="110">
        <f t="shared" si="744"/>
        <v>40</v>
      </c>
      <c r="AA3975" s="109">
        <f t="shared" si="749"/>
        <v>32.15</v>
      </c>
      <c r="AB3975" s="109">
        <f t="shared" si="750"/>
        <v>32150</v>
      </c>
      <c r="AC3975" s="108">
        <f t="shared" si="751"/>
        <v>610.85</v>
      </c>
      <c r="AD3975" s="107">
        <f t="shared" si="752"/>
        <v>2.2222222222222223E-2</v>
      </c>
      <c r="AE3975" s="106">
        <f t="shared" si="753"/>
        <v>13.574444444444445</v>
      </c>
      <c r="AF3975" s="105">
        <f t="shared" si="754"/>
        <v>81.446666666666715</v>
      </c>
      <c r="AG3975" s="105">
        <f t="shared" si="755"/>
        <v>561.55333333333328</v>
      </c>
    </row>
    <row r="3976" spans="1:33" s="88" customFormat="1" x14ac:dyDescent="0.35">
      <c r="A3976" s="21">
        <v>10141103</v>
      </c>
      <c r="B3976" s="115" t="s">
        <v>1665</v>
      </c>
      <c r="C3976" s="115" t="s">
        <v>710</v>
      </c>
      <c r="D3976" s="178">
        <v>65</v>
      </c>
      <c r="E3976" s="114" t="str">
        <f t="shared" si="745"/>
        <v>TRANSFORMADOR MARCA: NACALA 65</v>
      </c>
      <c r="F3976" s="21"/>
      <c r="G3976" s="21" t="s">
        <v>195</v>
      </c>
      <c r="H3976" s="124" t="s">
        <v>3284</v>
      </c>
      <c r="I3976" s="178" t="s">
        <v>7236</v>
      </c>
      <c r="J3976" s="21"/>
      <c r="K3976" s="178" t="s">
        <v>7235</v>
      </c>
      <c r="L3976" s="178" t="s">
        <v>7234</v>
      </c>
      <c r="M3976" s="121">
        <v>200</v>
      </c>
      <c r="N3976" s="161" t="s">
        <v>19</v>
      </c>
      <c r="O3976" s="21" t="s">
        <v>362</v>
      </c>
      <c r="P3976" s="21">
        <v>3</v>
      </c>
      <c r="Q3976" s="124">
        <v>2012</v>
      </c>
      <c r="R3976" s="21"/>
      <c r="S3976" s="21"/>
      <c r="T3976" s="116">
        <v>991</v>
      </c>
      <c r="U3976" s="111">
        <v>45</v>
      </c>
      <c r="V3976" s="113">
        <f t="shared" si="746"/>
        <v>886.39444444444439</v>
      </c>
      <c r="W3976" s="113">
        <f t="shared" si="747"/>
        <v>104.60555555555561</v>
      </c>
      <c r="X3976" s="112">
        <f t="shared" si="748"/>
        <v>104605.55555555561</v>
      </c>
      <c r="Y3976" s="111"/>
      <c r="Z3976" s="110">
        <f t="shared" si="744"/>
        <v>40</v>
      </c>
      <c r="AA3976" s="109">
        <f t="shared" si="749"/>
        <v>49.550000000000004</v>
      </c>
      <c r="AB3976" s="109">
        <f t="shared" si="750"/>
        <v>49550.000000000007</v>
      </c>
      <c r="AC3976" s="108">
        <f t="shared" si="751"/>
        <v>941.45</v>
      </c>
      <c r="AD3976" s="107">
        <f t="shared" si="752"/>
        <v>2.2222222222222223E-2</v>
      </c>
      <c r="AE3976" s="106">
        <f t="shared" si="753"/>
        <v>20.921111111111113</v>
      </c>
      <c r="AF3976" s="105">
        <f t="shared" si="754"/>
        <v>125.52666666666673</v>
      </c>
      <c r="AG3976" s="105">
        <f t="shared" si="755"/>
        <v>865.47333333333324</v>
      </c>
    </row>
    <row r="3977" spans="1:33" s="88" customFormat="1" x14ac:dyDescent="0.35">
      <c r="A3977" s="21">
        <v>10141103</v>
      </c>
      <c r="B3977" s="115" t="s">
        <v>1665</v>
      </c>
      <c r="C3977" s="115" t="s">
        <v>710</v>
      </c>
      <c r="D3977" s="178">
        <v>66</v>
      </c>
      <c r="E3977" s="114" t="str">
        <f t="shared" si="745"/>
        <v>TRANSFORMADOR MARCA: NACALA 66</v>
      </c>
      <c r="F3977" s="21"/>
      <c r="G3977" s="21" t="s">
        <v>195</v>
      </c>
      <c r="H3977" s="124" t="s">
        <v>3284</v>
      </c>
      <c r="I3977" s="178" t="s">
        <v>7232</v>
      </c>
      <c r="J3977" s="21"/>
      <c r="K3977" s="178" t="s">
        <v>7231</v>
      </c>
      <c r="L3977" s="178" t="s">
        <v>7230</v>
      </c>
      <c r="M3977" s="121">
        <v>250</v>
      </c>
      <c r="N3977" s="161" t="s">
        <v>19</v>
      </c>
      <c r="O3977" s="21" t="s">
        <v>362</v>
      </c>
      <c r="P3977" s="21">
        <v>3</v>
      </c>
      <c r="Q3977" s="124">
        <v>2012</v>
      </c>
      <c r="R3977" s="21"/>
      <c r="S3977" s="21"/>
      <c r="T3977" s="116">
        <v>991</v>
      </c>
      <c r="U3977" s="111">
        <v>45</v>
      </c>
      <c r="V3977" s="113">
        <f t="shared" si="746"/>
        <v>886.39444444444439</v>
      </c>
      <c r="W3977" s="113">
        <f t="shared" si="747"/>
        <v>104.60555555555561</v>
      </c>
      <c r="X3977" s="112">
        <f t="shared" si="748"/>
        <v>104605.55555555561</v>
      </c>
      <c r="Y3977" s="111"/>
      <c r="Z3977" s="110">
        <f t="shared" si="744"/>
        <v>40</v>
      </c>
      <c r="AA3977" s="109">
        <f t="shared" si="749"/>
        <v>49.550000000000004</v>
      </c>
      <c r="AB3977" s="109">
        <f t="shared" si="750"/>
        <v>49550.000000000007</v>
      </c>
      <c r="AC3977" s="108">
        <f t="shared" si="751"/>
        <v>941.45</v>
      </c>
      <c r="AD3977" s="107">
        <f t="shared" si="752"/>
        <v>2.2222222222222223E-2</v>
      </c>
      <c r="AE3977" s="106">
        <f t="shared" si="753"/>
        <v>20.921111111111113</v>
      </c>
      <c r="AF3977" s="105">
        <f t="shared" si="754"/>
        <v>125.52666666666673</v>
      </c>
      <c r="AG3977" s="105">
        <f t="shared" si="755"/>
        <v>865.47333333333324</v>
      </c>
    </row>
    <row r="3978" spans="1:33" s="88" customFormat="1" x14ac:dyDescent="0.35">
      <c r="A3978" s="21">
        <v>10141103</v>
      </c>
      <c r="B3978" s="115" t="s">
        <v>1665</v>
      </c>
      <c r="C3978" s="115" t="s">
        <v>710</v>
      </c>
      <c r="D3978" s="178">
        <v>67</v>
      </c>
      <c r="E3978" s="114" t="str">
        <f t="shared" si="745"/>
        <v>TRANSFORMADOR MARCA: NACALA 67</v>
      </c>
      <c r="F3978" s="21"/>
      <c r="G3978" s="21" t="s">
        <v>195</v>
      </c>
      <c r="H3978" s="124" t="s">
        <v>3284</v>
      </c>
      <c r="I3978" s="178" t="s">
        <v>7229</v>
      </c>
      <c r="J3978" s="21"/>
      <c r="K3978" s="178" t="s">
        <v>7228</v>
      </c>
      <c r="L3978" s="178" t="s">
        <v>7227</v>
      </c>
      <c r="M3978" s="121">
        <v>315</v>
      </c>
      <c r="N3978" s="161" t="s">
        <v>19</v>
      </c>
      <c r="O3978" s="21" t="s">
        <v>362</v>
      </c>
      <c r="P3978" s="21">
        <v>3</v>
      </c>
      <c r="Q3978" s="124">
        <v>2012</v>
      </c>
      <c r="R3978" s="21"/>
      <c r="S3978" s="21"/>
      <c r="T3978" s="116">
        <v>1039</v>
      </c>
      <c r="U3978" s="111">
        <v>45</v>
      </c>
      <c r="V3978" s="113">
        <f t="shared" si="746"/>
        <v>929.32777777777778</v>
      </c>
      <c r="W3978" s="113">
        <f t="shared" si="747"/>
        <v>109.67222222222222</v>
      </c>
      <c r="X3978" s="112">
        <f t="shared" si="748"/>
        <v>109672.22222222222</v>
      </c>
      <c r="Y3978" s="111"/>
      <c r="Z3978" s="110">
        <f t="shared" si="744"/>
        <v>40</v>
      </c>
      <c r="AA3978" s="109">
        <f t="shared" si="749"/>
        <v>51.95</v>
      </c>
      <c r="AB3978" s="109">
        <f t="shared" si="750"/>
        <v>51950</v>
      </c>
      <c r="AC3978" s="108">
        <f t="shared" si="751"/>
        <v>987.05</v>
      </c>
      <c r="AD3978" s="107">
        <f t="shared" si="752"/>
        <v>2.2222222222222223E-2</v>
      </c>
      <c r="AE3978" s="106">
        <f t="shared" si="753"/>
        <v>21.934444444444445</v>
      </c>
      <c r="AF3978" s="105">
        <f t="shared" si="754"/>
        <v>131.60666666666665</v>
      </c>
      <c r="AG3978" s="105">
        <f t="shared" si="755"/>
        <v>907.39333333333332</v>
      </c>
    </row>
    <row r="3979" spans="1:33" s="88" customFormat="1" x14ac:dyDescent="0.35">
      <c r="A3979" s="21">
        <v>10141103</v>
      </c>
      <c r="B3979" s="115" t="s">
        <v>1665</v>
      </c>
      <c r="C3979" s="115" t="s">
        <v>710</v>
      </c>
      <c r="D3979" s="178">
        <v>68</v>
      </c>
      <c r="E3979" s="114" t="str">
        <f t="shared" si="745"/>
        <v>TRANSFORMADOR MARCA: NACALA 68</v>
      </c>
      <c r="F3979" s="21"/>
      <c r="G3979" s="21" t="s">
        <v>195</v>
      </c>
      <c r="H3979" s="124" t="s">
        <v>3284</v>
      </c>
      <c r="I3979" s="178" t="s">
        <v>7226</v>
      </c>
      <c r="J3979" s="21"/>
      <c r="K3979" s="178" t="s">
        <v>7225</v>
      </c>
      <c r="L3979" s="178" t="s">
        <v>7224</v>
      </c>
      <c r="M3979" s="121">
        <v>315</v>
      </c>
      <c r="N3979" s="161" t="s">
        <v>19</v>
      </c>
      <c r="O3979" s="21" t="s">
        <v>362</v>
      </c>
      <c r="P3979" s="21">
        <v>3</v>
      </c>
      <c r="Q3979" s="124">
        <v>2012</v>
      </c>
      <c r="R3979" s="21"/>
      <c r="S3979" s="21"/>
      <c r="T3979" s="116">
        <v>1039</v>
      </c>
      <c r="U3979" s="111">
        <v>45</v>
      </c>
      <c r="V3979" s="113">
        <f t="shared" si="746"/>
        <v>929.32777777777778</v>
      </c>
      <c r="W3979" s="113">
        <f t="shared" si="747"/>
        <v>109.67222222222222</v>
      </c>
      <c r="X3979" s="112">
        <f t="shared" si="748"/>
        <v>109672.22222222222</v>
      </c>
      <c r="Y3979" s="111"/>
      <c r="Z3979" s="110">
        <f t="shared" si="744"/>
        <v>40</v>
      </c>
      <c r="AA3979" s="109">
        <f t="shared" si="749"/>
        <v>51.95</v>
      </c>
      <c r="AB3979" s="109">
        <f t="shared" si="750"/>
        <v>51950</v>
      </c>
      <c r="AC3979" s="108">
        <f t="shared" si="751"/>
        <v>987.05</v>
      </c>
      <c r="AD3979" s="107">
        <f t="shared" si="752"/>
        <v>2.2222222222222223E-2</v>
      </c>
      <c r="AE3979" s="106">
        <f t="shared" si="753"/>
        <v>21.934444444444445</v>
      </c>
      <c r="AF3979" s="105">
        <f t="shared" si="754"/>
        <v>131.60666666666665</v>
      </c>
      <c r="AG3979" s="105">
        <f t="shared" si="755"/>
        <v>907.39333333333332</v>
      </c>
    </row>
    <row r="3980" spans="1:33" s="88" customFormat="1" x14ac:dyDescent="0.35">
      <c r="A3980" s="21">
        <v>10141103</v>
      </c>
      <c r="B3980" s="115" t="s">
        <v>1665</v>
      </c>
      <c r="C3980" s="115" t="s">
        <v>710</v>
      </c>
      <c r="D3980" s="178">
        <f>D3979+1</f>
        <v>69</v>
      </c>
      <c r="E3980" s="114" t="str">
        <f t="shared" si="745"/>
        <v>TRANSFORMADOR MARCA: MONAPO 69</v>
      </c>
      <c r="F3980" s="21"/>
      <c r="G3980" s="21" t="s">
        <v>189</v>
      </c>
      <c r="H3980" s="21" t="s">
        <v>1756</v>
      </c>
      <c r="I3980" s="161" t="s">
        <v>7223</v>
      </c>
      <c r="J3980" s="21"/>
      <c r="K3980" s="161" t="s">
        <v>7222</v>
      </c>
      <c r="L3980" s="21" t="s">
        <v>7221</v>
      </c>
      <c r="M3980" s="161">
        <v>160</v>
      </c>
      <c r="N3980" s="161" t="s">
        <v>19</v>
      </c>
      <c r="O3980" s="21" t="s">
        <v>362</v>
      </c>
      <c r="P3980" s="21">
        <v>3</v>
      </c>
      <c r="Q3980" s="124">
        <v>2012</v>
      </c>
      <c r="R3980" s="21"/>
      <c r="S3980" s="21"/>
      <c r="T3980" s="116">
        <v>991</v>
      </c>
      <c r="U3980" s="111">
        <v>45</v>
      </c>
      <c r="V3980" s="113">
        <f t="shared" si="746"/>
        <v>886.39444444444439</v>
      </c>
      <c r="W3980" s="113">
        <f t="shared" si="747"/>
        <v>104.60555555555561</v>
      </c>
      <c r="X3980" s="112">
        <f t="shared" si="748"/>
        <v>104605.55555555561</v>
      </c>
      <c r="Y3980" s="111"/>
      <c r="Z3980" s="110">
        <f t="shared" si="744"/>
        <v>40</v>
      </c>
      <c r="AA3980" s="109">
        <f t="shared" si="749"/>
        <v>49.550000000000004</v>
      </c>
      <c r="AB3980" s="109">
        <f t="shared" si="750"/>
        <v>49550.000000000007</v>
      </c>
      <c r="AC3980" s="108">
        <f t="shared" si="751"/>
        <v>941.45</v>
      </c>
      <c r="AD3980" s="107">
        <f t="shared" si="752"/>
        <v>2.2222222222222223E-2</v>
      </c>
      <c r="AE3980" s="106">
        <f t="shared" si="753"/>
        <v>20.921111111111113</v>
      </c>
      <c r="AF3980" s="105">
        <f t="shared" si="754"/>
        <v>125.52666666666673</v>
      </c>
      <c r="AG3980" s="105">
        <f t="shared" si="755"/>
        <v>865.47333333333324</v>
      </c>
    </row>
    <row r="3981" spans="1:33" s="88" customFormat="1" x14ac:dyDescent="0.35">
      <c r="A3981" s="21">
        <v>10141103</v>
      </c>
      <c r="B3981" s="115" t="s">
        <v>1665</v>
      </c>
      <c r="C3981" s="115" t="s">
        <v>710</v>
      </c>
      <c r="D3981" s="21" t="s">
        <v>7781</v>
      </c>
      <c r="E3981" s="114" t="str">
        <f t="shared" si="745"/>
        <v>TRANSFORMADOR MARCA:ITB PT251 PT251</v>
      </c>
      <c r="F3981" s="21" t="s">
        <v>7782</v>
      </c>
      <c r="G3981" s="21" t="s">
        <v>7781</v>
      </c>
      <c r="H3981" s="21" t="s">
        <v>3104</v>
      </c>
      <c r="I3981" s="21" t="s">
        <v>530</v>
      </c>
      <c r="J3981" s="57"/>
      <c r="K3981" s="124">
        <v>696971.7</v>
      </c>
      <c r="L3981" s="124">
        <v>7814253</v>
      </c>
      <c r="M3981" s="21">
        <v>200</v>
      </c>
      <c r="N3981" s="21">
        <v>22</v>
      </c>
      <c r="O3981" s="21">
        <v>0.4</v>
      </c>
      <c r="P3981" s="21">
        <v>3</v>
      </c>
      <c r="Q3981" s="124">
        <v>2012</v>
      </c>
      <c r="R3981" s="124" t="s">
        <v>1109</v>
      </c>
      <c r="S3981" s="124">
        <v>782612</v>
      </c>
      <c r="T3981" s="116">
        <v>572</v>
      </c>
      <c r="U3981" s="111">
        <v>45</v>
      </c>
      <c r="V3981" s="113">
        <f t="shared" si="746"/>
        <v>511.62222222222221</v>
      </c>
      <c r="W3981" s="113">
        <f t="shared" si="747"/>
        <v>60.377777777777794</v>
      </c>
      <c r="X3981" s="112">
        <f t="shared" si="748"/>
        <v>60377.777777777796</v>
      </c>
      <c r="Y3981" s="111"/>
      <c r="Z3981" s="110">
        <f t="shared" si="744"/>
        <v>40</v>
      </c>
      <c r="AA3981" s="109">
        <f t="shared" si="749"/>
        <v>28.6</v>
      </c>
      <c r="AB3981" s="109">
        <f t="shared" si="750"/>
        <v>28600</v>
      </c>
      <c r="AC3981" s="108">
        <f t="shared" si="751"/>
        <v>543.4</v>
      </c>
      <c r="AD3981" s="107">
        <f t="shared" si="752"/>
        <v>2.2222222222222223E-2</v>
      </c>
      <c r="AE3981" s="106">
        <f t="shared" si="753"/>
        <v>12.075555555555555</v>
      </c>
      <c r="AF3981" s="105">
        <f t="shared" si="754"/>
        <v>72.453333333333347</v>
      </c>
      <c r="AG3981" s="105">
        <f t="shared" si="755"/>
        <v>499.54666666666662</v>
      </c>
    </row>
    <row r="3982" spans="1:33" s="88" customFormat="1" x14ac:dyDescent="0.35">
      <c r="A3982" s="21">
        <v>10141103</v>
      </c>
      <c r="B3982" s="115" t="s">
        <v>1665</v>
      </c>
      <c r="C3982" s="115" t="s">
        <v>710</v>
      </c>
      <c r="D3982" s="21" t="s">
        <v>7779</v>
      </c>
      <c r="E3982" s="114" t="str">
        <f t="shared" si="745"/>
        <v>TRANSFORMADOR MARCA:Powertech PT254 PT254</v>
      </c>
      <c r="F3982" s="21" t="s">
        <v>7780</v>
      </c>
      <c r="G3982" s="21" t="s">
        <v>7779</v>
      </c>
      <c r="H3982" s="21" t="s">
        <v>3104</v>
      </c>
      <c r="I3982" s="21" t="s">
        <v>530</v>
      </c>
      <c r="J3982" s="57"/>
      <c r="K3982" s="124">
        <v>697133.6</v>
      </c>
      <c r="L3982" s="124">
        <v>7810317.7999999998</v>
      </c>
      <c r="M3982" s="21">
        <v>250</v>
      </c>
      <c r="N3982" s="21">
        <v>22</v>
      </c>
      <c r="O3982" s="21">
        <v>0.4</v>
      </c>
      <c r="P3982" s="21">
        <v>3</v>
      </c>
      <c r="Q3982" s="124">
        <v>2012</v>
      </c>
      <c r="R3982" s="124" t="s">
        <v>2362</v>
      </c>
      <c r="S3982" s="124" t="s">
        <v>7778</v>
      </c>
      <c r="T3982" s="116">
        <v>953</v>
      </c>
      <c r="U3982" s="111">
        <v>45</v>
      </c>
      <c r="V3982" s="113">
        <f t="shared" si="746"/>
        <v>852.40555555555545</v>
      </c>
      <c r="W3982" s="113">
        <f t="shared" si="747"/>
        <v>100.59444444444455</v>
      </c>
      <c r="X3982" s="112">
        <f t="shared" si="748"/>
        <v>100594.44444444455</v>
      </c>
      <c r="Y3982" s="111"/>
      <c r="Z3982" s="110">
        <f t="shared" si="744"/>
        <v>40</v>
      </c>
      <c r="AA3982" s="109">
        <f t="shared" si="749"/>
        <v>47.650000000000006</v>
      </c>
      <c r="AB3982" s="109">
        <f t="shared" si="750"/>
        <v>47650.000000000007</v>
      </c>
      <c r="AC3982" s="108">
        <f t="shared" si="751"/>
        <v>905.35</v>
      </c>
      <c r="AD3982" s="107">
        <f t="shared" si="752"/>
        <v>2.2222222222222223E-2</v>
      </c>
      <c r="AE3982" s="106">
        <f t="shared" si="753"/>
        <v>20.11888888888889</v>
      </c>
      <c r="AF3982" s="105">
        <f t="shared" si="754"/>
        <v>120.71333333333344</v>
      </c>
      <c r="AG3982" s="105">
        <f t="shared" si="755"/>
        <v>832.28666666666652</v>
      </c>
    </row>
    <row r="3983" spans="1:33" s="88" customFormat="1" x14ac:dyDescent="0.35">
      <c r="A3983" s="21">
        <v>10141103</v>
      </c>
      <c r="B3983" s="115" t="s">
        <v>1665</v>
      </c>
      <c r="C3983" s="115" t="s">
        <v>710</v>
      </c>
      <c r="D3983" s="21" t="s">
        <v>7776</v>
      </c>
      <c r="E3983" s="114" t="str">
        <f t="shared" si="745"/>
        <v>TRANSFORMADOR MARCA:Efacec PT270 PT270</v>
      </c>
      <c r="F3983" s="21" t="s">
        <v>7777</v>
      </c>
      <c r="G3983" s="21" t="s">
        <v>7776</v>
      </c>
      <c r="H3983" s="21" t="s">
        <v>3104</v>
      </c>
      <c r="I3983" s="21" t="s">
        <v>530</v>
      </c>
      <c r="J3983" s="57"/>
      <c r="K3983" s="124">
        <v>692499.5</v>
      </c>
      <c r="L3983" s="124">
        <v>7817295.7000000002</v>
      </c>
      <c r="M3983" s="21">
        <v>200</v>
      </c>
      <c r="N3983" s="21">
        <v>22</v>
      </c>
      <c r="O3983" s="21">
        <v>0.4</v>
      </c>
      <c r="P3983" s="21">
        <v>3</v>
      </c>
      <c r="Q3983" s="124">
        <v>2012</v>
      </c>
      <c r="R3983" s="124" t="s">
        <v>535</v>
      </c>
      <c r="S3983" s="124" t="s">
        <v>7775</v>
      </c>
      <c r="T3983" s="116">
        <v>572</v>
      </c>
      <c r="U3983" s="111">
        <v>45</v>
      </c>
      <c r="V3983" s="113">
        <f t="shared" si="746"/>
        <v>511.62222222222221</v>
      </c>
      <c r="W3983" s="113">
        <f t="shared" si="747"/>
        <v>60.377777777777794</v>
      </c>
      <c r="X3983" s="112">
        <f t="shared" si="748"/>
        <v>60377.777777777796</v>
      </c>
      <c r="Y3983" s="111"/>
      <c r="Z3983" s="110">
        <f t="shared" si="744"/>
        <v>40</v>
      </c>
      <c r="AA3983" s="109">
        <f t="shared" si="749"/>
        <v>28.6</v>
      </c>
      <c r="AB3983" s="109">
        <f t="shared" si="750"/>
        <v>28600</v>
      </c>
      <c r="AC3983" s="108">
        <f t="shared" si="751"/>
        <v>543.4</v>
      </c>
      <c r="AD3983" s="107">
        <f t="shared" si="752"/>
        <v>2.2222222222222223E-2</v>
      </c>
      <c r="AE3983" s="106">
        <f t="shared" si="753"/>
        <v>12.075555555555555</v>
      </c>
      <c r="AF3983" s="105">
        <f t="shared" si="754"/>
        <v>72.453333333333347</v>
      </c>
      <c r="AG3983" s="105">
        <f t="shared" si="755"/>
        <v>499.54666666666662</v>
      </c>
    </row>
    <row r="3984" spans="1:33" s="88" customFormat="1" x14ac:dyDescent="0.35">
      <c r="A3984" s="21">
        <v>10141103</v>
      </c>
      <c r="B3984" s="115" t="s">
        <v>1665</v>
      </c>
      <c r="C3984" s="115" t="s">
        <v>710</v>
      </c>
      <c r="D3984" s="21" t="s">
        <v>7773</v>
      </c>
      <c r="E3984" s="114" t="str">
        <f t="shared" si="745"/>
        <v>TRANSFORMADOR MARCA:Powertech PT278 PT278</v>
      </c>
      <c r="F3984" s="21" t="s">
        <v>7774</v>
      </c>
      <c r="G3984" s="21" t="s">
        <v>7773</v>
      </c>
      <c r="H3984" s="21" t="s">
        <v>3104</v>
      </c>
      <c r="I3984" s="21" t="s">
        <v>530</v>
      </c>
      <c r="J3984" s="21"/>
      <c r="K3984" s="124">
        <v>694916.5</v>
      </c>
      <c r="L3984" s="124">
        <v>7805257.4000000004</v>
      </c>
      <c r="M3984" s="21">
        <v>250</v>
      </c>
      <c r="N3984" s="21">
        <v>22</v>
      </c>
      <c r="O3984" s="21">
        <v>0.4</v>
      </c>
      <c r="P3984" s="21">
        <v>3</v>
      </c>
      <c r="Q3984" s="124">
        <v>2012</v>
      </c>
      <c r="R3984" s="124" t="s">
        <v>2362</v>
      </c>
      <c r="S3984" s="124" t="s">
        <v>7772</v>
      </c>
      <c r="T3984" s="116">
        <v>953</v>
      </c>
      <c r="U3984" s="111">
        <v>45</v>
      </c>
      <c r="V3984" s="113">
        <f t="shared" si="746"/>
        <v>852.40555555555545</v>
      </c>
      <c r="W3984" s="113">
        <f t="shared" si="747"/>
        <v>100.59444444444455</v>
      </c>
      <c r="X3984" s="112">
        <f t="shared" si="748"/>
        <v>100594.44444444455</v>
      </c>
      <c r="Y3984" s="111"/>
      <c r="Z3984" s="110">
        <f t="shared" si="744"/>
        <v>40</v>
      </c>
      <c r="AA3984" s="109">
        <f t="shared" si="749"/>
        <v>47.650000000000006</v>
      </c>
      <c r="AB3984" s="109">
        <f t="shared" si="750"/>
        <v>47650.000000000007</v>
      </c>
      <c r="AC3984" s="108">
        <f t="shared" si="751"/>
        <v>905.35</v>
      </c>
      <c r="AD3984" s="107">
        <f t="shared" si="752"/>
        <v>2.2222222222222223E-2</v>
      </c>
      <c r="AE3984" s="106">
        <f t="shared" si="753"/>
        <v>20.11888888888889</v>
      </c>
      <c r="AF3984" s="105">
        <f t="shared" si="754"/>
        <v>120.71333333333344</v>
      </c>
      <c r="AG3984" s="105">
        <f t="shared" si="755"/>
        <v>832.28666666666652</v>
      </c>
    </row>
    <row r="3985" spans="1:33" s="88" customFormat="1" x14ac:dyDescent="0.35">
      <c r="A3985" s="21">
        <v>10141103</v>
      </c>
      <c r="B3985" s="115" t="s">
        <v>1665</v>
      </c>
      <c r="C3985" s="115" t="s">
        <v>710</v>
      </c>
      <c r="D3985" s="21" t="s">
        <v>7770</v>
      </c>
      <c r="E3985" s="114" t="str">
        <f t="shared" si="745"/>
        <v>TRANSFORMADOR MARCA:ITB PT279 PT279</v>
      </c>
      <c r="F3985" s="21" t="s">
        <v>7771</v>
      </c>
      <c r="G3985" s="21" t="s">
        <v>7770</v>
      </c>
      <c r="H3985" s="21" t="s">
        <v>3104</v>
      </c>
      <c r="I3985" s="21" t="s">
        <v>530</v>
      </c>
      <c r="J3985" s="21"/>
      <c r="K3985" s="139" t="s">
        <v>7769</v>
      </c>
      <c r="L3985" s="139" t="s">
        <v>7768</v>
      </c>
      <c r="M3985" s="21">
        <v>160</v>
      </c>
      <c r="N3985" s="21">
        <v>22</v>
      </c>
      <c r="O3985" s="21">
        <v>0.4</v>
      </c>
      <c r="P3985" s="21">
        <v>3</v>
      </c>
      <c r="Q3985" s="124">
        <v>2012</v>
      </c>
      <c r="R3985" s="124" t="s">
        <v>1109</v>
      </c>
      <c r="S3985" s="124">
        <v>774598</v>
      </c>
      <c r="T3985" s="116">
        <v>572</v>
      </c>
      <c r="U3985" s="111">
        <v>45</v>
      </c>
      <c r="V3985" s="113">
        <f t="shared" si="746"/>
        <v>511.62222222222221</v>
      </c>
      <c r="W3985" s="113">
        <f t="shared" si="747"/>
        <v>60.377777777777794</v>
      </c>
      <c r="X3985" s="112">
        <f t="shared" si="748"/>
        <v>60377.777777777796</v>
      </c>
      <c r="Y3985" s="111"/>
      <c r="Z3985" s="110">
        <f t="shared" si="744"/>
        <v>40</v>
      </c>
      <c r="AA3985" s="109">
        <f t="shared" si="749"/>
        <v>28.6</v>
      </c>
      <c r="AB3985" s="109">
        <f t="shared" si="750"/>
        <v>28600</v>
      </c>
      <c r="AC3985" s="108">
        <f t="shared" si="751"/>
        <v>543.4</v>
      </c>
      <c r="AD3985" s="107">
        <f t="shared" si="752"/>
        <v>2.2222222222222223E-2</v>
      </c>
      <c r="AE3985" s="106">
        <f t="shared" si="753"/>
        <v>12.075555555555555</v>
      </c>
      <c r="AF3985" s="105">
        <f t="shared" si="754"/>
        <v>72.453333333333347</v>
      </c>
      <c r="AG3985" s="105">
        <f t="shared" si="755"/>
        <v>499.54666666666662</v>
      </c>
    </row>
    <row r="3986" spans="1:33" s="88" customFormat="1" x14ac:dyDescent="0.35">
      <c r="A3986" s="21">
        <v>10141103</v>
      </c>
      <c r="B3986" s="115" t="s">
        <v>1665</v>
      </c>
      <c r="C3986" s="115" t="s">
        <v>710</v>
      </c>
      <c r="D3986" s="21" t="s">
        <v>7766</v>
      </c>
      <c r="E3986" s="114" t="str">
        <f t="shared" si="745"/>
        <v>TRANSFORMADOR MARCA:Efacec PT299 PT299</v>
      </c>
      <c r="F3986" s="21" t="s">
        <v>7767</v>
      </c>
      <c r="G3986" s="21" t="s">
        <v>7766</v>
      </c>
      <c r="H3986" s="21" t="s">
        <v>3104</v>
      </c>
      <c r="I3986" s="21" t="s">
        <v>530</v>
      </c>
      <c r="J3986" s="21"/>
      <c r="K3986" s="124">
        <v>689763.7</v>
      </c>
      <c r="L3986" s="124">
        <v>7816902.2999999998</v>
      </c>
      <c r="M3986" s="21">
        <v>200</v>
      </c>
      <c r="N3986" s="21">
        <v>22</v>
      </c>
      <c r="O3986" s="21">
        <v>0.4</v>
      </c>
      <c r="P3986" s="21">
        <v>3</v>
      </c>
      <c r="Q3986" s="124">
        <v>2012</v>
      </c>
      <c r="R3986" s="124" t="s">
        <v>535</v>
      </c>
      <c r="S3986" s="124" t="s">
        <v>7765</v>
      </c>
      <c r="T3986" s="116">
        <v>572</v>
      </c>
      <c r="U3986" s="111">
        <v>45</v>
      </c>
      <c r="V3986" s="113">
        <f t="shared" si="746"/>
        <v>511.62222222222221</v>
      </c>
      <c r="W3986" s="113">
        <f t="shared" si="747"/>
        <v>60.377777777777794</v>
      </c>
      <c r="X3986" s="112">
        <f t="shared" si="748"/>
        <v>60377.777777777796</v>
      </c>
      <c r="Y3986" s="111"/>
      <c r="Z3986" s="110">
        <f t="shared" si="744"/>
        <v>40</v>
      </c>
      <c r="AA3986" s="109">
        <f t="shared" si="749"/>
        <v>28.6</v>
      </c>
      <c r="AB3986" s="109">
        <f t="shared" si="750"/>
        <v>28600</v>
      </c>
      <c r="AC3986" s="108">
        <f t="shared" si="751"/>
        <v>543.4</v>
      </c>
      <c r="AD3986" s="107">
        <f t="shared" si="752"/>
        <v>2.2222222222222223E-2</v>
      </c>
      <c r="AE3986" s="106">
        <f t="shared" si="753"/>
        <v>12.075555555555555</v>
      </c>
      <c r="AF3986" s="105">
        <f t="shared" si="754"/>
        <v>72.453333333333347</v>
      </c>
      <c r="AG3986" s="105">
        <f t="shared" si="755"/>
        <v>499.54666666666662</v>
      </c>
    </row>
    <row r="3987" spans="1:33" s="88" customFormat="1" x14ac:dyDescent="0.35">
      <c r="A3987" s="21">
        <v>10141103</v>
      </c>
      <c r="B3987" s="115" t="s">
        <v>1665</v>
      </c>
      <c r="C3987" s="115" t="s">
        <v>710</v>
      </c>
      <c r="D3987" s="21" t="s">
        <v>7763</v>
      </c>
      <c r="E3987" s="114" t="str">
        <f t="shared" si="745"/>
        <v>TRANSFORMADOR MARCA:ITB AGCHI/PT32 AGCHI/PT32</v>
      </c>
      <c r="F3987" s="21" t="s">
        <v>7764</v>
      </c>
      <c r="G3987" s="21" t="s">
        <v>7763</v>
      </c>
      <c r="H3987" s="21" t="s">
        <v>977</v>
      </c>
      <c r="I3987" s="21" t="s">
        <v>976</v>
      </c>
      <c r="J3987" s="21" t="s">
        <v>7762</v>
      </c>
      <c r="K3987" s="139" t="s">
        <v>7761</v>
      </c>
      <c r="L3987" s="119" t="s">
        <v>7760</v>
      </c>
      <c r="M3987" s="21">
        <v>316</v>
      </c>
      <c r="N3987" s="21">
        <v>22</v>
      </c>
      <c r="O3987" s="21">
        <v>0.4</v>
      </c>
      <c r="P3987" s="21">
        <v>3</v>
      </c>
      <c r="Q3987" s="21">
        <v>2012</v>
      </c>
      <c r="R3987" s="21" t="s">
        <v>1109</v>
      </c>
      <c r="S3987" s="21">
        <v>769980</v>
      </c>
      <c r="T3987" s="116">
        <v>953</v>
      </c>
      <c r="U3987" s="111">
        <v>45</v>
      </c>
      <c r="V3987" s="113">
        <f t="shared" si="746"/>
        <v>852.40555555555545</v>
      </c>
      <c r="W3987" s="113">
        <f t="shared" si="747"/>
        <v>100.59444444444455</v>
      </c>
      <c r="X3987" s="112">
        <f t="shared" si="748"/>
        <v>100594.44444444455</v>
      </c>
      <c r="Y3987" s="111"/>
      <c r="Z3987" s="110">
        <f t="shared" si="744"/>
        <v>40</v>
      </c>
      <c r="AA3987" s="109">
        <f t="shared" si="749"/>
        <v>47.650000000000006</v>
      </c>
      <c r="AB3987" s="109">
        <f t="shared" si="750"/>
        <v>47650.000000000007</v>
      </c>
      <c r="AC3987" s="108">
        <f t="shared" si="751"/>
        <v>905.35</v>
      </c>
      <c r="AD3987" s="107">
        <f t="shared" si="752"/>
        <v>2.2222222222222223E-2</v>
      </c>
      <c r="AE3987" s="106">
        <f t="shared" si="753"/>
        <v>20.11888888888889</v>
      </c>
      <c r="AF3987" s="105">
        <f t="shared" si="754"/>
        <v>120.71333333333344</v>
      </c>
      <c r="AG3987" s="105">
        <f t="shared" si="755"/>
        <v>832.28666666666652</v>
      </c>
    </row>
    <row r="3988" spans="1:33" s="88" customFormat="1" x14ac:dyDescent="0.35">
      <c r="A3988" s="21">
        <v>10141103</v>
      </c>
      <c r="B3988" s="115" t="s">
        <v>1665</v>
      </c>
      <c r="C3988" s="115" t="s">
        <v>710</v>
      </c>
      <c r="D3988" s="21" t="s">
        <v>7758</v>
      </c>
      <c r="E3988" s="114" t="str">
        <f t="shared" si="745"/>
        <v>TRANSFORMADOR MARCA:TTB AGCHI/PT37 AGCHI/PT37</v>
      </c>
      <c r="F3988" s="21" t="s">
        <v>7759</v>
      </c>
      <c r="G3988" s="21" t="s">
        <v>7758</v>
      </c>
      <c r="H3988" s="21" t="s">
        <v>977</v>
      </c>
      <c r="I3988" s="21" t="s">
        <v>976</v>
      </c>
      <c r="J3988" s="21" t="s">
        <v>3012</v>
      </c>
      <c r="K3988" s="139" t="s">
        <v>7757</v>
      </c>
      <c r="L3988" s="119" t="s">
        <v>7756</v>
      </c>
      <c r="M3988" s="21">
        <v>315</v>
      </c>
      <c r="N3988" s="21">
        <v>22</v>
      </c>
      <c r="O3988" s="21">
        <v>0.4</v>
      </c>
      <c r="P3988" s="21">
        <v>3</v>
      </c>
      <c r="Q3988" s="21">
        <v>2012</v>
      </c>
      <c r="R3988" s="21" t="s">
        <v>7755</v>
      </c>
      <c r="S3988" s="21">
        <v>769779</v>
      </c>
      <c r="T3988" s="116">
        <v>953</v>
      </c>
      <c r="U3988" s="111">
        <v>45</v>
      </c>
      <c r="V3988" s="113">
        <f t="shared" si="746"/>
        <v>852.40555555555545</v>
      </c>
      <c r="W3988" s="113">
        <f t="shared" si="747"/>
        <v>100.59444444444455</v>
      </c>
      <c r="X3988" s="112">
        <f t="shared" si="748"/>
        <v>100594.44444444455</v>
      </c>
      <c r="Y3988" s="111"/>
      <c r="Z3988" s="110">
        <f t="shared" si="744"/>
        <v>40</v>
      </c>
      <c r="AA3988" s="109">
        <f t="shared" si="749"/>
        <v>47.650000000000006</v>
      </c>
      <c r="AB3988" s="109">
        <f t="shared" si="750"/>
        <v>47650.000000000007</v>
      </c>
      <c r="AC3988" s="108">
        <f t="shared" si="751"/>
        <v>905.35</v>
      </c>
      <c r="AD3988" s="107">
        <f t="shared" si="752"/>
        <v>2.2222222222222223E-2</v>
      </c>
      <c r="AE3988" s="106">
        <f t="shared" si="753"/>
        <v>20.11888888888889</v>
      </c>
      <c r="AF3988" s="105">
        <f t="shared" si="754"/>
        <v>120.71333333333344</v>
      </c>
      <c r="AG3988" s="105">
        <f t="shared" si="755"/>
        <v>832.28666666666652</v>
      </c>
    </row>
    <row r="3989" spans="1:33" s="88" customFormat="1" x14ac:dyDescent="0.35">
      <c r="A3989" s="21">
        <v>10141103</v>
      </c>
      <c r="B3989" s="115" t="s">
        <v>1665</v>
      </c>
      <c r="C3989" s="115" t="s">
        <v>710</v>
      </c>
      <c r="D3989" s="21" t="s">
        <v>7753</v>
      </c>
      <c r="E3989" s="114" t="str">
        <f t="shared" si="745"/>
        <v>TRANSFORMADOR MARCA:PME AGCHI/PT60 AGCHI/PT60</v>
      </c>
      <c r="F3989" s="21" t="s">
        <v>7754</v>
      </c>
      <c r="G3989" s="21" t="s">
        <v>7753</v>
      </c>
      <c r="H3989" s="21" t="s">
        <v>977</v>
      </c>
      <c r="I3989" s="21" t="s">
        <v>976</v>
      </c>
      <c r="J3989" s="21" t="s">
        <v>7752</v>
      </c>
      <c r="K3989" s="119" t="s">
        <v>7751</v>
      </c>
      <c r="L3989" s="119" t="s">
        <v>7750</v>
      </c>
      <c r="M3989" s="21">
        <v>200</v>
      </c>
      <c r="N3989" s="21">
        <v>22</v>
      </c>
      <c r="O3989" s="21">
        <v>0.4</v>
      </c>
      <c r="P3989" s="21">
        <v>3</v>
      </c>
      <c r="Q3989" s="21">
        <v>2012</v>
      </c>
      <c r="R3989" s="21" t="s">
        <v>6531</v>
      </c>
      <c r="S3989" s="21">
        <v>774611</v>
      </c>
      <c r="T3989" s="116">
        <v>572</v>
      </c>
      <c r="U3989" s="111">
        <v>45</v>
      </c>
      <c r="V3989" s="113">
        <f t="shared" si="746"/>
        <v>511.62222222222221</v>
      </c>
      <c r="W3989" s="113">
        <f t="shared" si="747"/>
        <v>60.377777777777794</v>
      </c>
      <c r="X3989" s="112">
        <f t="shared" si="748"/>
        <v>60377.777777777796</v>
      </c>
      <c r="Y3989" s="111"/>
      <c r="Z3989" s="110">
        <f t="shared" si="744"/>
        <v>40</v>
      </c>
      <c r="AA3989" s="109">
        <f t="shared" si="749"/>
        <v>28.6</v>
      </c>
      <c r="AB3989" s="109">
        <f t="shared" si="750"/>
        <v>28600</v>
      </c>
      <c r="AC3989" s="108">
        <f t="shared" si="751"/>
        <v>543.4</v>
      </c>
      <c r="AD3989" s="107">
        <f t="shared" si="752"/>
        <v>2.2222222222222223E-2</v>
      </c>
      <c r="AE3989" s="106">
        <f t="shared" si="753"/>
        <v>12.075555555555555</v>
      </c>
      <c r="AF3989" s="105">
        <f t="shared" si="754"/>
        <v>72.453333333333347</v>
      </c>
      <c r="AG3989" s="105">
        <f t="shared" si="755"/>
        <v>499.54666666666662</v>
      </c>
    </row>
    <row r="3990" spans="1:33" s="88" customFormat="1" x14ac:dyDescent="0.35">
      <c r="A3990" s="21">
        <v>10141103</v>
      </c>
      <c r="B3990" s="115" t="s">
        <v>1665</v>
      </c>
      <c r="C3990" s="115" t="s">
        <v>710</v>
      </c>
      <c r="D3990" s="21" t="s">
        <v>7748</v>
      </c>
      <c r="E3990" s="114" t="str">
        <f t="shared" si="745"/>
        <v>TRANSFORMADOR MARCA:ITB AGCHI/PT76 AGCHI/PT76</v>
      </c>
      <c r="F3990" s="21" t="s">
        <v>7749</v>
      </c>
      <c r="G3990" s="21" t="s">
        <v>7748</v>
      </c>
      <c r="H3990" s="21" t="s">
        <v>977</v>
      </c>
      <c r="I3990" s="21" t="s">
        <v>976</v>
      </c>
      <c r="J3990" s="21"/>
      <c r="K3990" s="139" t="s">
        <v>7747</v>
      </c>
      <c r="L3990" s="119" t="s">
        <v>7746</v>
      </c>
      <c r="M3990" s="21">
        <v>315</v>
      </c>
      <c r="N3990" s="21">
        <v>22</v>
      </c>
      <c r="O3990" s="21">
        <v>0.4</v>
      </c>
      <c r="P3990" s="21">
        <v>3</v>
      </c>
      <c r="Q3990" s="21">
        <v>2012</v>
      </c>
      <c r="R3990" s="21" t="s">
        <v>1109</v>
      </c>
      <c r="S3990" s="21">
        <v>769785</v>
      </c>
      <c r="T3990" s="116">
        <v>953</v>
      </c>
      <c r="U3990" s="111">
        <v>45</v>
      </c>
      <c r="V3990" s="113">
        <f t="shared" si="746"/>
        <v>852.40555555555545</v>
      </c>
      <c r="W3990" s="113">
        <f t="shared" si="747"/>
        <v>100.59444444444455</v>
      </c>
      <c r="X3990" s="112">
        <f t="shared" si="748"/>
        <v>100594.44444444455</v>
      </c>
      <c r="Y3990" s="111"/>
      <c r="Z3990" s="110">
        <f t="shared" si="744"/>
        <v>40</v>
      </c>
      <c r="AA3990" s="109">
        <f t="shared" si="749"/>
        <v>47.650000000000006</v>
      </c>
      <c r="AB3990" s="109">
        <f t="shared" si="750"/>
        <v>47650.000000000007</v>
      </c>
      <c r="AC3990" s="108">
        <f t="shared" si="751"/>
        <v>905.35</v>
      </c>
      <c r="AD3990" s="107">
        <f t="shared" si="752"/>
        <v>2.2222222222222223E-2</v>
      </c>
      <c r="AE3990" s="106">
        <f t="shared" si="753"/>
        <v>20.11888888888889</v>
      </c>
      <c r="AF3990" s="105">
        <f t="shared" si="754"/>
        <v>120.71333333333344</v>
      </c>
      <c r="AG3990" s="105">
        <f t="shared" si="755"/>
        <v>832.28666666666652</v>
      </c>
    </row>
    <row r="3991" spans="1:33" s="88" customFormat="1" x14ac:dyDescent="0.35">
      <c r="A3991" s="21">
        <v>10141103</v>
      </c>
      <c r="B3991" s="115" t="s">
        <v>1665</v>
      </c>
      <c r="C3991" s="115" t="s">
        <v>710</v>
      </c>
      <c r="D3991" s="21" t="s">
        <v>7744</v>
      </c>
      <c r="E3991" s="114" t="str">
        <f t="shared" si="745"/>
        <v>TRANSFORMADOR MARCA:ITB AGCHI/PT95 AGCHI/PT95</v>
      </c>
      <c r="F3991" s="21" t="s">
        <v>7745</v>
      </c>
      <c r="G3991" s="21" t="s">
        <v>7744</v>
      </c>
      <c r="H3991" s="21" t="s">
        <v>977</v>
      </c>
      <c r="I3991" s="21" t="s">
        <v>976</v>
      </c>
      <c r="J3991" s="21" t="s">
        <v>2905</v>
      </c>
      <c r="K3991" s="139" t="s">
        <v>7743</v>
      </c>
      <c r="L3991" s="119" t="s">
        <v>7742</v>
      </c>
      <c r="M3991" s="21">
        <v>200</v>
      </c>
      <c r="N3991" s="21">
        <v>22</v>
      </c>
      <c r="O3991" s="21">
        <v>0.4</v>
      </c>
      <c r="P3991" s="21">
        <v>3</v>
      </c>
      <c r="Q3991" s="21">
        <v>2012</v>
      </c>
      <c r="R3991" s="21" t="s">
        <v>1109</v>
      </c>
      <c r="S3991" s="21">
        <v>769778</v>
      </c>
      <c r="T3991" s="116">
        <v>572</v>
      </c>
      <c r="U3991" s="111">
        <v>45</v>
      </c>
      <c r="V3991" s="113">
        <f t="shared" si="746"/>
        <v>511.62222222222221</v>
      </c>
      <c r="W3991" s="113">
        <f t="shared" si="747"/>
        <v>60.377777777777794</v>
      </c>
      <c r="X3991" s="112">
        <f t="shared" si="748"/>
        <v>60377.777777777796</v>
      </c>
      <c r="Y3991" s="111"/>
      <c r="Z3991" s="110">
        <f t="shared" si="744"/>
        <v>40</v>
      </c>
      <c r="AA3991" s="109">
        <f t="shared" si="749"/>
        <v>28.6</v>
      </c>
      <c r="AB3991" s="109">
        <f t="shared" si="750"/>
        <v>28600</v>
      </c>
      <c r="AC3991" s="108">
        <f t="shared" si="751"/>
        <v>543.4</v>
      </c>
      <c r="AD3991" s="107">
        <f t="shared" si="752"/>
        <v>2.2222222222222223E-2</v>
      </c>
      <c r="AE3991" s="106">
        <f t="shared" si="753"/>
        <v>12.075555555555555</v>
      </c>
      <c r="AF3991" s="105">
        <f t="shared" si="754"/>
        <v>72.453333333333347</v>
      </c>
      <c r="AG3991" s="105">
        <f t="shared" si="755"/>
        <v>499.54666666666662</v>
      </c>
    </row>
    <row r="3992" spans="1:33" s="88" customFormat="1" x14ac:dyDescent="0.35">
      <c r="A3992" s="21">
        <v>10141103</v>
      </c>
      <c r="B3992" s="115" t="s">
        <v>1665</v>
      </c>
      <c r="C3992" s="115" t="s">
        <v>710</v>
      </c>
      <c r="D3992" s="21" t="s">
        <v>7740</v>
      </c>
      <c r="E3992" s="114" t="str">
        <f t="shared" si="745"/>
        <v>TRANSFORMADOR MARCA:EFACEC AGCHI/PT123 AGCHI/PT123</v>
      </c>
      <c r="F3992" s="21" t="s">
        <v>7741</v>
      </c>
      <c r="G3992" s="21" t="s">
        <v>7740</v>
      </c>
      <c r="H3992" s="21" t="s">
        <v>977</v>
      </c>
      <c r="I3992" s="21" t="s">
        <v>976</v>
      </c>
      <c r="J3992" s="21" t="s">
        <v>7739</v>
      </c>
      <c r="K3992" s="139" t="s">
        <v>7738</v>
      </c>
      <c r="L3992" s="119" t="s">
        <v>7737</v>
      </c>
      <c r="M3992" s="21">
        <v>200</v>
      </c>
      <c r="N3992" s="21">
        <v>22</v>
      </c>
      <c r="O3992" s="21">
        <v>0.4</v>
      </c>
      <c r="P3992" s="21">
        <v>3</v>
      </c>
      <c r="Q3992" s="21">
        <v>2012</v>
      </c>
      <c r="R3992" s="21" t="s">
        <v>27</v>
      </c>
      <c r="S3992" s="21" t="s">
        <v>7736</v>
      </c>
      <c r="T3992" s="116">
        <v>572</v>
      </c>
      <c r="U3992" s="111">
        <v>45</v>
      </c>
      <c r="V3992" s="113">
        <f t="shared" si="746"/>
        <v>511.62222222222221</v>
      </c>
      <c r="W3992" s="113">
        <f t="shared" si="747"/>
        <v>60.377777777777794</v>
      </c>
      <c r="X3992" s="112">
        <f t="shared" si="748"/>
        <v>60377.777777777796</v>
      </c>
      <c r="Y3992" s="111"/>
      <c r="Z3992" s="110">
        <f t="shared" si="744"/>
        <v>40</v>
      </c>
      <c r="AA3992" s="109">
        <f t="shared" si="749"/>
        <v>28.6</v>
      </c>
      <c r="AB3992" s="109">
        <f t="shared" si="750"/>
        <v>28600</v>
      </c>
      <c r="AC3992" s="108">
        <f t="shared" si="751"/>
        <v>543.4</v>
      </c>
      <c r="AD3992" s="107">
        <f t="shared" si="752"/>
        <v>2.2222222222222223E-2</v>
      </c>
      <c r="AE3992" s="106">
        <f t="shared" si="753"/>
        <v>12.075555555555555</v>
      </c>
      <c r="AF3992" s="105">
        <f t="shared" si="754"/>
        <v>72.453333333333347</v>
      </c>
      <c r="AG3992" s="105">
        <f t="shared" si="755"/>
        <v>499.54666666666662</v>
      </c>
    </row>
    <row r="3993" spans="1:33" s="88" customFormat="1" x14ac:dyDescent="0.35">
      <c r="A3993" s="21">
        <v>10141103</v>
      </c>
      <c r="B3993" s="115" t="s">
        <v>1665</v>
      </c>
      <c r="C3993" s="115" t="s">
        <v>710</v>
      </c>
      <c r="D3993" s="21" t="s">
        <v>7734</v>
      </c>
      <c r="E3993" s="114" t="str">
        <f t="shared" si="745"/>
        <v>TRANSFORMADOR MARCA:POWERTECH USICP/PT1 USICP/PT1</v>
      </c>
      <c r="F3993" s="21" t="s">
        <v>7735</v>
      </c>
      <c r="G3993" s="21" t="s">
        <v>7734</v>
      </c>
      <c r="H3993" s="21" t="s">
        <v>7733</v>
      </c>
      <c r="I3993" s="21" t="s">
        <v>976</v>
      </c>
      <c r="J3993" s="21" t="s">
        <v>7732</v>
      </c>
      <c r="K3993" s="139" t="s">
        <v>7731</v>
      </c>
      <c r="L3993" s="119" t="s">
        <v>7730</v>
      </c>
      <c r="M3993" s="21">
        <v>200</v>
      </c>
      <c r="N3993" s="21">
        <v>33</v>
      </c>
      <c r="O3993" s="21">
        <v>0.4</v>
      </c>
      <c r="P3993" s="21">
        <v>3</v>
      </c>
      <c r="Q3993" s="21">
        <v>2012</v>
      </c>
      <c r="R3993" s="21" t="s">
        <v>295</v>
      </c>
      <c r="S3993" s="21" t="s">
        <v>7729</v>
      </c>
      <c r="T3993" s="116">
        <v>991</v>
      </c>
      <c r="U3993" s="111">
        <v>45</v>
      </c>
      <c r="V3993" s="113">
        <f t="shared" si="746"/>
        <v>886.39444444444439</v>
      </c>
      <c r="W3993" s="113">
        <f t="shared" si="747"/>
        <v>104.60555555555561</v>
      </c>
      <c r="X3993" s="112">
        <f t="shared" si="748"/>
        <v>104605.55555555561</v>
      </c>
      <c r="Y3993" s="111"/>
      <c r="Z3993" s="110">
        <f t="shared" si="744"/>
        <v>40</v>
      </c>
      <c r="AA3993" s="109">
        <f t="shared" si="749"/>
        <v>49.550000000000004</v>
      </c>
      <c r="AB3993" s="109">
        <f t="shared" si="750"/>
        <v>49550.000000000007</v>
      </c>
      <c r="AC3993" s="108">
        <f t="shared" si="751"/>
        <v>941.45</v>
      </c>
      <c r="AD3993" s="107">
        <f t="shared" si="752"/>
        <v>2.2222222222222223E-2</v>
      </c>
      <c r="AE3993" s="106">
        <f t="shared" si="753"/>
        <v>20.921111111111113</v>
      </c>
      <c r="AF3993" s="105">
        <f t="shared" si="754"/>
        <v>125.52666666666673</v>
      </c>
      <c r="AG3993" s="105">
        <f t="shared" si="755"/>
        <v>865.47333333333324</v>
      </c>
    </row>
    <row r="3994" spans="1:33" s="88" customFormat="1" x14ac:dyDescent="0.35">
      <c r="A3994" s="21">
        <v>10141103</v>
      </c>
      <c r="B3994" s="115" t="s">
        <v>1665</v>
      </c>
      <c r="C3994" s="115" t="s">
        <v>710</v>
      </c>
      <c r="D3994" s="21" t="s">
        <v>7727</v>
      </c>
      <c r="E3994" s="114" t="str">
        <f t="shared" si="745"/>
        <v>TRANSFORMADOR MARCA:ITB USMSC/PT8 USMSC/PT8</v>
      </c>
      <c r="F3994" s="21" t="s">
        <v>7728</v>
      </c>
      <c r="G3994" s="21" t="s">
        <v>7727</v>
      </c>
      <c r="H3994" s="21" t="s">
        <v>976</v>
      </c>
      <c r="I3994" s="21" t="s">
        <v>976</v>
      </c>
      <c r="J3994" s="21" t="s">
        <v>7726</v>
      </c>
      <c r="K3994" s="139" t="s">
        <v>7725</v>
      </c>
      <c r="L3994" s="119" t="s">
        <v>7724</v>
      </c>
      <c r="M3994" s="21">
        <v>160</v>
      </c>
      <c r="N3994" s="21">
        <v>22</v>
      </c>
      <c r="O3994" s="21">
        <v>0.4</v>
      </c>
      <c r="P3994" s="21">
        <v>3</v>
      </c>
      <c r="Q3994" s="21">
        <v>2012</v>
      </c>
      <c r="R3994" s="21" t="s">
        <v>1109</v>
      </c>
      <c r="S3994" s="21">
        <v>744589</v>
      </c>
      <c r="T3994" s="116">
        <v>572</v>
      </c>
      <c r="U3994" s="111">
        <v>45</v>
      </c>
      <c r="V3994" s="113">
        <f t="shared" si="746"/>
        <v>511.62222222222221</v>
      </c>
      <c r="W3994" s="113">
        <f t="shared" si="747"/>
        <v>60.377777777777794</v>
      </c>
      <c r="X3994" s="112">
        <f t="shared" si="748"/>
        <v>60377.777777777796</v>
      </c>
      <c r="Y3994" s="111"/>
      <c r="Z3994" s="110">
        <f t="shared" si="744"/>
        <v>40</v>
      </c>
      <c r="AA3994" s="109">
        <f t="shared" si="749"/>
        <v>28.6</v>
      </c>
      <c r="AB3994" s="109">
        <f t="shared" si="750"/>
        <v>28600</v>
      </c>
      <c r="AC3994" s="108">
        <f t="shared" si="751"/>
        <v>543.4</v>
      </c>
      <c r="AD3994" s="107">
        <f t="shared" si="752"/>
        <v>2.2222222222222223E-2</v>
      </c>
      <c r="AE3994" s="106">
        <f t="shared" si="753"/>
        <v>12.075555555555555</v>
      </c>
      <c r="AF3994" s="105">
        <f t="shared" si="754"/>
        <v>72.453333333333347</v>
      </c>
      <c r="AG3994" s="105">
        <f t="shared" si="755"/>
        <v>499.54666666666662</v>
      </c>
    </row>
    <row r="3995" spans="1:33" s="88" customFormat="1" x14ac:dyDescent="0.35">
      <c r="A3995" s="21">
        <v>10141103</v>
      </c>
      <c r="B3995" s="162" t="s">
        <v>1665</v>
      </c>
      <c r="C3995" s="115" t="s">
        <v>710</v>
      </c>
      <c r="D3995" s="124" t="s">
        <v>4194</v>
      </c>
      <c r="E3995" s="114" t="str">
        <f t="shared" si="745"/>
        <v>TRANSFORMADOR MARCA:EFACEC PTS 48 PTS 48</v>
      </c>
      <c r="F3995" s="124"/>
      <c r="G3995" s="124" t="s">
        <v>4194</v>
      </c>
      <c r="H3995" s="124" t="s">
        <v>324</v>
      </c>
      <c r="I3995" s="124" t="s">
        <v>723</v>
      </c>
      <c r="J3995" s="124"/>
      <c r="K3995" s="142" t="s">
        <v>7723</v>
      </c>
      <c r="L3995" s="142" t="s">
        <v>7722</v>
      </c>
      <c r="M3995" s="124">
        <v>500</v>
      </c>
      <c r="N3995" s="124">
        <v>33</v>
      </c>
      <c r="O3995" s="21">
        <v>0.4</v>
      </c>
      <c r="P3995" s="124" t="s">
        <v>514</v>
      </c>
      <c r="Q3995" s="142">
        <v>2012</v>
      </c>
      <c r="R3995" s="124" t="s">
        <v>27</v>
      </c>
      <c r="S3995" s="124" t="s">
        <v>7721</v>
      </c>
      <c r="T3995" s="116">
        <v>1200</v>
      </c>
      <c r="U3995" s="111">
        <v>45</v>
      </c>
      <c r="V3995" s="113">
        <f t="shared" si="746"/>
        <v>1073.3333333333333</v>
      </c>
      <c r="W3995" s="113">
        <f t="shared" si="747"/>
        <v>126.66666666666674</v>
      </c>
      <c r="X3995" s="112">
        <f t="shared" si="748"/>
        <v>126666.66666666674</v>
      </c>
      <c r="Y3995" s="111"/>
      <c r="Z3995" s="110">
        <f t="shared" si="744"/>
        <v>40</v>
      </c>
      <c r="AA3995" s="109">
        <f t="shared" si="749"/>
        <v>60</v>
      </c>
      <c r="AB3995" s="109">
        <f t="shared" si="750"/>
        <v>60000</v>
      </c>
      <c r="AC3995" s="108">
        <f t="shared" si="751"/>
        <v>1140</v>
      </c>
      <c r="AD3995" s="107">
        <f t="shared" si="752"/>
        <v>2.2222222222222223E-2</v>
      </c>
      <c r="AE3995" s="106">
        <f t="shared" si="753"/>
        <v>25.333333333333336</v>
      </c>
      <c r="AF3995" s="105">
        <f t="shared" si="754"/>
        <v>152.00000000000009</v>
      </c>
      <c r="AG3995" s="105">
        <f t="shared" si="755"/>
        <v>1048</v>
      </c>
    </row>
    <row r="3996" spans="1:33" s="88" customFormat="1" x14ac:dyDescent="0.35">
      <c r="A3996" s="21">
        <v>10141103</v>
      </c>
      <c r="B3996" s="135" t="s">
        <v>1665</v>
      </c>
      <c r="C3996" s="115" t="s">
        <v>710</v>
      </c>
      <c r="D3996" s="142" t="s">
        <v>7720</v>
      </c>
      <c r="E3996" s="114" t="str">
        <f t="shared" si="745"/>
        <v>TRANSFORMADOR MARCA:POWERTECH PTS 52 PTS 52</v>
      </c>
      <c r="F3996" s="124"/>
      <c r="G3996" s="142" t="s">
        <v>7720</v>
      </c>
      <c r="H3996" s="124" t="s">
        <v>324</v>
      </c>
      <c r="I3996" s="124" t="s">
        <v>7716</v>
      </c>
      <c r="J3996" s="124"/>
      <c r="K3996" s="142" t="s">
        <v>7719</v>
      </c>
      <c r="L3996" s="142" t="s">
        <v>7718</v>
      </c>
      <c r="M3996" s="124">
        <v>315</v>
      </c>
      <c r="N3996" s="124">
        <v>33</v>
      </c>
      <c r="O3996" s="21">
        <v>0.4</v>
      </c>
      <c r="P3996" s="124" t="s">
        <v>514</v>
      </c>
      <c r="Q3996" s="142">
        <v>2012</v>
      </c>
      <c r="R3996" s="124" t="s">
        <v>295</v>
      </c>
      <c r="S3996" s="124" t="s">
        <v>7717</v>
      </c>
      <c r="T3996" s="116">
        <v>1039</v>
      </c>
      <c r="U3996" s="111">
        <v>45</v>
      </c>
      <c r="V3996" s="113">
        <f t="shared" si="746"/>
        <v>929.32777777777778</v>
      </c>
      <c r="W3996" s="113">
        <f t="shared" si="747"/>
        <v>109.67222222222222</v>
      </c>
      <c r="X3996" s="112">
        <f t="shared" si="748"/>
        <v>109672.22222222222</v>
      </c>
      <c r="Y3996" s="111"/>
      <c r="Z3996" s="110">
        <f t="shared" si="744"/>
        <v>40</v>
      </c>
      <c r="AA3996" s="109">
        <f t="shared" si="749"/>
        <v>51.95</v>
      </c>
      <c r="AB3996" s="109">
        <f t="shared" si="750"/>
        <v>51950</v>
      </c>
      <c r="AC3996" s="108">
        <f t="shared" si="751"/>
        <v>987.05</v>
      </c>
      <c r="AD3996" s="107">
        <f t="shared" si="752"/>
        <v>2.2222222222222223E-2</v>
      </c>
      <c r="AE3996" s="106">
        <f t="shared" si="753"/>
        <v>21.934444444444445</v>
      </c>
      <c r="AF3996" s="105">
        <f t="shared" si="754"/>
        <v>131.60666666666665</v>
      </c>
      <c r="AG3996" s="105">
        <f t="shared" si="755"/>
        <v>907.39333333333332</v>
      </c>
    </row>
    <row r="3997" spans="1:33" s="88" customFormat="1" x14ac:dyDescent="0.35">
      <c r="A3997" s="21">
        <v>10141103</v>
      </c>
      <c r="B3997" s="162" t="s">
        <v>1665</v>
      </c>
      <c r="C3997" s="115" t="s">
        <v>710</v>
      </c>
      <c r="D3997" s="170" t="s">
        <v>1795</v>
      </c>
      <c r="E3997" s="114" t="str">
        <f t="shared" si="745"/>
        <v>TRANSFORMADOR MARCA:ITB PTS 54 PTS 54</v>
      </c>
      <c r="F3997" s="124"/>
      <c r="G3997" s="170" t="s">
        <v>1795</v>
      </c>
      <c r="H3997" s="124" t="s">
        <v>324</v>
      </c>
      <c r="I3997" s="124" t="s">
        <v>7716</v>
      </c>
      <c r="J3997" s="142"/>
      <c r="K3997" s="142" t="s">
        <v>7715</v>
      </c>
      <c r="L3997" s="142" t="s">
        <v>7714</v>
      </c>
      <c r="M3997" s="124">
        <v>315</v>
      </c>
      <c r="N3997" s="124">
        <v>33</v>
      </c>
      <c r="O3997" s="21">
        <v>0.4</v>
      </c>
      <c r="P3997" s="124" t="s">
        <v>514</v>
      </c>
      <c r="Q3997" s="124">
        <v>2012</v>
      </c>
      <c r="R3997" s="142" t="s">
        <v>1109</v>
      </c>
      <c r="S3997" s="142">
        <v>232644</v>
      </c>
      <c r="T3997" s="116">
        <v>1039</v>
      </c>
      <c r="U3997" s="111">
        <v>45</v>
      </c>
      <c r="V3997" s="113">
        <f t="shared" si="746"/>
        <v>929.32777777777778</v>
      </c>
      <c r="W3997" s="113">
        <f t="shared" si="747"/>
        <v>109.67222222222222</v>
      </c>
      <c r="X3997" s="112">
        <f t="shared" si="748"/>
        <v>109672.22222222222</v>
      </c>
      <c r="Y3997" s="111"/>
      <c r="Z3997" s="110">
        <f t="shared" si="744"/>
        <v>40</v>
      </c>
      <c r="AA3997" s="109">
        <f t="shared" si="749"/>
        <v>51.95</v>
      </c>
      <c r="AB3997" s="109">
        <f t="shared" si="750"/>
        <v>51950</v>
      </c>
      <c r="AC3997" s="108">
        <f t="shared" si="751"/>
        <v>987.05</v>
      </c>
      <c r="AD3997" s="107">
        <f t="shared" si="752"/>
        <v>2.2222222222222223E-2</v>
      </c>
      <c r="AE3997" s="106">
        <f t="shared" si="753"/>
        <v>21.934444444444445</v>
      </c>
      <c r="AF3997" s="105">
        <f t="shared" si="754"/>
        <v>131.60666666666665</v>
      </c>
      <c r="AG3997" s="105">
        <f t="shared" si="755"/>
        <v>907.39333333333332</v>
      </c>
    </row>
    <row r="3998" spans="1:33" s="88" customFormat="1" x14ac:dyDescent="0.35">
      <c r="A3998" s="21">
        <v>10141103</v>
      </c>
      <c r="B3998" s="162" t="s">
        <v>1665</v>
      </c>
      <c r="C3998" s="115" t="s">
        <v>710</v>
      </c>
      <c r="D3998" s="124" t="s">
        <v>7713</v>
      </c>
      <c r="E3998" s="114" t="str">
        <f t="shared" si="745"/>
        <v>TRANSFORMADOR MARCA:TUSCO TRAFO PTS (Chinonanquila) PTS (Chinonanquila)</v>
      </c>
      <c r="F3998" s="124"/>
      <c r="G3998" s="124" t="s">
        <v>7713</v>
      </c>
      <c r="H3998" s="124" t="s">
        <v>2791</v>
      </c>
      <c r="I3998" s="21" t="s">
        <v>2821</v>
      </c>
      <c r="J3998" s="21"/>
      <c r="K3998" s="142" t="s">
        <v>7712</v>
      </c>
      <c r="L3998" s="142" t="s">
        <v>7711</v>
      </c>
      <c r="M3998" s="124">
        <v>160</v>
      </c>
      <c r="N3998" s="124">
        <v>33</v>
      </c>
      <c r="O3998" s="21">
        <v>0.4</v>
      </c>
      <c r="P3998" s="124" t="s">
        <v>514</v>
      </c>
      <c r="Q3998" s="142">
        <v>2012</v>
      </c>
      <c r="R3998" s="142" t="s">
        <v>219</v>
      </c>
      <c r="S3998" s="142">
        <v>541793</v>
      </c>
      <c r="T3998" s="116">
        <v>991</v>
      </c>
      <c r="U3998" s="111">
        <v>45</v>
      </c>
      <c r="V3998" s="113">
        <f t="shared" si="746"/>
        <v>886.39444444444439</v>
      </c>
      <c r="W3998" s="113">
        <f t="shared" si="747"/>
        <v>104.60555555555561</v>
      </c>
      <c r="X3998" s="112">
        <f t="shared" si="748"/>
        <v>104605.55555555561</v>
      </c>
      <c r="Y3998" s="111"/>
      <c r="Z3998" s="110">
        <f t="shared" si="744"/>
        <v>40</v>
      </c>
      <c r="AA3998" s="109">
        <f t="shared" si="749"/>
        <v>49.550000000000004</v>
      </c>
      <c r="AB3998" s="109">
        <f t="shared" si="750"/>
        <v>49550.000000000007</v>
      </c>
      <c r="AC3998" s="108">
        <f t="shared" si="751"/>
        <v>941.45</v>
      </c>
      <c r="AD3998" s="107">
        <f t="shared" si="752"/>
        <v>2.2222222222222223E-2</v>
      </c>
      <c r="AE3998" s="106">
        <f t="shared" si="753"/>
        <v>20.921111111111113</v>
      </c>
      <c r="AF3998" s="105">
        <f t="shared" si="754"/>
        <v>125.52666666666673</v>
      </c>
      <c r="AG3998" s="105">
        <f t="shared" si="755"/>
        <v>865.47333333333324</v>
      </c>
    </row>
    <row r="3999" spans="1:33" s="88" customFormat="1" x14ac:dyDescent="0.35">
      <c r="A3999" s="21">
        <v>10141103</v>
      </c>
      <c r="B3999" s="162" t="s">
        <v>1665</v>
      </c>
      <c r="C3999" s="115" t="s">
        <v>710</v>
      </c>
      <c r="D3999" s="170" t="s">
        <v>7710</v>
      </c>
      <c r="E3999" s="114" t="str">
        <f t="shared" si="745"/>
        <v>TRANSFORMADOR MARCA:EFACEC PTS 1138 PTS 1138</v>
      </c>
      <c r="F3999" s="124"/>
      <c r="G3999" s="170" t="s">
        <v>7710</v>
      </c>
      <c r="H3999" s="124" t="s">
        <v>2791</v>
      </c>
      <c r="I3999" s="21" t="s">
        <v>2790</v>
      </c>
      <c r="J3999" s="21"/>
      <c r="K3999" s="142" t="s">
        <v>7709</v>
      </c>
      <c r="L3999" s="142" t="s">
        <v>7708</v>
      </c>
      <c r="M3999" s="124">
        <v>160</v>
      </c>
      <c r="N3999" s="124">
        <v>33</v>
      </c>
      <c r="O3999" s="21">
        <v>0.4</v>
      </c>
      <c r="P3999" s="124" t="s">
        <v>514</v>
      </c>
      <c r="Q3999" s="142">
        <v>2012</v>
      </c>
      <c r="R3999" s="124" t="s">
        <v>27</v>
      </c>
      <c r="S3999" s="124" t="s">
        <v>7707</v>
      </c>
      <c r="T3999" s="116">
        <v>991</v>
      </c>
      <c r="U3999" s="111">
        <v>45</v>
      </c>
      <c r="V3999" s="113">
        <f t="shared" si="746"/>
        <v>886.39444444444439</v>
      </c>
      <c r="W3999" s="113">
        <f t="shared" si="747"/>
        <v>104.60555555555561</v>
      </c>
      <c r="X3999" s="112">
        <f t="shared" si="748"/>
        <v>104605.55555555561</v>
      </c>
      <c r="Y3999" s="111"/>
      <c r="Z3999" s="110">
        <f t="shared" si="744"/>
        <v>40</v>
      </c>
      <c r="AA3999" s="109">
        <f t="shared" si="749"/>
        <v>49.550000000000004</v>
      </c>
      <c r="AB3999" s="109">
        <f t="shared" si="750"/>
        <v>49550.000000000007</v>
      </c>
      <c r="AC3999" s="108">
        <f t="shared" si="751"/>
        <v>941.45</v>
      </c>
      <c r="AD3999" s="107">
        <f t="shared" si="752"/>
        <v>2.2222222222222223E-2</v>
      </c>
      <c r="AE3999" s="106">
        <f t="shared" si="753"/>
        <v>20.921111111111113</v>
      </c>
      <c r="AF3999" s="105">
        <f t="shared" si="754"/>
        <v>125.52666666666673</v>
      </c>
      <c r="AG3999" s="105">
        <f t="shared" si="755"/>
        <v>865.47333333333324</v>
      </c>
    </row>
    <row r="4000" spans="1:33" s="88" customFormat="1" x14ac:dyDescent="0.35">
      <c r="A4000" s="21">
        <v>10141103</v>
      </c>
      <c r="B4000" s="135" t="s">
        <v>1665</v>
      </c>
      <c r="C4000" s="115" t="s">
        <v>710</v>
      </c>
      <c r="D4000" s="124" t="s">
        <v>7706</v>
      </c>
      <c r="E4000" s="114" t="str">
        <f t="shared" si="745"/>
        <v>TRANSFORMADOR MARCA:EFACEC PTS  1147 PTS  1147</v>
      </c>
      <c r="F4000" s="124"/>
      <c r="G4000" s="124" t="s">
        <v>7706</v>
      </c>
      <c r="H4000" s="124" t="s">
        <v>1608</v>
      </c>
      <c r="I4000" s="124" t="s">
        <v>1608</v>
      </c>
      <c r="J4000" s="124"/>
      <c r="K4000" s="142" t="s">
        <v>7705</v>
      </c>
      <c r="L4000" s="142" t="s">
        <v>7704</v>
      </c>
      <c r="M4000" s="124">
        <v>200</v>
      </c>
      <c r="N4000" s="124">
        <v>33</v>
      </c>
      <c r="O4000" s="21">
        <v>0.4</v>
      </c>
      <c r="P4000" s="124" t="s">
        <v>514</v>
      </c>
      <c r="Q4000" s="142">
        <v>2012</v>
      </c>
      <c r="R4000" s="124" t="s">
        <v>27</v>
      </c>
      <c r="S4000" s="124" t="s">
        <v>1113</v>
      </c>
      <c r="T4000" s="116">
        <v>991</v>
      </c>
      <c r="U4000" s="111">
        <v>45</v>
      </c>
      <c r="V4000" s="113">
        <f t="shared" si="746"/>
        <v>886.39444444444439</v>
      </c>
      <c r="W4000" s="113">
        <f t="shared" si="747"/>
        <v>104.60555555555561</v>
      </c>
      <c r="X4000" s="112">
        <f t="shared" si="748"/>
        <v>104605.55555555561</v>
      </c>
      <c r="Y4000" s="111"/>
      <c r="Z4000" s="110">
        <f t="shared" si="744"/>
        <v>40</v>
      </c>
      <c r="AA4000" s="109">
        <f t="shared" si="749"/>
        <v>49.550000000000004</v>
      </c>
      <c r="AB4000" s="109">
        <f t="shared" si="750"/>
        <v>49550.000000000007</v>
      </c>
      <c r="AC4000" s="108">
        <f t="shared" si="751"/>
        <v>941.45</v>
      </c>
      <c r="AD4000" s="107">
        <f t="shared" si="752"/>
        <v>2.2222222222222223E-2</v>
      </c>
      <c r="AE4000" s="106">
        <f t="shared" si="753"/>
        <v>20.921111111111113</v>
      </c>
      <c r="AF4000" s="105">
        <f t="shared" si="754"/>
        <v>125.52666666666673</v>
      </c>
      <c r="AG4000" s="105">
        <f t="shared" si="755"/>
        <v>865.47333333333324</v>
      </c>
    </row>
    <row r="4001" spans="1:33" s="88" customFormat="1" x14ac:dyDescent="0.35">
      <c r="A4001" s="21">
        <v>10141103</v>
      </c>
      <c r="B4001" s="135" t="s">
        <v>1665</v>
      </c>
      <c r="C4001" s="115" t="s">
        <v>710</v>
      </c>
      <c r="D4001" s="170" t="s">
        <v>7703</v>
      </c>
      <c r="E4001" s="114" t="str">
        <f t="shared" si="745"/>
        <v>TRANSFORMADOR MARCA:TUSCO TRAFO PTS 768 PTS 768</v>
      </c>
      <c r="F4001" s="124"/>
      <c r="G4001" s="170" t="s">
        <v>7703</v>
      </c>
      <c r="H4001" s="124" t="s">
        <v>1608</v>
      </c>
      <c r="I4001" s="124" t="s">
        <v>2762</v>
      </c>
      <c r="J4001" s="124"/>
      <c r="K4001" s="142" t="s">
        <v>7702</v>
      </c>
      <c r="L4001" s="142" t="s">
        <v>7701</v>
      </c>
      <c r="M4001" s="124">
        <v>100</v>
      </c>
      <c r="N4001" s="124">
        <v>33</v>
      </c>
      <c r="O4001" s="124">
        <v>0.4</v>
      </c>
      <c r="P4001" s="124" t="s">
        <v>514</v>
      </c>
      <c r="Q4001" s="124">
        <v>2012</v>
      </c>
      <c r="R4001" s="124" t="s">
        <v>219</v>
      </c>
      <c r="S4001" s="124">
        <v>541732</v>
      </c>
      <c r="T4001" s="116">
        <v>763</v>
      </c>
      <c r="U4001" s="111">
        <v>45</v>
      </c>
      <c r="V4001" s="113">
        <f t="shared" si="746"/>
        <v>682.46111111111111</v>
      </c>
      <c r="W4001" s="113">
        <f t="shared" si="747"/>
        <v>80.538888888888891</v>
      </c>
      <c r="X4001" s="112">
        <f t="shared" si="748"/>
        <v>80538.888888888891</v>
      </c>
      <c r="Y4001" s="111"/>
      <c r="Z4001" s="110">
        <f t="shared" si="744"/>
        <v>40</v>
      </c>
      <c r="AA4001" s="109">
        <f t="shared" si="749"/>
        <v>38.15</v>
      </c>
      <c r="AB4001" s="109">
        <f t="shared" si="750"/>
        <v>38150</v>
      </c>
      <c r="AC4001" s="108">
        <f t="shared" si="751"/>
        <v>724.85</v>
      </c>
      <c r="AD4001" s="107">
        <f t="shared" si="752"/>
        <v>2.2222222222222223E-2</v>
      </c>
      <c r="AE4001" s="106">
        <f t="shared" si="753"/>
        <v>16.10777777777778</v>
      </c>
      <c r="AF4001" s="105">
        <f t="shared" si="754"/>
        <v>96.646666666666675</v>
      </c>
      <c r="AG4001" s="105">
        <f t="shared" si="755"/>
        <v>666.35333333333335</v>
      </c>
    </row>
    <row r="4002" spans="1:33" s="88" customFormat="1" x14ac:dyDescent="0.35">
      <c r="A4002" s="21">
        <v>10141103</v>
      </c>
      <c r="B4002" s="115" t="s">
        <v>1665</v>
      </c>
      <c r="C4002" s="115" t="s">
        <v>710</v>
      </c>
      <c r="D4002" s="21" t="s">
        <v>7700</v>
      </c>
      <c r="E4002" s="114" t="str">
        <f t="shared" si="745"/>
        <v>TRANSFORMADOR MARCA:Efacec  PT 369R</v>
      </c>
      <c r="F4002" s="57" t="s">
        <v>2737</v>
      </c>
      <c r="G4002" s="21"/>
      <c r="H4002" s="21" t="s">
        <v>494</v>
      </c>
      <c r="I4002" s="21"/>
      <c r="J4002" s="21"/>
      <c r="K4002" s="133" t="s">
        <v>7699</v>
      </c>
      <c r="L4002" s="133" t="s">
        <v>7698</v>
      </c>
      <c r="M4002" s="21">
        <v>315</v>
      </c>
      <c r="N4002" s="21">
        <v>33</v>
      </c>
      <c r="O4002" s="21" t="s">
        <v>510</v>
      </c>
      <c r="P4002" s="124" t="s">
        <v>516</v>
      </c>
      <c r="Q4002" s="21">
        <v>2012</v>
      </c>
      <c r="R4002" s="21" t="s">
        <v>535</v>
      </c>
      <c r="S4002" s="21" t="s">
        <v>7697</v>
      </c>
      <c r="T4002" s="116">
        <v>1039</v>
      </c>
      <c r="U4002" s="111">
        <v>45</v>
      </c>
      <c r="V4002" s="113">
        <f t="shared" si="746"/>
        <v>929.32777777777778</v>
      </c>
      <c r="W4002" s="113">
        <f t="shared" si="747"/>
        <v>109.67222222222222</v>
      </c>
      <c r="X4002" s="112">
        <f t="shared" si="748"/>
        <v>109672.22222222222</v>
      </c>
      <c r="Y4002" s="111"/>
      <c r="Z4002" s="110">
        <f t="shared" si="744"/>
        <v>40</v>
      </c>
      <c r="AA4002" s="109">
        <f t="shared" si="749"/>
        <v>51.95</v>
      </c>
      <c r="AB4002" s="109">
        <f t="shared" si="750"/>
        <v>51950</v>
      </c>
      <c r="AC4002" s="108">
        <f t="shared" si="751"/>
        <v>987.05</v>
      </c>
      <c r="AD4002" s="107">
        <f t="shared" si="752"/>
        <v>2.2222222222222223E-2</v>
      </c>
      <c r="AE4002" s="106">
        <f t="shared" si="753"/>
        <v>21.934444444444445</v>
      </c>
      <c r="AF4002" s="105">
        <f t="shared" si="754"/>
        <v>131.60666666666665</v>
      </c>
      <c r="AG4002" s="105">
        <f t="shared" si="755"/>
        <v>907.39333333333332</v>
      </c>
    </row>
    <row r="4003" spans="1:33" s="88" customFormat="1" x14ac:dyDescent="0.35">
      <c r="A4003" s="21">
        <v>10141103</v>
      </c>
      <c r="B4003" s="115" t="s">
        <v>1665</v>
      </c>
      <c r="C4003" s="115" t="s">
        <v>710</v>
      </c>
      <c r="D4003" s="21" t="s">
        <v>7696</v>
      </c>
      <c r="E4003" s="114" t="str">
        <f t="shared" si="745"/>
        <v>TRANSFORMADOR MARCA:Astor  PT 155R</v>
      </c>
      <c r="F4003" s="57" t="s">
        <v>2737</v>
      </c>
      <c r="G4003" s="21"/>
      <c r="H4003" s="21" t="s">
        <v>494</v>
      </c>
      <c r="I4003" s="21"/>
      <c r="J4003" s="21"/>
      <c r="K4003" s="133" t="s">
        <v>7695</v>
      </c>
      <c r="L4003" s="133" t="s">
        <v>7694</v>
      </c>
      <c r="M4003" s="21">
        <v>500</v>
      </c>
      <c r="N4003" s="21">
        <v>33</v>
      </c>
      <c r="O4003" s="21" t="s">
        <v>510</v>
      </c>
      <c r="P4003" s="124" t="s">
        <v>516</v>
      </c>
      <c r="Q4003" s="21">
        <v>2012</v>
      </c>
      <c r="R4003" s="21" t="s">
        <v>1661</v>
      </c>
      <c r="S4003" s="21" t="s">
        <v>7693</v>
      </c>
      <c r="T4003" s="116">
        <v>1200</v>
      </c>
      <c r="U4003" s="111">
        <v>45</v>
      </c>
      <c r="V4003" s="113">
        <f t="shared" si="746"/>
        <v>1073.3333333333333</v>
      </c>
      <c r="W4003" s="113">
        <f t="shared" si="747"/>
        <v>126.66666666666674</v>
      </c>
      <c r="X4003" s="112">
        <f t="shared" si="748"/>
        <v>126666.66666666674</v>
      </c>
      <c r="Y4003" s="111"/>
      <c r="Z4003" s="110">
        <f t="shared" si="744"/>
        <v>40</v>
      </c>
      <c r="AA4003" s="109">
        <f t="shared" si="749"/>
        <v>60</v>
      </c>
      <c r="AB4003" s="109">
        <f t="shared" si="750"/>
        <v>60000</v>
      </c>
      <c r="AC4003" s="108">
        <f t="shared" si="751"/>
        <v>1140</v>
      </c>
      <c r="AD4003" s="107">
        <f t="shared" si="752"/>
        <v>2.2222222222222223E-2</v>
      </c>
      <c r="AE4003" s="106">
        <f t="shared" si="753"/>
        <v>25.333333333333336</v>
      </c>
      <c r="AF4003" s="105">
        <f t="shared" si="754"/>
        <v>152.00000000000009</v>
      </c>
      <c r="AG4003" s="105">
        <f t="shared" si="755"/>
        <v>1048</v>
      </c>
    </row>
    <row r="4004" spans="1:33" s="88" customFormat="1" x14ac:dyDescent="0.35">
      <c r="A4004" s="21">
        <v>10141103</v>
      </c>
      <c r="B4004" s="115" t="s">
        <v>1665</v>
      </c>
      <c r="C4004" s="115" t="s">
        <v>710</v>
      </c>
      <c r="D4004" s="133" t="s">
        <v>7692</v>
      </c>
      <c r="E4004" s="114" t="str">
        <f t="shared" si="745"/>
        <v>TRANSFORMADOR MARCA:Powertech  PT 220</v>
      </c>
      <c r="F4004" s="57" t="s">
        <v>815</v>
      </c>
      <c r="G4004" s="21"/>
      <c r="H4004" s="21" t="s">
        <v>494</v>
      </c>
      <c r="I4004" s="21"/>
      <c r="J4004" s="21"/>
      <c r="K4004" s="133" t="s">
        <v>7691</v>
      </c>
      <c r="L4004" s="133" t="s">
        <v>7690</v>
      </c>
      <c r="M4004" s="21">
        <v>630</v>
      </c>
      <c r="N4004" s="21">
        <v>11</v>
      </c>
      <c r="O4004" s="21" t="s">
        <v>510</v>
      </c>
      <c r="P4004" s="124" t="s">
        <v>516</v>
      </c>
      <c r="Q4004" s="21">
        <v>2012</v>
      </c>
      <c r="R4004" s="21" t="s">
        <v>2362</v>
      </c>
      <c r="S4004" s="21" t="s">
        <v>7689</v>
      </c>
      <c r="T4004" s="116">
        <v>1016</v>
      </c>
      <c r="U4004" s="111">
        <v>45</v>
      </c>
      <c r="V4004" s="113">
        <f t="shared" si="746"/>
        <v>908.75555555555547</v>
      </c>
      <c r="W4004" s="113">
        <f t="shared" si="747"/>
        <v>107.24444444444453</v>
      </c>
      <c r="X4004" s="112">
        <f t="shared" si="748"/>
        <v>107244.44444444453</v>
      </c>
      <c r="Y4004" s="111"/>
      <c r="Z4004" s="110">
        <f t="shared" ref="Z4004:Z4067" si="756">(U4004-(2017-Q4004))</f>
        <v>40</v>
      </c>
      <c r="AA4004" s="109">
        <f t="shared" si="749"/>
        <v>50.800000000000004</v>
      </c>
      <c r="AB4004" s="109">
        <f t="shared" si="750"/>
        <v>50800.000000000007</v>
      </c>
      <c r="AC4004" s="108">
        <f t="shared" si="751"/>
        <v>965.2</v>
      </c>
      <c r="AD4004" s="107">
        <f t="shared" si="752"/>
        <v>2.2222222222222223E-2</v>
      </c>
      <c r="AE4004" s="106">
        <f t="shared" si="753"/>
        <v>21.448888888888892</v>
      </c>
      <c r="AF4004" s="105">
        <f t="shared" si="754"/>
        <v>128.69333333333341</v>
      </c>
      <c r="AG4004" s="105">
        <f t="shared" si="755"/>
        <v>887.30666666666662</v>
      </c>
    </row>
    <row r="4005" spans="1:33" s="88" customFormat="1" x14ac:dyDescent="0.35">
      <c r="A4005" s="21">
        <v>10141103</v>
      </c>
      <c r="B4005" s="115" t="s">
        <v>1665</v>
      </c>
      <c r="C4005" s="115" t="s">
        <v>710</v>
      </c>
      <c r="D4005" s="133" t="s">
        <v>7688</v>
      </c>
      <c r="E4005" s="114" t="str">
        <f t="shared" si="745"/>
        <v>TRANSFORMADOR MARCA:Efacec  PT 190R</v>
      </c>
      <c r="F4005" s="57" t="s">
        <v>1217</v>
      </c>
      <c r="G4005" s="21"/>
      <c r="H4005" s="21" t="s">
        <v>494</v>
      </c>
      <c r="I4005" s="21"/>
      <c r="J4005" s="21"/>
      <c r="K4005" s="133" t="s">
        <v>7687</v>
      </c>
      <c r="L4005" s="133" t="s">
        <v>7686</v>
      </c>
      <c r="M4005" s="21">
        <v>315</v>
      </c>
      <c r="N4005" s="21">
        <v>33</v>
      </c>
      <c r="O4005" s="21">
        <v>0.4</v>
      </c>
      <c r="P4005" s="124" t="s">
        <v>516</v>
      </c>
      <c r="Q4005" s="21">
        <v>2012</v>
      </c>
      <c r="R4005" s="21" t="s">
        <v>535</v>
      </c>
      <c r="S4005" s="21" t="s">
        <v>7685</v>
      </c>
      <c r="T4005" s="116">
        <v>1039</v>
      </c>
      <c r="U4005" s="111">
        <v>45</v>
      </c>
      <c r="V4005" s="113">
        <f t="shared" si="746"/>
        <v>929.32777777777778</v>
      </c>
      <c r="W4005" s="113">
        <f t="shared" si="747"/>
        <v>109.67222222222222</v>
      </c>
      <c r="X4005" s="112">
        <f t="shared" si="748"/>
        <v>109672.22222222222</v>
      </c>
      <c r="Y4005" s="111"/>
      <c r="Z4005" s="110">
        <f t="shared" si="756"/>
        <v>40</v>
      </c>
      <c r="AA4005" s="109">
        <f t="shared" si="749"/>
        <v>51.95</v>
      </c>
      <c r="AB4005" s="109">
        <f t="shared" si="750"/>
        <v>51950</v>
      </c>
      <c r="AC4005" s="108">
        <f t="shared" si="751"/>
        <v>987.05</v>
      </c>
      <c r="AD4005" s="107">
        <f t="shared" si="752"/>
        <v>2.2222222222222223E-2</v>
      </c>
      <c r="AE4005" s="106">
        <f t="shared" si="753"/>
        <v>21.934444444444445</v>
      </c>
      <c r="AF4005" s="105">
        <f t="shared" si="754"/>
        <v>131.60666666666665</v>
      </c>
      <c r="AG4005" s="105">
        <f t="shared" si="755"/>
        <v>907.39333333333332</v>
      </c>
    </row>
    <row r="4006" spans="1:33" s="88" customFormat="1" x14ac:dyDescent="0.35">
      <c r="A4006" s="21">
        <v>10141103</v>
      </c>
      <c r="B4006" s="115" t="s">
        <v>1665</v>
      </c>
      <c r="C4006" s="115" t="s">
        <v>710</v>
      </c>
      <c r="D4006" s="21" t="s">
        <v>7684</v>
      </c>
      <c r="E4006" s="114" t="str">
        <f t="shared" si="745"/>
        <v>TRANSFORMADOR MARCA:i.t.b.  PT 109RB</v>
      </c>
      <c r="F4006" s="57" t="s">
        <v>1217</v>
      </c>
      <c r="G4006" s="21"/>
      <c r="H4006" s="21" t="s">
        <v>494</v>
      </c>
      <c r="I4006" s="21"/>
      <c r="J4006" s="21"/>
      <c r="K4006" s="133" t="s">
        <v>7683</v>
      </c>
      <c r="L4006" s="133" t="s">
        <v>7682</v>
      </c>
      <c r="M4006" s="21">
        <v>100</v>
      </c>
      <c r="N4006" s="21">
        <v>11</v>
      </c>
      <c r="O4006" s="21">
        <v>0.4</v>
      </c>
      <c r="P4006" s="124" t="s">
        <v>516</v>
      </c>
      <c r="Q4006" s="21">
        <v>2012</v>
      </c>
      <c r="R4006" s="21" t="s">
        <v>2427</v>
      </c>
      <c r="S4006" s="21">
        <v>774593</v>
      </c>
      <c r="T4006" s="116">
        <v>445</v>
      </c>
      <c r="U4006" s="111">
        <v>45</v>
      </c>
      <c r="V4006" s="113">
        <f t="shared" si="746"/>
        <v>398.02777777777777</v>
      </c>
      <c r="W4006" s="113">
        <f t="shared" si="747"/>
        <v>46.972222222222229</v>
      </c>
      <c r="X4006" s="112">
        <f t="shared" si="748"/>
        <v>46972.222222222226</v>
      </c>
      <c r="Y4006" s="111"/>
      <c r="Z4006" s="110">
        <f t="shared" si="756"/>
        <v>40</v>
      </c>
      <c r="AA4006" s="109">
        <f t="shared" si="749"/>
        <v>22.25</v>
      </c>
      <c r="AB4006" s="109">
        <f t="shared" si="750"/>
        <v>22250</v>
      </c>
      <c r="AC4006" s="108">
        <f t="shared" si="751"/>
        <v>422.75</v>
      </c>
      <c r="AD4006" s="107">
        <f t="shared" si="752"/>
        <v>2.2222222222222223E-2</v>
      </c>
      <c r="AE4006" s="106">
        <f t="shared" si="753"/>
        <v>9.3944444444444439</v>
      </c>
      <c r="AF4006" s="105">
        <f t="shared" si="754"/>
        <v>56.366666666666674</v>
      </c>
      <c r="AG4006" s="105">
        <f t="shared" si="755"/>
        <v>388.63333333333333</v>
      </c>
    </row>
    <row r="4007" spans="1:33" s="88" customFormat="1" x14ac:dyDescent="0.35">
      <c r="A4007" s="21">
        <v>10141103</v>
      </c>
      <c r="B4007" s="115" t="s">
        <v>1665</v>
      </c>
      <c r="C4007" s="115" t="s">
        <v>710</v>
      </c>
      <c r="D4007" s="21" t="s">
        <v>7681</v>
      </c>
      <c r="E4007" s="114" t="str">
        <f t="shared" si="745"/>
        <v>TRANSFORMADOR MARCA:i.t.b.  PT 42R</v>
      </c>
      <c r="F4007" s="57" t="s">
        <v>1217</v>
      </c>
      <c r="G4007" s="21"/>
      <c r="H4007" s="21" t="s">
        <v>494</v>
      </c>
      <c r="I4007" s="21"/>
      <c r="J4007" s="21"/>
      <c r="K4007" s="133" t="s">
        <v>7680</v>
      </c>
      <c r="L4007" s="133" t="s">
        <v>7679</v>
      </c>
      <c r="M4007" s="21">
        <v>315</v>
      </c>
      <c r="N4007" s="21">
        <v>33</v>
      </c>
      <c r="O4007" s="21">
        <v>0.4</v>
      </c>
      <c r="P4007" s="124" t="s">
        <v>516</v>
      </c>
      <c r="Q4007" s="21">
        <v>2012</v>
      </c>
      <c r="R4007" s="21" t="s">
        <v>2427</v>
      </c>
      <c r="S4007" s="21">
        <v>778792</v>
      </c>
      <c r="T4007" s="116">
        <v>1039</v>
      </c>
      <c r="U4007" s="111">
        <v>45</v>
      </c>
      <c r="V4007" s="113">
        <f t="shared" si="746"/>
        <v>929.32777777777778</v>
      </c>
      <c r="W4007" s="113">
        <f t="shared" si="747"/>
        <v>109.67222222222222</v>
      </c>
      <c r="X4007" s="112">
        <f t="shared" si="748"/>
        <v>109672.22222222222</v>
      </c>
      <c r="Y4007" s="111"/>
      <c r="Z4007" s="110">
        <f t="shared" si="756"/>
        <v>40</v>
      </c>
      <c r="AA4007" s="109">
        <f t="shared" si="749"/>
        <v>51.95</v>
      </c>
      <c r="AB4007" s="109">
        <f t="shared" si="750"/>
        <v>51950</v>
      </c>
      <c r="AC4007" s="108">
        <f t="shared" si="751"/>
        <v>987.05</v>
      </c>
      <c r="AD4007" s="107">
        <f t="shared" si="752"/>
        <v>2.2222222222222223E-2</v>
      </c>
      <c r="AE4007" s="106">
        <f t="shared" si="753"/>
        <v>21.934444444444445</v>
      </c>
      <c r="AF4007" s="105">
        <f t="shared" si="754"/>
        <v>131.60666666666665</v>
      </c>
      <c r="AG4007" s="105">
        <f t="shared" si="755"/>
        <v>907.39333333333332</v>
      </c>
    </row>
    <row r="4008" spans="1:33" s="88" customFormat="1" x14ac:dyDescent="0.35">
      <c r="A4008" s="21">
        <v>10141103</v>
      </c>
      <c r="B4008" s="115" t="s">
        <v>1665</v>
      </c>
      <c r="C4008" s="115" t="s">
        <v>710</v>
      </c>
      <c r="D4008" s="21" t="s">
        <v>7678</v>
      </c>
      <c r="E4008" s="114" t="str">
        <f t="shared" si="745"/>
        <v>TRANSFORMADOR MARCA:i.t.b.  PT 37R</v>
      </c>
      <c r="F4008" s="57" t="s">
        <v>1217</v>
      </c>
      <c r="G4008" s="21"/>
      <c r="H4008" s="21" t="s">
        <v>494</v>
      </c>
      <c r="I4008" s="21"/>
      <c r="J4008" s="21"/>
      <c r="K4008" s="133" t="s">
        <v>7677</v>
      </c>
      <c r="L4008" s="133" t="s">
        <v>7676</v>
      </c>
      <c r="M4008" s="21">
        <v>315</v>
      </c>
      <c r="N4008" s="21">
        <v>33</v>
      </c>
      <c r="O4008" s="21">
        <v>0.4</v>
      </c>
      <c r="P4008" s="124" t="s">
        <v>516</v>
      </c>
      <c r="Q4008" s="21">
        <v>2012</v>
      </c>
      <c r="R4008" s="21" t="s">
        <v>2427</v>
      </c>
      <c r="S4008" s="21">
        <v>778296</v>
      </c>
      <c r="T4008" s="116">
        <v>1039</v>
      </c>
      <c r="U4008" s="111">
        <v>45</v>
      </c>
      <c r="V4008" s="113">
        <f t="shared" si="746"/>
        <v>929.32777777777778</v>
      </c>
      <c r="W4008" s="113">
        <f t="shared" si="747"/>
        <v>109.67222222222222</v>
      </c>
      <c r="X4008" s="112">
        <f t="shared" si="748"/>
        <v>109672.22222222222</v>
      </c>
      <c r="Y4008" s="111"/>
      <c r="Z4008" s="110">
        <f t="shared" si="756"/>
        <v>40</v>
      </c>
      <c r="AA4008" s="109">
        <f t="shared" si="749"/>
        <v>51.95</v>
      </c>
      <c r="AB4008" s="109">
        <f t="shared" si="750"/>
        <v>51950</v>
      </c>
      <c r="AC4008" s="108">
        <f t="shared" si="751"/>
        <v>987.05</v>
      </c>
      <c r="AD4008" s="107">
        <f t="shared" si="752"/>
        <v>2.2222222222222223E-2</v>
      </c>
      <c r="AE4008" s="106">
        <f t="shared" si="753"/>
        <v>21.934444444444445</v>
      </c>
      <c r="AF4008" s="105">
        <f t="shared" si="754"/>
        <v>131.60666666666665</v>
      </c>
      <c r="AG4008" s="105">
        <f t="shared" si="755"/>
        <v>907.39333333333332</v>
      </c>
    </row>
    <row r="4009" spans="1:33" s="88" customFormat="1" x14ac:dyDescent="0.35">
      <c r="A4009" s="21">
        <v>10141103</v>
      </c>
      <c r="B4009" s="115" t="s">
        <v>1665</v>
      </c>
      <c r="C4009" s="115" t="s">
        <v>710</v>
      </c>
      <c r="D4009" s="21" t="s">
        <v>7675</v>
      </c>
      <c r="E4009" s="114" t="str">
        <f t="shared" si="745"/>
        <v>TRANSFORMADOR MARCA:Freestate Transformers  PT 38R</v>
      </c>
      <c r="F4009" s="57" t="s">
        <v>1217</v>
      </c>
      <c r="G4009" s="21"/>
      <c r="H4009" s="21" t="s">
        <v>494</v>
      </c>
      <c r="I4009" s="21"/>
      <c r="J4009" s="21"/>
      <c r="K4009" s="133" t="s">
        <v>7674</v>
      </c>
      <c r="L4009" s="133" t="s">
        <v>7673</v>
      </c>
      <c r="M4009" s="21">
        <v>315</v>
      </c>
      <c r="N4009" s="21">
        <v>33</v>
      </c>
      <c r="O4009" s="21">
        <v>0.4</v>
      </c>
      <c r="P4009" s="124" t="s">
        <v>516</v>
      </c>
      <c r="Q4009" s="21">
        <v>2012</v>
      </c>
      <c r="R4009" s="21" t="s">
        <v>3699</v>
      </c>
      <c r="S4009" s="21"/>
      <c r="T4009" s="116">
        <v>1039</v>
      </c>
      <c r="U4009" s="111">
        <v>45</v>
      </c>
      <c r="V4009" s="113">
        <f t="shared" si="746"/>
        <v>929.32777777777778</v>
      </c>
      <c r="W4009" s="113">
        <f t="shared" si="747"/>
        <v>109.67222222222222</v>
      </c>
      <c r="X4009" s="112">
        <f t="shared" si="748"/>
        <v>109672.22222222222</v>
      </c>
      <c r="Y4009" s="111"/>
      <c r="Z4009" s="110">
        <f t="shared" si="756"/>
        <v>40</v>
      </c>
      <c r="AA4009" s="109">
        <f t="shared" si="749"/>
        <v>51.95</v>
      </c>
      <c r="AB4009" s="109">
        <f t="shared" si="750"/>
        <v>51950</v>
      </c>
      <c r="AC4009" s="108">
        <f t="shared" si="751"/>
        <v>987.05</v>
      </c>
      <c r="AD4009" s="107">
        <f t="shared" si="752"/>
        <v>2.2222222222222223E-2</v>
      </c>
      <c r="AE4009" s="106">
        <f t="shared" si="753"/>
        <v>21.934444444444445</v>
      </c>
      <c r="AF4009" s="105">
        <f t="shared" si="754"/>
        <v>131.60666666666665</v>
      </c>
      <c r="AG4009" s="105">
        <f t="shared" si="755"/>
        <v>907.39333333333332</v>
      </c>
    </row>
    <row r="4010" spans="1:33" s="88" customFormat="1" x14ac:dyDescent="0.35">
      <c r="A4010" s="21">
        <v>10141103</v>
      </c>
      <c r="B4010" s="115" t="s">
        <v>1665</v>
      </c>
      <c r="C4010" s="115" t="s">
        <v>710</v>
      </c>
      <c r="D4010" s="133" t="s">
        <v>7672</v>
      </c>
      <c r="E4010" s="114" t="str">
        <f t="shared" si="745"/>
        <v>TRANSFORMADOR MARCA:Efacec  PT 302R</v>
      </c>
      <c r="F4010" s="57" t="s">
        <v>1217</v>
      </c>
      <c r="G4010" s="21"/>
      <c r="H4010" s="21" t="s">
        <v>494</v>
      </c>
      <c r="I4010" s="21"/>
      <c r="J4010" s="21"/>
      <c r="K4010" s="133" t="s">
        <v>7671</v>
      </c>
      <c r="L4010" s="133" t="s">
        <v>7670</v>
      </c>
      <c r="M4010" s="21">
        <v>315</v>
      </c>
      <c r="N4010" s="21">
        <v>33</v>
      </c>
      <c r="O4010" s="21" t="s">
        <v>510</v>
      </c>
      <c r="P4010" s="124" t="s">
        <v>516</v>
      </c>
      <c r="Q4010" s="21">
        <v>2012</v>
      </c>
      <c r="R4010" s="21" t="s">
        <v>535</v>
      </c>
      <c r="S4010" s="21" t="s">
        <v>7669</v>
      </c>
      <c r="T4010" s="116">
        <v>1039</v>
      </c>
      <c r="U4010" s="111">
        <v>45</v>
      </c>
      <c r="V4010" s="113">
        <f t="shared" si="746"/>
        <v>929.32777777777778</v>
      </c>
      <c r="W4010" s="113">
        <f t="shared" si="747"/>
        <v>109.67222222222222</v>
      </c>
      <c r="X4010" s="112">
        <f t="shared" si="748"/>
        <v>109672.22222222222</v>
      </c>
      <c r="Y4010" s="111"/>
      <c r="Z4010" s="110">
        <f t="shared" si="756"/>
        <v>40</v>
      </c>
      <c r="AA4010" s="109">
        <f t="shared" si="749"/>
        <v>51.95</v>
      </c>
      <c r="AB4010" s="109">
        <f t="shared" si="750"/>
        <v>51950</v>
      </c>
      <c r="AC4010" s="108">
        <f t="shared" si="751"/>
        <v>987.05</v>
      </c>
      <c r="AD4010" s="107">
        <f t="shared" si="752"/>
        <v>2.2222222222222223E-2</v>
      </c>
      <c r="AE4010" s="106">
        <f t="shared" si="753"/>
        <v>21.934444444444445</v>
      </c>
      <c r="AF4010" s="105">
        <f t="shared" si="754"/>
        <v>131.60666666666665</v>
      </c>
      <c r="AG4010" s="105">
        <f t="shared" si="755"/>
        <v>907.39333333333332</v>
      </c>
    </row>
    <row r="4011" spans="1:33" s="88" customFormat="1" x14ac:dyDescent="0.35">
      <c r="A4011" s="21">
        <v>10141103</v>
      </c>
      <c r="B4011" s="115" t="s">
        <v>1665</v>
      </c>
      <c r="C4011" s="115" t="s">
        <v>710</v>
      </c>
      <c r="D4011" s="133" t="s">
        <v>1139</v>
      </c>
      <c r="E4011" s="114" t="str">
        <f t="shared" si="745"/>
        <v>TRANSFORMADOR MARCA:Efacec  PT 240R</v>
      </c>
      <c r="F4011" s="57" t="s">
        <v>1217</v>
      </c>
      <c r="G4011" s="21"/>
      <c r="H4011" s="21" t="s">
        <v>494</v>
      </c>
      <c r="I4011" s="21"/>
      <c r="J4011" s="21"/>
      <c r="K4011" s="133" t="s">
        <v>7668</v>
      </c>
      <c r="L4011" s="133" t="s">
        <v>7667</v>
      </c>
      <c r="M4011" s="21">
        <v>500</v>
      </c>
      <c r="N4011" s="21">
        <v>33</v>
      </c>
      <c r="O4011" s="21" t="s">
        <v>510</v>
      </c>
      <c r="P4011" s="124" t="s">
        <v>516</v>
      </c>
      <c r="Q4011" s="21">
        <v>2012</v>
      </c>
      <c r="R4011" s="21" t="s">
        <v>535</v>
      </c>
      <c r="S4011" s="21" t="s">
        <v>332</v>
      </c>
      <c r="T4011" s="116">
        <v>1200</v>
      </c>
      <c r="U4011" s="111">
        <v>45</v>
      </c>
      <c r="V4011" s="113">
        <f t="shared" si="746"/>
        <v>1073.3333333333333</v>
      </c>
      <c r="W4011" s="113">
        <f t="shared" si="747"/>
        <v>126.66666666666674</v>
      </c>
      <c r="X4011" s="112">
        <f t="shared" si="748"/>
        <v>126666.66666666674</v>
      </c>
      <c r="Y4011" s="111"/>
      <c r="Z4011" s="110">
        <f t="shared" si="756"/>
        <v>40</v>
      </c>
      <c r="AA4011" s="109">
        <f t="shared" si="749"/>
        <v>60</v>
      </c>
      <c r="AB4011" s="109">
        <f t="shared" si="750"/>
        <v>60000</v>
      </c>
      <c r="AC4011" s="108">
        <f t="shared" si="751"/>
        <v>1140</v>
      </c>
      <c r="AD4011" s="107">
        <f t="shared" si="752"/>
        <v>2.2222222222222223E-2</v>
      </c>
      <c r="AE4011" s="106">
        <f t="shared" si="753"/>
        <v>25.333333333333336</v>
      </c>
      <c r="AF4011" s="105">
        <f t="shared" si="754"/>
        <v>152.00000000000009</v>
      </c>
      <c r="AG4011" s="105">
        <f t="shared" si="755"/>
        <v>1048</v>
      </c>
    </row>
    <row r="4012" spans="1:33" s="88" customFormat="1" x14ac:dyDescent="0.35">
      <c r="A4012" s="21">
        <v>10141103</v>
      </c>
      <c r="B4012" s="115" t="s">
        <v>1665</v>
      </c>
      <c r="C4012" s="115" t="s">
        <v>710</v>
      </c>
      <c r="D4012" s="133" t="s">
        <v>7666</v>
      </c>
      <c r="E4012" s="114" t="str">
        <f t="shared" si="745"/>
        <v>TRANSFORMADOR MARCA:Efacec  PT 241R</v>
      </c>
      <c r="F4012" s="57" t="s">
        <v>1217</v>
      </c>
      <c r="G4012" s="21"/>
      <c r="H4012" s="21" t="s">
        <v>494</v>
      </c>
      <c r="I4012" s="21"/>
      <c r="J4012" s="21"/>
      <c r="K4012" s="133" t="s">
        <v>7665</v>
      </c>
      <c r="L4012" s="133" t="s">
        <v>7664</v>
      </c>
      <c r="M4012" s="21">
        <v>315</v>
      </c>
      <c r="N4012" s="21">
        <v>33</v>
      </c>
      <c r="O4012" s="21" t="s">
        <v>510</v>
      </c>
      <c r="P4012" s="124" t="s">
        <v>516</v>
      </c>
      <c r="Q4012" s="21">
        <v>2012</v>
      </c>
      <c r="R4012" s="21" t="s">
        <v>535</v>
      </c>
      <c r="S4012" s="21" t="s">
        <v>7663</v>
      </c>
      <c r="T4012" s="116">
        <v>1039</v>
      </c>
      <c r="U4012" s="111">
        <v>45</v>
      </c>
      <c r="V4012" s="113">
        <f t="shared" si="746"/>
        <v>929.32777777777778</v>
      </c>
      <c r="W4012" s="113">
        <f t="shared" si="747"/>
        <v>109.67222222222222</v>
      </c>
      <c r="X4012" s="112">
        <f t="shared" si="748"/>
        <v>109672.22222222222</v>
      </c>
      <c r="Y4012" s="111"/>
      <c r="Z4012" s="110">
        <f t="shared" si="756"/>
        <v>40</v>
      </c>
      <c r="AA4012" s="109">
        <f t="shared" si="749"/>
        <v>51.95</v>
      </c>
      <c r="AB4012" s="109">
        <f t="shared" si="750"/>
        <v>51950</v>
      </c>
      <c r="AC4012" s="108">
        <f t="shared" si="751"/>
        <v>987.05</v>
      </c>
      <c r="AD4012" s="107">
        <f t="shared" si="752"/>
        <v>2.2222222222222223E-2</v>
      </c>
      <c r="AE4012" s="106">
        <f t="shared" si="753"/>
        <v>21.934444444444445</v>
      </c>
      <c r="AF4012" s="105">
        <f t="shared" si="754"/>
        <v>131.60666666666665</v>
      </c>
      <c r="AG4012" s="105">
        <f t="shared" si="755"/>
        <v>907.39333333333332</v>
      </c>
    </row>
    <row r="4013" spans="1:33" s="88" customFormat="1" x14ac:dyDescent="0.35">
      <c r="A4013" s="21">
        <v>10141103</v>
      </c>
      <c r="B4013" s="115" t="s">
        <v>1665</v>
      </c>
      <c r="C4013" s="115" t="s">
        <v>710</v>
      </c>
      <c r="D4013" s="133" t="s">
        <v>7662</v>
      </c>
      <c r="E4013" s="114" t="str">
        <f t="shared" si="745"/>
        <v>TRANSFORMADOR MARCA:Revive  PT 202</v>
      </c>
      <c r="F4013" s="57" t="s">
        <v>119</v>
      </c>
      <c r="G4013" s="21"/>
      <c r="H4013" s="21" t="s">
        <v>494</v>
      </c>
      <c r="I4013" s="21"/>
      <c r="J4013" s="21"/>
      <c r="K4013" s="133" t="s">
        <v>7661</v>
      </c>
      <c r="L4013" s="133" t="s">
        <v>7660</v>
      </c>
      <c r="M4013" s="21">
        <v>250</v>
      </c>
      <c r="N4013" s="21">
        <v>33</v>
      </c>
      <c r="O4013" s="21" t="s">
        <v>510</v>
      </c>
      <c r="P4013" s="124" t="s">
        <v>516</v>
      </c>
      <c r="Q4013" s="21">
        <v>2012</v>
      </c>
      <c r="R4013" s="21" t="s">
        <v>4040</v>
      </c>
      <c r="S4013" s="21" t="s">
        <v>7659</v>
      </c>
      <c r="T4013" s="116">
        <v>991</v>
      </c>
      <c r="U4013" s="111">
        <v>45</v>
      </c>
      <c r="V4013" s="113">
        <f t="shared" si="746"/>
        <v>886.39444444444439</v>
      </c>
      <c r="W4013" s="113">
        <f t="shared" si="747"/>
        <v>104.60555555555561</v>
      </c>
      <c r="X4013" s="112">
        <f t="shared" si="748"/>
        <v>104605.55555555561</v>
      </c>
      <c r="Y4013" s="111"/>
      <c r="Z4013" s="110">
        <f t="shared" si="756"/>
        <v>40</v>
      </c>
      <c r="AA4013" s="109">
        <f t="shared" si="749"/>
        <v>49.550000000000004</v>
      </c>
      <c r="AB4013" s="109">
        <f t="shared" si="750"/>
        <v>49550.000000000007</v>
      </c>
      <c r="AC4013" s="108">
        <f t="shared" si="751"/>
        <v>941.45</v>
      </c>
      <c r="AD4013" s="107">
        <f t="shared" si="752"/>
        <v>2.2222222222222223E-2</v>
      </c>
      <c r="AE4013" s="106">
        <f t="shared" si="753"/>
        <v>20.921111111111113</v>
      </c>
      <c r="AF4013" s="105">
        <f t="shared" si="754"/>
        <v>125.52666666666673</v>
      </c>
      <c r="AG4013" s="105">
        <f t="shared" si="755"/>
        <v>865.47333333333324</v>
      </c>
    </row>
    <row r="4014" spans="1:33" s="88" customFormat="1" x14ac:dyDescent="0.35">
      <c r="A4014" s="21">
        <v>10141103</v>
      </c>
      <c r="B4014" s="115" t="s">
        <v>1665</v>
      </c>
      <c r="C4014" s="115" t="s">
        <v>710</v>
      </c>
      <c r="D4014" s="133" t="s">
        <v>7658</v>
      </c>
      <c r="E4014" s="114" t="str">
        <f t="shared" si="745"/>
        <v>TRANSFORMADOR MARCA:Powertech  PT 510</v>
      </c>
      <c r="F4014" s="57" t="s">
        <v>119</v>
      </c>
      <c r="G4014" s="21"/>
      <c r="H4014" s="21" t="s">
        <v>494</v>
      </c>
      <c r="I4014" s="21"/>
      <c r="J4014" s="21"/>
      <c r="K4014" s="133" t="s">
        <v>7657</v>
      </c>
      <c r="L4014" s="133" t="s">
        <v>7656</v>
      </c>
      <c r="M4014" s="21">
        <v>200</v>
      </c>
      <c r="N4014" s="21">
        <v>33</v>
      </c>
      <c r="O4014" s="21" t="s">
        <v>510</v>
      </c>
      <c r="P4014" s="124" t="s">
        <v>516</v>
      </c>
      <c r="Q4014" s="21">
        <v>2012</v>
      </c>
      <c r="R4014" s="21" t="s">
        <v>2362</v>
      </c>
      <c r="S4014" s="21" t="s">
        <v>7655</v>
      </c>
      <c r="T4014" s="116">
        <v>991</v>
      </c>
      <c r="U4014" s="111">
        <v>45</v>
      </c>
      <c r="V4014" s="113">
        <f t="shared" si="746"/>
        <v>886.39444444444439</v>
      </c>
      <c r="W4014" s="113">
        <f t="shared" si="747"/>
        <v>104.60555555555561</v>
      </c>
      <c r="X4014" s="112">
        <f t="shared" si="748"/>
        <v>104605.55555555561</v>
      </c>
      <c r="Y4014" s="111"/>
      <c r="Z4014" s="110">
        <f t="shared" si="756"/>
        <v>40</v>
      </c>
      <c r="AA4014" s="109">
        <f t="shared" si="749"/>
        <v>49.550000000000004</v>
      </c>
      <c r="AB4014" s="109">
        <f t="shared" si="750"/>
        <v>49550.000000000007</v>
      </c>
      <c r="AC4014" s="108">
        <f t="shared" si="751"/>
        <v>941.45</v>
      </c>
      <c r="AD4014" s="107">
        <f t="shared" si="752"/>
        <v>2.2222222222222223E-2</v>
      </c>
      <c r="AE4014" s="106">
        <f t="shared" si="753"/>
        <v>20.921111111111113</v>
      </c>
      <c r="AF4014" s="105">
        <f t="shared" si="754"/>
        <v>125.52666666666673</v>
      </c>
      <c r="AG4014" s="105">
        <f t="shared" si="755"/>
        <v>865.47333333333324</v>
      </c>
    </row>
    <row r="4015" spans="1:33" s="88" customFormat="1" x14ac:dyDescent="0.35">
      <c r="A4015" s="21">
        <v>10141103</v>
      </c>
      <c r="B4015" s="115" t="s">
        <v>1665</v>
      </c>
      <c r="C4015" s="115" t="s">
        <v>710</v>
      </c>
      <c r="D4015" s="133" t="s">
        <v>7654</v>
      </c>
      <c r="E4015" s="114" t="str">
        <f t="shared" si="745"/>
        <v>TRANSFORMADOR MARCA:Revive  PT 441</v>
      </c>
      <c r="F4015" s="57" t="s">
        <v>119</v>
      </c>
      <c r="G4015" s="21"/>
      <c r="H4015" s="21" t="s">
        <v>494</v>
      </c>
      <c r="I4015" s="21"/>
      <c r="J4015" s="21"/>
      <c r="K4015" s="133" t="s">
        <v>7653</v>
      </c>
      <c r="L4015" s="133" t="s">
        <v>7652</v>
      </c>
      <c r="M4015" s="21">
        <v>250</v>
      </c>
      <c r="N4015" s="21">
        <v>33</v>
      </c>
      <c r="O4015" s="21" t="s">
        <v>510</v>
      </c>
      <c r="P4015" s="124" t="s">
        <v>516</v>
      </c>
      <c r="Q4015" s="21">
        <v>2012</v>
      </c>
      <c r="R4015" s="21" t="s">
        <v>4040</v>
      </c>
      <c r="S4015" s="21" t="s">
        <v>7651</v>
      </c>
      <c r="T4015" s="116">
        <v>991</v>
      </c>
      <c r="U4015" s="111">
        <v>45</v>
      </c>
      <c r="V4015" s="113">
        <f t="shared" si="746"/>
        <v>886.39444444444439</v>
      </c>
      <c r="W4015" s="113">
        <f t="shared" si="747"/>
        <v>104.60555555555561</v>
      </c>
      <c r="X4015" s="112">
        <f t="shared" si="748"/>
        <v>104605.55555555561</v>
      </c>
      <c r="Y4015" s="111"/>
      <c r="Z4015" s="110">
        <f t="shared" si="756"/>
        <v>40</v>
      </c>
      <c r="AA4015" s="109">
        <f t="shared" si="749"/>
        <v>49.550000000000004</v>
      </c>
      <c r="AB4015" s="109">
        <f t="shared" si="750"/>
        <v>49550.000000000007</v>
      </c>
      <c r="AC4015" s="108">
        <f t="shared" si="751"/>
        <v>941.45</v>
      </c>
      <c r="AD4015" s="107">
        <f t="shared" si="752"/>
        <v>2.2222222222222223E-2</v>
      </c>
      <c r="AE4015" s="106">
        <f t="shared" si="753"/>
        <v>20.921111111111113</v>
      </c>
      <c r="AF4015" s="105">
        <f t="shared" si="754"/>
        <v>125.52666666666673</v>
      </c>
      <c r="AG4015" s="105">
        <f t="shared" si="755"/>
        <v>865.47333333333324</v>
      </c>
    </row>
    <row r="4016" spans="1:33" s="88" customFormat="1" x14ac:dyDescent="0.35">
      <c r="A4016" s="21">
        <v>10141103</v>
      </c>
      <c r="B4016" s="115" t="s">
        <v>1665</v>
      </c>
      <c r="C4016" s="115" t="s">
        <v>710</v>
      </c>
      <c r="D4016" s="133" t="s">
        <v>7650</v>
      </c>
      <c r="E4016" s="114" t="str">
        <f t="shared" si="745"/>
        <v>TRANSFORMADOR MARCA:i.t.b.  PT 197</v>
      </c>
      <c r="F4016" s="57" t="s">
        <v>119</v>
      </c>
      <c r="G4016" s="21"/>
      <c r="H4016" s="21" t="s">
        <v>494</v>
      </c>
      <c r="I4016" s="21"/>
      <c r="J4016" s="21"/>
      <c r="K4016" s="133" t="s">
        <v>7649</v>
      </c>
      <c r="L4016" s="133" t="s">
        <v>7648</v>
      </c>
      <c r="M4016" s="21">
        <v>315</v>
      </c>
      <c r="N4016" s="21">
        <v>33</v>
      </c>
      <c r="O4016" s="21" t="s">
        <v>510</v>
      </c>
      <c r="P4016" s="124" t="s">
        <v>516</v>
      </c>
      <c r="Q4016" s="21">
        <v>2012</v>
      </c>
      <c r="R4016" s="21" t="s">
        <v>2427</v>
      </c>
      <c r="S4016" s="21">
        <v>782635</v>
      </c>
      <c r="T4016" s="116">
        <v>1039</v>
      </c>
      <c r="U4016" s="111">
        <v>45</v>
      </c>
      <c r="V4016" s="113">
        <f t="shared" si="746"/>
        <v>929.32777777777778</v>
      </c>
      <c r="W4016" s="113">
        <f t="shared" si="747"/>
        <v>109.67222222222222</v>
      </c>
      <c r="X4016" s="112">
        <f t="shared" si="748"/>
        <v>109672.22222222222</v>
      </c>
      <c r="Y4016" s="111"/>
      <c r="Z4016" s="110">
        <f t="shared" si="756"/>
        <v>40</v>
      </c>
      <c r="AA4016" s="109">
        <f t="shared" si="749"/>
        <v>51.95</v>
      </c>
      <c r="AB4016" s="109">
        <f t="shared" si="750"/>
        <v>51950</v>
      </c>
      <c r="AC4016" s="108">
        <f t="shared" si="751"/>
        <v>987.05</v>
      </c>
      <c r="AD4016" s="107">
        <f t="shared" si="752"/>
        <v>2.2222222222222223E-2</v>
      </c>
      <c r="AE4016" s="106">
        <f t="shared" si="753"/>
        <v>21.934444444444445</v>
      </c>
      <c r="AF4016" s="105">
        <f t="shared" si="754"/>
        <v>131.60666666666665</v>
      </c>
      <c r="AG4016" s="105">
        <f t="shared" si="755"/>
        <v>907.39333333333332</v>
      </c>
    </row>
    <row r="4017" spans="1:33" s="88" customFormat="1" x14ac:dyDescent="0.35">
      <c r="A4017" s="21">
        <v>10141103</v>
      </c>
      <c r="B4017" s="115" t="s">
        <v>1665</v>
      </c>
      <c r="C4017" s="115" t="s">
        <v>710</v>
      </c>
      <c r="D4017" s="133" t="s">
        <v>7647</v>
      </c>
      <c r="E4017" s="114" t="str">
        <f t="shared" si="745"/>
        <v>TRANSFORMADOR MARCA:i.t.b.  PT 514</v>
      </c>
      <c r="F4017" s="57" t="s">
        <v>119</v>
      </c>
      <c r="G4017" s="21"/>
      <c r="H4017" s="21" t="s">
        <v>494</v>
      </c>
      <c r="I4017" s="21"/>
      <c r="J4017" s="21"/>
      <c r="K4017" s="133" t="s">
        <v>7646</v>
      </c>
      <c r="L4017" s="133" t="s">
        <v>7645</v>
      </c>
      <c r="M4017" s="21">
        <v>315</v>
      </c>
      <c r="N4017" s="21">
        <v>33</v>
      </c>
      <c r="O4017" s="21" t="s">
        <v>510</v>
      </c>
      <c r="P4017" s="124" t="s">
        <v>516</v>
      </c>
      <c r="Q4017" s="21">
        <v>2012</v>
      </c>
      <c r="R4017" s="21" t="s">
        <v>2427</v>
      </c>
      <c r="S4017" s="21">
        <v>282646</v>
      </c>
      <c r="T4017" s="116">
        <v>1039</v>
      </c>
      <c r="U4017" s="111">
        <v>45</v>
      </c>
      <c r="V4017" s="113">
        <f t="shared" si="746"/>
        <v>929.32777777777778</v>
      </c>
      <c r="W4017" s="113">
        <f t="shared" si="747"/>
        <v>109.67222222222222</v>
      </c>
      <c r="X4017" s="112">
        <f t="shared" si="748"/>
        <v>109672.22222222222</v>
      </c>
      <c r="Y4017" s="111"/>
      <c r="Z4017" s="110">
        <f t="shared" si="756"/>
        <v>40</v>
      </c>
      <c r="AA4017" s="109">
        <f t="shared" si="749"/>
        <v>51.95</v>
      </c>
      <c r="AB4017" s="109">
        <f t="shared" si="750"/>
        <v>51950</v>
      </c>
      <c r="AC4017" s="108">
        <f t="shared" si="751"/>
        <v>987.05</v>
      </c>
      <c r="AD4017" s="107">
        <f t="shared" si="752"/>
        <v>2.2222222222222223E-2</v>
      </c>
      <c r="AE4017" s="106">
        <f t="shared" si="753"/>
        <v>21.934444444444445</v>
      </c>
      <c r="AF4017" s="105">
        <f t="shared" si="754"/>
        <v>131.60666666666665</v>
      </c>
      <c r="AG4017" s="105">
        <f t="shared" si="755"/>
        <v>907.39333333333332</v>
      </c>
    </row>
    <row r="4018" spans="1:33" s="88" customFormat="1" x14ac:dyDescent="0.35">
      <c r="A4018" s="21">
        <v>10141103</v>
      </c>
      <c r="B4018" s="115" t="s">
        <v>1665</v>
      </c>
      <c r="C4018" s="115" t="s">
        <v>710</v>
      </c>
      <c r="D4018" s="133" t="s">
        <v>7644</v>
      </c>
      <c r="E4018" s="114" t="str">
        <f t="shared" si="745"/>
        <v>TRANSFORMADOR MARCA:Efacec  PT 206</v>
      </c>
      <c r="F4018" s="57" t="s">
        <v>119</v>
      </c>
      <c r="G4018" s="21"/>
      <c r="H4018" s="21" t="s">
        <v>494</v>
      </c>
      <c r="I4018" s="21"/>
      <c r="J4018" s="21"/>
      <c r="K4018" s="133" t="s">
        <v>7643</v>
      </c>
      <c r="L4018" s="133" t="s">
        <v>7642</v>
      </c>
      <c r="M4018" s="21">
        <v>630</v>
      </c>
      <c r="N4018" s="21">
        <v>33</v>
      </c>
      <c r="O4018" s="21" t="s">
        <v>510</v>
      </c>
      <c r="P4018" s="124" t="s">
        <v>516</v>
      </c>
      <c r="Q4018" s="21">
        <v>2012</v>
      </c>
      <c r="R4018" s="21" t="s">
        <v>535</v>
      </c>
      <c r="S4018" s="21" t="s">
        <v>7641</v>
      </c>
      <c r="T4018" s="116">
        <v>1200</v>
      </c>
      <c r="U4018" s="111">
        <v>45</v>
      </c>
      <c r="V4018" s="113">
        <f t="shared" si="746"/>
        <v>1073.3333333333333</v>
      </c>
      <c r="W4018" s="113">
        <f t="shared" si="747"/>
        <v>126.66666666666674</v>
      </c>
      <c r="X4018" s="112">
        <f t="shared" si="748"/>
        <v>126666.66666666674</v>
      </c>
      <c r="Y4018" s="111"/>
      <c r="Z4018" s="110">
        <f t="shared" si="756"/>
        <v>40</v>
      </c>
      <c r="AA4018" s="109">
        <f t="shared" si="749"/>
        <v>60</v>
      </c>
      <c r="AB4018" s="109">
        <f t="shared" si="750"/>
        <v>60000</v>
      </c>
      <c r="AC4018" s="108">
        <f t="shared" si="751"/>
        <v>1140</v>
      </c>
      <c r="AD4018" s="107">
        <f t="shared" si="752"/>
        <v>2.2222222222222223E-2</v>
      </c>
      <c r="AE4018" s="106">
        <f t="shared" si="753"/>
        <v>25.333333333333336</v>
      </c>
      <c r="AF4018" s="105">
        <f t="shared" si="754"/>
        <v>152.00000000000009</v>
      </c>
      <c r="AG4018" s="105">
        <f t="shared" si="755"/>
        <v>1048</v>
      </c>
    </row>
    <row r="4019" spans="1:33" s="88" customFormat="1" x14ac:dyDescent="0.35">
      <c r="A4019" s="21">
        <v>10141103</v>
      </c>
      <c r="B4019" s="115" t="s">
        <v>1665</v>
      </c>
      <c r="C4019" s="115" t="s">
        <v>710</v>
      </c>
      <c r="D4019" s="133" t="s">
        <v>7640</v>
      </c>
      <c r="E4019" s="114" t="str">
        <f t="shared" si="745"/>
        <v>TRANSFORMADOR MARCA:Efacec  PT 479</v>
      </c>
      <c r="F4019" s="57" t="s">
        <v>940</v>
      </c>
      <c r="G4019" s="21"/>
      <c r="H4019" s="21" t="s">
        <v>494</v>
      </c>
      <c r="I4019" s="21"/>
      <c r="J4019" s="21"/>
      <c r="K4019" s="133" t="s">
        <v>7639</v>
      </c>
      <c r="L4019" s="133" t="s">
        <v>7638</v>
      </c>
      <c r="M4019" s="21">
        <v>315</v>
      </c>
      <c r="N4019" s="21">
        <v>33</v>
      </c>
      <c r="O4019" s="21" t="s">
        <v>510</v>
      </c>
      <c r="P4019" s="124" t="s">
        <v>516</v>
      </c>
      <c r="Q4019" s="21">
        <v>2012</v>
      </c>
      <c r="R4019" s="21" t="s">
        <v>535</v>
      </c>
      <c r="S4019" s="21" t="s">
        <v>7637</v>
      </c>
      <c r="T4019" s="116">
        <v>1039</v>
      </c>
      <c r="U4019" s="111">
        <v>45</v>
      </c>
      <c r="V4019" s="113">
        <f t="shared" si="746"/>
        <v>929.32777777777778</v>
      </c>
      <c r="W4019" s="113">
        <f t="shared" si="747"/>
        <v>109.67222222222222</v>
      </c>
      <c r="X4019" s="112">
        <f t="shared" si="748"/>
        <v>109672.22222222222</v>
      </c>
      <c r="Y4019" s="111"/>
      <c r="Z4019" s="110">
        <f t="shared" si="756"/>
        <v>40</v>
      </c>
      <c r="AA4019" s="109">
        <f t="shared" si="749"/>
        <v>51.95</v>
      </c>
      <c r="AB4019" s="109">
        <f t="shared" si="750"/>
        <v>51950</v>
      </c>
      <c r="AC4019" s="108">
        <f t="shared" si="751"/>
        <v>987.05</v>
      </c>
      <c r="AD4019" s="107">
        <f t="shared" si="752"/>
        <v>2.2222222222222223E-2</v>
      </c>
      <c r="AE4019" s="106">
        <f t="shared" si="753"/>
        <v>21.934444444444445</v>
      </c>
      <c r="AF4019" s="105">
        <f t="shared" si="754"/>
        <v>131.60666666666665</v>
      </c>
      <c r="AG4019" s="105">
        <f t="shared" si="755"/>
        <v>907.39333333333332</v>
      </c>
    </row>
    <row r="4020" spans="1:33" s="88" customFormat="1" x14ac:dyDescent="0.35">
      <c r="A4020" s="21">
        <v>10141103</v>
      </c>
      <c r="B4020" s="115" t="s">
        <v>1665</v>
      </c>
      <c r="C4020" s="115" t="s">
        <v>710</v>
      </c>
      <c r="D4020" s="133" t="s">
        <v>7636</v>
      </c>
      <c r="E4020" s="114" t="str">
        <f t="shared" si="745"/>
        <v>TRANSFORMADOR MARCA:Efacec  PT 660</v>
      </c>
      <c r="F4020" s="57" t="s">
        <v>862</v>
      </c>
      <c r="G4020" s="21"/>
      <c r="H4020" s="21" t="s">
        <v>494</v>
      </c>
      <c r="I4020" s="21"/>
      <c r="J4020" s="21"/>
      <c r="K4020" s="133" t="s">
        <v>7635</v>
      </c>
      <c r="L4020" s="133" t="s">
        <v>7634</v>
      </c>
      <c r="M4020" s="21">
        <v>100</v>
      </c>
      <c r="N4020" s="21">
        <v>33</v>
      </c>
      <c r="O4020" s="21" t="s">
        <v>510</v>
      </c>
      <c r="P4020" s="124" t="s">
        <v>516</v>
      </c>
      <c r="Q4020" s="21">
        <v>2012</v>
      </c>
      <c r="R4020" s="21" t="s">
        <v>535</v>
      </c>
      <c r="S4020" s="21" t="s">
        <v>7633</v>
      </c>
      <c r="T4020" s="116">
        <v>763</v>
      </c>
      <c r="U4020" s="111">
        <v>45</v>
      </c>
      <c r="V4020" s="113">
        <f t="shared" si="746"/>
        <v>682.46111111111111</v>
      </c>
      <c r="W4020" s="113">
        <f t="shared" si="747"/>
        <v>80.538888888888891</v>
      </c>
      <c r="X4020" s="112">
        <f t="shared" si="748"/>
        <v>80538.888888888891</v>
      </c>
      <c r="Y4020" s="111"/>
      <c r="Z4020" s="110">
        <f t="shared" si="756"/>
        <v>40</v>
      </c>
      <c r="AA4020" s="109">
        <f t="shared" si="749"/>
        <v>38.15</v>
      </c>
      <c r="AB4020" s="109">
        <f t="shared" si="750"/>
        <v>38150</v>
      </c>
      <c r="AC4020" s="108">
        <f t="shared" si="751"/>
        <v>724.85</v>
      </c>
      <c r="AD4020" s="107">
        <f t="shared" si="752"/>
        <v>2.2222222222222223E-2</v>
      </c>
      <c r="AE4020" s="106">
        <f t="shared" si="753"/>
        <v>16.10777777777778</v>
      </c>
      <c r="AF4020" s="105">
        <f t="shared" si="754"/>
        <v>96.646666666666675</v>
      </c>
      <c r="AG4020" s="105">
        <f t="shared" si="755"/>
        <v>666.35333333333335</v>
      </c>
    </row>
    <row r="4021" spans="1:33" s="88" customFormat="1" x14ac:dyDescent="0.35">
      <c r="A4021" s="21">
        <v>10141103</v>
      </c>
      <c r="B4021" s="115" t="s">
        <v>1665</v>
      </c>
      <c r="C4021" s="115" t="s">
        <v>710</v>
      </c>
      <c r="D4021" s="133" t="s">
        <v>7632</v>
      </c>
      <c r="E4021" s="114" t="str">
        <f t="shared" si="745"/>
        <v>TRANSFORMADOR MARCA:Distribution Transformers  PT 627</v>
      </c>
      <c r="F4021" s="57" t="s">
        <v>862</v>
      </c>
      <c r="G4021" s="21"/>
      <c r="H4021" s="21" t="s">
        <v>494</v>
      </c>
      <c r="I4021" s="21"/>
      <c r="J4021" s="21"/>
      <c r="K4021" s="133" t="s">
        <v>7631</v>
      </c>
      <c r="L4021" s="133" t="s">
        <v>7630</v>
      </c>
      <c r="M4021" s="21">
        <v>160</v>
      </c>
      <c r="N4021" s="21">
        <v>33</v>
      </c>
      <c r="O4021" s="21" t="s">
        <v>510</v>
      </c>
      <c r="P4021" s="124" t="s">
        <v>516</v>
      </c>
      <c r="Q4021" s="21">
        <v>2012</v>
      </c>
      <c r="R4021" s="21" t="s">
        <v>7629</v>
      </c>
      <c r="S4021" s="21">
        <v>103341603</v>
      </c>
      <c r="T4021" s="116">
        <v>991</v>
      </c>
      <c r="U4021" s="111">
        <v>45</v>
      </c>
      <c r="V4021" s="113">
        <f t="shared" si="746"/>
        <v>886.39444444444439</v>
      </c>
      <c r="W4021" s="113">
        <f t="shared" si="747"/>
        <v>104.60555555555561</v>
      </c>
      <c r="X4021" s="112">
        <f t="shared" si="748"/>
        <v>104605.55555555561</v>
      </c>
      <c r="Y4021" s="111"/>
      <c r="Z4021" s="110">
        <f t="shared" si="756"/>
        <v>40</v>
      </c>
      <c r="AA4021" s="109">
        <f t="shared" si="749"/>
        <v>49.550000000000004</v>
      </c>
      <c r="AB4021" s="109">
        <f t="shared" si="750"/>
        <v>49550.000000000007</v>
      </c>
      <c r="AC4021" s="108">
        <f t="shared" si="751"/>
        <v>941.45</v>
      </c>
      <c r="AD4021" s="107">
        <f t="shared" si="752"/>
        <v>2.2222222222222223E-2</v>
      </c>
      <c r="AE4021" s="106">
        <f t="shared" si="753"/>
        <v>20.921111111111113</v>
      </c>
      <c r="AF4021" s="105">
        <f t="shared" si="754"/>
        <v>125.52666666666673</v>
      </c>
      <c r="AG4021" s="105">
        <f t="shared" si="755"/>
        <v>865.47333333333324</v>
      </c>
    </row>
    <row r="4022" spans="1:33" s="88" customFormat="1" x14ac:dyDescent="0.35">
      <c r="A4022" s="21">
        <v>10141103</v>
      </c>
      <c r="B4022" s="115" t="s">
        <v>1665</v>
      </c>
      <c r="C4022" s="115" t="s">
        <v>710</v>
      </c>
      <c r="D4022" s="133" t="s">
        <v>7628</v>
      </c>
      <c r="E4022" s="114" t="str">
        <f t="shared" si="745"/>
        <v>TRANSFORMADOR MARCA:Powertech  PT 625</v>
      </c>
      <c r="F4022" s="57" t="s">
        <v>862</v>
      </c>
      <c r="G4022" s="21"/>
      <c r="H4022" s="21" t="s">
        <v>494</v>
      </c>
      <c r="I4022" s="21"/>
      <c r="J4022" s="21"/>
      <c r="K4022" s="133" t="s">
        <v>7627</v>
      </c>
      <c r="L4022" s="133" t="s">
        <v>7626</v>
      </c>
      <c r="M4022" s="21">
        <v>100</v>
      </c>
      <c r="N4022" s="21">
        <v>33</v>
      </c>
      <c r="O4022" s="21" t="s">
        <v>510</v>
      </c>
      <c r="P4022" s="124" t="s">
        <v>516</v>
      </c>
      <c r="Q4022" s="21">
        <v>2012</v>
      </c>
      <c r="R4022" s="21" t="s">
        <v>2362</v>
      </c>
      <c r="S4022" s="21" t="s">
        <v>7625</v>
      </c>
      <c r="T4022" s="116">
        <v>763</v>
      </c>
      <c r="U4022" s="111">
        <v>45</v>
      </c>
      <c r="V4022" s="113">
        <f t="shared" si="746"/>
        <v>682.46111111111111</v>
      </c>
      <c r="W4022" s="113">
        <f t="shared" si="747"/>
        <v>80.538888888888891</v>
      </c>
      <c r="X4022" s="112">
        <f t="shared" si="748"/>
        <v>80538.888888888891</v>
      </c>
      <c r="Y4022" s="111"/>
      <c r="Z4022" s="110">
        <f t="shared" si="756"/>
        <v>40</v>
      </c>
      <c r="AA4022" s="109">
        <f t="shared" si="749"/>
        <v>38.15</v>
      </c>
      <c r="AB4022" s="109">
        <f t="shared" si="750"/>
        <v>38150</v>
      </c>
      <c r="AC4022" s="108">
        <f t="shared" si="751"/>
        <v>724.85</v>
      </c>
      <c r="AD4022" s="107">
        <f t="shared" si="752"/>
        <v>2.2222222222222223E-2</v>
      </c>
      <c r="AE4022" s="106">
        <f t="shared" si="753"/>
        <v>16.10777777777778</v>
      </c>
      <c r="AF4022" s="105">
        <f t="shared" si="754"/>
        <v>96.646666666666675</v>
      </c>
      <c r="AG4022" s="105">
        <f t="shared" si="755"/>
        <v>666.35333333333335</v>
      </c>
    </row>
    <row r="4023" spans="1:33" s="88" customFormat="1" x14ac:dyDescent="0.35">
      <c r="A4023" s="21">
        <v>10141103</v>
      </c>
      <c r="B4023" s="115" t="s">
        <v>1665</v>
      </c>
      <c r="C4023" s="115" t="s">
        <v>710</v>
      </c>
      <c r="D4023" s="133" t="s">
        <v>933</v>
      </c>
      <c r="E4023" s="114" t="str">
        <f t="shared" si="745"/>
        <v>TRANSFORMADOR MARCA:Powertech  PT 145</v>
      </c>
      <c r="F4023" s="57" t="s">
        <v>2402</v>
      </c>
      <c r="G4023" s="21"/>
      <c r="H4023" s="21" t="s">
        <v>494</v>
      </c>
      <c r="I4023" s="21"/>
      <c r="J4023" s="21"/>
      <c r="K4023" s="133" t="s">
        <v>7624</v>
      </c>
      <c r="L4023" s="133" t="s">
        <v>7623</v>
      </c>
      <c r="M4023" s="21">
        <v>315</v>
      </c>
      <c r="N4023" s="21">
        <v>33</v>
      </c>
      <c r="O4023" s="21" t="s">
        <v>510</v>
      </c>
      <c r="P4023" s="124" t="s">
        <v>516</v>
      </c>
      <c r="Q4023" s="21">
        <v>2012</v>
      </c>
      <c r="R4023" s="21" t="s">
        <v>2362</v>
      </c>
      <c r="S4023" s="21" t="s">
        <v>7622</v>
      </c>
      <c r="T4023" s="116">
        <v>1039</v>
      </c>
      <c r="U4023" s="111">
        <v>45</v>
      </c>
      <c r="V4023" s="113">
        <f t="shared" si="746"/>
        <v>929.32777777777778</v>
      </c>
      <c r="W4023" s="113">
        <f t="shared" si="747"/>
        <v>109.67222222222222</v>
      </c>
      <c r="X4023" s="112">
        <f t="shared" si="748"/>
        <v>109672.22222222222</v>
      </c>
      <c r="Y4023" s="111"/>
      <c r="Z4023" s="110">
        <f t="shared" si="756"/>
        <v>40</v>
      </c>
      <c r="AA4023" s="109">
        <f t="shared" si="749"/>
        <v>51.95</v>
      </c>
      <c r="AB4023" s="109">
        <f t="shared" si="750"/>
        <v>51950</v>
      </c>
      <c r="AC4023" s="108">
        <f t="shared" si="751"/>
        <v>987.05</v>
      </c>
      <c r="AD4023" s="107">
        <f t="shared" si="752"/>
        <v>2.2222222222222223E-2</v>
      </c>
      <c r="AE4023" s="106">
        <f t="shared" si="753"/>
        <v>21.934444444444445</v>
      </c>
      <c r="AF4023" s="105">
        <f t="shared" si="754"/>
        <v>131.60666666666665</v>
      </c>
      <c r="AG4023" s="105">
        <f t="shared" si="755"/>
        <v>907.39333333333332</v>
      </c>
    </row>
    <row r="4024" spans="1:33" s="88" customFormat="1" x14ac:dyDescent="0.35">
      <c r="A4024" s="21">
        <v>10141103</v>
      </c>
      <c r="B4024" s="115" t="s">
        <v>1665</v>
      </c>
      <c r="C4024" s="115" t="s">
        <v>710</v>
      </c>
      <c r="D4024" s="133" t="s">
        <v>7621</v>
      </c>
      <c r="E4024" s="114" t="str">
        <f t="shared" si="745"/>
        <v>TRANSFORMADOR MARCA:Efacec  PT 143</v>
      </c>
      <c r="F4024" s="57" t="s">
        <v>2402</v>
      </c>
      <c r="G4024" s="21"/>
      <c r="H4024" s="21" t="s">
        <v>494</v>
      </c>
      <c r="I4024" s="21"/>
      <c r="J4024" s="21"/>
      <c r="K4024" s="133" t="s">
        <v>7620</v>
      </c>
      <c r="L4024" s="133" t="s">
        <v>7619</v>
      </c>
      <c r="M4024" s="21">
        <v>315</v>
      </c>
      <c r="N4024" s="21">
        <v>33</v>
      </c>
      <c r="O4024" s="21" t="s">
        <v>510</v>
      </c>
      <c r="P4024" s="124" t="s">
        <v>516</v>
      </c>
      <c r="Q4024" s="21">
        <v>2012</v>
      </c>
      <c r="R4024" s="21" t="s">
        <v>535</v>
      </c>
      <c r="S4024" s="21" t="s">
        <v>7618</v>
      </c>
      <c r="T4024" s="116">
        <v>1039</v>
      </c>
      <c r="U4024" s="111">
        <v>45</v>
      </c>
      <c r="V4024" s="113">
        <f t="shared" si="746"/>
        <v>929.32777777777778</v>
      </c>
      <c r="W4024" s="113">
        <f t="shared" si="747"/>
        <v>109.67222222222222</v>
      </c>
      <c r="X4024" s="112">
        <f t="shared" si="748"/>
        <v>109672.22222222222</v>
      </c>
      <c r="Y4024" s="111"/>
      <c r="Z4024" s="110">
        <f t="shared" si="756"/>
        <v>40</v>
      </c>
      <c r="AA4024" s="109">
        <f t="shared" si="749"/>
        <v>51.95</v>
      </c>
      <c r="AB4024" s="109">
        <f t="shared" si="750"/>
        <v>51950</v>
      </c>
      <c r="AC4024" s="108">
        <f t="shared" si="751"/>
        <v>987.05</v>
      </c>
      <c r="AD4024" s="107">
        <f t="shared" si="752"/>
        <v>2.2222222222222223E-2</v>
      </c>
      <c r="AE4024" s="106">
        <f t="shared" si="753"/>
        <v>21.934444444444445</v>
      </c>
      <c r="AF4024" s="105">
        <f t="shared" si="754"/>
        <v>131.60666666666665</v>
      </c>
      <c r="AG4024" s="105">
        <f t="shared" si="755"/>
        <v>907.39333333333332</v>
      </c>
    </row>
    <row r="4025" spans="1:33" s="88" customFormat="1" x14ac:dyDescent="0.35">
      <c r="A4025" s="21">
        <v>10141103</v>
      </c>
      <c r="B4025" s="115" t="s">
        <v>1665</v>
      </c>
      <c r="C4025" s="115" t="s">
        <v>710</v>
      </c>
      <c r="D4025" s="133" t="s">
        <v>7617</v>
      </c>
      <c r="E4025" s="114" t="str">
        <f t="shared" si="745"/>
        <v>TRANSFORMADOR MARCA:i.t.b.  PT 148</v>
      </c>
      <c r="F4025" s="57" t="s">
        <v>2402</v>
      </c>
      <c r="G4025" s="21"/>
      <c r="H4025" s="21" t="s">
        <v>494</v>
      </c>
      <c r="I4025" s="21"/>
      <c r="J4025" s="21"/>
      <c r="K4025" s="133" t="s">
        <v>7616</v>
      </c>
      <c r="L4025" s="133" t="s">
        <v>7615</v>
      </c>
      <c r="M4025" s="21">
        <v>250</v>
      </c>
      <c r="N4025" s="21">
        <v>33</v>
      </c>
      <c r="O4025" s="21" t="s">
        <v>510</v>
      </c>
      <c r="P4025" s="124" t="s">
        <v>516</v>
      </c>
      <c r="Q4025" s="21">
        <v>2012</v>
      </c>
      <c r="R4025" s="21" t="s">
        <v>2427</v>
      </c>
      <c r="S4025" s="21">
        <v>774618</v>
      </c>
      <c r="T4025" s="116">
        <v>991</v>
      </c>
      <c r="U4025" s="111">
        <v>45</v>
      </c>
      <c r="V4025" s="113">
        <f t="shared" si="746"/>
        <v>886.39444444444439</v>
      </c>
      <c r="W4025" s="113">
        <f t="shared" si="747"/>
        <v>104.60555555555561</v>
      </c>
      <c r="X4025" s="112">
        <f t="shared" si="748"/>
        <v>104605.55555555561</v>
      </c>
      <c r="Y4025" s="111"/>
      <c r="Z4025" s="110">
        <f t="shared" si="756"/>
        <v>40</v>
      </c>
      <c r="AA4025" s="109">
        <f t="shared" si="749"/>
        <v>49.550000000000004</v>
      </c>
      <c r="AB4025" s="109">
        <f t="shared" si="750"/>
        <v>49550.000000000007</v>
      </c>
      <c r="AC4025" s="108">
        <f t="shared" si="751"/>
        <v>941.45</v>
      </c>
      <c r="AD4025" s="107">
        <f t="shared" si="752"/>
        <v>2.2222222222222223E-2</v>
      </c>
      <c r="AE4025" s="106">
        <f t="shared" si="753"/>
        <v>20.921111111111113</v>
      </c>
      <c r="AF4025" s="105">
        <f t="shared" si="754"/>
        <v>125.52666666666673</v>
      </c>
      <c r="AG4025" s="105">
        <f t="shared" si="755"/>
        <v>865.47333333333324</v>
      </c>
    </row>
    <row r="4026" spans="1:33" s="88" customFormat="1" x14ac:dyDescent="0.35">
      <c r="A4026" s="21">
        <v>10141103</v>
      </c>
      <c r="B4026" s="115" t="s">
        <v>1665</v>
      </c>
      <c r="C4026" s="115" t="s">
        <v>710</v>
      </c>
      <c r="D4026" s="133" t="s">
        <v>7614</v>
      </c>
      <c r="E4026" s="114" t="str">
        <f t="shared" si="745"/>
        <v>TRANSFORMADOR MARCA:i.t.b.  PT 120</v>
      </c>
      <c r="F4026" s="57" t="s">
        <v>2402</v>
      </c>
      <c r="G4026" s="21"/>
      <c r="H4026" s="21" t="s">
        <v>494</v>
      </c>
      <c r="I4026" s="21"/>
      <c r="J4026" s="21"/>
      <c r="K4026" s="133" t="s">
        <v>7613</v>
      </c>
      <c r="L4026" s="133" t="s">
        <v>7612</v>
      </c>
      <c r="M4026" s="21">
        <v>315</v>
      </c>
      <c r="N4026" s="21">
        <v>33</v>
      </c>
      <c r="O4026" s="21" t="s">
        <v>510</v>
      </c>
      <c r="P4026" s="124" t="s">
        <v>516</v>
      </c>
      <c r="Q4026" s="21">
        <v>2012</v>
      </c>
      <c r="R4026" s="21" t="s">
        <v>2427</v>
      </c>
      <c r="S4026" s="21">
        <v>792549</v>
      </c>
      <c r="T4026" s="116">
        <v>1039</v>
      </c>
      <c r="U4026" s="111">
        <v>45</v>
      </c>
      <c r="V4026" s="113">
        <f t="shared" si="746"/>
        <v>929.32777777777778</v>
      </c>
      <c r="W4026" s="113">
        <f t="shared" si="747"/>
        <v>109.67222222222222</v>
      </c>
      <c r="X4026" s="112">
        <f t="shared" si="748"/>
        <v>109672.22222222222</v>
      </c>
      <c r="Y4026" s="111"/>
      <c r="Z4026" s="110">
        <f t="shared" si="756"/>
        <v>40</v>
      </c>
      <c r="AA4026" s="109">
        <f t="shared" si="749"/>
        <v>51.95</v>
      </c>
      <c r="AB4026" s="109">
        <f t="shared" si="750"/>
        <v>51950</v>
      </c>
      <c r="AC4026" s="108">
        <f t="shared" si="751"/>
        <v>987.05</v>
      </c>
      <c r="AD4026" s="107">
        <f t="shared" si="752"/>
        <v>2.2222222222222223E-2</v>
      </c>
      <c r="AE4026" s="106">
        <f t="shared" si="753"/>
        <v>21.934444444444445</v>
      </c>
      <c r="AF4026" s="105">
        <f t="shared" si="754"/>
        <v>131.60666666666665</v>
      </c>
      <c r="AG4026" s="105">
        <f t="shared" si="755"/>
        <v>907.39333333333332</v>
      </c>
    </row>
    <row r="4027" spans="1:33" s="88" customFormat="1" x14ac:dyDescent="0.35">
      <c r="A4027" s="21">
        <v>10141103</v>
      </c>
      <c r="B4027" s="115" t="s">
        <v>1665</v>
      </c>
      <c r="C4027" s="115" t="s">
        <v>710</v>
      </c>
      <c r="D4027" s="133" t="s">
        <v>1538</v>
      </c>
      <c r="E4027" s="114" t="str">
        <f t="shared" si="745"/>
        <v>TRANSFORMADOR MARCA:Efacec  PT 168</v>
      </c>
      <c r="F4027" s="57" t="s">
        <v>2402</v>
      </c>
      <c r="G4027" s="21"/>
      <c r="H4027" s="21" t="s">
        <v>494</v>
      </c>
      <c r="I4027" s="21"/>
      <c r="J4027" s="21"/>
      <c r="K4027" s="133" t="s">
        <v>7611</v>
      </c>
      <c r="L4027" s="133" t="s">
        <v>7610</v>
      </c>
      <c r="M4027" s="21">
        <v>315</v>
      </c>
      <c r="N4027" s="21">
        <v>33</v>
      </c>
      <c r="O4027" s="21" t="s">
        <v>510</v>
      </c>
      <c r="P4027" s="124" t="s">
        <v>516</v>
      </c>
      <c r="Q4027" s="21">
        <v>2012</v>
      </c>
      <c r="R4027" s="21" t="s">
        <v>535</v>
      </c>
      <c r="S4027" s="21" t="s">
        <v>7609</v>
      </c>
      <c r="T4027" s="116">
        <v>1039</v>
      </c>
      <c r="U4027" s="111">
        <v>45</v>
      </c>
      <c r="V4027" s="113">
        <f t="shared" si="746"/>
        <v>929.32777777777778</v>
      </c>
      <c r="W4027" s="113">
        <f t="shared" si="747"/>
        <v>109.67222222222222</v>
      </c>
      <c r="X4027" s="112">
        <f t="shared" si="748"/>
        <v>109672.22222222222</v>
      </c>
      <c r="Y4027" s="111"/>
      <c r="Z4027" s="110">
        <f t="shared" si="756"/>
        <v>40</v>
      </c>
      <c r="AA4027" s="109">
        <f t="shared" si="749"/>
        <v>51.95</v>
      </c>
      <c r="AB4027" s="109">
        <f t="shared" si="750"/>
        <v>51950</v>
      </c>
      <c r="AC4027" s="108">
        <f t="shared" si="751"/>
        <v>987.05</v>
      </c>
      <c r="AD4027" s="107">
        <f t="shared" si="752"/>
        <v>2.2222222222222223E-2</v>
      </c>
      <c r="AE4027" s="106">
        <f t="shared" si="753"/>
        <v>21.934444444444445</v>
      </c>
      <c r="AF4027" s="105">
        <f t="shared" si="754"/>
        <v>131.60666666666665</v>
      </c>
      <c r="AG4027" s="105">
        <f t="shared" si="755"/>
        <v>907.39333333333332</v>
      </c>
    </row>
    <row r="4028" spans="1:33" s="88" customFormat="1" x14ac:dyDescent="0.35">
      <c r="A4028" s="21">
        <v>10141103</v>
      </c>
      <c r="B4028" s="115" t="s">
        <v>1665</v>
      </c>
      <c r="C4028" s="115" t="s">
        <v>710</v>
      </c>
      <c r="D4028" s="133" t="s">
        <v>7608</v>
      </c>
      <c r="E4028" s="114" t="str">
        <f t="shared" si="745"/>
        <v>TRANSFORMADOR MARCA:Alstom  PT 347</v>
      </c>
      <c r="F4028" s="57" t="s">
        <v>2402</v>
      </c>
      <c r="G4028" s="21"/>
      <c r="H4028" s="21" t="s">
        <v>494</v>
      </c>
      <c r="I4028" s="21"/>
      <c r="J4028" s="21"/>
      <c r="K4028" s="133" t="s">
        <v>7607</v>
      </c>
      <c r="L4028" s="133" t="s">
        <v>7606</v>
      </c>
      <c r="M4028" s="21">
        <v>160</v>
      </c>
      <c r="N4028" s="21">
        <v>33</v>
      </c>
      <c r="O4028" s="21" t="s">
        <v>510</v>
      </c>
      <c r="P4028" s="124" t="s">
        <v>516</v>
      </c>
      <c r="Q4028" s="21">
        <v>2012</v>
      </c>
      <c r="R4028" s="21" t="s">
        <v>4979</v>
      </c>
      <c r="S4028" s="21"/>
      <c r="T4028" s="116">
        <v>991</v>
      </c>
      <c r="U4028" s="111">
        <v>45</v>
      </c>
      <c r="V4028" s="113">
        <f t="shared" si="746"/>
        <v>886.39444444444439</v>
      </c>
      <c r="W4028" s="113">
        <f t="shared" si="747"/>
        <v>104.60555555555561</v>
      </c>
      <c r="X4028" s="112">
        <f t="shared" si="748"/>
        <v>104605.55555555561</v>
      </c>
      <c r="Y4028" s="111"/>
      <c r="Z4028" s="110">
        <f t="shared" si="756"/>
        <v>40</v>
      </c>
      <c r="AA4028" s="109">
        <f t="shared" si="749"/>
        <v>49.550000000000004</v>
      </c>
      <c r="AB4028" s="109">
        <f t="shared" si="750"/>
        <v>49550.000000000007</v>
      </c>
      <c r="AC4028" s="108">
        <f t="shared" si="751"/>
        <v>941.45</v>
      </c>
      <c r="AD4028" s="107">
        <f t="shared" si="752"/>
        <v>2.2222222222222223E-2</v>
      </c>
      <c r="AE4028" s="106">
        <f t="shared" si="753"/>
        <v>20.921111111111113</v>
      </c>
      <c r="AF4028" s="105">
        <f t="shared" si="754"/>
        <v>125.52666666666673</v>
      </c>
      <c r="AG4028" s="105">
        <f t="shared" si="755"/>
        <v>865.47333333333324</v>
      </c>
    </row>
    <row r="4029" spans="1:33" s="88" customFormat="1" x14ac:dyDescent="0.35">
      <c r="A4029" s="21">
        <v>10141103</v>
      </c>
      <c r="B4029" s="115" t="s">
        <v>1665</v>
      </c>
      <c r="C4029" s="115" t="s">
        <v>710</v>
      </c>
      <c r="D4029" s="21" t="s">
        <v>7605</v>
      </c>
      <c r="E4029" s="114" t="str">
        <f t="shared" si="745"/>
        <v>TRANSFORMADOR MARCA:i.t.b.  PTS 541</v>
      </c>
      <c r="F4029" s="57" t="s">
        <v>2402</v>
      </c>
      <c r="G4029" s="21"/>
      <c r="H4029" s="21" t="s">
        <v>494</v>
      </c>
      <c r="I4029" s="21"/>
      <c r="J4029" s="21"/>
      <c r="K4029" s="133" t="s">
        <v>7604</v>
      </c>
      <c r="L4029" s="133" t="s">
        <v>7603</v>
      </c>
      <c r="M4029" s="21">
        <v>160</v>
      </c>
      <c r="N4029" s="21">
        <v>33</v>
      </c>
      <c r="O4029" s="21" t="s">
        <v>510</v>
      </c>
      <c r="P4029" s="124" t="s">
        <v>516</v>
      </c>
      <c r="Q4029" s="21">
        <v>2012</v>
      </c>
      <c r="R4029" s="21" t="s">
        <v>2427</v>
      </c>
      <c r="S4029" s="21">
        <v>782591</v>
      </c>
      <c r="T4029" s="116">
        <v>991</v>
      </c>
      <c r="U4029" s="111">
        <v>45</v>
      </c>
      <c r="V4029" s="113">
        <f t="shared" si="746"/>
        <v>886.39444444444439</v>
      </c>
      <c r="W4029" s="113">
        <f t="shared" si="747"/>
        <v>104.60555555555561</v>
      </c>
      <c r="X4029" s="112">
        <f t="shared" si="748"/>
        <v>104605.55555555561</v>
      </c>
      <c r="Y4029" s="111"/>
      <c r="Z4029" s="110">
        <f t="shared" si="756"/>
        <v>40</v>
      </c>
      <c r="AA4029" s="109">
        <f t="shared" si="749"/>
        <v>49.550000000000004</v>
      </c>
      <c r="AB4029" s="109">
        <f t="shared" si="750"/>
        <v>49550.000000000007</v>
      </c>
      <c r="AC4029" s="108">
        <f t="shared" si="751"/>
        <v>941.45</v>
      </c>
      <c r="AD4029" s="107">
        <f t="shared" si="752"/>
        <v>2.2222222222222223E-2</v>
      </c>
      <c r="AE4029" s="106">
        <f t="shared" si="753"/>
        <v>20.921111111111113</v>
      </c>
      <c r="AF4029" s="105">
        <f t="shared" si="754"/>
        <v>125.52666666666673</v>
      </c>
      <c r="AG4029" s="105">
        <f t="shared" si="755"/>
        <v>865.47333333333324</v>
      </c>
    </row>
    <row r="4030" spans="1:33" s="88" customFormat="1" x14ac:dyDescent="0.35">
      <c r="A4030" s="21">
        <v>10141103</v>
      </c>
      <c r="B4030" s="115" t="s">
        <v>1665</v>
      </c>
      <c r="C4030" s="115" t="s">
        <v>710</v>
      </c>
      <c r="D4030" s="21" t="s">
        <v>7602</v>
      </c>
      <c r="E4030" s="114" t="str">
        <f t="shared" si="745"/>
        <v>TRANSFORMADOR MARCA:Efacec  PT 470</v>
      </c>
      <c r="F4030" s="57" t="s">
        <v>2402</v>
      </c>
      <c r="G4030" s="21"/>
      <c r="H4030" s="21" t="s">
        <v>494</v>
      </c>
      <c r="I4030" s="21"/>
      <c r="J4030" s="21"/>
      <c r="K4030" s="133" t="s">
        <v>7601</v>
      </c>
      <c r="L4030" s="133" t="s">
        <v>7600</v>
      </c>
      <c r="M4030" s="21">
        <v>315</v>
      </c>
      <c r="N4030" s="21">
        <v>33</v>
      </c>
      <c r="O4030" s="21" t="s">
        <v>510</v>
      </c>
      <c r="P4030" s="124" t="s">
        <v>516</v>
      </c>
      <c r="Q4030" s="21">
        <v>2012</v>
      </c>
      <c r="R4030" s="21" t="s">
        <v>535</v>
      </c>
      <c r="S4030" s="21" t="s">
        <v>7599</v>
      </c>
      <c r="T4030" s="116">
        <v>1039</v>
      </c>
      <c r="U4030" s="111">
        <v>45</v>
      </c>
      <c r="V4030" s="113">
        <f t="shared" si="746"/>
        <v>929.32777777777778</v>
      </c>
      <c r="W4030" s="113">
        <f t="shared" si="747"/>
        <v>109.67222222222222</v>
      </c>
      <c r="X4030" s="112">
        <f t="shared" si="748"/>
        <v>109672.22222222222</v>
      </c>
      <c r="Y4030" s="111"/>
      <c r="Z4030" s="110">
        <f t="shared" si="756"/>
        <v>40</v>
      </c>
      <c r="AA4030" s="109">
        <f t="shared" si="749"/>
        <v>51.95</v>
      </c>
      <c r="AB4030" s="109">
        <f t="shared" si="750"/>
        <v>51950</v>
      </c>
      <c r="AC4030" s="108">
        <f t="shared" si="751"/>
        <v>987.05</v>
      </c>
      <c r="AD4030" s="107">
        <f t="shared" si="752"/>
        <v>2.2222222222222223E-2</v>
      </c>
      <c r="AE4030" s="106">
        <f t="shared" si="753"/>
        <v>21.934444444444445</v>
      </c>
      <c r="AF4030" s="105">
        <f t="shared" si="754"/>
        <v>131.60666666666665</v>
      </c>
      <c r="AG4030" s="105">
        <f t="shared" si="755"/>
        <v>907.39333333333332</v>
      </c>
    </row>
    <row r="4031" spans="1:33" s="88" customFormat="1" x14ac:dyDescent="0.35">
      <c r="A4031" s="21">
        <v>10141103</v>
      </c>
      <c r="B4031" s="115" t="s">
        <v>1665</v>
      </c>
      <c r="C4031" s="115" t="s">
        <v>710</v>
      </c>
      <c r="D4031" s="57" t="s">
        <v>7598</v>
      </c>
      <c r="E4031" s="114" t="str">
        <f t="shared" si="745"/>
        <v>TRANSFORMADOR MARCA:Efacec  PTS 537</v>
      </c>
      <c r="F4031" s="57" t="s">
        <v>2402</v>
      </c>
      <c r="G4031" s="21"/>
      <c r="H4031" s="21" t="s">
        <v>494</v>
      </c>
      <c r="I4031" s="21"/>
      <c r="J4031" s="21"/>
      <c r="K4031" s="133" t="s">
        <v>7597</v>
      </c>
      <c r="L4031" s="133" t="s">
        <v>7596</v>
      </c>
      <c r="M4031" s="21">
        <v>250</v>
      </c>
      <c r="N4031" s="21">
        <v>33</v>
      </c>
      <c r="O4031" s="21" t="s">
        <v>510</v>
      </c>
      <c r="P4031" s="124" t="s">
        <v>516</v>
      </c>
      <c r="Q4031" s="21">
        <v>2012</v>
      </c>
      <c r="R4031" s="61" t="s">
        <v>535</v>
      </c>
      <c r="S4031" s="21" t="s">
        <v>7595</v>
      </c>
      <c r="T4031" s="116">
        <v>991</v>
      </c>
      <c r="U4031" s="111">
        <v>45</v>
      </c>
      <c r="V4031" s="113">
        <f t="shared" si="746"/>
        <v>886.39444444444439</v>
      </c>
      <c r="W4031" s="113">
        <f t="shared" si="747"/>
        <v>104.60555555555561</v>
      </c>
      <c r="X4031" s="112">
        <f t="shared" si="748"/>
        <v>104605.55555555561</v>
      </c>
      <c r="Y4031" s="111"/>
      <c r="Z4031" s="110">
        <f t="shared" si="756"/>
        <v>40</v>
      </c>
      <c r="AA4031" s="109">
        <f t="shared" si="749"/>
        <v>49.550000000000004</v>
      </c>
      <c r="AB4031" s="109">
        <f t="shared" si="750"/>
        <v>49550.000000000007</v>
      </c>
      <c r="AC4031" s="108">
        <f t="shared" si="751"/>
        <v>941.45</v>
      </c>
      <c r="AD4031" s="107">
        <f t="shared" si="752"/>
        <v>2.2222222222222223E-2</v>
      </c>
      <c r="AE4031" s="106">
        <f t="shared" si="753"/>
        <v>20.921111111111113</v>
      </c>
      <c r="AF4031" s="105">
        <f t="shared" si="754"/>
        <v>125.52666666666673</v>
      </c>
      <c r="AG4031" s="105">
        <f t="shared" si="755"/>
        <v>865.47333333333324</v>
      </c>
    </row>
    <row r="4032" spans="1:33" s="88" customFormat="1" x14ac:dyDescent="0.35">
      <c r="A4032" s="21">
        <v>10141103</v>
      </c>
      <c r="B4032" s="115" t="s">
        <v>1665</v>
      </c>
      <c r="C4032" s="115" t="s">
        <v>710</v>
      </c>
      <c r="D4032" s="57" t="s">
        <v>7594</v>
      </c>
      <c r="E4032" s="114" t="str">
        <f t="shared" si="745"/>
        <v>TRANSFORMADOR MARCA:Efacec  PT 532</v>
      </c>
      <c r="F4032" s="57" t="s">
        <v>2402</v>
      </c>
      <c r="G4032" s="21"/>
      <c r="H4032" s="21" t="s">
        <v>494</v>
      </c>
      <c r="I4032" s="21"/>
      <c r="J4032" s="21"/>
      <c r="K4032" s="133" t="s">
        <v>7593</v>
      </c>
      <c r="L4032" s="133" t="s">
        <v>7592</v>
      </c>
      <c r="M4032" s="21">
        <v>160</v>
      </c>
      <c r="N4032" s="21">
        <v>33</v>
      </c>
      <c r="O4032" s="21" t="s">
        <v>510</v>
      </c>
      <c r="P4032" s="124" t="s">
        <v>516</v>
      </c>
      <c r="Q4032" s="21">
        <v>2012</v>
      </c>
      <c r="R4032" s="61" t="s">
        <v>535</v>
      </c>
      <c r="S4032" s="21" t="s">
        <v>7591</v>
      </c>
      <c r="T4032" s="116">
        <v>991</v>
      </c>
      <c r="U4032" s="111">
        <v>45</v>
      </c>
      <c r="V4032" s="113">
        <f t="shared" si="746"/>
        <v>886.39444444444439</v>
      </c>
      <c r="W4032" s="113">
        <f t="shared" si="747"/>
        <v>104.60555555555561</v>
      </c>
      <c r="X4032" s="112">
        <f t="shared" si="748"/>
        <v>104605.55555555561</v>
      </c>
      <c r="Y4032" s="111"/>
      <c r="Z4032" s="110">
        <f t="shared" si="756"/>
        <v>40</v>
      </c>
      <c r="AA4032" s="109">
        <f t="shared" si="749"/>
        <v>49.550000000000004</v>
      </c>
      <c r="AB4032" s="109">
        <f t="shared" si="750"/>
        <v>49550.000000000007</v>
      </c>
      <c r="AC4032" s="108">
        <f t="shared" si="751"/>
        <v>941.45</v>
      </c>
      <c r="AD4032" s="107">
        <f t="shared" si="752"/>
        <v>2.2222222222222223E-2</v>
      </c>
      <c r="AE4032" s="106">
        <f t="shared" si="753"/>
        <v>20.921111111111113</v>
      </c>
      <c r="AF4032" s="105">
        <f t="shared" si="754"/>
        <v>125.52666666666673</v>
      </c>
      <c r="AG4032" s="105">
        <f t="shared" si="755"/>
        <v>865.47333333333324</v>
      </c>
    </row>
    <row r="4033" spans="1:33" s="88" customFormat="1" x14ac:dyDescent="0.35">
      <c r="A4033" s="21">
        <v>10141103</v>
      </c>
      <c r="B4033" s="115" t="s">
        <v>1665</v>
      </c>
      <c r="C4033" s="115" t="s">
        <v>710</v>
      </c>
      <c r="D4033" s="57" t="s">
        <v>7590</v>
      </c>
      <c r="E4033" s="114" t="str">
        <f t="shared" si="745"/>
        <v>TRANSFORMADOR MARCA:Transformadores de Mozambique  PTS 133</v>
      </c>
      <c r="F4033" s="57" t="s">
        <v>2402</v>
      </c>
      <c r="G4033" s="21"/>
      <c r="H4033" s="21" t="s">
        <v>494</v>
      </c>
      <c r="I4033" s="21"/>
      <c r="J4033" s="21"/>
      <c r="K4033" s="133" t="s">
        <v>7589</v>
      </c>
      <c r="L4033" s="133" t="s">
        <v>7588</v>
      </c>
      <c r="M4033" s="21">
        <v>160</v>
      </c>
      <c r="N4033" s="21">
        <v>33</v>
      </c>
      <c r="O4033" s="21" t="s">
        <v>510</v>
      </c>
      <c r="P4033" s="124" t="s">
        <v>516</v>
      </c>
      <c r="Q4033" s="21">
        <v>2012</v>
      </c>
      <c r="R4033" s="61" t="s">
        <v>2438</v>
      </c>
      <c r="S4033" s="21"/>
      <c r="T4033" s="116">
        <v>991</v>
      </c>
      <c r="U4033" s="111">
        <v>45</v>
      </c>
      <c r="V4033" s="113">
        <f t="shared" si="746"/>
        <v>886.39444444444439</v>
      </c>
      <c r="W4033" s="113">
        <f t="shared" si="747"/>
        <v>104.60555555555561</v>
      </c>
      <c r="X4033" s="112">
        <f t="shared" si="748"/>
        <v>104605.55555555561</v>
      </c>
      <c r="Y4033" s="111"/>
      <c r="Z4033" s="110">
        <f t="shared" si="756"/>
        <v>40</v>
      </c>
      <c r="AA4033" s="109">
        <f t="shared" si="749"/>
        <v>49.550000000000004</v>
      </c>
      <c r="AB4033" s="109">
        <f t="shared" si="750"/>
        <v>49550.000000000007</v>
      </c>
      <c r="AC4033" s="108">
        <f t="shared" si="751"/>
        <v>941.45</v>
      </c>
      <c r="AD4033" s="107">
        <f t="shared" si="752"/>
        <v>2.2222222222222223E-2</v>
      </c>
      <c r="AE4033" s="106">
        <f t="shared" si="753"/>
        <v>20.921111111111113</v>
      </c>
      <c r="AF4033" s="105">
        <f t="shared" si="754"/>
        <v>125.52666666666673</v>
      </c>
      <c r="AG4033" s="105">
        <f t="shared" si="755"/>
        <v>865.47333333333324</v>
      </c>
    </row>
    <row r="4034" spans="1:33" s="88" customFormat="1" x14ac:dyDescent="0.35">
      <c r="A4034" s="21">
        <v>10141103</v>
      </c>
      <c r="B4034" s="115" t="s">
        <v>1665</v>
      </c>
      <c r="C4034" s="115" t="s">
        <v>710</v>
      </c>
      <c r="D4034" s="57" t="s">
        <v>7587</v>
      </c>
      <c r="E4034" s="114" t="str">
        <f t="shared" ref="E4034:E4097" si="757">+CONCATENATE(C4034," ","MARCA:",R4034," ",G4034," ",D4034,)</f>
        <v>TRANSFORMADOR MARCA:Efacec  PT 317</v>
      </c>
      <c r="F4034" s="57" t="s">
        <v>2402</v>
      </c>
      <c r="G4034" s="21"/>
      <c r="H4034" s="21" t="s">
        <v>494</v>
      </c>
      <c r="I4034" s="21"/>
      <c r="J4034" s="21"/>
      <c r="K4034" s="133" t="s">
        <v>7586</v>
      </c>
      <c r="L4034" s="133" t="s">
        <v>7585</v>
      </c>
      <c r="M4034" s="21">
        <v>100</v>
      </c>
      <c r="N4034" s="21">
        <v>33</v>
      </c>
      <c r="O4034" s="21" t="s">
        <v>510</v>
      </c>
      <c r="P4034" s="124" t="s">
        <v>516</v>
      </c>
      <c r="Q4034" s="21">
        <v>2012</v>
      </c>
      <c r="R4034" s="21" t="s">
        <v>535</v>
      </c>
      <c r="S4034" s="21" t="s">
        <v>7584</v>
      </c>
      <c r="T4034" s="116">
        <v>763</v>
      </c>
      <c r="U4034" s="111">
        <v>45</v>
      </c>
      <c r="V4034" s="113">
        <f t="shared" ref="V4034:V4097" si="758">((Z4034/U4034)*(T4034-AA4034))+AA4034</f>
        <v>682.46111111111111</v>
      </c>
      <c r="W4034" s="113">
        <f t="shared" ref="W4034:W4097" si="759">+T4034-V4034</f>
        <v>80.538888888888891</v>
      </c>
      <c r="X4034" s="112">
        <f t="shared" ref="X4034:X4097" si="760">+W4034*1000</f>
        <v>80538.888888888891</v>
      </c>
      <c r="Y4034" s="111"/>
      <c r="Z4034" s="110">
        <f t="shared" si="756"/>
        <v>40</v>
      </c>
      <c r="AA4034" s="109">
        <f t="shared" ref="AA4034:AA4097" si="761">(5/100*T4034)</f>
        <v>38.15</v>
      </c>
      <c r="AB4034" s="109">
        <f t="shared" ref="AB4034:AB4097" si="762">+AA4034*1000</f>
        <v>38150</v>
      </c>
      <c r="AC4034" s="108">
        <f t="shared" ref="AC4034:AC4097" si="763">+T4034-AA4034</f>
        <v>724.85</v>
      </c>
      <c r="AD4034" s="107">
        <f t="shared" ref="AD4034:AD4097" si="764">1/U4034</f>
        <v>2.2222222222222223E-2</v>
      </c>
      <c r="AE4034" s="106">
        <f t="shared" ref="AE4034:AE4097" si="765">+AC4034*AD4034</f>
        <v>16.10777777777778</v>
      </c>
      <c r="AF4034" s="105">
        <f t="shared" ref="AF4034:AF4097" si="766">+T4034-V4034+AE4034</f>
        <v>96.646666666666675</v>
      </c>
      <c r="AG4034" s="105">
        <f t="shared" ref="AG4034:AG4097" si="767">+V4034-AE4034</f>
        <v>666.35333333333335</v>
      </c>
    </row>
    <row r="4035" spans="1:33" s="88" customFormat="1" x14ac:dyDescent="0.35">
      <c r="A4035" s="21">
        <v>10141103</v>
      </c>
      <c r="B4035" s="115" t="s">
        <v>1665</v>
      </c>
      <c r="C4035" s="115" t="s">
        <v>710</v>
      </c>
      <c r="D4035" s="133" t="s">
        <v>7583</v>
      </c>
      <c r="E4035" s="114" t="str">
        <f t="shared" si="757"/>
        <v>TRANSFORMADOR MARCA:Efacec  PT 300</v>
      </c>
      <c r="F4035" s="57" t="s">
        <v>2390</v>
      </c>
      <c r="G4035" s="21"/>
      <c r="H4035" s="21" t="s">
        <v>494</v>
      </c>
      <c r="I4035" s="21"/>
      <c r="J4035" s="21"/>
      <c r="K4035" s="133" t="s">
        <v>7582</v>
      </c>
      <c r="L4035" s="133" t="s">
        <v>7581</v>
      </c>
      <c r="M4035" s="21">
        <v>200</v>
      </c>
      <c r="N4035" s="21">
        <v>33</v>
      </c>
      <c r="O4035" s="21" t="s">
        <v>510</v>
      </c>
      <c r="P4035" s="124" t="s">
        <v>516</v>
      </c>
      <c r="Q4035" s="21">
        <v>2012</v>
      </c>
      <c r="R4035" s="21" t="s">
        <v>535</v>
      </c>
      <c r="S4035" s="21" t="s">
        <v>7580</v>
      </c>
      <c r="T4035" s="116">
        <v>991</v>
      </c>
      <c r="U4035" s="111">
        <v>45</v>
      </c>
      <c r="V4035" s="113">
        <f t="shared" si="758"/>
        <v>886.39444444444439</v>
      </c>
      <c r="W4035" s="113">
        <f t="shared" si="759"/>
        <v>104.60555555555561</v>
      </c>
      <c r="X4035" s="112">
        <f t="shared" si="760"/>
        <v>104605.55555555561</v>
      </c>
      <c r="Y4035" s="111"/>
      <c r="Z4035" s="110">
        <f t="shared" si="756"/>
        <v>40</v>
      </c>
      <c r="AA4035" s="109">
        <f t="shared" si="761"/>
        <v>49.550000000000004</v>
      </c>
      <c r="AB4035" s="109">
        <f t="shared" si="762"/>
        <v>49550.000000000007</v>
      </c>
      <c r="AC4035" s="108">
        <f t="shared" si="763"/>
        <v>941.45</v>
      </c>
      <c r="AD4035" s="107">
        <f t="shared" si="764"/>
        <v>2.2222222222222223E-2</v>
      </c>
      <c r="AE4035" s="106">
        <f t="shared" si="765"/>
        <v>20.921111111111113</v>
      </c>
      <c r="AF4035" s="105">
        <f t="shared" si="766"/>
        <v>125.52666666666673</v>
      </c>
      <c r="AG4035" s="105">
        <f t="shared" si="767"/>
        <v>865.47333333333324</v>
      </c>
    </row>
    <row r="4036" spans="1:33" s="88" customFormat="1" x14ac:dyDescent="0.35">
      <c r="A4036" s="21">
        <v>10141103</v>
      </c>
      <c r="B4036" s="115" t="s">
        <v>1665</v>
      </c>
      <c r="C4036" s="115" t="s">
        <v>710</v>
      </c>
      <c r="D4036" s="133" t="s">
        <v>7579</v>
      </c>
      <c r="E4036" s="114" t="str">
        <f t="shared" si="757"/>
        <v>TRANSFORMADOR MARCA:i.t.b.  PT 140R</v>
      </c>
      <c r="F4036" s="57" t="s">
        <v>2390</v>
      </c>
      <c r="G4036" s="21"/>
      <c r="H4036" s="21" t="s">
        <v>494</v>
      </c>
      <c r="I4036" s="21"/>
      <c r="J4036" s="21"/>
      <c r="K4036" s="133" t="s">
        <v>7578</v>
      </c>
      <c r="L4036" s="133" t="s">
        <v>7577</v>
      </c>
      <c r="M4036" s="21">
        <v>315</v>
      </c>
      <c r="N4036" s="21">
        <v>33</v>
      </c>
      <c r="O4036" s="21" t="s">
        <v>510</v>
      </c>
      <c r="P4036" s="124" t="s">
        <v>516</v>
      </c>
      <c r="Q4036" s="21">
        <v>2012</v>
      </c>
      <c r="R4036" s="21" t="s">
        <v>2427</v>
      </c>
      <c r="S4036" s="21">
        <v>778790</v>
      </c>
      <c r="T4036" s="116">
        <v>1039</v>
      </c>
      <c r="U4036" s="111">
        <v>45</v>
      </c>
      <c r="V4036" s="113">
        <f t="shared" si="758"/>
        <v>929.32777777777778</v>
      </c>
      <c r="W4036" s="113">
        <f t="shared" si="759"/>
        <v>109.67222222222222</v>
      </c>
      <c r="X4036" s="112">
        <f t="shared" si="760"/>
        <v>109672.22222222222</v>
      </c>
      <c r="Y4036" s="111"/>
      <c r="Z4036" s="110">
        <f t="shared" si="756"/>
        <v>40</v>
      </c>
      <c r="AA4036" s="109">
        <f t="shared" si="761"/>
        <v>51.95</v>
      </c>
      <c r="AB4036" s="109">
        <f t="shared" si="762"/>
        <v>51950</v>
      </c>
      <c r="AC4036" s="108">
        <f t="shared" si="763"/>
        <v>987.05</v>
      </c>
      <c r="AD4036" s="107">
        <f t="shared" si="764"/>
        <v>2.2222222222222223E-2</v>
      </c>
      <c r="AE4036" s="106">
        <f t="shared" si="765"/>
        <v>21.934444444444445</v>
      </c>
      <c r="AF4036" s="105">
        <f t="shared" si="766"/>
        <v>131.60666666666665</v>
      </c>
      <c r="AG4036" s="105">
        <f t="shared" si="767"/>
        <v>907.39333333333332</v>
      </c>
    </row>
    <row r="4037" spans="1:33" s="88" customFormat="1" x14ac:dyDescent="0.35">
      <c r="A4037" s="21">
        <v>10141103</v>
      </c>
      <c r="B4037" s="115" t="s">
        <v>1665</v>
      </c>
      <c r="C4037" s="115" t="s">
        <v>710</v>
      </c>
      <c r="D4037" s="133" t="s">
        <v>7576</v>
      </c>
      <c r="E4037" s="114" t="str">
        <f t="shared" si="757"/>
        <v>TRANSFORMADOR MARCA:Efacec  PT 305R</v>
      </c>
      <c r="F4037" s="57" t="s">
        <v>2390</v>
      </c>
      <c r="G4037" s="21"/>
      <c r="H4037" s="21" t="s">
        <v>494</v>
      </c>
      <c r="I4037" s="21"/>
      <c r="J4037" s="21"/>
      <c r="K4037" s="133" t="s">
        <v>7575</v>
      </c>
      <c r="L4037" s="133" t="s">
        <v>7574</v>
      </c>
      <c r="M4037" s="21">
        <v>200</v>
      </c>
      <c r="N4037" s="21">
        <v>33</v>
      </c>
      <c r="O4037" s="21" t="s">
        <v>510</v>
      </c>
      <c r="P4037" s="124" t="s">
        <v>516</v>
      </c>
      <c r="Q4037" s="21">
        <v>2012</v>
      </c>
      <c r="R4037" s="21" t="s">
        <v>535</v>
      </c>
      <c r="S4037" s="21" t="s">
        <v>7573</v>
      </c>
      <c r="T4037" s="116">
        <v>991</v>
      </c>
      <c r="U4037" s="111">
        <v>45</v>
      </c>
      <c r="V4037" s="113">
        <f t="shared" si="758"/>
        <v>886.39444444444439</v>
      </c>
      <c r="W4037" s="113">
        <f t="shared" si="759"/>
        <v>104.60555555555561</v>
      </c>
      <c r="X4037" s="112">
        <f t="shared" si="760"/>
        <v>104605.55555555561</v>
      </c>
      <c r="Y4037" s="111"/>
      <c r="Z4037" s="110">
        <f t="shared" si="756"/>
        <v>40</v>
      </c>
      <c r="AA4037" s="109">
        <f t="shared" si="761"/>
        <v>49.550000000000004</v>
      </c>
      <c r="AB4037" s="109">
        <f t="shared" si="762"/>
        <v>49550.000000000007</v>
      </c>
      <c r="AC4037" s="108">
        <f t="shared" si="763"/>
        <v>941.45</v>
      </c>
      <c r="AD4037" s="107">
        <f t="shared" si="764"/>
        <v>2.2222222222222223E-2</v>
      </c>
      <c r="AE4037" s="106">
        <f t="shared" si="765"/>
        <v>20.921111111111113</v>
      </c>
      <c r="AF4037" s="105">
        <f t="shared" si="766"/>
        <v>125.52666666666673</v>
      </c>
      <c r="AG4037" s="105">
        <f t="shared" si="767"/>
        <v>865.47333333333324</v>
      </c>
    </row>
    <row r="4038" spans="1:33" s="88" customFormat="1" x14ac:dyDescent="0.35">
      <c r="A4038" s="21">
        <v>10141103</v>
      </c>
      <c r="B4038" s="115" t="s">
        <v>1665</v>
      </c>
      <c r="C4038" s="115" t="s">
        <v>710</v>
      </c>
      <c r="D4038" s="133" t="s">
        <v>7572</v>
      </c>
      <c r="E4038" s="114" t="str">
        <f t="shared" si="757"/>
        <v>TRANSFORMADOR MARCA:Efacec  PTS 743</v>
      </c>
      <c r="F4038" s="57" t="s">
        <v>2381</v>
      </c>
      <c r="G4038" s="21"/>
      <c r="H4038" s="21" t="s">
        <v>494</v>
      </c>
      <c r="I4038" s="21"/>
      <c r="J4038" s="21"/>
      <c r="K4038" s="133" t="s">
        <v>7571</v>
      </c>
      <c r="L4038" s="133" t="s">
        <v>7570</v>
      </c>
      <c r="M4038" s="21">
        <v>50</v>
      </c>
      <c r="N4038" s="21">
        <v>33</v>
      </c>
      <c r="O4038" s="21" t="s">
        <v>510</v>
      </c>
      <c r="P4038" s="124" t="s">
        <v>516</v>
      </c>
      <c r="Q4038" s="21">
        <v>2012</v>
      </c>
      <c r="R4038" s="21" t="s">
        <v>535</v>
      </c>
      <c r="S4038" s="21" t="s">
        <v>7569</v>
      </c>
      <c r="T4038" s="116">
        <v>643</v>
      </c>
      <c r="U4038" s="111">
        <v>45</v>
      </c>
      <c r="V4038" s="113">
        <f t="shared" si="758"/>
        <v>575.12777777777774</v>
      </c>
      <c r="W4038" s="113">
        <f t="shared" si="759"/>
        <v>67.872222222222263</v>
      </c>
      <c r="X4038" s="112">
        <f t="shared" si="760"/>
        <v>67872.222222222263</v>
      </c>
      <c r="Y4038" s="111"/>
      <c r="Z4038" s="110">
        <f t="shared" si="756"/>
        <v>40</v>
      </c>
      <c r="AA4038" s="109">
        <f t="shared" si="761"/>
        <v>32.15</v>
      </c>
      <c r="AB4038" s="109">
        <f t="shared" si="762"/>
        <v>32150</v>
      </c>
      <c r="AC4038" s="108">
        <f t="shared" si="763"/>
        <v>610.85</v>
      </c>
      <c r="AD4038" s="107">
        <f t="shared" si="764"/>
        <v>2.2222222222222223E-2</v>
      </c>
      <c r="AE4038" s="106">
        <f t="shared" si="765"/>
        <v>13.574444444444445</v>
      </c>
      <c r="AF4038" s="105">
        <f t="shared" si="766"/>
        <v>81.446666666666715</v>
      </c>
      <c r="AG4038" s="105">
        <f t="shared" si="767"/>
        <v>561.55333333333328</v>
      </c>
    </row>
    <row r="4039" spans="1:33" s="88" customFormat="1" x14ac:dyDescent="0.35">
      <c r="A4039" s="21">
        <v>10141103</v>
      </c>
      <c r="B4039" s="115" t="s">
        <v>1665</v>
      </c>
      <c r="C4039" s="115" t="s">
        <v>710</v>
      </c>
      <c r="D4039" s="133" t="s">
        <v>7533</v>
      </c>
      <c r="E4039" s="114" t="str">
        <f t="shared" si="757"/>
        <v>TRANSFORMADOR MARCA:i.t.b.  PT 44 RE</v>
      </c>
      <c r="F4039" s="57" t="s">
        <v>2359</v>
      </c>
      <c r="G4039" s="21"/>
      <c r="H4039" s="21" t="s">
        <v>1695</v>
      </c>
      <c r="I4039" s="21"/>
      <c r="J4039" s="21"/>
      <c r="K4039" s="133" t="s">
        <v>7568</v>
      </c>
      <c r="L4039" s="133" t="s">
        <v>7567</v>
      </c>
      <c r="M4039" s="21">
        <v>250</v>
      </c>
      <c r="N4039" s="21">
        <v>33</v>
      </c>
      <c r="O4039" s="21" t="s">
        <v>510</v>
      </c>
      <c r="P4039" s="124" t="s">
        <v>516</v>
      </c>
      <c r="Q4039" s="21">
        <v>2012</v>
      </c>
      <c r="R4039" s="21" t="s">
        <v>2427</v>
      </c>
      <c r="S4039" s="21">
        <v>778785</v>
      </c>
      <c r="T4039" s="116">
        <v>991</v>
      </c>
      <c r="U4039" s="111">
        <v>45</v>
      </c>
      <c r="V4039" s="113">
        <f t="shared" si="758"/>
        <v>886.39444444444439</v>
      </c>
      <c r="W4039" s="113">
        <f t="shared" si="759"/>
        <v>104.60555555555561</v>
      </c>
      <c r="X4039" s="112">
        <f t="shared" si="760"/>
        <v>104605.55555555561</v>
      </c>
      <c r="Y4039" s="111"/>
      <c r="Z4039" s="110">
        <f t="shared" si="756"/>
        <v>40</v>
      </c>
      <c r="AA4039" s="109">
        <f t="shared" si="761"/>
        <v>49.550000000000004</v>
      </c>
      <c r="AB4039" s="109">
        <f t="shared" si="762"/>
        <v>49550.000000000007</v>
      </c>
      <c r="AC4039" s="108">
        <f t="shared" si="763"/>
        <v>941.45</v>
      </c>
      <c r="AD4039" s="107">
        <f t="shared" si="764"/>
        <v>2.2222222222222223E-2</v>
      </c>
      <c r="AE4039" s="106">
        <f t="shared" si="765"/>
        <v>20.921111111111113</v>
      </c>
      <c r="AF4039" s="105">
        <f t="shared" si="766"/>
        <v>125.52666666666673</v>
      </c>
      <c r="AG4039" s="105">
        <f t="shared" si="767"/>
        <v>865.47333333333324</v>
      </c>
    </row>
    <row r="4040" spans="1:33" s="88" customFormat="1" x14ac:dyDescent="0.35">
      <c r="A4040" s="21">
        <v>10141103</v>
      </c>
      <c r="B4040" s="115" t="s">
        <v>1665</v>
      </c>
      <c r="C4040" s="115" t="s">
        <v>710</v>
      </c>
      <c r="D4040" s="133" t="s">
        <v>7566</v>
      </c>
      <c r="E4040" s="114" t="str">
        <f t="shared" si="757"/>
        <v>TRANSFORMADOR MARCA:Tusco Trafo  PT 66 RE</v>
      </c>
      <c r="F4040" s="57" t="s">
        <v>2359</v>
      </c>
      <c r="G4040" s="21"/>
      <c r="H4040" s="21" t="s">
        <v>1695</v>
      </c>
      <c r="I4040" s="21"/>
      <c r="J4040" s="21"/>
      <c r="K4040" s="133" t="s">
        <v>7565</v>
      </c>
      <c r="L4040" s="133" t="s">
        <v>7564</v>
      </c>
      <c r="M4040" s="21">
        <v>160</v>
      </c>
      <c r="N4040" s="21">
        <v>33</v>
      </c>
      <c r="O4040" s="21" t="s">
        <v>510</v>
      </c>
      <c r="P4040" s="124" t="s">
        <v>516</v>
      </c>
      <c r="Q4040" s="21">
        <v>2012</v>
      </c>
      <c r="R4040" s="21" t="s">
        <v>7537</v>
      </c>
      <c r="S4040" s="21">
        <v>541742</v>
      </c>
      <c r="T4040" s="116">
        <v>991</v>
      </c>
      <c r="U4040" s="111">
        <v>45</v>
      </c>
      <c r="V4040" s="113">
        <f t="shared" si="758"/>
        <v>886.39444444444439</v>
      </c>
      <c r="W4040" s="113">
        <f t="shared" si="759"/>
        <v>104.60555555555561</v>
      </c>
      <c r="X4040" s="112">
        <f t="shared" si="760"/>
        <v>104605.55555555561</v>
      </c>
      <c r="Y4040" s="111"/>
      <c r="Z4040" s="110">
        <f t="shared" si="756"/>
        <v>40</v>
      </c>
      <c r="AA4040" s="109">
        <f t="shared" si="761"/>
        <v>49.550000000000004</v>
      </c>
      <c r="AB4040" s="109">
        <f t="shared" si="762"/>
        <v>49550.000000000007</v>
      </c>
      <c r="AC4040" s="108">
        <f t="shared" si="763"/>
        <v>941.45</v>
      </c>
      <c r="AD4040" s="107">
        <f t="shared" si="764"/>
        <v>2.2222222222222223E-2</v>
      </c>
      <c r="AE4040" s="106">
        <f t="shared" si="765"/>
        <v>20.921111111111113</v>
      </c>
      <c r="AF4040" s="105">
        <f t="shared" si="766"/>
        <v>125.52666666666673</v>
      </c>
      <c r="AG4040" s="105">
        <f t="shared" si="767"/>
        <v>865.47333333333324</v>
      </c>
    </row>
    <row r="4041" spans="1:33" s="88" customFormat="1" x14ac:dyDescent="0.35">
      <c r="A4041" s="21">
        <v>10141103</v>
      </c>
      <c r="B4041" s="115" t="s">
        <v>1665</v>
      </c>
      <c r="C4041" s="115" t="s">
        <v>710</v>
      </c>
      <c r="D4041" s="133" t="s">
        <v>7536</v>
      </c>
      <c r="E4041" s="114" t="str">
        <f t="shared" si="757"/>
        <v>TRANSFORMADOR MARCA:Powertech  PT 28 RE</v>
      </c>
      <c r="F4041" s="57" t="s">
        <v>2359</v>
      </c>
      <c r="G4041" s="21"/>
      <c r="H4041" s="21" t="s">
        <v>1695</v>
      </c>
      <c r="I4041" s="21"/>
      <c r="J4041" s="21"/>
      <c r="K4041" s="133" t="s">
        <v>7563</v>
      </c>
      <c r="L4041" s="133" t="s">
        <v>7562</v>
      </c>
      <c r="M4041" s="21">
        <v>200</v>
      </c>
      <c r="N4041" s="21">
        <v>33</v>
      </c>
      <c r="O4041" s="21" t="s">
        <v>510</v>
      </c>
      <c r="P4041" s="124" t="s">
        <v>516</v>
      </c>
      <c r="Q4041" s="21">
        <v>2012</v>
      </c>
      <c r="R4041" s="21" t="s">
        <v>2362</v>
      </c>
      <c r="S4041" s="21" t="s">
        <v>7561</v>
      </c>
      <c r="T4041" s="116">
        <v>991</v>
      </c>
      <c r="U4041" s="111">
        <v>45</v>
      </c>
      <c r="V4041" s="113">
        <f t="shared" si="758"/>
        <v>886.39444444444439</v>
      </c>
      <c r="W4041" s="113">
        <f t="shared" si="759"/>
        <v>104.60555555555561</v>
      </c>
      <c r="X4041" s="112">
        <f t="shared" si="760"/>
        <v>104605.55555555561</v>
      </c>
      <c r="Y4041" s="111"/>
      <c r="Z4041" s="110">
        <f t="shared" si="756"/>
        <v>40</v>
      </c>
      <c r="AA4041" s="109">
        <f t="shared" si="761"/>
        <v>49.550000000000004</v>
      </c>
      <c r="AB4041" s="109">
        <f t="shared" si="762"/>
        <v>49550.000000000007</v>
      </c>
      <c r="AC4041" s="108">
        <f t="shared" si="763"/>
        <v>941.45</v>
      </c>
      <c r="AD4041" s="107">
        <f t="shared" si="764"/>
        <v>2.2222222222222223E-2</v>
      </c>
      <c r="AE4041" s="106">
        <f t="shared" si="765"/>
        <v>20.921111111111113</v>
      </c>
      <c r="AF4041" s="105">
        <f t="shared" si="766"/>
        <v>125.52666666666673</v>
      </c>
      <c r="AG4041" s="105">
        <f t="shared" si="767"/>
        <v>865.47333333333324</v>
      </c>
    </row>
    <row r="4042" spans="1:33" s="88" customFormat="1" x14ac:dyDescent="0.35">
      <c r="A4042" s="21">
        <v>10141103</v>
      </c>
      <c r="B4042" s="115" t="s">
        <v>1665</v>
      </c>
      <c r="C4042" s="115" t="s">
        <v>710</v>
      </c>
      <c r="D4042" s="133" t="s">
        <v>7560</v>
      </c>
      <c r="E4042" s="114" t="str">
        <f t="shared" si="757"/>
        <v>TRANSFORMADOR MARCA:Tusco Trafo  PT 26 RE</v>
      </c>
      <c r="F4042" s="57" t="s">
        <v>2359</v>
      </c>
      <c r="G4042" s="21"/>
      <c r="H4042" s="21" t="s">
        <v>1695</v>
      </c>
      <c r="I4042" s="21"/>
      <c r="J4042" s="21"/>
      <c r="K4042" s="133" t="s">
        <v>7559</v>
      </c>
      <c r="L4042" s="133" t="s">
        <v>7558</v>
      </c>
      <c r="M4042" s="21">
        <v>100</v>
      </c>
      <c r="N4042" s="21">
        <v>33</v>
      </c>
      <c r="O4042" s="21" t="s">
        <v>510</v>
      </c>
      <c r="P4042" s="124" t="s">
        <v>516</v>
      </c>
      <c r="Q4042" s="21">
        <v>2012</v>
      </c>
      <c r="R4042" s="21" t="s">
        <v>7537</v>
      </c>
      <c r="S4042" s="21">
        <v>541736</v>
      </c>
      <c r="T4042" s="116">
        <v>763</v>
      </c>
      <c r="U4042" s="111">
        <v>45</v>
      </c>
      <c r="V4042" s="113">
        <f t="shared" si="758"/>
        <v>682.46111111111111</v>
      </c>
      <c r="W4042" s="113">
        <f t="shared" si="759"/>
        <v>80.538888888888891</v>
      </c>
      <c r="X4042" s="112">
        <f t="shared" si="760"/>
        <v>80538.888888888891</v>
      </c>
      <c r="Y4042" s="111"/>
      <c r="Z4042" s="110">
        <f t="shared" si="756"/>
        <v>40</v>
      </c>
      <c r="AA4042" s="109">
        <f t="shared" si="761"/>
        <v>38.15</v>
      </c>
      <c r="AB4042" s="109">
        <f t="shared" si="762"/>
        <v>38150</v>
      </c>
      <c r="AC4042" s="108">
        <f t="shared" si="763"/>
        <v>724.85</v>
      </c>
      <c r="AD4042" s="107">
        <f t="shared" si="764"/>
        <v>2.2222222222222223E-2</v>
      </c>
      <c r="AE4042" s="106">
        <f t="shared" si="765"/>
        <v>16.10777777777778</v>
      </c>
      <c r="AF4042" s="105">
        <f t="shared" si="766"/>
        <v>96.646666666666675</v>
      </c>
      <c r="AG4042" s="105">
        <f t="shared" si="767"/>
        <v>666.35333333333335</v>
      </c>
    </row>
    <row r="4043" spans="1:33" s="88" customFormat="1" x14ac:dyDescent="0.35">
      <c r="A4043" s="21">
        <v>10141103</v>
      </c>
      <c r="B4043" s="115" t="s">
        <v>1665</v>
      </c>
      <c r="C4043" s="115" t="s">
        <v>710</v>
      </c>
      <c r="D4043" s="133" t="s">
        <v>7544</v>
      </c>
      <c r="E4043" s="114" t="str">
        <f t="shared" si="757"/>
        <v>TRANSFORMADOR MARCA:Efacec  PT 16 RE</v>
      </c>
      <c r="F4043" s="57" t="s">
        <v>2359</v>
      </c>
      <c r="G4043" s="21"/>
      <c r="H4043" s="21" t="s">
        <v>1695</v>
      </c>
      <c r="I4043" s="21"/>
      <c r="J4043" s="21"/>
      <c r="K4043" s="133" t="s">
        <v>7557</v>
      </c>
      <c r="L4043" s="133" t="s">
        <v>7556</v>
      </c>
      <c r="M4043" s="21">
        <v>200</v>
      </c>
      <c r="N4043" s="21">
        <v>33</v>
      </c>
      <c r="O4043" s="21" t="s">
        <v>510</v>
      </c>
      <c r="P4043" s="124" t="s">
        <v>516</v>
      </c>
      <c r="Q4043" s="21">
        <v>2012</v>
      </c>
      <c r="R4043" s="21" t="s">
        <v>535</v>
      </c>
      <c r="S4043" s="21" t="s">
        <v>7555</v>
      </c>
      <c r="T4043" s="116">
        <v>991</v>
      </c>
      <c r="U4043" s="111">
        <v>45</v>
      </c>
      <c r="V4043" s="113">
        <f t="shared" si="758"/>
        <v>886.39444444444439</v>
      </c>
      <c r="W4043" s="113">
        <f t="shared" si="759"/>
        <v>104.60555555555561</v>
      </c>
      <c r="X4043" s="112">
        <f t="shared" si="760"/>
        <v>104605.55555555561</v>
      </c>
      <c r="Y4043" s="111"/>
      <c r="Z4043" s="110">
        <f t="shared" si="756"/>
        <v>40</v>
      </c>
      <c r="AA4043" s="109">
        <f t="shared" si="761"/>
        <v>49.550000000000004</v>
      </c>
      <c r="AB4043" s="109">
        <f t="shared" si="762"/>
        <v>49550.000000000007</v>
      </c>
      <c r="AC4043" s="108">
        <f t="shared" si="763"/>
        <v>941.45</v>
      </c>
      <c r="AD4043" s="107">
        <f t="shared" si="764"/>
        <v>2.2222222222222223E-2</v>
      </c>
      <c r="AE4043" s="106">
        <f t="shared" si="765"/>
        <v>20.921111111111113</v>
      </c>
      <c r="AF4043" s="105">
        <f t="shared" si="766"/>
        <v>125.52666666666673</v>
      </c>
      <c r="AG4043" s="105">
        <f t="shared" si="767"/>
        <v>865.47333333333324</v>
      </c>
    </row>
    <row r="4044" spans="1:33" s="88" customFormat="1" x14ac:dyDescent="0.35">
      <c r="A4044" s="21">
        <v>10141103</v>
      </c>
      <c r="B4044" s="115" t="s">
        <v>1665</v>
      </c>
      <c r="C4044" s="115" t="s">
        <v>710</v>
      </c>
      <c r="D4044" s="133" t="s">
        <v>7554</v>
      </c>
      <c r="E4044" s="114" t="str">
        <f t="shared" si="757"/>
        <v>TRANSFORMADOR MARCA:i.t.b.  PT 8</v>
      </c>
      <c r="F4044" s="57" t="s">
        <v>2350</v>
      </c>
      <c r="G4044" s="21"/>
      <c r="H4044" s="21" t="s">
        <v>1695</v>
      </c>
      <c r="I4044" s="21"/>
      <c r="J4044" s="21"/>
      <c r="K4044" s="133" t="s">
        <v>7553</v>
      </c>
      <c r="L4044" s="133" t="s">
        <v>7552</v>
      </c>
      <c r="M4044" s="21">
        <v>160</v>
      </c>
      <c r="N4044" s="21">
        <v>33</v>
      </c>
      <c r="O4044" s="21" t="s">
        <v>510</v>
      </c>
      <c r="P4044" s="124" t="s">
        <v>516</v>
      </c>
      <c r="Q4044" s="21">
        <v>2012</v>
      </c>
      <c r="R4044" s="21" t="s">
        <v>2427</v>
      </c>
      <c r="S4044" s="21">
        <v>782582</v>
      </c>
      <c r="T4044" s="116">
        <v>991</v>
      </c>
      <c r="U4044" s="111">
        <v>45</v>
      </c>
      <c r="V4044" s="113">
        <f t="shared" si="758"/>
        <v>886.39444444444439</v>
      </c>
      <c r="W4044" s="113">
        <f t="shared" si="759"/>
        <v>104.60555555555561</v>
      </c>
      <c r="X4044" s="112">
        <f t="shared" si="760"/>
        <v>104605.55555555561</v>
      </c>
      <c r="Y4044" s="111"/>
      <c r="Z4044" s="110">
        <f t="shared" si="756"/>
        <v>40</v>
      </c>
      <c r="AA4044" s="109">
        <f t="shared" si="761"/>
        <v>49.550000000000004</v>
      </c>
      <c r="AB4044" s="109">
        <f t="shared" si="762"/>
        <v>49550.000000000007</v>
      </c>
      <c r="AC4044" s="108">
        <f t="shared" si="763"/>
        <v>941.45</v>
      </c>
      <c r="AD4044" s="107">
        <f t="shared" si="764"/>
        <v>2.2222222222222223E-2</v>
      </c>
      <c r="AE4044" s="106">
        <f t="shared" si="765"/>
        <v>20.921111111111113</v>
      </c>
      <c r="AF4044" s="105">
        <f t="shared" si="766"/>
        <v>125.52666666666673</v>
      </c>
      <c r="AG4044" s="105">
        <f t="shared" si="767"/>
        <v>865.47333333333324</v>
      </c>
    </row>
    <row r="4045" spans="1:33" s="88" customFormat="1" x14ac:dyDescent="0.35">
      <c r="A4045" s="21">
        <v>10141103</v>
      </c>
      <c r="B4045" s="115" t="s">
        <v>1665</v>
      </c>
      <c r="C4045" s="115" t="s">
        <v>710</v>
      </c>
      <c r="D4045" s="133" t="s">
        <v>7551</v>
      </c>
      <c r="E4045" s="114" t="str">
        <f t="shared" si="757"/>
        <v>TRANSFORMADOR MARCA:Tusco Trafo  PT 27</v>
      </c>
      <c r="F4045" s="57" t="s">
        <v>2350</v>
      </c>
      <c r="G4045" s="21"/>
      <c r="H4045" s="21" t="s">
        <v>1695</v>
      </c>
      <c r="I4045" s="21"/>
      <c r="J4045" s="21"/>
      <c r="K4045" s="133" t="s">
        <v>7550</v>
      </c>
      <c r="L4045" s="133" t="s">
        <v>7549</v>
      </c>
      <c r="M4045" s="21">
        <v>160</v>
      </c>
      <c r="N4045" s="21">
        <v>33</v>
      </c>
      <c r="O4045" s="21" t="s">
        <v>510</v>
      </c>
      <c r="P4045" s="124" t="s">
        <v>516</v>
      </c>
      <c r="Q4045" s="21">
        <v>2012</v>
      </c>
      <c r="R4045" s="21" t="s">
        <v>7537</v>
      </c>
      <c r="S4045" s="21">
        <v>541744</v>
      </c>
      <c r="T4045" s="116">
        <v>991</v>
      </c>
      <c r="U4045" s="111">
        <v>45</v>
      </c>
      <c r="V4045" s="113">
        <f t="shared" si="758"/>
        <v>886.39444444444439</v>
      </c>
      <c r="W4045" s="113">
        <f t="shared" si="759"/>
        <v>104.60555555555561</v>
      </c>
      <c r="X4045" s="112">
        <f t="shared" si="760"/>
        <v>104605.55555555561</v>
      </c>
      <c r="Y4045" s="111"/>
      <c r="Z4045" s="110">
        <f t="shared" si="756"/>
        <v>40</v>
      </c>
      <c r="AA4045" s="109">
        <f t="shared" si="761"/>
        <v>49.550000000000004</v>
      </c>
      <c r="AB4045" s="109">
        <f t="shared" si="762"/>
        <v>49550.000000000007</v>
      </c>
      <c r="AC4045" s="108">
        <f t="shared" si="763"/>
        <v>941.45</v>
      </c>
      <c r="AD4045" s="107">
        <f t="shared" si="764"/>
        <v>2.2222222222222223E-2</v>
      </c>
      <c r="AE4045" s="106">
        <f t="shared" si="765"/>
        <v>20.921111111111113</v>
      </c>
      <c r="AF4045" s="105">
        <f t="shared" si="766"/>
        <v>125.52666666666673</v>
      </c>
      <c r="AG4045" s="105">
        <f t="shared" si="767"/>
        <v>865.47333333333324</v>
      </c>
    </row>
    <row r="4046" spans="1:33" s="88" customFormat="1" x14ac:dyDescent="0.35">
      <c r="A4046" s="21">
        <v>10141103</v>
      </c>
      <c r="B4046" s="115" t="s">
        <v>1665</v>
      </c>
      <c r="C4046" s="115" t="s">
        <v>710</v>
      </c>
      <c r="D4046" s="57" t="s">
        <v>7548</v>
      </c>
      <c r="E4046" s="114" t="str">
        <f t="shared" si="757"/>
        <v>TRANSFORMADOR MARCA:Powertech  PT 49 RE</v>
      </c>
      <c r="F4046" s="57" t="s">
        <v>3544</v>
      </c>
      <c r="G4046" s="21"/>
      <c r="H4046" s="21" t="s">
        <v>1695</v>
      </c>
      <c r="I4046" s="21"/>
      <c r="J4046" s="21"/>
      <c r="K4046" s="133" t="s">
        <v>7547</v>
      </c>
      <c r="L4046" s="133" t="s">
        <v>7546</v>
      </c>
      <c r="M4046" s="21">
        <v>100</v>
      </c>
      <c r="N4046" s="21">
        <v>33</v>
      </c>
      <c r="O4046" s="21">
        <v>0.4</v>
      </c>
      <c r="P4046" s="124" t="s">
        <v>516</v>
      </c>
      <c r="Q4046" s="21">
        <v>2012</v>
      </c>
      <c r="R4046" s="61" t="s">
        <v>2362</v>
      </c>
      <c r="S4046" s="21" t="s">
        <v>7545</v>
      </c>
      <c r="T4046" s="116">
        <v>763</v>
      </c>
      <c r="U4046" s="111">
        <v>45</v>
      </c>
      <c r="V4046" s="113">
        <f t="shared" si="758"/>
        <v>682.46111111111111</v>
      </c>
      <c r="W4046" s="113">
        <f t="shared" si="759"/>
        <v>80.538888888888891</v>
      </c>
      <c r="X4046" s="112">
        <f t="shared" si="760"/>
        <v>80538.888888888891</v>
      </c>
      <c r="Y4046" s="111"/>
      <c r="Z4046" s="110">
        <f t="shared" si="756"/>
        <v>40</v>
      </c>
      <c r="AA4046" s="109">
        <f t="shared" si="761"/>
        <v>38.15</v>
      </c>
      <c r="AB4046" s="109">
        <f t="shared" si="762"/>
        <v>38150</v>
      </c>
      <c r="AC4046" s="108">
        <f t="shared" si="763"/>
        <v>724.85</v>
      </c>
      <c r="AD4046" s="107">
        <f t="shared" si="764"/>
        <v>2.2222222222222223E-2</v>
      </c>
      <c r="AE4046" s="106">
        <f t="shared" si="765"/>
        <v>16.10777777777778</v>
      </c>
      <c r="AF4046" s="105">
        <f t="shared" si="766"/>
        <v>96.646666666666675</v>
      </c>
      <c r="AG4046" s="105">
        <f t="shared" si="767"/>
        <v>666.35333333333335</v>
      </c>
    </row>
    <row r="4047" spans="1:33" s="88" customFormat="1" x14ac:dyDescent="0.35">
      <c r="A4047" s="21">
        <v>10141103</v>
      </c>
      <c r="B4047" s="115" t="s">
        <v>1665</v>
      </c>
      <c r="C4047" s="115" t="s">
        <v>710</v>
      </c>
      <c r="D4047" s="57" t="s">
        <v>7544</v>
      </c>
      <c r="E4047" s="114" t="str">
        <f t="shared" si="757"/>
        <v>TRANSFORMADOR MARCA:Tusco Trafo  PT 16 RE</v>
      </c>
      <c r="F4047" s="57" t="s">
        <v>3544</v>
      </c>
      <c r="G4047" s="21"/>
      <c r="H4047" s="21" t="s">
        <v>1695</v>
      </c>
      <c r="I4047" s="21"/>
      <c r="J4047" s="21"/>
      <c r="K4047" s="133" t="s">
        <v>7543</v>
      </c>
      <c r="L4047" s="133" t="s">
        <v>7542</v>
      </c>
      <c r="M4047" s="21">
        <v>50</v>
      </c>
      <c r="N4047" s="21">
        <v>33</v>
      </c>
      <c r="O4047" s="21">
        <v>0.4</v>
      </c>
      <c r="P4047" s="124" t="s">
        <v>516</v>
      </c>
      <c r="Q4047" s="21">
        <v>2012</v>
      </c>
      <c r="R4047" s="21" t="s">
        <v>7537</v>
      </c>
      <c r="S4047" s="21">
        <v>541715</v>
      </c>
      <c r="T4047" s="116">
        <v>643</v>
      </c>
      <c r="U4047" s="111">
        <v>45</v>
      </c>
      <c r="V4047" s="113">
        <f t="shared" si="758"/>
        <v>575.12777777777774</v>
      </c>
      <c r="W4047" s="113">
        <f t="shared" si="759"/>
        <v>67.872222222222263</v>
      </c>
      <c r="X4047" s="112">
        <f t="shared" si="760"/>
        <v>67872.222222222263</v>
      </c>
      <c r="Y4047" s="111"/>
      <c r="Z4047" s="110">
        <f t="shared" si="756"/>
        <v>40</v>
      </c>
      <c r="AA4047" s="109">
        <f t="shared" si="761"/>
        <v>32.15</v>
      </c>
      <c r="AB4047" s="109">
        <f t="shared" si="762"/>
        <v>32150</v>
      </c>
      <c r="AC4047" s="108">
        <f t="shared" si="763"/>
        <v>610.85</v>
      </c>
      <c r="AD4047" s="107">
        <f t="shared" si="764"/>
        <v>2.2222222222222223E-2</v>
      </c>
      <c r="AE4047" s="106">
        <f t="shared" si="765"/>
        <v>13.574444444444445</v>
      </c>
      <c r="AF4047" s="105">
        <f t="shared" si="766"/>
        <v>81.446666666666715</v>
      </c>
      <c r="AG4047" s="105">
        <f t="shared" si="767"/>
        <v>561.55333333333328</v>
      </c>
    </row>
    <row r="4048" spans="1:33" s="88" customFormat="1" x14ac:dyDescent="0.35">
      <c r="A4048" s="21">
        <v>10141103</v>
      </c>
      <c r="B4048" s="115" t="s">
        <v>1665</v>
      </c>
      <c r="C4048" s="115" t="s">
        <v>710</v>
      </c>
      <c r="D4048" s="57" t="s">
        <v>2373</v>
      </c>
      <c r="E4048" s="114" t="str">
        <f t="shared" si="757"/>
        <v>TRANSFORMADOR MARCA:Tusco Trafo  PT 19 RE</v>
      </c>
      <c r="F4048" s="57" t="s">
        <v>3544</v>
      </c>
      <c r="G4048" s="21"/>
      <c r="H4048" s="21" t="s">
        <v>1695</v>
      </c>
      <c r="I4048" s="21"/>
      <c r="J4048" s="21"/>
      <c r="K4048" s="133" t="s">
        <v>7541</v>
      </c>
      <c r="L4048" s="133" t="s">
        <v>7540</v>
      </c>
      <c r="M4048" s="21">
        <v>160</v>
      </c>
      <c r="N4048" s="21">
        <v>33</v>
      </c>
      <c r="O4048" s="21">
        <v>0.4</v>
      </c>
      <c r="P4048" s="124" t="s">
        <v>516</v>
      </c>
      <c r="Q4048" s="21">
        <v>2012</v>
      </c>
      <c r="R4048" s="61" t="s">
        <v>7537</v>
      </c>
      <c r="S4048" s="61">
        <v>541754</v>
      </c>
      <c r="T4048" s="116">
        <v>991</v>
      </c>
      <c r="U4048" s="111">
        <v>45</v>
      </c>
      <c r="V4048" s="113">
        <f t="shared" si="758"/>
        <v>886.39444444444439</v>
      </c>
      <c r="W4048" s="113">
        <f t="shared" si="759"/>
        <v>104.60555555555561</v>
      </c>
      <c r="X4048" s="112">
        <f t="shared" si="760"/>
        <v>104605.55555555561</v>
      </c>
      <c r="Y4048" s="111"/>
      <c r="Z4048" s="110">
        <f t="shared" si="756"/>
        <v>40</v>
      </c>
      <c r="AA4048" s="109">
        <f t="shared" si="761"/>
        <v>49.550000000000004</v>
      </c>
      <c r="AB4048" s="109">
        <f t="shared" si="762"/>
        <v>49550.000000000007</v>
      </c>
      <c r="AC4048" s="108">
        <f t="shared" si="763"/>
        <v>941.45</v>
      </c>
      <c r="AD4048" s="107">
        <f t="shared" si="764"/>
        <v>2.2222222222222223E-2</v>
      </c>
      <c r="AE4048" s="106">
        <f t="shared" si="765"/>
        <v>20.921111111111113</v>
      </c>
      <c r="AF4048" s="105">
        <f t="shared" si="766"/>
        <v>125.52666666666673</v>
      </c>
      <c r="AG4048" s="105">
        <f t="shared" si="767"/>
        <v>865.47333333333324</v>
      </c>
    </row>
    <row r="4049" spans="1:33" s="88" customFormat="1" x14ac:dyDescent="0.35">
      <c r="A4049" s="21">
        <v>10141103</v>
      </c>
      <c r="B4049" s="115" t="s">
        <v>1665</v>
      </c>
      <c r="C4049" s="115" t="s">
        <v>710</v>
      </c>
      <c r="D4049" s="57" t="s">
        <v>6810</v>
      </c>
      <c r="E4049" s="114" t="str">
        <f t="shared" si="757"/>
        <v>TRANSFORMADOR MARCA:Tusco Trafo  PT 31 RE</v>
      </c>
      <c r="F4049" s="57" t="s">
        <v>3544</v>
      </c>
      <c r="G4049" s="21"/>
      <c r="H4049" s="21" t="s">
        <v>1695</v>
      </c>
      <c r="I4049" s="21"/>
      <c r="J4049" s="21"/>
      <c r="K4049" s="133" t="s">
        <v>7539</v>
      </c>
      <c r="L4049" s="133" t="s">
        <v>7538</v>
      </c>
      <c r="M4049" s="21">
        <v>160</v>
      </c>
      <c r="N4049" s="21">
        <v>33</v>
      </c>
      <c r="O4049" s="21">
        <v>0.4</v>
      </c>
      <c r="P4049" s="124" t="s">
        <v>516</v>
      </c>
      <c r="Q4049" s="21">
        <v>2012</v>
      </c>
      <c r="R4049" s="21" t="s">
        <v>7537</v>
      </c>
      <c r="S4049" s="21">
        <v>541795</v>
      </c>
      <c r="T4049" s="116">
        <v>991</v>
      </c>
      <c r="U4049" s="111">
        <v>45</v>
      </c>
      <c r="V4049" s="113">
        <f t="shared" si="758"/>
        <v>886.39444444444439</v>
      </c>
      <c r="W4049" s="113">
        <f t="shared" si="759"/>
        <v>104.60555555555561</v>
      </c>
      <c r="X4049" s="112">
        <f t="shared" si="760"/>
        <v>104605.55555555561</v>
      </c>
      <c r="Y4049" s="111"/>
      <c r="Z4049" s="110">
        <f t="shared" si="756"/>
        <v>40</v>
      </c>
      <c r="AA4049" s="109">
        <f t="shared" si="761"/>
        <v>49.550000000000004</v>
      </c>
      <c r="AB4049" s="109">
        <f t="shared" si="762"/>
        <v>49550.000000000007</v>
      </c>
      <c r="AC4049" s="108">
        <f t="shared" si="763"/>
        <v>941.45</v>
      </c>
      <c r="AD4049" s="107">
        <f t="shared" si="764"/>
        <v>2.2222222222222223E-2</v>
      </c>
      <c r="AE4049" s="106">
        <f t="shared" si="765"/>
        <v>20.921111111111113</v>
      </c>
      <c r="AF4049" s="105">
        <f t="shared" si="766"/>
        <v>125.52666666666673</v>
      </c>
      <c r="AG4049" s="105">
        <f t="shared" si="767"/>
        <v>865.47333333333324</v>
      </c>
    </row>
    <row r="4050" spans="1:33" s="88" customFormat="1" x14ac:dyDescent="0.35">
      <c r="A4050" s="21">
        <v>10141103</v>
      </c>
      <c r="B4050" s="115" t="s">
        <v>1665</v>
      </c>
      <c r="C4050" s="115" t="s">
        <v>710</v>
      </c>
      <c r="D4050" s="57" t="s">
        <v>7536</v>
      </c>
      <c r="E4050" s="114" t="str">
        <f t="shared" si="757"/>
        <v>TRANSFORMADOR MARCA:  PT 28 RE</v>
      </c>
      <c r="F4050" s="57" t="s">
        <v>3544</v>
      </c>
      <c r="G4050" s="21"/>
      <c r="H4050" s="21" t="s">
        <v>1695</v>
      </c>
      <c r="I4050" s="21"/>
      <c r="J4050" s="21"/>
      <c r="K4050" s="124" t="s">
        <v>7535</v>
      </c>
      <c r="L4050" s="124" t="s">
        <v>7534</v>
      </c>
      <c r="M4050" s="21">
        <v>32</v>
      </c>
      <c r="N4050" s="21">
        <v>33</v>
      </c>
      <c r="O4050" s="21">
        <v>0.4</v>
      </c>
      <c r="P4050" s="124" t="s">
        <v>516</v>
      </c>
      <c r="Q4050" s="21">
        <v>2012</v>
      </c>
      <c r="R4050" s="21"/>
      <c r="S4050" s="21"/>
      <c r="T4050" s="116">
        <v>643</v>
      </c>
      <c r="U4050" s="111">
        <v>45</v>
      </c>
      <c r="V4050" s="113">
        <f t="shared" si="758"/>
        <v>575.12777777777774</v>
      </c>
      <c r="W4050" s="113">
        <f t="shared" si="759"/>
        <v>67.872222222222263</v>
      </c>
      <c r="X4050" s="112">
        <f t="shared" si="760"/>
        <v>67872.222222222263</v>
      </c>
      <c r="Y4050" s="111"/>
      <c r="Z4050" s="110">
        <f t="shared" si="756"/>
        <v>40</v>
      </c>
      <c r="AA4050" s="109">
        <f t="shared" si="761"/>
        <v>32.15</v>
      </c>
      <c r="AB4050" s="109">
        <f t="shared" si="762"/>
        <v>32150</v>
      </c>
      <c r="AC4050" s="108">
        <f t="shared" si="763"/>
        <v>610.85</v>
      </c>
      <c r="AD4050" s="107">
        <f t="shared" si="764"/>
        <v>2.2222222222222223E-2</v>
      </c>
      <c r="AE4050" s="106">
        <f t="shared" si="765"/>
        <v>13.574444444444445</v>
      </c>
      <c r="AF4050" s="105">
        <f t="shared" si="766"/>
        <v>81.446666666666715</v>
      </c>
      <c r="AG4050" s="105">
        <f t="shared" si="767"/>
        <v>561.55333333333328</v>
      </c>
    </row>
    <row r="4051" spans="1:33" s="88" customFormat="1" x14ac:dyDescent="0.35">
      <c r="A4051" s="21">
        <v>10141103</v>
      </c>
      <c r="B4051" s="115" t="s">
        <v>1665</v>
      </c>
      <c r="C4051" s="115" t="s">
        <v>710</v>
      </c>
      <c r="D4051" s="57" t="s">
        <v>7533</v>
      </c>
      <c r="E4051" s="114" t="str">
        <f t="shared" si="757"/>
        <v>TRANSFORMADOR MARCA:  PT 44 RE</v>
      </c>
      <c r="F4051" s="57" t="s">
        <v>3544</v>
      </c>
      <c r="G4051" s="21"/>
      <c r="H4051" s="21" t="s">
        <v>1695</v>
      </c>
      <c r="I4051" s="21"/>
      <c r="J4051" s="21"/>
      <c r="K4051" s="124" t="s">
        <v>7532</v>
      </c>
      <c r="L4051" s="124" t="s">
        <v>7531</v>
      </c>
      <c r="M4051" s="21">
        <v>160</v>
      </c>
      <c r="N4051" s="21">
        <v>33</v>
      </c>
      <c r="O4051" s="21">
        <v>0.4</v>
      </c>
      <c r="P4051" s="124" t="s">
        <v>516</v>
      </c>
      <c r="Q4051" s="21">
        <v>2012</v>
      </c>
      <c r="R4051" s="21"/>
      <c r="S4051" s="21"/>
      <c r="T4051" s="116">
        <v>991</v>
      </c>
      <c r="U4051" s="111">
        <v>45</v>
      </c>
      <c r="V4051" s="113">
        <f t="shared" si="758"/>
        <v>886.39444444444439</v>
      </c>
      <c r="W4051" s="113">
        <f t="shared" si="759"/>
        <v>104.60555555555561</v>
      </c>
      <c r="X4051" s="112">
        <f t="shared" si="760"/>
        <v>104605.55555555561</v>
      </c>
      <c r="Y4051" s="111"/>
      <c r="Z4051" s="110">
        <f t="shared" si="756"/>
        <v>40</v>
      </c>
      <c r="AA4051" s="109">
        <f t="shared" si="761"/>
        <v>49.550000000000004</v>
      </c>
      <c r="AB4051" s="109">
        <f t="shared" si="762"/>
        <v>49550.000000000007</v>
      </c>
      <c r="AC4051" s="108">
        <f t="shared" si="763"/>
        <v>941.45</v>
      </c>
      <c r="AD4051" s="107">
        <f t="shared" si="764"/>
        <v>2.2222222222222223E-2</v>
      </c>
      <c r="AE4051" s="106">
        <f t="shared" si="765"/>
        <v>20.921111111111113</v>
      </c>
      <c r="AF4051" s="105">
        <f t="shared" si="766"/>
        <v>125.52666666666673</v>
      </c>
      <c r="AG4051" s="105">
        <f t="shared" si="767"/>
        <v>865.47333333333324</v>
      </c>
    </row>
    <row r="4052" spans="1:33" s="88" customFormat="1" x14ac:dyDescent="0.35">
      <c r="A4052" s="21">
        <v>10141103</v>
      </c>
      <c r="B4052" s="115" t="s">
        <v>1665</v>
      </c>
      <c r="C4052" s="115" t="s">
        <v>710</v>
      </c>
      <c r="D4052" s="57" t="s">
        <v>7530</v>
      </c>
      <c r="E4052" s="114" t="str">
        <f t="shared" si="757"/>
        <v>TRANSFORMADOR MARCA:  PT 41 RE</v>
      </c>
      <c r="F4052" s="57" t="s">
        <v>3544</v>
      </c>
      <c r="G4052" s="21"/>
      <c r="H4052" s="21" t="s">
        <v>1695</v>
      </c>
      <c r="I4052" s="21"/>
      <c r="J4052" s="21"/>
      <c r="K4052" s="124" t="s">
        <v>7529</v>
      </c>
      <c r="L4052" s="124" t="s">
        <v>7528</v>
      </c>
      <c r="M4052" s="21">
        <v>32</v>
      </c>
      <c r="N4052" s="21">
        <v>33</v>
      </c>
      <c r="O4052" s="21">
        <v>0.4</v>
      </c>
      <c r="P4052" s="124" t="s">
        <v>516</v>
      </c>
      <c r="Q4052" s="21">
        <v>2012</v>
      </c>
      <c r="R4052" s="21"/>
      <c r="S4052" s="21"/>
      <c r="T4052" s="116">
        <v>643</v>
      </c>
      <c r="U4052" s="111">
        <v>45</v>
      </c>
      <c r="V4052" s="113">
        <f t="shared" si="758"/>
        <v>575.12777777777774</v>
      </c>
      <c r="W4052" s="113">
        <f t="shared" si="759"/>
        <v>67.872222222222263</v>
      </c>
      <c r="X4052" s="112">
        <f t="shared" si="760"/>
        <v>67872.222222222263</v>
      </c>
      <c r="Y4052" s="111"/>
      <c r="Z4052" s="110">
        <f t="shared" si="756"/>
        <v>40</v>
      </c>
      <c r="AA4052" s="109">
        <f t="shared" si="761"/>
        <v>32.15</v>
      </c>
      <c r="AB4052" s="109">
        <f t="shared" si="762"/>
        <v>32150</v>
      </c>
      <c r="AC4052" s="108">
        <f t="shared" si="763"/>
        <v>610.85</v>
      </c>
      <c r="AD4052" s="107">
        <f t="shared" si="764"/>
        <v>2.2222222222222223E-2</v>
      </c>
      <c r="AE4052" s="106">
        <f t="shared" si="765"/>
        <v>13.574444444444445</v>
      </c>
      <c r="AF4052" s="105">
        <f t="shared" si="766"/>
        <v>81.446666666666715</v>
      </c>
      <c r="AG4052" s="105">
        <f t="shared" si="767"/>
        <v>561.55333333333328</v>
      </c>
    </row>
    <row r="4053" spans="1:33" s="88" customFormat="1" x14ac:dyDescent="0.35">
      <c r="A4053" s="21">
        <v>10141103</v>
      </c>
      <c r="B4053" s="115" t="s">
        <v>1665</v>
      </c>
      <c r="C4053" s="115" t="s">
        <v>710</v>
      </c>
      <c r="D4053" s="57" t="s">
        <v>7527</v>
      </c>
      <c r="E4053" s="114" t="str">
        <f t="shared" si="757"/>
        <v>TRANSFORMADOR MARCA:  PT 50 RE</v>
      </c>
      <c r="F4053" s="57" t="s">
        <v>3544</v>
      </c>
      <c r="G4053" s="21"/>
      <c r="H4053" s="21" t="s">
        <v>1695</v>
      </c>
      <c r="I4053" s="21"/>
      <c r="J4053" s="21"/>
      <c r="K4053" s="124" t="s">
        <v>7526</v>
      </c>
      <c r="L4053" s="124" t="s">
        <v>7525</v>
      </c>
      <c r="M4053" s="21">
        <v>100</v>
      </c>
      <c r="N4053" s="21">
        <v>33</v>
      </c>
      <c r="O4053" s="21">
        <v>0.4</v>
      </c>
      <c r="P4053" s="124" t="s">
        <v>516</v>
      </c>
      <c r="Q4053" s="21">
        <v>2012</v>
      </c>
      <c r="R4053" s="21"/>
      <c r="S4053" s="21"/>
      <c r="T4053" s="116">
        <v>763</v>
      </c>
      <c r="U4053" s="111">
        <v>45</v>
      </c>
      <c r="V4053" s="113">
        <f t="shared" si="758"/>
        <v>682.46111111111111</v>
      </c>
      <c r="W4053" s="113">
        <f t="shared" si="759"/>
        <v>80.538888888888891</v>
      </c>
      <c r="X4053" s="112">
        <f t="shared" si="760"/>
        <v>80538.888888888891</v>
      </c>
      <c r="Y4053" s="111"/>
      <c r="Z4053" s="110">
        <f t="shared" si="756"/>
        <v>40</v>
      </c>
      <c r="AA4053" s="109">
        <f t="shared" si="761"/>
        <v>38.15</v>
      </c>
      <c r="AB4053" s="109">
        <f t="shared" si="762"/>
        <v>38150</v>
      </c>
      <c r="AC4053" s="108">
        <f t="shared" si="763"/>
        <v>724.85</v>
      </c>
      <c r="AD4053" s="107">
        <f t="shared" si="764"/>
        <v>2.2222222222222223E-2</v>
      </c>
      <c r="AE4053" s="106">
        <f t="shared" si="765"/>
        <v>16.10777777777778</v>
      </c>
      <c r="AF4053" s="105">
        <f t="shared" si="766"/>
        <v>96.646666666666675</v>
      </c>
      <c r="AG4053" s="105">
        <f t="shared" si="767"/>
        <v>666.35333333333335</v>
      </c>
    </row>
    <row r="4054" spans="1:33" s="88" customFormat="1" x14ac:dyDescent="0.35">
      <c r="A4054" s="21">
        <v>10141103</v>
      </c>
      <c r="B4054" s="115" t="s">
        <v>1665</v>
      </c>
      <c r="C4054" s="115" t="s">
        <v>710</v>
      </c>
      <c r="D4054" s="57" t="s">
        <v>7524</v>
      </c>
      <c r="E4054" s="114" t="str">
        <f t="shared" si="757"/>
        <v>TRANSFORMADOR MARCA:  PT 01 RE</v>
      </c>
      <c r="F4054" s="57" t="s">
        <v>7517</v>
      </c>
      <c r="G4054" s="21"/>
      <c r="H4054" s="21" t="s">
        <v>1695</v>
      </c>
      <c r="I4054" s="21"/>
      <c r="J4054" s="21"/>
      <c r="K4054" s="124" t="s">
        <v>7523</v>
      </c>
      <c r="L4054" s="124" t="s">
        <v>7522</v>
      </c>
      <c r="M4054" s="21">
        <v>160</v>
      </c>
      <c r="N4054" s="21">
        <v>33</v>
      </c>
      <c r="O4054" s="21">
        <v>0.4</v>
      </c>
      <c r="P4054" s="124" t="s">
        <v>516</v>
      </c>
      <c r="Q4054" s="21">
        <v>2012</v>
      </c>
      <c r="R4054" s="21"/>
      <c r="S4054" s="21"/>
      <c r="T4054" s="116">
        <v>991</v>
      </c>
      <c r="U4054" s="111">
        <v>45</v>
      </c>
      <c r="V4054" s="113">
        <f t="shared" si="758"/>
        <v>886.39444444444439</v>
      </c>
      <c r="W4054" s="113">
        <f t="shared" si="759"/>
        <v>104.60555555555561</v>
      </c>
      <c r="X4054" s="112">
        <f t="shared" si="760"/>
        <v>104605.55555555561</v>
      </c>
      <c r="Y4054" s="111"/>
      <c r="Z4054" s="110">
        <f t="shared" si="756"/>
        <v>40</v>
      </c>
      <c r="AA4054" s="109">
        <f t="shared" si="761"/>
        <v>49.550000000000004</v>
      </c>
      <c r="AB4054" s="109">
        <f t="shared" si="762"/>
        <v>49550.000000000007</v>
      </c>
      <c r="AC4054" s="108">
        <f t="shared" si="763"/>
        <v>941.45</v>
      </c>
      <c r="AD4054" s="107">
        <f t="shared" si="764"/>
        <v>2.2222222222222223E-2</v>
      </c>
      <c r="AE4054" s="106">
        <f t="shared" si="765"/>
        <v>20.921111111111113</v>
      </c>
      <c r="AF4054" s="105">
        <f t="shared" si="766"/>
        <v>125.52666666666673</v>
      </c>
      <c r="AG4054" s="105">
        <f t="shared" si="767"/>
        <v>865.47333333333324</v>
      </c>
    </row>
    <row r="4055" spans="1:33" s="88" customFormat="1" x14ac:dyDescent="0.35">
      <c r="A4055" s="21">
        <v>10141103</v>
      </c>
      <c r="B4055" s="115" t="s">
        <v>1665</v>
      </c>
      <c r="C4055" s="115" t="s">
        <v>710</v>
      </c>
      <c r="D4055" s="57" t="s">
        <v>7521</v>
      </c>
      <c r="E4055" s="114" t="str">
        <f t="shared" si="757"/>
        <v>TRANSFORMADOR MARCA:  PT 02 RE</v>
      </c>
      <c r="F4055" s="57" t="s">
        <v>7517</v>
      </c>
      <c r="G4055" s="21"/>
      <c r="H4055" s="21" t="s">
        <v>1695</v>
      </c>
      <c r="I4055" s="21"/>
      <c r="J4055" s="21"/>
      <c r="K4055" s="124" t="s">
        <v>7520</v>
      </c>
      <c r="L4055" s="124" t="s">
        <v>7519</v>
      </c>
      <c r="M4055" s="21">
        <v>100</v>
      </c>
      <c r="N4055" s="21">
        <v>33</v>
      </c>
      <c r="O4055" s="21">
        <v>0.4</v>
      </c>
      <c r="P4055" s="124" t="s">
        <v>516</v>
      </c>
      <c r="Q4055" s="21">
        <v>2012</v>
      </c>
      <c r="R4055" s="21"/>
      <c r="S4055" s="21"/>
      <c r="T4055" s="116">
        <v>763</v>
      </c>
      <c r="U4055" s="111">
        <v>45</v>
      </c>
      <c r="V4055" s="113">
        <f t="shared" si="758"/>
        <v>682.46111111111111</v>
      </c>
      <c r="W4055" s="113">
        <f t="shared" si="759"/>
        <v>80.538888888888891</v>
      </c>
      <c r="X4055" s="112">
        <f t="shared" si="760"/>
        <v>80538.888888888891</v>
      </c>
      <c r="Y4055" s="111"/>
      <c r="Z4055" s="110">
        <f t="shared" si="756"/>
        <v>40</v>
      </c>
      <c r="AA4055" s="109">
        <f t="shared" si="761"/>
        <v>38.15</v>
      </c>
      <c r="AB4055" s="109">
        <f t="shared" si="762"/>
        <v>38150</v>
      </c>
      <c r="AC4055" s="108">
        <f t="shared" si="763"/>
        <v>724.85</v>
      </c>
      <c r="AD4055" s="107">
        <f t="shared" si="764"/>
        <v>2.2222222222222223E-2</v>
      </c>
      <c r="AE4055" s="106">
        <f t="shared" si="765"/>
        <v>16.10777777777778</v>
      </c>
      <c r="AF4055" s="105">
        <f t="shared" si="766"/>
        <v>96.646666666666675</v>
      </c>
      <c r="AG4055" s="105">
        <f t="shared" si="767"/>
        <v>666.35333333333335</v>
      </c>
    </row>
    <row r="4056" spans="1:33" s="88" customFormat="1" x14ac:dyDescent="0.35">
      <c r="A4056" s="21">
        <v>10141103</v>
      </c>
      <c r="B4056" s="115" t="s">
        <v>1665</v>
      </c>
      <c r="C4056" s="115" t="s">
        <v>710</v>
      </c>
      <c r="D4056" s="57" t="s">
        <v>7518</v>
      </c>
      <c r="E4056" s="114" t="str">
        <f t="shared" si="757"/>
        <v>TRANSFORMADOR MARCA:  PT 04 RE</v>
      </c>
      <c r="F4056" s="57" t="s">
        <v>7517</v>
      </c>
      <c r="G4056" s="21"/>
      <c r="H4056" s="21" t="s">
        <v>1695</v>
      </c>
      <c r="I4056" s="21"/>
      <c r="J4056" s="21"/>
      <c r="K4056" s="124" t="s">
        <v>7516</v>
      </c>
      <c r="L4056" s="124" t="s">
        <v>7515</v>
      </c>
      <c r="M4056" s="21">
        <v>32</v>
      </c>
      <c r="N4056" s="21">
        <v>33</v>
      </c>
      <c r="O4056" s="21">
        <v>0.4</v>
      </c>
      <c r="P4056" s="124" t="s">
        <v>516</v>
      </c>
      <c r="Q4056" s="21">
        <v>2012</v>
      </c>
      <c r="R4056" s="21"/>
      <c r="S4056" s="21"/>
      <c r="T4056" s="116">
        <v>643</v>
      </c>
      <c r="U4056" s="111">
        <v>45</v>
      </c>
      <c r="V4056" s="113">
        <f t="shared" si="758"/>
        <v>575.12777777777774</v>
      </c>
      <c r="W4056" s="113">
        <f t="shared" si="759"/>
        <v>67.872222222222263</v>
      </c>
      <c r="X4056" s="112">
        <f t="shared" si="760"/>
        <v>67872.222222222263</v>
      </c>
      <c r="Y4056" s="111"/>
      <c r="Z4056" s="110">
        <f t="shared" si="756"/>
        <v>40</v>
      </c>
      <c r="AA4056" s="109">
        <f t="shared" si="761"/>
        <v>32.15</v>
      </c>
      <c r="AB4056" s="109">
        <f t="shared" si="762"/>
        <v>32150</v>
      </c>
      <c r="AC4056" s="108">
        <f t="shared" si="763"/>
        <v>610.85</v>
      </c>
      <c r="AD4056" s="107">
        <f t="shared" si="764"/>
        <v>2.2222222222222223E-2</v>
      </c>
      <c r="AE4056" s="106">
        <f t="shared" si="765"/>
        <v>13.574444444444445</v>
      </c>
      <c r="AF4056" s="105">
        <f t="shared" si="766"/>
        <v>81.446666666666715</v>
      </c>
      <c r="AG4056" s="105">
        <f t="shared" si="767"/>
        <v>561.55333333333328</v>
      </c>
    </row>
    <row r="4057" spans="1:33" s="88" customFormat="1" x14ac:dyDescent="0.35">
      <c r="A4057" s="21">
        <v>10141103</v>
      </c>
      <c r="B4057" s="115" t="s">
        <v>1665</v>
      </c>
      <c r="C4057" s="115" t="s">
        <v>710</v>
      </c>
      <c r="D4057" s="21" t="s">
        <v>7514</v>
      </c>
      <c r="E4057" s="114" t="str">
        <f t="shared" si="757"/>
        <v>TRANSFORMADOR MARCA:Powertech  PT 30 RG</v>
      </c>
      <c r="F4057" s="21" t="s">
        <v>3540</v>
      </c>
      <c r="G4057" s="21"/>
      <c r="H4057" s="21" t="s">
        <v>1695</v>
      </c>
      <c r="I4057" s="21"/>
      <c r="J4057" s="57"/>
      <c r="K4057" s="133" t="s">
        <v>7513</v>
      </c>
      <c r="L4057" s="133" t="s">
        <v>7512</v>
      </c>
      <c r="M4057" s="21">
        <v>100</v>
      </c>
      <c r="N4057" s="21">
        <v>33</v>
      </c>
      <c r="O4057" s="21">
        <v>0.4</v>
      </c>
      <c r="P4057" s="124" t="s">
        <v>516</v>
      </c>
      <c r="Q4057" s="57">
        <v>2012</v>
      </c>
      <c r="R4057" s="21" t="s">
        <v>2362</v>
      </c>
      <c r="S4057" s="57" t="s">
        <v>7511</v>
      </c>
      <c r="T4057" s="116">
        <v>763</v>
      </c>
      <c r="U4057" s="111">
        <v>45</v>
      </c>
      <c r="V4057" s="113">
        <f t="shared" si="758"/>
        <v>682.46111111111111</v>
      </c>
      <c r="W4057" s="113">
        <f t="shared" si="759"/>
        <v>80.538888888888891</v>
      </c>
      <c r="X4057" s="112">
        <f t="shared" si="760"/>
        <v>80538.888888888891</v>
      </c>
      <c r="Y4057" s="111"/>
      <c r="Z4057" s="110">
        <f t="shared" si="756"/>
        <v>40</v>
      </c>
      <c r="AA4057" s="109">
        <f t="shared" si="761"/>
        <v>38.15</v>
      </c>
      <c r="AB4057" s="109">
        <f t="shared" si="762"/>
        <v>38150</v>
      </c>
      <c r="AC4057" s="108">
        <f t="shared" si="763"/>
        <v>724.85</v>
      </c>
      <c r="AD4057" s="107">
        <f t="shared" si="764"/>
        <v>2.2222222222222223E-2</v>
      </c>
      <c r="AE4057" s="106">
        <f t="shared" si="765"/>
        <v>16.10777777777778</v>
      </c>
      <c r="AF4057" s="105">
        <f t="shared" si="766"/>
        <v>96.646666666666675</v>
      </c>
      <c r="AG4057" s="105">
        <f t="shared" si="767"/>
        <v>666.35333333333335</v>
      </c>
    </row>
    <row r="4058" spans="1:33" s="88" customFormat="1" x14ac:dyDescent="0.35">
      <c r="A4058" s="21">
        <v>10141103</v>
      </c>
      <c r="B4058" s="115" t="s">
        <v>1665</v>
      </c>
      <c r="C4058" s="115" t="s">
        <v>710</v>
      </c>
      <c r="D4058" s="21" t="s">
        <v>7510</v>
      </c>
      <c r="E4058" s="114" t="str">
        <f t="shared" si="757"/>
        <v>TRANSFORMADOR MARCA:Transformer Switchgear Services  PT ? RG</v>
      </c>
      <c r="F4058" s="21" t="s">
        <v>3540</v>
      </c>
      <c r="G4058" s="21"/>
      <c r="H4058" s="21" t="s">
        <v>1695</v>
      </c>
      <c r="I4058" s="21"/>
      <c r="J4058" s="57"/>
      <c r="K4058" s="133" t="s">
        <v>7509</v>
      </c>
      <c r="L4058" s="133" t="s">
        <v>7508</v>
      </c>
      <c r="M4058" s="21">
        <v>50</v>
      </c>
      <c r="N4058" s="21">
        <v>11</v>
      </c>
      <c r="O4058" s="21">
        <v>0.4</v>
      </c>
      <c r="P4058" s="124" t="s">
        <v>516</v>
      </c>
      <c r="Q4058" s="57">
        <v>2012</v>
      </c>
      <c r="R4058" s="57" t="s">
        <v>1285</v>
      </c>
      <c r="S4058" s="57" t="s">
        <v>7507</v>
      </c>
      <c r="T4058" s="116">
        <v>381</v>
      </c>
      <c r="U4058" s="111">
        <v>45</v>
      </c>
      <c r="V4058" s="113">
        <f t="shared" si="758"/>
        <v>340.7833333333333</v>
      </c>
      <c r="W4058" s="113">
        <f t="shared" si="759"/>
        <v>40.216666666666697</v>
      </c>
      <c r="X4058" s="112">
        <f t="shared" si="760"/>
        <v>40216.666666666701</v>
      </c>
      <c r="Y4058" s="111"/>
      <c r="Z4058" s="110">
        <f t="shared" si="756"/>
        <v>40</v>
      </c>
      <c r="AA4058" s="109">
        <f t="shared" si="761"/>
        <v>19.05</v>
      </c>
      <c r="AB4058" s="109">
        <f t="shared" si="762"/>
        <v>19050</v>
      </c>
      <c r="AC4058" s="108">
        <f t="shared" si="763"/>
        <v>361.95</v>
      </c>
      <c r="AD4058" s="107">
        <f t="shared" si="764"/>
        <v>2.2222222222222223E-2</v>
      </c>
      <c r="AE4058" s="106">
        <f t="shared" si="765"/>
        <v>8.043333333333333</v>
      </c>
      <c r="AF4058" s="105">
        <f t="shared" si="766"/>
        <v>48.260000000000034</v>
      </c>
      <c r="AG4058" s="105">
        <f t="shared" si="767"/>
        <v>332.73999999999995</v>
      </c>
    </row>
    <row r="4059" spans="1:33" s="88" customFormat="1" x14ac:dyDescent="0.35">
      <c r="A4059" s="21">
        <v>10141103</v>
      </c>
      <c r="B4059" s="115" t="s">
        <v>1665</v>
      </c>
      <c r="C4059" s="115" t="s">
        <v>710</v>
      </c>
      <c r="D4059" s="21" t="s">
        <v>7506</v>
      </c>
      <c r="E4059" s="114" t="str">
        <f t="shared" si="757"/>
        <v>TRANSFORMADOR MARCA:REVIVE  PT 58 RG</v>
      </c>
      <c r="F4059" s="21" t="s">
        <v>3540</v>
      </c>
      <c r="G4059" s="21"/>
      <c r="H4059" s="21" t="s">
        <v>1695</v>
      </c>
      <c r="I4059" s="21"/>
      <c r="J4059" s="57"/>
      <c r="K4059" s="133" t="s">
        <v>7505</v>
      </c>
      <c r="L4059" s="133" t="s">
        <v>7504</v>
      </c>
      <c r="M4059" s="57">
        <v>50</v>
      </c>
      <c r="N4059" s="21">
        <v>33</v>
      </c>
      <c r="O4059" s="21">
        <v>0.41499999999999998</v>
      </c>
      <c r="P4059" s="124" t="s">
        <v>516</v>
      </c>
      <c r="Q4059" s="57">
        <v>2012</v>
      </c>
      <c r="R4059" s="21" t="s">
        <v>1097</v>
      </c>
      <c r="S4059" s="57" t="s">
        <v>7503</v>
      </c>
      <c r="T4059" s="116">
        <v>643</v>
      </c>
      <c r="U4059" s="111">
        <v>45</v>
      </c>
      <c r="V4059" s="113">
        <f t="shared" si="758"/>
        <v>575.12777777777774</v>
      </c>
      <c r="W4059" s="113">
        <f t="shared" si="759"/>
        <v>67.872222222222263</v>
      </c>
      <c r="X4059" s="112">
        <f t="shared" si="760"/>
        <v>67872.222222222263</v>
      </c>
      <c r="Y4059" s="111"/>
      <c r="Z4059" s="110">
        <f t="shared" si="756"/>
        <v>40</v>
      </c>
      <c r="AA4059" s="109">
        <f t="shared" si="761"/>
        <v>32.15</v>
      </c>
      <c r="AB4059" s="109">
        <f t="shared" si="762"/>
        <v>32150</v>
      </c>
      <c r="AC4059" s="108">
        <f t="shared" si="763"/>
        <v>610.85</v>
      </c>
      <c r="AD4059" s="107">
        <f t="shared" si="764"/>
        <v>2.2222222222222223E-2</v>
      </c>
      <c r="AE4059" s="106">
        <f t="shared" si="765"/>
        <v>13.574444444444445</v>
      </c>
      <c r="AF4059" s="105">
        <f t="shared" si="766"/>
        <v>81.446666666666715</v>
      </c>
      <c r="AG4059" s="105">
        <f t="shared" si="767"/>
        <v>561.55333333333328</v>
      </c>
    </row>
    <row r="4060" spans="1:33" s="88" customFormat="1" x14ac:dyDescent="0.35">
      <c r="A4060" s="21">
        <v>10141103</v>
      </c>
      <c r="B4060" s="115" t="s">
        <v>1665</v>
      </c>
      <c r="C4060" s="115" t="s">
        <v>710</v>
      </c>
      <c r="D4060" s="133" t="s">
        <v>2813</v>
      </c>
      <c r="E4060" s="114" t="str">
        <f t="shared" si="757"/>
        <v>TRANSFORMADOR MARCA:Tusco Trafo Co.  PTS 13</v>
      </c>
      <c r="F4060" s="21"/>
      <c r="G4060" s="21"/>
      <c r="H4060" s="21" t="s">
        <v>2340</v>
      </c>
      <c r="I4060" s="21"/>
      <c r="J4060" s="21"/>
      <c r="K4060" s="133" t="s">
        <v>7502</v>
      </c>
      <c r="L4060" s="133" t="s">
        <v>7501</v>
      </c>
      <c r="M4060" s="21">
        <v>160</v>
      </c>
      <c r="N4060" s="21">
        <v>33</v>
      </c>
      <c r="O4060" s="21">
        <v>0.4</v>
      </c>
      <c r="P4060" s="124" t="s">
        <v>516</v>
      </c>
      <c r="Q4060" s="21">
        <v>2012</v>
      </c>
      <c r="R4060" s="21" t="s">
        <v>7393</v>
      </c>
      <c r="S4060" s="21">
        <v>541761</v>
      </c>
      <c r="T4060" s="116">
        <v>991</v>
      </c>
      <c r="U4060" s="111">
        <v>45</v>
      </c>
      <c r="V4060" s="113">
        <f t="shared" si="758"/>
        <v>886.39444444444439</v>
      </c>
      <c r="W4060" s="113">
        <f t="shared" si="759"/>
        <v>104.60555555555561</v>
      </c>
      <c r="X4060" s="112">
        <f t="shared" si="760"/>
        <v>104605.55555555561</v>
      </c>
      <c r="Y4060" s="111"/>
      <c r="Z4060" s="110">
        <f t="shared" si="756"/>
        <v>40</v>
      </c>
      <c r="AA4060" s="109">
        <f t="shared" si="761"/>
        <v>49.550000000000004</v>
      </c>
      <c r="AB4060" s="109">
        <f t="shared" si="762"/>
        <v>49550.000000000007</v>
      </c>
      <c r="AC4060" s="108">
        <f t="shared" si="763"/>
        <v>941.45</v>
      </c>
      <c r="AD4060" s="107">
        <f t="shared" si="764"/>
        <v>2.2222222222222223E-2</v>
      </c>
      <c r="AE4060" s="106">
        <f t="shared" si="765"/>
        <v>20.921111111111113</v>
      </c>
      <c r="AF4060" s="105">
        <f t="shared" si="766"/>
        <v>125.52666666666673</v>
      </c>
      <c r="AG4060" s="105">
        <f t="shared" si="767"/>
        <v>865.47333333333324</v>
      </c>
    </row>
    <row r="4061" spans="1:33" s="88" customFormat="1" x14ac:dyDescent="0.35">
      <c r="A4061" s="21">
        <v>10141103</v>
      </c>
      <c r="B4061" s="115" t="s">
        <v>1665</v>
      </c>
      <c r="C4061" s="115" t="s">
        <v>710</v>
      </c>
      <c r="D4061" s="133" t="s">
        <v>4605</v>
      </c>
      <c r="E4061" s="114" t="str">
        <f t="shared" si="757"/>
        <v>TRANSFORMADOR MARCA:Tusco Trafo Co.  PTS 04</v>
      </c>
      <c r="F4061" s="21"/>
      <c r="G4061" s="21"/>
      <c r="H4061" s="21" t="s">
        <v>2340</v>
      </c>
      <c r="I4061" s="21"/>
      <c r="J4061" s="21"/>
      <c r="K4061" s="133" t="s">
        <v>7500</v>
      </c>
      <c r="L4061" s="133" t="s">
        <v>7499</v>
      </c>
      <c r="M4061" s="21">
        <v>160</v>
      </c>
      <c r="N4061" s="21">
        <v>33</v>
      </c>
      <c r="O4061" s="21">
        <v>0.4</v>
      </c>
      <c r="P4061" s="124" t="s">
        <v>516</v>
      </c>
      <c r="Q4061" s="21">
        <v>2012</v>
      </c>
      <c r="R4061" s="21" t="s">
        <v>7393</v>
      </c>
      <c r="S4061" s="21">
        <v>541751</v>
      </c>
      <c r="T4061" s="116">
        <v>991</v>
      </c>
      <c r="U4061" s="111">
        <v>45</v>
      </c>
      <c r="V4061" s="113">
        <f t="shared" si="758"/>
        <v>886.39444444444439</v>
      </c>
      <c r="W4061" s="113">
        <f t="shared" si="759"/>
        <v>104.60555555555561</v>
      </c>
      <c r="X4061" s="112">
        <f t="shared" si="760"/>
        <v>104605.55555555561</v>
      </c>
      <c r="Y4061" s="111"/>
      <c r="Z4061" s="110">
        <f t="shared" si="756"/>
        <v>40</v>
      </c>
      <c r="AA4061" s="109">
        <f t="shared" si="761"/>
        <v>49.550000000000004</v>
      </c>
      <c r="AB4061" s="109">
        <f t="shared" si="762"/>
        <v>49550.000000000007</v>
      </c>
      <c r="AC4061" s="108">
        <f t="shared" si="763"/>
        <v>941.45</v>
      </c>
      <c r="AD4061" s="107">
        <f t="shared" si="764"/>
        <v>2.2222222222222223E-2</v>
      </c>
      <c r="AE4061" s="106">
        <f t="shared" si="765"/>
        <v>20.921111111111113</v>
      </c>
      <c r="AF4061" s="105">
        <f t="shared" si="766"/>
        <v>125.52666666666673</v>
      </c>
      <c r="AG4061" s="105">
        <f t="shared" si="767"/>
        <v>865.47333333333324</v>
      </c>
    </row>
    <row r="4062" spans="1:33" s="88" customFormat="1" x14ac:dyDescent="0.35">
      <c r="A4062" s="21">
        <v>10141103</v>
      </c>
      <c r="B4062" s="115" t="s">
        <v>1665</v>
      </c>
      <c r="C4062" s="115" t="s">
        <v>710</v>
      </c>
      <c r="D4062" s="133" t="s">
        <v>4244</v>
      </c>
      <c r="E4062" s="114" t="str">
        <f t="shared" si="757"/>
        <v>TRANSFORMADOR MARCA:Tusco Trafo Co.  PTS 18</v>
      </c>
      <c r="F4062" s="21"/>
      <c r="G4062" s="21"/>
      <c r="H4062" s="21" t="s">
        <v>2340</v>
      </c>
      <c r="I4062" s="21"/>
      <c r="J4062" s="21"/>
      <c r="K4062" s="133" t="s">
        <v>7498</v>
      </c>
      <c r="L4062" s="133" t="s">
        <v>7497</v>
      </c>
      <c r="M4062" s="21">
        <v>160</v>
      </c>
      <c r="N4062" s="21">
        <v>33</v>
      </c>
      <c r="O4062" s="21">
        <v>0.4</v>
      </c>
      <c r="P4062" s="124" t="s">
        <v>516</v>
      </c>
      <c r="Q4062" s="21">
        <v>2012</v>
      </c>
      <c r="R4062" s="21" t="s">
        <v>7393</v>
      </c>
      <c r="S4062" s="21">
        <v>541749</v>
      </c>
      <c r="T4062" s="116">
        <v>991</v>
      </c>
      <c r="U4062" s="111">
        <v>45</v>
      </c>
      <c r="V4062" s="113">
        <f t="shared" si="758"/>
        <v>886.39444444444439</v>
      </c>
      <c r="W4062" s="113">
        <f t="shared" si="759"/>
        <v>104.60555555555561</v>
      </c>
      <c r="X4062" s="112">
        <f t="shared" si="760"/>
        <v>104605.55555555561</v>
      </c>
      <c r="Y4062" s="111"/>
      <c r="Z4062" s="110">
        <f t="shared" si="756"/>
        <v>40</v>
      </c>
      <c r="AA4062" s="109">
        <f t="shared" si="761"/>
        <v>49.550000000000004</v>
      </c>
      <c r="AB4062" s="109">
        <f t="shared" si="762"/>
        <v>49550.000000000007</v>
      </c>
      <c r="AC4062" s="108">
        <f t="shared" si="763"/>
        <v>941.45</v>
      </c>
      <c r="AD4062" s="107">
        <f t="shared" si="764"/>
        <v>2.2222222222222223E-2</v>
      </c>
      <c r="AE4062" s="106">
        <f t="shared" si="765"/>
        <v>20.921111111111113</v>
      </c>
      <c r="AF4062" s="105">
        <f t="shared" si="766"/>
        <v>125.52666666666673</v>
      </c>
      <c r="AG4062" s="105">
        <f t="shared" si="767"/>
        <v>865.47333333333324</v>
      </c>
    </row>
    <row r="4063" spans="1:33" s="88" customFormat="1" x14ac:dyDescent="0.35">
      <c r="A4063" s="21">
        <v>10141103</v>
      </c>
      <c r="B4063" s="115" t="s">
        <v>1665</v>
      </c>
      <c r="C4063" s="115" t="s">
        <v>710</v>
      </c>
      <c r="D4063" s="133" t="s">
        <v>4240</v>
      </c>
      <c r="E4063" s="114" t="str">
        <f t="shared" si="757"/>
        <v>TRANSFORMADOR MARCA:Tusco Trafo Co.  PTS 22</v>
      </c>
      <c r="F4063" s="21"/>
      <c r="G4063" s="21"/>
      <c r="H4063" s="21" t="s">
        <v>2340</v>
      </c>
      <c r="I4063" s="21"/>
      <c r="J4063" s="21"/>
      <c r="K4063" s="133" t="s">
        <v>7496</v>
      </c>
      <c r="L4063" s="133" t="s">
        <v>7495</v>
      </c>
      <c r="M4063" s="21">
        <v>160</v>
      </c>
      <c r="N4063" s="21">
        <v>33</v>
      </c>
      <c r="O4063" s="21">
        <v>0.4</v>
      </c>
      <c r="P4063" s="124" t="s">
        <v>516</v>
      </c>
      <c r="Q4063" s="21">
        <v>2012</v>
      </c>
      <c r="R4063" s="21" t="s">
        <v>7393</v>
      </c>
      <c r="S4063" s="21">
        <v>541747</v>
      </c>
      <c r="T4063" s="116">
        <v>991</v>
      </c>
      <c r="U4063" s="111">
        <v>45</v>
      </c>
      <c r="V4063" s="113">
        <f t="shared" si="758"/>
        <v>886.39444444444439</v>
      </c>
      <c r="W4063" s="113">
        <f t="shared" si="759"/>
        <v>104.60555555555561</v>
      </c>
      <c r="X4063" s="112">
        <f t="shared" si="760"/>
        <v>104605.55555555561</v>
      </c>
      <c r="Y4063" s="111"/>
      <c r="Z4063" s="110">
        <f t="shared" si="756"/>
        <v>40</v>
      </c>
      <c r="AA4063" s="109">
        <f t="shared" si="761"/>
        <v>49.550000000000004</v>
      </c>
      <c r="AB4063" s="109">
        <f t="shared" si="762"/>
        <v>49550.000000000007</v>
      </c>
      <c r="AC4063" s="108">
        <f t="shared" si="763"/>
        <v>941.45</v>
      </c>
      <c r="AD4063" s="107">
        <f t="shared" si="764"/>
        <v>2.2222222222222223E-2</v>
      </c>
      <c r="AE4063" s="106">
        <f t="shared" si="765"/>
        <v>20.921111111111113</v>
      </c>
      <c r="AF4063" s="105">
        <f t="shared" si="766"/>
        <v>125.52666666666673</v>
      </c>
      <c r="AG4063" s="105">
        <f t="shared" si="767"/>
        <v>865.47333333333324</v>
      </c>
    </row>
    <row r="4064" spans="1:33" s="88" customFormat="1" x14ac:dyDescent="0.35">
      <c r="A4064" s="21">
        <v>10141103</v>
      </c>
      <c r="B4064" s="115" t="s">
        <v>1665</v>
      </c>
      <c r="C4064" s="115" t="s">
        <v>710</v>
      </c>
      <c r="D4064" s="133" t="s">
        <v>4067</v>
      </c>
      <c r="E4064" s="114" t="str">
        <f t="shared" si="757"/>
        <v>TRANSFORMADOR MARCA:Tusco Trafo Co.  PTS 19</v>
      </c>
      <c r="F4064" s="21"/>
      <c r="G4064" s="21"/>
      <c r="H4064" s="21" t="s">
        <v>2340</v>
      </c>
      <c r="I4064" s="21"/>
      <c r="J4064" s="21"/>
      <c r="K4064" s="133" t="s">
        <v>7494</v>
      </c>
      <c r="L4064" s="133" t="s">
        <v>7493</v>
      </c>
      <c r="M4064" s="21">
        <v>100</v>
      </c>
      <c r="N4064" s="21">
        <v>33</v>
      </c>
      <c r="O4064" s="21">
        <v>0.4</v>
      </c>
      <c r="P4064" s="124" t="s">
        <v>516</v>
      </c>
      <c r="Q4064" s="21">
        <v>2012</v>
      </c>
      <c r="R4064" s="21" t="s">
        <v>7393</v>
      </c>
      <c r="S4064" s="21">
        <v>541733</v>
      </c>
      <c r="T4064" s="116">
        <v>763</v>
      </c>
      <c r="U4064" s="111">
        <v>45</v>
      </c>
      <c r="V4064" s="113">
        <f t="shared" si="758"/>
        <v>682.46111111111111</v>
      </c>
      <c r="W4064" s="113">
        <f t="shared" si="759"/>
        <v>80.538888888888891</v>
      </c>
      <c r="X4064" s="112">
        <f t="shared" si="760"/>
        <v>80538.888888888891</v>
      </c>
      <c r="Y4064" s="111"/>
      <c r="Z4064" s="110">
        <f t="shared" si="756"/>
        <v>40</v>
      </c>
      <c r="AA4064" s="109">
        <f t="shared" si="761"/>
        <v>38.15</v>
      </c>
      <c r="AB4064" s="109">
        <f t="shared" si="762"/>
        <v>38150</v>
      </c>
      <c r="AC4064" s="108">
        <f t="shared" si="763"/>
        <v>724.85</v>
      </c>
      <c r="AD4064" s="107">
        <f t="shared" si="764"/>
        <v>2.2222222222222223E-2</v>
      </c>
      <c r="AE4064" s="106">
        <f t="shared" si="765"/>
        <v>16.10777777777778</v>
      </c>
      <c r="AF4064" s="105">
        <f t="shared" si="766"/>
        <v>96.646666666666675</v>
      </c>
      <c r="AG4064" s="105">
        <f t="shared" si="767"/>
        <v>666.35333333333335</v>
      </c>
    </row>
    <row r="4065" spans="1:33" s="88" customFormat="1" x14ac:dyDescent="0.35">
      <c r="A4065" s="21">
        <v>10141103</v>
      </c>
      <c r="B4065" s="115" t="s">
        <v>1665</v>
      </c>
      <c r="C4065" s="115" t="s">
        <v>710</v>
      </c>
      <c r="D4065" s="133" t="s">
        <v>4622</v>
      </c>
      <c r="E4065" s="114" t="str">
        <f t="shared" si="757"/>
        <v>TRANSFORMADOR MARCA:Tusco Trafo Co.  PTS 21</v>
      </c>
      <c r="F4065" s="21"/>
      <c r="G4065" s="21"/>
      <c r="H4065" s="21" t="s">
        <v>2340</v>
      </c>
      <c r="I4065" s="21"/>
      <c r="J4065" s="21"/>
      <c r="K4065" s="133" t="s">
        <v>7492</v>
      </c>
      <c r="L4065" s="133" t="s">
        <v>7491</v>
      </c>
      <c r="M4065" s="21">
        <v>50</v>
      </c>
      <c r="N4065" s="21">
        <v>33</v>
      </c>
      <c r="O4065" s="21">
        <v>0.4</v>
      </c>
      <c r="P4065" s="124" t="s">
        <v>516</v>
      </c>
      <c r="Q4065" s="21">
        <v>2012</v>
      </c>
      <c r="R4065" s="21" t="s">
        <v>7393</v>
      </c>
      <c r="S4065" s="21">
        <v>541718</v>
      </c>
      <c r="T4065" s="116">
        <v>643</v>
      </c>
      <c r="U4065" s="111">
        <v>45</v>
      </c>
      <c r="V4065" s="113">
        <f t="shared" si="758"/>
        <v>575.12777777777774</v>
      </c>
      <c r="W4065" s="113">
        <f t="shared" si="759"/>
        <v>67.872222222222263</v>
      </c>
      <c r="X4065" s="112">
        <f t="shared" si="760"/>
        <v>67872.222222222263</v>
      </c>
      <c r="Y4065" s="111"/>
      <c r="Z4065" s="110">
        <f t="shared" si="756"/>
        <v>40</v>
      </c>
      <c r="AA4065" s="109">
        <f t="shared" si="761"/>
        <v>32.15</v>
      </c>
      <c r="AB4065" s="109">
        <f t="shared" si="762"/>
        <v>32150</v>
      </c>
      <c r="AC4065" s="108">
        <f t="shared" si="763"/>
        <v>610.85</v>
      </c>
      <c r="AD4065" s="107">
        <f t="shared" si="764"/>
        <v>2.2222222222222223E-2</v>
      </c>
      <c r="AE4065" s="106">
        <f t="shared" si="765"/>
        <v>13.574444444444445</v>
      </c>
      <c r="AF4065" s="105">
        <f t="shared" si="766"/>
        <v>81.446666666666715</v>
      </c>
      <c r="AG4065" s="105">
        <f t="shared" si="767"/>
        <v>561.55333333333328</v>
      </c>
    </row>
    <row r="4066" spans="1:33" s="88" customFormat="1" x14ac:dyDescent="0.35">
      <c r="A4066" s="21">
        <v>10141103</v>
      </c>
      <c r="B4066" s="115" t="s">
        <v>1665</v>
      </c>
      <c r="C4066" s="115" t="s">
        <v>710</v>
      </c>
      <c r="D4066" s="133" t="s">
        <v>3755</v>
      </c>
      <c r="E4066" s="114" t="str">
        <f t="shared" si="757"/>
        <v>TRANSFORMADOR MARCA:Tusco Trafo Co.  PTS 24</v>
      </c>
      <c r="F4066" s="21"/>
      <c r="G4066" s="21"/>
      <c r="H4066" s="21" t="s">
        <v>4733</v>
      </c>
      <c r="I4066" s="21"/>
      <c r="J4066" s="21"/>
      <c r="K4066" s="133" t="s">
        <v>7490</v>
      </c>
      <c r="L4066" s="133" t="s">
        <v>7489</v>
      </c>
      <c r="M4066" s="21">
        <v>50</v>
      </c>
      <c r="N4066" s="21">
        <v>33</v>
      </c>
      <c r="O4066" s="21">
        <v>0.4</v>
      </c>
      <c r="P4066" s="124" t="s">
        <v>516</v>
      </c>
      <c r="Q4066" s="21">
        <v>2012</v>
      </c>
      <c r="R4066" s="21" t="s">
        <v>7393</v>
      </c>
      <c r="S4066" s="21">
        <v>541727</v>
      </c>
      <c r="T4066" s="116">
        <v>643</v>
      </c>
      <c r="U4066" s="111">
        <v>45</v>
      </c>
      <c r="V4066" s="113">
        <f t="shared" si="758"/>
        <v>575.12777777777774</v>
      </c>
      <c r="W4066" s="113">
        <f t="shared" si="759"/>
        <v>67.872222222222263</v>
      </c>
      <c r="X4066" s="112">
        <f t="shared" si="760"/>
        <v>67872.222222222263</v>
      </c>
      <c r="Y4066" s="111"/>
      <c r="Z4066" s="110">
        <f t="shared" si="756"/>
        <v>40</v>
      </c>
      <c r="AA4066" s="109">
        <f t="shared" si="761"/>
        <v>32.15</v>
      </c>
      <c r="AB4066" s="109">
        <f t="shared" si="762"/>
        <v>32150</v>
      </c>
      <c r="AC4066" s="108">
        <f t="shared" si="763"/>
        <v>610.85</v>
      </c>
      <c r="AD4066" s="107">
        <f t="shared" si="764"/>
        <v>2.2222222222222223E-2</v>
      </c>
      <c r="AE4066" s="106">
        <f t="shared" si="765"/>
        <v>13.574444444444445</v>
      </c>
      <c r="AF4066" s="105">
        <f t="shared" si="766"/>
        <v>81.446666666666715</v>
      </c>
      <c r="AG4066" s="105">
        <f t="shared" si="767"/>
        <v>561.55333333333328</v>
      </c>
    </row>
    <row r="4067" spans="1:33" s="88" customFormat="1" x14ac:dyDescent="0.35">
      <c r="A4067" s="21">
        <v>10141103</v>
      </c>
      <c r="B4067" s="115" t="s">
        <v>1665</v>
      </c>
      <c r="C4067" s="115" t="s">
        <v>710</v>
      </c>
      <c r="D4067" s="133" t="s">
        <v>4240</v>
      </c>
      <c r="E4067" s="114" t="str">
        <f t="shared" si="757"/>
        <v>TRANSFORMADOR MARCA:Tusco Trafo Co.  PTS 22</v>
      </c>
      <c r="F4067" s="21"/>
      <c r="G4067" s="21"/>
      <c r="H4067" s="21" t="s">
        <v>4733</v>
      </c>
      <c r="I4067" s="21"/>
      <c r="J4067" s="21"/>
      <c r="K4067" s="133" t="s">
        <v>7488</v>
      </c>
      <c r="L4067" s="133" t="s">
        <v>7487</v>
      </c>
      <c r="M4067" s="21">
        <v>160</v>
      </c>
      <c r="N4067" s="21">
        <v>33</v>
      </c>
      <c r="O4067" s="21">
        <v>0.4</v>
      </c>
      <c r="P4067" s="124" t="s">
        <v>516</v>
      </c>
      <c r="Q4067" s="21">
        <v>2012</v>
      </c>
      <c r="R4067" s="21" t="s">
        <v>7393</v>
      </c>
      <c r="S4067" s="21">
        <v>541752</v>
      </c>
      <c r="T4067" s="116">
        <v>991</v>
      </c>
      <c r="U4067" s="111">
        <v>45</v>
      </c>
      <c r="V4067" s="113">
        <f t="shared" si="758"/>
        <v>886.39444444444439</v>
      </c>
      <c r="W4067" s="113">
        <f t="shared" si="759"/>
        <v>104.60555555555561</v>
      </c>
      <c r="X4067" s="112">
        <f t="shared" si="760"/>
        <v>104605.55555555561</v>
      </c>
      <c r="Y4067" s="111"/>
      <c r="Z4067" s="110">
        <f t="shared" si="756"/>
        <v>40</v>
      </c>
      <c r="AA4067" s="109">
        <f t="shared" si="761"/>
        <v>49.550000000000004</v>
      </c>
      <c r="AB4067" s="109">
        <f t="shared" si="762"/>
        <v>49550.000000000007</v>
      </c>
      <c r="AC4067" s="108">
        <f t="shared" si="763"/>
        <v>941.45</v>
      </c>
      <c r="AD4067" s="107">
        <f t="shared" si="764"/>
        <v>2.2222222222222223E-2</v>
      </c>
      <c r="AE4067" s="106">
        <f t="shared" si="765"/>
        <v>20.921111111111113</v>
      </c>
      <c r="AF4067" s="105">
        <f t="shared" si="766"/>
        <v>125.52666666666673</v>
      </c>
      <c r="AG4067" s="105">
        <f t="shared" si="767"/>
        <v>865.47333333333324</v>
      </c>
    </row>
    <row r="4068" spans="1:33" s="88" customFormat="1" x14ac:dyDescent="0.35">
      <c r="A4068" s="21">
        <v>10141103</v>
      </c>
      <c r="B4068" s="115" t="s">
        <v>1665</v>
      </c>
      <c r="C4068" s="115" t="s">
        <v>710</v>
      </c>
      <c r="D4068" s="133" t="s">
        <v>4209</v>
      </c>
      <c r="E4068" s="114" t="str">
        <f t="shared" si="757"/>
        <v>TRANSFORMADOR MARCA:Tusco Trafo Co.  PTS 38</v>
      </c>
      <c r="F4068" s="21"/>
      <c r="G4068" s="21"/>
      <c r="H4068" s="21" t="s">
        <v>4733</v>
      </c>
      <c r="I4068" s="21"/>
      <c r="J4068" s="21"/>
      <c r="K4068" s="133" t="s">
        <v>7486</v>
      </c>
      <c r="L4068" s="133" t="s">
        <v>7485</v>
      </c>
      <c r="M4068" s="21">
        <v>160</v>
      </c>
      <c r="N4068" s="21">
        <v>33</v>
      </c>
      <c r="O4068" s="21">
        <v>0.4</v>
      </c>
      <c r="P4068" s="124" t="s">
        <v>516</v>
      </c>
      <c r="Q4068" s="21">
        <v>2012</v>
      </c>
      <c r="R4068" s="21" t="s">
        <v>7393</v>
      </c>
      <c r="S4068" s="21">
        <v>541757</v>
      </c>
      <c r="T4068" s="116">
        <v>991</v>
      </c>
      <c r="U4068" s="111">
        <v>45</v>
      </c>
      <c r="V4068" s="113">
        <f t="shared" si="758"/>
        <v>886.39444444444439</v>
      </c>
      <c r="W4068" s="113">
        <f t="shared" si="759"/>
        <v>104.60555555555561</v>
      </c>
      <c r="X4068" s="112">
        <f t="shared" si="760"/>
        <v>104605.55555555561</v>
      </c>
      <c r="Y4068" s="111"/>
      <c r="Z4068" s="110">
        <f t="shared" ref="Z4068:Z4131" si="768">(U4068-(2017-Q4068))</f>
        <v>40</v>
      </c>
      <c r="AA4068" s="109">
        <f t="shared" si="761"/>
        <v>49.550000000000004</v>
      </c>
      <c r="AB4068" s="109">
        <f t="shared" si="762"/>
        <v>49550.000000000007</v>
      </c>
      <c r="AC4068" s="108">
        <f t="shared" si="763"/>
        <v>941.45</v>
      </c>
      <c r="AD4068" s="107">
        <f t="shared" si="764"/>
        <v>2.2222222222222223E-2</v>
      </c>
      <c r="AE4068" s="106">
        <f t="shared" si="765"/>
        <v>20.921111111111113</v>
      </c>
      <c r="AF4068" s="105">
        <f t="shared" si="766"/>
        <v>125.52666666666673</v>
      </c>
      <c r="AG4068" s="105">
        <f t="shared" si="767"/>
        <v>865.47333333333324</v>
      </c>
    </row>
    <row r="4069" spans="1:33" s="88" customFormat="1" x14ac:dyDescent="0.35">
      <c r="A4069" s="21">
        <v>10141103</v>
      </c>
      <c r="B4069" s="115" t="s">
        <v>1665</v>
      </c>
      <c r="C4069" s="115" t="s">
        <v>710</v>
      </c>
      <c r="D4069" s="133" t="s">
        <v>1050</v>
      </c>
      <c r="E4069" s="114" t="str">
        <f t="shared" si="757"/>
        <v>TRANSFORMADOR MARCA:Tusco Trafo Co.  PTS 44</v>
      </c>
      <c r="F4069" s="21"/>
      <c r="G4069" s="21"/>
      <c r="H4069" s="21" t="s">
        <v>4733</v>
      </c>
      <c r="I4069" s="21"/>
      <c r="J4069" s="21"/>
      <c r="K4069" s="133" t="s">
        <v>7484</v>
      </c>
      <c r="L4069" s="133" t="s">
        <v>7483</v>
      </c>
      <c r="M4069" s="21">
        <v>50</v>
      </c>
      <c r="N4069" s="21">
        <v>33</v>
      </c>
      <c r="O4069" s="21">
        <v>0.4</v>
      </c>
      <c r="P4069" s="124" t="s">
        <v>516</v>
      </c>
      <c r="Q4069" s="21">
        <v>2012</v>
      </c>
      <c r="R4069" s="21" t="s">
        <v>7393</v>
      </c>
      <c r="S4069" s="21">
        <v>541714</v>
      </c>
      <c r="T4069" s="116">
        <v>643</v>
      </c>
      <c r="U4069" s="111">
        <v>45</v>
      </c>
      <c r="V4069" s="113">
        <f t="shared" si="758"/>
        <v>575.12777777777774</v>
      </c>
      <c r="W4069" s="113">
        <f t="shared" si="759"/>
        <v>67.872222222222263</v>
      </c>
      <c r="X4069" s="112">
        <f t="shared" si="760"/>
        <v>67872.222222222263</v>
      </c>
      <c r="Y4069" s="111"/>
      <c r="Z4069" s="110">
        <f t="shared" si="768"/>
        <v>40</v>
      </c>
      <c r="AA4069" s="109">
        <f t="shared" si="761"/>
        <v>32.15</v>
      </c>
      <c r="AB4069" s="109">
        <f t="shared" si="762"/>
        <v>32150</v>
      </c>
      <c r="AC4069" s="108">
        <f t="shared" si="763"/>
        <v>610.85</v>
      </c>
      <c r="AD4069" s="107">
        <f t="shared" si="764"/>
        <v>2.2222222222222223E-2</v>
      </c>
      <c r="AE4069" s="106">
        <f t="shared" si="765"/>
        <v>13.574444444444445</v>
      </c>
      <c r="AF4069" s="105">
        <f t="shared" si="766"/>
        <v>81.446666666666715</v>
      </c>
      <c r="AG4069" s="105">
        <f t="shared" si="767"/>
        <v>561.55333333333328</v>
      </c>
    </row>
    <row r="4070" spans="1:33" s="88" customFormat="1" x14ac:dyDescent="0.35">
      <c r="A4070" s="21">
        <v>10141103</v>
      </c>
      <c r="B4070" s="115" t="s">
        <v>1665</v>
      </c>
      <c r="C4070" s="115" t="s">
        <v>710</v>
      </c>
      <c r="D4070" s="133" t="s">
        <v>5383</v>
      </c>
      <c r="E4070" s="114" t="str">
        <f t="shared" si="757"/>
        <v>TRANSFORMADOR MARCA:Tusco Trafo Co.  PTS 40</v>
      </c>
      <c r="F4070" s="21"/>
      <c r="G4070" s="21"/>
      <c r="H4070" s="21" t="s">
        <v>4733</v>
      </c>
      <c r="I4070" s="21"/>
      <c r="J4070" s="21"/>
      <c r="K4070" s="133" t="s">
        <v>7482</v>
      </c>
      <c r="L4070" s="133" t="s">
        <v>7481</v>
      </c>
      <c r="M4070" s="21">
        <v>160</v>
      </c>
      <c r="N4070" s="21">
        <v>33</v>
      </c>
      <c r="O4070" s="21">
        <v>0.4</v>
      </c>
      <c r="P4070" s="124" t="s">
        <v>516</v>
      </c>
      <c r="Q4070" s="21">
        <v>2012</v>
      </c>
      <c r="R4070" s="21" t="s">
        <v>7393</v>
      </c>
      <c r="S4070" s="21">
        <v>541760</v>
      </c>
      <c r="T4070" s="116">
        <v>991</v>
      </c>
      <c r="U4070" s="111">
        <v>45</v>
      </c>
      <c r="V4070" s="113">
        <f t="shared" si="758"/>
        <v>886.39444444444439</v>
      </c>
      <c r="W4070" s="113">
        <f t="shared" si="759"/>
        <v>104.60555555555561</v>
      </c>
      <c r="X4070" s="112">
        <f t="shared" si="760"/>
        <v>104605.55555555561</v>
      </c>
      <c r="Y4070" s="111"/>
      <c r="Z4070" s="110">
        <f t="shared" si="768"/>
        <v>40</v>
      </c>
      <c r="AA4070" s="109">
        <f t="shared" si="761"/>
        <v>49.550000000000004</v>
      </c>
      <c r="AB4070" s="109">
        <f t="shared" si="762"/>
        <v>49550.000000000007</v>
      </c>
      <c r="AC4070" s="108">
        <f t="shared" si="763"/>
        <v>941.45</v>
      </c>
      <c r="AD4070" s="107">
        <f t="shared" si="764"/>
        <v>2.2222222222222223E-2</v>
      </c>
      <c r="AE4070" s="106">
        <f t="shared" si="765"/>
        <v>20.921111111111113</v>
      </c>
      <c r="AF4070" s="105">
        <f t="shared" si="766"/>
        <v>125.52666666666673</v>
      </c>
      <c r="AG4070" s="105">
        <f t="shared" si="767"/>
        <v>865.47333333333324</v>
      </c>
    </row>
    <row r="4071" spans="1:33" s="88" customFormat="1" x14ac:dyDescent="0.35">
      <c r="A4071" s="21">
        <v>10141103</v>
      </c>
      <c r="B4071" s="115" t="s">
        <v>1665</v>
      </c>
      <c r="C4071" s="115" t="s">
        <v>710</v>
      </c>
      <c r="D4071" s="133" t="s">
        <v>4205</v>
      </c>
      <c r="E4071" s="114" t="str">
        <f t="shared" si="757"/>
        <v>TRANSFORMADOR MARCA:Tusco Trafo Co.  PTS 42</v>
      </c>
      <c r="F4071" s="21"/>
      <c r="G4071" s="21"/>
      <c r="H4071" s="21" t="s">
        <v>4733</v>
      </c>
      <c r="I4071" s="21"/>
      <c r="J4071" s="21"/>
      <c r="K4071" s="133" t="s">
        <v>7480</v>
      </c>
      <c r="L4071" s="133" t="s">
        <v>7479</v>
      </c>
      <c r="M4071" s="21">
        <v>160</v>
      </c>
      <c r="N4071" s="21">
        <v>33</v>
      </c>
      <c r="O4071" s="21">
        <v>0.4</v>
      </c>
      <c r="P4071" s="124" t="s">
        <v>516</v>
      </c>
      <c r="Q4071" s="21">
        <v>2012</v>
      </c>
      <c r="R4071" s="21" t="s">
        <v>7393</v>
      </c>
      <c r="S4071" s="21">
        <v>541756</v>
      </c>
      <c r="T4071" s="116">
        <v>991</v>
      </c>
      <c r="U4071" s="111">
        <v>45</v>
      </c>
      <c r="V4071" s="113">
        <f t="shared" si="758"/>
        <v>886.39444444444439</v>
      </c>
      <c r="W4071" s="113">
        <f t="shared" si="759"/>
        <v>104.60555555555561</v>
      </c>
      <c r="X4071" s="112">
        <f t="shared" si="760"/>
        <v>104605.55555555561</v>
      </c>
      <c r="Y4071" s="111"/>
      <c r="Z4071" s="110">
        <f t="shared" si="768"/>
        <v>40</v>
      </c>
      <c r="AA4071" s="109">
        <f t="shared" si="761"/>
        <v>49.550000000000004</v>
      </c>
      <c r="AB4071" s="109">
        <f t="shared" si="762"/>
        <v>49550.000000000007</v>
      </c>
      <c r="AC4071" s="108">
        <f t="shared" si="763"/>
        <v>941.45</v>
      </c>
      <c r="AD4071" s="107">
        <f t="shared" si="764"/>
        <v>2.2222222222222223E-2</v>
      </c>
      <c r="AE4071" s="106">
        <f t="shared" si="765"/>
        <v>20.921111111111113</v>
      </c>
      <c r="AF4071" s="105">
        <f t="shared" si="766"/>
        <v>125.52666666666673</v>
      </c>
      <c r="AG4071" s="105">
        <f t="shared" si="767"/>
        <v>865.47333333333324</v>
      </c>
    </row>
    <row r="4072" spans="1:33" s="88" customFormat="1" x14ac:dyDescent="0.35">
      <c r="A4072" s="21">
        <v>10141103</v>
      </c>
      <c r="B4072" s="115" t="s">
        <v>1665</v>
      </c>
      <c r="C4072" s="115" t="s">
        <v>710</v>
      </c>
      <c r="D4072" s="133" t="s">
        <v>5374</v>
      </c>
      <c r="E4072" s="114" t="str">
        <f t="shared" si="757"/>
        <v>TRANSFORMADOR MARCA:Tusco Trafo Co.  PTS 43</v>
      </c>
      <c r="F4072" s="21"/>
      <c r="G4072" s="21"/>
      <c r="H4072" s="21" t="s">
        <v>4733</v>
      </c>
      <c r="I4072" s="21"/>
      <c r="J4072" s="21"/>
      <c r="K4072" s="133" t="s">
        <v>7478</v>
      </c>
      <c r="L4072" s="133" t="s">
        <v>7477</v>
      </c>
      <c r="M4072" s="21">
        <v>160</v>
      </c>
      <c r="N4072" s="21">
        <v>33</v>
      </c>
      <c r="O4072" s="21">
        <v>0.4</v>
      </c>
      <c r="P4072" s="124" t="s">
        <v>516</v>
      </c>
      <c r="Q4072" s="21">
        <v>2012</v>
      </c>
      <c r="R4072" s="21" t="s">
        <v>7393</v>
      </c>
      <c r="S4072" s="21">
        <v>541741</v>
      </c>
      <c r="T4072" s="116">
        <v>991</v>
      </c>
      <c r="U4072" s="111">
        <v>45</v>
      </c>
      <c r="V4072" s="113">
        <f t="shared" si="758"/>
        <v>886.39444444444439</v>
      </c>
      <c r="W4072" s="113">
        <f t="shared" si="759"/>
        <v>104.60555555555561</v>
      </c>
      <c r="X4072" s="112">
        <f t="shared" si="760"/>
        <v>104605.55555555561</v>
      </c>
      <c r="Y4072" s="111"/>
      <c r="Z4072" s="110">
        <f t="shared" si="768"/>
        <v>40</v>
      </c>
      <c r="AA4072" s="109">
        <f t="shared" si="761"/>
        <v>49.550000000000004</v>
      </c>
      <c r="AB4072" s="109">
        <f t="shared" si="762"/>
        <v>49550.000000000007</v>
      </c>
      <c r="AC4072" s="108">
        <f t="shared" si="763"/>
        <v>941.45</v>
      </c>
      <c r="AD4072" s="107">
        <f t="shared" si="764"/>
        <v>2.2222222222222223E-2</v>
      </c>
      <c r="AE4072" s="106">
        <f t="shared" si="765"/>
        <v>20.921111111111113</v>
      </c>
      <c r="AF4072" s="105">
        <f t="shared" si="766"/>
        <v>125.52666666666673</v>
      </c>
      <c r="AG4072" s="105">
        <f t="shared" si="767"/>
        <v>865.47333333333324</v>
      </c>
    </row>
    <row r="4073" spans="1:33" s="88" customFormat="1" x14ac:dyDescent="0.35">
      <c r="A4073" s="21">
        <v>10141103</v>
      </c>
      <c r="B4073" s="115" t="s">
        <v>1665</v>
      </c>
      <c r="C4073" s="115" t="s">
        <v>710</v>
      </c>
      <c r="D4073" s="133" t="s">
        <v>7476</v>
      </c>
      <c r="E4073" s="114" t="str">
        <f t="shared" si="757"/>
        <v>TRANSFORMADOR MARCA:Efacec   PT 578R</v>
      </c>
      <c r="F4073" s="21"/>
      <c r="G4073" s="21"/>
      <c r="H4073" s="21" t="s">
        <v>2292</v>
      </c>
      <c r="I4073" s="21"/>
      <c r="J4073" s="21"/>
      <c r="K4073" s="133" t="s">
        <v>7475</v>
      </c>
      <c r="L4073" s="133" t="s">
        <v>7474</v>
      </c>
      <c r="M4073" s="21">
        <v>160</v>
      </c>
      <c r="N4073" s="21">
        <v>33</v>
      </c>
      <c r="O4073" s="21">
        <v>0.4</v>
      </c>
      <c r="P4073" s="124" t="s">
        <v>516</v>
      </c>
      <c r="Q4073" s="21">
        <v>2012</v>
      </c>
      <c r="R4073" s="21" t="s">
        <v>1705</v>
      </c>
      <c r="S4073" s="21" t="s">
        <v>7473</v>
      </c>
      <c r="T4073" s="116">
        <v>991</v>
      </c>
      <c r="U4073" s="111">
        <v>45</v>
      </c>
      <c r="V4073" s="113">
        <f t="shared" si="758"/>
        <v>886.39444444444439</v>
      </c>
      <c r="W4073" s="113">
        <f t="shared" si="759"/>
        <v>104.60555555555561</v>
      </c>
      <c r="X4073" s="112">
        <f t="shared" si="760"/>
        <v>104605.55555555561</v>
      </c>
      <c r="Y4073" s="111"/>
      <c r="Z4073" s="110">
        <f t="shared" si="768"/>
        <v>40</v>
      </c>
      <c r="AA4073" s="109">
        <f t="shared" si="761"/>
        <v>49.550000000000004</v>
      </c>
      <c r="AB4073" s="109">
        <f t="shared" si="762"/>
        <v>49550.000000000007</v>
      </c>
      <c r="AC4073" s="108">
        <f t="shared" si="763"/>
        <v>941.45</v>
      </c>
      <c r="AD4073" s="107">
        <f t="shared" si="764"/>
        <v>2.2222222222222223E-2</v>
      </c>
      <c r="AE4073" s="106">
        <f t="shared" si="765"/>
        <v>20.921111111111113</v>
      </c>
      <c r="AF4073" s="105">
        <f t="shared" si="766"/>
        <v>125.52666666666673</v>
      </c>
      <c r="AG4073" s="105">
        <f t="shared" si="767"/>
        <v>865.47333333333324</v>
      </c>
    </row>
    <row r="4074" spans="1:33" s="88" customFormat="1" x14ac:dyDescent="0.35">
      <c r="A4074" s="21">
        <v>10141103</v>
      </c>
      <c r="B4074" s="115" t="s">
        <v>1665</v>
      </c>
      <c r="C4074" s="115" t="s">
        <v>710</v>
      </c>
      <c r="D4074" s="57" t="s">
        <v>7472</v>
      </c>
      <c r="E4074" s="114" t="str">
        <f t="shared" si="757"/>
        <v>TRANSFORMADOR MARCA:Powertech  PT 852R</v>
      </c>
      <c r="F4074" s="21"/>
      <c r="G4074" s="21"/>
      <c r="H4074" s="21" t="s">
        <v>2292</v>
      </c>
      <c r="I4074" s="21"/>
      <c r="J4074" s="21"/>
      <c r="K4074" s="133" t="s">
        <v>7471</v>
      </c>
      <c r="L4074" s="133" t="s">
        <v>7470</v>
      </c>
      <c r="M4074" s="21">
        <v>315</v>
      </c>
      <c r="N4074" s="21">
        <v>33</v>
      </c>
      <c r="O4074" s="21">
        <v>0.4</v>
      </c>
      <c r="P4074" s="124" t="s">
        <v>516</v>
      </c>
      <c r="Q4074" s="21">
        <v>2012</v>
      </c>
      <c r="R4074" s="21" t="s">
        <v>2362</v>
      </c>
      <c r="S4074" s="21" t="s">
        <v>7469</v>
      </c>
      <c r="T4074" s="116">
        <v>1039</v>
      </c>
      <c r="U4074" s="111">
        <v>45</v>
      </c>
      <c r="V4074" s="113">
        <f t="shared" si="758"/>
        <v>929.32777777777778</v>
      </c>
      <c r="W4074" s="113">
        <f t="shared" si="759"/>
        <v>109.67222222222222</v>
      </c>
      <c r="X4074" s="112">
        <f t="shared" si="760"/>
        <v>109672.22222222222</v>
      </c>
      <c r="Y4074" s="111"/>
      <c r="Z4074" s="110">
        <f t="shared" si="768"/>
        <v>40</v>
      </c>
      <c r="AA4074" s="109">
        <f t="shared" si="761"/>
        <v>51.95</v>
      </c>
      <c r="AB4074" s="109">
        <f t="shared" si="762"/>
        <v>51950</v>
      </c>
      <c r="AC4074" s="108">
        <f t="shared" si="763"/>
        <v>987.05</v>
      </c>
      <c r="AD4074" s="107">
        <f t="shared" si="764"/>
        <v>2.2222222222222223E-2</v>
      </c>
      <c r="AE4074" s="106">
        <f t="shared" si="765"/>
        <v>21.934444444444445</v>
      </c>
      <c r="AF4074" s="105">
        <f t="shared" si="766"/>
        <v>131.60666666666665</v>
      </c>
      <c r="AG4074" s="105">
        <f t="shared" si="767"/>
        <v>907.39333333333332</v>
      </c>
    </row>
    <row r="4075" spans="1:33" s="88" customFormat="1" x14ac:dyDescent="0.35">
      <c r="A4075" s="21">
        <v>10141103</v>
      </c>
      <c r="B4075" s="115" t="s">
        <v>1665</v>
      </c>
      <c r="C4075" s="115" t="s">
        <v>710</v>
      </c>
      <c r="D4075" s="21" t="s">
        <v>7468</v>
      </c>
      <c r="E4075" s="114" t="str">
        <f t="shared" si="757"/>
        <v>TRANSFORMADOR MARCA:Revive  PT 522R</v>
      </c>
      <c r="F4075" s="21"/>
      <c r="G4075" s="21"/>
      <c r="H4075" s="21" t="s">
        <v>2292</v>
      </c>
      <c r="I4075" s="21"/>
      <c r="J4075" s="21"/>
      <c r="K4075" s="133" t="s">
        <v>7467</v>
      </c>
      <c r="L4075" s="133" t="s">
        <v>7466</v>
      </c>
      <c r="M4075" s="21">
        <v>250</v>
      </c>
      <c r="N4075" s="21">
        <v>33</v>
      </c>
      <c r="O4075" s="21">
        <v>0.4</v>
      </c>
      <c r="P4075" s="124" t="s">
        <v>516</v>
      </c>
      <c r="Q4075" s="21">
        <v>2012</v>
      </c>
      <c r="R4075" s="21" t="s">
        <v>4040</v>
      </c>
      <c r="S4075" s="21" t="s">
        <v>7465</v>
      </c>
      <c r="T4075" s="116">
        <v>991</v>
      </c>
      <c r="U4075" s="111">
        <v>45</v>
      </c>
      <c r="V4075" s="113">
        <f t="shared" si="758"/>
        <v>886.39444444444439</v>
      </c>
      <c r="W4075" s="113">
        <f t="shared" si="759"/>
        <v>104.60555555555561</v>
      </c>
      <c r="X4075" s="112">
        <f t="shared" si="760"/>
        <v>104605.55555555561</v>
      </c>
      <c r="Y4075" s="111"/>
      <c r="Z4075" s="110">
        <f t="shared" si="768"/>
        <v>40</v>
      </c>
      <c r="AA4075" s="109">
        <f t="shared" si="761"/>
        <v>49.550000000000004</v>
      </c>
      <c r="AB4075" s="109">
        <f t="shared" si="762"/>
        <v>49550.000000000007</v>
      </c>
      <c r="AC4075" s="108">
        <f t="shared" si="763"/>
        <v>941.45</v>
      </c>
      <c r="AD4075" s="107">
        <f t="shared" si="764"/>
        <v>2.2222222222222223E-2</v>
      </c>
      <c r="AE4075" s="106">
        <f t="shared" si="765"/>
        <v>20.921111111111113</v>
      </c>
      <c r="AF4075" s="105">
        <f t="shared" si="766"/>
        <v>125.52666666666673</v>
      </c>
      <c r="AG4075" s="105">
        <f t="shared" si="767"/>
        <v>865.47333333333324</v>
      </c>
    </row>
    <row r="4076" spans="1:33" s="88" customFormat="1" x14ac:dyDescent="0.35">
      <c r="A4076" s="21">
        <v>10141103</v>
      </c>
      <c r="B4076" s="115" t="s">
        <v>1665</v>
      </c>
      <c r="C4076" s="115" t="s">
        <v>710</v>
      </c>
      <c r="D4076" s="21" t="s">
        <v>7464</v>
      </c>
      <c r="E4076" s="114" t="str">
        <f t="shared" si="757"/>
        <v>TRANSFORMADOR MARCA:Revive  PT 523R</v>
      </c>
      <c r="F4076" s="21"/>
      <c r="G4076" s="21"/>
      <c r="H4076" s="21" t="s">
        <v>2292</v>
      </c>
      <c r="I4076" s="21"/>
      <c r="J4076" s="21"/>
      <c r="K4076" s="133" t="s">
        <v>7463</v>
      </c>
      <c r="L4076" s="133" t="s">
        <v>7462</v>
      </c>
      <c r="M4076" s="21">
        <v>250</v>
      </c>
      <c r="N4076" s="21">
        <v>33</v>
      </c>
      <c r="O4076" s="21">
        <v>0.4</v>
      </c>
      <c r="P4076" s="124" t="s">
        <v>516</v>
      </c>
      <c r="Q4076" s="21">
        <v>2012</v>
      </c>
      <c r="R4076" s="21" t="s">
        <v>4040</v>
      </c>
      <c r="S4076" s="21" t="s">
        <v>7461</v>
      </c>
      <c r="T4076" s="116">
        <v>991</v>
      </c>
      <c r="U4076" s="111">
        <v>45</v>
      </c>
      <c r="V4076" s="113">
        <f t="shared" si="758"/>
        <v>886.39444444444439</v>
      </c>
      <c r="W4076" s="113">
        <f t="shared" si="759"/>
        <v>104.60555555555561</v>
      </c>
      <c r="X4076" s="112">
        <f t="shared" si="760"/>
        <v>104605.55555555561</v>
      </c>
      <c r="Y4076" s="111"/>
      <c r="Z4076" s="110">
        <f t="shared" si="768"/>
        <v>40</v>
      </c>
      <c r="AA4076" s="109">
        <f t="shared" si="761"/>
        <v>49.550000000000004</v>
      </c>
      <c r="AB4076" s="109">
        <f t="shared" si="762"/>
        <v>49550.000000000007</v>
      </c>
      <c r="AC4076" s="108">
        <f t="shared" si="763"/>
        <v>941.45</v>
      </c>
      <c r="AD4076" s="107">
        <f t="shared" si="764"/>
        <v>2.2222222222222223E-2</v>
      </c>
      <c r="AE4076" s="106">
        <f t="shared" si="765"/>
        <v>20.921111111111113</v>
      </c>
      <c r="AF4076" s="105">
        <f t="shared" si="766"/>
        <v>125.52666666666673</v>
      </c>
      <c r="AG4076" s="105">
        <f t="shared" si="767"/>
        <v>865.47333333333324</v>
      </c>
    </row>
    <row r="4077" spans="1:33" s="88" customFormat="1" x14ac:dyDescent="0.35">
      <c r="A4077" s="21">
        <v>10141103</v>
      </c>
      <c r="B4077" s="115" t="s">
        <v>1665</v>
      </c>
      <c r="C4077" s="115" t="s">
        <v>710</v>
      </c>
      <c r="D4077" s="133" t="s">
        <v>7460</v>
      </c>
      <c r="E4077" s="114" t="str">
        <f t="shared" si="757"/>
        <v>TRANSFORMADOR MARCA:Powertech  PTS 389</v>
      </c>
      <c r="F4077" s="21"/>
      <c r="G4077" s="21"/>
      <c r="H4077" s="21" t="s">
        <v>2261</v>
      </c>
      <c r="I4077" s="21"/>
      <c r="J4077" s="21"/>
      <c r="K4077" s="133" t="s">
        <v>7459</v>
      </c>
      <c r="L4077" s="133" t="s">
        <v>7458</v>
      </c>
      <c r="M4077" s="21">
        <v>315</v>
      </c>
      <c r="N4077" s="21">
        <v>33</v>
      </c>
      <c r="O4077" s="21">
        <v>0.44</v>
      </c>
      <c r="P4077" s="124" t="s">
        <v>516</v>
      </c>
      <c r="Q4077" s="21">
        <v>2012</v>
      </c>
      <c r="R4077" s="21" t="s">
        <v>2362</v>
      </c>
      <c r="S4077" s="21" t="s">
        <v>7457</v>
      </c>
      <c r="T4077" s="116">
        <v>1039</v>
      </c>
      <c r="U4077" s="111">
        <v>45</v>
      </c>
      <c r="V4077" s="113">
        <f t="shared" si="758"/>
        <v>929.32777777777778</v>
      </c>
      <c r="W4077" s="113">
        <f t="shared" si="759"/>
        <v>109.67222222222222</v>
      </c>
      <c r="X4077" s="112">
        <f t="shared" si="760"/>
        <v>109672.22222222222</v>
      </c>
      <c r="Y4077" s="111"/>
      <c r="Z4077" s="110">
        <f t="shared" si="768"/>
        <v>40</v>
      </c>
      <c r="AA4077" s="109">
        <f t="shared" si="761"/>
        <v>51.95</v>
      </c>
      <c r="AB4077" s="109">
        <f t="shared" si="762"/>
        <v>51950</v>
      </c>
      <c r="AC4077" s="108">
        <f t="shared" si="763"/>
        <v>987.05</v>
      </c>
      <c r="AD4077" s="107">
        <f t="shared" si="764"/>
        <v>2.2222222222222223E-2</v>
      </c>
      <c r="AE4077" s="106">
        <f t="shared" si="765"/>
        <v>21.934444444444445</v>
      </c>
      <c r="AF4077" s="105">
        <f t="shared" si="766"/>
        <v>131.60666666666665</v>
      </c>
      <c r="AG4077" s="105">
        <f t="shared" si="767"/>
        <v>907.39333333333332</v>
      </c>
    </row>
    <row r="4078" spans="1:33" s="88" customFormat="1" x14ac:dyDescent="0.35">
      <c r="A4078" s="21">
        <v>10141103</v>
      </c>
      <c r="B4078" s="115" t="s">
        <v>1665</v>
      </c>
      <c r="C4078" s="115" t="s">
        <v>710</v>
      </c>
      <c r="D4078" s="133" t="s">
        <v>7456</v>
      </c>
      <c r="E4078" s="114" t="str">
        <f t="shared" si="757"/>
        <v>TRANSFORMADOR MARCA:Efacec   PTS 424</v>
      </c>
      <c r="F4078" s="21"/>
      <c r="G4078" s="21"/>
      <c r="H4078" s="21" t="s">
        <v>2261</v>
      </c>
      <c r="I4078" s="21"/>
      <c r="J4078" s="21"/>
      <c r="K4078" s="133" t="s">
        <v>7455</v>
      </c>
      <c r="L4078" s="133" t="s">
        <v>7454</v>
      </c>
      <c r="M4078" s="21">
        <v>250</v>
      </c>
      <c r="N4078" s="21">
        <v>33</v>
      </c>
      <c r="O4078" s="21">
        <v>0.4</v>
      </c>
      <c r="P4078" s="124" t="s">
        <v>516</v>
      </c>
      <c r="Q4078" s="21">
        <v>2012</v>
      </c>
      <c r="R4078" s="21" t="s">
        <v>1705</v>
      </c>
      <c r="S4078" s="21" t="s">
        <v>7453</v>
      </c>
      <c r="T4078" s="116">
        <v>991</v>
      </c>
      <c r="U4078" s="111">
        <v>45</v>
      </c>
      <c r="V4078" s="113">
        <f t="shared" si="758"/>
        <v>886.39444444444439</v>
      </c>
      <c r="W4078" s="113">
        <f t="shared" si="759"/>
        <v>104.60555555555561</v>
      </c>
      <c r="X4078" s="112">
        <f t="shared" si="760"/>
        <v>104605.55555555561</v>
      </c>
      <c r="Y4078" s="111"/>
      <c r="Z4078" s="110">
        <f t="shared" si="768"/>
        <v>40</v>
      </c>
      <c r="AA4078" s="109">
        <f t="shared" si="761"/>
        <v>49.550000000000004</v>
      </c>
      <c r="AB4078" s="109">
        <f t="shared" si="762"/>
        <v>49550.000000000007</v>
      </c>
      <c r="AC4078" s="108">
        <f t="shared" si="763"/>
        <v>941.45</v>
      </c>
      <c r="AD4078" s="107">
        <f t="shared" si="764"/>
        <v>2.2222222222222223E-2</v>
      </c>
      <c r="AE4078" s="106">
        <f t="shared" si="765"/>
        <v>20.921111111111113</v>
      </c>
      <c r="AF4078" s="105">
        <f t="shared" si="766"/>
        <v>125.52666666666673</v>
      </c>
      <c r="AG4078" s="105">
        <f t="shared" si="767"/>
        <v>865.47333333333324</v>
      </c>
    </row>
    <row r="4079" spans="1:33" s="88" customFormat="1" x14ac:dyDescent="0.35">
      <c r="A4079" s="21">
        <v>10141103</v>
      </c>
      <c r="B4079" s="115" t="s">
        <v>1665</v>
      </c>
      <c r="C4079" s="115" t="s">
        <v>710</v>
      </c>
      <c r="D4079" s="133" t="s">
        <v>7452</v>
      </c>
      <c r="E4079" s="114" t="str">
        <f t="shared" si="757"/>
        <v>TRANSFORMADOR MARCA:Powertech  PTS 257</v>
      </c>
      <c r="F4079" s="21"/>
      <c r="G4079" s="21"/>
      <c r="H4079" s="21" t="s">
        <v>2261</v>
      </c>
      <c r="I4079" s="21"/>
      <c r="J4079" s="21"/>
      <c r="K4079" s="133" t="s">
        <v>7451</v>
      </c>
      <c r="L4079" s="133" t="s">
        <v>7450</v>
      </c>
      <c r="M4079" s="21">
        <v>500</v>
      </c>
      <c r="N4079" s="21">
        <v>33</v>
      </c>
      <c r="O4079" s="21">
        <v>0.4</v>
      </c>
      <c r="P4079" s="124" t="s">
        <v>516</v>
      </c>
      <c r="Q4079" s="21">
        <v>2012</v>
      </c>
      <c r="R4079" s="21" t="s">
        <v>2362</v>
      </c>
      <c r="S4079" s="21" t="s">
        <v>7449</v>
      </c>
      <c r="T4079" s="116">
        <v>1200</v>
      </c>
      <c r="U4079" s="111">
        <v>45</v>
      </c>
      <c r="V4079" s="113">
        <f t="shared" si="758"/>
        <v>1073.3333333333333</v>
      </c>
      <c r="W4079" s="113">
        <f t="shared" si="759"/>
        <v>126.66666666666674</v>
      </c>
      <c r="X4079" s="112">
        <f t="shared" si="760"/>
        <v>126666.66666666674</v>
      </c>
      <c r="Y4079" s="111"/>
      <c r="Z4079" s="110">
        <f t="shared" si="768"/>
        <v>40</v>
      </c>
      <c r="AA4079" s="109">
        <f t="shared" si="761"/>
        <v>60</v>
      </c>
      <c r="AB4079" s="109">
        <f t="shared" si="762"/>
        <v>60000</v>
      </c>
      <c r="AC4079" s="108">
        <f t="shared" si="763"/>
        <v>1140</v>
      </c>
      <c r="AD4079" s="107">
        <f t="shared" si="764"/>
        <v>2.2222222222222223E-2</v>
      </c>
      <c r="AE4079" s="106">
        <f t="shared" si="765"/>
        <v>25.333333333333336</v>
      </c>
      <c r="AF4079" s="105">
        <f t="shared" si="766"/>
        <v>152.00000000000009</v>
      </c>
      <c r="AG4079" s="105">
        <f t="shared" si="767"/>
        <v>1048</v>
      </c>
    </row>
    <row r="4080" spans="1:33" s="88" customFormat="1" x14ac:dyDescent="0.35">
      <c r="A4080" s="21">
        <v>10141103</v>
      </c>
      <c r="B4080" s="115" t="s">
        <v>1665</v>
      </c>
      <c r="C4080" s="115" t="s">
        <v>710</v>
      </c>
      <c r="D4080" s="133" t="s">
        <v>7448</v>
      </c>
      <c r="E4080" s="114" t="str">
        <f t="shared" si="757"/>
        <v>TRANSFORMADOR MARCA:itb  PT 641</v>
      </c>
      <c r="F4080" s="21"/>
      <c r="G4080" s="21"/>
      <c r="H4080" s="21" t="s">
        <v>862</v>
      </c>
      <c r="I4080" s="21"/>
      <c r="J4080" s="21"/>
      <c r="K4080" s="133" t="s">
        <v>7447</v>
      </c>
      <c r="L4080" s="133" t="s">
        <v>7446</v>
      </c>
      <c r="M4080" s="21">
        <v>250</v>
      </c>
      <c r="N4080" s="21">
        <v>33</v>
      </c>
      <c r="O4080" s="21">
        <v>0.4</v>
      </c>
      <c r="P4080" s="124" t="s">
        <v>516</v>
      </c>
      <c r="Q4080" s="21">
        <v>2012</v>
      </c>
      <c r="R4080" s="21" t="s">
        <v>7209</v>
      </c>
      <c r="S4080" s="21">
        <v>782619</v>
      </c>
      <c r="T4080" s="116">
        <v>991</v>
      </c>
      <c r="U4080" s="111">
        <v>45</v>
      </c>
      <c r="V4080" s="113">
        <f t="shared" si="758"/>
        <v>886.39444444444439</v>
      </c>
      <c r="W4080" s="113">
        <f t="shared" si="759"/>
        <v>104.60555555555561</v>
      </c>
      <c r="X4080" s="112">
        <f t="shared" si="760"/>
        <v>104605.55555555561</v>
      </c>
      <c r="Y4080" s="111"/>
      <c r="Z4080" s="110">
        <f t="shared" si="768"/>
        <v>40</v>
      </c>
      <c r="AA4080" s="109">
        <f t="shared" si="761"/>
        <v>49.550000000000004</v>
      </c>
      <c r="AB4080" s="109">
        <f t="shared" si="762"/>
        <v>49550.000000000007</v>
      </c>
      <c r="AC4080" s="108">
        <f t="shared" si="763"/>
        <v>941.45</v>
      </c>
      <c r="AD4080" s="107">
        <f t="shared" si="764"/>
        <v>2.2222222222222223E-2</v>
      </c>
      <c r="AE4080" s="106">
        <f t="shared" si="765"/>
        <v>20.921111111111113</v>
      </c>
      <c r="AF4080" s="105">
        <f t="shared" si="766"/>
        <v>125.52666666666673</v>
      </c>
      <c r="AG4080" s="105">
        <f t="shared" si="767"/>
        <v>865.47333333333324</v>
      </c>
    </row>
    <row r="4081" spans="1:33" s="88" customFormat="1" x14ac:dyDescent="0.35">
      <c r="A4081" s="21">
        <v>10141103</v>
      </c>
      <c r="B4081" s="115" t="s">
        <v>1665</v>
      </c>
      <c r="C4081" s="115" t="s">
        <v>710</v>
      </c>
      <c r="D4081" s="133" t="s">
        <v>7445</v>
      </c>
      <c r="E4081" s="114" t="str">
        <f t="shared" si="757"/>
        <v>TRANSFORMADOR MARCA:Efacec   PT 218R</v>
      </c>
      <c r="F4081" s="21"/>
      <c r="G4081" s="21"/>
      <c r="H4081" s="21" t="s">
        <v>2240</v>
      </c>
      <c r="I4081" s="21"/>
      <c r="J4081" s="21"/>
      <c r="K4081" s="133" t="s">
        <v>7444</v>
      </c>
      <c r="L4081" s="133" t="s">
        <v>7443</v>
      </c>
      <c r="M4081" s="21">
        <v>315</v>
      </c>
      <c r="N4081" s="21">
        <v>33</v>
      </c>
      <c r="O4081" s="21">
        <v>0.4</v>
      </c>
      <c r="P4081" s="124" t="s">
        <v>516</v>
      </c>
      <c r="Q4081" s="21">
        <v>2012</v>
      </c>
      <c r="R4081" s="21" t="s">
        <v>1705</v>
      </c>
      <c r="S4081" s="21" t="s">
        <v>7442</v>
      </c>
      <c r="T4081" s="116">
        <v>1039</v>
      </c>
      <c r="U4081" s="111">
        <v>45</v>
      </c>
      <c r="V4081" s="113">
        <f t="shared" si="758"/>
        <v>929.32777777777778</v>
      </c>
      <c r="W4081" s="113">
        <f t="shared" si="759"/>
        <v>109.67222222222222</v>
      </c>
      <c r="X4081" s="112">
        <f t="shared" si="760"/>
        <v>109672.22222222222</v>
      </c>
      <c r="Y4081" s="111"/>
      <c r="Z4081" s="110">
        <f t="shared" si="768"/>
        <v>40</v>
      </c>
      <c r="AA4081" s="109">
        <f t="shared" si="761"/>
        <v>51.95</v>
      </c>
      <c r="AB4081" s="109">
        <f t="shared" si="762"/>
        <v>51950</v>
      </c>
      <c r="AC4081" s="108">
        <f t="shared" si="763"/>
        <v>987.05</v>
      </c>
      <c r="AD4081" s="107">
        <f t="shared" si="764"/>
        <v>2.2222222222222223E-2</v>
      </c>
      <c r="AE4081" s="106">
        <f t="shared" si="765"/>
        <v>21.934444444444445</v>
      </c>
      <c r="AF4081" s="105">
        <f t="shared" si="766"/>
        <v>131.60666666666665</v>
      </c>
      <c r="AG4081" s="105">
        <f t="shared" si="767"/>
        <v>907.39333333333332</v>
      </c>
    </row>
    <row r="4082" spans="1:33" s="88" customFormat="1" x14ac:dyDescent="0.35">
      <c r="A4082" s="21">
        <v>10141103</v>
      </c>
      <c r="B4082" s="115" t="s">
        <v>1665</v>
      </c>
      <c r="C4082" s="115" t="s">
        <v>710</v>
      </c>
      <c r="D4082" s="133" t="s">
        <v>5805</v>
      </c>
      <c r="E4082" s="114" t="str">
        <f t="shared" si="757"/>
        <v>TRANSFORMADOR MARCA:itb  PT?</v>
      </c>
      <c r="F4082" s="21"/>
      <c r="G4082" s="21"/>
      <c r="H4082" s="21" t="s">
        <v>2240</v>
      </c>
      <c r="I4082" s="21"/>
      <c r="J4082" s="21"/>
      <c r="K4082" s="133" t="s">
        <v>7441</v>
      </c>
      <c r="L4082" s="133" t="s">
        <v>7440</v>
      </c>
      <c r="M4082" s="21">
        <v>100</v>
      </c>
      <c r="N4082" s="21">
        <v>33</v>
      </c>
      <c r="O4082" s="21">
        <v>0.4</v>
      </c>
      <c r="P4082" s="124" t="s">
        <v>516</v>
      </c>
      <c r="Q4082" s="21">
        <v>2012</v>
      </c>
      <c r="R4082" s="21" t="s">
        <v>7209</v>
      </c>
      <c r="S4082" s="21">
        <v>774583</v>
      </c>
      <c r="T4082" s="116">
        <v>763</v>
      </c>
      <c r="U4082" s="111">
        <v>45</v>
      </c>
      <c r="V4082" s="113">
        <f t="shared" si="758"/>
        <v>682.46111111111111</v>
      </c>
      <c r="W4082" s="113">
        <f t="shared" si="759"/>
        <v>80.538888888888891</v>
      </c>
      <c r="X4082" s="112">
        <f t="shared" si="760"/>
        <v>80538.888888888891</v>
      </c>
      <c r="Y4082" s="111"/>
      <c r="Z4082" s="110">
        <f t="shared" si="768"/>
        <v>40</v>
      </c>
      <c r="AA4082" s="109">
        <f t="shared" si="761"/>
        <v>38.15</v>
      </c>
      <c r="AB4082" s="109">
        <f t="shared" si="762"/>
        <v>38150</v>
      </c>
      <c r="AC4082" s="108">
        <f t="shared" si="763"/>
        <v>724.85</v>
      </c>
      <c r="AD4082" s="107">
        <f t="shared" si="764"/>
        <v>2.2222222222222223E-2</v>
      </c>
      <c r="AE4082" s="106">
        <f t="shared" si="765"/>
        <v>16.10777777777778</v>
      </c>
      <c r="AF4082" s="105">
        <f t="shared" si="766"/>
        <v>96.646666666666675</v>
      </c>
      <c r="AG4082" s="105">
        <f t="shared" si="767"/>
        <v>666.35333333333335</v>
      </c>
    </row>
    <row r="4083" spans="1:33" s="88" customFormat="1" x14ac:dyDescent="0.35">
      <c r="A4083" s="21">
        <v>10141103</v>
      </c>
      <c r="B4083" s="115" t="s">
        <v>1665</v>
      </c>
      <c r="C4083" s="115" t="s">
        <v>710</v>
      </c>
      <c r="D4083" s="133" t="s">
        <v>7439</v>
      </c>
      <c r="E4083" s="114" t="str">
        <f t="shared" si="757"/>
        <v>TRANSFORMADOR MARCA:Efacec  PT 328R</v>
      </c>
      <c r="F4083" s="21"/>
      <c r="G4083" s="21"/>
      <c r="H4083" s="21" t="s">
        <v>729</v>
      </c>
      <c r="I4083" s="21"/>
      <c r="J4083" s="21"/>
      <c r="K4083" s="133" t="s">
        <v>7438</v>
      </c>
      <c r="L4083" s="133" t="s">
        <v>7437</v>
      </c>
      <c r="M4083" s="21">
        <v>500</v>
      </c>
      <c r="N4083" s="21">
        <v>33</v>
      </c>
      <c r="O4083" s="21">
        <v>0.4</v>
      </c>
      <c r="P4083" s="124" t="s">
        <v>516</v>
      </c>
      <c r="Q4083" s="21">
        <v>2012</v>
      </c>
      <c r="R4083" s="21" t="s">
        <v>535</v>
      </c>
      <c r="S4083" s="21" t="s">
        <v>7436</v>
      </c>
      <c r="T4083" s="116">
        <v>1200</v>
      </c>
      <c r="U4083" s="111">
        <v>45</v>
      </c>
      <c r="V4083" s="113">
        <f t="shared" si="758"/>
        <v>1073.3333333333333</v>
      </c>
      <c r="W4083" s="113">
        <f t="shared" si="759"/>
        <v>126.66666666666674</v>
      </c>
      <c r="X4083" s="112">
        <f t="shared" si="760"/>
        <v>126666.66666666674</v>
      </c>
      <c r="Y4083" s="111"/>
      <c r="Z4083" s="110">
        <f t="shared" si="768"/>
        <v>40</v>
      </c>
      <c r="AA4083" s="109">
        <f t="shared" si="761"/>
        <v>60</v>
      </c>
      <c r="AB4083" s="109">
        <f t="shared" si="762"/>
        <v>60000</v>
      </c>
      <c r="AC4083" s="108">
        <f t="shared" si="763"/>
        <v>1140</v>
      </c>
      <c r="AD4083" s="107">
        <f t="shared" si="764"/>
        <v>2.2222222222222223E-2</v>
      </c>
      <c r="AE4083" s="106">
        <f t="shared" si="765"/>
        <v>25.333333333333336</v>
      </c>
      <c r="AF4083" s="105">
        <f t="shared" si="766"/>
        <v>152.00000000000009</v>
      </c>
      <c r="AG4083" s="105">
        <f t="shared" si="767"/>
        <v>1048</v>
      </c>
    </row>
    <row r="4084" spans="1:33" s="88" customFormat="1" x14ac:dyDescent="0.35">
      <c r="A4084" s="21">
        <v>10141103</v>
      </c>
      <c r="B4084" s="115" t="s">
        <v>1665</v>
      </c>
      <c r="C4084" s="115" t="s">
        <v>710</v>
      </c>
      <c r="D4084" s="133" t="s">
        <v>7435</v>
      </c>
      <c r="E4084" s="114" t="str">
        <f t="shared" si="757"/>
        <v>TRANSFORMADOR MARCA:Actom  PT 327R</v>
      </c>
      <c r="F4084" s="21"/>
      <c r="G4084" s="21"/>
      <c r="H4084" s="21" t="s">
        <v>729</v>
      </c>
      <c r="I4084" s="21"/>
      <c r="J4084" s="21"/>
      <c r="K4084" s="133" t="s">
        <v>7434</v>
      </c>
      <c r="L4084" s="133" t="s">
        <v>7433</v>
      </c>
      <c r="M4084" s="21">
        <v>500</v>
      </c>
      <c r="N4084" s="21">
        <v>33</v>
      </c>
      <c r="O4084" s="21">
        <v>0.4</v>
      </c>
      <c r="P4084" s="124" t="s">
        <v>516</v>
      </c>
      <c r="Q4084" s="21">
        <v>2012</v>
      </c>
      <c r="R4084" s="21" t="s">
        <v>2251</v>
      </c>
      <c r="S4084" s="21" t="s">
        <v>7432</v>
      </c>
      <c r="T4084" s="116">
        <v>1200</v>
      </c>
      <c r="U4084" s="111">
        <v>45</v>
      </c>
      <c r="V4084" s="113">
        <f t="shared" si="758"/>
        <v>1073.3333333333333</v>
      </c>
      <c r="W4084" s="113">
        <f t="shared" si="759"/>
        <v>126.66666666666674</v>
      </c>
      <c r="X4084" s="112">
        <f t="shared" si="760"/>
        <v>126666.66666666674</v>
      </c>
      <c r="Y4084" s="111"/>
      <c r="Z4084" s="110">
        <f t="shared" si="768"/>
        <v>40</v>
      </c>
      <c r="AA4084" s="109">
        <f t="shared" si="761"/>
        <v>60</v>
      </c>
      <c r="AB4084" s="109">
        <f t="shared" si="762"/>
        <v>60000</v>
      </c>
      <c r="AC4084" s="108">
        <f t="shared" si="763"/>
        <v>1140</v>
      </c>
      <c r="AD4084" s="107">
        <f t="shared" si="764"/>
        <v>2.2222222222222223E-2</v>
      </c>
      <c r="AE4084" s="106">
        <f t="shared" si="765"/>
        <v>25.333333333333336</v>
      </c>
      <c r="AF4084" s="105">
        <f t="shared" si="766"/>
        <v>152.00000000000009</v>
      </c>
      <c r="AG4084" s="105">
        <f t="shared" si="767"/>
        <v>1048</v>
      </c>
    </row>
    <row r="4085" spans="1:33" s="88" customFormat="1" x14ac:dyDescent="0.35">
      <c r="A4085" s="21">
        <v>10141103</v>
      </c>
      <c r="B4085" s="115" t="s">
        <v>1665</v>
      </c>
      <c r="C4085" s="115" t="s">
        <v>710</v>
      </c>
      <c r="D4085" s="133" t="s">
        <v>7396</v>
      </c>
      <c r="E4085" s="114" t="str">
        <f t="shared" si="757"/>
        <v>TRANSFORMADOR MARCA:Tusco Trafo Co.  PTS 02</v>
      </c>
      <c r="F4085" s="21"/>
      <c r="G4085" s="21"/>
      <c r="H4085" s="21" t="s">
        <v>2235</v>
      </c>
      <c r="I4085" s="21"/>
      <c r="J4085" s="21"/>
      <c r="K4085" s="133" t="s">
        <v>7431</v>
      </c>
      <c r="L4085" s="133" t="s">
        <v>7430</v>
      </c>
      <c r="M4085" s="21">
        <v>250</v>
      </c>
      <c r="N4085" s="21">
        <v>33</v>
      </c>
      <c r="O4085" s="21">
        <v>0.4</v>
      </c>
      <c r="P4085" s="124" t="s">
        <v>516</v>
      </c>
      <c r="Q4085" s="21">
        <v>2012</v>
      </c>
      <c r="R4085" s="21" t="s">
        <v>7393</v>
      </c>
      <c r="S4085" s="21">
        <v>541762</v>
      </c>
      <c r="T4085" s="116">
        <v>991</v>
      </c>
      <c r="U4085" s="111">
        <v>45</v>
      </c>
      <c r="V4085" s="113">
        <f t="shared" si="758"/>
        <v>886.39444444444439</v>
      </c>
      <c r="W4085" s="113">
        <f t="shared" si="759"/>
        <v>104.60555555555561</v>
      </c>
      <c r="X4085" s="112">
        <f t="shared" si="760"/>
        <v>104605.55555555561</v>
      </c>
      <c r="Y4085" s="111"/>
      <c r="Z4085" s="110">
        <f t="shared" si="768"/>
        <v>40</v>
      </c>
      <c r="AA4085" s="109">
        <f t="shared" si="761"/>
        <v>49.550000000000004</v>
      </c>
      <c r="AB4085" s="109">
        <f t="shared" si="762"/>
        <v>49550.000000000007</v>
      </c>
      <c r="AC4085" s="108">
        <f t="shared" si="763"/>
        <v>941.45</v>
      </c>
      <c r="AD4085" s="107">
        <f t="shared" si="764"/>
        <v>2.2222222222222223E-2</v>
      </c>
      <c r="AE4085" s="106">
        <f t="shared" si="765"/>
        <v>20.921111111111113</v>
      </c>
      <c r="AF4085" s="105">
        <f t="shared" si="766"/>
        <v>125.52666666666673</v>
      </c>
      <c r="AG4085" s="105">
        <f t="shared" si="767"/>
        <v>865.47333333333324</v>
      </c>
    </row>
    <row r="4086" spans="1:33" s="88" customFormat="1" x14ac:dyDescent="0.35">
      <c r="A4086" s="21">
        <v>10141103</v>
      </c>
      <c r="B4086" s="115" t="s">
        <v>1665</v>
      </c>
      <c r="C4086" s="115" t="s">
        <v>710</v>
      </c>
      <c r="D4086" s="133" t="s">
        <v>4633</v>
      </c>
      <c r="E4086" s="114" t="str">
        <f t="shared" si="757"/>
        <v>TRANSFORMADOR MARCA:Tusco Trafo Co.  PTS 10</v>
      </c>
      <c r="F4086" s="21"/>
      <c r="G4086" s="21"/>
      <c r="H4086" s="21" t="s">
        <v>2235</v>
      </c>
      <c r="I4086" s="21"/>
      <c r="J4086" s="21"/>
      <c r="K4086" s="133" t="s">
        <v>7429</v>
      </c>
      <c r="L4086" s="133" t="s">
        <v>7428</v>
      </c>
      <c r="M4086" s="21">
        <v>160</v>
      </c>
      <c r="N4086" s="21">
        <v>33</v>
      </c>
      <c r="O4086" s="21">
        <v>0.4</v>
      </c>
      <c r="P4086" s="124" t="s">
        <v>516</v>
      </c>
      <c r="Q4086" s="21">
        <v>2012</v>
      </c>
      <c r="R4086" s="21" t="s">
        <v>7393</v>
      </c>
      <c r="S4086" s="21">
        <v>541743</v>
      </c>
      <c r="T4086" s="116">
        <v>991</v>
      </c>
      <c r="U4086" s="111">
        <v>45</v>
      </c>
      <c r="V4086" s="113">
        <f t="shared" si="758"/>
        <v>886.39444444444439</v>
      </c>
      <c r="W4086" s="113">
        <f t="shared" si="759"/>
        <v>104.60555555555561</v>
      </c>
      <c r="X4086" s="112">
        <f t="shared" si="760"/>
        <v>104605.55555555561</v>
      </c>
      <c r="Y4086" s="111"/>
      <c r="Z4086" s="110">
        <f t="shared" si="768"/>
        <v>40</v>
      </c>
      <c r="AA4086" s="109">
        <f t="shared" si="761"/>
        <v>49.550000000000004</v>
      </c>
      <c r="AB4086" s="109">
        <f t="shared" si="762"/>
        <v>49550.000000000007</v>
      </c>
      <c r="AC4086" s="108">
        <f t="shared" si="763"/>
        <v>941.45</v>
      </c>
      <c r="AD4086" s="107">
        <f t="shared" si="764"/>
        <v>2.2222222222222223E-2</v>
      </c>
      <c r="AE4086" s="106">
        <f t="shared" si="765"/>
        <v>20.921111111111113</v>
      </c>
      <c r="AF4086" s="105">
        <f t="shared" si="766"/>
        <v>125.52666666666673</v>
      </c>
      <c r="AG4086" s="105">
        <f t="shared" si="767"/>
        <v>865.47333333333324</v>
      </c>
    </row>
    <row r="4087" spans="1:33" s="88" customFormat="1" x14ac:dyDescent="0.35">
      <c r="A4087" s="21">
        <v>10141103</v>
      </c>
      <c r="B4087" s="115" t="s">
        <v>1665</v>
      </c>
      <c r="C4087" s="115" t="s">
        <v>710</v>
      </c>
      <c r="D4087" s="133" t="s">
        <v>4609</v>
      </c>
      <c r="E4087" s="114" t="str">
        <f t="shared" si="757"/>
        <v>TRANSFORMADOR MARCA:Tusco Trafo Co.  PTS 03</v>
      </c>
      <c r="F4087" s="21"/>
      <c r="G4087" s="21"/>
      <c r="H4087" s="21" t="s">
        <v>2235</v>
      </c>
      <c r="I4087" s="21"/>
      <c r="J4087" s="21"/>
      <c r="K4087" s="133" t="s">
        <v>7427</v>
      </c>
      <c r="L4087" s="133" t="s">
        <v>7426</v>
      </c>
      <c r="M4087" s="21">
        <v>250</v>
      </c>
      <c r="N4087" s="21">
        <v>33</v>
      </c>
      <c r="O4087" s="21">
        <v>0.4</v>
      </c>
      <c r="P4087" s="124" t="s">
        <v>516</v>
      </c>
      <c r="Q4087" s="21">
        <v>2012</v>
      </c>
      <c r="R4087" s="21" t="s">
        <v>7393</v>
      </c>
      <c r="S4087" s="21">
        <v>541763</v>
      </c>
      <c r="T4087" s="116">
        <v>991</v>
      </c>
      <c r="U4087" s="111">
        <v>45</v>
      </c>
      <c r="V4087" s="113">
        <f t="shared" si="758"/>
        <v>886.39444444444439</v>
      </c>
      <c r="W4087" s="113">
        <f t="shared" si="759"/>
        <v>104.60555555555561</v>
      </c>
      <c r="X4087" s="112">
        <f t="shared" si="760"/>
        <v>104605.55555555561</v>
      </c>
      <c r="Y4087" s="111"/>
      <c r="Z4087" s="110">
        <f t="shared" si="768"/>
        <v>40</v>
      </c>
      <c r="AA4087" s="109">
        <f t="shared" si="761"/>
        <v>49.550000000000004</v>
      </c>
      <c r="AB4087" s="109">
        <f t="shared" si="762"/>
        <v>49550.000000000007</v>
      </c>
      <c r="AC4087" s="108">
        <f t="shared" si="763"/>
        <v>941.45</v>
      </c>
      <c r="AD4087" s="107">
        <f t="shared" si="764"/>
        <v>2.2222222222222223E-2</v>
      </c>
      <c r="AE4087" s="106">
        <f t="shared" si="765"/>
        <v>20.921111111111113</v>
      </c>
      <c r="AF4087" s="105">
        <f t="shared" si="766"/>
        <v>125.52666666666673</v>
      </c>
      <c r="AG4087" s="105">
        <f t="shared" si="767"/>
        <v>865.47333333333324</v>
      </c>
    </row>
    <row r="4088" spans="1:33" s="88" customFormat="1" x14ac:dyDescent="0.35">
      <c r="A4088" s="21">
        <v>10141103</v>
      </c>
      <c r="B4088" s="115" t="s">
        <v>1665</v>
      </c>
      <c r="C4088" s="115" t="s">
        <v>710</v>
      </c>
      <c r="D4088" s="133" t="s">
        <v>4236</v>
      </c>
      <c r="E4088" s="114" t="str">
        <f t="shared" si="757"/>
        <v>TRANSFORMADOR MARCA:Tusco Trafo Co.  PTS 23</v>
      </c>
      <c r="F4088" s="21"/>
      <c r="G4088" s="21"/>
      <c r="H4088" s="21" t="s">
        <v>2235</v>
      </c>
      <c r="I4088" s="21"/>
      <c r="J4088" s="21"/>
      <c r="K4088" s="133" t="s">
        <v>7425</v>
      </c>
      <c r="L4088" s="133" t="s">
        <v>7424</v>
      </c>
      <c r="M4088" s="21">
        <v>160</v>
      </c>
      <c r="N4088" s="21">
        <v>33</v>
      </c>
      <c r="O4088" s="21">
        <v>0.4</v>
      </c>
      <c r="P4088" s="124" t="s">
        <v>516</v>
      </c>
      <c r="Q4088" s="21">
        <v>2012</v>
      </c>
      <c r="R4088" s="21" t="s">
        <v>7393</v>
      </c>
      <c r="S4088" s="21">
        <v>541750</v>
      </c>
      <c r="T4088" s="116">
        <v>991</v>
      </c>
      <c r="U4088" s="111">
        <v>45</v>
      </c>
      <c r="V4088" s="113">
        <f t="shared" si="758"/>
        <v>886.39444444444439</v>
      </c>
      <c r="W4088" s="113">
        <f t="shared" si="759"/>
        <v>104.60555555555561</v>
      </c>
      <c r="X4088" s="112">
        <f t="shared" si="760"/>
        <v>104605.55555555561</v>
      </c>
      <c r="Y4088" s="111"/>
      <c r="Z4088" s="110">
        <f t="shared" si="768"/>
        <v>40</v>
      </c>
      <c r="AA4088" s="109">
        <f t="shared" si="761"/>
        <v>49.550000000000004</v>
      </c>
      <c r="AB4088" s="109">
        <f t="shared" si="762"/>
        <v>49550.000000000007</v>
      </c>
      <c r="AC4088" s="108">
        <f t="shared" si="763"/>
        <v>941.45</v>
      </c>
      <c r="AD4088" s="107">
        <f t="shared" si="764"/>
        <v>2.2222222222222223E-2</v>
      </c>
      <c r="AE4088" s="106">
        <f t="shared" si="765"/>
        <v>20.921111111111113</v>
      </c>
      <c r="AF4088" s="105">
        <f t="shared" si="766"/>
        <v>125.52666666666673</v>
      </c>
      <c r="AG4088" s="105">
        <f t="shared" si="767"/>
        <v>865.47333333333324</v>
      </c>
    </row>
    <row r="4089" spans="1:33" s="88" customFormat="1" x14ac:dyDescent="0.35">
      <c r="A4089" s="21">
        <v>10141103</v>
      </c>
      <c r="B4089" s="115" t="s">
        <v>1665</v>
      </c>
      <c r="C4089" s="115" t="s">
        <v>710</v>
      </c>
      <c r="D4089" s="133" t="s">
        <v>4643</v>
      </c>
      <c r="E4089" s="114" t="str">
        <f t="shared" si="757"/>
        <v>TRANSFORMADOR MARCA:Tusco Trafo Co.  PTS 28</v>
      </c>
      <c r="F4089" s="21"/>
      <c r="G4089" s="21"/>
      <c r="H4089" s="21" t="s">
        <v>2235</v>
      </c>
      <c r="I4089" s="21"/>
      <c r="J4089" s="21"/>
      <c r="K4089" s="133" t="s">
        <v>7423</v>
      </c>
      <c r="L4089" s="133" t="s">
        <v>7422</v>
      </c>
      <c r="M4089" s="21">
        <v>50</v>
      </c>
      <c r="N4089" s="21">
        <v>33</v>
      </c>
      <c r="O4089" s="21">
        <v>0.4</v>
      </c>
      <c r="P4089" s="124" t="s">
        <v>516</v>
      </c>
      <c r="Q4089" s="21">
        <v>2012</v>
      </c>
      <c r="R4089" s="21" t="s">
        <v>7393</v>
      </c>
      <c r="S4089" s="21">
        <v>541724</v>
      </c>
      <c r="T4089" s="116">
        <v>643</v>
      </c>
      <c r="U4089" s="111">
        <v>45</v>
      </c>
      <c r="V4089" s="113">
        <f t="shared" si="758"/>
        <v>575.12777777777774</v>
      </c>
      <c r="W4089" s="113">
        <f t="shared" si="759"/>
        <v>67.872222222222263</v>
      </c>
      <c r="X4089" s="112">
        <f t="shared" si="760"/>
        <v>67872.222222222263</v>
      </c>
      <c r="Y4089" s="111"/>
      <c r="Z4089" s="110">
        <f t="shared" si="768"/>
        <v>40</v>
      </c>
      <c r="AA4089" s="109">
        <f t="shared" si="761"/>
        <v>32.15</v>
      </c>
      <c r="AB4089" s="109">
        <f t="shared" si="762"/>
        <v>32150</v>
      </c>
      <c r="AC4089" s="108">
        <f t="shared" si="763"/>
        <v>610.85</v>
      </c>
      <c r="AD4089" s="107">
        <f t="shared" si="764"/>
        <v>2.2222222222222223E-2</v>
      </c>
      <c r="AE4089" s="106">
        <f t="shared" si="765"/>
        <v>13.574444444444445</v>
      </c>
      <c r="AF4089" s="105">
        <f t="shared" si="766"/>
        <v>81.446666666666715</v>
      </c>
      <c r="AG4089" s="105">
        <f t="shared" si="767"/>
        <v>561.55333333333328</v>
      </c>
    </row>
    <row r="4090" spans="1:33" s="88" customFormat="1" x14ac:dyDescent="0.35">
      <c r="A4090" s="21">
        <v>10141103</v>
      </c>
      <c r="B4090" s="115" t="s">
        <v>1665</v>
      </c>
      <c r="C4090" s="115" t="s">
        <v>710</v>
      </c>
      <c r="D4090" s="21" t="s">
        <v>4232</v>
      </c>
      <c r="E4090" s="114" t="str">
        <f t="shared" si="757"/>
        <v>TRANSFORMADOR MARCA:Tusco Trafo Co.  PTS 27</v>
      </c>
      <c r="F4090" s="21"/>
      <c r="G4090" s="21"/>
      <c r="H4090" s="21" t="s">
        <v>2235</v>
      </c>
      <c r="I4090" s="21"/>
      <c r="J4090" s="21"/>
      <c r="K4090" s="133" t="s">
        <v>7421</v>
      </c>
      <c r="L4090" s="133" t="s">
        <v>7420</v>
      </c>
      <c r="M4090" s="21">
        <v>50</v>
      </c>
      <c r="N4090" s="21">
        <v>33</v>
      </c>
      <c r="O4090" s="21">
        <v>0.4</v>
      </c>
      <c r="P4090" s="124" t="s">
        <v>516</v>
      </c>
      <c r="Q4090" s="21">
        <v>2012</v>
      </c>
      <c r="R4090" s="21" t="s">
        <v>7393</v>
      </c>
      <c r="S4090" s="21">
        <v>541723</v>
      </c>
      <c r="T4090" s="116">
        <v>643</v>
      </c>
      <c r="U4090" s="111">
        <v>45</v>
      </c>
      <c r="V4090" s="113">
        <f t="shared" si="758"/>
        <v>575.12777777777774</v>
      </c>
      <c r="W4090" s="113">
        <f t="shared" si="759"/>
        <v>67.872222222222263</v>
      </c>
      <c r="X4090" s="112">
        <f t="shared" si="760"/>
        <v>67872.222222222263</v>
      </c>
      <c r="Y4090" s="111"/>
      <c r="Z4090" s="110">
        <f t="shared" si="768"/>
        <v>40</v>
      </c>
      <c r="AA4090" s="109">
        <f t="shared" si="761"/>
        <v>32.15</v>
      </c>
      <c r="AB4090" s="109">
        <f t="shared" si="762"/>
        <v>32150</v>
      </c>
      <c r="AC4090" s="108">
        <f t="shared" si="763"/>
        <v>610.85</v>
      </c>
      <c r="AD4090" s="107">
        <f t="shared" si="764"/>
        <v>2.2222222222222223E-2</v>
      </c>
      <c r="AE4090" s="106">
        <f t="shared" si="765"/>
        <v>13.574444444444445</v>
      </c>
      <c r="AF4090" s="105">
        <f t="shared" si="766"/>
        <v>81.446666666666715</v>
      </c>
      <c r="AG4090" s="105">
        <f t="shared" si="767"/>
        <v>561.55333333333328</v>
      </c>
    </row>
    <row r="4091" spans="1:33" s="88" customFormat="1" x14ac:dyDescent="0.35">
      <c r="A4091" s="21">
        <v>10141103</v>
      </c>
      <c r="B4091" s="115" t="s">
        <v>1665</v>
      </c>
      <c r="C4091" s="115" t="s">
        <v>710</v>
      </c>
      <c r="D4091" s="21" t="s">
        <v>4650</v>
      </c>
      <c r="E4091" s="114" t="str">
        <f t="shared" si="757"/>
        <v>TRANSFORMADOR MARCA:Tusco Trafo Co.  PTS 26</v>
      </c>
      <c r="F4091" s="21"/>
      <c r="G4091" s="21"/>
      <c r="H4091" s="21" t="s">
        <v>2235</v>
      </c>
      <c r="I4091" s="21"/>
      <c r="J4091" s="21"/>
      <c r="K4091" s="133" t="s">
        <v>7419</v>
      </c>
      <c r="L4091" s="133" t="s">
        <v>7418</v>
      </c>
      <c r="M4091" s="21">
        <v>50</v>
      </c>
      <c r="N4091" s="21">
        <v>33</v>
      </c>
      <c r="O4091" s="21">
        <v>0.4</v>
      </c>
      <c r="P4091" s="124" t="s">
        <v>516</v>
      </c>
      <c r="Q4091" s="21">
        <v>2012</v>
      </c>
      <c r="R4091" s="21" t="s">
        <v>7393</v>
      </c>
      <c r="S4091" s="21">
        <v>541725</v>
      </c>
      <c r="T4091" s="116">
        <v>643</v>
      </c>
      <c r="U4091" s="111">
        <v>45</v>
      </c>
      <c r="V4091" s="113">
        <f t="shared" si="758"/>
        <v>575.12777777777774</v>
      </c>
      <c r="W4091" s="113">
        <f t="shared" si="759"/>
        <v>67.872222222222263</v>
      </c>
      <c r="X4091" s="112">
        <f t="shared" si="760"/>
        <v>67872.222222222263</v>
      </c>
      <c r="Y4091" s="111"/>
      <c r="Z4091" s="110">
        <f t="shared" si="768"/>
        <v>40</v>
      </c>
      <c r="AA4091" s="109">
        <f t="shared" si="761"/>
        <v>32.15</v>
      </c>
      <c r="AB4091" s="109">
        <f t="shared" si="762"/>
        <v>32150</v>
      </c>
      <c r="AC4091" s="108">
        <f t="shared" si="763"/>
        <v>610.85</v>
      </c>
      <c r="AD4091" s="107">
        <f t="shared" si="764"/>
        <v>2.2222222222222223E-2</v>
      </c>
      <c r="AE4091" s="106">
        <f t="shared" si="765"/>
        <v>13.574444444444445</v>
      </c>
      <c r="AF4091" s="105">
        <f t="shared" si="766"/>
        <v>81.446666666666715</v>
      </c>
      <c r="AG4091" s="105">
        <f t="shared" si="767"/>
        <v>561.55333333333328</v>
      </c>
    </row>
    <row r="4092" spans="1:33" s="88" customFormat="1" x14ac:dyDescent="0.35">
      <c r="A4092" s="21">
        <v>10141103</v>
      </c>
      <c r="B4092" s="115" t="s">
        <v>1665</v>
      </c>
      <c r="C4092" s="115" t="s">
        <v>710</v>
      </c>
      <c r="D4092" s="21" t="s">
        <v>1805</v>
      </c>
      <c r="E4092" s="114" t="str">
        <f t="shared" si="757"/>
        <v>TRANSFORMADOR MARCA:Tusco Trafo Co.  PTS 25</v>
      </c>
      <c r="F4092" s="21"/>
      <c r="G4092" s="21"/>
      <c r="H4092" s="21" t="s">
        <v>2235</v>
      </c>
      <c r="I4092" s="21"/>
      <c r="J4092" s="21"/>
      <c r="K4092" s="133" t="s">
        <v>7417</v>
      </c>
      <c r="L4092" s="133" t="s">
        <v>7416</v>
      </c>
      <c r="M4092" s="21">
        <v>50</v>
      </c>
      <c r="N4092" s="21">
        <v>33</v>
      </c>
      <c r="O4092" s="21">
        <v>0.4</v>
      </c>
      <c r="P4092" s="124" t="s">
        <v>516</v>
      </c>
      <c r="Q4092" s="21">
        <v>2012</v>
      </c>
      <c r="R4092" s="21" t="s">
        <v>7393</v>
      </c>
      <c r="S4092" s="21">
        <v>541712</v>
      </c>
      <c r="T4092" s="116">
        <v>643</v>
      </c>
      <c r="U4092" s="111">
        <v>45</v>
      </c>
      <c r="V4092" s="113">
        <f t="shared" si="758"/>
        <v>575.12777777777774</v>
      </c>
      <c r="W4092" s="113">
        <f t="shared" si="759"/>
        <v>67.872222222222263</v>
      </c>
      <c r="X4092" s="112">
        <f t="shared" si="760"/>
        <v>67872.222222222263</v>
      </c>
      <c r="Y4092" s="111"/>
      <c r="Z4092" s="110">
        <f t="shared" si="768"/>
        <v>40</v>
      </c>
      <c r="AA4092" s="109">
        <f t="shared" si="761"/>
        <v>32.15</v>
      </c>
      <c r="AB4092" s="109">
        <f t="shared" si="762"/>
        <v>32150</v>
      </c>
      <c r="AC4092" s="108">
        <f t="shared" si="763"/>
        <v>610.85</v>
      </c>
      <c r="AD4092" s="107">
        <f t="shared" si="764"/>
        <v>2.2222222222222223E-2</v>
      </c>
      <c r="AE4092" s="106">
        <f t="shared" si="765"/>
        <v>13.574444444444445</v>
      </c>
      <c r="AF4092" s="105">
        <f t="shared" si="766"/>
        <v>81.446666666666715</v>
      </c>
      <c r="AG4092" s="105">
        <f t="shared" si="767"/>
        <v>561.55333333333328</v>
      </c>
    </row>
    <row r="4093" spans="1:33" s="88" customFormat="1" x14ac:dyDescent="0.35">
      <c r="A4093" s="21">
        <v>10141103</v>
      </c>
      <c r="B4093" s="115" t="s">
        <v>1665</v>
      </c>
      <c r="C4093" s="115" t="s">
        <v>710</v>
      </c>
      <c r="D4093" s="21" t="s">
        <v>3755</v>
      </c>
      <c r="E4093" s="114" t="str">
        <f t="shared" si="757"/>
        <v>TRANSFORMADOR MARCA:Tusco Trafo Co.  PTS 24</v>
      </c>
      <c r="F4093" s="21"/>
      <c r="G4093" s="21"/>
      <c r="H4093" s="21" t="s">
        <v>2235</v>
      </c>
      <c r="I4093" s="21"/>
      <c r="J4093" s="21"/>
      <c r="K4093" s="133" t="s">
        <v>7415</v>
      </c>
      <c r="L4093" s="133" t="s">
        <v>7414</v>
      </c>
      <c r="M4093" s="21">
        <v>50</v>
      </c>
      <c r="N4093" s="21">
        <v>33</v>
      </c>
      <c r="O4093" s="21">
        <v>0.4</v>
      </c>
      <c r="P4093" s="124" t="s">
        <v>516</v>
      </c>
      <c r="Q4093" s="21">
        <v>2012</v>
      </c>
      <c r="R4093" s="21" t="s">
        <v>7393</v>
      </c>
      <c r="S4093" s="21">
        <v>541728</v>
      </c>
      <c r="T4093" s="116">
        <v>643</v>
      </c>
      <c r="U4093" s="111">
        <v>45</v>
      </c>
      <c r="V4093" s="113">
        <f t="shared" si="758"/>
        <v>575.12777777777774</v>
      </c>
      <c r="W4093" s="113">
        <f t="shared" si="759"/>
        <v>67.872222222222263</v>
      </c>
      <c r="X4093" s="112">
        <f t="shared" si="760"/>
        <v>67872.222222222263</v>
      </c>
      <c r="Y4093" s="111"/>
      <c r="Z4093" s="110">
        <f t="shared" si="768"/>
        <v>40</v>
      </c>
      <c r="AA4093" s="109">
        <f t="shared" si="761"/>
        <v>32.15</v>
      </c>
      <c r="AB4093" s="109">
        <f t="shared" si="762"/>
        <v>32150</v>
      </c>
      <c r="AC4093" s="108">
        <f t="shared" si="763"/>
        <v>610.85</v>
      </c>
      <c r="AD4093" s="107">
        <f t="shared" si="764"/>
        <v>2.2222222222222223E-2</v>
      </c>
      <c r="AE4093" s="106">
        <f t="shared" si="765"/>
        <v>13.574444444444445</v>
      </c>
      <c r="AF4093" s="105">
        <f t="shared" si="766"/>
        <v>81.446666666666715</v>
      </c>
      <c r="AG4093" s="105">
        <f t="shared" si="767"/>
        <v>561.55333333333328</v>
      </c>
    </row>
    <row r="4094" spans="1:33" s="88" customFormat="1" x14ac:dyDescent="0.35">
      <c r="A4094" s="21">
        <v>10141103</v>
      </c>
      <c r="B4094" s="115" t="s">
        <v>1665</v>
      </c>
      <c r="C4094" s="115" t="s">
        <v>710</v>
      </c>
      <c r="D4094" s="21" t="s">
        <v>4240</v>
      </c>
      <c r="E4094" s="114" t="str">
        <f t="shared" si="757"/>
        <v>TRANSFORMADOR MARCA:Tusco Trafo Co.  PTS 22</v>
      </c>
      <c r="F4094" s="21"/>
      <c r="G4094" s="21"/>
      <c r="H4094" s="21" t="s">
        <v>2235</v>
      </c>
      <c r="I4094" s="21"/>
      <c r="J4094" s="21"/>
      <c r="K4094" s="133" t="s">
        <v>7413</v>
      </c>
      <c r="L4094" s="133" t="s">
        <v>7412</v>
      </c>
      <c r="M4094" s="21">
        <v>50</v>
      </c>
      <c r="N4094" s="21">
        <v>33</v>
      </c>
      <c r="O4094" s="21">
        <v>0.4</v>
      </c>
      <c r="P4094" s="124" t="s">
        <v>516</v>
      </c>
      <c r="Q4094" s="21">
        <v>2012</v>
      </c>
      <c r="R4094" s="21" t="s">
        <v>7393</v>
      </c>
      <c r="S4094" s="21">
        <v>541708</v>
      </c>
      <c r="T4094" s="116">
        <v>643</v>
      </c>
      <c r="U4094" s="111">
        <v>45</v>
      </c>
      <c r="V4094" s="113">
        <f t="shared" si="758"/>
        <v>575.12777777777774</v>
      </c>
      <c r="W4094" s="113">
        <f t="shared" si="759"/>
        <v>67.872222222222263</v>
      </c>
      <c r="X4094" s="112">
        <f t="shared" si="760"/>
        <v>67872.222222222263</v>
      </c>
      <c r="Y4094" s="111"/>
      <c r="Z4094" s="110">
        <f t="shared" si="768"/>
        <v>40</v>
      </c>
      <c r="AA4094" s="109">
        <f t="shared" si="761"/>
        <v>32.15</v>
      </c>
      <c r="AB4094" s="109">
        <f t="shared" si="762"/>
        <v>32150</v>
      </c>
      <c r="AC4094" s="108">
        <f t="shared" si="763"/>
        <v>610.85</v>
      </c>
      <c r="AD4094" s="107">
        <f t="shared" si="764"/>
        <v>2.2222222222222223E-2</v>
      </c>
      <c r="AE4094" s="106">
        <f t="shared" si="765"/>
        <v>13.574444444444445</v>
      </c>
      <c r="AF4094" s="105">
        <f t="shared" si="766"/>
        <v>81.446666666666715</v>
      </c>
      <c r="AG4094" s="105">
        <f t="shared" si="767"/>
        <v>561.55333333333328</v>
      </c>
    </row>
    <row r="4095" spans="1:33" s="88" customFormat="1" x14ac:dyDescent="0.35">
      <c r="A4095" s="21">
        <v>10141103</v>
      </c>
      <c r="B4095" s="115" t="s">
        <v>1665</v>
      </c>
      <c r="C4095" s="115" t="s">
        <v>710</v>
      </c>
      <c r="D4095" s="57" t="s">
        <v>4067</v>
      </c>
      <c r="E4095" s="114" t="str">
        <f t="shared" si="757"/>
        <v>TRANSFORMADOR MARCA:Tusco Trafo Co.  PTS 19</v>
      </c>
      <c r="F4095" s="21"/>
      <c r="G4095" s="21"/>
      <c r="H4095" s="21" t="s">
        <v>2235</v>
      </c>
      <c r="I4095" s="21"/>
      <c r="J4095" s="21"/>
      <c r="K4095" s="21" t="s">
        <v>7411</v>
      </c>
      <c r="L4095" s="133" t="s">
        <v>7410</v>
      </c>
      <c r="M4095" s="21">
        <v>50</v>
      </c>
      <c r="N4095" s="21">
        <v>33</v>
      </c>
      <c r="O4095" s="21">
        <v>0.4</v>
      </c>
      <c r="P4095" s="124" t="s">
        <v>516</v>
      </c>
      <c r="Q4095" s="21">
        <v>2012</v>
      </c>
      <c r="R4095" s="21" t="s">
        <v>7393</v>
      </c>
      <c r="S4095" s="21">
        <v>541713</v>
      </c>
      <c r="T4095" s="116">
        <v>643</v>
      </c>
      <c r="U4095" s="111">
        <v>45</v>
      </c>
      <c r="V4095" s="113">
        <f t="shared" si="758"/>
        <v>575.12777777777774</v>
      </c>
      <c r="W4095" s="113">
        <f t="shared" si="759"/>
        <v>67.872222222222263</v>
      </c>
      <c r="X4095" s="112">
        <f t="shared" si="760"/>
        <v>67872.222222222263</v>
      </c>
      <c r="Y4095" s="111"/>
      <c r="Z4095" s="110">
        <f t="shared" si="768"/>
        <v>40</v>
      </c>
      <c r="AA4095" s="109">
        <f t="shared" si="761"/>
        <v>32.15</v>
      </c>
      <c r="AB4095" s="109">
        <f t="shared" si="762"/>
        <v>32150</v>
      </c>
      <c r="AC4095" s="108">
        <f t="shared" si="763"/>
        <v>610.85</v>
      </c>
      <c r="AD4095" s="107">
        <f t="shared" si="764"/>
        <v>2.2222222222222223E-2</v>
      </c>
      <c r="AE4095" s="106">
        <f t="shared" si="765"/>
        <v>13.574444444444445</v>
      </c>
      <c r="AF4095" s="105">
        <f t="shared" si="766"/>
        <v>81.446666666666715</v>
      </c>
      <c r="AG4095" s="105">
        <f t="shared" si="767"/>
        <v>561.55333333333328</v>
      </c>
    </row>
    <row r="4096" spans="1:33" s="88" customFormat="1" x14ac:dyDescent="0.35">
      <c r="A4096" s="21">
        <v>10141103</v>
      </c>
      <c r="B4096" s="115" t="s">
        <v>1665</v>
      </c>
      <c r="C4096" s="115" t="s">
        <v>710</v>
      </c>
      <c r="D4096" s="57" t="s">
        <v>3751</v>
      </c>
      <c r="E4096" s="114" t="str">
        <f t="shared" si="757"/>
        <v>TRANSFORMADOR MARCA:Tusco Trafo Co.  PTS 20</v>
      </c>
      <c r="F4096" s="21"/>
      <c r="G4096" s="21"/>
      <c r="H4096" s="21" t="s">
        <v>2235</v>
      </c>
      <c r="I4096" s="21"/>
      <c r="J4096" s="21"/>
      <c r="K4096" s="21" t="s">
        <v>7409</v>
      </c>
      <c r="L4096" s="133" t="s">
        <v>7408</v>
      </c>
      <c r="M4096" s="21">
        <v>50</v>
      </c>
      <c r="N4096" s="21">
        <v>33</v>
      </c>
      <c r="O4096" s="21">
        <v>0.4</v>
      </c>
      <c r="P4096" s="124" t="s">
        <v>516</v>
      </c>
      <c r="Q4096" s="21">
        <v>2012</v>
      </c>
      <c r="R4096" s="21" t="s">
        <v>7393</v>
      </c>
      <c r="S4096" s="21">
        <v>541719</v>
      </c>
      <c r="T4096" s="116">
        <v>643</v>
      </c>
      <c r="U4096" s="111">
        <v>45</v>
      </c>
      <c r="V4096" s="113">
        <f t="shared" si="758"/>
        <v>575.12777777777774</v>
      </c>
      <c r="W4096" s="113">
        <f t="shared" si="759"/>
        <v>67.872222222222263</v>
      </c>
      <c r="X4096" s="112">
        <f t="shared" si="760"/>
        <v>67872.222222222263</v>
      </c>
      <c r="Y4096" s="111"/>
      <c r="Z4096" s="110">
        <f t="shared" si="768"/>
        <v>40</v>
      </c>
      <c r="AA4096" s="109">
        <f t="shared" si="761"/>
        <v>32.15</v>
      </c>
      <c r="AB4096" s="109">
        <f t="shared" si="762"/>
        <v>32150</v>
      </c>
      <c r="AC4096" s="108">
        <f t="shared" si="763"/>
        <v>610.85</v>
      </c>
      <c r="AD4096" s="107">
        <f t="shared" si="764"/>
        <v>2.2222222222222223E-2</v>
      </c>
      <c r="AE4096" s="106">
        <f t="shared" si="765"/>
        <v>13.574444444444445</v>
      </c>
      <c r="AF4096" s="105">
        <f t="shared" si="766"/>
        <v>81.446666666666715</v>
      </c>
      <c r="AG4096" s="105">
        <f t="shared" si="767"/>
        <v>561.55333333333328</v>
      </c>
    </row>
    <row r="4097" spans="1:33" s="88" customFormat="1" x14ac:dyDescent="0.35">
      <c r="A4097" s="21">
        <v>10141103</v>
      </c>
      <c r="B4097" s="115" t="s">
        <v>1665</v>
      </c>
      <c r="C4097" s="115" t="s">
        <v>710</v>
      </c>
      <c r="D4097" s="57" t="s">
        <v>7407</v>
      </c>
      <c r="E4097" s="114" t="str">
        <f t="shared" si="757"/>
        <v>TRANSFORMADOR MARCA:Tusco Trafo Co.  PTS 30</v>
      </c>
      <c r="F4097" s="21"/>
      <c r="G4097" s="21"/>
      <c r="H4097" s="21" t="s">
        <v>2235</v>
      </c>
      <c r="I4097" s="21"/>
      <c r="J4097" s="21"/>
      <c r="K4097" s="21" t="s">
        <v>7406</v>
      </c>
      <c r="L4097" s="133" t="s">
        <v>7405</v>
      </c>
      <c r="M4097" s="21">
        <v>160</v>
      </c>
      <c r="N4097" s="21">
        <v>33</v>
      </c>
      <c r="O4097" s="21">
        <v>0.4</v>
      </c>
      <c r="P4097" s="124" t="s">
        <v>516</v>
      </c>
      <c r="Q4097" s="21">
        <v>2012</v>
      </c>
      <c r="R4097" s="21" t="s">
        <v>7393</v>
      </c>
      <c r="S4097" s="21">
        <v>541748</v>
      </c>
      <c r="T4097" s="116">
        <v>991</v>
      </c>
      <c r="U4097" s="111">
        <v>45</v>
      </c>
      <c r="V4097" s="113">
        <f t="shared" si="758"/>
        <v>886.39444444444439</v>
      </c>
      <c r="W4097" s="113">
        <f t="shared" si="759"/>
        <v>104.60555555555561</v>
      </c>
      <c r="X4097" s="112">
        <f t="shared" si="760"/>
        <v>104605.55555555561</v>
      </c>
      <c r="Y4097" s="111"/>
      <c r="Z4097" s="110">
        <f t="shared" si="768"/>
        <v>40</v>
      </c>
      <c r="AA4097" s="109">
        <f t="shared" si="761"/>
        <v>49.550000000000004</v>
      </c>
      <c r="AB4097" s="109">
        <f t="shared" si="762"/>
        <v>49550.000000000007</v>
      </c>
      <c r="AC4097" s="108">
        <f t="shared" si="763"/>
        <v>941.45</v>
      </c>
      <c r="AD4097" s="107">
        <f t="shared" si="764"/>
        <v>2.2222222222222223E-2</v>
      </c>
      <c r="AE4097" s="106">
        <f t="shared" si="765"/>
        <v>20.921111111111113</v>
      </c>
      <c r="AF4097" s="105">
        <f t="shared" si="766"/>
        <v>125.52666666666673</v>
      </c>
      <c r="AG4097" s="105">
        <f t="shared" si="767"/>
        <v>865.47333333333324</v>
      </c>
    </row>
    <row r="4098" spans="1:33" s="88" customFormat="1" x14ac:dyDescent="0.35">
      <c r="A4098" s="21">
        <v>10141103</v>
      </c>
      <c r="B4098" s="115" t="s">
        <v>1665</v>
      </c>
      <c r="C4098" s="115" t="s">
        <v>710</v>
      </c>
      <c r="D4098" s="57" t="s">
        <v>3502</v>
      </c>
      <c r="E4098" s="114" t="str">
        <f t="shared" ref="E4098:E4161" si="769">+CONCATENATE(C4098," ","MARCA:",R4098," ",G4098," ",D4098,)</f>
        <v>TRANSFORMADOR MARCA:Tusco Trafo Co.  PTS 32</v>
      </c>
      <c r="F4098" s="21"/>
      <c r="G4098" s="21"/>
      <c r="H4098" s="21" t="s">
        <v>2235</v>
      </c>
      <c r="I4098" s="21"/>
      <c r="J4098" s="21"/>
      <c r="K4098" s="119" t="s">
        <v>7404</v>
      </c>
      <c r="L4098" s="133" t="s">
        <v>7403</v>
      </c>
      <c r="M4098" s="21">
        <v>160</v>
      </c>
      <c r="N4098" s="21">
        <v>33</v>
      </c>
      <c r="O4098" s="21">
        <v>0.4</v>
      </c>
      <c r="P4098" s="124" t="s">
        <v>516</v>
      </c>
      <c r="Q4098" s="21">
        <v>2012</v>
      </c>
      <c r="R4098" s="21" t="s">
        <v>7393</v>
      </c>
      <c r="S4098" s="21">
        <v>541755</v>
      </c>
      <c r="T4098" s="116">
        <v>991</v>
      </c>
      <c r="U4098" s="111">
        <v>45</v>
      </c>
      <c r="V4098" s="113">
        <f t="shared" ref="V4098:V4161" si="770">((Z4098/U4098)*(T4098-AA4098))+AA4098</f>
        <v>886.39444444444439</v>
      </c>
      <c r="W4098" s="113">
        <f t="shared" ref="W4098:W4161" si="771">+T4098-V4098</f>
        <v>104.60555555555561</v>
      </c>
      <c r="X4098" s="112">
        <f t="shared" ref="X4098:X4161" si="772">+W4098*1000</f>
        <v>104605.55555555561</v>
      </c>
      <c r="Y4098" s="111"/>
      <c r="Z4098" s="110">
        <f t="shared" si="768"/>
        <v>40</v>
      </c>
      <c r="AA4098" s="109">
        <f t="shared" ref="AA4098:AA4161" si="773">(5/100*T4098)</f>
        <v>49.550000000000004</v>
      </c>
      <c r="AB4098" s="109">
        <f t="shared" ref="AB4098:AB4161" si="774">+AA4098*1000</f>
        <v>49550.000000000007</v>
      </c>
      <c r="AC4098" s="108">
        <f t="shared" ref="AC4098:AC4161" si="775">+T4098-AA4098</f>
        <v>941.45</v>
      </c>
      <c r="AD4098" s="107">
        <f t="shared" ref="AD4098:AD4161" si="776">1/U4098</f>
        <v>2.2222222222222223E-2</v>
      </c>
      <c r="AE4098" s="106">
        <f t="shared" ref="AE4098:AE4161" si="777">+AC4098*AD4098</f>
        <v>20.921111111111113</v>
      </c>
      <c r="AF4098" s="105">
        <f t="shared" ref="AF4098:AF4161" si="778">+T4098-V4098+AE4098</f>
        <v>125.52666666666673</v>
      </c>
      <c r="AG4098" s="105">
        <f t="shared" ref="AG4098:AG4161" si="779">+V4098-AE4098</f>
        <v>865.47333333333324</v>
      </c>
    </row>
    <row r="4099" spans="1:33" s="88" customFormat="1" x14ac:dyDescent="0.35">
      <c r="A4099" s="21">
        <v>10141103</v>
      </c>
      <c r="B4099" s="115" t="s">
        <v>1665</v>
      </c>
      <c r="C4099" s="115" t="s">
        <v>710</v>
      </c>
      <c r="D4099" s="57" t="s">
        <v>654</v>
      </c>
      <c r="E4099" s="114" t="str">
        <f t="shared" si="769"/>
        <v>TRANSFORMADOR MARCA:Tusco Trafo Co.  PTS 31</v>
      </c>
      <c r="F4099" s="21"/>
      <c r="G4099" s="21"/>
      <c r="H4099" s="21" t="s">
        <v>2235</v>
      </c>
      <c r="I4099" s="21"/>
      <c r="J4099" s="21"/>
      <c r="K4099" s="119" t="s">
        <v>7402</v>
      </c>
      <c r="L4099" s="133" t="s">
        <v>7401</v>
      </c>
      <c r="M4099" s="21">
        <v>160</v>
      </c>
      <c r="N4099" s="21">
        <v>33</v>
      </c>
      <c r="O4099" s="21">
        <v>0.4</v>
      </c>
      <c r="P4099" s="124" t="s">
        <v>516</v>
      </c>
      <c r="Q4099" s="21">
        <v>2012</v>
      </c>
      <c r="R4099" s="21" t="s">
        <v>7393</v>
      </c>
      <c r="S4099" s="21">
        <v>541758</v>
      </c>
      <c r="T4099" s="116">
        <v>991</v>
      </c>
      <c r="U4099" s="111">
        <v>45</v>
      </c>
      <c r="V4099" s="113">
        <f t="shared" si="770"/>
        <v>886.39444444444439</v>
      </c>
      <c r="W4099" s="113">
        <f t="shared" si="771"/>
        <v>104.60555555555561</v>
      </c>
      <c r="X4099" s="112">
        <f t="shared" si="772"/>
        <v>104605.55555555561</v>
      </c>
      <c r="Y4099" s="111"/>
      <c r="Z4099" s="110">
        <f t="shared" si="768"/>
        <v>40</v>
      </c>
      <c r="AA4099" s="109">
        <f t="shared" si="773"/>
        <v>49.550000000000004</v>
      </c>
      <c r="AB4099" s="109">
        <f t="shared" si="774"/>
        <v>49550.000000000007</v>
      </c>
      <c r="AC4099" s="108">
        <f t="shared" si="775"/>
        <v>941.45</v>
      </c>
      <c r="AD4099" s="107">
        <f t="shared" si="776"/>
        <v>2.2222222222222223E-2</v>
      </c>
      <c r="AE4099" s="106">
        <f t="shared" si="777"/>
        <v>20.921111111111113</v>
      </c>
      <c r="AF4099" s="105">
        <f t="shared" si="778"/>
        <v>125.52666666666673</v>
      </c>
      <c r="AG4099" s="105">
        <f t="shared" si="779"/>
        <v>865.47333333333324</v>
      </c>
    </row>
    <row r="4100" spans="1:33" s="88" customFormat="1" x14ac:dyDescent="0.35">
      <c r="A4100" s="21">
        <v>10141103</v>
      </c>
      <c r="B4100" s="115" t="s">
        <v>1665</v>
      </c>
      <c r="C4100" s="115" t="s">
        <v>710</v>
      </c>
      <c r="D4100" s="133" t="s">
        <v>7400</v>
      </c>
      <c r="E4100" s="114" t="str">
        <f t="shared" si="769"/>
        <v>TRANSFORMADOR MARCA:Powertech  PTS 06</v>
      </c>
      <c r="F4100" s="21"/>
      <c r="G4100" s="21"/>
      <c r="H4100" s="21" t="s">
        <v>3471</v>
      </c>
      <c r="I4100" s="21"/>
      <c r="J4100" s="21"/>
      <c r="K4100" s="133" t="s">
        <v>7399</v>
      </c>
      <c r="L4100" s="133" t="s">
        <v>7398</v>
      </c>
      <c r="M4100" s="21">
        <v>200</v>
      </c>
      <c r="N4100" s="21">
        <v>33</v>
      </c>
      <c r="O4100" s="21">
        <v>0.4</v>
      </c>
      <c r="P4100" s="124" t="s">
        <v>516</v>
      </c>
      <c r="Q4100" s="21">
        <v>2012</v>
      </c>
      <c r="R4100" s="21" t="s">
        <v>2362</v>
      </c>
      <c r="S4100" s="21" t="s">
        <v>7397</v>
      </c>
      <c r="T4100" s="116">
        <v>991</v>
      </c>
      <c r="U4100" s="111">
        <v>45</v>
      </c>
      <c r="V4100" s="113">
        <f t="shared" si="770"/>
        <v>886.39444444444439</v>
      </c>
      <c r="W4100" s="113">
        <f t="shared" si="771"/>
        <v>104.60555555555561</v>
      </c>
      <c r="X4100" s="112">
        <f t="shared" si="772"/>
        <v>104605.55555555561</v>
      </c>
      <c r="Y4100" s="111"/>
      <c r="Z4100" s="110">
        <f t="shared" si="768"/>
        <v>40</v>
      </c>
      <c r="AA4100" s="109">
        <f t="shared" si="773"/>
        <v>49.550000000000004</v>
      </c>
      <c r="AB4100" s="109">
        <f t="shared" si="774"/>
        <v>49550.000000000007</v>
      </c>
      <c r="AC4100" s="108">
        <f t="shared" si="775"/>
        <v>941.45</v>
      </c>
      <c r="AD4100" s="107">
        <f t="shared" si="776"/>
        <v>2.2222222222222223E-2</v>
      </c>
      <c r="AE4100" s="106">
        <f t="shared" si="777"/>
        <v>20.921111111111113</v>
      </c>
      <c r="AF4100" s="105">
        <f t="shared" si="778"/>
        <v>125.52666666666673</v>
      </c>
      <c r="AG4100" s="105">
        <f t="shared" si="779"/>
        <v>865.47333333333324</v>
      </c>
    </row>
    <row r="4101" spans="1:33" s="88" customFormat="1" x14ac:dyDescent="0.35">
      <c r="A4101" s="21">
        <v>10141103</v>
      </c>
      <c r="B4101" s="115" t="s">
        <v>1665</v>
      </c>
      <c r="C4101" s="115" t="s">
        <v>710</v>
      </c>
      <c r="D4101" s="133" t="s">
        <v>7396</v>
      </c>
      <c r="E4101" s="114" t="str">
        <f t="shared" si="769"/>
        <v>TRANSFORMADOR MARCA:Tusco Trafo Co.  PTS 02</v>
      </c>
      <c r="F4101" s="21"/>
      <c r="G4101" s="21"/>
      <c r="H4101" s="21" t="s">
        <v>3471</v>
      </c>
      <c r="I4101" s="21"/>
      <c r="J4101" s="21"/>
      <c r="K4101" s="133" t="s">
        <v>7395</v>
      </c>
      <c r="L4101" s="133" t="s">
        <v>7394</v>
      </c>
      <c r="M4101" s="21">
        <v>160</v>
      </c>
      <c r="N4101" s="21">
        <v>33</v>
      </c>
      <c r="O4101" s="21">
        <v>0.4</v>
      </c>
      <c r="P4101" s="124" t="s">
        <v>516</v>
      </c>
      <c r="Q4101" s="21">
        <v>2012</v>
      </c>
      <c r="R4101" s="21" t="s">
        <v>7393</v>
      </c>
      <c r="S4101" s="21">
        <v>541759</v>
      </c>
      <c r="T4101" s="116">
        <v>991</v>
      </c>
      <c r="U4101" s="111">
        <v>45</v>
      </c>
      <c r="V4101" s="113">
        <f t="shared" si="770"/>
        <v>886.39444444444439</v>
      </c>
      <c r="W4101" s="113">
        <f t="shared" si="771"/>
        <v>104.60555555555561</v>
      </c>
      <c r="X4101" s="112">
        <f t="shared" si="772"/>
        <v>104605.55555555561</v>
      </c>
      <c r="Y4101" s="111"/>
      <c r="Z4101" s="110">
        <f t="shared" si="768"/>
        <v>40</v>
      </c>
      <c r="AA4101" s="109">
        <f t="shared" si="773"/>
        <v>49.550000000000004</v>
      </c>
      <c r="AB4101" s="109">
        <f t="shared" si="774"/>
        <v>49550.000000000007</v>
      </c>
      <c r="AC4101" s="108">
        <f t="shared" si="775"/>
        <v>941.45</v>
      </c>
      <c r="AD4101" s="107">
        <f t="shared" si="776"/>
        <v>2.2222222222222223E-2</v>
      </c>
      <c r="AE4101" s="106">
        <f t="shared" si="777"/>
        <v>20.921111111111113</v>
      </c>
      <c r="AF4101" s="105">
        <f t="shared" si="778"/>
        <v>125.52666666666673</v>
      </c>
      <c r="AG4101" s="105">
        <f t="shared" si="779"/>
        <v>865.47333333333324</v>
      </c>
    </row>
    <row r="4102" spans="1:33" s="88" customFormat="1" x14ac:dyDescent="0.35">
      <c r="A4102" s="21">
        <v>10141103</v>
      </c>
      <c r="B4102" s="115" t="s">
        <v>1665</v>
      </c>
      <c r="C4102" s="115" t="s">
        <v>710</v>
      </c>
      <c r="D4102" s="133" t="s">
        <v>7392</v>
      </c>
      <c r="E4102" s="114" t="str">
        <f t="shared" si="769"/>
        <v>TRANSFORMADOR MARCA:Powertech  PTS 840</v>
      </c>
      <c r="F4102" s="21"/>
      <c r="G4102" s="21"/>
      <c r="H4102" s="21" t="s">
        <v>2223</v>
      </c>
      <c r="I4102" s="21"/>
      <c r="J4102" s="21"/>
      <c r="K4102" s="133" t="s">
        <v>7391</v>
      </c>
      <c r="L4102" s="133" t="s">
        <v>7390</v>
      </c>
      <c r="M4102" s="21">
        <v>315</v>
      </c>
      <c r="N4102" s="21">
        <v>33</v>
      </c>
      <c r="O4102" s="21">
        <v>0.4</v>
      </c>
      <c r="P4102" s="124" t="s">
        <v>516</v>
      </c>
      <c r="Q4102" s="21">
        <v>2012</v>
      </c>
      <c r="R4102" s="21" t="s">
        <v>2362</v>
      </c>
      <c r="S4102" s="21" t="s">
        <v>7389</v>
      </c>
      <c r="T4102" s="116">
        <v>1039</v>
      </c>
      <c r="U4102" s="111">
        <v>45</v>
      </c>
      <c r="V4102" s="113">
        <f t="shared" si="770"/>
        <v>929.32777777777778</v>
      </c>
      <c r="W4102" s="113">
        <f t="shared" si="771"/>
        <v>109.67222222222222</v>
      </c>
      <c r="X4102" s="112">
        <f t="shared" si="772"/>
        <v>109672.22222222222</v>
      </c>
      <c r="Y4102" s="111"/>
      <c r="Z4102" s="110">
        <f t="shared" si="768"/>
        <v>40</v>
      </c>
      <c r="AA4102" s="109">
        <f t="shared" si="773"/>
        <v>51.95</v>
      </c>
      <c r="AB4102" s="109">
        <f t="shared" si="774"/>
        <v>51950</v>
      </c>
      <c r="AC4102" s="108">
        <f t="shared" si="775"/>
        <v>987.05</v>
      </c>
      <c r="AD4102" s="107">
        <f t="shared" si="776"/>
        <v>2.2222222222222223E-2</v>
      </c>
      <c r="AE4102" s="106">
        <f t="shared" si="777"/>
        <v>21.934444444444445</v>
      </c>
      <c r="AF4102" s="105">
        <f t="shared" si="778"/>
        <v>131.60666666666665</v>
      </c>
      <c r="AG4102" s="105">
        <f t="shared" si="779"/>
        <v>907.39333333333332</v>
      </c>
    </row>
    <row r="4103" spans="1:33" s="88" customFormat="1" x14ac:dyDescent="0.35">
      <c r="A4103" s="21">
        <v>10141103</v>
      </c>
      <c r="B4103" s="115" t="s">
        <v>1665</v>
      </c>
      <c r="C4103" s="115" t="s">
        <v>710</v>
      </c>
      <c r="D4103" s="133" t="s">
        <v>4643</v>
      </c>
      <c r="E4103" s="114" t="str">
        <f t="shared" si="769"/>
        <v>TRANSFORMADOR MARCA:Powertech  PTS 28</v>
      </c>
      <c r="F4103" s="21"/>
      <c r="G4103" s="21"/>
      <c r="H4103" s="21" t="s">
        <v>2223</v>
      </c>
      <c r="I4103" s="21"/>
      <c r="J4103" s="21"/>
      <c r="K4103" s="133" t="s">
        <v>7388</v>
      </c>
      <c r="L4103" s="133" t="s">
        <v>7387</v>
      </c>
      <c r="M4103" s="21">
        <v>315</v>
      </c>
      <c r="N4103" s="21">
        <v>33</v>
      </c>
      <c r="O4103" s="21">
        <v>0.4</v>
      </c>
      <c r="P4103" s="124" t="s">
        <v>516</v>
      </c>
      <c r="Q4103" s="21">
        <v>2012</v>
      </c>
      <c r="R4103" s="21" t="s">
        <v>2362</v>
      </c>
      <c r="S4103" s="21" t="s">
        <v>7386</v>
      </c>
      <c r="T4103" s="116">
        <v>1039</v>
      </c>
      <c r="U4103" s="111">
        <v>45</v>
      </c>
      <c r="V4103" s="113">
        <f t="shared" si="770"/>
        <v>929.32777777777778</v>
      </c>
      <c r="W4103" s="113">
        <f t="shared" si="771"/>
        <v>109.67222222222222</v>
      </c>
      <c r="X4103" s="112">
        <f t="shared" si="772"/>
        <v>109672.22222222222</v>
      </c>
      <c r="Y4103" s="111"/>
      <c r="Z4103" s="110">
        <f t="shared" si="768"/>
        <v>40</v>
      </c>
      <c r="AA4103" s="109">
        <f t="shared" si="773"/>
        <v>51.95</v>
      </c>
      <c r="AB4103" s="109">
        <f t="shared" si="774"/>
        <v>51950</v>
      </c>
      <c r="AC4103" s="108">
        <f t="shared" si="775"/>
        <v>987.05</v>
      </c>
      <c r="AD4103" s="107">
        <f t="shared" si="776"/>
        <v>2.2222222222222223E-2</v>
      </c>
      <c r="AE4103" s="106">
        <f t="shared" si="777"/>
        <v>21.934444444444445</v>
      </c>
      <c r="AF4103" s="105">
        <f t="shared" si="778"/>
        <v>131.60666666666665</v>
      </c>
      <c r="AG4103" s="105">
        <f t="shared" si="779"/>
        <v>907.39333333333332</v>
      </c>
    </row>
    <row r="4104" spans="1:33" s="88" customFormat="1" x14ac:dyDescent="0.35">
      <c r="A4104" s="21">
        <v>10141103</v>
      </c>
      <c r="B4104" s="115" t="s">
        <v>1665</v>
      </c>
      <c r="C4104" s="115" t="s">
        <v>710</v>
      </c>
      <c r="D4104" s="133" t="s">
        <v>2236</v>
      </c>
      <c r="E4104" s="114" t="str">
        <f t="shared" si="769"/>
        <v>TRANSFORMADOR MARCA:Efacec   PTS 29</v>
      </c>
      <c r="F4104" s="21"/>
      <c r="G4104" s="21"/>
      <c r="H4104" s="21" t="s">
        <v>2223</v>
      </c>
      <c r="I4104" s="21"/>
      <c r="J4104" s="21"/>
      <c r="K4104" s="133" t="s">
        <v>7385</v>
      </c>
      <c r="L4104" s="133" t="s">
        <v>7384</v>
      </c>
      <c r="M4104" s="21">
        <v>315</v>
      </c>
      <c r="N4104" s="21">
        <v>33</v>
      </c>
      <c r="O4104" s="21">
        <v>0.4</v>
      </c>
      <c r="P4104" s="124" t="s">
        <v>516</v>
      </c>
      <c r="Q4104" s="21">
        <v>2012</v>
      </c>
      <c r="R4104" s="21" t="s">
        <v>1705</v>
      </c>
      <c r="S4104" s="21"/>
      <c r="T4104" s="116">
        <v>1039</v>
      </c>
      <c r="U4104" s="111">
        <v>45</v>
      </c>
      <c r="V4104" s="113">
        <f t="shared" si="770"/>
        <v>929.32777777777778</v>
      </c>
      <c r="W4104" s="113">
        <f t="shared" si="771"/>
        <v>109.67222222222222</v>
      </c>
      <c r="X4104" s="112">
        <f t="shared" si="772"/>
        <v>109672.22222222222</v>
      </c>
      <c r="Y4104" s="111"/>
      <c r="Z4104" s="110">
        <f t="shared" si="768"/>
        <v>40</v>
      </c>
      <c r="AA4104" s="109">
        <f t="shared" si="773"/>
        <v>51.95</v>
      </c>
      <c r="AB4104" s="109">
        <f t="shared" si="774"/>
        <v>51950</v>
      </c>
      <c r="AC4104" s="108">
        <f t="shared" si="775"/>
        <v>987.05</v>
      </c>
      <c r="AD4104" s="107">
        <f t="shared" si="776"/>
        <v>2.2222222222222223E-2</v>
      </c>
      <c r="AE4104" s="106">
        <f t="shared" si="777"/>
        <v>21.934444444444445</v>
      </c>
      <c r="AF4104" s="105">
        <f t="shared" si="778"/>
        <v>131.60666666666665</v>
      </c>
      <c r="AG4104" s="105">
        <f t="shared" si="779"/>
        <v>907.39333333333332</v>
      </c>
    </row>
    <row r="4105" spans="1:33" s="88" customFormat="1" x14ac:dyDescent="0.35">
      <c r="A4105" s="21">
        <v>10141103</v>
      </c>
      <c r="B4105" s="115" t="s">
        <v>1665</v>
      </c>
      <c r="C4105" s="115" t="s">
        <v>710</v>
      </c>
      <c r="D4105" s="21" t="s">
        <v>7382</v>
      </c>
      <c r="E4105" s="114" t="str">
        <f t="shared" si="769"/>
        <v>TRANSFORMADOR MARCA:EFACEC AGXX/PTS0007 AGXX/PTS0007</v>
      </c>
      <c r="F4105" s="21" t="s">
        <v>7383</v>
      </c>
      <c r="G4105" s="21" t="s">
        <v>7382</v>
      </c>
      <c r="H4105" s="21" t="s">
        <v>2180</v>
      </c>
      <c r="I4105" s="21" t="s">
        <v>2113</v>
      </c>
      <c r="J4105" s="21"/>
      <c r="K4105" s="61" t="s">
        <v>7381</v>
      </c>
      <c r="L4105" s="61" t="s">
        <v>7380</v>
      </c>
      <c r="M4105" s="61">
        <v>200</v>
      </c>
      <c r="N4105" s="121">
        <v>33</v>
      </c>
      <c r="O4105" s="61">
        <v>0.4</v>
      </c>
      <c r="P4105" s="61">
        <v>3</v>
      </c>
      <c r="Q4105" s="121">
        <v>2012</v>
      </c>
      <c r="R4105" s="121" t="s">
        <v>27</v>
      </c>
      <c r="S4105" s="121" t="s">
        <v>7379</v>
      </c>
      <c r="T4105" s="116">
        <v>991</v>
      </c>
      <c r="U4105" s="111">
        <v>45</v>
      </c>
      <c r="V4105" s="113">
        <f t="shared" si="770"/>
        <v>886.39444444444439</v>
      </c>
      <c r="W4105" s="113">
        <f t="shared" si="771"/>
        <v>104.60555555555561</v>
      </c>
      <c r="X4105" s="112">
        <f t="shared" si="772"/>
        <v>104605.55555555561</v>
      </c>
      <c r="Y4105" s="111"/>
      <c r="Z4105" s="110">
        <f t="shared" si="768"/>
        <v>40</v>
      </c>
      <c r="AA4105" s="109">
        <f t="shared" si="773"/>
        <v>49.550000000000004</v>
      </c>
      <c r="AB4105" s="109">
        <f t="shared" si="774"/>
        <v>49550.000000000007</v>
      </c>
      <c r="AC4105" s="108">
        <f t="shared" si="775"/>
        <v>941.45</v>
      </c>
      <c r="AD4105" s="107">
        <f t="shared" si="776"/>
        <v>2.2222222222222223E-2</v>
      </c>
      <c r="AE4105" s="106">
        <f t="shared" si="777"/>
        <v>20.921111111111113</v>
      </c>
      <c r="AF4105" s="105">
        <f t="shared" si="778"/>
        <v>125.52666666666673</v>
      </c>
      <c r="AG4105" s="105">
        <f t="shared" si="779"/>
        <v>865.47333333333324</v>
      </c>
    </row>
    <row r="4106" spans="1:33" s="88" customFormat="1" x14ac:dyDescent="0.35">
      <c r="A4106" s="21">
        <v>10141103</v>
      </c>
      <c r="B4106" s="115" t="s">
        <v>1665</v>
      </c>
      <c r="C4106" s="115" t="s">
        <v>710</v>
      </c>
      <c r="D4106" s="21" t="s">
        <v>7377</v>
      </c>
      <c r="E4106" s="114" t="str">
        <f t="shared" si="769"/>
        <v>TRANSFORMADOR MARCA:POWERTECH AGXX/PTS0025 AGXX/PTS0025</v>
      </c>
      <c r="F4106" s="187" t="s">
        <v>7378</v>
      </c>
      <c r="G4106" s="21" t="s">
        <v>7377</v>
      </c>
      <c r="H4106" s="21" t="s">
        <v>3445</v>
      </c>
      <c r="I4106" s="21" t="s">
        <v>2113</v>
      </c>
      <c r="J4106" s="21"/>
      <c r="K4106" s="156" t="s">
        <v>7376</v>
      </c>
      <c r="L4106" s="156" t="s">
        <v>7375</v>
      </c>
      <c r="M4106" s="187">
        <v>315</v>
      </c>
      <c r="N4106" s="121">
        <v>33</v>
      </c>
      <c r="O4106" s="61">
        <v>0.4</v>
      </c>
      <c r="P4106" s="61">
        <v>3</v>
      </c>
      <c r="Q4106" s="121">
        <v>2012</v>
      </c>
      <c r="R4106" s="121" t="s">
        <v>295</v>
      </c>
      <c r="S4106" s="121">
        <v>20718504</v>
      </c>
      <c r="T4106" s="116">
        <v>1039</v>
      </c>
      <c r="U4106" s="111">
        <v>45</v>
      </c>
      <c r="V4106" s="113">
        <f t="shared" si="770"/>
        <v>929.32777777777778</v>
      </c>
      <c r="W4106" s="113">
        <f t="shared" si="771"/>
        <v>109.67222222222222</v>
      </c>
      <c r="X4106" s="112">
        <f t="shared" si="772"/>
        <v>109672.22222222222</v>
      </c>
      <c r="Y4106" s="111"/>
      <c r="Z4106" s="110">
        <f t="shared" si="768"/>
        <v>40</v>
      </c>
      <c r="AA4106" s="109">
        <f t="shared" si="773"/>
        <v>51.95</v>
      </c>
      <c r="AB4106" s="109">
        <f t="shared" si="774"/>
        <v>51950</v>
      </c>
      <c r="AC4106" s="108">
        <f t="shared" si="775"/>
        <v>987.05</v>
      </c>
      <c r="AD4106" s="107">
        <f t="shared" si="776"/>
        <v>2.2222222222222223E-2</v>
      </c>
      <c r="AE4106" s="106">
        <f t="shared" si="777"/>
        <v>21.934444444444445</v>
      </c>
      <c r="AF4106" s="105">
        <f t="shared" si="778"/>
        <v>131.60666666666665</v>
      </c>
      <c r="AG4106" s="105">
        <f t="shared" si="779"/>
        <v>907.39333333333332</v>
      </c>
    </row>
    <row r="4107" spans="1:33" s="88" customFormat="1" x14ac:dyDescent="0.35">
      <c r="A4107" s="21">
        <v>10141103</v>
      </c>
      <c r="B4107" s="115" t="s">
        <v>1665</v>
      </c>
      <c r="C4107" s="115" t="s">
        <v>710</v>
      </c>
      <c r="D4107" s="21" t="s">
        <v>7373</v>
      </c>
      <c r="E4107" s="114" t="str">
        <f t="shared" si="769"/>
        <v>TRANSFORMADOR MARCA:ITB AGXX/PTS0042 AGXX/PTS0042</v>
      </c>
      <c r="F4107" s="187" t="s">
        <v>7374</v>
      </c>
      <c r="G4107" s="21" t="s">
        <v>7373</v>
      </c>
      <c r="H4107" s="21" t="s">
        <v>3445</v>
      </c>
      <c r="I4107" s="21" t="s">
        <v>2113</v>
      </c>
      <c r="J4107" s="21"/>
      <c r="K4107" s="156" t="s">
        <v>7372</v>
      </c>
      <c r="L4107" s="156" t="s">
        <v>7371</v>
      </c>
      <c r="M4107" s="187">
        <v>160</v>
      </c>
      <c r="N4107" s="121">
        <v>33</v>
      </c>
      <c r="O4107" s="61">
        <v>0.4</v>
      </c>
      <c r="P4107" s="61">
        <v>3</v>
      </c>
      <c r="Q4107" s="121">
        <v>2012</v>
      </c>
      <c r="R4107" s="121" t="s">
        <v>1109</v>
      </c>
      <c r="S4107" s="121" t="s">
        <v>3404</v>
      </c>
      <c r="T4107" s="116">
        <v>991</v>
      </c>
      <c r="U4107" s="111">
        <v>45</v>
      </c>
      <c r="V4107" s="113">
        <f t="shared" si="770"/>
        <v>886.39444444444439</v>
      </c>
      <c r="W4107" s="113">
        <f t="shared" si="771"/>
        <v>104.60555555555561</v>
      </c>
      <c r="X4107" s="112">
        <f t="shared" si="772"/>
        <v>104605.55555555561</v>
      </c>
      <c r="Y4107" s="111"/>
      <c r="Z4107" s="110">
        <f t="shared" si="768"/>
        <v>40</v>
      </c>
      <c r="AA4107" s="109">
        <f t="shared" si="773"/>
        <v>49.550000000000004</v>
      </c>
      <c r="AB4107" s="109">
        <f t="shared" si="774"/>
        <v>49550.000000000007</v>
      </c>
      <c r="AC4107" s="108">
        <f t="shared" si="775"/>
        <v>941.45</v>
      </c>
      <c r="AD4107" s="107">
        <f t="shared" si="776"/>
        <v>2.2222222222222223E-2</v>
      </c>
      <c r="AE4107" s="106">
        <f t="shared" si="777"/>
        <v>20.921111111111113</v>
      </c>
      <c r="AF4107" s="105">
        <f t="shared" si="778"/>
        <v>125.52666666666673</v>
      </c>
      <c r="AG4107" s="105">
        <f t="shared" si="779"/>
        <v>865.47333333333324</v>
      </c>
    </row>
    <row r="4108" spans="1:33" s="88" customFormat="1" x14ac:dyDescent="0.35">
      <c r="A4108" s="21">
        <v>10141103</v>
      </c>
      <c r="B4108" s="115" t="s">
        <v>1665</v>
      </c>
      <c r="C4108" s="115" t="s">
        <v>710</v>
      </c>
      <c r="D4108" s="21" t="s">
        <v>7369</v>
      </c>
      <c r="E4108" s="114" t="str">
        <f t="shared" si="769"/>
        <v>TRANSFORMADOR MARCA:ABB AGXX/PTS0078 AGXX/PTS0078</v>
      </c>
      <c r="F4108" s="187" t="s">
        <v>7370</v>
      </c>
      <c r="G4108" s="21" t="s">
        <v>7369</v>
      </c>
      <c r="H4108" s="21" t="s">
        <v>2113</v>
      </c>
      <c r="I4108" s="21" t="s">
        <v>2113</v>
      </c>
      <c r="J4108" s="21"/>
      <c r="K4108" s="190" t="s">
        <v>7368</v>
      </c>
      <c r="L4108" s="190" t="s">
        <v>7367</v>
      </c>
      <c r="M4108" s="187">
        <v>200</v>
      </c>
      <c r="N4108" s="121">
        <v>11</v>
      </c>
      <c r="O4108" s="61">
        <v>0.4</v>
      </c>
      <c r="P4108" s="61">
        <v>3</v>
      </c>
      <c r="Q4108" s="121">
        <v>2012</v>
      </c>
      <c r="R4108" s="121" t="s">
        <v>15</v>
      </c>
      <c r="S4108" s="121" t="s">
        <v>3404</v>
      </c>
      <c r="T4108" s="116">
        <v>572</v>
      </c>
      <c r="U4108" s="111">
        <v>45</v>
      </c>
      <c r="V4108" s="113">
        <f t="shared" si="770"/>
        <v>511.62222222222221</v>
      </c>
      <c r="W4108" s="113">
        <f t="shared" si="771"/>
        <v>60.377777777777794</v>
      </c>
      <c r="X4108" s="112">
        <f t="shared" si="772"/>
        <v>60377.777777777796</v>
      </c>
      <c r="Y4108" s="111"/>
      <c r="Z4108" s="110">
        <f t="shared" si="768"/>
        <v>40</v>
      </c>
      <c r="AA4108" s="109">
        <f t="shared" si="773"/>
        <v>28.6</v>
      </c>
      <c r="AB4108" s="109">
        <f t="shared" si="774"/>
        <v>28600</v>
      </c>
      <c r="AC4108" s="108">
        <f t="shared" si="775"/>
        <v>543.4</v>
      </c>
      <c r="AD4108" s="107">
        <f t="shared" si="776"/>
        <v>2.2222222222222223E-2</v>
      </c>
      <c r="AE4108" s="106">
        <f t="shared" si="777"/>
        <v>12.075555555555555</v>
      </c>
      <c r="AF4108" s="105">
        <f t="shared" si="778"/>
        <v>72.453333333333347</v>
      </c>
      <c r="AG4108" s="105">
        <f t="shared" si="779"/>
        <v>499.54666666666662</v>
      </c>
    </row>
    <row r="4109" spans="1:33" s="88" customFormat="1" x14ac:dyDescent="0.35">
      <c r="A4109" s="21">
        <v>10141103</v>
      </c>
      <c r="B4109" s="115" t="s">
        <v>1665</v>
      </c>
      <c r="C4109" s="115" t="s">
        <v>710</v>
      </c>
      <c r="D4109" s="21" t="s">
        <v>7366</v>
      </c>
      <c r="E4109" s="114" t="str">
        <f t="shared" si="769"/>
        <v>TRANSFORMADOR MARCA:POWERTECH AGXX/PTS0110 AGXX/PTS0110</v>
      </c>
      <c r="F4109" s="61" t="s">
        <v>3409</v>
      </c>
      <c r="G4109" s="21" t="s">
        <v>7366</v>
      </c>
      <c r="H4109" s="21" t="s">
        <v>2113</v>
      </c>
      <c r="I4109" s="21" t="s">
        <v>2113</v>
      </c>
      <c r="J4109" s="21"/>
      <c r="K4109" s="121" t="s">
        <v>7365</v>
      </c>
      <c r="L4109" s="121" t="s">
        <v>7364</v>
      </c>
      <c r="M4109" s="61">
        <v>250</v>
      </c>
      <c r="N4109" s="121">
        <v>11</v>
      </c>
      <c r="O4109" s="61">
        <v>0.4</v>
      </c>
      <c r="P4109" s="61">
        <v>3</v>
      </c>
      <c r="Q4109" s="61">
        <v>2012</v>
      </c>
      <c r="R4109" s="61" t="s">
        <v>295</v>
      </c>
      <c r="S4109" s="61" t="s">
        <v>7363</v>
      </c>
      <c r="T4109" s="116">
        <v>840</v>
      </c>
      <c r="U4109" s="111">
        <v>45</v>
      </c>
      <c r="V4109" s="113">
        <f t="shared" si="770"/>
        <v>751.33333333333326</v>
      </c>
      <c r="W4109" s="113">
        <f t="shared" si="771"/>
        <v>88.666666666666742</v>
      </c>
      <c r="X4109" s="112">
        <f t="shared" si="772"/>
        <v>88666.666666666744</v>
      </c>
      <c r="Y4109" s="111"/>
      <c r="Z4109" s="110">
        <f t="shared" si="768"/>
        <v>40</v>
      </c>
      <c r="AA4109" s="109">
        <f t="shared" si="773"/>
        <v>42</v>
      </c>
      <c r="AB4109" s="109">
        <f t="shared" si="774"/>
        <v>42000</v>
      </c>
      <c r="AC4109" s="108">
        <f t="shared" si="775"/>
        <v>798</v>
      </c>
      <c r="AD4109" s="107">
        <f t="shared" si="776"/>
        <v>2.2222222222222223E-2</v>
      </c>
      <c r="AE4109" s="106">
        <f t="shared" si="777"/>
        <v>17.733333333333334</v>
      </c>
      <c r="AF4109" s="105">
        <f t="shared" si="778"/>
        <v>106.40000000000008</v>
      </c>
      <c r="AG4109" s="105">
        <f t="shared" si="779"/>
        <v>733.59999999999991</v>
      </c>
    </row>
    <row r="4110" spans="1:33" s="88" customFormat="1" x14ac:dyDescent="0.35">
      <c r="A4110" s="21">
        <v>10141103</v>
      </c>
      <c r="B4110" s="115" t="s">
        <v>1665</v>
      </c>
      <c r="C4110" s="115" t="s">
        <v>710</v>
      </c>
      <c r="D4110" s="21" t="s">
        <v>7361</v>
      </c>
      <c r="E4110" s="114" t="str">
        <f t="shared" si="769"/>
        <v>TRANSFORMADOR MARCA:EFACEC AGXX/PTS0112 AGXX/PTS0112</v>
      </c>
      <c r="F4110" s="61" t="s">
        <v>7362</v>
      </c>
      <c r="G4110" s="21" t="s">
        <v>7361</v>
      </c>
      <c r="H4110" s="21" t="s">
        <v>2113</v>
      </c>
      <c r="I4110" s="21" t="s">
        <v>2113</v>
      </c>
      <c r="J4110" s="21"/>
      <c r="K4110" s="121" t="s">
        <v>7360</v>
      </c>
      <c r="L4110" s="121" t="s">
        <v>7359</v>
      </c>
      <c r="M4110" s="61">
        <v>315</v>
      </c>
      <c r="N4110" s="121">
        <v>11</v>
      </c>
      <c r="O4110" s="61">
        <v>0.4</v>
      </c>
      <c r="P4110" s="61">
        <v>3</v>
      </c>
      <c r="Q4110" s="61">
        <v>2012</v>
      </c>
      <c r="R4110" s="61" t="s">
        <v>27</v>
      </c>
      <c r="S4110" s="61" t="s">
        <v>7358</v>
      </c>
      <c r="T4110" s="116">
        <v>840</v>
      </c>
      <c r="U4110" s="111">
        <v>45</v>
      </c>
      <c r="V4110" s="113">
        <f t="shared" si="770"/>
        <v>751.33333333333326</v>
      </c>
      <c r="W4110" s="113">
        <f t="shared" si="771"/>
        <v>88.666666666666742</v>
      </c>
      <c r="X4110" s="112">
        <f t="shared" si="772"/>
        <v>88666.666666666744</v>
      </c>
      <c r="Y4110" s="111"/>
      <c r="Z4110" s="110">
        <f t="shared" si="768"/>
        <v>40</v>
      </c>
      <c r="AA4110" s="109">
        <f t="shared" si="773"/>
        <v>42</v>
      </c>
      <c r="AB4110" s="109">
        <f t="shared" si="774"/>
        <v>42000</v>
      </c>
      <c r="AC4110" s="108">
        <f t="shared" si="775"/>
        <v>798</v>
      </c>
      <c r="AD4110" s="107">
        <f t="shared" si="776"/>
        <v>2.2222222222222223E-2</v>
      </c>
      <c r="AE4110" s="106">
        <f t="shared" si="777"/>
        <v>17.733333333333334</v>
      </c>
      <c r="AF4110" s="105">
        <f t="shared" si="778"/>
        <v>106.40000000000008</v>
      </c>
      <c r="AG4110" s="105">
        <f t="shared" si="779"/>
        <v>733.59999999999991</v>
      </c>
    </row>
    <row r="4111" spans="1:33" s="88" customFormat="1" x14ac:dyDescent="0.35">
      <c r="A4111" s="21">
        <v>10141103</v>
      </c>
      <c r="B4111" s="115" t="s">
        <v>1665</v>
      </c>
      <c r="C4111" s="115" t="s">
        <v>710</v>
      </c>
      <c r="D4111" s="21" t="s">
        <v>7356</v>
      </c>
      <c r="E4111" s="114" t="str">
        <f t="shared" si="769"/>
        <v>TRANSFORMADOR MARCA:ITB AGXX/PTS0120 AGXX/PTS0120</v>
      </c>
      <c r="F4111" s="61" t="s">
        <v>7357</v>
      </c>
      <c r="G4111" s="21" t="s">
        <v>7356</v>
      </c>
      <c r="H4111" s="21" t="s">
        <v>2113</v>
      </c>
      <c r="I4111" s="21" t="s">
        <v>2113</v>
      </c>
      <c r="J4111" s="21"/>
      <c r="K4111" s="121" t="s">
        <v>7355</v>
      </c>
      <c r="L4111" s="121" t="s">
        <v>7354</v>
      </c>
      <c r="M4111" s="61">
        <v>250</v>
      </c>
      <c r="N4111" s="121">
        <v>33</v>
      </c>
      <c r="O4111" s="61">
        <v>0.4</v>
      </c>
      <c r="P4111" s="61">
        <v>3</v>
      </c>
      <c r="Q4111" s="61">
        <v>2012</v>
      </c>
      <c r="R4111" s="61" t="s">
        <v>1109</v>
      </c>
      <c r="S4111" s="121">
        <v>778782</v>
      </c>
      <c r="T4111" s="116">
        <v>991</v>
      </c>
      <c r="U4111" s="111">
        <v>45</v>
      </c>
      <c r="V4111" s="113">
        <f t="shared" si="770"/>
        <v>886.39444444444439</v>
      </c>
      <c r="W4111" s="113">
        <f t="shared" si="771"/>
        <v>104.60555555555561</v>
      </c>
      <c r="X4111" s="112">
        <f t="shared" si="772"/>
        <v>104605.55555555561</v>
      </c>
      <c r="Y4111" s="111"/>
      <c r="Z4111" s="110">
        <f t="shared" si="768"/>
        <v>40</v>
      </c>
      <c r="AA4111" s="109">
        <f t="shared" si="773"/>
        <v>49.550000000000004</v>
      </c>
      <c r="AB4111" s="109">
        <f t="shared" si="774"/>
        <v>49550.000000000007</v>
      </c>
      <c r="AC4111" s="108">
        <f t="shared" si="775"/>
        <v>941.45</v>
      </c>
      <c r="AD4111" s="107">
        <f t="shared" si="776"/>
        <v>2.2222222222222223E-2</v>
      </c>
      <c r="AE4111" s="106">
        <f t="shared" si="777"/>
        <v>20.921111111111113</v>
      </c>
      <c r="AF4111" s="105">
        <f t="shared" si="778"/>
        <v>125.52666666666673</v>
      </c>
      <c r="AG4111" s="105">
        <f t="shared" si="779"/>
        <v>865.47333333333324</v>
      </c>
    </row>
    <row r="4112" spans="1:33" s="88" customFormat="1" x14ac:dyDescent="0.35">
      <c r="A4112" s="21">
        <v>10141103</v>
      </c>
      <c r="B4112" s="115" t="s">
        <v>1665</v>
      </c>
      <c r="C4112" s="115" t="s">
        <v>710</v>
      </c>
      <c r="D4112" s="21" t="s">
        <v>7352</v>
      </c>
      <c r="E4112" s="114" t="str">
        <f t="shared" si="769"/>
        <v>TRANSFORMADOR MARCA:POWERTECH AGCDG/PTS0122 AGCDG/PTS0122</v>
      </c>
      <c r="F4112" s="21" t="s">
        <v>7353</v>
      </c>
      <c r="G4112" s="21" t="s">
        <v>7352</v>
      </c>
      <c r="H4112" s="21" t="s">
        <v>5707</v>
      </c>
      <c r="I4112" s="21" t="s">
        <v>2113</v>
      </c>
      <c r="J4112" s="21"/>
      <c r="K4112" s="121" t="s">
        <v>7351</v>
      </c>
      <c r="L4112" s="121" t="s">
        <v>7350</v>
      </c>
      <c r="M4112" s="61">
        <v>25</v>
      </c>
      <c r="N4112" s="121">
        <v>33</v>
      </c>
      <c r="O4112" s="61">
        <v>0.4</v>
      </c>
      <c r="P4112" s="61">
        <v>3</v>
      </c>
      <c r="Q4112" s="61">
        <v>2012</v>
      </c>
      <c r="R4112" s="61" t="s">
        <v>295</v>
      </c>
      <c r="S4112" s="121" t="s">
        <v>7349</v>
      </c>
      <c r="T4112" s="116">
        <v>643</v>
      </c>
      <c r="U4112" s="111">
        <v>45</v>
      </c>
      <c r="V4112" s="113">
        <f t="shared" si="770"/>
        <v>575.12777777777774</v>
      </c>
      <c r="W4112" s="113">
        <f t="shared" si="771"/>
        <v>67.872222222222263</v>
      </c>
      <c r="X4112" s="112">
        <f t="shared" si="772"/>
        <v>67872.222222222263</v>
      </c>
      <c r="Y4112" s="111"/>
      <c r="Z4112" s="110">
        <f t="shared" si="768"/>
        <v>40</v>
      </c>
      <c r="AA4112" s="109">
        <f t="shared" si="773"/>
        <v>32.15</v>
      </c>
      <c r="AB4112" s="109">
        <f t="shared" si="774"/>
        <v>32150</v>
      </c>
      <c r="AC4112" s="108">
        <f t="shared" si="775"/>
        <v>610.85</v>
      </c>
      <c r="AD4112" s="107">
        <f t="shared" si="776"/>
        <v>2.2222222222222223E-2</v>
      </c>
      <c r="AE4112" s="106">
        <f t="shared" si="777"/>
        <v>13.574444444444445</v>
      </c>
      <c r="AF4112" s="105">
        <f t="shared" si="778"/>
        <v>81.446666666666715</v>
      </c>
      <c r="AG4112" s="105">
        <f t="shared" si="779"/>
        <v>561.55333333333328</v>
      </c>
    </row>
    <row r="4113" spans="1:33" s="88" customFormat="1" x14ac:dyDescent="0.35">
      <c r="A4113" s="21">
        <v>10141103</v>
      </c>
      <c r="B4113" s="115" t="s">
        <v>1665</v>
      </c>
      <c r="C4113" s="115" t="s">
        <v>710</v>
      </c>
      <c r="D4113" s="21" t="s">
        <v>7347</v>
      </c>
      <c r="E4113" s="114" t="str">
        <f t="shared" si="769"/>
        <v>TRANSFORMADOR MARCA:TUSCO TRAFO AGCDG/PTS0145 AGCDG/PTS0145</v>
      </c>
      <c r="F4113" s="61" t="s">
        <v>7348</v>
      </c>
      <c r="G4113" s="21" t="s">
        <v>7347</v>
      </c>
      <c r="H4113" s="21" t="s">
        <v>2152</v>
      </c>
      <c r="I4113" s="21" t="s">
        <v>2113</v>
      </c>
      <c r="J4113" s="21"/>
      <c r="K4113" s="121" t="s">
        <v>7346</v>
      </c>
      <c r="L4113" s="121" t="s">
        <v>7345</v>
      </c>
      <c r="M4113" s="61">
        <v>100</v>
      </c>
      <c r="N4113" s="121">
        <v>33</v>
      </c>
      <c r="O4113" s="61">
        <v>0.4</v>
      </c>
      <c r="P4113" s="61">
        <v>3</v>
      </c>
      <c r="Q4113" s="121">
        <v>2012</v>
      </c>
      <c r="R4113" s="61" t="s">
        <v>219</v>
      </c>
      <c r="S4113" s="121">
        <v>541735</v>
      </c>
      <c r="T4113" s="116">
        <v>763</v>
      </c>
      <c r="U4113" s="111">
        <v>45</v>
      </c>
      <c r="V4113" s="113">
        <f t="shared" si="770"/>
        <v>682.46111111111111</v>
      </c>
      <c r="W4113" s="113">
        <f t="shared" si="771"/>
        <v>80.538888888888891</v>
      </c>
      <c r="X4113" s="112">
        <f t="shared" si="772"/>
        <v>80538.888888888891</v>
      </c>
      <c r="Y4113" s="111"/>
      <c r="Z4113" s="110">
        <f t="shared" si="768"/>
        <v>40</v>
      </c>
      <c r="AA4113" s="109">
        <f t="shared" si="773"/>
        <v>38.15</v>
      </c>
      <c r="AB4113" s="109">
        <f t="shared" si="774"/>
        <v>38150</v>
      </c>
      <c r="AC4113" s="108">
        <f t="shared" si="775"/>
        <v>724.85</v>
      </c>
      <c r="AD4113" s="107">
        <f t="shared" si="776"/>
        <v>2.2222222222222223E-2</v>
      </c>
      <c r="AE4113" s="106">
        <f t="shared" si="777"/>
        <v>16.10777777777778</v>
      </c>
      <c r="AF4113" s="105">
        <f t="shared" si="778"/>
        <v>96.646666666666675</v>
      </c>
      <c r="AG4113" s="105">
        <f t="shared" si="779"/>
        <v>666.35333333333335</v>
      </c>
    </row>
    <row r="4114" spans="1:33" s="88" customFormat="1" x14ac:dyDescent="0.35">
      <c r="A4114" s="21">
        <v>10141103</v>
      </c>
      <c r="B4114" s="115" t="s">
        <v>1665</v>
      </c>
      <c r="C4114" s="115" t="s">
        <v>710</v>
      </c>
      <c r="D4114" s="21" t="s">
        <v>7343</v>
      </c>
      <c r="E4114" s="114" t="str">
        <f t="shared" si="769"/>
        <v>TRANSFORMADOR MARCA:TUSCO TRAFO AGCDG/PTS0146 AGCDG/PTS0146</v>
      </c>
      <c r="F4114" s="61" t="s">
        <v>7344</v>
      </c>
      <c r="G4114" s="21" t="s">
        <v>7343</v>
      </c>
      <c r="H4114" s="21" t="s">
        <v>2152</v>
      </c>
      <c r="I4114" s="21" t="s">
        <v>2113</v>
      </c>
      <c r="J4114" s="21"/>
      <c r="K4114" s="121" t="s">
        <v>7342</v>
      </c>
      <c r="L4114" s="121" t="s">
        <v>7341</v>
      </c>
      <c r="M4114" s="61">
        <v>50</v>
      </c>
      <c r="N4114" s="121">
        <v>33</v>
      </c>
      <c r="O4114" s="61">
        <v>0.4</v>
      </c>
      <c r="P4114" s="61">
        <v>3</v>
      </c>
      <c r="Q4114" s="121">
        <v>2012</v>
      </c>
      <c r="R4114" s="61" t="s">
        <v>219</v>
      </c>
      <c r="S4114" s="121">
        <v>541721</v>
      </c>
      <c r="T4114" s="116">
        <v>643</v>
      </c>
      <c r="U4114" s="111">
        <v>45</v>
      </c>
      <c r="V4114" s="113">
        <f t="shared" si="770"/>
        <v>575.12777777777774</v>
      </c>
      <c r="W4114" s="113">
        <f t="shared" si="771"/>
        <v>67.872222222222263</v>
      </c>
      <c r="X4114" s="112">
        <f t="shared" si="772"/>
        <v>67872.222222222263</v>
      </c>
      <c r="Y4114" s="111"/>
      <c r="Z4114" s="110">
        <f t="shared" si="768"/>
        <v>40</v>
      </c>
      <c r="AA4114" s="109">
        <f t="shared" si="773"/>
        <v>32.15</v>
      </c>
      <c r="AB4114" s="109">
        <f t="shared" si="774"/>
        <v>32150</v>
      </c>
      <c r="AC4114" s="108">
        <f t="shared" si="775"/>
        <v>610.85</v>
      </c>
      <c r="AD4114" s="107">
        <f t="shared" si="776"/>
        <v>2.2222222222222223E-2</v>
      </c>
      <c r="AE4114" s="106">
        <f t="shared" si="777"/>
        <v>13.574444444444445</v>
      </c>
      <c r="AF4114" s="105">
        <f t="shared" si="778"/>
        <v>81.446666666666715</v>
      </c>
      <c r="AG4114" s="105">
        <f t="shared" si="779"/>
        <v>561.55333333333328</v>
      </c>
    </row>
    <row r="4115" spans="1:33" s="88" customFormat="1" x14ac:dyDescent="0.35">
      <c r="A4115" s="21">
        <v>10141103</v>
      </c>
      <c r="B4115" s="115" t="s">
        <v>1665</v>
      </c>
      <c r="C4115" s="115" t="s">
        <v>710</v>
      </c>
      <c r="D4115" s="21" t="s">
        <v>7339</v>
      </c>
      <c r="E4115" s="114" t="str">
        <f t="shared" si="769"/>
        <v>TRANSFORMADOR MARCA:TUSCO TRAFO AGCDG/PTS0147 AGCDG/PTS0147</v>
      </c>
      <c r="F4115" s="61" t="s">
        <v>7340</v>
      </c>
      <c r="G4115" s="21" t="s">
        <v>7339</v>
      </c>
      <c r="H4115" s="21" t="s">
        <v>2152</v>
      </c>
      <c r="I4115" s="21" t="s">
        <v>2113</v>
      </c>
      <c r="J4115" s="21"/>
      <c r="K4115" s="121" t="s">
        <v>7338</v>
      </c>
      <c r="L4115" s="121" t="s">
        <v>7337</v>
      </c>
      <c r="M4115" s="61">
        <v>100</v>
      </c>
      <c r="N4115" s="121">
        <v>33</v>
      </c>
      <c r="O4115" s="61">
        <v>0.4</v>
      </c>
      <c r="P4115" s="61">
        <v>3</v>
      </c>
      <c r="Q4115" s="121">
        <v>2012</v>
      </c>
      <c r="R4115" s="61" t="s">
        <v>219</v>
      </c>
      <c r="S4115" s="121">
        <v>541734</v>
      </c>
      <c r="T4115" s="116">
        <v>763</v>
      </c>
      <c r="U4115" s="111">
        <v>45</v>
      </c>
      <c r="V4115" s="113">
        <f t="shared" si="770"/>
        <v>682.46111111111111</v>
      </c>
      <c r="W4115" s="113">
        <f t="shared" si="771"/>
        <v>80.538888888888891</v>
      </c>
      <c r="X4115" s="112">
        <f t="shared" si="772"/>
        <v>80538.888888888891</v>
      </c>
      <c r="Y4115" s="111"/>
      <c r="Z4115" s="110">
        <f t="shared" si="768"/>
        <v>40</v>
      </c>
      <c r="AA4115" s="109">
        <f t="shared" si="773"/>
        <v>38.15</v>
      </c>
      <c r="AB4115" s="109">
        <f t="shared" si="774"/>
        <v>38150</v>
      </c>
      <c r="AC4115" s="108">
        <f t="shared" si="775"/>
        <v>724.85</v>
      </c>
      <c r="AD4115" s="107">
        <f t="shared" si="776"/>
        <v>2.2222222222222223E-2</v>
      </c>
      <c r="AE4115" s="106">
        <f t="shared" si="777"/>
        <v>16.10777777777778</v>
      </c>
      <c r="AF4115" s="105">
        <f t="shared" si="778"/>
        <v>96.646666666666675</v>
      </c>
      <c r="AG4115" s="105">
        <f t="shared" si="779"/>
        <v>666.35333333333335</v>
      </c>
    </row>
    <row r="4116" spans="1:33" s="88" customFormat="1" x14ac:dyDescent="0.35">
      <c r="A4116" s="21">
        <v>10141103</v>
      </c>
      <c r="B4116" s="115" t="s">
        <v>1665</v>
      </c>
      <c r="C4116" s="115" t="s">
        <v>710</v>
      </c>
      <c r="D4116" s="21" t="s">
        <v>7335</v>
      </c>
      <c r="E4116" s="114" t="str">
        <f t="shared" si="769"/>
        <v>TRANSFORMADOR MARCA:TUSCO TRAFO AGCDG/PTS0148 AGCDG/PTS0148</v>
      </c>
      <c r="F4116" s="61" t="s">
        <v>7336</v>
      </c>
      <c r="G4116" s="21" t="s">
        <v>7335</v>
      </c>
      <c r="H4116" s="21" t="s">
        <v>2152</v>
      </c>
      <c r="I4116" s="21" t="s">
        <v>2113</v>
      </c>
      <c r="J4116" s="21"/>
      <c r="K4116" s="121" t="s">
        <v>7334</v>
      </c>
      <c r="L4116" s="121" t="s">
        <v>7333</v>
      </c>
      <c r="M4116" s="61">
        <v>50</v>
      </c>
      <c r="N4116" s="121">
        <v>33</v>
      </c>
      <c r="O4116" s="61">
        <v>0.4</v>
      </c>
      <c r="P4116" s="61">
        <v>3</v>
      </c>
      <c r="Q4116" s="121">
        <v>2012</v>
      </c>
      <c r="R4116" s="61" t="s">
        <v>219</v>
      </c>
      <c r="S4116" s="121">
        <v>541717</v>
      </c>
      <c r="T4116" s="116">
        <v>643</v>
      </c>
      <c r="U4116" s="111">
        <v>45</v>
      </c>
      <c r="V4116" s="113">
        <f t="shared" si="770"/>
        <v>575.12777777777774</v>
      </c>
      <c r="W4116" s="113">
        <f t="shared" si="771"/>
        <v>67.872222222222263</v>
      </c>
      <c r="X4116" s="112">
        <f t="shared" si="772"/>
        <v>67872.222222222263</v>
      </c>
      <c r="Y4116" s="111"/>
      <c r="Z4116" s="110">
        <f t="shared" si="768"/>
        <v>40</v>
      </c>
      <c r="AA4116" s="109">
        <f t="shared" si="773"/>
        <v>32.15</v>
      </c>
      <c r="AB4116" s="109">
        <f t="shared" si="774"/>
        <v>32150</v>
      </c>
      <c r="AC4116" s="108">
        <f t="shared" si="775"/>
        <v>610.85</v>
      </c>
      <c r="AD4116" s="107">
        <f t="shared" si="776"/>
        <v>2.2222222222222223E-2</v>
      </c>
      <c r="AE4116" s="106">
        <f t="shared" si="777"/>
        <v>13.574444444444445</v>
      </c>
      <c r="AF4116" s="105">
        <f t="shared" si="778"/>
        <v>81.446666666666715</v>
      </c>
      <c r="AG4116" s="105">
        <f t="shared" si="779"/>
        <v>561.55333333333328</v>
      </c>
    </row>
    <row r="4117" spans="1:33" s="88" customFormat="1" x14ac:dyDescent="0.35">
      <c r="A4117" s="21">
        <v>10141103</v>
      </c>
      <c r="B4117" s="115" t="s">
        <v>1665</v>
      </c>
      <c r="C4117" s="115" t="s">
        <v>710</v>
      </c>
      <c r="D4117" s="21" t="s">
        <v>7331</v>
      </c>
      <c r="E4117" s="114" t="str">
        <f t="shared" si="769"/>
        <v>TRANSFORMADOR MARCA:TUSCO TRAFO AGCDG/PTS0149 AGCDG/PTS0149</v>
      </c>
      <c r="F4117" s="61" t="s">
        <v>7332</v>
      </c>
      <c r="G4117" s="21" t="s">
        <v>7331</v>
      </c>
      <c r="H4117" s="21" t="s">
        <v>2152</v>
      </c>
      <c r="I4117" s="21" t="s">
        <v>2113</v>
      </c>
      <c r="J4117" s="21"/>
      <c r="K4117" s="121" t="s">
        <v>7330</v>
      </c>
      <c r="L4117" s="121" t="s">
        <v>7329</v>
      </c>
      <c r="M4117" s="61">
        <v>100</v>
      </c>
      <c r="N4117" s="121">
        <v>33</v>
      </c>
      <c r="O4117" s="61">
        <v>0.4</v>
      </c>
      <c r="P4117" s="61">
        <v>3</v>
      </c>
      <c r="Q4117" s="121">
        <v>2012</v>
      </c>
      <c r="R4117" s="61" t="s">
        <v>219</v>
      </c>
      <c r="S4117" s="121">
        <v>541739</v>
      </c>
      <c r="T4117" s="116">
        <v>763</v>
      </c>
      <c r="U4117" s="111">
        <v>45</v>
      </c>
      <c r="V4117" s="113">
        <f t="shared" si="770"/>
        <v>682.46111111111111</v>
      </c>
      <c r="W4117" s="113">
        <f t="shared" si="771"/>
        <v>80.538888888888891</v>
      </c>
      <c r="X4117" s="112">
        <f t="shared" si="772"/>
        <v>80538.888888888891</v>
      </c>
      <c r="Y4117" s="111"/>
      <c r="Z4117" s="110">
        <f t="shared" si="768"/>
        <v>40</v>
      </c>
      <c r="AA4117" s="109">
        <f t="shared" si="773"/>
        <v>38.15</v>
      </c>
      <c r="AB4117" s="109">
        <f t="shared" si="774"/>
        <v>38150</v>
      </c>
      <c r="AC4117" s="108">
        <f t="shared" si="775"/>
        <v>724.85</v>
      </c>
      <c r="AD4117" s="107">
        <f t="shared" si="776"/>
        <v>2.2222222222222223E-2</v>
      </c>
      <c r="AE4117" s="106">
        <f t="shared" si="777"/>
        <v>16.10777777777778</v>
      </c>
      <c r="AF4117" s="105">
        <f t="shared" si="778"/>
        <v>96.646666666666675</v>
      </c>
      <c r="AG4117" s="105">
        <f t="shared" si="779"/>
        <v>666.35333333333335</v>
      </c>
    </row>
    <row r="4118" spans="1:33" s="88" customFormat="1" x14ac:dyDescent="0.35">
      <c r="A4118" s="21">
        <v>10141103</v>
      </c>
      <c r="B4118" s="115" t="s">
        <v>1665</v>
      </c>
      <c r="C4118" s="115" t="s">
        <v>710</v>
      </c>
      <c r="D4118" s="21" t="s">
        <v>7327</v>
      </c>
      <c r="E4118" s="114" t="str">
        <f t="shared" si="769"/>
        <v>TRANSFORMADOR MARCA:TUSCO TRAFO AGCDG/PTS0150 AGCDG/PTS0150</v>
      </c>
      <c r="F4118" s="61" t="s">
        <v>7328</v>
      </c>
      <c r="G4118" s="21" t="s">
        <v>7327</v>
      </c>
      <c r="H4118" s="21" t="s">
        <v>2152</v>
      </c>
      <c r="I4118" s="21" t="s">
        <v>2113</v>
      </c>
      <c r="J4118" s="21"/>
      <c r="K4118" s="121" t="s">
        <v>7326</v>
      </c>
      <c r="L4118" s="121" t="s">
        <v>7325</v>
      </c>
      <c r="M4118" s="61">
        <v>50</v>
      </c>
      <c r="N4118" s="121">
        <v>33</v>
      </c>
      <c r="O4118" s="61">
        <v>0.4</v>
      </c>
      <c r="P4118" s="61">
        <v>3</v>
      </c>
      <c r="Q4118" s="121">
        <v>2012</v>
      </c>
      <c r="R4118" s="61" t="s">
        <v>219</v>
      </c>
      <c r="S4118" s="121">
        <v>541709</v>
      </c>
      <c r="T4118" s="116">
        <v>643</v>
      </c>
      <c r="U4118" s="111">
        <v>45</v>
      </c>
      <c r="V4118" s="113">
        <f t="shared" si="770"/>
        <v>575.12777777777774</v>
      </c>
      <c r="W4118" s="113">
        <f t="shared" si="771"/>
        <v>67.872222222222263</v>
      </c>
      <c r="X4118" s="112">
        <f t="shared" si="772"/>
        <v>67872.222222222263</v>
      </c>
      <c r="Y4118" s="111"/>
      <c r="Z4118" s="110">
        <f t="shared" si="768"/>
        <v>40</v>
      </c>
      <c r="AA4118" s="109">
        <f t="shared" si="773"/>
        <v>32.15</v>
      </c>
      <c r="AB4118" s="109">
        <f t="shared" si="774"/>
        <v>32150</v>
      </c>
      <c r="AC4118" s="108">
        <f t="shared" si="775"/>
        <v>610.85</v>
      </c>
      <c r="AD4118" s="107">
        <f t="shared" si="776"/>
        <v>2.2222222222222223E-2</v>
      </c>
      <c r="AE4118" s="106">
        <f t="shared" si="777"/>
        <v>13.574444444444445</v>
      </c>
      <c r="AF4118" s="105">
        <f t="shared" si="778"/>
        <v>81.446666666666715</v>
      </c>
      <c r="AG4118" s="105">
        <f t="shared" si="779"/>
        <v>561.55333333333328</v>
      </c>
    </row>
    <row r="4119" spans="1:33" s="88" customFormat="1" x14ac:dyDescent="0.35">
      <c r="A4119" s="21">
        <v>10141103</v>
      </c>
      <c r="B4119" s="115" t="s">
        <v>1665</v>
      </c>
      <c r="C4119" s="115" t="s">
        <v>710</v>
      </c>
      <c r="D4119" s="21" t="s">
        <v>7323</v>
      </c>
      <c r="E4119" s="114" t="str">
        <f t="shared" si="769"/>
        <v>TRANSFORMADOR MARCA:TUSCO TRAFO AGCDG/PTS0151 AGCDG/PTS0151</v>
      </c>
      <c r="F4119" s="61" t="s">
        <v>7324</v>
      </c>
      <c r="G4119" s="21" t="s">
        <v>7323</v>
      </c>
      <c r="H4119" s="21" t="s">
        <v>2152</v>
      </c>
      <c r="I4119" s="21" t="s">
        <v>2113</v>
      </c>
      <c r="J4119" s="21"/>
      <c r="K4119" s="121" t="s">
        <v>7322</v>
      </c>
      <c r="L4119" s="121" t="s">
        <v>7321</v>
      </c>
      <c r="M4119" s="61">
        <v>50</v>
      </c>
      <c r="N4119" s="121">
        <v>33</v>
      </c>
      <c r="O4119" s="61">
        <v>0.4</v>
      </c>
      <c r="P4119" s="61">
        <v>3</v>
      </c>
      <c r="Q4119" s="121">
        <v>2012</v>
      </c>
      <c r="R4119" s="61" t="s">
        <v>219</v>
      </c>
      <c r="S4119" s="121">
        <v>541710</v>
      </c>
      <c r="T4119" s="116">
        <v>643</v>
      </c>
      <c r="U4119" s="111">
        <v>45</v>
      </c>
      <c r="V4119" s="113">
        <f t="shared" si="770"/>
        <v>575.12777777777774</v>
      </c>
      <c r="W4119" s="113">
        <f t="shared" si="771"/>
        <v>67.872222222222263</v>
      </c>
      <c r="X4119" s="112">
        <f t="shared" si="772"/>
        <v>67872.222222222263</v>
      </c>
      <c r="Y4119" s="111"/>
      <c r="Z4119" s="110">
        <f t="shared" si="768"/>
        <v>40</v>
      </c>
      <c r="AA4119" s="109">
        <f t="shared" si="773"/>
        <v>32.15</v>
      </c>
      <c r="AB4119" s="109">
        <f t="shared" si="774"/>
        <v>32150</v>
      </c>
      <c r="AC4119" s="108">
        <f t="shared" si="775"/>
        <v>610.85</v>
      </c>
      <c r="AD4119" s="107">
        <f t="shared" si="776"/>
        <v>2.2222222222222223E-2</v>
      </c>
      <c r="AE4119" s="106">
        <f t="shared" si="777"/>
        <v>13.574444444444445</v>
      </c>
      <c r="AF4119" s="105">
        <f t="shared" si="778"/>
        <v>81.446666666666715</v>
      </c>
      <c r="AG4119" s="105">
        <f t="shared" si="779"/>
        <v>561.55333333333328</v>
      </c>
    </row>
    <row r="4120" spans="1:33" s="88" customFormat="1" x14ac:dyDescent="0.35">
      <c r="A4120" s="21">
        <v>10141103</v>
      </c>
      <c r="B4120" s="115" t="s">
        <v>1665</v>
      </c>
      <c r="C4120" s="115" t="s">
        <v>710</v>
      </c>
      <c r="D4120" s="21" t="s">
        <v>7319</v>
      </c>
      <c r="E4120" s="114" t="str">
        <f t="shared" si="769"/>
        <v>TRANSFORMADOR MARCA:ITB AGXX/PTS0152 AGXX/PTS0152</v>
      </c>
      <c r="F4120" s="61" t="s">
        <v>7320</v>
      </c>
      <c r="G4120" s="21" t="s">
        <v>7319</v>
      </c>
      <c r="H4120" s="21" t="s">
        <v>2113</v>
      </c>
      <c r="I4120" s="21" t="s">
        <v>2113</v>
      </c>
      <c r="J4120" s="21"/>
      <c r="K4120" s="181" t="s">
        <v>7318</v>
      </c>
      <c r="L4120" s="181" t="s">
        <v>7317</v>
      </c>
      <c r="M4120" s="121">
        <v>250</v>
      </c>
      <c r="N4120" s="121">
        <v>33</v>
      </c>
      <c r="O4120" s="61">
        <v>0.4</v>
      </c>
      <c r="P4120" s="61">
        <v>3</v>
      </c>
      <c r="Q4120" s="121">
        <v>2012</v>
      </c>
      <c r="R4120" s="121" t="s">
        <v>1109</v>
      </c>
      <c r="S4120" s="121">
        <v>782628</v>
      </c>
      <c r="T4120" s="116">
        <v>991</v>
      </c>
      <c r="U4120" s="111">
        <v>45</v>
      </c>
      <c r="V4120" s="113">
        <f t="shared" si="770"/>
        <v>886.39444444444439</v>
      </c>
      <c r="W4120" s="113">
        <f t="shared" si="771"/>
        <v>104.60555555555561</v>
      </c>
      <c r="X4120" s="112">
        <f t="shared" si="772"/>
        <v>104605.55555555561</v>
      </c>
      <c r="Y4120" s="111"/>
      <c r="Z4120" s="110">
        <f t="shared" si="768"/>
        <v>40</v>
      </c>
      <c r="AA4120" s="109">
        <f t="shared" si="773"/>
        <v>49.550000000000004</v>
      </c>
      <c r="AB4120" s="109">
        <f t="shared" si="774"/>
        <v>49550.000000000007</v>
      </c>
      <c r="AC4120" s="108">
        <f t="shared" si="775"/>
        <v>941.45</v>
      </c>
      <c r="AD4120" s="107">
        <f t="shared" si="776"/>
        <v>2.2222222222222223E-2</v>
      </c>
      <c r="AE4120" s="106">
        <f t="shared" si="777"/>
        <v>20.921111111111113</v>
      </c>
      <c r="AF4120" s="105">
        <f t="shared" si="778"/>
        <v>125.52666666666673</v>
      </c>
      <c r="AG4120" s="105">
        <f t="shared" si="779"/>
        <v>865.47333333333324</v>
      </c>
    </row>
    <row r="4121" spans="1:33" s="88" customFormat="1" x14ac:dyDescent="0.35">
      <c r="A4121" s="21">
        <v>10141103</v>
      </c>
      <c r="B4121" s="115" t="s">
        <v>1665</v>
      </c>
      <c r="C4121" s="115" t="s">
        <v>710</v>
      </c>
      <c r="D4121" s="21" t="s">
        <v>7315</v>
      </c>
      <c r="E4121" s="114" t="str">
        <f t="shared" si="769"/>
        <v>TRANSFORMADOR MARCA:ITB AGXX/PTS0153 AGXX/PTS0153</v>
      </c>
      <c r="F4121" s="61" t="s">
        <v>7316</v>
      </c>
      <c r="G4121" s="21" t="s">
        <v>7315</v>
      </c>
      <c r="H4121" s="21" t="s">
        <v>2113</v>
      </c>
      <c r="I4121" s="21" t="s">
        <v>2113</v>
      </c>
      <c r="J4121" s="21"/>
      <c r="K4121" s="181" t="s">
        <v>7314</v>
      </c>
      <c r="L4121" s="181" t="s">
        <v>7313</v>
      </c>
      <c r="M4121" s="121">
        <v>250</v>
      </c>
      <c r="N4121" s="121">
        <v>33</v>
      </c>
      <c r="O4121" s="61">
        <v>0.4</v>
      </c>
      <c r="P4121" s="61">
        <v>3</v>
      </c>
      <c r="Q4121" s="121">
        <v>2012</v>
      </c>
      <c r="R4121" s="121" t="s">
        <v>1109</v>
      </c>
      <c r="S4121" s="121">
        <v>778780</v>
      </c>
      <c r="T4121" s="116">
        <v>991</v>
      </c>
      <c r="U4121" s="111">
        <v>45</v>
      </c>
      <c r="V4121" s="113">
        <f t="shared" si="770"/>
        <v>886.39444444444439</v>
      </c>
      <c r="W4121" s="113">
        <f t="shared" si="771"/>
        <v>104.60555555555561</v>
      </c>
      <c r="X4121" s="112">
        <f t="shared" si="772"/>
        <v>104605.55555555561</v>
      </c>
      <c r="Y4121" s="111"/>
      <c r="Z4121" s="110">
        <f t="shared" si="768"/>
        <v>40</v>
      </c>
      <c r="AA4121" s="109">
        <f t="shared" si="773"/>
        <v>49.550000000000004</v>
      </c>
      <c r="AB4121" s="109">
        <f t="shared" si="774"/>
        <v>49550.000000000007</v>
      </c>
      <c r="AC4121" s="108">
        <f t="shared" si="775"/>
        <v>941.45</v>
      </c>
      <c r="AD4121" s="107">
        <f t="shared" si="776"/>
        <v>2.2222222222222223E-2</v>
      </c>
      <c r="AE4121" s="106">
        <f t="shared" si="777"/>
        <v>20.921111111111113</v>
      </c>
      <c r="AF4121" s="105">
        <f t="shared" si="778"/>
        <v>125.52666666666673</v>
      </c>
      <c r="AG4121" s="105">
        <f t="shared" si="779"/>
        <v>865.47333333333324</v>
      </c>
    </row>
    <row r="4122" spans="1:33" s="88" customFormat="1" x14ac:dyDescent="0.35">
      <c r="A4122" s="21">
        <v>10141103</v>
      </c>
      <c r="B4122" s="115" t="s">
        <v>1665</v>
      </c>
      <c r="C4122" s="115" t="s">
        <v>710</v>
      </c>
      <c r="D4122" s="21" t="s">
        <v>7311</v>
      </c>
      <c r="E4122" s="114" t="str">
        <f t="shared" si="769"/>
        <v>TRANSFORMADOR MARCA:ITB AGXX/PTS0178 AGXX/PTS0178</v>
      </c>
      <c r="F4122" s="21" t="s">
        <v>7312</v>
      </c>
      <c r="G4122" s="21" t="s">
        <v>7311</v>
      </c>
      <c r="H4122" s="21" t="s">
        <v>2125</v>
      </c>
      <c r="I4122" s="21" t="s">
        <v>2113</v>
      </c>
      <c r="J4122" s="21"/>
      <c r="K4122" s="121" t="s">
        <v>7310</v>
      </c>
      <c r="L4122" s="121" t="s">
        <v>7309</v>
      </c>
      <c r="M4122" s="121">
        <v>250</v>
      </c>
      <c r="N4122" s="121">
        <v>33</v>
      </c>
      <c r="O4122" s="61">
        <v>0.4</v>
      </c>
      <c r="P4122" s="61">
        <v>3</v>
      </c>
      <c r="Q4122" s="121">
        <v>2012</v>
      </c>
      <c r="R4122" s="121" t="s">
        <v>1109</v>
      </c>
      <c r="S4122" s="121">
        <v>782623</v>
      </c>
      <c r="T4122" s="116">
        <v>991</v>
      </c>
      <c r="U4122" s="111">
        <v>45</v>
      </c>
      <c r="V4122" s="113">
        <f t="shared" si="770"/>
        <v>886.39444444444439</v>
      </c>
      <c r="W4122" s="113">
        <f t="shared" si="771"/>
        <v>104.60555555555561</v>
      </c>
      <c r="X4122" s="112">
        <f t="shared" si="772"/>
        <v>104605.55555555561</v>
      </c>
      <c r="Y4122" s="111"/>
      <c r="Z4122" s="110">
        <f t="shared" si="768"/>
        <v>40</v>
      </c>
      <c r="AA4122" s="109">
        <f t="shared" si="773"/>
        <v>49.550000000000004</v>
      </c>
      <c r="AB4122" s="109">
        <f t="shared" si="774"/>
        <v>49550.000000000007</v>
      </c>
      <c r="AC4122" s="108">
        <f t="shared" si="775"/>
        <v>941.45</v>
      </c>
      <c r="AD4122" s="107">
        <f t="shared" si="776"/>
        <v>2.2222222222222223E-2</v>
      </c>
      <c r="AE4122" s="106">
        <f t="shared" si="777"/>
        <v>20.921111111111113</v>
      </c>
      <c r="AF4122" s="105">
        <f t="shared" si="778"/>
        <v>125.52666666666673</v>
      </c>
      <c r="AG4122" s="105">
        <f t="shared" si="779"/>
        <v>865.47333333333324</v>
      </c>
    </row>
    <row r="4123" spans="1:33" s="88" customFormat="1" x14ac:dyDescent="0.35">
      <c r="A4123" s="21">
        <v>10141103</v>
      </c>
      <c r="B4123" s="115" t="s">
        <v>1665</v>
      </c>
      <c r="C4123" s="115" t="s">
        <v>710</v>
      </c>
      <c r="D4123" s="21" t="s">
        <v>7307</v>
      </c>
      <c r="E4123" s="114" t="str">
        <f t="shared" si="769"/>
        <v>TRANSFORMADOR MARCA:EFACEC  AGCBT/PTS0180 AGCBT/PTS0180</v>
      </c>
      <c r="F4123" s="61" t="s">
        <v>7308</v>
      </c>
      <c r="G4123" s="21" t="s">
        <v>7307</v>
      </c>
      <c r="H4123" s="21" t="s">
        <v>3407</v>
      </c>
      <c r="I4123" s="21" t="s">
        <v>2113</v>
      </c>
      <c r="J4123" s="21"/>
      <c r="K4123" s="121" t="s">
        <v>7306</v>
      </c>
      <c r="L4123" s="121" t="s">
        <v>7305</v>
      </c>
      <c r="M4123" s="121">
        <v>100</v>
      </c>
      <c r="N4123" s="121">
        <v>33</v>
      </c>
      <c r="O4123" s="61">
        <v>0.4</v>
      </c>
      <c r="P4123" s="61">
        <v>3</v>
      </c>
      <c r="Q4123" s="121">
        <v>2012</v>
      </c>
      <c r="R4123" s="121" t="s">
        <v>7299</v>
      </c>
      <c r="S4123" s="61" t="s">
        <v>7304</v>
      </c>
      <c r="T4123" s="116">
        <v>763</v>
      </c>
      <c r="U4123" s="111">
        <v>45</v>
      </c>
      <c r="V4123" s="113">
        <f t="shared" si="770"/>
        <v>682.46111111111111</v>
      </c>
      <c r="W4123" s="113">
        <f t="shared" si="771"/>
        <v>80.538888888888891</v>
      </c>
      <c r="X4123" s="112">
        <f t="shared" si="772"/>
        <v>80538.888888888891</v>
      </c>
      <c r="Y4123" s="111"/>
      <c r="Z4123" s="110">
        <f t="shared" si="768"/>
        <v>40</v>
      </c>
      <c r="AA4123" s="109">
        <f t="shared" si="773"/>
        <v>38.15</v>
      </c>
      <c r="AB4123" s="109">
        <f t="shared" si="774"/>
        <v>38150</v>
      </c>
      <c r="AC4123" s="108">
        <f t="shared" si="775"/>
        <v>724.85</v>
      </c>
      <c r="AD4123" s="107">
        <f t="shared" si="776"/>
        <v>2.2222222222222223E-2</v>
      </c>
      <c r="AE4123" s="106">
        <f t="shared" si="777"/>
        <v>16.10777777777778</v>
      </c>
      <c r="AF4123" s="105">
        <f t="shared" si="778"/>
        <v>96.646666666666675</v>
      </c>
      <c r="AG4123" s="105">
        <f t="shared" si="779"/>
        <v>666.35333333333335</v>
      </c>
    </row>
    <row r="4124" spans="1:33" s="88" customFormat="1" x14ac:dyDescent="0.35">
      <c r="A4124" s="21">
        <v>10141103</v>
      </c>
      <c r="B4124" s="115" t="s">
        <v>1665</v>
      </c>
      <c r="C4124" s="115" t="s">
        <v>710</v>
      </c>
      <c r="D4124" s="21" t="s">
        <v>7302</v>
      </c>
      <c r="E4124" s="114" t="str">
        <f t="shared" si="769"/>
        <v>TRANSFORMADOR MARCA:EFACEC  AGCBT/PTS0181 AGCBT/PTS0181</v>
      </c>
      <c r="F4124" s="61" t="s">
        <v>7303</v>
      </c>
      <c r="G4124" s="21" t="s">
        <v>7302</v>
      </c>
      <c r="H4124" s="21" t="s">
        <v>3407</v>
      </c>
      <c r="I4124" s="21" t="s">
        <v>2113</v>
      </c>
      <c r="J4124" s="21"/>
      <c r="K4124" s="121" t="s">
        <v>7301</v>
      </c>
      <c r="L4124" s="121" t="s">
        <v>7300</v>
      </c>
      <c r="M4124" s="121">
        <v>100</v>
      </c>
      <c r="N4124" s="121">
        <v>33</v>
      </c>
      <c r="O4124" s="61">
        <v>0.4</v>
      </c>
      <c r="P4124" s="61">
        <v>3</v>
      </c>
      <c r="Q4124" s="121">
        <v>2012</v>
      </c>
      <c r="R4124" s="121" t="s">
        <v>7299</v>
      </c>
      <c r="S4124" s="61" t="s">
        <v>7298</v>
      </c>
      <c r="T4124" s="116">
        <v>763</v>
      </c>
      <c r="U4124" s="111">
        <v>45</v>
      </c>
      <c r="V4124" s="113">
        <f t="shared" si="770"/>
        <v>682.46111111111111</v>
      </c>
      <c r="W4124" s="113">
        <f t="shared" si="771"/>
        <v>80.538888888888891</v>
      </c>
      <c r="X4124" s="112">
        <f t="shared" si="772"/>
        <v>80538.888888888891</v>
      </c>
      <c r="Y4124" s="111"/>
      <c r="Z4124" s="110">
        <f t="shared" si="768"/>
        <v>40</v>
      </c>
      <c r="AA4124" s="109">
        <f t="shared" si="773"/>
        <v>38.15</v>
      </c>
      <c r="AB4124" s="109">
        <f t="shared" si="774"/>
        <v>38150</v>
      </c>
      <c r="AC4124" s="108">
        <f t="shared" si="775"/>
        <v>724.85</v>
      </c>
      <c r="AD4124" s="107">
        <f t="shared" si="776"/>
        <v>2.2222222222222223E-2</v>
      </c>
      <c r="AE4124" s="106">
        <f t="shared" si="777"/>
        <v>16.10777777777778</v>
      </c>
      <c r="AF4124" s="105">
        <f t="shared" si="778"/>
        <v>96.646666666666675</v>
      </c>
      <c r="AG4124" s="105">
        <f t="shared" si="779"/>
        <v>666.35333333333335</v>
      </c>
    </row>
    <row r="4125" spans="1:33" s="88" customFormat="1" x14ac:dyDescent="0.35">
      <c r="A4125" s="21">
        <v>10141103</v>
      </c>
      <c r="B4125" s="115" t="s">
        <v>1665</v>
      </c>
      <c r="C4125" s="115" t="s">
        <v>710</v>
      </c>
      <c r="D4125" s="21" t="s">
        <v>7297</v>
      </c>
      <c r="E4125" s="114" t="str">
        <f t="shared" si="769"/>
        <v>TRANSFORMADOR MARCA:ALSTOM AGCBT/PTS0192 AGCBT/PTS0192</v>
      </c>
      <c r="F4125" s="61" t="s">
        <v>7294</v>
      </c>
      <c r="G4125" s="21" t="s">
        <v>7297</v>
      </c>
      <c r="H4125" s="21" t="s">
        <v>3407</v>
      </c>
      <c r="I4125" s="21" t="s">
        <v>2113</v>
      </c>
      <c r="J4125" s="21"/>
      <c r="K4125" s="121" t="s">
        <v>7296</v>
      </c>
      <c r="L4125" s="121" t="s">
        <v>7295</v>
      </c>
      <c r="M4125" s="61">
        <v>32</v>
      </c>
      <c r="N4125" s="121">
        <v>33</v>
      </c>
      <c r="O4125" s="61">
        <v>0.4</v>
      </c>
      <c r="P4125" s="61">
        <v>3</v>
      </c>
      <c r="Q4125" s="121">
        <v>2012</v>
      </c>
      <c r="R4125" s="121" t="s">
        <v>4</v>
      </c>
      <c r="S4125" s="121">
        <v>67671</v>
      </c>
      <c r="T4125" s="116">
        <v>643</v>
      </c>
      <c r="U4125" s="111">
        <v>45</v>
      </c>
      <c r="V4125" s="113">
        <f t="shared" si="770"/>
        <v>575.12777777777774</v>
      </c>
      <c r="W4125" s="113">
        <f t="shared" si="771"/>
        <v>67.872222222222263</v>
      </c>
      <c r="X4125" s="112">
        <f t="shared" si="772"/>
        <v>67872.222222222263</v>
      </c>
      <c r="Y4125" s="111"/>
      <c r="Z4125" s="110">
        <f t="shared" si="768"/>
        <v>40</v>
      </c>
      <c r="AA4125" s="109">
        <f t="shared" si="773"/>
        <v>32.15</v>
      </c>
      <c r="AB4125" s="109">
        <f t="shared" si="774"/>
        <v>32150</v>
      </c>
      <c r="AC4125" s="108">
        <f t="shared" si="775"/>
        <v>610.85</v>
      </c>
      <c r="AD4125" s="107">
        <f t="shared" si="776"/>
        <v>2.2222222222222223E-2</v>
      </c>
      <c r="AE4125" s="106">
        <f t="shared" si="777"/>
        <v>13.574444444444445</v>
      </c>
      <c r="AF4125" s="105">
        <f t="shared" si="778"/>
        <v>81.446666666666715</v>
      </c>
      <c r="AG4125" s="105">
        <f t="shared" si="779"/>
        <v>561.55333333333328</v>
      </c>
    </row>
    <row r="4126" spans="1:33" s="88" customFormat="1" x14ac:dyDescent="0.35">
      <c r="A4126" s="21">
        <v>10141103</v>
      </c>
      <c r="B4126" s="115" t="s">
        <v>1665</v>
      </c>
      <c r="C4126" s="115" t="s">
        <v>710</v>
      </c>
      <c r="D4126" s="21" t="s">
        <v>7293</v>
      </c>
      <c r="E4126" s="114" t="str">
        <f t="shared" si="769"/>
        <v>TRANSFORMADOR MARCA:ALSTOM AGCBT/PTS0193 AGCBT/PTS0193</v>
      </c>
      <c r="F4126" s="61" t="s">
        <v>7294</v>
      </c>
      <c r="G4126" s="21" t="s">
        <v>7293</v>
      </c>
      <c r="H4126" s="21" t="s">
        <v>3407</v>
      </c>
      <c r="I4126" s="21" t="s">
        <v>2113</v>
      </c>
      <c r="J4126" s="21"/>
      <c r="K4126" s="121" t="s">
        <v>7292</v>
      </c>
      <c r="L4126" s="121" t="s">
        <v>7291</v>
      </c>
      <c r="M4126" s="61">
        <v>32</v>
      </c>
      <c r="N4126" s="121">
        <v>33</v>
      </c>
      <c r="O4126" s="61">
        <v>0.4</v>
      </c>
      <c r="P4126" s="61">
        <v>3</v>
      </c>
      <c r="Q4126" s="121">
        <v>2012</v>
      </c>
      <c r="R4126" s="121" t="s">
        <v>4</v>
      </c>
      <c r="S4126" s="121">
        <v>67652</v>
      </c>
      <c r="T4126" s="116">
        <v>643</v>
      </c>
      <c r="U4126" s="111">
        <v>45</v>
      </c>
      <c r="V4126" s="113">
        <f t="shared" si="770"/>
        <v>575.12777777777774</v>
      </c>
      <c r="W4126" s="113">
        <f t="shared" si="771"/>
        <v>67.872222222222263</v>
      </c>
      <c r="X4126" s="112">
        <f t="shared" si="772"/>
        <v>67872.222222222263</v>
      </c>
      <c r="Y4126" s="111"/>
      <c r="Z4126" s="110">
        <f t="shared" si="768"/>
        <v>40</v>
      </c>
      <c r="AA4126" s="109">
        <f t="shared" si="773"/>
        <v>32.15</v>
      </c>
      <c r="AB4126" s="109">
        <f t="shared" si="774"/>
        <v>32150</v>
      </c>
      <c r="AC4126" s="108">
        <f t="shared" si="775"/>
        <v>610.85</v>
      </c>
      <c r="AD4126" s="107">
        <f t="shared" si="776"/>
        <v>2.2222222222222223E-2</v>
      </c>
      <c r="AE4126" s="106">
        <f t="shared" si="777"/>
        <v>13.574444444444445</v>
      </c>
      <c r="AF4126" s="105">
        <f t="shared" si="778"/>
        <v>81.446666666666715</v>
      </c>
      <c r="AG4126" s="105">
        <f t="shared" si="779"/>
        <v>561.55333333333328</v>
      </c>
    </row>
    <row r="4127" spans="1:33" s="88" customFormat="1" x14ac:dyDescent="0.35">
      <c r="A4127" s="21">
        <v>10141103</v>
      </c>
      <c r="B4127" s="115" t="s">
        <v>1665</v>
      </c>
      <c r="C4127" s="115" t="s">
        <v>710</v>
      </c>
      <c r="D4127" s="21" t="s">
        <v>7289</v>
      </c>
      <c r="E4127" s="114" t="str">
        <f t="shared" si="769"/>
        <v>TRANSFORMADOR MARCA:ABB AGCBT/PTS0198 AGCBT/PTS0198</v>
      </c>
      <c r="F4127" s="61" t="s">
        <v>7290</v>
      </c>
      <c r="G4127" s="21" t="s">
        <v>7289</v>
      </c>
      <c r="H4127" s="21" t="s">
        <v>3407</v>
      </c>
      <c r="I4127" s="21" t="s">
        <v>2113</v>
      </c>
      <c r="J4127" s="21"/>
      <c r="K4127" s="121" t="s">
        <v>7288</v>
      </c>
      <c r="L4127" s="121" t="s">
        <v>7287</v>
      </c>
      <c r="M4127" s="121">
        <v>200</v>
      </c>
      <c r="N4127" s="121">
        <v>33</v>
      </c>
      <c r="O4127" s="61">
        <v>0.4</v>
      </c>
      <c r="P4127" s="61">
        <v>3</v>
      </c>
      <c r="Q4127" s="121">
        <v>2012</v>
      </c>
      <c r="R4127" s="61" t="s">
        <v>15</v>
      </c>
      <c r="S4127" s="61" t="s">
        <v>7286</v>
      </c>
      <c r="T4127" s="116">
        <v>991</v>
      </c>
      <c r="U4127" s="111">
        <v>45</v>
      </c>
      <c r="V4127" s="113">
        <f t="shared" si="770"/>
        <v>886.39444444444439</v>
      </c>
      <c r="W4127" s="113">
        <f t="shared" si="771"/>
        <v>104.60555555555561</v>
      </c>
      <c r="X4127" s="112">
        <f t="shared" si="772"/>
        <v>104605.55555555561</v>
      </c>
      <c r="Y4127" s="111"/>
      <c r="Z4127" s="110">
        <f t="shared" si="768"/>
        <v>40</v>
      </c>
      <c r="AA4127" s="109">
        <f t="shared" si="773"/>
        <v>49.550000000000004</v>
      </c>
      <c r="AB4127" s="109">
        <f t="shared" si="774"/>
        <v>49550.000000000007</v>
      </c>
      <c r="AC4127" s="108">
        <f t="shared" si="775"/>
        <v>941.45</v>
      </c>
      <c r="AD4127" s="107">
        <f t="shared" si="776"/>
        <v>2.2222222222222223E-2</v>
      </c>
      <c r="AE4127" s="106">
        <f t="shared" si="777"/>
        <v>20.921111111111113</v>
      </c>
      <c r="AF4127" s="105">
        <f t="shared" si="778"/>
        <v>125.52666666666673</v>
      </c>
      <c r="AG4127" s="105">
        <f t="shared" si="779"/>
        <v>865.47333333333324</v>
      </c>
    </row>
    <row r="4128" spans="1:33" s="88" customFormat="1" x14ac:dyDescent="0.35">
      <c r="A4128" s="21">
        <v>10141103</v>
      </c>
      <c r="B4128" s="115" t="s">
        <v>1665</v>
      </c>
      <c r="C4128" s="115" t="s">
        <v>710</v>
      </c>
      <c r="D4128" s="21" t="s">
        <v>7284</v>
      </c>
      <c r="E4128" s="114" t="str">
        <f t="shared" si="769"/>
        <v>TRANSFORMADOR MARCA:TRANSFORMCO AGCBT/PTS0371 AGCBT/PTS0371</v>
      </c>
      <c r="F4128" s="61" t="s">
        <v>7285</v>
      </c>
      <c r="G4128" s="21" t="s">
        <v>7284</v>
      </c>
      <c r="H4128" s="21" t="s">
        <v>3407</v>
      </c>
      <c r="I4128" s="21" t="s">
        <v>2113</v>
      </c>
      <c r="J4128" s="21"/>
      <c r="K4128" s="121" t="s">
        <v>7283</v>
      </c>
      <c r="L4128" s="121" t="s">
        <v>7282</v>
      </c>
      <c r="M4128" s="121">
        <v>25</v>
      </c>
      <c r="N4128" s="121">
        <v>33</v>
      </c>
      <c r="O4128" s="61">
        <v>0.4</v>
      </c>
      <c r="P4128" s="61">
        <v>3</v>
      </c>
      <c r="Q4128" s="121">
        <v>2012</v>
      </c>
      <c r="R4128" s="121" t="s">
        <v>1599</v>
      </c>
      <c r="S4128" s="121">
        <v>120046</v>
      </c>
      <c r="T4128" s="116">
        <v>643</v>
      </c>
      <c r="U4128" s="111">
        <v>45</v>
      </c>
      <c r="V4128" s="113">
        <f t="shared" si="770"/>
        <v>575.12777777777774</v>
      </c>
      <c r="W4128" s="113">
        <f t="shared" si="771"/>
        <v>67.872222222222263</v>
      </c>
      <c r="X4128" s="112">
        <f t="shared" si="772"/>
        <v>67872.222222222263</v>
      </c>
      <c r="Y4128" s="111"/>
      <c r="Z4128" s="110">
        <f t="shared" si="768"/>
        <v>40</v>
      </c>
      <c r="AA4128" s="109">
        <f t="shared" si="773"/>
        <v>32.15</v>
      </c>
      <c r="AB4128" s="109">
        <f t="shared" si="774"/>
        <v>32150</v>
      </c>
      <c r="AC4128" s="108">
        <f t="shared" si="775"/>
        <v>610.85</v>
      </c>
      <c r="AD4128" s="107">
        <f t="shared" si="776"/>
        <v>2.2222222222222223E-2</v>
      </c>
      <c r="AE4128" s="106">
        <f t="shared" si="777"/>
        <v>13.574444444444445</v>
      </c>
      <c r="AF4128" s="105">
        <f t="shared" si="778"/>
        <v>81.446666666666715</v>
      </c>
      <c r="AG4128" s="105">
        <f t="shared" si="779"/>
        <v>561.55333333333328</v>
      </c>
    </row>
    <row r="4129" spans="1:33" s="88" customFormat="1" x14ac:dyDescent="0.35">
      <c r="A4129" s="21">
        <v>10141103</v>
      </c>
      <c r="B4129" s="115" t="s">
        <v>1665</v>
      </c>
      <c r="C4129" s="115" t="s">
        <v>710</v>
      </c>
      <c r="D4129" s="21" t="s">
        <v>7280</v>
      </c>
      <c r="E4129" s="114" t="str">
        <f t="shared" si="769"/>
        <v>TRANSFORMADOR MARCA:ITB AGCBT/PTS0202 AGCBT/PTS0202</v>
      </c>
      <c r="F4129" s="61" t="s">
        <v>7281</v>
      </c>
      <c r="G4129" s="21" t="s">
        <v>7280</v>
      </c>
      <c r="H4129" s="21" t="s">
        <v>3407</v>
      </c>
      <c r="I4129" s="21" t="s">
        <v>2113</v>
      </c>
      <c r="J4129" s="21"/>
      <c r="K4129" s="121" t="s">
        <v>7279</v>
      </c>
      <c r="L4129" s="121" t="s">
        <v>7278</v>
      </c>
      <c r="M4129" s="61">
        <v>100</v>
      </c>
      <c r="N4129" s="121">
        <v>33</v>
      </c>
      <c r="O4129" s="61">
        <v>0.4</v>
      </c>
      <c r="P4129" s="61">
        <v>3</v>
      </c>
      <c r="Q4129" s="121">
        <v>2012</v>
      </c>
      <c r="R4129" s="121" t="s">
        <v>1109</v>
      </c>
      <c r="S4129" s="61">
        <v>778756</v>
      </c>
      <c r="T4129" s="116">
        <v>763</v>
      </c>
      <c r="U4129" s="111">
        <v>45</v>
      </c>
      <c r="V4129" s="113">
        <f t="shared" si="770"/>
        <v>682.46111111111111</v>
      </c>
      <c r="W4129" s="113">
        <f t="shared" si="771"/>
        <v>80.538888888888891</v>
      </c>
      <c r="X4129" s="112">
        <f t="shared" si="772"/>
        <v>80538.888888888891</v>
      </c>
      <c r="Y4129" s="111"/>
      <c r="Z4129" s="110">
        <f t="shared" si="768"/>
        <v>40</v>
      </c>
      <c r="AA4129" s="109">
        <f t="shared" si="773"/>
        <v>38.15</v>
      </c>
      <c r="AB4129" s="109">
        <f t="shared" si="774"/>
        <v>38150</v>
      </c>
      <c r="AC4129" s="108">
        <f t="shared" si="775"/>
        <v>724.85</v>
      </c>
      <c r="AD4129" s="107">
        <f t="shared" si="776"/>
        <v>2.2222222222222223E-2</v>
      </c>
      <c r="AE4129" s="106">
        <f t="shared" si="777"/>
        <v>16.10777777777778</v>
      </c>
      <c r="AF4129" s="105">
        <f t="shared" si="778"/>
        <v>96.646666666666675</v>
      </c>
      <c r="AG4129" s="105">
        <f t="shared" si="779"/>
        <v>666.35333333333335</v>
      </c>
    </row>
    <row r="4130" spans="1:33" s="88" customFormat="1" x14ac:dyDescent="0.35">
      <c r="A4130" s="21">
        <v>10141103</v>
      </c>
      <c r="B4130" s="115" t="s">
        <v>1665</v>
      </c>
      <c r="C4130" s="115" t="s">
        <v>710</v>
      </c>
      <c r="D4130" s="21" t="s">
        <v>7276</v>
      </c>
      <c r="E4130" s="114" t="str">
        <f t="shared" si="769"/>
        <v>TRANSFORMADOR MARCA:POWERTECH AGCBT/PTS0203 AGCBT/PTS0203</v>
      </c>
      <c r="F4130" s="61" t="s">
        <v>7277</v>
      </c>
      <c r="G4130" s="21" t="s">
        <v>7276</v>
      </c>
      <c r="H4130" s="21" t="s">
        <v>3407</v>
      </c>
      <c r="I4130" s="21" t="s">
        <v>2113</v>
      </c>
      <c r="J4130" s="21"/>
      <c r="K4130" s="121" t="s">
        <v>7275</v>
      </c>
      <c r="L4130" s="121" t="s">
        <v>7274</v>
      </c>
      <c r="M4130" s="61">
        <v>200</v>
      </c>
      <c r="N4130" s="121">
        <v>33</v>
      </c>
      <c r="O4130" s="61">
        <v>0.4</v>
      </c>
      <c r="P4130" s="61">
        <v>3</v>
      </c>
      <c r="Q4130" s="121">
        <v>2012</v>
      </c>
      <c r="R4130" s="61" t="s">
        <v>295</v>
      </c>
      <c r="S4130" s="61" t="s">
        <v>7273</v>
      </c>
      <c r="T4130" s="116">
        <v>991</v>
      </c>
      <c r="U4130" s="111">
        <v>45</v>
      </c>
      <c r="V4130" s="113">
        <f t="shared" si="770"/>
        <v>886.39444444444439</v>
      </c>
      <c r="W4130" s="113">
        <f t="shared" si="771"/>
        <v>104.60555555555561</v>
      </c>
      <c r="X4130" s="112">
        <f t="shared" si="772"/>
        <v>104605.55555555561</v>
      </c>
      <c r="Y4130" s="111"/>
      <c r="Z4130" s="110">
        <f t="shared" si="768"/>
        <v>40</v>
      </c>
      <c r="AA4130" s="109">
        <f t="shared" si="773"/>
        <v>49.550000000000004</v>
      </c>
      <c r="AB4130" s="109">
        <f t="shared" si="774"/>
        <v>49550.000000000007</v>
      </c>
      <c r="AC4130" s="108">
        <f t="shared" si="775"/>
        <v>941.45</v>
      </c>
      <c r="AD4130" s="107">
        <f t="shared" si="776"/>
        <v>2.2222222222222223E-2</v>
      </c>
      <c r="AE4130" s="106">
        <f t="shared" si="777"/>
        <v>20.921111111111113</v>
      </c>
      <c r="AF4130" s="105">
        <f t="shared" si="778"/>
        <v>125.52666666666673</v>
      </c>
      <c r="AG4130" s="105">
        <f t="shared" si="779"/>
        <v>865.47333333333324</v>
      </c>
    </row>
    <row r="4131" spans="1:33" s="88" customFormat="1" x14ac:dyDescent="0.35">
      <c r="A4131" s="21">
        <v>10141103</v>
      </c>
      <c r="B4131" s="115" t="s">
        <v>1665</v>
      </c>
      <c r="C4131" s="115" t="s">
        <v>710</v>
      </c>
      <c r="D4131" s="21" t="s">
        <v>7271</v>
      </c>
      <c r="E4131" s="114" t="str">
        <f t="shared" si="769"/>
        <v>TRANSFORMADOR MARCA:POWERTECH AGCBT/PTS0218 AGCBT/PTS0218</v>
      </c>
      <c r="F4131" s="61" t="s">
        <v>7272</v>
      </c>
      <c r="G4131" s="21" t="s">
        <v>7271</v>
      </c>
      <c r="H4131" s="21" t="s">
        <v>3407</v>
      </c>
      <c r="I4131" s="21" t="s">
        <v>2113</v>
      </c>
      <c r="J4131" s="21"/>
      <c r="K4131" s="121" t="s">
        <v>7270</v>
      </c>
      <c r="L4131" s="121" t="s">
        <v>7269</v>
      </c>
      <c r="M4131" s="61">
        <v>200</v>
      </c>
      <c r="N4131" s="121">
        <v>33</v>
      </c>
      <c r="O4131" s="61">
        <v>0.4</v>
      </c>
      <c r="P4131" s="61">
        <v>3</v>
      </c>
      <c r="Q4131" s="121">
        <v>2012</v>
      </c>
      <c r="R4131" s="61" t="s">
        <v>295</v>
      </c>
      <c r="S4131" s="61" t="s">
        <v>7256</v>
      </c>
      <c r="T4131" s="116">
        <v>991</v>
      </c>
      <c r="U4131" s="111">
        <v>45</v>
      </c>
      <c r="V4131" s="113">
        <f t="shared" si="770"/>
        <v>886.39444444444439</v>
      </c>
      <c r="W4131" s="113">
        <f t="shared" si="771"/>
        <v>104.60555555555561</v>
      </c>
      <c r="X4131" s="112">
        <f t="shared" si="772"/>
        <v>104605.55555555561</v>
      </c>
      <c r="Y4131" s="111"/>
      <c r="Z4131" s="110">
        <f t="shared" si="768"/>
        <v>40</v>
      </c>
      <c r="AA4131" s="109">
        <f t="shared" si="773"/>
        <v>49.550000000000004</v>
      </c>
      <c r="AB4131" s="109">
        <f t="shared" si="774"/>
        <v>49550.000000000007</v>
      </c>
      <c r="AC4131" s="108">
        <f t="shared" si="775"/>
        <v>941.45</v>
      </c>
      <c r="AD4131" s="107">
        <f t="shared" si="776"/>
        <v>2.2222222222222223E-2</v>
      </c>
      <c r="AE4131" s="106">
        <f t="shared" si="777"/>
        <v>20.921111111111113</v>
      </c>
      <c r="AF4131" s="105">
        <f t="shared" si="778"/>
        <v>125.52666666666673</v>
      </c>
      <c r="AG4131" s="105">
        <f t="shared" si="779"/>
        <v>865.47333333333324</v>
      </c>
    </row>
    <row r="4132" spans="1:33" s="88" customFormat="1" x14ac:dyDescent="0.35">
      <c r="A4132" s="21">
        <v>10141103</v>
      </c>
      <c r="B4132" s="115" t="s">
        <v>1665</v>
      </c>
      <c r="C4132" s="115" t="s">
        <v>710</v>
      </c>
      <c r="D4132" s="21" t="s">
        <v>7267</v>
      </c>
      <c r="E4132" s="114" t="str">
        <f t="shared" si="769"/>
        <v>TRANSFORMADOR MARCA:ITB AGMJC/PTS0234 AGMJC/PTS0234</v>
      </c>
      <c r="F4132" s="61" t="s">
        <v>7268</v>
      </c>
      <c r="G4132" s="21" t="s">
        <v>7267</v>
      </c>
      <c r="H4132" s="21" t="s">
        <v>2114</v>
      </c>
      <c r="I4132" s="21" t="s">
        <v>2113</v>
      </c>
      <c r="J4132" s="57"/>
      <c r="K4132" s="121" t="s">
        <v>7266</v>
      </c>
      <c r="L4132" s="121" t="s">
        <v>7265</v>
      </c>
      <c r="M4132" s="61">
        <v>160</v>
      </c>
      <c r="N4132" s="121">
        <v>33</v>
      </c>
      <c r="O4132" s="61">
        <v>0.4</v>
      </c>
      <c r="P4132" s="156">
        <v>3</v>
      </c>
      <c r="Q4132" s="121">
        <v>2012</v>
      </c>
      <c r="R4132" s="61" t="s">
        <v>1109</v>
      </c>
      <c r="S4132" s="61">
        <v>778763</v>
      </c>
      <c r="T4132" s="116">
        <v>991</v>
      </c>
      <c r="U4132" s="111">
        <v>45</v>
      </c>
      <c r="V4132" s="113">
        <f t="shared" si="770"/>
        <v>886.39444444444439</v>
      </c>
      <c r="W4132" s="113">
        <f t="shared" si="771"/>
        <v>104.60555555555561</v>
      </c>
      <c r="X4132" s="112">
        <f t="shared" si="772"/>
        <v>104605.55555555561</v>
      </c>
      <c r="Y4132" s="111"/>
      <c r="Z4132" s="110">
        <f t="shared" ref="Z4132:Z4195" si="780">(U4132-(2017-Q4132))</f>
        <v>40</v>
      </c>
      <c r="AA4132" s="109">
        <f t="shared" si="773"/>
        <v>49.550000000000004</v>
      </c>
      <c r="AB4132" s="109">
        <f t="shared" si="774"/>
        <v>49550.000000000007</v>
      </c>
      <c r="AC4132" s="108">
        <f t="shared" si="775"/>
        <v>941.45</v>
      </c>
      <c r="AD4132" s="107">
        <f t="shared" si="776"/>
        <v>2.2222222222222223E-2</v>
      </c>
      <c r="AE4132" s="106">
        <f t="shared" si="777"/>
        <v>20.921111111111113</v>
      </c>
      <c r="AF4132" s="105">
        <f t="shared" si="778"/>
        <v>125.52666666666673</v>
      </c>
      <c r="AG4132" s="105">
        <f t="shared" si="779"/>
        <v>865.47333333333324</v>
      </c>
    </row>
    <row r="4133" spans="1:33" s="88" customFormat="1" x14ac:dyDescent="0.35">
      <c r="A4133" s="21">
        <v>10141103</v>
      </c>
      <c r="B4133" s="115" t="s">
        <v>1665</v>
      </c>
      <c r="C4133" s="115" t="s">
        <v>710</v>
      </c>
      <c r="D4133" s="21" t="s">
        <v>7263</v>
      </c>
      <c r="E4133" s="114" t="str">
        <f t="shared" si="769"/>
        <v>TRANSFORMADOR MARCA:ITB AGMJC/PTS0235 AGMJC/PTS0235</v>
      </c>
      <c r="F4133" s="61" t="s">
        <v>7264</v>
      </c>
      <c r="G4133" s="21" t="s">
        <v>7263</v>
      </c>
      <c r="H4133" s="21" t="s">
        <v>2114</v>
      </c>
      <c r="I4133" s="21" t="s">
        <v>2113</v>
      </c>
      <c r="J4133" s="57"/>
      <c r="K4133" s="121" t="s">
        <v>7262</v>
      </c>
      <c r="L4133" s="121" t="s">
        <v>7261</v>
      </c>
      <c r="M4133" s="61">
        <v>250</v>
      </c>
      <c r="N4133" s="121">
        <v>33</v>
      </c>
      <c r="O4133" s="61">
        <v>0.4</v>
      </c>
      <c r="P4133" s="156">
        <v>3</v>
      </c>
      <c r="Q4133" s="121">
        <v>2012</v>
      </c>
      <c r="R4133" s="121" t="s">
        <v>1109</v>
      </c>
      <c r="S4133" s="121" t="s">
        <v>3404</v>
      </c>
      <c r="T4133" s="116">
        <v>991</v>
      </c>
      <c r="U4133" s="111">
        <v>45</v>
      </c>
      <c r="V4133" s="113">
        <f t="shared" si="770"/>
        <v>886.39444444444439</v>
      </c>
      <c r="W4133" s="113">
        <f t="shared" si="771"/>
        <v>104.60555555555561</v>
      </c>
      <c r="X4133" s="112">
        <f t="shared" si="772"/>
        <v>104605.55555555561</v>
      </c>
      <c r="Y4133" s="111"/>
      <c r="Z4133" s="110">
        <f t="shared" si="780"/>
        <v>40</v>
      </c>
      <c r="AA4133" s="109">
        <f t="shared" si="773"/>
        <v>49.550000000000004</v>
      </c>
      <c r="AB4133" s="109">
        <f t="shared" si="774"/>
        <v>49550.000000000007</v>
      </c>
      <c r="AC4133" s="108">
        <f t="shared" si="775"/>
        <v>941.45</v>
      </c>
      <c r="AD4133" s="107">
        <f t="shared" si="776"/>
        <v>2.2222222222222223E-2</v>
      </c>
      <c r="AE4133" s="106">
        <f t="shared" si="777"/>
        <v>20.921111111111113</v>
      </c>
      <c r="AF4133" s="105">
        <f t="shared" si="778"/>
        <v>125.52666666666673</v>
      </c>
      <c r="AG4133" s="105">
        <f t="shared" si="779"/>
        <v>865.47333333333324</v>
      </c>
    </row>
    <row r="4134" spans="1:33" s="88" customFormat="1" x14ac:dyDescent="0.35">
      <c r="A4134" s="21">
        <v>10141103</v>
      </c>
      <c r="B4134" s="115" t="s">
        <v>1665</v>
      </c>
      <c r="C4134" s="115" t="s">
        <v>710</v>
      </c>
      <c r="D4134" s="21" t="s">
        <v>7259</v>
      </c>
      <c r="E4134" s="114" t="str">
        <f t="shared" si="769"/>
        <v>TRANSFORMADOR MARCA:POWERTECH AGMJC/PTS0236 AGMJC/PTS0236</v>
      </c>
      <c r="F4134" s="61" t="s">
        <v>7260</v>
      </c>
      <c r="G4134" s="21" t="s">
        <v>7259</v>
      </c>
      <c r="H4134" s="21" t="s">
        <v>2114</v>
      </c>
      <c r="I4134" s="21" t="s">
        <v>2113</v>
      </c>
      <c r="J4134" s="57"/>
      <c r="K4134" s="121" t="s">
        <v>7258</v>
      </c>
      <c r="L4134" s="121" t="s">
        <v>7257</v>
      </c>
      <c r="M4134" s="61">
        <v>200</v>
      </c>
      <c r="N4134" s="121">
        <v>33</v>
      </c>
      <c r="O4134" s="61">
        <v>0.4</v>
      </c>
      <c r="P4134" s="156">
        <v>3</v>
      </c>
      <c r="Q4134" s="121">
        <v>2012</v>
      </c>
      <c r="R4134" s="121" t="s">
        <v>295</v>
      </c>
      <c r="S4134" s="121" t="s">
        <v>7256</v>
      </c>
      <c r="T4134" s="116">
        <v>991</v>
      </c>
      <c r="U4134" s="111">
        <v>45</v>
      </c>
      <c r="V4134" s="113">
        <f t="shared" si="770"/>
        <v>886.39444444444439</v>
      </c>
      <c r="W4134" s="113">
        <f t="shared" si="771"/>
        <v>104.60555555555561</v>
      </c>
      <c r="X4134" s="112">
        <f t="shared" si="772"/>
        <v>104605.55555555561</v>
      </c>
      <c r="Y4134" s="111"/>
      <c r="Z4134" s="110">
        <f t="shared" si="780"/>
        <v>40</v>
      </c>
      <c r="AA4134" s="109">
        <f t="shared" si="773"/>
        <v>49.550000000000004</v>
      </c>
      <c r="AB4134" s="109">
        <f t="shared" si="774"/>
        <v>49550.000000000007</v>
      </c>
      <c r="AC4134" s="108">
        <f t="shared" si="775"/>
        <v>941.45</v>
      </c>
      <c r="AD4134" s="107">
        <f t="shared" si="776"/>
        <v>2.2222222222222223E-2</v>
      </c>
      <c r="AE4134" s="106">
        <f t="shared" si="777"/>
        <v>20.921111111111113</v>
      </c>
      <c r="AF4134" s="105">
        <f t="shared" si="778"/>
        <v>125.52666666666673</v>
      </c>
      <c r="AG4134" s="105">
        <f t="shared" si="779"/>
        <v>865.47333333333324</v>
      </c>
    </row>
    <row r="4135" spans="1:33" s="88" customFormat="1" x14ac:dyDescent="0.35">
      <c r="A4135" s="21">
        <v>10141103</v>
      </c>
      <c r="B4135" s="115" t="s">
        <v>1665</v>
      </c>
      <c r="C4135" s="115" t="s">
        <v>710</v>
      </c>
      <c r="D4135" s="21" t="s">
        <v>7254</v>
      </c>
      <c r="E4135" s="114" t="str">
        <f t="shared" si="769"/>
        <v>TRANSFORMADOR MARCA:ITB AGMJC/PTS0237 AGMJC/PTS0237</v>
      </c>
      <c r="F4135" s="61" t="s">
        <v>7255</v>
      </c>
      <c r="G4135" s="21" t="s">
        <v>7254</v>
      </c>
      <c r="H4135" s="21" t="s">
        <v>2114</v>
      </c>
      <c r="I4135" s="21" t="s">
        <v>2113</v>
      </c>
      <c r="J4135" s="57"/>
      <c r="K4135" s="121" t="s">
        <v>7253</v>
      </c>
      <c r="L4135" s="121" t="s">
        <v>7252</v>
      </c>
      <c r="M4135" s="61">
        <v>160</v>
      </c>
      <c r="N4135" s="121">
        <v>33</v>
      </c>
      <c r="O4135" s="61">
        <v>0.4</v>
      </c>
      <c r="P4135" s="156">
        <v>3</v>
      </c>
      <c r="Q4135" s="121">
        <v>2012</v>
      </c>
      <c r="R4135" s="61" t="s">
        <v>1109</v>
      </c>
      <c r="S4135" s="61">
        <v>774606</v>
      </c>
      <c r="T4135" s="116">
        <v>991</v>
      </c>
      <c r="U4135" s="111">
        <v>45</v>
      </c>
      <c r="V4135" s="113">
        <f t="shared" si="770"/>
        <v>886.39444444444439</v>
      </c>
      <c r="W4135" s="113">
        <f t="shared" si="771"/>
        <v>104.60555555555561</v>
      </c>
      <c r="X4135" s="112">
        <f t="shared" si="772"/>
        <v>104605.55555555561</v>
      </c>
      <c r="Y4135" s="111"/>
      <c r="Z4135" s="110">
        <f t="shared" si="780"/>
        <v>40</v>
      </c>
      <c r="AA4135" s="109">
        <f t="shared" si="773"/>
        <v>49.550000000000004</v>
      </c>
      <c r="AB4135" s="109">
        <f t="shared" si="774"/>
        <v>49550.000000000007</v>
      </c>
      <c r="AC4135" s="108">
        <f t="shared" si="775"/>
        <v>941.45</v>
      </c>
      <c r="AD4135" s="107">
        <f t="shared" si="776"/>
        <v>2.2222222222222223E-2</v>
      </c>
      <c r="AE4135" s="106">
        <f t="shared" si="777"/>
        <v>20.921111111111113</v>
      </c>
      <c r="AF4135" s="105">
        <f t="shared" si="778"/>
        <v>125.52666666666673</v>
      </c>
      <c r="AG4135" s="105">
        <f t="shared" si="779"/>
        <v>865.47333333333324</v>
      </c>
    </row>
    <row r="4136" spans="1:33" s="88" customFormat="1" x14ac:dyDescent="0.35">
      <c r="A4136" s="21">
        <v>10141103</v>
      </c>
      <c r="B4136" s="162" t="s">
        <v>1665</v>
      </c>
      <c r="C4136" s="115" t="s">
        <v>710</v>
      </c>
      <c r="D4136" s="21"/>
      <c r="E4136" s="114" t="str">
        <f t="shared" si="769"/>
        <v xml:space="preserve">TRANSFORMADOR MARCA:Astor PEMBA </v>
      </c>
      <c r="F4136" s="21" t="s">
        <v>1869</v>
      </c>
      <c r="G4136" s="21" t="s">
        <v>237</v>
      </c>
      <c r="H4136" s="21" t="s">
        <v>237</v>
      </c>
      <c r="I4136" s="21" t="s">
        <v>7251</v>
      </c>
      <c r="J4136" s="21"/>
      <c r="K4136" s="21" t="s">
        <v>7250</v>
      </c>
      <c r="L4136" s="21" t="s">
        <v>7249</v>
      </c>
      <c r="M4136" s="21">
        <v>200</v>
      </c>
      <c r="N4136" s="21">
        <v>33</v>
      </c>
      <c r="O4136" s="21" t="s">
        <v>581</v>
      </c>
      <c r="P4136" s="21">
        <v>3</v>
      </c>
      <c r="Q4136" s="21">
        <v>2012</v>
      </c>
      <c r="R4136" s="21" t="s">
        <v>1661</v>
      </c>
      <c r="S4136" s="21" t="s">
        <v>7248</v>
      </c>
      <c r="T4136" s="116">
        <v>991</v>
      </c>
      <c r="U4136" s="111">
        <v>45</v>
      </c>
      <c r="V4136" s="113">
        <f t="shared" si="770"/>
        <v>886.39444444444439</v>
      </c>
      <c r="W4136" s="113">
        <f t="shared" si="771"/>
        <v>104.60555555555561</v>
      </c>
      <c r="X4136" s="112">
        <f t="shared" si="772"/>
        <v>104605.55555555561</v>
      </c>
      <c r="Y4136" s="111"/>
      <c r="Z4136" s="110">
        <f t="shared" si="780"/>
        <v>40</v>
      </c>
      <c r="AA4136" s="109">
        <f t="shared" si="773"/>
        <v>49.550000000000004</v>
      </c>
      <c r="AB4136" s="109">
        <f t="shared" si="774"/>
        <v>49550.000000000007</v>
      </c>
      <c r="AC4136" s="108">
        <f t="shared" si="775"/>
        <v>941.45</v>
      </c>
      <c r="AD4136" s="107">
        <f t="shared" si="776"/>
        <v>2.2222222222222223E-2</v>
      </c>
      <c r="AE4136" s="106">
        <f t="shared" si="777"/>
        <v>20.921111111111113</v>
      </c>
      <c r="AF4136" s="105">
        <f t="shared" si="778"/>
        <v>125.52666666666673</v>
      </c>
      <c r="AG4136" s="105">
        <f t="shared" si="779"/>
        <v>865.47333333333324</v>
      </c>
    </row>
    <row r="4137" spans="1:33" s="88" customFormat="1" x14ac:dyDescent="0.35">
      <c r="A4137" s="21">
        <v>10141103</v>
      </c>
      <c r="B4137" s="162" t="s">
        <v>1665</v>
      </c>
      <c r="C4137" s="115" t="s">
        <v>710</v>
      </c>
      <c r="D4137" s="21"/>
      <c r="E4137" s="114" t="str">
        <f t="shared" si="769"/>
        <v xml:space="preserve">TRANSFORMADOR MARCA:Astor MONTEPUEZ </v>
      </c>
      <c r="F4137" s="21" t="s">
        <v>3320</v>
      </c>
      <c r="G4137" s="21" t="s">
        <v>222</v>
      </c>
      <c r="H4137" s="61" t="s">
        <v>3319</v>
      </c>
      <c r="I4137" s="61" t="s">
        <v>7247</v>
      </c>
      <c r="J4137" s="21"/>
      <c r="K4137" s="121" t="s">
        <v>7246</v>
      </c>
      <c r="L4137" s="121" t="s">
        <v>7245</v>
      </c>
      <c r="M4137" s="61">
        <v>50</v>
      </c>
      <c r="N4137" s="21">
        <v>33</v>
      </c>
      <c r="O4137" s="21" t="s">
        <v>581</v>
      </c>
      <c r="P4137" s="21">
        <v>3</v>
      </c>
      <c r="Q4137" s="21">
        <v>2012</v>
      </c>
      <c r="R4137" s="61" t="s">
        <v>1661</v>
      </c>
      <c r="S4137" s="61" t="s">
        <v>7244</v>
      </c>
      <c r="T4137" s="116">
        <v>643</v>
      </c>
      <c r="U4137" s="111">
        <v>45</v>
      </c>
      <c r="V4137" s="113">
        <f t="shared" si="770"/>
        <v>575.12777777777774</v>
      </c>
      <c r="W4137" s="113">
        <f t="shared" si="771"/>
        <v>67.872222222222263</v>
      </c>
      <c r="X4137" s="112">
        <f t="shared" si="772"/>
        <v>67872.222222222263</v>
      </c>
      <c r="Y4137" s="111"/>
      <c r="Z4137" s="110">
        <f t="shared" si="780"/>
        <v>40</v>
      </c>
      <c r="AA4137" s="109">
        <f t="shared" si="773"/>
        <v>32.15</v>
      </c>
      <c r="AB4137" s="109">
        <f t="shared" si="774"/>
        <v>32150</v>
      </c>
      <c r="AC4137" s="108">
        <f t="shared" si="775"/>
        <v>610.85</v>
      </c>
      <c r="AD4137" s="107">
        <f t="shared" si="776"/>
        <v>2.2222222222222223E-2</v>
      </c>
      <c r="AE4137" s="106">
        <f t="shared" si="777"/>
        <v>13.574444444444445</v>
      </c>
      <c r="AF4137" s="105">
        <f t="shared" si="778"/>
        <v>81.446666666666715</v>
      </c>
      <c r="AG4137" s="105">
        <f t="shared" si="779"/>
        <v>561.55333333333328</v>
      </c>
    </row>
    <row r="4138" spans="1:33" s="88" customFormat="1" x14ac:dyDescent="0.35">
      <c r="A4138" s="21">
        <v>10141103</v>
      </c>
      <c r="B4138" s="162" t="s">
        <v>1665</v>
      </c>
      <c r="C4138" s="115" t="s">
        <v>710</v>
      </c>
      <c r="D4138" s="21"/>
      <c r="E4138" s="114" t="str">
        <f t="shared" si="769"/>
        <v xml:space="preserve">TRANSFORMADOR MARCA:EDPM METORO </v>
      </c>
      <c r="F4138" s="57" t="s">
        <v>3309</v>
      </c>
      <c r="G4138" s="21" t="s">
        <v>183</v>
      </c>
      <c r="H4138" s="21" t="str">
        <f>+G4138</f>
        <v>METORO</v>
      </c>
      <c r="I4138" s="21" t="s">
        <v>7243</v>
      </c>
      <c r="J4138" s="57"/>
      <c r="K4138" s="61" t="s">
        <v>7242</v>
      </c>
      <c r="L4138" s="61" t="s">
        <v>7241</v>
      </c>
      <c r="M4138" s="21">
        <v>25</v>
      </c>
      <c r="N4138" s="21">
        <v>33</v>
      </c>
      <c r="O4138" s="21" t="s">
        <v>581</v>
      </c>
      <c r="P4138" s="21">
        <v>3</v>
      </c>
      <c r="Q4138" s="21">
        <v>2012</v>
      </c>
      <c r="R4138" s="21" t="s">
        <v>7240</v>
      </c>
      <c r="S4138" s="21" t="s">
        <v>7239</v>
      </c>
      <c r="T4138" s="116">
        <v>643</v>
      </c>
      <c r="U4138" s="111">
        <v>45</v>
      </c>
      <c r="V4138" s="113">
        <f t="shared" si="770"/>
        <v>575.12777777777774</v>
      </c>
      <c r="W4138" s="113">
        <f t="shared" si="771"/>
        <v>67.872222222222263</v>
      </c>
      <c r="X4138" s="112">
        <f t="shared" si="772"/>
        <v>67872.222222222263</v>
      </c>
      <c r="Y4138" s="111"/>
      <c r="Z4138" s="110">
        <f t="shared" si="780"/>
        <v>40</v>
      </c>
      <c r="AA4138" s="109">
        <f t="shared" si="773"/>
        <v>32.15</v>
      </c>
      <c r="AB4138" s="109">
        <f t="shared" si="774"/>
        <v>32150</v>
      </c>
      <c r="AC4138" s="108">
        <f t="shared" si="775"/>
        <v>610.85</v>
      </c>
      <c r="AD4138" s="107">
        <f t="shared" si="776"/>
        <v>2.2222222222222223E-2</v>
      </c>
      <c r="AE4138" s="106">
        <f t="shared" si="777"/>
        <v>13.574444444444445</v>
      </c>
      <c r="AF4138" s="105">
        <f t="shared" si="778"/>
        <v>81.446666666666715</v>
      </c>
      <c r="AG4138" s="105">
        <f t="shared" si="779"/>
        <v>561.55333333333328</v>
      </c>
    </row>
    <row r="4139" spans="1:33" s="88" customFormat="1" x14ac:dyDescent="0.35">
      <c r="A4139" s="21">
        <v>10141103</v>
      </c>
      <c r="B4139" s="162" t="s">
        <v>1665</v>
      </c>
      <c r="C4139" s="115" t="s">
        <v>710</v>
      </c>
      <c r="D4139" s="21"/>
      <c r="E4139" s="114" t="str">
        <f t="shared" si="769"/>
        <v xml:space="preserve">TRANSFORMADOR MARCA:ITB METORO </v>
      </c>
      <c r="F4139" s="57" t="s">
        <v>3309</v>
      </c>
      <c r="G4139" s="21" t="s">
        <v>183</v>
      </c>
      <c r="H4139" s="21" t="str">
        <f>+G4139</f>
        <v>METORO</v>
      </c>
      <c r="I4139" s="21" t="s">
        <v>6336</v>
      </c>
      <c r="J4139" s="57"/>
      <c r="K4139" s="61" t="s">
        <v>7238</v>
      </c>
      <c r="L4139" s="61" t="s">
        <v>7237</v>
      </c>
      <c r="M4139" s="21">
        <v>200</v>
      </c>
      <c r="N4139" s="21">
        <v>33</v>
      </c>
      <c r="O4139" s="21" t="s">
        <v>581</v>
      </c>
      <c r="P4139" s="21">
        <v>3</v>
      </c>
      <c r="Q4139" s="21">
        <v>2012</v>
      </c>
      <c r="R4139" s="21" t="s">
        <v>1109</v>
      </c>
      <c r="S4139" s="21">
        <v>78269</v>
      </c>
      <c r="T4139" s="116">
        <v>991</v>
      </c>
      <c r="U4139" s="111">
        <v>45</v>
      </c>
      <c r="V4139" s="113">
        <f t="shared" si="770"/>
        <v>886.39444444444439</v>
      </c>
      <c r="W4139" s="113">
        <f t="shared" si="771"/>
        <v>104.60555555555561</v>
      </c>
      <c r="X4139" s="112">
        <f t="shared" si="772"/>
        <v>104605.55555555561</v>
      </c>
      <c r="Y4139" s="111"/>
      <c r="Z4139" s="110">
        <f t="shared" si="780"/>
        <v>40</v>
      </c>
      <c r="AA4139" s="109">
        <f t="shared" si="773"/>
        <v>49.550000000000004</v>
      </c>
      <c r="AB4139" s="109">
        <f t="shared" si="774"/>
        <v>49550.000000000007</v>
      </c>
      <c r="AC4139" s="108">
        <f t="shared" si="775"/>
        <v>941.45</v>
      </c>
      <c r="AD4139" s="107">
        <f t="shared" si="776"/>
        <v>2.2222222222222223E-2</v>
      </c>
      <c r="AE4139" s="106">
        <f t="shared" si="777"/>
        <v>20.921111111111113</v>
      </c>
      <c r="AF4139" s="105">
        <f t="shared" si="778"/>
        <v>125.52666666666673</v>
      </c>
      <c r="AG4139" s="105">
        <f t="shared" si="779"/>
        <v>865.47333333333324</v>
      </c>
    </row>
    <row r="4140" spans="1:33" s="88" customFormat="1" x14ac:dyDescent="0.35">
      <c r="A4140" s="21">
        <v>10141103</v>
      </c>
      <c r="B4140" s="115" t="s">
        <v>1665</v>
      </c>
      <c r="C4140" s="115" t="s">
        <v>710</v>
      </c>
      <c r="D4140" s="178">
        <v>65</v>
      </c>
      <c r="E4140" s="114" t="str">
        <f t="shared" si="769"/>
        <v>TRANSFORMADOR MARCA:EFACEC NACALA 65</v>
      </c>
      <c r="F4140" s="21"/>
      <c r="G4140" s="21" t="s">
        <v>195</v>
      </c>
      <c r="H4140" s="124" t="s">
        <v>3284</v>
      </c>
      <c r="I4140" s="178" t="s">
        <v>7236</v>
      </c>
      <c r="J4140" s="21"/>
      <c r="K4140" s="178" t="s">
        <v>7235</v>
      </c>
      <c r="L4140" s="178" t="s">
        <v>7234</v>
      </c>
      <c r="M4140" s="121">
        <v>200</v>
      </c>
      <c r="N4140" s="161" t="s">
        <v>19</v>
      </c>
      <c r="O4140" s="21" t="s">
        <v>362</v>
      </c>
      <c r="P4140" s="21">
        <v>3</v>
      </c>
      <c r="Q4140" s="124">
        <v>2012</v>
      </c>
      <c r="R4140" s="121" t="s">
        <v>27</v>
      </c>
      <c r="S4140" s="121" t="s">
        <v>7233</v>
      </c>
      <c r="T4140" s="116">
        <v>991</v>
      </c>
      <c r="U4140" s="111">
        <v>45</v>
      </c>
      <c r="V4140" s="113">
        <f t="shared" si="770"/>
        <v>886.39444444444439</v>
      </c>
      <c r="W4140" s="113">
        <f t="shared" si="771"/>
        <v>104.60555555555561</v>
      </c>
      <c r="X4140" s="112">
        <f t="shared" si="772"/>
        <v>104605.55555555561</v>
      </c>
      <c r="Y4140" s="111"/>
      <c r="Z4140" s="110">
        <f t="shared" si="780"/>
        <v>40</v>
      </c>
      <c r="AA4140" s="109">
        <f t="shared" si="773"/>
        <v>49.550000000000004</v>
      </c>
      <c r="AB4140" s="109">
        <f t="shared" si="774"/>
        <v>49550.000000000007</v>
      </c>
      <c r="AC4140" s="108">
        <f t="shared" si="775"/>
        <v>941.45</v>
      </c>
      <c r="AD4140" s="107">
        <f t="shared" si="776"/>
        <v>2.2222222222222223E-2</v>
      </c>
      <c r="AE4140" s="106">
        <f t="shared" si="777"/>
        <v>20.921111111111113</v>
      </c>
      <c r="AF4140" s="105">
        <f t="shared" si="778"/>
        <v>125.52666666666673</v>
      </c>
      <c r="AG4140" s="105">
        <f t="shared" si="779"/>
        <v>865.47333333333324</v>
      </c>
    </row>
    <row r="4141" spans="1:33" s="88" customFormat="1" x14ac:dyDescent="0.35">
      <c r="A4141" s="21">
        <v>10141103</v>
      </c>
      <c r="B4141" s="115" t="s">
        <v>1665</v>
      </c>
      <c r="C4141" s="115" t="s">
        <v>710</v>
      </c>
      <c r="D4141" s="178">
        <v>66</v>
      </c>
      <c r="E4141" s="114" t="str">
        <f t="shared" si="769"/>
        <v>TRANSFORMADOR MARCA:TM NACALA 66</v>
      </c>
      <c r="F4141" s="21"/>
      <c r="G4141" s="21" t="s">
        <v>195</v>
      </c>
      <c r="H4141" s="124" t="s">
        <v>3284</v>
      </c>
      <c r="I4141" s="178" t="s">
        <v>7232</v>
      </c>
      <c r="J4141" s="21"/>
      <c r="K4141" s="178" t="s">
        <v>7231</v>
      </c>
      <c r="L4141" s="178" t="s">
        <v>7230</v>
      </c>
      <c r="M4141" s="121">
        <v>250</v>
      </c>
      <c r="N4141" s="161" t="s">
        <v>19</v>
      </c>
      <c r="O4141" s="21" t="s">
        <v>362</v>
      </c>
      <c r="P4141" s="21">
        <v>3</v>
      </c>
      <c r="Q4141" s="124">
        <v>2012</v>
      </c>
      <c r="R4141" s="121" t="s">
        <v>1769</v>
      </c>
      <c r="S4141" s="121">
        <v>961725</v>
      </c>
      <c r="T4141" s="116">
        <v>991</v>
      </c>
      <c r="U4141" s="111">
        <v>45</v>
      </c>
      <c r="V4141" s="113">
        <f t="shared" si="770"/>
        <v>886.39444444444439</v>
      </c>
      <c r="W4141" s="113">
        <f t="shared" si="771"/>
        <v>104.60555555555561</v>
      </c>
      <c r="X4141" s="112">
        <f t="shared" si="772"/>
        <v>104605.55555555561</v>
      </c>
      <c r="Y4141" s="111"/>
      <c r="Z4141" s="110">
        <f t="shared" si="780"/>
        <v>40</v>
      </c>
      <c r="AA4141" s="109">
        <f t="shared" si="773"/>
        <v>49.550000000000004</v>
      </c>
      <c r="AB4141" s="109">
        <f t="shared" si="774"/>
        <v>49550.000000000007</v>
      </c>
      <c r="AC4141" s="108">
        <f t="shared" si="775"/>
        <v>941.45</v>
      </c>
      <c r="AD4141" s="107">
        <f t="shared" si="776"/>
        <v>2.2222222222222223E-2</v>
      </c>
      <c r="AE4141" s="106">
        <f t="shared" si="777"/>
        <v>20.921111111111113</v>
      </c>
      <c r="AF4141" s="105">
        <f t="shared" si="778"/>
        <v>125.52666666666673</v>
      </c>
      <c r="AG4141" s="105">
        <f t="shared" si="779"/>
        <v>865.47333333333324</v>
      </c>
    </row>
    <row r="4142" spans="1:33" s="88" customFormat="1" x14ac:dyDescent="0.35">
      <c r="A4142" s="21">
        <v>10141103</v>
      </c>
      <c r="B4142" s="115" t="s">
        <v>1665</v>
      </c>
      <c r="C4142" s="115" t="s">
        <v>710</v>
      </c>
      <c r="D4142" s="178">
        <v>67</v>
      </c>
      <c r="E4142" s="114" t="str">
        <f t="shared" si="769"/>
        <v>TRANSFORMADOR MARCA:TM NACALA 67</v>
      </c>
      <c r="F4142" s="21"/>
      <c r="G4142" s="21" t="s">
        <v>195</v>
      </c>
      <c r="H4142" s="124" t="s">
        <v>3284</v>
      </c>
      <c r="I4142" s="178" t="s">
        <v>7229</v>
      </c>
      <c r="J4142" s="21"/>
      <c r="K4142" s="178" t="s">
        <v>7228</v>
      </c>
      <c r="L4142" s="178" t="s">
        <v>7227</v>
      </c>
      <c r="M4142" s="121">
        <v>315</v>
      </c>
      <c r="N4142" s="161" t="s">
        <v>19</v>
      </c>
      <c r="O4142" s="21" t="s">
        <v>362</v>
      </c>
      <c r="P4142" s="21">
        <v>3</v>
      </c>
      <c r="Q4142" s="124">
        <v>2012</v>
      </c>
      <c r="R4142" s="121" t="s">
        <v>1769</v>
      </c>
      <c r="S4142" s="121">
        <v>1300118</v>
      </c>
      <c r="T4142" s="116">
        <v>1039</v>
      </c>
      <c r="U4142" s="111">
        <v>45</v>
      </c>
      <c r="V4142" s="113">
        <f t="shared" si="770"/>
        <v>929.32777777777778</v>
      </c>
      <c r="W4142" s="113">
        <f t="shared" si="771"/>
        <v>109.67222222222222</v>
      </c>
      <c r="X4142" s="112">
        <f t="shared" si="772"/>
        <v>109672.22222222222</v>
      </c>
      <c r="Y4142" s="111"/>
      <c r="Z4142" s="110">
        <f t="shared" si="780"/>
        <v>40</v>
      </c>
      <c r="AA4142" s="109">
        <f t="shared" si="773"/>
        <v>51.95</v>
      </c>
      <c r="AB4142" s="109">
        <f t="shared" si="774"/>
        <v>51950</v>
      </c>
      <c r="AC4142" s="108">
        <f t="shared" si="775"/>
        <v>987.05</v>
      </c>
      <c r="AD4142" s="107">
        <f t="shared" si="776"/>
        <v>2.2222222222222223E-2</v>
      </c>
      <c r="AE4142" s="106">
        <f t="shared" si="777"/>
        <v>21.934444444444445</v>
      </c>
      <c r="AF4142" s="105">
        <f t="shared" si="778"/>
        <v>131.60666666666665</v>
      </c>
      <c r="AG4142" s="105">
        <f t="shared" si="779"/>
        <v>907.39333333333332</v>
      </c>
    </row>
    <row r="4143" spans="1:33" s="88" customFormat="1" x14ac:dyDescent="0.35">
      <c r="A4143" s="21">
        <v>10141103</v>
      </c>
      <c r="B4143" s="115" t="s">
        <v>1665</v>
      </c>
      <c r="C4143" s="115" t="s">
        <v>710</v>
      </c>
      <c r="D4143" s="178">
        <v>68</v>
      </c>
      <c r="E4143" s="114" t="str">
        <f t="shared" si="769"/>
        <v>TRANSFORMADOR MARCA:TM NACALA 68</v>
      </c>
      <c r="F4143" s="21"/>
      <c r="G4143" s="21" t="s">
        <v>195</v>
      </c>
      <c r="H4143" s="124" t="s">
        <v>3284</v>
      </c>
      <c r="I4143" s="178" t="s">
        <v>7226</v>
      </c>
      <c r="J4143" s="21"/>
      <c r="K4143" s="178" t="s">
        <v>7225</v>
      </c>
      <c r="L4143" s="178" t="s">
        <v>7224</v>
      </c>
      <c r="M4143" s="121">
        <v>315</v>
      </c>
      <c r="N4143" s="161" t="s">
        <v>19</v>
      </c>
      <c r="O4143" s="21" t="s">
        <v>362</v>
      </c>
      <c r="P4143" s="21">
        <v>3</v>
      </c>
      <c r="Q4143" s="124">
        <v>2012</v>
      </c>
      <c r="R4143" s="121" t="s">
        <v>1769</v>
      </c>
      <c r="S4143" s="121">
        <v>967347</v>
      </c>
      <c r="T4143" s="116">
        <v>1039</v>
      </c>
      <c r="U4143" s="111">
        <v>45</v>
      </c>
      <c r="V4143" s="113">
        <f t="shared" si="770"/>
        <v>929.32777777777778</v>
      </c>
      <c r="W4143" s="113">
        <f t="shared" si="771"/>
        <v>109.67222222222222</v>
      </c>
      <c r="X4143" s="112">
        <f t="shared" si="772"/>
        <v>109672.22222222222</v>
      </c>
      <c r="Y4143" s="111"/>
      <c r="Z4143" s="110">
        <f t="shared" si="780"/>
        <v>40</v>
      </c>
      <c r="AA4143" s="109">
        <f t="shared" si="773"/>
        <v>51.95</v>
      </c>
      <c r="AB4143" s="109">
        <f t="shared" si="774"/>
        <v>51950</v>
      </c>
      <c r="AC4143" s="108">
        <f t="shared" si="775"/>
        <v>987.05</v>
      </c>
      <c r="AD4143" s="107">
        <f t="shared" si="776"/>
        <v>2.2222222222222223E-2</v>
      </c>
      <c r="AE4143" s="106">
        <f t="shared" si="777"/>
        <v>21.934444444444445</v>
      </c>
      <c r="AF4143" s="105">
        <f t="shared" si="778"/>
        <v>131.60666666666665</v>
      </c>
      <c r="AG4143" s="105">
        <f t="shared" si="779"/>
        <v>907.39333333333332</v>
      </c>
    </row>
    <row r="4144" spans="1:33" s="88" customFormat="1" x14ac:dyDescent="0.35">
      <c r="A4144" s="21">
        <v>10141103</v>
      </c>
      <c r="B4144" s="115" t="s">
        <v>1665</v>
      </c>
      <c r="C4144" s="115" t="s">
        <v>710</v>
      </c>
      <c r="D4144" s="178">
        <f>D4143+1</f>
        <v>69</v>
      </c>
      <c r="E4144" s="114" t="str">
        <f t="shared" si="769"/>
        <v>TRANSFORMADOR MARCA:TM MONAPO 69</v>
      </c>
      <c r="F4144" s="21"/>
      <c r="G4144" s="21" t="s">
        <v>189</v>
      </c>
      <c r="H4144" s="21" t="s">
        <v>1756</v>
      </c>
      <c r="I4144" s="161" t="s">
        <v>7223</v>
      </c>
      <c r="J4144" s="21"/>
      <c r="K4144" s="161" t="s">
        <v>7222</v>
      </c>
      <c r="L4144" s="21" t="s">
        <v>7221</v>
      </c>
      <c r="M4144" s="161">
        <v>160</v>
      </c>
      <c r="N4144" s="161" t="s">
        <v>19</v>
      </c>
      <c r="O4144" s="21" t="s">
        <v>362</v>
      </c>
      <c r="P4144" s="21">
        <v>3</v>
      </c>
      <c r="Q4144" s="124">
        <v>2012</v>
      </c>
      <c r="R4144" s="124" t="s">
        <v>1769</v>
      </c>
      <c r="S4144" s="124" t="s">
        <v>7220</v>
      </c>
      <c r="T4144" s="116">
        <v>991</v>
      </c>
      <c r="U4144" s="111">
        <v>45</v>
      </c>
      <c r="V4144" s="113">
        <f t="shared" si="770"/>
        <v>886.39444444444439</v>
      </c>
      <c r="W4144" s="113">
        <f t="shared" si="771"/>
        <v>104.60555555555561</v>
      </c>
      <c r="X4144" s="112">
        <f t="shared" si="772"/>
        <v>104605.55555555561</v>
      </c>
      <c r="Y4144" s="111"/>
      <c r="Z4144" s="110">
        <f t="shared" si="780"/>
        <v>40</v>
      </c>
      <c r="AA4144" s="109">
        <f t="shared" si="773"/>
        <v>49.550000000000004</v>
      </c>
      <c r="AB4144" s="109">
        <f t="shared" si="774"/>
        <v>49550.000000000007</v>
      </c>
      <c r="AC4144" s="108">
        <f t="shared" si="775"/>
        <v>941.45</v>
      </c>
      <c r="AD4144" s="107">
        <f t="shared" si="776"/>
        <v>2.2222222222222223E-2</v>
      </c>
      <c r="AE4144" s="106">
        <f t="shared" si="777"/>
        <v>20.921111111111113</v>
      </c>
      <c r="AF4144" s="105">
        <f t="shared" si="778"/>
        <v>125.52666666666673</v>
      </c>
      <c r="AG4144" s="105">
        <f t="shared" si="779"/>
        <v>865.47333333333324</v>
      </c>
    </row>
    <row r="4145" spans="1:33" s="88" customFormat="1" x14ac:dyDescent="0.35">
      <c r="A4145" s="21">
        <v>10141103</v>
      </c>
      <c r="B4145" s="115" t="s">
        <v>1665</v>
      </c>
      <c r="C4145" s="115" t="s">
        <v>710</v>
      </c>
      <c r="D4145" s="21" t="s">
        <v>7219</v>
      </c>
      <c r="E4145" s="114" t="str">
        <f t="shared" si="769"/>
        <v>TRANSFORMADOR MARCA:EFAEAC GURUE PTS4029</v>
      </c>
      <c r="F4145" s="21"/>
      <c r="G4145" s="21" t="s">
        <v>164</v>
      </c>
      <c r="H4145" s="21" t="s">
        <v>164</v>
      </c>
      <c r="I4145" s="21" t="s">
        <v>7218</v>
      </c>
      <c r="J4145" s="21"/>
      <c r="K4145" s="119" t="s">
        <v>7217</v>
      </c>
      <c r="L4145" s="119" t="s">
        <v>7216</v>
      </c>
      <c r="M4145" s="21">
        <v>50</v>
      </c>
      <c r="N4145" s="21" t="s">
        <v>19</v>
      </c>
      <c r="O4145" s="21" t="s">
        <v>362</v>
      </c>
      <c r="P4145" s="121">
        <v>3</v>
      </c>
      <c r="Q4145" s="21">
        <v>2012</v>
      </c>
      <c r="R4145" s="21" t="s">
        <v>6323</v>
      </c>
      <c r="S4145" s="21"/>
      <c r="T4145" s="116">
        <v>643</v>
      </c>
      <c r="U4145" s="111">
        <v>45</v>
      </c>
      <c r="V4145" s="113">
        <f t="shared" si="770"/>
        <v>575.12777777777774</v>
      </c>
      <c r="W4145" s="113">
        <f t="shared" si="771"/>
        <v>67.872222222222263</v>
      </c>
      <c r="X4145" s="112">
        <f t="shared" si="772"/>
        <v>67872.222222222263</v>
      </c>
      <c r="Y4145" s="111"/>
      <c r="Z4145" s="110">
        <f t="shared" si="780"/>
        <v>40</v>
      </c>
      <c r="AA4145" s="109">
        <f t="shared" si="773"/>
        <v>32.15</v>
      </c>
      <c r="AB4145" s="109">
        <f t="shared" si="774"/>
        <v>32150</v>
      </c>
      <c r="AC4145" s="108">
        <f t="shared" si="775"/>
        <v>610.85</v>
      </c>
      <c r="AD4145" s="107">
        <f t="shared" si="776"/>
        <v>2.2222222222222223E-2</v>
      </c>
      <c r="AE4145" s="106">
        <f t="shared" si="777"/>
        <v>13.574444444444445</v>
      </c>
      <c r="AF4145" s="105">
        <f t="shared" si="778"/>
        <v>81.446666666666715</v>
      </c>
      <c r="AG4145" s="105">
        <f t="shared" si="779"/>
        <v>561.55333333333328</v>
      </c>
    </row>
    <row r="4146" spans="1:33" s="88" customFormat="1" x14ac:dyDescent="0.35">
      <c r="A4146" s="21">
        <v>10141103</v>
      </c>
      <c r="B4146" s="115" t="s">
        <v>1665</v>
      </c>
      <c r="C4146" s="115" t="s">
        <v>710</v>
      </c>
      <c r="D4146" s="173" t="s">
        <v>808</v>
      </c>
      <c r="E4146" s="114" t="str">
        <f t="shared" si="769"/>
        <v>TRANSFORMADOR MARCA:Powertech Inhambane No Label</v>
      </c>
      <c r="F4146" s="21"/>
      <c r="G4146" s="173" t="s">
        <v>1695</v>
      </c>
      <c r="H4146" s="21" t="s">
        <v>1695</v>
      </c>
      <c r="I4146" s="21"/>
      <c r="J4146" s="118"/>
      <c r="K4146" s="171" t="s">
        <v>7215</v>
      </c>
      <c r="L4146" s="171" t="s">
        <v>7214</v>
      </c>
      <c r="M4146" s="21">
        <v>100</v>
      </c>
      <c r="N4146" s="21">
        <v>33</v>
      </c>
      <c r="O4146" s="21">
        <v>0.4</v>
      </c>
      <c r="P4146" s="124" t="s">
        <v>516</v>
      </c>
      <c r="Q4146" s="21">
        <v>2012</v>
      </c>
      <c r="R4146" s="21" t="s">
        <v>2362</v>
      </c>
      <c r="S4146" s="21" t="s">
        <v>7213</v>
      </c>
      <c r="T4146" s="126">
        <v>763</v>
      </c>
      <c r="U4146" s="111">
        <v>45</v>
      </c>
      <c r="V4146" s="113">
        <f t="shared" si="770"/>
        <v>682.46111111111111</v>
      </c>
      <c r="W4146" s="113">
        <f t="shared" si="771"/>
        <v>80.538888888888891</v>
      </c>
      <c r="X4146" s="112">
        <f t="shared" si="772"/>
        <v>80538.888888888891</v>
      </c>
      <c r="Y4146" s="118"/>
      <c r="Z4146" s="110">
        <f t="shared" si="780"/>
        <v>40</v>
      </c>
      <c r="AA4146" s="109">
        <f t="shared" si="773"/>
        <v>38.15</v>
      </c>
      <c r="AB4146" s="109">
        <f t="shared" si="774"/>
        <v>38150</v>
      </c>
      <c r="AC4146" s="108">
        <f t="shared" si="775"/>
        <v>724.85</v>
      </c>
      <c r="AD4146" s="107">
        <f t="shared" si="776"/>
        <v>2.2222222222222223E-2</v>
      </c>
      <c r="AE4146" s="106">
        <f t="shared" si="777"/>
        <v>16.10777777777778</v>
      </c>
      <c r="AF4146" s="105">
        <f t="shared" si="778"/>
        <v>96.646666666666675</v>
      </c>
      <c r="AG4146" s="105">
        <f t="shared" si="779"/>
        <v>666.35333333333335</v>
      </c>
    </row>
    <row r="4147" spans="1:33" s="88" customFormat="1" x14ac:dyDescent="0.35">
      <c r="A4147" s="21">
        <v>10141103</v>
      </c>
      <c r="B4147" s="115" t="s">
        <v>1665</v>
      </c>
      <c r="C4147" s="115" t="s">
        <v>710</v>
      </c>
      <c r="D4147" s="21" t="s">
        <v>7212</v>
      </c>
      <c r="E4147" s="114" t="str">
        <f t="shared" si="769"/>
        <v>TRANSFORMADOR MARCA:itb PTS 585 PTS 585</v>
      </c>
      <c r="F4147" s="127"/>
      <c r="G4147" s="21" t="s">
        <v>7212</v>
      </c>
      <c r="H4147" s="21" t="s">
        <v>86</v>
      </c>
      <c r="I4147" s="21"/>
      <c r="J4147" s="21"/>
      <c r="K4147" s="119" t="s">
        <v>7211</v>
      </c>
      <c r="L4147" s="171" t="s">
        <v>7210</v>
      </c>
      <c r="M4147" s="21">
        <v>160</v>
      </c>
      <c r="N4147" s="21">
        <v>33</v>
      </c>
      <c r="O4147" s="21">
        <v>0.4</v>
      </c>
      <c r="P4147" s="124" t="s">
        <v>516</v>
      </c>
      <c r="Q4147" s="21">
        <v>2012</v>
      </c>
      <c r="R4147" s="21" t="s">
        <v>7209</v>
      </c>
      <c r="S4147" s="21">
        <v>782585</v>
      </c>
      <c r="T4147" s="126">
        <v>991</v>
      </c>
      <c r="U4147" s="111">
        <v>45</v>
      </c>
      <c r="V4147" s="113">
        <f t="shared" si="770"/>
        <v>886.39444444444439</v>
      </c>
      <c r="W4147" s="113">
        <f t="shared" si="771"/>
        <v>104.60555555555561</v>
      </c>
      <c r="X4147" s="112">
        <f t="shared" si="772"/>
        <v>104605.55555555561</v>
      </c>
      <c r="Y4147" s="118"/>
      <c r="Z4147" s="110">
        <f t="shared" si="780"/>
        <v>40</v>
      </c>
      <c r="AA4147" s="109">
        <f t="shared" si="773"/>
        <v>49.550000000000004</v>
      </c>
      <c r="AB4147" s="109">
        <f t="shared" si="774"/>
        <v>49550.000000000007</v>
      </c>
      <c r="AC4147" s="108">
        <f t="shared" si="775"/>
        <v>941.45</v>
      </c>
      <c r="AD4147" s="107">
        <f t="shared" si="776"/>
        <v>2.2222222222222223E-2</v>
      </c>
      <c r="AE4147" s="106">
        <f t="shared" si="777"/>
        <v>20.921111111111113</v>
      </c>
      <c r="AF4147" s="105">
        <f t="shared" si="778"/>
        <v>125.52666666666673</v>
      </c>
      <c r="AG4147" s="105">
        <f t="shared" si="779"/>
        <v>865.47333333333324</v>
      </c>
    </row>
    <row r="4148" spans="1:33" s="88" customFormat="1" x14ac:dyDescent="0.35">
      <c r="A4148" s="21">
        <v>10141103</v>
      </c>
      <c r="B4148" s="162" t="s">
        <v>725</v>
      </c>
      <c r="C4148" s="115" t="s">
        <v>710</v>
      </c>
      <c r="D4148" s="124" t="s">
        <v>1149</v>
      </c>
      <c r="E4148" s="114" t="str">
        <f t="shared" si="769"/>
        <v>TRANSFORMADOR MARCA:EFACEC PT 27R PT 27R</v>
      </c>
      <c r="F4148" s="124"/>
      <c r="G4148" s="124" t="s">
        <v>1149</v>
      </c>
      <c r="H4148" s="124" t="s">
        <v>847</v>
      </c>
      <c r="I4148" s="124"/>
      <c r="J4148" s="124"/>
      <c r="K4148" s="124"/>
      <c r="L4148" s="124"/>
      <c r="M4148" s="124">
        <v>315</v>
      </c>
      <c r="N4148" s="124">
        <v>33</v>
      </c>
      <c r="O4148" s="21">
        <v>0.4</v>
      </c>
      <c r="P4148" s="124" t="s">
        <v>514</v>
      </c>
      <c r="Q4148" s="121">
        <v>2012</v>
      </c>
      <c r="R4148" s="124" t="s">
        <v>27</v>
      </c>
      <c r="S4148" s="124" t="s">
        <v>1148</v>
      </c>
      <c r="T4148" s="116">
        <v>1039</v>
      </c>
      <c r="U4148" s="111">
        <v>45</v>
      </c>
      <c r="V4148" s="113">
        <f t="shared" si="770"/>
        <v>929.32777777777778</v>
      </c>
      <c r="W4148" s="113">
        <f t="shared" si="771"/>
        <v>109.67222222222222</v>
      </c>
      <c r="X4148" s="112">
        <f t="shared" si="772"/>
        <v>109672.22222222222</v>
      </c>
      <c r="Y4148" s="111"/>
      <c r="Z4148" s="110">
        <f t="shared" si="780"/>
        <v>40</v>
      </c>
      <c r="AA4148" s="109">
        <f t="shared" si="773"/>
        <v>51.95</v>
      </c>
      <c r="AB4148" s="109">
        <f t="shared" si="774"/>
        <v>51950</v>
      </c>
      <c r="AC4148" s="108">
        <f t="shared" si="775"/>
        <v>987.05</v>
      </c>
      <c r="AD4148" s="107">
        <f t="shared" si="776"/>
        <v>2.2222222222222223E-2</v>
      </c>
      <c r="AE4148" s="106">
        <f t="shared" si="777"/>
        <v>21.934444444444445</v>
      </c>
      <c r="AF4148" s="105">
        <f t="shared" si="778"/>
        <v>131.60666666666665</v>
      </c>
      <c r="AG4148" s="105">
        <f t="shared" si="779"/>
        <v>907.39333333333332</v>
      </c>
    </row>
    <row r="4149" spans="1:33" s="88" customFormat="1" x14ac:dyDescent="0.35">
      <c r="A4149" s="21">
        <v>10141103</v>
      </c>
      <c r="B4149" s="162" t="s">
        <v>725</v>
      </c>
      <c r="C4149" s="115" t="s">
        <v>710</v>
      </c>
      <c r="D4149" s="124" t="s">
        <v>1147</v>
      </c>
      <c r="E4149" s="114" t="str">
        <f t="shared" si="769"/>
        <v>TRANSFORMADOR MARCA:EFACEC PT 198R PT 198R</v>
      </c>
      <c r="F4149" s="124"/>
      <c r="G4149" s="124" t="s">
        <v>1147</v>
      </c>
      <c r="H4149" s="124" t="s">
        <v>847</v>
      </c>
      <c r="I4149" s="124"/>
      <c r="J4149" s="124"/>
      <c r="K4149" s="124"/>
      <c r="L4149" s="124"/>
      <c r="M4149" s="124">
        <v>315</v>
      </c>
      <c r="N4149" s="124">
        <v>33</v>
      </c>
      <c r="O4149" s="21">
        <v>0.4</v>
      </c>
      <c r="P4149" s="124" t="s">
        <v>514</v>
      </c>
      <c r="Q4149" s="124">
        <v>2012</v>
      </c>
      <c r="R4149" s="124" t="s">
        <v>27</v>
      </c>
      <c r="S4149" s="124" t="s">
        <v>1146</v>
      </c>
      <c r="T4149" s="116">
        <v>1039</v>
      </c>
      <c r="U4149" s="111">
        <v>45</v>
      </c>
      <c r="V4149" s="113">
        <f t="shared" si="770"/>
        <v>929.32777777777778</v>
      </c>
      <c r="W4149" s="113">
        <f t="shared" si="771"/>
        <v>109.67222222222222</v>
      </c>
      <c r="X4149" s="112">
        <f t="shared" si="772"/>
        <v>109672.22222222222</v>
      </c>
      <c r="Y4149" s="111"/>
      <c r="Z4149" s="110">
        <f t="shared" si="780"/>
        <v>40</v>
      </c>
      <c r="AA4149" s="109">
        <f t="shared" si="773"/>
        <v>51.95</v>
      </c>
      <c r="AB4149" s="109">
        <f t="shared" si="774"/>
        <v>51950</v>
      </c>
      <c r="AC4149" s="108">
        <f t="shared" si="775"/>
        <v>987.05</v>
      </c>
      <c r="AD4149" s="107">
        <f t="shared" si="776"/>
        <v>2.2222222222222223E-2</v>
      </c>
      <c r="AE4149" s="106">
        <f t="shared" si="777"/>
        <v>21.934444444444445</v>
      </c>
      <c r="AF4149" s="105">
        <f t="shared" si="778"/>
        <v>131.60666666666665</v>
      </c>
      <c r="AG4149" s="105">
        <f t="shared" si="779"/>
        <v>907.39333333333332</v>
      </c>
    </row>
    <row r="4150" spans="1:33" s="88" customFormat="1" x14ac:dyDescent="0.35">
      <c r="A4150" s="21">
        <v>10141103</v>
      </c>
      <c r="B4150" s="162" t="s">
        <v>725</v>
      </c>
      <c r="C4150" s="115" t="s">
        <v>710</v>
      </c>
      <c r="D4150" s="124" t="s">
        <v>1145</v>
      </c>
      <c r="E4150" s="114" t="str">
        <f t="shared" si="769"/>
        <v>TRANSFORMADOR MARCA:EFACEC PT 215 PT 215</v>
      </c>
      <c r="F4150" s="124"/>
      <c r="G4150" s="124" t="s">
        <v>1145</v>
      </c>
      <c r="H4150" s="124" t="s">
        <v>815</v>
      </c>
      <c r="I4150" s="124"/>
      <c r="J4150" s="124"/>
      <c r="K4150" s="139"/>
      <c r="L4150" s="139"/>
      <c r="M4150" s="124">
        <v>315</v>
      </c>
      <c r="N4150" s="124">
        <v>11</v>
      </c>
      <c r="O4150" s="21">
        <v>0.4</v>
      </c>
      <c r="P4150" s="124" t="s">
        <v>514</v>
      </c>
      <c r="Q4150" s="124">
        <v>2012</v>
      </c>
      <c r="R4150" s="124" t="s">
        <v>27</v>
      </c>
      <c r="S4150" s="124" t="s">
        <v>1144</v>
      </c>
      <c r="T4150" s="116">
        <v>840</v>
      </c>
      <c r="U4150" s="111">
        <v>45</v>
      </c>
      <c r="V4150" s="113">
        <f t="shared" si="770"/>
        <v>751.33333333333326</v>
      </c>
      <c r="W4150" s="113">
        <f t="shared" si="771"/>
        <v>88.666666666666742</v>
      </c>
      <c r="X4150" s="112">
        <f t="shared" si="772"/>
        <v>88666.666666666744</v>
      </c>
      <c r="Y4150" s="111"/>
      <c r="Z4150" s="110">
        <f t="shared" si="780"/>
        <v>40</v>
      </c>
      <c r="AA4150" s="109">
        <f t="shared" si="773"/>
        <v>42</v>
      </c>
      <c r="AB4150" s="109">
        <f t="shared" si="774"/>
        <v>42000</v>
      </c>
      <c r="AC4150" s="108">
        <f t="shared" si="775"/>
        <v>798</v>
      </c>
      <c r="AD4150" s="107">
        <f t="shared" si="776"/>
        <v>2.2222222222222223E-2</v>
      </c>
      <c r="AE4150" s="106">
        <f t="shared" si="777"/>
        <v>17.733333333333334</v>
      </c>
      <c r="AF4150" s="105">
        <f t="shared" si="778"/>
        <v>106.40000000000008</v>
      </c>
      <c r="AG4150" s="105">
        <f t="shared" si="779"/>
        <v>733.59999999999991</v>
      </c>
    </row>
    <row r="4151" spans="1:33" s="88" customFormat="1" x14ac:dyDescent="0.35">
      <c r="A4151" s="21">
        <v>10141103</v>
      </c>
      <c r="B4151" s="162" t="s">
        <v>725</v>
      </c>
      <c r="C4151" s="115" t="s">
        <v>710</v>
      </c>
      <c r="D4151" s="124" t="s">
        <v>1143</v>
      </c>
      <c r="E4151" s="114" t="str">
        <f t="shared" si="769"/>
        <v>TRANSFORMADOR MARCA:POWERTECH PT 233 PT 233</v>
      </c>
      <c r="F4151" s="124"/>
      <c r="G4151" s="124" t="s">
        <v>1143</v>
      </c>
      <c r="H4151" s="124" t="s">
        <v>815</v>
      </c>
      <c r="I4151" s="124"/>
      <c r="J4151" s="124"/>
      <c r="K4151" s="124"/>
      <c r="L4151" s="124"/>
      <c r="M4151" s="124">
        <v>630</v>
      </c>
      <c r="N4151" s="124">
        <v>11</v>
      </c>
      <c r="O4151" s="21">
        <v>0.4</v>
      </c>
      <c r="P4151" s="124" t="s">
        <v>514</v>
      </c>
      <c r="Q4151" s="124">
        <v>2012</v>
      </c>
      <c r="R4151" s="124" t="s">
        <v>295</v>
      </c>
      <c r="S4151" s="124" t="s">
        <v>1142</v>
      </c>
      <c r="T4151" s="116">
        <v>1016</v>
      </c>
      <c r="U4151" s="111">
        <v>45</v>
      </c>
      <c r="V4151" s="113">
        <f t="shared" si="770"/>
        <v>908.75555555555547</v>
      </c>
      <c r="W4151" s="113">
        <f t="shared" si="771"/>
        <v>107.24444444444453</v>
      </c>
      <c r="X4151" s="112">
        <f t="shared" si="772"/>
        <v>107244.44444444453</v>
      </c>
      <c r="Y4151" s="111"/>
      <c r="Z4151" s="110">
        <f t="shared" si="780"/>
        <v>40</v>
      </c>
      <c r="AA4151" s="109">
        <f t="shared" si="773"/>
        <v>50.800000000000004</v>
      </c>
      <c r="AB4151" s="109">
        <f t="shared" si="774"/>
        <v>50800.000000000007</v>
      </c>
      <c r="AC4151" s="108">
        <f t="shared" si="775"/>
        <v>965.2</v>
      </c>
      <c r="AD4151" s="107">
        <f t="shared" si="776"/>
        <v>2.2222222222222223E-2</v>
      </c>
      <c r="AE4151" s="106">
        <f t="shared" si="777"/>
        <v>21.448888888888892</v>
      </c>
      <c r="AF4151" s="105">
        <f t="shared" si="778"/>
        <v>128.69333333333341</v>
      </c>
      <c r="AG4151" s="105">
        <f t="shared" si="779"/>
        <v>887.30666666666662</v>
      </c>
    </row>
    <row r="4152" spans="1:33" s="88" customFormat="1" x14ac:dyDescent="0.35">
      <c r="A4152" s="21">
        <v>10141103</v>
      </c>
      <c r="B4152" s="162" t="s">
        <v>725</v>
      </c>
      <c r="C4152" s="115" t="s">
        <v>710</v>
      </c>
      <c r="D4152" s="124" t="s">
        <v>1141</v>
      </c>
      <c r="E4152" s="114" t="str">
        <f t="shared" si="769"/>
        <v>TRANSFORMADOR MARCA:EFACEC PT 367 PT 367</v>
      </c>
      <c r="F4152" s="124"/>
      <c r="G4152" s="124" t="s">
        <v>1141</v>
      </c>
      <c r="H4152" s="124" t="s">
        <v>815</v>
      </c>
      <c r="I4152" s="124"/>
      <c r="J4152" s="124"/>
      <c r="K4152" s="124"/>
      <c r="L4152" s="124"/>
      <c r="M4152" s="124">
        <v>500</v>
      </c>
      <c r="N4152" s="124">
        <v>11</v>
      </c>
      <c r="O4152" s="21">
        <v>0.4</v>
      </c>
      <c r="P4152" s="124" t="s">
        <v>514</v>
      </c>
      <c r="Q4152" s="124">
        <v>2012</v>
      </c>
      <c r="R4152" s="124" t="s">
        <v>27</v>
      </c>
      <c r="S4152" s="124" t="s">
        <v>1140</v>
      </c>
      <c r="T4152" s="116">
        <v>1016</v>
      </c>
      <c r="U4152" s="111">
        <v>45</v>
      </c>
      <c r="V4152" s="113">
        <f t="shared" si="770"/>
        <v>908.75555555555547</v>
      </c>
      <c r="W4152" s="113">
        <f t="shared" si="771"/>
        <v>107.24444444444453</v>
      </c>
      <c r="X4152" s="112">
        <f t="shared" si="772"/>
        <v>107244.44444444453</v>
      </c>
      <c r="Y4152" s="111"/>
      <c r="Z4152" s="110">
        <f t="shared" si="780"/>
        <v>40</v>
      </c>
      <c r="AA4152" s="109">
        <f t="shared" si="773"/>
        <v>50.800000000000004</v>
      </c>
      <c r="AB4152" s="109">
        <f t="shared" si="774"/>
        <v>50800.000000000007</v>
      </c>
      <c r="AC4152" s="108">
        <f t="shared" si="775"/>
        <v>965.2</v>
      </c>
      <c r="AD4152" s="107">
        <f t="shared" si="776"/>
        <v>2.2222222222222223E-2</v>
      </c>
      <c r="AE4152" s="106">
        <f t="shared" si="777"/>
        <v>21.448888888888892</v>
      </c>
      <c r="AF4152" s="105">
        <f t="shared" si="778"/>
        <v>128.69333333333341</v>
      </c>
      <c r="AG4152" s="105">
        <f t="shared" si="779"/>
        <v>887.30666666666662</v>
      </c>
    </row>
    <row r="4153" spans="1:33" s="88" customFormat="1" x14ac:dyDescent="0.35">
      <c r="A4153" s="21">
        <v>10141103</v>
      </c>
      <c r="B4153" s="162" t="s">
        <v>725</v>
      </c>
      <c r="C4153" s="115" t="s">
        <v>710</v>
      </c>
      <c r="D4153" s="124" t="s">
        <v>1139</v>
      </c>
      <c r="E4153" s="114" t="str">
        <f t="shared" si="769"/>
        <v>TRANSFORMADOR MARCA:POWERTECH PT 240R PT 240R</v>
      </c>
      <c r="F4153" s="124"/>
      <c r="G4153" s="124" t="s">
        <v>1139</v>
      </c>
      <c r="H4153" s="142" t="s">
        <v>898</v>
      </c>
      <c r="I4153" s="124"/>
      <c r="J4153" s="124"/>
      <c r="K4153" s="142" t="s">
        <v>1138</v>
      </c>
      <c r="L4153" s="142" t="s">
        <v>1137</v>
      </c>
      <c r="M4153" s="124">
        <v>250</v>
      </c>
      <c r="N4153" s="124">
        <v>33</v>
      </c>
      <c r="O4153" s="21">
        <v>0.4</v>
      </c>
      <c r="P4153" s="124" t="s">
        <v>514</v>
      </c>
      <c r="Q4153" s="142">
        <v>2012</v>
      </c>
      <c r="R4153" s="124" t="s">
        <v>295</v>
      </c>
      <c r="S4153" s="124">
        <v>20728103</v>
      </c>
      <c r="T4153" s="116">
        <v>991</v>
      </c>
      <c r="U4153" s="111">
        <v>45</v>
      </c>
      <c r="V4153" s="113">
        <f t="shared" si="770"/>
        <v>886.39444444444439</v>
      </c>
      <c r="W4153" s="113">
        <f t="shared" si="771"/>
        <v>104.60555555555561</v>
      </c>
      <c r="X4153" s="112">
        <f t="shared" si="772"/>
        <v>104605.55555555561</v>
      </c>
      <c r="Y4153" s="111"/>
      <c r="Z4153" s="110">
        <f t="shared" si="780"/>
        <v>40</v>
      </c>
      <c r="AA4153" s="109">
        <f t="shared" si="773"/>
        <v>49.550000000000004</v>
      </c>
      <c r="AB4153" s="109">
        <f t="shared" si="774"/>
        <v>49550.000000000007</v>
      </c>
      <c r="AC4153" s="108">
        <f t="shared" si="775"/>
        <v>941.45</v>
      </c>
      <c r="AD4153" s="107">
        <f t="shared" si="776"/>
        <v>2.2222222222222223E-2</v>
      </c>
      <c r="AE4153" s="106">
        <f t="shared" si="777"/>
        <v>20.921111111111113</v>
      </c>
      <c r="AF4153" s="105">
        <f t="shared" si="778"/>
        <v>125.52666666666673</v>
      </c>
      <c r="AG4153" s="105">
        <f t="shared" si="779"/>
        <v>865.47333333333324</v>
      </c>
    </row>
    <row r="4154" spans="1:33" s="88" customFormat="1" x14ac:dyDescent="0.35">
      <c r="A4154" s="21">
        <v>10141103</v>
      </c>
      <c r="B4154" s="162" t="s">
        <v>725</v>
      </c>
      <c r="C4154" s="115" t="s">
        <v>710</v>
      </c>
      <c r="D4154" s="142" t="s">
        <v>1136</v>
      </c>
      <c r="E4154" s="114" t="str">
        <f t="shared" si="769"/>
        <v>TRANSFORMADOR MARCA:EFACEC PT 86R PT 86R</v>
      </c>
      <c r="F4154" s="124"/>
      <c r="G4154" s="142" t="s">
        <v>1136</v>
      </c>
      <c r="H4154" s="142" t="s">
        <v>898</v>
      </c>
      <c r="I4154" s="124"/>
      <c r="J4154" s="124"/>
      <c r="K4154" s="142" t="s">
        <v>1135</v>
      </c>
      <c r="L4154" s="142" t="s">
        <v>1134</v>
      </c>
      <c r="M4154" s="124">
        <v>315</v>
      </c>
      <c r="N4154" s="124">
        <v>33</v>
      </c>
      <c r="O4154" s="21">
        <v>0.4</v>
      </c>
      <c r="P4154" s="124" t="s">
        <v>514</v>
      </c>
      <c r="Q4154" s="124">
        <v>2012</v>
      </c>
      <c r="R4154" s="124" t="s">
        <v>27</v>
      </c>
      <c r="S4154" s="124" t="s">
        <v>1133</v>
      </c>
      <c r="T4154" s="116">
        <v>1039</v>
      </c>
      <c r="U4154" s="111">
        <v>45</v>
      </c>
      <c r="V4154" s="113">
        <f t="shared" si="770"/>
        <v>929.32777777777778</v>
      </c>
      <c r="W4154" s="113">
        <f t="shared" si="771"/>
        <v>109.67222222222222</v>
      </c>
      <c r="X4154" s="112">
        <f t="shared" si="772"/>
        <v>109672.22222222222</v>
      </c>
      <c r="Y4154" s="111"/>
      <c r="Z4154" s="110">
        <f t="shared" si="780"/>
        <v>40</v>
      </c>
      <c r="AA4154" s="109">
        <f t="shared" si="773"/>
        <v>51.95</v>
      </c>
      <c r="AB4154" s="109">
        <f t="shared" si="774"/>
        <v>51950</v>
      </c>
      <c r="AC4154" s="108">
        <f t="shared" si="775"/>
        <v>987.05</v>
      </c>
      <c r="AD4154" s="107">
        <f t="shared" si="776"/>
        <v>2.2222222222222223E-2</v>
      </c>
      <c r="AE4154" s="106">
        <f t="shared" si="777"/>
        <v>21.934444444444445</v>
      </c>
      <c r="AF4154" s="105">
        <f t="shared" si="778"/>
        <v>131.60666666666665</v>
      </c>
      <c r="AG4154" s="105">
        <f t="shared" si="779"/>
        <v>907.39333333333332</v>
      </c>
    </row>
    <row r="4155" spans="1:33" s="88" customFormat="1" x14ac:dyDescent="0.35">
      <c r="A4155" s="21">
        <v>10141103</v>
      </c>
      <c r="B4155" s="162" t="s">
        <v>725</v>
      </c>
      <c r="C4155" s="115" t="s">
        <v>710</v>
      </c>
      <c r="D4155" s="124" t="s">
        <v>1132</v>
      </c>
      <c r="E4155" s="114" t="str">
        <f t="shared" si="769"/>
        <v>TRANSFORMADOR MARCA:EFACEC PT 312R PT 312R</v>
      </c>
      <c r="F4155" s="124"/>
      <c r="G4155" s="124" t="s">
        <v>1132</v>
      </c>
      <c r="H4155" s="142" t="s">
        <v>940</v>
      </c>
      <c r="I4155" s="21"/>
      <c r="J4155" s="57"/>
      <c r="K4155" s="142" t="s">
        <v>1131</v>
      </c>
      <c r="L4155" s="142" t="s">
        <v>1130</v>
      </c>
      <c r="M4155" s="21">
        <v>315</v>
      </c>
      <c r="N4155" s="124">
        <v>33</v>
      </c>
      <c r="O4155" s="21">
        <v>0.4</v>
      </c>
      <c r="P4155" s="124" t="s">
        <v>514</v>
      </c>
      <c r="Q4155" s="142">
        <v>2012</v>
      </c>
      <c r="R4155" s="161" t="s">
        <v>27</v>
      </c>
      <c r="S4155" s="124" t="s">
        <v>1129</v>
      </c>
      <c r="T4155" s="116">
        <v>1039</v>
      </c>
      <c r="U4155" s="111">
        <v>45</v>
      </c>
      <c r="V4155" s="113">
        <f t="shared" si="770"/>
        <v>929.32777777777778</v>
      </c>
      <c r="W4155" s="113">
        <f t="shared" si="771"/>
        <v>109.67222222222222</v>
      </c>
      <c r="X4155" s="112">
        <f t="shared" si="772"/>
        <v>109672.22222222222</v>
      </c>
      <c r="Y4155" s="111"/>
      <c r="Z4155" s="110">
        <f t="shared" si="780"/>
        <v>40</v>
      </c>
      <c r="AA4155" s="109">
        <f t="shared" si="773"/>
        <v>51.95</v>
      </c>
      <c r="AB4155" s="109">
        <f t="shared" si="774"/>
        <v>51950</v>
      </c>
      <c r="AC4155" s="108">
        <f t="shared" si="775"/>
        <v>987.05</v>
      </c>
      <c r="AD4155" s="107">
        <f t="shared" si="776"/>
        <v>2.2222222222222223E-2</v>
      </c>
      <c r="AE4155" s="106">
        <f t="shared" si="777"/>
        <v>21.934444444444445</v>
      </c>
      <c r="AF4155" s="105">
        <f t="shared" si="778"/>
        <v>131.60666666666665</v>
      </c>
      <c r="AG4155" s="105">
        <f t="shared" si="779"/>
        <v>907.39333333333332</v>
      </c>
    </row>
    <row r="4156" spans="1:33" s="88" customFormat="1" x14ac:dyDescent="0.35">
      <c r="A4156" s="21">
        <v>10141103</v>
      </c>
      <c r="B4156" s="162" t="s">
        <v>725</v>
      </c>
      <c r="C4156" s="115" t="s">
        <v>710</v>
      </c>
      <c r="D4156" s="21" t="s">
        <v>1128</v>
      </c>
      <c r="E4156" s="114" t="str">
        <f t="shared" si="769"/>
        <v>TRANSFORMADOR MARCA:EFACEC PT 320R PT 320R</v>
      </c>
      <c r="F4156" s="124"/>
      <c r="G4156" s="21" t="s">
        <v>1128</v>
      </c>
      <c r="H4156" s="21" t="s">
        <v>1127</v>
      </c>
      <c r="I4156" s="21"/>
      <c r="J4156" s="57"/>
      <c r="K4156" s="142" t="s">
        <v>1126</v>
      </c>
      <c r="L4156" s="142" t="s">
        <v>1125</v>
      </c>
      <c r="M4156" s="21">
        <v>315</v>
      </c>
      <c r="N4156" s="124">
        <v>33</v>
      </c>
      <c r="O4156" s="21">
        <v>0.4</v>
      </c>
      <c r="P4156" s="124" t="s">
        <v>514</v>
      </c>
      <c r="Q4156" s="142">
        <v>2012</v>
      </c>
      <c r="R4156" s="124" t="s">
        <v>27</v>
      </c>
      <c r="S4156" s="124" t="s">
        <v>1124</v>
      </c>
      <c r="T4156" s="116">
        <v>1039</v>
      </c>
      <c r="U4156" s="111">
        <v>45</v>
      </c>
      <c r="V4156" s="113">
        <f t="shared" si="770"/>
        <v>929.32777777777778</v>
      </c>
      <c r="W4156" s="113">
        <f t="shared" si="771"/>
        <v>109.67222222222222</v>
      </c>
      <c r="X4156" s="112">
        <f t="shared" si="772"/>
        <v>109672.22222222222</v>
      </c>
      <c r="Y4156" s="111"/>
      <c r="Z4156" s="110">
        <f t="shared" si="780"/>
        <v>40</v>
      </c>
      <c r="AA4156" s="109">
        <f t="shared" si="773"/>
        <v>51.95</v>
      </c>
      <c r="AB4156" s="109">
        <f t="shared" si="774"/>
        <v>51950</v>
      </c>
      <c r="AC4156" s="108">
        <f t="shared" si="775"/>
        <v>987.05</v>
      </c>
      <c r="AD4156" s="107">
        <f t="shared" si="776"/>
        <v>2.2222222222222223E-2</v>
      </c>
      <c r="AE4156" s="106">
        <f t="shared" si="777"/>
        <v>21.934444444444445</v>
      </c>
      <c r="AF4156" s="105">
        <f t="shared" si="778"/>
        <v>131.60666666666665</v>
      </c>
      <c r="AG4156" s="105">
        <f t="shared" si="779"/>
        <v>907.39333333333332</v>
      </c>
    </row>
    <row r="4157" spans="1:33" s="88" customFormat="1" x14ac:dyDescent="0.35">
      <c r="A4157" s="21">
        <v>10141103</v>
      </c>
      <c r="B4157" s="162" t="s">
        <v>725</v>
      </c>
      <c r="C4157" s="115" t="s">
        <v>710</v>
      </c>
      <c r="D4157" s="57" t="s">
        <v>1123</v>
      </c>
      <c r="E4157" s="114" t="str">
        <f t="shared" si="769"/>
        <v>TRANSFORMADOR MARCA:" PT 287R PT 287R</v>
      </c>
      <c r="F4157" s="124"/>
      <c r="G4157" s="57" t="s">
        <v>1123</v>
      </c>
      <c r="H4157" s="142" t="s">
        <v>779</v>
      </c>
      <c r="I4157" s="21"/>
      <c r="J4157" s="57"/>
      <c r="K4157" s="142" t="s">
        <v>1122</v>
      </c>
      <c r="L4157" s="142" t="s">
        <v>1121</v>
      </c>
      <c r="M4157" s="21">
        <v>315</v>
      </c>
      <c r="N4157" s="124">
        <v>33</v>
      </c>
      <c r="O4157" s="21">
        <v>0.4</v>
      </c>
      <c r="P4157" s="124" t="s">
        <v>514</v>
      </c>
      <c r="Q4157" s="57">
        <v>2012</v>
      </c>
      <c r="R4157" s="21" t="s">
        <v>846</v>
      </c>
      <c r="S4157" s="124" t="s">
        <v>1120</v>
      </c>
      <c r="T4157" s="116">
        <v>1039</v>
      </c>
      <c r="U4157" s="111">
        <v>45</v>
      </c>
      <c r="V4157" s="113">
        <f t="shared" si="770"/>
        <v>929.32777777777778</v>
      </c>
      <c r="W4157" s="113">
        <f t="shared" si="771"/>
        <v>109.67222222222222</v>
      </c>
      <c r="X4157" s="112">
        <f t="shared" si="772"/>
        <v>109672.22222222222</v>
      </c>
      <c r="Y4157" s="111"/>
      <c r="Z4157" s="110">
        <f t="shared" si="780"/>
        <v>40</v>
      </c>
      <c r="AA4157" s="109">
        <f t="shared" si="773"/>
        <v>51.95</v>
      </c>
      <c r="AB4157" s="109">
        <f t="shared" si="774"/>
        <v>51950</v>
      </c>
      <c r="AC4157" s="108">
        <f t="shared" si="775"/>
        <v>987.05</v>
      </c>
      <c r="AD4157" s="107">
        <f t="shared" si="776"/>
        <v>2.2222222222222223E-2</v>
      </c>
      <c r="AE4157" s="106">
        <f t="shared" si="777"/>
        <v>21.934444444444445</v>
      </c>
      <c r="AF4157" s="105">
        <f t="shared" si="778"/>
        <v>131.60666666666665</v>
      </c>
      <c r="AG4157" s="105">
        <f t="shared" si="779"/>
        <v>907.39333333333332</v>
      </c>
    </row>
    <row r="4158" spans="1:33" s="88" customFormat="1" x14ac:dyDescent="0.35">
      <c r="A4158" s="21">
        <v>10141103</v>
      </c>
      <c r="B4158" s="162" t="s">
        <v>725</v>
      </c>
      <c r="C4158" s="115" t="s">
        <v>710</v>
      </c>
      <c r="D4158" s="142" t="s">
        <v>1119</v>
      </c>
      <c r="E4158" s="114" t="str">
        <f t="shared" si="769"/>
        <v>TRANSFORMADOR MARCA:ITB PT 187 PT 187</v>
      </c>
      <c r="F4158" s="124"/>
      <c r="G4158" s="142" t="s">
        <v>1119</v>
      </c>
      <c r="H4158" s="57" t="s">
        <v>884</v>
      </c>
      <c r="I4158" s="21"/>
      <c r="J4158" s="57"/>
      <c r="K4158" s="142" t="s">
        <v>1118</v>
      </c>
      <c r="L4158" s="142" t="s">
        <v>1117</v>
      </c>
      <c r="M4158" s="21">
        <v>250</v>
      </c>
      <c r="N4158" s="124">
        <v>33</v>
      </c>
      <c r="O4158" s="21">
        <v>0.4</v>
      </c>
      <c r="P4158" s="124" t="s">
        <v>514</v>
      </c>
      <c r="Q4158" s="21">
        <v>2012</v>
      </c>
      <c r="R4158" s="21" t="s">
        <v>1109</v>
      </c>
      <c r="S4158" s="124">
        <v>782619</v>
      </c>
      <c r="T4158" s="116">
        <v>991</v>
      </c>
      <c r="U4158" s="111">
        <v>45</v>
      </c>
      <c r="V4158" s="113">
        <f t="shared" si="770"/>
        <v>886.39444444444439</v>
      </c>
      <c r="W4158" s="113">
        <f t="shared" si="771"/>
        <v>104.60555555555561</v>
      </c>
      <c r="X4158" s="112">
        <f t="shared" si="772"/>
        <v>104605.55555555561</v>
      </c>
      <c r="Y4158" s="111"/>
      <c r="Z4158" s="110">
        <f t="shared" si="780"/>
        <v>40</v>
      </c>
      <c r="AA4158" s="109">
        <f t="shared" si="773"/>
        <v>49.550000000000004</v>
      </c>
      <c r="AB4158" s="109">
        <f t="shared" si="774"/>
        <v>49550.000000000007</v>
      </c>
      <c r="AC4158" s="108">
        <f t="shared" si="775"/>
        <v>941.45</v>
      </c>
      <c r="AD4158" s="107">
        <f t="shared" si="776"/>
        <v>2.2222222222222223E-2</v>
      </c>
      <c r="AE4158" s="106">
        <f t="shared" si="777"/>
        <v>20.921111111111113</v>
      </c>
      <c r="AF4158" s="105">
        <f t="shared" si="778"/>
        <v>125.52666666666673</v>
      </c>
      <c r="AG4158" s="105">
        <f t="shared" si="779"/>
        <v>865.47333333333324</v>
      </c>
    </row>
    <row r="4159" spans="1:33" s="88" customFormat="1" x14ac:dyDescent="0.35">
      <c r="A4159" s="21">
        <v>10141103</v>
      </c>
      <c r="B4159" s="162" t="s">
        <v>725</v>
      </c>
      <c r="C4159" s="115" t="s">
        <v>710</v>
      </c>
      <c r="D4159" s="136" t="s">
        <v>1116</v>
      </c>
      <c r="E4159" s="114" t="str">
        <f t="shared" si="769"/>
        <v>TRANSFORMADOR MARCA:EFACEC PTS 180 PTS 180</v>
      </c>
      <c r="F4159" s="124"/>
      <c r="G4159" s="124" t="s">
        <v>1116</v>
      </c>
      <c r="H4159" s="124" t="s">
        <v>993</v>
      </c>
      <c r="I4159" s="21"/>
      <c r="J4159" s="57"/>
      <c r="K4159" s="142" t="s">
        <v>1115</v>
      </c>
      <c r="L4159" s="142" t="s">
        <v>1114</v>
      </c>
      <c r="M4159" s="21">
        <v>315</v>
      </c>
      <c r="N4159" s="124">
        <v>33</v>
      </c>
      <c r="O4159" s="21">
        <v>0.4</v>
      </c>
      <c r="P4159" s="124" t="s">
        <v>514</v>
      </c>
      <c r="Q4159" s="142">
        <v>2012</v>
      </c>
      <c r="R4159" s="21" t="s">
        <v>27</v>
      </c>
      <c r="S4159" s="124" t="s">
        <v>1113</v>
      </c>
      <c r="T4159" s="116">
        <v>1039</v>
      </c>
      <c r="U4159" s="111">
        <v>45</v>
      </c>
      <c r="V4159" s="113">
        <f t="shared" si="770"/>
        <v>929.32777777777778</v>
      </c>
      <c r="W4159" s="113">
        <f t="shared" si="771"/>
        <v>109.67222222222222</v>
      </c>
      <c r="X4159" s="112">
        <f t="shared" si="772"/>
        <v>109672.22222222222</v>
      </c>
      <c r="Y4159" s="111"/>
      <c r="Z4159" s="110">
        <f t="shared" si="780"/>
        <v>40</v>
      </c>
      <c r="AA4159" s="109">
        <f t="shared" si="773"/>
        <v>51.95</v>
      </c>
      <c r="AB4159" s="109">
        <f t="shared" si="774"/>
        <v>51950</v>
      </c>
      <c r="AC4159" s="108">
        <f t="shared" si="775"/>
        <v>987.05</v>
      </c>
      <c r="AD4159" s="107">
        <f t="shared" si="776"/>
        <v>2.2222222222222223E-2</v>
      </c>
      <c r="AE4159" s="106">
        <f t="shared" si="777"/>
        <v>21.934444444444445</v>
      </c>
      <c r="AF4159" s="105">
        <f t="shared" si="778"/>
        <v>131.60666666666665</v>
      </c>
      <c r="AG4159" s="105">
        <f t="shared" si="779"/>
        <v>907.39333333333332</v>
      </c>
    </row>
    <row r="4160" spans="1:33" s="88" customFormat="1" x14ac:dyDescent="0.35">
      <c r="A4160" s="21">
        <v>10141103</v>
      </c>
      <c r="B4160" s="162" t="s">
        <v>725</v>
      </c>
      <c r="C4160" s="115" t="s">
        <v>710</v>
      </c>
      <c r="D4160" s="136" t="s">
        <v>1112</v>
      </c>
      <c r="E4160" s="114" t="str">
        <f t="shared" si="769"/>
        <v>TRANSFORMADOR MARCA:ITB PTS 179 PTS 179</v>
      </c>
      <c r="F4160" s="124"/>
      <c r="G4160" s="124" t="s">
        <v>1112</v>
      </c>
      <c r="H4160" s="124" t="s">
        <v>993</v>
      </c>
      <c r="I4160" s="21"/>
      <c r="J4160" s="57"/>
      <c r="K4160" s="142" t="s">
        <v>1111</v>
      </c>
      <c r="L4160" s="142" t="s">
        <v>1110</v>
      </c>
      <c r="M4160" s="21">
        <v>315</v>
      </c>
      <c r="N4160" s="124">
        <v>33</v>
      </c>
      <c r="O4160" s="21">
        <v>0.4</v>
      </c>
      <c r="P4160" s="124" t="s">
        <v>514</v>
      </c>
      <c r="Q4160" s="142">
        <v>2012</v>
      </c>
      <c r="R4160" s="21" t="s">
        <v>1109</v>
      </c>
      <c r="S4160" s="124">
        <v>282639</v>
      </c>
      <c r="T4160" s="116">
        <v>1039</v>
      </c>
      <c r="U4160" s="111">
        <v>45</v>
      </c>
      <c r="V4160" s="113">
        <f t="shared" si="770"/>
        <v>929.32777777777778</v>
      </c>
      <c r="W4160" s="113">
        <f t="shared" si="771"/>
        <v>109.67222222222222</v>
      </c>
      <c r="X4160" s="112">
        <f t="shared" si="772"/>
        <v>109672.22222222222</v>
      </c>
      <c r="Y4160" s="111"/>
      <c r="Z4160" s="110">
        <f t="shared" si="780"/>
        <v>40</v>
      </c>
      <c r="AA4160" s="109">
        <f t="shared" si="773"/>
        <v>51.95</v>
      </c>
      <c r="AB4160" s="109">
        <f t="shared" si="774"/>
        <v>51950</v>
      </c>
      <c r="AC4160" s="108">
        <f t="shared" si="775"/>
        <v>987.05</v>
      </c>
      <c r="AD4160" s="107">
        <f t="shared" si="776"/>
        <v>2.2222222222222223E-2</v>
      </c>
      <c r="AE4160" s="106">
        <f t="shared" si="777"/>
        <v>21.934444444444445</v>
      </c>
      <c r="AF4160" s="105">
        <f t="shared" si="778"/>
        <v>131.60666666666665</v>
      </c>
      <c r="AG4160" s="105">
        <f t="shared" si="779"/>
        <v>907.39333333333332</v>
      </c>
    </row>
    <row r="4161" spans="1:1029" s="88" customFormat="1" x14ac:dyDescent="0.35">
      <c r="A4161" s="21">
        <v>10141103</v>
      </c>
      <c r="B4161" s="162" t="s">
        <v>725</v>
      </c>
      <c r="C4161" s="115" t="s">
        <v>710</v>
      </c>
      <c r="D4161" s="136" t="s">
        <v>1108</v>
      </c>
      <c r="E4161" s="114" t="str">
        <f t="shared" si="769"/>
        <v>TRANSFORMADOR MARCA:EFACEC PTS 428 PTS 428</v>
      </c>
      <c r="F4161" s="124"/>
      <c r="G4161" s="124" t="s">
        <v>1108</v>
      </c>
      <c r="H4161" s="124" t="s">
        <v>993</v>
      </c>
      <c r="I4161" s="21"/>
      <c r="J4161" s="57"/>
      <c r="K4161" s="142" t="s">
        <v>1107</v>
      </c>
      <c r="L4161" s="142" t="s">
        <v>1106</v>
      </c>
      <c r="M4161" s="21">
        <v>250</v>
      </c>
      <c r="N4161" s="124">
        <v>33</v>
      </c>
      <c r="O4161" s="21">
        <v>0.4</v>
      </c>
      <c r="P4161" s="124" t="s">
        <v>514</v>
      </c>
      <c r="Q4161" s="142">
        <v>2012</v>
      </c>
      <c r="R4161" s="21" t="s">
        <v>27</v>
      </c>
      <c r="S4161" s="124" t="s">
        <v>1105</v>
      </c>
      <c r="T4161" s="116">
        <v>991</v>
      </c>
      <c r="U4161" s="111">
        <v>45</v>
      </c>
      <c r="V4161" s="113">
        <f t="shared" si="770"/>
        <v>886.39444444444439</v>
      </c>
      <c r="W4161" s="113">
        <f t="shared" si="771"/>
        <v>104.60555555555561</v>
      </c>
      <c r="X4161" s="112">
        <f t="shared" si="772"/>
        <v>104605.55555555561</v>
      </c>
      <c r="Y4161" s="111"/>
      <c r="Z4161" s="110">
        <f t="shared" si="780"/>
        <v>40</v>
      </c>
      <c r="AA4161" s="109">
        <f t="shared" si="773"/>
        <v>49.550000000000004</v>
      </c>
      <c r="AB4161" s="109">
        <f t="shared" si="774"/>
        <v>49550.000000000007</v>
      </c>
      <c r="AC4161" s="108">
        <f t="shared" si="775"/>
        <v>941.45</v>
      </c>
      <c r="AD4161" s="107">
        <f t="shared" si="776"/>
        <v>2.2222222222222223E-2</v>
      </c>
      <c r="AE4161" s="106">
        <f t="shared" si="777"/>
        <v>20.921111111111113</v>
      </c>
      <c r="AF4161" s="105">
        <f t="shared" si="778"/>
        <v>125.52666666666673</v>
      </c>
      <c r="AG4161" s="105">
        <f t="shared" si="779"/>
        <v>865.47333333333324</v>
      </c>
    </row>
    <row r="4162" spans="1:1029" s="88" customFormat="1" x14ac:dyDescent="0.35">
      <c r="A4162" s="21">
        <v>10141103</v>
      </c>
      <c r="B4162" s="162" t="s">
        <v>725</v>
      </c>
      <c r="C4162" s="115" t="s">
        <v>710</v>
      </c>
      <c r="D4162" s="124" t="s">
        <v>1104</v>
      </c>
      <c r="E4162" s="114" t="str">
        <f t="shared" ref="E4162:E4225" si="781">+CONCATENATE(C4162," ","MARCA:",R4162," ",G4162," ",D4162,)</f>
        <v>TRANSFORMADOR MARCA:POWERTECH PTS 512 PTS 512</v>
      </c>
      <c r="F4162" s="124"/>
      <c r="G4162" s="124" t="s">
        <v>1104</v>
      </c>
      <c r="H4162" s="124" t="s">
        <v>303</v>
      </c>
      <c r="I4162" s="21"/>
      <c r="J4162" s="21"/>
      <c r="K4162" s="142" t="s">
        <v>1103</v>
      </c>
      <c r="L4162" s="142" t="s">
        <v>1102</v>
      </c>
      <c r="M4162" s="21">
        <v>200</v>
      </c>
      <c r="N4162" s="124">
        <v>33</v>
      </c>
      <c r="O4162" s="21">
        <v>0.4</v>
      </c>
      <c r="P4162" s="124" t="s">
        <v>514</v>
      </c>
      <c r="Q4162" s="142">
        <v>2012</v>
      </c>
      <c r="R4162" s="21" t="s">
        <v>295</v>
      </c>
      <c r="S4162" s="124" t="s">
        <v>1101</v>
      </c>
      <c r="T4162" s="116">
        <v>991</v>
      </c>
      <c r="U4162" s="111">
        <v>45</v>
      </c>
      <c r="V4162" s="113">
        <f t="shared" ref="V4162:V4225" si="782">((Z4162/U4162)*(T4162-AA4162))+AA4162</f>
        <v>886.39444444444439</v>
      </c>
      <c r="W4162" s="113">
        <f t="shared" ref="W4162:W4225" si="783">+T4162-V4162</f>
        <v>104.60555555555561</v>
      </c>
      <c r="X4162" s="112">
        <f t="shared" ref="X4162:X4225" si="784">+W4162*1000</f>
        <v>104605.55555555561</v>
      </c>
      <c r="Y4162" s="111"/>
      <c r="Z4162" s="110">
        <f t="shared" si="780"/>
        <v>40</v>
      </c>
      <c r="AA4162" s="109">
        <f t="shared" ref="AA4162:AA4225" si="785">(5/100*T4162)</f>
        <v>49.550000000000004</v>
      </c>
      <c r="AB4162" s="109">
        <f t="shared" ref="AB4162:AB4225" si="786">+AA4162*1000</f>
        <v>49550.000000000007</v>
      </c>
      <c r="AC4162" s="108">
        <f t="shared" ref="AC4162:AC4225" si="787">+T4162-AA4162</f>
        <v>941.45</v>
      </c>
      <c r="AD4162" s="107">
        <f t="shared" ref="AD4162:AD4225" si="788">1/U4162</f>
        <v>2.2222222222222223E-2</v>
      </c>
      <c r="AE4162" s="106">
        <f t="shared" ref="AE4162:AE4225" si="789">+AC4162*AD4162</f>
        <v>20.921111111111113</v>
      </c>
      <c r="AF4162" s="105">
        <f t="shared" ref="AF4162:AF4225" si="790">+T4162-V4162+AE4162</f>
        <v>125.52666666666673</v>
      </c>
      <c r="AG4162" s="105">
        <f t="shared" ref="AG4162:AG4225" si="791">+V4162-AE4162</f>
        <v>865.47333333333324</v>
      </c>
    </row>
    <row r="4163" spans="1:1029" s="88" customFormat="1" x14ac:dyDescent="0.35">
      <c r="A4163" s="21">
        <v>10141103</v>
      </c>
      <c r="B4163" s="162" t="s">
        <v>725</v>
      </c>
      <c r="C4163" s="115" t="s">
        <v>710</v>
      </c>
      <c r="D4163" s="124" t="s">
        <v>1100</v>
      </c>
      <c r="E4163" s="114" t="str">
        <f t="shared" si="781"/>
        <v>TRANSFORMADOR MARCA:REVIVE PTS Novo Comando PTS Novo Comando</v>
      </c>
      <c r="F4163" s="124"/>
      <c r="G4163" s="124" t="s">
        <v>1100</v>
      </c>
      <c r="H4163" s="124" t="s">
        <v>862</v>
      </c>
      <c r="I4163" s="21"/>
      <c r="J4163" s="21"/>
      <c r="K4163" s="142" t="s">
        <v>1099</v>
      </c>
      <c r="L4163" s="142" t="s">
        <v>1098</v>
      </c>
      <c r="M4163" s="21">
        <v>100</v>
      </c>
      <c r="N4163" s="124">
        <v>33</v>
      </c>
      <c r="O4163" s="21">
        <v>0.4</v>
      </c>
      <c r="P4163" s="124" t="s">
        <v>514</v>
      </c>
      <c r="Q4163" s="57">
        <v>2012</v>
      </c>
      <c r="R4163" s="21" t="s">
        <v>1097</v>
      </c>
      <c r="S4163" s="21" t="s">
        <v>1096</v>
      </c>
      <c r="T4163" s="116">
        <v>763</v>
      </c>
      <c r="U4163" s="111">
        <v>45</v>
      </c>
      <c r="V4163" s="113">
        <f t="shared" si="782"/>
        <v>682.46111111111111</v>
      </c>
      <c r="W4163" s="113">
        <f t="shared" si="783"/>
        <v>80.538888888888891</v>
      </c>
      <c r="X4163" s="112">
        <f t="shared" si="784"/>
        <v>80538.888888888891</v>
      </c>
      <c r="Y4163" s="111"/>
      <c r="Z4163" s="110">
        <f t="shared" si="780"/>
        <v>40</v>
      </c>
      <c r="AA4163" s="109">
        <f t="shared" si="785"/>
        <v>38.15</v>
      </c>
      <c r="AB4163" s="109">
        <f t="shared" si="786"/>
        <v>38150</v>
      </c>
      <c r="AC4163" s="108">
        <f t="shared" si="787"/>
        <v>724.85</v>
      </c>
      <c r="AD4163" s="107">
        <f t="shared" si="788"/>
        <v>2.2222222222222223E-2</v>
      </c>
      <c r="AE4163" s="106">
        <f t="shared" si="789"/>
        <v>16.10777777777778</v>
      </c>
      <c r="AF4163" s="105">
        <f t="shared" si="790"/>
        <v>96.646666666666675</v>
      </c>
      <c r="AG4163" s="105">
        <f t="shared" si="791"/>
        <v>666.35333333333335</v>
      </c>
    </row>
    <row r="4164" spans="1:1029" s="88" customFormat="1" x14ac:dyDescent="0.35">
      <c r="A4164" s="21">
        <v>10141103</v>
      </c>
      <c r="B4164" s="115" t="s">
        <v>711</v>
      </c>
      <c r="C4164" s="115" t="s">
        <v>710</v>
      </c>
      <c r="D4164" s="21"/>
      <c r="E4164" s="114" t="str">
        <f t="shared" si="781"/>
        <v xml:space="preserve">TRANSFORMADOR MARCA: ANGOCHE </v>
      </c>
      <c r="F4164" s="57"/>
      <c r="G4164" s="21" t="s">
        <v>709</v>
      </c>
      <c r="H4164" s="21" t="s">
        <v>709</v>
      </c>
      <c r="I4164" s="21"/>
      <c r="J4164" s="57"/>
      <c r="K4164" s="57" t="s">
        <v>708</v>
      </c>
      <c r="L4164" s="57" t="s">
        <v>707</v>
      </c>
      <c r="M4164" s="21" t="s">
        <v>715</v>
      </c>
      <c r="N4164" s="21" t="s">
        <v>19</v>
      </c>
      <c r="O4164" s="21" t="s">
        <v>362</v>
      </c>
      <c r="P4164" s="57">
        <v>1</v>
      </c>
      <c r="Q4164" s="21">
        <v>2012</v>
      </c>
      <c r="R4164" s="21"/>
      <c r="S4164" s="21"/>
      <c r="T4164" s="116">
        <v>505</v>
      </c>
      <c r="U4164" s="21">
        <v>45</v>
      </c>
      <c r="V4164" s="113">
        <f t="shared" si="782"/>
        <v>451.6944444444444</v>
      </c>
      <c r="W4164" s="113">
        <f t="shared" si="783"/>
        <v>53.3055555555556</v>
      </c>
      <c r="X4164" s="112">
        <f t="shared" si="784"/>
        <v>53305.555555555598</v>
      </c>
      <c r="Y4164" s="111"/>
      <c r="Z4164" s="110">
        <f t="shared" si="780"/>
        <v>40</v>
      </c>
      <c r="AA4164" s="109">
        <f t="shared" si="785"/>
        <v>25.25</v>
      </c>
      <c r="AB4164" s="109">
        <f t="shared" si="786"/>
        <v>25250</v>
      </c>
      <c r="AC4164" s="108">
        <f t="shared" si="787"/>
        <v>479.75</v>
      </c>
      <c r="AD4164" s="107">
        <f t="shared" si="788"/>
        <v>2.2222222222222223E-2</v>
      </c>
      <c r="AE4164" s="106">
        <f t="shared" si="789"/>
        <v>10.661111111111111</v>
      </c>
      <c r="AF4164" s="105">
        <f t="shared" si="790"/>
        <v>63.966666666666711</v>
      </c>
      <c r="AG4164" s="105">
        <f t="shared" si="791"/>
        <v>441.0333333333333</v>
      </c>
    </row>
    <row r="4165" spans="1:1029" s="88" customFormat="1" x14ac:dyDescent="0.35">
      <c r="A4165" s="21">
        <v>10141103</v>
      </c>
      <c r="B4165" s="115" t="s">
        <v>711</v>
      </c>
      <c r="C4165" s="115" t="s">
        <v>710</v>
      </c>
      <c r="D4165" s="21"/>
      <c r="E4165" s="114" t="str">
        <f t="shared" si="781"/>
        <v xml:space="preserve">TRANSFORMADOR MARCA: ANGOCHE </v>
      </c>
      <c r="F4165" s="57"/>
      <c r="G4165" s="21" t="s">
        <v>709</v>
      </c>
      <c r="H4165" s="21" t="s">
        <v>709</v>
      </c>
      <c r="I4165" s="21"/>
      <c r="J4165" s="57"/>
      <c r="K4165" s="57" t="s">
        <v>708</v>
      </c>
      <c r="L4165" s="57" t="s">
        <v>707</v>
      </c>
      <c r="M4165" s="21" t="s">
        <v>715</v>
      </c>
      <c r="N4165" s="21" t="s">
        <v>19</v>
      </c>
      <c r="O4165" s="21" t="s">
        <v>362</v>
      </c>
      <c r="P4165" s="57">
        <v>1</v>
      </c>
      <c r="Q4165" s="21">
        <v>2012</v>
      </c>
      <c r="R4165" s="21"/>
      <c r="S4165" s="21"/>
      <c r="T4165" s="116">
        <v>505</v>
      </c>
      <c r="U4165" s="21">
        <v>45</v>
      </c>
      <c r="V4165" s="113">
        <f t="shared" si="782"/>
        <v>451.6944444444444</v>
      </c>
      <c r="W4165" s="113">
        <f t="shared" si="783"/>
        <v>53.3055555555556</v>
      </c>
      <c r="X4165" s="112">
        <f t="shared" si="784"/>
        <v>53305.555555555598</v>
      </c>
      <c r="Y4165" s="111"/>
      <c r="Z4165" s="110">
        <f t="shared" si="780"/>
        <v>40</v>
      </c>
      <c r="AA4165" s="109">
        <f t="shared" si="785"/>
        <v>25.25</v>
      </c>
      <c r="AB4165" s="109">
        <f t="shared" si="786"/>
        <v>25250</v>
      </c>
      <c r="AC4165" s="108">
        <f t="shared" si="787"/>
        <v>479.75</v>
      </c>
      <c r="AD4165" s="107">
        <f t="shared" si="788"/>
        <v>2.2222222222222223E-2</v>
      </c>
      <c r="AE4165" s="106">
        <f t="shared" si="789"/>
        <v>10.661111111111111</v>
      </c>
      <c r="AF4165" s="105">
        <f t="shared" si="790"/>
        <v>63.966666666666711</v>
      </c>
      <c r="AG4165" s="105">
        <f t="shared" si="791"/>
        <v>441.0333333333333</v>
      </c>
    </row>
    <row r="4166" spans="1:1029" s="88" customFormat="1" x14ac:dyDescent="0.35">
      <c r="A4166" s="21">
        <v>10141103</v>
      </c>
      <c r="B4166" s="115" t="s">
        <v>496</v>
      </c>
      <c r="C4166" s="115" t="s">
        <v>495</v>
      </c>
      <c r="D4166" s="21"/>
      <c r="E4166" s="114" t="str">
        <f t="shared" si="781"/>
        <v xml:space="preserve">TRANSFORMADOR AUXILIAR MARCA:Efacec SE11 </v>
      </c>
      <c r="F4166" s="21"/>
      <c r="G4166" s="124" t="s">
        <v>562</v>
      </c>
      <c r="H4166" s="21" t="s">
        <v>494</v>
      </c>
      <c r="I4166" s="21"/>
      <c r="J4166" s="21"/>
      <c r="K4166" s="119"/>
      <c r="L4166" s="119"/>
      <c r="M4166" s="21">
        <v>150</v>
      </c>
      <c r="N4166" s="21">
        <v>11</v>
      </c>
      <c r="O4166" s="21">
        <v>0.4</v>
      </c>
      <c r="P4166" s="21">
        <v>3</v>
      </c>
      <c r="Q4166" s="21">
        <v>2012</v>
      </c>
      <c r="R4166" s="21" t="s">
        <v>535</v>
      </c>
      <c r="S4166" s="21" t="s">
        <v>561</v>
      </c>
      <c r="T4166" s="22">
        <v>991</v>
      </c>
      <c r="U4166" s="111">
        <v>45</v>
      </c>
      <c r="V4166" s="113">
        <f t="shared" si="782"/>
        <v>886.39444444444439</v>
      </c>
      <c r="W4166" s="113">
        <f t="shared" si="783"/>
        <v>104.60555555555561</v>
      </c>
      <c r="X4166" s="112">
        <f t="shared" si="784"/>
        <v>104605.55555555561</v>
      </c>
      <c r="Y4166" s="118"/>
      <c r="Z4166" s="110">
        <f t="shared" si="780"/>
        <v>40</v>
      </c>
      <c r="AA4166" s="109">
        <f t="shared" si="785"/>
        <v>49.550000000000004</v>
      </c>
      <c r="AB4166" s="109">
        <f t="shared" si="786"/>
        <v>49550.000000000007</v>
      </c>
      <c r="AC4166" s="108">
        <f t="shared" si="787"/>
        <v>941.45</v>
      </c>
      <c r="AD4166" s="107">
        <f t="shared" si="788"/>
        <v>2.2222222222222223E-2</v>
      </c>
      <c r="AE4166" s="106">
        <f t="shared" si="789"/>
        <v>20.921111111111113</v>
      </c>
      <c r="AF4166" s="105">
        <f t="shared" si="790"/>
        <v>125.52666666666673</v>
      </c>
      <c r="AG4166" s="105">
        <f t="shared" si="791"/>
        <v>865.47333333333324</v>
      </c>
      <c r="AH4166" s="104"/>
      <c r="AI4166" s="104"/>
      <c r="AJ4166" s="104"/>
      <c r="AK4166" s="104"/>
      <c r="AL4166" s="104"/>
      <c r="AM4166" s="104"/>
      <c r="AN4166" s="104"/>
      <c r="AO4166" s="104"/>
      <c r="AP4166" s="104"/>
      <c r="AQ4166" s="104"/>
      <c r="AR4166" s="104"/>
      <c r="AS4166" s="104"/>
      <c r="AT4166" s="104"/>
      <c r="AU4166" s="104"/>
      <c r="AV4166" s="104"/>
      <c r="AW4166" s="104"/>
      <c r="AX4166" s="104"/>
      <c r="AY4166" s="104"/>
      <c r="AZ4166" s="104"/>
      <c r="BA4166" s="104"/>
      <c r="BB4166" s="104"/>
      <c r="BC4166" s="104"/>
      <c r="BD4166" s="104"/>
      <c r="BE4166" s="104"/>
      <c r="BF4166" s="104"/>
      <c r="BG4166" s="104"/>
      <c r="BH4166" s="104"/>
      <c r="BI4166" s="104"/>
      <c r="BJ4166" s="104"/>
      <c r="BK4166" s="104"/>
      <c r="BL4166" s="104"/>
      <c r="BM4166" s="104"/>
      <c r="BN4166" s="104"/>
      <c r="BO4166" s="104"/>
      <c r="BP4166" s="104"/>
      <c r="BQ4166" s="104"/>
      <c r="BR4166" s="104"/>
      <c r="BS4166" s="104"/>
      <c r="BT4166" s="104"/>
      <c r="BU4166" s="104"/>
      <c r="BV4166" s="104"/>
      <c r="BW4166" s="104"/>
      <c r="BX4166" s="104"/>
      <c r="BY4166" s="104"/>
      <c r="BZ4166" s="104"/>
      <c r="CA4166" s="104"/>
      <c r="CB4166" s="104"/>
      <c r="CC4166" s="104"/>
      <c r="CD4166" s="104"/>
      <c r="CE4166" s="104"/>
      <c r="CF4166" s="104"/>
      <c r="CG4166" s="104"/>
      <c r="CH4166" s="104"/>
      <c r="CI4166" s="104"/>
      <c r="CJ4166" s="104"/>
      <c r="CK4166" s="104"/>
      <c r="CL4166" s="104"/>
      <c r="CM4166" s="104"/>
      <c r="CN4166" s="104"/>
      <c r="CO4166" s="104"/>
      <c r="CP4166" s="104"/>
      <c r="CQ4166" s="104"/>
      <c r="CR4166" s="104"/>
      <c r="CS4166" s="104"/>
      <c r="CT4166" s="104"/>
      <c r="CU4166" s="104"/>
      <c r="CV4166" s="104"/>
      <c r="CW4166" s="104"/>
      <c r="CX4166" s="104"/>
      <c r="CY4166" s="104"/>
      <c r="CZ4166" s="104"/>
      <c r="DA4166" s="104"/>
      <c r="DB4166" s="104"/>
      <c r="DC4166" s="104"/>
      <c r="DD4166" s="104"/>
      <c r="DE4166" s="104"/>
      <c r="DF4166" s="104"/>
      <c r="DG4166" s="104"/>
      <c r="DH4166" s="104"/>
      <c r="DI4166" s="104"/>
      <c r="DJ4166" s="104"/>
      <c r="DK4166" s="104"/>
      <c r="DL4166" s="104"/>
      <c r="DM4166" s="104"/>
      <c r="DN4166" s="104"/>
      <c r="DO4166" s="104"/>
      <c r="DP4166" s="104"/>
      <c r="DQ4166" s="104"/>
      <c r="DR4166" s="104"/>
      <c r="DS4166" s="104"/>
      <c r="DT4166" s="104"/>
      <c r="DU4166" s="104"/>
      <c r="DV4166" s="104"/>
      <c r="DW4166" s="104"/>
      <c r="DX4166" s="104"/>
      <c r="DY4166" s="104"/>
      <c r="DZ4166" s="104"/>
      <c r="EA4166" s="104"/>
      <c r="EB4166" s="104"/>
      <c r="EC4166" s="104"/>
      <c r="ED4166" s="104"/>
      <c r="EE4166" s="104"/>
      <c r="EF4166" s="104"/>
      <c r="EG4166" s="104"/>
      <c r="EH4166" s="104"/>
      <c r="EI4166" s="104"/>
      <c r="EJ4166" s="104"/>
      <c r="EK4166" s="104"/>
      <c r="EL4166" s="104"/>
      <c r="EM4166" s="104"/>
      <c r="EN4166" s="104"/>
      <c r="EO4166" s="104"/>
      <c r="EP4166" s="104"/>
      <c r="EQ4166" s="104"/>
      <c r="ER4166" s="104"/>
      <c r="ES4166" s="104"/>
      <c r="ET4166" s="104"/>
      <c r="EU4166" s="104"/>
      <c r="EV4166" s="104"/>
      <c r="EW4166" s="104"/>
      <c r="EX4166" s="104"/>
      <c r="EY4166" s="104"/>
      <c r="EZ4166" s="104"/>
      <c r="FA4166" s="104"/>
      <c r="FB4166" s="104"/>
      <c r="FC4166" s="104"/>
      <c r="FD4166" s="104"/>
      <c r="FE4166" s="104"/>
      <c r="FF4166" s="104"/>
      <c r="FG4166" s="104"/>
      <c r="FH4166" s="104"/>
      <c r="FI4166" s="104"/>
      <c r="FJ4166" s="104"/>
      <c r="FK4166" s="104"/>
      <c r="FL4166" s="104"/>
      <c r="FM4166" s="104"/>
      <c r="FN4166" s="104"/>
      <c r="FO4166" s="104"/>
      <c r="FP4166" s="104"/>
      <c r="FQ4166" s="104"/>
      <c r="FR4166" s="104"/>
      <c r="FS4166" s="104"/>
      <c r="FT4166" s="104"/>
      <c r="FU4166" s="104"/>
      <c r="FV4166" s="104"/>
      <c r="FW4166" s="104"/>
      <c r="FX4166" s="104"/>
      <c r="FY4166" s="104"/>
      <c r="FZ4166" s="104"/>
      <c r="GA4166" s="104"/>
      <c r="GB4166" s="104"/>
      <c r="GC4166" s="104"/>
      <c r="GD4166" s="104"/>
      <c r="GE4166" s="104"/>
      <c r="GF4166" s="104"/>
      <c r="GG4166" s="104"/>
      <c r="GH4166" s="104"/>
      <c r="GI4166" s="104"/>
      <c r="GJ4166" s="104"/>
      <c r="GK4166" s="104"/>
      <c r="GL4166" s="104"/>
      <c r="GM4166" s="104"/>
      <c r="GN4166" s="104"/>
      <c r="GO4166" s="104"/>
      <c r="GP4166" s="104"/>
      <c r="GQ4166" s="104"/>
      <c r="GR4166" s="104"/>
      <c r="GS4166" s="104"/>
      <c r="GT4166" s="104"/>
      <c r="GU4166" s="104"/>
      <c r="GV4166" s="104"/>
      <c r="GW4166" s="104"/>
      <c r="GX4166" s="104"/>
      <c r="GY4166" s="104"/>
      <c r="GZ4166" s="104"/>
      <c r="HA4166" s="104"/>
      <c r="HB4166" s="104"/>
      <c r="HC4166" s="104"/>
      <c r="HD4166" s="104"/>
      <c r="HE4166" s="104"/>
      <c r="HF4166" s="104"/>
      <c r="HG4166" s="104"/>
      <c r="HH4166" s="104"/>
      <c r="HI4166" s="104"/>
      <c r="HJ4166" s="104"/>
      <c r="HK4166" s="104"/>
      <c r="HL4166" s="104"/>
      <c r="HM4166" s="104"/>
      <c r="HN4166" s="104"/>
      <c r="HO4166" s="104"/>
      <c r="HP4166" s="104"/>
      <c r="HQ4166" s="104"/>
      <c r="HR4166" s="104"/>
      <c r="HS4166" s="104"/>
      <c r="HT4166" s="104"/>
      <c r="HU4166" s="104"/>
      <c r="HV4166" s="104"/>
      <c r="HW4166" s="104"/>
      <c r="HX4166" s="104"/>
      <c r="HY4166" s="104"/>
      <c r="HZ4166" s="104"/>
      <c r="IA4166" s="104"/>
      <c r="IB4166" s="104"/>
      <c r="IC4166" s="104"/>
      <c r="ID4166" s="104"/>
      <c r="IE4166" s="104"/>
      <c r="IF4166" s="104"/>
      <c r="IG4166" s="104"/>
      <c r="IH4166" s="104"/>
      <c r="II4166" s="104"/>
      <c r="IJ4166" s="104"/>
      <c r="IK4166" s="104"/>
      <c r="IL4166" s="104"/>
      <c r="IM4166" s="104"/>
      <c r="IN4166" s="104"/>
      <c r="IO4166" s="104"/>
      <c r="IP4166" s="104"/>
      <c r="IQ4166" s="104"/>
      <c r="IR4166" s="104"/>
      <c r="IS4166" s="104"/>
      <c r="IT4166" s="104"/>
      <c r="IU4166" s="104"/>
      <c r="IV4166" s="104"/>
      <c r="IW4166" s="104"/>
      <c r="IX4166" s="104"/>
      <c r="IY4166" s="104"/>
      <c r="IZ4166" s="104"/>
      <c r="JA4166" s="104"/>
      <c r="JB4166" s="104"/>
      <c r="JC4166" s="104"/>
      <c r="JD4166" s="104"/>
      <c r="JE4166" s="104"/>
      <c r="JF4166" s="104"/>
      <c r="JG4166" s="104"/>
      <c r="JH4166" s="104"/>
      <c r="JI4166" s="104"/>
      <c r="JJ4166" s="104"/>
      <c r="JK4166" s="104"/>
      <c r="JL4166" s="104"/>
      <c r="JM4166" s="104"/>
      <c r="JN4166" s="104"/>
      <c r="JO4166" s="104"/>
      <c r="JP4166" s="104"/>
      <c r="JQ4166" s="104"/>
      <c r="JR4166" s="104"/>
      <c r="JS4166" s="104"/>
      <c r="JT4166" s="104"/>
      <c r="JU4166" s="104"/>
      <c r="JV4166" s="104"/>
      <c r="JW4166" s="104"/>
      <c r="JX4166" s="104"/>
      <c r="JY4166" s="104"/>
      <c r="JZ4166" s="104"/>
      <c r="KA4166" s="104"/>
      <c r="KB4166" s="104"/>
      <c r="KC4166" s="104"/>
      <c r="KD4166" s="104"/>
      <c r="KE4166" s="104"/>
      <c r="KF4166" s="104"/>
      <c r="KG4166" s="104"/>
      <c r="KH4166" s="104"/>
      <c r="KI4166" s="104"/>
      <c r="KJ4166" s="104"/>
      <c r="KK4166" s="104"/>
      <c r="KL4166" s="104"/>
      <c r="KM4166" s="104"/>
      <c r="KN4166" s="104"/>
      <c r="KO4166" s="104"/>
      <c r="KP4166" s="104"/>
      <c r="KQ4166" s="104"/>
      <c r="KR4166" s="104"/>
      <c r="KS4166" s="104"/>
      <c r="KT4166" s="104"/>
      <c r="KU4166" s="104"/>
      <c r="KV4166" s="104"/>
      <c r="KW4166" s="104"/>
      <c r="KX4166" s="104"/>
      <c r="KY4166" s="104"/>
      <c r="KZ4166" s="104"/>
      <c r="LA4166" s="104"/>
      <c r="LB4166" s="104"/>
      <c r="LC4166" s="104"/>
      <c r="LD4166" s="104"/>
      <c r="LE4166" s="104"/>
      <c r="LF4166" s="104"/>
      <c r="LG4166" s="104"/>
      <c r="LH4166" s="104"/>
      <c r="LI4166" s="104"/>
      <c r="LJ4166" s="104"/>
      <c r="LK4166" s="104"/>
      <c r="LL4166" s="104"/>
      <c r="LM4166" s="104"/>
      <c r="LN4166" s="104"/>
      <c r="LO4166" s="104"/>
      <c r="LP4166" s="104"/>
      <c r="LQ4166" s="104"/>
      <c r="LR4166" s="104"/>
      <c r="LS4166" s="104"/>
      <c r="LT4166" s="104"/>
      <c r="LU4166" s="104"/>
      <c r="LV4166" s="104"/>
      <c r="LW4166" s="104"/>
      <c r="LX4166" s="104"/>
      <c r="LY4166" s="104"/>
      <c r="LZ4166" s="104"/>
      <c r="MA4166" s="104"/>
      <c r="MB4166" s="104"/>
      <c r="MC4166" s="104"/>
      <c r="MD4166" s="104"/>
      <c r="ME4166" s="104"/>
      <c r="MF4166" s="104"/>
      <c r="MG4166" s="104"/>
      <c r="MH4166" s="104"/>
      <c r="MI4166" s="104"/>
      <c r="MJ4166" s="104"/>
      <c r="MK4166" s="104"/>
      <c r="ML4166" s="104"/>
      <c r="MM4166" s="104"/>
      <c r="MN4166" s="104"/>
      <c r="MO4166" s="104"/>
      <c r="MP4166" s="104"/>
      <c r="MQ4166" s="104"/>
      <c r="MR4166" s="104"/>
      <c r="MS4166" s="104"/>
      <c r="MT4166" s="104"/>
      <c r="MU4166" s="104"/>
      <c r="MV4166" s="104"/>
      <c r="MW4166" s="104"/>
      <c r="MX4166" s="104"/>
      <c r="MY4166" s="104"/>
      <c r="MZ4166" s="104"/>
      <c r="NA4166" s="104"/>
      <c r="NB4166" s="104"/>
      <c r="NC4166" s="104"/>
      <c r="ND4166" s="104"/>
      <c r="NE4166" s="104"/>
      <c r="NF4166" s="104"/>
      <c r="NG4166" s="104"/>
      <c r="NH4166" s="104"/>
      <c r="NI4166" s="104"/>
      <c r="NJ4166" s="104"/>
      <c r="NK4166" s="104"/>
      <c r="NL4166" s="104"/>
      <c r="NM4166" s="104"/>
      <c r="NN4166" s="104"/>
      <c r="NO4166" s="104"/>
      <c r="NP4166" s="104"/>
      <c r="NQ4166" s="104"/>
      <c r="NR4166" s="104"/>
      <c r="NS4166" s="104"/>
      <c r="NT4166" s="104"/>
      <c r="NU4166" s="104"/>
      <c r="NV4166" s="104"/>
      <c r="NW4166" s="104"/>
      <c r="NX4166" s="104"/>
      <c r="NY4166" s="104"/>
      <c r="NZ4166" s="104"/>
      <c r="OA4166" s="104"/>
      <c r="OB4166" s="104"/>
      <c r="OC4166" s="104"/>
      <c r="OD4166" s="104"/>
      <c r="OE4166" s="104"/>
      <c r="OF4166" s="104"/>
      <c r="OG4166" s="104"/>
      <c r="OH4166" s="104"/>
      <c r="OI4166" s="104"/>
      <c r="OJ4166" s="104"/>
      <c r="OK4166" s="104"/>
      <c r="OL4166" s="104"/>
      <c r="OM4166" s="104"/>
      <c r="ON4166" s="104"/>
      <c r="OO4166" s="104"/>
      <c r="OP4166" s="104"/>
      <c r="OQ4166" s="104"/>
      <c r="OR4166" s="104"/>
      <c r="OS4166" s="104"/>
      <c r="OT4166" s="104"/>
      <c r="OU4166" s="104"/>
      <c r="OV4166" s="104"/>
      <c r="OW4166" s="104"/>
      <c r="OX4166" s="104"/>
      <c r="OY4166" s="104"/>
      <c r="OZ4166" s="104"/>
      <c r="PA4166" s="104"/>
      <c r="PB4166" s="104"/>
      <c r="PC4166" s="104"/>
      <c r="PD4166" s="104"/>
      <c r="PE4166" s="104"/>
      <c r="PF4166" s="104"/>
      <c r="PG4166" s="104"/>
      <c r="PH4166" s="104"/>
      <c r="PI4166" s="104"/>
      <c r="PJ4166" s="104"/>
      <c r="PK4166" s="104"/>
      <c r="PL4166" s="104"/>
      <c r="PM4166" s="104"/>
      <c r="PN4166" s="104"/>
      <c r="PO4166" s="104"/>
      <c r="PP4166" s="104"/>
      <c r="PQ4166" s="104"/>
      <c r="PR4166" s="104"/>
      <c r="PS4166" s="104"/>
      <c r="PT4166" s="104"/>
      <c r="PU4166" s="104"/>
      <c r="PV4166" s="104"/>
      <c r="PW4166" s="104"/>
      <c r="PX4166" s="104"/>
      <c r="PY4166" s="104"/>
      <c r="PZ4166" s="104"/>
      <c r="QA4166" s="104"/>
      <c r="QB4166" s="104"/>
      <c r="QC4166" s="104"/>
      <c r="QD4166" s="104"/>
      <c r="QE4166" s="104"/>
      <c r="QF4166" s="104"/>
      <c r="QG4166" s="104"/>
      <c r="QH4166" s="104"/>
      <c r="QI4166" s="104"/>
      <c r="QJ4166" s="104"/>
      <c r="QK4166" s="104"/>
      <c r="QL4166" s="104"/>
      <c r="QM4166" s="104"/>
      <c r="QN4166" s="104"/>
      <c r="QO4166" s="104"/>
      <c r="QP4166" s="104"/>
      <c r="QQ4166" s="104"/>
      <c r="QR4166" s="104"/>
      <c r="QS4166" s="104"/>
      <c r="QT4166" s="104"/>
      <c r="QU4166" s="104"/>
      <c r="QV4166" s="104"/>
      <c r="QW4166" s="104"/>
      <c r="QX4166" s="104"/>
      <c r="QY4166" s="104"/>
      <c r="QZ4166" s="104"/>
      <c r="RA4166" s="104"/>
      <c r="RB4166" s="104"/>
      <c r="RC4166" s="104"/>
      <c r="RD4166" s="104"/>
      <c r="RE4166" s="104"/>
      <c r="RF4166" s="104"/>
      <c r="RG4166" s="104"/>
      <c r="RH4166" s="104"/>
      <c r="RI4166" s="104"/>
      <c r="RJ4166" s="104"/>
      <c r="RK4166" s="104"/>
      <c r="RL4166" s="104"/>
      <c r="RM4166" s="104"/>
      <c r="RN4166" s="104"/>
      <c r="RO4166" s="104"/>
      <c r="RP4166" s="104"/>
      <c r="RQ4166" s="104"/>
      <c r="RR4166" s="104"/>
      <c r="RS4166" s="104"/>
      <c r="RT4166" s="104"/>
      <c r="RU4166" s="104"/>
      <c r="RV4166" s="104"/>
      <c r="RW4166" s="104"/>
      <c r="RX4166" s="104"/>
      <c r="RY4166" s="104"/>
      <c r="RZ4166" s="104"/>
      <c r="SA4166" s="104"/>
      <c r="SB4166" s="104"/>
      <c r="SC4166" s="104"/>
      <c r="SD4166" s="104"/>
      <c r="SE4166" s="104"/>
      <c r="SF4166" s="104"/>
      <c r="SG4166" s="104"/>
      <c r="SH4166" s="104"/>
      <c r="SI4166" s="104"/>
      <c r="SJ4166" s="104"/>
      <c r="SK4166" s="104"/>
      <c r="SL4166" s="104"/>
      <c r="SM4166" s="104"/>
      <c r="SN4166" s="104"/>
      <c r="SO4166" s="104"/>
      <c r="SP4166" s="104"/>
      <c r="SQ4166" s="104"/>
      <c r="SR4166" s="104"/>
      <c r="SS4166" s="104"/>
      <c r="ST4166" s="104"/>
      <c r="SU4166" s="104"/>
      <c r="SV4166" s="104"/>
      <c r="SW4166" s="104"/>
      <c r="SX4166" s="104"/>
      <c r="SY4166" s="104"/>
      <c r="SZ4166" s="104"/>
      <c r="TA4166" s="104"/>
      <c r="TB4166" s="104"/>
      <c r="TC4166" s="104"/>
      <c r="TD4166" s="104"/>
      <c r="TE4166" s="104"/>
      <c r="TF4166" s="104"/>
      <c r="TG4166" s="104"/>
      <c r="TH4166" s="104"/>
      <c r="TI4166" s="104"/>
      <c r="TJ4166" s="104"/>
      <c r="TK4166" s="104"/>
      <c r="TL4166" s="104"/>
      <c r="TM4166" s="104"/>
      <c r="TN4166" s="104"/>
      <c r="TO4166" s="104"/>
      <c r="TP4166" s="104"/>
      <c r="TQ4166" s="104"/>
      <c r="TR4166" s="104"/>
      <c r="TS4166" s="104"/>
      <c r="TT4166" s="104"/>
      <c r="TU4166" s="104"/>
      <c r="TV4166" s="104"/>
      <c r="TW4166" s="104"/>
      <c r="TX4166" s="104"/>
      <c r="TY4166" s="104"/>
      <c r="TZ4166" s="104"/>
      <c r="UA4166" s="104"/>
      <c r="UB4166" s="104"/>
      <c r="UC4166" s="104"/>
      <c r="UD4166" s="104"/>
      <c r="UE4166" s="104"/>
      <c r="UF4166" s="104"/>
      <c r="UG4166" s="104"/>
      <c r="UH4166" s="104"/>
      <c r="UI4166" s="104"/>
      <c r="UJ4166" s="104"/>
      <c r="UK4166" s="104"/>
      <c r="UL4166" s="104"/>
      <c r="UM4166" s="104"/>
      <c r="UN4166" s="104"/>
      <c r="UO4166" s="104"/>
      <c r="UP4166" s="104"/>
      <c r="UQ4166" s="104"/>
      <c r="UR4166" s="104"/>
      <c r="US4166" s="104"/>
      <c r="UT4166" s="104"/>
      <c r="UU4166" s="104"/>
      <c r="UV4166" s="104"/>
      <c r="UW4166" s="104"/>
      <c r="UX4166" s="104"/>
      <c r="UY4166" s="104"/>
      <c r="UZ4166" s="104"/>
      <c r="VA4166" s="104"/>
      <c r="VB4166" s="104"/>
      <c r="VC4166" s="104"/>
      <c r="VD4166" s="104"/>
      <c r="VE4166" s="104"/>
      <c r="VF4166" s="104"/>
      <c r="VG4166" s="104"/>
      <c r="VH4166" s="104"/>
      <c r="VI4166" s="104"/>
      <c r="VJ4166" s="104"/>
      <c r="VK4166" s="104"/>
      <c r="VL4166" s="104"/>
      <c r="VM4166" s="104"/>
      <c r="VN4166" s="104"/>
      <c r="VO4166" s="104"/>
      <c r="VP4166" s="104"/>
      <c r="VQ4166" s="104"/>
      <c r="VR4166" s="104"/>
      <c r="VS4166" s="104"/>
      <c r="VT4166" s="104"/>
      <c r="VU4166" s="104"/>
      <c r="VV4166" s="104"/>
      <c r="VW4166" s="104"/>
      <c r="VX4166" s="104"/>
      <c r="VY4166" s="104"/>
      <c r="VZ4166" s="104"/>
      <c r="WA4166" s="104"/>
      <c r="WB4166" s="104"/>
      <c r="WC4166" s="104"/>
      <c r="WD4166" s="104"/>
      <c r="WE4166" s="104"/>
      <c r="WF4166" s="104"/>
      <c r="WG4166" s="104"/>
      <c r="WH4166" s="104"/>
      <c r="WI4166" s="104"/>
      <c r="WJ4166" s="104"/>
      <c r="WK4166" s="104"/>
      <c r="WL4166" s="104"/>
      <c r="WM4166" s="104"/>
      <c r="WN4166" s="104"/>
      <c r="WO4166" s="104"/>
      <c r="WP4166" s="104"/>
      <c r="WQ4166" s="104"/>
      <c r="WR4166" s="104"/>
      <c r="WS4166" s="104"/>
      <c r="WT4166" s="104"/>
      <c r="WU4166" s="104"/>
      <c r="WV4166" s="104"/>
      <c r="WW4166" s="104"/>
      <c r="WX4166" s="104"/>
      <c r="WY4166" s="104"/>
      <c r="WZ4166" s="104"/>
      <c r="XA4166" s="104"/>
      <c r="XB4166" s="104"/>
      <c r="XC4166" s="104"/>
      <c r="XD4166" s="104"/>
      <c r="XE4166" s="104"/>
      <c r="XF4166" s="104"/>
      <c r="XG4166" s="104"/>
      <c r="XH4166" s="104"/>
      <c r="XI4166" s="104"/>
      <c r="XJ4166" s="104"/>
      <c r="XK4166" s="104"/>
      <c r="XL4166" s="104"/>
      <c r="XM4166" s="104"/>
      <c r="XN4166" s="104"/>
      <c r="XO4166" s="104"/>
      <c r="XP4166" s="104"/>
      <c r="XQ4166" s="104"/>
      <c r="XR4166" s="104"/>
      <c r="XS4166" s="104"/>
      <c r="XT4166" s="104"/>
      <c r="XU4166" s="104"/>
      <c r="XV4166" s="104"/>
      <c r="XW4166" s="104"/>
      <c r="XX4166" s="104"/>
      <c r="XY4166" s="104"/>
      <c r="XZ4166" s="104"/>
      <c r="YA4166" s="104"/>
      <c r="YB4166" s="104"/>
      <c r="YC4166" s="104"/>
      <c r="YD4166" s="104"/>
      <c r="YE4166" s="104"/>
      <c r="YF4166" s="104"/>
      <c r="YG4166" s="104"/>
      <c r="YH4166" s="104"/>
      <c r="YI4166" s="104"/>
      <c r="YJ4166" s="104"/>
      <c r="YK4166" s="104"/>
      <c r="YL4166" s="104"/>
      <c r="YM4166" s="104"/>
      <c r="YN4166" s="104"/>
      <c r="YO4166" s="104"/>
      <c r="YP4166" s="104"/>
      <c r="YQ4166" s="104"/>
      <c r="YR4166" s="104"/>
      <c r="YS4166" s="104"/>
      <c r="YT4166" s="104"/>
      <c r="YU4166" s="104"/>
      <c r="YV4166" s="104"/>
      <c r="YW4166" s="104"/>
      <c r="YX4166" s="104"/>
      <c r="YY4166" s="104"/>
      <c r="YZ4166" s="104"/>
      <c r="ZA4166" s="104"/>
      <c r="ZB4166" s="104"/>
      <c r="ZC4166" s="104"/>
      <c r="ZD4166" s="104"/>
      <c r="ZE4166" s="104"/>
      <c r="ZF4166" s="104"/>
      <c r="ZG4166" s="104"/>
      <c r="ZH4166" s="104"/>
      <c r="ZI4166" s="104"/>
      <c r="ZJ4166" s="104"/>
      <c r="ZK4166" s="104"/>
      <c r="ZL4166" s="104"/>
      <c r="ZM4166" s="104"/>
      <c r="ZN4166" s="104"/>
      <c r="ZO4166" s="104"/>
      <c r="ZP4166" s="104"/>
      <c r="ZQ4166" s="104"/>
      <c r="ZR4166" s="104"/>
      <c r="ZS4166" s="104"/>
      <c r="ZT4166" s="104"/>
      <c r="ZU4166" s="104"/>
      <c r="ZV4166" s="104"/>
      <c r="ZW4166" s="104"/>
      <c r="ZX4166" s="104"/>
      <c r="ZY4166" s="104"/>
      <c r="ZZ4166" s="104"/>
      <c r="AAA4166" s="104"/>
      <c r="AAB4166" s="104"/>
      <c r="AAC4166" s="104"/>
      <c r="AAD4166" s="104"/>
      <c r="AAE4166" s="104"/>
      <c r="AAF4166" s="104"/>
      <c r="AAG4166" s="104"/>
      <c r="AAH4166" s="104"/>
      <c r="AAI4166" s="104"/>
      <c r="AAJ4166" s="104"/>
      <c r="AAK4166" s="104"/>
      <c r="AAL4166" s="104"/>
      <c r="AAM4166" s="104"/>
      <c r="AAN4166" s="104"/>
      <c r="AAO4166" s="104"/>
      <c r="AAP4166" s="104"/>
      <c r="AAQ4166" s="104"/>
      <c r="AAR4166" s="104"/>
      <c r="AAS4166" s="104"/>
      <c r="AAT4166" s="104"/>
      <c r="AAU4166" s="104"/>
      <c r="AAV4166" s="104"/>
      <c r="AAW4166" s="104"/>
      <c r="AAX4166" s="104"/>
      <c r="AAY4166" s="104"/>
      <c r="AAZ4166" s="104"/>
      <c r="ABA4166" s="104"/>
      <c r="ABB4166" s="104"/>
      <c r="ABC4166" s="104"/>
      <c r="ABD4166" s="104"/>
      <c r="ABE4166" s="104"/>
      <c r="ABF4166" s="104"/>
      <c r="ABG4166" s="104"/>
      <c r="ABH4166" s="104"/>
      <c r="ABI4166" s="104"/>
      <c r="ABJ4166" s="104"/>
      <c r="ABK4166" s="104"/>
      <c r="ABL4166" s="104"/>
      <c r="ABM4166" s="104"/>
      <c r="ABN4166" s="104"/>
      <c r="ABO4166" s="104"/>
      <c r="ABP4166" s="104"/>
      <c r="ABQ4166" s="104"/>
      <c r="ABR4166" s="104"/>
      <c r="ABS4166" s="104"/>
      <c r="ABT4166" s="104"/>
      <c r="ABU4166" s="104"/>
      <c r="ABV4166" s="104"/>
      <c r="ABW4166" s="104"/>
      <c r="ABX4166" s="104"/>
      <c r="ABY4166" s="104"/>
      <c r="ABZ4166" s="104"/>
      <c r="ACA4166" s="104"/>
      <c r="ACB4166" s="104"/>
      <c r="ACC4166" s="104"/>
      <c r="ACD4166" s="104"/>
      <c r="ACE4166" s="104"/>
      <c r="ACF4166" s="104"/>
      <c r="ACG4166" s="104"/>
      <c r="ACH4166" s="104"/>
      <c r="ACI4166" s="104"/>
      <c r="ACJ4166" s="104"/>
      <c r="ACK4166" s="104"/>
      <c r="ACL4166" s="104"/>
      <c r="ACM4166" s="104"/>
      <c r="ACN4166" s="104"/>
      <c r="ACO4166" s="104"/>
      <c r="ACP4166" s="104"/>
      <c r="ACQ4166" s="104"/>
      <c r="ACR4166" s="104"/>
      <c r="ACS4166" s="104"/>
      <c r="ACT4166" s="104"/>
      <c r="ACU4166" s="104"/>
      <c r="ACV4166" s="104"/>
      <c r="ACW4166" s="104"/>
      <c r="ACX4166" s="104"/>
      <c r="ACY4166" s="104"/>
      <c r="ACZ4166" s="104"/>
      <c r="ADA4166" s="104"/>
      <c r="ADB4166" s="104"/>
      <c r="ADC4166" s="104"/>
      <c r="ADD4166" s="104"/>
      <c r="ADE4166" s="104"/>
      <c r="ADF4166" s="104"/>
      <c r="ADG4166" s="104"/>
      <c r="ADH4166" s="104"/>
      <c r="ADI4166" s="104"/>
      <c r="ADJ4166" s="104"/>
      <c r="ADK4166" s="104"/>
      <c r="ADL4166" s="104"/>
      <c r="ADM4166" s="104"/>
      <c r="ADN4166" s="104"/>
      <c r="ADO4166" s="104"/>
      <c r="ADP4166" s="104"/>
      <c r="ADQ4166" s="104"/>
      <c r="ADR4166" s="104"/>
      <c r="ADS4166" s="104"/>
      <c r="ADT4166" s="104"/>
      <c r="ADU4166" s="104"/>
      <c r="ADV4166" s="104"/>
      <c r="ADW4166" s="104"/>
      <c r="ADX4166" s="104"/>
      <c r="ADY4166" s="104"/>
      <c r="ADZ4166" s="104"/>
      <c r="AEA4166" s="104"/>
      <c r="AEB4166" s="104"/>
      <c r="AEC4166" s="104"/>
      <c r="AED4166" s="104"/>
      <c r="AEE4166" s="104"/>
      <c r="AEF4166" s="104"/>
      <c r="AEG4166" s="104"/>
      <c r="AEH4166" s="104"/>
      <c r="AEI4166" s="104"/>
      <c r="AEJ4166" s="104"/>
      <c r="AEK4166" s="104"/>
      <c r="AEL4166" s="104"/>
      <c r="AEM4166" s="104"/>
      <c r="AEN4166" s="104"/>
      <c r="AEO4166" s="104"/>
      <c r="AEP4166" s="104"/>
      <c r="AEQ4166" s="104"/>
      <c r="AER4166" s="104"/>
      <c r="AES4166" s="104"/>
      <c r="AET4166" s="104"/>
      <c r="AEU4166" s="104"/>
      <c r="AEV4166" s="104"/>
      <c r="AEW4166" s="104"/>
      <c r="AEX4166" s="104"/>
      <c r="AEY4166" s="104"/>
      <c r="AEZ4166" s="104"/>
      <c r="AFA4166" s="104"/>
      <c r="AFB4166" s="104"/>
      <c r="AFC4166" s="104"/>
      <c r="AFD4166" s="104"/>
      <c r="AFE4166" s="104"/>
      <c r="AFF4166" s="104"/>
      <c r="AFG4166" s="104"/>
      <c r="AFH4166" s="104"/>
      <c r="AFI4166" s="104"/>
      <c r="AFJ4166" s="104"/>
      <c r="AFK4166" s="104"/>
      <c r="AFL4166" s="104"/>
      <c r="AFM4166" s="104"/>
      <c r="AFN4166" s="104"/>
      <c r="AFO4166" s="104"/>
      <c r="AFP4166" s="104"/>
      <c r="AFQ4166" s="104"/>
      <c r="AFR4166" s="104"/>
      <c r="AFS4166" s="104"/>
      <c r="AFT4166" s="104"/>
      <c r="AFU4166" s="104"/>
      <c r="AFV4166" s="104"/>
      <c r="AFW4166" s="104"/>
      <c r="AFX4166" s="104"/>
      <c r="AFY4166" s="104"/>
      <c r="AFZ4166" s="104"/>
      <c r="AGA4166" s="104"/>
      <c r="AGB4166" s="104"/>
      <c r="AGC4166" s="104"/>
      <c r="AGD4166" s="104"/>
      <c r="AGE4166" s="104"/>
      <c r="AGF4166" s="104"/>
      <c r="AGG4166" s="104"/>
      <c r="AGH4166" s="104"/>
      <c r="AGI4166" s="104"/>
      <c r="AGJ4166" s="104"/>
      <c r="AGK4166" s="104"/>
      <c r="AGL4166" s="104"/>
      <c r="AGM4166" s="104"/>
      <c r="AGN4166" s="104"/>
      <c r="AGO4166" s="104"/>
      <c r="AGP4166" s="104"/>
      <c r="AGQ4166" s="104"/>
      <c r="AGR4166" s="104"/>
      <c r="AGS4166" s="104"/>
      <c r="AGT4166" s="104"/>
      <c r="AGU4166" s="104"/>
      <c r="AGV4166" s="104"/>
      <c r="AGW4166" s="104"/>
      <c r="AGX4166" s="104"/>
      <c r="AGY4166" s="104"/>
      <c r="AGZ4166" s="104"/>
      <c r="AHA4166" s="104"/>
      <c r="AHB4166" s="104"/>
      <c r="AHC4166" s="104"/>
      <c r="AHD4166" s="104"/>
      <c r="AHE4166" s="104"/>
      <c r="AHF4166" s="104"/>
      <c r="AHG4166" s="104"/>
      <c r="AHH4166" s="104"/>
      <c r="AHI4166" s="104"/>
      <c r="AHJ4166" s="104"/>
      <c r="AHK4166" s="104"/>
      <c r="AHL4166" s="104"/>
      <c r="AHM4166" s="104"/>
      <c r="AHN4166" s="104"/>
      <c r="AHO4166" s="104"/>
      <c r="AHP4166" s="104"/>
      <c r="AHQ4166" s="104"/>
      <c r="AHR4166" s="104"/>
      <c r="AHS4166" s="104"/>
      <c r="AHT4166" s="104"/>
      <c r="AHU4166" s="104"/>
      <c r="AHV4166" s="104"/>
      <c r="AHW4166" s="104"/>
      <c r="AHX4166" s="104"/>
      <c r="AHY4166" s="104"/>
      <c r="AHZ4166" s="104"/>
      <c r="AIA4166" s="104"/>
      <c r="AIB4166" s="104"/>
      <c r="AIC4166" s="104"/>
      <c r="AID4166" s="104"/>
      <c r="AIE4166" s="104"/>
      <c r="AIF4166" s="104"/>
      <c r="AIG4166" s="104"/>
      <c r="AIH4166" s="104"/>
      <c r="AII4166" s="104"/>
      <c r="AIJ4166" s="104"/>
      <c r="AIK4166" s="104"/>
      <c r="AIL4166" s="104"/>
      <c r="AIM4166" s="104"/>
      <c r="AIN4166" s="104"/>
      <c r="AIO4166" s="104"/>
      <c r="AIP4166" s="104"/>
      <c r="AIQ4166" s="104"/>
      <c r="AIR4166" s="104"/>
      <c r="AIS4166" s="104"/>
      <c r="AIT4166" s="104"/>
      <c r="AIU4166" s="104"/>
      <c r="AIV4166" s="104"/>
      <c r="AIW4166" s="104"/>
      <c r="AIX4166" s="104"/>
      <c r="AIY4166" s="104"/>
      <c r="AIZ4166" s="104"/>
      <c r="AJA4166" s="104"/>
      <c r="AJB4166" s="104"/>
      <c r="AJC4166" s="104"/>
      <c r="AJD4166" s="104"/>
      <c r="AJE4166" s="104"/>
      <c r="AJF4166" s="104"/>
      <c r="AJG4166" s="104"/>
      <c r="AJH4166" s="104"/>
      <c r="AJI4166" s="104"/>
      <c r="AJJ4166" s="104"/>
      <c r="AJK4166" s="104"/>
      <c r="AJL4166" s="104"/>
      <c r="AJM4166" s="104"/>
      <c r="AJN4166" s="104"/>
      <c r="AJO4166" s="104"/>
      <c r="AJP4166" s="104"/>
      <c r="AJQ4166" s="104"/>
      <c r="AJR4166" s="104"/>
      <c r="AJS4166" s="104"/>
      <c r="AJT4166" s="104"/>
      <c r="AJU4166" s="104"/>
      <c r="AJV4166" s="104"/>
      <c r="AJW4166" s="104"/>
      <c r="AJX4166" s="104"/>
      <c r="AJY4166" s="104"/>
      <c r="AJZ4166" s="104"/>
      <c r="AKA4166" s="104"/>
      <c r="AKB4166" s="104"/>
      <c r="AKC4166" s="104"/>
      <c r="AKD4166" s="104"/>
      <c r="AKE4166" s="104"/>
      <c r="AKF4166" s="104"/>
      <c r="AKG4166" s="104"/>
      <c r="AKH4166" s="104"/>
      <c r="AKI4166" s="104"/>
      <c r="AKJ4166" s="104"/>
      <c r="AKK4166" s="104"/>
      <c r="AKL4166" s="104"/>
      <c r="AKM4166" s="104"/>
      <c r="AKN4166" s="104"/>
      <c r="AKO4166" s="104"/>
      <c r="AKP4166" s="104"/>
      <c r="AKQ4166" s="104"/>
      <c r="AKR4166" s="104"/>
      <c r="AKS4166" s="104"/>
      <c r="AKT4166" s="104"/>
      <c r="AKU4166" s="104"/>
      <c r="AKV4166" s="104"/>
      <c r="AKW4166" s="104"/>
      <c r="AKX4166" s="104"/>
      <c r="AKY4166" s="104"/>
      <c r="AKZ4166" s="104"/>
      <c r="ALA4166" s="104"/>
      <c r="ALB4166" s="104"/>
      <c r="ALC4166" s="104"/>
      <c r="ALD4166" s="104"/>
      <c r="ALE4166" s="104"/>
      <c r="ALF4166" s="104"/>
      <c r="ALG4166" s="104"/>
      <c r="ALH4166" s="104"/>
      <c r="ALI4166" s="104"/>
      <c r="ALJ4166" s="104"/>
      <c r="ALK4166" s="104"/>
      <c r="ALL4166" s="104"/>
      <c r="ALM4166" s="104"/>
      <c r="ALN4166" s="104"/>
      <c r="ALO4166" s="104"/>
      <c r="ALP4166" s="104"/>
      <c r="ALQ4166" s="104"/>
      <c r="ALR4166" s="104"/>
      <c r="ALS4166" s="104"/>
      <c r="ALT4166" s="104"/>
      <c r="ALU4166" s="104"/>
      <c r="ALV4166" s="104"/>
      <c r="ALW4166" s="104"/>
      <c r="ALX4166" s="104"/>
      <c r="ALY4166" s="104"/>
      <c r="ALZ4166" s="104"/>
      <c r="AMA4166" s="104"/>
      <c r="AMB4166" s="104"/>
      <c r="AMC4166" s="104"/>
      <c r="AMD4166" s="104"/>
      <c r="AME4166" s="104"/>
      <c r="AMF4166" s="104"/>
      <c r="AMG4166" s="104"/>
      <c r="AMH4166" s="104"/>
      <c r="AMI4166" s="104"/>
      <c r="AMJ4166" s="104"/>
      <c r="AMK4166" s="104"/>
      <c r="AML4166" s="104"/>
      <c r="AMM4166" s="104"/>
      <c r="AMN4166" s="104"/>
      <c r="AMO4166" s="104"/>
    </row>
    <row r="4167" spans="1:1029" s="88" customFormat="1" x14ac:dyDescent="0.35">
      <c r="A4167" s="21">
        <v>10141103</v>
      </c>
      <c r="B4167" s="115" t="s">
        <v>496</v>
      </c>
      <c r="C4167" s="115" t="s">
        <v>495</v>
      </c>
      <c r="D4167" s="21"/>
      <c r="E4167" s="114" t="str">
        <f t="shared" si="781"/>
        <v xml:space="preserve">TRANSFORMADOR AUXILIAR MARCA:Efacec SE10 </v>
      </c>
      <c r="F4167" s="21"/>
      <c r="G4167" s="21" t="s">
        <v>560</v>
      </c>
      <c r="H4167" s="21" t="s">
        <v>494</v>
      </c>
      <c r="I4167" s="21"/>
      <c r="J4167" s="21"/>
      <c r="K4167" s="21"/>
      <c r="L4167" s="21"/>
      <c r="M4167" s="21">
        <v>150</v>
      </c>
      <c r="N4167" s="21">
        <v>11</v>
      </c>
      <c r="O4167" s="21">
        <v>0.4</v>
      </c>
      <c r="P4167" s="21">
        <v>3</v>
      </c>
      <c r="Q4167" s="21">
        <v>2012</v>
      </c>
      <c r="R4167" s="21" t="s">
        <v>535</v>
      </c>
      <c r="S4167" s="21" t="s">
        <v>559</v>
      </c>
      <c r="T4167" s="22">
        <v>991</v>
      </c>
      <c r="U4167" s="111">
        <v>45</v>
      </c>
      <c r="V4167" s="113">
        <f t="shared" si="782"/>
        <v>886.39444444444439</v>
      </c>
      <c r="W4167" s="113">
        <f t="shared" si="783"/>
        <v>104.60555555555561</v>
      </c>
      <c r="X4167" s="112">
        <f t="shared" si="784"/>
        <v>104605.55555555561</v>
      </c>
      <c r="Y4167" s="118"/>
      <c r="Z4167" s="110">
        <f t="shared" si="780"/>
        <v>40</v>
      </c>
      <c r="AA4167" s="109">
        <f t="shared" si="785"/>
        <v>49.550000000000004</v>
      </c>
      <c r="AB4167" s="109">
        <f t="shared" si="786"/>
        <v>49550.000000000007</v>
      </c>
      <c r="AC4167" s="108">
        <f t="shared" si="787"/>
        <v>941.45</v>
      </c>
      <c r="AD4167" s="107">
        <f t="shared" si="788"/>
        <v>2.2222222222222223E-2</v>
      </c>
      <c r="AE4167" s="106">
        <f t="shared" si="789"/>
        <v>20.921111111111113</v>
      </c>
      <c r="AF4167" s="105">
        <f t="shared" si="790"/>
        <v>125.52666666666673</v>
      </c>
      <c r="AG4167" s="105">
        <f t="shared" si="791"/>
        <v>865.47333333333324</v>
      </c>
      <c r="AH4167" s="104"/>
      <c r="AI4167" s="104"/>
      <c r="AJ4167" s="104"/>
      <c r="AK4167" s="104"/>
      <c r="AL4167" s="104"/>
      <c r="AM4167" s="104"/>
      <c r="AN4167" s="104"/>
      <c r="AO4167" s="104"/>
      <c r="AP4167" s="104"/>
      <c r="AQ4167" s="104"/>
      <c r="AR4167" s="104"/>
      <c r="AS4167" s="104"/>
      <c r="AT4167" s="104"/>
      <c r="AU4167" s="104"/>
      <c r="AV4167" s="104"/>
      <c r="AW4167" s="104"/>
      <c r="AX4167" s="104"/>
      <c r="AY4167" s="104"/>
      <c r="AZ4167" s="104"/>
      <c r="BA4167" s="104"/>
      <c r="BB4167" s="104"/>
      <c r="BC4167" s="104"/>
      <c r="BD4167" s="104"/>
      <c r="BE4167" s="104"/>
      <c r="BF4167" s="104"/>
      <c r="BG4167" s="104"/>
      <c r="BH4167" s="104"/>
      <c r="BI4167" s="104"/>
      <c r="BJ4167" s="104"/>
      <c r="BK4167" s="104"/>
      <c r="BL4167" s="104"/>
      <c r="BM4167" s="104"/>
      <c r="BN4167" s="104"/>
      <c r="BO4167" s="104"/>
      <c r="BP4167" s="104"/>
      <c r="BQ4167" s="104"/>
      <c r="BR4167" s="104"/>
      <c r="BS4167" s="104"/>
      <c r="BT4167" s="104"/>
      <c r="BU4167" s="104"/>
      <c r="BV4167" s="104"/>
      <c r="BW4167" s="104"/>
      <c r="BX4167" s="104"/>
      <c r="BY4167" s="104"/>
      <c r="BZ4167" s="104"/>
      <c r="CA4167" s="104"/>
      <c r="CB4167" s="104"/>
      <c r="CC4167" s="104"/>
      <c r="CD4167" s="104"/>
      <c r="CE4167" s="104"/>
      <c r="CF4167" s="104"/>
      <c r="CG4167" s="104"/>
      <c r="CH4167" s="104"/>
      <c r="CI4167" s="104"/>
      <c r="CJ4167" s="104"/>
      <c r="CK4167" s="104"/>
      <c r="CL4167" s="104"/>
      <c r="CM4167" s="104"/>
      <c r="CN4167" s="104"/>
      <c r="CO4167" s="104"/>
      <c r="CP4167" s="104"/>
      <c r="CQ4167" s="104"/>
      <c r="CR4167" s="104"/>
      <c r="CS4167" s="104"/>
      <c r="CT4167" s="104"/>
      <c r="CU4167" s="104"/>
      <c r="CV4167" s="104"/>
      <c r="CW4167" s="104"/>
      <c r="CX4167" s="104"/>
      <c r="CY4167" s="104"/>
      <c r="CZ4167" s="104"/>
      <c r="DA4167" s="104"/>
      <c r="DB4167" s="104"/>
      <c r="DC4167" s="104"/>
      <c r="DD4167" s="104"/>
      <c r="DE4167" s="104"/>
      <c r="DF4167" s="104"/>
      <c r="DG4167" s="104"/>
      <c r="DH4167" s="104"/>
      <c r="DI4167" s="104"/>
      <c r="DJ4167" s="104"/>
      <c r="DK4167" s="104"/>
      <c r="DL4167" s="104"/>
      <c r="DM4167" s="104"/>
      <c r="DN4167" s="104"/>
      <c r="DO4167" s="104"/>
      <c r="DP4167" s="104"/>
      <c r="DQ4167" s="104"/>
      <c r="DR4167" s="104"/>
      <c r="DS4167" s="104"/>
      <c r="DT4167" s="104"/>
      <c r="DU4167" s="104"/>
      <c r="DV4167" s="104"/>
      <c r="DW4167" s="104"/>
      <c r="DX4167" s="104"/>
      <c r="DY4167" s="104"/>
      <c r="DZ4167" s="104"/>
      <c r="EA4167" s="104"/>
      <c r="EB4167" s="104"/>
      <c r="EC4167" s="104"/>
      <c r="ED4167" s="104"/>
      <c r="EE4167" s="104"/>
      <c r="EF4167" s="104"/>
      <c r="EG4167" s="104"/>
      <c r="EH4167" s="104"/>
      <c r="EI4167" s="104"/>
      <c r="EJ4167" s="104"/>
      <c r="EK4167" s="104"/>
      <c r="EL4167" s="104"/>
      <c r="EM4167" s="104"/>
      <c r="EN4167" s="104"/>
      <c r="EO4167" s="104"/>
      <c r="EP4167" s="104"/>
      <c r="EQ4167" s="104"/>
      <c r="ER4167" s="104"/>
      <c r="ES4167" s="104"/>
      <c r="ET4167" s="104"/>
      <c r="EU4167" s="104"/>
      <c r="EV4167" s="104"/>
      <c r="EW4167" s="104"/>
      <c r="EX4167" s="104"/>
      <c r="EY4167" s="104"/>
      <c r="EZ4167" s="104"/>
      <c r="FA4167" s="104"/>
      <c r="FB4167" s="104"/>
      <c r="FC4167" s="104"/>
      <c r="FD4167" s="104"/>
      <c r="FE4167" s="104"/>
      <c r="FF4167" s="104"/>
      <c r="FG4167" s="104"/>
      <c r="FH4167" s="104"/>
      <c r="FI4167" s="104"/>
      <c r="FJ4167" s="104"/>
      <c r="FK4167" s="104"/>
      <c r="FL4167" s="104"/>
      <c r="FM4167" s="104"/>
      <c r="FN4167" s="104"/>
      <c r="FO4167" s="104"/>
      <c r="FP4167" s="104"/>
      <c r="FQ4167" s="104"/>
      <c r="FR4167" s="104"/>
      <c r="FS4167" s="104"/>
      <c r="FT4167" s="104"/>
      <c r="FU4167" s="104"/>
      <c r="FV4167" s="104"/>
      <c r="FW4167" s="104"/>
      <c r="FX4167" s="104"/>
      <c r="FY4167" s="104"/>
      <c r="FZ4167" s="104"/>
      <c r="GA4167" s="104"/>
      <c r="GB4167" s="104"/>
      <c r="GC4167" s="104"/>
      <c r="GD4167" s="104"/>
      <c r="GE4167" s="104"/>
      <c r="GF4167" s="104"/>
      <c r="GG4167" s="104"/>
      <c r="GH4167" s="104"/>
      <c r="GI4167" s="104"/>
      <c r="GJ4167" s="104"/>
      <c r="GK4167" s="104"/>
      <c r="GL4167" s="104"/>
      <c r="GM4167" s="104"/>
      <c r="GN4167" s="104"/>
      <c r="GO4167" s="104"/>
      <c r="GP4167" s="104"/>
      <c r="GQ4167" s="104"/>
      <c r="GR4167" s="104"/>
      <c r="GS4167" s="104"/>
      <c r="GT4167" s="104"/>
      <c r="GU4167" s="104"/>
      <c r="GV4167" s="104"/>
      <c r="GW4167" s="104"/>
      <c r="GX4167" s="104"/>
      <c r="GY4167" s="104"/>
      <c r="GZ4167" s="104"/>
      <c r="HA4167" s="104"/>
      <c r="HB4167" s="104"/>
      <c r="HC4167" s="104"/>
      <c r="HD4167" s="104"/>
      <c r="HE4167" s="104"/>
      <c r="HF4167" s="104"/>
      <c r="HG4167" s="104"/>
      <c r="HH4167" s="104"/>
      <c r="HI4167" s="104"/>
      <c r="HJ4167" s="104"/>
      <c r="HK4167" s="104"/>
      <c r="HL4167" s="104"/>
      <c r="HM4167" s="104"/>
      <c r="HN4167" s="104"/>
      <c r="HO4167" s="104"/>
      <c r="HP4167" s="104"/>
      <c r="HQ4167" s="104"/>
      <c r="HR4167" s="104"/>
      <c r="HS4167" s="104"/>
      <c r="HT4167" s="104"/>
      <c r="HU4167" s="104"/>
      <c r="HV4167" s="104"/>
      <c r="HW4167" s="104"/>
      <c r="HX4167" s="104"/>
      <c r="HY4167" s="104"/>
      <c r="HZ4167" s="104"/>
      <c r="IA4167" s="104"/>
      <c r="IB4167" s="104"/>
      <c r="IC4167" s="104"/>
      <c r="ID4167" s="104"/>
      <c r="IE4167" s="104"/>
      <c r="IF4167" s="104"/>
      <c r="IG4167" s="104"/>
      <c r="IH4167" s="104"/>
      <c r="II4167" s="104"/>
      <c r="IJ4167" s="104"/>
      <c r="IK4167" s="104"/>
      <c r="IL4167" s="104"/>
      <c r="IM4167" s="104"/>
      <c r="IN4167" s="104"/>
      <c r="IO4167" s="104"/>
      <c r="IP4167" s="104"/>
      <c r="IQ4167" s="104"/>
      <c r="IR4167" s="104"/>
      <c r="IS4167" s="104"/>
      <c r="IT4167" s="104"/>
      <c r="IU4167" s="104"/>
      <c r="IV4167" s="104"/>
      <c r="IW4167" s="104"/>
      <c r="IX4167" s="104"/>
      <c r="IY4167" s="104"/>
      <c r="IZ4167" s="104"/>
      <c r="JA4167" s="104"/>
      <c r="JB4167" s="104"/>
      <c r="JC4167" s="104"/>
      <c r="JD4167" s="104"/>
      <c r="JE4167" s="104"/>
      <c r="JF4167" s="104"/>
      <c r="JG4167" s="104"/>
      <c r="JH4167" s="104"/>
      <c r="JI4167" s="104"/>
      <c r="JJ4167" s="104"/>
      <c r="JK4167" s="104"/>
      <c r="JL4167" s="104"/>
      <c r="JM4167" s="104"/>
      <c r="JN4167" s="104"/>
      <c r="JO4167" s="104"/>
      <c r="JP4167" s="104"/>
      <c r="JQ4167" s="104"/>
      <c r="JR4167" s="104"/>
      <c r="JS4167" s="104"/>
      <c r="JT4167" s="104"/>
      <c r="JU4167" s="104"/>
      <c r="JV4167" s="104"/>
      <c r="JW4167" s="104"/>
      <c r="JX4167" s="104"/>
      <c r="JY4167" s="104"/>
      <c r="JZ4167" s="104"/>
      <c r="KA4167" s="104"/>
      <c r="KB4167" s="104"/>
      <c r="KC4167" s="104"/>
      <c r="KD4167" s="104"/>
      <c r="KE4167" s="104"/>
      <c r="KF4167" s="104"/>
      <c r="KG4167" s="104"/>
      <c r="KH4167" s="104"/>
      <c r="KI4167" s="104"/>
      <c r="KJ4167" s="104"/>
      <c r="KK4167" s="104"/>
      <c r="KL4167" s="104"/>
      <c r="KM4167" s="104"/>
      <c r="KN4167" s="104"/>
      <c r="KO4167" s="104"/>
      <c r="KP4167" s="104"/>
      <c r="KQ4167" s="104"/>
      <c r="KR4167" s="104"/>
      <c r="KS4167" s="104"/>
      <c r="KT4167" s="104"/>
      <c r="KU4167" s="104"/>
      <c r="KV4167" s="104"/>
      <c r="KW4167" s="104"/>
      <c r="KX4167" s="104"/>
      <c r="KY4167" s="104"/>
      <c r="KZ4167" s="104"/>
      <c r="LA4167" s="104"/>
      <c r="LB4167" s="104"/>
      <c r="LC4167" s="104"/>
      <c r="LD4167" s="104"/>
      <c r="LE4167" s="104"/>
      <c r="LF4167" s="104"/>
      <c r="LG4167" s="104"/>
      <c r="LH4167" s="104"/>
      <c r="LI4167" s="104"/>
      <c r="LJ4167" s="104"/>
      <c r="LK4167" s="104"/>
      <c r="LL4167" s="104"/>
      <c r="LM4167" s="104"/>
      <c r="LN4167" s="104"/>
      <c r="LO4167" s="104"/>
      <c r="LP4167" s="104"/>
      <c r="LQ4167" s="104"/>
      <c r="LR4167" s="104"/>
      <c r="LS4167" s="104"/>
      <c r="LT4167" s="104"/>
      <c r="LU4167" s="104"/>
      <c r="LV4167" s="104"/>
      <c r="LW4167" s="104"/>
      <c r="LX4167" s="104"/>
      <c r="LY4167" s="104"/>
      <c r="LZ4167" s="104"/>
      <c r="MA4167" s="104"/>
      <c r="MB4167" s="104"/>
      <c r="MC4167" s="104"/>
      <c r="MD4167" s="104"/>
      <c r="ME4167" s="104"/>
      <c r="MF4167" s="104"/>
      <c r="MG4167" s="104"/>
      <c r="MH4167" s="104"/>
      <c r="MI4167" s="104"/>
      <c r="MJ4167" s="104"/>
      <c r="MK4167" s="104"/>
      <c r="ML4167" s="104"/>
      <c r="MM4167" s="104"/>
      <c r="MN4167" s="104"/>
      <c r="MO4167" s="104"/>
      <c r="MP4167" s="104"/>
      <c r="MQ4167" s="104"/>
      <c r="MR4167" s="104"/>
      <c r="MS4167" s="104"/>
      <c r="MT4167" s="104"/>
      <c r="MU4167" s="104"/>
      <c r="MV4167" s="104"/>
      <c r="MW4167" s="104"/>
      <c r="MX4167" s="104"/>
      <c r="MY4167" s="104"/>
      <c r="MZ4167" s="104"/>
      <c r="NA4167" s="104"/>
      <c r="NB4167" s="104"/>
      <c r="NC4167" s="104"/>
      <c r="ND4167" s="104"/>
      <c r="NE4167" s="104"/>
      <c r="NF4167" s="104"/>
      <c r="NG4167" s="104"/>
      <c r="NH4167" s="104"/>
      <c r="NI4167" s="104"/>
      <c r="NJ4167" s="104"/>
      <c r="NK4167" s="104"/>
      <c r="NL4167" s="104"/>
      <c r="NM4167" s="104"/>
      <c r="NN4167" s="104"/>
      <c r="NO4167" s="104"/>
      <c r="NP4167" s="104"/>
      <c r="NQ4167" s="104"/>
      <c r="NR4167" s="104"/>
      <c r="NS4167" s="104"/>
      <c r="NT4167" s="104"/>
      <c r="NU4167" s="104"/>
      <c r="NV4167" s="104"/>
      <c r="NW4167" s="104"/>
      <c r="NX4167" s="104"/>
      <c r="NY4167" s="104"/>
      <c r="NZ4167" s="104"/>
      <c r="OA4167" s="104"/>
      <c r="OB4167" s="104"/>
      <c r="OC4167" s="104"/>
      <c r="OD4167" s="104"/>
      <c r="OE4167" s="104"/>
      <c r="OF4167" s="104"/>
      <c r="OG4167" s="104"/>
      <c r="OH4167" s="104"/>
      <c r="OI4167" s="104"/>
      <c r="OJ4167" s="104"/>
      <c r="OK4167" s="104"/>
      <c r="OL4167" s="104"/>
      <c r="OM4167" s="104"/>
      <c r="ON4167" s="104"/>
      <c r="OO4167" s="104"/>
      <c r="OP4167" s="104"/>
      <c r="OQ4167" s="104"/>
      <c r="OR4167" s="104"/>
      <c r="OS4167" s="104"/>
      <c r="OT4167" s="104"/>
      <c r="OU4167" s="104"/>
      <c r="OV4167" s="104"/>
      <c r="OW4167" s="104"/>
      <c r="OX4167" s="104"/>
      <c r="OY4167" s="104"/>
      <c r="OZ4167" s="104"/>
      <c r="PA4167" s="104"/>
      <c r="PB4167" s="104"/>
      <c r="PC4167" s="104"/>
      <c r="PD4167" s="104"/>
      <c r="PE4167" s="104"/>
      <c r="PF4167" s="104"/>
      <c r="PG4167" s="104"/>
      <c r="PH4167" s="104"/>
      <c r="PI4167" s="104"/>
      <c r="PJ4167" s="104"/>
      <c r="PK4167" s="104"/>
      <c r="PL4167" s="104"/>
      <c r="PM4167" s="104"/>
      <c r="PN4167" s="104"/>
      <c r="PO4167" s="104"/>
      <c r="PP4167" s="104"/>
      <c r="PQ4167" s="104"/>
      <c r="PR4167" s="104"/>
      <c r="PS4167" s="104"/>
      <c r="PT4167" s="104"/>
      <c r="PU4167" s="104"/>
      <c r="PV4167" s="104"/>
      <c r="PW4167" s="104"/>
      <c r="PX4167" s="104"/>
      <c r="PY4167" s="104"/>
      <c r="PZ4167" s="104"/>
      <c r="QA4167" s="104"/>
      <c r="QB4167" s="104"/>
      <c r="QC4167" s="104"/>
      <c r="QD4167" s="104"/>
      <c r="QE4167" s="104"/>
      <c r="QF4167" s="104"/>
      <c r="QG4167" s="104"/>
      <c r="QH4167" s="104"/>
      <c r="QI4167" s="104"/>
      <c r="QJ4167" s="104"/>
      <c r="QK4167" s="104"/>
      <c r="QL4167" s="104"/>
      <c r="QM4167" s="104"/>
      <c r="QN4167" s="104"/>
      <c r="QO4167" s="104"/>
      <c r="QP4167" s="104"/>
      <c r="QQ4167" s="104"/>
      <c r="QR4167" s="104"/>
      <c r="QS4167" s="104"/>
      <c r="QT4167" s="104"/>
      <c r="QU4167" s="104"/>
      <c r="QV4167" s="104"/>
      <c r="QW4167" s="104"/>
      <c r="QX4167" s="104"/>
      <c r="QY4167" s="104"/>
      <c r="QZ4167" s="104"/>
      <c r="RA4167" s="104"/>
      <c r="RB4167" s="104"/>
      <c r="RC4167" s="104"/>
      <c r="RD4167" s="104"/>
      <c r="RE4167" s="104"/>
      <c r="RF4167" s="104"/>
      <c r="RG4167" s="104"/>
      <c r="RH4167" s="104"/>
      <c r="RI4167" s="104"/>
      <c r="RJ4167" s="104"/>
      <c r="RK4167" s="104"/>
      <c r="RL4167" s="104"/>
      <c r="RM4167" s="104"/>
      <c r="RN4167" s="104"/>
      <c r="RO4167" s="104"/>
      <c r="RP4167" s="104"/>
      <c r="RQ4167" s="104"/>
      <c r="RR4167" s="104"/>
      <c r="RS4167" s="104"/>
      <c r="RT4167" s="104"/>
      <c r="RU4167" s="104"/>
      <c r="RV4167" s="104"/>
      <c r="RW4167" s="104"/>
      <c r="RX4167" s="104"/>
      <c r="RY4167" s="104"/>
      <c r="RZ4167" s="104"/>
      <c r="SA4167" s="104"/>
      <c r="SB4167" s="104"/>
      <c r="SC4167" s="104"/>
      <c r="SD4167" s="104"/>
      <c r="SE4167" s="104"/>
      <c r="SF4167" s="104"/>
      <c r="SG4167" s="104"/>
      <c r="SH4167" s="104"/>
      <c r="SI4167" s="104"/>
      <c r="SJ4167" s="104"/>
      <c r="SK4167" s="104"/>
      <c r="SL4167" s="104"/>
      <c r="SM4167" s="104"/>
      <c r="SN4167" s="104"/>
      <c r="SO4167" s="104"/>
      <c r="SP4167" s="104"/>
      <c r="SQ4167" s="104"/>
      <c r="SR4167" s="104"/>
      <c r="SS4167" s="104"/>
      <c r="ST4167" s="104"/>
      <c r="SU4167" s="104"/>
      <c r="SV4167" s="104"/>
      <c r="SW4167" s="104"/>
      <c r="SX4167" s="104"/>
      <c r="SY4167" s="104"/>
      <c r="SZ4167" s="104"/>
      <c r="TA4167" s="104"/>
      <c r="TB4167" s="104"/>
      <c r="TC4167" s="104"/>
      <c r="TD4167" s="104"/>
      <c r="TE4167" s="104"/>
      <c r="TF4167" s="104"/>
      <c r="TG4167" s="104"/>
      <c r="TH4167" s="104"/>
      <c r="TI4167" s="104"/>
      <c r="TJ4167" s="104"/>
      <c r="TK4167" s="104"/>
      <c r="TL4167" s="104"/>
      <c r="TM4167" s="104"/>
      <c r="TN4167" s="104"/>
      <c r="TO4167" s="104"/>
      <c r="TP4167" s="104"/>
      <c r="TQ4167" s="104"/>
      <c r="TR4167" s="104"/>
      <c r="TS4167" s="104"/>
      <c r="TT4167" s="104"/>
      <c r="TU4167" s="104"/>
      <c r="TV4167" s="104"/>
      <c r="TW4167" s="104"/>
      <c r="TX4167" s="104"/>
      <c r="TY4167" s="104"/>
      <c r="TZ4167" s="104"/>
      <c r="UA4167" s="104"/>
      <c r="UB4167" s="104"/>
      <c r="UC4167" s="104"/>
      <c r="UD4167" s="104"/>
      <c r="UE4167" s="104"/>
      <c r="UF4167" s="104"/>
      <c r="UG4167" s="104"/>
      <c r="UH4167" s="104"/>
      <c r="UI4167" s="104"/>
      <c r="UJ4167" s="104"/>
      <c r="UK4167" s="104"/>
      <c r="UL4167" s="104"/>
      <c r="UM4167" s="104"/>
      <c r="UN4167" s="104"/>
      <c r="UO4167" s="104"/>
      <c r="UP4167" s="104"/>
      <c r="UQ4167" s="104"/>
      <c r="UR4167" s="104"/>
      <c r="US4167" s="104"/>
      <c r="UT4167" s="104"/>
      <c r="UU4167" s="104"/>
      <c r="UV4167" s="104"/>
      <c r="UW4167" s="104"/>
      <c r="UX4167" s="104"/>
      <c r="UY4167" s="104"/>
      <c r="UZ4167" s="104"/>
      <c r="VA4167" s="104"/>
      <c r="VB4167" s="104"/>
      <c r="VC4167" s="104"/>
      <c r="VD4167" s="104"/>
      <c r="VE4167" s="104"/>
      <c r="VF4167" s="104"/>
      <c r="VG4167" s="104"/>
      <c r="VH4167" s="104"/>
      <c r="VI4167" s="104"/>
      <c r="VJ4167" s="104"/>
      <c r="VK4167" s="104"/>
      <c r="VL4167" s="104"/>
      <c r="VM4167" s="104"/>
      <c r="VN4167" s="104"/>
      <c r="VO4167" s="104"/>
      <c r="VP4167" s="104"/>
      <c r="VQ4167" s="104"/>
      <c r="VR4167" s="104"/>
      <c r="VS4167" s="104"/>
      <c r="VT4167" s="104"/>
      <c r="VU4167" s="104"/>
      <c r="VV4167" s="104"/>
      <c r="VW4167" s="104"/>
      <c r="VX4167" s="104"/>
      <c r="VY4167" s="104"/>
      <c r="VZ4167" s="104"/>
      <c r="WA4167" s="104"/>
      <c r="WB4167" s="104"/>
      <c r="WC4167" s="104"/>
      <c r="WD4167" s="104"/>
      <c r="WE4167" s="104"/>
      <c r="WF4167" s="104"/>
      <c r="WG4167" s="104"/>
      <c r="WH4167" s="104"/>
      <c r="WI4167" s="104"/>
      <c r="WJ4167" s="104"/>
      <c r="WK4167" s="104"/>
      <c r="WL4167" s="104"/>
      <c r="WM4167" s="104"/>
      <c r="WN4167" s="104"/>
      <c r="WO4167" s="104"/>
      <c r="WP4167" s="104"/>
      <c r="WQ4167" s="104"/>
      <c r="WR4167" s="104"/>
      <c r="WS4167" s="104"/>
      <c r="WT4167" s="104"/>
      <c r="WU4167" s="104"/>
      <c r="WV4167" s="104"/>
      <c r="WW4167" s="104"/>
      <c r="WX4167" s="104"/>
      <c r="WY4167" s="104"/>
      <c r="WZ4167" s="104"/>
      <c r="XA4167" s="104"/>
      <c r="XB4167" s="104"/>
      <c r="XC4167" s="104"/>
      <c r="XD4167" s="104"/>
      <c r="XE4167" s="104"/>
      <c r="XF4167" s="104"/>
      <c r="XG4167" s="104"/>
      <c r="XH4167" s="104"/>
      <c r="XI4167" s="104"/>
      <c r="XJ4167" s="104"/>
      <c r="XK4167" s="104"/>
      <c r="XL4167" s="104"/>
      <c r="XM4167" s="104"/>
      <c r="XN4167" s="104"/>
      <c r="XO4167" s="104"/>
      <c r="XP4167" s="104"/>
      <c r="XQ4167" s="104"/>
      <c r="XR4167" s="104"/>
      <c r="XS4167" s="104"/>
      <c r="XT4167" s="104"/>
      <c r="XU4167" s="104"/>
      <c r="XV4167" s="104"/>
      <c r="XW4167" s="104"/>
      <c r="XX4167" s="104"/>
      <c r="XY4167" s="104"/>
      <c r="XZ4167" s="104"/>
      <c r="YA4167" s="104"/>
      <c r="YB4167" s="104"/>
      <c r="YC4167" s="104"/>
      <c r="YD4167" s="104"/>
      <c r="YE4167" s="104"/>
      <c r="YF4167" s="104"/>
      <c r="YG4167" s="104"/>
      <c r="YH4167" s="104"/>
      <c r="YI4167" s="104"/>
      <c r="YJ4167" s="104"/>
      <c r="YK4167" s="104"/>
      <c r="YL4167" s="104"/>
      <c r="YM4167" s="104"/>
      <c r="YN4167" s="104"/>
      <c r="YO4167" s="104"/>
      <c r="YP4167" s="104"/>
      <c r="YQ4167" s="104"/>
      <c r="YR4167" s="104"/>
      <c r="YS4167" s="104"/>
      <c r="YT4167" s="104"/>
      <c r="YU4167" s="104"/>
      <c r="YV4167" s="104"/>
      <c r="YW4167" s="104"/>
      <c r="YX4167" s="104"/>
      <c r="YY4167" s="104"/>
      <c r="YZ4167" s="104"/>
      <c r="ZA4167" s="104"/>
      <c r="ZB4167" s="104"/>
      <c r="ZC4167" s="104"/>
      <c r="ZD4167" s="104"/>
      <c r="ZE4167" s="104"/>
      <c r="ZF4167" s="104"/>
      <c r="ZG4167" s="104"/>
      <c r="ZH4167" s="104"/>
      <c r="ZI4167" s="104"/>
      <c r="ZJ4167" s="104"/>
      <c r="ZK4167" s="104"/>
      <c r="ZL4167" s="104"/>
      <c r="ZM4167" s="104"/>
      <c r="ZN4167" s="104"/>
      <c r="ZO4167" s="104"/>
      <c r="ZP4167" s="104"/>
      <c r="ZQ4167" s="104"/>
      <c r="ZR4167" s="104"/>
      <c r="ZS4167" s="104"/>
      <c r="ZT4167" s="104"/>
      <c r="ZU4167" s="104"/>
      <c r="ZV4167" s="104"/>
      <c r="ZW4167" s="104"/>
      <c r="ZX4167" s="104"/>
      <c r="ZY4167" s="104"/>
      <c r="ZZ4167" s="104"/>
      <c r="AAA4167" s="104"/>
      <c r="AAB4167" s="104"/>
      <c r="AAC4167" s="104"/>
      <c r="AAD4167" s="104"/>
      <c r="AAE4167" s="104"/>
      <c r="AAF4167" s="104"/>
      <c r="AAG4167" s="104"/>
      <c r="AAH4167" s="104"/>
      <c r="AAI4167" s="104"/>
      <c r="AAJ4167" s="104"/>
      <c r="AAK4167" s="104"/>
      <c r="AAL4167" s="104"/>
      <c r="AAM4167" s="104"/>
      <c r="AAN4167" s="104"/>
      <c r="AAO4167" s="104"/>
      <c r="AAP4167" s="104"/>
      <c r="AAQ4167" s="104"/>
      <c r="AAR4167" s="104"/>
      <c r="AAS4167" s="104"/>
      <c r="AAT4167" s="104"/>
      <c r="AAU4167" s="104"/>
      <c r="AAV4167" s="104"/>
      <c r="AAW4167" s="104"/>
      <c r="AAX4167" s="104"/>
      <c r="AAY4167" s="104"/>
      <c r="AAZ4167" s="104"/>
      <c r="ABA4167" s="104"/>
      <c r="ABB4167" s="104"/>
      <c r="ABC4167" s="104"/>
      <c r="ABD4167" s="104"/>
      <c r="ABE4167" s="104"/>
      <c r="ABF4167" s="104"/>
      <c r="ABG4167" s="104"/>
      <c r="ABH4167" s="104"/>
      <c r="ABI4167" s="104"/>
      <c r="ABJ4167" s="104"/>
      <c r="ABK4167" s="104"/>
      <c r="ABL4167" s="104"/>
      <c r="ABM4167" s="104"/>
      <c r="ABN4167" s="104"/>
      <c r="ABO4167" s="104"/>
      <c r="ABP4167" s="104"/>
      <c r="ABQ4167" s="104"/>
      <c r="ABR4167" s="104"/>
      <c r="ABS4167" s="104"/>
      <c r="ABT4167" s="104"/>
      <c r="ABU4167" s="104"/>
      <c r="ABV4167" s="104"/>
      <c r="ABW4167" s="104"/>
      <c r="ABX4167" s="104"/>
      <c r="ABY4167" s="104"/>
      <c r="ABZ4167" s="104"/>
      <c r="ACA4167" s="104"/>
      <c r="ACB4167" s="104"/>
      <c r="ACC4167" s="104"/>
      <c r="ACD4167" s="104"/>
      <c r="ACE4167" s="104"/>
      <c r="ACF4167" s="104"/>
      <c r="ACG4167" s="104"/>
      <c r="ACH4167" s="104"/>
      <c r="ACI4167" s="104"/>
      <c r="ACJ4167" s="104"/>
      <c r="ACK4167" s="104"/>
      <c r="ACL4167" s="104"/>
      <c r="ACM4167" s="104"/>
      <c r="ACN4167" s="104"/>
      <c r="ACO4167" s="104"/>
      <c r="ACP4167" s="104"/>
      <c r="ACQ4167" s="104"/>
      <c r="ACR4167" s="104"/>
      <c r="ACS4167" s="104"/>
      <c r="ACT4167" s="104"/>
      <c r="ACU4167" s="104"/>
      <c r="ACV4167" s="104"/>
      <c r="ACW4167" s="104"/>
      <c r="ACX4167" s="104"/>
      <c r="ACY4167" s="104"/>
      <c r="ACZ4167" s="104"/>
      <c r="ADA4167" s="104"/>
      <c r="ADB4167" s="104"/>
      <c r="ADC4167" s="104"/>
      <c r="ADD4167" s="104"/>
      <c r="ADE4167" s="104"/>
      <c r="ADF4167" s="104"/>
      <c r="ADG4167" s="104"/>
      <c r="ADH4167" s="104"/>
      <c r="ADI4167" s="104"/>
      <c r="ADJ4167" s="104"/>
      <c r="ADK4167" s="104"/>
      <c r="ADL4167" s="104"/>
      <c r="ADM4167" s="104"/>
      <c r="ADN4167" s="104"/>
      <c r="ADO4167" s="104"/>
      <c r="ADP4167" s="104"/>
      <c r="ADQ4167" s="104"/>
      <c r="ADR4167" s="104"/>
      <c r="ADS4167" s="104"/>
      <c r="ADT4167" s="104"/>
      <c r="ADU4167" s="104"/>
      <c r="ADV4167" s="104"/>
      <c r="ADW4167" s="104"/>
      <c r="ADX4167" s="104"/>
      <c r="ADY4167" s="104"/>
      <c r="ADZ4167" s="104"/>
      <c r="AEA4167" s="104"/>
      <c r="AEB4167" s="104"/>
      <c r="AEC4167" s="104"/>
      <c r="AED4167" s="104"/>
      <c r="AEE4167" s="104"/>
      <c r="AEF4167" s="104"/>
      <c r="AEG4167" s="104"/>
      <c r="AEH4167" s="104"/>
      <c r="AEI4167" s="104"/>
      <c r="AEJ4167" s="104"/>
      <c r="AEK4167" s="104"/>
      <c r="AEL4167" s="104"/>
      <c r="AEM4167" s="104"/>
      <c r="AEN4167" s="104"/>
      <c r="AEO4167" s="104"/>
      <c r="AEP4167" s="104"/>
      <c r="AEQ4167" s="104"/>
      <c r="AER4167" s="104"/>
      <c r="AES4167" s="104"/>
      <c r="AET4167" s="104"/>
      <c r="AEU4167" s="104"/>
      <c r="AEV4167" s="104"/>
      <c r="AEW4167" s="104"/>
      <c r="AEX4167" s="104"/>
      <c r="AEY4167" s="104"/>
      <c r="AEZ4167" s="104"/>
      <c r="AFA4167" s="104"/>
      <c r="AFB4167" s="104"/>
      <c r="AFC4167" s="104"/>
      <c r="AFD4167" s="104"/>
      <c r="AFE4167" s="104"/>
      <c r="AFF4167" s="104"/>
      <c r="AFG4167" s="104"/>
      <c r="AFH4167" s="104"/>
      <c r="AFI4167" s="104"/>
      <c r="AFJ4167" s="104"/>
      <c r="AFK4167" s="104"/>
      <c r="AFL4167" s="104"/>
      <c r="AFM4167" s="104"/>
      <c r="AFN4167" s="104"/>
      <c r="AFO4167" s="104"/>
      <c r="AFP4167" s="104"/>
      <c r="AFQ4167" s="104"/>
      <c r="AFR4167" s="104"/>
      <c r="AFS4167" s="104"/>
      <c r="AFT4167" s="104"/>
      <c r="AFU4167" s="104"/>
      <c r="AFV4167" s="104"/>
      <c r="AFW4167" s="104"/>
      <c r="AFX4167" s="104"/>
      <c r="AFY4167" s="104"/>
      <c r="AFZ4167" s="104"/>
      <c r="AGA4167" s="104"/>
      <c r="AGB4167" s="104"/>
      <c r="AGC4167" s="104"/>
      <c r="AGD4167" s="104"/>
      <c r="AGE4167" s="104"/>
      <c r="AGF4167" s="104"/>
      <c r="AGG4167" s="104"/>
      <c r="AGH4167" s="104"/>
      <c r="AGI4167" s="104"/>
      <c r="AGJ4167" s="104"/>
      <c r="AGK4167" s="104"/>
      <c r="AGL4167" s="104"/>
      <c r="AGM4167" s="104"/>
      <c r="AGN4167" s="104"/>
      <c r="AGO4167" s="104"/>
      <c r="AGP4167" s="104"/>
      <c r="AGQ4167" s="104"/>
      <c r="AGR4167" s="104"/>
      <c r="AGS4167" s="104"/>
      <c r="AGT4167" s="104"/>
      <c r="AGU4167" s="104"/>
      <c r="AGV4167" s="104"/>
      <c r="AGW4167" s="104"/>
      <c r="AGX4167" s="104"/>
      <c r="AGY4167" s="104"/>
      <c r="AGZ4167" s="104"/>
      <c r="AHA4167" s="104"/>
      <c r="AHB4167" s="104"/>
      <c r="AHC4167" s="104"/>
      <c r="AHD4167" s="104"/>
      <c r="AHE4167" s="104"/>
      <c r="AHF4167" s="104"/>
      <c r="AHG4167" s="104"/>
      <c r="AHH4167" s="104"/>
      <c r="AHI4167" s="104"/>
      <c r="AHJ4167" s="104"/>
      <c r="AHK4167" s="104"/>
      <c r="AHL4167" s="104"/>
      <c r="AHM4167" s="104"/>
      <c r="AHN4167" s="104"/>
      <c r="AHO4167" s="104"/>
      <c r="AHP4167" s="104"/>
      <c r="AHQ4167" s="104"/>
      <c r="AHR4167" s="104"/>
      <c r="AHS4167" s="104"/>
      <c r="AHT4167" s="104"/>
      <c r="AHU4167" s="104"/>
      <c r="AHV4167" s="104"/>
      <c r="AHW4167" s="104"/>
      <c r="AHX4167" s="104"/>
      <c r="AHY4167" s="104"/>
      <c r="AHZ4167" s="104"/>
      <c r="AIA4167" s="104"/>
      <c r="AIB4167" s="104"/>
      <c r="AIC4167" s="104"/>
      <c r="AID4167" s="104"/>
      <c r="AIE4167" s="104"/>
      <c r="AIF4167" s="104"/>
      <c r="AIG4167" s="104"/>
      <c r="AIH4167" s="104"/>
      <c r="AII4167" s="104"/>
      <c r="AIJ4167" s="104"/>
      <c r="AIK4167" s="104"/>
      <c r="AIL4167" s="104"/>
      <c r="AIM4167" s="104"/>
      <c r="AIN4167" s="104"/>
      <c r="AIO4167" s="104"/>
      <c r="AIP4167" s="104"/>
      <c r="AIQ4167" s="104"/>
      <c r="AIR4167" s="104"/>
      <c r="AIS4167" s="104"/>
      <c r="AIT4167" s="104"/>
      <c r="AIU4167" s="104"/>
      <c r="AIV4167" s="104"/>
      <c r="AIW4167" s="104"/>
      <c r="AIX4167" s="104"/>
      <c r="AIY4167" s="104"/>
      <c r="AIZ4167" s="104"/>
      <c r="AJA4167" s="104"/>
      <c r="AJB4167" s="104"/>
      <c r="AJC4167" s="104"/>
      <c r="AJD4167" s="104"/>
      <c r="AJE4167" s="104"/>
      <c r="AJF4167" s="104"/>
      <c r="AJG4167" s="104"/>
      <c r="AJH4167" s="104"/>
      <c r="AJI4167" s="104"/>
      <c r="AJJ4167" s="104"/>
      <c r="AJK4167" s="104"/>
      <c r="AJL4167" s="104"/>
      <c r="AJM4167" s="104"/>
      <c r="AJN4167" s="104"/>
      <c r="AJO4167" s="104"/>
      <c r="AJP4167" s="104"/>
      <c r="AJQ4167" s="104"/>
      <c r="AJR4167" s="104"/>
      <c r="AJS4167" s="104"/>
      <c r="AJT4167" s="104"/>
      <c r="AJU4167" s="104"/>
      <c r="AJV4167" s="104"/>
      <c r="AJW4167" s="104"/>
      <c r="AJX4167" s="104"/>
      <c r="AJY4167" s="104"/>
      <c r="AJZ4167" s="104"/>
      <c r="AKA4167" s="104"/>
      <c r="AKB4167" s="104"/>
      <c r="AKC4167" s="104"/>
      <c r="AKD4167" s="104"/>
      <c r="AKE4167" s="104"/>
      <c r="AKF4167" s="104"/>
      <c r="AKG4167" s="104"/>
      <c r="AKH4167" s="104"/>
      <c r="AKI4167" s="104"/>
      <c r="AKJ4167" s="104"/>
      <c r="AKK4167" s="104"/>
      <c r="AKL4167" s="104"/>
      <c r="AKM4167" s="104"/>
      <c r="AKN4167" s="104"/>
      <c r="AKO4167" s="104"/>
      <c r="AKP4167" s="104"/>
      <c r="AKQ4167" s="104"/>
      <c r="AKR4167" s="104"/>
      <c r="AKS4167" s="104"/>
      <c r="AKT4167" s="104"/>
      <c r="AKU4167" s="104"/>
      <c r="AKV4167" s="104"/>
      <c r="AKW4167" s="104"/>
      <c r="AKX4167" s="104"/>
      <c r="AKY4167" s="104"/>
      <c r="AKZ4167" s="104"/>
      <c r="ALA4167" s="104"/>
      <c r="ALB4167" s="104"/>
      <c r="ALC4167" s="104"/>
      <c r="ALD4167" s="104"/>
      <c r="ALE4167" s="104"/>
      <c r="ALF4167" s="104"/>
      <c r="ALG4167" s="104"/>
      <c r="ALH4167" s="104"/>
      <c r="ALI4167" s="104"/>
      <c r="ALJ4167" s="104"/>
      <c r="ALK4167" s="104"/>
      <c r="ALL4167" s="104"/>
      <c r="ALM4167" s="104"/>
      <c r="ALN4167" s="104"/>
      <c r="ALO4167" s="104"/>
      <c r="ALP4167" s="104"/>
      <c r="ALQ4167" s="104"/>
      <c r="ALR4167" s="104"/>
      <c r="ALS4167" s="104"/>
      <c r="ALT4167" s="104"/>
      <c r="ALU4167" s="104"/>
      <c r="ALV4167" s="104"/>
      <c r="ALW4167" s="104"/>
      <c r="ALX4167" s="104"/>
      <c r="ALY4167" s="104"/>
      <c r="ALZ4167" s="104"/>
      <c r="AMA4167" s="104"/>
      <c r="AMB4167" s="104"/>
      <c r="AMC4167" s="104"/>
      <c r="AMD4167" s="104"/>
      <c r="AME4167" s="104"/>
      <c r="AMF4167" s="104"/>
      <c r="AMG4167" s="104"/>
      <c r="AMH4167" s="104"/>
      <c r="AMI4167" s="104"/>
      <c r="AMJ4167" s="104"/>
      <c r="AMK4167" s="104"/>
      <c r="AML4167" s="104"/>
      <c r="AMM4167" s="104"/>
      <c r="AMN4167" s="104"/>
      <c r="AMO4167" s="104"/>
    </row>
    <row r="4168" spans="1:1029" s="88" customFormat="1" x14ac:dyDescent="0.35">
      <c r="A4168" s="21">
        <v>10141103</v>
      </c>
      <c r="B4168" s="115" t="s">
        <v>496</v>
      </c>
      <c r="C4168" s="115" t="s">
        <v>495</v>
      </c>
      <c r="D4168" s="21"/>
      <c r="E4168" s="114" t="str">
        <f t="shared" si="781"/>
        <v xml:space="preserve">TRANSFORMADOR AUXILIAR MARCA:EFACEC SE6JARDIM </v>
      </c>
      <c r="F4168" s="21"/>
      <c r="G4168" s="21" t="s">
        <v>558</v>
      </c>
      <c r="H4168" s="21" t="s">
        <v>494</v>
      </c>
      <c r="I4168" s="21"/>
      <c r="J4168" s="21"/>
      <c r="K4168" s="21"/>
      <c r="L4168" s="21"/>
      <c r="M4168" s="21">
        <v>150</v>
      </c>
      <c r="N4168" s="21">
        <v>11</v>
      </c>
      <c r="O4168" s="56" t="s">
        <v>557</v>
      </c>
      <c r="P4168" s="21">
        <v>3</v>
      </c>
      <c r="Q4168" s="21">
        <v>2012</v>
      </c>
      <c r="R4168" s="21" t="s">
        <v>27</v>
      </c>
      <c r="S4168" s="21" t="s">
        <v>556</v>
      </c>
      <c r="T4168" s="22">
        <v>991</v>
      </c>
      <c r="U4168" s="21">
        <v>45</v>
      </c>
      <c r="V4168" s="113">
        <f t="shared" si="782"/>
        <v>886.39444444444439</v>
      </c>
      <c r="W4168" s="113">
        <f t="shared" si="783"/>
        <v>104.60555555555561</v>
      </c>
      <c r="X4168" s="112">
        <f t="shared" si="784"/>
        <v>104605.55555555561</v>
      </c>
      <c r="Y4168" s="21"/>
      <c r="Z4168" s="110">
        <f t="shared" si="780"/>
        <v>40</v>
      </c>
      <c r="AA4168" s="109">
        <f t="shared" si="785"/>
        <v>49.550000000000004</v>
      </c>
      <c r="AB4168" s="109">
        <f t="shared" si="786"/>
        <v>49550.000000000007</v>
      </c>
      <c r="AC4168" s="108">
        <f t="shared" si="787"/>
        <v>941.45</v>
      </c>
      <c r="AD4168" s="107">
        <f t="shared" si="788"/>
        <v>2.2222222222222223E-2</v>
      </c>
      <c r="AE4168" s="106">
        <f t="shared" si="789"/>
        <v>20.921111111111113</v>
      </c>
      <c r="AF4168" s="105">
        <f t="shared" si="790"/>
        <v>125.52666666666673</v>
      </c>
      <c r="AG4168" s="105">
        <f t="shared" si="791"/>
        <v>865.47333333333324</v>
      </c>
      <c r="AH4168" s="104"/>
      <c r="AI4168" s="104"/>
      <c r="AJ4168" s="104"/>
      <c r="AK4168" s="104"/>
      <c r="AL4168" s="104"/>
      <c r="AM4168" s="104"/>
      <c r="AN4168" s="104"/>
      <c r="AO4168" s="104"/>
      <c r="AP4168" s="104"/>
      <c r="AQ4168" s="104"/>
      <c r="AR4168" s="104"/>
      <c r="AS4168" s="104"/>
      <c r="AT4168" s="104"/>
      <c r="AU4168" s="104"/>
      <c r="AV4168" s="104"/>
      <c r="AW4168" s="104"/>
      <c r="AX4168" s="104"/>
      <c r="AY4168" s="104"/>
      <c r="AZ4168" s="104"/>
      <c r="BA4168" s="104"/>
      <c r="BB4168" s="104"/>
      <c r="BC4168" s="104"/>
      <c r="BD4168" s="104"/>
      <c r="BE4168" s="104"/>
      <c r="BF4168" s="104"/>
      <c r="BG4168" s="104"/>
      <c r="BH4168" s="104"/>
      <c r="BI4168" s="104"/>
      <c r="BJ4168" s="104"/>
      <c r="BK4168" s="104"/>
      <c r="BL4168" s="104"/>
      <c r="BM4168" s="104"/>
      <c r="BN4168" s="104"/>
      <c r="BO4168" s="104"/>
      <c r="BP4168" s="104"/>
      <c r="BQ4168" s="104"/>
      <c r="BR4168" s="104"/>
      <c r="BS4168" s="104"/>
      <c r="BT4168" s="104"/>
      <c r="BU4168" s="104"/>
      <c r="BV4168" s="104"/>
      <c r="BW4168" s="104"/>
      <c r="BX4168" s="104"/>
      <c r="BY4168" s="104"/>
      <c r="BZ4168" s="104"/>
      <c r="CA4168" s="104"/>
      <c r="CB4168" s="104"/>
      <c r="CC4168" s="104"/>
      <c r="CD4168" s="104"/>
      <c r="CE4168" s="104"/>
      <c r="CF4168" s="104"/>
      <c r="CG4168" s="104"/>
      <c r="CH4168" s="104"/>
      <c r="CI4168" s="104"/>
      <c r="CJ4168" s="104"/>
      <c r="CK4168" s="104"/>
      <c r="CL4168" s="104"/>
      <c r="CM4168" s="104"/>
      <c r="CN4168" s="104"/>
      <c r="CO4168" s="104"/>
      <c r="CP4168" s="104"/>
      <c r="CQ4168" s="104"/>
      <c r="CR4168" s="104"/>
      <c r="CS4168" s="104"/>
      <c r="CT4168" s="104"/>
      <c r="CU4168" s="104"/>
      <c r="CV4168" s="104"/>
      <c r="CW4168" s="104"/>
      <c r="CX4168" s="104"/>
      <c r="CY4168" s="104"/>
      <c r="CZ4168" s="104"/>
      <c r="DA4168" s="104"/>
      <c r="DB4168" s="104"/>
      <c r="DC4168" s="104"/>
      <c r="DD4168" s="104"/>
      <c r="DE4168" s="104"/>
      <c r="DF4168" s="104"/>
      <c r="DG4168" s="104"/>
      <c r="DH4168" s="104"/>
      <c r="DI4168" s="104"/>
      <c r="DJ4168" s="104"/>
      <c r="DK4168" s="104"/>
      <c r="DL4168" s="104"/>
      <c r="DM4168" s="104"/>
      <c r="DN4168" s="104"/>
      <c r="DO4168" s="104"/>
      <c r="DP4168" s="104"/>
      <c r="DQ4168" s="104"/>
      <c r="DR4168" s="104"/>
      <c r="DS4168" s="104"/>
      <c r="DT4168" s="104"/>
      <c r="DU4168" s="104"/>
      <c r="DV4168" s="104"/>
      <c r="DW4168" s="104"/>
      <c r="DX4168" s="104"/>
      <c r="DY4168" s="104"/>
      <c r="DZ4168" s="104"/>
      <c r="EA4168" s="104"/>
      <c r="EB4168" s="104"/>
      <c r="EC4168" s="104"/>
      <c r="ED4168" s="104"/>
      <c r="EE4168" s="104"/>
      <c r="EF4168" s="104"/>
      <c r="EG4168" s="104"/>
      <c r="EH4168" s="104"/>
      <c r="EI4168" s="104"/>
      <c r="EJ4168" s="104"/>
      <c r="EK4168" s="104"/>
      <c r="EL4168" s="104"/>
      <c r="EM4168" s="104"/>
      <c r="EN4168" s="104"/>
      <c r="EO4168" s="104"/>
      <c r="EP4168" s="104"/>
      <c r="EQ4168" s="104"/>
      <c r="ER4168" s="104"/>
      <c r="ES4168" s="104"/>
      <c r="ET4168" s="104"/>
      <c r="EU4168" s="104"/>
      <c r="EV4168" s="104"/>
      <c r="EW4168" s="104"/>
      <c r="EX4168" s="104"/>
      <c r="EY4168" s="104"/>
      <c r="EZ4168" s="104"/>
      <c r="FA4168" s="104"/>
      <c r="FB4168" s="104"/>
      <c r="FC4168" s="104"/>
      <c r="FD4168" s="104"/>
      <c r="FE4168" s="104"/>
      <c r="FF4168" s="104"/>
      <c r="FG4168" s="104"/>
      <c r="FH4168" s="104"/>
      <c r="FI4168" s="104"/>
      <c r="FJ4168" s="104"/>
      <c r="FK4168" s="104"/>
      <c r="FL4168" s="104"/>
      <c r="FM4168" s="104"/>
      <c r="FN4168" s="104"/>
      <c r="FO4168" s="104"/>
      <c r="FP4168" s="104"/>
      <c r="FQ4168" s="104"/>
      <c r="FR4168" s="104"/>
      <c r="FS4168" s="104"/>
      <c r="FT4168" s="104"/>
      <c r="FU4168" s="104"/>
      <c r="FV4168" s="104"/>
      <c r="FW4168" s="104"/>
      <c r="FX4168" s="104"/>
      <c r="FY4168" s="104"/>
      <c r="FZ4168" s="104"/>
      <c r="GA4168" s="104"/>
      <c r="GB4168" s="104"/>
      <c r="GC4168" s="104"/>
      <c r="GD4168" s="104"/>
      <c r="GE4168" s="104"/>
      <c r="GF4168" s="104"/>
      <c r="GG4168" s="104"/>
      <c r="GH4168" s="104"/>
      <c r="GI4168" s="104"/>
      <c r="GJ4168" s="104"/>
      <c r="GK4168" s="104"/>
      <c r="GL4168" s="104"/>
      <c r="GM4168" s="104"/>
      <c r="GN4168" s="104"/>
      <c r="GO4168" s="104"/>
      <c r="GP4168" s="104"/>
      <c r="GQ4168" s="104"/>
      <c r="GR4168" s="104"/>
      <c r="GS4168" s="104"/>
      <c r="GT4168" s="104"/>
      <c r="GU4168" s="104"/>
      <c r="GV4168" s="104"/>
      <c r="GW4168" s="104"/>
      <c r="GX4168" s="104"/>
      <c r="GY4168" s="104"/>
      <c r="GZ4168" s="104"/>
      <c r="HA4168" s="104"/>
      <c r="HB4168" s="104"/>
      <c r="HC4168" s="104"/>
      <c r="HD4168" s="104"/>
      <c r="HE4168" s="104"/>
      <c r="HF4168" s="104"/>
      <c r="HG4168" s="104"/>
      <c r="HH4168" s="104"/>
      <c r="HI4168" s="104"/>
      <c r="HJ4168" s="104"/>
      <c r="HK4168" s="104"/>
      <c r="HL4168" s="104"/>
      <c r="HM4168" s="104"/>
      <c r="HN4168" s="104"/>
      <c r="HO4168" s="104"/>
      <c r="HP4168" s="104"/>
      <c r="HQ4168" s="104"/>
      <c r="HR4168" s="104"/>
      <c r="HS4168" s="104"/>
      <c r="HT4168" s="104"/>
      <c r="HU4168" s="104"/>
      <c r="HV4168" s="104"/>
      <c r="HW4168" s="104"/>
      <c r="HX4168" s="104"/>
      <c r="HY4168" s="104"/>
      <c r="HZ4168" s="104"/>
      <c r="IA4168" s="104"/>
      <c r="IB4168" s="104"/>
      <c r="IC4168" s="104"/>
      <c r="ID4168" s="104"/>
      <c r="IE4168" s="104"/>
      <c r="IF4168" s="104"/>
      <c r="IG4168" s="104"/>
      <c r="IH4168" s="104"/>
      <c r="II4168" s="104"/>
      <c r="IJ4168" s="104"/>
      <c r="IK4168" s="104"/>
      <c r="IL4168" s="104"/>
      <c r="IM4168" s="104"/>
      <c r="IN4168" s="104"/>
      <c r="IO4168" s="104"/>
      <c r="IP4168" s="104"/>
      <c r="IQ4168" s="104"/>
      <c r="IR4168" s="104"/>
      <c r="IS4168" s="104"/>
      <c r="IT4168" s="104"/>
      <c r="IU4168" s="104"/>
      <c r="IV4168" s="104"/>
      <c r="IW4168" s="104"/>
      <c r="IX4168" s="104"/>
      <c r="IY4168" s="104"/>
      <c r="IZ4168" s="104"/>
      <c r="JA4168" s="104"/>
      <c r="JB4168" s="104"/>
      <c r="JC4168" s="104"/>
      <c r="JD4168" s="104"/>
      <c r="JE4168" s="104"/>
      <c r="JF4168" s="104"/>
      <c r="JG4168" s="104"/>
      <c r="JH4168" s="104"/>
      <c r="JI4168" s="104"/>
      <c r="JJ4168" s="104"/>
      <c r="JK4168" s="104"/>
      <c r="JL4168" s="104"/>
      <c r="JM4168" s="104"/>
      <c r="JN4168" s="104"/>
      <c r="JO4168" s="104"/>
      <c r="JP4168" s="104"/>
      <c r="JQ4168" s="104"/>
      <c r="JR4168" s="104"/>
      <c r="JS4168" s="104"/>
      <c r="JT4168" s="104"/>
      <c r="JU4168" s="104"/>
      <c r="JV4168" s="104"/>
      <c r="JW4168" s="104"/>
      <c r="JX4168" s="104"/>
      <c r="JY4168" s="104"/>
      <c r="JZ4168" s="104"/>
      <c r="KA4168" s="104"/>
      <c r="KB4168" s="104"/>
      <c r="KC4168" s="104"/>
      <c r="KD4168" s="104"/>
      <c r="KE4168" s="104"/>
      <c r="KF4168" s="104"/>
      <c r="KG4168" s="104"/>
      <c r="KH4168" s="104"/>
      <c r="KI4168" s="104"/>
      <c r="KJ4168" s="104"/>
      <c r="KK4168" s="104"/>
      <c r="KL4168" s="104"/>
      <c r="KM4168" s="104"/>
      <c r="KN4168" s="104"/>
      <c r="KO4168" s="104"/>
      <c r="KP4168" s="104"/>
      <c r="KQ4168" s="104"/>
      <c r="KR4168" s="104"/>
      <c r="KS4168" s="104"/>
      <c r="KT4168" s="104"/>
      <c r="KU4168" s="104"/>
      <c r="KV4168" s="104"/>
      <c r="KW4168" s="104"/>
      <c r="KX4168" s="104"/>
      <c r="KY4168" s="104"/>
      <c r="KZ4168" s="104"/>
      <c r="LA4168" s="104"/>
      <c r="LB4168" s="104"/>
      <c r="LC4168" s="104"/>
      <c r="LD4168" s="104"/>
      <c r="LE4168" s="104"/>
      <c r="LF4168" s="104"/>
      <c r="LG4168" s="104"/>
      <c r="LH4168" s="104"/>
      <c r="LI4168" s="104"/>
      <c r="LJ4168" s="104"/>
      <c r="LK4168" s="104"/>
      <c r="LL4168" s="104"/>
      <c r="LM4168" s="104"/>
      <c r="LN4168" s="104"/>
      <c r="LO4168" s="104"/>
      <c r="LP4168" s="104"/>
      <c r="LQ4168" s="104"/>
      <c r="LR4168" s="104"/>
      <c r="LS4168" s="104"/>
      <c r="LT4168" s="104"/>
      <c r="LU4168" s="104"/>
      <c r="LV4168" s="104"/>
      <c r="LW4168" s="104"/>
      <c r="LX4168" s="104"/>
      <c r="LY4168" s="104"/>
      <c r="LZ4168" s="104"/>
      <c r="MA4168" s="104"/>
      <c r="MB4168" s="104"/>
      <c r="MC4168" s="104"/>
      <c r="MD4168" s="104"/>
      <c r="ME4168" s="104"/>
      <c r="MF4168" s="104"/>
      <c r="MG4168" s="104"/>
      <c r="MH4168" s="104"/>
      <c r="MI4168" s="104"/>
      <c r="MJ4168" s="104"/>
      <c r="MK4168" s="104"/>
      <c r="ML4168" s="104"/>
      <c r="MM4168" s="104"/>
      <c r="MN4168" s="104"/>
      <c r="MO4168" s="104"/>
      <c r="MP4168" s="104"/>
      <c r="MQ4168" s="104"/>
      <c r="MR4168" s="104"/>
      <c r="MS4168" s="104"/>
      <c r="MT4168" s="104"/>
      <c r="MU4168" s="104"/>
      <c r="MV4168" s="104"/>
      <c r="MW4168" s="104"/>
      <c r="MX4168" s="104"/>
      <c r="MY4168" s="104"/>
      <c r="MZ4168" s="104"/>
      <c r="NA4168" s="104"/>
      <c r="NB4168" s="104"/>
      <c r="NC4168" s="104"/>
      <c r="ND4168" s="104"/>
      <c r="NE4168" s="104"/>
      <c r="NF4168" s="104"/>
      <c r="NG4168" s="104"/>
      <c r="NH4168" s="104"/>
      <c r="NI4168" s="104"/>
      <c r="NJ4168" s="104"/>
      <c r="NK4168" s="104"/>
      <c r="NL4168" s="104"/>
      <c r="NM4168" s="104"/>
      <c r="NN4168" s="104"/>
      <c r="NO4168" s="104"/>
      <c r="NP4168" s="104"/>
      <c r="NQ4168" s="104"/>
      <c r="NR4168" s="104"/>
      <c r="NS4168" s="104"/>
      <c r="NT4168" s="104"/>
      <c r="NU4168" s="104"/>
      <c r="NV4168" s="104"/>
      <c r="NW4168" s="104"/>
      <c r="NX4168" s="104"/>
      <c r="NY4168" s="104"/>
      <c r="NZ4168" s="104"/>
      <c r="OA4168" s="104"/>
      <c r="OB4168" s="104"/>
      <c r="OC4168" s="104"/>
      <c r="OD4168" s="104"/>
      <c r="OE4168" s="104"/>
      <c r="OF4168" s="104"/>
      <c r="OG4168" s="104"/>
      <c r="OH4168" s="104"/>
      <c r="OI4168" s="104"/>
      <c r="OJ4168" s="104"/>
      <c r="OK4168" s="104"/>
      <c r="OL4168" s="104"/>
      <c r="OM4168" s="104"/>
      <c r="ON4168" s="104"/>
      <c r="OO4168" s="104"/>
      <c r="OP4168" s="104"/>
      <c r="OQ4168" s="104"/>
      <c r="OR4168" s="104"/>
      <c r="OS4168" s="104"/>
      <c r="OT4168" s="104"/>
      <c r="OU4168" s="104"/>
      <c r="OV4168" s="104"/>
      <c r="OW4168" s="104"/>
      <c r="OX4168" s="104"/>
      <c r="OY4168" s="104"/>
      <c r="OZ4168" s="104"/>
      <c r="PA4168" s="104"/>
      <c r="PB4168" s="104"/>
      <c r="PC4168" s="104"/>
      <c r="PD4168" s="104"/>
      <c r="PE4168" s="104"/>
      <c r="PF4168" s="104"/>
      <c r="PG4168" s="104"/>
      <c r="PH4168" s="104"/>
      <c r="PI4168" s="104"/>
      <c r="PJ4168" s="104"/>
      <c r="PK4168" s="104"/>
      <c r="PL4168" s="104"/>
      <c r="PM4168" s="104"/>
      <c r="PN4168" s="104"/>
      <c r="PO4168" s="104"/>
      <c r="PP4168" s="104"/>
      <c r="PQ4168" s="104"/>
      <c r="PR4168" s="104"/>
      <c r="PS4168" s="104"/>
      <c r="PT4168" s="104"/>
      <c r="PU4168" s="104"/>
      <c r="PV4168" s="104"/>
      <c r="PW4168" s="104"/>
      <c r="PX4168" s="104"/>
      <c r="PY4168" s="104"/>
      <c r="PZ4168" s="104"/>
      <c r="QA4168" s="104"/>
      <c r="QB4168" s="104"/>
      <c r="QC4168" s="104"/>
      <c r="QD4168" s="104"/>
      <c r="QE4168" s="104"/>
      <c r="QF4168" s="104"/>
      <c r="QG4168" s="104"/>
      <c r="QH4168" s="104"/>
      <c r="QI4168" s="104"/>
      <c r="QJ4168" s="104"/>
      <c r="QK4168" s="104"/>
      <c r="QL4168" s="104"/>
      <c r="QM4168" s="104"/>
      <c r="QN4168" s="104"/>
      <c r="QO4168" s="104"/>
      <c r="QP4168" s="104"/>
      <c r="QQ4168" s="104"/>
      <c r="QR4168" s="104"/>
      <c r="QS4168" s="104"/>
      <c r="QT4168" s="104"/>
      <c r="QU4168" s="104"/>
      <c r="QV4168" s="104"/>
      <c r="QW4168" s="104"/>
      <c r="QX4168" s="104"/>
      <c r="QY4168" s="104"/>
      <c r="QZ4168" s="104"/>
      <c r="RA4168" s="104"/>
      <c r="RB4168" s="104"/>
      <c r="RC4168" s="104"/>
      <c r="RD4168" s="104"/>
      <c r="RE4168" s="104"/>
      <c r="RF4168" s="104"/>
      <c r="RG4168" s="104"/>
      <c r="RH4168" s="104"/>
      <c r="RI4168" s="104"/>
      <c r="RJ4168" s="104"/>
      <c r="RK4168" s="104"/>
      <c r="RL4168" s="104"/>
      <c r="RM4168" s="104"/>
      <c r="RN4168" s="104"/>
      <c r="RO4168" s="104"/>
      <c r="RP4168" s="104"/>
      <c r="RQ4168" s="104"/>
      <c r="RR4168" s="104"/>
      <c r="RS4168" s="104"/>
      <c r="RT4168" s="104"/>
      <c r="RU4168" s="104"/>
      <c r="RV4168" s="104"/>
      <c r="RW4168" s="104"/>
      <c r="RX4168" s="104"/>
      <c r="RY4168" s="104"/>
      <c r="RZ4168" s="104"/>
      <c r="SA4168" s="104"/>
      <c r="SB4168" s="104"/>
      <c r="SC4168" s="104"/>
      <c r="SD4168" s="104"/>
      <c r="SE4168" s="104"/>
      <c r="SF4168" s="104"/>
      <c r="SG4168" s="104"/>
      <c r="SH4168" s="104"/>
      <c r="SI4168" s="104"/>
      <c r="SJ4168" s="104"/>
      <c r="SK4168" s="104"/>
      <c r="SL4168" s="104"/>
      <c r="SM4168" s="104"/>
      <c r="SN4168" s="104"/>
      <c r="SO4168" s="104"/>
      <c r="SP4168" s="104"/>
      <c r="SQ4168" s="104"/>
      <c r="SR4168" s="104"/>
      <c r="SS4168" s="104"/>
      <c r="ST4168" s="104"/>
      <c r="SU4168" s="104"/>
      <c r="SV4168" s="104"/>
      <c r="SW4168" s="104"/>
      <c r="SX4168" s="104"/>
      <c r="SY4168" s="104"/>
      <c r="SZ4168" s="104"/>
      <c r="TA4168" s="104"/>
      <c r="TB4168" s="104"/>
      <c r="TC4168" s="104"/>
      <c r="TD4168" s="104"/>
      <c r="TE4168" s="104"/>
      <c r="TF4168" s="104"/>
      <c r="TG4168" s="104"/>
      <c r="TH4168" s="104"/>
      <c r="TI4168" s="104"/>
      <c r="TJ4168" s="104"/>
      <c r="TK4168" s="104"/>
      <c r="TL4168" s="104"/>
      <c r="TM4168" s="104"/>
      <c r="TN4168" s="104"/>
      <c r="TO4168" s="104"/>
      <c r="TP4168" s="104"/>
      <c r="TQ4168" s="104"/>
      <c r="TR4168" s="104"/>
      <c r="TS4168" s="104"/>
      <c r="TT4168" s="104"/>
      <c r="TU4168" s="104"/>
      <c r="TV4168" s="104"/>
      <c r="TW4168" s="104"/>
      <c r="TX4168" s="104"/>
      <c r="TY4168" s="104"/>
      <c r="TZ4168" s="104"/>
      <c r="UA4168" s="104"/>
      <c r="UB4168" s="104"/>
      <c r="UC4168" s="104"/>
      <c r="UD4168" s="104"/>
      <c r="UE4168" s="104"/>
      <c r="UF4168" s="104"/>
      <c r="UG4168" s="104"/>
      <c r="UH4168" s="104"/>
      <c r="UI4168" s="104"/>
      <c r="UJ4168" s="104"/>
      <c r="UK4168" s="104"/>
      <c r="UL4168" s="104"/>
      <c r="UM4168" s="104"/>
      <c r="UN4168" s="104"/>
      <c r="UO4168" s="104"/>
      <c r="UP4168" s="104"/>
      <c r="UQ4168" s="104"/>
      <c r="UR4168" s="104"/>
      <c r="US4168" s="104"/>
      <c r="UT4168" s="104"/>
      <c r="UU4168" s="104"/>
      <c r="UV4168" s="104"/>
      <c r="UW4168" s="104"/>
      <c r="UX4168" s="104"/>
      <c r="UY4168" s="104"/>
      <c r="UZ4168" s="104"/>
      <c r="VA4168" s="104"/>
      <c r="VB4168" s="104"/>
      <c r="VC4168" s="104"/>
      <c r="VD4168" s="104"/>
      <c r="VE4168" s="104"/>
      <c r="VF4168" s="104"/>
      <c r="VG4168" s="104"/>
      <c r="VH4168" s="104"/>
      <c r="VI4168" s="104"/>
      <c r="VJ4168" s="104"/>
      <c r="VK4168" s="104"/>
      <c r="VL4168" s="104"/>
      <c r="VM4168" s="104"/>
      <c r="VN4168" s="104"/>
      <c r="VO4168" s="104"/>
      <c r="VP4168" s="104"/>
      <c r="VQ4168" s="104"/>
      <c r="VR4168" s="104"/>
      <c r="VS4168" s="104"/>
      <c r="VT4168" s="104"/>
      <c r="VU4168" s="104"/>
      <c r="VV4168" s="104"/>
      <c r="VW4168" s="104"/>
      <c r="VX4168" s="104"/>
      <c r="VY4168" s="104"/>
      <c r="VZ4168" s="104"/>
      <c r="WA4168" s="104"/>
      <c r="WB4168" s="104"/>
      <c r="WC4168" s="104"/>
      <c r="WD4168" s="104"/>
      <c r="WE4168" s="104"/>
      <c r="WF4168" s="104"/>
      <c r="WG4168" s="104"/>
      <c r="WH4168" s="104"/>
      <c r="WI4168" s="104"/>
      <c r="WJ4168" s="104"/>
      <c r="WK4168" s="104"/>
      <c r="WL4168" s="104"/>
      <c r="WM4168" s="104"/>
      <c r="WN4168" s="104"/>
      <c r="WO4168" s="104"/>
      <c r="WP4168" s="104"/>
      <c r="WQ4168" s="104"/>
      <c r="WR4168" s="104"/>
      <c r="WS4168" s="104"/>
      <c r="WT4168" s="104"/>
      <c r="WU4168" s="104"/>
      <c r="WV4168" s="104"/>
      <c r="WW4168" s="104"/>
      <c r="WX4168" s="104"/>
      <c r="WY4168" s="104"/>
      <c r="WZ4168" s="104"/>
      <c r="XA4168" s="104"/>
      <c r="XB4168" s="104"/>
      <c r="XC4168" s="104"/>
      <c r="XD4168" s="104"/>
      <c r="XE4168" s="104"/>
      <c r="XF4168" s="104"/>
      <c r="XG4168" s="104"/>
      <c r="XH4168" s="104"/>
      <c r="XI4168" s="104"/>
      <c r="XJ4168" s="104"/>
      <c r="XK4168" s="104"/>
      <c r="XL4168" s="104"/>
      <c r="XM4168" s="104"/>
      <c r="XN4168" s="104"/>
      <c r="XO4168" s="104"/>
      <c r="XP4168" s="104"/>
      <c r="XQ4168" s="104"/>
      <c r="XR4168" s="104"/>
      <c r="XS4168" s="104"/>
      <c r="XT4168" s="104"/>
      <c r="XU4168" s="104"/>
      <c r="XV4168" s="104"/>
      <c r="XW4168" s="104"/>
      <c r="XX4168" s="104"/>
      <c r="XY4168" s="104"/>
      <c r="XZ4168" s="104"/>
      <c r="YA4168" s="104"/>
      <c r="YB4168" s="104"/>
      <c r="YC4168" s="104"/>
      <c r="YD4168" s="104"/>
      <c r="YE4168" s="104"/>
      <c r="YF4168" s="104"/>
      <c r="YG4168" s="104"/>
      <c r="YH4168" s="104"/>
      <c r="YI4168" s="104"/>
      <c r="YJ4168" s="104"/>
      <c r="YK4168" s="104"/>
      <c r="YL4168" s="104"/>
      <c r="YM4168" s="104"/>
      <c r="YN4168" s="104"/>
      <c r="YO4168" s="104"/>
      <c r="YP4168" s="104"/>
      <c r="YQ4168" s="104"/>
      <c r="YR4168" s="104"/>
      <c r="YS4168" s="104"/>
      <c r="YT4168" s="104"/>
      <c r="YU4168" s="104"/>
      <c r="YV4168" s="104"/>
      <c r="YW4168" s="104"/>
      <c r="YX4168" s="104"/>
      <c r="YY4168" s="104"/>
      <c r="YZ4168" s="104"/>
      <c r="ZA4168" s="104"/>
      <c r="ZB4168" s="104"/>
      <c r="ZC4168" s="104"/>
      <c r="ZD4168" s="104"/>
      <c r="ZE4168" s="104"/>
      <c r="ZF4168" s="104"/>
      <c r="ZG4168" s="104"/>
      <c r="ZH4168" s="104"/>
      <c r="ZI4168" s="104"/>
      <c r="ZJ4168" s="104"/>
      <c r="ZK4168" s="104"/>
      <c r="ZL4168" s="104"/>
      <c r="ZM4168" s="104"/>
      <c r="ZN4168" s="104"/>
      <c r="ZO4168" s="104"/>
      <c r="ZP4168" s="104"/>
      <c r="ZQ4168" s="104"/>
      <c r="ZR4168" s="104"/>
      <c r="ZS4168" s="104"/>
      <c r="ZT4168" s="104"/>
      <c r="ZU4168" s="104"/>
      <c r="ZV4168" s="104"/>
      <c r="ZW4168" s="104"/>
      <c r="ZX4168" s="104"/>
      <c r="ZY4168" s="104"/>
      <c r="ZZ4168" s="104"/>
      <c r="AAA4168" s="104"/>
      <c r="AAB4168" s="104"/>
      <c r="AAC4168" s="104"/>
      <c r="AAD4168" s="104"/>
      <c r="AAE4168" s="104"/>
      <c r="AAF4168" s="104"/>
      <c r="AAG4168" s="104"/>
      <c r="AAH4168" s="104"/>
      <c r="AAI4168" s="104"/>
      <c r="AAJ4168" s="104"/>
      <c r="AAK4168" s="104"/>
      <c r="AAL4168" s="104"/>
      <c r="AAM4168" s="104"/>
      <c r="AAN4168" s="104"/>
      <c r="AAO4168" s="104"/>
      <c r="AAP4168" s="104"/>
      <c r="AAQ4168" s="104"/>
      <c r="AAR4168" s="104"/>
      <c r="AAS4168" s="104"/>
      <c r="AAT4168" s="104"/>
      <c r="AAU4168" s="104"/>
      <c r="AAV4168" s="104"/>
      <c r="AAW4168" s="104"/>
      <c r="AAX4168" s="104"/>
      <c r="AAY4168" s="104"/>
      <c r="AAZ4168" s="104"/>
      <c r="ABA4168" s="104"/>
      <c r="ABB4168" s="104"/>
      <c r="ABC4168" s="104"/>
      <c r="ABD4168" s="104"/>
      <c r="ABE4168" s="104"/>
      <c r="ABF4168" s="104"/>
      <c r="ABG4168" s="104"/>
      <c r="ABH4168" s="104"/>
      <c r="ABI4168" s="104"/>
      <c r="ABJ4168" s="104"/>
      <c r="ABK4168" s="104"/>
      <c r="ABL4168" s="104"/>
      <c r="ABM4168" s="104"/>
      <c r="ABN4168" s="104"/>
      <c r="ABO4168" s="104"/>
      <c r="ABP4168" s="104"/>
      <c r="ABQ4168" s="104"/>
      <c r="ABR4168" s="104"/>
      <c r="ABS4168" s="104"/>
      <c r="ABT4168" s="104"/>
      <c r="ABU4168" s="104"/>
      <c r="ABV4168" s="104"/>
      <c r="ABW4168" s="104"/>
      <c r="ABX4168" s="104"/>
      <c r="ABY4168" s="104"/>
      <c r="ABZ4168" s="104"/>
      <c r="ACA4168" s="104"/>
      <c r="ACB4168" s="104"/>
      <c r="ACC4168" s="104"/>
      <c r="ACD4168" s="104"/>
      <c r="ACE4168" s="104"/>
      <c r="ACF4168" s="104"/>
      <c r="ACG4168" s="104"/>
      <c r="ACH4168" s="104"/>
      <c r="ACI4168" s="104"/>
      <c r="ACJ4168" s="104"/>
      <c r="ACK4168" s="104"/>
      <c r="ACL4168" s="104"/>
      <c r="ACM4168" s="104"/>
      <c r="ACN4168" s="104"/>
      <c r="ACO4168" s="104"/>
      <c r="ACP4168" s="104"/>
      <c r="ACQ4168" s="104"/>
      <c r="ACR4168" s="104"/>
      <c r="ACS4168" s="104"/>
      <c r="ACT4168" s="104"/>
      <c r="ACU4168" s="104"/>
      <c r="ACV4168" s="104"/>
      <c r="ACW4168" s="104"/>
      <c r="ACX4168" s="104"/>
      <c r="ACY4168" s="104"/>
      <c r="ACZ4168" s="104"/>
      <c r="ADA4168" s="104"/>
      <c r="ADB4168" s="104"/>
      <c r="ADC4168" s="104"/>
      <c r="ADD4168" s="104"/>
      <c r="ADE4168" s="104"/>
      <c r="ADF4168" s="104"/>
      <c r="ADG4168" s="104"/>
      <c r="ADH4168" s="104"/>
      <c r="ADI4168" s="104"/>
      <c r="ADJ4168" s="104"/>
      <c r="ADK4168" s="104"/>
      <c r="ADL4168" s="104"/>
      <c r="ADM4168" s="104"/>
      <c r="ADN4168" s="104"/>
      <c r="ADO4168" s="104"/>
      <c r="ADP4168" s="104"/>
      <c r="ADQ4168" s="104"/>
      <c r="ADR4168" s="104"/>
      <c r="ADS4168" s="104"/>
      <c r="ADT4168" s="104"/>
      <c r="ADU4168" s="104"/>
      <c r="ADV4168" s="104"/>
      <c r="ADW4168" s="104"/>
      <c r="ADX4168" s="104"/>
      <c r="ADY4168" s="104"/>
      <c r="ADZ4168" s="104"/>
      <c r="AEA4168" s="104"/>
      <c r="AEB4168" s="104"/>
      <c r="AEC4168" s="104"/>
      <c r="AED4168" s="104"/>
      <c r="AEE4168" s="104"/>
      <c r="AEF4168" s="104"/>
      <c r="AEG4168" s="104"/>
      <c r="AEH4168" s="104"/>
      <c r="AEI4168" s="104"/>
      <c r="AEJ4168" s="104"/>
      <c r="AEK4168" s="104"/>
      <c r="AEL4168" s="104"/>
      <c r="AEM4168" s="104"/>
      <c r="AEN4168" s="104"/>
      <c r="AEO4168" s="104"/>
      <c r="AEP4168" s="104"/>
      <c r="AEQ4168" s="104"/>
      <c r="AER4168" s="104"/>
      <c r="AES4168" s="104"/>
      <c r="AET4168" s="104"/>
      <c r="AEU4168" s="104"/>
      <c r="AEV4168" s="104"/>
      <c r="AEW4168" s="104"/>
      <c r="AEX4168" s="104"/>
      <c r="AEY4168" s="104"/>
      <c r="AEZ4168" s="104"/>
      <c r="AFA4168" s="104"/>
      <c r="AFB4168" s="104"/>
      <c r="AFC4168" s="104"/>
      <c r="AFD4168" s="104"/>
      <c r="AFE4168" s="104"/>
      <c r="AFF4168" s="104"/>
      <c r="AFG4168" s="104"/>
      <c r="AFH4168" s="104"/>
      <c r="AFI4168" s="104"/>
      <c r="AFJ4168" s="104"/>
      <c r="AFK4168" s="104"/>
      <c r="AFL4168" s="104"/>
      <c r="AFM4168" s="104"/>
      <c r="AFN4168" s="104"/>
      <c r="AFO4168" s="104"/>
      <c r="AFP4168" s="104"/>
      <c r="AFQ4168" s="104"/>
      <c r="AFR4168" s="104"/>
      <c r="AFS4168" s="104"/>
      <c r="AFT4168" s="104"/>
      <c r="AFU4168" s="104"/>
      <c r="AFV4168" s="104"/>
      <c r="AFW4168" s="104"/>
      <c r="AFX4168" s="104"/>
      <c r="AFY4168" s="104"/>
      <c r="AFZ4168" s="104"/>
      <c r="AGA4168" s="104"/>
      <c r="AGB4168" s="104"/>
      <c r="AGC4168" s="104"/>
      <c r="AGD4168" s="104"/>
      <c r="AGE4168" s="104"/>
      <c r="AGF4168" s="104"/>
      <c r="AGG4168" s="104"/>
      <c r="AGH4168" s="104"/>
      <c r="AGI4168" s="104"/>
      <c r="AGJ4168" s="104"/>
      <c r="AGK4168" s="104"/>
      <c r="AGL4168" s="104"/>
      <c r="AGM4168" s="104"/>
      <c r="AGN4168" s="104"/>
      <c r="AGO4168" s="104"/>
      <c r="AGP4168" s="104"/>
      <c r="AGQ4168" s="104"/>
      <c r="AGR4168" s="104"/>
      <c r="AGS4168" s="104"/>
      <c r="AGT4168" s="104"/>
      <c r="AGU4168" s="104"/>
      <c r="AGV4168" s="104"/>
      <c r="AGW4168" s="104"/>
      <c r="AGX4168" s="104"/>
      <c r="AGY4168" s="104"/>
      <c r="AGZ4168" s="104"/>
      <c r="AHA4168" s="104"/>
      <c r="AHB4168" s="104"/>
      <c r="AHC4168" s="104"/>
      <c r="AHD4168" s="104"/>
      <c r="AHE4168" s="104"/>
      <c r="AHF4168" s="104"/>
      <c r="AHG4168" s="104"/>
      <c r="AHH4168" s="104"/>
      <c r="AHI4168" s="104"/>
      <c r="AHJ4168" s="104"/>
      <c r="AHK4168" s="104"/>
      <c r="AHL4168" s="104"/>
      <c r="AHM4168" s="104"/>
      <c r="AHN4168" s="104"/>
      <c r="AHO4168" s="104"/>
      <c r="AHP4168" s="104"/>
      <c r="AHQ4168" s="104"/>
      <c r="AHR4168" s="104"/>
      <c r="AHS4168" s="104"/>
      <c r="AHT4168" s="104"/>
      <c r="AHU4168" s="104"/>
      <c r="AHV4168" s="104"/>
      <c r="AHW4168" s="104"/>
      <c r="AHX4168" s="104"/>
      <c r="AHY4168" s="104"/>
      <c r="AHZ4168" s="104"/>
      <c r="AIA4168" s="104"/>
      <c r="AIB4168" s="104"/>
      <c r="AIC4168" s="104"/>
      <c r="AID4168" s="104"/>
      <c r="AIE4168" s="104"/>
      <c r="AIF4168" s="104"/>
      <c r="AIG4168" s="104"/>
      <c r="AIH4168" s="104"/>
      <c r="AII4168" s="104"/>
      <c r="AIJ4168" s="104"/>
      <c r="AIK4168" s="104"/>
      <c r="AIL4168" s="104"/>
      <c r="AIM4168" s="104"/>
      <c r="AIN4168" s="104"/>
      <c r="AIO4168" s="104"/>
      <c r="AIP4168" s="104"/>
      <c r="AIQ4168" s="104"/>
      <c r="AIR4168" s="104"/>
      <c r="AIS4168" s="104"/>
      <c r="AIT4168" s="104"/>
      <c r="AIU4168" s="104"/>
      <c r="AIV4168" s="104"/>
      <c r="AIW4168" s="104"/>
      <c r="AIX4168" s="104"/>
      <c r="AIY4168" s="104"/>
      <c r="AIZ4168" s="104"/>
      <c r="AJA4168" s="104"/>
      <c r="AJB4168" s="104"/>
      <c r="AJC4168" s="104"/>
      <c r="AJD4168" s="104"/>
      <c r="AJE4168" s="104"/>
      <c r="AJF4168" s="104"/>
      <c r="AJG4168" s="104"/>
      <c r="AJH4168" s="104"/>
      <c r="AJI4168" s="104"/>
      <c r="AJJ4168" s="104"/>
      <c r="AJK4168" s="104"/>
      <c r="AJL4168" s="104"/>
      <c r="AJM4168" s="104"/>
      <c r="AJN4168" s="104"/>
      <c r="AJO4168" s="104"/>
      <c r="AJP4168" s="104"/>
      <c r="AJQ4168" s="104"/>
      <c r="AJR4168" s="104"/>
      <c r="AJS4168" s="104"/>
      <c r="AJT4168" s="104"/>
      <c r="AJU4168" s="104"/>
      <c r="AJV4168" s="104"/>
      <c r="AJW4168" s="104"/>
      <c r="AJX4168" s="104"/>
      <c r="AJY4168" s="104"/>
      <c r="AJZ4168" s="104"/>
      <c r="AKA4168" s="104"/>
      <c r="AKB4168" s="104"/>
      <c r="AKC4168" s="104"/>
      <c r="AKD4168" s="104"/>
      <c r="AKE4168" s="104"/>
      <c r="AKF4168" s="104"/>
      <c r="AKG4168" s="104"/>
      <c r="AKH4168" s="104"/>
      <c r="AKI4168" s="104"/>
      <c r="AKJ4168" s="104"/>
      <c r="AKK4168" s="104"/>
      <c r="AKL4168" s="104"/>
      <c r="AKM4168" s="104"/>
      <c r="AKN4168" s="104"/>
      <c r="AKO4168" s="104"/>
      <c r="AKP4168" s="104"/>
      <c r="AKQ4168" s="104"/>
      <c r="AKR4168" s="104"/>
      <c r="AKS4168" s="104"/>
      <c r="AKT4168" s="104"/>
      <c r="AKU4168" s="104"/>
      <c r="AKV4168" s="104"/>
      <c r="AKW4168" s="104"/>
      <c r="AKX4168" s="104"/>
      <c r="AKY4168" s="104"/>
      <c r="AKZ4168" s="104"/>
      <c r="ALA4168" s="104"/>
      <c r="ALB4168" s="104"/>
      <c r="ALC4168" s="104"/>
      <c r="ALD4168" s="104"/>
      <c r="ALE4168" s="104"/>
      <c r="ALF4168" s="104"/>
      <c r="ALG4168" s="104"/>
      <c r="ALH4168" s="104"/>
      <c r="ALI4168" s="104"/>
      <c r="ALJ4168" s="104"/>
      <c r="ALK4168" s="104"/>
      <c r="ALL4168" s="104"/>
      <c r="ALM4168" s="104"/>
      <c r="ALN4168" s="104"/>
      <c r="ALO4168" s="104"/>
      <c r="ALP4168" s="104"/>
      <c r="ALQ4168" s="104"/>
      <c r="ALR4168" s="104"/>
      <c r="ALS4168" s="104"/>
      <c r="ALT4168" s="104"/>
      <c r="ALU4168" s="104"/>
      <c r="ALV4168" s="104"/>
      <c r="ALW4168" s="104"/>
      <c r="ALX4168" s="104"/>
      <c r="ALY4168" s="104"/>
      <c r="ALZ4168" s="104"/>
      <c r="AMA4168" s="104"/>
      <c r="AMB4168" s="104"/>
      <c r="AMC4168" s="104"/>
      <c r="AMD4168" s="104"/>
      <c r="AME4168" s="104"/>
      <c r="AMF4168" s="104"/>
      <c r="AMG4168" s="104"/>
      <c r="AMH4168" s="104"/>
      <c r="AMI4168" s="104"/>
      <c r="AMJ4168" s="104"/>
      <c r="AMK4168" s="104"/>
      <c r="AML4168" s="104"/>
      <c r="AMM4168" s="104"/>
      <c r="AMN4168" s="104"/>
      <c r="AMO4168" s="104"/>
    </row>
    <row r="4169" spans="1:1029" s="88" customFormat="1" x14ac:dyDescent="0.35">
      <c r="A4169" s="21">
        <v>10141149</v>
      </c>
      <c r="B4169" s="115" t="s">
        <v>462</v>
      </c>
      <c r="C4169" s="115" t="s">
        <v>19003</v>
      </c>
      <c r="D4169" s="21"/>
      <c r="E4169" s="114" t="str">
        <f t="shared" si="781"/>
        <v xml:space="preserve">CAPACITOR MARCA: NAMPULA 220Kv </v>
      </c>
      <c r="F4169" s="21"/>
      <c r="G4169" s="21" t="s">
        <v>546</v>
      </c>
      <c r="H4169" s="21" t="s">
        <v>545</v>
      </c>
      <c r="I4169" s="21"/>
      <c r="J4169" s="21"/>
      <c r="K4169" s="119" t="s">
        <v>206</v>
      </c>
      <c r="L4169" s="119" t="s">
        <v>205</v>
      </c>
      <c r="M4169" s="21">
        <v>3500</v>
      </c>
      <c r="N4169" s="21">
        <v>22</v>
      </c>
      <c r="O4169" s="21"/>
      <c r="P4169" s="21">
        <v>3</v>
      </c>
      <c r="Q4169" s="21">
        <v>2013</v>
      </c>
      <c r="R4169" s="21"/>
      <c r="S4169" s="21"/>
      <c r="T4169" s="116">
        <v>505</v>
      </c>
      <c r="U4169" s="111">
        <v>45</v>
      </c>
      <c r="V4169" s="113">
        <f t="shared" si="782"/>
        <v>462.35555555555555</v>
      </c>
      <c r="W4169" s="113">
        <f t="shared" si="783"/>
        <v>42.644444444444446</v>
      </c>
      <c r="X4169" s="112">
        <f t="shared" si="784"/>
        <v>42644.444444444445</v>
      </c>
      <c r="Y4169" s="111"/>
      <c r="Z4169" s="110">
        <f t="shared" si="780"/>
        <v>41</v>
      </c>
      <c r="AA4169" s="109">
        <f t="shared" si="785"/>
        <v>25.25</v>
      </c>
      <c r="AB4169" s="109">
        <f t="shared" si="786"/>
        <v>25250</v>
      </c>
      <c r="AC4169" s="108">
        <f t="shared" si="787"/>
        <v>479.75</v>
      </c>
      <c r="AD4169" s="107">
        <f t="shared" si="788"/>
        <v>2.2222222222222223E-2</v>
      </c>
      <c r="AE4169" s="106">
        <f t="shared" si="789"/>
        <v>10.661111111111111</v>
      </c>
      <c r="AF4169" s="105">
        <f t="shared" si="790"/>
        <v>53.305555555555557</v>
      </c>
      <c r="AG4169" s="105">
        <f t="shared" si="791"/>
        <v>451.69444444444446</v>
      </c>
    </row>
    <row r="4170" spans="1:1029" s="88" customFormat="1" x14ac:dyDescent="0.35">
      <c r="A4170" s="21">
        <v>10141149</v>
      </c>
      <c r="B4170" s="176" t="s">
        <v>462</v>
      </c>
      <c r="C4170" s="115" t="s">
        <v>19003</v>
      </c>
      <c r="D4170" s="61"/>
      <c r="E4170" s="114" t="str">
        <f t="shared" si="781"/>
        <v xml:space="preserve">CAPACITOR MARCA: NAMPULA 220Kv </v>
      </c>
      <c r="F4170" s="61"/>
      <c r="G4170" s="61" t="s">
        <v>546</v>
      </c>
      <c r="H4170" s="21" t="s">
        <v>545</v>
      </c>
      <c r="I4170" s="61"/>
      <c r="J4170" s="61"/>
      <c r="K4170" s="122" t="s">
        <v>206</v>
      </c>
      <c r="L4170" s="122" t="s">
        <v>205</v>
      </c>
      <c r="M4170" s="21">
        <v>3500</v>
      </c>
      <c r="N4170" s="61">
        <v>22</v>
      </c>
      <c r="O4170" s="61"/>
      <c r="P4170" s="61">
        <v>3</v>
      </c>
      <c r="Q4170" s="61">
        <v>2013</v>
      </c>
      <c r="R4170" s="61"/>
      <c r="S4170" s="61"/>
      <c r="T4170" s="116">
        <v>505</v>
      </c>
      <c r="U4170" s="111">
        <v>45</v>
      </c>
      <c r="V4170" s="113">
        <f t="shared" si="782"/>
        <v>462.35555555555555</v>
      </c>
      <c r="W4170" s="113">
        <f t="shared" si="783"/>
        <v>42.644444444444446</v>
      </c>
      <c r="X4170" s="112">
        <f t="shared" si="784"/>
        <v>42644.444444444445</v>
      </c>
      <c r="Y4170" s="111"/>
      <c r="Z4170" s="110">
        <f t="shared" si="780"/>
        <v>41</v>
      </c>
      <c r="AA4170" s="109">
        <f t="shared" si="785"/>
        <v>25.25</v>
      </c>
      <c r="AB4170" s="109">
        <f t="shared" si="786"/>
        <v>25250</v>
      </c>
      <c r="AC4170" s="108">
        <f t="shared" si="787"/>
        <v>479.75</v>
      </c>
      <c r="AD4170" s="107">
        <f t="shared" si="788"/>
        <v>2.2222222222222223E-2</v>
      </c>
      <c r="AE4170" s="106">
        <f t="shared" si="789"/>
        <v>10.661111111111111</v>
      </c>
      <c r="AF4170" s="105">
        <f t="shared" si="790"/>
        <v>53.305555555555557</v>
      </c>
      <c r="AG4170" s="105">
        <f t="shared" si="791"/>
        <v>451.69444444444446</v>
      </c>
    </row>
    <row r="4171" spans="1:1029" s="88" customFormat="1" x14ac:dyDescent="0.35">
      <c r="A4171" s="21">
        <v>10141103</v>
      </c>
      <c r="B4171" s="115" t="s">
        <v>18023</v>
      </c>
      <c r="C4171" s="135" t="s">
        <v>18022</v>
      </c>
      <c r="D4171" s="21" t="s">
        <v>18254</v>
      </c>
      <c r="E4171" s="114" t="str">
        <f t="shared" si="781"/>
        <v>MINISUBESTAÇÃO MARCA:POWERTECH PT99 PT99</v>
      </c>
      <c r="F4171" s="21" t="s">
        <v>18255</v>
      </c>
      <c r="G4171" s="21" t="s">
        <v>18254</v>
      </c>
      <c r="H4171" s="21" t="s">
        <v>3104</v>
      </c>
      <c r="I4171" s="21" t="s">
        <v>530</v>
      </c>
      <c r="J4171" s="21"/>
      <c r="K4171" s="124" t="s">
        <v>16484</v>
      </c>
      <c r="L4171" s="124" t="s">
        <v>16483</v>
      </c>
      <c r="M4171" s="21">
        <v>315</v>
      </c>
      <c r="N4171" s="21">
        <v>6.6</v>
      </c>
      <c r="O4171" s="21">
        <v>0.4</v>
      </c>
      <c r="P4171" s="21">
        <v>3</v>
      </c>
      <c r="Q4171" s="21">
        <v>2013</v>
      </c>
      <c r="R4171" s="21" t="s">
        <v>295</v>
      </c>
      <c r="S4171" s="21" t="s">
        <v>18253</v>
      </c>
      <c r="T4171" s="116">
        <v>1213</v>
      </c>
      <c r="U4171" s="111">
        <v>45</v>
      </c>
      <c r="V4171" s="113">
        <f t="shared" si="782"/>
        <v>1110.568888888889</v>
      </c>
      <c r="W4171" s="113">
        <f t="shared" si="783"/>
        <v>102.43111111111102</v>
      </c>
      <c r="X4171" s="112">
        <f t="shared" si="784"/>
        <v>102431.11111111102</v>
      </c>
      <c r="Y4171" s="111"/>
      <c r="Z4171" s="110">
        <f t="shared" si="780"/>
        <v>41</v>
      </c>
      <c r="AA4171" s="109">
        <f t="shared" si="785"/>
        <v>60.650000000000006</v>
      </c>
      <c r="AB4171" s="109">
        <f t="shared" si="786"/>
        <v>60650.000000000007</v>
      </c>
      <c r="AC4171" s="108">
        <f t="shared" si="787"/>
        <v>1152.3499999999999</v>
      </c>
      <c r="AD4171" s="107">
        <f t="shared" si="788"/>
        <v>2.2222222222222223E-2</v>
      </c>
      <c r="AE4171" s="106">
        <f t="shared" si="789"/>
        <v>25.607777777777777</v>
      </c>
      <c r="AF4171" s="105">
        <f t="shared" si="790"/>
        <v>128.03888888888881</v>
      </c>
      <c r="AG4171" s="105">
        <f t="shared" si="791"/>
        <v>1084.9611111111112</v>
      </c>
    </row>
    <row r="4172" spans="1:1029" s="88" customFormat="1" x14ac:dyDescent="0.35">
      <c r="A4172" s="21">
        <v>10141103</v>
      </c>
      <c r="B4172" s="115" t="s">
        <v>18023</v>
      </c>
      <c r="C4172" s="135" t="s">
        <v>18022</v>
      </c>
      <c r="D4172" s="21" t="s">
        <v>18251</v>
      </c>
      <c r="E4172" s="114" t="str">
        <f t="shared" si="781"/>
        <v>MINISUBESTAÇÃO MARCA:POWERTECH PT300 PT300</v>
      </c>
      <c r="F4172" s="21" t="s">
        <v>18252</v>
      </c>
      <c r="G4172" s="21" t="s">
        <v>18251</v>
      </c>
      <c r="H4172" s="21" t="s">
        <v>3104</v>
      </c>
      <c r="I4172" s="21" t="s">
        <v>530</v>
      </c>
      <c r="J4172" s="21"/>
      <c r="K4172" s="139" t="s">
        <v>18250</v>
      </c>
      <c r="L4172" s="139" t="s">
        <v>18249</v>
      </c>
      <c r="M4172" s="21">
        <v>315</v>
      </c>
      <c r="N4172" s="21">
        <v>6.6</v>
      </c>
      <c r="O4172" s="21">
        <v>0.4</v>
      </c>
      <c r="P4172" s="21">
        <v>3</v>
      </c>
      <c r="Q4172" s="21">
        <v>2013</v>
      </c>
      <c r="R4172" s="21" t="s">
        <v>295</v>
      </c>
      <c r="S4172" s="21" t="s">
        <v>548</v>
      </c>
      <c r="T4172" s="116">
        <v>1213</v>
      </c>
      <c r="U4172" s="111">
        <v>45</v>
      </c>
      <c r="V4172" s="113">
        <f t="shared" si="782"/>
        <v>1110.568888888889</v>
      </c>
      <c r="W4172" s="113">
        <f t="shared" si="783"/>
        <v>102.43111111111102</v>
      </c>
      <c r="X4172" s="112">
        <f t="shared" si="784"/>
        <v>102431.11111111102</v>
      </c>
      <c r="Y4172" s="111"/>
      <c r="Z4172" s="110">
        <f t="shared" si="780"/>
        <v>41</v>
      </c>
      <c r="AA4172" s="109">
        <f t="shared" si="785"/>
        <v>60.650000000000006</v>
      </c>
      <c r="AB4172" s="109">
        <f t="shared" si="786"/>
        <v>60650.000000000007</v>
      </c>
      <c r="AC4172" s="108">
        <f t="shared" si="787"/>
        <v>1152.3499999999999</v>
      </c>
      <c r="AD4172" s="107">
        <f t="shared" si="788"/>
        <v>2.2222222222222223E-2</v>
      </c>
      <c r="AE4172" s="106">
        <f t="shared" si="789"/>
        <v>25.607777777777777</v>
      </c>
      <c r="AF4172" s="105">
        <f t="shared" si="790"/>
        <v>128.03888888888881</v>
      </c>
      <c r="AG4172" s="105">
        <f t="shared" si="791"/>
        <v>1084.9611111111112</v>
      </c>
    </row>
    <row r="4173" spans="1:1029" s="88" customFormat="1" x14ac:dyDescent="0.35">
      <c r="A4173" s="21">
        <v>10141103</v>
      </c>
      <c r="B4173" s="135" t="s">
        <v>18023</v>
      </c>
      <c r="C4173" s="135" t="s">
        <v>18022</v>
      </c>
      <c r="D4173" s="124" t="s">
        <v>18248</v>
      </c>
      <c r="E4173" s="114" t="str">
        <f t="shared" si="781"/>
        <v>MINISUBESTAÇÃO MARCA:EFACEC PTS122 PTS122</v>
      </c>
      <c r="F4173" s="124"/>
      <c r="G4173" s="124" t="s">
        <v>18248</v>
      </c>
      <c r="H4173" s="124" t="s">
        <v>571</v>
      </c>
      <c r="I4173" s="124"/>
      <c r="J4173" s="124" t="s">
        <v>18117</v>
      </c>
      <c r="K4173" s="139"/>
      <c r="L4173" s="139"/>
      <c r="M4173" s="124">
        <v>500</v>
      </c>
      <c r="N4173" s="124">
        <v>11</v>
      </c>
      <c r="O4173" s="21">
        <v>0.4</v>
      </c>
      <c r="P4173" s="124" t="s">
        <v>514</v>
      </c>
      <c r="Q4173" s="124">
        <v>2013</v>
      </c>
      <c r="R4173" s="124" t="s">
        <v>27</v>
      </c>
      <c r="S4173" s="124" t="s">
        <v>18247</v>
      </c>
      <c r="T4173" s="116">
        <v>2426</v>
      </c>
      <c r="U4173" s="111">
        <v>45</v>
      </c>
      <c r="V4173" s="113">
        <f t="shared" si="782"/>
        <v>2221.137777777778</v>
      </c>
      <c r="W4173" s="113">
        <f t="shared" si="783"/>
        <v>204.86222222222204</v>
      </c>
      <c r="X4173" s="112">
        <f t="shared" si="784"/>
        <v>204862.22222222204</v>
      </c>
      <c r="Y4173" s="111"/>
      <c r="Z4173" s="110">
        <f t="shared" si="780"/>
        <v>41</v>
      </c>
      <c r="AA4173" s="109">
        <f t="shared" si="785"/>
        <v>121.30000000000001</v>
      </c>
      <c r="AB4173" s="109">
        <f t="shared" si="786"/>
        <v>121300.00000000001</v>
      </c>
      <c r="AC4173" s="108">
        <f t="shared" si="787"/>
        <v>2304.6999999999998</v>
      </c>
      <c r="AD4173" s="107">
        <f t="shared" si="788"/>
        <v>2.2222222222222223E-2</v>
      </c>
      <c r="AE4173" s="106">
        <f t="shared" si="789"/>
        <v>51.215555555555554</v>
      </c>
      <c r="AF4173" s="105">
        <f t="shared" si="790"/>
        <v>256.07777777777761</v>
      </c>
      <c r="AG4173" s="105">
        <f t="shared" si="791"/>
        <v>2169.9222222222224</v>
      </c>
    </row>
    <row r="4174" spans="1:1029" s="88" customFormat="1" x14ac:dyDescent="0.35">
      <c r="A4174" s="21">
        <v>10141103</v>
      </c>
      <c r="B4174" s="135" t="s">
        <v>18023</v>
      </c>
      <c r="C4174" s="135" t="s">
        <v>18022</v>
      </c>
      <c r="D4174" s="124" t="s">
        <v>16445</v>
      </c>
      <c r="E4174" s="114" t="str">
        <f t="shared" si="781"/>
        <v>MINISUBESTAÇÃO MARCA:EFACEC PT82 PT82</v>
      </c>
      <c r="F4174" s="124"/>
      <c r="G4174" s="124" t="s">
        <v>16445</v>
      </c>
      <c r="H4174" s="124" t="s">
        <v>571</v>
      </c>
      <c r="I4174" s="124"/>
      <c r="J4174" s="161" t="s">
        <v>18246</v>
      </c>
      <c r="K4174" s="139"/>
      <c r="L4174" s="139"/>
      <c r="M4174" s="124">
        <v>500</v>
      </c>
      <c r="N4174" s="124">
        <v>11</v>
      </c>
      <c r="O4174" s="21">
        <v>0.4</v>
      </c>
      <c r="P4174" s="124" t="s">
        <v>514</v>
      </c>
      <c r="Q4174" s="124">
        <v>2013</v>
      </c>
      <c r="R4174" s="124" t="s">
        <v>27</v>
      </c>
      <c r="S4174" s="124"/>
      <c r="T4174" s="116">
        <v>2426</v>
      </c>
      <c r="U4174" s="111">
        <v>45</v>
      </c>
      <c r="V4174" s="113">
        <f t="shared" si="782"/>
        <v>2221.137777777778</v>
      </c>
      <c r="W4174" s="113">
        <f t="shared" si="783"/>
        <v>204.86222222222204</v>
      </c>
      <c r="X4174" s="112">
        <f t="shared" si="784"/>
        <v>204862.22222222204</v>
      </c>
      <c r="Y4174" s="111"/>
      <c r="Z4174" s="110">
        <f t="shared" si="780"/>
        <v>41</v>
      </c>
      <c r="AA4174" s="109">
        <f t="shared" si="785"/>
        <v>121.30000000000001</v>
      </c>
      <c r="AB4174" s="109">
        <f t="shared" si="786"/>
        <v>121300.00000000001</v>
      </c>
      <c r="AC4174" s="108">
        <f t="shared" si="787"/>
        <v>2304.6999999999998</v>
      </c>
      <c r="AD4174" s="107">
        <f t="shared" si="788"/>
        <v>2.2222222222222223E-2</v>
      </c>
      <c r="AE4174" s="106">
        <f t="shared" si="789"/>
        <v>51.215555555555554</v>
      </c>
      <c r="AF4174" s="105">
        <f t="shared" si="790"/>
        <v>256.07777777777761</v>
      </c>
      <c r="AG4174" s="105">
        <f t="shared" si="791"/>
        <v>2169.9222222222224</v>
      </c>
    </row>
    <row r="4175" spans="1:1029" s="88" customFormat="1" x14ac:dyDescent="0.35">
      <c r="A4175" s="21">
        <v>10141103</v>
      </c>
      <c r="B4175" s="135" t="s">
        <v>18023</v>
      </c>
      <c r="C4175" s="135" t="s">
        <v>18022</v>
      </c>
      <c r="D4175" s="124" t="s">
        <v>18245</v>
      </c>
      <c r="E4175" s="114" t="str">
        <f t="shared" si="781"/>
        <v>MINISUBESTAÇÃO MARCA:Powertech PT 400 PT 400</v>
      </c>
      <c r="F4175" s="124"/>
      <c r="G4175" s="124" t="s">
        <v>18245</v>
      </c>
      <c r="H4175" s="124" t="s">
        <v>571</v>
      </c>
      <c r="I4175" s="124"/>
      <c r="J4175" s="124" t="s">
        <v>846</v>
      </c>
      <c r="K4175" s="124"/>
      <c r="L4175" s="124"/>
      <c r="M4175" s="124">
        <v>500</v>
      </c>
      <c r="N4175" s="124">
        <v>11</v>
      </c>
      <c r="O4175" s="21">
        <v>0.4</v>
      </c>
      <c r="P4175" s="124" t="s">
        <v>514</v>
      </c>
      <c r="Q4175" s="124">
        <v>2013</v>
      </c>
      <c r="R4175" s="124" t="s">
        <v>2362</v>
      </c>
      <c r="S4175" s="124" t="s">
        <v>18244</v>
      </c>
      <c r="T4175" s="116">
        <v>2426</v>
      </c>
      <c r="U4175" s="111">
        <v>45</v>
      </c>
      <c r="V4175" s="113">
        <f t="shared" si="782"/>
        <v>2221.137777777778</v>
      </c>
      <c r="W4175" s="113">
        <f t="shared" si="783"/>
        <v>204.86222222222204</v>
      </c>
      <c r="X4175" s="112">
        <f t="shared" si="784"/>
        <v>204862.22222222204</v>
      </c>
      <c r="Y4175" s="111"/>
      <c r="Z4175" s="110">
        <f t="shared" si="780"/>
        <v>41</v>
      </c>
      <c r="AA4175" s="109">
        <f t="shared" si="785"/>
        <v>121.30000000000001</v>
      </c>
      <c r="AB4175" s="109">
        <f t="shared" si="786"/>
        <v>121300.00000000001</v>
      </c>
      <c r="AC4175" s="108">
        <f t="shared" si="787"/>
        <v>2304.6999999999998</v>
      </c>
      <c r="AD4175" s="107">
        <f t="shared" si="788"/>
        <v>2.2222222222222223E-2</v>
      </c>
      <c r="AE4175" s="106">
        <f t="shared" si="789"/>
        <v>51.215555555555554</v>
      </c>
      <c r="AF4175" s="105">
        <f t="shared" si="790"/>
        <v>256.07777777777761</v>
      </c>
      <c r="AG4175" s="105">
        <f t="shared" si="791"/>
        <v>2169.9222222222224</v>
      </c>
    </row>
    <row r="4176" spans="1:1029" s="88" customFormat="1" x14ac:dyDescent="0.35">
      <c r="A4176" s="21">
        <v>10141103</v>
      </c>
      <c r="B4176" s="135" t="s">
        <v>18023</v>
      </c>
      <c r="C4176" s="135" t="s">
        <v>18022</v>
      </c>
      <c r="D4176" s="124" t="s">
        <v>10359</v>
      </c>
      <c r="E4176" s="114" t="str">
        <f t="shared" si="781"/>
        <v>MINISUBESTAÇÃO MARCA:EFACEC PT 14 PT 14</v>
      </c>
      <c r="F4176" s="124"/>
      <c r="G4176" s="124" t="s">
        <v>10359</v>
      </c>
      <c r="H4176" s="124" t="s">
        <v>571</v>
      </c>
      <c r="I4176" s="124"/>
      <c r="J4176" s="124" t="s">
        <v>18243</v>
      </c>
      <c r="K4176" s="124"/>
      <c r="L4176" s="124"/>
      <c r="M4176" s="124">
        <v>630</v>
      </c>
      <c r="N4176" s="124">
        <v>11</v>
      </c>
      <c r="O4176" s="21">
        <v>0.4</v>
      </c>
      <c r="P4176" s="124" t="s">
        <v>514</v>
      </c>
      <c r="Q4176" s="124">
        <v>2013</v>
      </c>
      <c r="R4176" s="124" t="s">
        <v>27</v>
      </c>
      <c r="S4176" s="124"/>
      <c r="T4176" s="116">
        <v>2772</v>
      </c>
      <c r="U4176" s="111">
        <v>45</v>
      </c>
      <c r="V4176" s="113">
        <f t="shared" si="782"/>
        <v>2537.92</v>
      </c>
      <c r="W4176" s="113">
        <f t="shared" si="783"/>
        <v>234.07999999999993</v>
      </c>
      <c r="X4176" s="112">
        <f t="shared" si="784"/>
        <v>234079.99999999994</v>
      </c>
      <c r="Y4176" s="111"/>
      <c r="Z4176" s="110">
        <f t="shared" si="780"/>
        <v>41</v>
      </c>
      <c r="AA4176" s="109">
        <f t="shared" si="785"/>
        <v>138.6</v>
      </c>
      <c r="AB4176" s="109">
        <f t="shared" si="786"/>
        <v>138600</v>
      </c>
      <c r="AC4176" s="108">
        <f t="shared" si="787"/>
        <v>2633.4</v>
      </c>
      <c r="AD4176" s="107">
        <f t="shared" si="788"/>
        <v>2.2222222222222223E-2</v>
      </c>
      <c r="AE4176" s="106">
        <f t="shared" si="789"/>
        <v>58.52</v>
      </c>
      <c r="AF4176" s="105">
        <f t="shared" si="790"/>
        <v>292.59999999999991</v>
      </c>
      <c r="AG4176" s="105">
        <f t="shared" si="791"/>
        <v>2479.4</v>
      </c>
    </row>
    <row r="4177" spans="1:33" s="88" customFormat="1" x14ac:dyDescent="0.35">
      <c r="A4177" s="21">
        <v>10141103</v>
      </c>
      <c r="B4177" s="135" t="s">
        <v>18023</v>
      </c>
      <c r="C4177" s="135" t="s">
        <v>18022</v>
      </c>
      <c r="D4177" s="124" t="s">
        <v>18242</v>
      </c>
      <c r="E4177" s="114" t="str">
        <f t="shared" si="781"/>
        <v>MINISUBESTAÇÃO MARCA:Powertech PT 67 PT 67</v>
      </c>
      <c r="F4177" s="124"/>
      <c r="G4177" s="124" t="s">
        <v>18242</v>
      </c>
      <c r="H4177" s="124" t="s">
        <v>571</v>
      </c>
      <c r="I4177" s="124"/>
      <c r="J4177" s="124" t="s">
        <v>18241</v>
      </c>
      <c r="K4177" s="124"/>
      <c r="L4177" s="124"/>
      <c r="M4177" s="124">
        <v>315</v>
      </c>
      <c r="N4177" s="124">
        <v>11</v>
      </c>
      <c r="O4177" s="21">
        <v>0.4</v>
      </c>
      <c r="P4177" s="124" t="s">
        <v>514</v>
      </c>
      <c r="Q4177" s="124">
        <v>2013</v>
      </c>
      <c r="R4177" s="124" t="s">
        <v>2362</v>
      </c>
      <c r="S4177" s="124" t="s">
        <v>18240</v>
      </c>
      <c r="T4177" s="116">
        <v>1213</v>
      </c>
      <c r="U4177" s="111">
        <v>45</v>
      </c>
      <c r="V4177" s="113">
        <f t="shared" si="782"/>
        <v>1110.568888888889</v>
      </c>
      <c r="W4177" s="113">
        <f t="shared" si="783"/>
        <v>102.43111111111102</v>
      </c>
      <c r="X4177" s="112">
        <f t="shared" si="784"/>
        <v>102431.11111111102</v>
      </c>
      <c r="Y4177" s="111"/>
      <c r="Z4177" s="110">
        <f t="shared" si="780"/>
        <v>41</v>
      </c>
      <c r="AA4177" s="109">
        <f t="shared" si="785"/>
        <v>60.650000000000006</v>
      </c>
      <c r="AB4177" s="109">
        <f t="shared" si="786"/>
        <v>60650.000000000007</v>
      </c>
      <c r="AC4177" s="108">
        <f t="shared" si="787"/>
        <v>1152.3499999999999</v>
      </c>
      <c r="AD4177" s="107">
        <f t="shared" si="788"/>
        <v>2.2222222222222223E-2</v>
      </c>
      <c r="AE4177" s="106">
        <f t="shared" si="789"/>
        <v>25.607777777777777</v>
      </c>
      <c r="AF4177" s="105">
        <f t="shared" si="790"/>
        <v>128.03888888888881</v>
      </c>
      <c r="AG4177" s="105">
        <f t="shared" si="791"/>
        <v>1084.9611111111112</v>
      </c>
    </row>
    <row r="4178" spans="1:33" s="88" customFormat="1" x14ac:dyDescent="0.35">
      <c r="A4178" s="21">
        <v>10141103</v>
      </c>
      <c r="B4178" s="135" t="s">
        <v>18023</v>
      </c>
      <c r="C4178" s="135" t="s">
        <v>18022</v>
      </c>
      <c r="D4178" s="142" t="s">
        <v>7014</v>
      </c>
      <c r="E4178" s="114" t="str">
        <f t="shared" si="781"/>
        <v>MINISUBESTAÇÃO MARCA:TRANS ELECTRON PTS 106 PTS 106</v>
      </c>
      <c r="F4178" s="124"/>
      <c r="G4178" s="142" t="s">
        <v>7014</v>
      </c>
      <c r="H4178" s="142" t="s">
        <v>607</v>
      </c>
      <c r="I4178" s="124"/>
      <c r="J4178" s="124"/>
      <c r="K4178" s="124"/>
      <c r="L4178" s="124"/>
      <c r="M4178" s="124">
        <v>500</v>
      </c>
      <c r="N4178" s="124">
        <v>11</v>
      </c>
      <c r="O4178" s="21">
        <v>0.4</v>
      </c>
      <c r="P4178" s="124" t="s">
        <v>514</v>
      </c>
      <c r="Q4178" s="124">
        <v>2013</v>
      </c>
      <c r="R4178" s="124" t="s">
        <v>5048</v>
      </c>
      <c r="S4178" s="124">
        <v>27082013</v>
      </c>
      <c r="T4178" s="116">
        <v>2426</v>
      </c>
      <c r="U4178" s="111">
        <v>45</v>
      </c>
      <c r="V4178" s="113">
        <f t="shared" si="782"/>
        <v>2221.137777777778</v>
      </c>
      <c r="W4178" s="113">
        <f t="shared" si="783"/>
        <v>204.86222222222204</v>
      </c>
      <c r="X4178" s="112">
        <f t="shared" si="784"/>
        <v>204862.22222222204</v>
      </c>
      <c r="Y4178" s="111"/>
      <c r="Z4178" s="110">
        <f t="shared" si="780"/>
        <v>41</v>
      </c>
      <c r="AA4178" s="109">
        <f t="shared" si="785"/>
        <v>121.30000000000001</v>
      </c>
      <c r="AB4178" s="109">
        <f t="shared" si="786"/>
        <v>121300.00000000001</v>
      </c>
      <c r="AC4178" s="108">
        <f t="shared" si="787"/>
        <v>2304.6999999999998</v>
      </c>
      <c r="AD4178" s="107">
        <f t="shared" si="788"/>
        <v>2.2222222222222223E-2</v>
      </c>
      <c r="AE4178" s="106">
        <f t="shared" si="789"/>
        <v>51.215555555555554</v>
      </c>
      <c r="AF4178" s="105">
        <f t="shared" si="790"/>
        <v>256.07777777777761</v>
      </c>
      <c r="AG4178" s="105">
        <f t="shared" si="791"/>
        <v>2169.9222222222224</v>
      </c>
    </row>
    <row r="4179" spans="1:33" s="88" customFormat="1" x14ac:dyDescent="0.35">
      <c r="A4179" s="21">
        <v>10141103</v>
      </c>
      <c r="B4179" s="115" t="s">
        <v>18023</v>
      </c>
      <c r="C4179" s="135" t="s">
        <v>18022</v>
      </c>
      <c r="D4179" s="133" t="s">
        <v>8955</v>
      </c>
      <c r="E4179" s="114" t="str">
        <f t="shared" si="781"/>
        <v>MINISUBESTAÇÃO MARCA:  PT 22</v>
      </c>
      <c r="F4179" s="21"/>
      <c r="G4179" s="21"/>
      <c r="H4179" s="21" t="s">
        <v>494</v>
      </c>
      <c r="I4179" s="21"/>
      <c r="J4179" s="21"/>
      <c r="K4179" s="133" t="s">
        <v>18239</v>
      </c>
      <c r="L4179" s="133" t="s">
        <v>18238</v>
      </c>
      <c r="M4179" s="21">
        <v>500</v>
      </c>
      <c r="N4179" s="21">
        <v>11</v>
      </c>
      <c r="O4179" s="21" t="s">
        <v>566</v>
      </c>
      <c r="P4179" s="124" t="s">
        <v>516</v>
      </c>
      <c r="Q4179" s="57">
        <v>2013</v>
      </c>
      <c r="R4179" s="21"/>
      <c r="S4179" s="21"/>
      <c r="T4179" s="116">
        <v>2426</v>
      </c>
      <c r="U4179" s="111">
        <v>45</v>
      </c>
      <c r="V4179" s="113">
        <f t="shared" si="782"/>
        <v>2221.137777777778</v>
      </c>
      <c r="W4179" s="113">
        <f t="shared" si="783"/>
        <v>204.86222222222204</v>
      </c>
      <c r="X4179" s="112">
        <f t="shared" si="784"/>
        <v>204862.22222222204</v>
      </c>
      <c r="Y4179" s="111"/>
      <c r="Z4179" s="110">
        <f t="shared" si="780"/>
        <v>41</v>
      </c>
      <c r="AA4179" s="109">
        <f t="shared" si="785"/>
        <v>121.30000000000001</v>
      </c>
      <c r="AB4179" s="109">
        <f t="shared" si="786"/>
        <v>121300.00000000001</v>
      </c>
      <c r="AC4179" s="108">
        <f t="shared" si="787"/>
        <v>2304.6999999999998</v>
      </c>
      <c r="AD4179" s="107">
        <f t="shared" si="788"/>
        <v>2.2222222222222223E-2</v>
      </c>
      <c r="AE4179" s="106">
        <f t="shared" si="789"/>
        <v>51.215555555555554</v>
      </c>
      <c r="AF4179" s="105">
        <f t="shared" si="790"/>
        <v>256.07777777777761</v>
      </c>
      <c r="AG4179" s="105">
        <f t="shared" si="791"/>
        <v>2169.9222222222224</v>
      </c>
    </row>
    <row r="4180" spans="1:33" s="88" customFormat="1" x14ac:dyDescent="0.35">
      <c r="A4180" s="21">
        <v>10141103</v>
      </c>
      <c r="B4180" s="115" t="s">
        <v>18023</v>
      </c>
      <c r="C4180" s="135" t="s">
        <v>18022</v>
      </c>
      <c r="D4180" s="133" t="s">
        <v>11449</v>
      </c>
      <c r="E4180" s="114" t="str">
        <f t="shared" si="781"/>
        <v>MINISUBESTAÇÃO MARCA:  PT 37</v>
      </c>
      <c r="F4180" s="21"/>
      <c r="G4180" s="21"/>
      <c r="H4180" s="21" t="s">
        <v>494</v>
      </c>
      <c r="I4180" s="21"/>
      <c r="J4180" s="21"/>
      <c r="K4180" s="133" t="s">
        <v>18237</v>
      </c>
      <c r="L4180" s="133" t="s">
        <v>18236</v>
      </c>
      <c r="M4180" s="21">
        <v>500</v>
      </c>
      <c r="N4180" s="21">
        <v>11</v>
      </c>
      <c r="O4180" s="21" t="s">
        <v>18235</v>
      </c>
      <c r="P4180" s="124" t="s">
        <v>516</v>
      </c>
      <c r="Q4180" s="57">
        <v>2013</v>
      </c>
      <c r="R4180" s="21"/>
      <c r="S4180" s="21"/>
      <c r="T4180" s="116">
        <v>2426</v>
      </c>
      <c r="U4180" s="111">
        <v>45</v>
      </c>
      <c r="V4180" s="113">
        <f t="shared" si="782"/>
        <v>2221.137777777778</v>
      </c>
      <c r="W4180" s="113">
        <f t="shared" si="783"/>
        <v>204.86222222222204</v>
      </c>
      <c r="X4180" s="112">
        <f t="shared" si="784"/>
        <v>204862.22222222204</v>
      </c>
      <c r="Y4180" s="111"/>
      <c r="Z4180" s="110">
        <f t="shared" si="780"/>
        <v>41</v>
      </c>
      <c r="AA4180" s="109">
        <f t="shared" si="785"/>
        <v>121.30000000000001</v>
      </c>
      <c r="AB4180" s="109">
        <f t="shared" si="786"/>
        <v>121300.00000000001</v>
      </c>
      <c r="AC4180" s="108">
        <f t="shared" si="787"/>
        <v>2304.6999999999998</v>
      </c>
      <c r="AD4180" s="107">
        <f t="shared" si="788"/>
        <v>2.2222222222222223E-2</v>
      </c>
      <c r="AE4180" s="106">
        <f t="shared" si="789"/>
        <v>51.215555555555554</v>
      </c>
      <c r="AF4180" s="105">
        <f t="shared" si="790"/>
        <v>256.07777777777761</v>
      </c>
      <c r="AG4180" s="105">
        <f t="shared" si="791"/>
        <v>2169.9222222222224</v>
      </c>
    </row>
    <row r="4181" spans="1:33" s="88" customFormat="1" x14ac:dyDescent="0.35">
      <c r="A4181" s="21">
        <v>10141103</v>
      </c>
      <c r="B4181" s="115" t="s">
        <v>18023</v>
      </c>
      <c r="C4181" s="135" t="s">
        <v>18022</v>
      </c>
      <c r="D4181" s="133" t="s">
        <v>10944</v>
      </c>
      <c r="E4181" s="114" t="str">
        <f t="shared" si="781"/>
        <v>MINISUBESTAÇÃO MARCA:  PT 26</v>
      </c>
      <c r="F4181" s="21"/>
      <c r="G4181" s="21"/>
      <c r="H4181" s="21" t="s">
        <v>494</v>
      </c>
      <c r="I4181" s="21"/>
      <c r="J4181" s="21"/>
      <c r="K4181" s="133" t="s">
        <v>18234</v>
      </c>
      <c r="L4181" s="133" t="s">
        <v>18233</v>
      </c>
      <c r="M4181" s="21">
        <v>315</v>
      </c>
      <c r="N4181" s="21">
        <v>11</v>
      </c>
      <c r="O4181" s="21" t="s">
        <v>510</v>
      </c>
      <c r="P4181" s="124" t="s">
        <v>516</v>
      </c>
      <c r="Q4181" s="21">
        <v>2013</v>
      </c>
      <c r="R4181" s="21"/>
      <c r="S4181" s="21"/>
      <c r="T4181" s="116">
        <v>1213</v>
      </c>
      <c r="U4181" s="111">
        <v>45</v>
      </c>
      <c r="V4181" s="113">
        <f t="shared" si="782"/>
        <v>1110.568888888889</v>
      </c>
      <c r="W4181" s="113">
        <f t="shared" si="783"/>
        <v>102.43111111111102</v>
      </c>
      <c r="X4181" s="112">
        <f t="shared" si="784"/>
        <v>102431.11111111102</v>
      </c>
      <c r="Y4181" s="111"/>
      <c r="Z4181" s="110">
        <f t="shared" si="780"/>
        <v>41</v>
      </c>
      <c r="AA4181" s="109">
        <f t="shared" si="785"/>
        <v>60.650000000000006</v>
      </c>
      <c r="AB4181" s="109">
        <f t="shared" si="786"/>
        <v>60650.000000000007</v>
      </c>
      <c r="AC4181" s="108">
        <f t="shared" si="787"/>
        <v>1152.3499999999999</v>
      </c>
      <c r="AD4181" s="107">
        <f t="shared" si="788"/>
        <v>2.2222222222222223E-2</v>
      </c>
      <c r="AE4181" s="106">
        <f t="shared" si="789"/>
        <v>25.607777777777777</v>
      </c>
      <c r="AF4181" s="105">
        <f t="shared" si="790"/>
        <v>128.03888888888881</v>
      </c>
      <c r="AG4181" s="105">
        <f t="shared" si="791"/>
        <v>1084.9611111111112</v>
      </c>
    </row>
    <row r="4182" spans="1:33" s="88" customFormat="1" x14ac:dyDescent="0.35">
      <c r="A4182" s="21">
        <v>10141103</v>
      </c>
      <c r="B4182" s="115" t="s">
        <v>18023</v>
      </c>
      <c r="C4182" s="135" t="s">
        <v>18022</v>
      </c>
      <c r="D4182" s="133" t="s">
        <v>18222</v>
      </c>
      <c r="E4182" s="114" t="str">
        <f t="shared" si="781"/>
        <v>MINISUBESTAÇÃO MARCA:Powertech  PT 426</v>
      </c>
      <c r="F4182" s="21"/>
      <c r="G4182" s="21"/>
      <c r="H4182" s="21" t="s">
        <v>494</v>
      </c>
      <c r="I4182" s="21"/>
      <c r="J4182" s="21"/>
      <c r="K4182" s="133" t="s">
        <v>18221</v>
      </c>
      <c r="L4182" s="133" t="s">
        <v>18220</v>
      </c>
      <c r="M4182" s="21">
        <v>500</v>
      </c>
      <c r="N4182" s="21">
        <v>11</v>
      </c>
      <c r="O4182" s="21" t="s">
        <v>510</v>
      </c>
      <c r="P4182" s="124" t="s">
        <v>516</v>
      </c>
      <c r="Q4182" s="21">
        <v>2013</v>
      </c>
      <c r="R4182" s="21" t="s">
        <v>2362</v>
      </c>
      <c r="S4182" s="21" t="s">
        <v>18219</v>
      </c>
      <c r="T4182" s="116">
        <v>2426</v>
      </c>
      <c r="U4182" s="111">
        <v>45</v>
      </c>
      <c r="V4182" s="113">
        <f t="shared" si="782"/>
        <v>2221.137777777778</v>
      </c>
      <c r="W4182" s="113">
        <f t="shared" si="783"/>
        <v>204.86222222222204</v>
      </c>
      <c r="X4182" s="112">
        <f t="shared" si="784"/>
        <v>204862.22222222204</v>
      </c>
      <c r="Y4182" s="111"/>
      <c r="Z4182" s="110">
        <f t="shared" si="780"/>
        <v>41</v>
      </c>
      <c r="AA4182" s="109">
        <f t="shared" si="785"/>
        <v>121.30000000000001</v>
      </c>
      <c r="AB4182" s="109">
        <f t="shared" si="786"/>
        <v>121300.00000000001</v>
      </c>
      <c r="AC4182" s="108">
        <f t="shared" si="787"/>
        <v>2304.6999999999998</v>
      </c>
      <c r="AD4182" s="107">
        <f t="shared" si="788"/>
        <v>2.2222222222222223E-2</v>
      </c>
      <c r="AE4182" s="106">
        <f t="shared" si="789"/>
        <v>51.215555555555554</v>
      </c>
      <c r="AF4182" s="105">
        <f t="shared" si="790"/>
        <v>256.07777777777761</v>
      </c>
      <c r="AG4182" s="105">
        <f t="shared" si="791"/>
        <v>2169.9222222222224</v>
      </c>
    </row>
    <row r="4183" spans="1:33" s="88" customFormat="1" x14ac:dyDescent="0.35">
      <c r="A4183" s="21">
        <v>10141103</v>
      </c>
      <c r="B4183" s="115" t="s">
        <v>18023</v>
      </c>
      <c r="C4183" s="135" t="s">
        <v>18022</v>
      </c>
      <c r="D4183" s="21" t="s">
        <v>18232</v>
      </c>
      <c r="E4183" s="114" t="str">
        <f t="shared" si="781"/>
        <v>MINISUBESTAÇÃO MARCA:Powertech  PT 405</v>
      </c>
      <c r="F4183" s="21"/>
      <c r="G4183" s="21"/>
      <c r="H4183" s="21" t="s">
        <v>494</v>
      </c>
      <c r="I4183" s="21"/>
      <c r="J4183" s="21"/>
      <c r="K4183" s="133" t="s">
        <v>18231</v>
      </c>
      <c r="L4183" s="133" t="s">
        <v>18230</v>
      </c>
      <c r="M4183" s="21">
        <v>500</v>
      </c>
      <c r="N4183" s="21">
        <v>11</v>
      </c>
      <c r="O4183" s="21" t="s">
        <v>510</v>
      </c>
      <c r="P4183" s="124" t="s">
        <v>516</v>
      </c>
      <c r="Q4183" s="21">
        <v>2013</v>
      </c>
      <c r="R4183" s="21" t="s">
        <v>2362</v>
      </c>
      <c r="S4183" s="21" t="s">
        <v>18229</v>
      </c>
      <c r="T4183" s="116">
        <v>2426</v>
      </c>
      <c r="U4183" s="111">
        <v>45</v>
      </c>
      <c r="V4183" s="113">
        <f t="shared" si="782"/>
        <v>2221.137777777778</v>
      </c>
      <c r="W4183" s="113">
        <f t="shared" si="783"/>
        <v>204.86222222222204</v>
      </c>
      <c r="X4183" s="112">
        <f t="shared" si="784"/>
        <v>204862.22222222204</v>
      </c>
      <c r="Y4183" s="111"/>
      <c r="Z4183" s="110">
        <f t="shared" si="780"/>
        <v>41</v>
      </c>
      <c r="AA4183" s="109">
        <f t="shared" si="785"/>
        <v>121.30000000000001</v>
      </c>
      <c r="AB4183" s="109">
        <f t="shared" si="786"/>
        <v>121300.00000000001</v>
      </c>
      <c r="AC4183" s="108">
        <f t="shared" si="787"/>
        <v>2304.6999999999998</v>
      </c>
      <c r="AD4183" s="107">
        <f t="shared" si="788"/>
        <v>2.2222222222222223E-2</v>
      </c>
      <c r="AE4183" s="106">
        <f t="shared" si="789"/>
        <v>51.215555555555554</v>
      </c>
      <c r="AF4183" s="105">
        <f t="shared" si="790"/>
        <v>256.07777777777761</v>
      </c>
      <c r="AG4183" s="105">
        <f t="shared" si="791"/>
        <v>2169.9222222222224</v>
      </c>
    </row>
    <row r="4184" spans="1:33" s="88" customFormat="1" x14ac:dyDescent="0.35">
      <c r="A4184" s="21">
        <v>10141103</v>
      </c>
      <c r="B4184" s="115" t="s">
        <v>18023</v>
      </c>
      <c r="C4184" s="135" t="s">
        <v>18022</v>
      </c>
      <c r="D4184" s="21" t="s">
        <v>18228</v>
      </c>
      <c r="E4184" s="114" t="str">
        <f t="shared" si="781"/>
        <v xml:space="preserve">MINISUBESTAÇÃO MARCA:  PT </v>
      </c>
      <c r="F4184" s="21"/>
      <c r="G4184" s="21"/>
      <c r="H4184" s="21" t="s">
        <v>494</v>
      </c>
      <c r="I4184" s="21"/>
      <c r="J4184" s="21"/>
      <c r="K4184" s="133" t="s">
        <v>18227</v>
      </c>
      <c r="L4184" s="133" t="s">
        <v>18226</v>
      </c>
      <c r="M4184" s="21">
        <v>500</v>
      </c>
      <c r="N4184" s="21">
        <v>11</v>
      </c>
      <c r="O4184" s="21" t="s">
        <v>510</v>
      </c>
      <c r="P4184" s="124" t="s">
        <v>516</v>
      </c>
      <c r="Q4184" s="21">
        <v>2013</v>
      </c>
      <c r="R4184" s="21"/>
      <c r="S4184" s="21"/>
      <c r="T4184" s="116">
        <v>2426</v>
      </c>
      <c r="U4184" s="111">
        <v>45</v>
      </c>
      <c r="V4184" s="113">
        <f t="shared" si="782"/>
        <v>2221.137777777778</v>
      </c>
      <c r="W4184" s="113">
        <f t="shared" si="783"/>
        <v>204.86222222222204</v>
      </c>
      <c r="X4184" s="112">
        <f t="shared" si="784"/>
        <v>204862.22222222204</v>
      </c>
      <c r="Y4184" s="111"/>
      <c r="Z4184" s="110">
        <f t="shared" si="780"/>
        <v>41</v>
      </c>
      <c r="AA4184" s="109">
        <f t="shared" si="785"/>
        <v>121.30000000000001</v>
      </c>
      <c r="AB4184" s="109">
        <f t="shared" si="786"/>
        <v>121300.00000000001</v>
      </c>
      <c r="AC4184" s="108">
        <f t="shared" si="787"/>
        <v>2304.6999999999998</v>
      </c>
      <c r="AD4184" s="107">
        <f t="shared" si="788"/>
        <v>2.2222222222222223E-2</v>
      </c>
      <c r="AE4184" s="106">
        <f t="shared" si="789"/>
        <v>51.215555555555554</v>
      </c>
      <c r="AF4184" s="105">
        <f t="shared" si="790"/>
        <v>256.07777777777761</v>
      </c>
      <c r="AG4184" s="105">
        <f t="shared" si="791"/>
        <v>2169.9222222222224</v>
      </c>
    </row>
    <row r="4185" spans="1:33" s="88" customFormat="1" x14ac:dyDescent="0.35">
      <c r="A4185" s="21">
        <v>10141103</v>
      </c>
      <c r="B4185" s="115" t="s">
        <v>18023</v>
      </c>
      <c r="C4185" s="135" t="s">
        <v>18022</v>
      </c>
      <c r="D4185" s="133" t="s">
        <v>4971</v>
      </c>
      <c r="E4185" s="114" t="str">
        <f t="shared" si="781"/>
        <v>MINISUBESTAÇÃO MARCA:Powertech  PT 149</v>
      </c>
      <c r="F4185" s="21"/>
      <c r="G4185" s="21"/>
      <c r="H4185" s="21" t="s">
        <v>494</v>
      </c>
      <c r="I4185" s="21"/>
      <c r="J4185" s="21"/>
      <c r="K4185" s="133" t="s">
        <v>18225</v>
      </c>
      <c r="L4185" s="133" t="s">
        <v>18224</v>
      </c>
      <c r="M4185" s="21">
        <v>630</v>
      </c>
      <c r="N4185" s="21">
        <v>11</v>
      </c>
      <c r="O4185" s="21" t="s">
        <v>510</v>
      </c>
      <c r="P4185" s="124" t="s">
        <v>516</v>
      </c>
      <c r="Q4185" s="21">
        <v>2013</v>
      </c>
      <c r="R4185" s="21" t="s">
        <v>2362</v>
      </c>
      <c r="S4185" s="21" t="s">
        <v>18223</v>
      </c>
      <c r="T4185" s="116">
        <v>2772</v>
      </c>
      <c r="U4185" s="111">
        <v>45</v>
      </c>
      <c r="V4185" s="113">
        <f t="shared" si="782"/>
        <v>2537.92</v>
      </c>
      <c r="W4185" s="113">
        <f t="shared" si="783"/>
        <v>234.07999999999993</v>
      </c>
      <c r="X4185" s="112">
        <f t="shared" si="784"/>
        <v>234079.99999999994</v>
      </c>
      <c r="Y4185" s="111"/>
      <c r="Z4185" s="110">
        <f t="shared" si="780"/>
        <v>41</v>
      </c>
      <c r="AA4185" s="109">
        <f t="shared" si="785"/>
        <v>138.6</v>
      </c>
      <c r="AB4185" s="109">
        <f t="shared" si="786"/>
        <v>138600</v>
      </c>
      <c r="AC4185" s="108">
        <f t="shared" si="787"/>
        <v>2633.4</v>
      </c>
      <c r="AD4185" s="107">
        <f t="shared" si="788"/>
        <v>2.2222222222222223E-2</v>
      </c>
      <c r="AE4185" s="106">
        <f t="shared" si="789"/>
        <v>58.52</v>
      </c>
      <c r="AF4185" s="105">
        <f t="shared" si="790"/>
        <v>292.59999999999991</v>
      </c>
      <c r="AG4185" s="105">
        <f t="shared" si="791"/>
        <v>2479.4</v>
      </c>
    </row>
    <row r="4186" spans="1:33" s="88" customFormat="1" x14ac:dyDescent="0.35">
      <c r="A4186" s="21">
        <v>10141103</v>
      </c>
      <c r="B4186" s="115" t="s">
        <v>18023</v>
      </c>
      <c r="C4186" s="135" t="s">
        <v>18022</v>
      </c>
      <c r="D4186" s="133" t="s">
        <v>18222</v>
      </c>
      <c r="E4186" s="114" t="str">
        <f t="shared" si="781"/>
        <v>MINISUBESTAÇÃO MARCA:Powertech  PT 426</v>
      </c>
      <c r="F4186" s="21"/>
      <c r="G4186" s="21"/>
      <c r="H4186" s="21" t="s">
        <v>494</v>
      </c>
      <c r="I4186" s="21"/>
      <c r="J4186" s="21"/>
      <c r="K4186" s="133" t="s">
        <v>18221</v>
      </c>
      <c r="L4186" s="133" t="s">
        <v>18220</v>
      </c>
      <c r="M4186" s="21">
        <v>500</v>
      </c>
      <c r="N4186" s="21">
        <v>11</v>
      </c>
      <c r="O4186" s="21" t="s">
        <v>510</v>
      </c>
      <c r="P4186" s="124" t="s">
        <v>516</v>
      </c>
      <c r="Q4186" s="21">
        <v>2013</v>
      </c>
      <c r="R4186" s="21" t="s">
        <v>2362</v>
      </c>
      <c r="S4186" s="21" t="s">
        <v>18219</v>
      </c>
      <c r="T4186" s="116">
        <v>2426</v>
      </c>
      <c r="U4186" s="111">
        <v>45</v>
      </c>
      <c r="V4186" s="113">
        <f t="shared" si="782"/>
        <v>2221.137777777778</v>
      </c>
      <c r="W4186" s="113">
        <f t="shared" si="783"/>
        <v>204.86222222222204</v>
      </c>
      <c r="X4186" s="112">
        <f t="shared" si="784"/>
        <v>204862.22222222204</v>
      </c>
      <c r="Y4186" s="111"/>
      <c r="Z4186" s="110">
        <f t="shared" si="780"/>
        <v>41</v>
      </c>
      <c r="AA4186" s="109">
        <f t="shared" si="785"/>
        <v>121.30000000000001</v>
      </c>
      <c r="AB4186" s="109">
        <f t="shared" si="786"/>
        <v>121300.00000000001</v>
      </c>
      <c r="AC4186" s="108">
        <f t="shared" si="787"/>
        <v>2304.6999999999998</v>
      </c>
      <c r="AD4186" s="107">
        <f t="shared" si="788"/>
        <v>2.2222222222222223E-2</v>
      </c>
      <c r="AE4186" s="106">
        <f t="shared" si="789"/>
        <v>51.215555555555554</v>
      </c>
      <c r="AF4186" s="105">
        <f t="shared" si="790"/>
        <v>256.07777777777761</v>
      </c>
      <c r="AG4186" s="105">
        <f t="shared" si="791"/>
        <v>2169.9222222222224</v>
      </c>
    </row>
    <row r="4187" spans="1:33" s="88" customFormat="1" x14ac:dyDescent="0.35">
      <c r="A4187" s="21">
        <v>10141103</v>
      </c>
      <c r="B4187" s="115" t="s">
        <v>18023</v>
      </c>
      <c r="C4187" s="135" t="s">
        <v>18022</v>
      </c>
      <c r="D4187" s="57" t="s">
        <v>7614</v>
      </c>
      <c r="E4187" s="114" t="str">
        <f t="shared" si="781"/>
        <v>MINISUBESTAÇÃO MARCA:Powertech  PT 120</v>
      </c>
      <c r="F4187" s="21"/>
      <c r="G4187" s="21"/>
      <c r="H4187" s="21" t="s">
        <v>494</v>
      </c>
      <c r="I4187" s="21"/>
      <c r="J4187" s="21"/>
      <c r="K4187" s="133" t="s">
        <v>18218</v>
      </c>
      <c r="L4187" s="133" t="s">
        <v>18217</v>
      </c>
      <c r="M4187" s="21">
        <v>630</v>
      </c>
      <c r="N4187" s="21">
        <v>11</v>
      </c>
      <c r="O4187" s="21" t="s">
        <v>510</v>
      </c>
      <c r="P4187" s="124" t="s">
        <v>516</v>
      </c>
      <c r="Q4187" s="21">
        <v>2013</v>
      </c>
      <c r="R4187" s="21" t="s">
        <v>2362</v>
      </c>
      <c r="S4187" s="21" t="s">
        <v>18216</v>
      </c>
      <c r="T4187" s="116">
        <v>2772</v>
      </c>
      <c r="U4187" s="111">
        <v>45</v>
      </c>
      <c r="V4187" s="113">
        <f t="shared" si="782"/>
        <v>2537.92</v>
      </c>
      <c r="W4187" s="113">
        <f t="shared" si="783"/>
        <v>234.07999999999993</v>
      </c>
      <c r="X4187" s="112">
        <f t="shared" si="784"/>
        <v>234079.99999999994</v>
      </c>
      <c r="Y4187" s="111"/>
      <c r="Z4187" s="110">
        <f t="shared" si="780"/>
        <v>41</v>
      </c>
      <c r="AA4187" s="109">
        <f t="shared" si="785"/>
        <v>138.6</v>
      </c>
      <c r="AB4187" s="109">
        <f t="shared" si="786"/>
        <v>138600</v>
      </c>
      <c r="AC4187" s="108">
        <f t="shared" si="787"/>
        <v>2633.4</v>
      </c>
      <c r="AD4187" s="107">
        <f t="shared" si="788"/>
        <v>2.2222222222222223E-2</v>
      </c>
      <c r="AE4187" s="106">
        <f t="shared" si="789"/>
        <v>58.52</v>
      </c>
      <c r="AF4187" s="105">
        <f t="shared" si="790"/>
        <v>292.59999999999991</v>
      </c>
      <c r="AG4187" s="105">
        <f t="shared" si="791"/>
        <v>2479.4</v>
      </c>
    </row>
    <row r="4188" spans="1:33" s="88" customFormat="1" x14ac:dyDescent="0.35">
      <c r="A4188" s="21">
        <v>10141103</v>
      </c>
      <c r="B4188" s="115" t="s">
        <v>18023</v>
      </c>
      <c r="C4188" s="135" t="s">
        <v>18022</v>
      </c>
      <c r="D4188" s="133" t="s">
        <v>18215</v>
      </c>
      <c r="E4188" s="114" t="str">
        <f t="shared" si="781"/>
        <v>MINISUBESTAÇÃO MARCA:Powertech  PT 291</v>
      </c>
      <c r="F4188" s="21"/>
      <c r="G4188" s="21"/>
      <c r="H4188" s="21" t="s">
        <v>494</v>
      </c>
      <c r="I4188" s="21"/>
      <c r="J4188" s="21"/>
      <c r="K4188" s="133" t="s">
        <v>18214</v>
      </c>
      <c r="L4188" s="133" t="s">
        <v>18213</v>
      </c>
      <c r="M4188" s="21">
        <v>630</v>
      </c>
      <c r="N4188" s="21">
        <v>11</v>
      </c>
      <c r="O4188" s="21" t="s">
        <v>510</v>
      </c>
      <c r="P4188" s="124" t="s">
        <v>516</v>
      </c>
      <c r="Q4188" s="21">
        <v>2013</v>
      </c>
      <c r="R4188" s="21" t="s">
        <v>2362</v>
      </c>
      <c r="S4188" s="21" t="s">
        <v>18212</v>
      </c>
      <c r="T4188" s="116">
        <v>2772</v>
      </c>
      <c r="U4188" s="111">
        <v>45</v>
      </c>
      <c r="V4188" s="113">
        <f t="shared" si="782"/>
        <v>2537.92</v>
      </c>
      <c r="W4188" s="113">
        <f t="shared" si="783"/>
        <v>234.07999999999993</v>
      </c>
      <c r="X4188" s="112">
        <f t="shared" si="784"/>
        <v>234079.99999999994</v>
      </c>
      <c r="Y4188" s="111"/>
      <c r="Z4188" s="110">
        <f t="shared" si="780"/>
        <v>41</v>
      </c>
      <c r="AA4188" s="109">
        <f t="shared" si="785"/>
        <v>138.6</v>
      </c>
      <c r="AB4188" s="109">
        <f t="shared" si="786"/>
        <v>138600</v>
      </c>
      <c r="AC4188" s="108">
        <f t="shared" si="787"/>
        <v>2633.4</v>
      </c>
      <c r="AD4188" s="107">
        <f t="shared" si="788"/>
        <v>2.2222222222222223E-2</v>
      </c>
      <c r="AE4188" s="106">
        <f t="shared" si="789"/>
        <v>58.52</v>
      </c>
      <c r="AF4188" s="105">
        <f t="shared" si="790"/>
        <v>292.59999999999991</v>
      </c>
      <c r="AG4188" s="105">
        <f t="shared" si="791"/>
        <v>2479.4</v>
      </c>
    </row>
    <row r="4189" spans="1:33" s="88" customFormat="1" x14ac:dyDescent="0.35">
      <c r="A4189" s="21">
        <v>10141103</v>
      </c>
      <c r="B4189" s="115" t="s">
        <v>18023</v>
      </c>
      <c r="C4189" s="135" t="s">
        <v>18022</v>
      </c>
      <c r="D4189" s="133" t="s">
        <v>18211</v>
      </c>
      <c r="E4189" s="114" t="str">
        <f t="shared" si="781"/>
        <v>MINISUBESTAÇÃO MARCA:Alstom   PT 96</v>
      </c>
      <c r="F4189" s="21"/>
      <c r="G4189" s="21"/>
      <c r="H4189" s="21" t="s">
        <v>494</v>
      </c>
      <c r="I4189" s="21"/>
      <c r="J4189" s="21"/>
      <c r="K4189" s="133" t="s">
        <v>18210</v>
      </c>
      <c r="L4189" s="133" t="s">
        <v>18209</v>
      </c>
      <c r="M4189" s="21">
        <v>500</v>
      </c>
      <c r="N4189" s="21">
        <v>11</v>
      </c>
      <c r="O4189" s="21" t="s">
        <v>510</v>
      </c>
      <c r="P4189" s="124" t="s">
        <v>516</v>
      </c>
      <c r="Q4189" s="21">
        <v>2013</v>
      </c>
      <c r="R4189" s="21" t="s">
        <v>4979</v>
      </c>
      <c r="S4189" s="21" t="s">
        <v>18208</v>
      </c>
      <c r="T4189" s="116">
        <v>2426</v>
      </c>
      <c r="U4189" s="111">
        <v>45</v>
      </c>
      <c r="V4189" s="113">
        <f t="shared" si="782"/>
        <v>2221.137777777778</v>
      </c>
      <c r="W4189" s="113">
        <f t="shared" si="783"/>
        <v>204.86222222222204</v>
      </c>
      <c r="X4189" s="112">
        <f t="shared" si="784"/>
        <v>204862.22222222204</v>
      </c>
      <c r="Y4189" s="111"/>
      <c r="Z4189" s="110">
        <f t="shared" si="780"/>
        <v>41</v>
      </c>
      <c r="AA4189" s="109">
        <f t="shared" si="785"/>
        <v>121.30000000000001</v>
      </c>
      <c r="AB4189" s="109">
        <f t="shared" si="786"/>
        <v>121300.00000000001</v>
      </c>
      <c r="AC4189" s="108">
        <f t="shared" si="787"/>
        <v>2304.6999999999998</v>
      </c>
      <c r="AD4189" s="107">
        <f t="shared" si="788"/>
        <v>2.2222222222222223E-2</v>
      </c>
      <c r="AE4189" s="106">
        <f t="shared" si="789"/>
        <v>51.215555555555554</v>
      </c>
      <c r="AF4189" s="105">
        <f t="shared" si="790"/>
        <v>256.07777777777761</v>
      </c>
      <c r="AG4189" s="105">
        <f t="shared" si="791"/>
        <v>2169.9222222222224</v>
      </c>
    </row>
    <row r="4190" spans="1:33" s="88" customFormat="1" x14ac:dyDescent="0.35">
      <c r="A4190" s="21">
        <v>10141103</v>
      </c>
      <c r="B4190" s="115" t="s">
        <v>18023</v>
      </c>
      <c r="C4190" s="135" t="s">
        <v>18022</v>
      </c>
      <c r="D4190" s="133" t="s">
        <v>18207</v>
      </c>
      <c r="E4190" s="114" t="str">
        <f t="shared" si="781"/>
        <v>MINISUBESTAÇÃO MARCA:Desta Power Malta  PT 266</v>
      </c>
      <c r="F4190" s="21"/>
      <c r="G4190" s="21"/>
      <c r="H4190" s="21" t="s">
        <v>494</v>
      </c>
      <c r="I4190" s="21"/>
      <c r="J4190" s="21"/>
      <c r="K4190" s="133" t="s">
        <v>18206</v>
      </c>
      <c r="L4190" s="133" t="s">
        <v>18205</v>
      </c>
      <c r="M4190" s="21">
        <v>500</v>
      </c>
      <c r="N4190" s="21">
        <v>11</v>
      </c>
      <c r="O4190" s="21" t="s">
        <v>510</v>
      </c>
      <c r="P4190" s="124" t="s">
        <v>516</v>
      </c>
      <c r="Q4190" s="21">
        <v>2013</v>
      </c>
      <c r="R4190" s="21" t="s">
        <v>2412</v>
      </c>
      <c r="S4190" s="21" t="s">
        <v>18204</v>
      </c>
      <c r="T4190" s="116">
        <v>2426</v>
      </c>
      <c r="U4190" s="111">
        <v>45</v>
      </c>
      <c r="V4190" s="113">
        <f t="shared" si="782"/>
        <v>2221.137777777778</v>
      </c>
      <c r="W4190" s="113">
        <f t="shared" si="783"/>
        <v>204.86222222222204</v>
      </c>
      <c r="X4190" s="112">
        <f t="shared" si="784"/>
        <v>204862.22222222204</v>
      </c>
      <c r="Y4190" s="111"/>
      <c r="Z4190" s="110">
        <f t="shared" si="780"/>
        <v>41</v>
      </c>
      <c r="AA4190" s="109">
        <f t="shared" si="785"/>
        <v>121.30000000000001</v>
      </c>
      <c r="AB4190" s="109">
        <f t="shared" si="786"/>
        <v>121300.00000000001</v>
      </c>
      <c r="AC4190" s="108">
        <f t="shared" si="787"/>
        <v>2304.6999999999998</v>
      </c>
      <c r="AD4190" s="107">
        <f t="shared" si="788"/>
        <v>2.2222222222222223E-2</v>
      </c>
      <c r="AE4190" s="106">
        <f t="shared" si="789"/>
        <v>51.215555555555554</v>
      </c>
      <c r="AF4190" s="105">
        <f t="shared" si="790"/>
        <v>256.07777777777761</v>
      </c>
      <c r="AG4190" s="105">
        <f t="shared" si="791"/>
        <v>2169.9222222222224</v>
      </c>
    </row>
    <row r="4191" spans="1:33" s="88" customFormat="1" x14ac:dyDescent="0.35">
      <c r="A4191" s="21">
        <v>10141103</v>
      </c>
      <c r="B4191" s="115" t="s">
        <v>18023</v>
      </c>
      <c r="C4191" s="135" t="s">
        <v>18022</v>
      </c>
      <c r="D4191" s="133" t="s">
        <v>18203</v>
      </c>
      <c r="E4191" s="114" t="str">
        <f t="shared" si="781"/>
        <v>MINISUBESTAÇÃO MARCA:Powertech  PT 63</v>
      </c>
      <c r="F4191" s="21"/>
      <c r="G4191" s="21"/>
      <c r="H4191" s="21" t="s">
        <v>494</v>
      </c>
      <c r="I4191" s="21"/>
      <c r="J4191" s="21"/>
      <c r="K4191" s="133" t="s">
        <v>18202</v>
      </c>
      <c r="L4191" s="133" t="s">
        <v>18201</v>
      </c>
      <c r="M4191" s="21">
        <v>500</v>
      </c>
      <c r="N4191" s="21">
        <v>11</v>
      </c>
      <c r="O4191" s="21" t="s">
        <v>510</v>
      </c>
      <c r="P4191" s="124" t="s">
        <v>516</v>
      </c>
      <c r="Q4191" s="21">
        <v>2013</v>
      </c>
      <c r="R4191" s="21" t="s">
        <v>2362</v>
      </c>
      <c r="S4191" s="21" t="s">
        <v>18200</v>
      </c>
      <c r="T4191" s="116">
        <v>2426</v>
      </c>
      <c r="U4191" s="111">
        <v>45</v>
      </c>
      <c r="V4191" s="113">
        <f t="shared" si="782"/>
        <v>2221.137777777778</v>
      </c>
      <c r="W4191" s="113">
        <f t="shared" si="783"/>
        <v>204.86222222222204</v>
      </c>
      <c r="X4191" s="112">
        <f t="shared" si="784"/>
        <v>204862.22222222204</v>
      </c>
      <c r="Y4191" s="111"/>
      <c r="Z4191" s="110">
        <f t="shared" si="780"/>
        <v>41</v>
      </c>
      <c r="AA4191" s="109">
        <f t="shared" si="785"/>
        <v>121.30000000000001</v>
      </c>
      <c r="AB4191" s="109">
        <f t="shared" si="786"/>
        <v>121300.00000000001</v>
      </c>
      <c r="AC4191" s="108">
        <f t="shared" si="787"/>
        <v>2304.6999999999998</v>
      </c>
      <c r="AD4191" s="107">
        <f t="shared" si="788"/>
        <v>2.2222222222222223E-2</v>
      </c>
      <c r="AE4191" s="106">
        <f t="shared" si="789"/>
        <v>51.215555555555554</v>
      </c>
      <c r="AF4191" s="105">
        <f t="shared" si="790"/>
        <v>256.07777777777761</v>
      </c>
      <c r="AG4191" s="105">
        <f t="shared" si="791"/>
        <v>2169.9222222222224</v>
      </c>
    </row>
    <row r="4192" spans="1:33" s="88" customFormat="1" x14ac:dyDescent="0.35">
      <c r="A4192" s="21">
        <v>10141103</v>
      </c>
      <c r="B4192" s="115" t="s">
        <v>18023</v>
      </c>
      <c r="C4192" s="135" t="s">
        <v>18022</v>
      </c>
      <c r="D4192" s="133" t="s">
        <v>18199</v>
      </c>
      <c r="E4192" s="114" t="str">
        <f t="shared" si="781"/>
        <v>MINISUBESTAÇÃO MARCA:Actom  PTS 111</v>
      </c>
      <c r="F4192" s="21"/>
      <c r="G4192" s="21"/>
      <c r="H4192" s="21" t="s">
        <v>494</v>
      </c>
      <c r="I4192" s="21"/>
      <c r="J4192" s="21"/>
      <c r="K4192" s="133" t="s">
        <v>18198</v>
      </c>
      <c r="L4192" s="133" t="s">
        <v>18197</v>
      </c>
      <c r="M4192" s="21">
        <v>315</v>
      </c>
      <c r="N4192" s="21">
        <v>11</v>
      </c>
      <c r="O4192" s="21" t="s">
        <v>510</v>
      </c>
      <c r="P4192" s="124" t="s">
        <v>516</v>
      </c>
      <c r="Q4192" s="21">
        <v>2013</v>
      </c>
      <c r="R4192" s="21" t="s">
        <v>2251</v>
      </c>
      <c r="S4192" s="21" t="s">
        <v>18196</v>
      </c>
      <c r="T4192" s="116">
        <v>1213</v>
      </c>
      <c r="U4192" s="111">
        <v>45</v>
      </c>
      <c r="V4192" s="113">
        <f t="shared" si="782"/>
        <v>1110.568888888889</v>
      </c>
      <c r="W4192" s="113">
        <f t="shared" si="783"/>
        <v>102.43111111111102</v>
      </c>
      <c r="X4192" s="112">
        <f t="shared" si="784"/>
        <v>102431.11111111102</v>
      </c>
      <c r="Y4192" s="111"/>
      <c r="Z4192" s="110">
        <f t="shared" si="780"/>
        <v>41</v>
      </c>
      <c r="AA4192" s="109">
        <f t="shared" si="785"/>
        <v>60.650000000000006</v>
      </c>
      <c r="AB4192" s="109">
        <f t="shared" si="786"/>
        <v>60650.000000000007</v>
      </c>
      <c r="AC4192" s="108">
        <f t="shared" si="787"/>
        <v>1152.3499999999999</v>
      </c>
      <c r="AD4192" s="107">
        <f t="shared" si="788"/>
        <v>2.2222222222222223E-2</v>
      </c>
      <c r="AE4192" s="106">
        <f t="shared" si="789"/>
        <v>25.607777777777777</v>
      </c>
      <c r="AF4192" s="105">
        <f t="shared" si="790"/>
        <v>128.03888888888881</v>
      </c>
      <c r="AG4192" s="105">
        <f t="shared" si="791"/>
        <v>1084.9611111111112</v>
      </c>
    </row>
    <row r="4193" spans="1:33" s="88" customFormat="1" x14ac:dyDescent="0.35">
      <c r="A4193" s="21">
        <v>10141103</v>
      </c>
      <c r="B4193" s="115" t="s">
        <v>18023</v>
      </c>
      <c r="C4193" s="135" t="s">
        <v>18022</v>
      </c>
      <c r="D4193" s="133" t="s">
        <v>18195</v>
      </c>
      <c r="E4193" s="114" t="str">
        <f t="shared" si="781"/>
        <v>MINISUBESTAÇÃO MARCA:  PT 59</v>
      </c>
      <c r="F4193" s="21"/>
      <c r="G4193" s="21"/>
      <c r="H4193" s="21" t="s">
        <v>494</v>
      </c>
      <c r="I4193" s="21"/>
      <c r="J4193" s="21"/>
      <c r="K4193" s="133" t="s">
        <v>18194</v>
      </c>
      <c r="L4193" s="133" t="s">
        <v>18193</v>
      </c>
      <c r="M4193" s="21">
        <v>315</v>
      </c>
      <c r="N4193" s="21">
        <v>11</v>
      </c>
      <c r="O4193" s="21" t="s">
        <v>510</v>
      </c>
      <c r="P4193" s="124" t="s">
        <v>516</v>
      </c>
      <c r="Q4193" s="21">
        <v>2013</v>
      </c>
      <c r="R4193" s="21"/>
      <c r="S4193" s="21"/>
      <c r="T4193" s="116">
        <v>1213</v>
      </c>
      <c r="U4193" s="111">
        <v>45</v>
      </c>
      <c r="V4193" s="113">
        <f t="shared" si="782"/>
        <v>1110.568888888889</v>
      </c>
      <c r="W4193" s="113">
        <f t="shared" si="783"/>
        <v>102.43111111111102</v>
      </c>
      <c r="X4193" s="112">
        <f t="shared" si="784"/>
        <v>102431.11111111102</v>
      </c>
      <c r="Y4193" s="111"/>
      <c r="Z4193" s="110">
        <f t="shared" si="780"/>
        <v>41</v>
      </c>
      <c r="AA4193" s="109">
        <f t="shared" si="785"/>
        <v>60.650000000000006</v>
      </c>
      <c r="AB4193" s="109">
        <f t="shared" si="786"/>
        <v>60650.000000000007</v>
      </c>
      <c r="AC4193" s="108">
        <f t="shared" si="787"/>
        <v>1152.3499999999999</v>
      </c>
      <c r="AD4193" s="107">
        <f t="shared" si="788"/>
        <v>2.2222222222222223E-2</v>
      </c>
      <c r="AE4193" s="106">
        <f t="shared" si="789"/>
        <v>25.607777777777777</v>
      </c>
      <c r="AF4193" s="105">
        <f t="shared" si="790"/>
        <v>128.03888888888881</v>
      </c>
      <c r="AG4193" s="105">
        <f t="shared" si="791"/>
        <v>1084.9611111111112</v>
      </c>
    </row>
    <row r="4194" spans="1:33" s="88" customFormat="1" x14ac:dyDescent="0.35">
      <c r="A4194" s="21">
        <v>10141103</v>
      </c>
      <c r="B4194" s="115" t="s">
        <v>18023</v>
      </c>
      <c r="C4194" s="135" t="s">
        <v>18022</v>
      </c>
      <c r="D4194" s="133" t="s">
        <v>18192</v>
      </c>
      <c r="E4194" s="114" t="str">
        <f t="shared" si="781"/>
        <v>MINISUBESTAÇÃO MARCA:  PTS 124</v>
      </c>
      <c r="F4194" s="21"/>
      <c r="G4194" s="21"/>
      <c r="H4194" s="21" t="s">
        <v>494</v>
      </c>
      <c r="I4194" s="21"/>
      <c r="J4194" s="21"/>
      <c r="K4194" s="133" t="s">
        <v>18191</v>
      </c>
      <c r="L4194" s="133" t="s">
        <v>18190</v>
      </c>
      <c r="M4194" s="21">
        <v>315</v>
      </c>
      <c r="N4194" s="21">
        <v>11</v>
      </c>
      <c r="O4194" s="21" t="s">
        <v>510</v>
      </c>
      <c r="P4194" s="124" t="s">
        <v>516</v>
      </c>
      <c r="Q4194" s="21">
        <v>2013</v>
      </c>
      <c r="R4194" s="21"/>
      <c r="S4194" s="21"/>
      <c r="T4194" s="116">
        <v>1213</v>
      </c>
      <c r="U4194" s="111">
        <v>45</v>
      </c>
      <c r="V4194" s="113">
        <f t="shared" si="782"/>
        <v>1110.568888888889</v>
      </c>
      <c r="W4194" s="113">
        <f t="shared" si="783"/>
        <v>102.43111111111102</v>
      </c>
      <c r="X4194" s="112">
        <f t="shared" si="784"/>
        <v>102431.11111111102</v>
      </c>
      <c r="Y4194" s="111"/>
      <c r="Z4194" s="110">
        <f t="shared" si="780"/>
        <v>41</v>
      </c>
      <c r="AA4194" s="109">
        <f t="shared" si="785"/>
        <v>60.650000000000006</v>
      </c>
      <c r="AB4194" s="109">
        <f t="shared" si="786"/>
        <v>60650.000000000007</v>
      </c>
      <c r="AC4194" s="108">
        <f t="shared" si="787"/>
        <v>1152.3499999999999</v>
      </c>
      <c r="AD4194" s="107">
        <f t="shared" si="788"/>
        <v>2.2222222222222223E-2</v>
      </c>
      <c r="AE4194" s="106">
        <f t="shared" si="789"/>
        <v>25.607777777777777</v>
      </c>
      <c r="AF4194" s="105">
        <f t="shared" si="790"/>
        <v>128.03888888888881</v>
      </c>
      <c r="AG4194" s="105">
        <f t="shared" si="791"/>
        <v>1084.9611111111112</v>
      </c>
    </row>
    <row r="4195" spans="1:33" s="88" customFormat="1" x14ac:dyDescent="0.35">
      <c r="A4195" s="21">
        <v>10141103</v>
      </c>
      <c r="B4195" s="115" t="s">
        <v>18023</v>
      </c>
      <c r="C4195" s="135" t="s">
        <v>18022</v>
      </c>
      <c r="D4195" s="133" t="s">
        <v>4996</v>
      </c>
      <c r="E4195" s="114" t="str">
        <f t="shared" si="781"/>
        <v>MINISUBESTAÇÃO MARCA:  PTS 110</v>
      </c>
      <c r="F4195" s="21"/>
      <c r="G4195" s="21"/>
      <c r="H4195" s="21" t="s">
        <v>494</v>
      </c>
      <c r="I4195" s="21"/>
      <c r="J4195" s="21"/>
      <c r="K4195" s="133" t="s">
        <v>18189</v>
      </c>
      <c r="L4195" s="133" t="s">
        <v>18188</v>
      </c>
      <c r="M4195" s="21">
        <v>315</v>
      </c>
      <c r="N4195" s="21">
        <v>11</v>
      </c>
      <c r="O4195" s="21" t="s">
        <v>510</v>
      </c>
      <c r="P4195" s="124" t="s">
        <v>516</v>
      </c>
      <c r="Q4195" s="21">
        <v>2013</v>
      </c>
      <c r="R4195" s="21"/>
      <c r="S4195" s="21"/>
      <c r="T4195" s="116">
        <v>1213</v>
      </c>
      <c r="U4195" s="111">
        <v>45</v>
      </c>
      <c r="V4195" s="113">
        <f t="shared" si="782"/>
        <v>1110.568888888889</v>
      </c>
      <c r="W4195" s="113">
        <f t="shared" si="783"/>
        <v>102.43111111111102</v>
      </c>
      <c r="X4195" s="112">
        <f t="shared" si="784"/>
        <v>102431.11111111102</v>
      </c>
      <c r="Y4195" s="111"/>
      <c r="Z4195" s="110">
        <f t="shared" si="780"/>
        <v>41</v>
      </c>
      <c r="AA4195" s="109">
        <f t="shared" si="785"/>
        <v>60.650000000000006</v>
      </c>
      <c r="AB4195" s="109">
        <f t="shared" si="786"/>
        <v>60650.000000000007</v>
      </c>
      <c r="AC4195" s="108">
        <f t="shared" si="787"/>
        <v>1152.3499999999999</v>
      </c>
      <c r="AD4195" s="107">
        <f t="shared" si="788"/>
        <v>2.2222222222222223E-2</v>
      </c>
      <c r="AE4195" s="106">
        <f t="shared" si="789"/>
        <v>25.607777777777777</v>
      </c>
      <c r="AF4195" s="105">
        <f t="shared" si="790"/>
        <v>128.03888888888881</v>
      </c>
      <c r="AG4195" s="105">
        <f t="shared" si="791"/>
        <v>1084.9611111111112</v>
      </c>
    </row>
    <row r="4196" spans="1:33" s="88" customFormat="1" x14ac:dyDescent="0.35">
      <c r="A4196" s="21">
        <v>10141103</v>
      </c>
      <c r="B4196" s="115" t="s">
        <v>18023</v>
      </c>
      <c r="C4196" s="135" t="s">
        <v>18022</v>
      </c>
      <c r="D4196" s="133" t="s">
        <v>18187</v>
      </c>
      <c r="E4196" s="114" t="str">
        <f t="shared" si="781"/>
        <v>MINISUBESTAÇÃO MARCA:  PTS 146</v>
      </c>
      <c r="F4196" s="21"/>
      <c r="G4196" s="21"/>
      <c r="H4196" s="21" t="s">
        <v>494</v>
      </c>
      <c r="I4196" s="21"/>
      <c r="J4196" s="21"/>
      <c r="K4196" s="133" t="s">
        <v>18186</v>
      </c>
      <c r="L4196" s="133" t="s">
        <v>18185</v>
      </c>
      <c r="M4196" s="21">
        <v>315</v>
      </c>
      <c r="N4196" s="21">
        <v>11</v>
      </c>
      <c r="O4196" s="21" t="s">
        <v>510</v>
      </c>
      <c r="P4196" s="124" t="s">
        <v>516</v>
      </c>
      <c r="Q4196" s="21">
        <v>2013</v>
      </c>
      <c r="R4196" s="21"/>
      <c r="S4196" s="21"/>
      <c r="T4196" s="116">
        <v>1213</v>
      </c>
      <c r="U4196" s="111">
        <v>45</v>
      </c>
      <c r="V4196" s="113">
        <f t="shared" si="782"/>
        <v>1110.568888888889</v>
      </c>
      <c r="W4196" s="113">
        <f t="shared" si="783"/>
        <v>102.43111111111102</v>
      </c>
      <c r="X4196" s="112">
        <f t="shared" si="784"/>
        <v>102431.11111111102</v>
      </c>
      <c r="Y4196" s="111"/>
      <c r="Z4196" s="110">
        <f t="shared" ref="Z4196:Z4259" si="792">(U4196-(2017-Q4196))</f>
        <v>41</v>
      </c>
      <c r="AA4196" s="109">
        <f t="shared" si="785"/>
        <v>60.650000000000006</v>
      </c>
      <c r="AB4196" s="109">
        <f t="shared" si="786"/>
        <v>60650.000000000007</v>
      </c>
      <c r="AC4196" s="108">
        <f t="shared" si="787"/>
        <v>1152.3499999999999</v>
      </c>
      <c r="AD4196" s="107">
        <f t="shared" si="788"/>
        <v>2.2222222222222223E-2</v>
      </c>
      <c r="AE4196" s="106">
        <f t="shared" si="789"/>
        <v>25.607777777777777</v>
      </c>
      <c r="AF4196" s="105">
        <f t="shared" si="790"/>
        <v>128.03888888888881</v>
      </c>
      <c r="AG4196" s="105">
        <f t="shared" si="791"/>
        <v>1084.9611111111112</v>
      </c>
    </row>
    <row r="4197" spans="1:33" s="88" customFormat="1" x14ac:dyDescent="0.35">
      <c r="A4197" s="21">
        <v>10141103</v>
      </c>
      <c r="B4197" s="115" t="s">
        <v>18023</v>
      </c>
      <c r="C4197" s="135" t="s">
        <v>18022</v>
      </c>
      <c r="D4197" s="133" t="s">
        <v>808</v>
      </c>
      <c r="E4197" s="114" t="str">
        <f t="shared" si="781"/>
        <v>MINISUBESTAÇÃO MARCA:Powertech  No Label</v>
      </c>
      <c r="F4197" s="21"/>
      <c r="G4197" s="21"/>
      <c r="H4197" s="21" t="s">
        <v>494</v>
      </c>
      <c r="I4197" s="21"/>
      <c r="J4197" s="21"/>
      <c r="K4197" s="133" t="s">
        <v>18184</v>
      </c>
      <c r="L4197" s="133" t="s">
        <v>18183</v>
      </c>
      <c r="M4197" s="21">
        <v>500</v>
      </c>
      <c r="N4197" s="21">
        <v>11</v>
      </c>
      <c r="O4197" s="21" t="s">
        <v>510</v>
      </c>
      <c r="P4197" s="124" t="s">
        <v>516</v>
      </c>
      <c r="Q4197" s="21">
        <v>2013</v>
      </c>
      <c r="R4197" s="21" t="s">
        <v>2362</v>
      </c>
      <c r="S4197" s="21" t="s">
        <v>18182</v>
      </c>
      <c r="T4197" s="116">
        <v>2426</v>
      </c>
      <c r="U4197" s="111">
        <v>45</v>
      </c>
      <c r="V4197" s="113">
        <f t="shared" si="782"/>
        <v>2221.137777777778</v>
      </c>
      <c r="W4197" s="113">
        <f t="shared" si="783"/>
        <v>204.86222222222204</v>
      </c>
      <c r="X4197" s="112">
        <f t="shared" si="784"/>
        <v>204862.22222222204</v>
      </c>
      <c r="Y4197" s="111"/>
      <c r="Z4197" s="110">
        <f t="shared" si="792"/>
        <v>41</v>
      </c>
      <c r="AA4197" s="109">
        <f t="shared" si="785"/>
        <v>121.30000000000001</v>
      </c>
      <c r="AB4197" s="109">
        <f t="shared" si="786"/>
        <v>121300.00000000001</v>
      </c>
      <c r="AC4197" s="108">
        <f t="shared" si="787"/>
        <v>2304.6999999999998</v>
      </c>
      <c r="AD4197" s="107">
        <f t="shared" si="788"/>
        <v>2.2222222222222223E-2</v>
      </c>
      <c r="AE4197" s="106">
        <f t="shared" si="789"/>
        <v>51.215555555555554</v>
      </c>
      <c r="AF4197" s="105">
        <f t="shared" si="790"/>
        <v>256.07777777777761</v>
      </c>
      <c r="AG4197" s="105">
        <f t="shared" si="791"/>
        <v>2169.9222222222224</v>
      </c>
    </row>
    <row r="4198" spans="1:33" s="88" customFormat="1" x14ac:dyDescent="0.35">
      <c r="A4198" s="21">
        <v>10141103</v>
      </c>
      <c r="B4198" s="115" t="s">
        <v>18023</v>
      </c>
      <c r="C4198" s="135" t="s">
        <v>18022</v>
      </c>
      <c r="D4198" s="133" t="s">
        <v>18181</v>
      </c>
      <c r="E4198" s="114" t="str">
        <f t="shared" si="781"/>
        <v>MINISUBESTAÇÃO MARCA:  PT 356 R</v>
      </c>
      <c r="F4198" s="21"/>
      <c r="G4198" s="21"/>
      <c r="H4198" s="21" t="s">
        <v>494</v>
      </c>
      <c r="I4198" s="21"/>
      <c r="J4198" s="21"/>
      <c r="K4198" s="133" t="s">
        <v>18180</v>
      </c>
      <c r="L4198" s="133" t="s">
        <v>18179</v>
      </c>
      <c r="M4198" s="21">
        <v>500</v>
      </c>
      <c r="N4198" s="21">
        <v>11</v>
      </c>
      <c r="O4198" s="21" t="s">
        <v>510</v>
      </c>
      <c r="P4198" s="124" t="s">
        <v>516</v>
      </c>
      <c r="Q4198" s="21">
        <v>2013</v>
      </c>
      <c r="R4198" s="21"/>
      <c r="S4198" s="21"/>
      <c r="T4198" s="116">
        <v>2426</v>
      </c>
      <c r="U4198" s="111">
        <v>45</v>
      </c>
      <c r="V4198" s="113">
        <f t="shared" si="782"/>
        <v>2221.137777777778</v>
      </c>
      <c r="W4198" s="113">
        <f t="shared" si="783"/>
        <v>204.86222222222204</v>
      </c>
      <c r="X4198" s="112">
        <f t="shared" si="784"/>
        <v>204862.22222222204</v>
      </c>
      <c r="Y4198" s="111"/>
      <c r="Z4198" s="110">
        <f t="shared" si="792"/>
        <v>41</v>
      </c>
      <c r="AA4198" s="109">
        <f t="shared" si="785"/>
        <v>121.30000000000001</v>
      </c>
      <c r="AB4198" s="109">
        <f t="shared" si="786"/>
        <v>121300.00000000001</v>
      </c>
      <c r="AC4198" s="108">
        <f t="shared" si="787"/>
        <v>2304.6999999999998</v>
      </c>
      <c r="AD4198" s="107">
        <f t="shared" si="788"/>
        <v>2.2222222222222223E-2</v>
      </c>
      <c r="AE4198" s="106">
        <f t="shared" si="789"/>
        <v>51.215555555555554</v>
      </c>
      <c r="AF4198" s="105">
        <f t="shared" si="790"/>
        <v>256.07777777777761</v>
      </c>
      <c r="AG4198" s="105">
        <f t="shared" si="791"/>
        <v>2169.9222222222224</v>
      </c>
    </row>
    <row r="4199" spans="1:33" s="88" customFormat="1" x14ac:dyDescent="0.35">
      <c r="A4199" s="21">
        <v>10141103</v>
      </c>
      <c r="B4199" s="115" t="s">
        <v>18023</v>
      </c>
      <c r="C4199" s="135" t="s">
        <v>18022</v>
      </c>
      <c r="D4199" s="133" t="s">
        <v>18178</v>
      </c>
      <c r="E4199" s="114" t="str">
        <f t="shared" si="781"/>
        <v>MINISUBESTAÇÃO MARCA:Powertech  PT 413</v>
      </c>
      <c r="F4199" s="21"/>
      <c r="G4199" s="21"/>
      <c r="H4199" s="21" t="s">
        <v>494</v>
      </c>
      <c r="I4199" s="21"/>
      <c r="J4199" s="21"/>
      <c r="K4199" s="133" t="s">
        <v>18177</v>
      </c>
      <c r="L4199" s="133" t="s">
        <v>18176</v>
      </c>
      <c r="M4199" s="21">
        <v>630</v>
      </c>
      <c r="N4199" s="21">
        <v>11</v>
      </c>
      <c r="O4199" s="21" t="s">
        <v>510</v>
      </c>
      <c r="P4199" s="124" t="s">
        <v>516</v>
      </c>
      <c r="Q4199" s="21">
        <v>2013</v>
      </c>
      <c r="R4199" s="21" t="s">
        <v>2362</v>
      </c>
      <c r="S4199" s="21" t="s">
        <v>18175</v>
      </c>
      <c r="T4199" s="116">
        <v>2772</v>
      </c>
      <c r="U4199" s="111">
        <v>45</v>
      </c>
      <c r="V4199" s="113">
        <f t="shared" si="782"/>
        <v>2537.92</v>
      </c>
      <c r="W4199" s="113">
        <f t="shared" si="783"/>
        <v>234.07999999999993</v>
      </c>
      <c r="X4199" s="112">
        <f t="shared" si="784"/>
        <v>234079.99999999994</v>
      </c>
      <c r="Y4199" s="111"/>
      <c r="Z4199" s="110">
        <f t="shared" si="792"/>
        <v>41</v>
      </c>
      <c r="AA4199" s="109">
        <f t="shared" si="785"/>
        <v>138.6</v>
      </c>
      <c r="AB4199" s="109">
        <f t="shared" si="786"/>
        <v>138600</v>
      </c>
      <c r="AC4199" s="108">
        <f t="shared" si="787"/>
        <v>2633.4</v>
      </c>
      <c r="AD4199" s="107">
        <f t="shared" si="788"/>
        <v>2.2222222222222223E-2</v>
      </c>
      <c r="AE4199" s="106">
        <f t="shared" si="789"/>
        <v>58.52</v>
      </c>
      <c r="AF4199" s="105">
        <f t="shared" si="790"/>
        <v>292.59999999999991</v>
      </c>
      <c r="AG4199" s="105">
        <f t="shared" si="791"/>
        <v>2479.4</v>
      </c>
    </row>
    <row r="4200" spans="1:33" s="88" customFormat="1" x14ac:dyDescent="0.35">
      <c r="A4200" s="21">
        <v>10141103</v>
      </c>
      <c r="B4200" s="115" t="s">
        <v>18023</v>
      </c>
      <c r="C4200" s="135" t="s">
        <v>18022</v>
      </c>
      <c r="D4200" s="133" t="s">
        <v>8959</v>
      </c>
      <c r="E4200" s="114" t="str">
        <f t="shared" si="781"/>
        <v>MINISUBESTAÇÃO MARCA:Efacec  PT 7</v>
      </c>
      <c r="F4200" s="21"/>
      <c r="G4200" s="21"/>
      <c r="H4200" s="21" t="s">
        <v>494</v>
      </c>
      <c r="I4200" s="21"/>
      <c r="J4200" s="21"/>
      <c r="K4200" s="133" t="s">
        <v>18174</v>
      </c>
      <c r="L4200" s="133" t="s">
        <v>18173</v>
      </c>
      <c r="M4200" s="21">
        <v>500</v>
      </c>
      <c r="N4200" s="21">
        <v>11</v>
      </c>
      <c r="O4200" s="21" t="s">
        <v>510</v>
      </c>
      <c r="P4200" s="124" t="s">
        <v>516</v>
      </c>
      <c r="Q4200" s="21">
        <v>2013</v>
      </c>
      <c r="R4200" s="21" t="s">
        <v>535</v>
      </c>
      <c r="S4200" s="21">
        <v>11239</v>
      </c>
      <c r="T4200" s="116">
        <v>2426</v>
      </c>
      <c r="U4200" s="111">
        <v>45</v>
      </c>
      <c r="V4200" s="113">
        <f t="shared" si="782"/>
        <v>2221.137777777778</v>
      </c>
      <c r="W4200" s="113">
        <f t="shared" si="783"/>
        <v>204.86222222222204</v>
      </c>
      <c r="X4200" s="112">
        <f t="shared" si="784"/>
        <v>204862.22222222204</v>
      </c>
      <c r="Y4200" s="111"/>
      <c r="Z4200" s="110">
        <f t="shared" si="792"/>
        <v>41</v>
      </c>
      <c r="AA4200" s="109">
        <f t="shared" si="785"/>
        <v>121.30000000000001</v>
      </c>
      <c r="AB4200" s="109">
        <f t="shared" si="786"/>
        <v>121300.00000000001</v>
      </c>
      <c r="AC4200" s="108">
        <f t="shared" si="787"/>
        <v>2304.6999999999998</v>
      </c>
      <c r="AD4200" s="107">
        <f t="shared" si="788"/>
        <v>2.2222222222222223E-2</v>
      </c>
      <c r="AE4200" s="106">
        <f t="shared" si="789"/>
        <v>51.215555555555554</v>
      </c>
      <c r="AF4200" s="105">
        <f t="shared" si="790"/>
        <v>256.07777777777761</v>
      </c>
      <c r="AG4200" s="105">
        <f t="shared" si="791"/>
        <v>2169.9222222222224</v>
      </c>
    </row>
    <row r="4201" spans="1:33" s="88" customFormat="1" x14ac:dyDescent="0.35">
      <c r="A4201" s="21">
        <v>10141103</v>
      </c>
      <c r="B4201" s="115" t="s">
        <v>18023</v>
      </c>
      <c r="C4201" s="135" t="s">
        <v>18022</v>
      </c>
      <c r="D4201" s="133" t="s">
        <v>8779</v>
      </c>
      <c r="E4201" s="114" t="str">
        <f t="shared" si="781"/>
        <v>MINISUBESTAÇÃO MARCA:Efacec  PTS 61</v>
      </c>
      <c r="F4201" s="21" t="s">
        <v>2737</v>
      </c>
      <c r="G4201" s="21"/>
      <c r="H4201" s="21" t="s">
        <v>494</v>
      </c>
      <c r="I4201" s="21"/>
      <c r="J4201" s="21"/>
      <c r="K4201" s="133" t="s">
        <v>18172</v>
      </c>
      <c r="L4201" s="133" t="s">
        <v>18171</v>
      </c>
      <c r="M4201" s="21">
        <v>500</v>
      </c>
      <c r="N4201" s="21">
        <v>11</v>
      </c>
      <c r="O4201" s="21" t="s">
        <v>510</v>
      </c>
      <c r="P4201" s="124" t="s">
        <v>516</v>
      </c>
      <c r="Q4201" s="21">
        <v>2013</v>
      </c>
      <c r="R4201" s="21" t="s">
        <v>535</v>
      </c>
      <c r="S4201" s="21">
        <v>11243</v>
      </c>
      <c r="T4201" s="116">
        <v>2426</v>
      </c>
      <c r="U4201" s="111">
        <v>45</v>
      </c>
      <c r="V4201" s="113">
        <f t="shared" si="782"/>
        <v>2221.137777777778</v>
      </c>
      <c r="W4201" s="113">
        <f t="shared" si="783"/>
        <v>204.86222222222204</v>
      </c>
      <c r="X4201" s="112">
        <f t="shared" si="784"/>
        <v>204862.22222222204</v>
      </c>
      <c r="Y4201" s="111"/>
      <c r="Z4201" s="110">
        <f t="shared" si="792"/>
        <v>41</v>
      </c>
      <c r="AA4201" s="109">
        <f t="shared" si="785"/>
        <v>121.30000000000001</v>
      </c>
      <c r="AB4201" s="109">
        <f t="shared" si="786"/>
        <v>121300.00000000001</v>
      </c>
      <c r="AC4201" s="108">
        <f t="shared" si="787"/>
        <v>2304.6999999999998</v>
      </c>
      <c r="AD4201" s="107">
        <f t="shared" si="788"/>
        <v>2.2222222222222223E-2</v>
      </c>
      <c r="AE4201" s="106">
        <f t="shared" si="789"/>
        <v>51.215555555555554</v>
      </c>
      <c r="AF4201" s="105">
        <f t="shared" si="790"/>
        <v>256.07777777777761</v>
      </c>
      <c r="AG4201" s="105">
        <f t="shared" si="791"/>
        <v>2169.9222222222224</v>
      </c>
    </row>
    <row r="4202" spans="1:33" s="88" customFormat="1" x14ac:dyDescent="0.35">
      <c r="A4202" s="21">
        <v>10141103</v>
      </c>
      <c r="B4202" s="115" t="s">
        <v>18023</v>
      </c>
      <c r="C4202" s="135" t="s">
        <v>18022</v>
      </c>
      <c r="D4202" s="133" t="s">
        <v>10427</v>
      </c>
      <c r="E4202" s="114" t="str">
        <f t="shared" si="781"/>
        <v>MINISUBESTAÇÃO MARCA:Powertech  PT 360</v>
      </c>
      <c r="F4202" s="21" t="s">
        <v>2737</v>
      </c>
      <c r="G4202" s="21"/>
      <c r="H4202" s="21" t="s">
        <v>494</v>
      </c>
      <c r="I4202" s="21"/>
      <c r="J4202" s="21"/>
      <c r="K4202" s="21">
        <v>32.547895699999998</v>
      </c>
      <c r="L4202" s="21">
        <v>-25.9438411</v>
      </c>
      <c r="M4202" s="21">
        <v>500</v>
      </c>
      <c r="N4202" s="21">
        <v>11</v>
      </c>
      <c r="O4202" s="21" t="s">
        <v>510</v>
      </c>
      <c r="P4202" s="124" t="s">
        <v>516</v>
      </c>
      <c r="Q4202" s="21">
        <v>2013</v>
      </c>
      <c r="R4202" s="21" t="s">
        <v>2362</v>
      </c>
      <c r="S4202" s="21" t="s">
        <v>18170</v>
      </c>
      <c r="T4202" s="116">
        <v>2426</v>
      </c>
      <c r="U4202" s="111">
        <v>45</v>
      </c>
      <c r="V4202" s="113">
        <f t="shared" si="782"/>
        <v>2221.137777777778</v>
      </c>
      <c r="W4202" s="113">
        <f t="shared" si="783"/>
        <v>204.86222222222204</v>
      </c>
      <c r="X4202" s="112">
        <f t="shared" si="784"/>
        <v>204862.22222222204</v>
      </c>
      <c r="Y4202" s="111"/>
      <c r="Z4202" s="110">
        <f t="shared" si="792"/>
        <v>41</v>
      </c>
      <c r="AA4202" s="109">
        <f t="shared" si="785"/>
        <v>121.30000000000001</v>
      </c>
      <c r="AB4202" s="109">
        <f t="shared" si="786"/>
        <v>121300.00000000001</v>
      </c>
      <c r="AC4202" s="108">
        <f t="shared" si="787"/>
        <v>2304.6999999999998</v>
      </c>
      <c r="AD4202" s="107">
        <f t="shared" si="788"/>
        <v>2.2222222222222223E-2</v>
      </c>
      <c r="AE4202" s="106">
        <f t="shared" si="789"/>
        <v>51.215555555555554</v>
      </c>
      <c r="AF4202" s="105">
        <f t="shared" si="790"/>
        <v>256.07777777777761</v>
      </c>
      <c r="AG4202" s="105">
        <f t="shared" si="791"/>
        <v>2169.9222222222224</v>
      </c>
    </row>
    <row r="4203" spans="1:33" s="88" customFormat="1" x14ac:dyDescent="0.35">
      <c r="A4203" s="21">
        <v>10141103</v>
      </c>
      <c r="B4203" s="115" t="s">
        <v>18023</v>
      </c>
      <c r="C4203" s="135" t="s">
        <v>18022</v>
      </c>
      <c r="D4203" s="133" t="s">
        <v>18169</v>
      </c>
      <c r="E4203" s="114" t="str">
        <f t="shared" si="781"/>
        <v>MINISUBESTAÇÃO MARCA:Freestate Transformers  PT 314R</v>
      </c>
      <c r="F4203" s="57" t="s">
        <v>1217</v>
      </c>
      <c r="G4203" s="21"/>
      <c r="H4203" s="21" t="s">
        <v>494</v>
      </c>
      <c r="I4203" s="21"/>
      <c r="J4203" s="21"/>
      <c r="K4203" s="133" t="s">
        <v>18168</v>
      </c>
      <c r="L4203" s="133" t="s">
        <v>18167</v>
      </c>
      <c r="M4203" s="21">
        <v>315</v>
      </c>
      <c r="N4203" s="21">
        <v>33</v>
      </c>
      <c r="O4203" s="21" t="s">
        <v>510</v>
      </c>
      <c r="P4203" s="124" t="s">
        <v>516</v>
      </c>
      <c r="Q4203" s="21">
        <v>2013</v>
      </c>
      <c r="R4203" s="21" t="s">
        <v>3699</v>
      </c>
      <c r="S4203" s="21" t="s">
        <v>18166</v>
      </c>
      <c r="T4203" s="116">
        <v>3638</v>
      </c>
      <c r="U4203" s="111">
        <v>45</v>
      </c>
      <c r="V4203" s="113">
        <f t="shared" si="782"/>
        <v>3330.7911111111111</v>
      </c>
      <c r="W4203" s="113">
        <f t="shared" si="783"/>
        <v>307.20888888888885</v>
      </c>
      <c r="X4203" s="112">
        <f t="shared" si="784"/>
        <v>307208.88888888888</v>
      </c>
      <c r="Y4203" s="111"/>
      <c r="Z4203" s="110">
        <f t="shared" si="792"/>
        <v>41</v>
      </c>
      <c r="AA4203" s="109">
        <f t="shared" si="785"/>
        <v>181.9</v>
      </c>
      <c r="AB4203" s="109">
        <f t="shared" si="786"/>
        <v>181900</v>
      </c>
      <c r="AC4203" s="108">
        <f t="shared" si="787"/>
        <v>3456.1</v>
      </c>
      <c r="AD4203" s="107">
        <f t="shared" si="788"/>
        <v>2.2222222222222223E-2</v>
      </c>
      <c r="AE4203" s="106">
        <f t="shared" si="789"/>
        <v>76.802222222222227</v>
      </c>
      <c r="AF4203" s="105">
        <f t="shared" si="790"/>
        <v>384.01111111111106</v>
      </c>
      <c r="AG4203" s="105">
        <f t="shared" si="791"/>
        <v>3253.9888888888891</v>
      </c>
    </row>
    <row r="4204" spans="1:33" s="88" customFormat="1" x14ac:dyDescent="0.35">
      <c r="A4204" s="21">
        <v>10141103</v>
      </c>
      <c r="B4204" s="115" t="s">
        <v>18023</v>
      </c>
      <c r="C4204" s="135" t="s">
        <v>18022</v>
      </c>
      <c r="D4204" s="21" t="s">
        <v>18164</v>
      </c>
      <c r="E4204" s="114" t="str">
        <f t="shared" si="781"/>
        <v>MINISUBESTAÇÃO MARCA:EFACEC AGXX/PTS0053 AGXX/PTS0053</v>
      </c>
      <c r="F4204" s="61" t="s">
        <v>18165</v>
      </c>
      <c r="G4204" s="21" t="s">
        <v>18164</v>
      </c>
      <c r="H4204" s="21" t="s">
        <v>2174</v>
      </c>
      <c r="I4204" s="21" t="s">
        <v>2113</v>
      </c>
      <c r="J4204" s="21"/>
      <c r="K4204" s="61" t="s">
        <v>13678</v>
      </c>
      <c r="L4204" s="61" t="s">
        <v>18163</v>
      </c>
      <c r="M4204" s="61">
        <v>400</v>
      </c>
      <c r="N4204" s="121">
        <v>11</v>
      </c>
      <c r="O4204" s="61">
        <v>0.4</v>
      </c>
      <c r="P4204" s="61">
        <v>3</v>
      </c>
      <c r="Q4204" s="121">
        <v>2013</v>
      </c>
      <c r="R4204" s="121" t="s">
        <v>27</v>
      </c>
      <c r="S4204" s="121" t="s">
        <v>6642</v>
      </c>
      <c r="T4204" s="116">
        <v>2426</v>
      </c>
      <c r="U4204" s="111">
        <v>45</v>
      </c>
      <c r="V4204" s="113">
        <f t="shared" si="782"/>
        <v>2221.137777777778</v>
      </c>
      <c r="W4204" s="113">
        <f t="shared" si="783"/>
        <v>204.86222222222204</v>
      </c>
      <c r="X4204" s="112">
        <f t="shared" si="784"/>
        <v>204862.22222222204</v>
      </c>
      <c r="Y4204" s="111"/>
      <c r="Z4204" s="110">
        <f t="shared" si="792"/>
        <v>41</v>
      </c>
      <c r="AA4204" s="109">
        <f t="shared" si="785"/>
        <v>121.30000000000001</v>
      </c>
      <c r="AB4204" s="109">
        <f t="shared" si="786"/>
        <v>121300.00000000001</v>
      </c>
      <c r="AC4204" s="108">
        <f t="shared" si="787"/>
        <v>2304.6999999999998</v>
      </c>
      <c r="AD4204" s="107">
        <f t="shared" si="788"/>
        <v>2.2222222222222223E-2</v>
      </c>
      <c r="AE4204" s="106">
        <f t="shared" si="789"/>
        <v>51.215555555555554</v>
      </c>
      <c r="AF4204" s="105">
        <f t="shared" si="790"/>
        <v>256.07777777777761</v>
      </c>
      <c r="AG4204" s="105">
        <f t="shared" si="791"/>
        <v>2169.9222222222224</v>
      </c>
    </row>
    <row r="4205" spans="1:33" s="88" customFormat="1" x14ac:dyDescent="0.35">
      <c r="A4205" s="21">
        <v>10141103</v>
      </c>
      <c r="B4205" s="176" t="s">
        <v>18023</v>
      </c>
      <c r="C4205" s="135" t="s">
        <v>18022</v>
      </c>
      <c r="D4205" s="61"/>
      <c r="E4205" s="114" t="str">
        <f t="shared" si="781"/>
        <v xml:space="preserve">MINISUBESTAÇÃO MARCA:POWERTECH MOCUBA </v>
      </c>
      <c r="F4205" s="61"/>
      <c r="G4205" s="61" t="s">
        <v>134</v>
      </c>
      <c r="H4205" s="61" t="s">
        <v>134</v>
      </c>
      <c r="I4205" s="61"/>
      <c r="J4205" s="61"/>
      <c r="K4205" s="122" t="s">
        <v>18162</v>
      </c>
      <c r="L4205" s="122" t="s">
        <v>18161</v>
      </c>
      <c r="M4205" s="61">
        <v>200</v>
      </c>
      <c r="N4205" s="61">
        <v>33</v>
      </c>
      <c r="O4205" s="61">
        <v>0.4</v>
      </c>
      <c r="P4205" s="121">
        <v>3</v>
      </c>
      <c r="Q4205" s="61">
        <v>2013</v>
      </c>
      <c r="R4205" s="61" t="s">
        <v>295</v>
      </c>
      <c r="S4205" s="61" t="s">
        <v>18160</v>
      </c>
      <c r="T4205" s="120">
        <v>3638</v>
      </c>
      <c r="U4205" s="111">
        <v>45</v>
      </c>
      <c r="V4205" s="113">
        <f t="shared" si="782"/>
        <v>3330.7911111111111</v>
      </c>
      <c r="W4205" s="113">
        <f t="shared" si="783"/>
        <v>307.20888888888885</v>
      </c>
      <c r="X4205" s="112">
        <f t="shared" si="784"/>
        <v>307208.88888888888</v>
      </c>
      <c r="Y4205" s="111"/>
      <c r="Z4205" s="110">
        <f t="shared" si="792"/>
        <v>41</v>
      </c>
      <c r="AA4205" s="109">
        <f t="shared" si="785"/>
        <v>181.9</v>
      </c>
      <c r="AB4205" s="109">
        <f t="shared" si="786"/>
        <v>181900</v>
      </c>
      <c r="AC4205" s="108">
        <f t="shared" si="787"/>
        <v>3456.1</v>
      </c>
      <c r="AD4205" s="107">
        <f t="shared" si="788"/>
        <v>2.2222222222222223E-2</v>
      </c>
      <c r="AE4205" s="106">
        <f t="shared" si="789"/>
        <v>76.802222222222227</v>
      </c>
      <c r="AF4205" s="105">
        <f t="shared" si="790"/>
        <v>384.01111111111106</v>
      </c>
      <c r="AG4205" s="105">
        <f t="shared" si="791"/>
        <v>3253.9888888888891</v>
      </c>
    </row>
    <row r="4206" spans="1:33" s="88" customFormat="1" x14ac:dyDescent="0.35">
      <c r="A4206" s="21">
        <v>10141103</v>
      </c>
      <c r="B4206" s="115" t="s">
        <v>14786</v>
      </c>
      <c r="C4206" s="135" t="s">
        <v>710</v>
      </c>
      <c r="D4206" s="21"/>
      <c r="E4206" s="114" t="str">
        <f t="shared" si="781"/>
        <v xml:space="preserve">TRANSFORMADOR MARCA:TM                TETE-SUB </v>
      </c>
      <c r="F4206" s="21" t="s">
        <v>424</v>
      </c>
      <c r="G4206" s="21" t="s">
        <v>15450</v>
      </c>
      <c r="H4206" s="21" t="s">
        <v>424</v>
      </c>
      <c r="I4206" s="21" t="s">
        <v>15640</v>
      </c>
      <c r="J4206" s="21"/>
      <c r="K4206" s="21">
        <v>561561.27500000002</v>
      </c>
      <c r="L4206" s="21">
        <v>8214984.7620000001</v>
      </c>
      <c r="M4206" s="21">
        <v>315</v>
      </c>
      <c r="N4206" s="21">
        <v>11</v>
      </c>
      <c r="O4206" s="21">
        <v>0.4</v>
      </c>
      <c r="P4206" s="21">
        <v>3</v>
      </c>
      <c r="Q4206" s="21">
        <v>2013</v>
      </c>
      <c r="R4206" s="21" t="s">
        <v>1769</v>
      </c>
      <c r="S4206" s="21">
        <v>895393</v>
      </c>
      <c r="T4206" s="116">
        <v>840</v>
      </c>
      <c r="U4206" s="111">
        <v>45</v>
      </c>
      <c r="V4206" s="113">
        <f t="shared" si="782"/>
        <v>769.06666666666661</v>
      </c>
      <c r="W4206" s="113">
        <f t="shared" si="783"/>
        <v>70.933333333333394</v>
      </c>
      <c r="X4206" s="112">
        <f t="shared" si="784"/>
        <v>70933.333333333401</v>
      </c>
      <c r="Y4206" s="111"/>
      <c r="Z4206" s="110">
        <f t="shared" si="792"/>
        <v>41</v>
      </c>
      <c r="AA4206" s="109">
        <f t="shared" si="785"/>
        <v>42</v>
      </c>
      <c r="AB4206" s="109">
        <f t="shared" si="786"/>
        <v>42000</v>
      </c>
      <c r="AC4206" s="108">
        <f t="shared" si="787"/>
        <v>798</v>
      </c>
      <c r="AD4206" s="107">
        <f t="shared" si="788"/>
        <v>2.2222222222222223E-2</v>
      </c>
      <c r="AE4206" s="106">
        <f t="shared" si="789"/>
        <v>17.733333333333334</v>
      </c>
      <c r="AF4206" s="105">
        <f t="shared" si="790"/>
        <v>88.666666666666728</v>
      </c>
      <c r="AG4206" s="105">
        <f t="shared" si="791"/>
        <v>751.33333333333326</v>
      </c>
    </row>
    <row r="4207" spans="1:33" s="88" customFormat="1" x14ac:dyDescent="0.35">
      <c r="A4207" s="21">
        <v>10141103</v>
      </c>
      <c r="B4207" s="115" t="s">
        <v>14786</v>
      </c>
      <c r="C4207" s="135" t="s">
        <v>710</v>
      </c>
      <c r="D4207" s="21"/>
      <c r="E4207" s="114" t="str">
        <f t="shared" si="781"/>
        <v xml:space="preserve">TRANSFORMADOR MARCA:TM TETE-SUB </v>
      </c>
      <c r="F4207" s="21" t="s">
        <v>424</v>
      </c>
      <c r="G4207" s="21" t="s">
        <v>15055</v>
      </c>
      <c r="H4207" s="21" t="s">
        <v>424</v>
      </c>
      <c r="I4207" s="21" t="s">
        <v>15949</v>
      </c>
      <c r="J4207" s="21"/>
      <c r="K4207" s="21">
        <v>562698.00899999996</v>
      </c>
      <c r="L4207" s="21">
        <v>8211593.9809999997</v>
      </c>
      <c r="M4207" s="21">
        <v>250</v>
      </c>
      <c r="N4207" s="21">
        <v>33</v>
      </c>
      <c r="O4207" s="21">
        <v>0.4</v>
      </c>
      <c r="P4207" s="21">
        <v>3</v>
      </c>
      <c r="Q4207" s="21">
        <v>2013</v>
      </c>
      <c r="R4207" s="21" t="s">
        <v>1769</v>
      </c>
      <c r="S4207" s="21">
        <v>130708</v>
      </c>
      <c r="T4207" s="116">
        <v>991</v>
      </c>
      <c r="U4207" s="111">
        <v>45</v>
      </c>
      <c r="V4207" s="113">
        <f t="shared" si="782"/>
        <v>907.31555555555553</v>
      </c>
      <c r="W4207" s="113">
        <f t="shared" si="783"/>
        <v>83.684444444444466</v>
      </c>
      <c r="X4207" s="112">
        <f t="shared" si="784"/>
        <v>83684.444444444467</v>
      </c>
      <c r="Y4207" s="111"/>
      <c r="Z4207" s="110">
        <f t="shared" si="792"/>
        <v>41</v>
      </c>
      <c r="AA4207" s="109">
        <f t="shared" si="785"/>
        <v>49.550000000000004</v>
      </c>
      <c r="AB4207" s="109">
        <f t="shared" si="786"/>
        <v>49550.000000000007</v>
      </c>
      <c r="AC4207" s="108">
        <f t="shared" si="787"/>
        <v>941.45</v>
      </c>
      <c r="AD4207" s="107">
        <f t="shared" si="788"/>
        <v>2.2222222222222223E-2</v>
      </c>
      <c r="AE4207" s="106">
        <f t="shared" si="789"/>
        <v>20.921111111111113</v>
      </c>
      <c r="AF4207" s="105">
        <f t="shared" si="790"/>
        <v>104.60555555555558</v>
      </c>
      <c r="AG4207" s="105">
        <f t="shared" si="791"/>
        <v>886.39444444444439</v>
      </c>
    </row>
    <row r="4208" spans="1:33" s="88" customFormat="1" x14ac:dyDescent="0.35">
      <c r="A4208" s="21">
        <v>10141103</v>
      </c>
      <c r="B4208" s="115" t="s">
        <v>14786</v>
      </c>
      <c r="C4208" s="135" t="s">
        <v>710</v>
      </c>
      <c r="D4208" s="21"/>
      <c r="E4208" s="114" t="str">
        <f t="shared" si="781"/>
        <v xml:space="preserve">TRANSFORMADOR MARCA:TM MATAMBO-SUB </v>
      </c>
      <c r="F4208" s="21" t="s">
        <v>424</v>
      </c>
      <c r="G4208" s="21" t="s">
        <v>15624</v>
      </c>
      <c r="H4208" s="21" t="s">
        <v>424</v>
      </c>
      <c r="I4208" s="21" t="s">
        <v>15948</v>
      </c>
      <c r="J4208" s="21"/>
      <c r="K4208" s="21">
        <v>561623.15700000001</v>
      </c>
      <c r="L4208" s="21">
        <v>8213486.108</v>
      </c>
      <c r="M4208" s="21">
        <v>250</v>
      </c>
      <c r="N4208" s="21">
        <v>33</v>
      </c>
      <c r="O4208" s="21">
        <v>0.4</v>
      </c>
      <c r="P4208" s="21">
        <v>3</v>
      </c>
      <c r="Q4208" s="21">
        <v>2013</v>
      </c>
      <c r="R4208" s="21" t="s">
        <v>1769</v>
      </c>
      <c r="S4208" s="21">
        <v>1307066</v>
      </c>
      <c r="T4208" s="116">
        <v>991</v>
      </c>
      <c r="U4208" s="111">
        <v>45</v>
      </c>
      <c r="V4208" s="113">
        <f t="shared" si="782"/>
        <v>907.31555555555553</v>
      </c>
      <c r="W4208" s="113">
        <f t="shared" si="783"/>
        <v>83.684444444444466</v>
      </c>
      <c r="X4208" s="112">
        <f t="shared" si="784"/>
        <v>83684.444444444467</v>
      </c>
      <c r="Y4208" s="111"/>
      <c r="Z4208" s="110">
        <f t="shared" si="792"/>
        <v>41</v>
      </c>
      <c r="AA4208" s="109">
        <f t="shared" si="785"/>
        <v>49.550000000000004</v>
      </c>
      <c r="AB4208" s="109">
        <f t="shared" si="786"/>
        <v>49550.000000000007</v>
      </c>
      <c r="AC4208" s="108">
        <f t="shared" si="787"/>
        <v>941.45</v>
      </c>
      <c r="AD4208" s="107">
        <f t="shared" si="788"/>
        <v>2.2222222222222223E-2</v>
      </c>
      <c r="AE4208" s="106">
        <f t="shared" si="789"/>
        <v>20.921111111111113</v>
      </c>
      <c r="AF4208" s="105">
        <f t="shared" si="790"/>
        <v>104.60555555555558</v>
      </c>
      <c r="AG4208" s="105">
        <f t="shared" si="791"/>
        <v>886.39444444444439</v>
      </c>
    </row>
    <row r="4209" spans="1:33" s="88" customFormat="1" x14ac:dyDescent="0.35">
      <c r="A4209" s="21">
        <v>10141103</v>
      </c>
      <c r="B4209" s="115" t="s">
        <v>14786</v>
      </c>
      <c r="C4209" s="135" t="s">
        <v>710</v>
      </c>
      <c r="D4209" s="21"/>
      <c r="E4209" s="114" t="str">
        <f t="shared" si="781"/>
        <v xml:space="preserve">TRANSFORMADOR MARCA:TM MATAMBO-SUB </v>
      </c>
      <c r="F4209" s="21" t="s">
        <v>424</v>
      </c>
      <c r="G4209" s="21" t="s">
        <v>15624</v>
      </c>
      <c r="H4209" s="21" t="s">
        <v>424</v>
      </c>
      <c r="I4209" s="21" t="s">
        <v>15610</v>
      </c>
      <c r="J4209" s="21"/>
      <c r="K4209" s="21">
        <v>549831.73600000003</v>
      </c>
      <c r="L4209" s="21">
        <v>8220276.0259999996</v>
      </c>
      <c r="M4209" s="21">
        <v>50</v>
      </c>
      <c r="N4209" s="21">
        <v>33</v>
      </c>
      <c r="O4209" s="21">
        <v>0.4</v>
      </c>
      <c r="P4209" s="21">
        <v>3</v>
      </c>
      <c r="Q4209" s="21">
        <v>2013</v>
      </c>
      <c r="R4209" s="21" t="s">
        <v>1769</v>
      </c>
      <c r="S4209" s="21">
        <v>916113</v>
      </c>
      <c r="T4209" s="116">
        <v>643</v>
      </c>
      <c r="U4209" s="111">
        <v>45</v>
      </c>
      <c r="V4209" s="113">
        <f t="shared" si="782"/>
        <v>588.70222222222219</v>
      </c>
      <c r="W4209" s="113">
        <f t="shared" si="783"/>
        <v>54.29777777777781</v>
      </c>
      <c r="X4209" s="112">
        <f t="shared" si="784"/>
        <v>54297.77777777781</v>
      </c>
      <c r="Y4209" s="111"/>
      <c r="Z4209" s="110">
        <f t="shared" si="792"/>
        <v>41</v>
      </c>
      <c r="AA4209" s="109">
        <f t="shared" si="785"/>
        <v>32.15</v>
      </c>
      <c r="AB4209" s="109">
        <f t="shared" si="786"/>
        <v>32150</v>
      </c>
      <c r="AC4209" s="108">
        <f t="shared" si="787"/>
        <v>610.85</v>
      </c>
      <c r="AD4209" s="107">
        <f t="shared" si="788"/>
        <v>2.2222222222222223E-2</v>
      </c>
      <c r="AE4209" s="106">
        <f t="shared" si="789"/>
        <v>13.574444444444445</v>
      </c>
      <c r="AF4209" s="105">
        <f t="shared" si="790"/>
        <v>67.872222222222263</v>
      </c>
      <c r="AG4209" s="105">
        <f t="shared" si="791"/>
        <v>575.12777777777774</v>
      </c>
    </row>
    <row r="4210" spans="1:33" s="88" customFormat="1" x14ac:dyDescent="0.35">
      <c r="A4210" s="21">
        <v>10141103</v>
      </c>
      <c r="B4210" s="115" t="s">
        <v>14786</v>
      </c>
      <c r="C4210" s="135" t="s">
        <v>710</v>
      </c>
      <c r="D4210" s="21"/>
      <c r="E4210" s="114" t="str">
        <f t="shared" si="781"/>
        <v xml:space="preserve">TRANSFORMADOR MARCA:TM TETE-SUB </v>
      </c>
      <c r="F4210" s="21" t="s">
        <v>424</v>
      </c>
      <c r="G4210" s="21" t="s">
        <v>15055</v>
      </c>
      <c r="H4210" s="21" t="s">
        <v>424</v>
      </c>
      <c r="I4210" s="21" t="s">
        <v>15947</v>
      </c>
      <c r="J4210" s="21"/>
      <c r="K4210" s="21">
        <v>561529.37</v>
      </c>
      <c r="L4210" s="21">
        <v>8212024.6150000002</v>
      </c>
      <c r="M4210" s="21">
        <v>315</v>
      </c>
      <c r="N4210" s="21">
        <v>33</v>
      </c>
      <c r="O4210" s="21">
        <v>0.4</v>
      </c>
      <c r="P4210" s="21">
        <v>3</v>
      </c>
      <c r="Q4210" s="21">
        <v>2013</v>
      </c>
      <c r="R4210" s="21" t="s">
        <v>1769</v>
      </c>
      <c r="S4210" s="21">
        <v>920499</v>
      </c>
      <c r="T4210" s="116">
        <v>1039</v>
      </c>
      <c r="U4210" s="111">
        <v>45</v>
      </c>
      <c r="V4210" s="113">
        <f t="shared" si="782"/>
        <v>951.26222222222225</v>
      </c>
      <c r="W4210" s="113">
        <f t="shared" si="783"/>
        <v>87.737777777777751</v>
      </c>
      <c r="X4210" s="112">
        <f t="shared" si="784"/>
        <v>87737.777777777752</v>
      </c>
      <c r="Y4210" s="111"/>
      <c r="Z4210" s="110">
        <f t="shared" si="792"/>
        <v>41</v>
      </c>
      <c r="AA4210" s="109">
        <f t="shared" si="785"/>
        <v>51.95</v>
      </c>
      <c r="AB4210" s="109">
        <f t="shared" si="786"/>
        <v>51950</v>
      </c>
      <c r="AC4210" s="108">
        <f t="shared" si="787"/>
        <v>987.05</v>
      </c>
      <c r="AD4210" s="107">
        <f t="shared" si="788"/>
        <v>2.2222222222222223E-2</v>
      </c>
      <c r="AE4210" s="106">
        <f t="shared" si="789"/>
        <v>21.934444444444445</v>
      </c>
      <c r="AF4210" s="105">
        <f t="shared" si="790"/>
        <v>109.67222222222219</v>
      </c>
      <c r="AG4210" s="105">
        <f t="shared" si="791"/>
        <v>929.32777777777778</v>
      </c>
    </row>
    <row r="4211" spans="1:33" s="88" customFormat="1" x14ac:dyDescent="0.35">
      <c r="A4211" s="21">
        <v>10141103</v>
      </c>
      <c r="B4211" s="115" t="s">
        <v>14786</v>
      </c>
      <c r="C4211" s="135" t="s">
        <v>710</v>
      </c>
      <c r="D4211" s="21"/>
      <c r="E4211" s="114" t="str">
        <f t="shared" si="781"/>
        <v xml:space="preserve">TRANSFORMADOR MARCA:TM TETE-SUB </v>
      </c>
      <c r="F4211" s="21" t="s">
        <v>424</v>
      </c>
      <c r="G4211" s="21" t="s">
        <v>15055</v>
      </c>
      <c r="H4211" s="21" t="s">
        <v>424</v>
      </c>
      <c r="I4211" s="21" t="s">
        <v>15946</v>
      </c>
      <c r="J4211" s="21"/>
      <c r="K4211" s="21">
        <v>561578.80900000001</v>
      </c>
      <c r="L4211" s="21">
        <v>8211125.8949999996</v>
      </c>
      <c r="M4211" s="21">
        <v>500</v>
      </c>
      <c r="N4211" s="21">
        <v>33</v>
      </c>
      <c r="O4211" s="21">
        <v>0.4</v>
      </c>
      <c r="P4211" s="21">
        <v>3</v>
      </c>
      <c r="Q4211" s="21">
        <v>2013</v>
      </c>
      <c r="R4211" s="21" t="s">
        <v>1769</v>
      </c>
      <c r="S4211" s="21">
        <v>873984</v>
      </c>
      <c r="T4211" s="116">
        <v>1200</v>
      </c>
      <c r="U4211" s="111">
        <v>45</v>
      </c>
      <c r="V4211" s="113">
        <f t="shared" si="782"/>
        <v>1098.6666666666667</v>
      </c>
      <c r="W4211" s="113">
        <f t="shared" si="783"/>
        <v>101.33333333333326</v>
      </c>
      <c r="X4211" s="112">
        <f t="shared" si="784"/>
        <v>101333.33333333326</v>
      </c>
      <c r="Y4211" s="111"/>
      <c r="Z4211" s="110">
        <f t="shared" si="792"/>
        <v>41</v>
      </c>
      <c r="AA4211" s="109">
        <f t="shared" si="785"/>
        <v>60</v>
      </c>
      <c r="AB4211" s="109">
        <f t="shared" si="786"/>
        <v>60000</v>
      </c>
      <c r="AC4211" s="108">
        <f t="shared" si="787"/>
        <v>1140</v>
      </c>
      <c r="AD4211" s="107">
        <f t="shared" si="788"/>
        <v>2.2222222222222223E-2</v>
      </c>
      <c r="AE4211" s="106">
        <f t="shared" si="789"/>
        <v>25.333333333333336</v>
      </c>
      <c r="AF4211" s="105">
        <f t="shared" si="790"/>
        <v>126.6666666666666</v>
      </c>
      <c r="AG4211" s="105">
        <f t="shared" si="791"/>
        <v>1073.3333333333335</v>
      </c>
    </row>
    <row r="4212" spans="1:33" s="88" customFormat="1" x14ac:dyDescent="0.35">
      <c r="A4212" s="21">
        <v>10141103</v>
      </c>
      <c r="B4212" s="115" t="s">
        <v>14786</v>
      </c>
      <c r="C4212" s="135" t="s">
        <v>710</v>
      </c>
      <c r="D4212" s="21"/>
      <c r="E4212" s="114" t="str">
        <f t="shared" si="781"/>
        <v xml:space="preserve">TRANSFORMADOR MARCA:TM MATAMBO-SUB </v>
      </c>
      <c r="F4212" s="21" t="s">
        <v>424</v>
      </c>
      <c r="G4212" s="21" t="s">
        <v>15624</v>
      </c>
      <c r="H4212" s="21" t="s">
        <v>424</v>
      </c>
      <c r="I4212" s="21" t="s">
        <v>15945</v>
      </c>
      <c r="J4212" s="21"/>
      <c r="K4212" s="21">
        <v>560703.54399999999</v>
      </c>
      <c r="L4212" s="21">
        <v>8212418.1789999995</v>
      </c>
      <c r="M4212" s="21">
        <v>250</v>
      </c>
      <c r="N4212" s="21">
        <v>33</v>
      </c>
      <c r="O4212" s="21">
        <v>0.4</v>
      </c>
      <c r="P4212" s="21">
        <v>3</v>
      </c>
      <c r="Q4212" s="21">
        <v>2013</v>
      </c>
      <c r="R4212" s="21" t="s">
        <v>1769</v>
      </c>
      <c r="S4212" s="21">
        <v>904811</v>
      </c>
      <c r="T4212" s="116">
        <v>991</v>
      </c>
      <c r="U4212" s="111">
        <v>45</v>
      </c>
      <c r="V4212" s="113">
        <f t="shared" si="782"/>
        <v>907.31555555555553</v>
      </c>
      <c r="W4212" s="113">
        <f t="shared" si="783"/>
        <v>83.684444444444466</v>
      </c>
      <c r="X4212" s="112">
        <f t="shared" si="784"/>
        <v>83684.444444444467</v>
      </c>
      <c r="Y4212" s="111"/>
      <c r="Z4212" s="110">
        <f t="shared" si="792"/>
        <v>41</v>
      </c>
      <c r="AA4212" s="109">
        <f t="shared" si="785"/>
        <v>49.550000000000004</v>
      </c>
      <c r="AB4212" s="109">
        <f t="shared" si="786"/>
        <v>49550.000000000007</v>
      </c>
      <c r="AC4212" s="108">
        <f t="shared" si="787"/>
        <v>941.45</v>
      </c>
      <c r="AD4212" s="107">
        <f t="shared" si="788"/>
        <v>2.2222222222222223E-2</v>
      </c>
      <c r="AE4212" s="106">
        <f t="shared" si="789"/>
        <v>20.921111111111113</v>
      </c>
      <c r="AF4212" s="105">
        <f t="shared" si="790"/>
        <v>104.60555555555558</v>
      </c>
      <c r="AG4212" s="105">
        <f t="shared" si="791"/>
        <v>886.39444444444439</v>
      </c>
    </row>
    <row r="4213" spans="1:33" s="88" customFormat="1" x14ac:dyDescent="0.35">
      <c r="A4213" s="21">
        <v>10141103</v>
      </c>
      <c r="B4213" s="115" t="s">
        <v>14786</v>
      </c>
      <c r="C4213" s="135" t="s">
        <v>710</v>
      </c>
      <c r="D4213" s="21"/>
      <c r="E4213" s="114" t="str">
        <f t="shared" si="781"/>
        <v xml:space="preserve">TRANSFORMADOR MARCA:OZGUNEY SE MOVEL </v>
      </c>
      <c r="F4213" s="21" t="s">
        <v>424</v>
      </c>
      <c r="G4213" s="21" t="s">
        <v>15620</v>
      </c>
      <c r="H4213" s="21" t="s">
        <v>424</v>
      </c>
      <c r="I4213" s="21" t="s">
        <v>15944</v>
      </c>
      <c r="J4213" s="21"/>
      <c r="K4213" s="21">
        <v>563612.49800000002</v>
      </c>
      <c r="L4213" s="21">
        <v>8215268.5420000004</v>
      </c>
      <c r="M4213" s="21">
        <v>250</v>
      </c>
      <c r="N4213" s="21">
        <v>33</v>
      </c>
      <c r="O4213" s="21">
        <v>0.4</v>
      </c>
      <c r="P4213" s="21">
        <v>3</v>
      </c>
      <c r="Q4213" s="21">
        <v>2013</v>
      </c>
      <c r="R4213" s="21" t="s">
        <v>10572</v>
      </c>
      <c r="S4213" s="21">
        <v>979632</v>
      </c>
      <c r="T4213" s="116">
        <v>991</v>
      </c>
      <c r="U4213" s="111">
        <v>45</v>
      </c>
      <c r="V4213" s="113">
        <f t="shared" si="782"/>
        <v>907.31555555555553</v>
      </c>
      <c r="W4213" s="113">
        <f t="shared" si="783"/>
        <v>83.684444444444466</v>
      </c>
      <c r="X4213" s="112">
        <f t="shared" si="784"/>
        <v>83684.444444444467</v>
      </c>
      <c r="Y4213" s="111"/>
      <c r="Z4213" s="110">
        <f t="shared" si="792"/>
        <v>41</v>
      </c>
      <c r="AA4213" s="109">
        <f t="shared" si="785"/>
        <v>49.550000000000004</v>
      </c>
      <c r="AB4213" s="109">
        <f t="shared" si="786"/>
        <v>49550.000000000007</v>
      </c>
      <c r="AC4213" s="108">
        <f t="shared" si="787"/>
        <v>941.45</v>
      </c>
      <c r="AD4213" s="107">
        <f t="shared" si="788"/>
        <v>2.2222222222222223E-2</v>
      </c>
      <c r="AE4213" s="106">
        <f t="shared" si="789"/>
        <v>20.921111111111113</v>
      </c>
      <c r="AF4213" s="105">
        <f t="shared" si="790"/>
        <v>104.60555555555558</v>
      </c>
      <c r="AG4213" s="105">
        <f t="shared" si="791"/>
        <v>886.39444444444439</v>
      </c>
    </row>
    <row r="4214" spans="1:33" s="88" customFormat="1" x14ac:dyDescent="0.35">
      <c r="A4214" s="21">
        <v>10141103</v>
      </c>
      <c r="B4214" s="115" t="s">
        <v>14786</v>
      </c>
      <c r="C4214" s="135" t="s">
        <v>710</v>
      </c>
      <c r="D4214" s="21"/>
      <c r="E4214" s="114" t="str">
        <f t="shared" si="781"/>
        <v xml:space="preserve">TRANSFORMADOR MARCA:TM SE MOVEL </v>
      </c>
      <c r="F4214" s="21" t="s">
        <v>424</v>
      </c>
      <c r="G4214" s="21" t="s">
        <v>15620</v>
      </c>
      <c r="H4214" s="21" t="s">
        <v>424</v>
      </c>
      <c r="I4214" s="21" t="s">
        <v>15943</v>
      </c>
      <c r="J4214" s="21"/>
      <c r="K4214" s="21">
        <v>563503.90300000005</v>
      </c>
      <c r="L4214" s="21">
        <v>8215949.5120000001</v>
      </c>
      <c r="M4214" s="21">
        <v>315</v>
      </c>
      <c r="N4214" s="21">
        <v>33</v>
      </c>
      <c r="O4214" s="21">
        <v>0.4</v>
      </c>
      <c r="P4214" s="21">
        <v>3</v>
      </c>
      <c r="Q4214" s="21">
        <v>2013</v>
      </c>
      <c r="R4214" s="21" t="s">
        <v>1769</v>
      </c>
      <c r="S4214" s="21">
        <v>674218</v>
      </c>
      <c r="T4214" s="116">
        <v>1039</v>
      </c>
      <c r="U4214" s="111">
        <v>45</v>
      </c>
      <c r="V4214" s="113">
        <f t="shared" si="782"/>
        <v>951.26222222222225</v>
      </c>
      <c r="W4214" s="113">
        <f t="shared" si="783"/>
        <v>87.737777777777751</v>
      </c>
      <c r="X4214" s="112">
        <f t="shared" si="784"/>
        <v>87737.777777777752</v>
      </c>
      <c r="Y4214" s="111"/>
      <c r="Z4214" s="110">
        <f t="shared" si="792"/>
        <v>41</v>
      </c>
      <c r="AA4214" s="109">
        <f t="shared" si="785"/>
        <v>51.95</v>
      </c>
      <c r="AB4214" s="109">
        <f t="shared" si="786"/>
        <v>51950</v>
      </c>
      <c r="AC4214" s="108">
        <f t="shared" si="787"/>
        <v>987.05</v>
      </c>
      <c r="AD4214" s="107">
        <f t="shared" si="788"/>
        <v>2.2222222222222223E-2</v>
      </c>
      <c r="AE4214" s="106">
        <f t="shared" si="789"/>
        <v>21.934444444444445</v>
      </c>
      <c r="AF4214" s="105">
        <f t="shared" si="790"/>
        <v>109.67222222222219</v>
      </c>
      <c r="AG4214" s="105">
        <f t="shared" si="791"/>
        <v>929.32777777777778</v>
      </c>
    </row>
    <row r="4215" spans="1:33" s="88" customFormat="1" x14ac:dyDescent="0.35">
      <c r="A4215" s="21">
        <v>10141103</v>
      </c>
      <c r="B4215" s="115" t="s">
        <v>14786</v>
      </c>
      <c r="C4215" s="135" t="s">
        <v>710</v>
      </c>
      <c r="D4215" s="21"/>
      <c r="E4215" s="114" t="str">
        <f t="shared" si="781"/>
        <v xml:space="preserve">TRANSFORMADOR MARCA:TM SE-TETE </v>
      </c>
      <c r="F4215" s="21" t="s">
        <v>424</v>
      </c>
      <c r="G4215" s="21" t="s">
        <v>3179</v>
      </c>
      <c r="H4215" s="21" t="s">
        <v>424</v>
      </c>
      <c r="I4215" s="21" t="s">
        <v>15942</v>
      </c>
      <c r="J4215" s="21"/>
      <c r="K4215" s="21">
        <v>566347.50699999998</v>
      </c>
      <c r="L4215" s="21">
        <v>8214222.6160000004</v>
      </c>
      <c r="M4215" s="21">
        <v>315</v>
      </c>
      <c r="N4215" s="21">
        <v>33</v>
      </c>
      <c r="O4215" s="21">
        <v>0.4</v>
      </c>
      <c r="P4215" s="21">
        <v>3</v>
      </c>
      <c r="Q4215" s="21">
        <v>2013</v>
      </c>
      <c r="R4215" s="21" t="s">
        <v>1769</v>
      </c>
      <c r="S4215" s="21">
        <v>920913</v>
      </c>
      <c r="T4215" s="116">
        <v>1039</v>
      </c>
      <c r="U4215" s="111">
        <v>45</v>
      </c>
      <c r="V4215" s="113">
        <f t="shared" si="782"/>
        <v>951.26222222222225</v>
      </c>
      <c r="W4215" s="113">
        <f t="shared" si="783"/>
        <v>87.737777777777751</v>
      </c>
      <c r="X4215" s="112">
        <f t="shared" si="784"/>
        <v>87737.777777777752</v>
      </c>
      <c r="Y4215" s="111"/>
      <c r="Z4215" s="110">
        <f t="shared" si="792"/>
        <v>41</v>
      </c>
      <c r="AA4215" s="109">
        <f t="shared" si="785"/>
        <v>51.95</v>
      </c>
      <c r="AB4215" s="109">
        <f t="shared" si="786"/>
        <v>51950</v>
      </c>
      <c r="AC4215" s="108">
        <f t="shared" si="787"/>
        <v>987.05</v>
      </c>
      <c r="AD4215" s="107">
        <f t="shared" si="788"/>
        <v>2.2222222222222223E-2</v>
      </c>
      <c r="AE4215" s="106">
        <f t="shared" si="789"/>
        <v>21.934444444444445</v>
      </c>
      <c r="AF4215" s="105">
        <f t="shared" si="790"/>
        <v>109.67222222222219</v>
      </c>
      <c r="AG4215" s="105">
        <f t="shared" si="791"/>
        <v>929.32777777777778</v>
      </c>
    </row>
    <row r="4216" spans="1:33" s="88" customFormat="1" x14ac:dyDescent="0.35">
      <c r="A4216" s="21">
        <v>10141103</v>
      </c>
      <c r="B4216" s="115" t="s">
        <v>14786</v>
      </c>
      <c r="C4216" s="135" t="s">
        <v>710</v>
      </c>
      <c r="D4216" s="21"/>
      <c r="E4216" s="114" t="str">
        <f t="shared" si="781"/>
        <v xml:space="preserve">TRANSFORMADOR MARCA:EFACEC SE-MOVEL </v>
      </c>
      <c r="F4216" s="21" t="s">
        <v>424</v>
      </c>
      <c r="G4216" s="21" t="s">
        <v>15031</v>
      </c>
      <c r="H4216" s="21" t="s">
        <v>424</v>
      </c>
      <c r="I4216" s="21" t="s">
        <v>15941</v>
      </c>
      <c r="J4216" s="21"/>
      <c r="K4216" s="21">
        <v>566790.52800000005</v>
      </c>
      <c r="L4216" s="21">
        <v>8215372.0829999996</v>
      </c>
      <c r="M4216" s="21">
        <v>250</v>
      </c>
      <c r="N4216" s="21">
        <v>33</v>
      </c>
      <c r="O4216" s="21">
        <v>0.4</v>
      </c>
      <c r="P4216" s="21">
        <v>3</v>
      </c>
      <c r="Q4216" s="21">
        <v>2013</v>
      </c>
      <c r="R4216" s="21" t="s">
        <v>27</v>
      </c>
      <c r="S4216" s="21" t="s">
        <v>15940</v>
      </c>
      <c r="T4216" s="116">
        <v>991</v>
      </c>
      <c r="U4216" s="111">
        <v>45</v>
      </c>
      <c r="V4216" s="113">
        <f t="shared" si="782"/>
        <v>907.31555555555553</v>
      </c>
      <c r="W4216" s="113">
        <f t="shared" si="783"/>
        <v>83.684444444444466</v>
      </c>
      <c r="X4216" s="112">
        <f t="shared" si="784"/>
        <v>83684.444444444467</v>
      </c>
      <c r="Y4216" s="111"/>
      <c r="Z4216" s="110">
        <f t="shared" si="792"/>
        <v>41</v>
      </c>
      <c r="AA4216" s="109">
        <f t="shared" si="785"/>
        <v>49.550000000000004</v>
      </c>
      <c r="AB4216" s="109">
        <f t="shared" si="786"/>
        <v>49550.000000000007</v>
      </c>
      <c r="AC4216" s="108">
        <f t="shared" si="787"/>
        <v>941.45</v>
      </c>
      <c r="AD4216" s="107">
        <f t="shared" si="788"/>
        <v>2.2222222222222223E-2</v>
      </c>
      <c r="AE4216" s="106">
        <f t="shared" si="789"/>
        <v>20.921111111111113</v>
      </c>
      <c r="AF4216" s="105">
        <f t="shared" si="790"/>
        <v>104.60555555555558</v>
      </c>
      <c r="AG4216" s="105">
        <f t="shared" si="791"/>
        <v>886.39444444444439</v>
      </c>
    </row>
    <row r="4217" spans="1:33" s="88" customFormat="1" x14ac:dyDescent="0.35">
      <c r="A4217" s="21">
        <v>10141103</v>
      </c>
      <c r="B4217" s="115" t="s">
        <v>14786</v>
      </c>
      <c r="C4217" s="135" t="s">
        <v>710</v>
      </c>
      <c r="D4217" s="21"/>
      <c r="E4217" s="114" t="str">
        <f t="shared" si="781"/>
        <v xml:space="preserve">TRANSFORMADOR MARCA:TM SE-TETE </v>
      </c>
      <c r="F4217" s="21" t="s">
        <v>424</v>
      </c>
      <c r="G4217" s="21" t="s">
        <v>3179</v>
      </c>
      <c r="H4217" s="21" t="s">
        <v>424</v>
      </c>
      <c r="I4217" s="21" t="s">
        <v>15939</v>
      </c>
      <c r="J4217" s="21"/>
      <c r="K4217" s="119" t="s">
        <v>15938</v>
      </c>
      <c r="L4217" s="119" t="s">
        <v>15937</v>
      </c>
      <c r="M4217" s="21">
        <v>250</v>
      </c>
      <c r="N4217" s="21">
        <v>33</v>
      </c>
      <c r="O4217" s="21">
        <v>0.4</v>
      </c>
      <c r="P4217" s="21">
        <v>3</v>
      </c>
      <c r="Q4217" s="21">
        <v>2013</v>
      </c>
      <c r="R4217" s="21" t="s">
        <v>1769</v>
      </c>
      <c r="S4217" s="21">
        <v>904929</v>
      </c>
      <c r="T4217" s="116">
        <v>991</v>
      </c>
      <c r="U4217" s="111">
        <v>45</v>
      </c>
      <c r="V4217" s="113">
        <f t="shared" si="782"/>
        <v>907.31555555555553</v>
      </c>
      <c r="W4217" s="113">
        <f t="shared" si="783"/>
        <v>83.684444444444466</v>
      </c>
      <c r="X4217" s="112">
        <f t="shared" si="784"/>
        <v>83684.444444444467</v>
      </c>
      <c r="Y4217" s="111"/>
      <c r="Z4217" s="110">
        <f t="shared" si="792"/>
        <v>41</v>
      </c>
      <c r="AA4217" s="109">
        <f t="shared" si="785"/>
        <v>49.550000000000004</v>
      </c>
      <c r="AB4217" s="109">
        <f t="shared" si="786"/>
        <v>49550.000000000007</v>
      </c>
      <c r="AC4217" s="108">
        <f t="shared" si="787"/>
        <v>941.45</v>
      </c>
      <c r="AD4217" s="107">
        <f t="shared" si="788"/>
        <v>2.2222222222222223E-2</v>
      </c>
      <c r="AE4217" s="106">
        <f t="shared" si="789"/>
        <v>20.921111111111113</v>
      </c>
      <c r="AF4217" s="105">
        <f t="shared" si="790"/>
        <v>104.60555555555558</v>
      </c>
      <c r="AG4217" s="105">
        <f t="shared" si="791"/>
        <v>886.39444444444439</v>
      </c>
    </row>
    <row r="4218" spans="1:33" s="88" customFormat="1" x14ac:dyDescent="0.35">
      <c r="A4218" s="21">
        <v>10141103</v>
      </c>
      <c r="B4218" s="115" t="s">
        <v>14786</v>
      </c>
      <c r="C4218" s="135" t="s">
        <v>710</v>
      </c>
      <c r="D4218" s="21"/>
      <c r="E4218" s="114" t="str">
        <f t="shared" si="781"/>
        <v xml:space="preserve">TRANSFORMADOR MARCA:TM SE-MOVEL </v>
      </c>
      <c r="F4218" s="21" t="s">
        <v>424</v>
      </c>
      <c r="G4218" s="21" t="s">
        <v>15031</v>
      </c>
      <c r="H4218" s="21" t="s">
        <v>424</v>
      </c>
      <c r="I4218" s="21" t="s">
        <v>15443</v>
      </c>
      <c r="J4218" s="21"/>
      <c r="K4218" s="119" t="s">
        <v>15936</v>
      </c>
      <c r="L4218" s="119" t="s">
        <v>15935</v>
      </c>
      <c r="M4218" s="21">
        <v>200</v>
      </c>
      <c r="N4218" s="21">
        <v>33</v>
      </c>
      <c r="O4218" s="21">
        <v>0.4</v>
      </c>
      <c r="P4218" s="21">
        <v>3</v>
      </c>
      <c r="Q4218" s="21">
        <v>2013</v>
      </c>
      <c r="R4218" s="21" t="s">
        <v>1769</v>
      </c>
      <c r="S4218" s="21">
        <v>967322</v>
      </c>
      <c r="T4218" s="116">
        <v>991</v>
      </c>
      <c r="U4218" s="111">
        <v>45</v>
      </c>
      <c r="V4218" s="113">
        <f t="shared" si="782"/>
        <v>907.31555555555553</v>
      </c>
      <c r="W4218" s="113">
        <f t="shared" si="783"/>
        <v>83.684444444444466</v>
      </c>
      <c r="X4218" s="112">
        <f t="shared" si="784"/>
        <v>83684.444444444467</v>
      </c>
      <c r="Y4218" s="111"/>
      <c r="Z4218" s="110">
        <f t="shared" si="792"/>
        <v>41</v>
      </c>
      <c r="AA4218" s="109">
        <f t="shared" si="785"/>
        <v>49.550000000000004</v>
      </c>
      <c r="AB4218" s="109">
        <f t="shared" si="786"/>
        <v>49550.000000000007</v>
      </c>
      <c r="AC4218" s="108">
        <f t="shared" si="787"/>
        <v>941.45</v>
      </c>
      <c r="AD4218" s="107">
        <f t="shared" si="788"/>
        <v>2.2222222222222223E-2</v>
      </c>
      <c r="AE4218" s="106">
        <f t="shared" si="789"/>
        <v>20.921111111111113</v>
      </c>
      <c r="AF4218" s="105">
        <f t="shared" si="790"/>
        <v>104.60555555555558</v>
      </c>
      <c r="AG4218" s="105">
        <f t="shared" si="791"/>
        <v>886.39444444444439</v>
      </c>
    </row>
    <row r="4219" spans="1:33" s="88" customFormat="1" x14ac:dyDescent="0.35">
      <c r="A4219" s="21">
        <v>10141103</v>
      </c>
      <c r="B4219" s="115" t="s">
        <v>14786</v>
      </c>
      <c r="C4219" s="135" t="s">
        <v>710</v>
      </c>
      <c r="D4219" s="21"/>
      <c r="E4219" s="114" t="str">
        <f t="shared" si="781"/>
        <v xml:space="preserve">TRANSFORMADOR MARCA:TM SE-MOVEL </v>
      </c>
      <c r="F4219" s="21" t="s">
        <v>424</v>
      </c>
      <c r="G4219" s="21" t="s">
        <v>15031</v>
      </c>
      <c r="H4219" s="21" t="s">
        <v>411</v>
      </c>
      <c r="I4219" s="21" t="s">
        <v>15934</v>
      </c>
      <c r="J4219" s="21"/>
      <c r="K4219" s="119" t="s">
        <v>15933</v>
      </c>
      <c r="L4219" s="119" t="s">
        <v>15932</v>
      </c>
      <c r="M4219" s="21">
        <v>50</v>
      </c>
      <c r="N4219" s="21">
        <v>33</v>
      </c>
      <c r="O4219" s="21">
        <v>0.4</v>
      </c>
      <c r="P4219" s="21">
        <v>3</v>
      </c>
      <c r="Q4219" s="21">
        <v>2013</v>
      </c>
      <c r="R4219" s="21" t="s">
        <v>1769</v>
      </c>
      <c r="S4219" s="21">
        <v>916512</v>
      </c>
      <c r="T4219" s="116">
        <v>643</v>
      </c>
      <c r="U4219" s="111">
        <v>45</v>
      </c>
      <c r="V4219" s="113">
        <f t="shared" si="782"/>
        <v>588.70222222222219</v>
      </c>
      <c r="W4219" s="113">
        <f t="shared" si="783"/>
        <v>54.29777777777781</v>
      </c>
      <c r="X4219" s="112">
        <f t="shared" si="784"/>
        <v>54297.77777777781</v>
      </c>
      <c r="Y4219" s="111"/>
      <c r="Z4219" s="110">
        <f t="shared" si="792"/>
        <v>41</v>
      </c>
      <c r="AA4219" s="109">
        <f t="shared" si="785"/>
        <v>32.15</v>
      </c>
      <c r="AB4219" s="109">
        <f t="shared" si="786"/>
        <v>32150</v>
      </c>
      <c r="AC4219" s="108">
        <f t="shared" si="787"/>
        <v>610.85</v>
      </c>
      <c r="AD4219" s="107">
        <f t="shared" si="788"/>
        <v>2.2222222222222223E-2</v>
      </c>
      <c r="AE4219" s="106">
        <f t="shared" si="789"/>
        <v>13.574444444444445</v>
      </c>
      <c r="AF4219" s="105">
        <f t="shared" si="790"/>
        <v>67.872222222222263</v>
      </c>
      <c r="AG4219" s="105">
        <f t="shared" si="791"/>
        <v>575.12777777777774</v>
      </c>
    </row>
    <row r="4220" spans="1:33" s="88" customFormat="1" x14ac:dyDescent="0.35">
      <c r="A4220" s="21">
        <v>10141103</v>
      </c>
      <c r="B4220" s="115" t="s">
        <v>14786</v>
      </c>
      <c r="C4220" s="135" t="s">
        <v>710</v>
      </c>
      <c r="D4220" s="21">
        <v>148</v>
      </c>
      <c r="E4220" s="114" t="str">
        <f t="shared" si="781"/>
        <v>TRANSFORMADOR MARCA:  148</v>
      </c>
      <c r="F4220" s="21"/>
      <c r="G4220" s="21"/>
      <c r="H4220" s="21" t="s">
        <v>14848</v>
      </c>
      <c r="I4220" s="21" t="s">
        <v>15914</v>
      </c>
      <c r="J4220" s="21"/>
      <c r="K4220" s="21" t="s">
        <v>15913</v>
      </c>
      <c r="L4220" s="21" t="s">
        <v>15912</v>
      </c>
      <c r="M4220" s="21">
        <v>160</v>
      </c>
      <c r="N4220" s="21">
        <v>33</v>
      </c>
      <c r="O4220" s="21" t="s">
        <v>362</v>
      </c>
      <c r="P4220" s="21">
        <v>3</v>
      </c>
      <c r="Q4220" s="124">
        <v>2013</v>
      </c>
      <c r="R4220" s="21"/>
      <c r="S4220" s="21"/>
      <c r="T4220" s="116">
        <v>991</v>
      </c>
      <c r="U4220" s="111">
        <v>45</v>
      </c>
      <c r="V4220" s="113">
        <f t="shared" si="782"/>
        <v>907.31555555555553</v>
      </c>
      <c r="W4220" s="113">
        <f t="shared" si="783"/>
        <v>83.684444444444466</v>
      </c>
      <c r="X4220" s="112">
        <f t="shared" si="784"/>
        <v>83684.444444444467</v>
      </c>
      <c r="Y4220" s="111"/>
      <c r="Z4220" s="110">
        <f t="shared" si="792"/>
        <v>41</v>
      </c>
      <c r="AA4220" s="109">
        <f t="shared" si="785"/>
        <v>49.550000000000004</v>
      </c>
      <c r="AB4220" s="109">
        <f t="shared" si="786"/>
        <v>49550.000000000007</v>
      </c>
      <c r="AC4220" s="108">
        <f t="shared" si="787"/>
        <v>941.45</v>
      </c>
      <c r="AD4220" s="107">
        <f t="shared" si="788"/>
        <v>2.2222222222222223E-2</v>
      </c>
      <c r="AE4220" s="106">
        <f t="shared" si="789"/>
        <v>20.921111111111113</v>
      </c>
      <c r="AF4220" s="105">
        <f t="shared" si="790"/>
        <v>104.60555555555558</v>
      </c>
      <c r="AG4220" s="105">
        <f t="shared" si="791"/>
        <v>886.39444444444439</v>
      </c>
    </row>
    <row r="4221" spans="1:33" s="88" customFormat="1" x14ac:dyDescent="0.35">
      <c r="A4221" s="21">
        <v>10141103</v>
      </c>
      <c r="B4221" s="115" t="s">
        <v>14786</v>
      </c>
      <c r="C4221" s="135" t="s">
        <v>710</v>
      </c>
      <c r="D4221" s="21">
        <v>165</v>
      </c>
      <c r="E4221" s="114" t="str">
        <f t="shared" si="781"/>
        <v>TRANSFORMADOR MARCA:  165</v>
      </c>
      <c r="F4221" s="57"/>
      <c r="G4221" s="21"/>
      <c r="H4221" s="21" t="s">
        <v>14848</v>
      </c>
      <c r="I4221" s="21" t="s">
        <v>15910</v>
      </c>
      <c r="J4221" s="57"/>
      <c r="K4221" s="21" t="s">
        <v>15909</v>
      </c>
      <c r="L4221" s="21" t="s">
        <v>15908</v>
      </c>
      <c r="M4221" s="21">
        <v>315</v>
      </c>
      <c r="N4221" s="21">
        <v>33</v>
      </c>
      <c r="O4221" s="21" t="s">
        <v>362</v>
      </c>
      <c r="P4221" s="21">
        <v>3</v>
      </c>
      <c r="Q4221" s="124">
        <v>2013</v>
      </c>
      <c r="R4221" s="21"/>
      <c r="S4221" s="57"/>
      <c r="T4221" s="116">
        <v>1039</v>
      </c>
      <c r="U4221" s="111">
        <v>45</v>
      </c>
      <c r="V4221" s="113">
        <f t="shared" si="782"/>
        <v>951.26222222222225</v>
      </c>
      <c r="W4221" s="113">
        <f t="shared" si="783"/>
        <v>87.737777777777751</v>
      </c>
      <c r="X4221" s="112">
        <f t="shared" si="784"/>
        <v>87737.777777777752</v>
      </c>
      <c r="Y4221" s="111"/>
      <c r="Z4221" s="110">
        <f t="shared" si="792"/>
        <v>41</v>
      </c>
      <c r="AA4221" s="109">
        <f t="shared" si="785"/>
        <v>51.95</v>
      </c>
      <c r="AB4221" s="109">
        <f t="shared" si="786"/>
        <v>51950</v>
      </c>
      <c r="AC4221" s="108">
        <f t="shared" si="787"/>
        <v>987.05</v>
      </c>
      <c r="AD4221" s="107">
        <f t="shared" si="788"/>
        <v>2.2222222222222223E-2</v>
      </c>
      <c r="AE4221" s="106">
        <f t="shared" si="789"/>
        <v>21.934444444444445</v>
      </c>
      <c r="AF4221" s="105">
        <f t="shared" si="790"/>
        <v>109.67222222222219</v>
      </c>
      <c r="AG4221" s="105">
        <f t="shared" si="791"/>
        <v>929.32777777777778</v>
      </c>
    </row>
    <row r="4222" spans="1:33" s="88" customFormat="1" x14ac:dyDescent="0.35">
      <c r="A4222" s="21">
        <v>10141103</v>
      </c>
      <c r="B4222" s="115" t="s">
        <v>14786</v>
      </c>
      <c r="C4222" s="135" t="s">
        <v>710</v>
      </c>
      <c r="D4222" s="21">
        <v>168</v>
      </c>
      <c r="E4222" s="114" t="str">
        <f t="shared" si="781"/>
        <v>TRANSFORMADOR MARCA:  168</v>
      </c>
      <c r="F4222" s="57"/>
      <c r="G4222" s="21"/>
      <c r="H4222" s="21" t="s">
        <v>14848</v>
      </c>
      <c r="I4222" s="21" t="s">
        <v>14991</v>
      </c>
      <c r="J4222" s="57"/>
      <c r="K4222" s="21" t="s">
        <v>15907</v>
      </c>
      <c r="L4222" s="21" t="s">
        <v>15906</v>
      </c>
      <c r="M4222" s="21">
        <v>100</v>
      </c>
      <c r="N4222" s="21">
        <v>33</v>
      </c>
      <c r="O4222" s="21" t="s">
        <v>362</v>
      </c>
      <c r="P4222" s="21">
        <v>3</v>
      </c>
      <c r="Q4222" s="124">
        <v>2013</v>
      </c>
      <c r="R4222" s="21"/>
      <c r="S4222" s="57"/>
      <c r="T4222" s="116">
        <v>763</v>
      </c>
      <c r="U4222" s="111">
        <v>45</v>
      </c>
      <c r="V4222" s="113">
        <f t="shared" si="782"/>
        <v>698.56888888888886</v>
      </c>
      <c r="W4222" s="113">
        <f t="shared" si="783"/>
        <v>64.431111111111136</v>
      </c>
      <c r="X4222" s="112">
        <f t="shared" si="784"/>
        <v>64431.111111111139</v>
      </c>
      <c r="Y4222" s="111"/>
      <c r="Z4222" s="110">
        <f t="shared" si="792"/>
        <v>41</v>
      </c>
      <c r="AA4222" s="109">
        <f t="shared" si="785"/>
        <v>38.15</v>
      </c>
      <c r="AB4222" s="109">
        <f t="shared" si="786"/>
        <v>38150</v>
      </c>
      <c r="AC4222" s="108">
        <f t="shared" si="787"/>
        <v>724.85</v>
      </c>
      <c r="AD4222" s="107">
        <f t="shared" si="788"/>
        <v>2.2222222222222223E-2</v>
      </c>
      <c r="AE4222" s="106">
        <f t="shared" si="789"/>
        <v>16.10777777777778</v>
      </c>
      <c r="AF4222" s="105">
        <f t="shared" si="790"/>
        <v>80.53888888888892</v>
      </c>
      <c r="AG4222" s="105">
        <f t="shared" si="791"/>
        <v>682.46111111111111</v>
      </c>
    </row>
    <row r="4223" spans="1:33" s="88" customFormat="1" x14ac:dyDescent="0.35">
      <c r="A4223" s="21">
        <v>10141103</v>
      </c>
      <c r="B4223" s="115" t="s">
        <v>14786</v>
      </c>
      <c r="C4223" s="135" t="s">
        <v>710</v>
      </c>
      <c r="D4223" s="21">
        <v>169</v>
      </c>
      <c r="E4223" s="114" t="str">
        <f t="shared" si="781"/>
        <v>TRANSFORMADOR MARCA:  169</v>
      </c>
      <c r="F4223" s="57"/>
      <c r="G4223" s="21"/>
      <c r="H4223" s="21" t="s">
        <v>14848</v>
      </c>
      <c r="I4223" s="21" t="s">
        <v>15905</v>
      </c>
      <c r="J4223" s="57"/>
      <c r="K4223" s="21" t="s">
        <v>15904</v>
      </c>
      <c r="L4223" s="21" t="s">
        <v>15903</v>
      </c>
      <c r="M4223" s="21">
        <v>200</v>
      </c>
      <c r="N4223" s="21">
        <v>33</v>
      </c>
      <c r="O4223" s="21" t="s">
        <v>362</v>
      </c>
      <c r="P4223" s="21">
        <v>3</v>
      </c>
      <c r="Q4223" s="124">
        <v>2013</v>
      </c>
      <c r="R4223" s="57"/>
      <c r="S4223" s="57"/>
      <c r="T4223" s="116">
        <v>991</v>
      </c>
      <c r="U4223" s="111">
        <v>45</v>
      </c>
      <c r="V4223" s="113">
        <f t="shared" si="782"/>
        <v>907.31555555555553</v>
      </c>
      <c r="W4223" s="113">
        <f t="shared" si="783"/>
        <v>83.684444444444466</v>
      </c>
      <c r="X4223" s="112">
        <f t="shared" si="784"/>
        <v>83684.444444444467</v>
      </c>
      <c r="Y4223" s="111"/>
      <c r="Z4223" s="110">
        <f t="shared" si="792"/>
        <v>41</v>
      </c>
      <c r="AA4223" s="109">
        <f t="shared" si="785"/>
        <v>49.550000000000004</v>
      </c>
      <c r="AB4223" s="109">
        <f t="shared" si="786"/>
        <v>49550.000000000007</v>
      </c>
      <c r="AC4223" s="108">
        <f t="shared" si="787"/>
        <v>941.45</v>
      </c>
      <c r="AD4223" s="107">
        <f t="shared" si="788"/>
        <v>2.2222222222222223E-2</v>
      </c>
      <c r="AE4223" s="106">
        <f t="shared" si="789"/>
        <v>20.921111111111113</v>
      </c>
      <c r="AF4223" s="105">
        <f t="shared" si="790"/>
        <v>104.60555555555558</v>
      </c>
      <c r="AG4223" s="105">
        <f t="shared" si="791"/>
        <v>886.39444444444439</v>
      </c>
    </row>
    <row r="4224" spans="1:33" s="88" customFormat="1" x14ac:dyDescent="0.35">
      <c r="A4224" s="21">
        <v>10141103</v>
      </c>
      <c r="B4224" s="115" t="s">
        <v>14786</v>
      </c>
      <c r="C4224" s="135" t="s">
        <v>710</v>
      </c>
      <c r="D4224" s="21">
        <v>201</v>
      </c>
      <c r="E4224" s="114" t="str">
        <f t="shared" si="781"/>
        <v>TRANSFORMADOR MARCA:  201</v>
      </c>
      <c r="F4224" s="21"/>
      <c r="G4224" s="21"/>
      <c r="H4224" s="21" t="s">
        <v>14848</v>
      </c>
      <c r="I4224" s="21" t="s">
        <v>15902</v>
      </c>
      <c r="J4224" s="21"/>
      <c r="K4224" s="21" t="s">
        <v>15901</v>
      </c>
      <c r="L4224" s="21" t="s">
        <v>15900</v>
      </c>
      <c r="M4224" s="21">
        <v>315</v>
      </c>
      <c r="N4224" s="21">
        <v>11</v>
      </c>
      <c r="O4224" s="21" t="s">
        <v>362</v>
      </c>
      <c r="P4224" s="21">
        <v>3</v>
      </c>
      <c r="Q4224" s="124">
        <v>2013</v>
      </c>
      <c r="R4224" s="21"/>
      <c r="S4224" s="21"/>
      <c r="T4224" s="116">
        <v>840</v>
      </c>
      <c r="U4224" s="111">
        <v>45</v>
      </c>
      <c r="V4224" s="113">
        <f t="shared" si="782"/>
        <v>769.06666666666661</v>
      </c>
      <c r="W4224" s="113">
        <f t="shared" si="783"/>
        <v>70.933333333333394</v>
      </c>
      <c r="X4224" s="112">
        <f t="shared" si="784"/>
        <v>70933.333333333401</v>
      </c>
      <c r="Y4224" s="111"/>
      <c r="Z4224" s="110">
        <f t="shared" si="792"/>
        <v>41</v>
      </c>
      <c r="AA4224" s="109">
        <f t="shared" si="785"/>
        <v>42</v>
      </c>
      <c r="AB4224" s="109">
        <f t="shared" si="786"/>
        <v>42000</v>
      </c>
      <c r="AC4224" s="108">
        <f t="shared" si="787"/>
        <v>798</v>
      </c>
      <c r="AD4224" s="107">
        <f t="shared" si="788"/>
        <v>2.2222222222222223E-2</v>
      </c>
      <c r="AE4224" s="106">
        <f t="shared" si="789"/>
        <v>17.733333333333334</v>
      </c>
      <c r="AF4224" s="105">
        <f t="shared" si="790"/>
        <v>88.666666666666728</v>
      </c>
      <c r="AG4224" s="105">
        <f t="shared" si="791"/>
        <v>751.33333333333326</v>
      </c>
    </row>
    <row r="4225" spans="1:33" s="88" customFormat="1" x14ac:dyDescent="0.35">
      <c r="A4225" s="21">
        <v>10141103</v>
      </c>
      <c r="B4225" s="115" t="s">
        <v>14786</v>
      </c>
      <c r="C4225" s="135" t="s">
        <v>710</v>
      </c>
      <c r="D4225" s="61">
        <v>202</v>
      </c>
      <c r="E4225" s="114" t="str">
        <f t="shared" si="781"/>
        <v>TRANSFORMADOR MARCA:  202</v>
      </c>
      <c r="F4225" s="21"/>
      <c r="G4225" s="21"/>
      <c r="H4225" s="21" t="s">
        <v>14848</v>
      </c>
      <c r="I4225" s="21" t="s">
        <v>15092</v>
      </c>
      <c r="J4225" s="21"/>
      <c r="K4225" s="21" t="s">
        <v>15898</v>
      </c>
      <c r="L4225" s="21" t="s">
        <v>15897</v>
      </c>
      <c r="M4225" s="21">
        <v>200</v>
      </c>
      <c r="N4225" s="21">
        <v>33</v>
      </c>
      <c r="O4225" s="21" t="s">
        <v>362</v>
      </c>
      <c r="P4225" s="21">
        <v>3</v>
      </c>
      <c r="Q4225" s="124">
        <v>2013</v>
      </c>
      <c r="R4225" s="21"/>
      <c r="S4225" s="21"/>
      <c r="T4225" s="116">
        <v>991</v>
      </c>
      <c r="U4225" s="111">
        <v>45</v>
      </c>
      <c r="V4225" s="113">
        <f t="shared" si="782"/>
        <v>907.31555555555553</v>
      </c>
      <c r="W4225" s="113">
        <f t="shared" si="783"/>
        <v>83.684444444444466</v>
      </c>
      <c r="X4225" s="112">
        <f t="shared" si="784"/>
        <v>83684.444444444467</v>
      </c>
      <c r="Y4225" s="111"/>
      <c r="Z4225" s="110">
        <f t="shared" si="792"/>
        <v>41</v>
      </c>
      <c r="AA4225" s="109">
        <f t="shared" si="785"/>
        <v>49.550000000000004</v>
      </c>
      <c r="AB4225" s="109">
        <f t="shared" si="786"/>
        <v>49550.000000000007</v>
      </c>
      <c r="AC4225" s="108">
        <f t="shared" si="787"/>
        <v>941.45</v>
      </c>
      <c r="AD4225" s="107">
        <f t="shared" si="788"/>
        <v>2.2222222222222223E-2</v>
      </c>
      <c r="AE4225" s="106">
        <f t="shared" si="789"/>
        <v>20.921111111111113</v>
      </c>
      <c r="AF4225" s="105">
        <f t="shared" si="790"/>
        <v>104.60555555555558</v>
      </c>
      <c r="AG4225" s="105">
        <f t="shared" si="791"/>
        <v>886.39444444444439</v>
      </c>
    </row>
    <row r="4226" spans="1:33" s="88" customFormat="1" x14ac:dyDescent="0.35">
      <c r="A4226" s="21">
        <v>10141103</v>
      </c>
      <c r="B4226" s="115" t="s">
        <v>14786</v>
      </c>
      <c r="C4226" s="135" t="s">
        <v>710</v>
      </c>
      <c r="D4226" s="21">
        <v>205</v>
      </c>
      <c r="E4226" s="114" t="str">
        <f t="shared" ref="E4226:E4289" si="793">+CONCATENATE(C4226," ","MARCA:",R4226," ",G4226," ",D4226,)</f>
        <v>TRANSFORMADOR MARCA:  205</v>
      </c>
      <c r="F4226" s="21"/>
      <c r="G4226" s="21"/>
      <c r="H4226" s="21" t="s">
        <v>14848</v>
      </c>
      <c r="I4226" s="21" t="s">
        <v>15895</v>
      </c>
      <c r="J4226" s="21"/>
      <c r="K4226" s="21" t="s">
        <v>15894</v>
      </c>
      <c r="L4226" s="21" t="s">
        <v>15893</v>
      </c>
      <c r="M4226" s="21">
        <v>315</v>
      </c>
      <c r="N4226" s="21">
        <v>11</v>
      </c>
      <c r="O4226" s="21" t="s">
        <v>362</v>
      </c>
      <c r="P4226" s="21">
        <v>3</v>
      </c>
      <c r="Q4226" s="124">
        <v>2013</v>
      </c>
      <c r="R4226" s="21"/>
      <c r="S4226" s="21"/>
      <c r="T4226" s="116">
        <v>840</v>
      </c>
      <c r="U4226" s="111">
        <v>45</v>
      </c>
      <c r="V4226" s="113">
        <f t="shared" ref="V4226:V4289" si="794">((Z4226/U4226)*(T4226-AA4226))+AA4226</f>
        <v>769.06666666666661</v>
      </c>
      <c r="W4226" s="113">
        <f t="shared" ref="W4226:W4289" si="795">+T4226-V4226</f>
        <v>70.933333333333394</v>
      </c>
      <c r="X4226" s="112">
        <f t="shared" ref="X4226:X4289" si="796">+W4226*1000</f>
        <v>70933.333333333401</v>
      </c>
      <c r="Y4226" s="111"/>
      <c r="Z4226" s="110">
        <f t="shared" si="792"/>
        <v>41</v>
      </c>
      <c r="AA4226" s="109">
        <f t="shared" ref="AA4226:AA4289" si="797">(5/100*T4226)</f>
        <v>42</v>
      </c>
      <c r="AB4226" s="109">
        <f t="shared" ref="AB4226:AB4289" si="798">+AA4226*1000</f>
        <v>42000</v>
      </c>
      <c r="AC4226" s="108">
        <f t="shared" ref="AC4226:AC4289" si="799">+T4226-AA4226</f>
        <v>798</v>
      </c>
      <c r="AD4226" s="107">
        <f t="shared" ref="AD4226:AD4289" si="800">1/U4226</f>
        <v>2.2222222222222223E-2</v>
      </c>
      <c r="AE4226" s="106">
        <f t="shared" ref="AE4226:AE4289" si="801">+AC4226*AD4226</f>
        <v>17.733333333333334</v>
      </c>
      <c r="AF4226" s="105">
        <f t="shared" ref="AF4226:AF4289" si="802">+T4226-V4226+AE4226</f>
        <v>88.666666666666728</v>
      </c>
      <c r="AG4226" s="105">
        <f t="shared" ref="AG4226:AG4289" si="803">+V4226-AE4226</f>
        <v>751.33333333333326</v>
      </c>
    </row>
    <row r="4227" spans="1:33" s="88" customFormat="1" x14ac:dyDescent="0.35">
      <c r="A4227" s="21">
        <v>10141103</v>
      </c>
      <c r="B4227" s="115" t="s">
        <v>14786</v>
      </c>
      <c r="C4227" s="135" t="s">
        <v>710</v>
      </c>
      <c r="D4227" s="21">
        <v>207</v>
      </c>
      <c r="E4227" s="114" t="str">
        <f t="shared" si="793"/>
        <v>TRANSFORMADOR MARCA:  207</v>
      </c>
      <c r="F4227" s="21"/>
      <c r="G4227" s="21"/>
      <c r="H4227" s="21" t="s">
        <v>14848</v>
      </c>
      <c r="I4227" s="21" t="s">
        <v>15891</v>
      </c>
      <c r="J4227" s="21"/>
      <c r="K4227" s="21" t="s">
        <v>15890</v>
      </c>
      <c r="L4227" s="21" t="s">
        <v>15889</v>
      </c>
      <c r="M4227" s="21">
        <v>200</v>
      </c>
      <c r="N4227" s="21">
        <v>33</v>
      </c>
      <c r="O4227" s="21" t="s">
        <v>362</v>
      </c>
      <c r="P4227" s="21">
        <v>3</v>
      </c>
      <c r="Q4227" s="124">
        <v>2013</v>
      </c>
      <c r="R4227" s="21"/>
      <c r="S4227" s="21"/>
      <c r="T4227" s="116">
        <v>991</v>
      </c>
      <c r="U4227" s="111">
        <v>45</v>
      </c>
      <c r="V4227" s="113">
        <f t="shared" si="794"/>
        <v>907.31555555555553</v>
      </c>
      <c r="W4227" s="113">
        <f t="shared" si="795"/>
        <v>83.684444444444466</v>
      </c>
      <c r="X4227" s="112">
        <f t="shared" si="796"/>
        <v>83684.444444444467</v>
      </c>
      <c r="Y4227" s="111"/>
      <c r="Z4227" s="110">
        <f t="shared" si="792"/>
        <v>41</v>
      </c>
      <c r="AA4227" s="109">
        <f t="shared" si="797"/>
        <v>49.550000000000004</v>
      </c>
      <c r="AB4227" s="109">
        <f t="shared" si="798"/>
        <v>49550.000000000007</v>
      </c>
      <c r="AC4227" s="108">
        <f t="shared" si="799"/>
        <v>941.45</v>
      </c>
      <c r="AD4227" s="107">
        <f t="shared" si="800"/>
        <v>2.2222222222222223E-2</v>
      </c>
      <c r="AE4227" s="106">
        <f t="shared" si="801"/>
        <v>20.921111111111113</v>
      </c>
      <c r="AF4227" s="105">
        <f t="shared" si="802"/>
        <v>104.60555555555558</v>
      </c>
      <c r="AG4227" s="105">
        <f t="shared" si="803"/>
        <v>886.39444444444439</v>
      </c>
    </row>
    <row r="4228" spans="1:33" s="88" customFormat="1" x14ac:dyDescent="0.35">
      <c r="A4228" s="21">
        <v>10141103</v>
      </c>
      <c r="B4228" s="115" t="s">
        <v>14786</v>
      </c>
      <c r="C4228" s="135" t="s">
        <v>710</v>
      </c>
      <c r="D4228" s="21">
        <v>209</v>
      </c>
      <c r="E4228" s="114" t="str">
        <f t="shared" si="793"/>
        <v>TRANSFORMADOR MARCA:  209</v>
      </c>
      <c r="F4228" s="21"/>
      <c r="G4228" s="21"/>
      <c r="H4228" s="21" t="s">
        <v>14848</v>
      </c>
      <c r="I4228" s="21" t="s">
        <v>15887</v>
      </c>
      <c r="J4228" s="21"/>
      <c r="K4228" s="21" t="s">
        <v>15886</v>
      </c>
      <c r="L4228" s="21" t="s">
        <v>15885</v>
      </c>
      <c r="M4228" s="21">
        <v>100</v>
      </c>
      <c r="N4228" s="21">
        <v>33</v>
      </c>
      <c r="O4228" s="21" t="s">
        <v>362</v>
      </c>
      <c r="P4228" s="21">
        <v>3</v>
      </c>
      <c r="Q4228" s="124">
        <v>2013</v>
      </c>
      <c r="R4228" s="21"/>
      <c r="S4228" s="21"/>
      <c r="T4228" s="116">
        <v>763</v>
      </c>
      <c r="U4228" s="111">
        <v>45</v>
      </c>
      <c r="V4228" s="113">
        <f t="shared" si="794"/>
        <v>698.56888888888886</v>
      </c>
      <c r="W4228" s="113">
        <f t="shared" si="795"/>
        <v>64.431111111111136</v>
      </c>
      <c r="X4228" s="112">
        <f t="shared" si="796"/>
        <v>64431.111111111139</v>
      </c>
      <c r="Y4228" s="111"/>
      <c r="Z4228" s="110">
        <f t="shared" si="792"/>
        <v>41</v>
      </c>
      <c r="AA4228" s="109">
        <f t="shared" si="797"/>
        <v>38.15</v>
      </c>
      <c r="AB4228" s="109">
        <f t="shared" si="798"/>
        <v>38150</v>
      </c>
      <c r="AC4228" s="108">
        <f t="shared" si="799"/>
        <v>724.85</v>
      </c>
      <c r="AD4228" s="107">
        <f t="shared" si="800"/>
        <v>2.2222222222222223E-2</v>
      </c>
      <c r="AE4228" s="106">
        <f t="shared" si="801"/>
        <v>16.10777777777778</v>
      </c>
      <c r="AF4228" s="105">
        <f t="shared" si="802"/>
        <v>80.53888888888892</v>
      </c>
      <c r="AG4228" s="105">
        <f t="shared" si="803"/>
        <v>682.46111111111111</v>
      </c>
    </row>
    <row r="4229" spans="1:33" s="88" customFormat="1" x14ac:dyDescent="0.35">
      <c r="A4229" s="21">
        <v>10141103</v>
      </c>
      <c r="B4229" s="115" t="s">
        <v>14786</v>
      </c>
      <c r="C4229" s="135" t="s">
        <v>710</v>
      </c>
      <c r="D4229" s="21">
        <v>211</v>
      </c>
      <c r="E4229" s="114" t="str">
        <f t="shared" si="793"/>
        <v>TRANSFORMADOR MARCA:  211</v>
      </c>
      <c r="F4229" s="21"/>
      <c r="G4229" s="21"/>
      <c r="H4229" s="21" t="s">
        <v>14848</v>
      </c>
      <c r="I4229" s="21" t="s">
        <v>15883</v>
      </c>
      <c r="J4229" s="21"/>
      <c r="K4229" s="21" t="s">
        <v>15882</v>
      </c>
      <c r="L4229" s="21" t="s">
        <v>15881</v>
      </c>
      <c r="M4229" s="21">
        <v>315</v>
      </c>
      <c r="N4229" s="21">
        <v>11</v>
      </c>
      <c r="O4229" s="21" t="s">
        <v>362</v>
      </c>
      <c r="P4229" s="21">
        <v>3</v>
      </c>
      <c r="Q4229" s="124">
        <v>2013</v>
      </c>
      <c r="R4229" s="21"/>
      <c r="S4229" s="21"/>
      <c r="T4229" s="116">
        <v>840</v>
      </c>
      <c r="U4229" s="111">
        <v>45</v>
      </c>
      <c r="V4229" s="113">
        <f t="shared" si="794"/>
        <v>769.06666666666661</v>
      </c>
      <c r="W4229" s="113">
        <f t="shared" si="795"/>
        <v>70.933333333333394</v>
      </c>
      <c r="X4229" s="112">
        <f t="shared" si="796"/>
        <v>70933.333333333401</v>
      </c>
      <c r="Y4229" s="111"/>
      <c r="Z4229" s="110">
        <f t="shared" si="792"/>
        <v>41</v>
      </c>
      <c r="AA4229" s="109">
        <f t="shared" si="797"/>
        <v>42</v>
      </c>
      <c r="AB4229" s="109">
        <f t="shared" si="798"/>
        <v>42000</v>
      </c>
      <c r="AC4229" s="108">
        <f t="shared" si="799"/>
        <v>798</v>
      </c>
      <c r="AD4229" s="107">
        <f t="shared" si="800"/>
        <v>2.2222222222222223E-2</v>
      </c>
      <c r="AE4229" s="106">
        <f t="shared" si="801"/>
        <v>17.733333333333334</v>
      </c>
      <c r="AF4229" s="105">
        <f t="shared" si="802"/>
        <v>88.666666666666728</v>
      </c>
      <c r="AG4229" s="105">
        <f t="shared" si="803"/>
        <v>751.33333333333326</v>
      </c>
    </row>
    <row r="4230" spans="1:33" s="88" customFormat="1" x14ac:dyDescent="0.35">
      <c r="A4230" s="21">
        <v>10141103</v>
      </c>
      <c r="B4230" s="115" t="s">
        <v>14786</v>
      </c>
      <c r="C4230" s="135" t="s">
        <v>710</v>
      </c>
      <c r="D4230" s="21">
        <v>220</v>
      </c>
      <c r="E4230" s="114" t="str">
        <f t="shared" si="793"/>
        <v>TRANSFORMADOR MARCA:  220</v>
      </c>
      <c r="F4230" s="21"/>
      <c r="G4230" s="21"/>
      <c r="H4230" s="21" t="s">
        <v>14848</v>
      </c>
      <c r="I4230" s="61" t="s">
        <v>15880</v>
      </c>
      <c r="J4230" s="21"/>
      <c r="K4230" s="21" t="s">
        <v>15879</v>
      </c>
      <c r="L4230" s="21" t="s">
        <v>15878</v>
      </c>
      <c r="M4230" s="21">
        <v>200</v>
      </c>
      <c r="N4230" s="21">
        <v>11</v>
      </c>
      <c r="O4230" s="21" t="s">
        <v>362</v>
      </c>
      <c r="P4230" s="21">
        <v>3</v>
      </c>
      <c r="Q4230" s="124">
        <v>2013</v>
      </c>
      <c r="R4230" s="21"/>
      <c r="S4230" s="21"/>
      <c r="T4230" s="116">
        <v>572</v>
      </c>
      <c r="U4230" s="111">
        <v>45</v>
      </c>
      <c r="V4230" s="113">
        <f t="shared" si="794"/>
        <v>523.69777777777779</v>
      </c>
      <c r="W4230" s="113">
        <f t="shared" si="795"/>
        <v>48.302222222222213</v>
      </c>
      <c r="X4230" s="112">
        <f t="shared" si="796"/>
        <v>48302.222222222212</v>
      </c>
      <c r="Y4230" s="111"/>
      <c r="Z4230" s="110">
        <f t="shared" si="792"/>
        <v>41</v>
      </c>
      <c r="AA4230" s="109">
        <f t="shared" si="797"/>
        <v>28.6</v>
      </c>
      <c r="AB4230" s="109">
        <f t="shared" si="798"/>
        <v>28600</v>
      </c>
      <c r="AC4230" s="108">
        <f t="shared" si="799"/>
        <v>543.4</v>
      </c>
      <c r="AD4230" s="107">
        <f t="shared" si="800"/>
        <v>2.2222222222222223E-2</v>
      </c>
      <c r="AE4230" s="106">
        <f t="shared" si="801"/>
        <v>12.075555555555555</v>
      </c>
      <c r="AF4230" s="105">
        <f t="shared" si="802"/>
        <v>60.377777777777766</v>
      </c>
      <c r="AG4230" s="105">
        <f t="shared" si="803"/>
        <v>511.62222222222221</v>
      </c>
    </row>
    <row r="4231" spans="1:33" s="88" customFormat="1" x14ac:dyDescent="0.35">
      <c r="A4231" s="21">
        <v>10141103</v>
      </c>
      <c r="B4231" s="115" t="s">
        <v>14786</v>
      </c>
      <c r="C4231" s="135" t="s">
        <v>710</v>
      </c>
      <c r="D4231" s="21">
        <v>222</v>
      </c>
      <c r="E4231" s="114" t="str">
        <f t="shared" si="793"/>
        <v>TRANSFORMADOR MARCA:  222</v>
      </c>
      <c r="F4231" s="21"/>
      <c r="G4231" s="21"/>
      <c r="H4231" s="21" t="s">
        <v>14848</v>
      </c>
      <c r="I4231" s="61" t="s">
        <v>15876</v>
      </c>
      <c r="J4231" s="21"/>
      <c r="K4231" s="21" t="s">
        <v>15875</v>
      </c>
      <c r="L4231" s="21" t="s">
        <v>15874</v>
      </c>
      <c r="M4231" s="21">
        <v>250</v>
      </c>
      <c r="N4231" s="21">
        <v>11</v>
      </c>
      <c r="O4231" s="21" t="s">
        <v>362</v>
      </c>
      <c r="P4231" s="21">
        <v>3</v>
      </c>
      <c r="Q4231" s="124">
        <v>2013</v>
      </c>
      <c r="R4231" s="21"/>
      <c r="S4231" s="21"/>
      <c r="T4231" s="116">
        <v>840</v>
      </c>
      <c r="U4231" s="111">
        <v>45</v>
      </c>
      <c r="V4231" s="113">
        <f t="shared" si="794"/>
        <v>769.06666666666661</v>
      </c>
      <c r="W4231" s="113">
        <f t="shared" si="795"/>
        <v>70.933333333333394</v>
      </c>
      <c r="X4231" s="112">
        <f t="shared" si="796"/>
        <v>70933.333333333401</v>
      </c>
      <c r="Y4231" s="111"/>
      <c r="Z4231" s="110">
        <f t="shared" si="792"/>
        <v>41</v>
      </c>
      <c r="AA4231" s="109">
        <f t="shared" si="797"/>
        <v>42</v>
      </c>
      <c r="AB4231" s="109">
        <f t="shared" si="798"/>
        <v>42000</v>
      </c>
      <c r="AC4231" s="108">
        <f t="shared" si="799"/>
        <v>798</v>
      </c>
      <c r="AD4231" s="107">
        <f t="shared" si="800"/>
        <v>2.2222222222222223E-2</v>
      </c>
      <c r="AE4231" s="106">
        <f t="shared" si="801"/>
        <v>17.733333333333334</v>
      </c>
      <c r="AF4231" s="105">
        <f t="shared" si="802"/>
        <v>88.666666666666728</v>
      </c>
      <c r="AG4231" s="105">
        <f t="shared" si="803"/>
        <v>751.33333333333326</v>
      </c>
    </row>
    <row r="4232" spans="1:33" s="88" customFormat="1" x14ac:dyDescent="0.35">
      <c r="A4232" s="21">
        <v>10141103</v>
      </c>
      <c r="B4232" s="115" t="s">
        <v>14786</v>
      </c>
      <c r="C4232" s="135" t="s">
        <v>710</v>
      </c>
      <c r="D4232" s="21" t="s">
        <v>15872</v>
      </c>
      <c r="E4232" s="114" t="str">
        <f t="shared" si="793"/>
        <v>TRANSFORMADOR MARCA: CUAMBA PTS 5001</v>
      </c>
      <c r="F4232" s="21"/>
      <c r="G4232" s="124" t="s">
        <v>179</v>
      </c>
      <c r="H4232" s="21" t="s">
        <v>15845</v>
      </c>
      <c r="I4232" s="21" t="s">
        <v>15871</v>
      </c>
      <c r="J4232" s="21"/>
      <c r="K4232" s="21" t="s">
        <v>15870</v>
      </c>
      <c r="L4232" s="21" t="s">
        <v>15869</v>
      </c>
      <c r="M4232" s="21">
        <v>200</v>
      </c>
      <c r="N4232" s="161" t="s">
        <v>19</v>
      </c>
      <c r="O4232" s="21" t="s">
        <v>362</v>
      </c>
      <c r="P4232" s="21">
        <v>3</v>
      </c>
      <c r="Q4232" s="124">
        <v>2013</v>
      </c>
      <c r="R4232" s="21"/>
      <c r="S4232" s="21"/>
      <c r="T4232" s="116">
        <v>991</v>
      </c>
      <c r="U4232" s="111">
        <v>45</v>
      </c>
      <c r="V4232" s="113">
        <f t="shared" si="794"/>
        <v>907.31555555555553</v>
      </c>
      <c r="W4232" s="113">
        <f t="shared" si="795"/>
        <v>83.684444444444466</v>
      </c>
      <c r="X4232" s="112">
        <f t="shared" si="796"/>
        <v>83684.444444444467</v>
      </c>
      <c r="Y4232" s="111"/>
      <c r="Z4232" s="110">
        <f t="shared" si="792"/>
        <v>41</v>
      </c>
      <c r="AA4232" s="109">
        <f t="shared" si="797"/>
        <v>49.550000000000004</v>
      </c>
      <c r="AB4232" s="109">
        <f t="shared" si="798"/>
        <v>49550.000000000007</v>
      </c>
      <c r="AC4232" s="108">
        <f t="shared" si="799"/>
        <v>941.45</v>
      </c>
      <c r="AD4232" s="107">
        <f t="shared" si="800"/>
        <v>2.2222222222222223E-2</v>
      </c>
      <c r="AE4232" s="106">
        <f t="shared" si="801"/>
        <v>20.921111111111113</v>
      </c>
      <c r="AF4232" s="105">
        <f t="shared" si="802"/>
        <v>104.60555555555558</v>
      </c>
      <c r="AG4232" s="105">
        <f t="shared" si="803"/>
        <v>886.39444444444439</v>
      </c>
    </row>
    <row r="4233" spans="1:33" s="88" customFormat="1" x14ac:dyDescent="0.35">
      <c r="A4233" s="21">
        <v>10141103</v>
      </c>
      <c r="B4233" s="115" t="s">
        <v>14786</v>
      </c>
      <c r="C4233" s="135" t="s">
        <v>710</v>
      </c>
      <c r="D4233" s="21" t="s">
        <v>15867</v>
      </c>
      <c r="E4233" s="114" t="str">
        <f t="shared" si="793"/>
        <v>TRANSFORMADOR MARCA: CUAMBA PTS 5002</v>
      </c>
      <c r="F4233" s="21"/>
      <c r="G4233" s="124" t="s">
        <v>179</v>
      </c>
      <c r="H4233" s="21" t="s">
        <v>15845</v>
      </c>
      <c r="I4233" s="21" t="s">
        <v>15866</v>
      </c>
      <c r="J4233" s="21"/>
      <c r="K4233" s="21" t="s">
        <v>15865</v>
      </c>
      <c r="L4233" s="21" t="s">
        <v>15864</v>
      </c>
      <c r="M4233" s="21">
        <v>200</v>
      </c>
      <c r="N4233" s="161" t="s">
        <v>19</v>
      </c>
      <c r="O4233" s="21" t="s">
        <v>362</v>
      </c>
      <c r="P4233" s="21">
        <v>3</v>
      </c>
      <c r="Q4233" s="124">
        <v>2013</v>
      </c>
      <c r="R4233" s="21"/>
      <c r="S4233" s="21"/>
      <c r="T4233" s="116">
        <v>991</v>
      </c>
      <c r="U4233" s="111">
        <v>45</v>
      </c>
      <c r="V4233" s="113">
        <f t="shared" si="794"/>
        <v>907.31555555555553</v>
      </c>
      <c r="W4233" s="113">
        <f t="shared" si="795"/>
        <v>83.684444444444466</v>
      </c>
      <c r="X4233" s="112">
        <f t="shared" si="796"/>
        <v>83684.444444444467</v>
      </c>
      <c r="Y4233" s="111"/>
      <c r="Z4233" s="110">
        <f t="shared" si="792"/>
        <v>41</v>
      </c>
      <c r="AA4233" s="109">
        <f t="shared" si="797"/>
        <v>49.550000000000004</v>
      </c>
      <c r="AB4233" s="109">
        <f t="shared" si="798"/>
        <v>49550.000000000007</v>
      </c>
      <c r="AC4233" s="108">
        <f t="shared" si="799"/>
        <v>941.45</v>
      </c>
      <c r="AD4233" s="107">
        <f t="shared" si="800"/>
        <v>2.2222222222222223E-2</v>
      </c>
      <c r="AE4233" s="106">
        <f t="shared" si="801"/>
        <v>20.921111111111113</v>
      </c>
      <c r="AF4233" s="105">
        <f t="shared" si="802"/>
        <v>104.60555555555558</v>
      </c>
      <c r="AG4233" s="105">
        <f t="shared" si="803"/>
        <v>886.39444444444439</v>
      </c>
    </row>
    <row r="4234" spans="1:33" s="88" customFormat="1" x14ac:dyDescent="0.35">
      <c r="A4234" s="21">
        <v>10141103</v>
      </c>
      <c r="B4234" s="115" t="s">
        <v>14786</v>
      </c>
      <c r="C4234" s="135" t="s">
        <v>710</v>
      </c>
      <c r="D4234" s="21" t="s">
        <v>15863</v>
      </c>
      <c r="E4234" s="114" t="str">
        <f t="shared" si="793"/>
        <v>TRANSFORMADOR MARCA: CUAMBA PTS 5003</v>
      </c>
      <c r="F4234" s="21"/>
      <c r="G4234" s="124" t="s">
        <v>179</v>
      </c>
      <c r="H4234" s="21" t="s">
        <v>15845</v>
      </c>
      <c r="I4234" s="21" t="s">
        <v>15862</v>
      </c>
      <c r="J4234" s="21"/>
      <c r="K4234" s="21" t="s">
        <v>15861</v>
      </c>
      <c r="L4234" s="21" t="s">
        <v>15860</v>
      </c>
      <c r="M4234" s="21">
        <v>50</v>
      </c>
      <c r="N4234" s="161" t="s">
        <v>19</v>
      </c>
      <c r="O4234" s="21" t="s">
        <v>362</v>
      </c>
      <c r="P4234" s="21">
        <v>3</v>
      </c>
      <c r="Q4234" s="124">
        <v>2013</v>
      </c>
      <c r="R4234" s="21"/>
      <c r="S4234" s="21"/>
      <c r="T4234" s="116">
        <v>643</v>
      </c>
      <c r="U4234" s="111">
        <v>45</v>
      </c>
      <c r="V4234" s="113">
        <f t="shared" si="794"/>
        <v>588.70222222222219</v>
      </c>
      <c r="W4234" s="113">
        <f t="shared" si="795"/>
        <v>54.29777777777781</v>
      </c>
      <c r="X4234" s="112">
        <f t="shared" si="796"/>
        <v>54297.77777777781</v>
      </c>
      <c r="Y4234" s="111"/>
      <c r="Z4234" s="110">
        <f t="shared" si="792"/>
        <v>41</v>
      </c>
      <c r="AA4234" s="109">
        <f t="shared" si="797"/>
        <v>32.15</v>
      </c>
      <c r="AB4234" s="109">
        <f t="shared" si="798"/>
        <v>32150</v>
      </c>
      <c r="AC4234" s="108">
        <f t="shared" si="799"/>
        <v>610.85</v>
      </c>
      <c r="AD4234" s="107">
        <f t="shared" si="800"/>
        <v>2.2222222222222223E-2</v>
      </c>
      <c r="AE4234" s="106">
        <f t="shared" si="801"/>
        <v>13.574444444444445</v>
      </c>
      <c r="AF4234" s="105">
        <f t="shared" si="802"/>
        <v>67.872222222222263</v>
      </c>
      <c r="AG4234" s="105">
        <f t="shared" si="803"/>
        <v>575.12777777777774</v>
      </c>
    </row>
    <row r="4235" spans="1:33" s="88" customFormat="1" x14ac:dyDescent="0.35">
      <c r="A4235" s="21">
        <v>10141103</v>
      </c>
      <c r="B4235" s="115" t="s">
        <v>14786</v>
      </c>
      <c r="C4235" s="135" t="s">
        <v>710</v>
      </c>
      <c r="D4235" s="21" t="s">
        <v>15859</v>
      </c>
      <c r="E4235" s="114" t="str">
        <f t="shared" si="793"/>
        <v>TRANSFORMADOR MARCA: CUAMBA PTS 5004</v>
      </c>
      <c r="F4235" s="21"/>
      <c r="G4235" s="124" t="s">
        <v>179</v>
      </c>
      <c r="H4235" s="21" t="s">
        <v>15845</v>
      </c>
      <c r="I4235" s="21" t="s">
        <v>15858</v>
      </c>
      <c r="J4235" s="21"/>
      <c r="K4235" s="21" t="s">
        <v>15857</v>
      </c>
      <c r="L4235" s="21" t="s">
        <v>15856</v>
      </c>
      <c r="M4235" s="21">
        <v>160</v>
      </c>
      <c r="N4235" s="161" t="s">
        <v>19</v>
      </c>
      <c r="O4235" s="21" t="s">
        <v>362</v>
      </c>
      <c r="P4235" s="21">
        <v>3</v>
      </c>
      <c r="Q4235" s="124">
        <v>2013</v>
      </c>
      <c r="R4235" s="21"/>
      <c r="S4235" s="21"/>
      <c r="T4235" s="116">
        <v>991</v>
      </c>
      <c r="U4235" s="111">
        <v>45</v>
      </c>
      <c r="V4235" s="113">
        <f t="shared" si="794"/>
        <v>907.31555555555553</v>
      </c>
      <c r="W4235" s="113">
        <f t="shared" si="795"/>
        <v>83.684444444444466</v>
      </c>
      <c r="X4235" s="112">
        <f t="shared" si="796"/>
        <v>83684.444444444467</v>
      </c>
      <c r="Y4235" s="111"/>
      <c r="Z4235" s="110">
        <f t="shared" si="792"/>
        <v>41</v>
      </c>
      <c r="AA4235" s="109">
        <f t="shared" si="797"/>
        <v>49.550000000000004</v>
      </c>
      <c r="AB4235" s="109">
        <f t="shared" si="798"/>
        <v>49550.000000000007</v>
      </c>
      <c r="AC4235" s="108">
        <f t="shared" si="799"/>
        <v>941.45</v>
      </c>
      <c r="AD4235" s="107">
        <f t="shared" si="800"/>
        <v>2.2222222222222223E-2</v>
      </c>
      <c r="AE4235" s="106">
        <f t="shared" si="801"/>
        <v>20.921111111111113</v>
      </c>
      <c r="AF4235" s="105">
        <f t="shared" si="802"/>
        <v>104.60555555555558</v>
      </c>
      <c r="AG4235" s="105">
        <f t="shared" si="803"/>
        <v>886.39444444444439</v>
      </c>
    </row>
    <row r="4236" spans="1:33" s="88" customFormat="1" x14ac:dyDescent="0.35">
      <c r="A4236" s="21">
        <v>10141103</v>
      </c>
      <c r="B4236" s="115" t="s">
        <v>14786</v>
      </c>
      <c r="C4236" s="135" t="s">
        <v>710</v>
      </c>
      <c r="D4236" s="21" t="s">
        <v>15854</v>
      </c>
      <c r="E4236" s="114" t="str">
        <f t="shared" si="793"/>
        <v>TRANSFORMADOR MARCA: CUAMBA PTS 5005</v>
      </c>
      <c r="F4236" s="21"/>
      <c r="G4236" s="124" t="s">
        <v>179</v>
      </c>
      <c r="H4236" s="21" t="s">
        <v>15845</v>
      </c>
      <c r="I4236" s="21" t="s">
        <v>15853</v>
      </c>
      <c r="J4236" s="21"/>
      <c r="K4236" s="21" t="s">
        <v>15852</v>
      </c>
      <c r="L4236" s="21" t="s">
        <v>15851</v>
      </c>
      <c r="M4236" s="21">
        <v>50</v>
      </c>
      <c r="N4236" s="161" t="s">
        <v>19</v>
      </c>
      <c r="O4236" s="21" t="s">
        <v>362</v>
      </c>
      <c r="P4236" s="21">
        <v>3</v>
      </c>
      <c r="Q4236" s="124">
        <v>2013</v>
      </c>
      <c r="R4236" s="21"/>
      <c r="S4236" s="21"/>
      <c r="T4236" s="116">
        <v>643</v>
      </c>
      <c r="U4236" s="111">
        <v>45</v>
      </c>
      <c r="V4236" s="113">
        <f t="shared" si="794"/>
        <v>588.70222222222219</v>
      </c>
      <c r="W4236" s="113">
        <f t="shared" si="795"/>
        <v>54.29777777777781</v>
      </c>
      <c r="X4236" s="112">
        <f t="shared" si="796"/>
        <v>54297.77777777781</v>
      </c>
      <c r="Y4236" s="111"/>
      <c r="Z4236" s="110">
        <f t="shared" si="792"/>
        <v>41</v>
      </c>
      <c r="AA4236" s="109">
        <f t="shared" si="797"/>
        <v>32.15</v>
      </c>
      <c r="AB4236" s="109">
        <f t="shared" si="798"/>
        <v>32150</v>
      </c>
      <c r="AC4236" s="108">
        <f t="shared" si="799"/>
        <v>610.85</v>
      </c>
      <c r="AD4236" s="107">
        <f t="shared" si="800"/>
        <v>2.2222222222222223E-2</v>
      </c>
      <c r="AE4236" s="106">
        <f t="shared" si="801"/>
        <v>13.574444444444445</v>
      </c>
      <c r="AF4236" s="105">
        <f t="shared" si="802"/>
        <v>67.872222222222263</v>
      </c>
      <c r="AG4236" s="105">
        <f t="shared" si="803"/>
        <v>575.12777777777774</v>
      </c>
    </row>
    <row r="4237" spans="1:33" s="88" customFormat="1" x14ac:dyDescent="0.35">
      <c r="A4237" s="21">
        <v>10141103</v>
      </c>
      <c r="B4237" s="115" t="s">
        <v>14786</v>
      </c>
      <c r="C4237" s="135" t="s">
        <v>710</v>
      </c>
      <c r="D4237" s="21" t="s">
        <v>15850</v>
      </c>
      <c r="E4237" s="114" t="str">
        <f t="shared" si="793"/>
        <v>TRANSFORMADOR MARCA: CUAMBA PTS 5006</v>
      </c>
      <c r="F4237" s="21"/>
      <c r="G4237" s="124" t="s">
        <v>179</v>
      </c>
      <c r="H4237" s="21" t="s">
        <v>15845</v>
      </c>
      <c r="I4237" s="21" t="s">
        <v>15849</v>
      </c>
      <c r="J4237" s="21"/>
      <c r="K4237" s="21" t="s">
        <v>15848</v>
      </c>
      <c r="L4237" s="21" t="s">
        <v>15847</v>
      </c>
      <c r="M4237" s="21">
        <v>50</v>
      </c>
      <c r="N4237" s="161" t="s">
        <v>19</v>
      </c>
      <c r="O4237" s="21" t="s">
        <v>362</v>
      </c>
      <c r="P4237" s="21">
        <v>3</v>
      </c>
      <c r="Q4237" s="124">
        <v>2013</v>
      </c>
      <c r="R4237" s="21"/>
      <c r="S4237" s="21"/>
      <c r="T4237" s="116">
        <v>643</v>
      </c>
      <c r="U4237" s="111">
        <v>45</v>
      </c>
      <c r="V4237" s="113">
        <f t="shared" si="794"/>
        <v>588.70222222222219</v>
      </c>
      <c r="W4237" s="113">
        <f t="shared" si="795"/>
        <v>54.29777777777781</v>
      </c>
      <c r="X4237" s="112">
        <f t="shared" si="796"/>
        <v>54297.77777777781</v>
      </c>
      <c r="Y4237" s="111"/>
      <c r="Z4237" s="110">
        <f t="shared" si="792"/>
        <v>41</v>
      </c>
      <c r="AA4237" s="109">
        <f t="shared" si="797"/>
        <v>32.15</v>
      </c>
      <c r="AB4237" s="109">
        <f t="shared" si="798"/>
        <v>32150</v>
      </c>
      <c r="AC4237" s="108">
        <f t="shared" si="799"/>
        <v>610.85</v>
      </c>
      <c r="AD4237" s="107">
        <f t="shared" si="800"/>
        <v>2.2222222222222223E-2</v>
      </c>
      <c r="AE4237" s="106">
        <f t="shared" si="801"/>
        <v>13.574444444444445</v>
      </c>
      <c r="AF4237" s="105">
        <f t="shared" si="802"/>
        <v>67.872222222222263</v>
      </c>
      <c r="AG4237" s="105">
        <f t="shared" si="803"/>
        <v>575.12777777777774</v>
      </c>
    </row>
    <row r="4238" spans="1:33" s="88" customFormat="1" x14ac:dyDescent="0.35">
      <c r="A4238" s="21">
        <v>10141103</v>
      </c>
      <c r="B4238" s="115" t="s">
        <v>14786</v>
      </c>
      <c r="C4238" s="135" t="s">
        <v>710</v>
      </c>
      <c r="D4238" s="21" t="s">
        <v>15846</v>
      </c>
      <c r="E4238" s="114" t="str">
        <f t="shared" si="793"/>
        <v>TRANSFORMADOR MARCA: CUAMBA PTS 5007</v>
      </c>
      <c r="F4238" s="21"/>
      <c r="G4238" s="124" t="s">
        <v>179</v>
      </c>
      <c r="H4238" s="21" t="s">
        <v>15845</v>
      </c>
      <c r="I4238" s="21" t="s">
        <v>15844</v>
      </c>
      <c r="J4238" s="21"/>
      <c r="K4238" s="21" t="s">
        <v>15843</v>
      </c>
      <c r="L4238" s="21" t="s">
        <v>15842</v>
      </c>
      <c r="M4238" s="21">
        <v>200</v>
      </c>
      <c r="N4238" s="161" t="s">
        <v>19</v>
      </c>
      <c r="O4238" s="21" t="s">
        <v>362</v>
      </c>
      <c r="P4238" s="21">
        <v>3</v>
      </c>
      <c r="Q4238" s="124">
        <v>2013</v>
      </c>
      <c r="R4238" s="21"/>
      <c r="S4238" s="21"/>
      <c r="T4238" s="116">
        <v>991</v>
      </c>
      <c r="U4238" s="111">
        <v>45</v>
      </c>
      <c r="V4238" s="113">
        <f t="shared" si="794"/>
        <v>907.31555555555553</v>
      </c>
      <c r="W4238" s="113">
        <f t="shared" si="795"/>
        <v>83.684444444444466</v>
      </c>
      <c r="X4238" s="112">
        <f t="shared" si="796"/>
        <v>83684.444444444467</v>
      </c>
      <c r="Y4238" s="111"/>
      <c r="Z4238" s="110">
        <f t="shared" si="792"/>
        <v>41</v>
      </c>
      <c r="AA4238" s="109">
        <f t="shared" si="797"/>
        <v>49.550000000000004</v>
      </c>
      <c r="AB4238" s="109">
        <f t="shared" si="798"/>
        <v>49550.000000000007</v>
      </c>
      <c r="AC4238" s="108">
        <f t="shared" si="799"/>
        <v>941.45</v>
      </c>
      <c r="AD4238" s="107">
        <f t="shared" si="800"/>
        <v>2.2222222222222223E-2</v>
      </c>
      <c r="AE4238" s="106">
        <f t="shared" si="801"/>
        <v>20.921111111111113</v>
      </c>
      <c r="AF4238" s="105">
        <f t="shared" si="802"/>
        <v>104.60555555555558</v>
      </c>
      <c r="AG4238" s="105">
        <f t="shared" si="803"/>
        <v>886.39444444444439</v>
      </c>
    </row>
    <row r="4239" spans="1:33" s="88" customFormat="1" x14ac:dyDescent="0.35">
      <c r="A4239" s="21">
        <v>10141103</v>
      </c>
      <c r="B4239" s="115" t="s">
        <v>14786</v>
      </c>
      <c r="C4239" s="135" t="s">
        <v>710</v>
      </c>
      <c r="D4239" s="21" t="s">
        <v>15840</v>
      </c>
      <c r="E4239" s="114" t="str">
        <f t="shared" si="793"/>
        <v>TRANSFORMADOR MARCA: CUAMBA PTS 6002</v>
      </c>
      <c r="F4239" s="21"/>
      <c r="G4239" s="124" t="s">
        <v>179</v>
      </c>
      <c r="H4239" s="21" t="s">
        <v>6345</v>
      </c>
      <c r="I4239" s="21" t="s">
        <v>15839</v>
      </c>
      <c r="J4239" s="21"/>
      <c r="K4239" s="21" t="s">
        <v>15838</v>
      </c>
      <c r="L4239" s="21" t="s">
        <v>15837</v>
      </c>
      <c r="M4239" s="21">
        <v>315</v>
      </c>
      <c r="N4239" s="161" t="s">
        <v>19</v>
      </c>
      <c r="O4239" s="21" t="s">
        <v>362</v>
      </c>
      <c r="P4239" s="21">
        <v>3</v>
      </c>
      <c r="Q4239" s="124">
        <v>2013</v>
      </c>
      <c r="R4239" s="21"/>
      <c r="S4239" s="21"/>
      <c r="T4239" s="116">
        <v>1039</v>
      </c>
      <c r="U4239" s="111">
        <v>45</v>
      </c>
      <c r="V4239" s="113">
        <f t="shared" si="794"/>
        <v>951.26222222222225</v>
      </c>
      <c r="W4239" s="113">
        <f t="shared" si="795"/>
        <v>87.737777777777751</v>
      </c>
      <c r="X4239" s="112">
        <f t="shared" si="796"/>
        <v>87737.777777777752</v>
      </c>
      <c r="Y4239" s="111"/>
      <c r="Z4239" s="110">
        <f t="shared" si="792"/>
        <v>41</v>
      </c>
      <c r="AA4239" s="109">
        <f t="shared" si="797"/>
        <v>51.95</v>
      </c>
      <c r="AB4239" s="109">
        <f t="shared" si="798"/>
        <v>51950</v>
      </c>
      <c r="AC4239" s="108">
        <f t="shared" si="799"/>
        <v>987.05</v>
      </c>
      <c r="AD4239" s="107">
        <f t="shared" si="800"/>
        <v>2.2222222222222223E-2</v>
      </c>
      <c r="AE4239" s="106">
        <f t="shared" si="801"/>
        <v>21.934444444444445</v>
      </c>
      <c r="AF4239" s="105">
        <f t="shared" si="802"/>
        <v>109.67222222222219</v>
      </c>
      <c r="AG4239" s="105">
        <f t="shared" si="803"/>
        <v>929.32777777777778</v>
      </c>
    </row>
    <row r="4240" spans="1:33" s="88" customFormat="1" x14ac:dyDescent="0.35">
      <c r="A4240" s="21">
        <v>10141103</v>
      </c>
      <c r="B4240" s="115" t="s">
        <v>14786</v>
      </c>
      <c r="C4240" s="135" t="s">
        <v>710</v>
      </c>
      <c r="D4240" s="21" t="s">
        <v>15835</v>
      </c>
      <c r="E4240" s="114" t="str">
        <f t="shared" si="793"/>
        <v>TRANSFORMADOR MARCA: CUAMBA PTS 6005</v>
      </c>
      <c r="F4240" s="21"/>
      <c r="G4240" s="124" t="s">
        <v>179</v>
      </c>
      <c r="H4240" s="21" t="s">
        <v>6345</v>
      </c>
      <c r="I4240" s="21" t="s">
        <v>15834</v>
      </c>
      <c r="J4240" s="21"/>
      <c r="K4240" s="21" t="s">
        <v>15833</v>
      </c>
      <c r="L4240" s="21" t="s">
        <v>15832</v>
      </c>
      <c r="M4240" s="21">
        <v>100</v>
      </c>
      <c r="N4240" s="161" t="s">
        <v>19</v>
      </c>
      <c r="O4240" s="21" t="s">
        <v>362</v>
      </c>
      <c r="P4240" s="21">
        <v>3</v>
      </c>
      <c r="Q4240" s="124">
        <v>2013</v>
      </c>
      <c r="R4240" s="21"/>
      <c r="S4240" s="21"/>
      <c r="T4240" s="116">
        <v>763</v>
      </c>
      <c r="U4240" s="111">
        <v>45</v>
      </c>
      <c r="V4240" s="113">
        <f t="shared" si="794"/>
        <v>698.56888888888886</v>
      </c>
      <c r="W4240" s="113">
        <f t="shared" si="795"/>
        <v>64.431111111111136</v>
      </c>
      <c r="X4240" s="112">
        <f t="shared" si="796"/>
        <v>64431.111111111139</v>
      </c>
      <c r="Y4240" s="111"/>
      <c r="Z4240" s="110">
        <f t="shared" si="792"/>
        <v>41</v>
      </c>
      <c r="AA4240" s="109">
        <f t="shared" si="797"/>
        <v>38.15</v>
      </c>
      <c r="AB4240" s="109">
        <f t="shared" si="798"/>
        <v>38150</v>
      </c>
      <c r="AC4240" s="108">
        <f t="shared" si="799"/>
        <v>724.85</v>
      </c>
      <c r="AD4240" s="107">
        <f t="shared" si="800"/>
        <v>2.2222222222222223E-2</v>
      </c>
      <c r="AE4240" s="106">
        <f t="shared" si="801"/>
        <v>16.10777777777778</v>
      </c>
      <c r="AF4240" s="105">
        <f t="shared" si="802"/>
        <v>80.53888888888892</v>
      </c>
      <c r="AG4240" s="105">
        <f t="shared" si="803"/>
        <v>682.46111111111111</v>
      </c>
    </row>
    <row r="4241" spans="1:33" s="88" customFormat="1" x14ac:dyDescent="0.35">
      <c r="A4241" s="21">
        <v>10141103</v>
      </c>
      <c r="B4241" s="115" t="s">
        <v>14786</v>
      </c>
      <c r="C4241" s="135" t="s">
        <v>710</v>
      </c>
      <c r="D4241" s="21" t="s">
        <v>15831</v>
      </c>
      <c r="E4241" s="114" t="str">
        <f t="shared" si="793"/>
        <v>TRANSFORMADOR MARCA: CUAMBA PTS 6006</v>
      </c>
      <c r="F4241" s="21"/>
      <c r="G4241" s="124" t="s">
        <v>179</v>
      </c>
      <c r="H4241" s="21" t="s">
        <v>6345</v>
      </c>
      <c r="I4241" s="21" t="s">
        <v>15830</v>
      </c>
      <c r="J4241" s="21"/>
      <c r="K4241" s="21" t="s">
        <v>15829</v>
      </c>
      <c r="L4241" s="21" t="s">
        <v>15828</v>
      </c>
      <c r="M4241" s="21">
        <v>160</v>
      </c>
      <c r="N4241" s="161" t="s">
        <v>19</v>
      </c>
      <c r="O4241" s="21" t="s">
        <v>362</v>
      </c>
      <c r="P4241" s="21">
        <v>3</v>
      </c>
      <c r="Q4241" s="124">
        <v>2013</v>
      </c>
      <c r="R4241" s="21"/>
      <c r="S4241" s="21"/>
      <c r="T4241" s="116">
        <v>991</v>
      </c>
      <c r="U4241" s="111">
        <v>45</v>
      </c>
      <c r="V4241" s="113">
        <f t="shared" si="794"/>
        <v>907.31555555555553</v>
      </c>
      <c r="W4241" s="113">
        <f t="shared" si="795"/>
        <v>83.684444444444466</v>
      </c>
      <c r="X4241" s="112">
        <f t="shared" si="796"/>
        <v>83684.444444444467</v>
      </c>
      <c r="Y4241" s="111"/>
      <c r="Z4241" s="110">
        <f t="shared" si="792"/>
        <v>41</v>
      </c>
      <c r="AA4241" s="109">
        <f t="shared" si="797"/>
        <v>49.550000000000004</v>
      </c>
      <c r="AB4241" s="109">
        <f t="shared" si="798"/>
        <v>49550.000000000007</v>
      </c>
      <c r="AC4241" s="108">
        <f t="shared" si="799"/>
        <v>941.45</v>
      </c>
      <c r="AD4241" s="107">
        <f t="shared" si="800"/>
        <v>2.2222222222222223E-2</v>
      </c>
      <c r="AE4241" s="106">
        <f t="shared" si="801"/>
        <v>20.921111111111113</v>
      </c>
      <c r="AF4241" s="105">
        <f t="shared" si="802"/>
        <v>104.60555555555558</v>
      </c>
      <c r="AG4241" s="105">
        <f t="shared" si="803"/>
        <v>886.39444444444439</v>
      </c>
    </row>
    <row r="4242" spans="1:33" s="88" customFormat="1" x14ac:dyDescent="0.35">
      <c r="A4242" s="21">
        <v>10141103</v>
      </c>
      <c r="B4242" s="115" t="s">
        <v>14786</v>
      </c>
      <c r="C4242" s="135" t="s">
        <v>710</v>
      </c>
      <c r="D4242" s="21" t="s">
        <v>15826</v>
      </c>
      <c r="E4242" s="114" t="str">
        <f t="shared" si="793"/>
        <v>TRANSFORMADOR MARCA: CUAMBA PTS 6007</v>
      </c>
      <c r="F4242" s="21"/>
      <c r="G4242" s="124" t="s">
        <v>179</v>
      </c>
      <c r="H4242" s="21" t="s">
        <v>6345</v>
      </c>
      <c r="I4242" s="21" t="s">
        <v>15825</v>
      </c>
      <c r="J4242" s="21"/>
      <c r="K4242" s="21" t="s">
        <v>15824</v>
      </c>
      <c r="L4242" s="21" t="s">
        <v>15823</v>
      </c>
      <c r="M4242" s="21">
        <v>50</v>
      </c>
      <c r="N4242" s="161" t="s">
        <v>19</v>
      </c>
      <c r="O4242" s="21" t="s">
        <v>362</v>
      </c>
      <c r="P4242" s="21">
        <v>3</v>
      </c>
      <c r="Q4242" s="124">
        <v>2013</v>
      </c>
      <c r="R4242" s="21"/>
      <c r="S4242" s="21"/>
      <c r="T4242" s="116">
        <v>643</v>
      </c>
      <c r="U4242" s="111">
        <v>45</v>
      </c>
      <c r="V4242" s="113">
        <f t="shared" si="794"/>
        <v>588.70222222222219</v>
      </c>
      <c r="W4242" s="113">
        <f t="shared" si="795"/>
        <v>54.29777777777781</v>
      </c>
      <c r="X4242" s="112">
        <f t="shared" si="796"/>
        <v>54297.77777777781</v>
      </c>
      <c r="Y4242" s="111"/>
      <c r="Z4242" s="110">
        <f t="shared" si="792"/>
        <v>41</v>
      </c>
      <c r="AA4242" s="109">
        <f t="shared" si="797"/>
        <v>32.15</v>
      </c>
      <c r="AB4242" s="109">
        <f t="shared" si="798"/>
        <v>32150</v>
      </c>
      <c r="AC4242" s="108">
        <f t="shared" si="799"/>
        <v>610.85</v>
      </c>
      <c r="AD4242" s="107">
        <f t="shared" si="800"/>
        <v>2.2222222222222223E-2</v>
      </c>
      <c r="AE4242" s="106">
        <f t="shared" si="801"/>
        <v>13.574444444444445</v>
      </c>
      <c r="AF4242" s="105">
        <f t="shared" si="802"/>
        <v>67.872222222222263</v>
      </c>
      <c r="AG4242" s="105">
        <f t="shared" si="803"/>
        <v>575.12777777777774</v>
      </c>
    </row>
    <row r="4243" spans="1:33" s="88" customFormat="1" x14ac:dyDescent="0.35">
      <c r="A4243" s="21">
        <v>10141103</v>
      </c>
      <c r="B4243" s="115" t="s">
        <v>14786</v>
      </c>
      <c r="C4243" s="135" t="s">
        <v>710</v>
      </c>
      <c r="D4243" s="21" t="s">
        <v>15822</v>
      </c>
      <c r="E4243" s="114" t="str">
        <f t="shared" si="793"/>
        <v>TRANSFORMADOR MARCA: CUAMBA PTS 6008</v>
      </c>
      <c r="F4243" s="21"/>
      <c r="G4243" s="124" t="s">
        <v>179</v>
      </c>
      <c r="H4243" s="21" t="s">
        <v>6345</v>
      </c>
      <c r="I4243" s="21" t="s">
        <v>15821</v>
      </c>
      <c r="J4243" s="21"/>
      <c r="K4243" s="21" t="s">
        <v>15820</v>
      </c>
      <c r="L4243" s="21" t="s">
        <v>15819</v>
      </c>
      <c r="M4243" s="21">
        <v>50</v>
      </c>
      <c r="N4243" s="161" t="s">
        <v>19</v>
      </c>
      <c r="O4243" s="21" t="s">
        <v>362</v>
      </c>
      <c r="P4243" s="21">
        <v>3</v>
      </c>
      <c r="Q4243" s="124">
        <v>2013</v>
      </c>
      <c r="R4243" s="21"/>
      <c r="S4243" s="21"/>
      <c r="T4243" s="116">
        <v>643</v>
      </c>
      <c r="U4243" s="111">
        <v>45</v>
      </c>
      <c r="V4243" s="113">
        <f t="shared" si="794"/>
        <v>588.70222222222219</v>
      </c>
      <c r="W4243" s="113">
        <f t="shared" si="795"/>
        <v>54.29777777777781</v>
      </c>
      <c r="X4243" s="112">
        <f t="shared" si="796"/>
        <v>54297.77777777781</v>
      </c>
      <c r="Y4243" s="111"/>
      <c r="Z4243" s="110">
        <f t="shared" si="792"/>
        <v>41</v>
      </c>
      <c r="AA4243" s="109">
        <f t="shared" si="797"/>
        <v>32.15</v>
      </c>
      <c r="AB4243" s="109">
        <f t="shared" si="798"/>
        <v>32150</v>
      </c>
      <c r="AC4243" s="108">
        <f t="shared" si="799"/>
        <v>610.85</v>
      </c>
      <c r="AD4243" s="107">
        <f t="shared" si="800"/>
        <v>2.2222222222222223E-2</v>
      </c>
      <c r="AE4243" s="106">
        <f t="shared" si="801"/>
        <v>13.574444444444445</v>
      </c>
      <c r="AF4243" s="105">
        <f t="shared" si="802"/>
        <v>67.872222222222263</v>
      </c>
      <c r="AG4243" s="105">
        <f t="shared" si="803"/>
        <v>575.12777777777774</v>
      </c>
    </row>
    <row r="4244" spans="1:33" s="88" customFormat="1" x14ac:dyDescent="0.35">
      <c r="A4244" s="21">
        <v>10141103</v>
      </c>
      <c r="B4244" s="115" t="s">
        <v>14786</v>
      </c>
      <c r="C4244" s="135" t="s">
        <v>710</v>
      </c>
      <c r="D4244" s="21" t="s">
        <v>15818</v>
      </c>
      <c r="E4244" s="114" t="str">
        <f t="shared" si="793"/>
        <v>TRANSFORMADOR MARCA: CUAMBA PTS 6009</v>
      </c>
      <c r="F4244" s="21"/>
      <c r="G4244" s="124" t="s">
        <v>179</v>
      </c>
      <c r="H4244" s="21" t="s">
        <v>6345</v>
      </c>
      <c r="I4244" s="21" t="s">
        <v>15817</v>
      </c>
      <c r="J4244" s="21"/>
      <c r="K4244" s="21" t="s">
        <v>15816</v>
      </c>
      <c r="L4244" s="21" t="s">
        <v>15815</v>
      </c>
      <c r="M4244" s="21">
        <v>160</v>
      </c>
      <c r="N4244" s="161" t="s">
        <v>19</v>
      </c>
      <c r="O4244" s="21" t="s">
        <v>362</v>
      </c>
      <c r="P4244" s="21">
        <v>3</v>
      </c>
      <c r="Q4244" s="124">
        <v>2013</v>
      </c>
      <c r="R4244" s="21"/>
      <c r="S4244" s="21"/>
      <c r="T4244" s="116">
        <v>991</v>
      </c>
      <c r="U4244" s="111">
        <v>45</v>
      </c>
      <c r="V4244" s="113">
        <f t="shared" si="794"/>
        <v>907.31555555555553</v>
      </c>
      <c r="W4244" s="113">
        <f t="shared" si="795"/>
        <v>83.684444444444466</v>
      </c>
      <c r="X4244" s="112">
        <f t="shared" si="796"/>
        <v>83684.444444444467</v>
      </c>
      <c r="Y4244" s="111"/>
      <c r="Z4244" s="110">
        <f t="shared" si="792"/>
        <v>41</v>
      </c>
      <c r="AA4244" s="109">
        <f t="shared" si="797"/>
        <v>49.550000000000004</v>
      </c>
      <c r="AB4244" s="109">
        <f t="shared" si="798"/>
        <v>49550.000000000007</v>
      </c>
      <c r="AC4244" s="108">
        <f t="shared" si="799"/>
        <v>941.45</v>
      </c>
      <c r="AD4244" s="107">
        <f t="shared" si="800"/>
        <v>2.2222222222222223E-2</v>
      </c>
      <c r="AE4244" s="106">
        <f t="shared" si="801"/>
        <v>20.921111111111113</v>
      </c>
      <c r="AF4244" s="105">
        <f t="shared" si="802"/>
        <v>104.60555555555558</v>
      </c>
      <c r="AG4244" s="105">
        <f t="shared" si="803"/>
        <v>886.39444444444439</v>
      </c>
    </row>
    <row r="4245" spans="1:33" s="88" customFormat="1" x14ac:dyDescent="0.35">
      <c r="A4245" s="21">
        <v>10141103</v>
      </c>
      <c r="B4245" s="115" t="s">
        <v>14786</v>
      </c>
      <c r="C4245" s="135" t="s">
        <v>710</v>
      </c>
      <c r="D4245" s="21" t="s">
        <v>15813</v>
      </c>
      <c r="E4245" s="114" t="str">
        <f t="shared" si="793"/>
        <v>TRANSFORMADOR MARCA: CUAMBA PTS 6010</v>
      </c>
      <c r="F4245" s="21"/>
      <c r="G4245" s="124" t="s">
        <v>179</v>
      </c>
      <c r="H4245" s="21" t="s">
        <v>6345</v>
      </c>
      <c r="I4245" s="21" t="s">
        <v>15812</v>
      </c>
      <c r="J4245" s="21"/>
      <c r="K4245" s="21" t="s">
        <v>15811</v>
      </c>
      <c r="L4245" s="21" t="s">
        <v>15810</v>
      </c>
      <c r="M4245" s="21">
        <v>50</v>
      </c>
      <c r="N4245" s="161" t="s">
        <v>19</v>
      </c>
      <c r="O4245" s="21" t="s">
        <v>362</v>
      </c>
      <c r="P4245" s="21">
        <v>3</v>
      </c>
      <c r="Q4245" s="124">
        <v>2013</v>
      </c>
      <c r="R4245" s="21"/>
      <c r="S4245" s="21"/>
      <c r="T4245" s="116">
        <v>643</v>
      </c>
      <c r="U4245" s="111">
        <v>45</v>
      </c>
      <c r="V4245" s="113">
        <f t="shared" si="794"/>
        <v>588.70222222222219</v>
      </c>
      <c r="W4245" s="113">
        <f t="shared" si="795"/>
        <v>54.29777777777781</v>
      </c>
      <c r="X4245" s="112">
        <f t="shared" si="796"/>
        <v>54297.77777777781</v>
      </c>
      <c r="Y4245" s="111"/>
      <c r="Z4245" s="110">
        <f t="shared" si="792"/>
        <v>41</v>
      </c>
      <c r="AA4245" s="109">
        <f t="shared" si="797"/>
        <v>32.15</v>
      </c>
      <c r="AB4245" s="109">
        <f t="shared" si="798"/>
        <v>32150</v>
      </c>
      <c r="AC4245" s="108">
        <f t="shared" si="799"/>
        <v>610.85</v>
      </c>
      <c r="AD4245" s="107">
        <f t="shared" si="800"/>
        <v>2.2222222222222223E-2</v>
      </c>
      <c r="AE4245" s="106">
        <f t="shared" si="801"/>
        <v>13.574444444444445</v>
      </c>
      <c r="AF4245" s="105">
        <f t="shared" si="802"/>
        <v>67.872222222222263</v>
      </c>
      <c r="AG4245" s="105">
        <f t="shared" si="803"/>
        <v>575.12777777777774</v>
      </c>
    </row>
    <row r="4246" spans="1:33" s="88" customFormat="1" x14ac:dyDescent="0.35">
      <c r="A4246" s="21">
        <v>10141103</v>
      </c>
      <c r="B4246" s="115" t="s">
        <v>14786</v>
      </c>
      <c r="C4246" s="135" t="s">
        <v>710</v>
      </c>
      <c r="D4246" s="21" t="s">
        <v>15809</v>
      </c>
      <c r="E4246" s="114" t="str">
        <f t="shared" si="793"/>
        <v>TRANSFORMADOR MARCA: CUAMBA PTS 6011</v>
      </c>
      <c r="F4246" s="21"/>
      <c r="G4246" s="124" t="s">
        <v>179</v>
      </c>
      <c r="H4246" s="21" t="s">
        <v>6345</v>
      </c>
      <c r="I4246" s="21" t="s">
        <v>15808</v>
      </c>
      <c r="J4246" s="21"/>
      <c r="K4246" s="21" t="s">
        <v>15807</v>
      </c>
      <c r="L4246" s="21" t="s">
        <v>15806</v>
      </c>
      <c r="M4246" s="21">
        <v>100</v>
      </c>
      <c r="N4246" s="161" t="s">
        <v>19</v>
      </c>
      <c r="O4246" s="21" t="s">
        <v>362</v>
      </c>
      <c r="P4246" s="21">
        <v>3</v>
      </c>
      <c r="Q4246" s="124">
        <v>2013</v>
      </c>
      <c r="R4246" s="21"/>
      <c r="S4246" s="21"/>
      <c r="T4246" s="116">
        <v>763</v>
      </c>
      <c r="U4246" s="111">
        <v>45</v>
      </c>
      <c r="V4246" s="113">
        <f t="shared" si="794"/>
        <v>698.56888888888886</v>
      </c>
      <c r="W4246" s="113">
        <f t="shared" si="795"/>
        <v>64.431111111111136</v>
      </c>
      <c r="X4246" s="112">
        <f t="shared" si="796"/>
        <v>64431.111111111139</v>
      </c>
      <c r="Y4246" s="111"/>
      <c r="Z4246" s="110">
        <f t="shared" si="792"/>
        <v>41</v>
      </c>
      <c r="AA4246" s="109">
        <f t="shared" si="797"/>
        <v>38.15</v>
      </c>
      <c r="AB4246" s="109">
        <f t="shared" si="798"/>
        <v>38150</v>
      </c>
      <c r="AC4246" s="108">
        <f t="shared" si="799"/>
        <v>724.85</v>
      </c>
      <c r="AD4246" s="107">
        <f t="shared" si="800"/>
        <v>2.2222222222222223E-2</v>
      </c>
      <c r="AE4246" s="106">
        <f t="shared" si="801"/>
        <v>16.10777777777778</v>
      </c>
      <c r="AF4246" s="105">
        <f t="shared" si="802"/>
        <v>80.53888888888892</v>
      </c>
      <c r="AG4246" s="105">
        <f t="shared" si="803"/>
        <v>682.46111111111111</v>
      </c>
    </row>
    <row r="4247" spans="1:33" s="88" customFormat="1" x14ac:dyDescent="0.35">
      <c r="A4247" s="21">
        <v>10141103</v>
      </c>
      <c r="B4247" s="115" t="s">
        <v>14786</v>
      </c>
      <c r="C4247" s="135" t="s">
        <v>710</v>
      </c>
      <c r="D4247" s="21" t="s">
        <v>15804</v>
      </c>
      <c r="E4247" s="114" t="str">
        <f t="shared" si="793"/>
        <v>TRANSFORMADOR MARCA: CUAMBA PTS 6012</v>
      </c>
      <c r="F4247" s="21"/>
      <c r="G4247" s="124" t="s">
        <v>179</v>
      </c>
      <c r="H4247" s="21" t="s">
        <v>6345</v>
      </c>
      <c r="I4247" s="21" t="s">
        <v>15803</v>
      </c>
      <c r="J4247" s="21"/>
      <c r="K4247" s="21" t="s">
        <v>15802</v>
      </c>
      <c r="L4247" s="21" t="s">
        <v>15801</v>
      </c>
      <c r="M4247" s="21">
        <v>315</v>
      </c>
      <c r="N4247" s="161" t="s">
        <v>19</v>
      </c>
      <c r="O4247" s="21" t="s">
        <v>362</v>
      </c>
      <c r="P4247" s="21">
        <v>3</v>
      </c>
      <c r="Q4247" s="124">
        <v>2013</v>
      </c>
      <c r="R4247" s="21"/>
      <c r="S4247" s="21"/>
      <c r="T4247" s="116">
        <v>1039</v>
      </c>
      <c r="U4247" s="111">
        <v>45</v>
      </c>
      <c r="V4247" s="113">
        <f t="shared" si="794"/>
        <v>951.26222222222225</v>
      </c>
      <c r="W4247" s="113">
        <f t="shared" si="795"/>
        <v>87.737777777777751</v>
      </c>
      <c r="X4247" s="112">
        <f t="shared" si="796"/>
        <v>87737.777777777752</v>
      </c>
      <c r="Y4247" s="111"/>
      <c r="Z4247" s="110">
        <f t="shared" si="792"/>
        <v>41</v>
      </c>
      <c r="AA4247" s="109">
        <f t="shared" si="797"/>
        <v>51.95</v>
      </c>
      <c r="AB4247" s="109">
        <f t="shared" si="798"/>
        <v>51950</v>
      </c>
      <c r="AC4247" s="108">
        <f t="shared" si="799"/>
        <v>987.05</v>
      </c>
      <c r="AD4247" s="107">
        <f t="shared" si="800"/>
        <v>2.2222222222222223E-2</v>
      </c>
      <c r="AE4247" s="106">
        <f t="shared" si="801"/>
        <v>21.934444444444445</v>
      </c>
      <c r="AF4247" s="105">
        <f t="shared" si="802"/>
        <v>109.67222222222219</v>
      </c>
      <c r="AG4247" s="105">
        <f t="shared" si="803"/>
        <v>929.32777777777778</v>
      </c>
    </row>
    <row r="4248" spans="1:33" s="88" customFormat="1" x14ac:dyDescent="0.35">
      <c r="A4248" s="21">
        <v>10141103</v>
      </c>
      <c r="B4248" s="115" t="s">
        <v>14786</v>
      </c>
      <c r="C4248" s="135" t="s">
        <v>710</v>
      </c>
      <c r="D4248" s="21" t="s">
        <v>15800</v>
      </c>
      <c r="E4248" s="114" t="str">
        <f t="shared" si="793"/>
        <v>TRANSFORMADOR MARCA: CUAMBA PTS 6013</v>
      </c>
      <c r="F4248" s="21"/>
      <c r="G4248" s="124" t="s">
        <v>179</v>
      </c>
      <c r="H4248" s="21" t="s">
        <v>6345</v>
      </c>
      <c r="I4248" s="21" t="s">
        <v>15799</v>
      </c>
      <c r="J4248" s="21"/>
      <c r="K4248" s="21" t="s">
        <v>15798</v>
      </c>
      <c r="L4248" s="21" t="s">
        <v>15797</v>
      </c>
      <c r="M4248" s="21">
        <v>100</v>
      </c>
      <c r="N4248" s="161" t="s">
        <v>19</v>
      </c>
      <c r="O4248" s="21" t="s">
        <v>362</v>
      </c>
      <c r="P4248" s="21">
        <v>3</v>
      </c>
      <c r="Q4248" s="124">
        <v>2013</v>
      </c>
      <c r="R4248" s="21"/>
      <c r="S4248" s="21"/>
      <c r="T4248" s="116">
        <v>763</v>
      </c>
      <c r="U4248" s="111">
        <v>45</v>
      </c>
      <c r="V4248" s="113">
        <f t="shared" si="794"/>
        <v>698.56888888888886</v>
      </c>
      <c r="W4248" s="113">
        <f t="shared" si="795"/>
        <v>64.431111111111136</v>
      </c>
      <c r="X4248" s="112">
        <f t="shared" si="796"/>
        <v>64431.111111111139</v>
      </c>
      <c r="Y4248" s="111"/>
      <c r="Z4248" s="110">
        <f t="shared" si="792"/>
        <v>41</v>
      </c>
      <c r="AA4248" s="109">
        <f t="shared" si="797"/>
        <v>38.15</v>
      </c>
      <c r="AB4248" s="109">
        <f t="shared" si="798"/>
        <v>38150</v>
      </c>
      <c r="AC4248" s="108">
        <f t="shared" si="799"/>
        <v>724.85</v>
      </c>
      <c r="AD4248" s="107">
        <f t="shared" si="800"/>
        <v>2.2222222222222223E-2</v>
      </c>
      <c r="AE4248" s="106">
        <f t="shared" si="801"/>
        <v>16.10777777777778</v>
      </c>
      <c r="AF4248" s="105">
        <f t="shared" si="802"/>
        <v>80.53888888888892</v>
      </c>
      <c r="AG4248" s="105">
        <f t="shared" si="803"/>
        <v>682.46111111111111</v>
      </c>
    </row>
    <row r="4249" spans="1:33" s="88" customFormat="1" x14ac:dyDescent="0.35">
      <c r="A4249" s="21">
        <v>10141103</v>
      </c>
      <c r="B4249" s="115" t="s">
        <v>14786</v>
      </c>
      <c r="C4249" s="135" t="s">
        <v>710</v>
      </c>
      <c r="D4249" s="21"/>
      <c r="E4249" s="114" t="str">
        <f t="shared" si="793"/>
        <v xml:space="preserve">TRANSFORMADOR MARCA:SEA Indoor Substation 3 </v>
      </c>
      <c r="F4249" s="21" t="s">
        <v>530</v>
      </c>
      <c r="G4249" s="21" t="s">
        <v>555</v>
      </c>
      <c r="H4249" s="21" t="s">
        <v>528</v>
      </c>
      <c r="I4249" s="21" t="s">
        <v>554</v>
      </c>
      <c r="J4249" s="21" t="s">
        <v>549</v>
      </c>
      <c r="K4249" s="119" t="s">
        <v>553</v>
      </c>
      <c r="L4249" s="119" t="s">
        <v>552</v>
      </c>
      <c r="M4249" s="21">
        <v>5000</v>
      </c>
      <c r="N4249" s="21">
        <v>22</v>
      </c>
      <c r="O4249" s="21">
        <v>6.6</v>
      </c>
      <c r="P4249" s="21">
        <v>3</v>
      </c>
      <c r="Q4249" s="21">
        <v>2013</v>
      </c>
      <c r="R4249" s="21" t="s">
        <v>15931</v>
      </c>
      <c r="S4249" s="21">
        <v>105177</v>
      </c>
      <c r="T4249" s="116">
        <v>20419</v>
      </c>
      <c r="U4249" s="111">
        <v>45</v>
      </c>
      <c r="V4249" s="113">
        <f t="shared" si="794"/>
        <v>18694.728888888887</v>
      </c>
      <c r="W4249" s="113">
        <f t="shared" si="795"/>
        <v>1724.271111111113</v>
      </c>
      <c r="X4249" s="112">
        <f t="shared" si="796"/>
        <v>1724271.1111111129</v>
      </c>
      <c r="Y4249" s="111"/>
      <c r="Z4249" s="110">
        <f t="shared" si="792"/>
        <v>41</v>
      </c>
      <c r="AA4249" s="109">
        <f t="shared" si="797"/>
        <v>1020.95</v>
      </c>
      <c r="AB4249" s="109">
        <f t="shared" si="798"/>
        <v>1020950</v>
      </c>
      <c r="AC4249" s="108">
        <f t="shared" si="799"/>
        <v>19398.05</v>
      </c>
      <c r="AD4249" s="107">
        <f t="shared" si="800"/>
        <v>2.2222222222222223E-2</v>
      </c>
      <c r="AE4249" s="106">
        <f t="shared" si="801"/>
        <v>431.06777777777779</v>
      </c>
      <c r="AF4249" s="105">
        <f t="shared" si="802"/>
        <v>2155.3388888888908</v>
      </c>
      <c r="AG4249" s="105">
        <f t="shared" si="803"/>
        <v>18263.661111111109</v>
      </c>
    </row>
    <row r="4250" spans="1:33" s="88" customFormat="1" x14ac:dyDescent="0.35">
      <c r="A4250" s="21">
        <v>10141103</v>
      </c>
      <c r="B4250" s="115" t="s">
        <v>14786</v>
      </c>
      <c r="C4250" s="135" t="s">
        <v>710</v>
      </c>
      <c r="D4250" s="21"/>
      <c r="E4250" s="114" t="str">
        <f t="shared" si="793"/>
        <v xml:space="preserve">TRANSFORMADOR MARCA:SEA Indoor Substation 4 </v>
      </c>
      <c r="F4250" s="21" t="s">
        <v>530</v>
      </c>
      <c r="G4250" s="21" t="s">
        <v>579</v>
      </c>
      <c r="H4250" s="21" t="s">
        <v>528</v>
      </c>
      <c r="I4250" s="21" t="s">
        <v>578</v>
      </c>
      <c r="J4250" s="21" t="s">
        <v>549</v>
      </c>
      <c r="K4250" s="119" t="s">
        <v>577</v>
      </c>
      <c r="L4250" s="119" t="s">
        <v>576</v>
      </c>
      <c r="M4250" s="21">
        <v>5000</v>
      </c>
      <c r="N4250" s="21">
        <v>22</v>
      </c>
      <c r="O4250" s="21">
        <v>6.6</v>
      </c>
      <c r="P4250" s="21">
        <v>3</v>
      </c>
      <c r="Q4250" s="21">
        <v>2013</v>
      </c>
      <c r="R4250" s="21" t="s">
        <v>15931</v>
      </c>
      <c r="S4250" s="21">
        <v>105178</v>
      </c>
      <c r="T4250" s="116">
        <v>20419</v>
      </c>
      <c r="U4250" s="111">
        <v>45</v>
      </c>
      <c r="V4250" s="113">
        <f t="shared" si="794"/>
        <v>18694.728888888887</v>
      </c>
      <c r="W4250" s="113">
        <f t="shared" si="795"/>
        <v>1724.271111111113</v>
      </c>
      <c r="X4250" s="112">
        <f t="shared" si="796"/>
        <v>1724271.1111111129</v>
      </c>
      <c r="Y4250" s="111"/>
      <c r="Z4250" s="110">
        <f t="shared" si="792"/>
        <v>41</v>
      </c>
      <c r="AA4250" s="109">
        <f t="shared" si="797"/>
        <v>1020.95</v>
      </c>
      <c r="AB4250" s="109">
        <f t="shared" si="798"/>
        <v>1020950</v>
      </c>
      <c r="AC4250" s="108">
        <f t="shared" si="799"/>
        <v>19398.05</v>
      </c>
      <c r="AD4250" s="107">
        <f t="shared" si="800"/>
        <v>2.2222222222222223E-2</v>
      </c>
      <c r="AE4250" s="106">
        <f t="shared" si="801"/>
        <v>431.06777777777779</v>
      </c>
      <c r="AF4250" s="105">
        <f t="shared" si="802"/>
        <v>2155.3388888888908</v>
      </c>
      <c r="AG4250" s="105">
        <f t="shared" si="803"/>
        <v>18263.661111111109</v>
      </c>
    </row>
    <row r="4251" spans="1:33" s="88" customFormat="1" x14ac:dyDescent="0.35">
      <c r="A4251" s="21">
        <v>10141103</v>
      </c>
      <c r="B4251" s="115" t="s">
        <v>14786</v>
      </c>
      <c r="C4251" s="135" t="s">
        <v>710</v>
      </c>
      <c r="D4251" s="61" t="s">
        <v>3099</v>
      </c>
      <c r="E4251" s="114" t="str">
        <f t="shared" si="793"/>
        <v>TRANSFORMADOR MARCA:TM PT1 PT1</v>
      </c>
      <c r="F4251" s="61" t="s">
        <v>15930</v>
      </c>
      <c r="G4251" s="61" t="s">
        <v>3099</v>
      </c>
      <c r="H4251" s="21" t="s">
        <v>5203</v>
      </c>
      <c r="I4251" s="21" t="s">
        <v>530</v>
      </c>
      <c r="J4251" s="21" t="s">
        <v>549</v>
      </c>
      <c r="K4251" s="21">
        <v>627465.5</v>
      </c>
      <c r="L4251" s="21">
        <v>7868801.4000000004</v>
      </c>
      <c r="M4251" s="21">
        <v>160</v>
      </c>
      <c r="N4251" s="61">
        <v>22</v>
      </c>
      <c r="O4251" s="21">
        <v>0.4</v>
      </c>
      <c r="P4251" s="21">
        <v>3</v>
      </c>
      <c r="Q4251" s="124">
        <v>2013</v>
      </c>
      <c r="R4251" s="124" t="s">
        <v>1769</v>
      </c>
      <c r="S4251" s="124"/>
      <c r="T4251" s="116">
        <v>572</v>
      </c>
      <c r="U4251" s="111">
        <v>45</v>
      </c>
      <c r="V4251" s="113">
        <f t="shared" si="794"/>
        <v>523.69777777777779</v>
      </c>
      <c r="W4251" s="113">
        <f t="shared" si="795"/>
        <v>48.302222222222213</v>
      </c>
      <c r="X4251" s="112">
        <f t="shared" si="796"/>
        <v>48302.222222222212</v>
      </c>
      <c r="Y4251" s="111"/>
      <c r="Z4251" s="110">
        <f t="shared" si="792"/>
        <v>41</v>
      </c>
      <c r="AA4251" s="109">
        <f t="shared" si="797"/>
        <v>28.6</v>
      </c>
      <c r="AB4251" s="109">
        <f t="shared" si="798"/>
        <v>28600</v>
      </c>
      <c r="AC4251" s="108">
        <f t="shared" si="799"/>
        <v>543.4</v>
      </c>
      <c r="AD4251" s="107">
        <f t="shared" si="800"/>
        <v>2.2222222222222223E-2</v>
      </c>
      <c r="AE4251" s="106">
        <f t="shared" si="801"/>
        <v>12.075555555555555</v>
      </c>
      <c r="AF4251" s="105">
        <f t="shared" si="802"/>
        <v>60.377777777777766</v>
      </c>
      <c r="AG4251" s="105">
        <f t="shared" si="803"/>
        <v>511.62222222222221</v>
      </c>
    </row>
    <row r="4252" spans="1:33" s="88" customFormat="1" x14ac:dyDescent="0.35">
      <c r="A4252" s="21">
        <v>10141103</v>
      </c>
      <c r="B4252" s="135" t="s">
        <v>14786</v>
      </c>
      <c r="C4252" s="135" t="s">
        <v>710</v>
      </c>
      <c r="D4252" s="124" t="s">
        <v>15929</v>
      </c>
      <c r="E4252" s="114" t="str">
        <f t="shared" si="793"/>
        <v>TRANSFORMADOR MARCA:Free State Transformers PTS 131 PTS 131</v>
      </c>
      <c r="F4252" s="124"/>
      <c r="G4252" s="124" t="s">
        <v>15929</v>
      </c>
      <c r="H4252" s="124" t="s">
        <v>571</v>
      </c>
      <c r="I4252" s="124"/>
      <c r="J4252" s="124" t="s">
        <v>15928</v>
      </c>
      <c r="K4252" s="139"/>
      <c r="L4252" s="139"/>
      <c r="M4252" s="124">
        <v>500</v>
      </c>
      <c r="N4252" s="124">
        <v>11</v>
      </c>
      <c r="O4252" s="21">
        <v>0.4</v>
      </c>
      <c r="P4252" s="124" t="s">
        <v>514</v>
      </c>
      <c r="Q4252" s="124">
        <v>2013</v>
      </c>
      <c r="R4252" s="124" t="s">
        <v>914</v>
      </c>
      <c r="S4252" s="124" t="s">
        <v>15927</v>
      </c>
      <c r="T4252" s="116">
        <v>1016</v>
      </c>
      <c r="U4252" s="111">
        <v>45</v>
      </c>
      <c r="V4252" s="113">
        <f t="shared" si="794"/>
        <v>930.20444444444445</v>
      </c>
      <c r="W4252" s="113">
        <f t="shared" si="795"/>
        <v>85.795555555555552</v>
      </c>
      <c r="X4252" s="112">
        <f t="shared" si="796"/>
        <v>85795.555555555547</v>
      </c>
      <c r="Y4252" s="111"/>
      <c r="Z4252" s="110">
        <f t="shared" si="792"/>
        <v>41</v>
      </c>
      <c r="AA4252" s="109">
        <f t="shared" si="797"/>
        <v>50.800000000000004</v>
      </c>
      <c r="AB4252" s="109">
        <f t="shared" si="798"/>
        <v>50800.000000000007</v>
      </c>
      <c r="AC4252" s="108">
        <f t="shared" si="799"/>
        <v>965.2</v>
      </c>
      <c r="AD4252" s="107">
        <f t="shared" si="800"/>
        <v>2.2222222222222223E-2</v>
      </c>
      <c r="AE4252" s="106">
        <f t="shared" si="801"/>
        <v>21.448888888888892</v>
      </c>
      <c r="AF4252" s="105">
        <f t="shared" si="802"/>
        <v>107.24444444444444</v>
      </c>
      <c r="AG4252" s="105">
        <f t="shared" si="803"/>
        <v>908.75555555555559</v>
      </c>
    </row>
    <row r="4253" spans="1:33" s="88" customFormat="1" x14ac:dyDescent="0.35">
      <c r="A4253" s="21">
        <v>10141103</v>
      </c>
      <c r="B4253" s="135" t="s">
        <v>14786</v>
      </c>
      <c r="C4253" s="135" t="s">
        <v>710</v>
      </c>
      <c r="D4253" s="124" t="s">
        <v>15926</v>
      </c>
      <c r="E4253" s="114" t="str">
        <f t="shared" si="793"/>
        <v>TRANSFORMADOR MARCA:Transformadores de Mocambique PTS 11R PTS 11R</v>
      </c>
      <c r="F4253" s="142"/>
      <c r="G4253" s="124" t="s">
        <v>15926</v>
      </c>
      <c r="H4253" s="142" t="s">
        <v>607</v>
      </c>
      <c r="I4253" s="124"/>
      <c r="J4253" s="142"/>
      <c r="K4253" s="142"/>
      <c r="L4253" s="142"/>
      <c r="M4253" s="124">
        <v>315</v>
      </c>
      <c r="N4253" s="124">
        <v>33</v>
      </c>
      <c r="O4253" s="21">
        <v>0.4</v>
      </c>
      <c r="P4253" s="124" t="s">
        <v>514</v>
      </c>
      <c r="Q4253" s="142">
        <v>2013</v>
      </c>
      <c r="R4253" s="161" t="s">
        <v>918</v>
      </c>
      <c r="S4253" s="142">
        <v>895576</v>
      </c>
      <c r="T4253" s="116">
        <v>1039</v>
      </c>
      <c r="U4253" s="111">
        <v>45</v>
      </c>
      <c r="V4253" s="113">
        <f t="shared" si="794"/>
        <v>951.26222222222225</v>
      </c>
      <c r="W4253" s="113">
        <f t="shared" si="795"/>
        <v>87.737777777777751</v>
      </c>
      <c r="X4253" s="112">
        <f t="shared" si="796"/>
        <v>87737.777777777752</v>
      </c>
      <c r="Y4253" s="111"/>
      <c r="Z4253" s="110">
        <f t="shared" si="792"/>
        <v>41</v>
      </c>
      <c r="AA4253" s="109">
        <f t="shared" si="797"/>
        <v>51.95</v>
      </c>
      <c r="AB4253" s="109">
        <f t="shared" si="798"/>
        <v>51950</v>
      </c>
      <c r="AC4253" s="108">
        <f t="shared" si="799"/>
        <v>987.05</v>
      </c>
      <c r="AD4253" s="107">
        <f t="shared" si="800"/>
        <v>2.2222222222222223E-2</v>
      </c>
      <c r="AE4253" s="106">
        <f t="shared" si="801"/>
        <v>21.934444444444445</v>
      </c>
      <c r="AF4253" s="105">
        <f t="shared" si="802"/>
        <v>109.67222222222219</v>
      </c>
      <c r="AG4253" s="105">
        <f t="shared" si="803"/>
        <v>929.32777777777778</v>
      </c>
    </row>
    <row r="4254" spans="1:33" s="88" customFormat="1" x14ac:dyDescent="0.35">
      <c r="A4254" s="21">
        <v>10141103</v>
      </c>
      <c r="B4254" s="115" t="s">
        <v>14786</v>
      </c>
      <c r="C4254" s="135" t="s">
        <v>710</v>
      </c>
      <c r="D4254" s="133" t="s">
        <v>15925</v>
      </c>
      <c r="E4254" s="114" t="str">
        <f t="shared" si="793"/>
        <v>TRANSFORMADOR MARCA:Alstom  PT 138</v>
      </c>
      <c r="F4254" s="57" t="s">
        <v>2402</v>
      </c>
      <c r="G4254" s="21"/>
      <c r="H4254" s="21" t="s">
        <v>494</v>
      </c>
      <c r="I4254" s="21"/>
      <c r="J4254" s="21"/>
      <c r="K4254" s="133" t="s">
        <v>15924</v>
      </c>
      <c r="L4254" s="133" t="s">
        <v>15923</v>
      </c>
      <c r="M4254" s="21">
        <v>315</v>
      </c>
      <c r="N4254" s="21">
        <v>33</v>
      </c>
      <c r="O4254" s="21" t="s">
        <v>510</v>
      </c>
      <c r="P4254" s="124" t="s">
        <v>516</v>
      </c>
      <c r="Q4254" s="21">
        <v>2013</v>
      </c>
      <c r="R4254" s="21" t="s">
        <v>4979</v>
      </c>
      <c r="S4254" s="21" t="s">
        <v>15922</v>
      </c>
      <c r="T4254" s="116">
        <v>1039</v>
      </c>
      <c r="U4254" s="111">
        <v>45</v>
      </c>
      <c r="V4254" s="113">
        <f t="shared" si="794"/>
        <v>951.26222222222225</v>
      </c>
      <c r="W4254" s="113">
        <f t="shared" si="795"/>
        <v>87.737777777777751</v>
      </c>
      <c r="X4254" s="112">
        <f t="shared" si="796"/>
        <v>87737.777777777752</v>
      </c>
      <c r="Y4254" s="111"/>
      <c r="Z4254" s="110">
        <f t="shared" si="792"/>
        <v>41</v>
      </c>
      <c r="AA4254" s="109">
        <f t="shared" si="797"/>
        <v>51.95</v>
      </c>
      <c r="AB4254" s="109">
        <f t="shared" si="798"/>
        <v>51950</v>
      </c>
      <c r="AC4254" s="108">
        <f t="shared" si="799"/>
        <v>987.05</v>
      </c>
      <c r="AD4254" s="107">
        <f t="shared" si="800"/>
        <v>2.2222222222222223E-2</v>
      </c>
      <c r="AE4254" s="106">
        <f t="shared" si="801"/>
        <v>21.934444444444445</v>
      </c>
      <c r="AF4254" s="105">
        <f t="shared" si="802"/>
        <v>109.67222222222219</v>
      </c>
      <c r="AG4254" s="105">
        <f t="shared" si="803"/>
        <v>929.32777777777778</v>
      </c>
    </row>
    <row r="4255" spans="1:33" s="88" customFormat="1" x14ac:dyDescent="0.35">
      <c r="A4255" s="21">
        <v>10141103</v>
      </c>
      <c r="B4255" s="115" t="s">
        <v>14786</v>
      </c>
      <c r="C4255" s="135" t="s">
        <v>710</v>
      </c>
      <c r="D4255" s="133" t="s">
        <v>15921</v>
      </c>
      <c r="E4255" s="114" t="str">
        <f t="shared" si="793"/>
        <v>TRANSFORMADOR MARCA:Powertech  PT 03 RH</v>
      </c>
      <c r="F4255" s="57" t="s">
        <v>2359</v>
      </c>
      <c r="G4255" s="21"/>
      <c r="H4255" s="21" t="s">
        <v>1695</v>
      </c>
      <c r="I4255" s="21"/>
      <c r="J4255" s="21"/>
      <c r="K4255" s="133" t="s">
        <v>15920</v>
      </c>
      <c r="L4255" s="133" t="s">
        <v>15919</v>
      </c>
      <c r="M4255" s="21">
        <v>315</v>
      </c>
      <c r="N4255" s="21">
        <v>6.6</v>
      </c>
      <c r="O4255" s="21" t="s">
        <v>510</v>
      </c>
      <c r="P4255" s="124" t="s">
        <v>516</v>
      </c>
      <c r="Q4255" s="21">
        <v>2013</v>
      </c>
      <c r="R4255" s="21" t="s">
        <v>2362</v>
      </c>
      <c r="S4255" s="21" t="s">
        <v>15918</v>
      </c>
      <c r="T4255" s="116">
        <v>840</v>
      </c>
      <c r="U4255" s="111">
        <v>45</v>
      </c>
      <c r="V4255" s="113">
        <f t="shared" si="794"/>
        <v>769.06666666666661</v>
      </c>
      <c r="W4255" s="113">
        <f t="shared" si="795"/>
        <v>70.933333333333394</v>
      </c>
      <c r="X4255" s="112">
        <f t="shared" si="796"/>
        <v>70933.333333333401</v>
      </c>
      <c r="Y4255" s="111"/>
      <c r="Z4255" s="110">
        <f t="shared" si="792"/>
        <v>41</v>
      </c>
      <c r="AA4255" s="109">
        <f t="shared" si="797"/>
        <v>42</v>
      </c>
      <c r="AB4255" s="109">
        <f t="shared" si="798"/>
        <v>42000</v>
      </c>
      <c r="AC4255" s="108">
        <f t="shared" si="799"/>
        <v>798</v>
      </c>
      <c r="AD4255" s="107">
        <f t="shared" si="800"/>
        <v>2.2222222222222223E-2</v>
      </c>
      <c r="AE4255" s="106">
        <f t="shared" si="801"/>
        <v>17.733333333333334</v>
      </c>
      <c r="AF4255" s="105">
        <f t="shared" si="802"/>
        <v>88.666666666666728</v>
      </c>
      <c r="AG4255" s="105">
        <f t="shared" si="803"/>
        <v>751.33333333333326</v>
      </c>
    </row>
    <row r="4256" spans="1:33" s="88" customFormat="1" x14ac:dyDescent="0.35">
      <c r="A4256" s="21">
        <v>10141103</v>
      </c>
      <c r="B4256" s="115" t="s">
        <v>14786</v>
      </c>
      <c r="C4256" s="135" t="s">
        <v>710</v>
      </c>
      <c r="D4256" s="133" t="s">
        <v>15917</v>
      </c>
      <c r="E4256" s="114" t="str">
        <f t="shared" si="793"/>
        <v>TRANSFORMADOR MARCA:  PT 01 RH</v>
      </c>
      <c r="F4256" s="57" t="s">
        <v>2359</v>
      </c>
      <c r="G4256" s="21"/>
      <c r="H4256" s="21" t="s">
        <v>1695</v>
      </c>
      <c r="I4256" s="21"/>
      <c r="J4256" s="21"/>
      <c r="K4256" s="133" t="s">
        <v>15916</v>
      </c>
      <c r="L4256" s="133" t="s">
        <v>15915</v>
      </c>
      <c r="M4256" s="21">
        <v>315</v>
      </c>
      <c r="N4256" s="21">
        <v>6.6</v>
      </c>
      <c r="O4256" s="21" t="s">
        <v>332</v>
      </c>
      <c r="P4256" s="124" t="s">
        <v>516</v>
      </c>
      <c r="Q4256" s="21">
        <v>2013</v>
      </c>
      <c r="R4256" s="21"/>
      <c r="S4256" s="21"/>
      <c r="T4256" s="116">
        <v>840</v>
      </c>
      <c r="U4256" s="111">
        <v>45</v>
      </c>
      <c r="V4256" s="113">
        <f t="shared" si="794"/>
        <v>769.06666666666661</v>
      </c>
      <c r="W4256" s="113">
        <f t="shared" si="795"/>
        <v>70.933333333333394</v>
      </c>
      <c r="X4256" s="112">
        <f t="shared" si="796"/>
        <v>70933.333333333401</v>
      </c>
      <c r="Y4256" s="111"/>
      <c r="Z4256" s="110">
        <f t="shared" si="792"/>
        <v>41</v>
      </c>
      <c r="AA4256" s="109">
        <f t="shared" si="797"/>
        <v>42</v>
      </c>
      <c r="AB4256" s="109">
        <f t="shared" si="798"/>
        <v>42000</v>
      </c>
      <c r="AC4256" s="108">
        <f t="shared" si="799"/>
        <v>798</v>
      </c>
      <c r="AD4256" s="107">
        <f t="shared" si="800"/>
        <v>2.2222222222222223E-2</v>
      </c>
      <c r="AE4256" s="106">
        <f t="shared" si="801"/>
        <v>17.733333333333334</v>
      </c>
      <c r="AF4256" s="105">
        <f t="shared" si="802"/>
        <v>88.666666666666728</v>
      </c>
      <c r="AG4256" s="105">
        <f t="shared" si="803"/>
        <v>751.33333333333326</v>
      </c>
    </row>
    <row r="4257" spans="1:33" s="88" customFormat="1" x14ac:dyDescent="0.35">
      <c r="A4257" s="21">
        <v>10141103</v>
      </c>
      <c r="B4257" s="115" t="s">
        <v>14786</v>
      </c>
      <c r="C4257" s="135" t="s">
        <v>710</v>
      </c>
      <c r="D4257" s="21">
        <v>148</v>
      </c>
      <c r="E4257" s="114" t="str">
        <f t="shared" si="793"/>
        <v>TRANSFORMADOR MARCA:Power Tech  148</v>
      </c>
      <c r="F4257" s="21"/>
      <c r="G4257" s="21"/>
      <c r="H4257" s="21" t="s">
        <v>14848</v>
      </c>
      <c r="I4257" s="21" t="s">
        <v>15914</v>
      </c>
      <c r="J4257" s="21"/>
      <c r="K4257" s="21" t="s">
        <v>15913</v>
      </c>
      <c r="L4257" s="21" t="s">
        <v>15912</v>
      </c>
      <c r="M4257" s="21">
        <v>160</v>
      </c>
      <c r="N4257" s="21">
        <v>33</v>
      </c>
      <c r="O4257" s="21" t="s">
        <v>362</v>
      </c>
      <c r="P4257" s="21">
        <v>3</v>
      </c>
      <c r="Q4257" s="124">
        <v>2013</v>
      </c>
      <c r="R4257" s="124" t="s">
        <v>14844</v>
      </c>
      <c r="S4257" s="124" t="s">
        <v>15911</v>
      </c>
      <c r="T4257" s="116">
        <v>991</v>
      </c>
      <c r="U4257" s="111">
        <v>45</v>
      </c>
      <c r="V4257" s="113">
        <f t="shared" si="794"/>
        <v>907.31555555555553</v>
      </c>
      <c r="W4257" s="113">
        <f t="shared" si="795"/>
        <v>83.684444444444466</v>
      </c>
      <c r="X4257" s="112">
        <f t="shared" si="796"/>
        <v>83684.444444444467</v>
      </c>
      <c r="Y4257" s="111"/>
      <c r="Z4257" s="110">
        <f t="shared" si="792"/>
        <v>41</v>
      </c>
      <c r="AA4257" s="109">
        <f t="shared" si="797"/>
        <v>49.550000000000004</v>
      </c>
      <c r="AB4257" s="109">
        <f t="shared" si="798"/>
        <v>49550.000000000007</v>
      </c>
      <c r="AC4257" s="108">
        <f t="shared" si="799"/>
        <v>941.45</v>
      </c>
      <c r="AD4257" s="107">
        <f t="shared" si="800"/>
        <v>2.2222222222222223E-2</v>
      </c>
      <c r="AE4257" s="106">
        <f t="shared" si="801"/>
        <v>20.921111111111113</v>
      </c>
      <c r="AF4257" s="105">
        <f t="shared" si="802"/>
        <v>104.60555555555558</v>
      </c>
      <c r="AG4257" s="105">
        <f t="shared" si="803"/>
        <v>886.39444444444439</v>
      </c>
    </row>
    <row r="4258" spans="1:33" s="88" customFormat="1" x14ac:dyDescent="0.35">
      <c r="A4258" s="21">
        <v>10141103</v>
      </c>
      <c r="B4258" s="115" t="s">
        <v>14786</v>
      </c>
      <c r="C4258" s="135" t="s">
        <v>710</v>
      </c>
      <c r="D4258" s="21">
        <v>165</v>
      </c>
      <c r="E4258" s="114" t="str">
        <f t="shared" si="793"/>
        <v>TRANSFORMADOR MARCA:Fuji Tusco  165</v>
      </c>
      <c r="F4258" s="57"/>
      <c r="G4258" s="21"/>
      <c r="H4258" s="21" t="s">
        <v>14848</v>
      </c>
      <c r="I4258" s="21" t="s">
        <v>15910</v>
      </c>
      <c r="J4258" s="57"/>
      <c r="K4258" s="21" t="s">
        <v>15909</v>
      </c>
      <c r="L4258" s="21" t="s">
        <v>15908</v>
      </c>
      <c r="M4258" s="21">
        <v>315</v>
      </c>
      <c r="N4258" s="21">
        <v>33</v>
      </c>
      <c r="O4258" s="21" t="s">
        <v>362</v>
      </c>
      <c r="P4258" s="21">
        <v>3</v>
      </c>
      <c r="Q4258" s="124">
        <v>2013</v>
      </c>
      <c r="R4258" s="124" t="s">
        <v>1821</v>
      </c>
      <c r="S4258" s="124">
        <v>591313</v>
      </c>
      <c r="T4258" s="116">
        <v>1039</v>
      </c>
      <c r="U4258" s="111">
        <v>45</v>
      </c>
      <c r="V4258" s="113">
        <f t="shared" si="794"/>
        <v>951.26222222222225</v>
      </c>
      <c r="W4258" s="113">
        <f t="shared" si="795"/>
        <v>87.737777777777751</v>
      </c>
      <c r="X4258" s="112">
        <f t="shared" si="796"/>
        <v>87737.777777777752</v>
      </c>
      <c r="Y4258" s="111"/>
      <c r="Z4258" s="110">
        <f t="shared" si="792"/>
        <v>41</v>
      </c>
      <c r="AA4258" s="109">
        <f t="shared" si="797"/>
        <v>51.95</v>
      </c>
      <c r="AB4258" s="109">
        <f t="shared" si="798"/>
        <v>51950</v>
      </c>
      <c r="AC4258" s="108">
        <f t="shared" si="799"/>
        <v>987.05</v>
      </c>
      <c r="AD4258" s="107">
        <f t="shared" si="800"/>
        <v>2.2222222222222223E-2</v>
      </c>
      <c r="AE4258" s="106">
        <f t="shared" si="801"/>
        <v>21.934444444444445</v>
      </c>
      <c r="AF4258" s="105">
        <f t="shared" si="802"/>
        <v>109.67222222222219</v>
      </c>
      <c r="AG4258" s="105">
        <f t="shared" si="803"/>
        <v>929.32777777777778</v>
      </c>
    </row>
    <row r="4259" spans="1:33" s="88" customFormat="1" x14ac:dyDescent="0.35">
      <c r="A4259" s="21">
        <v>10141103</v>
      </c>
      <c r="B4259" s="115" t="s">
        <v>14786</v>
      </c>
      <c r="C4259" s="135" t="s">
        <v>710</v>
      </c>
      <c r="D4259" s="21">
        <v>168</v>
      </c>
      <c r="E4259" s="114" t="str">
        <f t="shared" si="793"/>
        <v>TRANSFORMADOR MARCA:Fuji Tusco  168</v>
      </c>
      <c r="F4259" s="57"/>
      <c r="G4259" s="21"/>
      <c r="H4259" s="21" t="s">
        <v>14848</v>
      </c>
      <c r="I4259" s="21" t="s">
        <v>14991</v>
      </c>
      <c r="J4259" s="57"/>
      <c r="K4259" s="21" t="s">
        <v>15907</v>
      </c>
      <c r="L4259" s="21" t="s">
        <v>15906</v>
      </c>
      <c r="M4259" s="21">
        <v>100</v>
      </c>
      <c r="N4259" s="21">
        <v>33</v>
      </c>
      <c r="O4259" s="21" t="s">
        <v>362</v>
      </c>
      <c r="P4259" s="21">
        <v>3</v>
      </c>
      <c r="Q4259" s="124">
        <v>2013</v>
      </c>
      <c r="R4259" s="124" t="s">
        <v>1821</v>
      </c>
      <c r="S4259" s="124">
        <v>651024</v>
      </c>
      <c r="T4259" s="116">
        <v>763</v>
      </c>
      <c r="U4259" s="111">
        <v>45</v>
      </c>
      <c r="V4259" s="113">
        <f t="shared" si="794"/>
        <v>698.56888888888886</v>
      </c>
      <c r="W4259" s="113">
        <f t="shared" si="795"/>
        <v>64.431111111111136</v>
      </c>
      <c r="X4259" s="112">
        <f t="shared" si="796"/>
        <v>64431.111111111139</v>
      </c>
      <c r="Y4259" s="111"/>
      <c r="Z4259" s="110">
        <f t="shared" si="792"/>
        <v>41</v>
      </c>
      <c r="AA4259" s="109">
        <f t="shared" si="797"/>
        <v>38.15</v>
      </c>
      <c r="AB4259" s="109">
        <f t="shared" si="798"/>
        <v>38150</v>
      </c>
      <c r="AC4259" s="108">
        <f t="shared" si="799"/>
        <v>724.85</v>
      </c>
      <c r="AD4259" s="107">
        <f t="shared" si="800"/>
        <v>2.2222222222222223E-2</v>
      </c>
      <c r="AE4259" s="106">
        <f t="shared" si="801"/>
        <v>16.10777777777778</v>
      </c>
      <c r="AF4259" s="105">
        <f t="shared" si="802"/>
        <v>80.53888888888892</v>
      </c>
      <c r="AG4259" s="105">
        <f t="shared" si="803"/>
        <v>682.46111111111111</v>
      </c>
    </row>
    <row r="4260" spans="1:33" s="88" customFormat="1" x14ac:dyDescent="0.35">
      <c r="A4260" s="21">
        <v>10141103</v>
      </c>
      <c r="B4260" s="115" t="s">
        <v>14786</v>
      </c>
      <c r="C4260" s="135" t="s">
        <v>710</v>
      </c>
      <c r="D4260" s="21">
        <v>169</v>
      </c>
      <c r="E4260" s="114" t="str">
        <f t="shared" si="793"/>
        <v>TRANSFORMADOR MARCA:Fuji Tusco  169</v>
      </c>
      <c r="F4260" s="57"/>
      <c r="G4260" s="21"/>
      <c r="H4260" s="21" t="s">
        <v>14848</v>
      </c>
      <c r="I4260" s="21" t="s">
        <v>15905</v>
      </c>
      <c r="J4260" s="111"/>
      <c r="K4260" s="21" t="s">
        <v>15904</v>
      </c>
      <c r="L4260" s="21" t="s">
        <v>15903</v>
      </c>
      <c r="M4260" s="21">
        <v>200</v>
      </c>
      <c r="N4260" s="21">
        <v>33</v>
      </c>
      <c r="O4260" s="21" t="s">
        <v>362</v>
      </c>
      <c r="P4260" s="21">
        <v>3</v>
      </c>
      <c r="Q4260" s="124">
        <v>2013</v>
      </c>
      <c r="R4260" s="124" t="s">
        <v>1821</v>
      </c>
      <c r="S4260" s="124">
        <v>11325</v>
      </c>
      <c r="T4260" s="116">
        <v>991</v>
      </c>
      <c r="U4260" s="111">
        <v>45</v>
      </c>
      <c r="V4260" s="113">
        <f t="shared" si="794"/>
        <v>907.31555555555553</v>
      </c>
      <c r="W4260" s="113">
        <f t="shared" si="795"/>
        <v>83.684444444444466</v>
      </c>
      <c r="X4260" s="112">
        <f t="shared" si="796"/>
        <v>83684.444444444467</v>
      </c>
      <c r="Y4260" s="111"/>
      <c r="Z4260" s="110">
        <f t="shared" ref="Z4260:Z4323" si="804">(U4260-(2017-Q4260))</f>
        <v>41</v>
      </c>
      <c r="AA4260" s="109">
        <f t="shared" si="797"/>
        <v>49.550000000000004</v>
      </c>
      <c r="AB4260" s="109">
        <f t="shared" si="798"/>
        <v>49550.000000000007</v>
      </c>
      <c r="AC4260" s="108">
        <f t="shared" si="799"/>
        <v>941.45</v>
      </c>
      <c r="AD4260" s="107">
        <f t="shared" si="800"/>
        <v>2.2222222222222223E-2</v>
      </c>
      <c r="AE4260" s="106">
        <f t="shared" si="801"/>
        <v>20.921111111111113</v>
      </c>
      <c r="AF4260" s="105">
        <f t="shared" si="802"/>
        <v>104.60555555555558</v>
      </c>
      <c r="AG4260" s="105">
        <f t="shared" si="803"/>
        <v>886.39444444444439</v>
      </c>
    </row>
    <row r="4261" spans="1:33" s="88" customFormat="1" x14ac:dyDescent="0.35">
      <c r="A4261" s="21">
        <v>10141103</v>
      </c>
      <c r="B4261" s="115" t="s">
        <v>14786</v>
      </c>
      <c r="C4261" s="135" t="s">
        <v>710</v>
      </c>
      <c r="D4261" s="21">
        <v>201</v>
      </c>
      <c r="E4261" s="114" t="str">
        <f t="shared" si="793"/>
        <v>TRANSFORMADOR MARCA:ASTOR  201</v>
      </c>
      <c r="F4261" s="21"/>
      <c r="G4261" s="21"/>
      <c r="H4261" s="21" t="s">
        <v>14848</v>
      </c>
      <c r="I4261" s="21" t="s">
        <v>15902</v>
      </c>
      <c r="J4261" s="21"/>
      <c r="K4261" s="21" t="s">
        <v>15901</v>
      </c>
      <c r="L4261" s="21" t="s">
        <v>15900</v>
      </c>
      <c r="M4261" s="21">
        <v>315</v>
      </c>
      <c r="N4261" s="21">
        <v>11</v>
      </c>
      <c r="O4261" s="21" t="s">
        <v>362</v>
      </c>
      <c r="P4261" s="21">
        <v>3</v>
      </c>
      <c r="Q4261" s="124">
        <v>2013</v>
      </c>
      <c r="R4261" s="124" t="s">
        <v>499</v>
      </c>
      <c r="S4261" s="124" t="s">
        <v>15899</v>
      </c>
      <c r="T4261" s="116">
        <v>840</v>
      </c>
      <c r="U4261" s="111">
        <v>45</v>
      </c>
      <c r="V4261" s="113">
        <f t="shared" si="794"/>
        <v>769.06666666666661</v>
      </c>
      <c r="W4261" s="113">
        <f t="shared" si="795"/>
        <v>70.933333333333394</v>
      </c>
      <c r="X4261" s="112">
        <f t="shared" si="796"/>
        <v>70933.333333333401</v>
      </c>
      <c r="Y4261" s="111"/>
      <c r="Z4261" s="110">
        <f t="shared" si="804"/>
        <v>41</v>
      </c>
      <c r="AA4261" s="109">
        <f t="shared" si="797"/>
        <v>42</v>
      </c>
      <c r="AB4261" s="109">
        <f t="shared" si="798"/>
        <v>42000</v>
      </c>
      <c r="AC4261" s="108">
        <f t="shared" si="799"/>
        <v>798</v>
      </c>
      <c r="AD4261" s="107">
        <f t="shared" si="800"/>
        <v>2.2222222222222223E-2</v>
      </c>
      <c r="AE4261" s="106">
        <f t="shared" si="801"/>
        <v>17.733333333333334</v>
      </c>
      <c r="AF4261" s="105">
        <f t="shared" si="802"/>
        <v>88.666666666666728</v>
      </c>
      <c r="AG4261" s="105">
        <f t="shared" si="803"/>
        <v>751.33333333333326</v>
      </c>
    </row>
    <row r="4262" spans="1:33" s="88" customFormat="1" x14ac:dyDescent="0.35">
      <c r="A4262" s="21">
        <v>10141103</v>
      </c>
      <c r="B4262" s="115" t="s">
        <v>14786</v>
      </c>
      <c r="C4262" s="135" t="s">
        <v>710</v>
      </c>
      <c r="D4262" s="61">
        <v>202</v>
      </c>
      <c r="E4262" s="114" t="str">
        <f t="shared" si="793"/>
        <v>TRANSFORMADOR MARCA:EFACEC  202</v>
      </c>
      <c r="F4262" s="21"/>
      <c r="G4262" s="21"/>
      <c r="H4262" s="21" t="s">
        <v>14848</v>
      </c>
      <c r="I4262" s="21" t="s">
        <v>15092</v>
      </c>
      <c r="J4262" s="21"/>
      <c r="K4262" s="21" t="s">
        <v>15898</v>
      </c>
      <c r="L4262" s="21" t="s">
        <v>15897</v>
      </c>
      <c r="M4262" s="21">
        <v>200</v>
      </c>
      <c r="N4262" s="21">
        <v>33</v>
      </c>
      <c r="O4262" s="21" t="s">
        <v>362</v>
      </c>
      <c r="P4262" s="21">
        <v>3</v>
      </c>
      <c r="Q4262" s="124">
        <v>2013</v>
      </c>
      <c r="R4262" s="124" t="s">
        <v>27</v>
      </c>
      <c r="S4262" s="124" t="s">
        <v>15896</v>
      </c>
      <c r="T4262" s="116">
        <v>991</v>
      </c>
      <c r="U4262" s="111">
        <v>45</v>
      </c>
      <c r="V4262" s="113">
        <f t="shared" si="794"/>
        <v>907.31555555555553</v>
      </c>
      <c r="W4262" s="113">
        <f t="shared" si="795"/>
        <v>83.684444444444466</v>
      </c>
      <c r="X4262" s="112">
        <f t="shared" si="796"/>
        <v>83684.444444444467</v>
      </c>
      <c r="Y4262" s="111"/>
      <c r="Z4262" s="110">
        <f t="shared" si="804"/>
        <v>41</v>
      </c>
      <c r="AA4262" s="109">
        <f t="shared" si="797"/>
        <v>49.550000000000004</v>
      </c>
      <c r="AB4262" s="109">
        <f t="shared" si="798"/>
        <v>49550.000000000007</v>
      </c>
      <c r="AC4262" s="108">
        <f t="shared" si="799"/>
        <v>941.45</v>
      </c>
      <c r="AD4262" s="107">
        <f t="shared" si="800"/>
        <v>2.2222222222222223E-2</v>
      </c>
      <c r="AE4262" s="106">
        <f t="shared" si="801"/>
        <v>20.921111111111113</v>
      </c>
      <c r="AF4262" s="105">
        <f t="shared" si="802"/>
        <v>104.60555555555558</v>
      </c>
      <c r="AG4262" s="105">
        <f t="shared" si="803"/>
        <v>886.39444444444439</v>
      </c>
    </row>
    <row r="4263" spans="1:33" s="88" customFormat="1" x14ac:dyDescent="0.35">
      <c r="A4263" s="21">
        <v>10141103</v>
      </c>
      <c r="B4263" s="115" t="s">
        <v>14786</v>
      </c>
      <c r="C4263" s="135" t="s">
        <v>710</v>
      </c>
      <c r="D4263" s="21">
        <v>205</v>
      </c>
      <c r="E4263" s="114" t="str">
        <f t="shared" si="793"/>
        <v>TRANSFORMADOR MARCA:Power Tech  205</v>
      </c>
      <c r="F4263" s="21"/>
      <c r="G4263" s="21"/>
      <c r="H4263" s="21" t="s">
        <v>14848</v>
      </c>
      <c r="I4263" s="21" t="s">
        <v>15895</v>
      </c>
      <c r="J4263" s="21"/>
      <c r="K4263" s="21" t="s">
        <v>15894</v>
      </c>
      <c r="L4263" s="21" t="s">
        <v>15893</v>
      </c>
      <c r="M4263" s="21">
        <v>315</v>
      </c>
      <c r="N4263" s="21">
        <v>11</v>
      </c>
      <c r="O4263" s="21" t="s">
        <v>362</v>
      </c>
      <c r="P4263" s="21">
        <v>3</v>
      </c>
      <c r="Q4263" s="124">
        <v>2013</v>
      </c>
      <c r="R4263" s="124" t="s">
        <v>14844</v>
      </c>
      <c r="S4263" s="124" t="s">
        <v>15892</v>
      </c>
      <c r="T4263" s="116">
        <v>840</v>
      </c>
      <c r="U4263" s="111">
        <v>45</v>
      </c>
      <c r="V4263" s="113">
        <f t="shared" si="794"/>
        <v>769.06666666666661</v>
      </c>
      <c r="W4263" s="113">
        <f t="shared" si="795"/>
        <v>70.933333333333394</v>
      </c>
      <c r="X4263" s="112">
        <f t="shared" si="796"/>
        <v>70933.333333333401</v>
      </c>
      <c r="Y4263" s="111"/>
      <c r="Z4263" s="110">
        <f t="shared" si="804"/>
        <v>41</v>
      </c>
      <c r="AA4263" s="109">
        <f t="shared" si="797"/>
        <v>42</v>
      </c>
      <c r="AB4263" s="109">
        <f t="shared" si="798"/>
        <v>42000</v>
      </c>
      <c r="AC4263" s="108">
        <f t="shared" si="799"/>
        <v>798</v>
      </c>
      <c r="AD4263" s="107">
        <f t="shared" si="800"/>
        <v>2.2222222222222223E-2</v>
      </c>
      <c r="AE4263" s="106">
        <f t="shared" si="801"/>
        <v>17.733333333333334</v>
      </c>
      <c r="AF4263" s="105">
        <f t="shared" si="802"/>
        <v>88.666666666666728</v>
      </c>
      <c r="AG4263" s="105">
        <f t="shared" si="803"/>
        <v>751.33333333333326</v>
      </c>
    </row>
    <row r="4264" spans="1:33" s="88" customFormat="1" x14ac:dyDescent="0.35">
      <c r="A4264" s="21">
        <v>10141103</v>
      </c>
      <c r="B4264" s="115" t="s">
        <v>14786</v>
      </c>
      <c r="C4264" s="135" t="s">
        <v>710</v>
      </c>
      <c r="D4264" s="21">
        <v>207</v>
      </c>
      <c r="E4264" s="114" t="str">
        <f t="shared" si="793"/>
        <v>TRANSFORMADOR MARCA:Power Tech  207</v>
      </c>
      <c r="F4264" s="21"/>
      <c r="G4264" s="21"/>
      <c r="H4264" s="21" t="s">
        <v>14848</v>
      </c>
      <c r="I4264" s="21" t="s">
        <v>15891</v>
      </c>
      <c r="J4264" s="21"/>
      <c r="K4264" s="21" t="s">
        <v>15890</v>
      </c>
      <c r="L4264" s="21" t="s">
        <v>15889</v>
      </c>
      <c r="M4264" s="21">
        <v>200</v>
      </c>
      <c r="N4264" s="21">
        <v>33</v>
      </c>
      <c r="O4264" s="21" t="s">
        <v>362</v>
      </c>
      <c r="P4264" s="21">
        <v>3</v>
      </c>
      <c r="Q4264" s="124">
        <v>2013</v>
      </c>
      <c r="R4264" s="124" t="s">
        <v>14844</v>
      </c>
      <c r="S4264" s="124" t="s">
        <v>15888</v>
      </c>
      <c r="T4264" s="116">
        <v>991</v>
      </c>
      <c r="U4264" s="111">
        <v>45</v>
      </c>
      <c r="V4264" s="113">
        <f t="shared" si="794"/>
        <v>907.31555555555553</v>
      </c>
      <c r="W4264" s="113">
        <f t="shared" si="795"/>
        <v>83.684444444444466</v>
      </c>
      <c r="X4264" s="112">
        <f t="shared" si="796"/>
        <v>83684.444444444467</v>
      </c>
      <c r="Y4264" s="111"/>
      <c r="Z4264" s="110">
        <f t="shared" si="804"/>
        <v>41</v>
      </c>
      <c r="AA4264" s="109">
        <f t="shared" si="797"/>
        <v>49.550000000000004</v>
      </c>
      <c r="AB4264" s="109">
        <f t="shared" si="798"/>
        <v>49550.000000000007</v>
      </c>
      <c r="AC4264" s="108">
        <f t="shared" si="799"/>
        <v>941.45</v>
      </c>
      <c r="AD4264" s="107">
        <f t="shared" si="800"/>
        <v>2.2222222222222223E-2</v>
      </c>
      <c r="AE4264" s="106">
        <f t="shared" si="801"/>
        <v>20.921111111111113</v>
      </c>
      <c r="AF4264" s="105">
        <f t="shared" si="802"/>
        <v>104.60555555555558</v>
      </c>
      <c r="AG4264" s="105">
        <f t="shared" si="803"/>
        <v>886.39444444444439</v>
      </c>
    </row>
    <row r="4265" spans="1:33" s="88" customFormat="1" x14ac:dyDescent="0.35">
      <c r="A4265" s="21">
        <v>10141103</v>
      </c>
      <c r="B4265" s="115" t="s">
        <v>14786</v>
      </c>
      <c r="C4265" s="135" t="s">
        <v>710</v>
      </c>
      <c r="D4265" s="21">
        <v>209</v>
      </c>
      <c r="E4265" s="114" t="str">
        <f t="shared" si="793"/>
        <v>TRANSFORMADOR MARCA:Power Tech  209</v>
      </c>
      <c r="F4265" s="21"/>
      <c r="G4265" s="21"/>
      <c r="H4265" s="21" t="s">
        <v>14848</v>
      </c>
      <c r="I4265" s="21" t="s">
        <v>15887</v>
      </c>
      <c r="J4265" s="21"/>
      <c r="K4265" s="21" t="s">
        <v>15886</v>
      </c>
      <c r="L4265" s="21" t="s">
        <v>15885</v>
      </c>
      <c r="M4265" s="21">
        <v>100</v>
      </c>
      <c r="N4265" s="21">
        <v>33</v>
      </c>
      <c r="O4265" s="21" t="s">
        <v>362</v>
      </c>
      <c r="P4265" s="21">
        <v>3</v>
      </c>
      <c r="Q4265" s="124">
        <v>2013</v>
      </c>
      <c r="R4265" s="124" t="s">
        <v>14844</v>
      </c>
      <c r="S4265" s="124" t="s">
        <v>15884</v>
      </c>
      <c r="T4265" s="116">
        <v>763</v>
      </c>
      <c r="U4265" s="111">
        <v>45</v>
      </c>
      <c r="V4265" s="113">
        <f t="shared" si="794"/>
        <v>698.56888888888886</v>
      </c>
      <c r="W4265" s="113">
        <f t="shared" si="795"/>
        <v>64.431111111111136</v>
      </c>
      <c r="X4265" s="112">
        <f t="shared" si="796"/>
        <v>64431.111111111139</v>
      </c>
      <c r="Y4265" s="111"/>
      <c r="Z4265" s="110">
        <f t="shared" si="804"/>
        <v>41</v>
      </c>
      <c r="AA4265" s="109">
        <f t="shared" si="797"/>
        <v>38.15</v>
      </c>
      <c r="AB4265" s="109">
        <f t="shared" si="798"/>
        <v>38150</v>
      </c>
      <c r="AC4265" s="108">
        <f t="shared" si="799"/>
        <v>724.85</v>
      </c>
      <c r="AD4265" s="107">
        <f t="shared" si="800"/>
        <v>2.2222222222222223E-2</v>
      </c>
      <c r="AE4265" s="106">
        <f t="shared" si="801"/>
        <v>16.10777777777778</v>
      </c>
      <c r="AF4265" s="105">
        <f t="shared" si="802"/>
        <v>80.53888888888892</v>
      </c>
      <c r="AG4265" s="105">
        <f t="shared" si="803"/>
        <v>682.46111111111111</v>
      </c>
    </row>
    <row r="4266" spans="1:33" s="88" customFormat="1" x14ac:dyDescent="0.35">
      <c r="A4266" s="21">
        <v>10141103</v>
      </c>
      <c r="B4266" s="115" t="s">
        <v>14786</v>
      </c>
      <c r="C4266" s="135" t="s">
        <v>710</v>
      </c>
      <c r="D4266" s="21">
        <v>211</v>
      </c>
      <c r="E4266" s="114" t="str">
        <f t="shared" si="793"/>
        <v>TRANSFORMADOR MARCA:EFACEC  211</v>
      </c>
      <c r="F4266" s="21"/>
      <c r="G4266" s="21"/>
      <c r="H4266" s="21" t="s">
        <v>14848</v>
      </c>
      <c r="I4266" s="21" t="s">
        <v>15883</v>
      </c>
      <c r="J4266" s="21"/>
      <c r="K4266" s="21" t="s">
        <v>15882</v>
      </c>
      <c r="L4266" s="21" t="s">
        <v>15881</v>
      </c>
      <c r="M4266" s="21">
        <v>315</v>
      </c>
      <c r="N4266" s="21">
        <v>11</v>
      </c>
      <c r="O4266" s="21" t="s">
        <v>362</v>
      </c>
      <c r="P4266" s="21">
        <v>3</v>
      </c>
      <c r="Q4266" s="124">
        <v>2013</v>
      </c>
      <c r="R4266" s="124" t="s">
        <v>27</v>
      </c>
      <c r="S4266" s="124">
        <v>122281</v>
      </c>
      <c r="T4266" s="116">
        <v>840</v>
      </c>
      <c r="U4266" s="111">
        <v>45</v>
      </c>
      <c r="V4266" s="113">
        <f t="shared" si="794"/>
        <v>769.06666666666661</v>
      </c>
      <c r="W4266" s="113">
        <f t="shared" si="795"/>
        <v>70.933333333333394</v>
      </c>
      <c r="X4266" s="112">
        <f t="shared" si="796"/>
        <v>70933.333333333401</v>
      </c>
      <c r="Y4266" s="111"/>
      <c r="Z4266" s="110">
        <f t="shared" si="804"/>
        <v>41</v>
      </c>
      <c r="AA4266" s="109">
        <f t="shared" si="797"/>
        <v>42</v>
      </c>
      <c r="AB4266" s="109">
        <f t="shared" si="798"/>
        <v>42000</v>
      </c>
      <c r="AC4266" s="108">
        <f t="shared" si="799"/>
        <v>798</v>
      </c>
      <c r="AD4266" s="107">
        <f t="shared" si="800"/>
        <v>2.2222222222222223E-2</v>
      </c>
      <c r="AE4266" s="106">
        <f t="shared" si="801"/>
        <v>17.733333333333334</v>
      </c>
      <c r="AF4266" s="105">
        <f t="shared" si="802"/>
        <v>88.666666666666728</v>
      </c>
      <c r="AG4266" s="105">
        <f t="shared" si="803"/>
        <v>751.33333333333326</v>
      </c>
    </row>
    <row r="4267" spans="1:33" s="88" customFormat="1" x14ac:dyDescent="0.35">
      <c r="A4267" s="21">
        <v>10141103</v>
      </c>
      <c r="B4267" s="115" t="s">
        <v>14786</v>
      </c>
      <c r="C4267" s="135" t="s">
        <v>710</v>
      </c>
      <c r="D4267" s="21">
        <v>220</v>
      </c>
      <c r="E4267" s="114" t="str">
        <f t="shared" si="793"/>
        <v>TRANSFORMADOR MARCA:Power Tech  220</v>
      </c>
      <c r="F4267" s="21"/>
      <c r="G4267" s="21"/>
      <c r="H4267" s="21" t="s">
        <v>14848</v>
      </c>
      <c r="I4267" s="61" t="s">
        <v>15880</v>
      </c>
      <c r="J4267" s="21"/>
      <c r="K4267" s="21" t="s">
        <v>15879</v>
      </c>
      <c r="L4267" s="21" t="s">
        <v>15878</v>
      </c>
      <c r="M4267" s="21">
        <v>200</v>
      </c>
      <c r="N4267" s="21">
        <v>11</v>
      </c>
      <c r="O4267" s="21" t="s">
        <v>362</v>
      </c>
      <c r="P4267" s="21">
        <v>3</v>
      </c>
      <c r="Q4267" s="124">
        <v>2013</v>
      </c>
      <c r="R4267" s="124" t="s">
        <v>14844</v>
      </c>
      <c r="S4267" s="124" t="s">
        <v>15877</v>
      </c>
      <c r="T4267" s="116">
        <v>572</v>
      </c>
      <c r="U4267" s="111">
        <v>45</v>
      </c>
      <c r="V4267" s="113">
        <f t="shared" si="794"/>
        <v>523.69777777777779</v>
      </c>
      <c r="W4267" s="113">
        <f t="shared" si="795"/>
        <v>48.302222222222213</v>
      </c>
      <c r="X4267" s="112">
        <f t="shared" si="796"/>
        <v>48302.222222222212</v>
      </c>
      <c r="Y4267" s="111"/>
      <c r="Z4267" s="110">
        <f t="shared" si="804"/>
        <v>41</v>
      </c>
      <c r="AA4267" s="109">
        <f t="shared" si="797"/>
        <v>28.6</v>
      </c>
      <c r="AB4267" s="109">
        <f t="shared" si="798"/>
        <v>28600</v>
      </c>
      <c r="AC4267" s="108">
        <f t="shared" si="799"/>
        <v>543.4</v>
      </c>
      <c r="AD4267" s="107">
        <f t="shared" si="800"/>
        <v>2.2222222222222223E-2</v>
      </c>
      <c r="AE4267" s="106">
        <f t="shared" si="801"/>
        <v>12.075555555555555</v>
      </c>
      <c r="AF4267" s="105">
        <f t="shared" si="802"/>
        <v>60.377777777777766</v>
      </c>
      <c r="AG4267" s="105">
        <f t="shared" si="803"/>
        <v>511.62222222222221</v>
      </c>
    </row>
    <row r="4268" spans="1:33" s="88" customFormat="1" x14ac:dyDescent="0.35">
      <c r="A4268" s="21">
        <v>10141103</v>
      </c>
      <c r="B4268" s="115" t="s">
        <v>14786</v>
      </c>
      <c r="C4268" s="135" t="s">
        <v>710</v>
      </c>
      <c r="D4268" s="21">
        <v>222</v>
      </c>
      <c r="E4268" s="114" t="str">
        <f t="shared" si="793"/>
        <v>TRANSFORMADOR MARCA:PowerTach  222</v>
      </c>
      <c r="F4268" s="21"/>
      <c r="G4268" s="21"/>
      <c r="H4268" s="21" t="s">
        <v>14848</v>
      </c>
      <c r="I4268" s="61" t="s">
        <v>15876</v>
      </c>
      <c r="J4268" s="21"/>
      <c r="K4268" s="21" t="s">
        <v>15875</v>
      </c>
      <c r="L4268" s="21" t="s">
        <v>15874</v>
      </c>
      <c r="M4268" s="21">
        <v>250</v>
      </c>
      <c r="N4268" s="21">
        <v>11</v>
      </c>
      <c r="O4268" s="21" t="s">
        <v>362</v>
      </c>
      <c r="P4268" s="21">
        <v>3</v>
      </c>
      <c r="Q4268" s="124">
        <v>2013</v>
      </c>
      <c r="R4268" s="124" t="s">
        <v>15321</v>
      </c>
      <c r="S4268" s="124" t="s">
        <v>15873</v>
      </c>
      <c r="T4268" s="116">
        <v>840</v>
      </c>
      <c r="U4268" s="111">
        <v>45</v>
      </c>
      <c r="V4268" s="113">
        <f t="shared" si="794"/>
        <v>769.06666666666661</v>
      </c>
      <c r="W4268" s="113">
        <f t="shared" si="795"/>
        <v>70.933333333333394</v>
      </c>
      <c r="X4268" s="112">
        <f t="shared" si="796"/>
        <v>70933.333333333401</v>
      </c>
      <c r="Y4268" s="111"/>
      <c r="Z4268" s="110">
        <f t="shared" si="804"/>
        <v>41</v>
      </c>
      <c r="AA4268" s="109">
        <f t="shared" si="797"/>
        <v>42</v>
      </c>
      <c r="AB4268" s="109">
        <f t="shared" si="798"/>
        <v>42000</v>
      </c>
      <c r="AC4268" s="108">
        <f t="shared" si="799"/>
        <v>798</v>
      </c>
      <c r="AD4268" s="107">
        <f t="shared" si="800"/>
        <v>2.2222222222222223E-2</v>
      </c>
      <c r="AE4268" s="106">
        <f t="shared" si="801"/>
        <v>17.733333333333334</v>
      </c>
      <c r="AF4268" s="105">
        <f t="shared" si="802"/>
        <v>88.666666666666728</v>
      </c>
      <c r="AG4268" s="105">
        <f t="shared" si="803"/>
        <v>751.33333333333326</v>
      </c>
    </row>
    <row r="4269" spans="1:33" s="88" customFormat="1" x14ac:dyDescent="0.35">
      <c r="A4269" s="21">
        <v>10141103</v>
      </c>
      <c r="B4269" s="115" t="s">
        <v>14786</v>
      </c>
      <c r="C4269" s="135" t="s">
        <v>710</v>
      </c>
      <c r="D4269" s="21" t="s">
        <v>15872</v>
      </c>
      <c r="E4269" s="114" t="str">
        <f t="shared" si="793"/>
        <v>TRANSFORMADOR MARCA:Tra. Moca. CUAMBA PTS 5001</v>
      </c>
      <c r="F4269" s="21"/>
      <c r="G4269" s="124" t="s">
        <v>179</v>
      </c>
      <c r="H4269" s="21" t="s">
        <v>15845</v>
      </c>
      <c r="I4269" s="21" t="s">
        <v>15871</v>
      </c>
      <c r="J4269" s="21"/>
      <c r="K4269" s="21" t="s">
        <v>15870</v>
      </c>
      <c r="L4269" s="21" t="s">
        <v>15869</v>
      </c>
      <c r="M4269" s="21">
        <v>200</v>
      </c>
      <c r="N4269" s="161" t="s">
        <v>19</v>
      </c>
      <c r="O4269" s="21" t="s">
        <v>362</v>
      </c>
      <c r="P4269" s="21">
        <v>3</v>
      </c>
      <c r="Q4269" s="124">
        <v>2013</v>
      </c>
      <c r="R4269" s="187" t="s">
        <v>15841</v>
      </c>
      <c r="S4269" s="188" t="s">
        <v>15868</v>
      </c>
      <c r="T4269" s="116">
        <v>991</v>
      </c>
      <c r="U4269" s="111">
        <v>45</v>
      </c>
      <c r="V4269" s="113">
        <f t="shared" si="794"/>
        <v>907.31555555555553</v>
      </c>
      <c r="W4269" s="113">
        <f t="shared" si="795"/>
        <v>83.684444444444466</v>
      </c>
      <c r="X4269" s="112">
        <f t="shared" si="796"/>
        <v>83684.444444444467</v>
      </c>
      <c r="Y4269" s="111"/>
      <c r="Z4269" s="110">
        <f t="shared" si="804"/>
        <v>41</v>
      </c>
      <c r="AA4269" s="109">
        <f t="shared" si="797"/>
        <v>49.550000000000004</v>
      </c>
      <c r="AB4269" s="109">
        <f t="shared" si="798"/>
        <v>49550.000000000007</v>
      </c>
      <c r="AC4269" s="108">
        <f t="shared" si="799"/>
        <v>941.45</v>
      </c>
      <c r="AD4269" s="107">
        <f t="shared" si="800"/>
        <v>2.2222222222222223E-2</v>
      </c>
      <c r="AE4269" s="106">
        <f t="shared" si="801"/>
        <v>20.921111111111113</v>
      </c>
      <c r="AF4269" s="105">
        <f t="shared" si="802"/>
        <v>104.60555555555558</v>
      </c>
      <c r="AG4269" s="105">
        <f t="shared" si="803"/>
        <v>886.39444444444439</v>
      </c>
    </row>
    <row r="4270" spans="1:33" s="88" customFormat="1" x14ac:dyDescent="0.35">
      <c r="A4270" s="21">
        <v>10141103</v>
      </c>
      <c r="B4270" s="115" t="s">
        <v>14786</v>
      </c>
      <c r="C4270" s="135" t="s">
        <v>710</v>
      </c>
      <c r="D4270" s="21" t="s">
        <v>15867</v>
      </c>
      <c r="E4270" s="114" t="str">
        <f t="shared" si="793"/>
        <v>TRANSFORMADOR MARCA:Tra. Moca. CUAMBA PTS 5002</v>
      </c>
      <c r="F4270" s="21"/>
      <c r="G4270" s="124" t="s">
        <v>179</v>
      </c>
      <c r="H4270" s="21" t="s">
        <v>15845</v>
      </c>
      <c r="I4270" s="21" t="s">
        <v>15866</v>
      </c>
      <c r="J4270" s="21"/>
      <c r="K4270" s="21" t="s">
        <v>15865</v>
      </c>
      <c r="L4270" s="21" t="s">
        <v>15864</v>
      </c>
      <c r="M4270" s="21">
        <v>200</v>
      </c>
      <c r="N4270" s="161" t="s">
        <v>19</v>
      </c>
      <c r="O4270" s="21" t="s">
        <v>362</v>
      </c>
      <c r="P4270" s="21">
        <v>3</v>
      </c>
      <c r="Q4270" s="124">
        <v>2013</v>
      </c>
      <c r="R4270" s="187" t="s">
        <v>15841</v>
      </c>
      <c r="S4270" s="188">
        <v>895617</v>
      </c>
      <c r="T4270" s="116">
        <v>991</v>
      </c>
      <c r="U4270" s="111">
        <v>45</v>
      </c>
      <c r="V4270" s="113">
        <f t="shared" si="794"/>
        <v>907.31555555555553</v>
      </c>
      <c r="W4270" s="113">
        <f t="shared" si="795"/>
        <v>83.684444444444466</v>
      </c>
      <c r="X4270" s="112">
        <f t="shared" si="796"/>
        <v>83684.444444444467</v>
      </c>
      <c r="Y4270" s="111"/>
      <c r="Z4270" s="110">
        <f t="shared" si="804"/>
        <v>41</v>
      </c>
      <c r="AA4270" s="109">
        <f t="shared" si="797"/>
        <v>49.550000000000004</v>
      </c>
      <c r="AB4270" s="109">
        <f t="shared" si="798"/>
        <v>49550.000000000007</v>
      </c>
      <c r="AC4270" s="108">
        <f t="shared" si="799"/>
        <v>941.45</v>
      </c>
      <c r="AD4270" s="107">
        <f t="shared" si="800"/>
        <v>2.2222222222222223E-2</v>
      </c>
      <c r="AE4270" s="106">
        <f t="shared" si="801"/>
        <v>20.921111111111113</v>
      </c>
      <c r="AF4270" s="105">
        <f t="shared" si="802"/>
        <v>104.60555555555558</v>
      </c>
      <c r="AG4270" s="105">
        <f t="shared" si="803"/>
        <v>886.39444444444439</v>
      </c>
    </row>
    <row r="4271" spans="1:33" s="88" customFormat="1" x14ac:dyDescent="0.35">
      <c r="A4271" s="21">
        <v>10141103</v>
      </c>
      <c r="B4271" s="115" t="s">
        <v>14786</v>
      </c>
      <c r="C4271" s="135" t="s">
        <v>710</v>
      </c>
      <c r="D4271" s="21" t="s">
        <v>15863</v>
      </c>
      <c r="E4271" s="114" t="str">
        <f t="shared" si="793"/>
        <v>TRANSFORMADOR MARCA:Tra. Moca. CUAMBA PTS 5003</v>
      </c>
      <c r="F4271" s="21"/>
      <c r="G4271" s="124" t="s">
        <v>179</v>
      </c>
      <c r="H4271" s="21" t="s">
        <v>15845</v>
      </c>
      <c r="I4271" s="21" t="s">
        <v>15862</v>
      </c>
      <c r="J4271" s="21"/>
      <c r="K4271" s="21" t="s">
        <v>15861</v>
      </c>
      <c r="L4271" s="21" t="s">
        <v>15860</v>
      </c>
      <c r="M4271" s="21">
        <v>50</v>
      </c>
      <c r="N4271" s="161" t="s">
        <v>19</v>
      </c>
      <c r="O4271" s="21" t="s">
        <v>362</v>
      </c>
      <c r="P4271" s="21">
        <v>3</v>
      </c>
      <c r="Q4271" s="124">
        <v>2013</v>
      </c>
      <c r="R4271" s="187" t="s">
        <v>15841</v>
      </c>
      <c r="S4271" s="188">
        <v>895616</v>
      </c>
      <c r="T4271" s="116">
        <v>643</v>
      </c>
      <c r="U4271" s="111">
        <v>45</v>
      </c>
      <c r="V4271" s="113">
        <f t="shared" si="794"/>
        <v>588.70222222222219</v>
      </c>
      <c r="W4271" s="113">
        <f t="shared" si="795"/>
        <v>54.29777777777781</v>
      </c>
      <c r="X4271" s="112">
        <f t="shared" si="796"/>
        <v>54297.77777777781</v>
      </c>
      <c r="Y4271" s="111"/>
      <c r="Z4271" s="110">
        <f t="shared" si="804"/>
        <v>41</v>
      </c>
      <c r="AA4271" s="109">
        <f t="shared" si="797"/>
        <v>32.15</v>
      </c>
      <c r="AB4271" s="109">
        <f t="shared" si="798"/>
        <v>32150</v>
      </c>
      <c r="AC4271" s="108">
        <f t="shared" si="799"/>
        <v>610.85</v>
      </c>
      <c r="AD4271" s="107">
        <f t="shared" si="800"/>
        <v>2.2222222222222223E-2</v>
      </c>
      <c r="AE4271" s="106">
        <f t="shared" si="801"/>
        <v>13.574444444444445</v>
      </c>
      <c r="AF4271" s="105">
        <f t="shared" si="802"/>
        <v>67.872222222222263</v>
      </c>
      <c r="AG4271" s="105">
        <f t="shared" si="803"/>
        <v>575.12777777777774</v>
      </c>
    </row>
    <row r="4272" spans="1:33" s="88" customFormat="1" x14ac:dyDescent="0.35">
      <c r="A4272" s="21">
        <v>10141103</v>
      </c>
      <c r="B4272" s="115" t="s">
        <v>14786</v>
      </c>
      <c r="C4272" s="135" t="s">
        <v>710</v>
      </c>
      <c r="D4272" s="21" t="s">
        <v>15859</v>
      </c>
      <c r="E4272" s="114" t="str">
        <f t="shared" si="793"/>
        <v>TRANSFORMADOR MARCA:Tra. Moca. CUAMBA PTS 5004</v>
      </c>
      <c r="F4272" s="21"/>
      <c r="G4272" s="124" t="s">
        <v>179</v>
      </c>
      <c r="H4272" s="21" t="s">
        <v>15845</v>
      </c>
      <c r="I4272" s="21" t="s">
        <v>15858</v>
      </c>
      <c r="J4272" s="21"/>
      <c r="K4272" s="21" t="s">
        <v>15857</v>
      </c>
      <c r="L4272" s="21" t="s">
        <v>15856</v>
      </c>
      <c r="M4272" s="21">
        <v>160</v>
      </c>
      <c r="N4272" s="161" t="s">
        <v>19</v>
      </c>
      <c r="O4272" s="21" t="s">
        <v>362</v>
      </c>
      <c r="P4272" s="21">
        <v>3</v>
      </c>
      <c r="Q4272" s="124">
        <v>2013</v>
      </c>
      <c r="R4272" s="187" t="s">
        <v>15841</v>
      </c>
      <c r="S4272" s="188" t="s">
        <v>15855</v>
      </c>
      <c r="T4272" s="116">
        <v>991</v>
      </c>
      <c r="U4272" s="111">
        <v>45</v>
      </c>
      <c r="V4272" s="113">
        <f t="shared" si="794"/>
        <v>907.31555555555553</v>
      </c>
      <c r="W4272" s="113">
        <f t="shared" si="795"/>
        <v>83.684444444444466</v>
      </c>
      <c r="X4272" s="112">
        <f t="shared" si="796"/>
        <v>83684.444444444467</v>
      </c>
      <c r="Y4272" s="111"/>
      <c r="Z4272" s="110">
        <f t="shared" si="804"/>
        <v>41</v>
      </c>
      <c r="AA4272" s="109">
        <f t="shared" si="797"/>
        <v>49.550000000000004</v>
      </c>
      <c r="AB4272" s="109">
        <f t="shared" si="798"/>
        <v>49550.000000000007</v>
      </c>
      <c r="AC4272" s="108">
        <f t="shared" si="799"/>
        <v>941.45</v>
      </c>
      <c r="AD4272" s="107">
        <f t="shared" si="800"/>
        <v>2.2222222222222223E-2</v>
      </c>
      <c r="AE4272" s="106">
        <f t="shared" si="801"/>
        <v>20.921111111111113</v>
      </c>
      <c r="AF4272" s="105">
        <f t="shared" si="802"/>
        <v>104.60555555555558</v>
      </c>
      <c r="AG4272" s="105">
        <f t="shared" si="803"/>
        <v>886.39444444444439</v>
      </c>
    </row>
    <row r="4273" spans="1:33" s="88" customFormat="1" x14ac:dyDescent="0.35">
      <c r="A4273" s="21">
        <v>10141103</v>
      </c>
      <c r="B4273" s="115" t="s">
        <v>14786</v>
      </c>
      <c r="C4273" s="135" t="s">
        <v>710</v>
      </c>
      <c r="D4273" s="21" t="s">
        <v>15854</v>
      </c>
      <c r="E4273" s="114" t="str">
        <f t="shared" si="793"/>
        <v>TRANSFORMADOR MARCA:Tra. Moca. CUAMBA PTS 5005</v>
      </c>
      <c r="F4273" s="21"/>
      <c r="G4273" s="124" t="s">
        <v>179</v>
      </c>
      <c r="H4273" s="21" t="s">
        <v>15845</v>
      </c>
      <c r="I4273" s="21" t="s">
        <v>15853</v>
      </c>
      <c r="J4273" s="21"/>
      <c r="K4273" s="21" t="s">
        <v>15852</v>
      </c>
      <c r="L4273" s="21" t="s">
        <v>15851</v>
      </c>
      <c r="M4273" s="21">
        <v>50</v>
      </c>
      <c r="N4273" s="161" t="s">
        <v>19</v>
      </c>
      <c r="O4273" s="21" t="s">
        <v>362</v>
      </c>
      <c r="P4273" s="21">
        <v>3</v>
      </c>
      <c r="Q4273" s="124">
        <v>2013</v>
      </c>
      <c r="R4273" s="187" t="s">
        <v>15841</v>
      </c>
      <c r="S4273" s="188">
        <v>899472</v>
      </c>
      <c r="T4273" s="116">
        <v>643</v>
      </c>
      <c r="U4273" s="111">
        <v>45</v>
      </c>
      <c r="V4273" s="113">
        <f t="shared" si="794"/>
        <v>588.70222222222219</v>
      </c>
      <c r="W4273" s="113">
        <f t="shared" si="795"/>
        <v>54.29777777777781</v>
      </c>
      <c r="X4273" s="112">
        <f t="shared" si="796"/>
        <v>54297.77777777781</v>
      </c>
      <c r="Y4273" s="111"/>
      <c r="Z4273" s="110">
        <f t="shared" si="804"/>
        <v>41</v>
      </c>
      <c r="AA4273" s="109">
        <f t="shared" si="797"/>
        <v>32.15</v>
      </c>
      <c r="AB4273" s="109">
        <f t="shared" si="798"/>
        <v>32150</v>
      </c>
      <c r="AC4273" s="108">
        <f t="shared" si="799"/>
        <v>610.85</v>
      </c>
      <c r="AD4273" s="107">
        <f t="shared" si="800"/>
        <v>2.2222222222222223E-2</v>
      </c>
      <c r="AE4273" s="106">
        <f t="shared" si="801"/>
        <v>13.574444444444445</v>
      </c>
      <c r="AF4273" s="105">
        <f t="shared" si="802"/>
        <v>67.872222222222263</v>
      </c>
      <c r="AG4273" s="105">
        <f t="shared" si="803"/>
        <v>575.12777777777774</v>
      </c>
    </row>
    <row r="4274" spans="1:33" s="88" customFormat="1" x14ac:dyDescent="0.35">
      <c r="A4274" s="21">
        <v>10141103</v>
      </c>
      <c r="B4274" s="115" t="s">
        <v>14786</v>
      </c>
      <c r="C4274" s="135" t="s">
        <v>710</v>
      </c>
      <c r="D4274" s="21" t="s">
        <v>15850</v>
      </c>
      <c r="E4274" s="114" t="str">
        <f t="shared" si="793"/>
        <v>TRANSFORMADOR MARCA:Tra. Moca. CUAMBA PTS 5006</v>
      </c>
      <c r="F4274" s="21"/>
      <c r="G4274" s="124" t="s">
        <v>179</v>
      </c>
      <c r="H4274" s="21" t="s">
        <v>15845</v>
      </c>
      <c r="I4274" s="21" t="s">
        <v>15849</v>
      </c>
      <c r="J4274" s="21"/>
      <c r="K4274" s="21" t="s">
        <v>15848</v>
      </c>
      <c r="L4274" s="21" t="s">
        <v>15847</v>
      </c>
      <c r="M4274" s="21">
        <v>50</v>
      </c>
      <c r="N4274" s="161" t="s">
        <v>19</v>
      </c>
      <c r="O4274" s="21" t="s">
        <v>362</v>
      </c>
      <c r="P4274" s="21">
        <v>3</v>
      </c>
      <c r="Q4274" s="124">
        <v>2013</v>
      </c>
      <c r="R4274" s="187" t="s">
        <v>15841</v>
      </c>
      <c r="S4274" s="188">
        <v>895612</v>
      </c>
      <c r="T4274" s="116">
        <v>643</v>
      </c>
      <c r="U4274" s="111">
        <v>45</v>
      </c>
      <c r="V4274" s="113">
        <f t="shared" si="794"/>
        <v>588.70222222222219</v>
      </c>
      <c r="W4274" s="113">
        <f t="shared" si="795"/>
        <v>54.29777777777781</v>
      </c>
      <c r="X4274" s="112">
        <f t="shared" si="796"/>
        <v>54297.77777777781</v>
      </c>
      <c r="Y4274" s="111"/>
      <c r="Z4274" s="110">
        <f t="shared" si="804"/>
        <v>41</v>
      </c>
      <c r="AA4274" s="109">
        <f t="shared" si="797"/>
        <v>32.15</v>
      </c>
      <c r="AB4274" s="109">
        <f t="shared" si="798"/>
        <v>32150</v>
      </c>
      <c r="AC4274" s="108">
        <f t="shared" si="799"/>
        <v>610.85</v>
      </c>
      <c r="AD4274" s="107">
        <f t="shared" si="800"/>
        <v>2.2222222222222223E-2</v>
      </c>
      <c r="AE4274" s="106">
        <f t="shared" si="801"/>
        <v>13.574444444444445</v>
      </c>
      <c r="AF4274" s="105">
        <f t="shared" si="802"/>
        <v>67.872222222222263</v>
      </c>
      <c r="AG4274" s="105">
        <f t="shared" si="803"/>
        <v>575.12777777777774</v>
      </c>
    </row>
    <row r="4275" spans="1:33" s="88" customFormat="1" x14ac:dyDescent="0.35">
      <c r="A4275" s="21">
        <v>10141103</v>
      </c>
      <c r="B4275" s="115" t="s">
        <v>14786</v>
      </c>
      <c r="C4275" s="135" t="s">
        <v>710</v>
      </c>
      <c r="D4275" s="21" t="s">
        <v>15846</v>
      </c>
      <c r="E4275" s="114" t="str">
        <f t="shared" si="793"/>
        <v>TRANSFORMADOR MARCA:Tra. Moca. CUAMBA PTS 5007</v>
      </c>
      <c r="F4275" s="21"/>
      <c r="G4275" s="124" t="s">
        <v>179</v>
      </c>
      <c r="H4275" s="21" t="s">
        <v>15845</v>
      </c>
      <c r="I4275" s="21" t="s">
        <v>15844</v>
      </c>
      <c r="J4275" s="21"/>
      <c r="K4275" s="21" t="s">
        <v>15843</v>
      </c>
      <c r="L4275" s="21" t="s">
        <v>15842</v>
      </c>
      <c r="M4275" s="21">
        <v>200</v>
      </c>
      <c r="N4275" s="161" t="s">
        <v>19</v>
      </c>
      <c r="O4275" s="21" t="s">
        <v>362</v>
      </c>
      <c r="P4275" s="21">
        <v>3</v>
      </c>
      <c r="Q4275" s="124">
        <v>2013</v>
      </c>
      <c r="R4275" s="187" t="s">
        <v>15841</v>
      </c>
      <c r="S4275" s="188">
        <v>895619</v>
      </c>
      <c r="T4275" s="116">
        <v>991</v>
      </c>
      <c r="U4275" s="111">
        <v>45</v>
      </c>
      <c r="V4275" s="113">
        <f t="shared" si="794"/>
        <v>907.31555555555553</v>
      </c>
      <c r="W4275" s="113">
        <f t="shared" si="795"/>
        <v>83.684444444444466</v>
      </c>
      <c r="X4275" s="112">
        <f t="shared" si="796"/>
        <v>83684.444444444467</v>
      </c>
      <c r="Y4275" s="111"/>
      <c r="Z4275" s="110">
        <f t="shared" si="804"/>
        <v>41</v>
      </c>
      <c r="AA4275" s="109">
        <f t="shared" si="797"/>
        <v>49.550000000000004</v>
      </c>
      <c r="AB4275" s="109">
        <f t="shared" si="798"/>
        <v>49550.000000000007</v>
      </c>
      <c r="AC4275" s="108">
        <f t="shared" si="799"/>
        <v>941.45</v>
      </c>
      <c r="AD4275" s="107">
        <f t="shared" si="800"/>
        <v>2.2222222222222223E-2</v>
      </c>
      <c r="AE4275" s="106">
        <f t="shared" si="801"/>
        <v>20.921111111111113</v>
      </c>
      <c r="AF4275" s="105">
        <f t="shared" si="802"/>
        <v>104.60555555555558</v>
      </c>
      <c r="AG4275" s="105">
        <f t="shared" si="803"/>
        <v>886.39444444444439</v>
      </c>
    </row>
    <row r="4276" spans="1:33" s="88" customFormat="1" x14ac:dyDescent="0.35">
      <c r="A4276" s="21">
        <v>10141103</v>
      </c>
      <c r="B4276" s="115" t="s">
        <v>14786</v>
      </c>
      <c r="C4276" s="135" t="s">
        <v>710</v>
      </c>
      <c r="D4276" s="21" t="s">
        <v>15840</v>
      </c>
      <c r="E4276" s="114" t="str">
        <f t="shared" si="793"/>
        <v>TRANSFORMADOR MARCA:Acton CUAMBA PTS 6002</v>
      </c>
      <c r="F4276" s="21"/>
      <c r="G4276" s="124" t="s">
        <v>179</v>
      </c>
      <c r="H4276" s="21" t="s">
        <v>6345</v>
      </c>
      <c r="I4276" s="21" t="s">
        <v>15839</v>
      </c>
      <c r="J4276" s="21"/>
      <c r="K4276" s="21" t="s">
        <v>15838</v>
      </c>
      <c r="L4276" s="21" t="s">
        <v>15837</v>
      </c>
      <c r="M4276" s="21">
        <v>315</v>
      </c>
      <c r="N4276" s="161" t="s">
        <v>19</v>
      </c>
      <c r="O4276" s="21" t="s">
        <v>362</v>
      </c>
      <c r="P4276" s="21">
        <v>3</v>
      </c>
      <c r="Q4276" s="124">
        <v>2013</v>
      </c>
      <c r="R4276" s="156" t="s">
        <v>6341</v>
      </c>
      <c r="S4276" s="188" t="s">
        <v>15836</v>
      </c>
      <c r="T4276" s="116">
        <v>1039</v>
      </c>
      <c r="U4276" s="111">
        <v>45</v>
      </c>
      <c r="V4276" s="113">
        <f t="shared" si="794"/>
        <v>951.26222222222225</v>
      </c>
      <c r="W4276" s="113">
        <f t="shared" si="795"/>
        <v>87.737777777777751</v>
      </c>
      <c r="X4276" s="112">
        <f t="shared" si="796"/>
        <v>87737.777777777752</v>
      </c>
      <c r="Y4276" s="111"/>
      <c r="Z4276" s="110">
        <f t="shared" si="804"/>
        <v>41</v>
      </c>
      <c r="AA4276" s="109">
        <f t="shared" si="797"/>
        <v>51.95</v>
      </c>
      <c r="AB4276" s="109">
        <f t="shared" si="798"/>
        <v>51950</v>
      </c>
      <c r="AC4276" s="108">
        <f t="shared" si="799"/>
        <v>987.05</v>
      </c>
      <c r="AD4276" s="107">
        <f t="shared" si="800"/>
        <v>2.2222222222222223E-2</v>
      </c>
      <c r="AE4276" s="106">
        <f t="shared" si="801"/>
        <v>21.934444444444445</v>
      </c>
      <c r="AF4276" s="105">
        <f t="shared" si="802"/>
        <v>109.67222222222219</v>
      </c>
      <c r="AG4276" s="105">
        <f t="shared" si="803"/>
        <v>929.32777777777778</v>
      </c>
    </row>
    <row r="4277" spans="1:33" s="88" customFormat="1" x14ac:dyDescent="0.35">
      <c r="A4277" s="21">
        <v>10141103</v>
      </c>
      <c r="B4277" s="115" t="s">
        <v>14786</v>
      </c>
      <c r="C4277" s="135" t="s">
        <v>710</v>
      </c>
      <c r="D4277" s="21" t="s">
        <v>15835</v>
      </c>
      <c r="E4277" s="114" t="str">
        <f t="shared" si="793"/>
        <v>TRANSFORMADOR MARCA:Transf Mocamb. CUAMBA PTS 6005</v>
      </c>
      <c r="F4277" s="21"/>
      <c r="G4277" s="124" t="s">
        <v>179</v>
      </c>
      <c r="H4277" s="21" t="s">
        <v>6345</v>
      </c>
      <c r="I4277" s="21" t="s">
        <v>15834</v>
      </c>
      <c r="J4277" s="21"/>
      <c r="K4277" s="21" t="s">
        <v>15833</v>
      </c>
      <c r="L4277" s="21" t="s">
        <v>15832</v>
      </c>
      <c r="M4277" s="21">
        <v>100</v>
      </c>
      <c r="N4277" s="161" t="s">
        <v>19</v>
      </c>
      <c r="O4277" s="21" t="s">
        <v>362</v>
      </c>
      <c r="P4277" s="21">
        <v>3</v>
      </c>
      <c r="Q4277" s="124">
        <v>2013</v>
      </c>
      <c r="R4277" s="156" t="s">
        <v>15805</v>
      </c>
      <c r="S4277" s="188">
        <v>895487</v>
      </c>
      <c r="T4277" s="116">
        <v>763</v>
      </c>
      <c r="U4277" s="111">
        <v>45</v>
      </c>
      <c r="V4277" s="113">
        <f t="shared" si="794"/>
        <v>698.56888888888886</v>
      </c>
      <c r="W4277" s="113">
        <f t="shared" si="795"/>
        <v>64.431111111111136</v>
      </c>
      <c r="X4277" s="112">
        <f t="shared" si="796"/>
        <v>64431.111111111139</v>
      </c>
      <c r="Y4277" s="111"/>
      <c r="Z4277" s="110">
        <f t="shared" si="804"/>
        <v>41</v>
      </c>
      <c r="AA4277" s="109">
        <f t="shared" si="797"/>
        <v>38.15</v>
      </c>
      <c r="AB4277" s="109">
        <f t="shared" si="798"/>
        <v>38150</v>
      </c>
      <c r="AC4277" s="108">
        <f t="shared" si="799"/>
        <v>724.85</v>
      </c>
      <c r="AD4277" s="107">
        <f t="shared" si="800"/>
        <v>2.2222222222222223E-2</v>
      </c>
      <c r="AE4277" s="106">
        <f t="shared" si="801"/>
        <v>16.10777777777778</v>
      </c>
      <c r="AF4277" s="105">
        <f t="shared" si="802"/>
        <v>80.53888888888892</v>
      </c>
      <c r="AG4277" s="105">
        <f t="shared" si="803"/>
        <v>682.46111111111111</v>
      </c>
    </row>
    <row r="4278" spans="1:33" s="88" customFormat="1" x14ac:dyDescent="0.35">
      <c r="A4278" s="21">
        <v>10141103</v>
      </c>
      <c r="B4278" s="115" t="s">
        <v>14786</v>
      </c>
      <c r="C4278" s="135" t="s">
        <v>710</v>
      </c>
      <c r="D4278" s="21" t="s">
        <v>15831</v>
      </c>
      <c r="E4278" s="114" t="str">
        <f t="shared" si="793"/>
        <v>TRANSFORMADOR MARCA:Transf Mocamb. CUAMBA PTS 6006</v>
      </c>
      <c r="F4278" s="21"/>
      <c r="G4278" s="124" t="s">
        <v>179</v>
      </c>
      <c r="H4278" s="21" t="s">
        <v>6345</v>
      </c>
      <c r="I4278" s="21" t="s">
        <v>15830</v>
      </c>
      <c r="J4278" s="21"/>
      <c r="K4278" s="21" t="s">
        <v>15829</v>
      </c>
      <c r="L4278" s="21" t="s">
        <v>15828</v>
      </c>
      <c r="M4278" s="21">
        <v>160</v>
      </c>
      <c r="N4278" s="161" t="s">
        <v>19</v>
      </c>
      <c r="O4278" s="21" t="s">
        <v>362</v>
      </c>
      <c r="P4278" s="21">
        <v>3</v>
      </c>
      <c r="Q4278" s="124">
        <v>2013</v>
      </c>
      <c r="R4278" s="156" t="s">
        <v>15805</v>
      </c>
      <c r="S4278" s="188" t="s">
        <v>15827</v>
      </c>
      <c r="T4278" s="116">
        <v>991</v>
      </c>
      <c r="U4278" s="111">
        <v>45</v>
      </c>
      <c r="V4278" s="113">
        <f t="shared" si="794"/>
        <v>907.31555555555553</v>
      </c>
      <c r="W4278" s="113">
        <f t="shared" si="795"/>
        <v>83.684444444444466</v>
      </c>
      <c r="X4278" s="112">
        <f t="shared" si="796"/>
        <v>83684.444444444467</v>
      </c>
      <c r="Y4278" s="111"/>
      <c r="Z4278" s="110">
        <f t="shared" si="804"/>
        <v>41</v>
      </c>
      <c r="AA4278" s="109">
        <f t="shared" si="797"/>
        <v>49.550000000000004</v>
      </c>
      <c r="AB4278" s="109">
        <f t="shared" si="798"/>
        <v>49550.000000000007</v>
      </c>
      <c r="AC4278" s="108">
        <f t="shared" si="799"/>
        <v>941.45</v>
      </c>
      <c r="AD4278" s="107">
        <f t="shared" si="800"/>
        <v>2.2222222222222223E-2</v>
      </c>
      <c r="AE4278" s="106">
        <f t="shared" si="801"/>
        <v>20.921111111111113</v>
      </c>
      <c r="AF4278" s="105">
        <f t="shared" si="802"/>
        <v>104.60555555555558</v>
      </c>
      <c r="AG4278" s="105">
        <f t="shared" si="803"/>
        <v>886.39444444444439</v>
      </c>
    </row>
    <row r="4279" spans="1:33" s="88" customFormat="1" x14ac:dyDescent="0.35">
      <c r="A4279" s="21">
        <v>10141103</v>
      </c>
      <c r="B4279" s="115" t="s">
        <v>14786</v>
      </c>
      <c r="C4279" s="135" t="s">
        <v>710</v>
      </c>
      <c r="D4279" s="21" t="s">
        <v>15826</v>
      </c>
      <c r="E4279" s="114" t="str">
        <f t="shared" si="793"/>
        <v>TRANSFORMADOR MARCA:Transf Mocamb. CUAMBA PTS 6007</v>
      </c>
      <c r="F4279" s="21"/>
      <c r="G4279" s="124" t="s">
        <v>179</v>
      </c>
      <c r="H4279" s="21" t="s">
        <v>6345</v>
      </c>
      <c r="I4279" s="21" t="s">
        <v>15825</v>
      </c>
      <c r="J4279" s="21"/>
      <c r="K4279" s="21" t="s">
        <v>15824</v>
      </c>
      <c r="L4279" s="21" t="s">
        <v>15823</v>
      </c>
      <c r="M4279" s="21">
        <v>50</v>
      </c>
      <c r="N4279" s="161" t="s">
        <v>19</v>
      </c>
      <c r="O4279" s="21" t="s">
        <v>362</v>
      </c>
      <c r="P4279" s="21">
        <v>3</v>
      </c>
      <c r="Q4279" s="124">
        <v>2013</v>
      </c>
      <c r="R4279" s="156" t="s">
        <v>15805</v>
      </c>
      <c r="S4279" s="188">
        <v>892474</v>
      </c>
      <c r="T4279" s="116">
        <v>643</v>
      </c>
      <c r="U4279" s="111">
        <v>45</v>
      </c>
      <c r="V4279" s="113">
        <f t="shared" si="794"/>
        <v>588.70222222222219</v>
      </c>
      <c r="W4279" s="113">
        <f t="shared" si="795"/>
        <v>54.29777777777781</v>
      </c>
      <c r="X4279" s="112">
        <f t="shared" si="796"/>
        <v>54297.77777777781</v>
      </c>
      <c r="Y4279" s="111"/>
      <c r="Z4279" s="110">
        <f t="shared" si="804"/>
        <v>41</v>
      </c>
      <c r="AA4279" s="109">
        <f t="shared" si="797"/>
        <v>32.15</v>
      </c>
      <c r="AB4279" s="109">
        <f t="shared" si="798"/>
        <v>32150</v>
      </c>
      <c r="AC4279" s="108">
        <f t="shared" si="799"/>
        <v>610.85</v>
      </c>
      <c r="AD4279" s="107">
        <f t="shared" si="800"/>
        <v>2.2222222222222223E-2</v>
      </c>
      <c r="AE4279" s="106">
        <f t="shared" si="801"/>
        <v>13.574444444444445</v>
      </c>
      <c r="AF4279" s="105">
        <f t="shared" si="802"/>
        <v>67.872222222222263</v>
      </c>
      <c r="AG4279" s="105">
        <f t="shared" si="803"/>
        <v>575.12777777777774</v>
      </c>
    </row>
    <row r="4280" spans="1:33" s="88" customFormat="1" x14ac:dyDescent="0.35">
      <c r="A4280" s="21">
        <v>10141103</v>
      </c>
      <c r="B4280" s="115" t="s">
        <v>14786</v>
      </c>
      <c r="C4280" s="135" t="s">
        <v>710</v>
      </c>
      <c r="D4280" s="21" t="s">
        <v>15822</v>
      </c>
      <c r="E4280" s="114" t="str">
        <f t="shared" si="793"/>
        <v>TRANSFORMADOR MARCA:Transf Mocamb. CUAMBA PTS 6008</v>
      </c>
      <c r="F4280" s="21"/>
      <c r="G4280" s="124" t="s">
        <v>179</v>
      </c>
      <c r="H4280" s="21" t="s">
        <v>6345</v>
      </c>
      <c r="I4280" s="21" t="s">
        <v>15821</v>
      </c>
      <c r="J4280" s="21"/>
      <c r="K4280" s="21" t="s">
        <v>15820</v>
      </c>
      <c r="L4280" s="21" t="s">
        <v>15819</v>
      </c>
      <c r="M4280" s="21">
        <v>50</v>
      </c>
      <c r="N4280" s="161" t="s">
        <v>19</v>
      </c>
      <c r="O4280" s="21" t="s">
        <v>362</v>
      </c>
      <c r="P4280" s="21">
        <v>3</v>
      </c>
      <c r="Q4280" s="124">
        <v>2013</v>
      </c>
      <c r="R4280" s="156" t="s">
        <v>15805</v>
      </c>
      <c r="S4280" s="188">
        <v>892473</v>
      </c>
      <c r="T4280" s="116">
        <v>643</v>
      </c>
      <c r="U4280" s="111">
        <v>45</v>
      </c>
      <c r="V4280" s="113">
        <f t="shared" si="794"/>
        <v>588.70222222222219</v>
      </c>
      <c r="W4280" s="113">
        <f t="shared" si="795"/>
        <v>54.29777777777781</v>
      </c>
      <c r="X4280" s="112">
        <f t="shared" si="796"/>
        <v>54297.77777777781</v>
      </c>
      <c r="Y4280" s="111"/>
      <c r="Z4280" s="110">
        <f t="shared" si="804"/>
        <v>41</v>
      </c>
      <c r="AA4280" s="109">
        <f t="shared" si="797"/>
        <v>32.15</v>
      </c>
      <c r="AB4280" s="109">
        <f t="shared" si="798"/>
        <v>32150</v>
      </c>
      <c r="AC4280" s="108">
        <f t="shared" si="799"/>
        <v>610.85</v>
      </c>
      <c r="AD4280" s="107">
        <f t="shared" si="800"/>
        <v>2.2222222222222223E-2</v>
      </c>
      <c r="AE4280" s="106">
        <f t="shared" si="801"/>
        <v>13.574444444444445</v>
      </c>
      <c r="AF4280" s="105">
        <f t="shared" si="802"/>
        <v>67.872222222222263</v>
      </c>
      <c r="AG4280" s="105">
        <f t="shared" si="803"/>
        <v>575.12777777777774</v>
      </c>
    </row>
    <row r="4281" spans="1:33" s="88" customFormat="1" x14ac:dyDescent="0.35">
      <c r="A4281" s="21">
        <v>10141103</v>
      </c>
      <c r="B4281" s="115" t="s">
        <v>14786</v>
      </c>
      <c r="C4281" s="135" t="s">
        <v>710</v>
      </c>
      <c r="D4281" s="21" t="s">
        <v>15818</v>
      </c>
      <c r="E4281" s="114" t="str">
        <f t="shared" si="793"/>
        <v>TRANSFORMADOR MARCA:Transf Mocamb. CUAMBA PTS 6009</v>
      </c>
      <c r="F4281" s="21"/>
      <c r="G4281" s="124" t="s">
        <v>179</v>
      </c>
      <c r="H4281" s="21" t="s">
        <v>6345</v>
      </c>
      <c r="I4281" s="21" t="s">
        <v>15817</v>
      </c>
      <c r="J4281" s="21"/>
      <c r="K4281" s="21" t="s">
        <v>15816</v>
      </c>
      <c r="L4281" s="21" t="s">
        <v>15815</v>
      </c>
      <c r="M4281" s="21">
        <v>160</v>
      </c>
      <c r="N4281" s="161" t="s">
        <v>19</v>
      </c>
      <c r="O4281" s="21" t="s">
        <v>362</v>
      </c>
      <c r="P4281" s="21">
        <v>3</v>
      </c>
      <c r="Q4281" s="124">
        <v>2013</v>
      </c>
      <c r="R4281" s="156" t="s">
        <v>15805</v>
      </c>
      <c r="S4281" s="188" t="s">
        <v>15814</v>
      </c>
      <c r="T4281" s="116">
        <v>991</v>
      </c>
      <c r="U4281" s="111">
        <v>45</v>
      </c>
      <c r="V4281" s="113">
        <f t="shared" si="794"/>
        <v>907.31555555555553</v>
      </c>
      <c r="W4281" s="113">
        <f t="shared" si="795"/>
        <v>83.684444444444466</v>
      </c>
      <c r="X4281" s="112">
        <f t="shared" si="796"/>
        <v>83684.444444444467</v>
      </c>
      <c r="Y4281" s="111"/>
      <c r="Z4281" s="110">
        <f t="shared" si="804"/>
        <v>41</v>
      </c>
      <c r="AA4281" s="109">
        <f t="shared" si="797"/>
        <v>49.550000000000004</v>
      </c>
      <c r="AB4281" s="109">
        <f t="shared" si="798"/>
        <v>49550.000000000007</v>
      </c>
      <c r="AC4281" s="108">
        <f t="shared" si="799"/>
        <v>941.45</v>
      </c>
      <c r="AD4281" s="107">
        <f t="shared" si="800"/>
        <v>2.2222222222222223E-2</v>
      </c>
      <c r="AE4281" s="106">
        <f t="shared" si="801"/>
        <v>20.921111111111113</v>
      </c>
      <c r="AF4281" s="105">
        <f t="shared" si="802"/>
        <v>104.60555555555558</v>
      </c>
      <c r="AG4281" s="105">
        <f t="shared" si="803"/>
        <v>886.39444444444439</v>
      </c>
    </row>
    <row r="4282" spans="1:33" s="88" customFormat="1" x14ac:dyDescent="0.35">
      <c r="A4282" s="21">
        <v>10141103</v>
      </c>
      <c r="B4282" s="115" t="s">
        <v>14786</v>
      </c>
      <c r="C4282" s="135" t="s">
        <v>710</v>
      </c>
      <c r="D4282" s="21" t="s">
        <v>15813</v>
      </c>
      <c r="E4282" s="114" t="str">
        <f t="shared" si="793"/>
        <v>TRANSFORMADOR MARCA:Transf Mocamb. CUAMBA PTS 6010</v>
      </c>
      <c r="F4282" s="21"/>
      <c r="G4282" s="124" t="s">
        <v>179</v>
      </c>
      <c r="H4282" s="21" t="s">
        <v>6345</v>
      </c>
      <c r="I4282" s="21" t="s">
        <v>15812</v>
      </c>
      <c r="J4282" s="21"/>
      <c r="K4282" s="21" t="s">
        <v>15811</v>
      </c>
      <c r="L4282" s="21" t="s">
        <v>15810</v>
      </c>
      <c r="M4282" s="21">
        <v>50</v>
      </c>
      <c r="N4282" s="161" t="s">
        <v>19</v>
      </c>
      <c r="O4282" s="21" t="s">
        <v>362</v>
      </c>
      <c r="P4282" s="21">
        <v>3</v>
      </c>
      <c r="Q4282" s="124">
        <v>2013</v>
      </c>
      <c r="R4282" s="156" t="s">
        <v>15805</v>
      </c>
      <c r="S4282" s="188">
        <v>892471</v>
      </c>
      <c r="T4282" s="116">
        <v>643</v>
      </c>
      <c r="U4282" s="111">
        <v>45</v>
      </c>
      <c r="V4282" s="113">
        <f t="shared" si="794"/>
        <v>588.70222222222219</v>
      </c>
      <c r="W4282" s="113">
        <f t="shared" si="795"/>
        <v>54.29777777777781</v>
      </c>
      <c r="X4282" s="112">
        <f t="shared" si="796"/>
        <v>54297.77777777781</v>
      </c>
      <c r="Y4282" s="111"/>
      <c r="Z4282" s="110">
        <f t="shared" si="804"/>
        <v>41</v>
      </c>
      <c r="AA4282" s="109">
        <f t="shared" si="797"/>
        <v>32.15</v>
      </c>
      <c r="AB4282" s="109">
        <f t="shared" si="798"/>
        <v>32150</v>
      </c>
      <c r="AC4282" s="108">
        <f t="shared" si="799"/>
        <v>610.85</v>
      </c>
      <c r="AD4282" s="107">
        <f t="shared" si="800"/>
        <v>2.2222222222222223E-2</v>
      </c>
      <c r="AE4282" s="106">
        <f t="shared" si="801"/>
        <v>13.574444444444445</v>
      </c>
      <c r="AF4282" s="105">
        <f t="shared" si="802"/>
        <v>67.872222222222263</v>
      </c>
      <c r="AG4282" s="105">
        <f t="shared" si="803"/>
        <v>575.12777777777774</v>
      </c>
    </row>
    <row r="4283" spans="1:33" s="88" customFormat="1" x14ac:dyDescent="0.35">
      <c r="A4283" s="21">
        <v>10141103</v>
      </c>
      <c r="B4283" s="115" t="s">
        <v>14786</v>
      </c>
      <c r="C4283" s="135" t="s">
        <v>710</v>
      </c>
      <c r="D4283" s="21" t="s">
        <v>15809</v>
      </c>
      <c r="E4283" s="114" t="str">
        <f t="shared" si="793"/>
        <v>TRANSFORMADOR MARCA:Transf Mocamb. CUAMBA PTS 6011</v>
      </c>
      <c r="F4283" s="21"/>
      <c r="G4283" s="124" t="s">
        <v>179</v>
      </c>
      <c r="H4283" s="21" t="s">
        <v>6345</v>
      </c>
      <c r="I4283" s="21" t="s">
        <v>15808</v>
      </c>
      <c r="J4283" s="21"/>
      <c r="K4283" s="21" t="s">
        <v>15807</v>
      </c>
      <c r="L4283" s="21" t="s">
        <v>15806</v>
      </c>
      <c r="M4283" s="21">
        <v>100</v>
      </c>
      <c r="N4283" s="161" t="s">
        <v>19</v>
      </c>
      <c r="O4283" s="21" t="s">
        <v>362</v>
      </c>
      <c r="P4283" s="21">
        <v>3</v>
      </c>
      <c r="Q4283" s="124">
        <v>2013</v>
      </c>
      <c r="R4283" s="156" t="s">
        <v>15805</v>
      </c>
      <c r="S4283" s="188">
        <v>892478</v>
      </c>
      <c r="T4283" s="116">
        <v>763</v>
      </c>
      <c r="U4283" s="111">
        <v>45</v>
      </c>
      <c r="V4283" s="113">
        <f t="shared" si="794"/>
        <v>698.56888888888886</v>
      </c>
      <c r="W4283" s="113">
        <f t="shared" si="795"/>
        <v>64.431111111111136</v>
      </c>
      <c r="X4283" s="112">
        <f t="shared" si="796"/>
        <v>64431.111111111139</v>
      </c>
      <c r="Y4283" s="111"/>
      <c r="Z4283" s="110">
        <f t="shared" si="804"/>
        <v>41</v>
      </c>
      <c r="AA4283" s="109">
        <f t="shared" si="797"/>
        <v>38.15</v>
      </c>
      <c r="AB4283" s="109">
        <f t="shared" si="798"/>
        <v>38150</v>
      </c>
      <c r="AC4283" s="108">
        <f t="shared" si="799"/>
        <v>724.85</v>
      </c>
      <c r="AD4283" s="107">
        <f t="shared" si="800"/>
        <v>2.2222222222222223E-2</v>
      </c>
      <c r="AE4283" s="106">
        <f t="shared" si="801"/>
        <v>16.10777777777778</v>
      </c>
      <c r="AF4283" s="105">
        <f t="shared" si="802"/>
        <v>80.53888888888892</v>
      </c>
      <c r="AG4283" s="105">
        <f t="shared" si="803"/>
        <v>682.46111111111111</v>
      </c>
    </row>
    <row r="4284" spans="1:33" s="88" customFormat="1" x14ac:dyDescent="0.35">
      <c r="A4284" s="21">
        <v>10141103</v>
      </c>
      <c r="B4284" s="115" t="s">
        <v>14786</v>
      </c>
      <c r="C4284" s="135" t="s">
        <v>710</v>
      </c>
      <c r="D4284" s="21" t="s">
        <v>15804</v>
      </c>
      <c r="E4284" s="114" t="str">
        <f t="shared" si="793"/>
        <v>TRANSFORMADOR MARCA:Beta CUAMBA PTS 6012</v>
      </c>
      <c r="F4284" s="21"/>
      <c r="G4284" s="124" t="s">
        <v>179</v>
      </c>
      <c r="H4284" s="21" t="s">
        <v>6345</v>
      </c>
      <c r="I4284" s="21" t="s">
        <v>15803</v>
      </c>
      <c r="J4284" s="21"/>
      <c r="K4284" s="21" t="s">
        <v>15802</v>
      </c>
      <c r="L4284" s="21" t="s">
        <v>15801</v>
      </c>
      <c r="M4284" s="21">
        <v>315</v>
      </c>
      <c r="N4284" s="161" t="s">
        <v>19</v>
      </c>
      <c r="O4284" s="21" t="s">
        <v>362</v>
      </c>
      <c r="P4284" s="21">
        <v>3</v>
      </c>
      <c r="Q4284" s="124">
        <v>2013</v>
      </c>
      <c r="R4284" s="156" t="s">
        <v>4103</v>
      </c>
      <c r="S4284" s="188">
        <v>21311254</v>
      </c>
      <c r="T4284" s="116">
        <v>1039</v>
      </c>
      <c r="U4284" s="111">
        <v>45</v>
      </c>
      <c r="V4284" s="113">
        <f t="shared" si="794"/>
        <v>951.26222222222225</v>
      </c>
      <c r="W4284" s="113">
        <f t="shared" si="795"/>
        <v>87.737777777777751</v>
      </c>
      <c r="X4284" s="112">
        <f t="shared" si="796"/>
        <v>87737.777777777752</v>
      </c>
      <c r="Y4284" s="111"/>
      <c r="Z4284" s="110">
        <f t="shared" si="804"/>
        <v>41</v>
      </c>
      <c r="AA4284" s="109">
        <f t="shared" si="797"/>
        <v>51.95</v>
      </c>
      <c r="AB4284" s="109">
        <f t="shared" si="798"/>
        <v>51950</v>
      </c>
      <c r="AC4284" s="108">
        <f t="shared" si="799"/>
        <v>987.05</v>
      </c>
      <c r="AD4284" s="107">
        <f t="shared" si="800"/>
        <v>2.2222222222222223E-2</v>
      </c>
      <c r="AE4284" s="106">
        <f t="shared" si="801"/>
        <v>21.934444444444445</v>
      </c>
      <c r="AF4284" s="105">
        <f t="shared" si="802"/>
        <v>109.67222222222219</v>
      </c>
      <c r="AG4284" s="105">
        <f t="shared" si="803"/>
        <v>929.32777777777778</v>
      </c>
    </row>
    <row r="4285" spans="1:33" s="88" customFormat="1" x14ac:dyDescent="0.35">
      <c r="A4285" s="21">
        <v>10141103</v>
      </c>
      <c r="B4285" s="115" t="s">
        <v>14786</v>
      </c>
      <c r="C4285" s="135" t="s">
        <v>710</v>
      </c>
      <c r="D4285" s="21" t="s">
        <v>15800</v>
      </c>
      <c r="E4285" s="114" t="str">
        <f t="shared" si="793"/>
        <v>TRANSFORMADOR MARCA:Beta CUAMBA PTS 6013</v>
      </c>
      <c r="F4285" s="21"/>
      <c r="G4285" s="124" t="s">
        <v>179</v>
      </c>
      <c r="H4285" s="21" t="s">
        <v>6345</v>
      </c>
      <c r="I4285" s="21" t="s">
        <v>15799</v>
      </c>
      <c r="J4285" s="21"/>
      <c r="K4285" s="21" t="s">
        <v>15798</v>
      </c>
      <c r="L4285" s="21" t="s">
        <v>15797</v>
      </c>
      <c r="M4285" s="21">
        <v>100</v>
      </c>
      <c r="N4285" s="161" t="s">
        <v>19</v>
      </c>
      <c r="O4285" s="21" t="s">
        <v>362</v>
      </c>
      <c r="P4285" s="21">
        <v>3</v>
      </c>
      <c r="Q4285" s="124">
        <v>2013</v>
      </c>
      <c r="R4285" s="188" t="s">
        <v>4103</v>
      </c>
      <c r="S4285" s="61" t="s">
        <v>15796</v>
      </c>
      <c r="T4285" s="116">
        <v>763</v>
      </c>
      <c r="U4285" s="111">
        <v>45</v>
      </c>
      <c r="V4285" s="113">
        <f t="shared" si="794"/>
        <v>698.56888888888886</v>
      </c>
      <c r="W4285" s="113">
        <f t="shared" si="795"/>
        <v>64.431111111111136</v>
      </c>
      <c r="X4285" s="112">
        <f t="shared" si="796"/>
        <v>64431.111111111139</v>
      </c>
      <c r="Y4285" s="111"/>
      <c r="Z4285" s="110">
        <f t="shared" si="804"/>
        <v>41</v>
      </c>
      <c r="AA4285" s="109">
        <f t="shared" si="797"/>
        <v>38.15</v>
      </c>
      <c r="AB4285" s="109">
        <f t="shared" si="798"/>
        <v>38150</v>
      </c>
      <c r="AC4285" s="108">
        <f t="shared" si="799"/>
        <v>724.85</v>
      </c>
      <c r="AD4285" s="107">
        <f t="shared" si="800"/>
        <v>2.2222222222222223E-2</v>
      </c>
      <c r="AE4285" s="106">
        <f t="shared" si="801"/>
        <v>16.10777777777778</v>
      </c>
      <c r="AF4285" s="105">
        <f t="shared" si="802"/>
        <v>80.53888888888892</v>
      </c>
      <c r="AG4285" s="105">
        <f t="shared" si="803"/>
        <v>682.46111111111111</v>
      </c>
    </row>
    <row r="4286" spans="1:33" s="88" customFormat="1" x14ac:dyDescent="0.35">
      <c r="A4286" s="21">
        <v>10141103</v>
      </c>
      <c r="B4286" s="176" t="s">
        <v>14786</v>
      </c>
      <c r="C4286" s="135" t="s">
        <v>710</v>
      </c>
      <c r="D4286" s="61"/>
      <c r="E4286" s="114" t="str">
        <f t="shared" si="793"/>
        <v xml:space="preserve">TRANSFORMADOR MARCA:TDM* PTS 1021 </v>
      </c>
      <c r="F4286" s="61"/>
      <c r="G4286" s="61" t="s">
        <v>3241</v>
      </c>
      <c r="H4286" s="61" t="s">
        <v>134</v>
      </c>
      <c r="I4286" s="61"/>
      <c r="J4286" s="61"/>
      <c r="K4286" s="122" t="s">
        <v>15795</v>
      </c>
      <c r="L4286" s="122" t="s">
        <v>15794</v>
      </c>
      <c r="M4286" s="21">
        <v>315</v>
      </c>
      <c r="N4286" s="61">
        <v>11</v>
      </c>
      <c r="O4286" s="61" t="s">
        <v>510</v>
      </c>
      <c r="P4286" s="121">
        <v>3</v>
      </c>
      <c r="Q4286" s="61">
        <v>2013</v>
      </c>
      <c r="R4286" s="61" t="s">
        <v>541</v>
      </c>
      <c r="S4286" s="61">
        <v>998861</v>
      </c>
      <c r="T4286" s="120">
        <v>840</v>
      </c>
      <c r="U4286" s="111">
        <v>45</v>
      </c>
      <c r="V4286" s="113">
        <f t="shared" si="794"/>
        <v>769.06666666666661</v>
      </c>
      <c r="W4286" s="113">
        <f t="shared" si="795"/>
        <v>70.933333333333394</v>
      </c>
      <c r="X4286" s="112">
        <f t="shared" si="796"/>
        <v>70933.333333333401</v>
      </c>
      <c r="Y4286" s="111"/>
      <c r="Z4286" s="110">
        <f t="shared" si="804"/>
        <v>41</v>
      </c>
      <c r="AA4286" s="109">
        <f t="shared" si="797"/>
        <v>42</v>
      </c>
      <c r="AB4286" s="109">
        <f t="shared" si="798"/>
        <v>42000</v>
      </c>
      <c r="AC4286" s="108">
        <f t="shared" si="799"/>
        <v>798</v>
      </c>
      <c r="AD4286" s="107">
        <f t="shared" si="800"/>
        <v>2.2222222222222223E-2</v>
      </c>
      <c r="AE4286" s="106">
        <f t="shared" si="801"/>
        <v>17.733333333333334</v>
      </c>
      <c r="AF4286" s="105">
        <f t="shared" si="802"/>
        <v>88.666666666666728</v>
      </c>
      <c r="AG4286" s="105">
        <f t="shared" si="803"/>
        <v>751.33333333333326</v>
      </c>
    </row>
    <row r="4287" spans="1:33" s="88" customFormat="1" x14ac:dyDescent="0.35">
      <c r="A4287" s="21">
        <v>10141103</v>
      </c>
      <c r="B4287" s="176" t="s">
        <v>14786</v>
      </c>
      <c r="C4287" s="135" t="s">
        <v>710</v>
      </c>
      <c r="D4287" s="61"/>
      <c r="E4287" s="114" t="str">
        <f t="shared" si="793"/>
        <v xml:space="preserve">TRANSFORMADOR MARCA:TDM* PTS 1004 </v>
      </c>
      <c r="F4287" s="61"/>
      <c r="G4287" s="61" t="s">
        <v>15793</v>
      </c>
      <c r="H4287" s="61" t="s">
        <v>134</v>
      </c>
      <c r="I4287" s="61"/>
      <c r="J4287" s="61"/>
      <c r="K4287" s="122" t="s">
        <v>15792</v>
      </c>
      <c r="L4287" s="122" t="s">
        <v>15791</v>
      </c>
      <c r="M4287" s="21">
        <v>315</v>
      </c>
      <c r="N4287" s="61">
        <v>11</v>
      </c>
      <c r="O4287" s="61" t="s">
        <v>510</v>
      </c>
      <c r="P4287" s="121">
        <v>3</v>
      </c>
      <c r="Q4287" s="61">
        <v>2013</v>
      </c>
      <c r="R4287" s="61" t="s">
        <v>541</v>
      </c>
      <c r="S4287" s="61">
        <v>998853</v>
      </c>
      <c r="T4287" s="116">
        <v>840</v>
      </c>
      <c r="U4287" s="111">
        <v>45</v>
      </c>
      <c r="V4287" s="113">
        <f t="shared" si="794"/>
        <v>769.06666666666661</v>
      </c>
      <c r="W4287" s="113">
        <f t="shared" si="795"/>
        <v>70.933333333333394</v>
      </c>
      <c r="X4287" s="112">
        <f t="shared" si="796"/>
        <v>70933.333333333401</v>
      </c>
      <c r="Y4287" s="111"/>
      <c r="Z4287" s="110">
        <f t="shared" si="804"/>
        <v>41</v>
      </c>
      <c r="AA4287" s="109">
        <f t="shared" si="797"/>
        <v>42</v>
      </c>
      <c r="AB4287" s="109">
        <f t="shared" si="798"/>
        <v>42000</v>
      </c>
      <c r="AC4287" s="108">
        <f t="shared" si="799"/>
        <v>798</v>
      </c>
      <c r="AD4287" s="107">
        <f t="shared" si="800"/>
        <v>2.2222222222222223E-2</v>
      </c>
      <c r="AE4287" s="106">
        <f t="shared" si="801"/>
        <v>17.733333333333334</v>
      </c>
      <c r="AF4287" s="105">
        <f t="shared" si="802"/>
        <v>88.666666666666728</v>
      </c>
      <c r="AG4287" s="105">
        <f t="shared" si="803"/>
        <v>751.33333333333326</v>
      </c>
    </row>
    <row r="4288" spans="1:33" s="88" customFormat="1" x14ac:dyDescent="0.35">
      <c r="A4288" s="21">
        <v>10141103</v>
      </c>
      <c r="B4288" s="176" t="s">
        <v>14786</v>
      </c>
      <c r="C4288" s="135" t="s">
        <v>710</v>
      </c>
      <c r="D4288" s="61"/>
      <c r="E4288" s="114" t="str">
        <f t="shared" si="793"/>
        <v xml:space="preserve">TRANSFORMADOR MARCA:TDM* PTS LETICIA </v>
      </c>
      <c r="F4288" s="61"/>
      <c r="G4288" s="61" t="s">
        <v>15790</v>
      </c>
      <c r="H4288" s="61" t="s">
        <v>134</v>
      </c>
      <c r="I4288" s="61"/>
      <c r="J4288" s="61"/>
      <c r="K4288" s="61" t="s">
        <v>15789</v>
      </c>
      <c r="L4288" s="61" t="s">
        <v>15788</v>
      </c>
      <c r="M4288" s="21">
        <v>315</v>
      </c>
      <c r="N4288" s="61">
        <v>11</v>
      </c>
      <c r="O4288" s="61" t="s">
        <v>510</v>
      </c>
      <c r="P4288" s="121">
        <v>3</v>
      </c>
      <c r="Q4288" s="61">
        <v>2013</v>
      </c>
      <c r="R4288" s="61" t="s">
        <v>541</v>
      </c>
      <c r="S4288" s="61">
        <v>898064</v>
      </c>
      <c r="T4288" s="116">
        <v>840</v>
      </c>
      <c r="U4288" s="111">
        <v>45</v>
      </c>
      <c r="V4288" s="113">
        <f t="shared" si="794"/>
        <v>769.06666666666661</v>
      </c>
      <c r="W4288" s="113">
        <f t="shared" si="795"/>
        <v>70.933333333333394</v>
      </c>
      <c r="X4288" s="112">
        <f t="shared" si="796"/>
        <v>70933.333333333401</v>
      </c>
      <c r="Y4288" s="111"/>
      <c r="Z4288" s="110">
        <f t="shared" si="804"/>
        <v>41</v>
      </c>
      <c r="AA4288" s="109">
        <f t="shared" si="797"/>
        <v>42</v>
      </c>
      <c r="AB4288" s="109">
        <f t="shared" si="798"/>
        <v>42000</v>
      </c>
      <c r="AC4288" s="108">
        <f t="shared" si="799"/>
        <v>798</v>
      </c>
      <c r="AD4288" s="107">
        <f t="shared" si="800"/>
        <v>2.2222222222222223E-2</v>
      </c>
      <c r="AE4288" s="106">
        <f t="shared" si="801"/>
        <v>17.733333333333334</v>
      </c>
      <c r="AF4288" s="105">
        <f t="shared" si="802"/>
        <v>88.666666666666728</v>
      </c>
      <c r="AG4288" s="105">
        <f t="shared" si="803"/>
        <v>751.33333333333326</v>
      </c>
    </row>
    <row r="4289" spans="1:33" s="88" customFormat="1" x14ac:dyDescent="0.35">
      <c r="A4289" s="21">
        <v>10141103</v>
      </c>
      <c r="B4289" s="176" t="s">
        <v>14786</v>
      </c>
      <c r="C4289" s="135" t="s">
        <v>710</v>
      </c>
      <c r="D4289" s="61"/>
      <c r="E4289" s="114" t="str">
        <f t="shared" si="793"/>
        <v xml:space="preserve">TRANSFORMADOR MARCA:NV* PTS 1007 </v>
      </c>
      <c r="F4289" s="61"/>
      <c r="G4289" s="61" t="s">
        <v>1784</v>
      </c>
      <c r="H4289" s="61" t="s">
        <v>134</v>
      </c>
      <c r="I4289" s="61"/>
      <c r="J4289" s="61"/>
      <c r="K4289" s="61" t="s">
        <v>15787</v>
      </c>
      <c r="L4289" s="61" t="s">
        <v>15786</v>
      </c>
      <c r="M4289" s="21">
        <v>315</v>
      </c>
      <c r="N4289" s="61">
        <v>11</v>
      </c>
      <c r="O4289" s="61" t="s">
        <v>510</v>
      </c>
      <c r="P4289" s="121">
        <v>3</v>
      </c>
      <c r="Q4289" s="61">
        <v>2013</v>
      </c>
      <c r="R4289" s="61" t="s">
        <v>15671</v>
      </c>
      <c r="S4289" s="61" t="s">
        <v>15671</v>
      </c>
      <c r="T4289" s="116">
        <v>840</v>
      </c>
      <c r="U4289" s="111">
        <v>45</v>
      </c>
      <c r="V4289" s="113">
        <f t="shared" si="794"/>
        <v>769.06666666666661</v>
      </c>
      <c r="W4289" s="113">
        <f t="shared" si="795"/>
        <v>70.933333333333394</v>
      </c>
      <c r="X4289" s="112">
        <f t="shared" si="796"/>
        <v>70933.333333333401</v>
      </c>
      <c r="Y4289" s="111"/>
      <c r="Z4289" s="110">
        <f t="shared" si="804"/>
        <v>41</v>
      </c>
      <c r="AA4289" s="109">
        <f t="shared" si="797"/>
        <v>42</v>
      </c>
      <c r="AB4289" s="109">
        <f t="shared" si="798"/>
        <v>42000</v>
      </c>
      <c r="AC4289" s="108">
        <f t="shared" si="799"/>
        <v>798</v>
      </c>
      <c r="AD4289" s="107">
        <f t="shared" si="800"/>
        <v>2.2222222222222223E-2</v>
      </c>
      <c r="AE4289" s="106">
        <f t="shared" si="801"/>
        <v>17.733333333333334</v>
      </c>
      <c r="AF4289" s="105">
        <f t="shared" si="802"/>
        <v>88.666666666666728</v>
      </c>
      <c r="AG4289" s="105">
        <f t="shared" si="803"/>
        <v>751.33333333333326</v>
      </c>
    </row>
    <row r="4290" spans="1:33" s="88" customFormat="1" x14ac:dyDescent="0.35">
      <c r="A4290" s="21">
        <v>10141103</v>
      </c>
      <c r="B4290" s="176" t="s">
        <v>14786</v>
      </c>
      <c r="C4290" s="135" t="s">
        <v>710</v>
      </c>
      <c r="D4290" s="61"/>
      <c r="E4290" s="114" t="str">
        <f t="shared" ref="E4290:E4353" si="805">+CONCATENATE(C4290," ","MARCA:",R4290," ",G4290," ",D4290,)</f>
        <v xml:space="preserve">TRANSFORMADOR MARCA:TDM* PTS CINE NINGOEH </v>
      </c>
      <c r="F4290" s="61"/>
      <c r="G4290" s="61" t="s">
        <v>15785</v>
      </c>
      <c r="H4290" s="61" t="s">
        <v>134</v>
      </c>
      <c r="I4290" s="61"/>
      <c r="J4290" s="61"/>
      <c r="K4290" s="61" t="s">
        <v>15784</v>
      </c>
      <c r="L4290" s="61" t="s">
        <v>15783</v>
      </c>
      <c r="M4290" s="21">
        <v>315</v>
      </c>
      <c r="N4290" s="61">
        <v>11</v>
      </c>
      <c r="O4290" s="61" t="s">
        <v>510</v>
      </c>
      <c r="P4290" s="121">
        <v>3</v>
      </c>
      <c r="Q4290" s="61">
        <v>2013</v>
      </c>
      <c r="R4290" s="61" t="s">
        <v>541</v>
      </c>
      <c r="S4290" s="61">
        <v>998065</v>
      </c>
      <c r="T4290" s="116">
        <v>840</v>
      </c>
      <c r="U4290" s="111">
        <v>45</v>
      </c>
      <c r="V4290" s="113">
        <f t="shared" ref="V4290:V4353" si="806">((Z4290/U4290)*(T4290-AA4290))+AA4290</f>
        <v>769.06666666666661</v>
      </c>
      <c r="W4290" s="113">
        <f t="shared" ref="W4290:W4353" si="807">+T4290-V4290</f>
        <v>70.933333333333394</v>
      </c>
      <c r="X4290" s="112">
        <f t="shared" ref="X4290:X4353" si="808">+W4290*1000</f>
        <v>70933.333333333401</v>
      </c>
      <c r="Y4290" s="111"/>
      <c r="Z4290" s="110">
        <f t="shared" si="804"/>
        <v>41</v>
      </c>
      <c r="AA4290" s="109">
        <f t="shared" ref="AA4290:AA4353" si="809">(5/100*T4290)</f>
        <v>42</v>
      </c>
      <c r="AB4290" s="109">
        <f t="shared" ref="AB4290:AB4353" si="810">+AA4290*1000</f>
        <v>42000</v>
      </c>
      <c r="AC4290" s="108">
        <f t="shared" ref="AC4290:AC4353" si="811">+T4290-AA4290</f>
        <v>798</v>
      </c>
      <c r="AD4290" s="107">
        <f t="shared" ref="AD4290:AD4353" si="812">1/U4290</f>
        <v>2.2222222222222223E-2</v>
      </c>
      <c r="AE4290" s="106">
        <f t="shared" ref="AE4290:AE4353" si="813">+AC4290*AD4290</f>
        <v>17.733333333333334</v>
      </c>
      <c r="AF4290" s="105">
        <f t="shared" ref="AF4290:AF4353" si="814">+T4290-V4290+AE4290</f>
        <v>88.666666666666728</v>
      </c>
      <c r="AG4290" s="105">
        <f t="shared" ref="AG4290:AG4353" si="815">+V4290-AE4290</f>
        <v>751.33333333333326</v>
      </c>
    </row>
    <row r="4291" spans="1:33" s="88" customFormat="1" x14ac:dyDescent="0.35">
      <c r="A4291" s="21">
        <v>10141103</v>
      </c>
      <c r="B4291" s="176" t="s">
        <v>14786</v>
      </c>
      <c r="C4291" s="135" t="s">
        <v>710</v>
      </c>
      <c r="D4291" s="61"/>
      <c r="E4291" s="114" t="str">
        <f t="shared" si="805"/>
        <v xml:space="preserve">TRANSFORMADOR MARCA:TDM* PTS 1011 </v>
      </c>
      <c r="F4291" s="61"/>
      <c r="G4291" s="61" t="s">
        <v>878</v>
      </c>
      <c r="H4291" s="61" t="s">
        <v>134</v>
      </c>
      <c r="I4291" s="61"/>
      <c r="J4291" s="61"/>
      <c r="K4291" s="61" t="s">
        <v>15782</v>
      </c>
      <c r="L4291" s="61" t="s">
        <v>15781</v>
      </c>
      <c r="M4291" s="21">
        <v>315</v>
      </c>
      <c r="N4291" s="61">
        <v>11</v>
      </c>
      <c r="O4291" s="61" t="s">
        <v>510</v>
      </c>
      <c r="P4291" s="121">
        <v>3</v>
      </c>
      <c r="Q4291" s="61">
        <v>2013</v>
      </c>
      <c r="R4291" s="61" t="s">
        <v>541</v>
      </c>
      <c r="S4291" s="61">
        <v>1386110</v>
      </c>
      <c r="T4291" s="116">
        <v>840</v>
      </c>
      <c r="U4291" s="111">
        <v>45</v>
      </c>
      <c r="V4291" s="113">
        <f t="shared" si="806"/>
        <v>769.06666666666661</v>
      </c>
      <c r="W4291" s="113">
        <f t="shared" si="807"/>
        <v>70.933333333333394</v>
      </c>
      <c r="X4291" s="112">
        <f t="shared" si="808"/>
        <v>70933.333333333401</v>
      </c>
      <c r="Y4291" s="111"/>
      <c r="Z4291" s="110">
        <f t="shared" si="804"/>
        <v>41</v>
      </c>
      <c r="AA4291" s="109">
        <f t="shared" si="809"/>
        <v>42</v>
      </c>
      <c r="AB4291" s="109">
        <f t="shared" si="810"/>
        <v>42000</v>
      </c>
      <c r="AC4291" s="108">
        <f t="shared" si="811"/>
        <v>798</v>
      </c>
      <c r="AD4291" s="107">
        <f t="shared" si="812"/>
        <v>2.2222222222222223E-2</v>
      </c>
      <c r="AE4291" s="106">
        <f t="shared" si="813"/>
        <v>17.733333333333334</v>
      </c>
      <c r="AF4291" s="105">
        <f t="shared" si="814"/>
        <v>88.666666666666728</v>
      </c>
      <c r="AG4291" s="105">
        <f t="shared" si="815"/>
        <v>751.33333333333326</v>
      </c>
    </row>
    <row r="4292" spans="1:33" s="88" customFormat="1" x14ac:dyDescent="0.35">
      <c r="A4292" s="21">
        <v>10141103</v>
      </c>
      <c r="B4292" s="176" t="s">
        <v>14786</v>
      </c>
      <c r="C4292" s="135" t="s">
        <v>710</v>
      </c>
      <c r="D4292" s="61"/>
      <c r="E4292" s="114" t="str">
        <f t="shared" si="805"/>
        <v xml:space="preserve">TRANSFORMADOR MARCA:TDM* PTS 1017 </v>
      </c>
      <c r="F4292" s="61"/>
      <c r="G4292" s="61" t="s">
        <v>15780</v>
      </c>
      <c r="H4292" s="61" t="s">
        <v>134</v>
      </c>
      <c r="I4292" s="61"/>
      <c r="J4292" s="61"/>
      <c r="K4292" s="61" t="s">
        <v>15779</v>
      </c>
      <c r="L4292" s="61" t="s">
        <v>15778</v>
      </c>
      <c r="M4292" s="21">
        <v>315</v>
      </c>
      <c r="N4292" s="61">
        <v>11</v>
      </c>
      <c r="O4292" s="61" t="s">
        <v>510</v>
      </c>
      <c r="P4292" s="121">
        <v>3</v>
      </c>
      <c r="Q4292" s="61">
        <v>2013</v>
      </c>
      <c r="R4292" s="61" t="s">
        <v>541</v>
      </c>
      <c r="S4292" s="61">
        <v>9048168</v>
      </c>
      <c r="T4292" s="116">
        <v>840</v>
      </c>
      <c r="U4292" s="111">
        <v>45</v>
      </c>
      <c r="V4292" s="113">
        <f t="shared" si="806"/>
        <v>769.06666666666661</v>
      </c>
      <c r="W4292" s="113">
        <f t="shared" si="807"/>
        <v>70.933333333333394</v>
      </c>
      <c r="X4292" s="112">
        <f t="shared" si="808"/>
        <v>70933.333333333401</v>
      </c>
      <c r="Y4292" s="111"/>
      <c r="Z4292" s="110">
        <f t="shared" si="804"/>
        <v>41</v>
      </c>
      <c r="AA4292" s="109">
        <f t="shared" si="809"/>
        <v>42</v>
      </c>
      <c r="AB4292" s="109">
        <f t="shared" si="810"/>
        <v>42000</v>
      </c>
      <c r="AC4292" s="108">
        <f t="shared" si="811"/>
        <v>798</v>
      </c>
      <c r="AD4292" s="107">
        <f t="shared" si="812"/>
        <v>2.2222222222222223E-2</v>
      </c>
      <c r="AE4292" s="106">
        <f t="shared" si="813"/>
        <v>17.733333333333334</v>
      </c>
      <c r="AF4292" s="105">
        <f t="shared" si="814"/>
        <v>88.666666666666728</v>
      </c>
      <c r="AG4292" s="105">
        <f t="shared" si="815"/>
        <v>751.33333333333326</v>
      </c>
    </row>
    <row r="4293" spans="1:33" s="88" customFormat="1" x14ac:dyDescent="0.35">
      <c r="A4293" s="21">
        <v>10141103</v>
      </c>
      <c r="B4293" s="115" t="s">
        <v>14786</v>
      </c>
      <c r="C4293" s="135" t="s">
        <v>710</v>
      </c>
      <c r="D4293" s="21" t="s">
        <v>14826</v>
      </c>
      <c r="E4293" s="114" t="str">
        <f t="shared" si="805"/>
        <v>TRANSFORMADOR MARCA:TRFR DE MOZ ALTO MOLOCUE PTS 3010</v>
      </c>
      <c r="F4293" s="21"/>
      <c r="G4293" s="21" t="s">
        <v>170</v>
      </c>
      <c r="H4293" s="61" t="s">
        <v>170</v>
      </c>
      <c r="I4293" s="21" t="s">
        <v>15777</v>
      </c>
      <c r="J4293" s="21"/>
      <c r="K4293" s="21" t="s">
        <v>15776</v>
      </c>
      <c r="L4293" s="21" t="s">
        <v>15775</v>
      </c>
      <c r="M4293" s="21">
        <v>100</v>
      </c>
      <c r="N4293" s="21" t="s">
        <v>19</v>
      </c>
      <c r="O4293" s="21" t="s">
        <v>362</v>
      </c>
      <c r="P4293" s="121">
        <v>3</v>
      </c>
      <c r="Q4293" s="21">
        <v>2013</v>
      </c>
      <c r="R4293" s="21" t="s">
        <v>3263</v>
      </c>
      <c r="S4293" s="21"/>
      <c r="T4293" s="116">
        <v>763</v>
      </c>
      <c r="U4293" s="111">
        <v>45</v>
      </c>
      <c r="V4293" s="113">
        <f t="shared" si="806"/>
        <v>698.56888888888886</v>
      </c>
      <c r="W4293" s="113">
        <f t="shared" si="807"/>
        <v>64.431111111111136</v>
      </c>
      <c r="X4293" s="112">
        <f t="shared" si="808"/>
        <v>64431.111111111139</v>
      </c>
      <c r="Y4293" s="111"/>
      <c r="Z4293" s="110">
        <f t="shared" si="804"/>
        <v>41</v>
      </c>
      <c r="AA4293" s="109">
        <f t="shared" si="809"/>
        <v>38.15</v>
      </c>
      <c r="AB4293" s="109">
        <f t="shared" si="810"/>
        <v>38150</v>
      </c>
      <c r="AC4293" s="108">
        <f t="shared" si="811"/>
        <v>724.85</v>
      </c>
      <c r="AD4293" s="107">
        <f t="shared" si="812"/>
        <v>2.2222222222222223E-2</v>
      </c>
      <c r="AE4293" s="106">
        <f t="shared" si="813"/>
        <v>16.10777777777778</v>
      </c>
      <c r="AF4293" s="105">
        <f t="shared" si="814"/>
        <v>80.53888888888892</v>
      </c>
      <c r="AG4293" s="105">
        <f t="shared" si="815"/>
        <v>682.46111111111111</v>
      </c>
    </row>
    <row r="4294" spans="1:33" s="88" customFormat="1" x14ac:dyDescent="0.35">
      <c r="A4294" s="21">
        <v>10141103</v>
      </c>
      <c r="B4294" s="115" t="s">
        <v>1665</v>
      </c>
      <c r="C4294" s="115" t="s">
        <v>710</v>
      </c>
      <c r="D4294" s="21"/>
      <c r="E4294" s="114" t="str">
        <f t="shared" si="805"/>
        <v xml:space="preserve">TRANSFORMADOR MARCA:TM SE-MANJE </v>
      </c>
      <c r="F4294" s="21" t="s">
        <v>424</v>
      </c>
      <c r="G4294" s="21" t="s">
        <v>3139</v>
      </c>
      <c r="H4294" s="21" t="s">
        <v>3166</v>
      </c>
      <c r="I4294" s="21" t="s">
        <v>7208</v>
      </c>
      <c r="J4294" s="21"/>
      <c r="K4294" s="119" t="s">
        <v>7207</v>
      </c>
      <c r="L4294" s="119" t="s">
        <v>7206</v>
      </c>
      <c r="M4294" s="21">
        <v>50</v>
      </c>
      <c r="N4294" s="21">
        <v>33</v>
      </c>
      <c r="O4294" s="21">
        <v>0.4</v>
      </c>
      <c r="P4294" s="124">
        <v>3</v>
      </c>
      <c r="Q4294" s="21">
        <v>2013</v>
      </c>
      <c r="R4294" s="21" t="s">
        <v>1769</v>
      </c>
      <c r="S4294" s="21">
        <v>916511</v>
      </c>
      <c r="T4294" s="116">
        <v>643</v>
      </c>
      <c r="U4294" s="111">
        <v>45</v>
      </c>
      <c r="V4294" s="113">
        <f t="shared" si="806"/>
        <v>588.70222222222219</v>
      </c>
      <c r="W4294" s="113">
        <f t="shared" si="807"/>
        <v>54.29777777777781</v>
      </c>
      <c r="X4294" s="112">
        <f t="shared" si="808"/>
        <v>54297.77777777781</v>
      </c>
      <c r="Y4294" s="111"/>
      <c r="Z4294" s="110">
        <f t="shared" si="804"/>
        <v>41</v>
      </c>
      <c r="AA4294" s="109">
        <f t="shared" si="809"/>
        <v>32.15</v>
      </c>
      <c r="AB4294" s="109">
        <f t="shared" si="810"/>
        <v>32150</v>
      </c>
      <c r="AC4294" s="108">
        <f t="shared" si="811"/>
        <v>610.85</v>
      </c>
      <c r="AD4294" s="107">
        <f t="shared" si="812"/>
        <v>2.2222222222222223E-2</v>
      </c>
      <c r="AE4294" s="106">
        <f t="shared" si="813"/>
        <v>13.574444444444445</v>
      </c>
      <c r="AF4294" s="105">
        <f t="shared" si="814"/>
        <v>67.872222222222263</v>
      </c>
      <c r="AG4294" s="105">
        <f t="shared" si="815"/>
        <v>575.12777777777774</v>
      </c>
    </row>
    <row r="4295" spans="1:33" s="88" customFormat="1" x14ac:dyDescent="0.35">
      <c r="A4295" s="21">
        <v>10141103</v>
      </c>
      <c r="B4295" s="115" t="s">
        <v>1665</v>
      </c>
      <c r="C4295" s="115" t="s">
        <v>710</v>
      </c>
      <c r="D4295" s="21"/>
      <c r="E4295" s="114" t="str">
        <f t="shared" si="805"/>
        <v xml:space="preserve">TRANSFORMADOR MARCA:TM SE-MANJE </v>
      </c>
      <c r="F4295" s="21" t="s">
        <v>424</v>
      </c>
      <c r="G4295" s="21" t="s">
        <v>3139</v>
      </c>
      <c r="H4295" s="21" t="s">
        <v>3166</v>
      </c>
      <c r="I4295" s="21" t="s">
        <v>7205</v>
      </c>
      <c r="J4295" s="21"/>
      <c r="K4295" s="119" t="s">
        <v>7204</v>
      </c>
      <c r="L4295" s="119" t="s">
        <v>7203</v>
      </c>
      <c r="M4295" s="21">
        <v>160</v>
      </c>
      <c r="N4295" s="21">
        <v>33</v>
      </c>
      <c r="O4295" s="21">
        <v>0.4</v>
      </c>
      <c r="P4295" s="124">
        <v>3</v>
      </c>
      <c r="Q4295" s="21">
        <v>2013</v>
      </c>
      <c r="R4295" s="21" t="s">
        <v>1769</v>
      </c>
      <c r="S4295" s="21">
        <v>895514</v>
      </c>
      <c r="T4295" s="116">
        <v>991</v>
      </c>
      <c r="U4295" s="111">
        <v>45</v>
      </c>
      <c r="V4295" s="113">
        <f t="shared" si="806"/>
        <v>907.31555555555553</v>
      </c>
      <c r="W4295" s="113">
        <f t="shared" si="807"/>
        <v>83.684444444444466</v>
      </c>
      <c r="X4295" s="112">
        <f t="shared" si="808"/>
        <v>83684.444444444467</v>
      </c>
      <c r="Y4295" s="111"/>
      <c r="Z4295" s="110">
        <f t="shared" si="804"/>
        <v>41</v>
      </c>
      <c r="AA4295" s="109">
        <f t="shared" si="809"/>
        <v>49.550000000000004</v>
      </c>
      <c r="AB4295" s="109">
        <f t="shared" si="810"/>
        <v>49550.000000000007</v>
      </c>
      <c r="AC4295" s="108">
        <f t="shared" si="811"/>
        <v>941.45</v>
      </c>
      <c r="AD4295" s="107">
        <f t="shared" si="812"/>
        <v>2.2222222222222223E-2</v>
      </c>
      <c r="AE4295" s="106">
        <f t="shared" si="813"/>
        <v>20.921111111111113</v>
      </c>
      <c r="AF4295" s="105">
        <f t="shared" si="814"/>
        <v>104.60555555555558</v>
      </c>
      <c r="AG4295" s="105">
        <f t="shared" si="815"/>
        <v>886.39444444444439</v>
      </c>
    </row>
    <row r="4296" spans="1:33" s="88" customFormat="1" x14ac:dyDescent="0.35">
      <c r="A4296" s="21">
        <v>10141103</v>
      </c>
      <c r="B4296" s="115" t="s">
        <v>1665</v>
      </c>
      <c r="C4296" s="115" t="s">
        <v>710</v>
      </c>
      <c r="D4296" s="21"/>
      <c r="E4296" s="114" t="str">
        <f t="shared" si="805"/>
        <v xml:space="preserve">TRANSFORMADOR MARCA:TM SE-MANJE </v>
      </c>
      <c r="F4296" s="21" t="s">
        <v>424</v>
      </c>
      <c r="G4296" s="21" t="s">
        <v>3139</v>
      </c>
      <c r="H4296" s="21" t="s">
        <v>3948</v>
      </c>
      <c r="I4296" s="21" t="s">
        <v>7202</v>
      </c>
      <c r="J4296" s="21"/>
      <c r="K4296" s="21" t="s">
        <v>7201</v>
      </c>
      <c r="L4296" s="21" t="s">
        <v>7200</v>
      </c>
      <c r="M4296" s="21">
        <v>100</v>
      </c>
      <c r="N4296" s="21">
        <v>33</v>
      </c>
      <c r="O4296" s="21">
        <v>0.4</v>
      </c>
      <c r="P4296" s="21">
        <v>3</v>
      </c>
      <c r="Q4296" s="21">
        <v>2013</v>
      </c>
      <c r="R4296" s="21" t="s">
        <v>1769</v>
      </c>
      <c r="S4296" s="21">
        <v>916532</v>
      </c>
      <c r="T4296" s="116">
        <v>763</v>
      </c>
      <c r="U4296" s="111">
        <v>45</v>
      </c>
      <c r="V4296" s="113">
        <f t="shared" si="806"/>
        <v>698.56888888888886</v>
      </c>
      <c r="W4296" s="113">
        <f t="shared" si="807"/>
        <v>64.431111111111136</v>
      </c>
      <c r="X4296" s="112">
        <f t="shared" si="808"/>
        <v>64431.111111111139</v>
      </c>
      <c r="Y4296" s="111"/>
      <c r="Z4296" s="110">
        <f t="shared" si="804"/>
        <v>41</v>
      </c>
      <c r="AA4296" s="109">
        <f t="shared" si="809"/>
        <v>38.15</v>
      </c>
      <c r="AB4296" s="109">
        <f t="shared" si="810"/>
        <v>38150</v>
      </c>
      <c r="AC4296" s="108">
        <f t="shared" si="811"/>
        <v>724.85</v>
      </c>
      <c r="AD4296" s="107">
        <f t="shared" si="812"/>
        <v>2.2222222222222223E-2</v>
      </c>
      <c r="AE4296" s="106">
        <f t="shared" si="813"/>
        <v>16.10777777777778</v>
      </c>
      <c r="AF4296" s="105">
        <f t="shared" si="814"/>
        <v>80.53888888888892</v>
      </c>
      <c r="AG4296" s="105">
        <f t="shared" si="815"/>
        <v>682.46111111111111</v>
      </c>
    </row>
    <row r="4297" spans="1:33" s="88" customFormat="1" x14ac:dyDescent="0.35">
      <c r="A4297" s="21">
        <v>10141103</v>
      </c>
      <c r="B4297" s="115" t="s">
        <v>1665</v>
      </c>
      <c r="C4297" s="115" t="s">
        <v>710</v>
      </c>
      <c r="D4297" s="21"/>
      <c r="E4297" s="114" t="str">
        <f t="shared" si="805"/>
        <v xml:space="preserve">TRANSFORMADOR MARCA:TM SE-MATAMBO </v>
      </c>
      <c r="F4297" s="21" t="s">
        <v>424</v>
      </c>
      <c r="G4297" s="21" t="s">
        <v>3157</v>
      </c>
      <c r="H4297" s="21" t="s">
        <v>3156</v>
      </c>
      <c r="I4297" s="21" t="s">
        <v>7199</v>
      </c>
      <c r="J4297" s="57"/>
      <c r="K4297" s="57" t="s">
        <v>7198</v>
      </c>
      <c r="L4297" s="57" t="s">
        <v>7197</v>
      </c>
      <c r="M4297" s="21">
        <v>50</v>
      </c>
      <c r="N4297" s="21">
        <v>33</v>
      </c>
      <c r="O4297" s="21">
        <v>0.4</v>
      </c>
      <c r="P4297" s="21">
        <v>3</v>
      </c>
      <c r="Q4297" s="21">
        <v>2013</v>
      </c>
      <c r="R4297" s="21" t="s">
        <v>1769</v>
      </c>
      <c r="S4297" s="21">
        <v>916507</v>
      </c>
      <c r="T4297" s="116">
        <v>643</v>
      </c>
      <c r="U4297" s="111">
        <v>45</v>
      </c>
      <c r="V4297" s="113">
        <f t="shared" si="806"/>
        <v>588.70222222222219</v>
      </c>
      <c r="W4297" s="113">
        <f t="shared" si="807"/>
        <v>54.29777777777781</v>
      </c>
      <c r="X4297" s="112">
        <f t="shared" si="808"/>
        <v>54297.77777777781</v>
      </c>
      <c r="Y4297" s="111"/>
      <c r="Z4297" s="110">
        <f t="shared" si="804"/>
        <v>41</v>
      </c>
      <c r="AA4297" s="109">
        <f t="shared" si="809"/>
        <v>32.15</v>
      </c>
      <c r="AB4297" s="109">
        <f t="shared" si="810"/>
        <v>32150</v>
      </c>
      <c r="AC4297" s="108">
        <f t="shared" si="811"/>
        <v>610.85</v>
      </c>
      <c r="AD4297" s="107">
        <f t="shared" si="812"/>
        <v>2.2222222222222223E-2</v>
      </c>
      <c r="AE4297" s="106">
        <f t="shared" si="813"/>
        <v>13.574444444444445</v>
      </c>
      <c r="AF4297" s="105">
        <f t="shared" si="814"/>
        <v>67.872222222222263</v>
      </c>
      <c r="AG4297" s="105">
        <f t="shared" si="815"/>
        <v>575.12777777777774</v>
      </c>
    </row>
    <row r="4298" spans="1:33" s="88" customFormat="1" x14ac:dyDescent="0.35">
      <c r="A4298" s="21">
        <v>10141103</v>
      </c>
      <c r="B4298" s="115" t="s">
        <v>1665</v>
      </c>
      <c r="C4298" s="115" t="s">
        <v>710</v>
      </c>
      <c r="D4298" s="21"/>
      <c r="E4298" s="114" t="str">
        <f t="shared" si="805"/>
        <v xml:space="preserve">TRANSFORMADOR MARCA:TM SE-MATAMBO </v>
      </c>
      <c r="F4298" s="21" t="s">
        <v>424</v>
      </c>
      <c r="G4298" s="21" t="s">
        <v>3157</v>
      </c>
      <c r="H4298" s="21" t="s">
        <v>3156</v>
      </c>
      <c r="I4298" s="21" t="s">
        <v>7196</v>
      </c>
      <c r="J4298" s="57"/>
      <c r="K4298" s="57" t="s">
        <v>7195</v>
      </c>
      <c r="L4298" s="57" t="s">
        <v>7194</v>
      </c>
      <c r="M4298" s="21">
        <v>250</v>
      </c>
      <c r="N4298" s="21">
        <v>33</v>
      </c>
      <c r="O4298" s="21">
        <v>0.4</v>
      </c>
      <c r="P4298" s="21">
        <v>3</v>
      </c>
      <c r="Q4298" s="21">
        <v>2013</v>
      </c>
      <c r="R4298" s="21" t="s">
        <v>1769</v>
      </c>
      <c r="S4298" s="21">
        <v>961830</v>
      </c>
      <c r="T4298" s="116">
        <v>991</v>
      </c>
      <c r="U4298" s="111">
        <v>45</v>
      </c>
      <c r="V4298" s="113">
        <f t="shared" si="806"/>
        <v>907.31555555555553</v>
      </c>
      <c r="W4298" s="113">
        <f t="shared" si="807"/>
        <v>83.684444444444466</v>
      </c>
      <c r="X4298" s="112">
        <f t="shared" si="808"/>
        <v>83684.444444444467</v>
      </c>
      <c r="Y4298" s="111"/>
      <c r="Z4298" s="110">
        <f t="shared" si="804"/>
        <v>41</v>
      </c>
      <c r="AA4298" s="109">
        <f t="shared" si="809"/>
        <v>49.550000000000004</v>
      </c>
      <c r="AB4298" s="109">
        <f t="shared" si="810"/>
        <v>49550.000000000007</v>
      </c>
      <c r="AC4298" s="108">
        <f t="shared" si="811"/>
        <v>941.45</v>
      </c>
      <c r="AD4298" s="107">
        <f t="shared" si="812"/>
        <v>2.2222222222222223E-2</v>
      </c>
      <c r="AE4298" s="106">
        <f t="shared" si="813"/>
        <v>20.921111111111113</v>
      </c>
      <c r="AF4298" s="105">
        <f t="shared" si="814"/>
        <v>104.60555555555558</v>
      </c>
      <c r="AG4298" s="105">
        <f t="shared" si="815"/>
        <v>886.39444444444439</v>
      </c>
    </row>
    <row r="4299" spans="1:33" s="88" customFormat="1" x14ac:dyDescent="0.35">
      <c r="A4299" s="21">
        <v>10141103</v>
      </c>
      <c r="B4299" s="115" t="s">
        <v>1665</v>
      </c>
      <c r="C4299" s="115" t="s">
        <v>710</v>
      </c>
      <c r="D4299" s="21"/>
      <c r="E4299" s="114" t="str">
        <f t="shared" si="805"/>
        <v xml:space="preserve">TRANSFORMADOR MARCA:TM SE-MANJE </v>
      </c>
      <c r="F4299" s="57" t="s">
        <v>424</v>
      </c>
      <c r="G4299" s="21" t="s">
        <v>3139</v>
      </c>
      <c r="H4299" s="21" t="s">
        <v>3138</v>
      </c>
      <c r="I4299" s="21" t="s">
        <v>7193</v>
      </c>
      <c r="J4299" s="57"/>
      <c r="K4299" s="57" t="s">
        <v>7192</v>
      </c>
      <c r="L4299" s="57" t="s">
        <v>7191</v>
      </c>
      <c r="M4299" s="21">
        <v>100</v>
      </c>
      <c r="N4299" s="21">
        <v>33</v>
      </c>
      <c r="O4299" s="21">
        <v>0.4</v>
      </c>
      <c r="P4299" s="57">
        <v>3</v>
      </c>
      <c r="Q4299" s="21">
        <v>2013</v>
      </c>
      <c r="R4299" s="21" t="s">
        <v>1769</v>
      </c>
      <c r="S4299" s="21">
        <v>916532</v>
      </c>
      <c r="T4299" s="116">
        <v>763</v>
      </c>
      <c r="U4299" s="111">
        <v>45</v>
      </c>
      <c r="V4299" s="113">
        <f t="shared" si="806"/>
        <v>698.56888888888886</v>
      </c>
      <c r="W4299" s="113">
        <f t="shared" si="807"/>
        <v>64.431111111111136</v>
      </c>
      <c r="X4299" s="112">
        <f t="shared" si="808"/>
        <v>64431.111111111139</v>
      </c>
      <c r="Y4299" s="111"/>
      <c r="Z4299" s="110">
        <f t="shared" si="804"/>
        <v>41</v>
      </c>
      <c r="AA4299" s="109">
        <f t="shared" si="809"/>
        <v>38.15</v>
      </c>
      <c r="AB4299" s="109">
        <f t="shared" si="810"/>
        <v>38150</v>
      </c>
      <c r="AC4299" s="108">
        <f t="shared" si="811"/>
        <v>724.85</v>
      </c>
      <c r="AD4299" s="107">
        <f t="shared" si="812"/>
        <v>2.2222222222222223E-2</v>
      </c>
      <c r="AE4299" s="106">
        <f t="shared" si="813"/>
        <v>16.10777777777778</v>
      </c>
      <c r="AF4299" s="105">
        <f t="shared" si="814"/>
        <v>80.53888888888892</v>
      </c>
      <c r="AG4299" s="105">
        <f t="shared" si="815"/>
        <v>682.46111111111111</v>
      </c>
    </row>
    <row r="4300" spans="1:33" s="88" customFormat="1" x14ac:dyDescent="0.35">
      <c r="A4300" s="21">
        <v>10141103</v>
      </c>
      <c r="B4300" s="115" t="s">
        <v>1665</v>
      </c>
      <c r="C4300" s="115" t="s">
        <v>710</v>
      </c>
      <c r="D4300" s="21"/>
      <c r="E4300" s="114" t="str">
        <f t="shared" si="805"/>
        <v xml:space="preserve">TRANSFORMADOR MARCA:DPM SE-MANJE </v>
      </c>
      <c r="F4300" s="57" t="s">
        <v>424</v>
      </c>
      <c r="G4300" s="21" t="s">
        <v>3139</v>
      </c>
      <c r="H4300" s="21" t="s">
        <v>3138</v>
      </c>
      <c r="I4300" s="21" t="s">
        <v>7190</v>
      </c>
      <c r="J4300" s="57"/>
      <c r="K4300" s="57" t="s">
        <v>7189</v>
      </c>
      <c r="L4300" s="57" t="s">
        <v>7188</v>
      </c>
      <c r="M4300" s="21">
        <v>160</v>
      </c>
      <c r="N4300" s="21">
        <v>33</v>
      </c>
      <c r="O4300" s="21">
        <v>0.4</v>
      </c>
      <c r="P4300" s="57">
        <v>3</v>
      </c>
      <c r="Q4300" s="21">
        <v>2013</v>
      </c>
      <c r="R4300" s="21" t="s">
        <v>587</v>
      </c>
      <c r="S4300" s="21" t="s">
        <v>7187</v>
      </c>
      <c r="T4300" s="116">
        <v>991</v>
      </c>
      <c r="U4300" s="111">
        <v>45</v>
      </c>
      <c r="V4300" s="113">
        <f t="shared" si="806"/>
        <v>907.31555555555553</v>
      </c>
      <c r="W4300" s="113">
        <f t="shared" si="807"/>
        <v>83.684444444444466</v>
      </c>
      <c r="X4300" s="112">
        <f t="shared" si="808"/>
        <v>83684.444444444467</v>
      </c>
      <c r="Y4300" s="111"/>
      <c r="Z4300" s="110">
        <f t="shared" si="804"/>
        <v>41</v>
      </c>
      <c r="AA4300" s="109">
        <f t="shared" si="809"/>
        <v>49.550000000000004</v>
      </c>
      <c r="AB4300" s="109">
        <f t="shared" si="810"/>
        <v>49550.000000000007</v>
      </c>
      <c r="AC4300" s="108">
        <f t="shared" si="811"/>
        <v>941.45</v>
      </c>
      <c r="AD4300" s="107">
        <f t="shared" si="812"/>
        <v>2.2222222222222223E-2</v>
      </c>
      <c r="AE4300" s="106">
        <f t="shared" si="813"/>
        <v>20.921111111111113</v>
      </c>
      <c r="AF4300" s="105">
        <f t="shared" si="814"/>
        <v>104.60555555555558</v>
      </c>
      <c r="AG4300" s="105">
        <f t="shared" si="815"/>
        <v>886.39444444444439</v>
      </c>
    </row>
    <row r="4301" spans="1:33" s="88" customFormat="1" x14ac:dyDescent="0.35">
      <c r="A4301" s="21">
        <v>10141103</v>
      </c>
      <c r="B4301" s="115" t="s">
        <v>1665</v>
      </c>
      <c r="C4301" s="115" t="s">
        <v>710</v>
      </c>
      <c r="D4301" s="21"/>
      <c r="E4301" s="114" t="str">
        <f t="shared" si="805"/>
        <v xml:space="preserve">TRANSFORMADOR MARCA:DPM SE-MANJE </v>
      </c>
      <c r="F4301" s="57" t="s">
        <v>424</v>
      </c>
      <c r="G4301" s="21" t="s">
        <v>3139</v>
      </c>
      <c r="H4301" s="21" t="s">
        <v>3138</v>
      </c>
      <c r="I4301" s="21" t="s">
        <v>7186</v>
      </c>
      <c r="J4301" s="57"/>
      <c r="K4301" s="57" t="s">
        <v>7185</v>
      </c>
      <c r="L4301" s="57" t="s">
        <v>7184</v>
      </c>
      <c r="M4301" s="21">
        <v>100</v>
      </c>
      <c r="N4301" s="21">
        <v>33</v>
      </c>
      <c r="O4301" s="21">
        <v>0.4</v>
      </c>
      <c r="P4301" s="57">
        <v>3</v>
      </c>
      <c r="Q4301" s="21">
        <v>2013</v>
      </c>
      <c r="R4301" s="21" t="s">
        <v>587</v>
      </c>
      <c r="S4301" s="21" t="s">
        <v>7183</v>
      </c>
      <c r="T4301" s="116">
        <v>763</v>
      </c>
      <c r="U4301" s="111">
        <v>45</v>
      </c>
      <c r="V4301" s="113">
        <f t="shared" si="806"/>
        <v>698.56888888888886</v>
      </c>
      <c r="W4301" s="113">
        <f t="shared" si="807"/>
        <v>64.431111111111136</v>
      </c>
      <c r="X4301" s="112">
        <f t="shared" si="808"/>
        <v>64431.111111111139</v>
      </c>
      <c r="Y4301" s="111"/>
      <c r="Z4301" s="110">
        <f t="shared" si="804"/>
        <v>41</v>
      </c>
      <c r="AA4301" s="109">
        <f t="shared" si="809"/>
        <v>38.15</v>
      </c>
      <c r="AB4301" s="109">
        <f t="shared" si="810"/>
        <v>38150</v>
      </c>
      <c r="AC4301" s="108">
        <f t="shared" si="811"/>
        <v>724.85</v>
      </c>
      <c r="AD4301" s="107">
        <f t="shared" si="812"/>
        <v>2.2222222222222223E-2</v>
      </c>
      <c r="AE4301" s="106">
        <f t="shared" si="813"/>
        <v>16.10777777777778</v>
      </c>
      <c r="AF4301" s="105">
        <f t="shared" si="814"/>
        <v>80.53888888888892</v>
      </c>
      <c r="AG4301" s="105">
        <f t="shared" si="815"/>
        <v>682.46111111111111</v>
      </c>
    </row>
    <row r="4302" spans="1:33" s="88" customFormat="1" x14ac:dyDescent="0.35">
      <c r="A4302" s="21">
        <v>10141103</v>
      </c>
      <c r="B4302" s="115" t="s">
        <v>1665</v>
      </c>
      <c r="C4302" s="115" t="s">
        <v>710</v>
      </c>
      <c r="D4302" s="21"/>
      <c r="E4302" s="114" t="str">
        <f t="shared" si="805"/>
        <v xml:space="preserve">TRANSFORMADOR MARCA:DPM SE-MANJE </v>
      </c>
      <c r="F4302" s="57" t="s">
        <v>424</v>
      </c>
      <c r="G4302" s="21" t="s">
        <v>3139</v>
      </c>
      <c r="H4302" s="21" t="s">
        <v>3138</v>
      </c>
      <c r="I4302" s="21" t="s">
        <v>7182</v>
      </c>
      <c r="J4302" s="57"/>
      <c r="K4302" s="57" t="s">
        <v>7181</v>
      </c>
      <c r="L4302" s="57" t="s">
        <v>7180</v>
      </c>
      <c r="M4302" s="21">
        <v>50</v>
      </c>
      <c r="N4302" s="21">
        <v>33</v>
      </c>
      <c r="O4302" s="21">
        <v>0.4</v>
      </c>
      <c r="P4302" s="57">
        <v>3</v>
      </c>
      <c r="Q4302" s="21">
        <v>2013</v>
      </c>
      <c r="R4302" s="21" t="s">
        <v>587</v>
      </c>
      <c r="S4302" s="21" t="s">
        <v>7179</v>
      </c>
      <c r="T4302" s="116">
        <v>643</v>
      </c>
      <c r="U4302" s="111">
        <v>45</v>
      </c>
      <c r="V4302" s="113">
        <f t="shared" si="806"/>
        <v>588.70222222222219</v>
      </c>
      <c r="W4302" s="113">
        <f t="shared" si="807"/>
        <v>54.29777777777781</v>
      </c>
      <c r="X4302" s="112">
        <f t="shared" si="808"/>
        <v>54297.77777777781</v>
      </c>
      <c r="Y4302" s="111"/>
      <c r="Z4302" s="110">
        <f t="shared" si="804"/>
        <v>41</v>
      </c>
      <c r="AA4302" s="109">
        <f t="shared" si="809"/>
        <v>32.15</v>
      </c>
      <c r="AB4302" s="109">
        <f t="shared" si="810"/>
        <v>32150</v>
      </c>
      <c r="AC4302" s="108">
        <f t="shared" si="811"/>
        <v>610.85</v>
      </c>
      <c r="AD4302" s="107">
        <f t="shared" si="812"/>
        <v>2.2222222222222223E-2</v>
      </c>
      <c r="AE4302" s="106">
        <f t="shared" si="813"/>
        <v>13.574444444444445</v>
      </c>
      <c r="AF4302" s="105">
        <f t="shared" si="814"/>
        <v>67.872222222222263</v>
      </c>
      <c r="AG4302" s="105">
        <f t="shared" si="815"/>
        <v>575.12777777777774</v>
      </c>
    </row>
    <row r="4303" spans="1:33" s="88" customFormat="1" x14ac:dyDescent="0.35">
      <c r="A4303" s="21">
        <v>10141103</v>
      </c>
      <c r="B4303" s="115" t="s">
        <v>1665</v>
      </c>
      <c r="C4303" s="115" t="s">
        <v>710</v>
      </c>
      <c r="D4303" s="21"/>
      <c r="E4303" s="114" t="str">
        <f t="shared" si="805"/>
        <v xml:space="preserve">TRANSFORMADOR MARCA:DPM SE-MANJE </v>
      </c>
      <c r="F4303" s="57" t="s">
        <v>424</v>
      </c>
      <c r="G4303" s="21" t="s">
        <v>3139</v>
      </c>
      <c r="H4303" s="21" t="s">
        <v>3138</v>
      </c>
      <c r="I4303" s="21" t="s">
        <v>7178</v>
      </c>
      <c r="J4303" s="57"/>
      <c r="K4303" s="57" t="s">
        <v>7177</v>
      </c>
      <c r="L4303" s="57" t="s">
        <v>7176</v>
      </c>
      <c r="M4303" s="21">
        <v>100</v>
      </c>
      <c r="N4303" s="21">
        <v>33</v>
      </c>
      <c r="O4303" s="21">
        <v>0.4</v>
      </c>
      <c r="P4303" s="57">
        <v>3</v>
      </c>
      <c r="Q4303" s="21">
        <v>2013</v>
      </c>
      <c r="R4303" s="21" t="s">
        <v>587</v>
      </c>
      <c r="S4303" s="21" t="s">
        <v>7175</v>
      </c>
      <c r="T4303" s="116">
        <v>763</v>
      </c>
      <c r="U4303" s="111">
        <v>45</v>
      </c>
      <c r="V4303" s="113">
        <f t="shared" si="806"/>
        <v>698.56888888888886</v>
      </c>
      <c r="W4303" s="113">
        <f t="shared" si="807"/>
        <v>64.431111111111136</v>
      </c>
      <c r="X4303" s="112">
        <f t="shared" si="808"/>
        <v>64431.111111111139</v>
      </c>
      <c r="Y4303" s="111"/>
      <c r="Z4303" s="110">
        <f t="shared" si="804"/>
        <v>41</v>
      </c>
      <c r="AA4303" s="109">
        <f t="shared" si="809"/>
        <v>38.15</v>
      </c>
      <c r="AB4303" s="109">
        <f t="shared" si="810"/>
        <v>38150</v>
      </c>
      <c r="AC4303" s="108">
        <f t="shared" si="811"/>
        <v>724.85</v>
      </c>
      <c r="AD4303" s="107">
        <f t="shared" si="812"/>
        <v>2.2222222222222223E-2</v>
      </c>
      <c r="AE4303" s="106">
        <f t="shared" si="813"/>
        <v>16.10777777777778</v>
      </c>
      <c r="AF4303" s="105">
        <f t="shared" si="814"/>
        <v>80.53888888888892</v>
      </c>
      <c r="AG4303" s="105">
        <f t="shared" si="815"/>
        <v>682.46111111111111</v>
      </c>
    </row>
    <row r="4304" spans="1:33" s="88" customFormat="1" x14ac:dyDescent="0.35">
      <c r="A4304" s="21">
        <v>10141103</v>
      </c>
      <c r="B4304" s="115" t="s">
        <v>1665</v>
      </c>
      <c r="C4304" s="115" t="s">
        <v>710</v>
      </c>
      <c r="D4304" s="21"/>
      <c r="E4304" s="114" t="str">
        <f t="shared" si="805"/>
        <v xml:space="preserve">TRANSFORMADOR MARCA:TM SE-MANJE </v>
      </c>
      <c r="F4304" s="57" t="s">
        <v>424</v>
      </c>
      <c r="G4304" s="21" t="s">
        <v>3139</v>
      </c>
      <c r="H4304" s="21" t="s">
        <v>3138</v>
      </c>
      <c r="I4304" s="21" t="s">
        <v>7174</v>
      </c>
      <c r="J4304" s="57"/>
      <c r="K4304" s="57" t="s">
        <v>7173</v>
      </c>
      <c r="L4304" s="57" t="s">
        <v>7172</v>
      </c>
      <c r="M4304" s="21">
        <v>50</v>
      </c>
      <c r="N4304" s="21">
        <v>33</v>
      </c>
      <c r="O4304" s="21">
        <v>0.4</v>
      </c>
      <c r="P4304" s="57">
        <v>3</v>
      </c>
      <c r="Q4304" s="21">
        <v>2013</v>
      </c>
      <c r="R4304" s="21" t="s">
        <v>1769</v>
      </c>
      <c r="S4304" s="21">
        <v>916520</v>
      </c>
      <c r="T4304" s="116">
        <v>643</v>
      </c>
      <c r="U4304" s="111">
        <v>45</v>
      </c>
      <c r="V4304" s="113">
        <f t="shared" si="806"/>
        <v>588.70222222222219</v>
      </c>
      <c r="W4304" s="113">
        <f t="shared" si="807"/>
        <v>54.29777777777781</v>
      </c>
      <c r="X4304" s="112">
        <f t="shared" si="808"/>
        <v>54297.77777777781</v>
      </c>
      <c r="Y4304" s="111"/>
      <c r="Z4304" s="110">
        <f t="shared" si="804"/>
        <v>41</v>
      </c>
      <c r="AA4304" s="109">
        <f t="shared" si="809"/>
        <v>32.15</v>
      </c>
      <c r="AB4304" s="109">
        <f t="shared" si="810"/>
        <v>32150</v>
      </c>
      <c r="AC4304" s="108">
        <f t="shared" si="811"/>
        <v>610.85</v>
      </c>
      <c r="AD4304" s="107">
        <f t="shared" si="812"/>
        <v>2.2222222222222223E-2</v>
      </c>
      <c r="AE4304" s="106">
        <f t="shared" si="813"/>
        <v>13.574444444444445</v>
      </c>
      <c r="AF4304" s="105">
        <f t="shared" si="814"/>
        <v>67.872222222222263</v>
      </c>
      <c r="AG4304" s="105">
        <f t="shared" si="815"/>
        <v>575.12777777777774</v>
      </c>
    </row>
    <row r="4305" spans="1:33" s="88" customFormat="1" x14ac:dyDescent="0.35">
      <c r="A4305" s="21">
        <v>10141103</v>
      </c>
      <c r="B4305" s="115" t="s">
        <v>1665</v>
      </c>
      <c r="C4305" s="115" t="s">
        <v>710</v>
      </c>
      <c r="D4305" s="21"/>
      <c r="E4305" s="114" t="str">
        <f t="shared" si="805"/>
        <v xml:space="preserve">TRANSFORMADOR MARCA:TM SE-MANJE </v>
      </c>
      <c r="F4305" s="57" t="s">
        <v>424</v>
      </c>
      <c r="G4305" s="21" t="s">
        <v>3139</v>
      </c>
      <c r="H4305" s="21" t="s">
        <v>3138</v>
      </c>
      <c r="I4305" s="21" t="s">
        <v>7171</v>
      </c>
      <c r="J4305" s="57"/>
      <c r="K4305" s="57" t="s">
        <v>7170</v>
      </c>
      <c r="L4305" s="57" t="s">
        <v>7169</v>
      </c>
      <c r="M4305" s="21">
        <v>50</v>
      </c>
      <c r="N4305" s="21">
        <v>33</v>
      </c>
      <c r="O4305" s="21">
        <v>0.4</v>
      </c>
      <c r="P4305" s="57">
        <v>3</v>
      </c>
      <c r="Q4305" s="21">
        <v>2013</v>
      </c>
      <c r="R4305" s="21" t="s">
        <v>1769</v>
      </c>
      <c r="S4305" s="21">
        <v>9165149</v>
      </c>
      <c r="T4305" s="116">
        <v>643</v>
      </c>
      <c r="U4305" s="111">
        <v>45</v>
      </c>
      <c r="V4305" s="113">
        <f t="shared" si="806"/>
        <v>588.70222222222219</v>
      </c>
      <c r="W4305" s="113">
        <f t="shared" si="807"/>
        <v>54.29777777777781</v>
      </c>
      <c r="X4305" s="112">
        <f t="shared" si="808"/>
        <v>54297.77777777781</v>
      </c>
      <c r="Y4305" s="111"/>
      <c r="Z4305" s="110">
        <f t="shared" si="804"/>
        <v>41</v>
      </c>
      <c r="AA4305" s="109">
        <f t="shared" si="809"/>
        <v>32.15</v>
      </c>
      <c r="AB4305" s="109">
        <f t="shared" si="810"/>
        <v>32150</v>
      </c>
      <c r="AC4305" s="108">
        <f t="shared" si="811"/>
        <v>610.85</v>
      </c>
      <c r="AD4305" s="107">
        <f t="shared" si="812"/>
        <v>2.2222222222222223E-2</v>
      </c>
      <c r="AE4305" s="106">
        <f t="shared" si="813"/>
        <v>13.574444444444445</v>
      </c>
      <c r="AF4305" s="105">
        <f t="shared" si="814"/>
        <v>67.872222222222263</v>
      </c>
      <c r="AG4305" s="105">
        <f t="shared" si="815"/>
        <v>575.12777777777774</v>
      </c>
    </row>
    <row r="4306" spans="1:33" s="88" customFormat="1" x14ac:dyDescent="0.35">
      <c r="A4306" s="21">
        <v>10141103</v>
      </c>
      <c r="B4306" s="115" t="s">
        <v>1665</v>
      </c>
      <c r="C4306" s="115" t="s">
        <v>710</v>
      </c>
      <c r="D4306" s="21"/>
      <c r="E4306" s="114" t="str">
        <f t="shared" si="805"/>
        <v xml:space="preserve">TRANSFORMADOR MARCA:TM SE-MWANZA/MALAWI </v>
      </c>
      <c r="F4306" s="57" t="s">
        <v>424</v>
      </c>
      <c r="G4306" s="21" t="s">
        <v>6277</v>
      </c>
      <c r="H4306" s="21" t="s">
        <v>6276</v>
      </c>
      <c r="I4306" s="21" t="s">
        <v>7168</v>
      </c>
      <c r="J4306" s="57"/>
      <c r="K4306" s="57" t="s">
        <v>7167</v>
      </c>
      <c r="L4306" s="57" t="s">
        <v>7166</v>
      </c>
      <c r="M4306" s="21">
        <v>50</v>
      </c>
      <c r="N4306" s="21">
        <v>33</v>
      </c>
      <c r="O4306" s="21">
        <v>0.4</v>
      </c>
      <c r="P4306" s="57">
        <v>3</v>
      </c>
      <c r="Q4306" s="21">
        <v>2013</v>
      </c>
      <c r="R4306" s="21" t="s">
        <v>1769</v>
      </c>
      <c r="S4306" s="21">
        <v>916514</v>
      </c>
      <c r="T4306" s="116">
        <v>643</v>
      </c>
      <c r="U4306" s="111">
        <v>45</v>
      </c>
      <c r="V4306" s="113">
        <f t="shared" si="806"/>
        <v>588.70222222222219</v>
      </c>
      <c r="W4306" s="113">
        <f t="shared" si="807"/>
        <v>54.29777777777781</v>
      </c>
      <c r="X4306" s="112">
        <f t="shared" si="808"/>
        <v>54297.77777777781</v>
      </c>
      <c r="Y4306" s="111"/>
      <c r="Z4306" s="110">
        <f t="shared" si="804"/>
        <v>41</v>
      </c>
      <c r="AA4306" s="109">
        <f t="shared" si="809"/>
        <v>32.15</v>
      </c>
      <c r="AB4306" s="109">
        <f t="shared" si="810"/>
        <v>32150</v>
      </c>
      <c r="AC4306" s="108">
        <f t="shared" si="811"/>
        <v>610.85</v>
      </c>
      <c r="AD4306" s="107">
        <f t="shared" si="812"/>
        <v>2.2222222222222223E-2</v>
      </c>
      <c r="AE4306" s="106">
        <f t="shared" si="813"/>
        <v>13.574444444444445</v>
      </c>
      <c r="AF4306" s="105">
        <f t="shared" si="814"/>
        <v>67.872222222222263</v>
      </c>
      <c r="AG4306" s="105">
        <f t="shared" si="815"/>
        <v>575.12777777777774</v>
      </c>
    </row>
    <row r="4307" spans="1:33" s="88" customFormat="1" x14ac:dyDescent="0.35">
      <c r="A4307" s="21">
        <v>10141103</v>
      </c>
      <c r="B4307" s="115" t="s">
        <v>1665</v>
      </c>
      <c r="C4307" s="115" t="s">
        <v>710</v>
      </c>
      <c r="D4307" s="21" t="s">
        <v>6538</v>
      </c>
      <c r="E4307" s="114" t="str">
        <f t="shared" si="805"/>
        <v>TRANSFORMADOR MARCA:EFACEC ANGOCHE PTS 6</v>
      </c>
      <c r="F4307" s="21"/>
      <c r="G4307" s="21" t="s">
        <v>709</v>
      </c>
      <c r="H4307" s="21" t="s">
        <v>1808</v>
      </c>
      <c r="I4307" s="21"/>
      <c r="J4307" s="21"/>
      <c r="K4307" s="21" t="s">
        <v>6537</v>
      </c>
      <c r="L4307" s="21" t="s">
        <v>6536</v>
      </c>
      <c r="M4307" s="21" t="s">
        <v>500</v>
      </c>
      <c r="N4307" s="21" t="s">
        <v>376</v>
      </c>
      <c r="O4307" s="21" t="s">
        <v>362</v>
      </c>
      <c r="P4307" s="21">
        <v>3</v>
      </c>
      <c r="Q4307" s="21">
        <v>2013</v>
      </c>
      <c r="R4307" s="21" t="s">
        <v>27</v>
      </c>
      <c r="S4307" s="21"/>
      <c r="T4307" s="116">
        <v>445</v>
      </c>
      <c r="U4307" s="111">
        <v>45</v>
      </c>
      <c r="V4307" s="113">
        <f t="shared" si="806"/>
        <v>407.42222222222222</v>
      </c>
      <c r="W4307" s="113">
        <f t="shared" si="807"/>
        <v>37.577777777777783</v>
      </c>
      <c r="X4307" s="112">
        <f t="shared" si="808"/>
        <v>37577.777777777781</v>
      </c>
      <c r="Y4307" s="111"/>
      <c r="Z4307" s="110">
        <f t="shared" si="804"/>
        <v>41</v>
      </c>
      <c r="AA4307" s="109">
        <f t="shared" si="809"/>
        <v>22.25</v>
      </c>
      <c r="AB4307" s="109">
        <f t="shared" si="810"/>
        <v>22250</v>
      </c>
      <c r="AC4307" s="108">
        <f t="shared" si="811"/>
        <v>422.75</v>
      </c>
      <c r="AD4307" s="107">
        <f t="shared" si="812"/>
        <v>2.2222222222222223E-2</v>
      </c>
      <c r="AE4307" s="106">
        <f t="shared" si="813"/>
        <v>9.3944444444444439</v>
      </c>
      <c r="AF4307" s="105">
        <f t="shared" si="814"/>
        <v>46.972222222222229</v>
      </c>
      <c r="AG4307" s="105">
        <f t="shared" si="815"/>
        <v>398.02777777777777</v>
      </c>
    </row>
    <row r="4308" spans="1:33" s="88" customFormat="1" x14ac:dyDescent="0.35">
      <c r="A4308" s="21">
        <v>10141103</v>
      </c>
      <c r="B4308" s="115" t="s">
        <v>1665</v>
      </c>
      <c r="C4308" s="115" t="s">
        <v>710</v>
      </c>
      <c r="D4308" s="61" t="s">
        <v>6535</v>
      </c>
      <c r="E4308" s="114" t="str">
        <f t="shared" si="805"/>
        <v>TRANSFORMADOR MARCA: LICHINGA PTS1014</v>
      </c>
      <c r="F4308" s="21"/>
      <c r="G4308" s="178" t="s">
        <v>158</v>
      </c>
      <c r="H4308" s="178" t="s">
        <v>158</v>
      </c>
      <c r="I4308" s="61" t="s">
        <v>6534</v>
      </c>
      <c r="J4308" s="21"/>
      <c r="K4308" s="121" t="s">
        <v>6533</v>
      </c>
      <c r="L4308" s="124" t="s">
        <v>6532</v>
      </c>
      <c r="M4308" s="121">
        <v>250</v>
      </c>
      <c r="N4308" s="161" t="s">
        <v>19</v>
      </c>
      <c r="O4308" s="21" t="s">
        <v>362</v>
      </c>
      <c r="P4308" s="57">
        <v>3</v>
      </c>
      <c r="Q4308" s="21">
        <v>2013</v>
      </c>
      <c r="R4308" s="21"/>
      <c r="S4308" s="21"/>
      <c r="T4308" s="116">
        <v>991</v>
      </c>
      <c r="U4308" s="111">
        <v>45</v>
      </c>
      <c r="V4308" s="113">
        <f t="shared" si="806"/>
        <v>907.31555555555553</v>
      </c>
      <c r="W4308" s="113">
        <f t="shared" si="807"/>
        <v>83.684444444444466</v>
      </c>
      <c r="X4308" s="112">
        <f t="shared" si="808"/>
        <v>83684.444444444467</v>
      </c>
      <c r="Y4308" s="111"/>
      <c r="Z4308" s="110">
        <f t="shared" si="804"/>
        <v>41</v>
      </c>
      <c r="AA4308" s="109">
        <f t="shared" si="809"/>
        <v>49.550000000000004</v>
      </c>
      <c r="AB4308" s="109">
        <f t="shared" si="810"/>
        <v>49550.000000000007</v>
      </c>
      <c r="AC4308" s="108">
        <f t="shared" si="811"/>
        <v>941.45</v>
      </c>
      <c r="AD4308" s="107">
        <f t="shared" si="812"/>
        <v>2.2222222222222223E-2</v>
      </c>
      <c r="AE4308" s="106">
        <f t="shared" si="813"/>
        <v>20.921111111111113</v>
      </c>
      <c r="AF4308" s="105">
        <f t="shared" si="814"/>
        <v>104.60555555555558</v>
      </c>
      <c r="AG4308" s="105">
        <f t="shared" si="815"/>
        <v>886.39444444444439</v>
      </c>
    </row>
    <row r="4309" spans="1:33" s="88" customFormat="1" x14ac:dyDescent="0.35">
      <c r="A4309" s="21">
        <v>10141103</v>
      </c>
      <c r="B4309" s="115" t="s">
        <v>1665</v>
      </c>
      <c r="C4309" s="115" t="s">
        <v>710</v>
      </c>
      <c r="D4309" s="61" t="s">
        <v>6530</v>
      </c>
      <c r="E4309" s="114" t="str">
        <f t="shared" si="805"/>
        <v>TRANSFORMADOR MARCA: LICHINGA PTS1020</v>
      </c>
      <c r="F4309" s="21"/>
      <c r="G4309" s="178" t="s">
        <v>158</v>
      </c>
      <c r="H4309" s="178" t="s">
        <v>158</v>
      </c>
      <c r="I4309" s="215" t="s">
        <v>6529</v>
      </c>
      <c r="J4309" s="21"/>
      <c r="K4309" s="124" t="s">
        <v>6528</v>
      </c>
      <c r="L4309" s="124" t="s">
        <v>6527</v>
      </c>
      <c r="M4309" s="215">
        <v>160</v>
      </c>
      <c r="N4309" s="161" t="s">
        <v>19</v>
      </c>
      <c r="O4309" s="21" t="s">
        <v>362</v>
      </c>
      <c r="P4309" s="57">
        <v>3</v>
      </c>
      <c r="Q4309" s="21">
        <v>2013</v>
      </c>
      <c r="R4309" s="21"/>
      <c r="S4309" s="21"/>
      <c r="T4309" s="116">
        <v>991</v>
      </c>
      <c r="U4309" s="111">
        <v>45</v>
      </c>
      <c r="V4309" s="113">
        <f t="shared" si="806"/>
        <v>907.31555555555553</v>
      </c>
      <c r="W4309" s="113">
        <f t="shared" si="807"/>
        <v>83.684444444444466</v>
      </c>
      <c r="X4309" s="112">
        <f t="shared" si="808"/>
        <v>83684.444444444467</v>
      </c>
      <c r="Y4309" s="111"/>
      <c r="Z4309" s="110">
        <f t="shared" si="804"/>
        <v>41</v>
      </c>
      <c r="AA4309" s="109">
        <f t="shared" si="809"/>
        <v>49.550000000000004</v>
      </c>
      <c r="AB4309" s="109">
        <f t="shared" si="810"/>
        <v>49550.000000000007</v>
      </c>
      <c r="AC4309" s="108">
        <f t="shared" si="811"/>
        <v>941.45</v>
      </c>
      <c r="AD4309" s="107">
        <f t="shared" si="812"/>
        <v>2.2222222222222223E-2</v>
      </c>
      <c r="AE4309" s="106">
        <f t="shared" si="813"/>
        <v>20.921111111111113</v>
      </c>
      <c r="AF4309" s="105">
        <f t="shared" si="814"/>
        <v>104.60555555555558</v>
      </c>
      <c r="AG4309" s="105">
        <f t="shared" si="815"/>
        <v>886.39444444444439</v>
      </c>
    </row>
    <row r="4310" spans="1:33" s="88" customFormat="1" x14ac:dyDescent="0.35">
      <c r="A4310" s="21">
        <v>10141103</v>
      </c>
      <c r="B4310" s="115" t="s">
        <v>1665</v>
      </c>
      <c r="C4310" s="115" t="s">
        <v>710</v>
      </c>
      <c r="D4310" s="61" t="s">
        <v>6526</v>
      </c>
      <c r="E4310" s="114" t="str">
        <f t="shared" si="805"/>
        <v>TRANSFORMADOR MARCA: LICHINGA PTS1025</v>
      </c>
      <c r="F4310" s="21"/>
      <c r="G4310" s="178" t="s">
        <v>158</v>
      </c>
      <c r="H4310" s="178" t="s">
        <v>158</v>
      </c>
      <c r="I4310" s="215" t="s">
        <v>6465</v>
      </c>
      <c r="J4310" s="21"/>
      <c r="K4310" s="161" t="s">
        <v>6525</v>
      </c>
      <c r="L4310" s="124" t="s">
        <v>6524</v>
      </c>
      <c r="M4310" s="200">
        <v>200</v>
      </c>
      <c r="N4310" s="161" t="s">
        <v>619</v>
      </c>
      <c r="O4310" s="21" t="s">
        <v>362</v>
      </c>
      <c r="P4310" s="57">
        <v>3</v>
      </c>
      <c r="Q4310" s="21">
        <v>2013</v>
      </c>
      <c r="R4310" s="21"/>
      <c r="S4310" s="21"/>
      <c r="T4310" s="116">
        <v>572</v>
      </c>
      <c r="U4310" s="111">
        <v>45</v>
      </c>
      <c r="V4310" s="113">
        <f t="shared" si="806"/>
        <v>523.69777777777779</v>
      </c>
      <c r="W4310" s="113">
        <f t="shared" si="807"/>
        <v>48.302222222222213</v>
      </c>
      <c r="X4310" s="112">
        <f t="shared" si="808"/>
        <v>48302.222222222212</v>
      </c>
      <c r="Y4310" s="111"/>
      <c r="Z4310" s="110">
        <f t="shared" si="804"/>
        <v>41</v>
      </c>
      <c r="AA4310" s="109">
        <f t="shared" si="809"/>
        <v>28.6</v>
      </c>
      <c r="AB4310" s="109">
        <f t="shared" si="810"/>
        <v>28600</v>
      </c>
      <c r="AC4310" s="108">
        <f t="shared" si="811"/>
        <v>543.4</v>
      </c>
      <c r="AD4310" s="107">
        <f t="shared" si="812"/>
        <v>2.2222222222222223E-2</v>
      </c>
      <c r="AE4310" s="106">
        <f t="shared" si="813"/>
        <v>12.075555555555555</v>
      </c>
      <c r="AF4310" s="105">
        <f t="shared" si="814"/>
        <v>60.377777777777766</v>
      </c>
      <c r="AG4310" s="105">
        <f t="shared" si="815"/>
        <v>511.62222222222221</v>
      </c>
    </row>
    <row r="4311" spans="1:33" s="88" customFormat="1" x14ac:dyDescent="0.35">
      <c r="A4311" s="21">
        <v>10141103</v>
      </c>
      <c r="B4311" s="115" t="s">
        <v>1665</v>
      </c>
      <c r="C4311" s="115" t="s">
        <v>710</v>
      </c>
      <c r="D4311" s="61" t="s">
        <v>6521</v>
      </c>
      <c r="E4311" s="114" t="str">
        <f t="shared" si="805"/>
        <v>TRANSFORMADOR MARCA: LICHINGA PTS1026</v>
      </c>
      <c r="F4311" s="21"/>
      <c r="G4311" s="178" t="s">
        <v>158</v>
      </c>
      <c r="H4311" s="178" t="s">
        <v>158</v>
      </c>
      <c r="I4311" s="61" t="s">
        <v>6520</v>
      </c>
      <c r="J4311" s="21"/>
      <c r="K4311" s="124" t="s">
        <v>6519</v>
      </c>
      <c r="L4311" s="124" t="s">
        <v>6518</v>
      </c>
      <c r="M4311" s="21">
        <v>50</v>
      </c>
      <c r="N4311" s="161" t="s">
        <v>19</v>
      </c>
      <c r="O4311" s="21" t="s">
        <v>362</v>
      </c>
      <c r="P4311" s="57">
        <v>3</v>
      </c>
      <c r="Q4311" s="21">
        <v>2013</v>
      </c>
      <c r="R4311" s="21"/>
      <c r="S4311" s="21"/>
      <c r="T4311" s="116">
        <v>643</v>
      </c>
      <c r="U4311" s="111">
        <v>45</v>
      </c>
      <c r="V4311" s="113">
        <f t="shared" si="806"/>
        <v>588.70222222222219</v>
      </c>
      <c r="W4311" s="113">
        <f t="shared" si="807"/>
        <v>54.29777777777781</v>
      </c>
      <c r="X4311" s="112">
        <f t="shared" si="808"/>
        <v>54297.77777777781</v>
      </c>
      <c r="Y4311" s="111"/>
      <c r="Z4311" s="110">
        <f t="shared" si="804"/>
        <v>41</v>
      </c>
      <c r="AA4311" s="109">
        <f t="shared" si="809"/>
        <v>32.15</v>
      </c>
      <c r="AB4311" s="109">
        <f t="shared" si="810"/>
        <v>32150</v>
      </c>
      <c r="AC4311" s="108">
        <f t="shared" si="811"/>
        <v>610.85</v>
      </c>
      <c r="AD4311" s="107">
        <f t="shared" si="812"/>
        <v>2.2222222222222223E-2</v>
      </c>
      <c r="AE4311" s="106">
        <f t="shared" si="813"/>
        <v>13.574444444444445</v>
      </c>
      <c r="AF4311" s="105">
        <f t="shared" si="814"/>
        <v>67.872222222222263</v>
      </c>
      <c r="AG4311" s="105">
        <f t="shared" si="815"/>
        <v>575.12777777777774</v>
      </c>
    </row>
    <row r="4312" spans="1:33" s="88" customFormat="1" x14ac:dyDescent="0.35">
      <c r="A4312" s="21">
        <v>10141103</v>
      </c>
      <c r="B4312" s="115" t="s">
        <v>1665</v>
      </c>
      <c r="C4312" s="115" t="s">
        <v>710</v>
      </c>
      <c r="D4312" s="61" t="s">
        <v>6517</v>
      </c>
      <c r="E4312" s="114" t="str">
        <f t="shared" si="805"/>
        <v>TRANSFORMADOR MARCA: LICHINGA PTS1027</v>
      </c>
      <c r="F4312" s="21"/>
      <c r="G4312" s="178" t="s">
        <v>158</v>
      </c>
      <c r="H4312" s="178" t="s">
        <v>158</v>
      </c>
      <c r="I4312" s="201" t="s">
        <v>6516</v>
      </c>
      <c r="J4312" s="21"/>
      <c r="K4312" s="161" t="s">
        <v>6515</v>
      </c>
      <c r="L4312" s="124" t="s">
        <v>6514</v>
      </c>
      <c r="M4312" s="200">
        <v>100</v>
      </c>
      <c r="N4312" s="161" t="s">
        <v>19</v>
      </c>
      <c r="O4312" s="21" t="s">
        <v>362</v>
      </c>
      <c r="P4312" s="57">
        <v>3</v>
      </c>
      <c r="Q4312" s="21">
        <v>2013</v>
      </c>
      <c r="R4312" s="21"/>
      <c r="S4312" s="21"/>
      <c r="T4312" s="116">
        <v>763</v>
      </c>
      <c r="U4312" s="111">
        <v>45</v>
      </c>
      <c r="V4312" s="113">
        <f t="shared" si="806"/>
        <v>698.56888888888886</v>
      </c>
      <c r="W4312" s="113">
        <f t="shared" si="807"/>
        <v>64.431111111111136</v>
      </c>
      <c r="X4312" s="112">
        <f t="shared" si="808"/>
        <v>64431.111111111139</v>
      </c>
      <c r="Y4312" s="111"/>
      <c r="Z4312" s="110">
        <f t="shared" si="804"/>
        <v>41</v>
      </c>
      <c r="AA4312" s="109">
        <f t="shared" si="809"/>
        <v>38.15</v>
      </c>
      <c r="AB4312" s="109">
        <f t="shared" si="810"/>
        <v>38150</v>
      </c>
      <c r="AC4312" s="108">
        <f t="shared" si="811"/>
        <v>724.85</v>
      </c>
      <c r="AD4312" s="107">
        <f t="shared" si="812"/>
        <v>2.2222222222222223E-2</v>
      </c>
      <c r="AE4312" s="106">
        <f t="shared" si="813"/>
        <v>16.10777777777778</v>
      </c>
      <c r="AF4312" s="105">
        <f t="shared" si="814"/>
        <v>80.53888888888892</v>
      </c>
      <c r="AG4312" s="105">
        <f t="shared" si="815"/>
        <v>682.46111111111111</v>
      </c>
    </row>
    <row r="4313" spans="1:33" s="88" customFormat="1" x14ac:dyDescent="0.35">
      <c r="A4313" s="21">
        <v>10141103</v>
      </c>
      <c r="B4313" s="115" t="s">
        <v>1665</v>
      </c>
      <c r="C4313" s="115" t="s">
        <v>710</v>
      </c>
      <c r="D4313" s="61" t="s">
        <v>6512</v>
      </c>
      <c r="E4313" s="114" t="str">
        <f t="shared" si="805"/>
        <v>TRANSFORMADOR MARCA: LICHINGA PTS1028</v>
      </c>
      <c r="F4313" s="21"/>
      <c r="G4313" s="178" t="s">
        <v>158</v>
      </c>
      <c r="H4313" s="178" t="s">
        <v>158</v>
      </c>
      <c r="I4313" s="61" t="s">
        <v>6498</v>
      </c>
      <c r="J4313" s="21"/>
      <c r="K4313" s="124" t="s">
        <v>6511</v>
      </c>
      <c r="L4313" s="124" t="s">
        <v>6510</v>
      </c>
      <c r="M4313" s="61">
        <v>100</v>
      </c>
      <c r="N4313" s="161" t="s">
        <v>19</v>
      </c>
      <c r="O4313" s="21" t="s">
        <v>362</v>
      </c>
      <c r="P4313" s="57">
        <v>3</v>
      </c>
      <c r="Q4313" s="21">
        <v>2013</v>
      </c>
      <c r="R4313" s="21"/>
      <c r="S4313" s="21"/>
      <c r="T4313" s="116">
        <v>763</v>
      </c>
      <c r="U4313" s="111">
        <v>45</v>
      </c>
      <c r="V4313" s="113">
        <f t="shared" si="806"/>
        <v>698.56888888888886</v>
      </c>
      <c r="W4313" s="113">
        <f t="shared" si="807"/>
        <v>64.431111111111136</v>
      </c>
      <c r="X4313" s="112">
        <f t="shared" si="808"/>
        <v>64431.111111111139</v>
      </c>
      <c r="Y4313" s="111"/>
      <c r="Z4313" s="110">
        <f t="shared" si="804"/>
        <v>41</v>
      </c>
      <c r="AA4313" s="109">
        <f t="shared" si="809"/>
        <v>38.15</v>
      </c>
      <c r="AB4313" s="109">
        <f t="shared" si="810"/>
        <v>38150</v>
      </c>
      <c r="AC4313" s="108">
        <f t="shared" si="811"/>
        <v>724.85</v>
      </c>
      <c r="AD4313" s="107">
        <f t="shared" si="812"/>
        <v>2.2222222222222223E-2</v>
      </c>
      <c r="AE4313" s="106">
        <f t="shared" si="813"/>
        <v>16.10777777777778</v>
      </c>
      <c r="AF4313" s="105">
        <f t="shared" si="814"/>
        <v>80.53888888888892</v>
      </c>
      <c r="AG4313" s="105">
        <f t="shared" si="815"/>
        <v>682.46111111111111</v>
      </c>
    </row>
    <row r="4314" spans="1:33" s="88" customFormat="1" x14ac:dyDescent="0.35">
      <c r="A4314" s="21">
        <v>10141103</v>
      </c>
      <c r="B4314" s="115" t="s">
        <v>1665</v>
      </c>
      <c r="C4314" s="115" t="s">
        <v>710</v>
      </c>
      <c r="D4314" s="61" t="s">
        <v>6509</v>
      </c>
      <c r="E4314" s="114" t="str">
        <f t="shared" si="805"/>
        <v>TRANSFORMADOR MARCA: LICHINGA PTS1029</v>
      </c>
      <c r="F4314" s="21"/>
      <c r="G4314" s="178" t="s">
        <v>158</v>
      </c>
      <c r="H4314" s="178" t="s">
        <v>158</v>
      </c>
      <c r="I4314" s="201" t="s">
        <v>6508</v>
      </c>
      <c r="J4314" s="21"/>
      <c r="K4314" s="161" t="s">
        <v>6507</v>
      </c>
      <c r="L4314" s="124" t="s">
        <v>6506</v>
      </c>
      <c r="M4314" s="200">
        <v>200</v>
      </c>
      <c r="N4314" s="161" t="s">
        <v>19</v>
      </c>
      <c r="O4314" s="21" t="s">
        <v>362</v>
      </c>
      <c r="P4314" s="57">
        <v>3</v>
      </c>
      <c r="Q4314" s="21">
        <v>2013</v>
      </c>
      <c r="R4314" s="21"/>
      <c r="S4314" s="21"/>
      <c r="T4314" s="116">
        <v>991</v>
      </c>
      <c r="U4314" s="111">
        <v>45</v>
      </c>
      <c r="V4314" s="113">
        <f t="shared" si="806"/>
        <v>907.31555555555553</v>
      </c>
      <c r="W4314" s="113">
        <f t="shared" si="807"/>
        <v>83.684444444444466</v>
      </c>
      <c r="X4314" s="112">
        <f t="shared" si="808"/>
        <v>83684.444444444467</v>
      </c>
      <c r="Y4314" s="111"/>
      <c r="Z4314" s="110">
        <f t="shared" si="804"/>
        <v>41</v>
      </c>
      <c r="AA4314" s="109">
        <f t="shared" si="809"/>
        <v>49.550000000000004</v>
      </c>
      <c r="AB4314" s="109">
        <f t="shared" si="810"/>
        <v>49550.000000000007</v>
      </c>
      <c r="AC4314" s="108">
        <f t="shared" si="811"/>
        <v>941.45</v>
      </c>
      <c r="AD4314" s="107">
        <f t="shared" si="812"/>
        <v>2.2222222222222223E-2</v>
      </c>
      <c r="AE4314" s="106">
        <f t="shared" si="813"/>
        <v>20.921111111111113</v>
      </c>
      <c r="AF4314" s="105">
        <f t="shared" si="814"/>
        <v>104.60555555555558</v>
      </c>
      <c r="AG4314" s="105">
        <f t="shared" si="815"/>
        <v>886.39444444444439</v>
      </c>
    </row>
    <row r="4315" spans="1:33" s="88" customFormat="1" x14ac:dyDescent="0.35">
      <c r="A4315" s="21">
        <v>10141103</v>
      </c>
      <c r="B4315" s="115" t="s">
        <v>1665</v>
      </c>
      <c r="C4315" s="115" t="s">
        <v>710</v>
      </c>
      <c r="D4315" s="61" t="s">
        <v>6505</v>
      </c>
      <c r="E4315" s="114" t="str">
        <f t="shared" si="805"/>
        <v>TRANSFORMADOR MARCA: LICHINGA PTS1030</v>
      </c>
      <c r="F4315" s="21"/>
      <c r="G4315" s="178" t="s">
        <v>158</v>
      </c>
      <c r="H4315" s="178" t="s">
        <v>158</v>
      </c>
      <c r="I4315" s="201" t="s">
        <v>6436</v>
      </c>
      <c r="J4315" s="21"/>
      <c r="K4315" s="161" t="s">
        <v>6504</v>
      </c>
      <c r="L4315" s="124" t="s">
        <v>6503</v>
      </c>
      <c r="M4315" s="200">
        <v>100</v>
      </c>
      <c r="N4315" s="161" t="s">
        <v>19</v>
      </c>
      <c r="O4315" s="21" t="s">
        <v>362</v>
      </c>
      <c r="P4315" s="57">
        <v>3</v>
      </c>
      <c r="Q4315" s="21">
        <v>2013</v>
      </c>
      <c r="R4315" s="21"/>
      <c r="S4315" s="21"/>
      <c r="T4315" s="116">
        <v>763</v>
      </c>
      <c r="U4315" s="111">
        <v>45</v>
      </c>
      <c r="V4315" s="113">
        <f t="shared" si="806"/>
        <v>698.56888888888886</v>
      </c>
      <c r="W4315" s="113">
        <f t="shared" si="807"/>
        <v>64.431111111111136</v>
      </c>
      <c r="X4315" s="112">
        <f t="shared" si="808"/>
        <v>64431.111111111139</v>
      </c>
      <c r="Y4315" s="111"/>
      <c r="Z4315" s="110">
        <f t="shared" si="804"/>
        <v>41</v>
      </c>
      <c r="AA4315" s="109">
        <f t="shared" si="809"/>
        <v>38.15</v>
      </c>
      <c r="AB4315" s="109">
        <f t="shared" si="810"/>
        <v>38150</v>
      </c>
      <c r="AC4315" s="108">
        <f t="shared" si="811"/>
        <v>724.85</v>
      </c>
      <c r="AD4315" s="107">
        <f t="shared" si="812"/>
        <v>2.2222222222222223E-2</v>
      </c>
      <c r="AE4315" s="106">
        <f t="shared" si="813"/>
        <v>16.10777777777778</v>
      </c>
      <c r="AF4315" s="105">
        <f t="shared" si="814"/>
        <v>80.53888888888892</v>
      </c>
      <c r="AG4315" s="105">
        <f t="shared" si="815"/>
        <v>682.46111111111111</v>
      </c>
    </row>
    <row r="4316" spans="1:33" s="88" customFormat="1" x14ac:dyDescent="0.35">
      <c r="A4316" s="21">
        <v>10141103</v>
      </c>
      <c r="B4316" s="115" t="s">
        <v>1665</v>
      </c>
      <c r="C4316" s="115" t="s">
        <v>710</v>
      </c>
      <c r="D4316" s="61" t="s">
        <v>6502</v>
      </c>
      <c r="E4316" s="114" t="str">
        <f t="shared" si="805"/>
        <v>TRANSFORMADOR MARCA: LICHINGA PTS1031</v>
      </c>
      <c r="F4316" s="21"/>
      <c r="G4316" s="178" t="s">
        <v>158</v>
      </c>
      <c r="H4316" s="178" t="s">
        <v>158</v>
      </c>
      <c r="I4316" s="201" t="s">
        <v>6436</v>
      </c>
      <c r="J4316" s="21"/>
      <c r="K4316" s="161" t="s">
        <v>6501</v>
      </c>
      <c r="L4316" s="124" t="s">
        <v>6500</v>
      </c>
      <c r="M4316" s="200">
        <v>200</v>
      </c>
      <c r="N4316" s="161" t="s">
        <v>19</v>
      </c>
      <c r="O4316" s="21" t="s">
        <v>362</v>
      </c>
      <c r="P4316" s="57">
        <v>3</v>
      </c>
      <c r="Q4316" s="21">
        <v>2013</v>
      </c>
      <c r="R4316" s="21"/>
      <c r="S4316" s="21"/>
      <c r="T4316" s="116">
        <v>991</v>
      </c>
      <c r="U4316" s="111">
        <v>45</v>
      </c>
      <c r="V4316" s="113">
        <f t="shared" si="806"/>
        <v>907.31555555555553</v>
      </c>
      <c r="W4316" s="113">
        <f t="shared" si="807"/>
        <v>83.684444444444466</v>
      </c>
      <c r="X4316" s="112">
        <f t="shared" si="808"/>
        <v>83684.444444444467</v>
      </c>
      <c r="Y4316" s="111"/>
      <c r="Z4316" s="110">
        <f t="shared" si="804"/>
        <v>41</v>
      </c>
      <c r="AA4316" s="109">
        <f t="shared" si="809"/>
        <v>49.550000000000004</v>
      </c>
      <c r="AB4316" s="109">
        <f t="shared" si="810"/>
        <v>49550.000000000007</v>
      </c>
      <c r="AC4316" s="108">
        <f t="shared" si="811"/>
        <v>941.45</v>
      </c>
      <c r="AD4316" s="107">
        <f t="shared" si="812"/>
        <v>2.2222222222222223E-2</v>
      </c>
      <c r="AE4316" s="106">
        <f t="shared" si="813"/>
        <v>20.921111111111113</v>
      </c>
      <c r="AF4316" s="105">
        <f t="shared" si="814"/>
        <v>104.60555555555558</v>
      </c>
      <c r="AG4316" s="105">
        <f t="shared" si="815"/>
        <v>886.39444444444439</v>
      </c>
    </row>
    <row r="4317" spans="1:33" s="88" customFormat="1" x14ac:dyDescent="0.35">
      <c r="A4317" s="21">
        <v>10141103</v>
      </c>
      <c r="B4317" s="115" t="s">
        <v>1665</v>
      </c>
      <c r="C4317" s="115" t="s">
        <v>710</v>
      </c>
      <c r="D4317" s="61" t="s">
        <v>6499</v>
      </c>
      <c r="E4317" s="114" t="str">
        <f t="shared" si="805"/>
        <v>TRANSFORMADOR MARCA: LICHINGA PTS1032</v>
      </c>
      <c r="F4317" s="21"/>
      <c r="G4317" s="178" t="s">
        <v>158</v>
      </c>
      <c r="H4317" s="178" t="s">
        <v>158</v>
      </c>
      <c r="I4317" s="201" t="s">
        <v>6498</v>
      </c>
      <c r="J4317" s="21"/>
      <c r="K4317" s="161" t="s">
        <v>6497</v>
      </c>
      <c r="L4317" s="124" t="s">
        <v>6496</v>
      </c>
      <c r="M4317" s="163">
        <v>200</v>
      </c>
      <c r="N4317" s="161" t="s">
        <v>19</v>
      </c>
      <c r="O4317" s="21" t="s">
        <v>362</v>
      </c>
      <c r="P4317" s="57">
        <v>3</v>
      </c>
      <c r="Q4317" s="21">
        <v>2013</v>
      </c>
      <c r="R4317" s="21"/>
      <c r="S4317" s="21"/>
      <c r="T4317" s="116">
        <v>991</v>
      </c>
      <c r="U4317" s="111">
        <v>45</v>
      </c>
      <c r="V4317" s="113">
        <f t="shared" si="806"/>
        <v>907.31555555555553</v>
      </c>
      <c r="W4317" s="113">
        <f t="shared" si="807"/>
        <v>83.684444444444466</v>
      </c>
      <c r="X4317" s="112">
        <f t="shared" si="808"/>
        <v>83684.444444444467</v>
      </c>
      <c r="Y4317" s="111"/>
      <c r="Z4317" s="110">
        <f t="shared" si="804"/>
        <v>41</v>
      </c>
      <c r="AA4317" s="109">
        <f t="shared" si="809"/>
        <v>49.550000000000004</v>
      </c>
      <c r="AB4317" s="109">
        <f t="shared" si="810"/>
        <v>49550.000000000007</v>
      </c>
      <c r="AC4317" s="108">
        <f t="shared" si="811"/>
        <v>941.45</v>
      </c>
      <c r="AD4317" s="107">
        <f t="shared" si="812"/>
        <v>2.2222222222222223E-2</v>
      </c>
      <c r="AE4317" s="106">
        <f t="shared" si="813"/>
        <v>20.921111111111113</v>
      </c>
      <c r="AF4317" s="105">
        <f t="shared" si="814"/>
        <v>104.60555555555558</v>
      </c>
      <c r="AG4317" s="105">
        <f t="shared" si="815"/>
        <v>886.39444444444439</v>
      </c>
    </row>
    <row r="4318" spans="1:33" s="88" customFormat="1" x14ac:dyDescent="0.35">
      <c r="A4318" s="21">
        <v>10141103</v>
      </c>
      <c r="B4318" s="115" t="s">
        <v>1665</v>
      </c>
      <c r="C4318" s="115" t="s">
        <v>710</v>
      </c>
      <c r="D4318" s="61" t="s">
        <v>6495</v>
      </c>
      <c r="E4318" s="114" t="str">
        <f t="shared" si="805"/>
        <v>TRANSFORMADOR MARCA: LICHINGA PTS1033</v>
      </c>
      <c r="F4318" s="21"/>
      <c r="G4318" s="178" t="s">
        <v>158</v>
      </c>
      <c r="H4318" s="178" t="s">
        <v>158</v>
      </c>
      <c r="I4318" s="201" t="s">
        <v>6494</v>
      </c>
      <c r="J4318" s="21"/>
      <c r="K4318" s="161" t="s">
        <v>6493</v>
      </c>
      <c r="L4318" s="124" t="s">
        <v>6492</v>
      </c>
      <c r="M4318" s="200">
        <v>100</v>
      </c>
      <c r="N4318" s="161" t="s">
        <v>19</v>
      </c>
      <c r="O4318" s="21" t="s">
        <v>362</v>
      </c>
      <c r="P4318" s="57">
        <v>3</v>
      </c>
      <c r="Q4318" s="21">
        <v>2013</v>
      </c>
      <c r="R4318" s="21"/>
      <c r="S4318" s="21"/>
      <c r="T4318" s="116">
        <v>763</v>
      </c>
      <c r="U4318" s="111">
        <v>45</v>
      </c>
      <c r="V4318" s="113">
        <f t="shared" si="806"/>
        <v>698.56888888888886</v>
      </c>
      <c r="W4318" s="113">
        <f t="shared" si="807"/>
        <v>64.431111111111136</v>
      </c>
      <c r="X4318" s="112">
        <f t="shared" si="808"/>
        <v>64431.111111111139</v>
      </c>
      <c r="Y4318" s="111"/>
      <c r="Z4318" s="110">
        <f t="shared" si="804"/>
        <v>41</v>
      </c>
      <c r="AA4318" s="109">
        <f t="shared" si="809"/>
        <v>38.15</v>
      </c>
      <c r="AB4318" s="109">
        <f t="shared" si="810"/>
        <v>38150</v>
      </c>
      <c r="AC4318" s="108">
        <f t="shared" si="811"/>
        <v>724.85</v>
      </c>
      <c r="AD4318" s="107">
        <f t="shared" si="812"/>
        <v>2.2222222222222223E-2</v>
      </c>
      <c r="AE4318" s="106">
        <f t="shared" si="813"/>
        <v>16.10777777777778</v>
      </c>
      <c r="AF4318" s="105">
        <f t="shared" si="814"/>
        <v>80.53888888888892</v>
      </c>
      <c r="AG4318" s="105">
        <f t="shared" si="815"/>
        <v>682.46111111111111</v>
      </c>
    </row>
    <row r="4319" spans="1:33" s="88" customFormat="1" x14ac:dyDescent="0.35">
      <c r="A4319" s="21">
        <v>10141103</v>
      </c>
      <c r="B4319" s="115" t="s">
        <v>1665</v>
      </c>
      <c r="C4319" s="115" t="s">
        <v>710</v>
      </c>
      <c r="D4319" s="61" t="s">
        <v>6491</v>
      </c>
      <c r="E4319" s="114" t="str">
        <f t="shared" si="805"/>
        <v>TRANSFORMADOR MARCA: LICHINGA PTS1034</v>
      </c>
      <c r="F4319" s="21"/>
      <c r="G4319" s="178" t="s">
        <v>158</v>
      </c>
      <c r="H4319" s="178" t="s">
        <v>158</v>
      </c>
      <c r="I4319" s="201" t="s">
        <v>6490</v>
      </c>
      <c r="J4319" s="21"/>
      <c r="K4319" s="178" t="s">
        <v>6489</v>
      </c>
      <c r="L4319" s="124" t="s">
        <v>6488</v>
      </c>
      <c r="M4319" s="200">
        <v>100</v>
      </c>
      <c r="N4319" s="161" t="s">
        <v>19</v>
      </c>
      <c r="O4319" s="21" t="s">
        <v>362</v>
      </c>
      <c r="P4319" s="57">
        <v>3</v>
      </c>
      <c r="Q4319" s="21">
        <v>2013</v>
      </c>
      <c r="R4319" s="21"/>
      <c r="S4319" s="21"/>
      <c r="T4319" s="116">
        <v>763</v>
      </c>
      <c r="U4319" s="111">
        <v>45</v>
      </c>
      <c r="V4319" s="113">
        <f t="shared" si="806"/>
        <v>698.56888888888886</v>
      </c>
      <c r="W4319" s="113">
        <f t="shared" si="807"/>
        <v>64.431111111111136</v>
      </c>
      <c r="X4319" s="112">
        <f t="shared" si="808"/>
        <v>64431.111111111139</v>
      </c>
      <c r="Y4319" s="111"/>
      <c r="Z4319" s="110">
        <f t="shared" si="804"/>
        <v>41</v>
      </c>
      <c r="AA4319" s="109">
        <f t="shared" si="809"/>
        <v>38.15</v>
      </c>
      <c r="AB4319" s="109">
        <f t="shared" si="810"/>
        <v>38150</v>
      </c>
      <c r="AC4319" s="108">
        <f t="shared" si="811"/>
        <v>724.85</v>
      </c>
      <c r="AD4319" s="107">
        <f t="shared" si="812"/>
        <v>2.2222222222222223E-2</v>
      </c>
      <c r="AE4319" s="106">
        <f t="shared" si="813"/>
        <v>16.10777777777778</v>
      </c>
      <c r="AF4319" s="105">
        <f t="shared" si="814"/>
        <v>80.53888888888892</v>
      </c>
      <c r="AG4319" s="105">
        <f t="shared" si="815"/>
        <v>682.46111111111111</v>
      </c>
    </row>
    <row r="4320" spans="1:33" s="88" customFormat="1" x14ac:dyDescent="0.35">
      <c r="A4320" s="21">
        <v>10141103</v>
      </c>
      <c r="B4320" s="115" t="s">
        <v>1665</v>
      </c>
      <c r="C4320" s="115" t="s">
        <v>710</v>
      </c>
      <c r="D4320" s="61" t="s">
        <v>6487</v>
      </c>
      <c r="E4320" s="114" t="str">
        <f t="shared" si="805"/>
        <v>TRANSFORMADOR MARCA: LICHINGA PTS1035</v>
      </c>
      <c r="F4320" s="21"/>
      <c r="G4320" s="178" t="s">
        <v>158</v>
      </c>
      <c r="H4320" s="178" t="s">
        <v>158</v>
      </c>
      <c r="I4320" s="201" t="s">
        <v>6486</v>
      </c>
      <c r="J4320" s="21"/>
      <c r="K4320" s="178" t="s">
        <v>6485</v>
      </c>
      <c r="L4320" s="124" t="s">
        <v>6484</v>
      </c>
      <c r="M4320" s="200">
        <v>100</v>
      </c>
      <c r="N4320" s="161" t="s">
        <v>19</v>
      </c>
      <c r="O4320" s="21" t="s">
        <v>362</v>
      </c>
      <c r="P4320" s="57">
        <v>3</v>
      </c>
      <c r="Q4320" s="21">
        <v>2013</v>
      </c>
      <c r="R4320" s="21"/>
      <c r="S4320" s="21"/>
      <c r="T4320" s="116">
        <v>763</v>
      </c>
      <c r="U4320" s="111">
        <v>45</v>
      </c>
      <c r="V4320" s="113">
        <f t="shared" si="806"/>
        <v>698.56888888888886</v>
      </c>
      <c r="W4320" s="113">
        <f t="shared" si="807"/>
        <v>64.431111111111136</v>
      </c>
      <c r="X4320" s="112">
        <f t="shared" si="808"/>
        <v>64431.111111111139</v>
      </c>
      <c r="Y4320" s="111"/>
      <c r="Z4320" s="110">
        <f t="shared" si="804"/>
        <v>41</v>
      </c>
      <c r="AA4320" s="109">
        <f t="shared" si="809"/>
        <v>38.15</v>
      </c>
      <c r="AB4320" s="109">
        <f t="shared" si="810"/>
        <v>38150</v>
      </c>
      <c r="AC4320" s="108">
        <f t="shared" si="811"/>
        <v>724.85</v>
      </c>
      <c r="AD4320" s="107">
        <f t="shared" si="812"/>
        <v>2.2222222222222223E-2</v>
      </c>
      <c r="AE4320" s="106">
        <f t="shared" si="813"/>
        <v>16.10777777777778</v>
      </c>
      <c r="AF4320" s="105">
        <f t="shared" si="814"/>
        <v>80.53888888888892</v>
      </c>
      <c r="AG4320" s="105">
        <f t="shared" si="815"/>
        <v>682.46111111111111</v>
      </c>
    </row>
    <row r="4321" spans="1:33" s="88" customFormat="1" x14ac:dyDescent="0.35">
      <c r="A4321" s="21">
        <v>10141103</v>
      </c>
      <c r="B4321" s="115" t="s">
        <v>1665</v>
      </c>
      <c r="C4321" s="115" t="s">
        <v>710</v>
      </c>
      <c r="D4321" s="61" t="s">
        <v>6483</v>
      </c>
      <c r="E4321" s="114" t="str">
        <f t="shared" si="805"/>
        <v>TRANSFORMADOR MARCA: LICHINGA PTS1039</v>
      </c>
      <c r="F4321" s="21"/>
      <c r="G4321" s="178" t="s">
        <v>158</v>
      </c>
      <c r="H4321" s="178" t="s">
        <v>158</v>
      </c>
      <c r="I4321" s="201" t="s">
        <v>6482</v>
      </c>
      <c r="J4321" s="21"/>
      <c r="K4321" s="298" t="s">
        <v>6481</v>
      </c>
      <c r="L4321" s="124" t="s">
        <v>6480</v>
      </c>
      <c r="M4321" s="216">
        <v>100</v>
      </c>
      <c r="N4321" s="161" t="s">
        <v>19</v>
      </c>
      <c r="O4321" s="21" t="s">
        <v>362</v>
      </c>
      <c r="P4321" s="57">
        <v>3</v>
      </c>
      <c r="Q4321" s="21">
        <v>2013</v>
      </c>
      <c r="R4321" s="21"/>
      <c r="S4321" s="21"/>
      <c r="T4321" s="116">
        <v>763</v>
      </c>
      <c r="U4321" s="111">
        <v>45</v>
      </c>
      <c r="V4321" s="113">
        <f t="shared" si="806"/>
        <v>698.56888888888886</v>
      </c>
      <c r="W4321" s="113">
        <f t="shared" si="807"/>
        <v>64.431111111111136</v>
      </c>
      <c r="X4321" s="112">
        <f t="shared" si="808"/>
        <v>64431.111111111139</v>
      </c>
      <c r="Y4321" s="111"/>
      <c r="Z4321" s="110">
        <f t="shared" si="804"/>
        <v>41</v>
      </c>
      <c r="AA4321" s="109">
        <f t="shared" si="809"/>
        <v>38.15</v>
      </c>
      <c r="AB4321" s="109">
        <f t="shared" si="810"/>
        <v>38150</v>
      </c>
      <c r="AC4321" s="108">
        <f t="shared" si="811"/>
        <v>724.85</v>
      </c>
      <c r="AD4321" s="107">
        <f t="shared" si="812"/>
        <v>2.2222222222222223E-2</v>
      </c>
      <c r="AE4321" s="106">
        <f t="shared" si="813"/>
        <v>16.10777777777778</v>
      </c>
      <c r="AF4321" s="105">
        <f t="shared" si="814"/>
        <v>80.53888888888892</v>
      </c>
      <c r="AG4321" s="105">
        <f t="shared" si="815"/>
        <v>682.46111111111111</v>
      </c>
    </row>
    <row r="4322" spans="1:33" s="88" customFormat="1" x14ac:dyDescent="0.35">
      <c r="A4322" s="21">
        <v>10141103</v>
      </c>
      <c r="B4322" s="115" t="s">
        <v>1665</v>
      </c>
      <c r="C4322" s="115" t="s">
        <v>710</v>
      </c>
      <c r="D4322" s="61" t="s">
        <v>6479</v>
      </c>
      <c r="E4322" s="114" t="str">
        <f t="shared" si="805"/>
        <v>TRANSFORMADOR MARCA: LICHINGA PTS1040</v>
      </c>
      <c r="F4322" s="21"/>
      <c r="G4322" s="178" t="s">
        <v>158</v>
      </c>
      <c r="H4322" s="178" t="s">
        <v>158</v>
      </c>
      <c r="I4322" s="215" t="s">
        <v>6449</v>
      </c>
      <c r="J4322" s="21"/>
      <c r="K4322" s="124" t="s">
        <v>6478</v>
      </c>
      <c r="L4322" s="124" t="s">
        <v>6477</v>
      </c>
      <c r="M4322" s="215">
        <v>315</v>
      </c>
      <c r="N4322" s="161" t="s">
        <v>19</v>
      </c>
      <c r="O4322" s="21" t="s">
        <v>362</v>
      </c>
      <c r="P4322" s="57">
        <v>3</v>
      </c>
      <c r="Q4322" s="21">
        <v>2013</v>
      </c>
      <c r="R4322" s="21"/>
      <c r="S4322" s="21"/>
      <c r="T4322" s="116">
        <v>1039</v>
      </c>
      <c r="U4322" s="111">
        <v>45</v>
      </c>
      <c r="V4322" s="113">
        <f t="shared" si="806"/>
        <v>951.26222222222225</v>
      </c>
      <c r="W4322" s="113">
        <f t="shared" si="807"/>
        <v>87.737777777777751</v>
      </c>
      <c r="X4322" s="112">
        <f t="shared" si="808"/>
        <v>87737.777777777752</v>
      </c>
      <c r="Y4322" s="111"/>
      <c r="Z4322" s="110">
        <f t="shared" si="804"/>
        <v>41</v>
      </c>
      <c r="AA4322" s="109">
        <f t="shared" si="809"/>
        <v>51.95</v>
      </c>
      <c r="AB4322" s="109">
        <f t="shared" si="810"/>
        <v>51950</v>
      </c>
      <c r="AC4322" s="108">
        <f t="shared" si="811"/>
        <v>987.05</v>
      </c>
      <c r="AD4322" s="107">
        <f t="shared" si="812"/>
        <v>2.2222222222222223E-2</v>
      </c>
      <c r="AE4322" s="106">
        <f t="shared" si="813"/>
        <v>21.934444444444445</v>
      </c>
      <c r="AF4322" s="105">
        <f t="shared" si="814"/>
        <v>109.67222222222219</v>
      </c>
      <c r="AG4322" s="105">
        <f t="shared" si="815"/>
        <v>929.32777777777778</v>
      </c>
    </row>
    <row r="4323" spans="1:33" s="88" customFormat="1" x14ac:dyDescent="0.35">
      <c r="A4323" s="21">
        <v>10141103</v>
      </c>
      <c r="B4323" s="115" t="s">
        <v>1665</v>
      </c>
      <c r="C4323" s="115" t="s">
        <v>710</v>
      </c>
      <c r="D4323" s="61" t="s">
        <v>6475</v>
      </c>
      <c r="E4323" s="114" t="str">
        <f t="shared" si="805"/>
        <v>TRANSFORMADOR MARCA: LICHINGA PTS1046</v>
      </c>
      <c r="F4323" s="21"/>
      <c r="G4323" s="178" t="s">
        <v>158</v>
      </c>
      <c r="H4323" s="178" t="s">
        <v>158</v>
      </c>
      <c r="I4323" s="201" t="s">
        <v>6474</v>
      </c>
      <c r="J4323" s="21"/>
      <c r="K4323" s="161" t="s">
        <v>6473</v>
      </c>
      <c r="L4323" s="124" t="s">
        <v>6472</v>
      </c>
      <c r="M4323" s="200">
        <v>200</v>
      </c>
      <c r="N4323" s="161" t="s">
        <v>619</v>
      </c>
      <c r="O4323" s="21" t="s">
        <v>362</v>
      </c>
      <c r="P4323" s="57">
        <v>3</v>
      </c>
      <c r="Q4323" s="21">
        <v>2013</v>
      </c>
      <c r="R4323" s="21"/>
      <c r="S4323" s="21"/>
      <c r="T4323" s="116">
        <v>572</v>
      </c>
      <c r="U4323" s="111">
        <v>45</v>
      </c>
      <c r="V4323" s="113">
        <f t="shared" si="806"/>
        <v>523.69777777777779</v>
      </c>
      <c r="W4323" s="113">
        <f t="shared" si="807"/>
        <v>48.302222222222213</v>
      </c>
      <c r="X4323" s="112">
        <f t="shared" si="808"/>
        <v>48302.222222222212</v>
      </c>
      <c r="Y4323" s="111"/>
      <c r="Z4323" s="110">
        <f t="shared" si="804"/>
        <v>41</v>
      </c>
      <c r="AA4323" s="109">
        <f t="shared" si="809"/>
        <v>28.6</v>
      </c>
      <c r="AB4323" s="109">
        <f t="shared" si="810"/>
        <v>28600</v>
      </c>
      <c r="AC4323" s="108">
        <f t="shared" si="811"/>
        <v>543.4</v>
      </c>
      <c r="AD4323" s="107">
        <f t="shared" si="812"/>
        <v>2.2222222222222223E-2</v>
      </c>
      <c r="AE4323" s="106">
        <f t="shared" si="813"/>
        <v>12.075555555555555</v>
      </c>
      <c r="AF4323" s="105">
        <f t="shared" si="814"/>
        <v>60.377777777777766</v>
      </c>
      <c r="AG4323" s="105">
        <f t="shared" si="815"/>
        <v>511.62222222222221</v>
      </c>
    </row>
    <row r="4324" spans="1:33" s="88" customFormat="1" x14ac:dyDescent="0.35">
      <c r="A4324" s="21">
        <v>10141103</v>
      </c>
      <c r="B4324" s="115" t="s">
        <v>1665</v>
      </c>
      <c r="C4324" s="115" t="s">
        <v>710</v>
      </c>
      <c r="D4324" s="61" t="s">
        <v>6471</v>
      </c>
      <c r="E4324" s="114" t="str">
        <f t="shared" si="805"/>
        <v>TRANSFORMADOR MARCA: LICHINGA PTS1047</v>
      </c>
      <c r="F4324" s="21"/>
      <c r="G4324" s="178" t="s">
        <v>158</v>
      </c>
      <c r="H4324" s="178" t="s">
        <v>158</v>
      </c>
      <c r="I4324" s="201" t="s">
        <v>6470</v>
      </c>
      <c r="J4324" s="49"/>
      <c r="K4324" s="161" t="s">
        <v>6469</v>
      </c>
      <c r="L4324" s="124" t="s">
        <v>6468</v>
      </c>
      <c r="M4324" s="200">
        <v>200</v>
      </c>
      <c r="N4324" s="161" t="s">
        <v>619</v>
      </c>
      <c r="O4324" s="21" t="s">
        <v>362</v>
      </c>
      <c r="P4324" s="57">
        <v>3</v>
      </c>
      <c r="Q4324" s="21">
        <v>2013</v>
      </c>
      <c r="R4324" s="21"/>
      <c r="S4324" s="21"/>
      <c r="T4324" s="116">
        <v>572</v>
      </c>
      <c r="U4324" s="111">
        <v>45</v>
      </c>
      <c r="V4324" s="113">
        <f t="shared" si="806"/>
        <v>523.69777777777779</v>
      </c>
      <c r="W4324" s="113">
        <f t="shared" si="807"/>
        <v>48.302222222222213</v>
      </c>
      <c r="X4324" s="112">
        <f t="shared" si="808"/>
        <v>48302.222222222212</v>
      </c>
      <c r="Y4324" s="111"/>
      <c r="Z4324" s="110">
        <f t="shared" ref="Z4324:Z4387" si="816">(U4324-(2017-Q4324))</f>
        <v>41</v>
      </c>
      <c r="AA4324" s="109">
        <f t="shared" si="809"/>
        <v>28.6</v>
      </c>
      <c r="AB4324" s="109">
        <f t="shared" si="810"/>
        <v>28600</v>
      </c>
      <c r="AC4324" s="108">
        <f t="shared" si="811"/>
        <v>543.4</v>
      </c>
      <c r="AD4324" s="107">
        <f t="shared" si="812"/>
        <v>2.2222222222222223E-2</v>
      </c>
      <c r="AE4324" s="106">
        <f t="shared" si="813"/>
        <v>12.075555555555555</v>
      </c>
      <c r="AF4324" s="105">
        <f t="shared" si="814"/>
        <v>60.377777777777766</v>
      </c>
      <c r="AG4324" s="105">
        <f t="shared" si="815"/>
        <v>511.62222222222221</v>
      </c>
    </row>
    <row r="4325" spans="1:33" s="88" customFormat="1" x14ac:dyDescent="0.35">
      <c r="A4325" s="21">
        <v>10141103</v>
      </c>
      <c r="B4325" s="115" t="s">
        <v>1665</v>
      </c>
      <c r="C4325" s="115" t="s">
        <v>710</v>
      </c>
      <c r="D4325" s="61" t="s">
        <v>6466</v>
      </c>
      <c r="E4325" s="114" t="str">
        <f t="shared" si="805"/>
        <v>TRANSFORMADOR MARCA: LICHINGA PTS1048</v>
      </c>
      <c r="F4325" s="21"/>
      <c r="G4325" s="178" t="s">
        <v>158</v>
      </c>
      <c r="H4325" s="178" t="s">
        <v>158</v>
      </c>
      <c r="I4325" s="201" t="s">
        <v>6465</v>
      </c>
      <c r="J4325" s="49"/>
      <c r="K4325" s="161" t="s">
        <v>6464</v>
      </c>
      <c r="L4325" s="124" t="s">
        <v>6463</v>
      </c>
      <c r="M4325" s="200">
        <v>315</v>
      </c>
      <c r="N4325" s="161" t="s">
        <v>19</v>
      </c>
      <c r="O4325" s="21" t="s">
        <v>362</v>
      </c>
      <c r="P4325" s="57">
        <v>3</v>
      </c>
      <c r="Q4325" s="21">
        <v>2013</v>
      </c>
      <c r="R4325" s="21"/>
      <c r="S4325" s="21"/>
      <c r="T4325" s="116">
        <v>1039</v>
      </c>
      <c r="U4325" s="111">
        <v>45</v>
      </c>
      <c r="V4325" s="113">
        <f t="shared" si="806"/>
        <v>951.26222222222225</v>
      </c>
      <c r="W4325" s="113">
        <f t="shared" si="807"/>
        <v>87.737777777777751</v>
      </c>
      <c r="X4325" s="112">
        <f t="shared" si="808"/>
        <v>87737.777777777752</v>
      </c>
      <c r="Y4325" s="111"/>
      <c r="Z4325" s="110">
        <f t="shared" si="816"/>
        <v>41</v>
      </c>
      <c r="AA4325" s="109">
        <f t="shared" si="809"/>
        <v>51.95</v>
      </c>
      <c r="AB4325" s="109">
        <f t="shared" si="810"/>
        <v>51950</v>
      </c>
      <c r="AC4325" s="108">
        <f t="shared" si="811"/>
        <v>987.05</v>
      </c>
      <c r="AD4325" s="107">
        <f t="shared" si="812"/>
        <v>2.2222222222222223E-2</v>
      </c>
      <c r="AE4325" s="106">
        <f t="shared" si="813"/>
        <v>21.934444444444445</v>
      </c>
      <c r="AF4325" s="105">
        <f t="shared" si="814"/>
        <v>109.67222222222219</v>
      </c>
      <c r="AG4325" s="105">
        <f t="shared" si="815"/>
        <v>929.32777777777778</v>
      </c>
    </row>
    <row r="4326" spans="1:33" s="88" customFormat="1" x14ac:dyDescent="0.35">
      <c r="A4326" s="21">
        <v>10141103</v>
      </c>
      <c r="B4326" s="115" t="s">
        <v>1665</v>
      </c>
      <c r="C4326" s="115" t="s">
        <v>710</v>
      </c>
      <c r="D4326" s="61" t="s">
        <v>6462</v>
      </c>
      <c r="E4326" s="114" t="str">
        <f t="shared" si="805"/>
        <v>TRANSFORMADOR MARCA: LICHINGA PTS1052</v>
      </c>
      <c r="F4326" s="21"/>
      <c r="G4326" s="178" t="s">
        <v>158</v>
      </c>
      <c r="H4326" s="178" t="s">
        <v>158</v>
      </c>
      <c r="I4326" s="201" t="s">
        <v>6461</v>
      </c>
      <c r="J4326" s="21"/>
      <c r="K4326" s="178" t="s">
        <v>6460</v>
      </c>
      <c r="L4326" s="124" t="s">
        <v>6459</v>
      </c>
      <c r="M4326" s="200">
        <v>50</v>
      </c>
      <c r="N4326" s="161" t="s">
        <v>19</v>
      </c>
      <c r="O4326" s="21" t="s">
        <v>362</v>
      </c>
      <c r="P4326" s="57">
        <v>3</v>
      </c>
      <c r="Q4326" s="21">
        <v>2013</v>
      </c>
      <c r="R4326" s="21"/>
      <c r="S4326" s="21"/>
      <c r="T4326" s="116">
        <v>643</v>
      </c>
      <c r="U4326" s="111">
        <v>45</v>
      </c>
      <c r="V4326" s="113">
        <f t="shared" si="806"/>
        <v>588.70222222222219</v>
      </c>
      <c r="W4326" s="113">
        <f t="shared" si="807"/>
        <v>54.29777777777781</v>
      </c>
      <c r="X4326" s="112">
        <f t="shared" si="808"/>
        <v>54297.77777777781</v>
      </c>
      <c r="Y4326" s="111"/>
      <c r="Z4326" s="110">
        <f t="shared" si="816"/>
        <v>41</v>
      </c>
      <c r="AA4326" s="109">
        <f t="shared" si="809"/>
        <v>32.15</v>
      </c>
      <c r="AB4326" s="109">
        <f t="shared" si="810"/>
        <v>32150</v>
      </c>
      <c r="AC4326" s="108">
        <f t="shared" si="811"/>
        <v>610.85</v>
      </c>
      <c r="AD4326" s="107">
        <f t="shared" si="812"/>
        <v>2.2222222222222223E-2</v>
      </c>
      <c r="AE4326" s="106">
        <f t="shared" si="813"/>
        <v>13.574444444444445</v>
      </c>
      <c r="AF4326" s="105">
        <f t="shared" si="814"/>
        <v>67.872222222222263</v>
      </c>
      <c r="AG4326" s="105">
        <f t="shared" si="815"/>
        <v>575.12777777777774</v>
      </c>
    </row>
    <row r="4327" spans="1:33" s="88" customFormat="1" x14ac:dyDescent="0.35">
      <c r="A4327" s="21">
        <v>10141103</v>
      </c>
      <c r="B4327" s="115" t="s">
        <v>1665</v>
      </c>
      <c r="C4327" s="115" t="s">
        <v>710</v>
      </c>
      <c r="D4327" s="61" t="s">
        <v>6458</v>
      </c>
      <c r="E4327" s="114" t="str">
        <f t="shared" si="805"/>
        <v>TRANSFORMADOR MARCA: LICHINGA PTS1060</v>
      </c>
      <c r="F4327" s="21"/>
      <c r="G4327" s="178" t="s">
        <v>158</v>
      </c>
      <c r="H4327" s="178" t="s">
        <v>158</v>
      </c>
      <c r="I4327" s="215" t="s">
        <v>6457</v>
      </c>
      <c r="J4327" s="21"/>
      <c r="K4327" s="124" t="s">
        <v>6456</v>
      </c>
      <c r="L4327" s="124" t="s">
        <v>6455</v>
      </c>
      <c r="M4327" s="199">
        <v>200</v>
      </c>
      <c r="N4327" s="161" t="s">
        <v>19</v>
      </c>
      <c r="O4327" s="21" t="s">
        <v>362</v>
      </c>
      <c r="P4327" s="57">
        <v>3</v>
      </c>
      <c r="Q4327" s="21">
        <v>2013</v>
      </c>
      <c r="R4327" s="21"/>
      <c r="S4327" s="21"/>
      <c r="T4327" s="116">
        <v>991</v>
      </c>
      <c r="U4327" s="111">
        <v>45</v>
      </c>
      <c r="V4327" s="113">
        <f t="shared" si="806"/>
        <v>907.31555555555553</v>
      </c>
      <c r="W4327" s="113">
        <f t="shared" si="807"/>
        <v>83.684444444444466</v>
      </c>
      <c r="X4327" s="112">
        <f t="shared" si="808"/>
        <v>83684.444444444467</v>
      </c>
      <c r="Y4327" s="111"/>
      <c r="Z4327" s="110">
        <f t="shared" si="816"/>
        <v>41</v>
      </c>
      <c r="AA4327" s="109">
        <f t="shared" si="809"/>
        <v>49.550000000000004</v>
      </c>
      <c r="AB4327" s="109">
        <f t="shared" si="810"/>
        <v>49550.000000000007</v>
      </c>
      <c r="AC4327" s="108">
        <f t="shared" si="811"/>
        <v>941.45</v>
      </c>
      <c r="AD4327" s="107">
        <f t="shared" si="812"/>
        <v>2.2222222222222223E-2</v>
      </c>
      <c r="AE4327" s="106">
        <f t="shared" si="813"/>
        <v>20.921111111111113</v>
      </c>
      <c r="AF4327" s="105">
        <f t="shared" si="814"/>
        <v>104.60555555555558</v>
      </c>
      <c r="AG4327" s="105">
        <f t="shared" si="815"/>
        <v>886.39444444444439</v>
      </c>
    </row>
    <row r="4328" spans="1:33" s="88" customFormat="1" x14ac:dyDescent="0.35">
      <c r="A4328" s="21">
        <v>10141103</v>
      </c>
      <c r="B4328" s="115" t="s">
        <v>1665</v>
      </c>
      <c r="C4328" s="115" t="s">
        <v>710</v>
      </c>
      <c r="D4328" s="61" t="s">
        <v>6454</v>
      </c>
      <c r="E4328" s="114" t="str">
        <f t="shared" si="805"/>
        <v>TRANSFORMADOR MARCA: LICHINGA PTS1061</v>
      </c>
      <c r="F4328" s="21"/>
      <c r="G4328" s="178" t="s">
        <v>158</v>
      </c>
      <c r="H4328" s="178" t="s">
        <v>158</v>
      </c>
      <c r="I4328" s="61" t="s">
        <v>6449</v>
      </c>
      <c r="J4328" s="21"/>
      <c r="K4328" s="124" t="s">
        <v>6453</v>
      </c>
      <c r="L4328" s="124" t="s">
        <v>6452</v>
      </c>
      <c r="M4328" s="21">
        <v>315</v>
      </c>
      <c r="N4328" s="161" t="s">
        <v>19</v>
      </c>
      <c r="O4328" s="21" t="s">
        <v>362</v>
      </c>
      <c r="P4328" s="57">
        <v>3</v>
      </c>
      <c r="Q4328" s="21">
        <v>2013</v>
      </c>
      <c r="R4328" s="21"/>
      <c r="S4328" s="21"/>
      <c r="T4328" s="116">
        <v>1039</v>
      </c>
      <c r="U4328" s="111">
        <v>45</v>
      </c>
      <c r="V4328" s="113">
        <f t="shared" si="806"/>
        <v>951.26222222222225</v>
      </c>
      <c r="W4328" s="113">
        <f t="shared" si="807"/>
        <v>87.737777777777751</v>
      </c>
      <c r="X4328" s="112">
        <f t="shared" si="808"/>
        <v>87737.777777777752</v>
      </c>
      <c r="Y4328" s="111"/>
      <c r="Z4328" s="110">
        <f t="shared" si="816"/>
        <v>41</v>
      </c>
      <c r="AA4328" s="109">
        <f t="shared" si="809"/>
        <v>51.95</v>
      </c>
      <c r="AB4328" s="109">
        <f t="shared" si="810"/>
        <v>51950</v>
      </c>
      <c r="AC4328" s="108">
        <f t="shared" si="811"/>
        <v>987.05</v>
      </c>
      <c r="AD4328" s="107">
        <f t="shared" si="812"/>
        <v>2.2222222222222223E-2</v>
      </c>
      <c r="AE4328" s="106">
        <f t="shared" si="813"/>
        <v>21.934444444444445</v>
      </c>
      <c r="AF4328" s="105">
        <f t="shared" si="814"/>
        <v>109.67222222222219</v>
      </c>
      <c r="AG4328" s="105">
        <f t="shared" si="815"/>
        <v>929.32777777777778</v>
      </c>
    </row>
    <row r="4329" spans="1:33" s="88" customFormat="1" x14ac:dyDescent="0.35">
      <c r="A4329" s="21">
        <v>10141103</v>
      </c>
      <c r="B4329" s="115" t="s">
        <v>1665</v>
      </c>
      <c r="C4329" s="115" t="s">
        <v>710</v>
      </c>
      <c r="D4329" s="61" t="s">
        <v>6450</v>
      </c>
      <c r="E4329" s="114" t="str">
        <f t="shared" si="805"/>
        <v>TRANSFORMADOR MARCA: LICHINGA PTS1073</v>
      </c>
      <c r="F4329" s="21"/>
      <c r="G4329" s="178" t="s">
        <v>158</v>
      </c>
      <c r="H4329" s="178" t="s">
        <v>158</v>
      </c>
      <c r="I4329" s="215" t="s">
        <v>6449</v>
      </c>
      <c r="J4329" s="21"/>
      <c r="K4329" s="124" t="s">
        <v>6448</v>
      </c>
      <c r="L4329" s="124" t="s">
        <v>6447</v>
      </c>
      <c r="M4329" s="199">
        <v>250</v>
      </c>
      <c r="N4329" s="161" t="s">
        <v>19</v>
      </c>
      <c r="O4329" s="21" t="s">
        <v>362</v>
      </c>
      <c r="P4329" s="57">
        <v>3</v>
      </c>
      <c r="Q4329" s="21">
        <v>2013</v>
      </c>
      <c r="R4329" s="21"/>
      <c r="S4329" s="21"/>
      <c r="T4329" s="116">
        <v>991</v>
      </c>
      <c r="U4329" s="111">
        <v>45</v>
      </c>
      <c r="V4329" s="113">
        <f t="shared" si="806"/>
        <v>907.31555555555553</v>
      </c>
      <c r="W4329" s="113">
        <f t="shared" si="807"/>
        <v>83.684444444444466</v>
      </c>
      <c r="X4329" s="112">
        <f t="shared" si="808"/>
        <v>83684.444444444467</v>
      </c>
      <c r="Y4329" s="111"/>
      <c r="Z4329" s="110">
        <f t="shared" si="816"/>
        <v>41</v>
      </c>
      <c r="AA4329" s="109">
        <f t="shared" si="809"/>
        <v>49.550000000000004</v>
      </c>
      <c r="AB4329" s="109">
        <f t="shared" si="810"/>
        <v>49550.000000000007</v>
      </c>
      <c r="AC4329" s="108">
        <f t="shared" si="811"/>
        <v>941.45</v>
      </c>
      <c r="AD4329" s="107">
        <f t="shared" si="812"/>
        <v>2.2222222222222223E-2</v>
      </c>
      <c r="AE4329" s="106">
        <f t="shared" si="813"/>
        <v>20.921111111111113</v>
      </c>
      <c r="AF4329" s="105">
        <f t="shared" si="814"/>
        <v>104.60555555555558</v>
      </c>
      <c r="AG4329" s="105">
        <f t="shared" si="815"/>
        <v>886.39444444444439</v>
      </c>
    </row>
    <row r="4330" spans="1:33" s="88" customFormat="1" x14ac:dyDescent="0.35">
      <c r="A4330" s="21">
        <v>10141103</v>
      </c>
      <c r="B4330" s="115" t="s">
        <v>1665</v>
      </c>
      <c r="C4330" s="115" t="s">
        <v>710</v>
      </c>
      <c r="D4330" s="61" t="s">
        <v>6446</v>
      </c>
      <c r="E4330" s="114" t="str">
        <f t="shared" si="805"/>
        <v>TRANSFORMADOR MARCA: LICHINGA PTS1075</v>
      </c>
      <c r="F4330" s="21"/>
      <c r="G4330" s="178" t="s">
        <v>158</v>
      </c>
      <c r="H4330" s="178" t="s">
        <v>158</v>
      </c>
      <c r="I4330" s="202" t="s">
        <v>6445</v>
      </c>
      <c r="J4330" s="21"/>
      <c r="K4330" s="161" t="s">
        <v>6444</v>
      </c>
      <c r="L4330" s="124" t="s">
        <v>6443</v>
      </c>
      <c r="M4330" s="163">
        <v>200</v>
      </c>
      <c r="N4330" s="161" t="s">
        <v>619</v>
      </c>
      <c r="O4330" s="21" t="s">
        <v>362</v>
      </c>
      <c r="P4330" s="57">
        <v>3</v>
      </c>
      <c r="Q4330" s="21">
        <v>2013</v>
      </c>
      <c r="R4330" s="21"/>
      <c r="S4330" s="21"/>
      <c r="T4330" s="116">
        <v>572</v>
      </c>
      <c r="U4330" s="111">
        <v>45</v>
      </c>
      <c r="V4330" s="113">
        <f t="shared" si="806"/>
        <v>523.69777777777779</v>
      </c>
      <c r="W4330" s="113">
        <f t="shared" si="807"/>
        <v>48.302222222222213</v>
      </c>
      <c r="X4330" s="112">
        <f t="shared" si="808"/>
        <v>48302.222222222212</v>
      </c>
      <c r="Y4330" s="111"/>
      <c r="Z4330" s="110">
        <f t="shared" si="816"/>
        <v>41</v>
      </c>
      <c r="AA4330" s="109">
        <f t="shared" si="809"/>
        <v>28.6</v>
      </c>
      <c r="AB4330" s="109">
        <f t="shared" si="810"/>
        <v>28600</v>
      </c>
      <c r="AC4330" s="108">
        <f t="shared" si="811"/>
        <v>543.4</v>
      </c>
      <c r="AD4330" s="107">
        <f t="shared" si="812"/>
        <v>2.2222222222222223E-2</v>
      </c>
      <c r="AE4330" s="106">
        <f t="shared" si="813"/>
        <v>12.075555555555555</v>
      </c>
      <c r="AF4330" s="105">
        <f t="shared" si="814"/>
        <v>60.377777777777766</v>
      </c>
      <c r="AG4330" s="105">
        <f t="shared" si="815"/>
        <v>511.62222222222221</v>
      </c>
    </row>
    <row r="4331" spans="1:33" s="88" customFormat="1" x14ac:dyDescent="0.35">
      <c r="A4331" s="21">
        <v>10141103</v>
      </c>
      <c r="B4331" s="115" t="s">
        <v>1665</v>
      </c>
      <c r="C4331" s="115" t="s">
        <v>710</v>
      </c>
      <c r="D4331" s="61" t="s">
        <v>6442</v>
      </c>
      <c r="E4331" s="114" t="str">
        <f t="shared" si="805"/>
        <v>TRANSFORMADOR MARCA: LICHINGA PTS1081</v>
      </c>
      <c r="F4331" s="21"/>
      <c r="G4331" s="178" t="s">
        <v>158</v>
      </c>
      <c r="H4331" s="178" t="s">
        <v>158</v>
      </c>
      <c r="I4331" s="156" t="s">
        <v>6441</v>
      </c>
      <c r="J4331" s="21"/>
      <c r="K4331" s="142" t="s">
        <v>6440</v>
      </c>
      <c r="L4331" s="124" t="s">
        <v>6439</v>
      </c>
      <c r="M4331" s="57">
        <v>100</v>
      </c>
      <c r="N4331" s="161" t="s">
        <v>19</v>
      </c>
      <c r="O4331" s="21" t="s">
        <v>362</v>
      </c>
      <c r="P4331" s="57">
        <v>3</v>
      </c>
      <c r="Q4331" s="21">
        <v>2013</v>
      </c>
      <c r="R4331" s="21"/>
      <c r="S4331" s="21"/>
      <c r="T4331" s="116">
        <v>763</v>
      </c>
      <c r="U4331" s="111">
        <v>45</v>
      </c>
      <c r="V4331" s="113">
        <f t="shared" si="806"/>
        <v>698.56888888888886</v>
      </c>
      <c r="W4331" s="113">
        <f t="shared" si="807"/>
        <v>64.431111111111136</v>
      </c>
      <c r="X4331" s="112">
        <f t="shared" si="808"/>
        <v>64431.111111111139</v>
      </c>
      <c r="Y4331" s="111"/>
      <c r="Z4331" s="110">
        <f t="shared" si="816"/>
        <v>41</v>
      </c>
      <c r="AA4331" s="109">
        <f t="shared" si="809"/>
        <v>38.15</v>
      </c>
      <c r="AB4331" s="109">
        <f t="shared" si="810"/>
        <v>38150</v>
      </c>
      <c r="AC4331" s="108">
        <f t="shared" si="811"/>
        <v>724.85</v>
      </c>
      <c r="AD4331" s="107">
        <f t="shared" si="812"/>
        <v>2.2222222222222223E-2</v>
      </c>
      <c r="AE4331" s="106">
        <f t="shared" si="813"/>
        <v>16.10777777777778</v>
      </c>
      <c r="AF4331" s="105">
        <f t="shared" si="814"/>
        <v>80.53888888888892</v>
      </c>
      <c r="AG4331" s="105">
        <f t="shared" si="815"/>
        <v>682.46111111111111</v>
      </c>
    </row>
    <row r="4332" spans="1:33" s="88" customFormat="1" x14ac:dyDescent="0.35">
      <c r="A4332" s="21">
        <v>10141103</v>
      </c>
      <c r="B4332" s="115" t="s">
        <v>1665</v>
      </c>
      <c r="C4332" s="115" t="s">
        <v>710</v>
      </c>
      <c r="D4332" s="61" t="s">
        <v>6437</v>
      </c>
      <c r="E4332" s="114" t="str">
        <f t="shared" si="805"/>
        <v>TRANSFORMADOR MARCA: LICHINGA PTS1083</v>
      </c>
      <c r="F4332" s="21"/>
      <c r="G4332" s="178" t="s">
        <v>158</v>
      </c>
      <c r="H4332" s="178" t="s">
        <v>158</v>
      </c>
      <c r="I4332" s="61" t="s">
        <v>6436</v>
      </c>
      <c r="J4332" s="21"/>
      <c r="K4332" s="124" t="s">
        <v>6435</v>
      </c>
      <c r="L4332" s="124" t="s">
        <v>6434</v>
      </c>
      <c r="M4332" s="21">
        <v>50</v>
      </c>
      <c r="N4332" s="161" t="s">
        <v>19</v>
      </c>
      <c r="O4332" s="21" t="s">
        <v>362</v>
      </c>
      <c r="P4332" s="57">
        <v>3</v>
      </c>
      <c r="Q4332" s="21">
        <v>2013</v>
      </c>
      <c r="R4332" s="21"/>
      <c r="S4332" s="21"/>
      <c r="T4332" s="116">
        <v>643</v>
      </c>
      <c r="U4332" s="111">
        <v>45</v>
      </c>
      <c r="V4332" s="113">
        <f t="shared" si="806"/>
        <v>588.70222222222219</v>
      </c>
      <c r="W4332" s="113">
        <f t="shared" si="807"/>
        <v>54.29777777777781</v>
      </c>
      <c r="X4332" s="112">
        <f t="shared" si="808"/>
        <v>54297.77777777781</v>
      </c>
      <c r="Y4332" s="111"/>
      <c r="Z4332" s="110">
        <f t="shared" si="816"/>
        <v>41</v>
      </c>
      <c r="AA4332" s="109">
        <f t="shared" si="809"/>
        <v>32.15</v>
      </c>
      <c r="AB4332" s="109">
        <f t="shared" si="810"/>
        <v>32150</v>
      </c>
      <c r="AC4332" s="108">
        <f t="shared" si="811"/>
        <v>610.85</v>
      </c>
      <c r="AD4332" s="107">
        <f t="shared" si="812"/>
        <v>2.2222222222222223E-2</v>
      </c>
      <c r="AE4332" s="106">
        <f t="shared" si="813"/>
        <v>13.574444444444445</v>
      </c>
      <c r="AF4332" s="105">
        <f t="shared" si="814"/>
        <v>67.872222222222263</v>
      </c>
      <c r="AG4332" s="105">
        <f t="shared" si="815"/>
        <v>575.12777777777774</v>
      </c>
    </row>
    <row r="4333" spans="1:33" s="88" customFormat="1" x14ac:dyDescent="0.35">
      <c r="A4333" s="21">
        <v>10141103</v>
      </c>
      <c r="B4333" s="115" t="s">
        <v>1665</v>
      </c>
      <c r="C4333" s="115" t="s">
        <v>710</v>
      </c>
      <c r="D4333" s="61" t="s">
        <v>7165</v>
      </c>
      <c r="E4333" s="114" t="str">
        <f t="shared" si="805"/>
        <v>TRANSFORMADOR MARCA: LICHINGA PTS1400</v>
      </c>
      <c r="F4333" s="21"/>
      <c r="G4333" s="178" t="s">
        <v>158</v>
      </c>
      <c r="H4333" s="121" t="s">
        <v>6401</v>
      </c>
      <c r="I4333" s="61" t="s">
        <v>7164</v>
      </c>
      <c r="J4333" s="21"/>
      <c r="K4333" s="124" t="s">
        <v>7163</v>
      </c>
      <c r="L4333" s="124" t="s">
        <v>7162</v>
      </c>
      <c r="M4333" s="21">
        <v>50</v>
      </c>
      <c r="N4333" s="161" t="s">
        <v>19</v>
      </c>
      <c r="O4333" s="21" t="s">
        <v>362</v>
      </c>
      <c r="P4333" s="21">
        <v>3</v>
      </c>
      <c r="Q4333" s="21">
        <v>2013</v>
      </c>
      <c r="R4333" s="21"/>
      <c r="S4333" s="21"/>
      <c r="T4333" s="116">
        <v>643</v>
      </c>
      <c r="U4333" s="111">
        <v>45</v>
      </c>
      <c r="V4333" s="113">
        <f t="shared" si="806"/>
        <v>588.70222222222219</v>
      </c>
      <c r="W4333" s="113">
        <f t="shared" si="807"/>
        <v>54.29777777777781</v>
      </c>
      <c r="X4333" s="112">
        <f t="shared" si="808"/>
        <v>54297.77777777781</v>
      </c>
      <c r="Y4333" s="111"/>
      <c r="Z4333" s="110">
        <f t="shared" si="816"/>
        <v>41</v>
      </c>
      <c r="AA4333" s="109">
        <f t="shared" si="809"/>
        <v>32.15</v>
      </c>
      <c r="AB4333" s="109">
        <f t="shared" si="810"/>
        <v>32150</v>
      </c>
      <c r="AC4333" s="108">
        <f t="shared" si="811"/>
        <v>610.85</v>
      </c>
      <c r="AD4333" s="107">
        <f t="shared" si="812"/>
        <v>2.2222222222222223E-2</v>
      </c>
      <c r="AE4333" s="106">
        <f t="shared" si="813"/>
        <v>13.574444444444445</v>
      </c>
      <c r="AF4333" s="105">
        <f t="shared" si="814"/>
        <v>67.872222222222263</v>
      </c>
      <c r="AG4333" s="105">
        <f t="shared" si="815"/>
        <v>575.12777777777774</v>
      </c>
    </row>
    <row r="4334" spans="1:33" s="88" customFormat="1" x14ac:dyDescent="0.35">
      <c r="A4334" s="21">
        <v>10141103</v>
      </c>
      <c r="B4334" s="115" t="s">
        <v>1665</v>
      </c>
      <c r="C4334" s="115" t="s">
        <v>710</v>
      </c>
      <c r="D4334" s="61" t="s">
        <v>6432</v>
      </c>
      <c r="E4334" s="114" t="str">
        <f t="shared" si="805"/>
        <v>TRANSFORMADOR MARCA: LICHINGA PTS1401</v>
      </c>
      <c r="F4334" s="21"/>
      <c r="G4334" s="178" t="s">
        <v>158</v>
      </c>
      <c r="H4334" s="121" t="s">
        <v>6401</v>
      </c>
      <c r="I4334" s="61" t="s">
        <v>6431</v>
      </c>
      <c r="J4334" s="21"/>
      <c r="K4334" s="124" t="s">
        <v>6430</v>
      </c>
      <c r="L4334" s="124" t="s">
        <v>6429</v>
      </c>
      <c r="M4334" s="21">
        <v>50</v>
      </c>
      <c r="N4334" s="161" t="s">
        <v>19</v>
      </c>
      <c r="O4334" s="21" t="s">
        <v>362</v>
      </c>
      <c r="P4334" s="21">
        <v>3</v>
      </c>
      <c r="Q4334" s="21">
        <v>2013</v>
      </c>
      <c r="R4334" s="21"/>
      <c r="S4334" s="21"/>
      <c r="T4334" s="116">
        <v>643</v>
      </c>
      <c r="U4334" s="111">
        <v>45</v>
      </c>
      <c r="V4334" s="113">
        <f t="shared" si="806"/>
        <v>588.70222222222219</v>
      </c>
      <c r="W4334" s="113">
        <f t="shared" si="807"/>
        <v>54.29777777777781</v>
      </c>
      <c r="X4334" s="112">
        <f t="shared" si="808"/>
        <v>54297.77777777781</v>
      </c>
      <c r="Y4334" s="111"/>
      <c r="Z4334" s="110">
        <f t="shared" si="816"/>
        <v>41</v>
      </c>
      <c r="AA4334" s="109">
        <f t="shared" si="809"/>
        <v>32.15</v>
      </c>
      <c r="AB4334" s="109">
        <f t="shared" si="810"/>
        <v>32150</v>
      </c>
      <c r="AC4334" s="108">
        <f t="shared" si="811"/>
        <v>610.85</v>
      </c>
      <c r="AD4334" s="107">
        <f t="shared" si="812"/>
        <v>2.2222222222222223E-2</v>
      </c>
      <c r="AE4334" s="106">
        <f t="shared" si="813"/>
        <v>13.574444444444445</v>
      </c>
      <c r="AF4334" s="105">
        <f t="shared" si="814"/>
        <v>67.872222222222263</v>
      </c>
      <c r="AG4334" s="105">
        <f t="shared" si="815"/>
        <v>575.12777777777774</v>
      </c>
    </row>
    <row r="4335" spans="1:33" s="88" customFormat="1" x14ac:dyDescent="0.35">
      <c r="A4335" s="21">
        <v>10141103</v>
      </c>
      <c r="B4335" s="115" t="s">
        <v>1665</v>
      </c>
      <c r="C4335" s="115" t="s">
        <v>710</v>
      </c>
      <c r="D4335" s="61" t="s">
        <v>6428</v>
      </c>
      <c r="E4335" s="114" t="str">
        <f t="shared" si="805"/>
        <v>TRANSFORMADOR MARCA: LICHINGA PTS1402</v>
      </c>
      <c r="F4335" s="21"/>
      <c r="G4335" s="178" t="s">
        <v>158</v>
      </c>
      <c r="H4335" s="121" t="s">
        <v>6401</v>
      </c>
      <c r="I4335" s="61" t="s">
        <v>6427</v>
      </c>
      <c r="J4335" s="21"/>
      <c r="K4335" s="124" t="s">
        <v>6426</v>
      </c>
      <c r="L4335" s="124" t="s">
        <v>6425</v>
      </c>
      <c r="M4335" s="21">
        <v>100</v>
      </c>
      <c r="N4335" s="161" t="s">
        <v>19</v>
      </c>
      <c r="O4335" s="21" t="s">
        <v>362</v>
      </c>
      <c r="P4335" s="21">
        <v>3</v>
      </c>
      <c r="Q4335" s="21">
        <v>2013</v>
      </c>
      <c r="R4335" s="21"/>
      <c r="S4335" s="21"/>
      <c r="T4335" s="116">
        <v>763</v>
      </c>
      <c r="U4335" s="111">
        <v>45</v>
      </c>
      <c r="V4335" s="113">
        <f t="shared" si="806"/>
        <v>698.56888888888886</v>
      </c>
      <c r="W4335" s="113">
        <f t="shared" si="807"/>
        <v>64.431111111111136</v>
      </c>
      <c r="X4335" s="112">
        <f t="shared" si="808"/>
        <v>64431.111111111139</v>
      </c>
      <c r="Y4335" s="111"/>
      <c r="Z4335" s="110">
        <f t="shared" si="816"/>
        <v>41</v>
      </c>
      <c r="AA4335" s="109">
        <f t="shared" si="809"/>
        <v>38.15</v>
      </c>
      <c r="AB4335" s="109">
        <f t="shared" si="810"/>
        <v>38150</v>
      </c>
      <c r="AC4335" s="108">
        <f t="shared" si="811"/>
        <v>724.85</v>
      </c>
      <c r="AD4335" s="107">
        <f t="shared" si="812"/>
        <v>2.2222222222222223E-2</v>
      </c>
      <c r="AE4335" s="106">
        <f t="shared" si="813"/>
        <v>16.10777777777778</v>
      </c>
      <c r="AF4335" s="105">
        <f t="shared" si="814"/>
        <v>80.53888888888892</v>
      </c>
      <c r="AG4335" s="105">
        <f t="shared" si="815"/>
        <v>682.46111111111111</v>
      </c>
    </row>
    <row r="4336" spans="1:33" s="88" customFormat="1" x14ac:dyDescent="0.35">
      <c r="A4336" s="21">
        <v>10141103</v>
      </c>
      <c r="B4336" s="115" t="s">
        <v>1665</v>
      </c>
      <c r="C4336" s="115" t="s">
        <v>710</v>
      </c>
      <c r="D4336" s="61" t="s">
        <v>6424</v>
      </c>
      <c r="E4336" s="114" t="str">
        <f t="shared" si="805"/>
        <v>TRANSFORMADOR MARCA: LICHINGA PTS1403</v>
      </c>
      <c r="F4336" s="21"/>
      <c r="G4336" s="178" t="s">
        <v>158</v>
      </c>
      <c r="H4336" s="121" t="s">
        <v>6401</v>
      </c>
      <c r="I4336" s="61" t="s">
        <v>6423</v>
      </c>
      <c r="J4336" s="21"/>
      <c r="K4336" s="124" t="s">
        <v>6422</v>
      </c>
      <c r="L4336" s="124" t="s">
        <v>6421</v>
      </c>
      <c r="M4336" s="21">
        <v>100</v>
      </c>
      <c r="N4336" s="161" t="s">
        <v>19</v>
      </c>
      <c r="O4336" s="21" t="s">
        <v>362</v>
      </c>
      <c r="P4336" s="21">
        <v>3</v>
      </c>
      <c r="Q4336" s="21">
        <v>2013</v>
      </c>
      <c r="R4336" s="21"/>
      <c r="S4336" s="21"/>
      <c r="T4336" s="116">
        <v>763</v>
      </c>
      <c r="U4336" s="111">
        <v>45</v>
      </c>
      <c r="V4336" s="113">
        <f t="shared" si="806"/>
        <v>698.56888888888886</v>
      </c>
      <c r="W4336" s="113">
        <f t="shared" si="807"/>
        <v>64.431111111111136</v>
      </c>
      <c r="X4336" s="112">
        <f t="shared" si="808"/>
        <v>64431.111111111139</v>
      </c>
      <c r="Y4336" s="111"/>
      <c r="Z4336" s="110">
        <f t="shared" si="816"/>
        <v>41</v>
      </c>
      <c r="AA4336" s="109">
        <f t="shared" si="809"/>
        <v>38.15</v>
      </c>
      <c r="AB4336" s="109">
        <f t="shared" si="810"/>
        <v>38150</v>
      </c>
      <c r="AC4336" s="108">
        <f t="shared" si="811"/>
        <v>724.85</v>
      </c>
      <c r="AD4336" s="107">
        <f t="shared" si="812"/>
        <v>2.2222222222222223E-2</v>
      </c>
      <c r="AE4336" s="106">
        <f t="shared" si="813"/>
        <v>16.10777777777778</v>
      </c>
      <c r="AF4336" s="105">
        <f t="shared" si="814"/>
        <v>80.53888888888892</v>
      </c>
      <c r="AG4336" s="105">
        <f t="shared" si="815"/>
        <v>682.46111111111111</v>
      </c>
    </row>
    <row r="4337" spans="1:33" s="88" customFormat="1" x14ac:dyDescent="0.35">
      <c r="A4337" s="21">
        <v>10141103</v>
      </c>
      <c r="B4337" s="115" t="s">
        <v>1665</v>
      </c>
      <c r="C4337" s="115" t="s">
        <v>710</v>
      </c>
      <c r="D4337" s="61" t="s">
        <v>6420</v>
      </c>
      <c r="E4337" s="114" t="str">
        <f t="shared" si="805"/>
        <v>TRANSFORMADOR MARCA: LICHINGA PTS1404</v>
      </c>
      <c r="F4337" s="21"/>
      <c r="G4337" s="178" t="s">
        <v>158</v>
      </c>
      <c r="H4337" s="121" t="s">
        <v>6401</v>
      </c>
      <c r="I4337" s="61" t="s">
        <v>6419</v>
      </c>
      <c r="J4337" s="21"/>
      <c r="K4337" s="124" t="s">
        <v>6418</v>
      </c>
      <c r="L4337" s="124" t="s">
        <v>6417</v>
      </c>
      <c r="M4337" s="21">
        <v>50</v>
      </c>
      <c r="N4337" s="161" t="s">
        <v>19</v>
      </c>
      <c r="O4337" s="21" t="s">
        <v>362</v>
      </c>
      <c r="P4337" s="21">
        <v>3</v>
      </c>
      <c r="Q4337" s="21">
        <v>2013</v>
      </c>
      <c r="R4337" s="21"/>
      <c r="S4337" s="21"/>
      <c r="T4337" s="116">
        <v>643</v>
      </c>
      <c r="U4337" s="111">
        <v>45</v>
      </c>
      <c r="V4337" s="113">
        <f t="shared" si="806"/>
        <v>588.70222222222219</v>
      </c>
      <c r="W4337" s="113">
        <f t="shared" si="807"/>
        <v>54.29777777777781</v>
      </c>
      <c r="X4337" s="112">
        <f t="shared" si="808"/>
        <v>54297.77777777781</v>
      </c>
      <c r="Y4337" s="111"/>
      <c r="Z4337" s="110">
        <f t="shared" si="816"/>
        <v>41</v>
      </c>
      <c r="AA4337" s="109">
        <f t="shared" si="809"/>
        <v>32.15</v>
      </c>
      <c r="AB4337" s="109">
        <f t="shared" si="810"/>
        <v>32150</v>
      </c>
      <c r="AC4337" s="108">
        <f t="shared" si="811"/>
        <v>610.85</v>
      </c>
      <c r="AD4337" s="107">
        <f t="shared" si="812"/>
        <v>2.2222222222222223E-2</v>
      </c>
      <c r="AE4337" s="106">
        <f t="shared" si="813"/>
        <v>13.574444444444445</v>
      </c>
      <c r="AF4337" s="105">
        <f t="shared" si="814"/>
        <v>67.872222222222263</v>
      </c>
      <c r="AG4337" s="105">
        <f t="shared" si="815"/>
        <v>575.12777777777774</v>
      </c>
    </row>
    <row r="4338" spans="1:33" s="88" customFormat="1" x14ac:dyDescent="0.35">
      <c r="A4338" s="21">
        <v>10141103</v>
      </c>
      <c r="B4338" s="115" t="s">
        <v>1665</v>
      </c>
      <c r="C4338" s="115" t="s">
        <v>710</v>
      </c>
      <c r="D4338" s="61" t="s">
        <v>6416</v>
      </c>
      <c r="E4338" s="114" t="str">
        <f t="shared" si="805"/>
        <v>TRANSFORMADOR MARCA: LICHINGA PTS1405</v>
      </c>
      <c r="F4338" s="21"/>
      <c r="G4338" s="178" t="s">
        <v>158</v>
      </c>
      <c r="H4338" s="121" t="s">
        <v>6401</v>
      </c>
      <c r="I4338" s="61" t="s">
        <v>6415</v>
      </c>
      <c r="J4338" s="49"/>
      <c r="K4338" s="124" t="s">
        <v>6414</v>
      </c>
      <c r="L4338" s="124" t="s">
        <v>6413</v>
      </c>
      <c r="M4338" s="21">
        <v>50</v>
      </c>
      <c r="N4338" s="161" t="s">
        <v>19</v>
      </c>
      <c r="O4338" s="21" t="s">
        <v>362</v>
      </c>
      <c r="P4338" s="21">
        <v>3</v>
      </c>
      <c r="Q4338" s="21">
        <v>2013</v>
      </c>
      <c r="R4338" s="21"/>
      <c r="S4338" s="21"/>
      <c r="T4338" s="116">
        <v>643</v>
      </c>
      <c r="U4338" s="111">
        <v>45</v>
      </c>
      <c r="V4338" s="113">
        <f t="shared" si="806"/>
        <v>588.70222222222219</v>
      </c>
      <c r="W4338" s="113">
        <f t="shared" si="807"/>
        <v>54.29777777777781</v>
      </c>
      <c r="X4338" s="112">
        <f t="shared" si="808"/>
        <v>54297.77777777781</v>
      </c>
      <c r="Y4338" s="111"/>
      <c r="Z4338" s="110">
        <f t="shared" si="816"/>
        <v>41</v>
      </c>
      <c r="AA4338" s="109">
        <f t="shared" si="809"/>
        <v>32.15</v>
      </c>
      <c r="AB4338" s="109">
        <f t="shared" si="810"/>
        <v>32150</v>
      </c>
      <c r="AC4338" s="108">
        <f t="shared" si="811"/>
        <v>610.85</v>
      </c>
      <c r="AD4338" s="107">
        <f t="shared" si="812"/>
        <v>2.2222222222222223E-2</v>
      </c>
      <c r="AE4338" s="106">
        <f t="shared" si="813"/>
        <v>13.574444444444445</v>
      </c>
      <c r="AF4338" s="105">
        <f t="shared" si="814"/>
        <v>67.872222222222263</v>
      </c>
      <c r="AG4338" s="105">
        <f t="shared" si="815"/>
        <v>575.12777777777774</v>
      </c>
    </row>
    <row r="4339" spans="1:33" s="88" customFormat="1" x14ac:dyDescent="0.35">
      <c r="A4339" s="21">
        <v>10141103</v>
      </c>
      <c r="B4339" s="115" t="s">
        <v>1665</v>
      </c>
      <c r="C4339" s="115" t="s">
        <v>710</v>
      </c>
      <c r="D4339" s="61" t="s">
        <v>6412</v>
      </c>
      <c r="E4339" s="114" t="str">
        <f t="shared" si="805"/>
        <v>TRANSFORMADOR MARCA: LICHINGA PTS1406</v>
      </c>
      <c r="F4339" s="21"/>
      <c r="G4339" s="178" t="s">
        <v>158</v>
      </c>
      <c r="H4339" s="121" t="s">
        <v>6401</v>
      </c>
      <c r="I4339" s="61" t="s">
        <v>6411</v>
      </c>
      <c r="J4339" s="21"/>
      <c r="K4339" s="124" t="s">
        <v>6410</v>
      </c>
      <c r="L4339" s="124" t="s">
        <v>6409</v>
      </c>
      <c r="M4339" s="21">
        <v>100</v>
      </c>
      <c r="N4339" s="161" t="s">
        <v>19</v>
      </c>
      <c r="O4339" s="21" t="s">
        <v>362</v>
      </c>
      <c r="P4339" s="21">
        <v>3</v>
      </c>
      <c r="Q4339" s="21">
        <v>2013</v>
      </c>
      <c r="R4339" s="21"/>
      <c r="S4339" s="21"/>
      <c r="T4339" s="116">
        <v>763</v>
      </c>
      <c r="U4339" s="111">
        <v>45</v>
      </c>
      <c r="V4339" s="113">
        <f t="shared" si="806"/>
        <v>698.56888888888886</v>
      </c>
      <c r="W4339" s="113">
        <f t="shared" si="807"/>
        <v>64.431111111111136</v>
      </c>
      <c r="X4339" s="112">
        <f t="shared" si="808"/>
        <v>64431.111111111139</v>
      </c>
      <c r="Y4339" s="111"/>
      <c r="Z4339" s="110">
        <f t="shared" si="816"/>
        <v>41</v>
      </c>
      <c r="AA4339" s="109">
        <f t="shared" si="809"/>
        <v>38.15</v>
      </c>
      <c r="AB4339" s="109">
        <f t="shared" si="810"/>
        <v>38150</v>
      </c>
      <c r="AC4339" s="108">
        <f t="shared" si="811"/>
        <v>724.85</v>
      </c>
      <c r="AD4339" s="107">
        <f t="shared" si="812"/>
        <v>2.2222222222222223E-2</v>
      </c>
      <c r="AE4339" s="106">
        <f t="shared" si="813"/>
        <v>16.10777777777778</v>
      </c>
      <c r="AF4339" s="105">
        <f t="shared" si="814"/>
        <v>80.53888888888892</v>
      </c>
      <c r="AG4339" s="105">
        <f t="shared" si="815"/>
        <v>682.46111111111111</v>
      </c>
    </row>
    <row r="4340" spans="1:33" s="88" customFormat="1" x14ac:dyDescent="0.35">
      <c r="A4340" s="21">
        <v>10141103</v>
      </c>
      <c r="B4340" s="115" t="s">
        <v>1665</v>
      </c>
      <c r="C4340" s="115" t="s">
        <v>710</v>
      </c>
      <c r="D4340" s="61" t="s">
        <v>6407</v>
      </c>
      <c r="E4340" s="114" t="str">
        <f t="shared" si="805"/>
        <v>TRANSFORMADOR MARCA: LICHINGA PTS1407</v>
      </c>
      <c r="F4340" s="21"/>
      <c r="G4340" s="178" t="s">
        <v>158</v>
      </c>
      <c r="H4340" s="121" t="s">
        <v>6401</v>
      </c>
      <c r="I4340" s="61" t="s">
        <v>6406</v>
      </c>
      <c r="J4340" s="21"/>
      <c r="K4340" s="124" t="s">
        <v>6405</v>
      </c>
      <c r="L4340" s="124" t="s">
        <v>6404</v>
      </c>
      <c r="M4340" s="21">
        <v>50</v>
      </c>
      <c r="N4340" s="161" t="s">
        <v>19</v>
      </c>
      <c r="O4340" s="21" t="s">
        <v>362</v>
      </c>
      <c r="P4340" s="21">
        <v>3</v>
      </c>
      <c r="Q4340" s="21">
        <v>2013</v>
      </c>
      <c r="R4340" s="21"/>
      <c r="S4340" s="21"/>
      <c r="T4340" s="116">
        <v>643</v>
      </c>
      <c r="U4340" s="111">
        <v>45</v>
      </c>
      <c r="V4340" s="113">
        <f t="shared" si="806"/>
        <v>588.70222222222219</v>
      </c>
      <c r="W4340" s="113">
        <f t="shared" si="807"/>
        <v>54.29777777777781</v>
      </c>
      <c r="X4340" s="112">
        <f t="shared" si="808"/>
        <v>54297.77777777781</v>
      </c>
      <c r="Y4340" s="111"/>
      <c r="Z4340" s="110">
        <f t="shared" si="816"/>
        <v>41</v>
      </c>
      <c r="AA4340" s="109">
        <f t="shared" si="809"/>
        <v>32.15</v>
      </c>
      <c r="AB4340" s="109">
        <f t="shared" si="810"/>
        <v>32150</v>
      </c>
      <c r="AC4340" s="108">
        <f t="shared" si="811"/>
        <v>610.85</v>
      </c>
      <c r="AD4340" s="107">
        <f t="shared" si="812"/>
        <v>2.2222222222222223E-2</v>
      </c>
      <c r="AE4340" s="106">
        <f t="shared" si="813"/>
        <v>13.574444444444445</v>
      </c>
      <c r="AF4340" s="105">
        <f t="shared" si="814"/>
        <v>67.872222222222263</v>
      </c>
      <c r="AG4340" s="105">
        <f t="shared" si="815"/>
        <v>575.12777777777774</v>
      </c>
    </row>
    <row r="4341" spans="1:33" s="88" customFormat="1" x14ac:dyDescent="0.35">
      <c r="A4341" s="21">
        <v>10141103</v>
      </c>
      <c r="B4341" s="115" t="s">
        <v>1665</v>
      </c>
      <c r="C4341" s="115" t="s">
        <v>710</v>
      </c>
      <c r="D4341" s="61" t="s">
        <v>6402</v>
      </c>
      <c r="E4341" s="114" t="str">
        <f t="shared" si="805"/>
        <v>TRANSFORMADOR MARCA: LICHINGA PTS1408</v>
      </c>
      <c r="F4341" s="21"/>
      <c r="G4341" s="178" t="s">
        <v>158</v>
      </c>
      <c r="H4341" s="121" t="s">
        <v>6401</v>
      </c>
      <c r="I4341" s="61" t="s">
        <v>6400</v>
      </c>
      <c r="J4341" s="21"/>
      <c r="K4341" s="124" t="s">
        <v>6399</v>
      </c>
      <c r="L4341" s="124" t="s">
        <v>6398</v>
      </c>
      <c r="M4341" s="21">
        <v>25</v>
      </c>
      <c r="N4341" s="161" t="s">
        <v>19</v>
      </c>
      <c r="O4341" s="21" t="s">
        <v>362</v>
      </c>
      <c r="P4341" s="21">
        <v>3</v>
      </c>
      <c r="Q4341" s="21">
        <v>2013</v>
      </c>
      <c r="R4341" s="21"/>
      <c r="S4341" s="21"/>
      <c r="T4341" s="116">
        <v>643</v>
      </c>
      <c r="U4341" s="111">
        <v>45</v>
      </c>
      <c r="V4341" s="113">
        <f t="shared" si="806"/>
        <v>588.70222222222219</v>
      </c>
      <c r="W4341" s="113">
        <f t="shared" si="807"/>
        <v>54.29777777777781</v>
      </c>
      <c r="X4341" s="112">
        <f t="shared" si="808"/>
        <v>54297.77777777781</v>
      </c>
      <c r="Y4341" s="111"/>
      <c r="Z4341" s="110">
        <f t="shared" si="816"/>
        <v>41</v>
      </c>
      <c r="AA4341" s="109">
        <f t="shared" si="809"/>
        <v>32.15</v>
      </c>
      <c r="AB4341" s="109">
        <f t="shared" si="810"/>
        <v>32150</v>
      </c>
      <c r="AC4341" s="108">
        <f t="shared" si="811"/>
        <v>610.85</v>
      </c>
      <c r="AD4341" s="107">
        <f t="shared" si="812"/>
        <v>2.2222222222222223E-2</v>
      </c>
      <c r="AE4341" s="106">
        <f t="shared" si="813"/>
        <v>13.574444444444445</v>
      </c>
      <c r="AF4341" s="105">
        <f t="shared" si="814"/>
        <v>67.872222222222263</v>
      </c>
      <c r="AG4341" s="105">
        <f t="shared" si="815"/>
        <v>575.12777777777774</v>
      </c>
    </row>
    <row r="4342" spans="1:33" s="88" customFormat="1" x14ac:dyDescent="0.35">
      <c r="A4342" s="21">
        <v>10141103</v>
      </c>
      <c r="B4342" s="115" t="s">
        <v>1665</v>
      </c>
      <c r="C4342" s="115" t="s">
        <v>710</v>
      </c>
      <c r="D4342" s="192" t="s">
        <v>6397</v>
      </c>
      <c r="E4342" s="114" t="str">
        <f t="shared" si="805"/>
        <v>TRANSFORMADOR MARCA: LICHINGA EG PTS7000</v>
      </c>
      <c r="F4342" s="21"/>
      <c r="G4342" s="178" t="s">
        <v>158</v>
      </c>
      <c r="H4342" s="121" t="s">
        <v>4249</v>
      </c>
      <c r="I4342" s="61" t="s">
        <v>6396</v>
      </c>
      <c r="J4342" s="21"/>
      <c r="K4342" s="124" t="s">
        <v>6395</v>
      </c>
      <c r="L4342" s="124" t="s">
        <v>6394</v>
      </c>
      <c r="M4342" s="21">
        <v>50</v>
      </c>
      <c r="N4342" s="161" t="s">
        <v>19</v>
      </c>
      <c r="O4342" s="21" t="s">
        <v>362</v>
      </c>
      <c r="P4342" s="21">
        <v>3</v>
      </c>
      <c r="Q4342" s="21">
        <v>2013</v>
      </c>
      <c r="R4342" s="21"/>
      <c r="S4342" s="21"/>
      <c r="T4342" s="24">
        <v>643</v>
      </c>
      <c r="U4342" s="111">
        <v>45</v>
      </c>
      <c r="V4342" s="113">
        <f t="shared" si="806"/>
        <v>588.70222222222219</v>
      </c>
      <c r="W4342" s="113">
        <f t="shared" si="807"/>
        <v>54.29777777777781</v>
      </c>
      <c r="X4342" s="112">
        <f t="shared" si="808"/>
        <v>54297.77777777781</v>
      </c>
      <c r="Y4342" s="111"/>
      <c r="Z4342" s="110">
        <f t="shared" si="816"/>
        <v>41</v>
      </c>
      <c r="AA4342" s="109">
        <f t="shared" si="809"/>
        <v>32.15</v>
      </c>
      <c r="AB4342" s="109">
        <f t="shared" si="810"/>
        <v>32150</v>
      </c>
      <c r="AC4342" s="108">
        <f t="shared" si="811"/>
        <v>610.85</v>
      </c>
      <c r="AD4342" s="107">
        <f t="shared" si="812"/>
        <v>2.2222222222222223E-2</v>
      </c>
      <c r="AE4342" s="106">
        <f t="shared" si="813"/>
        <v>13.574444444444445</v>
      </c>
      <c r="AF4342" s="105">
        <f t="shared" si="814"/>
        <v>67.872222222222263</v>
      </c>
      <c r="AG4342" s="105">
        <f t="shared" si="815"/>
        <v>575.12777777777774</v>
      </c>
    </row>
    <row r="4343" spans="1:33" s="88" customFormat="1" x14ac:dyDescent="0.35">
      <c r="A4343" s="21">
        <v>10141103</v>
      </c>
      <c r="B4343" s="115" t="s">
        <v>1665</v>
      </c>
      <c r="C4343" s="115" t="s">
        <v>710</v>
      </c>
      <c r="D4343" s="192" t="s">
        <v>6391</v>
      </c>
      <c r="E4343" s="114" t="str">
        <f t="shared" si="805"/>
        <v>TRANSFORMADOR MARCA: LICHINGA EG PTS7001</v>
      </c>
      <c r="F4343" s="21"/>
      <c r="G4343" s="178" t="s">
        <v>158</v>
      </c>
      <c r="H4343" s="121" t="s">
        <v>4249</v>
      </c>
      <c r="I4343" s="61" t="s">
        <v>6390</v>
      </c>
      <c r="J4343" s="21"/>
      <c r="K4343" s="124" t="s">
        <v>6389</v>
      </c>
      <c r="L4343" s="124" t="s">
        <v>6388</v>
      </c>
      <c r="M4343" s="21">
        <v>100</v>
      </c>
      <c r="N4343" s="161" t="s">
        <v>19</v>
      </c>
      <c r="O4343" s="21" t="s">
        <v>362</v>
      </c>
      <c r="P4343" s="21">
        <v>3</v>
      </c>
      <c r="Q4343" s="21">
        <v>2013</v>
      </c>
      <c r="R4343" s="21"/>
      <c r="S4343" s="21"/>
      <c r="T4343" s="24">
        <v>763</v>
      </c>
      <c r="U4343" s="111">
        <v>45</v>
      </c>
      <c r="V4343" s="113">
        <f t="shared" si="806"/>
        <v>698.56888888888886</v>
      </c>
      <c r="W4343" s="113">
        <f t="shared" si="807"/>
        <v>64.431111111111136</v>
      </c>
      <c r="X4343" s="112">
        <f t="shared" si="808"/>
        <v>64431.111111111139</v>
      </c>
      <c r="Y4343" s="111"/>
      <c r="Z4343" s="110">
        <f t="shared" si="816"/>
        <v>41</v>
      </c>
      <c r="AA4343" s="109">
        <f t="shared" si="809"/>
        <v>38.15</v>
      </c>
      <c r="AB4343" s="109">
        <f t="shared" si="810"/>
        <v>38150</v>
      </c>
      <c r="AC4343" s="108">
        <f t="shared" si="811"/>
        <v>724.85</v>
      </c>
      <c r="AD4343" s="107">
        <f t="shared" si="812"/>
        <v>2.2222222222222223E-2</v>
      </c>
      <c r="AE4343" s="106">
        <f t="shared" si="813"/>
        <v>16.10777777777778</v>
      </c>
      <c r="AF4343" s="105">
        <f t="shared" si="814"/>
        <v>80.53888888888892</v>
      </c>
      <c r="AG4343" s="105">
        <f t="shared" si="815"/>
        <v>682.46111111111111</v>
      </c>
    </row>
    <row r="4344" spans="1:33" s="88" customFormat="1" x14ac:dyDescent="0.35">
      <c r="A4344" s="21">
        <v>10141103</v>
      </c>
      <c r="B4344" s="115" t="s">
        <v>1665</v>
      </c>
      <c r="C4344" s="115" t="s">
        <v>710</v>
      </c>
      <c r="D4344" s="192" t="s">
        <v>6387</v>
      </c>
      <c r="E4344" s="114" t="str">
        <f t="shared" si="805"/>
        <v>TRANSFORMADOR MARCA: LICHINGA EG PTS7002</v>
      </c>
      <c r="F4344" s="21"/>
      <c r="G4344" s="178" t="s">
        <v>158</v>
      </c>
      <c r="H4344" s="121" t="s">
        <v>4249</v>
      </c>
      <c r="I4344" s="61" t="s">
        <v>6386</v>
      </c>
      <c r="J4344" s="49"/>
      <c r="K4344" s="157" t="s">
        <v>6385</v>
      </c>
      <c r="L4344" s="157" t="s">
        <v>6384</v>
      </c>
      <c r="M4344" s="21">
        <v>200</v>
      </c>
      <c r="N4344" s="161" t="s">
        <v>19</v>
      </c>
      <c r="O4344" s="21" t="s">
        <v>362</v>
      </c>
      <c r="P4344" s="21">
        <v>3</v>
      </c>
      <c r="Q4344" s="21">
        <v>2013</v>
      </c>
      <c r="R4344" s="21"/>
      <c r="S4344" s="21"/>
      <c r="T4344" s="24">
        <v>991</v>
      </c>
      <c r="U4344" s="111">
        <v>45</v>
      </c>
      <c r="V4344" s="113">
        <f t="shared" si="806"/>
        <v>907.31555555555553</v>
      </c>
      <c r="W4344" s="113">
        <f t="shared" si="807"/>
        <v>83.684444444444466</v>
      </c>
      <c r="X4344" s="112">
        <f t="shared" si="808"/>
        <v>83684.444444444467</v>
      </c>
      <c r="Y4344" s="111"/>
      <c r="Z4344" s="110">
        <f t="shared" si="816"/>
        <v>41</v>
      </c>
      <c r="AA4344" s="109">
        <f t="shared" si="809"/>
        <v>49.550000000000004</v>
      </c>
      <c r="AB4344" s="109">
        <f t="shared" si="810"/>
        <v>49550.000000000007</v>
      </c>
      <c r="AC4344" s="108">
        <f t="shared" si="811"/>
        <v>941.45</v>
      </c>
      <c r="AD4344" s="107">
        <f t="shared" si="812"/>
        <v>2.2222222222222223E-2</v>
      </c>
      <c r="AE4344" s="106">
        <f t="shared" si="813"/>
        <v>20.921111111111113</v>
      </c>
      <c r="AF4344" s="105">
        <f t="shared" si="814"/>
        <v>104.60555555555558</v>
      </c>
      <c r="AG4344" s="105">
        <f t="shared" si="815"/>
        <v>886.39444444444439</v>
      </c>
    </row>
    <row r="4345" spans="1:33" s="88" customFormat="1" x14ac:dyDescent="0.35">
      <c r="A4345" s="21">
        <v>10141103</v>
      </c>
      <c r="B4345" s="115" t="s">
        <v>1665</v>
      </c>
      <c r="C4345" s="115" t="s">
        <v>710</v>
      </c>
      <c r="D4345" s="121" t="s">
        <v>6383</v>
      </c>
      <c r="E4345" s="114" t="str">
        <f t="shared" si="805"/>
        <v>TRANSFORMADOR MARCA: LICHINGA EG PTS7003</v>
      </c>
      <c r="F4345" s="21"/>
      <c r="G4345" s="178" t="s">
        <v>158</v>
      </c>
      <c r="H4345" s="121" t="s">
        <v>4249</v>
      </c>
      <c r="I4345" s="61" t="s">
        <v>6382</v>
      </c>
      <c r="J4345" s="21"/>
      <c r="K4345" s="124" t="s">
        <v>6381</v>
      </c>
      <c r="L4345" s="124" t="s">
        <v>6380</v>
      </c>
      <c r="M4345" s="21">
        <v>100</v>
      </c>
      <c r="N4345" s="161" t="s">
        <v>19</v>
      </c>
      <c r="O4345" s="21" t="s">
        <v>362</v>
      </c>
      <c r="P4345" s="21">
        <v>3</v>
      </c>
      <c r="Q4345" s="21">
        <v>2013</v>
      </c>
      <c r="R4345" s="21"/>
      <c r="S4345" s="21"/>
      <c r="T4345" s="116">
        <v>763</v>
      </c>
      <c r="U4345" s="111">
        <v>45</v>
      </c>
      <c r="V4345" s="113">
        <f t="shared" si="806"/>
        <v>698.56888888888886</v>
      </c>
      <c r="W4345" s="113">
        <f t="shared" si="807"/>
        <v>64.431111111111136</v>
      </c>
      <c r="X4345" s="112">
        <f t="shared" si="808"/>
        <v>64431.111111111139</v>
      </c>
      <c r="Y4345" s="111"/>
      <c r="Z4345" s="110">
        <f t="shared" si="816"/>
        <v>41</v>
      </c>
      <c r="AA4345" s="109">
        <f t="shared" si="809"/>
        <v>38.15</v>
      </c>
      <c r="AB4345" s="109">
        <f t="shared" si="810"/>
        <v>38150</v>
      </c>
      <c r="AC4345" s="108">
        <f t="shared" si="811"/>
        <v>724.85</v>
      </c>
      <c r="AD4345" s="107">
        <f t="shared" si="812"/>
        <v>2.2222222222222223E-2</v>
      </c>
      <c r="AE4345" s="106">
        <f t="shared" si="813"/>
        <v>16.10777777777778</v>
      </c>
      <c r="AF4345" s="105">
        <f t="shared" si="814"/>
        <v>80.53888888888892</v>
      </c>
      <c r="AG4345" s="105">
        <f t="shared" si="815"/>
        <v>682.46111111111111</v>
      </c>
    </row>
    <row r="4346" spans="1:33" s="88" customFormat="1" x14ac:dyDescent="0.35">
      <c r="A4346" s="21">
        <v>10141103</v>
      </c>
      <c r="B4346" s="198" t="s">
        <v>1665</v>
      </c>
      <c r="C4346" s="115" t="s">
        <v>710</v>
      </c>
      <c r="D4346" s="121" t="s">
        <v>7161</v>
      </c>
      <c r="E4346" s="114" t="str">
        <f t="shared" si="805"/>
        <v>TRANSFORMADOR MARCA: LICHINGA EG PTS11000</v>
      </c>
      <c r="F4346" s="21"/>
      <c r="G4346" s="178" t="s">
        <v>158</v>
      </c>
      <c r="H4346" s="121" t="s">
        <v>6358</v>
      </c>
      <c r="I4346" s="61" t="s">
        <v>7160</v>
      </c>
      <c r="J4346" s="21"/>
      <c r="K4346" s="121" t="s">
        <v>7159</v>
      </c>
      <c r="L4346" s="124" t="s">
        <v>7158</v>
      </c>
      <c r="M4346" s="61">
        <v>100</v>
      </c>
      <c r="N4346" s="161" t="s">
        <v>19</v>
      </c>
      <c r="O4346" s="21" t="s">
        <v>362</v>
      </c>
      <c r="P4346" s="21">
        <v>3</v>
      </c>
      <c r="Q4346" s="21">
        <v>2013</v>
      </c>
      <c r="R4346" s="21"/>
      <c r="S4346" s="21"/>
      <c r="T4346" s="116">
        <v>763</v>
      </c>
      <c r="U4346" s="111">
        <v>45</v>
      </c>
      <c r="V4346" s="113">
        <f t="shared" si="806"/>
        <v>698.56888888888886</v>
      </c>
      <c r="W4346" s="113">
        <f t="shared" si="807"/>
        <v>64.431111111111136</v>
      </c>
      <c r="X4346" s="112">
        <f t="shared" si="808"/>
        <v>64431.111111111139</v>
      </c>
      <c r="Y4346" s="111"/>
      <c r="Z4346" s="110">
        <f t="shared" si="816"/>
        <v>41</v>
      </c>
      <c r="AA4346" s="109">
        <f t="shared" si="809"/>
        <v>38.15</v>
      </c>
      <c r="AB4346" s="109">
        <f t="shared" si="810"/>
        <v>38150</v>
      </c>
      <c r="AC4346" s="108">
        <f t="shared" si="811"/>
        <v>724.85</v>
      </c>
      <c r="AD4346" s="107">
        <f t="shared" si="812"/>
        <v>2.2222222222222223E-2</v>
      </c>
      <c r="AE4346" s="106">
        <f t="shared" si="813"/>
        <v>16.10777777777778</v>
      </c>
      <c r="AF4346" s="105">
        <f t="shared" si="814"/>
        <v>80.53888888888892</v>
      </c>
      <c r="AG4346" s="105">
        <f t="shared" si="815"/>
        <v>682.46111111111111</v>
      </c>
    </row>
    <row r="4347" spans="1:33" s="88" customFormat="1" x14ac:dyDescent="0.35">
      <c r="A4347" s="21">
        <v>10141103</v>
      </c>
      <c r="B4347" s="198" t="s">
        <v>1665</v>
      </c>
      <c r="C4347" s="115" t="s">
        <v>710</v>
      </c>
      <c r="D4347" s="121" t="s">
        <v>6379</v>
      </c>
      <c r="E4347" s="114" t="str">
        <f t="shared" si="805"/>
        <v>TRANSFORMADOR MARCA: LICHINGA EG PTS11001</v>
      </c>
      <c r="F4347" s="21"/>
      <c r="G4347" s="178" t="s">
        <v>158</v>
      </c>
      <c r="H4347" s="121" t="s">
        <v>6358</v>
      </c>
      <c r="I4347" s="61" t="s">
        <v>6378</v>
      </c>
      <c r="J4347" s="21"/>
      <c r="K4347" s="121" t="s">
        <v>6377</v>
      </c>
      <c r="L4347" s="124" t="s">
        <v>6376</v>
      </c>
      <c r="M4347" s="61">
        <v>100</v>
      </c>
      <c r="N4347" s="161" t="s">
        <v>19</v>
      </c>
      <c r="O4347" s="21" t="s">
        <v>362</v>
      </c>
      <c r="P4347" s="21">
        <v>3</v>
      </c>
      <c r="Q4347" s="21">
        <v>2013</v>
      </c>
      <c r="R4347" s="21"/>
      <c r="S4347" s="21"/>
      <c r="T4347" s="116">
        <v>763</v>
      </c>
      <c r="U4347" s="111">
        <v>45</v>
      </c>
      <c r="V4347" s="113">
        <f t="shared" si="806"/>
        <v>698.56888888888886</v>
      </c>
      <c r="W4347" s="113">
        <f t="shared" si="807"/>
        <v>64.431111111111136</v>
      </c>
      <c r="X4347" s="112">
        <f t="shared" si="808"/>
        <v>64431.111111111139</v>
      </c>
      <c r="Y4347" s="111"/>
      <c r="Z4347" s="110">
        <f t="shared" si="816"/>
        <v>41</v>
      </c>
      <c r="AA4347" s="109">
        <f t="shared" si="809"/>
        <v>38.15</v>
      </c>
      <c r="AB4347" s="109">
        <f t="shared" si="810"/>
        <v>38150</v>
      </c>
      <c r="AC4347" s="108">
        <f t="shared" si="811"/>
        <v>724.85</v>
      </c>
      <c r="AD4347" s="107">
        <f t="shared" si="812"/>
        <v>2.2222222222222223E-2</v>
      </c>
      <c r="AE4347" s="106">
        <f t="shared" si="813"/>
        <v>16.10777777777778</v>
      </c>
      <c r="AF4347" s="105">
        <f t="shared" si="814"/>
        <v>80.53888888888892</v>
      </c>
      <c r="AG4347" s="105">
        <f t="shared" si="815"/>
        <v>682.46111111111111</v>
      </c>
    </row>
    <row r="4348" spans="1:33" s="88" customFormat="1" x14ac:dyDescent="0.35">
      <c r="A4348" s="21">
        <v>10141103</v>
      </c>
      <c r="B4348" s="198" t="s">
        <v>1665</v>
      </c>
      <c r="C4348" s="115" t="s">
        <v>710</v>
      </c>
      <c r="D4348" s="121" t="s">
        <v>6375</v>
      </c>
      <c r="E4348" s="114" t="str">
        <f t="shared" si="805"/>
        <v>TRANSFORMADOR MARCA: LICHINGA EG PTS11002</v>
      </c>
      <c r="F4348" s="21"/>
      <c r="G4348" s="178" t="s">
        <v>158</v>
      </c>
      <c r="H4348" s="121" t="s">
        <v>6358</v>
      </c>
      <c r="I4348" s="61" t="s">
        <v>6374</v>
      </c>
      <c r="J4348" s="21"/>
      <c r="K4348" s="121" t="s">
        <v>6373</v>
      </c>
      <c r="L4348" s="124" t="s">
        <v>6372</v>
      </c>
      <c r="M4348" s="61">
        <v>160</v>
      </c>
      <c r="N4348" s="161" t="s">
        <v>19</v>
      </c>
      <c r="O4348" s="21" t="s">
        <v>362</v>
      </c>
      <c r="P4348" s="21">
        <v>3</v>
      </c>
      <c r="Q4348" s="21">
        <v>2013</v>
      </c>
      <c r="R4348" s="21"/>
      <c r="S4348" s="21"/>
      <c r="T4348" s="116">
        <v>991</v>
      </c>
      <c r="U4348" s="111">
        <v>45</v>
      </c>
      <c r="V4348" s="113">
        <f t="shared" si="806"/>
        <v>907.31555555555553</v>
      </c>
      <c r="W4348" s="113">
        <f t="shared" si="807"/>
        <v>83.684444444444466</v>
      </c>
      <c r="X4348" s="112">
        <f t="shared" si="808"/>
        <v>83684.444444444467</v>
      </c>
      <c r="Y4348" s="111"/>
      <c r="Z4348" s="110">
        <f t="shared" si="816"/>
        <v>41</v>
      </c>
      <c r="AA4348" s="109">
        <f t="shared" si="809"/>
        <v>49.550000000000004</v>
      </c>
      <c r="AB4348" s="109">
        <f t="shared" si="810"/>
        <v>49550.000000000007</v>
      </c>
      <c r="AC4348" s="108">
        <f t="shared" si="811"/>
        <v>941.45</v>
      </c>
      <c r="AD4348" s="107">
        <f t="shared" si="812"/>
        <v>2.2222222222222223E-2</v>
      </c>
      <c r="AE4348" s="106">
        <f t="shared" si="813"/>
        <v>20.921111111111113</v>
      </c>
      <c r="AF4348" s="105">
        <f t="shared" si="814"/>
        <v>104.60555555555558</v>
      </c>
      <c r="AG4348" s="105">
        <f t="shared" si="815"/>
        <v>886.39444444444439</v>
      </c>
    </row>
    <row r="4349" spans="1:33" s="88" customFormat="1" x14ac:dyDescent="0.35">
      <c r="A4349" s="21">
        <v>10141103</v>
      </c>
      <c r="B4349" s="198" t="s">
        <v>1665</v>
      </c>
      <c r="C4349" s="115" t="s">
        <v>710</v>
      </c>
      <c r="D4349" s="121" t="s">
        <v>6371</v>
      </c>
      <c r="E4349" s="114" t="str">
        <f t="shared" si="805"/>
        <v>TRANSFORMADOR MARCA: LICHINGA EG PTS11003</v>
      </c>
      <c r="F4349" s="21"/>
      <c r="G4349" s="178" t="s">
        <v>158</v>
      </c>
      <c r="H4349" s="121" t="s">
        <v>6358</v>
      </c>
      <c r="I4349" s="61" t="s">
        <v>6370</v>
      </c>
      <c r="J4349" s="21"/>
      <c r="K4349" s="121" t="s">
        <v>6369</v>
      </c>
      <c r="L4349" s="124" t="s">
        <v>6368</v>
      </c>
      <c r="M4349" s="61">
        <v>100</v>
      </c>
      <c r="N4349" s="161" t="s">
        <v>19</v>
      </c>
      <c r="O4349" s="21" t="s">
        <v>362</v>
      </c>
      <c r="P4349" s="21">
        <v>3</v>
      </c>
      <c r="Q4349" s="21">
        <v>2013</v>
      </c>
      <c r="R4349" s="21"/>
      <c r="S4349" s="21"/>
      <c r="T4349" s="116">
        <v>763</v>
      </c>
      <c r="U4349" s="111">
        <v>45</v>
      </c>
      <c r="V4349" s="113">
        <f t="shared" si="806"/>
        <v>698.56888888888886</v>
      </c>
      <c r="W4349" s="113">
        <f t="shared" si="807"/>
        <v>64.431111111111136</v>
      </c>
      <c r="X4349" s="112">
        <f t="shared" si="808"/>
        <v>64431.111111111139</v>
      </c>
      <c r="Y4349" s="111"/>
      <c r="Z4349" s="110">
        <f t="shared" si="816"/>
        <v>41</v>
      </c>
      <c r="AA4349" s="109">
        <f t="shared" si="809"/>
        <v>38.15</v>
      </c>
      <c r="AB4349" s="109">
        <f t="shared" si="810"/>
        <v>38150</v>
      </c>
      <c r="AC4349" s="108">
        <f t="shared" si="811"/>
        <v>724.85</v>
      </c>
      <c r="AD4349" s="107">
        <f t="shared" si="812"/>
        <v>2.2222222222222223E-2</v>
      </c>
      <c r="AE4349" s="106">
        <f t="shared" si="813"/>
        <v>16.10777777777778</v>
      </c>
      <c r="AF4349" s="105">
        <f t="shared" si="814"/>
        <v>80.53888888888892</v>
      </c>
      <c r="AG4349" s="105">
        <f t="shared" si="815"/>
        <v>682.46111111111111</v>
      </c>
    </row>
    <row r="4350" spans="1:33" s="88" customFormat="1" x14ac:dyDescent="0.35">
      <c r="A4350" s="21">
        <v>10141103</v>
      </c>
      <c r="B4350" s="198" t="s">
        <v>1665</v>
      </c>
      <c r="C4350" s="115" t="s">
        <v>710</v>
      </c>
      <c r="D4350" s="121" t="s">
        <v>6367</v>
      </c>
      <c r="E4350" s="114" t="str">
        <f t="shared" si="805"/>
        <v>TRANSFORMADOR MARCA: LICHINGA EG PTS11004</v>
      </c>
      <c r="F4350" s="21"/>
      <c r="G4350" s="178" t="s">
        <v>158</v>
      </c>
      <c r="H4350" s="121" t="s">
        <v>6358</v>
      </c>
      <c r="I4350" s="61" t="s">
        <v>6366</v>
      </c>
      <c r="J4350" s="21"/>
      <c r="K4350" s="121" t="s">
        <v>6365</v>
      </c>
      <c r="L4350" s="124" t="s">
        <v>6364</v>
      </c>
      <c r="M4350" s="61">
        <v>50</v>
      </c>
      <c r="N4350" s="161" t="s">
        <v>19</v>
      </c>
      <c r="O4350" s="21" t="s">
        <v>362</v>
      </c>
      <c r="P4350" s="21">
        <v>3</v>
      </c>
      <c r="Q4350" s="21">
        <v>2013</v>
      </c>
      <c r="R4350" s="21"/>
      <c r="S4350" s="21"/>
      <c r="T4350" s="116">
        <v>643</v>
      </c>
      <c r="U4350" s="111">
        <v>45</v>
      </c>
      <c r="V4350" s="113">
        <f t="shared" si="806"/>
        <v>588.70222222222219</v>
      </c>
      <c r="W4350" s="113">
        <f t="shared" si="807"/>
        <v>54.29777777777781</v>
      </c>
      <c r="X4350" s="112">
        <f t="shared" si="808"/>
        <v>54297.77777777781</v>
      </c>
      <c r="Y4350" s="111"/>
      <c r="Z4350" s="110">
        <f t="shared" si="816"/>
        <v>41</v>
      </c>
      <c r="AA4350" s="109">
        <f t="shared" si="809"/>
        <v>32.15</v>
      </c>
      <c r="AB4350" s="109">
        <f t="shared" si="810"/>
        <v>32150</v>
      </c>
      <c r="AC4350" s="108">
        <f t="shared" si="811"/>
        <v>610.85</v>
      </c>
      <c r="AD4350" s="107">
        <f t="shared" si="812"/>
        <v>2.2222222222222223E-2</v>
      </c>
      <c r="AE4350" s="106">
        <f t="shared" si="813"/>
        <v>13.574444444444445</v>
      </c>
      <c r="AF4350" s="105">
        <f t="shared" si="814"/>
        <v>67.872222222222263</v>
      </c>
      <c r="AG4350" s="105">
        <f t="shared" si="815"/>
        <v>575.12777777777774</v>
      </c>
    </row>
    <row r="4351" spans="1:33" s="88" customFormat="1" x14ac:dyDescent="0.35">
      <c r="A4351" s="21">
        <v>10141103</v>
      </c>
      <c r="B4351" s="198" t="s">
        <v>1665</v>
      </c>
      <c r="C4351" s="115" t="s">
        <v>710</v>
      </c>
      <c r="D4351" s="121" t="s">
        <v>6363</v>
      </c>
      <c r="E4351" s="114" t="str">
        <f t="shared" si="805"/>
        <v>TRANSFORMADOR MARCA: LICHINGA EG PTS11005</v>
      </c>
      <c r="F4351" s="21"/>
      <c r="G4351" s="178" t="s">
        <v>158</v>
      </c>
      <c r="H4351" s="121" t="s">
        <v>6358</v>
      </c>
      <c r="I4351" s="61" t="s">
        <v>6362</v>
      </c>
      <c r="J4351" s="21"/>
      <c r="K4351" s="121" t="s">
        <v>6361</v>
      </c>
      <c r="L4351" s="124" t="s">
        <v>6360</v>
      </c>
      <c r="M4351" s="61">
        <v>160</v>
      </c>
      <c r="N4351" s="161" t="s">
        <v>19</v>
      </c>
      <c r="O4351" s="21" t="s">
        <v>362</v>
      </c>
      <c r="P4351" s="21">
        <v>3</v>
      </c>
      <c r="Q4351" s="21">
        <v>2013</v>
      </c>
      <c r="R4351" s="21"/>
      <c r="S4351" s="21"/>
      <c r="T4351" s="116">
        <v>991</v>
      </c>
      <c r="U4351" s="111">
        <v>45</v>
      </c>
      <c r="V4351" s="113">
        <f t="shared" si="806"/>
        <v>907.31555555555553</v>
      </c>
      <c r="W4351" s="113">
        <f t="shared" si="807"/>
        <v>83.684444444444466</v>
      </c>
      <c r="X4351" s="112">
        <f t="shared" si="808"/>
        <v>83684.444444444467</v>
      </c>
      <c r="Y4351" s="111"/>
      <c r="Z4351" s="110">
        <f t="shared" si="816"/>
        <v>41</v>
      </c>
      <c r="AA4351" s="109">
        <f t="shared" si="809"/>
        <v>49.550000000000004</v>
      </c>
      <c r="AB4351" s="109">
        <f t="shared" si="810"/>
        <v>49550.000000000007</v>
      </c>
      <c r="AC4351" s="108">
        <f t="shared" si="811"/>
        <v>941.45</v>
      </c>
      <c r="AD4351" s="107">
        <f t="shared" si="812"/>
        <v>2.2222222222222223E-2</v>
      </c>
      <c r="AE4351" s="106">
        <f t="shared" si="813"/>
        <v>20.921111111111113</v>
      </c>
      <c r="AF4351" s="105">
        <f t="shared" si="814"/>
        <v>104.60555555555558</v>
      </c>
      <c r="AG4351" s="105">
        <f t="shared" si="815"/>
        <v>886.39444444444439</v>
      </c>
    </row>
    <row r="4352" spans="1:33" s="88" customFormat="1" x14ac:dyDescent="0.35">
      <c r="A4352" s="21">
        <v>10141103</v>
      </c>
      <c r="B4352" s="198" t="s">
        <v>1665</v>
      </c>
      <c r="C4352" s="115" t="s">
        <v>710</v>
      </c>
      <c r="D4352" s="121" t="s">
        <v>6359</v>
      </c>
      <c r="E4352" s="114" t="str">
        <f t="shared" si="805"/>
        <v>TRANSFORMADOR MARCA: LICHINGA EG PTS11006</v>
      </c>
      <c r="F4352" s="21"/>
      <c r="G4352" s="178" t="s">
        <v>158</v>
      </c>
      <c r="H4352" s="121" t="s">
        <v>6358</v>
      </c>
      <c r="I4352" s="61" t="s">
        <v>6357</v>
      </c>
      <c r="J4352" s="21"/>
      <c r="K4352" s="121" t="s">
        <v>6356</v>
      </c>
      <c r="L4352" s="124" t="s">
        <v>6355</v>
      </c>
      <c r="M4352" s="61">
        <v>160</v>
      </c>
      <c r="N4352" s="161" t="s">
        <v>19</v>
      </c>
      <c r="O4352" s="21" t="s">
        <v>362</v>
      </c>
      <c r="P4352" s="21">
        <v>3</v>
      </c>
      <c r="Q4352" s="21">
        <v>2013</v>
      </c>
      <c r="R4352" s="21"/>
      <c r="S4352" s="21"/>
      <c r="T4352" s="116">
        <v>991</v>
      </c>
      <c r="U4352" s="111">
        <v>45</v>
      </c>
      <c r="V4352" s="113">
        <f t="shared" si="806"/>
        <v>907.31555555555553</v>
      </c>
      <c r="W4352" s="113">
        <f t="shared" si="807"/>
        <v>83.684444444444466</v>
      </c>
      <c r="X4352" s="112">
        <f t="shared" si="808"/>
        <v>83684.444444444467</v>
      </c>
      <c r="Y4352" s="111"/>
      <c r="Z4352" s="110">
        <f t="shared" si="816"/>
        <v>41</v>
      </c>
      <c r="AA4352" s="109">
        <f t="shared" si="809"/>
        <v>49.550000000000004</v>
      </c>
      <c r="AB4352" s="109">
        <f t="shared" si="810"/>
        <v>49550.000000000007</v>
      </c>
      <c r="AC4352" s="108">
        <f t="shared" si="811"/>
        <v>941.45</v>
      </c>
      <c r="AD4352" s="107">
        <f t="shared" si="812"/>
        <v>2.2222222222222223E-2</v>
      </c>
      <c r="AE4352" s="106">
        <f t="shared" si="813"/>
        <v>20.921111111111113</v>
      </c>
      <c r="AF4352" s="105">
        <f t="shared" si="814"/>
        <v>104.60555555555558</v>
      </c>
      <c r="AG4352" s="105">
        <f t="shared" si="815"/>
        <v>886.39444444444439</v>
      </c>
    </row>
    <row r="4353" spans="1:33" s="88" customFormat="1" x14ac:dyDescent="0.35">
      <c r="A4353" s="21">
        <v>10141103</v>
      </c>
      <c r="B4353" s="115" t="s">
        <v>1665</v>
      </c>
      <c r="C4353" s="115" t="s">
        <v>710</v>
      </c>
      <c r="D4353" s="21" t="s">
        <v>6354</v>
      </c>
      <c r="E4353" s="114" t="str">
        <f t="shared" si="805"/>
        <v>TRANSFORMADOR MARCA: CUAMBA PTS 6001</v>
      </c>
      <c r="F4353" s="21"/>
      <c r="G4353" s="124" t="s">
        <v>179</v>
      </c>
      <c r="H4353" s="21" t="s">
        <v>6345</v>
      </c>
      <c r="I4353" s="21" t="s">
        <v>6353</v>
      </c>
      <c r="J4353" s="21"/>
      <c r="K4353" s="21" t="s">
        <v>6352</v>
      </c>
      <c r="L4353" s="21" t="s">
        <v>6351</v>
      </c>
      <c r="M4353" s="21">
        <v>100</v>
      </c>
      <c r="N4353" s="161" t="s">
        <v>19</v>
      </c>
      <c r="O4353" s="21" t="s">
        <v>362</v>
      </c>
      <c r="P4353" s="21">
        <v>3</v>
      </c>
      <c r="Q4353" s="124">
        <v>2013</v>
      </c>
      <c r="R4353" s="21"/>
      <c r="S4353" s="21"/>
      <c r="T4353" s="116">
        <v>763</v>
      </c>
      <c r="U4353" s="111">
        <v>45</v>
      </c>
      <c r="V4353" s="113">
        <f t="shared" si="806"/>
        <v>698.56888888888886</v>
      </c>
      <c r="W4353" s="113">
        <f t="shared" si="807"/>
        <v>64.431111111111136</v>
      </c>
      <c r="X4353" s="112">
        <f t="shared" si="808"/>
        <v>64431.111111111139</v>
      </c>
      <c r="Y4353" s="111"/>
      <c r="Z4353" s="110">
        <f t="shared" si="816"/>
        <v>41</v>
      </c>
      <c r="AA4353" s="109">
        <f t="shared" si="809"/>
        <v>38.15</v>
      </c>
      <c r="AB4353" s="109">
        <f t="shared" si="810"/>
        <v>38150</v>
      </c>
      <c r="AC4353" s="108">
        <f t="shared" si="811"/>
        <v>724.85</v>
      </c>
      <c r="AD4353" s="107">
        <f t="shared" si="812"/>
        <v>2.2222222222222223E-2</v>
      </c>
      <c r="AE4353" s="106">
        <f t="shared" si="813"/>
        <v>16.10777777777778</v>
      </c>
      <c r="AF4353" s="105">
        <f t="shared" si="814"/>
        <v>80.53888888888892</v>
      </c>
      <c r="AG4353" s="105">
        <f t="shared" si="815"/>
        <v>682.46111111111111</v>
      </c>
    </row>
    <row r="4354" spans="1:33" s="88" customFormat="1" x14ac:dyDescent="0.35">
      <c r="A4354" s="21">
        <v>10141103</v>
      </c>
      <c r="B4354" s="115" t="s">
        <v>1665</v>
      </c>
      <c r="C4354" s="115" t="s">
        <v>710</v>
      </c>
      <c r="D4354" s="21" t="s">
        <v>6350</v>
      </c>
      <c r="E4354" s="114" t="str">
        <f t="shared" ref="E4354:E4417" si="817">+CONCATENATE(C4354," ","MARCA:",R4354," ",G4354," ",D4354,)</f>
        <v>TRANSFORMADOR MARCA: CUAMBA PTS 6003</v>
      </c>
      <c r="F4354" s="21"/>
      <c r="G4354" s="124" t="s">
        <v>179</v>
      </c>
      <c r="H4354" s="21" t="s">
        <v>6345</v>
      </c>
      <c r="I4354" s="21" t="s">
        <v>564</v>
      </c>
      <c r="J4354" s="21"/>
      <c r="K4354" s="21" t="s">
        <v>6349</v>
      </c>
      <c r="L4354" s="21" t="s">
        <v>6348</v>
      </c>
      <c r="M4354" s="21">
        <v>50</v>
      </c>
      <c r="N4354" s="161" t="s">
        <v>19</v>
      </c>
      <c r="O4354" s="21" t="s">
        <v>362</v>
      </c>
      <c r="P4354" s="21">
        <v>3</v>
      </c>
      <c r="Q4354" s="124">
        <v>2013</v>
      </c>
      <c r="R4354" s="21"/>
      <c r="S4354" s="21"/>
      <c r="T4354" s="116">
        <v>643</v>
      </c>
      <c r="U4354" s="111">
        <v>45</v>
      </c>
      <c r="V4354" s="113">
        <f t="shared" ref="V4354:V4417" si="818">((Z4354/U4354)*(T4354-AA4354))+AA4354</f>
        <v>588.70222222222219</v>
      </c>
      <c r="W4354" s="113">
        <f t="shared" ref="W4354:W4417" si="819">+T4354-V4354</f>
        <v>54.29777777777781</v>
      </c>
      <c r="X4354" s="112">
        <f t="shared" ref="X4354:X4417" si="820">+W4354*1000</f>
        <v>54297.77777777781</v>
      </c>
      <c r="Y4354" s="111"/>
      <c r="Z4354" s="110">
        <f t="shared" si="816"/>
        <v>41</v>
      </c>
      <c r="AA4354" s="109">
        <f t="shared" ref="AA4354:AA4417" si="821">(5/100*T4354)</f>
        <v>32.15</v>
      </c>
      <c r="AB4354" s="109">
        <f t="shared" ref="AB4354:AB4417" si="822">+AA4354*1000</f>
        <v>32150</v>
      </c>
      <c r="AC4354" s="108">
        <f t="shared" ref="AC4354:AC4417" si="823">+T4354-AA4354</f>
        <v>610.85</v>
      </c>
      <c r="AD4354" s="107">
        <f t="shared" ref="AD4354:AD4417" si="824">1/U4354</f>
        <v>2.2222222222222223E-2</v>
      </c>
      <c r="AE4354" s="106">
        <f t="shared" ref="AE4354:AE4417" si="825">+AC4354*AD4354</f>
        <v>13.574444444444445</v>
      </c>
      <c r="AF4354" s="105">
        <f t="shared" ref="AF4354:AF4417" si="826">+T4354-V4354+AE4354</f>
        <v>67.872222222222263</v>
      </c>
      <c r="AG4354" s="105">
        <f t="shared" ref="AG4354:AG4417" si="827">+V4354-AE4354</f>
        <v>575.12777777777774</v>
      </c>
    </row>
    <row r="4355" spans="1:33" s="88" customFormat="1" x14ac:dyDescent="0.35">
      <c r="A4355" s="21">
        <v>10141103</v>
      </c>
      <c r="B4355" s="115" t="s">
        <v>1665</v>
      </c>
      <c r="C4355" s="115" t="s">
        <v>710</v>
      </c>
      <c r="D4355" s="21" t="s">
        <v>6346</v>
      </c>
      <c r="E4355" s="114" t="str">
        <f t="shared" si="817"/>
        <v>TRANSFORMADOR MARCA: CUAMBA PTS 6004</v>
      </c>
      <c r="F4355" s="21"/>
      <c r="G4355" s="124" t="s">
        <v>179</v>
      </c>
      <c r="H4355" s="21" t="s">
        <v>6345</v>
      </c>
      <c r="I4355" s="21" t="s">
        <v>6344</v>
      </c>
      <c r="J4355" s="21"/>
      <c r="K4355" s="21" t="s">
        <v>6343</v>
      </c>
      <c r="L4355" s="21" t="s">
        <v>6342</v>
      </c>
      <c r="M4355" s="21">
        <v>100</v>
      </c>
      <c r="N4355" s="161" t="s">
        <v>19</v>
      </c>
      <c r="O4355" s="21" t="s">
        <v>362</v>
      </c>
      <c r="P4355" s="21">
        <v>3</v>
      </c>
      <c r="Q4355" s="124">
        <v>2013</v>
      </c>
      <c r="R4355" s="21"/>
      <c r="S4355" s="21"/>
      <c r="T4355" s="116">
        <v>763</v>
      </c>
      <c r="U4355" s="111">
        <v>45</v>
      </c>
      <c r="V4355" s="113">
        <f t="shared" si="818"/>
        <v>698.56888888888886</v>
      </c>
      <c r="W4355" s="113">
        <f t="shared" si="819"/>
        <v>64.431111111111136</v>
      </c>
      <c r="X4355" s="112">
        <f t="shared" si="820"/>
        <v>64431.111111111139</v>
      </c>
      <c r="Y4355" s="111"/>
      <c r="Z4355" s="110">
        <f t="shared" si="816"/>
        <v>41</v>
      </c>
      <c r="AA4355" s="109">
        <f t="shared" si="821"/>
        <v>38.15</v>
      </c>
      <c r="AB4355" s="109">
        <f t="shared" si="822"/>
        <v>38150</v>
      </c>
      <c r="AC4355" s="108">
        <f t="shared" si="823"/>
        <v>724.85</v>
      </c>
      <c r="AD4355" s="107">
        <f t="shared" si="824"/>
        <v>2.2222222222222223E-2</v>
      </c>
      <c r="AE4355" s="106">
        <f t="shared" si="825"/>
        <v>16.10777777777778</v>
      </c>
      <c r="AF4355" s="105">
        <f t="shared" si="826"/>
        <v>80.53888888888892</v>
      </c>
      <c r="AG4355" s="105">
        <f t="shared" si="827"/>
        <v>682.46111111111111</v>
      </c>
    </row>
    <row r="4356" spans="1:33" s="88" customFormat="1" x14ac:dyDescent="0.35">
      <c r="A4356" s="21">
        <v>10141103</v>
      </c>
      <c r="B4356" s="115" t="s">
        <v>1665</v>
      </c>
      <c r="C4356" s="115" t="s">
        <v>710</v>
      </c>
      <c r="D4356" s="178" t="e">
        <f>D4355+1</f>
        <v>#VALUE!</v>
      </c>
      <c r="E4356" s="114" t="e">
        <f t="shared" si="817"/>
        <v>#VALUE!</v>
      </c>
      <c r="F4356" s="21"/>
      <c r="G4356" s="21" t="s">
        <v>189</v>
      </c>
      <c r="H4356" s="21" t="s">
        <v>1756</v>
      </c>
      <c r="I4356" s="178" t="s">
        <v>6340</v>
      </c>
      <c r="J4356" s="22"/>
      <c r="K4356" s="161" t="s">
        <v>6339</v>
      </c>
      <c r="L4356" s="21" t="s">
        <v>6338</v>
      </c>
      <c r="M4356" s="177">
        <v>630</v>
      </c>
      <c r="N4356" s="161" t="s">
        <v>19</v>
      </c>
      <c r="O4356" s="21" t="s">
        <v>362</v>
      </c>
      <c r="P4356" s="21">
        <v>3</v>
      </c>
      <c r="Q4356" s="124">
        <v>2013</v>
      </c>
      <c r="R4356" s="21"/>
      <c r="S4356" s="21"/>
      <c r="T4356" s="116">
        <v>1200</v>
      </c>
      <c r="U4356" s="111">
        <v>45</v>
      </c>
      <c r="V4356" s="113">
        <f t="shared" si="818"/>
        <v>1098.6666666666667</v>
      </c>
      <c r="W4356" s="113">
        <f t="shared" si="819"/>
        <v>101.33333333333326</v>
      </c>
      <c r="X4356" s="112">
        <f t="shared" si="820"/>
        <v>101333.33333333326</v>
      </c>
      <c r="Y4356" s="111"/>
      <c r="Z4356" s="110">
        <f t="shared" si="816"/>
        <v>41</v>
      </c>
      <c r="AA4356" s="109">
        <f t="shared" si="821"/>
        <v>60</v>
      </c>
      <c r="AB4356" s="109">
        <f t="shared" si="822"/>
        <v>60000</v>
      </c>
      <c r="AC4356" s="108">
        <f t="shared" si="823"/>
        <v>1140</v>
      </c>
      <c r="AD4356" s="107">
        <f t="shared" si="824"/>
        <v>2.2222222222222223E-2</v>
      </c>
      <c r="AE4356" s="106">
        <f t="shared" si="825"/>
        <v>25.333333333333336</v>
      </c>
      <c r="AF4356" s="105">
        <f t="shared" si="826"/>
        <v>126.6666666666666</v>
      </c>
      <c r="AG4356" s="105">
        <f t="shared" si="827"/>
        <v>1073.3333333333335</v>
      </c>
    </row>
    <row r="4357" spans="1:33" s="88" customFormat="1" x14ac:dyDescent="0.35">
      <c r="A4357" s="21">
        <v>10141103</v>
      </c>
      <c r="B4357" s="115" t="s">
        <v>1665</v>
      </c>
      <c r="C4357" s="115" t="s">
        <v>710</v>
      </c>
      <c r="D4357" s="178" t="e">
        <f>D4356+1</f>
        <v>#VALUE!</v>
      </c>
      <c r="E4357" s="114" t="e">
        <f t="shared" si="817"/>
        <v>#VALUE!</v>
      </c>
      <c r="F4357" s="21"/>
      <c r="G4357" s="21" t="s">
        <v>189</v>
      </c>
      <c r="H4357" s="21" t="s">
        <v>1756</v>
      </c>
      <c r="I4357" s="178" t="s">
        <v>6336</v>
      </c>
      <c r="J4357" s="21"/>
      <c r="K4357" s="178" t="s">
        <v>6335</v>
      </c>
      <c r="L4357" s="21" t="s">
        <v>6334</v>
      </c>
      <c r="M4357" s="177">
        <v>200</v>
      </c>
      <c r="N4357" s="161" t="s">
        <v>19</v>
      </c>
      <c r="O4357" s="21" t="s">
        <v>362</v>
      </c>
      <c r="P4357" s="21">
        <v>3</v>
      </c>
      <c r="Q4357" s="124">
        <v>2013</v>
      </c>
      <c r="R4357" s="21"/>
      <c r="S4357" s="21"/>
      <c r="T4357" s="116">
        <v>991</v>
      </c>
      <c r="U4357" s="111">
        <v>45</v>
      </c>
      <c r="V4357" s="113">
        <f t="shared" si="818"/>
        <v>907.31555555555553</v>
      </c>
      <c r="W4357" s="113">
        <f t="shared" si="819"/>
        <v>83.684444444444466</v>
      </c>
      <c r="X4357" s="112">
        <f t="shared" si="820"/>
        <v>83684.444444444467</v>
      </c>
      <c r="Y4357" s="111"/>
      <c r="Z4357" s="110">
        <f t="shared" si="816"/>
        <v>41</v>
      </c>
      <c r="AA4357" s="109">
        <f t="shared" si="821"/>
        <v>49.550000000000004</v>
      </c>
      <c r="AB4357" s="109">
        <f t="shared" si="822"/>
        <v>49550.000000000007</v>
      </c>
      <c r="AC4357" s="108">
        <f t="shared" si="823"/>
        <v>941.45</v>
      </c>
      <c r="AD4357" s="107">
        <f t="shared" si="824"/>
        <v>2.2222222222222223E-2</v>
      </c>
      <c r="AE4357" s="106">
        <f t="shared" si="825"/>
        <v>20.921111111111113</v>
      </c>
      <c r="AF4357" s="105">
        <f t="shared" si="826"/>
        <v>104.60555555555558</v>
      </c>
      <c r="AG4357" s="105">
        <f t="shared" si="827"/>
        <v>886.39444444444439</v>
      </c>
    </row>
    <row r="4358" spans="1:33" s="88" customFormat="1" x14ac:dyDescent="0.35">
      <c r="A4358" s="21">
        <v>10141103</v>
      </c>
      <c r="B4358" s="115" t="s">
        <v>1665</v>
      </c>
      <c r="C4358" s="115" t="s">
        <v>710</v>
      </c>
      <c r="D4358" s="178" t="e">
        <f>D4357+1</f>
        <v>#VALUE!</v>
      </c>
      <c r="E4358" s="114" t="e">
        <f t="shared" si="817"/>
        <v>#VALUE!</v>
      </c>
      <c r="F4358" s="21"/>
      <c r="G4358" s="21" t="s">
        <v>189</v>
      </c>
      <c r="H4358" s="21" t="s">
        <v>1756</v>
      </c>
      <c r="I4358" s="161" t="s">
        <v>6333</v>
      </c>
      <c r="J4358" s="21"/>
      <c r="K4358" s="161" t="s">
        <v>6332</v>
      </c>
      <c r="L4358" s="21" t="s">
        <v>6331</v>
      </c>
      <c r="M4358" s="177">
        <v>200</v>
      </c>
      <c r="N4358" s="161" t="s">
        <v>19</v>
      </c>
      <c r="O4358" s="21" t="s">
        <v>362</v>
      </c>
      <c r="P4358" s="21">
        <v>3</v>
      </c>
      <c r="Q4358" s="124">
        <v>2013</v>
      </c>
      <c r="R4358" s="21"/>
      <c r="S4358" s="21"/>
      <c r="T4358" s="116">
        <v>991</v>
      </c>
      <c r="U4358" s="111">
        <v>45</v>
      </c>
      <c r="V4358" s="113">
        <f t="shared" si="818"/>
        <v>907.31555555555553</v>
      </c>
      <c r="W4358" s="113">
        <f t="shared" si="819"/>
        <v>83.684444444444466</v>
      </c>
      <c r="X4358" s="112">
        <f t="shared" si="820"/>
        <v>83684.444444444467</v>
      </c>
      <c r="Y4358" s="111"/>
      <c r="Z4358" s="110">
        <f t="shared" si="816"/>
        <v>41</v>
      </c>
      <c r="AA4358" s="109">
        <f t="shared" si="821"/>
        <v>49.550000000000004</v>
      </c>
      <c r="AB4358" s="109">
        <f t="shared" si="822"/>
        <v>49550.000000000007</v>
      </c>
      <c r="AC4358" s="108">
        <f t="shared" si="823"/>
        <v>941.45</v>
      </c>
      <c r="AD4358" s="107">
        <f t="shared" si="824"/>
        <v>2.2222222222222223E-2</v>
      </c>
      <c r="AE4358" s="106">
        <f t="shared" si="825"/>
        <v>20.921111111111113</v>
      </c>
      <c r="AF4358" s="105">
        <f t="shared" si="826"/>
        <v>104.60555555555558</v>
      </c>
      <c r="AG4358" s="105">
        <f t="shared" si="827"/>
        <v>886.39444444444439</v>
      </c>
    </row>
    <row r="4359" spans="1:33" s="88" customFormat="1" x14ac:dyDescent="0.35">
      <c r="A4359" s="21">
        <v>10141103</v>
      </c>
      <c r="B4359" s="115" t="s">
        <v>1665</v>
      </c>
      <c r="C4359" s="115" t="s">
        <v>710</v>
      </c>
      <c r="D4359" s="21" t="s">
        <v>7156</v>
      </c>
      <c r="E4359" s="114" t="str">
        <f t="shared" si="817"/>
        <v>TRANSFORMADOR MARCA:TM PT117 PT117</v>
      </c>
      <c r="F4359" s="21" t="s">
        <v>7157</v>
      </c>
      <c r="G4359" s="21" t="s">
        <v>7156</v>
      </c>
      <c r="H4359" s="21" t="s">
        <v>3104</v>
      </c>
      <c r="I4359" s="21" t="s">
        <v>530</v>
      </c>
      <c r="J4359" s="57"/>
      <c r="K4359" s="124">
        <v>695119.5</v>
      </c>
      <c r="L4359" s="124">
        <v>7815564.5999999996</v>
      </c>
      <c r="M4359" s="21">
        <v>500</v>
      </c>
      <c r="N4359" s="21">
        <v>22</v>
      </c>
      <c r="O4359" s="21">
        <v>0.4</v>
      </c>
      <c r="P4359" s="21">
        <v>3</v>
      </c>
      <c r="Q4359" s="124">
        <v>2013</v>
      </c>
      <c r="R4359" s="124" t="s">
        <v>1769</v>
      </c>
      <c r="S4359" s="124">
        <v>920881</v>
      </c>
      <c r="T4359" s="116">
        <v>1016</v>
      </c>
      <c r="U4359" s="111">
        <v>45</v>
      </c>
      <c r="V4359" s="113">
        <f t="shared" si="818"/>
        <v>930.20444444444445</v>
      </c>
      <c r="W4359" s="113">
        <f t="shared" si="819"/>
        <v>85.795555555555552</v>
      </c>
      <c r="X4359" s="112">
        <f t="shared" si="820"/>
        <v>85795.555555555547</v>
      </c>
      <c r="Y4359" s="111"/>
      <c r="Z4359" s="110">
        <f t="shared" si="816"/>
        <v>41</v>
      </c>
      <c r="AA4359" s="109">
        <f t="shared" si="821"/>
        <v>50.800000000000004</v>
      </c>
      <c r="AB4359" s="109">
        <f t="shared" si="822"/>
        <v>50800.000000000007</v>
      </c>
      <c r="AC4359" s="108">
        <f t="shared" si="823"/>
        <v>965.2</v>
      </c>
      <c r="AD4359" s="107">
        <f t="shared" si="824"/>
        <v>2.2222222222222223E-2</v>
      </c>
      <c r="AE4359" s="106">
        <f t="shared" si="825"/>
        <v>21.448888888888892</v>
      </c>
      <c r="AF4359" s="105">
        <f t="shared" si="826"/>
        <v>107.24444444444444</v>
      </c>
      <c r="AG4359" s="105">
        <f t="shared" si="827"/>
        <v>908.75555555555559</v>
      </c>
    </row>
    <row r="4360" spans="1:33" s="88" customFormat="1" x14ac:dyDescent="0.35">
      <c r="A4360" s="21">
        <v>10141103</v>
      </c>
      <c r="B4360" s="115" t="s">
        <v>1665</v>
      </c>
      <c r="C4360" s="115" t="s">
        <v>710</v>
      </c>
      <c r="D4360" s="21" t="s">
        <v>7154</v>
      </c>
      <c r="E4360" s="114" t="str">
        <f t="shared" si="817"/>
        <v>TRANSFORMADOR MARCA:TM PT209 PT209</v>
      </c>
      <c r="F4360" s="21" t="s">
        <v>7155</v>
      </c>
      <c r="G4360" s="21" t="s">
        <v>7154</v>
      </c>
      <c r="H4360" s="21" t="s">
        <v>3104</v>
      </c>
      <c r="I4360" s="21" t="s">
        <v>530</v>
      </c>
      <c r="J4360" s="21"/>
      <c r="K4360" s="124">
        <v>695762.5</v>
      </c>
      <c r="L4360" s="124">
        <v>7805266</v>
      </c>
      <c r="M4360" s="21">
        <v>200</v>
      </c>
      <c r="N4360" s="21">
        <v>22</v>
      </c>
      <c r="O4360" s="21">
        <v>0.4</v>
      </c>
      <c r="P4360" s="21">
        <v>3</v>
      </c>
      <c r="Q4360" s="124">
        <v>2013</v>
      </c>
      <c r="R4360" s="124" t="s">
        <v>1769</v>
      </c>
      <c r="S4360" s="124">
        <v>898075</v>
      </c>
      <c r="T4360" s="116">
        <v>572</v>
      </c>
      <c r="U4360" s="111">
        <v>45</v>
      </c>
      <c r="V4360" s="113">
        <f t="shared" si="818"/>
        <v>523.69777777777779</v>
      </c>
      <c r="W4360" s="113">
        <f t="shared" si="819"/>
        <v>48.302222222222213</v>
      </c>
      <c r="X4360" s="112">
        <f t="shared" si="820"/>
        <v>48302.222222222212</v>
      </c>
      <c r="Y4360" s="111"/>
      <c r="Z4360" s="110">
        <f t="shared" si="816"/>
        <v>41</v>
      </c>
      <c r="AA4360" s="109">
        <f t="shared" si="821"/>
        <v>28.6</v>
      </c>
      <c r="AB4360" s="109">
        <f t="shared" si="822"/>
        <v>28600</v>
      </c>
      <c r="AC4360" s="108">
        <f t="shared" si="823"/>
        <v>543.4</v>
      </c>
      <c r="AD4360" s="107">
        <f t="shared" si="824"/>
        <v>2.2222222222222223E-2</v>
      </c>
      <c r="AE4360" s="106">
        <f t="shared" si="825"/>
        <v>12.075555555555555</v>
      </c>
      <c r="AF4360" s="105">
        <f t="shared" si="826"/>
        <v>60.377777777777766</v>
      </c>
      <c r="AG4360" s="105">
        <f t="shared" si="827"/>
        <v>511.62222222222221</v>
      </c>
    </row>
    <row r="4361" spans="1:33" s="88" customFormat="1" x14ac:dyDescent="0.35">
      <c r="A4361" s="21">
        <v>10141103</v>
      </c>
      <c r="B4361" s="115" t="s">
        <v>1665</v>
      </c>
      <c r="C4361" s="115" t="s">
        <v>710</v>
      </c>
      <c r="D4361" s="21" t="s">
        <v>7152</v>
      </c>
      <c r="E4361" s="114" t="str">
        <f t="shared" si="817"/>
        <v>TRANSFORMADOR MARCA:TM PT218 PT218</v>
      </c>
      <c r="F4361" s="21" t="s">
        <v>7153</v>
      </c>
      <c r="G4361" s="21" t="s">
        <v>7152</v>
      </c>
      <c r="H4361" s="21" t="s">
        <v>3104</v>
      </c>
      <c r="I4361" s="21" t="s">
        <v>530</v>
      </c>
      <c r="J4361" s="21"/>
      <c r="K4361" s="124">
        <v>693155.9</v>
      </c>
      <c r="L4361" s="124">
        <v>7817163.2000000002</v>
      </c>
      <c r="M4361" s="21">
        <v>200</v>
      </c>
      <c r="N4361" s="21">
        <v>22</v>
      </c>
      <c r="O4361" s="21">
        <v>0.4</v>
      </c>
      <c r="P4361" s="21">
        <v>3</v>
      </c>
      <c r="Q4361" s="124">
        <v>2013</v>
      </c>
      <c r="R4361" s="124" t="s">
        <v>1769</v>
      </c>
      <c r="S4361" s="124">
        <v>898963</v>
      </c>
      <c r="T4361" s="116">
        <v>572</v>
      </c>
      <c r="U4361" s="111">
        <v>45</v>
      </c>
      <c r="V4361" s="113">
        <f t="shared" si="818"/>
        <v>523.69777777777779</v>
      </c>
      <c r="W4361" s="113">
        <f t="shared" si="819"/>
        <v>48.302222222222213</v>
      </c>
      <c r="X4361" s="112">
        <f t="shared" si="820"/>
        <v>48302.222222222212</v>
      </c>
      <c r="Y4361" s="111"/>
      <c r="Z4361" s="110">
        <f t="shared" si="816"/>
        <v>41</v>
      </c>
      <c r="AA4361" s="109">
        <f t="shared" si="821"/>
        <v>28.6</v>
      </c>
      <c r="AB4361" s="109">
        <f t="shared" si="822"/>
        <v>28600</v>
      </c>
      <c r="AC4361" s="108">
        <f t="shared" si="823"/>
        <v>543.4</v>
      </c>
      <c r="AD4361" s="107">
        <f t="shared" si="824"/>
        <v>2.2222222222222223E-2</v>
      </c>
      <c r="AE4361" s="106">
        <f t="shared" si="825"/>
        <v>12.075555555555555</v>
      </c>
      <c r="AF4361" s="105">
        <f t="shared" si="826"/>
        <v>60.377777777777766</v>
      </c>
      <c r="AG4361" s="105">
        <f t="shared" si="827"/>
        <v>511.62222222222221</v>
      </c>
    </row>
    <row r="4362" spans="1:33" s="88" customFormat="1" x14ac:dyDescent="0.35">
      <c r="A4362" s="21">
        <v>10141103</v>
      </c>
      <c r="B4362" s="115" t="s">
        <v>1665</v>
      </c>
      <c r="C4362" s="115" t="s">
        <v>710</v>
      </c>
      <c r="D4362" s="21" t="s">
        <v>7150</v>
      </c>
      <c r="E4362" s="114" t="str">
        <f t="shared" si="817"/>
        <v>TRANSFORMADOR MARCA:EFACEC PT231 PT231</v>
      </c>
      <c r="F4362" s="61" t="s">
        <v>7151</v>
      </c>
      <c r="G4362" s="21" t="s">
        <v>7150</v>
      </c>
      <c r="H4362" s="21" t="s">
        <v>3104</v>
      </c>
      <c r="I4362" s="21" t="s">
        <v>530</v>
      </c>
      <c r="J4362" s="21"/>
      <c r="K4362" s="124" t="s">
        <v>7149</v>
      </c>
      <c r="L4362" s="124" t="s">
        <v>7148</v>
      </c>
      <c r="M4362" s="61">
        <v>100</v>
      </c>
      <c r="N4362" s="61">
        <v>22</v>
      </c>
      <c r="O4362" s="21">
        <v>0.4</v>
      </c>
      <c r="P4362" s="21">
        <v>3</v>
      </c>
      <c r="Q4362" s="124">
        <v>2013</v>
      </c>
      <c r="R4362" s="124" t="s">
        <v>27</v>
      </c>
      <c r="S4362" s="124" t="s">
        <v>7147</v>
      </c>
      <c r="T4362" s="116">
        <v>445</v>
      </c>
      <c r="U4362" s="111">
        <v>45</v>
      </c>
      <c r="V4362" s="113">
        <f t="shared" si="818"/>
        <v>407.42222222222222</v>
      </c>
      <c r="W4362" s="113">
        <f t="shared" si="819"/>
        <v>37.577777777777783</v>
      </c>
      <c r="X4362" s="112">
        <f t="shared" si="820"/>
        <v>37577.777777777781</v>
      </c>
      <c r="Y4362" s="111"/>
      <c r="Z4362" s="110">
        <f t="shared" si="816"/>
        <v>41</v>
      </c>
      <c r="AA4362" s="109">
        <f t="shared" si="821"/>
        <v>22.25</v>
      </c>
      <c r="AB4362" s="109">
        <f t="shared" si="822"/>
        <v>22250</v>
      </c>
      <c r="AC4362" s="108">
        <f t="shared" si="823"/>
        <v>422.75</v>
      </c>
      <c r="AD4362" s="107">
        <f t="shared" si="824"/>
        <v>2.2222222222222223E-2</v>
      </c>
      <c r="AE4362" s="106">
        <f t="shared" si="825"/>
        <v>9.3944444444444439</v>
      </c>
      <c r="AF4362" s="105">
        <f t="shared" si="826"/>
        <v>46.972222222222229</v>
      </c>
      <c r="AG4362" s="105">
        <f t="shared" si="827"/>
        <v>398.02777777777777</v>
      </c>
    </row>
    <row r="4363" spans="1:33" s="88" customFormat="1" x14ac:dyDescent="0.35">
      <c r="A4363" s="21">
        <v>10141103</v>
      </c>
      <c r="B4363" s="115" t="s">
        <v>1665</v>
      </c>
      <c r="C4363" s="115" t="s">
        <v>710</v>
      </c>
      <c r="D4363" s="21" t="s">
        <v>7145</v>
      </c>
      <c r="E4363" s="114" t="str">
        <f t="shared" si="817"/>
        <v>TRANSFORMADOR MARCA:TM PT234 PT234</v>
      </c>
      <c r="F4363" s="61" t="s">
        <v>7146</v>
      </c>
      <c r="G4363" s="21" t="s">
        <v>7145</v>
      </c>
      <c r="H4363" s="21" t="s">
        <v>3104</v>
      </c>
      <c r="I4363" s="21" t="s">
        <v>530</v>
      </c>
      <c r="J4363" s="57"/>
      <c r="K4363" s="124">
        <v>697043.7</v>
      </c>
      <c r="L4363" s="124">
        <v>7805914.9000000004</v>
      </c>
      <c r="M4363" s="61">
        <v>315</v>
      </c>
      <c r="N4363" s="61">
        <v>22</v>
      </c>
      <c r="O4363" s="21">
        <v>0.4</v>
      </c>
      <c r="P4363" s="21">
        <v>3</v>
      </c>
      <c r="Q4363" s="124">
        <v>2013</v>
      </c>
      <c r="R4363" s="124" t="s">
        <v>1769</v>
      </c>
      <c r="S4363" s="124">
        <v>898371</v>
      </c>
      <c r="T4363" s="116">
        <v>953</v>
      </c>
      <c r="U4363" s="111">
        <v>45</v>
      </c>
      <c r="V4363" s="113">
        <f t="shared" si="818"/>
        <v>872.52444444444438</v>
      </c>
      <c r="W4363" s="113">
        <f t="shared" si="819"/>
        <v>80.475555555555616</v>
      </c>
      <c r="X4363" s="112">
        <f t="shared" si="820"/>
        <v>80475.55555555562</v>
      </c>
      <c r="Y4363" s="111"/>
      <c r="Z4363" s="110">
        <f t="shared" si="816"/>
        <v>41</v>
      </c>
      <c r="AA4363" s="109">
        <f t="shared" si="821"/>
        <v>47.650000000000006</v>
      </c>
      <c r="AB4363" s="109">
        <f t="shared" si="822"/>
        <v>47650.000000000007</v>
      </c>
      <c r="AC4363" s="108">
        <f t="shared" si="823"/>
        <v>905.35</v>
      </c>
      <c r="AD4363" s="107">
        <f t="shared" si="824"/>
        <v>2.2222222222222223E-2</v>
      </c>
      <c r="AE4363" s="106">
        <f t="shared" si="825"/>
        <v>20.11888888888889</v>
      </c>
      <c r="AF4363" s="105">
        <f t="shared" si="826"/>
        <v>100.59444444444451</v>
      </c>
      <c r="AG4363" s="105">
        <f t="shared" si="827"/>
        <v>852.40555555555545</v>
      </c>
    </row>
    <row r="4364" spans="1:33" s="88" customFormat="1" x14ac:dyDescent="0.35">
      <c r="A4364" s="21">
        <v>10141103</v>
      </c>
      <c r="B4364" s="115" t="s">
        <v>1665</v>
      </c>
      <c r="C4364" s="115" t="s">
        <v>710</v>
      </c>
      <c r="D4364" s="21" t="s">
        <v>7143</v>
      </c>
      <c r="E4364" s="114" t="str">
        <f t="shared" si="817"/>
        <v>TRANSFORMADOR MARCA:PME PT249 PT249</v>
      </c>
      <c r="F4364" s="21" t="s">
        <v>7144</v>
      </c>
      <c r="G4364" s="21" t="s">
        <v>7143</v>
      </c>
      <c r="H4364" s="21" t="s">
        <v>3104</v>
      </c>
      <c r="I4364" s="21" t="s">
        <v>530</v>
      </c>
      <c r="J4364" s="57"/>
      <c r="K4364" s="124">
        <v>688502.2</v>
      </c>
      <c r="L4364" s="124">
        <v>7819249.5</v>
      </c>
      <c r="M4364" s="21">
        <v>250</v>
      </c>
      <c r="N4364" s="21">
        <v>22</v>
      </c>
      <c r="O4364" s="21">
        <v>0.4</v>
      </c>
      <c r="P4364" s="21">
        <v>3</v>
      </c>
      <c r="Q4364" s="124">
        <v>2013</v>
      </c>
      <c r="R4364" s="124" t="s">
        <v>6531</v>
      </c>
      <c r="S4364" s="124">
        <v>1600900</v>
      </c>
      <c r="T4364" s="116">
        <v>953</v>
      </c>
      <c r="U4364" s="111">
        <v>45</v>
      </c>
      <c r="V4364" s="113">
        <f t="shared" si="818"/>
        <v>872.52444444444438</v>
      </c>
      <c r="W4364" s="113">
        <f t="shared" si="819"/>
        <v>80.475555555555616</v>
      </c>
      <c r="X4364" s="112">
        <f t="shared" si="820"/>
        <v>80475.55555555562</v>
      </c>
      <c r="Y4364" s="111"/>
      <c r="Z4364" s="110">
        <f t="shared" si="816"/>
        <v>41</v>
      </c>
      <c r="AA4364" s="109">
        <f t="shared" si="821"/>
        <v>47.650000000000006</v>
      </c>
      <c r="AB4364" s="109">
        <f t="shared" si="822"/>
        <v>47650.000000000007</v>
      </c>
      <c r="AC4364" s="108">
        <f t="shared" si="823"/>
        <v>905.35</v>
      </c>
      <c r="AD4364" s="107">
        <f t="shared" si="824"/>
        <v>2.2222222222222223E-2</v>
      </c>
      <c r="AE4364" s="106">
        <f t="shared" si="825"/>
        <v>20.11888888888889</v>
      </c>
      <c r="AF4364" s="105">
        <f t="shared" si="826"/>
        <v>100.59444444444451</v>
      </c>
      <c r="AG4364" s="105">
        <f t="shared" si="827"/>
        <v>852.40555555555545</v>
      </c>
    </row>
    <row r="4365" spans="1:33" s="88" customFormat="1" x14ac:dyDescent="0.35">
      <c r="A4365" s="21">
        <v>10141103</v>
      </c>
      <c r="B4365" s="115" t="s">
        <v>1665</v>
      </c>
      <c r="C4365" s="115" t="s">
        <v>710</v>
      </c>
      <c r="D4365" s="21" t="s">
        <v>7141</v>
      </c>
      <c r="E4365" s="114" t="str">
        <f t="shared" si="817"/>
        <v>TRANSFORMADOR MARCA:TM PT258 PT258</v>
      </c>
      <c r="F4365" s="21" t="s">
        <v>7142</v>
      </c>
      <c r="G4365" s="21" t="s">
        <v>7141</v>
      </c>
      <c r="H4365" s="21" t="s">
        <v>3104</v>
      </c>
      <c r="I4365" s="21" t="s">
        <v>530</v>
      </c>
      <c r="J4365" s="57"/>
      <c r="K4365" s="124">
        <v>694341.4</v>
      </c>
      <c r="L4365" s="124">
        <v>7815722.4000000004</v>
      </c>
      <c r="M4365" s="21">
        <v>200</v>
      </c>
      <c r="N4365" s="21">
        <v>22</v>
      </c>
      <c r="O4365" s="21">
        <v>0.4</v>
      </c>
      <c r="P4365" s="21">
        <v>3</v>
      </c>
      <c r="Q4365" s="124">
        <v>2013</v>
      </c>
      <c r="R4365" s="124" t="s">
        <v>1769</v>
      </c>
      <c r="S4365" s="124">
        <v>1306043</v>
      </c>
      <c r="T4365" s="116">
        <v>572</v>
      </c>
      <c r="U4365" s="111">
        <v>45</v>
      </c>
      <c r="V4365" s="113">
        <f t="shared" si="818"/>
        <v>523.69777777777779</v>
      </c>
      <c r="W4365" s="113">
        <f t="shared" si="819"/>
        <v>48.302222222222213</v>
      </c>
      <c r="X4365" s="112">
        <f t="shared" si="820"/>
        <v>48302.222222222212</v>
      </c>
      <c r="Y4365" s="111"/>
      <c r="Z4365" s="110">
        <f t="shared" si="816"/>
        <v>41</v>
      </c>
      <c r="AA4365" s="109">
        <f t="shared" si="821"/>
        <v>28.6</v>
      </c>
      <c r="AB4365" s="109">
        <f t="shared" si="822"/>
        <v>28600</v>
      </c>
      <c r="AC4365" s="108">
        <f t="shared" si="823"/>
        <v>543.4</v>
      </c>
      <c r="AD4365" s="107">
        <f t="shared" si="824"/>
        <v>2.2222222222222223E-2</v>
      </c>
      <c r="AE4365" s="106">
        <f t="shared" si="825"/>
        <v>12.075555555555555</v>
      </c>
      <c r="AF4365" s="105">
        <f t="shared" si="826"/>
        <v>60.377777777777766</v>
      </c>
      <c r="AG4365" s="105">
        <f t="shared" si="827"/>
        <v>511.62222222222221</v>
      </c>
    </row>
    <row r="4366" spans="1:33" s="88" customFormat="1" x14ac:dyDescent="0.35">
      <c r="A4366" s="21">
        <v>10141103</v>
      </c>
      <c r="B4366" s="115" t="s">
        <v>1665</v>
      </c>
      <c r="C4366" s="115" t="s">
        <v>710</v>
      </c>
      <c r="D4366" s="21" t="s">
        <v>7139</v>
      </c>
      <c r="E4366" s="114" t="str">
        <f t="shared" si="817"/>
        <v>TRANSFORMADOR MARCA:Efacec PT269 PT269</v>
      </c>
      <c r="F4366" s="21" t="s">
        <v>7140</v>
      </c>
      <c r="G4366" s="21" t="s">
        <v>7139</v>
      </c>
      <c r="H4366" s="21" t="s">
        <v>3104</v>
      </c>
      <c r="I4366" s="21" t="s">
        <v>530</v>
      </c>
      <c r="J4366" s="21"/>
      <c r="K4366" s="124" t="s">
        <v>7138</v>
      </c>
      <c r="L4366" s="124" t="s">
        <v>7137</v>
      </c>
      <c r="M4366" s="21">
        <v>200</v>
      </c>
      <c r="N4366" s="21">
        <v>22</v>
      </c>
      <c r="O4366" s="21">
        <v>0.4</v>
      </c>
      <c r="P4366" s="21">
        <v>3</v>
      </c>
      <c r="Q4366" s="124">
        <v>2013</v>
      </c>
      <c r="R4366" s="124" t="s">
        <v>535</v>
      </c>
      <c r="S4366" s="124" t="s">
        <v>7136</v>
      </c>
      <c r="T4366" s="116">
        <v>572</v>
      </c>
      <c r="U4366" s="111">
        <v>45</v>
      </c>
      <c r="V4366" s="113">
        <f t="shared" si="818"/>
        <v>523.69777777777779</v>
      </c>
      <c r="W4366" s="113">
        <f t="shared" si="819"/>
        <v>48.302222222222213</v>
      </c>
      <c r="X4366" s="112">
        <f t="shared" si="820"/>
        <v>48302.222222222212</v>
      </c>
      <c r="Y4366" s="111"/>
      <c r="Z4366" s="110">
        <f t="shared" si="816"/>
        <v>41</v>
      </c>
      <c r="AA4366" s="109">
        <f t="shared" si="821"/>
        <v>28.6</v>
      </c>
      <c r="AB4366" s="109">
        <f t="shared" si="822"/>
        <v>28600</v>
      </c>
      <c r="AC4366" s="108">
        <f t="shared" si="823"/>
        <v>543.4</v>
      </c>
      <c r="AD4366" s="107">
        <f t="shared" si="824"/>
        <v>2.2222222222222223E-2</v>
      </c>
      <c r="AE4366" s="106">
        <f t="shared" si="825"/>
        <v>12.075555555555555</v>
      </c>
      <c r="AF4366" s="105">
        <f t="shared" si="826"/>
        <v>60.377777777777766</v>
      </c>
      <c r="AG4366" s="105">
        <f t="shared" si="827"/>
        <v>511.62222222222221</v>
      </c>
    </row>
    <row r="4367" spans="1:33" s="88" customFormat="1" x14ac:dyDescent="0.35">
      <c r="A4367" s="21">
        <v>10141103</v>
      </c>
      <c r="B4367" s="115" t="s">
        <v>1665</v>
      </c>
      <c r="C4367" s="115" t="s">
        <v>710</v>
      </c>
      <c r="D4367" s="21" t="s">
        <v>7134</v>
      </c>
      <c r="E4367" s="114" t="str">
        <f t="shared" si="817"/>
        <v>TRANSFORMADOR MARCA:TM PT272 PT272</v>
      </c>
      <c r="F4367" s="21" t="s">
        <v>7135</v>
      </c>
      <c r="G4367" s="21" t="s">
        <v>7134</v>
      </c>
      <c r="H4367" s="21" t="s">
        <v>3104</v>
      </c>
      <c r="I4367" s="21" t="s">
        <v>530</v>
      </c>
      <c r="J4367" s="57"/>
      <c r="K4367" s="142" t="s">
        <v>7133</v>
      </c>
      <c r="L4367" s="142" t="s">
        <v>7132</v>
      </c>
      <c r="M4367" s="21">
        <v>250</v>
      </c>
      <c r="N4367" s="21">
        <v>22</v>
      </c>
      <c r="O4367" s="21">
        <v>0.4</v>
      </c>
      <c r="P4367" s="21">
        <v>3</v>
      </c>
      <c r="Q4367" s="124">
        <v>2013</v>
      </c>
      <c r="R4367" s="124" t="s">
        <v>1769</v>
      </c>
      <c r="S4367" s="124">
        <v>874204</v>
      </c>
      <c r="T4367" s="116">
        <v>953</v>
      </c>
      <c r="U4367" s="111">
        <v>45</v>
      </c>
      <c r="V4367" s="113">
        <f t="shared" si="818"/>
        <v>872.52444444444438</v>
      </c>
      <c r="W4367" s="113">
        <f t="shared" si="819"/>
        <v>80.475555555555616</v>
      </c>
      <c r="X4367" s="112">
        <f t="shared" si="820"/>
        <v>80475.55555555562</v>
      </c>
      <c r="Y4367" s="111"/>
      <c r="Z4367" s="110">
        <f t="shared" si="816"/>
        <v>41</v>
      </c>
      <c r="AA4367" s="109">
        <f t="shared" si="821"/>
        <v>47.650000000000006</v>
      </c>
      <c r="AB4367" s="109">
        <f t="shared" si="822"/>
        <v>47650.000000000007</v>
      </c>
      <c r="AC4367" s="108">
        <f t="shared" si="823"/>
        <v>905.35</v>
      </c>
      <c r="AD4367" s="107">
        <f t="shared" si="824"/>
        <v>2.2222222222222223E-2</v>
      </c>
      <c r="AE4367" s="106">
        <f t="shared" si="825"/>
        <v>20.11888888888889</v>
      </c>
      <c r="AF4367" s="105">
        <f t="shared" si="826"/>
        <v>100.59444444444451</v>
      </c>
      <c r="AG4367" s="105">
        <f t="shared" si="827"/>
        <v>852.40555555555545</v>
      </c>
    </row>
    <row r="4368" spans="1:33" s="88" customFormat="1" x14ac:dyDescent="0.35">
      <c r="A4368" s="21">
        <v>10141103</v>
      </c>
      <c r="B4368" s="115" t="s">
        <v>1665</v>
      </c>
      <c r="C4368" s="115" t="s">
        <v>710</v>
      </c>
      <c r="D4368" s="21" t="s">
        <v>7130</v>
      </c>
      <c r="E4368" s="114" t="str">
        <f t="shared" si="817"/>
        <v>TRANSFORMADOR MARCA:ITB PT273 PT273</v>
      </c>
      <c r="F4368" s="21" t="s">
        <v>7131</v>
      </c>
      <c r="G4368" s="21" t="s">
        <v>7130</v>
      </c>
      <c r="H4368" s="21" t="s">
        <v>3104</v>
      </c>
      <c r="I4368" s="21" t="s">
        <v>530</v>
      </c>
      <c r="J4368" s="57"/>
      <c r="K4368" s="124">
        <v>694120.1</v>
      </c>
      <c r="L4368" s="124">
        <v>7806548.7000000002</v>
      </c>
      <c r="M4368" s="21">
        <v>315</v>
      </c>
      <c r="N4368" s="21">
        <v>22</v>
      </c>
      <c r="O4368" s="21">
        <v>0.4</v>
      </c>
      <c r="P4368" s="21">
        <v>3</v>
      </c>
      <c r="Q4368" s="124">
        <v>2013</v>
      </c>
      <c r="R4368" s="124" t="s">
        <v>1109</v>
      </c>
      <c r="S4368" s="124">
        <v>774624</v>
      </c>
      <c r="T4368" s="116">
        <v>953</v>
      </c>
      <c r="U4368" s="111">
        <v>45</v>
      </c>
      <c r="V4368" s="113">
        <f t="shared" si="818"/>
        <v>872.52444444444438</v>
      </c>
      <c r="W4368" s="113">
        <f t="shared" si="819"/>
        <v>80.475555555555616</v>
      </c>
      <c r="X4368" s="112">
        <f t="shared" si="820"/>
        <v>80475.55555555562</v>
      </c>
      <c r="Y4368" s="111"/>
      <c r="Z4368" s="110">
        <f t="shared" si="816"/>
        <v>41</v>
      </c>
      <c r="AA4368" s="109">
        <f t="shared" si="821"/>
        <v>47.650000000000006</v>
      </c>
      <c r="AB4368" s="109">
        <f t="shared" si="822"/>
        <v>47650.000000000007</v>
      </c>
      <c r="AC4368" s="108">
        <f t="shared" si="823"/>
        <v>905.35</v>
      </c>
      <c r="AD4368" s="107">
        <f t="shared" si="824"/>
        <v>2.2222222222222223E-2</v>
      </c>
      <c r="AE4368" s="106">
        <f t="shared" si="825"/>
        <v>20.11888888888889</v>
      </c>
      <c r="AF4368" s="105">
        <f t="shared" si="826"/>
        <v>100.59444444444451</v>
      </c>
      <c r="AG4368" s="105">
        <f t="shared" si="827"/>
        <v>852.40555555555545</v>
      </c>
    </row>
    <row r="4369" spans="1:33" s="88" customFormat="1" x14ac:dyDescent="0.35">
      <c r="A4369" s="21">
        <v>10141103</v>
      </c>
      <c r="B4369" s="115" t="s">
        <v>1665</v>
      </c>
      <c r="C4369" s="115" t="s">
        <v>710</v>
      </c>
      <c r="D4369" s="21" t="s">
        <v>7128</v>
      </c>
      <c r="E4369" s="114" t="str">
        <f t="shared" si="817"/>
        <v>TRANSFORMADOR MARCA:TM PT277 PT277</v>
      </c>
      <c r="F4369" s="21" t="s">
        <v>7129</v>
      </c>
      <c r="G4369" s="21" t="s">
        <v>7128</v>
      </c>
      <c r="H4369" s="21" t="s">
        <v>3104</v>
      </c>
      <c r="I4369" s="21" t="s">
        <v>530</v>
      </c>
      <c r="J4369" s="21"/>
      <c r="K4369" s="124">
        <v>696426</v>
      </c>
      <c r="L4369" s="124">
        <v>7807394.7000000002</v>
      </c>
      <c r="M4369" s="21">
        <v>250</v>
      </c>
      <c r="N4369" s="21">
        <v>22</v>
      </c>
      <c r="O4369" s="21">
        <v>0.4</v>
      </c>
      <c r="P4369" s="21">
        <v>3</v>
      </c>
      <c r="Q4369" s="124">
        <v>2013</v>
      </c>
      <c r="R4369" s="124" t="s">
        <v>1769</v>
      </c>
      <c r="S4369" s="124">
        <v>874203</v>
      </c>
      <c r="T4369" s="116">
        <v>953</v>
      </c>
      <c r="U4369" s="111">
        <v>45</v>
      </c>
      <c r="V4369" s="113">
        <f t="shared" si="818"/>
        <v>872.52444444444438</v>
      </c>
      <c r="W4369" s="113">
        <f t="shared" si="819"/>
        <v>80.475555555555616</v>
      </c>
      <c r="X4369" s="112">
        <f t="shared" si="820"/>
        <v>80475.55555555562</v>
      </c>
      <c r="Y4369" s="111"/>
      <c r="Z4369" s="110">
        <f t="shared" si="816"/>
        <v>41</v>
      </c>
      <c r="AA4369" s="109">
        <f t="shared" si="821"/>
        <v>47.650000000000006</v>
      </c>
      <c r="AB4369" s="109">
        <f t="shared" si="822"/>
        <v>47650.000000000007</v>
      </c>
      <c r="AC4369" s="108">
        <f t="shared" si="823"/>
        <v>905.35</v>
      </c>
      <c r="AD4369" s="107">
        <f t="shared" si="824"/>
        <v>2.2222222222222223E-2</v>
      </c>
      <c r="AE4369" s="106">
        <f t="shared" si="825"/>
        <v>20.11888888888889</v>
      </c>
      <c r="AF4369" s="105">
        <f t="shared" si="826"/>
        <v>100.59444444444451</v>
      </c>
      <c r="AG4369" s="105">
        <f t="shared" si="827"/>
        <v>852.40555555555545</v>
      </c>
    </row>
    <row r="4370" spans="1:33" s="88" customFormat="1" x14ac:dyDescent="0.35">
      <c r="A4370" s="21">
        <v>10141103</v>
      </c>
      <c r="B4370" s="115" t="s">
        <v>1665</v>
      </c>
      <c r="C4370" s="115" t="s">
        <v>710</v>
      </c>
      <c r="D4370" s="21" t="s">
        <v>7126</v>
      </c>
      <c r="E4370" s="114" t="str">
        <f t="shared" si="817"/>
        <v>TRANSFORMADOR MARCA:Efacec PT290 PT290</v>
      </c>
      <c r="F4370" s="21" t="s">
        <v>7127</v>
      </c>
      <c r="G4370" s="21" t="s">
        <v>7126</v>
      </c>
      <c r="H4370" s="21" t="s">
        <v>3104</v>
      </c>
      <c r="I4370" s="21" t="s">
        <v>530</v>
      </c>
      <c r="J4370" s="21"/>
      <c r="K4370" s="124">
        <v>695749.1</v>
      </c>
      <c r="L4370" s="139">
        <v>7815204</v>
      </c>
      <c r="M4370" s="21">
        <v>200</v>
      </c>
      <c r="N4370" s="21">
        <v>22</v>
      </c>
      <c r="O4370" s="21">
        <v>0.4</v>
      </c>
      <c r="P4370" s="21">
        <v>3</v>
      </c>
      <c r="Q4370" s="124">
        <v>2013</v>
      </c>
      <c r="R4370" s="124" t="s">
        <v>535</v>
      </c>
      <c r="S4370" s="124" t="s">
        <v>7125</v>
      </c>
      <c r="T4370" s="116">
        <v>572</v>
      </c>
      <c r="U4370" s="111">
        <v>45</v>
      </c>
      <c r="V4370" s="113">
        <f t="shared" si="818"/>
        <v>523.69777777777779</v>
      </c>
      <c r="W4370" s="113">
        <f t="shared" si="819"/>
        <v>48.302222222222213</v>
      </c>
      <c r="X4370" s="112">
        <f t="shared" si="820"/>
        <v>48302.222222222212</v>
      </c>
      <c r="Y4370" s="111"/>
      <c r="Z4370" s="110">
        <f t="shared" si="816"/>
        <v>41</v>
      </c>
      <c r="AA4370" s="109">
        <f t="shared" si="821"/>
        <v>28.6</v>
      </c>
      <c r="AB4370" s="109">
        <f t="shared" si="822"/>
        <v>28600</v>
      </c>
      <c r="AC4370" s="108">
        <f t="shared" si="823"/>
        <v>543.4</v>
      </c>
      <c r="AD4370" s="107">
        <f t="shared" si="824"/>
        <v>2.2222222222222223E-2</v>
      </c>
      <c r="AE4370" s="106">
        <f t="shared" si="825"/>
        <v>12.075555555555555</v>
      </c>
      <c r="AF4370" s="105">
        <f t="shared" si="826"/>
        <v>60.377777777777766</v>
      </c>
      <c r="AG4370" s="105">
        <f t="shared" si="827"/>
        <v>511.62222222222221</v>
      </c>
    </row>
    <row r="4371" spans="1:33" s="88" customFormat="1" x14ac:dyDescent="0.35">
      <c r="A4371" s="21">
        <v>10141103</v>
      </c>
      <c r="B4371" s="115" t="s">
        <v>1665</v>
      </c>
      <c r="C4371" s="115" t="s">
        <v>710</v>
      </c>
      <c r="D4371" s="21" t="s">
        <v>7123</v>
      </c>
      <c r="E4371" s="114" t="str">
        <f t="shared" si="817"/>
        <v>TRANSFORMADOR MARCA:TM PT292 PT292</v>
      </c>
      <c r="F4371" s="21" t="s">
        <v>7124</v>
      </c>
      <c r="G4371" s="21" t="s">
        <v>7123</v>
      </c>
      <c r="H4371" s="21" t="s">
        <v>3104</v>
      </c>
      <c r="I4371" s="21" t="s">
        <v>530</v>
      </c>
      <c r="J4371" s="21"/>
      <c r="K4371" s="124">
        <v>695379.9</v>
      </c>
      <c r="L4371" s="139">
        <v>7807661</v>
      </c>
      <c r="M4371" s="21">
        <v>200</v>
      </c>
      <c r="N4371" s="21">
        <v>22</v>
      </c>
      <c r="O4371" s="21">
        <v>0.4</v>
      </c>
      <c r="P4371" s="21">
        <v>3</v>
      </c>
      <c r="Q4371" s="124">
        <v>2013</v>
      </c>
      <c r="R4371" s="124" t="s">
        <v>1769</v>
      </c>
      <c r="S4371" s="124">
        <v>898076</v>
      </c>
      <c r="T4371" s="116">
        <v>572</v>
      </c>
      <c r="U4371" s="111">
        <v>45</v>
      </c>
      <c r="V4371" s="113">
        <f t="shared" si="818"/>
        <v>523.69777777777779</v>
      </c>
      <c r="W4371" s="113">
        <f t="shared" si="819"/>
        <v>48.302222222222213</v>
      </c>
      <c r="X4371" s="112">
        <f t="shared" si="820"/>
        <v>48302.222222222212</v>
      </c>
      <c r="Y4371" s="111"/>
      <c r="Z4371" s="110">
        <f t="shared" si="816"/>
        <v>41</v>
      </c>
      <c r="AA4371" s="109">
        <f t="shared" si="821"/>
        <v>28.6</v>
      </c>
      <c r="AB4371" s="109">
        <f t="shared" si="822"/>
        <v>28600</v>
      </c>
      <c r="AC4371" s="108">
        <f t="shared" si="823"/>
        <v>543.4</v>
      </c>
      <c r="AD4371" s="107">
        <f t="shared" si="824"/>
        <v>2.2222222222222223E-2</v>
      </c>
      <c r="AE4371" s="106">
        <f t="shared" si="825"/>
        <v>12.075555555555555</v>
      </c>
      <c r="AF4371" s="105">
        <f t="shared" si="826"/>
        <v>60.377777777777766</v>
      </c>
      <c r="AG4371" s="105">
        <f t="shared" si="827"/>
        <v>511.62222222222221</v>
      </c>
    </row>
    <row r="4372" spans="1:33" s="88" customFormat="1" x14ac:dyDescent="0.35">
      <c r="A4372" s="21">
        <v>10141103</v>
      </c>
      <c r="B4372" s="115" t="s">
        <v>1665</v>
      </c>
      <c r="C4372" s="115" t="s">
        <v>710</v>
      </c>
      <c r="D4372" s="21" t="s">
        <v>7121</v>
      </c>
      <c r="E4372" s="114" t="str">
        <f t="shared" si="817"/>
        <v>TRANSFORMADOR MARCA:TM PT293 PT293</v>
      </c>
      <c r="F4372" s="21" t="s">
        <v>7122</v>
      </c>
      <c r="G4372" s="21" t="s">
        <v>7121</v>
      </c>
      <c r="H4372" s="21" t="s">
        <v>3104</v>
      </c>
      <c r="I4372" s="21" t="s">
        <v>530</v>
      </c>
      <c r="J4372" s="21"/>
      <c r="K4372" s="124">
        <v>695382.2</v>
      </c>
      <c r="L4372" s="139">
        <v>7807686</v>
      </c>
      <c r="M4372" s="21">
        <v>200</v>
      </c>
      <c r="N4372" s="21">
        <v>22</v>
      </c>
      <c r="O4372" s="21">
        <v>0.4</v>
      </c>
      <c r="P4372" s="21">
        <v>3</v>
      </c>
      <c r="Q4372" s="124">
        <v>2013</v>
      </c>
      <c r="R4372" s="124" t="s">
        <v>1769</v>
      </c>
      <c r="S4372" s="124">
        <v>898077</v>
      </c>
      <c r="T4372" s="116">
        <v>572</v>
      </c>
      <c r="U4372" s="111">
        <v>45</v>
      </c>
      <c r="V4372" s="113">
        <f t="shared" si="818"/>
        <v>523.69777777777779</v>
      </c>
      <c r="W4372" s="113">
        <f t="shared" si="819"/>
        <v>48.302222222222213</v>
      </c>
      <c r="X4372" s="112">
        <f t="shared" si="820"/>
        <v>48302.222222222212</v>
      </c>
      <c r="Y4372" s="111"/>
      <c r="Z4372" s="110">
        <f t="shared" si="816"/>
        <v>41</v>
      </c>
      <c r="AA4372" s="109">
        <f t="shared" si="821"/>
        <v>28.6</v>
      </c>
      <c r="AB4372" s="109">
        <f t="shared" si="822"/>
        <v>28600</v>
      </c>
      <c r="AC4372" s="108">
        <f t="shared" si="823"/>
        <v>543.4</v>
      </c>
      <c r="AD4372" s="107">
        <f t="shared" si="824"/>
        <v>2.2222222222222223E-2</v>
      </c>
      <c r="AE4372" s="106">
        <f t="shared" si="825"/>
        <v>12.075555555555555</v>
      </c>
      <c r="AF4372" s="105">
        <f t="shared" si="826"/>
        <v>60.377777777777766</v>
      </c>
      <c r="AG4372" s="105">
        <f t="shared" si="827"/>
        <v>511.62222222222221</v>
      </c>
    </row>
    <row r="4373" spans="1:33" s="88" customFormat="1" x14ac:dyDescent="0.35">
      <c r="A4373" s="21">
        <v>10141103</v>
      </c>
      <c r="B4373" s="115" t="s">
        <v>1665</v>
      </c>
      <c r="C4373" s="115" t="s">
        <v>710</v>
      </c>
      <c r="D4373" s="21" t="s">
        <v>7119</v>
      </c>
      <c r="E4373" s="114" t="str">
        <f t="shared" si="817"/>
        <v>TRANSFORMADOR MARCA:Efacec PT294 PT294</v>
      </c>
      <c r="F4373" s="21" t="s">
        <v>7120</v>
      </c>
      <c r="G4373" s="21" t="s">
        <v>7119</v>
      </c>
      <c r="H4373" s="21" t="s">
        <v>3104</v>
      </c>
      <c r="I4373" s="21" t="s">
        <v>530</v>
      </c>
      <c r="J4373" s="21"/>
      <c r="K4373" s="124">
        <v>695148.1</v>
      </c>
      <c r="L4373" s="139">
        <v>7807193</v>
      </c>
      <c r="M4373" s="21">
        <v>200</v>
      </c>
      <c r="N4373" s="21">
        <v>22</v>
      </c>
      <c r="O4373" s="21">
        <v>0.4</v>
      </c>
      <c r="P4373" s="21">
        <v>3</v>
      </c>
      <c r="Q4373" s="124">
        <v>2013</v>
      </c>
      <c r="R4373" s="124" t="s">
        <v>535</v>
      </c>
      <c r="S4373" s="124" t="s">
        <v>7118</v>
      </c>
      <c r="T4373" s="116">
        <v>572</v>
      </c>
      <c r="U4373" s="111">
        <v>45</v>
      </c>
      <c r="V4373" s="113">
        <f t="shared" si="818"/>
        <v>523.69777777777779</v>
      </c>
      <c r="W4373" s="113">
        <f t="shared" si="819"/>
        <v>48.302222222222213</v>
      </c>
      <c r="X4373" s="112">
        <f t="shared" si="820"/>
        <v>48302.222222222212</v>
      </c>
      <c r="Y4373" s="111"/>
      <c r="Z4373" s="110">
        <f t="shared" si="816"/>
        <v>41</v>
      </c>
      <c r="AA4373" s="109">
        <f t="shared" si="821"/>
        <v>28.6</v>
      </c>
      <c r="AB4373" s="109">
        <f t="shared" si="822"/>
        <v>28600</v>
      </c>
      <c r="AC4373" s="108">
        <f t="shared" si="823"/>
        <v>543.4</v>
      </c>
      <c r="AD4373" s="107">
        <f t="shared" si="824"/>
        <v>2.2222222222222223E-2</v>
      </c>
      <c r="AE4373" s="106">
        <f t="shared" si="825"/>
        <v>12.075555555555555</v>
      </c>
      <c r="AF4373" s="105">
        <f t="shared" si="826"/>
        <v>60.377777777777766</v>
      </c>
      <c r="AG4373" s="105">
        <f t="shared" si="827"/>
        <v>511.62222222222221</v>
      </c>
    </row>
    <row r="4374" spans="1:33" s="88" customFormat="1" x14ac:dyDescent="0.35">
      <c r="A4374" s="21">
        <v>10141103</v>
      </c>
      <c r="B4374" s="115" t="s">
        <v>1665</v>
      </c>
      <c r="C4374" s="115" t="s">
        <v>710</v>
      </c>
      <c r="D4374" s="21" t="s">
        <v>7116</v>
      </c>
      <c r="E4374" s="114" t="str">
        <f t="shared" si="817"/>
        <v>TRANSFORMADOR MARCA:Efacec PT295 PT295</v>
      </c>
      <c r="F4374" s="21" t="s">
        <v>7117</v>
      </c>
      <c r="G4374" s="21" t="s">
        <v>7116</v>
      </c>
      <c r="H4374" s="21" t="s">
        <v>3104</v>
      </c>
      <c r="I4374" s="21" t="s">
        <v>530</v>
      </c>
      <c r="J4374" s="21"/>
      <c r="K4374" s="124" t="s">
        <v>7115</v>
      </c>
      <c r="L4374" s="139" t="s">
        <v>7114</v>
      </c>
      <c r="M4374" s="21">
        <v>200</v>
      </c>
      <c r="N4374" s="21">
        <v>22</v>
      </c>
      <c r="O4374" s="21">
        <v>0.4</v>
      </c>
      <c r="P4374" s="21">
        <v>3</v>
      </c>
      <c r="Q4374" s="124">
        <v>2013</v>
      </c>
      <c r="R4374" s="124" t="s">
        <v>535</v>
      </c>
      <c r="S4374" s="124" t="s">
        <v>7113</v>
      </c>
      <c r="T4374" s="116">
        <v>572</v>
      </c>
      <c r="U4374" s="111">
        <v>45</v>
      </c>
      <c r="V4374" s="113">
        <f t="shared" si="818"/>
        <v>523.69777777777779</v>
      </c>
      <c r="W4374" s="113">
        <f t="shared" si="819"/>
        <v>48.302222222222213</v>
      </c>
      <c r="X4374" s="112">
        <f t="shared" si="820"/>
        <v>48302.222222222212</v>
      </c>
      <c r="Y4374" s="111"/>
      <c r="Z4374" s="110">
        <f t="shared" si="816"/>
        <v>41</v>
      </c>
      <c r="AA4374" s="109">
        <f t="shared" si="821"/>
        <v>28.6</v>
      </c>
      <c r="AB4374" s="109">
        <f t="shared" si="822"/>
        <v>28600</v>
      </c>
      <c r="AC4374" s="108">
        <f t="shared" si="823"/>
        <v>543.4</v>
      </c>
      <c r="AD4374" s="107">
        <f t="shared" si="824"/>
        <v>2.2222222222222223E-2</v>
      </c>
      <c r="AE4374" s="106">
        <f t="shared" si="825"/>
        <v>12.075555555555555</v>
      </c>
      <c r="AF4374" s="105">
        <f t="shared" si="826"/>
        <v>60.377777777777766</v>
      </c>
      <c r="AG4374" s="105">
        <f t="shared" si="827"/>
        <v>511.62222222222221</v>
      </c>
    </row>
    <row r="4375" spans="1:33" s="88" customFormat="1" x14ac:dyDescent="0.35">
      <c r="A4375" s="21">
        <v>10141103</v>
      </c>
      <c r="B4375" s="115" t="s">
        <v>1665</v>
      </c>
      <c r="C4375" s="115" t="s">
        <v>710</v>
      </c>
      <c r="D4375" s="21" t="s">
        <v>7111</v>
      </c>
      <c r="E4375" s="114" t="str">
        <f t="shared" si="817"/>
        <v>TRANSFORMADOR MARCA:Efacec PT296 PT296</v>
      </c>
      <c r="F4375" s="21" t="s">
        <v>7112</v>
      </c>
      <c r="G4375" s="21" t="s">
        <v>7111</v>
      </c>
      <c r="H4375" s="21" t="s">
        <v>3104</v>
      </c>
      <c r="I4375" s="21" t="s">
        <v>530</v>
      </c>
      <c r="J4375" s="21"/>
      <c r="K4375" s="124">
        <v>695466.5</v>
      </c>
      <c r="L4375" s="124">
        <v>7805220.2999999998</v>
      </c>
      <c r="M4375" s="21">
        <v>200</v>
      </c>
      <c r="N4375" s="21">
        <v>22</v>
      </c>
      <c r="O4375" s="21">
        <v>0.4</v>
      </c>
      <c r="P4375" s="21">
        <v>3</v>
      </c>
      <c r="Q4375" s="124">
        <v>2013</v>
      </c>
      <c r="R4375" s="124" t="s">
        <v>535</v>
      </c>
      <c r="S4375" s="124" t="s">
        <v>7110</v>
      </c>
      <c r="T4375" s="116">
        <v>572</v>
      </c>
      <c r="U4375" s="111">
        <v>45</v>
      </c>
      <c r="V4375" s="113">
        <f t="shared" si="818"/>
        <v>523.69777777777779</v>
      </c>
      <c r="W4375" s="113">
        <f t="shared" si="819"/>
        <v>48.302222222222213</v>
      </c>
      <c r="X4375" s="112">
        <f t="shared" si="820"/>
        <v>48302.222222222212</v>
      </c>
      <c r="Y4375" s="111"/>
      <c r="Z4375" s="110">
        <f t="shared" si="816"/>
        <v>41</v>
      </c>
      <c r="AA4375" s="109">
        <f t="shared" si="821"/>
        <v>28.6</v>
      </c>
      <c r="AB4375" s="109">
        <f t="shared" si="822"/>
        <v>28600</v>
      </c>
      <c r="AC4375" s="108">
        <f t="shared" si="823"/>
        <v>543.4</v>
      </c>
      <c r="AD4375" s="107">
        <f t="shared" si="824"/>
        <v>2.2222222222222223E-2</v>
      </c>
      <c r="AE4375" s="106">
        <f t="shared" si="825"/>
        <v>12.075555555555555</v>
      </c>
      <c r="AF4375" s="105">
        <f t="shared" si="826"/>
        <v>60.377777777777766</v>
      </c>
      <c r="AG4375" s="105">
        <f t="shared" si="827"/>
        <v>511.62222222222221</v>
      </c>
    </row>
    <row r="4376" spans="1:33" s="88" customFormat="1" x14ac:dyDescent="0.35">
      <c r="A4376" s="21">
        <v>10141103</v>
      </c>
      <c r="B4376" s="115" t="s">
        <v>1665</v>
      </c>
      <c r="C4376" s="115" t="s">
        <v>710</v>
      </c>
      <c r="D4376" s="21" t="s">
        <v>7108</v>
      </c>
      <c r="E4376" s="114" t="str">
        <f t="shared" si="817"/>
        <v>TRANSFORMADOR MARCA:EFACEC PT298 PT298</v>
      </c>
      <c r="F4376" s="21" t="s">
        <v>7109</v>
      </c>
      <c r="G4376" s="21" t="s">
        <v>7108</v>
      </c>
      <c r="H4376" s="21" t="s">
        <v>3104</v>
      </c>
      <c r="I4376" s="21" t="s">
        <v>530</v>
      </c>
      <c r="J4376" s="21"/>
      <c r="K4376" s="124">
        <v>694694.8</v>
      </c>
      <c r="L4376" s="124">
        <v>7805426.7999999998</v>
      </c>
      <c r="M4376" s="21">
        <v>200</v>
      </c>
      <c r="N4376" s="21">
        <v>22</v>
      </c>
      <c r="O4376" s="21">
        <v>0.4</v>
      </c>
      <c r="P4376" s="21">
        <v>3</v>
      </c>
      <c r="Q4376" s="124">
        <v>2013</v>
      </c>
      <c r="R4376" s="124" t="s">
        <v>27</v>
      </c>
      <c r="S4376" s="124" t="s">
        <v>7107</v>
      </c>
      <c r="T4376" s="116">
        <v>572</v>
      </c>
      <c r="U4376" s="111">
        <v>45</v>
      </c>
      <c r="V4376" s="113">
        <f t="shared" si="818"/>
        <v>523.69777777777779</v>
      </c>
      <c r="W4376" s="113">
        <f t="shared" si="819"/>
        <v>48.302222222222213</v>
      </c>
      <c r="X4376" s="112">
        <f t="shared" si="820"/>
        <v>48302.222222222212</v>
      </c>
      <c r="Y4376" s="111"/>
      <c r="Z4376" s="110">
        <f t="shared" si="816"/>
        <v>41</v>
      </c>
      <c r="AA4376" s="109">
        <f t="shared" si="821"/>
        <v>28.6</v>
      </c>
      <c r="AB4376" s="109">
        <f t="shared" si="822"/>
        <v>28600</v>
      </c>
      <c r="AC4376" s="108">
        <f t="shared" si="823"/>
        <v>543.4</v>
      </c>
      <c r="AD4376" s="107">
        <f t="shared" si="824"/>
        <v>2.2222222222222223E-2</v>
      </c>
      <c r="AE4376" s="106">
        <f t="shared" si="825"/>
        <v>12.075555555555555</v>
      </c>
      <c r="AF4376" s="105">
        <f t="shared" si="826"/>
        <v>60.377777777777766</v>
      </c>
      <c r="AG4376" s="105">
        <f t="shared" si="827"/>
        <v>511.62222222222221</v>
      </c>
    </row>
    <row r="4377" spans="1:33" s="88" customFormat="1" x14ac:dyDescent="0.35">
      <c r="A4377" s="21">
        <v>10141103</v>
      </c>
      <c r="B4377" s="115" t="s">
        <v>1665</v>
      </c>
      <c r="C4377" s="115" t="s">
        <v>710</v>
      </c>
      <c r="D4377" s="21" t="s">
        <v>7105</v>
      </c>
      <c r="E4377" s="114" t="str">
        <f t="shared" si="817"/>
        <v>TRANSFORMADOR MARCA:Efacec PT327 PT327</v>
      </c>
      <c r="F4377" s="21" t="s">
        <v>7106</v>
      </c>
      <c r="G4377" s="21" t="s">
        <v>7105</v>
      </c>
      <c r="H4377" s="21" t="s">
        <v>3104</v>
      </c>
      <c r="I4377" s="21" t="s">
        <v>530</v>
      </c>
      <c r="J4377" s="21"/>
      <c r="K4377" s="124">
        <v>695788.1</v>
      </c>
      <c r="L4377" s="124">
        <v>7807837.4000000004</v>
      </c>
      <c r="M4377" s="21">
        <v>200</v>
      </c>
      <c r="N4377" s="21">
        <v>22</v>
      </c>
      <c r="O4377" s="21">
        <v>0.4</v>
      </c>
      <c r="P4377" s="21">
        <v>3</v>
      </c>
      <c r="Q4377" s="124">
        <v>2013</v>
      </c>
      <c r="R4377" s="124" t="s">
        <v>535</v>
      </c>
      <c r="S4377" s="124">
        <v>8728.01</v>
      </c>
      <c r="T4377" s="116">
        <v>572</v>
      </c>
      <c r="U4377" s="111">
        <v>45</v>
      </c>
      <c r="V4377" s="113">
        <f t="shared" si="818"/>
        <v>523.69777777777779</v>
      </c>
      <c r="W4377" s="113">
        <f t="shared" si="819"/>
        <v>48.302222222222213</v>
      </c>
      <c r="X4377" s="112">
        <f t="shared" si="820"/>
        <v>48302.222222222212</v>
      </c>
      <c r="Y4377" s="111"/>
      <c r="Z4377" s="110">
        <f t="shared" si="816"/>
        <v>41</v>
      </c>
      <c r="AA4377" s="109">
        <f t="shared" si="821"/>
        <v>28.6</v>
      </c>
      <c r="AB4377" s="109">
        <f t="shared" si="822"/>
        <v>28600</v>
      </c>
      <c r="AC4377" s="108">
        <f t="shared" si="823"/>
        <v>543.4</v>
      </c>
      <c r="AD4377" s="107">
        <f t="shared" si="824"/>
        <v>2.2222222222222223E-2</v>
      </c>
      <c r="AE4377" s="106">
        <f t="shared" si="825"/>
        <v>12.075555555555555</v>
      </c>
      <c r="AF4377" s="105">
        <f t="shared" si="826"/>
        <v>60.377777777777766</v>
      </c>
      <c r="AG4377" s="105">
        <f t="shared" si="827"/>
        <v>511.62222222222221</v>
      </c>
    </row>
    <row r="4378" spans="1:33" s="88" customFormat="1" x14ac:dyDescent="0.35">
      <c r="A4378" s="21">
        <v>10141103</v>
      </c>
      <c r="B4378" s="115" t="s">
        <v>1665</v>
      </c>
      <c r="C4378" s="115" t="s">
        <v>710</v>
      </c>
      <c r="D4378" s="21" t="s">
        <v>7103</v>
      </c>
      <c r="E4378" s="114" t="str">
        <f t="shared" si="817"/>
        <v>TRANSFORMADOR MARCA:TM PT328 PT328</v>
      </c>
      <c r="F4378" s="21" t="s">
        <v>7104</v>
      </c>
      <c r="G4378" s="21" t="s">
        <v>7103</v>
      </c>
      <c r="H4378" s="21" t="s">
        <v>3104</v>
      </c>
      <c r="I4378" s="21" t="s">
        <v>530</v>
      </c>
      <c r="J4378" s="21"/>
      <c r="K4378" s="124" t="s">
        <v>7102</v>
      </c>
      <c r="L4378" s="124" t="s">
        <v>7101</v>
      </c>
      <c r="M4378" s="21">
        <v>100</v>
      </c>
      <c r="N4378" s="21">
        <v>22</v>
      </c>
      <c r="O4378" s="21">
        <v>0.4</v>
      </c>
      <c r="P4378" s="21">
        <v>3</v>
      </c>
      <c r="Q4378" s="124">
        <v>2013</v>
      </c>
      <c r="R4378" s="124" t="s">
        <v>1769</v>
      </c>
      <c r="S4378" s="124">
        <v>1306038</v>
      </c>
      <c r="T4378" s="116">
        <v>445</v>
      </c>
      <c r="U4378" s="111">
        <v>45</v>
      </c>
      <c r="V4378" s="113">
        <f t="shared" si="818"/>
        <v>407.42222222222222</v>
      </c>
      <c r="W4378" s="113">
        <f t="shared" si="819"/>
        <v>37.577777777777783</v>
      </c>
      <c r="X4378" s="112">
        <f t="shared" si="820"/>
        <v>37577.777777777781</v>
      </c>
      <c r="Y4378" s="111"/>
      <c r="Z4378" s="110">
        <f t="shared" si="816"/>
        <v>41</v>
      </c>
      <c r="AA4378" s="109">
        <f t="shared" si="821"/>
        <v>22.25</v>
      </c>
      <c r="AB4378" s="109">
        <f t="shared" si="822"/>
        <v>22250</v>
      </c>
      <c r="AC4378" s="108">
        <f t="shared" si="823"/>
        <v>422.75</v>
      </c>
      <c r="AD4378" s="107">
        <f t="shared" si="824"/>
        <v>2.2222222222222223E-2</v>
      </c>
      <c r="AE4378" s="106">
        <f t="shared" si="825"/>
        <v>9.3944444444444439</v>
      </c>
      <c r="AF4378" s="105">
        <f t="shared" si="826"/>
        <v>46.972222222222229</v>
      </c>
      <c r="AG4378" s="105">
        <f t="shared" si="827"/>
        <v>398.02777777777777</v>
      </c>
    </row>
    <row r="4379" spans="1:33" s="88" customFormat="1" x14ac:dyDescent="0.35">
      <c r="A4379" s="21">
        <v>10141103</v>
      </c>
      <c r="B4379" s="115" t="s">
        <v>1665</v>
      </c>
      <c r="C4379" s="115" t="s">
        <v>710</v>
      </c>
      <c r="D4379" s="21" t="s">
        <v>7099</v>
      </c>
      <c r="E4379" s="114" t="str">
        <f t="shared" si="817"/>
        <v>TRANSFORMADOR MARCA:STANDARD AGCTC/PT12 AGCTC/PT12</v>
      </c>
      <c r="F4379" s="21" t="s">
        <v>7100</v>
      </c>
      <c r="G4379" s="21" t="s">
        <v>7099</v>
      </c>
      <c r="H4379" s="21" t="s">
        <v>349</v>
      </c>
      <c r="I4379" s="21" t="s">
        <v>976</v>
      </c>
      <c r="J4379" s="21" t="s">
        <v>7098</v>
      </c>
      <c r="K4379" s="139" t="s">
        <v>7097</v>
      </c>
      <c r="L4379" s="119" t="s">
        <v>7096</v>
      </c>
      <c r="M4379" s="21">
        <v>315</v>
      </c>
      <c r="N4379" s="21">
        <v>33</v>
      </c>
      <c r="O4379" s="21">
        <v>0.4</v>
      </c>
      <c r="P4379" s="21">
        <v>3</v>
      </c>
      <c r="Q4379" s="21">
        <v>2013</v>
      </c>
      <c r="R4379" s="21" t="s">
        <v>7095</v>
      </c>
      <c r="S4379" s="128" t="s">
        <v>7094</v>
      </c>
      <c r="T4379" s="116">
        <v>1039</v>
      </c>
      <c r="U4379" s="111">
        <v>45</v>
      </c>
      <c r="V4379" s="113">
        <f t="shared" si="818"/>
        <v>951.26222222222225</v>
      </c>
      <c r="W4379" s="113">
        <f t="shared" si="819"/>
        <v>87.737777777777751</v>
      </c>
      <c r="X4379" s="112">
        <f t="shared" si="820"/>
        <v>87737.777777777752</v>
      </c>
      <c r="Y4379" s="111"/>
      <c r="Z4379" s="110">
        <f t="shared" si="816"/>
        <v>41</v>
      </c>
      <c r="AA4379" s="109">
        <f t="shared" si="821"/>
        <v>51.95</v>
      </c>
      <c r="AB4379" s="109">
        <f t="shared" si="822"/>
        <v>51950</v>
      </c>
      <c r="AC4379" s="108">
        <f t="shared" si="823"/>
        <v>987.05</v>
      </c>
      <c r="AD4379" s="107">
        <f t="shared" si="824"/>
        <v>2.2222222222222223E-2</v>
      </c>
      <c r="AE4379" s="106">
        <f t="shared" si="825"/>
        <v>21.934444444444445</v>
      </c>
      <c r="AF4379" s="105">
        <f t="shared" si="826"/>
        <v>109.67222222222219</v>
      </c>
      <c r="AG4379" s="105">
        <f t="shared" si="827"/>
        <v>929.32777777777778</v>
      </c>
    </row>
    <row r="4380" spans="1:33" s="88" customFormat="1" x14ac:dyDescent="0.35">
      <c r="A4380" s="21">
        <v>10141103</v>
      </c>
      <c r="B4380" s="115" t="s">
        <v>1665</v>
      </c>
      <c r="C4380" s="115" t="s">
        <v>710</v>
      </c>
      <c r="D4380" s="21" t="s">
        <v>7092</v>
      </c>
      <c r="E4380" s="114" t="str">
        <f t="shared" si="817"/>
        <v>TRANSFORMADOR MARCA:TRANSFORMADOR MOZABIQUE SA AGCHI/PT07 AGCHI/PT07</v>
      </c>
      <c r="F4380" s="21" t="s">
        <v>7093</v>
      </c>
      <c r="G4380" s="21" t="s">
        <v>7092</v>
      </c>
      <c r="H4380" s="21" t="s">
        <v>977</v>
      </c>
      <c r="I4380" s="21" t="s">
        <v>976</v>
      </c>
      <c r="J4380" s="21"/>
      <c r="K4380" s="139" t="s">
        <v>7091</v>
      </c>
      <c r="L4380" s="119" t="s">
        <v>7090</v>
      </c>
      <c r="M4380" s="21">
        <v>630</v>
      </c>
      <c r="N4380" s="21">
        <v>6.6</v>
      </c>
      <c r="O4380" s="21">
        <v>0.4</v>
      </c>
      <c r="P4380" s="21">
        <v>3</v>
      </c>
      <c r="Q4380" s="21">
        <v>2013</v>
      </c>
      <c r="R4380" s="21" t="s">
        <v>5164</v>
      </c>
      <c r="S4380" s="21">
        <v>673992</v>
      </c>
      <c r="T4380" s="116">
        <v>1016</v>
      </c>
      <c r="U4380" s="111">
        <v>45</v>
      </c>
      <c r="V4380" s="113">
        <f t="shared" si="818"/>
        <v>930.20444444444445</v>
      </c>
      <c r="W4380" s="113">
        <f t="shared" si="819"/>
        <v>85.795555555555552</v>
      </c>
      <c r="X4380" s="112">
        <f t="shared" si="820"/>
        <v>85795.555555555547</v>
      </c>
      <c r="Y4380" s="111"/>
      <c r="Z4380" s="110">
        <f t="shared" si="816"/>
        <v>41</v>
      </c>
      <c r="AA4380" s="109">
        <f t="shared" si="821"/>
        <v>50.800000000000004</v>
      </c>
      <c r="AB4380" s="109">
        <f t="shared" si="822"/>
        <v>50800.000000000007</v>
      </c>
      <c r="AC4380" s="108">
        <f t="shared" si="823"/>
        <v>965.2</v>
      </c>
      <c r="AD4380" s="107">
        <f t="shared" si="824"/>
        <v>2.2222222222222223E-2</v>
      </c>
      <c r="AE4380" s="106">
        <f t="shared" si="825"/>
        <v>21.448888888888892</v>
      </c>
      <c r="AF4380" s="105">
        <f t="shared" si="826"/>
        <v>107.24444444444444</v>
      </c>
      <c r="AG4380" s="105">
        <f t="shared" si="827"/>
        <v>908.75555555555559</v>
      </c>
    </row>
    <row r="4381" spans="1:33" s="88" customFormat="1" x14ac:dyDescent="0.35">
      <c r="A4381" s="21">
        <v>10141103</v>
      </c>
      <c r="B4381" s="115" t="s">
        <v>1665</v>
      </c>
      <c r="C4381" s="115" t="s">
        <v>710</v>
      </c>
      <c r="D4381" s="21" t="s">
        <v>7088</v>
      </c>
      <c r="E4381" s="114" t="str">
        <f t="shared" si="817"/>
        <v>TRANSFORMADOR MARCA:TRANFORMADORES DE MOCAMBIQUE SA AGCHI/PT22 AGCHI/PT22</v>
      </c>
      <c r="F4381" s="21" t="s">
        <v>7089</v>
      </c>
      <c r="G4381" s="21" t="s">
        <v>7088</v>
      </c>
      <c r="H4381" s="21" t="s">
        <v>977</v>
      </c>
      <c r="I4381" s="21" t="s">
        <v>976</v>
      </c>
      <c r="J4381" s="21" t="s">
        <v>5143</v>
      </c>
      <c r="K4381" s="139" t="s">
        <v>7087</v>
      </c>
      <c r="L4381" s="119" t="s">
        <v>7086</v>
      </c>
      <c r="M4381" s="21">
        <v>500</v>
      </c>
      <c r="N4381" s="21">
        <v>22</v>
      </c>
      <c r="O4381" s="21">
        <v>0.4</v>
      </c>
      <c r="P4381" s="21">
        <v>3</v>
      </c>
      <c r="Q4381" s="21">
        <v>2013</v>
      </c>
      <c r="R4381" s="21" t="s">
        <v>972</v>
      </c>
      <c r="S4381" s="21">
        <v>898372</v>
      </c>
      <c r="T4381" s="116">
        <v>1016</v>
      </c>
      <c r="U4381" s="111">
        <v>45</v>
      </c>
      <c r="V4381" s="113">
        <f t="shared" si="818"/>
        <v>930.20444444444445</v>
      </c>
      <c r="W4381" s="113">
        <f t="shared" si="819"/>
        <v>85.795555555555552</v>
      </c>
      <c r="X4381" s="112">
        <f t="shared" si="820"/>
        <v>85795.555555555547</v>
      </c>
      <c r="Y4381" s="111"/>
      <c r="Z4381" s="110">
        <f t="shared" si="816"/>
        <v>41</v>
      </c>
      <c r="AA4381" s="109">
        <f t="shared" si="821"/>
        <v>50.800000000000004</v>
      </c>
      <c r="AB4381" s="109">
        <f t="shared" si="822"/>
        <v>50800.000000000007</v>
      </c>
      <c r="AC4381" s="108">
        <f t="shared" si="823"/>
        <v>965.2</v>
      </c>
      <c r="AD4381" s="107">
        <f t="shared" si="824"/>
        <v>2.2222222222222223E-2</v>
      </c>
      <c r="AE4381" s="106">
        <f t="shared" si="825"/>
        <v>21.448888888888892</v>
      </c>
      <c r="AF4381" s="105">
        <f t="shared" si="826"/>
        <v>107.24444444444444</v>
      </c>
      <c r="AG4381" s="105">
        <f t="shared" si="827"/>
        <v>908.75555555555559</v>
      </c>
    </row>
    <row r="4382" spans="1:33" s="88" customFormat="1" x14ac:dyDescent="0.35">
      <c r="A4382" s="21">
        <v>10141103</v>
      </c>
      <c r="B4382" s="115" t="s">
        <v>1665</v>
      </c>
      <c r="C4382" s="115" t="s">
        <v>710</v>
      </c>
      <c r="D4382" s="21" t="s">
        <v>7084</v>
      </c>
      <c r="E4382" s="114" t="str">
        <f t="shared" si="817"/>
        <v>TRANSFORMADOR MARCA:EFACEC AGCHI/PT93 AGCHI/PT93</v>
      </c>
      <c r="F4382" s="21" t="s">
        <v>7085</v>
      </c>
      <c r="G4382" s="21" t="s">
        <v>7084</v>
      </c>
      <c r="H4382" s="21" t="s">
        <v>977</v>
      </c>
      <c r="I4382" s="21" t="s">
        <v>976</v>
      </c>
      <c r="J4382" s="21" t="s">
        <v>3012</v>
      </c>
      <c r="K4382" s="139" t="s">
        <v>7083</v>
      </c>
      <c r="L4382" s="119" t="s">
        <v>7082</v>
      </c>
      <c r="M4382" s="21">
        <v>250</v>
      </c>
      <c r="N4382" s="21">
        <v>22</v>
      </c>
      <c r="O4382" s="21">
        <v>0.4</v>
      </c>
      <c r="P4382" s="21">
        <v>3</v>
      </c>
      <c r="Q4382" s="21">
        <v>2013</v>
      </c>
      <c r="R4382" s="21" t="s">
        <v>27</v>
      </c>
      <c r="S4382" s="21" t="s">
        <v>7081</v>
      </c>
      <c r="T4382" s="116">
        <v>953</v>
      </c>
      <c r="U4382" s="111">
        <v>45</v>
      </c>
      <c r="V4382" s="113">
        <f t="shared" si="818"/>
        <v>872.52444444444438</v>
      </c>
      <c r="W4382" s="113">
        <f t="shared" si="819"/>
        <v>80.475555555555616</v>
      </c>
      <c r="X4382" s="112">
        <f t="shared" si="820"/>
        <v>80475.55555555562</v>
      </c>
      <c r="Y4382" s="111"/>
      <c r="Z4382" s="110">
        <f t="shared" si="816"/>
        <v>41</v>
      </c>
      <c r="AA4382" s="109">
        <f t="shared" si="821"/>
        <v>47.650000000000006</v>
      </c>
      <c r="AB4382" s="109">
        <f t="shared" si="822"/>
        <v>47650.000000000007</v>
      </c>
      <c r="AC4382" s="108">
        <f t="shared" si="823"/>
        <v>905.35</v>
      </c>
      <c r="AD4382" s="107">
        <f t="shared" si="824"/>
        <v>2.2222222222222223E-2</v>
      </c>
      <c r="AE4382" s="106">
        <f t="shared" si="825"/>
        <v>20.11888888888889</v>
      </c>
      <c r="AF4382" s="105">
        <f t="shared" si="826"/>
        <v>100.59444444444451</v>
      </c>
      <c r="AG4382" s="105">
        <f t="shared" si="827"/>
        <v>852.40555555555545</v>
      </c>
    </row>
    <row r="4383" spans="1:33" s="88" customFormat="1" x14ac:dyDescent="0.35">
      <c r="A4383" s="21">
        <v>10141103</v>
      </c>
      <c r="B4383" s="115" t="s">
        <v>1665</v>
      </c>
      <c r="C4383" s="115" t="s">
        <v>710</v>
      </c>
      <c r="D4383" s="21" t="s">
        <v>7079</v>
      </c>
      <c r="E4383" s="114" t="str">
        <f t="shared" si="817"/>
        <v>TRANSFORMADOR MARCA:FST AGCHI/PT100 AGCHI/PT100</v>
      </c>
      <c r="F4383" s="21" t="s">
        <v>7080</v>
      </c>
      <c r="G4383" s="21" t="s">
        <v>7079</v>
      </c>
      <c r="H4383" s="21" t="s">
        <v>977</v>
      </c>
      <c r="I4383" s="21" t="s">
        <v>976</v>
      </c>
      <c r="J4383" s="21" t="s">
        <v>6133</v>
      </c>
      <c r="K4383" s="139" t="s">
        <v>7078</v>
      </c>
      <c r="L4383" s="119" t="s">
        <v>7077</v>
      </c>
      <c r="M4383" s="21">
        <v>160</v>
      </c>
      <c r="N4383" s="21">
        <v>22</v>
      </c>
      <c r="O4383" s="21">
        <v>0.4</v>
      </c>
      <c r="P4383" s="21">
        <v>3</v>
      </c>
      <c r="Q4383" s="21">
        <v>2013</v>
      </c>
      <c r="R4383" s="21" t="s">
        <v>519</v>
      </c>
      <c r="S4383" s="21" t="s">
        <v>7076</v>
      </c>
      <c r="T4383" s="116">
        <v>572</v>
      </c>
      <c r="U4383" s="111">
        <v>45</v>
      </c>
      <c r="V4383" s="113">
        <f t="shared" si="818"/>
        <v>523.69777777777779</v>
      </c>
      <c r="W4383" s="113">
        <f t="shared" si="819"/>
        <v>48.302222222222213</v>
      </c>
      <c r="X4383" s="112">
        <f t="shared" si="820"/>
        <v>48302.222222222212</v>
      </c>
      <c r="Y4383" s="111"/>
      <c r="Z4383" s="110">
        <f t="shared" si="816"/>
        <v>41</v>
      </c>
      <c r="AA4383" s="109">
        <f t="shared" si="821"/>
        <v>28.6</v>
      </c>
      <c r="AB4383" s="109">
        <f t="shared" si="822"/>
        <v>28600</v>
      </c>
      <c r="AC4383" s="108">
        <f t="shared" si="823"/>
        <v>543.4</v>
      </c>
      <c r="AD4383" s="107">
        <f t="shared" si="824"/>
        <v>2.2222222222222223E-2</v>
      </c>
      <c r="AE4383" s="106">
        <f t="shared" si="825"/>
        <v>12.075555555555555</v>
      </c>
      <c r="AF4383" s="105">
        <f t="shared" si="826"/>
        <v>60.377777777777766</v>
      </c>
      <c r="AG4383" s="105">
        <f t="shared" si="827"/>
        <v>511.62222222222221</v>
      </c>
    </row>
    <row r="4384" spans="1:33" s="88" customFormat="1" x14ac:dyDescent="0.35">
      <c r="A4384" s="21">
        <v>10141103</v>
      </c>
      <c r="B4384" s="115" t="s">
        <v>1665</v>
      </c>
      <c r="C4384" s="115" t="s">
        <v>710</v>
      </c>
      <c r="D4384" s="21" t="s">
        <v>7074</v>
      </c>
      <c r="E4384" s="114" t="str">
        <f t="shared" si="817"/>
        <v>TRANSFORMADOR MARCA:TRANFORMADORES DE MOCAMBIQUE SA AGCHI/PT104 AGCHI/PT104</v>
      </c>
      <c r="F4384" s="21" t="s">
        <v>7075</v>
      </c>
      <c r="G4384" s="21" t="s">
        <v>7074</v>
      </c>
      <c r="H4384" s="21" t="s">
        <v>977</v>
      </c>
      <c r="I4384" s="21" t="s">
        <v>976</v>
      </c>
      <c r="J4384" s="21" t="s">
        <v>7073</v>
      </c>
      <c r="K4384" s="21" t="s">
        <v>7072</v>
      </c>
      <c r="L4384" s="21" t="s">
        <v>7071</v>
      </c>
      <c r="M4384" s="21">
        <v>100</v>
      </c>
      <c r="N4384" s="21">
        <v>22</v>
      </c>
      <c r="O4384" s="21">
        <v>0.4</v>
      </c>
      <c r="P4384" s="21">
        <v>3</v>
      </c>
      <c r="Q4384" s="21">
        <v>2013</v>
      </c>
      <c r="R4384" s="21" t="s">
        <v>972</v>
      </c>
      <c r="S4384" s="21">
        <v>895436</v>
      </c>
      <c r="T4384" s="116">
        <v>445</v>
      </c>
      <c r="U4384" s="111">
        <v>45</v>
      </c>
      <c r="V4384" s="113">
        <f t="shared" si="818"/>
        <v>407.42222222222222</v>
      </c>
      <c r="W4384" s="113">
        <f t="shared" si="819"/>
        <v>37.577777777777783</v>
      </c>
      <c r="X4384" s="112">
        <f t="shared" si="820"/>
        <v>37577.777777777781</v>
      </c>
      <c r="Y4384" s="111"/>
      <c r="Z4384" s="110">
        <f t="shared" si="816"/>
        <v>41</v>
      </c>
      <c r="AA4384" s="109">
        <f t="shared" si="821"/>
        <v>22.25</v>
      </c>
      <c r="AB4384" s="109">
        <f t="shared" si="822"/>
        <v>22250</v>
      </c>
      <c r="AC4384" s="108">
        <f t="shared" si="823"/>
        <v>422.75</v>
      </c>
      <c r="AD4384" s="107">
        <f t="shared" si="824"/>
        <v>2.2222222222222223E-2</v>
      </c>
      <c r="AE4384" s="106">
        <f t="shared" si="825"/>
        <v>9.3944444444444439</v>
      </c>
      <c r="AF4384" s="105">
        <f t="shared" si="826"/>
        <v>46.972222222222229</v>
      </c>
      <c r="AG4384" s="105">
        <f t="shared" si="827"/>
        <v>398.02777777777777</v>
      </c>
    </row>
    <row r="4385" spans="1:33" s="88" customFormat="1" x14ac:dyDescent="0.35">
      <c r="A4385" s="21">
        <v>10141103</v>
      </c>
      <c r="B4385" s="115" t="s">
        <v>1665</v>
      </c>
      <c r="C4385" s="115" t="s">
        <v>710</v>
      </c>
      <c r="D4385" s="21" t="s">
        <v>7069</v>
      </c>
      <c r="E4385" s="114" t="str">
        <f t="shared" si="817"/>
        <v>TRANSFORMADOR MARCA:TRANFORMADORES DE MOCAMBIQUE SA AGCHI/PT116 AGCHI/PT116</v>
      </c>
      <c r="F4385" s="21" t="s">
        <v>7070</v>
      </c>
      <c r="G4385" s="21" t="s">
        <v>7069</v>
      </c>
      <c r="H4385" s="21" t="s">
        <v>977</v>
      </c>
      <c r="I4385" s="21" t="s">
        <v>976</v>
      </c>
      <c r="J4385" s="21" t="s">
        <v>6123</v>
      </c>
      <c r="K4385" s="139" t="s">
        <v>7068</v>
      </c>
      <c r="L4385" s="119" t="s">
        <v>7067</v>
      </c>
      <c r="M4385" s="21">
        <v>200</v>
      </c>
      <c r="N4385" s="21">
        <v>22</v>
      </c>
      <c r="O4385" s="21">
        <v>0.4</v>
      </c>
      <c r="P4385" s="21">
        <v>3</v>
      </c>
      <c r="Q4385" s="21">
        <v>2013</v>
      </c>
      <c r="R4385" s="21" t="s">
        <v>972</v>
      </c>
      <c r="S4385" s="21">
        <v>999072</v>
      </c>
      <c r="T4385" s="116">
        <v>572</v>
      </c>
      <c r="U4385" s="111">
        <v>45</v>
      </c>
      <c r="V4385" s="113">
        <f t="shared" si="818"/>
        <v>523.69777777777779</v>
      </c>
      <c r="W4385" s="113">
        <f t="shared" si="819"/>
        <v>48.302222222222213</v>
      </c>
      <c r="X4385" s="112">
        <f t="shared" si="820"/>
        <v>48302.222222222212</v>
      </c>
      <c r="Y4385" s="111"/>
      <c r="Z4385" s="110">
        <f t="shared" si="816"/>
        <v>41</v>
      </c>
      <c r="AA4385" s="109">
        <f t="shared" si="821"/>
        <v>28.6</v>
      </c>
      <c r="AB4385" s="109">
        <f t="shared" si="822"/>
        <v>28600</v>
      </c>
      <c r="AC4385" s="108">
        <f t="shared" si="823"/>
        <v>543.4</v>
      </c>
      <c r="AD4385" s="107">
        <f t="shared" si="824"/>
        <v>2.2222222222222223E-2</v>
      </c>
      <c r="AE4385" s="106">
        <f t="shared" si="825"/>
        <v>12.075555555555555</v>
      </c>
      <c r="AF4385" s="105">
        <f t="shared" si="826"/>
        <v>60.377777777777766</v>
      </c>
      <c r="AG4385" s="105">
        <f t="shared" si="827"/>
        <v>511.62222222222221</v>
      </c>
    </row>
    <row r="4386" spans="1:33" s="88" customFormat="1" x14ac:dyDescent="0.35">
      <c r="A4386" s="21">
        <v>10141103</v>
      </c>
      <c r="B4386" s="115" t="s">
        <v>1665</v>
      </c>
      <c r="C4386" s="115" t="s">
        <v>710</v>
      </c>
      <c r="D4386" s="21" t="s">
        <v>7065</v>
      </c>
      <c r="E4386" s="114" t="str">
        <f t="shared" si="817"/>
        <v>TRANSFORMADOR MARCA:TRANSFORMADOR DE MOZAMBIQUES AGGDL/PT23 AGGDL/PT23</v>
      </c>
      <c r="F4386" s="21" t="s">
        <v>7066</v>
      </c>
      <c r="G4386" s="21" t="s">
        <v>7065</v>
      </c>
      <c r="H4386" s="21" t="s">
        <v>355</v>
      </c>
      <c r="I4386" s="21" t="s">
        <v>976</v>
      </c>
      <c r="J4386" s="21" t="s">
        <v>7064</v>
      </c>
      <c r="K4386" s="139" t="s">
        <v>7063</v>
      </c>
      <c r="L4386" s="119" t="s">
        <v>7062</v>
      </c>
      <c r="M4386" s="21">
        <v>200</v>
      </c>
      <c r="N4386" s="21">
        <v>22</v>
      </c>
      <c r="O4386" s="21">
        <v>0.4</v>
      </c>
      <c r="P4386" s="21">
        <v>3</v>
      </c>
      <c r="Q4386" s="21">
        <v>2013</v>
      </c>
      <c r="R4386" s="21" t="s">
        <v>5133</v>
      </c>
      <c r="S4386" s="21">
        <v>8956031</v>
      </c>
      <c r="T4386" s="116">
        <v>572</v>
      </c>
      <c r="U4386" s="111">
        <v>45</v>
      </c>
      <c r="V4386" s="113">
        <f t="shared" si="818"/>
        <v>523.69777777777779</v>
      </c>
      <c r="W4386" s="113">
        <f t="shared" si="819"/>
        <v>48.302222222222213</v>
      </c>
      <c r="X4386" s="112">
        <f t="shared" si="820"/>
        <v>48302.222222222212</v>
      </c>
      <c r="Y4386" s="111"/>
      <c r="Z4386" s="110">
        <f t="shared" si="816"/>
        <v>41</v>
      </c>
      <c r="AA4386" s="109">
        <f t="shared" si="821"/>
        <v>28.6</v>
      </c>
      <c r="AB4386" s="109">
        <f t="shared" si="822"/>
        <v>28600</v>
      </c>
      <c r="AC4386" s="108">
        <f t="shared" si="823"/>
        <v>543.4</v>
      </c>
      <c r="AD4386" s="107">
        <f t="shared" si="824"/>
        <v>2.2222222222222223E-2</v>
      </c>
      <c r="AE4386" s="106">
        <f t="shared" si="825"/>
        <v>12.075555555555555</v>
      </c>
      <c r="AF4386" s="105">
        <f t="shared" si="826"/>
        <v>60.377777777777766</v>
      </c>
      <c r="AG4386" s="105">
        <f t="shared" si="827"/>
        <v>511.62222222222221</v>
      </c>
    </row>
    <row r="4387" spans="1:33" s="88" customFormat="1" x14ac:dyDescent="0.35">
      <c r="A4387" s="21">
        <v>10141103</v>
      </c>
      <c r="B4387" s="115" t="s">
        <v>1665</v>
      </c>
      <c r="C4387" s="115" t="s">
        <v>710</v>
      </c>
      <c r="D4387" s="21" t="s">
        <v>7061</v>
      </c>
      <c r="E4387" s="114" t="str">
        <f t="shared" si="817"/>
        <v>TRANSFORMADOR MARCA:TRANSFORMADOR DE MOZAMBIQUES AGGDL/PT28 AGGDL/PT28</v>
      </c>
      <c r="F4387" s="21" t="s">
        <v>2927</v>
      </c>
      <c r="G4387" s="21" t="s">
        <v>7061</v>
      </c>
      <c r="H4387" s="21" t="s">
        <v>355</v>
      </c>
      <c r="I4387" s="21" t="s">
        <v>976</v>
      </c>
      <c r="J4387" s="21" t="s">
        <v>7060</v>
      </c>
      <c r="K4387" s="139" t="s">
        <v>7059</v>
      </c>
      <c r="L4387" s="119" t="s">
        <v>7058</v>
      </c>
      <c r="M4387" s="21">
        <v>200</v>
      </c>
      <c r="N4387" s="21">
        <v>22</v>
      </c>
      <c r="O4387" s="21">
        <v>0.4</v>
      </c>
      <c r="P4387" s="21">
        <v>3</v>
      </c>
      <c r="Q4387" s="21">
        <v>2013</v>
      </c>
      <c r="R4387" s="21" t="s">
        <v>5133</v>
      </c>
      <c r="S4387" s="21">
        <v>895603</v>
      </c>
      <c r="T4387" s="116">
        <v>572</v>
      </c>
      <c r="U4387" s="111">
        <v>45</v>
      </c>
      <c r="V4387" s="113">
        <f t="shared" si="818"/>
        <v>523.69777777777779</v>
      </c>
      <c r="W4387" s="113">
        <f t="shared" si="819"/>
        <v>48.302222222222213</v>
      </c>
      <c r="X4387" s="112">
        <f t="shared" si="820"/>
        <v>48302.222222222212</v>
      </c>
      <c r="Y4387" s="111"/>
      <c r="Z4387" s="110">
        <f t="shared" si="816"/>
        <v>41</v>
      </c>
      <c r="AA4387" s="109">
        <f t="shared" si="821"/>
        <v>28.6</v>
      </c>
      <c r="AB4387" s="109">
        <f t="shared" si="822"/>
        <v>28600</v>
      </c>
      <c r="AC4387" s="108">
        <f t="shared" si="823"/>
        <v>543.4</v>
      </c>
      <c r="AD4387" s="107">
        <f t="shared" si="824"/>
        <v>2.2222222222222223E-2</v>
      </c>
      <c r="AE4387" s="106">
        <f t="shared" si="825"/>
        <v>12.075555555555555</v>
      </c>
      <c r="AF4387" s="105">
        <f t="shared" si="826"/>
        <v>60.377777777777766</v>
      </c>
      <c r="AG4387" s="105">
        <f t="shared" si="827"/>
        <v>511.62222222222221</v>
      </c>
    </row>
    <row r="4388" spans="1:33" s="88" customFormat="1" x14ac:dyDescent="0.35">
      <c r="A4388" s="21">
        <v>10141103</v>
      </c>
      <c r="B4388" s="115" t="s">
        <v>1665</v>
      </c>
      <c r="C4388" s="115" t="s">
        <v>710</v>
      </c>
      <c r="D4388" s="21" t="s">
        <v>7056</v>
      </c>
      <c r="E4388" s="114" t="str">
        <f t="shared" si="817"/>
        <v>TRANSFORMADOR MARCA:TRANSFORMADOR DE MOZAMBIQUES USGUR/PT2 USGUR/PT2</v>
      </c>
      <c r="F4388" s="21" t="s">
        <v>7057</v>
      </c>
      <c r="G4388" s="21" t="s">
        <v>7056</v>
      </c>
      <c r="H4388" s="21" t="s">
        <v>2931</v>
      </c>
      <c r="I4388" s="21" t="s">
        <v>976</v>
      </c>
      <c r="J4388" s="21" t="s">
        <v>7055</v>
      </c>
      <c r="K4388" s="139" t="s">
        <v>7054</v>
      </c>
      <c r="L4388" s="119" t="s">
        <v>7053</v>
      </c>
      <c r="M4388" s="21">
        <v>250</v>
      </c>
      <c r="N4388" s="21">
        <v>33</v>
      </c>
      <c r="O4388" s="21">
        <v>0.4</v>
      </c>
      <c r="P4388" s="21">
        <v>3</v>
      </c>
      <c r="Q4388" s="21">
        <v>2013</v>
      </c>
      <c r="R4388" s="21" t="s">
        <v>5133</v>
      </c>
      <c r="S4388" s="21">
        <v>911796</v>
      </c>
      <c r="T4388" s="116">
        <v>991</v>
      </c>
      <c r="U4388" s="111">
        <v>45</v>
      </c>
      <c r="V4388" s="113">
        <f t="shared" si="818"/>
        <v>907.31555555555553</v>
      </c>
      <c r="W4388" s="113">
        <f t="shared" si="819"/>
        <v>83.684444444444466</v>
      </c>
      <c r="X4388" s="112">
        <f t="shared" si="820"/>
        <v>83684.444444444467</v>
      </c>
      <c r="Y4388" s="111"/>
      <c r="Z4388" s="110">
        <f t="shared" ref="Z4388:Z4451" si="828">(U4388-(2017-Q4388))</f>
        <v>41</v>
      </c>
      <c r="AA4388" s="109">
        <f t="shared" si="821"/>
        <v>49.550000000000004</v>
      </c>
      <c r="AB4388" s="109">
        <f t="shared" si="822"/>
        <v>49550.000000000007</v>
      </c>
      <c r="AC4388" s="108">
        <f t="shared" si="823"/>
        <v>941.45</v>
      </c>
      <c r="AD4388" s="107">
        <f t="shared" si="824"/>
        <v>2.2222222222222223E-2</v>
      </c>
      <c r="AE4388" s="106">
        <f t="shared" si="825"/>
        <v>20.921111111111113</v>
      </c>
      <c r="AF4388" s="105">
        <f t="shared" si="826"/>
        <v>104.60555555555558</v>
      </c>
      <c r="AG4388" s="105">
        <f t="shared" si="827"/>
        <v>886.39444444444439</v>
      </c>
    </row>
    <row r="4389" spans="1:33" s="88" customFormat="1" x14ac:dyDescent="0.35">
      <c r="A4389" s="21">
        <v>10141103</v>
      </c>
      <c r="B4389" s="115" t="s">
        <v>1665</v>
      </c>
      <c r="C4389" s="115" t="s">
        <v>710</v>
      </c>
      <c r="D4389" s="21" t="s">
        <v>7051</v>
      </c>
      <c r="E4389" s="114" t="str">
        <f t="shared" si="817"/>
        <v>TRANSFORMADOR MARCA:TRANSFORMADOR DE MOZAMBIQUES USGUR/PT6 USGUR/PT6</v>
      </c>
      <c r="F4389" s="21" t="s">
        <v>7052</v>
      </c>
      <c r="G4389" s="21" t="s">
        <v>7051</v>
      </c>
      <c r="H4389" s="21" t="s">
        <v>2931</v>
      </c>
      <c r="I4389" s="21" t="s">
        <v>976</v>
      </c>
      <c r="J4389" s="21" t="s">
        <v>7050</v>
      </c>
      <c r="K4389" s="139" t="s">
        <v>7049</v>
      </c>
      <c r="L4389" s="119" t="s">
        <v>7048</v>
      </c>
      <c r="M4389" s="21">
        <v>200</v>
      </c>
      <c r="N4389" s="21">
        <v>33</v>
      </c>
      <c r="O4389" s="21">
        <v>0.4</v>
      </c>
      <c r="P4389" s="21">
        <v>3</v>
      </c>
      <c r="Q4389" s="21">
        <v>2013</v>
      </c>
      <c r="R4389" s="21" t="s">
        <v>5133</v>
      </c>
      <c r="S4389" s="21">
        <v>904915</v>
      </c>
      <c r="T4389" s="116">
        <v>991</v>
      </c>
      <c r="U4389" s="111">
        <v>45</v>
      </c>
      <c r="V4389" s="113">
        <f t="shared" si="818"/>
        <v>907.31555555555553</v>
      </c>
      <c r="W4389" s="113">
        <f t="shared" si="819"/>
        <v>83.684444444444466</v>
      </c>
      <c r="X4389" s="112">
        <f t="shared" si="820"/>
        <v>83684.444444444467</v>
      </c>
      <c r="Y4389" s="111"/>
      <c r="Z4389" s="110">
        <f t="shared" si="828"/>
        <v>41</v>
      </c>
      <c r="AA4389" s="109">
        <f t="shared" si="821"/>
        <v>49.550000000000004</v>
      </c>
      <c r="AB4389" s="109">
        <f t="shared" si="822"/>
        <v>49550.000000000007</v>
      </c>
      <c r="AC4389" s="108">
        <f t="shared" si="823"/>
        <v>941.45</v>
      </c>
      <c r="AD4389" s="107">
        <f t="shared" si="824"/>
        <v>2.2222222222222223E-2</v>
      </c>
      <c r="AE4389" s="106">
        <f t="shared" si="825"/>
        <v>20.921111111111113</v>
      </c>
      <c r="AF4389" s="105">
        <f t="shared" si="826"/>
        <v>104.60555555555558</v>
      </c>
      <c r="AG4389" s="105">
        <f t="shared" si="827"/>
        <v>886.39444444444439</v>
      </c>
    </row>
    <row r="4390" spans="1:33" s="88" customFormat="1" x14ac:dyDescent="0.35">
      <c r="A4390" s="21">
        <v>10141103</v>
      </c>
      <c r="B4390" s="115" t="s">
        <v>1665</v>
      </c>
      <c r="C4390" s="115" t="s">
        <v>710</v>
      </c>
      <c r="D4390" s="21" t="s">
        <v>7047</v>
      </c>
      <c r="E4390" s="114" t="str">
        <f t="shared" si="817"/>
        <v>TRANSFORMADOR MARCA:MARSONS USMCZ/PT3 USMCZ/PT3</v>
      </c>
      <c r="F4390" s="21" t="s">
        <v>2965</v>
      </c>
      <c r="G4390" s="21" t="s">
        <v>7047</v>
      </c>
      <c r="H4390" s="21" t="s">
        <v>2925</v>
      </c>
      <c r="I4390" s="21" t="s">
        <v>976</v>
      </c>
      <c r="J4390" s="21" t="s">
        <v>7046</v>
      </c>
      <c r="K4390" s="119" t="s">
        <v>7045</v>
      </c>
      <c r="L4390" s="119" t="s">
        <v>7044</v>
      </c>
      <c r="M4390" s="21">
        <v>100</v>
      </c>
      <c r="N4390" s="21">
        <v>33</v>
      </c>
      <c r="O4390" s="21">
        <v>0.4</v>
      </c>
      <c r="P4390" s="21">
        <v>3</v>
      </c>
      <c r="Q4390" s="21">
        <v>2013</v>
      </c>
      <c r="R4390" s="21" t="s">
        <v>5519</v>
      </c>
      <c r="S4390" s="21">
        <v>80889</v>
      </c>
      <c r="T4390" s="116">
        <v>763</v>
      </c>
      <c r="U4390" s="111">
        <v>45</v>
      </c>
      <c r="V4390" s="113">
        <f t="shared" si="818"/>
        <v>698.56888888888886</v>
      </c>
      <c r="W4390" s="113">
        <f t="shared" si="819"/>
        <v>64.431111111111136</v>
      </c>
      <c r="X4390" s="112">
        <f t="shared" si="820"/>
        <v>64431.111111111139</v>
      </c>
      <c r="Y4390" s="111"/>
      <c r="Z4390" s="110">
        <f t="shared" si="828"/>
        <v>41</v>
      </c>
      <c r="AA4390" s="109">
        <f t="shared" si="821"/>
        <v>38.15</v>
      </c>
      <c r="AB4390" s="109">
        <f t="shared" si="822"/>
        <v>38150</v>
      </c>
      <c r="AC4390" s="108">
        <f t="shared" si="823"/>
        <v>724.85</v>
      </c>
      <c r="AD4390" s="107">
        <f t="shared" si="824"/>
        <v>2.2222222222222223E-2</v>
      </c>
      <c r="AE4390" s="106">
        <f t="shared" si="825"/>
        <v>16.10777777777778</v>
      </c>
      <c r="AF4390" s="105">
        <f t="shared" si="826"/>
        <v>80.53888888888892</v>
      </c>
      <c r="AG4390" s="105">
        <f t="shared" si="827"/>
        <v>682.46111111111111</v>
      </c>
    </row>
    <row r="4391" spans="1:33" s="88" customFormat="1" x14ac:dyDescent="0.35">
      <c r="A4391" s="21">
        <v>10141103</v>
      </c>
      <c r="B4391" s="115" t="s">
        <v>1665</v>
      </c>
      <c r="C4391" s="115" t="s">
        <v>710</v>
      </c>
      <c r="D4391" s="21" t="s">
        <v>7042</v>
      </c>
      <c r="E4391" s="114" t="str">
        <f t="shared" si="817"/>
        <v>TRANSFORMADOR MARCA:MARSONS USMCZ/PT5 USMCZ/PT5</v>
      </c>
      <c r="F4391" s="21" t="s">
        <v>7043</v>
      </c>
      <c r="G4391" s="21" t="s">
        <v>7042</v>
      </c>
      <c r="H4391" s="21" t="s">
        <v>2925</v>
      </c>
      <c r="I4391" s="21" t="s">
        <v>976</v>
      </c>
      <c r="J4391" s="21" t="s">
        <v>7041</v>
      </c>
      <c r="K4391" s="119" t="s">
        <v>7040</v>
      </c>
      <c r="L4391" s="119" t="s">
        <v>7039</v>
      </c>
      <c r="M4391" s="21">
        <v>50</v>
      </c>
      <c r="N4391" s="21">
        <v>33</v>
      </c>
      <c r="O4391" s="21">
        <v>0.4</v>
      </c>
      <c r="P4391" s="21">
        <v>3</v>
      </c>
      <c r="Q4391" s="21">
        <v>2013</v>
      </c>
      <c r="R4391" s="21" t="s">
        <v>5519</v>
      </c>
      <c r="S4391" s="21">
        <v>80920</v>
      </c>
      <c r="T4391" s="116">
        <v>643</v>
      </c>
      <c r="U4391" s="111">
        <v>45</v>
      </c>
      <c r="V4391" s="113">
        <f t="shared" si="818"/>
        <v>588.70222222222219</v>
      </c>
      <c r="W4391" s="113">
        <f t="shared" si="819"/>
        <v>54.29777777777781</v>
      </c>
      <c r="X4391" s="112">
        <f t="shared" si="820"/>
        <v>54297.77777777781</v>
      </c>
      <c r="Y4391" s="111"/>
      <c r="Z4391" s="110">
        <f t="shared" si="828"/>
        <v>41</v>
      </c>
      <c r="AA4391" s="109">
        <f t="shared" si="821"/>
        <v>32.15</v>
      </c>
      <c r="AB4391" s="109">
        <f t="shared" si="822"/>
        <v>32150</v>
      </c>
      <c r="AC4391" s="108">
        <f t="shared" si="823"/>
        <v>610.85</v>
      </c>
      <c r="AD4391" s="107">
        <f t="shared" si="824"/>
        <v>2.2222222222222223E-2</v>
      </c>
      <c r="AE4391" s="106">
        <f t="shared" si="825"/>
        <v>13.574444444444445</v>
      </c>
      <c r="AF4391" s="105">
        <f t="shared" si="826"/>
        <v>67.872222222222263</v>
      </c>
      <c r="AG4391" s="105">
        <f t="shared" si="827"/>
        <v>575.12777777777774</v>
      </c>
    </row>
    <row r="4392" spans="1:33" s="88" customFormat="1" x14ac:dyDescent="0.35">
      <c r="A4392" s="21">
        <v>10141103</v>
      </c>
      <c r="B4392" s="115" t="s">
        <v>1665</v>
      </c>
      <c r="C4392" s="115" t="s">
        <v>710</v>
      </c>
      <c r="D4392" s="21" t="s">
        <v>7037</v>
      </c>
      <c r="E4392" s="114" t="str">
        <f t="shared" si="817"/>
        <v>TRANSFORMADOR MARCA:MARSONS USMCZ/PT6 USMCZ/PT6</v>
      </c>
      <c r="F4392" s="21" t="s">
        <v>7038</v>
      </c>
      <c r="G4392" s="21" t="s">
        <v>7037</v>
      </c>
      <c r="H4392" s="21" t="s">
        <v>2925</v>
      </c>
      <c r="I4392" s="21" t="s">
        <v>976</v>
      </c>
      <c r="J4392" s="21" t="s">
        <v>7036</v>
      </c>
      <c r="K4392" s="119" t="s">
        <v>7035</v>
      </c>
      <c r="L4392" s="119" t="s">
        <v>7034</v>
      </c>
      <c r="M4392" s="21">
        <v>100</v>
      </c>
      <c r="N4392" s="21">
        <v>33</v>
      </c>
      <c r="O4392" s="21">
        <v>0.4</v>
      </c>
      <c r="P4392" s="21">
        <v>3</v>
      </c>
      <c r="Q4392" s="21">
        <v>2013</v>
      </c>
      <c r="R4392" s="21" t="s">
        <v>5519</v>
      </c>
      <c r="S4392" s="21">
        <v>80890</v>
      </c>
      <c r="T4392" s="116">
        <v>763</v>
      </c>
      <c r="U4392" s="111">
        <v>45</v>
      </c>
      <c r="V4392" s="113">
        <f t="shared" si="818"/>
        <v>698.56888888888886</v>
      </c>
      <c r="W4392" s="113">
        <f t="shared" si="819"/>
        <v>64.431111111111136</v>
      </c>
      <c r="X4392" s="112">
        <f t="shared" si="820"/>
        <v>64431.111111111139</v>
      </c>
      <c r="Y4392" s="111"/>
      <c r="Z4392" s="110">
        <f t="shared" si="828"/>
        <v>41</v>
      </c>
      <c r="AA4392" s="109">
        <f t="shared" si="821"/>
        <v>38.15</v>
      </c>
      <c r="AB4392" s="109">
        <f t="shared" si="822"/>
        <v>38150</v>
      </c>
      <c r="AC4392" s="108">
        <f t="shared" si="823"/>
        <v>724.85</v>
      </c>
      <c r="AD4392" s="107">
        <f t="shared" si="824"/>
        <v>2.2222222222222223E-2</v>
      </c>
      <c r="AE4392" s="106">
        <f t="shared" si="825"/>
        <v>16.10777777777778</v>
      </c>
      <c r="AF4392" s="105">
        <f t="shared" si="826"/>
        <v>80.53888888888892</v>
      </c>
      <c r="AG4392" s="105">
        <f t="shared" si="827"/>
        <v>682.46111111111111</v>
      </c>
    </row>
    <row r="4393" spans="1:33" s="88" customFormat="1" x14ac:dyDescent="0.35">
      <c r="A4393" s="21">
        <v>10141103</v>
      </c>
      <c r="B4393" s="115" t="s">
        <v>1665</v>
      </c>
      <c r="C4393" s="115" t="s">
        <v>710</v>
      </c>
      <c r="D4393" s="21" t="s">
        <v>7032</v>
      </c>
      <c r="E4393" s="114" t="str">
        <f t="shared" si="817"/>
        <v>TRANSFORMADOR MARCA:MARSONS USMCZ/PT8 USMCZ/PT8</v>
      </c>
      <c r="F4393" s="21" t="s">
        <v>7033</v>
      </c>
      <c r="G4393" s="21" t="s">
        <v>7032</v>
      </c>
      <c r="H4393" s="21" t="s">
        <v>2925</v>
      </c>
      <c r="I4393" s="21" t="s">
        <v>976</v>
      </c>
      <c r="J4393" s="21" t="s">
        <v>7031</v>
      </c>
      <c r="K4393" s="119" t="s">
        <v>7030</v>
      </c>
      <c r="L4393" s="119" t="s">
        <v>7029</v>
      </c>
      <c r="M4393" s="21">
        <v>50</v>
      </c>
      <c r="N4393" s="21">
        <v>33</v>
      </c>
      <c r="O4393" s="21">
        <v>0.4</v>
      </c>
      <c r="P4393" s="21">
        <v>3</v>
      </c>
      <c r="Q4393" s="21">
        <v>2013</v>
      </c>
      <c r="R4393" s="21" t="s">
        <v>5519</v>
      </c>
      <c r="S4393" s="21">
        <v>80923</v>
      </c>
      <c r="T4393" s="116">
        <v>643</v>
      </c>
      <c r="U4393" s="111">
        <v>45</v>
      </c>
      <c r="V4393" s="113">
        <f t="shared" si="818"/>
        <v>588.70222222222219</v>
      </c>
      <c r="W4393" s="113">
        <f t="shared" si="819"/>
        <v>54.29777777777781</v>
      </c>
      <c r="X4393" s="112">
        <f t="shared" si="820"/>
        <v>54297.77777777781</v>
      </c>
      <c r="Y4393" s="111"/>
      <c r="Z4393" s="110">
        <f t="shared" si="828"/>
        <v>41</v>
      </c>
      <c r="AA4393" s="109">
        <f t="shared" si="821"/>
        <v>32.15</v>
      </c>
      <c r="AB4393" s="109">
        <f t="shared" si="822"/>
        <v>32150</v>
      </c>
      <c r="AC4393" s="108">
        <f t="shared" si="823"/>
        <v>610.85</v>
      </c>
      <c r="AD4393" s="107">
        <f t="shared" si="824"/>
        <v>2.2222222222222223E-2</v>
      </c>
      <c r="AE4393" s="106">
        <f t="shared" si="825"/>
        <v>13.574444444444445</v>
      </c>
      <c r="AF4393" s="105">
        <f t="shared" si="826"/>
        <v>67.872222222222263</v>
      </c>
      <c r="AG4393" s="105">
        <f t="shared" si="827"/>
        <v>575.12777777777774</v>
      </c>
    </row>
    <row r="4394" spans="1:33" s="88" customFormat="1" x14ac:dyDescent="0.35">
      <c r="A4394" s="21">
        <v>10141103</v>
      </c>
      <c r="B4394" s="162" t="s">
        <v>1665</v>
      </c>
      <c r="C4394" s="115" t="s">
        <v>710</v>
      </c>
      <c r="D4394" s="142" t="s">
        <v>7028</v>
      </c>
      <c r="E4394" s="114" t="str">
        <f t="shared" si="817"/>
        <v>TRANSFORMADOR MARCA:Transformers de Mozambique PT 414 PT 414</v>
      </c>
      <c r="F4394" s="124"/>
      <c r="G4394" s="142" t="s">
        <v>7028</v>
      </c>
      <c r="H4394" s="142" t="s">
        <v>607</v>
      </c>
      <c r="I4394" s="124"/>
      <c r="J4394" s="124"/>
      <c r="K4394" s="124"/>
      <c r="L4394" s="124"/>
      <c r="M4394" s="124">
        <v>315</v>
      </c>
      <c r="N4394" s="124">
        <v>11</v>
      </c>
      <c r="O4394" s="21">
        <v>0.4</v>
      </c>
      <c r="P4394" s="124" t="s">
        <v>514</v>
      </c>
      <c r="Q4394" s="124">
        <v>2013</v>
      </c>
      <c r="R4394" s="161" t="s">
        <v>7027</v>
      </c>
      <c r="S4394" s="124">
        <v>895532</v>
      </c>
      <c r="T4394" s="116">
        <v>840</v>
      </c>
      <c r="U4394" s="111">
        <v>45</v>
      </c>
      <c r="V4394" s="113">
        <f t="shared" si="818"/>
        <v>769.06666666666661</v>
      </c>
      <c r="W4394" s="113">
        <f t="shared" si="819"/>
        <v>70.933333333333394</v>
      </c>
      <c r="X4394" s="112">
        <f t="shared" si="820"/>
        <v>70933.333333333401</v>
      </c>
      <c r="Y4394" s="111"/>
      <c r="Z4394" s="110">
        <f t="shared" si="828"/>
        <v>41</v>
      </c>
      <c r="AA4394" s="109">
        <f t="shared" si="821"/>
        <v>42</v>
      </c>
      <c r="AB4394" s="109">
        <f t="shared" si="822"/>
        <v>42000</v>
      </c>
      <c r="AC4394" s="108">
        <f t="shared" si="823"/>
        <v>798</v>
      </c>
      <c r="AD4394" s="107">
        <f t="shared" si="824"/>
        <v>2.2222222222222223E-2</v>
      </c>
      <c r="AE4394" s="106">
        <f t="shared" si="825"/>
        <v>17.733333333333334</v>
      </c>
      <c r="AF4394" s="105">
        <f t="shared" si="826"/>
        <v>88.666666666666728</v>
      </c>
      <c r="AG4394" s="105">
        <f t="shared" si="827"/>
        <v>751.33333333333326</v>
      </c>
    </row>
    <row r="4395" spans="1:33" s="88" customFormat="1" x14ac:dyDescent="0.35">
      <c r="A4395" s="21">
        <v>10141103</v>
      </c>
      <c r="B4395" s="162" t="s">
        <v>1665</v>
      </c>
      <c r="C4395" s="115" t="s">
        <v>710</v>
      </c>
      <c r="D4395" s="142" t="s">
        <v>5926</v>
      </c>
      <c r="E4395" s="114" t="str">
        <f t="shared" si="817"/>
        <v>TRANSFORMADOR MARCA:Transformadores de Mocambique PT 157 PT 157</v>
      </c>
      <c r="F4395" s="124"/>
      <c r="G4395" s="142" t="s">
        <v>5926</v>
      </c>
      <c r="H4395" s="142" t="s">
        <v>847</v>
      </c>
      <c r="I4395" s="124"/>
      <c r="J4395" s="124"/>
      <c r="K4395" s="124"/>
      <c r="L4395" s="124"/>
      <c r="M4395" s="124">
        <v>500</v>
      </c>
      <c r="N4395" s="124">
        <v>11</v>
      </c>
      <c r="O4395" s="21">
        <v>0.4</v>
      </c>
      <c r="P4395" s="124" t="s">
        <v>514</v>
      </c>
      <c r="Q4395" s="124">
        <v>2013</v>
      </c>
      <c r="R4395" s="161" t="s">
        <v>918</v>
      </c>
      <c r="S4395" s="124">
        <v>395553</v>
      </c>
      <c r="T4395" s="116">
        <v>1016</v>
      </c>
      <c r="U4395" s="111">
        <v>45</v>
      </c>
      <c r="V4395" s="113">
        <f t="shared" si="818"/>
        <v>930.20444444444445</v>
      </c>
      <c r="W4395" s="113">
        <f t="shared" si="819"/>
        <v>85.795555555555552</v>
      </c>
      <c r="X4395" s="112">
        <f t="shared" si="820"/>
        <v>85795.555555555547</v>
      </c>
      <c r="Y4395" s="111"/>
      <c r="Z4395" s="110">
        <f t="shared" si="828"/>
        <v>41</v>
      </c>
      <c r="AA4395" s="109">
        <f t="shared" si="821"/>
        <v>50.800000000000004</v>
      </c>
      <c r="AB4395" s="109">
        <f t="shared" si="822"/>
        <v>50800.000000000007</v>
      </c>
      <c r="AC4395" s="108">
        <f t="shared" si="823"/>
        <v>965.2</v>
      </c>
      <c r="AD4395" s="107">
        <f t="shared" si="824"/>
        <v>2.2222222222222223E-2</v>
      </c>
      <c r="AE4395" s="106">
        <f t="shared" si="825"/>
        <v>21.448888888888892</v>
      </c>
      <c r="AF4395" s="105">
        <f t="shared" si="826"/>
        <v>107.24444444444444</v>
      </c>
      <c r="AG4395" s="105">
        <f t="shared" si="827"/>
        <v>908.75555555555559</v>
      </c>
    </row>
    <row r="4396" spans="1:33" s="88" customFormat="1" x14ac:dyDescent="0.35">
      <c r="A4396" s="21">
        <v>10141103</v>
      </c>
      <c r="B4396" s="162" t="s">
        <v>1665</v>
      </c>
      <c r="C4396" s="115" t="s">
        <v>710</v>
      </c>
      <c r="D4396" s="124" t="s">
        <v>7026</v>
      </c>
      <c r="E4396" s="114" t="str">
        <f t="shared" si="817"/>
        <v>TRANSFORMADOR MARCA:Transformadores de Mocambique PTS 388 PTS 388</v>
      </c>
      <c r="F4396" s="124"/>
      <c r="G4396" s="124" t="s">
        <v>7026</v>
      </c>
      <c r="H4396" s="124" t="s">
        <v>324</v>
      </c>
      <c r="I4396" s="124" t="s">
        <v>723</v>
      </c>
      <c r="J4396" s="124"/>
      <c r="K4396" s="142" t="s">
        <v>7025</v>
      </c>
      <c r="L4396" s="142" t="s">
        <v>7024</v>
      </c>
      <c r="M4396" s="124">
        <v>315</v>
      </c>
      <c r="N4396" s="124">
        <v>33</v>
      </c>
      <c r="O4396" s="21">
        <v>0.4</v>
      </c>
      <c r="P4396" s="124" t="s">
        <v>514</v>
      </c>
      <c r="Q4396" s="142">
        <v>2013</v>
      </c>
      <c r="R4396" s="161" t="s">
        <v>918</v>
      </c>
      <c r="S4396" s="124">
        <v>138814</v>
      </c>
      <c r="T4396" s="116">
        <v>1039</v>
      </c>
      <c r="U4396" s="111">
        <v>45</v>
      </c>
      <c r="V4396" s="113">
        <f t="shared" si="818"/>
        <v>951.26222222222225</v>
      </c>
      <c r="W4396" s="113">
        <f t="shared" si="819"/>
        <v>87.737777777777751</v>
      </c>
      <c r="X4396" s="112">
        <f t="shared" si="820"/>
        <v>87737.777777777752</v>
      </c>
      <c r="Y4396" s="111"/>
      <c r="Z4396" s="110">
        <f t="shared" si="828"/>
        <v>41</v>
      </c>
      <c r="AA4396" s="109">
        <f t="shared" si="821"/>
        <v>51.95</v>
      </c>
      <c r="AB4396" s="109">
        <f t="shared" si="822"/>
        <v>51950</v>
      </c>
      <c r="AC4396" s="108">
        <f t="shared" si="823"/>
        <v>987.05</v>
      </c>
      <c r="AD4396" s="107">
        <f t="shared" si="824"/>
        <v>2.2222222222222223E-2</v>
      </c>
      <c r="AE4396" s="106">
        <f t="shared" si="825"/>
        <v>21.934444444444445</v>
      </c>
      <c r="AF4396" s="105">
        <f t="shared" si="826"/>
        <v>109.67222222222219</v>
      </c>
      <c r="AG4396" s="105">
        <f t="shared" si="827"/>
        <v>929.32777777777778</v>
      </c>
    </row>
    <row r="4397" spans="1:33" s="88" customFormat="1" x14ac:dyDescent="0.35">
      <c r="A4397" s="21">
        <v>10141103</v>
      </c>
      <c r="B4397" s="162" t="s">
        <v>1665</v>
      </c>
      <c r="C4397" s="115" t="s">
        <v>710</v>
      </c>
      <c r="D4397" s="124" t="s">
        <v>4168</v>
      </c>
      <c r="E4397" s="114" t="str">
        <f t="shared" si="817"/>
        <v>TRANSFORMADOR MARCA:Transformadores de Mocambique PTS 62 PTS 62</v>
      </c>
      <c r="F4397" s="124"/>
      <c r="G4397" s="124" t="s">
        <v>4168</v>
      </c>
      <c r="H4397" s="124" t="s">
        <v>324</v>
      </c>
      <c r="I4397" s="124" t="s">
        <v>1237</v>
      </c>
      <c r="J4397" s="124"/>
      <c r="K4397" s="142" t="s">
        <v>7023</v>
      </c>
      <c r="L4397" s="142" t="s">
        <v>7022</v>
      </c>
      <c r="M4397" s="124">
        <v>630</v>
      </c>
      <c r="N4397" s="124">
        <v>33</v>
      </c>
      <c r="O4397" s="21">
        <v>0.4</v>
      </c>
      <c r="P4397" s="124" t="s">
        <v>514</v>
      </c>
      <c r="Q4397" s="142">
        <v>2013</v>
      </c>
      <c r="R4397" s="161" t="s">
        <v>918</v>
      </c>
      <c r="S4397" s="124">
        <v>894636</v>
      </c>
      <c r="T4397" s="116">
        <v>1200</v>
      </c>
      <c r="U4397" s="111">
        <v>45</v>
      </c>
      <c r="V4397" s="113">
        <f t="shared" si="818"/>
        <v>1098.6666666666667</v>
      </c>
      <c r="W4397" s="113">
        <f t="shared" si="819"/>
        <v>101.33333333333326</v>
      </c>
      <c r="X4397" s="112">
        <f t="shared" si="820"/>
        <v>101333.33333333326</v>
      </c>
      <c r="Y4397" s="111"/>
      <c r="Z4397" s="110">
        <f t="shared" si="828"/>
        <v>41</v>
      </c>
      <c r="AA4397" s="109">
        <f t="shared" si="821"/>
        <v>60</v>
      </c>
      <c r="AB4397" s="109">
        <f t="shared" si="822"/>
        <v>60000</v>
      </c>
      <c r="AC4397" s="108">
        <f t="shared" si="823"/>
        <v>1140</v>
      </c>
      <c r="AD4397" s="107">
        <f t="shared" si="824"/>
        <v>2.2222222222222223E-2</v>
      </c>
      <c r="AE4397" s="106">
        <f t="shared" si="825"/>
        <v>25.333333333333336</v>
      </c>
      <c r="AF4397" s="105">
        <f t="shared" si="826"/>
        <v>126.6666666666666</v>
      </c>
      <c r="AG4397" s="105">
        <f t="shared" si="827"/>
        <v>1073.3333333333335</v>
      </c>
    </row>
    <row r="4398" spans="1:33" s="88" customFormat="1" x14ac:dyDescent="0.35">
      <c r="A4398" s="21">
        <v>10141103</v>
      </c>
      <c r="B4398" s="162" t="s">
        <v>1665</v>
      </c>
      <c r="C4398" s="115" t="s">
        <v>710</v>
      </c>
      <c r="D4398" s="142" t="s">
        <v>4164</v>
      </c>
      <c r="E4398" s="114" t="str">
        <f t="shared" si="817"/>
        <v>TRANSFORMADOR MARCA:Transformadores de Mocambique PTS 63 PTS 63</v>
      </c>
      <c r="F4398" s="124"/>
      <c r="G4398" s="142" t="s">
        <v>4164</v>
      </c>
      <c r="H4398" s="124" t="s">
        <v>324</v>
      </c>
      <c r="I4398" s="124" t="s">
        <v>1237</v>
      </c>
      <c r="J4398" s="142"/>
      <c r="K4398" s="142" t="s">
        <v>7021</v>
      </c>
      <c r="L4398" s="142" t="s">
        <v>7020</v>
      </c>
      <c r="M4398" s="124">
        <v>500</v>
      </c>
      <c r="N4398" s="124">
        <v>33</v>
      </c>
      <c r="O4398" s="21">
        <v>0.4</v>
      </c>
      <c r="P4398" s="124" t="s">
        <v>514</v>
      </c>
      <c r="Q4398" s="142">
        <v>2013</v>
      </c>
      <c r="R4398" s="161" t="s">
        <v>918</v>
      </c>
      <c r="S4398" s="142">
        <v>895611</v>
      </c>
      <c r="T4398" s="116">
        <v>1200</v>
      </c>
      <c r="U4398" s="111">
        <v>45</v>
      </c>
      <c r="V4398" s="113">
        <f t="shared" si="818"/>
        <v>1098.6666666666667</v>
      </c>
      <c r="W4398" s="113">
        <f t="shared" si="819"/>
        <v>101.33333333333326</v>
      </c>
      <c r="X4398" s="112">
        <f t="shared" si="820"/>
        <v>101333.33333333326</v>
      </c>
      <c r="Y4398" s="111"/>
      <c r="Z4398" s="110">
        <f t="shared" si="828"/>
        <v>41</v>
      </c>
      <c r="AA4398" s="109">
        <f t="shared" si="821"/>
        <v>60</v>
      </c>
      <c r="AB4398" s="109">
        <f t="shared" si="822"/>
        <v>60000</v>
      </c>
      <c r="AC4398" s="108">
        <f t="shared" si="823"/>
        <v>1140</v>
      </c>
      <c r="AD4398" s="107">
        <f t="shared" si="824"/>
        <v>2.2222222222222223E-2</v>
      </c>
      <c r="AE4398" s="106">
        <f t="shared" si="825"/>
        <v>25.333333333333336</v>
      </c>
      <c r="AF4398" s="105">
        <f t="shared" si="826"/>
        <v>126.6666666666666</v>
      </c>
      <c r="AG4398" s="105">
        <f t="shared" si="827"/>
        <v>1073.3333333333335</v>
      </c>
    </row>
    <row r="4399" spans="1:33" s="88" customFormat="1" x14ac:dyDescent="0.35">
      <c r="A4399" s="21">
        <v>10141103</v>
      </c>
      <c r="B4399" s="162" t="s">
        <v>1665</v>
      </c>
      <c r="C4399" s="115" t="s">
        <v>710</v>
      </c>
      <c r="D4399" s="142" t="s">
        <v>6756</v>
      </c>
      <c r="E4399" s="114" t="str">
        <f t="shared" si="817"/>
        <v>TRANSFORMADOR MARCA:" PTS 95 PTS 95</v>
      </c>
      <c r="F4399" s="124"/>
      <c r="G4399" s="142" t="s">
        <v>6756</v>
      </c>
      <c r="H4399" s="124" t="s">
        <v>324</v>
      </c>
      <c r="I4399" s="124" t="s">
        <v>2843</v>
      </c>
      <c r="J4399" s="142"/>
      <c r="K4399" s="142" t="s">
        <v>7019</v>
      </c>
      <c r="L4399" s="142" t="s">
        <v>7018</v>
      </c>
      <c r="M4399" s="124">
        <v>630</v>
      </c>
      <c r="N4399" s="124">
        <v>11</v>
      </c>
      <c r="O4399" s="21">
        <v>0.4</v>
      </c>
      <c r="P4399" s="124" t="s">
        <v>514</v>
      </c>
      <c r="Q4399" s="142">
        <v>2013</v>
      </c>
      <c r="R4399" s="142" t="s">
        <v>846</v>
      </c>
      <c r="S4399" s="142">
        <v>873998</v>
      </c>
      <c r="T4399" s="116">
        <v>1016</v>
      </c>
      <c r="U4399" s="111">
        <v>45</v>
      </c>
      <c r="V4399" s="113">
        <f t="shared" si="818"/>
        <v>930.20444444444445</v>
      </c>
      <c r="W4399" s="113">
        <f t="shared" si="819"/>
        <v>85.795555555555552</v>
      </c>
      <c r="X4399" s="112">
        <f t="shared" si="820"/>
        <v>85795.555555555547</v>
      </c>
      <c r="Y4399" s="111"/>
      <c r="Z4399" s="110">
        <f t="shared" si="828"/>
        <v>41</v>
      </c>
      <c r="AA4399" s="109">
        <f t="shared" si="821"/>
        <v>50.800000000000004</v>
      </c>
      <c r="AB4399" s="109">
        <f t="shared" si="822"/>
        <v>50800.000000000007</v>
      </c>
      <c r="AC4399" s="108">
        <f t="shared" si="823"/>
        <v>965.2</v>
      </c>
      <c r="AD4399" s="107">
        <f t="shared" si="824"/>
        <v>2.2222222222222223E-2</v>
      </c>
      <c r="AE4399" s="106">
        <f t="shared" si="825"/>
        <v>21.448888888888892</v>
      </c>
      <c r="AF4399" s="105">
        <f t="shared" si="826"/>
        <v>107.24444444444444</v>
      </c>
      <c r="AG4399" s="105">
        <f t="shared" si="827"/>
        <v>908.75555555555559</v>
      </c>
    </row>
    <row r="4400" spans="1:33" s="88" customFormat="1" x14ac:dyDescent="0.35">
      <c r="A4400" s="21">
        <v>10141103</v>
      </c>
      <c r="B4400" s="162" t="s">
        <v>1665</v>
      </c>
      <c r="C4400" s="115" t="s">
        <v>710</v>
      </c>
      <c r="D4400" s="170" t="s">
        <v>7017</v>
      </c>
      <c r="E4400" s="114" t="str">
        <f t="shared" si="817"/>
        <v>TRANSFORMADOR MARCA:" PTS 96 PTS 96</v>
      </c>
      <c r="F4400" s="124"/>
      <c r="G4400" s="170" t="s">
        <v>7017</v>
      </c>
      <c r="H4400" s="124" t="s">
        <v>324</v>
      </c>
      <c r="I4400" s="124" t="s">
        <v>846</v>
      </c>
      <c r="J4400" s="142"/>
      <c r="K4400" s="142" t="s">
        <v>7016</v>
      </c>
      <c r="L4400" s="142" t="s">
        <v>7015</v>
      </c>
      <c r="M4400" s="124">
        <v>200</v>
      </c>
      <c r="N4400" s="124">
        <v>33</v>
      </c>
      <c r="O4400" s="21">
        <v>0.4</v>
      </c>
      <c r="P4400" s="124" t="s">
        <v>514</v>
      </c>
      <c r="Q4400" s="124">
        <v>2013</v>
      </c>
      <c r="R4400" s="142" t="s">
        <v>846</v>
      </c>
      <c r="S4400" s="142">
        <v>904791</v>
      </c>
      <c r="T4400" s="116">
        <v>991</v>
      </c>
      <c r="U4400" s="111">
        <v>45</v>
      </c>
      <c r="V4400" s="113">
        <f t="shared" si="818"/>
        <v>907.31555555555553</v>
      </c>
      <c r="W4400" s="113">
        <f t="shared" si="819"/>
        <v>83.684444444444466</v>
      </c>
      <c r="X4400" s="112">
        <f t="shared" si="820"/>
        <v>83684.444444444467</v>
      </c>
      <c r="Y4400" s="111"/>
      <c r="Z4400" s="110">
        <f t="shared" si="828"/>
        <v>41</v>
      </c>
      <c r="AA4400" s="109">
        <f t="shared" si="821"/>
        <v>49.550000000000004</v>
      </c>
      <c r="AB4400" s="109">
        <f t="shared" si="822"/>
        <v>49550.000000000007</v>
      </c>
      <c r="AC4400" s="108">
        <f t="shared" si="823"/>
        <v>941.45</v>
      </c>
      <c r="AD4400" s="107">
        <f t="shared" si="824"/>
        <v>2.2222222222222223E-2</v>
      </c>
      <c r="AE4400" s="106">
        <f t="shared" si="825"/>
        <v>20.921111111111113</v>
      </c>
      <c r="AF4400" s="105">
        <f t="shared" si="826"/>
        <v>104.60555555555558</v>
      </c>
      <c r="AG4400" s="105">
        <f t="shared" si="827"/>
        <v>886.39444444444439</v>
      </c>
    </row>
    <row r="4401" spans="1:33" s="88" customFormat="1" x14ac:dyDescent="0.35">
      <c r="A4401" s="21">
        <v>10141103</v>
      </c>
      <c r="B4401" s="162" t="s">
        <v>1665</v>
      </c>
      <c r="C4401" s="115" t="s">
        <v>710</v>
      </c>
      <c r="D4401" s="124" t="s">
        <v>7014</v>
      </c>
      <c r="E4401" s="114" t="str">
        <f t="shared" si="817"/>
        <v>TRANSFORMADOR MARCA:Transformadores de Mocambique PTS 106 PTS 106</v>
      </c>
      <c r="F4401" s="124"/>
      <c r="G4401" s="124" t="s">
        <v>7014</v>
      </c>
      <c r="H4401" s="124" t="s">
        <v>2791</v>
      </c>
      <c r="I4401" s="21" t="s">
        <v>2790</v>
      </c>
      <c r="J4401" s="21"/>
      <c r="K4401" s="142" t="s">
        <v>7013</v>
      </c>
      <c r="L4401" s="142" t="s">
        <v>7012</v>
      </c>
      <c r="M4401" s="124">
        <v>500</v>
      </c>
      <c r="N4401" s="124">
        <v>33</v>
      </c>
      <c r="O4401" s="21">
        <v>0.4</v>
      </c>
      <c r="P4401" s="124" t="s">
        <v>514</v>
      </c>
      <c r="Q4401" s="142">
        <v>2013</v>
      </c>
      <c r="R4401" s="161" t="s">
        <v>918</v>
      </c>
      <c r="S4401" s="124">
        <v>895609</v>
      </c>
      <c r="T4401" s="116">
        <v>1200</v>
      </c>
      <c r="U4401" s="111">
        <v>45</v>
      </c>
      <c r="V4401" s="113">
        <f t="shared" si="818"/>
        <v>1098.6666666666667</v>
      </c>
      <c r="W4401" s="113">
        <f t="shared" si="819"/>
        <v>101.33333333333326</v>
      </c>
      <c r="X4401" s="112">
        <f t="shared" si="820"/>
        <v>101333.33333333326</v>
      </c>
      <c r="Y4401" s="111"/>
      <c r="Z4401" s="110">
        <f t="shared" si="828"/>
        <v>41</v>
      </c>
      <c r="AA4401" s="109">
        <f t="shared" si="821"/>
        <v>60</v>
      </c>
      <c r="AB4401" s="109">
        <f t="shared" si="822"/>
        <v>60000</v>
      </c>
      <c r="AC4401" s="108">
        <f t="shared" si="823"/>
        <v>1140</v>
      </c>
      <c r="AD4401" s="107">
        <f t="shared" si="824"/>
        <v>2.2222222222222223E-2</v>
      </c>
      <c r="AE4401" s="106">
        <f t="shared" si="825"/>
        <v>25.333333333333336</v>
      </c>
      <c r="AF4401" s="105">
        <f t="shared" si="826"/>
        <v>126.6666666666666</v>
      </c>
      <c r="AG4401" s="105">
        <f t="shared" si="827"/>
        <v>1073.3333333333335</v>
      </c>
    </row>
    <row r="4402" spans="1:33" s="88" customFormat="1" x14ac:dyDescent="0.35">
      <c r="A4402" s="21">
        <v>10141103</v>
      </c>
      <c r="B4402" s="162" t="s">
        <v>1665</v>
      </c>
      <c r="C4402" s="115" t="s">
        <v>710</v>
      </c>
      <c r="D4402" s="170" t="s">
        <v>4244</v>
      </c>
      <c r="E4402" s="114" t="str">
        <f t="shared" si="817"/>
        <v>TRANSFORMADOR MARCA:Transformadores de Mocambique PTS 18 PTS 18</v>
      </c>
      <c r="F4402" s="124"/>
      <c r="G4402" s="170" t="s">
        <v>4244</v>
      </c>
      <c r="H4402" s="124" t="s">
        <v>2791</v>
      </c>
      <c r="I4402" s="21" t="s">
        <v>2790</v>
      </c>
      <c r="J4402" s="21"/>
      <c r="K4402" s="142" t="s">
        <v>7011</v>
      </c>
      <c r="L4402" s="142" t="s">
        <v>7010</v>
      </c>
      <c r="M4402" s="124">
        <v>250</v>
      </c>
      <c r="N4402" s="124">
        <v>33</v>
      </c>
      <c r="O4402" s="21">
        <v>0.4</v>
      </c>
      <c r="P4402" s="124" t="s">
        <v>514</v>
      </c>
      <c r="Q4402" s="142">
        <v>2013</v>
      </c>
      <c r="R4402" s="161" t="s">
        <v>918</v>
      </c>
      <c r="S4402" s="124">
        <v>911802</v>
      </c>
      <c r="T4402" s="116">
        <v>991</v>
      </c>
      <c r="U4402" s="111">
        <v>45</v>
      </c>
      <c r="V4402" s="113">
        <f t="shared" si="818"/>
        <v>907.31555555555553</v>
      </c>
      <c r="W4402" s="113">
        <f t="shared" si="819"/>
        <v>83.684444444444466</v>
      </c>
      <c r="X4402" s="112">
        <f t="shared" si="820"/>
        <v>83684.444444444467</v>
      </c>
      <c r="Y4402" s="111"/>
      <c r="Z4402" s="110">
        <f t="shared" si="828"/>
        <v>41</v>
      </c>
      <c r="AA4402" s="109">
        <f t="shared" si="821"/>
        <v>49.550000000000004</v>
      </c>
      <c r="AB4402" s="109">
        <f t="shared" si="822"/>
        <v>49550.000000000007</v>
      </c>
      <c r="AC4402" s="108">
        <f t="shared" si="823"/>
        <v>941.45</v>
      </c>
      <c r="AD4402" s="107">
        <f t="shared" si="824"/>
        <v>2.2222222222222223E-2</v>
      </c>
      <c r="AE4402" s="106">
        <f t="shared" si="825"/>
        <v>20.921111111111113</v>
      </c>
      <c r="AF4402" s="105">
        <f t="shared" si="826"/>
        <v>104.60555555555558</v>
      </c>
      <c r="AG4402" s="105">
        <f t="shared" si="827"/>
        <v>886.39444444444439</v>
      </c>
    </row>
    <row r="4403" spans="1:33" s="88" customFormat="1" x14ac:dyDescent="0.35">
      <c r="A4403" s="21">
        <v>10141103</v>
      </c>
      <c r="B4403" s="162" t="s">
        <v>1665</v>
      </c>
      <c r="C4403" s="115" t="s">
        <v>710</v>
      </c>
      <c r="D4403" s="170" t="s">
        <v>7009</v>
      </c>
      <c r="E4403" s="114" t="str">
        <f t="shared" si="817"/>
        <v>TRANSFORMADOR MARCA:Transformadores de Mocambique PTS 455 PTS 455</v>
      </c>
      <c r="F4403" s="124"/>
      <c r="G4403" s="170" t="s">
        <v>7009</v>
      </c>
      <c r="H4403" s="124" t="s">
        <v>2791</v>
      </c>
      <c r="I4403" s="21" t="s">
        <v>2804</v>
      </c>
      <c r="J4403" s="21"/>
      <c r="K4403" s="142" t="s">
        <v>7008</v>
      </c>
      <c r="L4403" s="142" t="s">
        <v>7007</v>
      </c>
      <c r="M4403" s="124">
        <v>200</v>
      </c>
      <c r="N4403" s="124">
        <v>33</v>
      </c>
      <c r="O4403" s="21">
        <v>0.4</v>
      </c>
      <c r="P4403" s="124" t="s">
        <v>514</v>
      </c>
      <c r="Q4403" s="142">
        <v>2013</v>
      </c>
      <c r="R4403" s="161" t="s">
        <v>918</v>
      </c>
      <c r="S4403" s="124">
        <v>995632</v>
      </c>
      <c r="T4403" s="116">
        <v>991</v>
      </c>
      <c r="U4403" s="111">
        <v>45</v>
      </c>
      <c r="V4403" s="113">
        <f t="shared" si="818"/>
        <v>907.31555555555553</v>
      </c>
      <c r="W4403" s="113">
        <f t="shared" si="819"/>
        <v>83.684444444444466</v>
      </c>
      <c r="X4403" s="112">
        <f t="shared" si="820"/>
        <v>83684.444444444467</v>
      </c>
      <c r="Y4403" s="111"/>
      <c r="Z4403" s="110">
        <f t="shared" si="828"/>
        <v>41</v>
      </c>
      <c r="AA4403" s="109">
        <f t="shared" si="821"/>
        <v>49.550000000000004</v>
      </c>
      <c r="AB4403" s="109">
        <f t="shared" si="822"/>
        <v>49550.000000000007</v>
      </c>
      <c r="AC4403" s="108">
        <f t="shared" si="823"/>
        <v>941.45</v>
      </c>
      <c r="AD4403" s="107">
        <f t="shared" si="824"/>
        <v>2.2222222222222223E-2</v>
      </c>
      <c r="AE4403" s="106">
        <f t="shared" si="825"/>
        <v>20.921111111111113</v>
      </c>
      <c r="AF4403" s="105">
        <f t="shared" si="826"/>
        <v>104.60555555555558</v>
      </c>
      <c r="AG4403" s="105">
        <f t="shared" si="827"/>
        <v>886.39444444444439</v>
      </c>
    </row>
    <row r="4404" spans="1:33" s="88" customFormat="1" x14ac:dyDescent="0.35">
      <c r="A4404" s="21">
        <v>10141103</v>
      </c>
      <c r="B4404" s="162" t="s">
        <v>1665</v>
      </c>
      <c r="C4404" s="115" t="s">
        <v>710</v>
      </c>
      <c r="D4404" s="170" t="s">
        <v>7006</v>
      </c>
      <c r="E4404" s="114" t="str">
        <f t="shared" si="817"/>
        <v>TRANSFORMADOR MARCA:Transformadores de Mocambique PTS 505 PTS 505</v>
      </c>
      <c r="F4404" s="124"/>
      <c r="G4404" s="170" t="s">
        <v>7006</v>
      </c>
      <c r="H4404" s="124" t="s">
        <v>2791</v>
      </c>
      <c r="I4404" s="21" t="s">
        <v>2804</v>
      </c>
      <c r="J4404" s="21"/>
      <c r="K4404" s="142" t="s">
        <v>7005</v>
      </c>
      <c r="L4404" s="142" t="s">
        <v>7004</v>
      </c>
      <c r="M4404" s="124">
        <v>200</v>
      </c>
      <c r="N4404" s="124">
        <v>33</v>
      </c>
      <c r="O4404" s="21">
        <v>0.4</v>
      </c>
      <c r="P4404" s="124" t="s">
        <v>514</v>
      </c>
      <c r="Q4404" s="142">
        <v>2013</v>
      </c>
      <c r="R4404" s="161" t="s">
        <v>918</v>
      </c>
      <c r="S4404" s="124">
        <v>895618</v>
      </c>
      <c r="T4404" s="116">
        <v>991</v>
      </c>
      <c r="U4404" s="111">
        <v>45</v>
      </c>
      <c r="V4404" s="113">
        <f t="shared" si="818"/>
        <v>907.31555555555553</v>
      </c>
      <c r="W4404" s="113">
        <f t="shared" si="819"/>
        <v>83.684444444444466</v>
      </c>
      <c r="X4404" s="112">
        <f t="shared" si="820"/>
        <v>83684.444444444467</v>
      </c>
      <c r="Y4404" s="111"/>
      <c r="Z4404" s="110">
        <f t="shared" si="828"/>
        <v>41</v>
      </c>
      <c r="AA4404" s="109">
        <f t="shared" si="821"/>
        <v>49.550000000000004</v>
      </c>
      <c r="AB4404" s="109">
        <f t="shared" si="822"/>
        <v>49550.000000000007</v>
      </c>
      <c r="AC4404" s="108">
        <f t="shared" si="823"/>
        <v>941.45</v>
      </c>
      <c r="AD4404" s="107">
        <f t="shared" si="824"/>
        <v>2.2222222222222223E-2</v>
      </c>
      <c r="AE4404" s="106">
        <f t="shared" si="825"/>
        <v>20.921111111111113</v>
      </c>
      <c r="AF4404" s="105">
        <f t="shared" si="826"/>
        <v>104.60555555555558</v>
      </c>
      <c r="AG4404" s="105">
        <f t="shared" si="827"/>
        <v>886.39444444444439</v>
      </c>
    </row>
    <row r="4405" spans="1:33" s="88" customFormat="1" x14ac:dyDescent="0.35">
      <c r="A4405" s="21">
        <v>10141103</v>
      </c>
      <c r="B4405" s="162" t="s">
        <v>1665</v>
      </c>
      <c r="C4405" s="115" t="s">
        <v>710</v>
      </c>
      <c r="D4405" s="170" t="s">
        <v>7003</v>
      </c>
      <c r="E4405" s="114" t="str">
        <f t="shared" si="817"/>
        <v>TRANSFORMADOR MARCA:Transformadores de Mocambique PTS 836 PTS 836</v>
      </c>
      <c r="F4405" s="124"/>
      <c r="G4405" s="170" t="s">
        <v>7003</v>
      </c>
      <c r="H4405" s="124" t="s">
        <v>2791</v>
      </c>
      <c r="I4405" s="21" t="s">
        <v>2790</v>
      </c>
      <c r="J4405" s="21"/>
      <c r="K4405" s="142" t="s">
        <v>7002</v>
      </c>
      <c r="L4405" s="142" t="s">
        <v>7001</v>
      </c>
      <c r="M4405" s="124">
        <v>250</v>
      </c>
      <c r="N4405" s="124">
        <v>33</v>
      </c>
      <c r="O4405" s="21">
        <v>0.4</v>
      </c>
      <c r="P4405" s="124" t="s">
        <v>514</v>
      </c>
      <c r="Q4405" s="142">
        <v>2013</v>
      </c>
      <c r="R4405" s="161" t="s">
        <v>918</v>
      </c>
      <c r="S4405" s="124">
        <v>904921</v>
      </c>
      <c r="T4405" s="116">
        <v>991</v>
      </c>
      <c r="U4405" s="111">
        <v>45</v>
      </c>
      <c r="V4405" s="113">
        <f t="shared" si="818"/>
        <v>907.31555555555553</v>
      </c>
      <c r="W4405" s="113">
        <f t="shared" si="819"/>
        <v>83.684444444444466</v>
      </c>
      <c r="X4405" s="112">
        <f t="shared" si="820"/>
        <v>83684.444444444467</v>
      </c>
      <c r="Y4405" s="111"/>
      <c r="Z4405" s="110">
        <f t="shared" si="828"/>
        <v>41</v>
      </c>
      <c r="AA4405" s="109">
        <f t="shared" si="821"/>
        <v>49.550000000000004</v>
      </c>
      <c r="AB4405" s="109">
        <f t="shared" si="822"/>
        <v>49550.000000000007</v>
      </c>
      <c r="AC4405" s="108">
        <f t="shared" si="823"/>
        <v>941.45</v>
      </c>
      <c r="AD4405" s="107">
        <f t="shared" si="824"/>
        <v>2.2222222222222223E-2</v>
      </c>
      <c r="AE4405" s="106">
        <f t="shared" si="825"/>
        <v>20.921111111111113</v>
      </c>
      <c r="AF4405" s="105">
        <f t="shared" si="826"/>
        <v>104.60555555555558</v>
      </c>
      <c r="AG4405" s="105">
        <f t="shared" si="827"/>
        <v>886.39444444444439</v>
      </c>
    </row>
    <row r="4406" spans="1:33" s="88" customFormat="1" x14ac:dyDescent="0.35">
      <c r="A4406" s="21">
        <v>10141103</v>
      </c>
      <c r="B4406" s="162" t="s">
        <v>1665</v>
      </c>
      <c r="C4406" s="115" t="s">
        <v>710</v>
      </c>
      <c r="D4406" s="170" t="s">
        <v>7000</v>
      </c>
      <c r="E4406" s="114" t="str">
        <f t="shared" si="817"/>
        <v>TRANSFORMADOR MARCA:EFACEC PTS 583 PTS 583</v>
      </c>
      <c r="F4406" s="124"/>
      <c r="G4406" s="170" t="s">
        <v>7000</v>
      </c>
      <c r="H4406" s="124" t="s">
        <v>2791</v>
      </c>
      <c r="I4406" s="21" t="s">
        <v>2790</v>
      </c>
      <c r="J4406" s="21"/>
      <c r="K4406" s="142" t="s">
        <v>6999</v>
      </c>
      <c r="L4406" s="142" t="s">
        <v>6998</v>
      </c>
      <c r="M4406" s="124">
        <v>160</v>
      </c>
      <c r="N4406" s="124">
        <v>33</v>
      </c>
      <c r="O4406" s="21">
        <v>0.4</v>
      </c>
      <c r="P4406" s="124" t="s">
        <v>514</v>
      </c>
      <c r="Q4406" s="142">
        <v>2013</v>
      </c>
      <c r="R4406" s="124" t="s">
        <v>27</v>
      </c>
      <c r="S4406" s="124" t="s">
        <v>6997</v>
      </c>
      <c r="T4406" s="116">
        <v>991</v>
      </c>
      <c r="U4406" s="111">
        <v>45</v>
      </c>
      <c r="V4406" s="113">
        <f t="shared" si="818"/>
        <v>907.31555555555553</v>
      </c>
      <c r="W4406" s="113">
        <f t="shared" si="819"/>
        <v>83.684444444444466</v>
      </c>
      <c r="X4406" s="112">
        <f t="shared" si="820"/>
        <v>83684.444444444467</v>
      </c>
      <c r="Y4406" s="111"/>
      <c r="Z4406" s="110">
        <f t="shared" si="828"/>
        <v>41</v>
      </c>
      <c r="AA4406" s="109">
        <f t="shared" si="821"/>
        <v>49.550000000000004</v>
      </c>
      <c r="AB4406" s="109">
        <f t="shared" si="822"/>
        <v>49550.000000000007</v>
      </c>
      <c r="AC4406" s="108">
        <f t="shared" si="823"/>
        <v>941.45</v>
      </c>
      <c r="AD4406" s="107">
        <f t="shared" si="824"/>
        <v>2.2222222222222223E-2</v>
      </c>
      <c r="AE4406" s="106">
        <f t="shared" si="825"/>
        <v>20.921111111111113</v>
      </c>
      <c r="AF4406" s="105">
        <f t="shared" si="826"/>
        <v>104.60555555555558</v>
      </c>
      <c r="AG4406" s="105">
        <f t="shared" si="827"/>
        <v>886.39444444444439</v>
      </c>
    </row>
    <row r="4407" spans="1:33" s="88" customFormat="1" x14ac:dyDescent="0.35">
      <c r="A4407" s="21">
        <v>10141103</v>
      </c>
      <c r="B4407" s="135" t="s">
        <v>1665</v>
      </c>
      <c r="C4407" s="115" t="s">
        <v>710</v>
      </c>
      <c r="D4407" s="124" t="s">
        <v>6996</v>
      </c>
      <c r="E4407" s="114" t="str">
        <f t="shared" si="817"/>
        <v>TRANSFORMADOR MARCA:Transformadores de Mocambique PTS  795 PTS  795</v>
      </c>
      <c r="F4407" s="124"/>
      <c r="G4407" s="124" t="s">
        <v>6996</v>
      </c>
      <c r="H4407" s="124" t="s">
        <v>1608</v>
      </c>
      <c r="I4407" s="124" t="s">
        <v>1608</v>
      </c>
      <c r="J4407" s="124"/>
      <c r="K4407" s="142" t="s">
        <v>6995</v>
      </c>
      <c r="L4407" s="142" t="s">
        <v>6994</v>
      </c>
      <c r="M4407" s="124">
        <v>315</v>
      </c>
      <c r="N4407" s="124">
        <v>33</v>
      </c>
      <c r="O4407" s="21">
        <v>0.4</v>
      </c>
      <c r="P4407" s="124" t="s">
        <v>514</v>
      </c>
      <c r="Q4407" s="142">
        <v>2013</v>
      </c>
      <c r="R4407" s="161" t="s">
        <v>918</v>
      </c>
      <c r="S4407" s="124">
        <v>1306130</v>
      </c>
      <c r="T4407" s="116">
        <v>1039</v>
      </c>
      <c r="U4407" s="111">
        <v>45</v>
      </c>
      <c r="V4407" s="113">
        <f t="shared" si="818"/>
        <v>951.26222222222225</v>
      </c>
      <c r="W4407" s="113">
        <f t="shared" si="819"/>
        <v>87.737777777777751</v>
      </c>
      <c r="X4407" s="112">
        <f t="shared" si="820"/>
        <v>87737.777777777752</v>
      </c>
      <c r="Y4407" s="111"/>
      <c r="Z4407" s="110">
        <f t="shared" si="828"/>
        <v>41</v>
      </c>
      <c r="AA4407" s="109">
        <f t="shared" si="821"/>
        <v>51.95</v>
      </c>
      <c r="AB4407" s="109">
        <f t="shared" si="822"/>
        <v>51950</v>
      </c>
      <c r="AC4407" s="108">
        <f t="shared" si="823"/>
        <v>987.05</v>
      </c>
      <c r="AD4407" s="107">
        <f t="shared" si="824"/>
        <v>2.2222222222222223E-2</v>
      </c>
      <c r="AE4407" s="106">
        <f t="shared" si="825"/>
        <v>21.934444444444445</v>
      </c>
      <c r="AF4407" s="105">
        <f t="shared" si="826"/>
        <v>109.67222222222219</v>
      </c>
      <c r="AG4407" s="105">
        <f t="shared" si="827"/>
        <v>929.32777777777778</v>
      </c>
    </row>
    <row r="4408" spans="1:33" s="88" customFormat="1" x14ac:dyDescent="0.35">
      <c r="A4408" s="21">
        <v>10141103</v>
      </c>
      <c r="B4408" s="135" t="s">
        <v>1665</v>
      </c>
      <c r="C4408" s="115" t="s">
        <v>710</v>
      </c>
      <c r="D4408" s="142" t="s">
        <v>6993</v>
      </c>
      <c r="E4408" s="114" t="str">
        <f t="shared" si="817"/>
        <v>TRANSFORMADOR MARCA:Transformadores de Mocambique PTS 801 PTS 801</v>
      </c>
      <c r="F4408" s="124"/>
      <c r="G4408" s="142" t="s">
        <v>6993</v>
      </c>
      <c r="H4408" s="124" t="s">
        <v>1608</v>
      </c>
      <c r="I4408" s="124" t="s">
        <v>6992</v>
      </c>
      <c r="J4408" s="124"/>
      <c r="K4408" s="142" t="s">
        <v>6991</v>
      </c>
      <c r="L4408" s="142" t="s">
        <v>6990</v>
      </c>
      <c r="M4408" s="124">
        <v>200</v>
      </c>
      <c r="N4408" s="124">
        <v>33</v>
      </c>
      <c r="O4408" s="21">
        <v>0.4</v>
      </c>
      <c r="P4408" s="124" t="s">
        <v>514</v>
      </c>
      <c r="Q4408" s="124">
        <v>2013</v>
      </c>
      <c r="R4408" s="161" t="s">
        <v>918</v>
      </c>
      <c r="S4408" s="124">
        <v>911797</v>
      </c>
      <c r="T4408" s="116">
        <v>991</v>
      </c>
      <c r="U4408" s="111">
        <v>45</v>
      </c>
      <c r="V4408" s="113">
        <f t="shared" si="818"/>
        <v>907.31555555555553</v>
      </c>
      <c r="W4408" s="113">
        <f t="shared" si="819"/>
        <v>83.684444444444466</v>
      </c>
      <c r="X4408" s="112">
        <f t="shared" si="820"/>
        <v>83684.444444444467</v>
      </c>
      <c r="Y4408" s="111"/>
      <c r="Z4408" s="110">
        <f t="shared" si="828"/>
        <v>41</v>
      </c>
      <c r="AA4408" s="109">
        <f t="shared" si="821"/>
        <v>49.550000000000004</v>
      </c>
      <c r="AB4408" s="109">
        <f t="shared" si="822"/>
        <v>49550.000000000007</v>
      </c>
      <c r="AC4408" s="108">
        <f t="shared" si="823"/>
        <v>941.45</v>
      </c>
      <c r="AD4408" s="107">
        <f t="shared" si="824"/>
        <v>2.2222222222222223E-2</v>
      </c>
      <c r="AE4408" s="106">
        <f t="shared" si="825"/>
        <v>20.921111111111113</v>
      </c>
      <c r="AF4408" s="105">
        <f t="shared" si="826"/>
        <v>104.60555555555558</v>
      </c>
      <c r="AG4408" s="105">
        <f t="shared" si="827"/>
        <v>886.39444444444439</v>
      </c>
    </row>
    <row r="4409" spans="1:33" s="88" customFormat="1" x14ac:dyDescent="0.35">
      <c r="A4409" s="21">
        <v>10141103</v>
      </c>
      <c r="B4409" s="135" t="s">
        <v>1665</v>
      </c>
      <c r="C4409" s="115" t="s">
        <v>710</v>
      </c>
      <c r="D4409" s="142" t="s">
        <v>6989</v>
      </c>
      <c r="E4409" s="114" t="str">
        <f t="shared" si="817"/>
        <v>TRANSFORMADOR MARCA:Transformadores de Mocambique PTS 1047 PTS 1047</v>
      </c>
      <c r="F4409" s="124"/>
      <c r="G4409" s="142" t="s">
        <v>6989</v>
      </c>
      <c r="H4409" s="124" t="s">
        <v>1608</v>
      </c>
      <c r="I4409" s="124" t="s">
        <v>2767</v>
      </c>
      <c r="J4409" s="124"/>
      <c r="K4409" s="142" t="s">
        <v>6988</v>
      </c>
      <c r="L4409" s="142" t="s">
        <v>6987</v>
      </c>
      <c r="M4409" s="124">
        <v>200</v>
      </c>
      <c r="N4409" s="124">
        <v>33</v>
      </c>
      <c r="O4409" s="124">
        <v>0.4</v>
      </c>
      <c r="P4409" s="124" t="s">
        <v>514</v>
      </c>
      <c r="Q4409" s="124">
        <v>2013</v>
      </c>
      <c r="R4409" s="161" t="s">
        <v>918</v>
      </c>
      <c r="S4409" s="124">
        <v>904919</v>
      </c>
      <c r="T4409" s="116">
        <v>991</v>
      </c>
      <c r="U4409" s="111">
        <v>45</v>
      </c>
      <c r="V4409" s="113">
        <f t="shared" si="818"/>
        <v>907.31555555555553</v>
      </c>
      <c r="W4409" s="113">
        <f t="shared" si="819"/>
        <v>83.684444444444466</v>
      </c>
      <c r="X4409" s="112">
        <f t="shared" si="820"/>
        <v>83684.444444444467</v>
      </c>
      <c r="Y4409" s="111"/>
      <c r="Z4409" s="110">
        <f t="shared" si="828"/>
        <v>41</v>
      </c>
      <c r="AA4409" s="109">
        <f t="shared" si="821"/>
        <v>49.550000000000004</v>
      </c>
      <c r="AB4409" s="109">
        <f t="shared" si="822"/>
        <v>49550.000000000007</v>
      </c>
      <c r="AC4409" s="108">
        <f t="shared" si="823"/>
        <v>941.45</v>
      </c>
      <c r="AD4409" s="107">
        <f t="shared" si="824"/>
        <v>2.2222222222222223E-2</v>
      </c>
      <c r="AE4409" s="106">
        <f t="shared" si="825"/>
        <v>20.921111111111113</v>
      </c>
      <c r="AF4409" s="105">
        <f t="shared" si="826"/>
        <v>104.60555555555558</v>
      </c>
      <c r="AG4409" s="105">
        <f t="shared" si="827"/>
        <v>886.39444444444439</v>
      </c>
    </row>
    <row r="4410" spans="1:33" s="88" customFormat="1" x14ac:dyDescent="0.35">
      <c r="A4410" s="21">
        <v>10141103</v>
      </c>
      <c r="B4410" s="135" t="s">
        <v>1665</v>
      </c>
      <c r="C4410" s="115" t="s">
        <v>710</v>
      </c>
      <c r="D4410" s="142" t="s">
        <v>6986</v>
      </c>
      <c r="E4410" s="114" t="str">
        <f t="shared" si="817"/>
        <v>TRANSFORMADOR MARCA:Transformadores de Mocambique PTS 822 PTS 822</v>
      </c>
      <c r="F4410" s="124"/>
      <c r="G4410" s="142" t="s">
        <v>6986</v>
      </c>
      <c r="H4410" s="124" t="s">
        <v>1608</v>
      </c>
      <c r="I4410" s="124" t="s">
        <v>6985</v>
      </c>
      <c r="J4410" s="124"/>
      <c r="K4410" s="142" t="s">
        <v>6984</v>
      </c>
      <c r="L4410" s="142" t="s">
        <v>6983</v>
      </c>
      <c r="M4410" s="124">
        <v>100</v>
      </c>
      <c r="N4410" s="124">
        <v>33</v>
      </c>
      <c r="O4410" s="124">
        <v>0.4</v>
      </c>
      <c r="P4410" s="124" t="s">
        <v>514</v>
      </c>
      <c r="Q4410" s="142">
        <v>2013</v>
      </c>
      <c r="R4410" s="161" t="s">
        <v>918</v>
      </c>
      <c r="S4410" s="124">
        <v>895424</v>
      </c>
      <c r="T4410" s="116">
        <v>763</v>
      </c>
      <c r="U4410" s="111">
        <v>45</v>
      </c>
      <c r="V4410" s="113">
        <f t="shared" si="818"/>
        <v>698.56888888888886</v>
      </c>
      <c r="W4410" s="113">
        <f t="shared" si="819"/>
        <v>64.431111111111136</v>
      </c>
      <c r="X4410" s="112">
        <f t="shared" si="820"/>
        <v>64431.111111111139</v>
      </c>
      <c r="Y4410" s="111"/>
      <c r="Z4410" s="110">
        <f t="shared" si="828"/>
        <v>41</v>
      </c>
      <c r="AA4410" s="109">
        <f t="shared" si="821"/>
        <v>38.15</v>
      </c>
      <c r="AB4410" s="109">
        <f t="shared" si="822"/>
        <v>38150</v>
      </c>
      <c r="AC4410" s="108">
        <f t="shared" si="823"/>
        <v>724.85</v>
      </c>
      <c r="AD4410" s="107">
        <f t="shared" si="824"/>
        <v>2.2222222222222223E-2</v>
      </c>
      <c r="AE4410" s="106">
        <f t="shared" si="825"/>
        <v>16.10777777777778</v>
      </c>
      <c r="AF4410" s="105">
        <f t="shared" si="826"/>
        <v>80.53888888888892</v>
      </c>
      <c r="AG4410" s="105">
        <f t="shared" si="827"/>
        <v>682.46111111111111</v>
      </c>
    </row>
    <row r="4411" spans="1:33" s="88" customFormat="1" x14ac:dyDescent="0.35">
      <c r="A4411" s="21">
        <v>10141103</v>
      </c>
      <c r="B4411" s="135" t="s">
        <v>1665</v>
      </c>
      <c r="C4411" s="115" t="s">
        <v>710</v>
      </c>
      <c r="D4411" s="142" t="s">
        <v>6982</v>
      </c>
      <c r="E4411" s="114" t="str">
        <f t="shared" si="817"/>
        <v>TRANSFORMADOR MARCA:Transformadores de Mocambique PTS 821 PTS 821</v>
      </c>
      <c r="F4411" s="124"/>
      <c r="G4411" s="142" t="s">
        <v>6982</v>
      </c>
      <c r="H4411" s="124" t="s">
        <v>1608</v>
      </c>
      <c r="I4411" s="124" t="s">
        <v>4119</v>
      </c>
      <c r="J4411" s="124"/>
      <c r="K4411" s="142" t="s">
        <v>6981</v>
      </c>
      <c r="L4411" s="142" t="s">
        <v>6980</v>
      </c>
      <c r="M4411" s="124">
        <v>250</v>
      </c>
      <c r="N4411" s="124">
        <v>33</v>
      </c>
      <c r="O4411" s="124">
        <v>0.4</v>
      </c>
      <c r="P4411" s="124" t="s">
        <v>514</v>
      </c>
      <c r="Q4411" s="142">
        <v>2013</v>
      </c>
      <c r="R4411" s="161" t="s">
        <v>918</v>
      </c>
      <c r="S4411" s="124">
        <v>911797</v>
      </c>
      <c r="T4411" s="116">
        <v>991</v>
      </c>
      <c r="U4411" s="111">
        <v>45</v>
      </c>
      <c r="V4411" s="113">
        <f t="shared" si="818"/>
        <v>907.31555555555553</v>
      </c>
      <c r="W4411" s="113">
        <f t="shared" si="819"/>
        <v>83.684444444444466</v>
      </c>
      <c r="X4411" s="112">
        <f t="shared" si="820"/>
        <v>83684.444444444467</v>
      </c>
      <c r="Y4411" s="111"/>
      <c r="Z4411" s="110">
        <f t="shared" si="828"/>
        <v>41</v>
      </c>
      <c r="AA4411" s="109">
        <f t="shared" si="821"/>
        <v>49.550000000000004</v>
      </c>
      <c r="AB4411" s="109">
        <f t="shared" si="822"/>
        <v>49550.000000000007</v>
      </c>
      <c r="AC4411" s="108">
        <f t="shared" si="823"/>
        <v>941.45</v>
      </c>
      <c r="AD4411" s="107">
        <f t="shared" si="824"/>
        <v>2.2222222222222223E-2</v>
      </c>
      <c r="AE4411" s="106">
        <f t="shared" si="825"/>
        <v>20.921111111111113</v>
      </c>
      <c r="AF4411" s="105">
        <f t="shared" si="826"/>
        <v>104.60555555555558</v>
      </c>
      <c r="AG4411" s="105">
        <f t="shared" si="827"/>
        <v>886.39444444444439</v>
      </c>
    </row>
    <row r="4412" spans="1:33" s="88" customFormat="1" x14ac:dyDescent="0.35">
      <c r="A4412" s="21">
        <v>10141103</v>
      </c>
      <c r="B4412" s="135" t="s">
        <v>1665</v>
      </c>
      <c r="C4412" s="115" t="s">
        <v>710</v>
      </c>
      <c r="D4412" s="142" t="s">
        <v>6979</v>
      </c>
      <c r="E4412" s="114" t="str">
        <f t="shared" si="817"/>
        <v>TRANSFORMADOR MARCA:Transformadores de Mocambique PTS 864 PTS 864</v>
      </c>
      <c r="F4412" s="124"/>
      <c r="G4412" s="142" t="s">
        <v>6979</v>
      </c>
      <c r="H4412" s="124" t="s">
        <v>1608</v>
      </c>
      <c r="I4412" s="124" t="s">
        <v>6978</v>
      </c>
      <c r="J4412" s="124"/>
      <c r="K4412" s="142" t="s">
        <v>6977</v>
      </c>
      <c r="L4412" s="142" t="s">
        <v>6976</v>
      </c>
      <c r="M4412" s="124">
        <v>32</v>
      </c>
      <c r="N4412" s="124">
        <v>33</v>
      </c>
      <c r="O4412" s="124">
        <v>0.23</v>
      </c>
      <c r="P4412" s="124" t="s">
        <v>2759</v>
      </c>
      <c r="Q4412" s="142">
        <v>2013</v>
      </c>
      <c r="R4412" s="161" t="s">
        <v>918</v>
      </c>
      <c r="S4412" s="124">
        <v>895451</v>
      </c>
      <c r="T4412" s="116">
        <v>643</v>
      </c>
      <c r="U4412" s="111">
        <v>45</v>
      </c>
      <c r="V4412" s="113">
        <f t="shared" si="818"/>
        <v>588.70222222222219</v>
      </c>
      <c r="W4412" s="113">
        <f t="shared" si="819"/>
        <v>54.29777777777781</v>
      </c>
      <c r="X4412" s="112">
        <f t="shared" si="820"/>
        <v>54297.77777777781</v>
      </c>
      <c r="Y4412" s="111"/>
      <c r="Z4412" s="110">
        <f t="shared" si="828"/>
        <v>41</v>
      </c>
      <c r="AA4412" s="109">
        <f t="shared" si="821"/>
        <v>32.15</v>
      </c>
      <c r="AB4412" s="109">
        <f t="shared" si="822"/>
        <v>32150</v>
      </c>
      <c r="AC4412" s="108">
        <f t="shared" si="823"/>
        <v>610.85</v>
      </c>
      <c r="AD4412" s="107">
        <f t="shared" si="824"/>
        <v>2.2222222222222223E-2</v>
      </c>
      <c r="AE4412" s="106">
        <f t="shared" si="825"/>
        <v>13.574444444444445</v>
      </c>
      <c r="AF4412" s="105">
        <f t="shared" si="826"/>
        <v>67.872222222222263</v>
      </c>
      <c r="AG4412" s="105">
        <f t="shared" si="827"/>
        <v>575.12777777777774</v>
      </c>
    </row>
    <row r="4413" spans="1:33" s="88" customFormat="1" x14ac:dyDescent="0.35">
      <c r="A4413" s="21">
        <v>10141103</v>
      </c>
      <c r="B4413" s="135" t="s">
        <v>1665</v>
      </c>
      <c r="C4413" s="115" t="s">
        <v>710</v>
      </c>
      <c r="D4413" s="170" t="s">
        <v>6975</v>
      </c>
      <c r="E4413" s="114" t="str">
        <f t="shared" si="817"/>
        <v>TRANSFORMADOR MARCA:EFACEC PTS 868 PTS 868</v>
      </c>
      <c r="F4413" s="124"/>
      <c r="G4413" s="170" t="s">
        <v>6975</v>
      </c>
      <c r="H4413" s="124" t="s">
        <v>1608</v>
      </c>
      <c r="I4413" s="124" t="s">
        <v>1608</v>
      </c>
      <c r="J4413" s="124"/>
      <c r="K4413" s="142" t="s">
        <v>6974</v>
      </c>
      <c r="L4413" s="142" t="s">
        <v>6973</v>
      </c>
      <c r="M4413" s="124">
        <v>315</v>
      </c>
      <c r="N4413" s="124">
        <v>33</v>
      </c>
      <c r="O4413" s="124">
        <v>0.4</v>
      </c>
      <c r="P4413" s="124" t="s">
        <v>514</v>
      </c>
      <c r="Q4413" s="142">
        <v>2013</v>
      </c>
      <c r="R4413" s="124" t="s">
        <v>27</v>
      </c>
      <c r="S4413" s="124" t="s">
        <v>6972</v>
      </c>
      <c r="T4413" s="116">
        <v>1039</v>
      </c>
      <c r="U4413" s="111">
        <v>45</v>
      </c>
      <c r="V4413" s="113">
        <f t="shared" si="818"/>
        <v>951.26222222222225</v>
      </c>
      <c r="W4413" s="113">
        <f t="shared" si="819"/>
        <v>87.737777777777751</v>
      </c>
      <c r="X4413" s="112">
        <f t="shared" si="820"/>
        <v>87737.777777777752</v>
      </c>
      <c r="Y4413" s="111"/>
      <c r="Z4413" s="110">
        <f t="shared" si="828"/>
        <v>41</v>
      </c>
      <c r="AA4413" s="109">
        <f t="shared" si="821"/>
        <v>51.95</v>
      </c>
      <c r="AB4413" s="109">
        <f t="shared" si="822"/>
        <v>51950</v>
      </c>
      <c r="AC4413" s="108">
        <f t="shared" si="823"/>
        <v>987.05</v>
      </c>
      <c r="AD4413" s="107">
        <f t="shared" si="824"/>
        <v>2.2222222222222223E-2</v>
      </c>
      <c r="AE4413" s="106">
        <f t="shared" si="825"/>
        <v>21.934444444444445</v>
      </c>
      <c r="AF4413" s="105">
        <f t="shared" si="826"/>
        <v>109.67222222222219</v>
      </c>
      <c r="AG4413" s="105">
        <f t="shared" si="827"/>
        <v>929.32777777777778</v>
      </c>
    </row>
    <row r="4414" spans="1:33" s="88" customFormat="1" x14ac:dyDescent="0.35">
      <c r="A4414" s="21">
        <v>10141103</v>
      </c>
      <c r="B4414" s="135" t="s">
        <v>1665</v>
      </c>
      <c r="C4414" s="115" t="s">
        <v>710</v>
      </c>
      <c r="D4414" s="170" t="s">
        <v>6971</v>
      </c>
      <c r="E4414" s="114" t="str">
        <f t="shared" si="817"/>
        <v>TRANSFORMADOR MARCA:Transformadores de Mocambique PTS 773 PTS 773</v>
      </c>
      <c r="F4414" s="124"/>
      <c r="G4414" s="170" t="s">
        <v>6971</v>
      </c>
      <c r="H4414" s="124" t="s">
        <v>1608</v>
      </c>
      <c r="I4414" s="124" t="s">
        <v>2762</v>
      </c>
      <c r="J4414" s="124"/>
      <c r="K4414" s="142" t="s">
        <v>6970</v>
      </c>
      <c r="L4414" s="142" t="s">
        <v>6969</v>
      </c>
      <c r="M4414" s="124">
        <v>32</v>
      </c>
      <c r="N4414" s="124">
        <v>33</v>
      </c>
      <c r="O4414" s="124">
        <v>0.23</v>
      </c>
      <c r="P4414" s="124" t="s">
        <v>2759</v>
      </c>
      <c r="Q4414" s="124">
        <v>2013</v>
      </c>
      <c r="R4414" s="161" t="s">
        <v>918</v>
      </c>
      <c r="S4414" s="124">
        <v>395449</v>
      </c>
      <c r="T4414" s="116">
        <v>643</v>
      </c>
      <c r="U4414" s="111">
        <v>45</v>
      </c>
      <c r="V4414" s="113">
        <f t="shared" si="818"/>
        <v>588.70222222222219</v>
      </c>
      <c r="W4414" s="113">
        <f t="shared" si="819"/>
        <v>54.29777777777781</v>
      </c>
      <c r="X4414" s="112">
        <f t="shared" si="820"/>
        <v>54297.77777777781</v>
      </c>
      <c r="Y4414" s="111"/>
      <c r="Z4414" s="110">
        <f t="shared" si="828"/>
        <v>41</v>
      </c>
      <c r="AA4414" s="109">
        <f t="shared" si="821"/>
        <v>32.15</v>
      </c>
      <c r="AB4414" s="109">
        <f t="shared" si="822"/>
        <v>32150</v>
      </c>
      <c r="AC4414" s="108">
        <f t="shared" si="823"/>
        <v>610.85</v>
      </c>
      <c r="AD4414" s="107">
        <f t="shared" si="824"/>
        <v>2.2222222222222223E-2</v>
      </c>
      <c r="AE4414" s="106">
        <f t="shared" si="825"/>
        <v>13.574444444444445</v>
      </c>
      <c r="AF4414" s="105">
        <f t="shared" si="826"/>
        <v>67.872222222222263</v>
      </c>
      <c r="AG4414" s="105">
        <f t="shared" si="827"/>
        <v>575.12777777777774</v>
      </c>
    </row>
    <row r="4415" spans="1:33" s="88" customFormat="1" x14ac:dyDescent="0.35">
      <c r="A4415" s="21">
        <v>10141103</v>
      </c>
      <c r="B4415" s="135" t="s">
        <v>1665</v>
      </c>
      <c r="C4415" s="115" t="s">
        <v>710</v>
      </c>
      <c r="D4415" s="124" t="s">
        <v>6968</v>
      </c>
      <c r="E4415" s="114" t="str">
        <f t="shared" si="817"/>
        <v>TRANSFORMADOR MARCA:Transformadores de Mocambique PTS 1033 PTS 1033</v>
      </c>
      <c r="F4415" s="124"/>
      <c r="G4415" s="124" t="s">
        <v>6968</v>
      </c>
      <c r="H4415" s="124" t="s">
        <v>1608</v>
      </c>
      <c r="I4415" s="124" t="s">
        <v>2748</v>
      </c>
      <c r="J4415" s="21"/>
      <c r="K4415" s="142" t="s">
        <v>6967</v>
      </c>
      <c r="L4415" s="142" t="s">
        <v>6966</v>
      </c>
      <c r="M4415" s="124">
        <v>32</v>
      </c>
      <c r="N4415" s="124">
        <v>33</v>
      </c>
      <c r="O4415" s="124">
        <v>0.23</v>
      </c>
      <c r="P4415" s="124" t="s">
        <v>2759</v>
      </c>
      <c r="Q4415" s="142">
        <v>2013</v>
      </c>
      <c r="R4415" s="161" t="s">
        <v>918</v>
      </c>
      <c r="S4415" s="124">
        <v>895454</v>
      </c>
      <c r="T4415" s="116">
        <v>643</v>
      </c>
      <c r="U4415" s="111">
        <v>45</v>
      </c>
      <c r="V4415" s="113">
        <f t="shared" si="818"/>
        <v>588.70222222222219</v>
      </c>
      <c r="W4415" s="113">
        <f t="shared" si="819"/>
        <v>54.29777777777781</v>
      </c>
      <c r="X4415" s="112">
        <f t="shared" si="820"/>
        <v>54297.77777777781</v>
      </c>
      <c r="Y4415" s="111"/>
      <c r="Z4415" s="110">
        <f t="shared" si="828"/>
        <v>41</v>
      </c>
      <c r="AA4415" s="109">
        <f t="shared" si="821"/>
        <v>32.15</v>
      </c>
      <c r="AB4415" s="109">
        <f t="shared" si="822"/>
        <v>32150</v>
      </c>
      <c r="AC4415" s="108">
        <f t="shared" si="823"/>
        <v>610.85</v>
      </c>
      <c r="AD4415" s="107">
        <f t="shared" si="824"/>
        <v>2.2222222222222223E-2</v>
      </c>
      <c r="AE4415" s="106">
        <f t="shared" si="825"/>
        <v>13.574444444444445</v>
      </c>
      <c r="AF4415" s="105">
        <f t="shared" si="826"/>
        <v>67.872222222222263</v>
      </c>
      <c r="AG4415" s="105">
        <f t="shared" si="827"/>
        <v>575.12777777777774</v>
      </c>
    </row>
    <row r="4416" spans="1:33" s="88" customFormat="1" x14ac:dyDescent="0.35">
      <c r="A4416" s="21">
        <v>10141103</v>
      </c>
      <c r="B4416" s="115" t="s">
        <v>1665</v>
      </c>
      <c r="C4416" s="115" t="s">
        <v>710</v>
      </c>
      <c r="D4416" s="21" t="s">
        <v>6965</v>
      </c>
      <c r="E4416" s="114" t="str">
        <f t="shared" si="817"/>
        <v>TRANSFORMADOR MARCA:Transformadores de Mozambique  PT 411</v>
      </c>
      <c r="F4416" s="57" t="s">
        <v>2737</v>
      </c>
      <c r="G4416" s="21"/>
      <c r="H4416" s="21" t="s">
        <v>494</v>
      </c>
      <c r="I4416" s="21"/>
      <c r="J4416" s="21"/>
      <c r="K4416" s="133" t="s">
        <v>6964</v>
      </c>
      <c r="L4416" s="133" t="s">
        <v>6963</v>
      </c>
      <c r="M4416" s="21">
        <v>200</v>
      </c>
      <c r="N4416" s="21">
        <v>33</v>
      </c>
      <c r="O4416" s="21" t="s">
        <v>510</v>
      </c>
      <c r="P4416" s="124" t="s">
        <v>516</v>
      </c>
      <c r="Q4416" s="21">
        <v>2013</v>
      </c>
      <c r="R4416" s="21" t="s">
        <v>2438</v>
      </c>
      <c r="S4416" s="21">
        <v>895585</v>
      </c>
      <c r="T4416" s="116">
        <v>991</v>
      </c>
      <c r="U4416" s="111">
        <v>45</v>
      </c>
      <c r="V4416" s="113">
        <f t="shared" si="818"/>
        <v>907.31555555555553</v>
      </c>
      <c r="W4416" s="113">
        <f t="shared" si="819"/>
        <v>83.684444444444466</v>
      </c>
      <c r="X4416" s="112">
        <f t="shared" si="820"/>
        <v>83684.444444444467</v>
      </c>
      <c r="Y4416" s="111"/>
      <c r="Z4416" s="110">
        <f t="shared" si="828"/>
        <v>41</v>
      </c>
      <c r="AA4416" s="109">
        <f t="shared" si="821"/>
        <v>49.550000000000004</v>
      </c>
      <c r="AB4416" s="109">
        <f t="shared" si="822"/>
        <v>49550.000000000007</v>
      </c>
      <c r="AC4416" s="108">
        <f t="shared" si="823"/>
        <v>941.45</v>
      </c>
      <c r="AD4416" s="107">
        <f t="shared" si="824"/>
        <v>2.2222222222222223E-2</v>
      </c>
      <c r="AE4416" s="106">
        <f t="shared" si="825"/>
        <v>20.921111111111113</v>
      </c>
      <c r="AF4416" s="105">
        <f t="shared" si="826"/>
        <v>104.60555555555558</v>
      </c>
      <c r="AG4416" s="105">
        <f t="shared" si="827"/>
        <v>886.39444444444439</v>
      </c>
    </row>
    <row r="4417" spans="1:33" s="88" customFormat="1" x14ac:dyDescent="0.35">
      <c r="A4417" s="21">
        <v>10141103</v>
      </c>
      <c r="B4417" s="115" t="s">
        <v>1665</v>
      </c>
      <c r="C4417" s="115" t="s">
        <v>710</v>
      </c>
      <c r="D4417" s="21" t="s">
        <v>3702</v>
      </c>
      <c r="E4417" s="114" t="str">
        <f t="shared" si="817"/>
        <v>TRANSFORMADOR MARCA:Transformadores de Mozambique  PT 195R</v>
      </c>
      <c r="F4417" s="57" t="s">
        <v>2737</v>
      </c>
      <c r="G4417" s="21"/>
      <c r="H4417" s="21" t="s">
        <v>494</v>
      </c>
      <c r="I4417" s="21"/>
      <c r="J4417" s="21"/>
      <c r="K4417" s="133" t="s">
        <v>6962</v>
      </c>
      <c r="L4417" s="133" t="s">
        <v>6961</v>
      </c>
      <c r="M4417" s="21">
        <v>315</v>
      </c>
      <c r="N4417" s="21">
        <v>33</v>
      </c>
      <c r="O4417" s="21" t="s">
        <v>510</v>
      </c>
      <c r="P4417" s="124" t="s">
        <v>516</v>
      </c>
      <c r="Q4417" s="21">
        <v>2013</v>
      </c>
      <c r="R4417" s="21" t="s">
        <v>2438</v>
      </c>
      <c r="S4417" s="21">
        <v>895592</v>
      </c>
      <c r="T4417" s="116">
        <v>1039</v>
      </c>
      <c r="U4417" s="111">
        <v>45</v>
      </c>
      <c r="V4417" s="113">
        <f t="shared" si="818"/>
        <v>951.26222222222225</v>
      </c>
      <c r="W4417" s="113">
        <f t="shared" si="819"/>
        <v>87.737777777777751</v>
      </c>
      <c r="X4417" s="112">
        <f t="shared" si="820"/>
        <v>87737.777777777752</v>
      </c>
      <c r="Y4417" s="111"/>
      <c r="Z4417" s="110">
        <f t="shared" si="828"/>
        <v>41</v>
      </c>
      <c r="AA4417" s="109">
        <f t="shared" si="821"/>
        <v>51.95</v>
      </c>
      <c r="AB4417" s="109">
        <f t="shared" si="822"/>
        <v>51950</v>
      </c>
      <c r="AC4417" s="108">
        <f t="shared" si="823"/>
        <v>987.05</v>
      </c>
      <c r="AD4417" s="107">
        <f t="shared" si="824"/>
        <v>2.2222222222222223E-2</v>
      </c>
      <c r="AE4417" s="106">
        <f t="shared" si="825"/>
        <v>21.934444444444445</v>
      </c>
      <c r="AF4417" s="105">
        <f t="shared" si="826"/>
        <v>109.67222222222219</v>
      </c>
      <c r="AG4417" s="105">
        <f t="shared" si="827"/>
        <v>929.32777777777778</v>
      </c>
    </row>
    <row r="4418" spans="1:33" s="88" customFormat="1" x14ac:dyDescent="0.35">
      <c r="A4418" s="21">
        <v>10141103</v>
      </c>
      <c r="B4418" s="115" t="s">
        <v>1665</v>
      </c>
      <c r="C4418" s="115" t="s">
        <v>710</v>
      </c>
      <c r="D4418" s="133" t="s">
        <v>6960</v>
      </c>
      <c r="E4418" s="114" t="str">
        <f t="shared" ref="E4418:E4481" si="829">+CONCATENATE(C4418," ","MARCA:",R4418," ",G4418," ",D4418,)</f>
        <v>TRANSFORMADOR MARCA:Transformadores de Mozambique  PT 48</v>
      </c>
      <c r="F4418" s="57" t="s">
        <v>815</v>
      </c>
      <c r="G4418" s="21"/>
      <c r="H4418" s="21" t="s">
        <v>494</v>
      </c>
      <c r="I4418" s="21"/>
      <c r="J4418" s="21"/>
      <c r="K4418" s="133" t="s">
        <v>6959</v>
      </c>
      <c r="L4418" s="133" t="s">
        <v>6958</v>
      </c>
      <c r="M4418" s="21">
        <v>500</v>
      </c>
      <c r="N4418" s="21">
        <v>11</v>
      </c>
      <c r="O4418" s="21" t="s">
        <v>510</v>
      </c>
      <c r="P4418" s="124" t="s">
        <v>516</v>
      </c>
      <c r="Q4418" s="21">
        <v>2013</v>
      </c>
      <c r="R4418" s="21" t="s">
        <v>2438</v>
      </c>
      <c r="S4418" s="21">
        <v>895535</v>
      </c>
      <c r="T4418" s="116">
        <v>1016</v>
      </c>
      <c r="U4418" s="111">
        <v>45</v>
      </c>
      <c r="V4418" s="113">
        <f t="shared" ref="V4418:V4481" si="830">((Z4418/U4418)*(T4418-AA4418))+AA4418</f>
        <v>930.20444444444445</v>
      </c>
      <c r="W4418" s="113">
        <f t="shared" ref="W4418:W4481" si="831">+T4418-V4418</f>
        <v>85.795555555555552</v>
      </c>
      <c r="X4418" s="112">
        <f t="shared" ref="X4418:X4481" si="832">+W4418*1000</f>
        <v>85795.555555555547</v>
      </c>
      <c r="Y4418" s="111"/>
      <c r="Z4418" s="110">
        <f t="shared" si="828"/>
        <v>41</v>
      </c>
      <c r="AA4418" s="109">
        <f t="shared" ref="AA4418:AA4481" si="833">(5/100*T4418)</f>
        <v>50.800000000000004</v>
      </c>
      <c r="AB4418" s="109">
        <f t="shared" ref="AB4418:AB4481" si="834">+AA4418*1000</f>
        <v>50800.000000000007</v>
      </c>
      <c r="AC4418" s="108">
        <f t="shared" ref="AC4418:AC4481" si="835">+T4418-AA4418</f>
        <v>965.2</v>
      </c>
      <c r="AD4418" s="107">
        <f t="shared" ref="AD4418:AD4481" si="836">1/U4418</f>
        <v>2.2222222222222223E-2</v>
      </c>
      <c r="AE4418" s="106">
        <f t="shared" ref="AE4418:AE4481" si="837">+AC4418*AD4418</f>
        <v>21.448888888888892</v>
      </c>
      <c r="AF4418" s="105">
        <f t="shared" ref="AF4418:AF4481" si="838">+T4418-V4418+AE4418</f>
        <v>107.24444444444444</v>
      </c>
      <c r="AG4418" s="105">
        <f t="shared" ref="AG4418:AG4481" si="839">+V4418-AE4418</f>
        <v>908.75555555555559</v>
      </c>
    </row>
    <row r="4419" spans="1:33" s="88" customFormat="1" x14ac:dyDescent="0.35">
      <c r="A4419" s="21">
        <v>10141103</v>
      </c>
      <c r="B4419" s="115" t="s">
        <v>1665</v>
      </c>
      <c r="C4419" s="115" t="s">
        <v>710</v>
      </c>
      <c r="D4419" s="133" t="s">
        <v>6957</v>
      </c>
      <c r="E4419" s="114" t="str">
        <f t="shared" si="829"/>
        <v>TRANSFORMADOR MARCA:Transformadores de Mozambique  PT 175</v>
      </c>
      <c r="F4419" s="57" t="s">
        <v>815</v>
      </c>
      <c r="G4419" s="21"/>
      <c r="H4419" s="21" t="s">
        <v>494</v>
      </c>
      <c r="I4419" s="21"/>
      <c r="J4419" s="21"/>
      <c r="K4419" s="133" t="s">
        <v>6956</v>
      </c>
      <c r="L4419" s="133" t="s">
        <v>6955</v>
      </c>
      <c r="M4419" s="21">
        <v>500</v>
      </c>
      <c r="N4419" s="21">
        <v>11</v>
      </c>
      <c r="O4419" s="21" t="s">
        <v>510</v>
      </c>
      <c r="P4419" s="124" t="s">
        <v>516</v>
      </c>
      <c r="Q4419" s="21">
        <v>2013</v>
      </c>
      <c r="R4419" s="21" t="s">
        <v>2438</v>
      </c>
      <c r="S4419" s="21">
        <v>895537</v>
      </c>
      <c r="T4419" s="116">
        <v>1016</v>
      </c>
      <c r="U4419" s="111">
        <v>45</v>
      </c>
      <c r="V4419" s="113">
        <f t="shared" si="830"/>
        <v>930.20444444444445</v>
      </c>
      <c r="W4419" s="113">
        <f t="shared" si="831"/>
        <v>85.795555555555552</v>
      </c>
      <c r="X4419" s="112">
        <f t="shared" si="832"/>
        <v>85795.555555555547</v>
      </c>
      <c r="Y4419" s="111"/>
      <c r="Z4419" s="110">
        <f t="shared" si="828"/>
        <v>41</v>
      </c>
      <c r="AA4419" s="109">
        <f t="shared" si="833"/>
        <v>50.800000000000004</v>
      </c>
      <c r="AB4419" s="109">
        <f t="shared" si="834"/>
        <v>50800.000000000007</v>
      </c>
      <c r="AC4419" s="108">
        <f t="shared" si="835"/>
        <v>965.2</v>
      </c>
      <c r="AD4419" s="107">
        <f t="shared" si="836"/>
        <v>2.2222222222222223E-2</v>
      </c>
      <c r="AE4419" s="106">
        <f t="shared" si="837"/>
        <v>21.448888888888892</v>
      </c>
      <c r="AF4419" s="105">
        <f t="shared" si="838"/>
        <v>107.24444444444444</v>
      </c>
      <c r="AG4419" s="105">
        <f t="shared" si="839"/>
        <v>908.75555555555559</v>
      </c>
    </row>
    <row r="4420" spans="1:33" s="88" customFormat="1" x14ac:dyDescent="0.35">
      <c r="A4420" s="21">
        <v>10141103</v>
      </c>
      <c r="B4420" s="115" t="s">
        <v>1665</v>
      </c>
      <c r="C4420" s="115" t="s">
        <v>710</v>
      </c>
      <c r="D4420" s="133" t="s">
        <v>1478</v>
      </c>
      <c r="E4420" s="114" t="str">
        <f t="shared" si="829"/>
        <v>TRANSFORMADOR MARCA:ABB  PT 305</v>
      </c>
      <c r="F4420" s="57" t="s">
        <v>815</v>
      </c>
      <c r="G4420" s="21"/>
      <c r="H4420" s="21" t="s">
        <v>494</v>
      </c>
      <c r="I4420" s="21"/>
      <c r="J4420" s="21"/>
      <c r="K4420" s="133" t="s">
        <v>6954</v>
      </c>
      <c r="L4420" s="133" t="s">
        <v>6953</v>
      </c>
      <c r="M4420" s="21">
        <v>160</v>
      </c>
      <c r="N4420" s="21">
        <v>11</v>
      </c>
      <c r="O4420" s="21" t="s">
        <v>510</v>
      </c>
      <c r="P4420" s="124" t="s">
        <v>516</v>
      </c>
      <c r="Q4420" s="21">
        <v>2013</v>
      </c>
      <c r="R4420" s="21" t="s">
        <v>15</v>
      </c>
      <c r="S4420" s="21"/>
      <c r="T4420" s="116">
        <v>572</v>
      </c>
      <c r="U4420" s="111">
        <v>45</v>
      </c>
      <c r="V4420" s="113">
        <f t="shared" si="830"/>
        <v>523.69777777777779</v>
      </c>
      <c r="W4420" s="113">
        <f t="shared" si="831"/>
        <v>48.302222222222213</v>
      </c>
      <c r="X4420" s="112">
        <f t="shared" si="832"/>
        <v>48302.222222222212</v>
      </c>
      <c r="Y4420" s="111"/>
      <c r="Z4420" s="110">
        <f t="shared" si="828"/>
        <v>41</v>
      </c>
      <c r="AA4420" s="109">
        <f t="shared" si="833"/>
        <v>28.6</v>
      </c>
      <c r="AB4420" s="109">
        <f t="shared" si="834"/>
        <v>28600</v>
      </c>
      <c r="AC4420" s="108">
        <f t="shared" si="835"/>
        <v>543.4</v>
      </c>
      <c r="AD4420" s="107">
        <f t="shared" si="836"/>
        <v>2.2222222222222223E-2</v>
      </c>
      <c r="AE4420" s="106">
        <f t="shared" si="837"/>
        <v>12.075555555555555</v>
      </c>
      <c r="AF4420" s="105">
        <f t="shared" si="838"/>
        <v>60.377777777777766</v>
      </c>
      <c r="AG4420" s="105">
        <f t="shared" si="839"/>
        <v>511.62222222222221</v>
      </c>
    </row>
    <row r="4421" spans="1:33" s="88" customFormat="1" x14ac:dyDescent="0.35">
      <c r="A4421" s="21">
        <v>10141103</v>
      </c>
      <c r="B4421" s="115" t="s">
        <v>1665</v>
      </c>
      <c r="C4421" s="115" t="s">
        <v>710</v>
      </c>
      <c r="D4421" s="133" t="s">
        <v>6952</v>
      </c>
      <c r="E4421" s="114" t="str">
        <f t="shared" si="829"/>
        <v>TRANSFORMADOR MARCA:Efacec  PT 176</v>
      </c>
      <c r="F4421" s="57" t="s">
        <v>815</v>
      </c>
      <c r="G4421" s="21"/>
      <c r="H4421" s="21" t="s">
        <v>494</v>
      </c>
      <c r="I4421" s="21"/>
      <c r="J4421" s="21"/>
      <c r="K4421" s="133" t="s">
        <v>6951</v>
      </c>
      <c r="L4421" s="133" t="s">
        <v>6950</v>
      </c>
      <c r="M4421" s="21">
        <v>315</v>
      </c>
      <c r="N4421" s="21">
        <v>11</v>
      </c>
      <c r="O4421" s="21" t="s">
        <v>510</v>
      </c>
      <c r="P4421" s="124" t="s">
        <v>516</v>
      </c>
      <c r="Q4421" s="21">
        <v>2013</v>
      </c>
      <c r="R4421" s="21" t="s">
        <v>535</v>
      </c>
      <c r="S4421" s="21"/>
      <c r="T4421" s="116">
        <v>840</v>
      </c>
      <c r="U4421" s="111">
        <v>45</v>
      </c>
      <c r="V4421" s="113">
        <f t="shared" si="830"/>
        <v>769.06666666666661</v>
      </c>
      <c r="W4421" s="113">
        <f t="shared" si="831"/>
        <v>70.933333333333394</v>
      </c>
      <c r="X4421" s="112">
        <f t="shared" si="832"/>
        <v>70933.333333333401</v>
      </c>
      <c r="Y4421" s="111"/>
      <c r="Z4421" s="110">
        <f t="shared" si="828"/>
        <v>41</v>
      </c>
      <c r="AA4421" s="109">
        <f t="shared" si="833"/>
        <v>42</v>
      </c>
      <c r="AB4421" s="109">
        <f t="shared" si="834"/>
        <v>42000</v>
      </c>
      <c r="AC4421" s="108">
        <f t="shared" si="835"/>
        <v>798</v>
      </c>
      <c r="AD4421" s="107">
        <f t="shared" si="836"/>
        <v>2.2222222222222223E-2</v>
      </c>
      <c r="AE4421" s="106">
        <f t="shared" si="837"/>
        <v>17.733333333333334</v>
      </c>
      <c r="AF4421" s="105">
        <f t="shared" si="838"/>
        <v>88.666666666666728</v>
      </c>
      <c r="AG4421" s="105">
        <f t="shared" si="839"/>
        <v>751.33333333333326</v>
      </c>
    </row>
    <row r="4422" spans="1:33" s="88" customFormat="1" x14ac:dyDescent="0.35">
      <c r="A4422" s="21">
        <v>10141103</v>
      </c>
      <c r="B4422" s="115" t="s">
        <v>1665</v>
      </c>
      <c r="C4422" s="115" t="s">
        <v>710</v>
      </c>
      <c r="D4422" s="133" t="s">
        <v>6949</v>
      </c>
      <c r="E4422" s="114" t="str">
        <f t="shared" si="829"/>
        <v>TRANSFORMADOR MARCA:Transformadores de Mozambique  PT 391R</v>
      </c>
      <c r="F4422" s="57" t="s">
        <v>1217</v>
      </c>
      <c r="G4422" s="21"/>
      <c r="H4422" s="21" t="s">
        <v>494</v>
      </c>
      <c r="I4422" s="21"/>
      <c r="J4422" s="21"/>
      <c r="K4422" s="133" t="s">
        <v>6948</v>
      </c>
      <c r="L4422" s="133" t="s">
        <v>6947</v>
      </c>
      <c r="M4422" s="21">
        <v>200</v>
      </c>
      <c r="N4422" s="21">
        <v>33</v>
      </c>
      <c r="O4422" s="21">
        <v>0.4</v>
      </c>
      <c r="P4422" s="124" t="s">
        <v>516</v>
      </c>
      <c r="Q4422" s="21">
        <v>2013</v>
      </c>
      <c r="R4422" s="21" t="s">
        <v>2438</v>
      </c>
      <c r="S4422" s="21">
        <v>915367</v>
      </c>
      <c r="T4422" s="116">
        <v>991</v>
      </c>
      <c r="U4422" s="111">
        <v>45</v>
      </c>
      <c r="V4422" s="113">
        <f t="shared" si="830"/>
        <v>907.31555555555553</v>
      </c>
      <c r="W4422" s="113">
        <f t="shared" si="831"/>
        <v>83.684444444444466</v>
      </c>
      <c r="X4422" s="112">
        <f t="shared" si="832"/>
        <v>83684.444444444467</v>
      </c>
      <c r="Y4422" s="111"/>
      <c r="Z4422" s="110">
        <f t="shared" si="828"/>
        <v>41</v>
      </c>
      <c r="AA4422" s="109">
        <f t="shared" si="833"/>
        <v>49.550000000000004</v>
      </c>
      <c r="AB4422" s="109">
        <f t="shared" si="834"/>
        <v>49550.000000000007</v>
      </c>
      <c r="AC4422" s="108">
        <f t="shared" si="835"/>
        <v>941.45</v>
      </c>
      <c r="AD4422" s="107">
        <f t="shared" si="836"/>
        <v>2.2222222222222223E-2</v>
      </c>
      <c r="AE4422" s="106">
        <f t="shared" si="837"/>
        <v>20.921111111111113</v>
      </c>
      <c r="AF4422" s="105">
        <f t="shared" si="838"/>
        <v>104.60555555555558</v>
      </c>
      <c r="AG4422" s="105">
        <f t="shared" si="839"/>
        <v>886.39444444444439</v>
      </c>
    </row>
    <row r="4423" spans="1:33" s="88" customFormat="1" x14ac:dyDescent="0.35">
      <c r="A4423" s="21">
        <v>10141103</v>
      </c>
      <c r="B4423" s="115" t="s">
        <v>1665</v>
      </c>
      <c r="C4423" s="115" t="s">
        <v>710</v>
      </c>
      <c r="D4423" s="57" t="s">
        <v>6946</v>
      </c>
      <c r="E4423" s="114" t="str">
        <f t="shared" si="829"/>
        <v>TRANSFORMADOR MARCA:Transformadores de Mozambique  PT 245R</v>
      </c>
      <c r="F4423" s="57" t="s">
        <v>1217</v>
      </c>
      <c r="G4423" s="21"/>
      <c r="H4423" s="21" t="s">
        <v>494</v>
      </c>
      <c r="I4423" s="21"/>
      <c r="J4423" s="21"/>
      <c r="K4423" s="133" t="s">
        <v>6945</v>
      </c>
      <c r="L4423" s="133" t="s">
        <v>6944</v>
      </c>
      <c r="M4423" s="21">
        <v>200</v>
      </c>
      <c r="N4423" s="21">
        <v>33</v>
      </c>
      <c r="O4423" s="21">
        <v>0.4</v>
      </c>
      <c r="P4423" s="124" t="s">
        <v>516</v>
      </c>
      <c r="Q4423" s="21">
        <v>2013</v>
      </c>
      <c r="R4423" s="21" t="s">
        <v>2438</v>
      </c>
      <c r="S4423" s="21">
        <v>911799</v>
      </c>
      <c r="T4423" s="116">
        <v>991</v>
      </c>
      <c r="U4423" s="111">
        <v>45</v>
      </c>
      <c r="V4423" s="113">
        <f t="shared" si="830"/>
        <v>907.31555555555553</v>
      </c>
      <c r="W4423" s="113">
        <f t="shared" si="831"/>
        <v>83.684444444444466</v>
      </c>
      <c r="X4423" s="112">
        <f t="shared" si="832"/>
        <v>83684.444444444467</v>
      </c>
      <c r="Y4423" s="111"/>
      <c r="Z4423" s="110">
        <f t="shared" si="828"/>
        <v>41</v>
      </c>
      <c r="AA4423" s="109">
        <f t="shared" si="833"/>
        <v>49.550000000000004</v>
      </c>
      <c r="AB4423" s="109">
        <f t="shared" si="834"/>
        <v>49550.000000000007</v>
      </c>
      <c r="AC4423" s="108">
        <f t="shared" si="835"/>
        <v>941.45</v>
      </c>
      <c r="AD4423" s="107">
        <f t="shared" si="836"/>
        <v>2.2222222222222223E-2</v>
      </c>
      <c r="AE4423" s="106">
        <f t="shared" si="837"/>
        <v>20.921111111111113</v>
      </c>
      <c r="AF4423" s="105">
        <f t="shared" si="838"/>
        <v>104.60555555555558</v>
      </c>
      <c r="AG4423" s="105">
        <f t="shared" si="839"/>
        <v>886.39444444444439</v>
      </c>
    </row>
    <row r="4424" spans="1:33" s="88" customFormat="1" x14ac:dyDescent="0.35">
      <c r="A4424" s="21">
        <v>10141103</v>
      </c>
      <c r="B4424" s="115" t="s">
        <v>1665</v>
      </c>
      <c r="C4424" s="115" t="s">
        <v>710</v>
      </c>
      <c r="D4424" s="21" t="s">
        <v>6943</v>
      </c>
      <c r="E4424" s="114" t="str">
        <f t="shared" si="829"/>
        <v>TRANSFORMADOR MARCA:Transformadores de Mozambique  PT 20B</v>
      </c>
      <c r="F4424" s="57" t="s">
        <v>1217</v>
      </c>
      <c r="G4424" s="21"/>
      <c r="H4424" s="21" t="s">
        <v>494</v>
      </c>
      <c r="I4424" s="21"/>
      <c r="J4424" s="21"/>
      <c r="K4424" s="133" t="s">
        <v>6942</v>
      </c>
      <c r="L4424" s="133" t="s">
        <v>6941</v>
      </c>
      <c r="M4424" s="21">
        <v>315</v>
      </c>
      <c r="N4424" s="21">
        <v>11</v>
      </c>
      <c r="O4424" s="21">
        <v>0.4</v>
      </c>
      <c r="P4424" s="124" t="s">
        <v>516</v>
      </c>
      <c r="Q4424" s="21">
        <v>2013</v>
      </c>
      <c r="R4424" s="21" t="s">
        <v>2438</v>
      </c>
      <c r="S4424" s="21">
        <v>1306049</v>
      </c>
      <c r="T4424" s="116">
        <v>840</v>
      </c>
      <c r="U4424" s="111">
        <v>45</v>
      </c>
      <c r="V4424" s="113">
        <f t="shared" si="830"/>
        <v>769.06666666666661</v>
      </c>
      <c r="W4424" s="113">
        <f t="shared" si="831"/>
        <v>70.933333333333394</v>
      </c>
      <c r="X4424" s="112">
        <f t="shared" si="832"/>
        <v>70933.333333333401</v>
      </c>
      <c r="Y4424" s="111"/>
      <c r="Z4424" s="110">
        <f t="shared" si="828"/>
        <v>41</v>
      </c>
      <c r="AA4424" s="109">
        <f t="shared" si="833"/>
        <v>42</v>
      </c>
      <c r="AB4424" s="109">
        <f t="shared" si="834"/>
        <v>42000</v>
      </c>
      <c r="AC4424" s="108">
        <f t="shared" si="835"/>
        <v>798</v>
      </c>
      <c r="AD4424" s="107">
        <f t="shared" si="836"/>
        <v>2.2222222222222223E-2</v>
      </c>
      <c r="AE4424" s="106">
        <f t="shared" si="837"/>
        <v>17.733333333333334</v>
      </c>
      <c r="AF4424" s="105">
        <f t="shared" si="838"/>
        <v>88.666666666666728</v>
      </c>
      <c r="AG4424" s="105">
        <f t="shared" si="839"/>
        <v>751.33333333333326</v>
      </c>
    </row>
    <row r="4425" spans="1:33" s="88" customFormat="1" x14ac:dyDescent="0.35">
      <c r="A4425" s="21">
        <v>10141103</v>
      </c>
      <c r="B4425" s="115" t="s">
        <v>1665</v>
      </c>
      <c r="C4425" s="115" t="s">
        <v>710</v>
      </c>
      <c r="D4425" s="21" t="s">
        <v>6940</v>
      </c>
      <c r="E4425" s="114" t="str">
        <f t="shared" si="829"/>
        <v>TRANSFORMADOR MARCA:Transformadores de Mozambique  PTD 6</v>
      </c>
      <c r="F4425" s="57" t="s">
        <v>1217</v>
      </c>
      <c r="G4425" s="21"/>
      <c r="H4425" s="21" t="s">
        <v>494</v>
      </c>
      <c r="I4425" s="21"/>
      <c r="J4425" s="21"/>
      <c r="K4425" s="133" t="s">
        <v>6939</v>
      </c>
      <c r="L4425" s="133" t="s">
        <v>6938</v>
      </c>
      <c r="M4425" s="21">
        <v>315</v>
      </c>
      <c r="N4425" s="21">
        <v>11</v>
      </c>
      <c r="O4425" s="21">
        <v>0.4</v>
      </c>
      <c r="P4425" s="124" t="s">
        <v>516</v>
      </c>
      <c r="Q4425" s="21">
        <v>2013</v>
      </c>
      <c r="R4425" s="21" t="s">
        <v>2438</v>
      </c>
      <c r="S4425" s="21">
        <v>1306047</v>
      </c>
      <c r="T4425" s="116">
        <v>840</v>
      </c>
      <c r="U4425" s="111">
        <v>45</v>
      </c>
      <c r="V4425" s="113">
        <f t="shared" si="830"/>
        <v>769.06666666666661</v>
      </c>
      <c r="W4425" s="113">
        <f t="shared" si="831"/>
        <v>70.933333333333394</v>
      </c>
      <c r="X4425" s="112">
        <f t="shared" si="832"/>
        <v>70933.333333333401</v>
      </c>
      <c r="Y4425" s="111"/>
      <c r="Z4425" s="110">
        <f t="shared" si="828"/>
        <v>41</v>
      </c>
      <c r="AA4425" s="109">
        <f t="shared" si="833"/>
        <v>42</v>
      </c>
      <c r="AB4425" s="109">
        <f t="shared" si="834"/>
        <v>42000</v>
      </c>
      <c r="AC4425" s="108">
        <f t="shared" si="835"/>
        <v>798</v>
      </c>
      <c r="AD4425" s="107">
        <f t="shared" si="836"/>
        <v>2.2222222222222223E-2</v>
      </c>
      <c r="AE4425" s="106">
        <f t="shared" si="837"/>
        <v>17.733333333333334</v>
      </c>
      <c r="AF4425" s="105">
        <f t="shared" si="838"/>
        <v>88.666666666666728</v>
      </c>
      <c r="AG4425" s="105">
        <f t="shared" si="839"/>
        <v>751.33333333333326</v>
      </c>
    </row>
    <row r="4426" spans="1:33" s="88" customFormat="1" x14ac:dyDescent="0.35">
      <c r="A4426" s="21">
        <v>10141103</v>
      </c>
      <c r="B4426" s="115" t="s">
        <v>1665</v>
      </c>
      <c r="C4426" s="115" t="s">
        <v>710</v>
      </c>
      <c r="D4426" s="21" t="s">
        <v>6937</v>
      </c>
      <c r="E4426" s="114" t="str">
        <f t="shared" si="829"/>
        <v>TRANSFORMADOR MARCA:Transformadores de Mozambique  PTD 3</v>
      </c>
      <c r="F4426" s="57" t="s">
        <v>1217</v>
      </c>
      <c r="G4426" s="21"/>
      <c r="H4426" s="21" t="s">
        <v>494</v>
      </c>
      <c r="I4426" s="21"/>
      <c r="J4426" s="21"/>
      <c r="K4426" s="133" t="s">
        <v>6936</v>
      </c>
      <c r="L4426" s="133" t="s">
        <v>6935</v>
      </c>
      <c r="M4426" s="21">
        <v>315</v>
      </c>
      <c r="N4426" s="21">
        <v>11</v>
      </c>
      <c r="O4426" s="21">
        <v>0.4</v>
      </c>
      <c r="P4426" s="124" t="s">
        <v>516</v>
      </c>
      <c r="Q4426" s="21">
        <v>2013</v>
      </c>
      <c r="R4426" s="21" t="s">
        <v>2438</v>
      </c>
      <c r="S4426" s="21">
        <v>1306054</v>
      </c>
      <c r="T4426" s="116">
        <v>840</v>
      </c>
      <c r="U4426" s="111">
        <v>45</v>
      </c>
      <c r="V4426" s="113">
        <f t="shared" si="830"/>
        <v>769.06666666666661</v>
      </c>
      <c r="W4426" s="113">
        <f t="shared" si="831"/>
        <v>70.933333333333394</v>
      </c>
      <c r="X4426" s="112">
        <f t="shared" si="832"/>
        <v>70933.333333333401</v>
      </c>
      <c r="Y4426" s="111"/>
      <c r="Z4426" s="110">
        <f t="shared" si="828"/>
        <v>41</v>
      </c>
      <c r="AA4426" s="109">
        <f t="shared" si="833"/>
        <v>42</v>
      </c>
      <c r="AB4426" s="109">
        <f t="shared" si="834"/>
        <v>42000</v>
      </c>
      <c r="AC4426" s="108">
        <f t="shared" si="835"/>
        <v>798</v>
      </c>
      <c r="AD4426" s="107">
        <f t="shared" si="836"/>
        <v>2.2222222222222223E-2</v>
      </c>
      <c r="AE4426" s="106">
        <f t="shared" si="837"/>
        <v>17.733333333333334</v>
      </c>
      <c r="AF4426" s="105">
        <f t="shared" si="838"/>
        <v>88.666666666666728</v>
      </c>
      <c r="AG4426" s="105">
        <f t="shared" si="839"/>
        <v>751.33333333333326</v>
      </c>
    </row>
    <row r="4427" spans="1:33" s="88" customFormat="1" x14ac:dyDescent="0.35">
      <c r="A4427" s="21">
        <v>10141103</v>
      </c>
      <c r="B4427" s="115" t="s">
        <v>1665</v>
      </c>
      <c r="C4427" s="115" t="s">
        <v>710</v>
      </c>
      <c r="D4427" s="21" t="s">
        <v>6934</v>
      </c>
      <c r="E4427" s="114" t="str">
        <f t="shared" si="829"/>
        <v>TRANSFORMADOR MARCA:Transformadores de Mozambique  PTD 2</v>
      </c>
      <c r="F4427" s="57" t="s">
        <v>1217</v>
      </c>
      <c r="G4427" s="21"/>
      <c r="H4427" s="21" t="s">
        <v>494</v>
      </c>
      <c r="I4427" s="21"/>
      <c r="J4427" s="21"/>
      <c r="K4427" s="133" t="s">
        <v>6933</v>
      </c>
      <c r="L4427" s="133" t="s">
        <v>6932</v>
      </c>
      <c r="M4427" s="21">
        <v>315</v>
      </c>
      <c r="N4427" s="21">
        <v>11</v>
      </c>
      <c r="O4427" s="21">
        <v>0.4</v>
      </c>
      <c r="P4427" s="124" t="s">
        <v>516</v>
      </c>
      <c r="Q4427" s="21">
        <v>2013</v>
      </c>
      <c r="R4427" s="21" t="s">
        <v>2438</v>
      </c>
      <c r="S4427" s="21">
        <v>1306053</v>
      </c>
      <c r="T4427" s="116">
        <v>840</v>
      </c>
      <c r="U4427" s="111">
        <v>45</v>
      </c>
      <c r="V4427" s="113">
        <f t="shared" si="830"/>
        <v>769.06666666666661</v>
      </c>
      <c r="W4427" s="113">
        <f t="shared" si="831"/>
        <v>70.933333333333394</v>
      </c>
      <c r="X4427" s="112">
        <f t="shared" si="832"/>
        <v>70933.333333333401</v>
      </c>
      <c r="Y4427" s="111"/>
      <c r="Z4427" s="110">
        <f t="shared" si="828"/>
        <v>41</v>
      </c>
      <c r="AA4427" s="109">
        <f t="shared" si="833"/>
        <v>42</v>
      </c>
      <c r="AB4427" s="109">
        <f t="shared" si="834"/>
        <v>42000</v>
      </c>
      <c r="AC4427" s="108">
        <f t="shared" si="835"/>
        <v>798</v>
      </c>
      <c r="AD4427" s="107">
        <f t="shared" si="836"/>
        <v>2.2222222222222223E-2</v>
      </c>
      <c r="AE4427" s="106">
        <f t="shared" si="837"/>
        <v>17.733333333333334</v>
      </c>
      <c r="AF4427" s="105">
        <f t="shared" si="838"/>
        <v>88.666666666666728</v>
      </c>
      <c r="AG4427" s="105">
        <f t="shared" si="839"/>
        <v>751.33333333333326</v>
      </c>
    </row>
    <row r="4428" spans="1:33" s="88" customFormat="1" x14ac:dyDescent="0.35">
      <c r="A4428" s="21">
        <v>10141103</v>
      </c>
      <c r="B4428" s="115" t="s">
        <v>1665</v>
      </c>
      <c r="C4428" s="115" t="s">
        <v>710</v>
      </c>
      <c r="D4428" s="21" t="s">
        <v>6931</v>
      </c>
      <c r="E4428" s="114" t="str">
        <f t="shared" si="829"/>
        <v>TRANSFORMADOR MARCA:Transformadores de Mozambique  WATER OLYMPIC</v>
      </c>
      <c r="F4428" s="57" t="s">
        <v>1217</v>
      </c>
      <c r="G4428" s="21"/>
      <c r="H4428" s="21" t="s">
        <v>494</v>
      </c>
      <c r="I4428" s="21"/>
      <c r="J4428" s="21"/>
      <c r="K4428" s="133" t="s">
        <v>6930</v>
      </c>
      <c r="L4428" s="133" t="s">
        <v>6929</v>
      </c>
      <c r="M4428" s="21">
        <v>315</v>
      </c>
      <c r="N4428" s="21">
        <v>11</v>
      </c>
      <c r="O4428" s="21">
        <v>0.4</v>
      </c>
      <c r="P4428" s="124" t="s">
        <v>516</v>
      </c>
      <c r="Q4428" s="21">
        <v>2013</v>
      </c>
      <c r="R4428" s="21" t="s">
        <v>2438</v>
      </c>
      <c r="S4428" s="21">
        <v>1306052</v>
      </c>
      <c r="T4428" s="116">
        <v>840</v>
      </c>
      <c r="U4428" s="111">
        <v>45</v>
      </c>
      <c r="V4428" s="113">
        <f t="shared" si="830"/>
        <v>769.06666666666661</v>
      </c>
      <c r="W4428" s="113">
        <f t="shared" si="831"/>
        <v>70.933333333333394</v>
      </c>
      <c r="X4428" s="112">
        <f t="shared" si="832"/>
        <v>70933.333333333401</v>
      </c>
      <c r="Y4428" s="111"/>
      <c r="Z4428" s="110">
        <f t="shared" si="828"/>
        <v>41</v>
      </c>
      <c r="AA4428" s="109">
        <f t="shared" si="833"/>
        <v>42</v>
      </c>
      <c r="AB4428" s="109">
        <f t="shared" si="834"/>
        <v>42000</v>
      </c>
      <c r="AC4428" s="108">
        <f t="shared" si="835"/>
        <v>798</v>
      </c>
      <c r="AD4428" s="107">
        <f t="shared" si="836"/>
        <v>2.2222222222222223E-2</v>
      </c>
      <c r="AE4428" s="106">
        <f t="shared" si="837"/>
        <v>17.733333333333334</v>
      </c>
      <c r="AF4428" s="105">
        <f t="shared" si="838"/>
        <v>88.666666666666728</v>
      </c>
      <c r="AG4428" s="105">
        <f t="shared" si="839"/>
        <v>751.33333333333326</v>
      </c>
    </row>
    <row r="4429" spans="1:33" s="88" customFormat="1" x14ac:dyDescent="0.35">
      <c r="A4429" s="21">
        <v>10141103</v>
      </c>
      <c r="B4429" s="115" t="s">
        <v>1665</v>
      </c>
      <c r="C4429" s="115" t="s">
        <v>710</v>
      </c>
      <c r="D4429" s="21" t="s">
        <v>6928</v>
      </c>
      <c r="E4429" s="114" t="str">
        <f t="shared" si="829"/>
        <v>TRANSFORMADOR MARCA:Transformadores de Mozambique  PT 125R</v>
      </c>
      <c r="F4429" s="57" t="s">
        <v>1217</v>
      </c>
      <c r="G4429" s="21"/>
      <c r="H4429" s="21" t="s">
        <v>494</v>
      </c>
      <c r="I4429" s="21"/>
      <c r="J4429" s="21"/>
      <c r="K4429" s="133" t="s">
        <v>6927</v>
      </c>
      <c r="L4429" s="133" t="s">
        <v>6926</v>
      </c>
      <c r="M4429" s="21">
        <v>630</v>
      </c>
      <c r="N4429" s="21">
        <v>33</v>
      </c>
      <c r="O4429" s="21">
        <v>0.4</v>
      </c>
      <c r="P4429" s="124" t="s">
        <v>516</v>
      </c>
      <c r="Q4429" s="21">
        <v>2013</v>
      </c>
      <c r="R4429" s="21" t="s">
        <v>2438</v>
      </c>
      <c r="S4429" s="21">
        <v>898396</v>
      </c>
      <c r="T4429" s="116">
        <v>1200</v>
      </c>
      <c r="U4429" s="111">
        <v>45</v>
      </c>
      <c r="V4429" s="113">
        <f t="shared" si="830"/>
        <v>1098.6666666666667</v>
      </c>
      <c r="W4429" s="113">
        <f t="shared" si="831"/>
        <v>101.33333333333326</v>
      </c>
      <c r="X4429" s="112">
        <f t="shared" si="832"/>
        <v>101333.33333333326</v>
      </c>
      <c r="Y4429" s="111"/>
      <c r="Z4429" s="110">
        <f t="shared" si="828"/>
        <v>41</v>
      </c>
      <c r="AA4429" s="109">
        <f t="shared" si="833"/>
        <v>60</v>
      </c>
      <c r="AB4429" s="109">
        <f t="shared" si="834"/>
        <v>60000</v>
      </c>
      <c r="AC4429" s="108">
        <f t="shared" si="835"/>
        <v>1140</v>
      </c>
      <c r="AD4429" s="107">
        <f t="shared" si="836"/>
        <v>2.2222222222222223E-2</v>
      </c>
      <c r="AE4429" s="106">
        <f t="shared" si="837"/>
        <v>25.333333333333336</v>
      </c>
      <c r="AF4429" s="105">
        <f t="shared" si="838"/>
        <v>126.6666666666666</v>
      </c>
      <c r="AG4429" s="105">
        <f t="shared" si="839"/>
        <v>1073.3333333333335</v>
      </c>
    </row>
    <row r="4430" spans="1:33" s="88" customFormat="1" x14ac:dyDescent="0.35">
      <c r="A4430" s="21">
        <v>10141103</v>
      </c>
      <c r="B4430" s="115" t="s">
        <v>1665</v>
      </c>
      <c r="C4430" s="115" t="s">
        <v>710</v>
      </c>
      <c r="D4430" s="133" t="s">
        <v>6925</v>
      </c>
      <c r="E4430" s="114" t="str">
        <f t="shared" si="829"/>
        <v>TRANSFORMADOR MARCA:Transformadores de Mozambique  PT 83R</v>
      </c>
      <c r="F4430" s="57" t="s">
        <v>1217</v>
      </c>
      <c r="G4430" s="21"/>
      <c r="H4430" s="21" t="s">
        <v>494</v>
      </c>
      <c r="I4430" s="21"/>
      <c r="J4430" s="21"/>
      <c r="K4430" s="133" t="s">
        <v>6924</v>
      </c>
      <c r="L4430" s="133" t="s">
        <v>6923</v>
      </c>
      <c r="M4430" s="21">
        <v>500</v>
      </c>
      <c r="N4430" s="21">
        <v>33</v>
      </c>
      <c r="O4430" s="21" t="s">
        <v>510</v>
      </c>
      <c r="P4430" s="124" t="s">
        <v>516</v>
      </c>
      <c r="Q4430" s="21">
        <v>2013</v>
      </c>
      <c r="R4430" s="21" t="s">
        <v>2438</v>
      </c>
      <c r="S4430" s="21">
        <v>898078</v>
      </c>
      <c r="T4430" s="116">
        <v>1200</v>
      </c>
      <c r="U4430" s="111">
        <v>45</v>
      </c>
      <c r="V4430" s="113">
        <f t="shared" si="830"/>
        <v>1098.6666666666667</v>
      </c>
      <c r="W4430" s="113">
        <f t="shared" si="831"/>
        <v>101.33333333333326</v>
      </c>
      <c r="X4430" s="112">
        <f t="shared" si="832"/>
        <v>101333.33333333326</v>
      </c>
      <c r="Y4430" s="111"/>
      <c r="Z4430" s="110">
        <f t="shared" si="828"/>
        <v>41</v>
      </c>
      <c r="AA4430" s="109">
        <f t="shared" si="833"/>
        <v>60</v>
      </c>
      <c r="AB4430" s="109">
        <f t="shared" si="834"/>
        <v>60000</v>
      </c>
      <c r="AC4430" s="108">
        <f t="shared" si="835"/>
        <v>1140</v>
      </c>
      <c r="AD4430" s="107">
        <f t="shared" si="836"/>
        <v>2.2222222222222223E-2</v>
      </c>
      <c r="AE4430" s="106">
        <f t="shared" si="837"/>
        <v>25.333333333333336</v>
      </c>
      <c r="AF4430" s="105">
        <f t="shared" si="838"/>
        <v>126.6666666666666</v>
      </c>
      <c r="AG4430" s="105">
        <f t="shared" si="839"/>
        <v>1073.3333333333335</v>
      </c>
    </row>
    <row r="4431" spans="1:33" s="88" customFormat="1" x14ac:dyDescent="0.35">
      <c r="A4431" s="21">
        <v>10141103</v>
      </c>
      <c r="B4431" s="115" t="s">
        <v>1665</v>
      </c>
      <c r="C4431" s="115" t="s">
        <v>710</v>
      </c>
      <c r="D4431" s="133" t="s">
        <v>6922</v>
      </c>
      <c r="E4431" s="114" t="str">
        <f t="shared" si="829"/>
        <v>TRANSFORMADOR MARCA:Efacec  PT 255R</v>
      </c>
      <c r="F4431" s="57" t="s">
        <v>1217</v>
      </c>
      <c r="G4431" s="21"/>
      <c r="H4431" s="21" t="s">
        <v>494</v>
      </c>
      <c r="I4431" s="21"/>
      <c r="J4431" s="21"/>
      <c r="K4431" s="133" t="s">
        <v>6921</v>
      </c>
      <c r="L4431" s="133" t="s">
        <v>6920</v>
      </c>
      <c r="M4431" s="21">
        <v>315</v>
      </c>
      <c r="N4431" s="21">
        <v>33</v>
      </c>
      <c r="O4431" s="21" t="s">
        <v>510</v>
      </c>
      <c r="P4431" s="124" t="s">
        <v>516</v>
      </c>
      <c r="Q4431" s="21">
        <v>2013</v>
      </c>
      <c r="R4431" s="21" t="s">
        <v>535</v>
      </c>
      <c r="S4431" s="21" t="s">
        <v>6919</v>
      </c>
      <c r="T4431" s="116">
        <v>1039</v>
      </c>
      <c r="U4431" s="111">
        <v>45</v>
      </c>
      <c r="V4431" s="113">
        <f t="shared" si="830"/>
        <v>951.26222222222225</v>
      </c>
      <c r="W4431" s="113">
        <f t="shared" si="831"/>
        <v>87.737777777777751</v>
      </c>
      <c r="X4431" s="112">
        <f t="shared" si="832"/>
        <v>87737.777777777752</v>
      </c>
      <c r="Y4431" s="111"/>
      <c r="Z4431" s="110">
        <f t="shared" si="828"/>
        <v>41</v>
      </c>
      <c r="AA4431" s="109">
        <f t="shared" si="833"/>
        <v>51.95</v>
      </c>
      <c r="AB4431" s="109">
        <f t="shared" si="834"/>
        <v>51950</v>
      </c>
      <c r="AC4431" s="108">
        <f t="shared" si="835"/>
        <v>987.05</v>
      </c>
      <c r="AD4431" s="107">
        <f t="shared" si="836"/>
        <v>2.2222222222222223E-2</v>
      </c>
      <c r="AE4431" s="106">
        <f t="shared" si="837"/>
        <v>21.934444444444445</v>
      </c>
      <c r="AF4431" s="105">
        <f t="shared" si="838"/>
        <v>109.67222222222219</v>
      </c>
      <c r="AG4431" s="105">
        <f t="shared" si="839"/>
        <v>929.32777777777778</v>
      </c>
    </row>
    <row r="4432" spans="1:33" s="88" customFormat="1" x14ac:dyDescent="0.35">
      <c r="A4432" s="21">
        <v>10141103</v>
      </c>
      <c r="B4432" s="115" t="s">
        <v>1665</v>
      </c>
      <c r="C4432" s="115" t="s">
        <v>710</v>
      </c>
      <c r="D4432" s="133" t="s">
        <v>6918</v>
      </c>
      <c r="E4432" s="114" t="str">
        <f t="shared" si="829"/>
        <v>TRANSFORMADOR MARCA:Efacec  PTS 49</v>
      </c>
      <c r="F4432" s="57" t="s">
        <v>119</v>
      </c>
      <c r="G4432" s="21"/>
      <c r="H4432" s="21" t="s">
        <v>494</v>
      </c>
      <c r="I4432" s="21"/>
      <c r="J4432" s="21"/>
      <c r="K4432" s="133" t="s">
        <v>6917</v>
      </c>
      <c r="L4432" s="133" t="s">
        <v>6916</v>
      </c>
      <c r="M4432" s="21">
        <v>160</v>
      </c>
      <c r="N4432" s="21">
        <v>33</v>
      </c>
      <c r="O4432" s="21" t="s">
        <v>510</v>
      </c>
      <c r="P4432" s="124" t="s">
        <v>516</v>
      </c>
      <c r="Q4432" s="21">
        <v>2013</v>
      </c>
      <c r="R4432" s="21" t="s">
        <v>535</v>
      </c>
      <c r="S4432" s="21" t="s">
        <v>6915</v>
      </c>
      <c r="T4432" s="116">
        <v>991</v>
      </c>
      <c r="U4432" s="111">
        <v>45</v>
      </c>
      <c r="V4432" s="113">
        <f t="shared" si="830"/>
        <v>907.31555555555553</v>
      </c>
      <c r="W4432" s="113">
        <f t="shared" si="831"/>
        <v>83.684444444444466</v>
      </c>
      <c r="X4432" s="112">
        <f t="shared" si="832"/>
        <v>83684.444444444467</v>
      </c>
      <c r="Y4432" s="111"/>
      <c r="Z4432" s="110">
        <f t="shared" si="828"/>
        <v>41</v>
      </c>
      <c r="AA4432" s="109">
        <f t="shared" si="833"/>
        <v>49.550000000000004</v>
      </c>
      <c r="AB4432" s="109">
        <f t="shared" si="834"/>
        <v>49550.000000000007</v>
      </c>
      <c r="AC4432" s="108">
        <f t="shared" si="835"/>
        <v>941.45</v>
      </c>
      <c r="AD4432" s="107">
        <f t="shared" si="836"/>
        <v>2.2222222222222223E-2</v>
      </c>
      <c r="AE4432" s="106">
        <f t="shared" si="837"/>
        <v>20.921111111111113</v>
      </c>
      <c r="AF4432" s="105">
        <f t="shared" si="838"/>
        <v>104.60555555555558</v>
      </c>
      <c r="AG4432" s="105">
        <f t="shared" si="839"/>
        <v>886.39444444444439</v>
      </c>
    </row>
    <row r="4433" spans="1:33" s="88" customFormat="1" x14ac:dyDescent="0.35">
      <c r="A4433" s="21">
        <v>10141103</v>
      </c>
      <c r="B4433" s="115" t="s">
        <v>1665</v>
      </c>
      <c r="C4433" s="115" t="s">
        <v>710</v>
      </c>
      <c r="D4433" s="133" t="s">
        <v>6914</v>
      </c>
      <c r="E4433" s="114" t="str">
        <f t="shared" si="829"/>
        <v>TRANSFORMADOR MARCA:Efacec  PT 204</v>
      </c>
      <c r="F4433" s="57" t="s">
        <v>119</v>
      </c>
      <c r="G4433" s="21"/>
      <c r="H4433" s="21" t="s">
        <v>494</v>
      </c>
      <c r="I4433" s="21"/>
      <c r="J4433" s="21"/>
      <c r="K4433" s="133" t="s">
        <v>6913</v>
      </c>
      <c r="L4433" s="133" t="s">
        <v>6912</v>
      </c>
      <c r="M4433" s="21">
        <v>500</v>
      </c>
      <c r="N4433" s="21">
        <v>33</v>
      </c>
      <c r="O4433" s="21" t="s">
        <v>510</v>
      </c>
      <c r="P4433" s="124" t="s">
        <v>516</v>
      </c>
      <c r="Q4433" s="21">
        <v>2013</v>
      </c>
      <c r="R4433" s="21" t="s">
        <v>535</v>
      </c>
      <c r="S4433" s="21" t="s">
        <v>6911</v>
      </c>
      <c r="T4433" s="116">
        <v>1200</v>
      </c>
      <c r="U4433" s="111">
        <v>45</v>
      </c>
      <c r="V4433" s="113">
        <f t="shared" si="830"/>
        <v>1098.6666666666667</v>
      </c>
      <c r="W4433" s="113">
        <f t="shared" si="831"/>
        <v>101.33333333333326</v>
      </c>
      <c r="X4433" s="112">
        <f t="shared" si="832"/>
        <v>101333.33333333326</v>
      </c>
      <c r="Y4433" s="111"/>
      <c r="Z4433" s="110">
        <f t="shared" si="828"/>
        <v>41</v>
      </c>
      <c r="AA4433" s="109">
        <f t="shared" si="833"/>
        <v>60</v>
      </c>
      <c r="AB4433" s="109">
        <f t="shared" si="834"/>
        <v>60000</v>
      </c>
      <c r="AC4433" s="108">
        <f t="shared" si="835"/>
        <v>1140</v>
      </c>
      <c r="AD4433" s="107">
        <f t="shared" si="836"/>
        <v>2.2222222222222223E-2</v>
      </c>
      <c r="AE4433" s="106">
        <f t="shared" si="837"/>
        <v>25.333333333333336</v>
      </c>
      <c r="AF4433" s="105">
        <f t="shared" si="838"/>
        <v>126.6666666666666</v>
      </c>
      <c r="AG4433" s="105">
        <f t="shared" si="839"/>
        <v>1073.3333333333335</v>
      </c>
    </row>
    <row r="4434" spans="1:33" s="88" customFormat="1" x14ac:dyDescent="0.35">
      <c r="A4434" s="21">
        <v>10141103</v>
      </c>
      <c r="B4434" s="115" t="s">
        <v>1665</v>
      </c>
      <c r="C4434" s="115" t="s">
        <v>710</v>
      </c>
      <c r="D4434" s="133" t="s">
        <v>6910</v>
      </c>
      <c r="E4434" s="114" t="str">
        <f t="shared" si="829"/>
        <v>TRANSFORMADOR MARCA:Powertech  PT 205</v>
      </c>
      <c r="F4434" s="57" t="s">
        <v>119</v>
      </c>
      <c r="G4434" s="21"/>
      <c r="H4434" s="21" t="s">
        <v>494</v>
      </c>
      <c r="I4434" s="21"/>
      <c r="J4434" s="21"/>
      <c r="K4434" s="133" t="s">
        <v>6909</v>
      </c>
      <c r="L4434" s="133" t="s">
        <v>6908</v>
      </c>
      <c r="M4434" s="21">
        <v>500</v>
      </c>
      <c r="N4434" s="21">
        <v>33</v>
      </c>
      <c r="O4434" s="21" t="s">
        <v>510</v>
      </c>
      <c r="P4434" s="124" t="s">
        <v>516</v>
      </c>
      <c r="Q4434" s="21">
        <v>2013</v>
      </c>
      <c r="R4434" s="21" t="s">
        <v>2362</v>
      </c>
      <c r="S4434" s="21" t="s">
        <v>6907</v>
      </c>
      <c r="T4434" s="116">
        <v>1200</v>
      </c>
      <c r="U4434" s="111">
        <v>45</v>
      </c>
      <c r="V4434" s="113">
        <f t="shared" si="830"/>
        <v>1098.6666666666667</v>
      </c>
      <c r="W4434" s="113">
        <f t="shared" si="831"/>
        <v>101.33333333333326</v>
      </c>
      <c r="X4434" s="112">
        <f t="shared" si="832"/>
        <v>101333.33333333326</v>
      </c>
      <c r="Y4434" s="111"/>
      <c r="Z4434" s="110">
        <f t="shared" si="828"/>
        <v>41</v>
      </c>
      <c r="AA4434" s="109">
        <f t="shared" si="833"/>
        <v>60</v>
      </c>
      <c r="AB4434" s="109">
        <f t="shared" si="834"/>
        <v>60000</v>
      </c>
      <c r="AC4434" s="108">
        <f t="shared" si="835"/>
        <v>1140</v>
      </c>
      <c r="AD4434" s="107">
        <f t="shared" si="836"/>
        <v>2.2222222222222223E-2</v>
      </c>
      <c r="AE4434" s="106">
        <f t="shared" si="837"/>
        <v>25.333333333333336</v>
      </c>
      <c r="AF4434" s="105">
        <f t="shared" si="838"/>
        <v>126.6666666666666</v>
      </c>
      <c r="AG4434" s="105">
        <f t="shared" si="839"/>
        <v>1073.3333333333335</v>
      </c>
    </row>
    <row r="4435" spans="1:33" s="88" customFormat="1" x14ac:dyDescent="0.35">
      <c r="A4435" s="21">
        <v>10141103</v>
      </c>
      <c r="B4435" s="115" t="s">
        <v>1665</v>
      </c>
      <c r="C4435" s="115" t="s">
        <v>710</v>
      </c>
      <c r="D4435" s="133" t="s">
        <v>6906</v>
      </c>
      <c r="E4435" s="114" t="str">
        <f t="shared" si="829"/>
        <v>TRANSFORMADOR MARCA:Transformadores de Mozambique  PT 517</v>
      </c>
      <c r="F4435" s="57" t="s">
        <v>940</v>
      </c>
      <c r="G4435" s="21"/>
      <c r="H4435" s="21" t="s">
        <v>494</v>
      </c>
      <c r="I4435" s="21"/>
      <c r="J4435" s="21"/>
      <c r="K4435" s="133" t="s">
        <v>6905</v>
      </c>
      <c r="L4435" s="133" t="s">
        <v>6904</v>
      </c>
      <c r="M4435" s="21">
        <v>200</v>
      </c>
      <c r="N4435" s="21">
        <v>33</v>
      </c>
      <c r="O4435" s="21" t="s">
        <v>510</v>
      </c>
      <c r="P4435" s="124" t="s">
        <v>516</v>
      </c>
      <c r="Q4435" s="21">
        <v>2013</v>
      </c>
      <c r="R4435" s="21" t="s">
        <v>2438</v>
      </c>
      <c r="S4435" s="21">
        <v>911786</v>
      </c>
      <c r="T4435" s="116">
        <v>991</v>
      </c>
      <c r="U4435" s="111">
        <v>45</v>
      </c>
      <c r="V4435" s="113">
        <f t="shared" si="830"/>
        <v>907.31555555555553</v>
      </c>
      <c r="W4435" s="113">
        <f t="shared" si="831"/>
        <v>83.684444444444466</v>
      </c>
      <c r="X4435" s="112">
        <f t="shared" si="832"/>
        <v>83684.444444444467</v>
      </c>
      <c r="Y4435" s="111"/>
      <c r="Z4435" s="110">
        <f t="shared" si="828"/>
        <v>41</v>
      </c>
      <c r="AA4435" s="109">
        <f t="shared" si="833"/>
        <v>49.550000000000004</v>
      </c>
      <c r="AB4435" s="109">
        <f t="shared" si="834"/>
        <v>49550.000000000007</v>
      </c>
      <c r="AC4435" s="108">
        <f t="shared" si="835"/>
        <v>941.45</v>
      </c>
      <c r="AD4435" s="107">
        <f t="shared" si="836"/>
        <v>2.2222222222222223E-2</v>
      </c>
      <c r="AE4435" s="106">
        <f t="shared" si="837"/>
        <v>20.921111111111113</v>
      </c>
      <c r="AF4435" s="105">
        <f t="shared" si="838"/>
        <v>104.60555555555558</v>
      </c>
      <c r="AG4435" s="105">
        <f t="shared" si="839"/>
        <v>886.39444444444439</v>
      </c>
    </row>
    <row r="4436" spans="1:33" s="88" customFormat="1" x14ac:dyDescent="0.35">
      <c r="A4436" s="21">
        <v>10141103</v>
      </c>
      <c r="B4436" s="115" t="s">
        <v>1665</v>
      </c>
      <c r="C4436" s="115" t="s">
        <v>710</v>
      </c>
      <c r="D4436" s="133" t="s">
        <v>6903</v>
      </c>
      <c r="E4436" s="114" t="str">
        <f t="shared" si="829"/>
        <v>TRANSFORMADOR MARCA:Transformadores de Mozambique  PT 217</v>
      </c>
      <c r="F4436" s="57" t="s">
        <v>940</v>
      </c>
      <c r="G4436" s="21"/>
      <c r="H4436" s="21" t="s">
        <v>494</v>
      </c>
      <c r="I4436" s="21"/>
      <c r="J4436" s="21"/>
      <c r="K4436" s="133" t="s">
        <v>6902</v>
      </c>
      <c r="L4436" s="133" t="s">
        <v>6901</v>
      </c>
      <c r="M4436" s="21">
        <v>200</v>
      </c>
      <c r="N4436" s="21">
        <v>33</v>
      </c>
      <c r="O4436" s="21" t="s">
        <v>510</v>
      </c>
      <c r="P4436" s="124" t="s">
        <v>516</v>
      </c>
      <c r="Q4436" s="21">
        <v>2013</v>
      </c>
      <c r="R4436" s="21" t="s">
        <v>2438</v>
      </c>
      <c r="S4436" s="21">
        <v>1301037</v>
      </c>
      <c r="T4436" s="116">
        <v>991</v>
      </c>
      <c r="U4436" s="111">
        <v>45</v>
      </c>
      <c r="V4436" s="113">
        <f t="shared" si="830"/>
        <v>907.31555555555553</v>
      </c>
      <c r="W4436" s="113">
        <f t="shared" si="831"/>
        <v>83.684444444444466</v>
      </c>
      <c r="X4436" s="112">
        <f t="shared" si="832"/>
        <v>83684.444444444467</v>
      </c>
      <c r="Y4436" s="111"/>
      <c r="Z4436" s="110">
        <f t="shared" si="828"/>
        <v>41</v>
      </c>
      <c r="AA4436" s="109">
        <f t="shared" si="833"/>
        <v>49.550000000000004</v>
      </c>
      <c r="AB4436" s="109">
        <f t="shared" si="834"/>
        <v>49550.000000000007</v>
      </c>
      <c r="AC4436" s="108">
        <f t="shared" si="835"/>
        <v>941.45</v>
      </c>
      <c r="AD4436" s="107">
        <f t="shared" si="836"/>
        <v>2.2222222222222223E-2</v>
      </c>
      <c r="AE4436" s="106">
        <f t="shared" si="837"/>
        <v>20.921111111111113</v>
      </c>
      <c r="AF4436" s="105">
        <f t="shared" si="838"/>
        <v>104.60555555555558</v>
      </c>
      <c r="AG4436" s="105">
        <f t="shared" si="839"/>
        <v>886.39444444444439</v>
      </c>
    </row>
    <row r="4437" spans="1:33" s="88" customFormat="1" x14ac:dyDescent="0.35">
      <c r="A4437" s="21">
        <v>10141103</v>
      </c>
      <c r="B4437" s="115" t="s">
        <v>1665</v>
      </c>
      <c r="C4437" s="115" t="s">
        <v>710</v>
      </c>
      <c r="D4437" s="133" t="s">
        <v>6900</v>
      </c>
      <c r="E4437" s="114" t="str">
        <f t="shared" si="829"/>
        <v>TRANSFORMADOR MARCA:Transforman  PT 261</v>
      </c>
      <c r="F4437" s="57" t="s">
        <v>940</v>
      </c>
      <c r="G4437" s="21"/>
      <c r="H4437" s="21" t="s">
        <v>494</v>
      </c>
      <c r="I4437" s="21"/>
      <c r="J4437" s="21"/>
      <c r="K4437" s="133" t="s">
        <v>6899</v>
      </c>
      <c r="L4437" s="133" t="s">
        <v>6898</v>
      </c>
      <c r="M4437" s="21">
        <v>160</v>
      </c>
      <c r="N4437" s="21">
        <v>33</v>
      </c>
      <c r="O4437" s="21" t="s">
        <v>510</v>
      </c>
      <c r="P4437" s="124" t="s">
        <v>516</v>
      </c>
      <c r="Q4437" s="21">
        <v>2013</v>
      </c>
      <c r="R4437" s="21" t="s">
        <v>2595</v>
      </c>
      <c r="S4437" s="21" t="s">
        <v>6897</v>
      </c>
      <c r="T4437" s="116">
        <v>991</v>
      </c>
      <c r="U4437" s="111">
        <v>45</v>
      </c>
      <c r="V4437" s="113">
        <f t="shared" si="830"/>
        <v>907.31555555555553</v>
      </c>
      <c r="W4437" s="113">
        <f t="shared" si="831"/>
        <v>83.684444444444466</v>
      </c>
      <c r="X4437" s="112">
        <f t="shared" si="832"/>
        <v>83684.444444444467</v>
      </c>
      <c r="Y4437" s="111"/>
      <c r="Z4437" s="110">
        <f t="shared" si="828"/>
        <v>41</v>
      </c>
      <c r="AA4437" s="109">
        <f t="shared" si="833"/>
        <v>49.550000000000004</v>
      </c>
      <c r="AB4437" s="109">
        <f t="shared" si="834"/>
        <v>49550.000000000007</v>
      </c>
      <c r="AC4437" s="108">
        <f t="shared" si="835"/>
        <v>941.45</v>
      </c>
      <c r="AD4437" s="107">
        <f t="shared" si="836"/>
        <v>2.2222222222222223E-2</v>
      </c>
      <c r="AE4437" s="106">
        <f t="shared" si="837"/>
        <v>20.921111111111113</v>
      </c>
      <c r="AF4437" s="105">
        <f t="shared" si="838"/>
        <v>104.60555555555558</v>
      </c>
      <c r="AG4437" s="105">
        <f t="shared" si="839"/>
        <v>886.39444444444439</v>
      </c>
    </row>
    <row r="4438" spans="1:33" s="88" customFormat="1" x14ac:dyDescent="0.35">
      <c r="A4438" s="21">
        <v>10141103</v>
      </c>
      <c r="B4438" s="115" t="s">
        <v>1665</v>
      </c>
      <c r="C4438" s="115" t="s">
        <v>710</v>
      </c>
      <c r="D4438" s="133" t="s">
        <v>6896</v>
      </c>
      <c r="E4438" s="114" t="str">
        <f t="shared" si="829"/>
        <v>TRANSFORMADOR MARCA:  PTS 435</v>
      </c>
      <c r="F4438" s="57" t="s">
        <v>940</v>
      </c>
      <c r="G4438" s="21"/>
      <c r="H4438" s="21" t="s">
        <v>494</v>
      </c>
      <c r="I4438" s="21"/>
      <c r="J4438" s="21"/>
      <c r="K4438" s="133" t="s">
        <v>6895</v>
      </c>
      <c r="L4438" s="133" t="s">
        <v>6894</v>
      </c>
      <c r="M4438" s="21">
        <v>160</v>
      </c>
      <c r="N4438" s="21">
        <v>33</v>
      </c>
      <c r="O4438" s="21" t="s">
        <v>510</v>
      </c>
      <c r="P4438" s="124" t="s">
        <v>516</v>
      </c>
      <c r="Q4438" s="21">
        <v>2013</v>
      </c>
      <c r="R4438" s="21"/>
      <c r="S4438" s="21"/>
      <c r="T4438" s="116">
        <v>991</v>
      </c>
      <c r="U4438" s="111">
        <v>45</v>
      </c>
      <c r="V4438" s="113">
        <f t="shared" si="830"/>
        <v>907.31555555555553</v>
      </c>
      <c r="W4438" s="113">
        <f t="shared" si="831"/>
        <v>83.684444444444466</v>
      </c>
      <c r="X4438" s="112">
        <f t="shared" si="832"/>
        <v>83684.444444444467</v>
      </c>
      <c r="Y4438" s="111"/>
      <c r="Z4438" s="110">
        <f t="shared" si="828"/>
        <v>41</v>
      </c>
      <c r="AA4438" s="109">
        <f t="shared" si="833"/>
        <v>49.550000000000004</v>
      </c>
      <c r="AB4438" s="109">
        <f t="shared" si="834"/>
        <v>49550.000000000007</v>
      </c>
      <c r="AC4438" s="108">
        <f t="shared" si="835"/>
        <v>941.45</v>
      </c>
      <c r="AD4438" s="107">
        <f t="shared" si="836"/>
        <v>2.2222222222222223E-2</v>
      </c>
      <c r="AE4438" s="106">
        <f t="shared" si="837"/>
        <v>20.921111111111113</v>
      </c>
      <c r="AF4438" s="105">
        <f t="shared" si="838"/>
        <v>104.60555555555558</v>
      </c>
      <c r="AG4438" s="105">
        <f t="shared" si="839"/>
        <v>886.39444444444439</v>
      </c>
    </row>
    <row r="4439" spans="1:33" s="88" customFormat="1" x14ac:dyDescent="0.35">
      <c r="A4439" s="21">
        <v>10141103</v>
      </c>
      <c r="B4439" s="115" t="s">
        <v>1665</v>
      </c>
      <c r="C4439" s="115" t="s">
        <v>710</v>
      </c>
      <c r="D4439" s="133" t="s">
        <v>5825</v>
      </c>
      <c r="E4439" s="114" t="str">
        <f t="shared" si="829"/>
        <v>TRANSFORMADOR MARCA:Transformadores de Mozambique  PT 662</v>
      </c>
      <c r="F4439" s="57" t="s">
        <v>862</v>
      </c>
      <c r="G4439" s="21"/>
      <c r="H4439" s="21" t="s">
        <v>494</v>
      </c>
      <c r="I4439" s="21"/>
      <c r="J4439" s="21"/>
      <c r="K4439" s="133" t="s">
        <v>6893</v>
      </c>
      <c r="L4439" s="133" t="s">
        <v>6892</v>
      </c>
      <c r="M4439" s="21">
        <v>250</v>
      </c>
      <c r="N4439" s="21">
        <v>33</v>
      </c>
      <c r="O4439" s="21" t="s">
        <v>510</v>
      </c>
      <c r="P4439" s="124" t="s">
        <v>516</v>
      </c>
      <c r="Q4439" s="21">
        <v>2013</v>
      </c>
      <c r="R4439" s="21" t="s">
        <v>2438</v>
      </c>
      <c r="S4439" s="21">
        <v>895563</v>
      </c>
      <c r="T4439" s="116">
        <v>991</v>
      </c>
      <c r="U4439" s="111">
        <v>45</v>
      </c>
      <c r="V4439" s="113">
        <f t="shared" si="830"/>
        <v>907.31555555555553</v>
      </c>
      <c r="W4439" s="113">
        <f t="shared" si="831"/>
        <v>83.684444444444466</v>
      </c>
      <c r="X4439" s="112">
        <f t="shared" si="832"/>
        <v>83684.444444444467</v>
      </c>
      <c r="Y4439" s="111"/>
      <c r="Z4439" s="110">
        <f t="shared" si="828"/>
        <v>41</v>
      </c>
      <c r="AA4439" s="109">
        <f t="shared" si="833"/>
        <v>49.550000000000004</v>
      </c>
      <c r="AB4439" s="109">
        <f t="shared" si="834"/>
        <v>49550.000000000007</v>
      </c>
      <c r="AC4439" s="108">
        <f t="shared" si="835"/>
        <v>941.45</v>
      </c>
      <c r="AD4439" s="107">
        <f t="shared" si="836"/>
        <v>2.2222222222222223E-2</v>
      </c>
      <c r="AE4439" s="106">
        <f t="shared" si="837"/>
        <v>20.921111111111113</v>
      </c>
      <c r="AF4439" s="105">
        <f t="shared" si="838"/>
        <v>104.60555555555558</v>
      </c>
      <c r="AG4439" s="105">
        <f t="shared" si="839"/>
        <v>886.39444444444439</v>
      </c>
    </row>
    <row r="4440" spans="1:33" s="88" customFormat="1" x14ac:dyDescent="0.35">
      <c r="A4440" s="21">
        <v>10141103</v>
      </c>
      <c r="B4440" s="115" t="s">
        <v>1665</v>
      </c>
      <c r="C4440" s="115" t="s">
        <v>710</v>
      </c>
      <c r="D4440" s="133" t="s">
        <v>6891</v>
      </c>
      <c r="E4440" s="114" t="str">
        <f t="shared" si="829"/>
        <v>TRANSFORMADOR MARCA:Transformadores de Mozambique  PT 669</v>
      </c>
      <c r="F4440" s="57" t="s">
        <v>862</v>
      </c>
      <c r="G4440" s="21"/>
      <c r="H4440" s="21" t="s">
        <v>494</v>
      </c>
      <c r="I4440" s="21"/>
      <c r="J4440" s="21"/>
      <c r="K4440" s="133" t="s">
        <v>6890</v>
      </c>
      <c r="L4440" s="133" t="s">
        <v>6889</v>
      </c>
      <c r="M4440" s="21">
        <v>32</v>
      </c>
      <c r="N4440" s="21">
        <v>33</v>
      </c>
      <c r="O4440" s="21" t="s">
        <v>510</v>
      </c>
      <c r="P4440" s="124" t="s">
        <v>2189</v>
      </c>
      <c r="Q4440" s="21">
        <v>2013</v>
      </c>
      <c r="R4440" s="21" t="s">
        <v>2438</v>
      </c>
      <c r="S4440" s="21">
        <v>895461</v>
      </c>
      <c r="T4440" s="116">
        <v>643</v>
      </c>
      <c r="U4440" s="111">
        <v>45</v>
      </c>
      <c r="V4440" s="113">
        <f t="shared" si="830"/>
        <v>588.70222222222219</v>
      </c>
      <c r="W4440" s="113">
        <f t="shared" si="831"/>
        <v>54.29777777777781</v>
      </c>
      <c r="X4440" s="112">
        <f t="shared" si="832"/>
        <v>54297.77777777781</v>
      </c>
      <c r="Y4440" s="111"/>
      <c r="Z4440" s="110">
        <f t="shared" si="828"/>
        <v>41</v>
      </c>
      <c r="AA4440" s="109">
        <f t="shared" si="833"/>
        <v>32.15</v>
      </c>
      <c r="AB4440" s="109">
        <f t="shared" si="834"/>
        <v>32150</v>
      </c>
      <c r="AC4440" s="108">
        <f t="shared" si="835"/>
        <v>610.85</v>
      </c>
      <c r="AD4440" s="107">
        <f t="shared" si="836"/>
        <v>2.2222222222222223E-2</v>
      </c>
      <c r="AE4440" s="106">
        <f t="shared" si="837"/>
        <v>13.574444444444445</v>
      </c>
      <c r="AF4440" s="105">
        <f t="shared" si="838"/>
        <v>67.872222222222263</v>
      </c>
      <c r="AG4440" s="105">
        <f t="shared" si="839"/>
        <v>575.12777777777774</v>
      </c>
    </row>
    <row r="4441" spans="1:33" s="88" customFormat="1" x14ac:dyDescent="0.35">
      <c r="A4441" s="21">
        <v>10141103</v>
      </c>
      <c r="B4441" s="115" t="s">
        <v>1665</v>
      </c>
      <c r="C4441" s="115" t="s">
        <v>710</v>
      </c>
      <c r="D4441" s="133" t="s">
        <v>6888</v>
      </c>
      <c r="E4441" s="114" t="str">
        <f t="shared" si="829"/>
        <v>TRANSFORMADOR MARCA:Transformadores de Mozambique  PTS 1061</v>
      </c>
      <c r="F4441" s="57" t="s">
        <v>862</v>
      </c>
      <c r="G4441" s="21"/>
      <c r="H4441" s="21" t="s">
        <v>494</v>
      </c>
      <c r="I4441" s="21"/>
      <c r="J4441" s="21"/>
      <c r="K4441" s="133" t="s">
        <v>6887</v>
      </c>
      <c r="L4441" s="133" t="s">
        <v>6886</v>
      </c>
      <c r="M4441" s="21">
        <v>100</v>
      </c>
      <c r="N4441" s="21">
        <v>33</v>
      </c>
      <c r="O4441" s="21" t="s">
        <v>510</v>
      </c>
      <c r="P4441" s="124" t="s">
        <v>516</v>
      </c>
      <c r="Q4441" s="21">
        <v>2013</v>
      </c>
      <c r="R4441" s="21" t="s">
        <v>2438</v>
      </c>
      <c r="S4441" s="21">
        <v>895443</v>
      </c>
      <c r="T4441" s="116">
        <v>763</v>
      </c>
      <c r="U4441" s="111">
        <v>45</v>
      </c>
      <c r="V4441" s="113">
        <f t="shared" si="830"/>
        <v>698.56888888888886</v>
      </c>
      <c r="W4441" s="113">
        <f t="shared" si="831"/>
        <v>64.431111111111136</v>
      </c>
      <c r="X4441" s="112">
        <f t="shared" si="832"/>
        <v>64431.111111111139</v>
      </c>
      <c r="Y4441" s="111"/>
      <c r="Z4441" s="110">
        <f t="shared" si="828"/>
        <v>41</v>
      </c>
      <c r="AA4441" s="109">
        <f t="shared" si="833"/>
        <v>38.15</v>
      </c>
      <c r="AB4441" s="109">
        <f t="shared" si="834"/>
        <v>38150</v>
      </c>
      <c r="AC4441" s="108">
        <f t="shared" si="835"/>
        <v>724.85</v>
      </c>
      <c r="AD4441" s="107">
        <f t="shared" si="836"/>
        <v>2.2222222222222223E-2</v>
      </c>
      <c r="AE4441" s="106">
        <f t="shared" si="837"/>
        <v>16.10777777777778</v>
      </c>
      <c r="AF4441" s="105">
        <f t="shared" si="838"/>
        <v>80.53888888888892</v>
      </c>
      <c r="AG4441" s="105">
        <f t="shared" si="839"/>
        <v>682.46111111111111</v>
      </c>
    </row>
    <row r="4442" spans="1:33" s="88" customFormat="1" x14ac:dyDescent="0.35">
      <c r="A4442" s="21">
        <v>10141103</v>
      </c>
      <c r="B4442" s="115" t="s">
        <v>1665</v>
      </c>
      <c r="C4442" s="115" t="s">
        <v>710</v>
      </c>
      <c r="D4442" s="133" t="s">
        <v>6713</v>
      </c>
      <c r="E4442" s="114" t="str">
        <f t="shared" si="829"/>
        <v>TRANSFORMADOR MARCA:Transformadores de Mozambique  PTS 670</v>
      </c>
      <c r="F4442" s="57" t="s">
        <v>2192</v>
      </c>
      <c r="G4442" s="21"/>
      <c r="H4442" s="21" t="s">
        <v>494</v>
      </c>
      <c r="I4442" s="21"/>
      <c r="J4442" s="21"/>
      <c r="K4442" s="133" t="s">
        <v>6712</v>
      </c>
      <c r="L4442" s="133" t="s">
        <v>6711</v>
      </c>
      <c r="M4442" s="21">
        <v>32</v>
      </c>
      <c r="N4442" s="21">
        <v>33</v>
      </c>
      <c r="O4442" s="21" t="s">
        <v>510</v>
      </c>
      <c r="P4442" s="124" t="s">
        <v>2189</v>
      </c>
      <c r="Q4442" s="21">
        <v>2013</v>
      </c>
      <c r="R4442" s="21" t="s">
        <v>2438</v>
      </c>
      <c r="S4442" s="21">
        <v>895452</v>
      </c>
      <c r="T4442" s="116">
        <v>643</v>
      </c>
      <c r="U4442" s="111">
        <v>45</v>
      </c>
      <c r="V4442" s="113">
        <f t="shared" si="830"/>
        <v>588.70222222222219</v>
      </c>
      <c r="W4442" s="113">
        <f t="shared" si="831"/>
        <v>54.29777777777781</v>
      </c>
      <c r="X4442" s="112">
        <f t="shared" si="832"/>
        <v>54297.77777777781</v>
      </c>
      <c r="Y4442" s="111"/>
      <c r="Z4442" s="110">
        <f t="shared" si="828"/>
        <v>41</v>
      </c>
      <c r="AA4442" s="109">
        <f t="shared" si="833"/>
        <v>32.15</v>
      </c>
      <c r="AB4442" s="109">
        <f t="shared" si="834"/>
        <v>32150</v>
      </c>
      <c r="AC4442" s="108">
        <f t="shared" si="835"/>
        <v>610.85</v>
      </c>
      <c r="AD4442" s="107">
        <f t="shared" si="836"/>
        <v>2.2222222222222223E-2</v>
      </c>
      <c r="AE4442" s="106">
        <f t="shared" si="837"/>
        <v>13.574444444444445</v>
      </c>
      <c r="AF4442" s="105">
        <f t="shared" si="838"/>
        <v>67.872222222222263</v>
      </c>
      <c r="AG4442" s="105">
        <f t="shared" si="839"/>
        <v>575.12777777777774</v>
      </c>
    </row>
    <row r="4443" spans="1:33" s="88" customFormat="1" x14ac:dyDescent="0.35">
      <c r="A4443" s="21">
        <v>10141103</v>
      </c>
      <c r="B4443" s="115" t="s">
        <v>1665</v>
      </c>
      <c r="C4443" s="115" t="s">
        <v>710</v>
      </c>
      <c r="D4443" s="133" t="s">
        <v>6710</v>
      </c>
      <c r="E4443" s="114" t="str">
        <f t="shared" si="829"/>
        <v>TRANSFORMADOR MARCA:Transformadores de Mozambique  PTS 639</v>
      </c>
      <c r="F4443" s="57" t="s">
        <v>2192</v>
      </c>
      <c r="G4443" s="21"/>
      <c r="H4443" s="21" t="s">
        <v>494</v>
      </c>
      <c r="I4443" s="21"/>
      <c r="J4443" s="21"/>
      <c r="K4443" s="133" t="s">
        <v>6709</v>
      </c>
      <c r="L4443" s="133" t="s">
        <v>6708</v>
      </c>
      <c r="M4443" s="21">
        <v>32</v>
      </c>
      <c r="N4443" s="21">
        <v>33</v>
      </c>
      <c r="O4443" s="21" t="s">
        <v>510</v>
      </c>
      <c r="P4443" s="124" t="s">
        <v>2189</v>
      </c>
      <c r="Q4443" s="21">
        <v>2013</v>
      </c>
      <c r="R4443" s="21" t="s">
        <v>2438</v>
      </c>
      <c r="S4443" s="21">
        <v>895469</v>
      </c>
      <c r="T4443" s="116">
        <v>643</v>
      </c>
      <c r="U4443" s="111">
        <v>45</v>
      </c>
      <c r="V4443" s="113">
        <f t="shared" si="830"/>
        <v>588.70222222222219</v>
      </c>
      <c r="W4443" s="113">
        <f t="shared" si="831"/>
        <v>54.29777777777781</v>
      </c>
      <c r="X4443" s="112">
        <f t="shared" si="832"/>
        <v>54297.77777777781</v>
      </c>
      <c r="Y4443" s="111"/>
      <c r="Z4443" s="110">
        <f t="shared" si="828"/>
        <v>41</v>
      </c>
      <c r="AA4443" s="109">
        <f t="shared" si="833"/>
        <v>32.15</v>
      </c>
      <c r="AB4443" s="109">
        <f t="shared" si="834"/>
        <v>32150</v>
      </c>
      <c r="AC4443" s="108">
        <f t="shared" si="835"/>
        <v>610.85</v>
      </c>
      <c r="AD4443" s="107">
        <f t="shared" si="836"/>
        <v>2.2222222222222223E-2</v>
      </c>
      <c r="AE4443" s="106">
        <f t="shared" si="837"/>
        <v>13.574444444444445</v>
      </c>
      <c r="AF4443" s="105">
        <f t="shared" si="838"/>
        <v>67.872222222222263</v>
      </c>
      <c r="AG4443" s="105">
        <f t="shared" si="839"/>
        <v>575.12777777777774</v>
      </c>
    </row>
    <row r="4444" spans="1:33" s="88" customFormat="1" x14ac:dyDescent="0.35">
      <c r="A4444" s="21">
        <v>10141103</v>
      </c>
      <c r="B4444" s="115" t="s">
        <v>1665</v>
      </c>
      <c r="C4444" s="115" t="s">
        <v>710</v>
      </c>
      <c r="D4444" s="133" t="s">
        <v>6885</v>
      </c>
      <c r="E4444" s="114" t="str">
        <f t="shared" si="829"/>
        <v>TRANSFORMADOR MARCA:Transformadores de Mozambique  PT 117</v>
      </c>
      <c r="F4444" s="57" t="s">
        <v>2402</v>
      </c>
      <c r="G4444" s="21"/>
      <c r="H4444" s="21" t="s">
        <v>494</v>
      </c>
      <c r="I4444" s="21"/>
      <c r="J4444" s="21"/>
      <c r="K4444" s="133" t="s">
        <v>6884</v>
      </c>
      <c r="L4444" s="133" t="s">
        <v>6883</v>
      </c>
      <c r="M4444" s="21">
        <v>315</v>
      </c>
      <c r="N4444" s="21">
        <v>33</v>
      </c>
      <c r="O4444" s="21" t="s">
        <v>510</v>
      </c>
      <c r="P4444" s="124" t="s">
        <v>516</v>
      </c>
      <c r="Q4444" s="21">
        <v>2013</v>
      </c>
      <c r="R4444" s="21" t="s">
        <v>2438</v>
      </c>
      <c r="S4444" s="21">
        <v>895579</v>
      </c>
      <c r="T4444" s="116">
        <v>1039</v>
      </c>
      <c r="U4444" s="111">
        <v>45</v>
      </c>
      <c r="V4444" s="113">
        <f t="shared" si="830"/>
        <v>951.26222222222225</v>
      </c>
      <c r="W4444" s="113">
        <f t="shared" si="831"/>
        <v>87.737777777777751</v>
      </c>
      <c r="X4444" s="112">
        <f t="shared" si="832"/>
        <v>87737.777777777752</v>
      </c>
      <c r="Y4444" s="111"/>
      <c r="Z4444" s="110">
        <f t="shared" si="828"/>
        <v>41</v>
      </c>
      <c r="AA4444" s="109">
        <f t="shared" si="833"/>
        <v>51.95</v>
      </c>
      <c r="AB4444" s="109">
        <f t="shared" si="834"/>
        <v>51950</v>
      </c>
      <c r="AC4444" s="108">
        <f t="shared" si="835"/>
        <v>987.05</v>
      </c>
      <c r="AD4444" s="107">
        <f t="shared" si="836"/>
        <v>2.2222222222222223E-2</v>
      </c>
      <c r="AE4444" s="106">
        <f t="shared" si="837"/>
        <v>21.934444444444445</v>
      </c>
      <c r="AF4444" s="105">
        <f t="shared" si="838"/>
        <v>109.67222222222219</v>
      </c>
      <c r="AG4444" s="105">
        <f t="shared" si="839"/>
        <v>929.32777777777778</v>
      </c>
    </row>
    <row r="4445" spans="1:33" s="88" customFormat="1" x14ac:dyDescent="0.35">
      <c r="A4445" s="21">
        <v>10141103</v>
      </c>
      <c r="B4445" s="115" t="s">
        <v>1665</v>
      </c>
      <c r="C4445" s="115" t="s">
        <v>710</v>
      </c>
      <c r="D4445" s="133" t="s">
        <v>6882</v>
      </c>
      <c r="E4445" s="114" t="str">
        <f t="shared" si="829"/>
        <v>TRANSFORMADOR MARCA:Efacec  PTS 117</v>
      </c>
      <c r="F4445" s="57" t="s">
        <v>2402</v>
      </c>
      <c r="G4445" s="21"/>
      <c r="H4445" s="21" t="s">
        <v>494</v>
      </c>
      <c r="I4445" s="21"/>
      <c r="J4445" s="21"/>
      <c r="K4445" s="133" t="s">
        <v>6881</v>
      </c>
      <c r="L4445" s="133" t="s">
        <v>6880</v>
      </c>
      <c r="M4445" s="21">
        <v>500</v>
      </c>
      <c r="N4445" s="21">
        <v>33</v>
      </c>
      <c r="O4445" s="21" t="s">
        <v>510</v>
      </c>
      <c r="P4445" s="124" t="s">
        <v>516</v>
      </c>
      <c r="Q4445" s="21">
        <v>2013</v>
      </c>
      <c r="R4445" s="21" t="s">
        <v>535</v>
      </c>
      <c r="S4445" s="21" t="s">
        <v>6879</v>
      </c>
      <c r="T4445" s="116">
        <v>1200</v>
      </c>
      <c r="U4445" s="111">
        <v>45</v>
      </c>
      <c r="V4445" s="113">
        <f t="shared" si="830"/>
        <v>1098.6666666666667</v>
      </c>
      <c r="W4445" s="113">
        <f t="shared" si="831"/>
        <v>101.33333333333326</v>
      </c>
      <c r="X4445" s="112">
        <f t="shared" si="832"/>
        <v>101333.33333333326</v>
      </c>
      <c r="Y4445" s="111"/>
      <c r="Z4445" s="110">
        <f t="shared" si="828"/>
        <v>41</v>
      </c>
      <c r="AA4445" s="109">
        <f t="shared" si="833"/>
        <v>60</v>
      </c>
      <c r="AB4445" s="109">
        <f t="shared" si="834"/>
        <v>60000</v>
      </c>
      <c r="AC4445" s="108">
        <f t="shared" si="835"/>
        <v>1140</v>
      </c>
      <c r="AD4445" s="107">
        <f t="shared" si="836"/>
        <v>2.2222222222222223E-2</v>
      </c>
      <c r="AE4445" s="106">
        <f t="shared" si="837"/>
        <v>25.333333333333336</v>
      </c>
      <c r="AF4445" s="105">
        <f t="shared" si="838"/>
        <v>126.6666666666666</v>
      </c>
      <c r="AG4445" s="105">
        <f t="shared" si="839"/>
        <v>1073.3333333333335</v>
      </c>
    </row>
    <row r="4446" spans="1:33" s="88" customFormat="1" x14ac:dyDescent="0.35">
      <c r="A4446" s="21">
        <v>10141103</v>
      </c>
      <c r="B4446" s="115" t="s">
        <v>1665</v>
      </c>
      <c r="C4446" s="115" t="s">
        <v>710</v>
      </c>
      <c r="D4446" s="133" t="s">
        <v>6878</v>
      </c>
      <c r="E4446" s="114" t="str">
        <f t="shared" si="829"/>
        <v>TRANSFORMADOR MARCA:Transformadores de Mozambique  PTS 545</v>
      </c>
      <c r="F4446" s="57" t="s">
        <v>2402</v>
      </c>
      <c r="G4446" s="21"/>
      <c r="H4446" s="21" t="s">
        <v>494</v>
      </c>
      <c r="I4446" s="21"/>
      <c r="J4446" s="21"/>
      <c r="K4446" s="133" t="s">
        <v>6877</v>
      </c>
      <c r="L4446" s="133" t="s">
        <v>6876</v>
      </c>
      <c r="M4446" s="21">
        <v>200</v>
      </c>
      <c r="N4446" s="21">
        <v>33</v>
      </c>
      <c r="O4446" s="21" t="s">
        <v>510</v>
      </c>
      <c r="P4446" s="124" t="s">
        <v>516</v>
      </c>
      <c r="Q4446" s="21">
        <v>2013</v>
      </c>
      <c r="R4446" s="21" t="s">
        <v>2438</v>
      </c>
      <c r="S4446" s="21">
        <v>143088</v>
      </c>
      <c r="T4446" s="116">
        <v>991</v>
      </c>
      <c r="U4446" s="111">
        <v>45</v>
      </c>
      <c r="V4446" s="113">
        <f t="shared" si="830"/>
        <v>907.31555555555553</v>
      </c>
      <c r="W4446" s="113">
        <f t="shared" si="831"/>
        <v>83.684444444444466</v>
      </c>
      <c r="X4446" s="112">
        <f t="shared" si="832"/>
        <v>83684.444444444467</v>
      </c>
      <c r="Y4446" s="111"/>
      <c r="Z4446" s="110">
        <f t="shared" si="828"/>
        <v>41</v>
      </c>
      <c r="AA4446" s="109">
        <f t="shared" si="833"/>
        <v>49.550000000000004</v>
      </c>
      <c r="AB4446" s="109">
        <f t="shared" si="834"/>
        <v>49550.000000000007</v>
      </c>
      <c r="AC4446" s="108">
        <f t="shared" si="835"/>
        <v>941.45</v>
      </c>
      <c r="AD4446" s="107">
        <f t="shared" si="836"/>
        <v>2.2222222222222223E-2</v>
      </c>
      <c r="AE4446" s="106">
        <f t="shared" si="837"/>
        <v>20.921111111111113</v>
      </c>
      <c r="AF4446" s="105">
        <f t="shared" si="838"/>
        <v>104.60555555555558</v>
      </c>
      <c r="AG4446" s="105">
        <f t="shared" si="839"/>
        <v>886.39444444444439</v>
      </c>
    </row>
    <row r="4447" spans="1:33" s="88" customFormat="1" x14ac:dyDescent="0.35">
      <c r="A4447" s="21">
        <v>10141103</v>
      </c>
      <c r="B4447" s="115" t="s">
        <v>1665</v>
      </c>
      <c r="C4447" s="115" t="s">
        <v>710</v>
      </c>
      <c r="D4447" s="133" t="s">
        <v>6875</v>
      </c>
      <c r="E4447" s="114" t="str">
        <f t="shared" si="829"/>
        <v>TRANSFORMADOR MARCA:Efacec  PT 151</v>
      </c>
      <c r="F4447" s="57" t="s">
        <v>2402</v>
      </c>
      <c r="G4447" s="21"/>
      <c r="H4447" s="21" t="s">
        <v>494</v>
      </c>
      <c r="I4447" s="21"/>
      <c r="J4447" s="21"/>
      <c r="K4447" s="133" t="s">
        <v>6874</v>
      </c>
      <c r="L4447" s="133" t="s">
        <v>6873</v>
      </c>
      <c r="M4447" s="21">
        <v>500</v>
      </c>
      <c r="N4447" s="21">
        <v>33</v>
      </c>
      <c r="O4447" s="21" t="s">
        <v>510</v>
      </c>
      <c r="P4447" s="124" t="s">
        <v>516</v>
      </c>
      <c r="Q4447" s="21">
        <v>2013</v>
      </c>
      <c r="R4447" s="21" t="s">
        <v>535</v>
      </c>
      <c r="S4447" s="21" t="s">
        <v>6872</v>
      </c>
      <c r="T4447" s="116">
        <v>1200</v>
      </c>
      <c r="U4447" s="111">
        <v>45</v>
      </c>
      <c r="V4447" s="113">
        <f t="shared" si="830"/>
        <v>1098.6666666666667</v>
      </c>
      <c r="W4447" s="113">
        <f t="shared" si="831"/>
        <v>101.33333333333326</v>
      </c>
      <c r="X4447" s="112">
        <f t="shared" si="832"/>
        <v>101333.33333333326</v>
      </c>
      <c r="Y4447" s="111"/>
      <c r="Z4447" s="110">
        <f t="shared" si="828"/>
        <v>41</v>
      </c>
      <c r="AA4447" s="109">
        <f t="shared" si="833"/>
        <v>60</v>
      </c>
      <c r="AB4447" s="109">
        <f t="shared" si="834"/>
        <v>60000</v>
      </c>
      <c r="AC4447" s="108">
        <f t="shared" si="835"/>
        <v>1140</v>
      </c>
      <c r="AD4447" s="107">
        <f t="shared" si="836"/>
        <v>2.2222222222222223E-2</v>
      </c>
      <c r="AE4447" s="106">
        <f t="shared" si="837"/>
        <v>25.333333333333336</v>
      </c>
      <c r="AF4447" s="105">
        <f t="shared" si="838"/>
        <v>126.6666666666666</v>
      </c>
      <c r="AG4447" s="105">
        <f t="shared" si="839"/>
        <v>1073.3333333333335</v>
      </c>
    </row>
    <row r="4448" spans="1:33" s="88" customFormat="1" x14ac:dyDescent="0.35">
      <c r="A4448" s="21">
        <v>10141103</v>
      </c>
      <c r="B4448" s="115" t="s">
        <v>1665</v>
      </c>
      <c r="C4448" s="115" t="s">
        <v>710</v>
      </c>
      <c r="D4448" s="133" t="s">
        <v>6871</v>
      </c>
      <c r="E4448" s="114" t="str">
        <f t="shared" si="829"/>
        <v>TRANSFORMADOR MARCA:Freestate Transformers  PT 509</v>
      </c>
      <c r="F4448" s="57" t="s">
        <v>2402</v>
      </c>
      <c r="G4448" s="21"/>
      <c r="H4448" s="21" t="s">
        <v>494</v>
      </c>
      <c r="I4448" s="21"/>
      <c r="J4448" s="21"/>
      <c r="K4448" s="133" t="s">
        <v>6870</v>
      </c>
      <c r="L4448" s="133" t="s">
        <v>6869</v>
      </c>
      <c r="M4448" s="21">
        <v>250</v>
      </c>
      <c r="N4448" s="21">
        <v>33</v>
      </c>
      <c r="O4448" s="21" t="s">
        <v>510</v>
      </c>
      <c r="P4448" s="124" t="s">
        <v>516</v>
      </c>
      <c r="Q4448" s="21">
        <v>2013</v>
      </c>
      <c r="R4448" s="21" t="s">
        <v>3699</v>
      </c>
      <c r="S4448" s="21" t="s">
        <v>6868</v>
      </c>
      <c r="T4448" s="116">
        <v>991</v>
      </c>
      <c r="U4448" s="111">
        <v>45</v>
      </c>
      <c r="V4448" s="113">
        <f t="shared" si="830"/>
        <v>907.31555555555553</v>
      </c>
      <c r="W4448" s="113">
        <f t="shared" si="831"/>
        <v>83.684444444444466</v>
      </c>
      <c r="X4448" s="112">
        <f t="shared" si="832"/>
        <v>83684.444444444467</v>
      </c>
      <c r="Y4448" s="111"/>
      <c r="Z4448" s="110">
        <f t="shared" si="828"/>
        <v>41</v>
      </c>
      <c r="AA4448" s="109">
        <f t="shared" si="833"/>
        <v>49.550000000000004</v>
      </c>
      <c r="AB4448" s="109">
        <f t="shared" si="834"/>
        <v>49550.000000000007</v>
      </c>
      <c r="AC4448" s="108">
        <f t="shared" si="835"/>
        <v>941.45</v>
      </c>
      <c r="AD4448" s="107">
        <f t="shared" si="836"/>
        <v>2.2222222222222223E-2</v>
      </c>
      <c r="AE4448" s="106">
        <f t="shared" si="837"/>
        <v>20.921111111111113</v>
      </c>
      <c r="AF4448" s="105">
        <f t="shared" si="838"/>
        <v>104.60555555555558</v>
      </c>
      <c r="AG4448" s="105">
        <f t="shared" si="839"/>
        <v>886.39444444444439</v>
      </c>
    </row>
    <row r="4449" spans="1:33" s="88" customFormat="1" x14ac:dyDescent="0.35">
      <c r="A4449" s="21">
        <v>10141103</v>
      </c>
      <c r="B4449" s="115" t="s">
        <v>1665</v>
      </c>
      <c r="C4449" s="115" t="s">
        <v>710</v>
      </c>
      <c r="D4449" s="133" t="s">
        <v>6867</v>
      </c>
      <c r="E4449" s="114" t="str">
        <f t="shared" si="829"/>
        <v>TRANSFORMADOR MARCA:Efacec  PT 362</v>
      </c>
      <c r="F4449" s="57" t="s">
        <v>2402</v>
      </c>
      <c r="G4449" s="21"/>
      <c r="H4449" s="21" t="s">
        <v>494</v>
      </c>
      <c r="I4449" s="21"/>
      <c r="J4449" s="21"/>
      <c r="K4449" s="133" t="s">
        <v>6866</v>
      </c>
      <c r="L4449" s="133" t="s">
        <v>6865</v>
      </c>
      <c r="M4449" s="21">
        <v>160</v>
      </c>
      <c r="N4449" s="21">
        <v>33</v>
      </c>
      <c r="O4449" s="21" t="s">
        <v>510</v>
      </c>
      <c r="P4449" s="124" t="s">
        <v>516</v>
      </c>
      <c r="Q4449" s="21">
        <v>2013</v>
      </c>
      <c r="R4449" s="21" t="s">
        <v>535</v>
      </c>
      <c r="S4449" s="21" t="s">
        <v>6864</v>
      </c>
      <c r="T4449" s="116">
        <v>991</v>
      </c>
      <c r="U4449" s="111">
        <v>45</v>
      </c>
      <c r="V4449" s="113">
        <f t="shared" si="830"/>
        <v>907.31555555555553</v>
      </c>
      <c r="W4449" s="113">
        <f t="shared" si="831"/>
        <v>83.684444444444466</v>
      </c>
      <c r="X4449" s="112">
        <f t="shared" si="832"/>
        <v>83684.444444444467</v>
      </c>
      <c r="Y4449" s="111"/>
      <c r="Z4449" s="110">
        <f t="shared" si="828"/>
        <v>41</v>
      </c>
      <c r="AA4449" s="109">
        <f t="shared" si="833"/>
        <v>49.550000000000004</v>
      </c>
      <c r="AB4449" s="109">
        <f t="shared" si="834"/>
        <v>49550.000000000007</v>
      </c>
      <c r="AC4449" s="108">
        <f t="shared" si="835"/>
        <v>941.45</v>
      </c>
      <c r="AD4449" s="107">
        <f t="shared" si="836"/>
        <v>2.2222222222222223E-2</v>
      </c>
      <c r="AE4449" s="106">
        <f t="shared" si="837"/>
        <v>20.921111111111113</v>
      </c>
      <c r="AF4449" s="105">
        <f t="shared" si="838"/>
        <v>104.60555555555558</v>
      </c>
      <c r="AG4449" s="105">
        <f t="shared" si="839"/>
        <v>886.39444444444439</v>
      </c>
    </row>
    <row r="4450" spans="1:33" s="88" customFormat="1" x14ac:dyDescent="0.35">
      <c r="A4450" s="21">
        <v>10141103</v>
      </c>
      <c r="B4450" s="115" t="s">
        <v>1665</v>
      </c>
      <c r="C4450" s="115" t="s">
        <v>710</v>
      </c>
      <c r="D4450" s="133" t="s">
        <v>6863</v>
      </c>
      <c r="E4450" s="114" t="str">
        <f t="shared" si="829"/>
        <v>TRANSFORMADOR MARCA:Freestate Transformers  PT 342</v>
      </c>
      <c r="F4450" s="57" t="s">
        <v>2402</v>
      </c>
      <c r="G4450" s="21"/>
      <c r="H4450" s="21" t="s">
        <v>494</v>
      </c>
      <c r="I4450" s="21"/>
      <c r="J4450" s="21"/>
      <c r="K4450" s="133" t="s">
        <v>6862</v>
      </c>
      <c r="L4450" s="133" t="s">
        <v>6861</v>
      </c>
      <c r="M4450" s="21">
        <v>250</v>
      </c>
      <c r="N4450" s="21">
        <v>33</v>
      </c>
      <c r="O4450" s="21" t="s">
        <v>510</v>
      </c>
      <c r="P4450" s="124" t="s">
        <v>516</v>
      </c>
      <c r="Q4450" s="21">
        <v>2013</v>
      </c>
      <c r="R4450" s="21" t="s">
        <v>3699</v>
      </c>
      <c r="S4450" s="21" t="s">
        <v>6860</v>
      </c>
      <c r="T4450" s="116">
        <v>991</v>
      </c>
      <c r="U4450" s="111">
        <v>45</v>
      </c>
      <c r="V4450" s="113">
        <f t="shared" si="830"/>
        <v>907.31555555555553</v>
      </c>
      <c r="W4450" s="113">
        <f t="shared" si="831"/>
        <v>83.684444444444466</v>
      </c>
      <c r="X4450" s="112">
        <f t="shared" si="832"/>
        <v>83684.444444444467</v>
      </c>
      <c r="Y4450" s="111"/>
      <c r="Z4450" s="110">
        <f t="shared" si="828"/>
        <v>41</v>
      </c>
      <c r="AA4450" s="109">
        <f t="shared" si="833"/>
        <v>49.550000000000004</v>
      </c>
      <c r="AB4450" s="109">
        <f t="shared" si="834"/>
        <v>49550.000000000007</v>
      </c>
      <c r="AC4450" s="108">
        <f t="shared" si="835"/>
        <v>941.45</v>
      </c>
      <c r="AD4450" s="107">
        <f t="shared" si="836"/>
        <v>2.2222222222222223E-2</v>
      </c>
      <c r="AE4450" s="106">
        <f t="shared" si="837"/>
        <v>20.921111111111113</v>
      </c>
      <c r="AF4450" s="105">
        <f t="shared" si="838"/>
        <v>104.60555555555558</v>
      </c>
      <c r="AG4450" s="105">
        <f t="shared" si="839"/>
        <v>886.39444444444439</v>
      </c>
    </row>
    <row r="4451" spans="1:33" s="88" customFormat="1" x14ac:dyDescent="0.35">
      <c r="A4451" s="21">
        <v>10141103</v>
      </c>
      <c r="B4451" s="115" t="s">
        <v>1665</v>
      </c>
      <c r="C4451" s="115" t="s">
        <v>710</v>
      </c>
      <c r="D4451" s="133" t="s">
        <v>6859</v>
      </c>
      <c r="E4451" s="114" t="str">
        <f t="shared" si="829"/>
        <v>TRANSFORMADOR MARCA:Freestate Transformers  PT 324</v>
      </c>
      <c r="F4451" s="57" t="s">
        <v>2402</v>
      </c>
      <c r="G4451" s="21"/>
      <c r="H4451" s="21" t="s">
        <v>494</v>
      </c>
      <c r="I4451" s="21"/>
      <c r="J4451" s="21"/>
      <c r="K4451" s="133" t="s">
        <v>6858</v>
      </c>
      <c r="L4451" s="133" t="s">
        <v>6857</v>
      </c>
      <c r="M4451" s="21">
        <v>200</v>
      </c>
      <c r="N4451" s="21">
        <v>33</v>
      </c>
      <c r="O4451" s="21" t="s">
        <v>510</v>
      </c>
      <c r="P4451" s="124" t="s">
        <v>516</v>
      </c>
      <c r="Q4451" s="21">
        <v>2013</v>
      </c>
      <c r="R4451" s="21" t="s">
        <v>3699</v>
      </c>
      <c r="S4451" s="21" t="s">
        <v>6856</v>
      </c>
      <c r="T4451" s="116">
        <v>991</v>
      </c>
      <c r="U4451" s="111">
        <v>45</v>
      </c>
      <c r="V4451" s="113">
        <f t="shared" si="830"/>
        <v>907.31555555555553</v>
      </c>
      <c r="W4451" s="113">
        <f t="shared" si="831"/>
        <v>83.684444444444466</v>
      </c>
      <c r="X4451" s="112">
        <f t="shared" si="832"/>
        <v>83684.444444444467</v>
      </c>
      <c r="Y4451" s="111"/>
      <c r="Z4451" s="110">
        <f t="shared" si="828"/>
        <v>41</v>
      </c>
      <c r="AA4451" s="109">
        <f t="shared" si="833"/>
        <v>49.550000000000004</v>
      </c>
      <c r="AB4451" s="109">
        <f t="shared" si="834"/>
        <v>49550.000000000007</v>
      </c>
      <c r="AC4451" s="108">
        <f t="shared" si="835"/>
        <v>941.45</v>
      </c>
      <c r="AD4451" s="107">
        <f t="shared" si="836"/>
        <v>2.2222222222222223E-2</v>
      </c>
      <c r="AE4451" s="106">
        <f t="shared" si="837"/>
        <v>20.921111111111113</v>
      </c>
      <c r="AF4451" s="105">
        <f t="shared" si="838"/>
        <v>104.60555555555558</v>
      </c>
      <c r="AG4451" s="105">
        <f t="shared" si="839"/>
        <v>886.39444444444439</v>
      </c>
    </row>
    <row r="4452" spans="1:33" s="88" customFormat="1" x14ac:dyDescent="0.35">
      <c r="A4452" s="21">
        <v>10141103</v>
      </c>
      <c r="B4452" s="115" t="s">
        <v>1665</v>
      </c>
      <c r="C4452" s="115" t="s">
        <v>710</v>
      </c>
      <c r="D4452" s="133" t="s">
        <v>6855</v>
      </c>
      <c r="E4452" s="114" t="str">
        <f t="shared" si="829"/>
        <v>TRANSFORMADOR MARCA:Transformadores de Mozambique  PT 326</v>
      </c>
      <c r="F4452" s="57" t="s">
        <v>2402</v>
      </c>
      <c r="G4452" s="21"/>
      <c r="H4452" s="21" t="s">
        <v>494</v>
      </c>
      <c r="I4452" s="21"/>
      <c r="J4452" s="21"/>
      <c r="K4452" s="133" t="s">
        <v>6854</v>
      </c>
      <c r="L4452" s="133" t="s">
        <v>6853</v>
      </c>
      <c r="M4452" s="21">
        <v>100</v>
      </c>
      <c r="N4452" s="21">
        <v>33</v>
      </c>
      <c r="O4452" s="21" t="s">
        <v>510</v>
      </c>
      <c r="P4452" s="124" t="s">
        <v>516</v>
      </c>
      <c r="Q4452" s="21">
        <v>2013</v>
      </c>
      <c r="R4452" s="21" t="s">
        <v>2438</v>
      </c>
      <c r="S4452" s="21">
        <v>893429</v>
      </c>
      <c r="T4452" s="116">
        <v>763</v>
      </c>
      <c r="U4452" s="111">
        <v>45</v>
      </c>
      <c r="V4452" s="113">
        <f t="shared" si="830"/>
        <v>698.56888888888886</v>
      </c>
      <c r="W4452" s="113">
        <f t="shared" si="831"/>
        <v>64.431111111111136</v>
      </c>
      <c r="X4452" s="112">
        <f t="shared" si="832"/>
        <v>64431.111111111139</v>
      </c>
      <c r="Y4452" s="111"/>
      <c r="Z4452" s="110">
        <f t="shared" ref="Z4452:Z4515" si="840">(U4452-(2017-Q4452))</f>
        <v>41</v>
      </c>
      <c r="AA4452" s="109">
        <f t="shared" si="833"/>
        <v>38.15</v>
      </c>
      <c r="AB4452" s="109">
        <f t="shared" si="834"/>
        <v>38150</v>
      </c>
      <c r="AC4452" s="108">
        <f t="shared" si="835"/>
        <v>724.85</v>
      </c>
      <c r="AD4452" s="107">
        <f t="shared" si="836"/>
        <v>2.2222222222222223E-2</v>
      </c>
      <c r="AE4452" s="106">
        <f t="shared" si="837"/>
        <v>16.10777777777778</v>
      </c>
      <c r="AF4452" s="105">
        <f t="shared" si="838"/>
        <v>80.53888888888892</v>
      </c>
      <c r="AG4452" s="105">
        <f t="shared" si="839"/>
        <v>682.46111111111111</v>
      </c>
    </row>
    <row r="4453" spans="1:33" s="88" customFormat="1" x14ac:dyDescent="0.35">
      <c r="A4453" s="21">
        <v>10141103</v>
      </c>
      <c r="B4453" s="115" t="s">
        <v>1665</v>
      </c>
      <c r="C4453" s="115" t="s">
        <v>710</v>
      </c>
      <c r="D4453" s="21" t="s">
        <v>6852</v>
      </c>
      <c r="E4453" s="114" t="str">
        <f t="shared" si="829"/>
        <v>TRANSFORMADOR MARCA:Transformadores de Mozambique  PTS 516</v>
      </c>
      <c r="F4453" s="57" t="s">
        <v>2402</v>
      </c>
      <c r="G4453" s="21"/>
      <c r="H4453" s="21" t="s">
        <v>494</v>
      </c>
      <c r="I4453" s="21"/>
      <c r="J4453" s="21"/>
      <c r="K4453" s="133" t="s">
        <v>6851</v>
      </c>
      <c r="L4453" s="133" t="s">
        <v>6850</v>
      </c>
      <c r="M4453" s="21">
        <v>200</v>
      </c>
      <c r="N4453" s="21">
        <v>33</v>
      </c>
      <c r="O4453" s="21" t="s">
        <v>510</v>
      </c>
      <c r="P4453" s="124" t="s">
        <v>516</v>
      </c>
      <c r="Q4453" s="21">
        <v>2013</v>
      </c>
      <c r="R4453" s="21" t="s">
        <v>2438</v>
      </c>
      <c r="S4453" s="21">
        <v>979622</v>
      </c>
      <c r="T4453" s="116">
        <v>991</v>
      </c>
      <c r="U4453" s="111">
        <v>45</v>
      </c>
      <c r="V4453" s="113">
        <f t="shared" si="830"/>
        <v>907.31555555555553</v>
      </c>
      <c r="W4453" s="113">
        <f t="shared" si="831"/>
        <v>83.684444444444466</v>
      </c>
      <c r="X4453" s="112">
        <f t="shared" si="832"/>
        <v>83684.444444444467</v>
      </c>
      <c r="Y4453" s="111"/>
      <c r="Z4453" s="110">
        <f t="shared" si="840"/>
        <v>41</v>
      </c>
      <c r="AA4453" s="109">
        <f t="shared" si="833"/>
        <v>49.550000000000004</v>
      </c>
      <c r="AB4453" s="109">
        <f t="shared" si="834"/>
        <v>49550.000000000007</v>
      </c>
      <c r="AC4453" s="108">
        <f t="shared" si="835"/>
        <v>941.45</v>
      </c>
      <c r="AD4453" s="107">
        <f t="shared" si="836"/>
        <v>2.2222222222222223E-2</v>
      </c>
      <c r="AE4453" s="106">
        <f t="shared" si="837"/>
        <v>20.921111111111113</v>
      </c>
      <c r="AF4453" s="105">
        <f t="shared" si="838"/>
        <v>104.60555555555558</v>
      </c>
      <c r="AG4453" s="105">
        <f t="shared" si="839"/>
        <v>886.39444444444439</v>
      </c>
    </row>
    <row r="4454" spans="1:33" s="88" customFormat="1" x14ac:dyDescent="0.35">
      <c r="A4454" s="21">
        <v>10141103</v>
      </c>
      <c r="B4454" s="115" t="s">
        <v>1665</v>
      </c>
      <c r="C4454" s="115" t="s">
        <v>710</v>
      </c>
      <c r="D4454" s="21" t="s">
        <v>6849</v>
      </c>
      <c r="E4454" s="114" t="str">
        <f t="shared" si="829"/>
        <v>TRANSFORMADOR MARCA:Transformadores de Mozambique  PTS 828</v>
      </c>
      <c r="F4454" s="57" t="s">
        <v>2402</v>
      </c>
      <c r="G4454" s="21"/>
      <c r="H4454" s="21" t="s">
        <v>494</v>
      </c>
      <c r="I4454" s="21"/>
      <c r="J4454" s="21"/>
      <c r="K4454" s="133" t="s">
        <v>6848</v>
      </c>
      <c r="L4454" s="133" t="s">
        <v>6847</v>
      </c>
      <c r="M4454" s="21">
        <v>250</v>
      </c>
      <c r="N4454" s="21">
        <v>33</v>
      </c>
      <c r="O4454" s="21" t="s">
        <v>510</v>
      </c>
      <c r="P4454" s="124" t="s">
        <v>516</v>
      </c>
      <c r="Q4454" s="21">
        <v>2013</v>
      </c>
      <c r="R4454" s="21" t="s">
        <v>2438</v>
      </c>
      <c r="S4454" s="21">
        <v>1307048</v>
      </c>
      <c r="T4454" s="116">
        <v>991</v>
      </c>
      <c r="U4454" s="111">
        <v>45</v>
      </c>
      <c r="V4454" s="113">
        <f t="shared" si="830"/>
        <v>907.31555555555553</v>
      </c>
      <c r="W4454" s="113">
        <f t="shared" si="831"/>
        <v>83.684444444444466</v>
      </c>
      <c r="X4454" s="112">
        <f t="shared" si="832"/>
        <v>83684.444444444467</v>
      </c>
      <c r="Y4454" s="111"/>
      <c r="Z4454" s="110">
        <f t="shared" si="840"/>
        <v>41</v>
      </c>
      <c r="AA4454" s="109">
        <f t="shared" si="833"/>
        <v>49.550000000000004</v>
      </c>
      <c r="AB4454" s="109">
        <f t="shared" si="834"/>
        <v>49550.000000000007</v>
      </c>
      <c r="AC4454" s="108">
        <f t="shared" si="835"/>
        <v>941.45</v>
      </c>
      <c r="AD4454" s="107">
        <f t="shared" si="836"/>
        <v>2.2222222222222223E-2</v>
      </c>
      <c r="AE4454" s="106">
        <f t="shared" si="837"/>
        <v>20.921111111111113</v>
      </c>
      <c r="AF4454" s="105">
        <f t="shared" si="838"/>
        <v>104.60555555555558</v>
      </c>
      <c r="AG4454" s="105">
        <f t="shared" si="839"/>
        <v>886.39444444444439</v>
      </c>
    </row>
    <row r="4455" spans="1:33" s="88" customFormat="1" x14ac:dyDescent="0.35">
      <c r="A4455" s="21">
        <v>10141103</v>
      </c>
      <c r="B4455" s="115" t="s">
        <v>1665</v>
      </c>
      <c r="C4455" s="115" t="s">
        <v>710</v>
      </c>
      <c r="D4455" s="21" t="s">
        <v>6846</v>
      </c>
      <c r="E4455" s="114" t="str">
        <f t="shared" si="829"/>
        <v>TRANSFORMADOR MARCA:Freestate Transformers  PTS 488</v>
      </c>
      <c r="F4455" s="57" t="s">
        <v>2402</v>
      </c>
      <c r="G4455" s="21"/>
      <c r="H4455" s="21" t="s">
        <v>494</v>
      </c>
      <c r="I4455" s="21"/>
      <c r="J4455" s="21"/>
      <c r="K4455" s="133" t="s">
        <v>6845</v>
      </c>
      <c r="L4455" s="133" t="s">
        <v>6844</v>
      </c>
      <c r="M4455" s="21">
        <v>315</v>
      </c>
      <c r="N4455" s="21">
        <v>33</v>
      </c>
      <c r="O4455" s="21" t="s">
        <v>510</v>
      </c>
      <c r="P4455" s="124" t="s">
        <v>516</v>
      </c>
      <c r="Q4455" s="21">
        <v>2013</v>
      </c>
      <c r="R4455" s="21" t="s">
        <v>3699</v>
      </c>
      <c r="S4455" s="21" t="s">
        <v>6843</v>
      </c>
      <c r="T4455" s="116">
        <v>1039</v>
      </c>
      <c r="U4455" s="111">
        <v>45</v>
      </c>
      <c r="V4455" s="113">
        <f t="shared" si="830"/>
        <v>951.26222222222225</v>
      </c>
      <c r="W4455" s="113">
        <f t="shared" si="831"/>
        <v>87.737777777777751</v>
      </c>
      <c r="X4455" s="112">
        <f t="shared" si="832"/>
        <v>87737.777777777752</v>
      </c>
      <c r="Y4455" s="111"/>
      <c r="Z4455" s="110">
        <f t="shared" si="840"/>
        <v>41</v>
      </c>
      <c r="AA4455" s="109">
        <f t="shared" si="833"/>
        <v>51.95</v>
      </c>
      <c r="AB4455" s="109">
        <f t="shared" si="834"/>
        <v>51950</v>
      </c>
      <c r="AC4455" s="108">
        <f t="shared" si="835"/>
        <v>987.05</v>
      </c>
      <c r="AD4455" s="107">
        <f t="shared" si="836"/>
        <v>2.2222222222222223E-2</v>
      </c>
      <c r="AE4455" s="106">
        <f t="shared" si="837"/>
        <v>21.934444444444445</v>
      </c>
      <c r="AF4455" s="105">
        <f t="shared" si="838"/>
        <v>109.67222222222219</v>
      </c>
      <c r="AG4455" s="105">
        <f t="shared" si="839"/>
        <v>929.32777777777778</v>
      </c>
    </row>
    <row r="4456" spans="1:33" s="88" customFormat="1" x14ac:dyDescent="0.35">
      <c r="A4456" s="21">
        <v>10141103</v>
      </c>
      <c r="B4456" s="115" t="s">
        <v>1665</v>
      </c>
      <c r="C4456" s="115" t="s">
        <v>710</v>
      </c>
      <c r="D4456" s="57" t="s">
        <v>6842</v>
      </c>
      <c r="E4456" s="114" t="str">
        <f t="shared" si="829"/>
        <v>TRANSFORMADOR MARCA:Transformadores de Mozambique  PT 135</v>
      </c>
      <c r="F4456" s="57" t="s">
        <v>2402</v>
      </c>
      <c r="G4456" s="21"/>
      <c r="H4456" s="21" t="s">
        <v>494</v>
      </c>
      <c r="I4456" s="21"/>
      <c r="J4456" s="21"/>
      <c r="K4456" s="133" t="s">
        <v>6841</v>
      </c>
      <c r="L4456" s="133" t="s">
        <v>6840</v>
      </c>
      <c r="M4456" s="21">
        <v>200</v>
      </c>
      <c r="N4456" s="21">
        <v>33</v>
      </c>
      <c r="O4456" s="21" t="s">
        <v>510</v>
      </c>
      <c r="P4456" s="124" t="s">
        <v>516</v>
      </c>
      <c r="Q4456" s="21">
        <v>2013</v>
      </c>
      <c r="R4456" s="21" t="s">
        <v>2438</v>
      </c>
      <c r="S4456" s="21">
        <v>904797</v>
      </c>
      <c r="T4456" s="116">
        <v>991</v>
      </c>
      <c r="U4456" s="111">
        <v>45</v>
      </c>
      <c r="V4456" s="113">
        <f t="shared" si="830"/>
        <v>907.31555555555553</v>
      </c>
      <c r="W4456" s="113">
        <f t="shared" si="831"/>
        <v>83.684444444444466</v>
      </c>
      <c r="X4456" s="112">
        <f t="shared" si="832"/>
        <v>83684.444444444467</v>
      </c>
      <c r="Y4456" s="111"/>
      <c r="Z4456" s="110">
        <f t="shared" si="840"/>
        <v>41</v>
      </c>
      <c r="AA4456" s="109">
        <f t="shared" si="833"/>
        <v>49.550000000000004</v>
      </c>
      <c r="AB4456" s="109">
        <f t="shared" si="834"/>
        <v>49550.000000000007</v>
      </c>
      <c r="AC4456" s="108">
        <f t="shared" si="835"/>
        <v>941.45</v>
      </c>
      <c r="AD4456" s="107">
        <f t="shared" si="836"/>
        <v>2.2222222222222223E-2</v>
      </c>
      <c r="AE4456" s="106">
        <f t="shared" si="837"/>
        <v>20.921111111111113</v>
      </c>
      <c r="AF4456" s="105">
        <f t="shared" si="838"/>
        <v>104.60555555555558</v>
      </c>
      <c r="AG4456" s="105">
        <f t="shared" si="839"/>
        <v>886.39444444444439</v>
      </c>
    </row>
    <row r="4457" spans="1:33" s="88" customFormat="1" x14ac:dyDescent="0.35">
      <c r="A4457" s="21">
        <v>10141103</v>
      </c>
      <c r="B4457" s="115" t="s">
        <v>1665</v>
      </c>
      <c r="C4457" s="115" t="s">
        <v>710</v>
      </c>
      <c r="D4457" s="57" t="s">
        <v>6839</v>
      </c>
      <c r="E4457" s="114" t="str">
        <f t="shared" si="829"/>
        <v>TRANSFORMADOR MARCA:Transformadores de Mozambique  PTS 453</v>
      </c>
      <c r="F4457" s="57" t="s">
        <v>2402</v>
      </c>
      <c r="G4457" s="21"/>
      <c r="H4457" s="21" t="s">
        <v>494</v>
      </c>
      <c r="I4457" s="21"/>
      <c r="J4457" s="21"/>
      <c r="K4457" s="133" t="s">
        <v>6838</v>
      </c>
      <c r="L4457" s="133" t="s">
        <v>6837</v>
      </c>
      <c r="M4457" s="21">
        <v>200</v>
      </c>
      <c r="N4457" s="21">
        <v>33</v>
      </c>
      <c r="O4457" s="21" t="s">
        <v>510</v>
      </c>
      <c r="P4457" s="124" t="s">
        <v>516</v>
      </c>
      <c r="Q4457" s="21">
        <v>2013</v>
      </c>
      <c r="R4457" s="61" t="s">
        <v>2438</v>
      </c>
      <c r="S4457" s="21">
        <v>904920</v>
      </c>
      <c r="T4457" s="116">
        <v>991</v>
      </c>
      <c r="U4457" s="111">
        <v>45</v>
      </c>
      <c r="V4457" s="113">
        <f t="shared" si="830"/>
        <v>907.31555555555553</v>
      </c>
      <c r="W4457" s="113">
        <f t="shared" si="831"/>
        <v>83.684444444444466</v>
      </c>
      <c r="X4457" s="112">
        <f t="shared" si="832"/>
        <v>83684.444444444467</v>
      </c>
      <c r="Y4457" s="111"/>
      <c r="Z4457" s="110">
        <f t="shared" si="840"/>
        <v>41</v>
      </c>
      <c r="AA4457" s="109">
        <f t="shared" si="833"/>
        <v>49.550000000000004</v>
      </c>
      <c r="AB4457" s="109">
        <f t="shared" si="834"/>
        <v>49550.000000000007</v>
      </c>
      <c r="AC4457" s="108">
        <f t="shared" si="835"/>
        <v>941.45</v>
      </c>
      <c r="AD4457" s="107">
        <f t="shared" si="836"/>
        <v>2.2222222222222223E-2</v>
      </c>
      <c r="AE4457" s="106">
        <f t="shared" si="837"/>
        <v>20.921111111111113</v>
      </c>
      <c r="AF4457" s="105">
        <f t="shared" si="838"/>
        <v>104.60555555555558</v>
      </c>
      <c r="AG4457" s="105">
        <f t="shared" si="839"/>
        <v>886.39444444444439</v>
      </c>
    </row>
    <row r="4458" spans="1:33" s="88" customFormat="1" x14ac:dyDescent="0.35">
      <c r="A4458" s="21">
        <v>10141103</v>
      </c>
      <c r="B4458" s="115" t="s">
        <v>1665</v>
      </c>
      <c r="C4458" s="115" t="s">
        <v>710</v>
      </c>
      <c r="D4458" s="57" t="s">
        <v>6836</v>
      </c>
      <c r="E4458" s="114" t="str">
        <f t="shared" si="829"/>
        <v>TRANSFORMADOR MARCA:Transformadores de Mozambique  PTS 568</v>
      </c>
      <c r="F4458" s="57" t="s">
        <v>2402</v>
      </c>
      <c r="G4458" s="21"/>
      <c r="H4458" s="21" t="s">
        <v>494</v>
      </c>
      <c r="I4458" s="21"/>
      <c r="J4458" s="21"/>
      <c r="K4458" s="133" t="s">
        <v>6835</v>
      </c>
      <c r="L4458" s="133" t="s">
        <v>6834</v>
      </c>
      <c r="M4458" s="21">
        <v>250</v>
      </c>
      <c r="N4458" s="21">
        <v>33</v>
      </c>
      <c r="O4458" s="21" t="s">
        <v>510</v>
      </c>
      <c r="P4458" s="124" t="s">
        <v>516</v>
      </c>
      <c r="Q4458" s="21">
        <v>2013</v>
      </c>
      <c r="R4458" s="61" t="s">
        <v>2438</v>
      </c>
      <c r="S4458" s="61">
        <v>911800</v>
      </c>
      <c r="T4458" s="116">
        <v>991</v>
      </c>
      <c r="U4458" s="111">
        <v>45</v>
      </c>
      <c r="V4458" s="113">
        <f t="shared" si="830"/>
        <v>907.31555555555553</v>
      </c>
      <c r="W4458" s="113">
        <f t="shared" si="831"/>
        <v>83.684444444444466</v>
      </c>
      <c r="X4458" s="112">
        <f t="shared" si="832"/>
        <v>83684.444444444467</v>
      </c>
      <c r="Y4458" s="111"/>
      <c r="Z4458" s="110">
        <f t="shared" si="840"/>
        <v>41</v>
      </c>
      <c r="AA4458" s="109">
        <f t="shared" si="833"/>
        <v>49.550000000000004</v>
      </c>
      <c r="AB4458" s="109">
        <f t="shared" si="834"/>
        <v>49550.000000000007</v>
      </c>
      <c r="AC4458" s="108">
        <f t="shared" si="835"/>
        <v>941.45</v>
      </c>
      <c r="AD4458" s="107">
        <f t="shared" si="836"/>
        <v>2.2222222222222223E-2</v>
      </c>
      <c r="AE4458" s="106">
        <f t="shared" si="837"/>
        <v>20.921111111111113</v>
      </c>
      <c r="AF4458" s="105">
        <f t="shared" si="838"/>
        <v>104.60555555555558</v>
      </c>
      <c r="AG4458" s="105">
        <f t="shared" si="839"/>
        <v>886.39444444444439</v>
      </c>
    </row>
    <row r="4459" spans="1:33" s="88" customFormat="1" x14ac:dyDescent="0.35">
      <c r="A4459" s="21">
        <v>10141103</v>
      </c>
      <c r="B4459" s="115" t="s">
        <v>1665</v>
      </c>
      <c r="C4459" s="115" t="s">
        <v>710</v>
      </c>
      <c r="D4459" s="57" t="s">
        <v>6833</v>
      </c>
      <c r="E4459" s="114" t="str">
        <f t="shared" si="829"/>
        <v>TRANSFORMADOR MARCA:Transformadores de Mozambique  PTS 1137</v>
      </c>
      <c r="F4459" s="57" t="s">
        <v>2402</v>
      </c>
      <c r="G4459" s="21"/>
      <c r="H4459" s="21" t="s">
        <v>494</v>
      </c>
      <c r="I4459" s="21"/>
      <c r="J4459" s="21"/>
      <c r="K4459" s="133" t="s">
        <v>6832</v>
      </c>
      <c r="L4459" s="133" t="s">
        <v>6831</v>
      </c>
      <c r="M4459" s="21">
        <v>315</v>
      </c>
      <c r="N4459" s="21">
        <v>33</v>
      </c>
      <c r="O4459" s="21" t="s">
        <v>510</v>
      </c>
      <c r="P4459" s="124" t="s">
        <v>516</v>
      </c>
      <c r="Q4459" s="21">
        <v>2013</v>
      </c>
      <c r="R4459" s="21" t="s">
        <v>2438</v>
      </c>
      <c r="S4459" s="21">
        <v>130119</v>
      </c>
      <c r="T4459" s="116">
        <v>1039</v>
      </c>
      <c r="U4459" s="111">
        <v>45</v>
      </c>
      <c r="V4459" s="113">
        <f t="shared" si="830"/>
        <v>951.26222222222225</v>
      </c>
      <c r="W4459" s="113">
        <f t="shared" si="831"/>
        <v>87.737777777777751</v>
      </c>
      <c r="X4459" s="112">
        <f t="shared" si="832"/>
        <v>87737.777777777752</v>
      </c>
      <c r="Y4459" s="111"/>
      <c r="Z4459" s="110">
        <f t="shared" si="840"/>
        <v>41</v>
      </c>
      <c r="AA4459" s="109">
        <f t="shared" si="833"/>
        <v>51.95</v>
      </c>
      <c r="AB4459" s="109">
        <f t="shared" si="834"/>
        <v>51950</v>
      </c>
      <c r="AC4459" s="108">
        <f t="shared" si="835"/>
        <v>987.05</v>
      </c>
      <c r="AD4459" s="107">
        <f t="shared" si="836"/>
        <v>2.2222222222222223E-2</v>
      </c>
      <c r="AE4459" s="106">
        <f t="shared" si="837"/>
        <v>21.934444444444445</v>
      </c>
      <c r="AF4459" s="105">
        <f t="shared" si="838"/>
        <v>109.67222222222219</v>
      </c>
      <c r="AG4459" s="105">
        <f t="shared" si="839"/>
        <v>929.32777777777778</v>
      </c>
    </row>
    <row r="4460" spans="1:33" s="88" customFormat="1" x14ac:dyDescent="0.35">
      <c r="A4460" s="21">
        <v>10141103</v>
      </c>
      <c r="B4460" s="115" t="s">
        <v>1665</v>
      </c>
      <c r="C4460" s="115" t="s">
        <v>710</v>
      </c>
      <c r="D4460" s="57" t="s">
        <v>6830</v>
      </c>
      <c r="E4460" s="114" t="str">
        <f t="shared" si="829"/>
        <v>TRANSFORMADOR MARCA:Transformadores de Mozambique  PTS 926</v>
      </c>
      <c r="F4460" s="57" t="s">
        <v>2402</v>
      </c>
      <c r="G4460" s="21"/>
      <c r="H4460" s="21" t="s">
        <v>494</v>
      </c>
      <c r="I4460" s="21"/>
      <c r="J4460" s="21"/>
      <c r="K4460" s="133" t="s">
        <v>6829</v>
      </c>
      <c r="L4460" s="133" t="s">
        <v>6828</v>
      </c>
      <c r="M4460" s="21">
        <v>100</v>
      </c>
      <c r="N4460" s="21">
        <v>33</v>
      </c>
      <c r="O4460" s="21" t="s">
        <v>510</v>
      </c>
      <c r="P4460" s="124" t="s">
        <v>516</v>
      </c>
      <c r="Q4460" s="21">
        <v>2013</v>
      </c>
      <c r="R4460" s="21" t="s">
        <v>2438</v>
      </c>
      <c r="S4460" s="21">
        <v>895415</v>
      </c>
      <c r="T4460" s="116">
        <v>763</v>
      </c>
      <c r="U4460" s="111">
        <v>45</v>
      </c>
      <c r="V4460" s="113">
        <f t="shared" si="830"/>
        <v>698.56888888888886</v>
      </c>
      <c r="W4460" s="113">
        <f t="shared" si="831"/>
        <v>64.431111111111136</v>
      </c>
      <c r="X4460" s="112">
        <f t="shared" si="832"/>
        <v>64431.111111111139</v>
      </c>
      <c r="Y4460" s="111"/>
      <c r="Z4460" s="110">
        <f t="shared" si="840"/>
        <v>41</v>
      </c>
      <c r="AA4460" s="109">
        <f t="shared" si="833"/>
        <v>38.15</v>
      </c>
      <c r="AB4460" s="109">
        <f t="shared" si="834"/>
        <v>38150</v>
      </c>
      <c r="AC4460" s="108">
        <f t="shared" si="835"/>
        <v>724.85</v>
      </c>
      <c r="AD4460" s="107">
        <f t="shared" si="836"/>
        <v>2.2222222222222223E-2</v>
      </c>
      <c r="AE4460" s="106">
        <f t="shared" si="837"/>
        <v>16.10777777777778</v>
      </c>
      <c r="AF4460" s="105">
        <f t="shared" si="838"/>
        <v>80.53888888888892</v>
      </c>
      <c r="AG4460" s="105">
        <f t="shared" si="839"/>
        <v>682.46111111111111</v>
      </c>
    </row>
    <row r="4461" spans="1:33" s="88" customFormat="1" x14ac:dyDescent="0.35">
      <c r="A4461" s="21">
        <v>10141103</v>
      </c>
      <c r="B4461" s="115" t="s">
        <v>1665</v>
      </c>
      <c r="C4461" s="115" t="s">
        <v>710</v>
      </c>
      <c r="D4461" s="57" t="s">
        <v>6827</v>
      </c>
      <c r="E4461" s="114" t="str">
        <f t="shared" si="829"/>
        <v>TRANSFORMADOR MARCA:Transformadores de Mozambique  PTS 425</v>
      </c>
      <c r="F4461" s="57" t="s">
        <v>2402</v>
      </c>
      <c r="G4461" s="21"/>
      <c r="H4461" s="21" t="s">
        <v>494</v>
      </c>
      <c r="I4461" s="21"/>
      <c r="J4461" s="21"/>
      <c r="K4461" s="133" t="s">
        <v>6826</v>
      </c>
      <c r="L4461" s="133" t="s">
        <v>6825</v>
      </c>
      <c r="M4461" s="21">
        <v>200</v>
      </c>
      <c r="N4461" s="21">
        <v>33</v>
      </c>
      <c r="O4461" s="21" t="s">
        <v>510</v>
      </c>
      <c r="P4461" s="124" t="s">
        <v>516</v>
      </c>
      <c r="Q4461" s="21">
        <v>2013</v>
      </c>
      <c r="R4461" s="21" t="s">
        <v>2438</v>
      </c>
      <c r="S4461" s="21">
        <v>915366</v>
      </c>
      <c r="T4461" s="116">
        <v>991</v>
      </c>
      <c r="U4461" s="111">
        <v>45</v>
      </c>
      <c r="V4461" s="113">
        <f t="shared" si="830"/>
        <v>907.31555555555553</v>
      </c>
      <c r="W4461" s="113">
        <f t="shared" si="831"/>
        <v>83.684444444444466</v>
      </c>
      <c r="X4461" s="112">
        <f t="shared" si="832"/>
        <v>83684.444444444467</v>
      </c>
      <c r="Y4461" s="111"/>
      <c r="Z4461" s="110">
        <f t="shared" si="840"/>
        <v>41</v>
      </c>
      <c r="AA4461" s="109">
        <f t="shared" si="833"/>
        <v>49.550000000000004</v>
      </c>
      <c r="AB4461" s="109">
        <f t="shared" si="834"/>
        <v>49550.000000000007</v>
      </c>
      <c r="AC4461" s="108">
        <f t="shared" si="835"/>
        <v>941.45</v>
      </c>
      <c r="AD4461" s="107">
        <f t="shared" si="836"/>
        <v>2.2222222222222223E-2</v>
      </c>
      <c r="AE4461" s="106">
        <f t="shared" si="837"/>
        <v>20.921111111111113</v>
      </c>
      <c r="AF4461" s="105">
        <f t="shared" si="838"/>
        <v>104.60555555555558</v>
      </c>
      <c r="AG4461" s="105">
        <f t="shared" si="839"/>
        <v>886.39444444444439</v>
      </c>
    </row>
    <row r="4462" spans="1:33" s="88" customFormat="1" x14ac:dyDescent="0.35">
      <c r="A4462" s="21">
        <v>10141103</v>
      </c>
      <c r="B4462" s="115" t="s">
        <v>1665</v>
      </c>
      <c r="C4462" s="115" t="s">
        <v>710</v>
      </c>
      <c r="D4462" s="21" t="s">
        <v>6824</v>
      </c>
      <c r="E4462" s="114" t="str">
        <f t="shared" si="829"/>
        <v>TRANSFORMADOR MARCA:Transformadores de Mozambique  PTS 860</v>
      </c>
      <c r="F4462" s="57" t="s">
        <v>2402</v>
      </c>
      <c r="G4462" s="21"/>
      <c r="H4462" s="21" t="s">
        <v>494</v>
      </c>
      <c r="I4462" s="21"/>
      <c r="J4462" s="21"/>
      <c r="K4462" s="182" t="s">
        <v>6823</v>
      </c>
      <c r="L4462" s="133" t="s">
        <v>6822</v>
      </c>
      <c r="M4462" s="21">
        <v>32</v>
      </c>
      <c r="N4462" s="21">
        <v>33</v>
      </c>
      <c r="O4462" s="21" t="s">
        <v>510</v>
      </c>
      <c r="P4462" s="124" t="s">
        <v>2189</v>
      </c>
      <c r="Q4462" s="21">
        <v>2013</v>
      </c>
      <c r="R4462" s="21" t="s">
        <v>2438</v>
      </c>
      <c r="S4462" s="21">
        <v>895471</v>
      </c>
      <c r="T4462" s="116">
        <v>643</v>
      </c>
      <c r="U4462" s="111">
        <v>45</v>
      </c>
      <c r="V4462" s="113">
        <f t="shared" si="830"/>
        <v>588.70222222222219</v>
      </c>
      <c r="W4462" s="113">
        <f t="shared" si="831"/>
        <v>54.29777777777781</v>
      </c>
      <c r="X4462" s="112">
        <f t="shared" si="832"/>
        <v>54297.77777777781</v>
      </c>
      <c r="Y4462" s="111"/>
      <c r="Z4462" s="110">
        <f t="shared" si="840"/>
        <v>41</v>
      </c>
      <c r="AA4462" s="109">
        <f t="shared" si="833"/>
        <v>32.15</v>
      </c>
      <c r="AB4462" s="109">
        <f t="shared" si="834"/>
        <v>32150</v>
      </c>
      <c r="AC4462" s="108">
        <f t="shared" si="835"/>
        <v>610.85</v>
      </c>
      <c r="AD4462" s="107">
        <f t="shared" si="836"/>
        <v>2.2222222222222223E-2</v>
      </c>
      <c r="AE4462" s="106">
        <f t="shared" si="837"/>
        <v>13.574444444444445</v>
      </c>
      <c r="AF4462" s="105">
        <f t="shared" si="838"/>
        <v>67.872222222222263</v>
      </c>
      <c r="AG4462" s="105">
        <f t="shared" si="839"/>
        <v>575.12777777777774</v>
      </c>
    </row>
    <row r="4463" spans="1:33" s="88" customFormat="1" x14ac:dyDescent="0.35">
      <c r="A4463" s="21">
        <v>10141103</v>
      </c>
      <c r="B4463" s="115" t="s">
        <v>1665</v>
      </c>
      <c r="C4463" s="115" t="s">
        <v>710</v>
      </c>
      <c r="D4463" s="133" t="s">
        <v>6821</v>
      </c>
      <c r="E4463" s="114" t="str">
        <f t="shared" si="829"/>
        <v>TRANSFORMADOR MARCA:Transformadores de Mozambique  PT 310R</v>
      </c>
      <c r="F4463" s="57" t="s">
        <v>2390</v>
      </c>
      <c r="G4463" s="21"/>
      <c r="H4463" s="21" t="s">
        <v>494</v>
      </c>
      <c r="I4463" s="21"/>
      <c r="J4463" s="21"/>
      <c r="K4463" s="133" t="s">
        <v>6820</v>
      </c>
      <c r="L4463" s="133" t="s">
        <v>6819</v>
      </c>
      <c r="M4463" s="21">
        <v>160</v>
      </c>
      <c r="N4463" s="21">
        <v>33</v>
      </c>
      <c r="O4463" s="21" t="s">
        <v>510</v>
      </c>
      <c r="P4463" s="124" t="s">
        <v>516</v>
      </c>
      <c r="Q4463" s="21">
        <v>2013</v>
      </c>
      <c r="R4463" s="21" t="s">
        <v>2438</v>
      </c>
      <c r="S4463" s="21">
        <v>895615</v>
      </c>
      <c r="T4463" s="116">
        <v>991</v>
      </c>
      <c r="U4463" s="111">
        <v>45</v>
      </c>
      <c r="V4463" s="113">
        <f t="shared" si="830"/>
        <v>907.31555555555553</v>
      </c>
      <c r="W4463" s="113">
        <f t="shared" si="831"/>
        <v>83.684444444444466</v>
      </c>
      <c r="X4463" s="112">
        <f t="shared" si="832"/>
        <v>83684.444444444467</v>
      </c>
      <c r="Y4463" s="111"/>
      <c r="Z4463" s="110">
        <f t="shared" si="840"/>
        <v>41</v>
      </c>
      <c r="AA4463" s="109">
        <f t="shared" si="833"/>
        <v>49.550000000000004</v>
      </c>
      <c r="AB4463" s="109">
        <f t="shared" si="834"/>
        <v>49550.000000000007</v>
      </c>
      <c r="AC4463" s="108">
        <f t="shared" si="835"/>
        <v>941.45</v>
      </c>
      <c r="AD4463" s="107">
        <f t="shared" si="836"/>
        <v>2.2222222222222223E-2</v>
      </c>
      <c r="AE4463" s="106">
        <f t="shared" si="837"/>
        <v>20.921111111111113</v>
      </c>
      <c r="AF4463" s="105">
        <f t="shared" si="838"/>
        <v>104.60555555555558</v>
      </c>
      <c r="AG4463" s="105">
        <f t="shared" si="839"/>
        <v>886.39444444444439</v>
      </c>
    </row>
    <row r="4464" spans="1:33" s="88" customFormat="1" x14ac:dyDescent="0.35">
      <c r="A4464" s="21">
        <v>10141103</v>
      </c>
      <c r="B4464" s="115" t="s">
        <v>1665</v>
      </c>
      <c r="C4464" s="115" t="s">
        <v>710</v>
      </c>
      <c r="D4464" s="133" t="s">
        <v>6818</v>
      </c>
      <c r="E4464" s="114" t="str">
        <f t="shared" si="829"/>
        <v>TRANSFORMADOR MARCA:MARSON'S  PTS 685</v>
      </c>
      <c r="F4464" s="57" t="s">
        <v>2381</v>
      </c>
      <c r="G4464" s="21"/>
      <c r="H4464" s="21" t="s">
        <v>494</v>
      </c>
      <c r="I4464" s="21"/>
      <c r="J4464" s="21"/>
      <c r="K4464" s="133" t="s">
        <v>6817</v>
      </c>
      <c r="L4464" s="133" t="s">
        <v>6816</v>
      </c>
      <c r="M4464" s="21">
        <v>100</v>
      </c>
      <c r="N4464" s="21">
        <v>33</v>
      </c>
      <c r="O4464" s="21" t="s">
        <v>510</v>
      </c>
      <c r="P4464" s="124" t="s">
        <v>516</v>
      </c>
      <c r="Q4464" s="21">
        <v>2013</v>
      </c>
      <c r="R4464" s="21" t="s">
        <v>6815</v>
      </c>
      <c r="S4464" s="21">
        <v>80898</v>
      </c>
      <c r="T4464" s="116">
        <v>763</v>
      </c>
      <c r="U4464" s="111">
        <v>45</v>
      </c>
      <c r="V4464" s="113">
        <f t="shared" si="830"/>
        <v>698.56888888888886</v>
      </c>
      <c r="W4464" s="113">
        <f t="shared" si="831"/>
        <v>64.431111111111136</v>
      </c>
      <c r="X4464" s="112">
        <f t="shared" si="832"/>
        <v>64431.111111111139</v>
      </c>
      <c r="Y4464" s="111"/>
      <c r="Z4464" s="110">
        <f t="shared" si="840"/>
        <v>41</v>
      </c>
      <c r="AA4464" s="109">
        <f t="shared" si="833"/>
        <v>38.15</v>
      </c>
      <c r="AB4464" s="109">
        <f t="shared" si="834"/>
        <v>38150</v>
      </c>
      <c r="AC4464" s="108">
        <f t="shared" si="835"/>
        <v>724.85</v>
      </c>
      <c r="AD4464" s="107">
        <f t="shared" si="836"/>
        <v>2.2222222222222223E-2</v>
      </c>
      <c r="AE4464" s="106">
        <f t="shared" si="837"/>
        <v>16.10777777777778</v>
      </c>
      <c r="AF4464" s="105">
        <f t="shared" si="838"/>
        <v>80.53888888888892</v>
      </c>
      <c r="AG4464" s="105">
        <f t="shared" si="839"/>
        <v>682.46111111111111</v>
      </c>
    </row>
    <row r="4465" spans="1:33" s="88" customFormat="1" x14ac:dyDescent="0.35">
      <c r="A4465" s="21">
        <v>10141103</v>
      </c>
      <c r="B4465" s="115" t="s">
        <v>1665</v>
      </c>
      <c r="C4465" s="115" t="s">
        <v>710</v>
      </c>
      <c r="D4465" s="133" t="s">
        <v>6814</v>
      </c>
      <c r="E4465" s="114" t="str">
        <f t="shared" si="829"/>
        <v>TRANSFORMADOR MARCA:Powertech  PT 56 RH</v>
      </c>
      <c r="F4465" s="57" t="s">
        <v>2359</v>
      </c>
      <c r="G4465" s="21"/>
      <c r="H4465" s="21" t="s">
        <v>1695</v>
      </c>
      <c r="I4465" s="21"/>
      <c r="J4465" s="21"/>
      <c r="K4465" s="133" t="s">
        <v>6813</v>
      </c>
      <c r="L4465" s="133" t="s">
        <v>6812</v>
      </c>
      <c r="M4465" s="21">
        <v>315</v>
      </c>
      <c r="N4465" s="21">
        <v>6.6</v>
      </c>
      <c r="O4465" s="21" t="s">
        <v>510</v>
      </c>
      <c r="P4465" s="124" t="s">
        <v>516</v>
      </c>
      <c r="Q4465" s="21">
        <v>2013</v>
      </c>
      <c r="R4465" s="21" t="s">
        <v>2362</v>
      </c>
      <c r="S4465" s="21" t="s">
        <v>6811</v>
      </c>
      <c r="T4465" s="116">
        <v>840</v>
      </c>
      <c r="U4465" s="111">
        <v>45</v>
      </c>
      <c r="V4465" s="113">
        <f t="shared" si="830"/>
        <v>769.06666666666661</v>
      </c>
      <c r="W4465" s="113">
        <f t="shared" si="831"/>
        <v>70.933333333333394</v>
      </c>
      <c r="X4465" s="112">
        <f t="shared" si="832"/>
        <v>70933.333333333401</v>
      </c>
      <c r="Y4465" s="111"/>
      <c r="Z4465" s="110">
        <f t="shared" si="840"/>
        <v>41</v>
      </c>
      <c r="AA4465" s="109">
        <f t="shared" si="833"/>
        <v>42</v>
      </c>
      <c r="AB4465" s="109">
        <f t="shared" si="834"/>
        <v>42000</v>
      </c>
      <c r="AC4465" s="108">
        <f t="shared" si="835"/>
        <v>798</v>
      </c>
      <c r="AD4465" s="107">
        <f t="shared" si="836"/>
        <v>2.2222222222222223E-2</v>
      </c>
      <c r="AE4465" s="106">
        <f t="shared" si="837"/>
        <v>17.733333333333334</v>
      </c>
      <c r="AF4465" s="105">
        <f t="shared" si="838"/>
        <v>88.666666666666728</v>
      </c>
      <c r="AG4465" s="105">
        <f t="shared" si="839"/>
        <v>751.33333333333326</v>
      </c>
    </row>
    <row r="4466" spans="1:33" s="88" customFormat="1" x14ac:dyDescent="0.35">
      <c r="A4466" s="21">
        <v>10141103</v>
      </c>
      <c r="B4466" s="115" t="s">
        <v>1665</v>
      </c>
      <c r="C4466" s="115" t="s">
        <v>710</v>
      </c>
      <c r="D4466" s="133" t="s">
        <v>6810</v>
      </c>
      <c r="E4466" s="114" t="str">
        <f t="shared" si="829"/>
        <v>TRANSFORMADOR MARCA:Transformadores de Mozambique  PT 31 RE</v>
      </c>
      <c r="F4466" s="57" t="s">
        <v>2359</v>
      </c>
      <c r="G4466" s="21"/>
      <c r="H4466" s="21" t="s">
        <v>1695</v>
      </c>
      <c r="I4466" s="21"/>
      <c r="J4466" s="21"/>
      <c r="K4466" s="133" t="s">
        <v>6809</v>
      </c>
      <c r="L4466" s="133" t="s">
        <v>6808</v>
      </c>
      <c r="M4466" s="21">
        <v>315</v>
      </c>
      <c r="N4466" s="21">
        <v>33</v>
      </c>
      <c r="O4466" s="21" t="s">
        <v>510</v>
      </c>
      <c r="P4466" s="124" t="s">
        <v>516</v>
      </c>
      <c r="Q4466" s="21">
        <v>2013</v>
      </c>
      <c r="R4466" s="21" t="s">
        <v>2438</v>
      </c>
      <c r="S4466" s="21">
        <v>895507</v>
      </c>
      <c r="T4466" s="116">
        <v>1039</v>
      </c>
      <c r="U4466" s="111">
        <v>45</v>
      </c>
      <c r="V4466" s="113">
        <f t="shared" si="830"/>
        <v>951.26222222222225</v>
      </c>
      <c r="W4466" s="113">
        <f t="shared" si="831"/>
        <v>87.737777777777751</v>
      </c>
      <c r="X4466" s="112">
        <f t="shared" si="832"/>
        <v>87737.777777777752</v>
      </c>
      <c r="Y4466" s="111"/>
      <c r="Z4466" s="110">
        <f t="shared" si="840"/>
        <v>41</v>
      </c>
      <c r="AA4466" s="109">
        <f t="shared" si="833"/>
        <v>51.95</v>
      </c>
      <c r="AB4466" s="109">
        <f t="shared" si="834"/>
        <v>51950</v>
      </c>
      <c r="AC4466" s="108">
        <f t="shared" si="835"/>
        <v>987.05</v>
      </c>
      <c r="AD4466" s="107">
        <f t="shared" si="836"/>
        <v>2.2222222222222223E-2</v>
      </c>
      <c r="AE4466" s="106">
        <f t="shared" si="837"/>
        <v>21.934444444444445</v>
      </c>
      <c r="AF4466" s="105">
        <f t="shared" si="838"/>
        <v>109.67222222222219</v>
      </c>
      <c r="AG4466" s="105">
        <f t="shared" si="839"/>
        <v>929.32777777777778</v>
      </c>
    </row>
    <row r="4467" spans="1:33" s="88" customFormat="1" x14ac:dyDescent="0.35">
      <c r="A4467" s="21">
        <v>10141103</v>
      </c>
      <c r="B4467" s="115" t="s">
        <v>1665</v>
      </c>
      <c r="C4467" s="115" t="s">
        <v>710</v>
      </c>
      <c r="D4467" s="133" t="s">
        <v>6807</v>
      </c>
      <c r="E4467" s="114" t="str">
        <f t="shared" si="829"/>
        <v>TRANSFORMADOR MARCA:Transformadores de Mozambique  PT 21 RE</v>
      </c>
      <c r="F4467" s="57" t="s">
        <v>2359</v>
      </c>
      <c r="G4467" s="21"/>
      <c r="H4467" s="21" t="s">
        <v>1695</v>
      </c>
      <c r="I4467" s="21"/>
      <c r="J4467" s="21"/>
      <c r="K4467" s="133" t="s">
        <v>6806</v>
      </c>
      <c r="L4467" s="133" t="s">
        <v>6805</v>
      </c>
      <c r="M4467" s="21">
        <v>200</v>
      </c>
      <c r="N4467" s="21">
        <v>33</v>
      </c>
      <c r="O4467" s="21" t="s">
        <v>510</v>
      </c>
      <c r="P4467" s="124" t="s">
        <v>516</v>
      </c>
      <c r="Q4467" s="21">
        <v>2013</v>
      </c>
      <c r="R4467" s="21" t="s">
        <v>2438</v>
      </c>
      <c r="S4467" s="21">
        <v>895626</v>
      </c>
      <c r="T4467" s="116">
        <v>991</v>
      </c>
      <c r="U4467" s="111">
        <v>45</v>
      </c>
      <c r="V4467" s="113">
        <f t="shared" si="830"/>
        <v>907.31555555555553</v>
      </c>
      <c r="W4467" s="113">
        <f t="shared" si="831"/>
        <v>83.684444444444466</v>
      </c>
      <c r="X4467" s="112">
        <f t="shared" si="832"/>
        <v>83684.444444444467</v>
      </c>
      <c r="Y4467" s="111"/>
      <c r="Z4467" s="110">
        <f t="shared" si="840"/>
        <v>41</v>
      </c>
      <c r="AA4467" s="109">
        <f t="shared" si="833"/>
        <v>49.550000000000004</v>
      </c>
      <c r="AB4467" s="109">
        <f t="shared" si="834"/>
        <v>49550.000000000007</v>
      </c>
      <c r="AC4467" s="108">
        <f t="shared" si="835"/>
        <v>941.45</v>
      </c>
      <c r="AD4467" s="107">
        <f t="shared" si="836"/>
        <v>2.2222222222222223E-2</v>
      </c>
      <c r="AE4467" s="106">
        <f t="shared" si="837"/>
        <v>20.921111111111113</v>
      </c>
      <c r="AF4467" s="105">
        <f t="shared" si="838"/>
        <v>104.60555555555558</v>
      </c>
      <c r="AG4467" s="105">
        <f t="shared" si="839"/>
        <v>886.39444444444439</v>
      </c>
    </row>
    <row r="4468" spans="1:33" s="88" customFormat="1" x14ac:dyDescent="0.35">
      <c r="A4468" s="21">
        <v>10141103</v>
      </c>
      <c r="B4468" s="115" t="s">
        <v>1665</v>
      </c>
      <c r="C4468" s="115" t="s">
        <v>710</v>
      </c>
      <c r="D4468" s="133" t="s">
        <v>6804</v>
      </c>
      <c r="E4468" s="114" t="str">
        <f t="shared" si="829"/>
        <v>TRANSFORMADOR MARCA:Transformadores de Mozambique  PT 63 RE</v>
      </c>
      <c r="F4468" s="57" t="s">
        <v>2359</v>
      </c>
      <c r="G4468" s="21"/>
      <c r="H4468" s="21" t="s">
        <v>1695</v>
      </c>
      <c r="I4468" s="21"/>
      <c r="J4468" s="21"/>
      <c r="K4468" s="133" t="s">
        <v>6803</v>
      </c>
      <c r="L4468" s="133" t="s">
        <v>6802</v>
      </c>
      <c r="M4468" s="21">
        <v>250</v>
      </c>
      <c r="N4468" s="21">
        <v>33</v>
      </c>
      <c r="O4468" s="21" t="s">
        <v>510</v>
      </c>
      <c r="P4468" s="124" t="s">
        <v>516</v>
      </c>
      <c r="Q4468" s="21">
        <v>2013</v>
      </c>
      <c r="R4468" s="21" t="s">
        <v>2438</v>
      </c>
      <c r="S4468" s="21">
        <v>874212</v>
      </c>
      <c r="T4468" s="116">
        <v>991</v>
      </c>
      <c r="U4468" s="111">
        <v>45</v>
      </c>
      <c r="V4468" s="113">
        <f t="shared" si="830"/>
        <v>907.31555555555553</v>
      </c>
      <c r="W4468" s="113">
        <f t="shared" si="831"/>
        <v>83.684444444444466</v>
      </c>
      <c r="X4468" s="112">
        <f t="shared" si="832"/>
        <v>83684.444444444467</v>
      </c>
      <c r="Y4468" s="111"/>
      <c r="Z4468" s="110">
        <f t="shared" si="840"/>
        <v>41</v>
      </c>
      <c r="AA4468" s="109">
        <f t="shared" si="833"/>
        <v>49.550000000000004</v>
      </c>
      <c r="AB4468" s="109">
        <f t="shared" si="834"/>
        <v>49550.000000000007</v>
      </c>
      <c r="AC4468" s="108">
        <f t="shared" si="835"/>
        <v>941.45</v>
      </c>
      <c r="AD4468" s="107">
        <f t="shared" si="836"/>
        <v>2.2222222222222223E-2</v>
      </c>
      <c r="AE4468" s="106">
        <f t="shared" si="837"/>
        <v>20.921111111111113</v>
      </c>
      <c r="AF4468" s="105">
        <f t="shared" si="838"/>
        <v>104.60555555555558</v>
      </c>
      <c r="AG4468" s="105">
        <f t="shared" si="839"/>
        <v>886.39444444444439</v>
      </c>
    </row>
    <row r="4469" spans="1:33" s="88" customFormat="1" x14ac:dyDescent="0.35">
      <c r="A4469" s="21">
        <v>10141103</v>
      </c>
      <c r="B4469" s="115" t="s">
        <v>1665</v>
      </c>
      <c r="C4469" s="115" t="s">
        <v>710</v>
      </c>
      <c r="D4469" s="133" t="s">
        <v>6801</v>
      </c>
      <c r="E4469" s="114" t="str">
        <f t="shared" si="829"/>
        <v>TRANSFORMADOR MARCA:Powertech  PT 36 RE</v>
      </c>
      <c r="F4469" s="57" t="s">
        <v>2359</v>
      </c>
      <c r="G4469" s="21"/>
      <c r="H4469" s="21" t="s">
        <v>1695</v>
      </c>
      <c r="I4469" s="21"/>
      <c r="J4469" s="21"/>
      <c r="K4469" s="133" t="s">
        <v>6800</v>
      </c>
      <c r="L4469" s="133" t="s">
        <v>6799</v>
      </c>
      <c r="M4469" s="21">
        <v>200</v>
      </c>
      <c r="N4469" s="21">
        <v>33</v>
      </c>
      <c r="O4469" s="21" t="s">
        <v>510</v>
      </c>
      <c r="P4469" s="124" t="s">
        <v>516</v>
      </c>
      <c r="Q4469" s="21">
        <v>2013</v>
      </c>
      <c r="R4469" s="21" t="s">
        <v>2362</v>
      </c>
      <c r="S4469" s="21" t="s">
        <v>6798</v>
      </c>
      <c r="T4469" s="116">
        <v>991</v>
      </c>
      <c r="U4469" s="111">
        <v>45</v>
      </c>
      <c r="V4469" s="113">
        <f t="shared" si="830"/>
        <v>907.31555555555553</v>
      </c>
      <c r="W4469" s="113">
        <f t="shared" si="831"/>
        <v>83.684444444444466</v>
      </c>
      <c r="X4469" s="112">
        <f t="shared" si="832"/>
        <v>83684.444444444467</v>
      </c>
      <c r="Y4469" s="111"/>
      <c r="Z4469" s="110">
        <f t="shared" si="840"/>
        <v>41</v>
      </c>
      <c r="AA4469" s="109">
        <f t="shared" si="833"/>
        <v>49.550000000000004</v>
      </c>
      <c r="AB4469" s="109">
        <f t="shared" si="834"/>
        <v>49550.000000000007</v>
      </c>
      <c r="AC4469" s="108">
        <f t="shared" si="835"/>
        <v>941.45</v>
      </c>
      <c r="AD4469" s="107">
        <f t="shared" si="836"/>
        <v>2.2222222222222223E-2</v>
      </c>
      <c r="AE4469" s="106">
        <f t="shared" si="837"/>
        <v>20.921111111111113</v>
      </c>
      <c r="AF4469" s="105">
        <f t="shared" si="838"/>
        <v>104.60555555555558</v>
      </c>
      <c r="AG4469" s="105">
        <f t="shared" si="839"/>
        <v>886.39444444444439</v>
      </c>
    </row>
    <row r="4470" spans="1:33" s="88" customFormat="1" x14ac:dyDescent="0.35">
      <c r="A4470" s="21">
        <v>10141103</v>
      </c>
      <c r="B4470" s="115" t="s">
        <v>1665</v>
      </c>
      <c r="C4470" s="115" t="s">
        <v>710</v>
      </c>
      <c r="D4470" s="133" t="s">
        <v>6797</v>
      </c>
      <c r="E4470" s="114" t="str">
        <f t="shared" si="829"/>
        <v>TRANSFORMADOR MARCA:Transformadores de Mozambique  PT 11 RE</v>
      </c>
      <c r="F4470" s="57" t="s">
        <v>2359</v>
      </c>
      <c r="G4470" s="21"/>
      <c r="H4470" s="21" t="s">
        <v>1695</v>
      </c>
      <c r="I4470" s="21"/>
      <c r="J4470" s="21"/>
      <c r="K4470" s="133" t="s">
        <v>6796</v>
      </c>
      <c r="L4470" s="133" t="s">
        <v>6795</v>
      </c>
      <c r="M4470" s="21">
        <v>100</v>
      </c>
      <c r="N4470" s="21">
        <v>33</v>
      </c>
      <c r="O4470" s="21" t="s">
        <v>510</v>
      </c>
      <c r="P4470" s="124" t="s">
        <v>516</v>
      </c>
      <c r="Q4470" s="21">
        <v>2013</v>
      </c>
      <c r="R4470" s="21" t="s">
        <v>2438</v>
      </c>
      <c r="S4470" s="21"/>
      <c r="T4470" s="116">
        <v>763</v>
      </c>
      <c r="U4470" s="111">
        <v>45</v>
      </c>
      <c r="V4470" s="113">
        <f t="shared" si="830"/>
        <v>698.56888888888886</v>
      </c>
      <c r="W4470" s="113">
        <f t="shared" si="831"/>
        <v>64.431111111111136</v>
      </c>
      <c r="X4470" s="112">
        <f t="shared" si="832"/>
        <v>64431.111111111139</v>
      </c>
      <c r="Y4470" s="111"/>
      <c r="Z4470" s="110">
        <f t="shared" si="840"/>
        <v>41</v>
      </c>
      <c r="AA4470" s="109">
        <f t="shared" si="833"/>
        <v>38.15</v>
      </c>
      <c r="AB4470" s="109">
        <f t="shared" si="834"/>
        <v>38150</v>
      </c>
      <c r="AC4470" s="108">
        <f t="shared" si="835"/>
        <v>724.85</v>
      </c>
      <c r="AD4470" s="107">
        <f t="shared" si="836"/>
        <v>2.2222222222222223E-2</v>
      </c>
      <c r="AE4470" s="106">
        <f t="shared" si="837"/>
        <v>16.10777777777778</v>
      </c>
      <c r="AF4470" s="105">
        <f t="shared" si="838"/>
        <v>80.53888888888892</v>
      </c>
      <c r="AG4470" s="105">
        <f t="shared" si="839"/>
        <v>682.46111111111111</v>
      </c>
    </row>
    <row r="4471" spans="1:33" s="88" customFormat="1" x14ac:dyDescent="0.35">
      <c r="A4471" s="21">
        <v>10141103</v>
      </c>
      <c r="B4471" s="115" t="s">
        <v>1665</v>
      </c>
      <c r="C4471" s="115" t="s">
        <v>710</v>
      </c>
      <c r="D4471" s="133" t="s">
        <v>6794</v>
      </c>
      <c r="E4471" s="114" t="str">
        <f t="shared" si="829"/>
        <v>TRANSFORMADOR MARCA:Freestate Transformers  PT 39 RE</v>
      </c>
      <c r="F4471" s="57" t="s">
        <v>2359</v>
      </c>
      <c r="G4471" s="21"/>
      <c r="H4471" s="21" t="s">
        <v>1695</v>
      </c>
      <c r="I4471" s="21"/>
      <c r="J4471" s="21"/>
      <c r="K4471" s="133" t="s">
        <v>6793</v>
      </c>
      <c r="L4471" s="133" t="s">
        <v>6792</v>
      </c>
      <c r="M4471" s="21">
        <v>250</v>
      </c>
      <c r="N4471" s="21">
        <v>33</v>
      </c>
      <c r="O4471" s="21" t="s">
        <v>510</v>
      </c>
      <c r="P4471" s="124" t="s">
        <v>516</v>
      </c>
      <c r="Q4471" s="21">
        <v>2013</v>
      </c>
      <c r="R4471" s="21" t="s">
        <v>3699</v>
      </c>
      <c r="S4471" s="21" t="s">
        <v>6791</v>
      </c>
      <c r="T4471" s="116">
        <v>991</v>
      </c>
      <c r="U4471" s="111">
        <v>45</v>
      </c>
      <c r="V4471" s="113">
        <f t="shared" si="830"/>
        <v>907.31555555555553</v>
      </c>
      <c r="W4471" s="113">
        <f t="shared" si="831"/>
        <v>83.684444444444466</v>
      </c>
      <c r="X4471" s="112">
        <f t="shared" si="832"/>
        <v>83684.444444444467</v>
      </c>
      <c r="Y4471" s="111"/>
      <c r="Z4471" s="110">
        <f t="shared" si="840"/>
        <v>41</v>
      </c>
      <c r="AA4471" s="109">
        <f t="shared" si="833"/>
        <v>49.550000000000004</v>
      </c>
      <c r="AB4471" s="109">
        <f t="shared" si="834"/>
        <v>49550.000000000007</v>
      </c>
      <c r="AC4471" s="108">
        <f t="shared" si="835"/>
        <v>941.45</v>
      </c>
      <c r="AD4471" s="107">
        <f t="shared" si="836"/>
        <v>2.2222222222222223E-2</v>
      </c>
      <c r="AE4471" s="106">
        <f t="shared" si="837"/>
        <v>20.921111111111113</v>
      </c>
      <c r="AF4471" s="105">
        <f t="shared" si="838"/>
        <v>104.60555555555558</v>
      </c>
      <c r="AG4471" s="105">
        <f t="shared" si="839"/>
        <v>886.39444444444439</v>
      </c>
    </row>
    <row r="4472" spans="1:33" s="88" customFormat="1" x14ac:dyDescent="0.35">
      <c r="A4472" s="21">
        <v>10141103</v>
      </c>
      <c r="B4472" s="115" t="s">
        <v>1665</v>
      </c>
      <c r="C4472" s="115" t="s">
        <v>710</v>
      </c>
      <c r="D4472" s="133" t="s">
        <v>6790</v>
      </c>
      <c r="E4472" s="114" t="str">
        <f t="shared" si="829"/>
        <v>TRANSFORMADOR MARCA:Transformadores de Mozambique  PT 48 RE</v>
      </c>
      <c r="F4472" s="57" t="s">
        <v>2359</v>
      </c>
      <c r="G4472" s="21"/>
      <c r="H4472" s="21" t="s">
        <v>1695</v>
      </c>
      <c r="I4472" s="21"/>
      <c r="J4472" s="21"/>
      <c r="K4472" s="133" t="s">
        <v>6789</v>
      </c>
      <c r="L4472" s="133" t="s">
        <v>6788</v>
      </c>
      <c r="M4472" s="21">
        <v>32</v>
      </c>
      <c r="N4472" s="21">
        <v>33</v>
      </c>
      <c r="O4472" s="21">
        <v>0.23</v>
      </c>
      <c r="P4472" s="124" t="s">
        <v>2189</v>
      </c>
      <c r="Q4472" s="21">
        <v>2013</v>
      </c>
      <c r="R4472" s="21" t="s">
        <v>2438</v>
      </c>
      <c r="S4472" s="21">
        <v>895463</v>
      </c>
      <c r="T4472" s="116">
        <v>643</v>
      </c>
      <c r="U4472" s="111">
        <v>45</v>
      </c>
      <c r="V4472" s="113">
        <f t="shared" si="830"/>
        <v>588.70222222222219</v>
      </c>
      <c r="W4472" s="113">
        <f t="shared" si="831"/>
        <v>54.29777777777781</v>
      </c>
      <c r="X4472" s="112">
        <f t="shared" si="832"/>
        <v>54297.77777777781</v>
      </c>
      <c r="Y4472" s="111"/>
      <c r="Z4472" s="110">
        <f t="shared" si="840"/>
        <v>41</v>
      </c>
      <c r="AA4472" s="109">
        <f t="shared" si="833"/>
        <v>32.15</v>
      </c>
      <c r="AB4472" s="109">
        <f t="shared" si="834"/>
        <v>32150</v>
      </c>
      <c r="AC4472" s="108">
        <f t="shared" si="835"/>
        <v>610.85</v>
      </c>
      <c r="AD4472" s="107">
        <f t="shared" si="836"/>
        <v>2.2222222222222223E-2</v>
      </c>
      <c r="AE4472" s="106">
        <f t="shared" si="837"/>
        <v>13.574444444444445</v>
      </c>
      <c r="AF4472" s="105">
        <f t="shared" si="838"/>
        <v>67.872222222222263</v>
      </c>
      <c r="AG4472" s="105">
        <f t="shared" si="839"/>
        <v>575.12777777777774</v>
      </c>
    </row>
    <row r="4473" spans="1:33" s="88" customFormat="1" x14ac:dyDescent="0.35">
      <c r="A4473" s="21">
        <v>10141103</v>
      </c>
      <c r="B4473" s="115" t="s">
        <v>1665</v>
      </c>
      <c r="C4473" s="115" t="s">
        <v>710</v>
      </c>
      <c r="D4473" s="133" t="s">
        <v>2615</v>
      </c>
      <c r="E4473" s="114" t="str">
        <f t="shared" si="829"/>
        <v>TRANSFORMADOR MARCA:Trans Electron  PT ?</v>
      </c>
      <c r="F4473" s="57" t="s">
        <v>2350</v>
      </c>
      <c r="G4473" s="21"/>
      <c r="H4473" s="21" t="s">
        <v>1695</v>
      </c>
      <c r="I4473" s="21"/>
      <c r="J4473" s="21"/>
      <c r="K4473" s="133" t="s">
        <v>6787</v>
      </c>
      <c r="L4473" s="133" t="s">
        <v>6786</v>
      </c>
      <c r="M4473" s="21">
        <v>100</v>
      </c>
      <c r="N4473" s="21">
        <v>33</v>
      </c>
      <c r="O4473" s="21">
        <v>0.41499999999999998</v>
      </c>
      <c r="P4473" s="124" t="s">
        <v>516</v>
      </c>
      <c r="Q4473" s="21">
        <v>2013</v>
      </c>
      <c r="R4473" s="21" t="s">
        <v>6785</v>
      </c>
      <c r="S4473" s="21">
        <v>62988</v>
      </c>
      <c r="T4473" s="116">
        <v>763</v>
      </c>
      <c r="U4473" s="111">
        <v>45</v>
      </c>
      <c r="V4473" s="113">
        <f t="shared" si="830"/>
        <v>698.56888888888886</v>
      </c>
      <c r="W4473" s="113">
        <f t="shared" si="831"/>
        <v>64.431111111111136</v>
      </c>
      <c r="X4473" s="112">
        <f t="shared" si="832"/>
        <v>64431.111111111139</v>
      </c>
      <c r="Y4473" s="111"/>
      <c r="Z4473" s="110">
        <f t="shared" si="840"/>
        <v>41</v>
      </c>
      <c r="AA4473" s="109">
        <f t="shared" si="833"/>
        <v>38.15</v>
      </c>
      <c r="AB4473" s="109">
        <f t="shared" si="834"/>
        <v>38150</v>
      </c>
      <c r="AC4473" s="108">
        <f t="shared" si="835"/>
        <v>724.85</v>
      </c>
      <c r="AD4473" s="107">
        <f t="shared" si="836"/>
        <v>2.2222222222222223E-2</v>
      </c>
      <c r="AE4473" s="106">
        <f t="shared" si="837"/>
        <v>16.10777777777778</v>
      </c>
      <c r="AF4473" s="105">
        <f t="shared" si="838"/>
        <v>80.53888888888892</v>
      </c>
      <c r="AG4473" s="105">
        <f t="shared" si="839"/>
        <v>682.46111111111111</v>
      </c>
    </row>
    <row r="4474" spans="1:33" s="88" customFormat="1" x14ac:dyDescent="0.35">
      <c r="A4474" s="21">
        <v>10141103</v>
      </c>
      <c r="B4474" s="115" t="s">
        <v>1665</v>
      </c>
      <c r="C4474" s="115" t="s">
        <v>710</v>
      </c>
      <c r="D4474" s="57" t="s">
        <v>6784</v>
      </c>
      <c r="E4474" s="114" t="str">
        <f t="shared" si="829"/>
        <v>TRANSFORMADOR MARCA:Transformadores de Mozambique  PT 40 RE</v>
      </c>
      <c r="F4474" s="57" t="s">
        <v>3544</v>
      </c>
      <c r="G4474" s="21"/>
      <c r="H4474" s="21" t="s">
        <v>1695</v>
      </c>
      <c r="I4474" s="21"/>
      <c r="J4474" s="21"/>
      <c r="K4474" s="133" t="s">
        <v>6783</v>
      </c>
      <c r="L4474" s="133" t="s">
        <v>6782</v>
      </c>
      <c r="M4474" s="21">
        <v>32</v>
      </c>
      <c r="N4474" s="21">
        <v>33</v>
      </c>
      <c r="O4474" s="21">
        <v>0.23100000000000001</v>
      </c>
      <c r="P4474" s="124" t="s">
        <v>2189</v>
      </c>
      <c r="Q4474" s="21">
        <v>2013</v>
      </c>
      <c r="R4474" s="61" t="s">
        <v>2438</v>
      </c>
      <c r="S4474" s="21">
        <v>895453</v>
      </c>
      <c r="T4474" s="116">
        <v>643</v>
      </c>
      <c r="U4474" s="111">
        <v>45</v>
      </c>
      <c r="V4474" s="113">
        <f t="shared" si="830"/>
        <v>588.70222222222219</v>
      </c>
      <c r="W4474" s="113">
        <f t="shared" si="831"/>
        <v>54.29777777777781</v>
      </c>
      <c r="X4474" s="112">
        <f t="shared" si="832"/>
        <v>54297.77777777781</v>
      </c>
      <c r="Y4474" s="111"/>
      <c r="Z4474" s="110">
        <f t="shared" si="840"/>
        <v>41</v>
      </c>
      <c r="AA4474" s="109">
        <f t="shared" si="833"/>
        <v>32.15</v>
      </c>
      <c r="AB4474" s="109">
        <f t="shared" si="834"/>
        <v>32150</v>
      </c>
      <c r="AC4474" s="108">
        <f t="shared" si="835"/>
        <v>610.85</v>
      </c>
      <c r="AD4474" s="107">
        <f t="shared" si="836"/>
        <v>2.2222222222222223E-2</v>
      </c>
      <c r="AE4474" s="106">
        <f t="shared" si="837"/>
        <v>13.574444444444445</v>
      </c>
      <c r="AF4474" s="105">
        <f t="shared" si="838"/>
        <v>67.872222222222263</v>
      </c>
      <c r="AG4474" s="105">
        <f t="shared" si="839"/>
        <v>575.12777777777774</v>
      </c>
    </row>
    <row r="4475" spans="1:33" s="88" customFormat="1" x14ac:dyDescent="0.35">
      <c r="A4475" s="21">
        <v>10141103</v>
      </c>
      <c r="B4475" s="115" t="s">
        <v>1665</v>
      </c>
      <c r="C4475" s="115" t="s">
        <v>710</v>
      </c>
      <c r="D4475" s="57" t="s">
        <v>5881</v>
      </c>
      <c r="E4475" s="114" t="str">
        <f t="shared" si="829"/>
        <v>TRANSFORMADOR MARCA:Transformadores de Mozambique  PT 33 RE</v>
      </c>
      <c r="F4475" s="57" t="s">
        <v>3544</v>
      </c>
      <c r="G4475" s="21"/>
      <c r="H4475" s="21" t="s">
        <v>1695</v>
      </c>
      <c r="I4475" s="21"/>
      <c r="J4475" s="21"/>
      <c r="K4475" s="133" t="s">
        <v>6781</v>
      </c>
      <c r="L4475" s="133" t="s">
        <v>6780</v>
      </c>
      <c r="M4475" s="21">
        <v>32</v>
      </c>
      <c r="N4475" s="21">
        <v>33</v>
      </c>
      <c r="O4475" s="21">
        <v>0.4</v>
      </c>
      <c r="P4475" s="124" t="s">
        <v>2189</v>
      </c>
      <c r="Q4475" s="21">
        <v>2013</v>
      </c>
      <c r="R4475" s="61" t="s">
        <v>2438</v>
      </c>
      <c r="S4475" s="21">
        <v>895469</v>
      </c>
      <c r="T4475" s="116">
        <v>643</v>
      </c>
      <c r="U4475" s="111">
        <v>45</v>
      </c>
      <c r="V4475" s="113">
        <f t="shared" si="830"/>
        <v>588.70222222222219</v>
      </c>
      <c r="W4475" s="113">
        <f t="shared" si="831"/>
        <v>54.29777777777781</v>
      </c>
      <c r="X4475" s="112">
        <f t="shared" si="832"/>
        <v>54297.77777777781</v>
      </c>
      <c r="Y4475" s="111"/>
      <c r="Z4475" s="110">
        <f t="shared" si="840"/>
        <v>41</v>
      </c>
      <c r="AA4475" s="109">
        <f t="shared" si="833"/>
        <v>32.15</v>
      </c>
      <c r="AB4475" s="109">
        <f t="shared" si="834"/>
        <v>32150</v>
      </c>
      <c r="AC4475" s="108">
        <f t="shared" si="835"/>
        <v>610.85</v>
      </c>
      <c r="AD4475" s="107">
        <f t="shared" si="836"/>
        <v>2.2222222222222223E-2</v>
      </c>
      <c r="AE4475" s="106">
        <f t="shared" si="837"/>
        <v>13.574444444444445</v>
      </c>
      <c r="AF4475" s="105">
        <f t="shared" si="838"/>
        <v>67.872222222222263</v>
      </c>
      <c r="AG4475" s="105">
        <f t="shared" si="839"/>
        <v>575.12777777777774</v>
      </c>
    </row>
    <row r="4476" spans="1:33" s="88" customFormat="1" x14ac:dyDescent="0.35">
      <c r="A4476" s="21">
        <v>10141103</v>
      </c>
      <c r="B4476" s="115" t="s">
        <v>1665</v>
      </c>
      <c r="C4476" s="115" t="s">
        <v>710</v>
      </c>
      <c r="D4476" s="57" t="s">
        <v>6779</v>
      </c>
      <c r="E4476" s="114" t="str">
        <f t="shared" si="829"/>
        <v>TRANSFORMADOR MARCA:Transformadores de Mozambique  PT 18 RE</v>
      </c>
      <c r="F4476" s="57" t="s">
        <v>3544</v>
      </c>
      <c r="G4476" s="21"/>
      <c r="H4476" s="21" t="s">
        <v>1695</v>
      </c>
      <c r="I4476" s="21"/>
      <c r="J4476" s="21"/>
      <c r="K4476" s="133" t="s">
        <v>6778</v>
      </c>
      <c r="L4476" s="133" t="s">
        <v>6777</v>
      </c>
      <c r="M4476" s="21">
        <v>200</v>
      </c>
      <c r="N4476" s="21">
        <v>33</v>
      </c>
      <c r="O4476" s="21">
        <v>0.4</v>
      </c>
      <c r="P4476" s="124" t="s">
        <v>516</v>
      </c>
      <c r="Q4476" s="21">
        <v>2013</v>
      </c>
      <c r="R4476" s="61" t="s">
        <v>2438</v>
      </c>
      <c r="S4476" s="21">
        <v>904802</v>
      </c>
      <c r="T4476" s="116">
        <v>991</v>
      </c>
      <c r="U4476" s="111">
        <v>45</v>
      </c>
      <c r="V4476" s="113">
        <f t="shared" si="830"/>
        <v>907.31555555555553</v>
      </c>
      <c r="W4476" s="113">
        <f t="shared" si="831"/>
        <v>83.684444444444466</v>
      </c>
      <c r="X4476" s="112">
        <f t="shared" si="832"/>
        <v>83684.444444444467</v>
      </c>
      <c r="Y4476" s="111"/>
      <c r="Z4476" s="110">
        <f t="shared" si="840"/>
        <v>41</v>
      </c>
      <c r="AA4476" s="109">
        <f t="shared" si="833"/>
        <v>49.550000000000004</v>
      </c>
      <c r="AB4476" s="109">
        <f t="shared" si="834"/>
        <v>49550.000000000007</v>
      </c>
      <c r="AC4476" s="108">
        <f t="shared" si="835"/>
        <v>941.45</v>
      </c>
      <c r="AD4476" s="107">
        <f t="shared" si="836"/>
        <v>2.2222222222222223E-2</v>
      </c>
      <c r="AE4476" s="106">
        <f t="shared" si="837"/>
        <v>20.921111111111113</v>
      </c>
      <c r="AF4476" s="105">
        <f t="shared" si="838"/>
        <v>104.60555555555558</v>
      </c>
      <c r="AG4476" s="105">
        <f t="shared" si="839"/>
        <v>886.39444444444439</v>
      </c>
    </row>
    <row r="4477" spans="1:33" s="88" customFormat="1" x14ac:dyDescent="0.35">
      <c r="A4477" s="21">
        <v>10141103</v>
      </c>
      <c r="B4477" s="115" t="s">
        <v>1665</v>
      </c>
      <c r="C4477" s="115" t="s">
        <v>710</v>
      </c>
      <c r="D4477" s="57" t="s">
        <v>5878</v>
      </c>
      <c r="E4477" s="114" t="str">
        <f t="shared" si="829"/>
        <v>TRANSFORMADOR MARCA:Transformadores de Mozambique  PT 06 RE</v>
      </c>
      <c r="F4477" s="57" t="s">
        <v>3544</v>
      </c>
      <c r="G4477" s="21"/>
      <c r="H4477" s="21" t="s">
        <v>1695</v>
      </c>
      <c r="I4477" s="21"/>
      <c r="J4477" s="21"/>
      <c r="K4477" s="133" t="s">
        <v>6776</v>
      </c>
      <c r="L4477" s="133" t="s">
        <v>6775</v>
      </c>
      <c r="M4477" s="21">
        <v>250</v>
      </c>
      <c r="N4477" s="21">
        <v>33</v>
      </c>
      <c r="O4477" s="21">
        <v>0.4</v>
      </c>
      <c r="P4477" s="124" t="s">
        <v>516</v>
      </c>
      <c r="Q4477" s="21">
        <v>2013</v>
      </c>
      <c r="R4477" s="61" t="s">
        <v>2438</v>
      </c>
      <c r="S4477" s="21">
        <v>895561</v>
      </c>
      <c r="T4477" s="116">
        <v>991</v>
      </c>
      <c r="U4477" s="111">
        <v>45</v>
      </c>
      <c r="V4477" s="113">
        <f t="shared" si="830"/>
        <v>907.31555555555553</v>
      </c>
      <c r="W4477" s="113">
        <f t="shared" si="831"/>
        <v>83.684444444444466</v>
      </c>
      <c r="X4477" s="112">
        <f t="shared" si="832"/>
        <v>83684.444444444467</v>
      </c>
      <c r="Y4477" s="111"/>
      <c r="Z4477" s="110">
        <f t="shared" si="840"/>
        <v>41</v>
      </c>
      <c r="AA4477" s="109">
        <f t="shared" si="833"/>
        <v>49.550000000000004</v>
      </c>
      <c r="AB4477" s="109">
        <f t="shared" si="834"/>
        <v>49550.000000000007</v>
      </c>
      <c r="AC4477" s="108">
        <f t="shared" si="835"/>
        <v>941.45</v>
      </c>
      <c r="AD4477" s="107">
        <f t="shared" si="836"/>
        <v>2.2222222222222223E-2</v>
      </c>
      <c r="AE4477" s="106">
        <f t="shared" si="837"/>
        <v>20.921111111111113</v>
      </c>
      <c r="AF4477" s="105">
        <f t="shared" si="838"/>
        <v>104.60555555555558</v>
      </c>
      <c r="AG4477" s="105">
        <f t="shared" si="839"/>
        <v>886.39444444444439</v>
      </c>
    </row>
    <row r="4478" spans="1:33" s="88" customFormat="1" x14ac:dyDescent="0.35">
      <c r="A4478" s="21">
        <v>10141103</v>
      </c>
      <c r="B4478" s="115" t="s">
        <v>1665</v>
      </c>
      <c r="C4478" s="115" t="s">
        <v>710</v>
      </c>
      <c r="D4478" s="57" t="s">
        <v>6774</v>
      </c>
      <c r="E4478" s="114" t="str">
        <f t="shared" si="829"/>
        <v>TRANSFORMADOR MARCA:Transformadores de Mozambique  PT 11 RG</v>
      </c>
      <c r="F4478" s="21" t="s">
        <v>3540</v>
      </c>
      <c r="G4478" s="21"/>
      <c r="H4478" s="21" t="s">
        <v>1695</v>
      </c>
      <c r="I4478" s="21"/>
      <c r="J4478" s="21"/>
      <c r="K4478" s="133" t="s">
        <v>6773</v>
      </c>
      <c r="L4478" s="133" t="s">
        <v>6772</v>
      </c>
      <c r="M4478" s="21">
        <v>200</v>
      </c>
      <c r="N4478" s="21">
        <v>11</v>
      </c>
      <c r="O4478" s="21">
        <v>0.4</v>
      </c>
      <c r="P4478" s="124" t="s">
        <v>516</v>
      </c>
      <c r="Q4478" s="21">
        <v>2013</v>
      </c>
      <c r="R4478" s="61" t="s">
        <v>2438</v>
      </c>
      <c r="S4478" s="21">
        <v>895582</v>
      </c>
      <c r="T4478" s="116">
        <v>572</v>
      </c>
      <c r="U4478" s="111">
        <v>45</v>
      </c>
      <c r="V4478" s="113">
        <f t="shared" si="830"/>
        <v>523.69777777777779</v>
      </c>
      <c r="W4478" s="113">
        <f t="shared" si="831"/>
        <v>48.302222222222213</v>
      </c>
      <c r="X4478" s="112">
        <f t="shared" si="832"/>
        <v>48302.222222222212</v>
      </c>
      <c r="Y4478" s="111"/>
      <c r="Z4478" s="110">
        <f t="shared" si="840"/>
        <v>41</v>
      </c>
      <c r="AA4478" s="109">
        <f t="shared" si="833"/>
        <v>28.6</v>
      </c>
      <c r="AB4478" s="109">
        <f t="shared" si="834"/>
        <v>28600</v>
      </c>
      <c r="AC4478" s="108">
        <f t="shared" si="835"/>
        <v>543.4</v>
      </c>
      <c r="AD4478" s="107">
        <f t="shared" si="836"/>
        <v>2.2222222222222223E-2</v>
      </c>
      <c r="AE4478" s="106">
        <f t="shared" si="837"/>
        <v>12.075555555555555</v>
      </c>
      <c r="AF4478" s="105">
        <f t="shared" si="838"/>
        <v>60.377777777777766</v>
      </c>
      <c r="AG4478" s="105">
        <f t="shared" si="839"/>
        <v>511.62222222222221</v>
      </c>
    </row>
    <row r="4479" spans="1:33" s="88" customFormat="1" x14ac:dyDescent="0.35">
      <c r="A4479" s="21">
        <v>10141103</v>
      </c>
      <c r="B4479" s="115" t="s">
        <v>1665</v>
      </c>
      <c r="C4479" s="115" t="s">
        <v>710</v>
      </c>
      <c r="D4479" s="21" t="s">
        <v>6771</v>
      </c>
      <c r="E4479" s="114" t="str">
        <f t="shared" si="829"/>
        <v>TRANSFORMADOR MARCA:ORMAZABAL  PT 28 RG</v>
      </c>
      <c r="F4479" s="21" t="s">
        <v>3540</v>
      </c>
      <c r="G4479" s="21"/>
      <c r="H4479" s="21" t="s">
        <v>1695</v>
      </c>
      <c r="I4479" s="21"/>
      <c r="J4479" s="21"/>
      <c r="K4479" s="133" t="s">
        <v>6770</v>
      </c>
      <c r="L4479" s="133" t="s">
        <v>6769</v>
      </c>
      <c r="M4479" s="21">
        <v>100</v>
      </c>
      <c r="N4479" s="21">
        <v>33</v>
      </c>
      <c r="O4479" s="21">
        <v>0.4</v>
      </c>
      <c r="P4479" s="124" t="s">
        <v>516</v>
      </c>
      <c r="Q4479" s="21">
        <v>2013</v>
      </c>
      <c r="R4479" s="21" t="s">
        <v>786</v>
      </c>
      <c r="S4479" s="21">
        <v>215455</v>
      </c>
      <c r="T4479" s="116">
        <v>763</v>
      </c>
      <c r="U4479" s="111">
        <v>45</v>
      </c>
      <c r="V4479" s="113">
        <f t="shared" si="830"/>
        <v>698.56888888888886</v>
      </c>
      <c r="W4479" s="113">
        <f t="shared" si="831"/>
        <v>64.431111111111136</v>
      </c>
      <c r="X4479" s="112">
        <f t="shared" si="832"/>
        <v>64431.111111111139</v>
      </c>
      <c r="Y4479" s="111"/>
      <c r="Z4479" s="110">
        <f t="shared" si="840"/>
        <v>41</v>
      </c>
      <c r="AA4479" s="109">
        <f t="shared" si="833"/>
        <v>38.15</v>
      </c>
      <c r="AB4479" s="109">
        <f t="shared" si="834"/>
        <v>38150</v>
      </c>
      <c r="AC4479" s="108">
        <f t="shared" si="835"/>
        <v>724.85</v>
      </c>
      <c r="AD4479" s="107">
        <f t="shared" si="836"/>
        <v>2.2222222222222223E-2</v>
      </c>
      <c r="AE4479" s="106">
        <f t="shared" si="837"/>
        <v>16.10777777777778</v>
      </c>
      <c r="AF4479" s="105">
        <f t="shared" si="838"/>
        <v>80.53888888888892</v>
      </c>
      <c r="AG4479" s="105">
        <f t="shared" si="839"/>
        <v>682.46111111111111</v>
      </c>
    </row>
    <row r="4480" spans="1:33" s="88" customFormat="1" x14ac:dyDescent="0.35">
      <c r="A4480" s="21">
        <v>10141103</v>
      </c>
      <c r="B4480" s="115" t="s">
        <v>1665</v>
      </c>
      <c r="C4480" s="115" t="s">
        <v>710</v>
      </c>
      <c r="D4480" s="21" t="s">
        <v>6768</v>
      </c>
      <c r="E4480" s="114" t="str">
        <f t="shared" si="829"/>
        <v>TRANSFORMADOR MARCA:Transformadores de Mozambique  PT 46 RG</v>
      </c>
      <c r="F4480" s="21" t="s">
        <v>3540</v>
      </c>
      <c r="G4480" s="21"/>
      <c r="H4480" s="21" t="s">
        <v>1695</v>
      </c>
      <c r="I4480" s="21"/>
      <c r="J4480" s="21"/>
      <c r="K4480" s="133" t="s">
        <v>6767</v>
      </c>
      <c r="L4480" s="133" t="s">
        <v>6766</v>
      </c>
      <c r="M4480" s="21">
        <v>200</v>
      </c>
      <c r="N4480" s="21">
        <v>11</v>
      </c>
      <c r="O4480" s="21">
        <v>0.4</v>
      </c>
      <c r="P4480" s="124" t="s">
        <v>516</v>
      </c>
      <c r="Q4480" s="21">
        <v>2013</v>
      </c>
      <c r="R4480" s="61" t="s">
        <v>2438</v>
      </c>
      <c r="S4480" s="21">
        <v>898062</v>
      </c>
      <c r="T4480" s="116">
        <v>572</v>
      </c>
      <c r="U4480" s="111">
        <v>45</v>
      </c>
      <c r="V4480" s="113">
        <f t="shared" si="830"/>
        <v>523.69777777777779</v>
      </c>
      <c r="W4480" s="113">
        <f t="shared" si="831"/>
        <v>48.302222222222213</v>
      </c>
      <c r="X4480" s="112">
        <f t="shared" si="832"/>
        <v>48302.222222222212</v>
      </c>
      <c r="Y4480" s="111"/>
      <c r="Z4480" s="110">
        <f t="shared" si="840"/>
        <v>41</v>
      </c>
      <c r="AA4480" s="109">
        <f t="shared" si="833"/>
        <v>28.6</v>
      </c>
      <c r="AB4480" s="109">
        <f t="shared" si="834"/>
        <v>28600</v>
      </c>
      <c r="AC4480" s="108">
        <f t="shared" si="835"/>
        <v>543.4</v>
      </c>
      <c r="AD4480" s="107">
        <f t="shared" si="836"/>
        <v>2.2222222222222223E-2</v>
      </c>
      <c r="AE4480" s="106">
        <f t="shared" si="837"/>
        <v>12.075555555555555</v>
      </c>
      <c r="AF4480" s="105">
        <f t="shared" si="838"/>
        <v>60.377777777777766</v>
      </c>
      <c r="AG4480" s="105">
        <f t="shared" si="839"/>
        <v>511.62222222222221</v>
      </c>
    </row>
    <row r="4481" spans="1:33" s="88" customFormat="1" x14ac:dyDescent="0.35">
      <c r="A4481" s="21">
        <v>10141103</v>
      </c>
      <c r="B4481" s="115" t="s">
        <v>1665</v>
      </c>
      <c r="C4481" s="115" t="s">
        <v>710</v>
      </c>
      <c r="D4481" s="21" t="s">
        <v>6765</v>
      </c>
      <c r="E4481" s="114" t="str">
        <f t="shared" si="829"/>
        <v>TRANSFORMADOR MARCA:ORMAZABAL  PT 38 RG</v>
      </c>
      <c r="F4481" s="21" t="s">
        <v>3540</v>
      </c>
      <c r="G4481" s="21"/>
      <c r="H4481" s="21" t="s">
        <v>1695</v>
      </c>
      <c r="I4481" s="21"/>
      <c r="J4481" s="21"/>
      <c r="K4481" s="133" t="s">
        <v>6764</v>
      </c>
      <c r="L4481" s="133" t="s">
        <v>6763</v>
      </c>
      <c r="M4481" s="21">
        <v>100</v>
      </c>
      <c r="N4481" s="21">
        <v>33</v>
      </c>
      <c r="O4481" s="21">
        <v>0.4</v>
      </c>
      <c r="P4481" s="124" t="s">
        <v>516</v>
      </c>
      <c r="Q4481" s="21">
        <v>2013</v>
      </c>
      <c r="R4481" s="21" t="s">
        <v>786</v>
      </c>
      <c r="S4481" s="21">
        <v>215451</v>
      </c>
      <c r="T4481" s="116">
        <v>763</v>
      </c>
      <c r="U4481" s="111">
        <v>45</v>
      </c>
      <c r="V4481" s="113">
        <f t="shared" si="830"/>
        <v>698.56888888888886</v>
      </c>
      <c r="W4481" s="113">
        <f t="shared" si="831"/>
        <v>64.431111111111136</v>
      </c>
      <c r="X4481" s="112">
        <f t="shared" si="832"/>
        <v>64431.111111111139</v>
      </c>
      <c r="Y4481" s="111"/>
      <c r="Z4481" s="110">
        <f t="shared" si="840"/>
        <v>41</v>
      </c>
      <c r="AA4481" s="109">
        <f t="shared" si="833"/>
        <v>38.15</v>
      </c>
      <c r="AB4481" s="109">
        <f t="shared" si="834"/>
        <v>38150</v>
      </c>
      <c r="AC4481" s="108">
        <f t="shared" si="835"/>
        <v>724.85</v>
      </c>
      <c r="AD4481" s="107">
        <f t="shared" si="836"/>
        <v>2.2222222222222223E-2</v>
      </c>
      <c r="AE4481" s="106">
        <f t="shared" si="837"/>
        <v>16.10777777777778</v>
      </c>
      <c r="AF4481" s="105">
        <f t="shared" si="838"/>
        <v>80.53888888888892</v>
      </c>
      <c r="AG4481" s="105">
        <f t="shared" si="839"/>
        <v>682.46111111111111</v>
      </c>
    </row>
    <row r="4482" spans="1:33" s="88" customFormat="1" x14ac:dyDescent="0.35">
      <c r="A4482" s="21">
        <v>10141103</v>
      </c>
      <c r="B4482" s="115" t="s">
        <v>1665</v>
      </c>
      <c r="C4482" s="115" t="s">
        <v>710</v>
      </c>
      <c r="D4482" s="133" t="s">
        <v>6762</v>
      </c>
      <c r="E4482" s="114" t="str">
        <f t="shared" ref="E4482:E4545" si="841">+CONCATENATE(C4482," ","MARCA:",R4482," ",G4482," ",D4482,)</f>
        <v>TRANSFORMADOR MARCA:Tranformerdores de Mozambique  PT 156R</v>
      </c>
      <c r="F4482" s="21"/>
      <c r="G4482" s="21"/>
      <c r="H4482" s="21" t="s">
        <v>2345</v>
      </c>
      <c r="I4482" s="21"/>
      <c r="J4482" s="21"/>
      <c r="K4482" s="133" t="s">
        <v>6761</v>
      </c>
      <c r="L4482" s="133" t="s">
        <v>6760</v>
      </c>
      <c r="M4482" s="21">
        <v>315</v>
      </c>
      <c r="N4482" s="21">
        <v>33</v>
      </c>
      <c r="O4482" s="21">
        <v>0.4</v>
      </c>
      <c r="P4482" s="124" t="s">
        <v>516</v>
      </c>
      <c r="Q4482" s="21">
        <v>2013</v>
      </c>
      <c r="R4482" s="21" t="s">
        <v>2325</v>
      </c>
      <c r="S4482" s="21">
        <v>895575</v>
      </c>
      <c r="T4482" s="116">
        <v>1039</v>
      </c>
      <c r="U4482" s="111">
        <v>45</v>
      </c>
      <c r="V4482" s="113">
        <f t="shared" ref="V4482:V4545" si="842">((Z4482/U4482)*(T4482-AA4482))+AA4482</f>
        <v>951.26222222222225</v>
      </c>
      <c r="W4482" s="113">
        <f t="shared" ref="W4482:W4545" si="843">+T4482-V4482</f>
        <v>87.737777777777751</v>
      </c>
      <c r="X4482" s="112">
        <f t="shared" ref="X4482:X4545" si="844">+W4482*1000</f>
        <v>87737.777777777752</v>
      </c>
      <c r="Y4482" s="111"/>
      <c r="Z4482" s="110">
        <f t="shared" si="840"/>
        <v>41</v>
      </c>
      <c r="AA4482" s="109">
        <f t="shared" ref="AA4482:AA4545" si="845">(5/100*T4482)</f>
        <v>51.95</v>
      </c>
      <c r="AB4482" s="109">
        <f t="shared" ref="AB4482:AB4545" si="846">+AA4482*1000</f>
        <v>51950</v>
      </c>
      <c r="AC4482" s="108">
        <f t="shared" ref="AC4482:AC4545" si="847">+T4482-AA4482</f>
        <v>987.05</v>
      </c>
      <c r="AD4482" s="107">
        <f t="shared" ref="AD4482:AD4545" si="848">1/U4482</f>
        <v>2.2222222222222223E-2</v>
      </c>
      <c r="AE4482" s="106">
        <f t="shared" ref="AE4482:AE4545" si="849">+AC4482*AD4482</f>
        <v>21.934444444444445</v>
      </c>
      <c r="AF4482" s="105">
        <f t="shared" ref="AF4482:AF4545" si="850">+T4482-V4482+AE4482</f>
        <v>109.67222222222219</v>
      </c>
      <c r="AG4482" s="105">
        <f t="shared" ref="AG4482:AG4545" si="851">+V4482-AE4482</f>
        <v>929.32777777777778</v>
      </c>
    </row>
    <row r="4483" spans="1:33" s="88" customFormat="1" x14ac:dyDescent="0.35">
      <c r="A4483" s="21">
        <v>10141103</v>
      </c>
      <c r="B4483" s="115" t="s">
        <v>1665</v>
      </c>
      <c r="C4483" s="115" t="s">
        <v>710</v>
      </c>
      <c r="D4483" s="133" t="s">
        <v>6759</v>
      </c>
      <c r="E4483" s="114" t="str">
        <f t="shared" si="841"/>
        <v>TRANSFORMADOR MARCA:Tranformerdores de Mozambique  PT 992R</v>
      </c>
      <c r="F4483" s="21"/>
      <c r="G4483" s="21"/>
      <c r="H4483" s="21" t="s">
        <v>2292</v>
      </c>
      <c r="I4483" s="21"/>
      <c r="J4483" s="21"/>
      <c r="K4483" s="133" t="s">
        <v>6758</v>
      </c>
      <c r="L4483" s="133" t="s">
        <v>6757</v>
      </c>
      <c r="M4483" s="21">
        <v>100</v>
      </c>
      <c r="N4483" s="21">
        <v>33</v>
      </c>
      <c r="O4483" s="21">
        <v>0.4</v>
      </c>
      <c r="P4483" s="124" t="s">
        <v>516</v>
      </c>
      <c r="Q4483" s="21">
        <v>2013</v>
      </c>
      <c r="R4483" s="21" t="s">
        <v>2325</v>
      </c>
      <c r="S4483" s="21">
        <v>895446</v>
      </c>
      <c r="T4483" s="116">
        <v>763</v>
      </c>
      <c r="U4483" s="111">
        <v>45</v>
      </c>
      <c r="V4483" s="113">
        <f t="shared" si="842"/>
        <v>698.56888888888886</v>
      </c>
      <c r="W4483" s="113">
        <f t="shared" si="843"/>
        <v>64.431111111111136</v>
      </c>
      <c r="X4483" s="112">
        <f t="shared" si="844"/>
        <v>64431.111111111139</v>
      </c>
      <c r="Y4483" s="111"/>
      <c r="Z4483" s="110">
        <f t="shared" si="840"/>
        <v>41</v>
      </c>
      <c r="AA4483" s="109">
        <f t="shared" si="845"/>
        <v>38.15</v>
      </c>
      <c r="AB4483" s="109">
        <f t="shared" si="846"/>
        <v>38150</v>
      </c>
      <c r="AC4483" s="108">
        <f t="shared" si="847"/>
        <v>724.85</v>
      </c>
      <c r="AD4483" s="107">
        <f t="shared" si="848"/>
        <v>2.2222222222222223E-2</v>
      </c>
      <c r="AE4483" s="106">
        <f t="shared" si="849"/>
        <v>16.10777777777778</v>
      </c>
      <c r="AF4483" s="105">
        <f t="shared" si="850"/>
        <v>80.53888888888892</v>
      </c>
      <c r="AG4483" s="105">
        <f t="shared" si="851"/>
        <v>682.46111111111111</v>
      </c>
    </row>
    <row r="4484" spans="1:33" s="88" customFormat="1" x14ac:dyDescent="0.35">
      <c r="A4484" s="21">
        <v>10141103</v>
      </c>
      <c r="B4484" s="115" t="s">
        <v>1665</v>
      </c>
      <c r="C4484" s="115" t="s">
        <v>710</v>
      </c>
      <c r="D4484" s="21" t="s">
        <v>6756</v>
      </c>
      <c r="E4484" s="114" t="str">
        <f t="shared" si="841"/>
        <v>TRANSFORMADOR MARCA:Tranformerdores de Mozambique  PTS 95</v>
      </c>
      <c r="F4484" s="21"/>
      <c r="G4484" s="21"/>
      <c r="H4484" s="21" t="s">
        <v>2261</v>
      </c>
      <c r="I4484" s="21"/>
      <c r="J4484" s="21"/>
      <c r="K4484" s="133" t="s">
        <v>6755</v>
      </c>
      <c r="L4484" s="133" t="s">
        <v>6754</v>
      </c>
      <c r="M4484" s="21">
        <v>630</v>
      </c>
      <c r="N4484" s="21">
        <v>33</v>
      </c>
      <c r="O4484" s="21">
        <v>0.4</v>
      </c>
      <c r="P4484" s="124" t="s">
        <v>516</v>
      </c>
      <c r="Q4484" s="21">
        <v>2013</v>
      </c>
      <c r="R4484" s="21" t="s">
        <v>2325</v>
      </c>
      <c r="S4484" s="21">
        <v>873998</v>
      </c>
      <c r="T4484" s="116">
        <v>1200</v>
      </c>
      <c r="U4484" s="111">
        <v>45</v>
      </c>
      <c r="V4484" s="113">
        <f t="shared" si="842"/>
        <v>1098.6666666666667</v>
      </c>
      <c r="W4484" s="113">
        <f t="shared" si="843"/>
        <v>101.33333333333326</v>
      </c>
      <c r="X4484" s="112">
        <f t="shared" si="844"/>
        <v>101333.33333333326</v>
      </c>
      <c r="Y4484" s="111"/>
      <c r="Z4484" s="110">
        <f t="shared" si="840"/>
        <v>41</v>
      </c>
      <c r="AA4484" s="109">
        <f t="shared" si="845"/>
        <v>60</v>
      </c>
      <c r="AB4484" s="109">
        <f t="shared" si="846"/>
        <v>60000</v>
      </c>
      <c r="AC4484" s="108">
        <f t="shared" si="847"/>
        <v>1140</v>
      </c>
      <c r="AD4484" s="107">
        <f t="shared" si="848"/>
        <v>2.2222222222222223E-2</v>
      </c>
      <c r="AE4484" s="106">
        <f t="shared" si="849"/>
        <v>25.333333333333336</v>
      </c>
      <c r="AF4484" s="105">
        <f t="shared" si="850"/>
        <v>126.6666666666666</v>
      </c>
      <c r="AG4484" s="105">
        <f t="shared" si="851"/>
        <v>1073.3333333333335</v>
      </c>
    </row>
    <row r="4485" spans="1:33" s="88" customFormat="1" x14ac:dyDescent="0.35">
      <c r="A4485" s="21">
        <v>10141103</v>
      </c>
      <c r="B4485" s="115" t="s">
        <v>1665</v>
      </c>
      <c r="C4485" s="115" t="s">
        <v>710</v>
      </c>
      <c r="D4485" s="133" t="s">
        <v>6753</v>
      </c>
      <c r="E4485" s="114" t="str">
        <f t="shared" si="841"/>
        <v>TRANSFORMADOR MARCA:Tranformerdores de Mozambique  PT 671</v>
      </c>
      <c r="F4485" s="21"/>
      <c r="G4485" s="21"/>
      <c r="H4485" s="21" t="s">
        <v>862</v>
      </c>
      <c r="I4485" s="21"/>
      <c r="J4485" s="21"/>
      <c r="K4485" s="133" t="s">
        <v>6752</v>
      </c>
      <c r="L4485" s="133" t="s">
        <v>6751</v>
      </c>
      <c r="M4485" s="21">
        <v>32</v>
      </c>
      <c r="N4485" s="21">
        <v>33</v>
      </c>
      <c r="O4485" s="21">
        <v>0.4</v>
      </c>
      <c r="P4485" s="124" t="s">
        <v>1676</v>
      </c>
      <c r="Q4485" s="21">
        <v>2013</v>
      </c>
      <c r="R4485" s="21" t="s">
        <v>2325</v>
      </c>
      <c r="S4485" s="21">
        <v>895456</v>
      </c>
      <c r="T4485" s="116">
        <v>643</v>
      </c>
      <c r="U4485" s="111">
        <v>45</v>
      </c>
      <c r="V4485" s="113">
        <f t="shared" si="842"/>
        <v>588.70222222222219</v>
      </c>
      <c r="W4485" s="113">
        <f t="shared" si="843"/>
        <v>54.29777777777781</v>
      </c>
      <c r="X4485" s="112">
        <f t="shared" si="844"/>
        <v>54297.77777777781</v>
      </c>
      <c r="Y4485" s="111"/>
      <c r="Z4485" s="110">
        <f t="shared" si="840"/>
        <v>41</v>
      </c>
      <c r="AA4485" s="109">
        <f t="shared" si="845"/>
        <v>32.15</v>
      </c>
      <c r="AB4485" s="109">
        <f t="shared" si="846"/>
        <v>32150</v>
      </c>
      <c r="AC4485" s="108">
        <f t="shared" si="847"/>
        <v>610.85</v>
      </c>
      <c r="AD4485" s="107">
        <f t="shared" si="848"/>
        <v>2.2222222222222223E-2</v>
      </c>
      <c r="AE4485" s="106">
        <f t="shared" si="849"/>
        <v>13.574444444444445</v>
      </c>
      <c r="AF4485" s="105">
        <f t="shared" si="850"/>
        <v>67.872222222222263</v>
      </c>
      <c r="AG4485" s="105">
        <f t="shared" si="851"/>
        <v>575.12777777777774</v>
      </c>
    </row>
    <row r="4486" spans="1:33" s="88" customFormat="1" x14ac:dyDescent="0.35">
      <c r="A4486" s="21">
        <v>10141103</v>
      </c>
      <c r="B4486" s="115" t="s">
        <v>1665</v>
      </c>
      <c r="C4486" s="115" t="s">
        <v>710</v>
      </c>
      <c r="D4486" s="133" t="s">
        <v>6750</v>
      </c>
      <c r="E4486" s="114" t="str">
        <f t="shared" si="841"/>
        <v>TRANSFORMADOR MARCA:MET  PT 665</v>
      </c>
      <c r="F4486" s="21"/>
      <c r="G4486" s="21"/>
      <c r="H4486" s="21" t="s">
        <v>862</v>
      </c>
      <c r="I4486" s="21"/>
      <c r="J4486" s="21"/>
      <c r="K4486" s="133" t="s">
        <v>6749</v>
      </c>
      <c r="L4486" s="133" t="s">
        <v>6748</v>
      </c>
      <c r="M4486" s="21">
        <v>32</v>
      </c>
      <c r="N4486" s="21">
        <v>33</v>
      </c>
      <c r="O4486" s="21">
        <v>0.4</v>
      </c>
      <c r="P4486" s="124" t="s">
        <v>516</v>
      </c>
      <c r="Q4486" s="21">
        <v>2013</v>
      </c>
      <c r="R4486" s="21" t="s">
        <v>6747</v>
      </c>
      <c r="S4486" s="21" t="s">
        <v>6746</v>
      </c>
      <c r="T4486" s="116">
        <v>643</v>
      </c>
      <c r="U4486" s="111">
        <v>45</v>
      </c>
      <c r="V4486" s="113">
        <f t="shared" si="842"/>
        <v>588.70222222222219</v>
      </c>
      <c r="W4486" s="113">
        <f t="shared" si="843"/>
        <v>54.29777777777781</v>
      </c>
      <c r="X4486" s="112">
        <f t="shared" si="844"/>
        <v>54297.77777777781</v>
      </c>
      <c r="Y4486" s="111"/>
      <c r="Z4486" s="110">
        <f t="shared" si="840"/>
        <v>41</v>
      </c>
      <c r="AA4486" s="109">
        <f t="shared" si="845"/>
        <v>32.15</v>
      </c>
      <c r="AB4486" s="109">
        <f t="shared" si="846"/>
        <v>32150</v>
      </c>
      <c r="AC4486" s="108">
        <f t="shared" si="847"/>
        <v>610.85</v>
      </c>
      <c r="AD4486" s="107">
        <f t="shared" si="848"/>
        <v>2.2222222222222223E-2</v>
      </c>
      <c r="AE4486" s="106">
        <f t="shared" si="849"/>
        <v>13.574444444444445</v>
      </c>
      <c r="AF4486" s="105">
        <f t="shared" si="850"/>
        <v>67.872222222222263</v>
      </c>
      <c r="AG4486" s="105">
        <f t="shared" si="851"/>
        <v>575.12777777777774</v>
      </c>
    </row>
    <row r="4487" spans="1:33" s="88" customFormat="1" x14ac:dyDescent="0.35">
      <c r="A4487" s="21">
        <v>10141103</v>
      </c>
      <c r="B4487" s="115" t="s">
        <v>1665</v>
      </c>
      <c r="C4487" s="115" t="s">
        <v>710</v>
      </c>
      <c r="D4487" s="21" t="s">
        <v>6745</v>
      </c>
      <c r="E4487" s="114" t="str">
        <f t="shared" si="841"/>
        <v>TRANSFORMADOR MARCA:Transformerdores de Mozambique  PT 648</v>
      </c>
      <c r="F4487" s="21"/>
      <c r="G4487" s="21"/>
      <c r="H4487" s="21" t="s">
        <v>862</v>
      </c>
      <c r="I4487" s="21"/>
      <c r="J4487" s="21"/>
      <c r="K4487" s="133" t="s">
        <v>6744</v>
      </c>
      <c r="L4487" s="133" t="s">
        <v>6743</v>
      </c>
      <c r="M4487" s="21">
        <v>200</v>
      </c>
      <c r="N4487" s="21">
        <v>33</v>
      </c>
      <c r="O4487" s="21">
        <v>0.4</v>
      </c>
      <c r="P4487" s="124" t="s">
        <v>516</v>
      </c>
      <c r="Q4487" s="21">
        <v>2013</v>
      </c>
      <c r="R4487" s="21" t="s">
        <v>6742</v>
      </c>
      <c r="S4487" s="21">
        <v>895625</v>
      </c>
      <c r="T4487" s="116">
        <v>991</v>
      </c>
      <c r="U4487" s="111">
        <v>45</v>
      </c>
      <c r="V4487" s="113">
        <f t="shared" si="842"/>
        <v>907.31555555555553</v>
      </c>
      <c r="W4487" s="113">
        <f t="shared" si="843"/>
        <v>83.684444444444466</v>
      </c>
      <c r="X4487" s="112">
        <f t="shared" si="844"/>
        <v>83684.444444444467</v>
      </c>
      <c r="Y4487" s="111"/>
      <c r="Z4487" s="110">
        <f t="shared" si="840"/>
        <v>41</v>
      </c>
      <c r="AA4487" s="109">
        <f t="shared" si="845"/>
        <v>49.550000000000004</v>
      </c>
      <c r="AB4487" s="109">
        <f t="shared" si="846"/>
        <v>49550.000000000007</v>
      </c>
      <c r="AC4487" s="108">
        <f t="shared" si="847"/>
        <v>941.45</v>
      </c>
      <c r="AD4487" s="107">
        <f t="shared" si="848"/>
        <v>2.2222222222222223E-2</v>
      </c>
      <c r="AE4487" s="106">
        <f t="shared" si="849"/>
        <v>20.921111111111113</v>
      </c>
      <c r="AF4487" s="105">
        <f t="shared" si="850"/>
        <v>104.60555555555558</v>
      </c>
      <c r="AG4487" s="105">
        <f t="shared" si="851"/>
        <v>886.39444444444439</v>
      </c>
    </row>
    <row r="4488" spans="1:33" s="88" customFormat="1" x14ac:dyDescent="0.35">
      <c r="A4488" s="21">
        <v>10141103</v>
      </c>
      <c r="B4488" s="115" t="s">
        <v>1665</v>
      </c>
      <c r="C4488" s="115" t="s">
        <v>710</v>
      </c>
      <c r="D4488" s="133" t="s">
        <v>6741</v>
      </c>
      <c r="E4488" s="114" t="str">
        <f t="shared" si="841"/>
        <v>TRANSFORMADOR MARCA:Actom  PT 330R</v>
      </c>
      <c r="F4488" s="21"/>
      <c r="G4488" s="21"/>
      <c r="H4488" s="21" t="s">
        <v>729</v>
      </c>
      <c r="I4488" s="21"/>
      <c r="J4488" s="21"/>
      <c r="K4488" s="133" t="s">
        <v>6740</v>
      </c>
      <c r="L4488" s="133" t="s">
        <v>6739</v>
      </c>
      <c r="M4488" s="21">
        <v>500</v>
      </c>
      <c r="N4488" s="21">
        <v>33</v>
      </c>
      <c r="O4488" s="21">
        <v>0.4</v>
      </c>
      <c r="P4488" s="124" t="s">
        <v>516</v>
      </c>
      <c r="Q4488" s="21">
        <v>2013</v>
      </c>
      <c r="R4488" s="21" t="s">
        <v>2251</v>
      </c>
      <c r="S4488" s="21" t="s">
        <v>6738</v>
      </c>
      <c r="T4488" s="116">
        <v>1200</v>
      </c>
      <c r="U4488" s="111">
        <v>45</v>
      </c>
      <c r="V4488" s="113">
        <f t="shared" si="842"/>
        <v>1098.6666666666667</v>
      </c>
      <c r="W4488" s="113">
        <f t="shared" si="843"/>
        <v>101.33333333333326</v>
      </c>
      <c r="X4488" s="112">
        <f t="shared" si="844"/>
        <v>101333.33333333326</v>
      </c>
      <c r="Y4488" s="111"/>
      <c r="Z4488" s="110">
        <f t="shared" si="840"/>
        <v>41</v>
      </c>
      <c r="AA4488" s="109">
        <f t="shared" si="845"/>
        <v>60</v>
      </c>
      <c r="AB4488" s="109">
        <f t="shared" si="846"/>
        <v>60000</v>
      </c>
      <c r="AC4488" s="108">
        <f t="shared" si="847"/>
        <v>1140</v>
      </c>
      <c r="AD4488" s="107">
        <f t="shared" si="848"/>
        <v>2.2222222222222223E-2</v>
      </c>
      <c r="AE4488" s="106">
        <f t="shared" si="849"/>
        <v>25.333333333333336</v>
      </c>
      <c r="AF4488" s="105">
        <f t="shared" si="850"/>
        <v>126.6666666666666</v>
      </c>
      <c r="AG4488" s="105">
        <f t="shared" si="851"/>
        <v>1073.3333333333335</v>
      </c>
    </row>
    <row r="4489" spans="1:33" s="88" customFormat="1" x14ac:dyDescent="0.35">
      <c r="A4489" s="21">
        <v>10141103</v>
      </c>
      <c r="B4489" s="115" t="s">
        <v>1665</v>
      </c>
      <c r="C4489" s="115" t="s">
        <v>710</v>
      </c>
      <c r="D4489" s="133" t="s">
        <v>6737</v>
      </c>
      <c r="E4489" s="114" t="str">
        <f t="shared" si="841"/>
        <v>TRANSFORMADOR MARCA:Actom  PT 329R</v>
      </c>
      <c r="F4489" s="21"/>
      <c r="G4489" s="21"/>
      <c r="H4489" s="21" t="s">
        <v>729</v>
      </c>
      <c r="I4489" s="21"/>
      <c r="J4489" s="21"/>
      <c r="K4489" s="133" t="s">
        <v>6736</v>
      </c>
      <c r="L4489" s="133" t="s">
        <v>6735</v>
      </c>
      <c r="M4489" s="21">
        <v>500</v>
      </c>
      <c r="N4489" s="21">
        <v>33</v>
      </c>
      <c r="O4489" s="21">
        <v>0.4</v>
      </c>
      <c r="P4489" s="124" t="s">
        <v>516</v>
      </c>
      <c r="Q4489" s="21">
        <v>2013</v>
      </c>
      <c r="R4489" s="21" t="s">
        <v>2251</v>
      </c>
      <c r="S4489" s="21" t="s">
        <v>6734</v>
      </c>
      <c r="T4489" s="116">
        <v>1200</v>
      </c>
      <c r="U4489" s="111">
        <v>45</v>
      </c>
      <c r="V4489" s="113">
        <f t="shared" si="842"/>
        <v>1098.6666666666667</v>
      </c>
      <c r="W4489" s="113">
        <f t="shared" si="843"/>
        <v>101.33333333333326</v>
      </c>
      <c r="X4489" s="112">
        <f t="shared" si="844"/>
        <v>101333.33333333326</v>
      </c>
      <c r="Y4489" s="111"/>
      <c r="Z4489" s="110">
        <f t="shared" si="840"/>
        <v>41</v>
      </c>
      <c r="AA4489" s="109">
        <f t="shared" si="845"/>
        <v>60</v>
      </c>
      <c r="AB4489" s="109">
        <f t="shared" si="846"/>
        <v>60000</v>
      </c>
      <c r="AC4489" s="108">
        <f t="shared" si="847"/>
        <v>1140</v>
      </c>
      <c r="AD4489" s="107">
        <f t="shared" si="848"/>
        <v>2.2222222222222223E-2</v>
      </c>
      <c r="AE4489" s="106">
        <f t="shared" si="849"/>
        <v>25.333333333333336</v>
      </c>
      <c r="AF4489" s="105">
        <f t="shared" si="850"/>
        <v>126.6666666666666</v>
      </c>
      <c r="AG4489" s="105">
        <f t="shared" si="851"/>
        <v>1073.3333333333335</v>
      </c>
    </row>
    <row r="4490" spans="1:33" s="88" customFormat="1" x14ac:dyDescent="0.35">
      <c r="A4490" s="21">
        <v>10141103</v>
      </c>
      <c r="B4490" s="115" t="s">
        <v>1665</v>
      </c>
      <c r="C4490" s="115" t="s">
        <v>710</v>
      </c>
      <c r="D4490" s="133" t="s">
        <v>4605</v>
      </c>
      <c r="E4490" s="114" t="str">
        <f t="shared" si="841"/>
        <v>TRANSFORMADOR MARCA:Transformadores de Mozambique  PTS 04</v>
      </c>
      <c r="F4490" s="21"/>
      <c r="G4490" s="21"/>
      <c r="H4490" s="21" t="s">
        <v>2235</v>
      </c>
      <c r="I4490" s="21"/>
      <c r="J4490" s="21"/>
      <c r="K4490" s="133" t="s">
        <v>6733</v>
      </c>
      <c r="L4490" s="133" t="s">
        <v>6732</v>
      </c>
      <c r="M4490" s="21">
        <v>200</v>
      </c>
      <c r="N4490" s="21">
        <v>33</v>
      </c>
      <c r="O4490" s="21">
        <v>0.4</v>
      </c>
      <c r="P4490" s="124" t="s">
        <v>516</v>
      </c>
      <c r="Q4490" s="21">
        <v>2013</v>
      </c>
      <c r="R4490" s="21" t="s">
        <v>2438</v>
      </c>
      <c r="S4490" s="21">
        <v>904900</v>
      </c>
      <c r="T4490" s="116">
        <v>991</v>
      </c>
      <c r="U4490" s="111">
        <v>45</v>
      </c>
      <c r="V4490" s="113">
        <f t="shared" si="842"/>
        <v>907.31555555555553</v>
      </c>
      <c r="W4490" s="113">
        <f t="shared" si="843"/>
        <v>83.684444444444466</v>
      </c>
      <c r="X4490" s="112">
        <f t="shared" si="844"/>
        <v>83684.444444444467</v>
      </c>
      <c r="Y4490" s="111"/>
      <c r="Z4490" s="110">
        <f t="shared" si="840"/>
        <v>41</v>
      </c>
      <c r="AA4490" s="109">
        <f t="shared" si="845"/>
        <v>49.550000000000004</v>
      </c>
      <c r="AB4490" s="109">
        <f t="shared" si="846"/>
        <v>49550.000000000007</v>
      </c>
      <c r="AC4490" s="108">
        <f t="shared" si="847"/>
        <v>941.45</v>
      </c>
      <c r="AD4490" s="107">
        <f t="shared" si="848"/>
        <v>2.2222222222222223E-2</v>
      </c>
      <c r="AE4490" s="106">
        <f t="shared" si="849"/>
        <v>20.921111111111113</v>
      </c>
      <c r="AF4490" s="105">
        <f t="shared" si="850"/>
        <v>104.60555555555558</v>
      </c>
      <c r="AG4490" s="105">
        <f t="shared" si="851"/>
        <v>886.39444444444439</v>
      </c>
    </row>
    <row r="4491" spans="1:33" s="88" customFormat="1" x14ac:dyDescent="0.35">
      <c r="A4491" s="21">
        <v>10141103</v>
      </c>
      <c r="B4491" s="115" t="s">
        <v>1665</v>
      </c>
      <c r="C4491" s="115" t="s">
        <v>710</v>
      </c>
      <c r="D4491" s="133" t="s">
        <v>4734</v>
      </c>
      <c r="E4491" s="114" t="str">
        <f t="shared" si="841"/>
        <v>TRANSFORMADOR MARCA:ACTOM  PTS 39</v>
      </c>
      <c r="F4491" s="21"/>
      <c r="G4491" s="21"/>
      <c r="H4491" s="21" t="s">
        <v>2235</v>
      </c>
      <c r="I4491" s="21"/>
      <c r="J4491" s="21"/>
      <c r="K4491" s="133" t="s">
        <v>6731</v>
      </c>
      <c r="L4491" s="133" t="s">
        <v>6730</v>
      </c>
      <c r="M4491" s="21">
        <v>16</v>
      </c>
      <c r="N4491" s="21">
        <v>33</v>
      </c>
      <c r="O4491" s="21">
        <v>0.4</v>
      </c>
      <c r="P4491" s="124" t="s">
        <v>1676</v>
      </c>
      <c r="Q4491" s="21">
        <v>2013</v>
      </c>
      <c r="R4491" s="21" t="s">
        <v>859</v>
      </c>
      <c r="S4491" s="21" t="s">
        <v>6729</v>
      </c>
      <c r="T4491" s="116">
        <v>643</v>
      </c>
      <c r="U4491" s="111">
        <v>45</v>
      </c>
      <c r="V4491" s="113">
        <f t="shared" si="842"/>
        <v>588.70222222222219</v>
      </c>
      <c r="W4491" s="113">
        <f t="shared" si="843"/>
        <v>54.29777777777781</v>
      </c>
      <c r="X4491" s="112">
        <f t="shared" si="844"/>
        <v>54297.77777777781</v>
      </c>
      <c r="Y4491" s="111"/>
      <c r="Z4491" s="110">
        <f t="shared" si="840"/>
        <v>41</v>
      </c>
      <c r="AA4491" s="109">
        <f t="shared" si="845"/>
        <v>32.15</v>
      </c>
      <c r="AB4491" s="109">
        <f t="shared" si="846"/>
        <v>32150</v>
      </c>
      <c r="AC4491" s="108">
        <f t="shared" si="847"/>
        <v>610.85</v>
      </c>
      <c r="AD4491" s="107">
        <f t="shared" si="848"/>
        <v>2.2222222222222223E-2</v>
      </c>
      <c r="AE4491" s="106">
        <f t="shared" si="849"/>
        <v>13.574444444444445</v>
      </c>
      <c r="AF4491" s="105">
        <f t="shared" si="850"/>
        <v>67.872222222222263</v>
      </c>
      <c r="AG4491" s="105">
        <f t="shared" si="851"/>
        <v>575.12777777777774</v>
      </c>
    </row>
    <row r="4492" spans="1:33" s="88" customFormat="1" x14ac:dyDescent="0.35">
      <c r="A4492" s="21">
        <v>10141103</v>
      </c>
      <c r="B4492" s="115" t="s">
        <v>1665</v>
      </c>
      <c r="C4492" s="115" t="s">
        <v>710</v>
      </c>
      <c r="D4492" s="133" t="s">
        <v>2813</v>
      </c>
      <c r="E4492" s="114" t="str">
        <f t="shared" si="841"/>
        <v>TRANSFORMADOR MARCA:Efacec   PTS 13</v>
      </c>
      <c r="F4492" s="21"/>
      <c r="G4492" s="21"/>
      <c r="H4492" s="21" t="s">
        <v>2235</v>
      </c>
      <c r="I4492" s="21"/>
      <c r="J4492" s="21"/>
      <c r="K4492" s="133" t="s">
        <v>6728</v>
      </c>
      <c r="L4492" s="133" t="s">
        <v>6727</v>
      </c>
      <c r="M4492" s="21">
        <v>160</v>
      </c>
      <c r="N4492" s="21">
        <v>33</v>
      </c>
      <c r="O4492" s="21">
        <v>0.4</v>
      </c>
      <c r="P4492" s="124" t="s">
        <v>516</v>
      </c>
      <c r="Q4492" s="21">
        <v>2013</v>
      </c>
      <c r="R4492" s="21" t="s">
        <v>1705</v>
      </c>
      <c r="S4492" s="21" t="s">
        <v>6726</v>
      </c>
      <c r="T4492" s="116">
        <v>991</v>
      </c>
      <c r="U4492" s="111">
        <v>45</v>
      </c>
      <c r="V4492" s="113">
        <f t="shared" si="842"/>
        <v>907.31555555555553</v>
      </c>
      <c r="W4492" s="113">
        <f t="shared" si="843"/>
        <v>83.684444444444466</v>
      </c>
      <c r="X4492" s="112">
        <f t="shared" si="844"/>
        <v>83684.444444444467</v>
      </c>
      <c r="Y4492" s="111"/>
      <c r="Z4492" s="110">
        <f t="shared" si="840"/>
        <v>41</v>
      </c>
      <c r="AA4492" s="109">
        <f t="shared" si="845"/>
        <v>49.550000000000004</v>
      </c>
      <c r="AB4492" s="109">
        <f t="shared" si="846"/>
        <v>49550.000000000007</v>
      </c>
      <c r="AC4492" s="108">
        <f t="shared" si="847"/>
        <v>941.45</v>
      </c>
      <c r="AD4492" s="107">
        <f t="shared" si="848"/>
        <v>2.2222222222222223E-2</v>
      </c>
      <c r="AE4492" s="106">
        <f t="shared" si="849"/>
        <v>20.921111111111113</v>
      </c>
      <c r="AF4492" s="105">
        <f t="shared" si="850"/>
        <v>104.60555555555558</v>
      </c>
      <c r="AG4492" s="105">
        <f t="shared" si="851"/>
        <v>886.39444444444439</v>
      </c>
    </row>
    <row r="4493" spans="1:33" s="88" customFormat="1" x14ac:dyDescent="0.35">
      <c r="A4493" s="21">
        <v>10141103</v>
      </c>
      <c r="B4493" s="115" t="s">
        <v>1665</v>
      </c>
      <c r="C4493" s="115" t="s">
        <v>710</v>
      </c>
      <c r="D4493" s="57" t="s">
        <v>4244</v>
      </c>
      <c r="E4493" s="114" t="str">
        <f t="shared" si="841"/>
        <v>TRANSFORMADOR MARCA:Transformadores de Mozambique  PTS 18</v>
      </c>
      <c r="F4493" s="21"/>
      <c r="G4493" s="21"/>
      <c r="H4493" s="21" t="s">
        <v>2235</v>
      </c>
      <c r="I4493" s="21"/>
      <c r="J4493" s="21"/>
      <c r="K4493" s="21" t="s">
        <v>6725</v>
      </c>
      <c r="L4493" s="133" t="s">
        <v>6724</v>
      </c>
      <c r="M4493" s="21">
        <v>32</v>
      </c>
      <c r="N4493" s="21">
        <v>33</v>
      </c>
      <c r="O4493" s="21">
        <v>0.4</v>
      </c>
      <c r="P4493" s="124" t="s">
        <v>516</v>
      </c>
      <c r="Q4493" s="21">
        <v>2013</v>
      </c>
      <c r="R4493" s="21" t="s">
        <v>2438</v>
      </c>
      <c r="S4493" s="21">
        <v>895472</v>
      </c>
      <c r="T4493" s="116">
        <v>643</v>
      </c>
      <c r="U4493" s="111">
        <v>45</v>
      </c>
      <c r="V4493" s="113">
        <f t="shared" si="842"/>
        <v>588.70222222222219</v>
      </c>
      <c r="W4493" s="113">
        <f t="shared" si="843"/>
        <v>54.29777777777781</v>
      </c>
      <c r="X4493" s="112">
        <f t="shared" si="844"/>
        <v>54297.77777777781</v>
      </c>
      <c r="Y4493" s="111"/>
      <c r="Z4493" s="110">
        <f t="shared" si="840"/>
        <v>41</v>
      </c>
      <c r="AA4493" s="109">
        <f t="shared" si="845"/>
        <v>32.15</v>
      </c>
      <c r="AB4493" s="109">
        <f t="shared" si="846"/>
        <v>32150</v>
      </c>
      <c r="AC4493" s="108">
        <f t="shared" si="847"/>
        <v>610.85</v>
      </c>
      <c r="AD4493" s="107">
        <f t="shared" si="848"/>
        <v>2.2222222222222223E-2</v>
      </c>
      <c r="AE4493" s="106">
        <f t="shared" si="849"/>
        <v>13.574444444444445</v>
      </c>
      <c r="AF4493" s="105">
        <f t="shared" si="850"/>
        <v>67.872222222222263</v>
      </c>
      <c r="AG4493" s="105">
        <f t="shared" si="851"/>
        <v>575.12777777777774</v>
      </c>
    </row>
    <row r="4494" spans="1:33" s="88" customFormat="1" x14ac:dyDescent="0.35">
      <c r="A4494" s="21">
        <v>10141103</v>
      </c>
      <c r="B4494" s="115" t="s">
        <v>1665</v>
      </c>
      <c r="C4494" s="115" t="s">
        <v>710</v>
      </c>
      <c r="D4494" s="57" t="s">
        <v>3234</v>
      </c>
      <c r="E4494" s="114" t="str">
        <f t="shared" si="841"/>
        <v>TRANSFORMADOR MARCA:Transformadores de Mozambique  PTS 34</v>
      </c>
      <c r="F4494" s="21"/>
      <c r="G4494" s="21"/>
      <c r="H4494" s="21" t="s">
        <v>2235</v>
      </c>
      <c r="I4494" s="21"/>
      <c r="J4494" s="21"/>
      <c r="K4494" s="119" t="s">
        <v>6723</v>
      </c>
      <c r="L4494" s="133" t="s">
        <v>6722</v>
      </c>
      <c r="M4494" s="21">
        <v>100</v>
      </c>
      <c r="N4494" s="21">
        <v>33</v>
      </c>
      <c r="O4494" s="21">
        <v>0.4</v>
      </c>
      <c r="P4494" s="124" t="s">
        <v>516</v>
      </c>
      <c r="Q4494" s="21">
        <v>2013</v>
      </c>
      <c r="R4494" s="21" t="s">
        <v>2438</v>
      </c>
      <c r="S4494" s="21">
        <v>674034</v>
      </c>
      <c r="T4494" s="116">
        <v>763</v>
      </c>
      <c r="U4494" s="111">
        <v>45</v>
      </c>
      <c r="V4494" s="113">
        <f t="shared" si="842"/>
        <v>698.56888888888886</v>
      </c>
      <c r="W4494" s="113">
        <f t="shared" si="843"/>
        <v>64.431111111111136</v>
      </c>
      <c r="X4494" s="112">
        <f t="shared" si="844"/>
        <v>64431.111111111139</v>
      </c>
      <c r="Y4494" s="111"/>
      <c r="Z4494" s="110">
        <f t="shared" si="840"/>
        <v>41</v>
      </c>
      <c r="AA4494" s="109">
        <f t="shared" si="845"/>
        <v>38.15</v>
      </c>
      <c r="AB4494" s="109">
        <f t="shared" si="846"/>
        <v>38150</v>
      </c>
      <c r="AC4494" s="108">
        <f t="shared" si="847"/>
        <v>724.85</v>
      </c>
      <c r="AD4494" s="107">
        <f t="shared" si="848"/>
        <v>2.2222222222222223E-2</v>
      </c>
      <c r="AE4494" s="106">
        <f t="shared" si="849"/>
        <v>16.10777777777778</v>
      </c>
      <c r="AF4494" s="105">
        <f t="shared" si="850"/>
        <v>80.53888888888892</v>
      </c>
      <c r="AG4494" s="105">
        <f t="shared" si="851"/>
        <v>682.46111111111111</v>
      </c>
    </row>
    <row r="4495" spans="1:33" s="88" customFormat="1" x14ac:dyDescent="0.35">
      <c r="A4495" s="21">
        <v>10141103</v>
      </c>
      <c r="B4495" s="115" t="s">
        <v>1665</v>
      </c>
      <c r="C4495" s="115" t="s">
        <v>710</v>
      </c>
      <c r="D4495" s="133" t="s">
        <v>6721</v>
      </c>
      <c r="E4495" s="114" t="str">
        <f t="shared" si="841"/>
        <v>TRANSFORMADOR MARCA:Transfomadores de Mozambique  PT 213R</v>
      </c>
      <c r="F4495" s="21"/>
      <c r="G4495" s="21"/>
      <c r="H4495" s="21" t="s">
        <v>1127</v>
      </c>
      <c r="I4495" s="21"/>
      <c r="J4495" s="21"/>
      <c r="K4495" s="133" t="s">
        <v>6720</v>
      </c>
      <c r="L4495" s="133" t="s">
        <v>6719</v>
      </c>
      <c r="M4495" s="21">
        <v>250</v>
      </c>
      <c r="N4495" s="21">
        <v>33</v>
      </c>
      <c r="O4495" s="21">
        <v>0.4</v>
      </c>
      <c r="P4495" s="124" t="s">
        <v>516</v>
      </c>
      <c r="Q4495" s="21">
        <v>2013</v>
      </c>
      <c r="R4495" s="21" t="s">
        <v>4590</v>
      </c>
      <c r="S4495" s="21">
        <v>895565</v>
      </c>
      <c r="T4495" s="116">
        <v>991</v>
      </c>
      <c r="U4495" s="111">
        <v>45</v>
      </c>
      <c r="V4495" s="113">
        <f t="shared" si="842"/>
        <v>907.31555555555553</v>
      </c>
      <c r="W4495" s="113">
        <f t="shared" si="843"/>
        <v>83.684444444444466</v>
      </c>
      <c r="X4495" s="112">
        <f t="shared" si="844"/>
        <v>83684.444444444467</v>
      </c>
      <c r="Y4495" s="111"/>
      <c r="Z4495" s="110">
        <f t="shared" si="840"/>
        <v>41</v>
      </c>
      <c r="AA4495" s="109">
        <f t="shared" si="845"/>
        <v>49.550000000000004</v>
      </c>
      <c r="AB4495" s="109">
        <f t="shared" si="846"/>
        <v>49550.000000000007</v>
      </c>
      <c r="AC4495" s="108">
        <f t="shared" si="847"/>
        <v>941.45</v>
      </c>
      <c r="AD4495" s="107">
        <f t="shared" si="848"/>
        <v>2.2222222222222223E-2</v>
      </c>
      <c r="AE4495" s="106">
        <f t="shared" si="849"/>
        <v>20.921111111111113</v>
      </c>
      <c r="AF4495" s="105">
        <f t="shared" si="850"/>
        <v>104.60555555555558</v>
      </c>
      <c r="AG4495" s="105">
        <f t="shared" si="851"/>
        <v>886.39444444444439</v>
      </c>
    </row>
    <row r="4496" spans="1:33" s="88" customFormat="1" x14ac:dyDescent="0.35">
      <c r="A4496" s="21">
        <v>10141103</v>
      </c>
      <c r="B4496" s="115" t="s">
        <v>1665</v>
      </c>
      <c r="C4496" s="115" t="s">
        <v>710</v>
      </c>
      <c r="D4496" s="133" t="s">
        <v>6718</v>
      </c>
      <c r="E4496" s="114" t="str">
        <f t="shared" si="841"/>
        <v>TRANSFORMADOR MARCA:Power Transformer  PTS 234</v>
      </c>
      <c r="F4496" s="21"/>
      <c r="G4496" s="21"/>
      <c r="H4496" s="21" t="s">
        <v>2223</v>
      </c>
      <c r="I4496" s="21"/>
      <c r="J4496" s="21"/>
      <c r="K4496" s="133" t="s">
        <v>6717</v>
      </c>
      <c r="L4496" s="133" t="s">
        <v>6716</v>
      </c>
      <c r="M4496" s="21">
        <v>450</v>
      </c>
      <c r="N4496" s="21">
        <v>33</v>
      </c>
      <c r="O4496" s="21">
        <v>0.4</v>
      </c>
      <c r="P4496" s="124" t="s">
        <v>516</v>
      </c>
      <c r="Q4496" s="21">
        <v>2013</v>
      </c>
      <c r="R4496" s="21" t="s">
        <v>6715</v>
      </c>
      <c r="S4496" s="21" t="s">
        <v>6714</v>
      </c>
      <c r="T4496" s="116">
        <v>1200</v>
      </c>
      <c r="U4496" s="111">
        <v>45</v>
      </c>
      <c r="V4496" s="113">
        <f t="shared" si="842"/>
        <v>1098.6666666666667</v>
      </c>
      <c r="W4496" s="113">
        <f t="shared" si="843"/>
        <v>101.33333333333326</v>
      </c>
      <c r="X4496" s="112">
        <f t="shared" si="844"/>
        <v>101333.33333333326</v>
      </c>
      <c r="Y4496" s="111"/>
      <c r="Z4496" s="110">
        <f t="shared" si="840"/>
        <v>41</v>
      </c>
      <c r="AA4496" s="109">
        <f t="shared" si="845"/>
        <v>60</v>
      </c>
      <c r="AB4496" s="109">
        <f t="shared" si="846"/>
        <v>60000</v>
      </c>
      <c r="AC4496" s="108">
        <f t="shared" si="847"/>
        <v>1140</v>
      </c>
      <c r="AD4496" s="107">
        <f t="shared" si="848"/>
        <v>2.2222222222222223E-2</v>
      </c>
      <c r="AE4496" s="106">
        <f t="shared" si="849"/>
        <v>25.333333333333336</v>
      </c>
      <c r="AF4496" s="105">
        <f t="shared" si="850"/>
        <v>126.6666666666666</v>
      </c>
      <c r="AG4496" s="105">
        <f t="shared" si="851"/>
        <v>1073.3333333333335</v>
      </c>
    </row>
    <row r="4497" spans="1:33" s="88" customFormat="1" x14ac:dyDescent="0.35">
      <c r="A4497" s="21">
        <v>10141103</v>
      </c>
      <c r="B4497" s="115" t="s">
        <v>1665</v>
      </c>
      <c r="C4497" s="115" t="s">
        <v>710</v>
      </c>
      <c r="D4497" s="133" t="s">
        <v>6713</v>
      </c>
      <c r="E4497" s="114" t="str">
        <f t="shared" si="841"/>
        <v>TRANSFORMADOR MARCA:Transformadores de Mozambique  PTS 670</v>
      </c>
      <c r="F4497" s="57" t="s">
        <v>2192</v>
      </c>
      <c r="G4497" s="21"/>
      <c r="H4497" s="21" t="s">
        <v>494</v>
      </c>
      <c r="I4497" s="21"/>
      <c r="J4497" s="21"/>
      <c r="K4497" s="133" t="s">
        <v>6712</v>
      </c>
      <c r="L4497" s="133" t="s">
        <v>6711</v>
      </c>
      <c r="M4497" s="21">
        <v>32</v>
      </c>
      <c r="N4497" s="21">
        <v>33</v>
      </c>
      <c r="O4497" s="21" t="s">
        <v>510</v>
      </c>
      <c r="P4497" s="124" t="s">
        <v>2189</v>
      </c>
      <c r="Q4497" s="21">
        <v>2013</v>
      </c>
      <c r="R4497" s="21" t="s">
        <v>2438</v>
      </c>
      <c r="S4497" s="21">
        <v>895452</v>
      </c>
      <c r="T4497" s="116">
        <v>643</v>
      </c>
      <c r="U4497" s="111">
        <v>45</v>
      </c>
      <c r="V4497" s="113">
        <f t="shared" si="842"/>
        <v>588.70222222222219</v>
      </c>
      <c r="W4497" s="113">
        <f t="shared" si="843"/>
        <v>54.29777777777781</v>
      </c>
      <c r="X4497" s="112">
        <f t="shared" si="844"/>
        <v>54297.77777777781</v>
      </c>
      <c r="Y4497" s="111"/>
      <c r="Z4497" s="110">
        <f t="shared" si="840"/>
        <v>41</v>
      </c>
      <c r="AA4497" s="109">
        <f t="shared" si="845"/>
        <v>32.15</v>
      </c>
      <c r="AB4497" s="109">
        <f t="shared" si="846"/>
        <v>32150</v>
      </c>
      <c r="AC4497" s="108">
        <f t="shared" si="847"/>
        <v>610.85</v>
      </c>
      <c r="AD4497" s="107">
        <f t="shared" si="848"/>
        <v>2.2222222222222223E-2</v>
      </c>
      <c r="AE4497" s="106">
        <f t="shared" si="849"/>
        <v>13.574444444444445</v>
      </c>
      <c r="AF4497" s="105">
        <f t="shared" si="850"/>
        <v>67.872222222222263</v>
      </c>
      <c r="AG4497" s="105">
        <f t="shared" si="851"/>
        <v>575.12777777777774</v>
      </c>
    </row>
    <row r="4498" spans="1:33" s="88" customFormat="1" x14ac:dyDescent="0.35">
      <c r="A4498" s="21">
        <v>10141103</v>
      </c>
      <c r="B4498" s="115" t="s">
        <v>1665</v>
      </c>
      <c r="C4498" s="115" t="s">
        <v>710</v>
      </c>
      <c r="D4498" s="133" t="s">
        <v>6710</v>
      </c>
      <c r="E4498" s="114" t="str">
        <f t="shared" si="841"/>
        <v>TRANSFORMADOR MARCA:Transformadores de Mozambique  PTS 639</v>
      </c>
      <c r="F4498" s="57" t="s">
        <v>2192</v>
      </c>
      <c r="G4498" s="21"/>
      <c r="H4498" s="21" t="s">
        <v>494</v>
      </c>
      <c r="I4498" s="21"/>
      <c r="J4498" s="21"/>
      <c r="K4498" s="133" t="s">
        <v>6709</v>
      </c>
      <c r="L4498" s="133" t="s">
        <v>6708</v>
      </c>
      <c r="M4498" s="21">
        <v>32</v>
      </c>
      <c r="N4498" s="21">
        <v>33</v>
      </c>
      <c r="O4498" s="21" t="s">
        <v>510</v>
      </c>
      <c r="P4498" s="124" t="s">
        <v>2189</v>
      </c>
      <c r="Q4498" s="21">
        <v>2013</v>
      </c>
      <c r="R4498" s="21" t="s">
        <v>2438</v>
      </c>
      <c r="S4498" s="21">
        <v>895469</v>
      </c>
      <c r="T4498" s="116">
        <v>643</v>
      </c>
      <c r="U4498" s="111">
        <v>45</v>
      </c>
      <c r="V4498" s="113">
        <f t="shared" si="842"/>
        <v>588.70222222222219</v>
      </c>
      <c r="W4498" s="113">
        <f t="shared" si="843"/>
        <v>54.29777777777781</v>
      </c>
      <c r="X4498" s="112">
        <f t="shared" si="844"/>
        <v>54297.77777777781</v>
      </c>
      <c r="Y4498" s="111"/>
      <c r="Z4498" s="110">
        <f t="shared" si="840"/>
        <v>41</v>
      </c>
      <c r="AA4498" s="109">
        <f t="shared" si="845"/>
        <v>32.15</v>
      </c>
      <c r="AB4498" s="109">
        <f t="shared" si="846"/>
        <v>32150</v>
      </c>
      <c r="AC4498" s="108">
        <f t="shared" si="847"/>
        <v>610.85</v>
      </c>
      <c r="AD4498" s="107">
        <f t="shared" si="848"/>
        <v>2.2222222222222223E-2</v>
      </c>
      <c r="AE4498" s="106">
        <f t="shared" si="849"/>
        <v>13.574444444444445</v>
      </c>
      <c r="AF4498" s="105">
        <f t="shared" si="850"/>
        <v>67.872222222222263</v>
      </c>
      <c r="AG4498" s="105">
        <f t="shared" si="851"/>
        <v>575.12777777777774</v>
      </c>
    </row>
    <row r="4499" spans="1:33" s="88" customFormat="1" x14ac:dyDescent="0.35">
      <c r="A4499" s="21">
        <v>10141103</v>
      </c>
      <c r="B4499" s="115" t="s">
        <v>1665</v>
      </c>
      <c r="C4499" s="115" t="s">
        <v>710</v>
      </c>
      <c r="D4499" s="21" t="s">
        <v>6706</v>
      </c>
      <c r="E4499" s="114" t="str">
        <f t="shared" si="841"/>
        <v>TRANSFORMADOR MARCA:TM AGXX/PTS0006 AGXX/PTS0006</v>
      </c>
      <c r="F4499" s="21" t="s">
        <v>6707</v>
      </c>
      <c r="G4499" s="21" t="s">
        <v>6706</v>
      </c>
      <c r="H4499" s="21" t="s">
        <v>2180</v>
      </c>
      <c r="I4499" s="21" t="s">
        <v>2113</v>
      </c>
      <c r="J4499" s="21"/>
      <c r="K4499" s="61" t="s">
        <v>5757</v>
      </c>
      <c r="L4499" s="61" t="s">
        <v>5756</v>
      </c>
      <c r="M4499" s="61">
        <v>200</v>
      </c>
      <c r="N4499" s="121">
        <v>33</v>
      </c>
      <c r="O4499" s="61">
        <v>0.4</v>
      </c>
      <c r="P4499" s="61">
        <v>3</v>
      </c>
      <c r="Q4499" s="121">
        <v>2013</v>
      </c>
      <c r="R4499" s="121" t="s">
        <v>1769</v>
      </c>
      <c r="S4499" s="121">
        <v>911794</v>
      </c>
      <c r="T4499" s="116">
        <v>991</v>
      </c>
      <c r="U4499" s="111">
        <v>45</v>
      </c>
      <c r="V4499" s="113">
        <f t="shared" si="842"/>
        <v>907.31555555555553</v>
      </c>
      <c r="W4499" s="113">
        <f t="shared" si="843"/>
        <v>83.684444444444466</v>
      </c>
      <c r="X4499" s="112">
        <f t="shared" si="844"/>
        <v>83684.444444444467</v>
      </c>
      <c r="Y4499" s="111"/>
      <c r="Z4499" s="110">
        <f t="shared" si="840"/>
        <v>41</v>
      </c>
      <c r="AA4499" s="109">
        <f t="shared" si="845"/>
        <v>49.550000000000004</v>
      </c>
      <c r="AB4499" s="109">
        <f t="shared" si="846"/>
        <v>49550.000000000007</v>
      </c>
      <c r="AC4499" s="108">
        <f t="shared" si="847"/>
        <v>941.45</v>
      </c>
      <c r="AD4499" s="107">
        <f t="shared" si="848"/>
        <v>2.2222222222222223E-2</v>
      </c>
      <c r="AE4499" s="106">
        <f t="shared" si="849"/>
        <v>20.921111111111113</v>
      </c>
      <c r="AF4499" s="105">
        <f t="shared" si="850"/>
        <v>104.60555555555558</v>
      </c>
      <c r="AG4499" s="105">
        <f t="shared" si="851"/>
        <v>886.39444444444439</v>
      </c>
    </row>
    <row r="4500" spans="1:33" s="88" customFormat="1" x14ac:dyDescent="0.35">
      <c r="A4500" s="21">
        <v>10141103</v>
      </c>
      <c r="B4500" s="115" t="s">
        <v>1665</v>
      </c>
      <c r="C4500" s="115" t="s">
        <v>710</v>
      </c>
      <c r="D4500" s="21" t="s">
        <v>6704</v>
      </c>
      <c r="E4500" s="114" t="str">
        <f t="shared" si="841"/>
        <v>TRANSFORMADOR MARCA:TM AGXX/PTS0008 AGXX/PTS0008</v>
      </c>
      <c r="F4500" s="21" t="s">
        <v>6705</v>
      </c>
      <c r="G4500" s="21" t="s">
        <v>6704</v>
      </c>
      <c r="H4500" s="21" t="s">
        <v>2180</v>
      </c>
      <c r="I4500" s="21" t="s">
        <v>2113</v>
      </c>
      <c r="J4500" s="21"/>
      <c r="K4500" s="61" t="s">
        <v>6703</v>
      </c>
      <c r="L4500" s="61" t="s">
        <v>6699</v>
      </c>
      <c r="M4500" s="61">
        <v>160</v>
      </c>
      <c r="N4500" s="121">
        <v>33</v>
      </c>
      <c r="O4500" s="61">
        <v>0.4</v>
      </c>
      <c r="P4500" s="61">
        <v>3</v>
      </c>
      <c r="Q4500" s="121">
        <v>2013</v>
      </c>
      <c r="R4500" s="121" t="s">
        <v>1769</v>
      </c>
      <c r="S4500" s="121">
        <v>895425</v>
      </c>
      <c r="T4500" s="116">
        <v>991</v>
      </c>
      <c r="U4500" s="111">
        <v>45</v>
      </c>
      <c r="V4500" s="113">
        <f t="shared" si="842"/>
        <v>907.31555555555553</v>
      </c>
      <c r="W4500" s="113">
        <f t="shared" si="843"/>
        <v>83.684444444444466</v>
      </c>
      <c r="X4500" s="112">
        <f t="shared" si="844"/>
        <v>83684.444444444467</v>
      </c>
      <c r="Y4500" s="111"/>
      <c r="Z4500" s="110">
        <f t="shared" si="840"/>
        <v>41</v>
      </c>
      <c r="AA4500" s="109">
        <f t="shared" si="845"/>
        <v>49.550000000000004</v>
      </c>
      <c r="AB4500" s="109">
        <f t="shared" si="846"/>
        <v>49550.000000000007</v>
      </c>
      <c r="AC4500" s="108">
        <f t="shared" si="847"/>
        <v>941.45</v>
      </c>
      <c r="AD4500" s="107">
        <f t="shared" si="848"/>
        <v>2.2222222222222223E-2</v>
      </c>
      <c r="AE4500" s="106">
        <f t="shared" si="849"/>
        <v>20.921111111111113</v>
      </c>
      <c r="AF4500" s="105">
        <f t="shared" si="850"/>
        <v>104.60555555555558</v>
      </c>
      <c r="AG4500" s="105">
        <f t="shared" si="851"/>
        <v>886.39444444444439</v>
      </c>
    </row>
    <row r="4501" spans="1:33" s="88" customFormat="1" x14ac:dyDescent="0.35">
      <c r="A4501" s="21">
        <v>10141103</v>
      </c>
      <c r="B4501" s="115" t="s">
        <v>1665</v>
      </c>
      <c r="C4501" s="115" t="s">
        <v>710</v>
      </c>
      <c r="D4501" s="21" t="s">
        <v>6701</v>
      </c>
      <c r="E4501" s="114" t="str">
        <f t="shared" si="841"/>
        <v>TRANSFORMADOR MARCA:POWERTECH AGXX/PTS0009 AGXX/PTS0009</v>
      </c>
      <c r="F4501" s="21" t="s">
        <v>6702</v>
      </c>
      <c r="G4501" s="21" t="s">
        <v>6701</v>
      </c>
      <c r="H4501" s="21" t="s">
        <v>2180</v>
      </c>
      <c r="I4501" s="21" t="s">
        <v>2113</v>
      </c>
      <c r="J4501" s="21"/>
      <c r="K4501" s="61" t="s">
        <v>6700</v>
      </c>
      <c r="L4501" s="61" t="s">
        <v>6699</v>
      </c>
      <c r="M4501" s="61">
        <v>160</v>
      </c>
      <c r="N4501" s="121">
        <v>33</v>
      </c>
      <c r="O4501" s="61">
        <v>0.4</v>
      </c>
      <c r="P4501" s="61">
        <v>3</v>
      </c>
      <c r="Q4501" s="121">
        <v>2013</v>
      </c>
      <c r="R4501" s="121" t="s">
        <v>295</v>
      </c>
      <c r="S4501" s="121" t="s">
        <v>6698</v>
      </c>
      <c r="T4501" s="116">
        <v>991</v>
      </c>
      <c r="U4501" s="111">
        <v>45</v>
      </c>
      <c r="V4501" s="113">
        <f t="shared" si="842"/>
        <v>907.31555555555553</v>
      </c>
      <c r="W4501" s="113">
        <f t="shared" si="843"/>
        <v>83.684444444444466</v>
      </c>
      <c r="X4501" s="112">
        <f t="shared" si="844"/>
        <v>83684.444444444467</v>
      </c>
      <c r="Y4501" s="111"/>
      <c r="Z4501" s="110">
        <f t="shared" si="840"/>
        <v>41</v>
      </c>
      <c r="AA4501" s="109">
        <f t="shared" si="845"/>
        <v>49.550000000000004</v>
      </c>
      <c r="AB4501" s="109">
        <f t="shared" si="846"/>
        <v>49550.000000000007</v>
      </c>
      <c r="AC4501" s="108">
        <f t="shared" si="847"/>
        <v>941.45</v>
      </c>
      <c r="AD4501" s="107">
        <f t="shared" si="848"/>
        <v>2.2222222222222223E-2</v>
      </c>
      <c r="AE4501" s="106">
        <f t="shared" si="849"/>
        <v>20.921111111111113</v>
      </c>
      <c r="AF4501" s="105">
        <f t="shared" si="850"/>
        <v>104.60555555555558</v>
      </c>
      <c r="AG4501" s="105">
        <f t="shared" si="851"/>
        <v>886.39444444444439</v>
      </c>
    </row>
    <row r="4502" spans="1:33" s="88" customFormat="1" x14ac:dyDescent="0.35">
      <c r="A4502" s="21">
        <v>10141103</v>
      </c>
      <c r="B4502" s="115" t="s">
        <v>1665</v>
      </c>
      <c r="C4502" s="115" t="s">
        <v>710</v>
      </c>
      <c r="D4502" s="21" t="s">
        <v>6696</v>
      </c>
      <c r="E4502" s="114" t="str">
        <f t="shared" si="841"/>
        <v>TRANSFORMADOR MARCA:TM AGXX/PTS0014 AGXX/PTS0014</v>
      </c>
      <c r="F4502" s="21" t="s">
        <v>6697</v>
      </c>
      <c r="G4502" s="21" t="s">
        <v>6696</v>
      </c>
      <c r="H4502" s="21" t="s">
        <v>2180</v>
      </c>
      <c r="I4502" s="21" t="s">
        <v>2113</v>
      </c>
      <c r="J4502" s="21"/>
      <c r="K4502" s="61" t="s">
        <v>6695</v>
      </c>
      <c r="L4502" s="61" t="s">
        <v>6694</v>
      </c>
      <c r="M4502" s="61">
        <v>100</v>
      </c>
      <c r="N4502" s="121">
        <v>33</v>
      </c>
      <c r="O4502" s="61">
        <v>0.4</v>
      </c>
      <c r="P4502" s="61">
        <v>3</v>
      </c>
      <c r="Q4502" s="121">
        <v>2013</v>
      </c>
      <c r="R4502" s="121" t="s">
        <v>1769</v>
      </c>
      <c r="S4502" s="121">
        <v>895426</v>
      </c>
      <c r="T4502" s="116">
        <v>763</v>
      </c>
      <c r="U4502" s="111">
        <v>45</v>
      </c>
      <c r="V4502" s="113">
        <f t="shared" si="842"/>
        <v>698.56888888888886</v>
      </c>
      <c r="W4502" s="113">
        <f t="shared" si="843"/>
        <v>64.431111111111136</v>
      </c>
      <c r="X4502" s="112">
        <f t="shared" si="844"/>
        <v>64431.111111111139</v>
      </c>
      <c r="Y4502" s="111"/>
      <c r="Z4502" s="110">
        <f t="shared" si="840"/>
        <v>41</v>
      </c>
      <c r="AA4502" s="109">
        <f t="shared" si="845"/>
        <v>38.15</v>
      </c>
      <c r="AB4502" s="109">
        <f t="shared" si="846"/>
        <v>38150</v>
      </c>
      <c r="AC4502" s="108">
        <f t="shared" si="847"/>
        <v>724.85</v>
      </c>
      <c r="AD4502" s="107">
        <f t="shared" si="848"/>
        <v>2.2222222222222223E-2</v>
      </c>
      <c r="AE4502" s="106">
        <f t="shared" si="849"/>
        <v>16.10777777777778</v>
      </c>
      <c r="AF4502" s="105">
        <f t="shared" si="850"/>
        <v>80.53888888888892</v>
      </c>
      <c r="AG4502" s="105">
        <f t="shared" si="851"/>
        <v>682.46111111111111</v>
      </c>
    </row>
    <row r="4503" spans="1:33" s="88" customFormat="1" x14ac:dyDescent="0.35">
      <c r="A4503" s="21">
        <v>10141103</v>
      </c>
      <c r="B4503" s="115" t="s">
        <v>1665</v>
      </c>
      <c r="C4503" s="115" t="s">
        <v>710</v>
      </c>
      <c r="D4503" s="21" t="s">
        <v>6692</v>
      </c>
      <c r="E4503" s="114" t="str">
        <f t="shared" si="841"/>
        <v>TRANSFORMADOR MARCA:TM AGXX/PTS0015 AGXX/PTS0015</v>
      </c>
      <c r="F4503" s="21" t="s">
        <v>6693</v>
      </c>
      <c r="G4503" s="21" t="s">
        <v>6692</v>
      </c>
      <c r="H4503" s="21" t="s">
        <v>2180</v>
      </c>
      <c r="I4503" s="21" t="s">
        <v>2113</v>
      </c>
      <c r="J4503" s="21"/>
      <c r="K4503" s="61" t="s">
        <v>6691</v>
      </c>
      <c r="L4503" s="61" t="s">
        <v>6690</v>
      </c>
      <c r="M4503" s="61">
        <v>160</v>
      </c>
      <c r="N4503" s="121">
        <v>33</v>
      </c>
      <c r="O4503" s="61">
        <v>0.4</v>
      </c>
      <c r="P4503" s="61">
        <v>3</v>
      </c>
      <c r="Q4503" s="121">
        <v>2013</v>
      </c>
      <c r="R4503" s="121" t="s">
        <v>1769</v>
      </c>
      <c r="S4503" s="121">
        <v>895544</v>
      </c>
      <c r="T4503" s="116">
        <v>991</v>
      </c>
      <c r="U4503" s="111">
        <v>45</v>
      </c>
      <c r="V4503" s="113">
        <f t="shared" si="842"/>
        <v>907.31555555555553</v>
      </c>
      <c r="W4503" s="113">
        <f t="shared" si="843"/>
        <v>83.684444444444466</v>
      </c>
      <c r="X4503" s="112">
        <f t="shared" si="844"/>
        <v>83684.444444444467</v>
      </c>
      <c r="Y4503" s="111"/>
      <c r="Z4503" s="110">
        <f t="shared" si="840"/>
        <v>41</v>
      </c>
      <c r="AA4503" s="109">
        <f t="shared" si="845"/>
        <v>49.550000000000004</v>
      </c>
      <c r="AB4503" s="109">
        <f t="shared" si="846"/>
        <v>49550.000000000007</v>
      </c>
      <c r="AC4503" s="108">
        <f t="shared" si="847"/>
        <v>941.45</v>
      </c>
      <c r="AD4503" s="107">
        <f t="shared" si="848"/>
        <v>2.2222222222222223E-2</v>
      </c>
      <c r="AE4503" s="106">
        <f t="shared" si="849"/>
        <v>20.921111111111113</v>
      </c>
      <c r="AF4503" s="105">
        <f t="shared" si="850"/>
        <v>104.60555555555558</v>
      </c>
      <c r="AG4503" s="105">
        <f t="shared" si="851"/>
        <v>886.39444444444439</v>
      </c>
    </row>
    <row r="4504" spans="1:33" s="88" customFormat="1" x14ac:dyDescent="0.35">
      <c r="A4504" s="21">
        <v>10141103</v>
      </c>
      <c r="B4504" s="115" t="s">
        <v>1665</v>
      </c>
      <c r="C4504" s="115" t="s">
        <v>710</v>
      </c>
      <c r="D4504" s="21" t="s">
        <v>6688</v>
      </c>
      <c r="E4504" s="114" t="str">
        <f t="shared" si="841"/>
        <v>TRANSFORMADOR MARCA:TM AGXX/PTS0051 AGXX/PTS0051</v>
      </c>
      <c r="F4504" s="61" t="s">
        <v>6689</v>
      </c>
      <c r="G4504" s="21" t="s">
        <v>6688</v>
      </c>
      <c r="H4504" s="21" t="s">
        <v>2174</v>
      </c>
      <c r="I4504" s="21" t="s">
        <v>2113</v>
      </c>
      <c r="J4504" s="21"/>
      <c r="K4504" s="61" t="s">
        <v>6687</v>
      </c>
      <c r="L4504" s="61" t="s">
        <v>6686</v>
      </c>
      <c r="M4504" s="61">
        <v>200</v>
      </c>
      <c r="N4504" s="121">
        <v>11</v>
      </c>
      <c r="O4504" s="61">
        <v>0.4</v>
      </c>
      <c r="P4504" s="61">
        <v>3</v>
      </c>
      <c r="Q4504" s="121">
        <v>2013</v>
      </c>
      <c r="R4504" s="121" t="s">
        <v>1769</v>
      </c>
      <c r="S4504" s="121">
        <v>988060</v>
      </c>
      <c r="T4504" s="116">
        <v>572</v>
      </c>
      <c r="U4504" s="111">
        <v>45</v>
      </c>
      <c r="V4504" s="113">
        <f t="shared" si="842"/>
        <v>523.69777777777779</v>
      </c>
      <c r="W4504" s="113">
        <f t="shared" si="843"/>
        <v>48.302222222222213</v>
      </c>
      <c r="X4504" s="112">
        <f t="shared" si="844"/>
        <v>48302.222222222212</v>
      </c>
      <c r="Y4504" s="111"/>
      <c r="Z4504" s="110">
        <f t="shared" si="840"/>
        <v>41</v>
      </c>
      <c r="AA4504" s="109">
        <f t="shared" si="845"/>
        <v>28.6</v>
      </c>
      <c r="AB4504" s="109">
        <f t="shared" si="846"/>
        <v>28600</v>
      </c>
      <c r="AC4504" s="108">
        <f t="shared" si="847"/>
        <v>543.4</v>
      </c>
      <c r="AD4504" s="107">
        <f t="shared" si="848"/>
        <v>2.2222222222222223E-2</v>
      </c>
      <c r="AE4504" s="106">
        <f t="shared" si="849"/>
        <v>12.075555555555555</v>
      </c>
      <c r="AF4504" s="105">
        <f t="shared" si="850"/>
        <v>60.377777777777766</v>
      </c>
      <c r="AG4504" s="105">
        <f t="shared" si="851"/>
        <v>511.62222222222221</v>
      </c>
    </row>
    <row r="4505" spans="1:33" s="88" customFormat="1" x14ac:dyDescent="0.35">
      <c r="A4505" s="21">
        <v>10141103</v>
      </c>
      <c r="B4505" s="115" t="s">
        <v>1665</v>
      </c>
      <c r="C4505" s="115" t="s">
        <v>710</v>
      </c>
      <c r="D4505" s="21" t="s">
        <v>6684</v>
      </c>
      <c r="E4505" s="114" t="str">
        <f t="shared" si="841"/>
        <v>TRANSFORMADOR MARCA:TM AGXX/PTS0079 AGXX/PTS0079</v>
      </c>
      <c r="F4505" s="61" t="s">
        <v>6685</v>
      </c>
      <c r="G4505" s="21" t="s">
        <v>6684</v>
      </c>
      <c r="H4505" s="21" t="s">
        <v>2113</v>
      </c>
      <c r="I4505" s="21" t="s">
        <v>2113</v>
      </c>
      <c r="J4505" s="21"/>
      <c r="K4505" s="121" t="s">
        <v>6683</v>
      </c>
      <c r="L4505" s="121" t="s">
        <v>6682</v>
      </c>
      <c r="M4505" s="61">
        <v>200</v>
      </c>
      <c r="N4505" s="121">
        <v>11</v>
      </c>
      <c r="O4505" s="61">
        <v>0.4</v>
      </c>
      <c r="P4505" s="61">
        <v>3</v>
      </c>
      <c r="Q4505" s="121">
        <v>2013</v>
      </c>
      <c r="R4505" s="121" t="s">
        <v>1769</v>
      </c>
      <c r="S4505" s="121">
        <v>898007</v>
      </c>
      <c r="T4505" s="116">
        <v>572</v>
      </c>
      <c r="U4505" s="111">
        <v>45</v>
      </c>
      <c r="V4505" s="113">
        <f t="shared" si="842"/>
        <v>523.69777777777779</v>
      </c>
      <c r="W4505" s="113">
        <f t="shared" si="843"/>
        <v>48.302222222222213</v>
      </c>
      <c r="X4505" s="112">
        <f t="shared" si="844"/>
        <v>48302.222222222212</v>
      </c>
      <c r="Y4505" s="111"/>
      <c r="Z4505" s="110">
        <f t="shared" si="840"/>
        <v>41</v>
      </c>
      <c r="AA4505" s="109">
        <f t="shared" si="845"/>
        <v>28.6</v>
      </c>
      <c r="AB4505" s="109">
        <f t="shared" si="846"/>
        <v>28600</v>
      </c>
      <c r="AC4505" s="108">
        <f t="shared" si="847"/>
        <v>543.4</v>
      </c>
      <c r="AD4505" s="107">
        <f t="shared" si="848"/>
        <v>2.2222222222222223E-2</v>
      </c>
      <c r="AE4505" s="106">
        <f t="shared" si="849"/>
        <v>12.075555555555555</v>
      </c>
      <c r="AF4505" s="105">
        <f t="shared" si="850"/>
        <v>60.377777777777766</v>
      </c>
      <c r="AG4505" s="105">
        <f t="shared" si="851"/>
        <v>511.62222222222221</v>
      </c>
    </row>
    <row r="4506" spans="1:33" s="88" customFormat="1" x14ac:dyDescent="0.35">
      <c r="A4506" s="21">
        <v>10141103</v>
      </c>
      <c r="B4506" s="115" t="s">
        <v>1665</v>
      </c>
      <c r="C4506" s="115" t="s">
        <v>710</v>
      </c>
      <c r="D4506" s="21" t="s">
        <v>6680</v>
      </c>
      <c r="E4506" s="114" t="str">
        <f t="shared" si="841"/>
        <v>TRANSFORMADOR MARCA:TM AGXX/PTS0070 AGXX/PTS0070</v>
      </c>
      <c r="F4506" s="61" t="s">
        <v>6681</v>
      </c>
      <c r="G4506" s="21" t="s">
        <v>6680</v>
      </c>
      <c r="H4506" s="21" t="s">
        <v>2113</v>
      </c>
      <c r="I4506" s="21" t="s">
        <v>2113</v>
      </c>
      <c r="J4506" s="21"/>
      <c r="K4506" s="121" t="s">
        <v>6679</v>
      </c>
      <c r="L4506" s="121" t="s">
        <v>6678</v>
      </c>
      <c r="M4506" s="61">
        <v>315</v>
      </c>
      <c r="N4506" s="121">
        <v>11</v>
      </c>
      <c r="O4506" s="61">
        <v>0.4</v>
      </c>
      <c r="P4506" s="61">
        <v>3</v>
      </c>
      <c r="Q4506" s="121">
        <v>2013</v>
      </c>
      <c r="R4506" s="121" t="s">
        <v>1769</v>
      </c>
      <c r="S4506" s="121">
        <v>873996</v>
      </c>
      <c r="T4506" s="116">
        <v>840</v>
      </c>
      <c r="U4506" s="111">
        <v>45</v>
      </c>
      <c r="V4506" s="113">
        <f t="shared" si="842"/>
        <v>769.06666666666661</v>
      </c>
      <c r="W4506" s="113">
        <f t="shared" si="843"/>
        <v>70.933333333333394</v>
      </c>
      <c r="X4506" s="112">
        <f t="shared" si="844"/>
        <v>70933.333333333401</v>
      </c>
      <c r="Y4506" s="111"/>
      <c r="Z4506" s="110">
        <f t="shared" si="840"/>
        <v>41</v>
      </c>
      <c r="AA4506" s="109">
        <f t="shared" si="845"/>
        <v>42</v>
      </c>
      <c r="AB4506" s="109">
        <f t="shared" si="846"/>
        <v>42000</v>
      </c>
      <c r="AC4506" s="108">
        <f t="shared" si="847"/>
        <v>798</v>
      </c>
      <c r="AD4506" s="107">
        <f t="shared" si="848"/>
        <v>2.2222222222222223E-2</v>
      </c>
      <c r="AE4506" s="106">
        <f t="shared" si="849"/>
        <v>17.733333333333334</v>
      </c>
      <c r="AF4506" s="105">
        <f t="shared" si="850"/>
        <v>88.666666666666728</v>
      </c>
      <c r="AG4506" s="105">
        <f t="shared" si="851"/>
        <v>751.33333333333326</v>
      </c>
    </row>
    <row r="4507" spans="1:33" s="88" customFormat="1" x14ac:dyDescent="0.35">
      <c r="A4507" s="21">
        <v>10141103</v>
      </c>
      <c r="B4507" s="115" t="s">
        <v>1665</v>
      </c>
      <c r="C4507" s="115" t="s">
        <v>710</v>
      </c>
      <c r="D4507" s="21" t="s">
        <v>6676</v>
      </c>
      <c r="E4507" s="114" t="str">
        <f t="shared" si="841"/>
        <v>TRANSFORMADOR MARCA:TM AGXX/PTS0086 AGXX/PTS0086</v>
      </c>
      <c r="F4507" s="61" t="s">
        <v>6677</v>
      </c>
      <c r="G4507" s="21" t="s">
        <v>6676</v>
      </c>
      <c r="H4507" s="21" t="s">
        <v>2113</v>
      </c>
      <c r="I4507" s="21" t="s">
        <v>2113</v>
      </c>
      <c r="J4507" s="21"/>
      <c r="K4507" s="121" t="s">
        <v>6675</v>
      </c>
      <c r="L4507" s="121" t="s">
        <v>6674</v>
      </c>
      <c r="M4507" s="61">
        <v>160</v>
      </c>
      <c r="N4507" s="121">
        <v>11</v>
      </c>
      <c r="O4507" s="61">
        <v>0.4</v>
      </c>
      <c r="P4507" s="61">
        <v>3</v>
      </c>
      <c r="Q4507" s="121">
        <v>2013</v>
      </c>
      <c r="R4507" s="121" t="s">
        <v>1769</v>
      </c>
      <c r="S4507" s="121">
        <v>898058</v>
      </c>
      <c r="T4507" s="116">
        <v>572</v>
      </c>
      <c r="U4507" s="111">
        <v>45</v>
      </c>
      <c r="V4507" s="113">
        <f t="shared" si="842"/>
        <v>523.69777777777779</v>
      </c>
      <c r="W4507" s="113">
        <f t="shared" si="843"/>
        <v>48.302222222222213</v>
      </c>
      <c r="X4507" s="112">
        <f t="shared" si="844"/>
        <v>48302.222222222212</v>
      </c>
      <c r="Y4507" s="111"/>
      <c r="Z4507" s="110">
        <f t="shared" si="840"/>
        <v>41</v>
      </c>
      <c r="AA4507" s="109">
        <f t="shared" si="845"/>
        <v>28.6</v>
      </c>
      <c r="AB4507" s="109">
        <f t="shared" si="846"/>
        <v>28600</v>
      </c>
      <c r="AC4507" s="108">
        <f t="shared" si="847"/>
        <v>543.4</v>
      </c>
      <c r="AD4507" s="107">
        <f t="shared" si="848"/>
        <v>2.2222222222222223E-2</v>
      </c>
      <c r="AE4507" s="106">
        <f t="shared" si="849"/>
        <v>12.075555555555555</v>
      </c>
      <c r="AF4507" s="105">
        <f t="shared" si="850"/>
        <v>60.377777777777766</v>
      </c>
      <c r="AG4507" s="105">
        <f t="shared" si="851"/>
        <v>511.62222222222221</v>
      </c>
    </row>
    <row r="4508" spans="1:33" s="88" customFormat="1" x14ac:dyDescent="0.35">
      <c r="A4508" s="21">
        <v>10141103</v>
      </c>
      <c r="B4508" s="115" t="s">
        <v>1665</v>
      </c>
      <c r="C4508" s="115" t="s">
        <v>710</v>
      </c>
      <c r="D4508" s="21" t="s">
        <v>6672</v>
      </c>
      <c r="E4508" s="114" t="str">
        <f t="shared" si="841"/>
        <v>TRANSFORMADOR MARCA:FST AGXX/PTS0103 AGXX/PTS0103</v>
      </c>
      <c r="F4508" s="61" t="s">
        <v>6673</v>
      </c>
      <c r="G4508" s="21" t="s">
        <v>6672</v>
      </c>
      <c r="H4508" s="21" t="s">
        <v>2113</v>
      </c>
      <c r="I4508" s="21" t="s">
        <v>2113</v>
      </c>
      <c r="J4508" s="21"/>
      <c r="K4508" s="121" t="s">
        <v>6671</v>
      </c>
      <c r="L4508" s="121" t="s">
        <v>6670</v>
      </c>
      <c r="M4508" s="61">
        <v>160</v>
      </c>
      <c r="N4508" s="121">
        <v>11</v>
      </c>
      <c r="O4508" s="61">
        <v>0.4</v>
      </c>
      <c r="P4508" s="61">
        <v>3</v>
      </c>
      <c r="Q4508" s="121">
        <v>2013</v>
      </c>
      <c r="R4508" s="121" t="s">
        <v>519</v>
      </c>
      <c r="S4508" s="121" t="s">
        <v>6669</v>
      </c>
      <c r="T4508" s="116">
        <v>572</v>
      </c>
      <c r="U4508" s="111">
        <v>45</v>
      </c>
      <c r="V4508" s="113">
        <f t="shared" si="842"/>
        <v>523.69777777777779</v>
      </c>
      <c r="W4508" s="113">
        <f t="shared" si="843"/>
        <v>48.302222222222213</v>
      </c>
      <c r="X4508" s="112">
        <f t="shared" si="844"/>
        <v>48302.222222222212</v>
      </c>
      <c r="Y4508" s="111"/>
      <c r="Z4508" s="110">
        <f t="shared" si="840"/>
        <v>41</v>
      </c>
      <c r="AA4508" s="109">
        <f t="shared" si="845"/>
        <v>28.6</v>
      </c>
      <c r="AB4508" s="109">
        <f t="shared" si="846"/>
        <v>28600</v>
      </c>
      <c r="AC4508" s="108">
        <f t="shared" si="847"/>
        <v>543.4</v>
      </c>
      <c r="AD4508" s="107">
        <f t="shared" si="848"/>
        <v>2.2222222222222223E-2</v>
      </c>
      <c r="AE4508" s="106">
        <f t="shared" si="849"/>
        <v>12.075555555555555</v>
      </c>
      <c r="AF4508" s="105">
        <f t="shared" si="850"/>
        <v>60.377777777777766</v>
      </c>
      <c r="AG4508" s="105">
        <f t="shared" si="851"/>
        <v>511.62222222222221</v>
      </c>
    </row>
    <row r="4509" spans="1:33" s="88" customFormat="1" x14ac:dyDescent="0.35">
      <c r="A4509" s="21">
        <v>10141103</v>
      </c>
      <c r="B4509" s="115" t="s">
        <v>1665</v>
      </c>
      <c r="C4509" s="115" t="s">
        <v>710</v>
      </c>
      <c r="D4509" s="21" t="s">
        <v>6667</v>
      </c>
      <c r="E4509" s="114" t="str">
        <f t="shared" si="841"/>
        <v>TRANSFORMADOR MARCA:TM AGXX/PTS0111 AGXX/PTS0111</v>
      </c>
      <c r="F4509" s="61" t="s">
        <v>6668</v>
      </c>
      <c r="G4509" s="21" t="s">
        <v>6667</v>
      </c>
      <c r="H4509" s="21" t="s">
        <v>2113</v>
      </c>
      <c r="I4509" s="21" t="s">
        <v>2113</v>
      </c>
      <c r="J4509" s="21"/>
      <c r="K4509" s="121" t="s">
        <v>6666</v>
      </c>
      <c r="L4509" s="121" t="s">
        <v>6665</v>
      </c>
      <c r="M4509" s="61">
        <v>200</v>
      </c>
      <c r="N4509" s="121">
        <v>11</v>
      </c>
      <c r="O4509" s="61">
        <v>0.4</v>
      </c>
      <c r="P4509" s="61">
        <v>3</v>
      </c>
      <c r="Q4509" s="61">
        <v>2013</v>
      </c>
      <c r="R4509" s="61" t="s">
        <v>1769</v>
      </c>
      <c r="S4509" s="61">
        <v>898067</v>
      </c>
      <c r="T4509" s="116">
        <v>572</v>
      </c>
      <c r="U4509" s="111">
        <v>45</v>
      </c>
      <c r="V4509" s="113">
        <f t="shared" si="842"/>
        <v>523.69777777777779</v>
      </c>
      <c r="W4509" s="113">
        <f t="shared" si="843"/>
        <v>48.302222222222213</v>
      </c>
      <c r="X4509" s="112">
        <f t="shared" si="844"/>
        <v>48302.222222222212</v>
      </c>
      <c r="Y4509" s="111"/>
      <c r="Z4509" s="110">
        <f t="shared" si="840"/>
        <v>41</v>
      </c>
      <c r="AA4509" s="109">
        <f t="shared" si="845"/>
        <v>28.6</v>
      </c>
      <c r="AB4509" s="109">
        <f t="shared" si="846"/>
        <v>28600</v>
      </c>
      <c r="AC4509" s="108">
        <f t="shared" si="847"/>
        <v>543.4</v>
      </c>
      <c r="AD4509" s="107">
        <f t="shared" si="848"/>
        <v>2.2222222222222223E-2</v>
      </c>
      <c r="AE4509" s="106">
        <f t="shared" si="849"/>
        <v>12.075555555555555</v>
      </c>
      <c r="AF4509" s="105">
        <f t="shared" si="850"/>
        <v>60.377777777777766</v>
      </c>
      <c r="AG4509" s="105">
        <f t="shared" si="851"/>
        <v>511.62222222222221</v>
      </c>
    </row>
    <row r="4510" spans="1:33" s="88" customFormat="1" x14ac:dyDescent="0.35">
      <c r="A4510" s="21">
        <v>10141103</v>
      </c>
      <c r="B4510" s="115" t="s">
        <v>1665</v>
      </c>
      <c r="C4510" s="115" t="s">
        <v>710</v>
      </c>
      <c r="D4510" s="21" t="s">
        <v>6663</v>
      </c>
      <c r="E4510" s="114" t="str">
        <f t="shared" si="841"/>
        <v>TRANSFORMADOR MARCA:TM AGXX/PTS0116 AGXX/PTS0116</v>
      </c>
      <c r="F4510" s="61" t="s">
        <v>6664</v>
      </c>
      <c r="G4510" s="21" t="s">
        <v>6663</v>
      </c>
      <c r="H4510" s="21" t="s">
        <v>2113</v>
      </c>
      <c r="I4510" s="21" t="s">
        <v>2113</v>
      </c>
      <c r="J4510" s="21"/>
      <c r="K4510" s="121" t="s">
        <v>6662</v>
      </c>
      <c r="L4510" s="121" t="s">
        <v>6661</v>
      </c>
      <c r="M4510" s="61">
        <v>200</v>
      </c>
      <c r="N4510" s="121">
        <v>11</v>
      </c>
      <c r="O4510" s="61">
        <v>0.4</v>
      </c>
      <c r="P4510" s="61">
        <v>3</v>
      </c>
      <c r="Q4510" s="61">
        <v>2013</v>
      </c>
      <c r="R4510" s="61" t="s">
        <v>1769</v>
      </c>
      <c r="S4510" s="61">
        <v>1306035</v>
      </c>
      <c r="T4510" s="116">
        <v>572</v>
      </c>
      <c r="U4510" s="111">
        <v>45</v>
      </c>
      <c r="V4510" s="113">
        <f t="shared" si="842"/>
        <v>523.69777777777779</v>
      </c>
      <c r="W4510" s="113">
        <f t="shared" si="843"/>
        <v>48.302222222222213</v>
      </c>
      <c r="X4510" s="112">
        <f t="shared" si="844"/>
        <v>48302.222222222212</v>
      </c>
      <c r="Y4510" s="111"/>
      <c r="Z4510" s="110">
        <f t="shared" si="840"/>
        <v>41</v>
      </c>
      <c r="AA4510" s="109">
        <f t="shared" si="845"/>
        <v>28.6</v>
      </c>
      <c r="AB4510" s="109">
        <f t="shared" si="846"/>
        <v>28600</v>
      </c>
      <c r="AC4510" s="108">
        <f t="shared" si="847"/>
        <v>543.4</v>
      </c>
      <c r="AD4510" s="107">
        <f t="shared" si="848"/>
        <v>2.2222222222222223E-2</v>
      </c>
      <c r="AE4510" s="106">
        <f t="shared" si="849"/>
        <v>12.075555555555555</v>
      </c>
      <c r="AF4510" s="105">
        <f t="shared" si="850"/>
        <v>60.377777777777766</v>
      </c>
      <c r="AG4510" s="105">
        <f t="shared" si="851"/>
        <v>511.62222222222221</v>
      </c>
    </row>
    <row r="4511" spans="1:33" s="88" customFormat="1" x14ac:dyDescent="0.35">
      <c r="A4511" s="21">
        <v>10141103</v>
      </c>
      <c r="B4511" s="115" t="s">
        <v>1665</v>
      </c>
      <c r="C4511" s="115" t="s">
        <v>710</v>
      </c>
      <c r="D4511" s="21" t="s">
        <v>6659</v>
      </c>
      <c r="E4511" s="114" t="str">
        <f t="shared" si="841"/>
        <v>TRANSFORMADOR MARCA:POWERTECH AGXX/PTS0119 AGXX/PTS0119</v>
      </c>
      <c r="F4511" s="61" t="s">
        <v>6660</v>
      </c>
      <c r="G4511" s="21" t="s">
        <v>6659</v>
      </c>
      <c r="H4511" s="21" t="s">
        <v>2113</v>
      </c>
      <c r="I4511" s="21" t="s">
        <v>2113</v>
      </c>
      <c r="J4511" s="21"/>
      <c r="K4511" s="121" t="s">
        <v>6658</v>
      </c>
      <c r="L4511" s="121" t="s">
        <v>6657</v>
      </c>
      <c r="M4511" s="61">
        <v>160</v>
      </c>
      <c r="N4511" s="121">
        <v>33</v>
      </c>
      <c r="O4511" s="61">
        <v>0.4</v>
      </c>
      <c r="P4511" s="61">
        <v>3</v>
      </c>
      <c r="Q4511" s="61">
        <v>2013</v>
      </c>
      <c r="R4511" s="61" t="s">
        <v>295</v>
      </c>
      <c r="S4511" s="121" t="s">
        <v>6656</v>
      </c>
      <c r="T4511" s="116">
        <v>991</v>
      </c>
      <c r="U4511" s="111">
        <v>45</v>
      </c>
      <c r="V4511" s="113">
        <f t="shared" si="842"/>
        <v>907.31555555555553</v>
      </c>
      <c r="W4511" s="113">
        <f t="shared" si="843"/>
        <v>83.684444444444466</v>
      </c>
      <c r="X4511" s="112">
        <f t="shared" si="844"/>
        <v>83684.444444444467</v>
      </c>
      <c r="Y4511" s="111"/>
      <c r="Z4511" s="110">
        <f t="shared" si="840"/>
        <v>41</v>
      </c>
      <c r="AA4511" s="109">
        <f t="shared" si="845"/>
        <v>49.550000000000004</v>
      </c>
      <c r="AB4511" s="109">
        <f t="shared" si="846"/>
        <v>49550.000000000007</v>
      </c>
      <c r="AC4511" s="108">
        <f t="shared" si="847"/>
        <v>941.45</v>
      </c>
      <c r="AD4511" s="107">
        <f t="shared" si="848"/>
        <v>2.2222222222222223E-2</v>
      </c>
      <c r="AE4511" s="106">
        <f t="shared" si="849"/>
        <v>20.921111111111113</v>
      </c>
      <c r="AF4511" s="105">
        <f t="shared" si="850"/>
        <v>104.60555555555558</v>
      </c>
      <c r="AG4511" s="105">
        <f t="shared" si="851"/>
        <v>886.39444444444439</v>
      </c>
    </row>
    <row r="4512" spans="1:33" s="88" customFormat="1" x14ac:dyDescent="0.35">
      <c r="A4512" s="21">
        <v>10141103</v>
      </c>
      <c r="B4512" s="115" t="s">
        <v>1665</v>
      </c>
      <c r="C4512" s="115" t="s">
        <v>710</v>
      </c>
      <c r="D4512" s="21" t="s">
        <v>6654</v>
      </c>
      <c r="E4512" s="114" t="str">
        <f t="shared" si="841"/>
        <v>TRANSFORMADOR MARCA:TRANS ELECTRON AGCDG/PTS0130 AGCDG/PTS0130</v>
      </c>
      <c r="F4512" s="61" t="s">
        <v>6655</v>
      </c>
      <c r="G4512" s="21" t="s">
        <v>6654</v>
      </c>
      <c r="H4512" s="21" t="s">
        <v>2152</v>
      </c>
      <c r="I4512" s="21" t="s">
        <v>2113</v>
      </c>
      <c r="J4512" s="21"/>
      <c r="K4512" s="121" t="s">
        <v>6653</v>
      </c>
      <c r="L4512" s="121" t="s">
        <v>6652</v>
      </c>
      <c r="M4512" s="61">
        <v>100</v>
      </c>
      <c r="N4512" s="121">
        <v>33</v>
      </c>
      <c r="O4512" s="61">
        <v>0.4</v>
      </c>
      <c r="P4512" s="61">
        <v>3</v>
      </c>
      <c r="Q4512" s="121">
        <v>2013</v>
      </c>
      <c r="R4512" s="61" t="s">
        <v>5048</v>
      </c>
      <c r="S4512" s="121">
        <v>63231</v>
      </c>
      <c r="T4512" s="116">
        <v>763</v>
      </c>
      <c r="U4512" s="111">
        <v>45</v>
      </c>
      <c r="V4512" s="113">
        <f t="shared" si="842"/>
        <v>698.56888888888886</v>
      </c>
      <c r="W4512" s="113">
        <f t="shared" si="843"/>
        <v>64.431111111111136</v>
      </c>
      <c r="X4512" s="112">
        <f t="shared" si="844"/>
        <v>64431.111111111139</v>
      </c>
      <c r="Y4512" s="111"/>
      <c r="Z4512" s="110">
        <f t="shared" si="840"/>
        <v>41</v>
      </c>
      <c r="AA4512" s="109">
        <f t="shared" si="845"/>
        <v>38.15</v>
      </c>
      <c r="AB4512" s="109">
        <f t="shared" si="846"/>
        <v>38150</v>
      </c>
      <c r="AC4512" s="108">
        <f t="shared" si="847"/>
        <v>724.85</v>
      </c>
      <c r="AD4512" s="107">
        <f t="shared" si="848"/>
        <v>2.2222222222222223E-2</v>
      </c>
      <c r="AE4512" s="106">
        <f t="shared" si="849"/>
        <v>16.10777777777778</v>
      </c>
      <c r="AF4512" s="105">
        <f t="shared" si="850"/>
        <v>80.53888888888892</v>
      </c>
      <c r="AG4512" s="105">
        <f t="shared" si="851"/>
        <v>682.46111111111111</v>
      </c>
    </row>
    <row r="4513" spans="1:33" s="88" customFormat="1" x14ac:dyDescent="0.35">
      <c r="A4513" s="21">
        <v>10141103</v>
      </c>
      <c r="B4513" s="115" t="s">
        <v>1665</v>
      </c>
      <c r="C4513" s="115" t="s">
        <v>710</v>
      </c>
      <c r="D4513" s="21" t="s">
        <v>6650</v>
      </c>
      <c r="E4513" s="114" t="str">
        <f t="shared" si="841"/>
        <v>TRANSFORMADOR MARCA:ITB AGCDG/PTS0368 AGCDG/PTS0368</v>
      </c>
      <c r="F4513" s="61" t="s">
        <v>6651</v>
      </c>
      <c r="G4513" s="21" t="s">
        <v>6650</v>
      </c>
      <c r="H4513" s="21" t="s">
        <v>2152</v>
      </c>
      <c r="I4513" s="21" t="s">
        <v>2113</v>
      </c>
      <c r="J4513" s="21"/>
      <c r="K4513" s="121" t="s">
        <v>6649</v>
      </c>
      <c r="L4513" s="121" t="s">
        <v>6648</v>
      </c>
      <c r="M4513" s="121">
        <v>100</v>
      </c>
      <c r="N4513" s="121">
        <v>33</v>
      </c>
      <c r="O4513" s="61">
        <v>0.4</v>
      </c>
      <c r="P4513" s="61">
        <v>3</v>
      </c>
      <c r="Q4513" s="121">
        <v>2013</v>
      </c>
      <c r="R4513" s="121" t="s">
        <v>1109</v>
      </c>
      <c r="S4513" s="121" t="s">
        <v>6647</v>
      </c>
      <c r="T4513" s="116">
        <v>763</v>
      </c>
      <c r="U4513" s="111">
        <v>45</v>
      </c>
      <c r="V4513" s="113">
        <f t="shared" si="842"/>
        <v>698.56888888888886</v>
      </c>
      <c r="W4513" s="113">
        <f t="shared" si="843"/>
        <v>64.431111111111136</v>
      </c>
      <c r="X4513" s="112">
        <f t="shared" si="844"/>
        <v>64431.111111111139</v>
      </c>
      <c r="Y4513" s="111"/>
      <c r="Z4513" s="110">
        <f t="shared" si="840"/>
        <v>41</v>
      </c>
      <c r="AA4513" s="109">
        <f t="shared" si="845"/>
        <v>38.15</v>
      </c>
      <c r="AB4513" s="109">
        <f t="shared" si="846"/>
        <v>38150</v>
      </c>
      <c r="AC4513" s="108">
        <f t="shared" si="847"/>
        <v>724.85</v>
      </c>
      <c r="AD4513" s="107">
        <f t="shared" si="848"/>
        <v>2.2222222222222223E-2</v>
      </c>
      <c r="AE4513" s="106">
        <f t="shared" si="849"/>
        <v>16.10777777777778</v>
      </c>
      <c r="AF4513" s="105">
        <f t="shared" si="850"/>
        <v>80.53888888888892</v>
      </c>
      <c r="AG4513" s="105">
        <f t="shared" si="851"/>
        <v>682.46111111111111</v>
      </c>
    </row>
    <row r="4514" spans="1:33" s="88" customFormat="1" x14ac:dyDescent="0.35">
      <c r="A4514" s="21">
        <v>10141103</v>
      </c>
      <c r="B4514" s="115" t="s">
        <v>1665</v>
      </c>
      <c r="C4514" s="115" t="s">
        <v>710</v>
      </c>
      <c r="D4514" s="21" t="s">
        <v>6645</v>
      </c>
      <c r="E4514" s="114" t="str">
        <f t="shared" si="841"/>
        <v>TRANSFORMADOR MARCA:POWERTECH AGXX/PTS0155 AGXX/PTS0155</v>
      </c>
      <c r="F4514" s="61" t="s">
        <v>6646</v>
      </c>
      <c r="G4514" s="21" t="s">
        <v>6645</v>
      </c>
      <c r="H4514" s="21" t="s">
        <v>2113</v>
      </c>
      <c r="I4514" s="21" t="s">
        <v>2113</v>
      </c>
      <c r="J4514" s="21"/>
      <c r="K4514" s="181" t="s">
        <v>6644</v>
      </c>
      <c r="L4514" s="181" t="s">
        <v>6643</v>
      </c>
      <c r="M4514" s="121">
        <v>160</v>
      </c>
      <c r="N4514" s="121">
        <v>33</v>
      </c>
      <c r="O4514" s="61">
        <v>0.4</v>
      </c>
      <c r="P4514" s="61">
        <v>3</v>
      </c>
      <c r="Q4514" s="121">
        <v>2013</v>
      </c>
      <c r="R4514" s="121" t="s">
        <v>295</v>
      </c>
      <c r="S4514" s="121" t="s">
        <v>6642</v>
      </c>
      <c r="T4514" s="116">
        <v>991</v>
      </c>
      <c r="U4514" s="111">
        <v>45</v>
      </c>
      <c r="V4514" s="113">
        <f t="shared" si="842"/>
        <v>907.31555555555553</v>
      </c>
      <c r="W4514" s="113">
        <f t="shared" si="843"/>
        <v>83.684444444444466</v>
      </c>
      <c r="X4514" s="112">
        <f t="shared" si="844"/>
        <v>83684.444444444467</v>
      </c>
      <c r="Y4514" s="111"/>
      <c r="Z4514" s="110">
        <f t="shared" si="840"/>
        <v>41</v>
      </c>
      <c r="AA4514" s="109">
        <f t="shared" si="845"/>
        <v>49.550000000000004</v>
      </c>
      <c r="AB4514" s="109">
        <f t="shared" si="846"/>
        <v>49550.000000000007</v>
      </c>
      <c r="AC4514" s="108">
        <f t="shared" si="847"/>
        <v>941.45</v>
      </c>
      <c r="AD4514" s="107">
        <f t="shared" si="848"/>
        <v>2.2222222222222223E-2</v>
      </c>
      <c r="AE4514" s="106">
        <f t="shared" si="849"/>
        <v>20.921111111111113</v>
      </c>
      <c r="AF4514" s="105">
        <f t="shared" si="850"/>
        <v>104.60555555555558</v>
      </c>
      <c r="AG4514" s="105">
        <f t="shared" si="851"/>
        <v>886.39444444444439</v>
      </c>
    </row>
    <row r="4515" spans="1:33" s="88" customFormat="1" x14ac:dyDescent="0.35">
      <c r="A4515" s="21">
        <v>10141103</v>
      </c>
      <c r="B4515" s="115" t="s">
        <v>1665</v>
      </c>
      <c r="C4515" s="115" t="s">
        <v>710</v>
      </c>
      <c r="D4515" s="21" t="s">
        <v>6640</v>
      </c>
      <c r="E4515" s="114" t="str">
        <f t="shared" si="841"/>
        <v>TRANSFORMADOR MARCA:TM AGXX/PTS0161 AGXX/PTS0161</v>
      </c>
      <c r="F4515" s="21" t="s">
        <v>6641</v>
      </c>
      <c r="G4515" s="21" t="s">
        <v>6640</v>
      </c>
      <c r="H4515" s="21" t="s">
        <v>2125</v>
      </c>
      <c r="I4515" s="21" t="s">
        <v>2113</v>
      </c>
      <c r="J4515" s="21"/>
      <c r="K4515" s="61" t="s">
        <v>6639</v>
      </c>
      <c r="L4515" s="61" t="s">
        <v>6638</v>
      </c>
      <c r="M4515" s="121">
        <v>250</v>
      </c>
      <c r="N4515" s="121">
        <v>33</v>
      </c>
      <c r="O4515" s="61">
        <v>0.4</v>
      </c>
      <c r="P4515" s="61">
        <v>3</v>
      </c>
      <c r="Q4515" s="121">
        <v>2013</v>
      </c>
      <c r="R4515" s="121" t="s">
        <v>1769</v>
      </c>
      <c r="S4515" s="121">
        <v>904908</v>
      </c>
      <c r="T4515" s="116">
        <v>991</v>
      </c>
      <c r="U4515" s="111">
        <v>45</v>
      </c>
      <c r="V4515" s="113">
        <f t="shared" si="842"/>
        <v>907.31555555555553</v>
      </c>
      <c r="W4515" s="113">
        <f t="shared" si="843"/>
        <v>83.684444444444466</v>
      </c>
      <c r="X4515" s="112">
        <f t="shared" si="844"/>
        <v>83684.444444444467</v>
      </c>
      <c r="Y4515" s="111"/>
      <c r="Z4515" s="110">
        <f t="shared" si="840"/>
        <v>41</v>
      </c>
      <c r="AA4515" s="109">
        <f t="shared" si="845"/>
        <v>49.550000000000004</v>
      </c>
      <c r="AB4515" s="109">
        <f t="shared" si="846"/>
        <v>49550.000000000007</v>
      </c>
      <c r="AC4515" s="108">
        <f t="shared" si="847"/>
        <v>941.45</v>
      </c>
      <c r="AD4515" s="107">
        <f t="shared" si="848"/>
        <v>2.2222222222222223E-2</v>
      </c>
      <c r="AE4515" s="106">
        <f t="shared" si="849"/>
        <v>20.921111111111113</v>
      </c>
      <c r="AF4515" s="105">
        <f t="shared" si="850"/>
        <v>104.60555555555558</v>
      </c>
      <c r="AG4515" s="105">
        <f t="shared" si="851"/>
        <v>886.39444444444439</v>
      </c>
    </row>
    <row r="4516" spans="1:33" s="88" customFormat="1" x14ac:dyDescent="0.35">
      <c r="A4516" s="21">
        <v>10141103</v>
      </c>
      <c r="B4516" s="115" t="s">
        <v>1665</v>
      </c>
      <c r="C4516" s="115" t="s">
        <v>710</v>
      </c>
      <c r="D4516" s="21" t="s">
        <v>6636</v>
      </c>
      <c r="E4516" s="114" t="str">
        <f t="shared" si="841"/>
        <v>TRANSFORMADOR MARCA:TM AGXX/PTS0169 AGXX/PTS0169</v>
      </c>
      <c r="F4516" s="21" t="s">
        <v>6637</v>
      </c>
      <c r="G4516" s="21" t="s">
        <v>6636</v>
      </c>
      <c r="H4516" s="21" t="s">
        <v>2125</v>
      </c>
      <c r="I4516" s="21" t="s">
        <v>2113</v>
      </c>
      <c r="J4516" s="21"/>
      <c r="K4516" s="121" t="s">
        <v>6635</v>
      </c>
      <c r="L4516" s="121" t="s">
        <v>6634</v>
      </c>
      <c r="M4516" s="121">
        <v>200</v>
      </c>
      <c r="N4516" s="121">
        <v>33</v>
      </c>
      <c r="O4516" s="61">
        <v>0.4</v>
      </c>
      <c r="P4516" s="61">
        <v>3</v>
      </c>
      <c r="Q4516" s="121">
        <v>2013</v>
      </c>
      <c r="R4516" s="121" t="s">
        <v>1769</v>
      </c>
      <c r="S4516" s="121">
        <v>904903</v>
      </c>
      <c r="T4516" s="116">
        <v>991</v>
      </c>
      <c r="U4516" s="111">
        <v>45</v>
      </c>
      <c r="V4516" s="113">
        <f t="shared" si="842"/>
        <v>907.31555555555553</v>
      </c>
      <c r="W4516" s="113">
        <f t="shared" si="843"/>
        <v>83.684444444444466</v>
      </c>
      <c r="X4516" s="112">
        <f t="shared" si="844"/>
        <v>83684.444444444467</v>
      </c>
      <c r="Y4516" s="111"/>
      <c r="Z4516" s="110">
        <f t="shared" ref="Z4516:Z4579" si="852">(U4516-(2017-Q4516))</f>
        <v>41</v>
      </c>
      <c r="AA4516" s="109">
        <f t="shared" si="845"/>
        <v>49.550000000000004</v>
      </c>
      <c r="AB4516" s="109">
        <f t="shared" si="846"/>
        <v>49550.000000000007</v>
      </c>
      <c r="AC4516" s="108">
        <f t="shared" si="847"/>
        <v>941.45</v>
      </c>
      <c r="AD4516" s="107">
        <f t="shared" si="848"/>
        <v>2.2222222222222223E-2</v>
      </c>
      <c r="AE4516" s="106">
        <f t="shared" si="849"/>
        <v>20.921111111111113</v>
      </c>
      <c r="AF4516" s="105">
        <f t="shared" si="850"/>
        <v>104.60555555555558</v>
      </c>
      <c r="AG4516" s="105">
        <f t="shared" si="851"/>
        <v>886.39444444444439</v>
      </c>
    </row>
    <row r="4517" spans="1:33" s="88" customFormat="1" x14ac:dyDescent="0.35">
      <c r="A4517" s="21">
        <v>10141103</v>
      </c>
      <c r="B4517" s="115" t="s">
        <v>1665</v>
      </c>
      <c r="C4517" s="115" t="s">
        <v>710</v>
      </c>
      <c r="D4517" s="21" t="s">
        <v>6632</v>
      </c>
      <c r="E4517" s="114" t="str">
        <f t="shared" si="841"/>
        <v>TRANSFORMADOR MARCA:POWERTECH AGCBT/PTS0183 AGCBT/PTS0183</v>
      </c>
      <c r="F4517" s="61" t="s">
        <v>6633</v>
      </c>
      <c r="G4517" s="21" t="s">
        <v>6632</v>
      </c>
      <c r="H4517" s="21" t="s">
        <v>3407</v>
      </c>
      <c r="I4517" s="21" t="s">
        <v>2113</v>
      </c>
      <c r="J4517" s="21"/>
      <c r="K4517" s="121" t="s">
        <v>6631</v>
      </c>
      <c r="L4517" s="121" t="s">
        <v>6630</v>
      </c>
      <c r="M4517" s="61">
        <v>160</v>
      </c>
      <c r="N4517" s="121">
        <v>33</v>
      </c>
      <c r="O4517" s="61">
        <v>0.4</v>
      </c>
      <c r="P4517" s="61">
        <v>3</v>
      </c>
      <c r="Q4517" s="121">
        <v>2013</v>
      </c>
      <c r="R4517" s="61" t="s">
        <v>295</v>
      </c>
      <c r="S4517" s="61" t="s">
        <v>6629</v>
      </c>
      <c r="T4517" s="116">
        <v>991</v>
      </c>
      <c r="U4517" s="111">
        <v>45</v>
      </c>
      <c r="V4517" s="113">
        <f t="shared" si="842"/>
        <v>907.31555555555553</v>
      </c>
      <c r="W4517" s="113">
        <f t="shared" si="843"/>
        <v>83.684444444444466</v>
      </c>
      <c r="X4517" s="112">
        <f t="shared" si="844"/>
        <v>83684.444444444467</v>
      </c>
      <c r="Y4517" s="111"/>
      <c r="Z4517" s="110">
        <f t="shared" si="852"/>
        <v>41</v>
      </c>
      <c r="AA4517" s="109">
        <f t="shared" si="845"/>
        <v>49.550000000000004</v>
      </c>
      <c r="AB4517" s="109">
        <f t="shared" si="846"/>
        <v>49550.000000000007</v>
      </c>
      <c r="AC4517" s="108">
        <f t="shared" si="847"/>
        <v>941.45</v>
      </c>
      <c r="AD4517" s="107">
        <f t="shared" si="848"/>
        <v>2.2222222222222223E-2</v>
      </c>
      <c r="AE4517" s="106">
        <f t="shared" si="849"/>
        <v>20.921111111111113</v>
      </c>
      <c r="AF4517" s="105">
        <f t="shared" si="850"/>
        <v>104.60555555555558</v>
      </c>
      <c r="AG4517" s="105">
        <f t="shared" si="851"/>
        <v>886.39444444444439</v>
      </c>
    </row>
    <row r="4518" spans="1:33" s="88" customFormat="1" x14ac:dyDescent="0.35">
      <c r="A4518" s="21">
        <v>10141103</v>
      </c>
      <c r="B4518" s="115" t="s">
        <v>1665</v>
      </c>
      <c r="C4518" s="115" t="s">
        <v>710</v>
      </c>
      <c r="D4518" s="21" t="s">
        <v>6628</v>
      </c>
      <c r="E4518" s="114" t="str">
        <f t="shared" si="841"/>
        <v>TRANSFORMADOR MARCA:TM AGCBT/PTS0199 AGCBT/PTS0199</v>
      </c>
      <c r="F4518" s="61" t="s">
        <v>4398</v>
      </c>
      <c r="G4518" s="21" t="s">
        <v>6628</v>
      </c>
      <c r="H4518" s="21" t="s">
        <v>3407</v>
      </c>
      <c r="I4518" s="21" t="s">
        <v>2113</v>
      </c>
      <c r="J4518" s="21"/>
      <c r="K4518" s="121" t="s">
        <v>6627</v>
      </c>
      <c r="L4518" s="121" t="s">
        <v>6626</v>
      </c>
      <c r="M4518" s="121">
        <v>200</v>
      </c>
      <c r="N4518" s="121">
        <v>33</v>
      </c>
      <c r="O4518" s="61">
        <v>0.4</v>
      </c>
      <c r="P4518" s="61">
        <v>3</v>
      </c>
      <c r="Q4518" s="121">
        <v>2013</v>
      </c>
      <c r="R4518" s="121" t="s">
        <v>1769</v>
      </c>
      <c r="S4518" s="61">
        <v>904801</v>
      </c>
      <c r="T4518" s="116">
        <v>991</v>
      </c>
      <c r="U4518" s="111">
        <v>45</v>
      </c>
      <c r="V4518" s="113">
        <f t="shared" si="842"/>
        <v>907.31555555555553</v>
      </c>
      <c r="W4518" s="113">
        <f t="shared" si="843"/>
        <v>83.684444444444466</v>
      </c>
      <c r="X4518" s="112">
        <f t="shared" si="844"/>
        <v>83684.444444444467</v>
      </c>
      <c r="Y4518" s="111"/>
      <c r="Z4518" s="110">
        <f t="shared" si="852"/>
        <v>41</v>
      </c>
      <c r="AA4518" s="109">
        <f t="shared" si="845"/>
        <v>49.550000000000004</v>
      </c>
      <c r="AB4518" s="109">
        <f t="shared" si="846"/>
        <v>49550.000000000007</v>
      </c>
      <c r="AC4518" s="108">
        <f t="shared" si="847"/>
        <v>941.45</v>
      </c>
      <c r="AD4518" s="107">
        <f t="shared" si="848"/>
        <v>2.2222222222222223E-2</v>
      </c>
      <c r="AE4518" s="106">
        <f t="shared" si="849"/>
        <v>20.921111111111113</v>
      </c>
      <c r="AF4518" s="105">
        <f t="shared" si="850"/>
        <v>104.60555555555558</v>
      </c>
      <c r="AG4518" s="105">
        <f t="shared" si="851"/>
        <v>886.39444444444439</v>
      </c>
    </row>
    <row r="4519" spans="1:33" s="88" customFormat="1" x14ac:dyDescent="0.35">
      <c r="A4519" s="21">
        <v>10141103</v>
      </c>
      <c r="B4519" s="115" t="s">
        <v>1665</v>
      </c>
      <c r="C4519" s="115" t="s">
        <v>710</v>
      </c>
      <c r="D4519" s="21" t="s">
        <v>6624</v>
      </c>
      <c r="E4519" s="114" t="str">
        <f t="shared" si="841"/>
        <v>TRANSFORMADOR MARCA:TM AGCBT/PTS0204 AGCBT/PTS0204</v>
      </c>
      <c r="F4519" s="61" t="s">
        <v>6625</v>
      </c>
      <c r="G4519" s="21" t="s">
        <v>6624</v>
      </c>
      <c r="H4519" s="21" t="s">
        <v>3407</v>
      </c>
      <c r="I4519" s="21" t="s">
        <v>2113</v>
      </c>
      <c r="J4519" s="21"/>
      <c r="K4519" s="121" t="s">
        <v>6623</v>
      </c>
      <c r="L4519" s="121" t="s">
        <v>6622</v>
      </c>
      <c r="M4519" s="61">
        <v>200</v>
      </c>
      <c r="N4519" s="121">
        <v>33</v>
      </c>
      <c r="O4519" s="61">
        <v>0.4</v>
      </c>
      <c r="P4519" s="61">
        <v>3</v>
      </c>
      <c r="Q4519" s="121">
        <v>2013</v>
      </c>
      <c r="R4519" s="121" t="s">
        <v>1769</v>
      </c>
      <c r="S4519" s="61">
        <v>904912</v>
      </c>
      <c r="T4519" s="116">
        <v>991</v>
      </c>
      <c r="U4519" s="111">
        <v>45</v>
      </c>
      <c r="V4519" s="113">
        <f t="shared" si="842"/>
        <v>907.31555555555553</v>
      </c>
      <c r="W4519" s="113">
        <f t="shared" si="843"/>
        <v>83.684444444444466</v>
      </c>
      <c r="X4519" s="112">
        <f t="shared" si="844"/>
        <v>83684.444444444467</v>
      </c>
      <c r="Y4519" s="111"/>
      <c r="Z4519" s="110">
        <f t="shared" si="852"/>
        <v>41</v>
      </c>
      <c r="AA4519" s="109">
        <f t="shared" si="845"/>
        <v>49.550000000000004</v>
      </c>
      <c r="AB4519" s="109">
        <f t="shared" si="846"/>
        <v>49550.000000000007</v>
      </c>
      <c r="AC4519" s="108">
        <f t="shared" si="847"/>
        <v>941.45</v>
      </c>
      <c r="AD4519" s="107">
        <f t="shared" si="848"/>
        <v>2.2222222222222223E-2</v>
      </c>
      <c r="AE4519" s="106">
        <f t="shared" si="849"/>
        <v>20.921111111111113</v>
      </c>
      <c r="AF4519" s="105">
        <f t="shared" si="850"/>
        <v>104.60555555555558</v>
      </c>
      <c r="AG4519" s="105">
        <f t="shared" si="851"/>
        <v>886.39444444444439</v>
      </c>
    </row>
    <row r="4520" spans="1:33" s="88" customFormat="1" x14ac:dyDescent="0.35">
      <c r="A4520" s="21">
        <v>10141103</v>
      </c>
      <c r="B4520" s="115" t="s">
        <v>1665</v>
      </c>
      <c r="C4520" s="115" t="s">
        <v>710</v>
      </c>
      <c r="D4520" s="21" t="s">
        <v>6620</v>
      </c>
      <c r="E4520" s="114" t="str">
        <f t="shared" si="841"/>
        <v>TRANSFORMADOR MARCA:TM AGCBT/PTS0216 AGCBT/PTS0216</v>
      </c>
      <c r="F4520" s="61" t="s">
        <v>6621</v>
      </c>
      <c r="G4520" s="21" t="s">
        <v>6620</v>
      </c>
      <c r="H4520" s="21" t="s">
        <v>3407</v>
      </c>
      <c r="I4520" s="21" t="s">
        <v>2113</v>
      </c>
      <c r="J4520" s="21"/>
      <c r="K4520" s="121" t="s">
        <v>6619</v>
      </c>
      <c r="L4520" s="121" t="s">
        <v>6618</v>
      </c>
      <c r="M4520" s="61">
        <v>250</v>
      </c>
      <c r="N4520" s="121">
        <v>33</v>
      </c>
      <c r="O4520" s="61">
        <v>0.4</v>
      </c>
      <c r="P4520" s="61">
        <v>3</v>
      </c>
      <c r="Q4520" s="121">
        <v>2013</v>
      </c>
      <c r="R4520" s="61" t="s">
        <v>1769</v>
      </c>
      <c r="S4520" s="61">
        <v>1307065</v>
      </c>
      <c r="T4520" s="116">
        <v>991</v>
      </c>
      <c r="U4520" s="111">
        <v>45</v>
      </c>
      <c r="V4520" s="113">
        <f t="shared" si="842"/>
        <v>907.31555555555553</v>
      </c>
      <c r="W4520" s="113">
        <f t="shared" si="843"/>
        <v>83.684444444444466</v>
      </c>
      <c r="X4520" s="112">
        <f t="shared" si="844"/>
        <v>83684.444444444467</v>
      </c>
      <c r="Y4520" s="111"/>
      <c r="Z4520" s="110">
        <f t="shared" si="852"/>
        <v>41</v>
      </c>
      <c r="AA4520" s="109">
        <f t="shared" si="845"/>
        <v>49.550000000000004</v>
      </c>
      <c r="AB4520" s="109">
        <f t="shared" si="846"/>
        <v>49550.000000000007</v>
      </c>
      <c r="AC4520" s="108">
        <f t="shared" si="847"/>
        <v>941.45</v>
      </c>
      <c r="AD4520" s="107">
        <f t="shared" si="848"/>
        <v>2.2222222222222223E-2</v>
      </c>
      <c r="AE4520" s="106">
        <f t="shared" si="849"/>
        <v>20.921111111111113</v>
      </c>
      <c r="AF4520" s="105">
        <f t="shared" si="850"/>
        <v>104.60555555555558</v>
      </c>
      <c r="AG4520" s="105">
        <f t="shared" si="851"/>
        <v>886.39444444444439</v>
      </c>
    </row>
    <row r="4521" spans="1:33" s="88" customFormat="1" x14ac:dyDescent="0.35">
      <c r="A4521" s="21">
        <v>10141103</v>
      </c>
      <c r="B4521" s="115" t="s">
        <v>1665</v>
      </c>
      <c r="C4521" s="115" t="s">
        <v>710</v>
      </c>
      <c r="D4521" s="21" t="s">
        <v>6616</v>
      </c>
      <c r="E4521" s="114" t="str">
        <f t="shared" si="841"/>
        <v>TRANSFORMADOR MARCA:TM AGCBT/PTS0219 AGCBT/PTS0219</v>
      </c>
      <c r="F4521" s="61" t="s">
        <v>6617</v>
      </c>
      <c r="G4521" s="21" t="s">
        <v>6616</v>
      </c>
      <c r="H4521" s="21" t="s">
        <v>3407</v>
      </c>
      <c r="I4521" s="21" t="s">
        <v>2113</v>
      </c>
      <c r="J4521" s="57"/>
      <c r="K4521" s="121" t="s">
        <v>6615</v>
      </c>
      <c r="L4521" s="121" t="s">
        <v>6614</v>
      </c>
      <c r="M4521" s="61">
        <v>315</v>
      </c>
      <c r="N4521" s="121">
        <v>33</v>
      </c>
      <c r="O4521" s="61">
        <v>0.4</v>
      </c>
      <c r="P4521" s="61">
        <v>3</v>
      </c>
      <c r="Q4521" s="121">
        <v>2013</v>
      </c>
      <c r="R4521" s="61" t="s">
        <v>1769</v>
      </c>
      <c r="S4521" s="61">
        <v>895502</v>
      </c>
      <c r="T4521" s="116">
        <v>1039</v>
      </c>
      <c r="U4521" s="111">
        <v>45</v>
      </c>
      <c r="V4521" s="113">
        <f t="shared" si="842"/>
        <v>951.26222222222225</v>
      </c>
      <c r="W4521" s="113">
        <f t="shared" si="843"/>
        <v>87.737777777777751</v>
      </c>
      <c r="X4521" s="112">
        <f t="shared" si="844"/>
        <v>87737.777777777752</v>
      </c>
      <c r="Y4521" s="111"/>
      <c r="Z4521" s="110">
        <f t="shared" si="852"/>
        <v>41</v>
      </c>
      <c r="AA4521" s="109">
        <f t="shared" si="845"/>
        <v>51.95</v>
      </c>
      <c r="AB4521" s="109">
        <f t="shared" si="846"/>
        <v>51950</v>
      </c>
      <c r="AC4521" s="108">
        <f t="shared" si="847"/>
        <v>987.05</v>
      </c>
      <c r="AD4521" s="107">
        <f t="shared" si="848"/>
        <v>2.2222222222222223E-2</v>
      </c>
      <c r="AE4521" s="106">
        <f t="shared" si="849"/>
        <v>21.934444444444445</v>
      </c>
      <c r="AF4521" s="105">
        <f t="shared" si="850"/>
        <v>109.67222222222219</v>
      </c>
      <c r="AG4521" s="105">
        <f t="shared" si="851"/>
        <v>929.32777777777778</v>
      </c>
    </row>
    <row r="4522" spans="1:33" s="88" customFormat="1" x14ac:dyDescent="0.35">
      <c r="A4522" s="21">
        <v>10141103</v>
      </c>
      <c r="B4522" s="115" t="s">
        <v>1665</v>
      </c>
      <c r="C4522" s="115" t="s">
        <v>710</v>
      </c>
      <c r="D4522" s="21" t="s">
        <v>6612</v>
      </c>
      <c r="E4522" s="114" t="str">
        <f t="shared" si="841"/>
        <v>TRANSFORMADOR MARCA:TM AGMJC/PTS0240 AGMJC/PTS0240</v>
      </c>
      <c r="F4522" s="61" t="s">
        <v>6613</v>
      </c>
      <c r="G4522" s="21" t="s">
        <v>6612</v>
      </c>
      <c r="H4522" s="21" t="s">
        <v>2114</v>
      </c>
      <c r="I4522" s="21" t="s">
        <v>2113</v>
      </c>
      <c r="J4522" s="57"/>
      <c r="K4522" s="121" t="s">
        <v>6611</v>
      </c>
      <c r="L4522" s="121" t="s">
        <v>6610</v>
      </c>
      <c r="M4522" s="61">
        <v>250</v>
      </c>
      <c r="N4522" s="121">
        <v>33</v>
      </c>
      <c r="O4522" s="61">
        <v>0.4</v>
      </c>
      <c r="P4522" s="156">
        <v>3</v>
      </c>
      <c r="Q4522" s="61">
        <v>2013</v>
      </c>
      <c r="R4522" s="61" t="s">
        <v>1769</v>
      </c>
      <c r="S4522" s="61">
        <v>904807</v>
      </c>
      <c r="T4522" s="116">
        <v>991</v>
      </c>
      <c r="U4522" s="111">
        <v>45</v>
      </c>
      <c r="V4522" s="113">
        <f t="shared" si="842"/>
        <v>907.31555555555553</v>
      </c>
      <c r="W4522" s="113">
        <f t="shared" si="843"/>
        <v>83.684444444444466</v>
      </c>
      <c r="X4522" s="112">
        <f t="shared" si="844"/>
        <v>83684.444444444467</v>
      </c>
      <c r="Y4522" s="111"/>
      <c r="Z4522" s="110">
        <f t="shared" si="852"/>
        <v>41</v>
      </c>
      <c r="AA4522" s="109">
        <f t="shared" si="845"/>
        <v>49.550000000000004</v>
      </c>
      <c r="AB4522" s="109">
        <f t="shared" si="846"/>
        <v>49550.000000000007</v>
      </c>
      <c r="AC4522" s="108">
        <f t="shared" si="847"/>
        <v>941.45</v>
      </c>
      <c r="AD4522" s="107">
        <f t="shared" si="848"/>
        <v>2.2222222222222223E-2</v>
      </c>
      <c r="AE4522" s="106">
        <f t="shared" si="849"/>
        <v>20.921111111111113</v>
      </c>
      <c r="AF4522" s="105">
        <f t="shared" si="850"/>
        <v>104.60555555555558</v>
      </c>
      <c r="AG4522" s="105">
        <f t="shared" si="851"/>
        <v>886.39444444444439</v>
      </c>
    </row>
    <row r="4523" spans="1:33" s="88" customFormat="1" x14ac:dyDescent="0.35">
      <c r="A4523" s="21">
        <v>10141103</v>
      </c>
      <c r="B4523" s="162" t="s">
        <v>1665</v>
      </c>
      <c r="C4523" s="115" t="s">
        <v>710</v>
      </c>
      <c r="D4523" s="21"/>
      <c r="E4523" s="114" t="str">
        <f t="shared" si="841"/>
        <v xml:space="preserve">TRANSFORMADOR MARCA:Astor PEMBA </v>
      </c>
      <c r="F4523" s="21" t="s">
        <v>1869</v>
      </c>
      <c r="G4523" s="21" t="s">
        <v>237</v>
      </c>
      <c r="H4523" s="21" t="s">
        <v>237</v>
      </c>
      <c r="I4523" s="21" t="s">
        <v>6609</v>
      </c>
      <c r="J4523" s="21"/>
      <c r="K4523" s="21" t="s">
        <v>4283</v>
      </c>
      <c r="L4523" s="21" t="s">
        <v>6608</v>
      </c>
      <c r="M4523" s="21">
        <v>250</v>
      </c>
      <c r="N4523" s="21">
        <v>33</v>
      </c>
      <c r="O4523" s="21" t="s">
        <v>581</v>
      </c>
      <c r="P4523" s="21">
        <v>3</v>
      </c>
      <c r="Q4523" s="21">
        <v>2013</v>
      </c>
      <c r="R4523" s="21" t="s">
        <v>1661</v>
      </c>
      <c r="S4523" s="21" t="s">
        <v>2641</v>
      </c>
      <c r="T4523" s="116">
        <v>991</v>
      </c>
      <c r="U4523" s="111">
        <v>45</v>
      </c>
      <c r="V4523" s="113">
        <f t="shared" si="842"/>
        <v>907.31555555555553</v>
      </c>
      <c r="W4523" s="113">
        <f t="shared" si="843"/>
        <v>83.684444444444466</v>
      </c>
      <c r="X4523" s="112">
        <f t="shared" si="844"/>
        <v>83684.444444444467</v>
      </c>
      <c r="Y4523" s="111"/>
      <c r="Z4523" s="110">
        <f t="shared" si="852"/>
        <v>41</v>
      </c>
      <c r="AA4523" s="109">
        <f t="shared" si="845"/>
        <v>49.550000000000004</v>
      </c>
      <c r="AB4523" s="109">
        <f t="shared" si="846"/>
        <v>49550.000000000007</v>
      </c>
      <c r="AC4523" s="108">
        <f t="shared" si="847"/>
        <v>941.45</v>
      </c>
      <c r="AD4523" s="107">
        <f t="shared" si="848"/>
        <v>2.2222222222222223E-2</v>
      </c>
      <c r="AE4523" s="106">
        <f t="shared" si="849"/>
        <v>20.921111111111113</v>
      </c>
      <c r="AF4523" s="105">
        <f t="shared" si="850"/>
        <v>104.60555555555558</v>
      </c>
      <c r="AG4523" s="105">
        <f t="shared" si="851"/>
        <v>886.39444444444439</v>
      </c>
    </row>
    <row r="4524" spans="1:33" s="88" customFormat="1" x14ac:dyDescent="0.35">
      <c r="A4524" s="21">
        <v>10141103</v>
      </c>
      <c r="B4524" s="162" t="s">
        <v>1665</v>
      </c>
      <c r="C4524" s="115" t="s">
        <v>710</v>
      </c>
      <c r="D4524" s="21"/>
      <c r="E4524" s="114" t="str">
        <f t="shared" si="841"/>
        <v xml:space="preserve">TRANSFORMADOR MARCA:TM PEMBA </v>
      </c>
      <c r="F4524" s="21" t="s">
        <v>1869</v>
      </c>
      <c r="G4524" s="21" t="s">
        <v>237</v>
      </c>
      <c r="H4524" s="21" t="s">
        <v>237</v>
      </c>
      <c r="I4524" s="21" t="s">
        <v>6607</v>
      </c>
      <c r="J4524" s="21"/>
      <c r="K4524" s="21" t="s">
        <v>6606</v>
      </c>
      <c r="L4524" s="21" t="s">
        <v>6605</v>
      </c>
      <c r="M4524" s="21">
        <v>250</v>
      </c>
      <c r="N4524" s="21">
        <v>33</v>
      </c>
      <c r="O4524" s="21" t="s">
        <v>581</v>
      </c>
      <c r="P4524" s="21">
        <v>3</v>
      </c>
      <c r="Q4524" s="21">
        <v>2013</v>
      </c>
      <c r="R4524" s="21" t="s">
        <v>1769</v>
      </c>
      <c r="S4524" s="21">
        <v>1303001</v>
      </c>
      <c r="T4524" s="116">
        <v>991</v>
      </c>
      <c r="U4524" s="111">
        <v>45</v>
      </c>
      <c r="V4524" s="113">
        <f t="shared" si="842"/>
        <v>907.31555555555553</v>
      </c>
      <c r="W4524" s="113">
        <f t="shared" si="843"/>
        <v>83.684444444444466</v>
      </c>
      <c r="X4524" s="112">
        <f t="shared" si="844"/>
        <v>83684.444444444467</v>
      </c>
      <c r="Y4524" s="111"/>
      <c r="Z4524" s="110">
        <f t="shared" si="852"/>
        <v>41</v>
      </c>
      <c r="AA4524" s="109">
        <f t="shared" si="845"/>
        <v>49.550000000000004</v>
      </c>
      <c r="AB4524" s="109">
        <f t="shared" si="846"/>
        <v>49550.000000000007</v>
      </c>
      <c r="AC4524" s="108">
        <f t="shared" si="847"/>
        <v>941.45</v>
      </c>
      <c r="AD4524" s="107">
        <f t="shared" si="848"/>
        <v>2.2222222222222223E-2</v>
      </c>
      <c r="AE4524" s="106">
        <f t="shared" si="849"/>
        <v>20.921111111111113</v>
      </c>
      <c r="AF4524" s="105">
        <f t="shared" si="850"/>
        <v>104.60555555555558</v>
      </c>
      <c r="AG4524" s="105">
        <f t="shared" si="851"/>
        <v>886.39444444444439</v>
      </c>
    </row>
    <row r="4525" spans="1:33" s="88" customFormat="1" x14ac:dyDescent="0.35">
      <c r="A4525" s="21">
        <v>10141103</v>
      </c>
      <c r="B4525" s="162" t="s">
        <v>1665</v>
      </c>
      <c r="C4525" s="115" t="s">
        <v>710</v>
      </c>
      <c r="D4525" s="21"/>
      <c r="E4525" s="114" t="str">
        <f t="shared" si="841"/>
        <v xml:space="preserve">TRANSFORMADOR MARCA:POWERTECH MONTEPUEZ </v>
      </c>
      <c r="F4525" s="57" t="s">
        <v>1855</v>
      </c>
      <c r="G4525" s="21" t="s">
        <v>222</v>
      </c>
      <c r="H4525" s="21" t="s">
        <v>222</v>
      </c>
      <c r="I4525" s="61" t="s">
        <v>6604</v>
      </c>
      <c r="J4525" s="57"/>
      <c r="K4525" s="61" t="s">
        <v>3376</v>
      </c>
      <c r="L4525" s="61" t="s">
        <v>6601</v>
      </c>
      <c r="M4525" s="61">
        <v>100</v>
      </c>
      <c r="N4525" s="61">
        <v>33</v>
      </c>
      <c r="O4525" s="21" t="s">
        <v>581</v>
      </c>
      <c r="P4525" s="21">
        <v>3</v>
      </c>
      <c r="Q4525" s="57">
        <v>2013</v>
      </c>
      <c r="R4525" s="61" t="s">
        <v>295</v>
      </c>
      <c r="S4525" s="61" t="s">
        <v>6603</v>
      </c>
      <c r="T4525" s="116">
        <v>763</v>
      </c>
      <c r="U4525" s="111">
        <v>45</v>
      </c>
      <c r="V4525" s="113">
        <f t="shared" si="842"/>
        <v>698.56888888888886</v>
      </c>
      <c r="W4525" s="113">
        <f t="shared" si="843"/>
        <v>64.431111111111136</v>
      </c>
      <c r="X4525" s="112">
        <f t="shared" si="844"/>
        <v>64431.111111111139</v>
      </c>
      <c r="Y4525" s="111"/>
      <c r="Z4525" s="110">
        <f t="shared" si="852"/>
        <v>41</v>
      </c>
      <c r="AA4525" s="109">
        <f t="shared" si="845"/>
        <v>38.15</v>
      </c>
      <c r="AB4525" s="109">
        <f t="shared" si="846"/>
        <v>38150</v>
      </c>
      <c r="AC4525" s="108">
        <f t="shared" si="847"/>
        <v>724.85</v>
      </c>
      <c r="AD4525" s="107">
        <f t="shared" si="848"/>
        <v>2.2222222222222223E-2</v>
      </c>
      <c r="AE4525" s="106">
        <f t="shared" si="849"/>
        <v>16.10777777777778</v>
      </c>
      <c r="AF4525" s="105">
        <f t="shared" si="850"/>
        <v>80.53888888888892</v>
      </c>
      <c r="AG4525" s="105">
        <f t="shared" si="851"/>
        <v>682.46111111111111</v>
      </c>
    </row>
    <row r="4526" spans="1:33" s="88" customFormat="1" x14ac:dyDescent="0.35">
      <c r="A4526" s="21">
        <v>10141103</v>
      </c>
      <c r="B4526" s="162" t="s">
        <v>1665</v>
      </c>
      <c r="C4526" s="115" t="s">
        <v>710</v>
      </c>
      <c r="D4526" s="21"/>
      <c r="E4526" s="114" t="str">
        <f t="shared" si="841"/>
        <v xml:space="preserve">TRANSFORMADOR MARCA:POWERTECH MONTEPUEZ </v>
      </c>
      <c r="F4526" s="57" t="s">
        <v>1855</v>
      </c>
      <c r="G4526" s="21" t="s">
        <v>222</v>
      </c>
      <c r="H4526" s="21" t="s">
        <v>222</v>
      </c>
      <c r="I4526" s="61" t="s">
        <v>6602</v>
      </c>
      <c r="J4526" s="57"/>
      <c r="K4526" s="61" t="s">
        <v>3376</v>
      </c>
      <c r="L4526" s="61" t="s">
        <v>6601</v>
      </c>
      <c r="M4526" s="61">
        <v>100</v>
      </c>
      <c r="N4526" s="61">
        <v>33</v>
      </c>
      <c r="O4526" s="21" t="s">
        <v>581</v>
      </c>
      <c r="P4526" s="21">
        <v>3</v>
      </c>
      <c r="Q4526" s="57">
        <v>2013</v>
      </c>
      <c r="R4526" s="61" t="s">
        <v>295</v>
      </c>
      <c r="S4526" s="61" t="s">
        <v>6600</v>
      </c>
      <c r="T4526" s="116">
        <v>763</v>
      </c>
      <c r="U4526" s="111">
        <v>45</v>
      </c>
      <c r="V4526" s="113">
        <f t="shared" si="842"/>
        <v>698.56888888888886</v>
      </c>
      <c r="W4526" s="113">
        <f t="shared" si="843"/>
        <v>64.431111111111136</v>
      </c>
      <c r="X4526" s="112">
        <f t="shared" si="844"/>
        <v>64431.111111111139</v>
      </c>
      <c r="Y4526" s="111"/>
      <c r="Z4526" s="110">
        <f t="shared" si="852"/>
        <v>41</v>
      </c>
      <c r="AA4526" s="109">
        <f t="shared" si="845"/>
        <v>38.15</v>
      </c>
      <c r="AB4526" s="109">
        <f t="shared" si="846"/>
        <v>38150</v>
      </c>
      <c r="AC4526" s="108">
        <f t="shared" si="847"/>
        <v>724.85</v>
      </c>
      <c r="AD4526" s="107">
        <f t="shared" si="848"/>
        <v>2.2222222222222223E-2</v>
      </c>
      <c r="AE4526" s="106">
        <f t="shared" si="849"/>
        <v>16.10777777777778</v>
      </c>
      <c r="AF4526" s="105">
        <f t="shared" si="850"/>
        <v>80.53888888888892</v>
      </c>
      <c r="AG4526" s="105">
        <f t="shared" si="851"/>
        <v>682.46111111111111</v>
      </c>
    </row>
    <row r="4527" spans="1:33" s="88" customFormat="1" x14ac:dyDescent="0.35">
      <c r="A4527" s="21">
        <v>10141103</v>
      </c>
      <c r="B4527" s="162" t="s">
        <v>1665</v>
      </c>
      <c r="C4527" s="115" t="s">
        <v>710</v>
      </c>
      <c r="D4527" s="21"/>
      <c r="E4527" s="114" t="str">
        <f t="shared" si="841"/>
        <v xml:space="preserve">TRANSFORMADOR MARCA:POWERTECH MONTEPUEZ </v>
      </c>
      <c r="F4527" s="57" t="s">
        <v>1855</v>
      </c>
      <c r="G4527" s="21" t="s">
        <v>222</v>
      </c>
      <c r="H4527" s="21" t="s">
        <v>222</v>
      </c>
      <c r="I4527" s="61" t="s">
        <v>5571</v>
      </c>
      <c r="J4527" s="57"/>
      <c r="K4527" s="61" t="s">
        <v>6599</v>
      </c>
      <c r="L4527" s="61" t="s">
        <v>6598</v>
      </c>
      <c r="M4527" s="61">
        <v>160</v>
      </c>
      <c r="N4527" s="61">
        <v>33</v>
      </c>
      <c r="O4527" s="21" t="s">
        <v>581</v>
      </c>
      <c r="P4527" s="21">
        <v>3</v>
      </c>
      <c r="Q4527" s="57">
        <v>2013</v>
      </c>
      <c r="R4527" s="61" t="s">
        <v>295</v>
      </c>
      <c r="S4527" s="61" t="s">
        <v>6597</v>
      </c>
      <c r="T4527" s="116">
        <v>991</v>
      </c>
      <c r="U4527" s="111">
        <v>45</v>
      </c>
      <c r="V4527" s="113">
        <f t="shared" si="842"/>
        <v>907.31555555555553</v>
      </c>
      <c r="W4527" s="113">
        <f t="shared" si="843"/>
        <v>83.684444444444466</v>
      </c>
      <c r="X4527" s="112">
        <f t="shared" si="844"/>
        <v>83684.444444444467</v>
      </c>
      <c r="Y4527" s="111"/>
      <c r="Z4527" s="110">
        <f t="shared" si="852"/>
        <v>41</v>
      </c>
      <c r="AA4527" s="109">
        <f t="shared" si="845"/>
        <v>49.550000000000004</v>
      </c>
      <c r="AB4527" s="109">
        <f t="shared" si="846"/>
        <v>49550.000000000007</v>
      </c>
      <c r="AC4527" s="108">
        <f t="shared" si="847"/>
        <v>941.45</v>
      </c>
      <c r="AD4527" s="107">
        <f t="shared" si="848"/>
        <v>2.2222222222222223E-2</v>
      </c>
      <c r="AE4527" s="106">
        <f t="shared" si="849"/>
        <v>20.921111111111113</v>
      </c>
      <c r="AF4527" s="105">
        <f t="shared" si="850"/>
        <v>104.60555555555558</v>
      </c>
      <c r="AG4527" s="105">
        <f t="shared" si="851"/>
        <v>886.39444444444439</v>
      </c>
    </row>
    <row r="4528" spans="1:33" s="88" customFormat="1" x14ac:dyDescent="0.35">
      <c r="A4528" s="21">
        <v>10141103</v>
      </c>
      <c r="B4528" s="162" t="s">
        <v>1665</v>
      </c>
      <c r="C4528" s="115" t="s">
        <v>710</v>
      </c>
      <c r="D4528" s="21"/>
      <c r="E4528" s="114" t="str">
        <f t="shared" si="841"/>
        <v xml:space="preserve">TRANSFORMADOR MARCA:POWERTECH MONTEPUEZ </v>
      </c>
      <c r="F4528" s="57" t="s">
        <v>1855</v>
      </c>
      <c r="G4528" s="21" t="s">
        <v>222</v>
      </c>
      <c r="H4528" s="21" t="s">
        <v>222</v>
      </c>
      <c r="I4528" s="61" t="s">
        <v>3365</v>
      </c>
      <c r="J4528" s="57"/>
      <c r="K4528" s="61" t="s">
        <v>6596</v>
      </c>
      <c r="L4528" s="61" t="s">
        <v>6595</v>
      </c>
      <c r="M4528" s="61">
        <v>160</v>
      </c>
      <c r="N4528" s="61">
        <v>33</v>
      </c>
      <c r="O4528" s="21" t="s">
        <v>581</v>
      </c>
      <c r="P4528" s="21">
        <v>3</v>
      </c>
      <c r="Q4528" s="57">
        <v>2013</v>
      </c>
      <c r="R4528" s="61" t="s">
        <v>295</v>
      </c>
      <c r="S4528" s="61">
        <v>591319</v>
      </c>
      <c r="T4528" s="116">
        <v>991</v>
      </c>
      <c r="U4528" s="111">
        <v>45</v>
      </c>
      <c r="V4528" s="113">
        <f t="shared" si="842"/>
        <v>907.31555555555553</v>
      </c>
      <c r="W4528" s="113">
        <f t="shared" si="843"/>
        <v>83.684444444444466</v>
      </c>
      <c r="X4528" s="112">
        <f t="shared" si="844"/>
        <v>83684.444444444467</v>
      </c>
      <c r="Y4528" s="111"/>
      <c r="Z4528" s="110">
        <f t="shared" si="852"/>
        <v>41</v>
      </c>
      <c r="AA4528" s="109">
        <f t="shared" si="845"/>
        <v>49.550000000000004</v>
      </c>
      <c r="AB4528" s="109">
        <f t="shared" si="846"/>
        <v>49550.000000000007</v>
      </c>
      <c r="AC4528" s="108">
        <f t="shared" si="847"/>
        <v>941.45</v>
      </c>
      <c r="AD4528" s="107">
        <f t="shared" si="848"/>
        <v>2.2222222222222223E-2</v>
      </c>
      <c r="AE4528" s="106">
        <f t="shared" si="849"/>
        <v>20.921111111111113</v>
      </c>
      <c r="AF4528" s="105">
        <f t="shared" si="850"/>
        <v>104.60555555555558</v>
      </c>
      <c r="AG4528" s="105">
        <f t="shared" si="851"/>
        <v>886.39444444444439</v>
      </c>
    </row>
    <row r="4529" spans="1:33" s="88" customFormat="1" x14ac:dyDescent="0.35">
      <c r="A4529" s="21">
        <v>10141103</v>
      </c>
      <c r="B4529" s="162" t="s">
        <v>1665</v>
      </c>
      <c r="C4529" s="115" t="s">
        <v>710</v>
      </c>
      <c r="D4529" s="21"/>
      <c r="E4529" s="114" t="str">
        <f t="shared" si="841"/>
        <v xml:space="preserve">TRANSFORMADOR MARCA:POWERTECH MONTEPUEZ </v>
      </c>
      <c r="F4529" s="57" t="s">
        <v>1855</v>
      </c>
      <c r="G4529" s="21" t="s">
        <v>222</v>
      </c>
      <c r="H4529" s="21" t="s">
        <v>222</v>
      </c>
      <c r="I4529" s="61" t="s">
        <v>6594</v>
      </c>
      <c r="J4529" s="21"/>
      <c r="K4529" s="61" t="s">
        <v>6593</v>
      </c>
      <c r="L4529" s="61" t="s">
        <v>6592</v>
      </c>
      <c r="M4529" s="61">
        <v>125</v>
      </c>
      <c r="N4529" s="61">
        <v>33</v>
      </c>
      <c r="O4529" s="21" t="s">
        <v>581</v>
      </c>
      <c r="P4529" s="21">
        <v>3</v>
      </c>
      <c r="Q4529" s="61">
        <v>2013</v>
      </c>
      <c r="R4529" s="61" t="s">
        <v>295</v>
      </c>
      <c r="S4529" s="61" t="s">
        <v>6591</v>
      </c>
      <c r="T4529" s="116">
        <v>763</v>
      </c>
      <c r="U4529" s="111">
        <v>45</v>
      </c>
      <c r="V4529" s="113">
        <f t="shared" si="842"/>
        <v>698.56888888888886</v>
      </c>
      <c r="W4529" s="113">
        <f t="shared" si="843"/>
        <v>64.431111111111136</v>
      </c>
      <c r="X4529" s="112">
        <f t="shared" si="844"/>
        <v>64431.111111111139</v>
      </c>
      <c r="Y4529" s="111"/>
      <c r="Z4529" s="110">
        <f t="shared" si="852"/>
        <v>41</v>
      </c>
      <c r="AA4529" s="109">
        <f t="shared" si="845"/>
        <v>38.15</v>
      </c>
      <c r="AB4529" s="109">
        <f t="shared" si="846"/>
        <v>38150</v>
      </c>
      <c r="AC4529" s="108">
        <f t="shared" si="847"/>
        <v>724.85</v>
      </c>
      <c r="AD4529" s="107">
        <f t="shared" si="848"/>
        <v>2.2222222222222223E-2</v>
      </c>
      <c r="AE4529" s="106">
        <f t="shared" si="849"/>
        <v>16.10777777777778</v>
      </c>
      <c r="AF4529" s="105">
        <f t="shared" si="850"/>
        <v>80.53888888888892</v>
      </c>
      <c r="AG4529" s="105">
        <f t="shared" si="851"/>
        <v>682.46111111111111</v>
      </c>
    </row>
    <row r="4530" spans="1:33" s="88" customFormat="1" x14ac:dyDescent="0.35">
      <c r="A4530" s="21">
        <v>10141103</v>
      </c>
      <c r="B4530" s="162" t="s">
        <v>1665</v>
      </c>
      <c r="C4530" s="115" t="s">
        <v>710</v>
      </c>
      <c r="D4530" s="21"/>
      <c r="E4530" s="114" t="str">
        <f t="shared" si="841"/>
        <v xml:space="preserve">TRANSFORMADOR MARCA:TUSCO TRAFO MONTEPUEZ </v>
      </c>
      <c r="F4530" s="57" t="s">
        <v>1855</v>
      </c>
      <c r="G4530" s="21" t="s">
        <v>222</v>
      </c>
      <c r="H4530" s="21" t="s">
        <v>222</v>
      </c>
      <c r="I4530" s="61" t="s">
        <v>6590</v>
      </c>
      <c r="J4530" s="21"/>
      <c r="K4530" s="61" t="s">
        <v>6589</v>
      </c>
      <c r="L4530" s="61" t="s">
        <v>6588</v>
      </c>
      <c r="M4530" s="61">
        <v>160</v>
      </c>
      <c r="N4530" s="61">
        <v>33</v>
      </c>
      <c r="O4530" s="21" t="s">
        <v>581</v>
      </c>
      <c r="P4530" s="21">
        <v>3</v>
      </c>
      <c r="Q4530" s="61">
        <v>2013</v>
      </c>
      <c r="R4530" s="61" t="s">
        <v>219</v>
      </c>
      <c r="S4530" s="61">
        <v>496294</v>
      </c>
      <c r="T4530" s="116">
        <v>991</v>
      </c>
      <c r="U4530" s="111">
        <v>45</v>
      </c>
      <c r="V4530" s="113">
        <f t="shared" si="842"/>
        <v>907.31555555555553</v>
      </c>
      <c r="W4530" s="113">
        <f t="shared" si="843"/>
        <v>83.684444444444466</v>
      </c>
      <c r="X4530" s="112">
        <f t="shared" si="844"/>
        <v>83684.444444444467</v>
      </c>
      <c r="Y4530" s="111"/>
      <c r="Z4530" s="110">
        <f t="shared" si="852"/>
        <v>41</v>
      </c>
      <c r="AA4530" s="109">
        <f t="shared" si="845"/>
        <v>49.550000000000004</v>
      </c>
      <c r="AB4530" s="109">
        <f t="shared" si="846"/>
        <v>49550.000000000007</v>
      </c>
      <c r="AC4530" s="108">
        <f t="shared" si="847"/>
        <v>941.45</v>
      </c>
      <c r="AD4530" s="107">
        <f t="shared" si="848"/>
        <v>2.2222222222222223E-2</v>
      </c>
      <c r="AE4530" s="106">
        <f t="shared" si="849"/>
        <v>20.921111111111113</v>
      </c>
      <c r="AF4530" s="105">
        <f t="shared" si="850"/>
        <v>104.60555555555558</v>
      </c>
      <c r="AG4530" s="105">
        <f t="shared" si="851"/>
        <v>886.39444444444439</v>
      </c>
    </row>
    <row r="4531" spans="1:33" s="88" customFormat="1" x14ac:dyDescent="0.35">
      <c r="A4531" s="21">
        <v>10141103</v>
      </c>
      <c r="B4531" s="162" t="s">
        <v>1665</v>
      </c>
      <c r="C4531" s="115" t="s">
        <v>710</v>
      </c>
      <c r="D4531" s="21"/>
      <c r="E4531" s="114" t="str">
        <f t="shared" si="841"/>
        <v xml:space="preserve">TRANSFORMADOR MARCA:ASTOR MONTEPUEZ </v>
      </c>
      <c r="F4531" s="57" t="s">
        <v>1855</v>
      </c>
      <c r="G4531" s="21" t="s">
        <v>222</v>
      </c>
      <c r="H4531" s="21" t="s">
        <v>222</v>
      </c>
      <c r="I4531" s="61" t="s">
        <v>6587</v>
      </c>
      <c r="J4531" s="21"/>
      <c r="K4531" s="61" t="s">
        <v>6586</v>
      </c>
      <c r="L4531" s="61" t="s">
        <v>6585</v>
      </c>
      <c r="M4531" s="61">
        <v>100</v>
      </c>
      <c r="N4531" s="61">
        <v>33</v>
      </c>
      <c r="O4531" s="21" t="s">
        <v>581</v>
      </c>
      <c r="P4531" s="21">
        <v>3</v>
      </c>
      <c r="Q4531" s="21">
        <v>2013</v>
      </c>
      <c r="R4531" s="61" t="s">
        <v>499</v>
      </c>
      <c r="S4531" s="61">
        <v>172212</v>
      </c>
      <c r="T4531" s="116">
        <v>763</v>
      </c>
      <c r="U4531" s="111">
        <v>45</v>
      </c>
      <c r="V4531" s="113">
        <f t="shared" si="842"/>
        <v>698.56888888888886</v>
      </c>
      <c r="W4531" s="113">
        <f t="shared" si="843"/>
        <v>64.431111111111136</v>
      </c>
      <c r="X4531" s="112">
        <f t="shared" si="844"/>
        <v>64431.111111111139</v>
      </c>
      <c r="Y4531" s="111"/>
      <c r="Z4531" s="110">
        <f t="shared" si="852"/>
        <v>41</v>
      </c>
      <c r="AA4531" s="109">
        <f t="shared" si="845"/>
        <v>38.15</v>
      </c>
      <c r="AB4531" s="109">
        <f t="shared" si="846"/>
        <v>38150</v>
      </c>
      <c r="AC4531" s="108">
        <f t="shared" si="847"/>
        <v>724.85</v>
      </c>
      <c r="AD4531" s="107">
        <f t="shared" si="848"/>
        <v>2.2222222222222223E-2</v>
      </c>
      <c r="AE4531" s="106">
        <f t="shared" si="849"/>
        <v>16.10777777777778</v>
      </c>
      <c r="AF4531" s="105">
        <f t="shared" si="850"/>
        <v>80.53888888888892</v>
      </c>
      <c r="AG4531" s="105">
        <f t="shared" si="851"/>
        <v>682.46111111111111</v>
      </c>
    </row>
    <row r="4532" spans="1:33" s="88" customFormat="1" x14ac:dyDescent="0.35">
      <c r="A4532" s="21">
        <v>10141103</v>
      </c>
      <c r="B4532" s="162" t="s">
        <v>1665</v>
      </c>
      <c r="C4532" s="115" t="s">
        <v>710</v>
      </c>
      <c r="D4532" s="21"/>
      <c r="E4532" s="114" t="str">
        <f t="shared" si="841"/>
        <v xml:space="preserve">TRANSFORMADOR MARCA:TUSCO TRAFO MONTEPUEZ </v>
      </c>
      <c r="F4532" s="21" t="s">
        <v>6575</v>
      </c>
      <c r="G4532" s="21" t="s">
        <v>222</v>
      </c>
      <c r="H4532" s="61" t="s">
        <v>6574</v>
      </c>
      <c r="I4532" s="61" t="s">
        <v>6584</v>
      </c>
      <c r="J4532" s="21"/>
      <c r="K4532" s="61" t="s">
        <v>6583</v>
      </c>
      <c r="L4532" s="61" t="s">
        <v>6582</v>
      </c>
      <c r="M4532" s="61">
        <v>100</v>
      </c>
      <c r="N4532" s="21">
        <v>33</v>
      </c>
      <c r="O4532" s="21" t="s">
        <v>581</v>
      </c>
      <c r="P4532" s="21">
        <v>3</v>
      </c>
      <c r="Q4532" s="21">
        <v>2013</v>
      </c>
      <c r="R4532" s="61" t="s">
        <v>219</v>
      </c>
      <c r="S4532" s="61">
        <v>551080</v>
      </c>
      <c r="T4532" s="116">
        <v>763</v>
      </c>
      <c r="U4532" s="111">
        <v>45</v>
      </c>
      <c r="V4532" s="113">
        <f t="shared" si="842"/>
        <v>698.56888888888886</v>
      </c>
      <c r="W4532" s="113">
        <f t="shared" si="843"/>
        <v>64.431111111111136</v>
      </c>
      <c r="X4532" s="112">
        <f t="shared" si="844"/>
        <v>64431.111111111139</v>
      </c>
      <c r="Y4532" s="111"/>
      <c r="Z4532" s="110">
        <f t="shared" si="852"/>
        <v>41</v>
      </c>
      <c r="AA4532" s="109">
        <f t="shared" si="845"/>
        <v>38.15</v>
      </c>
      <c r="AB4532" s="109">
        <f t="shared" si="846"/>
        <v>38150</v>
      </c>
      <c r="AC4532" s="108">
        <f t="shared" si="847"/>
        <v>724.85</v>
      </c>
      <c r="AD4532" s="107">
        <f t="shared" si="848"/>
        <v>2.2222222222222223E-2</v>
      </c>
      <c r="AE4532" s="106">
        <f t="shared" si="849"/>
        <v>16.10777777777778</v>
      </c>
      <c r="AF4532" s="105">
        <f t="shared" si="850"/>
        <v>80.53888888888892</v>
      </c>
      <c r="AG4532" s="105">
        <f t="shared" si="851"/>
        <v>682.46111111111111</v>
      </c>
    </row>
    <row r="4533" spans="1:33" s="88" customFormat="1" x14ac:dyDescent="0.35">
      <c r="A4533" s="21">
        <v>10141103</v>
      </c>
      <c r="B4533" s="162" t="s">
        <v>1665</v>
      </c>
      <c r="C4533" s="115" t="s">
        <v>710</v>
      </c>
      <c r="D4533" s="21"/>
      <c r="E4533" s="114" t="str">
        <f t="shared" si="841"/>
        <v xml:space="preserve">TRANSFORMADOR MARCA:ORMAZABAL MONTEPUEZ </v>
      </c>
      <c r="F4533" s="21" t="s">
        <v>6575</v>
      </c>
      <c r="G4533" s="21" t="s">
        <v>222</v>
      </c>
      <c r="H4533" s="61" t="s">
        <v>6574</v>
      </c>
      <c r="I4533" s="61" t="s">
        <v>6581</v>
      </c>
      <c r="J4533" s="21"/>
      <c r="K4533" s="61" t="s">
        <v>6580</v>
      </c>
      <c r="L4533" s="61" t="s">
        <v>6579</v>
      </c>
      <c r="M4533" s="61">
        <v>100</v>
      </c>
      <c r="N4533" s="21">
        <v>33</v>
      </c>
      <c r="O4533" s="21" t="s">
        <v>581</v>
      </c>
      <c r="P4533" s="21">
        <v>3</v>
      </c>
      <c r="Q4533" s="21">
        <v>2013</v>
      </c>
      <c r="R4533" s="61" t="s">
        <v>786</v>
      </c>
      <c r="S4533" s="61">
        <v>215458</v>
      </c>
      <c r="T4533" s="116">
        <v>763</v>
      </c>
      <c r="U4533" s="111">
        <v>45</v>
      </c>
      <c r="V4533" s="113">
        <f t="shared" si="842"/>
        <v>698.56888888888886</v>
      </c>
      <c r="W4533" s="113">
        <f t="shared" si="843"/>
        <v>64.431111111111136</v>
      </c>
      <c r="X4533" s="112">
        <f t="shared" si="844"/>
        <v>64431.111111111139</v>
      </c>
      <c r="Y4533" s="111"/>
      <c r="Z4533" s="110">
        <f t="shared" si="852"/>
        <v>41</v>
      </c>
      <c r="AA4533" s="109">
        <f t="shared" si="845"/>
        <v>38.15</v>
      </c>
      <c r="AB4533" s="109">
        <f t="shared" si="846"/>
        <v>38150</v>
      </c>
      <c r="AC4533" s="108">
        <f t="shared" si="847"/>
        <v>724.85</v>
      </c>
      <c r="AD4533" s="107">
        <f t="shared" si="848"/>
        <v>2.2222222222222223E-2</v>
      </c>
      <c r="AE4533" s="106">
        <f t="shared" si="849"/>
        <v>16.10777777777778</v>
      </c>
      <c r="AF4533" s="105">
        <f t="shared" si="850"/>
        <v>80.53888888888892</v>
      </c>
      <c r="AG4533" s="105">
        <f t="shared" si="851"/>
        <v>682.46111111111111</v>
      </c>
    </row>
    <row r="4534" spans="1:33" s="88" customFormat="1" x14ac:dyDescent="0.35">
      <c r="A4534" s="21">
        <v>10141103</v>
      </c>
      <c r="B4534" s="162" t="s">
        <v>1665</v>
      </c>
      <c r="C4534" s="115" t="s">
        <v>710</v>
      </c>
      <c r="D4534" s="21"/>
      <c r="E4534" s="114" t="str">
        <f t="shared" si="841"/>
        <v xml:space="preserve">TRANSFORMADOR MARCA:ORMAZABAL MONTEPUEZ </v>
      </c>
      <c r="F4534" s="40" t="s">
        <v>6575</v>
      </c>
      <c r="G4534" s="21" t="s">
        <v>222</v>
      </c>
      <c r="H4534" s="61" t="s">
        <v>6574</v>
      </c>
      <c r="I4534" s="61" t="s">
        <v>6578</v>
      </c>
      <c r="J4534" s="21"/>
      <c r="K4534" s="225" t="s">
        <v>6577</v>
      </c>
      <c r="L4534" s="225" t="s">
        <v>6576</v>
      </c>
      <c r="M4534" s="225">
        <v>100</v>
      </c>
      <c r="N4534" s="21">
        <v>33</v>
      </c>
      <c r="O4534" s="21" t="s">
        <v>581</v>
      </c>
      <c r="P4534" s="21">
        <v>3</v>
      </c>
      <c r="Q4534" s="40">
        <v>2013</v>
      </c>
      <c r="R4534" s="225" t="s">
        <v>786</v>
      </c>
      <c r="S4534" s="225">
        <v>215453</v>
      </c>
      <c r="T4534" s="116">
        <v>763</v>
      </c>
      <c r="U4534" s="111">
        <v>45</v>
      </c>
      <c r="V4534" s="113">
        <f t="shared" si="842"/>
        <v>698.56888888888886</v>
      </c>
      <c r="W4534" s="113">
        <f t="shared" si="843"/>
        <v>64.431111111111136</v>
      </c>
      <c r="X4534" s="112">
        <f t="shared" si="844"/>
        <v>64431.111111111139</v>
      </c>
      <c r="Y4534" s="111"/>
      <c r="Z4534" s="110">
        <f t="shared" si="852"/>
        <v>41</v>
      </c>
      <c r="AA4534" s="109">
        <f t="shared" si="845"/>
        <v>38.15</v>
      </c>
      <c r="AB4534" s="109">
        <f t="shared" si="846"/>
        <v>38150</v>
      </c>
      <c r="AC4534" s="108">
        <f t="shared" si="847"/>
        <v>724.85</v>
      </c>
      <c r="AD4534" s="107">
        <f t="shared" si="848"/>
        <v>2.2222222222222223E-2</v>
      </c>
      <c r="AE4534" s="106">
        <f t="shared" si="849"/>
        <v>16.10777777777778</v>
      </c>
      <c r="AF4534" s="105">
        <f t="shared" si="850"/>
        <v>80.53888888888892</v>
      </c>
      <c r="AG4534" s="105">
        <f t="shared" si="851"/>
        <v>682.46111111111111</v>
      </c>
    </row>
    <row r="4535" spans="1:33" s="88" customFormat="1" x14ac:dyDescent="0.35">
      <c r="A4535" s="21">
        <v>10141103</v>
      </c>
      <c r="B4535" s="162" t="s">
        <v>1665</v>
      </c>
      <c r="C4535" s="115" t="s">
        <v>710</v>
      </c>
      <c r="D4535" s="21"/>
      <c r="E4535" s="114" t="str">
        <f t="shared" si="841"/>
        <v xml:space="preserve">TRANSFORMADOR MARCA:ORMAZABAL MONTEPUEZ </v>
      </c>
      <c r="F4535" s="40" t="s">
        <v>6575</v>
      </c>
      <c r="G4535" s="21" t="s">
        <v>222</v>
      </c>
      <c r="H4535" s="61" t="s">
        <v>6574</v>
      </c>
      <c r="I4535" s="61" t="s">
        <v>6573</v>
      </c>
      <c r="J4535" s="21"/>
      <c r="K4535" s="225" t="s">
        <v>6572</v>
      </c>
      <c r="L4535" s="225" t="s">
        <v>6571</v>
      </c>
      <c r="M4535" s="225">
        <v>100</v>
      </c>
      <c r="N4535" s="21">
        <v>33</v>
      </c>
      <c r="O4535" s="21" t="s">
        <v>581</v>
      </c>
      <c r="P4535" s="21">
        <v>3</v>
      </c>
      <c r="Q4535" s="40">
        <v>2013</v>
      </c>
      <c r="R4535" s="225" t="s">
        <v>786</v>
      </c>
      <c r="S4535" s="225">
        <v>215457</v>
      </c>
      <c r="T4535" s="116">
        <v>763</v>
      </c>
      <c r="U4535" s="111">
        <v>45</v>
      </c>
      <c r="V4535" s="113">
        <f t="shared" si="842"/>
        <v>698.56888888888886</v>
      </c>
      <c r="W4535" s="113">
        <f t="shared" si="843"/>
        <v>64.431111111111136</v>
      </c>
      <c r="X4535" s="112">
        <f t="shared" si="844"/>
        <v>64431.111111111139</v>
      </c>
      <c r="Y4535" s="111"/>
      <c r="Z4535" s="110">
        <f t="shared" si="852"/>
        <v>41</v>
      </c>
      <c r="AA4535" s="109">
        <f t="shared" si="845"/>
        <v>38.15</v>
      </c>
      <c r="AB4535" s="109">
        <f t="shared" si="846"/>
        <v>38150</v>
      </c>
      <c r="AC4535" s="108">
        <f t="shared" si="847"/>
        <v>724.85</v>
      </c>
      <c r="AD4535" s="107">
        <f t="shared" si="848"/>
        <v>2.2222222222222223E-2</v>
      </c>
      <c r="AE4535" s="106">
        <f t="shared" si="849"/>
        <v>16.10777777777778</v>
      </c>
      <c r="AF4535" s="105">
        <f t="shared" si="850"/>
        <v>80.53888888888892</v>
      </c>
      <c r="AG4535" s="105">
        <f t="shared" si="851"/>
        <v>682.46111111111111</v>
      </c>
    </row>
    <row r="4536" spans="1:33" s="88" customFormat="1" x14ac:dyDescent="0.35">
      <c r="A4536" s="21">
        <v>10141103</v>
      </c>
      <c r="B4536" s="162" t="s">
        <v>1665</v>
      </c>
      <c r="C4536" s="115" t="s">
        <v>710</v>
      </c>
      <c r="D4536" s="21"/>
      <c r="E4536" s="114" t="str">
        <f t="shared" si="841"/>
        <v xml:space="preserve">TRANSFORMADOR MARCA:ORMAZABAL MONTEPUEZ </v>
      </c>
      <c r="F4536" s="40" t="s">
        <v>6564</v>
      </c>
      <c r="G4536" s="21" t="s">
        <v>222</v>
      </c>
      <c r="H4536" s="61" t="s">
        <v>6563</v>
      </c>
      <c r="I4536" s="61" t="s">
        <v>6570</v>
      </c>
      <c r="J4536" s="21"/>
      <c r="K4536" s="225" t="s">
        <v>6569</v>
      </c>
      <c r="L4536" s="225" t="s">
        <v>6568</v>
      </c>
      <c r="M4536" s="225">
        <v>100</v>
      </c>
      <c r="N4536" s="21">
        <v>33</v>
      </c>
      <c r="O4536" s="21" t="s">
        <v>581</v>
      </c>
      <c r="P4536" s="21">
        <v>3</v>
      </c>
      <c r="Q4536" s="40">
        <v>2013</v>
      </c>
      <c r="R4536" s="225" t="s">
        <v>786</v>
      </c>
      <c r="S4536" s="225">
        <v>215455</v>
      </c>
      <c r="T4536" s="116">
        <v>763</v>
      </c>
      <c r="U4536" s="111">
        <v>45</v>
      </c>
      <c r="V4536" s="113">
        <f t="shared" si="842"/>
        <v>698.56888888888886</v>
      </c>
      <c r="W4536" s="113">
        <f t="shared" si="843"/>
        <v>64.431111111111136</v>
      </c>
      <c r="X4536" s="112">
        <f t="shared" si="844"/>
        <v>64431.111111111139</v>
      </c>
      <c r="Y4536" s="111"/>
      <c r="Z4536" s="110">
        <f t="shared" si="852"/>
        <v>41</v>
      </c>
      <c r="AA4536" s="109">
        <f t="shared" si="845"/>
        <v>38.15</v>
      </c>
      <c r="AB4536" s="109">
        <f t="shared" si="846"/>
        <v>38150</v>
      </c>
      <c r="AC4536" s="108">
        <f t="shared" si="847"/>
        <v>724.85</v>
      </c>
      <c r="AD4536" s="107">
        <f t="shared" si="848"/>
        <v>2.2222222222222223E-2</v>
      </c>
      <c r="AE4536" s="106">
        <f t="shared" si="849"/>
        <v>16.10777777777778</v>
      </c>
      <c r="AF4536" s="105">
        <f t="shared" si="850"/>
        <v>80.53888888888892</v>
      </c>
      <c r="AG4536" s="105">
        <f t="shared" si="851"/>
        <v>682.46111111111111</v>
      </c>
    </row>
    <row r="4537" spans="1:33" s="88" customFormat="1" x14ac:dyDescent="0.35">
      <c r="A4537" s="21">
        <v>10141103</v>
      </c>
      <c r="B4537" s="162" t="s">
        <v>1665</v>
      </c>
      <c r="C4537" s="115" t="s">
        <v>710</v>
      </c>
      <c r="D4537" s="21"/>
      <c r="E4537" s="114" t="str">
        <f t="shared" si="841"/>
        <v xml:space="preserve">TRANSFORMADOR MARCA:ORMAZABAL MONTEPUEZ </v>
      </c>
      <c r="F4537" s="40" t="s">
        <v>6564</v>
      </c>
      <c r="G4537" s="21" t="s">
        <v>222</v>
      </c>
      <c r="H4537" s="61" t="s">
        <v>6563</v>
      </c>
      <c r="I4537" s="61" t="s">
        <v>6567</v>
      </c>
      <c r="J4537" s="21"/>
      <c r="K4537" s="225" t="s">
        <v>6566</v>
      </c>
      <c r="L4537" s="225" t="s">
        <v>6565</v>
      </c>
      <c r="M4537" s="40">
        <v>100</v>
      </c>
      <c r="N4537" s="21">
        <v>33</v>
      </c>
      <c r="O4537" s="21" t="s">
        <v>581</v>
      </c>
      <c r="P4537" s="21">
        <v>3</v>
      </c>
      <c r="Q4537" s="40">
        <v>2013</v>
      </c>
      <c r="R4537" s="225" t="s">
        <v>786</v>
      </c>
      <c r="S4537" s="225">
        <v>215454</v>
      </c>
      <c r="T4537" s="116">
        <v>763</v>
      </c>
      <c r="U4537" s="111">
        <v>45</v>
      </c>
      <c r="V4537" s="113">
        <f t="shared" si="842"/>
        <v>698.56888888888886</v>
      </c>
      <c r="W4537" s="113">
        <f t="shared" si="843"/>
        <v>64.431111111111136</v>
      </c>
      <c r="X4537" s="112">
        <f t="shared" si="844"/>
        <v>64431.111111111139</v>
      </c>
      <c r="Y4537" s="111"/>
      <c r="Z4537" s="110">
        <f t="shared" si="852"/>
        <v>41</v>
      </c>
      <c r="AA4537" s="109">
        <f t="shared" si="845"/>
        <v>38.15</v>
      </c>
      <c r="AB4537" s="109">
        <f t="shared" si="846"/>
        <v>38150</v>
      </c>
      <c r="AC4537" s="108">
        <f t="shared" si="847"/>
        <v>724.85</v>
      </c>
      <c r="AD4537" s="107">
        <f t="shared" si="848"/>
        <v>2.2222222222222223E-2</v>
      </c>
      <c r="AE4537" s="106">
        <f t="shared" si="849"/>
        <v>16.10777777777778</v>
      </c>
      <c r="AF4537" s="105">
        <f t="shared" si="850"/>
        <v>80.53888888888892</v>
      </c>
      <c r="AG4537" s="105">
        <f t="shared" si="851"/>
        <v>682.46111111111111</v>
      </c>
    </row>
    <row r="4538" spans="1:33" s="88" customFormat="1" x14ac:dyDescent="0.35">
      <c r="A4538" s="21">
        <v>10141103</v>
      </c>
      <c r="B4538" s="162" t="s">
        <v>1665</v>
      </c>
      <c r="C4538" s="115" t="s">
        <v>710</v>
      </c>
      <c r="D4538" s="21"/>
      <c r="E4538" s="114" t="str">
        <f t="shared" si="841"/>
        <v xml:space="preserve">TRANSFORMADOR MARCA:ORMAZABAL MONTEPUEZ </v>
      </c>
      <c r="F4538" s="40" t="s">
        <v>6564</v>
      </c>
      <c r="G4538" s="21" t="s">
        <v>222</v>
      </c>
      <c r="H4538" s="61" t="s">
        <v>6563</v>
      </c>
      <c r="I4538" s="61" t="s">
        <v>6562</v>
      </c>
      <c r="J4538" s="21"/>
      <c r="K4538" s="225" t="s">
        <v>6561</v>
      </c>
      <c r="L4538" s="225" t="s">
        <v>6560</v>
      </c>
      <c r="M4538" s="40">
        <v>100</v>
      </c>
      <c r="N4538" s="21">
        <v>33</v>
      </c>
      <c r="O4538" s="21" t="s">
        <v>581</v>
      </c>
      <c r="P4538" s="21">
        <v>3</v>
      </c>
      <c r="Q4538" s="40">
        <v>2013</v>
      </c>
      <c r="R4538" s="225" t="s">
        <v>786</v>
      </c>
      <c r="S4538" s="225">
        <v>215452</v>
      </c>
      <c r="T4538" s="116">
        <v>763</v>
      </c>
      <c r="U4538" s="111">
        <v>45</v>
      </c>
      <c r="V4538" s="113">
        <f t="shared" si="842"/>
        <v>698.56888888888886</v>
      </c>
      <c r="W4538" s="113">
        <f t="shared" si="843"/>
        <v>64.431111111111136</v>
      </c>
      <c r="X4538" s="112">
        <f t="shared" si="844"/>
        <v>64431.111111111139</v>
      </c>
      <c r="Y4538" s="111"/>
      <c r="Z4538" s="110">
        <f t="shared" si="852"/>
        <v>41</v>
      </c>
      <c r="AA4538" s="109">
        <f t="shared" si="845"/>
        <v>38.15</v>
      </c>
      <c r="AB4538" s="109">
        <f t="shared" si="846"/>
        <v>38150</v>
      </c>
      <c r="AC4538" s="108">
        <f t="shared" si="847"/>
        <v>724.85</v>
      </c>
      <c r="AD4538" s="107">
        <f t="shared" si="848"/>
        <v>2.2222222222222223E-2</v>
      </c>
      <c r="AE4538" s="106">
        <f t="shared" si="849"/>
        <v>16.10777777777778</v>
      </c>
      <c r="AF4538" s="105">
        <f t="shared" si="850"/>
        <v>80.53888888888892</v>
      </c>
      <c r="AG4538" s="105">
        <f t="shared" si="851"/>
        <v>682.46111111111111</v>
      </c>
    </row>
    <row r="4539" spans="1:33" s="88" customFormat="1" x14ac:dyDescent="0.35">
      <c r="A4539" s="21">
        <v>10141103</v>
      </c>
      <c r="B4539" s="162" t="s">
        <v>1665</v>
      </c>
      <c r="C4539" s="115" t="s">
        <v>710</v>
      </c>
      <c r="D4539" s="21"/>
      <c r="E4539" s="114" t="str">
        <f t="shared" si="841"/>
        <v xml:space="preserve">TRANSFORMADOR MARCA:Efacec AUASSE </v>
      </c>
      <c r="F4539" s="40" t="s">
        <v>4271</v>
      </c>
      <c r="G4539" s="21" t="s">
        <v>228</v>
      </c>
      <c r="H4539" s="61" t="s">
        <v>4270</v>
      </c>
      <c r="I4539" s="61" t="s">
        <v>6559</v>
      </c>
      <c r="J4539" s="21"/>
      <c r="K4539" s="226" t="s">
        <v>6558</v>
      </c>
      <c r="L4539" s="226" t="s">
        <v>6557</v>
      </c>
      <c r="M4539" s="225">
        <v>50</v>
      </c>
      <c r="N4539" s="21">
        <v>33</v>
      </c>
      <c r="O4539" s="21" t="s">
        <v>581</v>
      </c>
      <c r="P4539" s="21">
        <v>3</v>
      </c>
      <c r="Q4539" s="40">
        <v>2013</v>
      </c>
      <c r="R4539" s="225" t="s">
        <v>535</v>
      </c>
      <c r="S4539" s="225" t="s">
        <v>6556</v>
      </c>
      <c r="T4539" s="116">
        <v>643</v>
      </c>
      <c r="U4539" s="111">
        <v>45</v>
      </c>
      <c r="V4539" s="113">
        <f t="shared" si="842"/>
        <v>588.70222222222219</v>
      </c>
      <c r="W4539" s="113">
        <f t="shared" si="843"/>
        <v>54.29777777777781</v>
      </c>
      <c r="X4539" s="112">
        <f t="shared" si="844"/>
        <v>54297.77777777781</v>
      </c>
      <c r="Y4539" s="111"/>
      <c r="Z4539" s="110">
        <f t="shared" si="852"/>
        <v>41</v>
      </c>
      <c r="AA4539" s="109">
        <f t="shared" si="845"/>
        <v>32.15</v>
      </c>
      <c r="AB4539" s="109">
        <f t="shared" si="846"/>
        <v>32150</v>
      </c>
      <c r="AC4539" s="108">
        <f t="shared" si="847"/>
        <v>610.85</v>
      </c>
      <c r="AD4539" s="107">
        <f t="shared" si="848"/>
        <v>2.2222222222222223E-2</v>
      </c>
      <c r="AE4539" s="106">
        <f t="shared" si="849"/>
        <v>13.574444444444445</v>
      </c>
      <c r="AF4539" s="105">
        <f t="shared" si="850"/>
        <v>67.872222222222263</v>
      </c>
      <c r="AG4539" s="105">
        <f t="shared" si="851"/>
        <v>575.12777777777774</v>
      </c>
    </row>
    <row r="4540" spans="1:33" s="88" customFormat="1" x14ac:dyDescent="0.35">
      <c r="A4540" s="21">
        <v>10141103</v>
      </c>
      <c r="B4540" s="162" t="s">
        <v>1665</v>
      </c>
      <c r="C4540" s="115" t="s">
        <v>710</v>
      </c>
      <c r="D4540" s="21"/>
      <c r="E4540" s="114" t="str">
        <f t="shared" si="841"/>
        <v xml:space="preserve">TRANSFORMADOR MARCA:Astor AUASSE </v>
      </c>
      <c r="F4540" s="40" t="s">
        <v>4271</v>
      </c>
      <c r="G4540" s="21" t="s">
        <v>228</v>
      </c>
      <c r="H4540" s="61" t="s">
        <v>4270</v>
      </c>
      <c r="I4540" s="61" t="s">
        <v>6555</v>
      </c>
      <c r="J4540" s="21"/>
      <c r="K4540" s="226">
        <v>626729</v>
      </c>
      <c r="L4540" s="226">
        <v>8734949</v>
      </c>
      <c r="M4540" s="225">
        <v>50</v>
      </c>
      <c r="N4540" s="21">
        <v>33</v>
      </c>
      <c r="O4540" s="21" t="s">
        <v>581</v>
      </c>
      <c r="P4540" s="21">
        <v>3</v>
      </c>
      <c r="Q4540" s="40">
        <v>2013</v>
      </c>
      <c r="R4540" s="225" t="s">
        <v>1661</v>
      </c>
      <c r="S4540" s="225" t="s">
        <v>6554</v>
      </c>
      <c r="T4540" s="116">
        <v>643</v>
      </c>
      <c r="U4540" s="111">
        <v>45</v>
      </c>
      <c r="V4540" s="113">
        <f t="shared" si="842"/>
        <v>588.70222222222219</v>
      </c>
      <c r="W4540" s="113">
        <f t="shared" si="843"/>
        <v>54.29777777777781</v>
      </c>
      <c r="X4540" s="112">
        <f t="shared" si="844"/>
        <v>54297.77777777781</v>
      </c>
      <c r="Y4540" s="111"/>
      <c r="Z4540" s="110">
        <f t="shared" si="852"/>
        <v>41</v>
      </c>
      <c r="AA4540" s="109">
        <f t="shared" si="845"/>
        <v>32.15</v>
      </c>
      <c r="AB4540" s="109">
        <f t="shared" si="846"/>
        <v>32150</v>
      </c>
      <c r="AC4540" s="108">
        <f t="shared" si="847"/>
        <v>610.85</v>
      </c>
      <c r="AD4540" s="107">
        <f t="shared" si="848"/>
        <v>2.2222222222222223E-2</v>
      </c>
      <c r="AE4540" s="106">
        <f t="shared" si="849"/>
        <v>13.574444444444445</v>
      </c>
      <c r="AF4540" s="105">
        <f t="shared" si="850"/>
        <v>67.872222222222263</v>
      </c>
      <c r="AG4540" s="105">
        <f t="shared" si="851"/>
        <v>575.12777777777774</v>
      </c>
    </row>
    <row r="4541" spans="1:33" s="88" customFormat="1" x14ac:dyDescent="0.35">
      <c r="A4541" s="21">
        <v>10141103</v>
      </c>
      <c r="B4541" s="162" t="s">
        <v>1665</v>
      </c>
      <c r="C4541" s="115" t="s">
        <v>710</v>
      </c>
      <c r="D4541" s="21"/>
      <c r="E4541" s="114" t="str">
        <f t="shared" si="841"/>
        <v xml:space="preserve">TRANSFORMADOR MARCA:Astor AUASSE </v>
      </c>
      <c r="F4541" s="40" t="s">
        <v>4271</v>
      </c>
      <c r="G4541" s="21" t="s">
        <v>228</v>
      </c>
      <c r="H4541" s="61" t="s">
        <v>4270</v>
      </c>
      <c r="I4541" s="61" t="s">
        <v>6553</v>
      </c>
      <c r="J4541" s="21"/>
      <c r="K4541" s="226">
        <v>647705</v>
      </c>
      <c r="L4541" s="226">
        <v>8745018</v>
      </c>
      <c r="M4541" s="225">
        <v>50</v>
      </c>
      <c r="N4541" s="21">
        <v>33</v>
      </c>
      <c r="O4541" s="21" t="s">
        <v>581</v>
      </c>
      <c r="P4541" s="21">
        <v>3</v>
      </c>
      <c r="Q4541" s="40">
        <v>2013</v>
      </c>
      <c r="R4541" s="225" t="s">
        <v>1661</v>
      </c>
      <c r="S4541" s="225" t="s">
        <v>6552</v>
      </c>
      <c r="T4541" s="116">
        <v>643</v>
      </c>
      <c r="U4541" s="111">
        <v>45</v>
      </c>
      <c r="V4541" s="113">
        <f t="shared" si="842"/>
        <v>588.70222222222219</v>
      </c>
      <c r="W4541" s="113">
        <f t="shared" si="843"/>
        <v>54.29777777777781</v>
      </c>
      <c r="X4541" s="112">
        <f t="shared" si="844"/>
        <v>54297.77777777781</v>
      </c>
      <c r="Y4541" s="111"/>
      <c r="Z4541" s="110">
        <f t="shared" si="852"/>
        <v>41</v>
      </c>
      <c r="AA4541" s="109">
        <f t="shared" si="845"/>
        <v>32.15</v>
      </c>
      <c r="AB4541" s="109">
        <f t="shared" si="846"/>
        <v>32150</v>
      </c>
      <c r="AC4541" s="108">
        <f t="shared" si="847"/>
        <v>610.85</v>
      </c>
      <c r="AD4541" s="107">
        <f t="shared" si="848"/>
        <v>2.2222222222222223E-2</v>
      </c>
      <c r="AE4541" s="106">
        <f t="shared" si="849"/>
        <v>13.574444444444445</v>
      </c>
      <c r="AF4541" s="105">
        <f t="shared" si="850"/>
        <v>67.872222222222263</v>
      </c>
      <c r="AG4541" s="105">
        <f t="shared" si="851"/>
        <v>575.12777777777774</v>
      </c>
    </row>
    <row r="4542" spans="1:33" s="88" customFormat="1" x14ac:dyDescent="0.35">
      <c r="A4542" s="21">
        <v>10141103</v>
      </c>
      <c r="B4542" s="162" t="s">
        <v>1665</v>
      </c>
      <c r="C4542" s="115" t="s">
        <v>710</v>
      </c>
      <c r="D4542" s="21"/>
      <c r="E4542" s="114" t="str">
        <f t="shared" si="841"/>
        <v xml:space="preserve">TRANSFORMADOR MARCA:Zent Transformes AUASSE </v>
      </c>
      <c r="F4542" s="21" t="s">
        <v>4271</v>
      </c>
      <c r="G4542" s="21" t="s">
        <v>228</v>
      </c>
      <c r="H4542" s="61" t="s">
        <v>4270</v>
      </c>
      <c r="I4542" s="61" t="s">
        <v>6551</v>
      </c>
      <c r="J4542" s="21"/>
      <c r="K4542" s="121" t="s">
        <v>5557</v>
      </c>
      <c r="L4542" s="121" t="s">
        <v>5556</v>
      </c>
      <c r="M4542" s="61">
        <v>160</v>
      </c>
      <c r="N4542" s="21">
        <v>33</v>
      </c>
      <c r="O4542" s="21" t="s">
        <v>581</v>
      </c>
      <c r="P4542" s="21">
        <v>3</v>
      </c>
      <c r="Q4542" s="21">
        <v>2013</v>
      </c>
      <c r="R4542" s="61" t="s">
        <v>6550</v>
      </c>
      <c r="S4542" s="61" t="s">
        <v>6549</v>
      </c>
      <c r="T4542" s="116">
        <v>991</v>
      </c>
      <c r="U4542" s="111">
        <v>45</v>
      </c>
      <c r="V4542" s="113">
        <f t="shared" si="842"/>
        <v>907.31555555555553</v>
      </c>
      <c r="W4542" s="113">
        <f t="shared" si="843"/>
        <v>83.684444444444466</v>
      </c>
      <c r="X4542" s="112">
        <f t="shared" si="844"/>
        <v>83684.444444444467</v>
      </c>
      <c r="Y4542" s="111"/>
      <c r="Z4542" s="110">
        <f t="shared" si="852"/>
        <v>41</v>
      </c>
      <c r="AA4542" s="109">
        <f t="shared" si="845"/>
        <v>49.550000000000004</v>
      </c>
      <c r="AB4542" s="109">
        <f t="shared" si="846"/>
        <v>49550.000000000007</v>
      </c>
      <c r="AC4542" s="108">
        <f t="shared" si="847"/>
        <v>941.45</v>
      </c>
      <c r="AD4542" s="107">
        <f t="shared" si="848"/>
        <v>2.2222222222222223E-2</v>
      </c>
      <c r="AE4542" s="106">
        <f t="shared" si="849"/>
        <v>20.921111111111113</v>
      </c>
      <c r="AF4542" s="105">
        <f t="shared" si="850"/>
        <v>104.60555555555558</v>
      </c>
      <c r="AG4542" s="105">
        <f t="shared" si="851"/>
        <v>886.39444444444439</v>
      </c>
    </row>
    <row r="4543" spans="1:33" s="88" customFormat="1" x14ac:dyDescent="0.35">
      <c r="A4543" s="21">
        <v>10141103</v>
      </c>
      <c r="B4543" s="162" t="s">
        <v>1665</v>
      </c>
      <c r="C4543" s="115" t="s">
        <v>710</v>
      </c>
      <c r="D4543" s="21"/>
      <c r="E4543" s="114" t="str">
        <f t="shared" si="841"/>
        <v xml:space="preserve">TRANSFORMADOR MARCA:Astor AUASSE </v>
      </c>
      <c r="F4543" s="21" t="s">
        <v>1851</v>
      </c>
      <c r="G4543" s="21" t="s">
        <v>228</v>
      </c>
      <c r="H4543" s="21" t="s">
        <v>1850</v>
      </c>
      <c r="I4543" s="21" t="s">
        <v>6548</v>
      </c>
      <c r="J4543" s="21"/>
      <c r="K4543" s="121" t="s">
        <v>6547</v>
      </c>
      <c r="L4543" s="121" t="s">
        <v>6546</v>
      </c>
      <c r="M4543" s="21">
        <v>160</v>
      </c>
      <c r="N4543" s="21">
        <v>33</v>
      </c>
      <c r="O4543" s="21" t="s">
        <v>581</v>
      </c>
      <c r="P4543" s="21">
        <v>3</v>
      </c>
      <c r="Q4543" s="21">
        <v>2013</v>
      </c>
      <c r="R4543" s="21" t="s">
        <v>1661</v>
      </c>
      <c r="S4543" s="21" t="s">
        <v>6545</v>
      </c>
      <c r="T4543" s="116">
        <v>991</v>
      </c>
      <c r="U4543" s="111">
        <v>45</v>
      </c>
      <c r="V4543" s="113">
        <f t="shared" si="842"/>
        <v>907.31555555555553</v>
      </c>
      <c r="W4543" s="113">
        <f t="shared" si="843"/>
        <v>83.684444444444466</v>
      </c>
      <c r="X4543" s="112">
        <f t="shared" si="844"/>
        <v>83684.444444444467</v>
      </c>
      <c r="Y4543" s="111"/>
      <c r="Z4543" s="110">
        <f t="shared" si="852"/>
        <v>41</v>
      </c>
      <c r="AA4543" s="109">
        <f t="shared" si="845"/>
        <v>49.550000000000004</v>
      </c>
      <c r="AB4543" s="109">
        <f t="shared" si="846"/>
        <v>49550.000000000007</v>
      </c>
      <c r="AC4543" s="108">
        <f t="shared" si="847"/>
        <v>941.45</v>
      </c>
      <c r="AD4543" s="107">
        <f t="shared" si="848"/>
        <v>2.2222222222222223E-2</v>
      </c>
      <c r="AE4543" s="106">
        <f t="shared" si="849"/>
        <v>20.921111111111113</v>
      </c>
      <c r="AF4543" s="105">
        <f t="shared" si="850"/>
        <v>104.60555555555558</v>
      </c>
      <c r="AG4543" s="105">
        <f t="shared" si="851"/>
        <v>886.39444444444439</v>
      </c>
    </row>
    <row r="4544" spans="1:33" s="88" customFormat="1" x14ac:dyDescent="0.35">
      <c r="A4544" s="21">
        <v>10141103</v>
      </c>
      <c r="B4544" s="162" t="s">
        <v>1665</v>
      </c>
      <c r="C4544" s="115" t="s">
        <v>710</v>
      </c>
      <c r="D4544" s="21"/>
      <c r="E4544" s="114" t="str">
        <f t="shared" si="841"/>
        <v xml:space="preserve">TRANSFORMADOR MARCA:TUSCO TRAFO METORO </v>
      </c>
      <c r="F4544" s="57" t="s">
        <v>3315</v>
      </c>
      <c r="G4544" s="21" t="s">
        <v>183</v>
      </c>
      <c r="H4544" s="21" t="s">
        <v>3314</v>
      </c>
      <c r="I4544" s="21" t="s">
        <v>6544</v>
      </c>
      <c r="J4544" s="57"/>
      <c r="K4544" s="61" t="s">
        <v>6543</v>
      </c>
      <c r="L4544" s="61" t="s">
        <v>6542</v>
      </c>
      <c r="M4544" s="21">
        <v>50</v>
      </c>
      <c r="N4544" s="21">
        <v>33</v>
      </c>
      <c r="O4544" s="21" t="s">
        <v>581</v>
      </c>
      <c r="P4544" s="21">
        <v>3</v>
      </c>
      <c r="Q4544" s="21">
        <v>2013</v>
      </c>
      <c r="R4544" s="21" t="s">
        <v>219</v>
      </c>
      <c r="S4544" s="21">
        <v>11325</v>
      </c>
      <c r="T4544" s="116">
        <v>643</v>
      </c>
      <c r="U4544" s="111">
        <v>45</v>
      </c>
      <c r="V4544" s="113">
        <f t="shared" si="842"/>
        <v>588.70222222222219</v>
      </c>
      <c r="W4544" s="113">
        <f t="shared" si="843"/>
        <v>54.29777777777781</v>
      </c>
      <c r="X4544" s="112">
        <f t="shared" si="844"/>
        <v>54297.77777777781</v>
      </c>
      <c r="Y4544" s="111"/>
      <c r="Z4544" s="110">
        <f t="shared" si="852"/>
        <v>41</v>
      </c>
      <c r="AA4544" s="109">
        <f t="shared" si="845"/>
        <v>32.15</v>
      </c>
      <c r="AB4544" s="109">
        <f t="shared" si="846"/>
        <v>32150</v>
      </c>
      <c r="AC4544" s="108">
        <f t="shared" si="847"/>
        <v>610.85</v>
      </c>
      <c r="AD4544" s="107">
        <f t="shared" si="848"/>
        <v>2.2222222222222223E-2</v>
      </c>
      <c r="AE4544" s="106">
        <f t="shared" si="849"/>
        <v>13.574444444444445</v>
      </c>
      <c r="AF4544" s="105">
        <f t="shared" si="850"/>
        <v>67.872222222222263</v>
      </c>
      <c r="AG4544" s="105">
        <f t="shared" si="851"/>
        <v>575.12777777777774</v>
      </c>
    </row>
    <row r="4545" spans="1:33" s="88" customFormat="1" x14ac:dyDescent="0.35">
      <c r="A4545" s="21">
        <v>10141103</v>
      </c>
      <c r="B4545" s="162" t="s">
        <v>1665</v>
      </c>
      <c r="C4545" s="115" t="s">
        <v>710</v>
      </c>
      <c r="D4545" s="21"/>
      <c r="E4545" s="114" t="str">
        <f t="shared" si="841"/>
        <v xml:space="preserve">TRANSFORMADOR MARCA:TUSCO TRAFO METORO </v>
      </c>
      <c r="F4545" s="57" t="s">
        <v>1816</v>
      </c>
      <c r="G4545" s="21" t="s">
        <v>183</v>
      </c>
      <c r="H4545" s="21" t="s">
        <v>1815</v>
      </c>
      <c r="I4545" s="61" t="s">
        <v>6541</v>
      </c>
      <c r="J4545" s="57"/>
      <c r="K4545" s="61" t="s">
        <v>6540</v>
      </c>
      <c r="L4545" s="61" t="s">
        <v>6539</v>
      </c>
      <c r="M4545" s="21">
        <v>100</v>
      </c>
      <c r="N4545" s="21">
        <v>33</v>
      </c>
      <c r="O4545" s="21" t="s">
        <v>581</v>
      </c>
      <c r="P4545" s="21">
        <v>3</v>
      </c>
      <c r="Q4545" s="61">
        <v>2013</v>
      </c>
      <c r="R4545" s="61" t="s">
        <v>219</v>
      </c>
      <c r="S4545" s="61">
        <v>496312</v>
      </c>
      <c r="T4545" s="116">
        <v>763</v>
      </c>
      <c r="U4545" s="111">
        <v>45</v>
      </c>
      <c r="V4545" s="113">
        <f t="shared" si="842"/>
        <v>698.56888888888886</v>
      </c>
      <c r="W4545" s="113">
        <f t="shared" si="843"/>
        <v>64.431111111111136</v>
      </c>
      <c r="X4545" s="112">
        <f t="shared" si="844"/>
        <v>64431.111111111139</v>
      </c>
      <c r="Y4545" s="111"/>
      <c r="Z4545" s="110">
        <f t="shared" si="852"/>
        <v>41</v>
      </c>
      <c r="AA4545" s="109">
        <f t="shared" si="845"/>
        <v>38.15</v>
      </c>
      <c r="AB4545" s="109">
        <f t="shared" si="846"/>
        <v>38150</v>
      </c>
      <c r="AC4545" s="108">
        <f t="shared" si="847"/>
        <v>724.85</v>
      </c>
      <c r="AD4545" s="107">
        <f t="shared" si="848"/>
        <v>2.2222222222222223E-2</v>
      </c>
      <c r="AE4545" s="106">
        <f t="shared" si="849"/>
        <v>16.10777777777778</v>
      </c>
      <c r="AF4545" s="105">
        <f t="shared" si="850"/>
        <v>80.53888888888892</v>
      </c>
      <c r="AG4545" s="105">
        <f t="shared" si="851"/>
        <v>682.46111111111111</v>
      </c>
    </row>
    <row r="4546" spans="1:33" s="88" customFormat="1" x14ac:dyDescent="0.35">
      <c r="A4546" s="21">
        <v>10141103</v>
      </c>
      <c r="B4546" s="115" t="s">
        <v>1665</v>
      </c>
      <c r="C4546" s="115" t="s">
        <v>710</v>
      </c>
      <c r="D4546" s="21" t="s">
        <v>6538</v>
      </c>
      <c r="E4546" s="114" t="str">
        <f t="shared" ref="E4546:E4609" si="853">+CONCATENATE(C4546," ","MARCA:",R4546," ",G4546," ",D4546,)</f>
        <v>TRANSFORMADOR MARCA:EFACEC ANGOCHE PTS 6</v>
      </c>
      <c r="F4546" s="21"/>
      <c r="G4546" s="21" t="s">
        <v>709</v>
      </c>
      <c r="H4546" s="21" t="s">
        <v>1808</v>
      </c>
      <c r="I4546" s="21"/>
      <c r="J4546" s="21"/>
      <c r="K4546" s="21" t="s">
        <v>6537</v>
      </c>
      <c r="L4546" s="21" t="s">
        <v>6536</v>
      </c>
      <c r="M4546" s="21">
        <v>100</v>
      </c>
      <c r="N4546" s="21">
        <v>22</v>
      </c>
      <c r="O4546" s="21" t="s">
        <v>362</v>
      </c>
      <c r="P4546" s="21">
        <v>3</v>
      </c>
      <c r="Q4546" s="21">
        <v>2013</v>
      </c>
      <c r="R4546" s="21" t="s">
        <v>27</v>
      </c>
      <c r="S4546" s="21"/>
      <c r="T4546" s="116">
        <v>840</v>
      </c>
      <c r="U4546" s="111">
        <v>45</v>
      </c>
      <c r="V4546" s="113">
        <f t="shared" ref="V4546:V4609" si="854">((Z4546/U4546)*(T4546-AA4546))+AA4546</f>
        <v>769.06666666666661</v>
      </c>
      <c r="W4546" s="113">
        <f t="shared" ref="W4546:W4609" si="855">+T4546-V4546</f>
        <v>70.933333333333394</v>
      </c>
      <c r="X4546" s="112">
        <f t="shared" ref="X4546:X4609" si="856">+W4546*1000</f>
        <v>70933.333333333401</v>
      </c>
      <c r="Y4546" s="111"/>
      <c r="Z4546" s="110">
        <f t="shared" si="852"/>
        <v>41</v>
      </c>
      <c r="AA4546" s="109">
        <f t="shared" ref="AA4546:AA4609" si="857">(5/100*T4546)</f>
        <v>42</v>
      </c>
      <c r="AB4546" s="109">
        <f t="shared" ref="AB4546:AB4609" si="858">+AA4546*1000</f>
        <v>42000</v>
      </c>
      <c r="AC4546" s="108">
        <f t="shared" ref="AC4546:AC4609" si="859">+T4546-AA4546</f>
        <v>798</v>
      </c>
      <c r="AD4546" s="107">
        <f t="shared" ref="AD4546:AD4609" si="860">1/U4546</f>
        <v>2.2222222222222223E-2</v>
      </c>
      <c r="AE4546" s="106">
        <f t="shared" ref="AE4546:AE4609" si="861">+AC4546*AD4546</f>
        <v>17.733333333333334</v>
      </c>
      <c r="AF4546" s="105">
        <f t="shared" ref="AF4546:AF4609" si="862">+T4546-V4546+AE4546</f>
        <v>88.666666666666728</v>
      </c>
      <c r="AG4546" s="105">
        <f t="shared" ref="AG4546:AG4609" si="863">+V4546-AE4546</f>
        <v>751.33333333333326</v>
      </c>
    </row>
    <row r="4547" spans="1:33" s="88" customFormat="1" x14ac:dyDescent="0.35">
      <c r="A4547" s="21">
        <v>10141103</v>
      </c>
      <c r="B4547" s="115" t="s">
        <v>1665</v>
      </c>
      <c r="C4547" s="115" t="s">
        <v>710</v>
      </c>
      <c r="D4547" s="61" t="s">
        <v>6535</v>
      </c>
      <c r="E4547" s="114" t="str">
        <f t="shared" si="853"/>
        <v>TRANSFORMADOR MARCA:PME LICHINGA PTS1014</v>
      </c>
      <c r="F4547" s="21"/>
      <c r="G4547" s="178" t="s">
        <v>158</v>
      </c>
      <c r="H4547" s="178" t="s">
        <v>158</v>
      </c>
      <c r="I4547" s="61" t="s">
        <v>6534</v>
      </c>
      <c r="J4547" s="21"/>
      <c r="K4547" s="121" t="s">
        <v>6533</v>
      </c>
      <c r="L4547" s="124" t="s">
        <v>6532</v>
      </c>
      <c r="M4547" s="121">
        <v>250</v>
      </c>
      <c r="N4547" s="161" t="s">
        <v>19</v>
      </c>
      <c r="O4547" s="21" t="s">
        <v>362</v>
      </c>
      <c r="P4547" s="57">
        <v>3</v>
      </c>
      <c r="Q4547" s="21">
        <v>2013</v>
      </c>
      <c r="R4547" s="21" t="s">
        <v>6531</v>
      </c>
      <c r="S4547" s="21">
        <v>250110045</v>
      </c>
      <c r="T4547" s="116">
        <v>991</v>
      </c>
      <c r="U4547" s="111">
        <v>45</v>
      </c>
      <c r="V4547" s="113">
        <f t="shared" si="854"/>
        <v>907.31555555555553</v>
      </c>
      <c r="W4547" s="113">
        <f t="shared" si="855"/>
        <v>83.684444444444466</v>
      </c>
      <c r="X4547" s="112">
        <f t="shared" si="856"/>
        <v>83684.444444444467</v>
      </c>
      <c r="Y4547" s="111"/>
      <c r="Z4547" s="110">
        <f t="shared" si="852"/>
        <v>41</v>
      </c>
      <c r="AA4547" s="109">
        <f t="shared" si="857"/>
        <v>49.550000000000004</v>
      </c>
      <c r="AB4547" s="109">
        <f t="shared" si="858"/>
        <v>49550.000000000007</v>
      </c>
      <c r="AC4547" s="108">
        <f t="shared" si="859"/>
        <v>941.45</v>
      </c>
      <c r="AD4547" s="107">
        <f t="shared" si="860"/>
        <v>2.2222222222222223E-2</v>
      </c>
      <c r="AE4547" s="106">
        <f t="shared" si="861"/>
        <v>20.921111111111113</v>
      </c>
      <c r="AF4547" s="105">
        <f t="shared" si="862"/>
        <v>104.60555555555558</v>
      </c>
      <c r="AG4547" s="105">
        <f t="shared" si="863"/>
        <v>886.39444444444439</v>
      </c>
    </row>
    <row r="4548" spans="1:33" s="88" customFormat="1" x14ac:dyDescent="0.35">
      <c r="A4548" s="21">
        <v>10141103</v>
      </c>
      <c r="B4548" s="115" t="s">
        <v>1665</v>
      </c>
      <c r="C4548" s="115" t="s">
        <v>710</v>
      </c>
      <c r="D4548" s="61" t="s">
        <v>6530</v>
      </c>
      <c r="E4548" s="114" t="str">
        <f t="shared" si="853"/>
        <v>TRANSFORMADOR MARCA:ITB LICHINGA PTS1020</v>
      </c>
      <c r="F4548" s="21"/>
      <c r="G4548" s="178" t="s">
        <v>158</v>
      </c>
      <c r="H4548" s="178" t="s">
        <v>158</v>
      </c>
      <c r="I4548" s="215" t="s">
        <v>6529</v>
      </c>
      <c r="J4548" s="21"/>
      <c r="K4548" s="124" t="s">
        <v>6528</v>
      </c>
      <c r="L4548" s="124" t="s">
        <v>6527</v>
      </c>
      <c r="M4548" s="215">
        <v>160</v>
      </c>
      <c r="N4548" s="161" t="s">
        <v>19</v>
      </c>
      <c r="O4548" s="21" t="s">
        <v>362</v>
      </c>
      <c r="P4548" s="57">
        <v>3</v>
      </c>
      <c r="Q4548" s="21">
        <v>2013</v>
      </c>
      <c r="R4548" s="61" t="s">
        <v>1109</v>
      </c>
      <c r="S4548" s="61">
        <v>782246</v>
      </c>
      <c r="T4548" s="116">
        <v>991</v>
      </c>
      <c r="U4548" s="111">
        <v>45</v>
      </c>
      <c r="V4548" s="113">
        <f t="shared" si="854"/>
        <v>907.31555555555553</v>
      </c>
      <c r="W4548" s="113">
        <f t="shared" si="855"/>
        <v>83.684444444444466</v>
      </c>
      <c r="X4548" s="112">
        <f t="shared" si="856"/>
        <v>83684.444444444467</v>
      </c>
      <c r="Y4548" s="111"/>
      <c r="Z4548" s="110">
        <f t="shared" si="852"/>
        <v>41</v>
      </c>
      <c r="AA4548" s="109">
        <f t="shared" si="857"/>
        <v>49.550000000000004</v>
      </c>
      <c r="AB4548" s="109">
        <f t="shared" si="858"/>
        <v>49550.000000000007</v>
      </c>
      <c r="AC4548" s="108">
        <f t="shared" si="859"/>
        <v>941.45</v>
      </c>
      <c r="AD4548" s="107">
        <f t="shared" si="860"/>
        <v>2.2222222222222223E-2</v>
      </c>
      <c r="AE4548" s="106">
        <f t="shared" si="861"/>
        <v>20.921111111111113</v>
      </c>
      <c r="AF4548" s="105">
        <f t="shared" si="862"/>
        <v>104.60555555555558</v>
      </c>
      <c r="AG4548" s="105">
        <f t="shared" si="863"/>
        <v>886.39444444444439</v>
      </c>
    </row>
    <row r="4549" spans="1:33" s="88" customFormat="1" x14ac:dyDescent="0.35">
      <c r="A4549" s="21">
        <v>10141103</v>
      </c>
      <c r="B4549" s="115" t="s">
        <v>1665</v>
      </c>
      <c r="C4549" s="115" t="s">
        <v>710</v>
      </c>
      <c r="D4549" s="61" t="s">
        <v>6526</v>
      </c>
      <c r="E4549" s="114" t="str">
        <f t="shared" si="853"/>
        <v>TRANSFORMADOR MARCA:EBB LICHINGA PTS1025</v>
      </c>
      <c r="F4549" s="21"/>
      <c r="G4549" s="178" t="s">
        <v>158</v>
      </c>
      <c r="H4549" s="178" t="s">
        <v>158</v>
      </c>
      <c r="I4549" s="215" t="s">
        <v>6465</v>
      </c>
      <c r="J4549" s="21"/>
      <c r="K4549" s="161" t="s">
        <v>6525</v>
      </c>
      <c r="L4549" s="124" t="s">
        <v>6524</v>
      </c>
      <c r="M4549" s="200">
        <v>200</v>
      </c>
      <c r="N4549" s="161" t="s">
        <v>619</v>
      </c>
      <c r="O4549" s="21" t="s">
        <v>362</v>
      </c>
      <c r="P4549" s="57">
        <v>3</v>
      </c>
      <c r="Q4549" s="21">
        <v>2013</v>
      </c>
      <c r="R4549" s="21" t="s">
        <v>6523</v>
      </c>
      <c r="S4549" s="21" t="s">
        <v>6522</v>
      </c>
      <c r="T4549" s="116">
        <v>572</v>
      </c>
      <c r="U4549" s="111">
        <v>45</v>
      </c>
      <c r="V4549" s="113">
        <f t="shared" si="854"/>
        <v>523.69777777777779</v>
      </c>
      <c r="W4549" s="113">
        <f t="shared" si="855"/>
        <v>48.302222222222213</v>
      </c>
      <c r="X4549" s="112">
        <f t="shared" si="856"/>
        <v>48302.222222222212</v>
      </c>
      <c r="Y4549" s="111"/>
      <c r="Z4549" s="110">
        <f t="shared" si="852"/>
        <v>41</v>
      </c>
      <c r="AA4549" s="109">
        <f t="shared" si="857"/>
        <v>28.6</v>
      </c>
      <c r="AB4549" s="109">
        <f t="shared" si="858"/>
        <v>28600</v>
      </c>
      <c r="AC4549" s="108">
        <f t="shared" si="859"/>
        <v>543.4</v>
      </c>
      <c r="AD4549" s="107">
        <f t="shared" si="860"/>
        <v>2.2222222222222223E-2</v>
      </c>
      <c r="AE4549" s="106">
        <f t="shared" si="861"/>
        <v>12.075555555555555</v>
      </c>
      <c r="AF4549" s="105">
        <f t="shared" si="862"/>
        <v>60.377777777777766</v>
      </c>
      <c r="AG4549" s="105">
        <f t="shared" si="863"/>
        <v>511.62222222222221</v>
      </c>
    </row>
    <row r="4550" spans="1:33" s="88" customFormat="1" x14ac:dyDescent="0.35">
      <c r="A4550" s="21">
        <v>10141103</v>
      </c>
      <c r="B4550" s="115" t="s">
        <v>1665</v>
      </c>
      <c r="C4550" s="115" t="s">
        <v>710</v>
      </c>
      <c r="D4550" s="61" t="s">
        <v>6521</v>
      </c>
      <c r="E4550" s="114" t="str">
        <f t="shared" si="853"/>
        <v>TRANSFORMADOR MARCA:Trasf. De Moc LICHINGA PTS1026</v>
      </c>
      <c r="F4550" s="40"/>
      <c r="G4550" s="178" t="s">
        <v>158</v>
      </c>
      <c r="H4550" s="178" t="s">
        <v>158</v>
      </c>
      <c r="I4550" s="61" t="s">
        <v>6520</v>
      </c>
      <c r="J4550" s="21"/>
      <c r="K4550" s="124" t="s">
        <v>6519</v>
      </c>
      <c r="L4550" s="124" t="s">
        <v>6518</v>
      </c>
      <c r="M4550" s="40">
        <v>50</v>
      </c>
      <c r="N4550" s="161" t="s">
        <v>19</v>
      </c>
      <c r="O4550" s="21" t="s">
        <v>362</v>
      </c>
      <c r="P4550" s="57">
        <v>3</v>
      </c>
      <c r="Q4550" s="21">
        <v>2013</v>
      </c>
      <c r="R4550" s="58" t="s">
        <v>5458</v>
      </c>
      <c r="S4550" s="21">
        <v>920871</v>
      </c>
      <c r="T4550" s="116">
        <v>643</v>
      </c>
      <c r="U4550" s="111">
        <v>45</v>
      </c>
      <c r="V4550" s="113">
        <f t="shared" si="854"/>
        <v>588.70222222222219</v>
      </c>
      <c r="W4550" s="113">
        <f t="shared" si="855"/>
        <v>54.29777777777781</v>
      </c>
      <c r="X4550" s="112">
        <f t="shared" si="856"/>
        <v>54297.77777777781</v>
      </c>
      <c r="Y4550" s="111"/>
      <c r="Z4550" s="110">
        <f t="shared" si="852"/>
        <v>41</v>
      </c>
      <c r="AA4550" s="109">
        <f t="shared" si="857"/>
        <v>32.15</v>
      </c>
      <c r="AB4550" s="109">
        <f t="shared" si="858"/>
        <v>32150</v>
      </c>
      <c r="AC4550" s="108">
        <f t="shared" si="859"/>
        <v>610.85</v>
      </c>
      <c r="AD4550" s="107">
        <f t="shared" si="860"/>
        <v>2.2222222222222223E-2</v>
      </c>
      <c r="AE4550" s="106">
        <f t="shared" si="861"/>
        <v>13.574444444444445</v>
      </c>
      <c r="AF4550" s="105">
        <f t="shared" si="862"/>
        <v>67.872222222222263</v>
      </c>
      <c r="AG4550" s="105">
        <f t="shared" si="863"/>
        <v>575.12777777777774</v>
      </c>
    </row>
    <row r="4551" spans="1:33" s="88" customFormat="1" x14ac:dyDescent="0.35">
      <c r="A4551" s="21">
        <v>10141103</v>
      </c>
      <c r="B4551" s="115" t="s">
        <v>1665</v>
      </c>
      <c r="C4551" s="115" t="s">
        <v>710</v>
      </c>
      <c r="D4551" s="61" t="s">
        <v>6517</v>
      </c>
      <c r="E4551" s="114" t="str">
        <f t="shared" si="853"/>
        <v>TRANSFORMADOR MARCA:TANELEC LICHINGA PTS1027</v>
      </c>
      <c r="F4551" s="40"/>
      <c r="G4551" s="178" t="s">
        <v>158</v>
      </c>
      <c r="H4551" s="178" t="s">
        <v>158</v>
      </c>
      <c r="I4551" s="201" t="s">
        <v>6516</v>
      </c>
      <c r="J4551" s="21"/>
      <c r="K4551" s="221" t="s">
        <v>6515</v>
      </c>
      <c r="L4551" s="220" t="s">
        <v>6514</v>
      </c>
      <c r="M4551" s="229">
        <v>100</v>
      </c>
      <c r="N4551" s="161" t="s">
        <v>19</v>
      </c>
      <c r="O4551" s="21" t="s">
        <v>362</v>
      </c>
      <c r="P4551" s="57">
        <v>3</v>
      </c>
      <c r="Q4551" s="40">
        <v>2013</v>
      </c>
      <c r="R4551" s="40" t="s">
        <v>1317</v>
      </c>
      <c r="S4551" s="40" t="s">
        <v>6513</v>
      </c>
      <c r="T4551" s="116">
        <v>763</v>
      </c>
      <c r="U4551" s="111">
        <v>45</v>
      </c>
      <c r="V4551" s="113">
        <f t="shared" si="854"/>
        <v>698.56888888888886</v>
      </c>
      <c r="W4551" s="113">
        <f t="shared" si="855"/>
        <v>64.431111111111136</v>
      </c>
      <c r="X4551" s="112">
        <f t="shared" si="856"/>
        <v>64431.111111111139</v>
      </c>
      <c r="Y4551" s="111"/>
      <c r="Z4551" s="110">
        <f t="shared" si="852"/>
        <v>41</v>
      </c>
      <c r="AA4551" s="109">
        <f t="shared" si="857"/>
        <v>38.15</v>
      </c>
      <c r="AB4551" s="109">
        <f t="shared" si="858"/>
        <v>38150</v>
      </c>
      <c r="AC4551" s="108">
        <f t="shared" si="859"/>
        <v>724.85</v>
      </c>
      <c r="AD4551" s="107">
        <f t="shared" si="860"/>
        <v>2.2222222222222223E-2</v>
      </c>
      <c r="AE4551" s="106">
        <f t="shared" si="861"/>
        <v>16.10777777777778</v>
      </c>
      <c r="AF4551" s="105">
        <f t="shared" si="862"/>
        <v>80.53888888888892</v>
      </c>
      <c r="AG4551" s="105">
        <f t="shared" si="863"/>
        <v>682.46111111111111</v>
      </c>
    </row>
    <row r="4552" spans="1:33" s="88" customFormat="1" x14ac:dyDescent="0.35">
      <c r="A4552" s="21">
        <v>10141103</v>
      </c>
      <c r="B4552" s="115" t="s">
        <v>1665</v>
      </c>
      <c r="C4552" s="115" t="s">
        <v>710</v>
      </c>
      <c r="D4552" s="61" t="s">
        <v>6512</v>
      </c>
      <c r="E4552" s="114" t="str">
        <f t="shared" si="853"/>
        <v>TRANSFORMADOR MARCA:ITB LICHINGA PTS1028</v>
      </c>
      <c r="F4552" s="40"/>
      <c r="G4552" s="178" t="s">
        <v>158</v>
      </c>
      <c r="H4552" s="178" t="s">
        <v>158</v>
      </c>
      <c r="I4552" s="61" t="s">
        <v>6498</v>
      </c>
      <c r="J4552" s="21"/>
      <c r="K4552" s="220" t="s">
        <v>6511</v>
      </c>
      <c r="L4552" s="220" t="s">
        <v>6510</v>
      </c>
      <c r="M4552" s="225">
        <v>100</v>
      </c>
      <c r="N4552" s="161" t="s">
        <v>19</v>
      </c>
      <c r="O4552" s="21" t="s">
        <v>362</v>
      </c>
      <c r="P4552" s="57">
        <v>3</v>
      </c>
      <c r="Q4552" s="40">
        <v>2013</v>
      </c>
      <c r="R4552" s="40" t="s">
        <v>1109</v>
      </c>
      <c r="S4552" s="40">
        <v>782910</v>
      </c>
      <c r="T4552" s="116">
        <v>763</v>
      </c>
      <c r="U4552" s="111">
        <v>45</v>
      </c>
      <c r="V4552" s="113">
        <f t="shared" si="854"/>
        <v>698.56888888888886</v>
      </c>
      <c r="W4552" s="113">
        <f t="shared" si="855"/>
        <v>64.431111111111136</v>
      </c>
      <c r="X4552" s="112">
        <f t="shared" si="856"/>
        <v>64431.111111111139</v>
      </c>
      <c r="Y4552" s="111"/>
      <c r="Z4552" s="110">
        <f t="shared" si="852"/>
        <v>41</v>
      </c>
      <c r="AA4552" s="109">
        <f t="shared" si="857"/>
        <v>38.15</v>
      </c>
      <c r="AB4552" s="109">
        <f t="shared" si="858"/>
        <v>38150</v>
      </c>
      <c r="AC4552" s="108">
        <f t="shared" si="859"/>
        <v>724.85</v>
      </c>
      <c r="AD4552" s="107">
        <f t="shared" si="860"/>
        <v>2.2222222222222223E-2</v>
      </c>
      <c r="AE4552" s="106">
        <f t="shared" si="861"/>
        <v>16.10777777777778</v>
      </c>
      <c r="AF4552" s="105">
        <f t="shared" si="862"/>
        <v>80.53888888888892</v>
      </c>
      <c r="AG4552" s="105">
        <f t="shared" si="863"/>
        <v>682.46111111111111</v>
      </c>
    </row>
    <row r="4553" spans="1:33" s="88" customFormat="1" x14ac:dyDescent="0.35">
      <c r="A4553" s="21">
        <v>10141103</v>
      </c>
      <c r="B4553" s="115" t="s">
        <v>1665</v>
      </c>
      <c r="C4553" s="115" t="s">
        <v>710</v>
      </c>
      <c r="D4553" s="61" t="s">
        <v>6509</v>
      </c>
      <c r="E4553" s="114" t="str">
        <f t="shared" si="853"/>
        <v>TRANSFORMADOR MARCA:TUSCO TRAFO LICHINGA PTS1029</v>
      </c>
      <c r="F4553" s="40"/>
      <c r="G4553" s="178" t="s">
        <v>158</v>
      </c>
      <c r="H4553" s="178" t="s">
        <v>158</v>
      </c>
      <c r="I4553" s="201" t="s">
        <v>6508</v>
      </c>
      <c r="J4553" s="21"/>
      <c r="K4553" s="221" t="s">
        <v>6507</v>
      </c>
      <c r="L4553" s="220" t="s">
        <v>6506</v>
      </c>
      <c r="M4553" s="229">
        <v>200</v>
      </c>
      <c r="N4553" s="161" t="s">
        <v>19</v>
      </c>
      <c r="O4553" s="21" t="s">
        <v>362</v>
      </c>
      <c r="P4553" s="57">
        <v>3</v>
      </c>
      <c r="Q4553" s="40">
        <v>2013</v>
      </c>
      <c r="R4553" s="40" t="s">
        <v>219</v>
      </c>
      <c r="S4553" s="40">
        <v>541434</v>
      </c>
      <c r="T4553" s="116">
        <v>991</v>
      </c>
      <c r="U4553" s="111">
        <v>45</v>
      </c>
      <c r="V4553" s="113">
        <f t="shared" si="854"/>
        <v>907.31555555555553</v>
      </c>
      <c r="W4553" s="113">
        <f t="shared" si="855"/>
        <v>83.684444444444466</v>
      </c>
      <c r="X4553" s="112">
        <f t="shared" si="856"/>
        <v>83684.444444444467</v>
      </c>
      <c r="Y4553" s="111"/>
      <c r="Z4553" s="110">
        <f t="shared" si="852"/>
        <v>41</v>
      </c>
      <c r="AA4553" s="109">
        <f t="shared" si="857"/>
        <v>49.550000000000004</v>
      </c>
      <c r="AB4553" s="109">
        <f t="shared" si="858"/>
        <v>49550.000000000007</v>
      </c>
      <c r="AC4553" s="108">
        <f t="shared" si="859"/>
        <v>941.45</v>
      </c>
      <c r="AD4553" s="107">
        <f t="shared" si="860"/>
        <v>2.2222222222222223E-2</v>
      </c>
      <c r="AE4553" s="106">
        <f t="shared" si="861"/>
        <v>20.921111111111113</v>
      </c>
      <c r="AF4553" s="105">
        <f t="shared" si="862"/>
        <v>104.60555555555558</v>
      </c>
      <c r="AG4553" s="105">
        <f t="shared" si="863"/>
        <v>886.39444444444439</v>
      </c>
    </row>
    <row r="4554" spans="1:33" s="88" customFormat="1" x14ac:dyDescent="0.35">
      <c r="A4554" s="21">
        <v>10141103</v>
      </c>
      <c r="B4554" s="115" t="s">
        <v>1665</v>
      </c>
      <c r="C4554" s="115" t="s">
        <v>710</v>
      </c>
      <c r="D4554" s="61" t="s">
        <v>6505</v>
      </c>
      <c r="E4554" s="114" t="str">
        <f t="shared" si="853"/>
        <v>TRANSFORMADOR MARCA:ITB LICHINGA PTS1030</v>
      </c>
      <c r="F4554" s="40"/>
      <c r="G4554" s="178" t="s">
        <v>158</v>
      </c>
      <c r="H4554" s="178" t="s">
        <v>158</v>
      </c>
      <c r="I4554" s="201" t="s">
        <v>6436</v>
      </c>
      <c r="J4554" s="21"/>
      <c r="K4554" s="221" t="s">
        <v>6504</v>
      </c>
      <c r="L4554" s="220" t="s">
        <v>6503</v>
      </c>
      <c r="M4554" s="229">
        <v>100</v>
      </c>
      <c r="N4554" s="161" t="s">
        <v>19</v>
      </c>
      <c r="O4554" s="21" t="s">
        <v>362</v>
      </c>
      <c r="P4554" s="57">
        <v>3</v>
      </c>
      <c r="Q4554" s="40">
        <v>2013</v>
      </c>
      <c r="R4554" s="40" t="s">
        <v>1109</v>
      </c>
      <c r="S4554" s="40">
        <v>787599</v>
      </c>
      <c r="T4554" s="116">
        <v>763</v>
      </c>
      <c r="U4554" s="111">
        <v>45</v>
      </c>
      <c r="V4554" s="113">
        <f t="shared" si="854"/>
        <v>698.56888888888886</v>
      </c>
      <c r="W4554" s="113">
        <f t="shared" si="855"/>
        <v>64.431111111111136</v>
      </c>
      <c r="X4554" s="112">
        <f t="shared" si="856"/>
        <v>64431.111111111139</v>
      </c>
      <c r="Y4554" s="111"/>
      <c r="Z4554" s="110">
        <f t="shared" si="852"/>
        <v>41</v>
      </c>
      <c r="AA4554" s="109">
        <f t="shared" si="857"/>
        <v>38.15</v>
      </c>
      <c r="AB4554" s="109">
        <f t="shared" si="858"/>
        <v>38150</v>
      </c>
      <c r="AC4554" s="108">
        <f t="shared" si="859"/>
        <v>724.85</v>
      </c>
      <c r="AD4554" s="107">
        <f t="shared" si="860"/>
        <v>2.2222222222222223E-2</v>
      </c>
      <c r="AE4554" s="106">
        <f t="shared" si="861"/>
        <v>16.10777777777778</v>
      </c>
      <c r="AF4554" s="105">
        <f t="shared" si="862"/>
        <v>80.53888888888892</v>
      </c>
      <c r="AG4554" s="105">
        <f t="shared" si="863"/>
        <v>682.46111111111111</v>
      </c>
    </row>
    <row r="4555" spans="1:33" s="88" customFormat="1" x14ac:dyDescent="0.35">
      <c r="A4555" s="21">
        <v>10141103</v>
      </c>
      <c r="B4555" s="115" t="s">
        <v>1665</v>
      </c>
      <c r="C4555" s="115" t="s">
        <v>710</v>
      </c>
      <c r="D4555" s="61" t="s">
        <v>6502</v>
      </c>
      <c r="E4555" s="114" t="str">
        <f t="shared" si="853"/>
        <v>TRANSFORMADOR MARCA:ITB LICHINGA PTS1031</v>
      </c>
      <c r="F4555" s="40"/>
      <c r="G4555" s="178" t="s">
        <v>158</v>
      </c>
      <c r="H4555" s="178" t="s">
        <v>158</v>
      </c>
      <c r="I4555" s="201" t="s">
        <v>6436</v>
      </c>
      <c r="J4555" s="21"/>
      <c r="K4555" s="221" t="s">
        <v>6501</v>
      </c>
      <c r="L4555" s="220" t="s">
        <v>6500</v>
      </c>
      <c r="M4555" s="229">
        <v>200</v>
      </c>
      <c r="N4555" s="161" t="s">
        <v>19</v>
      </c>
      <c r="O4555" s="21" t="s">
        <v>362</v>
      </c>
      <c r="P4555" s="57">
        <v>3</v>
      </c>
      <c r="Q4555" s="40">
        <v>2013</v>
      </c>
      <c r="R4555" s="40" t="s">
        <v>1109</v>
      </c>
      <c r="S4555" s="40">
        <v>778772</v>
      </c>
      <c r="T4555" s="116">
        <v>991</v>
      </c>
      <c r="U4555" s="111">
        <v>45</v>
      </c>
      <c r="V4555" s="113">
        <f t="shared" si="854"/>
        <v>907.31555555555553</v>
      </c>
      <c r="W4555" s="113">
        <f t="shared" si="855"/>
        <v>83.684444444444466</v>
      </c>
      <c r="X4555" s="112">
        <f t="shared" si="856"/>
        <v>83684.444444444467</v>
      </c>
      <c r="Y4555" s="111"/>
      <c r="Z4555" s="110">
        <f t="shared" si="852"/>
        <v>41</v>
      </c>
      <c r="AA4555" s="109">
        <f t="shared" si="857"/>
        <v>49.550000000000004</v>
      </c>
      <c r="AB4555" s="109">
        <f t="shared" si="858"/>
        <v>49550.000000000007</v>
      </c>
      <c r="AC4555" s="108">
        <f t="shared" si="859"/>
        <v>941.45</v>
      </c>
      <c r="AD4555" s="107">
        <f t="shared" si="860"/>
        <v>2.2222222222222223E-2</v>
      </c>
      <c r="AE4555" s="106">
        <f t="shared" si="861"/>
        <v>20.921111111111113</v>
      </c>
      <c r="AF4555" s="105">
        <f t="shared" si="862"/>
        <v>104.60555555555558</v>
      </c>
      <c r="AG4555" s="105">
        <f t="shared" si="863"/>
        <v>886.39444444444439</v>
      </c>
    </row>
    <row r="4556" spans="1:33" s="88" customFormat="1" x14ac:dyDescent="0.35">
      <c r="A4556" s="21">
        <v>10141103</v>
      </c>
      <c r="B4556" s="115" t="s">
        <v>1665</v>
      </c>
      <c r="C4556" s="115" t="s">
        <v>710</v>
      </c>
      <c r="D4556" s="61" t="s">
        <v>6499</v>
      </c>
      <c r="E4556" s="114" t="str">
        <f t="shared" si="853"/>
        <v>TRANSFORMADOR MARCA:TUSCO TRAFO LICHINGA PTS1032</v>
      </c>
      <c r="F4556" s="40"/>
      <c r="G4556" s="178" t="s">
        <v>158</v>
      </c>
      <c r="H4556" s="178" t="s">
        <v>158</v>
      </c>
      <c r="I4556" s="201" t="s">
        <v>6498</v>
      </c>
      <c r="J4556" s="21"/>
      <c r="K4556" s="221" t="s">
        <v>6497</v>
      </c>
      <c r="L4556" s="220" t="s">
        <v>6496</v>
      </c>
      <c r="M4556" s="227">
        <v>200</v>
      </c>
      <c r="N4556" s="161" t="s">
        <v>19</v>
      </c>
      <c r="O4556" s="21" t="s">
        <v>362</v>
      </c>
      <c r="P4556" s="57">
        <v>3</v>
      </c>
      <c r="Q4556" s="40">
        <v>2013</v>
      </c>
      <c r="R4556" s="40" t="s">
        <v>219</v>
      </c>
      <c r="S4556" s="40">
        <v>541436</v>
      </c>
      <c r="T4556" s="116">
        <v>991</v>
      </c>
      <c r="U4556" s="111">
        <v>45</v>
      </c>
      <c r="V4556" s="113">
        <f t="shared" si="854"/>
        <v>907.31555555555553</v>
      </c>
      <c r="W4556" s="113">
        <f t="shared" si="855"/>
        <v>83.684444444444466</v>
      </c>
      <c r="X4556" s="112">
        <f t="shared" si="856"/>
        <v>83684.444444444467</v>
      </c>
      <c r="Y4556" s="111"/>
      <c r="Z4556" s="110">
        <f t="shared" si="852"/>
        <v>41</v>
      </c>
      <c r="AA4556" s="109">
        <f t="shared" si="857"/>
        <v>49.550000000000004</v>
      </c>
      <c r="AB4556" s="109">
        <f t="shared" si="858"/>
        <v>49550.000000000007</v>
      </c>
      <c r="AC4556" s="108">
        <f t="shared" si="859"/>
        <v>941.45</v>
      </c>
      <c r="AD4556" s="107">
        <f t="shared" si="860"/>
        <v>2.2222222222222223E-2</v>
      </c>
      <c r="AE4556" s="106">
        <f t="shared" si="861"/>
        <v>20.921111111111113</v>
      </c>
      <c r="AF4556" s="105">
        <f t="shared" si="862"/>
        <v>104.60555555555558</v>
      </c>
      <c r="AG4556" s="105">
        <f t="shared" si="863"/>
        <v>886.39444444444439</v>
      </c>
    </row>
    <row r="4557" spans="1:33" s="88" customFormat="1" x14ac:dyDescent="0.35">
      <c r="A4557" s="21">
        <v>10141103</v>
      </c>
      <c r="B4557" s="115" t="s">
        <v>1665</v>
      </c>
      <c r="C4557" s="115" t="s">
        <v>710</v>
      </c>
      <c r="D4557" s="61" t="s">
        <v>6495</v>
      </c>
      <c r="E4557" s="114" t="str">
        <f t="shared" si="853"/>
        <v>TRANSFORMADOR MARCA:TUSCO TRAFO LICHINGA PTS1033</v>
      </c>
      <c r="F4557" s="40"/>
      <c r="G4557" s="178" t="s">
        <v>158</v>
      </c>
      <c r="H4557" s="178" t="s">
        <v>158</v>
      </c>
      <c r="I4557" s="201" t="s">
        <v>6494</v>
      </c>
      <c r="J4557" s="21"/>
      <c r="K4557" s="221" t="s">
        <v>6493</v>
      </c>
      <c r="L4557" s="220" t="s">
        <v>6492</v>
      </c>
      <c r="M4557" s="229">
        <v>100</v>
      </c>
      <c r="N4557" s="161" t="s">
        <v>19</v>
      </c>
      <c r="O4557" s="21" t="s">
        <v>362</v>
      </c>
      <c r="P4557" s="57">
        <v>3</v>
      </c>
      <c r="Q4557" s="40">
        <v>2013</v>
      </c>
      <c r="R4557" s="40" t="s">
        <v>219</v>
      </c>
      <c r="S4557" s="40">
        <v>541432</v>
      </c>
      <c r="T4557" s="116">
        <v>763</v>
      </c>
      <c r="U4557" s="111">
        <v>45</v>
      </c>
      <c r="V4557" s="113">
        <f t="shared" si="854"/>
        <v>698.56888888888886</v>
      </c>
      <c r="W4557" s="113">
        <f t="shared" si="855"/>
        <v>64.431111111111136</v>
      </c>
      <c r="X4557" s="112">
        <f t="shared" si="856"/>
        <v>64431.111111111139</v>
      </c>
      <c r="Y4557" s="111"/>
      <c r="Z4557" s="110">
        <f t="shared" si="852"/>
        <v>41</v>
      </c>
      <c r="AA4557" s="109">
        <f t="shared" si="857"/>
        <v>38.15</v>
      </c>
      <c r="AB4557" s="109">
        <f t="shared" si="858"/>
        <v>38150</v>
      </c>
      <c r="AC4557" s="108">
        <f t="shared" si="859"/>
        <v>724.85</v>
      </c>
      <c r="AD4557" s="107">
        <f t="shared" si="860"/>
        <v>2.2222222222222223E-2</v>
      </c>
      <c r="AE4557" s="106">
        <f t="shared" si="861"/>
        <v>16.10777777777778</v>
      </c>
      <c r="AF4557" s="105">
        <f t="shared" si="862"/>
        <v>80.53888888888892</v>
      </c>
      <c r="AG4557" s="105">
        <f t="shared" si="863"/>
        <v>682.46111111111111</v>
      </c>
    </row>
    <row r="4558" spans="1:33" s="88" customFormat="1" x14ac:dyDescent="0.35">
      <c r="A4558" s="21">
        <v>10141103</v>
      </c>
      <c r="B4558" s="115" t="s">
        <v>1665</v>
      </c>
      <c r="C4558" s="115" t="s">
        <v>710</v>
      </c>
      <c r="D4558" s="61" t="s">
        <v>6491</v>
      </c>
      <c r="E4558" s="114" t="str">
        <f t="shared" si="853"/>
        <v>TRANSFORMADOR MARCA:MARSONS LICHINGA PTS1034</v>
      </c>
      <c r="F4558" s="40"/>
      <c r="G4558" s="178" t="s">
        <v>158</v>
      </c>
      <c r="H4558" s="178" t="s">
        <v>158</v>
      </c>
      <c r="I4558" s="201" t="s">
        <v>6490</v>
      </c>
      <c r="J4558" s="21"/>
      <c r="K4558" s="178" t="s">
        <v>6489</v>
      </c>
      <c r="L4558" s="124" t="s">
        <v>6488</v>
      </c>
      <c r="M4558" s="229">
        <v>100</v>
      </c>
      <c r="N4558" s="161" t="s">
        <v>19</v>
      </c>
      <c r="O4558" s="21" t="s">
        <v>362</v>
      </c>
      <c r="P4558" s="57">
        <v>3</v>
      </c>
      <c r="Q4558" s="21">
        <v>2013</v>
      </c>
      <c r="R4558" s="21" t="s">
        <v>5519</v>
      </c>
      <c r="S4558" s="21">
        <v>80877</v>
      </c>
      <c r="T4558" s="116">
        <v>763</v>
      </c>
      <c r="U4558" s="111">
        <v>45</v>
      </c>
      <c r="V4558" s="113">
        <f t="shared" si="854"/>
        <v>698.56888888888886</v>
      </c>
      <c r="W4558" s="113">
        <f t="shared" si="855"/>
        <v>64.431111111111136</v>
      </c>
      <c r="X4558" s="112">
        <f t="shared" si="856"/>
        <v>64431.111111111139</v>
      </c>
      <c r="Y4558" s="111"/>
      <c r="Z4558" s="110">
        <f t="shared" si="852"/>
        <v>41</v>
      </c>
      <c r="AA4558" s="109">
        <f t="shared" si="857"/>
        <v>38.15</v>
      </c>
      <c r="AB4558" s="109">
        <f t="shared" si="858"/>
        <v>38150</v>
      </c>
      <c r="AC4558" s="108">
        <f t="shared" si="859"/>
        <v>724.85</v>
      </c>
      <c r="AD4558" s="107">
        <f t="shared" si="860"/>
        <v>2.2222222222222223E-2</v>
      </c>
      <c r="AE4558" s="106">
        <f t="shared" si="861"/>
        <v>16.10777777777778</v>
      </c>
      <c r="AF4558" s="105">
        <f t="shared" si="862"/>
        <v>80.53888888888892</v>
      </c>
      <c r="AG4558" s="105">
        <f t="shared" si="863"/>
        <v>682.46111111111111</v>
      </c>
    </row>
    <row r="4559" spans="1:33" s="88" customFormat="1" x14ac:dyDescent="0.35">
      <c r="A4559" s="21">
        <v>10141103</v>
      </c>
      <c r="B4559" s="115" t="s">
        <v>1665</v>
      </c>
      <c r="C4559" s="115" t="s">
        <v>710</v>
      </c>
      <c r="D4559" s="61" t="s">
        <v>6487</v>
      </c>
      <c r="E4559" s="114" t="str">
        <f t="shared" si="853"/>
        <v>TRANSFORMADOR MARCA:TUSCO TRAFO LICHINGA PTS1035</v>
      </c>
      <c r="F4559" s="40"/>
      <c r="G4559" s="178" t="s">
        <v>158</v>
      </c>
      <c r="H4559" s="178" t="s">
        <v>158</v>
      </c>
      <c r="I4559" s="201" t="s">
        <v>6486</v>
      </c>
      <c r="J4559" s="21"/>
      <c r="K4559" s="230" t="s">
        <v>6485</v>
      </c>
      <c r="L4559" s="220" t="s">
        <v>6484</v>
      </c>
      <c r="M4559" s="229">
        <v>100</v>
      </c>
      <c r="N4559" s="161" t="s">
        <v>19</v>
      </c>
      <c r="O4559" s="21" t="s">
        <v>362</v>
      </c>
      <c r="P4559" s="57">
        <v>3</v>
      </c>
      <c r="Q4559" s="40">
        <v>2013</v>
      </c>
      <c r="R4559" s="40" t="s">
        <v>219</v>
      </c>
      <c r="S4559" s="40">
        <v>541439</v>
      </c>
      <c r="T4559" s="116">
        <v>763</v>
      </c>
      <c r="U4559" s="111">
        <v>45</v>
      </c>
      <c r="V4559" s="113">
        <f t="shared" si="854"/>
        <v>698.56888888888886</v>
      </c>
      <c r="W4559" s="113">
        <f t="shared" si="855"/>
        <v>64.431111111111136</v>
      </c>
      <c r="X4559" s="112">
        <f t="shared" si="856"/>
        <v>64431.111111111139</v>
      </c>
      <c r="Y4559" s="111"/>
      <c r="Z4559" s="110">
        <f t="shared" si="852"/>
        <v>41</v>
      </c>
      <c r="AA4559" s="109">
        <f t="shared" si="857"/>
        <v>38.15</v>
      </c>
      <c r="AB4559" s="109">
        <f t="shared" si="858"/>
        <v>38150</v>
      </c>
      <c r="AC4559" s="108">
        <f t="shared" si="859"/>
        <v>724.85</v>
      </c>
      <c r="AD4559" s="107">
        <f t="shared" si="860"/>
        <v>2.2222222222222223E-2</v>
      </c>
      <c r="AE4559" s="106">
        <f t="shared" si="861"/>
        <v>16.10777777777778</v>
      </c>
      <c r="AF4559" s="105">
        <f t="shared" si="862"/>
        <v>80.53888888888892</v>
      </c>
      <c r="AG4559" s="105">
        <f t="shared" si="863"/>
        <v>682.46111111111111</v>
      </c>
    </row>
    <row r="4560" spans="1:33" s="88" customFormat="1" x14ac:dyDescent="0.35">
      <c r="A4560" s="21">
        <v>10141103</v>
      </c>
      <c r="B4560" s="115" t="s">
        <v>1665</v>
      </c>
      <c r="C4560" s="115" t="s">
        <v>710</v>
      </c>
      <c r="D4560" s="61" t="s">
        <v>6483</v>
      </c>
      <c r="E4560" s="114" t="str">
        <f t="shared" si="853"/>
        <v>TRANSFORMADOR MARCA:Trasf. De Moc LICHINGA PTS1039</v>
      </c>
      <c r="F4560" s="21"/>
      <c r="G4560" s="178" t="s">
        <v>158</v>
      </c>
      <c r="H4560" s="178" t="s">
        <v>158</v>
      </c>
      <c r="I4560" s="201" t="s">
        <v>6482</v>
      </c>
      <c r="J4560" s="21"/>
      <c r="K4560" s="298" t="s">
        <v>6481</v>
      </c>
      <c r="L4560" s="124" t="s">
        <v>6480</v>
      </c>
      <c r="M4560" s="216">
        <v>100</v>
      </c>
      <c r="N4560" s="161" t="s">
        <v>19</v>
      </c>
      <c r="O4560" s="21" t="s">
        <v>362</v>
      </c>
      <c r="P4560" s="57">
        <v>3</v>
      </c>
      <c r="Q4560" s="21">
        <v>2013</v>
      </c>
      <c r="R4560" s="58" t="s">
        <v>5458</v>
      </c>
      <c r="S4560" s="21">
        <v>923145</v>
      </c>
      <c r="T4560" s="116">
        <v>763</v>
      </c>
      <c r="U4560" s="111">
        <v>45</v>
      </c>
      <c r="V4560" s="113">
        <f t="shared" si="854"/>
        <v>698.56888888888886</v>
      </c>
      <c r="W4560" s="113">
        <f t="shared" si="855"/>
        <v>64.431111111111136</v>
      </c>
      <c r="X4560" s="112">
        <f t="shared" si="856"/>
        <v>64431.111111111139</v>
      </c>
      <c r="Y4560" s="111"/>
      <c r="Z4560" s="110">
        <f t="shared" si="852"/>
        <v>41</v>
      </c>
      <c r="AA4560" s="109">
        <f t="shared" si="857"/>
        <v>38.15</v>
      </c>
      <c r="AB4560" s="109">
        <f t="shared" si="858"/>
        <v>38150</v>
      </c>
      <c r="AC4560" s="108">
        <f t="shared" si="859"/>
        <v>724.85</v>
      </c>
      <c r="AD4560" s="107">
        <f t="shared" si="860"/>
        <v>2.2222222222222223E-2</v>
      </c>
      <c r="AE4560" s="106">
        <f t="shared" si="861"/>
        <v>16.10777777777778</v>
      </c>
      <c r="AF4560" s="105">
        <f t="shared" si="862"/>
        <v>80.53888888888892</v>
      </c>
      <c r="AG4560" s="105">
        <f t="shared" si="863"/>
        <v>682.46111111111111</v>
      </c>
    </row>
    <row r="4561" spans="1:33" s="88" customFormat="1" x14ac:dyDescent="0.35">
      <c r="A4561" s="21">
        <v>10141103</v>
      </c>
      <c r="B4561" s="115" t="s">
        <v>1665</v>
      </c>
      <c r="C4561" s="115" t="s">
        <v>710</v>
      </c>
      <c r="D4561" s="61" t="s">
        <v>6479</v>
      </c>
      <c r="E4561" s="114" t="str">
        <f t="shared" si="853"/>
        <v>TRANSFORMADOR MARCA:Astron LICHINGA PTS1040</v>
      </c>
      <c r="F4561" s="40"/>
      <c r="G4561" s="178" t="s">
        <v>158</v>
      </c>
      <c r="H4561" s="178" t="s">
        <v>158</v>
      </c>
      <c r="I4561" s="215" t="s">
        <v>6449</v>
      </c>
      <c r="J4561" s="21"/>
      <c r="K4561" s="220" t="s">
        <v>6478</v>
      </c>
      <c r="L4561" s="220" t="s">
        <v>6477</v>
      </c>
      <c r="M4561" s="231">
        <v>315</v>
      </c>
      <c r="N4561" s="161" t="s">
        <v>19</v>
      </c>
      <c r="O4561" s="21" t="s">
        <v>362</v>
      </c>
      <c r="P4561" s="57">
        <v>3</v>
      </c>
      <c r="Q4561" s="40">
        <v>2013</v>
      </c>
      <c r="R4561" s="308" t="s">
        <v>6476</v>
      </c>
      <c r="S4561" s="40">
        <v>1702127</v>
      </c>
      <c r="T4561" s="116">
        <v>1039</v>
      </c>
      <c r="U4561" s="111">
        <v>45</v>
      </c>
      <c r="V4561" s="113">
        <f t="shared" si="854"/>
        <v>951.26222222222225</v>
      </c>
      <c r="W4561" s="113">
        <f t="shared" si="855"/>
        <v>87.737777777777751</v>
      </c>
      <c r="X4561" s="112">
        <f t="shared" si="856"/>
        <v>87737.777777777752</v>
      </c>
      <c r="Y4561" s="111"/>
      <c r="Z4561" s="110">
        <f t="shared" si="852"/>
        <v>41</v>
      </c>
      <c r="AA4561" s="109">
        <f t="shared" si="857"/>
        <v>51.95</v>
      </c>
      <c r="AB4561" s="109">
        <f t="shared" si="858"/>
        <v>51950</v>
      </c>
      <c r="AC4561" s="108">
        <f t="shared" si="859"/>
        <v>987.05</v>
      </c>
      <c r="AD4561" s="107">
        <f t="shared" si="860"/>
        <v>2.2222222222222223E-2</v>
      </c>
      <c r="AE4561" s="106">
        <f t="shared" si="861"/>
        <v>21.934444444444445</v>
      </c>
      <c r="AF4561" s="105">
        <f t="shared" si="862"/>
        <v>109.67222222222219</v>
      </c>
      <c r="AG4561" s="105">
        <f t="shared" si="863"/>
        <v>929.32777777777778</v>
      </c>
    </row>
    <row r="4562" spans="1:33" s="88" customFormat="1" x14ac:dyDescent="0.35">
      <c r="A4562" s="21">
        <v>10141103</v>
      </c>
      <c r="B4562" s="115" t="s">
        <v>1665</v>
      </c>
      <c r="C4562" s="115" t="s">
        <v>710</v>
      </c>
      <c r="D4562" s="61" t="s">
        <v>6475</v>
      </c>
      <c r="E4562" s="114" t="str">
        <f t="shared" si="853"/>
        <v>TRANSFORMADOR MARCA:ITB LICHINGA PTS1046</v>
      </c>
      <c r="F4562" s="21"/>
      <c r="G4562" s="178" t="s">
        <v>158</v>
      </c>
      <c r="H4562" s="178" t="s">
        <v>158</v>
      </c>
      <c r="I4562" s="201" t="s">
        <v>6474</v>
      </c>
      <c r="J4562" s="21"/>
      <c r="K4562" s="161" t="s">
        <v>6473</v>
      </c>
      <c r="L4562" s="124" t="s">
        <v>6472</v>
      </c>
      <c r="M4562" s="200">
        <v>200</v>
      </c>
      <c r="N4562" s="161" t="s">
        <v>619</v>
      </c>
      <c r="O4562" s="21" t="s">
        <v>362</v>
      </c>
      <c r="P4562" s="57">
        <v>3</v>
      </c>
      <c r="Q4562" s="21">
        <v>2013</v>
      </c>
      <c r="R4562" s="21" t="s">
        <v>1109</v>
      </c>
      <c r="S4562" s="21">
        <v>626576</v>
      </c>
      <c r="T4562" s="116">
        <v>572</v>
      </c>
      <c r="U4562" s="111">
        <v>45</v>
      </c>
      <c r="V4562" s="113">
        <f t="shared" si="854"/>
        <v>523.69777777777779</v>
      </c>
      <c r="W4562" s="113">
        <f t="shared" si="855"/>
        <v>48.302222222222213</v>
      </c>
      <c r="X4562" s="112">
        <f t="shared" si="856"/>
        <v>48302.222222222212</v>
      </c>
      <c r="Y4562" s="111"/>
      <c r="Z4562" s="110">
        <f t="shared" si="852"/>
        <v>41</v>
      </c>
      <c r="AA4562" s="109">
        <f t="shared" si="857"/>
        <v>28.6</v>
      </c>
      <c r="AB4562" s="109">
        <f t="shared" si="858"/>
        <v>28600</v>
      </c>
      <c r="AC4562" s="108">
        <f t="shared" si="859"/>
        <v>543.4</v>
      </c>
      <c r="AD4562" s="107">
        <f t="shared" si="860"/>
        <v>2.2222222222222223E-2</v>
      </c>
      <c r="AE4562" s="106">
        <f t="shared" si="861"/>
        <v>12.075555555555555</v>
      </c>
      <c r="AF4562" s="105">
        <f t="shared" si="862"/>
        <v>60.377777777777766</v>
      </c>
      <c r="AG4562" s="105">
        <f t="shared" si="863"/>
        <v>511.62222222222221</v>
      </c>
    </row>
    <row r="4563" spans="1:33" s="88" customFormat="1" x14ac:dyDescent="0.35">
      <c r="A4563" s="21">
        <v>10141103</v>
      </c>
      <c r="B4563" s="115" t="s">
        <v>1665</v>
      </c>
      <c r="C4563" s="115" t="s">
        <v>710</v>
      </c>
      <c r="D4563" s="61" t="s">
        <v>6471</v>
      </c>
      <c r="E4563" s="114" t="str">
        <f t="shared" si="853"/>
        <v>TRANSFORMADOR MARCA:EFACEC LICHINGA PTS1047</v>
      </c>
      <c r="F4563" s="21"/>
      <c r="G4563" s="178" t="s">
        <v>158</v>
      </c>
      <c r="H4563" s="178" t="s">
        <v>158</v>
      </c>
      <c r="I4563" s="201" t="s">
        <v>6470</v>
      </c>
      <c r="J4563" s="21"/>
      <c r="K4563" s="161" t="s">
        <v>6469</v>
      </c>
      <c r="L4563" s="124" t="s">
        <v>6468</v>
      </c>
      <c r="M4563" s="200">
        <v>200</v>
      </c>
      <c r="N4563" s="161" t="s">
        <v>619</v>
      </c>
      <c r="O4563" s="21" t="s">
        <v>362</v>
      </c>
      <c r="P4563" s="57">
        <v>3</v>
      </c>
      <c r="Q4563" s="21">
        <v>2013</v>
      </c>
      <c r="R4563" s="21" t="s">
        <v>27</v>
      </c>
      <c r="S4563" s="21" t="s">
        <v>6467</v>
      </c>
      <c r="T4563" s="116">
        <v>572</v>
      </c>
      <c r="U4563" s="111">
        <v>45</v>
      </c>
      <c r="V4563" s="113">
        <f t="shared" si="854"/>
        <v>523.69777777777779</v>
      </c>
      <c r="W4563" s="113">
        <f t="shared" si="855"/>
        <v>48.302222222222213</v>
      </c>
      <c r="X4563" s="112">
        <f t="shared" si="856"/>
        <v>48302.222222222212</v>
      </c>
      <c r="Y4563" s="111"/>
      <c r="Z4563" s="110">
        <f t="shared" si="852"/>
        <v>41</v>
      </c>
      <c r="AA4563" s="109">
        <f t="shared" si="857"/>
        <v>28.6</v>
      </c>
      <c r="AB4563" s="109">
        <f t="shared" si="858"/>
        <v>28600</v>
      </c>
      <c r="AC4563" s="108">
        <f t="shared" si="859"/>
        <v>543.4</v>
      </c>
      <c r="AD4563" s="107">
        <f t="shared" si="860"/>
        <v>2.2222222222222223E-2</v>
      </c>
      <c r="AE4563" s="106">
        <f t="shared" si="861"/>
        <v>12.075555555555555</v>
      </c>
      <c r="AF4563" s="105">
        <f t="shared" si="862"/>
        <v>60.377777777777766</v>
      </c>
      <c r="AG4563" s="105">
        <f t="shared" si="863"/>
        <v>511.62222222222221</v>
      </c>
    </row>
    <row r="4564" spans="1:33" s="88" customFormat="1" x14ac:dyDescent="0.35">
      <c r="A4564" s="21">
        <v>10141103</v>
      </c>
      <c r="B4564" s="115" t="s">
        <v>1665</v>
      </c>
      <c r="C4564" s="115" t="s">
        <v>710</v>
      </c>
      <c r="D4564" s="61" t="s">
        <v>6466</v>
      </c>
      <c r="E4564" s="114" t="str">
        <f t="shared" si="853"/>
        <v>TRANSFORMADOR MARCA:EFACEC LICHINGA PTS1048</v>
      </c>
      <c r="F4564" s="21"/>
      <c r="G4564" s="178" t="s">
        <v>158</v>
      </c>
      <c r="H4564" s="178" t="s">
        <v>158</v>
      </c>
      <c r="I4564" s="201" t="s">
        <v>6465</v>
      </c>
      <c r="J4564" s="21"/>
      <c r="K4564" s="161" t="s">
        <v>6464</v>
      </c>
      <c r="L4564" s="124" t="s">
        <v>6463</v>
      </c>
      <c r="M4564" s="200">
        <v>315</v>
      </c>
      <c r="N4564" s="161" t="s">
        <v>19</v>
      </c>
      <c r="O4564" s="21" t="s">
        <v>362</v>
      </c>
      <c r="P4564" s="57">
        <v>3</v>
      </c>
      <c r="Q4564" s="21">
        <v>2013</v>
      </c>
      <c r="R4564" s="21" t="s">
        <v>27</v>
      </c>
      <c r="S4564" s="21">
        <v>14483</v>
      </c>
      <c r="T4564" s="116">
        <v>1039</v>
      </c>
      <c r="U4564" s="111">
        <v>45</v>
      </c>
      <c r="V4564" s="113">
        <f t="shared" si="854"/>
        <v>951.26222222222225</v>
      </c>
      <c r="W4564" s="113">
        <f t="shared" si="855"/>
        <v>87.737777777777751</v>
      </c>
      <c r="X4564" s="112">
        <f t="shared" si="856"/>
        <v>87737.777777777752</v>
      </c>
      <c r="Y4564" s="111"/>
      <c r="Z4564" s="110">
        <f t="shared" si="852"/>
        <v>41</v>
      </c>
      <c r="AA4564" s="109">
        <f t="shared" si="857"/>
        <v>51.95</v>
      </c>
      <c r="AB4564" s="109">
        <f t="shared" si="858"/>
        <v>51950</v>
      </c>
      <c r="AC4564" s="108">
        <f t="shared" si="859"/>
        <v>987.05</v>
      </c>
      <c r="AD4564" s="107">
        <f t="shared" si="860"/>
        <v>2.2222222222222223E-2</v>
      </c>
      <c r="AE4564" s="106">
        <f t="shared" si="861"/>
        <v>21.934444444444445</v>
      </c>
      <c r="AF4564" s="105">
        <f t="shared" si="862"/>
        <v>109.67222222222219</v>
      </c>
      <c r="AG4564" s="105">
        <f t="shared" si="863"/>
        <v>929.32777777777778</v>
      </c>
    </row>
    <row r="4565" spans="1:33" s="88" customFormat="1" x14ac:dyDescent="0.35">
      <c r="A4565" s="21">
        <v>10141103</v>
      </c>
      <c r="B4565" s="115" t="s">
        <v>1665</v>
      </c>
      <c r="C4565" s="115" t="s">
        <v>710</v>
      </c>
      <c r="D4565" s="61" t="s">
        <v>6462</v>
      </c>
      <c r="E4565" s="114" t="str">
        <f t="shared" si="853"/>
        <v>TRANSFORMADOR MARCA:MARSONS LICHINGA PTS1052</v>
      </c>
      <c r="F4565" s="40"/>
      <c r="G4565" s="178" t="s">
        <v>158</v>
      </c>
      <c r="H4565" s="178" t="s">
        <v>158</v>
      </c>
      <c r="I4565" s="201" t="s">
        <v>6461</v>
      </c>
      <c r="J4565" s="21"/>
      <c r="K4565" s="230" t="s">
        <v>6460</v>
      </c>
      <c r="L4565" s="220" t="s">
        <v>6459</v>
      </c>
      <c r="M4565" s="229">
        <v>50</v>
      </c>
      <c r="N4565" s="161" t="s">
        <v>19</v>
      </c>
      <c r="O4565" s="21" t="s">
        <v>362</v>
      </c>
      <c r="P4565" s="57">
        <v>3</v>
      </c>
      <c r="Q4565" s="40">
        <v>2013</v>
      </c>
      <c r="R4565" s="225" t="s">
        <v>5519</v>
      </c>
      <c r="S4565" s="225">
        <v>80869</v>
      </c>
      <c r="T4565" s="116">
        <v>643</v>
      </c>
      <c r="U4565" s="111">
        <v>45</v>
      </c>
      <c r="V4565" s="113">
        <f t="shared" si="854"/>
        <v>588.70222222222219</v>
      </c>
      <c r="W4565" s="113">
        <f t="shared" si="855"/>
        <v>54.29777777777781</v>
      </c>
      <c r="X4565" s="112">
        <f t="shared" si="856"/>
        <v>54297.77777777781</v>
      </c>
      <c r="Y4565" s="111"/>
      <c r="Z4565" s="110">
        <f t="shared" si="852"/>
        <v>41</v>
      </c>
      <c r="AA4565" s="109">
        <f t="shared" si="857"/>
        <v>32.15</v>
      </c>
      <c r="AB4565" s="109">
        <f t="shared" si="858"/>
        <v>32150</v>
      </c>
      <c r="AC4565" s="108">
        <f t="shared" si="859"/>
        <v>610.85</v>
      </c>
      <c r="AD4565" s="107">
        <f t="shared" si="860"/>
        <v>2.2222222222222223E-2</v>
      </c>
      <c r="AE4565" s="106">
        <f t="shared" si="861"/>
        <v>13.574444444444445</v>
      </c>
      <c r="AF4565" s="105">
        <f t="shared" si="862"/>
        <v>67.872222222222263</v>
      </c>
      <c r="AG4565" s="105">
        <f t="shared" si="863"/>
        <v>575.12777777777774</v>
      </c>
    </row>
    <row r="4566" spans="1:33" s="88" customFormat="1" x14ac:dyDescent="0.35">
      <c r="A4566" s="21">
        <v>10141103</v>
      </c>
      <c r="B4566" s="115" t="s">
        <v>1665</v>
      </c>
      <c r="C4566" s="115" t="s">
        <v>710</v>
      </c>
      <c r="D4566" s="61" t="s">
        <v>6458</v>
      </c>
      <c r="E4566" s="114" t="str">
        <f t="shared" si="853"/>
        <v>TRANSFORMADOR MARCA:FST LICHINGA PTS1060</v>
      </c>
      <c r="F4566" s="40"/>
      <c r="G4566" s="178" t="s">
        <v>158</v>
      </c>
      <c r="H4566" s="178" t="s">
        <v>158</v>
      </c>
      <c r="I4566" s="215" t="s">
        <v>6457</v>
      </c>
      <c r="J4566" s="21"/>
      <c r="K4566" s="220" t="s">
        <v>6456</v>
      </c>
      <c r="L4566" s="220" t="s">
        <v>6455</v>
      </c>
      <c r="M4566" s="228">
        <v>200</v>
      </c>
      <c r="N4566" s="161" t="s">
        <v>19</v>
      </c>
      <c r="O4566" s="21" t="s">
        <v>362</v>
      </c>
      <c r="P4566" s="57">
        <v>3</v>
      </c>
      <c r="Q4566" s="40">
        <v>2013</v>
      </c>
      <c r="R4566" s="40" t="s">
        <v>519</v>
      </c>
      <c r="S4566" s="40">
        <v>18070111</v>
      </c>
      <c r="T4566" s="116">
        <v>991</v>
      </c>
      <c r="U4566" s="111">
        <v>45</v>
      </c>
      <c r="V4566" s="113">
        <f t="shared" si="854"/>
        <v>907.31555555555553</v>
      </c>
      <c r="W4566" s="113">
        <f t="shared" si="855"/>
        <v>83.684444444444466</v>
      </c>
      <c r="X4566" s="112">
        <f t="shared" si="856"/>
        <v>83684.444444444467</v>
      </c>
      <c r="Y4566" s="111"/>
      <c r="Z4566" s="110">
        <f t="shared" si="852"/>
        <v>41</v>
      </c>
      <c r="AA4566" s="109">
        <f t="shared" si="857"/>
        <v>49.550000000000004</v>
      </c>
      <c r="AB4566" s="109">
        <f t="shared" si="858"/>
        <v>49550.000000000007</v>
      </c>
      <c r="AC4566" s="108">
        <f t="shared" si="859"/>
        <v>941.45</v>
      </c>
      <c r="AD4566" s="107">
        <f t="shared" si="860"/>
        <v>2.2222222222222223E-2</v>
      </c>
      <c r="AE4566" s="106">
        <f t="shared" si="861"/>
        <v>20.921111111111113</v>
      </c>
      <c r="AF4566" s="105">
        <f t="shared" si="862"/>
        <v>104.60555555555558</v>
      </c>
      <c r="AG4566" s="105">
        <f t="shared" si="863"/>
        <v>886.39444444444439</v>
      </c>
    </row>
    <row r="4567" spans="1:33" s="88" customFormat="1" x14ac:dyDescent="0.35">
      <c r="A4567" s="21">
        <v>10141103</v>
      </c>
      <c r="B4567" s="115" t="s">
        <v>1665</v>
      </c>
      <c r="C4567" s="115" t="s">
        <v>710</v>
      </c>
      <c r="D4567" s="61" t="s">
        <v>6454</v>
      </c>
      <c r="E4567" s="114" t="str">
        <f t="shared" si="853"/>
        <v>TRANSFORMADOR MARCA:EFACEC LICHINGA PTS1061</v>
      </c>
      <c r="F4567" s="40"/>
      <c r="G4567" s="178" t="s">
        <v>158</v>
      </c>
      <c r="H4567" s="178" t="s">
        <v>158</v>
      </c>
      <c r="I4567" s="61" t="s">
        <v>6449</v>
      </c>
      <c r="J4567" s="21"/>
      <c r="K4567" s="220" t="s">
        <v>6453</v>
      </c>
      <c r="L4567" s="220" t="s">
        <v>6452</v>
      </c>
      <c r="M4567" s="40">
        <v>315</v>
      </c>
      <c r="N4567" s="161" t="s">
        <v>19</v>
      </c>
      <c r="O4567" s="21" t="s">
        <v>362</v>
      </c>
      <c r="P4567" s="57">
        <v>3</v>
      </c>
      <c r="Q4567" s="40">
        <v>2013</v>
      </c>
      <c r="R4567" s="308" t="s">
        <v>27</v>
      </c>
      <c r="S4567" s="40" t="s">
        <v>6451</v>
      </c>
      <c r="T4567" s="116">
        <v>1039</v>
      </c>
      <c r="U4567" s="111">
        <v>45</v>
      </c>
      <c r="V4567" s="113">
        <f t="shared" si="854"/>
        <v>951.26222222222225</v>
      </c>
      <c r="W4567" s="113">
        <f t="shared" si="855"/>
        <v>87.737777777777751</v>
      </c>
      <c r="X4567" s="112">
        <f t="shared" si="856"/>
        <v>87737.777777777752</v>
      </c>
      <c r="Y4567" s="111"/>
      <c r="Z4567" s="110">
        <f t="shared" si="852"/>
        <v>41</v>
      </c>
      <c r="AA4567" s="109">
        <f t="shared" si="857"/>
        <v>51.95</v>
      </c>
      <c r="AB4567" s="109">
        <f t="shared" si="858"/>
        <v>51950</v>
      </c>
      <c r="AC4567" s="108">
        <f t="shared" si="859"/>
        <v>987.05</v>
      </c>
      <c r="AD4567" s="107">
        <f t="shared" si="860"/>
        <v>2.2222222222222223E-2</v>
      </c>
      <c r="AE4567" s="106">
        <f t="shared" si="861"/>
        <v>21.934444444444445</v>
      </c>
      <c r="AF4567" s="105">
        <f t="shared" si="862"/>
        <v>109.67222222222219</v>
      </c>
      <c r="AG4567" s="105">
        <f t="shared" si="863"/>
        <v>929.32777777777778</v>
      </c>
    </row>
    <row r="4568" spans="1:33" s="88" customFormat="1" x14ac:dyDescent="0.35">
      <c r="A4568" s="21">
        <v>10141103</v>
      </c>
      <c r="B4568" s="115" t="s">
        <v>1665</v>
      </c>
      <c r="C4568" s="115" t="s">
        <v>710</v>
      </c>
      <c r="D4568" s="61" t="s">
        <v>6450</v>
      </c>
      <c r="E4568" s="114" t="str">
        <f t="shared" si="853"/>
        <v>TRANSFORMADOR MARCA:Trasf. De Moc LICHINGA PTS1073</v>
      </c>
      <c r="F4568" s="40"/>
      <c r="G4568" s="178" t="s">
        <v>158</v>
      </c>
      <c r="H4568" s="178" t="s">
        <v>158</v>
      </c>
      <c r="I4568" s="215" t="s">
        <v>6449</v>
      </c>
      <c r="J4568" s="21"/>
      <c r="K4568" s="220" t="s">
        <v>6448</v>
      </c>
      <c r="L4568" s="220" t="s">
        <v>6447</v>
      </c>
      <c r="M4568" s="228">
        <v>250</v>
      </c>
      <c r="N4568" s="161" t="s">
        <v>19</v>
      </c>
      <c r="O4568" s="21" t="s">
        <v>362</v>
      </c>
      <c r="P4568" s="57">
        <v>3</v>
      </c>
      <c r="Q4568" s="40">
        <v>2013</v>
      </c>
      <c r="R4568" s="308" t="s">
        <v>5458</v>
      </c>
      <c r="S4568" s="40">
        <v>1307040</v>
      </c>
      <c r="T4568" s="116">
        <v>991</v>
      </c>
      <c r="U4568" s="111">
        <v>45</v>
      </c>
      <c r="V4568" s="113">
        <f t="shared" si="854"/>
        <v>907.31555555555553</v>
      </c>
      <c r="W4568" s="113">
        <f t="shared" si="855"/>
        <v>83.684444444444466</v>
      </c>
      <c r="X4568" s="112">
        <f t="shared" si="856"/>
        <v>83684.444444444467</v>
      </c>
      <c r="Y4568" s="111"/>
      <c r="Z4568" s="110">
        <f t="shared" si="852"/>
        <v>41</v>
      </c>
      <c r="AA4568" s="109">
        <f t="shared" si="857"/>
        <v>49.550000000000004</v>
      </c>
      <c r="AB4568" s="109">
        <f t="shared" si="858"/>
        <v>49550.000000000007</v>
      </c>
      <c r="AC4568" s="108">
        <f t="shared" si="859"/>
        <v>941.45</v>
      </c>
      <c r="AD4568" s="107">
        <f t="shared" si="860"/>
        <v>2.2222222222222223E-2</v>
      </c>
      <c r="AE4568" s="106">
        <f t="shared" si="861"/>
        <v>20.921111111111113</v>
      </c>
      <c r="AF4568" s="105">
        <f t="shared" si="862"/>
        <v>104.60555555555558</v>
      </c>
      <c r="AG4568" s="105">
        <f t="shared" si="863"/>
        <v>886.39444444444439</v>
      </c>
    </row>
    <row r="4569" spans="1:33" s="88" customFormat="1" x14ac:dyDescent="0.35">
      <c r="A4569" s="21">
        <v>10141103</v>
      </c>
      <c r="B4569" s="115" t="s">
        <v>1665</v>
      </c>
      <c r="C4569" s="115" t="s">
        <v>710</v>
      </c>
      <c r="D4569" s="61" t="s">
        <v>6446</v>
      </c>
      <c r="E4569" s="114" t="str">
        <f t="shared" si="853"/>
        <v>TRANSFORMADOR MARCA:Trasf. De Moc LICHINGA PTS1075</v>
      </c>
      <c r="F4569" s="40"/>
      <c r="G4569" s="178" t="s">
        <v>158</v>
      </c>
      <c r="H4569" s="178" t="s">
        <v>158</v>
      </c>
      <c r="I4569" s="202" t="s">
        <v>6445</v>
      </c>
      <c r="J4569" s="21"/>
      <c r="K4569" s="221" t="s">
        <v>6444</v>
      </c>
      <c r="L4569" s="220" t="s">
        <v>6443</v>
      </c>
      <c r="M4569" s="227">
        <v>200</v>
      </c>
      <c r="N4569" s="161" t="s">
        <v>619</v>
      </c>
      <c r="O4569" s="21" t="s">
        <v>362</v>
      </c>
      <c r="P4569" s="57">
        <v>3</v>
      </c>
      <c r="Q4569" s="40">
        <v>2013</v>
      </c>
      <c r="R4569" s="308" t="s">
        <v>5458</v>
      </c>
      <c r="S4569" s="40">
        <v>895417</v>
      </c>
      <c r="T4569" s="116">
        <v>572</v>
      </c>
      <c r="U4569" s="111">
        <v>45</v>
      </c>
      <c r="V4569" s="113">
        <f t="shared" si="854"/>
        <v>523.69777777777779</v>
      </c>
      <c r="W4569" s="113">
        <f t="shared" si="855"/>
        <v>48.302222222222213</v>
      </c>
      <c r="X4569" s="112">
        <f t="shared" si="856"/>
        <v>48302.222222222212</v>
      </c>
      <c r="Y4569" s="111"/>
      <c r="Z4569" s="110">
        <f t="shared" si="852"/>
        <v>41</v>
      </c>
      <c r="AA4569" s="109">
        <f t="shared" si="857"/>
        <v>28.6</v>
      </c>
      <c r="AB4569" s="109">
        <f t="shared" si="858"/>
        <v>28600</v>
      </c>
      <c r="AC4569" s="108">
        <f t="shared" si="859"/>
        <v>543.4</v>
      </c>
      <c r="AD4569" s="107">
        <f t="shared" si="860"/>
        <v>2.2222222222222223E-2</v>
      </c>
      <c r="AE4569" s="106">
        <f t="shared" si="861"/>
        <v>12.075555555555555</v>
      </c>
      <c r="AF4569" s="105">
        <f t="shared" si="862"/>
        <v>60.377777777777766</v>
      </c>
      <c r="AG4569" s="105">
        <f t="shared" si="863"/>
        <v>511.62222222222221</v>
      </c>
    </row>
    <row r="4570" spans="1:33" s="88" customFormat="1" x14ac:dyDescent="0.35">
      <c r="A4570" s="21">
        <v>10141103</v>
      </c>
      <c r="B4570" s="115" t="s">
        <v>1665</v>
      </c>
      <c r="C4570" s="115" t="s">
        <v>710</v>
      </c>
      <c r="D4570" s="61" t="s">
        <v>6442</v>
      </c>
      <c r="E4570" s="114" t="str">
        <f t="shared" si="853"/>
        <v>TRANSFORMADOR MARCA:CONTRADIS LICHINGA PTS1081</v>
      </c>
      <c r="F4570" s="40"/>
      <c r="G4570" s="178" t="s">
        <v>158</v>
      </c>
      <c r="H4570" s="178" t="s">
        <v>158</v>
      </c>
      <c r="I4570" s="156" t="s">
        <v>6441</v>
      </c>
      <c r="J4570" s="21"/>
      <c r="K4570" s="165" t="s">
        <v>6440</v>
      </c>
      <c r="L4570" s="220" t="s">
        <v>6439</v>
      </c>
      <c r="M4570" s="166">
        <v>100</v>
      </c>
      <c r="N4570" s="161" t="s">
        <v>19</v>
      </c>
      <c r="O4570" s="21" t="s">
        <v>362</v>
      </c>
      <c r="P4570" s="57">
        <v>3</v>
      </c>
      <c r="Q4570" s="40">
        <v>2013</v>
      </c>
      <c r="R4570" s="225" t="s">
        <v>6438</v>
      </c>
      <c r="S4570" s="61">
        <v>60076</v>
      </c>
      <c r="T4570" s="116">
        <v>763</v>
      </c>
      <c r="U4570" s="111">
        <v>45</v>
      </c>
      <c r="V4570" s="113">
        <f t="shared" si="854"/>
        <v>698.56888888888886</v>
      </c>
      <c r="W4570" s="113">
        <f t="shared" si="855"/>
        <v>64.431111111111136</v>
      </c>
      <c r="X4570" s="112">
        <f t="shared" si="856"/>
        <v>64431.111111111139</v>
      </c>
      <c r="Y4570" s="111"/>
      <c r="Z4570" s="110">
        <f t="shared" si="852"/>
        <v>41</v>
      </c>
      <c r="AA4570" s="109">
        <f t="shared" si="857"/>
        <v>38.15</v>
      </c>
      <c r="AB4570" s="109">
        <f t="shared" si="858"/>
        <v>38150</v>
      </c>
      <c r="AC4570" s="108">
        <f t="shared" si="859"/>
        <v>724.85</v>
      </c>
      <c r="AD4570" s="107">
        <f t="shared" si="860"/>
        <v>2.2222222222222223E-2</v>
      </c>
      <c r="AE4570" s="106">
        <f t="shared" si="861"/>
        <v>16.10777777777778</v>
      </c>
      <c r="AF4570" s="105">
        <f t="shared" si="862"/>
        <v>80.53888888888892</v>
      </c>
      <c r="AG4570" s="105">
        <f t="shared" si="863"/>
        <v>682.46111111111111</v>
      </c>
    </row>
    <row r="4571" spans="1:33" s="88" customFormat="1" x14ac:dyDescent="0.35">
      <c r="A4571" s="21">
        <v>10141103</v>
      </c>
      <c r="B4571" s="115" t="s">
        <v>1665</v>
      </c>
      <c r="C4571" s="115" t="s">
        <v>710</v>
      </c>
      <c r="D4571" s="61" t="s">
        <v>6437</v>
      </c>
      <c r="E4571" s="114" t="str">
        <f t="shared" si="853"/>
        <v>TRANSFORMADOR MARCA:P.M.E LICHINGA PTS1083</v>
      </c>
      <c r="F4571" s="40"/>
      <c r="G4571" s="178" t="s">
        <v>158</v>
      </c>
      <c r="H4571" s="178" t="s">
        <v>158</v>
      </c>
      <c r="I4571" s="61" t="s">
        <v>6436</v>
      </c>
      <c r="J4571" s="21"/>
      <c r="K4571" s="220" t="s">
        <v>6435</v>
      </c>
      <c r="L4571" s="220" t="s">
        <v>6434</v>
      </c>
      <c r="M4571" s="40">
        <v>50</v>
      </c>
      <c r="N4571" s="161" t="s">
        <v>19</v>
      </c>
      <c r="O4571" s="21" t="s">
        <v>362</v>
      </c>
      <c r="P4571" s="57">
        <v>3</v>
      </c>
      <c r="Q4571" s="40">
        <v>2013</v>
      </c>
      <c r="R4571" s="225" t="s">
        <v>6433</v>
      </c>
      <c r="S4571" s="225">
        <v>1600090010</v>
      </c>
      <c r="T4571" s="116">
        <v>643</v>
      </c>
      <c r="U4571" s="111">
        <v>45</v>
      </c>
      <c r="V4571" s="113">
        <f t="shared" si="854"/>
        <v>588.70222222222219</v>
      </c>
      <c r="W4571" s="113">
        <f t="shared" si="855"/>
        <v>54.29777777777781</v>
      </c>
      <c r="X4571" s="112">
        <f t="shared" si="856"/>
        <v>54297.77777777781</v>
      </c>
      <c r="Y4571" s="111"/>
      <c r="Z4571" s="110">
        <f t="shared" si="852"/>
        <v>41</v>
      </c>
      <c r="AA4571" s="109">
        <f t="shared" si="857"/>
        <v>32.15</v>
      </c>
      <c r="AB4571" s="109">
        <f t="shared" si="858"/>
        <v>32150</v>
      </c>
      <c r="AC4571" s="108">
        <f t="shared" si="859"/>
        <v>610.85</v>
      </c>
      <c r="AD4571" s="107">
        <f t="shared" si="860"/>
        <v>2.2222222222222223E-2</v>
      </c>
      <c r="AE4571" s="106">
        <f t="shared" si="861"/>
        <v>13.574444444444445</v>
      </c>
      <c r="AF4571" s="105">
        <f t="shared" si="862"/>
        <v>67.872222222222263</v>
      </c>
      <c r="AG4571" s="105">
        <f t="shared" si="863"/>
        <v>575.12777777777774</v>
      </c>
    </row>
    <row r="4572" spans="1:33" s="88" customFormat="1" x14ac:dyDescent="0.35">
      <c r="A4572" s="21">
        <v>10141103</v>
      </c>
      <c r="B4572" s="115" t="s">
        <v>1665</v>
      </c>
      <c r="C4572" s="115" t="s">
        <v>710</v>
      </c>
      <c r="D4572" s="61" t="s">
        <v>6432</v>
      </c>
      <c r="E4572" s="114" t="str">
        <f t="shared" si="853"/>
        <v>TRANSFORMADOR MARCA:MARSON S LICHINGA PTS1401</v>
      </c>
      <c r="F4572" s="40"/>
      <c r="G4572" s="178" t="s">
        <v>158</v>
      </c>
      <c r="H4572" s="121" t="s">
        <v>6401</v>
      </c>
      <c r="I4572" s="61" t="s">
        <v>6431</v>
      </c>
      <c r="J4572" s="21"/>
      <c r="K4572" s="220" t="s">
        <v>6430</v>
      </c>
      <c r="L4572" s="220" t="s">
        <v>6429</v>
      </c>
      <c r="M4572" s="40">
        <v>50</v>
      </c>
      <c r="N4572" s="161" t="s">
        <v>19</v>
      </c>
      <c r="O4572" s="21" t="s">
        <v>362</v>
      </c>
      <c r="P4572" s="21">
        <v>3</v>
      </c>
      <c r="Q4572" s="40">
        <v>2013</v>
      </c>
      <c r="R4572" s="40" t="s">
        <v>6408</v>
      </c>
      <c r="S4572" s="40">
        <v>80913</v>
      </c>
      <c r="T4572" s="116">
        <v>643</v>
      </c>
      <c r="U4572" s="111">
        <v>45</v>
      </c>
      <c r="V4572" s="113">
        <f t="shared" si="854"/>
        <v>588.70222222222219</v>
      </c>
      <c r="W4572" s="113">
        <f t="shared" si="855"/>
        <v>54.29777777777781</v>
      </c>
      <c r="X4572" s="112">
        <f t="shared" si="856"/>
        <v>54297.77777777781</v>
      </c>
      <c r="Y4572" s="111"/>
      <c r="Z4572" s="110">
        <f t="shared" si="852"/>
        <v>41</v>
      </c>
      <c r="AA4572" s="109">
        <f t="shared" si="857"/>
        <v>32.15</v>
      </c>
      <c r="AB4572" s="109">
        <f t="shared" si="858"/>
        <v>32150</v>
      </c>
      <c r="AC4572" s="108">
        <f t="shared" si="859"/>
        <v>610.85</v>
      </c>
      <c r="AD4572" s="107">
        <f t="shared" si="860"/>
        <v>2.2222222222222223E-2</v>
      </c>
      <c r="AE4572" s="106">
        <f t="shared" si="861"/>
        <v>13.574444444444445</v>
      </c>
      <c r="AF4572" s="105">
        <f t="shared" si="862"/>
        <v>67.872222222222263</v>
      </c>
      <c r="AG4572" s="105">
        <f t="shared" si="863"/>
        <v>575.12777777777774</v>
      </c>
    </row>
    <row r="4573" spans="1:33" s="88" customFormat="1" x14ac:dyDescent="0.35">
      <c r="A4573" s="21">
        <v>10141103</v>
      </c>
      <c r="B4573" s="115" t="s">
        <v>1665</v>
      </c>
      <c r="C4573" s="115" t="s">
        <v>710</v>
      </c>
      <c r="D4573" s="61" t="s">
        <v>6428</v>
      </c>
      <c r="E4573" s="114" t="str">
        <f t="shared" si="853"/>
        <v>TRANSFORMADOR MARCA:BETA LICHINGA PTS1402</v>
      </c>
      <c r="F4573" s="40"/>
      <c r="G4573" s="178" t="s">
        <v>158</v>
      </c>
      <c r="H4573" s="121" t="s">
        <v>6401</v>
      </c>
      <c r="I4573" s="61" t="s">
        <v>6427</v>
      </c>
      <c r="J4573" s="21"/>
      <c r="K4573" s="220" t="s">
        <v>6426</v>
      </c>
      <c r="L4573" s="220" t="s">
        <v>6425</v>
      </c>
      <c r="M4573" s="40">
        <v>100</v>
      </c>
      <c r="N4573" s="161" t="s">
        <v>19</v>
      </c>
      <c r="O4573" s="21" t="s">
        <v>362</v>
      </c>
      <c r="P4573" s="21">
        <v>3</v>
      </c>
      <c r="Q4573" s="40">
        <v>2013</v>
      </c>
      <c r="R4573" s="40" t="s">
        <v>5447</v>
      </c>
      <c r="S4573" s="40">
        <v>21311246</v>
      </c>
      <c r="T4573" s="116">
        <v>763</v>
      </c>
      <c r="U4573" s="111">
        <v>45</v>
      </c>
      <c r="V4573" s="113">
        <f t="shared" si="854"/>
        <v>698.56888888888886</v>
      </c>
      <c r="W4573" s="113">
        <f t="shared" si="855"/>
        <v>64.431111111111136</v>
      </c>
      <c r="X4573" s="112">
        <f t="shared" si="856"/>
        <v>64431.111111111139</v>
      </c>
      <c r="Y4573" s="111"/>
      <c r="Z4573" s="110">
        <f t="shared" si="852"/>
        <v>41</v>
      </c>
      <c r="AA4573" s="109">
        <f t="shared" si="857"/>
        <v>38.15</v>
      </c>
      <c r="AB4573" s="109">
        <f t="shared" si="858"/>
        <v>38150</v>
      </c>
      <c r="AC4573" s="108">
        <f t="shared" si="859"/>
        <v>724.85</v>
      </c>
      <c r="AD4573" s="107">
        <f t="shared" si="860"/>
        <v>2.2222222222222223E-2</v>
      </c>
      <c r="AE4573" s="106">
        <f t="shared" si="861"/>
        <v>16.10777777777778</v>
      </c>
      <c r="AF4573" s="105">
        <f t="shared" si="862"/>
        <v>80.53888888888892</v>
      </c>
      <c r="AG4573" s="105">
        <f t="shared" si="863"/>
        <v>682.46111111111111</v>
      </c>
    </row>
    <row r="4574" spans="1:33" s="88" customFormat="1" x14ac:dyDescent="0.35">
      <c r="A4574" s="21">
        <v>10141103</v>
      </c>
      <c r="B4574" s="115" t="s">
        <v>1665</v>
      </c>
      <c r="C4574" s="115" t="s">
        <v>710</v>
      </c>
      <c r="D4574" s="61" t="s">
        <v>6424</v>
      </c>
      <c r="E4574" s="114" t="str">
        <f t="shared" si="853"/>
        <v>TRANSFORMADOR MARCA:BETA LICHINGA PTS1403</v>
      </c>
      <c r="F4574" s="40"/>
      <c r="G4574" s="178" t="s">
        <v>158</v>
      </c>
      <c r="H4574" s="121" t="s">
        <v>6401</v>
      </c>
      <c r="I4574" s="61" t="s">
        <v>6423</v>
      </c>
      <c r="J4574" s="21"/>
      <c r="K4574" s="220" t="s">
        <v>6422</v>
      </c>
      <c r="L4574" s="220" t="s">
        <v>6421</v>
      </c>
      <c r="M4574" s="40">
        <v>100</v>
      </c>
      <c r="N4574" s="161" t="s">
        <v>19</v>
      </c>
      <c r="O4574" s="21" t="s">
        <v>362</v>
      </c>
      <c r="P4574" s="21">
        <v>3</v>
      </c>
      <c r="Q4574" s="40">
        <v>2013</v>
      </c>
      <c r="R4574" s="40" t="s">
        <v>5447</v>
      </c>
      <c r="S4574" s="40">
        <v>2131243</v>
      </c>
      <c r="T4574" s="116">
        <v>763</v>
      </c>
      <c r="U4574" s="111">
        <v>45</v>
      </c>
      <c r="V4574" s="113">
        <f t="shared" si="854"/>
        <v>698.56888888888886</v>
      </c>
      <c r="W4574" s="113">
        <f t="shared" si="855"/>
        <v>64.431111111111136</v>
      </c>
      <c r="X4574" s="112">
        <f t="shared" si="856"/>
        <v>64431.111111111139</v>
      </c>
      <c r="Y4574" s="111"/>
      <c r="Z4574" s="110">
        <f t="shared" si="852"/>
        <v>41</v>
      </c>
      <c r="AA4574" s="109">
        <f t="shared" si="857"/>
        <v>38.15</v>
      </c>
      <c r="AB4574" s="109">
        <f t="shared" si="858"/>
        <v>38150</v>
      </c>
      <c r="AC4574" s="108">
        <f t="shared" si="859"/>
        <v>724.85</v>
      </c>
      <c r="AD4574" s="107">
        <f t="shared" si="860"/>
        <v>2.2222222222222223E-2</v>
      </c>
      <c r="AE4574" s="106">
        <f t="shared" si="861"/>
        <v>16.10777777777778</v>
      </c>
      <c r="AF4574" s="105">
        <f t="shared" si="862"/>
        <v>80.53888888888892</v>
      </c>
      <c r="AG4574" s="105">
        <f t="shared" si="863"/>
        <v>682.46111111111111</v>
      </c>
    </row>
    <row r="4575" spans="1:33" s="88" customFormat="1" x14ac:dyDescent="0.35">
      <c r="A4575" s="21">
        <v>10141103</v>
      </c>
      <c r="B4575" s="115" t="s">
        <v>1665</v>
      </c>
      <c r="C4575" s="115" t="s">
        <v>710</v>
      </c>
      <c r="D4575" s="61" t="s">
        <v>6420</v>
      </c>
      <c r="E4575" s="114" t="str">
        <f t="shared" si="853"/>
        <v>TRANSFORMADOR MARCA:MARSON S LICHINGA PTS1404</v>
      </c>
      <c r="F4575" s="40"/>
      <c r="G4575" s="178" t="s">
        <v>158</v>
      </c>
      <c r="H4575" s="121" t="s">
        <v>6401</v>
      </c>
      <c r="I4575" s="61" t="s">
        <v>6419</v>
      </c>
      <c r="J4575" s="21"/>
      <c r="K4575" s="220" t="s">
        <v>6418</v>
      </c>
      <c r="L4575" s="220" t="s">
        <v>6417</v>
      </c>
      <c r="M4575" s="21">
        <v>50</v>
      </c>
      <c r="N4575" s="161" t="s">
        <v>19</v>
      </c>
      <c r="O4575" s="21" t="s">
        <v>362</v>
      </c>
      <c r="P4575" s="21">
        <v>3</v>
      </c>
      <c r="Q4575" s="40">
        <v>2013</v>
      </c>
      <c r="R4575" s="40" t="s">
        <v>6408</v>
      </c>
      <c r="S4575" s="40">
        <v>80917</v>
      </c>
      <c r="T4575" s="116">
        <v>643</v>
      </c>
      <c r="U4575" s="111">
        <v>45</v>
      </c>
      <c r="V4575" s="113">
        <f t="shared" si="854"/>
        <v>588.70222222222219</v>
      </c>
      <c r="W4575" s="113">
        <f t="shared" si="855"/>
        <v>54.29777777777781</v>
      </c>
      <c r="X4575" s="112">
        <f t="shared" si="856"/>
        <v>54297.77777777781</v>
      </c>
      <c r="Y4575" s="111"/>
      <c r="Z4575" s="110">
        <f t="shared" si="852"/>
        <v>41</v>
      </c>
      <c r="AA4575" s="109">
        <f t="shared" si="857"/>
        <v>32.15</v>
      </c>
      <c r="AB4575" s="109">
        <f t="shared" si="858"/>
        <v>32150</v>
      </c>
      <c r="AC4575" s="108">
        <f t="shared" si="859"/>
        <v>610.85</v>
      </c>
      <c r="AD4575" s="107">
        <f t="shared" si="860"/>
        <v>2.2222222222222223E-2</v>
      </c>
      <c r="AE4575" s="106">
        <f t="shared" si="861"/>
        <v>13.574444444444445</v>
      </c>
      <c r="AF4575" s="105">
        <f t="shared" si="862"/>
        <v>67.872222222222263</v>
      </c>
      <c r="AG4575" s="105">
        <f t="shared" si="863"/>
        <v>575.12777777777774</v>
      </c>
    </row>
    <row r="4576" spans="1:33" s="88" customFormat="1" x14ac:dyDescent="0.35">
      <c r="A4576" s="21">
        <v>10141103</v>
      </c>
      <c r="B4576" s="115" t="s">
        <v>1665</v>
      </c>
      <c r="C4576" s="115" t="s">
        <v>710</v>
      </c>
      <c r="D4576" s="61" t="s">
        <v>6416</v>
      </c>
      <c r="E4576" s="114" t="str">
        <f t="shared" si="853"/>
        <v>TRANSFORMADOR MARCA:MARSON S LICHINGA PTS1405</v>
      </c>
      <c r="F4576" s="40"/>
      <c r="G4576" s="178" t="s">
        <v>158</v>
      </c>
      <c r="H4576" s="121" t="s">
        <v>6401</v>
      </c>
      <c r="I4576" s="61" t="s">
        <v>6415</v>
      </c>
      <c r="J4576" s="21"/>
      <c r="K4576" s="220" t="s">
        <v>6414</v>
      </c>
      <c r="L4576" s="220" t="s">
        <v>6413</v>
      </c>
      <c r="M4576" s="40">
        <v>50</v>
      </c>
      <c r="N4576" s="161" t="s">
        <v>19</v>
      </c>
      <c r="O4576" s="21" t="s">
        <v>362</v>
      </c>
      <c r="P4576" s="21">
        <v>3</v>
      </c>
      <c r="Q4576" s="40">
        <v>2013</v>
      </c>
      <c r="R4576" s="40" t="s">
        <v>6408</v>
      </c>
      <c r="S4576" s="40">
        <v>80908</v>
      </c>
      <c r="T4576" s="116">
        <v>643</v>
      </c>
      <c r="U4576" s="111">
        <v>45</v>
      </c>
      <c r="V4576" s="113">
        <f t="shared" si="854"/>
        <v>588.70222222222219</v>
      </c>
      <c r="W4576" s="113">
        <f t="shared" si="855"/>
        <v>54.29777777777781</v>
      </c>
      <c r="X4576" s="112">
        <f t="shared" si="856"/>
        <v>54297.77777777781</v>
      </c>
      <c r="Y4576" s="111"/>
      <c r="Z4576" s="110">
        <f t="shared" si="852"/>
        <v>41</v>
      </c>
      <c r="AA4576" s="109">
        <f t="shared" si="857"/>
        <v>32.15</v>
      </c>
      <c r="AB4576" s="109">
        <f t="shared" si="858"/>
        <v>32150</v>
      </c>
      <c r="AC4576" s="108">
        <f t="shared" si="859"/>
        <v>610.85</v>
      </c>
      <c r="AD4576" s="107">
        <f t="shared" si="860"/>
        <v>2.2222222222222223E-2</v>
      </c>
      <c r="AE4576" s="106">
        <f t="shared" si="861"/>
        <v>13.574444444444445</v>
      </c>
      <c r="AF4576" s="105">
        <f t="shared" si="862"/>
        <v>67.872222222222263</v>
      </c>
      <c r="AG4576" s="105">
        <f t="shared" si="863"/>
        <v>575.12777777777774</v>
      </c>
    </row>
    <row r="4577" spans="1:33" s="88" customFormat="1" x14ac:dyDescent="0.35">
      <c r="A4577" s="21">
        <v>10141103</v>
      </c>
      <c r="B4577" s="115" t="s">
        <v>1665</v>
      </c>
      <c r="C4577" s="115" t="s">
        <v>710</v>
      </c>
      <c r="D4577" s="61" t="s">
        <v>6412</v>
      </c>
      <c r="E4577" s="114" t="str">
        <f t="shared" si="853"/>
        <v>TRANSFORMADOR MARCA:MARSON S LICHINGA PTS1406</v>
      </c>
      <c r="F4577" s="40"/>
      <c r="G4577" s="178" t="s">
        <v>158</v>
      </c>
      <c r="H4577" s="121" t="s">
        <v>6401</v>
      </c>
      <c r="I4577" s="61" t="s">
        <v>6411</v>
      </c>
      <c r="J4577" s="21"/>
      <c r="K4577" s="220" t="s">
        <v>6410</v>
      </c>
      <c r="L4577" s="220" t="s">
        <v>6409</v>
      </c>
      <c r="M4577" s="40">
        <v>100</v>
      </c>
      <c r="N4577" s="161" t="s">
        <v>19</v>
      </c>
      <c r="O4577" s="21" t="s">
        <v>362</v>
      </c>
      <c r="P4577" s="21">
        <v>3</v>
      </c>
      <c r="Q4577" s="40">
        <v>2013</v>
      </c>
      <c r="R4577" s="40" t="s">
        <v>6408</v>
      </c>
      <c r="S4577" s="40">
        <v>80876</v>
      </c>
      <c r="T4577" s="116">
        <v>763</v>
      </c>
      <c r="U4577" s="111">
        <v>45</v>
      </c>
      <c r="V4577" s="113">
        <f t="shared" si="854"/>
        <v>698.56888888888886</v>
      </c>
      <c r="W4577" s="113">
        <f t="shared" si="855"/>
        <v>64.431111111111136</v>
      </c>
      <c r="X4577" s="112">
        <f t="shared" si="856"/>
        <v>64431.111111111139</v>
      </c>
      <c r="Y4577" s="111"/>
      <c r="Z4577" s="110">
        <f t="shared" si="852"/>
        <v>41</v>
      </c>
      <c r="AA4577" s="109">
        <f t="shared" si="857"/>
        <v>38.15</v>
      </c>
      <c r="AB4577" s="109">
        <f t="shared" si="858"/>
        <v>38150</v>
      </c>
      <c r="AC4577" s="108">
        <f t="shared" si="859"/>
        <v>724.85</v>
      </c>
      <c r="AD4577" s="107">
        <f t="shared" si="860"/>
        <v>2.2222222222222223E-2</v>
      </c>
      <c r="AE4577" s="106">
        <f t="shared" si="861"/>
        <v>16.10777777777778</v>
      </c>
      <c r="AF4577" s="105">
        <f t="shared" si="862"/>
        <v>80.53888888888892</v>
      </c>
      <c r="AG4577" s="105">
        <f t="shared" si="863"/>
        <v>682.46111111111111</v>
      </c>
    </row>
    <row r="4578" spans="1:33" s="88" customFormat="1" x14ac:dyDescent="0.35">
      <c r="A4578" s="21">
        <v>10141103</v>
      </c>
      <c r="B4578" s="115" t="s">
        <v>1665</v>
      </c>
      <c r="C4578" s="115" t="s">
        <v>710</v>
      </c>
      <c r="D4578" s="61" t="s">
        <v>6407</v>
      </c>
      <c r="E4578" s="114" t="str">
        <f t="shared" si="853"/>
        <v>TRANSFORMADOR MARCA:POWERTE LICHINGA PTS1407</v>
      </c>
      <c r="F4578" s="40"/>
      <c r="G4578" s="178" t="s">
        <v>158</v>
      </c>
      <c r="H4578" s="121" t="s">
        <v>6401</v>
      </c>
      <c r="I4578" s="61" t="s">
        <v>6406</v>
      </c>
      <c r="J4578" s="21"/>
      <c r="K4578" s="220" t="s">
        <v>6405</v>
      </c>
      <c r="L4578" s="220" t="s">
        <v>6404</v>
      </c>
      <c r="M4578" s="40">
        <v>50</v>
      </c>
      <c r="N4578" s="161" t="s">
        <v>19</v>
      </c>
      <c r="O4578" s="21" t="s">
        <v>362</v>
      </c>
      <c r="P4578" s="21">
        <v>3</v>
      </c>
      <c r="Q4578" s="40">
        <v>2013</v>
      </c>
      <c r="R4578" s="40" t="s">
        <v>6403</v>
      </c>
      <c r="S4578" s="40">
        <v>10828803</v>
      </c>
      <c r="T4578" s="116">
        <v>643</v>
      </c>
      <c r="U4578" s="111">
        <v>45</v>
      </c>
      <c r="V4578" s="113">
        <f t="shared" si="854"/>
        <v>588.70222222222219</v>
      </c>
      <c r="W4578" s="113">
        <f t="shared" si="855"/>
        <v>54.29777777777781</v>
      </c>
      <c r="X4578" s="112">
        <f t="shared" si="856"/>
        <v>54297.77777777781</v>
      </c>
      <c r="Y4578" s="111"/>
      <c r="Z4578" s="110">
        <f t="shared" si="852"/>
        <v>41</v>
      </c>
      <c r="AA4578" s="109">
        <f t="shared" si="857"/>
        <v>32.15</v>
      </c>
      <c r="AB4578" s="109">
        <f t="shared" si="858"/>
        <v>32150</v>
      </c>
      <c r="AC4578" s="108">
        <f t="shared" si="859"/>
        <v>610.85</v>
      </c>
      <c r="AD4578" s="107">
        <f t="shared" si="860"/>
        <v>2.2222222222222223E-2</v>
      </c>
      <c r="AE4578" s="106">
        <f t="shared" si="861"/>
        <v>13.574444444444445</v>
      </c>
      <c r="AF4578" s="105">
        <f t="shared" si="862"/>
        <v>67.872222222222263</v>
      </c>
      <c r="AG4578" s="105">
        <f t="shared" si="863"/>
        <v>575.12777777777774</v>
      </c>
    </row>
    <row r="4579" spans="1:33" s="88" customFormat="1" x14ac:dyDescent="0.35">
      <c r="A4579" s="21">
        <v>10141103</v>
      </c>
      <c r="B4579" s="115" t="s">
        <v>1665</v>
      </c>
      <c r="C4579" s="115" t="s">
        <v>710</v>
      </c>
      <c r="D4579" s="61" t="s">
        <v>6402</v>
      </c>
      <c r="E4579" s="114" t="str">
        <f t="shared" si="853"/>
        <v>TRANSFORMADOR MARCA:TUSCO TRAFO LICHINGA PTS1408</v>
      </c>
      <c r="F4579" s="40"/>
      <c r="G4579" s="178" t="s">
        <v>158</v>
      </c>
      <c r="H4579" s="121" t="s">
        <v>6401</v>
      </c>
      <c r="I4579" s="61" t="s">
        <v>6400</v>
      </c>
      <c r="J4579" s="21"/>
      <c r="K4579" s="220" t="s">
        <v>6399</v>
      </c>
      <c r="L4579" s="220" t="s">
        <v>6398</v>
      </c>
      <c r="M4579" s="40">
        <v>25</v>
      </c>
      <c r="N4579" s="161" t="s">
        <v>19</v>
      </c>
      <c r="O4579" s="21" t="s">
        <v>362</v>
      </c>
      <c r="P4579" s="21">
        <v>3</v>
      </c>
      <c r="Q4579" s="40">
        <v>2013</v>
      </c>
      <c r="R4579" s="225" t="s">
        <v>219</v>
      </c>
      <c r="S4579" s="225">
        <v>487766</v>
      </c>
      <c r="T4579" s="116">
        <v>643</v>
      </c>
      <c r="U4579" s="111">
        <v>45</v>
      </c>
      <c r="V4579" s="113">
        <f t="shared" si="854"/>
        <v>588.70222222222219</v>
      </c>
      <c r="W4579" s="113">
        <f t="shared" si="855"/>
        <v>54.29777777777781</v>
      </c>
      <c r="X4579" s="112">
        <f t="shared" si="856"/>
        <v>54297.77777777781</v>
      </c>
      <c r="Y4579" s="111"/>
      <c r="Z4579" s="110">
        <f t="shared" si="852"/>
        <v>41</v>
      </c>
      <c r="AA4579" s="109">
        <f t="shared" si="857"/>
        <v>32.15</v>
      </c>
      <c r="AB4579" s="109">
        <f t="shared" si="858"/>
        <v>32150</v>
      </c>
      <c r="AC4579" s="108">
        <f t="shared" si="859"/>
        <v>610.85</v>
      </c>
      <c r="AD4579" s="107">
        <f t="shared" si="860"/>
        <v>2.2222222222222223E-2</v>
      </c>
      <c r="AE4579" s="106">
        <f t="shared" si="861"/>
        <v>13.574444444444445</v>
      </c>
      <c r="AF4579" s="105">
        <f t="shared" si="862"/>
        <v>67.872222222222263</v>
      </c>
      <c r="AG4579" s="105">
        <f t="shared" si="863"/>
        <v>575.12777777777774</v>
      </c>
    </row>
    <row r="4580" spans="1:33" s="88" customFormat="1" x14ac:dyDescent="0.35">
      <c r="A4580" s="21">
        <v>10141103</v>
      </c>
      <c r="B4580" s="115" t="s">
        <v>1665</v>
      </c>
      <c r="C4580" s="115" t="s">
        <v>710</v>
      </c>
      <c r="D4580" s="121" t="s">
        <v>6397</v>
      </c>
      <c r="E4580" s="114" t="str">
        <f t="shared" si="853"/>
        <v>TRANSFORMADOR MARCA:Powerteh LICHINGA EG PTS7000</v>
      </c>
      <c r="F4580" s="40"/>
      <c r="G4580" s="178" t="s">
        <v>158</v>
      </c>
      <c r="H4580" s="121" t="s">
        <v>4249</v>
      </c>
      <c r="I4580" s="61" t="s">
        <v>6396</v>
      </c>
      <c r="J4580" s="21"/>
      <c r="K4580" s="220" t="s">
        <v>6395</v>
      </c>
      <c r="L4580" s="220" t="s">
        <v>6394</v>
      </c>
      <c r="M4580" s="40">
        <v>50</v>
      </c>
      <c r="N4580" s="161" t="s">
        <v>19</v>
      </c>
      <c r="O4580" s="21" t="s">
        <v>362</v>
      </c>
      <c r="P4580" s="21">
        <v>3</v>
      </c>
      <c r="Q4580" s="40">
        <v>2013</v>
      </c>
      <c r="R4580" s="225" t="s">
        <v>6393</v>
      </c>
      <c r="S4580" s="225" t="s">
        <v>6392</v>
      </c>
      <c r="T4580" s="116">
        <v>643</v>
      </c>
      <c r="U4580" s="111">
        <v>45</v>
      </c>
      <c r="V4580" s="113">
        <f t="shared" si="854"/>
        <v>588.70222222222219</v>
      </c>
      <c r="W4580" s="113">
        <f t="shared" si="855"/>
        <v>54.29777777777781</v>
      </c>
      <c r="X4580" s="112">
        <f t="shared" si="856"/>
        <v>54297.77777777781</v>
      </c>
      <c r="Y4580" s="111"/>
      <c r="Z4580" s="110">
        <f t="shared" ref="Z4580:Z4643" si="864">(U4580-(2017-Q4580))</f>
        <v>41</v>
      </c>
      <c r="AA4580" s="109">
        <f t="shared" si="857"/>
        <v>32.15</v>
      </c>
      <c r="AB4580" s="109">
        <f t="shared" si="858"/>
        <v>32150</v>
      </c>
      <c r="AC4580" s="108">
        <f t="shared" si="859"/>
        <v>610.85</v>
      </c>
      <c r="AD4580" s="107">
        <f t="shared" si="860"/>
        <v>2.2222222222222223E-2</v>
      </c>
      <c r="AE4580" s="106">
        <f t="shared" si="861"/>
        <v>13.574444444444445</v>
      </c>
      <c r="AF4580" s="105">
        <f t="shared" si="862"/>
        <v>67.872222222222263</v>
      </c>
      <c r="AG4580" s="105">
        <f t="shared" si="863"/>
        <v>575.12777777777774</v>
      </c>
    </row>
    <row r="4581" spans="1:33" s="88" customFormat="1" x14ac:dyDescent="0.35">
      <c r="A4581" s="21">
        <v>10141103</v>
      </c>
      <c r="B4581" s="115" t="s">
        <v>1665</v>
      </c>
      <c r="C4581" s="115" t="s">
        <v>710</v>
      </c>
      <c r="D4581" s="121" t="s">
        <v>6391</v>
      </c>
      <c r="E4581" s="114" t="str">
        <f t="shared" si="853"/>
        <v>TRANSFORMADOR MARCA:ASTOR LICHINGA EG PTS7001</v>
      </c>
      <c r="F4581" s="40"/>
      <c r="G4581" s="178" t="s">
        <v>158</v>
      </c>
      <c r="H4581" s="121" t="s">
        <v>4249</v>
      </c>
      <c r="I4581" s="61" t="s">
        <v>6390</v>
      </c>
      <c r="J4581" s="21"/>
      <c r="K4581" s="220" t="s">
        <v>6389</v>
      </c>
      <c r="L4581" s="220" t="s">
        <v>6388</v>
      </c>
      <c r="M4581" s="40">
        <v>100</v>
      </c>
      <c r="N4581" s="161" t="s">
        <v>19</v>
      </c>
      <c r="O4581" s="21" t="s">
        <v>362</v>
      </c>
      <c r="P4581" s="21">
        <v>3</v>
      </c>
      <c r="Q4581" s="40">
        <v>2013</v>
      </c>
      <c r="R4581" s="40" t="s">
        <v>499</v>
      </c>
      <c r="S4581" s="40">
        <v>1701492</v>
      </c>
      <c r="T4581" s="116">
        <v>763</v>
      </c>
      <c r="U4581" s="111">
        <v>45</v>
      </c>
      <c r="V4581" s="113">
        <f t="shared" si="854"/>
        <v>698.56888888888886</v>
      </c>
      <c r="W4581" s="113">
        <f t="shared" si="855"/>
        <v>64.431111111111136</v>
      </c>
      <c r="X4581" s="112">
        <f t="shared" si="856"/>
        <v>64431.111111111139</v>
      </c>
      <c r="Y4581" s="111"/>
      <c r="Z4581" s="110">
        <f t="shared" si="864"/>
        <v>41</v>
      </c>
      <c r="AA4581" s="109">
        <f t="shared" si="857"/>
        <v>38.15</v>
      </c>
      <c r="AB4581" s="109">
        <f t="shared" si="858"/>
        <v>38150</v>
      </c>
      <c r="AC4581" s="108">
        <f t="shared" si="859"/>
        <v>724.85</v>
      </c>
      <c r="AD4581" s="107">
        <f t="shared" si="860"/>
        <v>2.2222222222222223E-2</v>
      </c>
      <c r="AE4581" s="106">
        <f t="shared" si="861"/>
        <v>16.10777777777778</v>
      </c>
      <c r="AF4581" s="105">
        <f t="shared" si="862"/>
        <v>80.53888888888892</v>
      </c>
      <c r="AG4581" s="105">
        <f t="shared" si="863"/>
        <v>682.46111111111111</v>
      </c>
    </row>
    <row r="4582" spans="1:33" s="88" customFormat="1" x14ac:dyDescent="0.35">
      <c r="A4582" s="21">
        <v>10141103</v>
      </c>
      <c r="B4582" s="115" t="s">
        <v>1665</v>
      </c>
      <c r="C4582" s="115" t="s">
        <v>710</v>
      </c>
      <c r="D4582" s="121" t="s">
        <v>6387</v>
      </c>
      <c r="E4582" s="114" t="str">
        <f t="shared" si="853"/>
        <v>TRANSFORMADOR MARCA:FST LICHINGA EG PTS7002</v>
      </c>
      <c r="F4582" s="40"/>
      <c r="G4582" s="178" t="s">
        <v>158</v>
      </c>
      <c r="H4582" s="121" t="s">
        <v>4249</v>
      </c>
      <c r="I4582" s="61" t="s">
        <v>6386</v>
      </c>
      <c r="J4582" s="21"/>
      <c r="K4582" s="220" t="s">
        <v>6385</v>
      </c>
      <c r="L4582" s="220" t="s">
        <v>6384</v>
      </c>
      <c r="M4582" s="40">
        <v>200</v>
      </c>
      <c r="N4582" s="161" t="s">
        <v>19</v>
      </c>
      <c r="O4582" s="21" t="s">
        <v>362</v>
      </c>
      <c r="P4582" s="21">
        <v>3</v>
      </c>
      <c r="Q4582" s="40">
        <v>2013</v>
      </c>
      <c r="R4582" s="40" t="s">
        <v>519</v>
      </c>
      <c r="S4582" s="40">
        <v>1509029</v>
      </c>
      <c r="T4582" s="116">
        <v>991</v>
      </c>
      <c r="U4582" s="111">
        <v>45</v>
      </c>
      <c r="V4582" s="113">
        <f t="shared" si="854"/>
        <v>907.31555555555553</v>
      </c>
      <c r="W4582" s="113">
        <f t="shared" si="855"/>
        <v>83.684444444444466</v>
      </c>
      <c r="X4582" s="112">
        <f t="shared" si="856"/>
        <v>83684.444444444467</v>
      </c>
      <c r="Y4582" s="111"/>
      <c r="Z4582" s="110">
        <f t="shared" si="864"/>
        <v>41</v>
      </c>
      <c r="AA4582" s="109">
        <f t="shared" si="857"/>
        <v>49.550000000000004</v>
      </c>
      <c r="AB4582" s="109">
        <f t="shared" si="858"/>
        <v>49550.000000000007</v>
      </c>
      <c r="AC4582" s="108">
        <f t="shared" si="859"/>
        <v>941.45</v>
      </c>
      <c r="AD4582" s="107">
        <f t="shared" si="860"/>
        <v>2.2222222222222223E-2</v>
      </c>
      <c r="AE4582" s="106">
        <f t="shared" si="861"/>
        <v>20.921111111111113</v>
      </c>
      <c r="AF4582" s="105">
        <f t="shared" si="862"/>
        <v>104.60555555555558</v>
      </c>
      <c r="AG4582" s="105">
        <f t="shared" si="863"/>
        <v>886.39444444444439</v>
      </c>
    </row>
    <row r="4583" spans="1:33" s="88" customFormat="1" x14ac:dyDescent="0.35">
      <c r="A4583" s="21">
        <v>10141103</v>
      </c>
      <c r="B4583" s="115" t="s">
        <v>1665</v>
      </c>
      <c r="C4583" s="115" t="s">
        <v>710</v>
      </c>
      <c r="D4583" s="121" t="s">
        <v>6383</v>
      </c>
      <c r="E4583" s="114" t="str">
        <f t="shared" si="853"/>
        <v>TRANSFORMADOR MARCA:Trasf. De Moc LICHINGA EG PTS7003</v>
      </c>
      <c r="F4583" s="40"/>
      <c r="G4583" s="178" t="s">
        <v>158</v>
      </c>
      <c r="H4583" s="121" t="s">
        <v>4249</v>
      </c>
      <c r="I4583" s="61" t="s">
        <v>6382</v>
      </c>
      <c r="J4583" s="21"/>
      <c r="K4583" s="220" t="s">
        <v>6381</v>
      </c>
      <c r="L4583" s="220" t="s">
        <v>6380</v>
      </c>
      <c r="M4583" s="40">
        <v>100</v>
      </c>
      <c r="N4583" s="161" t="s">
        <v>19</v>
      </c>
      <c r="O4583" s="21" t="s">
        <v>362</v>
      </c>
      <c r="P4583" s="21">
        <v>3</v>
      </c>
      <c r="Q4583" s="40">
        <v>2013</v>
      </c>
      <c r="R4583" s="308" t="s">
        <v>5458</v>
      </c>
      <c r="S4583" s="40">
        <v>967327</v>
      </c>
      <c r="T4583" s="116">
        <v>763</v>
      </c>
      <c r="U4583" s="111">
        <v>45</v>
      </c>
      <c r="V4583" s="113">
        <f t="shared" si="854"/>
        <v>698.56888888888886</v>
      </c>
      <c r="W4583" s="113">
        <f t="shared" si="855"/>
        <v>64.431111111111136</v>
      </c>
      <c r="X4583" s="112">
        <f t="shared" si="856"/>
        <v>64431.111111111139</v>
      </c>
      <c r="Y4583" s="111"/>
      <c r="Z4583" s="110">
        <f t="shared" si="864"/>
        <v>41</v>
      </c>
      <c r="AA4583" s="109">
        <f t="shared" si="857"/>
        <v>38.15</v>
      </c>
      <c r="AB4583" s="109">
        <f t="shared" si="858"/>
        <v>38150</v>
      </c>
      <c r="AC4583" s="108">
        <f t="shared" si="859"/>
        <v>724.85</v>
      </c>
      <c r="AD4583" s="107">
        <f t="shared" si="860"/>
        <v>2.2222222222222223E-2</v>
      </c>
      <c r="AE4583" s="106">
        <f t="shared" si="861"/>
        <v>16.10777777777778</v>
      </c>
      <c r="AF4583" s="105">
        <f t="shared" si="862"/>
        <v>80.53888888888892</v>
      </c>
      <c r="AG4583" s="105">
        <f t="shared" si="863"/>
        <v>682.46111111111111</v>
      </c>
    </row>
    <row r="4584" spans="1:33" s="88" customFormat="1" x14ac:dyDescent="0.35">
      <c r="A4584" s="21">
        <v>10141103</v>
      </c>
      <c r="B4584" s="198" t="s">
        <v>1665</v>
      </c>
      <c r="C4584" s="115" t="s">
        <v>710</v>
      </c>
      <c r="D4584" s="121" t="s">
        <v>6379</v>
      </c>
      <c r="E4584" s="114" t="str">
        <f t="shared" si="853"/>
        <v>TRANSFORMADOR MARCA:MARSON LICHINGA EG PTS11001</v>
      </c>
      <c r="F4584" s="40"/>
      <c r="G4584" s="178" t="s">
        <v>158</v>
      </c>
      <c r="H4584" s="121" t="s">
        <v>6358</v>
      </c>
      <c r="I4584" s="61" t="s">
        <v>6378</v>
      </c>
      <c r="J4584" s="21"/>
      <c r="K4584" s="226" t="s">
        <v>6377</v>
      </c>
      <c r="L4584" s="220" t="s">
        <v>6376</v>
      </c>
      <c r="M4584" s="61">
        <v>100</v>
      </c>
      <c r="N4584" s="161" t="s">
        <v>19</v>
      </c>
      <c r="O4584" s="21" t="s">
        <v>362</v>
      </c>
      <c r="P4584" s="21">
        <v>3</v>
      </c>
      <c r="Q4584" s="40">
        <v>2013</v>
      </c>
      <c r="R4584" s="225" t="s">
        <v>5453</v>
      </c>
      <c r="S4584" s="225">
        <v>80904</v>
      </c>
      <c r="T4584" s="116">
        <v>763</v>
      </c>
      <c r="U4584" s="111">
        <v>45</v>
      </c>
      <c r="V4584" s="113">
        <f t="shared" si="854"/>
        <v>698.56888888888886</v>
      </c>
      <c r="W4584" s="113">
        <f t="shared" si="855"/>
        <v>64.431111111111136</v>
      </c>
      <c r="X4584" s="112">
        <f t="shared" si="856"/>
        <v>64431.111111111139</v>
      </c>
      <c r="Y4584" s="111"/>
      <c r="Z4584" s="110">
        <f t="shared" si="864"/>
        <v>41</v>
      </c>
      <c r="AA4584" s="109">
        <f t="shared" si="857"/>
        <v>38.15</v>
      </c>
      <c r="AB4584" s="109">
        <f t="shared" si="858"/>
        <v>38150</v>
      </c>
      <c r="AC4584" s="108">
        <f t="shared" si="859"/>
        <v>724.85</v>
      </c>
      <c r="AD4584" s="107">
        <f t="shared" si="860"/>
        <v>2.2222222222222223E-2</v>
      </c>
      <c r="AE4584" s="106">
        <f t="shared" si="861"/>
        <v>16.10777777777778</v>
      </c>
      <c r="AF4584" s="105">
        <f t="shared" si="862"/>
        <v>80.53888888888892</v>
      </c>
      <c r="AG4584" s="105">
        <f t="shared" si="863"/>
        <v>682.46111111111111</v>
      </c>
    </row>
    <row r="4585" spans="1:33" s="88" customFormat="1" x14ac:dyDescent="0.35">
      <c r="A4585" s="21">
        <v>10141103</v>
      </c>
      <c r="B4585" s="198" t="s">
        <v>1665</v>
      </c>
      <c r="C4585" s="115" t="s">
        <v>710</v>
      </c>
      <c r="D4585" s="121" t="s">
        <v>6375</v>
      </c>
      <c r="E4585" s="114" t="str">
        <f t="shared" si="853"/>
        <v>TRANSFORMADOR MARCA:Trasf. De Moc LICHINGA EG PTS11002</v>
      </c>
      <c r="F4585" s="40"/>
      <c r="G4585" s="178" t="s">
        <v>158</v>
      </c>
      <c r="H4585" s="121" t="s">
        <v>6358</v>
      </c>
      <c r="I4585" s="61" t="s">
        <v>6374</v>
      </c>
      <c r="J4585" s="21"/>
      <c r="K4585" s="226" t="s">
        <v>6373</v>
      </c>
      <c r="L4585" s="220" t="s">
        <v>6372</v>
      </c>
      <c r="M4585" s="61">
        <v>160</v>
      </c>
      <c r="N4585" s="161" t="s">
        <v>19</v>
      </c>
      <c r="O4585" s="21" t="s">
        <v>362</v>
      </c>
      <c r="P4585" s="21">
        <v>3</v>
      </c>
      <c r="Q4585" s="40">
        <v>2013</v>
      </c>
      <c r="R4585" s="226" t="s">
        <v>5458</v>
      </c>
      <c r="S4585" s="226">
        <v>967326</v>
      </c>
      <c r="T4585" s="116">
        <v>991</v>
      </c>
      <c r="U4585" s="111">
        <v>45</v>
      </c>
      <c r="V4585" s="113">
        <f t="shared" si="854"/>
        <v>907.31555555555553</v>
      </c>
      <c r="W4585" s="113">
        <f t="shared" si="855"/>
        <v>83.684444444444466</v>
      </c>
      <c r="X4585" s="112">
        <f t="shared" si="856"/>
        <v>83684.444444444467</v>
      </c>
      <c r="Y4585" s="111"/>
      <c r="Z4585" s="110">
        <f t="shared" si="864"/>
        <v>41</v>
      </c>
      <c r="AA4585" s="109">
        <f t="shared" si="857"/>
        <v>49.550000000000004</v>
      </c>
      <c r="AB4585" s="109">
        <f t="shared" si="858"/>
        <v>49550.000000000007</v>
      </c>
      <c r="AC4585" s="108">
        <f t="shared" si="859"/>
        <v>941.45</v>
      </c>
      <c r="AD4585" s="107">
        <f t="shared" si="860"/>
        <v>2.2222222222222223E-2</v>
      </c>
      <c r="AE4585" s="106">
        <f t="shared" si="861"/>
        <v>20.921111111111113</v>
      </c>
      <c r="AF4585" s="105">
        <f t="shared" si="862"/>
        <v>104.60555555555558</v>
      </c>
      <c r="AG4585" s="105">
        <f t="shared" si="863"/>
        <v>886.39444444444439</v>
      </c>
    </row>
    <row r="4586" spans="1:33" s="88" customFormat="1" x14ac:dyDescent="0.35">
      <c r="A4586" s="21">
        <v>10141103</v>
      </c>
      <c r="B4586" s="198" t="s">
        <v>1665</v>
      </c>
      <c r="C4586" s="115" t="s">
        <v>710</v>
      </c>
      <c r="D4586" s="121" t="s">
        <v>6371</v>
      </c>
      <c r="E4586" s="114" t="str">
        <f t="shared" si="853"/>
        <v>TRANSFORMADOR MARCA:MARSON LICHINGA EG PTS11003</v>
      </c>
      <c r="F4586" s="40"/>
      <c r="G4586" s="178" t="s">
        <v>158</v>
      </c>
      <c r="H4586" s="121" t="s">
        <v>6358</v>
      </c>
      <c r="I4586" s="61" t="s">
        <v>6370</v>
      </c>
      <c r="J4586" s="21"/>
      <c r="K4586" s="226" t="s">
        <v>6369</v>
      </c>
      <c r="L4586" s="220" t="s">
        <v>6368</v>
      </c>
      <c r="M4586" s="61">
        <v>100</v>
      </c>
      <c r="N4586" s="161" t="s">
        <v>19</v>
      </c>
      <c r="O4586" s="21" t="s">
        <v>362</v>
      </c>
      <c r="P4586" s="21">
        <v>3</v>
      </c>
      <c r="Q4586" s="40">
        <v>2013</v>
      </c>
      <c r="R4586" s="225" t="s">
        <v>5453</v>
      </c>
      <c r="S4586" s="225">
        <v>80885</v>
      </c>
      <c r="T4586" s="116">
        <v>763</v>
      </c>
      <c r="U4586" s="111">
        <v>45</v>
      </c>
      <c r="V4586" s="113">
        <f t="shared" si="854"/>
        <v>698.56888888888886</v>
      </c>
      <c r="W4586" s="113">
        <f t="shared" si="855"/>
        <v>64.431111111111136</v>
      </c>
      <c r="X4586" s="112">
        <f t="shared" si="856"/>
        <v>64431.111111111139</v>
      </c>
      <c r="Y4586" s="111"/>
      <c r="Z4586" s="110">
        <f t="shared" si="864"/>
        <v>41</v>
      </c>
      <c r="AA4586" s="109">
        <f t="shared" si="857"/>
        <v>38.15</v>
      </c>
      <c r="AB4586" s="109">
        <f t="shared" si="858"/>
        <v>38150</v>
      </c>
      <c r="AC4586" s="108">
        <f t="shared" si="859"/>
        <v>724.85</v>
      </c>
      <c r="AD4586" s="107">
        <f t="shared" si="860"/>
        <v>2.2222222222222223E-2</v>
      </c>
      <c r="AE4586" s="106">
        <f t="shared" si="861"/>
        <v>16.10777777777778</v>
      </c>
      <c r="AF4586" s="105">
        <f t="shared" si="862"/>
        <v>80.53888888888892</v>
      </c>
      <c r="AG4586" s="105">
        <f t="shared" si="863"/>
        <v>682.46111111111111</v>
      </c>
    </row>
    <row r="4587" spans="1:33" s="88" customFormat="1" x14ac:dyDescent="0.35">
      <c r="A4587" s="21">
        <v>10141103</v>
      </c>
      <c r="B4587" s="198" t="s">
        <v>1665</v>
      </c>
      <c r="C4587" s="115" t="s">
        <v>710</v>
      </c>
      <c r="D4587" s="121" t="s">
        <v>6367</v>
      </c>
      <c r="E4587" s="114" t="str">
        <f t="shared" si="853"/>
        <v>TRANSFORMADOR MARCA:MARSON LICHINGA EG PTS11004</v>
      </c>
      <c r="F4587" s="40"/>
      <c r="G4587" s="178" t="s">
        <v>158</v>
      </c>
      <c r="H4587" s="121" t="s">
        <v>6358</v>
      </c>
      <c r="I4587" s="61" t="s">
        <v>6366</v>
      </c>
      <c r="J4587" s="21"/>
      <c r="K4587" s="226" t="s">
        <v>6365</v>
      </c>
      <c r="L4587" s="220" t="s">
        <v>6364</v>
      </c>
      <c r="M4587" s="61">
        <v>50</v>
      </c>
      <c r="N4587" s="161" t="s">
        <v>19</v>
      </c>
      <c r="O4587" s="21" t="s">
        <v>362</v>
      </c>
      <c r="P4587" s="21">
        <v>3</v>
      </c>
      <c r="Q4587" s="40">
        <v>2013</v>
      </c>
      <c r="R4587" s="225" t="s">
        <v>5453</v>
      </c>
      <c r="S4587" s="225">
        <v>80919</v>
      </c>
      <c r="T4587" s="116">
        <v>643</v>
      </c>
      <c r="U4587" s="111">
        <v>45</v>
      </c>
      <c r="V4587" s="113">
        <f t="shared" si="854"/>
        <v>588.70222222222219</v>
      </c>
      <c r="W4587" s="113">
        <f t="shared" si="855"/>
        <v>54.29777777777781</v>
      </c>
      <c r="X4587" s="112">
        <f t="shared" si="856"/>
        <v>54297.77777777781</v>
      </c>
      <c r="Y4587" s="111"/>
      <c r="Z4587" s="110">
        <f t="shared" si="864"/>
        <v>41</v>
      </c>
      <c r="AA4587" s="109">
        <f t="shared" si="857"/>
        <v>32.15</v>
      </c>
      <c r="AB4587" s="109">
        <f t="shared" si="858"/>
        <v>32150</v>
      </c>
      <c r="AC4587" s="108">
        <f t="shared" si="859"/>
        <v>610.85</v>
      </c>
      <c r="AD4587" s="107">
        <f t="shared" si="860"/>
        <v>2.2222222222222223E-2</v>
      </c>
      <c r="AE4587" s="106">
        <f t="shared" si="861"/>
        <v>13.574444444444445</v>
      </c>
      <c r="AF4587" s="105">
        <f t="shared" si="862"/>
        <v>67.872222222222263</v>
      </c>
      <c r="AG4587" s="105">
        <f t="shared" si="863"/>
        <v>575.12777777777774</v>
      </c>
    </row>
    <row r="4588" spans="1:33" s="88" customFormat="1" x14ac:dyDescent="0.35">
      <c r="A4588" s="21">
        <v>10141103</v>
      </c>
      <c r="B4588" s="198" t="s">
        <v>1665</v>
      </c>
      <c r="C4588" s="115" t="s">
        <v>710</v>
      </c>
      <c r="D4588" s="121" t="s">
        <v>6363</v>
      </c>
      <c r="E4588" s="114" t="str">
        <f t="shared" si="853"/>
        <v>TRANSFORMADOR MARCA:ASTOR LICHINGA EG PTS11005</v>
      </c>
      <c r="F4588" s="40"/>
      <c r="G4588" s="178" t="s">
        <v>158</v>
      </c>
      <c r="H4588" s="121" t="s">
        <v>6358</v>
      </c>
      <c r="I4588" s="61" t="s">
        <v>6362</v>
      </c>
      <c r="J4588" s="21"/>
      <c r="K4588" s="226" t="s">
        <v>6361</v>
      </c>
      <c r="L4588" s="220" t="s">
        <v>6360</v>
      </c>
      <c r="M4588" s="61">
        <v>160</v>
      </c>
      <c r="N4588" s="161" t="s">
        <v>19</v>
      </c>
      <c r="O4588" s="21" t="s">
        <v>362</v>
      </c>
      <c r="P4588" s="21">
        <v>3</v>
      </c>
      <c r="Q4588" s="40">
        <v>2013</v>
      </c>
      <c r="R4588" s="225" t="s">
        <v>499</v>
      </c>
      <c r="S4588" s="225">
        <v>13047</v>
      </c>
      <c r="T4588" s="116">
        <v>991</v>
      </c>
      <c r="U4588" s="111">
        <v>45</v>
      </c>
      <c r="V4588" s="113">
        <f t="shared" si="854"/>
        <v>907.31555555555553</v>
      </c>
      <c r="W4588" s="113">
        <f t="shared" si="855"/>
        <v>83.684444444444466</v>
      </c>
      <c r="X4588" s="112">
        <f t="shared" si="856"/>
        <v>83684.444444444467</v>
      </c>
      <c r="Y4588" s="111"/>
      <c r="Z4588" s="110">
        <f t="shared" si="864"/>
        <v>41</v>
      </c>
      <c r="AA4588" s="109">
        <f t="shared" si="857"/>
        <v>49.550000000000004</v>
      </c>
      <c r="AB4588" s="109">
        <f t="shared" si="858"/>
        <v>49550.000000000007</v>
      </c>
      <c r="AC4588" s="108">
        <f t="shared" si="859"/>
        <v>941.45</v>
      </c>
      <c r="AD4588" s="107">
        <f t="shared" si="860"/>
        <v>2.2222222222222223E-2</v>
      </c>
      <c r="AE4588" s="106">
        <f t="shared" si="861"/>
        <v>20.921111111111113</v>
      </c>
      <c r="AF4588" s="105">
        <f t="shared" si="862"/>
        <v>104.60555555555558</v>
      </c>
      <c r="AG4588" s="105">
        <f t="shared" si="863"/>
        <v>886.39444444444439</v>
      </c>
    </row>
    <row r="4589" spans="1:33" s="88" customFormat="1" x14ac:dyDescent="0.35">
      <c r="A4589" s="21">
        <v>10141103</v>
      </c>
      <c r="B4589" s="198" t="s">
        <v>1665</v>
      </c>
      <c r="C4589" s="115" t="s">
        <v>710</v>
      </c>
      <c r="D4589" s="121" t="s">
        <v>6359</v>
      </c>
      <c r="E4589" s="114" t="str">
        <f t="shared" si="853"/>
        <v>TRANSFORMADOR MARCA:Trasf. De Moc LICHINGA EG PTS11006</v>
      </c>
      <c r="F4589" s="40"/>
      <c r="G4589" s="178" t="s">
        <v>158</v>
      </c>
      <c r="H4589" s="121" t="s">
        <v>6358</v>
      </c>
      <c r="I4589" s="61" t="s">
        <v>6357</v>
      </c>
      <c r="J4589" s="21"/>
      <c r="K4589" s="226" t="s">
        <v>6356</v>
      </c>
      <c r="L4589" s="220" t="s">
        <v>6355</v>
      </c>
      <c r="M4589" s="61">
        <v>160</v>
      </c>
      <c r="N4589" s="161" t="s">
        <v>19</v>
      </c>
      <c r="O4589" s="21" t="s">
        <v>362</v>
      </c>
      <c r="P4589" s="21">
        <v>3</v>
      </c>
      <c r="Q4589" s="40">
        <v>2013</v>
      </c>
      <c r="R4589" s="226" t="s">
        <v>5458</v>
      </c>
      <c r="S4589" s="225">
        <v>920861</v>
      </c>
      <c r="T4589" s="116">
        <v>991</v>
      </c>
      <c r="U4589" s="111">
        <v>45</v>
      </c>
      <c r="V4589" s="113">
        <f t="shared" si="854"/>
        <v>907.31555555555553</v>
      </c>
      <c r="W4589" s="113">
        <f t="shared" si="855"/>
        <v>83.684444444444466</v>
      </c>
      <c r="X4589" s="112">
        <f t="shared" si="856"/>
        <v>83684.444444444467</v>
      </c>
      <c r="Y4589" s="111"/>
      <c r="Z4589" s="110">
        <f t="shared" si="864"/>
        <v>41</v>
      </c>
      <c r="AA4589" s="109">
        <f t="shared" si="857"/>
        <v>49.550000000000004</v>
      </c>
      <c r="AB4589" s="109">
        <f t="shared" si="858"/>
        <v>49550.000000000007</v>
      </c>
      <c r="AC4589" s="108">
        <f t="shared" si="859"/>
        <v>941.45</v>
      </c>
      <c r="AD4589" s="107">
        <f t="shared" si="860"/>
        <v>2.2222222222222223E-2</v>
      </c>
      <c r="AE4589" s="106">
        <f t="shared" si="861"/>
        <v>20.921111111111113</v>
      </c>
      <c r="AF4589" s="105">
        <f t="shared" si="862"/>
        <v>104.60555555555558</v>
      </c>
      <c r="AG4589" s="105">
        <f t="shared" si="863"/>
        <v>886.39444444444439</v>
      </c>
    </row>
    <row r="4590" spans="1:33" s="88" customFormat="1" x14ac:dyDescent="0.35">
      <c r="A4590" s="21">
        <v>10141103</v>
      </c>
      <c r="B4590" s="115" t="s">
        <v>1665</v>
      </c>
      <c r="C4590" s="115" t="s">
        <v>710</v>
      </c>
      <c r="D4590" s="21" t="s">
        <v>6354</v>
      </c>
      <c r="E4590" s="114" t="str">
        <f t="shared" si="853"/>
        <v>TRANSFORMADOR MARCA:Fuji Electric CUAMBA PTS 6001</v>
      </c>
      <c r="F4590" s="40"/>
      <c r="G4590" s="124" t="s">
        <v>179</v>
      </c>
      <c r="H4590" s="21" t="s">
        <v>6345</v>
      </c>
      <c r="I4590" s="21" t="s">
        <v>6353</v>
      </c>
      <c r="J4590" s="21"/>
      <c r="K4590" s="40" t="s">
        <v>6352</v>
      </c>
      <c r="L4590" s="40" t="s">
        <v>6351</v>
      </c>
      <c r="M4590" s="21">
        <v>100</v>
      </c>
      <c r="N4590" s="161" t="s">
        <v>19</v>
      </c>
      <c r="O4590" s="21" t="s">
        <v>362</v>
      </c>
      <c r="P4590" s="21">
        <v>3</v>
      </c>
      <c r="Q4590" s="220">
        <v>2013</v>
      </c>
      <c r="R4590" s="234" t="s">
        <v>4093</v>
      </c>
      <c r="S4590" s="313" t="s">
        <v>3285</v>
      </c>
      <c r="T4590" s="116">
        <v>763</v>
      </c>
      <c r="U4590" s="111">
        <v>45</v>
      </c>
      <c r="V4590" s="113">
        <f t="shared" si="854"/>
        <v>698.56888888888886</v>
      </c>
      <c r="W4590" s="113">
        <f t="shared" si="855"/>
        <v>64.431111111111136</v>
      </c>
      <c r="X4590" s="112">
        <f t="shared" si="856"/>
        <v>64431.111111111139</v>
      </c>
      <c r="Y4590" s="111"/>
      <c r="Z4590" s="110">
        <f t="shared" si="864"/>
        <v>41</v>
      </c>
      <c r="AA4590" s="109">
        <f t="shared" si="857"/>
        <v>38.15</v>
      </c>
      <c r="AB4590" s="109">
        <f t="shared" si="858"/>
        <v>38150</v>
      </c>
      <c r="AC4590" s="108">
        <f t="shared" si="859"/>
        <v>724.85</v>
      </c>
      <c r="AD4590" s="107">
        <f t="shared" si="860"/>
        <v>2.2222222222222223E-2</v>
      </c>
      <c r="AE4590" s="106">
        <f t="shared" si="861"/>
        <v>16.10777777777778</v>
      </c>
      <c r="AF4590" s="105">
        <f t="shared" si="862"/>
        <v>80.53888888888892</v>
      </c>
      <c r="AG4590" s="105">
        <f t="shared" si="863"/>
        <v>682.46111111111111</v>
      </c>
    </row>
    <row r="4591" spans="1:33" s="88" customFormat="1" x14ac:dyDescent="0.35">
      <c r="A4591" s="21">
        <v>10141103</v>
      </c>
      <c r="B4591" s="115" t="s">
        <v>1665</v>
      </c>
      <c r="C4591" s="115" t="s">
        <v>710</v>
      </c>
      <c r="D4591" s="21" t="s">
        <v>6350</v>
      </c>
      <c r="E4591" s="114" t="str">
        <f t="shared" si="853"/>
        <v>TRANSFORMADOR MARCA:Acton CUAMBA PTS 6003</v>
      </c>
      <c r="F4591" s="21"/>
      <c r="G4591" s="124" t="s">
        <v>179</v>
      </c>
      <c r="H4591" s="21" t="s">
        <v>6345</v>
      </c>
      <c r="I4591" s="21" t="s">
        <v>564</v>
      </c>
      <c r="J4591" s="21"/>
      <c r="K4591" s="21" t="s">
        <v>6349</v>
      </c>
      <c r="L4591" s="21" t="s">
        <v>6348</v>
      </c>
      <c r="M4591" s="21">
        <v>50</v>
      </c>
      <c r="N4591" s="161" t="s">
        <v>19</v>
      </c>
      <c r="O4591" s="21" t="s">
        <v>362</v>
      </c>
      <c r="P4591" s="21">
        <v>3</v>
      </c>
      <c r="Q4591" s="124">
        <v>2013</v>
      </c>
      <c r="R4591" s="156" t="s">
        <v>6341</v>
      </c>
      <c r="S4591" s="188" t="s">
        <v>6347</v>
      </c>
      <c r="T4591" s="116">
        <v>643</v>
      </c>
      <c r="U4591" s="111">
        <v>45</v>
      </c>
      <c r="V4591" s="113">
        <f t="shared" si="854"/>
        <v>588.70222222222219</v>
      </c>
      <c r="W4591" s="113">
        <f t="shared" si="855"/>
        <v>54.29777777777781</v>
      </c>
      <c r="X4591" s="112">
        <f t="shared" si="856"/>
        <v>54297.77777777781</v>
      </c>
      <c r="Y4591" s="111"/>
      <c r="Z4591" s="110">
        <f t="shared" si="864"/>
        <v>41</v>
      </c>
      <c r="AA4591" s="109">
        <f t="shared" si="857"/>
        <v>32.15</v>
      </c>
      <c r="AB4591" s="109">
        <f t="shared" si="858"/>
        <v>32150</v>
      </c>
      <c r="AC4591" s="108">
        <f t="shared" si="859"/>
        <v>610.85</v>
      </c>
      <c r="AD4591" s="107">
        <f t="shared" si="860"/>
        <v>2.2222222222222223E-2</v>
      </c>
      <c r="AE4591" s="106">
        <f t="shared" si="861"/>
        <v>13.574444444444445</v>
      </c>
      <c r="AF4591" s="105">
        <f t="shared" si="862"/>
        <v>67.872222222222263</v>
      </c>
      <c r="AG4591" s="105">
        <f t="shared" si="863"/>
        <v>575.12777777777774</v>
      </c>
    </row>
    <row r="4592" spans="1:33" s="88" customFormat="1" x14ac:dyDescent="0.35">
      <c r="A4592" s="21">
        <v>10141103</v>
      </c>
      <c r="B4592" s="115" t="s">
        <v>1665</v>
      </c>
      <c r="C4592" s="115" t="s">
        <v>710</v>
      </c>
      <c r="D4592" s="21" t="s">
        <v>6346</v>
      </c>
      <c r="E4592" s="114" t="str">
        <f t="shared" si="853"/>
        <v>TRANSFORMADOR MARCA:Acton CUAMBA PTS 6004</v>
      </c>
      <c r="F4592" s="40"/>
      <c r="G4592" s="124" t="s">
        <v>179</v>
      </c>
      <c r="H4592" s="21" t="s">
        <v>6345</v>
      </c>
      <c r="I4592" s="21" t="s">
        <v>6344</v>
      </c>
      <c r="J4592" s="21"/>
      <c r="K4592" s="40" t="s">
        <v>6343</v>
      </c>
      <c r="L4592" s="40" t="s">
        <v>6342</v>
      </c>
      <c r="M4592" s="21">
        <v>100</v>
      </c>
      <c r="N4592" s="161" t="s">
        <v>19</v>
      </c>
      <c r="O4592" s="21" t="s">
        <v>362</v>
      </c>
      <c r="P4592" s="21">
        <v>3</v>
      </c>
      <c r="Q4592" s="220">
        <v>2013</v>
      </c>
      <c r="R4592" s="156" t="s">
        <v>6341</v>
      </c>
      <c r="S4592" s="313">
        <v>21311245</v>
      </c>
      <c r="T4592" s="116">
        <v>763</v>
      </c>
      <c r="U4592" s="111">
        <v>45</v>
      </c>
      <c r="V4592" s="113">
        <f t="shared" si="854"/>
        <v>698.56888888888886</v>
      </c>
      <c r="W4592" s="113">
        <f t="shared" si="855"/>
        <v>64.431111111111136</v>
      </c>
      <c r="X4592" s="112">
        <f t="shared" si="856"/>
        <v>64431.111111111139</v>
      </c>
      <c r="Y4592" s="111"/>
      <c r="Z4592" s="110">
        <f t="shared" si="864"/>
        <v>41</v>
      </c>
      <c r="AA4592" s="109">
        <f t="shared" si="857"/>
        <v>38.15</v>
      </c>
      <c r="AB4592" s="109">
        <f t="shared" si="858"/>
        <v>38150</v>
      </c>
      <c r="AC4592" s="108">
        <f t="shared" si="859"/>
        <v>724.85</v>
      </c>
      <c r="AD4592" s="107">
        <f t="shared" si="860"/>
        <v>2.2222222222222223E-2</v>
      </c>
      <c r="AE4592" s="106">
        <f t="shared" si="861"/>
        <v>16.10777777777778</v>
      </c>
      <c r="AF4592" s="105">
        <f t="shared" si="862"/>
        <v>80.53888888888892</v>
      </c>
      <c r="AG4592" s="105">
        <f t="shared" si="863"/>
        <v>682.46111111111111</v>
      </c>
    </row>
    <row r="4593" spans="1:33" s="88" customFormat="1" x14ac:dyDescent="0.35">
      <c r="A4593" s="21">
        <v>10141103</v>
      </c>
      <c r="B4593" s="115" t="s">
        <v>1665</v>
      </c>
      <c r="C4593" s="115" t="s">
        <v>710</v>
      </c>
      <c r="D4593" s="178" t="e">
        <f>D4592+1</f>
        <v>#VALUE!</v>
      </c>
      <c r="E4593" s="114" t="e">
        <f t="shared" si="853"/>
        <v>#VALUE!</v>
      </c>
      <c r="F4593" s="40"/>
      <c r="G4593" s="21" t="s">
        <v>189</v>
      </c>
      <c r="H4593" s="21" t="s">
        <v>1756</v>
      </c>
      <c r="I4593" s="178" t="s">
        <v>6340</v>
      </c>
      <c r="J4593" s="21"/>
      <c r="K4593" s="221" t="s">
        <v>6339</v>
      </c>
      <c r="L4593" s="40" t="s">
        <v>6338</v>
      </c>
      <c r="M4593" s="303">
        <v>630</v>
      </c>
      <c r="N4593" s="161" t="s">
        <v>19</v>
      </c>
      <c r="O4593" s="21" t="s">
        <v>362</v>
      </c>
      <c r="P4593" s="21">
        <v>3</v>
      </c>
      <c r="Q4593" s="220">
        <v>2013</v>
      </c>
      <c r="R4593" s="220" t="s">
        <v>1769</v>
      </c>
      <c r="S4593" s="220" t="s">
        <v>6337</v>
      </c>
      <c r="T4593" s="116">
        <v>1200</v>
      </c>
      <c r="U4593" s="111">
        <v>45</v>
      </c>
      <c r="V4593" s="113">
        <f t="shared" si="854"/>
        <v>1098.6666666666667</v>
      </c>
      <c r="W4593" s="113">
        <f t="shared" si="855"/>
        <v>101.33333333333326</v>
      </c>
      <c r="X4593" s="112">
        <f t="shared" si="856"/>
        <v>101333.33333333326</v>
      </c>
      <c r="Y4593" s="111"/>
      <c r="Z4593" s="110">
        <f t="shared" si="864"/>
        <v>41</v>
      </c>
      <c r="AA4593" s="109">
        <f t="shared" si="857"/>
        <v>60</v>
      </c>
      <c r="AB4593" s="109">
        <f t="shared" si="858"/>
        <v>60000</v>
      </c>
      <c r="AC4593" s="108">
        <f t="shared" si="859"/>
        <v>1140</v>
      </c>
      <c r="AD4593" s="107">
        <f t="shared" si="860"/>
        <v>2.2222222222222223E-2</v>
      </c>
      <c r="AE4593" s="106">
        <f t="shared" si="861"/>
        <v>25.333333333333336</v>
      </c>
      <c r="AF4593" s="105">
        <f t="shared" si="862"/>
        <v>126.6666666666666</v>
      </c>
      <c r="AG4593" s="105">
        <f t="shared" si="863"/>
        <v>1073.3333333333335</v>
      </c>
    </row>
    <row r="4594" spans="1:33" s="88" customFormat="1" x14ac:dyDescent="0.35">
      <c r="A4594" s="21">
        <v>10141103</v>
      </c>
      <c r="B4594" s="115" t="s">
        <v>1665</v>
      </c>
      <c r="C4594" s="115" t="s">
        <v>710</v>
      </c>
      <c r="D4594" s="178" t="e">
        <f>D4593+1</f>
        <v>#VALUE!</v>
      </c>
      <c r="E4594" s="114" t="e">
        <f t="shared" si="853"/>
        <v>#VALUE!</v>
      </c>
      <c r="F4594" s="40"/>
      <c r="G4594" s="21" t="s">
        <v>189</v>
      </c>
      <c r="H4594" s="21" t="s">
        <v>1756</v>
      </c>
      <c r="I4594" s="178" t="s">
        <v>6336</v>
      </c>
      <c r="J4594" s="21"/>
      <c r="K4594" s="230" t="s">
        <v>6335</v>
      </c>
      <c r="L4594" s="40" t="s">
        <v>6334</v>
      </c>
      <c r="M4594" s="303">
        <v>200</v>
      </c>
      <c r="N4594" s="161" t="s">
        <v>19</v>
      </c>
      <c r="O4594" s="21" t="s">
        <v>362</v>
      </c>
      <c r="P4594" s="21">
        <v>3</v>
      </c>
      <c r="Q4594" s="220">
        <v>2013</v>
      </c>
      <c r="R4594" s="220" t="s">
        <v>1769</v>
      </c>
      <c r="S4594" s="220">
        <v>961777</v>
      </c>
      <c r="T4594" s="116">
        <v>991</v>
      </c>
      <c r="U4594" s="111">
        <v>45</v>
      </c>
      <c r="V4594" s="113">
        <f t="shared" si="854"/>
        <v>907.31555555555553</v>
      </c>
      <c r="W4594" s="113">
        <f t="shared" si="855"/>
        <v>83.684444444444466</v>
      </c>
      <c r="X4594" s="112">
        <f t="shared" si="856"/>
        <v>83684.444444444467</v>
      </c>
      <c r="Y4594" s="111"/>
      <c r="Z4594" s="110">
        <f t="shared" si="864"/>
        <v>41</v>
      </c>
      <c r="AA4594" s="109">
        <f t="shared" si="857"/>
        <v>49.550000000000004</v>
      </c>
      <c r="AB4594" s="109">
        <f t="shared" si="858"/>
        <v>49550.000000000007</v>
      </c>
      <c r="AC4594" s="108">
        <f t="shared" si="859"/>
        <v>941.45</v>
      </c>
      <c r="AD4594" s="107">
        <f t="shared" si="860"/>
        <v>2.2222222222222223E-2</v>
      </c>
      <c r="AE4594" s="106">
        <f t="shared" si="861"/>
        <v>20.921111111111113</v>
      </c>
      <c r="AF4594" s="105">
        <f t="shared" si="862"/>
        <v>104.60555555555558</v>
      </c>
      <c r="AG4594" s="105">
        <f t="shared" si="863"/>
        <v>886.39444444444439</v>
      </c>
    </row>
    <row r="4595" spans="1:33" s="88" customFormat="1" x14ac:dyDescent="0.35">
      <c r="A4595" s="21">
        <v>10141103</v>
      </c>
      <c r="B4595" s="115" t="s">
        <v>1665</v>
      </c>
      <c r="C4595" s="115" t="s">
        <v>710</v>
      </c>
      <c r="D4595" s="178" t="e">
        <f>D4594+1</f>
        <v>#VALUE!</v>
      </c>
      <c r="E4595" s="114" t="e">
        <f t="shared" si="853"/>
        <v>#VALUE!</v>
      </c>
      <c r="F4595" s="40"/>
      <c r="G4595" s="21" t="s">
        <v>189</v>
      </c>
      <c r="H4595" s="21" t="s">
        <v>1756</v>
      </c>
      <c r="I4595" s="161" t="s">
        <v>6333</v>
      </c>
      <c r="J4595" s="21"/>
      <c r="K4595" s="221" t="s">
        <v>6332</v>
      </c>
      <c r="L4595" s="40" t="s">
        <v>6331</v>
      </c>
      <c r="M4595" s="303">
        <v>200</v>
      </c>
      <c r="N4595" s="161" t="s">
        <v>19</v>
      </c>
      <c r="O4595" s="21" t="s">
        <v>362</v>
      </c>
      <c r="P4595" s="21">
        <v>3</v>
      </c>
      <c r="Q4595" s="220">
        <v>2013</v>
      </c>
      <c r="R4595" s="220" t="s">
        <v>1769</v>
      </c>
      <c r="S4595" s="220">
        <v>9617773</v>
      </c>
      <c r="T4595" s="116">
        <v>991</v>
      </c>
      <c r="U4595" s="111">
        <v>45</v>
      </c>
      <c r="V4595" s="113">
        <f t="shared" si="854"/>
        <v>907.31555555555553</v>
      </c>
      <c r="W4595" s="113">
        <f t="shared" si="855"/>
        <v>83.684444444444466</v>
      </c>
      <c r="X4595" s="112">
        <f t="shared" si="856"/>
        <v>83684.444444444467</v>
      </c>
      <c r="Y4595" s="111"/>
      <c r="Z4595" s="110">
        <f t="shared" si="864"/>
        <v>41</v>
      </c>
      <c r="AA4595" s="109">
        <f t="shared" si="857"/>
        <v>49.550000000000004</v>
      </c>
      <c r="AB4595" s="109">
        <f t="shared" si="858"/>
        <v>49550.000000000007</v>
      </c>
      <c r="AC4595" s="108">
        <f t="shared" si="859"/>
        <v>941.45</v>
      </c>
      <c r="AD4595" s="107">
        <f t="shared" si="860"/>
        <v>2.2222222222222223E-2</v>
      </c>
      <c r="AE4595" s="106">
        <f t="shared" si="861"/>
        <v>20.921111111111113</v>
      </c>
      <c r="AF4595" s="105">
        <f t="shared" si="862"/>
        <v>104.60555555555558</v>
      </c>
      <c r="AG4595" s="105">
        <f t="shared" si="863"/>
        <v>886.39444444444439</v>
      </c>
    </row>
    <row r="4596" spans="1:33" s="88" customFormat="1" x14ac:dyDescent="0.35">
      <c r="A4596" s="21">
        <v>10141103</v>
      </c>
      <c r="B4596" s="176" t="s">
        <v>1665</v>
      </c>
      <c r="C4596" s="115" t="s">
        <v>710</v>
      </c>
      <c r="D4596" s="61"/>
      <c r="E4596" s="114" t="str">
        <f t="shared" si="853"/>
        <v xml:space="preserve">TRANSFORMADOR MARCA:ABB PTS 223 </v>
      </c>
      <c r="F4596" s="225"/>
      <c r="G4596" s="61" t="s">
        <v>6330</v>
      </c>
      <c r="H4596" s="61" t="s">
        <v>5408</v>
      </c>
      <c r="I4596" s="61"/>
      <c r="J4596" s="61"/>
      <c r="K4596" s="294" t="s">
        <v>6329</v>
      </c>
      <c r="L4596" s="294" t="s">
        <v>6328</v>
      </c>
      <c r="M4596" s="40">
        <v>315</v>
      </c>
      <c r="N4596" s="61">
        <v>11</v>
      </c>
      <c r="O4596" s="61" t="s">
        <v>510</v>
      </c>
      <c r="P4596" s="121">
        <v>3</v>
      </c>
      <c r="Q4596" s="234">
        <v>2013</v>
      </c>
      <c r="R4596" s="234" t="s">
        <v>15</v>
      </c>
      <c r="S4596" s="234"/>
      <c r="T4596" s="116">
        <v>840</v>
      </c>
      <c r="U4596" s="111">
        <v>45</v>
      </c>
      <c r="V4596" s="113">
        <f t="shared" si="854"/>
        <v>769.06666666666661</v>
      </c>
      <c r="W4596" s="113">
        <f t="shared" si="855"/>
        <v>70.933333333333394</v>
      </c>
      <c r="X4596" s="112">
        <f t="shared" si="856"/>
        <v>70933.333333333401</v>
      </c>
      <c r="Y4596" s="111"/>
      <c r="Z4596" s="110">
        <f t="shared" si="864"/>
        <v>41</v>
      </c>
      <c r="AA4596" s="109">
        <f t="shared" si="857"/>
        <v>42</v>
      </c>
      <c r="AB4596" s="109">
        <f t="shared" si="858"/>
        <v>42000</v>
      </c>
      <c r="AC4596" s="108">
        <f t="shared" si="859"/>
        <v>798</v>
      </c>
      <c r="AD4596" s="107">
        <f t="shared" si="860"/>
        <v>2.2222222222222223E-2</v>
      </c>
      <c r="AE4596" s="106">
        <f t="shared" si="861"/>
        <v>17.733333333333334</v>
      </c>
      <c r="AF4596" s="105">
        <f t="shared" si="862"/>
        <v>88.666666666666728</v>
      </c>
      <c r="AG4596" s="105">
        <f t="shared" si="863"/>
        <v>751.33333333333326</v>
      </c>
    </row>
    <row r="4597" spans="1:33" s="88" customFormat="1" x14ac:dyDescent="0.35">
      <c r="A4597" s="21">
        <v>10141103</v>
      </c>
      <c r="B4597" s="115" t="s">
        <v>1665</v>
      </c>
      <c r="C4597" s="115" t="s">
        <v>710</v>
      </c>
      <c r="D4597" s="21" t="s">
        <v>6327</v>
      </c>
      <c r="E4597" s="114" t="str">
        <f t="shared" si="853"/>
        <v>TRANSFORMADOR MARCA:EFAEAC CHIMURA PTS 407</v>
      </c>
      <c r="F4597" s="40"/>
      <c r="G4597" s="21" t="s">
        <v>1716</v>
      </c>
      <c r="H4597" s="21" t="s">
        <v>1739</v>
      </c>
      <c r="I4597" s="21" t="s">
        <v>6326</v>
      </c>
      <c r="J4597" s="21"/>
      <c r="K4597" s="40" t="s">
        <v>6325</v>
      </c>
      <c r="L4597" s="40" t="s">
        <v>6324</v>
      </c>
      <c r="M4597" s="40">
        <v>100</v>
      </c>
      <c r="N4597" s="21" t="s">
        <v>19</v>
      </c>
      <c r="O4597" s="21" t="s">
        <v>362</v>
      </c>
      <c r="P4597" s="121">
        <v>3</v>
      </c>
      <c r="Q4597" s="40">
        <v>2013</v>
      </c>
      <c r="R4597" s="40" t="s">
        <v>6323</v>
      </c>
      <c r="S4597" s="40"/>
      <c r="T4597" s="185">
        <v>763</v>
      </c>
      <c r="U4597" s="111">
        <v>45</v>
      </c>
      <c r="V4597" s="113">
        <f t="shared" si="854"/>
        <v>698.56888888888886</v>
      </c>
      <c r="W4597" s="113">
        <f t="shared" si="855"/>
        <v>64.431111111111136</v>
      </c>
      <c r="X4597" s="112">
        <f t="shared" si="856"/>
        <v>64431.111111111139</v>
      </c>
      <c r="Y4597" s="111"/>
      <c r="Z4597" s="110">
        <f t="shared" si="864"/>
        <v>41</v>
      </c>
      <c r="AA4597" s="109">
        <f t="shared" si="857"/>
        <v>38.15</v>
      </c>
      <c r="AB4597" s="109">
        <f t="shared" si="858"/>
        <v>38150</v>
      </c>
      <c r="AC4597" s="108">
        <f t="shared" si="859"/>
        <v>724.85</v>
      </c>
      <c r="AD4597" s="107">
        <f t="shared" si="860"/>
        <v>2.2222222222222223E-2</v>
      </c>
      <c r="AE4597" s="106">
        <f t="shared" si="861"/>
        <v>16.10777777777778</v>
      </c>
      <c r="AF4597" s="105">
        <f t="shared" si="862"/>
        <v>80.53888888888892</v>
      </c>
      <c r="AG4597" s="105">
        <f t="shared" si="863"/>
        <v>682.46111111111111</v>
      </c>
    </row>
    <row r="4598" spans="1:33" s="88" customFormat="1" x14ac:dyDescent="0.35">
      <c r="A4598" s="21">
        <v>10141103</v>
      </c>
      <c r="B4598" s="115" t="s">
        <v>1665</v>
      </c>
      <c r="C4598" s="115" t="s">
        <v>710</v>
      </c>
      <c r="D4598" s="173" t="s">
        <v>808</v>
      </c>
      <c r="E4598" s="114" t="str">
        <f t="shared" si="853"/>
        <v>TRANSFORMADOR MARCA:Tranformerdores de Mozambique Inhambane No Label</v>
      </c>
      <c r="F4598" s="283"/>
      <c r="G4598" s="21" t="s">
        <v>1695</v>
      </c>
      <c r="H4598" s="21" t="s">
        <v>1695</v>
      </c>
      <c r="I4598" s="173"/>
      <c r="J4598" s="21"/>
      <c r="K4598" s="283" t="s">
        <v>6322</v>
      </c>
      <c r="L4598" s="300" t="s">
        <v>6321</v>
      </c>
      <c r="M4598" s="283">
        <v>200</v>
      </c>
      <c r="N4598" s="173">
        <v>33</v>
      </c>
      <c r="O4598" s="173">
        <v>0.4</v>
      </c>
      <c r="P4598" s="124" t="s">
        <v>516</v>
      </c>
      <c r="Q4598" s="283">
        <v>2013</v>
      </c>
      <c r="R4598" s="283" t="s">
        <v>2325</v>
      </c>
      <c r="S4598" s="283">
        <v>904905</v>
      </c>
      <c r="T4598" s="126">
        <v>991</v>
      </c>
      <c r="U4598" s="111">
        <v>45</v>
      </c>
      <c r="V4598" s="113">
        <f t="shared" si="854"/>
        <v>907.31555555555553</v>
      </c>
      <c r="W4598" s="113">
        <f t="shared" si="855"/>
        <v>83.684444444444466</v>
      </c>
      <c r="X4598" s="112">
        <f t="shared" si="856"/>
        <v>83684.444444444467</v>
      </c>
      <c r="Y4598" s="21"/>
      <c r="Z4598" s="110">
        <f t="shared" si="864"/>
        <v>41</v>
      </c>
      <c r="AA4598" s="109">
        <f t="shared" si="857"/>
        <v>49.550000000000004</v>
      </c>
      <c r="AB4598" s="109">
        <f t="shared" si="858"/>
        <v>49550.000000000007</v>
      </c>
      <c r="AC4598" s="108">
        <f t="shared" si="859"/>
        <v>941.45</v>
      </c>
      <c r="AD4598" s="107">
        <f t="shared" si="860"/>
        <v>2.2222222222222223E-2</v>
      </c>
      <c r="AE4598" s="106">
        <f t="shared" si="861"/>
        <v>20.921111111111113</v>
      </c>
      <c r="AF4598" s="105">
        <f t="shared" si="862"/>
        <v>104.60555555555558</v>
      </c>
      <c r="AG4598" s="105">
        <f t="shared" si="863"/>
        <v>886.39444444444439</v>
      </c>
    </row>
    <row r="4599" spans="1:33" s="88" customFormat="1" x14ac:dyDescent="0.35">
      <c r="A4599" s="21">
        <v>10141103</v>
      </c>
      <c r="B4599" s="115" t="s">
        <v>1665</v>
      </c>
      <c r="C4599" s="115" t="s">
        <v>710</v>
      </c>
      <c r="D4599" s="173" t="s">
        <v>808</v>
      </c>
      <c r="E4599" s="114" t="str">
        <f t="shared" si="853"/>
        <v>TRANSFORMADOR MARCA:Efacec  Inhambane No Label</v>
      </c>
      <c r="F4599" s="283"/>
      <c r="G4599" s="21" t="s">
        <v>1695</v>
      </c>
      <c r="H4599" s="21" t="s">
        <v>1695</v>
      </c>
      <c r="I4599" s="173"/>
      <c r="J4599" s="118"/>
      <c r="K4599" s="232" t="s">
        <v>6320</v>
      </c>
      <c r="L4599" s="300" t="s">
        <v>6319</v>
      </c>
      <c r="M4599" s="283">
        <v>160</v>
      </c>
      <c r="N4599" s="173">
        <v>33</v>
      </c>
      <c r="O4599" s="173">
        <v>0.4</v>
      </c>
      <c r="P4599" s="124" t="s">
        <v>516</v>
      </c>
      <c r="Q4599" s="283">
        <v>2013</v>
      </c>
      <c r="R4599" s="283" t="s">
        <v>1705</v>
      </c>
      <c r="S4599" s="232" t="s">
        <v>6318</v>
      </c>
      <c r="T4599" s="126">
        <v>991</v>
      </c>
      <c r="U4599" s="111">
        <v>45</v>
      </c>
      <c r="V4599" s="113">
        <f t="shared" si="854"/>
        <v>907.31555555555553</v>
      </c>
      <c r="W4599" s="113">
        <f t="shared" si="855"/>
        <v>83.684444444444466</v>
      </c>
      <c r="X4599" s="112">
        <f t="shared" si="856"/>
        <v>83684.444444444467</v>
      </c>
      <c r="Y4599" s="118"/>
      <c r="Z4599" s="110">
        <f t="shared" si="864"/>
        <v>41</v>
      </c>
      <c r="AA4599" s="109">
        <f t="shared" si="857"/>
        <v>49.550000000000004</v>
      </c>
      <c r="AB4599" s="109">
        <f t="shared" si="858"/>
        <v>49550.000000000007</v>
      </c>
      <c r="AC4599" s="108">
        <f t="shared" si="859"/>
        <v>941.45</v>
      </c>
      <c r="AD4599" s="107">
        <f t="shared" si="860"/>
        <v>2.2222222222222223E-2</v>
      </c>
      <c r="AE4599" s="106">
        <f t="shared" si="861"/>
        <v>20.921111111111113</v>
      </c>
      <c r="AF4599" s="105">
        <f t="shared" si="862"/>
        <v>104.60555555555558</v>
      </c>
      <c r="AG4599" s="105">
        <f t="shared" si="863"/>
        <v>886.39444444444439</v>
      </c>
    </row>
    <row r="4600" spans="1:33" s="88" customFormat="1" x14ac:dyDescent="0.35">
      <c r="A4600" s="21">
        <v>10141103</v>
      </c>
      <c r="B4600" s="115" t="s">
        <v>1665</v>
      </c>
      <c r="C4600" s="115" t="s">
        <v>710</v>
      </c>
      <c r="D4600" s="21" t="s">
        <v>3755</v>
      </c>
      <c r="E4600" s="114" t="str">
        <f t="shared" si="853"/>
        <v>TRANSFORMADOR MARCA:Tranformerdores de Mozambique Inhambane PTS 24</v>
      </c>
      <c r="F4600" s="283"/>
      <c r="G4600" s="21" t="s">
        <v>1695</v>
      </c>
      <c r="H4600" s="21" t="str">
        <f>+G4600</f>
        <v>Inhambane</v>
      </c>
      <c r="I4600" s="173"/>
      <c r="J4600" s="118"/>
      <c r="K4600" s="232" t="s">
        <v>6317</v>
      </c>
      <c r="L4600" s="300" t="s">
        <v>6316</v>
      </c>
      <c r="M4600" s="283">
        <v>200</v>
      </c>
      <c r="N4600" s="173">
        <v>33</v>
      </c>
      <c r="O4600" s="173">
        <v>0.4</v>
      </c>
      <c r="P4600" s="124" t="s">
        <v>516</v>
      </c>
      <c r="Q4600" s="283">
        <v>2013</v>
      </c>
      <c r="R4600" s="283" t="s">
        <v>2325</v>
      </c>
      <c r="S4600" s="232" t="s">
        <v>6315</v>
      </c>
      <c r="T4600" s="126">
        <v>991</v>
      </c>
      <c r="U4600" s="111">
        <v>45</v>
      </c>
      <c r="V4600" s="113">
        <f t="shared" si="854"/>
        <v>907.31555555555553</v>
      </c>
      <c r="W4600" s="113">
        <f t="shared" si="855"/>
        <v>83.684444444444466</v>
      </c>
      <c r="X4600" s="112">
        <f t="shared" si="856"/>
        <v>83684.444444444467</v>
      </c>
      <c r="Y4600" s="118"/>
      <c r="Z4600" s="110">
        <f t="shared" si="864"/>
        <v>41</v>
      </c>
      <c r="AA4600" s="109">
        <f t="shared" si="857"/>
        <v>49.550000000000004</v>
      </c>
      <c r="AB4600" s="109">
        <f t="shared" si="858"/>
        <v>49550.000000000007</v>
      </c>
      <c r="AC4600" s="108">
        <f t="shared" si="859"/>
        <v>941.45</v>
      </c>
      <c r="AD4600" s="107">
        <f t="shared" si="860"/>
        <v>2.2222222222222223E-2</v>
      </c>
      <c r="AE4600" s="106">
        <f t="shared" si="861"/>
        <v>20.921111111111113</v>
      </c>
      <c r="AF4600" s="105">
        <f t="shared" si="862"/>
        <v>104.60555555555558</v>
      </c>
      <c r="AG4600" s="105">
        <f t="shared" si="863"/>
        <v>886.39444444444439</v>
      </c>
    </row>
    <row r="4601" spans="1:33" s="88" customFormat="1" x14ac:dyDescent="0.35">
      <c r="A4601" s="21">
        <v>10141103</v>
      </c>
      <c r="B4601" s="115" t="s">
        <v>1665</v>
      </c>
      <c r="C4601" s="115" t="s">
        <v>710</v>
      </c>
      <c r="D4601" s="173" t="s">
        <v>808</v>
      </c>
      <c r="E4601" s="114" t="str">
        <f t="shared" si="853"/>
        <v>TRANSFORMADOR MARCA:MEGATRON FEDERAL Inhambane No Label</v>
      </c>
      <c r="F4601" s="40"/>
      <c r="G4601" s="21" t="s">
        <v>1695</v>
      </c>
      <c r="H4601" s="21" t="s">
        <v>1695</v>
      </c>
      <c r="I4601" s="21"/>
      <c r="J4601" s="118"/>
      <c r="K4601" s="232" t="s">
        <v>6314</v>
      </c>
      <c r="L4601" s="232" t="s">
        <v>6313</v>
      </c>
      <c r="M4601" s="40">
        <v>100</v>
      </c>
      <c r="N4601" s="21">
        <v>33</v>
      </c>
      <c r="O4601" s="21">
        <v>0.4</v>
      </c>
      <c r="P4601" s="124" t="s">
        <v>516</v>
      </c>
      <c r="Q4601" s="40">
        <v>2013</v>
      </c>
      <c r="R4601" s="40" t="s">
        <v>6272</v>
      </c>
      <c r="S4601" s="40" t="s">
        <v>6312</v>
      </c>
      <c r="T4601" s="126">
        <v>763</v>
      </c>
      <c r="U4601" s="111">
        <v>45</v>
      </c>
      <c r="V4601" s="113">
        <f t="shared" si="854"/>
        <v>698.56888888888886</v>
      </c>
      <c r="W4601" s="113">
        <f t="shared" si="855"/>
        <v>64.431111111111136</v>
      </c>
      <c r="X4601" s="112">
        <f t="shared" si="856"/>
        <v>64431.111111111139</v>
      </c>
      <c r="Y4601" s="118"/>
      <c r="Z4601" s="110">
        <f t="shared" si="864"/>
        <v>41</v>
      </c>
      <c r="AA4601" s="109">
        <f t="shared" si="857"/>
        <v>38.15</v>
      </c>
      <c r="AB4601" s="109">
        <f t="shared" si="858"/>
        <v>38150</v>
      </c>
      <c r="AC4601" s="108">
        <f t="shared" si="859"/>
        <v>724.85</v>
      </c>
      <c r="AD4601" s="107">
        <f t="shared" si="860"/>
        <v>2.2222222222222223E-2</v>
      </c>
      <c r="AE4601" s="106">
        <f t="shared" si="861"/>
        <v>16.10777777777778</v>
      </c>
      <c r="AF4601" s="105">
        <f t="shared" si="862"/>
        <v>80.53888888888892</v>
      </c>
      <c r="AG4601" s="105">
        <f t="shared" si="863"/>
        <v>682.46111111111111</v>
      </c>
    </row>
    <row r="4602" spans="1:33" s="88" customFormat="1" x14ac:dyDescent="0.35">
      <c r="A4602" s="21">
        <v>10141103</v>
      </c>
      <c r="B4602" s="115" t="s">
        <v>1665</v>
      </c>
      <c r="C4602" s="115" t="s">
        <v>710</v>
      </c>
      <c r="D4602" s="173" t="s">
        <v>808</v>
      </c>
      <c r="E4602" s="114" t="str">
        <f t="shared" si="853"/>
        <v>TRANSFORMADOR MARCA:Tranformerdores de Mozambique Inhambane No Label</v>
      </c>
      <c r="F4602" s="40"/>
      <c r="G4602" s="21" t="s">
        <v>1695</v>
      </c>
      <c r="H4602" s="21" t="s">
        <v>1695</v>
      </c>
      <c r="I4602" s="21"/>
      <c r="J4602" s="118"/>
      <c r="K4602" s="232" t="s">
        <v>6311</v>
      </c>
      <c r="L4602" s="232" t="s">
        <v>6310</v>
      </c>
      <c r="M4602" s="40">
        <v>300</v>
      </c>
      <c r="N4602" s="21">
        <v>33</v>
      </c>
      <c r="O4602" s="21">
        <v>0.4</v>
      </c>
      <c r="P4602" s="124" t="s">
        <v>516</v>
      </c>
      <c r="Q4602" s="40">
        <v>2013</v>
      </c>
      <c r="R4602" s="40" t="s">
        <v>2325</v>
      </c>
      <c r="S4602" s="40">
        <v>895473</v>
      </c>
      <c r="T4602" s="126">
        <v>1039</v>
      </c>
      <c r="U4602" s="111">
        <v>45</v>
      </c>
      <c r="V4602" s="113">
        <f t="shared" si="854"/>
        <v>951.26222222222225</v>
      </c>
      <c r="W4602" s="113">
        <f t="shared" si="855"/>
        <v>87.737777777777751</v>
      </c>
      <c r="X4602" s="112">
        <f t="shared" si="856"/>
        <v>87737.777777777752</v>
      </c>
      <c r="Y4602" s="118"/>
      <c r="Z4602" s="110">
        <f t="shared" si="864"/>
        <v>41</v>
      </c>
      <c r="AA4602" s="109">
        <f t="shared" si="857"/>
        <v>51.95</v>
      </c>
      <c r="AB4602" s="109">
        <f t="shared" si="858"/>
        <v>51950</v>
      </c>
      <c r="AC4602" s="108">
        <f t="shared" si="859"/>
        <v>987.05</v>
      </c>
      <c r="AD4602" s="107">
        <f t="shared" si="860"/>
        <v>2.2222222222222223E-2</v>
      </c>
      <c r="AE4602" s="106">
        <f t="shared" si="861"/>
        <v>21.934444444444445</v>
      </c>
      <c r="AF4602" s="105">
        <f t="shared" si="862"/>
        <v>109.67222222222219</v>
      </c>
      <c r="AG4602" s="105">
        <f t="shared" si="863"/>
        <v>929.32777777777778</v>
      </c>
    </row>
    <row r="4603" spans="1:33" s="88" customFormat="1" x14ac:dyDescent="0.35">
      <c r="A4603" s="21">
        <v>10141103</v>
      </c>
      <c r="B4603" s="115" t="s">
        <v>1665</v>
      </c>
      <c r="C4603" s="115" t="s">
        <v>710</v>
      </c>
      <c r="D4603" s="173" t="s">
        <v>808</v>
      </c>
      <c r="E4603" s="114" t="str">
        <f t="shared" si="853"/>
        <v>TRANSFORMADOR MARCA:Transformer de Mozambique Inhambane No Label</v>
      </c>
      <c r="F4603" s="40"/>
      <c r="G4603" s="173" t="s">
        <v>1695</v>
      </c>
      <c r="H4603" s="21" t="s">
        <v>1695</v>
      </c>
      <c r="I4603" s="21"/>
      <c r="J4603" s="118"/>
      <c r="K4603" s="232" t="s">
        <v>6309</v>
      </c>
      <c r="L4603" s="232" t="s">
        <v>6308</v>
      </c>
      <c r="M4603" s="40">
        <v>160</v>
      </c>
      <c r="N4603" s="21">
        <v>33</v>
      </c>
      <c r="O4603" s="21">
        <v>0.4</v>
      </c>
      <c r="P4603" s="124" t="s">
        <v>516</v>
      </c>
      <c r="Q4603" s="40">
        <v>2013</v>
      </c>
      <c r="R4603" s="40" t="s">
        <v>6307</v>
      </c>
      <c r="S4603" s="40">
        <v>895541</v>
      </c>
      <c r="T4603" s="126">
        <v>991</v>
      </c>
      <c r="U4603" s="111">
        <v>45</v>
      </c>
      <c r="V4603" s="113">
        <f t="shared" si="854"/>
        <v>907.31555555555553</v>
      </c>
      <c r="W4603" s="113">
        <f t="shared" si="855"/>
        <v>83.684444444444466</v>
      </c>
      <c r="X4603" s="112">
        <f t="shared" si="856"/>
        <v>83684.444444444467</v>
      </c>
      <c r="Y4603" s="118"/>
      <c r="Z4603" s="110">
        <f t="shared" si="864"/>
        <v>41</v>
      </c>
      <c r="AA4603" s="109">
        <f t="shared" si="857"/>
        <v>49.550000000000004</v>
      </c>
      <c r="AB4603" s="109">
        <f t="shared" si="858"/>
        <v>49550.000000000007</v>
      </c>
      <c r="AC4603" s="108">
        <f t="shared" si="859"/>
        <v>941.45</v>
      </c>
      <c r="AD4603" s="107">
        <f t="shared" si="860"/>
        <v>2.2222222222222223E-2</v>
      </c>
      <c r="AE4603" s="106">
        <f t="shared" si="861"/>
        <v>20.921111111111113</v>
      </c>
      <c r="AF4603" s="105">
        <f t="shared" si="862"/>
        <v>104.60555555555558</v>
      </c>
      <c r="AG4603" s="105">
        <f t="shared" si="863"/>
        <v>886.39444444444439</v>
      </c>
    </row>
    <row r="4604" spans="1:33" s="88" customFormat="1" x14ac:dyDescent="0.35">
      <c r="A4604" s="21">
        <v>10141103</v>
      </c>
      <c r="B4604" s="115" t="s">
        <v>1665</v>
      </c>
      <c r="C4604" s="115" t="s">
        <v>710</v>
      </c>
      <c r="D4604" s="171" t="s">
        <v>1734</v>
      </c>
      <c r="E4604" s="114" t="str">
        <f t="shared" si="853"/>
        <v>TRANSFORMADOR MARCA:Tranformerdores de Mozambique PTS 303 PTS 303</v>
      </c>
      <c r="F4604" s="40"/>
      <c r="G4604" s="171" t="s">
        <v>1734</v>
      </c>
      <c r="H4604" s="21" t="s">
        <v>86</v>
      </c>
      <c r="I4604" s="21"/>
      <c r="J4604" s="21"/>
      <c r="K4604" s="232" t="s">
        <v>6306</v>
      </c>
      <c r="L4604" s="232" t="s">
        <v>6305</v>
      </c>
      <c r="M4604" s="40">
        <v>200</v>
      </c>
      <c r="N4604" s="21">
        <v>33</v>
      </c>
      <c r="O4604" s="21">
        <v>0.4</v>
      </c>
      <c r="P4604" s="124" t="s">
        <v>516</v>
      </c>
      <c r="Q4604" s="40">
        <v>2013</v>
      </c>
      <c r="R4604" s="40" t="s">
        <v>2325</v>
      </c>
      <c r="S4604" s="40">
        <v>915369</v>
      </c>
      <c r="T4604" s="126">
        <v>991</v>
      </c>
      <c r="U4604" s="111">
        <v>45</v>
      </c>
      <c r="V4604" s="113">
        <f t="shared" si="854"/>
        <v>907.31555555555553</v>
      </c>
      <c r="W4604" s="113">
        <f t="shared" si="855"/>
        <v>83.684444444444466</v>
      </c>
      <c r="X4604" s="112">
        <f t="shared" si="856"/>
        <v>83684.444444444467</v>
      </c>
      <c r="Y4604" s="118"/>
      <c r="Z4604" s="110">
        <f t="shared" si="864"/>
        <v>41</v>
      </c>
      <c r="AA4604" s="109">
        <f t="shared" si="857"/>
        <v>49.550000000000004</v>
      </c>
      <c r="AB4604" s="109">
        <f t="shared" si="858"/>
        <v>49550.000000000007</v>
      </c>
      <c r="AC4604" s="108">
        <f t="shared" si="859"/>
        <v>941.45</v>
      </c>
      <c r="AD4604" s="107">
        <f t="shared" si="860"/>
        <v>2.2222222222222223E-2</v>
      </c>
      <c r="AE4604" s="106">
        <f t="shared" si="861"/>
        <v>20.921111111111113</v>
      </c>
      <c r="AF4604" s="105">
        <f t="shared" si="862"/>
        <v>104.60555555555558</v>
      </c>
      <c r="AG4604" s="105">
        <f t="shared" si="863"/>
        <v>886.39444444444439</v>
      </c>
    </row>
    <row r="4605" spans="1:33" s="88" customFormat="1" x14ac:dyDescent="0.35">
      <c r="A4605" s="21">
        <v>10141103</v>
      </c>
      <c r="B4605" s="115" t="s">
        <v>1665</v>
      </c>
      <c r="C4605" s="115" t="s">
        <v>710</v>
      </c>
      <c r="D4605" s="171" t="s">
        <v>6304</v>
      </c>
      <c r="E4605" s="114" t="str">
        <f t="shared" si="853"/>
        <v>TRANSFORMADOR MARCA:Tranformerdores de Mozambique PTS 295 PTS 295</v>
      </c>
      <c r="F4605" s="40"/>
      <c r="G4605" s="171" t="s">
        <v>6304</v>
      </c>
      <c r="H4605" s="21" t="s">
        <v>86</v>
      </c>
      <c r="I4605" s="21"/>
      <c r="J4605" s="21"/>
      <c r="K4605" s="232" t="s">
        <v>6303</v>
      </c>
      <c r="L4605" s="232" t="s">
        <v>6302</v>
      </c>
      <c r="M4605" s="40">
        <v>100</v>
      </c>
      <c r="N4605" s="21">
        <v>33</v>
      </c>
      <c r="O4605" s="21">
        <v>0.4</v>
      </c>
      <c r="P4605" s="124" t="s">
        <v>516</v>
      </c>
      <c r="Q4605" s="40">
        <v>2013</v>
      </c>
      <c r="R4605" s="40" t="s">
        <v>2325</v>
      </c>
      <c r="S4605" s="40">
        <v>895432</v>
      </c>
      <c r="T4605" s="126">
        <v>763</v>
      </c>
      <c r="U4605" s="111">
        <v>45</v>
      </c>
      <c r="V4605" s="113">
        <f t="shared" si="854"/>
        <v>698.56888888888886</v>
      </c>
      <c r="W4605" s="113">
        <f t="shared" si="855"/>
        <v>64.431111111111136</v>
      </c>
      <c r="X4605" s="112">
        <f t="shared" si="856"/>
        <v>64431.111111111139</v>
      </c>
      <c r="Y4605" s="118"/>
      <c r="Z4605" s="110">
        <f t="shared" si="864"/>
        <v>41</v>
      </c>
      <c r="AA4605" s="109">
        <f t="shared" si="857"/>
        <v>38.15</v>
      </c>
      <c r="AB4605" s="109">
        <f t="shared" si="858"/>
        <v>38150</v>
      </c>
      <c r="AC4605" s="108">
        <f t="shared" si="859"/>
        <v>724.85</v>
      </c>
      <c r="AD4605" s="107">
        <f t="shared" si="860"/>
        <v>2.2222222222222223E-2</v>
      </c>
      <c r="AE4605" s="106">
        <f t="shared" si="861"/>
        <v>16.10777777777778</v>
      </c>
      <c r="AF4605" s="105">
        <f t="shared" si="862"/>
        <v>80.53888888888892</v>
      </c>
      <c r="AG4605" s="105">
        <f t="shared" si="863"/>
        <v>682.46111111111111</v>
      </c>
    </row>
    <row r="4606" spans="1:33" s="88" customFormat="1" x14ac:dyDescent="0.35">
      <c r="A4606" s="21">
        <v>10141103</v>
      </c>
      <c r="B4606" s="115" t="s">
        <v>1665</v>
      </c>
      <c r="C4606" s="115" t="s">
        <v>710</v>
      </c>
      <c r="D4606" s="21" t="s">
        <v>6301</v>
      </c>
      <c r="E4606" s="114" t="str">
        <f t="shared" si="853"/>
        <v>TRANSFORMADOR MARCA:Free State Transformers PTS 580 PTS 580</v>
      </c>
      <c r="F4606" s="40"/>
      <c r="G4606" s="21" t="s">
        <v>6301</v>
      </c>
      <c r="H4606" s="21" t="s">
        <v>86</v>
      </c>
      <c r="I4606" s="21"/>
      <c r="J4606" s="21"/>
      <c r="K4606" s="222" t="s">
        <v>6300</v>
      </c>
      <c r="L4606" s="232" t="s">
        <v>6299</v>
      </c>
      <c r="M4606" s="40">
        <v>160</v>
      </c>
      <c r="N4606" s="21">
        <v>33</v>
      </c>
      <c r="O4606" s="21">
        <v>0.4</v>
      </c>
      <c r="P4606" s="124" t="s">
        <v>516</v>
      </c>
      <c r="Q4606" s="40">
        <v>2013</v>
      </c>
      <c r="R4606" s="40" t="s">
        <v>914</v>
      </c>
      <c r="S4606" s="40" t="s">
        <v>6298</v>
      </c>
      <c r="T4606" s="126">
        <v>991</v>
      </c>
      <c r="U4606" s="111">
        <v>45</v>
      </c>
      <c r="V4606" s="113">
        <f t="shared" si="854"/>
        <v>907.31555555555553</v>
      </c>
      <c r="W4606" s="113">
        <f t="shared" si="855"/>
        <v>83.684444444444466</v>
      </c>
      <c r="X4606" s="112">
        <f t="shared" si="856"/>
        <v>83684.444444444467</v>
      </c>
      <c r="Y4606" s="118"/>
      <c r="Z4606" s="110">
        <f t="shared" si="864"/>
        <v>41</v>
      </c>
      <c r="AA4606" s="109">
        <f t="shared" si="857"/>
        <v>49.550000000000004</v>
      </c>
      <c r="AB4606" s="109">
        <f t="shared" si="858"/>
        <v>49550.000000000007</v>
      </c>
      <c r="AC4606" s="108">
        <f t="shared" si="859"/>
        <v>941.45</v>
      </c>
      <c r="AD4606" s="107">
        <f t="shared" si="860"/>
        <v>2.2222222222222223E-2</v>
      </c>
      <c r="AE4606" s="106">
        <f t="shared" si="861"/>
        <v>20.921111111111113</v>
      </c>
      <c r="AF4606" s="105">
        <f t="shared" si="862"/>
        <v>104.60555555555558</v>
      </c>
      <c r="AG4606" s="105">
        <f t="shared" si="863"/>
        <v>886.39444444444439</v>
      </c>
    </row>
    <row r="4607" spans="1:33" s="88" customFormat="1" x14ac:dyDescent="0.35">
      <c r="A4607" s="21">
        <v>10141103</v>
      </c>
      <c r="B4607" s="115" t="s">
        <v>1665</v>
      </c>
      <c r="C4607" s="115" t="s">
        <v>710</v>
      </c>
      <c r="D4607" s="21" t="s">
        <v>3227</v>
      </c>
      <c r="E4607" s="114" t="str">
        <f t="shared" si="853"/>
        <v>TRANSFORMADOR MARCA:Tranformerdores de Mozambique PTS 520 PTS 520</v>
      </c>
      <c r="F4607" s="40"/>
      <c r="G4607" s="21" t="s">
        <v>3227</v>
      </c>
      <c r="H4607" s="21" t="s">
        <v>86</v>
      </c>
      <c r="I4607" s="21"/>
      <c r="J4607" s="21"/>
      <c r="K4607" s="40" t="s">
        <v>6297</v>
      </c>
      <c r="L4607" s="232" t="s">
        <v>6296</v>
      </c>
      <c r="M4607" s="40">
        <v>200</v>
      </c>
      <c r="N4607" s="21">
        <v>33</v>
      </c>
      <c r="O4607" s="21">
        <v>0.4</v>
      </c>
      <c r="P4607" s="124" t="s">
        <v>516</v>
      </c>
      <c r="Q4607" s="40">
        <v>2013</v>
      </c>
      <c r="R4607" s="40" t="s">
        <v>2325</v>
      </c>
      <c r="S4607" s="40">
        <v>904799</v>
      </c>
      <c r="T4607" s="126">
        <v>991</v>
      </c>
      <c r="U4607" s="111">
        <v>45</v>
      </c>
      <c r="V4607" s="113">
        <f t="shared" si="854"/>
        <v>907.31555555555553</v>
      </c>
      <c r="W4607" s="113">
        <f t="shared" si="855"/>
        <v>83.684444444444466</v>
      </c>
      <c r="X4607" s="112">
        <f t="shared" si="856"/>
        <v>83684.444444444467</v>
      </c>
      <c r="Y4607" s="118"/>
      <c r="Z4607" s="110">
        <f t="shared" si="864"/>
        <v>41</v>
      </c>
      <c r="AA4607" s="109">
        <f t="shared" si="857"/>
        <v>49.550000000000004</v>
      </c>
      <c r="AB4607" s="109">
        <f t="shared" si="858"/>
        <v>49550.000000000007</v>
      </c>
      <c r="AC4607" s="108">
        <f t="shared" si="859"/>
        <v>941.45</v>
      </c>
      <c r="AD4607" s="107">
        <f t="shared" si="860"/>
        <v>2.2222222222222223E-2</v>
      </c>
      <c r="AE4607" s="106">
        <f t="shared" si="861"/>
        <v>20.921111111111113</v>
      </c>
      <c r="AF4607" s="105">
        <f t="shared" si="862"/>
        <v>104.60555555555558</v>
      </c>
      <c r="AG4607" s="105">
        <f t="shared" si="863"/>
        <v>886.39444444444439</v>
      </c>
    </row>
    <row r="4608" spans="1:33" s="88" customFormat="1" x14ac:dyDescent="0.35">
      <c r="A4608" s="21">
        <v>10141103</v>
      </c>
      <c r="B4608" s="115" t="s">
        <v>1665</v>
      </c>
      <c r="C4608" s="115" t="s">
        <v>710</v>
      </c>
      <c r="D4608" s="21" t="s">
        <v>6295</v>
      </c>
      <c r="E4608" s="114" t="str">
        <f t="shared" si="853"/>
        <v>TRANSFORMADOR MARCA:Tranformerdores de Mozambique PTS 255 PTS 255</v>
      </c>
      <c r="F4608" s="40"/>
      <c r="G4608" s="21" t="s">
        <v>6295</v>
      </c>
      <c r="H4608" s="21" t="s">
        <v>86</v>
      </c>
      <c r="I4608" s="21"/>
      <c r="J4608" s="21"/>
      <c r="K4608" s="40" t="s">
        <v>6294</v>
      </c>
      <c r="L4608" s="232" t="s">
        <v>6293</v>
      </c>
      <c r="M4608" s="40">
        <v>315</v>
      </c>
      <c r="N4608" s="21">
        <v>33</v>
      </c>
      <c r="O4608" s="21">
        <v>0.4</v>
      </c>
      <c r="P4608" s="124" t="s">
        <v>516</v>
      </c>
      <c r="Q4608" s="40">
        <v>2013</v>
      </c>
      <c r="R4608" s="40" t="s">
        <v>2325</v>
      </c>
      <c r="S4608" s="40">
        <v>874220</v>
      </c>
      <c r="T4608" s="126">
        <v>1039</v>
      </c>
      <c r="U4608" s="111">
        <v>45</v>
      </c>
      <c r="V4608" s="113">
        <f t="shared" si="854"/>
        <v>951.26222222222225</v>
      </c>
      <c r="W4608" s="113">
        <f t="shared" si="855"/>
        <v>87.737777777777751</v>
      </c>
      <c r="X4608" s="112">
        <f t="shared" si="856"/>
        <v>87737.777777777752</v>
      </c>
      <c r="Y4608" s="118"/>
      <c r="Z4608" s="110">
        <f t="shared" si="864"/>
        <v>41</v>
      </c>
      <c r="AA4608" s="109">
        <f t="shared" si="857"/>
        <v>51.95</v>
      </c>
      <c r="AB4608" s="109">
        <f t="shared" si="858"/>
        <v>51950</v>
      </c>
      <c r="AC4608" s="108">
        <f t="shared" si="859"/>
        <v>987.05</v>
      </c>
      <c r="AD4608" s="107">
        <f t="shared" si="860"/>
        <v>2.2222222222222223E-2</v>
      </c>
      <c r="AE4608" s="106">
        <f t="shared" si="861"/>
        <v>21.934444444444445</v>
      </c>
      <c r="AF4608" s="105">
        <f t="shared" si="862"/>
        <v>109.67222222222219</v>
      </c>
      <c r="AG4608" s="105">
        <f t="shared" si="863"/>
        <v>929.32777777777778</v>
      </c>
    </row>
    <row r="4609" spans="1:33" s="88" customFormat="1" x14ac:dyDescent="0.35">
      <c r="A4609" s="21">
        <v>10141103</v>
      </c>
      <c r="B4609" s="115" t="s">
        <v>1665</v>
      </c>
      <c r="C4609" s="115" t="s">
        <v>710</v>
      </c>
      <c r="D4609" s="21" t="s">
        <v>4213</v>
      </c>
      <c r="E4609" s="114" t="str">
        <f t="shared" si="853"/>
        <v>TRANSFORMADOR MARCA:Tranformerdores de Mozambique PTS 37 PTS 37</v>
      </c>
      <c r="F4609" s="40"/>
      <c r="G4609" s="21" t="s">
        <v>4213</v>
      </c>
      <c r="H4609" s="21" t="s">
        <v>86</v>
      </c>
      <c r="I4609" s="21"/>
      <c r="J4609" s="21"/>
      <c r="K4609" s="40" t="s">
        <v>6292</v>
      </c>
      <c r="L4609" s="232" t="s">
        <v>6291</v>
      </c>
      <c r="M4609" s="21">
        <v>200</v>
      </c>
      <c r="N4609" s="21">
        <v>33</v>
      </c>
      <c r="O4609" s="21">
        <v>0.4</v>
      </c>
      <c r="P4609" s="124" t="s">
        <v>516</v>
      </c>
      <c r="Q4609" s="40">
        <v>2013</v>
      </c>
      <c r="R4609" s="40" t="s">
        <v>2325</v>
      </c>
      <c r="S4609" s="40">
        <v>904790</v>
      </c>
      <c r="T4609" s="126">
        <v>991</v>
      </c>
      <c r="U4609" s="111">
        <v>45</v>
      </c>
      <c r="V4609" s="113">
        <f t="shared" si="854"/>
        <v>907.31555555555553</v>
      </c>
      <c r="W4609" s="113">
        <f t="shared" si="855"/>
        <v>83.684444444444466</v>
      </c>
      <c r="X4609" s="112">
        <f t="shared" si="856"/>
        <v>83684.444444444467</v>
      </c>
      <c r="Y4609" s="118"/>
      <c r="Z4609" s="110">
        <f t="shared" si="864"/>
        <v>41</v>
      </c>
      <c r="AA4609" s="109">
        <f t="shared" si="857"/>
        <v>49.550000000000004</v>
      </c>
      <c r="AB4609" s="109">
        <f t="shared" si="858"/>
        <v>49550.000000000007</v>
      </c>
      <c r="AC4609" s="108">
        <f t="shared" si="859"/>
        <v>941.45</v>
      </c>
      <c r="AD4609" s="107">
        <f t="shared" si="860"/>
        <v>2.2222222222222223E-2</v>
      </c>
      <c r="AE4609" s="106">
        <f t="shared" si="861"/>
        <v>20.921111111111113</v>
      </c>
      <c r="AF4609" s="105">
        <f t="shared" si="862"/>
        <v>104.60555555555558</v>
      </c>
      <c r="AG4609" s="105">
        <f t="shared" si="863"/>
        <v>886.39444444444439</v>
      </c>
    </row>
    <row r="4610" spans="1:33" s="88" customFormat="1" x14ac:dyDescent="0.35">
      <c r="A4610" s="21">
        <v>10141103</v>
      </c>
      <c r="B4610" s="115" t="s">
        <v>1665</v>
      </c>
      <c r="C4610" s="115" t="s">
        <v>710</v>
      </c>
      <c r="D4610" s="21" t="s">
        <v>4209</v>
      </c>
      <c r="E4610" s="114" t="str">
        <f t="shared" ref="E4610:E4673" si="865">+CONCATENATE(C4610," ","MARCA:",R4610," ",G4610," ",D4610,)</f>
        <v>TRANSFORMADOR MARCA:Tranformerdores de Mozambique PTS 38 PTS 38</v>
      </c>
      <c r="F4610" s="233"/>
      <c r="G4610" s="21" t="s">
        <v>4209</v>
      </c>
      <c r="H4610" s="21" t="s">
        <v>86</v>
      </c>
      <c r="I4610" s="21"/>
      <c r="J4610" s="21"/>
      <c r="K4610" s="222" t="s">
        <v>6290</v>
      </c>
      <c r="L4610" s="232" t="s">
        <v>6289</v>
      </c>
      <c r="M4610" s="21">
        <v>200</v>
      </c>
      <c r="N4610" s="21">
        <v>33</v>
      </c>
      <c r="O4610" s="21">
        <v>0.4</v>
      </c>
      <c r="P4610" s="124" t="s">
        <v>516</v>
      </c>
      <c r="Q4610" s="40">
        <v>2013</v>
      </c>
      <c r="R4610" s="21" t="s">
        <v>2325</v>
      </c>
      <c r="S4610" s="40">
        <v>904923</v>
      </c>
      <c r="T4610" s="126">
        <v>991</v>
      </c>
      <c r="U4610" s="111">
        <v>45</v>
      </c>
      <c r="V4610" s="113">
        <f t="shared" ref="V4610:V4673" si="866">((Z4610/U4610)*(T4610-AA4610))+AA4610</f>
        <v>907.31555555555553</v>
      </c>
      <c r="W4610" s="113">
        <f t="shared" ref="W4610:W4673" si="867">+T4610-V4610</f>
        <v>83.684444444444466</v>
      </c>
      <c r="X4610" s="112">
        <f t="shared" ref="X4610:X4673" si="868">+W4610*1000</f>
        <v>83684.444444444467</v>
      </c>
      <c r="Y4610" s="118"/>
      <c r="Z4610" s="110">
        <f t="shared" si="864"/>
        <v>41</v>
      </c>
      <c r="AA4610" s="109">
        <f t="shared" ref="AA4610:AA4673" si="869">(5/100*T4610)</f>
        <v>49.550000000000004</v>
      </c>
      <c r="AB4610" s="109">
        <f t="shared" ref="AB4610:AB4673" si="870">+AA4610*1000</f>
        <v>49550.000000000007</v>
      </c>
      <c r="AC4610" s="108">
        <f t="shared" ref="AC4610:AC4673" si="871">+T4610-AA4610</f>
        <v>941.45</v>
      </c>
      <c r="AD4610" s="107">
        <f t="shared" ref="AD4610:AD4673" si="872">1/U4610</f>
        <v>2.2222222222222223E-2</v>
      </c>
      <c r="AE4610" s="106">
        <f t="shared" ref="AE4610:AE4673" si="873">+AC4610*AD4610</f>
        <v>20.921111111111113</v>
      </c>
      <c r="AF4610" s="105">
        <f t="shared" ref="AF4610:AF4673" si="874">+T4610-V4610+AE4610</f>
        <v>104.60555555555558</v>
      </c>
      <c r="AG4610" s="105">
        <f t="shared" ref="AG4610:AG4673" si="875">+V4610-AE4610</f>
        <v>886.39444444444439</v>
      </c>
    </row>
    <row r="4611" spans="1:33" s="88" customFormat="1" x14ac:dyDescent="0.35">
      <c r="A4611" s="21">
        <v>10141103</v>
      </c>
      <c r="B4611" s="162" t="s">
        <v>725</v>
      </c>
      <c r="C4611" s="115" t="s">
        <v>710</v>
      </c>
      <c r="D4611" s="124" t="s">
        <v>1095</v>
      </c>
      <c r="E4611" s="114" t="str">
        <f t="shared" si="865"/>
        <v>TRANSFORMADOR MARCA:POWERTECH PT 20R PT 20R</v>
      </c>
      <c r="F4611" s="220"/>
      <c r="G4611" s="124" t="s">
        <v>1095</v>
      </c>
      <c r="H4611" s="124" t="s">
        <v>847</v>
      </c>
      <c r="I4611" s="124"/>
      <c r="J4611" s="124"/>
      <c r="K4611" s="220"/>
      <c r="L4611" s="220"/>
      <c r="M4611" s="124">
        <v>500</v>
      </c>
      <c r="N4611" s="124">
        <v>33</v>
      </c>
      <c r="O4611" s="21">
        <v>0.4</v>
      </c>
      <c r="P4611" s="124" t="s">
        <v>514</v>
      </c>
      <c r="Q4611" s="220">
        <v>2013</v>
      </c>
      <c r="R4611" s="220" t="s">
        <v>295</v>
      </c>
      <c r="S4611" s="220" t="s">
        <v>1094</v>
      </c>
      <c r="T4611" s="116">
        <v>1200</v>
      </c>
      <c r="U4611" s="111">
        <v>45</v>
      </c>
      <c r="V4611" s="113">
        <f t="shared" si="866"/>
        <v>1098.6666666666667</v>
      </c>
      <c r="W4611" s="113">
        <f t="shared" si="867"/>
        <v>101.33333333333326</v>
      </c>
      <c r="X4611" s="112">
        <f t="shared" si="868"/>
        <v>101333.33333333326</v>
      </c>
      <c r="Y4611" s="111"/>
      <c r="Z4611" s="110">
        <f t="shared" si="864"/>
        <v>41</v>
      </c>
      <c r="AA4611" s="109">
        <f t="shared" si="869"/>
        <v>60</v>
      </c>
      <c r="AB4611" s="109">
        <f t="shared" si="870"/>
        <v>60000</v>
      </c>
      <c r="AC4611" s="108">
        <f t="shared" si="871"/>
        <v>1140</v>
      </c>
      <c r="AD4611" s="107">
        <f t="shared" si="872"/>
        <v>2.2222222222222223E-2</v>
      </c>
      <c r="AE4611" s="106">
        <f t="shared" si="873"/>
        <v>25.333333333333336</v>
      </c>
      <c r="AF4611" s="105">
        <f t="shared" si="874"/>
        <v>126.6666666666666</v>
      </c>
      <c r="AG4611" s="105">
        <f t="shared" si="875"/>
        <v>1073.3333333333335</v>
      </c>
    </row>
    <row r="4612" spans="1:33" s="88" customFormat="1" x14ac:dyDescent="0.35">
      <c r="A4612" s="21">
        <v>10141103</v>
      </c>
      <c r="B4612" s="162" t="s">
        <v>725</v>
      </c>
      <c r="C4612" s="115" t="s">
        <v>710</v>
      </c>
      <c r="D4612" s="124" t="s">
        <v>1093</v>
      </c>
      <c r="E4612" s="114" t="str">
        <f t="shared" si="865"/>
        <v>TRANSFORMADOR MARCA:Transformadores de Mocambique PT 23R PT 23R</v>
      </c>
      <c r="F4612" s="220"/>
      <c r="G4612" s="124" t="s">
        <v>1093</v>
      </c>
      <c r="H4612" s="124" t="s">
        <v>847</v>
      </c>
      <c r="I4612" s="124"/>
      <c r="J4612" s="124"/>
      <c r="K4612" s="220"/>
      <c r="L4612" s="220"/>
      <c r="M4612" s="124">
        <v>315</v>
      </c>
      <c r="N4612" s="124">
        <v>33</v>
      </c>
      <c r="O4612" s="21">
        <v>0.4</v>
      </c>
      <c r="P4612" s="124" t="s">
        <v>514</v>
      </c>
      <c r="Q4612" s="220">
        <v>2013</v>
      </c>
      <c r="R4612" s="221" t="s">
        <v>918</v>
      </c>
      <c r="S4612" s="220">
        <v>1306091</v>
      </c>
      <c r="T4612" s="116">
        <v>1039</v>
      </c>
      <c r="U4612" s="111">
        <v>45</v>
      </c>
      <c r="V4612" s="113">
        <f t="shared" si="866"/>
        <v>951.26222222222225</v>
      </c>
      <c r="W4612" s="113">
        <f t="shared" si="867"/>
        <v>87.737777777777751</v>
      </c>
      <c r="X4612" s="112">
        <f t="shared" si="868"/>
        <v>87737.777777777752</v>
      </c>
      <c r="Y4612" s="111"/>
      <c r="Z4612" s="110">
        <f t="shared" si="864"/>
        <v>41</v>
      </c>
      <c r="AA4612" s="109">
        <f t="shared" si="869"/>
        <v>51.95</v>
      </c>
      <c r="AB4612" s="109">
        <f t="shared" si="870"/>
        <v>51950</v>
      </c>
      <c r="AC4612" s="108">
        <f t="shared" si="871"/>
        <v>987.05</v>
      </c>
      <c r="AD4612" s="107">
        <f t="shared" si="872"/>
        <v>2.2222222222222223E-2</v>
      </c>
      <c r="AE4612" s="106">
        <f t="shared" si="873"/>
        <v>21.934444444444445</v>
      </c>
      <c r="AF4612" s="105">
        <f t="shared" si="874"/>
        <v>109.67222222222219</v>
      </c>
      <c r="AG4612" s="105">
        <f t="shared" si="875"/>
        <v>929.32777777777778</v>
      </c>
    </row>
    <row r="4613" spans="1:33" s="88" customFormat="1" x14ac:dyDescent="0.35">
      <c r="A4613" s="21">
        <v>10141103</v>
      </c>
      <c r="B4613" s="162" t="s">
        <v>725</v>
      </c>
      <c r="C4613" s="115" t="s">
        <v>710</v>
      </c>
      <c r="D4613" s="124" t="s">
        <v>1092</v>
      </c>
      <c r="E4613" s="114" t="str">
        <f t="shared" si="865"/>
        <v>TRANSFORMADOR MARCA:Transformadores de Mocambique PT 9R PT 9R</v>
      </c>
      <c r="F4613" s="220"/>
      <c r="G4613" s="124" t="s">
        <v>1092</v>
      </c>
      <c r="H4613" s="124" t="s">
        <v>847</v>
      </c>
      <c r="I4613" s="124"/>
      <c r="J4613" s="124"/>
      <c r="K4613" s="124"/>
      <c r="L4613" s="124"/>
      <c r="M4613" s="124">
        <v>500</v>
      </c>
      <c r="N4613" s="124">
        <v>33</v>
      </c>
      <c r="O4613" s="21">
        <v>0.4</v>
      </c>
      <c r="P4613" s="124" t="s">
        <v>514</v>
      </c>
      <c r="Q4613" s="124">
        <v>2013</v>
      </c>
      <c r="R4613" s="161" t="s">
        <v>918</v>
      </c>
      <c r="S4613" s="124">
        <v>898079</v>
      </c>
      <c r="T4613" s="116">
        <v>1200</v>
      </c>
      <c r="U4613" s="111">
        <v>45</v>
      </c>
      <c r="V4613" s="113">
        <f t="shared" si="866"/>
        <v>1098.6666666666667</v>
      </c>
      <c r="W4613" s="113">
        <f t="shared" si="867"/>
        <v>101.33333333333326</v>
      </c>
      <c r="X4613" s="112">
        <f t="shared" si="868"/>
        <v>101333.33333333326</v>
      </c>
      <c r="Y4613" s="111"/>
      <c r="Z4613" s="110">
        <f t="shared" si="864"/>
        <v>41</v>
      </c>
      <c r="AA4613" s="109">
        <f t="shared" si="869"/>
        <v>60</v>
      </c>
      <c r="AB4613" s="109">
        <f t="shared" si="870"/>
        <v>60000</v>
      </c>
      <c r="AC4613" s="108">
        <f t="shared" si="871"/>
        <v>1140</v>
      </c>
      <c r="AD4613" s="107">
        <f t="shared" si="872"/>
        <v>2.2222222222222223E-2</v>
      </c>
      <c r="AE4613" s="106">
        <f t="shared" si="873"/>
        <v>25.333333333333336</v>
      </c>
      <c r="AF4613" s="105">
        <f t="shared" si="874"/>
        <v>126.6666666666666</v>
      </c>
      <c r="AG4613" s="105">
        <f t="shared" si="875"/>
        <v>1073.3333333333335</v>
      </c>
    </row>
    <row r="4614" spans="1:33" s="88" customFormat="1" x14ac:dyDescent="0.35">
      <c r="A4614" s="21">
        <v>10141103</v>
      </c>
      <c r="B4614" s="162" t="s">
        <v>725</v>
      </c>
      <c r="C4614" s="115" t="s">
        <v>710</v>
      </c>
      <c r="D4614" s="124" t="s">
        <v>1091</v>
      </c>
      <c r="E4614" s="114" t="str">
        <f t="shared" si="865"/>
        <v>TRANSFORMADOR MARCA:Transformadores de Mocambique PT 110 PT 110</v>
      </c>
      <c r="F4614" s="220"/>
      <c r="G4614" s="124" t="s">
        <v>1091</v>
      </c>
      <c r="H4614" s="124" t="s">
        <v>815</v>
      </c>
      <c r="I4614" s="124"/>
      <c r="J4614" s="124"/>
      <c r="K4614" s="124"/>
      <c r="L4614" s="124"/>
      <c r="M4614" s="124">
        <v>315</v>
      </c>
      <c r="N4614" s="124">
        <v>11</v>
      </c>
      <c r="O4614" s="21">
        <v>0.4</v>
      </c>
      <c r="P4614" s="124" t="s">
        <v>514</v>
      </c>
      <c r="Q4614" s="124">
        <v>2013</v>
      </c>
      <c r="R4614" s="161" t="s">
        <v>918</v>
      </c>
      <c r="S4614" s="124">
        <v>865530</v>
      </c>
      <c r="T4614" s="116">
        <v>840</v>
      </c>
      <c r="U4614" s="111">
        <v>45</v>
      </c>
      <c r="V4614" s="113">
        <f t="shared" si="866"/>
        <v>769.06666666666661</v>
      </c>
      <c r="W4614" s="113">
        <f t="shared" si="867"/>
        <v>70.933333333333394</v>
      </c>
      <c r="X4614" s="112">
        <f t="shared" si="868"/>
        <v>70933.333333333401</v>
      </c>
      <c r="Y4614" s="111"/>
      <c r="Z4614" s="110">
        <f t="shared" si="864"/>
        <v>41</v>
      </c>
      <c r="AA4614" s="109">
        <f t="shared" si="869"/>
        <v>42</v>
      </c>
      <c r="AB4614" s="109">
        <f t="shared" si="870"/>
        <v>42000</v>
      </c>
      <c r="AC4614" s="108">
        <f t="shared" si="871"/>
        <v>798</v>
      </c>
      <c r="AD4614" s="107">
        <f t="shared" si="872"/>
        <v>2.2222222222222223E-2</v>
      </c>
      <c r="AE4614" s="106">
        <f t="shared" si="873"/>
        <v>17.733333333333334</v>
      </c>
      <c r="AF4614" s="105">
        <f t="shared" si="874"/>
        <v>88.666666666666728</v>
      </c>
      <c r="AG4614" s="105">
        <f t="shared" si="875"/>
        <v>751.33333333333326</v>
      </c>
    </row>
    <row r="4615" spans="1:33" s="88" customFormat="1" x14ac:dyDescent="0.35">
      <c r="A4615" s="21">
        <v>10141103</v>
      </c>
      <c r="B4615" s="162" t="s">
        <v>725</v>
      </c>
      <c r="C4615" s="115" t="s">
        <v>710</v>
      </c>
      <c r="D4615" s="124" t="s">
        <v>1090</v>
      </c>
      <c r="E4615" s="114" t="str">
        <f t="shared" si="865"/>
        <v>TRANSFORMADOR MARCA:Transformadores de Mocambique PT 85 PT 85</v>
      </c>
      <c r="F4615" s="220"/>
      <c r="G4615" s="124" t="s">
        <v>1090</v>
      </c>
      <c r="H4615" s="124" t="s">
        <v>815</v>
      </c>
      <c r="I4615" s="124"/>
      <c r="J4615" s="124"/>
      <c r="K4615" s="139"/>
      <c r="L4615" s="139"/>
      <c r="M4615" s="124">
        <v>315</v>
      </c>
      <c r="N4615" s="124">
        <v>11</v>
      </c>
      <c r="O4615" s="21">
        <v>0.4</v>
      </c>
      <c r="P4615" s="124" t="s">
        <v>514</v>
      </c>
      <c r="Q4615" s="124">
        <v>2013</v>
      </c>
      <c r="R4615" s="161" t="s">
        <v>918</v>
      </c>
      <c r="S4615" s="124">
        <v>895595</v>
      </c>
      <c r="T4615" s="116">
        <v>840</v>
      </c>
      <c r="U4615" s="111">
        <v>45</v>
      </c>
      <c r="V4615" s="113">
        <f t="shared" si="866"/>
        <v>769.06666666666661</v>
      </c>
      <c r="W4615" s="113">
        <f t="shared" si="867"/>
        <v>70.933333333333394</v>
      </c>
      <c r="X4615" s="112">
        <f t="shared" si="868"/>
        <v>70933.333333333401</v>
      </c>
      <c r="Y4615" s="111"/>
      <c r="Z4615" s="110">
        <f t="shared" si="864"/>
        <v>41</v>
      </c>
      <c r="AA4615" s="109">
        <f t="shared" si="869"/>
        <v>42</v>
      </c>
      <c r="AB4615" s="109">
        <f t="shared" si="870"/>
        <v>42000</v>
      </c>
      <c r="AC4615" s="108">
        <f t="shared" si="871"/>
        <v>798</v>
      </c>
      <c r="AD4615" s="107">
        <f t="shared" si="872"/>
        <v>2.2222222222222223E-2</v>
      </c>
      <c r="AE4615" s="106">
        <f t="shared" si="873"/>
        <v>17.733333333333334</v>
      </c>
      <c r="AF4615" s="105">
        <f t="shared" si="874"/>
        <v>88.666666666666728</v>
      </c>
      <c r="AG4615" s="105">
        <f t="shared" si="875"/>
        <v>751.33333333333326</v>
      </c>
    </row>
    <row r="4616" spans="1:33" s="88" customFormat="1" x14ac:dyDescent="0.35">
      <c r="A4616" s="21">
        <v>10141103</v>
      </c>
      <c r="B4616" s="162" t="s">
        <v>725</v>
      </c>
      <c r="C4616" s="115" t="s">
        <v>710</v>
      </c>
      <c r="D4616" s="124" t="s">
        <v>1089</v>
      </c>
      <c r="E4616" s="114" t="str">
        <f t="shared" si="865"/>
        <v>TRANSFORMADOR MARCA:Transformadores de Mocambique PT 409 PT 409</v>
      </c>
      <c r="F4616" s="220"/>
      <c r="G4616" s="124" t="s">
        <v>1089</v>
      </c>
      <c r="H4616" s="124" t="s">
        <v>815</v>
      </c>
      <c r="I4616" s="124"/>
      <c r="J4616" s="124"/>
      <c r="K4616" s="139"/>
      <c r="L4616" s="139"/>
      <c r="M4616" s="124">
        <v>315</v>
      </c>
      <c r="N4616" s="124">
        <v>11</v>
      </c>
      <c r="O4616" s="21">
        <v>0.4</v>
      </c>
      <c r="P4616" s="124" t="s">
        <v>514</v>
      </c>
      <c r="Q4616" s="124">
        <v>2013</v>
      </c>
      <c r="R4616" s="161" t="s">
        <v>918</v>
      </c>
      <c r="S4616" s="124">
        <v>1306048</v>
      </c>
      <c r="T4616" s="116">
        <v>840</v>
      </c>
      <c r="U4616" s="111">
        <v>45</v>
      </c>
      <c r="V4616" s="113">
        <f t="shared" si="866"/>
        <v>769.06666666666661</v>
      </c>
      <c r="W4616" s="113">
        <f t="shared" si="867"/>
        <v>70.933333333333394</v>
      </c>
      <c r="X4616" s="112">
        <f t="shared" si="868"/>
        <v>70933.333333333401</v>
      </c>
      <c r="Y4616" s="111"/>
      <c r="Z4616" s="110">
        <f t="shared" si="864"/>
        <v>41</v>
      </c>
      <c r="AA4616" s="109">
        <f t="shared" si="869"/>
        <v>42</v>
      </c>
      <c r="AB4616" s="109">
        <f t="shared" si="870"/>
        <v>42000</v>
      </c>
      <c r="AC4616" s="108">
        <f t="shared" si="871"/>
        <v>798</v>
      </c>
      <c r="AD4616" s="107">
        <f t="shared" si="872"/>
        <v>2.2222222222222223E-2</v>
      </c>
      <c r="AE4616" s="106">
        <f t="shared" si="873"/>
        <v>17.733333333333334</v>
      </c>
      <c r="AF4616" s="105">
        <f t="shared" si="874"/>
        <v>88.666666666666728</v>
      </c>
      <c r="AG4616" s="105">
        <f t="shared" si="875"/>
        <v>751.33333333333326</v>
      </c>
    </row>
    <row r="4617" spans="1:33" s="88" customFormat="1" x14ac:dyDescent="0.35">
      <c r="A4617" s="21">
        <v>10141103</v>
      </c>
      <c r="B4617" s="162" t="s">
        <v>725</v>
      </c>
      <c r="C4617" s="115" t="s">
        <v>710</v>
      </c>
      <c r="D4617" s="124" t="s">
        <v>1088</v>
      </c>
      <c r="E4617" s="114" t="str">
        <f t="shared" si="865"/>
        <v>TRANSFORMADOR MARCA:Transformadores de Mocambique PT 415 PT 415</v>
      </c>
      <c r="F4617" s="220"/>
      <c r="G4617" s="124" t="s">
        <v>1088</v>
      </c>
      <c r="H4617" s="124" t="s">
        <v>815</v>
      </c>
      <c r="I4617" s="124"/>
      <c r="J4617" s="124"/>
      <c r="K4617" s="142" t="s">
        <v>1087</v>
      </c>
      <c r="L4617" s="142" t="s">
        <v>1086</v>
      </c>
      <c r="M4617" s="124">
        <v>200</v>
      </c>
      <c r="N4617" s="124">
        <v>11</v>
      </c>
      <c r="O4617" s="21">
        <v>0.4</v>
      </c>
      <c r="P4617" s="124" t="s">
        <v>514</v>
      </c>
      <c r="Q4617" s="142">
        <v>2013</v>
      </c>
      <c r="R4617" s="161" t="s">
        <v>918</v>
      </c>
      <c r="S4617" s="124">
        <v>895586</v>
      </c>
      <c r="T4617" s="116">
        <v>572</v>
      </c>
      <c r="U4617" s="111">
        <v>45</v>
      </c>
      <c r="V4617" s="113">
        <f t="shared" si="866"/>
        <v>523.69777777777779</v>
      </c>
      <c r="W4617" s="113">
        <f t="shared" si="867"/>
        <v>48.302222222222213</v>
      </c>
      <c r="X4617" s="112">
        <f t="shared" si="868"/>
        <v>48302.222222222212</v>
      </c>
      <c r="Y4617" s="111"/>
      <c r="Z4617" s="110">
        <f t="shared" si="864"/>
        <v>41</v>
      </c>
      <c r="AA4617" s="109">
        <f t="shared" si="869"/>
        <v>28.6</v>
      </c>
      <c r="AB4617" s="109">
        <f t="shared" si="870"/>
        <v>28600</v>
      </c>
      <c r="AC4617" s="108">
        <f t="shared" si="871"/>
        <v>543.4</v>
      </c>
      <c r="AD4617" s="107">
        <f t="shared" si="872"/>
        <v>2.2222222222222223E-2</v>
      </c>
      <c r="AE4617" s="106">
        <f t="shared" si="873"/>
        <v>12.075555555555555</v>
      </c>
      <c r="AF4617" s="105">
        <f t="shared" si="874"/>
        <v>60.377777777777766</v>
      </c>
      <c r="AG4617" s="105">
        <f t="shared" si="875"/>
        <v>511.62222222222221</v>
      </c>
    </row>
    <row r="4618" spans="1:33" s="88" customFormat="1" x14ac:dyDescent="0.35">
      <c r="A4618" s="21">
        <v>10141103</v>
      </c>
      <c r="B4618" s="162" t="s">
        <v>725</v>
      </c>
      <c r="C4618" s="115" t="s">
        <v>710</v>
      </c>
      <c r="D4618" s="124" t="s">
        <v>1085</v>
      </c>
      <c r="E4618" s="114" t="str">
        <f t="shared" si="865"/>
        <v>TRANSFORMADOR MARCA:Free State Transformers PT 274R PT 274R</v>
      </c>
      <c r="F4618" s="220"/>
      <c r="G4618" s="124" t="s">
        <v>1085</v>
      </c>
      <c r="H4618" s="142" t="s">
        <v>784</v>
      </c>
      <c r="I4618" s="124"/>
      <c r="J4618" s="124"/>
      <c r="K4618" s="142" t="s">
        <v>1084</v>
      </c>
      <c r="L4618" s="142" t="s">
        <v>1083</v>
      </c>
      <c r="M4618" s="124">
        <v>250</v>
      </c>
      <c r="N4618" s="124">
        <v>33</v>
      </c>
      <c r="O4618" s="21">
        <v>0.4</v>
      </c>
      <c r="P4618" s="124" t="s">
        <v>514</v>
      </c>
      <c r="Q4618" s="142">
        <v>2013</v>
      </c>
      <c r="R4618" s="161" t="s">
        <v>914</v>
      </c>
      <c r="S4618" s="124" t="s">
        <v>1082</v>
      </c>
      <c r="T4618" s="116">
        <v>991</v>
      </c>
      <c r="U4618" s="111">
        <v>45</v>
      </c>
      <c r="V4618" s="113">
        <f t="shared" si="866"/>
        <v>907.31555555555553</v>
      </c>
      <c r="W4618" s="113">
        <f t="shared" si="867"/>
        <v>83.684444444444466</v>
      </c>
      <c r="X4618" s="112">
        <f t="shared" si="868"/>
        <v>83684.444444444467</v>
      </c>
      <c r="Y4618" s="111"/>
      <c r="Z4618" s="110">
        <f t="shared" si="864"/>
        <v>41</v>
      </c>
      <c r="AA4618" s="109">
        <f t="shared" si="869"/>
        <v>49.550000000000004</v>
      </c>
      <c r="AB4618" s="109">
        <f t="shared" si="870"/>
        <v>49550.000000000007</v>
      </c>
      <c r="AC4618" s="108">
        <f t="shared" si="871"/>
        <v>941.45</v>
      </c>
      <c r="AD4618" s="107">
        <f t="shared" si="872"/>
        <v>2.2222222222222223E-2</v>
      </c>
      <c r="AE4618" s="106">
        <f t="shared" si="873"/>
        <v>20.921111111111113</v>
      </c>
      <c r="AF4618" s="105">
        <f t="shared" si="874"/>
        <v>104.60555555555558</v>
      </c>
      <c r="AG4618" s="105">
        <f t="shared" si="875"/>
        <v>886.39444444444439</v>
      </c>
    </row>
    <row r="4619" spans="1:33" s="88" customFormat="1" x14ac:dyDescent="0.35">
      <c r="A4619" s="21">
        <v>10141103</v>
      </c>
      <c r="B4619" s="162" t="s">
        <v>725</v>
      </c>
      <c r="C4619" s="115" t="s">
        <v>710</v>
      </c>
      <c r="D4619" s="124" t="s">
        <v>1081</v>
      </c>
      <c r="E4619" s="114" t="str">
        <f t="shared" si="865"/>
        <v>TRANSFORMADOR MARCA:EFACEC PT 72R PT 72R</v>
      </c>
      <c r="F4619" s="220"/>
      <c r="G4619" s="124" t="s">
        <v>1081</v>
      </c>
      <c r="H4619" s="142" t="s">
        <v>770</v>
      </c>
      <c r="I4619" s="21"/>
      <c r="J4619" s="57"/>
      <c r="K4619" s="142" t="s">
        <v>1080</v>
      </c>
      <c r="L4619" s="142" t="s">
        <v>1079</v>
      </c>
      <c r="M4619" s="21">
        <v>500</v>
      </c>
      <c r="N4619" s="124">
        <v>33</v>
      </c>
      <c r="O4619" s="21">
        <v>0.4</v>
      </c>
      <c r="P4619" s="124" t="s">
        <v>514</v>
      </c>
      <c r="Q4619" s="142">
        <v>2013</v>
      </c>
      <c r="R4619" s="124" t="s">
        <v>27</v>
      </c>
      <c r="S4619" s="124" t="s">
        <v>1078</v>
      </c>
      <c r="T4619" s="116">
        <v>1200</v>
      </c>
      <c r="U4619" s="111">
        <v>45</v>
      </c>
      <c r="V4619" s="113">
        <f t="shared" si="866"/>
        <v>1098.6666666666667</v>
      </c>
      <c r="W4619" s="113">
        <f t="shared" si="867"/>
        <v>101.33333333333326</v>
      </c>
      <c r="X4619" s="112">
        <f t="shared" si="868"/>
        <v>101333.33333333326</v>
      </c>
      <c r="Y4619" s="111"/>
      <c r="Z4619" s="110">
        <f t="shared" si="864"/>
        <v>41</v>
      </c>
      <c r="AA4619" s="109">
        <f t="shared" si="869"/>
        <v>60</v>
      </c>
      <c r="AB4619" s="109">
        <f t="shared" si="870"/>
        <v>60000</v>
      </c>
      <c r="AC4619" s="108">
        <f t="shared" si="871"/>
        <v>1140</v>
      </c>
      <c r="AD4619" s="107">
        <f t="shared" si="872"/>
        <v>2.2222222222222223E-2</v>
      </c>
      <c r="AE4619" s="106">
        <f t="shared" si="873"/>
        <v>25.333333333333336</v>
      </c>
      <c r="AF4619" s="105">
        <f t="shared" si="874"/>
        <v>126.6666666666666</v>
      </c>
      <c r="AG4619" s="105">
        <f t="shared" si="875"/>
        <v>1073.3333333333335</v>
      </c>
    </row>
    <row r="4620" spans="1:33" s="88" customFormat="1" x14ac:dyDescent="0.35">
      <c r="A4620" s="21">
        <v>10141103</v>
      </c>
      <c r="B4620" s="162" t="s">
        <v>725</v>
      </c>
      <c r="C4620" s="115" t="s">
        <v>710</v>
      </c>
      <c r="D4620" s="124" t="s">
        <v>1077</v>
      </c>
      <c r="E4620" s="114" t="str">
        <f t="shared" si="865"/>
        <v>TRANSFORMADOR MARCA:Transformadores de Mocambique PT 348R PT 348R</v>
      </c>
      <c r="F4620" s="220"/>
      <c r="G4620" s="124" t="s">
        <v>1077</v>
      </c>
      <c r="H4620" s="142" t="s">
        <v>770</v>
      </c>
      <c r="I4620" s="21"/>
      <c r="J4620" s="57"/>
      <c r="K4620" s="142" t="s">
        <v>1076</v>
      </c>
      <c r="L4620" s="142" t="s">
        <v>1075</v>
      </c>
      <c r="M4620" s="21">
        <v>250</v>
      </c>
      <c r="N4620" s="124">
        <v>33</v>
      </c>
      <c r="O4620" s="21">
        <v>0.4</v>
      </c>
      <c r="P4620" s="124" t="s">
        <v>514</v>
      </c>
      <c r="Q4620" s="142">
        <v>2013</v>
      </c>
      <c r="R4620" s="161" t="s">
        <v>918</v>
      </c>
      <c r="S4620" s="124">
        <v>1307043</v>
      </c>
      <c r="T4620" s="116">
        <v>991</v>
      </c>
      <c r="U4620" s="111">
        <v>45</v>
      </c>
      <c r="V4620" s="113">
        <f t="shared" si="866"/>
        <v>907.31555555555553</v>
      </c>
      <c r="W4620" s="113">
        <f t="shared" si="867"/>
        <v>83.684444444444466</v>
      </c>
      <c r="X4620" s="112">
        <f t="shared" si="868"/>
        <v>83684.444444444467</v>
      </c>
      <c r="Y4620" s="111"/>
      <c r="Z4620" s="110">
        <f t="shared" si="864"/>
        <v>41</v>
      </c>
      <c r="AA4620" s="109">
        <f t="shared" si="869"/>
        <v>49.550000000000004</v>
      </c>
      <c r="AB4620" s="109">
        <f t="shared" si="870"/>
        <v>49550.000000000007</v>
      </c>
      <c r="AC4620" s="108">
        <f t="shared" si="871"/>
        <v>941.45</v>
      </c>
      <c r="AD4620" s="107">
        <f t="shared" si="872"/>
        <v>2.2222222222222223E-2</v>
      </c>
      <c r="AE4620" s="106">
        <f t="shared" si="873"/>
        <v>20.921111111111113</v>
      </c>
      <c r="AF4620" s="105">
        <f t="shared" si="874"/>
        <v>104.60555555555558</v>
      </c>
      <c r="AG4620" s="105">
        <f t="shared" si="875"/>
        <v>886.39444444444439</v>
      </c>
    </row>
    <row r="4621" spans="1:33" s="88" customFormat="1" x14ac:dyDescent="0.35">
      <c r="A4621" s="21">
        <v>10141103</v>
      </c>
      <c r="B4621" s="162" t="s">
        <v>725</v>
      </c>
      <c r="C4621" s="115" t="s">
        <v>710</v>
      </c>
      <c r="D4621" s="142" t="s">
        <v>1074</v>
      </c>
      <c r="E4621" s="114" t="str">
        <f t="shared" si="865"/>
        <v>TRANSFORMADOR MARCA:Free State Transformers PTS 150 PTS 150</v>
      </c>
      <c r="F4621" s="220"/>
      <c r="G4621" s="142" t="s">
        <v>1074</v>
      </c>
      <c r="H4621" s="57" t="s">
        <v>756</v>
      </c>
      <c r="I4621" s="21"/>
      <c r="J4621" s="57"/>
      <c r="K4621" s="142" t="s">
        <v>1073</v>
      </c>
      <c r="L4621" s="142" t="s">
        <v>1072</v>
      </c>
      <c r="M4621" s="40">
        <v>315</v>
      </c>
      <c r="N4621" s="124">
        <v>33</v>
      </c>
      <c r="O4621" s="21">
        <v>0.4</v>
      </c>
      <c r="P4621" s="124" t="s">
        <v>514</v>
      </c>
      <c r="Q4621" s="40">
        <v>2013</v>
      </c>
      <c r="R4621" s="221" t="s">
        <v>914</v>
      </c>
      <c r="S4621" s="220" t="s">
        <v>1071</v>
      </c>
      <c r="T4621" s="116">
        <v>1039</v>
      </c>
      <c r="U4621" s="111">
        <v>45</v>
      </c>
      <c r="V4621" s="113">
        <f t="shared" si="866"/>
        <v>951.26222222222225</v>
      </c>
      <c r="W4621" s="113">
        <f t="shared" si="867"/>
        <v>87.737777777777751</v>
      </c>
      <c r="X4621" s="112">
        <f t="shared" si="868"/>
        <v>87737.777777777752</v>
      </c>
      <c r="Y4621" s="111"/>
      <c r="Z4621" s="110">
        <f t="shared" si="864"/>
        <v>41</v>
      </c>
      <c r="AA4621" s="109">
        <f t="shared" si="869"/>
        <v>51.95</v>
      </c>
      <c r="AB4621" s="109">
        <f t="shared" si="870"/>
        <v>51950</v>
      </c>
      <c r="AC4621" s="108">
        <f t="shared" si="871"/>
        <v>987.05</v>
      </c>
      <c r="AD4621" s="107">
        <f t="shared" si="872"/>
        <v>2.2222222222222223E-2</v>
      </c>
      <c r="AE4621" s="106">
        <f t="shared" si="873"/>
        <v>21.934444444444445</v>
      </c>
      <c r="AF4621" s="105">
        <f t="shared" si="874"/>
        <v>109.67222222222219</v>
      </c>
      <c r="AG4621" s="105">
        <f t="shared" si="875"/>
        <v>929.32777777777778</v>
      </c>
    </row>
    <row r="4622" spans="1:33" s="88" customFormat="1" x14ac:dyDescent="0.35">
      <c r="A4622" s="21">
        <v>10141103</v>
      </c>
      <c r="B4622" s="162" t="s">
        <v>725</v>
      </c>
      <c r="C4622" s="115" t="s">
        <v>710</v>
      </c>
      <c r="D4622" s="142" t="s">
        <v>1070</v>
      </c>
      <c r="E4622" s="114" t="str">
        <f t="shared" si="865"/>
        <v>TRANSFORMADOR MARCA:Free State Transformers PTS 412 PTS 412</v>
      </c>
      <c r="F4622" s="220"/>
      <c r="G4622" s="142" t="s">
        <v>1070</v>
      </c>
      <c r="H4622" s="142" t="s">
        <v>779</v>
      </c>
      <c r="I4622" s="21"/>
      <c r="J4622" s="57"/>
      <c r="K4622" s="165" t="s">
        <v>1069</v>
      </c>
      <c r="L4622" s="165" t="s">
        <v>1068</v>
      </c>
      <c r="M4622" s="40">
        <v>160</v>
      </c>
      <c r="N4622" s="124">
        <v>33</v>
      </c>
      <c r="O4622" s="21">
        <v>0.4</v>
      </c>
      <c r="P4622" s="124" t="s">
        <v>514</v>
      </c>
      <c r="Q4622" s="165">
        <v>2013</v>
      </c>
      <c r="R4622" s="221" t="s">
        <v>914</v>
      </c>
      <c r="S4622" s="220" t="s">
        <v>1067</v>
      </c>
      <c r="T4622" s="116">
        <v>991</v>
      </c>
      <c r="U4622" s="111">
        <v>45</v>
      </c>
      <c r="V4622" s="113">
        <f t="shared" si="866"/>
        <v>907.31555555555553</v>
      </c>
      <c r="W4622" s="113">
        <f t="shared" si="867"/>
        <v>83.684444444444466</v>
      </c>
      <c r="X4622" s="112">
        <f t="shared" si="868"/>
        <v>83684.444444444467</v>
      </c>
      <c r="Y4622" s="111"/>
      <c r="Z4622" s="110">
        <f t="shared" si="864"/>
        <v>41</v>
      </c>
      <c r="AA4622" s="109">
        <f t="shared" si="869"/>
        <v>49.550000000000004</v>
      </c>
      <c r="AB4622" s="109">
        <f t="shared" si="870"/>
        <v>49550.000000000007</v>
      </c>
      <c r="AC4622" s="108">
        <f t="shared" si="871"/>
        <v>941.45</v>
      </c>
      <c r="AD4622" s="107">
        <f t="shared" si="872"/>
        <v>2.2222222222222223E-2</v>
      </c>
      <c r="AE4622" s="106">
        <f t="shared" si="873"/>
        <v>20.921111111111113</v>
      </c>
      <c r="AF4622" s="105">
        <f t="shared" si="874"/>
        <v>104.60555555555558</v>
      </c>
      <c r="AG4622" s="105">
        <f t="shared" si="875"/>
        <v>886.39444444444439</v>
      </c>
    </row>
    <row r="4623" spans="1:33" s="88" customFormat="1" x14ac:dyDescent="0.35">
      <c r="A4623" s="21">
        <v>10141103</v>
      </c>
      <c r="B4623" s="162" t="s">
        <v>725</v>
      </c>
      <c r="C4623" s="115" t="s">
        <v>710</v>
      </c>
      <c r="D4623" s="124" t="s">
        <v>1066</v>
      </c>
      <c r="E4623" s="114" t="str">
        <f t="shared" si="865"/>
        <v>TRANSFORMADOR MARCA:Transformadores de Mocambique PTS 170 PTS 170</v>
      </c>
      <c r="F4623" s="220"/>
      <c r="G4623" s="124" t="s">
        <v>1066</v>
      </c>
      <c r="H4623" s="124" t="s">
        <v>751</v>
      </c>
      <c r="I4623" s="21"/>
      <c r="J4623" s="57"/>
      <c r="K4623" s="165" t="s">
        <v>1065</v>
      </c>
      <c r="L4623" s="165" t="s">
        <v>1064</v>
      </c>
      <c r="M4623" s="40">
        <v>250</v>
      </c>
      <c r="N4623" s="124">
        <v>33</v>
      </c>
      <c r="O4623" s="21">
        <v>0.4</v>
      </c>
      <c r="P4623" s="124" t="s">
        <v>514</v>
      </c>
      <c r="Q4623" s="165">
        <v>2013</v>
      </c>
      <c r="R4623" s="221" t="s">
        <v>918</v>
      </c>
      <c r="S4623" s="220">
        <v>1307049</v>
      </c>
      <c r="T4623" s="116">
        <v>991</v>
      </c>
      <c r="U4623" s="111">
        <v>45</v>
      </c>
      <c r="V4623" s="113">
        <f t="shared" si="866"/>
        <v>907.31555555555553</v>
      </c>
      <c r="W4623" s="113">
        <f t="shared" si="867"/>
        <v>83.684444444444466</v>
      </c>
      <c r="X4623" s="112">
        <f t="shared" si="868"/>
        <v>83684.444444444467</v>
      </c>
      <c r="Y4623" s="111"/>
      <c r="Z4623" s="110">
        <f t="shared" si="864"/>
        <v>41</v>
      </c>
      <c r="AA4623" s="109">
        <f t="shared" si="869"/>
        <v>49.550000000000004</v>
      </c>
      <c r="AB4623" s="109">
        <f t="shared" si="870"/>
        <v>49550.000000000007</v>
      </c>
      <c r="AC4623" s="108">
        <f t="shared" si="871"/>
        <v>941.45</v>
      </c>
      <c r="AD4623" s="107">
        <f t="shared" si="872"/>
        <v>2.2222222222222223E-2</v>
      </c>
      <c r="AE4623" s="106">
        <f t="shared" si="873"/>
        <v>20.921111111111113</v>
      </c>
      <c r="AF4623" s="105">
        <f t="shared" si="874"/>
        <v>104.60555555555558</v>
      </c>
      <c r="AG4623" s="105">
        <f t="shared" si="875"/>
        <v>886.39444444444439</v>
      </c>
    </row>
    <row r="4624" spans="1:33" s="88" customFormat="1" x14ac:dyDescent="0.35">
      <c r="A4624" s="21">
        <v>10141103</v>
      </c>
      <c r="B4624" s="162" t="s">
        <v>725</v>
      </c>
      <c r="C4624" s="115" t="s">
        <v>710</v>
      </c>
      <c r="D4624" s="124" t="s">
        <v>1063</v>
      </c>
      <c r="E4624" s="114" t="str">
        <f t="shared" si="865"/>
        <v>TRANSFORMADOR MARCA:EFACEC PTS 849 PTS 849</v>
      </c>
      <c r="F4624" s="220"/>
      <c r="G4624" s="124" t="s">
        <v>1063</v>
      </c>
      <c r="H4624" s="124" t="s">
        <v>751</v>
      </c>
      <c r="I4624" s="21"/>
      <c r="J4624" s="57"/>
      <c r="K4624" s="165" t="s">
        <v>1062</v>
      </c>
      <c r="L4624" s="165" t="s">
        <v>1061</v>
      </c>
      <c r="M4624" s="40">
        <v>160</v>
      </c>
      <c r="N4624" s="124">
        <v>33</v>
      </c>
      <c r="O4624" s="21">
        <v>0.4</v>
      </c>
      <c r="P4624" s="124" t="s">
        <v>514</v>
      </c>
      <c r="Q4624" s="165">
        <v>2013</v>
      </c>
      <c r="R4624" s="40" t="s">
        <v>27</v>
      </c>
      <c r="S4624" s="220" t="s">
        <v>1060</v>
      </c>
      <c r="T4624" s="116">
        <v>991</v>
      </c>
      <c r="U4624" s="111">
        <v>45</v>
      </c>
      <c r="V4624" s="113">
        <f t="shared" si="866"/>
        <v>907.31555555555553</v>
      </c>
      <c r="W4624" s="113">
        <f t="shared" si="867"/>
        <v>83.684444444444466</v>
      </c>
      <c r="X4624" s="112">
        <f t="shared" si="868"/>
        <v>83684.444444444467</v>
      </c>
      <c r="Y4624" s="111"/>
      <c r="Z4624" s="110">
        <f t="shared" si="864"/>
        <v>41</v>
      </c>
      <c r="AA4624" s="109">
        <f t="shared" si="869"/>
        <v>49.550000000000004</v>
      </c>
      <c r="AB4624" s="109">
        <f t="shared" si="870"/>
        <v>49550.000000000007</v>
      </c>
      <c r="AC4624" s="108">
        <f t="shared" si="871"/>
        <v>941.45</v>
      </c>
      <c r="AD4624" s="107">
        <f t="shared" si="872"/>
        <v>2.2222222222222223E-2</v>
      </c>
      <c r="AE4624" s="106">
        <f t="shared" si="873"/>
        <v>20.921111111111113</v>
      </c>
      <c r="AF4624" s="105">
        <f t="shared" si="874"/>
        <v>104.60555555555558</v>
      </c>
      <c r="AG4624" s="105">
        <f t="shared" si="875"/>
        <v>886.39444444444439</v>
      </c>
    </row>
    <row r="4625" spans="1:1029" s="88" customFormat="1" x14ac:dyDescent="0.35">
      <c r="A4625" s="21">
        <v>10141103</v>
      </c>
      <c r="B4625" s="162" t="s">
        <v>725</v>
      </c>
      <c r="C4625" s="115" t="s">
        <v>710</v>
      </c>
      <c r="D4625" s="124" t="s">
        <v>1059</v>
      </c>
      <c r="E4625" s="114" t="str">
        <f t="shared" si="865"/>
        <v>TRANSFORMADOR MARCA:Transformadores de Mocambique PTS 178 PTS 178</v>
      </c>
      <c r="F4625" s="220"/>
      <c r="G4625" s="124" t="s">
        <v>1059</v>
      </c>
      <c r="H4625" s="124" t="s">
        <v>751</v>
      </c>
      <c r="I4625" s="21"/>
      <c r="J4625" s="57"/>
      <c r="K4625" s="165" t="s">
        <v>1058</v>
      </c>
      <c r="L4625" s="165" t="s">
        <v>1057</v>
      </c>
      <c r="M4625" s="40">
        <v>200</v>
      </c>
      <c r="N4625" s="124">
        <v>33</v>
      </c>
      <c r="O4625" s="21">
        <v>0.4</v>
      </c>
      <c r="P4625" s="124" t="s">
        <v>514</v>
      </c>
      <c r="Q4625" s="165">
        <v>2013</v>
      </c>
      <c r="R4625" s="221" t="s">
        <v>918</v>
      </c>
      <c r="S4625" s="220">
        <v>904799</v>
      </c>
      <c r="T4625" s="116">
        <v>991</v>
      </c>
      <c r="U4625" s="111">
        <v>45</v>
      </c>
      <c r="V4625" s="113">
        <f t="shared" si="866"/>
        <v>907.31555555555553</v>
      </c>
      <c r="W4625" s="113">
        <f t="shared" si="867"/>
        <v>83.684444444444466</v>
      </c>
      <c r="X4625" s="112">
        <f t="shared" si="868"/>
        <v>83684.444444444467</v>
      </c>
      <c r="Y4625" s="111"/>
      <c r="Z4625" s="110">
        <f t="shared" si="864"/>
        <v>41</v>
      </c>
      <c r="AA4625" s="109">
        <f t="shared" si="869"/>
        <v>49.550000000000004</v>
      </c>
      <c r="AB4625" s="109">
        <f t="shared" si="870"/>
        <v>49550.000000000007</v>
      </c>
      <c r="AC4625" s="108">
        <f t="shared" si="871"/>
        <v>941.45</v>
      </c>
      <c r="AD4625" s="107">
        <f t="shared" si="872"/>
        <v>2.2222222222222223E-2</v>
      </c>
      <c r="AE4625" s="106">
        <f t="shared" si="873"/>
        <v>20.921111111111113</v>
      </c>
      <c r="AF4625" s="105">
        <f t="shared" si="874"/>
        <v>104.60555555555558</v>
      </c>
      <c r="AG4625" s="105">
        <f t="shared" si="875"/>
        <v>886.39444444444439</v>
      </c>
    </row>
    <row r="4626" spans="1:1029" s="88" customFormat="1" x14ac:dyDescent="0.35">
      <c r="A4626" s="21">
        <v>10141103</v>
      </c>
      <c r="B4626" s="162" t="s">
        <v>725</v>
      </c>
      <c r="C4626" s="115" t="s">
        <v>710</v>
      </c>
      <c r="D4626" s="124" t="s">
        <v>1056</v>
      </c>
      <c r="E4626" s="114" t="str">
        <f t="shared" si="865"/>
        <v>TRANSFORMADOR MARCA:Transformadores de Mocambique PTS 227 PTS 227</v>
      </c>
      <c r="F4626" s="220"/>
      <c r="G4626" s="124" t="s">
        <v>1056</v>
      </c>
      <c r="H4626" s="124" t="s">
        <v>303</v>
      </c>
      <c r="I4626" s="21"/>
      <c r="J4626" s="57"/>
      <c r="K4626" s="165" t="s">
        <v>1055</v>
      </c>
      <c r="L4626" s="165" t="s">
        <v>1054</v>
      </c>
      <c r="M4626" s="40">
        <v>200</v>
      </c>
      <c r="N4626" s="124">
        <v>33</v>
      </c>
      <c r="O4626" s="21">
        <v>0.4</v>
      </c>
      <c r="P4626" s="124" t="s">
        <v>514</v>
      </c>
      <c r="Q4626" s="165">
        <v>2013</v>
      </c>
      <c r="R4626" s="227" t="s">
        <v>918</v>
      </c>
      <c r="S4626" s="220">
        <v>904904</v>
      </c>
      <c r="T4626" s="116">
        <v>991</v>
      </c>
      <c r="U4626" s="111">
        <v>45</v>
      </c>
      <c r="V4626" s="113">
        <f t="shared" si="866"/>
        <v>907.31555555555553</v>
      </c>
      <c r="W4626" s="113">
        <f t="shared" si="867"/>
        <v>83.684444444444466</v>
      </c>
      <c r="X4626" s="112">
        <f t="shared" si="868"/>
        <v>83684.444444444467</v>
      </c>
      <c r="Y4626" s="111"/>
      <c r="Z4626" s="110">
        <f t="shared" si="864"/>
        <v>41</v>
      </c>
      <c r="AA4626" s="109">
        <f t="shared" si="869"/>
        <v>49.550000000000004</v>
      </c>
      <c r="AB4626" s="109">
        <f t="shared" si="870"/>
        <v>49550.000000000007</v>
      </c>
      <c r="AC4626" s="108">
        <f t="shared" si="871"/>
        <v>941.45</v>
      </c>
      <c r="AD4626" s="107">
        <f t="shared" si="872"/>
        <v>2.2222222222222223E-2</v>
      </c>
      <c r="AE4626" s="106">
        <f t="shared" si="873"/>
        <v>20.921111111111113</v>
      </c>
      <c r="AF4626" s="105">
        <f t="shared" si="874"/>
        <v>104.60555555555558</v>
      </c>
      <c r="AG4626" s="105">
        <f t="shared" si="875"/>
        <v>886.39444444444439</v>
      </c>
    </row>
    <row r="4627" spans="1:1029" s="88" customFormat="1" x14ac:dyDescent="0.35">
      <c r="A4627" s="21">
        <v>10141103</v>
      </c>
      <c r="B4627" s="162" t="s">
        <v>725</v>
      </c>
      <c r="C4627" s="115" t="s">
        <v>710</v>
      </c>
      <c r="D4627" s="124" t="s">
        <v>1053</v>
      </c>
      <c r="E4627" s="114" t="str">
        <f t="shared" si="865"/>
        <v>TRANSFORMADOR MARCA:Transformadores de Mocambique PTS 539 PTS 539</v>
      </c>
      <c r="F4627" s="220"/>
      <c r="G4627" s="124" t="s">
        <v>1053</v>
      </c>
      <c r="H4627" s="124" t="s">
        <v>729</v>
      </c>
      <c r="I4627" s="21"/>
      <c r="J4627" s="57"/>
      <c r="K4627" s="165" t="s">
        <v>1052</v>
      </c>
      <c r="L4627" s="165" t="s">
        <v>1051</v>
      </c>
      <c r="M4627" s="40">
        <v>250</v>
      </c>
      <c r="N4627" s="124">
        <v>33</v>
      </c>
      <c r="O4627" s="21">
        <v>0.4</v>
      </c>
      <c r="P4627" s="124" t="s">
        <v>514</v>
      </c>
      <c r="Q4627" s="165">
        <v>2013</v>
      </c>
      <c r="R4627" s="221" t="s">
        <v>918</v>
      </c>
      <c r="S4627" s="220">
        <v>904815</v>
      </c>
      <c r="T4627" s="116">
        <v>991</v>
      </c>
      <c r="U4627" s="111">
        <v>45</v>
      </c>
      <c r="V4627" s="113">
        <f t="shared" si="866"/>
        <v>907.31555555555553</v>
      </c>
      <c r="W4627" s="113">
        <f t="shared" si="867"/>
        <v>83.684444444444466</v>
      </c>
      <c r="X4627" s="112">
        <f t="shared" si="868"/>
        <v>83684.444444444467</v>
      </c>
      <c r="Y4627" s="111"/>
      <c r="Z4627" s="110">
        <f t="shared" si="864"/>
        <v>41</v>
      </c>
      <c r="AA4627" s="109">
        <f t="shared" si="869"/>
        <v>49.550000000000004</v>
      </c>
      <c r="AB4627" s="109">
        <f t="shared" si="870"/>
        <v>49550.000000000007</v>
      </c>
      <c r="AC4627" s="108">
        <f t="shared" si="871"/>
        <v>941.45</v>
      </c>
      <c r="AD4627" s="107">
        <f t="shared" si="872"/>
        <v>2.2222222222222223E-2</v>
      </c>
      <c r="AE4627" s="106">
        <f t="shared" si="873"/>
        <v>20.921111111111113</v>
      </c>
      <c r="AF4627" s="105">
        <f t="shared" si="874"/>
        <v>104.60555555555558</v>
      </c>
      <c r="AG4627" s="105">
        <f t="shared" si="875"/>
        <v>886.39444444444439</v>
      </c>
    </row>
    <row r="4628" spans="1:1029" s="88" customFormat="1" x14ac:dyDescent="0.35">
      <c r="A4628" s="21">
        <v>10141103</v>
      </c>
      <c r="B4628" s="162" t="s">
        <v>725</v>
      </c>
      <c r="C4628" s="115" t="s">
        <v>710</v>
      </c>
      <c r="D4628" s="124" t="s">
        <v>1050</v>
      </c>
      <c r="E4628" s="114" t="str">
        <f t="shared" si="865"/>
        <v>TRANSFORMADOR MARCA:EFACEC PTS 44 PTS 44</v>
      </c>
      <c r="F4628" s="220"/>
      <c r="G4628" s="124" t="s">
        <v>1050</v>
      </c>
      <c r="H4628" s="124" t="s">
        <v>324</v>
      </c>
      <c r="I4628" s="124" t="s">
        <v>723</v>
      </c>
      <c r="J4628" s="124"/>
      <c r="K4628" s="165" t="s">
        <v>1049</v>
      </c>
      <c r="L4628" s="165" t="s">
        <v>1048</v>
      </c>
      <c r="M4628" s="220">
        <v>500</v>
      </c>
      <c r="N4628" s="124">
        <v>33</v>
      </c>
      <c r="O4628" s="21">
        <v>0.4</v>
      </c>
      <c r="P4628" s="124" t="s">
        <v>514</v>
      </c>
      <c r="Q4628" s="165">
        <v>2013</v>
      </c>
      <c r="R4628" s="220" t="s">
        <v>27</v>
      </c>
      <c r="S4628" s="220" t="s">
        <v>1047</v>
      </c>
      <c r="T4628" s="116">
        <v>1200</v>
      </c>
      <c r="U4628" s="111">
        <v>45</v>
      </c>
      <c r="V4628" s="113">
        <f t="shared" si="866"/>
        <v>1098.6666666666667</v>
      </c>
      <c r="W4628" s="113">
        <f t="shared" si="867"/>
        <v>101.33333333333326</v>
      </c>
      <c r="X4628" s="112">
        <f t="shared" si="868"/>
        <v>101333.33333333326</v>
      </c>
      <c r="Y4628" s="111"/>
      <c r="Z4628" s="110">
        <f t="shared" si="864"/>
        <v>41</v>
      </c>
      <c r="AA4628" s="109">
        <f t="shared" si="869"/>
        <v>60</v>
      </c>
      <c r="AB4628" s="109">
        <f t="shared" si="870"/>
        <v>60000</v>
      </c>
      <c r="AC4628" s="108">
        <f t="shared" si="871"/>
        <v>1140</v>
      </c>
      <c r="AD4628" s="107">
        <f t="shared" si="872"/>
        <v>2.2222222222222223E-2</v>
      </c>
      <c r="AE4628" s="106">
        <f t="shared" si="873"/>
        <v>25.333333333333336</v>
      </c>
      <c r="AF4628" s="105">
        <f t="shared" si="874"/>
        <v>126.6666666666666</v>
      </c>
      <c r="AG4628" s="105">
        <f t="shared" si="875"/>
        <v>1073.3333333333335</v>
      </c>
    </row>
    <row r="4629" spans="1:1029" s="88" customFormat="1" x14ac:dyDescent="0.35">
      <c r="A4629" s="21">
        <v>10141103</v>
      </c>
      <c r="B4629" s="115" t="s">
        <v>496</v>
      </c>
      <c r="C4629" s="115" t="s">
        <v>495</v>
      </c>
      <c r="D4629" s="21" t="s">
        <v>547</v>
      </c>
      <c r="E4629" s="114" t="str">
        <f t="shared" si="865"/>
        <v>TRANSFORMADOR AUXILIAR MARCA:TGOOD NAMPULA 220Kv AT 2</v>
      </c>
      <c r="F4629" s="40"/>
      <c r="G4629" s="21" t="s">
        <v>546</v>
      </c>
      <c r="H4629" s="21" t="s">
        <v>545</v>
      </c>
      <c r="I4629" s="21"/>
      <c r="J4629" s="21"/>
      <c r="K4629" s="222" t="s">
        <v>206</v>
      </c>
      <c r="L4629" s="222" t="s">
        <v>205</v>
      </c>
      <c r="M4629" s="40" t="s">
        <v>544</v>
      </c>
      <c r="N4629" s="21" t="s">
        <v>204</v>
      </c>
      <c r="O4629" s="21" t="s">
        <v>362</v>
      </c>
      <c r="P4629" s="21">
        <v>3</v>
      </c>
      <c r="Q4629" s="40">
        <v>2013</v>
      </c>
      <c r="R4629" s="40" t="s">
        <v>543</v>
      </c>
      <c r="S4629" s="40" t="s">
        <v>542</v>
      </c>
      <c r="T4629" s="116">
        <v>1039</v>
      </c>
      <c r="U4629" s="111">
        <v>45</v>
      </c>
      <c r="V4629" s="113">
        <f t="shared" si="866"/>
        <v>951.26222222222225</v>
      </c>
      <c r="W4629" s="113">
        <f t="shared" si="867"/>
        <v>87.737777777777751</v>
      </c>
      <c r="X4629" s="112">
        <f t="shared" si="868"/>
        <v>87737.777777777752</v>
      </c>
      <c r="Y4629" s="111"/>
      <c r="Z4629" s="110">
        <f t="shared" si="864"/>
        <v>41</v>
      </c>
      <c r="AA4629" s="109">
        <f t="shared" si="869"/>
        <v>51.95</v>
      </c>
      <c r="AB4629" s="109">
        <f t="shared" si="870"/>
        <v>51950</v>
      </c>
      <c r="AC4629" s="108">
        <f t="shared" si="871"/>
        <v>987.05</v>
      </c>
      <c r="AD4629" s="107">
        <f t="shared" si="872"/>
        <v>2.2222222222222223E-2</v>
      </c>
      <c r="AE4629" s="106">
        <f t="shared" si="873"/>
        <v>21.934444444444445</v>
      </c>
      <c r="AF4629" s="105">
        <f t="shared" si="874"/>
        <v>109.67222222222219</v>
      </c>
      <c r="AG4629" s="105">
        <f t="shared" si="875"/>
        <v>929.32777777777778</v>
      </c>
      <c r="AH4629" s="104"/>
      <c r="AI4629" s="104"/>
      <c r="AJ4629" s="104"/>
      <c r="AK4629" s="104"/>
      <c r="AL4629" s="104"/>
      <c r="AM4629" s="104"/>
      <c r="AN4629" s="104"/>
      <c r="AO4629" s="104"/>
      <c r="AP4629" s="104"/>
      <c r="AQ4629" s="104"/>
      <c r="AR4629" s="104"/>
      <c r="AS4629" s="104"/>
      <c r="AT4629" s="104"/>
      <c r="AU4629" s="104"/>
      <c r="AV4629" s="104"/>
      <c r="AW4629" s="104"/>
      <c r="AX4629" s="104"/>
      <c r="AY4629" s="104"/>
      <c r="AZ4629" s="104"/>
      <c r="BA4629" s="104"/>
      <c r="BB4629" s="104"/>
      <c r="BC4629" s="104"/>
      <c r="BD4629" s="104"/>
      <c r="BE4629" s="104"/>
      <c r="BF4629" s="104"/>
      <c r="BG4629" s="104"/>
      <c r="BH4629" s="104"/>
      <c r="BI4629" s="104"/>
      <c r="BJ4629" s="104"/>
      <c r="BK4629" s="104"/>
      <c r="BL4629" s="104"/>
      <c r="BM4629" s="104"/>
      <c r="BN4629" s="104"/>
      <c r="BO4629" s="104"/>
      <c r="BP4629" s="104"/>
      <c r="BQ4629" s="104"/>
      <c r="BR4629" s="104"/>
      <c r="BS4629" s="104"/>
      <c r="BT4629" s="104"/>
      <c r="BU4629" s="104"/>
      <c r="BV4629" s="104"/>
      <c r="BW4629" s="104"/>
      <c r="BX4629" s="104"/>
      <c r="BY4629" s="104"/>
      <c r="BZ4629" s="104"/>
      <c r="CA4629" s="104"/>
      <c r="CB4629" s="104"/>
      <c r="CC4629" s="104"/>
      <c r="CD4629" s="104"/>
      <c r="CE4629" s="104"/>
      <c r="CF4629" s="104"/>
      <c r="CG4629" s="104"/>
      <c r="CH4629" s="104"/>
      <c r="CI4629" s="104"/>
      <c r="CJ4629" s="104"/>
      <c r="CK4629" s="104"/>
      <c r="CL4629" s="104"/>
      <c r="CM4629" s="104"/>
      <c r="CN4629" s="104"/>
      <c r="CO4629" s="104"/>
      <c r="CP4629" s="104"/>
      <c r="CQ4629" s="104"/>
      <c r="CR4629" s="104"/>
      <c r="CS4629" s="104"/>
      <c r="CT4629" s="104"/>
      <c r="CU4629" s="104"/>
      <c r="CV4629" s="104"/>
      <c r="CW4629" s="104"/>
      <c r="CX4629" s="104"/>
      <c r="CY4629" s="104"/>
      <c r="CZ4629" s="104"/>
      <c r="DA4629" s="104"/>
      <c r="DB4629" s="104"/>
      <c r="DC4629" s="104"/>
      <c r="DD4629" s="104"/>
      <c r="DE4629" s="104"/>
      <c r="DF4629" s="104"/>
      <c r="DG4629" s="104"/>
      <c r="DH4629" s="104"/>
      <c r="DI4629" s="104"/>
      <c r="DJ4629" s="104"/>
      <c r="DK4629" s="104"/>
      <c r="DL4629" s="104"/>
      <c r="DM4629" s="104"/>
      <c r="DN4629" s="104"/>
      <c r="DO4629" s="104"/>
      <c r="DP4629" s="104"/>
      <c r="DQ4629" s="104"/>
      <c r="DR4629" s="104"/>
      <c r="DS4629" s="104"/>
      <c r="DT4629" s="104"/>
      <c r="DU4629" s="104"/>
      <c r="DV4629" s="104"/>
      <c r="DW4629" s="104"/>
      <c r="DX4629" s="104"/>
      <c r="DY4629" s="104"/>
      <c r="DZ4629" s="104"/>
      <c r="EA4629" s="104"/>
      <c r="EB4629" s="104"/>
      <c r="EC4629" s="104"/>
      <c r="ED4629" s="104"/>
      <c r="EE4629" s="104"/>
      <c r="EF4629" s="104"/>
      <c r="EG4629" s="104"/>
      <c r="EH4629" s="104"/>
      <c r="EI4629" s="104"/>
      <c r="EJ4629" s="104"/>
      <c r="EK4629" s="104"/>
      <c r="EL4629" s="104"/>
      <c r="EM4629" s="104"/>
      <c r="EN4629" s="104"/>
      <c r="EO4629" s="104"/>
      <c r="EP4629" s="104"/>
      <c r="EQ4629" s="104"/>
      <c r="ER4629" s="104"/>
      <c r="ES4629" s="104"/>
      <c r="ET4629" s="104"/>
      <c r="EU4629" s="104"/>
      <c r="EV4629" s="104"/>
      <c r="EW4629" s="104"/>
      <c r="EX4629" s="104"/>
      <c r="EY4629" s="104"/>
      <c r="EZ4629" s="104"/>
      <c r="FA4629" s="104"/>
      <c r="FB4629" s="104"/>
      <c r="FC4629" s="104"/>
      <c r="FD4629" s="104"/>
      <c r="FE4629" s="104"/>
      <c r="FF4629" s="104"/>
      <c r="FG4629" s="104"/>
      <c r="FH4629" s="104"/>
      <c r="FI4629" s="104"/>
      <c r="FJ4629" s="104"/>
      <c r="FK4629" s="104"/>
      <c r="FL4629" s="104"/>
      <c r="FM4629" s="104"/>
      <c r="FN4629" s="104"/>
      <c r="FO4629" s="104"/>
      <c r="FP4629" s="104"/>
      <c r="FQ4629" s="104"/>
      <c r="FR4629" s="104"/>
      <c r="FS4629" s="104"/>
      <c r="FT4629" s="104"/>
      <c r="FU4629" s="104"/>
      <c r="FV4629" s="104"/>
      <c r="FW4629" s="104"/>
      <c r="FX4629" s="104"/>
      <c r="FY4629" s="104"/>
      <c r="FZ4629" s="104"/>
      <c r="GA4629" s="104"/>
      <c r="GB4629" s="104"/>
      <c r="GC4629" s="104"/>
      <c r="GD4629" s="104"/>
      <c r="GE4629" s="104"/>
      <c r="GF4629" s="104"/>
      <c r="GG4629" s="104"/>
      <c r="GH4629" s="104"/>
      <c r="GI4629" s="104"/>
      <c r="GJ4629" s="104"/>
      <c r="GK4629" s="104"/>
      <c r="GL4629" s="104"/>
      <c r="GM4629" s="104"/>
      <c r="GN4629" s="104"/>
      <c r="GO4629" s="104"/>
      <c r="GP4629" s="104"/>
      <c r="GQ4629" s="104"/>
      <c r="GR4629" s="104"/>
      <c r="GS4629" s="104"/>
      <c r="GT4629" s="104"/>
      <c r="GU4629" s="104"/>
      <c r="GV4629" s="104"/>
      <c r="GW4629" s="104"/>
      <c r="GX4629" s="104"/>
      <c r="GY4629" s="104"/>
      <c r="GZ4629" s="104"/>
      <c r="HA4629" s="104"/>
      <c r="HB4629" s="104"/>
      <c r="HC4629" s="104"/>
      <c r="HD4629" s="104"/>
      <c r="HE4629" s="104"/>
      <c r="HF4629" s="104"/>
      <c r="HG4629" s="104"/>
      <c r="HH4629" s="104"/>
      <c r="HI4629" s="104"/>
      <c r="HJ4629" s="104"/>
      <c r="HK4629" s="104"/>
      <c r="HL4629" s="104"/>
      <c r="HM4629" s="104"/>
      <c r="HN4629" s="104"/>
      <c r="HO4629" s="104"/>
      <c r="HP4629" s="104"/>
      <c r="HQ4629" s="104"/>
      <c r="HR4629" s="104"/>
      <c r="HS4629" s="104"/>
      <c r="HT4629" s="104"/>
      <c r="HU4629" s="104"/>
      <c r="HV4629" s="104"/>
      <c r="HW4629" s="104"/>
      <c r="HX4629" s="104"/>
      <c r="HY4629" s="104"/>
      <c r="HZ4629" s="104"/>
      <c r="IA4629" s="104"/>
      <c r="IB4629" s="104"/>
      <c r="IC4629" s="104"/>
      <c r="ID4629" s="104"/>
      <c r="IE4629" s="104"/>
      <c r="IF4629" s="104"/>
      <c r="IG4629" s="104"/>
      <c r="IH4629" s="104"/>
      <c r="II4629" s="104"/>
      <c r="IJ4629" s="104"/>
      <c r="IK4629" s="104"/>
      <c r="IL4629" s="104"/>
      <c r="IM4629" s="104"/>
      <c r="IN4629" s="104"/>
      <c r="IO4629" s="104"/>
      <c r="IP4629" s="104"/>
      <c r="IQ4629" s="104"/>
      <c r="IR4629" s="104"/>
      <c r="IS4629" s="104"/>
      <c r="IT4629" s="104"/>
      <c r="IU4629" s="104"/>
      <c r="IV4629" s="104"/>
      <c r="IW4629" s="104"/>
      <c r="IX4629" s="104"/>
      <c r="IY4629" s="104"/>
      <c r="IZ4629" s="104"/>
      <c r="JA4629" s="104"/>
      <c r="JB4629" s="104"/>
      <c r="JC4629" s="104"/>
      <c r="JD4629" s="104"/>
      <c r="JE4629" s="104"/>
      <c r="JF4629" s="104"/>
      <c r="JG4629" s="104"/>
      <c r="JH4629" s="104"/>
      <c r="JI4629" s="104"/>
      <c r="JJ4629" s="104"/>
      <c r="JK4629" s="104"/>
      <c r="JL4629" s="104"/>
      <c r="JM4629" s="104"/>
      <c r="JN4629" s="104"/>
      <c r="JO4629" s="104"/>
      <c r="JP4629" s="104"/>
      <c r="JQ4629" s="104"/>
      <c r="JR4629" s="104"/>
      <c r="JS4629" s="104"/>
      <c r="JT4629" s="104"/>
      <c r="JU4629" s="104"/>
      <c r="JV4629" s="104"/>
      <c r="JW4629" s="104"/>
      <c r="JX4629" s="104"/>
      <c r="JY4629" s="104"/>
      <c r="JZ4629" s="104"/>
      <c r="KA4629" s="104"/>
      <c r="KB4629" s="104"/>
      <c r="KC4629" s="104"/>
      <c r="KD4629" s="104"/>
      <c r="KE4629" s="104"/>
      <c r="KF4629" s="104"/>
      <c r="KG4629" s="104"/>
      <c r="KH4629" s="104"/>
      <c r="KI4629" s="104"/>
      <c r="KJ4629" s="104"/>
      <c r="KK4629" s="104"/>
      <c r="KL4629" s="104"/>
      <c r="KM4629" s="104"/>
      <c r="KN4629" s="104"/>
      <c r="KO4629" s="104"/>
      <c r="KP4629" s="104"/>
      <c r="KQ4629" s="104"/>
      <c r="KR4629" s="104"/>
      <c r="KS4629" s="104"/>
      <c r="KT4629" s="104"/>
      <c r="KU4629" s="104"/>
      <c r="KV4629" s="104"/>
      <c r="KW4629" s="104"/>
      <c r="KX4629" s="104"/>
      <c r="KY4629" s="104"/>
      <c r="KZ4629" s="104"/>
      <c r="LA4629" s="104"/>
      <c r="LB4629" s="104"/>
      <c r="LC4629" s="104"/>
      <c r="LD4629" s="104"/>
      <c r="LE4629" s="104"/>
      <c r="LF4629" s="104"/>
      <c r="LG4629" s="104"/>
      <c r="LH4629" s="104"/>
      <c r="LI4629" s="104"/>
      <c r="LJ4629" s="104"/>
      <c r="LK4629" s="104"/>
      <c r="LL4629" s="104"/>
      <c r="LM4629" s="104"/>
      <c r="LN4629" s="104"/>
      <c r="LO4629" s="104"/>
      <c r="LP4629" s="104"/>
      <c r="LQ4629" s="104"/>
      <c r="LR4629" s="104"/>
      <c r="LS4629" s="104"/>
      <c r="LT4629" s="104"/>
      <c r="LU4629" s="104"/>
      <c r="LV4629" s="104"/>
      <c r="LW4629" s="104"/>
      <c r="LX4629" s="104"/>
      <c r="LY4629" s="104"/>
      <c r="LZ4629" s="104"/>
      <c r="MA4629" s="104"/>
      <c r="MB4629" s="104"/>
      <c r="MC4629" s="104"/>
      <c r="MD4629" s="104"/>
      <c r="ME4629" s="104"/>
      <c r="MF4629" s="104"/>
      <c r="MG4629" s="104"/>
      <c r="MH4629" s="104"/>
      <c r="MI4629" s="104"/>
      <c r="MJ4629" s="104"/>
      <c r="MK4629" s="104"/>
      <c r="ML4629" s="104"/>
      <c r="MM4629" s="104"/>
      <c r="MN4629" s="104"/>
      <c r="MO4629" s="104"/>
      <c r="MP4629" s="104"/>
      <c r="MQ4629" s="104"/>
      <c r="MR4629" s="104"/>
      <c r="MS4629" s="104"/>
      <c r="MT4629" s="104"/>
      <c r="MU4629" s="104"/>
      <c r="MV4629" s="104"/>
      <c r="MW4629" s="104"/>
      <c r="MX4629" s="104"/>
      <c r="MY4629" s="104"/>
      <c r="MZ4629" s="104"/>
      <c r="NA4629" s="104"/>
      <c r="NB4629" s="104"/>
      <c r="NC4629" s="104"/>
      <c r="ND4629" s="104"/>
      <c r="NE4629" s="104"/>
      <c r="NF4629" s="104"/>
      <c r="NG4629" s="104"/>
      <c r="NH4629" s="104"/>
      <c r="NI4629" s="104"/>
      <c r="NJ4629" s="104"/>
      <c r="NK4629" s="104"/>
      <c r="NL4629" s="104"/>
      <c r="NM4629" s="104"/>
      <c r="NN4629" s="104"/>
      <c r="NO4629" s="104"/>
      <c r="NP4629" s="104"/>
      <c r="NQ4629" s="104"/>
      <c r="NR4629" s="104"/>
      <c r="NS4629" s="104"/>
      <c r="NT4629" s="104"/>
      <c r="NU4629" s="104"/>
      <c r="NV4629" s="104"/>
      <c r="NW4629" s="104"/>
      <c r="NX4629" s="104"/>
      <c r="NY4629" s="104"/>
      <c r="NZ4629" s="104"/>
      <c r="OA4629" s="104"/>
      <c r="OB4629" s="104"/>
      <c r="OC4629" s="104"/>
      <c r="OD4629" s="104"/>
      <c r="OE4629" s="104"/>
      <c r="OF4629" s="104"/>
      <c r="OG4629" s="104"/>
      <c r="OH4629" s="104"/>
      <c r="OI4629" s="104"/>
      <c r="OJ4629" s="104"/>
      <c r="OK4629" s="104"/>
      <c r="OL4629" s="104"/>
      <c r="OM4629" s="104"/>
      <c r="ON4629" s="104"/>
      <c r="OO4629" s="104"/>
      <c r="OP4629" s="104"/>
      <c r="OQ4629" s="104"/>
      <c r="OR4629" s="104"/>
      <c r="OS4629" s="104"/>
      <c r="OT4629" s="104"/>
      <c r="OU4629" s="104"/>
      <c r="OV4629" s="104"/>
      <c r="OW4629" s="104"/>
      <c r="OX4629" s="104"/>
      <c r="OY4629" s="104"/>
      <c r="OZ4629" s="104"/>
      <c r="PA4629" s="104"/>
      <c r="PB4629" s="104"/>
      <c r="PC4629" s="104"/>
      <c r="PD4629" s="104"/>
      <c r="PE4629" s="104"/>
      <c r="PF4629" s="104"/>
      <c r="PG4629" s="104"/>
      <c r="PH4629" s="104"/>
      <c r="PI4629" s="104"/>
      <c r="PJ4629" s="104"/>
      <c r="PK4629" s="104"/>
      <c r="PL4629" s="104"/>
      <c r="PM4629" s="104"/>
      <c r="PN4629" s="104"/>
      <c r="PO4629" s="104"/>
      <c r="PP4629" s="104"/>
      <c r="PQ4629" s="104"/>
      <c r="PR4629" s="104"/>
      <c r="PS4629" s="104"/>
      <c r="PT4629" s="104"/>
      <c r="PU4629" s="104"/>
      <c r="PV4629" s="104"/>
      <c r="PW4629" s="104"/>
      <c r="PX4629" s="104"/>
      <c r="PY4629" s="104"/>
      <c r="PZ4629" s="104"/>
      <c r="QA4629" s="104"/>
      <c r="QB4629" s="104"/>
      <c r="QC4629" s="104"/>
      <c r="QD4629" s="104"/>
      <c r="QE4629" s="104"/>
      <c r="QF4629" s="104"/>
      <c r="QG4629" s="104"/>
      <c r="QH4629" s="104"/>
      <c r="QI4629" s="104"/>
      <c r="QJ4629" s="104"/>
      <c r="QK4629" s="104"/>
      <c r="QL4629" s="104"/>
      <c r="QM4629" s="104"/>
      <c r="QN4629" s="104"/>
      <c r="QO4629" s="104"/>
      <c r="QP4629" s="104"/>
      <c r="QQ4629" s="104"/>
      <c r="QR4629" s="104"/>
      <c r="QS4629" s="104"/>
      <c r="QT4629" s="104"/>
      <c r="QU4629" s="104"/>
      <c r="QV4629" s="104"/>
      <c r="QW4629" s="104"/>
      <c r="QX4629" s="104"/>
      <c r="QY4629" s="104"/>
      <c r="QZ4629" s="104"/>
      <c r="RA4629" s="104"/>
      <c r="RB4629" s="104"/>
      <c r="RC4629" s="104"/>
      <c r="RD4629" s="104"/>
      <c r="RE4629" s="104"/>
      <c r="RF4629" s="104"/>
      <c r="RG4629" s="104"/>
      <c r="RH4629" s="104"/>
      <c r="RI4629" s="104"/>
      <c r="RJ4629" s="104"/>
      <c r="RK4629" s="104"/>
      <c r="RL4629" s="104"/>
      <c r="RM4629" s="104"/>
      <c r="RN4629" s="104"/>
      <c r="RO4629" s="104"/>
      <c r="RP4629" s="104"/>
      <c r="RQ4629" s="104"/>
      <c r="RR4629" s="104"/>
      <c r="RS4629" s="104"/>
      <c r="RT4629" s="104"/>
      <c r="RU4629" s="104"/>
      <c r="RV4629" s="104"/>
      <c r="RW4629" s="104"/>
      <c r="RX4629" s="104"/>
      <c r="RY4629" s="104"/>
      <c r="RZ4629" s="104"/>
      <c r="SA4629" s="104"/>
      <c r="SB4629" s="104"/>
      <c r="SC4629" s="104"/>
      <c r="SD4629" s="104"/>
      <c r="SE4629" s="104"/>
      <c r="SF4629" s="104"/>
      <c r="SG4629" s="104"/>
      <c r="SH4629" s="104"/>
      <c r="SI4629" s="104"/>
      <c r="SJ4629" s="104"/>
      <c r="SK4629" s="104"/>
      <c r="SL4629" s="104"/>
      <c r="SM4629" s="104"/>
      <c r="SN4629" s="104"/>
      <c r="SO4629" s="104"/>
      <c r="SP4629" s="104"/>
      <c r="SQ4629" s="104"/>
      <c r="SR4629" s="104"/>
      <c r="SS4629" s="104"/>
      <c r="ST4629" s="104"/>
      <c r="SU4629" s="104"/>
      <c r="SV4629" s="104"/>
      <c r="SW4629" s="104"/>
      <c r="SX4629" s="104"/>
      <c r="SY4629" s="104"/>
      <c r="SZ4629" s="104"/>
      <c r="TA4629" s="104"/>
      <c r="TB4629" s="104"/>
      <c r="TC4629" s="104"/>
      <c r="TD4629" s="104"/>
      <c r="TE4629" s="104"/>
      <c r="TF4629" s="104"/>
      <c r="TG4629" s="104"/>
      <c r="TH4629" s="104"/>
      <c r="TI4629" s="104"/>
      <c r="TJ4629" s="104"/>
      <c r="TK4629" s="104"/>
      <c r="TL4629" s="104"/>
      <c r="TM4629" s="104"/>
      <c r="TN4629" s="104"/>
      <c r="TO4629" s="104"/>
      <c r="TP4629" s="104"/>
      <c r="TQ4629" s="104"/>
      <c r="TR4629" s="104"/>
      <c r="TS4629" s="104"/>
      <c r="TT4629" s="104"/>
      <c r="TU4629" s="104"/>
      <c r="TV4629" s="104"/>
      <c r="TW4629" s="104"/>
      <c r="TX4629" s="104"/>
      <c r="TY4629" s="104"/>
      <c r="TZ4629" s="104"/>
      <c r="UA4629" s="104"/>
      <c r="UB4629" s="104"/>
      <c r="UC4629" s="104"/>
      <c r="UD4629" s="104"/>
      <c r="UE4629" s="104"/>
      <c r="UF4629" s="104"/>
      <c r="UG4629" s="104"/>
      <c r="UH4629" s="104"/>
      <c r="UI4629" s="104"/>
      <c r="UJ4629" s="104"/>
      <c r="UK4629" s="104"/>
      <c r="UL4629" s="104"/>
      <c r="UM4629" s="104"/>
      <c r="UN4629" s="104"/>
      <c r="UO4629" s="104"/>
      <c r="UP4629" s="104"/>
      <c r="UQ4629" s="104"/>
      <c r="UR4629" s="104"/>
      <c r="US4629" s="104"/>
      <c r="UT4629" s="104"/>
      <c r="UU4629" s="104"/>
      <c r="UV4629" s="104"/>
      <c r="UW4629" s="104"/>
      <c r="UX4629" s="104"/>
      <c r="UY4629" s="104"/>
      <c r="UZ4629" s="104"/>
      <c r="VA4629" s="104"/>
      <c r="VB4629" s="104"/>
      <c r="VC4629" s="104"/>
      <c r="VD4629" s="104"/>
      <c r="VE4629" s="104"/>
      <c r="VF4629" s="104"/>
      <c r="VG4629" s="104"/>
      <c r="VH4629" s="104"/>
      <c r="VI4629" s="104"/>
      <c r="VJ4629" s="104"/>
      <c r="VK4629" s="104"/>
      <c r="VL4629" s="104"/>
      <c r="VM4629" s="104"/>
      <c r="VN4629" s="104"/>
      <c r="VO4629" s="104"/>
      <c r="VP4629" s="104"/>
      <c r="VQ4629" s="104"/>
      <c r="VR4629" s="104"/>
      <c r="VS4629" s="104"/>
      <c r="VT4629" s="104"/>
      <c r="VU4629" s="104"/>
      <c r="VV4629" s="104"/>
      <c r="VW4629" s="104"/>
      <c r="VX4629" s="104"/>
      <c r="VY4629" s="104"/>
      <c r="VZ4629" s="104"/>
      <c r="WA4629" s="104"/>
      <c r="WB4629" s="104"/>
      <c r="WC4629" s="104"/>
      <c r="WD4629" s="104"/>
      <c r="WE4629" s="104"/>
      <c r="WF4629" s="104"/>
      <c r="WG4629" s="104"/>
      <c r="WH4629" s="104"/>
      <c r="WI4629" s="104"/>
      <c r="WJ4629" s="104"/>
      <c r="WK4629" s="104"/>
      <c r="WL4629" s="104"/>
      <c r="WM4629" s="104"/>
      <c r="WN4629" s="104"/>
      <c r="WO4629" s="104"/>
      <c r="WP4629" s="104"/>
      <c r="WQ4629" s="104"/>
      <c r="WR4629" s="104"/>
      <c r="WS4629" s="104"/>
      <c r="WT4629" s="104"/>
      <c r="WU4629" s="104"/>
      <c r="WV4629" s="104"/>
      <c r="WW4629" s="104"/>
      <c r="WX4629" s="104"/>
      <c r="WY4629" s="104"/>
      <c r="WZ4629" s="104"/>
      <c r="XA4629" s="104"/>
      <c r="XB4629" s="104"/>
      <c r="XC4629" s="104"/>
      <c r="XD4629" s="104"/>
      <c r="XE4629" s="104"/>
      <c r="XF4629" s="104"/>
      <c r="XG4629" s="104"/>
      <c r="XH4629" s="104"/>
      <c r="XI4629" s="104"/>
      <c r="XJ4629" s="104"/>
      <c r="XK4629" s="104"/>
      <c r="XL4629" s="104"/>
      <c r="XM4629" s="104"/>
      <c r="XN4629" s="104"/>
      <c r="XO4629" s="104"/>
      <c r="XP4629" s="104"/>
      <c r="XQ4629" s="104"/>
      <c r="XR4629" s="104"/>
      <c r="XS4629" s="104"/>
      <c r="XT4629" s="104"/>
      <c r="XU4629" s="104"/>
      <c r="XV4629" s="104"/>
      <c r="XW4629" s="104"/>
      <c r="XX4629" s="104"/>
      <c r="XY4629" s="104"/>
      <c r="XZ4629" s="104"/>
      <c r="YA4629" s="104"/>
      <c r="YB4629" s="104"/>
      <c r="YC4629" s="104"/>
      <c r="YD4629" s="104"/>
      <c r="YE4629" s="104"/>
      <c r="YF4629" s="104"/>
      <c r="YG4629" s="104"/>
      <c r="YH4629" s="104"/>
      <c r="YI4629" s="104"/>
      <c r="YJ4629" s="104"/>
      <c r="YK4629" s="104"/>
      <c r="YL4629" s="104"/>
      <c r="YM4629" s="104"/>
      <c r="YN4629" s="104"/>
      <c r="YO4629" s="104"/>
      <c r="YP4629" s="104"/>
      <c r="YQ4629" s="104"/>
      <c r="YR4629" s="104"/>
      <c r="YS4629" s="104"/>
      <c r="YT4629" s="104"/>
      <c r="YU4629" s="104"/>
      <c r="YV4629" s="104"/>
      <c r="YW4629" s="104"/>
      <c r="YX4629" s="104"/>
      <c r="YY4629" s="104"/>
      <c r="YZ4629" s="104"/>
      <c r="ZA4629" s="104"/>
      <c r="ZB4629" s="104"/>
      <c r="ZC4629" s="104"/>
      <c r="ZD4629" s="104"/>
      <c r="ZE4629" s="104"/>
      <c r="ZF4629" s="104"/>
      <c r="ZG4629" s="104"/>
      <c r="ZH4629" s="104"/>
      <c r="ZI4629" s="104"/>
      <c r="ZJ4629" s="104"/>
      <c r="ZK4629" s="104"/>
      <c r="ZL4629" s="104"/>
      <c r="ZM4629" s="104"/>
      <c r="ZN4629" s="104"/>
      <c r="ZO4629" s="104"/>
      <c r="ZP4629" s="104"/>
      <c r="ZQ4629" s="104"/>
      <c r="ZR4629" s="104"/>
      <c r="ZS4629" s="104"/>
      <c r="ZT4629" s="104"/>
      <c r="ZU4629" s="104"/>
      <c r="ZV4629" s="104"/>
      <c r="ZW4629" s="104"/>
      <c r="ZX4629" s="104"/>
      <c r="ZY4629" s="104"/>
      <c r="ZZ4629" s="104"/>
      <c r="AAA4629" s="104"/>
      <c r="AAB4629" s="104"/>
      <c r="AAC4629" s="104"/>
      <c r="AAD4629" s="104"/>
      <c r="AAE4629" s="104"/>
      <c r="AAF4629" s="104"/>
      <c r="AAG4629" s="104"/>
      <c r="AAH4629" s="104"/>
      <c r="AAI4629" s="104"/>
      <c r="AAJ4629" s="104"/>
      <c r="AAK4629" s="104"/>
      <c r="AAL4629" s="104"/>
      <c r="AAM4629" s="104"/>
      <c r="AAN4629" s="104"/>
      <c r="AAO4629" s="104"/>
      <c r="AAP4629" s="104"/>
      <c r="AAQ4629" s="104"/>
      <c r="AAR4629" s="104"/>
      <c r="AAS4629" s="104"/>
      <c r="AAT4629" s="104"/>
      <c r="AAU4629" s="104"/>
      <c r="AAV4629" s="104"/>
      <c r="AAW4629" s="104"/>
      <c r="AAX4629" s="104"/>
      <c r="AAY4629" s="104"/>
      <c r="AAZ4629" s="104"/>
      <c r="ABA4629" s="104"/>
      <c r="ABB4629" s="104"/>
      <c r="ABC4629" s="104"/>
      <c r="ABD4629" s="104"/>
      <c r="ABE4629" s="104"/>
      <c r="ABF4629" s="104"/>
      <c r="ABG4629" s="104"/>
      <c r="ABH4629" s="104"/>
      <c r="ABI4629" s="104"/>
      <c r="ABJ4629" s="104"/>
      <c r="ABK4629" s="104"/>
      <c r="ABL4629" s="104"/>
      <c r="ABM4629" s="104"/>
      <c r="ABN4629" s="104"/>
      <c r="ABO4629" s="104"/>
      <c r="ABP4629" s="104"/>
      <c r="ABQ4629" s="104"/>
      <c r="ABR4629" s="104"/>
      <c r="ABS4629" s="104"/>
      <c r="ABT4629" s="104"/>
      <c r="ABU4629" s="104"/>
      <c r="ABV4629" s="104"/>
      <c r="ABW4629" s="104"/>
      <c r="ABX4629" s="104"/>
      <c r="ABY4629" s="104"/>
      <c r="ABZ4629" s="104"/>
      <c r="ACA4629" s="104"/>
      <c r="ACB4629" s="104"/>
      <c r="ACC4629" s="104"/>
      <c r="ACD4629" s="104"/>
      <c r="ACE4629" s="104"/>
      <c r="ACF4629" s="104"/>
      <c r="ACG4629" s="104"/>
      <c r="ACH4629" s="104"/>
      <c r="ACI4629" s="104"/>
      <c r="ACJ4629" s="104"/>
      <c r="ACK4629" s="104"/>
      <c r="ACL4629" s="104"/>
      <c r="ACM4629" s="104"/>
      <c r="ACN4629" s="104"/>
      <c r="ACO4629" s="104"/>
      <c r="ACP4629" s="104"/>
      <c r="ACQ4629" s="104"/>
      <c r="ACR4629" s="104"/>
      <c r="ACS4629" s="104"/>
      <c r="ACT4629" s="104"/>
      <c r="ACU4629" s="104"/>
      <c r="ACV4629" s="104"/>
      <c r="ACW4629" s="104"/>
      <c r="ACX4629" s="104"/>
      <c r="ACY4629" s="104"/>
      <c r="ACZ4629" s="104"/>
      <c r="ADA4629" s="104"/>
      <c r="ADB4629" s="104"/>
      <c r="ADC4629" s="104"/>
      <c r="ADD4629" s="104"/>
      <c r="ADE4629" s="104"/>
      <c r="ADF4629" s="104"/>
      <c r="ADG4629" s="104"/>
      <c r="ADH4629" s="104"/>
      <c r="ADI4629" s="104"/>
      <c r="ADJ4629" s="104"/>
      <c r="ADK4629" s="104"/>
      <c r="ADL4629" s="104"/>
      <c r="ADM4629" s="104"/>
      <c r="ADN4629" s="104"/>
      <c r="ADO4629" s="104"/>
      <c r="ADP4629" s="104"/>
      <c r="ADQ4629" s="104"/>
      <c r="ADR4629" s="104"/>
      <c r="ADS4629" s="104"/>
      <c r="ADT4629" s="104"/>
      <c r="ADU4629" s="104"/>
      <c r="ADV4629" s="104"/>
      <c r="ADW4629" s="104"/>
      <c r="ADX4629" s="104"/>
      <c r="ADY4629" s="104"/>
      <c r="ADZ4629" s="104"/>
      <c r="AEA4629" s="104"/>
      <c r="AEB4629" s="104"/>
      <c r="AEC4629" s="104"/>
      <c r="AED4629" s="104"/>
      <c r="AEE4629" s="104"/>
      <c r="AEF4629" s="104"/>
      <c r="AEG4629" s="104"/>
      <c r="AEH4629" s="104"/>
      <c r="AEI4629" s="104"/>
      <c r="AEJ4629" s="104"/>
      <c r="AEK4629" s="104"/>
      <c r="AEL4629" s="104"/>
      <c r="AEM4629" s="104"/>
      <c r="AEN4629" s="104"/>
      <c r="AEO4629" s="104"/>
      <c r="AEP4629" s="104"/>
      <c r="AEQ4629" s="104"/>
      <c r="AER4629" s="104"/>
      <c r="AES4629" s="104"/>
      <c r="AET4629" s="104"/>
      <c r="AEU4629" s="104"/>
      <c r="AEV4629" s="104"/>
      <c r="AEW4629" s="104"/>
      <c r="AEX4629" s="104"/>
      <c r="AEY4629" s="104"/>
      <c r="AEZ4629" s="104"/>
      <c r="AFA4629" s="104"/>
      <c r="AFB4629" s="104"/>
      <c r="AFC4629" s="104"/>
      <c r="AFD4629" s="104"/>
      <c r="AFE4629" s="104"/>
      <c r="AFF4629" s="104"/>
      <c r="AFG4629" s="104"/>
      <c r="AFH4629" s="104"/>
      <c r="AFI4629" s="104"/>
      <c r="AFJ4629" s="104"/>
      <c r="AFK4629" s="104"/>
      <c r="AFL4629" s="104"/>
      <c r="AFM4629" s="104"/>
      <c r="AFN4629" s="104"/>
      <c r="AFO4629" s="104"/>
      <c r="AFP4629" s="104"/>
      <c r="AFQ4629" s="104"/>
      <c r="AFR4629" s="104"/>
      <c r="AFS4629" s="104"/>
      <c r="AFT4629" s="104"/>
      <c r="AFU4629" s="104"/>
      <c r="AFV4629" s="104"/>
      <c r="AFW4629" s="104"/>
      <c r="AFX4629" s="104"/>
      <c r="AFY4629" s="104"/>
      <c r="AFZ4629" s="104"/>
      <c r="AGA4629" s="104"/>
      <c r="AGB4629" s="104"/>
      <c r="AGC4629" s="104"/>
      <c r="AGD4629" s="104"/>
      <c r="AGE4629" s="104"/>
      <c r="AGF4629" s="104"/>
      <c r="AGG4629" s="104"/>
      <c r="AGH4629" s="104"/>
      <c r="AGI4629" s="104"/>
      <c r="AGJ4629" s="104"/>
      <c r="AGK4629" s="104"/>
      <c r="AGL4629" s="104"/>
      <c r="AGM4629" s="104"/>
      <c r="AGN4629" s="104"/>
      <c r="AGO4629" s="104"/>
      <c r="AGP4629" s="104"/>
      <c r="AGQ4629" s="104"/>
      <c r="AGR4629" s="104"/>
      <c r="AGS4629" s="104"/>
      <c r="AGT4629" s="104"/>
      <c r="AGU4629" s="104"/>
      <c r="AGV4629" s="104"/>
      <c r="AGW4629" s="104"/>
      <c r="AGX4629" s="104"/>
      <c r="AGY4629" s="104"/>
      <c r="AGZ4629" s="104"/>
      <c r="AHA4629" s="104"/>
      <c r="AHB4629" s="104"/>
      <c r="AHC4629" s="104"/>
      <c r="AHD4629" s="104"/>
      <c r="AHE4629" s="104"/>
      <c r="AHF4629" s="104"/>
      <c r="AHG4629" s="104"/>
      <c r="AHH4629" s="104"/>
      <c r="AHI4629" s="104"/>
      <c r="AHJ4629" s="104"/>
      <c r="AHK4629" s="104"/>
      <c r="AHL4629" s="104"/>
      <c r="AHM4629" s="104"/>
      <c r="AHN4629" s="104"/>
      <c r="AHO4629" s="104"/>
      <c r="AHP4629" s="104"/>
      <c r="AHQ4629" s="104"/>
      <c r="AHR4629" s="104"/>
      <c r="AHS4629" s="104"/>
      <c r="AHT4629" s="104"/>
      <c r="AHU4629" s="104"/>
      <c r="AHV4629" s="104"/>
      <c r="AHW4629" s="104"/>
      <c r="AHX4629" s="104"/>
      <c r="AHY4629" s="104"/>
      <c r="AHZ4629" s="104"/>
      <c r="AIA4629" s="104"/>
      <c r="AIB4629" s="104"/>
      <c r="AIC4629" s="104"/>
      <c r="AID4629" s="104"/>
      <c r="AIE4629" s="104"/>
      <c r="AIF4629" s="104"/>
      <c r="AIG4629" s="104"/>
      <c r="AIH4629" s="104"/>
      <c r="AII4629" s="104"/>
      <c r="AIJ4629" s="104"/>
      <c r="AIK4629" s="104"/>
      <c r="AIL4629" s="104"/>
      <c r="AIM4629" s="104"/>
      <c r="AIN4629" s="104"/>
      <c r="AIO4629" s="104"/>
      <c r="AIP4629" s="104"/>
      <c r="AIQ4629" s="104"/>
      <c r="AIR4629" s="104"/>
      <c r="AIS4629" s="104"/>
      <c r="AIT4629" s="104"/>
      <c r="AIU4629" s="104"/>
      <c r="AIV4629" s="104"/>
      <c r="AIW4629" s="104"/>
      <c r="AIX4629" s="104"/>
      <c r="AIY4629" s="104"/>
      <c r="AIZ4629" s="104"/>
      <c r="AJA4629" s="104"/>
      <c r="AJB4629" s="104"/>
      <c r="AJC4629" s="104"/>
      <c r="AJD4629" s="104"/>
      <c r="AJE4629" s="104"/>
      <c r="AJF4629" s="104"/>
      <c r="AJG4629" s="104"/>
      <c r="AJH4629" s="104"/>
      <c r="AJI4629" s="104"/>
      <c r="AJJ4629" s="104"/>
      <c r="AJK4629" s="104"/>
      <c r="AJL4629" s="104"/>
      <c r="AJM4629" s="104"/>
      <c r="AJN4629" s="104"/>
      <c r="AJO4629" s="104"/>
      <c r="AJP4629" s="104"/>
      <c r="AJQ4629" s="104"/>
      <c r="AJR4629" s="104"/>
      <c r="AJS4629" s="104"/>
      <c r="AJT4629" s="104"/>
      <c r="AJU4629" s="104"/>
      <c r="AJV4629" s="104"/>
      <c r="AJW4629" s="104"/>
      <c r="AJX4629" s="104"/>
      <c r="AJY4629" s="104"/>
      <c r="AJZ4629" s="104"/>
      <c r="AKA4629" s="104"/>
      <c r="AKB4629" s="104"/>
      <c r="AKC4629" s="104"/>
      <c r="AKD4629" s="104"/>
      <c r="AKE4629" s="104"/>
      <c r="AKF4629" s="104"/>
      <c r="AKG4629" s="104"/>
      <c r="AKH4629" s="104"/>
      <c r="AKI4629" s="104"/>
      <c r="AKJ4629" s="104"/>
      <c r="AKK4629" s="104"/>
      <c r="AKL4629" s="104"/>
      <c r="AKM4629" s="104"/>
      <c r="AKN4629" s="104"/>
      <c r="AKO4629" s="104"/>
      <c r="AKP4629" s="104"/>
      <c r="AKQ4629" s="104"/>
      <c r="AKR4629" s="104"/>
      <c r="AKS4629" s="104"/>
      <c r="AKT4629" s="104"/>
      <c r="AKU4629" s="104"/>
      <c r="AKV4629" s="104"/>
      <c r="AKW4629" s="104"/>
      <c r="AKX4629" s="104"/>
      <c r="AKY4629" s="104"/>
      <c r="AKZ4629" s="104"/>
      <c r="ALA4629" s="104"/>
      <c r="ALB4629" s="104"/>
      <c r="ALC4629" s="104"/>
      <c r="ALD4629" s="104"/>
      <c r="ALE4629" s="104"/>
      <c r="ALF4629" s="104"/>
      <c r="ALG4629" s="104"/>
      <c r="ALH4629" s="104"/>
      <c r="ALI4629" s="104"/>
      <c r="ALJ4629" s="104"/>
      <c r="ALK4629" s="104"/>
      <c r="ALL4629" s="104"/>
      <c r="ALM4629" s="104"/>
      <c r="ALN4629" s="104"/>
      <c r="ALO4629" s="104"/>
      <c r="ALP4629" s="104"/>
      <c r="ALQ4629" s="104"/>
      <c r="ALR4629" s="104"/>
      <c r="ALS4629" s="104"/>
      <c r="ALT4629" s="104"/>
      <c r="ALU4629" s="104"/>
      <c r="ALV4629" s="104"/>
      <c r="ALW4629" s="104"/>
      <c r="ALX4629" s="104"/>
      <c r="ALY4629" s="104"/>
      <c r="ALZ4629" s="104"/>
      <c r="AMA4629" s="104"/>
      <c r="AMB4629" s="104"/>
      <c r="AMC4629" s="104"/>
      <c r="AMD4629" s="104"/>
      <c r="AME4629" s="104"/>
      <c r="AMF4629" s="104"/>
      <c r="AMG4629" s="104"/>
      <c r="AMH4629" s="104"/>
      <c r="AMI4629" s="104"/>
      <c r="AMJ4629" s="104"/>
      <c r="AMK4629" s="104"/>
      <c r="AML4629" s="104"/>
      <c r="AMM4629" s="104"/>
      <c r="AMN4629" s="104"/>
      <c r="AMO4629" s="104"/>
    </row>
    <row r="4630" spans="1:1029" s="88" customFormat="1" x14ac:dyDescent="0.35">
      <c r="A4630" s="21">
        <v>10141103</v>
      </c>
      <c r="B4630" s="115" t="s">
        <v>496</v>
      </c>
      <c r="C4630" s="115" t="s">
        <v>495</v>
      </c>
      <c r="D4630" s="21"/>
      <c r="E4630" s="114" t="str">
        <f t="shared" si="865"/>
        <v xml:space="preserve">TRANSFORMADOR AUXILIAR MARCA:MORE TRAFO Indoor Substation 3 </v>
      </c>
      <c r="F4630" s="40" t="s">
        <v>530</v>
      </c>
      <c r="G4630" s="21" t="s">
        <v>555</v>
      </c>
      <c r="H4630" s="21" t="s">
        <v>528</v>
      </c>
      <c r="I4630" s="21" t="s">
        <v>554</v>
      </c>
      <c r="J4630" s="21"/>
      <c r="K4630" s="222" t="s">
        <v>553</v>
      </c>
      <c r="L4630" s="222" t="s">
        <v>552</v>
      </c>
      <c r="M4630" s="21">
        <v>50</v>
      </c>
      <c r="N4630" s="21">
        <v>22</v>
      </c>
      <c r="O4630" s="21">
        <v>0.4</v>
      </c>
      <c r="P4630" s="21">
        <v>3</v>
      </c>
      <c r="Q4630" s="40">
        <v>2013</v>
      </c>
      <c r="R4630" s="40" t="s">
        <v>551</v>
      </c>
      <c r="S4630" s="40" t="s">
        <v>550</v>
      </c>
      <c r="T4630" s="116">
        <v>643</v>
      </c>
      <c r="U4630" s="111">
        <v>45</v>
      </c>
      <c r="V4630" s="113">
        <f t="shared" si="866"/>
        <v>588.70222222222219</v>
      </c>
      <c r="W4630" s="113">
        <f t="shared" si="867"/>
        <v>54.29777777777781</v>
      </c>
      <c r="X4630" s="112">
        <f t="shared" si="868"/>
        <v>54297.77777777781</v>
      </c>
      <c r="Y4630" s="111"/>
      <c r="Z4630" s="110">
        <f t="shared" si="864"/>
        <v>41</v>
      </c>
      <c r="AA4630" s="109">
        <f t="shared" si="869"/>
        <v>32.15</v>
      </c>
      <c r="AB4630" s="109">
        <f t="shared" si="870"/>
        <v>32150</v>
      </c>
      <c r="AC4630" s="108">
        <f t="shared" si="871"/>
        <v>610.85</v>
      </c>
      <c r="AD4630" s="107">
        <f t="shared" si="872"/>
        <v>2.2222222222222223E-2</v>
      </c>
      <c r="AE4630" s="106">
        <f t="shared" si="873"/>
        <v>13.574444444444445</v>
      </c>
      <c r="AF4630" s="105">
        <f t="shared" si="874"/>
        <v>67.872222222222263</v>
      </c>
      <c r="AG4630" s="105">
        <f t="shared" si="875"/>
        <v>575.12777777777774</v>
      </c>
      <c r="AH4630" s="104"/>
      <c r="AI4630" s="104"/>
      <c r="AJ4630" s="104"/>
      <c r="AK4630" s="104"/>
      <c r="AL4630" s="104"/>
      <c r="AM4630" s="104"/>
      <c r="AN4630" s="104"/>
      <c r="AO4630" s="104"/>
      <c r="AP4630" s="104"/>
      <c r="AQ4630" s="104"/>
      <c r="AR4630" s="104"/>
      <c r="AS4630" s="104"/>
      <c r="AT4630" s="104"/>
      <c r="AU4630" s="104"/>
      <c r="AV4630" s="104"/>
      <c r="AW4630" s="104"/>
      <c r="AX4630" s="104"/>
      <c r="AY4630" s="104"/>
      <c r="AZ4630" s="104"/>
      <c r="BA4630" s="104"/>
      <c r="BB4630" s="104"/>
      <c r="BC4630" s="104"/>
      <c r="BD4630" s="104"/>
      <c r="BE4630" s="104"/>
      <c r="BF4630" s="104"/>
      <c r="BG4630" s="104"/>
      <c r="BH4630" s="104"/>
      <c r="BI4630" s="104"/>
      <c r="BJ4630" s="104"/>
      <c r="BK4630" s="104"/>
      <c r="BL4630" s="104"/>
      <c r="BM4630" s="104"/>
      <c r="BN4630" s="104"/>
      <c r="BO4630" s="104"/>
      <c r="BP4630" s="104"/>
      <c r="BQ4630" s="104"/>
      <c r="BR4630" s="104"/>
      <c r="BS4630" s="104"/>
      <c r="BT4630" s="104"/>
      <c r="BU4630" s="104"/>
      <c r="BV4630" s="104"/>
      <c r="BW4630" s="104"/>
      <c r="BX4630" s="104"/>
      <c r="BY4630" s="104"/>
      <c r="BZ4630" s="104"/>
      <c r="CA4630" s="104"/>
      <c r="CB4630" s="104"/>
      <c r="CC4630" s="104"/>
      <c r="CD4630" s="104"/>
      <c r="CE4630" s="104"/>
      <c r="CF4630" s="104"/>
      <c r="CG4630" s="104"/>
      <c r="CH4630" s="104"/>
      <c r="CI4630" s="104"/>
      <c r="CJ4630" s="104"/>
      <c r="CK4630" s="104"/>
      <c r="CL4630" s="104"/>
      <c r="CM4630" s="104"/>
      <c r="CN4630" s="104"/>
      <c r="CO4630" s="104"/>
      <c r="CP4630" s="104"/>
      <c r="CQ4630" s="104"/>
      <c r="CR4630" s="104"/>
      <c r="CS4630" s="104"/>
      <c r="CT4630" s="104"/>
      <c r="CU4630" s="104"/>
      <c r="CV4630" s="104"/>
      <c r="CW4630" s="104"/>
      <c r="CX4630" s="104"/>
      <c r="CY4630" s="104"/>
      <c r="CZ4630" s="104"/>
      <c r="DA4630" s="104"/>
      <c r="DB4630" s="104"/>
      <c r="DC4630" s="104"/>
      <c r="DD4630" s="104"/>
      <c r="DE4630" s="104"/>
      <c r="DF4630" s="104"/>
      <c r="DG4630" s="104"/>
      <c r="DH4630" s="104"/>
      <c r="DI4630" s="104"/>
      <c r="DJ4630" s="104"/>
      <c r="DK4630" s="104"/>
      <c r="DL4630" s="104"/>
      <c r="DM4630" s="104"/>
      <c r="DN4630" s="104"/>
      <c r="DO4630" s="104"/>
      <c r="DP4630" s="104"/>
      <c r="DQ4630" s="104"/>
      <c r="DR4630" s="104"/>
      <c r="DS4630" s="104"/>
      <c r="DT4630" s="104"/>
      <c r="DU4630" s="104"/>
      <c r="DV4630" s="104"/>
      <c r="DW4630" s="104"/>
      <c r="DX4630" s="104"/>
      <c r="DY4630" s="104"/>
      <c r="DZ4630" s="104"/>
      <c r="EA4630" s="104"/>
      <c r="EB4630" s="104"/>
      <c r="EC4630" s="104"/>
      <c r="ED4630" s="104"/>
      <c r="EE4630" s="104"/>
      <c r="EF4630" s="104"/>
      <c r="EG4630" s="104"/>
      <c r="EH4630" s="104"/>
      <c r="EI4630" s="104"/>
      <c r="EJ4630" s="104"/>
      <c r="EK4630" s="104"/>
      <c r="EL4630" s="104"/>
      <c r="EM4630" s="104"/>
      <c r="EN4630" s="104"/>
      <c r="EO4630" s="104"/>
      <c r="EP4630" s="104"/>
      <c r="EQ4630" s="104"/>
      <c r="ER4630" s="104"/>
      <c r="ES4630" s="104"/>
      <c r="ET4630" s="104"/>
      <c r="EU4630" s="104"/>
      <c r="EV4630" s="104"/>
      <c r="EW4630" s="104"/>
      <c r="EX4630" s="104"/>
      <c r="EY4630" s="104"/>
      <c r="EZ4630" s="104"/>
      <c r="FA4630" s="104"/>
      <c r="FB4630" s="104"/>
      <c r="FC4630" s="104"/>
      <c r="FD4630" s="104"/>
      <c r="FE4630" s="104"/>
      <c r="FF4630" s="104"/>
      <c r="FG4630" s="104"/>
      <c r="FH4630" s="104"/>
      <c r="FI4630" s="104"/>
      <c r="FJ4630" s="104"/>
      <c r="FK4630" s="104"/>
      <c r="FL4630" s="104"/>
      <c r="FM4630" s="104"/>
      <c r="FN4630" s="104"/>
      <c r="FO4630" s="104"/>
      <c r="FP4630" s="104"/>
      <c r="FQ4630" s="104"/>
      <c r="FR4630" s="104"/>
      <c r="FS4630" s="104"/>
      <c r="FT4630" s="104"/>
      <c r="FU4630" s="104"/>
      <c r="FV4630" s="104"/>
      <c r="FW4630" s="104"/>
      <c r="FX4630" s="104"/>
      <c r="FY4630" s="104"/>
      <c r="FZ4630" s="104"/>
      <c r="GA4630" s="104"/>
      <c r="GB4630" s="104"/>
      <c r="GC4630" s="104"/>
      <c r="GD4630" s="104"/>
      <c r="GE4630" s="104"/>
      <c r="GF4630" s="104"/>
      <c r="GG4630" s="104"/>
      <c r="GH4630" s="104"/>
      <c r="GI4630" s="104"/>
      <c r="GJ4630" s="104"/>
      <c r="GK4630" s="104"/>
      <c r="GL4630" s="104"/>
      <c r="GM4630" s="104"/>
      <c r="GN4630" s="104"/>
      <c r="GO4630" s="104"/>
      <c r="GP4630" s="104"/>
      <c r="GQ4630" s="104"/>
      <c r="GR4630" s="104"/>
      <c r="GS4630" s="104"/>
      <c r="GT4630" s="104"/>
      <c r="GU4630" s="104"/>
      <c r="GV4630" s="104"/>
      <c r="GW4630" s="104"/>
      <c r="GX4630" s="104"/>
      <c r="GY4630" s="104"/>
      <c r="GZ4630" s="104"/>
      <c r="HA4630" s="104"/>
      <c r="HB4630" s="104"/>
      <c r="HC4630" s="104"/>
      <c r="HD4630" s="104"/>
      <c r="HE4630" s="104"/>
      <c r="HF4630" s="104"/>
      <c r="HG4630" s="104"/>
      <c r="HH4630" s="104"/>
      <c r="HI4630" s="104"/>
      <c r="HJ4630" s="104"/>
      <c r="HK4630" s="104"/>
      <c r="HL4630" s="104"/>
      <c r="HM4630" s="104"/>
      <c r="HN4630" s="104"/>
      <c r="HO4630" s="104"/>
      <c r="HP4630" s="104"/>
      <c r="HQ4630" s="104"/>
      <c r="HR4630" s="104"/>
      <c r="HS4630" s="104"/>
      <c r="HT4630" s="104"/>
      <c r="HU4630" s="104"/>
      <c r="HV4630" s="104"/>
      <c r="HW4630" s="104"/>
      <c r="HX4630" s="104"/>
      <c r="HY4630" s="104"/>
      <c r="HZ4630" s="104"/>
      <c r="IA4630" s="104"/>
      <c r="IB4630" s="104"/>
      <c r="IC4630" s="104"/>
      <c r="ID4630" s="104"/>
      <c r="IE4630" s="104"/>
      <c r="IF4630" s="104"/>
      <c r="IG4630" s="104"/>
      <c r="IH4630" s="104"/>
      <c r="II4630" s="104"/>
      <c r="IJ4630" s="104"/>
      <c r="IK4630" s="104"/>
      <c r="IL4630" s="104"/>
      <c r="IM4630" s="104"/>
      <c r="IN4630" s="104"/>
      <c r="IO4630" s="104"/>
      <c r="IP4630" s="104"/>
      <c r="IQ4630" s="104"/>
      <c r="IR4630" s="104"/>
      <c r="IS4630" s="104"/>
      <c r="IT4630" s="104"/>
      <c r="IU4630" s="104"/>
      <c r="IV4630" s="104"/>
      <c r="IW4630" s="104"/>
      <c r="IX4630" s="104"/>
      <c r="IY4630" s="104"/>
      <c r="IZ4630" s="104"/>
      <c r="JA4630" s="104"/>
      <c r="JB4630" s="104"/>
      <c r="JC4630" s="104"/>
      <c r="JD4630" s="104"/>
      <c r="JE4630" s="104"/>
      <c r="JF4630" s="104"/>
      <c r="JG4630" s="104"/>
      <c r="JH4630" s="104"/>
      <c r="JI4630" s="104"/>
      <c r="JJ4630" s="104"/>
      <c r="JK4630" s="104"/>
      <c r="JL4630" s="104"/>
      <c r="JM4630" s="104"/>
      <c r="JN4630" s="104"/>
      <c r="JO4630" s="104"/>
      <c r="JP4630" s="104"/>
      <c r="JQ4630" s="104"/>
      <c r="JR4630" s="104"/>
      <c r="JS4630" s="104"/>
      <c r="JT4630" s="104"/>
      <c r="JU4630" s="104"/>
      <c r="JV4630" s="104"/>
      <c r="JW4630" s="104"/>
      <c r="JX4630" s="104"/>
      <c r="JY4630" s="104"/>
      <c r="JZ4630" s="104"/>
      <c r="KA4630" s="104"/>
      <c r="KB4630" s="104"/>
      <c r="KC4630" s="104"/>
      <c r="KD4630" s="104"/>
      <c r="KE4630" s="104"/>
      <c r="KF4630" s="104"/>
      <c r="KG4630" s="104"/>
      <c r="KH4630" s="104"/>
      <c r="KI4630" s="104"/>
      <c r="KJ4630" s="104"/>
      <c r="KK4630" s="104"/>
      <c r="KL4630" s="104"/>
      <c r="KM4630" s="104"/>
      <c r="KN4630" s="104"/>
      <c r="KO4630" s="104"/>
      <c r="KP4630" s="104"/>
      <c r="KQ4630" s="104"/>
      <c r="KR4630" s="104"/>
      <c r="KS4630" s="104"/>
      <c r="KT4630" s="104"/>
      <c r="KU4630" s="104"/>
      <c r="KV4630" s="104"/>
      <c r="KW4630" s="104"/>
      <c r="KX4630" s="104"/>
      <c r="KY4630" s="104"/>
      <c r="KZ4630" s="104"/>
      <c r="LA4630" s="104"/>
      <c r="LB4630" s="104"/>
      <c r="LC4630" s="104"/>
      <c r="LD4630" s="104"/>
      <c r="LE4630" s="104"/>
      <c r="LF4630" s="104"/>
      <c r="LG4630" s="104"/>
      <c r="LH4630" s="104"/>
      <c r="LI4630" s="104"/>
      <c r="LJ4630" s="104"/>
      <c r="LK4630" s="104"/>
      <c r="LL4630" s="104"/>
      <c r="LM4630" s="104"/>
      <c r="LN4630" s="104"/>
      <c r="LO4630" s="104"/>
      <c r="LP4630" s="104"/>
      <c r="LQ4630" s="104"/>
      <c r="LR4630" s="104"/>
      <c r="LS4630" s="104"/>
      <c r="LT4630" s="104"/>
      <c r="LU4630" s="104"/>
      <c r="LV4630" s="104"/>
      <c r="LW4630" s="104"/>
      <c r="LX4630" s="104"/>
      <c r="LY4630" s="104"/>
      <c r="LZ4630" s="104"/>
      <c r="MA4630" s="104"/>
      <c r="MB4630" s="104"/>
      <c r="MC4630" s="104"/>
      <c r="MD4630" s="104"/>
      <c r="ME4630" s="104"/>
      <c r="MF4630" s="104"/>
      <c r="MG4630" s="104"/>
      <c r="MH4630" s="104"/>
      <c r="MI4630" s="104"/>
      <c r="MJ4630" s="104"/>
      <c r="MK4630" s="104"/>
      <c r="ML4630" s="104"/>
      <c r="MM4630" s="104"/>
      <c r="MN4630" s="104"/>
      <c r="MO4630" s="104"/>
      <c r="MP4630" s="104"/>
      <c r="MQ4630" s="104"/>
      <c r="MR4630" s="104"/>
      <c r="MS4630" s="104"/>
      <c r="MT4630" s="104"/>
      <c r="MU4630" s="104"/>
      <c r="MV4630" s="104"/>
      <c r="MW4630" s="104"/>
      <c r="MX4630" s="104"/>
      <c r="MY4630" s="104"/>
      <c r="MZ4630" s="104"/>
      <c r="NA4630" s="104"/>
      <c r="NB4630" s="104"/>
      <c r="NC4630" s="104"/>
      <c r="ND4630" s="104"/>
      <c r="NE4630" s="104"/>
      <c r="NF4630" s="104"/>
      <c r="NG4630" s="104"/>
      <c r="NH4630" s="104"/>
      <c r="NI4630" s="104"/>
      <c r="NJ4630" s="104"/>
      <c r="NK4630" s="104"/>
      <c r="NL4630" s="104"/>
      <c r="NM4630" s="104"/>
      <c r="NN4630" s="104"/>
      <c r="NO4630" s="104"/>
      <c r="NP4630" s="104"/>
      <c r="NQ4630" s="104"/>
      <c r="NR4630" s="104"/>
      <c r="NS4630" s="104"/>
      <c r="NT4630" s="104"/>
      <c r="NU4630" s="104"/>
      <c r="NV4630" s="104"/>
      <c r="NW4630" s="104"/>
      <c r="NX4630" s="104"/>
      <c r="NY4630" s="104"/>
      <c r="NZ4630" s="104"/>
      <c r="OA4630" s="104"/>
      <c r="OB4630" s="104"/>
      <c r="OC4630" s="104"/>
      <c r="OD4630" s="104"/>
      <c r="OE4630" s="104"/>
      <c r="OF4630" s="104"/>
      <c r="OG4630" s="104"/>
      <c r="OH4630" s="104"/>
      <c r="OI4630" s="104"/>
      <c r="OJ4630" s="104"/>
      <c r="OK4630" s="104"/>
      <c r="OL4630" s="104"/>
      <c r="OM4630" s="104"/>
      <c r="ON4630" s="104"/>
      <c r="OO4630" s="104"/>
      <c r="OP4630" s="104"/>
      <c r="OQ4630" s="104"/>
      <c r="OR4630" s="104"/>
      <c r="OS4630" s="104"/>
      <c r="OT4630" s="104"/>
      <c r="OU4630" s="104"/>
      <c r="OV4630" s="104"/>
      <c r="OW4630" s="104"/>
      <c r="OX4630" s="104"/>
      <c r="OY4630" s="104"/>
      <c r="OZ4630" s="104"/>
      <c r="PA4630" s="104"/>
      <c r="PB4630" s="104"/>
      <c r="PC4630" s="104"/>
      <c r="PD4630" s="104"/>
      <c r="PE4630" s="104"/>
      <c r="PF4630" s="104"/>
      <c r="PG4630" s="104"/>
      <c r="PH4630" s="104"/>
      <c r="PI4630" s="104"/>
      <c r="PJ4630" s="104"/>
      <c r="PK4630" s="104"/>
      <c r="PL4630" s="104"/>
      <c r="PM4630" s="104"/>
      <c r="PN4630" s="104"/>
      <c r="PO4630" s="104"/>
      <c r="PP4630" s="104"/>
      <c r="PQ4630" s="104"/>
      <c r="PR4630" s="104"/>
      <c r="PS4630" s="104"/>
      <c r="PT4630" s="104"/>
      <c r="PU4630" s="104"/>
      <c r="PV4630" s="104"/>
      <c r="PW4630" s="104"/>
      <c r="PX4630" s="104"/>
      <c r="PY4630" s="104"/>
      <c r="PZ4630" s="104"/>
      <c r="QA4630" s="104"/>
      <c r="QB4630" s="104"/>
      <c r="QC4630" s="104"/>
      <c r="QD4630" s="104"/>
      <c r="QE4630" s="104"/>
      <c r="QF4630" s="104"/>
      <c r="QG4630" s="104"/>
      <c r="QH4630" s="104"/>
      <c r="QI4630" s="104"/>
      <c r="QJ4630" s="104"/>
      <c r="QK4630" s="104"/>
      <c r="QL4630" s="104"/>
      <c r="QM4630" s="104"/>
      <c r="QN4630" s="104"/>
      <c r="QO4630" s="104"/>
      <c r="QP4630" s="104"/>
      <c r="QQ4630" s="104"/>
      <c r="QR4630" s="104"/>
      <c r="QS4630" s="104"/>
      <c r="QT4630" s="104"/>
      <c r="QU4630" s="104"/>
      <c r="QV4630" s="104"/>
      <c r="QW4630" s="104"/>
      <c r="QX4630" s="104"/>
      <c r="QY4630" s="104"/>
      <c r="QZ4630" s="104"/>
      <c r="RA4630" s="104"/>
      <c r="RB4630" s="104"/>
      <c r="RC4630" s="104"/>
      <c r="RD4630" s="104"/>
      <c r="RE4630" s="104"/>
      <c r="RF4630" s="104"/>
      <c r="RG4630" s="104"/>
      <c r="RH4630" s="104"/>
      <c r="RI4630" s="104"/>
      <c r="RJ4630" s="104"/>
      <c r="RK4630" s="104"/>
      <c r="RL4630" s="104"/>
      <c r="RM4630" s="104"/>
      <c r="RN4630" s="104"/>
      <c r="RO4630" s="104"/>
      <c r="RP4630" s="104"/>
      <c r="RQ4630" s="104"/>
      <c r="RR4630" s="104"/>
      <c r="RS4630" s="104"/>
      <c r="RT4630" s="104"/>
      <c r="RU4630" s="104"/>
      <c r="RV4630" s="104"/>
      <c r="RW4630" s="104"/>
      <c r="RX4630" s="104"/>
      <c r="RY4630" s="104"/>
      <c r="RZ4630" s="104"/>
      <c r="SA4630" s="104"/>
      <c r="SB4630" s="104"/>
      <c r="SC4630" s="104"/>
      <c r="SD4630" s="104"/>
      <c r="SE4630" s="104"/>
      <c r="SF4630" s="104"/>
      <c r="SG4630" s="104"/>
      <c r="SH4630" s="104"/>
      <c r="SI4630" s="104"/>
      <c r="SJ4630" s="104"/>
      <c r="SK4630" s="104"/>
      <c r="SL4630" s="104"/>
      <c r="SM4630" s="104"/>
      <c r="SN4630" s="104"/>
      <c r="SO4630" s="104"/>
      <c r="SP4630" s="104"/>
      <c r="SQ4630" s="104"/>
      <c r="SR4630" s="104"/>
      <c r="SS4630" s="104"/>
      <c r="ST4630" s="104"/>
      <c r="SU4630" s="104"/>
      <c r="SV4630" s="104"/>
      <c r="SW4630" s="104"/>
      <c r="SX4630" s="104"/>
      <c r="SY4630" s="104"/>
      <c r="SZ4630" s="104"/>
      <c r="TA4630" s="104"/>
      <c r="TB4630" s="104"/>
      <c r="TC4630" s="104"/>
      <c r="TD4630" s="104"/>
      <c r="TE4630" s="104"/>
      <c r="TF4630" s="104"/>
      <c r="TG4630" s="104"/>
      <c r="TH4630" s="104"/>
      <c r="TI4630" s="104"/>
      <c r="TJ4630" s="104"/>
      <c r="TK4630" s="104"/>
      <c r="TL4630" s="104"/>
      <c r="TM4630" s="104"/>
      <c r="TN4630" s="104"/>
      <c r="TO4630" s="104"/>
      <c r="TP4630" s="104"/>
      <c r="TQ4630" s="104"/>
      <c r="TR4630" s="104"/>
      <c r="TS4630" s="104"/>
      <c r="TT4630" s="104"/>
      <c r="TU4630" s="104"/>
      <c r="TV4630" s="104"/>
      <c r="TW4630" s="104"/>
      <c r="TX4630" s="104"/>
      <c r="TY4630" s="104"/>
      <c r="TZ4630" s="104"/>
      <c r="UA4630" s="104"/>
      <c r="UB4630" s="104"/>
      <c r="UC4630" s="104"/>
      <c r="UD4630" s="104"/>
      <c r="UE4630" s="104"/>
      <c r="UF4630" s="104"/>
      <c r="UG4630" s="104"/>
      <c r="UH4630" s="104"/>
      <c r="UI4630" s="104"/>
      <c r="UJ4630" s="104"/>
      <c r="UK4630" s="104"/>
      <c r="UL4630" s="104"/>
      <c r="UM4630" s="104"/>
      <c r="UN4630" s="104"/>
      <c r="UO4630" s="104"/>
      <c r="UP4630" s="104"/>
      <c r="UQ4630" s="104"/>
      <c r="UR4630" s="104"/>
      <c r="US4630" s="104"/>
      <c r="UT4630" s="104"/>
      <c r="UU4630" s="104"/>
      <c r="UV4630" s="104"/>
      <c r="UW4630" s="104"/>
      <c r="UX4630" s="104"/>
      <c r="UY4630" s="104"/>
      <c r="UZ4630" s="104"/>
      <c r="VA4630" s="104"/>
      <c r="VB4630" s="104"/>
      <c r="VC4630" s="104"/>
      <c r="VD4630" s="104"/>
      <c r="VE4630" s="104"/>
      <c r="VF4630" s="104"/>
      <c r="VG4630" s="104"/>
      <c r="VH4630" s="104"/>
      <c r="VI4630" s="104"/>
      <c r="VJ4630" s="104"/>
      <c r="VK4630" s="104"/>
      <c r="VL4630" s="104"/>
      <c r="VM4630" s="104"/>
      <c r="VN4630" s="104"/>
      <c r="VO4630" s="104"/>
      <c r="VP4630" s="104"/>
      <c r="VQ4630" s="104"/>
      <c r="VR4630" s="104"/>
      <c r="VS4630" s="104"/>
      <c r="VT4630" s="104"/>
      <c r="VU4630" s="104"/>
      <c r="VV4630" s="104"/>
      <c r="VW4630" s="104"/>
      <c r="VX4630" s="104"/>
      <c r="VY4630" s="104"/>
      <c r="VZ4630" s="104"/>
      <c r="WA4630" s="104"/>
      <c r="WB4630" s="104"/>
      <c r="WC4630" s="104"/>
      <c r="WD4630" s="104"/>
      <c r="WE4630" s="104"/>
      <c r="WF4630" s="104"/>
      <c r="WG4630" s="104"/>
      <c r="WH4630" s="104"/>
      <c r="WI4630" s="104"/>
      <c r="WJ4630" s="104"/>
      <c r="WK4630" s="104"/>
      <c r="WL4630" s="104"/>
      <c r="WM4630" s="104"/>
      <c r="WN4630" s="104"/>
      <c r="WO4630" s="104"/>
      <c r="WP4630" s="104"/>
      <c r="WQ4630" s="104"/>
      <c r="WR4630" s="104"/>
      <c r="WS4630" s="104"/>
      <c r="WT4630" s="104"/>
      <c r="WU4630" s="104"/>
      <c r="WV4630" s="104"/>
      <c r="WW4630" s="104"/>
      <c r="WX4630" s="104"/>
      <c r="WY4630" s="104"/>
      <c r="WZ4630" s="104"/>
      <c r="XA4630" s="104"/>
      <c r="XB4630" s="104"/>
      <c r="XC4630" s="104"/>
      <c r="XD4630" s="104"/>
      <c r="XE4630" s="104"/>
      <c r="XF4630" s="104"/>
      <c r="XG4630" s="104"/>
      <c r="XH4630" s="104"/>
      <c r="XI4630" s="104"/>
      <c r="XJ4630" s="104"/>
      <c r="XK4630" s="104"/>
      <c r="XL4630" s="104"/>
      <c r="XM4630" s="104"/>
      <c r="XN4630" s="104"/>
      <c r="XO4630" s="104"/>
      <c r="XP4630" s="104"/>
      <c r="XQ4630" s="104"/>
      <c r="XR4630" s="104"/>
      <c r="XS4630" s="104"/>
      <c r="XT4630" s="104"/>
      <c r="XU4630" s="104"/>
      <c r="XV4630" s="104"/>
      <c r="XW4630" s="104"/>
      <c r="XX4630" s="104"/>
      <c r="XY4630" s="104"/>
      <c r="XZ4630" s="104"/>
      <c r="YA4630" s="104"/>
      <c r="YB4630" s="104"/>
      <c r="YC4630" s="104"/>
      <c r="YD4630" s="104"/>
      <c r="YE4630" s="104"/>
      <c r="YF4630" s="104"/>
      <c r="YG4630" s="104"/>
      <c r="YH4630" s="104"/>
      <c r="YI4630" s="104"/>
      <c r="YJ4630" s="104"/>
      <c r="YK4630" s="104"/>
      <c r="YL4630" s="104"/>
      <c r="YM4630" s="104"/>
      <c r="YN4630" s="104"/>
      <c r="YO4630" s="104"/>
      <c r="YP4630" s="104"/>
      <c r="YQ4630" s="104"/>
      <c r="YR4630" s="104"/>
      <c r="YS4630" s="104"/>
      <c r="YT4630" s="104"/>
      <c r="YU4630" s="104"/>
      <c r="YV4630" s="104"/>
      <c r="YW4630" s="104"/>
      <c r="YX4630" s="104"/>
      <c r="YY4630" s="104"/>
      <c r="YZ4630" s="104"/>
      <c r="ZA4630" s="104"/>
      <c r="ZB4630" s="104"/>
      <c r="ZC4630" s="104"/>
      <c r="ZD4630" s="104"/>
      <c r="ZE4630" s="104"/>
      <c r="ZF4630" s="104"/>
      <c r="ZG4630" s="104"/>
      <c r="ZH4630" s="104"/>
      <c r="ZI4630" s="104"/>
      <c r="ZJ4630" s="104"/>
      <c r="ZK4630" s="104"/>
      <c r="ZL4630" s="104"/>
      <c r="ZM4630" s="104"/>
      <c r="ZN4630" s="104"/>
      <c r="ZO4630" s="104"/>
      <c r="ZP4630" s="104"/>
      <c r="ZQ4630" s="104"/>
      <c r="ZR4630" s="104"/>
      <c r="ZS4630" s="104"/>
      <c r="ZT4630" s="104"/>
      <c r="ZU4630" s="104"/>
      <c r="ZV4630" s="104"/>
      <c r="ZW4630" s="104"/>
      <c r="ZX4630" s="104"/>
      <c r="ZY4630" s="104"/>
      <c r="ZZ4630" s="104"/>
      <c r="AAA4630" s="104"/>
      <c r="AAB4630" s="104"/>
      <c r="AAC4630" s="104"/>
      <c r="AAD4630" s="104"/>
      <c r="AAE4630" s="104"/>
      <c r="AAF4630" s="104"/>
      <c r="AAG4630" s="104"/>
      <c r="AAH4630" s="104"/>
      <c r="AAI4630" s="104"/>
      <c r="AAJ4630" s="104"/>
      <c r="AAK4630" s="104"/>
      <c r="AAL4630" s="104"/>
      <c r="AAM4630" s="104"/>
      <c r="AAN4630" s="104"/>
      <c r="AAO4630" s="104"/>
      <c r="AAP4630" s="104"/>
      <c r="AAQ4630" s="104"/>
      <c r="AAR4630" s="104"/>
      <c r="AAS4630" s="104"/>
      <c r="AAT4630" s="104"/>
      <c r="AAU4630" s="104"/>
      <c r="AAV4630" s="104"/>
      <c r="AAW4630" s="104"/>
      <c r="AAX4630" s="104"/>
      <c r="AAY4630" s="104"/>
      <c r="AAZ4630" s="104"/>
      <c r="ABA4630" s="104"/>
      <c r="ABB4630" s="104"/>
      <c r="ABC4630" s="104"/>
      <c r="ABD4630" s="104"/>
      <c r="ABE4630" s="104"/>
      <c r="ABF4630" s="104"/>
      <c r="ABG4630" s="104"/>
      <c r="ABH4630" s="104"/>
      <c r="ABI4630" s="104"/>
      <c r="ABJ4630" s="104"/>
      <c r="ABK4630" s="104"/>
      <c r="ABL4630" s="104"/>
      <c r="ABM4630" s="104"/>
      <c r="ABN4630" s="104"/>
      <c r="ABO4630" s="104"/>
      <c r="ABP4630" s="104"/>
      <c r="ABQ4630" s="104"/>
      <c r="ABR4630" s="104"/>
      <c r="ABS4630" s="104"/>
      <c r="ABT4630" s="104"/>
      <c r="ABU4630" s="104"/>
      <c r="ABV4630" s="104"/>
      <c r="ABW4630" s="104"/>
      <c r="ABX4630" s="104"/>
      <c r="ABY4630" s="104"/>
      <c r="ABZ4630" s="104"/>
      <c r="ACA4630" s="104"/>
      <c r="ACB4630" s="104"/>
      <c r="ACC4630" s="104"/>
      <c r="ACD4630" s="104"/>
      <c r="ACE4630" s="104"/>
      <c r="ACF4630" s="104"/>
      <c r="ACG4630" s="104"/>
      <c r="ACH4630" s="104"/>
      <c r="ACI4630" s="104"/>
      <c r="ACJ4630" s="104"/>
      <c r="ACK4630" s="104"/>
      <c r="ACL4630" s="104"/>
      <c r="ACM4630" s="104"/>
      <c r="ACN4630" s="104"/>
      <c r="ACO4630" s="104"/>
      <c r="ACP4630" s="104"/>
      <c r="ACQ4630" s="104"/>
      <c r="ACR4630" s="104"/>
      <c r="ACS4630" s="104"/>
      <c r="ACT4630" s="104"/>
      <c r="ACU4630" s="104"/>
      <c r="ACV4630" s="104"/>
      <c r="ACW4630" s="104"/>
      <c r="ACX4630" s="104"/>
      <c r="ACY4630" s="104"/>
      <c r="ACZ4630" s="104"/>
      <c r="ADA4630" s="104"/>
      <c r="ADB4630" s="104"/>
      <c r="ADC4630" s="104"/>
      <c r="ADD4630" s="104"/>
      <c r="ADE4630" s="104"/>
      <c r="ADF4630" s="104"/>
      <c r="ADG4630" s="104"/>
      <c r="ADH4630" s="104"/>
      <c r="ADI4630" s="104"/>
      <c r="ADJ4630" s="104"/>
      <c r="ADK4630" s="104"/>
      <c r="ADL4630" s="104"/>
      <c r="ADM4630" s="104"/>
      <c r="ADN4630" s="104"/>
      <c r="ADO4630" s="104"/>
      <c r="ADP4630" s="104"/>
      <c r="ADQ4630" s="104"/>
      <c r="ADR4630" s="104"/>
      <c r="ADS4630" s="104"/>
      <c r="ADT4630" s="104"/>
      <c r="ADU4630" s="104"/>
      <c r="ADV4630" s="104"/>
      <c r="ADW4630" s="104"/>
      <c r="ADX4630" s="104"/>
      <c r="ADY4630" s="104"/>
      <c r="ADZ4630" s="104"/>
      <c r="AEA4630" s="104"/>
      <c r="AEB4630" s="104"/>
      <c r="AEC4630" s="104"/>
      <c r="AED4630" s="104"/>
      <c r="AEE4630" s="104"/>
      <c r="AEF4630" s="104"/>
      <c r="AEG4630" s="104"/>
      <c r="AEH4630" s="104"/>
      <c r="AEI4630" s="104"/>
      <c r="AEJ4630" s="104"/>
      <c r="AEK4630" s="104"/>
      <c r="AEL4630" s="104"/>
      <c r="AEM4630" s="104"/>
      <c r="AEN4630" s="104"/>
      <c r="AEO4630" s="104"/>
      <c r="AEP4630" s="104"/>
      <c r="AEQ4630" s="104"/>
      <c r="AER4630" s="104"/>
      <c r="AES4630" s="104"/>
      <c r="AET4630" s="104"/>
      <c r="AEU4630" s="104"/>
      <c r="AEV4630" s="104"/>
      <c r="AEW4630" s="104"/>
      <c r="AEX4630" s="104"/>
      <c r="AEY4630" s="104"/>
      <c r="AEZ4630" s="104"/>
      <c r="AFA4630" s="104"/>
      <c r="AFB4630" s="104"/>
      <c r="AFC4630" s="104"/>
      <c r="AFD4630" s="104"/>
      <c r="AFE4630" s="104"/>
      <c r="AFF4630" s="104"/>
      <c r="AFG4630" s="104"/>
      <c r="AFH4630" s="104"/>
      <c r="AFI4630" s="104"/>
      <c r="AFJ4630" s="104"/>
      <c r="AFK4630" s="104"/>
      <c r="AFL4630" s="104"/>
      <c r="AFM4630" s="104"/>
      <c r="AFN4630" s="104"/>
      <c r="AFO4630" s="104"/>
      <c r="AFP4630" s="104"/>
      <c r="AFQ4630" s="104"/>
      <c r="AFR4630" s="104"/>
      <c r="AFS4630" s="104"/>
      <c r="AFT4630" s="104"/>
      <c r="AFU4630" s="104"/>
      <c r="AFV4630" s="104"/>
      <c r="AFW4630" s="104"/>
      <c r="AFX4630" s="104"/>
      <c r="AFY4630" s="104"/>
      <c r="AFZ4630" s="104"/>
      <c r="AGA4630" s="104"/>
      <c r="AGB4630" s="104"/>
      <c r="AGC4630" s="104"/>
      <c r="AGD4630" s="104"/>
      <c r="AGE4630" s="104"/>
      <c r="AGF4630" s="104"/>
      <c r="AGG4630" s="104"/>
      <c r="AGH4630" s="104"/>
      <c r="AGI4630" s="104"/>
      <c r="AGJ4630" s="104"/>
      <c r="AGK4630" s="104"/>
      <c r="AGL4630" s="104"/>
      <c r="AGM4630" s="104"/>
      <c r="AGN4630" s="104"/>
      <c r="AGO4630" s="104"/>
      <c r="AGP4630" s="104"/>
      <c r="AGQ4630" s="104"/>
      <c r="AGR4630" s="104"/>
      <c r="AGS4630" s="104"/>
      <c r="AGT4630" s="104"/>
      <c r="AGU4630" s="104"/>
      <c r="AGV4630" s="104"/>
      <c r="AGW4630" s="104"/>
      <c r="AGX4630" s="104"/>
      <c r="AGY4630" s="104"/>
      <c r="AGZ4630" s="104"/>
      <c r="AHA4630" s="104"/>
      <c r="AHB4630" s="104"/>
      <c r="AHC4630" s="104"/>
      <c r="AHD4630" s="104"/>
      <c r="AHE4630" s="104"/>
      <c r="AHF4630" s="104"/>
      <c r="AHG4630" s="104"/>
      <c r="AHH4630" s="104"/>
      <c r="AHI4630" s="104"/>
      <c r="AHJ4630" s="104"/>
      <c r="AHK4630" s="104"/>
      <c r="AHL4630" s="104"/>
      <c r="AHM4630" s="104"/>
      <c r="AHN4630" s="104"/>
      <c r="AHO4630" s="104"/>
      <c r="AHP4630" s="104"/>
      <c r="AHQ4630" s="104"/>
      <c r="AHR4630" s="104"/>
      <c r="AHS4630" s="104"/>
      <c r="AHT4630" s="104"/>
      <c r="AHU4630" s="104"/>
      <c r="AHV4630" s="104"/>
      <c r="AHW4630" s="104"/>
      <c r="AHX4630" s="104"/>
      <c r="AHY4630" s="104"/>
      <c r="AHZ4630" s="104"/>
      <c r="AIA4630" s="104"/>
      <c r="AIB4630" s="104"/>
      <c r="AIC4630" s="104"/>
      <c r="AID4630" s="104"/>
      <c r="AIE4630" s="104"/>
      <c r="AIF4630" s="104"/>
      <c r="AIG4630" s="104"/>
      <c r="AIH4630" s="104"/>
      <c r="AII4630" s="104"/>
      <c r="AIJ4630" s="104"/>
      <c r="AIK4630" s="104"/>
      <c r="AIL4630" s="104"/>
      <c r="AIM4630" s="104"/>
      <c r="AIN4630" s="104"/>
      <c r="AIO4630" s="104"/>
      <c r="AIP4630" s="104"/>
      <c r="AIQ4630" s="104"/>
      <c r="AIR4630" s="104"/>
      <c r="AIS4630" s="104"/>
      <c r="AIT4630" s="104"/>
      <c r="AIU4630" s="104"/>
      <c r="AIV4630" s="104"/>
      <c r="AIW4630" s="104"/>
      <c r="AIX4630" s="104"/>
      <c r="AIY4630" s="104"/>
      <c r="AIZ4630" s="104"/>
      <c r="AJA4630" s="104"/>
      <c r="AJB4630" s="104"/>
      <c r="AJC4630" s="104"/>
      <c r="AJD4630" s="104"/>
      <c r="AJE4630" s="104"/>
      <c r="AJF4630" s="104"/>
      <c r="AJG4630" s="104"/>
      <c r="AJH4630" s="104"/>
      <c r="AJI4630" s="104"/>
      <c r="AJJ4630" s="104"/>
      <c r="AJK4630" s="104"/>
      <c r="AJL4630" s="104"/>
      <c r="AJM4630" s="104"/>
      <c r="AJN4630" s="104"/>
      <c r="AJO4630" s="104"/>
      <c r="AJP4630" s="104"/>
      <c r="AJQ4630" s="104"/>
      <c r="AJR4630" s="104"/>
      <c r="AJS4630" s="104"/>
      <c r="AJT4630" s="104"/>
      <c r="AJU4630" s="104"/>
      <c r="AJV4630" s="104"/>
      <c r="AJW4630" s="104"/>
      <c r="AJX4630" s="104"/>
      <c r="AJY4630" s="104"/>
      <c r="AJZ4630" s="104"/>
      <c r="AKA4630" s="104"/>
      <c r="AKB4630" s="104"/>
      <c r="AKC4630" s="104"/>
      <c r="AKD4630" s="104"/>
      <c r="AKE4630" s="104"/>
      <c r="AKF4630" s="104"/>
      <c r="AKG4630" s="104"/>
      <c r="AKH4630" s="104"/>
      <c r="AKI4630" s="104"/>
      <c r="AKJ4630" s="104"/>
      <c r="AKK4630" s="104"/>
      <c r="AKL4630" s="104"/>
      <c r="AKM4630" s="104"/>
      <c r="AKN4630" s="104"/>
      <c r="AKO4630" s="104"/>
      <c r="AKP4630" s="104"/>
      <c r="AKQ4630" s="104"/>
      <c r="AKR4630" s="104"/>
      <c r="AKS4630" s="104"/>
      <c r="AKT4630" s="104"/>
      <c r="AKU4630" s="104"/>
      <c r="AKV4630" s="104"/>
      <c r="AKW4630" s="104"/>
      <c r="AKX4630" s="104"/>
      <c r="AKY4630" s="104"/>
      <c r="AKZ4630" s="104"/>
      <c r="ALA4630" s="104"/>
      <c r="ALB4630" s="104"/>
      <c r="ALC4630" s="104"/>
      <c r="ALD4630" s="104"/>
      <c r="ALE4630" s="104"/>
      <c r="ALF4630" s="104"/>
      <c r="ALG4630" s="104"/>
      <c r="ALH4630" s="104"/>
      <c r="ALI4630" s="104"/>
      <c r="ALJ4630" s="104"/>
      <c r="ALK4630" s="104"/>
      <c r="ALL4630" s="104"/>
      <c r="ALM4630" s="104"/>
      <c r="ALN4630" s="104"/>
      <c r="ALO4630" s="104"/>
      <c r="ALP4630" s="104"/>
      <c r="ALQ4630" s="104"/>
      <c r="ALR4630" s="104"/>
      <c r="ALS4630" s="104"/>
      <c r="ALT4630" s="104"/>
      <c r="ALU4630" s="104"/>
      <c r="ALV4630" s="104"/>
      <c r="ALW4630" s="104"/>
      <c r="ALX4630" s="104"/>
      <c r="ALY4630" s="104"/>
      <c r="ALZ4630" s="104"/>
      <c r="AMA4630" s="104"/>
      <c r="AMB4630" s="104"/>
      <c r="AMC4630" s="104"/>
      <c r="AMD4630" s="104"/>
      <c r="AME4630" s="104"/>
      <c r="AMF4630" s="104"/>
      <c r="AMG4630" s="104"/>
      <c r="AMH4630" s="104"/>
      <c r="AMI4630" s="104"/>
      <c r="AMJ4630" s="104"/>
      <c r="AMK4630" s="104"/>
      <c r="AML4630" s="104"/>
      <c r="AMM4630" s="104"/>
      <c r="AMN4630" s="104"/>
      <c r="AMO4630" s="104"/>
    </row>
    <row r="4631" spans="1:1029" s="88" customFormat="1" x14ac:dyDescent="0.35">
      <c r="A4631" s="21">
        <v>10141103</v>
      </c>
      <c r="B4631" s="115" t="s">
        <v>496</v>
      </c>
      <c r="C4631" s="115" t="s">
        <v>495</v>
      </c>
      <c r="D4631" s="21"/>
      <c r="E4631" s="114" t="str">
        <f t="shared" si="865"/>
        <v xml:space="preserve">TRANSFORMADOR AUXILIAR MARCA:POWERTECH Manga </v>
      </c>
      <c r="F4631" s="40" t="s">
        <v>530</v>
      </c>
      <c r="G4631" s="21" t="s">
        <v>529</v>
      </c>
      <c r="H4631" s="21" t="s">
        <v>528</v>
      </c>
      <c r="I4631" s="21" t="s">
        <v>527</v>
      </c>
      <c r="J4631" s="21" t="s">
        <v>549</v>
      </c>
      <c r="K4631" s="40"/>
      <c r="L4631" s="40"/>
      <c r="M4631" s="21">
        <v>315</v>
      </c>
      <c r="N4631" s="21">
        <v>6.6</v>
      </c>
      <c r="O4631" s="21">
        <v>0.4</v>
      </c>
      <c r="P4631" s="21">
        <v>3</v>
      </c>
      <c r="Q4631" s="40">
        <v>2013</v>
      </c>
      <c r="R4631" s="40" t="s">
        <v>295</v>
      </c>
      <c r="S4631" s="40" t="s">
        <v>548</v>
      </c>
      <c r="T4631" s="116">
        <v>1039</v>
      </c>
      <c r="U4631" s="111">
        <v>45</v>
      </c>
      <c r="V4631" s="113">
        <f t="shared" si="866"/>
        <v>951.26222222222225</v>
      </c>
      <c r="W4631" s="113">
        <f t="shared" si="867"/>
        <v>87.737777777777751</v>
      </c>
      <c r="X4631" s="112">
        <f t="shared" si="868"/>
        <v>87737.777777777752</v>
      </c>
      <c r="Y4631" s="111"/>
      <c r="Z4631" s="110">
        <f t="shared" si="864"/>
        <v>41</v>
      </c>
      <c r="AA4631" s="109">
        <f t="shared" si="869"/>
        <v>51.95</v>
      </c>
      <c r="AB4631" s="109">
        <f t="shared" si="870"/>
        <v>51950</v>
      </c>
      <c r="AC4631" s="108">
        <f t="shared" si="871"/>
        <v>987.05</v>
      </c>
      <c r="AD4631" s="107">
        <f t="shared" si="872"/>
        <v>2.2222222222222223E-2</v>
      </c>
      <c r="AE4631" s="106">
        <f t="shared" si="873"/>
        <v>21.934444444444445</v>
      </c>
      <c r="AF4631" s="105">
        <f t="shared" si="874"/>
        <v>109.67222222222219</v>
      </c>
      <c r="AG4631" s="105">
        <f t="shared" si="875"/>
        <v>929.32777777777778</v>
      </c>
      <c r="AH4631" s="104"/>
      <c r="AI4631" s="104"/>
      <c r="AJ4631" s="104"/>
      <c r="AK4631" s="104"/>
      <c r="AL4631" s="104"/>
      <c r="AM4631" s="104"/>
      <c r="AN4631" s="104"/>
      <c r="AO4631" s="104"/>
      <c r="AP4631" s="104"/>
      <c r="AQ4631" s="104"/>
      <c r="AR4631" s="104"/>
      <c r="AS4631" s="104"/>
      <c r="AT4631" s="104"/>
      <c r="AU4631" s="104"/>
      <c r="AV4631" s="104"/>
      <c r="AW4631" s="104"/>
      <c r="AX4631" s="104"/>
      <c r="AY4631" s="104"/>
      <c r="AZ4631" s="104"/>
      <c r="BA4631" s="104"/>
      <c r="BB4631" s="104"/>
      <c r="BC4631" s="104"/>
      <c r="BD4631" s="104"/>
      <c r="BE4631" s="104"/>
      <c r="BF4631" s="104"/>
      <c r="BG4631" s="104"/>
      <c r="BH4631" s="104"/>
      <c r="BI4631" s="104"/>
      <c r="BJ4631" s="104"/>
      <c r="BK4631" s="104"/>
      <c r="BL4631" s="104"/>
      <c r="BM4631" s="104"/>
      <c r="BN4631" s="104"/>
      <c r="BO4631" s="104"/>
      <c r="BP4631" s="104"/>
      <c r="BQ4631" s="104"/>
      <c r="BR4631" s="104"/>
      <c r="BS4631" s="104"/>
      <c r="BT4631" s="104"/>
      <c r="BU4631" s="104"/>
      <c r="BV4631" s="104"/>
      <c r="BW4631" s="104"/>
      <c r="BX4631" s="104"/>
      <c r="BY4631" s="104"/>
      <c r="BZ4631" s="104"/>
      <c r="CA4631" s="104"/>
      <c r="CB4631" s="104"/>
      <c r="CC4631" s="104"/>
      <c r="CD4631" s="104"/>
      <c r="CE4631" s="104"/>
      <c r="CF4631" s="104"/>
      <c r="CG4631" s="104"/>
      <c r="CH4631" s="104"/>
      <c r="CI4631" s="104"/>
      <c r="CJ4631" s="104"/>
      <c r="CK4631" s="104"/>
      <c r="CL4631" s="104"/>
      <c r="CM4631" s="104"/>
      <c r="CN4631" s="104"/>
      <c r="CO4631" s="104"/>
      <c r="CP4631" s="104"/>
      <c r="CQ4631" s="104"/>
      <c r="CR4631" s="104"/>
      <c r="CS4631" s="104"/>
      <c r="CT4631" s="104"/>
      <c r="CU4631" s="104"/>
      <c r="CV4631" s="104"/>
      <c r="CW4631" s="104"/>
      <c r="CX4631" s="104"/>
      <c r="CY4631" s="104"/>
      <c r="CZ4631" s="104"/>
      <c r="DA4631" s="104"/>
      <c r="DB4631" s="104"/>
      <c r="DC4631" s="104"/>
      <c r="DD4631" s="104"/>
      <c r="DE4631" s="104"/>
      <c r="DF4631" s="104"/>
      <c r="DG4631" s="104"/>
      <c r="DH4631" s="104"/>
      <c r="DI4631" s="104"/>
      <c r="DJ4631" s="104"/>
      <c r="DK4631" s="104"/>
      <c r="DL4631" s="104"/>
      <c r="DM4631" s="104"/>
      <c r="DN4631" s="104"/>
      <c r="DO4631" s="104"/>
      <c r="DP4631" s="104"/>
      <c r="DQ4631" s="104"/>
      <c r="DR4631" s="104"/>
      <c r="DS4631" s="104"/>
      <c r="DT4631" s="104"/>
      <c r="DU4631" s="104"/>
      <c r="DV4631" s="104"/>
      <c r="DW4631" s="104"/>
      <c r="DX4631" s="104"/>
      <c r="DY4631" s="104"/>
      <c r="DZ4631" s="104"/>
      <c r="EA4631" s="104"/>
      <c r="EB4631" s="104"/>
      <c r="EC4631" s="104"/>
      <c r="ED4631" s="104"/>
      <c r="EE4631" s="104"/>
      <c r="EF4631" s="104"/>
      <c r="EG4631" s="104"/>
      <c r="EH4631" s="104"/>
      <c r="EI4631" s="104"/>
      <c r="EJ4631" s="104"/>
      <c r="EK4631" s="104"/>
      <c r="EL4631" s="104"/>
      <c r="EM4631" s="104"/>
      <c r="EN4631" s="104"/>
      <c r="EO4631" s="104"/>
      <c r="EP4631" s="104"/>
      <c r="EQ4631" s="104"/>
      <c r="ER4631" s="104"/>
      <c r="ES4631" s="104"/>
      <c r="ET4631" s="104"/>
      <c r="EU4631" s="104"/>
      <c r="EV4631" s="104"/>
      <c r="EW4631" s="104"/>
      <c r="EX4631" s="104"/>
      <c r="EY4631" s="104"/>
      <c r="EZ4631" s="104"/>
      <c r="FA4631" s="104"/>
      <c r="FB4631" s="104"/>
      <c r="FC4631" s="104"/>
      <c r="FD4631" s="104"/>
      <c r="FE4631" s="104"/>
      <c r="FF4631" s="104"/>
      <c r="FG4631" s="104"/>
      <c r="FH4631" s="104"/>
      <c r="FI4631" s="104"/>
      <c r="FJ4631" s="104"/>
      <c r="FK4631" s="104"/>
      <c r="FL4631" s="104"/>
      <c r="FM4631" s="104"/>
      <c r="FN4631" s="104"/>
      <c r="FO4631" s="104"/>
      <c r="FP4631" s="104"/>
      <c r="FQ4631" s="104"/>
      <c r="FR4631" s="104"/>
      <c r="FS4631" s="104"/>
      <c r="FT4631" s="104"/>
      <c r="FU4631" s="104"/>
      <c r="FV4631" s="104"/>
      <c r="FW4631" s="104"/>
      <c r="FX4631" s="104"/>
      <c r="FY4631" s="104"/>
      <c r="FZ4631" s="104"/>
      <c r="GA4631" s="104"/>
      <c r="GB4631" s="104"/>
      <c r="GC4631" s="104"/>
      <c r="GD4631" s="104"/>
      <c r="GE4631" s="104"/>
      <c r="GF4631" s="104"/>
      <c r="GG4631" s="104"/>
      <c r="GH4631" s="104"/>
      <c r="GI4631" s="104"/>
      <c r="GJ4631" s="104"/>
      <c r="GK4631" s="104"/>
      <c r="GL4631" s="104"/>
      <c r="GM4631" s="104"/>
      <c r="GN4631" s="104"/>
      <c r="GO4631" s="104"/>
      <c r="GP4631" s="104"/>
      <c r="GQ4631" s="104"/>
      <c r="GR4631" s="104"/>
      <c r="GS4631" s="104"/>
      <c r="GT4631" s="104"/>
      <c r="GU4631" s="104"/>
      <c r="GV4631" s="104"/>
      <c r="GW4631" s="104"/>
      <c r="GX4631" s="104"/>
      <c r="GY4631" s="104"/>
      <c r="GZ4631" s="104"/>
      <c r="HA4631" s="104"/>
      <c r="HB4631" s="104"/>
      <c r="HC4631" s="104"/>
      <c r="HD4631" s="104"/>
      <c r="HE4631" s="104"/>
      <c r="HF4631" s="104"/>
      <c r="HG4631" s="104"/>
      <c r="HH4631" s="104"/>
      <c r="HI4631" s="104"/>
      <c r="HJ4631" s="104"/>
      <c r="HK4631" s="104"/>
      <c r="HL4631" s="104"/>
      <c r="HM4631" s="104"/>
      <c r="HN4631" s="104"/>
      <c r="HO4631" s="104"/>
      <c r="HP4631" s="104"/>
      <c r="HQ4631" s="104"/>
      <c r="HR4631" s="104"/>
      <c r="HS4631" s="104"/>
      <c r="HT4631" s="104"/>
      <c r="HU4631" s="104"/>
      <c r="HV4631" s="104"/>
      <c r="HW4631" s="104"/>
      <c r="HX4631" s="104"/>
      <c r="HY4631" s="104"/>
      <c r="HZ4631" s="104"/>
      <c r="IA4631" s="104"/>
      <c r="IB4631" s="104"/>
      <c r="IC4631" s="104"/>
      <c r="ID4631" s="104"/>
      <c r="IE4631" s="104"/>
      <c r="IF4631" s="104"/>
      <c r="IG4631" s="104"/>
      <c r="IH4631" s="104"/>
      <c r="II4631" s="104"/>
      <c r="IJ4631" s="104"/>
      <c r="IK4631" s="104"/>
      <c r="IL4631" s="104"/>
      <c r="IM4631" s="104"/>
      <c r="IN4631" s="104"/>
      <c r="IO4631" s="104"/>
      <c r="IP4631" s="104"/>
      <c r="IQ4631" s="104"/>
      <c r="IR4631" s="104"/>
      <c r="IS4631" s="104"/>
      <c r="IT4631" s="104"/>
      <c r="IU4631" s="104"/>
      <c r="IV4631" s="104"/>
      <c r="IW4631" s="104"/>
      <c r="IX4631" s="104"/>
      <c r="IY4631" s="104"/>
      <c r="IZ4631" s="104"/>
      <c r="JA4631" s="104"/>
      <c r="JB4631" s="104"/>
      <c r="JC4631" s="104"/>
      <c r="JD4631" s="104"/>
      <c r="JE4631" s="104"/>
      <c r="JF4631" s="104"/>
      <c r="JG4631" s="104"/>
      <c r="JH4631" s="104"/>
      <c r="JI4631" s="104"/>
      <c r="JJ4631" s="104"/>
      <c r="JK4631" s="104"/>
      <c r="JL4631" s="104"/>
      <c r="JM4631" s="104"/>
      <c r="JN4631" s="104"/>
      <c r="JO4631" s="104"/>
      <c r="JP4631" s="104"/>
      <c r="JQ4631" s="104"/>
      <c r="JR4631" s="104"/>
      <c r="JS4631" s="104"/>
      <c r="JT4631" s="104"/>
      <c r="JU4631" s="104"/>
      <c r="JV4631" s="104"/>
      <c r="JW4631" s="104"/>
      <c r="JX4631" s="104"/>
      <c r="JY4631" s="104"/>
      <c r="JZ4631" s="104"/>
      <c r="KA4631" s="104"/>
      <c r="KB4631" s="104"/>
      <c r="KC4631" s="104"/>
      <c r="KD4631" s="104"/>
      <c r="KE4631" s="104"/>
      <c r="KF4631" s="104"/>
      <c r="KG4631" s="104"/>
      <c r="KH4631" s="104"/>
      <c r="KI4631" s="104"/>
      <c r="KJ4631" s="104"/>
      <c r="KK4631" s="104"/>
      <c r="KL4631" s="104"/>
      <c r="KM4631" s="104"/>
      <c r="KN4631" s="104"/>
      <c r="KO4631" s="104"/>
      <c r="KP4631" s="104"/>
      <c r="KQ4631" s="104"/>
      <c r="KR4631" s="104"/>
      <c r="KS4631" s="104"/>
      <c r="KT4631" s="104"/>
      <c r="KU4631" s="104"/>
      <c r="KV4631" s="104"/>
      <c r="KW4631" s="104"/>
      <c r="KX4631" s="104"/>
      <c r="KY4631" s="104"/>
      <c r="KZ4631" s="104"/>
      <c r="LA4631" s="104"/>
      <c r="LB4631" s="104"/>
      <c r="LC4631" s="104"/>
      <c r="LD4631" s="104"/>
      <c r="LE4631" s="104"/>
      <c r="LF4631" s="104"/>
      <c r="LG4631" s="104"/>
      <c r="LH4631" s="104"/>
      <c r="LI4631" s="104"/>
      <c r="LJ4631" s="104"/>
      <c r="LK4631" s="104"/>
      <c r="LL4631" s="104"/>
      <c r="LM4631" s="104"/>
      <c r="LN4631" s="104"/>
      <c r="LO4631" s="104"/>
      <c r="LP4631" s="104"/>
      <c r="LQ4631" s="104"/>
      <c r="LR4631" s="104"/>
      <c r="LS4631" s="104"/>
      <c r="LT4631" s="104"/>
      <c r="LU4631" s="104"/>
      <c r="LV4631" s="104"/>
      <c r="LW4631" s="104"/>
      <c r="LX4631" s="104"/>
      <c r="LY4631" s="104"/>
      <c r="LZ4631" s="104"/>
      <c r="MA4631" s="104"/>
      <c r="MB4631" s="104"/>
      <c r="MC4631" s="104"/>
      <c r="MD4631" s="104"/>
      <c r="ME4631" s="104"/>
      <c r="MF4631" s="104"/>
      <c r="MG4631" s="104"/>
      <c r="MH4631" s="104"/>
      <c r="MI4631" s="104"/>
      <c r="MJ4631" s="104"/>
      <c r="MK4631" s="104"/>
      <c r="ML4631" s="104"/>
      <c r="MM4631" s="104"/>
      <c r="MN4631" s="104"/>
      <c r="MO4631" s="104"/>
      <c r="MP4631" s="104"/>
      <c r="MQ4631" s="104"/>
      <c r="MR4631" s="104"/>
      <c r="MS4631" s="104"/>
      <c r="MT4631" s="104"/>
      <c r="MU4631" s="104"/>
      <c r="MV4631" s="104"/>
      <c r="MW4631" s="104"/>
      <c r="MX4631" s="104"/>
      <c r="MY4631" s="104"/>
      <c r="MZ4631" s="104"/>
      <c r="NA4631" s="104"/>
      <c r="NB4631" s="104"/>
      <c r="NC4631" s="104"/>
      <c r="ND4631" s="104"/>
      <c r="NE4631" s="104"/>
      <c r="NF4631" s="104"/>
      <c r="NG4631" s="104"/>
      <c r="NH4631" s="104"/>
      <c r="NI4631" s="104"/>
      <c r="NJ4631" s="104"/>
      <c r="NK4631" s="104"/>
      <c r="NL4631" s="104"/>
      <c r="NM4631" s="104"/>
      <c r="NN4631" s="104"/>
      <c r="NO4631" s="104"/>
      <c r="NP4631" s="104"/>
      <c r="NQ4631" s="104"/>
      <c r="NR4631" s="104"/>
      <c r="NS4631" s="104"/>
      <c r="NT4631" s="104"/>
      <c r="NU4631" s="104"/>
      <c r="NV4631" s="104"/>
      <c r="NW4631" s="104"/>
      <c r="NX4631" s="104"/>
      <c r="NY4631" s="104"/>
      <c r="NZ4631" s="104"/>
      <c r="OA4631" s="104"/>
      <c r="OB4631" s="104"/>
      <c r="OC4631" s="104"/>
      <c r="OD4631" s="104"/>
      <c r="OE4631" s="104"/>
      <c r="OF4631" s="104"/>
      <c r="OG4631" s="104"/>
      <c r="OH4631" s="104"/>
      <c r="OI4631" s="104"/>
      <c r="OJ4631" s="104"/>
      <c r="OK4631" s="104"/>
      <c r="OL4631" s="104"/>
      <c r="OM4631" s="104"/>
      <c r="ON4631" s="104"/>
      <c r="OO4631" s="104"/>
      <c r="OP4631" s="104"/>
      <c r="OQ4631" s="104"/>
      <c r="OR4631" s="104"/>
      <c r="OS4631" s="104"/>
      <c r="OT4631" s="104"/>
      <c r="OU4631" s="104"/>
      <c r="OV4631" s="104"/>
      <c r="OW4631" s="104"/>
      <c r="OX4631" s="104"/>
      <c r="OY4631" s="104"/>
      <c r="OZ4631" s="104"/>
      <c r="PA4631" s="104"/>
      <c r="PB4631" s="104"/>
      <c r="PC4631" s="104"/>
      <c r="PD4631" s="104"/>
      <c r="PE4631" s="104"/>
      <c r="PF4631" s="104"/>
      <c r="PG4631" s="104"/>
      <c r="PH4631" s="104"/>
      <c r="PI4631" s="104"/>
      <c r="PJ4631" s="104"/>
      <c r="PK4631" s="104"/>
      <c r="PL4631" s="104"/>
      <c r="PM4631" s="104"/>
      <c r="PN4631" s="104"/>
      <c r="PO4631" s="104"/>
      <c r="PP4631" s="104"/>
      <c r="PQ4631" s="104"/>
      <c r="PR4631" s="104"/>
      <c r="PS4631" s="104"/>
      <c r="PT4631" s="104"/>
      <c r="PU4631" s="104"/>
      <c r="PV4631" s="104"/>
      <c r="PW4631" s="104"/>
      <c r="PX4631" s="104"/>
      <c r="PY4631" s="104"/>
      <c r="PZ4631" s="104"/>
      <c r="QA4631" s="104"/>
      <c r="QB4631" s="104"/>
      <c r="QC4631" s="104"/>
      <c r="QD4631" s="104"/>
      <c r="QE4631" s="104"/>
      <c r="QF4631" s="104"/>
      <c r="QG4631" s="104"/>
      <c r="QH4631" s="104"/>
      <c r="QI4631" s="104"/>
      <c r="QJ4631" s="104"/>
      <c r="QK4631" s="104"/>
      <c r="QL4631" s="104"/>
      <c r="QM4631" s="104"/>
      <c r="QN4631" s="104"/>
      <c r="QO4631" s="104"/>
      <c r="QP4631" s="104"/>
      <c r="QQ4631" s="104"/>
      <c r="QR4631" s="104"/>
      <c r="QS4631" s="104"/>
      <c r="QT4631" s="104"/>
      <c r="QU4631" s="104"/>
      <c r="QV4631" s="104"/>
      <c r="QW4631" s="104"/>
      <c r="QX4631" s="104"/>
      <c r="QY4631" s="104"/>
      <c r="QZ4631" s="104"/>
      <c r="RA4631" s="104"/>
      <c r="RB4631" s="104"/>
      <c r="RC4631" s="104"/>
      <c r="RD4631" s="104"/>
      <c r="RE4631" s="104"/>
      <c r="RF4631" s="104"/>
      <c r="RG4631" s="104"/>
      <c r="RH4631" s="104"/>
      <c r="RI4631" s="104"/>
      <c r="RJ4631" s="104"/>
      <c r="RK4631" s="104"/>
      <c r="RL4631" s="104"/>
      <c r="RM4631" s="104"/>
      <c r="RN4631" s="104"/>
      <c r="RO4631" s="104"/>
      <c r="RP4631" s="104"/>
      <c r="RQ4631" s="104"/>
      <c r="RR4631" s="104"/>
      <c r="RS4631" s="104"/>
      <c r="RT4631" s="104"/>
      <c r="RU4631" s="104"/>
      <c r="RV4631" s="104"/>
      <c r="RW4631" s="104"/>
      <c r="RX4631" s="104"/>
      <c r="RY4631" s="104"/>
      <c r="RZ4631" s="104"/>
      <c r="SA4631" s="104"/>
      <c r="SB4631" s="104"/>
      <c r="SC4631" s="104"/>
      <c r="SD4631" s="104"/>
      <c r="SE4631" s="104"/>
      <c r="SF4631" s="104"/>
      <c r="SG4631" s="104"/>
      <c r="SH4631" s="104"/>
      <c r="SI4631" s="104"/>
      <c r="SJ4631" s="104"/>
      <c r="SK4631" s="104"/>
      <c r="SL4631" s="104"/>
      <c r="SM4631" s="104"/>
      <c r="SN4631" s="104"/>
      <c r="SO4631" s="104"/>
      <c r="SP4631" s="104"/>
      <c r="SQ4631" s="104"/>
      <c r="SR4631" s="104"/>
      <c r="SS4631" s="104"/>
      <c r="ST4631" s="104"/>
      <c r="SU4631" s="104"/>
      <c r="SV4631" s="104"/>
      <c r="SW4631" s="104"/>
      <c r="SX4631" s="104"/>
      <c r="SY4631" s="104"/>
      <c r="SZ4631" s="104"/>
      <c r="TA4631" s="104"/>
      <c r="TB4631" s="104"/>
      <c r="TC4631" s="104"/>
      <c r="TD4631" s="104"/>
      <c r="TE4631" s="104"/>
      <c r="TF4631" s="104"/>
      <c r="TG4631" s="104"/>
      <c r="TH4631" s="104"/>
      <c r="TI4631" s="104"/>
      <c r="TJ4631" s="104"/>
      <c r="TK4631" s="104"/>
      <c r="TL4631" s="104"/>
      <c r="TM4631" s="104"/>
      <c r="TN4631" s="104"/>
      <c r="TO4631" s="104"/>
      <c r="TP4631" s="104"/>
      <c r="TQ4631" s="104"/>
      <c r="TR4631" s="104"/>
      <c r="TS4631" s="104"/>
      <c r="TT4631" s="104"/>
      <c r="TU4631" s="104"/>
      <c r="TV4631" s="104"/>
      <c r="TW4631" s="104"/>
      <c r="TX4631" s="104"/>
      <c r="TY4631" s="104"/>
      <c r="TZ4631" s="104"/>
      <c r="UA4631" s="104"/>
      <c r="UB4631" s="104"/>
      <c r="UC4631" s="104"/>
      <c r="UD4631" s="104"/>
      <c r="UE4631" s="104"/>
      <c r="UF4631" s="104"/>
      <c r="UG4631" s="104"/>
      <c r="UH4631" s="104"/>
      <c r="UI4631" s="104"/>
      <c r="UJ4631" s="104"/>
      <c r="UK4631" s="104"/>
      <c r="UL4631" s="104"/>
      <c r="UM4631" s="104"/>
      <c r="UN4631" s="104"/>
      <c r="UO4631" s="104"/>
      <c r="UP4631" s="104"/>
      <c r="UQ4631" s="104"/>
      <c r="UR4631" s="104"/>
      <c r="US4631" s="104"/>
      <c r="UT4631" s="104"/>
      <c r="UU4631" s="104"/>
      <c r="UV4631" s="104"/>
      <c r="UW4631" s="104"/>
      <c r="UX4631" s="104"/>
      <c r="UY4631" s="104"/>
      <c r="UZ4631" s="104"/>
      <c r="VA4631" s="104"/>
      <c r="VB4631" s="104"/>
      <c r="VC4631" s="104"/>
      <c r="VD4631" s="104"/>
      <c r="VE4631" s="104"/>
      <c r="VF4631" s="104"/>
      <c r="VG4631" s="104"/>
      <c r="VH4631" s="104"/>
      <c r="VI4631" s="104"/>
      <c r="VJ4631" s="104"/>
      <c r="VK4631" s="104"/>
      <c r="VL4631" s="104"/>
      <c r="VM4631" s="104"/>
      <c r="VN4631" s="104"/>
      <c r="VO4631" s="104"/>
      <c r="VP4631" s="104"/>
      <c r="VQ4631" s="104"/>
      <c r="VR4631" s="104"/>
      <c r="VS4631" s="104"/>
      <c r="VT4631" s="104"/>
      <c r="VU4631" s="104"/>
      <c r="VV4631" s="104"/>
      <c r="VW4631" s="104"/>
      <c r="VX4631" s="104"/>
      <c r="VY4631" s="104"/>
      <c r="VZ4631" s="104"/>
      <c r="WA4631" s="104"/>
      <c r="WB4631" s="104"/>
      <c r="WC4631" s="104"/>
      <c r="WD4631" s="104"/>
      <c r="WE4631" s="104"/>
      <c r="WF4631" s="104"/>
      <c r="WG4631" s="104"/>
      <c r="WH4631" s="104"/>
      <c r="WI4631" s="104"/>
      <c r="WJ4631" s="104"/>
      <c r="WK4631" s="104"/>
      <c r="WL4631" s="104"/>
      <c r="WM4631" s="104"/>
      <c r="WN4631" s="104"/>
      <c r="WO4631" s="104"/>
      <c r="WP4631" s="104"/>
      <c r="WQ4631" s="104"/>
      <c r="WR4631" s="104"/>
      <c r="WS4631" s="104"/>
      <c r="WT4631" s="104"/>
      <c r="WU4631" s="104"/>
      <c r="WV4631" s="104"/>
      <c r="WW4631" s="104"/>
      <c r="WX4631" s="104"/>
      <c r="WY4631" s="104"/>
      <c r="WZ4631" s="104"/>
      <c r="XA4631" s="104"/>
      <c r="XB4631" s="104"/>
      <c r="XC4631" s="104"/>
      <c r="XD4631" s="104"/>
      <c r="XE4631" s="104"/>
      <c r="XF4631" s="104"/>
      <c r="XG4631" s="104"/>
      <c r="XH4631" s="104"/>
      <c r="XI4631" s="104"/>
      <c r="XJ4631" s="104"/>
      <c r="XK4631" s="104"/>
      <c r="XL4631" s="104"/>
      <c r="XM4631" s="104"/>
      <c r="XN4631" s="104"/>
      <c r="XO4631" s="104"/>
      <c r="XP4631" s="104"/>
      <c r="XQ4631" s="104"/>
      <c r="XR4631" s="104"/>
      <c r="XS4631" s="104"/>
      <c r="XT4631" s="104"/>
      <c r="XU4631" s="104"/>
      <c r="XV4631" s="104"/>
      <c r="XW4631" s="104"/>
      <c r="XX4631" s="104"/>
      <c r="XY4631" s="104"/>
      <c r="XZ4631" s="104"/>
      <c r="YA4631" s="104"/>
      <c r="YB4631" s="104"/>
      <c r="YC4631" s="104"/>
      <c r="YD4631" s="104"/>
      <c r="YE4631" s="104"/>
      <c r="YF4631" s="104"/>
      <c r="YG4631" s="104"/>
      <c r="YH4631" s="104"/>
      <c r="YI4631" s="104"/>
      <c r="YJ4631" s="104"/>
      <c r="YK4631" s="104"/>
      <c r="YL4631" s="104"/>
      <c r="YM4631" s="104"/>
      <c r="YN4631" s="104"/>
      <c r="YO4631" s="104"/>
      <c r="YP4631" s="104"/>
      <c r="YQ4631" s="104"/>
      <c r="YR4631" s="104"/>
      <c r="YS4631" s="104"/>
      <c r="YT4631" s="104"/>
      <c r="YU4631" s="104"/>
      <c r="YV4631" s="104"/>
      <c r="YW4631" s="104"/>
      <c r="YX4631" s="104"/>
      <c r="YY4631" s="104"/>
      <c r="YZ4631" s="104"/>
      <c r="ZA4631" s="104"/>
      <c r="ZB4631" s="104"/>
      <c r="ZC4631" s="104"/>
      <c r="ZD4631" s="104"/>
      <c r="ZE4631" s="104"/>
      <c r="ZF4631" s="104"/>
      <c r="ZG4631" s="104"/>
      <c r="ZH4631" s="104"/>
      <c r="ZI4631" s="104"/>
      <c r="ZJ4631" s="104"/>
      <c r="ZK4631" s="104"/>
      <c r="ZL4631" s="104"/>
      <c r="ZM4631" s="104"/>
      <c r="ZN4631" s="104"/>
      <c r="ZO4631" s="104"/>
      <c r="ZP4631" s="104"/>
      <c r="ZQ4631" s="104"/>
      <c r="ZR4631" s="104"/>
      <c r="ZS4631" s="104"/>
      <c r="ZT4631" s="104"/>
      <c r="ZU4631" s="104"/>
      <c r="ZV4631" s="104"/>
      <c r="ZW4631" s="104"/>
      <c r="ZX4631" s="104"/>
      <c r="ZY4631" s="104"/>
      <c r="ZZ4631" s="104"/>
      <c r="AAA4631" s="104"/>
      <c r="AAB4631" s="104"/>
      <c r="AAC4631" s="104"/>
      <c r="AAD4631" s="104"/>
      <c r="AAE4631" s="104"/>
      <c r="AAF4631" s="104"/>
      <c r="AAG4631" s="104"/>
      <c r="AAH4631" s="104"/>
      <c r="AAI4631" s="104"/>
      <c r="AAJ4631" s="104"/>
      <c r="AAK4631" s="104"/>
      <c r="AAL4631" s="104"/>
      <c r="AAM4631" s="104"/>
      <c r="AAN4631" s="104"/>
      <c r="AAO4631" s="104"/>
      <c r="AAP4631" s="104"/>
      <c r="AAQ4631" s="104"/>
      <c r="AAR4631" s="104"/>
      <c r="AAS4631" s="104"/>
      <c r="AAT4631" s="104"/>
      <c r="AAU4631" s="104"/>
      <c r="AAV4631" s="104"/>
      <c r="AAW4631" s="104"/>
      <c r="AAX4631" s="104"/>
      <c r="AAY4631" s="104"/>
      <c r="AAZ4631" s="104"/>
      <c r="ABA4631" s="104"/>
      <c r="ABB4631" s="104"/>
      <c r="ABC4631" s="104"/>
      <c r="ABD4631" s="104"/>
      <c r="ABE4631" s="104"/>
      <c r="ABF4631" s="104"/>
      <c r="ABG4631" s="104"/>
      <c r="ABH4631" s="104"/>
      <c r="ABI4631" s="104"/>
      <c r="ABJ4631" s="104"/>
      <c r="ABK4631" s="104"/>
      <c r="ABL4631" s="104"/>
      <c r="ABM4631" s="104"/>
      <c r="ABN4631" s="104"/>
      <c r="ABO4631" s="104"/>
      <c r="ABP4631" s="104"/>
      <c r="ABQ4631" s="104"/>
      <c r="ABR4631" s="104"/>
      <c r="ABS4631" s="104"/>
      <c r="ABT4631" s="104"/>
      <c r="ABU4631" s="104"/>
      <c r="ABV4631" s="104"/>
      <c r="ABW4631" s="104"/>
      <c r="ABX4631" s="104"/>
      <c r="ABY4631" s="104"/>
      <c r="ABZ4631" s="104"/>
      <c r="ACA4631" s="104"/>
      <c r="ACB4631" s="104"/>
      <c r="ACC4631" s="104"/>
      <c r="ACD4631" s="104"/>
      <c r="ACE4631" s="104"/>
      <c r="ACF4631" s="104"/>
      <c r="ACG4631" s="104"/>
      <c r="ACH4631" s="104"/>
      <c r="ACI4631" s="104"/>
      <c r="ACJ4631" s="104"/>
      <c r="ACK4631" s="104"/>
      <c r="ACL4631" s="104"/>
      <c r="ACM4631" s="104"/>
      <c r="ACN4631" s="104"/>
      <c r="ACO4631" s="104"/>
      <c r="ACP4631" s="104"/>
      <c r="ACQ4631" s="104"/>
      <c r="ACR4631" s="104"/>
      <c r="ACS4631" s="104"/>
      <c r="ACT4631" s="104"/>
      <c r="ACU4631" s="104"/>
      <c r="ACV4631" s="104"/>
      <c r="ACW4631" s="104"/>
      <c r="ACX4631" s="104"/>
      <c r="ACY4631" s="104"/>
      <c r="ACZ4631" s="104"/>
      <c r="ADA4631" s="104"/>
      <c r="ADB4631" s="104"/>
      <c r="ADC4631" s="104"/>
      <c r="ADD4631" s="104"/>
      <c r="ADE4631" s="104"/>
      <c r="ADF4631" s="104"/>
      <c r="ADG4631" s="104"/>
      <c r="ADH4631" s="104"/>
      <c r="ADI4631" s="104"/>
      <c r="ADJ4631" s="104"/>
      <c r="ADK4631" s="104"/>
      <c r="ADL4631" s="104"/>
      <c r="ADM4631" s="104"/>
      <c r="ADN4631" s="104"/>
      <c r="ADO4631" s="104"/>
      <c r="ADP4631" s="104"/>
      <c r="ADQ4631" s="104"/>
      <c r="ADR4631" s="104"/>
      <c r="ADS4631" s="104"/>
      <c r="ADT4631" s="104"/>
      <c r="ADU4631" s="104"/>
      <c r="ADV4631" s="104"/>
      <c r="ADW4631" s="104"/>
      <c r="ADX4631" s="104"/>
      <c r="ADY4631" s="104"/>
      <c r="ADZ4631" s="104"/>
      <c r="AEA4631" s="104"/>
      <c r="AEB4631" s="104"/>
      <c r="AEC4631" s="104"/>
      <c r="AED4631" s="104"/>
      <c r="AEE4631" s="104"/>
      <c r="AEF4631" s="104"/>
      <c r="AEG4631" s="104"/>
      <c r="AEH4631" s="104"/>
      <c r="AEI4631" s="104"/>
      <c r="AEJ4631" s="104"/>
      <c r="AEK4631" s="104"/>
      <c r="AEL4631" s="104"/>
      <c r="AEM4631" s="104"/>
      <c r="AEN4631" s="104"/>
      <c r="AEO4631" s="104"/>
      <c r="AEP4631" s="104"/>
      <c r="AEQ4631" s="104"/>
      <c r="AER4631" s="104"/>
      <c r="AES4631" s="104"/>
      <c r="AET4631" s="104"/>
      <c r="AEU4631" s="104"/>
      <c r="AEV4631" s="104"/>
      <c r="AEW4631" s="104"/>
      <c r="AEX4631" s="104"/>
      <c r="AEY4631" s="104"/>
      <c r="AEZ4631" s="104"/>
      <c r="AFA4631" s="104"/>
      <c r="AFB4631" s="104"/>
      <c r="AFC4631" s="104"/>
      <c r="AFD4631" s="104"/>
      <c r="AFE4631" s="104"/>
      <c r="AFF4631" s="104"/>
      <c r="AFG4631" s="104"/>
      <c r="AFH4631" s="104"/>
      <c r="AFI4631" s="104"/>
      <c r="AFJ4631" s="104"/>
      <c r="AFK4631" s="104"/>
      <c r="AFL4631" s="104"/>
      <c r="AFM4631" s="104"/>
      <c r="AFN4631" s="104"/>
      <c r="AFO4631" s="104"/>
      <c r="AFP4631" s="104"/>
      <c r="AFQ4631" s="104"/>
      <c r="AFR4631" s="104"/>
      <c r="AFS4631" s="104"/>
      <c r="AFT4631" s="104"/>
      <c r="AFU4631" s="104"/>
      <c r="AFV4631" s="104"/>
      <c r="AFW4631" s="104"/>
      <c r="AFX4631" s="104"/>
      <c r="AFY4631" s="104"/>
      <c r="AFZ4631" s="104"/>
      <c r="AGA4631" s="104"/>
      <c r="AGB4631" s="104"/>
      <c r="AGC4631" s="104"/>
      <c r="AGD4631" s="104"/>
      <c r="AGE4631" s="104"/>
      <c r="AGF4631" s="104"/>
      <c r="AGG4631" s="104"/>
      <c r="AGH4631" s="104"/>
      <c r="AGI4631" s="104"/>
      <c r="AGJ4631" s="104"/>
      <c r="AGK4631" s="104"/>
      <c r="AGL4631" s="104"/>
      <c r="AGM4631" s="104"/>
      <c r="AGN4631" s="104"/>
      <c r="AGO4631" s="104"/>
      <c r="AGP4631" s="104"/>
      <c r="AGQ4631" s="104"/>
      <c r="AGR4631" s="104"/>
      <c r="AGS4631" s="104"/>
      <c r="AGT4631" s="104"/>
      <c r="AGU4631" s="104"/>
      <c r="AGV4631" s="104"/>
      <c r="AGW4631" s="104"/>
      <c r="AGX4631" s="104"/>
      <c r="AGY4631" s="104"/>
      <c r="AGZ4631" s="104"/>
      <c r="AHA4631" s="104"/>
      <c r="AHB4631" s="104"/>
      <c r="AHC4631" s="104"/>
      <c r="AHD4631" s="104"/>
      <c r="AHE4631" s="104"/>
      <c r="AHF4631" s="104"/>
      <c r="AHG4631" s="104"/>
      <c r="AHH4631" s="104"/>
      <c r="AHI4631" s="104"/>
      <c r="AHJ4631" s="104"/>
      <c r="AHK4631" s="104"/>
      <c r="AHL4631" s="104"/>
      <c r="AHM4631" s="104"/>
      <c r="AHN4631" s="104"/>
      <c r="AHO4631" s="104"/>
      <c r="AHP4631" s="104"/>
      <c r="AHQ4631" s="104"/>
      <c r="AHR4631" s="104"/>
      <c r="AHS4631" s="104"/>
      <c r="AHT4631" s="104"/>
      <c r="AHU4631" s="104"/>
      <c r="AHV4631" s="104"/>
      <c r="AHW4631" s="104"/>
      <c r="AHX4631" s="104"/>
      <c r="AHY4631" s="104"/>
      <c r="AHZ4631" s="104"/>
      <c r="AIA4631" s="104"/>
      <c r="AIB4631" s="104"/>
      <c r="AIC4631" s="104"/>
      <c r="AID4631" s="104"/>
      <c r="AIE4631" s="104"/>
      <c r="AIF4631" s="104"/>
      <c r="AIG4631" s="104"/>
      <c r="AIH4631" s="104"/>
      <c r="AII4631" s="104"/>
      <c r="AIJ4631" s="104"/>
      <c r="AIK4631" s="104"/>
      <c r="AIL4631" s="104"/>
      <c r="AIM4631" s="104"/>
      <c r="AIN4631" s="104"/>
      <c r="AIO4631" s="104"/>
      <c r="AIP4631" s="104"/>
      <c r="AIQ4631" s="104"/>
      <c r="AIR4631" s="104"/>
      <c r="AIS4631" s="104"/>
      <c r="AIT4631" s="104"/>
      <c r="AIU4631" s="104"/>
      <c r="AIV4631" s="104"/>
      <c r="AIW4631" s="104"/>
      <c r="AIX4631" s="104"/>
      <c r="AIY4631" s="104"/>
      <c r="AIZ4631" s="104"/>
      <c r="AJA4631" s="104"/>
      <c r="AJB4631" s="104"/>
      <c r="AJC4631" s="104"/>
      <c r="AJD4631" s="104"/>
      <c r="AJE4631" s="104"/>
      <c r="AJF4631" s="104"/>
      <c r="AJG4631" s="104"/>
      <c r="AJH4631" s="104"/>
      <c r="AJI4631" s="104"/>
      <c r="AJJ4631" s="104"/>
      <c r="AJK4631" s="104"/>
      <c r="AJL4631" s="104"/>
      <c r="AJM4631" s="104"/>
      <c r="AJN4631" s="104"/>
      <c r="AJO4631" s="104"/>
      <c r="AJP4631" s="104"/>
      <c r="AJQ4631" s="104"/>
      <c r="AJR4631" s="104"/>
      <c r="AJS4631" s="104"/>
      <c r="AJT4631" s="104"/>
      <c r="AJU4631" s="104"/>
      <c r="AJV4631" s="104"/>
      <c r="AJW4631" s="104"/>
      <c r="AJX4631" s="104"/>
      <c r="AJY4631" s="104"/>
      <c r="AJZ4631" s="104"/>
      <c r="AKA4631" s="104"/>
      <c r="AKB4631" s="104"/>
      <c r="AKC4631" s="104"/>
      <c r="AKD4631" s="104"/>
      <c r="AKE4631" s="104"/>
      <c r="AKF4631" s="104"/>
      <c r="AKG4631" s="104"/>
      <c r="AKH4631" s="104"/>
      <c r="AKI4631" s="104"/>
      <c r="AKJ4631" s="104"/>
      <c r="AKK4631" s="104"/>
      <c r="AKL4631" s="104"/>
      <c r="AKM4631" s="104"/>
      <c r="AKN4631" s="104"/>
      <c r="AKO4631" s="104"/>
      <c r="AKP4631" s="104"/>
      <c r="AKQ4631" s="104"/>
      <c r="AKR4631" s="104"/>
      <c r="AKS4631" s="104"/>
      <c r="AKT4631" s="104"/>
      <c r="AKU4631" s="104"/>
      <c r="AKV4631" s="104"/>
      <c r="AKW4631" s="104"/>
      <c r="AKX4631" s="104"/>
      <c r="AKY4631" s="104"/>
      <c r="AKZ4631" s="104"/>
      <c r="ALA4631" s="104"/>
      <c r="ALB4631" s="104"/>
      <c r="ALC4631" s="104"/>
      <c r="ALD4631" s="104"/>
      <c r="ALE4631" s="104"/>
      <c r="ALF4631" s="104"/>
      <c r="ALG4631" s="104"/>
      <c r="ALH4631" s="104"/>
      <c r="ALI4631" s="104"/>
      <c r="ALJ4631" s="104"/>
      <c r="ALK4631" s="104"/>
      <c r="ALL4631" s="104"/>
      <c r="ALM4631" s="104"/>
      <c r="ALN4631" s="104"/>
      <c r="ALO4631" s="104"/>
      <c r="ALP4631" s="104"/>
      <c r="ALQ4631" s="104"/>
      <c r="ALR4631" s="104"/>
      <c r="ALS4631" s="104"/>
      <c r="ALT4631" s="104"/>
      <c r="ALU4631" s="104"/>
      <c r="ALV4631" s="104"/>
      <c r="ALW4631" s="104"/>
      <c r="ALX4631" s="104"/>
      <c r="ALY4631" s="104"/>
      <c r="ALZ4631" s="104"/>
      <c r="AMA4631" s="104"/>
      <c r="AMB4631" s="104"/>
      <c r="AMC4631" s="104"/>
      <c r="AMD4631" s="104"/>
      <c r="AME4631" s="104"/>
      <c r="AMF4631" s="104"/>
      <c r="AMG4631" s="104"/>
      <c r="AMH4631" s="104"/>
      <c r="AMI4631" s="104"/>
      <c r="AMJ4631" s="104"/>
      <c r="AMK4631" s="104"/>
      <c r="AML4631" s="104"/>
      <c r="AMM4631" s="104"/>
      <c r="AMN4631" s="104"/>
      <c r="AMO4631" s="104"/>
    </row>
    <row r="4632" spans="1:1029" s="88" customFormat="1" x14ac:dyDescent="0.35">
      <c r="A4632" s="21">
        <v>10141103</v>
      </c>
      <c r="B4632" s="176" t="s">
        <v>496</v>
      </c>
      <c r="C4632" s="115" t="s">
        <v>495</v>
      </c>
      <c r="D4632" s="61" t="s">
        <v>547</v>
      </c>
      <c r="E4632" s="114" t="str">
        <f t="shared" si="865"/>
        <v>TRANSFORMADOR AUXILIAR MARCA:TGOOD NAMPULA 220Kv AT 2</v>
      </c>
      <c r="F4632" s="225"/>
      <c r="G4632" s="61" t="s">
        <v>546</v>
      </c>
      <c r="H4632" s="21" t="s">
        <v>545</v>
      </c>
      <c r="I4632" s="61"/>
      <c r="J4632" s="61"/>
      <c r="K4632" s="294" t="s">
        <v>206</v>
      </c>
      <c r="L4632" s="294" t="s">
        <v>205</v>
      </c>
      <c r="M4632" s="40" t="s">
        <v>544</v>
      </c>
      <c r="N4632" s="21" t="s">
        <v>204</v>
      </c>
      <c r="O4632" s="21" t="s">
        <v>362</v>
      </c>
      <c r="P4632" s="61">
        <v>3</v>
      </c>
      <c r="Q4632" s="225">
        <v>2013</v>
      </c>
      <c r="R4632" s="225" t="s">
        <v>543</v>
      </c>
      <c r="S4632" s="225" t="s">
        <v>542</v>
      </c>
      <c r="T4632" s="116">
        <v>1200</v>
      </c>
      <c r="U4632" s="111">
        <v>45</v>
      </c>
      <c r="V4632" s="113">
        <f t="shared" si="866"/>
        <v>1098.6666666666667</v>
      </c>
      <c r="W4632" s="113">
        <f t="shared" si="867"/>
        <v>101.33333333333326</v>
      </c>
      <c r="X4632" s="112">
        <f t="shared" si="868"/>
        <v>101333.33333333326</v>
      </c>
      <c r="Y4632" s="111"/>
      <c r="Z4632" s="110">
        <f t="shared" si="864"/>
        <v>41</v>
      </c>
      <c r="AA4632" s="109">
        <f t="shared" si="869"/>
        <v>60</v>
      </c>
      <c r="AB4632" s="109">
        <f t="shared" si="870"/>
        <v>60000</v>
      </c>
      <c r="AC4632" s="108">
        <f t="shared" si="871"/>
        <v>1140</v>
      </c>
      <c r="AD4632" s="107">
        <f t="shared" si="872"/>
        <v>2.2222222222222223E-2</v>
      </c>
      <c r="AE4632" s="106">
        <f t="shared" si="873"/>
        <v>25.333333333333336</v>
      </c>
      <c r="AF4632" s="105">
        <f t="shared" si="874"/>
        <v>126.6666666666666</v>
      </c>
      <c r="AG4632" s="105">
        <f t="shared" si="875"/>
        <v>1073.3333333333335</v>
      </c>
      <c r="AH4632" s="104"/>
      <c r="AI4632" s="104"/>
      <c r="AJ4632" s="104"/>
      <c r="AK4632" s="104"/>
      <c r="AL4632" s="104"/>
      <c r="AM4632" s="104"/>
      <c r="AN4632" s="104"/>
      <c r="AO4632" s="104"/>
      <c r="AP4632" s="104"/>
      <c r="AQ4632" s="104"/>
      <c r="AR4632" s="104"/>
      <c r="AS4632" s="104"/>
      <c r="AT4632" s="104"/>
      <c r="AU4632" s="104"/>
      <c r="AV4632" s="104"/>
      <c r="AW4632" s="104"/>
      <c r="AX4632" s="104"/>
      <c r="AY4632" s="104"/>
      <c r="AZ4632" s="104"/>
      <c r="BA4632" s="104"/>
      <c r="BB4632" s="104"/>
      <c r="BC4632" s="104"/>
      <c r="BD4632" s="104"/>
      <c r="BE4632" s="104"/>
      <c r="BF4632" s="104"/>
      <c r="BG4632" s="104"/>
      <c r="BH4632" s="104"/>
      <c r="BI4632" s="104"/>
      <c r="BJ4632" s="104"/>
      <c r="BK4632" s="104"/>
      <c r="BL4632" s="104"/>
      <c r="BM4632" s="104"/>
      <c r="BN4632" s="104"/>
      <c r="BO4632" s="104"/>
      <c r="BP4632" s="104"/>
      <c r="BQ4632" s="104"/>
      <c r="BR4632" s="104"/>
      <c r="BS4632" s="104"/>
      <c r="BT4632" s="104"/>
      <c r="BU4632" s="104"/>
      <c r="BV4632" s="104"/>
      <c r="BW4632" s="104"/>
      <c r="BX4632" s="104"/>
      <c r="BY4632" s="104"/>
      <c r="BZ4632" s="104"/>
      <c r="CA4632" s="104"/>
      <c r="CB4632" s="104"/>
      <c r="CC4632" s="104"/>
      <c r="CD4632" s="104"/>
      <c r="CE4632" s="104"/>
      <c r="CF4632" s="104"/>
      <c r="CG4632" s="104"/>
      <c r="CH4632" s="104"/>
      <c r="CI4632" s="104"/>
      <c r="CJ4632" s="104"/>
      <c r="CK4632" s="104"/>
      <c r="CL4632" s="104"/>
      <c r="CM4632" s="104"/>
      <c r="CN4632" s="104"/>
      <c r="CO4632" s="104"/>
      <c r="CP4632" s="104"/>
      <c r="CQ4632" s="104"/>
      <c r="CR4632" s="104"/>
      <c r="CS4632" s="104"/>
      <c r="CT4632" s="104"/>
      <c r="CU4632" s="104"/>
      <c r="CV4632" s="104"/>
      <c r="CW4632" s="104"/>
      <c r="CX4632" s="104"/>
      <c r="CY4632" s="104"/>
      <c r="CZ4632" s="104"/>
      <c r="DA4632" s="104"/>
      <c r="DB4632" s="104"/>
      <c r="DC4632" s="104"/>
      <c r="DD4632" s="104"/>
      <c r="DE4632" s="104"/>
      <c r="DF4632" s="104"/>
      <c r="DG4632" s="104"/>
      <c r="DH4632" s="104"/>
      <c r="DI4632" s="104"/>
      <c r="DJ4632" s="104"/>
      <c r="DK4632" s="104"/>
      <c r="DL4632" s="104"/>
      <c r="DM4632" s="104"/>
      <c r="DN4632" s="104"/>
      <c r="DO4632" s="104"/>
      <c r="DP4632" s="104"/>
      <c r="DQ4632" s="104"/>
      <c r="DR4632" s="104"/>
      <c r="DS4632" s="104"/>
      <c r="DT4632" s="104"/>
      <c r="DU4632" s="104"/>
      <c r="DV4632" s="104"/>
      <c r="DW4632" s="104"/>
      <c r="DX4632" s="104"/>
      <c r="DY4632" s="104"/>
      <c r="DZ4632" s="104"/>
      <c r="EA4632" s="104"/>
      <c r="EB4632" s="104"/>
      <c r="EC4632" s="104"/>
      <c r="ED4632" s="104"/>
      <c r="EE4632" s="104"/>
      <c r="EF4632" s="104"/>
      <c r="EG4632" s="104"/>
      <c r="EH4632" s="104"/>
      <c r="EI4632" s="104"/>
      <c r="EJ4632" s="104"/>
      <c r="EK4632" s="104"/>
      <c r="EL4632" s="104"/>
      <c r="EM4632" s="104"/>
      <c r="EN4632" s="104"/>
      <c r="EO4632" s="104"/>
      <c r="EP4632" s="104"/>
      <c r="EQ4632" s="104"/>
      <c r="ER4632" s="104"/>
      <c r="ES4632" s="104"/>
      <c r="ET4632" s="104"/>
      <c r="EU4632" s="104"/>
      <c r="EV4632" s="104"/>
      <c r="EW4632" s="104"/>
      <c r="EX4632" s="104"/>
      <c r="EY4632" s="104"/>
      <c r="EZ4632" s="104"/>
      <c r="FA4632" s="104"/>
      <c r="FB4632" s="104"/>
      <c r="FC4632" s="104"/>
      <c r="FD4632" s="104"/>
      <c r="FE4632" s="104"/>
      <c r="FF4632" s="104"/>
      <c r="FG4632" s="104"/>
      <c r="FH4632" s="104"/>
      <c r="FI4632" s="104"/>
      <c r="FJ4632" s="104"/>
      <c r="FK4632" s="104"/>
      <c r="FL4632" s="104"/>
      <c r="FM4632" s="104"/>
      <c r="FN4632" s="104"/>
      <c r="FO4632" s="104"/>
      <c r="FP4632" s="104"/>
      <c r="FQ4632" s="104"/>
      <c r="FR4632" s="104"/>
      <c r="FS4632" s="104"/>
      <c r="FT4632" s="104"/>
      <c r="FU4632" s="104"/>
      <c r="FV4632" s="104"/>
      <c r="FW4632" s="104"/>
      <c r="FX4632" s="104"/>
      <c r="FY4632" s="104"/>
      <c r="FZ4632" s="104"/>
      <c r="GA4632" s="104"/>
      <c r="GB4632" s="104"/>
      <c r="GC4632" s="104"/>
      <c r="GD4632" s="104"/>
      <c r="GE4632" s="104"/>
      <c r="GF4632" s="104"/>
      <c r="GG4632" s="104"/>
      <c r="GH4632" s="104"/>
      <c r="GI4632" s="104"/>
      <c r="GJ4632" s="104"/>
      <c r="GK4632" s="104"/>
      <c r="GL4632" s="104"/>
      <c r="GM4632" s="104"/>
      <c r="GN4632" s="104"/>
      <c r="GO4632" s="104"/>
      <c r="GP4632" s="104"/>
      <c r="GQ4632" s="104"/>
      <c r="GR4632" s="104"/>
      <c r="GS4632" s="104"/>
      <c r="GT4632" s="104"/>
      <c r="GU4632" s="104"/>
      <c r="GV4632" s="104"/>
      <c r="GW4632" s="104"/>
      <c r="GX4632" s="104"/>
      <c r="GY4632" s="104"/>
      <c r="GZ4632" s="104"/>
      <c r="HA4632" s="104"/>
      <c r="HB4632" s="104"/>
      <c r="HC4632" s="104"/>
      <c r="HD4632" s="104"/>
      <c r="HE4632" s="104"/>
      <c r="HF4632" s="104"/>
      <c r="HG4632" s="104"/>
      <c r="HH4632" s="104"/>
      <c r="HI4632" s="104"/>
      <c r="HJ4632" s="104"/>
      <c r="HK4632" s="104"/>
      <c r="HL4632" s="104"/>
      <c r="HM4632" s="104"/>
      <c r="HN4632" s="104"/>
      <c r="HO4632" s="104"/>
      <c r="HP4632" s="104"/>
      <c r="HQ4632" s="104"/>
      <c r="HR4632" s="104"/>
      <c r="HS4632" s="104"/>
      <c r="HT4632" s="104"/>
      <c r="HU4632" s="104"/>
      <c r="HV4632" s="104"/>
      <c r="HW4632" s="104"/>
      <c r="HX4632" s="104"/>
      <c r="HY4632" s="104"/>
      <c r="HZ4632" s="104"/>
      <c r="IA4632" s="104"/>
      <c r="IB4632" s="104"/>
      <c r="IC4632" s="104"/>
      <c r="ID4632" s="104"/>
      <c r="IE4632" s="104"/>
      <c r="IF4632" s="104"/>
      <c r="IG4632" s="104"/>
      <c r="IH4632" s="104"/>
      <c r="II4632" s="104"/>
      <c r="IJ4632" s="104"/>
      <c r="IK4632" s="104"/>
      <c r="IL4632" s="104"/>
      <c r="IM4632" s="104"/>
      <c r="IN4632" s="104"/>
      <c r="IO4632" s="104"/>
      <c r="IP4632" s="104"/>
      <c r="IQ4632" s="104"/>
      <c r="IR4632" s="104"/>
      <c r="IS4632" s="104"/>
      <c r="IT4632" s="104"/>
      <c r="IU4632" s="104"/>
      <c r="IV4632" s="104"/>
      <c r="IW4632" s="104"/>
      <c r="IX4632" s="104"/>
      <c r="IY4632" s="104"/>
      <c r="IZ4632" s="104"/>
      <c r="JA4632" s="104"/>
      <c r="JB4632" s="104"/>
      <c r="JC4632" s="104"/>
      <c r="JD4632" s="104"/>
      <c r="JE4632" s="104"/>
      <c r="JF4632" s="104"/>
      <c r="JG4632" s="104"/>
      <c r="JH4632" s="104"/>
      <c r="JI4632" s="104"/>
      <c r="JJ4632" s="104"/>
      <c r="JK4632" s="104"/>
      <c r="JL4632" s="104"/>
      <c r="JM4632" s="104"/>
      <c r="JN4632" s="104"/>
      <c r="JO4632" s="104"/>
      <c r="JP4632" s="104"/>
      <c r="JQ4632" s="104"/>
      <c r="JR4632" s="104"/>
      <c r="JS4632" s="104"/>
      <c r="JT4632" s="104"/>
      <c r="JU4632" s="104"/>
      <c r="JV4632" s="104"/>
      <c r="JW4632" s="104"/>
      <c r="JX4632" s="104"/>
      <c r="JY4632" s="104"/>
      <c r="JZ4632" s="104"/>
      <c r="KA4632" s="104"/>
      <c r="KB4632" s="104"/>
      <c r="KC4632" s="104"/>
      <c r="KD4632" s="104"/>
      <c r="KE4632" s="104"/>
      <c r="KF4632" s="104"/>
      <c r="KG4632" s="104"/>
      <c r="KH4632" s="104"/>
      <c r="KI4632" s="104"/>
      <c r="KJ4632" s="104"/>
      <c r="KK4632" s="104"/>
      <c r="KL4632" s="104"/>
      <c r="KM4632" s="104"/>
      <c r="KN4632" s="104"/>
      <c r="KO4632" s="104"/>
      <c r="KP4632" s="104"/>
      <c r="KQ4632" s="104"/>
      <c r="KR4632" s="104"/>
      <c r="KS4632" s="104"/>
      <c r="KT4632" s="104"/>
      <c r="KU4632" s="104"/>
      <c r="KV4632" s="104"/>
      <c r="KW4632" s="104"/>
      <c r="KX4632" s="104"/>
      <c r="KY4632" s="104"/>
      <c r="KZ4632" s="104"/>
      <c r="LA4632" s="104"/>
      <c r="LB4632" s="104"/>
      <c r="LC4632" s="104"/>
      <c r="LD4632" s="104"/>
      <c r="LE4632" s="104"/>
      <c r="LF4632" s="104"/>
      <c r="LG4632" s="104"/>
      <c r="LH4632" s="104"/>
      <c r="LI4632" s="104"/>
      <c r="LJ4632" s="104"/>
      <c r="LK4632" s="104"/>
      <c r="LL4632" s="104"/>
      <c r="LM4632" s="104"/>
      <c r="LN4632" s="104"/>
      <c r="LO4632" s="104"/>
      <c r="LP4632" s="104"/>
      <c r="LQ4632" s="104"/>
      <c r="LR4632" s="104"/>
      <c r="LS4632" s="104"/>
      <c r="LT4632" s="104"/>
      <c r="LU4632" s="104"/>
      <c r="LV4632" s="104"/>
      <c r="LW4632" s="104"/>
      <c r="LX4632" s="104"/>
      <c r="LY4632" s="104"/>
      <c r="LZ4632" s="104"/>
      <c r="MA4632" s="104"/>
      <c r="MB4632" s="104"/>
      <c r="MC4632" s="104"/>
      <c r="MD4632" s="104"/>
      <c r="ME4632" s="104"/>
      <c r="MF4632" s="104"/>
      <c r="MG4632" s="104"/>
      <c r="MH4632" s="104"/>
      <c r="MI4632" s="104"/>
      <c r="MJ4632" s="104"/>
      <c r="MK4632" s="104"/>
      <c r="ML4632" s="104"/>
      <c r="MM4632" s="104"/>
      <c r="MN4632" s="104"/>
      <c r="MO4632" s="104"/>
      <c r="MP4632" s="104"/>
      <c r="MQ4632" s="104"/>
      <c r="MR4632" s="104"/>
      <c r="MS4632" s="104"/>
      <c r="MT4632" s="104"/>
      <c r="MU4632" s="104"/>
      <c r="MV4632" s="104"/>
      <c r="MW4632" s="104"/>
      <c r="MX4632" s="104"/>
      <c r="MY4632" s="104"/>
      <c r="MZ4632" s="104"/>
      <c r="NA4632" s="104"/>
      <c r="NB4632" s="104"/>
      <c r="NC4632" s="104"/>
      <c r="ND4632" s="104"/>
      <c r="NE4632" s="104"/>
      <c r="NF4632" s="104"/>
      <c r="NG4632" s="104"/>
      <c r="NH4632" s="104"/>
      <c r="NI4632" s="104"/>
      <c r="NJ4632" s="104"/>
      <c r="NK4632" s="104"/>
      <c r="NL4632" s="104"/>
      <c r="NM4632" s="104"/>
      <c r="NN4632" s="104"/>
      <c r="NO4632" s="104"/>
      <c r="NP4632" s="104"/>
      <c r="NQ4632" s="104"/>
      <c r="NR4632" s="104"/>
      <c r="NS4632" s="104"/>
      <c r="NT4632" s="104"/>
      <c r="NU4632" s="104"/>
      <c r="NV4632" s="104"/>
      <c r="NW4632" s="104"/>
      <c r="NX4632" s="104"/>
      <c r="NY4632" s="104"/>
      <c r="NZ4632" s="104"/>
      <c r="OA4632" s="104"/>
      <c r="OB4632" s="104"/>
      <c r="OC4632" s="104"/>
      <c r="OD4632" s="104"/>
      <c r="OE4632" s="104"/>
      <c r="OF4632" s="104"/>
      <c r="OG4632" s="104"/>
      <c r="OH4632" s="104"/>
      <c r="OI4632" s="104"/>
      <c r="OJ4632" s="104"/>
      <c r="OK4632" s="104"/>
      <c r="OL4632" s="104"/>
      <c r="OM4632" s="104"/>
      <c r="ON4632" s="104"/>
      <c r="OO4632" s="104"/>
      <c r="OP4632" s="104"/>
      <c r="OQ4632" s="104"/>
      <c r="OR4632" s="104"/>
      <c r="OS4632" s="104"/>
      <c r="OT4632" s="104"/>
      <c r="OU4632" s="104"/>
      <c r="OV4632" s="104"/>
      <c r="OW4632" s="104"/>
      <c r="OX4632" s="104"/>
      <c r="OY4632" s="104"/>
      <c r="OZ4632" s="104"/>
      <c r="PA4632" s="104"/>
      <c r="PB4632" s="104"/>
      <c r="PC4632" s="104"/>
      <c r="PD4632" s="104"/>
      <c r="PE4632" s="104"/>
      <c r="PF4632" s="104"/>
      <c r="PG4632" s="104"/>
      <c r="PH4632" s="104"/>
      <c r="PI4632" s="104"/>
      <c r="PJ4632" s="104"/>
      <c r="PK4632" s="104"/>
      <c r="PL4632" s="104"/>
      <c r="PM4632" s="104"/>
      <c r="PN4632" s="104"/>
      <c r="PO4632" s="104"/>
      <c r="PP4632" s="104"/>
      <c r="PQ4632" s="104"/>
      <c r="PR4632" s="104"/>
      <c r="PS4632" s="104"/>
      <c r="PT4632" s="104"/>
      <c r="PU4632" s="104"/>
      <c r="PV4632" s="104"/>
      <c r="PW4632" s="104"/>
      <c r="PX4632" s="104"/>
      <c r="PY4632" s="104"/>
      <c r="PZ4632" s="104"/>
      <c r="QA4632" s="104"/>
      <c r="QB4632" s="104"/>
      <c r="QC4632" s="104"/>
      <c r="QD4632" s="104"/>
      <c r="QE4632" s="104"/>
      <c r="QF4632" s="104"/>
      <c r="QG4632" s="104"/>
      <c r="QH4632" s="104"/>
      <c r="QI4632" s="104"/>
      <c r="QJ4632" s="104"/>
      <c r="QK4632" s="104"/>
      <c r="QL4632" s="104"/>
      <c r="QM4632" s="104"/>
      <c r="QN4632" s="104"/>
      <c r="QO4632" s="104"/>
      <c r="QP4632" s="104"/>
      <c r="QQ4632" s="104"/>
      <c r="QR4632" s="104"/>
      <c r="QS4632" s="104"/>
      <c r="QT4632" s="104"/>
      <c r="QU4632" s="104"/>
      <c r="QV4632" s="104"/>
      <c r="QW4632" s="104"/>
      <c r="QX4632" s="104"/>
      <c r="QY4632" s="104"/>
      <c r="QZ4632" s="104"/>
      <c r="RA4632" s="104"/>
      <c r="RB4632" s="104"/>
      <c r="RC4632" s="104"/>
      <c r="RD4632" s="104"/>
      <c r="RE4632" s="104"/>
      <c r="RF4632" s="104"/>
      <c r="RG4632" s="104"/>
      <c r="RH4632" s="104"/>
      <c r="RI4632" s="104"/>
      <c r="RJ4632" s="104"/>
      <c r="RK4632" s="104"/>
      <c r="RL4632" s="104"/>
      <c r="RM4632" s="104"/>
      <c r="RN4632" s="104"/>
      <c r="RO4632" s="104"/>
      <c r="RP4632" s="104"/>
      <c r="RQ4632" s="104"/>
      <c r="RR4632" s="104"/>
      <c r="RS4632" s="104"/>
      <c r="RT4632" s="104"/>
      <c r="RU4632" s="104"/>
      <c r="RV4632" s="104"/>
      <c r="RW4632" s="104"/>
      <c r="RX4632" s="104"/>
      <c r="RY4632" s="104"/>
      <c r="RZ4632" s="104"/>
      <c r="SA4632" s="104"/>
      <c r="SB4632" s="104"/>
      <c r="SC4632" s="104"/>
      <c r="SD4632" s="104"/>
      <c r="SE4632" s="104"/>
      <c r="SF4632" s="104"/>
      <c r="SG4632" s="104"/>
      <c r="SH4632" s="104"/>
      <c r="SI4632" s="104"/>
      <c r="SJ4632" s="104"/>
      <c r="SK4632" s="104"/>
      <c r="SL4632" s="104"/>
      <c r="SM4632" s="104"/>
      <c r="SN4632" s="104"/>
      <c r="SO4632" s="104"/>
      <c r="SP4632" s="104"/>
      <c r="SQ4632" s="104"/>
      <c r="SR4632" s="104"/>
      <c r="SS4632" s="104"/>
      <c r="ST4632" s="104"/>
      <c r="SU4632" s="104"/>
      <c r="SV4632" s="104"/>
      <c r="SW4632" s="104"/>
      <c r="SX4632" s="104"/>
      <c r="SY4632" s="104"/>
      <c r="SZ4632" s="104"/>
      <c r="TA4632" s="104"/>
      <c r="TB4632" s="104"/>
      <c r="TC4632" s="104"/>
      <c r="TD4632" s="104"/>
      <c r="TE4632" s="104"/>
      <c r="TF4632" s="104"/>
      <c r="TG4632" s="104"/>
      <c r="TH4632" s="104"/>
      <c r="TI4632" s="104"/>
      <c r="TJ4632" s="104"/>
      <c r="TK4632" s="104"/>
      <c r="TL4632" s="104"/>
      <c r="TM4632" s="104"/>
      <c r="TN4632" s="104"/>
      <c r="TO4632" s="104"/>
      <c r="TP4632" s="104"/>
      <c r="TQ4632" s="104"/>
      <c r="TR4632" s="104"/>
      <c r="TS4632" s="104"/>
      <c r="TT4632" s="104"/>
      <c r="TU4632" s="104"/>
      <c r="TV4632" s="104"/>
      <c r="TW4632" s="104"/>
      <c r="TX4632" s="104"/>
      <c r="TY4632" s="104"/>
      <c r="TZ4632" s="104"/>
      <c r="UA4632" s="104"/>
      <c r="UB4632" s="104"/>
      <c r="UC4632" s="104"/>
      <c r="UD4632" s="104"/>
      <c r="UE4632" s="104"/>
      <c r="UF4632" s="104"/>
      <c r="UG4632" s="104"/>
      <c r="UH4632" s="104"/>
      <c r="UI4632" s="104"/>
      <c r="UJ4632" s="104"/>
      <c r="UK4632" s="104"/>
      <c r="UL4632" s="104"/>
      <c r="UM4632" s="104"/>
      <c r="UN4632" s="104"/>
      <c r="UO4632" s="104"/>
      <c r="UP4632" s="104"/>
      <c r="UQ4632" s="104"/>
      <c r="UR4632" s="104"/>
      <c r="US4632" s="104"/>
      <c r="UT4632" s="104"/>
      <c r="UU4632" s="104"/>
      <c r="UV4632" s="104"/>
      <c r="UW4632" s="104"/>
      <c r="UX4632" s="104"/>
      <c r="UY4632" s="104"/>
      <c r="UZ4632" s="104"/>
      <c r="VA4632" s="104"/>
      <c r="VB4632" s="104"/>
      <c r="VC4632" s="104"/>
      <c r="VD4632" s="104"/>
      <c r="VE4632" s="104"/>
      <c r="VF4632" s="104"/>
      <c r="VG4632" s="104"/>
      <c r="VH4632" s="104"/>
      <c r="VI4632" s="104"/>
      <c r="VJ4632" s="104"/>
      <c r="VK4632" s="104"/>
      <c r="VL4632" s="104"/>
      <c r="VM4632" s="104"/>
      <c r="VN4632" s="104"/>
      <c r="VO4632" s="104"/>
      <c r="VP4632" s="104"/>
      <c r="VQ4632" s="104"/>
      <c r="VR4632" s="104"/>
      <c r="VS4632" s="104"/>
      <c r="VT4632" s="104"/>
      <c r="VU4632" s="104"/>
      <c r="VV4632" s="104"/>
      <c r="VW4632" s="104"/>
      <c r="VX4632" s="104"/>
      <c r="VY4632" s="104"/>
      <c r="VZ4632" s="104"/>
      <c r="WA4632" s="104"/>
      <c r="WB4632" s="104"/>
      <c r="WC4632" s="104"/>
      <c r="WD4632" s="104"/>
      <c r="WE4632" s="104"/>
      <c r="WF4632" s="104"/>
      <c r="WG4632" s="104"/>
      <c r="WH4632" s="104"/>
      <c r="WI4632" s="104"/>
      <c r="WJ4632" s="104"/>
      <c r="WK4632" s="104"/>
      <c r="WL4632" s="104"/>
      <c r="WM4632" s="104"/>
      <c r="WN4632" s="104"/>
      <c r="WO4632" s="104"/>
      <c r="WP4632" s="104"/>
      <c r="WQ4632" s="104"/>
      <c r="WR4632" s="104"/>
      <c r="WS4632" s="104"/>
      <c r="WT4632" s="104"/>
      <c r="WU4632" s="104"/>
      <c r="WV4632" s="104"/>
      <c r="WW4632" s="104"/>
      <c r="WX4632" s="104"/>
      <c r="WY4632" s="104"/>
      <c r="WZ4632" s="104"/>
      <c r="XA4632" s="104"/>
      <c r="XB4632" s="104"/>
      <c r="XC4632" s="104"/>
      <c r="XD4632" s="104"/>
      <c r="XE4632" s="104"/>
      <c r="XF4632" s="104"/>
      <c r="XG4632" s="104"/>
      <c r="XH4632" s="104"/>
      <c r="XI4632" s="104"/>
      <c r="XJ4632" s="104"/>
      <c r="XK4632" s="104"/>
      <c r="XL4632" s="104"/>
      <c r="XM4632" s="104"/>
      <c r="XN4632" s="104"/>
      <c r="XO4632" s="104"/>
      <c r="XP4632" s="104"/>
      <c r="XQ4632" s="104"/>
      <c r="XR4632" s="104"/>
      <c r="XS4632" s="104"/>
      <c r="XT4632" s="104"/>
      <c r="XU4632" s="104"/>
      <c r="XV4632" s="104"/>
      <c r="XW4632" s="104"/>
      <c r="XX4632" s="104"/>
      <c r="XY4632" s="104"/>
      <c r="XZ4632" s="104"/>
      <c r="YA4632" s="104"/>
      <c r="YB4632" s="104"/>
      <c r="YC4632" s="104"/>
      <c r="YD4632" s="104"/>
      <c r="YE4632" s="104"/>
      <c r="YF4632" s="104"/>
      <c r="YG4632" s="104"/>
      <c r="YH4632" s="104"/>
      <c r="YI4632" s="104"/>
      <c r="YJ4632" s="104"/>
      <c r="YK4632" s="104"/>
      <c r="YL4632" s="104"/>
      <c r="YM4632" s="104"/>
      <c r="YN4632" s="104"/>
      <c r="YO4632" s="104"/>
      <c r="YP4632" s="104"/>
      <c r="YQ4632" s="104"/>
      <c r="YR4632" s="104"/>
      <c r="YS4632" s="104"/>
      <c r="YT4632" s="104"/>
      <c r="YU4632" s="104"/>
      <c r="YV4632" s="104"/>
      <c r="YW4632" s="104"/>
      <c r="YX4632" s="104"/>
      <c r="YY4632" s="104"/>
      <c r="YZ4632" s="104"/>
      <c r="ZA4632" s="104"/>
      <c r="ZB4632" s="104"/>
      <c r="ZC4632" s="104"/>
      <c r="ZD4632" s="104"/>
      <c r="ZE4632" s="104"/>
      <c r="ZF4632" s="104"/>
      <c r="ZG4632" s="104"/>
      <c r="ZH4632" s="104"/>
      <c r="ZI4632" s="104"/>
      <c r="ZJ4632" s="104"/>
      <c r="ZK4632" s="104"/>
      <c r="ZL4632" s="104"/>
      <c r="ZM4632" s="104"/>
      <c r="ZN4632" s="104"/>
      <c r="ZO4632" s="104"/>
      <c r="ZP4632" s="104"/>
      <c r="ZQ4632" s="104"/>
      <c r="ZR4632" s="104"/>
      <c r="ZS4632" s="104"/>
      <c r="ZT4632" s="104"/>
      <c r="ZU4632" s="104"/>
      <c r="ZV4632" s="104"/>
      <c r="ZW4632" s="104"/>
      <c r="ZX4632" s="104"/>
      <c r="ZY4632" s="104"/>
      <c r="ZZ4632" s="104"/>
      <c r="AAA4632" s="104"/>
      <c r="AAB4632" s="104"/>
      <c r="AAC4632" s="104"/>
      <c r="AAD4632" s="104"/>
      <c r="AAE4632" s="104"/>
      <c r="AAF4632" s="104"/>
      <c r="AAG4632" s="104"/>
      <c r="AAH4632" s="104"/>
      <c r="AAI4632" s="104"/>
      <c r="AAJ4632" s="104"/>
      <c r="AAK4632" s="104"/>
      <c r="AAL4632" s="104"/>
      <c r="AAM4632" s="104"/>
      <c r="AAN4632" s="104"/>
      <c r="AAO4632" s="104"/>
      <c r="AAP4632" s="104"/>
      <c r="AAQ4632" s="104"/>
      <c r="AAR4632" s="104"/>
      <c r="AAS4632" s="104"/>
      <c r="AAT4632" s="104"/>
      <c r="AAU4632" s="104"/>
      <c r="AAV4632" s="104"/>
      <c r="AAW4632" s="104"/>
      <c r="AAX4632" s="104"/>
      <c r="AAY4632" s="104"/>
      <c r="AAZ4632" s="104"/>
      <c r="ABA4632" s="104"/>
      <c r="ABB4632" s="104"/>
      <c r="ABC4632" s="104"/>
      <c r="ABD4632" s="104"/>
      <c r="ABE4632" s="104"/>
      <c r="ABF4632" s="104"/>
      <c r="ABG4632" s="104"/>
      <c r="ABH4632" s="104"/>
      <c r="ABI4632" s="104"/>
      <c r="ABJ4632" s="104"/>
      <c r="ABK4632" s="104"/>
      <c r="ABL4632" s="104"/>
      <c r="ABM4632" s="104"/>
      <c r="ABN4632" s="104"/>
      <c r="ABO4632" s="104"/>
      <c r="ABP4632" s="104"/>
      <c r="ABQ4632" s="104"/>
      <c r="ABR4632" s="104"/>
      <c r="ABS4632" s="104"/>
      <c r="ABT4632" s="104"/>
      <c r="ABU4632" s="104"/>
      <c r="ABV4632" s="104"/>
      <c r="ABW4632" s="104"/>
      <c r="ABX4632" s="104"/>
      <c r="ABY4632" s="104"/>
      <c r="ABZ4632" s="104"/>
      <c r="ACA4632" s="104"/>
      <c r="ACB4632" s="104"/>
      <c r="ACC4632" s="104"/>
      <c r="ACD4632" s="104"/>
      <c r="ACE4632" s="104"/>
      <c r="ACF4632" s="104"/>
      <c r="ACG4632" s="104"/>
      <c r="ACH4632" s="104"/>
      <c r="ACI4632" s="104"/>
      <c r="ACJ4632" s="104"/>
      <c r="ACK4632" s="104"/>
      <c r="ACL4632" s="104"/>
      <c r="ACM4632" s="104"/>
      <c r="ACN4632" s="104"/>
      <c r="ACO4632" s="104"/>
      <c r="ACP4632" s="104"/>
      <c r="ACQ4632" s="104"/>
      <c r="ACR4632" s="104"/>
      <c r="ACS4632" s="104"/>
      <c r="ACT4632" s="104"/>
      <c r="ACU4632" s="104"/>
      <c r="ACV4632" s="104"/>
      <c r="ACW4632" s="104"/>
      <c r="ACX4632" s="104"/>
      <c r="ACY4632" s="104"/>
      <c r="ACZ4632" s="104"/>
      <c r="ADA4632" s="104"/>
      <c r="ADB4632" s="104"/>
      <c r="ADC4632" s="104"/>
      <c r="ADD4632" s="104"/>
      <c r="ADE4632" s="104"/>
      <c r="ADF4632" s="104"/>
      <c r="ADG4632" s="104"/>
      <c r="ADH4632" s="104"/>
      <c r="ADI4632" s="104"/>
      <c r="ADJ4632" s="104"/>
      <c r="ADK4632" s="104"/>
      <c r="ADL4632" s="104"/>
      <c r="ADM4632" s="104"/>
      <c r="ADN4632" s="104"/>
      <c r="ADO4632" s="104"/>
      <c r="ADP4632" s="104"/>
      <c r="ADQ4632" s="104"/>
      <c r="ADR4632" s="104"/>
      <c r="ADS4632" s="104"/>
      <c r="ADT4632" s="104"/>
      <c r="ADU4632" s="104"/>
      <c r="ADV4632" s="104"/>
      <c r="ADW4632" s="104"/>
      <c r="ADX4632" s="104"/>
      <c r="ADY4632" s="104"/>
      <c r="ADZ4632" s="104"/>
      <c r="AEA4632" s="104"/>
      <c r="AEB4632" s="104"/>
      <c r="AEC4632" s="104"/>
      <c r="AED4632" s="104"/>
      <c r="AEE4632" s="104"/>
      <c r="AEF4632" s="104"/>
      <c r="AEG4632" s="104"/>
      <c r="AEH4632" s="104"/>
      <c r="AEI4632" s="104"/>
      <c r="AEJ4632" s="104"/>
      <c r="AEK4632" s="104"/>
      <c r="AEL4632" s="104"/>
      <c r="AEM4632" s="104"/>
      <c r="AEN4632" s="104"/>
      <c r="AEO4632" s="104"/>
      <c r="AEP4632" s="104"/>
      <c r="AEQ4632" s="104"/>
      <c r="AER4632" s="104"/>
      <c r="AES4632" s="104"/>
      <c r="AET4632" s="104"/>
      <c r="AEU4632" s="104"/>
      <c r="AEV4632" s="104"/>
      <c r="AEW4632" s="104"/>
      <c r="AEX4632" s="104"/>
      <c r="AEY4632" s="104"/>
      <c r="AEZ4632" s="104"/>
      <c r="AFA4632" s="104"/>
      <c r="AFB4632" s="104"/>
      <c r="AFC4632" s="104"/>
      <c r="AFD4632" s="104"/>
      <c r="AFE4632" s="104"/>
      <c r="AFF4632" s="104"/>
      <c r="AFG4632" s="104"/>
      <c r="AFH4632" s="104"/>
      <c r="AFI4632" s="104"/>
      <c r="AFJ4632" s="104"/>
      <c r="AFK4632" s="104"/>
      <c r="AFL4632" s="104"/>
      <c r="AFM4632" s="104"/>
      <c r="AFN4632" s="104"/>
      <c r="AFO4632" s="104"/>
      <c r="AFP4632" s="104"/>
      <c r="AFQ4632" s="104"/>
      <c r="AFR4632" s="104"/>
      <c r="AFS4632" s="104"/>
      <c r="AFT4632" s="104"/>
      <c r="AFU4632" s="104"/>
      <c r="AFV4632" s="104"/>
      <c r="AFW4632" s="104"/>
      <c r="AFX4632" s="104"/>
      <c r="AFY4632" s="104"/>
      <c r="AFZ4632" s="104"/>
      <c r="AGA4632" s="104"/>
      <c r="AGB4632" s="104"/>
      <c r="AGC4632" s="104"/>
      <c r="AGD4632" s="104"/>
      <c r="AGE4632" s="104"/>
      <c r="AGF4632" s="104"/>
      <c r="AGG4632" s="104"/>
      <c r="AGH4632" s="104"/>
      <c r="AGI4632" s="104"/>
      <c r="AGJ4632" s="104"/>
      <c r="AGK4632" s="104"/>
      <c r="AGL4632" s="104"/>
      <c r="AGM4632" s="104"/>
      <c r="AGN4632" s="104"/>
      <c r="AGO4632" s="104"/>
      <c r="AGP4632" s="104"/>
      <c r="AGQ4632" s="104"/>
      <c r="AGR4632" s="104"/>
      <c r="AGS4632" s="104"/>
      <c r="AGT4632" s="104"/>
      <c r="AGU4632" s="104"/>
      <c r="AGV4632" s="104"/>
      <c r="AGW4632" s="104"/>
      <c r="AGX4632" s="104"/>
      <c r="AGY4632" s="104"/>
      <c r="AGZ4632" s="104"/>
      <c r="AHA4632" s="104"/>
      <c r="AHB4632" s="104"/>
      <c r="AHC4632" s="104"/>
      <c r="AHD4632" s="104"/>
      <c r="AHE4632" s="104"/>
      <c r="AHF4632" s="104"/>
      <c r="AHG4632" s="104"/>
      <c r="AHH4632" s="104"/>
      <c r="AHI4632" s="104"/>
      <c r="AHJ4632" s="104"/>
      <c r="AHK4632" s="104"/>
      <c r="AHL4632" s="104"/>
      <c r="AHM4632" s="104"/>
      <c r="AHN4632" s="104"/>
      <c r="AHO4632" s="104"/>
      <c r="AHP4632" s="104"/>
      <c r="AHQ4632" s="104"/>
      <c r="AHR4632" s="104"/>
      <c r="AHS4632" s="104"/>
      <c r="AHT4632" s="104"/>
      <c r="AHU4632" s="104"/>
      <c r="AHV4632" s="104"/>
      <c r="AHW4632" s="104"/>
      <c r="AHX4632" s="104"/>
      <c r="AHY4632" s="104"/>
      <c r="AHZ4632" s="104"/>
      <c r="AIA4632" s="104"/>
      <c r="AIB4632" s="104"/>
      <c r="AIC4632" s="104"/>
      <c r="AID4632" s="104"/>
      <c r="AIE4632" s="104"/>
      <c r="AIF4632" s="104"/>
      <c r="AIG4632" s="104"/>
      <c r="AIH4632" s="104"/>
      <c r="AII4632" s="104"/>
      <c r="AIJ4632" s="104"/>
      <c r="AIK4632" s="104"/>
      <c r="AIL4632" s="104"/>
      <c r="AIM4632" s="104"/>
      <c r="AIN4632" s="104"/>
      <c r="AIO4632" s="104"/>
      <c r="AIP4632" s="104"/>
      <c r="AIQ4632" s="104"/>
      <c r="AIR4632" s="104"/>
      <c r="AIS4632" s="104"/>
      <c r="AIT4632" s="104"/>
      <c r="AIU4632" s="104"/>
      <c r="AIV4632" s="104"/>
      <c r="AIW4632" s="104"/>
      <c r="AIX4632" s="104"/>
      <c r="AIY4632" s="104"/>
      <c r="AIZ4632" s="104"/>
      <c r="AJA4632" s="104"/>
      <c r="AJB4632" s="104"/>
      <c r="AJC4632" s="104"/>
      <c r="AJD4632" s="104"/>
      <c r="AJE4632" s="104"/>
      <c r="AJF4632" s="104"/>
      <c r="AJG4632" s="104"/>
      <c r="AJH4632" s="104"/>
      <c r="AJI4632" s="104"/>
      <c r="AJJ4632" s="104"/>
      <c r="AJK4632" s="104"/>
      <c r="AJL4632" s="104"/>
      <c r="AJM4632" s="104"/>
      <c r="AJN4632" s="104"/>
      <c r="AJO4632" s="104"/>
      <c r="AJP4632" s="104"/>
      <c r="AJQ4632" s="104"/>
      <c r="AJR4632" s="104"/>
      <c r="AJS4632" s="104"/>
      <c r="AJT4632" s="104"/>
      <c r="AJU4632" s="104"/>
      <c r="AJV4632" s="104"/>
      <c r="AJW4632" s="104"/>
      <c r="AJX4632" s="104"/>
      <c r="AJY4632" s="104"/>
      <c r="AJZ4632" s="104"/>
      <c r="AKA4632" s="104"/>
      <c r="AKB4632" s="104"/>
      <c r="AKC4632" s="104"/>
      <c r="AKD4632" s="104"/>
      <c r="AKE4632" s="104"/>
      <c r="AKF4632" s="104"/>
      <c r="AKG4632" s="104"/>
      <c r="AKH4632" s="104"/>
      <c r="AKI4632" s="104"/>
      <c r="AKJ4632" s="104"/>
      <c r="AKK4632" s="104"/>
      <c r="AKL4632" s="104"/>
      <c r="AKM4632" s="104"/>
      <c r="AKN4632" s="104"/>
      <c r="AKO4632" s="104"/>
      <c r="AKP4632" s="104"/>
      <c r="AKQ4632" s="104"/>
      <c r="AKR4632" s="104"/>
      <c r="AKS4632" s="104"/>
      <c r="AKT4632" s="104"/>
      <c r="AKU4632" s="104"/>
      <c r="AKV4632" s="104"/>
      <c r="AKW4632" s="104"/>
      <c r="AKX4632" s="104"/>
      <c r="AKY4632" s="104"/>
      <c r="AKZ4632" s="104"/>
      <c r="ALA4632" s="104"/>
      <c r="ALB4632" s="104"/>
      <c r="ALC4632" s="104"/>
      <c r="ALD4632" s="104"/>
      <c r="ALE4632" s="104"/>
      <c r="ALF4632" s="104"/>
      <c r="ALG4632" s="104"/>
      <c r="ALH4632" s="104"/>
      <c r="ALI4632" s="104"/>
      <c r="ALJ4632" s="104"/>
      <c r="ALK4632" s="104"/>
      <c r="ALL4632" s="104"/>
      <c r="ALM4632" s="104"/>
      <c r="ALN4632" s="104"/>
      <c r="ALO4632" s="104"/>
      <c r="ALP4632" s="104"/>
      <c r="ALQ4632" s="104"/>
      <c r="ALR4632" s="104"/>
      <c r="ALS4632" s="104"/>
      <c r="ALT4632" s="104"/>
      <c r="ALU4632" s="104"/>
      <c r="ALV4632" s="104"/>
      <c r="ALW4632" s="104"/>
      <c r="ALX4632" s="104"/>
      <c r="ALY4632" s="104"/>
      <c r="ALZ4632" s="104"/>
      <c r="AMA4632" s="104"/>
      <c r="AMB4632" s="104"/>
      <c r="AMC4632" s="104"/>
      <c r="AMD4632" s="104"/>
      <c r="AME4632" s="104"/>
      <c r="AMF4632" s="104"/>
      <c r="AMG4632" s="104"/>
      <c r="AMH4632" s="104"/>
      <c r="AMI4632" s="104"/>
      <c r="AMJ4632" s="104"/>
      <c r="AMK4632" s="104"/>
      <c r="AML4632" s="104"/>
      <c r="AMM4632" s="104"/>
      <c r="AMN4632" s="104"/>
      <c r="AMO4632" s="104"/>
    </row>
    <row r="4633" spans="1:1029" s="88" customFormat="1" x14ac:dyDescent="0.35">
      <c r="A4633" s="21">
        <v>10141103</v>
      </c>
      <c r="B4633" s="176" t="s">
        <v>496</v>
      </c>
      <c r="C4633" s="115" t="s">
        <v>495</v>
      </c>
      <c r="D4633" s="61"/>
      <c r="E4633" s="114" t="str">
        <f t="shared" si="865"/>
        <v xml:space="preserve">TRANSFORMADOR AUXILIAR MARCA:TDM* MOCUBA </v>
      </c>
      <c r="F4633" s="225"/>
      <c r="G4633" s="61" t="s">
        <v>134</v>
      </c>
      <c r="H4633" s="61" t="s">
        <v>134</v>
      </c>
      <c r="I4633" s="61"/>
      <c r="J4633" s="61"/>
      <c r="K4633" s="294"/>
      <c r="L4633" s="294"/>
      <c r="M4633" s="225">
        <v>400</v>
      </c>
      <c r="N4633" s="61">
        <v>33</v>
      </c>
      <c r="O4633" s="61" t="s">
        <v>510</v>
      </c>
      <c r="P4633" s="121">
        <v>3</v>
      </c>
      <c r="Q4633" s="225">
        <v>2013</v>
      </c>
      <c r="R4633" s="225" t="s">
        <v>541</v>
      </c>
      <c r="S4633" s="225"/>
      <c r="T4633" s="120">
        <v>1200</v>
      </c>
      <c r="U4633" s="111">
        <v>45</v>
      </c>
      <c r="V4633" s="113">
        <f t="shared" si="866"/>
        <v>1098.6666666666667</v>
      </c>
      <c r="W4633" s="113">
        <f t="shared" si="867"/>
        <v>101.33333333333326</v>
      </c>
      <c r="X4633" s="112">
        <f t="shared" si="868"/>
        <v>101333.33333333326</v>
      </c>
      <c r="Y4633" s="111"/>
      <c r="Z4633" s="110">
        <f t="shared" si="864"/>
        <v>41</v>
      </c>
      <c r="AA4633" s="109">
        <f t="shared" si="869"/>
        <v>60</v>
      </c>
      <c r="AB4633" s="109">
        <f t="shared" si="870"/>
        <v>60000</v>
      </c>
      <c r="AC4633" s="108">
        <f t="shared" si="871"/>
        <v>1140</v>
      </c>
      <c r="AD4633" s="107">
        <f t="shared" si="872"/>
        <v>2.2222222222222223E-2</v>
      </c>
      <c r="AE4633" s="106">
        <f t="shared" si="873"/>
        <v>25.333333333333336</v>
      </c>
      <c r="AF4633" s="105">
        <f t="shared" si="874"/>
        <v>126.6666666666666</v>
      </c>
      <c r="AG4633" s="105">
        <f t="shared" si="875"/>
        <v>1073.3333333333335</v>
      </c>
      <c r="AH4633" s="104"/>
      <c r="AI4633" s="104"/>
      <c r="AJ4633" s="104"/>
      <c r="AK4633" s="104"/>
      <c r="AL4633" s="104"/>
      <c r="AM4633" s="104"/>
      <c r="AN4633" s="104"/>
      <c r="AO4633" s="104"/>
      <c r="AP4633" s="104"/>
      <c r="AQ4633" s="104"/>
      <c r="AR4633" s="104"/>
      <c r="AS4633" s="104"/>
      <c r="AT4633" s="104"/>
      <c r="AU4633" s="104"/>
      <c r="AV4633" s="104"/>
      <c r="AW4633" s="104"/>
      <c r="AX4633" s="104"/>
      <c r="AY4633" s="104"/>
      <c r="AZ4633" s="104"/>
      <c r="BA4633" s="104"/>
      <c r="BB4633" s="104"/>
      <c r="BC4633" s="104"/>
      <c r="BD4633" s="104"/>
      <c r="BE4633" s="104"/>
      <c r="BF4633" s="104"/>
      <c r="BG4633" s="104"/>
      <c r="BH4633" s="104"/>
      <c r="BI4633" s="104"/>
      <c r="BJ4633" s="104"/>
      <c r="BK4633" s="104"/>
      <c r="BL4633" s="104"/>
      <c r="BM4633" s="104"/>
      <c r="BN4633" s="104"/>
      <c r="BO4633" s="104"/>
      <c r="BP4633" s="104"/>
      <c r="BQ4633" s="104"/>
      <c r="BR4633" s="104"/>
      <c r="BS4633" s="104"/>
      <c r="BT4633" s="104"/>
      <c r="BU4633" s="104"/>
      <c r="BV4633" s="104"/>
      <c r="BW4633" s="104"/>
      <c r="BX4633" s="104"/>
      <c r="BY4633" s="104"/>
      <c r="BZ4633" s="104"/>
      <c r="CA4633" s="104"/>
      <c r="CB4633" s="104"/>
      <c r="CC4633" s="104"/>
      <c r="CD4633" s="104"/>
      <c r="CE4633" s="104"/>
      <c r="CF4633" s="104"/>
      <c r="CG4633" s="104"/>
      <c r="CH4633" s="104"/>
      <c r="CI4633" s="104"/>
      <c r="CJ4633" s="104"/>
      <c r="CK4633" s="104"/>
      <c r="CL4633" s="104"/>
      <c r="CM4633" s="104"/>
      <c r="CN4633" s="104"/>
      <c r="CO4633" s="104"/>
      <c r="CP4633" s="104"/>
      <c r="CQ4633" s="104"/>
      <c r="CR4633" s="104"/>
      <c r="CS4633" s="104"/>
      <c r="CT4633" s="104"/>
      <c r="CU4633" s="104"/>
      <c r="CV4633" s="104"/>
      <c r="CW4633" s="104"/>
      <c r="CX4633" s="104"/>
      <c r="CY4633" s="104"/>
      <c r="CZ4633" s="104"/>
      <c r="DA4633" s="104"/>
      <c r="DB4633" s="104"/>
      <c r="DC4633" s="104"/>
      <c r="DD4633" s="104"/>
      <c r="DE4633" s="104"/>
      <c r="DF4633" s="104"/>
      <c r="DG4633" s="104"/>
      <c r="DH4633" s="104"/>
      <c r="DI4633" s="104"/>
      <c r="DJ4633" s="104"/>
      <c r="DK4633" s="104"/>
      <c r="DL4633" s="104"/>
      <c r="DM4633" s="104"/>
      <c r="DN4633" s="104"/>
      <c r="DO4633" s="104"/>
      <c r="DP4633" s="104"/>
      <c r="DQ4633" s="104"/>
      <c r="DR4633" s="104"/>
      <c r="DS4633" s="104"/>
      <c r="DT4633" s="104"/>
      <c r="DU4633" s="104"/>
      <c r="DV4633" s="104"/>
      <c r="DW4633" s="104"/>
      <c r="DX4633" s="104"/>
      <c r="DY4633" s="104"/>
      <c r="DZ4633" s="104"/>
      <c r="EA4633" s="104"/>
      <c r="EB4633" s="104"/>
      <c r="EC4633" s="104"/>
      <c r="ED4633" s="104"/>
      <c r="EE4633" s="104"/>
      <c r="EF4633" s="104"/>
      <c r="EG4633" s="104"/>
      <c r="EH4633" s="104"/>
      <c r="EI4633" s="104"/>
      <c r="EJ4633" s="104"/>
      <c r="EK4633" s="104"/>
      <c r="EL4633" s="104"/>
      <c r="EM4633" s="104"/>
      <c r="EN4633" s="104"/>
      <c r="EO4633" s="104"/>
      <c r="EP4633" s="104"/>
      <c r="EQ4633" s="104"/>
      <c r="ER4633" s="104"/>
      <c r="ES4633" s="104"/>
      <c r="ET4633" s="104"/>
      <c r="EU4633" s="104"/>
      <c r="EV4633" s="104"/>
      <c r="EW4633" s="104"/>
      <c r="EX4633" s="104"/>
      <c r="EY4633" s="104"/>
      <c r="EZ4633" s="104"/>
      <c r="FA4633" s="104"/>
      <c r="FB4633" s="104"/>
      <c r="FC4633" s="104"/>
      <c r="FD4633" s="104"/>
      <c r="FE4633" s="104"/>
      <c r="FF4633" s="104"/>
      <c r="FG4633" s="104"/>
      <c r="FH4633" s="104"/>
      <c r="FI4633" s="104"/>
      <c r="FJ4633" s="104"/>
      <c r="FK4633" s="104"/>
      <c r="FL4633" s="104"/>
      <c r="FM4633" s="104"/>
      <c r="FN4633" s="104"/>
      <c r="FO4633" s="104"/>
      <c r="FP4633" s="104"/>
      <c r="FQ4633" s="104"/>
      <c r="FR4633" s="104"/>
      <c r="FS4633" s="104"/>
      <c r="FT4633" s="104"/>
      <c r="FU4633" s="104"/>
      <c r="FV4633" s="104"/>
      <c r="FW4633" s="104"/>
      <c r="FX4633" s="104"/>
      <c r="FY4633" s="104"/>
      <c r="FZ4633" s="104"/>
      <c r="GA4633" s="104"/>
      <c r="GB4633" s="104"/>
      <c r="GC4633" s="104"/>
      <c r="GD4633" s="104"/>
      <c r="GE4633" s="104"/>
      <c r="GF4633" s="104"/>
      <c r="GG4633" s="104"/>
      <c r="GH4633" s="104"/>
      <c r="GI4633" s="104"/>
      <c r="GJ4633" s="104"/>
      <c r="GK4633" s="104"/>
      <c r="GL4633" s="104"/>
      <c r="GM4633" s="104"/>
      <c r="GN4633" s="104"/>
      <c r="GO4633" s="104"/>
      <c r="GP4633" s="104"/>
      <c r="GQ4633" s="104"/>
      <c r="GR4633" s="104"/>
      <c r="GS4633" s="104"/>
      <c r="GT4633" s="104"/>
      <c r="GU4633" s="104"/>
      <c r="GV4633" s="104"/>
      <c r="GW4633" s="104"/>
      <c r="GX4633" s="104"/>
      <c r="GY4633" s="104"/>
      <c r="GZ4633" s="104"/>
      <c r="HA4633" s="104"/>
      <c r="HB4633" s="104"/>
      <c r="HC4633" s="104"/>
      <c r="HD4633" s="104"/>
      <c r="HE4633" s="104"/>
      <c r="HF4633" s="104"/>
      <c r="HG4633" s="104"/>
      <c r="HH4633" s="104"/>
      <c r="HI4633" s="104"/>
      <c r="HJ4633" s="104"/>
      <c r="HK4633" s="104"/>
      <c r="HL4633" s="104"/>
      <c r="HM4633" s="104"/>
      <c r="HN4633" s="104"/>
      <c r="HO4633" s="104"/>
      <c r="HP4633" s="104"/>
      <c r="HQ4633" s="104"/>
      <c r="HR4633" s="104"/>
      <c r="HS4633" s="104"/>
      <c r="HT4633" s="104"/>
      <c r="HU4633" s="104"/>
      <c r="HV4633" s="104"/>
      <c r="HW4633" s="104"/>
      <c r="HX4633" s="104"/>
      <c r="HY4633" s="104"/>
      <c r="HZ4633" s="104"/>
      <c r="IA4633" s="104"/>
      <c r="IB4633" s="104"/>
      <c r="IC4633" s="104"/>
      <c r="ID4633" s="104"/>
      <c r="IE4633" s="104"/>
      <c r="IF4633" s="104"/>
      <c r="IG4633" s="104"/>
      <c r="IH4633" s="104"/>
      <c r="II4633" s="104"/>
      <c r="IJ4633" s="104"/>
      <c r="IK4633" s="104"/>
      <c r="IL4633" s="104"/>
      <c r="IM4633" s="104"/>
      <c r="IN4633" s="104"/>
      <c r="IO4633" s="104"/>
      <c r="IP4633" s="104"/>
      <c r="IQ4633" s="104"/>
      <c r="IR4633" s="104"/>
      <c r="IS4633" s="104"/>
      <c r="IT4633" s="104"/>
      <c r="IU4633" s="104"/>
      <c r="IV4633" s="104"/>
      <c r="IW4633" s="104"/>
      <c r="IX4633" s="104"/>
      <c r="IY4633" s="104"/>
      <c r="IZ4633" s="104"/>
      <c r="JA4633" s="104"/>
      <c r="JB4633" s="104"/>
      <c r="JC4633" s="104"/>
      <c r="JD4633" s="104"/>
      <c r="JE4633" s="104"/>
      <c r="JF4633" s="104"/>
      <c r="JG4633" s="104"/>
      <c r="JH4633" s="104"/>
      <c r="JI4633" s="104"/>
      <c r="JJ4633" s="104"/>
      <c r="JK4633" s="104"/>
      <c r="JL4633" s="104"/>
      <c r="JM4633" s="104"/>
      <c r="JN4633" s="104"/>
      <c r="JO4633" s="104"/>
      <c r="JP4633" s="104"/>
      <c r="JQ4633" s="104"/>
      <c r="JR4633" s="104"/>
      <c r="JS4633" s="104"/>
      <c r="JT4633" s="104"/>
      <c r="JU4633" s="104"/>
      <c r="JV4633" s="104"/>
      <c r="JW4633" s="104"/>
      <c r="JX4633" s="104"/>
      <c r="JY4633" s="104"/>
      <c r="JZ4633" s="104"/>
      <c r="KA4633" s="104"/>
      <c r="KB4633" s="104"/>
      <c r="KC4633" s="104"/>
      <c r="KD4633" s="104"/>
      <c r="KE4633" s="104"/>
      <c r="KF4633" s="104"/>
      <c r="KG4633" s="104"/>
      <c r="KH4633" s="104"/>
      <c r="KI4633" s="104"/>
      <c r="KJ4633" s="104"/>
      <c r="KK4633" s="104"/>
      <c r="KL4633" s="104"/>
      <c r="KM4633" s="104"/>
      <c r="KN4633" s="104"/>
      <c r="KO4633" s="104"/>
      <c r="KP4633" s="104"/>
      <c r="KQ4633" s="104"/>
      <c r="KR4633" s="104"/>
      <c r="KS4633" s="104"/>
      <c r="KT4633" s="104"/>
      <c r="KU4633" s="104"/>
      <c r="KV4633" s="104"/>
      <c r="KW4633" s="104"/>
      <c r="KX4633" s="104"/>
      <c r="KY4633" s="104"/>
      <c r="KZ4633" s="104"/>
      <c r="LA4633" s="104"/>
      <c r="LB4633" s="104"/>
      <c r="LC4633" s="104"/>
      <c r="LD4633" s="104"/>
      <c r="LE4633" s="104"/>
      <c r="LF4633" s="104"/>
      <c r="LG4633" s="104"/>
      <c r="LH4633" s="104"/>
      <c r="LI4633" s="104"/>
      <c r="LJ4633" s="104"/>
      <c r="LK4633" s="104"/>
      <c r="LL4633" s="104"/>
      <c r="LM4633" s="104"/>
      <c r="LN4633" s="104"/>
      <c r="LO4633" s="104"/>
      <c r="LP4633" s="104"/>
      <c r="LQ4633" s="104"/>
      <c r="LR4633" s="104"/>
      <c r="LS4633" s="104"/>
      <c r="LT4633" s="104"/>
      <c r="LU4633" s="104"/>
      <c r="LV4633" s="104"/>
      <c r="LW4633" s="104"/>
      <c r="LX4633" s="104"/>
      <c r="LY4633" s="104"/>
      <c r="LZ4633" s="104"/>
      <c r="MA4633" s="104"/>
      <c r="MB4633" s="104"/>
      <c r="MC4633" s="104"/>
      <c r="MD4633" s="104"/>
      <c r="ME4633" s="104"/>
      <c r="MF4633" s="104"/>
      <c r="MG4633" s="104"/>
      <c r="MH4633" s="104"/>
      <c r="MI4633" s="104"/>
      <c r="MJ4633" s="104"/>
      <c r="MK4633" s="104"/>
      <c r="ML4633" s="104"/>
      <c r="MM4633" s="104"/>
      <c r="MN4633" s="104"/>
      <c r="MO4633" s="104"/>
      <c r="MP4633" s="104"/>
      <c r="MQ4633" s="104"/>
      <c r="MR4633" s="104"/>
      <c r="MS4633" s="104"/>
      <c r="MT4633" s="104"/>
      <c r="MU4633" s="104"/>
      <c r="MV4633" s="104"/>
      <c r="MW4633" s="104"/>
      <c r="MX4633" s="104"/>
      <c r="MY4633" s="104"/>
      <c r="MZ4633" s="104"/>
      <c r="NA4633" s="104"/>
      <c r="NB4633" s="104"/>
      <c r="NC4633" s="104"/>
      <c r="ND4633" s="104"/>
      <c r="NE4633" s="104"/>
      <c r="NF4633" s="104"/>
      <c r="NG4633" s="104"/>
      <c r="NH4633" s="104"/>
      <c r="NI4633" s="104"/>
      <c r="NJ4633" s="104"/>
      <c r="NK4633" s="104"/>
      <c r="NL4633" s="104"/>
      <c r="NM4633" s="104"/>
      <c r="NN4633" s="104"/>
      <c r="NO4633" s="104"/>
      <c r="NP4633" s="104"/>
      <c r="NQ4633" s="104"/>
      <c r="NR4633" s="104"/>
      <c r="NS4633" s="104"/>
      <c r="NT4633" s="104"/>
      <c r="NU4633" s="104"/>
      <c r="NV4633" s="104"/>
      <c r="NW4633" s="104"/>
      <c r="NX4633" s="104"/>
      <c r="NY4633" s="104"/>
      <c r="NZ4633" s="104"/>
      <c r="OA4633" s="104"/>
      <c r="OB4633" s="104"/>
      <c r="OC4633" s="104"/>
      <c r="OD4633" s="104"/>
      <c r="OE4633" s="104"/>
      <c r="OF4633" s="104"/>
      <c r="OG4633" s="104"/>
      <c r="OH4633" s="104"/>
      <c r="OI4633" s="104"/>
      <c r="OJ4633" s="104"/>
      <c r="OK4633" s="104"/>
      <c r="OL4633" s="104"/>
      <c r="OM4633" s="104"/>
      <c r="ON4633" s="104"/>
      <c r="OO4633" s="104"/>
      <c r="OP4633" s="104"/>
      <c r="OQ4633" s="104"/>
      <c r="OR4633" s="104"/>
      <c r="OS4633" s="104"/>
      <c r="OT4633" s="104"/>
      <c r="OU4633" s="104"/>
      <c r="OV4633" s="104"/>
      <c r="OW4633" s="104"/>
      <c r="OX4633" s="104"/>
      <c r="OY4633" s="104"/>
      <c r="OZ4633" s="104"/>
      <c r="PA4633" s="104"/>
      <c r="PB4633" s="104"/>
      <c r="PC4633" s="104"/>
      <c r="PD4633" s="104"/>
      <c r="PE4633" s="104"/>
      <c r="PF4633" s="104"/>
      <c r="PG4633" s="104"/>
      <c r="PH4633" s="104"/>
      <c r="PI4633" s="104"/>
      <c r="PJ4633" s="104"/>
      <c r="PK4633" s="104"/>
      <c r="PL4633" s="104"/>
      <c r="PM4633" s="104"/>
      <c r="PN4633" s="104"/>
      <c r="PO4633" s="104"/>
      <c r="PP4633" s="104"/>
      <c r="PQ4633" s="104"/>
      <c r="PR4633" s="104"/>
      <c r="PS4633" s="104"/>
      <c r="PT4633" s="104"/>
      <c r="PU4633" s="104"/>
      <c r="PV4633" s="104"/>
      <c r="PW4633" s="104"/>
      <c r="PX4633" s="104"/>
      <c r="PY4633" s="104"/>
      <c r="PZ4633" s="104"/>
      <c r="QA4633" s="104"/>
      <c r="QB4633" s="104"/>
      <c r="QC4633" s="104"/>
      <c r="QD4633" s="104"/>
      <c r="QE4633" s="104"/>
      <c r="QF4633" s="104"/>
      <c r="QG4633" s="104"/>
      <c r="QH4633" s="104"/>
      <c r="QI4633" s="104"/>
      <c r="QJ4633" s="104"/>
      <c r="QK4633" s="104"/>
      <c r="QL4633" s="104"/>
      <c r="QM4633" s="104"/>
      <c r="QN4633" s="104"/>
      <c r="QO4633" s="104"/>
      <c r="QP4633" s="104"/>
      <c r="QQ4633" s="104"/>
      <c r="QR4633" s="104"/>
      <c r="QS4633" s="104"/>
      <c r="QT4633" s="104"/>
      <c r="QU4633" s="104"/>
      <c r="QV4633" s="104"/>
      <c r="QW4633" s="104"/>
      <c r="QX4633" s="104"/>
      <c r="QY4633" s="104"/>
      <c r="QZ4633" s="104"/>
      <c r="RA4633" s="104"/>
      <c r="RB4633" s="104"/>
      <c r="RC4633" s="104"/>
      <c r="RD4633" s="104"/>
      <c r="RE4633" s="104"/>
      <c r="RF4633" s="104"/>
      <c r="RG4633" s="104"/>
      <c r="RH4633" s="104"/>
      <c r="RI4633" s="104"/>
      <c r="RJ4633" s="104"/>
      <c r="RK4633" s="104"/>
      <c r="RL4633" s="104"/>
      <c r="RM4633" s="104"/>
      <c r="RN4633" s="104"/>
      <c r="RO4633" s="104"/>
      <c r="RP4633" s="104"/>
      <c r="RQ4633" s="104"/>
      <c r="RR4633" s="104"/>
      <c r="RS4633" s="104"/>
      <c r="RT4633" s="104"/>
      <c r="RU4633" s="104"/>
      <c r="RV4633" s="104"/>
      <c r="RW4633" s="104"/>
      <c r="RX4633" s="104"/>
      <c r="RY4633" s="104"/>
      <c r="RZ4633" s="104"/>
      <c r="SA4633" s="104"/>
      <c r="SB4633" s="104"/>
      <c r="SC4633" s="104"/>
      <c r="SD4633" s="104"/>
      <c r="SE4633" s="104"/>
      <c r="SF4633" s="104"/>
      <c r="SG4633" s="104"/>
      <c r="SH4633" s="104"/>
      <c r="SI4633" s="104"/>
      <c r="SJ4633" s="104"/>
      <c r="SK4633" s="104"/>
      <c r="SL4633" s="104"/>
      <c r="SM4633" s="104"/>
      <c r="SN4633" s="104"/>
      <c r="SO4633" s="104"/>
      <c r="SP4633" s="104"/>
      <c r="SQ4633" s="104"/>
      <c r="SR4633" s="104"/>
      <c r="SS4633" s="104"/>
      <c r="ST4633" s="104"/>
      <c r="SU4633" s="104"/>
      <c r="SV4633" s="104"/>
      <c r="SW4633" s="104"/>
      <c r="SX4633" s="104"/>
      <c r="SY4633" s="104"/>
      <c r="SZ4633" s="104"/>
      <c r="TA4633" s="104"/>
      <c r="TB4633" s="104"/>
      <c r="TC4633" s="104"/>
      <c r="TD4633" s="104"/>
      <c r="TE4633" s="104"/>
      <c r="TF4633" s="104"/>
      <c r="TG4633" s="104"/>
      <c r="TH4633" s="104"/>
      <c r="TI4633" s="104"/>
      <c r="TJ4633" s="104"/>
      <c r="TK4633" s="104"/>
      <c r="TL4633" s="104"/>
      <c r="TM4633" s="104"/>
      <c r="TN4633" s="104"/>
      <c r="TO4633" s="104"/>
      <c r="TP4633" s="104"/>
      <c r="TQ4633" s="104"/>
      <c r="TR4633" s="104"/>
      <c r="TS4633" s="104"/>
      <c r="TT4633" s="104"/>
      <c r="TU4633" s="104"/>
      <c r="TV4633" s="104"/>
      <c r="TW4633" s="104"/>
      <c r="TX4633" s="104"/>
      <c r="TY4633" s="104"/>
      <c r="TZ4633" s="104"/>
      <c r="UA4633" s="104"/>
      <c r="UB4633" s="104"/>
      <c r="UC4633" s="104"/>
      <c r="UD4633" s="104"/>
      <c r="UE4633" s="104"/>
      <c r="UF4633" s="104"/>
      <c r="UG4633" s="104"/>
      <c r="UH4633" s="104"/>
      <c r="UI4633" s="104"/>
      <c r="UJ4633" s="104"/>
      <c r="UK4633" s="104"/>
      <c r="UL4633" s="104"/>
      <c r="UM4633" s="104"/>
      <c r="UN4633" s="104"/>
      <c r="UO4633" s="104"/>
      <c r="UP4633" s="104"/>
      <c r="UQ4633" s="104"/>
      <c r="UR4633" s="104"/>
      <c r="US4633" s="104"/>
      <c r="UT4633" s="104"/>
      <c r="UU4633" s="104"/>
      <c r="UV4633" s="104"/>
      <c r="UW4633" s="104"/>
      <c r="UX4633" s="104"/>
      <c r="UY4633" s="104"/>
      <c r="UZ4633" s="104"/>
      <c r="VA4633" s="104"/>
      <c r="VB4633" s="104"/>
      <c r="VC4633" s="104"/>
      <c r="VD4633" s="104"/>
      <c r="VE4633" s="104"/>
      <c r="VF4633" s="104"/>
      <c r="VG4633" s="104"/>
      <c r="VH4633" s="104"/>
      <c r="VI4633" s="104"/>
      <c r="VJ4633" s="104"/>
      <c r="VK4633" s="104"/>
      <c r="VL4633" s="104"/>
      <c r="VM4633" s="104"/>
      <c r="VN4633" s="104"/>
      <c r="VO4633" s="104"/>
      <c r="VP4633" s="104"/>
      <c r="VQ4633" s="104"/>
      <c r="VR4633" s="104"/>
      <c r="VS4633" s="104"/>
      <c r="VT4633" s="104"/>
      <c r="VU4633" s="104"/>
      <c r="VV4633" s="104"/>
      <c r="VW4633" s="104"/>
      <c r="VX4633" s="104"/>
      <c r="VY4633" s="104"/>
      <c r="VZ4633" s="104"/>
      <c r="WA4633" s="104"/>
      <c r="WB4633" s="104"/>
      <c r="WC4633" s="104"/>
      <c r="WD4633" s="104"/>
      <c r="WE4633" s="104"/>
      <c r="WF4633" s="104"/>
      <c r="WG4633" s="104"/>
      <c r="WH4633" s="104"/>
      <c r="WI4633" s="104"/>
      <c r="WJ4633" s="104"/>
      <c r="WK4633" s="104"/>
      <c r="WL4633" s="104"/>
      <c r="WM4633" s="104"/>
      <c r="WN4633" s="104"/>
      <c r="WO4633" s="104"/>
      <c r="WP4633" s="104"/>
      <c r="WQ4633" s="104"/>
      <c r="WR4633" s="104"/>
      <c r="WS4633" s="104"/>
      <c r="WT4633" s="104"/>
      <c r="WU4633" s="104"/>
      <c r="WV4633" s="104"/>
      <c r="WW4633" s="104"/>
      <c r="WX4633" s="104"/>
      <c r="WY4633" s="104"/>
      <c r="WZ4633" s="104"/>
      <c r="XA4633" s="104"/>
      <c r="XB4633" s="104"/>
      <c r="XC4633" s="104"/>
      <c r="XD4633" s="104"/>
      <c r="XE4633" s="104"/>
      <c r="XF4633" s="104"/>
      <c r="XG4633" s="104"/>
      <c r="XH4633" s="104"/>
      <c r="XI4633" s="104"/>
      <c r="XJ4633" s="104"/>
      <c r="XK4633" s="104"/>
      <c r="XL4633" s="104"/>
      <c r="XM4633" s="104"/>
      <c r="XN4633" s="104"/>
      <c r="XO4633" s="104"/>
      <c r="XP4633" s="104"/>
      <c r="XQ4633" s="104"/>
      <c r="XR4633" s="104"/>
      <c r="XS4633" s="104"/>
      <c r="XT4633" s="104"/>
      <c r="XU4633" s="104"/>
      <c r="XV4633" s="104"/>
      <c r="XW4633" s="104"/>
      <c r="XX4633" s="104"/>
      <c r="XY4633" s="104"/>
      <c r="XZ4633" s="104"/>
      <c r="YA4633" s="104"/>
      <c r="YB4633" s="104"/>
      <c r="YC4633" s="104"/>
      <c r="YD4633" s="104"/>
      <c r="YE4633" s="104"/>
      <c r="YF4633" s="104"/>
      <c r="YG4633" s="104"/>
      <c r="YH4633" s="104"/>
      <c r="YI4633" s="104"/>
      <c r="YJ4633" s="104"/>
      <c r="YK4633" s="104"/>
      <c r="YL4633" s="104"/>
      <c r="YM4633" s="104"/>
      <c r="YN4633" s="104"/>
      <c r="YO4633" s="104"/>
      <c r="YP4633" s="104"/>
      <c r="YQ4633" s="104"/>
      <c r="YR4633" s="104"/>
      <c r="YS4633" s="104"/>
      <c r="YT4633" s="104"/>
      <c r="YU4633" s="104"/>
      <c r="YV4633" s="104"/>
      <c r="YW4633" s="104"/>
      <c r="YX4633" s="104"/>
      <c r="YY4633" s="104"/>
      <c r="YZ4633" s="104"/>
      <c r="ZA4633" s="104"/>
      <c r="ZB4633" s="104"/>
      <c r="ZC4633" s="104"/>
      <c r="ZD4633" s="104"/>
      <c r="ZE4633" s="104"/>
      <c r="ZF4633" s="104"/>
      <c r="ZG4633" s="104"/>
      <c r="ZH4633" s="104"/>
      <c r="ZI4633" s="104"/>
      <c r="ZJ4633" s="104"/>
      <c r="ZK4633" s="104"/>
      <c r="ZL4633" s="104"/>
      <c r="ZM4633" s="104"/>
      <c r="ZN4633" s="104"/>
      <c r="ZO4633" s="104"/>
      <c r="ZP4633" s="104"/>
      <c r="ZQ4633" s="104"/>
      <c r="ZR4633" s="104"/>
      <c r="ZS4633" s="104"/>
      <c r="ZT4633" s="104"/>
      <c r="ZU4633" s="104"/>
      <c r="ZV4633" s="104"/>
      <c r="ZW4633" s="104"/>
      <c r="ZX4633" s="104"/>
      <c r="ZY4633" s="104"/>
      <c r="ZZ4633" s="104"/>
      <c r="AAA4633" s="104"/>
      <c r="AAB4633" s="104"/>
      <c r="AAC4633" s="104"/>
      <c r="AAD4633" s="104"/>
      <c r="AAE4633" s="104"/>
      <c r="AAF4633" s="104"/>
      <c r="AAG4633" s="104"/>
      <c r="AAH4633" s="104"/>
      <c r="AAI4633" s="104"/>
      <c r="AAJ4633" s="104"/>
      <c r="AAK4633" s="104"/>
      <c r="AAL4633" s="104"/>
      <c r="AAM4633" s="104"/>
      <c r="AAN4633" s="104"/>
      <c r="AAO4633" s="104"/>
      <c r="AAP4633" s="104"/>
      <c r="AAQ4633" s="104"/>
      <c r="AAR4633" s="104"/>
      <c r="AAS4633" s="104"/>
      <c r="AAT4633" s="104"/>
      <c r="AAU4633" s="104"/>
      <c r="AAV4633" s="104"/>
      <c r="AAW4633" s="104"/>
      <c r="AAX4633" s="104"/>
      <c r="AAY4633" s="104"/>
      <c r="AAZ4633" s="104"/>
      <c r="ABA4633" s="104"/>
      <c r="ABB4633" s="104"/>
      <c r="ABC4633" s="104"/>
      <c r="ABD4633" s="104"/>
      <c r="ABE4633" s="104"/>
      <c r="ABF4633" s="104"/>
      <c r="ABG4633" s="104"/>
      <c r="ABH4633" s="104"/>
      <c r="ABI4633" s="104"/>
      <c r="ABJ4633" s="104"/>
      <c r="ABK4633" s="104"/>
      <c r="ABL4633" s="104"/>
      <c r="ABM4633" s="104"/>
      <c r="ABN4633" s="104"/>
      <c r="ABO4633" s="104"/>
      <c r="ABP4633" s="104"/>
      <c r="ABQ4633" s="104"/>
      <c r="ABR4633" s="104"/>
      <c r="ABS4633" s="104"/>
      <c r="ABT4633" s="104"/>
      <c r="ABU4633" s="104"/>
      <c r="ABV4633" s="104"/>
      <c r="ABW4633" s="104"/>
      <c r="ABX4633" s="104"/>
      <c r="ABY4633" s="104"/>
      <c r="ABZ4633" s="104"/>
      <c r="ACA4633" s="104"/>
      <c r="ACB4633" s="104"/>
      <c r="ACC4633" s="104"/>
      <c r="ACD4633" s="104"/>
      <c r="ACE4633" s="104"/>
      <c r="ACF4633" s="104"/>
      <c r="ACG4633" s="104"/>
      <c r="ACH4633" s="104"/>
      <c r="ACI4633" s="104"/>
      <c r="ACJ4633" s="104"/>
      <c r="ACK4633" s="104"/>
      <c r="ACL4633" s="104"/>
      <c r="ACM4633" s="104"/>
      <c r="ACN4633" s="104"/>
      <c r="ACO4633" s="104"/>
      <c r="ACP4633" s="104"/>
      <c r="ACQ4633" s="104"/>
      <c r="ACR4633" s="104"/>
      <c r="ACS4633" s="104"/>
      <c r="ACT4633" s="104"/>
      <c r="ACU4633" s="104"/>
      <c r="ACV4633" s="104"/>
      <c r="ACW4633" s="104"/>
      <c r="ACX4633" s="104"/>
      <c r="ACY4633" s="104"/>
      <c r="ACZ4633" s="104"/>
      <c r="ADA4633" s="104"/>
      <c r="ADB4633" s="104"/>
      <c r="ADC4633" s="104"/>
      <c r="ADD4633" s="104"/>
      <c r="ADE4633" s="104"/>
      <c r="ADF4633" s="104"/>
      <c r="ADG4633" s="104"/>
      <c r="ADH4633" s="104"/>
      <c r="ADI4633" s="104"/>
      <c r="ADJ4633" s="104"/>
      <c r="ADK4633" s="104"/>
      <c r="ADL4633" s="104"/>
      <c r="ADM4633" s="104"/>
      <c r="ADN4633" s="104"/>
      <c r="ADO4633" s="104"/>
      <c r="ADP4633" s="104"/>
      <c r="ADQ4633" s="104"/>
      <c r="ADR4633" s="104"/>
      <c r="ADS4633" s="104"/>
      <c r="ADT4633" s="104"/>
      <c r="ADU4633" s="104"/>
      <c r="ADV4633" s="104"/>
      <c r="ADW4633" s="104"/>
      <c r="ADX4633" s="104"/>
      <c r="ADY4633" s="104"/>
      <c r="ADZ4633" s="104"/>
      <c r="AEA4633" s="104"/>
      <c r="AEB4633" s="104"/>
      <c r="AEC4633" s="104"/>
      <c r="AED4633" s="104"/>
      <c r="AEE4633" s="104"/>
      <c r="AEF4633" s="104"/>
      <c r="AEG4633" s="104"/>
      <c r="AEH4633" s="104"/>
      <c r="AEI4633" s="104"/>
      <c r="AEJ4633" s="104"/>
      <c r="AEK4633" s="104"/>
      <c r="AEL4633" s="104"/>
      <c r="AEM4633" s="104"/>
      <c r="AEN4633" s="104"/>
      <c r="AEO4633" s="104"/>
      <c r="AEP4633" s="104"/>
      <c r="AEQ4633" s="104"/>
      <c r="AER4633" s="104"/>
      <c r="AES4633" s="104"/>
      <c r="AET4633" s="104"/>
      <c r="AEU4633" s="104"/>
      <c r="AEV4633" s="104"/>
      <c r="AEW4633" s="104"/>
      <c r="AEX4633" s="104"/>
      <c r="AEY4633" s="104"/>
      <c r="AEZ4633" s="104"/>
      <c r="AFA4633" s="104"/>
      <c r="AFB4633" s="104"/>
      <c r="AFC4633" s="104"/>
      <c r="AFD4633" s="104"/>
      <c r="AFE4633" s="104"/>
      <c r="AFF4633" s="104"/>
      <c r="AFG4633" s="104"/>
      <c r="AFH4633" s="104"/>
      <c r="AFI4633" s="104"/>
      <c r="AFJ4633" s="104"/>
      <c r="AFK4633" s="104"/>
      <c r="AFL4633" s="104"/>
      <c r="AFM4633" s="104"/>
      <c r="AFN4633" s="104"/>
      <c r="AFO4633" s="104"/>
      <c r="AFP4633" s="104"/>
      <c r="AFQ4633" s="104"/>
      <c r="AFR4633" s="104"/>
      <c r="AFS4633" s="104"/>
      <c r="AFT4633" s="104"/>
      <c r="AFU4633" s="104"/>
      <c r="AFV4633" s="104"/>
      <c r="AFW4633" s="104"/>
      <c r="AFX4633" s="104"/>
      <c r="AFY4633" s="104"/>
      <c r="AFZ4633" s="104"/>
      <c r="AGA4633" s="104"/>
      <c r="AGB4633" s="104"/>
      <c r="AGC4633" s="104"/>
      <c r="AGD4633" s="104"/>
      <c r="AGE4633" s="104"/>
      <c r="AGF4633" s="104"/>
      <c r="AGG4633" s="104"/>
      <c r="AGH4633" s="104"/>
      <c r="AGI4633" s="104"/>
      <c r="AGJ4633" s="104"/>
      <c r="AGK4633" s="104"/>
      <c r="AGL4633" s="104"/>
      <c r="AGM4633" s="104"/>
      <c r="AGN4633" s="104"/>
      <c r="AGO4633" s="104"/>
      <c r="AGP4633" s="104"/>
      <c r="AGQ4633" s="104"/>
      <c r="AGR4633" s="104"/>
      <c r="AGS4633" s="104"/>
      <c r="AGT4633" s="104"/>
      <c r="AGU4633" s="104"/>
      <c r="AGV4633" s="104"/>
      <c r="AGW4633" s="104"/>
      <c r="AGX4633" s="104"/>
      <c r="AGY4633" s="104"/>
      <c r="AGZ4633" s="104"/>
      <c r="AHA4633" s="104"/>
      <c r="AHB4633" s="104"/>
      <c r="AHC4633" s="104"/>
      <c r="AHD4633" s="104"/>
      <c r="AHE4633" s="104"/>
      <c r="AHF4633" s="104"/>
      <c r="AHG4633" s="104"/>
      <c r="AHH4633" s="104"/>
      <c r="AHI4633" s="104"/>
      <c r="AHJ4633" s="104"/>
      <c r="AHK4633" s="104"/>
      <c r="AHL4633" s="104"/>
      <c r="AHM4633" s="104"/>
      <c r="AHN4633" s="104"/>
      <c r="AHO4633" s="104"/>
      <c r="AHP4633" s="104"/>
      <c r="AHQ4633" s="104"/>
      <c r="AHR4633" s="104"/>
      <c r="AHS4633" s="104"/>
      <c r="AHT4633" s="104"/>
      <c r="AHU4633" s="104"/>
      <c r="AHV4633" s="104"/>
      <c r="AHW4633" s="104"/>
      <c r="AHX4633" s="104"/>
      <c r="AHY4633" s="104"/>
      <c r="AHZ4633" s="104"/>
      <c r="AIA4633" s="104"/>
      <c r="AIB4633" s="104"/>
      <c r="AIC4633" s="104"/>
      <c r="AID4633" s="104"/>
      <c r="AIE4633" s="104"/>
      <c r="AIF4633" s="104"/>
      <c r="AIG4633" s="104"/>
      <c r="AIH4633" s="104"/>
      <c r="AII4633" s="104"/>
      <c r="AIJ4633" s="104"/>
      <c r="AIK4633" s="104"/>
      <c r="AIL4633" s="104"/>
      <c r="AIM4633" s="104"/>
      <c r="AIN4633" s="104"/>
      <c r="AIO4633" s="104"/>
      <c r="AIP4633" s="104"/>
      <c r="AIQ4633" s="104"/>
      <c r="AIR4633" s="104"/>
      <c r="AIS4633" s="104"/>
      <c r="AIT4633" s="104"/>
      <c r="AIU4633" s="104"/>
      <c r="AIV4633" s="104"/>
      <c r="AIW4633" s="104"/>
      <c r="AIX4633" s="104"/>
      <c r="AIY4633" s="104"/>
      <c r="AIZ4633" s="104"/>
      <c r="AJA4633" s="104"/>
      <c r="AJB4633" s="104"/>
      <c r="AJC4633" s="104"/>
      <c r="AJD4633" s="104"/>
      <c r="AJE4633" s="104"/>
      <c r="AJF4633" s="104"/>
      <c r="AJG4633" s="104"/>
      <c r="AJH4633" s="104"/>
      <c r="AJI4633" s="104"/>
      <c r="AJJ4633" s="104"/>
      <c r="AJK4633" s="104"/>
      <c r="AJL4633" s="104"/>
      <c r="AJM4633" s="104"/>
      <c r="AJN4633" s="104"/>
      <c r="AJO4633" s="104"/>
      <c r="AJP4633" s="104"/>
      <c r="AJQ4633" s="104"/>
      <c r="AJR4633" s="104"/>
      <c r="AJS4633" s="104"/>
      <c r="AJT4633" s="104"/>
      <c r="AJU4633" s="104"/>
      <c r="AJV4633" s="104"/>
      <c r="AJW4633" s="104"/>
      <c r="AJX4633" s="104"/>
      <c r="AJY4633" s="104"/>
      <c r="AJZ4633" s="104"/>
      <c r="AKA4633" s="104"/>
      <c r="AKB4633" s="104"/>
      <c r="AKC4633" s="104"/>
      <c r="AKD4633" s="104"/>
      <c r="AKE4633" s="104"/>
      <c r="AKF4633" s="104"/>
      <c r="AKG4633" s="104"/>
      <c r="AKH4633" s="104"/>
      <c r="AKI4633" s="104"/>
      <c r="AKJ4633" s="104"/>
      <c r="AKK4633" s="104"/>
      <c r="AKL4633" s="104"/>
      <c r="AKM4633" s="104"/>
      <c r="AKN4633" s="104"/>
      <c r="AKO4633" s="104"/>
      <c r="AKP4633" s="104"/>
      <c r="AKQ4633" s="104"/>
      <c r="AKR4633" s="104"/>
      <c r="AKS4633" s="104"/>
      <c r="AKT4633" s="104"/>
      <c r="AKU4633" s="104"/>
      <c r="AKV4633" s="104"/>
      <c r="AKW4633" s="104"/>
      <c r="AKX4633" s="104"/>
      <c r="AKY4633" s="104"/>
      <c r="AKZ4633" s="104"/>
      <c r="ALA4633" s="104"/>
      <c r="ALB4633" s="104"/>
      <c r="ALC4633" s="104"/>
      <c r="ALD4633" s="104"/>
      <c r="ALE4633" s="104"/>
      <c r="ALF4633" s="104"/>
      <c r="ALG4633" s="104"/>
      <c r="ALH4633" s="104"/>
      <c r="ALI4633" s="104"/>
      <c r="ALJ4633" s="104"/>
      <c r="ALK4633" s="104"/>
      <c r="ALL4633" s="104"/>
      <c r="ALM4633" s="104"/>
      <c r="ALN4633" s="104"/>
      <c r="ALO4633" s="104"/>
      <c r="ALP4633" s="104"/>
      <c r="ALQ4633" s="104"/>
      <c r="ALR4633" s="104"/>
      <c r="ALS4633" s="104"/>
      <c r="ALT4633" s="104"/>
      <c r="ALU4633" s="104"/>
      <c r="ALV4633" s="104"/>
      <c r="ALW4633" s="104"/>
      <c r="ALX4633" s="104"/>
      <c r="ALY4633" s="104"/>
      <c r="ALZ4633" s="104"/>
      <c r="AMA4633" s="104"/>
      <c r="AMB4633" s="104"/>
      <c r="AMC4633" s="104"/>
      <c r="AMD4633" s="104"/>
      <c r="AME4633" s="104"/>
      <c r="AMF4633" s="104"/>
      <c r="AMG4633" s="104"/>
      <c r="AMH4633" s="104"/>
      <c r="AMI4633" s="104"/>
      <c r="AMJ4633" s="104"/>
      <c r="AMK4633" s="104"/>
      <c r="AML4633" s="104"/>
      <c r="AMM4633" s="104"/>
      <c r="AMN4633" s="104"/>
      <c r="AMO4633" s="104"/>
    </row>
    <row r="4634" spans="1:1029" s="88" customFormat="1" x14ac:dyDescent="0.35">
      <c r="A4634" s="21">
        <v>10141103</v>
      </c>
      <c r="B4634" s="115" t="s">
        <v>496</v>
      </c>
      <c r="C4634" s="115" t="s">
        <v>495</v>
      </c>
      <c r="D4634" s="21"/>
      <c r="E4634" s="114" t="str">
        <f t="shared" si="865"/>
        <v xml:space="preserve">TRANSFORMADOR AUXILIAR MARCA:Schnieder Ressano garcia </v>
      </c>
      <c r="F4634" s="40"/>
      <c r="G4634" s="21" t="s">
        <v>540</v>
      </c>
      <c r="H4634" s="21" t="s">
        <v>494</v>
      </c>
      <c r="I4634" s="21"/>
      <c r="J4634" s="21"/>
      <c r="K4634" s="40"/>
      <c r="L4634" s="40"/>
      <c r="M4634" s="40">
        <v>250</v>
      </c>
      <c r="N4634" s="21">
        <v>15</v>
      </c>
      <c r="O4634" s="21">
        <v>0.4</v>
      </c>
      <c r="P4634" s="21">
        <v>3</v>
      </c>
      <c r="Q4634" s="40">
        <v>2013</v>
      </c>
      <c r="R4634" s="40" t="s">
        <v>539</v>
      </c>
      <c r="S4634" s="40">
        <v>1095505</v>
      </c>
      <c r="T4634" s="22">
        <v>991</v>
      </c>
      <c r="U4634" s="111">
        <v>45</v>
      </c>
      <c r="V4634" s="113">
        <f t="shared" si="866"/>
        <v>907.31555555555553</v>
      </c>
      <c r="W4634" s="113">
        <f t="shared" si="867"/>
        <v>83.684444444444466</v>
      </c>
      <c r="X4634" s="112">
        <f t="shared" si="868"/>
        <v>83684.444444444467</v>
      </c>
      <c r="Y4634" s="118"/>
      <c r="Z4634" s="110">
        <f t="shared" si="864"/>
        <v>41</v>
      </c>
      <c r="AA4634" s="109">
        <f t="shared" si="869"/>
        <v>49.550000000000004</v>
      </c>
      <c r="AB4634" s="109">
        <f t="shared" si="870"/>
        <v>49550.000000000007</v>
      </c>
      <c r="AC4634" s="108">
        <f t="shared" si="871"/>
        <v>941.45</v>
      </c>
      <c r="AD4634" s="107">
        <f t="shared" si="872"/>
        <v>2.2222222222222223E-2</v>
      </c>
      <c r="AE4634" s="106">
        <f t="shared" si="873"/>
        <v>20.921111111111113</v>
      </c>
      <c r="AF4634" s="105">
        <f t="shared" si="874"/>
        <v>104.60555555555558</v>
      </c>
      <c r="AG4634" s="105">
        <f t="shared" si="875"/>
        <v>886.39444444444439</v>
      </c>
      <c r="AH4634" s="104"/>
      <c r="AI4634" s="104"/>
      <c r="AJ4634" s="104"/>
      <c r="AK4634" s="104"/>
      <c r="AL4634" s="104"/>
      <c r="AM4634" s="104"/>
      <c r="AN4634" s="104"/>
      <c r="AO4634" s="104"/>
      <c r="AP4634" s="104"/>
      <c r="AQ4634" s="104"/>
      <c r="AR4634" s="104"/>
      <c r="AS4634" s="104"/>
      <c r="AT4634" s="104"/>
      <c r="AU4634" s="104"/>
      <c r="AV4634" s="104"/>
      <c r="AW4634" s="104"/>
      <c r="AX4634" s="104"/>
      <c r="AY4634" s="104"/>
      <c r="AZ4634" s="104"/>
      <c r="BA4634" s="104"/>
      <c r="BB4634" s="104"/>
      <c r="BC4634" s="104"/>
      <c r="BD4634" s="104"/>
      <c r="BE4634" s="104"/>
      <c r="BF4634" s="104"/>
      <c r="BG4634" s="104"/>
      <c r="BH4634" s="104"/>
      <c r="BI4634" s="104"/>
      <c r="BJ4634" s="104"/>
      <c r="BK4634" s="104"/>
      <c r="BL4634" s="104"/>
      <c r="BM4634" s="104"/>
      <c r="BN4634" s="104"/>
      <c r="BO4634" s="104"/>
      <c r="BP4634" s="104"/>
      <c r="BQ4634" s="104"/>
      <c r="BR4634" s="104"/>
      <c r="BS4634" s="104"/>
      <c r="BT4634" s="104"/>
      <c r="BU4634" s="104"/>
      <c r="BV4634" s="104"/>
      <c r="BW4634" s="104"/>
      <c r="BX4634" s="104"/>
      <c r="BY4634" s="104"/>
      <c r="BZ4634" s="104"/>
      <c r="CA4634" s="104"/>
      <c r="CB4634" s="104"/>
      <c r="CC4634" s="104"/>
      <c r="CD4634" s="104"/>
      <c r="CE4634" s="104"/>
      <c r="CF4634" s="104"/>
      <c r="CG4634" s="104"/>
      <c r="CH4634" s="104"/>
      <c r="CI4634" s="104"/>
      <c r="CJ4634" s="104"/>
      <c r="CK4634" s="104"/>
      <c r="CL4634" s="104"/>
      <c r="CM4634" s="104"/>
      <c r="CN4634" s="104"/>
      <c r="CO4634" s="104"/>
      <c r="CP4634" s="104"/>
      <c r="CQ4634" s="104"/>
      <c r="CR4634" s="104"/>
      <c r="CS4634" s="104"/>
      <c r="CT4634" s="104"/>
      <c r="CU4634" s="104"/>
      <c r="CV4634" s="104"/>
      <c r="CW4634" s="104"/>
      <c r="CX4634" s="104"/>
      <c r="CY4634" s="104"/>
      <c r="CZ4634" s="104"/>
      <c r="DA4634" s="104"/>
      <c r="DB4634" s="104"/>
      <c r="DC4634" s="104"/>
      <c r="DD4634" s="104"/>
      <c r="DE4634" s="104"/>
      <c r="DF4634" s="104"/>
      <c r="DG4634" s="104"/>
      <c r="DH4634" s="104"/>
      <c r="DI4634" s="104"/>
      <c r="DJ4634" s="104"/>
      <c r="DK4634" s="104"/>
      <c r="DL4634" s="104"/>
      <c r="DM4634" s="104"/>
      <c r="DN4634" s="104"/>
      <c r="DO4634" s="104"/>
      <c r="DP4634" s="104"/>
      <c r="DQ4634" s="104"/>
      <c r="DR4634" s="104"/>
      <c r="DS4634" s="104"/>
      <c r="DT4634" s="104"/>
      <c r="DU4634" s="104"/>
      <c r="DV4634" s="104"/>
      <c r="DW4634" s="104"/>
      <c r="DX4634" s="104"/>
      <c r="DY4634" s="104"/>
      <c r="DZ4634" s="104"/>
      <c r="EA4634" s="104"/>
      <c r="EB4634" s="104"/>
      <c r="EC4634" s="104"/>
      <c r="ED4634" s="104"/>
      <c r="EE4634" s="104"/>
      <c r="EF4634" s="104"/>
      <c r="EG4634" s="104"/>
      <c r="EH4634" s="104"/>
      <c r="EI4634" s="104"/>
      <c r="EJ4634" s="104"/>
      <c r="EK4634" s="104"/>
      <c r="EL4634" s="104"/>
      <c r="EM4634" s="104"/>
      <c r="EN4634" s="104"/>
      <c r="EO4634" s="104"/>
      <c r="EP4634" s="104"/>
      <c r="EQ4634" s="104"/>
      <c r="ER4634" s="104"/>
      <c r="ES4634" s="104"/>
      <c r="ET4634" s="104"/>
      <c r="EU4634" s="104"/>
      <c r="EV4634" s="104"/>
      <c r="EW4634" s="104"/>
      <c r="EX4634" s="104"/>
      <c r="EY4634" s="104"/>
      <c r="EZ4634" s="104"/>
      <c r="FA4634" s="104"/>
      <c r="FB4634" s="104"/>
      <c r="FC4634" s="104"/>
      <c r="FD4634" s="104"/>
      <c r="FE4634" s="104"/>
      <c r="FF4634" s="104"/>
      <c r="FG4634" s="104"/>
      <c r="FH4634" s="104"/>
      <c r="FI4634" s="104"/>
      <c r="FJ4634" s="104"/>
      <c r="FK4634" s="104"/>
      <c r="FL4634" s="104"/>
      <c r="FM4634" s="104"/>
      <c r="FN4634" s="104"/>
      <c r="FO4634" s="104"/>
      <c r="FP4634" s="104"/>
      <c r="FQ4634" s="104"/>
      <c r="FR4634" s="104"/>
      <c r="FS4634" s="104"/>
      <c r="FT4634" s="104"/>
      <c r="FU4634" s="104"/>
      <c r="FV4634" s="104"/>
      <c r="FW4634" s="104"/>
      <c r="FX4634" s="104"/>
      <c r="FY4634" s="104"/>
      <c r="FZ4634" s="104"/>
      <c r="GA4634" s="104"/>
      <c r="GB4634" s="104"/>
      <c r="GC4634" s="104"/>
      <c r="GD4634" s="104"/>
      <c r="GE4634" s="104"/>
      <c r="GF4634" s="104"/>
      <c r="GG4634" s="104"/>
      <c r="GH4634" s="104"/>
      <c r="GI4634" s="104"/>
      <c r="GJ4634" s="104"/>
      <c r="GK4634" s="104"/>
      <c r="GL4634" s="104"/>
      <c r="GM4634" s="104"/>
      <c r="GN4634" s="104"/>
      <c r="GO4634" s="104"/>
      <c r="GP4634" s="104"/>
      <c r="GQ4634" s="104"/>
      <c r="GR4634" s="104"/>
      <c r="GS4634" s="104"/>
      <c r="GT4634" s="104"/>
      <c r="GU4634" s="104"/>
      <c r="GV4634" s="104"/>
      <c r="GW4634" s="104"/>
      <c r="GX4634" s="104"/>
      <c r="GY4634" s="104"/>
      <c r="GZ4634" s="104"/>
      <c r="HA4634" s="104"/>
      <c r="HB4634" s="104"/>
      <c r="HC4634" s="104"/>
      <c r="HD4634" s="104"/>
      <c r="HE4634" s="104"/>
      <c r="HF4634" s="104"/>
      <c r="HG4634" s="104"/>
      <c r="HH4634" s="104"/>
      <c r="HI4634" s="104"/>
      <c r="HJ4634" s="104"/>
      <c r="HK4634" s="104"/>
      <c r="HL4634" s="104"/>
      <c r="HM4634" s="104"/>
      <c r="HN4634" s="104"/>
      <c r="HO4634" s="104"/>
      <c r="HP4634" s="104"/>
      <c r="HQ4634" s="104"/>
      <c r="HR4634" s="104"/>
      <c r="HS4634" s="104"/>
      <c r="HT4634" s="104"/>
      <c r="HU4634" s="104"/>
      <c r="HV4634" s="104"/>
      <c r="HW4634" s="104"/>
      <c r="HX4634" s="104"/>
      <c r="HY4634" s="104"/>
      <c r="HZ4634" s="104"/>
      <c r="IA4634" s="104"/>
      <c r="IB4634" s="104"/>
      <c r="IC4634" s="104"/>
      <c r="ID4634" s="104"/>
      <c r="IE4634" s="104"/>
      <c r="IF4634" s="104"/>
      <c r="IG4634" s="104"/>
      <c r="IH4634" s="104"/>
      <c r="II4634" s="104"/>
      <c r="IJ4634" s="104"/>
      <c r="IK4634" s="104"/>
      <c r="IL4634" s="104"/>
      <c r="IM4634" s="104"/>
      <c r="IN4634" s="104"/>
      <c r="IO4634" s="104"/>
      <c r="IP4634" s="104"/>
      <c r="IQ4634" s="104"/>
      <c r="IR4634" s="104"/>
      <c r="IS4634" s="104"/>
      <c r="IT4634" s="104"/>
      <c r="IU4634" s="104"/>
      <c r="IV4634" s="104"/>
      <c r="IW4634" s="104"/>
      <c r="IX4634" s="104"/>
      <c r="IY4634" s="104"/>
      <c r="IZ4634" s="104"/>
      <c r="JA4634" s="104"/>
      <c r="JB4634" s="104"/>
      <c r="JC4634" s="104"/>
      <c r="JD4634" s="104"/>
      <c r="JE4634" s="104"/>
      <c r="JF4634" s="104"/>
      <c r="JG4634" s="104"/>
      <c r="JH4634" s="104"/>
      <c r="JI4634" s="104"/>
      <c r="JJ4634" s="104"/>
      <c r="JK4634" s="104"/>
      <c r="JL4634" s="104"/>
      <c r="JM4634" s="104"/>
      <c r="JN4634" s="104"/>
      <c r="JO4634" s="104"/>
      <c r="JP4634" s="104"/>
      <c r="JQ4634" s="104"/>
      <c r="JR4634" s="104"/>
      <c r="JS4634" s="104"/>
      <c r="JT4634" s="104"/>
      <c r="JU4634" s="104"/>
      <c r="JV4634" s="104"/>
      <c r="JW4634" s="104"/>
      <c r="JX4634" s="104"/>
      <c r="JY4634" s="104"/>
      <c r="JZ4634" s="104"/>
      <c r="KA4634" s="104"/>
      <c r="KB4634" s="104"/>
      <c r="KC4634" s="104"/>
      <c r="KD4634" s="104"/>
      <c r="KE4634" s="104"/>
      <c r="KF4634" s="104"/>
      <c r="KG4634" s="104"/>
      <c r="KH4634" s="104"/>
      <c r="KI4634" s="104"/>
      <c r="KJ4634" s="104"/>
      <c r="KK4634" s="104"/>
      <c r="KL4634" s="104"/>
      <c r="KM4634" s="104"/>
      <c r="KN4634" s="104"/>
      <c r="KO4634" s="104"/>
      <c r="KP4634" s="104"/>
      <c r="KQ4634" s="104"/>
      <c r="KR4634" s="104"/>
      <c r="KS4634" s="104"/>
      <c r="KT4634" s="104"/>
      <c r="KU4634" s="104"/>
      <c r="KV4634" s="104"/>
      <c r="KW4634" s="104"/>
      <c r="KX4634" s="104"/>
      <c r="KY4634" s="104"/>
      <c r="KZ4634" s="104"/>
      <c r="LA4634" s="104"/>
      <c r="LB4634" s="104"/>
      <c r="LC4634" s="104"/>
      <c r="LD4634" s="104"/>
      <c r="LE4634" s="104"/>
      <c r="LF4634" s="104"/>
      <c r="LG4634" s="104"/>
      <c r="LH4634" s="104"/>
      <c r="LI4634" s="104"/>
      <c r="LJ4634" s="104"/>
      <c r="LK4634" s="104"/>
      <c r="LL4634" s="104"/>
      <c r="LM4634" s="104"/>
      <c r="LN4634" s="104"/>
      <c r="LO4634" s="104"/>
      <c r="LP4634" s="104"/>
      <c r="LQ4634" s="104"/>
      <c r="LR4634" s="104"/>
      <c r="LS4634" s="104"/>
      <c r="LT4634" s="104"/>
      <c r="LU4634" s="104"/>
      <c r="LV4634" s="104"/>
      <c r="LW4634" s="104"/>
      <c r="LX4634" s="104"/>
      <c r="LY4634" s="104"/>
      <c r="LZ4634" s="104"/>
      <c r="MA4634" s="104"/>
      <c r="MB4634" s="104"/>
      <c r="MC4634" s="104"/>
      <c r="MD4634" s="104"/>
      <c r="ME4634" s="104"/>
      <c r="MF4634" s="104"/>
      <c r="MG4634" s="104"/>
      <c r="MH4634" s="104"/>
      <c r="MI4634" s="104"/>
      <c r="MJ4634" s="104"/>
      <c r="MK4634" s="104"/>
      <c r="ML4634" s="104"/>
      <c r="MM4634" s="104"/>
      <c r="MN4634" s="104"/>
      <c r="MO4634" s="104"/>
      <c r="MP4634" s="104"/>
      <c r="MQ4634" s="104"/>
      <c r="MR4634" s="104"/>
      <c r="MS4634" s="104"/>
      <c r="MT4634" s="104"/>
      <c r="MU4634" s="104"/>
      <c r="MV4634" s="104"/>
      <c r="MW4634" s="104"/>
      <c r="MX4634" s="104"/>
      <c r="MY4634" s="104"/>
      <c r="MZ4634" s="104"/>
      <c r="NA4634" s="104"/>
      <c r="NB4634" s="104"/>
      <c r="NC4634" s="104"/>
      <c r="ND4634" s="104"/>
      <c r="NE4634" s="104"/>
      <c r="NF4634" s="104"/>
      <c r="NG4634" s="104"/>
      <c r="NH4634" s="104"/>
      <c r="NI4634" s="104"/>
      <c r="NJ4634" s="104"/>
      <c r="NK4634" s="104"/>
      <c r="NL4634" s="104"/>
      <c r="NM4634" s="104"/>
      <c r="NN4634" s="104"/>
      <c r="NO4634" s="104"/>
      <c r="NP4634" s="104"/>
      <c r="NQ4634" s="104"/>
      <c r="NR4634" s="104"/>
      <c r="NS4634" s="104"/>
      <c r="NT4634" s="104"/>
      <c r="NU4634" s="104"/>
      <c r="NV4634" s="104"/>
      <c r="NW4634" s="104"/>
      <c r="NX4634" s="104"/>
      <c r="NY4634" s="104"/>
      <c r="NZ4634" s="104"/>
      <c r="OA4634" s="104"/>
      <c r="OB4634" s="104"/>
      <c r="OC4634" s="104"/>
      <c r="OD4634" s="104"/>
      <c r="OE4634" s="104"/>
      <c r="OF4634" s="104"/>
      <c r="OG4634" s="104"/>
      <c r="OH4634" s="104"/>
      <c r="OI4634" s="104"/>
      <c r="OJ4634" s="104"/>
      <c r="OK4634" s="104"/>
      <c r="OL4634" s="104"/>
      <c r="OM4634" s="104"/>
      <c r="ON4634" s="104"/>
      <c r="OO4634" s="104"/>
      <c r="OP4634" s="104"/>
      <c r="OQ4634" s="104"/>
      <c r="OR4634" s="104"/>
      <c r="OS4634" s="104"/>
      <c r="OT4634" s="104"/>
      <c r="OU4634" s="104"/>
      <c r="OV4634" s="104"/>
      <c r="OW4634" s="104"/>
      <c r="OX4634" s="104"/>
      <c r="OY4634" s="104"/>
      <c r="OZ4634" s="104"/>
      <c r="PA4634" s="104"/>
      <c r="PB4634" s="104"/>
      <c r="PC4634" s="104"/>
      <c r="PD4634" s="104"/>
      <c r="PE4634" s="104"/>
      <c r="PF4634" s="104"/>
      <c r="PG4634" s="104"/>
      <c r="PH4634" s="104"/>
      <c r="PI4634" s="104"/>
      <c r="PJ4634" s="104"/>
      <c r="PK4634" s="104"/>
      <c r="PL4634" s="104"/>
      <c r="PM4634" s="104"/>
      <c r="PN4634" s="104"/>
      <c r="PO4634" s="104"/>
      <c r="PP4634" s="104"/>
      <c r="PQ4634" s="104"/>
      <c r="PR4634" s="104"/>
      <c r="PS4634" s="104"/>
      <c r="PT4634" s="104"/>
      <c r="PU4634" s="104"/>
      <c r="PV4634" s="104"/>
      <c r="PW4634" s="104"/>
      <c r="PX4634" s="104"/>
      <c r="PY4634" s="104"/>
      <c r="PZ4634" s="104"/>
      <c r="QA4634" s="104"/>
      <c r="QB4634" s="104"/>
      <c r="QC4634" s="104"/>
      <c r="QD4634" s="104"/>
      <c r="QE4634" s="104"/>
      <c r="QF4634" s="104"/>
      <c r="QG4634" s="104"/>
      <c r="QH4634" s="104"/>
      <c r="QI4634" s="104"/>
      <c r="QJ4634" s="104"/>
      <c r="QK4634" s="104"/>
      <c r="QL4634" s="104"/>
      <c r="QM4634" s="104"/>
      <c r="QN4634" s="104"/>
      <c r="QO4634" s="104"/>
      <c r="QP4634" s="104"/>
      <c r="QQ4634" s="104"/>
      <c r="QR4634" s="104"/>
      <c r="QS4634" s="104"/>
      <c r="QT4634" s="104"/>
      <c r="QU4634" s="104"/>
      <c r="QV4634" s="104"/>
      <c r="QW4634" s="104"/>
      <c r="QX4634" s="104"/>
      <c r="QY4634" s="104"/>
      <c r="QZ4634" s="104"/>
      <c r="RA4634" s="104"/>
      <c r="RB4634" s="104"/>
      <c r="RC4634" s="104"/>
      <c r="RD4634" s="104"/>
      <c r="RE4634" s="104"/>
      <c r="RF4634" s="104"/>
      <c r="RG4634" s="104"/>
      <c r="RH4634" s="104"/>
      <c r="RI4634" s="104"/>
      <c r="RJ4634" s="104"/>
      <c r="RK4634" s="104"/>
      <c r="RL4634" s="104"/>
      <c r="RM4634" s="104"/>
      <c r="RN4634" s="104"/>
      <c r="RO4634" s="104"/>
      <c r="RP4634" s="104"/>
      <c r="RQ4634" s="104"/>
      <c r="RR4634" s="104"/>
      <c r="RS4634" s="104"/>
      <c r="RT4634" s="104"/>
      <c r="RU4634" s="104"/>
      <c r="RV4634" s="104"/>
      <c r="RW4634" s="104"/>
      <c r="RX4634" s="104"/>
      <c r="RY4634" s="104"/>
      <c r="RZ4634" s="104"/>
      <c r="SA4634" s="104"/>
      <c r="SB4634" s="104"/>
      <c r="SC4634" s="104"/>
      <c r="SD4634" s="104"/>
      <c r="SE4634" s="104"/>
      <c r="SF4634" s="104"/>
      <c r="SG4634" s="104"/>
      <c r="SH4634" s="104"/>
      <c r="SI4634" s="104"/>
      <c r="SJ4634" s="104"/>
      <c r="SK4634" s="104"/>
      <c r="SL4634" s="104"/>
      <c r="SM4634" s="104"/>
      <c r="SN4634" s="104"/>
      <c r="SO4634" s="104"/>
      <c r="SP4634" s="104"/>
      <c r="SQ4634" s="104"/>
      <c r="SR4634" s="104"/>
      <c r="SS4634" s="104"/>
      <c r="ST4634" s="104"/>
      <c r="SU4634" s="104"/>
      <c r="SV4634" s="104"/>
      <c r="SW4634" s="104"/>
      <c r="SX4634" s="104"/>
      <c r="SY4634" s="104"/>
      <c r="SZ4634" s="104"/>
      <c r="TA4634" s="104"/>
      <c r="TB4634" s="104"/>
      <c r="TC4634" s="104"/>
      <c r="TD4634" s="104"/>
      <c r="TE4634" s="104"/>
      <c r="TF4634" s="104"/>
      <c r="TG4634" s="104"/>
      <c r="TH4634" s="104"/>
      <c r="TI4634" s="104"/>
      <c r="TJ4634" s="104"/>
      <c r="TK4634" s="104"/>
      <c r="TL4634" s="104"/>
      <c r="TM4634" s="104"/>
      <c r="TN4634" s="104"/>
      <c r="TO4634" s="104"/>
      <c r="TP4634" s="104"/>
      <c r="TQ4634" s="104"/>
      <c r="TR4634" s="104"/>
      <c r="TS4634" s="104"/>
      <c r="TT4634" s="104"/>
      <c r="TU4634" s="104"/>
      <c r="TV4634" s="104"/>
      <c r="TW4634" s="104"/>
      <c r="TX4634" s="104"/>
      <c r="TY4634" s="104"/>
      <c r="TZ4634" s="104"/>
      <c r="UA4634" s="104"/>
      <c r="UB4634" s="104"/>
      <c r="UC4634" s="104"/>
      <c r="UD4634" s="104"/>
      <c r="UE4634" s="104"/>
      <c r="UF4634" s="104"/>
      <c r="UG4634" s="104"/>
      <c r="UH4634" s="104"/>
      <c r="UI4634" s="104"/>
      <c r="UJ4634" s="104"/>
      <c r="UK4634" s="104"/>
      <c r="UL4634" s="104"/>
      <c r="UM4634" s="104"/>
      <c r="UN4634" s="104"/>
      <c r="UO4634" s="104"/>
      <c r="UP4634" s="104"/>
      <c r="UQ4634" s="104"/>
      <c r="UR4634" s="104"/>
      <c r="US4634" s="104"/>
      <c r="UT4634" s="104"/>
      <c r="UU4634" s="104"/>
      <c r="UV4634" s="104"/>
      <c r="UW4634" s="104"/>
      <c r="UX4634" s="104"/>
      <c r="UY4634" s="104"/>
      <c r="UZ4634" s="104"/>
      <c r="VA4634" s="104"/>
      <c r="VB4634" s="104"/>
      <c r="VC4634" s="104"/>
      <c r="VD4634" s="104"/>
      <c r="VE4634" s="104"/>
      <c r="VF4634" s="104"/>
      <c r="VG4634" s="104"/>
      <c r="VH4634" s="104"/>
      <c r="VI4634" s="104"/>
      <c r="VJ4634" s="104"/>
      <c r="VK4634" s="104"/>
      <c r="VL4634" s="104"/>
      <c r="VM4634" s="104"/>
      <c r="VN4634" s="104"/>
      <c r="VO4634" s="104"/>
      <c r="VP4634" s="104"/>
      <c r="VQ4634" s="104"/>
      <c r="VR4634" s="104"/>
      <c r="VS4634" s="104"/>
      <c r="VT4634" s="104"/>
      <c r="VU4634" s="104"/>
      <c r="VV4634" s="104"/>
      <c r="VW4634" s="104"/>
      <c r="VX4634" s="104"/>
      <c r="VY4634" s="104"/>
      <c r="VZ4634" s="104"/>
      <c r="WA4634" s="104"/>
      <c r="WB4634" s="104"/>
      <c r="WC4634" s="104"/>
      <c r="WD4634" s="104"/>
      <c r="WE4634" s="104"/>
      <c r="WF4634" s="104"/>
      <c r="WG4634" s="104"/>
      <c r="WH4634" s="104"/>
      <c r="WI4634" s="104"/>
      <c r="WJ4634" s="104"/>
      <c r="WK4634" s="104"/>
      <c r="WL4634" s="104"/>
      <c r="WM4634" s="104"/>
      <c r="WN4634" s="104"/>
      <c r="WO4634" s="104"/>
      <c r="WP4634" s="104"/>
      <c r="WQ4634" s="104"/>
      <c r="WR4634" s="104"/>
      <c r="WS4634" s="104"/>
      <c r="WT4634" s="104"/>
      <c r="WU4634" s="104"/>
      <c r="WV4634" s="104"/>
      <c r="WW4634" s="104"/>
      <c r="WX4634" s="104"/>
      <c r="WY4634" s="104"/>
      <c r="WZ4634" s="104"/>
      <c r="XA4634" s="104"/>
      <c r="XB4634" s="104"/>
      <c r="XC4634" s="104"/>
      <c r="XD4634" s="104"/>
      <c r="XE4634" s="104"/>
      <c r="XF4634" s="104"/>
      <c r="XG4634" s="104"/>
      <c r="XH4634" s="104"/>
      <c r="XI4634" s="104"/>
      <c r="XJ4634" s="104"/>
      <c r="XK4634" s="104"/>
      <c r="XL4634" s="104"/>
      <c r="XM4634" s="104"/>
      <c r="XN4634" s="104"/>
      <c r="XO4634" s="104"/>
      <c r="XP4634" s="104"/>
      <c r="XQ4634" s="104"/>
      <c r="XR4634" s="104"/>
      <c r="XS4634" s="104"/>
      <c r="XT4634" s="104"/>
      <c r="XU4634" s="104"/>
      <c r="XV4634" s="104"/>
      <c r="XW4634" s="104"/>
      <c r="XX4634" s="104"/>
      <c r="XY4634" s="104"/>
      <c r="XZ4634" s="104"/>
      <c r="YA4634" s="104"/>
      <c r="YB4634" s="104"/>
      <c r="YC4634" s="104"/>
      <c r="YD4634" s="104"/>
      <c r="YE4634" s="104"/>
      <c r="YF4634" s="104"/>
      <c r="YG4634" s="104"/>
      <c r="YH4634" s="104"/>
      <c r="YI4634" s="104"/>
      <c r="YJ4634" s="104"/>
      <c r="YK4634" s="104"/>
      <c r="YL4634" s="104"/>
      <c r="YM4634" s="104"/>
      <c r="YN4634" s="104"/>
      <c r="YO4634" s="104"/>
      <c r="YP4634" s="104"/>
      <c r="YQ4634" s="104"/>
      <c r="YR4634" s="104"/>
      <c r="YS4634" s="104"/>
      <c r="YT4634" s="104"/>
      <c r="YU4634" s="104"/>
      <c r="YV4634" s="104"/>
      <c r="YW4634" s="104"/>
      <c r="YX4634" s="104"/>
      <c r="YY4634" s="104"/>
      <c r="YZ4634" s="104"/>
      <c r="ZA4634" s="104"/>
      <c r="ZB4634" s="104"/>
      <c r="ZC4634" s="104"/>
      <c r="ZD4634" s="104"/>
      <c r="ZE4634" s="104"/>
      <c r="ZF4634" s="104"/>
      <c r="ZG4634" s="104"/>
      <c r="ZH4634" s="104"/>
      <c r="ZI4634" s="104"/>
      <c r="ZJ4634" s="104"/>
      <c r="ZK4634" s="104"/>
      <c r="ZL4634" s="104"/>
      <c r="ZM4634" s="104"/>
      <c r="ZN4634" s="104"/>
      <c r="ZO4634" s="104"/>
      <c r="ZP4634" s="104"/>
      <c r="ZQ4634" s="104"/>
      <c r="ZR4634" s="104"/>
      <c r="ZS4634" s="104"/>
      <c r="ZT4634" s="104"/>
      <c r="ZU4634" s="104"/>
      <c r="ZV4634" s="104"/>
      <c r="ZW4634" s="104"/>
      <c r="ZX4634" s="104"/>
      <c r="ZY4634" s="104"/>
      <c r="ZZ4634" s="104"/>
      <c r="AAA4634" s="104"/>
      <c r="AAB4634" s="104"/>
      <c r="AAC4634" s="104"/>
      <c r="AAD4634" s="104"/>
      <c r="AAE4634" s="104"/>
      <c r="AAF4634" s="104"/>
      <c r="AAG4634" s="104"/>
      <c r="AAH4634" s="104"/>
      <c r="AAI4634" s="104"/>
      <c r="AAJ4634" s="104"/>
      <c r="AAK4634" s="104"/>
      <c r="AAL4634" s="104"/>
      <c r="AAM4634" s="104"/>
      <c r="AAN4634" s="104"/>
      <c r="AAO4634" s="104"/>
      <c r="AAP4634" s="104"/>
      <c r="AAQ4634" s="104"/>
      <c r="AAR4634" s="104"/>
      <c r="AAS4634" s="104"/>
      <c r="AAT4634" s="104"/>
      <c r="AAU4634" s="104"/>
      <c r="AAV4634" s="104"/>
      <c r="AAW4634" s="104"/>
      <c r="AAX4634" s="104"/>
      <c r="AAY4634" s="104"/>
      <c r="AAZ4634" s="104"/>
      <c r="ABA4634" s="104"/>
      <c r="ABB4634" s="104"/>
      <c r="ABC4634" s="104"/>
      <c r="ABD4634" s="104"/>
      <c r="ABE4634" s="104"/>
      <c r="ABF4634" s="104"/>
      <c r="ABG4634" s="104"/>
      <c r="ABH4634" s="104"/>
      <c r="ABI4634" s="104"/>
      <c r="ABJ4634" s="104"/>
      <c r="ABK4634" s="104"/>
      <c r="ABL4634" s="104"/>
      <c r="ABM4634" s="104"/>
      <c r="ABN4634" s="104"/>
      <c r="ABO4634" s="104"/>
      <c r="ABP4634" s="104"/>
      <c r="ABQ4634" s="104"/>
      <c r="ABR4634" s="104"/>
      <c r="ABS4634" s="104"/>
      <c r="ABT4634" s="104"/>
      <c r="ABU4634" s="104"/>
      <c r="ABV4634" s="104"/>
      <c r="ABW4634" s="104"/>
      <c r="ABX4634" s="104"/>
      <c r="ABY4634" s="104"/>
      <c r="ABZ4634" s="104"/>
      <c r="ACA4634" s="104"/>
      <c r="ACB4634" s="104"/>
      <c r="ACC4634" s="104"/>
      <c r="ACD4634" s="104"/>
      <c r="ACE4634" s="104"/>
      <c r="ACF4634" s="104"/>
      <c r="ACG4634" s="104"/>
      <c r="ACH4634" s="104"/>
      <c r="ACI4634" s="104"/>
      <c r="ACJ4634" s="104"/>
      <c r="ACK4634" s="104"/>
      <c r="ACL4634" s="104"/>
      <c r="ACM4634" s="104"/>
      <c r="ACN4634" s="104"/>
      <c r="ACO4634" s="104"/>
      <c r="ACP4634" s="104"/>
      <c r="ACQ4634" s="104"/>
      <c r="ACR4634" s="104"/>
      <c r="ACS4634" s="104"/>
      <c r="ACT4634" s="104"/>
      <c r="ACU4634" s="104"/>
      <c r="ACV4634" s="104"/>
      <c r="ACW4634" s="104"/>
      <c r="ACX4634" s="104"/>
      <c r="ACY4634" s="104"/>
      <c r="ACZ4634" s="104"/>
      <c r="ADA4634" s="104"/>
      <c r="ADB4634" s="104"/>
      <c r="ADC4634" s="104"/>
      <c r="ADD4634" s="104"/>
      <c r="ADE4634" s="104"/>
      <c r="ADF4634" s="104"/>
      <c r="ADG4634" s="104"/>
      <c r="ADH4634" s="104"/>
      <c r="ADI4634" s="104"/>
      <c r="ADJ4634" s="104"/>
      <c r="ADK4634" s="104"/>
      <c r="ADL4634" s="104"/>
      <c r="ADM4634" s="104"/>
      <c r="ADN4634" s="104"/>
      <c r="ADO4634" s="104"/>
      <c r="ADP4634" s="104"/>
      <c r="ADQ4634" s="104"/>
      <c r="ADR4634" s="104"/>
      <c r="ADS4634" s="104"/>
      <c r="ADT4634" s="104"/>
      <c r="ADU4634" s="104"/>
      <c r="ADV4634" s="104"/>
      <c r="ADW4634" s="104"/>
      <c r="ADX4634" s="104"/>
      <c r="ADY4634" s="104"/>
      <c r="ADZ4634" s="104"/>
      <c r="AEA4634" s="104"/>
      <c r="AEB4634" s="104"/>
      <c r="AEC4634" s="104"/>
      <c r="AED4634" s="104"/>
      <c r="AEE4634" s="104"/>
      <c r="AEF4634" s="104"/>
      <c r="AEG4634" s="104"/>
      <c r="AEH4634" s="104"/>
      <c r="AEI4634" s="104"/>
      <c r="AEJ4634" s="104"/>
      <c r="AEK4634" s="104"/>
      <c r="AEL4634" s="104"/>
      <c r="AEM4634" s="104"/>
      <c r="AEN4634" s="104"/>
      <c r="AEO4634" s="104"/>
      <c r="AEP4634" s="104"/>
      <c r="AEQ4634" s="104"/>
      <c r="AER4634" s="104"/>
      <c r="AES4634" s="104"/>
      <c r="AET4634" s="104"/>
      <c r="AEU4634" s="104"/>
      <c r="AEV4634" s="104"/>
      <c r="AEW4634" s="104"/>
      <c r="AEX4634" s="104"/>
      <c r="AEY4634" s="104"/>
      <c r="AEZ4634" s="104"/>
      <c r="AFA4634" s="104"/>
      <c r="AFB4634" s="104"/>
      <c r="AFC4634" s="104"/>
      <c r="AFD4634" s="104"/>
      <c r="AFE4634" s="104"/>
      <c r="AFF4634" s="104"/>
      <c r="AFG4634" s="104"/>
      <c r="AFH4634" s="104"/>
      <c r="AFI4634" s="104"/>
      <c r="AFJ4634" s="104"/>
      <c r="AFK4634" s="104"/>
      <c r="AFL4634" s="104"/>
      <c r="AFM4634" s="104"/>
      <c r="AFN4634" s="104"/>
      <c r="AFO4634" s="104"/>
      <c r="AFP4634" s="104"/>
      <c r="AFQ4634" s="104"/>
      <c r="AFR4634" s="104"/>
      <c r="AFS4634" s="104"/>
      <c r="AFT4634" s="104"/>
      <c r="AFU4634" s="104"/>
      <c r="AFV4634" s="104"/>
      <c r="AFW4634" s="104"/>
      <c r="AFX4634" s="104"/>
      <c r="AFY4634" s="104"/>
      <c r="AFZ4634" s="104"/>
      <c r="AGA4634" s="104"/>
      <c r="AGB4634" s="104"/>
      <c r="AGC4634" s="104"/>
      <c r="AGD4634" s="104"/>
      <c r="AGE4634" s="104"/>
      <c r="AGF4634" s="104"/>
      <c r="AGG4634" s="104"/>
      <c r="AGH4634" s="104"/>
      <c r="AGI4634" s="104"/>
      <c r="AGJ4634" s="104"/>
      <c r="AGK4634" s="104"/>
      <c r="AGL4634" s="104"/>
      <c r="AGM4634" s="104"/>
      <c r="AGN4634" s="104"/>
      <c r="AGO4634" s="104"/>
      <c r="AGP4634" s="104"/>
      <c r="AGQ4634" s="104"/>
      <c r="AGR4634" s="104"/>
      <c r="AGS4634" s="104"/>
      <c r="AGT4634" s="104"/>
      <c r="AGU4634" s="104"/>
      <c r="AGV4634" s="104"/>
      <c r="AGW4634" s="104"/>
      <c r="AGX4634" s="104"/>
      <c r="AGY4634" s="104"/>
      <c r="AGZ4634" s="104"/>
      <c r="AHA4634" s="104"/>
      <c r="AHB4634" s="104"/>
      <c r="AHC4634" s="104"/>
      <c r="AHD4634" s="104"/>
      <c r="AHE4634" s="104"/>
      <c r="AHF4634" s="104"/>
      <c r="AHG4634" s="104"/>
      <c r="AHH4634" s="104"/>
      <c r="AHI4634" s="104"/>
      <c r="AHJ4634" s="104"/>
      <c r="AHK4634" s="104"/>
      <c r="AHL4634" s="104"/>
      <c r="AHM4634" s="104"/>
      <c r="AHN4634" s="104"/>
      <c r="AHO4634" s="104"/>
      <c r="AHP4634" s="104"/>
      <c r="AHQ4634" s="104"/>
      <c r="AHR4634" s="104"/>
      <c r="AHS4634" s="104"/>
      <c r="AHT4634" s="104"/>
      <c r="AHU4634" s="104"/>
      <c r="AHV4634" s="104"/>
      <c r="AHW4634" s="104"/>
      <c r="AHX4634" s="104"/>
      <c r="AHY4634" s="104"/>
      <c r="AHZ4634" s="104"/>
      <c r="AIA4634" s="104"/>
      <c r="AIB4634" s="104"/>
      <c r="AIC4634" s="104"/>
      <c r="AID4634" s="104"/>
      <c r="AIE4634" s="104"/>
      <c r="AIF4634" s="104"/>
      <c r="AIG4634" s="104"/>
      <c r="AIH4634" s="104"/>
      <c r="AII4634" s="104"/>
      <c r="AIJ4634" s="104"/>
      <c r="AIK4634" s="104"/>
      <c r="AIL4634" s="104"/>
      <c r="AIM4634" s="104"/>
      <c r="AIN4634" s="104"/>
      <c r="AIO4634" s="104"/>
      <c r="AIP4634" s="104"/>
      <c r="AIQ4634" s="104"/>
      <c r="AIR4634" s="104"/>
      <c r="AIS4634" s="104"/>
      <c r="AIT4634" s="104"/>
      <c r="AIU4634" s="104"/>
      <c r="AIV4634" s="104"/>
      <c r="AIW4634" s="104"/>
      <c r="AIX4634" s="104"/>
      <c r="AIY4634" s="104"/>
      <c r="AIZ4634" s="104"/>
      <c r="AJA4634" s="104"/>
      <c r="AJB4634" s="104"/>
      <c r="AJC4634" s="104"/>
      <c r="AJD4634" s="104"/>
      <c r="AJE4634" s="104"/>
      <c r="AJF4634" s="104"/>
      <c r="AJG4634" s="104"/>
      <c r="AJH4634" s="104"/>
      <c r="AJI4634" s="104"/>
      <c r="AJJ4634" s="104"/>
      <c r="AJK4634" s="104"/>
      <c r="AJL4634" s="104"/>
      <c r="AJM4634" s="104"/>
      <c r="AJN4634" s="104"/>
      <c r="AJO4634" s="104"/>
      <c r="AJP4634" s="104"/>
      <c r="AJQ4634" s="104"/>
      <c r="AJR4634" s="104"/>
      <c r="AJS4634" s="104"/>
      <c r="AJT4634" s="104"/>
      <c r="AJU4634" s="104"/>
      <c r="AJV4634" s="104"/>
      <c r="AJW4634" s="104"/>
      <c r="AJX4634" s="104"/>
      <c r="AJY4634" s="104"/>
      <c r="AJZ4634" s="104"/>
      <c r="AKA4634" s="104"/>
      <c r="AKB4634" s="104"/>
      <c r="AKC4634" s="104"/>
      <c r="AKD4634" s="104"/>
      <c r="AKE4634" s="104"/>
      <c r="AKF4634" s="104"/>
      <c r="AKG4634" s="104"/>
      <c r="AKH4634" s="104"/>
      <c r="AKI4634" s="104"/>
      <c r="AKJ4634" s="104"/>
      <c r="AKK4634" s="104"/>
      <c r="AKL4634" s="104"/>
      <c r="AKM4634" s="104"/>
      <c r="AKN4634" s="104"/>
      <c r="AKO4634" s="104"/>
      <c r="AKP4634" s="104"/>
      <c r="AKQ4634" s="104"/>
      <c r="AKR4634" s="104"/>
      <c r="AKS4634" s="104"/>
      <c r="AKT4634" s="104"/>
      <c r="AKU4634" s="104"/>
      <c r="AKV4634" s="104"/>
      <c r="AKW4634" s="104"/>
      <c r="AKX4634" s="104"/>
      <c r="AKY4634" s="104"/>
      <c r="AKZ4634" s="104"/>
      <c r="ALA4634" s="104"/>
      <c r="ALB4634" s="104"/>
      <c r="ALC4634" s="104"/>
      <c r="ALD4634" s="104"/>
      <c r="ALE4634" s="104"/>
      <c r="ALF4634" s="104"/>
      <c r="ALG4634" s="104"/>
      <c r="ALH4634" s="104"/>
      <c r="ALI4634" s="104"/>
      <c r="ALJ4634" s="104"/>
      <c r="ALK4634" s="104"/>
      <c r="ALL4634" s="104"/>
      <c r="ALM4634" s="104"/>
      <c r="ALN4634" s="104"/>
      <c r="ALO4634" s="104"/>
      <c r="ALP4634" s="104"/>
      <c r="ALQ4634" s="104"/>
      <c r="ALR4634" s="104"/>
      <c r="ALS4634" s="104"/>
      <c r="ALT4634" s="104"/>
      <c r="ALU4634" s="104"/>
      <c r="ALV4634" s="104"/>
      <c r="ALW4634" s="104"/>
      <c r="ALX4634" s="104"/>
      <c r="ALY4634" s="104"/>
      <c r="ALZ4634" s="104"/>
      <c r="AMA4634" s="104"/>
      <c r="AMB4634" s="104"/>
      <c r="AMC4634" s="104"/>
      <c r="AMD4634" s="104"/>
      <c r="AME4634" s="104"/>
      <c r="AMF4634" s="104"/>
      <c r="AMG4634" s="104"/>
      <c r="AMH4634" s="104"/>
      <c r="AMI4634" s="104"/>
      <c r="AMJ4634" s="104"/>
      <c r="AMK4634" s="104"/>
      <c r="AML4634" s="104"/>
      <c r="AMM4634" s="104"/>
      <c r="AMN4634" s="104"/>
      <c r="AMO4634" s="104"/>
    </row>
    <row r="4635" spans="1:1029" s="88" customFormat="1" x14ac:dyDescent="0.35">
      <c r="A4635" s="21">
        <v>10141149</v>
      </c>
      <c r="B4635" s="115" t="s">
        <v>462</v>
      </c>
      <c r="C4635" s="115" t="s">
        <v>19003</v>
      </c>
      <c r="D4635" s="21"/>
      <c r="E4635" s="114" t="str">
        <f t="shared" si="865"/>
        <v xml:space="preserve">CAPACITOR MARCA: PEMBA </v>
      </c>
      <c r="F4635" s="40"/>
      <c r="G4635" s="21" t="s">
        <v>237</v>
      </c>
      <c r="H4635" s="21" t="s">
        <v>237</v>
      </c>
      <c r="I4635" s="21" t="s">
        <v>237</v>
      </c>
      <c r="J4635" s="21"/>
      <c r="K4635" s="166" t="s">
        <v>236</v>
      </c>
      <c r="L4635" s="166" t="s">
        <v>235</v>
      </c>
      <c r="M4635" s="40">
        <v>3500</v>
      </c>
      <c r="N4635" s="21">
        <v>33</v>
      </c>
      <c r="O4635" s="21"/>
      <c r="P4635" s="124">
        <v>3</v>
      </c>
      <c r="Q4635" s="40">
        <v>2014</v>
      </c>
      <c r="R4635" s="40"/>
      <c r="S4635" s="40"/>
      <c r="T4635" s="116">
        <v>505</v>
      </c>
      <c r="U4635" s="111">
        <v>45</v>
      </c>
      <c r="V4635" s="113">
        <f t="shared" si="866"/>
        <v>473.01666666666665</v>
      </c>
      <c r="W4635" s="113">
        <f t="shared" si="867"/>
        <v>31.983333333333348</v>
      </c>
      <c r="X4635" s="112">
        <f t="shared" si="868"/>
        <v>31983.33333333335</v>
      </c>
      <c r="Y4635" s="111"/>
      <c r="Z4635" s="110">
        <f t="shared" si="864"/>
        <v>42</v>
      </c>
      <c r="AA4635" s="109">
        <f t="shared" si="869"/>
        <v>25.25</v>
      </c>
      <c r="AB4635" s="109">
        <f t="shared" si="870"/>
        <v>25250</v>
      </c>
      <c r="AC4635" s="108">
        <f t="shared" si="871"/>
        <v>479.75</v>
      </c>
      <c r="AD4635" s="107">
        <f t="shared" si="872"/>
        <v>2.2222222222222223E-2</v>
      </c>
      <c r="AE4635" s="106">
        <f t="shared" si="873"/>
        <v>10.661111111111111</v>
      </c>
      <c r="AF4635" s="105">
        <f t="shared" si="874"/>
        <v>42.64444444444446</v>
      </c>
      <c r="AG4635" s="105">
        <f t="shared" si="875"/>
        <v>462.35555555555555</v>
      </c>
    </row>
    <row r="4636" spans="1:1029" s="88" customFormat="1" x14ac:dyDescent="0.35">
      <c r="A4636" s="21">
        <v>10141149</v>
      </c>
      <c r="B4636" s="115" t="s">
        <v>462</v>
      </c>
      <c r="C4636" s="115" t="s">
        <v>19003</v>
      </c>
      <c r="D4636" s="21" t="s">
        <v>19008</v>
      </c>
      <c r="E4636" s="114" t="str">
        <f t="shared" si="865"/>
        <v>CAPACITOR MARCA: NACALA EBC1</v>
      </c>
      <c r="F4636" s="166"/>
      <c r="G4636" s="21" t="s">
        <v>195</v>
      </c>
      <c r="H4636" s="21" t="s">
        <v>195</v>
      </c>
      <c r="I4636" s="21"/>
      <c r="J4636" s="57"/>
      <c r="K4636" s="166" t="s">
        <v>194</v>
      </c>
      <c r="L4636" s="166" t="s">
        <v>193</v>
      </c>
      <c r="M4636" s="40">
        <v>3500</v>
      </c>
      <c r="N4636" s="21">
        <v>33</v>
      </c>
      <c r="O4636" s="21"/>
      <c r="P4636" s="57">
        <v>3</v>
      </c>
      <c r="Q4636" s="40">
        <v>2014</v>
      </c>
      <c r="R4636" s="40"/>
      <c r="S4636" s="40"/>
      <c r="T4636" s="116">
        <v>505</v>
      </c>
      <c r="U4636" s="111">
        <v>45</v>
      </c>
      <c r="V4636" s="113">
        <f t="shared" si="866"/>
        <v>473.01666666666665</v>
      </c>
      <c r="W4636" s="113">
        <f t="shared" si="867"/>
        <v>31.983333333333348</v>
      </c>
      <c r="X4636" s="112">
        <f t="shared" si="868"/>
        <v>31983.33333333335</v>
      </c>
      <c r="Y4636" s="111"/>
      <c r="Z4636" s="110">
        <f t="shared" si="864"/>
        <v>42</v>
      </c>
      <c r="AA4636" s="109">
        <f t="shared" si="869"/>
        <v>25.25</v>
      </c>
      <c r="AB4636" s="109">
        <f t="shared" si="870"/>
        <v>25250</v>
      </c>
      <c r="AC4636" s="108">
        <f t="shared" si="871"/>
        <v>479.75</v>
      </c>
      <c r="AD4636" s="107">
        <f t="shared" si="872"/>
        <v>2.2222222222222223E-2</v>
      </c>
      <c r="AE4636" s="106">
        <f t="shared" si="873"/>
        <v>10.661111111111111</v>
      </c>
      <c r="AF4636" s="105">
        <f t="shared" si="874"/>
        <v>42.64444444444446</v>
      </c>
      <c r="AG4636" s="105">
        <f t="shared" si="875"/>
        <v>462.35555555555555</v>
      </c>
    </row>
    <row r="4637" spans="1:1029" s="88" customFormat="1" x14ac:dyDescent="0.35">
      <c r="A4637" s="21">
        <v>10141149</v>
      </c>
      <c r="B4637" s="115" t="s">
        <v>462</v>
      </c>
      <c r="C4637" s="115" t="s">
        <v>19003</v>
      </c>
      <c r="D4637" s="21" t="s">
        <v>19007</v>
      </c>
      <c r="E4637" s="114" t="str">
        <f t="shared" si="865"/>
        <v>CAPACITOR MARCA: NACALA EBC2</v>
      </c>
      <c r="F4637" s="166"/>
      <c r="G4637" s="21" t="s">
        <v>195</v>
      </c>
      <c r="H4637" s="21" t="s">
        <v>195</v>
      </c>
      <c r="I4637" s="21"/>
      <c r="J4637" s="57"/>
      <c r="K4637" s="166" t="s">
        <v>194</v>
      </c>
      <c r="L4637" s="166" t="s">
        <v>193</v>
      </c>
      <c r="M4637" s="40">
        <v>3500</v>
      </c>
      <c r="N4637" s="21">
        <v>33</v>
      </c>
      <c r="O4637" s="21"/>
      <c r="P4637" s="57">
        <v>3</v>
      </c>
      <c r="Q4637" s="40">
        <v>2014</v>
      </c>
      <c r="R4637" s="40"/>
      <c r="S4637" s="40"/>
      <c r="T4637" s="116">
        <v>505</v>
      </c>
      <c r="U4637" s="111">
        <v>45</v>
      </c>
      <c r="V4637" s="113">
        <f t="shared" si="866"/>
        <v>473.01666666666665</v>
      </c>
      <c r="W4637" s="113">
        <f t="shared" si="867"/>
        <v>31.983333333333348</v>
      </c>
      <c r="X4637" s="112">
        <f t="shared" si="868"/>
        <v>31983.33333333335</v>
      </c>
      <c r="Y4637" s="111"/>
      <c r="Z4637" s="110">
        <f t="shared" si="864"/>
        <v>42</v>
      </c>
      <c r="AA4637" s="109">
        <f t="shared" si="869"/>
        <v>25.25</v>
      </c>
      <c r="AB4637" s="109">
        <f t="shared" si="870"/>
        <v>25250</v>
      </c>
      <c r="AC4637" s="108">
        <f t="shared" si="871"/>
        <v>479.75</v>
      </c>
      <c r="AD4637" s="107">
        <f t="shared" si="872"/>
        <v>2.2222222222222223E-2</v>
      </c>
      <c r="AE4637" s="106">
        <f t="shared" si="873"/>
        <v>10.661111111111111</v>
      </c>
      <c r="AF4637" s="105">
        <f t="shared" si="874"/>
        <v>42.64444444444446</v>
      </c>
      <c r="AG4637" s="105">
        <f t="shared" si="875"/>
        <v>462.35555555555555</v>
      </c>
    </row>
    <row r="4638" spans="1:1029" s="88" customFormat="1" x14ac:dyDescent="0.35">
      <c r="A4638" s="21">
        <v>10141149</v>
      </c>
      <c r="B4638" s="115" t="s">
        <v>462</v>
      </c>
      <c r="C4638" s="115" t="s">
        <v>19003</v>
      </c>
      <c r="D4638" s="21"/>
      <c r="E4638" s="114" t="str">
        <f t="shared" si="865"/>
        <v xml:space="preserve">CAPACITOR MARCA: PEMBA </v>
      </c>
      <c r="F4638" s="40"/>
      <c r="G4638" s="21" t="s">
        <v>237</v>
      </c>
      <c r="H4638" s="21" t="s">
        <v>237</v>
      </c>
      <c r="I4638" s="21" t="s">
        <v>237</v>
      </c>
      <c r="J4638" s="21"/>
      <c r="K4638" s="166" t="s">
        <v>236</v>
      </c>
      <c r="L4638" s="166" t="s">
        <v>235</v>
      </c>
      <c r="M4638" s="40">
        <v>3500</v>
      </c>
      <c r="N4638" s="21">
        <v>33</v>
      </c>
      <c r="O4638" s="21"/>
      <c r="P4638" s="124">
        <v>3</v>
      </c>
      <c r="Q4638" s="40">
        <v>2014</v>
      </c>
      <c r="R4638" s="40"/>
      <c r="S4638" s="40"/>
      <c r="T4638" s="116">
        <v>505</v>
      </c>
      <c r="U4638" s="137">
        <v>45</v>
      </c>
      <c r="V4638" s="113">
        <f t="shared" si="866"/>
        <v>473.01666666666665</v>
      </c>
      <c r="W4638" s="113">
        <f t="shared" si="867"/>
        <v>31.983333333333348</v>
      </c>
      <c r="X4638" s="112">
        <f t="shared" si="868"/>
        <v>31983.33333333335</v>
      </c>
      <c r="Y4638" s="111"/>
      <c r="Z4638" s="110">
        <f t="shared" si="864"/>
        <v>42</v>
      </c>
      <c r="AA4638" s="109">
        <f t="shared" si="869"/>
        <v>25.25</v>
      </c>
      <c r="AB4638" s="109">
        <f t="shared" si="870"/>
        <v>25250</v>
      </c>
      <c r="AC4638" s="108">
        <f t="shared" si="871"/>
        <v>479.75</v>
      </c>
      <c r="AD4638" s="107">
        <f t="shared" si="872"/>
        <v>2.2222222222222223E-2</v>
      </c>
      <c r="AE4638" s="106">
        <f t="shared" si="873"/>
        <v>10.661111111111111</v>
      </c>
      <c r="AF4638" s="105">
        <f t="shared" si="874"/>
        <v>42.64444444444446</v>
      </c>
      <c r="AG4638" s="105">
        <f t="shared" si="875"/>
        <v>462.35555555555555</v>
      </c>
    </row>
    <row r="4639" spans="1:1029" s="88" customFormat="1" x14ac:dyDescent="0.35">
      <c r="A4639" s="21">
        <v>10141149</v>
      </c>
      <c r="B4639" s="115" t="s">
        <v>462</v>
      </c>
      <c r="C4639" s="115" t="s">
        <v>19003</v>
      </c>
      <c r="D4639" s="21" t="s">
        <v>19008</v>
      </c>
      <c r="E4639" s="114" t="str">
        <f t="shared" si="865"/>
        <v>CAPACITOR MARCA: NACALA EBC1</v>
      </c>
      <c r="F4639" s="166"/>
      <c r="G4639" s="21" t="s">
        <v>195</v>
      </c>
      <c r="H4639" s="21" t="s">
        <v>195</v>
      </c>
      <c r="I4639" s="21"/>
      <c r="J4639" s="57"/>
      <c r="K4639" s="166" t="s">
        <v>194</v>
      </c>
      <c r="L4639" s="166" t="s">
        <v>193</v>
      </c>
      <c r="M4639" s="40">
        <v>3500</v>
      </c>
      <c r="N4639" s="21">
        <v>33</v>
      </c>
      <c r="O4639" s="21"/>
      <c r="P4639" s="57">
        <v>3</v>
      </c>
      <c r="Q4639" s="40">
        <v>2014</v>
      </c>
      <c r="R4639" s="40"/>
      <c r="S4639" s="40"/>
      <c r="T4639" s="116">
        <v>505</v>
      </c>
      <c r="U4639" s="21">
        <v>45</v>
      </c>
      <c r="V4639" s="113">
        <f t="shared" si="866"/>
        <v>473.01666666666665</v>
      </c>
      <c r="W4639" s="113">
        <f t="shared" si="867"/>
        <v>31.983333333333348</v>
      </c>
      <c r="X4639" s="112">
        <f t="shared" si="868"/>
        <v>31983.33333333335</v>
      </c>
      <c r="Y4639" s="111"/>
      <c r="Z4639" s="110">
        <f t="shared" si="864"/>
        <v>42</v>
      </c>
      <c r="AA4639" s="109">
        <f t="shared" si="869"/>
        <v>25.25</v>
      </c>
      <c r="AB4639" s="109">
        <f t="shared" si="870"/>
        <v>25250</v>
      </c>
      <c r="AC4639" s="108">
        <f t="shared" si="871"/>
        <v>479.75</v>
      </c>
      <c r="AD4639" s="107">
        <f t="shared" si="872"/>
        <v>2.2222222222222223E-2</v>
      </c>
      <c r="AE4639" s="106">
        <f t="shared" si="873"/>
        <v>10.661111111111111</v>
      </c>
      <c r="AF4639" s="105">
        <f t="shared" si="874"/>
        <v>42.64444444444446</v>
      </c>
      <c r="AG4639" s="105">
        <f t="shared" si="875"/>
        <v>462.35555555555555</v>
      </c>
    </row>
    <row r="4640" spans="1:1029" s="88" customFormat="1" x14ac:dyDescent="0.35">
      <c r="A4640" s="21">
        <v>10141149</v>
      </c>
      <c r="B4640" s="115" t="s">
        <v>462</v>
      </c>
      <c r="C4640" s="115" t="s">
        <v>19003</v>
      </c>
      <c r="D4640" s="21" t="s">
        <v>19007</v>
      </c>
      <c r="E4640" s="114" t="str">
        <f t="shared" si="865"/>
        <v>CAPACITOR MARCA: NACALA EBC2</v>
      </c>
      <c r="F4640" s="166"/>
      <c r="G4640" s="21" t="s">
        <v>195</v>
      </c>
      <c r="H4640" s="21" t="s">
        <v>195</v>
      </c>
      <c r="I4640" s="21"/>
      <c r="J4640" s="57"/>
      <c r="K4640" s="166" t="s">
        <v>194</v>
      </c>
      <c r="L4640" s="166" t="s">
        <v>193</v>
      </c>
      <c r="M4640" s="40">
        <v>3500</v>
      </c>
      <c r="N4640" s="21">
        <v>33</v>
      </c>
      <c r="O4640" s="21"/>
      <c r="P4640" s="57">
        <v>3</v>
      </c>
      <c r="Q4640" s="40">
        <v>2014</v>
      </c>
      <c r="R4640" s="40"/>
      <c r="S4640" s="40"/>
      <c r="T4640" s="116">
        <v>505</v>
      </c>
      <c r="U4640" s="21">
        <v>45</v>
      </c>
      <c r="V4640" s="113">
        <f t="shared" si="866"/>
        <v>473.01666666666665</v>
      </c>
      <c r="W4640" s="113">
        <f t="shared" si="867"/>
        <v>31.983333333333348</v>
      </c>
      <c r="X4640" s="112">
        <f t="shared" si="868"/>
        <v>31983.33333333335</v>
      </c>
      <c r="Y4640" s="111"/>
      <c r="Z4640" s="110">
        <f t="shared" si="864"/>
        <v>42</v>
      </c>
      <c r="AA4640" s="109">
        <f t="shared" si="869"/>
        <v>25.25</v>
      </c>
      <c r="AB4640" s="109">
        <f t="shared" si="870"/>
        <v>25250</v>
      </c>
      <c r="AC4640" s="108">
        <f t="shared" si="871"/>
        <v>479.75</v>
      </c>
      <c r="AD4640" s="107">
        <f t="shared" si="872"/>
        <v>2.2222222222222223E-2</v>
      </c>
      <c r="AE4640" s="106">
        <f t="shared" si="873"/>
        <v>10.661111111111111</v>
      </c>
      <c r="AF4640" s="105">
        <f t="shared" si="874"/>
        <v>42.64444444444446</v>
      </c>
      <c r="AG4640" s="105">
        <f t="shared" si="875"/>
        <v>462.35555555555555</v>
      </c>
    </row>
    <row r="4641" spans="1:33" s="88" customFormat="1" x14ac:dyDescent="0.35">
      <c r="A4641" s="21">
        <v>10141103</v>
      </c>
      <c r="B4641" s="115" t="s">
        <v>18023</v>
      </c>
      <c r="C4641" s="135" t="s">
        <v>18022</v>
      </c>
      <c r="D4641" s="21" t="s">
        <v>18159</v>
      </c>
      <c r="E4641" s="114" t="str">
        <f t="shared" si="865"/>
        <v>MINISUBESTAÇÃO MARCA:TRANFORMADORES DE MOCAMBIQUE SA AGCHI/PT53 AGCHI/PT53</v>
      </c>
      <c r="F4641" s="40" t="s">
        <v>10569</v>
      </c>
      <c r="G4641" s="21" t="s">
        <v>18159</v>
      </c>
      <c r="H4641" s="21" t="s">
        <v>977</v>
      </c>
      <c r="I4641" s="21" t="s">
        <v>976</v>
      </c>
      <c r="J4641" s="21" t="s">
        <v>18158</v>
      </c>
      <c r="K4641" s="223" t="s">
        <v>18157</v>
      </c>
      <c r="L4641" s="222" t="s">
        <v>18156</v>
      </c>
      <c r="M4641" s="40">
        <v>316</v>
      </c>
      <c r="N4641" s="21">
        <v>22</v>
      </c>
      <c r="O4641" s="21">
        <v>0.4</v>
      </c>
      <c r="P4641" s="21">
        <v>3</v>
      </c>
      <c r="Q4641" s="40">
        <v>2014</v>
      </c>
      <c r="R4641" s="40" t="s">
        <v>972</v>
      </c>
      <c r="S4641" s="40">
        <v>920793</v>
      </c>
      <c r="T4641" s="116">
        <v>1213</v>
      </c>
      <c r="U4641" s="111">
        <v>45</v>
      </c>
      <c r="V4641" s="113">
        <f t="shared" si="866"/>
        <v>1136.1766666666667</v>
      </c>
      <c r="W4641" s="113">
        <f t="shared" si="867"/>
        <v>76.823333333333267</v>
      </c>
      <c r="X4641" s="112">
        <f t="shared" si="868"/>
        <v>76823.33333333327</v>
      </c>
      <c r="Y4641" s="111"/>
      <c r="Z4641" s="110">
        <f t="shared" si="864"/>
        <v>42</v>
      </c>
      <c r="AA4641" s="109">
        <f t="shared" si="869"/>
        <v>60.650000000000006</v>
      </c>
      <c r="AB4641" s="109">
        <f t="shared" si="870"/>
        <v>60650.000000000007</v>
      </c>
      <c r="AC4641" s="108">
        <f t="shared" si="871"/>
        <v>1152.3499999999999</v>
      </c>
      <c r="AD4641" s="107">
        <f t="shared" si="872"/>
        <v>2.2222222222222223E-2</v>
      </c>
      <c r="AE4641" s="106">
        <f t="shared" si="873"/>
        <v>25.607777777777777</v>
      </c>
      <c r="AF4641" s="105">
        <f t="shared" si="874"/>
        <v>102.43111111111105</v>
      </c>
      <c r="AG4641" s="105">
        <f t="shared" si="875"/>
        <v>1110.568888888889</v>
      </c>
    </row>
    <row r="4642" spans="1:33" s="88" customFormat="1" x14ac:dyDescent="0.35">
      <c r="A4642" s="21">
        <v>10141103</v>
      </c>
      <c r="B4642" s="135" t="s">
        <v>18023</v>
      </c>
      <c r="C4642" s="135" t="s">
        <v>18022</v>
      </c>
      <c r="D4642" s="124" t="s">
        <v>1074</v>
      </c>
      <c r="E4642" s="114" t="str">
        <f t="shared" si="865"/>
        <v>MINISUBESTAÇÃO MARCA:Powertech PTS 150 PTS 150</v>
      </c>
      <c r="F4642" s="220"/>
      <c r="G4642" s="124" t="s">
        <v>1074</v>
      </c>
      <c r="H4642" s="124" t="s">
        <v>571</v>
      </c>
      <c r="I4642" s="124"/>
      <c r="J4642" s="124" t="s">
        <v>17723</v>
      </c>
      <c r="K4642" s="220"/>
      <c r="L4642" s="220"/>
      <c r="M4642" s="220">
        <v>500</v>
      </c>
      <c r="N4642" s="124">
        <v>11</v>
      </c>
      <c r="O4642" s="21">
        <v>0.4</v>
      </c>
      <c r="P4642" s="124" t="s">
        <v>514</v>
      </c>
      <c r="Q4642" s="220">
        <v>2014</v>
      </c>
      <c r="R4642" s="220" t="s">
        <v>2362</v>
      </c>
      <c r="S4642" s="220" t="s">
        <v>18155</v>
      </c>
      <c r="T4642" s="116">
        <v>2426</v>
      </c>
      <c r="U4642" s="111">
        <v>45</v>
      </c>
      <c r="V4642" s="113">
        <f t="shared" si="866"/>
        <v>2272.3533333333335</v>
      </c>
      <c r="W4642" s="113">
        <f t="shared" si="867"/>
        <v>153.64666666666653</v>
      </c>
      <c r="X4642" s="112">
        <f t="shared" si="868"/>
        <v>153646.66666666654</v>
      </c>
      <c r="Y4642" s="111"/>
      <c r="Z4642" s="110">
        <f t="shared" si="864"/>
        <v>42</v>
      </c>
      <c r="AA4642" s="109">
        <f t="shared" si="869"/>
        <v>121.30000000000001</v>
      </c>
      <c r="AB4642" s="109">
        <f t="shared" si="870"/>
        <v>121300.00000000001</v>
      </c>
      <c r="AC4642" s="108">
        <f t="shared" si="871"/>
        <v>2304.6999999999998</v>
      </c>
      <c r="AD4642" s="107">
        <f t="shared" si="872"/>
        <v>2.2222222222222223E-2</v>
      </c>
      <c r="AE4642" s="106">
        <f t="shared" si="873"/>
        <v>51.215555555555554</v>
      </c>
      <c r="AF4642" s="105">
        <f t="shared" si="874"/>
        <v>204.8622222222221</v>
      </c>
      <c r="AG4642" s="105">
        <f t="shared" si="875"/>
        <v>2221.137777777778</v>
      </c>
    </row>
    <row r="4643" spans="1:33" s="88" customFormat="1" x14ac:dyDescent="0.35">
      <c r="A4643" s="21">
        <v>10141103</v>
      </c>
      <c r="B4643" s="135" t="s">
        <v>18023</v>
      </c>
      <c r="C4643" s="135" t="s">
        <v>18022</v>
      </c>
      <c r="D4643" s="124" t="s">
        <v>18154</v>
      </c>
      <c r="E4643" s="114" t="str">
        <f t="shared" si="865"/>
        <v>MINISUBESTAÇÃO MARCA: PT 76 PT 76</v>
      </c>
      <c r="F4643" s="220"/>
      <c r="G4643" s="124" t="s">
        <v>18154</v>
      </c>
      <c r="H4643" s="124" t="s">
        <v>571</v>
      </c>
      <c r="I4643" s="124"/>
      <c r="J4643" s="124" t="s">
        <v>17945</v>
      </c>
      <c r="K4643" s="220"/>
      <c r="L4643" s="220"/>
      <c r="M4643" s="220">
        <v>300</v>
      </c>
      <c r="N4643" s="124">
        <v>11</v>
      </c>
      <c r="O4643" s="21">
        <v>0.4</v>
      </c>
      <c r="P4643" s="124" t="s">
        <v>514</v>
      </c>
      <c r="Q4643" s="220">
        <v>2014</v>
      </c>
      <c r="R4643" s="220"/>
      <c r="S4643" s="220"/>
      <c r="T4643" s="116">
        <v>1213</v>
      </c>
      <c r="U4643" s="111">
        <v>45</v>
      </c>
      <c r="V4643" s="113">
        <f t="shared" si="866"/>
        <v>1136.1766666666667</v>
      </c>
      <c r="W4643" s="113">
        <f t="shared" si="867"/>
        <v>76.823333333333267</v>
      </c>
      <c r="X4643" s="112">
        <f t="shared" si="868"/>
        <v>76823.33333333327</v>
      </c>
      <c r="Y4643" s="111"/>
      <c r="Z4643" s="110">
        <f t="shared" si="864"/>
        <v>42</v>
      </c>
      <c r="AA4643" s="109">
        <f t="shared" si="869"/>
        <v>60.650000000000006</v>
      </c>
      <c r="AB4643" s="109">
        <f t="shared" si="870"/>
        <v>60650.000000000007</v>
      </c>
      <c r="AC4643" s="108">
        <f t="shared" si="871"/>
        <v>1152.3499999999999</v>
      </c>
      <c r="AD4643" s="107">
        <f t="shared" si="872"/>
        <v>2.2222222222222223E-2</v>
      </c>
      <c r="AE4643" s="106">
        <f t="shared" si="873"/>
        <v>25.607777777777777</v>
      </c>
      <c r="AF4643" s="105">
        <f t="shared" si="874"/>
        <v>102.43111111111105</v>
      </c>
      <c r="AG4643" s="105">
        <f t="shared" si="875"/>
        <v>1110.568888888889</v>
      </c>
    </row>
    <row r="4644" spans="1:33" s="88" customFormat="1" x14ac:dyDescent="0.35">
      <c r="A4644" s="21">
        <v>10141103</v>
      </c>
      <c r="B4644" s="135" t="s">
        <v>18023</v>
      </c>
      <c r="C4644" s="135" t="s">
        <v>18022</v>
      </c>
      <c r="D4644" s="124" t="s">
        <v>18153</v>
      </c>
      <c r="E4644" s="114" t="str">
        <f t="shared" si="865"/>
        <v>MINISUBESTAÇÃO MARCA:Transformers de Mozambique PT 263 PT 263</v>
      </c>
      <c r="F4644" s="220"/>
      <c r="G4644" s="124" t="s">
        <v>18153</v>
      </c>
      <c r="H4644" s="142" t="s">
        <v>607</v>
      </c>
      <c r="I4644" s="124"/>
      <c r="J4644" s="124"/>
      <c r="K4644" s="220"/>
      <c r="L4644" s="220"/>
      <c r="M4644" s="220">
        <v>630</v>
      </c>
      <c r="N4644" s="124">
        <v>11</v>
      </c>
      <c r="O4644" s="21">
        <v>0.4</v>
      </c>
      <c r="P4644" s="124" t="s">
        <v>514</v>
      </c>
      <c r="Q4644" s="220">
        <v>2014</v>
      </c>
      <c r="R4644" s="221" t="s">
        <v>7027</v>
      </c>
      <c r="S4644" s="220"/>
      <c r="T4644" s="116">
        <v>2772</v>
      </c>
      <c r="U4644" s="111">
        <v>45</v>
      </c>
      <c r="V4644" s="113">
        <f t="shared" si="866"/>
        <v>2596.44</v>
      </c>
      <c r="W4644" s="113">
        <f t="shared" si="867"/>
        <v>175.55999999999995</v>
      </c>
      <c r="X4644" s="112">
        <f t="shared" si="868"/>
        <v>175559.99999999994</v>
      </c>
      <c r="Y4644" s="111"/>
      <c r="Z4644" s="110">
        <f t="shared" ref="Z4644:Z4707" si="876">(U4644-(2017-Q4644))</f>
        <v>42</v>
      </c>
      <c r="AA4644" s="109">
        <f t="shared" si="869"/>
        <v>138.6</v>
      </c>
      <c r="AB4644" s="109">
        <f t="shared" si="870"/>
        <v>138600</v>
      </c>
      <c r="AC4644" s="108">
        <f t="shared" si="871"/>
        <v>2633.4</v>
      </c>
      <c r="AD4644" s="107">
        <f t="shared" si="872"/>
        <v>2.2222222222222223E-2</v>
      </c>
      <c r="AE4644" s="106">
        <f t="shared" si="873"/>
        <v>58.52</v>
      </c>
      <c r="AF4644" s="105">
        <f t="shared" si="874"/>
        <v>234.07999999999996</v>
      </c>
      <c r="AG4644" s="105">
        <f t="shared" si="875"/>
        <v>2537.92</v>
      </c>
    </row>
    <row r="4645" spans="1:33" s="88" customFormat="1" x14ac:dyDescent="0.35">
      <c r="A4645" s="21">
        <v>10141103</v>
      </c>
      <c r="B4645" s="135" t="s">
        <v>18023</v>
      </c>
      <c r="C4645" s="135" t="s">
        <v>18022</v>
      </c>
      <c r="D4645" s="124" t="s">
        <v>757</v>
      </c>
      <c r="E4645" s="114" t="str">
        <f t="shared" si="865"/>
        <v>MINISUBESTAÇÃO MARCA: PT 147 PT 147</v>
      </c>
      <c r="F4645" s="220"/>
      <c r="G4645" s="124" t="s">
        <v>757</v>
      </c>
      <c r="H4645" s="142" t="s">
        <v>607</v>
      </c>
      <c r="I4645" s="124"/>
      <c r="J4645" s="124"/>
      <c r="K4645" s="220"/>
      <c r="L4645" s="220"/>
      <c r="M4645" s="220">
        <v>630</v>
      </c>
      <c r="N4645" s="124">
        <v>11</v>
      </c>
      <c r="O4645" s="21">
        <v>0.4</v>
      </c>
      <c r="P4645" s="124" t="s">
        <v>514</v>
      </c>
      <c r="Q4645" s="220">
        <v>2014</v>
      </c>
      <c r="R4645" s="220"/>
      <c r="S4645" s="220"/>
      <c r="T4645" s="116">
        <v>2772</v>
      </c>
      <c r="U4645" s="111">
        <v>45</v>
      </c>
      <c r="V4645" s="113">
        <f t="shared" si="866"/>
        <v>2596.44</v>
      </c>
      <c r="W4645" s="113">
        <f t="shared" si="867"/>
        <v>175.55999999999995</v>
      </c>
      <c r="X4645" s="112">
        <f t="shared" si="868"/>
        <v>175559.99999999994</v>
      </c>
      <c r="Y4645" s="111"/>
      <c r="Z4645" s="110">
        <f t="shared" si="876"/>
        <v>42</v>
      </c>
      <c r="AA4645" s="109">
        <f t="shared" si="869"/>
        <v>138.6</v>
      </c>
      <c r="AB4645" s="109">
        <f t="shared" si="870"/>
        <v>138600</v>
      </c>
      <c r="AC4645" s="108">
        <f t="shared" si="871"/>
        <v>2633.4</v>
      </c>
      <c r="AD4645" s="107">
        <f t="shared" si="872"/>
        <v>2.2222222222222223E-2</v>
      </c>
      <c r="AE4645" s="106">
        <f t="shared" si="873"/>
        <v>58.52</v>
      </c>
      <c r="AF4645" s="105">
        <f t="shared" si="874"/>
        <v>234.07999999999996</v>
      </c>
      <c r="AG4645" s="105">
        <f t="shared" si="875"/>
        <v>2537.92</v>
      </c>
    </row>
    <row r="4646" spans="1:33" s="88" customFormat="1" x14ac:dyDescent="0.35">
      <c r="A4646" s="21">
        <v>10141103</v>
      </c>
      <c r="B4646" s="135" t="s">
        <v>18023</v>
      </c>
      <c r="C4646" s="135" t="s">
        <v>18022</v>
      </c>
      <c r="D4646" s="142" t="s">
        <v>14236</v>
      </c>
      <c r="E4646" s="114" t="str">
        <f t="shared" si="865"/>
        <v>MINISUBESTAÇÃO MARCA:Powertech PT 316 PT 316</v>
      </c>
      <c r="F4646" s="165"/>
      <c r="G4646" s="142" t="s">
        <v>14236</v>
      </c>
      <c r="H4646" s="142" t="s">
        <v>607</v>
      </c>
      <c r="I4646" s="124"/>
      <c r="J4646" s="124"/>
      <c r="K4646" s="223"/>
      <c r="L4646" s="223"/>
      <c r="M4646" s="220">
        <v>500</v>
      </c>
      <c r="N4646" s="124">
        <v>11</v>
      </c>
      <c r="O4646" s="21">
        <v>0.4</v>
      </c>
      <c r="P4646" s="124" t="s">
        <v>514</v>
      </c>
      <c r="Q4646" s="220">
        <v>2014</v>
      </c>
      <c r="R4646" s="226" t="s">
        <v>2362</v>
      </c>
      <c r="S4646" s="220" t="s">
        <v>18152</v>
      </c>
      <c r="T4646" s="116">
        <v>2426</v>
      </c>
      <c r="U4646" s="111">
        <v>45</v>
      </c>
      <c r="V4646" s="113">
        <f t="shared" si="866"/>
        <v>2272.3533333333335</v>
      </c>
      <c r="W4646" s="113">
        <f t="shared" si="867"/>
        <v>153.64666666666653</v>
      </c>
      <c r="X4646" s="112">
        <f t="shared" si="868"/>
        <v>153646.66666666654</v>
      </c>
      <c r="Y4646" s="111"/>
      <c r="Z4646" s="110">
        <f t="shared" si="876"/>
        <v>42</v>
      </c>
      <c r="AA4646" s="109">
        <f t="shared" si="869"/>
        <v>121.30000000000001</v>
      </c>
      <c r="AB4646" s="109">
        <f t="shared" si="870"/>
        <v>121300.00000000001</v>
      </c>
      <c r="AC4646" s="108">
        <f t="shared" si="871"/>
        <v>2304.6999999999998</v>
      </c>
      <c r="AD4646" s="107">
        <f t="shared" si="872"/>
        <v>2.2222222222222223E-2</v>
      </c>
      <c r="AE4646" s="106">
        <f t="shared" si="873"/>
        <v>51.215555555555554</v>
      </c>
      <c r="AF4646" s="105">
        <f t="shared" si="874"/>
        <v>204.8622222222221</v>
      </c>
      <c r="AG4646" s="105">
        <f t="shared" si="875"/>
        <v>2221.137777777778</v>
      </c>
    </row>
    <row r="4647" spans="1:33" s="88" customFormat="1" x14ac:dyDescent="0.35">
      <c r="A4647" s="21">
        <v>10141103</v>
      </c>
      <c r="B4647" s="135" t="s">
        <v>18023</v>
      </c>
      <c r="C4647" s="135" t="s">
        <v>18022</v>
      </c>
      <c r="D4647" s="142" t="s">
        <v>761</v>
      </c>
      <c r="E4647" s="114" t="str">
        <f t="shared" si="865"/>
        <v>MINISUBESTAÇÃO MARCA:Powertech PT 146 PT 146</v>
      </c>
      <c r="F4647" s="220"/>
      <c r="G4647" s="142" t="s">
        <v>761</v>
      </c>
      <c r="H4647" s="142" t="s">
        <v>607</v>
      </c>
      <c r="I4647" s="124"/>
      <c r="J4647" s="124"/>
      <c r="K4647" s="220"/>
      <c r="L4647" s="220"/>
      <c r="M4647" s="220">
        <v>500</v>
      </c>
      <c r="N4647" s="124">
        <v>11</v>
      </c>
      <c r="O4647" s="21">
        <v>0.4</v>
      </c>
      <c r="P4647" s="124" t="s">
        <v>514</v>
      </c>
      <c r="Q4647" s="220">
        <v>2014</v>
      </c>
      <c r="R4647" s="220" t="s">
        <v>2362</v>
      </c>
      <c r="S4647" s="220" t="s">
        <v>18151</v>
      </c>
      <c r="T4647" s="116">
        <v>2426</v>
      </c>
      <c r="U4647" s="111">
        <v>45</v>
      </c>
      <c r="V4647" s="113">
        <f t="shared" si="866"/>
        <v>2272.3533333333335</v>
      </c>
      <c r="W4647" s="113">
        <f t="shared" si="867"/>
        <v>153.64666666666653</v>
      </c>
      <c r="X4647" s="112">
        <f t="shared" si="868"/>
        <v>153646.66666666654</v>
      </c>
      <c r="Y4647" s="111"/>
      <c r="Z4647" s="110">
        <f t="shared" si="876"/>
        <v>42</v>
      </c>
      <c r="AA4647" s="109">
        <f t="shared" si="869"/>
        <v>121.30000000000001</v>
      </c>
      <c r="AB4647" s="109">
        <f t="shared" si="870"/>
        <v>121300.00000000001</v>
      </c>
      <c r="AC4647" s="108">
        <f t="shared" si="871"/>
        <v>2304.6999999999998</v>
      </c>
      <c r="AD4647" s="107">
        <f t="shared" si="872"/>
        <v>2.2222222222222223E-2</v>
      </c>
      <c r="AE4647" s="106">
        <f t="shared" si="873"/>
        <v>51.215555555555554</v>
      </c>
      <c r="AF4647" s="105">
        <f t="shared" si="874"/>
        <v>204.8622222222221</v>
      </c>
      <c r="AG4647" s="105">
        <f t="shared" si="875"/>
        <v>2221.137777777778</v>
      </c>
    </row>
    <row r="4648" spans="1:33" s="88" customFormat="1" x14ac:dyDescent="0.35">
      <c r="A4648" s="21">
        <v>10141103</v>
      </c>
      <c r="B4648" s="135" t="s">
        <v>18023</v>
      </c>
      <c r="C4648" s="135" t="s">
        <v>18022</v>
      </c>
      <c r="D4648" s="142" t="s">
        <v>18150</v>
      </c>
      <c r="E4648" s="114" t="str">
        <f t="shared" si="865"/>
        <v>MINISUBESTAÇÃO MARCA:Transformadores de Mocambique PT 208 PT 208</v>
      </c>
      <c r="F4648" s="165"/>
      <c r="G4648" s="142" t="s">
        <v>18150</v>
      </c>
      <c r="H4648" s="142" t="s">
        <v>607</v>
      </c>
      <c r="I4648" s="124"/>
      <c r="J4648" s="124"/>
      <c r="K4648" s="223"/>
      <c r="L4648" s="223"/>
      <c r="M4648" s="220">
        <v>315</v>
      </c>
      <c r="N4648" s="124">
        <v>11</v>
      </c>
      <c r="O4648" s="21">
        <v>0.4</v>
      </c>
      <c r="P4648" s="124" t="s">
        <v>514</v>
      </c>
      <c r="Q4648" s="220">
        <v>2014</v>
      </c>
      <c r="R4648" s="221" t="s">
        <v>918</v>
      </c>
      <c r="S4648" s="220">
        <v>923111</v>
      </c>
      <c r="T4648" s="116">
        <v>1213</v>
      </c>
      <c r="U4648" s="111">
        <v>45</v>
      </c>
      <c r="V4648" s="113">
        <f t="shared" si="866"/>
        <v>1136.1766666666667</v>
      </c>
      <c r="W4648" s="113">
        <f t="shared" si="867"/>
        <v>76.823333333333267</v>
      </c>
      <c r="X4648" s="112">
        <f t="shared" si="868"/>
        <v>76823.33333333327</v>
      </c>
      <c r="Y4648" s="111"/>
      <c r="Z4648" s="110">
        <f t="shared" si="876"/>
        <v>42</v>
      </c>
      <c r="AA4648" s="109">
        <f t="shared" si="869"/>
        <v>60.650000000000006</v>
      </c>
      <c r="AB4648" s="109">
        <f t="shared" si="870"/>
        <v>60650.000000000007</v>
      </c>
      <c r="AC4648" s="108">
        <f t="shared" si="871"/>
        <v>1152.3499999999999</v>
      </c>
      <c r="AD4648" s="107">
        <f t="shared" si="872"/>
        <v>2.2222222222222223E-2</v>
      </c>
      <c r="AE4648" s="106">
        <f t="shared" si="873"/>
        <v>25.607777777777777</v>
      </c>
      <c r="AF4648" s="105">
        <f t="shared" si="874"/>
        <v>102.43111111111105</v>
      </c>
      <c r="AG4648" s="105">
        <f t="shared" si="875"/>
        <v>1110.568888888889</v>
      </c>
    </row>
    <row r="4649" spans="1:33" s="88" customFormat="1" x14ac:dyDescent="0.35">
      <c r="A4649" s="21">
        <v>10141103</v>
      </c>
      <c r="B4649" s="115" t="s">
        <v>18023</v>
      </c>
      <c r="C4649" s="135" t="s">
        <v>18022</v>
      </c>
      <c r="D4649" s="133" t="s">
        <v>14609</v>
      </c>
      <c r="E4649" s="114" t="str">
        <f t="shared" si="865"/>
        <v>MINISUBESTAÇÃO MARCA:Powertech  PTS 77</v>
      </c>
      <c r="F4649" s="111"/>
      <c r="G4649" s="111"/>
      <c r="H4649" s="21" t="s">
        <v>494</v>
      </c>
      <c r="I4649" s="111"/>
      <c r="J4649" s="111"/>
      <c r="K4649" s="235" t="s">
        <v>18149</v>
      </c>
      <c r="L4649" s="235" t="s">
        <v>18148</v>
      </c>
      <c r="M4649" s="21">
        <v>630</v>
      </c>
      <c r="N4649" s="21">
        <v>11</v>
      </c>
      <c r="O4649" s="21" t="s">
        <v>510</v>
      </c>
      <c r="P4649" s="124" t="s">
        <v>516</v>
      </c>
      <c r="Q4649" s="40">
        <v>2014</v>
      </c>
      <c r="R4649" s="40" t="s">
        <v>2362</v>
      </c>
      <c r="S4649" s="40" t="s">
        <v>18147</v>
      </c>
      <c r="T4649" s="116">
        <v>2772</v>
      </c>
      <c r="U4649" s="111">
        <v>45</v>
      </c>
      <c r="V4649" s="113">
        <f t="shared" si="866"/>
        <v>2596.44</v>
      </c>
      <c r="W4649" s="113">
        <f t="shared" si="867"/>
        <v>175.55999999999995</v>
      </c>
      <c r="X4649" s="112">
        <f t="shared" si="868"/>
        <v>175559.99999999994</v>
      </c>
      <c r="Y4649" s="111"/>
      <c r="Z4649" s="110">
        <f t="shared" si="876"/>
        <v>42</v>
      </c>
      <c r="AA4649" s="109">
        <f t="shared" si="869"/>
        <v>138.6</v>
      </c>
      <c r="AB4649" s="109">
        <f t="shared" si="870"/>
        <v>138600</v>
      </c>
      <c r="AC4649" s="108">
        <f t="shared" si="871"/>
        <v>2633.4</v>
      </c>
      <c r="AD4649" s="107">
        <f t="shared" si="872"/>
        <v>2.2222222222222223E-2</v>
      </c>
      <c r="AE4649" s="106">
        <f t="shared" si="873"/>
        <v>58.52</v>
      </c>
      <c r="AF4649" s="105">
        <f t="shared" si="874"/>
        <v>234.07999999999996</v>
      </c>
      <c r="AG4649" s="105">
        <f t="shared" si="875"/>
        <v>2537.92</v>
      </c>
    </row>
    <row r="4650" spans="1:33" s="88" customFormat="1" x14ac:dyDescent="0.35">
      <c r="A4650" s="21">
        <v>10141103</v>
      </c>
      <c r="B4650" s="115" t="s">
        <v>18023</v>
      </c>
      <c r="C4650" s="135" t="s">
        <v>18022</v>
      </c>
      <c r="D4650" s="133" t="s">
        <v>6327</v>
      </c>
      <c r="E4650" s="114" t="str">
        <f t="shared" si="865"/>
        <v>MINISUBESTAÇÃO MARCA:  PTS 407</v>
      </c>
      <c r="F4650" s="111"/>
      <c r="G4650" s="111"/>
      <c r="H4650" s="21" t="s">
        <v>494</v>
      </c>
      <c r="I4650" s="111"/>
      <c r="J4650" s="111"/>
      <c r="K4650" s="235" t="s">
        <v>18146</v>
      </c>
      <c r="L4650" s="235" t="s">
        <v>18145</v>
      </c>
      <c r="M4650" s="21">
        <v>630</v>
      </c>
      <c r="N4650" s="21">
        <v>11</v>
      </c>
      <c r="O4650" s="21" t="s">
        <v>510</v>
      </c>
      <c r="P4650" s="124" t="s">
        <v>516</v>
      </c>
      <c r="Q4650" s="40">
        <v>2014</v>
      </c>
      <c r="R4650" s="40"/>
      <c r="S4650" s="40"/>
      <c r="T4650" s="116">
        <v>2772</v>
      </c>
      <c r="U4650" s="111">
        <v>45</v>
      </c>
      <c r="V4650" s="113">
        <f t="shared" si="866"/>
        <v>2596.44</v>
      </c>
      <c r="W4650" s="113">
        <f t="shared" si="867"/>
        <v>175.55999999999995</v>
      </c>
      <c r="X4650" s="112">
        <f t="shared" si="868"/>
        <v>175559.99999999994</v>
      </c>
      <c r="Y4650" s="111"/>
      <c r="Z4650" s="110">
        <f t="shared" si="876"/>
        <v>42</v>
      </c>
      <c r="AA4650" s="109">
        <f t="shared" si="869"/>
        <v>138.6</v>
      </c>
      <c r="AB4650" s="109">
        <f t="shared" si="870"/>
        <v>138600</v>
      </c>
      <c r="AC4650" s="108">
        <f t="shared" si="871"/>
        <v>2633.4</v>
      </c>
      <c r="AD4650" s="107">
        <f t="shared" si="872"/>
        <v>2.2222222222222223E-2</v>
      </c>
      <c r="AE4650" s="106">
        <f t="shared" si="873"/>
        <v>58.52</v>
      </c>
      <c r="AF4650" s="105">
        <f t="shared" si="874"/>
        <v>234.07999999999996</v>
      </c>
      <c r="AG4650" s="105">
        <f t="shared" si="875"/>
        <v>2537.92</v>
      </c>
    </row>
    <row r="4651" spans="1:33" s="88" customFormat="1" x14ac:dyDescent="0.35">
      <c r="A4651" s="21">
        <v>10141103</v>
      </c>
      <c r="B4651" s="115" t="s">
        <v>18023</v>
      </c>
      <c r="C4651" s="135" t="s">
        <v>18022</v>
      </c>
      <c r="D4651" s="133" t="s">
        <v>18144</v>
      </c>
      <c r="E4651" s="114" t="str">
        <f t="shared" si="865"/>
        <v>MINISUBESTAÇÃO MARCA:Powertech  PTS 109</v>
      </c>
      <c r="F4651" s="40"/>
      <c r="G4651" s="21"/>
      <c r="H4651" s="21" t="s">
        <v>494</v>
      </c>
      <c r="I4651" s="21"/>
      <c r="J4651" s="21"/>
      <c r="K4651" s="235" t="s">
        <v>18143</v>
      </c>
      <c r="L4651" s="235" t="s">
        <v>18142</v>
      </c>
      <c r="M4651" s="40">
        <v>315</v>
      </c>
      <c r="N4651" s="21">
        <v>11</v>
      </c>
      <c r="O4651" s="21" t="s">
        <v>510</v>
      </c>
      <c r="P4651" s="124" t="s">
        <v>516</v>
      </c>
      <c r="Q4651" s="40">
        <v>2014</v>
      </c>
      <c r="R4651" s="166" t="s">
        <v>2362</v>
      </c>
      <c r="S4651" s="40" t="s">
        <v>18141</v>
      </c>
      <c r="T4651" s="116">
        <v>1213</v>
      </c>
      <c r="U4651" s="111">
        <v>45</v>
      </c>
      <c r="V4651" s="113">
        <f t="shared" si="866"/>
        <v>1136.1766666666667</v>
      </c>
      <c r="W4651" s="113">
        <f t="shared" si="867"/>
        <v>76.823333333333267</v>
      </c>
      <c r="X4651" s="112">
        <f t="shared" si="868"/>
        <v>76823.33333333327</v>
      </c>
      <c r="Y4651" s="111"/>
      <c r="Z4651" s="110">
        <f t="shared" si="876"/>
        <v>42</v>
      </c>
      <c r="AA4651" s="109">
        <f t="shared" si="869"/>
        <v>60.650000000000006</v>
      </c>
      <c r="AB4651" s="109">
        <f t="shared" si="870"/>
        <v>60650.000000000007</v>
      </c>
      <c r="AC4651" s="108">
        <f t="shared" si="871"/>
        <v>1152.3499999999999</v>
      </c>
      <c r="AD4651" s="107">
        <f t="shared" si="872"/>
        <v>2.2222222222222223E-2</v>
      </c>
      <c r="AE4651" s="106">
        <f t="shared" si="873"/>
        <v>25.607777777777777</v>
      </c>
      <c r="AF4651" s="105">
        <f t="shared" si="874"/>
        <v>102.43111111111105</v>
      </c>
      <c r="AG4651" s="105">
        <f t="shared" si="875"/>
        <v>1110.568888888889</v>
      </c>
    </row>
    <row r="4652" spans="1:33" s="88" customFormat="1" x14ac:dyDescent="0.35">
      <c r="A4652" s="21">
        <v>10141103</v>
      </c>
      <c r="B4652" s="115" t="s">
        <v>18023</v>
      </c>
      <c r="C4652" s="135" t="s">
        <v>18022</v>
      </c>
      <c r="D4652" s="133" t="s">
        <v>13017</v>
      </c>
      <c r="E4652" s="114" t="str">
        <f t="shared" si="865"/>
        <v>MINISUBESTAÇÃO MARCA:Powertech  PT 345</v>
      </c>
      <c r="F4652" s="166" t="s">
        <v>815</v>
      </c>
      <c r="G4652" s="21"/>
      <c r="H4652" s="21" t="s">
        <v>494</v>
      </c>
      <c r="I4652" s="21"/>
      <c r="J4652" s="21"/>
      <c r="K4652" s="235" t="s">
        <v>18140</v>
      </c>
      <c r="L4652" s="235" t="s">
        <v>18139</v>
      </c>
      <c r="M4652" s="40">
        <v>500</v>
      </c>
      <c r="N4652" s="21">
        <v>11</v>
      </c>
      <c r="O4652" s="21" t="s">
        <v>510</v>
      </c>
      <c r="P4652" s="124" t="s">
        <v>516</v>
      </c>
      <c r="Q4652" s="40">
        <v>2014</v>
      </c>
      <c r="R4652" s="40" t="s">
        <v>2362</v>
      </c>
      <c r="S4652" s="40" t="s">
        <v>18138</v>
      </c>
      <c r="T4652" s="116">
        <v>2426</v>
      </c>
      <c r="U4652" s="111">
        <v>45</v>
      </c>
      <c r="V4652" s="113">
        <f t="shared" si="866"/>
        <v>2272.3533333333335</v>
      </c>
      <c r="W4652" s="113">
        <f t="shared" si="867"/>
        <v>153.64666666666653</v>
      </c>
      <c r="X4652" s="112">
        <f t="shared" si="868"/>
        <v>153646.66666666654</v>
      </c>
      <c r="Y4652" s="111"/>
      <c r="Z4652" s="110">
        <f t="shared" si="876"/>
        <v>42</v>
      </c>
      <c r="AA4652" s="109">
        <f t="shared" si="869"/>
        <v>121.30000000000001</v>
      </c>
      <c r="AB4652" s="109">
        <f t="shared" si="870"/>
        <v>121300.00000000001</v>
      </c>
      <c r="AC4652" s="108">
        <f t="shared" si="871"/>
        <v>2304.6999999999998</v>
      </c>
      <c r="AD4652" s="107">
        <f t="shared" si="872"/>
        <v>2.2222222222222223E-2</v>
      </c>
      <c r="AE4652" s="106">
        <f t="shared" si="873"/>
        <v>51.215555555555554</v>
      </c>
      <c r="AF4652" s="105">
        <f t="shared" si="874"/>
        <v>204.8622222222221</v>
      </c>
      <c r="AG4652" s="105">
        <f t="shared" si="875"/>
        <v>2221.137777777778</v>
      </c>
    </row>
    <row r="4653" spans="1:33" s="88" customFormat="1" x14ac:dyDescent="0.35">
      <c r="A4653" s="21">
        <v>10141103</v>
      </c>
      <c r="B4653" s="115" t="s">
        <v>18023</v>
      </c>
      <c r="C4653" s="135" t="s">
        <v>18022</v>
      </c>
      <c r="D4653" s="133" t="s">
        <v>18137</v>
      </c>
      <c r="E4653" s="114" t="str">
        <f t="shared" si="865"/>
        <v>MINISUBESTAÇÃO MARCA:Transformadores de Mozambique  PT 317R</v>
      </c>
      <c r="F4653" s="166" t="s">
        <v>1217</v>
      </c>
      <c r="G4653" s="21"/>
      <c r="H4653" s="21" t="s">
        <v>494</v>
      </c>
      <c r="I4653" s="21"/>
      <c r="J4653" s="21"/>
      <c r="K4653" s="235" t="s">
        <v>18136</v>
      </c>
      <c r="L4653" s="235" t="s">
        <v>18135</v>
      </c>
      <c r="M4653" s="40">
        <v>315</v>
      </c>
      <c r="N4653" s="21">
        <v>33</v>
      </c>
      <c r="O4653" s="21" t="s">
        <v>510</v>
      </c>
      <c r="P4653" s="124" t="s">
        <v>516</v>
      </c>
      <c r="Q4653" s="40">
        <v>2014</v>
      </c>
      <c r="R4653" s="40" t="s">
        <v>2438</v>
      </c>
      <c r="S4653" s="40">
        <v>923192</v>
      </c>
      <c r="T4653" s="116">
        <v>3638</v>
      </c>
      <c r="U4653" s="111">
        <v>45</v>
      </c>
      <c r="V4653" s="113">
        <f t="shared" si="866"/>
        <v>3407.5933333333332</v>
      </c>
      <c r="W4653" s="113">
        <f t="shared" si="867"/>
        <v>230.40666666666675</v>
      </c>
      <c r="X4653" s="112">
        <f t="shared" si="868"/>
        <v>230406.66666666674</v>
      </c>
      <c r="Y4653" s="111"/>
      <c r="Z4653" s="110">
        <f t="shared" si="876"/>
        <v>42</v>
      </c>
      <c r="AA4653" s="109">
        <f t="shared" si="869"/>
        <v>181.9</v>
      </c>
      <c r="AB4653" s="109">
        <f t="shared" si="870"/>
        <v>181900</v>
      </c>
      <c r="AC4653" s="108">
        <f t="shared" si="871"/>
        <v>3456.1</v>
      </c>
      <c r="AD4653" s="107">
        <f t="shared" si="872"/>
        <v>2.2222222222222223E-2</v>
      </c>
      <c r="AE4653" s="106">
        <f t="shared" si="873"/>
        <v>76.802222222222227</v>
      </c>
      <c r="AF4653" s="105">
        <f t="shared" si="874"/>
        <v>307.20888888888896</v>
      </c>
      <c r="AG4653" s="105">
        <f t="shared" si="875"/>
        <v>3330.7911111111111</v>
      </c>
    </row>
    <row r="4654" spans="1:33" s="88" customFormat="1" x14ac:dyDescent="0.35">
      <c r="A4654" s="21">
        <v>10141103</v>
      </c>
      <c r="B4654" s="115" t="s">
        <v>18023</v>
      </c>
      <c r="C4654" s="135" t="s">
        <v>18022</v>
      </c>
      <c r="D4654" s="133" t="s">
        <v>18134</v>
      </c>
      <c r="E4654" s="114" t="str">
        <f t="shared" si="865"/>
        <v>MINISUBESTAÇÃO MARCA:Transformadores de Mozambique  PT 242R</v>
      </c>
      <c r="F4654" s="166" t="s">
        <v>1217</v>
      </c>
      <c r="G4654" s="21"/>
      <c r="H4654" s="21" t="s">
        <v>494</v>
      </c>
      <c r="I4654" s="21"/>
      <c r="J4654" s="21"/>
      <c r="K4654" s="235" t="s">
        <v>18133</v>
      </c>
      <c r="L4654" s="235" t="s">
        <v>18132</v>
      </c>
      <c r="M4654" s="40">
        <v>250</v>
      </c>
      <c r="N4654" s="21">
        <v>33</v>
      </c>
      <c r="O4654" s="21" t="s">
        <v>510</v>
      </c>
      <c r="P4654" s="124" t="s">
        <v>516</v>
      </c>
      <c r="Q4654" s="40">
        <v>2014</v>
      </c>
      <c r="R4654" s="40" t="s">
        <v>2438</v>
      </c>
      <c r="S4654" s="40">
        <v>920909</v>
      </c>
      <c r="T4654" s="116">
        <v>3638</v>
      </c>
      <c r="U4654" s="111">
        <v>45</v>
      </c>
      <c r="V4654" s="113">
        <f t="shared" si="866"/>
        <v>3407.5933333333332</v>
      </c>
      <c r="W4654" s="113">
        <f t="shared" si="867"/>
        <v>230.40666666666675</v>
      </c>
      <c r="X4654" s="112">
        <f t="shared" si="868"/>
        <v>230406.66666666674</v>
      </c>
      <c r="Y4654" s="111"/>
      <c r="Z4654" s="110">
        <f t="shared" si="876"/>
        <v>42</v>
      </c>
      <c r="AA4654" s="109">
        <f t="shared" si="869"/>
        <v>181.9</v>
      </c>
      <c r="AB4654" s="109">
        <f t="shared" si="870"/>
        <v>181900</v>
      </c>
      <c r="AC4654" s="108">
        <f t="shared" si="871"/>
        <v>3456.1</v>
      </c>
      <c r="AD4654" s="107">
        <f t="shared" si="872"/>
        <v>2.2222222222222223E-2</v>
      </c>
      <c r="AE4654" s="106">
        <f t="shared" si="873"/>
        <v>76.802222222222227</v>
      </c>
      <c r="AF4654" s="105">
        <f t="shared" si="874"/>
        <v>307.20888888888896</v>
      </c>
      <c r="AG4654" s="105">
        <f t="shared" si="875"/>
        <v>3330.7911111111111</v>
      </c>
    </row>
    <row r="4655" spans="1:33" s="88" customFormat="1" x14ac:dyDescent="0.35">
      <c r="A4655" s="21">
        <v>10141103</v>
      </c>
      <c r="B4655" s="115" t="s">
        <v>18023</v>
      </c>
      <c r="C4655" s="135" t="s">
        <v>18022</v>
      </c>
      <c r="D4655" s="21" t="s">
        <v>18130</v>
      </c>
      <c r="E4655" s="114" t="str">
        <f t="shared" si="865"/>
        <v>MINISUBESTAÇÃO MARCA:DESTA AGXX/PTS0091 AGXX/PTS0091</v>
      </c>
      <c r="F4655" s="61" t="s">
        <v>18131</v>
      </c>
      <c r="G4655" s="21" t="s">
        <v>18130</v>
      </c>
      <c r="H4655" s="21" t="s">
        <v>2113</v>
      </c>
      <c r="I4655" s="21" t="s">
        <v>2113</v>
      </c>
      <c r="J4655" s="21"/>
      <c r="K4655" s="226" t="s">
        <v>18129</v>
      </c>
      <c r="L4655" s="226" t="s">
        <v>18128</v>
      </c>
      <c r="M4655" s="61">
        <v>100</v>
      </c>
      <c r="N4655" s="121">
        <v>11</v>
      </c>
      <c r="O4655" s="61">
        <v>0.4</v>
      </c>
      <c r="P4655" s="61">
        <v>3</v>
      </c>
      <c r="Q4655" s="226">
        <v>2014</v>
      </c>
      <c r="R4655" s="226" t="s">
        <v>104</v>
      </c>
      <c r="S4655" s="226" t="s">
        <v>18127</v>
      </c>
      <c r="T4655" s="116">
        <v>1733</v>
      </c>
      <c r="U4655" s="111">
        <v>45</v>
      </c>
      <c r="V4655" s="113">
        <f t="shared" si="866"/>
        <v>1623.2433333333333</v>
      </c>
      <c r="W4655" s="113">
        <f t="shared" si="867"/>
        <v>109.75666666666666</v>
      </c>
      <c r="X4655" s="112">
        <f t="shared" si="868"/>
        <v>109756.66666666666</v>
      </c>
      <c r="Y4655" s="111"/>
      <c r="Z4655" s="110">
        <f t="shared" si="876"/>
        <v>42</v>
      </c>
      <c r="AA4655" s="109">
        <f t="shared" si="869"/>
        <v>86.65</v>
      </c>
      <c r="AB4655" s="109">
        <f t="shared" si="870"/>
        <v>86650</v>
      </c>
      <c r="AC4655" s="108">
        <f t="shared" si="871"/>
        <v>1646.35</v>
      </c>
      <c r="AD4655" s="107">
        <f t="shared" si="872"/>
        <v>2.2222222222222223E-2</v>
      </c>
      <c r="AE4655" s="106">
        <f t="shared" si="873"/>
        <v>36.585555555555558</v>
      </c>
      <c r="AF4655" s="105">
        <f t="shared" si="874"/>
        <v>146.34222222222223</v>
      </c>
      <c r="AG4655" s="105">
        <f t="shared" si="875"/>
        <v>1586.6577777777777</v>
      </c>
    </row>
    <row r="4656" spans="1:33" s="88" customFormat="1" x14ac:dyDescent="0.35">
      <c r="A4656" s="21">
        <v>10141103</v>
      </c>
      <c r="B4656" s="115" t="s">
        <v>14786</v>
      </c>
      <c r="C4656" s="135" t="s">
        <v>710</v>
      </c>
      <c r="D4656" s="21"/>
      <c r="E4656" s="114" t="str">
        <f t="shared" si="865"/>
        <v xml:space="preserve">TRANSFORMADOR MARCA:POWER TECH                TETE-SUB </v>
      </c>
      <c r="F4656" s="21" t="s">
        <v>424</v>
      </c>
      <c r="G4656" s="21" t="s">
        <v>15450</v>
      </c>
      <c r="H4656" s="21" t="s">
        <v>424</v>
      </c>
      <c r="I4656" s="21" t="s">
        <v>15774</v>
      </c>
      <c r="J4656" s="21"/>
      <c r="K4656" s="40">
        <v>562874.85100000002</v>
      </c>
      <c r="L4656" s="40">
        <v>8213010.8760000002</v>
      </c>
      <c r="M4656" s="21">
        <v>500</v>
      </c>
      <c r="N4656" s="21">
        <v>11</v>
      </c>
      <c r="O4656" s="21">
        <v>0.4</v>
      </c>
      <c r="P4656" s="21">
        <v>3</v>
      </c>
      <c r="Q4656" s="40">
        <v>2014</v>
      </c>
      <c r="R4656" s="40" t="s">
        <v>5316</v>
      </c>
      <c r="S4656" s="40" t="s">
        <v>15773</v>
      </c>
      <c r="T4656" s="116">
        <v>1016</v>
      </c>
      <c r="U4656" s="111">
        <v>45</v>
      </c>
      <c r="V4656" s="113">
        <f t="shared" si="866"/>
        <v>951.65333333333331</v>
      </c>
      <c r="W4656" s="113">
        <f t="shared" si="867"/>
        <v>64.346666666666692</v>
      </c>
      <c r="X4656" s="112">
        <f t="shared" si="868"/>
        <v>64346.666666666693</v>
      </c>
      <c r="Y4656" s="111"/>
      <c r="Z4656" s="110">
        <f t="shared" si="876"/>
        <v>42</v>
      </c>
      <c r="AA4656" s="109">
        <f t="shared" si="869"/>
        <v>50.800000000000004</v>
      </c>
      <c r="AB4656" s="109">
        <f t="shared" si="870"/>
        <v>50800.000000000007</v>
      </c>
      <c r="AC4656" s="108">
        <f t="shared" si="871"/>
        <v>965.2</v>
      </c>
      <c r="AD4656" s="107">
        <f t="shared" si="872"/>
        <v>2.2222222222222223E-2</v>
      </c>
      <c r="AE4656" s="106">
        <f t="shared" si="873"/>
        <v>21.448888888888892</v>
      </c>
      <c r="AF4656" s="105">
        <f t="shared" si="874"/>
        <v>85.79555555555558</v>
      </c>
      <c r="AG4656" s="105">
        <f t="shared" si="875"/>
        <v>930.20444444444445</v>
      </c>
    </row>
    <row r="4657" spans="1:33" s="88" customFormat="1" x14ac:dyDescent="0.35">
      <c r="A4657" s="21">
        <v>10141103</v>
      </c>
      <c r="B4657" s="115" t="s">
        <v>14786</v>
      </c>
      <c r="C4657" s="135" t="s">
        <v>710</v>
      </c>
      <c r="D4657" s="21"/>
      <c r="E4657" s="114" t="str">
        <f t="shared" si="865"/>
        <v xml:space="preserve">TRANSFORMADOR MARCA:EFACEC                TETE-SUB </v>
      </c>
      <c r="F4657" s="21" t="s">
        <v>424</v>
      </c>
      <c r="G4657" s="21" t="s">
        <v>15450</v>
      </c>
      <c r="H4657" s="21" t="s">
        <v>424</v>
      </c>
      <c r="I4657" s="21" t="s">
        <v>15772</v>
      </c>
      <c r="J4657" s="21"/>
      <c r="K4657" s="49" t="s">
        <v>15771</v>
      </c>
      <c r="L4657" s="49" t="s">
        <v>15770</v>
      </c>
      <c r="M4657" s="21">
        <v>630</v>
      </c>
      <c r="N4657" s="21">
        <v>11</v>
      </c>
      <c r="O4657" s="21">
        <v>0.4</v>
      </c>
      <c r="P4657" s="21">
        <v>3</v>
      </c>
      <c r="Q4657" s="21">
        <v>2014</v>
      </c>
      <c r="R4657" s="21" t="s">
        <v>27</v>
      </c>
      <c r="S4657" s="21" t="s">
        <v>15769</v>
      </c>
      <c r="T4657" s="116">
        <v>1016</v>
      </c>
      <c r="U4657" s="111">
        <v>45</v>
      </c>
      <c r="V4657" s="113">
        <f t="shared" si="866"/>
        <v>951.65333333333331</v>
      </c>
      <c r="W4657" s="113">
        <f t="shared" si="867"/>
        <v>64.346666666666692</v>
      </c>
      <c r="X4657" s="112">
        <f t="shared" si="868"/>
        <v>64346.666666666693</v>
      </c>
      <c r="Y4657" s="111"/>
      <c r="Z4657" s="110">
        <f t="shared" si="876"/>
        <v>42</v>
      </c>
      <c r="AA4657" s="109">
        <f t="shared" si="869"/>
        <v>50.800000000000004</v>
      </c>
      <c r="AB4657" s="109">
        <f t="shared" si="870"/>
        <v>50800.000000000007</v>
      </c>
      <c r="AC4657" s="108">
        <f t="shared" si="871"/>
        <v>965.2</v>
      </c>
      <c r="AD4657" s="107">
        <f t="shared" si="872"/>
        <v>2.2222222222222223E-2</v>
      </c>
      <c r="AE4657" s="106">
        <f t="shared" si="873"/>
        <v>21.448888888888892</v>
      </c>
      <c r="AF4657" s="105">
        <f t="shared" si="874"/>
        <v>85.79555555555558</v>
      </c>
      <c r="AG4657" s="105">
        <f t="shared" si="875"/>
        <v>930.20444444444445</v>
      </c>
    </row>
    <row r="4658" spans="1:33" s="88" customFormat="1" x14ac:dyDescent="0.35">
      <c r="A4658" s="21">
        <v>10141103</v>
      </c>
      <c r="B4658" s="115" t="s">
        <v>14786</v>
      </c>
      <c r="C4658" s="135" t="s">
        <v>710</v>
      </c>
      <c r="D4658" s="21"/>
      <c r="E4658" s="114" t="str">
        <f t="shared" si="865"/>
        <v xml:space="preserve">TRANSFORMADOR MARCA:PME TETE-SUB </v>
      </c>
      <c r="F4658" s="21" t="s">
        <v>424</v>
      </c>
      <c r="G4658" s="21" t="s">
        <v>15055</v>
      </c>
      <c r="H4658" s="21" t="s">
        <v>424</v>
      </c>
      <c r="I4658" s="21" t="s">
        <v>15768</v>
      </c>
      <c r="J4658" s="21"/>
      <c r="K4658" s="21">
        <v>563212.00699999998</v>
      </c>
      <c r="L4658" s="21">
        <v>8208327.7130000005</v>
      </c>
      <c r="M4658" s="21">
        <v>160</v>
      </c>
      <c r="N4658" s="21">
        <v>33</v>
      </c>
      <c r="O4658" s="21">
        <v>0.4</v>
      </c>
      <c r="P4658" s="21">
        <v>3</v>
      </c>
      <c r="Q4658" s="21">
        <v>2014</v>
      </c>
      <c r="R4658" s="21" t="s">
        <v>6531</v>
      </c>
      <c r="S4658" s="21">
        <v>1600900</v>
      </c>
      <c r="T4658" s="116">
        <v>991</v>
      </c>
      <c r="U4658" s="111">
        <v>45</v>
      </c>
      <c r="V4658" s="113">
        <f t="shared" si="866"/>
        <v>928.23666666666668</v>
      </c>
      <c r="W4658" s="113">
        <f t="shared" si="867"/>
        <v>62.763333333333321</v>
      </c>
      <c r="X4658" s="112">
        <f t="shared" si="868"/>
        <v>62763.333333333321</v>
      </c>
      <c r="Y4658" s="111"/>
      <c r="Z4658" s="110">
        <f t="shared" si="876"/>
        <v>42</v>
      </c>
      <c r="AA4658" s="109">
        <f t="shared" si="869"/>
        <v>49.550000000000004</v>
      </c>
      <c r="AB4658" s="109">
        <f t="shared" si="870"/>
        <v>49550.000000000007</v>
      </c>
      <c r="AC4658" s="108">
        <f t="shared" si="871"/>
        <v>941.45</v>
      </c>
      <c r="AD4658" s="107">
        <f t="shared" si="872"/>
        <v>2.2222222222222223E-2</v>
      </c>
      <c r="AE4658" s="106">
        <f t="shared" si="873"/>
        <v>20.921111111111113</v>
      </c>
      <c r="AF4658" s="105">
        <f t="shared" si="874"/>
        <v>83.684444444444438</v>
      </c>
      <c r="AG4658" s="105">
        <f t="shared" si="875"/>
        <v>907.31555555555553</v>
      </c>
    </row>
    <row r="4659" spans="1:33" s="88" customFormat="1" x14ac:dyDescent="0.35">
      <c r="A4659" s="21">
        <v>10141103</v>
      </c>
      <c r="B4659" s="115" t="s">
        <v>14786</v>
      </c>
      <c r="C4659" s="135" t="s">
        <v>710</v>
      </c>
      <c r="D4659" s="21"/>
      <c r="E4659" s="114" t="str">
        <f t="shared" si="865"/>
        <v xml:space="preserve">TRANSFORMADOR MARCA:POWER TECH TETE-SUB </v>
      </c>
      <c r="F4659" s="21" t="s">
        <v>424</v>
      </c>
      <c r="G4659" s="21" t="s">
        <v>15055</v>
      </c>
      <c r="H4659" s="21" t="s">
        <v>424</v>
      </c>
      <c r="I4659" s="21" t="s">
        <v>15767</v>
      </c>
      <c r="J4659" s="21"/>
      <c r="K4659" s="21">
        <v>563465.12800000003</v>
      </c>
      <c r="L4659" s="21">
        <v>8209514.4040000001</v>
      </c>
      <c r="M4659" s="21">
        <v>315</v>
      </c>
      <c r="N4659" s="21">
        <v>33</v>
      </c>
      <c r="O4659" s="21">
        <v>0.4</v>
      </c>
      <c r="P4659" s="21">
        <v>3</v>
      </c>
      <c r="Q4659" s="21">
        <v>2014</v>
      </c>
      <c r="R4659" s="21" t="s">
        <v>5316</v>
      </c>
      <c r="S4659" s="21" t="s">
        <v>15766</v>
      </c>
      <c r="T4659" s="116">
        <v>1039</v>
      </c>
      <c r="U4659" s="111">
        <v>45</v>
      </c>
      <c r="V4659" s="113">
        <f t="shared" si="866"/>
        <v>973.19666666666672</v>
      </c>
      <c r="W4659" s="113">
        <f t="shared" si="867"/>
        <v>65.803333333333285</v>
      </c>
      <c r="X4659" s="112">
        <f t="shared" si="868"/>
        <v>65803.333333333285</v>
      </c>
      <c r="Y4659" s="111"/>
      <c r="Z4659" s="110">
        <f t="shared" si="876"/>
        <v>42</v>
      </c>
      <c r="AA4659" s="109">
        <f t="shared" si="869"/>
        <v>51.95</v>
      </c>
      <c r="AB4659" s="109">
        <f t="shared" si="870"/>
        <v>51950</v>
      </c>
      <c r="AC4659" s="108">
        <f t="shared" si="871"/>
        <v>987.05</v>
      </c>
      <c r="AD4659" s="107">
        <f t="shared" si="872"/>
        <v>2.2222222222222223E-2</v>
      </c>
      <c r="AE4659" s="106">
        <f t="shared" si="873"/>
        <v>21.934444444444445</v>
      </c>
      <c r="AF4659" s="105">
        <f t="shared" si="874"/>
        <v>87.737777777777723</v>
      </c>
      <c r="AG4659" s="105">
        <f t="shared" si="875"/>
        <v>951.26222222222225</v>
      </c>
    </row>
    <row r="4660" spans="1:33" s="88" customFormat="1" x14ac:dyDescent="0.35">
      <c r="A4660" s="21">
        <v>10141103</v>
      </c>
      <c r="B4660" s="115" t="s">
        <v>14786</v>
      </c>
      <c r="C4660" s="135" t="s">
        <v>710</v>
      </c>
      <c r="D4660" s="21"/>
      <c r="E4660" s="114" t="str">
        <f t="shared" si="865"/>
        <v xml:space="preserve">TRANSFORMADOR MARCA:TM TETE-SUB </v>
      </c>
      <c r="F4660" s="21" t="s">
        <v>424</v>
      </c>
      <c r="G4660" s="21" t="s">
        <v>15055</v>
      </c>
      <c r="H4660" s="21" t="s">
        <v>424</v>
      </c>
      <c r="I4660" s="21" t="s">
        <v>15765</v>
      </c>
      <c r="J4660" s="21"/>
      <c r="K4660" s="21">
        <v>562944.86699999997</v>
      </c>
      <c r="L4660" s="21">
        <v>8208057.0140000004</v>
      </c>
      <c r="M4660" s="21">
        <v>160</v>
      </c>
      <c r="N4660" s="21">
        <v>33</v>
      </c>
      <c r="O4660" s="21">
        <v>0.4</v>
      </c>
      <c r="P4660" s="21">
        <v>3</v>
      </c>
      <c r="Q4660" s="21">
        <v>2014</v>
      </c>
      <c r="R4660" s="21" t="s">
        <v>1769</v>
      </c>
      <c r="S4660" s="21">
        <v>920789</v>
      </c>
      <c r="T4660" s="116">
        <v>991</v>
      </c>
      <c r="U4660" s="111">
        <v>45</v>
      </c>
      <c r="V4660" s="113">
        <f t="shared" si="866"/>
        <v>928.23666666666668</v>
      </c>
      <c r="W4660" s="113">
        <f t="shared" si="867"/>
        <v>62.763333333333321</v>
      </c>
      <c r="X4660" s="112">
        <f t="shared" si="868"/>
        <v>62763.333333333321</v>
      </c>
      <c r="Y4660" s="111"/>
      <c r="Z4660" s="110">
        <f t="shared" si="876"/>
        <v>42</v>
      </c>
      <c r="AA4660" s="109">
        <f t="shared" si="869"/>
        <v>49.550000000000004</v>
      </c>
      <c r="AB4660" s="109">
        <f t="shared" si="870"/>
        <v>49550.000000000007</v>
      </c>
      <c r="AC4660" s="108">
        <f t="shared" si="871"/>
        <v>941.45</v>
      </c>
      <c r="AD4660" s="107">
        <f t="shared" si="872"/>
        <v>2.2222222222222223E-2</v>
      </c>
      <c r="AE4660" s="106">
        <f t="shared" si="873"/>
        <v>20.921111111111113</v>
      </c>
      <c r="AF4660" s="105">
        <f t="shared" si="874"/>
        <v>83.684444444444438</v>
      </c>
      <c r="AG4660" s="105">
        <f t="shared" si="875"/>
        <v>907.31555555555553</v>
      </c>
    </row>
    <row r="4661" spans="1:33" s="88" customFormat="1" x14ac:dyDescent="0.35">
      <c r="A4661" s="21">
        <v>10141103</v>
      </c>
      <c r="B4661" s="115" t="s">
        <v>14786</v>
      </c>
      <c r="C4661" s="135" t="s">
        <v>710</v>
      </c>
      <c r="D4661" s="21"/>
      <c r="E4661" s="114" t="str">
        <f t="shared" si="865"/>
        <v xml:space="preserve">TRANSFORMADOR MARCA:EFACEC MATAMBO-SUB </v>
      </c>
      <c r="F4661" s="21" t="s">
        <v>424</v>
      </c>
      <c r="G4661" s="21" t="s">
        <v>15624</v>
      </c>
      <c r="H4661" s="21" t="s">
        <v>424</v>
      </c>
      <c r="I4661" s="21" t="s">
        <v>15764</v>
      </c>
      <c r="J4661" s="21"/>
      <c r="K4661" s="21">
        <v>560031.6</v>
      </c>
      <c r="L4661" s="21">
        <v>8214561.6529999999</v>
      </c>
      <c r="M4661" s="21">
        <v>250</v>
      </c>
      <c r="N4661" s="21">
        <v>33</v>
      </c>
      <c r="O4661" s="21">
        <v>0.4</v>
      </c>
      <c r="P4661" s="21">
        <v>3</v>
      </c>
      <c r="Q4661" s="21">
        <v>2014</v>
      </c>
      <c r="R4661" s="21" t="s">
        <v>27</v>
      </c>
      <c r="S4661" s="21" t="s">
        <v>15763</v>
      </c>
      <c r="T4661" s="116">
        <v>991</v>
      </c>
      <c r="U4661" s="111">
        <v>45</v>
      </c>
      <c r="V4661" s="113">
        <f t="shared" si="866"/>
        <v>928.23666666666668</v>
      </c>
      <c r="W4661" s="113">
        <f t="shared" si="867"/>
        <v>62.763333333333321</v>
      </c>
      <c r="X4661" s="112">
        <f t="shared" si="868"/>
        <v>62763.333333333321</v>
      </c>
      <c r="Y4661" s="111"/>
      <c r="Z4661" s="110">
        <f t="shared" si="876"/>
        <v>42</v>
      </c>
      <c r="AA4661" s="109">
        <f t="shared" si="869"/>
        <v>49.550000000000004</v>
      </c>
      <c r="AB4661" s="109">
        <f t="shared" si="870"/>
        <v>49550.000000000007</v>
      </c>
      <c r="AC4661" s="108">
        <f t="shared" si="871"/>
        <v>941.45</v>
      </c>
      <c r="AD4661" s="107">
        <f t="shared" si="872"/>
        <v>2.2222222222222223E-2</v>
      </c>
      <c r="AE4661" s="106">
        <f t="shared" si="873"/>
        <v>20.921111111111113</v>
      </c>
      <c r="AF4661" s="105">
        <f t="shared" si="874"/>
        <v>83.684444444444438</v>
      </c>
      <c r="AG4661" s="105">
        <f t="shared" si="875"/>
        <v>907.31555555555553</v>
      </c>
    </row>
    <row r="4662" spans="1:33" s="88" customFormat="1" x14ac:dyDescent="0.35">
      <c r="A4662" s="21">
        <v>10141103</v>
      </c>
      <c r="B4662" s="115" t="s">
        <v>14786</v>
      </c>
      <c r="C4662" s="135" t="s">
        <v>710</v>
      </c>
      <c r="D4662" s="21"/>
      <c r="E4662" s="114" t="str">
        <f t="shared" si="865"/>
        <v xml:space="preserve">TRANSFORMADOR MARCA:POWER TECH TETE-SUB </v>
      </c>
      <c r="F4662" s="21" t="s">
        <v>424</v>
      </c>
      <c r="G4662" s="21" t="s">
        <v>15055</v>
      </c>
      <c r="H4662" s="21" t="s">
        <v>424</v>
      </c>
      <c r="I4662" s="21" t="s">
        <v>15762</v>
      </c>
      <c r="J4662" s="21"/>
      <c r="K4662" s="21">
        <v>562139.54200000002</v>
      </c>
      <c r="L4662" s="21">
        <v>8213712.5369999995</v>
      </c>
      <c r="M4662" s="21">
        <v>315</v>
      </c>
      <c r="N4662" s="21">
        <v>11</v>
      </c>
      <c r="O4662" s="21">
        <v>0.4</v>
      </c>
      <c r="P4662" s="21">
        <v>3</v>
      </c>
      <c r="Q4662" s="21">
        <v>2014</v>
      </c>
      <c r="R4662" s="21" t="s">
        <v>5316</v>
      </c>
      <c r="S4662" s="21" t="s">
        <v>15761</v>
      </c>
      <c r="T4662" s="116">
        <v>840</v>
      </c>
      <c r="U4662" s="111">
        <v>45</v>
      </c>
      <c r="V4662" s="113">
        <f t="shared" si="866"/>
        <v>786.80000000000007</v>
      </c>
      <c r="W4662" s="113">
        <f t="shared" si="867"/>
        <v>53.199999999999932</v>
      </c>
      <c r="X4662" s="112">
        <f t="shared" si="868"/>
        <v>53199.999999999935</v>
      </c>
      <c r="Y4662" s="111"/>
      <c r="Z4662" s="110">
        <f t="shared" si="876"/>
        <v>42</v>
      </c>
      <c r="AA4662" s="109">
        <f t="shared" si="869"/>
        <v>42</v>
      </c>
      <c r="AB4662" s="109">
        <f t="shared" si="870"/>
        <v>42000</v>
      </c>
      <c r="AC4662" s="108">
        <f t="shared" si="871"/>
        <v>798</v>
      </c>
      <c r="AD4662" s="107">
        <f t="shared" si="872"/>
        <v>2.2222222222222223E-2</v>
      </c>
      <c r="AE4662" s="106">
        <f t="shared" si="873"/>
        <v>17.733333333333334</v>
      </c>
      <c r="AF4662" s="105">
        <f t="shared" si="874"/>
        <v>70.933333333333266</v>
      </c>
      <c r="AG4662" s="105">
        <f t="shared" si="875"/>
        <v>769.06666666666672</v>
      </c>
    </row>
    <row r="4663" spans="1:33" s="88" customFormat="1" x14ac:dyDescent="0.35">
      <c r="A4663" s="21">
        <v>10141103</v>
      </c>
      <c r="B4663" s="115" t="s">
        <v>14786</v>
      </c>
      <c r="C4663" s="135" t="s">
        <v>710</v>
      </c>
      <c r="D4663" s="21"/>
      <c r="E4663" s="114" t="str">
        <f t="shared" si="865"/>
        <v xml:space="preserve">TRANSFORMADOR MARCA:TM SE MOVEL </v>
      </c>
      <c r="F4663" s="21" t="s">
        <v>424</v>
      </c>
      <c r="G4663" s="21" t="s">
        <v>15620</v>
      </c>
      <c r="H4663" s="21" t="s">
        <v>424</v>
      </c>
      <c r="I4663" s="21" t="s">
        <v>15760</v>
      </c>
      <c r="J4663" s="21"/>
      <c r="K4663" s="21">
        <v>564302.79599999997</v>
      </c>
      <c r="L4663" s="21">
        <v>8215309.6809999999</v>
      </c>
      <c r="M4663" s="21">
        <v>500</v>
      </c>
      <c r="N4663" s="21">
        <v>33</v>
      </c>
      <c r="O4663" s="21">
        <v>0.4</v>
      </c>
      <c r="P4663" s="21">
        <v>3</v>
      </c>
      <c r="Q4663" s="21">
        <v>2014</v>
      </c>
      <c r="R4663" s="21" t="s">
        <v>1769</v>
      </c>
      <c r="S4663" s="21">
        <v>92092</v>
      </c>
      <c r="T4663" s="116">
        <v>1200</v>
      </c>
      <c r="U4663" s="111">
        <v>45</v>
      </c>
      <c r="V4663" s="113">
        <f t="shared" si="866"/>
        <v>1124</v>
      </c>
      <c r="W4663" s="113">
        <f t="shared" si="867"/>
        <v>76</v>
      </c>
      <c r="X4663" s="112">
        <f t="shared" si="868"/>
        <v>76000</v>
      </c>
      <c r="Y4663" s="111"/>
      <c r="Z4663" s="110">
        <f t="shared" si="876"/>
        <v>42</v>
      </c>
      <c r="AA4663" s="109">
        <f t="shared" si="869"/>
        <v>60</v>
      </c>
      <c r="AB4663" s="109">
        <f t="shared" si="870"/>
        <v>60000</v>
      </c>
      <c r="AC4663" s="108">
        <f t="shared" si="871"/>
        <v>1140</v>
      </c>
      <c r="AD4663" s="107">
        <f t="shared" si="872"/>
        <v>2.2222222222222223E-2</v>
      </c>
      <c r="AE4663" s="106">
        <f t="shared" si="873"/>
        <v>25.333333333333336</v>
      </c>
      <c r="AF4663" s="105">
        <f t="shared" si="874"/>
        <v>101.33333333333334</v>
      </c>
      <c r="AG4663" s="105">
        <f t="shared" si="875"/>
        <v>1098.6666666666667</v>
      </c>
    </row>
    <row r="4664" spans="1:33" s="88" customFormat="1" x14ac:dyDescent="0.35">
      <c r="A4664" s="21">
        <v>10141103</v>
      </c>
      <c r="B4664" s="115" t="s">
        <v>14786</v>
      </c>
      <c r="C4664" s="135" t="s">
        <v>710</v>
      </c>
      <c r="D4664" s="21"/>
      <c r="E4664" s="114" t="str">
        <f t="shared" si="865"/>
        <v xml:space="preserve">TRANSFORMADOR MARCA:EFACEC SE-TETE </v>
      </c>
      <c r="F4664" s="21" t="s">
        <v>424</v>
      </c>
      <c r="G4664" s="21" t="s">
        <v>3179</v>
      </c>
      <c r="H4664" s="21" t="s">
        <v>424</v>
      </c>
      <c r="I4664" s="21" t="s">
        <v>15759</v>
      </c>
      <c r="J4664" s="21"/>
      <c r="K4664" s="21">
        <v>566463.98600000003</v>
      </c>
      <c r="L4664" s="21">
        <v>8214463.9859999996</v>
      </c>
      <c r="M4664" s="21">
        <v>250</v>
      </c>
      <c r="N4664" s="21">
        <v>33</v>
      </c>
      <c r="O4664" s="21">
        <v>0.4</v>
      </c>
      <c r="P4664" s="21">
        <v>3</v>
      </c>
      <c r="Q4664" s="21">
        <v>2014</v>
      </c>
      <c r="R4664" s="21" t="s">
        <v>27</v>
      </c>
      <c r="S4664" s="21" t="s">
        <v>15601</v>
      </c>
      <c r="T4664" s="116">
        <v>991</v>
      </c>
      <c r="U4664" s="111">
        <v>45</v>
      </c>
      <c r="V4664" s="113">
        <f t="shared" si="866"/>
        <v>928.23666666666668</v>
      </c>
      <c r="W4664" s="113">
        <f t="shared" si="867"/>
        <v>62.763333333333321</v>
      </c>
      <c r="X4664" s="112">
        <f t="shared" si="868"/>
        <v>62763.333333333321</v>
      </c>
      <c r="Y4664" s="111"/>
      <c r="Z4664" s="110">
        <f t="shared" si="876"/>
        <v>42</v>
      </c>
      <c r="AA4664" s="109">
        <f t="shared" si="869"/>
        <v>49.550000000000004</v>
      </c>
      <c r="AB4664" s="109">
        <f t="shared" si="870"/>
        <v>49550.000000000007</v>
      </c>
      <c r="AC4664" s="108">
        <f t="shared" si="871"/>
        <v>941.45</v>
      </c>
      <c r="AD4664" s="107">
        <f t="shared" si="872"/>
        <v>2.2222222222222223E-2</v>
      </c>
      <c r="AE4664" s="106">
        <f t="shared" si="873"/>
        <v>20.921111111111113</v>
      </c>
      <c r="AF4664" s="105">
        <f t="shared" si="874"/>
        <v>83.684444444444438</v>
      </c>
      <c r="AG4664" s="105">
        <f t="shared" si="875"/>
        <v>907.31555555555553</v>
      </c>
    </row>
    <row r="4665" spans="1:33" s="88" customFormat="1" x14ac:dyDescent="0.35">
      <c r="A4665" s="21">
        <v>10141103</v>
      </c>
      <c r="B4665" s="115" t="s">
        <v>14786</v>
      </c>
      <c r="C4665" s="135" t="s">
        <v>710</v>
      </c>
      <c r="D4665" s="21"/>
      <c r="E4665" s="114" t="str">
        <f t="shared" si="865"/>
        <v xml:space="preserve">TRANSFORMADOR MARCA:TM SE-MATAMBO </v>
      </c>
      <c r="F4665" s="21" t="s">
        <v>424</v>
      </c>
      <c r="G4665" s="21" t="s">
        <v>3157</v>
      </c>
      <c r="H4665" s="21" t="s">
        <v>424</v>
      </c>
      <c r="I4665" s="21" t="s">
        <v>15758</v>
      </c>
      <c r="J4665" s="21"/>
      <c r="K4665" s="119" t="s">
        <v>15757</v>
      </c>
      <c r="L4665" s="119" t="s">
        <v>15756</v>
      </c>
      <c r="M4665" s="21">
        <v>160</v>
      </c>
      <c r="N4665" s="21">
        <v>33</v>
      </c>
      <c r="O4665" s="21">
        <v>0.4</v>
      </c>
      <c r="P4665" s="21">
        <v>3</v>
      </c>
      <c r="Q4665" s="21">
        <v>2014</v>
      </c>
      <c r="R4665" s="21" t="s">
        <v>1769</v>
      </c>
      <c r="S4665" s="21">
        <v>920483</v>
      </c>
      <c r="T4665" s="116">
        <v>991</v>
      </c>
      <c r="U4665" s="111">
        <v>45</v>
      </c>
      <c r="V4665" s="113">
        <f t="shared" si="866"/>
        <v>928.23666666666668</v>
      </c>
      <c r="W4665" s="113">
        <f t="shared" si="867"/>
        <v>62.763333333333321</v>
      </c>
      <c r="X4665" s="112">
        <f t="shared" si="868"/>
        <v>62763.333333333321</v>
      </c>
      <c r="Y4665" s="111"/>
      <c r="Z4665" s="110">
        <f t="shared" si="876"/>
        <v>42</v>
      </c>
      <c r="AA4665" s="109">
        <f t="shared" si="869"/>
        <v>49.550000000000004</v>
      </c>
      <c r="AB4665" s="109">
        <f t="shared" si="870"/>
        <v>49550.000000000007</v>
      </c>
      <c r="AC4665" s="108">
        <f t="shared" si="871"/>
        <v>941.45</v>
      </c>
      <c r="AD4665" s="107">
        <f t="shared" si="872"/>
        <v>2.2222222222222223E-2</v>
      </c>
      <c r="AE4665" s="106">
        <f t="shared" si="873"/>
        <v>20.921111111111113</v>
      </c>
      <c r="AF4665" s="105">
        <f t="shared" si="874"/>
        <v>83.684444444444438</v>
      </c>
      <c r="AG4665" s="105">
        <f t="shared" si="875"/>
        <v>907.31555555555553</v>
      </c>
    </row>
    <row r="4666" spans="1:33" s="88" customFormat="1" x14ac:dyDescent="0.35">
      <c r="A4666" s="21">
        <v>10141103</v>
      </c>
      <c r="B4666" s="115" t="s">
        <v>14786</v>
      </c>
      <c r="C4666" s="135" t="s">
        <v>710</v>
      </c>
      <c r="D4666" s="21"/>
      <c r="E4666" s="114" t="str">
        <f t="shared" si="865"/>
        <v xml:space="preserve">TRANSFORMADOR MARCA:FUJI TUSCO SE-MATAMBO </v>
      </c>
      <c r="F4666" s="21" t="s">
        <v>424</v>
      </c>
      <c r="G4666" s="21" t="s">
        <v>3157</v>
      </c>
      <c r="H4666" s="21" t="s">
        <v>424</v>
      </c>
      <c r="I4666" s="21" t="s">
        <v>15755</v>
      </c>
      <c r="J4666" s="21"/>
      <c r="K4666" s="119" t="s">
        <v>15754</v>
      </c>
      <c r="L4666" s="119" t="s">
        <v>15753</v>
      </c>
      <c r="M4666" s="21">
        <v>160</v>
      </c>
      <c r="N4666" s="21">
        <v>33</v>
      </c>
      <c r="O4666" s="21">
        <v>0.4</v>
      </c>
      <c r="P4666" s="21">
        <v>3</v>
      </c>
      <c r="Q4666" s="21">
        <v>2014</v>
      </c>
      <c r="R4666" s="21" t="s">
        <v>531</v>
      </c>
      <c r="S4666" s="21" t="s">
        <v>15752</v>
      </c>
      <c r="T4666" s="116">
        <v>991</v>
      </c>
      <c r="U4666" s="111">
        <v>45</v>
      </c>
      <c r="V4666" s="113">
        <f t="shared" si="866"/>
        <v>928.23666666666668</v>
      </c>
      <c r="W4666" s="113">
        <f t="shared" si="867"/>
        <v>62.763333333333321</v>
      </c>
      <c r="X4666" s="112">
        <f t="shared" si="868"/>
        <v>62763.333333333321</v>
      </c>
      <c r="Y4666" s="111"/>
      <c r="Z4666" s="110">
        <f t="shared" si="876"/>
        <v>42</v>
      </c>
      <c r="AA4666" s="109">
        <f t="shared" si="869"/>
        <v>49.550000000000004</v>
      </c>
      <c r="AB4666" s="109">
        <f t="shared" si="870"/>
        <v>49550.000000000007</v>
      </c>
      <c r="AC4666" s="108">
        <f t="shared" si="871"/>
        <v>941.45</v>
      </c>
      <c r="AD4666" s="107">
        <f t="shared" si="872"/>
        <v>2.2222222222222223E-2</v>
      </c>
      <c r="AE4666" s="106">
        <f t="shared" si="873"/>
        <v>20.921111111111113</v>
      </c>
      <c r="AF4666" s="105">
        <f t="shared" si="874"/>
        <v>83.684444444444438</v>
      </c>
      <c r="AG4666" s="105">
        <f t="shared" si="875"/>
        <v>907.31555555555553</v>
      </c>
    </row>
    <row r="4667" spans="1:33" s="88" customFormat="1" x14ac:dyDescent="0.35">
      <c r="A4667" s="21">
        <v>10141103</v>
      </c>
      <c r="B4667" s="115" t="s">
        <v>14786</v>
      </c>
      <c r="C4667" s="135" t="s">
        <v>710</v>
      </c>
      <c r="D4667" s="21">
        <v>163</v>
      </c>
      <c r="E4667" s="114" t="str">
        <f t="shared" si="865"/>
        <v>TRANSFORMADOR MARCA:  163</v>
      </c>
      <c r="F4667" s="57"/>
      <c r="G4667" s="21"/>
      <c r="H4667" s="21" t="s">
        <v>15741</v>
      </c>
      <c r="I4667" s="21" t="s">
        <v>15740</v>
      </c>
      <c r="J4667" s="57"/>
      <c r="K4667" s="21" t="s">
        <v>15744</v>
      </c>
      <c r="L4667" s="21" t="s">
        <v>15743</v>
      </c>
      <c r="M4667" s="21">
        <v>160</v>
      </c>
      <c r="N4667" s="21">
        <v>33</v>
      </c>
      <c r="O4667" s="21" t="s">
        <v>362</v>
      </c>
      <c r="P4667" s="21">
        <v>3</v>
      </c>
      <c r="Q4667" s="124">
        <v>2014</v>
      </c>
      <c r="R4667" s="21"/>
      <c r="S4667" s="57"/>
      <c r="T4667" s="116">
        <v>991</v>
      </c>
      <c r="U4667" s="111">
        <v>45</v>
      </c>
      <c r="V4667" s="113">
        <f t="shared" si="866"/>
        <v>928.23666666666668</v>
      </c>
      <c r="W4667" s="113">
        <f t="shared" si="867"/>
        <v>62.763333333333321</v>
      </c>
      <c r="X4667" s="112">
        <f t="shared" si="868"/>
        <v>62763.333333333321</v>
      </c>
      <c r="Y4667" s="111"/>
      <c r="Z4667" s="110">
        <f t="shared" si="876"/>
        <v>42</v>
      </c>
      <c r="AA4667" s="109">
        <f t="shared" si="869"/>
        <v>49.550000000000004</v>
      </c>
      <c r="AB4667" s="109">
        <f t="shared" si="870"/>
        <v>49550.000000000007</v>
      </c>
      <c r="AC4667" s="108">
        <f t="shared" si="871"/>
        <v>941.45</v>
      </c>
      <c r="AD4667" s="107">
        <f t="shared" si="872"/>
        <v>2.2222222222222223E-2</v>
      </c>
      <c r="AE4667" s="106">
        <f t="shared" si="873"/>
        <v>20.921111111111113</v>
      </c>
      <c r="AF4667" s="105">
        <f t="shared" si="874"/>
        <v>83.684444444444438</v>
      </c>
      <c r="AG4667" s="105">
        <f t="shared" si="875"/>
        <v>907.31555555555553</v>
      </c>
    </row>
    <row r="4668" spans="1:33" s="88" customFormat="1" x14ac:dyDescent="0.35">
      <c r="A4668" s="21">
        <v>10141103</v>
      </c>
      <c r="B4668" s="115" t="s">
        <v>14786</v>
      </c>
      <c r="C4668" s="135" t="s">
        <v>710</v>
      </c>
      <c r="D4668" s="21">
        <v>164</v>
      </c>
      <c r="E4668" s="114" t="str">
        <f t="shared" si="865"/>
        <v>TRANSFORMADOR MARCA:  164</v>
      </c>
      <c r="F4668" s="57"/>
      <c r="G4668" s="21"/>
      <c r="H4668" s="21" t="s">
        <v>15741</v>
      </c>
      <c r="I4668" s="21" t="s">
        <v>15740</v>
      </c>
      <c r="J4668" s="57"/>
      <c r="K4668" s="21" t="s">
        <v>15739</v>
      </c>
      <c r="L4668" s="21" t="s">
        <v>15738</v>
      </c>
      <c r="M4668" s="21">
        <v>160</v>
      </c>
      <c r="N4668" s="21">
        <v>33</v>
      </c>
      <c r="O4668" s="21" t="s">
        <v>362</v>
      </c>
      <c r="P4668" s="21">
        <v>3</v>
      </c>
      <c r="Q4668" s="124">
        <v>2014</v>
      </c>
      <c r="R4668" s="57"/>
      <c r="S4668" s="57"/>
      <c r="T4668" s="116">
        <v>991</v>
      </c>
      <c r="U4668" s="111">
        <v>45</v>
      </c>
      <c r="V4668" s="113">
        <f t="shared" si="866"/>
        <v>928.23666666666668</v>
      </c>
      <c r="W4668" s="113">
        <f t="shared" si="867"/>
        <v>62.763333333333321</v>
      </c>
      <c r="X4668" s="112">
        <f t="shared" si="868"/>
        <v>62763.333333333321</v>
      </c>
      <c r="Y4668" s="111"/>
      <c r="Z4668" s="110">
        <f t="shared" si="876"/>
        <v>42</v>
      </c>
      <c r="AA4668" s="109">
        <f t="shared" si="869"/>
        <v>49.550000000000004</v>
      </c>
      <c r="AB4668" s="109">
        <f t="shared" si="870"/>
        <v>49550.000000000007</v>
      </c>
      <c r="AC4668" s="108">
        <f t="shared" si="871"/>
        <v>941.45</v>
      </c>
      <c r="AD4668" s="107">
        <f t="shared" si="872"/>
        <v>2.2222222222222223E-2</v>
      </c>
      <c r="AE4668" s="106">
        <f t="shared" si="873"/>
        <v>20.921111111111113</v>
      </c>
      <c r="AF4668" s="105">
        <f t="shared" si="874"/>
        <v>83.684444444444438</v>
      </c>
      <c r="AG4668" s="105">
        <f t="shared" si="875"/>
        <v>907.31555555555553</v>
      </c>
    </row>
    <row r="4669" spans="1:33" s="88" customFormat="1" x14ac:dyDescent="0.35">
      <c r="A4669" s="21">
        <v>10141103</v>
      </c>
      <c r="B4669" s="115" t="s">
        <v>14786</v>
      </c>
      <c r="C4669" s="135" t="s">
        <v>710</v>
      </c>
      <c r="D4669" s="21">
        <v>175</v>
      </c>
      <c r="E4669" s="114" t="str">
        <f t="shared" si="865"/>
        <v>TRANSFORMADOR MARCA:  175</v>
      </c>
      <c r="F4669" s="57"/>
      <c r="G4669" s="21"/>
      <c r="H4669" s="21" t="s">
        <v>14848</v>
      </c>
      <c r="I4669" s="21" t="s">
        <v>15737</v>
      </c>
      <c r="J4669" s="57"/>
      <c r="K4669" s="21" t="s">
        <v>15736</v>
      </c>
      <c r="L4669" s="21" t="s">
        <v>15735</v>
      </c>
      <c r="M4669" s="21">
        <v>50</v>
      </c>
      <c r="N4669" s="21">
        <v>33</v>
      </c>
      <c r="O4669" s="21" t="s">
        <v>362</v>
      </c>
      <c r="P4669" s="21">
        <v>3</v>
      </c>
      <c r="Q4669" s="124">
        <v>2014</v>
      </c>
      <c r="R4669" s="21"/>
      <c r="S4669" s="57"/>
      <c r="T4669" s="116">
        <v>643</v>
      </c>
      <c r="U4669" s="111">
        <v>45</v>
      </c>
      <c r="V4669" s="113">
        <f t="shared" si="866"/>
        <v>602.27666666666664</v>
      </c>
      <c r="W4669" s="113">
        <f t="shared" si="867"/>
        <v>40.723333333333358</v>
      </c>
      <c r="X4669" s="112">
        <f t="shared" si="868"/>
        <v>40723.333333333358</v>
      </c>
      <c r="Y4669" s="111"/>
      <c r="Z4669" s="110">
        <f t="shared" si="876"/>
        <v>42</v>
      </c>
      <c r="AA4669" s="109">
        <f t="shared" si="869"/>
        <v>32.15</v>
      </c>
      <c r="AB4669" s="109">
        <f t="shared" si="870"/>
        <v>32150</v>
      </c>
      <c r="AC4669" s="108">
        <f t="shared" si="871"/>
        <v>610.85</v>
      </c>
      <c r="AD4669" s="107">
        <f t="shared" si="872"/>
        <v>2.2222222222222223E-2</v>
      </c>
      <c r="AE4669" s="106">
        <f t="shared" si="873"/>
        <v>13.574444444444445</v>
      </c>
      <c r="AF4669" s="105">
        <f t="shared" si="874"/>
        <v>54.297777777777803</v>
      </c>
      <c r="AG4669" s="105">
        <f t="shared" si="875"/>
        <v>588.70222222222219</v>
      </c>
    </row>
    <row r="4670" spans="1:33" s="88" customFormat="1" x14ac:dyDescent="0.35">
      <c r="A4670" s="21">
        <v>10141103</v>
      </c>
      <c r="B4670" s="115" t="s">
        <v>14786</v>
      </c>
      <c r="C4670" s="135" t="s">
        <v>710</v>
      </c>
      <c r="D4670" s="21">
        <v>176</v>
      </c>
      <c r="E4670" s="114" t="str">
        <f t="shared" si="865"/>
        <v>TRANSFORMADOR MARCA:  176</v>
      </c>
      <c r="F4670" s="21"/>
      <c r="G4670" s="21"/>
      <c r="H4670" s="21" t="s">
        <v>14848</v>
      </c>
      <c r="I4670" s="21" t="s">
        <v>15733</v>
      </c>
      <c r="J4670" s="21"/>
      <c r="K4670" s="21" t="s">
        <v>15732</v>
      </c>
      <c r="L4670" s="21" t="s">
        <v>15731</v>
      </c>
      <c r="M4670" s="21">
        <v>160</v>
      </c>
      <c r="N4670" s="21">
        <v>33</v>
      </c>
      <c r="O4670" s="21" t="s">
        <v>362</v>
      </c>
      <c r="P4670" s="21">
        <v>3</v>
      </c>
      <c r="Q4670" s="124">
        <v>2014</v>
      </c>
      <c r="R4670" s="21"/>
      <c r="S4670" s="21"/>
      <c r="T4670" s="116">
        <v>991</v>
      </c>
      <c r="U4670" s="111">
        <v>45</v>
      </c>
      <c r="V4670" s="113">
        <f t="shared" si="866"/>
        <v>928.23666666666668</v>
      </c>
      <c r="W4670" s="113">
        <f t="shared" si="867"/>
        <v>62.763333333333321</v>
      </c>
      <c r="X4670" s="112">
        <f t="shared" si="868"/>
        <v>62763.333333333321</v>
      </c>
      <c r="Y4670" s="111"/>
      <c r="Z4670" s="110">
        <f t="shared" si="876"/>
        <v>42</v>
      </c>
      <c r="AA4670" s="109">
        <f t="shared" si="869"/>
        <v>49.550000000000004</v>
      </c>
      <c r="AB4670" s="109">
        <f t="shared" si="870"/>
        <v>49550.000000000007</v>
      </c>
      <c r="AC4670" s="108">
        <f t="shared" si="871"/>
        <v>941.45</v>
      </c>
      <c r="AD4670" s="107">
        <f t="shared" si="872"/>
        <v>2.2222222222222223E-2</v>
      </c>
      <c r="AE4670" s="106">
        <f t="shared" si="873"/>
        <v>20.921111111111113</v>
      </c>
      <c r="AF4670" s="105">
        <f t="shared" si="874"/>
        <v>83.684444444444438</v>
      </c>
      <c r="AG4670" s="105">
        <f t="shared" si="875"/>
        <v>907.31555555555553</v>
      </c>
    </row>
    <row r="4671" spans="1:33" s="88" customFormat="1" x14ac:dyDescent="0.35">
      <c r="A4671" s="21">
        <v>10141103</v>
      </c>
      <c r="B4671" s="115" t="s">
        <v>14786</v>
      </c>
      <c r="C4671" s="135" t="s">
        <v>710</v>
      </c>
      <c r="D4671" s="21">
        <v>177</v>
      </c>
      <c r="E4671" s="114" t="str">
        <f t="shared" si="865"/>
        <v>TRANSFORMADOR MARCA:  177</v>
      </c>
      <c r="F4671" s="21"/>
      <c r="G4671" s="21"/>
      <c r="H4671" s="21" t="s">
        <v>15729</v>
      </c>
      <c r="I4671" s="21" t="s">
        <v>15728</v>
      </c>
      <c r="J4671" s="21"/>
      <c r="K4671" s="21" t="s">
        <v>15727</v>
      </c>
      <c r="L4671" s="21" t="s">
        <v>15726</v>
      </c>
      <c r="M4671" s="21">
        <v>315</v>
      </c>
      <c r="N4671" s="21">
        <v>33</v>
      </c>
      <c r="O4671" s="21" t="s">
        <v>362</v>
      </c>
      <c r="P4671" s="21">
        <v>3</v>
      </c>
      <c r="Q4671" s="124">
        <v>2014</v>
      </c>
      <c r="R4671" s="21"/>
      <c r="S4671" s="21"/>
      <c r="T4671" s="116">
        <v>1039</v>
      </c>
      <c r="U4671" s="111">
        <v>45</v>
      </c>
      <c r="V4671" s="113">
        <f t="shared" si="866"/>
        <v>973.19666666666672</v>
      </c>
      <c r="W4671" s="113">
        <f t="shared" si="867"/>
        <v>65.803333333333285</v>
      </c>
      <c r="X4671" s="112">
        <f t="shared" si="868"/>
        <v>65803.333333333285</v>
      </c>
      <c r="Y4671" s="111"/>
      <c r="Z4671" s="110">
        <f t="shared" si="876"/>
        <v>42</v>
      </c>
      <c r="AA4671" s="109">
        <f t="shared" si="869"/>
        <v>51.95</v>
      </c>
      <c r="AB4671" s="109">
        <f t="shared" si="870"/>
        <v>51950</v>
      </c>
      <c r="AC4671" s="108">
        <f t="shared" si="871"/>
        <v>987.05</v>
      </c>
      <c r="AD4671" s="107">
        <f t="shared" si="872"/>
        <v>2.2222222222222223E-2</v>
      </c>
      <c r="AE4671" s="106">
        <f t="shared" si="873"/>
        <v>21.934444444444445</v>
      </c>
      <c r="AF4671" s="105">
        <f t="shared" si="874"/>
        <v>87.737777777777723</v>
      </c>
      <c r="AG4671" s="105">
        <f t="shared" si="875"/>
        <v>951.26222222222225</v>
      </c>
    </row>
    <row r="4672" spans="1:33" s="88" customFormat="1" x14ac:dyDescent="0.35">
      <c r="A4672" s="21">
        <v>10141103</v>
      </c>
      <c r="B4672" s="115" t="s">
        <v>14786</v>
      </c>
      <c r="C4672" s="135" t="s">
        <v>710</v>
      </c>
      <c r="D4672" s="21">
        <v>198</v>
      </c>
      <c r="E4672" s="114" t="str">
        <f t="shared" si="865"/>
        <v>TRANSFORMADOR MARCA:  198</v>
      </c>
      <c r="F4672" s="21"/>
      <c r="G4672" s="21"/>
      <c r="H4672" s="21" t="s">
        <v>15725</v>
      </c>
      <c r="I4672" s="21" t="s">
        <v>15724</v>
      </c>
      <c r="J4672" s="21"/>
      <c r="K4672" s="21" t="s">
        <v>15723</v>
      </c>
      <c r="L4672" s="21" t="s">
        <v>15722</v>
      </c>
      <c r="M4672" s="21">
        <v>32</v>
      </c>
      <c r="N4672" s="21">
        <v>33</v>
      </c>
      <c r="O4672" s="21" t="s">
        <v>362</v>
      </c>
      <c r="P4672" s="21">
        <v>3</v>
      </c>
      <c r="Q4672" s="124">
        <v>2014</v>
      </c>
      <c r="R4672" s="21"/>
      <c r="S4672" s="21"/>
      <c r="T4672" s="116">
        <v>643</v>
      </c>
      <c r="U4672" s="111">
        <v>45</v>
      </c>
      <c r="V4672" s="113">
        <f t="shared" si="866"/>
        <v>602.27666666666664</v>
      </c>
      <c r="W4672" s="113">
        <f t="shared" si="867"/>
        <v>40.723333333333358</v>
      </c>
      <c r="X4672" s="112">
        <f t="shared" si="868"/>
        <v>40723.333333333358</v>
      </c>
      <c r="Y4672" s="111"/>
      <c r="Z4672" s="110">
        <f t="shared" si="876"/>
        <v>42</v>
      </c>
      <c r="AA4672" s="109">
        <f t="shared" si="869"/>
        <v>32.15</v>
      </c>
      <c r="AB4672" s="109">
        <f t="shared" si="870"/>
        <v>32150</v>
      </c>
      <c r="AC4672" s="108">
        <f t="shared" si="871"/>
        <v>610.85</v>
      </c>
      <c r="AD4672" s="107">
        <f t="shared" si="872"/>
        <v>2.2222222222222223E-2</v>
      </c>
      <c r="AE4672" s="106">
        <f t="shared" si="873"/>
        <v>13.574444444444445</v>
      </c>
      <c r="AF4672" s="105">
        <f t="shared" si="874"/>
        <v>54.297777777777803</v>
      </c>
      <c r="AG4672" s="105">
        <f t="shared" si="875"/>
        <v>588.70222222222219</v>
      </c>
    </row>
    <row r="4673" spans="1:33" s="88" customFormat="1" x14ac:dyDescent="0.35">
      <c r="A4673" s="21">
        <v>10141103</v>
      </c>
      <c r="B4673" s="115" t="s">
        <v>14786</v>
      </c>
      <c r="C4673" s="135" t="s">
        <v>710</v>
      </c>
      <c r="D4673" s="21">
        <v>200</v>
      </c>
      <c r="E4673" s="114" t="str">
        <f t="shared" si="865"/>
        <v>TRANSFORMADOR MARCA:  200</v>
      </c>
      <c r="F4673" s="21"/>
      <c r="G4673" s="21"/>
      <c r="H4673" s="21" t="s">
        <v>14848</v>
      </c>
      <c r="I4673" s="21" t="s">
        <v>15721</v>
      </c>
      <c r="J4673" s="21"/>
      <c r="K4673" s="21" t="s">
        <v>15720</v>
      </c>
      <c r="L4673" s="21" t="s">
        <v>15719</v>
      </c>
      <c r="M4673" s="21">
        <v>100</v>
      </c>
      <c r="N4673" s="21">
        <v>11</v>
      </c>
      <c r="O4673" s="21" t="s">
        <v>362</v>
      </c>
      <c r="P4673" s="21">
        <v>3</v>
      </c>
      <c r="Q4673" s="124">
        <v>2014</v>
      </c>
      <c r="R4673" s="21"/>
      <c r="S4673" s="21"/>
      <c r="T4673" s="116">
        <v>763</v>
      </c>
      <c r="U4673" s="111">
        <v>45</v>
      </c>
      <c r="V4673" s="113">
        <f t="shared" si="866"/>
        <v>714.67666666666662</v>
      </c>
      <c r="W4673" s="113">
        <f t="shared" si="867"/>
        <v>48.32333333333338</v>
      </c>
      <c r="X4673" s="112">
        <f t="shared" si="868"/>
        <v>48323.333333333379</v>
      </c>
      <c r="Y4673" s="111"/>
      <c r="Z4673" s="110">
        <f t="shared" si="876"/>
        <v>42</v>
      </c>
      <c r="AA4673" s="109">
        <f t="shared" si="869"/>
        <v>38.15</v>
      </c>
      <c r="AB4673" s="109">
        <f t="shared" si="870"/>
        <v>38150</v>
      </c>
      <c r="AC4673" s="108">
        <f t="shared" si="871"/>
        <v>724.85</v>
      </c>
      <c r="AD4673" s="107">
        <f t="shared" si="872"/>
        <v>2.2222222222222223E-2</v>
      </c>
      <c r="AE4673" s="106">
        <f t="shared" si="873"/>
        <v>16.10777777777778</v>
      </c>
      <c r="AF4673" s="105">
        <f t="shared" si="874"/>
        <v>64.431111111111164</v>
      </c>
      <c r="AG4673" s="105">
        <f t="shared" si="875"/>
        <v>698.56888888888886</v>
      </c>
    </row>
    <row r="4674" spans="1:33" s="88" customFormat="1" x14ac:dyDescent="0.35">
      <c r="A4674" s="21">
        <v>10141103</v>
      </c>
      <c r="B4674" s="115" t="s">
        <v>14786</v>
      </c>
      <c r="C4674" s="135" t="s">
        <v>710</v>
      </c>
      <c r="D4674" s="21">
        <v>218</v>
      </c>
      <c r="E4674" s="114" t="str">
        <f t="shared" ref="E4674:E4737" si="877">+CONCATENATE(C4674," ","MARCA:",R4674," ",G4674," ",D4674,)</f>
        <v>TRANSFORMADOR MARCA:  218</v>
      </c>
      <c r="F4674" s="21"/>
      <c r="G4674" s="21"/>
      <c r="H4674" s="21" t="s">
        <v>14848</v>
      </c>
      <c r="I4674" s="61" t="s">
        <v>15718</v>
      </c>
      <c r="J4674" s="21"/>
      <c r="K4674" s="21" t="s">
        <v>15717</v>
      </c>
      <c r="L4674" s="21" t="s">
        <v>15716</v>
      </c>
      <c r="M4674" s="21">
        <v>315</v>
      </c>
      <c r="N4674" s="21">
        <v>11</v>
      </c>
      <c r="O4674" s="21" t="s">
        <v>362</v>
      </c>
      <c r="P4674" s="21">
        <v>3</v>
      </c>
      <c r="Q4674" s="124">
        <v>2014</v>
      </c>
      <c r="R4674" s="21"/>
      <c r="S4674" s="21"/>
      <c r="T4674" s="116">
        <v>840</v>
      </c>
      <c r="U4674" s="111">
        <v>45</v>
      </c>
      <c r="V4674" s="113">
        <f t="shared" ref="V4674:V4737" si="878">((Z4674/U4674)*(T4674-AA4674))+AA4674</f>
        <v>786.80000000000007</v>
      </c>
      <c r="W4674" s="113">
        <f t="shared" ref="W4674:W4737" si="879">+T4674-V4674</f>
        <v>53.199999999999932</v>
      </c>
      <c r="X4674" s="112">
        <f t="shared" ref="X4674:X4737" si="880">+W4674*1000</f>
        <v>53199.999999999935</v>
      </c>
      <c r="Y4674" s="111"/>
      <c r="Z4674" s="110">
        <f t="shared" si="876"/>
        <v>42</v>
      </c>
      <c r="AA4674" s="109">
        <f t="shared" ref="AA4674:AA4737" si="881">(5/100*T4674)</f>
        <v>42</v>
      </c>
      <c r="AB4674" s="109">
        <f t="shared" ref="AB4674:AB4737" si="882">+AA4674*1000</f>
        <v>42000</v>
      </c>
      <c r="AC4674" s="108">
        <f t="shared" ref="AC4674:AC4737" si="883">+T4674-AA4674</f>
        <v>798</v>
      </c>
      <c r="AD4674" s="107">
        <f t="shared" ref="AD4674:AD4737" si="884">1/U4674</f>
        <v>2.2222222222222223E-2</v>
      </c>
      <c r="AE4674" s="106">
        <f t="shared" ref="AE4674:AE4737" si="885">+AC4674*AD4674</f>
        <v>17.733333333333334</v>
      </c>
      <c r="AF4674" s="105">
        <f t="shared" ref="AF4674:AF4737" si="886">+T4674-V4674+AE4674</f>
        <v>70.933333333333266</v>
      </c>
      <c r="AG4674" s="105">
        <f t="shared" ref="AG4674:AG4737" si="887">+V4674-AE4674</f>
        <v>769.06666666666672</v>
      </c>
    </row>
    <row r="4675" spans="1:33" s="88" customFormat="1" x14ac:dyDescent="0.35">
      <c r="A4675" s="21">
        <v>10141103</v>
      </c>
      <c r="B4675" s="115" t="s">
        <v>14786</v>
      </c>
      <c r="C4675" s="135" t="s">
        <v>710</v>
      </c>
      <c r="D4675" s="21">
        <v>219</v>
      </c>
      <c r="E4675" s="114" t="str">
        <f t="shared" si="877"/>
        <v>TRANSFORMADOR MARCA:  219</v>
      </c>
      <c r="F4675" s="40"/>
      <c r="G4675" s="21"/>
      <c r="H4675" s="21" t="s">
        <v>14848</v>
      </c>
      <c r="I4675" s="61" t="s">
        <v>15714</v>
      </c>
      <c r="J4675" s="49"/>
      <c r="K4675" s="189" t="s">
        <v>15713</v>
      </c>
      <c r="L4675" s="189" t="s">
        <v>15712</v>
      </c>
      <c r="M4675" s="40">
        <v>100</v>
      </c>
      <c r="N4675" s="21">
        <v>33</v>
      </c>
      <c r="O4675" s="21" t="s">
        <v>362</v>
      </c>
      <c r="P4675" s="21">
        <v>3</v>
      </c>
      <c r="Q4675" s="220">
        <v>2014</v>
      </c>
      <c r="R4675" s="40"/>
      <c r="S4675" s="40"/>
      <c r="T4675" s="116">
        <v>763</v>
      </c>
      <c r="U4675" s="111">
        <v>45</v>
      </c>
      <c r="V4675" s="113">
        <f t="shared" si="878"/>
        <v>714.67666666666662</v>
      </c>
      <c r="W4675" s="113">
        <f t="shared" si="879"/>
        <v>48.32333333333338</v>
      </c>
      <c r="X4675" s="112">
        <f t="shared" si="880"/>
        <v>48323.333333333379</v>
      </c>
      <c r="Y4675" s="111"/>
      <c r="Z4675" s="110">
        <f t="shared" si="876"/>
        <v>42</v>
      </c>
      <c r="AA4675" s="109">
        <f t="shared" si="881"/>
        <v>38.15</v>
      </c>
      <c r="AB4675" s="109">
        <f t="shared" si="882"/>
        <v>38150</v>
      </c>
      <c r="AC4675" s="108">
        <f t="shared" si="883"/>
        <v>724.85</v>
      </c>
      <c r="AD4675" s="107">
        <f t="shared" si="884"/>
        <v>2.2222222222222223E-2</v>
      </c>
      <c r="AE4675" s="106">
        <f t="shared" si="885"/>
        <v>16.10777777777778</v>
      </c>
      <c r="AF4675" s="105">
        <f t="shared" si="886"/>
        <v>64.431111111111164</v>
      </c>
      <c r="AG4675" s="105">
        <f t="shared" si="887"/>
        <v>698.56888888888886</v>
      </c>
    </row>
    <row r="4676" spans="1:33" s="88" customFormat="1" x14ac:dyDescent="0.35">
      <c r="A4676" s="21">
        <v>10141103</v>
      </c>
      <c r="B4676" s="115" t="s">
        <v>14786</v>
      </c>
      <c r="C4676" s="135" t="s">
        <v>710</v>
      </c>
      <c r="D4676" s="21">
        <v>228</v>
      </c>
      <c r="E4676" s="114" t="str">
        <f t="shared" si="877"/>
        <v>TRANSFORMADOR MARCA:  228</v>
      </c>
      <c r="F4676" s="40"/>
      <c r="G4676" s="21"/>
      <c r="H4676" s="21" t="s">
        <v>14848</v>
      </c>
      <c r="I4676" s="21" t="s">
        <v>15710</v>
      </c>
      <c r="J4676" s="21"/>
      <c r="K4676" s="40" t="s">
        <v>15709</v>
      </c>
      <c r="L4676" s="40" t="s">
        <v>15708</v>
      </c>
      <c r="M4676" s="40">
        <v>100</v>
      </c>
      <c r="N4676" s="21">
        <v>33</v>
      </c>
      <c r="O4676" s="21" t="s">
        <v>362</v>
      </c>
      <c r="P4676" s="21">
        <v>3</v>
      </c>
      <c r="Q4676" s="220">
        <v>2014</v>
      </c>
      <c r="R4676" s="40"/>
      <c r="S4676" s="40"/>
      <c r="T4676" s="116">
        <v>763</v>
      </c>
      <c r="U4676" s="111">
        <v>45</v>
      </c>
      <c r="V4676" s="113">
        <f t="shared" si="878"/>
        <v>714.67666666666662</v>
      </c>
      <c r="W4676" s="113">
        <f t="shared" si="879"/>
        <v>48.32333333333338</v>
      </c>
      <c r="X4676" s="112">
        <f t="shared" si="880"/>
        <v>48323.333333333379</v>
      </c>
      <c r="Y4676" s="111"/>
      <c r="Z4676" s="110">
        <f t="shared" si="876"/>
        <v>42</v>
      </c>
      <c r="AA4676" s="109">
        <f t="shared" si="881"/>
        <v>38.15</v>
      </c>
      <c r="AB4676" s="109">
        <f t="shared" si="882"/>
        <v>38150</v>
      </c>
      <c r="AC4676" s="108">
        <f t="shared" si="883"/>
        <v>724.85</v>
      </c>
      <c r="AD4676" s="107">
        <f t="shared" si="884"/>
        <v>2.2222222222222223E-2</v>
      </c>
      <c r="AE4676" s="106">
        <f t="shared" si="885"/>
        <v>16.10777777777778</v>
      </c>
      <c r="AF4676" s="105">
        <f t="shared" si="886"/>
        <v>64.431111111111164</v>
      </c>
      <c r="AG4676" s="105">
        <f t="shared" si="887"/>
        <v>698.56888888888886</v>
      </c>
    </row>
    <row r="4677" spans="1:33" s="88" customFormat="1" x14ac:dyDescent="0.35">
      <c r="A4677" s="21">
        <v>10141103</v>
      </c>
      <c r="B4677" s="115" t="s">
        <v>14786</v>
      </c>
      <c r="C4677" s="135" t="s">
        <v>710</v>
      </c>
      <c r="D4677" s="21" t="s">
        <v>12299</v>
      </c>
      <c r="E4677" s="114" t="str">
        <f t="shared" si="877"/>
        <v>TRANSFORMADOR MARCA: CUAMBA PTS 8</v>
      </c>
      <c r="F4677" s="40"/>
      <c r="G4677" s="124" t="s">
        <v>179</v>
      </c>
      <c r="H4677" s="124" t="s">
        <v>179</v>
      </c>
      <c r="I4677" s="124" t="s">
        <v>15705</v>
      </c>
      <c r="J4677" s="21"/>
      <c r="K4677" s="40" t="s">
        <v>15704</v>
      </c>
      <c r="L4677" s="40" t="s">
        <v>15703</v>
      </c>
      <c r="M4677" s="40">
        <v>160</v>
      </c>
      <c r="N4677" s="161" t="s">
        <v>19</v>
      </c>
      <c r="O4677" s="21" t="s">
        <v>362</v>
      </c>
      <c r="P4677" s="21">
        <v>3</v>
      </c>
      <c r="Q4677" s="220">
        <v>2014</v>
      </c>
      <c r="R4677" s="40"/>
      <c r="S4677" s="40"/>
      <c r="T4677" s="116">
        <v>991</v>
      </c>
      <c r="U4677" s="111">
        <v>45</v>
      </c>
      <c r="V4677" s="113">
        <f t="shared" si="878"/>
        <v>928.23666666666668</v>
      </c>
      <c r="W4677" s="113">
        <f t="shared" si="879"/>
        <v>62.763333333333321</v>
      </c>
      <c r="X4677" s="112">
        <f t="shared" si="880"/>
        <v>62763.333333333321</v>
      </c>
      <c r="Y4677" s="111"/>
      <c r="Z4677" s="110">
        <f t="shared" si="876"/>
        <v>42</v>
      </c>
      <c r="AA4677" s="109">
        <f t="shared" si="881"/>
        <v>49.550000000000004</v>
      </c>
      <c r="AB4677" s="109">
        <f t="shared" si="882"/>
        <v>49550.000000000007</v>
      </c>
      <c r="AC4677" s="108">
        <f t="shared" si="883"/>
        <v>941.45</v>
      </c>
      <c r="AD4677" s="107">
        <f t="shared" si="884"/>
        <v>2.2222222222222223E-2</v>
      </c>
      <c r="AE4677" s="106">
        <f t="shared" si="885"/>
        <v>20.921111111111113</v>
      </c>
      <c r="AF4677" s="105">
        <f t="shared" si="886"/>
        <v>83.684444444444438</v>
      </c>
      <c r="AG4677" s="105">
        <f t="shared" si="887"/>
        <v>907.31555555555553</v>
      </c>
    </row>
    <row r="4678" spans="1:33" s="88" customFormat="1" x14ac:dyDescent="0.35">
      <c r="A4678" s="21">
        <v>10141103</v>
      </c>
      <c r="B4678" s="115" t="s">
        <v>14786</v>
      </c>
      <c r="C4678" s="135" t="s">
        <v>710</v>
      </c>
      <c r="D4678" s="21" t="s">
        <v>3751</v>
      </c>
      <c r="E4678" s="114" t="str">
        <f t="shared" si="877"/>
        <v>TRANSFORMADOR MARCA: CUAMBA PTS 20</v>
      </c>
      <c r="F4678" s="40"/>
      <c r="G4678" s="124" t="s">
        <v>179</v>
      </c>
      <c r="H4678" s="124" t="s">
        <v>179</v>
      </c>
      <c r="I4678" s="124" t="s">
        <v>15702</v>
      </c>
      <c r="J4678" s="21"/>
      <c r="K4678" s="40" t="s">
        <v>15701</v>
      </c>
      <c r="L4678" s="40" t="s">
        <v>15700</v>
      </c>
      <c r="M4678" s="40">
        <v>630</v>
      </c>
      <c r="N4678" s="161" t="s">
        <v>19</v>
      </c>
      <c r="O4678" s="21" t="s">
        <v>362</v>
      </c>
      <c r="P4678" s="21">
        <v>3</v>
      </c>
      <c r="Q4678" s="220">
        <v>2014</v>
      </c>
      <c r="R4678" s="40"/>
      <c r="S4678" s="40"/>
      <c r="T4678" s="116">
        <v>1200</v>
      </c>
      <c r="U4678" s="111">
        <v>45</v>
      </c>
      <c r="V4678" s="113">
        <f t="shared" si="878"/>
        <v>1124</v>
      </c>
      <c r="W4678" s="113">
        <f t="shared" si="879"/>
        <v>76</v>
      </c>
      <c r="X4678" s="112">
        <f t="shared" si="880"/>
        <v>76000</v>
      </c>
      <c r="Y4678" s="111"/>
      <c r="Z4678" s="110">
        <f t="shared" si="876"/>
        <v>42</v>
      </c>
      <c r="AA4678" s="109">
        <f t="shared" si="881"/>
        <v>60</v>
      </c>
      <c r="AB4678" s="109">
        <f t="shared" si="882"/>
        <v>60000</v>
      </c>
      <c r="AC4678" s="108">
        <f t="shared" si="883"/>
        <v>1140</v>
      </c>
      <c r="AD4678" s="107">
        <f t="shared" si="884"/>
        <v>2.2222222222222223E-2</v>
      </c>
      <c r="AE4678" s="106">
        <f t="shared" si="885"/>
        <v>25.333333333333336</v>
      </c>
      <c r="AF4678" s="105">
        <f t="shared" si="886"/>
        <v>101.33333333333334</v>
      </c>
      <c r="AG4678" s="105">
        <f t="shared" si="887"/>
        <v>1098.6666666666667</v>
      </c>
    </row>
    <row r="4679" spans="1:33" s="88" customFormat="1" x14ac:dyDescent="0.35">
      <c r="A4679" s="21">
        <v>10141103</v>
      </c>
      <c r="B4679" s="115" t="s">
        <v>14786</v>
      </c>
      <c r="C4679" s="135" t="s">
        <v>710</v>
      </c>
      <c r="D4679" s="21" t="s">
        <v>15698</v>
      </c>
      <c r="E4679" s="114" t="str">
        <f t="shared" si="877"/>
        <v>TRANSFORMADOR MARCA: CUAMBA PT8006</v>
      </c>
      <c r="F4679" s="40"/>
      <c r="G4679" s="124" t="s">
        <v>179</v>
      </c>
      <c r="H4679" s="21" t="s">
        <v>4097</v>
      </c>
      <c r="I4679" s="21" t="s">
        <v>15697</v>
      </c>
      <c r="J4679" s="21"/>
      <c r="K4679" s="40" t="s">
        <v>15696</v>
      </c>
      <c r="L4679" s="40" t="s">
        <v>15695</v>
      </c>
      <c r="M4679" s="40">
        <v>50</v>
      </c>
      <c r="N4679" s="161" t="s">
        <v>19</v>
      </c>
      <c r="O4679" s="21" t="s">
        <v>362</v>
      </c>
      <c r="P4679" s="21">
        <v>3</v>
      </c>
      <c r="Q4679" s="124">
        <v>2014</v>
      </c>
      <c r="R4679" s="21"/>
      <c r="S4679" s="22"/>
      <c r="T4679" s="116">
        <v>643</v>
      </c>
      <c r="U4679" s="111">
        <v>45</v>
      </c>
      <c r="V4679" s="113">
        <f t="shared" si="878"/>
        <v>602.27666666666664</v>
      </c>
      <c r="W4679" s="113">
        <f t="shared" si="879"/>
        <v>40.723333333333358</v>
      </c>
      <c r="X4679" s="112">
        <f t="shared" si="880"/>
        <v>40723.333333333358</v>
      </c>
      <c r="Y4679" s="111"/>
      <c r="Z4679" s="110">
        <f t="shared" si="876"/>
        <v>42</v>
      </c>
      <c r="AA4679" s="109">
        <f t="shared" si="881"/>
        <v>32.15</v>
      </c>
      <c r="AB4679" s="109">
        <f t="shared" si="882"/>
        <v>32150</v>
      </c>
      <c r="AC4679" s="108">
        <f t="shared" si="883"/>
        <v>610.85</v>
      </c>
      <c r="AD4679" s="107">
        <f t="shared" si="884"/>
        <v>2.2222222222222223E-2</v>
      </c>
      <c r="AE4679" s="106">
        <f t="shared" si="885"/>
        <v>13.574444444444445</v>
      </c>
      <c r="AF4679" s="105">
        <f t="shared" si="886"/>
        <v>54.297777777777803</v>
      </c>
      <c r="AG4679" s="105">
        <f t="shared" si="887"/>
        <v>588.70222222222219</v>
      </c>
    </row>
    <row r="4680" spans="1:33" s="88" customFormat="1" x14ac:dyDescent="0.35">
      <c r="A4680" s="21">
        <v>10141103</v>
      </c>
      <c r="B4680" s="115" t="s">
        <v>14786</v>
      </c>
      <c r="C4680" s="135" t="s">
        <v>710</v>
      </c>
      <c r="D4680" s="21" t="s">
        <v>15750</v>
      </c>
      <c r="E4680" s="114" t="str">
        <f t="shared" si="877"/>
        <v>TRANSFORMADOR MARCA:TM PT57 PT57</v>
      </c>
      <c r="F4680" s="40" t="s">
        <v>15751</v>
      </c>
      <c r="G4680" s="21" t="s">
        <v>15750</v>
      </c>
      <c r="H4680" s="21" t="s">
        <v>3104</v>
      </c>
      <c r="I4680" s="21" t="s">
        <v>530</v>
      </c>
      <c r="J4680" s="57"/>
      <c r="K4680" s="220">
        <v>696376.7</v>
      </c>
      <c r="L4680" s="220">
        <v>7811723.5999999996</v>
      </c>
      <c r="M4680" s="40">
        <v>315</v>
      </c>
      <c r="N4680" s="21">
        <v>22</v>
      </c>
      <c r="O4680" s="21">
        <v>0.4</v>
      </c>
      <c r="P4680" s="21">
        <v>3</v>
      </c>
      <c r="Q4680" s="220">
        <v>2014</v>
      </c>
      <c r="R4680" s="220" t="s">
        <v>1769</v>
      </c>
      <c r="S4680" s="220">
        <v>920877</v>
      </c>
      <c r="T4680" s="116">
        <v>953</v>
      </c>
      <c r="U4680" s="111">
        <v>45</v>
      </c>
      <c r="V4680" s="113">
        <f t="shared" si="878"/>
        <v>892.64333333333332</v>
      </c>
      <c r="W4680" s="113">
        <f t="shared" si="879"/>
        <v>60.356666666666683</v>
      </c>
      <c r="X4680" s="112">
        <f t="shared" si="880"/>
        <v>60356.666666666686</v>
      </c>
      <c r="Y4680" s="111"/>
      <c r="Z4680" s="110">
        <f t="shared" si="876"/>
        <v>42</v>
      </c>
      <c r="AA4680" s="109">
        <f t="shared" si="881"/>
        <v>47.650000000000006</v>
      </c>
      <c r="AB4680" s="109">
        <f t="shared" si="882"/>
        <v>47650.000000000007</v>
      </c>
      <c r="AC4680" s="108">
        <f t="shared" si="883"/>
        <v>905.35</v>
      </c>
      <c r="AD4680" s="107">
        <f t="shared" si="884"/>
        <v>2.2222222222222223E-2</v>
      </c>
      <c r="AE4680" s="106">
        <f t="shared" si="885"/>
        <v>20.11888888888889</v>
      </c>
      <c r="AF4680" s="105">
        <f t="shared" si="886"/>
        <v>80.475555555555573</v>
      </c>
      <c r="AG4680" s="105">
        <f t="shared" si="887"/>
        <v>872.52444444444438</v>
      </c>
    </row>
    <row r="4681" spans="1:33" s="88" customFormat="1" x14ac:dyDescent="0.35">
      <c r="A4681" s="21">
        <v>10141103</v>
      </c>
      <c r="B4681" s="115" t="s">
        <v>14786</v>
      </c>
      <c r="C4681" s="135" t="s">
        <v>710</v>
      </c>
      <c r="D4681" s="21" t="s">
        <v>15748</v>
      </c>
      <c r="E4681" s="114" t="str">
        <f t="shared" si="877"/>
        <v>TRANSFORMADOR MARCA:T.M PT103 PT103</v>
      </c>
      <c r="F4681" s="40" t="s">
        <v>15749</v>
      </c>
      <c r="G4681" s="21" t="s">
        <v>15748</v>
      </c>
      <c r="H4681" s="21" t="s">
        <v>3104</v>
      </c>
      <c r="I4681" s="21" t="s">
        <v>530</v>
      </c>
      <c r="J4681" s="57"/>
      <c r="K4681" s="220">
        <v>698400.4</v>
      </c>
      <c r="L4681" s="220">
        <v>7809801.4000000004</v>
      </c>
      <c r="M4681" s="40">
        <v>315</v>
      </c>
      <c r="N4681" s="21">
        <v>22</v>
      </c>
      <c r="O4681" s="21">
        <v>0.4</v>
      </c>
      <c r="P4681" s="21">
        <v>3</v>
      </c>
      <c r="Q4681" s="40">
        <v>2014</v>
      </c>
      <c r="R4681" s="40" t="s">
        <v>7976</v>
      </c>
      <c r="S4681" s="40">
        <v>923122</v>
      </c>
      <c r="T4681" s="116">
        <v>953</v>
      </c>
      <c r="U4681" s="111">
        <v>45</v>
      </c>
      <c r="V4681" s="113">
        <f t="shared" si="878"/>
        <v>892.64333333333332</v>
      </c>
      <c r="W4681" s="113">
        <f t="shared" si="879"/>
        <v>60.356666666666683</v>
      </c>
      <c r="X4681" s="112">
        <f t="shared" si="880"/>
        <v>60356.666666666686</v>
      </c>
      <c r="Y4681" s="111"/>
      <c r="Z4681" s="110">
        <f t="shared" si="876"/>
        <v>42</v>
      </c>
      <c r="AA4681" s="109">
        <f t="shared" si="881"/>
        <v>47.650000000000006</v>
      </c>
      <c r="AB4681" s="109">
        <f t="shared" si="882"/>
        <v>47650.000000000007</v>
      </c>
      <c r="AC4681" s="108">
        <f t="shared" si="883"/>
        <v>905.35</v>
      </c>
      <c r="AD4681" s="107">
        <f t="shared" si="884"/>
        <v>2.2222222222222223E-2</v>
      </c>
      <c r="AE4681" s="106">
        <f t="shared" si="885"/>
        <v>20.11888888888889</v>
      </c>
      <c r="AF4681" s="105">
        <f t="shared" si="886"/>
        <v>80.475555555555573</v>
      </c>
      <c r="AG4681" s="105">
        <f t="shared" si="887"/>
        <v>872.52444444444438</v>
      </c>
    </row>
    <row r="4682" spans="1:33" s="88" customFormat="1" x14ac:dyDescent="0.35">
      <c r="A4682" s="21">
        <v>10141103</v>
      </c>
      <c r="B4682" s="115" t="s">
        <v>14786</v>
      </c>
      <c r="C4682" s="135" t="s">
        <v>710</v>
      </c>
      <c r="D4682" s="124" t="s">
        <v>15747</v>
      </c>
      <c r="E4682" s="114" t="str">
        <f t="shared" si="877"/>
        <v>TRANSFORMADOR MARCA:FUJI TUSCO PTS 43R PTS 43R</v>
      </c>
      <c r="F4682" s="220"/>
      <c r="G4682" s="124" t="s">
        <v>15747</v>
      </c>
      <c r="H4682" s="142" t="s">
        <v>940</v>
      </c>
      <c r="I4682" s="21"/>
      <c r="J4682" s="57"/>
      <c r="K4682" s="165" t="s">
        <v>15746</v>
      </c>
      <c r="L4682" s="165" t="s">
        <v>15745</v>
      </c>
      <c r="M4682" s="40">
        <v>250</v>
      </c>
      <c r="N4682" s="124">
        <v>33</v>
      </c>
      <c r="O4682" s="21">
        <v>0.4</v>
      </c>
      <c r="P4682" s="124" t="s">
        <v>514</v>
      </c>
      <c r="Q4682" s="165">
        <v>2014</v>
      </c>
      <c r="R4682" s="221" t="s">
        <v>531</v>
      </c>
      <c r="S4682" s="220">
        <v>571332</v>
      </c>
      <c r="T4682" s="116">
        <v>991</v>
      </c>
      <c r="U4682" s="111">
        <v>45</v>
      </c>
      <c r="V4682" s="113">
        <f t="shared" si="878"/>
        <v>928.23666666666668</v>
      </c>
      <c r="W4682" s="113">
        <f t="shared" si="879"/>
        <v>62.763333333333321</v>
      </c>
      <c r="X4682" s="112">
        <f t="shared" si="880"/>
        <v>62763.333333333321</v>
      </c>
      <c r="Y4682" s="111"/>
      <c r="Z4682" s="110">
        <f t="shared" si="876"/>
        <v>42</v>
      </c>
      <c r="AA4682" s="109">
        <f t="shared" si="881"/>
        <v>49.550000000000004</v>
      </c>
      <c r="AB4682" s="109">
        <f t="shared" si="882"/>
        <v>49550.000000000007</v>
      </c>
      <c r="AC4682" s="108">
        <f t="shared" si="883"/>
        <v>941.45</v>
      </c>
      <c r="AD4682" s="107">
        <f t="shared" si="884"/>
        <v>2.2222222222222223E-2</v>
      </c>
      <c r="AE4682" s="106">
        <f t="shared" si="885"/>
        <v>20.921111111111113</v>
      </c>
      <c r="AF4682" s="105">
        <f t="shared" si="886"/>
        <v>83.684444444444438</v>
      </c>
      <c r="AG4682" s="105">
        <f t="shared" si="887"/>
        <v>907.31555555555553</v>
      </c>
    </row>
    <row r="4683" spans="1:33" s="88" customFormat="1" x14ac:dyDescent="0.35">
      <c r="A4683" s="21">
        <v>10141103</v>
      </c>
      <c r="B4683" s="115" t="s">
        <v>14786</v>
      </c>
      <c r="C4683" s="135" t="s">
        <v>710</v>
      </c>
      <c r="D4683" s="21">
        <v>163</v>
      </c>
      <c r="E4683" s="114" t="str">
        <f t="shared" si="877"/>
        <v>TRANSFORMADOR MARCA:ASTOR  163</v>
      </c>
      <c r="F4683" s="166"/>
      <c r="G4683" s="21"/>
      <c r="H4683" s="21" t="s">
        <v>15741</v>
      </c>
      <c r="I4683" s="21" t="s">
        <v>15740</v>
      </c>
      <c r="J4683" s="57"/>
      <c r="K4683" s="40" t="s">
        <v>15744</v>
      </c>
      <c r="L4683" s="40" t="s">
        <v>15743</v>
      </c>
      <c r="M4683" s="40">
        <v>160</v>
      </c>
      <c r="N4683" s="21">
        <v>33</v>
      </c>
      <c r="O4683" s="21" t="s">
        <v>362</v>
      </c>
      <c r="P4683" s="21">
        <v>3</v>
      </c>
      <c r="Q4683" s="220">
        <v>2014</v>
      </c>
      <c r="R4683" s="220" t="s">
        <v>499</v>
      </c>
      <c r="S4683" s="220" t="s">
        <v>15742</v>
      </c>
      <c r="T4683" s="116">
        <v>991</v>
      </c>
      <c r="U4683" s="111">
        <v>45</v>
      </c>
      <c r="V4683" s="113">
        <f t="shared" si="878"/>
        <v>928.23666666666668</v>
      </c>
      <c r="W4683" s="113">
        <f t="shared" si="879"/>
        <v>62.763333333333321</v>
      </c>
      <c r="X4683" s="112">
        <f t="shared" si="880"/>
        <v>62763.333333333321</v>
      </c>
      <c r="Y4683" s="111"/>
      <c r="Z4683" s="110">
        <f t="shared" si="876"/>
        <v>42</v>
      </c>
      <c r="AA4683" s="109">
        <f t="shared" si="881"/>
        <v>49.550000000000004</v>
      </c>
      <c r="AB4683" s="109">
        <f t="shared" si="882"/>
        <v>49550.000000000007</v>
      </c>
      <c r="AC4683" s="108">
        <f t="shared" si="883"/>
        <v>941.45</v>
      </c>
      <c r="AD4683" s="107">
        <f t="shared" si="884"/>
        <v>2.2222222222222223E-2</v>
      </c>
      <c r="AE4683" s="106">
        <f t="shared" si="885"/>
        <v>20.921111111111113</v>
      </c>
      <c r="AF4683" s="105">
        <f t="shared" si="886"/>
        <v>83.684444444444438</v>
      </c>
      <c r="AG4683" s="105">
        <f t="shared" si="887"/>
        <v>907.31555555555553</v>
      </c>
    </row>
    <row r="4684" spans="1:33" s="88" customFormat="1" x14ac:dyDescent="0.35">
      <c r="A4684" s="21">
        <v>10141103</v>
      </c>
      <c r="B4684" s="115" t="s">
        <v>14786</v>
      </c>
      <c r="C4684" s="135" t="s">
        <v>710</v>
      </c>
      <c r="D4684" s="21">
        <v>164</v>
      </c>
      <c r="E4684" s="114" t="str">
        <f t="shared" si="877"/>
        <v>TRANSFORMADOR MARCA:TM  164</v>
      </c>
      <c r="F4684" s="166"/>
      <c r="G4684" s="21"/>
      <c r="H4684" s="21" t="s">
        <v>15741</v>
      </c>
      <c r="I4684" s="21" t="s">
        <v>15740</v>
      </c>
      <c r="J4684" s="57"/>
      <c r="K4684" s="40" t="s">
        <v>15739</v>
      </c>
      <c r="L4684" s="40" t="s">
        <v>15738</v>
      </c>
      <c r="M4684" s="40">
        <v>160</v>
      </c>
      <c r="N4684" s="21">
        <v>33</v>
      </c>
      <c r="O4684" s="21" t="s">
        <v>362</v>
      </c>
      <c r="P4684" s="21">
        <v>3</v>
      </c>
      <c r="Q4684" s="220">
        <v>2014</v>
      </c>
      <c r="R4684" s="220" t="s">
        <v>1769</v>
      </c>
      <c r="S4684" s="220">
        <v>904921</v>
      </c>
      <c r="T4684" s="116">
        <v>991</v>
      </c>
      <c r="U4684" s="111">
        <v>45</v>
      </c>
      <c r="V4684" s="113">
        <f t="shared" si="878"/>
        <v>928.23666666666668</v>
      </c>
      <c r="W4684" s="113">
        <f t="shared" si="879"/>
        <v>62.763333333333321</v>
      </c>
      <c r="X4684" s="112">
        <f t="shared" si="880"/>
        <v>62763.333333333321</v>
      </c>
      <c r="Y4684" s="111"/>
      <c r="Z4684" s="110">
        <f t="shared" si="876"/>
        <v>42</v>
      </c>
      <c r="AA4684" s="109">
        <f t="shared" si="881"/>
        <v>49.550000000000004</v>
      </c>
      <c r="AB4684" s="109">
        <f t="shared" si="882"/>
        <v>49550.000000000007</v>
      </c>
      <c r="AC4684" s="108">
        <f t="shared" si="883"/>
        <v>941.45</v>
      </c>
      <c r="AD4684" s="107">
        <f t="shared" si="884"/>
        <v>2.2222222222222223E-2</v>
      </c>
      <c r="AE4684" s="106">
        <f t="shared" si="885"/>
        <v>20.921111111111113</v>
      </c>
      <c r="AF4684" s="105">
        <f t="shared" si="886"/>
        <v>83.684444444444438</v>
      </c>
      <c r="AG4684" s="105">
        <f t="shared" si="887"/>
        <v>907.31555555555553</v>
      </c>
    </row>
    <row r="4685" spans="1:33" s="88" customFormat="1" x14ac:dyDescent="0.35">
      <c r="A4685" s="21">
        <v>10141103</v>
      </c>
      <c r="B4685" s="115" t="s">
        <v>14786</v>
      </c>
      <c r="C4685" s="135" t="s">
        <v>710</v>
      </c>
      <c r="D4685" s="21">
        <v>175</v>
      </c>
      <c r="E4685" s="114" t="str">
        <f t="shared" si="877"/>
        <v>TRANSFORMADOR MARCA:ASTOR  175</v>
      </c>
      <c r="F4685" s="166"/>
      <c r="G4685" s="21"/>
      <c r="H4685" s="21" t="s">
        <v>14848</v>
      </c>
      <c r="I4685" s="21" t="s">
        <v>15737</v>
      </c>
      <c r="J4685" s="57"/>
      <c r="K4685" s="40" t="s">
        <v>15736</v>
      </c>
      <c r="L4685" s="40" t="s">
        <v>15735</v>
      </c>
      <c r="M4685" s="40">
        <v>50</v>
      </c>
      <c r="N4685" s="21">
        <v>33</v>
      </c>
      <c r="O4685" s="21" t="s">
        <v>362</v>
      </c>
      <c r="P4685" s="21">
        <v>3</v>
      </c>
      <c r="Q4685" s="220">
        <v>2014</v>
      </c>
      <c r="R4685" s="220" t="s">
        <v>499</v>
      </c>
      <c r="S4685" s="220" t="s">
        <v>15734</v>
      </c>
      <c r="T4685" s="116">
        <v>643</v>
      </c>
      <c r="U4685" s="111">
        <v>45</v>
      </c>
      <c r="V4685" s="113">
        <f t="shared" si="878"/>
        <v>602.27666666666664</v>
      </c>
      <c r="W4685" s="113">
        <f t="shared" si="879"/>
        <v>40.723333333333358</v>
      </c>
      <c r="X4685" s="112">
        <f t="shared" si="880"/>
        <v>40723.333333333358</v>
      </c>
      <c r="Y4685" s="111"/>
      <c r="Z4685" s="110">
        <f t="shared" si="876"/>
        <v>42</v>
      </c>
      <c r="AA4685" s="109">
        <f t="shared" si="881"/>
        <v>32.15</v>
      </c>
      <c r="AB4685" s="109">
        <f t="shared" si="882"/>
        <v>32150</v>
      </c>
      <c r="AC4685" s="108">
        <f t="shared" si="883"/>
        <v>610.85</v>
      </c>
      <c r="AD4685" s="107">
        <f t="shared" si="884"/>
        <v>2.2222222222222223E-2</v>
      </c>
      <c r="AE4685" s="106">
        <f t="shared" si="885"/>
        <v>13.574444444444445</v>
      </c>
      <c r="AF4685" s="105">
        <f t="shared" si="886"/>
        <v>54.297777777777803</v>
      </c>
      <c r="AG4685" s="105">
        <f t="shared" si="887"/>
        <v>588.70222222222219</v>
      </c>
    </row>
    <row r="4686" spans="1:33" s="88" customFormat="1" x14ac:dyDescent="0.35">
      <c r="A4686" s="21">
        <v>10141103</v>
      </c>
      <c r="B4686" s="115" t="s">
        <v>14786</v>
      </c>
      <c r="C4686" s="135" t="s">
        <v>710</v>
      </c>
      <c r="D4686" s="21">
        <v>176</v>
      </c>
      <c r="E4686" s="114" t="str">
        <f t="shared" si="877"/>
        <v>TRANSFORMADOR MARCA:Power Tech  176</v>
      </c>
      <c r="F4686" s="40"/>
      <c r="G4686" s="21"/>
      <c r="H4686" s="21" t="s">
        <v>14848</v>
      </c>
      <c r="I4686" s="21" t="s">
        <v>15733</v>
      </c>
      <c r="J4686" s="57"/>
      <c r="K4686" s="40" t="s">
        <v>15732</v>
      </c>
      <c r="L4686" s="40" t="s">
        <v>15731</v>
      </c>
      <c r="M4686" s="40">
        <v>160</v>
      </c>
      <c r="N4686" s="21">
        <v>33</v>
      </c>
      <c r="O4686" s="21" t="s">
        <v>362</v>
      </c>
      <c r="P4686" s="21">
        <v>3</v>
      </c>
      <c r="Q4686" s="220">
        <v>2014</v>
      </c>
      <c r="R4686" s="220" t="s">
        <v>14844</v>
      </c>
      <c r="S4686" s="220" t="s">
        <v>15730</v>
      </c>
      <c r="T4686" s="116">
        <v>991</v>
      </c>
      <c r="U4686" s="111">
        <v>45</v>
      </c>
      <c r="V4686" s="113">
        <f t="shared" si="878"/>
        <v>928.23666666666668</v>
      </c>
      <c r="W4686" s="113">
        <f t="shared" si="879"/>
        <v>62.763333333333321</v>
      </c>
      <c r="X4686" s="112">
        <f t="shared" si="880"/>
        <v>62763.333333333321</v>
      </c>
      <c r="Y4686" s="111"/>
      <c r="Z4686" s="110">
        <f t="shared" si="876"/>
        <v>42</v>
      </c>
      <c r="AA4686" s="109">
        <f t="shared" si="881"/>
        <v>49.550000000000004</v>
      </c>
      <c r="AB4686" s="109">
        <f t="shared" si="882"/>
        <v>49550.000000000007</v>
      </c>
      <c r="AC4686" s="108">
        <f t="shared" si="883"/>
        <v>941.45</v>
      </c>
      <c r="AD4686" s="107">
        <f t="shared" si="884"/>
        <v>2.2222222222222223E-2</v>
      </c>
      <c r="AE4686" s="106">
        <f t="shared" si="885"/>
        <v>20.921111111111113</v>
      </c>
      <c r="AF4686" s="105">
        <f t="shared" si="886"/>
        <v>83.684444444444438</v>
      </c>
      <c r="AG4686" s="105">
        <f t="shared" si="887"/>
        <v>907.31555555555553</v>
      </c>
    </row>
    <row r="4687" spans="1:33" s="88" customFormat="1" x14ac:dyDescent="0.35">
      <c r="A4687" s="21">
        <v>10141103</v>
      </c>
      <c r="B4687" s="115" t="s">
        <v>14786</v>
      </c>
      <c r="C4687" s="135" t="s">
        <v>710</v>
      </c>
      <c r="D4687" s="21">
        <v>177</v>
      </c>
      <c r="E4687" s="114" t="str">
        <f t="shared" si="877"/>
        <v>TRANSFORMADOR MARCA:Fuji Tusco  177</v>
      </c>
      <c r="F4687" s="40"/>
      <c r="G4687" s="21"/>
      <c r="H4687" s="21" t="s">
        <v>15729</v>
      </c>
      <c r="I4687" s="21" t="s">
        <v>15728</v>
      </c>
      <c r="J4687" s="21"/>
      <c r="K4687" s="40" t="s">
        <v>15727</v>
      </c>
      <c r="L4687" s="40" t="s">
        <v>15726</v>
      </c>
      <c r="M4687" s="40">
        <v>315</v>
      </c>
      <c r="N4687" s="21">
        <v>33</v>
      </c>
      <c r="O4687" s="21" t="s">
        <v>362</v>
      </c>
      <c r="P4687" s="21">
        <v>3</v>
      </c>
      <c r="Q4687" s="220">
        <v>2014</v>
      </c>
      <c r="R4687" s="220" t="s">
        <v>1821</v>
      </c>
      <c r="S4687" s="220">
        <v>920844</v>
      </c>
      <c r="T4687" s="116">
        <v>1039</v>
      </c>
      <c r="U4687" s="111">
        <v>45</v>
      </c>
      <c r="V4687" s="113">
        <f t="shared" si="878"/>
        <v>973.19666666666672</v>
      </c>
      <c r="W4687" s="113">
        <f t="shared" si="879"/>
        <v>65.803333333333285</v>
      </c>
      <c r="X4687" s="112">
        <f t="shared" si="880"/>
        <v>65803.333333333285</v>
      </c>
      <c r="Y4687" s="111"/>
      <c r="Z4687" s="110">
        <f t="shared" si="876"/>
        <v>42</v>
      </c>
      <c r="AA4687" s="109">
        <f t="shared" si="881"/>
        <v>51.95</v>
      </c>
      <c r="AB4687" s="109">
        <f t="shared" si="882"/>
        <v>51950</v>
      </c>
      <c r="AC4687" s="108">
        <f t="shared" si="883"/>
        <v>987.05</v>
      </c>
      <c r="AD4687" s="107">
        <f t="shared" si="884"/>
        <v>2.2222222222222223E-2</v>
      </c>
      <c r="AE4687" s="106">
        <f t="shared" si="885"/>
        <v>21.934444444444445</v>
      </c>
      <c r="AF4687" s="105">
        <f t="shared" si="886"/>
        <v>87.737777777777723</v>
      </c>
      <c r="AG4687" s="105">
        <f t="shared" si="887"/>
        <v>951.26222222222225</v>
      </c>
    </row>
    <row r="4688" spans="1:33" s="88" customFormat="1" x14ac:dyDescent="0.35">
      <c r="A4688" s="21">
        <v>10141103</v>
      </c>
      <c r="B4688" s="115" t="s">
        <v>14786</v>
      </c>
      <c r="C4688" s="135" t="s">
        <v>710</v>
      </c>
      <c r="D4688" s="21">
        <v>198</v>
      </c>
      <c r="E4688" s="114" t="str">
        <f t="shared" si="877"/>
        <v>TRANSFORMADOR MARCA:E.S.T.  198</v>
      </c>
      <c r="F4688" s="40"/>
      <c r="G4688" s="21"/>
      <c r="H4688" s="21" t="s">
        <v>15725</v>
      </c>
      <c r="I4688" s="21" t="s">
        <v>15724</v>
      </c>
      <c r="J4688" s="21"/>
      <c r="K4688" s="21" t="s">
        <v>15723</v>
      </c>
      <c r="L4688" s="21" t="s">
        <v>15722</v>
      </c>
      <c r="M4688" s="40">
        <v>32</v>
      </c>
      <c r="N4688" s="21">
        <v>33</v>
      </c>
      <c r="O4688" s="21" t="s">
        <v>362</v>
      </c>
      <c r="P4688" s="21">
        <v>3</v>
      </c>
      <c r="Q4688" s="220">
        <v>2014</v>
      </c>
      <c r="R4688" s="220" t="s">
        <v>15507</v>
      </c>
      <c r="S4688" s="220">
        <v>1151809180</v>
      </c>
      <c r="T4688" s="116">
        <v>643</v>
      </c>
      <c r="U4688" s="111">
        <v>45</v>
      </c>
      <c r="V4688" s="113">
        <f t="shared" si="878"/>
        <v>602.27666666666664</v>
      </c>
      <c r="W4688" s="113">
        <f t="shared" si="879"/>
        <v>40.723333333333358</v>
      </c>
      <c r="X4688" s="112">
        <f t="shared" si="880"/>
        <v>40723.333333333358</v>
      </c>
      <c r="Y4688" s="111"/>
      <c r="Z4688" s="110">
        <f t="shared" si="876"/>
        <v>42</v>
      </c>
      <c r="AA4688" s="109">
        <f t="shared" si="881"/>
        <v>32.15</v>
      </c>
      <c r="AB4688" s="109">
        <f t="shared" si="882"/>
        <v>32150</v>
      </c>
      <c r="AC4688" s="108">
        <f t="shared" si="883"/>
        <v>610.85</v>
      </c>
      <c r="AD4688" s="107">
        <f t="shared" si="884"/>
        <v>2.2222222222222223E-2</v>
      </c>
      <c r="AE4688" s="106">
        <f t="shared" si="885"/>
        <v>13.574444444444445</v>
      </c>
      <c r="AF4688" s="105">
        <f t="shared" si="886"/>
        <v>54.297777777777803</v>
      </c>
      <c r="AG4688" s="105">
        <f t="shared" si="887"/>
        <v>588.70222222222219</v>
      </c>
    </row>
    <row r="4689" spans="1:33" s="88" customFormat="1" x14ac:dyDescent="0.35">
      <c r="A4689" s="21">
        <v>10141103</v>
      </c>
      <c r="B4689" s="115" t="s">
        <v>14786</v>
      </c>
      <c r="C4689" s="135" t="s">
        <v>710</v>
      </c>
      <c r="D4689" s="21">
        <v>200</v>
      </c>
      <c r="E4689" s="114" t="str">
        <f t="shared" si="877"/>
        <v>TRANSFORMADOR MARCA:TM  200</v>
      </c>
      <c r="F4689" s="40"/>
      <c r="G4689" s="21"/>
      <c r="H4689" s="21" t="s">
        <v>14848</v>
      </c>
      <c r="I4689" s="21" t="s">
        <v>15721</v>
      </c>
      <c r="J4689" s="21"/>
      <c r="K4689" s="21" t="s">
        <v>15720</v>
      </c>
      <c r="L4689" s="21" t="s">
        <v>15719</v>
      </c>
      <c r="M4689" s="40">
        <v>100</v>
      </c>
      <c r="N4689" s="21">
        <v>11</v>
      </c>
      <c r="O4689" s="21" t="s">
        <v>362</v>
      </c>
      <c r="P4689" s="21">
        <v>3</v>
      </c>
      <c r="Q4689" s="220">
        <v>2014</v>
      </c>
      <c r="R4689" s="220" t="s">
        <v>1769</v>
      </c>
      <c r="S4689" s="220">
        <v>2001012055</v>
      </c>
      <c r="T4689" s="116">
        <v>763</v>
      </c>
      <c r="U4689" s="111">
        <v>45</v>
      </c>
      <c r="V4689" s="113">
        <f t="shared" si="878"/>
        <v>714.67666666666662</v>
      </c>
      <c r="W4689" s="113">
        <f t="shared" si="879"/>
        <v>48.32333333333338</v>
      </c>
      <c r="X4689" s="112">
        <f t="shared" si="880"/>
        <v>48323.333333333379</v>
      </c>
      <c r="Y4689" s="111"/>
      <c r="Z4689" s="110">
        <f t="shared" si="876"/>
        <v>42</v>
      </c>
      <c r="AA4689" s="109">
        <f t="shared" si="881"/>
        <v>38.15</v>
      </c>
      <c r="AB4689" s="109">
        <f t="shared" si="882"/>
        <v>38150</v>
      </c>
      <c r="AC4689" s="108">
        <f t="shared" si="883"/>
        <v>724.85</v>
      </c>
      <c r="AD4689" s="107">
        <f t="shared" si="884"/>
        <v>2.2222222222222223E-2</v>
      </c>
      <c r="AE4689" s="106">
        <f t="shared" si="885"/>
        <v>16.10777777777778</v>
      </c>
      <c r="AF4689" s="105">
        <f t="shared" si="886"/>
        <v>64.431111111111164</v>
      </c>
      <c r="AG4689" s="105">
        <f t="shared" si="887"/>
        <v>698.56888888888886</v>
      </c>
    </row>
    <row r="4690" spans="1:33" s="88" customFormat="1" x14ac:dyDescent="0.35">
      <c r="A4690" s="21">
        <v>10141103</v>
      </c>
      <c r="B4690" s="115" t="s">
        <v>14786</v>
      </c>
      <c r="C4690" s="135" t="s">
        <v>710</v>
      </c>
      <c r="D4690" s="21">
        <v>218</v>
      </c>
      <c r="E4690" s="114" t="str">
        <f t="shared" si="877"/>
        <v>TRANSFORMADOR MARCA:ASTOR  218</v>
      </c>
      <c r="F4690" s="40"/>
      <c r="G4690" s="21"/>
      <c r="H4690" s="21" t="s">
        <v>14848</v>
      </c>
      <c r="I4690" s="61" t="s">
        <v>15718</v>
      </c>
      <c r="J4690" s="21"/>
      <c r="K4690" s="40" t="s">
        <v>15717</v>
      </c>
      <c r="L4690" s="40" t="s">
        <v>15716</v>
      </c>
      <c r="M4690" s="40">
        <v>315</v>
      </c>
      <c r="N4690" s="21">
        <v>11</v>
      </c>
      <c r="O4690" s="21" t="s">
        <v>362</v>
      </c>
      <c r="P4690" s="21">
        <v>3</v>
      </c>
      <c r="Q4690" s="220">
        <v>2014</v>
      </c>
      <c r="R4690" s="220" t="s">
        <v>499</v>
      </c>
      <c r="S4690" s="220" t="s">
        <v>15715</v>
      </c>
      <c r="T4690" s="116">
        <v>840</v>
      </c>
      <c r="U4690" s="111">
        <v>45</v>
      </c>
      <c r="V4690" s="113">
        <f t="shared" si="878"/>
        <v>786.80000000000007</v>
      </c>
      <c r="W4690" s="113">
        <f t="shared" si="879"/>
        <v>53.199999999999932</v>
      </c>
      <c r="X4690" s="112">
        <f t="shared" si="880"/>
        <v>53199.999999999935</v>
      </c>
      <c r="Y4690" s="111"/>
      <c r="Z4690" s="110">
        <f t="shared" si="876"/>
        <v>42</v>
      </c>
      <c r="AA4690" s="109">
        <f t="shared" si="881"/>
        <v>42</v>
      </c>
      <c r="AB4690" s="109">
        <f t="shared" si="882"/>
        <v>42000</v>
      </c>
      <c r="AC4690" s="108">
        <f t="shared" si="883"/>
        <v>798</v>
      </c>
      <c r="AD4690" s="107">
        <f t="shared" si="884"/>
        <v>2.2222222222222223E-2</v>
      </c>
      <c r="AE4690" s="106">
        <f t="shared" si="885"/>
        <v>17.733333333333334</v>
      </c>
      <c r="AF4690" s="105">
        <f t="shared" si="886"/>
        <v>70.933333333333266</v>
      </c>
      <c r="AG4690" s="105">
        <f t="shared" si="887"/>
        <v>769.06666666666672</v>
      </c>
    </row>
    <row r="4691" spans="1:33" s="88" customFormat="1" x14ac:dyDescent="0.35">
      <c r="A4691" s="21">
        <v>10141103</v>
      </c>
      <c r="B4691" s="115" t="s">
        <v>14786</v>
      </c>
      <c r="C4691" s="135" t="s">
        <v>710</v>
      </c>
      <c r="D4691" s="21">
        <v>219</v>
      </c>
      <c r="E4691" s="114" t="str">
        <f t="shared" si="877"/>
        <v>TRANSFORMADOR MARCA:Power Tech  219</v>
      </c>
      <c r="F4691" s="40"/>
      <c r="G4691" s="21"/>
      <c r="H4691" s="21" t="s">
        <v>14848</v>
      </c>
      <c r="I4691" s="61" t="s">
        <v>15714</v>
      </c>
      <c r="J4691" s="21"/>
      <c r="K4691" s="21" t="s">
        <v>15713</v>
      </c>
      <c r="L4691" s="21" t="s">
        <v>15712</v>
      </c>
      <c r="M4691" s="21">
        <v>100</v>
      </c>
      <c r="N4691" s="21">
        <v>33</v>
      </c>
      <c r="O4691" s="21" t="s">
        <v>362</v>
      </c>
      <c r="P4691" s="21">
        <v>3</v>
      </c>
      <c r="Q4691" s="220">
        <v>2014</v>
      </c>
      <c r="R4691" s="124" t="s">
        <v>14844</v>
      </c>
      <c r="S4691" s="124" t="s">
        <v>15711</v>
      </c>
      <c r="T4691" s="116">
        <v>763</v>
      </c>
      <c r="U4691" s="111">
        <v>45</v>
      </c>
      <c r="V4691" s="113">
        <f t="shared" si="878"/>
        <v>714.67666666666662</v>
      </c>
      <c r="W4691" s="113">
        <f t="shared" si="879"/>
        <v>48.32333333333338</v>
      </c>
      <c r="X4691" s="112">
        <f t="shared" si="880"/>
        <v>48323.333333333379</v>
      </c>
      <c r="Y4691" s="111"/>
      <c r="Z4691" s="110">
        <f t="shared" si="876"/>
        <v>42</v>
      </c>
      <c r="AA4691" s="109">
        <f t="shared" si="881"/>
        <v>38.15</v>
      </c>
      <c r="AB4691" s="109">
        <f t="shared" si="882"/>
        <v>38150</v>
      </c>
      <c r="AC4691" s="108">
        <f t="shared" si="883"/>
        <v>724.85</v>
      </c>
      <c r="AD4691" s="107">
        <f t="shared" si="884"/>
        <v>2.2222222222222223E-2</v>
      </c>
      <c r="AE4691" s="106">
        <f t="shared" si="885"/>
        <v>16.10777777777778</v>
      </c>
      <c r="AF4691" s="105">
        <f t="shared" si="886"/>
        <v>64.431111111111164</v>
      </c>
      <c r="AG4691" s="105">
        <f t="shared" si="887"/>
        <v>698.56888888888886</v>
      </c>
    </row>
    <row r="4692" spans="1:33" s="88" customFormat="1" x14ac:dyDescent="0.35">
      <c r="A4692" s="21">
        <v>10141103</v>
      </c>
      <c r="B4692" s="115" t="s">
        <v>14786</v>
      </c>
      <c r="C4692" s="135" t="s">
        <v>710</v>
      </c>
      <c r="D4692" s="21">
        <v>228</v>
      </c>
      <c r="E4692" s="114" t="str">
        <f t="shared" si="877"/>
        <v>TRANSFORMADOR MARCA:MEGATRO  228</v>
      </c>
      <c r="F4692" s="40"/>
      <c r="G4692" s="21"/>
      <c r="H4692" s="21" t="s">
        <v>14848</v>
      </c>
      <c r="I4692" s="21" t="s">
        <v>15710</v>
      </c>
      <c r="J4692" s="21"/>
      <c r="K4692" s="40" t="s">
        <v>15709</v>
      </c>
      <c r="L4692" s="40" t="s">
        <v>15708</v>
      </c>
      <c r="M4692" s="40">
        <v>100</v>
      </c>
      <c r="N4692" s="21">
        <v>33</v>
      </c>
      <c r="O4692" s="21" t="s">
        <v>362</v>
      </c>
      <c r="P4692" s="21">
        <v>3</v>
      </c>
      <c r="Q4692" s="220">
        <v>2014</v>
      </c>
      <c r="R4692" s="220" t="s">
        <v>15707</v>
      </c>
      <c r="S4692" s="220" t="s">
        <v>15706</v>
      </c>
      <c r="T4692" s="116">
        <v>763</v>
      </c>
      <c r="U4692" s="111">
        <v>45</v>
      </c>
      <c r="V4692" s="113">
        <f t="shared" si="878"/>
        <v>714.67666666666662</v>
      </c>
      <c r="W4692" s="113">
        <f t="shared" si="879"/>
        <v>48.32333333333338</v>
      </c>
      <c r="X4692" s="112">
        <f t="shared" si="880"/>
        <v>48323.333333333379</v>
      </c>
      <c r="Y4692" s="111"/>
      <c r="Z4692" s="110">
        <f t="shared" si="876"/>
        <v>42</v>
      </c>
      <c r="AA4692" s="109">
        <f t="shared" si="881"/>
        <v>38.15</v>
      </c>
      <c r="AB4692" s="109">
        <f t="shared" si="882"/>
        <v>38150</v>
      </c>
      <c r="AC4692" s="108">
        <f t="shared" si="883"/>
        <v>724.85</v>
      </c>
      <c r="AD4692" s="107">
        <f t="shared" si="884"/>
        <v>2.2222222222222223E-2</v>
      </c>
      <c r="AE4692" s="106">
        <f t="shared" si="885"/>
        <v>16.10777777777778</v>
      </c>
      <c r="AF4692" s="105">
        <f t="shared" si="886"/>
        <v>64.431111111111164</v>
      </c>
      <c r="AG4692" s="105">
        <f t="shared" si="887"/>
        <v>698.56888888888886</v>
      </c>
    </row>
    <row r="4693" spans="1:33" s="88" customFormat="1" x14ac:dyDescent="0.35">
      <c r="A4693" s="21">
        <v>10141103</v>
      </c>
      <c r="B4693" s="115" t="s">
        <v>14786</v>
      </c>
      <c r="C4693" s="135" t="s">
        <v>710</v>
      </c>
      <c r="D4693" s="21" t="s">
        <v>12299</v>
      </c>
      <c r="E4693" s="114" t="str">
        <f t="shared" si="877"/>
        <v>TRANSFORMADOR MARCA:TRANSF.DE MOҪ CUAMBA PTS 8</v>
      </c>
      <c r="F4693" s="40"/>
      <c r="G4693" s="124" t="s">
        <v>179</v>
      </c>
      <c r="H4693" s="124" t="s">
        <v>179</v>
      </c>
      <c r="I4693" s="124" t="s">
        <v>15705</v>
      </c>
      <c r="J4693" s="21"/>
      <c r="K4693" s="40" t="s">
        <v>15704</v>
      </c>
      <c r="L4693" s="40" t="s">
        <v>15703</v>
      </c>
      <c r="M4693" s="40">
        <v>160</v>
      </c>
      <c r="N4693" s="161" t="s">
        <v>19</v>
      </c>
      <c r="O4693" s="21" t="s">
        <v>362</v>
      </c>
      <c r="P4693" s="21">
        <v>3</v>
      </c>
      <c r="Q4693" s="220">
        <v>2014</v>
      </c>
      <c r="R4693" s="40" t="s">
        <v>5439</v>
      </c>
      <c r="S4693" s="40">
        <v>8954488</v>
      </c>
      <c r="T4693" s="116">
        <v>991</v>
      </c>
      <c r="U4693" s="111">
        <v>45</v>
      </c>
      <c r="V4693" s="113">
        <f t="shared" si="878"/>
        <v>928.23666666666668</v>
      </c>
      <c r="W4693" s="113">
        <f t="shared" si="879"/>
        <v>62.763333333333321</v>
      </c>
      <c r="X4693" s="112">
        <f t="shared" si="880"/>
        <v>62763.333333333321</v>
      </c>
      <c r="Y4693" s="111"/>
      <c r="Z4693" s="110">
        <f t="shared" si="876"/>
        <v>42</v>
      </c>
      <c r="AA4693" s="109">
        <f t="shared" si="881"/>
        <v>49.550000000000004</v>
      </c>
      <c r="AB4693" s="109">
        <f t="shared" si="882"/>
        <v>49550.000000000007</v>
      </c>
      <c r="AC4693" s="108">
        <f t="shared" si="883"/>
        <v>941.45</v>
      </c>
      <c r="AD4693" s="107">
        <f t="shared" si="884"/>
        <v>2.2222222222222223E-2</v>
      </c>
      <c r="AE4693" s="106">
        <f t="shared" si="885"/>
        <v>20.921111111111113</v>
      </c>
      <c r="AF4693" s="105">
        <f t="shared" si="886"/>
        <v>83.684444444444438</v>
      </c>
      <c r="AG4693" s="105">
        <f t="shared" si="887"/>
        <v>907.31555555555553</v>
      </c>
    </row>
    <row r="4694" spans="1:33" s="88" customFormat="1" x14ac:dyDescent="0.35">
      <c r="A4694" s="21">
        <v>10141103</v>
      </c>
      <c r="B4694" s="115" t="s">
        <v>14786</v>
      </c>
      <c r="C4694" s="135" t="s">
        <v>710</v>
      </c>
      <c r="D4694" s="21" t="s">
        <v>3751</v>
      </c>
      <c r="E4694" s="114" t="str">
        <f t="shared" si="877"/>
        <v>TRANSFORMADOR MARCA:TANELEC CUAMBA PTS 20</v>
      </c>
      <c r="F4694" s="40"/>
      <c r="G4694" s="124" t="s">
        <v>179</v>
      </c>
      <c r="H4694" s="124" t="s">
        <v>179</v>
      </c>
      <c r="I4694" s="124" t="s">
        <v>15702</v>
      </c>
      <c r="J4694" s="21"/>
      <c r="K4694" s="21" t="s">
        <v>15701</v>
      </c>
      <c r="L4694" s="21" t="s">
        <v>15700</v>
      </c>
      <c r="M4694" s="40">
        <v>630</v>
      </c>
      <c r="N4694" s="161" t="s">
        <v>19</v>
      </c>
      <c r="O4694" s="21" t="s">
        <v>362</v>
      </c>
      <c r="P4694" s="21">
        <v>3</v>
      </c>
      <c r="Q4694" s="220">
        <v>2014</v>
      </c>
      <c r="R4694" s="21" t="s">
        <v>1317</v>
      </c>
      <c r="S4694" s="21" t="s">
        <v>15699</v>
      </c>
      <c r="T4694" s="116">
        <v>1200</v>
      </c>
      <c r="U4694" s="111">
        <v>45</v>
      </c>
      <c r="V4694" s="113">
        <f t="shared" si="878"/>
        <v>1124</v>
      </c>
      <c r="W4694" s="113">
        <f t="shared" si="879"/>
        <v>76</v>
      </c>
      <c r="X4694" s="112">
        <f t="shared" si="880"/>
        <v>76000</v>
      </c>
      <c r="Y4694" s="111"/>
      <c r="Z4694" s="110">
        <f t="shared" si="876"/>
        <v>42</v>
      </c>
      <c r="AA4694" s="109">
        <f t="shared" si="881"/>
        <v>60</v>
      </c>
      <c r="AB4694" s="109">
        <f t="shared" si="882"/>
        <v>60000</v>
      </c>
      <c r="AC4694" s="108">
        <f t="shared" si="883"/>
        <v>1140</v>
      </c>
      <c r="AD4694" s="107">
        <f t="shared" si="884"/>
        <v>2.2222222222222223E-2</v>
      </c>
      <c r="AE4694" s="106">
        <f t="shared" si="885"/>
        <v>25.333333333333336</v>
      </c>
      <c r="AF4694" s="105">
        <f t="shared" si="886"/>
        <v>101.33333333333334</v>
      </c>
      <c r="AG4694" s="105">
        <f t="shared" si="887"/>
        <v>1098.6666666666667</v>
      </c>
    </row>
    <row r="4695" spans="1:33" s="88" customFormat="1" x14ac:dyDescent="0.35">
      <c r="A4695" s="21">
        <v>10141103</v>
      </c>
      <c r="B4695" s="115" t="s">
        <v>14786</v>
      </c>
      <c r="C4695" s="135" t="s">
        <v>710</v>
      </c>
      <c r="D4695" s="21" t="s">
        <v>15698</v>
      </c>
      <c r="E4695" s="114" t="str">
        <f t="shared" si="877"/>
        <v>TRANSFORMADOR MARCA:Powertech CUAMBA PT8006</v>
      </c>
      <c r="F4695" s="40"/>
      <c r="G4695" s="124" t="s">
        <v>179</v>
      </c>
      <c r="H4695" s="21" t="s">
        <v>4097</v>
      </c>
      <c r="I4695" s="21" t="s">
        <v>15697</v>
      </c>
      <c r="J4695" s="21"/>
      <c r="K4695" s="40" t="s">
        <v>15696</v>
      </c>
      <c r="L4695" s="40" t="s">
        <v>15695</v>
      </c>
      <c r="M4695" s="40">
        <v>50</v>
      </c>
      <c r="N4695" s="161" t="s">
        <v>19</v>
      </c>
      <c r="O4695" s="21" t="s">
        <v>362</v>
      </c>
      <c r="P4695" s="21">
        <v>3</v>
      </c>
      <c r="Q4695" s="220">
        <v>2014</v>
      </c>
      <c r="R4695" s="313" t="s">
        <v>2362</v>
      </c>
      <c r="S4695" s="313" t="s">
        <v>15694</v>
      </c>
      <c r="T4695" s="116">
        <v>643</v>
      </c>
      <c r="U4695" s="111">
        <v>45</v>
      </c>
      <c r="V4695" s="113">
        <f t="shared" si="878"/>
        <v>602.27666666666664</v>
      </c>
      <c r="W4695" s="113">
        <f t="shared" si="879"/>
        <v>40.723333333333358</v>
      </c>
      <c r="X4695" s="112">
        <f t="shared" si="880"/>
        <v>40723.333333333358</v>
      </c>
      <c r="Y4695" s="111"/>
      <c r="Z4695" s="110">
        <f t="shared" si="876"/>
        <v>42</v>
      </c>
      <c r="AA4695" s="109">
        <f t="shared" si="881"/>
        <v>32.15</v>
      </c>
      <c r="AB4695" s="109">
        <f t="shared" si="882"/>
        <v>32150</v>
      </c>
      <c r="AC4695" s="108">
        <f t="shared" si="883"/>
        <v>610.85</v>
      </c>
      <c r="AD4695" s="107">
        <f t="shared" si="884"/>
        <v>2.2222222222222223E-2</v>
      </c>
      <c r="AE4695" s="106">
        <f t="shared" si="885"/>
        <v>13.574444444444445</v>
      </c>
      <c r="AF4695" s="105">
        <f t="shared" si="886"/>
        <v>54.297777777777803</v>
      </c>
      <c r="AG4695" s="105">
        <f t="shared" si="887"/>
        <v>588.70222222222219</v>
      </c>
    </row>
    <row r="4696" spans="1:33" s="88" customFormat="1" x14ac:dyDescent="0.35">
      <c r="A4696" s="21">
        <v>10141103</v>
      </c>
      <c r="B4696" s="176" t="s">
        <v>14786</v>
      </c>
      <c r="C4696" s="135" t="s">
        <v>710</v>
      </c>
      <c r="D4696" s="61"/>
      <c r="E4696" s="114" t="str">
        <f t="shared" si="877"/>
        <v xml:space="preserve">TRANSFORMADOR MARCA:TDM* PTS AEROPORTO EXPAN </v>
      </c>
      <c r="F4696" s="225"/>
      <c r="G4696" s="61" t="s">
        <v>15693</v>
      </c>
      <c r="H4696" s="61" t="s">
        <v>511</v>
      </c>
      <c r="I4696" s="61"/>
      <c r="J4696" s="61"/>
      <c r="K4696" s="294" t="s">
        <v>15692</v>
      </c>
      <c r="L4696" s="294" t="s">
        <v>15691</v>
      </c>
      <c r="M4696" s="40">
        <v>315</v>
      </c>
      <c r="N4696" s="61">
        <v>11</v>
      </c>
      <c r="O4696" s="61" t="s">
        <v>510</v>
      </c>
      <c r="P4696" s="121">
        <v>3</v>
      </c>
      <c r="Q4696" s="234">
        <v>2014</v>
      </c>
      <c r="R4696" s="234" t="s">
        <v>541</v>
      </c>
      <c r="S4696" s="234">
        <v>923105</v>
      </c>
      <c r="T4696" s="116">
        <v>840</v>
      </c>
      <c r="U4696" s="111">
        <v>45</v>
      </c>
      <c r="V4696" s="113">
        <f t="shared" si="878"/>
        <v>786.80000000000007</v>
      </c>
      <c r="W4696" s="113">
        <f t="shared" si="879"/>
        <v>53.199999999999932</v>
      </c>
      <c r="X4696" s="112">
        <f t="shared" si="880"/>
        <v>53199.999999999935</v>
      </c>
      <c r="Y4696" s="111"/>
      <c r="Z4696" s="110">
        <f t="shared" si="876"/>
        <v>42</v>
      </c>
      <c r="AA4696" s="109">
        <f t="shared" si="881"/>
        <v>42</v>
      </c>
      <c r="AB4696" s="109">
        <f t="shared" si="882"/>
        <v>42000</v>
      </c>
      <c r="AC4696" s="108">
        <f t="shared" si="883"/>
        <v>798</v>
      </c>
      <c r="AD4696" s="107">
        <f t="shared" si="884"/>
        <v>2.2222222222222223E-2</v>
      </c>
      <c r="AE4696" s="106">
        <f t="shared" si="885"/>
        <v>17.733333333333334</v>
      </c>
      <c r="AF4696" s="105">
        <f t="shared" si="886"/>
        <v>70.933333333333266</v>
      </c>
      <c r="AG4696" s="105">
        <f t="shared" si="887"/>
        <v>769.06666666666672</v>
      </c>
    </row>
    <row r="4697" spans="1:33" s="88" customFormat="1" x14ac:dyDescent="0.35">
      <c r="A4697" s="21">
        <v>10141103</v>
      </c>
      <c r="B4697" s="176" t="s">
        <v>14786</v>
      </c>
      <c r="C4697" s="135" t="s">
        <v>710</v>
      </c>
      <c r="D4697" s="61"/>
      <c r="E4697" s="114" t="str">
        <f t="shared" si="877"/>
        <v xml:space="preserve">TRANSFORMADOR MARCA:TDM* PTS 207 </v>
      </c>
      <c r="F4697" s="225"/>
      <c r="G4697" s="61" t="s">
        <v>1498</v>
      </c>
      <c r="H4697" s="61" t="s">
        <v>5408</v>
      </c>
      <c r="I4697" s="61"/>
      <c r="J4697" s="61"/>
      <c r="K4697" s="294" t="s">
        <v>15690</v>
      </c>
      <c r="L4697" s="294" t="s">
        <v>15689</v>
      </c>
      <c r="M4697" s="40">
        <v>315</v>
      </c>
      <c r="N4697" s="61">
        <v>11</v>
      </c>
      <c r="O4697" s="61" t="s">
        <v>510</v>
      </c>
      <c r="P4697" s="121">
        <v>3</v>
      </c>
      <c r="Q4697" s="234">
        <v>2014</v>
      </c>
      <c r="R4697" s="234" t="s">
        <v>541</v>
      </c>
      <c r="S4697" s="234">
        <v>920495</v>
      </c>
      <c r="T4697" s="116">
        <v>840</v>
      </c>
      <c r="U4697" s="111">
        <v>45</v>
      </c>
      <c r="V4697" s="113">
        <f t="shared" si="878"/>
        <v>786.80000000000007</v>
      </c>
      <c r="W4697" s="113">
        <f t="shared" si="879"/>
        <v>53.199999999999932</v>
      </c>
      <c r="X4697" s="112">
        <f t="shared" si="880"/>
        <v>53199.999999999935</v>
      </c>
      <c r="Y4697" s="111"/>
      <c r="Z4697" s="110">
        <f t="shared" si="876"/>
        <v>42</v>
      </c>
      <c r="AA4697" s="109">
        <f t="shared" si="881"/>
        <v>42</v>
      </c>
      <c r="AB4697" s="109">
        <f t="shared" si="882"/>
        <v>42000</v>
      </c>
      <c r="AC4697" s="108">
        <f t="shared" si="883"/>
        <v>798</v>
      </c>
      <c r="AD4697" s="107">
        <f t="shared" si="884"/>
        <v>2.2222222222222223E-2</v>
      </c>
      <c r="AE4697" s="106">
        <f t="shared" si="885"/>
        <v>17.733333333333334</v>
      </c>
      <c r="AF4697" s="105">
        <f t="shared" si="886"/>
        <v>70.933333333333266</v>
      </c>
      <c r="AG4697" s="105">
        <f t="shared" si="887"/>
        <v>769.06666666666672</v>
      </c>
    </row>
    <row r="4698" spans="1:33" s="88" customFormat="1" x14ac:dyDescent="0.35">
      <c r="A4698" s="21">
        <v>10141103</v>
      </c>
      <c r="B4698" s="176" t="s">
        <v>14786</v>
      </c>
      <c r="C4698" s="135" t="s">
        <v>710</v>
      </c>
      <c r="D4698" s="61"/>
      <c r="E4698" s="114" t="str">
        <f t="shared" si="877"/>
        <v xml:space="preserve">TRANSFORMADOR MARCA:TDM* PTS 201 </v>
      </c>
      <c r="F4698" s="225"/>
      <c r="G4698" s="61" t="s">
        <v>9016</v>
      </c>
      <c r="H4698" s="61" t="s">
        <v>5408</v>
      </c>
      <c r="I4698" s="61"/>
      <c r="J4698" s="61"/>
      <c r="K4698" s="294" t="s">
        <v>15688</v>
      </c>
      <c r="L4698" s="294" t="s">
        <v>15687</v>
      </c>
      <c r="M4698" s="40">
        <v>315</v>
      </c>
      <c r="N4698" s="61">
        <v>11</v>
      </c>
      <c r="O4698" s="61" t="s">
        <v>510</v>
      </c>
      <c r="P4698" s="121">
        <v>3</v>
      </c>
      <c r="Q4698" s="234">
        <v>2014</v>
      </c>
      <c r="R4698" s="234" t="s">
        <v>541</v>
      </c>
      <c r="S4698" s="234">
        <v>920917</v>
      </c>
      <c r="T4698" s="116">
        <v>840</v>
      </c>
      <c r="U4698" s="111">
        <v>45</v>
      </c>
      <c r="V4698" s="113">
        <f t="shared" si="878"/>
        <v>786.80000000000007</v>
      </c>
      <c r="W4698" s="113">
        <f t="shared" si="879"/>
        <v>53.199999999999932</v>
      </c>
      <c r="X4698" s="112">
        <f t="shared" si="880"/>
        <v>53199.999999999935</v>
      </c>
      <c r="Y4698" s="111"/>
      <c r="Z4698" s="110">
        <f t="shared" si="876"/>
        <v>42</v>
      </c>
      <c r="AA4698" s="109">
        <f t="shared" si="881"/>
        <v>42</v>
      </c>
      <c r="AB4698" s="109">
        <f t="shared" si="882"/>
        <v>42000</v>
      </c>
      <c r="AC4698" s="108">
        <f t="shared" si="883"/>
        <v>798</v>
      </c>
      <c r="AD4698" s="107">
        <f t="shared" si="884"/>
        <v>2.2222222222222223E-2</v>
      </c>
      <c r="AE4698" s="106">
        <f t="shared" si="885"/>
        <v>17.733333333333334</v>
      </c>
      <c r="AF4698" s="105">
        <f t="shared" si="886"/>
        <v>70.933333333333266</v>
      </c>
      <c r="AG4698" s="105">
        <f t="shared" si="887"/>
        <v>769.06666666666672</v>
      </c>
    </row>
    <row r="4699" spans="1:33" s="88" customFormat="1" x14ac:dyDescent="0.35">
      <c r="A4699" s="21">
        <v>10141103</v>
      </c>
      <c r="B4699" s="176" t="s">
        <v>14786</v>
      </c>
      <c r="C4699" s="135" t="s">
        <v>710</v>
      </c>
      <c r="D4699" s="61"/>
      <c r="E4699" s="114" t="str">
        <f t="shared" si="877"/>
        <v xml:space="preserve">TRANSFORMADOR MARCA:TDM* PTS BOTAO </v>
      </c>
      <c r="F4699" s="225"/>
      <c r="G4699" s="61" t="s">
        <v>15686</v>
      </c>
      <c r="H4699" s="61" t="s">
        <v>5408</v>
      </c>
      <c r="I4699" s="61"/>
      <c r="J4699" s="61"/>
      <c r="K4699" s="294" t="s">
        <v>15685</v>
      </c>
      <c r="L4699" s="294" t="s">
        <v>15684</v>
      </c>
      <c r="M4699" s="40">
        <v>315</v>
      </c>
      <c r="N4699" s="61">
        <v>11</v>
      </c>
      <c r="O4699" s="61" t="s">
        <v>510</v>
      </c>
      <c r="P4699" s="121">
        <v>3</v>
      </c>
      <c r="Q4699" s="234">
        <v>2014</v>
      </c>
      <c r="R4699" s="234" t="s">
        <v>541</v>
      </c>
      <c r="S4699" s="234">
        <v>961710</v>
      </c>
      <c r="T4699" s="116">
        <v>840</v>
      </c>
      <c r="U4699" s="111">
        <v>45</v>
      </c>
      <c r="V4699" s="113">
        <f t="shared" si="878"/>
        <v>786.80000000000007</v>
      </c>
      <c r="W4699" s="113">
        <f t="shared" si="879"/>
        <v>53.199999999999932</v>
      </c>
      <c r="X4699" s="112">
        <f t="shared" si="880"/>
        <v>53199.999999999935</v>
      </c>
      <c r="Y4699" s="111"/>
      <c r="Z4699" s="110">
        <f t="shared" si="876"/>
        <v>42</v>
      </c>
      <c r="AA4699" s="109">
        <f t="shared" si="881"/>
        <v>42</v>
      </c>
      <c r="AB4699" s="109">
        <f t="shared" si="882"/>
        <v>42000</v>
      </c>
      <c r="AC4699" s="108">
        <f t="shared" si="883"/>
        <v>798</v>
      </c>
      <c r="AD4699" s="107">
        <f t="shared" si="884"/>
        <v>2.2222222222222223E-2</v>
      </c>
      <c r="AE4699" s="106">
        <f t="shared" si="885"/>
        <v>17.733333333333334</v>
      </c>
      <c r="AF4699" s="105">
        <f t="shared" si="886"/>
        <v>70.933333333333266</v>
      </c>
      <c r="AG4699" s="105">
        <f t="shared" si="887"/>
        <v>769.06666666666672</v>
      </c>
    </row>
    <row r="4700" spans="1:33" s="88" customFormat="1" x14ac:dyDescent="0.35">
      <c r="A4700" s="21">
        <v>10141103</v>
      </c>
      <c r="B4700" s="176" t="s">
        <v>14786</v>
      </c>
      <c r="C4700" s="135" t="s">
        <v>710</v>
      </c>
      <c r="D4700" s="61"/>
      <c r="E4700" s="114" t="str">
        <f t="shared" si="877"/>
        <v xml:space="preserve">TRANSFORMADOR MARCA:POWERTECH PTS LOBO </v>
      </c>
      <c r="F4700" s="225"/>
      <c r="G4700" s="61" t="s">
        <v>15683</v>
      </c>
      <c r="H4700" s="61" t="s">
        <v>5408</v>
      </c>
      <c r="I4700" s="61"/>
      <c r="J4700" s="61"/>
      <c r="K4700" s="294" t="s">
        <v>15682</v>
      </c>
      <c r="L4700" s="294" t="s">
        <v>15681</v>
      </c>
      <c r="M4700" s="40">
        <v>315</v>
      </c>
      <c r="N4700" s="61">
        <v>11</v>
      </c>
      <c r="O4700" s="61" t="s">
        <v>510</v>
      </c>
      <c r="P4700" s="121">
        <v>3</v>
      </c>
      <c r="Q4700" s="234">
        <v>2014</v>
      </c>
      <c r="R4700" s="234" t="s">
        <v>295</v>
      </c>
      <c r="S4700" s="234" t="s">
        <v>15680</v>
      </c>
      <c r="T4700" s="116">
        <v>840</v>
      </c>
      <c r="U4700" s="111">
        <v>45</v>
      </c>
      <c r="V4700" s="113">
        <f t="shared" si="878"/>
        <v>786.80000000000007</v>
      </c>
      <c r="W4700" s="113">
        <f t="shared" si="879"/>
        <v>53.199999999999932</v>
      </c>
      <c r="X4700" s="112">
        <f t="shared" si="880"/>
        <v>53199.999999999935</v>
      </c>
      <c r="Y4700" s="111"/>
      <c r="Z4700" s="110">
        <f t="shared" si="876"/>
        <v>42</v>
      </c>
      <c r="AA4700" s="109">
        <f t="shared" si="881"/>
        <v>42</v>
      </c>
      <c r="AB4700" s="109">
        <f t="shared" si="882"/>
        <v>42000</v>
      </c>
      <c r="AC4700" s="108">
        <f t="shared" si="883"/>
        <v>798</v>
      </c>
      <c r="AD4700" s="107">
        <f t="shared" si="884"/>
        <v>2.2222222222222223E-2</v>
      </c>
      <c r="AE4700" s="106">
        <f t="shared" si="885"/>
        <v>17.733333333333334</v>
      </c>
      <c r="AF4700" s="105">
        <f t="shared" si="886"/>
        <v>70.933333333333266</v>
      </c>
      <c r="AG4700" s="105">
        <f t="shared" si="887"/>
        <v>769.06666666666672</v>
      </c>
    </row>
    <row r="4701" spans="1:33" s="88" customFormat="1" x14ac:dyDescent="0.35">
      <c r="A4701" s="21">
        <v>10141103</v>
      </c>
      <c r="B4701" s="176" t="s">
        <v>14786</v>
      </c>
      <c r="C4701" s="135" t="s">
        <v>710</v>
      </c>
      <c r="D4701" s="61"/>
      <c r="E4701" s="114" t="str">
        <f t="shared" si="877"/>
        <v xml:space="preserve">TRANSFORMADOR MARCA:TDM* PTS MUIZIVIA </v>
      </c>
      <c r="F4701" s="225"/>
      <c r="G4701" s="61" t="s">
        <v>15679</v>
      </c>
      <c r="H4701" s="61" t="s">
        <v>134</v>
      </c>
      <c r="I4701" s="61"/>
      <c r="J4701" s="61"/>
      <c r="K4701" s="294" t="s">
        <v>15678</v>
      </c>
      <c r="L4701" s="294" t="s">
        <v>15677</v>
      </c>
      <c r="M4701" s="40">
        <v>315</v>
      </c>
      <c r="N4701" s="61">
        <v>11</v>
      </c>
      <c r="O4701" s="61" t="s">
        <v>510</v>
      </c>
      <c r="P4701" s="121">
        <v>3</v>
      </c>
      <c r="Q4701" s="225">
        <v>2014</v>
      </c>
      <c r="R4701" s="225" t="s">
        <v>541</v>
      </c>
      <c r="S4701" s="225">
        <v>923103</v>
      </c>
      <c r="T4701" s="116">
        <v>840</v>
      </c>
      <c r="U4701" s="111">
        <v>45</v>
      </c>
      <c r="V4701" s="113">
        <f t="shared" si="878"/>
        <v>786.80000000000007</v>
      </c>
      <c r="W4701" s="113">
        <f t="shared" si="879"/>
        <v>53.199999999999932</v>
      </c>
      <c r="X4701" s="112">
        <f t="shared" si="880"/>
        <v>53199.999999999935</v>
      </c>
      <c r="Y4701" s="111"/>
      <c r="Z4701" s="110">
        <f t="shared" si="876"/>
        <v>42</v>
      </c>
      <c r="AA4701" s="109">
        <f t="shared" si="881"/>
        <v>42</v>
      </c>
      <c r="AB4701" s="109">
        <f t="shared" si="882"/>
        <v>42000</v>
      </c>
      <c r="AC4701" s="108">
        <f t="shared" si="883"/>
        <v>798</v>
      </c>
      <c r="AD4701" s="107">
        <f t="shared" si="884"/>
        <v>2.2222222222222223E-2</v>
      </c>
      <c r="AE4701" s="106">
        <f t="shared" si="885"/>
        <v>17.733333333333334</v>
      </c>
      <c r="AF4701" s="105">
        <f t="shared" si="886"/>
        <v>70.933333333333266</v>
      </c>
      <c r="AG4701" s="105">
        <f t="shared" si="887"/>
        <v>769.06666666666672</v>
      </c>
    </row>
    <row r="4702" spans="1:33" s="88" customFormat="1" x14ac:dyDescent="0.35">
      <c r="A4702" s="21">
        <v>10141103</v>
      </c>
      <c r="B4702" s="176" t="s">
        <v>14786</v>
      </c>
      <c r="C4702" s="135" t="s">
        <v>710</v>
      </c>
      <c r="D4702" s="61"/>
      <c r="E4702" s="114" t="str">
        <f t="shared" si="877"/>
        <v xml:space="preserve">TRANSFORMADOR MARCA:TDM* PTS 1034 </v>
      </c>
      <c r="F4702" s="225"/>
      <c r="G4702" s="61" t="s">
        <v>15676</v>
      </c>
      <c r="H4702" s="61" t="s">
        <v>134</v>
      </c>
      <c r="I4702" s="61"/>
      <c r="J4702" s="61"/>
      <c r="K4702" s="294" t="s">
        <v>15675</v>
      </c>
      <c r="L4702" s="294" t="s">
        <v>15674</v>
      </c>
      <c r="M4702" s="40">
        <v>315</v>
      </c>
      <c r="N4702" s="61">
        <v>11</v>
      </c>
      <c r="O4702" s="61" t="s">
        <v>510</v>
      </c>
      <c r="P4702" s="121">
        <v>3</v>
      </c>
      <c r="Q4702" s="225">
        <v>2014</v>
      </c>
      <c r="R4702" s="225" t="s">
        <v>541</v>
      </c>
      <c r="S4702" s="225">
        <v>920779</v>
      </c>
      <c r="T4702" s="116">
        <v>840</v>
      </c>
      <c r="U4702" s="111">
        <v>45</v>
      </c>
      <c r="V4702" s="113">
        <f t="shared" si="878"/>
        <v>786.80000000000007</v>
      </c>
      <c r="W4702" s="113">
        <f t="shared" si="879"/>
        <v>53.199999999999932</v>
      </c>
      <c r="X4702" s="112">
        <f t="shared" si="880"/>
        <v>53199.999999999935</v>
      </c>
      <c r="Y4702" s="111"/>
      <c r="Z4702" s="110">
        <f t="shared" si="876"/>
        <v>42</v>
      </c>
      <c r="AA4702" s="109">
        <f t="shared" si="881"/>
        <v>42</v>
      </c>
      <c r="AB4702" s="109">
        <f t="shared" si="882"/>
        <v>42000</v>
      </c>
      <c r="AC4702" s="108">
        <f t="shared" si="883"/>
        <v>798</v>
      </c>
      <c r="AD4702" s="107">
        <f t="shared" si="884"/>
        <v>2.2222222222222223E-2</v>
      </c>
      <c r="AE4702" s="106">
        <f t="shared" si="885"/>
        <v>17.733333333333334</v>
      </c>
      <c r="AF4702" s="105">
        <f t="shared" si="886"/>
        <v>70.933333333333266</v>
      </c>
      <c r="AG4702" s="105">
        <f t="shared" si="887"/>
        <v>769.06666666666672</v>
      </c>
    </row>
    <row r="4703" spans="1:33" s="88" customFormat="1" x14ac:dyDescent="0.35">
      <c r="A4703" s="21">
        <v>10141103</v>
      </c>
      <c r="B4703" s="176" t="s">
        <v>14786</v>
      </c>
      <c r="C4703" s="135" t="s">
        <v>710</v>
      </c>
      <c r="D4703" s="61"/>
      <c r="E4703" s="114" t="str">
        <f t="shared" si="877"/>
        <v xml:space="preserve">TRANSFORMADOR MARCA:NV* PTS 1012 </v>
      </c>
      <c r="F4703" s="225"/>
      <c r="G4703" s="61" t="s">
        <v>875</v>
      </c>
      <c r="H4703" s="61" t="s">
        <v>134</v>
      </c>
      <c r="I4703" s="61"/>
      <c r="J4703" s="61"/>
      <c r="K4703" s="225" t="s">
        <v>15673</v>
      </c>
      <c r="L4703" s="225" t="s">
        <v>15672</v>
      </c>
      <c r="M4703" s="40">
        <v>315</v>
      </c>
      <c r="N4703" s="61">
        <v>11</v>
      </c>
      <c r="O4703" s="61" t="s">
        <v>510</v>
      </c>
      <c r="P4703" s="121">
        <v>3</v>
      </c>
      <c r="Q4703" s="225">
        <v>2014</v>
      </c>
      <c r="R4703" s="225" t="s">
        <v>15671</v>
      </c>
      <c r="S4703" s="225"/>
      <c r="T4703" s="116">
        <v>840</v>
      </c>
      <c r="U4703" s="111">
        <v>45</v>
      </c>
      <c r="V4703" s="113">
        <f t="shared" si="878"/>
        <v>786.80000000000007</v>
      </c>
      <c r="W4703" s="113">
        <f t="shared" si="879"/>
        <v>53.199999999999932</v>
      </c>
      <c r="X4703" s="112">
        <f t="shared" si="880"/>
        <v>53199.999999999935</v>
      </c>
      <c r="Y4703" s="111"/>
      <c r="Z4703" s="110">
        <f t="shared" si="876"/>
        <v>42</v>
      </c>
      <c r="AA4703" s="109">
        <f t="shared" si="881"/>
        <v>42</v>
      </c>
      <c r="AB4703" s="109">
        <f t="shared" si="882"/>
        <v>42000</v>
      </c>
      <c r="AC4703" s="108">
        <f t="shared" si="883"/>
        <v>798</v>
      </c>
      <c r="AD4703" s="107">
        <f t="shared" si="884"/>
        <v>2.2222222222222223E-2</v>
      </c>
      <c r="AE4703" s="106">
        <f t="shared" si="885"/>
        <v>17.733333333333334</v>
      </c>
      <c r="AF4703" s="105">
        <f t="shared" si="886"/>
        <v>70.933333333333266</v>
      </c>
      <c r="AG4703" s="105">
        <f t="shared" si="887"/>
        <v>769.06666666666672</v>
      </c>
    </row>
    <row r="4704" spans="1:33" s="88" customFormat="1" x14ac:dyDescent="0.35">
      <c r="A4704" s="21">
        <v>10141103</v>
      </c>
      <c r="B4704" s="176" t="s">
        <v>14786</v>
      </c>
      <c r="C4704" s="135" t="s">
        <v>710</v>
      </c>
      <c r="D4704" s="61"/>
      <c r="E4704" s="114" t="str">
        <f t="shared" si="877"/>
        <v xml:space="preserve">TRANSFORMADOR MARCA:FST PTS 1016 </v>
      </c>
      <c r="F4704" s="225"/>
      <c r="G4704" s="61" t="s">
        <v>866</v>
      </c>
      <c r="H4704" s="61" t="s">
        <v>134</v>
      </c>
      <c r="I4704" s="61"/>
      <c r="J4704" s="61"/>
      <c r="K4704" s="225" t="s">
        <v>15670</v>
      </c>
      <c r="L4704" s="225" t="s">
        <v>15669</v>
      </c>
      <c r="M4704" s="40">
        <v>315</v>
      </c>
      <c r="N4704" s="61">
        <v>11</v>
      </c>
      <c r="O4704" s="61" t="s">
        <v>510</v>
      </c>
      <c r="P4704" s="121">
        <v>3</v>
      </c>
      <c r="Q4704" s="225">
        <v>2014</v>
      </c>
      <c r="R4704" s="225" t="s">
        <v>519</v>
      </c>
      <c r="S4704" s="225"/>
      <c r="T4704" s="116">
        <v>840</v>
      </c>
      <c r="U4704" s="111">
        <v>45</v>
      </c>
      <c r="V4704" s="113">
        <f t="shared" si="878"/>
        <v>786.80000000000007</v>
      </c>
      <c r="W4704" s="113">
        <f t="shared" si="879"/>
        <v>53.199999999999932</v>
      </c>
      <c r="X4704" s="112">
        <f t="shared" si="880"/>
        <v>53199.999999999935</v>
      </c>
      <c r="Y4704" s="111"/>
      <c r="Z4704" s="110">
        <f t="shared" si="876"/>
        <v>42</v>
      </c>
      <c r="AA4704" s="109">
        <f t="shared" si="881"/>
        <v>42</v>
      </c>
      <c r="AB4704" s="109">
        <f t="shared" si="882"/>
        <v>42000</v>
      </c>
      <c r="AC4704" s="108">
        <f t="shared" si="883"/>
        <v>798</v>
      </c>
      <c r="AD4704" s="107">
        <f t="shared" si="884"/>
        <v>2.2222222222222223E-2</v>
      </c>
      <c r="AE4704" s="106">
        <f t="shared" si="885"/>
        <v>17.733333333333334</v>
      </c>
      <c r="AF4704" s="105">
        <f t="shared" si="886"/>
        <v>70.933333333333266</v>
      </c>
      <c r="AG4704" s="105">
        <f t="shared" si="887"/>
        <v>769.06666666666672</v>
      </c>
    </row>
    <row r="4705" spans="1:33" s="88" customFormat="1" x14ac:dyDescent="0.35">
      <c r="A4705" s="21">
        <v>10141103</v>
      </c>
      <c r="B4705" s="176" t="s">
        <v>14786</v>
      </c>
      <c r="C4705" s="135" t="s">
        <v>710</v>
      </c>
      <c r="D4705" s="61"/>
      <c r="E4705" s="114" t="str">
        <f t="shared" si="877"/>
        <v xml:space="preserve">TRANSFORMADOR MARCA:DPM PTS 1026 </v>
      </c>
      <c r="F4705" s="225"/>
      <c r="G4705" s="61" t="s">
        <v>3576</v>
      </c>
      <c r="H4705" s="61" t="s">
        <v>134</v>
      </c>
      <c r="I4705" s="61"/>
      <c r="J4705" s="61"/>
      <c r="K4705" s="225" t="s">
        <v>15668</v>
      </c>
      <c r="L4705" s="225" t="s">
        <v>15667</v>
      </c>
      <c r="M4705" s="40">
        <v>315</v>
      </c>
      <c r="N4705" s="61">
        <v>11</v>
      </c>
      <c r="O4705" s="61" t="s">
        <v>510</v>
      </c>
      <c r="P4705" s="121">
        <v>3</v>
      </c>
      <c r="Q4705" s="225">
        <v>2014</v>
      </c>
      <c r="R4705" s="225" t="s">
        <v>587</v>
      </c>
      <c r="S4705" s="225"/>
      <c r="T4705" s="116">
        <v>840</v>
      </c>
      <c r="U4705" s="111">
        <v>45</v>
      </c>
      <c r="V4705" s="113">
        <f t="shared" si="878"/>
        <v>786.80000000000007</v>
      </c>
      <c r="W4705" s="113">
        <f t="shared" si="879"/>
        <v>53.199999999999932</v>
      </c>
      <c r="X4705" s="112">
        <f t="shared" si="880"/>
        <v>53199.999999999935</v>
      </c>
      <c r="Y4705" s="111"/>
      <c r="Z4705" s="110">
        <f t="shared" si="876"/>
        <v>42</v>
      </c>
      <c r="AA4705" s="109">
        <f t="shared" si="881"/>
        <v>42</v>
      </c>
      <c r="AB4705" s="109">
        <f t="shared" si="882"/>
        <v>42000</v>
      </c>
      <c r="AC4705" s="108">
        <f t="shared" si="883"/>
        <v>798</v>
      </c>
      <c r="AD4705" s="107">
        <f t="shared" si="884"/>
        <v>2.2222222222222223E-2</v>
      </c>
      <c r="AE4705" s="106">
        <f t="shared" si="885"/>
        <v>17.733333333333334</v>
      </c>
      <c r="AF4705" s="105">
        <f t="shared" si="886"/>
        <v>70.933333333333266</v>
      </c>
      <c r="AG4705" s="105">
        <f t="shared" si="887"/>
        <v>769.06666666666672</v>
      </c>
    </row>
    <row r="4706" spans="1:33" s="88" customFormat="1" x14ac:dyDescent="0.35">
      <c r="A4706" s="21">
        <v>10141103</v>
      </c>
      <c r="B4706" s="115" t="s">
        <v>14786</v>
      </c>
      <c r="C4706" s="135" t="s">
        <v>710</v>
      </c>
      <c r="D4706" s="21" t="s">
        <v>15666</v>
      </c>
      <c r="E4706" s="114" t="str">
        <f t="shared" si="877"/>
        <v>TRANSFORMADOR MARCA:TRFR DE MOZ ALTO MOLOCUE PTS 3004</v>
      </c>
      <c r="F4706" s="40"/>
      <c r="G4706" s="21" t="s">
        <v>170</v>
      </c>
      <c r="H4706" s="61" t="s">
        <v>170</v>
      </c>
      <c r="I4706" s="21" t="s">
        <v>14796</v>
      </c>
      <c r="J4706" s="21"/>
      <c r="K4706" s="40" t="s">
        <v>15665</v>
      </c>
      <c r="L4706" s="40" t="s">
        <v>15664</v>
      </c>
      <c r="M4706" s="40">
        <v>160</v>
      </c>
      <c r="N4706" s="21" t="s">
        <v>19</v>
      </c>
      <c r="O4706" s="21" t="s">
        <v>362</v>
      </c>
      <c r="P4706" s="121">
        <v>3</v>
      </c>
      <c r="Q4706" s="40">
        <v>2014</v>
      </c>
      <c r="R4706" s="40" t="s">
        <v>3263</v>
      </c>
      <c r="S4706" s="40"/>
      <c r="T4706" s="116">
        <v>991</v>
      </c>
      <c r="U4706" s="111">
        <v>45</v>
      </c>
      <c r="V4706" s="113">
        <f t="shared" si="878"/>
        <v>928.23666666666668</v>
      </c>
      <c r="W4706" s="113">
        <f t="shared" si="879"/>
        <v>62.763333333333321</v>
      </c>
      <c r="X4706" s="112">
        <f t="shared" si="880"/>
        <v>62763.333333333321</v>
      </c>
      <c r="Y4706" s="111"/>
      <c r="Z4706" s="110">
        <f t="shared" si="876"/>
        <v>42</v>
      </c>
      <c r="AA4706" s="109">
        <f t="shared" si="881"/>
        <v>49.550000000000004</v>
      </c>
      <c r="AB4706" s="109">
        <f t="shared" si="882"/>
        <v>49550.000000000007</v>
      </c>
      <c r="AC4706" s="108">
        <f t="shared" si="883"/>
        <v>941.45</v>
      </c>
      <c r="AD4706" s="107">
        <f t="shared" si="884"/>
        <v>2.2222222222222223E-2</v>
      </c>
      <c r="AE4706" s="106">
        <f t="shared" si="885"/>
        <v>20.921111111111113</v>
      </c>
      <c r="AF4706" s="105">
        <f t="shared" si="886"/>
        <v>83.684444444444438</v>
      </c>
      <c r="AG4706" s="105">
        <f t="shared" si="887"/>
        <v>907.31555555555553</v>
      </c>
    </row>
    <row r="4707" spans="1:33" s="88" customFormat="1" x14ac:dyDescent="0.35">
      <c r="A4707" s="21">
        <v>10141103</v>
      </c>
      <c r="B4707" s="115" t="s">
        <v>14786</v>
      </c>
      <c r="C4707" s="135" t="s">
        <v>710</v>
      </c>
      <c r="D4707" s="21" t="s">
        <v>9505</v>
      </c>
      <c r="E4707" s="114" t="str">
        <f t="shared" si="877"/>
        <v>TRANSFORMADOR MARCA:TRFR DE MOZ CHIMURA PTS 405</v>
      </c>
      <c r="F4707" s="40"/>
      <c r="G4707" s="21" t="s">
        <v>1716</v>
      </c>
      <c r="H4707" s="21" t="s">
        <v>1739</v>
      </c>
      <c r="I4707" s="21" t="s">
        <v>15663</v>
      </c>
      <c r="J4707" s="21"/>
      <c r="K4707" s="40" t="s">
        <v>15662</v>
      </c>
      <c r="L4707" s="40" t="s">
        <v>15661</v>
      </c>
      <c r="M4707" s="40">
        <v>200</v>
      </c>
      <c r="N4707" s="21" t="s">
        <v>19</v>
      </c>
      <c r="O4707" s="21" t="s">
        <v>362</v>
      </c>
      <c r="P4707" s="121">
        <v>3</v>
      </c>
      <c r="Q4707" s="40">
        <v>2014</v>
      </c>
      <c r="R4707" s="40" t="s">
        <v>3263</v>
      </c>
      <c r="S4707" s="40"/>
      <c r="T4707" s="116">
        <v>991</v>
      </c>
      <c r="U4707" s="111">
        <v>45</v>
      </c>
      <c r="V4707" s="113">
        <f t="shared" si="878"/>
        <v>928.23666666666668</v>
      </c>
      <c r="W4707" s="113">
        <f t="shared" si="879"/>
        <v>62.763333333333321</v>
      </c>
      <c r="X4707" s="112">
        <f t="shared" si="880"/>
        <v>62763.333333333321</v>
      </c>
      <c r="Y4707" s="111"/>
      <c r="Z4707" s="110">
        <f t="shared" si="876"/>
        <v>42</v>
      </c>
      <c r="AA4707" s="109">
        <f t="shared" si="881"/>
        <v>49.550000000000004</v>
      </c>
      <c r="AB4707" s="109">
        <f t="shared" si="882"/>
        <v>49550.000000000007</v>
      </c>
      <c r="AC4707" s="108">
        <f t="shared" si="883"/>
        <v>941.45</v>
      </c>
      <c r="AD4707" s="107">
        <f t="shared" si="884"/>
        <v>2.2222222222222223E-2</v>
      </c>
      <c r="AE4707" s="106">
        <f t="shared" si="885"/>
        <v>20.921111111111113</v>
      </c>
      <c r="AF4707" s="105">
        <f t="shared" si="886"/>
        <v>83.684444444444438</v>
      </c>
      <c r="AG4707" s="105">
        <f t="shared" si="887"/>
        <v>907.31555555555553</v>
      </c>
    </row>
    <row r="4708" spans="1:33" s="88" customFormat="1" x14ac:dyDescent="0.35">
      <c r="A4708" s="21">
        <v>10141103</v>
      </c>
      <c r="B4708" s="115" t="s">
        <v>14786</v>
      </c>
      <c r="C4708" s="135" t="s">
        <v>710</v>
      </c>
      <c r="D4708" s="21" t="s">
        <v>994</v>
      </c>
      <c r="E4708" s="114" t="str">
        <f t="shared" si="877"/>
        <v>TRANSFORMADOR MARCA:TRFR DE MOZ CHIMURA PTS 314</v>
      </c>
      <c r="F4708" s="21"/>
      <c r="G4708" s="21" t="s">
        <v>1716</v>
      </c>
      <c r="H4708" s="21" t="s">
        <v>1715</v>
      </c>
      <c r="I4708" s="21" t="s">
        <v>15660</v>
      </c>
      <c r="J4708" s="21"/>
      <c r="K4708" s="21" t="s">
        <v>15659</v>
      </c>
      <c r="L4708" s="21" t="s">
        <v>15658</v>
      </c>
      <c r="M4708" s="21">
        <v>50</v>
      </c>
      <c r="N4708" s="21" t="s">
        <v>19</v>
      </c>
      <c r="O4708" s="21" t="s">
        <v>362</v>
      </c>
      <c r="P4708" s="121">
        <v>3</v>
      </c>
      <c r="Q4708" s="21">
        <v>2014</v>
      </c>
      <c r="R4708" s="21" t="s">
        <v>3263</v>
      </c>
      <c r="S4708" s="21"/>
      <c r="T4708" s="116">
        <v>643</v>
      </c>
      <c r="U4708" s="111">
        <v>45</v>
      </c>
      <c r="V4708" s="113">
        <f t="shared" si="878"/>
        <v>602.27666666666664</v>
      </c>
      <c r="W4708" s="113">
        <f t="shared" si="879"/>
        <v>40.723333333333358</v>
      </c>
      <c r="X4708" s="112">
        <f t="shared" si="880"/>
        <v>40723.333333333358</v>
      </c>
      <c r="Y4708" s="111"/>
      <c r="Z4708" s="110">
        <f t="shared" ref="Z4708:Z4771" si="888">(U4708-(2017-Q4708))</f>
        <v>42</v>
      </c>
      <c r="AA4708" s="109">
        <f t="shared" si="881"/>
        <v>32.15</v>
      </c>
      <c r="AB4708" s="109">
        <f t="shared" si="882"/>
        <v>32150</v>
      </c>
      <c r="AC4708" s="108">
        <f t="shared" si="883"/>
        <v>610.85</v>
      </c>
      <c r="AD4708" s="107">
        <f t="shared" si="884"/>
        <v>2.2222222222222223E-2</v>
      </c>
      <c r="AE4708" s="106">
        <f t="shared" si="885"/>
        <v>13.574444444444445</v>
      </c>
      <c r="AF4708" s="105">
        <f t="shared" si="886"/>
        <v>54.297777777777803</v>
      </c>
      <c r="AG4708" s="105">
        <f t="shared" si="887"/>
        <v>588.70222222222219</v>
      </c>
    </row>
    <row r="4709" spans="1:33" s="88" customFormat="1" x14ac:dyDescent="0.35">
      <c r="A4709" s="21">
        <v>10141103</v>
      </c>
      <c r="B4709" s="115" t="s">
        <v>14786</v>
      </c>
      <c r="C4709" s="135" t="s">
        <v>710</v>
      </c>
      <c r="D4709" s="21" t="s">
        <v>2231</v>
      </c>
      <c r="E4709" s="114" t="str">
        <f t="shared" si="877"/>
        <v>TRANSFORMADOR MARCA:TRFR DE MOZ CHIMURA PTS 312</v>
      </c>
      <c r="F4709" s="21"/>
      <c r="G4709" s="21" t="s">
        <v>1716</v>
      </c>
      <c r="H4709" s="21" t="s">
        <v>1715</v>
      </c>
      <c r="I4709" s="21" t="s">
        <v>15657</v>
      </c>
      <c r="J4709" s="21"/>
      <c r="K4709" s="21" t="s">
        <v>15656</v>
      </c>
      <c r="L4709" s="21" t="s">
        <v>15655</v>
      </c>
      <c r="M4709" s="21">
        <v>160</v>
      </c>
      <c r="N4709" s="21" t="s">
        <v>19</v>
      </c>
      <c r="O4709" s="21" t="s">
        <v>362</v>
      </c>
      <c r="P4709" s="121">
        <v>3</v>
      </c>
      <c r="Q4709" s="21">
        <v>2014</v>
      </c>
      <c r="R4709" s="21" t="s">
        <v>3263</v>
      </c>
      <c r="S4709" s="21"/>
      <c r="T4709" s="116">
        <v>991</v>
      </c>
      <c r="U4709" s="111">
        <v>45</v>
      </c>
      <c r="V4709" s="113">
        <f t="shared" si="878"/>
        <v>928.23666666666668</v>
      </c>
      <c r="W4709" s="113">
        <f t="shared" si="879"/>
        <v>62.763333333333321</v>
      </c>
      <c r="X4709" s="112">
        <f t="shared" si="880"/>
        <v>62763.333333333321</v>
      </c>
      <c r="Y4709" s="111"/>
      <c r="Z4709" s="110">
        <f t="shared" si="888"/>
        <v>42</v>
      </c>
      <c r="AA4709" s="109">
        <f t="shared" si="881"/>
        <v>49.550000000000004</v>
      </c>
      <c r="AB4709" s="109">
        <f t="shared" si="882"/>
        <v>49550.000000000007</v>
      </c>
      <c r="AC4709" s="108">
        <f t="shared" si="883"/>
        <v>941.45</v>
      </c>
      <c r="AD4709" s="107">
        <f t="shared" si="884"/>
        <v>2.2222222222222223E-2</v>
      </c>
      <c r="AE4709" s="106">
        <f t="shared" si="885"/>
        <v>20.921111111111113</v>
      </c>
      <c r="AF4709" s="105">
        <f t="shared" si="886"/>
        <v>83.684444444444438</v>
      </c>
      <c r="AG4709" s="105">
        <f t="shared" si="887"/>
        <v>907.31555555555553</v>
      </c>
    </row>
    <row r="4710" spans="1:33" s="88" customFormat="1" x14ac:dyDescent="0.35">
      <c r="A4710" s="21">
        <v>10141103</v>
      </c>
      <c r="B4710" s="115" t="s">
        <v>14786</v>
      </c>
      <c r="C4710" s="135" t="s">
        <v>710</v>
      </c>
      <c r="D4710" s="21" t="s">
        <v>4140</v>
      </c>
      <c r="E4710" s="114" t="str">
        <f t="shared" si="877"/>
        <v>TRANSFORMADOR MARCA:TRFR DE MOZ GURUE PTS 4003</v>
      </c>
      <c r="F4710" s="21"/>
      <c r="G4710" s="21" t="s">
        <v>164</v>
      </c>
      <c r="H4710" s="21" t="s">
        <v>164</v>
      </c>
      <c r="I4710" s="21" t="s">
        <v>15654</v>
      </c>
      <c r="J4710" s="21"/>
      <c r="K4710" s="119" t="s">
        <v>15653</v>
      </c>
      <c r="L4710" s="119" t="s">
        <v>15652</v>
      </c>
      <c r="M4710" s="21">
        <v>315</v>
      </c>
      <c r="N4710" s="21" t="s">
        <v>19</v>
      </c>
      <c r="O4710" s="21" t="s">
        <v>362</v>
      </c>
      <c r="P4710" s="121">
        <v>3</v>
      </c>
      <c r="Q4710" s="21">
        <v>2014</v>
      </c>
      <c r="R4710" s="21" t="s">
        <v>3263</v>
      </c>
      <c r="S4710" s="21"/>
      <c r="T4710" s="116">
        <v>1039</v>
      </c>
      <c r="U4710" s="111">
        <v>45</v>
      </c>
      <c r="V4710" s="113">
        <f t="shared" si="878"/>
        <v>973.19666666666672</v>
      </c>
      <c r="W4710" s="113">
        <f t="shared" si="879"/>
        <v>65.803333333333285</v>
      </c>
      <c r="X4710" s="112">
        <f t="shared" si="880"/>
        <v>65803.333333333285</v>
      </c>
      <c r="Y4710" s="111"/>
      <c r="Z4710" s="110">
        <f t="shared" si="888"/>
        <v>42</v>
      </c>
      <c r="AA4710" s="109">
        <f t="shared" si="881"/>
        <v>51.95</v>
      </c>
      <c r="AB4710" s="109">
        <f t="shared" si="882"/>
        <v>51950</v>
      </c>
      <c r="AC4710" s="108">
        <f t="shared" si="883"/>
        <v>987.05</v>
      </c>
      <c r="AD4710" s="107">
        <f t="shared" si="884"/>
        <v>2.2222222222222223E-2</v>
      </c>
      <c r="AE4710" s="106">
        <f t="shared" si="885"/>
        <v>21.934444444444445</v>
      </c>
      <c r="AF4710" s="105">
        <f t="shared" si="886"/>
        <v>87.737777777777723</v>
      </c>
      <c r="AG4710" s="105">
        <f t="shared" si="887"/>
        <v>951.26222222222225</v>
      </c>
    </row>
    <row r="4711" spans="1:33" s="88" customFormat="1" x14ac:dyDescent="0.35">
      <c r="A4711" s="21">
        <v>10141103</v>
      </c>
      <c r="B4711" s="115" t="s">
        <v>14786</v>
      </c>
      <c r="C4711" s="135" t="s">
        <v>710</v>
      </c>
      <c r="D4711" s="21" t="s">
        <v>4128</v>
      </c>
      <c r="E4711" s="114" t="str">
        <f t="shared" si="877"/>
        <v>TRANSFORMADOR MARCA:TRFR DE MOZ GURUE PTS 4006</v>
      </c>
      <c r="F4711" s="21"/>
      <c r="G4711" s="21" t="s">
        <v>164</v>
      </c>
      <c r="H4711" s="21" t="s">
        <v>164</v>
      </c>
      <c r="I4711" s="21" t="s">
        <v>15651</v>
      </c>
      <c r="J4711" s="21"/>
      <c r="K4711" s="119" t="s">
        <v>15650</v>
      </c>
      <c r="L4711" s="119" t="s">
        <v>15649</v>
      </c>
      <c r="M4711" s="21">
        <v>160</v>
      </c>
      <c r="N4711" s="21" t="s">
        <v>19</v>
      </c>
      <c r="O4711" s="21" t="s">
        <v>362</v>
      </c>
      <c r="P4711" s="121">
        <v>3</v>
      </c>
      <c r="Q4711" s="21">
        <v>2014</v>
      </c>
      <c r="R4711" s="21" t="s">
        <v>3263</v>
      </c>
      <c r="S4711" s="21"/>
      <c r="T4711" s="116">
        <v>991</v>
      </c>
      <c r="U4711" s="111">
        <v>45</v>
      </c>
      <c r="V4711" s="113">
        <f t="shared" si="878"/>
        <v>928.23666666666668</v>
      </c>
      <c r="W4711" s="113">
        <f t="shared" si="879"/>
        <v>62.763333333333321</v>
      </c>
      <c r="X4711" s="112">
        <f t="shared" si="880"/>
        <v>62763.333333333321</v>
      </c>
      <c r="Y4711" s="111"/>
      <c r="Z4711" s="110">
        <f t="shared" si="888"/>
        <v>42</v>
      </c>
      <c r="AA4711" s="109">
        <f t="shared" si="881"/>
        <v>49.550000000000004</v>
      </c>
      <c r="AB4711" s="109">
        <f t="shared" si="882"/>
        <v>49550.000000000007</v>
      </c>
      <c r="AC4711" s="108">
        <f t="shared" si="883"/>
        <v>941.45</v>
      </c>
      <c r="AD4711" s="107">
        <f t="shared" si="884"/>
        <v>2.2222222222222223E-2</v>
      </c>
      <c r="AE4711" s="106">
        <f t="shared" si="885"/>
        <v>20.921111111111113</v>
      </c>
      <c r="AF4711" s="105">
        <f t="shared" si="886"/>
        <v>83.684444444444438</v>
      </c>
      <c r="AG4711" s="105">
        <f t="shared" si="887"/>
        <v>907.31555555555553</v>
      </c>
    </row>
    <row r="4712" spans="1:33" s="88" customFormat="1" x14ac:dyDescent="0.35">
      <c r="A4712" s="21">
        <v>10141103</v>
      </c>
      <c r="B4712" s="115" t="s">
        <v>14786</v>
      </c>
      <c r="C4712" s="135" t="s">
        <v>710</v>
      </c>
      <c r="D4712" s="21" t="s">
        <v>15648</v>
      </c>
      <c r="E4712" s="114" t="str">
        <f t="shared" si="877"/>
        <v>TRANSFORMADOR MARCA:TRFR DE MOZ GURUE PTS 4036</v>
      </c>
      <c r="F4712" s="21"/>
      <c r="G4712" s="21" t="s">
        <v>164</v>
      </c>
      <c r="H4712" s="21" t="s">
        <v>164</v>
      </c>
      <c r="I4712" s="21" t="s">
        <v>15647</v>
      </c>
      <c r="J4712" s="21"/>
      <c r="K4712" s="119" t="s">
        <v>15646</v>
      </c>
      <c r="L4712" s="119" t="s">
        <v>15645</v>
      </c>
      <c r="M4712" s="21">
        <v>200</v>
      </c>
      <c r="N4712" s="21" t="s">
        <v>19</v>
      </c>
      <c r="O4712" s="21" t="s">
        <v>362</v>
      </c>
      <c r="P4712" s="21">
        <v>3</v>
      </c>
      <c r="Q4712" s="21">
        <v>2014</v>
      </c>
      <c r="R4712" s="21" t="s">
        <v>3263</v>
      </c>
      <c r="S4712" s="119"/>
      <c r="T4712" s="255">
        <v>991</v>
      </c>
      <c r="U4712" s="137">
        <v>45</v>
      </c>
      <c r="V4712" s="113">
        <f t="shared" si="878"/>
        <v>928.23666666666668</v>
      </c>
      <c r="W4712" s="113">
        <f t="shared" si="879"/>
        <v>62.763333333333321</v>
      </c>
      <c r="X4712" s="112">
        <f t="shared" si="880"/>
        <v>62763.333333333321</v>
      </c>
      <c r="Y4712" s="111"/>
      <c r="Z4712" s="110">
        <f t="shared" si="888"/>
        <v>42</v>
      </c>
      <c r="AA4712" s="109">
        <f t="shared" si="881"/>
        <v>49.550000000000004</v>
      </c>
      <c r="AB4712" s="109">
        <f t="shared" si="882"/>
        <v>49550.000000000007</v>
      </c>
      <c r="AC4712" s="108">
        <f t="shared" si="883"/>
        <v>941.45</v>
      </c>
      <c r="AD4712" s="107">
        <f t="shared" si="884"/>
        <v>2.2222222222222223E-2</v>
      </c>
      <c r="AE4712" s="106">
        <f t="shared" si="885"/>
        <v>20.921111111111113</v>
      </c>
      <c r="AF4712" s="105">
        <f t="shared" si="886"/>
        <v>83.684444444444438</v>
      </c>
      <c r="AG4712" s="105">
        <f t="shared" si="887"/>
        <v>907.31555555555553</v>
      </c>
    </row>
    <row r="4713" spans="1:33" s="88" customFormat="1" x14ac:dyDescent="0.35">
      <c r="A4713" s="21">
        <v>10141103</v>
      </c>
      <c r="B4713" s="115" t="s">
        <v>14786</v>
      </c>
      <c r="C4713" s="135" t="s">
        <v>710</v>
      </c>
      <c r="D4713" s="21" t="s">
        <v>15644</v>
      </c>
      <c r="E4713" s="114" t="str">
        <f t="shared" si="877"/>
        <v>TRANSFORMADOR MARCA:TRFR DE MOZ GURUE PTS 4044</v>
      </c>
      <c r="F4713" s="21"/>
      <c r="G4713" s="21" t="s">
        <v>164</v>
      </c>
      <c r="H4713" s="21" t="s">
        <v>164</v>
      </c>
      <c r="I4713" s="21" t="s">
        <v>15643</v>
      </c>
      <c r="J4713" s="21"/>
      <c r="K4713" s="119" t="s">
        <v>15642</v>
      </c>
      <c r="L4713" s="119" t="s">
        <v>15641</v>
      </c>
      <c r="M4713" s="21">
        <v>250</v>
      </c>
      <c r="N4713" s="21" t="s">
        <v>19</v>
      </c>
      <c r="O4713" s="21" t="s">
        <v>362</v>
      </c>
      <c r="P4713" s="21">
        <v>3</v>
      </c>
      <c r="Q4713" s="21">
        <v>2014</v>
      </c>
      <c r="R4713" s="21" t="s">
        <v>3263</v>
      </c>
      <c r="S4713" s="119"/>
      <c r="T4713" s="255">
        <v>991</v>
      </c>
      <c r="U4713" s="137">
        <v>45</v>
      </c>
      <c r="V4713" s="113">
        <f t="shared" si="878"/>
        <v>928.23666666666668</v>
      </c>
      <c r="W4713" s="113">
        <f t="shared" si="879"/>
        <v>62.763333333333321</v>
      </c>
      <c r="X4713" s="112">
        <f t="shared" si="880"/>
        <v>62763.333333333321</v>
      </c>
      <c r="Y4713" s="111"/>
      <c r="Z4713" s="110">
        <f t="shared" si="888"/>
        <v>42</v>
      </c>
      <c r="AA4713" s="109">
        <f t="shared" si="881"/>
        <v>49.550000000000004</v>
      </c>
      <c r="AB4713" s="109">
        <f t="shared" si="882"/>
        <v>49550.000000000007</v>
      </c>
      <c r="AC4713" s="108">
        <f t="shared" si="883"/>
        <v>941.45</v>
      </c>
      <c r="AD4713" s="107">
        <f t="shared" si="884"/>
        <v>2.2222222222222223E-2</v>
      </c>
      <c r="AE4713" s="106">
        <f t="shared" si="885"/>
        <v>20.921111111111113</v>
      </c>
      <c r="AF4713" s="105">
        <f t="shared" si="886"/>
        <v>83.684444444444438</v>
      </c>
      <c r="AG4713" s="105">
        <f t="shared" si="887"/>
        <v>907.31555555555553</v>
      </c>
    </row>
    <row r="4714" spans="1:33" s="88" customFormat="1" x14ac:dyDescent="0.35">
      <c r="A4714" s="21">
        <v>10141103</v>
      </c>
      <c r="B4714" s="115" t="s">
        <v>1665</v>
      </c>
      <c r="C4714" s="115" t="s">
        <v>710</v>
      </c>
      <c r="D4714" s="21"/>
      <c r="E4714" s="114" t="str">
        <f t="shared" si="877"/>
        <v xml:space="preserve">TRANSFORMADOR MARCA:EFACEC SE-TETE </v>
      </c>
      <c r="F4714" s="21" t="s">
        <v>424</v>
      </c>
      <c r="G4714" s="21" t="s">
        <v>3179</v>
      </c>
      <c r="H4714" s="21" t="s">
        <v>411</v>
      </c>
      <c r="I4714" s="21" t="s">
        <v>6288</v>
      </c>
      <c r="J4714" s="21"/>
      <c r="K4714" s="21" t="s">
        <v>6287</v>
      </c>
      <c r="L4714" s="21" t="s">
        <v>6286</v>
      </c>
      <c r="M4714" s="21">
        <v>200</v>
      </c>
      <c r="N4714" s="21">
        <v>33</v>
      </c>
      <c r="O4714" s="21">
        <v>0.4</v>
      </c>
      <c r="P4714" s="21">
        <v>3</v>
      </c>
      <c r="Q4714" s="61">
        <v>2014</v>
      </c>
      <c r="R4714" s="21" t="s">
        <v>27</v>
      </c>
      <c r="S4714" s="21" t="s">
        <v>384</v>
      </c>
      <c r="T4714" s="116">
        <v>991</v>
      </c>
      <c r="U4714" s="111">
        <v>45</v>
      </c>
      <c r="V4714" s="113">
        <f t="shared" si="878"/>
        <v>928.23666666666668</v>
      </c>
      <c r="W4714" s="113">
        <f t="shared" si="879"/>
        <v>62.763333333333321</v>
      </c>
      <c r="X4714" s="112">
        <f t="shared" si="880"/>
        <v>62763.333333333321</v>
      </c>
      <c r="Y4714" s="111"/>
      <c r="Z4714" s="110">
        <f t="shared" si="888"/>
        <v>42</v>
      </c>
      <c r="AA4714" s="109">
        <f t="shared" si="881"/>
        <v>49.550000000000004</v>
      </c>
      <c r="AB4714" s="109">
        <f t="shared" si="882"/>
        <v>49550.000000000007</v>
      </c>
      <c r="AC4714" s="108">
        <f t="shared" si="883"/>
        <v>941.45</v>
      </c>
      <c r="AD4714" s="107">
        <f t="shared" si="884"/>
        <v>2.2222222222222223E-2</v>
      </c>
      <c r="AE4714" s="106">
        <f t="shared" si="885"/>
        <v>20.921111111111113</v>
      </c>
      <c r="AF4714" s="105">
        <f t="shared" si="886"/>
        <v>83.684444444444438</v>
      </c>
      <c r="AG4714" s="105">
        <f t="shared" si="887"/>
        <v>907.31555555555553</v>
      </c>
    </row>
    <row r="4715" spans="1:33" s="88" customFormat="1" x14ac:dyDescent="0.35">
      <c r="A4715" s="21">
        <v>10141103</v>
      </c>
      <c r="B4715" s="115" t="s">
        <v>1665</v>
      </c>
      <c r="C4715" s="115" t="s">
        <v>710</v>
      </c>
      <c r="D4715" s="21"/>
      <c r="E4715" s="114" t="str">
        <f t="shared" si="877"/>
        <v xml:space="preserve">TRANSFORMADOR MARCA:EFACEC SE-TETE </v>
      </c>
      <c r="F4715" s="21" t="s">
        <v>424</v>
      </c>
      <c r="G4715" s="21" t="s">
        <v>3179</v>
      </c>
      <c r="H4715" s="21" t="s">
        <v>411</v>
      </c>
      <c r="I4715" s="21" t="s">
        <v>6285</v>
      </c>
      <c r="J4715" s="21"/>
      <c r="K4715" s="21" t="s">
        <v>5362</v>
      </c>
      <c r="L4715" s="21" t="s">
        <v>5361</v>
      </c>
      <c r="M4715" s="21">
        <v>160</v>
      </c>
      <c r="N4715" s="21">
        <v>33</v>
      </c>
      <c r="O4715" s="21">
        <v>0.4</v>
      </c>
      <c r="P4715" s="21">
        <v>3</v>
      </c>
      <c r="Q4715" s="61">
        <v>2014</v>
      </c>
      <c r="R4715" s="21" t="s">
        <v>27</v>
      </c>
      <c r="S4715" s="21" t="s">
        <v>384</v>
      </c>
      <c r="T4715" s="116">
        <v>991</v>
      </c>
      <c r="U4715" s="111">
        <v>45</v>
      </c>
      <c r="V4715" s="113">
        <f t="shared" si="878"/>
        <v>928.23666666666668</v>
      </c>
      <c r="W4715" s="113">
        <f t="shared" si="879"/>
        <v>62.763333333333321</v>
      </c>
      <c r="X4715" s="112">
        <f t="shared" si="880"/>
        <v>62763.333333333321</v>
      </c>
      <c r="Y4715" s="111"/>
      <c r="Z4715" s="110">
        <f t="shared" si="888"/>
        <v>42</v>
      </c>
      <c r="AA4715" s="109">
        <f t="shared" si="881"/>
        <v>49.550000000000004</v>
      </c>
      <c r="AB4715" s="109">
        <f t="shared" si="882"/>
        <v>49550.000000000007</v>
      </c>
      <c r="AC4715" s="108">
        <f t="shared" si="883"/>
        <v>941.45</v>
      </c>
      <c r="AD4715" s="107">
        <f t="shared" si="884"/>
        <v>2.2222222222222223E-2</v>
      </c>
      <c r="AE4715" s="106">
        <f t="shared" si="885"/>
        <v>20.921111111111113</v>
      </c>
      <c r="AF4715" s="105">
        <f t="shared" si="886"/>
        <v>83.684444444444438</v>
      </c>
      <c r="AG4715" s="105">
        <f t="shared" si="887"/>
        <v>907.31555555555553</v>
      </c>
    </row>
    <row r="4716" spans="1:33" s="88" customFormat="1" x14ac:dyDescent="0.35">
      <c r="A4716" s="21">
        <v>10141103</v>
      </c>
      <c r="B4716" s="115" t="s">
        <v>1665</v>
      </c>
      <c r="C4716" s="115" t="s">
        <v>710</v>
      </c>
      <c r="D4716" s="22"/>
      <c r="E4716" s="114" t="str">
        <f t="shared" si="877"/>
        <v xml:space="preserve">TRANSFORMADOR MARCA:EFACEC SE-TETE </v>
      </c>
      <c r="F4716" s="21" t="s">
        <v>424</v>
      </c>
      <c r="G4716" s="115" t="s">
        <v>3179</v>
      </c>
      <c r="H4716" s="115" t="s">
        <v>411</v>
      </c>
      <c r="I4716" s="21" t="s">
        <v>6284</v>
      </c>
      <c r="J4716" s="21"/>
      <c r="K4716" s="21" t="s">
        <v>6283</v>
      </c>
      <c r="L4716" s="21" t="s">
        <v>6282</v>
      </c>
      <c r="M4716" s="22">
        <v>160</v>
      </c>
      <c r="N4716" s="49">
        <v>33</v>
      </c>
      <c r="O4716" s="21">
        <v>0.4</v>
      </c>
      <c r="P4716" s="21">
        <v>3</v>
      </c>
      <c r="Q4716" s="61">
        <v>2014</v>
      </c>
      <c r="R4716" s="21" t="s">
        <v>27</v>
      </c>
      <c r="S4716" s="21" t="s">
        <v>384</v>
      </c>
      <c r="T4716" s="24">
        <v>991</v>
      </c>
      <c r="U4716" s="101">
        <v>45</v>
      </c>
      <c r="V4716" s="113">
        <f t="shared" si="878"/>
        <v>928.23666666666668</v>
      </c>
      <c r="W4716" s="113">
        <f t="shared" si="879"/>
        <v>62.763333333333321</v>
      </c>
      <c r="X4716" s="112">
        <f t="shared" si="880"/>
        <v>62763.333333333321</v>
      </c>
      <c r="Y4716" s="111"/>
      <c r="Z4716" s="110">
        <f t="shared" si="888"/>
        <v>42</v>
      </c>
      <c r="AA4716" s="109">
        <f t="shared" si="881"/>
        <v>49.550000000000004</v>
      </c>
      <c r="AB4716" s="109">
        <f t="shared" si="882"/>
        <v>49550.000000000007</v>
      </c>
      <c r="AC4716" s="108">
        <f t="shared" si="883"/>
        <v>941.45</v>
      </c>
      <c r="AD4716" s="107">
        <f t="shared" si="884"/>
        <v>2.2222222222222223E-2</v>
      </c>
      <c r="AE4716" s="106">
        <f t="shared" si="885"/>
        <v>20.921111111111113</v>
      </c>
      <c r="AF4716" s="105">
        <f t="shared" si="886"/>
        <v>83.684444444444438</v>
      </c>
      <c r="AG4716" s="105">
        <f t="shared" si="887"/>
        <v>907.31555555555553</v>
      </c>
    </row>
    <row r="4717" spans="1:33" s="88" customFormat="1" x14ac:dyDescent="0.35">
      <c r="A4717" s="21">
        <v>10141103</v>
      </c>
      <c r="B4717" s="115" t="s">
        <v>1665</v>
      </c>
      <c r="C4717" s="115" t="s">
        <v>710</v>
      </c>
      <c r="D4717" s="22"/>
      <c r="E4717" s="114" t="str">
        <f t="shared" si="877"/>
        <v xml:space="preserve">TRANSFORMADOR MARCA:ASTOR SE-JINDAL </v>
      </c>
      <c r="F4717" s="57" t="s">
        <v>424</v>
      </c>
      <c r="G4717" s="115" t="s">
        <v>3857</v>
      </c>
      <c r="H4717" s="115" t="s">
        <v>6281</v>
      </c>
      <c r="I4717" s="21" t="s">
        <v>6280</v>
      </c>
      <c r="J4717" s="57"/>
      <c r="K4717" s="57" t="s">
        <v>6279</v>
      </c>
      <c r="L4717" s="57" t="s">
        <v>6278</v>
      </c>
      <c r="M4717" s="22">
        <v>160</v>
      </c>
      <c r="N4717" s="49">
        <v>33</v>
      </c>
      <c r="O4717" s="21">
        <v>0.4</v>
      </c>
      <c r="P4717" s="57">
        <v>3</v>
      </c>
      <c r="Q4717" s="21">
        <v>2014</v>
      </c>
      <c r="R4717" s="21" t="s">
        <v>499</v>
      </c>
      <c r="S4717" s="21"/>
      <c r="T4717" s="116">
        <v>991</v>
      </c>
      <c r="U4717" s="111">
        <v>45</v>
      </c>
      <c r="V4717" s="113">
        <f t="shared" si="878"/>
        <v>928.23666666666668</v>
      </c>
      <c r="W4717" s="113">
        <f t="shared" si="879"/>
        <v>62.763333333333321</v>
      </c>
      <c r="X4717" s="112">
        <f t="shared" si="880"/>
        <v>62763.333333333321</v>
      </c>
      <c r="Y4717" s="111"/>
      <c r="Z4717" s="110">
        <f t="shared" si="888"/>
        <v>42</v>
      </c>
      <c r="AA4717" s="109">
        <f t="shared" si="881"/>
        <v>49.550000000000004</v>
      </c>
      <c r="AB4717" s="109">
        <f t="shared" si="882"/>
        <v>49550.000000000007</v>
      </c>
      <c r="AC4717" s="108">
        <f t="shared" si="883"/>
        <v>941.45</v>
      </c>
      <c r="AD4717" s="107">
        <f t="shared" si="884"/>
        <v>2.2222222222222223E-2</v>
      </c>
      <c r="AE4717" s="106">
        <f t="shared" si="885"/>
        <v>20.921111111111113</v>
      </c>
      <c r="AF4717" s="105">
        <f t="shared" si="886"/>
        <v>83.684444444444438</v>
      </c>
      <c r="AG4717" s="105">
        <f t="shared" si="887"/>
        <v>907.31555555555553</v>
      </c>
    </row>
    <row r="4718" spans="1:33" s="88" customFormat="1" x14ac:dyDescent="0.35">
      <c r="A4718" s="21">
        <v>10141103</v>
      </c>
      <c r="B4718" s="115" t="s">
        <v>1665</v>
      </c>
      <c r="C4718" s="115" t="s">
        <v>710</v>
      </c>
      <c r="D4718" s="22"/>
      <c r="E4718" s="114" t="str">
        <f t="shared" si="877"/>
        <v xml:space="preserve">TRANSFORMADOR MARCA:MEGATRON FEDERAL SE-MWANZA/MALAWI </v>
      </c>
      <c r="F4718" s="57" t="s">
        <v>424</v>
      </c>
      <c r="G4718" s="115" t="s">
        <v>6277</v>
      </c>
      <c r="H4718" s="115" t="s">
        <v>6276</v>
      </c>
      <c r="I4718" s="21" t="s">
        <v>6275</v>
      </c>
      <c r="J4718" s="57"/>
      <c r="K4718" s="57" t="s">
        <v>6274</v>
      </c>
      <c r="L4718" s="57" t="s">
        <v>6273</v>
      </c>
      <c r="M4718" s="22">
        <v>50</v>
      </c>
      <c r="N4718" s="49">
        <v>33</v>
      </c>
      <c r="O4718" s="21">
        <v>0.4</v>
      </c>
      <c r="P4718" s="57">
        <v>3</v>
      </c>
      <c r="Q4718" s="21">
        <v>2014</v>
      </c>
      <c r="R4718" s="21" t="s">
        <v>6272</v>
      </c>
      <c r="S4718" s="21" t="s">
        <v>384</v>
      </c>
      <c r="T4718" s="116">
        <v>643</v>
      </c>
      <c r="U4718" s="111">
        <v>45</v>
      </c>
      <c r="V4718" s="113">
        <f t="shared" si="878"/>
        <v>602.27666666666664</v>
      </c>
      <c r="W4718" s="113">
        <f t="shared" si="879"/>
        <v>40.723333333333358</v>
      </c>
      <c r="X4718" s="112">
        <f t="shared" si="880"/>
        <v>40723.333333333358</v>
      </c>
      <c r="Y4718" s="111"/>
      <c r="Z4718" s="110">
        <f t="shared" si="888"/>
        <v>42</v>
      </c>
      <c r="AA4718" s="109">
        <f t="shared" si="881"/>
        <v>32.15</v>
      </c>
      <c r="AB4718" s="109">
        <f t="shared" si="882"/>
        <v>32150</v>
      </c>
      <c r="AC4718" s="108">
        <f t="shared" si="883"/>
        <v>610.85</v>
      </c>
      <c r="AD4718" s="107">
        <f t="shared" si="884"/>
        <v>2.2222222222222223E-2</v>
      </c>
      <c r="AE4718" s="106">
        <f t="shared" si="885"/>
        <v>13.574444444444445</v>
      </c>
      <c r="AF4718" s="105">
        <f t="shared" si="886"/>
        <v>54.297777777777803</v>
      </c>
      <c r="AG4718" s="105">
        <f t="shared" si="887"/>
        <v>588.70222222222219</v>
      </c>
    </row>
    <row r="4719" spans="1:33" s="88" customFormat="1" x14ac:dyDescent="0.35">
      <c r="A4719" s="21">
        <v>10141103</v>
      </c>
      <c r="B4719" s="115" t="s">
        <v>1665</v>
      </c>
      <c r="C4719" s="115" t="s">
        <v>710</v>
      </c>
      <c r="D4719" s="22"/>
      <c r="E4719" s="114" t="str">
        <f t="shared" si="877"/>
        <v xml:space="preserve">TRANSFORMADOR MARCA:TRANSFORMAN SE-CHIMUARA </v>
      </c>
      <c r="F4719" s="57" t="s">
        <v>424</v>
      </c>
      <c r="G4719" s="21" t="s">
        <v>5278</v>
      </c>
      <c r="H4719" s="21" t="s">
        <v>5277</v>
      </c>
      <c r="I4719" s="21" t="s">
        <v>6271</v>
      </c>
      <c r="J4719" s="57"/>
      <c r="K4719" s="57" t="s">
        <v>6270</v>
      </c>
      <c r="L4719" s="57" t="s">
        <v>6269</v>
      </c>
      <c r="M4719" s="21">
        <v>200</v>
      </c>
      <c r="N4719" s="21">
        <v>33</v>
      </c>
      <c r="O4719" s="21">
        <v>0.4</v>
      </c>
      <c r="P4719" s="57">
        <v>3</v>
      </c>
      <c r="Q4719" s="21">
        <v>2014</v>
      </c>
      <c r="R4719" s="21" t="s">
        <v>904</v>
      </c>
      <c r="S4719" s="21">
        <v>60082</v>
      </c>
      <c r="T4719" s="24">
        <v>991</v>
      </c>
      <c r="U4719" s="101">
        <v>45</v>
      </c>
      <c r="V4719" s="113">
        <f t="shared" si="878"/>
        <v>928.23666666666668</v>
      </c>
      <c r="W4719" s="113">
        <f t="shared" si="879"/>
        <v>62.763333333333321</v>
      </c>
      <c r="X4719" s="112">
        <f t="shared" si="880"/>
        <v>62763.333333333321</v>
      </c>
      <c r="Y4719" s="111"/>
      <c r="Z4719" s="110">
        <f t="shared" si="888"/>
        <v>42</v>
      </c>
      <c r="AA4719" s="109">
        <f t="shared" si="881"/>
        <v>49.550000000000004</v>
      </c>
      <c r="AB4719" s="109">
        <f t="shared" si="882"/>
        <v>49550.000000000007</v>
      </c>
      <c r="AC4719" s="108">
        <f t="shared" si="883"/>
        <v>941.45</v>
      </c>
      <c r="AD4719" s="107">
        <f t="shared" si="884"/>
        <v>2.2222222222222223E-2</v>
      </c>
      <c r="AE4719" s="106">
        <f t="shared" si="885"/>
        <v>20.921111111111113</v>
      </c>
      <c r="AF4719" s="105">
        <f t="shared" si="886"/>
        <v>83.684444444444438</v>
      </c>
      <c r="AG4719" s="105">
        <f t="shared" si="887"/>
        <v>907.31555555555553</v>
      </c>
    </row>
    <row r="4720" spans="1:33" s="88" customFormat="1" x14ac:dyDescent="0.35">
      <c r="A4720" s="21">
        <v>10141103</v>
      </c>
      <c r="B4720" s="115" t="s">
        <v>1665</v>
      </c>
      <c r="C4720" s="115" t="s">
        <v>710</v>
      </c>
      <c r="D4720" s="176" t="s">
        <v>5531</v>
      </c>
      <c r="E4720" s="114" t="str">
        <f t="shared" si="877"/>
        <v>TRANSFORMADOR MARCA: LICHINGA PTS1049</v>
      </c>
      <c r="F4720" s="115"/>
      <c r="G4720" s="178" t="s">
        <v>158</v>
      </c>
      <c r="H4720" s="178" t="s">
        <v>158</v>
      </c>
      <c r="I4720" s="209" t="s">
        <v>5530</v>
      </c>
      <c r="J4720" s="21"/>
      <c r="K4720" s="208" t="s">
        <v>5529</v>
      </c>
      <c r="L4720" s="135" t="s">
        <v>5528</v>
      </c>
      <c r="M4720" s="203">
        <v>50</v>
      </c>
      <c r="N4720" s="162" t="s">
        <v>619</v>
      </c>
      <c r="O4720" s="115" t="s">
        <v>362</v>
      </c>
      <c r="P4720" s="62">
        <v>3</v>
      </c>
      <c r="Q4720" s="21">
        <v>2014</v>
      </c>
      <c r="R4720" s="21"/>
      <c r="S4720" s="21"/>
      <c r="T4720" s="116">
        <v>381</v>
      </c>
      <c r="U4720" s="111">
        <v>45</v>
      </c>
      <c r="V4720" s="113">
        <f t="shared" si="878"/>
        <v>356.87</v>
      </c>
      <c r="W4720" s="113">
        <f t="shared" si="879"/>
        <v>24.129999999999995</v>
      </c>
      <c r="X4720" s="112">
        <f t="shared" si="880"/>
        <v>24129.999999999996</v>
      </c>
      <c r="Y4720" s="111"/>
      <c r="Z4720" s="110">
        <f t="shared" si="888"/>
        <v>42</v>
      </c>
      <c r="AA4720" s="109">
        <f t="shared" si="881"/>
        <v>19.05</v>
      </c>
      <c r="AB4720" s="109">
        <f t="shared" si="882"/>
        <v>19050</v>
      </c>
      <c r="AC4720" s="108">
        <f t="shared" si="883"/>
        <v>361.95</v>
      </c>
      <c r="AD4720" s="107">
        <f t="shared" si="884"/>
        <v>2.2222222222222223E-2</v>
      </c>
      <c r="AE4720" s="106">
        <f t="shared" si="885"/>
        <v>8.043333333333333</v>
      </c>
      <c r="AF4720" s="105">
        <f t="shared" si="886"/>
        <v>32.173333333333332</v>
      </c>
      <c r="AG4720" s="105">
        <f t="shared" si="887"/>
        <v>348.82666666666665</v>
      </c>
    </row>
    <row r="4721" spans="1:33" s="88" customFormat="1" x14ac:dyDescent="0.35">
      <c r="A4721" s="21">
        <v>10141103</v>
      </c>
      <c r="B4721" s="115" t="s">
        <v>1665</v>
      </c>
      <c r="C4721" s="115" t="s">
        <v>710</v>
      </c>
      <c r="D4721" s="176" t="s">
        <v>5527</v>
      </c>
      <c r="E4721" s="114" t="str">
        <f t="shared" si="877"/>
        <v>TRANSFORMADOR MARCA: LICHINGA PTS1050</v>
      </c>
      <c r="F4721" s="115"/>
      <c r="G4721" s="178" t="s">
        <v>158</v>
      </c>
      <c r="H4721" s="178" t="s">
        <v>158</v>
      </c>
      <c r="I4721" s="207" t="s">
        <v>5526</v>
      </c>
      <c r="J4721" s="21"/>
      <c r="K4721" s="162" t="s">
        <v>5525</v>
      </c>
      <c r="L4721" s="135" t="s">
        <v>5524</v>
      </c>
      <c r="M4721" s="163">
        <v>100</v>
      </c>
      <c r="N4721" s="162" t="s">
        <v>19</v>
      </c>
      <c r="O4721" s="115" t="s">
        <v>362</v>
      </c>
      <c r="P4721" s="62">
        <v>3</v>
      </c>
      <c r="Q4721" s="21">
        <v>2014</v>
      </c>
      <c r="R4721" s="21"/>
      <c r="S4721" s="21"/>
      <c r="T4721" s="116">
        <v>763</v>
      </c>
      <c r="U4721" s="111">
        <v>45</v>
      </c>
      <c r="V4721" s="113">
        <f t="shared" si="878"/>
        <v>714.67666666666662</v>
      </c>
      <c r="W4721" s="113">
        <f t="shared" si="879"/>
        <v>48.32333333333338</v>
      </c>
      <c r="X4721" s="112">
        <f t="shared" si="880"/>
        <v>48323.333333333379</v>
      </c>
      <c r="Y4721" s="111"/>
      <c r="Z4721" s="110">
        <f t="shared" si="888"/>
        <v>42</v>
      </c>
      <c r="AA4721" s="109">
        <f t="shared" si="881"/>
        <v>38.15</v>
      </c>
      <c r="AB4721" s="109">
        <f t="shared" si="882"/>
        <v>38150</v>
      </c>
      <c r="AC4721" s="108">
        <f t="shared" si="883"/>
        <v>724.85</v>
      </c>
      <c r="AD4721" s="107">
        <f t="shared" si="884"/>
        <v>2.2222222222222223E-2</v>
      </c>
      <c r="AE4721" s="106">
        <f t="shared" si="885"/>
        <v>16.10777777777778</v>
      </c>
      <c r="AF4721" s="105">
        <f t="shared" si="886"/>
        <v>64.431111111111164</v>
      </c>
      <c r="AG4721" s="105">
        <f t="shared" si="887"/>
        <v>698.56888888888886</v>
      </c>
    </row>
    <row r="4722" spans="1:33" s="88" customFormat="1" x14ac:dyDescent="0.35">
      <c r="A4722" s="21">
        <v>10141103</v>
      </c>
      <c r="B4722" s="115" t="s">
        <v>1665</v>
      </c>
      <c r="C4722" s="115" t="s">
        <v>710</v>
      </c>
      <c r="D4722" s="176" t="s">
        <v>5523</v>
      </c>
      <c r="E4722" s="114" t="str">
        <f t="shared" si="877"/>
        <v>TRANSFORMADOR MARCA: LICHINGA PTS1051</v>
      </c>
      <c r="F4722" s="115"/>
      <c r="G4722" s="178" t="s">
        <v>158</v>
      </c>
      <c r="H4722" s="178" t="s">
        <v>158</v>
      </c>
      <c r="I4722" s="206" t="s">
        <v>5522</v>
      </c>
      <c r="J4722" s="21"/>
      <c r="K4722" s="205" t="s">
        <v>5521</v>
      </c>
      <c r="L4722" s="135" t="s">
        <v>5520</v>
      </c>
      <c r="M4722" s="200">
        <v>50</v>
      </c>
      <c r="N4722" s="162" t="s">
        <v>19</v>
      </c>
      <c r="O4722" s="115" t="s">
        <v>362</v>
      </c>
      <c r="P4722" s="62">
        <v>3</v>
      </c>
      <c r="Q4722" s="21">
        <v>2014</v>
      </c>
      <c r="R4722" s="21"/>
      <c r="S4722" s="21"/>
      <c r="T4722" s="116">
        <v>643</v>
      </c>
      <c r="U4722" s="111">
        <v>45</v>
      </c>
      <c r="V4722" s="113">
        <f t="shared" si="878"/>
        <v>602.27666666666664</v>
      </c>
      <c r="W4722" s="113">
        <f t="shared" si="879"/>
        <v>40.723333333333358</v>
      </c>
      <c r="X4722" s="112">
        <f t="shared" si="880"/>
        <v>40723.333333333358</v>
      </c>
      <c r="Y4722" s="111"/>
      <c r="Z4722" s="110">
        <f t="shared" si="888"/>
        <v>42</v>
      </c>
      <c r="AA4722" s="109">
        <f t="shared" si="881"/>
        <v>32.15</v>
      </c>
      <c r="AB4722" s="109">
        <f t="shared" si="882"/>
        <v>32150</v>
      </c>
      <c r="AC4722" s="108">
        <f t="shared" si="883"/>
        <v>610.85</v>
      </c>
      <c r="AD4722" s="107">
        <f t="shared" si="884"/>
        <v>2.2222222222222223E-2</v>
      </c>
      <c r="AE4722" s="106">
        <f t="shared" si="885"/>
        <v>13.574444444444445</v>
      </c>
      <c r="AF4722" s="105">
        <f t="shared" si="886"/>
        <v>54.297777777777803</v>
      </c>
      <c r="AG4722" s="105">
        <f t="shared" si="887"/>
        <v>588.70222222222219</v>
      </c>
    </row>
    <row r="4723" spans="1:33" s="88" customFormat="1" x14ac:dyDescent="0.35">
      <c r="A4723" s="21">
        <v>10141103</v>
      </c>
      <c r="B4723" s="198" t="s">
        <v>1665</v>
      </c>
      <c r="C4723" s="115" t="s">
        <v>710</v>
      </c>
      <c r="D4723" s="191" t="s">
        <v>6268</v>
      </c>
      <c r="E4723" s="114" t="str">
        <f t="shared" si="877"/>
        <v>TRANSFORMADOR MARCA: LICHINGA EG PTS4001</v>
      </c>
      <c r="F4723" s="115"/>
      <c r="G4723" s="178" t="s">
        <v>158</v>
      </c>
      <c r="H4723" s="121" t="s">
        <v>5451</v>
      </c>
      <c r="I4723" s="176" t="s">
        <v>6267</v>
      </c>
      <c r="J4723" s="21"/>
      <c r="K4723" s="135" t="s">
        <v>6266</v>
      </c>
      <c r="L4723" s="135" t="s">
        <v>6265</v>
      </c>
      <c r="M4723" s="199">
        <v>200</v>
      </c>
      <c r="N4723" s="162" t="s">
        <v>19</v>
      </c>
      <c r="O4723" s="115" t="s">
        <v>362</v>
      </c>
      <c r="P4723" s="115">
        <v>3</v>
      </c>
      <c r="Q4723" s="21">
        <v>2014</v>
      </c>
      <c r="R4723" s="21"/>
      <c r="S4723" s="21"/>
      <c r="T4723" s="116">
        <v>991</v>
      </c>
      <c r="U4723" s="111">
        <v>45</v>
      </c>
      <c r="V4723" s="113">
        <f t="shared" si="878"/>
        <v>928.23666666666668</v>
      </c>
      <c r="W4723" s="113">
        <f t="shared" si="879"/>
        <v>62.763333333333321</v>
      </c>
      <c r="X4723" s="112">
        <f t="shared" si="880"/>
        <v>62763.333333333321</v>
      </c>
      <c r="Y4723" s="111"/>
      <c r="Z4723" s="110">
        <f t="shared" si="888"/>
        <v>42</v>
      </c>
      <c r="AA4723" s="109">
        <f t="shared" si="881"/>
        <v>49.550000000000004</v>
      </c>
      <c r="AB4723" s="109">
        <f t="shared" si="882"/>
        <v>49550.000000000007</v>
      </c>
      <c r="AC4723" s="108">
        <f t="shared" si="883"/>
        <v>941.45</v>
      </c>
      <c r="AD4723" s="107">
        <f t="shared" si="884"/>
        <v>2.2222222222222223E-2</v>
      </c>
      <c r="AE4723" s="106">
        <f t="shared" si="885"/>
        <v>20.921111111111113</v>
      </c>
      <c r="AF4723" s="105">
        <f t="shared" si="886"/>
        <v>83.684444444444438</v>
      </c>
      <c r="AG4723" s="105">
        <f t="shared" si="887"/>
        <v>907.31555555555553</v>
      </c>
    </row>
    <row r="4724" spans="1:33" s="88" customFormat="1" x14ac:dyDescent="0.35">
      <c r="A4724" s="21">
        <v>10141103</v>
      </c>
      <c r="B4724" s="198" t="s">
        <v>1665</v>
      </c>
      <c r="C4724" s="115" t="s">
        <v>710</v>
      </c>
      <c r="D4724" s="191" t="s">
        <v>5518</v>
      </c>
      <c r="E4724" s="114" t="str">
        <f t="shared" si="877"/>
        <v>TRANSFORMADOR MARCA: LICHINGA EG PTS4002</v>
      </c>
      <c r="F4724" s="115"/>
      <c r="G4724" s="178" t="s">
        <v>158</v>
      </c>
      <c r="H4724" s="121" t="s">
        <v>5451</v>
      </c>
      <c r="I4724" s="176" t="s">
        <v>5517</v>
      </c>
      <c r="J4724" s="21"/>
      <c r="K4724" s="135" t="s">
        <v>5516</v>
      </c>
      <c r="L4724" s="135" t="s">
        <v>5515</v>
      </c>
      <c r="M4724" s="199">
        <v>250</v>
      </c>
      <c r="N4724" s="162" t="s">
        <v>19</v>
      </c>
      <c r="O4724" s="115" t="s">
        <v>362</v>
      </c>
      <c r="P4724" s="115">
        <v>3</v>
      </c>
      <c r="Q4724" s="21">
        <v>2014</v>
      </c>
      <c r="R4724" s="21"/>
      <c r="S4724" s="21"/>
      <c r="T4724" s="116">
        <v>991</v>
      </c>
      <c r="U4724" s="111">
        <v>45</v>
      </c>
      <c r="V4724" s="113">
        <f t="shared" si="878"/>
        <v>928.23666666666668</v>
      </c>
      <c r="W4724" s="113">
        <f t="shared" si="879"/>
        <v>62.763333333333321</v>
      </c>
      <c r="X4724" s="112">
        <f t="shared" si="880"/>
        <v>62763.333333333321</v>
      </c>
      <c r="Y4724" s="111"/>
      <c r="Z4724" s="110">
        <f t="shared" si="888"/>
        <v>42</v>
      </c>
      <c r="AA4724" s="109">
        <f t="shared" si="881"/>
        <v>49.550000000000004</v>
      </c>
      <c r="AB4724" s="109">
        <f t="shared" si="882"/>
        <v>49550.000000000007</v>
      </c>
      <c r="AC4724" s="108">
        <f t="shared" si="883"/>
        <v>941.45</v>
      </c>
      <c r="AD4724" s="107">
        <f t="shared" si="884"/>
        <v>2.2222222222222223E-2</v>
      </c>
      <c r="AE4724" s="106">
        <f t="shared" si="885"/>
        <v>20.921111111111113</v>
      </c>
      <c r="AF4724" s="105">
        <f t="shared" si="886"/>
        <v>83.684444444444438</v>
      </c>
      <c r="AG4724" s="105">
        <f t="shared" si="887"/>
        <v>907.31555555555553</v>
      </c>
    </row>
    <row r="4725" spans="1:33" s="88" customFormat="1" x14ac:dyDescent="0.35">
      <c r="A4725" s="21">
        <v>10141103</v>
      </c>
      <c r="B4725" s="198" t="s">
        <v>1665</v>
      </c>
      <c r="C4725" s="115" t="s">
        <v>710</v>
      </c>
      <c r="D4725" s="191" t="s">
        <v>5514</v>
      </c>
      <c r="E4725" s="114" t="str">
        <f t="shared" si="877"/>
        <v>TRANSFORMADOR MARCA: LICHINGA EG PTS4003</v>
      </c>
      <c r="F4725" s="115"/>
      <c r="G4725" s="178" t="s">
        <v>158</v>
      </c>
      <c r="H4725" s="121" t="s">
        <v>5451</v>
      </c>
      <c r="I4725" s="176" t="s">
        <v>5513</v>
      </c>
      <c r="J4725" s="21"/>
      <c r="K4725" s="135" t="s">
        <v>5512</v>
      </c>
      <c r="L4725" s="135" t="s">
        <v>5511</v>
      </c>
      <c r="M4725" s="199">
        <v>250</v>
      </c>
      <c r="N4725" s="162" t="s">
        <v>19</v>
      </c>
      <c r="O4725" s="115" t="s">
        <v>362</v>
      </c>
      <c r="P4725" s="115">
        <v>3</v>
      </c>
      <c r="Q4725" s="21">
        <v>2014</v>
      </c>
      <c r="R4725" s="21"/>
      <c r="S4725" s="21"/>
      <c r="T4725" s="116">
        <v>991</v>
      </c>
      <c r="U4725" s="111">
        <v>45</v>
      </c>
      <c r="V4725" s="113">
        <f t="shared" si="878"/>
        <v>928.23666666666668</v>
      </c>
      <c r="W4725" s="113">
        <f t="shared" si="879"/>
        <v>62.763333333333321</v>
      </c>
      <c r="X4725" s="112">
        <f t="shared" si="880"/>
        <v>62763.333333333321</v>
      </c>
      <c r="Y4725" s="111"/>
      <c r="Z4725" s="110">
        <f t="shared" si="888"/>
        <v>42</v>
      </c>
      <c r="AA4725" s="109">
        <f t="shared" si="881"/>
        <v>49.550000000000004</v>
      </c>
      <c r="AB4725" s="109">
        <f t="shared" si="882"/>
        <v>49550.000000000007</v>
      </c>
      <c r="AC4725" s="108">
        <f t="shared" si="883"/>
        <v>941.45</v>
      </c>
      <c r="AD4725" s="107">
        <f t="shared" si="884"/>
        <v>2.2222222222222223E-2</v>
      </c>
      <c r="AE4725" s="106">
        <f t="shared" si="885"/>
        <v>20.921111111111113</v>
      </c>
      <c r="AF4725" s="105">
        <f t="shared" si="886"/>
        <v>83.684444444444438</v>
      </c>
      <c r="AG4725" s="105">
        <f t="shared" si="887"/>
        <v>907.31555555555553</v>
      </c>
    </row>
    <row r="4726" spans="1:33" s="88" customFormat="1" x14ac:dyDescent="0.35">
      <c r="A4726" s="21">
        <v>10141103</v>
      </c>
      <c r="B4726" s="198" t="s">
        <v>1665</v>
      </c>
      <c r="C4726" s="115" t="s">
        <v>710</v>
      </c>
      <c r="D4726" s="191" t="s">
        <v>5508</v>
      </c>
      <c r="E4726" s="114" t="str">
        <f t="shared" si="877"/>
        <v>TRANSFORMADOR MARCA: LICHINGA EG PTS4004</v>
      </c>
      <c r="F4726" s="115"/>
      <c r="G4726" s="178" t="s">
        <v>158</v>
      </c>
      <c r="H4726" s="121" t="s">
        <v>5451</v>
      </c>
      <c r="I4726" s="176" t="s">
        <v>5507</v>
      </c>
      <c r="J4726" s="21"/>
      <c r="K4726" s="135" t="s">
        <v>5506</v>
      </c>
      <c r="L4726" s="135" t="s">
        <v>5505</v>
      </c>
      <c r="M4726" s="199">
        <v>32</v>
      </c>
      <c r="N4726" s="162" t="s">
        <v>19</v>
      </c>
      <c r="O4726" s="115" t="s">
        <v>362</v>
      </c>
      <c r="P4726" s="115">
        <v>3</v>
      </c>
      <c r="Q4726" s="21">
        <v>2014</v>
      </c>
      <c r="R4726" s="21"/>
      <c r="S4726" s="21"/>
      <c r="T4726" s="116">
        <v>643</v>
      </c>
      <c r="U4726" s="111">
        <v>45</v>
      </c>
      <c r="V4726" s="113">
        <f t="shared" si="878"/>
        <v>602.27666666666664</v>
      </c>
      <c r="W4726" s="113">
        <f t="shared" si="879"/>
        <v>40.723333333333358</v>
      </c>
      <c r="X4726" s="112">
        <f t="shared" si="880"/>
        <v>40723.333333333358</v>
      </c>
      <c r="Y4726" s="111"/>
      <c r="Z4726" s="110">
        <f t="shared" si="888"/>
        <v>42</v>
      </c>
      <c r="AA4726" s="109">
        <f t="shared" si="881"/>
        <v>32.15</v>
      </c>
      <c r="AB4726" s="109">
        <f t="shared" si="882"/>
        <v>32150</v>
      </c>
      <c r="AC4726" s="108">
        <f t="shared" si="883"/>
        <v>610.85</v>
      </c>
      <c r="AD4726" s="107">
        <f t="shared" si="884"/>
        <v>2.2222222222222223E-2</v>
      </c>
      <c r="AE4726" s="106">
        <f t="shared" si="885"/>
        <v>13.574444444444445</v>
      </c>
      <c r="AF4726" s="105">
        <f t="shared" si="886"/>
        <v>54.297777777777803</v>
      </c>
      <c r="AG4726" s="105">
        <f t="shared" si="887"/>
        <v>588.70222222222219</v>
      </c>
    </row>
    <row r="4727" spans="1:33" s="88" customFormat="1" x14ac:dyDescent="0.35">
      <c r="A4727" s="21">
        <v>10141103</v>
      </c>
      <c r="B4727" s="198" t="s">
        <v>1665</v>
      </c>
      <c r="C4727" s="115" t="s">
        <v>710</v>
      </c>
      <c r="D4727" s="191" t="s">
        <v>5504</v>
      </c>
      <c r="E4727" s="114" t="str">
        <f t="shared" si="877"/>
        <v>TRANSFORMADOR MARCA: LICHINGA EG PTS4005</v>
      </c>
      <c r="F4727" s="115"/>
      <c r="G4727" s="178" t="s">
        <v>158</v>
      </c>
      <c r="H4727" s="121" t="s">
        <v>5451</v>
      </c>
      <c r="I4727" s="176" t="s">
        <v>5503</v>
      </c>
      <c r="J4727" s="21"/>
      <c r="K4727" s="135" t="s">
        <v>5502</v>
      </c>
      <c r="L4727" s="135" t="s">
        <v>5501</v>
      </c>
      <c r="M4727" s="199">
        <v>50</v>
      </c>
      <c r="N4727" s="162" t="s">
        <v>19</v>
      </c>
      <c r="O4727" s="115" t="s">
        <v>362</v>
      </c>
      <c r="P4727" s="115">
        <v>3</v>
      </c>
      <c r="Q4727" s="21">
        <v>2014</v>
      </c>
      <c r="R4727" s="21"/>
      <c r="S4727" s="21"/>
      <c r="T4727" s="116">
        <v>643</v>
      </c>
      <c r="U4727" s="111">
        <v>45</v>
      </c>
      <c r="V4727" s="113">
        <f t="shared" si="878"/>
        <v>602.27666666666664</v>
      </c>
      <c r="W4727" s="113">
        <f t="shared" si="879"/>
        <v>40.723333333333358</v>
      </c>
      <c r="X4727" s="112">
        <f t="shared" si="880"/>
        <v>40723.333333333358</v>
      </c>
      <c r="Y4727" s="111"/>
      <c r="Z4727" s="110">
        <f t="shared" si="888"/>
        <v>42</v>
      </c>
      <c r="AA4727" s="109">
        <f t="shared" si="881"/>
        <v>32.15</v>
      </c>
      <c r="AB4727" s="109">
        <f t="shared" si="882"/>
        <v>32150</v>
      </c>
      <c r="AC4727" s="108">
        <f t="shared" si="883"/>
        <v>610.85</v>
      </c>
      <c r="AD4727" s="107">
        <f t="shared" si="884"/>
        <v>2.2222222222222223E-2</v>
      </c>
      <c r="AE4727" s="106">
        <f t="shared" si="885"/>
        <v>13.574444444444445</v>
      </c>
      <c r="AF4727" s="105">
        <f t="shared" si="886"/>
        <v>54.297777777777803</v>
      </c>
      <c r="AG4727" s="105">
        <f t="shared" si="887"/>
        <v>588.70222222222219</v>
      </c>
    </row>
    <row r="4728" spans="1:33" s="88" customFormat="1" x14ac:dyDescent="0.35">
      <c r="A4728" s="21">
        <v>10141103</v>
      </c>
      <c r="B4728" s="198" t="s">
        <v>1665</v>
      </c>
      <c r="C4728" s="115" t="s">
        <v>710</v>
      </c>
      <c r="D4728" s="191" t="s">
        <v>5500</v>
      </c>
      <c r="E4728" s="114" t="str">
        <f t="shared" si="877"/>
        <v>TRANSFORMADOR MARCA: LICHINGA EG PTS4006</v>
      </c>
      <c r="F4728" s="115"/>
      <c r="G4728" s="178" t="s">
        <v>158</v>
      </c>
      <c r="H4728" s="121" t="s">
        <v>5451</v>
      </c>
      <c r="I4728" s="176" t="s">
        <v>5499</v>
      </c>
      <c r="J4728" s="21"/>
      <c r="K4728" s="135" t="s">
        <v>5498</v>
      </c>
      <c r="L4728" s="135" t="s">
        <v>5497</v>
      </c>
      <c r="M4728" s="199">
        <v>250</v>
      </c>
      <c r="N4728" s="162" t="s">
        <v>19</v>
      </c>
      <c r="O4728" s="115" t="s">
        <v>362</v>
      </c>
      <c r="P4728" s="115">
        <v>3</v>
      </c>
      <c r="Q4728" s="21">
        <v>2014</v>
      </c>
      <c r="R4728" s="21"/>
      <c r="S4728" s="21"/>
      <c r="T4728" s="116">
        <v>991</v>
      </c>
      <c r="U4728" s="111">
        <v>45</v>
      </c>
      <c r="V4728" s="113">
        <f t="shared" si="878"/>
        <v>928.23666666666668</v>
      </c>
      <c r="W4728" s="113">
        <f t="shared" si="879"/>
        <v>62.763333333333321</v>
      </c>
      <c r="X4728" s="112">
        <f t="shared" si="880"/>
        <v>62763.333333333321</v>
      </c>
      <c r="Y4728" s="111"/>
      <c r="Z4728" s="110">
        <f t="shared" si="888"/>
        <v>42</v>
      </c>
      <c r="AA4728" s="109">
        <f t="shared" si="881"/>
        <v>49.550000000000004</v>
      </c>
      <c r="AB4728" s="109">
        <f t="shared" si="882"/>
        <v>49550.000000000007</v>
      </c>
      <c r="AC4728" s="108">
        <f t="shared" si="883"/>
        <v>941.45</v>
      </c>
      <c r="AD4728" s="107">
        <f t="shared" si="884"/>
        <v>2.2222222222222223E-2</v>
      </c>
      <c r="AE4728" s="106">
        <f t="shared" si="885"/>
        <v>20.921111111111113</v>
      </c>
      <c r="AF4728" s="105">
        <f t="shared" si="886"/>
        <v>83.684444444444438</v>
      </c>
      <c r="AG4728" s="105">
        <f t="shared" si="887"/>
        <v>907.31555555555553</v>
      </c>
    </row>
    <row r="4729" spans="1:33" s="88" customFormat="1" x14ac:dyDescent="0.35">
      <c r="A4729" s="21">
        <v>10141103</v>
      </c>
      <c r="B4729" s="198" t="s">
        <v>1665</v>
      </c>
      <c r="C4729" s="115" t="s">
        <v>710</v>
      </c>
      <c r="D4729" s="191" t="s">
        <v>5496</v>
      </c>
      <c r="E4729" s="114" t="str">
        <f t="shared" si="877"/>
        <v>TRANSFORMADOR MARCA: LICHINGA EG PTS4008</v>
      </c>
      <c r="F4729" s="115"/>
      <c r="G4729" s="178" t="s">
        <v>158</v>
      </c>
      <c r="H4729" s="121" t="s">
        <v>5451</v>
      </c>
      <c r="I4729" s="176" t="s">
        <v>5495</v>
      </c>
      <c r="J4729" s="21"/>
      <c r="K4729" s="135" t="s">
        <v>5494</v>
      </c>
      <c r="L4729" s="135" t="s">
        <v>5493</v>
      </c>
      <c r="M4729" s="199">
        <v>200</v>
      </c>
      <c r="N4729" s="162" t="s">
        <v>19</v>
      </c>
      <c r="O4729" s="115" t="s">
        <v>362</v>
      </c>
      <c r="P4729" s="115">
        <v>3</v>
      </c>
      <c r="Q4729" s="21">
        <v>2014</v>
      </c>
      <c r="R4729" s="21"/>
      <c r="S4729" s="21"/>
      <c r="T4729" s="116">
        <v>991</v>
      </c>
      <c r="U4729" s="111">
        <v>45</v>
      </c>
      <c r="V4729" s="113">
        <f t="shared" si="878"/>
        <v>928.23666666666668</v>
      </c>
      <c r="W4729" s="113">
        <f t="shared" si="879"/>
        <v>62.763333333333321</v>
      </c>
      <c r="X4729" s="112">
        <f t="shared" si="880"/>
        <v>62763.333333333321</v>
      </c>
      <c r="Y4729" s="111"/>
      <c r="Z4729" s="110">
        <f t="shared" si="888"/>
        <v>42</v>
      </c>
      <c r="AA4729" s="109">
        <f t="shared" si="881"/>
        <v>49.550000000000004</v>
      </c>
      <c r="AB4729" s="109">
        <f t="shared" si="882"/>
        <v>49550.000000000007</v>
      </c>
      <c r="AC4729" s="108">
        <f t="shared" si="883"/>
        <v>941.45</v>
      </c>
      <c r="AD4729" s="107">
        <f t="shared" si="884"/>
        <v>2.2222222222222223E-2</v>
      </c>
      <c r="AE4729" s="106">
        <f t="shared" si="885"/>
        <v>20.921111111111113</v>
      </c>
      <c r="AF4729" s="105">
        <f t="shared" si="886"/>
        <v>83.684444444444438</v>
      </c>
      <c r="AG4729" s="105">
        <f t="shared" si="887"/>
        <v>907.31555555555553</v>
      </c>
    </row>
    <row r="4730" spans="1:33" s="88" customFormat="1" x14ac:dyDescent="0.35">
      <c r="A4730" s="21">
        <v>10141103</v>
      </c>
      <c r="B4730" s="198" t="s">
        <v>1665</v>
      </c>
      <c r="C4730" s="115" t="s">
        <v>710</v>
      </c>
      <c r="D4730" s="191" t="s">
        <v>5492</v>
      </c>
      <c r="E4730" s="114" t="str">
        <f t="shared" si="877"/>
        <v>TRANSFORMADOR MARCA: LICHINGA EG PTS4009</v>
      </c>
      <c r="F4730" s="115"/>
      <c r="G4730" s="178" t="s">
        <v>158</v>
      </c>
      <c r="H4730" s="121" t="s">
        <v>5451</v>
      </c>
      <c r="I4730" s="176" t="s">
        <v>5491</v>
      </c>
      <c r="J4730" s="21"/>
      <c r="K4730" s="135" t="s">
        <v>5490</v>
      </c>
      <c r="L4730" s="135" t="s">
        <v>5489</v>
      </c>
      <c r="M4730" s="199">
        <v>50</v>
      </c>
      <c r="N4730" s="162" t="s">
        <v>19</v>
      </c>
      <c r="O4730" s="115" t="s">
        <v>362</v>
      </c>
      <c r="P4730" s="115">
        <v>3</v>
      </c>
      <c r="Q4730" s="21">
        <v>2014</v>
      </c>
      <c r="R4730" s="21"/>
      <c r="S4730" s="21"/>
      <c r="T4730" s="116">
        <v>643</v>
      </c>
      <c r="U4730" s="111">
        <v>45</v>
      </c>
      <c r="V4730" s="113">
        <f t="shared" si="878"/>
        <v>602.27666666666664</v>
      </c>
      <c r="W4730" s="113">
        <f t="shared" si="879"/>
        <v>40.723333333333358</v>
      </c>
      <c r="X4730" s="112">
        <f t="shared" si="880"/>
        <v>40723.333333333358</v>
      </c>
      <c r="Y4730" s="111"/>
      <c r="Z4730" s="110">
        <f t="shared" si="888"/>
        <v>42</v>
      </c>
      <c r="AA4730" s="109">
        <f t="shared" si="881"/>
        <v>32.15</v>
      </c>
      <c r="AB4730" s="109">
        <f t="shared" si="882"/>
        <v>32150</v>
      </c>
      <c r="AC4730" s="108">
        <f t="shared" si="883"/>
        <v>610.85</v>
      </c>
      <c r="AD4730" s="107">
        <f t="shared" si="884"/>
        <v>2.2222222222222223E-2</v>
      </c>
      <c r="AE4730" s="106">
        <f t="shared" si="885"/>
        <v>13.574444444444445</v>
      </c>
      <c r="AF4730" s="105">
        <f t="shared" si="886"/>
        <v>54.297777777777803</v>
      </c>
      <c r="AG4730" s="105">
        <f t="shared" si="887"/>
        <v>588.70222222222219</v>
      </c>
    </row>
    <row r="4731" spans="1:33" s="88" customFormat="1" x14ac:dyDescent="0.35">
      <c r="A4731" s="21">
        <v>10141103</v>
      </c>
      <c r="B4731" s="198" t="s">
        <v>1665</v>
      </c>
      <c r="C4731" s="115" t="s">
        <v>710</v>
      </c>
      <c r="D4731" s="191" t="s">
        <v>5488</v>
      </c>
      <c r="E4731" s="114" t="str">
        <f t="shared" si="877"/>
        <v>TRANSFORMADOR MARCA: LICHINGA EG PTS4010</v>
      </c>
      <c r="F4731" s="115"/>
      <c r="G4731" s="178" t="s">
        <v>158</v>
      </c>
      <c r="H4731" s="121" t="s">
        <v>5451</v>
      </c>
      <c r="I4731" s="176" t="s">
        <v>5477</v>
      </c>
      <c r="J4731" s="21"/>
      <c r="K4731" s="135" t="s">
        <v>5487</v>
      </c>
      <c r="L4731" s="135" t="s">
        <v>5486</v>
      </c>
      <c r="M4731" s="199">
        <v>160</v>
      </c>
      <c r="N4731" s="162" t="s">
        <v>19</v>
      </c>
      <c r="O4731" s="115" t="s">
        <v>362</v>
      </c>
      <c r="P4731" s="115">
        <v>3</v>
      </c>
      <c r="Q4731" s="21">
        <v>2014</v>
      </c>
      <c r="R4731" s="21"/>
      <c r="S4731" s="21"/>
      <c r="T4731" s="116">
        <v>991</v>
      </c>
      <c r="U4731" s="111">
        <v>45</v>
      </c>
      <c r="V4731" s="113">
        <f t="shared" si="878"/>
        <v>928.23666666666668</v>
      </c>
      <c r="W4731" s="113">
        <f t="shared" si="879"/>
        <v>62.763333333333321</v>
      </c>
      <c r="X4731" s="112">
        <f t="shared" si="880"/>
        <v>62763.333333333321</v>
      </c>
      <c r="Y4731" s="111"/>
      <c r="Z4731" s="110">
        <f t="shared" si="888"/>
        <v>42</v>
      </c>
      <c r="AA4731" s="109">
        <f t="shared" si="881"/>
        <v>49.550000000000004</v>
      </c>
      <c r="AB4731" s="109">
        <f t="shared" si="882"/>
        <v>49550.000000000007</v>
      </c>
      <c r="AC4731" s="108">
        <f t="shared" si="883"/>
        <v>941.45</v>
      </c>
      <c r="AD4731" s="107">
        <f t="shared" si="884"/>
        <v>2.2222222222222223E-2</v>
      </c>
      <c r="AE4731" s="106">
        <f t="shared" si="885"/>
        <v>20.921111111111113</v>
      </c>
      <c r="AF4731" s="105">
        <f t="shared" si="886"/>
        <v>83.684444444444438</v>
      </c>
      <c r="AG4731" s="105">
        <f t="shared" si="887"/>
        <v>907.31555555555553</v>
      </c>
    </row>
    <row r="4732" spans="1:33" s="88" customFormat="1" x14ac:dyDescent="0.35">
      <c r="A4732" s="21">
        <v>10141103</v>
      </c>
      <c r="B4732" s="198" t="s">
        <v>1665</v>
      </c>
      <c r="C4732" s="115" t="s">
        <v>710</v>
      </c>
      <c r="D4732" s="191" t="s">
        <v>5483</v>
      </c>
      <c r="E4732" s="114" t="str">
        <f t="shared" si="877"/>
        <v>TRANSFORMADOR MARCA: LICHINGA EG PTS13000</v>
      </c>
      <c r="F4732" s="115"/>
      <c r="G4732" s="178" t="s">
        <v>158</v>
      </c>
      <c r="H4732" s="121" t="s">
        <v>5451</v>
      </c>
      <c r="I4732" s="176" t="s">
        <v>5482</v>
      </c>
      <c r="J4732" s="21"/>
      <c r="K4732" s="135" t="s">
        <v>5481</v>
      </c>
      <c r="L4732" s="135" t="s">
        <v>5480</v>
      </c>
      <c r="M4732" s="21">
        <v>100</v>
      </c>
      <c r="N4732" s="162" t="s">
        <v>19</v>
      </c>
      <c r="O4732" s="115" t="s">
        <v>362</v>
      </c>
      <c r="P4732" s="115">
        <v>3</v>
      </c>
      <c r="Q4732" s="21">
        <v>2014</v>
      </c>
      <c r="R4732" s="21"/>
      <c r="S4732" s="21"/>
      <c r="T4732" s="116">
        <v>763</v>
      </c>
      <c r="U4732" s="111">
        <v>45</v>
      </c>
      <c r="V4732" s="113">
        <f t="shared" si="878"/>
        <v>714.67666666666662</v>
      </c>
      <c r="W4732" s="113">
        <f t="shared" si="879"/>
        <v>48.32333333333338</v>
      </c>
      <c r="X4732" s="112">
        <f t="shared" si="880"/>
        <v>48323.333333333379</v>
      </c>
      <c r="Y4732" s="111"/>
      <c r="Z4732" s="110">
        <f t="shared" si="888"/>
        <v>42</v>
      </c>
      <c r="AA4732" s="109">
        <f t="shared" si="881"/>
        <v>38.15</v>
      </c>
      <c r="AB4732" s="109">
        <f t="shared" si="882"/>
        <v>38150</v>
      </c>
      <c r="AC4732" s="108">
        <f t="shared" si="883"/>
        <v>724.85</v>
      </c>
      <c r="AD4732" s="107">
        <f t="shared" si="884"/>
        <v>2.2222222222222223E-2</v>
      </c>
      <c r="AE4732" s="106">
        <f t="shared" si="885"/>
        <v>16.10777777777778</v>
      </c>
      <c r="AF4732" s="105">
        <f t="shared" si="886"/>
        <v>64.431111111111164</v>
      </c>
      <c r="AG4732" s="105">
        <f t="shared" si="887"/>
        <v>698.56888888888886</v>
      </c>
    </row>
    <row r="4733" spans="1:33" s="88" customFormat="1" x14ac:dyDescent="0.35">
      <c r="A4733" s="21">
        <v>10141103</v>
      </c>
      <c r="B4733" s="198" t="s">
        <v>1665</v>
      </c>
      <c r="C4733" s="115" t="s">
        <v>710</v>
      </c>
      <c r="D4733" s="191" t="s">
        <v>5478</v>
      </c>
      <c r="E4733" s="114" t="str">
        <f t="shared" si="877"/>
        <v>TRANSFORMADOR MARCA: LICHINGA EG PTS13001</v>
      </c>
      <c r="F4733" s="115"/>
      <c r="G4733" s="178" t="s">
        <v>158</v>
      </c>
      <c r="H4733" s="121" t="s">
        <v>5451</v>
      </c>
      <c r="I4733" s="176" t="s">
        <v>5477</v>
      </c>
      <c r="J4733" s="21"/>
      <c r="K4733" s="135" t="s">
        <v>5476</v>
      </c>
      <c r="L4733" s="135" t="s">
        <v>5475</v>
      </c>
      <c r="M4733" s="21">
        <v>50</v>
      </c>
      <c r="N4733" s="162" t="s">
        <v>19</v>
      </c>
      <c r="O4733" s="115" t="s">
        <v>362</v>
      </c>
      <c r="P4733" s="115">
        <v>3</v>
      </c>
      <c r="Q4733" s="21">
        <v>2014</v>
      </c>
      <c r="R4733" s="21"/>
      <c r="S4733" s="21"/>
      <c r="T4733" s="116">
        <v>643</v>
      </c>
      <c r="U4733" s="111">
        <v>45</v>
      </c>
      <c r="V4733" s="113">
        <f t="shared" si="878"/>
        <v>602.27666666666664</v>
      </c>
      <c r="W4733" s="113">
        <f t="shared" si="879"/>
        <v>40.723333333333358</v>
      </c>
      <c r="X4733" s="112">
        <f t="shared" si="880"/>
        <v>40723.333333333358</v>
      </c>
      <c r="Y4733" s="111"/>
      <c r="Z4733" s="110">
        <f t="shared" si="888"/>
        <v>42</v>
      </c>
      <c r="AA4733" s="109">
        <f t="shared" si="881"/>
        <v>32.15</v>
      </c>
      <c r="AB4733" s="109">
        <f t="shared" si="882"/>
        <v>32150</v>
      </c>
      <c r="AC4733" s="108">
        <f t="shared" si="883"/>
        <v>610.85</v>
      </c>
      <c r="AD4733" s="107">
        <f t="shared" si="884"/>
        <v>2.2222222222222223E-2</v>
      </c>
      <c r="AE4733" s="106">
        <f t="shared" si="885"/>
        <v>13.574444444444445</v>
      </c>
      <c r="AF4733" s="105">
        <f t="shared" si="886"/>
        <v>54.297777777777803</v>
      </c>
      <c r="AG4733" s="105">
        <f t="shared" si="887"/>
        <v>588.70222222222219</v>
      </c>
    </row>
    <row r="4734" spans="1:33" s="88" customFormat="1" x14ac:dyDescent="0.35">
      <c r="A4734" s="21">
        <v>10141103</v>
      </c>
      <c r="B4734" s="198" t="s">
        <v>1665</v>
      </c>
      <c r="C4734" s="115" t="s">
        <v>710</v>
      </c>
      <c r="D4734" s="191" t="s">
        <v>5474</v>
      </c>
      <c r="E4734" s="114" t="str">
        <f t="shared" si="877"/>
        <v>TRANSFORMADOR MARCA: LICHINGA EG PTS13002</v>
      </c>
      <c r="F4734" s="115"/>
      <c r="G4734" s="178" t="s">
        <v>158</v>
      </c>
      <c r="H4734" s="121" t="s">
        <v>5451</v>
      </c>
      <c r="I4734" s="176" t="s">
        <v>5473</v>
      </c>
      <c r="J4734" s="21"/>
      <c r="K4734" s="135" t="s">
        <v>5472</v>
      </c>
      <c r="L4734" s="135" t="s">
        <v>5471</v>
      </c>
      <c r="M4734" s="21">
        <v>200</v>
      </c>
      <c r="N4734" s="162" t="s">
        <v>19</v>
      </c>
      <c r="O4734" s="115" t="s">
        <v>362</v>
      </c>
      <c r="P4734" s="115">
        <v>3</v>
      </c>
      <c r="Q4734" s="21">
        <v>2014</v>
      </c>
      <c r="R4734" s="21"/>
      <c r="S4734" s="21"/>
      <c r="T4734" s="116">
        <v>991</v>
      </c>
      <c r="U4734" s="111">
        <v>45</v>
      </c>
      <c r="V4734" s="113">
        <f t="shared" si="878"/>
        <v>928.23666666666668</v>
      </c>
      <c r="W4734" s="113">
        <f t="shared" si="879"/>
        <v>62.763333333333321</v>
      </c>
      <c r="X4734" s="112">
        <f t="shared" si="880"/>
        <v>62763.333333333321</v>
      </c>
      <c r="Y4734" s="111"/>
      <c r="Z4734" s="110">
        <f t="shared" si="888"/>
        <v>42</v>
      </c>
      <c r="AA4734" s="109">
        <f t="shared" si="881"/>
        <v>49.550000000000004</v>
      </c>
      <c r="AB4734" s="109">
        <f t="shared" si="882"/>
        <v>49550.000000000007</v>
      </c>
      <c r="AC4734" s="108">
        <f t="shared" si="883"/>
        <v>941.45</v>
      </c>
      <c r="AD4734" s="107">
        <f t="shared" si="884"/>
        <v>2.2222222222222223E-2</v>
      </c>
      <c r="AE4734" s="106">
        <f t="shared" si="885"/>
        <v>20.921111111111113</v>
      </c>
      <c r="AF4734" s="105">
        <f t="shared" si="886"/>
        <v>83.684444444444438</v>
      </c>
      <c r="AG4734" s="105">
        <f t="shared" si="887"/>
        <v>907.31555555555553</v>
      </c>
    </row>
    <row r="4735" spans="1:33" s="88" customFormat="1" x14ac:dyDescent="0.35">
      <c r="A4735" s="21">
        <v>10141103</v>
      </c>
      <c r="B4735" s="198" t="s">
        <v>1665</v>
      </c>
      <c r="C4735" s="115" t="s">
        <v>710</v>
      </c>
      <c r="D4735" s="191" t="s">
        <v>5470</v>
      </c>
      <c r="E4735" s="114" t="str">
        <f t="shared" si="877"/>
        <v>TRANSFORMADOR MARCA: LICHINGA EG PTS13003</v>
      </c>
      <c r="F4735" s="115"/>
      <c r="G4735" s="178" t="s">
        <v>158</v>
      </c>
      <c r="H4735" s="121" t="s">
        <v>5451</v>
      </c>
      <c r="I4735" s="176" t="s">
        <v>5469</v>
      </c>
      <c r="J4735" s="21"/>
      <c r="K4735" s="135" t="s">
        <v>5468</v>
      </c>
      <c r="L4735" s="135" t="s">
        <v>5467</v>
      </c>
      <c r="M4735" s="21">
        <v>50</v>
      </c>
      <c r="N4735" s="162" t="s">
        <v>19</v>
      </c>
      <c r="O4735" s="115" t="s">
        <v>362</v>
      </c>
      <c r="P4735" s="115">
        <v>3</v>
      </c>
      <c r="Q4735" s="21">
        <v>2014</v>
      </c>
      <c r="R4735" s="21"/>
      <c r="S4735" s="21"/>
      <c r="T4735" s="116">
        <v>643</v>
      </c>
      <c r="U4735" s="111">
        <v>45</v>
      </c>
      <c r="V4735" s="113">
        <f t="shared" si="878"/>
        <v>602.27666666666664</v>
      </c>
      <c r="W4735" s="113">
        <f t="shared" si="879"/>
        <v>40.723333333333358</v>
      </c>
      <c r="X4735" s="112">
        <f t="shared" si="880"/>
        <v>40723.333333333358</v>
      </c>
      <c r="Y4735" s="111"/>
      <c r="Z4735" s="110">
        <f t="shared" si="888"/>
        <v>42</v>
      </c>
      <c r="AA4735" s="109">
        <f t="shared" si="881"/>
        <v>32.15</v>
      </c>
      <c r="AB4735" s="109">
        <f t="shared" si="882"/>
        <v>32150</v>
      </c>
      <c r="AC4735" s="108">
        <f t="shared" si="883"/>
        <v>610.85</v>
      </c>
      <c r="AD4735" s="107">
        <f t="shared" si="884"/>
        <v>2.2222222222222223E-2</v>
      </c>
      <c r="AE4735" s="106">
        <f t="shared" si="885"/>
        <v>13.574444444444445</v>
      </c>
      <c r="AF4735" s="105">
        <f t="shared" si="886"/>
        <v>54.297777777777803</v>
      </c>
      <c r="AG4735" s="105">
        <f t="shared" si="887"/>
        <v>588.70222222222219</v>
      </c>
    </row>
    <row r="4736" spans="1:33" s="88" customFormat="1" x14ac:dyDescent="0.35">
      <c r="A4736" s="21">
        <v>10141103</v>
      </c>
      <c r="B4736" s="198" t="s">
        <v>1665</v>
      </c>
      <c r="C4736" s="115" t="s">
        <v>710</v>
      </c>
      <c r="D4736" s="191" t="s">
        <v>5466</v>
      </c>
      <c r="E4736" s="114" t="str">
        <f t="shared" si="877"/>
        <v>TRANSFORMADOR MARCA: LICHINGA EG PTS13004</v>
      </c>
      <c r="F4736" s="115"/>
      <c r="G4736" s="178" t="s">
        <v>158</v>
      </c>
      <c r="H4736" s="121" t="s">
        <v>5451</v>
      </c>
      <c r="I4736" s="176" t="s">
        <v>5465</v>
      </c>
      <c r="J4736" s="21"/>
      <c r="K4736" s="135" t="s">
        <v>5464</v>
      </c>
      <c r="L4736" s="135" t="s">
        <v>5463</v>
      </c>
      <c r="M4736" s="21">
        <v>50</v>
      </c>
      <c r="N4736" s="162" t="s">
        <v>19</v>
      </c>
      <c r="O4736" s="115" t="s">
        <v>362</v>
      </c>
      <c r="P4736" s="115">
        <v>3</v>
      </c>
      <c r="Q4736" s="21">
        <v>2014</v>
      </c>
      <c r="R4736" s="21"/>
      <c r="S4736" s="21"/>
      <c r="T4736" s="116">
        <v>643</v>
      </c>
      <c r="U4736" s="111">
        <v>45</v>
      </c>
      <c r="V4736" s="113">
        <f t="shared" si="878"/>
        <v>602.27666666666664</v>
      </c>
      <c r="W4736" s="113">
        <f t="shared" si="879"/>
        <v>40.723333333333358</v>
      </c>
      <c r="X4736" s="112">
        <f t="shared" si="880"/>
        <v>40723.333333333358</v>
      </c>
      <c r="Y4736" s="111"/>
      <c r="Z4736" s="110">
        <f t="shared" si="888"/>
        <v>42</v>
      </c>
      <c r="AA4736" s="109">
        <f t="shared" si="881"/>
        <v>32.15</v>
      </c>
      <c r="AB4736" s="109">
        <f t="shared" si="882"/>
        <v>32150</v>
      </c>
      <c r="AC4736" s="108">
        <f t="shared" si="883"/>
        <v>610.85</v>
      </c>
      <c r="AD4736" s="107">
        <f t="shared" si="884"/>
        <v>2.2222222222222223E-2</v>
      </c>
      <c r="AE4736" s="106">
        <f t="shared" si="885"/>
        <v>13.574444444444445</v>
      </c>
      <c r="AF4736" s="105">
        <f t="shared" si="886"/>
        <v>54.297777777777803</v>
      </c>
      <c r="AG4736" s="105">
        <f t="shared" si="887"/>
        <v>588.70222222222219</v>
      </c>
    </row>
    <row r="4737" spans="1:33" s="88" customFormat="1" x14ac:dyDescent="0.35">
      <c r="A4737" s="21">
        <v>10141103</v>
      </c>
      <c r="B4737" s="198" t="s">
        <v>1665</v>
      </c>
      <c r="C4737" s="115" t="s">
        <v>710</v>
      </c>
      <c r="D4737" s="191" t="s">
        <v>5462</v>
      </c>
      <c r="E4737" s="114" t="str">
        <f t="shared" si="877"/>
        <v>TRANSFORMADOR MARCA: LICHINGA EG PTS13005</v>
      </c>
      <c r="F4737" s="115"/>
      <c r="G4737" s="178" t="s">
        <v>158</v>
      </c>
      <c r="H4737" s="121" t="s">
        <v>5451</v>
      </c>
      <c r="I4737" s="176" t="s">
        <v>5461</v>
      </c>
      <c r="J4737" s="21"/>
      <c r="K4737" s="135" t="s">
        <v>5460</v>
      </c>
      <c r="L4737" s="135" t="s">
        <v>5459</v>
      </c>
      <c r="M4737" s="21">
        <v>50</v>
      </c>
      <c r="N4737" s="162" t="s">
        <v>19</v>
      </c>
      <c r="O4737" s="115" t="s">
        <v>362</v>
      </c>
      <c r="P4737" s="115">
        <v>3</v>
      </c>
      <c r="Q4737" s="21">
        <v>2014</v>
      </c>
      <c r="R4737" s="21"/>
      <c r="S4737" s="21"/>
      <c r="T4737" s="116">
        <v>643</v>
      </c>
      <c r="U4737" s="111">
        <v>45</v>
      </c>
      <c r="V4737" s="113">
        <f t="shared" si="878"/>
        <v>602.27666666666664</v>
      </c>
      <c r="W4737" s="113">
        <f t="shared" si="879"/>
        <v>40.723333333333358</v>
      </c>
      <c r="X4737" s="112">
        <f t="shared" si="880"/>
        <v>40723.333333333358</v>
      </c>
      <c r="Y4737" s="111"/>
      <c r="Z4737" s="110">
        <f t="shared" si="888"/>
        <v>42</v>
      </c>
      <c r="AA4737" s="109">
        <f t="shared" si="881"/>
        <v>32.15</v>
      </c>
      <c r="AB4737" s="109">
        <f t="shared" si="882"/>
        <v>32150</v>
      </c>
      <c r="AC4737" s="108">
        <f t="shared" si="883"/>
        <v>610.85</v>
      </c>
      <c r="AD4737" s="107">
        <f t="shared" si="884"/>
        <v>2.2222222222222223E-2</v>
      </c>
      <c r="AE4737" s="106">
        <f t="shared" si="885"/>
        <v>13.574444444444445</v>
      </c>
      <c r="AF4737" s="105">
        <f t="shared" si="886"/>
        <v>54.297777777777803</v>
      </c>
      <c r="AG4737" s="105">
        <f t="shared" si="887"/>
        <v>588.70222222222219</v>
      </c>
    </row>
    <row r="4738" spans="1:33" s="88" customFormat="1" x14ac:dyDescent="0.35">
      <c r="A4738" s="21">
        <v>10141103</v>
      </c>
      <c r="B4738" s="198" t="s">
        <v>1665</v>
      </c>
      <c r="C4738" s="115" t="s">
        <v>710</v>
      </c>
      <c r="D4738" s="191" t="s">
        <v>5457</v>
      </c>
      <c r="E4738" s="114" t="str">
        <f t="shared" ref="E4738:E4801" si="889">+CONCATENATE(C4738," ","MARCA:",R4738," ",G4738," ",D4738,)</f>
        <v>TRANSFORMADOR MARCA: LICHINGA EG PTS13006</v>
      </c>
      <c r="F4738" s="115"/>
      <c r="G4738" s="178" t="s">
        <v>158</v>
      </c>
      <c r="H4738" s="121" t="s">
        <v>5451</v>
      </c>
      <c r="I4738" s="176" t="s">
        <v>5456</v>
      </c>
      <c r="J4738" s="21"/>
      <c r="K4738" s="135" t="s">
        <v>5455</v>
      </c>
      <c r="L4738" s="135" t="s">
        <v>5454</v>
      </c>
      <c r="M4738" s="21">
        <v>100</v>
      </c>
      <c r="N4738" s="162" t="s">
        <v>19</v>
      </c>
      <c r="O4738" s="115" t="s">
        <v>362</v>
      </c>
      <c r="P4738" s="115">
        <v>3</v>
      </c>
      <c r="Q4738" s="21">
        <v>2014</v>
      </c>
      <c r="R4738" s="21"/>
      <c r="S4738" s="21"/>
      <c r="T4738" s="116">
        <v>763</v>
      </c>
      <c r="U4738" s="111">
        <v>45</v>
      </c>
      <c r="V4738" s="113">
        <f t="shared" ref="V4738:V4801" si="890">((Z4738/U4738)*(T4738-AA4738))+AA4738</f>
        <v>714.67666666666662</v>
      </c>
      <c r="W4738" s="113">
        <f t="shared" ref="W4738:W4801" si="891">+T4738-V4738</f>
        <v>48.32333333333338</v>
      </c>
      <c r="X4738" s="112">
        <f t="shared" ref="X4738:X4801" si="892">+W4738*1000</f>
        <v>48323.333333333379</v>
      </c>
      <c r="Y4738" s="111"/>
      <c r="Z4738" s="110">
        <f t="shared" si="888"/>
        <v>42</v>
      </c>
      <c r="AA4738" s="109">
        <f t="shared" ref="AA4738:AA4801" si="893">(5/100*T4738)</f>
        <v>38.15</v>
      </c>
      <c r="AB4738" s="109">
        <f t="shared" ref="AB4738:AB4801" si="894">+AA4738*1000</f>
        <v>38150</v>
      </c>
      <c r="AC4738" s="108">
        <f t="shared" ref="AC4738:AC4801" si="895">+T4738-AA4738</f>
        <v>724.85</v>
      </c>
      <c r="AD4738" s="107">
        <f t="shared" ref="AD4738:AD4801" si="896">1/U4738</f>
        <v>2.2222222222222223E-2</v>
      </c>
      <c r="AE4738" s="106">
        <f t="shared" ref="AE4738:AE4801" si="897">+AC4738*AD4738</f>
        <v>16.10777777777778</v>
      </c>
      <c r="AF4738" s="105">
        <f t="shared" ref="AF4738:AF4801" si="898">+T4738-V4738+AE4738</f>
        <v>64.431111111111164</v>
      </c>
      <c r="AG4738" s="105">
        <f t="shared" ref="AG4738:AG4801" si="899">+V4738-AE4738</f>
        <v>698.56888888888886</v>
      </c>
    </row>
    <row r="4739" spans="1:33" s="88" customFormat="1" x14ac:dyDescent="0.35">
      <c r="A4739" s="21">
        <v>10141103</v>
      </c>
      <c r="B4739" s="198" t="s">
        <v>1665</v>
      </c>
      <c r="C4739" s="115" t="s">
        <v>710</v>
      </c>
      <c r="D4739" s="191" t="s">
        <v>5452</v>
      </c>
      <c r="E4739" s="114" t="str">
        <f t="shared" si="889"/>
        <v>TRANSFORMADOR MARCA: LICHINGA EG PTS13007</v>
      </c>
      <c r="F4739" s="115"/>
      <c r="G4739" s="178" t="s">
        <v>158</v>
      </c>
      <c r="H4739" s="121" t="s">
        <v>5451</v>
      </c>
      <c r="I4739" s="176" t="s">
        <v>5450</v>
      </c>
      <c r="J4739" s="21"/>
      <c r="K4739" s="135" t="s">
        <v>5449</v>
      </c>
      <c r="L4739" s="135" t="s">
        <v>5448</v>
      </c>
      <c r="M4739" s="21">
        <v>100</v>
      </c>
      <c r="N4739" s="162" t="s">
        <v>19</v>
      </c>
      <c r="O4739" s="115" t="s">
        <v>362</v>
      </c>
      <c r="P4739" s="115">
        <v>3</v>
      </c>
      <c r="Q4739" s="21">
        <v>2014</v>
      </c>
      <c r="R4739" s="21"/>
      <c r="S4739" s="21"/>
      <c r="T4739" s="116">
        <v>763</v>
      </c>
      <c r="U4739" s="111">
        <v>45</v>
      </c>
      <c r="V4739" s="113">
        <f t="shared" si="890"/>
        <v>714.67666666666662</v>
      </c>
      <c r="W4739" s="113">
        <f t="shared" si="891"/>
        <v>48.32333333333338</v>
      </c>
      <c r="X4739" s="112">
        <f t="shared" si="892"/>
        <v>48323.333333333379</v>
      </c>
      <c r="Y4739" s="111"/>
      <c r="Z4739" s="110">
        <f t="shared" si="888"/>
        <v>42</v>
      </c>
      <c r="AA4739" s="109">
        <f t="shared" si="893"/>
        <v>38.15</v>
      </c>
      <c r="AB4739" s="109">
        <f t="shared" si="894"/>
        <v>38150</v>
      </c>
      <c r="AC4739" s="108">
        <f t="shared" si="895"/>
        <v>724.85</v>
      </c>
      <c r="AD4739" s="107">
        <f t="shared" si="896"/>
        <v>2.2222222222222223E-2</v>
      </c>
      <c r="AE4739" s="106">
        <f t="shared" si="897"/>
        <v>16.10777777777778</v>
      </c>
      <c r="AF4739" s="105">
        <f t="shared" si="898"/>
        <v>64.431111111111164</v>
      </c>
      <c r="AG4739" s="105">
        <f t="shared" si="899"/>
        <v>698.56888888888886</v>
      </c>
    </row>
    <row r="4740" spans="1:33" s="88" customFormat="1" x14ac:dyDescent="0.35">
      <c r="A4740" s="21">
        <v>10141103</v>
      </c>
      <c r="B4740" s="115" t="s">
        <v>1665</v>
      </c>
      <c r="C4740" s="115" t="s">
        <v>710</v>
      </c>
      <c r="D4740" s="115" t="s">
        <v>3755</v>
      </c>
      <c r="E4740" s="114" t="str">
        <f t="shared" si="889"/>
        <v>TRANSFORMADOR MARCA: CUAMBA PTS 24</v>
      </c>
      <c r="F4740" s="115"/>
      <c r="G4740" s="124" t="s">
        <v>179</v>
      </c>
      <c r="H4740" s="124" t="s">
        <v>179</v>
      </c>
      <c r="I4740" s="135" t="s">
        <v>5446</v>
      </c>
      <c r="J4740" s="21"/>
      <c r="K4740" s="115" t="s">
        <v>5445</v>
      </c>
      <c r="L4740" s="115" t="s">
        <v>5444</v>
      </c>
      <c r="M4740" s="21">
        <v>32</v>
      </c>
      <c r="N4740" s="162" t="s">
        <v>19</v>
      </c>
      <c r="O4740" s="115" t="s">
        <v>362</v>
      </c>
      <c r="P4740" s="115">
        <v>3</v>
      </c>
      <c r="Q4740" s="124">
        <v>2014</v>
      </c>
      <c r="R4740" s="21"/>
      <c r="S4740" s="21"/>
      <c r="T4740" s="116">
        <v>643</v>
      </c>
      <c r="U4740" s="111">
        <v>45</v>
      </c>
      <c r="V4740" s="113">
        <f t="shared" si="890"/>
        <v>602.27666666666664</v>
      </c>
      <c r="W4740" s="113">
        <f t="shared" si="891"/>
        <v>40.723333333333358</v>
      </c>
      <c r="X4740" s="112">
        <f t="shared" si="892"/>
        <v>40723.333333333358</v>
      </c>
      <c r="Y4740" s="111"/>
      <c r="Z4740" s="110">
        <f t="shared" si="888"/>
        <v>42</v>
      </c>
      <c r="AA4740" s="109">
        <f t="shared" si="893"/>
        <v>32.15</v>
      </c>
      <c r="AB4740" s="109">
        <f t="shared" si="894"/>
        <v>32150</v>
      </c>
      <c r="AC4740" s="108">
        <f t="shared" si="895"/>
        <v>610.85</v>
      </c>
      <c r="AD4740" s="107">
        <f t="shared" si="896"/>
        <v>2.2222222222222223E-2</v>
      </c>
      <c r="AE4740" s="106">
        <f t="shared" si="897"/>
        <v>13.574444444444445</v>
      </c>
      <c r="AF4740" s="105">
        <f t="shared" si="898"/>
        <v>54.297777777777803</v>
      </c>
      <c r="AG4740" s="105">
        <f t="shared" si="899"/>
        <v>588.70222222222219</v>
      </c>
    </row>
    <row r="4741" spans="1:33" s="88" customFormat="1" x14ac:dyDescent="0.35">
      <c r="A4741" s="21">
        <v>10141103</v>
      </c>
      <c r="B4741" s="115" t="s">
        <v>1665</v>
      </c>
      <c r="C4741" s="115" t="s">
        <v>710</v>
      </c>
      <c r="D4741" s="115" t="s">
        <v>5443</v>
      </c>
      <c r="E4741" s="114" t="str">
        <f t="shared" si="889"/>
        <v>TRANSFORMADOR MARCA: CUAMBA PTS 46</v>
      </c>
      <c r="F4741" s="115"/>
      <c r="G4741" s="124" t="s">
        <v>179</v>
      </c>
      <c r="H4741" s="124" t="s">
        <v>179</v>
      </c>
      <c r="I4741" s="135" t="s">
        <v>5442</v>
      </c>
      <c r="J4741" s="21"/>
      <c r="K4741" s="115" t="s">
        <v>5441</v>
      </c>
      <c r="L4741" s="115" t="s">
        <v>5440</v>
      </c>
      <c r="M4741" s="21">
        <v>50</v>
      </c>
      <c r="N4741" s="162" t="s">
        <v>19</v>
      </c>
      <c r="O4741" s="115" t="s">
        <v>362</v>
      </c>
      <c r="P4741" s="115">
        <v>3</v>
      </c>
      <c r="Q4741" s="124">
        <v>2014</v>
      </c>
      <c r="R4741" s="21"/>
      <c r="S4741" s="21"/>
      <c r="T4741" s="116">
        <v>643</v>
      </c>
      <c r="U4741" s="111">
        <v>45</v>
      </c>
      <c r="V4741" s="113">
        <f t="shared" si="890"/>
        <v>602.27666666666664</v>
      </c>
      <c r="W4741" s="113">
        <f t="shared" si="891"/>
        <v>40.723333333333358</v>
      </c>
      <c r="X4741" s="112">
        <f t="shared" si="892"/>
        <v>40723.333333333358</v>
      </c>
      <c r="Y4741" s="111"/>
      <c r="Z4741" s="110">
        <f t="shared" si="888"/>
        <v>42</v>
      </c>
      <c r="AA4741" s="109">
        <f t="shared" si="893"/>
        <v>32.15</v>
      </c>
      <c r="AB4741" s="109">
        <f t="shared" si="894"/>
        <v>32150</v>
      </c>
      <c r="AC4741" s="108">
        <f t="shared" si="895"/>
        <v>610.85</v>
      </c>
      <c r="AD4741" s="107">
        <f t="shared" si="896"/>
        <v>2.2222222222222223E-2</v>
      </c>
      <c r="AE4741" s="106">
        <f t="shared" si="897"/>
        <v>13.574444444444445</v>
      </c>
      <c r="AF4741" s="105">
        <f t="shared" si="898"/>
        <v>54.297777777777803</v>
      </c>
      <c r="AG4741" s="105">
        <f t="shared" si="899"/>
        <v>588.70222222222219</v>
      </c>
    </row>
    <row r="4742" spans="1:33" s="88" customFormat="1" x14ac:dyDescent="0.35">
      <c r="A4742" s="21">
        <v>10141103</v>
      </c>
      <c r="B4742" s="115" t="s">
        <v>1665</v>
      </c>
      <c r="C4742" s="115" t="s">
        <v>710</v>
      </c>
      <c r="D4742" s="115" t="s">
        <v>5438</v>
      </c>
      <c r="E4742" s="114" t="str">
        <f t="shared" si="889"/>
        <v>TRANSFORMADOR MARCA: CUAMBA PTS 65</v>
      </c>
      <c r="F4742" s="115"/>
      <c r="G4742" s="124" t="s">
        <v>179</v>
      </c>
      <c r="H4742" s="124" t="s">
        <v>179</v>
      </c>
      <c r="I4742" s="135" t="s">
        <v>5437</v>
      </c>
      <c r="J4742" s="21"/>
      <c r="K4742" s="115" t="s">
        <v>5436</v>
      </c>
      <c r="L4742" s="115" t="s">
        <v>5435</v>
      </c>
      <c r="M4742" s="21">
        <v>50</v>
      </c>
      <c r="N4742" s="162" t="s">
        <v>19</v>
      </c>
      <c r="O4742" s="115" t="s">
        <v>362</v>
      </c>
      <c r="P4742" s="115">
        <v>3</v>
      </c>
      <c r="Q4742" s="124">
        <v>2014</v>
      </c>
      <c r="R4742" s="21"/>
      <c r="S4742" s="21"/>
      <c r="T4742" s="116">
        <v>643</v>
      </c>
      <c r="U4742" s="111">
        <v>45</v>
      </c>
      <c r="V4742" s="113">
        <f t="shared" si="890"/>
        <v>602.27666666666664</v>
      </c>
      <c r="W4742" s="113">
        <f t="shared" si="891"/>
        <v>40.723333333333358</v>
      </c>
      <c r="X4742" s="112">
        <f t="shared" si="892"/>
        <v>40723.333333333358</v>
      </c>
      <c r="Y4742" s="111"/>
      <c r="Z4742" s="110">
        <f t="shared" si="888"/>
        <v>42</v>
      </c>
      <c r="AA4742" s="109">
        <f t="shared" si="893"/>
        <v>32.15</v>
      </c>
      <c r="AB4742" s="109">
        <f t="shared" si="894"/>
        <v>32150</v>
      </c>
      <c r="AC4742" s="108">
        <f t="shared" si="895"/>
        <v>610.85</v>
      </c>
      <c r="AD4742" s="107">
        <f t="shared" si="896"/>
        <v>2.2222222222222223E-2</v>
      </c>
      <c r="AE4742" s="106">
        <f t="shared" si="897"/>
        <v>13.574444444444445</v>
      </c>
      <c r="AF4742" s="105">
        <f t="shared" si="898"/>
        <v>54.297777777777803</v>
      </c>
      <c r="AG4742" s="105">
        <f t="shared" si="899"/>
        <v>588.70222222222219</v>
      </c>
    </row>
    <row r="4743" spans="1:33" s="88" customFormat="1" x14ac:dyDescent="0.35">
      <c r="A4743" s="21">
        <v>10141103</v>
      </c>
      <c r="B4743" s="115" t="s">
        <v>1665</v>
      </c>
      <c r="C4743" s="115" t="s">
        <v>710</v>
      </c>
      <c r="D4743" s="115" t="s">
        <v>5434</v>
      </c>
      <c r="E4743" s="114" t="str">
        <f t="shared" si="889"/>
        <v>TRANSFORMADOR MARCA: CUAMBA PTS 67</v>
      </c>
      <c r="F4743" s="115"/>
      <c r="G4743" s="124" t="s">
        <v>179</v>
      </c>
      <c r="H4743" s="124" t="s">
        <v>179</v>
      </c>
      <c r="I4743" s="135" t="s">
        <v>5433</v>
      </c>
      <c r="J4743" s="21"/>
      <c r="K4743" s="115" t="s">
        <v>5432</v>
      </c>
      <c r="L4743" s="115" t="s">
        <v>5431</v>
      </c>
      <c r="M4743" s="21">
        <v>100</v>
      </c>
      <c r="N4743" s="162" t="s">
        <v>19</v>
      </c>
      <c r="O4743" s="115" t="s">
        <v>362</v>
      </c>
      <c r="P4743" s="115">
        <v>3</v>
      </c>
      <c r="Q4743" s="124">
        <v>2014</v>
      </c>
      <c r="R4743" s="21"/>
      <c r="S4743" s="21"/>
      <c r="T4743" s="116">
        <v>763</v>
      </c>
      <c r="U4743" s="111">
        <v>45</v>
      </c>
      <c r="V4743" s="113">
        <f t="shared" si="890"/>
        <v>714.67666666666662</v>
      </c>
      <c r="W4743" s="113">
        <f t="shared" si="891"/>
        <v>48.32333333333338</v>
      </c>
      <c r="X4743" s="112">
        <f t="shared" si="892"/>
        <v>48323.333333333379</v>
      </c>
      <c r="Y4743" s="111"/>
      <c r="Z4743" s="110">
        <f t="shared" si="888"/>
        <v>42</v>
      </c>
      <c r="AA4743" s="109">
        <f t="shared" si="893"/>
        <v>38.15</v>
      </c>
      <c r="AB4743" s="109">
        <f t="shared" si="894"/>
        <v>38150</v>
      </c>
      <c r="AC4743" s="108">
        <f t="shared" si="895"/>
        <v>724.85</v>
      </c>
      <c r="AD4743" s="107">
        <f t="shared" si="896"/>
        <v>2.2222222222222223E-2</v>
      </c>
      <c r="AE4743" s="106">
        <f t="shared" si="897"/>
        <v>16.10777777777778</v>
      </c>
      <c r="AF4743" s="105">
        <f t="shared" si="898"/>
        <v>64.431111111111164</v>
      </c>
      <c r="AG4743" s="105">
        <f t="shared" si="899"/>
        <v>698.56888888888886</v>
      </c>
    </row>
    <row r="4744" spans="1:33" s="88" customFormat="1" x14ac:dyDescent="0.35">
      <c r="A4744" s="21">
        <v>10141103</v>
      </c>
      <c r="B4744" s="115" t="s">
        <v>1665</v>
      </c>
      <c r="C4744" s="115" t="s">
        <v>710</v>
      </c>
      <c r="D4744" s="115" t="s">
        <v>1238</v>
      </c>
      <c r="E4744" s="114" t="str">
        <f t="shared" si="889"/>
        <v>TRANSFORMADOR MARCA: CUAMBA PTS 74</v>
      </c>
      <c r="F4744" s="115"/>
      <c r="G4744" s="124" t="s">
        <v>179</v>
      </c>
      <c r="H4744" s="124" t="s">
        <v>179</v>
      </c>
      <c r="I4744" s="135" t="s">
        <v>5430</v>
      </c>
      <c r="J4744" s="21"/>
      <c r="K4744" s="115" t="s">
        <v>5429</v>
      </c>
      <c r="L4744" s="115" t="s">
        <v>5428</v>
      </c>
      <c r="M4744" s="21">
        <v>50</v>
      </c>
      <c r="N4744" s="162" t="s">
        <v>19</v>
      </c>
      <c r="O4744" s="115" t="s">
        <v>362</v>
      </c>
      <c r="P4744" s="115">
        <v>3</v>
      </c>
      <c r="Q4744" s="124">
        <v>2014</v>
      </c>
      <c r="R4744" s="21"/>
      <c r="S4744" s="21"/>
      <c r="T4744" s="116">
        <v>643</v>
      </c>
      <c r="U4744" s="111">
        <v>45</v>
      </c>
      <c r="V4744" s="113">
        <f t="shared" si="890"/>
        <v>602.27666666666664</v>
      </c>
      <c r="W4744" s="113">
        <f t="shared" si="891"/>
        <v>40.723333333333358</v>
      </c>
      <c r="X4744" s="112">
        <f t="shared" si="892"/>
        <v>40723.333333333358</v>
      </c>
      <c r="Y4744" s="111"/>
      <c r="Z4744" s="110">
        <f t="shared" si="888"/>
        <v>42</v>
      </c>
      <c r="AA4744" s="109">
        <f t="shared" si="893"/>
        <v>32.15</v>
      </c>
      <c r="AB4744" s="109">
        <f t="shared" si="894"/>
        <v>32150</v>
      </c>
      <c r="AC4744" s="108">
        <f t="shared" si="895"/>
        <v>610.85</v>
      </c>
      <c r="AD4744" s="107">
        <f t="shared" si="896"/>
        <v>2.2222222222222223E-2</v>
      </c>
      <c r="AE4744" s="106">
        <f t="shared" si="897"/>
        <v>13.574444444444445</v>
      </c>
      <c r="AF4744" s="105">
        <f t="shared" si="898"/>
        <v>54.297777777777803</v>
      </c>
      <c r="AG4744" s="105">
        <f t="shared" si="899"/>
        <v>588.70222222222219</v>
      </c>
    </row>
    <row r="4745" spans="1:33" s="88" customFormat="1" x14ac:dyDescent="0.35">
      <c r="A4745" s="21">
        <v>10141103</v>
      </c>
      <c r="B4745" s="115" t="s">
        <v>1665</v>
      </c>
      <c r="C4745" s="115" t="s">
        <v>710</v>
      </c>
      <c r="D4745" s="205">
        <v>69</v>
      </c>
      <c r="E4745" s="114" t="str">
        <f t="shared" si="889"/>
        <v>TRANSFORMADOR MARCA: NACALA 69</v>
      </c>
      <c r="F4745" s="115"/>
      <c r="G4745" s="21" t="s">
        <v>195</v>
      </c>
      <c r="H4745" s="124" t="s">
        <v>3284</v>
      </c>
      <c r="I4745" s="205" t="s">
        <v>5425</v>
      </c>
      <c r="J4745" s="21"/>
      <c r="K4745" s="205" t="s">
        <v>5424</v>
      </c>
      <c r="L4745" s="205" t="s">
        <v>5423</v>
      </c>
      <c r="M4745" s="121">
        <v>32</v>
      </c>
      <c r="N4745" s="162" t="s">
        <v>19</v>
      </c>
      <c r="O4745" s="115" t="s">
        <v>362</v>
      </c>
      <c r="P4745" s="115">
        <v>3</v>
      </c>
      <c r="Q4745" s="124">
        <v>2014</v>
      </c>
      <c r="R4745" s="21"/>
      <c r="S4745" s="21"/>
      <c r="T4745" s="116">
        <v>643</v>
      </c>
      <c r="U4745" s="111">
        <v>45</v>
      </c>
      <c r="V4745" s="113">
        <f t="shared" si="890"/>
        <v>602.27666666666664</v>
      </c>
      <c r="W4745" s="113">
        <f t="shared" si="891"/>
        <v>40.723333333333358</v>
      </c>
      <c r="X4745" s="112">
        <f t="shared" si="892"/>
        <v>40723.333333333358</v>
      </c>
      <c r="Y4745" s="111"/>
      <c r="Z4745" s="110">
        <f t="shared" si="888"/>
        <v>42</v>
      </c>
      <c r="AA4745" s="109">
        <f t="shared" si="893"/>
        <v>32.15</v>
      </c>
      <c r="AB4745" s="109">
        <f t="shared" si="894"/>
        <v>32150</v>
      </c>
      <c r="AC4745" s="108">
        <f t="shared" si="895"/>
        <v>610.85</v>
      </c>
      <c r="AD4745" s="107">
        <f t="shared" si="896"/>
        <v>2.2222222222222223E-2</v>
      </c>
      <c r="AE4745" s="106">
        <f t="shared" si="897"/>
        <v>13.574444444444445</v>
      </c>
      <c r="AF4745" s="105">
        <f t="shared" si="898"/>
        <v>54.297777777777803</v>
      </c>
      <c r="AG4745" s="105">
        <f t="shared" si="899"/>
        <v>588.70222222222219</v>
      </c>
    </row>
    <row r="4746" spans="1:33" s="88" customFormat="1" x14ac:dyDescent="0.35">
      <c r="A4746" s="21">
        <v>10141103</v>
      </c>
      <c r="B4746" s="115" t="s">
        <v>1665</v>
      </c>
      <c r="C4746" s="115" t="s">
        <v>710</v>
      </c>
      <c r="D4746" s="205">
        <v>70</v>
      </c>
      <c r="E4746" s="114" t="str">
        <f t="shared" si="889"/>
        <v>TRANSFORMADOR MARCA: NACALA 70</v>
      </c>
      <c r="F4746" s="115"/>
      <c r="G4746" s="21" t="s">
        <v>195</v>
      </c>
      <c r="H4746" s="124" t="s">
        <v>3284</v>
      </c>
      <c r="I4746" s="205" t="s">
        <v>5421</v>
      </c>
      <c r="J4746" s="21"/>
      <c r="K4746" s="205" t="s">
        <v>5420</v>
      </c>
      <c r="L4746" s="205" t="s">
        <v>5419</v>
      </c>
      <c r="M4746" s="121">
        <v>200</v>
      </c>
      <c r="N4746" s="162" t="s">
        <v>19</v>
      </c>
      <c r="O4746" s="115" t="s">
        <v>362</v>
      </c>
      <c r="P4746" s="115">
        <v>3</v>
      </c>
      <c r="Q4746" s="124">
        <v>2014</v>
      </c>
      <c r="R4746" s="21"/>
      <c r="S4746" s="21"/>
      <c r="T4746" s="116">
        <v>991</v>
      </c>
      <c r="U4746" s="111">
        <v>45</v>
      </c>
      <c r="V4746" s="113">
        <f t="shared" si="890"/>
        <v>928.23666666666668</v>
      </c>
      <c r="W4746" s="113">
        <f t="shared" si="891"/>
        <v>62.763333333333321</v>
      </c>
      <c r="X4746" s="112">
        <f t="shared" si="892"/>
        <v>62763.333333333321</v>
      </c>
      <c r="Y4746" s="111"/>
      <c r="Z4746" s="110">
        <f t="shared" si="888"/>
        <v>42</v>
      </c>
      <c r="AA4746" s="109">
        <f t="shared" si="893"/>
        <v>49.550000000000004</v>
      </c>
      <c r="AB4746" s="109">
        <f t="shared" si="894"/>
        <v>49550.000000000007</v>
      </c>
      <c r="AC4746" s="108">
        <f t="shared" si="895"/>
        <v>941.45</v>
      </c>
      <c r="AD4746" s="107">
        <f t="shared" si="896"/>
        <v>2.2222222222222223E-2</v>
      </c>
      <c r="AE4746" s="106">
        <f t="shared" si="897"/>
        <v>20.921111111111113</v>
      </c>
      <c r="AF4746" s="105">
        <f t="shared" si="898"/>
        <v>83.684444444444438</v>
      </c>
      <c r="AG4746" s="105">
        <f t="shared" si="899"/>
        <v>907.31555555555553</v>
      </c>
    </row>
    <row r="4747" spans="1:33" s="88" customFormat="1" x14ac:dyDescent="0.35">
      <c r="A4747" s="21">
        <v>10141103</v>
      </c>
      <c r="B4747" s="115" t="s">
        <v>1665</v>
      </c>
      <c r="C4747" s="115" t="s">
        <v>710</v>
      </c>
      <c r="D4747" s="205">
        <v>71</v>
      </c>
      <c r="E4747" s="114" t="str">
        <f t="shared" si="889"/>
        <v>TRANSFORMADOR MARCA: NACALA 71</v>
      </c>
      <c r="F4747" s="115"/>
      <c r="G4747" s="21" t="s">
        <v>195</v>
      </c>
      <c r="H4747" s="124" t="s">
        <v>3284</v>
      </c>
      <c r="I4747" s="205" t="s">
        <v>681</v>
      </c>
      <c r="J4747" s="21"/>
      <c r="K4747" s="205" t="s">
        <v>5417</v>
      </c>
      <c r="L4747" s="205" t="s">
        <v>5416</v>
      </c>
      <c r="M4747" s="121">
        <v>100</v>
      </c>
      <c r="N4747" s="162" t="s">
        <v>19</v>
      </c>
      <c r="O4747" s="115" t="s">
        <v>362</v>
      </c>
      <c r="P4747" s="115">
        <v>3</v>
      </c>
      <c r="Q4747" s="124">
        <v>2014</v>
      </c>
      <c r="R4747" s="21"/>
      <c r="S4747" s="21"/>
      <c r="T4747" s="116">
        <v>763</v>
      </c>
      <c r="U4747" s="111">
        <v>45</v>
      </c>
      <c r="V4747" s="113">
        <f t="shared" si="890"/>
        <v>714.67666666666662</v>
      </c>
      <c r="W4747" s="113">
        <f t="shared" si="891"/>
        <v>48.32333333333338</v>
      </c>
      <c r="X4747" s="112">
        <f t="shared" si="892"/>
        <v>48323.333333333379</v>
      </c>
      <c r="Y4747" s="111"/>
      <c r="Z4747" s="110">
        <f t="shared" si="888"/>
        <v>42</v>
      </c>
      <c r="AA4747" s="109">
        <f t="shared" si="893"/>
        <v>38.15</v>
      </c>
      <c r="AB4747" s="109">
        <f t="shared" si="894"/>
        <v>38150</v>
      </c>
      <c r="AC4747" s="108">
        <f t="shared" si="895"/>
        <v>724.85</v>
      </c>
      <c r="AD4747" s="107">
        <f t="shared" si="896"/>
        <v>2.2222222222222223E-2</v>
      </c>
      <c r="AE4747" s="106">
        <f t="shared" si="897"/>
        <v>16.10777777777778</v>
      </c>
      <c r="AF4747" s="105">
        <f t="shared" si="898"/>
        <v>64.431111111111164</v>
      </c>
      <c r="AG4747" s="105">
        <f t="shared" si="899"/>
        <v>698.56888888888886</v>
      </c>
    </row>
    <row r="4748" spans="1:33" s="88" customFormat="1" x14ac:dyDescent="0.35">
      <c r="A4748" s="21">
        <v>10141103</v>
      </c>
      <c r="B4748" s="115" t="s">
        <v>1665</v>
      </c>
      <c r="C4748" s="115" t="s">
        <v>710</v>
      </c>
      <c r="D4748" s="205">
        <v>72</v>
      </c>
      <c r="E4748" s="114" t="str">
        <f t="shared" si="889"/>
        <v>TRANSFORMADOR MARCA: NACALA 72</v>
      </c>
      <c r="F4748" s="115"/>
      <c r="G4748" s="21" t="s">
        <v>195</v>
      </c>
      <c r="H4748" s="124" t="s">
        <v>3284</v>
      </c>
      <c r="I4748" s="205" t="s">
        <v>5415</v>
      </c>
      <c r="J4748" s="21"/>
      <c r="K4748" s="205" t="s">
        <v>5414</v>
      </c>
      <c r="L4748" s="205" t="s">
        <v>5413</v>
      </c>
      <c r="M4748" s="121">
        <v>32</v>
      </c>
      <c r="N4748" s="162" t="s">
        <v>19</v>
      </c>
      <c r="O4748" s="115" t="s">
        <v>362</v>
      </c>
      <c r="P4748" s="115">
        <v>3</v>
      </c>
      <c r="Q4748" s="124">
        <v>2014</v>
      </c>
      <c r="R4748" s="21"/>
      <c r="S4748" s="21"/>
      <c r="T4748" s="116">
        <v>643</v>
      </c>
      <c r="U4748" s="111">
        <v>45</v>
      </c>
      <c r="V4748" s="113">
        <f t="shared" si="890"/>
        <v>602.27666666666664</v>
      </c>
      <c r="W4748" s="113">
        <f t="shared" si="891"/>
        <v>40.723333333333358</v>
      </c>
      <c r="X4748" s="112">
        <f t="shared" si="892"/>
        <v>40723.333333333358</v>
      </c>
      <c r="Y4748" s="111"/>
      <c r="Z4748" s="110">
        <f t="shared" si="888"/>
        <v>42</v>
      </c>
      <c r="AA4748" s="109">
        <f t="shared" si="893"/>
        <v>32.15</v>
      </c>
      <c r="AB4748" s="109">
        <f t="shared" si="894"/>
        <v>32150</v>
      </c>
      <c r="AC4748" s="108">
        <f t="shared" si="895"/>
        <v>610.85</v>
      </c>
      <c r="AD4748" s="107">
        <f t="shared" si="896"/>
        <v>2.2222222222222223E-2</v>
      </c>
      <c r="AE4748" s="106">
        <f t="shared" si="897"/>
        <v>13.574444444444445</v>
      </c>
      <c r="AF4748" s="105">
        <f t="shared" si="898"/>
        <v>54.297777777777803</v>
      </c>
      <c r="AG4748" s="105">
        <f t="shared" si="899"/>
        <v>588.70222222222219</v>
      </c>
    </row>
    <row r="4749" spans="1:33" s="88" customFormat="1" x14ac:dyDescent="0.35">
      <c r="A4749" s="21">
        <v>10141103</v>
      </c>
      <c r="B4749" s="115" t="s">
        <v>1665</v>
      </c>
      <c r="C4749" s="115" t="s">
        <v>710</v>
      </c>
      <c r="D4749" s="205">
        <v>73</v>
      </c>
      <c r="E4749" s="114" t="str">
        <f t="shared" si="889"/>
        <v>TRANSFORMADOR MARCA: NACALA 73</v>
      </c>
      <c r="F4749" s="115"/>
      <c r="G4749" s="21" t="s">
        <v>195</v>
      </c>
      <c r="H4749" s="124" t="s">
        <v>3284</v>
      </c>
      <c r="I4749" s="205" t="s">
        <v>5412</v>
      </c>
      <c r="J4749" s="21"/>
      <c r="K4749" s="205" t="s">
        <v>5411</v>
      </c>
      <c r="L4749" s="205" t="s">
        <v>5410</v>
      </c>
      <c r="M4749" s="121">
        <v>315</v>
      </c>
      <c r="N4749" s="162" t="s">
        <v>19</v>
      </c>
      <c r="O4749" s="115" t="s">
        <v>362</v>
      </c>
      <c r="P4749" s="115">
        <v>3</v>
      </c>
      <c r="Q4749" s="124">
        <v>2014</v>
      </c>
      <c r="R4749" s="21"/>
      <c r="S4749" s="21"/>
      <c r="T4749" s="116">
        <v>1039</v>
      </c>
      <c r="U4749" s="111">
        <v>45</v>
      </c>
      <c r="V4749" s="113">
        <f t="shared" si="890"/>
        <v>973.19666666666672</v>
      </c>
      <c r="W4749" s="113">
        <f t="shared" si="891"/>
        <v>65.803333333333285</v>
      </c>
      <c r="X4749" s="112">
        <f t="shared" si="892"/>
        <v>65803.333333333285</v>
      </c>
      <c r="Y4749" s="111"/>
      <c r="Z4749" s="110">
        <f t="shared" si="888"/>
        <v>42</v>
      </c>
      <c r="AA4749" s="109">
        <f t="shared" si="893"/>
        <v>51.95</v>
      </c>
      <c r="AB4749" s="109">
        <f t="shared" si="894"/>
        <v>51950</v>
      </c>
      <c r="AC4749" s="108">
        <f t="shared" si="895"/>
        <v>987.05</v>
      </c>
      <c r="AD4749" s="107">
        <f t="shared" si="896"/>
        <v>2.2222222222222223E-2</v>
      </c>
      <c r="AE4749" s="106">
        <f t="shared" si="897"/>
        <v>21.934444444444445</v>
      </c>
      <c r="AF4749" s="105">
        <f t="shared" si="898"/>
        <v>87.737777777777723</v>
      </c>
      <c r="AG4749" s="105">
        <f t="shared" si="899"/>
        <v>951.26222222222225</v>
      </c>
    </row>
    <row r="4750" spans="1:33" s="88" customFormat="1" x14ac:dyDescent="0.35">
      <c r="A4750" s="21">
        <v>10141103</v>
      </c>
      <c r="B4750" s="115" t="s">
        <v>1665</v>
      </c>
      <c r="C4750" s="115" t="s">
        <v>710</v>
      </c>
      <c r="D4750" s="176" t="s">
        <v>6263</v>
      </c>
      <c r="E4750" s="114" t="str">
        <f t="shared" si="889"/>
        <v>TRANSFORMADOR MARCA:MEGATRON PT67 PT67</v>
      </c>
      <c r="F4750" s="176" t="s">
        <v>6264</v>
      </c>
      <c r="G4750" s="61" t="s">
        <v>6263</v>
      </c>
      <c r="H4750" s="21" t="s">
        <v>3104</v>
      </c>
      <c r="I4750" s="115" t="s">
        <v>530</v>
      </c>
      <c r="J4750" s="57"/>
      <c r="K4750" s="129" t="s">
        <v>6262</v>
      </c>
      <c r="L4750" s="129" t="s">
        <v>6261</v>
      </c>
      <c r="M4750" s="21">
        <v>500</v>
      </c>
      <c r="N4750" s="115">
        <v>22</v>
      </c>
      <c r="O4750" s="115">
        <v>0.4</v>
      </c>
      <c r="P4750" s="115">
        <v>3</v>
      </c>
      <c r="Q4750" s="21">
        <v>2014</v>
      </c>
      <c r="R4750" s="21" t="s">
        <v>6008</v>
      </c>
      <c r="S4750" s="124" t="s">
        <v>6260</v>
      </c>
      <c r="T4750" s="116">
        <v>1016</v>
      </c>
      <c r="U4750" s="111">
        <v>45</v>
      </c>
      <c r="V4750" s="113">
        <f t="shared" si="890"/>
        <v>951.65333333333331</v>
      </c>
      <c r="W4750" s="113">
        <f t="shared" si="891"/>
        <v>64.346666666666692</v>
      </c>
      <c r="X4750" s="112">
        <f t="shared" si="892"/>
        <v>64346.666666666693</v>
      </c>
      <c r="Y4750" s="111"/>
      <c r="Z4750" s="110">
        <f t="shared" si="888"/>
        <v>42</v>
      </c>
      <c r="AA4750" s="109">
        <f t="shared" si="893"/>
        <v>50.800000000000004</v>
      </c>
      <c r="AB4750" s="109">
        <f t="shared" si="894"/>
        <v>50800.000000000007</v>
      </c>
      <c r="AC4750" s="108">
        <f t="shared" si="895"/>
        <v>965.2</v>
      </c>
      <c r="AD4750" s="107">
        <f t="shared" si="896"/>
        <v>2.2222222222222223E-2</v>
      </c>
      <c r="AE4750" s="106">
        <f t="shared" si="897"/>
        <v>21.448888888888892</v>
      </c>
      <c r="AF4750" s="105">
        <f t="shared" si="898"/>
        <v>85.79555555555558</v>
      </c>
      <c r="AG4750" s="105">
        <f t="shared" si="899"/>
        <v>930.20444444444445</v>
      </c>
    </row>
    <row r="4751" spans="1:33" s="88" customFormat="1" x14ac:dyDescent="0.35">
      <c r="A4751" s="21">
        <v>10141103</v>
      </c>
      <c r="B4751" s="115" t="s">
        <v>1665</v>
      </c>
      <c r="C4751" s="115" t="s">
        <v>710</v>
      </c>
      <c r="D4751" s="176" t="s">
        <v>6258</v>
      </c>
      <c r="E4751" s="114" t="str">
        <f t="shared" si="889"/>
        <v>TRANSFORMADOR MARCA:TM PT201 PT201</v>
      </c>
      <c r="F4751" s="176" t="s">
        <v>6259</v>
      </c>
      <c r="G4751" s="61" t="s">
        <v>6258</v>
      </c>
      <c r="H4751" s="21" t="s">
        <v>3104</v>
      </c>
      <c r="I4751" s="115" t="s">
        <v>530</v>
      </c>
      <c r="J4751" s="21"/>
      <c r="K4751" s="135" t="s">
        <v>6257</v>
      </c>
      <c r="L4751" s="135" t="s">
        <v>6256</v>
      </c>
      <c r="M4751" s="21">
        <v>200</v>
      </c>
      <c r="N4751" s="115">
        <v>22</v>
      </c>
      <c r="O4751" s="115">
        <v>0.4</v>
      </c>
      <c r="P4751" s="115">
        <v>3</v>
      </c>
      <c r="Q4751" s="21">
        <v>2014</v>
      </c>
      <c r="R4751" s="21" t="s">
        <v>1769</v>
      </c>
      <c r="S4751" s="21">
        <v>961754</v>
      </c>
      <c r="T4751" s="116">
        <v>572</v>
      </c>
      <c r="U4751" s="111">
        <v>45</v>
      </c>
      <c r="V4751" s="113">
        <f t="shared" si="890"/>
        <v>535.77333333333331</v>
      </c>
      <c r="W4751" s="113">
        <f t="shared" si="891"/>
        <v>36.226666666666688</v>
      </c>
      <c r="X4751" s="112">
        <f t="shared" si="892"/>
        <v>36226.666666666686</v>
      </c>
      <c r="Y4751" s="111"/>
      <c r="Z4751" s="110">
        <f t="shared" si="888"/>
        <v>42</v>
      </c>
      <c r="AA4751" s="109">
        <f t="shared" si="893"/>
        <v>28.6</v>
      </c>
      <c r="AB4751" s="109">
        <f t="shared" si="894"/>
        <v>28600</v>
      </c>
      <c r="AC4751" s="108">
        <f t="shared" si="895"/>
        <v>543.4</v>
      </c>
      <c r="AD4751" s="107">
        <f t="shared" si="896"/>
        <v>2.2222222222222223E-2</v>
      </c>
      <c r="AE4751" s="106">
        <f t="shared" si="897"/>
        <v>12.075555555555555</v>
      </c>
      <c r="AF4751" s="105">
        <f t="shared" si="898"/>
        <v>48.302222222222241</v>
      </c>
      <c r="AG4751" s="105">
        <f t="shared" si="899"/>
        <v>523.69777777777779</v>
      </c>
    </row>
    <row r="4752" spans="1:33" s="88" customFormat="1" x14ac:dyDescent="0.35">
      <c r="A4752" s="21">
        <v>10141103</v>
      </c>
      <c r="B4752" s="115" t="s">
        <v>1665</v>
      </c>
      <c r="C4752" s="115" t="s">
        <v>710</v>
      </c>
      <c r="D4752" s="176" t="s">
        <v>6254</v>
      </c>
      <c r="E4752" s="114" t="str">
        <f t="shared" si="889"/>
        <v>TRANSFORMADOR MARCA:TM PT227A PT227A</v>
      </c>
      <c r="F4752" s="176" t="s">
        <v>6255</v>
      </c>
      <c r="G4752" s="61" t="s">
        <v>6254</v>
      </c>
      <c r="H4752" s="21" t="s">
        <v>3104</v>
      </c>
      <c r="I4752" s="115" t="s">
        <v>530</v>
      </c>
      <c r="J4752" s="21"/>
      <c r="K4752" s="135">
        <v>695197.7</v>
      </c>
      <c r="L4752" s="135">
        <v>7804930</v>
      </c>
      <c r="M4752" s="61">
        <v>200</v>
      </c>
      <c r="N4752" s="176">
        <v>22</v>
      </c>
      <c r="O4752" s="115">
        <v>0.4</v>
      </c>
      <c r="P4752" s="115">
        <v>3</v>
      </c>
      <c r="Q4752" s="124">
        <v>2014</v>
      </c>
      <c r="R4752" s="124" t="s">
        <v>1769</v>
      </c>
      <c r="S4752" s="124">
        <v>961754</v>
      </c>
      <c r="T4752" s="116">
        <v>572</v>
      </c>
      <c r="U4752" s="111">
        <v>45</v>
      </c>
      <c r="V4752" s="113">
        <f t="shared" si="890"/>
        <v>535.77333333333331</v>
      </c>
      <c r="W4752" s="113">
        <f t="shared" si="891"/>
        <v>36.226666666666688</v>
      </c>
      <c r="X4752" s="112">
        <f t="shared" si="892"/>
        <v>36226.666666666686</v>
      </c>
      <c r="Y4752" s="111"/>
      <c r="Z4752" s="110">
        <f t="shared" si="888"/>
        <v>42</v>
      </c>
      <c r="AA4752" s="109">
        <f t="shared" si="893"/>
        <v>28.6</v>
      </c>
      <c r="AB4752" s="109">
        <f t="shared" si="894"/>
        <v>28600</v>
      </c>
      <c r="AC4752" s="108">
        <f t="shared" si="895"/>
        <v>543.4</v>
      </c>
      <c r="AD4752" s="107">
        <f t="shared" si="896"/>
        <v>2.2222222222222223E-2</v>
      </c>
      <c r="AE4752" s="106">
        <f t="shared" si="897"/>
        <v>12.075555555555555</v>
      </c>
      <c r="AF4752" s="105">
        <f t="shared" si="898"/>
        <v>48.302222222222241</v>
      </c>
      <c r="AG4752" s="105">
        <f t="shared" si="899"/>
        <v>523.69777777777779</v>
      </c>
    </row>
    <row r="4753" spans="1:33" s="88" customFormat="1" x14ac:dyDescent="0.35">
      <c r="A4753" s="21">
        <v>10141103</v>
      </c>
      <c r="B4753" s="115" t="s">
        <v>1665</v>
      </c>
      <c r="C4753" s="115" t="s">
        <v>710</v>
      </c>
      <c r="D4753" s="115" t="s">
        <v>6252</v>
      </c>
      <c r="E4753" s="114" t="str">
        <f t="shared" si="889"/>
        <v>TRANSFORMADOR MARCA:T.M. PT245 PT245</v>
      </c>
      <c r="F4753" s="115" t="s">
        <v>6253</v>
      </c>
      <c r="G4753" s="21" t="s">
        <v>6252</v>
      </c>
      <c r="H4753" s="21" t="s">
        <v>3104</v>
      </c>
      <c r="I4753" s="115" t="s">
        <v>530</v>
      </c>
      <c r="J4753" s="57"/>
      <c r="K4753" s="135">
        <v>695920.4</v>
      </c>
      <c r="L4753" s="135">
        <v>7809346.5</v>
      </c>
      <c r="M4753" s="21">
        <v>160</v>
      </c>
      <c r="N4753" s="115">
        <v>22</v>
      </c>
      <c r="O4753" s="115">
        <v>0.4</v>
      </c>
      <c r="P4753" s="115">
        <v>3</v>
      </c>
      <c r="Q4753" s="57">
        <v>2014</v>
      </c>
      <c r="R4753" s="57" t="s">
        <v>5231</v>
      </c>
      <c r="S4753" s="57">
        <v>961748</v>
      </c>
      <c r="T4753" s="116">
        <v>572</v>
      </c>
      <c r="U4753" s="111">
        <v>45</v>
      </c>
      <c r="V4753" s="113">
        <f t="shared" si="890"/>
        <v>535.77333333333331</v>
      </c>
      <c r="W4753" s="113">
        <f t="shared" si="891"/>
        <v>36.226666666666688</v>
      </c>
      <c r="X4753" s="112">
        <f t="shared" si="892"/>
        <v>36226.666666666686</v>
      </c>
      <c r="Y4753" s="111"/>
      <c r="Z4753" s="110">
        <f t="shared" si="888"/>
        <v>42</v>
      </c>
      <c r="AA4753" s="109">
        <f t="shared" si="893"/>
        <v>28.6</v>
      </c>
      <c r="AB4753" s="109">
        <f t="shared" si="894"/>
        <v>28600</v>
      </c>
      <c r="AC4753" s="108">
        <f t="shared" si="895"/>
        <v>543.4</v>
      </c>
      <c r="AD4753" s="107">
        <f t="shared" si="896"/>
        <v>2.2222222222222223E-2</v>
      </c>
      <c r="AE4753" s="106">
        <f t="shared" si="897"/>
        <v>12.075555555555555</v>
      </c>
      <c r="AF4753" s="105">
        <f t="shared" si="898"/>
        <v>48.302222222222241</v>
      </c>
      <c r="AG4753" s="105">
        <f t="shared" si="899"/>
        <v>523.69777777777779</v>
      </c>
    </row>
    <row r="4754" spans="1:33" s="88" customFormat="1" x14ac:dyDescent="0.35">
      <c r="A4754" s="21">
        <v>10141103</v>
      </c>
      <c r="B4754" s="115" t="s">
        <v>1665</v>
      </c>
      <c r="C4754" s="115" t="s">
        <v>710</v>
      </c>
      <c r="D4754" s="115" t="s">
        <v>6250</v>
      </c>
      <c r="E4754" s="114" t="str">
        <f t="shared" si="889"/>
        <v>TRANSFORMADOR MARCA:TM PT291 PT291</v>
      </c>
      <c r="F4754" s="115" t="s">
        <v>6251</v>
      </c>
      <c r="G4754" s="21" t="s">
        <v>6250</v>
      </c>
      <c r="H4754" s="21" t="s">
        <v>3104</v>
      </c>
      <c r="I4754" s="115" t="s">
        <v>530</v>
      </c>
      <c r="J4754" s="21"/>
      <c r="K4754" s="140" t="s">
        <v>6219</v>
      </c>
      <c r="L4754" s="140" t="s">
        <v>6218</v>
      </c>
      <c r="M4754" s="21">
        <v>160</v>
      </c>
      <c r="N4754" s="115">
        <v>22</v>
      </c>
      <c r="O4754" s="115">
        <v>0.4</v>
      </c>
      <c r="P4754" s="115">
        <v>3</v>
      </c>
      <c r="Q4754" s="124">
        <v>2014</v>
      </c>
      <c r="R4754" s="124" t="s">
        <v>1769</v>
      </c>
      <c r="S4754" s="124">
        <v>961750</v>
      </c>
      <c r="T4754" s="116">
        <v>572</v>
      </c>
      <c r="U4754" s="111">
        <v>45</v>
      </c>
      <c r="V4754" s="113">
        <f t="shared" si="890"/>
        <v>535.77333333333331</v>
      </c>
      <c r="W4754" s="113">
        <f t="shared" si="891"/>
        <v>36.226666666666688</v>
      </c>
      <c r="X4754" s="112">
        <f t="shared" si="892"/>
        <v>36226.666666666686</v>
      </c>
      <c r="Y4754" s="111"/>
      <c r="Z4754" s="110">
        <f t="shared" si="888"/>
        <v>42</v>
      </c>
      <c r="AA4754" s="109">
        <f t="shared" si="893"/>
        <v>28.6</v>
      </c>
      <c r="AB4754" s="109">
        <f t="shared" si="894"/>
        <v>28600</v>
      </c>
      <c r="AC4754" s="108">
        <f t="shared" si="895"/>
        <v>543.4</v>
      </c>
      <c r="AD4754" s="107">
        <f t="shared" si="896"/>
        <v>2.2222222222222223E-2</v>
      </c>
      <c r="AE4754" s="106">
        <f t="shared" si="897"/>
        <v>12.075555555555555</v>
      </c>
      <c r="AF4754" s="105">
        <f t="shared" si="898"/>
        <v>48.302222222222241</v>
      </c>
      <c r="AG4754" s="105">
        <f t="shared" si="899"/>
        <v>523.69777777777779</v>
      </c>
    </row>
    <row r="4755" spans="1:33" s="88" customFormat="1" x14ac:dyDescent="0.35">
      <c r="A4755" s="21">
        <v>10141103</v>
      </c>
      <c r="B4755" s="115" t="s">
        <v>1665</v>
      </c>
      <c r="C4755" s="115" t="s">
        <v>710</v>
      </c>
      <c r="D4755" s="115" t="s">
        <v>6248</v>
      </c>
      <c r="E4755" s="114" t="str">
        <f t="shared" si="889"/>
        <v>TRANSFORMADOR MARCA:SABS PT303 PT303</v>
      </c>
      <c r="F4755" s="115" t="s">
        <v>6249</v>
      </c>
      <c r="G4755" s="21" t="s">
        <v>6248</v>
      </c>
      <c r="H4755" s="21" t="s">
        <v>3104</v>
      </c>
      <c r="I4755" s="115" t="s">
        <v>530</v>
      </c>
      <c r="J4755" s="21"/>
      <c r="K4755" s="135">
        <v>692719.1</v>
      </c>
      <c r="L4755" s="135">
        <v>7815666</v>
      </c>
      <c r="M4755" s="21">
        <v>160</v>
      </c>
      <c r="N4755" s="115">
        <v>22</v>
      </c>
      <c r="O4755" s="115">
        <v>0.4</v>
      </c>
      <c r="P4755" s="115">
        <v>3</v>
      </c>
      <c r="Q4755" s="124">
        <v>2014</v>
      </c>
      <c r="R4755" s="124" t="s">
        <v>5263</v>
      </c>
      <c r="S4755" s="124">
        <v>1140901</v>
      </c>
      <c r="T4755" s="116">
        <v>572</v>
      </c>
      <c r="U4755" s="111">
        <v>45</v>
      </c>
      <c r="V4755" s="113">
        <f t="shared" si="890"/>
        <v>535.77333333333331</v>
      </c>
      <c r="W4755" s="113">
        <f t="shared" si="891"/>
        <v>36.226666666666688</v>
      </c>
      <c r="X4755" s="112">
        <f t="shared" si="892"/>
        <v>36226.666666666686</v>
      </c>
      <c r="Y4755" s="111"/>
      <c r="Z4755" s="110">
        <f t="shared" si="888"/>
        <v>42</v>
      </c>
      <c r="AA4755" s="109">
        <f t="shared" si="893"/>
        <v>28.6</v>
      </c>
      <c r="AB4755" s="109">
        <f t="shared" si="894"/>
        <v>28600</v>
      </c>
      <c r="AC4755" s="108">
        <f t="shared" si="895"/>
        <v>543.4</v>
      </c>
      <c r="AD4755" s="107">
        <f t="shared" si="896"/>
        <v>2.2222222222222223E-2</v>
      </c>
      <c r="AE4755" s="106">
        <f t="shared" si="897"/>
        <v>12.075555555555555</v>
      </c>
      <c r="AF4755" s="105">
        <f t="shared" si="898"/>
        <v>48.302222222222241</v>
      </c>
      <c r="AG4755" s="105">
        <f t="shared" si="899"/>
        <v>523.69777777777779</v>
      </c>
    </row>
    <row r="4756" spans="1:33" s="88" customFormat="1" x14ac:dyDescent="0.35">
      <c r="A4756" s="21">
        <v>10141103</v>
      </c>
      <c r="B4756" s="115" t="s">
        <v>1665</v>
      </c>
      <c r="C4756" s="115" t="s">
        <v>710</v>
      </c>
      <c r="D4756" s="115" t="s">
        <v>6246</v>
      </c>
      <c r="E4756" s="114" t="str">
        <f t="shared" si="889"/>
        <v>TRANSFORMADOR MARCA:TRANSFORMCO PT304 PT304</v>
      </c>
      <c r="F4756" s="115" t="s">
        <v>6247</v>
      </c>
      <c r="G4756" s="21" t="s">
        <v>6246</v>
      </c>
      <c r="H4756" s="21" t="s">
        <v>3104</v>
      </c>
      <c r="I4756" s="115" t="s">
        <v>530</v>
      </c>
      <c r="J4756" s="21"/>
      <c r="K4756" s="135" t="s">
        <v>6245</v>
      </c>
      <c r="L4756" s="135" t="s">
        <v>6244</v>
      </c>
      <c r="M4756" s="21">
        <v>100</v>
      </c>
      <c r="N4756" s="115">
        <v>22</v>
      </c>
      <c r="O4756" s="115">
        <v>0.4</v>
      </c>
      <c r="P4756" s="115">
        <v>3</v>
      </c>
      <c r="Q4756" s="124">
        <v>2014</v>
      </c>
      <c r="R4756" s="124" t="s">
        <v>1599</v>
      </c>
      <c r="S4756" s="124">
        <v>1140705</v>
      </c>
      <c r="T4756" s="116">
        <v>445</v>
      </c>
      <c r="U4756" s="111">
        <v>45</v>
      </c>
      <c r="V4756" s="113">
        <f t="shared" si="890"/>
        <v>416.81666666666666</v>
      </c>
      <c r="W4756" s="113">
        <f t="shared" si="891"/>
        <v>28.183333333333337</v>
      </c>
      <c r="X4756" s="112">
        <f t="shared" si="892"/>
        <v>28183.333333333336</v>
      </c>
      <c r="Y4756" s="111"/>
      <c r="Z4756" s="110">
        <f t="shared" si="888"/>
        <v>42</v>
      </c>
      <c r="AA4756" s="109">
        <f t="shared" si="893"/>
        <v>22.25</v>
      </c>
      <c r="AB4756" s="109">
        <f t="shared" si="894"/>
        <v>22250</v>
      </c>
      <c r="AC4756" s="108">
        <f t="shared" si="895"/>
        <v>422.75</v>
      </c>
      <c r="AD4756" s="107">
        <f t="shared" si="896"/>
        <v>2.2222222222222223E-2</v>
      </c>
      <c r="AE4756" s="106">
        <f t="shared" si="897"/>
        <v>9.3944444444444439</v>
      </c>
      <c r="AF4756" s="105">
        <f t="shared" si="898"/>
        <v>37.577777777777783</v>
      </c>
      <c r="AG4756" s="105">
        <f t="shared" si="899"/>
        <v>407.42222222222222</v>
      </c>
    </row>
    <row r="4757" spans="1:33" s="88" customFormat="1" x14ac:dyDescent="0.35">
      <c r="A4757" s="21">
        <v>10141103</v>
      </c>
      <c r="B4757" s="115" t="s">
        <v>1665</v>
      </c>
      <c r="C4757" s="115" t="s">
        <v>710</v>
      </c>
      <c r="D4757" s="115" t="s">
        <v>6242</v>
      </c>
      <c r="E4757" s="114" t="str">
        <f t="shared" si="889"/>
        <v>TRANSFORMADOR MARCA:TM PT305 PT305</v>
      </c>
      <c r="F4757" s="115" t="s">
        <v>6243</v>
      </c>
      <c r="G4757" s="21" t="s">
        <v>6242</v>
      </c>
      <c r="H4757" s="21" t="s">
        <v>3104</v>
      </c>
      <c r="I4757" s="115" t="s">
        <v>530</v>
      </c>
      <c r="J4757" s="21"/>
      <c r="K4757" s="135">
        <v>696303.1</v>
      </c>
      <c r="L4757" s="135">
        <v>7805110</v>
      </c>
      <c r="M4757" s="21">
        <v>160</v>
      </c>
      <c r="N4757" s="115">
        <v>22</v>
      </c>
      <c r="O4757" s="115">
        <v>0.4</v>
      </c>
      <c r="P4757" s="115">
        <v>3</v>
      </c>
      <c r="Q4757" s="124">
        <v>2014</v>
      </c>
      <c r="R4757" s="124" t="s">
        <v>1769</v>
      </c>
      <c r="S4757" s="124">
        <v>961745</v>
      </c>
      <c r="T4757" s="116">
        <v>572</v>
      </c>
      <c r="U4757" s="111">
        <v>45</v>
      </c>
      <c r="V4757" s="113">
        <f t="shared" si="890"/>
        <v>535.77333333333331</v>
      </c>
      <c r="W4757" s="113">
        <f t="shared" si="891"/>
        <v>36.226666666666688</v>
      </c>
      <c r="X4757" s="112">
        <f t="shared" si="892"/>
        <v>36226.666666666686</v>
      </c>
      <c r="Y4757" s="111"/>
      <c r="Z4757" s="110">
        <f t="shared" si="888"/>
        <v>42</v>
      </c>
      <c r="AA4757" s="109">
        <f t="shared" si="893"/>
        <v>28.6</v>
      </c>
      <c r="AB4757" s="109">
        <f t="shared" si="894"/>
        <v>28600</v>
      </c>
      <c r="AC4757" s="108">
        <f t="shared" si="895"/>
        <v>543.4</v>
      </c>
      <c r="AD4757" s="107">
        <f t="shared" si="896"/>
        <v>2.2222222222222223E-2</v>
      </c>
      <c r="AE4757" s="106">
        <f t="shared" si="897"/>
        <v>12.075555555555555</v>
      </c>
      <c r="AF4757" s="105">
        <f t="shared" si="898"/>
        <v>48.302222222222241</v>
      </c>
      <c r="AG4757" s="105">
        <f t="shared" si="899"/>
        <v>523.69777777777779</v>
      </c>
    </row>
    <row r="4758" spans="1:33" s="88" customFormat="1" x14ac:dyDescent="0.35">
      <c r="A4758" s="21">
        <v>10141103</v>
      </c>
      <c r="B4758" s="115" t="s">
        <v>1665</v>
      </c>
      <c r="C4758" s="115" t="s">
        <v>710</v>
      </c>
      <c r="D4758" s="115" t="s">
        <v>6240</v>
      </c>
      <c r="E4758" s="114" t="str">
        <f t="shared" si="889"/>
        <v>TRANSFORMADOR MARCA:TM PT306 PT306</v>
      </c>
      <c r="F4758" s="115" t="s">
        <v>6241</v>
      </c>
      <c r="G4758" s="21" t="s">
        <v>6240</v>
      </c>
      <c r="H4758" s="21" t="s">
        <v>3104</v>
      </c>
      <c r="I4758" s="115" t="s">
        <v>530</v>
      </c>
      <c r="J4758" s="21"/>
      <c r="K4758" s="135" t="s">
        <v>6239</v>
      </c>
      <c r="L4758" s="135" t="s">
        <v>6238</v>
      </c>
      <c r="M4758" s="21">
        <v>315</v>
      </c>
      <c r="N4758" s="115">
        <v>22</v>
      </c>
      <c r="O4758" s="115">
        <v>0.4</v>
      </c>
      <c r="P4758" s="115">
        <v>3</v>
      </c>
      <c r="Q4758" s="124">
        <v>2014</v>
      </c>
      <c r="R4758" s="124" t="s">
        <v>1769</v>
      </c>
      <c r="S4758" s="124">
        <v>92078</v>
      </c>
      <c r="T4758" s="116">
        <v>953</v>
      </c>
      <c r="U4758" s="111">
        <v>45</v>
      </c>
      <c r="V4758" s="113">
        <f t="shared" si="890"/>
        <v>892.64333333333332</v>
      </c>
      <c r="W4758" s="113">
        <f t="shared" si="891"/>
        <v>60.356666666666683</v>
      </c>
      <c r="X4758" s="112">
        <f t="shared" si="892"/>
        <v>60356.666666666686</v>
      </c>
      <c r="Y4758" s="111"/>
      <c r="Z4758" s="110">
        <f t="shared" si="888"/>
        <v>42</v>
      </c>
      <c r="AA4758" s="109">
        <f t="shared" si="893"/>
        <v>47.650000000000006</v>
      </c>
      <c r="AB4758" s="109">
        <f t="shared" si="894"/>
        <v>47650.000000000007</v>
      </c>
      <c r="AC4758" s="108">
        <f t="shared" si="895"/>
        <v>905.35</v>
      </c>
      <c r="AD4758" s="107">
        <f t="shared" si="896"/>
        <v>2.2222222222222223E-2</v>
      </c>
      <c r="AE4758" s="106">
        <f t="shared" si="897"/>
        <v>20.11888888888889</v>
      </c>
      <c r="AF4758" s="105">
        <f t="shared" si="898"/>
        <v>80.475555555555573</v>
      </c>
      <c r="AG4758" s="105">
        <f t="shared" si="899"/>
        <v>872.52444444444438</v>
      </c>
    </row>
    <row r="4759" spans="1:33" s="88" customFormat="1" x14ac:dyDescent="0.35">
      <c r="A4759" s="21">
        <v>10141103</v>
      </c>
      <c r="B4759" s="115" t="s">
        <v>1665</v>
      </c>
      <c r="C4759" s="115" t="s">
        <v>710</v>
      </c>
      <c r="D4759" s="115" t="s">
        <v>6236</v>
      </c>
      <c r="E4759" s="114" t="str">
        <f t="shared" si="889"/>
        <v>TRANSFORMADOR MARCA:TM PT308 PT308</v>
      </c>
      <c r="F4759" s="115" t="s">
        <v>6237</v>
      </c>
      <c r="G4759" s="21" t="s">
        <v>6236</v>
      </c>
      <c r="H4759" s="21" t="s">
        <v>3104</v>
      </c>
      <c r="I4759" s="115" t="s">
        <v>530</v>
      </c>
      <c r="J4759" s="21"/>
      <c r="K4759" s="135" t="s">
        <v>6235</v>
      </c>
      <c r="L4759" s="135" t="s">
        <v>6234</v>
      </c>
      <c r="M4759" s="21">
        <v>160</v>
      </c>
      <c r="N4759" s="115">
        <v>22</v>
      </c>
      <c r="O4759" s="115">
        <v>0.4</v>
      </c>
      <c r="P4759" s="115">
        <v>3</v>
      </c>
      <c r="Q4759" s="124">
        <v>2014</v>
      </c>
      <c r="R4759" s="124" t="s">
        <v>1769</v>
      </c>
      <c r="S4759" s="124">
        <v>961748</v>
      </c>
      <c r="T4759" s="116">
        <v>572</v>
      </c>
      <c r="U4759" s="111">
        <v>45</v>
      </c>
      <c r="V4759" s="113">
        <f t="shared" si="890"/>
        <v>535.77333333333331</v>
      </c>
      <c r="W4759" s="113">
        <f t="shared" si="891"/>
        <v>36.226666666666688</v>
      </c>
      <c r="X4759" s="112">
        <f t="shared" si="892"/>
        <v>36226.666666666686</v>
      </c>
      <c r="Y4759" s="111"/>
      <c r="Z4759" s="110">
        <f t="shared" si="888"/>
        <v>42</v>
      </c>
      <c r="AA4759" s="109">
        <f t="shared" si="893"/>
        <v>28.6</v>
      </c>
      <c r="AB4759" s="109">
        <f t="shared" si="894"/>
        <v>28600</v>
      </c>
      <c r="AC4759" s="108">
        <f t="shared" si="895"/>
        <v>543.4</v>
      </c>
      <c r="AD4759" s="107">
        <f t="shared" si="896"/>
        <v>2.2222222222222223E-2</v>
      </c>
      <c r="AE4759" s="106">
        <f t="shared" si="897"/>
        <v>12.075555555555555</v>
      </c>
      <c r="AF4759" s="105">
        <f t="shared" si="898"/>
        <v>48.302222222222241</v>
      </c>
      <c r="AG4759" s="105">
        <f t="shared" si="899"/>
        <v>523.69777777777779</v>
      </c>
    </row>
    <row r="4760" spans="1:33" s="88" customFormat="1" x14ac:dyDescent="0.35">
      <c r="A4760" s="21">
        <v>10141103</v>
      </c>
      <c r="B4760" s="115" t="s">
        <v>1665</v>
      </c>
      <c r="C4760" s="115" t="s">
        <v>710</v>
      </c>
      <c r="D4760" s="115" t="s">
        <v>6232</v>
      </c>
      <c r="E4760" s="114" t="str">
        <f t="shared" si="889"/>
        <v>TRANSFORMADOR MARCA:TM PT314 PT314</v>
      </c>
      <c r="F4760" s="115" t="s">
        <v>6233</v>
      </c>
      <c r="G4760" s="21" t="s">
        <v>6232</v>
      </c>
      <c r="H4760" s="21" t="s">
        <v>3104</v>
      </c>
      <c r="I4760" s="115" t="s">
        <v>530</v>
      </c>
      <c r="J4760" s="21"/>
      <c r="K4760" s="135">
        <v>696613.3</v>
      </c>
      <c r="L4760" s="135">
        <v>7811146.5999999996</v>
      </c>
      <c r="M4760" s="21">
        <v>160</v>
      </c>
      <c r="N4760" s="115">
        <v>22</v>
      </c>
      <c r="O4760" s="115">
        <v>0.4</v>
      </c>
      <c r="P4760" s="115">
        <v>3</v>
      </c>
      <c r="Q4760" s="124">
        <v>2014</v>
      </c>
      <c r="R4760" s="124" t="s">
        <v>1769</v>
      </c>
      <c r="S4760" s="124">
        <v>1131215</v>
      </c>
      <c r="T4760" s="116">
        <v>572</v>
      </c>
      <c r="U4760" s="111">
        <v>45</v>
      </c>
      <c r="V4760" s="113">
        <f t="shared" si="890"/>
        <v>535.77333333333331</v>
      </c>
      <c r="W4760" s="113">
        <f t="shared" si="891"/>
        <v>36.226666666666688</v>
      </c>
      <c r="X4760" s="112">
        <f t="shared" si="892"/>
        <v>36226.666666666686</v>
      </c>
      <c r="Y4760" s="111"/>
      <c r="Z4760" s="110">
        <f t="shared" si="888"/>
        <v>42</v>
      </c>
      <c r="AA4760" s="109">
        <f t="shared" si="893"/>
        <v>28.6</v>
      </c>
      <c r="AB4760" s="109">
        <f t="shared" si="894"/>
        <v>28600</v>
      </c>
      <c r="AC4760" s="108">
        <f t="shared" si="895"/>
        <v>543.4</v>
      </c>
      <c r="AD4760" s="107">
        <f t="shared" si="896"/>
        <v>2.2222222222222223E-2</v>
      </c>
      <c r="AE4760" s="106">
        <f t="shared" si="897"/>
        <v>12.075555555555555</v>
      </c>
      <c r="AF4760" s="105">
        <f t="shared" si="898"/>
        <v>48.302222222222241</v>
      </c>
      <c r="AG4760" s="105">
        <f t="shared" si="899"/>
        <v>523.69777777777779</v>
      </c>
    </row>
    <row r="4761" spans="1:33" s="88" customFormat="1" x14ac:dyDescent="0.35">
      <c r="A4761" s="21">
        <v>10141103</v>
      </c>
      <c r="B4761" s="115" t="s">
        <v>1665</v>
      </c>
      <c r="C4761" s="115" t="s">
        <v>710</v>
      </c>
      <c r="D4761" s="115" t="s">
        <v>6230</v>
      </c>
      <c r="E4761" s="114" t="str">
        <f t="shared" si="889"/>
        <v>TRANSFORMADOR MARCA:TM PT317 PT317</v>
      </c>
      <c r="F4761" s="115" t="s">
        <v>6231</v>
      </c>
      <c r="G4761" s="21" t="s">
        <v>6230</v>
      </c>
      <c r="H4761" s="21" t="s">
        <v>3104</v>
      </c>
      <c r="I4761" s="115" t="s">
        <v>530</v>
      </c>
      <c r="J4761" s="21"/>
      <c r="K4761" s="135" t="s">
        <v>6229</v>
      </c>
      <c r="L4761" s="135" t="s">
        <v>6228</v>
      </c>
      <c r="M4761" s="21">
        <v>200</v>
      </c>
      <c r="N4761" s="115">
        <v>22</v>
      </c>
      <c r="O4761" s="115">
        <v>0.4</v>
      </c>
      <c r="P4761" s="115">
        <v>3</v>
      </c>
      <c r="Q4761" s="124">
        <v>2014</v>
      </c>
      <c r="R4761" s="124" t="s">
        <v>1769</v>
      </c>
      <c r="S4761" s="124">
        <v>961759</v>
      </c>
      <c r="T4761" s="116">
        <v>572</v>
      </c>
      <c r="U4761" s="111">
        <v>45</v>
      </c>
      <c r="V4761" s="113">
        <f t="shared" si="890"/>
        <v>535.77333333333331</v>
      </c>
      <c r="W4761" s="113">
        <f t="shared" si="891"/>
        <v>36.226666666666688</v>
      </c>
      <c r="X4761" s="112">
        <f t="shared" si="892"/>
        <v>36226.666666666686</v>
      </c>
      <c r="Y4761" s="111"/>
      <c r="Z4761" s="110">
        <f t="shared" si="888"/>
        <v>42</v>
      </c>
      <c r="AA4761" s="109">
        <f t="shared" si="893"/>
        <v>28.6</v>
      </c>
      <c r="AB4761" s="109">
        <f t="shared" si="894"/>
        <v>28600</v>
      </c>
      <c r="AC4761" s="108">
        <f t="shared" si="895"/>
        <v>543.4</v>
      </c>
      <c r="AD4761" s="107">
        <f t="shared" si="896"/>
        <v>2.2222222222222223E-2</v>
      </c>
      <c r="AE4761" s="106">
        <f t="shared" si="897"/>
        <v>12.075555555555555</v>
      </c>
      <c r="AF4761" s="105">
        <f t="shared" si="898"/>
        <v>48.302222222222241</v>
      </c>
      <c r="AG4761" s="105">
        <f t="shared" si="899"/>
        <v>523.69777777777779</v>
      </c>
    </row>
    <row r="4762" spans="1:33" s="88" customFormat="1" x14ac:dyDescent="0.35">
      <c r="A4762" s="21">
        <v>10141103</v>
      </c>
      <c r="B4762" s="115" t="s">
        <v>1665</v>
      </c>
      <c r="C4762" s="115" t="s">
        <v>710</v>
      </c>
      <c r="D4762" s="115" t="s">
        <v>6226</v>
      </c>
      <c r="E4762" s="114" t="str">
        <f t="shared" si="889"/>
        <v>TRANSFORMADOR MARCA:TM PT319 PT319</v>
      </c>
      <c r="F4762" s="115" t="s">
        <v>6227</v>
      </c>
      <c r="G4762" s="21" t="s">
        <v>6226</v>
      </c>
      <c r="H4762" s="21" t="s">
        <v>3104</v>
      </c>
      <c r="I4762" s="115" t="s">
        <v>530</v>
      </c>
      <c r="J4762" s="21"/>
      <c r="K4762" s="135" t="s">
        <v>6225</v>
      </c>
      <c r="L4762" s="135" t="s">
        <v>6224</v>
      </c>
      <c r="M4762" s="21">
        <v>200</v>
      </c>
      <c r="N4762" s="115">
        <v>22</v>
      </c>
      <c r="O4762" s="115">
        <v>0.4</v>
      </c>
      <c r="P4762" s="115">
        <v>3</v>
      </c>
      <c r="Q4762" s="124">
        <v>2014</v>
      </c>
      <c r="R4762" s="124" t="s">
        <v>1769</v>
      </c>
      <c r="S4762" s="124">
        <v>961761</v>
      </c>
      <c r="T4762" s="116">
        <v>572</v>
      </c>
      <c r="U4762" s="111">
        <v>45</v>
      </c>
      <c r="V4762" s="113">
        <f t="shared" si="890"/>
        <v>535.77333333333331</v>
      </c>
      <c r="W4762" s="113">
        <f t="shared" si="891"/>
        <v>36.226666666666688</v>
      </c>
      <c r="X4762" s="112">
        <f t="shared" si="892"/>
        <v>36226.666666666686</v>
      </c>
      <c r="Y4762" s="111"/>
      <c r="Z4762" s="110">
        <f t="shared" si="888"/>
        <v>42</v>
      </c>
      <c r="AA4762" s="109">
        <f t="shared" si="893"/>
        <v>28.6</v>
      </c>
      <c r="AB4762" s="109">
        <f t="shared" si="894"/>
        <v>28600</v>
      </c>
      <c r="AC4762" s="108">
        <f t="shared" si="895"/>
        <v>543.4</v>
      </c>
      <c r="AD4762" s="107">
        <f t="shared" si="896"/>
        <v>2.2222222222222223E-2</v>
      </c>
      <c r="AE4762" s="106">
        <f t="shared" si="897"/>
        <v>12.075555555555555</v>
      </c>
      <c r="AF4762" s="105">
        <f t="shared" si="898"/>
        <v>48.302222222222241</v>
      </c>
      <c r="AG4762" s="105">
        <f t="shared" si="899"/>
        <v>523.69777777777779</v>
      </c>
    </row>
    <row r="4763" spans="1:33" s="88" customFormat="1" x14ac:dyDescent="0.35">
      <c r="A4763" s="21">
        <v>10141103</v>
      </c>
      <c r="B4763" s="115" t="s">
        <v>1665</v>
      </c>
      <c r="C4763" s="115" t="s">
        <v>710</v>
      </c>
      <c r="D4763" s="115" t="s">
        <v>6222</v>
      </c>
      <c r="E4763" s="114" t="str">
        <f t="shared" si="889"/>
        <v>TRANSFORMADOR MARCA:TM PT325 PT325</v>
      </c>
      <c r="F4763" s="115" t="s">
        <v>6223</v>
      </c>
      <c r="G4763" s="21" t="s">
        <v>6222</v>
      </c>
      <c r="H4763" s="21" t="s">
        <v>3104</v>
      </c>
      <c r="I4763" s="115" t="s">
        <v>530</v>
      </c>
      <c r="J4763" s="21"/>
      <c r="K4763" s="135">
        <v>697403</v>
      </c>
      <c r="L4763" s="135">
        <v>7805804.7999999998</v>
      </c>
      <c r="M4763" s="21">
        <v>160</v>
      </c>
      <c r="N4763" s="115">
        <v>22</v>
      </c>
      <c r="O4763" s="115">
        <v>0.4</v>
      </c>
      <c r="P4763" s="115">
        <v>3</v>
      </c>
      <c r="Q4763" s="124">
        <v>2014</v>
      </c>
      <c r="R4763" s="124" t="s">
        <v>1769</v>
      </c>
      <c r="S4763" s="124">
        <v>961699</v>
      </c>
      <c r="T4763" s="116">
        <v>572</v>
      </c>
      <c r="U4763" s="111">
        <v>45</v>
      </c>
      <c r="V4763" s="113">
        <f t="shared" si="890"/>
        <v>535.77333333333331</v>
      </c>
      <c r="W4763" s="113">
        <f t="shared" si="891"/>
        <v>36.226666666666688</v>
      </c>
      <c r="X4763" s="112">
        <f t="shared" si="892"/>
        <v>36226.666666666686</v>
      </c>
      <c r="Y4763" s="111"/>
      <c r="Z4763" s="110">
        <f t="shared" si="888"/>
        <v>42</v>
      </c>
      <c r="AA4763" s="109">
        <f t="shared" si="893"/>
        <v>28.6</v>
      </c>
      <c r="AB4763" s="109">
        <f t="shared" si="894"/>
        <v>28600</v>
      </c>
      <c r="AC4763" s="108">
        <f t="shared" si="895"/>
        <v>543.4</v>
      </c>
      <c r="AD4763" s="107">
        <f t="shared" si="896"/>
        <v>2.2222222222222223E-2</v>
      </c>
      <c r="AE4763" s="106">
        <f t="shared" si="897"/>
        <v>12.075555555555555</v>
      </c>
      <c r="AF4763" s="105">
        <f t="shared" si="898"/>
        <v>48.302222222222241</v>
      </c>
      <c r="AG4763" s="105">
        <f t="shared" si="899"/>
        <v>523.69777777777779</v>
      </c>
    </row>
    <row r="4764" spans="1:33" s="88" customFormat="1" x14ac:dyDescent="0.35">
      <c r="A4764" s="21">
        <v>10141103</v>
      </c>
      <c r="B4764" s="115" t="s">
        <v>1665</v>
      </c>
      <c r="C4764" s="115" t="s">
        <v>710</v>
      </c>
      <c r="D4764" s="115" t="s">
        <v>6220</v>
      </c>
      <c r="E4764" s="114" t="str">
        <f t="shared" si="889"/>
        <v>TRANSFORMADOR MARCA:TRANSFORMCO PT331 PT331</v>
      </c>
      <c r="F4764" s="115" t="s">
        <v>6221</v>
      </c>
      <c r="G4764" s="21" t="s">
        <v>6220</v>
      </c>
      <c r="H4764" s="21" t="s">
        <v>3104</v>
      </c>
      <c r="I4764" s="115" t="s">
        <v>530</v>
      </c>
      <c r="J4764" s="21"/>
      <c r="K4764" s="135" t="s">
        <v>6219</v>
      </c>
      <c r="L4764" s="135" t="s">
        <v>6218</v>
      </c>
      <c r="M4764" s="21">
        <v>100</v>
      </c>
      <c r="N4764" s="115">
        <v>22</v>
      </c>
      <c r="O4764" s="115">
        <v>0.4</v>
      </c>
      <c r="P4764" s="115">
        <v>3</v>
      </c>
      <c r="Q4764" s="124">
        <v>2014</v>
      </c>
      <c r="R4764" s="124" t="s">
        <v>1599</v>
      </c>
      <c r="S4764" s="124">
        <v>1331215</v>
      </c>
      <c r="T4764" s="116">
        <v>445</v>
      </c>
      <c r="U4764" s="111">
        <v>45</v>
      </c>
      <c r="V4764" s="113">
        <f t="shared" si="890"/>
        <v>416.81666666666666</v>
      </c>
      <c r="W4764" s="113">
        <f t="shared" si="891"/>
        <v>28.183333333333337</v>
      </c>
      <c r="X4764" s="112">
        <f t="shared" si="892"/>
        <v>28183.333333333336</v>
      </c>
      <c r="Y4764" s="111"/>
      <c r="Z4764" s="110">
        <f t="shared" si="888"/>
        <v>42</v>
      </c>
      <c r="AA4764" s="109">
        <f t="shared" si="893"/>
        <v>22.25</v>
      </c>
      <c r="AB4764" s="109">
        <f t="shared" si="894"/>
        <v>22250</v>
      </c>
      <c r="AC4764" s="108">
        <f t="shared" si="895"/>
        <v>422.75</v>
      </c>
      <c r="AD4764" s="107">
        <f t="shared" si="896"/>
        <v>2.2222222222222223E-2</v>
      </c>
      <c r="AE4764" s="106">
        <f t="shared" si="897"/>
        <v>9.3944444444444439</v>
      </c>
      <c r="AF4764" s="105">
        <f t="shared" si="898"/>
        <v>37.577777777777783</v>
      </c>
      <c r="AG4764" s="105">
        <f t="shared" si="899"/>
        <v>407.42222222222222</v>
      </c>
    </row>
    <row r="4765" spans="1:33" s="88" customFormat="1" x14ac:dyDescent="0.35">
      <c r="A4765" s="21">
        <v>10141103</v>
      </c>
      <c r="B4765" s="115" t="s">
        <v>1665</v>
      </c>
      <c r="C4765" s="115" t="s">
        <v>710</v>
      </c>
      <c r="D4765" s="115" t="s">
        <v>6216</v>
      </c>
      <c r="E4765" s="114" t="str">
        <f t="shared" si="889"/>
        <v>TRANSFORMADOR MARCA:TRANSFORMCO PT335 PT335</v>
      </c>
      <c r="F4765" s="115" t="s">
        <v>6217</v>
      </c>
      <c r="G4765" s="21" t="s">
        <v>6216</v>
      </c>
      <c r="H4765" s="21" t="s">
        <v>3104</v>
      </c>
      <c r="I4765" s="115" t="s">
        <v>530</v>
      </c>
      <c r="J4765" s="21"/>
      <c r="K4765" s="135" t="s">
        <v>3108</v>
      </c>
      <c r="L4765" s="135" t="s">
        <v>3107</v>
      </c>
      <c r="M4765" s="21">
        <v>100</v>
      </c>
      <c r="N4765" s="115">
        <v>22</v>
      </c>
      <c r="O4765" s="115">
        <v>0.4</v>
      </c>
      <c r="P4765" s="115">
        <v>3</v>
      </c>
      <c r="Q4765" s="21">
        <v>2014</v>
      </c>
      <c r="R4765" s="21" t="s">
        <v>1599</v>
      </c>
      <c r="S4765" s="21">
        <v>1131220</v>
      </c>
      <c r="T4765" s="116">
        <v>445</v>
      </c>
      <c r="U4765" s="111">
        <v>45</v>
      </c>
      <c r="V4765" s="113">
        <f t="shared" si="890"/>
        <v>416.81666666666666</v>
      </c>
      <c r="W4765" s="113">
        <f t="shared" si="891"/>
        <v>28.183333333333337</v>
      </c>
      <c r="X4765" s="112">
        <f t="shared" si="892"/>
        <v>28183.333333333336</v>
      </c>
      <c r="Y4765" s="111"/>
      <c r="Z4765" s="110">
        <f t="shared" si="888"/>
        <v>42</v>
      </c>
      <c r="AA4765" s="109">
        <f t="shared" si="893"/>
        <v>22.25</v>
      </c>
      <c r="AB4765" s="109">
        <f t="shared" si="894"/>
        <v>22250</v>
      </c>
      <c r="AC4765" s="108">
        <f t="shared" si="895"/>
        <v>422.75</v>
      </c>
      <c r="AD4765" s="107">
        <f t="shared" si="896"/>
        <v>2.2222222222222223E-2</v>
      </c>
      <c r="AE4765" s="106">
        <f t="shared" si="897"/>
        <v>9.3944444444444439</v>
      </c>
      <c r="AF4765" s="105">
        <f t="shared" si="898"/>
        <v>37.577777777777783</v>
      </c>
      <c r="AG4765" s="105">
        <f t="shared" si="899"/>
        <v>407.42222222222222</v>
      </c>
    </row>
    <row r="4766" spans="1:33" s="88" customFormat="1" x14ac:dyDescent="0.35">
      <c r="A4766" s="21">
        <v>10141103</v>
      </c>
      <c r="B4766" s="115" t="s">
        <v>1665</v>
      </c>
      <c r="C4766" s="115" t="s">
        <v>710</v>
      </c>
      <c r="D4766" s="176" t="s">
        <v>3065</v>
      </c>
      <c r="E4766" s="114" t="str">
        <f t="shared" si="889"/>
        <v>TRANSFORMADOR MARCA:TM PT18 PT18</v>
      </c>
      <c r="F4766" s="176" t="s">
        <v>6215</v>
      </c>
      <c r="G4766" s="61" t="s">
        <v>3065</v>
      </c>
      <c r="H4766" s="21" t="s">
        <v>5203</v>
      </c>
      <c r="I4766" s="115"/>
      <c r="J4766" s="21"/>
      <c r="K4766" s="115"/>
      <c r="L4766" s="115"/>
      <c r="M4766" s="61">
        <v>200</v>
      </c>
      <c r="N4766" s="176">
        <v>22</v>
      </c>
      <c r="O4766" s="115">
        <v>0.4</v>
      </c>
      <c r="P4766" s="115">
        <v>3</v>
      </c>
      <c r="Q4766" s="124">
        <v>2014</v>
      </c>
      <c r="R4766" s="124" t="s">
        <v>1769</v>
      </c>
      <c r="S4766" s="124">
        <v>961759</v>
      </c>
      <c r="T4766" s="116">
        <v>572</v>
      </c>
      <c r="U4766" s="111">
        <v>45</v>
      </c>
      <c r="V4766" s="113">
        <f t="shared" si="890"/>
        <v>535.77333333333331</v>
      </c>
      <c r="W4766" s="113">
        <f t="shared" si="891"/>
        <v>36.226666666666688</v>
      </c>
      <c r="X4766" s="112">
        <f t="shared" si="892"/>
        <v>36226.666666666686</v>
      </c>
      <c r="Y4766" s="111"/>
      <c r="Z4766" s="110">
        <f t="shared" si="888"/>
        <v>42</v>
      </c>
      <c r="AA4766" s="109">
        <f t="shared" si="893"/>
        <v>28.6</v>
      </c>
      <c r="AB4766" s="109">
        <f t="shared" si="894"/>
        <v>28600</v>
      </c>
      <c r="AC4766" s="108">
        <f t="shared" si="895"/>
        <v>543.4</v>
      </c>
      <c r="AD4766" s="107">
        <f t="shared" si="896"/>
        <v>2.2222222222222223E-2</v>
      </c>
      <c r="AE4766" s="106">
        <f t="shared" si="897"/>
        <v>12.075555555555555</v>
      </c>
      <c r="AF4766" s="105">
        <f t="shared" si="898"/>
        <v>48.302222222222241</v>
      </c>
      <c r="AG4766" s="105">
        <f t="shared" si="899"/>
        <v>523.69777777777779</v>
      </c>
    </row>
    <row r="4767" spans="1:33" s="88" customFormat="1" x14ac:dyDescent="0.35">
      <c r="A4767" s="21">
        <v>10141103</v>
      </c>
      <c r="B4767" s="115" t="s">
        <v>1665</v>
      </c>
      <c r="C4767" s="115" t="s">
        <v>710</v>
      </c>
      <c r="D4767" s="115" t="s">
        <v>6213</v>
      </c>
      <c r="E4767" s="114" t="str">
        <f t="shared" si="889"/>
        <v>TRANSFORMADOR MARCA:TRANSFPRMADOR DE MOZAMBIQUE AGCTC/PT8 AGCTC/PT8</v>
      </c>
      <c r="F4767" s="115" t="s">
        <v>6214</v>
      </c>
      <c r="G4767" s="21" t="s">
        <v>6213</v>
      </c>
      <c r="H4767" s="21" t="s">
        <v>976</v>
      </c>
      <c r="I4767" s="115" t="s">
        <v>976</v>
      </c>
      <c r="J4767" s="21" t="s">
        <v>6212</v>
      </c>
      <c r="K4767" s="140" t="s">
        <v>6211</v>
      </c>
      <c r="L4767" s="125" t="s">
        <v>6210</v>
      </c>
      <c r="M4767" s="21">
        <v>100</v>
      </c>
      <c r="N4767" s="115">
        <v>22</v>
      </c>
      <c r="O4767" s="115">
        <v>0.4</v>
      </c>
      <c r="P4767" s="115">
        <v>3</v>
      </c>
      <c r="Q4767" s="21">
        <v>2014</v>
      </c>
      <c r="R4767" s="21" t="s">
        <v>6209</v>
      </c>
      <c r="S4767" s="128" t="s">
        <v>6208</v>
      </c>
      <c r="T4767" s="116">
        <v>445</v>
      </c>
      <c r="U4767" s="111">
        <v>45</v>
      </c>
      <c r="V4767" s="113">
        <f t="shared" si="890"/>
        <v>416.81666666666666</v>
      </c>
      <c r="W4767" s="113">
        <f t="shared" si="891"/>
        <v>28.183333333333337</v>
      </c>
      <c r="X4767" s="112">
        <f t="shared" si="892"/>
        <v>28183.333333333336</v>
      </c>
      <c r="Y4767" s="111"/>
      <c r="Z4767" s="110">
        <f t="shared" si="888"/>
        <v>42</v>
      </c>
      <c r="AA4767" s="109">
        <f t="shared" si="893"/>
        <v>22.25</v>
      </c>
      <c r="AB4767" s="109">
        <f t="shared" si="894"/>
        <v>22250</v>
      </c>
      <c r="AC4767" s="108">
        <f t="shared" si="895"/>
        <v>422.75</v>
      </c>
      <c r="AD4767" s="107">
        <f t="shared" si="896"/>
        <v>2.2222222222222223E-2</v>
      </c>
      <c r="AE4767" s="106">
        <f t="shared" si="897"/>
        <v>9.3944444444444439</v>
      </c>
      <c r="AF4767" s="105">
        <f t="shared" si="898"/>
        <v>37.577777777777783</v>
      </c>
      <c r="AG4767" s="105">
        <f t="shared" si="899"/>
        <v>407.42222222222222</v>
      </c>
    </row>
    <row r="4768" spans="1:33" s="88" customFormat="1" x14ac:dyDescent="0.35">
      <c r="A4768" s="21">
        <v>10141103</v>
      </c>
      <c r="B4768" s="115" t="s">
        <v>1665</v>
      </c>
      <c r="C4768" s="115" t="s">
        <v>710</v>
      </c>
      <c r="D4768" s="115" t="s">
        <v>6207</v>
      </c>
      <c r="E4768" s="114" t="str">
        <f t="shared" si="889"/>
        <v>TRANSFORMADOR MARCA:TRANFORMADORES DE MOCAMBIQUE SA AGCHI/PT20 AGCHI/PT20</v>
      </c>
      <c r="F4768" s="115" t="s">
        <v>6206</v>
      </c>
      <c r="G4768" s="21" t="s">
        <v>6207</v>
      </c>
      <c r="H4768" s="21" t="s">
        <v>977</v>
      </c>
      <c r="I4768" s="115" t="s">
        <v>976</v>
      </c>
      <c r="J4768" s="21" t="s">
        <v>6206</v>
      </c>
      <c r="K4768" s="140" t="s">
        <v>6205</v>
      </c>
      <c r="L4768" s="125" t="s">
        <v>6204</v>
      </c>
      <c r="M4768" s="21">
        <v>316</v>
      </c>
      <c r="N4768" s="115">
        <v>22</v>
      </c>
      <c r="O4768" s="115">
        <v>0.4</v>
      </c>
      <c r="P4768" s="115">
        <v>3</v>
      </c>
      <c r="Q4768" s="21">
        <v>2014</v>
      </c>
      <c r="R4768" s="21" t="s">
        <v>972</v>
      </c>
      <c r="S4768" s="21">
        <v>900970</v>
      </c>
      <c r="T4768" s="116">
        <v>953</v>
      </c>
      <c r="U4768" s="111">
        <v>45</v>
      </c>
      <c r="V4768" s="113">
        <f t="shared" si="890"/>
        <v>892.64333333333332</v>
      </c>
      <c r="W4768" s="113">
        <f t="shared" si="891"/>
        <v>60.356666666666683</v>
      </c>
      <c r="X4768" s="112">
        <f t="shared" si="892"/>
        <v>60356.666666666686</v>
      </c>
      <c r="Y4768" s="111"/>
      <c r="Z4768" s="110">
        <f t="shared" si="888"/>
        <v>42</v>
      </c>
      <c r="AA4768" s="109">
        <f t="shared" si="893"/>
        <v>47.650000000000006</v>
      </c>
      <c r="AB4768" s="109">
        <f t="shared" si="894"/>
        <v>47650.000000000007</v>
      </c>
      <c r="AC4768" s="108">
        <f t="shared" si="895"/>
        <v>905.35</v>
      </c>
      <c r="AD4768" s="107">
        <f t="shared" si="896"/>
        <v>2.2222222222222223E-2</v>
      </c>
      <c r="AE4768" s="106">
        <f t="shared" si="897"/>
        <v>20.11888888888889</v>
      </c>
      <c r="AF4768" s="105">
        <f t="shared" si="898"/>
        <v>80.475555555555573</v>
      </c>
      <c r="AG4768" s="105">
        <f t="shared" si="899"/>
        <v>872.52444444444438</v>
      </c>
    </row>
    <row r="4769" spans="1:33" s="88" customFormat="1" x14ac:dyDescent="0.35">
      <c r="A4769" s="21">
        <v>10141103</v>
      </c>
      <c r="B4769" s="115" t="s">
        <v>1665</v>
      </c>
      <c r="C4769" s="115" t="s">
        <v>710</v>
      </c>
      <c r="D4769" s="115" t="s">
        <v>6202</v>
      </c>
      <c r="E4769" s="114" t="str">
        <f t="shared" si="889"/>
        <v>TRANSFORMADOR MARCA:TRANFORMADORES DE MOCAMBIQUE SA AGCHI/PT23 AGCHI/PT23</v>
      </c>
      <c r="F4769" s="115" t="s">
        <v>6203</v>
      </c>
      <c r="G4769" s="21" t="s">
        <v>6202</v>
      </c>
      <c r="H4769" s="21" t="s">
        <v>977</v>
      </c>
      <c r="I4769" s="115" t="s">
        <v>976</v>
      </c>
      <c r="J4769" s="21" t="s">
        <v>5176</v>
      </c>
      <c r="K4769" s="140" t="s">
        <v>6201</v>
      </c>
      <c r="L4769" s="125" t="s">
        <v>6200</v>
      </c>
      <c r="M4769" s="21">
        <v>315</v>
      </c>
      <c r="N4769" s="115">
        <v>22</v>
      </c>
      <c r="O4769" s="115">
        <v>0.4</v>
      </c>
      <c r="P4769" s="115">
        <v>3</v>
      </c>
      <c r="Q4769" s="21">
        <v>2014</v>
      </c>
      <c r="R4769" s="21" t="s">
        <v>972</v>
      </c>
      <c r="S4769" s="21">
        <v>92063</v>
      </c>
      <c r="T4769" s="116">
        <v>953</v>
      </c>
      <c r="U4769" s="111">
        <v>45</v>
      </c>
      <c r="V4769" s="113">
        <f t="shared" si="890"/>
        <v>892.64333333333332</v>
      </c>
      <c r="W4769" s="113">
        <f t="shared" si="891"/>
        <v>60.356666666666683</v>
      </c>
      <c r="X4769" s="112">
        <f t="shared" si="892"/>
        <v>60356.666666666686</v>
      </c>
      <c r="Y4769" s="111"/>
      <c r="Z4769" s="110">
        <f t="shared" si="888"/>
        <v>42</v>
      </c>
      <c r="AA4769" s="109">
        <f t="shared" si="893"/>
        <v>47.650000000000006</v>
      </c>
      <c r="AB4769" s="109">
        <f t="shared" si="894"/>
        <v>47650.000000000007</v>
      </c>
      <c r="AC4769" s="108">
        <f t="shared" si="895"/>
        <v>905.35</v>
      </c>
      <c r="AD4769" s="107">
        <f t="shared" si="896"/>
        <v>2.2222222222222223E-2</v>
      </c>
      <c r="AE4769" s="106">
        <f t="shared" si="897"/>
        <v>20.11888888888889</v>
      </c>
      <c r="AF4769" s="105">
        <f t="shared" si="898"/>
        <v>80.475555555555573</v>
      </c>
      <c r="AG4769" s="105">
        <f t="shared" si="899"/>
        <v>872.52444444444438</v>
      </c>
    </row>
    <row r="4770" spans="1:33" s="88" customFormat="1" x14ac:dyDescent="0.35">
      <c r="A4770" s="21">
        <v>10141103</v>
      </c>
      <c r="B4770" s="115" t="s">
        <v>1665</v>
      </c>
      <c r="C4770" s="115" t="s">
        <v>710</v>
      </c>
      <c r="D4770" s="115" t="s">
        <v>6198</v>
      </c>
      <c r="E4770" s="114" t="str">
        <f t="shared" si="889"/>
        <v>TRANSFORMADOR MARCA:TRANSFORMADOR MOZABIQUE SA AGCHI/PT34 AGCHI/PT34</v>
      </c>
      <c r="F4770" s="115" t="s">
        <v>6199</v>
      </c>
      <c r="G4770" s="21" t="s">
        <v>6198</v>
      </c>
      <c r="H4770" s="21" t="s">
        <v>977</v>
      </c>
      <c r="I4770" s="115" t="s">
        <v>976</v>
      </c>
      <c r="J4770" s="21" t="s">
        <v>6128</v>
      </c>
      <c r="K4770" s="140" t="s">
        <v>6197</v>
      </c>
      <c r="L4770" s="125" t="s">
        <v>6196</v>
      </c>
      <c r="M4770" s="21">
        <v>200</v>
      </c>
      <c r="N4770" s="115">
        <v>22</v>
      </c>
      <c r="O4770" s="115">
        <v>0.4</v>
      </c>
      <c r="P4770" s="115">
        <v>3</v>
      </c>
      <c r="Q4770" s="21">
        <v>2014</v>
      </c>
      <c r="R4770" s="21" t="s">
        <v>5164</v>
      </c>
      <c r="S4770" s="21">
        <v>961703</v>
      </c>
      <c r="T4770" s="116">
        <v>572</v>
      </c>
      <c r="U4770" s="111">
        <v>45</v>
      </c>
      <c r="V4770" s="113">
        <f t="shared" si="890"/>
        <v>535.77333333333331</v>
      </c>
      <c r="W4770" s="113">
        <f t="shared" si="891"/>
        <v>36.226666666666688</v>
      </c>
      <c r="X4770" s="112">
        <f t="shared" si="892"/>
        <v>36226.666666666686</v>
      </c>
      <c r="Y4770" s="111"/>
      <c r="Z4770" s="110">
        <f t="shared" si="888"/>
        <v>42</v>
      </c>
      <c r="AA4770" s="109">
        <f t="shared" si="893"/>
        <v>28.6</v>
      </c>
      <c r="AB4770" s="109">
        <f t="shared" si="894"/>
        <v>28600</v>
      </c>
      <c r="AC4770" s="108">
        <f t="shared" si="895"/>
        <v>543.4</v>
      </c>
      <c r="AD4770" s="107">
        <f t="shared" si="896"/>
        <v>2.2222222222222223E-2</v>
      </c>
      <c r="AE4770" s="106">
        <f t="shared" si="897"/>
        <v>12.075555555555555</v>
      </c>
      <c r="AF4770" s="105">
        <f t="shared" si="898"/>
        <v>48.302222222222241</v>
      </c>
      <c r="AG4770" s="105">
        <f t="shared" si="899"/>
        <v>523.69777777777779</v>
      </c>
    </row>
    <row r="4771" spans="1:33" s="88" customFormat="1" x14ac:dyDescent="0.35">
      <c r="A4771" s="21">
        <v>10141103</v>
      </c>
      <c r="B4771" s="115" t="s">
        <v>1665</v>
      </c>
      <c r="C4771" s="115" t="s">
        <v>710</v>
      </c>
      <c r="D4771" s="115" t="s">
        <v>6194</v>
      </c>
      <c r="E4771" s="114" t="str">
        <f t="shared" si="889"/>
        <v>TRANSFORMADOR MARCA:TRANFORMADORES DE MOCAMBIQUE SA AGCHI/PT43 AGCHI/PT43</v>
      </c>
      <c r="F4771" s="115" t="s">
        <v>6195</v>
      </c>
      <c r="G4771" s="21" t="s">
        <v>6194</v>
      </c>
      <c r="H4771" s="21" t="s">
        <v>977</v>
      </c>
      <c r="I4771" s="115" t="s">
        <v>976</v>
      </c>
      <c r="J4771" s="21" t="s">
        <v>6193</v>
      </c>
      <c r="K4771" s="125" t="s">
        <v>6192</v>
      </c>
      <c r="L4771" s="125" t="s">
        <v>6191</v>
      </c>
      <c r="M4771" s="21">
        <v>160</v>
      </c>
      <c r="N4771" s="115">
        <v>22</v>
      </c>
      <c r="O4771" s="115">
        <v>0.4</v>
      </c>
      <c r="P4771" s="115">
        <v>3</v>
      </c>
      <c r="Q4771" s="21">
        <v>2014</v>
      </c>
      <c r="R4771" s="21" t="s">
        <v>972</v>
      </c>
      <c r="S4771" s="21">
        <v>961746</v>
      </c>
      <c r="T4771" s="116">
        <v>572</v>
      </c>
      <c r="U4771" s="111">
        <v>45</v>
      </c>
      <c r="V4771" s="113">
        <f t="shared" si="890"/>
        <v>535.77333333333331</v>
      </c>
      <c r="W4771" s="113">
        <f t="shared" si="891"/>
        <v>36.226666666666688</v>
      </c>
      <c r="X4771" s="112">
        <f t="shared" si="892"/>
        <v>36226.666666666686</v>
      </c>
      <c r="Y4771" s="111"/>
      <c r="Z4771" s="110">
        <f t="shared" si="888"/>
        <v>42</v>
      </c>
      <c r="AA4771" s="109">
        <f t="shared" si="893"/>
        <v>28.6</v>
      </c>
      <c r="AB4771" s="109">
        <f t="shared" si="894"/>
        <v>28600</v>
      </c>
      <c r="AC4771" s="108">
        <f t="shared" si="895"/>
        <v>543.4</v>
      </c>
      <c r="AD4771" s="107">
        <f t="shared" si="896"/>
        <v>2.2222222222222223E-2</v>
      </c>
      <c r="AE4771" s="106">
        <f t="shared" si="897"/>
        <v>12.075555555555555</v>
      </c>
      <c r="AF4771" s="105">
        <f t="shared" si="898"/>
        <v>48.302222222222241</v>
      </c>
      <c r="AG4771" s="105">
        <f t="shared" si="899"/>
        <v>523.69777777777779</v>
      </c>
    </row>
    <row r="4772" spans="1:33" s="88" customFormat="1" x14ac:dyDescent="0.35">
      <c r="A4772" s="21">
        <v>10141103</v>
      </c>
      <c r="B4772" s="115" t="s">
        <v>1665</v>
      </c>
      <c r="C4772" s="115" t="s">
        <v>710</v>
      </c>
      <c r="D4772" s="115" t="s">
        <v>6102</v>
      </c>
      <c r="E4772" s="114" t="str">
        <f t="shared" si="889"/>
        <v>TRANSFORMADOR MARCA:TRANSFORMADOR MOZABIQUE SA AGCHI/PT55 AGCHI/PT55</v>
      </c>
      <c r="F4772" s="115" t="s">
        <v>6101</v>
      </c>
      <c r="G4772" s="21" t="s">
        <v>6102</v>
      </c>
      <c r="H4772" s="21" t="s">
        <v>977</v>
      </c>
      <c r="I4772" s="115" t="s">
        <v>976</v>
      </c>
      <c r="J4772" s="21" t="s">
        <v>6101</v>
      </c>
      <c r="K4772" s="140" t="s">
        <v>6099</v>
      </c>
      <c r="L4772" s="125" t="s">
        <v>6098</v>
      </c>
      <c r="M4772" s="21">
        <v>200</v>
      </c>
      <c r="N4772" s="115">
        <v>22</v>
      </c>
      <c r="O4772" s="115">
        <v>0.4</v>
      </c>
      <c r="P4772" s="115">
        <v>3</v>
      </c>
      <c r="Q4772" s="21">
        <v>2014</v>
      </c>
      <c r="R4772" s="21" t="s">
        <v>5164</v>
      </c>
      <c r="S4772" s="21">
        <v>931783</v>
      </c>
      <c r="T4772" s="116">
        <v>572</v>
      </c>
      <c r="U4772" s="111">
        <v>45</v>
      </c>
      <c r="V4772" s="113">
        <f t="shared" si="890"/>
        <v>535.77333333333331</v>
      </c>
      <c r="W4772" s="113">
        <f t="shared" si="891"/>
        <v>36.226666666666688</v>
      </c>
      <c r="X4772" s="112">
        <f t="shared" si="892"/>
        <v>36226.666666666686</v>
      </c>
      <c r="Y4772" s="111"/>
      <c r="Z4772" s="110">
        <f t="shared" ref="Z4772:Z4835" si="900">(U4772-(2017-Q4772))</f>
        <v>42</v>
      </c>
      <c r="AA4772" s="109">
        <f t="shared" si="893"/>
        <v>28.6</v>
      </c>
      <c r="AB4772" s="109">
        <f t="shared" si="894"/>
        <v>28600</v>
      </c>
      <c r="AC4772" s="108">
        <f t="shared" si="895"/>
        <v>543.4</v>
      </c>
      <c r="AD4772" s="107">
        <f t="shared" si="896"/>
        <v>2.2222222222222223E-2</v>
      </c>
      <c r="AE4772" s="106">
        <f t="shared" si="897"/>
        <v>12.075555555555555</v>
      </c>
      <c r="AF4772" s="105">
        <f t="shared" si="898"/>
        <v>48.302222222222241</v>
      </c>
      <c r="AG4772" s="105">
        <f t="shared" si="899"/>
        <v>523.69777777777779</v>
      </c>
    </row>
    <row r="4773" spans="1:33" s="88" customFormat="1" x14ac:dyDescent="0.35">
      <c r="A4773" s="21">
        <v>10141103</v>
      </c>
      <c r="B4773" s="115" t="s">
        <v>1665</v>
      </c>
      <c r="C4773" s="115" t="s">
        <v>710</v>
      </c>
      <c r="D4773" s="115" t="s">
        <v>6189</v>
      </c>
      <c r="E4773" s="114" t="str">
        <f t="shared" si="889"/>
        <v>TRANSFORMADOR MARCA:TRANFORMADORES DE MOCAMBIQUE SA AGCHI/PT73 AGCHI/PT73</v>
      </c>
      <c r="F4773" s="115" t="s">
        <v>6190</v>
      </c>
      <c r="G4773" s="21" t="s">
        <v>6189</v>
      </c>
      <c r="H4773" s="21" t="s">
        <v>977</v>
      </c>
      <c r="I4773" s="115" t="s">
        <v>976</v>
      </c>
      <c r="J4773" s="21" t="s">
        <v>6188</v>
      </c>
      <c r="K4773" s="125" t="s">
        <v>6187</v>
      </c>
      <c r="L4773" s="125" t="s">
        <v>6186</v>
      </c>
      <c r="M4773" s="21">
        <v>160</v>
      </c>
      <c r="N4773" s="115">
        <v>22</v>
      </c>
      <c r="O4773" s="115">
        <v>0.4</v>
      </c>
      <c r="P4773" s="115">
        <v>3</v>
      </c>
      <c r="Q4773" s="21">
        <v>2014</v>
      </c>
      <c r="R4773" s="21" t="s">
        <v>972</v>
      </c>
      <c r="S4773" s="21">
        <v>961695</v>
      </c>
      <c r="T4773" s="116">
        <v>572</v>
      </c>
      <c r="U4773" s="111">
        <v>45</v>
      </c>
      <c r="V4773" s="113">
        <f t="shared" si="890"/>
        <v>535.77333333333331</v>
      </c>
      <c r="W4773" s="113">
        <f t="shared" si="891"/>
        <v>36.226666666666688</v>
      </c>
      <c r="X4773" s="112">
        <f t="shared" si="892"/>
        <v>36226.666666666686</v>
      </c>
      <c r="Y4773" s="111"/>
      <c r="Z4773" s="110">
        <f t="shared" si="900"/>
        <v>42</v>
      </c>
      <c r="AA4773" s="109">
        <f t="shared" si="893"/>
        <v>28.6</v>
      </c>
      <c r="AB4773" s="109">
        <f t="shared" si="894"/>
        <v>28600</v>
      </c>
      <c r="AC4773" s="108">
        <f t="shared" si="895"/>
        <v>543.4</v>
      </c>
      <c r="AD4773" s="107">
        <f t="shared" si="896"/>
        <v>2.2222222222222223E-2</v>
      </c>
      <c r="AE4773" s="106">
        <f t="shared" si="897"/>
        <v>12.075555555555555</v>
      </c>
      <c r="AF4773" s="105">
        <f t="shared" si="898"/>
        <v>48.302222222222241</v>
      </c>
      <c r="AG4773" s="105">
        <f t="shared" si="899"/>
        <v>523.69777777777779</v>
      </c>
    </row>
    <row r="4774" spans="1:33" s="88" customFormat="1" x14ac:dyDescent="0.35">
      <c r="A4774" s="21">
        <v>10141103</v>
      </c>
      <c r="B4774" s="115" t="s">
        <v>1665</v>
      </c>
      <c r="C4774" s="115" t="s">
        <v>710</v>
      </c>
      <c r="D4774" s="115" t="s">
        <v>6184</v>
      </c>
      <c r="E4774" s="114" t="str">
        <f t="shared" si="889"/>
        <v>TRANSFORMADOR MARCA:TRANFORMADORES DE MOCAMBIQUE SA AGCHI/PT77 AGCHI/PT77</v>
      </c>
      <c r="F4774" s="115" t="s">
        <v>6185</v>
      </c>
      <c r="G4774" s="21" t="s">
        <v>6184</v>
      </c>
      <c r="H4774" s="21" t="s">
        <v>977</v>
      </c>
      <c r="I4774" s="115" t="s">
        <v>976</v>
      </c>
      <c r="J4774" s="21" t="s">
        <v>6183</v>
      </c>
      <c r="K4774" s="125" t="s">
        <v>6182</v>
      </c>
      <c r="L4774" s="125" t="s">
        <v>6181</v>
      </c>
      <c r="M4774" s="21">
        <v>160</v>
      </c>
      <c r="N4774" s="115">
        <v>22</v>
      </c>
      <c r="O4774" s="115">
        <v>0.4</v>
      </c>
      <c r="P4774" s="115">
        <v>3</v>
      </c>
      <c r="Q4774" s="21">
        <v>2014</v>
      </c>
      <c r="R4774" s="21" t="s">
        <v>972</v>
      </c>
      <c r="S4774" s="21">
        <v>961692</v>
      </c>
      <c r="T4774" s="116">
        <v>572</v>
      </c>
      <c r="U4774" s="111">
        <v>45</v>
      </c>
      <c r="V4774" s="113">
        <f t="shared" si="890"/>
        <v>535.77333333333331</v>
      </c>
      <c r="W4774" s="113">
        <f t="shared" si="891"/>
        <v>36.226666666666688</v>
      </c>
      <c r="X4774" s="112">
        <f t="shared" si="892"/>
        <v>36226.666666666686</v>
      </c>
      <c r="Y4774" s="111"/>
      <c r="Z4774" s="110">
        <f t="shared" si="900"/>
        <v>42</v>
      </c>
      <c r="AA4774" s="109">
        <f t="shared" si="893"/>
        <v>28.6</v>
      </c>
      <c r="AB4774" s="109">
        <f t="shared" si="894"/>
        <v>28600</v>
      </c>
      <c r="AC4774" s="108">
        <f t="shared" si="895"/>
        <v>543.4</v>
      </c>
      <c r="AD4774" s="107">
        <f t="shared" si="896"/>
        <v>2.2222222222222223E-2</v>
      </c>
      <c r="AE4774" s="106">
        <f t="shared" si="897"/>
        <v>12.075555555555555</v>
      </c>
      <c r="AF4774" s="105">
        <f t="shared" si="898"/>
        <v>48.302222222222241</v>
      </c>
      <c r="AG4774" s="105">
        <f t="shared" si="899"/>
        <v>523.69777777777779</v>
      </c>
    </row>
    <row r="4775" spans="1:33" s="88" customFormat="1" x14ac:dyDescent="0.35">
      <c r="A4775" s="21">
        <v>10141103</v>
      </c>
      <c r="B4775" s="115" t="s">
        <v>1665</v>
      </c>
      <c r="C4775" s="115" t="s">
        <v>710</v>
      </c>
      <c r="D4775" s="115" t="s">
        <v>6179</v>
      </c>
      <c r="E4775" s="114" t="str">
        <f t="shared" si="889"/>
        <v>TRANSFORMADOR MARCA:TRANFORMADORES DE MOCAMBIQUE SA AGCHI/PT78 AGCHI/PT78</v>
      </c>
      <c r="F4775" s="115" t="s">
        <v>6180</v>
      </c>
      <c r="G4775" s="21" t="s">
        <v>6179</v>
      </c>
      <c r="H4775" s="21" t="s">
        <v>977</v>
      </c>
      <c r="I4775" s="115" t="s">
        <v>976</v>
      </c>
      <c r="J4775" s="21" t="s">
        <v>6178</v>
      </c>
      <c r="K4775" s="125" t="s">
        <v>6177</v>
      </c>
      <c r="L4775" s="125" t="s">
        <v>6176</v>
      </c>
      <c r="M4775" s="21">
        <v>200</v>
      </c>
      <c r="N4775" s="115">
        <v>6.6</v>
      </c>
      <c r="O4775" s="115">
        <v>0.4</v>
      </c>
      <c r="P4775" s="115">
        <v>3</v>
      </c>
      <c r="Q4775" s="21">
        <v>2014</v>
      </c>
      <c r="R4775" s="21" t="s">
        <v>972</v>
      </c>
      <c r="S4775" s="21">
        <v>961707</v>
      </c>
      <c r="T4775" s="116">
        <v>572</v>
      </c>
      <c r="U4775" s="111">
        <v>45</v>
      </c>
      <c r="V4775" s="113">
        <f t="shared" si="890"/>
        <v>535.77333333333331</v>
      </c>
      <c r="W4775" s="113">
        <f t="shared" si="891"/>
        <v>36.226666666666688</v>
      </c>
      <c r="X4775" s="112">
        <f t="shared" si="892"/>
        <v>36226.666666666686</v>
      </c>
      <c r="Y4775" s="111"/>
      <c r="Z4775" s="110">
        <f t="shared" si="900"/>
        <v>42</v>
      </c>
      <c r="AA4775" s="109">
        <f t="shared" si="893"/>
        <v>28.6</v>
      </c>
      <c r="AB4775" s="109">
        <f t="shared" si="894"/>
        <v>28600</v>
      </c>
      <c r="AC4775" s="108">
        <f t="shared" si="895"/>
        <v>543.4</v>
      </c>
      <c r="AD4775" s="107">
        <f t="shared" si="896"/>
        <v>2.2222222222222223E-2</v>
      </c>
      <c r="AE4775" s="106">
        <f t="shared" si="897"/>
        <v>12.075555555555555</v>
      </c>
      <c r="AF4775" s="105">
        <f t="shared" si="898"/>
        <v>48.302222222222241</v>
      </c>
      <c r="AG4775" s="105">
        <f t="shared" si="899"/>
        <v>523.69777777777779</v>
      </c>
    </row>
    <row r="4776" spans="1:33" s="88" customFormat="1" x14ac:dyDescent="0.35">
      <c r="A4776" s="21">
        <v>10141103</v>
      </c>
      <c r="B4776" s="115" t="s">
        <v>1665</v>
      </c>
      <c r="C4776" s="115" t="s">
        <v>710</v>
      </c>
      <c r="D4776" s="115" t="s">
        <v>6174</v>
      </c>
      <c r="E4776" s="114" t="str">
        <f t="shared" si="889"/>
        <v>TRANSFORMADOR MARCA:TRANSFORMADOR MOZABIQUE SA AGCHI/PT81 AGCHI/PT81</v>
      </c>
      <c r="F4776" s="115" t="s">
        <v>6175</v>
      </c>
      <c r="G4776" s="21" t="s">
        <v>6174</v>
      </c>
      <c r="H4776" s="21" t="s">
        <v>977</v>
      </c>
      <c r="I4776" s="115" t="s">
        <v>976</v>
      </c>
      <c r="J4776" s="21"/>
      <c r="K4776" s="140" t="s">
        <v>6173</v>
      </c>
      <c r="L4776" s="125" t="s">
        <v>6172</v>
      </c>
      <c r="M4776" s="21">
        <v>200</v>
      </c>
      <c r="N4776" s="115">
        <v>22</v>
      </c>
      <c r="O4776" s="115">
        <v>0.4</v>
      </c>
      <c r="P4776" s="115">
        <v>3</v>
      </c>
      <c r="Q4776" s="21">
        <v>2014</v>
      </c>
      <c r="R4776" s="21" t="s">
        <v>5164</v>
      </c>
      <c r="S4776" s="21">
        <v>961755</v>
      </c>
      <c r="T4776" s="116">
        <v>572</v>
      </c>
      <c r="U4776" s="111">
        <v>45</v>
      </c>
      <c r="V4776" s="113">
        <f t="shared" si="890"/>
        <v>535.77333333333331</v>
      </c>
      <c r="W4776" s="113">
        <f t="shared" si="891"/>
        <v>36.226666666666688</v>
      </c>
      <c r="X4776" s="112">
        <f t="shared" si="892"/>
        <v>36226.666666666686</v>
      </c>
      <c r="Y4776" s="111"/>
      <c r="Z4776" s="110">
        <f t="shared" si="900"/>
        <v>42</v>
      </c>
      <c r="AA4776" s="109">
        <f t="shared" si="893"/>
        <v>28.6</v>
      </c>
      <c r="AB4776" s="109">
        <f t="shared" si="894"/>
        <v>28600</v>
      </c>
      <c r="AC4776" s="108">
        <f t="shared" si="895"/>
        <v>543.4</v>
      </c>
      <c r="AD4776" s="107">
        <f t="shared" si="896"/>
        <v>2.2222222222222223E-2</v>
      </c>
      <c r="AE4776" s="106">
        <f t="shared" si="897"/>
        <v>12.075555555555555</v>
      </c>
      <c r="AF4776" s="105">
        <f t="shared" si="898"/>
        <v>48.302222222222241</v>
      </c>
      <c r="AG4776" s="105">
        <f t="shared" si="899"/>
        <v>523.69777777777779</v>
      </c>
    </row>
    <row r="4777" spans="1:33" s="88" customFormat="1" x14ac:dyDescent="0.35">
      <c r="A4777" s="21">
        <v>10141103</v>
      </c>
      <c r="B4777" s="115" t="s">
        <v>1665</v>
      </c>
      <c r="C4777" s="115" t="s">
        <v>710</v>
      </c>
      <c r="D4777" s="115" t="s">
        <v>6170</v>
      </c>
      <c r="E4777" s="114" t="str">
        <f t="shared" si="889"/>
        <v>TRANSFORMADOR MARCA:TRANFORMADORES DE MOCAMBIQUE SA AGCHI/PT83 AGCHI/PT83</v>
      </c>
      <c r="F4777" s="115" t="s">
        <v>6171</v>
      </c>
      <c r="G4777" s="21" t="s">
        <v>6170</v>
      </c>
      <c r="H4777" s="21" t="s">
        <v>977</v>
      </c>
      <c r="I4777" s="115" t="s">
        <v>976</v>
      </c>
      <c r="J4777" s="21" t="s">
        <v>6169</v>
      </c>
      <c r="K4777" s="140" t="s">
        <v>6168</v>
      </c>
      <c r="L4777" s="125" t="s">
        <v>6167</v>
      </c>
      <c r="M4777" s="21">
        <v>160</v>
      </c>
      <c r="N4777" s="115">
        <v>22</v>
      </c>
      <c r="O4777" s="115">
        <v>0.4</v>
      </c>
      <c r="P4777" s="115">
        <v>3</v>
      </c>
      <c r="Q4777" s="21">
        <v>2014</v>
      </c>
      <c r="R4777" s="21" t="s">
        <v>972</v>
      </c>
      <c r="S4777" s="21">
        <v>961742</v>
      </c>
      <c r="T4777" s="116">
        <v>572</v>
      </c>
      <c r="U4777" s="111">
        <v>45</v>
      </c>
      <c r="V4777" s="113">
        <f t="shared" si="890"/>
        <v>535.77333333333331</v>
      </c>
      <c r="W4777" s="113">
        <f t="shared" si="891"/>
        <v>36.226666666666688</v>
      </c>
      <c r="X4777" s="112">
        <f t="shared" si="892"/>
        <v>36226.666666666686</v>
      </c>
      <c r="Y4777" s="111"/>
      <c r="Z4777" s="110">
        <f t="shared" si="900"/>
        <v>42</v>
      </c>
      <c r="AA4777" s="109">
        <f t="shared" si="893"/>
        <v>28.6</v>
      </c>
      <c r="AB4777" s="109">
        <f t="shared" si="894"/>
        <v>28600</v>
      </c>
      <c r="AC4777" s="108">
        <f t="shared" si="895"/>
        <v>543.4</v>
      </c>
      <c r="AD4777" s="107">
        <f t="shared" si="896"/>
        <v>2.2222222222222223E-2</v>
      </c>
      <c r="AE4777" s="106">
        <f t="shared" si="897"/>
        <v>12.075555555555555</v>
      </c>
      <c r="AF4777" s="105">
        <f t="shared" si="898"/>
        <v>48.302222222222241</v>
      </c>
      <c r="AG4777" s="105">
        <f t="shared" si="899"/>
        <v>523.69777777777779</v>
      </c>
    </row>
    <row r="4778" spans="1:33" s="88" customFormat="1" x14ac:dyDescent="0.35">
      <c r="A4778" s="21">
        <v>10141103</v>
      </c>
      <c r="B4778" s="115" t="s">
        <v>1665</v>
      </c>
      <c r="C4778" s="115" t="s">
        <v>710</v>
      </c>
      <c r="D4778" s="115" t="s">
        <v>6165</v>
      </c>
      <c r="E4778" s="114" t="str">
        <f t="shared" si="889"/>
        <v>TRANSFORMADOR MARCA:TRANFORMADORES DE MOCAMBIQUE SA AGCHI/PT94 AGCHI/PT94</v>
      </c>
      <c r="F4778" s="115" t="s">
        <v>6166</v>
      </c>
      <c r="G4778" s="21" t="s">
        <v>6165</v>
      </c>
      <c r="H4778" s="21" t="s">
        <v>977</v>
      </c>
      <c r="I4778" s="115" t="s">
        <v>976</v>
      </c>
      <c r="J4778" s="21" t="s">
        <v>6164</v>
      </c>
      <c r="K4778" s="140" t="s">
        <v>6163</v>
      </c>
      <c r="L4778" s="125" t="s">
        <v>6162</v>
      </c>
      <c r="M4778" s="21">
        <v>200</v>
      </c>
      <c r="N4778" s="115">
        <v>22</v>
      </c>
      <c r="O4778" s="115">
        <v>0.4</v>
      </c>
      <c r="P4778" s="115">
        <v>3</v>
      </c>
      <c r="Q4778" s="21">
        <v>2014</v>
      </c>
      <c r="R4778" s="21" t="s">
        <v>972</v>
      </c>
      <c r="S4778" s="21">
        <v>961702</v>
      </c>
      <c r="T4778" s="116">
        <v>572</v>
      </c>
      <c r="U4778" s="111">
        <v>45</v>
      </c>
      <c r="V4778" s="113">
        <f t="shared" si="890"/>
        <v>535.77333333333331</v>
      </c>
      <c r="W4778" s="113">
        <f t="shared" si="891"/>
        <v>36.226666666666688</v>
      </c>
      <c r="X4778" s="112">
        <f t="shared" si="892"/>
        <v>36226.666666666686</v>
      </c>
      <c r="Y4778" s="111"/>
      <c r="Z4778" s="110">
        <f t="shared" si="900"/>
        <v>42</v>
      </c>
      <c r="AA4778" s="109">
        <f t="shared" si="893"/>
        <v>28.6</v>
      </c>
      <c r="AB4778" s="109">
        <f t="shared" si="894"/>
        <v>28600</v>
      </c>
      <c r="AC4778" s="108">
        <f t="shared" si="895"/>
        <v>543.4</v>
      </c>
      <c r="AD4778" s="107">
        <f t="shared" si="896"/>
        <v>2.2222222222222223E-2</v>
      </c>
      <c r="AE4778" s="106">
        <f t="shared" si="897"/>
        <v>12.075555555555555</v>
      </c>
      <c r="AF4778" s="105">
        <f t="shared" si="898"/>
        <v>48.302222222222241</v>
      </c>
      <c r="AG4778" s="105">
        <f t="shared" si="899"/>
        <v>523.69777777777779</v>
      </c>
    </row>
    <row r="4779" spans="1:33" s="88" customFormat="1" x14ac:dyDescent="0.35">
      <c r="A4779" s="21">
        <v>10141103</v>
      </c>
      <c r="B4779" s="115" t="s">
        <v>1665</v>
      </c>
      <c r="C4779" s="115" t="s">
        <v>710</v>
      </c>
      <c r="D4779" s="115" t="s">
        <v>6160</v>
      </c>
      <c r="E4779" s="114" t="str">
        <f t="shared" si="889"/>
        <v>TRANSFORMADOR MARCA:TRANSFORMADOR MOZABIQUE SA AGCHI/PT96 AGCHI/PT96</v>
      </c>
      <c r="F4779" s="115" t="s">
        <v>6161</v>
      </c>
      <c r="G4779" s="21" t="s">
        <v>6160</v>
      </c>
      <c r="H4779" s="21" t="s">
        <v>977</v>
      </c>
      <c r="I4779" s="115" t="s">
        <v>976</v>
      </c>
      <c r="J4779" s="21" t="s">
        <v>3039</v>
      </c>
      <c r="K4779" s="140" t="s">
        <v>6159</v>
      </c>
      <c r="L4779" s="125" t="s">
        <v>6158</v>
      </c>
      <c r="M4779" s="21">
        <v>160</v>
      </c>
      <c r="N4779" s="115">
        <v>22</v>
      </c>
      <c r="O4779" s="115">
        <v>0.4</v>
      </c>
      <c r="P4779" s="115">
        <v>3</v>
      </c>
      <c r="Q4779" s="21">
        <v>2014</v>
      </c>
      <c r="R4779" s="21" t="s">
        <v>5164</v>
      </c>
      <c r="S4779" s="21">
        <v>920781</v>
      </c>
      <c r="T4779" s="116">
        <v>572</v>
      </c>
      <c r="U4779" s="111">
        <v>45</v>
      </c>
      <c r="V4779" s="113">
        <f t="shared" si="890"/>
        <v>535.77333333333331</v>
      </c>
      <c r="W4779" s="113">
        <f t="shared" si="891"/>
        <v>36.226666666666688</v>
      </c>
      <c r="X4779" s="112">
        <f t="shared" si="892"/>
        <v>36226.666666666686</v>
      </c>
      <c r="Y4779" s="111"/>
      <c r="Z4779" s="110">
        <f t="shared" si="900"/>
        <v>42</v>
      </c>
      <c r="AA4779" s="109">
        <f t="shared" si="893"/>
        <v>28.6</v>
      </c>
      <c r="AB4779" s="109">
        <f t="shared" si="894"/>
        <v>28600</v>
      </c>
      <c r="AC4779" s="108">
        <f t="shared" si="895"/>
        <v>543.4</v>
      </c>
      <c r="AD4779" s="107">
        <f t="shared" si="896"/>
        <v>2.2222222222222223E-2</v>
      </c>
      <c r="AE4779" s="106">
        <f t="shared" si="897"/>
        <v>12.075555555555555</v>
      </c>
      <c r="AF4779" s="105">
        <f t="shared" si="898"/>
        <v>48.302222222222241</v>
      </c>
      <c r="AG4779" s="105">
        <f t="shared" si="899"/>
        <v>523.69777777777779</v>
      </c>
    </row>
    <row r="4780" spans="1:33" s="88" customFormat="1" x14ac:dyDescent="0.35">
      <c r="A4780" s="21">
        <v>10141103</v>
      </c>
      <c r="B4780" s="115" t="s">
        <v>1665</v>
      </c>
      <c r="C4780" s="115" t="s">
        <v>710</v>
      </c>
      <c r="D4780" s="115" t="s">
        <v>6156</v>
      </c>
      <c r="E4780" s="114" t="str">
        <f t="shared" si="889"/>
        <v>TRANSFORMADOR MARCA:TRANSFORMADOR MOZABIQUE SA AGCHI/PT97 AGCHI/PT97</v>
      </c>
      <c r="F4780" s="115" t="s">
        <v>6157</v>
      </c>
      <c r="G4780" s="21" t="s">
        <v>6156</v>
      </c>
      <c r="H4780" s="21" t="s">
        <v>977</v>
      </c>
      <c r="I4780" s="115" t="s">
        <v>976</v>
      </c>
      <c r="J4780" s="21" t="s">
        <v>3039</v>
      </c>
      <c r="K4780" s="140" t="s">
        <v>6155</v>
      </c>
      <c r="L4780" s="125" t="s">
        <v>6154</v>
      </c>
      <c r="M4780" s="21">
        <v>160</v>
      </c>
      <c r="N4780" s="115">
        <v>22</v>
      </c>
      <c r="O4780" s="115">
        <v>0.4</v>
      </c>
      <c r="P4780" s="115">
        <v>3</v>
      </c>
      <c r="Q4780" s="21">
        <v>2014</v>
      </c>
      <c r="R4780" s="21" t="s">
        <v>5164</v>
      </c>
      <c r="S4780" s="21">
        <v>960781</v>
      </c>
      <c r="T4780" s="116">
        <v>572</v>
      </c>
      <c r="U4780" s="111">
        <v>45</v>
      </c>
      <c r="V4780" s="113">
        <f t="shared" si="890"/>
        <v>535.77333333333331</v>
      </c>
      <c r="W4780" s="113">
        <f t="shared" si="891"/>
        <v>36.226666666666688</v>
      </c>
      <c r="X4780" s="112">
        <f t="shared" si="892"/>
        <v>36226.666666666686</v>
      </c>
      <c r="Y4780" s="111"/>
      <c r="Z4780" s="110">
        <f t="shared" si="900"/>
        <v>42</v>
      </c>
      <c r="AA4780" s="109">
        <f t="shared" si="893"/>
        <v>28.6</v>
      </c>
      <c r="AB4780" s="109">
        <f t="shared" si="894"/>
        <v>28600</v>
      </c>
      <c r="AC4780" s="108">
        <f t="shared" si="895"/>
        <v>543.4</v>
      </c>
      <c r="AD4780" s="107">
        <f t="shared" si="896"/>
        <v>2.2222222222222223E-2</v>
      </c>
      <c r="AE4780" s="106">
        <f t="shared" si="897"/>
        <v>12.075555555555555</v>
      </c>
      <c r="AF4780" s="105">
        <f t="shared" si="898"/>
        <v>48.302222222222241</v>
      </c>
      <c r="AG4780" s="105">
        <f t="shared" si="899"/>
        <v>523.69777777777779</v>
      </c>
    </row>
    <row r="4781" spans="1:33" s="88" customFormat="1" x14ac:dyDescent="0.35">
      <c r="A4781" s="21">
        <v>10141103</v>
      </c>
      <c r="B4781" s="115" t="s">
        <v>1665</v>
      </c>
      <c r="C4781" s="115" t="s">
        <v>710</v>
      </c>
      <c r="D4781" s="115" t="s">
        <v>6152</v>
      </c>
      <c r="E4781" s="114" t="str">
        <f t="shared" si="889"/>
        <v>TRANSFORMADOR MARCA:TRANFORMADORES DE MOCAMBIQUE SA AGCHI/PT108 AGCHI/PT108</v>
      </c>
      <c r="F4781" s="115" t="s">
        <v>6153</v>
      </c>
      <c r="G4781" s="21" t="s">
        <v>6152</v>
      </c>
      <c r="H4781" s="21" t="s">
        <v>977</v>
      </c>
      <c r="I4781" s="115" t="s">
        <v>976</v>
      </c>
      <c r="J4781" s="21" t="s">
        <v>6151</v>
      </c>
      <c r="K4781" s="115" t="s">
        <v>6150</v>
      </c>
      <c r="L4781" s="115" t="s">
        <v>6149</v>
      </c>
      <c r="M4781" s="21">
        <v>160</v>
      </c>
      <c r="N4781" s="115">
        <v>22</v>
      </c>
      <c r="O4781" s="115">
        <v>0.4</v>
      </c>
      <c r="P4781" s="115">
        <v>3</v>
      </c>
      <c r="Q4781" s="21">
        <v>2014</v>
      </c>
      <c r="R4781" s="21" t="s">
        <v>972</v>
      </c>
      <c r="S4781" s="21">
        <v>961691</v>
      </c>
      <c r="T4781" s="116">
        <v>572</v>
      </c>
      <c r="U4781" s="111">
        <v>45</v>
      </c>
      <c r="V4781" s="113">
        <f t="shared" si="890"/>
        <v>535.77333333333331</v>
      </c>
      <c r="W4781" s="113">
        <f t="shared" si="891"/>
        <v>36.226666666666688</v>
      </c>
      <c r="X4781" s="112">
        <f t="shared" si="892"/>
        <v>36226.666666666686</v>
      </c>
      <c r="Y4781" s="111"/>
      <c r="Z4781" s="110">
        <f t="shared" si="900"/>
        <v>42</v>
      </c>
      <c r="AA4781" s="109">
        <f t="shared" si="893"/>
        <v>28.6</v>
      </c>
      <c r="AB4781" s="109">
        <f t="shared" si="894"/>
        <v>28600</v>
      </c>
      <c r="AC4781" s="108">
        <f t="shared" si="895"/>
        <v>543.4</v>
      </c>
      <c r="AD4781" s="107">
        <f t="shared" si="896"/>
        <v>2.2222222222222223E-2</v>
      </c>
      <c r="AE4781" s="106">
        <f t="shared" si="897"/>
        <v>12.075555555555555</v>
      </c>
      <c r="AF4781" s="105">
        <f t="shared" si="898"/>
        <v>48.302222222222241</v>
      </c>
      <c r="AG4781" s="105">
        <f t="shared" si="899"/>
        <v>523.69777777777779</v>
      </c>
    </row>
    <row r="4782" spans="1:33" s="88" customFormat="1" x14ac:dyDescent="0.35">
      <c r="A4782" s="21">
        <v>10141103</v>
      </c>
      <c r="B4782" s="115" t="s">
        <v>1665</v>
      </c>
      <c r="C4782" s="115" t="s">
        <v>710</v>
      </c>
      <c r="D4782" s="115" t="s">
        <v>6147</v>
      </c>
      <c r="E4782" s="114" t="str">
        <f t="shared" si="889"/>
        <v>TRANSFORMADOR MARCA:TRANSFORMADOR MOZABIQUE SA AGCHI/PT117 AGCHI/PT117</v>
      </c>
      <c r="F4782" s="115" t="s">
        <v>6148</v>
      </c>
      <c r="G4782" s="21" t="s">
        <v>6147</v>
      </c>
      <c r="H4782" s="21" t="s">
        <v>977</v>
      </c>
      <c r="I4782" s="115" t="s">
        <v>976</v>
      </c>
      <c r="J4782" s="21" t="s">
        <v>6123</v>
      </c>
      <c r="K4782" s="140" t="s">
        <v>6146</v>
      </c>
      <c r="L4782" s="125" t="s">
        <v>6145</v>
      </c>
      <c r="M4782" s="21">
        <v>200</v>
      </c>
      <c r="N4782" s="115">
        <v>22</v>
      </c>
      <c r="O4782" s="115">
        <v>0.4</v>
      </c>
      <c r="P4782" s="115">
        <v>3</v>
      </c>
      <c r="Q4782" s="21">
        <v>2014</v>
      </c>
      <c r="R4782" s="21" t="s">
        <v>5164</v>
      </c>
      <c r="S4782" s="21">
        <v>923117</v>
      </c>
      <c r="T4782" s="116">
        <v>572</v>
      </c>
      <c r="U4782" s="111">
        <v>45</v>
      </c>
      <c r="V4782" s="113">
        <f t="shared" si="890"/>
        <v>535.77333333333331</v>
      </c>
      <c r="W4782" s="113">
        <f t="shared" si="891"/>
        <v>36.226666666666688</v>
      </c>
      <c r="X4782" s="112">
        <f t="shared" si="892"/>
        <v>36226.666666666686</v>
      </c>
      <c r="Y4782" s="111"/>
      <c r="Z4782" s="110">
        <f t="shared" si="900"/>
        <v>42</v>
      </c>
      <c r="AA4782" s="109">
        <f t="shared" si="893"/>
        <v>28.6</v>
      </c>
      <c r="AB4782" s="109">
        <f t="shared" si="894"/>
        <v>28600</v>
      </c>
      <c r="AC4782" s="108">
        <f t="shared" si="895"/>
        <v>543.4</v>
      </c>
      <c r="AD4782" s="107">
        <f t="shared" si="896"/>
        <v>2.2222222222222223E-2</v>
      </c>
      <c r="AE4782" s="106">
        <f t="shared" si="897"/>
        <v>12.075555555555555</v>
      </c>
      <c r="AF4782" s="105">
        <f t="shared" si="898"/>
        <v>48.302222222222241</v>
      </c>
      <c r="AG4782" s="105">
        <f t="shared" si="899"/>
        <v>523.69777777777779</v>
      </c>
    </row>
    <row r="4783" spans="1:33" s="88" customFormat="1" x14ac:dyDescent="0.35">
      <c r="A4783" s="21">
        <v>10141103</v>
      </c>
      <c r="B4783" s="115" t="s">
        <v>1665</v>
      </c>
      <c r="C4783" s="115" t="s">
        <v>710</v>
      </c>
      <c r="D4783" s="115" t="s">
        <v>6143</v>
      </c>
      <c r="E4783" s="114" t="str">
        <f t="shared" si="889"/>
        <v>TRANSFORMADOR MARCA:TRANFORMADORES DE MOCAMBIQUE SA AGCHI/PT129 AGCHI/PT129</v>
      </c>
      <c r="F4783" s="115" t="s">
        <v>6144</v>
      </c>
      <c r="G4783" s="21" t="s">
        <v>6143</v>
      </c>
      <c r="H4783" s="21" t="s">
        <v>977</v>
      </c>
      <c r="I4783" s="115" t="s">
        <v>976</v>
      </c>
      <c r="J4783" s="21" t="s">
        <v>6142</v>
      </c>
      <c r="K4783" s="115" t="s">
        <v>6141</v>
      </c>
      <c r="L4783" s="115" t="s">
        <v>6140</v>
      </c>
      <c r="M4783" s="21">
        <v>315</v>
      </c>
      <c r="N4783" s="115">
        <v>22</v>
      </c>
      <c r="O4783" s="115">
        <v>0.4</v>
      </c>
      <c r="P4783" s="115">
        <v>3</v>
      </c>
      <c r="Q4783" s="21">
        <v>2014</v>
      </c>
      <c r="R4783" s="21" t="s">
        <v>972</v>
      </c>
      <c r="S4783" s="21">
        <v>961706</v>
      </c>
      <c r="T4783" s="116">
        <v>953</v>
      </c>
      <c r="U4783" s="111">
        <v>45</v>
      </c>
      <c r="V4783" s="113">
        <f t="shared" si="890"/>
        <v>892.64333333333332</v>
      </c>
      <c r="W4783" s="113">
        <f t="shared" si="891"/>
        <v>60.356666666666683</v>
      </c>
      <c r="X4783" s="112">
        <f t="shared" si="892"/>
        <v>60356.666666666686</v>
      </c>
      <c r="Y4783" s="111"/>
      <c r="Z4783" s="110">
        <f t="shared" si="900"/>
        <v>42</v>
      </c>
      <c r="AA4783" s="109">
        <f t="shared" si="893"/>
        <v>47.650000000000006</v>
      </c>
      <c r="AB4783" s="109">
        <f t="shared" si="894"/>
        <v>47650.000000000007</v>
      </c>
      <c r="AC4783" s="108">
        <f t="shared" si="895"/>
        <v>905.35</v>
      </c>
      <c r="AD4783" s="107">
        <f t="shared" si="896"/>
        <v>2.2222222222222223E-2</v>
      </c>
      <c r="AE4783" s="106">
        <f t="shared" si="897"/>
        <v>20.11888888888889</v>
      </c>
      <c r="AF4783" s="105">
        <f t="shared" si="898"/>
        <v>80.475555555555573</v>
      </c>
      <c r="AG4783" s="105">
        <f t="shared" si="899"/>
        <v>872.52444444444438</v>
      </c>
    </row>
    <row r="4784" spans="1:33" s="88" customFormat="1" x14ac:dyDescent="0.35">
      <c r="A4784" s="21">
        <v>10141103</v>
      </c>
      <c r="B4784" s="115" t="s">
        <v>1665</v>
      </c>
      <c r="C4784" s="115" t="s">
        <v>710</v>
      </c>
      <c r="D4784" s="115" t="s">
        <v>6138</v>
      </c>
      <c r="E4784" s="114" t="str">
        <f t="shared" si="889"/>
        <v>TRANSFORMADOR MARCA:TRANFORMADORES DE MOCAMBIQUE SA AGCHI/PT131 AGCHI/PT131</v>
      </c>
      <c r="F4784" s="115" t="s">
        <v>6139</v>
      </c>
      <c r="G4784" s="21" t="s">
        <v>6138</v>
      </c>
      <c r="H4784" s="21" t="s">
        <v>977</v>
      </c>
      <c r="I4784" s="115" t="s">
        <v>976</v>
      </c>
      <c r="J4784" s="21" t="s">
        <v>5196</v>
      </c>
      <c r="K4784" s="115" t="s">
        <v>6137</v>
      </c>
      <c r="L4784" s="115" t="s">
        <v>6136</v>
      </c>
      <c r="M4784" s="21">
        <v>200</v>
      </c>
      <c r="N4784" s="115">
        <v>22</v>
      </c>
      <c r="O4784" s="115">
        <v>0.4</v>
      </c>
      <c r="P4784" s="115">
        <v>3</v>
      </c>
      <c r="Q4784" s="21">
        <v>2014</v>
      </c>
      <c r="R4784" s="21" t="s">
        <v>972</v>
      </c>
      <c r="S4784" s="21">
        <v>961706</v>
      </c>
      <c r="T4784" s="116">
        <v>572</v>
      </c>
      <c r="U4784" s="111">
        <v>45</v>
      </c>
      <c r="V4784" s="113">
        <f t="shared" si="890"/>
        <v>535.77333333333331</v>
      </c>
      <c r="W4784" s="113">
        <f t="shared" si="891"/>
        <v>36.226666666666688</v>
      </c>
      <c r="X4784" s="112">
        <f t="shared" si="892"/>
        <v>36226.666666666686</v>
      </c>
      <c r="Y4784" s="111"/>
      <c r="Z4784" s="110">
        <f t="shared" si="900"/>
        <v>42</v>
      </c>
      <c r="AA4784" s="109">
        <f t="shared" si="893"/>
        <v>28.6</v>
      </c>
      <c r="AB4784" s="109">
        <f t="shared" si="894"/>
        <v>28600</v>
      </c>
      <c r="AC4784" s="108">
        <f t="shared" si="895"/>
        <v>543.4</v>
      </c>
      <c r="AD4784" s="107">
        <f t="shared" si="896"/>
        <v>2.2222222222222223E-2</v>
      </c>
      <c r="AE4784" s="106">
        <f t="shared" si="897"/>
        <v>12.075555555555555</v>
      </c>
      <c r="AF4784" s="105">
        <f t="shared" si="898"/>
        <v>48.302222222222241</v>
      </c>
      <c r="AG4784" s="105">
        <f t="shared" si="899"/>
        <v>523.69777777777779</v>
      </c>
    </row>
    <row r="4785" spans="1:33" s="88" customFormat="1" x14ac:dyDescent="0.35">
      <c r="A4785" s="21">
        <v>10141103</v>
      </c>
      <c r="B4785" s="115" t="s">
        <v>1665</v>
      </c>
      <c r="C4785" s="115" t="s">
        <v>710</v>
      </c>
      <c r="D4785" s="115" t="s">
        <v>6134</v>
      </c>
      <c r="E4785" s="114" t="str">
        <f t="shared" si="889"/>
        <v>TRANSFORMADOR MARCA:TRANSFORMADOR MOZABIQUE SA AGCHI/PT134 AGCHI/PT134</v>
      </c>
      <c r="F4785" s="115" t="s">
        <v>6135</v>
      </c>
      <c r="G4785" s="21" t="s">
        <v>6134</v>
      </c>
      <c r="H4785" s="21" t="s">
        <v>977</v>
      </c>
      <c r="I4785" s="115" t="s">
        <v>976</v>
      </c>
      <c r="J4785" s="21" t="s">
        <v>6133</v>
      </c>
      <c r="K4785" s="140" t="s">
        <v>6132</v>
      </c>
      <c r="L4785" s="125" t="s">
        <v>6131</v>
      </c>
      <c r="M4785" s="21">
        <v>160</v>
      </c>
      <c r="N4785" s="115">
        <v>22</v>
      </c>
      <c r="O4785" s="115">
        <v>0.4</v>
      </c>
      <c r="P4785" s="115">
        <v>3</v>
      </c>
      <c r="Q4785" s="21">
        <v>2014</v>
      </c>
      <c r="R4785" s="21" t="s">
        <v>5164</v>
      </c>
      <c r="S4785" s="21">
        <v>961751</v>
      </c>
      <c r="T4785" s="116">
        <v>572</v>
      </c>
      <c r="U4785" s="111">
        <v>45</v>
      </c>
      <c r="V4785" s="113">
        <f t="shared" si="890"/>
        <v>535.77333333333331</v>
      </c>
      <c r="W4785" s="113">
        <f t="shared" si="891"/>
        <v>36.226666666666688</v>
      </c>
      <c r="X4785" s="112">
        <f t="shared" si="892"/>
        <v>36226.666666666686</v>
      </c>
      <c r="Y4785" s="111"/>
      <c r="Z4785" s="110">
        <f t="shared" si="900"/>
        <v>42</v>
      </c>
      <c r="AA4785" s="109">
        <f t="shared" si="893"/>
        <v>28.6</v>
      </c>
      <c r="AB4785" s="109">
        <f t="shared" si="894"/>
        <v>28600</v>
      </c>
      <c r="AC4785" s="108">
        <f t="shared" si="895"/>
        <v>543.4</v>
      </c>
      <c r="AD4785" s="107">
        <f t="shared" si="896"/>
        <v>2.2222222222222223E-2</v>
      </c>
      <c r="AE4785" s="106">
        <f t="shared" si="897"/>
        <v>12.075555555555555</v>
      </c>
      <c r="AF4785" s="105">
        <f t="shared" si="898"/>
        <v>48.302222222222241</v>
      </c>
      <c r="AG4785" s="105">
        <f t="shared" si="899"/>
        <v>523.69777777777779</v>
      </c>
    </row>
    <row r="4786" spans="1:33" s="88" customFormat="1" x14ac:dyDescent="0.35">
      <c r="A4786" s="21">
        <v>10141103</v>
      </c>
      <c r="B4786" s="115" t="s">
        <v>1665</v>
      </c>
      <c r="C4786" s="115" t="s">
        <v>710</v>
      </c>
      <c r="D4786" s="115" t="s">
        <v>6129</v>
      </c>
      <c r="E4786" s="114" t="str">
        <f t="shared" si="889"/>
        <v>TRANSFORMADOR MARCA:TRANSFORMADE DE MOCAMBIQUE SA AGCHI/PT135 AGCHI/PT135</v>
      </c>
      <c r="F4786" s="115" t="s">
        <v>6130</v>
      </c>
      <c r="G4786" s="21" t="s">
        <v>6129</v>
      </c>
      <c r="H4786" s="21" t="s">
        <v>977</v>
      </c>
      <c r="I4786" s="115" t="s">
        <v>976</v>
      </c>
      <c r="J4786" s="21" t="s">
        <v>6128</v>
      </c>
      <c r="K4786" s="140" t="s">
        <v>6127</v>
      </c>
      <c r="L4786" s="125" t="s">
        <v>6126</v>
      </c>
      <c r="M4786" s="21">
        <v>200</v>
      </c>
      <c r="N4786" s="115">
        <v>22</v>
      </c>
      <c r="O4786" s="115">
        <v>0.4</v>
      </c>
      <c r="P4786" s="115">
        <v>3</v>
      </c>
      <c r="Q4786" s="21">
        <v>2014</v>
      </c>
      <c r="R4786" s="21" t="s">
        <v>5188</v>
      </c>
      <c r="S4786" s="21">
        <v>923119</v>
      </c>
      <c r="T4786" s="116">
        <v>572</v>
      </c>
      <c r="U4786" s="111">
        <v>45</v>
      </c>
      <c r="V4786" s="113">
        <f t="shared" si="890"/>
        <v>535.77333333333331</v>
      </c>
      <c r="W4786" s="113">
        <f t="shared" si="891"/>
        <v>36.226666666666688</v>
      </c>
      <c r="X4786" s="112">
        <f t="shared" si="892"/>
        <v>36226.666666666686</v>
      </c>
      <c r="Y4786" s="111"/>
      <c r="Z4786" s="110">
        <f t="shared" si="900"/>
        <v>42</v>
      </c>
      <c r="AA4786" s="109">
        <f t="shared" si="893"/>
        <v>28.6</v>
      </c>
      <c r="AB4786" s="109">
        <f t="shared" si="894"/>
        <v>28600</v>
      </c>
      <c r="AC4786" s="108">
        <f t="shared" si="895"/>
        <v>543.4</v>
      </c>
      <c r="AD4786" s="107">
        <f t="shared" si="896"/>
        <v>2.2222222222222223E-2</v>
      </c>
      <c r="AE4786" s="106">
        <f t="shared" si="897"/>
        <v>12.075555555555555</v>
      </c>
      <c r="AF4786" s="105">
        <f t="shared" si="898"/>
        <v>48.302222222222241</v>
      </c>
      <c r="AG4786" s="105">
        <f t="shared" si="899"/>
        <v>523.69777777777779</v>
      </c>
    </row>
    <row r="4787" spans="1:33" s="88" customFormat="1" x14ac:dyDescent="0.35">
      <c r="A4787" s="21">
        <v>10141103</v>
      </c>
      <c r="B4787" s="115" t="s">
        <v>1665</v>
      </c>
      <c r="C4787" s="115" t="s">
        <v>710</v>
      </c>
      <c r="D4787" s="115" t="s">
        <v>6124</v>
      </c>
      <c r="E4787" s="114" t="str">
        <f t="shared" si="889"/>
        <v>TRANSFORMADOR MARCA:TRANSFORMADE DE MOCAMBIQUE SA AGCHI/PT136 AGCHI/PT136</v>
      </c>
      <c r="F4787" s="115" t="s">
        <v>6125</v>
      </c>
      <c r="G4787" s="21" t="s">
        <v>6124</v>
      </c>
      <c r="H4787" s="21" t="s">
        <v>977</v>
      </c>
      <c r="I4787" s="115" t="s">
        <v>976</v>
      </c>
      <c r="J4787" s="21" t="s">
        <v>6123</v>
      </c>
      <c r="K4787" s="115" t="s">
        <v>6122</v>
      </c>
      <c r="L4787" s="115" t="s">
        <v>6121</v>
      </c>
      <c r="M4787" s="21">
        <v>200</v>
      </c>
      <c r="N4787" s="115">
        <v>22</v>
      </c>
      <c r="O4787" s="115">
        <v>0.4</v>
      </c>
      <c r="P4787" s="115">
        <v>3</v>
      </c>
      <c r="Q4787" s="21">
        <v>2014</v>
      </c>
      <c r="R4787" s="21" t="s">
        <v>5188</v>
      </c>
      <c r="S4787" s="21">
        <v>961742</v>
      </c>
      <c r="T4787" s="116">
        <v>572</v>
      </c>
      <c r="U4787" s="111">
        <v>45</v>
      </c>
      <c r="V4787" s="113">
        <f t="shared" si="890"/>
        <v>535.77333333333331</v>
      </c>
      <c r="W4787" s="113">
        <f t="shared" si="891"/>
        <v>36.226666666666688</v>
      </c>
      <c r="X4787" s="112">
        <f t="shared" si="892"/>
        <v>36226.666666666686</v>
      </c>
      <c r="Y4787" s="111"/>
      <c r="Z4787" s="110">
        <f t="shared" si="900"/>
        <v>42</v>
      </c>
      <c r="AA4787" s="109">
        <f t="shared" si="893"/>
        <v>28.6</v>
      </c>
      <c r="AB4787" s="109">
        <f t="shared" si="894"/>
        <v>28600</v>
      </c>
      <c r="AC4787" s="108">
        <f t="shared" si="895"/>
        <v>543.4</v>
      </c>
      <c r="AD4787" s="107">
        <f t="shared" si="896"/>
        <v>2.2222222222222223E-2</v>
      </c>
      <c r="AE4787" s="106">
        <f t="shared" si="897"/>
        <v>12.075555555555555</v>
      </c>
      <c r="AF4787" s="105">
        <f t="shared" si="898"/>
        <v>48.302222222222241</v>
      </c>
      <c r="AG4787" s="105">
        <f t="shared" si="899"/>
        <v>523.69777777777779</v>
      </c>
    </row>
    <row r="4788" spans="1:33" s="88" customFormat="1" x14ac:dyDescent="0.35">
      <c r="A4788" s="21">
        <v>10141103</v>
      </c>
      <c r="B4788" s="115" t="s">
        <v>1665</v>
      </c>
      <c r="C4788" s="115" t="s">
        <v>710</v>
      </c>
      <c r="D4788" s="115" t="s">
        <v>6119</v>
      </c>
      <c r="E4788" s="114" t="str">
        <f t="shared" si="889"/>
        <v>TRANSFORMADOR MARCA:TRANSFORMADOR MOZABIQUE SA AGCHI/PT140 AGCHI/PT140</v>
      </c>
      <c r="F4788" s="115" t="s">
        <v>6120</v>
      </c>
      <c r="G4788" s="21" t="s">
        <v>6119</v>
      </c>
      <c r="H4788" s="21" t="s">
        <v>977</v>
      </c>
      <c r="I4788" s="115" t="s">
        <v>976</v>
      </c>
      <c r="J4788" s="21" t="s">
        <v>2985</v>
      </c>
      <c r="K4788" s="140" t="s">
        <v>6118</v>
      </c>
      <c r="L4788" s="125" t="s">
        <v>6117</v>
      </c>
      <c r="M4788" s="21">
        <v>200</v>
      </c>
      <c r="N4788" s="115">
        <v>22</v>
      </c>
      <c r="O4788" s="115">
        <v>0.4</v>
      </c>
      <c r="P4788" s="115">
        <v>3</v>
      </c>
      <c r="Q4788" s="21">
        <v>2014</v>
      </c>
      <c r="R4788" s="21" t="s">
        <v>5164</v>
      </c>
      <c r="S4788" s="21">
        <v>961760</v>
      </c>
      <c r="T4788" s="116">
        <v>572</v>
      </c>
      <c r="U4788" s="111">
        <v>45</v>
      </c>
      <c r="V4788" s="113">
        <f t="shared" si="890"/>
        <v>535.77333333333331</v>
      </c>
      <c r="W4788" s="113">
        <f t="shared" si="891"/>
        <v>36.226666666666688</v>
      </c>
      <c r="X4788" s="112">
        <f t="shared" si="892"/>
        <v>36226.666666666686</v>
      </c>
      <c r="Y4788" s="111"/>
      <c r="Z4788" s="110">
        <f t="shared" si="900"/>
        <v>42</v>
      </c>
      <c r="AA4788" s="109">
        <f t="shared" si="893"/>
        <v>28.6</v>
      </c>
      <c r="AB4788" s="109">
        <f t="shared" si="894"/>
        <v>28600</v>
      </c>
      <c r="AC4788" s="108">
        <f t="shared" si="895"/>
        <v>543.4</v>
      </c>
      <c r="AD4788" s="107">
        <f t="shared" si="896"/>
        <v>2.2222222222222223E-2</v>
      </c>
      <c r="AE4788" s="106">
        <f t="shared" si="897"/>
        <v>12.075555555555555</v>
      </c>
      <c r="AF4788" s="105">
        <f t="shared" si="898"/>
        <v>48.302222222222241</v>
      </c>
      <c r="AG4788" s="105">
        <f t="shared" si="899"/>
        <v>523.69777777777779</v>
      </c>
    </row>
    <row r="4789" spans="1:33" s="88" customFormat="1" x14ac:dyDescent="0.35">
      <c r="A4789" s="21">
        <v>10141103</v>
      </c>
      <c r="B4789" s="115" t="s">
        <v>1665</v>
      </c>
      <c r="C4789" s="115" t="s">
        <v>710</v>
      </c>
      <c r="D4789" s="115" t="s">
        <v>6115</v>
      </c>
      <c r="E4789" s="114" t="str">
        <f t="shared" si="889"/>
        <v>TRANSFORMADOR MARCA:TRANSFORMADOR DE MOZAMBIQUES AGGDL/PT13 AGGDL/PT13</v>
      </c>
      <c r="F4789" s="115" t="s">
        <v>6116</v>
      </c>
      <c r="G4789" s="21" t="s">
        <v>6115</v>
      </c>
      <c r="H4789" s="21" t="s">
        <v>355</v>
      </c>
      <c r="I4789" s="115" t="s">
        <v>976</v>
      </c>
      <c r="J4789" s="21" t="s">
        <v>6114</v>
      </c>
      <c r="K4789" s="140" t="s">
        <v>6113</v>
      </c>
      <c r="L4789" s="125" t="s">
        <v>6112</v>
      </c>
      <c r="M4789" s="21">
        <v>100</v>
      </c>
      <c r="N4789" s="115">
        <v>22</v>
      </c>
      <c r="O4789" s="115">
        <v>0.4</v>
      </c>
      <c r="P4789" s="115">
        <v>3</v>
      </c>
      <c r="Q4789" s="21">
        <v>2014</v>
      </c>
      <c r="R4789" s="21" t="s">
        <v>5133</v>
      </c>
      <c r="S4789" s="21" t="s">
        <v>6111</v>
      </c>
      <c r="T4789" s="116">
        <v>445</v>
      </c>
      <c r="U4789" s="111">
        <v>45</v>
      </c>
      <c r="V4789" s="113">
        <f t="shared" si="890"/>
        <v>416.81666666666666</v>
      </c>
      <c r="W4789" s="113">
        <f t="shared" si="891"/>
        <v>28.183333333333337</v>
      </c>
      <c r="X4789" s="112">
        <f t="shared" si="892"/>
        <v>28183.333333333336</v>
      </c>
      <c r="Y4789" s="111"/>
      <c r="Z4789" s="110">
        <f t="shared" si="900"/>
        <v>42</v>
      </c>
      <c r="AA4789" s="109">
        <f t="shared" si="893"/>
        <v>22.25</v>
      </c>
      <c r="AB4789" s="109">
        <f t="shared" si="894"/>
        <v>22250</v>
      </c>
      <c r="AC4789" s="108">
        <f t="shared" si="895"/>
        <v>422.75</v>
      </c>
      <c r="AD4789" s="107">
        <f t="shared" si="896"/>
        <v>2.2222222222222223E-2</v>
      </c>
      <c r="AE4789" s="106">
        <f t="shared" si="897"/>
        <v>9.3944444444444439</v>
      </c>
      <c r="AF4789" s="105">
        <f t="shared" si="898"/>
        <v>37.577777777777783</v>
      </c>
      <c r="AG4789" s="105">
        <f t="shared" si="899"/>
        <v>407.42222222222222</v>
      </c>
    </row>
    <row r="4790" spans="1:33" s="88" customFormat="1" x14ac:dyDescent="0.35">
      <c r="A4790" s="21">
        <v>10141103</v>
      </c>
      <c r="B4790" s="115" t="s">
        <v>1665</v>
      </c>
      <c r="C4790" s="115" t="s">
        <v>710</v>
      </c>
      <c r="D4790" s="115" t="s">
        <v>6110</v>
      </c>
      <c r="E4790" s="114" t="str">
        <f t="shared" si="889"/>
        <v>TRANSFORMADOR MARCA:TRANSFORMADOR DE MOZAMBIQUES AGGDL/PT25 AGGDL/PT25</v>
      </c>
      <c r="F4790" s="115" t="s">
        <v>2950</v>
      </c>
      <c r="G4790" s="21" t="s">
        <v>6110</v>
      </c>
      <c r="H4790" s="21" t="s">
        <v>355</v>
      </c>
      <c r="I4790" s="115" t="s">
        <v>976</v>
      </c>
      <c r="J4790" s="21" t="s">
        <v>6109</v>
      </c>
      <c r="K4790" s="140" t="s">
        <v>6108</v>
      </c>
      <c r="L4790" s="125" t="s">
        <v>6107</v>
      </c>
      <c r="M4790" s="21">
        <v>200</v>
      </c>
      <c r="N4790" s="115">
        <v>22</v>
      </c>
      <c r="O4790" s="115">
        <v>0.4</v>
      </c>
      <c r="P4790" s="115">
        <v>3</v>
      </c>
      <c r="Q4790" s="21">
        <v>2014</v>
      </c>
      <c r="R4790" s="21" t="s">
        <v>5133</v>
      </c>
      <c r="S4790" s="21">
        <v>961701</v>
      </c>
      <c r="T4790" s="116">
        <v>572</v>
      </c>
      <c r="U4790" s="111">
        <v>45</v>
      </c>
      <c r="V4790" s="113">
        <f t="shared" si="890"/>
        <v>535.77333333333331</v>
      </c>
      <c r="W4790" s="113">
        <f t="shared" si="891"/>
        <v>36.226666666666688</v>
      </c>
      <c r="X4790" s="112">
        <f t="shared" si="892"/>
        <v>36226.666666666686</v>
      </c>
      <c r="Y4790" s="111"/>
      <c r="Z4790" s="110">
        <f t="shared" si="900"/>
        <v>42</v>
      </c>
      <c r="AA4790" s="109">
        <f t="shared" si="893"/>
        <v>28.6</v>
      </c>
      <c r="AB4790" s="109">
        <f t="shared" si="894"/>
        <v>28600</v>
      </c>
      <c r="AC4790" s="108">
        <f t="shared" si="895"/>
        <v>543.4</v>
      </c>
      <c r="AD4790" s="107">
        <f t="shared" si="896"/>
        <v>2.2222222222222223E-2</v>
      </c>
      <c r="AE4790" s="106">
        <f t="shared" si="897"/>
        <v>12.075555555555555</v>
      </c>
      <c r="AF4790" s="105">
        <f t="shared" si="898"/>
        <v>48.302222222222241</v>
      </c>
      <c r="AG4790" s="105">
        <f t="shared" si="899"/>
        <v>523.69777777777779</v>
      </c>
    </row>
    <row r="4791" spans="1:33" s="88" customFormat="1" x14ac:dyDescent="0.35">
      <c r="A4791" s="21">
        <v>10141103</v>
      </c>
      <c r="B4791" s="115" t="s">
        <v>1665</v>
      </c>
      <c r="C4791" s="115" t="s">
        <v>710</v>
      </c>
      <c r="D4791" s="115" t="s">
        <v>6106</v>
      </c>
      <c r="E4791" s="114" t="str">
        <f t="shared" si="889"/>
        <v>TRANSFORMADOR MARCA:TRANSFORMADOR DE MOZAMBIQUES USGUR/PT5 USGUR/PT5</v>
      </c>
      <c r="F4791" s="115" t="s">
        <v>2933</v>
      </c>
      <c r="G4791" s="21" t="s">
        <v>6106</v>
      </c>
      <c r="H4791" s="21" t="s">
        <v>2931</v>
      </c>
      <c r="I4791" s="115" t="s">
        <v>976</v>
      </c>
      <c r="J4791" s="21" t="s">
        <v>6105</v>
      </c>
      <c r="K4791" s="140" t="s">
        <v>6104</v>
      </c>
      <c r="L4791" s="125" t="s">
        <v>6103</v>
      </c>
      <c r="M4791" s="21">
        <v>160</v>
      </c>
      <c r="N4791" s="115">
        <v>33</v>
      </c>
      <c r="O4791" s="115">
        <v>0.4</v>
      </c>
      <c r="P4791" s="115">
        <v>3</v>
      </c>
      <c r="Q4791" s="21">
        <v>2014</v>
      </c>
      <c r="R4791" s="21" t="s">
        <v>5133</v>
      </c>
      <c r="S4791" s="21">
        <v>961764</v>
      </c>
      <c r="T4791" s="116">
        <v>991</v>
      </c>
      <c r="U4791" s="111">
        <v>45</v>
      </c>
      <c r="V4791" s="113">
        <f t="shared" si="890"/>
        <v>928.23666666666668</v>
      </c>
      <c r="W4791" s="113">
        <f t="shared" si="891"/>
        <v>62.763333333333321</v>
      </c>
      <c r="X4791" s="112">
        <f t="shared" si="892"/>
        <v>62763.333333333321</v>
      </c>
      <c r="Y4791" s="111"/>
      <c r="Z4791" s="110">
        <f t="shared" si="900"/>
        <v>42</v>
      </c>
      <c r="AA4791" s="109">
        <f t="shared" si="893"/>
        <v>49.550000000000004</v>
      </c>
      <c r="AB4791" s="109">
        <f t="shared" si="894"/>
        <v>49550.000000000007</v>
      </c>
      <c r="AC4791" s="108">
        <f t="shared" si="895"/>
        <v>941.45</v>
      </c>
      <c r="AD4791" s="107">
        <f t="shared" si="896"/>
        <v>2.2222222222222223E-2</v>
      </c>
      <c r="AE4791" s="106">
        <f t="shared" si="897"/>
        <v>20.921111111111113</v>
      </c>
      <c r="AF4791" s="105">
        <f t="shared" si="898"/>
        <v>83.684444444444438</v>
      </c>
      <c r="AG4791" s="105">
        <f t="shared" si="899"/>
        <v>907.31555555555553</v>
      </c>
    </row>
    <row r="4792" spans="1:33" s="88" customFormat="1" x14ac:dyDescent="0.35">
      <c r="A4792" s="21">
        <v>10141103</v>
      </c>
      <c r="B4792" s="115" t="s">
        <v>1665</v>
      </c>
      <c r="C4792" s="115" t="s">
        <v>710</v>
      </c>
      <c r="D4792" s="115" t="s">
        <v>6102</v>
      </c>
      <c r="E4792" s="114" t="str">
        <f t="shared" si="889"/>
        <v>TRANSFORMADOR MARCA:TRANSFORMADOR DE MOZAMBIQUES AGCHI/PT55 AGCHI/PT55</v>
      </c>
      <c r="F4792" s="115" t="s">
        <v>2889</v>
      </c>
      <c r="G4792" s="21" t="s">
        <v>6102</v>
      </c>
      <c r="H4792" s="21" t="s">
        <v>6101</v>
      </c>
      <c r="I4792" s="115" t="s">
        <v>976</v>
      </c>
      <c r="J4792" s="21" t="s">
        <v>6100</v>
      </c>
      <c r="K4792" s="140" t="s">
        <v>6099</v>
      </c>
      <c r="L4792" s="125" t="s">
        <v>6098</v>
      </c>
      <c r="M4792" s="21">
        <v>200</v>
      </c>
      <c r="N4792" s="115">
        <v>22</v>
      </c>
      <c r="O4792" s="115">
        <v>0.4</v>
      </c>
      <c r="P4792" s="115">
        <v>3</v>
      </c>
      <c r="Q4792" s="21">
        <v>2014</v>
      </c>
      <c r="R4792" s="21" t="s">
        <v>5133</v>
      </c>
      <c r="S4792" s="21">
        <v>931783</v>
      </c>
      <c r="T4792" s="116">
        <v>572</v>
      </c>
      <c r="U4792" s="111">
        <v>45</v>
      </c>
      <c r="V4792" s="113">
        <f t="shared" si="890"/>
        <v>535.77333333333331</v>
      </c>
      <c r="W4792" s="113">
        <f t="shared" si="891"/>
        <v>36.226666666666688</v>
      </c>
      <c r="X4792" s="112">
        <f t="shared" si="892"/>
        <v>36226.666666666686</v>
      </c>
      <c r="Y4792" s="111"/>
      <c r="Z4792" s="110">
        <f t="shared" si="900"/>
        <v>42</v>
      </c>
      <c r="AA4792" s="109">
        <f t="shared" si="893"/>
        <v>28.6</v>
      </c>
      <c r="AB4792" s="109">
        <f t="shared" si="894"/>
        <v>28600</v>
      </c>
      <c r="AC4792" s="108">
        <f t="shared" si="895"/>
        <v>543.4</v>
      </c>
      <c r="AD4792" s="107">
        <f t="shared" si="896"/>
        <v>2.2222222222222223E-2</v>
      </c>
      <c r="AE4792" s="106">
        <f t="shared" si="897"/>
        <v>12.075555555555555</v>
      </c>
      <c r="AF4792" s="105">
        <f t="shared" si="898"/>
        <v>48.302222222222241</v>
      </c>
      <c r="AG4792" s="105">
        <f t="shared" si="899"/>
        <v>523.69777777777779</v>
      </c>
    </row>
    <row r="4793" spans="1:33" s="88" customFormat="1" x14ac:dyDescent="0.35">
      <c r="A4793" s="21">
        <v>10141103</v>
      </c>
      <c r="B4793" s="115" t="s">
        <v>1665</v>
      </c>
      <c r="C4793" s="115" t="s">
        <v>710</v>
      </c>
      <c r="D4793" s="115" t="s">
        <v>6097</v>
      </c>
      <c r="E4793" s="114" t="str">
        <f t="shared" si="889"/>
        <v>TRANSFORMADOR MARCA:TRANSFORMADOR DE MOZAMBIQUES USMCZ/PT1 USMCZ/PT1</v>
      </c>
      <c r="F4793" s="115" t="s">
        <v>2889</v>
      </c>
      <c r="G4793" s="21" t="s">
        <v>6097</v>
      </c>
      <c r="H4793" s="21" t="s">
        <v>2925</v>
      </c>
      <c r="I4793" s="115" t="s">
        <v>976</v>
      </c>
      <c r="J4793" s="21" t="s">
        <v>6096</v>
      </c>
      <c r="K4793" s="125" t="s">
        <v>6095</v>
      </c>
      <c r="L4793" s="125" t="s">
        <v>6094</v>
      </c>
      <c r="M4793" s="21">
        <v>200</v>
      </c>
      <c r="N4793" s="115">
        <v>33</v>
      </c>
      <c r="O4793" s="115">
        <v>0.4</v>
      </c>
      <c r="P4793" s="115">
        <v>3</v>
      </c>
      <c r="Q4793" s="21">
        <v>2014</v>
      </c>
      <c r="R4793" s="21" t="s">
        <v>5133</v>
      </c>
      <c r="S4793" s="21">
        <v>923139</v>
      </c>
      <c r="T4793" s="116">
        <v>991</v>
      </c>
      <c r="U4793" s="111">
        <v>45</v>
      </c>
      <c r="V4793" s="113">
        <f t="shared" si="890"/>
        <v>928.23666666666668</v>
      </c>
      <c r="W4793" s="113">
        <f t="shared" si="891"/>
        <v>62.763333333333321</v>
      </c>
      <c r="X4793" s="112">
        <f t="shared" si="892"/>
        <v>62763.333333333321</v>
      </c>
      <c r="Y4793" s="111"/>
      <c r="Z4793" s="110">
        <f t="shared" si="900"/>
        <v>42</v>
      </c>
      <c r="AA4793" s="109">
        <f t="shared" si="893"/>
        <v>49.550000000000004</v>
      </c>
      <c r="AB4793" s="109">
        <f t="shared" si="894"/>
        <v>49550.000000000007</v>
      </c>
      <c r="AC4793" s="108">
        <f t="shared" si="895"/>
        <v>941.45</v>
      </c>
      <c r="AD4793" s="107">
        <f t="shared" si="896"/>
        <v>2.2222222222222223E-2</v>
      </c>
      <c r="AE4793" s="106">
        <f t="shared" si="897"/>
        <v>20.921111111111113</v>
      </c>
      <c r="AF4793" s="105">
        <f t="shared" si="898"/>
        <v>83.684444444444438</v>
      </c>
      <c r="AG4793" s="105">
        <f t="shared" si="899"/>
        <v>907.31555555555553</v>
      </c>
    </row>
    <row r="4794" spans="1:33" s="88" customFormat="1" x14ac:dyDescent="0.35">
      <c r="A4794" s="21">
        <v>10141103</v>
      </c>
      <c r="B4794" s="115" t="s">
        <v>1665</v>
      </c>
      <c r="C4794" s="115" t="s">
        <v>710</v>
      </c>
      <c r="D4794" s="115" t="s">
        <v>6092</v>
      </c>
      <c r="E4794" s="114" t="str">
        <f t="shared" si="889"/>
        <v>TRANSFORMADOR MARCA:TRANSFORMADOR DE MOZAMBIQUES USMCZ/PT7 USMCZ/PT7</v>
      </c>
      <c r="F4794" s="115" t="s">
        <v>6093</v>
      </c>
      <c r="G4794" s="21" t="s">
        <v>6092</v>
      </c>
      <c r="H4794" s="21" t="s">
        <v>2925</v>
      </c>
      <c r="I4794" s="115" t="s">
        <v>976</v>
      </c>
      <c r="J4794" s="21" t="s">
        <v>6091</v>
      </c>
      <c r="K4794" s="125" t="s">
        <v>6090</v>
      </c>
      <c r="L4794" s="125" t="s">
        <v>6089</v>
      </c>
      <c r="M4794" s="21">
        <v>50</v>
      </c>
      <c r="N4794" s="115">
        <v>33</v>
      </c>
      <c r="O4794" s="115">
        <v>0.4</v>
      </c>
      <c r="P4794" s="115">
        <v>3</v>
      </c>
      <c r="Q4794" s="21">
        <v>2014</v>
      </c>
      <c r="R4794" s="21" t="s">
        <v>5133</v>
      </c>
      <c r="S4794" s="21">
        <v>920953</v>
      </c>
      <c r="T4794" s="116">
        <v>643</v>
      </c>
      <c r="U4794" s="111">
        <v>45</v>
      </c>
      <c r="V4794" s="113">
        <f t="shared" si="890"/>
        <v>602.27666666666664</v>
      </c>
      <c r="W4794" s="113">
        <f t="shared" si="891"/>
        <v>40.723333333333358</v>
      </c>
      <c r="X4794" s="112">
        <f t="shared" si="892"/>
        <v>40723.333333333358</v>
      </c>
      <c r="Y4794" s="111"/>
      <c r="Z4794" s="110">
        <f t="shared" si="900"/>
        <v>42</v>
      </c>
      <c r="AA4794" s="109">
        <f t="shared" si="893"/>
        <v>32.15</v>
      </c>
      <c r="AB4794" s="109">
        <f t="shared" si="894"/>
        <v>32150</v>
      </c>
      <c r="AC4794" s="108">
        <f t="shared" si="895"/>
        <v>610.85</v>
      </c>
      <c r="AD4794" s="107">
        <f t="shared" si="896"/>
        <v>2.2222222222222223E-2</v>
      </c>
      <c r="AE4794" s="106">
        <f t="shared" si="897"/>
        <v>13.574444444444445</v>
      </c>
      <c r="AF4794" s="105">
        <f t="shared" si="898"/>
        <v>54.297777777777803</v>
      </c>
      <c r="AG4794" s="105">
        <f t="shared" si="899"/>
        <v>588.70222222222219</v>
      </c>
    </row>
    <row r="4795" spans="1:33" s="88" customFormat="1" x14ac:dyDescent="0.35">
      <c r="A4795" s="21">
        <v>10141103</v>
      </c>
      <c r="B4795" s="115" t="s">
        <v>1665</v>
      </c>
      <c r="C4795" s="115" t="s">
        <v>710</v>
      </c>
      <c r="D4795" s="115" t="s">
        <v>6088</v>
      </c>
      <c r="E4795" s="114" t="str">
        <f t="shared" si="889"/>
        <v>TRANSFORMADOR MARCA:EFACEC USMCS/PT1 USMCS/PT1</v>
      </c>
      <c r="F4795" s="115" t="s">
        <v>2927</v>
      </c>
      <c r="G4795" s="21" t="s">
        <v>6088</v>
      </c>
      <c r="H4795" s="21" t="s">
        <v>6066</v>
      </c>
      <c r="I4795" s="115" t="s">
        <v>976</v>
      </c>
      <c r="J4795" s="21" t="s">
        <v>5191</v>
      </c>
      <c r="K4795" s="140" t="s">
        <v>6087</v>
      </c>
      <c r="L4795" s="125" t="s">
        <v>6086</v>
      </c>
      <c r="M4795" s="21">
        <v>160</v>
      </c>
      <c r="N4795" s="115">
        <v>33</v>
      </c>
      <c r="O4795" s="115">
        <v>0.4</v>
      </c>
      <c r="P4795" s="115">
        <v>3</v>
      </c>
      <c r="Q4795" s="21">
        <v>2014</v>
      </c>
      <c r="R4795" s="21" t="s">
        <v>27</v>
      </c>
      <c r="S4795" s="21" t="s">
        <v>6085</v>
      </c>
      <c r="T4795" s="116">
        <v>991</v>
      </c>
      <c r="U4795" s="111">
        <v>45</v>
      </c>
      <c r="V4795" s="113">
        <f t="shared" si="890"/>
        <v>928.23666666666668</v>
      </c>
      <c r="W4795" s="113">
        <f t="shared" si="891"/>
        <v>62.763333333333321</v>
      </c>
      <c r="X4795" s="112">
        <f t="shared" si="892"/>
        <v>62763.333333333321</v>
      </c>
      <c r="Y4795" s="111"/>
      <c r="Z4795" s="110">
        <f t="shared" si="900"/>
        <v>42</v>
      </c>
      <c r="AA4795" s="109">
        <f t="shared" si="893"/>
        <v>49.550000000000004</v>
      </c>
      <c r="AB4795" s="109">
        <f t="shared" si="894"/>
        <v>49550.000000000007</v>
      </c>
      <c r="AC4795" s="108">
        <f t="shared" si="895"/>
        <v>941.45</v>
      </c>
      <c r="AD4795" s="107">
        <f t="shared" si="896"/>
        <v>2.2222222222222223E-2</v>
      </c>
      <c r="AE4795" s="106">
        <f t="shared" si="897"/>
        <v>20.921111111111113</v>
      </c>
      <c r="AF4795" s="105">
        <f t="shared" si="898"/>
        <v>83.684444444444438</v>
      </c>
      <c r="AG4795" s="105">
        <f t="shared" si="899"/>
        <v>907.31555555555553</v>
      </c>
    </row>
    <row r="4796" spans="1:33" s="88" customFormat="1" x14ac:dyDescent="0.35">
      <c r="A4796" s="21">
        <v>10141103</v>
      </c>
      <c r="B4796" s="115" t="s">
        <v>1665</v>
      </c>
      <c r="C4796" s="115" t="s">
        <v>710</v>
      </c>
      <c r="D4796" s="115" t="s">
        <v>6084</v>
      </c>
      <c r="E4796" s="114" t="str">
        <f t="shared" si="889"/>
        <v>TRANSFORMADOR MARCA:EFACEC USMCS/PT2 USMCS/PT2</v>
      </c>
      <c r="F4796" s="115" t="s">
        <v>6080</v>
      </c>
      <c r="G4796" s="21" t="s">
        <v>6084</v>
      </c>
      <c r="H4796" s="21" t="s">
        <v>6066</v>
      </c>
      <c r="I4796" s="115" t="s">
        <v>976</v>
      </c>
      <c r="J4796" s="21" t="s">
        <v>6078</v>
      </c>
      <c r="K4796" s="140" t="s">
        <v>6083</v>
      </c>
      <c r="L4796" s="125" t="s">
        <v>6082</v>
      </c>
      <c r="M4796" s="21">
        <v>100</v>
      </c>
      <c r="N4796" s="115">
        <v>33</v>
      </c>
      <c r="O4796" s="115">
        <v>0.4</v>
      </c>
      <c r="P4796" s="115">
        <v>3</v>
      </c>
      <c r="Q4796" s="21">
        <v>2014</v>
      </c>
      <c r="R4796" s="21" t="s">
        <v>27</v>
      </c>
      <c r="S4796" s="21" t="s">
        <v>6081</v>
      </c>
      <c r="T4796" s="116">
        <v>763</v>
      </c>
      <c r="U4796" s="111">
        <v>45</v>
      </c>
      <c r="V4796" s="113">
        <f t="shared" si="890"/>
        <v>714.67666666666662</v>
      </c>
      <c r="W4796" s="113">
        <f t="shared" si="891"/>
        <v>48.32333333333338</v>
      </c>
      <c r="X4796" s="112">
        <f t="shared" si="892"/>
        <v>48323.333333333379</v>
      </c>
      <c r="Y4796" s="111"/>
      <c r="Z4796" s="110">
        <f t="shared" si="900"/>
        <v>42</v>
      </c>
      <c r="AA4796" s="109">
        <f t="shared" si="893"/>
        <v>38.15</v>
      </c>
      <c r="AB4796" s="109">
        <f t="shared" si="894"/>
        <v>38150</v>
      </c>
      <c r="AC4796" s="108">
        <f t="shared" si="895"/>
        <v>724.85</v>
      </c>
      <c r="AD4796" s="107">
        <f t="shared" si="896"/>
        <v>2.2222222222222223E-2</v>
      </c>
      <c r="AE4796" s="106">
        <f t="shared" si="897"/>
        <v>16.10777777777778</v>
      </c>
      <c r="AF4796" s="105">
        <f t="shared" si="898"/>
        <v>64.431111111111164</v>
      </c>
      <c r="AG4796" s="105">
        <f t="shared" si="899"/>
        <v>698.56888888888886</v>
      </c>
    </row>
    <row r="4797" spans="1:33" s="88" customFormat="1" x14ac:dyDescent="0.35">
      <c r="A4797" s="21">
        <v>10141103</v>
      </c>
      <c r="B4797" s="115" t="s">
        <v>1665</v>
      </c>
      <c r="C4797" s="115" t="s">
        <v>710</v>
      </c>
      <c r="D4797" s="115" t="s">
        <v>6079</v>
      </c>
      <c r="E4797" s="114" t="str">
        <f t="shared" si="889"/>
        <v>TRANSFORMADOR MARCA:EFACEC USMCS/PT3 USMCS/PT3</v>
      </c>
      <c r="F4797" s="115" t="s">
        <v>6080</v>
      </c>
      <c r="G4797" s="21" t="s">
        <v>6079</v>
      </c>
      <c r="H4797" s="21" t="s">
        <v>6066</v>
      </c>
      <c r="I4797" s="115" t="s">
        <v>976</v>
      </c>
      <c r="J4797" s="21" t="s">
        <v>6078</v>
      </c>
      <c r="K4797" s="140" t="s">
        <v>6077</v>
      </c>
      <c r="L4797" s="125" t="s">
        <v>6076</v>
      </c>
      <c r="M4797" s="21">
        <v>50</v>
      </c>
      <c r="N4797" s="115">
        <v>33</v>
      </c>
      <c r="O4797" s="115">
        <v>0.4</v>
      </c>
      <c r="P4797" s="115">
        <v>3</v>
      </c>
      <c r="Q4797" s="21">
        <v>2014</v>
      </c>
      <c r="R4797" s="21" t="s">
        <v>27</v>
      </c>
      <c r="S4797" s="21" t="s">
        <v>6075</v>
      </c>
      <c r="T4797" s="116">
        <v>643</v>
      </c>
      <c r="U4797" s="111">
        <v>45</v>
      </c>
      <c r="V4797" s="113">
        <f t="shared" si="890"/>
        <v>602.27666666666664</v>
      </c>
      <c r="W4797" s="113">
        <f t="shared" si="891"/>
        <v>40.723333333333358</v>
      </c>
      <c r="X4797" s="112">
        <f t="shared" si="892"/>
        <v>40723.333333333358</v>
      </c>
      <c r="Y4797" s="111"/>
      <c r="Z4797" s="110">
        <f t="shared" si="900"/>
        <v>42</v>
      </c>
      <c r="AA4797" s="109">
        <f t="shared" si="893"/>
        <v>32.15</v>
      </c>
      <c r="AB4797" s="109">
        <f t="shared" si="894"/>
        <v>32150</v>
      </c>
      <c r="AC4797" s="108">
        <f t="shared" si="895"/>
        <v>610.85</v>
      </c>
      <c r="AD4797" s="107">
        <f t="shared" si="896"/>
        <v>2.2222222222222223E-2</v>
      </c>
      <c r="AE4797" s="106">
        <f t="shared" si="897"/>
        <v>13.574444444444445</v>
      </c>
      <c r="AF4797" s="105">
        <f t="shared" si="898"/>
        <v>54.297777777777803</v>
      </c>
      <c r="AG4797" s="105">
        <f t="shared" si="899"/>
        <v>588.70222222222219</v>
      </c>
    </row>
    <row r="4798" spans="1:33" s="88" customFormat="1" x14ac:dyDescent="0.35">
      <c r="A4798" s="21">
        <v>10141103</v>
      </c>
      <c r="B4798" s="115" t="s">
        <v>1665</v>
      </c>
      <c r="C4798" s="115" t="s">
        <v>710</v>
      </c>
      <c r="D4798" s="115" t="s">
        <v>6073</v>
      </c>
      <c r="E4798" s="114" t="str">
        <f t="shared" si="889"/>
        <v>TRANSFORMADOR MARCA:EFACEC USMCS/PT4 USMCS/PT4</v>
      </c>
      <c r="F4798" s="115" t="s">
        <v>6074</v>
      </c>
      <c r="G4798" s="21" t="s">
        <v>6073</v>
      </c>
      <c r="H4798" s="21" t="s">
        <v>6066</v>
      </c>
      <c r="I4798" s="115" t="s">
        <v>976</v>
      </c>
      <c r="J4798" s="21" t="s">
        <v>6072</v>
      </c>
      <c r="K4798" s="140" t="s">
        <v>6071</v>
      </c>
      <c r="L4798" s="125" t="s">
        <v>6070</v>
      </c>
      <c r="M4798" s="21">
        <v>50</v>
      </c>
      <c r="N4798" s="115">
        <v>33</v>
      </c>
      <c r="O4798" s="115">
        <v>0.4</v>
      </c>
      <c r="P4798" s="115">
        <v>3</v>
      </c>
      <c r="Q4798" s="21">
        <v>2014</v>
      </c>
      <c r="R4798" s="21" t="s">
        <v>27</v>
      </c>
      <c r="S4798" s="21" t="s">
        <v>6069</v>
      </c>
      <c r="T4798" s="116">
        <v>643</v>
      </c>
      <c r="U4798" s="111">
        <v>45</v>
      </c>
      <c r="V4798" s="113">
        <f t="shared" si="890"/>
        <v>602.27666666666664</v>
      </c>
      <c r="W4798" s="113">
        <f t="shared" si="891"/>
        <v>40.723333333333358</v>
      </c>
      <c r="X4798" s="112">
        <f t="shared" si="892"/>
        <v>40723.333333333358</v>
      </c>
      <c r="Y4798" s="111"/>
      <c r="Z4798" s="110">
        <f t="shared" si="900"/>
        <v>42</v>
      </c>
      <c r="AA4798" s="109">
        <f t="shared" si="893"/>
        <v>32.15</v>
      </c>
      <c r="AB4798" s="109">
        <f t="shared" si="894"/>
        <v>32150</v>
      </c>
      <c r="AC4798" s="108">
        <f t="shared" si="895"/>
        <v>610.85</v>
      </c>
      <c r="AD4798" s="107">
        <f t="shared" si="896"/>
        <v>2.2222222222222223E-2</v>
      </c>
      <c r="AE4798" s="106">
        <f t="shared" si="897"/>
        <v>13.574444444444445</v>
      </c>
      <c r="AF4798" s="105">
        <f t="shared" si="898"/>
        <v>54.297777777777803</v>
      </c>
      <c r="AG4798" s="105">
        <f t="shared" si="899"/>
        <v>588.70222222222219</v>
      </c>
    </row>
    <row r="4799" spans="1:33" s="88" customFormat="1" x14ac:dyDescent="0.35">
      <c r="A4799" s="21">
        <v>10141103</v>
      </c>
      <c r="B4799" s="115" t="s">
        <v>1665</v>
      </c>
      <c r="C4799" s="115" t="s">
        <v>710</v>
      </c>
      <c r="D4799" s="115" t="s">
        <v>6067</v>
      </c>
      <c r="E4799" s="114" t="str">
        <f t="shared" si="889"/>
        <v>TRANSFORMADOR MARCA:EFACEC USMCS/PT5 USMCS/PT5</v>
      </c>
      <c r="F4799" s="115" t="s">
        <v>6068</v>
      </c>
      <c r="G4799" s="21" t="s">
        <v>6067</v>
      </c>
      <c r="H4799" s="21" t="s">
        <v>6066</v>
      </c>
      <c r="I4799" s="115" t="s">
        <v>976</v>
      </c>
      <c r="J4799" s="21" t="s">
        <v>6065</v>
      </c>
      <c r="K4799" s="140" t="s">
        <v>6064</v>
      </c>
      <c r="L4799" s="125" t="s">
        <v>6063</v>
      </c>
      <c r="M4799" s="21">
        <v>100</v>
      </c>
      <c r="N4799" s="115">
        <v>33</v>
      </c>
      <c r="O4799" s="115">
        <v>0.4</v>
      </c>
      <c r="P4799" s="115">
        <v>3</v>
      </c>
      <c r="Q4799" s="21">
        <v>2014</v>
      </c>
      <c r="R4799" s="21" t="s">
        <v>27</v>
      </c>
      <c r="S4799" s="21" t="s">
        <v>6062</v>
      </c>
      <c r="T4799" s="116">
        <v>763</v>
      </c>
      <c r="U4799" s="111">
        <v>45</v>
      </c>
      <c r="V4799" s="113">
        <f t="shared" si="890"/>
        <v>714.67666666666662</v>
      </c>
      <c r="W4799" s="113">
        <f t="shared" si="891"/>
        <v>48.32333333333338</v>
      </c>
      <c r="X4799" s="112">
        <f t="shared" si="892"/>
        <v>48323.333333333379</v>
      </c>
      <c r="Y4799" s="111"/>
      <c r="Z4799" s="110">
        <f t="shared" si="900"/>
        <v>42</v>
      </c>
      <c r="AA4799" s="109">
        <f t="shared" si="893"/>
        <v>38.15</v>
      </c>
      <c r="AB4799" s="109">
        <f t="shared" si="894"/>
        <v>38150</v>
      </c>
      <c r="AC4799" s="108">
        <f t="shared" si="895"/>
        <v>724.85</v>
      </c>
      <c r="AD4799" s="107">
        <f t="shared" si="896"/>
        <v>2.2222222222222223E-2</v>
      </c>
      <c r="AE4799" s="106">
        <f t="shared" si="897"/>
        <v>16.10777777777778</v>
      </c>
      <c r="AF4799" s="105">
        <f t="shared" si="898"/>
        <v>64.431111111111164</v>
      </c>
      <c r="AG4799" s="105">
        <f t="shared" si="899"/>
        <v>698.56888888888886</v>
      </c>
    </row>
    <row r="4800" spans="1:33" s="88" customFormat="1" x14ac:dyDescent="0.35">
      <c r="A4800" s="21">
        <v>10141103</v>
      </c>
      <c r="B4800" s="115" t="s">
        <v>1665</v>
      </c>
      <c r="C4800" s="115" t="s">
        <v>710</v>
      </c>
      <c r="D4800" s="115" t="s">
        <v>6060</v>
      </c>
      <c r="E4800" s="114" t="str">
        <f t="shared" si="889"/>
        <v>TRANSFORMADOR MARCA:EFACEC USMCP/PT5 USMCP/PT5</v>
      </c>
      <c r="F4800" s="115" t="s">
        <v>6061</v>
      </c>
      <c r="G4800" s="21" t="s">
        <v>6060</v>
      </c>
      <c r="H4800" s="21" t="s">
        <v>976</v>
      </c>
      <c r="I4800" s="115" t="s">
        <v>976</v>
      </c>
      <c r="J4800" s="21" t="s">
        <v>6059</v>
      </c>
      <c r="K4800" s="140" t="s">
        <v>6058</v>
      </c>
      <c r="L4800" s="125" t="s">
        <v>6057</v>
      </c>
      <c r="M4800" s="21">
        <v>50</v>
      </c>
      <c r="N4800" s="115">
        <v>33</v>
      </c>
      <c r="O4800" s="115">
        <v>0.4</v>
      </c>
      <c r="P4800" s="115">
        <v>3</v>
      </c>
      <c r="Q4800" s="21">
        <v>2014</v>
      </c>
      <c r="R4800" s="21" t="s">
        <v>27</v>
      </c>
      <c r="S4800" s="21" t="s">
        <v>6056</v>
      </c>
      <c r="T4800" s="116">
        <v>643</v>
      </c>
      <c r="U4800" s="111">
        <v>45</v>
      </c>
      <c r="V4800" s="113">
        <f t="shared" si="890"/>
        <v>602.27666666666664</v>
      </c>
      <c r="W4800" s="113">
        <f t="shared" si="891"/>
        <v>40.723333333333358</v>
      </c>
      <c r="X4800" s="112">
        <f t="shared" si="892"/>
        <v>40723.333333333358</v>
      </c>
      <c r="Y4800" s="111"/>
      <c r="Z4800" s="110">
        <f t="shared" si="900"/>
        <v>42</v>
      </c>
      <c r="AA4800" s="109">
        <f t="shared" si="893"/>
        <v>32.15</v>
      </c>
      <c r="AB4800" s="109">
        <f t="shared" si="894"/>
        <v>32150</v>
      </c>
      <c r="AC4800" s="108">
        <f t="shared" si="895"/>
        <v>610.85</v>
      </c>
      <c r="AD4800" s="107">
        <f t="shared" si="896"/>
        <v>2.2222222222222223E-2</v>
      </c>
      <c r="AE4800" s="106">
        <f t="shared" si="897"/>
        <v>13.574444444444445</v>
      </c>
      <c r="AF4800" s="105">
        <f t="shared" si="898"/>
        <v>54.297777777777803</v>
      </c>
      <c r="AG4800" s="105">
        <f t="shared" si="899"/>
        <v>588.70222222222219</v>
      </c>
    </row>
    <row r="4801" spans="1:33" s="88" customFormat="1" x14ac:dyDescent="0.35">
      <c r="A4801" s="21">
        <v>10141103</v>
      </c>
      <c r="B4801" s="115" t="s">
        <v>1665</v>
      </c>
      <c r="C4801" s="115" t="s">
        <v>710</v>
      </c>
      <c r="D4801" s="115" t="s">
        <v>6054</v>
      </c>
      <c r="E4801" s="114" t="str">
        <f t="shared" si="889"/>
        <v>TRANSFORMADOR MARCA:TRANSFORMADOR DE MOZAMBIQUES AGMNC/PT16 AGMNC/PT16</v>
      </c>
      <c r="F4801" s="115" t="s">
        <v>6055</v>
      </c>
      <c r="G4801" s="21" t="s">
        <v>6054</v>
      </c>
      <c r="H4801" s="21" t="s">
        <v>976</v>
      </c>
      <c r="I4801" s="115" t="s">
        <v>976</v>
      </c>
      <c r="J4801" s="21" t="s">
        <v>6053</v>
      </c>
      <c r="K4801" s="140" t="s">
        <v>6052</v>
      </c>
      <c r="L4801" s="125" t="s">
        <v>6051</v>
      </c>
      <c r="M4801" s="21">
        <v>200</v>
      </c>
      <c r="N4801" s="115">
        <v>33</v>
      </c>
      <c r="O4801" s="115">
        <v>0.4</v>
      </c>
      <c r="P4801" s="115">
        <v>3</v>
      </c>
      <c r="Q4801" s="21">
        <v>2014</v>
      </c>
      <c r="R4801" s="21" t="s">
        <v>5133</v>
      </c>
      <c r="S4801" s="21">
        <v>923139</v>
      </c>
      <c r="T4801" s="116">
        <v>991</v>
      </c>
      <c r="U4801" s="111">
        <v>45</v>
      </c>
      <c r="V4801" s="113">
        <f t="shared" si="890"/>
        <v>928.23666666666668</v>
      </c>
      <c r="W4801" s="113">
        <f t="shared" si="891"/>
        <v>62.763333333333321</v>
      </c>
      <c r="X4801" s="112">
        <f t="shared" si="892"/>
        <v>62763.333333333321</v>
      </c>
      <c r="Y4801" s="111"/>
      <c r="Z4801" s="110">
        <f t="shared" si="900"/>
        <v>42</v>
      </c>
      <c r="AA4801" s="109">
        <f t="shared" si="893"/>
        <v>49.550000000000004</v>
      </c>
      <c r="AB4801" s="109">
        <f t="shared" si="894"/>
        <v>49550.000000000007</v>
      </c>
      <c r="AC4801" s="108">
        <f t="shared" si="895"/>
        <v>941.45</v>
      </c>
      <c r="AD4801" s="107">
        <f t="shared" si="896"/>
        <v>2.2222222222222223E-2</v>
      </c>
      <c r="AE4801" s="106">
        <f t="shared" si="897"/>
        <v>20.921111111111113</v>
      </c>
      <c r="AF4801" s="105">
        <f t="shared" si="898"/>
        <v>83.684444444444438</v>
      </c>
      <c r="AG4801" s="105">
        <f t="shared" si="899"/>
        <v>907.31555555555553</v>
      </c>
    </row>
    <row r="4802" spans="1:33" s="88" customFormat="1" x14ac:dyDescent="0.35">
      <c r="A4802" s="21">
        <v>10141103</v>
      </c>
      <c r="B4802" s="115" t="s">
        <v>1665</v>
      </c>
      <c r="C4802" s="115" t="s">
        <v>710</v>
      </c>
      <c r="D4802" s="115" t="s">
        <v>6050</v>
      </c>
      <c r="E4802" s="114" t="str">
        <f t="shared" ref="E4802:E4865" si="901">+CONCATENATE(C4802," ","MARCA:",R4802," ",G4802," ",D4802,)</f>
        <v>TRANSFORMADOR MARCA:TRANSFORMADOR DE MOZAMBIQUES USSDG/PT3 USSDG/PT3</v>
      </c>
      <c r="F4802" s="115" t="s">
        <v>5143</v>
      </c>
      <c r="G4802" s="21" t="s">
        <v>6050</v>
      </c>
      <c r="H4802" s="21" t="s">
        <v>3789</v>
      </c>
      <c r="I4802" s="115" t="s">
        <v>976</v>
      </c>
      <c r="J4802" s="21" t="s">
        <v>6049</v>
      </c>
      <c r="K4802" s="140" t="s">
        <v>6048</v>
      </c>
      <c r="L4802" s="125" t="s">
        <v>6047</v>
      </c>
      <c r="M4802" s="21">
        <v>160</v>
      </c>
      <c r="N4802" s="115">
        <v>22</v>
      </c>
      <c r="O4802" s="115">
        <v>0.4</v>
      </c>
      <c r="P4802" s="115">
        <v>3</v>
      </c>
      <c r="Q4802" s="21">
        <v>2014</v>
      </c>
      <c r="R4802" s="21" t="s">
        <v>5133</v>
      </c>
      <c r="S4802" s="21">
        <v>961704</v>
      </c>
      <c r="T4802" s="116">
        <v>572</v>
      </c>
      <c r="U4802" s="111">
        <v>45</v>
      </c>
      <c r="V4802" s="113">
        <f t="shared" ref="V4802:V4865" si="902">((Z4802/U4802)*(T4802-AA4802))+AA4802</f>
        <v>535.77333333333331</v>
      </c>
      <c r="W4802" s="113">
        <f t="shared" ref="W4802:W4865" si="903">+T4802-V4802</f>
        <v>36.226666666666688</v>
      </c>
      <c r="X4802" s="112">
        <f t="shared" ref="X4802:X4865" si="904">+W4802*1000</f>
        <v>36226.666666666686</v>
      </c>
      <c r="Y4802" s="111"/>
      <c r="Z4802" s="110">
        <f t="shared" si="900"/>
        <v>42</v>
      </c>
      <c r="AA4802" s="109">
        <f t="shared" ref="AA4802:AA4865" si="905">(5/100*T4802)</f>
        <v>28.6</v>
      </c>
      <c r="AB4802" s="109">
        <f t="shared" ref="AB4802:AB4865" si="906">+AA4802*1000</f>
        <v>28600</v>
      </c>
      <c r="AC4802" s="108">
        <f t="shared" ref="AC4802:AC4865" si="907">+T4802-AA4802</f>
        <v>543.4</v>
      </c>
      <c r="AD4802" s="107">
        <f t="shared" ref="AD4802:AD4865" si="908">1/U4802</f>
        <v>2.2222222222222223E-2</v>
      </c>
      <c r="AE4802" s="106">
        <f t="shared" ref="AE4802:AE4865" si="909">+AC4802*AD4802</f>
        <v>12.075555555555555</v>
      </c>
      <c r="AF4802" s="105">
        <f t="shared" ref="AF4802:AF4865" si="910">+T4802-V4802+AE4802</f>
        <v>48.302222222222241</v>
      </c>
      <c r="AG4802" s="105">
        <f t="shared" ref="AG4802:AG4865" si="911">+V4802-AE4802</f>
        <v>523.69777777777779</v>
      </c>
    </row>
    <row r="4803" spans="1:33" s="88" customFormat="1" x14ac:dyDescent="0.35">
      <c r="A4803" s="21">
        <v>10141103</v>
      </c>
      <c r="B4803" s="115" t="s">
        <v>1665</v>
      </c>
      <c r="C4803" s="115" t="s">
        <v>710</v>
      </c>
      <c r="D4803" s="115" t="s">
        <v>6046</v>
      </c>
      <c r="E4803" s="114" t="str">
        <f t="shared" si="901"/>
        <v>TRANSFORMADOR MARCA:ASTOR USSDG/PT14 USSDG/PT14</v>
      </c>
      <c r="F4803" s="115"/>
      <c r="G4803" s="21" t="s">
        <v>6046</v>
      </c>
      <c r="H4803" s="21" t="s">
        <v>3789</v>
      </c>
      <c r="I4803" s="115" t="s">
        <v>976</v>
      </c>
      <c r="J4803" s="21"/>
      <c r="K4803" s="140" t="s">
        <v>3835</v>
      </c>
      <c r="L4803" s="125" t="s">
        <v>6045</v>
      </c>
      <c r="M4803" s="21">
        <v>160</v>
      </c>
      <c r="N4803" s="115">
        <v>22</v>
      </c>
      <c r="O4803" s="115">
        <v>0.4</v>
      </c>
      <c r="P4803" s="115">
        <v>3</v>
      </c>
      <c r="Q4803" s="21">
        <v>2014</v>
      </c>
      <c r="R4803" s="21" t="s">
        <v>499</v>
      </c>
      <c r="S4803" s="21">
        <v>146641</v>
      </c>
      <c r="T4803" s="116">
        <v>572</v>
      </c>
      <c r="U4803" s="111">
        <v>45</v>
      </c>
      <c r="V4803" s="113">
        <f t="shared" si="902"/>
        <v>535.77333333333331</v>
      </c>
      <c r="W4803" s="113">
        <f t="shared" si="903"/>
        <v>36.226666666666688</v>
      </c>
      <c r="X4803" s="112">
        <f t="shared" si="904"/>
        <v>36226.666666666686</v>
      </c>
      <c r="Y4803" s="111"/>
      <c r="Z4803" s="110">
        <f t="shared" si="900"/>
        <v>42</v>
      </c>
      <c r="AA4803" s="109">
        <f t="shared" si="905"/>
        <v>28.6</v>
      </c>
      <c r="AB4803" s="109">
        <f t="shared" si="906"/>
        <v>28600</v>
      </c>
      <c r="AC4803" s="108">
        <f t="shared" si="907"/>
        <v>543.4</v>
      </c>
      <c r="AD4803" s="107">
        <f t="shared" si="908"/>
        <v>2.2222222222222223E-2</v>
      </c>
      <c r="AE4803" s="106">
        <f t="shared" si="909"/>
        <v>12.075555555555555</v>
      </c>
      <c r="AF4803" s="105">
        <f t="shared" si="910"/>
        <v>48.302222222222241</v>
      </c>
      <c r="AG4803" s="105">
        <f t="shared" si="911"/>
        <v>523.69777777777779</v>
      </c>
    </row>
    <row r="4804" spans="1:33" s="88" customFormat="1" x14ac:dyDescent="0.35">
      <c r="A4804" s="21">
        <v>10141103</v>
      </c>
      <c r="B4804" s="115" t="s">
        <v>1665</v>
      </c>
      <c r="C4804" s="115" t="s">
        <v>710</v>
      </c>
      <c r="D4804" s="115" t="s">
        <v>6043</v>
      </c>
      <c r="E4804" s="114" t="str">
        <f t="shared" si="901"/>
        <v>TRANSFORMADOR MARCA:EFACEC USTBR/PT5 USTBR/PT5</v>
      </c>
      <c r="F4804" s="115" t="s">
        <v>6044</v>
      </c>
      <c r="G4804" s="21" t="s">
        <v>6043</v>
      </c>
      <c r="H4804" s="21" t="s">
        <v>6020</v>
      </c>
      <c r="I4804" s="115" t="s">
        <v>976</v>
      </c>
      <c r="J4804" s="21" t="s">
        <v>6042</v>
      </c>
      <c r="K4804" s="140" t="s">
        <v>6041</v>
      </c>
      <c r="L4804" s="125" t="s">
        <v>6040</v>
      </c>
      <c r="M4804" s="21">
        <v>50</v>
      </c>
      <c r="N4804" s="115">
        <v>33</v>
      </c>
      <c r="O4804" s="115">
        <v>0.4</v>
      </c>
      <c r="P4804" s="115">
        <v>3</v>
      </c>
      <c r="Q4804" s="21">
        <v>2014</v>
      </c>
      <c r="R4804" s="21" t="s">
        <v>27</v>
      </c>
      <c r="S4804" s="21" t="s">
        <v>6039</v>
      </c>
      <c r="T4804" s="116">
        <v>643</v>
      </c>
      <c r="U4804" s="111">
        <v>45</v>
      </c>
      <c r="V4804" s="113">
        <f t="shared" si="902"/>
        <v>602.27666666666664</v>
      </c>
      <c r="W4804" s="113">
        <f t="shared" si="903"/>
        <v>40.723333333333358</v>
      </c>
      <c r="X4804" s="112">
        <f t="shared" si="904"/>
        <v>40723.333333333358</v>
      </c>
      <c r="Y4804" s="111"/>
      <c r="Z4804" s="110">
        <f t="shared" si="900"/>
        <v>42</v>
      </c>
      <c r="AA4804" s="109">
        <f t="shared" si="905"/>
        <v>32.15</v>
      </c>
      <c r="AB4804" s="109">
        <f t="shared" si="906"/>
        <v>32150</v>
      </c>
      <c r="AC4804" s="108">
        <f t="shared" si="907"/>
        <v>610.85</v>
      </c>
      <c r="AD4804" s="107">
        <f t="shared" si="908"/>
        <v>2.2222222222222223E-2</v>
      </c>
      <c r="AE4804" s="106">
        <f t="shared" si="909"/>
        <v>13.574444444444445</v>
      </c>
      <c r="AF4804" s="105">
        <f t="shared" si="910"/>
        <v>54.297777777777803</v>
      </c>
      <c r="AG4804" s="105">
        <f t="shared" si="911"/>
        <v>588.70222222222219</v>
      </c>
    </row>
    <row r="4805" spans="1:33" s="88" customFormat="1" x14ac:dyDescent="0.35">
      <c r="A4805" s="21">
        <v>10141103</v>
      </c>
      <c r="B4805" s="115" t="s">
        <v>1665</v>
      </c>
      <c r="C4805" s="115" t="s">
        <v>710</v>
      </c>
      <c r="D4805" s="115" t="s">
        <v>6037</v>
      </c>
      <c r="E4805" s="114" t="str">
        <f t="shared" si="901"/>
        <v>TRANSFORMADOR MARCA:EFACEC USTBR/PT1 USTBR/PT1</v>
      </c>
      <c r="F4805" s="115" t="s">
        <v>6038</v>
      </c>
      <c r="G4805" s="21" t="s">
        <v>6037</v>
      </c>
      <c r="H4805" s="21" t="s">
        <v>6020</v>
      </c>
      <c r="I4805" s="115" t="s">
        <v>976</v>
      </c>
      <c r="J4805" s="21" t="s">
        <v>6036</v>
      </c>
      <c r="K4805" s="140" t="s">
        <v>6035</v>
      </c>
      <c r="L4805" s="125" t="s">
        <v>6034</v>
      </c>
      <c r="M4805" s="21">
        <v>50</v>
      </c>
      <c r="N4805" s="115">
        <v>33</v>
      </c>
      <c r="O4805" s="115">
        <v>0.4</v>
      </c>
      <c r="P4805" s="115">
        <v>3</v>
      </c>
      <c r="Q4805" s="21">
        <v>2014</v>
      </c>
      <c r="R4805" s="21" t="s">
        <v>27</v>
      </c>
      <c r="S4805" s="21" t="s">
        <v>6033</v>
      </c>
      <c r="T4805" s="116">
        <v>643</v>
      </c>
      <c r="U4805" s="111">
        <v>45</v>
      </c>
      <c r="V4805" s="113">
        <f t="shared" si="902"/>
        <v>602.27666666666664</v>
      </c>
      <c r="W4805" s="113">
        <f t="shared" si="903"/>
        <v>40.723333333333358</v>
      </c>
      <c r="X4805" s="112">
        <f t="shared" si="904"/>
        <v>40723.333333333358</v>
      </c>
      <c r="Y4805" s="111"/>
      <c r="Z4805" s="110">
        <f t="shared" si="900"/>
        <v>42</v>
      </c>
      <c r="AA4805" s="109">
        <f t="shared" si="905"/>
        <v>32.15</v>
      </c>
      <c r="AB4805" s="109">
        <f t="shared" si="906"/>
        <v>32150</v>
      </c>
      <c r="AC4805" s="108">
        <f t="shared" si="907"/>
        <v>610.85</v>
      </c>
      <c r="AD4805" s="107">
        <f t="shared" si="908"/>
        <v>2.2222222222222223E-2</v>
      </c>
      <c r="AE4805" s="106">
        <f t="shared" si="909"/>
        <v>13.574444444444445</v>
      </c>
      <c r="AF4805" s="105">
        <f t="shared" si="910"/>
        <v>54.297777777777803</v>
      </c>
      <c r="AG4805" s="105">
        <f t="shared" si="911"/>
        <v>588.70222222222219</v>
      </c>
    </row>
    <row r="4806" spans="1:33" s="88" customFormat="1" x14ac:dyDescent="0.35">
      <c r="A4806" s="21">
        <v>10141103</v>
      </c>
      <c r="B4806" s="115" t="s">
        <v>1665</v>
      </c>
      <c r="C4806" s="115" t="s">
        <v>710</v>
      </c>
      <c r="D4806" s="115" t="s">
        <v>6032</v>
      </c>
      <c r="E4806" s="114" t="str">
        <f t="shared" si="901"/>
        <v>TRANSFORMADOR MARCA:EFACEC USTBR/PT2 USTBR/PT2</v>
      </c>
      <c r="F4806" s="115" t="s">
        <v>2965</v>
      </c>
      <c r="G4806" s="21" t="s">
        <v>6032</v>
      </c>
      <c r="H4806" s="21" t="s">
        <v>6020</v>
      </c>
      <c r="I4806" s="115" t="s">
        <v>976</v>
      </c>
      <c r="J4806" s="21" t="s">
        <v>6031</v>
      </c>
      <c r="K4806" s="140" t="s">
        <v>6030</v>
      </c>
      <c r="L4806" s="125" t="s">
        <v>6029</v>
      </c>
      <c r="M4806" s="21">
        <v>160</v>
      </c>
      <c r="N4806" s="115">
        <v>33</v>
      </c>
      <c r="O4806" s="115">
        <v>0.4</v>
      </c>
      <c r="P4806" s="115">
        <v>3</v>
      </c>
      <c r="Q4806" s="21">
        <v>2014</v>
      </c>
      <c r="R4806" s="21" t="s">
        <v>27</v>
      </c>
      <c r="S4806" s="21" t="s">
        <v>6028</v>
      </c>
      <c r="T4806" s="116">
        <v>991</v>
      </c>
      <c r="U4806" s="111">
        <v>45</v>
      </c>
      <c r="V4806" s="113">
        <f t="shared" si="902"/>
        <v>928.23666666666668</v>
      </c>
      <c r="W4806" s="113">
        <f t="shared" si="903"/>
        <v>62.763333333333321</v>
      </c>
      <c r="X4806" s="112">
        <f t="shared" si="904"/>
        <v>62763.333333333321</v>
      </c>
      <c r="Y4806" s="111"/>
      <c r="Z4806" s="110">
        <f t="shared" si="900"/>
        <v>42</v>
      </c>
      <c r="AA4806" s="109">
        <f t="shared" si="905"/>
        <v>49.550000000000004</v>
      </c>
      <c r="AB4806" s="109">
        <f t="shared" si="906"/>
        <v>49550.000000000007</v>
      </c>
      <c r="AC4806" s="108">
        <f t="shared" si="907"/>
        <v>941.45</v>
      </c>
      <c r="AD4806" s="107">
        <f t="shared" si="908"/>
        <v>2.2222222222222223E-2</v>
      </c>
      <c r="AE4806" s="106">
        <f t="shared" si="909"/>
        <v>20.921111111111113</v>
      </c>
      <c r="AF4806" s="105">
        <f t="shared" si="910"/>
        <v>83.684444444444438</v>
      </c>
      <c r="AG4806" s="105">
        <f t="shared" si="911"/>
        <v>907.31555555555553</v>
      </c>
    </row>
    <row r="4807" spans="1:33" s="88" customFormat="1" x14ac:dyDescent="0.35">
      <c r="A4807" s="21">
        <v>10141103</v>
      </c>
      <c r="B4807" s="115" t="s">
        <v>1665</v>
      </c>
      <c r="C4807" s="115" t="s">
        <v>710</v>
      </c>
      <c r="D4807" s="115" t="s">
        <v>6027</v>
      </c>
      <c r="E4807" s="114" t="str">
        <f t="shared" si="901"/>
        <v>TRANSFORMADOR MARCA:EFACEC USTBR/PT3 USTBR/PT3</v>
      </c>
      <c r="F4807" s="115" t="s">
        <v>6022</v>
      </c>
      <c r="G4807" s="21" t="s">
        <v>6027</v>
      </c>
      <c r="H4807" s="21" t="s">
        <v>6020</v>
      </c>
      <c r="I4807" s="115" t="s">
        <v>976</v>
      </c>
      <c r="J4807" s="21" t="s">
        <v>6026</v>
      </c>
      <c r="K4807" s="140" t="s">
        <v>6025</v>
      </c>
      <c r="L4807" s="125" t="s">
        <v>6024</v>
      </c>
      <c r="M4807" s="21">
        <v>100</v>
      </c>
      <c r="N4807" s="115">
        <v>33</v>
      </c>
      <c r="O4807" s="115">
        <v>0.4</v>
      </c>
      <c r="P4807" s="115">
        <v>3</v>
      </c>
      <c r="Q4807" s="21">
        <v>2014</v>
      </c>
      <c r="R4807" s="21" t="s">
        <v>27</v>
      </c>
      <c r="S4807" s="21" t="s">
        <v>6023</v>
      </c>
      <c r="T4807" s="116">
        <v>763</v>
      </c>
      <c r="U4807" s="111">
        <v>45</v>
      </c>
      <c r="V4807" s="113">
        <f t="shared" si="902"/>
        <v>714.67666666666662</v>
      </c>
      <c r="W4807" s="113">
        <f t="shared" si="903"/>
        <v>48.32333333333338</v>
      </c>
      <c r="X4807" s="112">
        <f t="shared" si="904"/>
        <v>48323.333333333379</v>
      </c>
      <c r="Y4807" s="111"/>
      <c r="Z4807" s="110">
        <f t="shared" si="900"/>
        <v>42</v>
      </c>
      <c r="AA4807" s="109">
        <f t="shared" si="905"/>
        <v>38.15</v>
      </c>
      <c r="AB4807" s="109">
        <f t="shared" si="906"/>
        <v>38150</v>
      </c>
      <c r="AC4807" s="108">
        <f t="shared" si="907"/>
        <v>724.85</v>
      </c>
      <c r="AD4807" s="107">
        <f t="shared" si="908"/>
        <v>2.2222222222222223E-2</v>
      </c>
      <c r="AE4807" s="106">
        <f t="shared" si="909"/>
        <v>16.10777777777778</v>
      </c>
      <c r="AF4807" s="105">
        <f t="shared" si="910"/>
        <v>64.431111111111164</v>
      </c>
      <c r="AG4807" s="105">
        <f t="shared" si="911"/>
        <v>698.56888888888886</v>
      </c>
    </row>
    <row r="4808" spans="1:33" s="88" customFormat="1" x14ac:dyDescent="0.35">
      <c r="A4808" s="21">
        <v>10141103</v>
      </c>
      <c r="B4808" s="115" t="s">
        <v>1665</v>
      </c>
      <c r="C4808" s="115" t="s">
        <v>710</v>
      </c>
      <c r="D4808" s="115" t="s">
        <v>6021</v>
      </c>
      <c r="E4808" s="114" t="str">
        <f t="shared" si="901"/>
        <v>TRANSFORMADOR MARCA:EFACEC USTBR/PT4 USTBR/PT4</v>
      </c>
      <c r="F4808" s="115" t="s">
        <v>6022</v>
      </c>
      <c r="G4808" s="21" t="s">
        <v>6021</v>
      </c>
      <c r="H4808" s="21" t="s">
        <v>6020</v>
      </c>
      <c r="I4808" s="115" t="s">
        <v>976</v>
      </c>
      <c r="J4808" s="21" t="s">
        <v>6019</v>
      </c>
      <c r="K4808" s="140" t="s">
        <v>6018</v>
      </c>
      <c r="L4808" s="125" t="s">
        <v>6017</v>
      </c>
      <c r="M4808" s="21">
        <v>50</v>
      </c>
      <c r="N4808" s="115">
        <v>33</v>
      </c>
      <c r="O4808" s="115">
        <v>0.4</v>
      </c>
      <c r="P4808" s="115">
        <v>3</v>
      </c>
      <c r="Q4808" s="21">
        <v>2014</v>
      </c>
      <c r="R4808" s="21" t="s">
        <v>27</v>
      </c>
      <c r="S4808" s="21" t="s">
        <v>6016</v>
      </c>
      <c r="T4808" s="116">
        <v>643</v>
      </c>
      <c r="U4808" s="111">
        <v>45</v>
      </c>
      <c r="V4808" s="113">
        <f t="shared" si="902"/>
        <v>602.27666666666664</v>
      </c>
      <c r="W4808" s="113">
        <f t="shared" si="903"/>
        <v>40.723333333333358</v>
      </c>
      <c r="X4808" s="112">
        <f t="shared" si="904"/>
        <v>40723.333333333358</v>
      </c>
      <c r="Y4808" s="111"/>
      <c r="Z4808" s="110">
        <f t="shared" si="900"/>
        <v>42</v>
      </c>
      <c r="AA4808" s="109">
        <f t="shared" si="905"/>
        <v>32.15</v>
      </c>
      <c r="AB4808" s="109">
        <f t="shared" si="906"/>
        <v>32150</v>
      </c>
      <c r="AC4808" s="108">
        <f t="shared" si="907"/>
        <v>610.85</v>
      </c>
      <c r="AD4808" s="107">
        <f t="shared" si="908"/>
        <v>2.2222222222222223E-2</v>
      </c>
      <c r="AE4808" s="106">
        <f t="shared" si="909"/>
        <v>13.574444444444445</v>
      </c>
      <c r="AF4808" s="105">
        <f t="shared" si="910"/>
        <v>54.297777777777803</v>
      </c>
      <c r="AG4808" s="105">
        <f t="shared" si="911"/>
        <v>588.70222222222219</v>
      </c>
    </row>
    <row r="4809" spans="1:33" s="88" customFormat="1" x14ac:dyDescent="0.35">
      <c r="A4809" s="21">
        <v>10141103</v>
      </c>
      <c r="B4809" s="135" t="s">
        <v>1665</v>
      </c>
      <c r="C4809" s="115" t="s">
        <v>710</v>
      </c>
      <c r="D4809" s="129" t="s">
        <v>6015</v>
      </c>
      <c r="E4809" s="114" t="str">
        <f t="shared" si="901"/>
        <v>TRANSFORMADOR MARCA:Free State Transformers PTS 70 PTS 70</v>
      </c>
      <c r="F4809" s="135"/>
      <c r="G4809" s="142" t="s">
        <v>6015</v>
      </c>
      <c r="H4809" s="124" t="s">
        <v>324</v>
      </c>
      <c r="I4809" s="135" t="s">
        <v>1237</v>
      </c>
      <c r="J4809" s="124"/>
      <c r="K4809" s="129" t="s">
        <v>6014</v>
      </c>
      <c r="L4809" s="129" t="s">
        <v>6013</v>
      </c>
      <c r="M4809" s="124">
        <v>500</v>
      </c>
      <c r="N4809" s="135">
        <v>33</v>
      </c>
      <c r="O4809" s="115">
        <v>0.4</v>
      </c>
      <c r="P4809" s="135" t="s">
        <v>514</v>
      </c>
      <c r="Q4809" s="142">
        <v>2014</v>
      </c>
      <c r="R4809" s="161" t="s">
        <v>914</v>
      </c>
      <c r="S4809" s="124" t="s">
        <v>6012</v>
      </c>
      <c r="T4809" s="116">
        <v>1200</v>
      </c>
      <c r="U4809" s="111">
        <v>45</v>
      </c>
      <c r="V4809" s="113">
        <f t="shared" si="902"/>
        <v>1124</v>
      </c>
      <c r="W4809" s="113">
        <f t="shared" si="903"/>
        <v>76</v>
      </c>
      <c r="X4809" s="112">
        <f t="shared" si="904"/>
        <v>76000</v>
      </c>
      <c r="Y4809" s="111"/>
      <c r="Z4809" s="110">
        <f t="shared" si="900"/>
        <v>42</v>
      </c>
      <c r="AA4809" s="109">
        <f t="shared" si="905"/>
        <v>60</v>
      </c>
      <c r="AB4809" s="109">
        <f t="shared" si="906"/>
        <v>60000</v>
      </c>
      <c r="AC4809" s="108">
        <f t="shared" si="907"/>
        <v>1140</v>
      </c>
      <c r="AD4809" s="107">
        <f t="shared" si="908"/>
        <v>2.2222222222222223E-2</v>
      </c>
      <c r="AE4809" s="106">
        <f t="shared" si="909"/>
        <v>25.333333333333336</v>
      </c>
      <c r="AF4809" s="105">
        <f t="shared" si="910"/>
        <v>101.33333333333334</v>
      </c>
      <c r="AG4809" s="105">
        <f t="shared" si="911"/>
        <v>1098.6666666666667</v>
      </c>
    </row>
    <row r="4810" spans="1:33" s="88" customFormat="1" x14ac:dyDescent="0.35">
      <c r="A4810" s="21">
        <v>10141103</v>
      </c>
      <c r="B4810" s="162" t="s">
        <v>1665</v>
      </c>
      <c r="C4810" s="115" t="s">
        <v>710</v>
      </c>
      <c r="D4810" s="219" t="s">
        <v>6011</v>
      </c>
      <c r="E4810" s="114" t="str">
        <f t="shared" si="901"/>
        <v>TRANSFORMADOR MARCA:MEGATRON PTS 1128 PTS 1128</v>
      </c>
      <c r="F4810" s="135"/>
      <c r="G4810" s="170" t="s">
        <v>6011</v>
      </c>
      <c r="H4810" s="124" t="s">
        <v>324</v>
      </c>
      <c r="I4810" s="135" t="s">
        <v>2848</v>
      </c>
      <c r="J4810" s="142"/>
      <c r="K4810" s="129" t="s">
        <v>6010</v>
      </c>
      <c r="L4810" s="129" t="s">
        <v>6009</v>
      </c>
      <c r="M4810" s="124">
        <v>500</v>
      </c>
      <c r="N4810" s="135">
        <v>33</v>
      </c>
      <c r="O4810" s="115">
        <v>0.4</v>
      </c>
      <c r="P4810" s="135" t="s">
        <v>514</v>
      </c>
      <c r="Q4810" s="124">
        <v>2014</v>
      </c>
      <c r="R4810" s="142" t="s">
        <v>6008</v>
      </c>
      <c r="S4810" s="142" t="s">
        <v>6007</v>
      </c>
      <c r="T4810" s="116">
        <v>1200</v>
      </c>
      <c r="U4810" s="111">
        <v>45</v>
      </c>
      <c r="V4810" s="113">
        <f t="shared" si="902"/>
        <v>1124</v>
      </c>
      <c r="W4810" s="113">
        <f t="shared" si="903"/>
        <v>76</v>
      </c>
      <c r="X4810" s="112">
        <f t="shared" si="904"/>
        <v>76000</v>
      </c>
      <c r="Y4810" s="111"/>
      <c r="Z4810" s="110">
        <f t="shared" si="900"/>
        <v>42</v>
      </c>
      <c r="AA4810" s="109">
        <f t="shared" si="905"/>
        <v>60</v>
      </c>
      <c r="AB4810" s="109">
        <f t="shared" si="906"/>
        <v>60000</v>
      </c>
      <c r="AC4810" s="108">
        <f t="shared" si="907"/>
        <v>1140</v>
      </c>
      <c r="AD4810" s="107">
        <f t="shared" si="908"/>
        <v>2.2222222222222223E-2</v>
      </c>
      <c r="AE4810" s="106">
        <f t="shared" si="909"/>
        <v>25.333333333333336</v>
      </c>
      <c r="AF4810" s="105">
        <f t="shared" si="910"/>
        <v>101.33333333333334</v>
      </c>
      <c r="AG4810" s="105">
        <f t="shared" si="911"/>
        <v>1098.6666666666667</v>
      </c>
    </row>
    <row r="4811" spans="1:33" s="88" customFormat="1" x14ac:dyDescent="0.35">
      <c r="A4811" s="21">
        <v>10141103</v>
      </c>
      <c r="B4811" s="162" t="s">
        <v>1665</v>
      </c>
      <c r="C4811" s="115" t="s">
        <v>710</v>
      </c>
      <c r="D4811" s="219" t="s">
        <v>6006</v>
      </c>
      <c r="E4811" s="114" t="str">
        <f t="shared" si="901"/>
        <v>TRANSFORMADOR MARCA:Transformadores de Mocambique PTS 419 PTS 419</v>
      </c>
      <c r="F4811" s="135"/>
      <c r="G4811" s="170" t="s">
        <v>6006</v>
      </c>
      <c r="H4811" s="124" t="s">
        <v>324</v>
      </c>
      <c r="I4811" s="135" t="s">
        <v>2843</v>
      </c>
      <c r="J4811" s="142"/>
      <c r="K4811" s="129" t="s">
        <v>6005</v>
      </c>
      <c r="L4811" s="129" t="s">
        <v>6004</v>
      </c>
      <c r="M4811" s="124">
        <v>200</v>
      </c>
      <c r="N4811" s="135">
        <v>33</v>
      </c>
      <c r="O4811" s="115">
        <v>0.4</v>
      </c>
      <c r="P4811" s="135" t="s">
        <v>514</v>
      </c>
      <c r="Q4811" s="124">
        <v>2014</v>
      </c>
      <c r="R4811" s="161" t="s">
        <v>918</v>
      </c>
      <c r="S4811" s="142">
        <v>981779</v>
      </c>
      <c r="T4811" s="116">
        <v>991</v>
      </c>
      <c r="U4811" s="111">
        <v>45</v>
      </c>
      <c r="V4811" s="113">
        <f t="shared" si="902"/>
        <v>928.23666666666668</v>
      </c>
      <c r="W4811" s="113">
        <f t="shared" si="903"/>
        <v>62.763333333333321</v>
      </c>
      <c r="X4811" s="112">
        <f t="shared" si="904"/>
        <v>62763.333333333321</v>
      </c>
      <c r="Y4811" s="111"/>
      <c r="Z4811" s="110">
        <f t="shared" si="900"/>
        <v>42</v>
      </c>
      <c r="AA4811" s="109">
        <f t="shared" si="905"/>
        <v>49.550000000000004</v>
      </c>
      <c r="AB4811" s="109">
        <f t="shared" si="906"/>
        <v>49550.000000000007</v>
      </c>
      <c r="AC4811" s="108">
        <f t="shared" si="907"/>
        <v>941.45</v>
      </c>
      <c r="AD4811" s="107">
        <f t="shared" si="908"/>
        <v>2.2222222222222223E-2</v>
      </c>
      <c r="AE4811" s="106">
        <f t="shared" si="909"/>
        <v>20.921111111111113</v>
      </c>
      <c r="AF4811" s="105">
        <f t="shared" si="910"/>
        <v>83.684444444444438</v>
      </c>
      <c r="AG4811" s="105">
        <f t="shared" si="911"/>
        <v>907.31555555555553</v>
      </c>
    </row>
    <row r="4812" spans="1:33" s="88" customFormat="1" x14ac:dyDescent="0.35">
      <c r="A4812" s="21">
        <v>10141103</v>
      </c>
      <c r="B4812" s="162" t="s">
        <v>1665</v>
      </c>
      <c r="C4812" s="115" t="s">
        <v>710</v>
      </c>
      <c r="D4812" s="135" t="s">
        <v>3779</v>
      </c>
      <c r="E4812" s="114" t="str">
        <f t="shared" si="901"/>
        <v>TRANSFORMADOR MARCA:FUJI TUSCO PTS 1031 PTS 1031</v>
      </c>
      <c r="F4812" s="135"/>
      <c r="G4812" s="124" t="s">
        <v>3779</v>
      </c>
      <c r="H4812" s="124" t="s">
        <v>2791</v>
      </c>
      <c r="I4812" s="115" t="s">
        <v>2790</v>
      </c>
      <c r="J4812" s="21"/>
      <c r="K4812" s="129" t="s">
        <v>6003</v>
      </c>
      <c r="L4812" s="129" t="s">
        <v>6002</v>
      </c>
      <c r="M4812" s="124">
        <v>250</v>
      </c>
      <c r="N4812" s="135">
        <v>33</v>
      </c>
      <c r="O4812" s="115">
        <v>0.4</v>
      </c>
      <c r="P4812" s="135" t="s">
        <v>514</v>
      </c>
      <c r="Q4812" s="142">
        <v>2014</v>
      </c>
      <c r="R4812" s="124" t="s">
        <v>531</v>
      </c>
      <c r="S4812" s="124">
        <v>571329</v>
      </c>
      <c r="T4812" s="116">
        <v>991</v>
      </c>
      <c r="U4812" s="111">
        <v>45</v>
      </c>
      <c r="V4812" s="113">
        <f t="shared" si="902"/>
        <v>928.23666666666668</v>
      </c>
      <c r="W4812" s="113">
        <f t="shared" si="903"/>
        <v>62.763333333333321</v>
      </c>
      <c r="X4812" s="112">
        <f t="shared" si="904"/>
        <v>62763.333333333321</v>
      </c>
      <c r="Y4812" s="111"/>
      <c r="Z4812" s="110">
        <f t="shared" si="900"/>
        <v>42</v>
      </c>
      <c r="AA4812" s="109">
        <f t="shared" si="905"/>
        <v>49.550000000000004</v>
      </c>
      <c r="AB4812" s="109">
        <f t="shared" si="906"/>
        <v>49550.000000000007</v>
      </c>
      <c r="AC4812" s="108">
        <f t="shared" si="907"/>
        <v>941.45</v>
      </c>
      <c r="AD4812" s="107">
        <f t="shared" si="908"/>
        <v>2.2222222222222223E-2</v>
      </c>
      <c r="AE4812" s="106">
        <f t="shared" si="909"/>
        <v>20.921111111111113</v>
      </c>
      <c r="AF4812" s="105">
        <f t="shared" si="910"/>
        <v>83.684444444444438</v>
      </c>
      <c r="AG4812" s="105">
        <f t="shared" si="911"/>
        <v>907.31555555555553</v>
      </c>
    </row>
    <row r="4813" spans="1:33" s="88" customFormat="1" x14ac:dyDescent="0.35">
      <c r="A4813" s="21">
        <v>10141103</v>
      </c>
      <c r="B4813" s="162" t="s">
        <v>1665</v>
      </c>
      <c r="C4813" s="115" t="s">
        <v>710</v>
      </c>
      <c r="D4813" s="135" t="s">
        <v>2341</v>
      </c>
      <c r="E4813" s="114" t="str">
        <f t="shared" si="901"/>
        <v>TRANSFORMADOR MARCA:Transformadores de Mocambique PTS 15 PTS 15</v>
      </c>
      <c r="F4813" s="135"/>
      <c r="G4813" s="124" t="s">
        <v>2341</v>
      </c>
      <c r="H4813" s="124" t="s">
        <v>2791</v>
      </c>
      <c r="I4813" s="115" t="s">
        <v>2790</v>
      </c>
      <c r="J4813" s="21"/>
      <c r="K4813" s="129" t="s">
        <v>6001</v>
      </c>
      <c r="L4813" s="129" t="s">
        <v>6000</v>
      </c>
      <c r="M4813" s="124">
        <v>250</v>
      </c>
      <c r="N4813" s="135">
        <v>33</v>
      </c>
      <c r="O4813" s="115">
        <v>0.4</v>
      </c>
      <c r="P4813" s="135" t="s">
        <v>514</v>
      </c>
      <c r="Q4813" s="142">
        <v>2014</v>
      </c>
      <c r="R4813" s="161" t="s">
        <v>918</v>
      </c>
      <c r="S4813" s="124">
        <v>920906</v>
      </c>
      <c r="T4813" s="116">
        <v>991</v>
      </c>
      <c r="U4813" s="111">
        <v>45</v>
      </c>
      <c r="V4813" s="113">
        <f t="shared" si="902"/>
        <v>928.23666666666668</v>
      </c>
      <c r="W4813" s="113">
        <f t="shared" si="903"/>
        <v>62.763333333333321</v>
      </c>
      <c r="X4813" s="112">
        <f t="shared" si="904"/>
        <v>62763.333333333321</v>
      </c>
      <c r="Y4813" s="111"/>
      <c r="Z4813" s="110">
        <f t="shared" si="900"/>
        <v>42</v>
      </c>
      <c r="AA4813" s="109">
        <f t="shared" si="905"/>
        <v>49.550000000000004</v>
      </c>
      <c r="AB4813" s="109">
        <f t="shared" si="906"/>
        <v>49550.000000000007</v>
      </c>
      <c r="AC4813" s="108">
        <f t="shared" si="907"/>
        <v>941.45</v>
      </c>
      <c r="AD4813" s="107">
        <f t="shared" si="908"/>
        <v>2.2222222222222223E-2</v>
      </c>
      <c r="AE4813" s="106">
        <f t="shared" si="909"/>
        <v>20.921111111111113</v>
      </c>
      <c r="AF4813" s="105">
        <f t="shared" si="910"/>
        <v>83.684444444444438</v>
      </c>
      <c r="AG4813" s="105">
        <f t="shared" si="911"/>
        <v>907.31555555555553</v>
      </c>
    </row>
    <row r="4814" spans="1:33" s="88" customFormat="1" x14ac:dyDescent="0.35">
      <c r="A4814" s="21">
        <v>10141103</v>
      </c>
      <c r="B4814" s="162" t="s">
        <v>1665</v>
      </c>
      <c r="C4814" s="115" t="s">
        <v>710</v>
      </c>
      <c r="D4814" s="219" t="s">
        <v>5999</v>
      </c>
      <c r="E4814" s="114" t="str">
        <f t="shared" si="901"/>
        <v>TRANSFORMADOR MARCA:Transformadores de Mocambique PTS 833 PTS 833</v>
      </c>
      <c r="F4814" s="135"/>
      <c r="G4814" s="170" t="s">
        <v>5999</v>
      </c>
      <c r="H4814" s="124" t="s">
        <v>2791</v>
      </c>
      <c r="I4814" s="115" t="s">
        <v>2790</v>
      </c>
      <c r="J4814" s="21"/>
      <c r="K4814" s="129" t="s">
        <v>5998</v>
      </c>
      <c r="L4814" s="129" t="s">
        <v>5997</v>
      </c>
      <c r="M4814" s="124">
        <v>200</v>
      </c>
      <c r="N4814" s="135">
        <v>33</v>
      </c>
      <c r="O4814" s="115">
        <v>0.4</v>
      </c>
      <c r="P4814" s="135" t="s">
        <v>514</v>
      </c>
      <c r="Q4814" s="142">
        <v>2014</v>
      </c>
      <c r="R4814" s="161" t="s">
        <v>918</v>
      </c>
      <c r="S4814" s="124">
        <v>920801</v>
      </c>
      <c r="T4814" s="116">
        <v>991</v>
      </c>
      <c r="U4814" s="111">
        <v>45</v>
      </c>
      <c r="V4814" s="113">
        <f t="shared" si="902"/>
        <v>928.23666666666668</v>
      </c>
      <c r="W4814" s="113">
        <f t="shared" si="903"/>
        <v>62.763333333333321</v>
      </c>
      <c r="X4814" s="112">
        <f t="shared" si="904"/>
        <v>62763.333333333321</v>
      </c>
      <c r="Y4814" s="111"/>
      <c r="Z4814" s="110">
        <f t="shared" si="900"/>
        <v>42</v>
      </c>
      <c r="AA4814" s="109">
        <f t="shared" si="905"/>
        <v>49.550000000000004</v>
      </c>
      <c r="AB4814" s="109">
        <f t="shared" si="906"/>
        <v>49550.000000000007</v>
      </c>
      <c r="AC4814" s="108">
        <f t="shared" si="907"/>
        <v>941.45</v>
      </c>
      <c r="AD4814" s="107">
        <f t="shared" si="908"/>
        <v>2.2222222222222223E-2</v>
      </c>
      <c r="AE4814" s="106">
        <f t="shared" si="909"/>
        <v>20.921111111111113</v>
      </c>
      <c r="AF4814" s="105">
        <f t="shared" si="910"/>
        <v>83.684444444444438</v>
      </c>
      <c r="AG4814" s="105">
        <f t="shared" si="911"/>
        <v>907.31555555555553</v>
      </c>
    </row>
    <row r="4815" spans="1:33" s="88" customFormat="1" x14ac:dyDescent="0.35">
      <c r="A4815" s="21">
        <v>10141103</v>
      </c>
      <c r="B4815" s="162" t="s">
        <v>1665</v>
      </c>
      <c r="C4815" s="115" t="s">
        <v>710</v>
      </c>
      <c r="D4815" s="219" t="s">
        <v>5996</v>
      </c>
      <c r="E4815" s="114" t="str">
        <f t="shared" si="901"/>
        <v>TRANSFORMADOR MARCA:FUJI TUSCO PTS 309 PTS 309</v>
      </c>
      <c r="F4815" s="135"/>
      <c r="G4815" s="170" t="s">
        <v>5996</v>
      </c>
      <c r="H4815" s="124" t="s">
        <v>2791</v>
      </c>
      <c r="I4815" s="115" t="s">
        <v>2790</v>
      </c>
      <c r="J4815" s="21"/>
      <c r="K4815" s="129" t="s">
        <v>5995</v>
      </c>
      <c r="L4815" s="129" t="s">
        <v>5994</v>
      </c>
      <c r="M4815" s="124">
        <v>250</v>
      </c>
      <c r="N4815" s="135">
        <v>33</v>
      </c>
      <c r="O4815" s="115">
        <v>0.4</v>
      </c>
      <c r="P4815" s="135" t="s">
        <v>514</v>
      </c>
      <c r="Q4815" s="124">
        <v>2014</v>
      </c>
      <c r="R4815" s="124" t="s">
        <v>531</v>
      </c>
      <c r="S4815" s="124">
        <v>571334</v>
      </c>
      <c r="T4815" s="116">
        <v>991</v>
      </c>
      <c r="U4815" s="111">
        <v>45</v>
      </c>
      <c r="V4815" s="113">
        <f t="shared" si="902"/>
        <v>928.23666666666668</v>
      </c>
      <c r="W4815" s="113">
        <f t="shared" si="903"/>
        <v>62.763333333333321</v>
      </c>
      <c r="X4815" s="112">
        <f t="shared" si="904"/>
        <v>62763.333333333321</v>
      </c>
      <c r="Y4815" s="111"/>
      <c r="Z4815" s="110">
        <f t="shared" si="900"/>
        <v>42</v>
      </c>
      <c r="AA4815" s="109">
        <f t="shared" si="905"/>
        <v>49.550000000000004</v>
      </c>
      <c r="AB4815" s="109">
        <f t="shared" si="906"/>
        <v>49550.000000000007</v>
      </c>
      <c r="AC4815" s="108">
        <f t="shared" si="907"/>
        <v>941.45</v>
      </c>
      <c r="AD4815" s="107">
        <f t="shared" si="908"/>
        <v>2.2222222222222223E-2</v>
      </c>
      <c r="AE4815" s="106">
        <f t="shared" si="909"/>
        <v>20.921111111111113</v>
      </c>
      <c r="AF4815" s="105">
        <f t="shared" si="910"/>
        <v>83.684444444444438</v>
      </c>
      <c r="AG4815" s="105">
        <f t="shared" si="911"/>
        <v>907.31555555555553</v>
      </c>
    </row>
    <row r="4816" spans="1:33" s="88" customFormat="1" x14ac:dyDescent="0.35">
      <c r="A4816" s="21">
        <v>10141103</v>
      </c>
      <c r="B4816" s="135" t="s">
        <v>1665</v>
      </c>
      <c r="C4816" s="115" t="s">
        <v>710</v>
      </c>
      <c r="D4816" s="135" t="s">
        <v>5993</v>
      </c>
      <c r="E4816" s="114" t="str">
        <f t="shared" si="901"/>
        <v>TRANSFORMADOR MARCA:Transformadores de Mocambique PTS  820 PTS  820</v>
      </c>
      <c r="F4816" s="135"/>
      <c r="G4816" s="124" t="s">
        <v>5993</v>
      </c>
      <c r="H4816" s="124" t="s">
        <v>1608</v>
      </c>
      <c r="I4816" s="135" t="s">
        <v>1608</v>
      </c>
      <c r="J4816" s="124"/>
      <c r="K4816" s="129" t="s">
        <v>5992</v>
      </c>
      <c r="L4816" s="129" t="s">
        <v>5991</v>
      </c>
      <c r="M4816" s="124">
        <v>250</v>
      </c>
      <c r="N4816" s="135">
        <v>33</v>
      </c>
      <c r="O4816" s="115">
        <v>0.4</v>
      </c>
      <c r="P4816" s="135" t="s">
        <v>514</v>
      </c>
      <c r="Q4816" s="142">
        <v>2014</v>
      </c>
      <c r="R4816" s="161" t="s">
        <v>918</v>
      </c>
      <c r="S4816" s="124">
        <v>920910</v>
      </c>
      <c r="T4816" s="116">
        <v>991</v>
      </c>
      <c r="U4816" s="111">
        <v>45</v>
      </c>
      <c r="V4816" s="113">
        <f t="shared" si="902"/>
        <v>928.23666666666668</v>
      </c>
      <c r="W4816" s="113">
        <f t="shared" si="903"/>
        <v>62.763333333333321</v>
      </c>
      <c r="X4816" s="112">
        <f t="shared" si="904"/>
        <v>62763.333333333321</v>
      </c>
      <c r="Y4816" s="111"/>
      <c r="Z4816" s="110">
        <f t="shared" si="900"/>
        <v>42</v>
      </c>
      <c r="AA4816" s="109">
        <f t="shared" si="905"/>
        <v>49.550000000000004</v>
      </c>
      <c r="AB4816" s="109">
        <f t="shared" si="906"/>
        <v>49550.000000000007</v>
      </c>
      <c r="AC4816" s="108">
        <f t="shared" si="907"/>
        <v>941.45</v>
      </c>
      <c r="AD4816" s="107">
        <f t="shared" si="908"/>
        <v>2.2222222222222223E-2</v>
      </c>
      <c r="AE4816" s="106">
        <f t="shared" si="909"/>
        <v>20.921111111111113</v>
      </c>
      <c r="AF4816" s="105">
        <f t="shared" si="910"/>
        <v>83.684444444444438</v>
      </c>
      <c r="AG4816" s="105">
        <f t="shared" si="911"/>
        <v>907.31555555555553</v>
      </c>
    </row>
    <row r="4817" spans="1:33" s="88" customFormat="1" x14ac:dyDescent="0.35">
      <c r="A4817" s="21">
        <v>10141103</v>
      </c>
      <c r="B4817" s="135" t="s">
        <v>1665</v>
      </c>
      <c r="C4817" s="115" t="s">
        <v>710</v>
      </c>
      <c r="D4817" s="135" t="s">
        <v>5990</v>
      </c>
      <c r="E4817" s="114" t="str">
        <f t="shared" si="901"/>
        <v>TRANSFORMADOR MARCA:Transformadores de Mocambique PTS 798 PTS 798</v>
      </c>
      <c r="F4817" s="135"/>
      <c r="G4817" s="124" t="s">
        <v>5990</v>
      </c>
      <c r="H4817" s="124" t="s">
        <v>1608</v>
      </c>
      <c r="I4817" s="135" t="s">
        <v>1608</v>
      </c>
      <c r="J4817" s="124"/>
      <c r="K4817" s="129" t="s">
        <v>5989</v>
      </c>
      <c r="L4817" s="129" t="s">
        <v>5988</v>
      </c>
      <c r="M4817" s="124">
        <v>200</v>
      </c>
      <c r="N4817" s="135">
        <v>33</v>
      </c>
      <c r="O4817" s="115">
        <v>0.4</v>
      </c>
      <c r="P4817" s="135" t="s">
        <v>514</v>
      </c>
      <c r="Q4817" s="142">
        <v>2014</v>
      </c>
      <c r="R4817" s="161" t="s">
        <v>918</v>
      </c>
      <c r="S4817" s="124">
        <v>923133</v>
      </c>
      <c r="T4817" s="116">
        <v>991</v>
      </c>
      <c r="U4817" s="111">
        <v>45</v>
      </c>
      <c r="V4817" s="113">
        <f t="shared" si="902"/>
        <v>928.23666666666668</v>
      </c>
      <c r="W4817" s="113">
        <f t="shared" si="903"/>
        <v>62.763333333333321</v>
      </c>
      <c r="X4817" s="112">
        <f t="shared" si="904"/>
        <v>62763.333333333321</v>
      </c>
      <c r="Y4817" s="111"/>
      <c r="Z4817" s="110">
        <f t="shared" si="900"/>
        <v>42</v>
      </c>
      <c r="AA4817" s="109">
        <f t="shared" si="905"/>
        <v>49.550000000000004</v>
      </c>
      <c r="AB4817" s="109">
        <f t="shared" si="906"/>
        <v>49550.000000000007</v>
      </c>
      <c r="AC4817" s="108">
        <f t="shared" si="907"/>
        <v>941.45</v>
      </c>
      <c r="AD4817" s="107">
        <f t="shared" si="908"/>
        <v>2.2222222222222223E-2</v>
      </c>
      <c r="AE4817" s="106">
        <f t="shared" si="909"/>
        <v>20.921111111111113</v>
      </c>
      <c r="AF4817" s="105">
        <f t="shared" si="910"/>
        <v>83.684444444444438</v>
      </c>
      <c r="AG4817" s="105">
        <f t="shared" si="911"/>
        <v>907.31555555555553</v>
      </c>
    </row>
    <row r="4818" spans="1:33" s="88" customFormat="1" x14ac:dyDescent="0.35">
      <c r="A4818" s="21">
        <v>10141103</v>
      </c>
      <c r="B4818" s="135" t="s">
        <v>1665</v>
      </c>
      <c r="C4818" s="115" t="s">
        <v>710</v>
      </c>
      <c r="D4818" s="129" t="s">
        <v>5987</v>
      </c>
      <c r="E4818" s="114" t="str">
        <f t="shared" si="901"/>
        <v>TRANSFORMADOR MARCA:POWERTECH PTS 983 PTS 983</v>
      </c>
      <c r="F4818" s="135"/>
      <c r="G4818" s="142" t="s">
        <v>5987</v>
      </c>
      <c r="H4818" s="124" t="s">
        <v>1608</v>
      </c>
      <c r="I4818" s="135" t="s">
        <v>2767</v>
      </c>
      <c r="J4818" s="124"/>
      <c r="K4818" s="129" t="s">
        <v>5986</v>
      </c>
      <c r="L4818" s="129" t="s">
        <v>5985</v>
      </c>
      <c r="M4818" s="124">
        <v>250</v>
      </c>
      <c r="N4818" s="135">
        <v>33</v>
      </c>
      <c r="O4818" s="135">
        <v>0.4</v>
      </c>
      <c r="P4818" s="135" t="s">
        <v>514</v>
      </c>
      <c r="Q4818" s="142">
        <v>2014</v>
      </c>
      <c r="R4818" s="124" t="s">
        <v>295</v>
      </c>
      <c r="S4818" s="124" t="s">
        <v>5984</v>
      </c>
      <c r="T4818" s="116">
        <v>991</v>
      </c>
      <c r="U4818" s="111">
        <v>45</v>
      </c>
      <c r="V4818" s="113">
        <f t="shared" si="902"/>
        <v>928.23666666666668</v>
      </c>
      <c r="W4818" s="113">
        <f t="shared" si="903"/>
        <v>62.763333333333321</v>
      </c>
      <c r="X4818" s="112">
        <f t="shared" si="904"/>
        <v>62763.333333333321</v>
      </c>
      <c r="Y4818" s="111"/>
      <c r="Z4818" s="110">
        <f t="shared" si="900"/>
        <v>42</v>
      </c>
      <c r="AA4818" s="109">
        <f t="shared" si="905"/>
        <v>49.550000000000004</v>
      </c>
      <c r="AB4818" s="109">
        <f t="shared" si="906"/>
        <v>49550.000000000007</v>
      </c>
      <c r="AC4818" s="108">
        <f t="shared" si="907"/>
        <v>941.45</v>
      </c>
      <c r="AD4818" s="107">
        <f t="shared" si="908"/>
        <v>2.2222222222222223E-2</v>
      </c>
      <c r="AE4818" s="106">
        <f t="shared" si="909"/>
        <v>20.921111111111113</v>
      </c>
      <c r="AF4818" s="105">
        <f t="shared" si="910"/>
        <v>83.684444444444438</v>
      </c>
      <c r="AG4818" s="105">
        <f t="shared" si="911"/>
        <v>907.31555555555553</v>
      </c>
    </row>
    <row r="4819" spans="1:33" s="88" customFormat="1" x14ac:dyDescent="0.35">
      <c r="A4819" s="21">
        <v>10141103</v>
      </c>
      <c r="B4819" s="135" t="s">
        <v>1665</v>
      </c>
      <c r="C4819" s="115" t="s">
        <v>710</v>
      </c>
      <c r="D4819" s="129" t="s">
        <v>5983</v>
      </c>
      <c r="E4819" s="114" t="str">
        <f t="shared" si="901"/>
        <v>TRANSFORMADOR MARCA:" PTS 984 PTS 984</v>
      </c>
      <c r="F4819" s="135"/>
      <c r="G4819" s="142" t="s">
        <v>5983</v>
      </c>
      <c r="H4819" s="124" t="s">
        <v>1608</v>
      </c>
      <c r="I4819" s="135" t="s">
        <v>2767</v>
      </c>
      <c r="J4819" s="124"/>
      <c r="K4819" s="129" t="s">
        <v>5982</v>
      </c>
      <c r="L4819" s="129" t="s">
        <v>5981</v>
      </c>
      <c r="M4819" s="124">
        <v>250</v>
      </c>
      <c r="N4819" s="135">
        <v>33</v>
      </c>
      <c r="O4819" s="135">
        <v>0.4</v>
      </c>
      <c r="P4819" s="135" t="s">
        <v>514</v>
      </c>
      <c r="Q4819" s="142">
        <v>2014</v>
      </c>
      <c r="R4819" s="124" t="s">
        <v>846</v>
      </c>
      <c r="S4819" s="124" t="s">
        <v>5980</v>
      </c>
      <c r="T4819" s="116">
        <v>991</v>
      </c>
      <c r="U4819" s="111">
        <v>45</v>
      </c>
      <c r="V4819" s="113">
        <f t="shared" si="902"/>
        <v>928.23666666666668</v>
      </c>
      <c r="W4819" s="113">
        <f t="shared" si="903"/>
        <v>62.763333333333321</v>
      </c>
      <c r="X4819" s="112">
        <f t="shared" si="904"/>
        <v>62763.333333333321</v>
      </c>
      <c r="Y4819" s="111"/>
      <c r="Z4819" s="110">
        <f t="shared" si="900"/>
        <v>42</v>
      </c>
      <c r="AA4819" s="109">
        <f t="shared" si="905"/>
        <v>49.550000000000004</v>
      </c>
      <c r="AB4819" s="109">
        <f t="shared" si="906"/>
        <v>49550.000000000007</v>
      </c>
      <c r="AC4819" s="108">
        <f t="shared" si="907"/>
        <v>941.45</v>
      </c>
      <c r="AD4819" s="107">
        <f t="shared" si="908"/>
        <v>2.2222222222222223E-2</v>
      </c>
      <c r="AE4819" s="106">
        <f t="shared" si="909"/>
        <v>20.921111111111113</v>
      </c>
      <c r="AF4819" s="105">
        <f t="shared" si="910"/>
        <v>83.684444444444438</v>
      </c>
      <c r="AG4819" s="105">
        <f t="shared" si="911"/>
        <v>907.31555555555553</v>
      </c>
    </row>
    <row r="4820" spans="1:33" s="88" customFormat="1" x14ac:dyDescent="0.35">
      <c r="A4820" s="21">
        <v>10141103</v>
      </c>
      <c r="B4820" s="135" t="s">
        <v>1665</v>
      </c>
      <c r="C4820" s="115" t="s">
        <v>710</v>
      </c>
      <c r="D4820" s="129" t="s">
        <v>5979</v>
      </c>
      <c r="E4820" s="114" t="str">
        <f t="shared" si="901"/>
        <v>TRANSFORMADOR MARCA:Transformadores de Mocambique PTS 1046 PTS 1046</v>
      </c>
      <c r="F4820" s="135"/>
      <c r="G4820" s="142" t="s">
        <v>5979</v>
      </c>
      <c r="H4820" s="124" t="s">
        <v>1608</v>
      </c>
      <c r="I4820" s="135" t="s">
        <v>4119</v>
      </c>
      <c r="J4820" s="124"/>
      <c r="K4820" s="129" t="s">
        <v>5978</v>
      </c>
      <c r="L4820" s="129" t="s">
        <v>5977</v>
      </c>
      <c r="M4820" s="124">
        <v>50</v>
      </c>
      <c r="N4820" s="135">
        <v>33</v>
      </c>
      <c r="O4820" s="135">
        <v>0.4</v>
      </c>
      <c r="P4820" s="135" t="s">
        <v>514</v>
      </c>
      <c r="Q4820" s="142">
        <v>2014</v>
      </c>
      <c r="R4820" s="161" t="s">
        <v>918</v>
      </c>
      <c r="S4820" s="124">
        <v>940287</v>
      </c>
      <c r="T4820" s="116">
        <v>643</v>
      </c>
      <c r="U4820" s="111">
        <v>45</v>
      </c>
      <c r="V4820" s="113">
        <f t="shared" si="902"/>
        <v>602.27666666666664</v>
      </c>
      <c r="W4820" s="113">
        <f t="shared" si="903"/>
        <v>40.723333333333358</v>
      </c>
      <c r="X4820" s="112">
        <f t="shared" si="904"/>
        <v>40723.333333333358</v>
      </c>
      <c r="Y4820" s="111"/>
      <c r="Z4820" s="110">
        <f t="shared" si="900"/>
        <v>42</v>
      </c>
      <c r="AA4820" s="109">
        <f t="shared" si="905"/>
        <v>32.15</v>
      </c>
      <c r="AB4820" s="109">
        <f t="shared" si="906"/>
        <v>32150</v>
      </c>
      <c r="AC4820" s="108">
        <f t="shared" si="907"/>
        <v>610.85</v>
      </c>
      <c r="AD4820" s="107">
        <f t="shared" si="908"/>
        <v>2.2222222222222223E-2</v>
      </c>
      <c r="AE4820" s="106">
        <f t="shared" si="909"/>
        <v>13.574444444444445</v>
      </c>
      <c r="AF4820" s="105">
        <f t="shared" si="910"/>
        <v>54.297777777777803</v>
      </c>
      <c r="AG4820" s="105">
        <f t="shared" si="911"/>
        <v>588.70222222222219</v>
      </c>
    </row>
    <row r="4821" spans="1:33" s="88" customFormat="1" x14ac:dyDescent="0.35">
      <c r="A4821" s="21">
        <v>10141103</v>
      </c>
      <c r="B4821" s="135" t="s">
        <v>1665</v>
      </c>
      <c r="C4821" s="115" t="s">
        <v>710</v>
      </c>
      <c r="D4821" s="129" t="s">
        <v>5976</v>
      </c>
      <c r="E4821" s="114" t="str">
        <f t="shared" si="901"/>
        <v>TRANSFORMADOR MARCA:Transformadores de Mocambique PTS 806 PTS 806</v>
      </c>
      <c r="F4821" s="135"/>
      <c r="G4821" s="142" t="s">
        <v>5976</v>
      </c>
      <c r="H4821" s="124" t="s">
        <v>1608</v>
      </c>
      <c r="I4821" s="135" t="s">
        <v>4119</v>
      </c>
      <c r="J4821" s="124"/>
      <c r="K4821" s="129" t="s">
        <v>5975</v>
      </c>
      <c r="L4821" s="129" t="s">
        <v>5974</v>
      </c>
      <c r="M4821" s="124">
        <v>200</v>
      </c>
      <c r="N4821" s="135">
        <v>33</v>
      </c>
      <c r="O4821" s="135">
        <v>0.4</v>
      </c>
      <c r="P4821" s="135" t="s">
        <v>514</v>
      </c>
      <c r="Q4821" s="142">
        <v>2014</v>
      </c>
      <c r="R4821" s="161" t="s">
        <v>918</v>
      </c>
      <c r="S4821" s="124">
        <v>920901</v>
      </c>
      <c r="T4821" s="116">
        <v>991</v>
      </c>
      <c r="U4821" s="111">
        <v>45</v>
      </c>
      <c r="V4821" s="113">
        <f t="shared" si="902"/>
        <v>928.23666666666668</v>
      </c>
      <c r="W4821" s="113">
        <f t="shared" si="903"/>
        <v>62.763333333333321</v>
      </c>
      <c r="X4821" s="112">
        <f t="shared" si="904"/>
        <v>62763.333333333321</v>
      </c>
      <c r="Y4821" s="111"/>
      <c r="Z4821" s="110">
        <f t="shared" si="900"/>
        <v>42</v>
      </c>
      <c r="AA4821" s="109">
        <f t="shared" si="905"/>
        <v>49.550000000000004</v>
      </c>
      <c r="AB4821" s="109">
        <f t="shared" si="906"/>
        <v>49550.000000000007</v>
      </c>
      <c r="AC4821" s="108">
        <f t="shared" si="907"/>
        <v>941.45</v>
      </c>
      <c r="AD4821" s="107">
        <f t="shared" si="908"/>
        <v>2.2222222222222223E-2</v>
      </c>
      <c r="AE4821" s="106">
        <f t="shared" si="909"/>
        <v>20.921111111111113</v>
      </c>
      <c r="AF4821" s="105">
        <f t="shared" si="910"/>
        <v>83.684444444444438</v>
      </c>
      <c r="AG4821" s="105">
        <f t="shared" si="911"/>
        <v>907.31555555555553</v>
      </c>
    </row>
    <row r="4822" spans="1:33" s="88" customFormat="1" x14ac:dyDescent="0.35">
      <c r="A4822" s="21">
        <v>10141103</v>
      </c>
      <c r="B4822" s="135" t="s">
        <v>1665</v>
      </c>
      <c r="C4822" s="115" t="s">
        <v>710</v>
      </c>
      <c r="D4822" s="129" t="s">
        <v>5973</v>
      </c>
      <c r="E4822" s="114" t="str">
        <f t="shared" si="901"/>
        <v>TRANSFORMADOR MARCA:POWERTECH PTS 1130 PTS 1130</v>
      </c>
      <c r="F4822" s="135"/>
      <c r="G4822" s="142" t="s">
        <v>5973</v>
      </c>
      <c r="H4822" s="124" t="s">
        <v>1608</v>
      </c>
      <c r="I4822" s="135" t="s">
        <v>4119</v>
      </c>
      <c r="J4822" s="124"/>
      <c r="K4822" s="129" t="s">
        <v>5972</v>
      </c>
      <c r="L4822" s="129" t="s">
        <v>5971</v>
      </c>
      <c r="M4822" s="124">
        <v>250</v>
      </c>
      <c r="N4822" s="135">
        <v>33</v>
      </c>
      <c r="O4822" s="135">
        <v>0.4</v>
      </c>
      <c r="P4822" s="135" t="s">
        <v>514</v>
      </c>
      <c r="Q4822" s="142">
        <v>2014</v>
      </c>
      <c r="R4822" s="124" t="s">
        <v>295</v>
      </c>
      <c r="S4822" s="124" t="s">
        <v>5970</v>
      </c>
      <c r="T4822" s="116">
        <v>991</v>
      </c>
      <c r="U4822" s="111">
        <v>45</v>
      </c>
      <c r="V4822" s="113">
        <f t="shared" si="902"/>
        <v>928.23666666666668</v>
      </c>
      <c r="W4822" s="113">
        <f t="shared" si="903"/>
        <v>62.763333333333321</v>
      </c>
      <c r="X4822" s="112">
        <f t="shared" si="904"/>
        <v>62763.333333333321</v>
      </c>
      <c r="Y4822" s="111"/>
      <c r="Z4822" s="110">
        <f t="shared" si="900"/>
        <v>42</v>
      </c>
      <c r="AA4822" s="109">
        <f t="shared" si="905"/>
        <v>49.550000000000004</v>
      </c>
      <c r="AB4822" s="109">
        <f t="shared" si="906"/>
        <v>49550.000000000007</v>
      </c>
      <c r="AC4822" s="108">
        <f t="shared" si="907"/>
        <v>941.45</v>
      </c>
      <c r="AD4822" s="107">
        <f t="shared" si="908"/>
        <v>2.2222222222222223E-2</v>
      </c>
      <c r="AE4822" s="106">
        <f t="shared" si="909"/>
        <v>20.921111111111113</v>
      </c>
      <c r="AF4822" s="105">
        <f t="shared" si="910"/>
        <v>83.684444444444438</v>
      </c>
      <c r="AG4822" s="105">
        <f t="shared" si="911"/>
        <v>907.31555555555553</v>
      </c>
    </row>
    <row r="4823" spans="1:33" s="88" customFormat="1" x14ac:dyDescent="0.35">
      <c r="A4823" s="21">
        <v>10141103</v>
      </c>
      <c r="B4823" s="135" t="s">
        <v>1665</v>
      </c>
      <c r="C4823" s="115" t="s">
        <v>710</v>
      </c>
      <c r="D4823" s="129" t="s">
        <v>5969</v>
      </c>
      <c r="E4823" s="114" t="str">
        <f t="shared" si="901"/>
        <v>TRANSFORMADOR MARCA:POWERTECH PTS 1149 PTS 1149</v>
      </c>
      <c r="F4823" s="135"/>
      <c r="G4823" s="142" t="s">
        <v>5969</v>
      </c>
      <c r="H4823" s="124" t="s">
        <v>1608</v>
      </c>
      <c r="I4823" s="135" t="s">
        <v>4119</v>
      </c>
      <c r="J4823" s="124"/>
      <c r="K4823" s="129" t="s">
        <v>5968</v>
      </c>
      <c r="L4823" s="129" t="s">
        <v>5967</v>
      </c>
      <c r="M4823" s="124">
        <v>100</v>
      </c>
      <c r="N4823" s="135">
        <v>33</v>
      </c>
      <c r="O4823" s="135">
        <v>0.4</v>
      </c>
      <c r="P4823" s="135" t="s">
        <v>514</v>
      </c>
      <c r="Q4823" s="142">
        <v>2014</v>
      </c>
      <c r="R4823" s="124" t="s">
        <v>295</v>
      </c>
      <c r="S4823" s="124" t="s">
        <v>5966</v>
      </c>
      <c r="T4823" s="116">
        <v>763</v>
      </c>
      <c r="U4823" s="111">
        <v>45</v>
      </c>
      <c r="V4823" s="113">
        <f t="shared" si="902"/>
        <v>714.67666666666662</v>
      </c>
      <c r="W4823" s="113">
        <f t="shared" si="903"/>
        <v>48.32333333333338</v>
      </c>
      <c r="X4823" s="112">
        <f t="shared" si="904"/>
        <v>48323.333333333379</v>
      </c>
      <c r="Y4823" s="111"/>
      <c r="Z4823" s="110">
        <f t="shared" si="900"/>
        <v>42</v>
      </c>
      <c r="AA4823" s="109">
        <f t="shared" si="905"/>
        <v>38.15</v>
      </c>
      <c r="AB4823" s="109">
        <f t="shared" si="906"/>
        <v>38150</v>
      </c>
      <c r="AC4823" s="108">
        <f t="shared" si="907"/>
        <v>724.85</v>
      </c>
      <c r="AD4823" s="107">
        <f t="shared" si="908"/>
        <v>2.2222222222222223E-2</v>
      </c>
      <c r="AE4823" s="106">
        <f t="shared" si="909"/>
        <v>16.10777777777778</v>
      </c>
      <c r="AF4823" s="105">
        <f t="shared" si="910"/>
        <v>64.431111111111164</v>
      </c>
      <c r="AG4823" s="105">
        <f t="shared" si="911"/>
        <v>698.56888888888886</v>
      </c>
    </row>
    <row r="4824" spans="1:33" s="88" customFormat="1" x14ac:dyDescent="0.35">
      <c r="A4824" s="21">
        <v>10141103</v>
      </c>
      <c r="B4824" s="135" t="s">
        <v>1665</v>
      </c>
      <c r="C4824" s="115" t="s">
        <v>710</v>
      </c>
      <c r="D4824" s="135" t="s">
        <v>5965</v>
      </c>
      <c r="E4824" s="114" t="str">
        <f t="shared" si="901"/>
        <v>TRANSFORMADOR MARCA:Free State Transformers PTS 857 PTS 857</v>
      </c>
      <c r="F4824" s="135"/>
      <c r="G4824" s="124" t="s">
        <v>5965</v>
      </c>
      <c r="H4824" s="124" t="s">
        <v>1608</v>
      </c>
      <c r="I4824" s="135" t="s">
        <v>2748</v>
      </c>
      <c r="J4824" s="21"/>
      <c r="K4824" s="129" t="s">
        <v>5964</v>
      </c>
      <c r="L4824" s="129" t="s">
        <v>5963</v>
      </c>
      <c r="M4824" s="124">
        <v>50</v>
      </c>
      <c r="N4824" s="135">
        <v>33</v>
      </c>
      <c r="O4824" s="135">
        <v>0.4</v>
      </c>
      <c r="P4824" s="135" t="s">
        <v>514</v>
      </c>
      <c r="Q4824" s="142">
        <v>2014</v>
      </c>
      <c r="R4824" s="161" t="s">
        <v>914</v>
      </c>
      <c r="S4824" s="124" t="s">
        <v>5962</v>
      </c>
      <c r="T4824" s="116">
        <v>643</v>
      </c>
      <c r="U4824" s="111">
        <v>45</v>
      </c>
      <c r="V4824" s="113">
        <f t="shared" si="902"/>
        <v>602.27666666666664</v>
      </c>
      <c r="W4824" s="113">
        <f t="shared" si="903"/>
        <v>40.723333333333358</v>
      </c>
      <c r="X4824" s="112">
        <f t="shared" si="904"/>
        <v>40723.333333333358</v>
      </c>
      <c r="Y4824" s="111"/>
      <c r="Z4824" s="110">
        <f t="shared" si="900"/>
        <v>42</v>
      </c>
      <c r="AA4824" s="109">
        <f t="shared" si="905"/>
        <v>32.15</v>
      </c>
      <c r="AB4824" s="109">
        <f t="shared" si="906"/>
        <v>32150</v>
      </c>
      <c r="AC4824" s="108">
        <f t="shared" si="907"/>
        <v>610.85</v>
      </c>
      <c r="AD4824" s="107">
        <f t="shared" si="908"/>
        <v>2.2222222222222223E-2</v>
      </c>
      <c r="AE4824" s="106">
        <f t="shared" si="909"/>
        <v>13.574444444444445</v>
      </c>
      <c r="AF4824" s="105">
        <f t="shared" si="910"/>
        <v>54.297777777777803</v>
      </c>
      <c r="AG4824" s="105">
        <f t="shared" si="911"/>
        <v>588.70222222222219</v>
      </c>
    </row>
    <row r="4825" spans="1:33" s="88" customFormat="1" x14ac:dyDescent="0.35">
      <c r="A4825" s="21">
        <v>10141103</v>
      </c>
      <c r="B4825" s="115" t="s">
        <v>1665</v>
      </c>
      <c r="C4825" s="115" t="s">
        <v>710</v>
      </c>
      <c r="D4825" s="115" t="s">
        <v>5961</v>
      </c>
      <c r="E4825" s="114" t="str">
        <f t="shared" si="901"/>
        <v>TRANSFORMADOR MARCA:Transformadores de Mozambique  PT 423</v>
      </c>
      <c r="F4825" s="62" t="s">
        <v>2737</v>
      </c>
      <c r="G4825" s="21"/>
      <c r="H4825" s="21" t="s">
        <v>494</v>
      </c>
      <c r="I4825" s="115"/>
      <c r="J4825" s="21"/>
      <c r="K4825" s="134" t="s">
        <v>5960</v>
      </c>
      <c r="L4825" s="134" t="s">
        <v>5959</v>
      </c>
      <c r="M4825" s="21">
        <v>315</v>
      </c>
      <c r="N4825" s="115">
        <v>33</v>
      </c>
      <c r="O4825" s="115" t="s">
        <v>510</v>
      </c>
      <c r="P4825" s="135" t="s">
        <v>516</v>
      </c>
      <c r="Q4825" s="21">
        <v>2014</v>
      </c>
      <c r="R4825" s="21" t="s">
        <v>2438</v>
      </c>
      <c r="S4825" s="21">
        <v>923107</v>
      </c>
      <c r="T4825" s="116">
        <v>1039</v>
      </c>
      <c r="U4825" s="111">
        <v>45</v>
      </c>
      <c r="V4825" s="113">
        <f t="shared" si="902"/>
        <v>973.19666666666672</v>
      </c>
      <c r="W4825" s="113">
        <f t="shared" si="903"/>
        <v>65.803333333333285</v>
      </c>
      <c r="X4825" s="112">
        <f t="shared" si="904"/>
        <v>65803.333333333285</v>
      </c>
      <c r="Y4825" s="111"/>
      <c r="Z4825" s="110">
        <f t="shared" si="900"/>
        <v>42</v>
      </c>
      <c r="AA4825" s="109">
        <f t="shared" si="905"/>
        <v>51.95</v>
      </c>
      <c r="AB4825" s="109">
        <f t="shared" si="906"/>
        <v>51950</v>
      </c>
      <c r="AC4825" s="108">
        <f t="shared" si="907"/>
        <v>987.05</v>
      </c>
      <c r="AD4825" s="107">
        <f t="shared" si="908"/>
        <v>2.2222222222222223E-2</v>
      </c>
      <c r="AE4825" s="106">
        <f t="shared" si="909"/>
        <v>21.934444444444445</v>
      </c>
      <c r="AF4825" s="105">
        <f t="shared" si="910"/>
        <v>87.737777777777723</v>
      </c>
      <c r="AG4825" s="105">
        <f t="shared" si="911"/>
        <v>951.26222222222225</v>
      </c>
    </row>
    <row r="4826" spans="1:33" s="88" customFormat="1" x14ac:dyDescent="0.35">
      <c r="A4826" s="21">
        <v>10141103</v>
      </c>
      <c r="B4826" s="115" t="s">
        <v>1665</v>
      </c>
      <c r="C4826" s="115" t="s">
        <v>710</v>
      </c>
      <c r="D4826" s="134" t="s">
        <v>5958</v>
      </c>
      <c r="E4826" s="114" t="str">
        <f t="shared" si="901"/>
        <v>TRANSFORMADOR MARCA:Transformadores de Mozambique  PT 182R</v>
      </c>
      <c r="F4826" s="62" t="s">
        <v>1217</v>
      </c>
      <c r="G4826" s="21"/>
      <c r="H4826" s="21" t="s">
        <v>494</v>
      </c>
      <c r="I4826" s="115"/>
      <c r="J4826" s="21"/>
      <c r="K4826" s="134" t="s">
        <v>5957</v>
      </c>
      <c r="L4826" s="134" t="s">
        <v>5956</v>
      </c>
      <c r="M4826" s="21">
        <v>315</v>
      </c>
      <c r="N4826" s="115">
        <v>33</v>
      </c>
      <c r="O4826" s="115">
        <v>0.4</v>
      </c>
      <c r="P4826" s="135" t="s">
        <v>516</v>
      </c>
      <c r="Q4826" s="21">
        <v>2014</v>
      </c>
      <c r="R4826" s="21" t="s">
        <v>2438</v>
      </c>
      <c r="S4826" s="21">
        <v>923149</v>
      </c>
      <c r="T4826" s="116">
        <v>1039</v>
      </c>
      <c r="U4826" s="111">
        <v>45</v>
      </c>
      <c r="V4826" s="113">
        <f t="shared" si="902"/>
        <v>973.19666666666672</v>
      </c>
      <c r="W4826" s="113">
        <f t="shared" si="903"/>
        <v>65.803333333333285</v>
      </c>
      <c r="X4826" s="112">
        <f t="shared" si="904"/>
        <v>65803.333333333285</v>
      </c>
      <c r="Y4826" s="111"/>
      <c r="Z4826" s="110">
        <f t="shared" si="900"/>
        <v>42</v>
      </c>
      <c r="AA4826" s="109">
        <f t="shared" si="905"/>
        <v>51.95</v>
      </c>
      <c r="AB4826" s="109">
        <f t="shared" si="906"/>
        <v>51950</v>
      </c>
      <c r="AC4826" s="108">
        <f t="shared" si="907"/>
        <v>987.05</v>
      </c>
      <c r="AD4826" s="107">
        <f t="shared" si="908"/>
        <v>2.2222222222222223E-2</v>
      </c>
      <c r="AE4826" s="106">
        <f t="shared" si="909"/>
        <v>21.934444444444445</v>
      </c>
      <c r="AF4826" s="105">
        <f t="shared" si="910"/>
        <v>87.737777777777723</v>
      </c>
      <c r="AG4826" s="105">
        <f t="shared" si="911"/>
        <v>951.26222222222225</v>
      </c>
    </row>
    <row r="4827" spans="1:33" s="88" customFormat="1" x14ac:dyDescent="0.35">
      <c r="A4827" s="21">
        <v>10141103</v>
      </c>
      <c r="B4827" s="115" t="s">
        <v>1665</v>
      </c>
      <c r="C4827" s="115" t="s">
        <v>710</v>
      </c>
      <c r="D4827" s="134" t="s">
        <v>5955</v>
      </c>
      <c r="E4827" s="114" t="str">
        <f t="shared" si="901"/>
        <v>TRANSFORMADOR MARCA:Transformadores de Mozambique  PT 187R</v>
      </c>
      <c r="F4827" s="62" t="s">
        <v>1217</v>
      </c>
      <c r="G4827" s="21"/>
      <c r="H4827" s="21" t="s">
        <v>494</v>
      </c>
      <c r="I4827" s="115"/>
      <c r="J4827" s="21"/>
      <c r="K4827" s="134" t="s">
        <v>5954</v>
      </c>
      <c r="L4827" s="134" t="s">
        <v>5953</v>
      </c>
      <c r="M4827" s="21">
        <v>315</v>
      </c>
      <c r="N4827" s="115">
        <v>33</v>
      </c>
      <c r="O4827" s="115">
        <v>0.4</v>
      </c>
      <c r="P4827" s="135" t="s">
        <v>516</v>
      </c>
      <c r="Q4827" s="21">
        <v>2014</v>
      </c>
      <c r="R4827" s="21" t="s">
        <v>2438</v>
      </c>
      <c r="S4827" s="21">
        <v>920929</v>
      </c>
      <c r="T4827" s="116">
        <v>1039</v>
      </c>
      <c r="U4827" s="111">
        <v>45</v>
      </c>
      <c r="V4827" s="113">
        <f t="shared" si="902"/>
        <v>973.19666666666672</v>
      </c>
      <c r="W4827" s="113">
        <f t="shared" si="903"/>
        <v>65.803333333333285</v>
      </c>
      <c r="X4827" s="112">
        <f t="shared" si="904"/>
        <v>65803.333333333285</v>
      </c>
      <c r="Y4827" s="111"/>
      <c r="Z4827" s="110">
        <f t="shared" si="900"/>
        <v>42</v>
      </c>
      <c r="AA4827" s="109">
        <f t="shared" si="905"/>
        <v>51.95</v>
      </c>
      <c r="AB4827" s="109">
        <f t="shared" si="906"/>
        <v>51950</v>
      </c>
      <c r="AC4827" s="108">
        <f t="shared" si="907"/>
        <v>987.05</v>
      </c>
      <c r="AD4827" s="107">
        <f t="shared" si="908"/>
        <v>2.2222222222222223E-2</v>
      </c>
      <c r="AE4827" s="106">
        <f t="shared" si="909"/>
        <v>21.934444444444445</v>
      </c>
      <c r="AF4827" s="105">
        <f t="shared" si="910"/>
        <v>87.737777777777723</v>
      </c>
      <c r="AG4827" s="105">
        <f t="shared" si="911"/>
        <v>951.26222222222225</v>
      </c>
    </row>
    <row r="4828" spans="1:33" s="88" customFormat="1" x14ac:dyDescent="0.35">
      <c r="A4828" s="21">
        <v>10141103</v>
      </c>
      <c r="B4828" s="115" t="s">
        <v>1665</v>
      </c>
      <c r="C4828" s="115" t="s">
        <v>710</v>
      </c>
      <c r="D4828" s="62" t="s">
        <v>5952</v>
      </c>
      <c r="E4828" s="114" t="str">
        <f t="shared" si="901"/>
        <v>TRANSFORMADOR MARCA:Transformadores de Mozambique  PT 244R</v>
      </c>
      <c r="F4828" s="62" t="s">
        <v>1217</v>
      </c>
      <c r="G4828" s="21"/>
      <c r="H4828" s="21" t="s">
        <v>494</v>
      </c>
      <c r="I4828" s="115"/>
      <c r="J4828" s="21"/>
      <c r="K4828" s="134" t="s">
        <v>5951</v>
      </c>
      <c r="L4828" s="134" t="s">
        <v>5950</v>
      </c>
      <c r="M4828" s="21">
        <v>315</v>
      </c>
      <c r="N4828" s="115">
        <v>33</v>
      </c>
      <c r="O4828" s="115">
        <v>0.4</v>
      </c>
      <c r="P4828" s="135" t="s">
        <v>516</v>
      </c>
      <c r="Q4828" s="21">
        <v>2014</v>
      </c>
      <c r="R4828" s="21" t="s">
        <v>2438</v>
      </c>
      <c r="S4828" s="21">
        <v>961792</v>
      </c>
      <c r="T4828" s="116">
        <v>1039</v>
      </c>
      <c r="U4828" s="111">
        <v>45</v>
      </c>
      <c r="V4828" s="113">
        <f t="shared" si="902"/>
        <v>973.19666666666672</v>
      </c>
      <c r="W4828" s="113">
        <f t="shared" si="903"/>
        <v>65.803333333333285</v>
      </c>
      <c r="X4828" s="112">
        <f t="shared" si="904"/>
        <v>65803.333333333285</v>
      </c>
      <c r="Y4828" s="111"/>
      <c r="Z4828" s="110">
        <f t="shared" si="900"/>
        <v>42</v>
      </c>
      <c r="AA4828" s="109">
        <f t="shared" si="905"/>
        <v>51.95</v>
      </c>
      <c r="AB4828" s="109">
        <f t="shared" si="906"/>
        <v>51950</v>
      </c>
      <c r="AC4828" s="108">
        <f t="shared" si="907"/>
        <v>987.05</v>
      </c>
      <c r="AD4828" s="107">
        <f t="shared" si="908"/>
        <v>2.2222222222222223E-2</v>
      </c>
      <c r="AE4828" s="106">
        <f t="shared" si="909"/>
        <v>21.934444444444445</v>
      </c>
      <c r="AF4828" s="105">
        <f t="shared" si="910"/>
        <v>87.737777777777723</v>
      </c>
      <c r="AG4828" s="105">
        <f t="shared" si="911"/>
        <v>951.26222222222225</v>
      </c>
    </row>
    <row r="4829" spans="1:33" s="88" customFormat="1" x14ac:dyDescent="0.35">
      <c r="A4829" s="21">
        <v>10141103</v>
      </c>
      <c r="B4829" s="115" t="s">
        <v>1665</v>
      </c>
      <c r="C4829" s="115" t="s">
        <v>710</v>
      </c>
      <c r="D4829" s="62" t="s">
        <v>5949</v>
      </c>
      <c r="E4829" s="114" t="str">
        <f t="shared" si="901"/>
        <v>TRANSFORMADOR MARCA:Transformadores de Mozambique  PT 248R</v>
      </c>
      <c r="F4829" s="62" t="s">
        <v>1217</v>
      </c>
      <c r="G4829" s="21"/>
      <c r="H4829" s="21" t="s">
        <v>494</v>
      </c>
      <c r="I4829" s="115"/>
      <c r="J4829" s="21"/>
      <c r="K4829" s="134" t="s">
        <v>5948</v>
      </c>
      <c r="L4829" s="134" t="s">
        <v>5947</v>
      </c>
      <c r="M4829" s="21">
        <v>315</v>
      </c>
      <c r="N4829" s="115">
        <v>33</v>
      </c>
      <c r="O4829" s="115">
        <v>0.4</v>
      </c>
      <c r="P4829" s="135" t="s">
        <v>516</v>
      </c>
      <c r="Q4829" s="21">
        <v>2014</v>
      </c>
      <c r="R4829" s="21" t="s">
        <v>2438</v>
      </c>
      <c r="S4829" s="21">
        <v>920923</v>
      </c>
      <c r="T4829" s="116">
        <v>1039</v>
      </c>
      <c r="U4829" s="111">
        <v>45</v>
      </c>
      <c r="V4829" s="113">
        <f t="shared" si="902"/>
        <v>973.19666666666672</v>
      </c>
      <c r="W4829" s="113">
        <f t="shared" si="903"/>
        <v>65.803333333333285</v>
      </c>
      <c r="X4829" s="112">
        <f t="shared" si="904"/>
        <v>65803.333333333285</v>
      </c>
      <c r="Y4829" s="111"/>
      <c r="Z4829" s="110">
        <f t="shared" si="900"/>
        <v>42</v>
      </c>
      <c r="AA4829" s="109">
        <f t="shared" si="905"/>
        <v>51.95</v>
      </c>
      <c r="AB4829" s="109">
        <f t="shared" si="906"/>
        <v>51950</v>
      </c>
      <c r="AC4829" s="108">
        <f t="shared" si="907"/>
        <v>987.05</v>
      </c>
      <c r="AD4829" s="107">
        <f t="shared" si="908"/>
        <v>2.2222222222222223E-2</v>
      </c>
      <c r="AE4829" s="106">
        <f t="shared" si="909"/>
        <v>21.934444444444445</v>
      </c>
      <c r="AF4829" s="105">
        <f t="shared" si="910"/>
        <v>87.737777777777723</v>
      </c>
      <c r="AG4829" s="105">
        <f t="shared" si="911"/>
        <v>951.26222222222225</v>
      </c>
    </row>
    <row r="4830" spans="1:33" s="88" customFormat="1" x14ac:dyDescent="0.35">
      <c r="A4830" s="21">
        <v>10141103</v>
      </c>
      <c r="B4830" s="115" t="s">
        <v>1665</v>
      </c>
      <c r="C4830" s="115" t="s">
        <v>710</v>
      </c>
      <c r="D4830" s="115" t="s">
        <v>5946</v>
      </c>
      <c r="E4830" s="114" t="str">
        <f t="shared" si="901"/>
        <v>TRANSFORMADOR MARCA:Transformadores de Mozambique  PTD 1</v>
      </c>
      <c r="F4830" s="62" t="s">
        <v>1217</v>
      </c>
      <c r="G4830" s="21"/>
      <c r="H4830" s="21" t="s">
        <v>494</v>
      </c>
      <c r="I4830" s="115"/>
      <c r="J4830" s="21"/>
      <c r="K4830" s="134" t="s">
        <v>5945</v>
      </c>
      <c r="L4830" s="134" t="s">
        <v>5944</v>
      </c>
      <c r="M4830" s="21">
        <v>630</v>
      </c>
      <c r="N4830" s="115">
        <v>11</v>
      </c>
      <c r="O4830" s="115">
        <v>0.4</v>
      </c>
      <c r="P4830" s="135" t="s">
        <v>516</v>
      </c>
      <c r="Q4830" s="21">
        <v>2014</v>
      </c>
      <c r="R4830" s="21" t="s">
        <v>2438</v>
      </c>
      <c r="S4830" s="21">
        <v>923115</v>
      </c>
      <c r="T4830" s="116">
        <v>1016</v>
      </c>
      <c r="U4830" s="111">
        <v>45</v>
      </c>
      <c r="V4830" s="113">
        <f t="shared" si="902"/>
        <v>951.65333333333331</v>
      </c>
      <c r="W4830" s="113">
        <f t="shared" si="903"/>
        <v>64.346666666666692</v>
      </c>
      <c r="X4830" s="112">
        <f t="shared" si="904"/>
        <v>64346.666666666693</v>
      </c>
      <c r="Y4830" s="111"/>
      <c r="Z4830" s="110">
        <f t="shared" si="900"/>
        <v>42</v>
      </c>
      <c r="AA4830" s="109">
        <f t="shared" si="905"/>
        <v>50.800000000000004</v>
      </c>
      <c r="AB4830" s="109">
        <f t="shared" si="906"/>
        <v>50800.000000000007</v>
      </c>
      <c r="AC4830" s="108">
        <f t="shared" si="907"/>
        <v>965.2</v>
      </c>
      <c r="AD4830" s="107">
        <f t="shared" si="908"/>
        <v>2.2222222222222223E-2</v>
      </c>
      <c r="AE4830" s="106">
        <f t="shared" si="909"/>
        <v>21.448888888888892</v>
      </c>
      <c r="AF4830" s="105">
        <f t="shared" si="910"/>
        <v>85.79555555555558</v>
      </c>
      <c r="AG4830" s="105">
        <f t="shared" si="911"/>
        <v>930.20444444444445</v>
      </c>
    </row>
    <row r="4831" spans="1:33" s="88" customFormat="1" x14ac:dyDescent="0.35">
      <c r="A4831" s="21">
        <v>10141103</v>
      </c>
      <c r="B4831" s="115" t="s">
        <v>1665</v>
      </c>
      <c r="C4831" s="115" t="s">
        <v>710</v>
      </c>
      <c r="D4831" s="115" t="s">
        <v>5943</v>
      </c>
      <c r="E4831" s="114" t="str">
        <f t="shared" si="901"/>
        <v>TRANSFORMADOR MARCA:Transformadores de Mozambique  PT 32R</v>
      </c>
      <c r="F4831" s="62" t="s">
        <v>1217</v>
      </c>
      <c r="G4831" s="21"/>
      <c r="H4831" s="21" t="s">
        <v>494</v>
      </c>
      <c r="I4831" s="115"/>
      <c r="J4831" s="21"/>
      <c r="K4831" s="134" t="s">
        <v>5942</v>
      </c>
      <c r="L4831" s="134" t="s">
        <v>5941</v>
      </c>
      <c r="M4831" s="21">
        <v>500</v>
      </c>
      <c r="N4831" s="115">
        <v>33</v>
      </c>
      <c r="O4831" s="115">
        <v>0.4</v>
      </c>
      <c r="P4831" s="135" t="s">
        <v>516</v>
      </c>
      <c r="Q4831" s="21">
        <v>2014</v>
      </c>
      <c r="R4831" s="21" t="s">
        <v>2438</v>
      </c>
      <c r="S4831" s="21">
        <v>923153</v>
      </c>
      <c r="T4831" s="116">
        <v>1200</v>
      </c>
      <c r="U4831" s="111">
        <v>45</v>
      </c>
      <c r="V4831" s="113">
        <f t="shared" si="902"/>
        <v>1124</v>
      </c>
      <c r="W4831" s="113">
        <f t="shared" si="903"/>
        <v>76</v>
      </c>
      <c r="X4831" s="112">
        <f t="shared" si="904"/>
        <v>76000</v>
      </c>
      <c r="Y4831" s="111"/>
      <c r="Z4831" s="110">
        <f t="shared" si="900"/>
        <v>42</v>
      </c>
      <c r="AA4831" s="109">
        <f t="shared" si="905"/>
        <v>60</v>
      </c>
      <c r="AB4831" s="109">
        <f t="shared" si="906"/>
        <v>60000</v>
      </c>
      <c r="AC4831" s="108">
        <f t="shared" si="907"/>
        <v>1140</v>
      </c>
      <c r="AD4831" s="107">
        <f t="shared" si="908"/>
        <v>2.2222222222222223E-2</v>
      </c>
      <c r="AE4831" s="106">
        <f t="shared" si="909"/>
        <v>25.333333333333336</v>
      </c>
      <c r="AF4831" s="105">
        <f t="shared" si="910"/>
        <v>101.33333333333334</v>
      </c>
      <c r="AG4831" s="105">
        <f t="shared" si="911"/>
        <v>1098.6666666666667</v>
      </c>
    </row>
    <row r="4832" spans="1:33" s="88" customFormat="1" x14ac:dyDescent="0.35">
      <c r="A4832" s="21">
        <v>10141103</v>
      </c>
      <c r="B4832" s="115" t="s">
        <v>1665</v>
      </c>
      <c r="C4832" s="115" t="s">
        <v>710</v>
      </c>
      <c r="D4832" s="134" t="s">
        <v>5940</v>
      </c>
      <c r="E4832" s="114" t="str">
        <f t="shared" si="901"/>
        <v>TRANSFORMADOR MARCA:Transformadores de Mozambique  PT 322R</v>
      </c>
      <c r="F4832" s="62" t="s">
        <v>1217</v>
      </c>
      <c r="G4832" s="21"/>
      <c r="H4832" s="21" t="s">
        <v>494</v>
      </c>
      <c r="I4832" s="115"/>
      <c r="J4832" s="21"/>
      <c r="K4832" s="134" t="s">
        <v>5939</v>
      </c>
      <c r="L4832" s="134" t="s">
        <v>5938</v>
      </c>
      <c r="M4832" s="21">
        <v>315</v>
      </c>
      <c r="N4832" s="115">
        <v>33</v>
      </c>
      <c r="O4832" s="115" t="s">
        <v>510</v>
      </c>
      <c r="P4832" s="135" t="s">
        <v>516</v>
      </c>
      <c r="Q4832" s="21">
        <v>2014</v>
      </c>
      <c r="R4832" s="21" t="s">
        <v>2438</v>
      </c>
      <c r="S4832" s="21">
        <v>920927</v>
      </c>
      <c r="T4832" s="116">
        <v>1039</v>
      </c>
      <c r="U4832" s="111">
        <v>45</v>
      </c>
      <c r="V4832" s="113">
        <f t="shared" si="902"/>
        <v>973.19666666666672</v>
      </c>
      <c r="W4832" s="113">
        <f t="shared" si="903"/>
        <v>65.803333333333285</v>
      </c>
      <c r="X4832" s="112">
        <f t="shared" si="904"/>
        <v>65803.333333333285</v>
      </c>
      <c r="Y4832" s="111"/>
      <c r="Z4832" s="110">
        <f t="shared" si="900"/>
        <v>42</v>
      </c>
      <c r="AA4832" s="109">
        <f t="shared" si="905"/>
        <v>51.95</v>
      </c>
      <c r="AB4832" s="109">
        <f t="shared" si="906"/>
        <v>51950</v>
      </c>
      <c r="AC4832" s="108">
        <f t="shared" si="907"/>
        <v>987.05</v>
      </c>
      <c r="AD4832" s="107">
        <f t="shared" si="908"/>
        <v>2.2222222222222223E-2</v>
      </c>
      <c r="AE4832" s="106">
        <f t="shared" si="909"/>
        <v>21.934444444444445</v>
      </c>
      <c r="AF4832" s="105">
        <f t="shared" si="910"/>
        <v>87.737777777777723</v>
      </c>
      <c r="AG4832" s="105">
        <f t="shared" si="911"/>
        <v>951.26222222222225</v>
      </c>
    </row>
    <row r="4833" spans="1:33" s="88" customFormat="1" x14ac:dyDescent="0.35">
      <c r="A4833" s="21">
        <v>10141103</v>
      </c>
      <c r="B4833" s="115" t="s">
        <v>1665</v>
      </c>
      <c r="C4833" s="115" t="s">
        <v>710</v>
      </c>
      <c r="D4833" s="134" t="s">
        <v>5937</v>
      </c>
      <c r="E4833" s="114" t="str">
        <f t="shared" si="901"/>
        <v>TRANSFORMADOR MARCA:Fuji Tusco  PT 460</v>
      </c>
      <c r="F4833" s="62" t="s">
        <v>119</v>
      </c>
      <c r="G4833" s="21"/>
      <c r="H4833" s="21" t="s">
        <v>494</v>
      </c>
      <c r="I4833" s="115"/>
      <c r="J4833" s="21"/>
      <c r="K4833" s="134" t="s">
        <v>5936</v>
      </c>
      <c r="L4833" s="134" t="s">
        <v>5935</v>
      </c>
      <c r="M4833" s="21">
        <v>250</v>
      </c>
      <c r="N4833" s="115">
        <v>33</v>
      </c>
      <c r="O4833" s="115" t="s">
        <v>510</v>
      </c>
      <c r="P4833" s="135" t="s">
        <v>516</v>
      </c>
      <c r="Q4833" s="21">
        <v>2014</v>
      </c>
      <c r="R4833" s="21" t="s">
        <v>1821</v>
      </c>
      <c r="S4833" s="21">
        <v>571328</v>
      </c>
      <c r="T4833" s="116">
        <v>991</v>
      </c>
      <c r="U4833" s="111">
        <v>45</v>
      </c>
      <c r="V4833" s="113">
        <f t="shared" si="902"/>
        <v>928.23666666666668</v>
      </c>
      <c r="W4833" s="113">
        <f t="shared" si="903"/>
        <v>62.763333333333321</v>
      </c>
      <c r="X4833" s="112">
        <f t="shared" si="904"/>
        <v>62763.333333333321</v>
      </c>
      <c r="Y4833" s="111"/>
      <c r="Z4833" s="110">
        <f t="shared" si="900"/>
        <v>42</v>
      </c>
      <c r="AA4833" s="109">
        <f t="shared" si="905"/>
        <v>49.550000000000004</v>
      </c>
      <c r="AB4833" s="109">
        <f t="shared" si="906"/>
        <v>49550.000000000007</v>
      </c>
      <c r="AC4833" s="108">
        <f t="shared" si="907"/>
        <v>941.45</v>
      </c>
      <c r="AD4833" s="107">
        <f t="shared" si="908"/>
        <v>2.2222222222222223E-2</v>
      </c>
      <c r="AE4833" s="106">
        <f t="shared" si="909"/>
        <v>20.921111111111113</v>
      </c>
      <c r="AF4833" s="105">
        <f t="shared" si="910"/>
        <v>83.684444444444438</v>
      </c>
      <c r="AG4833" s="105">
        <f t="shared" si="911"/>
        <v>907.31555555555553</v>
      </c>
    </row>
    <row r="4834" spans="1:33" s="88" customFormat="1" x14ac:dyDescent="0.35">
      <c r="A4834" s="21">
        <v>10141103</v>
      </c>
      <c r="B4834" s="115" t="s">
        <v>1665</v>
      </c>
      <c r="C4834" s="115" t="s">
        <v>710</v>
      </c>
      <c r="D4834" s="134" t="s">
        <v>1442</v>
      </c>
      <c r="E4834" s="114" t="str">
        <f t="shared" si="901"/>
        <v>TRANSFORMADOR MARCA:Transformadores de Mozambique  PT 278</v>
      </c>
      <c r="F4834" s="62" t="s">
        <v>940</v>
      </c>
      <c r="G4834" s="21"/>
      <c r="H4834" s="21" t="s">
        <v>494</v>
      </c>
      <c r="I4834" s="115"/>
      <c r="J4834" s="21"/>
      <c r="K4834" s="134" t="s">
        <v>5934</v>
      </c>
      <c r="L4834" s="134" t="s">
        <v>5933</v>
      </c>
      <c r="M4834" s="21">
        <v>250</v>
      </c>
      <c r="N4834" s="115">
        <v>33</v>
      </c>
      <c r="O4834" s="115" t="s">
        <v>510</v>
      </c>
      <c r="P4834" s="135" t="s">
        <v>516</v>
      </c>
      <c r="Q4834" s="21">
        <v>2014</v>
      </c>
      <c r="R4834" s="21" t="s">
        <v>2438</v>
      </c>
      <c r="S4834" s="21">
        <v>920816</v>
      </c>
      <c r="T4834" s="116">
        <v>991</v>
      </c>
      <c r="U4834" s="111">
        <v>45</v>
      </c>
      <c r="V4834" s="113">
        <f t="shared" si="902"/>
        <v>928.23666666666668</v>
      </c>
      <c r="W4834" s="113">
        <f t="shared" si="903"/>
        <v>62.763333333333321</v>
      </c>
      <c r="X4834" s="112">
        <f t="shared" si="904"/>
        <v>62763.333333333321</v>
      </c>
      <c r="Y4834" s="111"/>
      <c r="Z4834" s="110">
        <f t="shared" si="900"/>
        <v>42</v>
      </c>
      <c r="AA4834" s="109">
        <f t="shared" si="905"/>
        <v>49.550000000000004</v>
      </c>
      <c r="AB4834" s="109">
        <f t="shared" si="906"/>
        <v>49550.000000000007</v>
      </c>
      <c r="AC4834" s="108">
        <f t="shared" si="907"/>
        <v>941.45</v>
      </c>
      <c r="AD4834" s="107">
        <f t="shared" si="908"/>
        <v>2.2222222222222223E-2</v>
      </c>
      <c r="AE4834" s="106">
        <f t="shared" si="909"/>
        <v>20.921111111111113</v>
      </c>
      <c r="AF4834" s="105">
        <f t="shared" si="910"/>
        <v>83.684444444444438</v>
      </c>
      <c r="AG4834" s="105">
        <f t="shared" si="911"/>
        <v>907.31555555555553</v>
      </c>
    </row>
    <row r="4835" spans="1:33" s="88" customFormat="1" x14ac:dyDescent="0.35">
      <c r="A4835" s="21">
        <v>10141103</v>
      </c>
      <c r="B4835" s="115" t="s">
        <v>1665</v>
      </c>
      <c r="C4835" s="115" t="s">
        <v>710</v>
      </c>
      <c r="D4835" s="134" t="s">
        <v>5932</v>
      </c>
      <c r="E4835" s="114" t="str">
        <f t="shared" si="901"/>
        <v>TRANSFORMADOR MARCA:Transformadores de Mozambique  PTS 663</v>
      </c>
      <c r="F4835" s="62" t="s">
        <v>862</v>
      </c>
      <c r="G4835" s="21"/>
      <c r="H4835" s="21" t="s">
        <v>494</v>
      </c>
      <c r="I4835" s="115"/>
      <c r="J4835" s="21"/>
      <c r="K4835" s="134" t="s">
        <v>5931</v>
      </c>
      <c r="L4835" s="134" t="s">
        <v>5930</v>
      </c>
      <c r="M4835" s="21">
        <v>160</v>
      </c>
      <c r="N4835" s="115">
        <v>33</v>
      </c>
      <c r="O4835" s="115" t="s">
        <v>510</v>
      </c>
      <c r="P4835" s="135" t="s">
        <v>516</v>
      </c>
      <c r="Q4835" s="21">
        <v>2014</v>
      </c>
      <c r="R4835" s="21" t="s">
        <v>2438</v>
      </c>
      <c r="S4835" s="21">
        <v>920887</v>
      </c>
      <c r="T4835" s="116">
        <v>991</v>
      </c>
      <c r="U4835" s="111">
        <v>45</v>
      </c>
      <c r="V4835" s="113">
        <f t="shared" si="902"/>
        <v>928.23666666666668</v>
      </c>
      <c r="W4835" s="113">
        <f t="shared" si="903"/>
        <v>62.763333333333321</v>
      </c>
      <c r="X4835" s="112">
        <f t="shared" si="904"/>
        <v>62763.333333333321</v>
      </c>
      <c r="Y4835" s="111"/>
      <c r="Z4835" s="110">
        <f t="shared" si="900"/>
        <v>42</v>
      </c>
      <c r="AA4835" s="109">
        <f t="shared" si="905"/>
        <v>49.550000000000004</v>
      </c>
      <c r="AB4835" s="109">
        <f t="shared" si="906"/>
        <v>49550.000000000007</v>
      </c>
      <c r="AC4835" s="108">
        <f t="shared" si="907"/>
        <v>941.45</v>
      </c>
      <c r="AD4835" s="107">
        <f t="shared" si="908"/>
        <v>2.2222222222222223E-2</v>
      </c>
      <c r="AE4835" s="106">
        <f t="shared" si="909"/>
        <v>20.921111111111113</v>
      </c>
      <c r="AF4835" s="105">
        <f t="shared" si="910"/>
        <v>83.684444444444438</v>
      </c>
      <c r="AG4835" s="105">
        <f t="shared" si="911"/>
        <v>907.31555555555553</v>
      </c>
    </row>
    <row r="4836" spans="1:33" s="88" customFormat="1" x14ac:dyDescent="0.35">
      <c r="A4836" s="21">
        <v>10141103</v>
      </c>
      <c r="B4836" s="115" t="s">
        <v>1665</v>
      </c>
      <c r="C4836" s="115" t="s">
        <v>710</v>
      </c>
      <c r="D4836" s="134" t="s">
        <v>5929</v>
      </c>
      <c r="E4836" s="114" t="str">
        <f t="shared" si="901"/>
        <v>TRANSFORMADOR MARCA:Transformadores de Mozambique  PTS 644</v>
      </c>
      <c r="F4836" s="62" t="s">
        <v>862</v>
      </c>
      <c r="G4836" s="21"/>
      <c r="H4836" s="21" t="s">
        <v>494</v>
      </c>
      <c r="I4836" s="115"/>
      <c r="J4836" s="21"/>
      <c r="K4836" s="134" t="s">
        <v>5928</v>
      </c>
      <c r="L4836" s="134" t="s">
        <v>5927</v>
      </c>
      <c r="M4836" s="21">
        <v>200</v>
      </c>
      <c r="N4836" s="115">
        <v>33</v>
      </c>
      <c r="O4836" s="115" t="s">
        <v>510</v>
      </c>
      <c r="P4836" s="135" t="s">
        <v>516</v>
      </c>
      <c r="Q4836" s="21">
        <v>2014</v>
      </c>
      <c r="R4836" s="21" t="s">
        <v>2438</v>
      </c>
      <c r="S4836" s="21">
        <v>920799</v>
      </c>
      <c r="T4836" s="116">
        <v>991</v>
      </c>
      <c r="U4836" s="111">
        <v>45</v>
      </c>
      <c r="V4836" s="113">
        <f t="shared" si="902"/>
        <v>928.23666666666668</v>
      </c>
      <c r="W4836" s="113">
        <f t="shared" si="903"/>
        <v>62.763333333333321</v>
      </c>
      <c r="X4836" s="112">
        <f t="shared" si="904"/>
        <v>62763.333333333321</v>
      </c>
      <c r="Y4836" s="111"/>
      <c r="Z4836" s="110">
        <f t="shared" ref="Z4836:Z4899" si="912">(U4836-(2017-Q4836))</f>
        <v>42</v>
      </c>
      <c r="AA4836" s="109">
        <f t="shared" si="905"/>
        <v>49.550000000000004</v>
      </c>
      <c r="AB4836" s="109">
        <f t="shared" si="906"/>
        <v>49550.000000000007</v>
      </c>
      <c r="AC4836" s="108">
        <f t="shared" si="907"/>
        <v>941.45</v>
      </c>
      <c r="AD4836" s="107">
        <f t="shared" si="908"/>
        <v>2.2222222222222223E-2</v>
      </c>
      <c r="AE4836" s="106">
        <f t="shared" si="909"/>
        <v>20.921111111111113</v>
      </c>
      <c r="AF4836" s="105">
        <f t="shared" si="910"/>
        <v>83.684444444444438</v>
      </c>
      <c r="AG4836" s="105">
        <f t="shared" si="911"/>
        <v>907.31555555555553</v>
      </c>
    </row>
    <row r="4837" spans="1:33" s="88" customFormat="1" x14ac:dyDescent="0.35">
      <c r="A4837" s="21">
        <v>10141103</v>
      </c>
      <c r="B4837" s="115" t="s">
        <v>1665</v>
      </c>
      <c r="C4837" s="115" t="s">
        <v>710</v>
      </c>
      <c r="D4837" s="134" t="s">
        <v>5926</v>
      </c>
      <c r="E4837" s="114" t="str">
        <f t="shared" si="901"/>
        <v>TRANSFORMADOR MARCA:Transformadores de Mozambique  PT 157</v>
      </c>
      <c r="F4837" s="62" t="s">
        <v>2402</v>
      </c>
      <c r="G4837" s="21"/>
      <c r="H4837" s="21" t="s">
        <v>494</v>
      </c>
      <c r="I4837" s="115"/>
      <c r="J4837" s="21"/>
      <c r="K4837" s="134" t="s">
        <v>5925</v>
      </c>
      <c r="L4837" s="134" t="s">
        <v>5924</v>
      </c>
      <c r="M4837" s="21">
        <v>630</v>
      </c>
      <c r="N4837" s="115">
        <v>33</v>
      </c>
      <c r="O4837" s="115" t="s">
        <v>510</v>
      </c>
      <c r="P4837" s="135" t="s">
        <v>516</v>
      </c>
      <c r="Q4837" s="21">
        <v>2014</v>
      </c>
      <c r="R4837" s="21" t="s">
        <v>2438</v>
      </c>
      <c r="S4837" s="21">
        <v>920934</v>
      </c>
      <c r="T4837" s="116">
        <v>1200</v>
      </c>
      <c r="U4837" s="111">
        <v>45</v>
      </c>
      <c r="V4837" s="113">
        <f t="shared" si="902"/>
        <v>1124</v>
      </c>
      <c r="W4837" s="113">
        <f t="shared" si="903"/>
        <v>76</v>
      </c>
      <c r="X4837" s="112">
        <f t="shared" si="904"/>
        <v>76000</v>
      </c>
      <c r="Y4837" s="111"/>
      <c r="Z4837" s="110">
        <f t="shared" si="912"/>
        <v>42</v>
      </c>
      <c r="AA4837" s="109">
        <f t="shared" si="905"/>
        <v>60</v>
      </c>
      <c r="AB4837" s="109">
        <f t="shared" si="906"/>
        <v>60000</v>
      </c>
      <c r="AC4837" s="108">
        <f t="shared" si="907"/>
        <v>1140</v>
      </c>
      <c r="AD4837" s="107">
        <f t="shared" si="908"/>
        <v>2.2222222222222223E-2</v>
      </c>
      <c r="AE4837" s="106">
        <f t="shared" si="909"/>
        <v>25.333333333333336</v>
      </c>
      <c r="AF4837" s="105">
        <f t="shared" si="910"/>
        <v>101.33333333333334</v>
      </c>
      <c r="AG4837" s="105">
        <f t="shared" si="911"/>
        <v>1098.6666666666667</v>
      </c>
    </row>
    <row r="4838" spans="1:33" s="88" customFormat="1" x14ac:dyDescent="0.35">
      <c r="A4838" s="21">
        <v>10141103</v>
      </c>
      <c r="B4838" s="115" t="s">
        <v>1665</v>
      </c>
      <c r="C4838" s="115" t="s">
        <v>710</v>
      </c>
      <c r="D4838" s="134" t="s">
        <v>5923</v>
      </c>
      <c r="E4838" s="114" t="str">
        <f t="shared" si="901"/>
        <v>TRANSFORMADOR MARCA:Transformadores de Mozambique  PT 569</v>
      </c>
      <c r="F4838" s="62" t="s">
        <v>2402</v>
      </c>
      <c r="G4838" s="21"/>
      <c r="H4838" s="21" t="s">
        <v>494</v>
      </c>
      <c r="I4838" s="115"/>
      <c r="J4838" s="21"/>
      <c r="K4838" s="134" t="s">
        <v>5922</v>
      </c>
      <c r="L4838" s="134" t="s">
        <v>5921</v>
      </c>
      <c r="M4838" s="21">
        <v>200</v>
      </c>
      <c r="N4838" s="115">
        <v>33</v>
      </c>
      <c r="O4838" s="115" t="s">
        <v>510</v>
      </c>
      <c r="P4838" s="135" t="s">
        <v>516</v>
      </c>
      <c r="Q4838" s="21">
        <v>2014</v>
      </c>
      <c r="R4838" s="21" t="s">
        <v>2438</v>
      </c>
      <c r="S4838" s="21">
        <v>961722</v>
      </c>
      <c r="T4838" s="116">
        <v>991</v>
      </c>
      <c r="U4838" s="111">
        <v>45</v>
      </c>
      <c r="V4838" s="113">
        <f t="shared" si="902"/>
        <v>928.23666666666668</v>
      </c>
      <c r="W4838" s="113">
        <f t="shared" si="903"/>
        <v>62.763333333333321</v>
      </c>
      <c r="X4838" s="112">
        <f t="shared" si="904"/>
        <v>62763.333333333321</v>
      </c>
      <c r="Y4838" s="111"/>
      <c r="Z4838" s="110">
        <f t="shared" si="912"/>
        <v>42</v>
      </c>
      <c r="AA4838" s="109">
        <f t="shared" si="905"/>
        <v>49.550000000000004</v>
      </c>
      <c r="AB4838" s="109">
        <f t="shared" si="906"/>
        <v>49550.000000000007</v>
      </c>
      <c r="AC4838" s="108">
        <f t="shared" si="907"/>
        <v>941.45</v>
      </c>
      <c r="AD4838" s="107">
        <f t="shared" si="908"/>
        <v>2.2222222222222223E-2</v>
      </c>
      <c r="AE4838" s="106">
        <f t="shared" si="909"/>
        <v>20.921111111111113</v>
      </c>
      <c r="AF4838" s="105">
        <f t="shared" si="910"/>
        <v>83.684444444444438</v>
      </c>
      <c r="AG4838" s="105">
        <f t="shared" si="911"/>
        <v>907.31555555555553</v>
      </c>
    </row>
    <row r="4839" spans="1:33" s="88" customFormat="1" x14ac:dyDescent="0.35">
      <c r="A4839" s="21">
        <v>10141103</v>
      </c>
      <c r="B4839" s="115" t="s">
        <v>1665</v>
      </c>
      <c r="C4839" s="115" t="s">
        <v>710</v>
      </c>
      <c r="D4839" s="134" t="s">
        <v>5920</v>
      </c>
      <c r="E4839" s="114" t="str">
        <f t="shared" si="901"/>
        <v>TRANSFORMADOR MARCA:Transformadores de Mozambique  PT 122</v>
      </c>
      <c r="F4839" s="62" t="s">
        <v>2402</v>
      </c>
      <c r="G4839" s="21"/>
      <c r="H4839" s="21" t="s">
        <v>494</v>
      </c>
      <c r="I4839" s="115"/>
      <c r="J4839" s="21"/>
      <c r="K4839" s="134" t="s">
        <v>5919</v>
      </c>
      <c r="L4839" s="134" t="s">
        <v>5918</v>
      </c>
      <c r="M4839" s="21">
        <v>630</v>
      </c>
      <c r="N4839" s="115">
        <v>33</v>
      </c>
      <c r="O4839" s="115" t="s">
        <v>510</v>
      </c>
      <c r="P4839" s="135" t="s">
        <v>516</v>
      </c>
      <c r="Q4839" s="21">
        <v>2014</v>
      </c>
      <c r="R4839" s="21" t="s">
        <v>2438</v>
      </c>
      <c r="S4839" s="21">
        <v>920934</v>
      </c>
      <c r="T4839" s="116">
        <v>1200</v>
      </c>
      <c r="U4839" s="111">
        <v>45</v>
      </c>
      <c r="V4839" s="113">
        <f t="shared" si="902"/>
        <v>1124</v>
      </c>
      <c r="W4839" s="113">
        <f t="shared" si="903"/>
        <v>76</v>
      </c>
      <c r="X4839" s="112">
        <f t="shared" si="904"/>
        <v>76000</v>
      </c>
      <c r="Y4839" s="111"/>
      <c r="Z4839" s="110">
        <f t="shared" si="912"/>
        <v>42</v>
      </c>
      <c r="AA4839" s="109">
        <f t="shared" si="905"/>
        <v>60</v>
      </c>
      <c r="AB4839" s="109">
        <f t="shared" si="906"/>
        <v>60000</v>
      </c>
      <c r="AC4839" s="108">
        <f t="shared" si="907"/>
        <v>1140</v>
      </c>
      <c r="AD4839" s="107">
        <f t="shared" si="908"/>
        <v>2.2222222222222223E-2</v>
      </c>
      <c r="AE4839" s="106">
        <f t="shared" si="909"/>
        <v>25.333333333333336</v>
      </c>
      <c r="AF4839" s="105">
        <f t="shared" si="910"/>
        <v>101.33333333333334</v>
      </c>
      <c r="AG4839" s="105">
        <f t="shared" si="911"/>
        <v>1098.6666666666667</v>
      </c>
    </row>
    <row r="4840" spans="1:33" s="88" customFormat="1" x14ac:dyDescent="0.35">
      <c r="A4840" s="21">
        <v>10141103</v>
      </c>
      <c r="B4840" s="115" t="s">
        <v>1665</v>
      </c>
      <c r="C4840" s="115" t="s">
        <v>710</v>
      </c>
      <c r="D4840" s="62" t="s">
        <v>5917</v>
      </c>
      <c r="E4840" s="114" t="str">
        <f t="shared" si="901"/>
        <v>TRANSFORMADOR MARCA:Freestate Transformers  PTS 571</v>
      </c>
      <c r="F4840" s="62" t="s">
        <v>2402</v>
      </c>
      <c r="G4840" s="21"/>
      <c r="H4840" s="21" t="s">
        <v>494</v>
      </c>
      <c r="I4840" s="115"/>
      <c r="J4840" s="21"/>
      <c r="K4840" s="134" t="s">
        <v>5916</v>
      </c>
      <c r="L4840" s="134" t="s">
        <v>5915</v>
      </c>
      <c r="M4840" s="21">
        <v>100</v>
      </c>
      <c r="N4840" s="115">
        <v>33</v>
      </c>
      <c r="O4840" s="115" t="s">
        <v>510</v>
      </c>
      <c r="P4840" s="135" t="s">
        <v>516</v>
      </c>
      <c r="Q4840" s="21">
        <v>2014</v>
      </c>
      <c r="R4840" s="21" t="s">
        <v>3699</v>
      </c>
      <c r="S4840" s="21" t="s">
        <v>5914</v>
      </c>
      <c r="T4840" s="116">
        <v>763</v>
      </c>
      <c r="U4840" s="111">
        <v>45</v>
      </c>
      <c r="V4840" s="113">
        <f t="shared" si="902"/>
        <v>714.67666666666662</v>
      </c>
      <c r="W4840" s="113">
        <f t="shared" si="903"/>
        <v>48.32333333333338</v>
      </c>
      <c r="X4840" s="112">
        <f t="shared" si="904"/>
        <v>48323.333333333379</v>
      </c>
      <c r="Y4840" s="111"/>
      <c r="Z4840" s="110">
        <f t="shared" si="912"/>
        <v>42</v>
      </c>
      <c r="AA4840" s="109">
        <f t="shared" si="905"/>
        <v>38.15</v>
      </c>
      <c r="AB4840" s="109">
        <f t="shared" si="906"/>
        <v>38150</v>
      </c>
      <c r="AC4840" s="108">
        <f t="shared" si="907"/>
        <v>724.85</v>
      </c>
      <c r="AD4840" s="107">
        <f t="shared" si="908"/>
        <v>2.2222222222222223E-2</v>
      </c>
      <c r="AE4840" s="106">
        <f t="shared" si="909"/>
        <v>16.10777777777778</v>
      </c>
      <c r="AF4840" s="105">
        <f t="shared" si="910"/>
        <v>64.431111111111164</v>
      </c>
      <c r="AG4840" s="105">
        <f t="shared" si="911"/>
        <v>698.56888888888886</v>
      </c>
    </row>
    <row r="4841" spans="1:33" s="88" customFormat="1" x14ac:dyDescent="0.35">
      <c r="A4841" s="21">
        <v>10141103</v>
      </c>
      <c r="B4841" s="115" t="s">
        <v>1665</v>
      </c>
      <c r="C4841" s="115" t="s">
        <v>710</v>
      </c>
      <c r="D4841" s="115" t="s">
        <v>5913</v>
      </c>
      <c r="E4841" s="114" t="str">
        <f t="shared" si="901"/>
        <v>TRANSFORMADOR MARCA:Transformadores de Mozambique  PTS 504</v>
      </c>
      <c r="F4841" s="62" t="s">
        <v>2402</v>
      </c>
      <c r="G4841" s="21"/>
      <c r="H4841" s="21" t="s">
        <v>494</v>
      </c>
      <c r="I4841" s="115"/>
      <c r="J4841" s="57"/>
      <c r="K4841" s="134" t="s">
        <v>5912</v>
      </c>
      <c r="L4841" s="134" t="s">
        <v>5911</v>
      </c>
      <c r="M4841" s="21">
        <v>250</v>
      </c>
      <c r="N4841" s="115">
        <v>33</v>
      </c>
      <c r="O4841" s="115" t="s">
        <v>510</v>
      </c>
      <c r="P4841" s="135" t="s">
        <v>516</v>
      </c>
      <c r="Q4841" s="57">
        <v>2014</v>
      </c>
      <c r="R4841" s="21" t="s">
        <v>2438</v>
      </c>
      <c r="S4841" s="57">
        <v>920912</v>
      </c>
      <c r="T4841" s="116">
        <v>991</v>
      </c>
      <c r="U4841" s="111">
        <v>45</v>
      </c>
      <c r="V4841" s="113">
        <f t="shared" si="902"/>
        <v>928.23666666666668</v>
      </c>
      <c r="W4841" s="113">
        <f t="shared" si="903"/>
        <v>62.763333333333321</v>
      </c>
      <c r="X4841" s="112">
        <f t="shared" si="904"/>
        <v>62763.333333333321</v>
      </c>
      <c r="Y4841" s="111"/>
      <c r="Z4841" s="110">
        <f t="shared" si="912"/>
        <v>42</v>
      </c>
      <c r="AA4841" s="109">
        <f t="shared" si="905"/>
        <v>49.550000000000004</v>
      </c>
      <c r="AB4841" s="109">
        <f t="shared" si="906"/>
        <v>49550.000000000007</v>
      </c>
      <c r="AC4841" s="108">
        <f t="shared" si="907"/>
        <v>941.45</v>
      </c>
      <c r="AD4841" s="107">
        <f t="shared" si="908"/>
        <v>2.2222222222222223E-2</v>
      </c>
      <c r="AE4841" s="106">
        <f t="shared" si="909"/>
        <v>20.921111111111113</v>
      </c>
      <c r="AF4841" s="105">
        <f t="shared" si="910"/>
        <v>83.684444444444438</v>
      </c>
      <c r="AG4841" s="105">
        <f t="shared" si="911"/>
        <v>907.31555555555553</v>
      </c>
    </row>
    <row r="4842" spans="1:33" s="88" customFormat="1" x14ac:dyDescent="0.35">
      <c r="A4842" s="21">
        <v>10141103</v>
      </c>
      <c r="B4842" s="115" t="s">
        <v>1665</v>
      </c>
      <c r="C4842" s="115" t="s">
        <v>710</v>
      </c>
      <c r="D4842" s="115" t="s">
        <v>5910</v>
      </c>
      <c r="E4842" s="114" t="str">
        <f t="shared" si="901"/>
        <v>TRANSFORMADOR MARCA:Transformadores de Mozambique  PTS 565</v>
      </c>
      <c r="F4842" s="62" t="s">
        <v>2402</v>
      </c>
      <c r="G4842" s="21"/>
      <c r="H4842" s="21" t="s">
        <v>494</v>
      </c>
      <c r="I4842" s="115"/>
      <c r="J4842" s="21"/>
      <c r="K4842" s="134" t="s">
        <v>5909</v>
      </c>
      <c r="L4842" s="134" t="s">
        <v>5908</v>
      </c>
      <c r="M4842" s="21">
        <v>250</v>
      </c>
      <c r="N4842" s="115">
        <v>33</v>
      </c>
      <c r="O4842" s="115" t="s">
        <v>510</v>
      </c>
      <c r="P4842" s="135" t="s">
        <v>516</v>
      </c>
      <c r="Q4842" s="21">
        <v>2014</v>
      </c>
      <c r="R4842" s="21" t="s">
        <v>2438</v>
      </c>
      <c r="S4842" s="21">
        <v>920919</v>
      </c>
      <c r="T4842" s="116">
        <v>991</v>
      </c>
      <c r="U4842" s="111">
        <v>45</v>
      </c>
      <c r="V4842" s="113">
        <f t="shared" si="902"/>
        <v>928.23666666666668</v>
      </c>
      <c r="W4842" s="113">
        <f t="shared" si="903"/>
        <v>62.763333333333321</v>
      </c>
      <c r="X4842" s="112">
        <f t="shared" si="904"/>
        <v>62763.333333333321</v>
      </c>
      <c r="Y4842" s="111"/>
      <c r="Z4842" s="110">
        <f t="shared" si="912"/>
        <v>42</v>
      </c>
      <c r="AA4842" s="109">
        <f t="shared" si="905"/>
        <v>49.550000000000004</v>
      </c>
      <c r="AB4842" s="109">
        <f t="shared" si="906"/>
        <v>49550.000000000007</v>
      </c>
      <c r="AC4842" s="108">
        <f t="shared" si="907"/>
        <v>941.45</v>
      </c>
      <c r="AD4842" s="107">
        <f t="shared" si="908"/>
        <v>2.2222222222222223E-2</v>
      </c>
      <c r="AE4842" s="106">
        <f t="shared" si="909"/>
        <v>20.921111111111113</v>
      </c>
      <c r="AF4842" s="105">
        <f t="shared" si="910"/>
        <v>83.684444444444438</v>
      </c>
      <c r="AG4842" s="105">
        <f t="shared" si="911"/>
        <v>907.31555555555553</v>
      </c>
    </row>
    <row r="4843" spans="1:33" s="88" customFormat="1" x14ac:dyDescent="0.35">
      <c r="A4843" s="21">
        <v>10141103</v>
      </c>
      <c r="B4843" s="115" t="s">
        <v>1665</v>
      </c>
      <c r="C4843" s="115" t="s">
        <v>710</v>
      </c>
      <c r="D4843" s="115" t="s">
        <v>5907</v>
      </c>
      <c r="E4843" s="114" t="str">
        <f t="shared" si="901"/>
        <v>TRANSFORMADOR MARCA:Transformadores de Mozambique  PTS 726</v>
      </c>
      <c r="F4843" s="62" t="s">
        <v>2402</v>
      </c>
      <c r="G4843" s="21"/>
      <c r="H4843" s="21" t="s">
        <v>494</v>
      </c>
      <c r="I4843" s="115"/>
      <c r="J4843" s="21"/>
      <c r="K4843" s="218" t="s">
        <v>5906</v>
      </c>
      <c r="L4843" s="134" t="s">
        <v>5905</v>
      </c>
      <c r="M4843" s="21">
        <v>16</v>
      </c>
      <c r="N4843" s="115">
        <v>33</v>
      </c>
      <c r="O4843" s="115" t="s">
        <v>510</v>
      </c>
      <c r="P4843" s="135" t="s">
        <v>2189</v>
      </c>
      <c r="Q4843" s="21">
        <v>2014</v>
      </c>
      <c r="R4843" s="21" t="s">
        <v>2438</v>
      </c>
      <c r="S4843" s="21">
        <v>940350</v>
      </c>
      <c r="T4843" s="116">
        <v>643</v>
      </c>
      <c r="U4843" s="111">
        <v>45</v>
      </c>
      <c r="V4843" s="113">
        <f t="shared" si="902"/>
        <v>602.27666666666664</v>
      </c>
      <c r="W4843" s="113">
        <f t="shared" si="903"/>
        <v>40.723333333333358</v>
      </c>
      <c r="X4843" s="112">
        <f t="shared" si="904"/>
        <v>40723.333333333358</v>
      </c>
      <c r="Y4843" s="111"/>
      <c r="Z4843" s="110">
        <f t="shared" si="912"/>
        <v>42</v>
      </c>
      <c r="AA4843" s="109">
        <f t="shared" si="905"/>
        <v>32.15</v>
      </c>
      <c r="AB4843" s="109">
        <f t="shared" si="906"/>
        <v>32150</v>
      </c>
      <c r="AC4843" s="108">
        <f t="shared" si="907"/>
        <v>610.85</v>
      </c>
      <c r="AD4843" s="107">
        <f t="shared" si="908"/>
        <v>2.2222222222222223E-2</v>
      </c>
      <c r="AE4843" s="106">
        <f t="shared" si="909"/>
        <v>13.574444444444445</v>
      </c>
      <c r="AF4843" s="105">
        <f t="shared" si="910"/>
        <v>54.297777777777803</v>
      </c>
      <c r="AG4843" s="105">
        <f t="shared" si="911"/>
        <v>588.70222222222219</v>
      </c>
    </row>
    <row r="4844" spans="1:33" s="88" customFormat="1" x14ac:dyDescent="0.35">
      <c r="A4844" s="21">
        <v>10141103</v>
      </c>
      <c r="B4844" s="115" t="s">
        <v>1665</v>
      </c>
      <c r="C4844" s="115" t="s">
        <v>710</v>
      </c>
      <c r="D4844" s="115" t="s">
        <v>5904</v>
      </c>
      <c r="E4844" s="114" t="str">
        <f t="shared" si="901"/>
        <v>TRANSFORMADOR MARCA:Transformadores de Mozambique  PTS 725</v>
      </c>
      <c r="F4844" s="62" t="s">
        <v>2402</v>
      </c>
      <c r="G4844" s="21"/>
      <c r="H4844" s="21" t="s">
        <v>494</v>
      </c>
      <c r="I4844" s="115"/>
      <c r="J4844" s="21"/>
      <c r="K4844" s="218" t="s">
        <v>5903</v>
      </c>
      <c r="L4844" s="134" t="s">
        <v>5902</v>
      </c>
      <c r="M4844" s="161">
        <v>200</v>
      </c>
      <c r="N4844" s="115">
        <v>33</v>
      </c>
      <c r="O4844" s="115" t="s">
        <v>510</v>
      </c>
      <c r="P4844" s="135" t="s">
        <v>516</v>
      </c>
      <c r="Q4844" s="57">
        <v>2014</v>
      </c>
      <c r="R4844" s="21" t="s">
        <v>2438</v>
      </c>
      <c r="S4844" s="124">
        <v>261720</v>
      </c>
      <c r="T4844" s="116">
        <v>991</v>
      </c>
      <c r="U4844" s="111">
        <v>45</v>
      </c>
      <c r="V4844" s="113">
        <f t="shared" si="902"/>
        <v>928.23666666666668</v>
      </c>
      <c r="W4844" s="113">
        <f t="shared" si="903"/>
        <v>62.763333333333321</v>
      </c>
      <c r="X4844" s="112">
        <f t="shared" si="904"/>
        <v>62763.333333333321</v>
      </c>
      <c r="Y4844" s="111"/>
      <c r="Z4844" s="110">
        <f t="shared" si="912"/>
        <v>42</v>
      </c>
      <c r="AA4844" s="109">
        <f t="shared" si="905"/>
        <v>49.550000000000004</v>
      </c>
      <c r="AB4844" s="109">
        <f t="shared" si="906"/>
        <v>49550.000000000007</v>
      </c>
      <c r="AC4844" s="108">
        <f t="shared" si="907"/>
        <v>941.45</v>
      </c>
      <c r="AD4844" s="107">
        <f t="shared" si="908"/>
        <v>2.2222222222222223E-2</v>
      </c>
      <c r="AE4844" s="106">
        <f t="shared" si="909"/>
        <v>20.921111111111113</v>
      </c>
      <c r="AF4844" s="105">
        <f t="shared" si="910"/>
        <v>83.684444444444438</v>
      </c>
      <c r="AG4844" s="105">
        <f t="shared" si="911"/>
        <v>907.31555555555553</v>
      </c>
    </row>
    <row r="4845" spans="1:33" s="88" customFormat="1" x14ac:dyDescent="0.35">
      <c r="A4845" s="21">
        <v>10141103</v>
      </c>
      <c r="B4845" s="115" t="s">
        <v>1665</v>
      </c>
      <c r="C4845" s="115" t="s">
        <v>710</v>
      </c>
      <c r="D4845" s="62" t="s">
        <v>5901</v>
      </c>
      <c r="E4845" s="114" t="str">
        <f t="shared" si="901"/>
        <v>TRANSFORMADOR MARCA:Fuji Tusco  PTS 719</v>
      </c>
      <c r="F4845" s="62" t="s">
        <v>2402</v>
      </c>
      <c r="G4845" s="21"/>
      <c r="H4845" s="21" t="s">
        <v>494</v>
      </c>
      <c r="I4845" s="115"/>
      <c r="J4845" s="21"/>
      <c r="K4845" s="134" t="s">
        <v>5900</v>
      </c>
      <c r="L4845" s="134" t="s">
        <v>5899</v>
      </c>
      <c r="M4845" s="21">
        <v>250</v>
      </c>
      <c r="N4845" s="115">
        <v>33</v>
      </c>
      <c r="O4845" s="115" t="s">
        <v>510</v>
      </c>
      <c r="P4845" s="135" t="s">
        <v>516</v>
      </c>
      <c r="Q4845" s="21">
        <v>2014</v>
      </c>
      <c r="R4845" s="21" t="s">
        <v>1821</v>
      </c>
      <c r="S4845" s="21">
        <v>571324</v>
      </c>
      <c r="T4845" s="116">
        <v>991</v>
      </c>
      <c r="U4845" s="111">
        <v>45</v>
      </c>
      <c r="V4845" s="113">
        <f t="shared" si="902"/>
        <v>928.23666666666668</v>
      </c>
      <c r="W4845" s="113">
        <f t="shared" si="903"/>
        <v>62.763333333333321</v>
      </c>
      <c r="X4845" s="112">
        <f t="shared" si="904"/>
        <v>62763.333333333321</v>
      </c>
      <c r="Y4845" s="111"/>
      <c r="Z4845" s="110">
        <f t="shared" si="912"/>
        <v>42</v>
      </c>
      <c r="AA4845" s="109">
        <f t="shared" si="905"/>
        <v>49.550000000000004</v>
      </c>
      <c r="AB4845" s="109">
        <f t="shared" si="906"/>
        <v>49550.000000000007</v>
      </c>
      <c r="AC4845" s="108">
        <f t="shared" si="907"/>
        <v>941.45</v>
      </c>
      <c r="AD4845" s="107">
        <f t="shared" si="908"/>
        <v>2.2222222222222223E-2</v>
      </c>
      <c r="AE4845" s="106">
        <f t="shared" si="909"/>
        <v>20.921111111111113</v>
      </c>
      <c r="AF4845" s="105">
        <f t="shared" si="910"/>
        <v>83.684444444444438</v>
      </c>
      <c r="AG4845" s="105">
        <f t="shared" si="911"/>
        <v>907.31555555555553</v>
      </c>
    </row>
    <row r="4846" spans="1:33" s="88" customFormat="1" x14ac:dyDescent="0.35">
      <c r="A4846" s="21">
        <v>10141103</v>
      </c>
      <c r="B4846" s="115" t="s">
        <v>1665</v>
      </c>
      <c r="C4846" s="115" t="s">
        <v>710</v>
      </c>
      <c r="D4846" s="134" t="s">
        <v>5898</v>
      </c>
      <c r="E4846" s="114" t="str">
        <f t="shared" si="901"/>
        <v>TRANSFORMADOR MARCA:Transformadores de Mozambique  PT 136R</v>
      </c>
      <c r="F4846" s="62" t="s">
        <v>2390</v>
      </c>
      <c r="G4846" s="21"/>
      <c r="H4846" s="21" t="s">
        <v>494</v>
      </c>
      <c r="I4846" s="115"/>
      <c r="J4846" s="21"/>
      <c r="K4846" s="134" t="s">
        <v>5897</v>
      </c>
      <c r="L4846" s="134" t="s">
        <v>5896</v>
      </c>
      <c r="M4846" s="21">
        <v>200</v>
      </c>
      <c r="N4846" s="115">
        <v>33</v>
      </c>
      <c r="O4846" s="115" t="s">
        <v>510</v>
      </c>
      <c r="P4846" s="135" t="s">
        <v>516</v>
      </c>
      <c r="Q4846" s="21">
        <v>2014</v>
      </c>
      <c r="R4846" s="21" t="s">
        <v>2438</v>
      </c>
      <c r="S4846" s="21">
        <v>961719</v>
      </c>
      <c r="T4846" s="116">
        <v>991</v>
      </c>
      <c r="U4846" s="111">
        <v>45</v>
      </c>
      <c r="V4846" s="113">
        <f t="shared" si="902"/>
        <v>928.23666666666668</v>
      </c>
      <c r="W4846" s="113">
        <f t="shared" si="903"/>
        <v>62.763333333333321</v>
      </c>
      <c r="X4846" s="112">
        <f t="shared" si="904"/>
        <v>62763.333333333321</v>
      </c>
      <c r="Y4846" s="111"/>
      <c r="Z4846" s="110">
        <f t="shared" si="912"/>
        <v>42</v>
      </c>
      <c r="AA4846" s="109">
        <f t="shared" si="905"/>
        <v>49.550000000000004</v>
      </c>
      <c r="AB4846" s="109">
        <f t="shared" si="906"/>
        <v>49550.000000000007</v>
      </c>
      <c r="AC4846" s="108">
        <f t="shared" si="907"/>
        <v>941.45</v>
      </c>
      <c r="AD4846" s="107">
        <f t="shared" si="908"/>
        <v>2.2222222222222223E-2</v>
      </c>
      <c r="AE4846" s="106">
        <f t="shared" si="909"/>
        <v>20.921111111111113</v>
      </c>
      <c r="AF4846" s="105">
        <f t="shared" si="910"/>
        <v>83.684444444444438</v>
      </c>
      <c r="AG4846" s="105">
        <f t="shared" si="911"/>
        <v>907.31555555555553</v>
      </c>
    </row>
    <row r="4847" spans="1:33" s="88" customFormat="1" x14ac:dyDescent="0.35">
      <c r="A4847" s="21">
        <v>10141103</v>
      </c>
      <c r="B4847" s="115" t="s">
        <v>1665</v>
      </c>
      <c r="C4847" s="115" t="s">
        <v>710</v>
      </c>
      <c r="D4847" s="134" t="s">
        <v>5895</v>
      </c>
      <c r="E4847" s="114" t="str">
        <f t="shared" si="901"/>
        <v>TRANSFORMADOR MARCA:Fuji Electric  PT 138R</v>
      </c>
      <c r="F4847" s="62" t="s">
        <v>2390</v>
      </c>
      <c r="G4847" s="21"/>
      <c r="H4847" s="21" t="s">
        <v>494</v>
      </c>
      <c r="I4847" s="115"/>
      <c r="J4847" s="21"/>
      <c r="K4847" s="134" t="s">
        <v>5894</v>
      </c>
      <c r="L4847" s="134" t="s">
        <v>5893</v>
      </c>
      <c r="M4847" s="21">
        <v>250</v>
      </c>
      <c r="N4847" s="115">
        <v>33</v>
      </c>
      <c r="O4847" s="115" t="s">
        <v>510</v>
      </c>
      <c r="P4847" s="135" t="s">
        <v>516</v>
      </c>
      <c r="Q4847" s="21">
        <v>2014</v>
      </c>
      <c r="R4847" s="21" t="s">
        <v>4093</v>
      </c>
      <c r="S4847" s="21">
        <v>571331</v>
      </c>
      <c r="T4847" s="116">
        <v>991</v>
      </c>
      <c r="U4847" s="111">
        <v>45</v>
      </c>
      <c r="V4847" s="113">
        <f t="shared" si="902"/>
        <v>928.23666666666668</v>
      </c>
      <c r="W4847" s="113">
        <f t="shared" si="903"/>
        <v>62.763333333333321</v>
      </c>
      <c r="X4847" s="112">
        <f t="shared" si="904"/>
        <v>62763.333333333321</v>
      </c>
      <c r="Y4847" s="111"/>
      <c r="Z4847" s="110">
        <f t="shared" si="912"/>
        <v>42</v>
      </c>
      <c r="AA4847" s="109">
        <f t="shared" si="905"/>
        <v>49.550000000000004</v>
      </c>
      <c r="AB4847" s="109">
        <f t="shared" si="906"/>
        <v>49550.000000000007</v>
      </c>
      <c r="AC4847" s="108">
        <f t="shared" si="907"/>
        <v>941.45</v>
      </c>
      <c r="AD4847" s="107">
        <f t="shared" si="908"/>
        <v>2.2222222222222223E-2</v>
      </c>
      <c r="AE4847" s="106">
        <f t="shared" si="909"/>
        <v>20.921111111111113</v>
      </c>
      <c r="AF4847" s="105">
        <f t="shared" si="910"/>
        <v>83.684444444444438</v>
      </c>
      <c r="AG4847" s="105">
        <f t="shared" si="911"/>
        <v>907.31555555555553</v>
      </c>
    </row>
    <row r="4848" spans="1:33" s="88" customFormat="1" x14ac:dyDescent="0.35">
      <c r="A4848" s="21">
        <v>10141103</v>
      </c>
      <c r="B4848" s="115" t="s">
        <v>1665</v>
      </c>
      <c r="C4848" s="115" t="s">
        <v>710</v>
      </c>
      <c r="D4848" s="134" t="s">
        <v>5892</v>
      </c>
      <c r="E4848" s="114" t="str">
        <f t="shared" si="901"/>
        <v>TRANSFORMADOR MARCA:Transformadores de Mozambique  PT 144R</v>
      </c>
      <c r="F4848" s="62" t="s">
        <v>2390</v>
      </c>
      <c r="G4848" s="21"/>
      <c r="H4848" s="21" t="s">
        <v>494</v>
      </c>
      <c r="I4848" s="115"/>
      <c r="J4848" s="21"/>
      <c r="K4848" s="134" t="s">
        <v>5891</v>
      </c>
      <c r="L4848" s="134" t="s">
        <v>5890</v>
      </c>
      <c r="M4848" s="21">
        <v>200</v>
      </c>
      <c r="N4848" s="115">
        <v>33</v>
      </c>
      <c r="O4848" s="115" t="s">
        <v>510</v>
      </c>
      <c r="P4848" s="135" t="s">
        <v>516</v>
      </c>
      <c r="Q4848" s="21">
        <v>2014</v>
      </c>
      <c r="R4848" s="21" t="s">
        <v>2438</v>
      </c>
      <c r="S4848" s="21">
        <v>961721</v>
      </c>
      <c r="T4848" s="116">
        <v>991</v>
      </c>
      <c r="U4848" s="111">
        <v>45</v>
      </c>
      <c r="V4848" s="113">
        <f t="shared" si="902"/>
        <v>928.23666666666668</v>
      </c>
      <c r="W4848" s="113">
        <f t="shared" si="903"/>
        <v>62.763333333333321</v>
      </c>
      <c r="X4848" s="112">
        <f t="shared" si="904"/>
        <v>62763.333333333321</v>
      </c>
      <c r="Y4848" s="111"/>
      <c r="Z4848" s="110">
        <f t="shared" si="912"/>
        <v>42</v>
      </c>
      <c r="AA4848" s="109">
        <f t="shared" si="905"/>
        <v>49.550000000000004</v>
      </c>
      <c r="AB4848" s="109">
        <f t="shared" si="906"/>
        <v>49550.000000000007</v>
      </c>
      <c r="AC4848" s="108">
        <f t="shared" si="907"/>
        <v>941.45</v>
      </c>
      <c r="AD4848" s="107">
        <f t="shared" si="908"/>
        <v>2.2222222222222223E-2</v>
      </c>
      <c r="AE4848" s="106">
        <f t="shared" si="909"/>
        <v>20.921111111111113</v>
      </c>
      <c r="AF4848" s="105">
        <f t="shared" si="910"/>
        <v>83.684444444444438</v>
      </c>
      <c r="AG4848" s="105">
        <f t="shared" si="911"/>
        <v>907.31555555555553</v>
      </c>
    </row>
    <row r="4849" spans="1:33" s="88" customFormat="1" x14ac:dyDescent="0.35">
      <c r="A4849" s="21">
        <v>10141103</v>
      </c>
      <c r="B4849" s="115" t="s">
        <v>1665</v>
      </c>
      <c r="C4849" s="115" t="s">
        <v>710</v>
      </c>
      <c r="D4849" s="134" t="s">
        <v>803</v>
      </c>
      <c r="E4849" s="114" t="str">
        <f t="shared" si="901"/>
        <v>TRANSFORMADOR MARCA:Transformadores de Mozambique  PT 294R</v>
      </c>
      <c r="F4849" s="62" t="s">
        <v>2390</v>
      </c>
      <c r="G4849" s="21"/>
      <c r="H4849" s="21" t="s">
        <v>494</v>
      </c>
      <c r="I4849" s="115"/>
      <c r="J4849" s="21"/>
      <c r="K4849" s="134" t="s">
        <v>5889</v>
      </c>
      <c r="L4849" s="134" t="s">
        <v>5888</v>
      </c>
      <c r="M4849" s="21">
        <v>160</v>
      </c>
      <c r="N4849" s="115">
        <v>33</v>
      </c>
      <c r="O4849" s="115" t="s">
        <v>510</v>
      </c>
      <c r="P4849" s="135" t="s">
        <v>516</v>
      </c>
      <c r="Q4849" s="21">
        <v>2014</v>
      </c>
      <c r="R4849" s="21" t="s">
        <v>2438</v>
      </c>
      <c r="S4849" s="21">
        <v>920482</v>
      </c>
      <c r="T4849" s="116">
        <v>991</v>
      </c>
      <c r="U4849" s="111">
        <v>45</v>
      </c>
      <c r="V4849" s="113">
        <f t="shared" si="902"/>
        <v>928.23666666666668</v>
      </c>
      <c r="W4849" s="113">
        <f t="shared" si="903"/>
        <v>62.763333333333321</v>
      </c>
      <c r="X4849" s="112">
        <f t="shared" si="904"/>
        <v>62763.333333333321</v>
      </c>
      <c r="Y4849" s="111"/>
      <c r="Z4849" s="110">
        <f t="shared" si="912"/>
        <v>42</v>
      </c>
      <c r="AA4849" s="109">
        <f t="shared" si="905"/>
        <v>49.550000000000004</v>
      </c>
      <c r="AB4849" s="109">
        <f t="shared" si="906"/>
        <v>49550.000000000007</v>
      </c>
      <c r="AC4849" s="108">
        <f t="shared" si="907"/>
        <v>941.45</v>
      </c>
      <c r="AD4849" s="107">
        <f t="shared" si="908"/>
        <v>2.2222222222222223E-2</v>
      </c>
      <c r="AE4849" s="106">
        <f t="shared" si="909"/>
        <v>20.921111111111113</v>
      </c>
      <c r="AF4849" s="105">
        <f t="shared" si="910"/>
        <v>83.684444444444438</v>
      </c>
      <c r="AG4849" s="105">
        <f t="shared" si="911"/>
        <v>907.31555555555553</v>
      </c>
    </row>
    <row r="4850" spans="1:33" s="88" customFormat="1" x14ac:dyDescent="0.35">
      <c r="A4850" s="21">
        <v>10141103</v>
      </c>
      <c r="B4850" s="115" t="s">
        <v>1665</v>
      </c>
      <c r="C4850" s="115" t="s">
        <v>710</v>
      </c>
      <c r="D4850" s="134" t="s">
        <v>5887</v>
      </c>
      <c r="E4850" s="114" t="str">
        <f t="shared" si="901"/>
        <v>TRANSFORMADOR MARCA:Fuji Electric  PT 375R</v>
      </c>
      <c r="F4850" s="62" t="s">
        <v>2390</v>
      </c>
      <c r="G4850" s="21"/>
      <c r="H4850" s="21" t="s">
        <v>494</v>
      </c>
      <c r="I4850" s="115"/>
      <c r="J4850" s="21"/>
      <c r="K4850" s="134" t="s">
        <v>5886</v>
      </c>
      <c r="L4850" s="134" t="s">
        <v>5885</v>
      </c>
      <c r="M4850" s="21">
        <v>250</v>
      </c>
      <c r="N4850" s="115">
        <v>33</v>
      </c>
      <c r="O4850" s="115" t="s">
        <v>510</v>
      </c>
      <c r="P4850" s="135" t="s">
        <v>516</v>
      </c>
      <c r="Q4850" s="21">
        <v>2014</v>
      </c>
      <c r="R4850" s="21" t="s">
        <v>4093</v>
      </c>
      <c r="S4850" s="21">
        <v>571325</v>
      </c>
      <c r="T4850" s="116">
        <v>991</v>
      </c>
      <c r="U4850" s="111">
        <v>45</v>
      </c>
      <c r="V4850" s="113">
        <f t="shared" si="902"/>
        <v>928.23666666666668</v>
      </c>
      <c r="W4850" s="113">
        <f t="shared" si="903"/>
        <v>62.763333333333321</v>
      </c>
      <c r="X4850" s="112">
        <f t="shared" si="904"/>
        <v>62763.333333333321</v>
      </c>
      <c r="Y4850" s="111"/>
      <c r="Z4850" s="110">
        <f t="shared" si="912"/>
        <v>42</v>
      </c>
      <c r="AA4850" s="109">
        <f t="shared" si="905"/>
        <v>49.550000000000004</v>
      </c>
      <c r="AB4850" s="109">
        <f t="shared" si="906"/>
        <v>49550.000000000007</v>
      </c>
      <c r="AC4850" s="108">
        <f t="shared" si="907"/>
        <v>941.45</v>
      </c>
      <c r="AD4850" s="107">
        <f t="shared" si="908"/>
        <v>2.2222222222222223E-2</v>
      </c>
      <c r="AE4850" s="106">
        <f t="shared" si="909"/>
        <v>20.921111111111113</v>
      </c>
      <c r="AF4850" s="105">
        <f t="shared" si="910"/>
        <v>83.684444444444438</v>
      </c>
      <c r="AG4850" s="105">
        <f t="shared" si="911"/>
        <v>907.31555555555553</v>
      </c>
    </row>
    <row r="4851" spans="1:33" s="88" customFormat="1" x14ac:dyDescent="0.35">
      <c r="A4851" s="21">
        <v>10141103</v>
      </c>
      <c r="B4851" s="115" t="s">
        <v>1665</v>
      </c>
      <c r="C4851" s="115" t="s">
        <v>710</v>
      </c>
      <c r="D4851" s="134" t="s">
        <v>5884</v>
      </c>
      <c r="E4851" s="114" t="str">
        <f t="shared" si="901"/>
        <v>TRANSFORMADOR MARCA:Transformadores de Mozambique  PT 22 RE</v>
      </c>
      <c r="F4851" s="62" t="s">
        <v>2359</v>
      </c>
      <c r="G4851" s="21"/>
      <c r="H4851" s="21" t="s">
        <v>1695</v>
      </c>
      <c r="I4851" s="115"/>
      <c r="J4851" s="21"/>
      <c r="K4851" s="134" t="s">
        <v>5883</v>
      </c>
      <c r="L4851" s="134" t="s">
        <v>5882</v>
      </c>
      <c r="M4851" s="21">
        <v>250</v>
      </c>
      <c r="N4851" s="115">
        <v>33</v>
      </c>
      <c r="O4851" s="115" t="s">
        <v>510</v>
      </c>
      <c r="P4851" s="135" t="s">
        <v>516</v>
      </c>
      <c r="Q4851" s="21">
        <v>2014</v>
      </c>
      <c r="R4851" s="21" t="s">
        <v>2438</v>
      </c>
      <c r="S4851" s="21">
        <v>920494</v>
      </c>
      <c r="T4851" s="116">
        <v>991</v>
      </c>
      <c r="U4851" s="111">
        <v>45</v>
      </c>
      <c r="V4851" s="113">
        <f t="shared" si="902"/>
        <v>928.23666666666668</v>
      </c>
      <c r="W4851" s="113">
        <f t="shared" si="903"/>
        <v>62.763333333333321</v>
      </c>
      <c r="X4851" s="112">
        <f t="shared" si="904"/>
        <v>62763.333333333321</v>
      </c>
      <c r="Y4851" s="111"/>
      <c r="Z4851" s="110">
        <f t="shared" si="912"/>
        <v>42</v>
      </c>
      <c r="AA4851" s="109">
        <f t="shared" si="905"/>
        <v>49.550000000000004</v>
      </c>
      <c r="AB4851" s="109">
        <f t="shared" si="906"/>
        <v>49550.000000000007</v>
      </c>
      <c r="AC4851" s="108">
        <f t="shared" si="907"/>
        <v>941.45</v>
      </c>
      <c r="AD4851" s="107">
        <f t="shared" si="908"/>
        <v>2.2222222222222223E-2</v>
      </c>
      <c r="AE4851" s="106">
        <f t="shared" si="909"/>
        <v>20.921111111111113</v>
      </c>
      <c r="AF4851" s="105">
        <f t="shared" si="910"/>
        <v>83.684444444444438</v>
      </c>
      <c r="AG4851" s="105">
        <f t="shared" si="911"/>
        <v>907.31555555555553</v>
      </c>
    </row>
    <row r="4852" spans="1:33" s="88" customFormat="1" x14ac:dyDescent="0.35">
      <c r="A4852" s="21">
        <v>10141103</v>
      </c>
      <c r="B4852" s="115" t="s">
        <v>1665</v>
      </c>
      <c r="C4852" s="115" t="s">
        <v>710</v>
      </c>
      <c r="D4852" s="134" t="s">
        <v>5881</v>
      </c>
      <c r="E4852" s="114" t="str">
        <f t="shared" si="901"/>
        <v>TRANSFORMADOR MARCA:Transformadores de Mozambique  PT 33 RE</v>
      </c>
      <c r="F4852" s="62" t="s">
        <v>2359</v>
      </c>
      <c r="G4852" s="21"/>
      <c r="H4852" s="21" t="s">
        <v>1695</v>
      </c>
      <c r="I4852" s="115"/>
      <c r="J4852" s="21"/>
      <c r="K4852" s="134" t="s">
        <v>5880</v>
      </c>
      <c r="L4852" s="134" t="s">
        <v>5879</v>
      </c>
      <c r="M4852" s="21">
        <v>100</v>
      </c>
      <c r="N4852" s="115">
        <v>33</v>
      </c>
      <c r="O4852" s="115" t="s">
        <v>510</v>
      </c>
      <c r="P4852" s="135" t="s">
        <v>516</v>
      </c>
      <c r="Q4852" s="21">
        <v>2014</v>
      </c>
      <c r="R4852" s="21" t="s">
        <v>2438</v>
      </c>
      <c r="S4852" s="21">
        <v>923127</v>
      </c>
      <c r="T4852" s="116">
        <v>763</v>
      </c>
      <c r="U4852" s="111">
        <v>45</v>
      </c>
      <c r="V4852" s="113">
        <f t="shared" si="902"/>
        <v>714.67666666666662</v>
      </c>
      <c r="W4852" s="113">
        <f t="shared" si="903"/>
        <v>48.32333333333338</v>
      </c>
      <c r="X4852" s="112">
        <f t="shared" si="904"/>
        <v>48323.333333333379</v>
      </c>
      <c r="Y4852" s="111"/>
      <c r="Z4852" s="110">
        <f t="shared" si="912"/>
        <v>42</v>
      </c>
      <c r="AA4852" s="109">
        <f t="shared" si="905"/>
        <v>38.15</v>
      </c>
      <c r="AB4852" s="109">
        <f t="shared" si="906"/>
        <v>38150</v>
      </c>
      <c r="AC4852" s="108">
        <f t="shared" si="907"/>
        <v>724.85</v>
      </c>
      <c r="AD4852" s="107">
        <f t="shared" si="908"/>
        <v>2.2222222222222223E-2</v>
      </c>
      <c r="AE4852" s="106">
        <f t="shared" si="909"/>
        <v>16.10777777777778</v>
      </c>
      <c r="AF4852" s="105">
        <f t="shared" si="910"/>
        <v>64.431111111111164</v>
      </c>
      <c r="AG4852" s="105">
        <f t="shared" si="911"/>
        <v>698.56888888888886</v>
      </c>
    </row>
    <row r="4853" spans="1:33" s="88" customFormat="1" x14ac:dyDescent="0.35">
      <c r="A4853" s="21">
        <v>10141103</v>
      </c>
      <c r="B4853" s="115" t="s">
        <v>1665</v>
      </c>
      <c r="C4853" s="115" t="s">
        <v>710</v>
      </c>
      <c r="D4853" s="134" t="s">
        <v>5878</v>
      </c>
      <c r="E4853" s="114" t="str">
        <f t="shared" si="901"/>
        <v>TRANSFORMADOR MARCA:Transformadores de Mozambique  PT 06 RE</v>
      </c>
      <c r="F4853" s="62" t="s">
        <v>2359</v>
      </c>
      <c r="G4853" s="21"/>
      <c r="H4853" s="21" t="s">
        <v>1695</v>
      </c>
      <c r="I4853" s="115"/>
      <c r="J4853" s="21"/>
      <c r="K4853" s="134" t="s">
        <v>5877</v>
      </c>
      <c r="L4853" s="134" t="s">
        <v>5876</v>
      </c>
      <c r="M4853" s="21">
        <v>250</v>
      </c>
      <c r="N4853" s="115">
        <v>33</v>
      </c>
      <c r="O4853" s="115" t="s">
        <v>510</v>
      </c>
      <c r="P4853" s="135" t="s">
        <v>516</v>
      </c>
      <c r="Q4853" s="21">
        <v>2014</v>
      </c>
      <c r="R4853" s="21" t="s">
        <v>2438</v>
      </c>
      <c r="S4853" s="21">
        <v>961723</v>
      </c>
      <c r="T4853" s="116">
        <v>991</v>
      </c>
      <c r="U4853" s="111">
        <v>45</v>
      </c>
      <c r="V4853" s="113">
        <f t="shared" si="902"/>
        <v>928.23666666666668</v>
      </c>
      <c r="W4853" s="113">
        <f t="shared" si="903"/>
        <v>62.763333333333321</v>
      </c>
      <c r="X4853" s="112">
        <f t="shared" si="904"/>
        <v>62763.333333333321</v>
      </c>
      <c r="Y4853" s="111"/>
      <c r="Z4853" s="110">
        <f t="shared" si="912"/>
        <v>42</v>
      </c>
      <c r="AA4853" s="109">
        <f t="shared" si="905"/>
        <v>49.550000000000004</v>
      </c>
      <c r="AB4853" s="109">
        <f t="shared" si="906"/>
        <v>49550.000000000007</v>
      </c>
      <c r="AC4853" s="108">
        <f t="shared" si="907"/>
        <v>941.45</v>
      </c>
      <c r="AD4853" s="107">
        <f t="shared" si="908"/>
        <v>2.2222222222222223E-2</v>
      </c>
      <c r="AE4853" s="106">
        <f t="shared" si="909"/>
        <v>20.921111111111113</v>
      </c>
      <c r="AF4853" s="105">
        <f t="shared" si="910"/>
        <v>83.684444444444438</v>
      </c>
      <c r="AG4853" s="105">
        <f t="shared" si="911"/>
        <v>907.31555555555553</v>
      </c>
    </row>
    <row r="4854" spans="1:33" s="88" customFormat="1" x14ac:dyDescent="0.35">
      <c r="A4854" s="21">
        <v>10141103</v>
      </c>
      <c r="B4854" s="115" t="s">
        <v>1665</v>
      </c>
      <c r="C4854" s="115" t="s">
        <v>710</v>
      </c>
      <c r="D4854" s="134" t="s">
        <v>5875</v>
      </c>
      <c r="E4854" s="114" t="str">
        <f t="shared" si="901"/>
        <v>TRANSFORMADOR MARCA:Transformadores de Mozambique  PT 62 RE</v>
      </c>
      <c r="F4854" s="62" t="s">
        <v>2359</v>
      </c>
      <c r="G4854" s="21"/>
      <c r="H4854" s="21" t="s">
        <v>1695</v>
      </c>
      <c r="I4854" s="115"/>
      <c r="J4854" s="21"/>
      <c r="K4854" s="134" t="s">
        <v>5874</v>
      </c>
      <c r="L4854" s="134" t="s">
        <v>5873</v>
      </c>
      <c r="M4854" s="21">
        <v>160</v>
      </c>
      <c r="N4854" s="115">
        <v>33</v>
      </c>
      <c r="O4854" s="115" t="s">
        <v>510</v>
      </c>
      <c r="P4854" s="135" t="s">
        <v>516</v>
      </c>
      <c r="Q4854" s="21">
        <v>2014</v>
      </c>
      <c r="R4854" s="21" t="s">
        <v>2438</v>
      </c>
      <c r="S4854" s="21">
        <v>961714</v>
      </c>
      <c r="T4854" s="116">
        <v>991</v>
      </c>
      <c r="U4854" s="111">
        <v>45</v>
      </c>
      <c r="V4854" s="113">
        <f t="shared" si="902"/>
        <v>928.23666666666668</v>
      </c>
      <c r="W4854" s="113">
        <f t="shared" si="903"/>
        <v>62.763333333333321</v>
      </c>
      <c r="X4854" s="112">
        <f t="shared" si="904"/>
        <v>62763.333333333321</v>
      </c>
      <c r="Y4854" s="111"/>
      <c r="Z4854" s="110">
        <f t="shared" si="912"/>
        <v>42</v>
      </c>
      <c r="AA4854" s="109">
        <f t="shared" si="905"/>
        <v>49.550000000000004</v>
      </c>
      <c r="AB4854" s="109">
        <f t="shared" si="906"/>
        <v>49550.000000000007</v>
      </c>
      <c r="AC4854" s="108">
        <f t="shared" si="907"/>
        <v>941.45</v>
      </c>
      <c r="AD4854" s="107">
        <f t="shared" si="908"/>
        <v>2.2222222222222223E-2</v>
      </c>
      <c r="AE4854" s="106">
        <f t="shared" si="909"/>
        <v>20.921111111111113</v>
      </c>
      <c r="AF4854" s="105">
        <f t="shared" si="910"/>
        <v>83.684444444444438</v>
      </c>
      <c r="AG4854" s="105">
        <f t="shared" si="911"/>
        <v>907.31555555555553</v>
      </c>
    </row>
    <row r="4855" spans="1:33" s="88" customFormat="1" x14ac:dyDescent="0.35">
      <c r="A4855" s="21">
        <v>10141103</v>
      </c>
      <c r="B4855" s="115" t="s">
        <v>1665</v>
      </c>
      <c r="C4855" s="115" t="s">
        <v>710</v>
      </c>
      <c r="D4855" s="134" t="s">
        <v>5872</v>
      </c>
      <c r="E4855" s="114" t="str">
        <f t="shared" si="901"/>
        <v>TRANSFORMADOR MARCA:Fuji Electric  PT 23 RE</v>
      </c>
      <c r="F4855" s="62" t="s">
        <v>2359</v>
      </c>
      <c r="G4855" s="21"/>
      <c r="H4855" s="21" t="s">
        <v>1695</v>
      </c>
      <c r="I4855" s="115"/>
      <c r="J4855" s="21"/>
      <c r="K4855" s="134" t="s">
        <v>5871</v>
      </c>
      <c r="L4855" s="134" t="s">
        <v>5870</v>
      </c>
      <c r="M4855" s="21">
        <v>160</v>
      </c>
      <c r="N4855" s="115">
        <v>33</v>
      </c>
      <c r="O4855" s="115">
        <v>0.4</v>
      </c>
      <c r="P4855" s="135" t="s">
        <v>2189</v>
      </c>
      <c r="Q4855" s="21">
        <v>2014</v>
      </c>
      <c r="R4855" s="21" t="s">
        <v>4093</v>
      </c>
      <c r="S4855" s="21">
        <v>571322</v>
      </c>
      <c r="T4855" s="116">
        <v>991</v>
      </c>
      <c r="U4855" s="111">
        <v>45</v>
      </c>
      <c r="V4855" s="113">
        <f t="shared" si="902"/>
        <v>928.23666666666668</v>
      </c>
      <c r="W4855" s="113">
        <f t="shared" si="903"/>
        <v>62.763333333333321</v>
      </c>
      <c r="X4855" s="112">
        <f t="shared" si="904"/>
        <v>62763.333333333321</v>
      </c>
      <c r="Y4855" s="111"/>
      <c r="Z4855" s="110">
        <f t="shared" si="912"/>
        <v>42</v>
      </c>
      <c r="AA4855" s="109">
        <f t="shared" si="905"/>
        <v>49.550000000000004</v>
      </c>
      <c r="AB4855" s="109">
        <f t="shared" si="906"/>
        <v>49550.000000000007</v>
      </c>
      <c r="AC4855" s="108">
        <f t="shared" si="907"/>
        <v>941.45</v>
      </c>
      <c r="AD4855" s="107">
        <f t="shared" si="908"/>
        <v>2.2222222222222223E-2</v>
      </c>
      <c r="AE4855" s="106">
        <f t="shared" si="909"/>
        <v>20.921111111111113</v>
      </c>
      <c r="AF4855" s="105">
        <f t="shared" si="910"/>
        <v>83.684444444444438</v>
      </c>
      <c r="AG4855" s="105">
        <f t="shared" si="911"/>
        <v>907.31555555555553</v>
      </c>
    </row>
    <row r="4856" spans="1:33" s="88" customFormat="1" x14ac:dyDescent="0.35">
      <c r="A4856" s="21">
        <v>10141103</v>
      </c>
      <c r="B4856" s="115" t="s">
        <v>1665</v>
      </c>
      <c r="C4856" s="115" t="s">
        <v>710</v>
      </c>
      <c r="D4856" s="134" t="s">
        <v>5869</v>
      </c>
      <c r="E4856" s="114" t="str">
        <f t="shared" si="901"/>
        <v>TRANSFORMADOR MARCA:Transformadores de Mozambique  PT 83 RE</v>
      </c>
      <c r="F4856" s="62" t="s">
        <v>2359</v>
      </c>
      <c r="G4856" s="21"/>
      <c r="H4856" s="21" t="s">
        <v>1695</v>
      </c>
      <c r="I4856" s="115"/>
      <c r="J4856" s="21"/>
      <c r="K4856" s="134" t="s">
        <v>5868</v>
      </c>
      <c r="L4856" s="134" t="s">
        <v>5867</v>
      </c>
      <c r="M4856" s="21">
        <v>160</v>
      </c>
      <c r="N4856" s="115">
        <v>33</v>
      </c>
      <c r="O4856" s="115" t="s">
        <v>510</v>
      </c>
      <c r="P4856" s="135" t="s">
        <v>516</v>
      </c>
      <c r="Q4856" s="21">
        <v>2014</v>
      </c>
      <c r="R4856" s="21" t="s">
        <v>2438</v>
      </c>
      <c r="S4856" s="21">
        <v>961771</v>
      </c>
      <c r="T4856" s="116">
        <v>991</v>
      </c>
      <c r="U4856" s="111">
        <v>45</v>
      </c>
      <c r="V4856" s="113">
        <f t="shared" si="902"/>
        <v>928.23666666666668</v>
      </c>
      <c r="W4856" s="113">
        <f t="shared" si="903"/>
        <v>62.763333333333321</v>
      </c>
      <c r="X4856" s="112">
        <f t="shared" si="904"/>
        <v>62763.333333333321</v>
      </c>
      <c r="Y4856" s="111"/>
      <c r="Z4856" s="110">
        <f t="shared" si="912"/>
        <v>42</v>
      </c>
      <c r="AA4856" s="109">
        <f t="shared" si="905"/>
        <v>49.550000000000004</v>
      </c>
      <c r="AB4856" s="109">
        <f t="shared" si="906"/>
        <v>49550.000000000007</v>
      </c>
      <c r="AC4856" s="108">
        <f t="shared" si="907"/>
        <v>941.45</v>
      </c>
      <c r="AD4856" s="107">
        <f t="shared" si="908"/>
        <v>2.2222222222222223E-2</v>
      </c>
      <c r="AE4856" s="106">
        <f t="shared" si="909"/>
        <v>20.921111111111113</v>
      </c>
      <c r="AF4856" s="105">
        <f t="shared" si="910"/>
        <v>83.684444444444438</v>
      </c>
      <c r="AG4856" s="105">
        <f t="shared" si="911"/>
        <v>907.31555555555553</v>
      </c>
    </row>
    <row r="4857" spans="1:33" s="88" customFormat="1" x14ac:dyDescent="0.35">
      <c r="A4857" s="21">
        <v>10141103</v>
      </c>
      <c r="B4857" s="115" t="s">
        <v>1665</v>
      </c>
      <c r="C4857" s="115" t="s">
        <v>710</v>
      </c>
      <c r="D4857" s="134" t="s">
        <v>5866</v>
      </c>
      <c r="E4857" s="114" t="str">
        <f t="shared" si="901"/>
        <v>TRANSFORMADOR MARCA:Transformadores de Mozambique  PT 61 RE</v>
      </c>
      <c r="F4857" s="62" t="s">
        <v>2359</v>
      </c>
      <c r="G4857" s="21"/>
      <c r="H4857" s="21" t="s">
        <v>1695</v>
      </c>
      <c r="I4857" s="115"/>
      <c r="J4857" s="21"/>
      <c r="K4857" s="134" t="s">
        <v>5865</v>
      </c>
      <c r="L4857" s="134" t="s">
        <v>5864</v>
      </c>
      <c r="M4857" s="21">
        <v>160</v>
      </c>
      <c r="N4857" s="115">
        <v>33</v>
      </c>
      <c r="O4857" s="115" t="s">
        <v>510</v>
      </c>
      <c r="P4857" s="135" t="s">
        <v>516</v>
      </c>
      <c r="Q4857" s="21">
        <v>2014</v>
      </c>
      <c r="R4857" s="21" t="s">
        <v>2438</v>
      </c>
      <c r="S4857" s="21">
        <v>961717</v>
      </c>
      <c r="T4857" s="116">
        <v>991</v>
      </c>
      <c r="U4857" s="111">
        <v>45</v>
      </c>
      <c r="V4857" s="113">
        <f t="shared" si="902"/>
        <v>928.23666666666668</v>
      </c>
      <c r="W4857" s="113">
        <f t="shared" si="903"/>
        <v>62.763333333333321</v>
      </c>
      <c r="X4857" s="112">
        <f t="shared" si="904"/>
        <v>62763.333333333321</v>
      </c>
      <c r="Y4857" s="111"/>
      <c r="Z4857" s="110">
        <f t="shared" si="912"/>
        <v>42</v>
      </c>
      <c r="AA4857" s="109">
        <f t="shared" si="905"/>
        <v>49.550000000000004</v>
      </c>
      <c r="AB4857" s="109">
        <f t="shared" si="906"/>
        <v>49550.000000000007</v>
      </c>
      <c r="AC4857" s="108">
        <f t="shared" si="907"/>
        <v>941.45</v>
      </c>
      <c r="AD4857" s="107">
        <f t="shared" si="908"/>
        <v>2.2222222222222223E-2</v>
      </c>
      <c r="AE4857" s="106">
        <f t="shared" si="909"/>
        <v>20.921111111111113</v>
      </c>
      <c r="AF4857" s="105">
        <f t="shared" si="910"/>
        <v>83.684444444444438</v>
      </c>
      <c r="AG4857" s="105">
        <f t="shared" si="911"/>
        <v>907.31555555555553</v>
      </c>
    </row>
    <row r="4858" spans="1:33" s="88" customFormat="1" x14ac:dyDescent="0.35">
      <c r="A4858" s="21">
        <v>10141103</v>
      </c>
      <c r="B4858" s="115" t="s">
        <v>1665</v>
      </c>
      <c r="C4858" s="115" t="s">
        <v>710</v>
      </c>
      <c r="D4858" s="134" t="s">
        <v>5863</v>
      </c>
      <c r="E4858" s="114" t="str">
        <f t="shared" si="901"/>
        <v>TRANSFORMADOR MARCA:Actom  PT 79 RE</v>
      </c>
      <c r="F4858" s="62" t="s">
        <v>2359</v>
      </c>
      <c r="G4858" s="21"/>
      <c r="H4858" s="21" t="s">
        <v>1695</v>
      </c>
      <c r="I4858" s="115"/>
      <c r="J4858" s="21"/>
      <c r="K4858" s="134" t="s">
        <v>5862</v>
      </c>
      <c r="L4858" s="134" t="s">
        <v>5861</v>
      </c>
      <c r="M4858" s="21">
        <v>32</v>
      </c>
      <c r="N4858" s="115">
        <v>33</v>
      </c>
      <c r="O4858" s="115">
        <v>0.48</v>
      </c>
      <c r="P4858" s="135" t="s">
        <v>2189</v>
      </c>
      <c r="Q4858" s="21">
        <v>2014</v>
      </c>
      <c r="R4858" s="21" t="s">
        <v>2251</v>
      </c>
      <c r="S4858" s="21" t="s">
        <v>5860</v>
      </c>
      <c r="T4858" s="116">
        <v>643</v>
      </c>
      <c r="U4858" s="111">
        <v>45</v>
      </c>
      <c r="V4858" s="113">
        <f t="shared" si="902"/>
        <v>602.27666666666664</v>
      </c>
      <c r="W4858" s="113">
        <f t="shared" si="903"/>
        <v>40.723333333333358</v>
      </c>
      <c r="X4858" s="112">
        <f t="shared" si="904"/>
        <v>40723.333333333358</v>
      </c>
      <c r="Y4858" s="111"/>
      <c r="Z4858" s="110">
        <f t="shared" si="912"/>
        <v>42</v>
      </c>
      <c r="AA4858" s="109">
        <f t="shared" si="905"/>
        <v>32.15</v>
      </c>
      <c r="AB4858" s="109">
        <f t="shared" si="906"/>
        <v>32150</v>
      </c>
      <c r="AC4858" s="108">
        <f t="shared" si="907"/>
        <v>610.85</v>
      </c>
      <c r="AD4858" s="107">
        <f t="shared" si="908"/>
        <v>2.2222222222222223E-2</v>
      </c>
      <c r="AE4858" s="106">
        <f t="shared" si="909"/>
        <v>13.574444444444445</v>
      </c>
      <c r="AF4858" s="105">
        <f t="shared" si="910"/>
        <v>54.297777777777803</v>
      </c>
      <c r="AG4858" s="105">
        <f t="shared" si="911"/>
        <v>588.70222222222219</v>
      </c>
    </row>
    <row r="4859" spans="1:33" s="88" customFormat="1" x14ac:dyDescent="0.35">
      <c r="A4859" s="21">
        <v>10141103</v>
      </c>
      <c r="B4859" s="115" t="s">
        <v>1665</v>
      </c>
      <c r="C4859" s="115" t="s">
        <v>710</v>
      </c>
      <c r="D4859" s="134" t="s">
        <v>5859</v>
      </c>
      <c r="E4859" s="114" t="str">
        <f t="shared" si="901"/>
        <v>TRANSFORMADOR MARCA:Transformadores de Mozambique  PT 68 RE</v>
      </c>
      <c r="F4859" s="62" t="s">
        <v>2359</v>
      </c>
      <c r="G4859" s="21"/>
      <c r="H4859" s="21" t="s">
        <v>1695</v>
      </c>
      <c r="I4859" s="115"/>
      <c r="J4859" s="21"/>
      <c r="K4859" s="134" t="s">
        <v>5858</v>
      </c>
      <c r="L4859" s="134" t="s">
        <v>5857</v>
      </c>
      <c r="M4859" s="21">
        <v>160</v>
      </c>
      <c r="N4859" s="115">
        <v>33</v>
      </c>
      <c r="O4859" s="115" t="s">
        <v>510</v>
      </c>
      <c r="P4859" s="135" t="s">
        <v>516</v>
      </c>
      <c r="Q4859" s="21">
        <v>2014</v>
      </c>
      <c r="R4859" s="21" t="s">
        <v>2438</v>
      </c>
      <c r="S4859" s="21">
        <v>920882</v>
      </c>
      <c r="T4859" s="116">
        <v>991</v>
      </c>
      <c r="U4859" s="111">
        <v>45</v>
      </c>
      <c r="V4859" s="113">
        <f t="shared" si="902"/>
        <v>928.23666666666668</v>
      </c>
      <c r="W4859" s="113">
        <f t="shared" si="903"/>
        <v>62.763333333333321</v>
      </c>
      <c r="X4859" s="112">
        <f t="shared" si="904"/>
        <v>62763.333333333321</v>
      </c>
      <c r="Y4859" s="111"/>
      <c r="Z4859" s="110">
        <f t="shared" si="912"/>
        <v>42</v>
      </c>
      <c r="AA4859" s="109">
        <f t="shared" si="905"/>
        <v>49.550000000000004</v>
      </c>
      <c r="AB4859" s="109">
        <f t="shared" si="906"/>
        <v>49550.000000000007</v>
      </c>
      <c r="AC4859" s="108">
        <f t="shared" si="907"/>
        <v>941.45</v>
      </c>
      <c r="AD4859" s="107">
        <f t="shared" si="908"/>
        <v>2.2222222222222223E-2</v>
      </c>
      <c r="AE4859" s="106">
        <f t="shared" si="909"/>
        <v>20.921111111111113</v>
      </c>
      <c r="AF4859" s="105">
        <f t="shared" si="910"/>
        <v>83.684444444444438</v>
      </c>
      <c r="AG4859" s="105">
        <f t="shared" si="911"/>
        <v>907.31555555555553</v>
      </c>
    </row>
    <row r="4860" spans="1:33" s="88" customFormat="1" x14ac:dyDescent="0.35">
      <c r="A4860" s="21">
        <v>10141103</v>
      </c>
      <c r="B4860" s="115" t="s">
        <v>1665</v>
      </c>
      <c r="C4860" s="115" t="s">
        <v>710</v>
      </c>
      <c r="D4860" s="134" t="s">
        <v>5856</v>
      </c>
      <c r="E4860" s="114" t="str">
        <f t="shared" si="901"/>
        <v>TRANSFORMADOR MARCA:Fuji Electric  PT 68</v>
      </c>
      <c r="F4860" s="62" t="s">
        <v>2350</v>
      </c>
      <c r="G4860" s="21"/>
      <c r="H4860" s="21" t="s">
        <v>1695</v>
      </c>
      <c r="I4860" s="115"/>
      <c r="J4860" s="21"/>
      <c r="K4860" s="134" t="s">
        <v>5855</v>
      </c>
      <c r="L4860" s="134" t="s">
        <v>5854</v>
      </c>
      <c r="M4860" s="21">
        <v>160</v>
      </c>
      <c r="N4860" s="115">
        <v>33</v>
      </c>
      <c r="O4860" s="115" t="s">
        <v>510</v>
      </c>
      <c r="P4860" s="135" t="s">
        <v>516</v>
      </c>
      <c r="Q4860" s="21">
        <v>2014</v>
      </c>
      <c r="R4860" s="21" t="s">
        <v>4093</v>
      </c>
      <c r="S4860" s="21">
        <v>571323</v>
      </c>
      <c r="T4860" s="116">
        <v>991</v>
      </c>
      <c r="U4860" s="111">
        <v>45</v>
      </c>
      <c r="V4860" s="113">
        <f t="shared" si="902"/>
        <v>928.23666666666668</v>
      </c>
      <c r="W4860" s="113">
        <f t="shared" si="903"/>
        <v>62.763333333333321</v>
      </c>
      <c r="X4860" s="112">
        <f t="shared" si="904"/>
        <v>62763.333333333321</v>
      </c>
      <c r="Y4860" s="111"/>
      <c r="Z4860" s="110">
        <f t="shared" si="912"/>
        <v>42</v>
      </c>
      <c r="AA4860" s="109">
        <f t="shared" si="905"/>
        <v>49.550000000000004</v>
      </c>
      <c r="AB4860" s="109">
        <f t="shared" si="906"/>
        <v>49550.000000000007</v>
      </c>
      <c r="AC4860" s="108">
        <f t="shared" si="907"/>
        <v>941.45</v>
      </c>
      <c r="AD4860" s="107">
        <f t="shared" si="908"/>
        <v>2.2222222222222223E-2</v>
      </c>
      <c r="AE4860" s="106">
        <f t="shared" si="909"/>
        <v>20.921111111111113</v>
      </c>
      <c r="AF4860" s="105">
        <f t="shared" si="910"/>
        <v>83.684444444444438</v>
      </c>
      <c r="AG4860" s="105">
        <f t="shared" si="911"/>
        <v>907.31555555555553</v>
      </c>
    </row>
    <row r="4861" spans="1:33" s="88" customFormat="1" x14ac:dyDescent="0.35">
      <c r="A4861" s="21">
        <v>10141103</v>
      </c>
      <c r="B4861" s="115" t="s">
        <v>1665</v>
      </c>
      <c r="C4861" s="115" t="s">
        <v>710</v>
      </c>
      <c r="D4861" s="62" t="s">
        <v>5853</v>
      </c>
      <c r="E4861" s="114" t="str">
        <f t="shared" si="901"/>
        <v>TRANSFORMADOR MARCA:Efacec  PT 30 RE</v>
      </c>
      <c r="F4861" s="62" t="s">
        <v>3544</v>
      </c>
      <c r="G4861" s="21"/>
      <c r="H4861" s="21" t="s">
        <v>1695</v>
      </c>
      <c r="I4861" s="115"/>
      <c r="J4861" s="21"/>
      <c r="K4861" s="134" t="s">
        <v>5852</v>
      </c>
      <c r="L4861" s="134" t="s">
        <v>5851</v>
      </c>
      <c r="M4861" s="21">
        <v>50</v>
      </c>
      <c r="N4861" s="115">
        <v>33</v>
      </c>
      <c r="O4861" s="115">
        <v>0.4</v>
      </c>
      <c r="P4861" s="135" t="s">
        <v>516</v>
      </c>
      <c r="Q4861" s="21">
        <v>2014</v>
      </c>
      <c r="R4861" s="21" t="s">
        <v>535</v>
      </c>
      <c r="S4861" s="21" t="s">
        <v>5850</v>
      </c>
      <c r="T4861" s="116">
        <v>643</v>
      </c>
      <c r="U4861" s="111">
        <v>45</v>
      </c>
      <c r="V4861" s="113">
        <f t="shared" si="902"/>
        <v>602.27666666666664</v>
      </c>
      <c r="W4861" s="113">
        <f t="shared" si="903"/>
        <v>40.723333333333358</v>
      </c>
      <c r="X4861" s="112">
        <f t="shared" si="904"/>
        <v>40723.333333333358</v>
      </c>
      <c r="Y4861" s="111"/>
      <c r="Z4861" s="110">
        <f t="shared" si="912"/>
        <v>42</v>
      </c>
      <c r="AA4861" s="109">
        <f t="shared" si="905"/>
        <v>32.15</v>
      </c>
      <c r="AB4861" s="109">
        <f t="shared" si="906"/>
        <v>32150</v>
      </c>
      <c r="AC4861" s="108">
        <f t="shared" si="907"/>
        <v>610.85</v>
      </c>
      <c r="AD4861" s="107">
        <f t="shared" si="908"/>
        <v>2.2222222222222223E-2</v>
      </c>
      <c r="AE4861" s="106">
        <f t="shared" si="909"/>
        <v>13.574444444444445</v>
      </c>
      <c r="AF4861" s="105">
        <f t="shared" si="910"/>
        <v>54.297777777777803</v>
      </c>
      <c r="AG4861" s="105">
        <f t="shared" si="911"/>
        <v>588.70222222222219</v>
      </c>
    </row>
    <row r="4862" spans="1:33" s="88" customFormat="1" x14ac:dyDescent="0.35">
      <c r="A4862" s="21">
        <v>10141103</v>
      </c>
      <c r="B4862" s="115" t="s">
        <v>1665</v>
      </c>
      <c r="C4862" s="115" t="s">
        <v>710</v>
      </c>
      <c r="D4862" s="134" t="s">
        <v>5849</v>
      </c>
      <c r="E4862" s="114" t="str">
        <f t="shared" si="901"/>
        <v>TRANSFORMADOR MARCA:Tranformerdores de Mozambique  PT 236R</v>
      </c>
      <c r="F4862" s="115"/>
      <c r="G4862" s="21"/>
      <c r="H4862" s="21" t="s">
        <v>2345</v>
      </c>
      <c r="I4862" s="115"/>
      <c r="J4862" s="21"/>
      <c r="K4862" s="134" t="s">
        <v>5848</v>
      </c>
      <c r="L4862" s="134" t="s">
        <v>5847</v>
      </c>
      <c r="M4862" s="21">
        <v>315</v>
      </c>
      <c r="N4862" s="115">
        <v>33</v>
      </c>
      <c r="O4862" s="115">
        <v>0.4</v>
      </c>
      <c r="P4862" s="135" t="s">
        <v>516</v>
      </c>
      <c r="Q4862" s="21">
        <v>2014</v>
      </c>
      <c r="R4862" s="21" t="s">
        <v>2325</v>
      </c>
      <c r="S4862" s="21">
        <v>920827</v>
      </c>
      <c r="T4862" s="116">
        <v>1039</v>
      </c>
      <c r="U4862" s="111">
        <v>45</v>
      </c>
      <c r="V4862" s="113">
        <f t="shared" si="902"/>
        <v>973.19666666666672</v>
      </c>
      <c r="W4862" s="113">
        <f t="shared" si="903"/>
        <v>65.803333333333285</v>
      </c>
      <c r="X4862" s="112">
        <f t="shared" si="904"/>
        <v>65803.333333333285</v>
      </c>
      <c r="Y4862" s="111"/>
      <c r="Z4862" s="110">
        <f t="shared" si="912"/>
        <v>42</v>
      </c>
      <c r="AA4862" s="109">
        <f t="shared" si="905"/>
        <v>51.95</v>
      </c>
      <c r="AB4862" s="109">
        <f t="shared" si="906"/>
        <v>51950</v>
      </c>
      <c r="AC4862" s="108">
        <f t="shared" si="907"/>
        <v>987.05</v>
      </c>
      <c r="AD4862" s="107">
        <f t="shared" si="908"/>
        <v>2.2222222222222223E-2</v>
      </c>
      <c r="AE4862" s="106">
        <f t="shared" si="909"/>
        <v>21.934444444444445</v>
      </c>
      <c r="AF4862" s="105">
        <f t="shared" si="910"/>
        <v>87.737777777777723</v>
      </c>
      <c r="AG4862" s="105">
        <f t="shared" si="911"/>
        <v>951.26222222222225</v>
      </c>
    </row>
    <row r="4863" spans="1:33" s="88" customFormat="1" x14ac:dyDescent="0.35">
      <c r="A4863" s="21">
        <v>10141103</v>
      </c>
      <c r="B4863" s="115" t="s">
        <v>1665</v>
      </c>
      <c r="C4863" s="115" t="s">
        <v>710</v>
      </c>
      <c r="D4863" s="134" t="s">
        <v>5846</v>
      </c>
      <c r="E4863" s="114" t="str">
        <f t="shared" si="901"/>
        <v>TRANSFORMADOR MARCA:Tranformerdores de Mozambique  PT 79R</v>
      </c>
      <c r="F4863" s="115"/>
      <c r="G4863" s="21"/>
      <c r="H4863" s="21" t="s">
        <v>2345</v>
      </c>
      <c r="I4863" s="115"/>
      <c r="J4863" s="21"/>
      <c r="K4863" s="134" t="s">
        <v>5845</v>
      </c>
      <c r="L4863" s="134" t="s">
        <v>5844</v>
      </c>
      <c r="M4863" s="21">
        <v>315</v>
      </c>
      <c r="N4863" s="115">
        <v>33</v>
      </c>
      <c r="O4863" s="115">
        <v>0.4</v>
      </c>
      <c r="P4863" s="135" t="s">
        <v>516</v>
      </c>
      <c r="Q4863" s="21">
        <v>2014</v>
      </c>
      <c r="R4863" s="21" t="s">
        <v>2325</v>
      </c>
      <c r="S4863" s="21">
        <v>920928</v>
      </c>
      <c r="T4863" s="116">
        <v>1039</v>
      </c>
      <c r="U4863" s="111">
        <v>45</v>
      </c>
      <c r="V4863" s="113">
        <f t="shared" si="902"/>
        <v>973.19666666666672</v>
      </c>
      <c r="W4863" s="113">
        <f t="shared" si="903"/>
        <v>65.803333333333285</v>
      </c>
      <c r="X4863" s="112">
        <f t="shared" si="904"/>
        <v>65803.333333333285</v>
      </c>
      <c r="Y4863" s="111"/>
      <c r="Z4863" s="110">
        <f t="shared" si="912"/>
        <v>42</v>
      </c>
      <c r="AA4863" s="109">
        <f t="shared" si="905"/>
        <v>51.95</v>
      </c>
      <c r="AB4863" s="109">
        <f t="shared" si="906"/>
        <v>51950</v>
      </c>
      <c r="AC4863" s="108">
        <f t="shared" si="907"/>
        <v>987.05</v>
      </c>
      <c r="AD4863" s="107">
        <f t="shared" si="908"/>
        <v>2.2222222222222223E-2</v>
      </c>
      <c r="AE4863" s="106">
        <f t="shared" si="909"/>
        <v>21.934444444444445</v>
      </c>
      <c r="AF4863" s="105">
        <f t="shared" si="910"/>
        <v>87.737777777777723</v>
      </c>
      <c r="AG4863" s="105">
        <f t="shared" si="911"/>
        <v>951.26222222222225</v>
      </c>
    </row>
    <row r="4864" spans="1:33" s="88" customFormat="1" x14ac:dyDescent="0.35">
      <c r="A4864" s="21">
        <v>10141103</v>
      </c>
      <c r="B4864" s="115" t="s">
        <v>1665</v>
      </c>
      <c r="C4864" s="115" t="s">
        <v>710</v>
      </c>
      <c r="D4864" s="134" t="s">
        <v>5843</v>
      </c>
      <c r="E4864" s="114" t="str">
        <f t="shared" si="901"/>
        <v>TRANSFORMADOR MARCA:Tranformerdores de Mozambique  PT 827R</v>
      </c>
      <c r="F4864" s="115"/>
      <c r="G4864" s="21"/>
      <c r="H4864" s="21" t="s">
        <v>2292</v>
      </c>
      <c r="I4864" s="115"/>
      <c r="J4864" s="21"/>
      <c r="K4864" s="134" t="s">
        <v>5842</v>
      </c>
      <c r="L4864" s="134" t="s">
        <v>5841</v>
      </c>
      <c r="M4864" s="21">
        <v>200</v>
      </c>
      <c r="N4864" s="115">
        <v>33</v>
      </c>
      <c r="O4864" s="115">
        <v>0.4</v>
      </c>
      <c r="P4864" s="135" t="s">
        <v>516</v>
      </c>
      <c r="Q4864" s="21">
        <v>2014</v>
      </c>
      <c r="R4864" s="21" t="s">
        <v>2325</v>
      </c>
      <c r="S4864" s="21">
        <v>923136</v>
      </c>
      <c r="T4864" s="116">
        <v>991</v>
      </c>
      <c r="U4864" s="111">
        <v>45</v>
      </c>
      <c r="V4864" s="113">
        <f t="shared" si="902"/>
        <v>928.23666666666668</v>
      </c>
      <c r="W4864" s="113">
        <f t="shared" si="903"/>
        <v>62.763333333333321</v>
      </c>
      <c r="X4864" s="112">
        <f t="shared" si="904"/>
        <v>62763.333333333321</v>
      </c>
      <c r="Y4864" s="111"/>
      <c r="Z4864" s="110">
        <f t="shared" si="912"/>
        <v>42</v>
      </c>
      <c r="AA4864" s="109">
        <f t="shared" si="905"/>
        <v>49.550000000000004</v>
      </c>
      <c r="AB4864" s="109">
        <f t="shared" si="906"/>
        <v>49550.000000000007</v>
      </c>
      <c r="AC4864" s="108">
        <f t="shared" si="907"/>
        <v>941.45</v>
      </c>
      <c r="AD4864" s="107">
        <f t="shared" si="908"/>
        <v>2.2222222222222223E-2</v>
      </c>
      <c r="AE4864" s="106">
        <f t="shared" si="909"/>
        <v>20.921111111111113</v>
      </c>
      <c r="AF4864" s="105">
        <f t="shared" si="910"/>
        <v>83.684444444444438</v>
      </c>
      <c r="AG4864" s="105">
        <f t="shared" si="911"/>
        <v>907.31555555555553</v>
      </c>
    </row>
    <row r="4865" spans="1:33" s="88" customFormat="1" x14ac:dyDescent="0.35">
      <c r="A4865" s="21">
        <v>10141103</v>
      </c>
      <c r="B4865" s="115" t="s">
        <v>1665</v>
      </c>
      <c r="C4865" s="115" t="s">
        <v>710</v>
      </c>
      <c r="D4865" s="62" t="s">
        <v>5840</v>
      </c>
      <c r="E4865" s="114" t="str">
        <f t="shared" si="901"/>
        <v>TRANSFORMADOR MARCA:Tranformerdores de Mozambique  PT 265R</v>
      </c>
      <c r="F4865" s="115"/>
      <c r="G4865" s="21"/>
      <c r="H4865" s="21" t="s">
        <v>2292</v>
      </c>
      <c r="I4865" s="115"/>
      <c r="J4865" s="21"/>
      <c r="K4865" s="134" t="s">
        <v>5839</v>
      </c>
      <c r="L4865" s="134" t="s">
        <v>5838</v>
      </c>
      <c r="M4865" s="21">
        <v>200</v>
      </c>
      <c r="N4865" s="115">
        <v>33</v>
      </c>
      <c r="O4865" s="115">
        <v>0.4</v>
      </c>
      <c r="P4865" s="135" t="s">
        <v>516</v>
      </c>
      <c r="Q4865" s="21">
        <v>2014</v>
      </c>
      <c r="R4865" s="21" t="s">
        <v>2325</v>
      </c>
      <c r="S4865" s="21">
        <v>920904</v>
      </c>
      <c r="T4865" s="116">
        <v>991</v>
      </c>
      <c r="U4865" s="111">
        <v>45</v>
      </c>
      <c r="V4865" s="113">
        <f t="shared" si="902"/>
        <v>928.23666666666668</v>
      </c>
      <c r="W4865" s="113">
        <f t="shared" si="903"/>
        <v>62.763333333333321</v>
      </c>
      <c r="X4865" s="112">
        <f t="shared" si="904"/>
        <v>62763.333333333321</v>
      </c>
      <c r="Y4865" s="111"/>
      <c r="Z4865" s="110">
        <f t="shared" si="912"/>
        <v>42</v>
      </c>
      <c r="AA4865" s="109">
        <f t="shared" si="905"/>
        <v>49.550000000000004</v>
      </c>
      <c r="AB4865" s="109">
        <f t="shared" si="906"/>
        <v>49550.000000000007</v>
      </c>
      <c r="AC4865" s="108">
        <f t="shared" si="907"/>
        <v>941.45</v>
      </c>
      <c r="AD4865" s="107">
        <f t="shared" si="908"/>
        <v>2.2222222222222223E-2</v>
      </c>
      <c r="AE4865" s="106">
        <f t="shared" si="909"/>
        <v>20.921111111111113</v>
      </c>
      <c r="AF4865" s="105">
        <f t="shared" si="910"/>
        <v>83.684444444444438</v>
      </c>
      <c r="AG4865" s="105">
        <f t="shared" si="911"/>
        <v>907.31555555555553</v>
      </c>
    </row>
    <row r="4866" spans="1:33" s="88" customFormat="1" x14ac:dyDescent="0.35">
      <c r="A4866" s="21">
        <v>10141103</v>
      </c>
      <c r="B4866" s="115" t="s">
        <v>1665</v>
      </c>
      <c r="C4866" s="115" t="s">
        <v>710</v>
      </c>
      <c r="D4866" s="134" t="s">
        <v>5837</v>
      </c>
      <c r="E4866" s="114" t="str">
        <f t="shared" ref="E4866:E4929" si="913">+CONCATENATE(C4866," ","MARCA:",R4866," ",G4866," ",D4866,)</f>
        <v>TRANSFORMADOR MARCA:Tranformerdores de Mozambique  PTS 422</v>
      </c>
      <c r="F4866" s="115"/>
      <c r="G4866" s="21"/>
      <c r="H4866" s="21" t="s">
        <v>2261</v>
      </c>
      <c r="I4866" s="115"/>
      <c r="J4866" s="21"/>
      <c r="K4866" s="134" t="s">
        <v>5836</v>
      </c>
      <c r="L4866" s="134" t="s">
        <v>5835</v>
      </c>
      <c r="M4866" s="21">
        <v>250</v>
      </c>
      <c r="N4866" s="115">
        <v>33</v>
      </c>
      <c r="O4866" s="115">
        <v>0.4</v>
      </c>
      <c r="P4866" s="135" t="s">
        <v>516</v>
      </c>
      <c r="Q4866" s="21">
        <v>2014</v>
      </c>
      <c r="R4866" s="21" t="s">
        <v>2325</v>
      </c>
      <c r="S4866" s="21">
        <v>920914</v>
      </c>
      <c r="T4866" s="116">
        <v>991</v>
      </c>
      <c r="U4866" s="111">
        <v>45</v>
      </c>
      <c r="V4866" s="113">
        <f t="shared" ref="V4866:V4929" si="914">((Z4866/U4866)*(T4866-AA4866))+AA4866</f>
        <v>928.23666666666668</v>
      </c>
      <c r="W4866" s="113">
        <f t="shared" ref="W4866:W4929" si="915">+T4866-V4866</f>
        <v>62.763333333333321</v>
      </c>
      <c r="X4866" s="112">
        <f t="shared" ref="X4866:X4929" si="916">+W4866*1000</f>
        <v>62763.333333333321</v>
      </c>
      <c r="Y4866" s="111"/>
      <c r="Z4866" s="110">
        <f t="shared" si="912"/>
        <v>42</v>
      </c>
      <c r="AA4866" s="109">
        <f t="shared" ref="AA4866:AA4929" si="917">(5/100*T4866)</f>
        <v>49.550000000000004</v>
      </c>
      <c r="AB4866" s="109">
        <f t="shared" ref="AB4866:AB4929" si="918">+AA4866*1000</f>
        <v>49550.000000000007</v>
      </c>
      <c r="AC4866" s="108">
        <f t="shared" ref="AC4866:AC4929" si="919">+T4866-AA4866</f>
        <v>941.45</v>
      </c>
      <c r="AD4866" s="107">
        <f t="shared" ref="AD4866:AD4929" si="920">1/U4866</f>
        <v>2.2222222222222223E-2</v>
      </c>
      <c r="AE4866" s="106">
        <f t="shared" ref="AE4866:AE4929" si="921">+AC4866*AD4866</f>
        <v>20.921111111111113</v>
      </c>
      <c r="AF4866" s="105">
        <f t="shared" ref="AF4866:AF4929" si="922">+T4866-V4866+AE4866</f>
        <v>83.684444444444438</v>
      </c>
      <c r="AG4866" s="105">
        <f t="shared" ref="AG4866:AG4929" si="923">+V4866-AE4866</f>
        <v>907.31555555555553</v>
      </c>
    </row>
    <row r="4867" spans="1:33" s="88" customFormat="1" x14ac:dyDescent="0.35">
      <c r="A4867" s="21">
        <v>10141103</v>
      </c>
      <c r="B4867" s="115" t="s">
        <v>1665</v>
      </c>
      <c r="C4867" s="115" t="s">
        <v>710</v>
      </c>
      <c r="D4867" s="134" t="s">
        <v>5834</v>
      </c>
      <c r="E4867" s="114" t="str">
        <f t="shared" si="913"/>
        <v>TRANSFORMADOR MARCA:Tranformerdores de Mozambique  PTS 229</v>
      </c>
      <c r="F4867" s="115"/>
      <c r="G4867" s="21"/>
      <c r="H4867" s="21" t="s">
        <v>2261</v>
      </c>
      <c r="I4867" s="115"/>
      <c r="J4867" s="21"/>
      <c r="K4867" s="134" t="s">
        <v>5833</v>
      </c>
      <c r="L4867" s="134" t="s">
        <v>5832</v>
      </c>
      <c r="M4867" s="21">
        <v>315</v>
      </c>
      <c r="N4867" s="115">
        <v>33</v>
      </c>
      <c r="O4867" s="115">
        <v>0.4</v>
      </c>
      <c r="P4867" s="135" t="s">
        <v>516</v>
      </c>
      <c r="Q4867" s="21">
        <v>2014</v>
      </c>
      <c r="R4867" s="21" t="s">
        <v>2325</v>
      </c>
      <c r="S4867" s="21">
        <v>920930</v>
      </c>
      <c r="T4867" s="116">
        <v>1039</v>
      </c>
      <c r="U4867" s="111">
        <v>45</v>
      </c>
      <c r="V4867" s="113">
        <f t="shared" si="914"/>
        <v>973.19666666666672</v>
      </c>
      <c r="W4867" s="113">
        <f t="shared" si="915"/>
        <v>65.803333333333285</v>
      </c>
      <c r="X4867" s="112">
        <f t="shared" si="916"/>
        <v>65803.333333333285</v>
      </c>
      <c r="Y4867" s="111"/>
      <c r="Z4867" s="110">
        <f t="shared" si="912"/>
        <v>42</v>
      </c>
      <c r="AA4867" s="109">
        <f t="shared" si="917"/>
        <v>51.95</v>
      </c>
      <c r="AB4867" s="109">
        <f t="shared" si="918"/>
        <v>51950</v>
      </c>
      <c r="AC4867" s="108">
        <f t="shared" si="919"/>
        <v>987.05</v>
      </c>
      <c r="AD4867" s="107">
        <f t="shared" si="920"/>
        <v>2.2222222222222223E-2</v>
      </c>
      <c r="AE4867" s="106">
        <f t="shared" si="921"/>
        <v>21.934444444444445</v>
      </c>
      <c r="AF4867" s="105">
        <f t="shared" si="922"/>
        <v>87.737777777777723</v>
      </c>
      <c r="AG4867" s="105">
        <f t="shared" si="923"/>
        <v>951.26222222222225</v>
      </c>
    </row>
    <row r="4868" spans="1:33" s="88" customFormat="1" x14ac:dyDescent="0.35">
      <c r="A4868" s="21">
        <v>10141103</v>
      </c>
      <c r="B4868" s="115" t="s">
        <v>1665</v>
      </c>
      <c r="C4868" s="115" t="s">
        <v>710</v>
      </c>
      <c r="D4868" s="62" t="s">
        <v>5831</v>
      </c>
      <c r="E4868" s="114" t="str">
        <f t="shared" si="913"/>
        <v>TRANSFORMADOR MARCA:Tranformerdores de Mozambique  PTS 481</v>
      </c>
      <c r="F4868" s="115"/>
      <c r="G4868" s="21"/>
      <c r="H4868" s="21" t="s">
        <v>2261</v>
      </c>
      <c r="I4868" s="115"/>
      <c r="J4868" s="21"/>
      <c r="K4868" s="134" t="s">
        <v>5830</v>
      </c>
      <c r="L4868" s="134" t="s">
        <v>5829</v>
      </c>
      <c r="M4868" s="21">
        <v>250</v>
      </c>
      <c r="N4868" s="115">
        <v>33</v>
      </c>
      <c r="O4868" s="115">
        <v>0.4</v>
      </c>
      <c r="P4868" s="135" t="s">
        <v>516</v>
      </c>
      <c r="Q4868" s="21">
        <v>2014</v>
      </c>
      <c r="R4868" s="21" t="s">
        <v>2325</v>
      </c>
      <c r="S4868" s="21">
        <v>920911</v>
      </c>
      <c r="T4868" s="116">
        <v>991</v>
      </c>
      <c r="U4868" s="111">
        <v>45</v>
      </c>
      <c r="V4868" s="113">
        <f t="shared" si="914"/>
        <v>928.23666666666668</v>
      </c>
      <c r="W4868" s="113">
        <f t="shared" si="915"/>
        <v>62.763333333333321</v>
      </c>
      <c r="X4868" s="112">
        <f t="shared" si="916"/>
        <v>62763.333333333321</v>
      </c>
      <c r="Y4868" s="111"/>
      <c r="Z4868" s="110">
        <f t="shared" si="912"/>
        <v>42</v>
      </c>
      <c r="AA4868" s="109">
        <f t="shared" si="917"/>
        <v>49.550000000000004</v>
      </c>
      <c r="AB4868" s="109">
        <f t="shared" si="918"/>
        <v>49550.000000000007</v>
      </c>
      <c r="AC4868" s="108">
        <f t="shared" si="919"/>
        <v>941.45</v>
      </c>
      <c r="AD4868" s="107">
        <f t="shared" si="920"/>
        <v>2.2222222222222223E-2</v>
      </c>
      <c r="AE4868" s="106">
        <f t="shared" si="921"/>
        <v>20.921111111111113</v>
      </c>
      <c r="AF4868" s="105">
        <f t="shared" si="922"/>
        <v>83.684444444444438</v>
      </c>
      <c r="AG4868" s="105">
        <f t="shared" si="923"/>
        <v>907.31555555555553</v>
      </c>
    </row>
    <row r="4869" spans="1:33" s="88" customFormat="1" x14ac:dyDescent="0.35">
      <c r="A4869" s="21">
        <v>10141103</v>
      </c>
      <c r="B4869" s="115" t="s">
        <v>1665</v>
      </c>
      <c r="C4869" s="115" t="s">
        <v>710</v>
      </c>
      <c r="D4869" s="115" t="s">
        <v>5828</v>
      </c>
      <c r="E4869" s="114" t="str">
        <f t="shared" si="913"/>
        <v>TRANSFORMADOR MARCA:Tranformerdores de Mozambique  PTS NEW2</v>
      </c>
      <c r="F4869" s="115"/>
      <c r="G4869" s="21"/>
      <c r="H4869" s="21" t="s">
        <v>2261</v>
      </c>
      <c r="I4869" s="115"/>
      <c r="J4869" s="21"/>
      <c r="K4869" s="134" t="s">
        <v>5827</v>
      </c>
      <c r="L4869" s="134" t="s">
        <v>5826</v>
      </c>
      <c r="M4869" s="21">
        <v>200</v>
      </c>
      <c r="N4869" s="115">
        <v>33</v>
      </c>
      <c r="O4869" s="115">
        <v>0.4</v>
      </c>
      <c r="P4869" s="135" t="s">
        <v>516</v>
      </c>
      <c r="Q4869" s="21">
        <v>2014</v>
      </c>
      <c r="R4869" s="21" t="s">
        <v>2325</v>
      </c>
      <c r="S4869" s="21">
        <v>920905</v>
      </c>
      <c r="T4869" s="116">
        <v>991</v>
      </c>
      <c r="U4869" s="111">
        <v>45</v>
      </c>
      <c r="V4869" s="113">
        <f t="shared" si="914"/>
        <v>928.23666666666668</v>
      </c>
      <c r="W4869" s="113">
        <f t="shared" si="915"/>
        <v>62.763333333333321</v>
      </c>
      <c r="X4869" s="112">
        <f t="shared" si="916"/>
        <v>62763.333333333321</v>
      </c>
      <c r="Y4869" s="111"/>
      <c r="Z4869" s="110">
        <f t="shared" si="912"/>
        <v>42</v>
      </c>
      <c r="AA4869" s="109">
        <f t="shared" si="917"/>
        <v>49.550000000000004</v>
      </c>
      <c r="AB4869" s="109">
        <f t="shared" si="918"/>
        <v>49550.000000000007</v>
      </c>
      <c r="AC4869" s="108">
        <f t="shared" si="919"/>
        <v>941.45</v>
      </c>
      <c r="AD4869" s="107">
        <f t="shared" si="920"/>
        <v>2.2222222222222223E-2</v>
      </c>
      <c r="AE4869" s="106">
        <f t="shared" si="921"/>
        <v>20.921111111111113</v>
      </c>
      <c r="AF4869" s="105">
        <f t="shared" si="922"/>
        <v>83.684444444444438</v>
      </c>
      <c r="AG4869" s="105">
        <f t="shared" si="923"/>
        <v>907.31555555555553</v>
      </c>
    </row>
    <row r="4870" spans="1:33" s="88" customFormat="1" x14ac:dyDescent="0.35">
      <c r="A4870" s="21">
        <v>10141103</v>
      </c>
      <c r="B4870" s="115" t="s">
        <v>1665</v>
      </c>
      <c r="C4870" s="115" t="s">
        <v>710</v>
      </c>
      <c r="D4870" s="134" t="s">
        <v>5825</v>
      </c>
      <c r="E4870" s="114" t="str">
        <f t="shared" si="913"/>
        <v>TRANSFORMADOR MARCA:Tranformerdores de Mozambique  PT 662</v>
      </c>
      <c r="F4870" s="115"/>
      <c r="G4870" s="21"/>
      <c r="H4870" s="21" t="s">
        <v>862</v>
      </c>
      <c r="I4870" s="115"/>
      <c r="J4870" s="21"/>
      <c r="K4870" s="134" t="s">
        <v>5824</v>
      </c>
      <c r="L4870" s="134" t="s">
        <v>5823</v>
      </c>
      <c r="M4870" s="21">
        <v>200</v>
      </c>
      <c r="N4870" s="115">
        <v>33</v>
      </c>
      <c r="O4870" s="115">
        <v>0.4</v>
      </c>
      <c r="P4870" s="135" t="s">
        <v>516</v>
      </c>
      <c r="Q4870" s="21">
        <v>2014</v>
      </c>
      <c r="R4870" s="21" t="s">
        <v>2325</v>
      </c>
      <c r="S4870" s="21">
        <v>920900</v>
      </c>
      <c r="T4870" s="116">
        <v>991</v>
      </c>
      <c r="U4870" s="111">
        <v>45</v>
      </c>
      <c r="V4870" s="113">
        <f t="shared" si="914"/>
        <v>928.23666666666668</v>
      </c>
      <c r="W4870" s="113">
        <f t="shared" si="915"/>
        <v>62.763333333333321</v>
      </c>
      <c r="X4870" s="112">
        <f t="shared" si="916"/>
        <v>62763.333333333321</v>
      </c>
      <c r="Y4870" s="111"/>
      <c r="Z4870" s="110">
        <f t="shared" si="912"/>
        <v>42</v>
      </c>
      <c r="AA4870" s="109">
        <f t="shared" si="917"/>
        <v>49.550000000000004</v>
      </c>
      <c r="AB4870" s="109">
        <f t="shared" si="918"/>
        <v>49550.000000000007</v>
      </c>
      <c r="AC4870" s="108">
        <f t="shared" si="919"/>
        <v>941.45</v>
      </c>
      <c r="AD4870" s="107">
        <f t="shared" si="920"/>
        <v>2.2222222222222223E-2</v>
      </c>
      <c r="AE4870" s="106">
        <f t="shared" si="921"/>
        <v>20.921111111111113</v>
      </c>
      <c r="AF4870" s="105">
        <f t="shared" si="922"/>
        <v>83.684444444444438</v>
      </c>
      <c r="AG4870" s="105">
        <f t="shared" si="923"/>
        <v>907.31555555555553</v>
      </c>
    </row>
    <row r="4871" spans="1:33" s="88" customFormat="1" x14ac:dyDescent="0.35">
      <c r="A4871" s="21">
        <v>10141103</v>
      </c>
      <c r="B4871" s="115" t="s">
        <v>1665</v>
      </c>
      <c r="C4871" s="115" t="s">
        <v>710</v>
      </c>
      <c r="D4871" s="134" t="s">
        <v>5822</v>
      </c>
      <c r="E4871" s="114" t="str">
        <f t="shared" si="913"/>
        <v>TRANSFORMADOR MARCA:Actom  PT 647</v>
      </c>
      <c r="F4871" s="115"/>
      <c r="G4871" s="21"/>
      <c r="H4871" s="21" t="s">
        <v>862</v>
      </c>
      <c r="I4871" s="115"/>
      <c r="J4871" s="21"/>
      <c r="K4871" s="134" t="s">
        <v>5821</v>
      </c>
      <c r="L4871" s="134" t="s">
        <v>5820</v>
      </c>
      <c r="M4871" s="21">
        <v>500</v>
      </c>
      <c r="N4871" s="115">
        <v>33</v>
      </c>
      <c r="O4871" s="115">
        <v>0.4</v>
      </c>
      <c r="P4871" s="135" t="s">
        <v>516</v>
      </c>
      <c r="Q4871" s="21">
        <v>2014</v>
      </c>
      <c r="R4871" s="21" t="s">
        <v>2251</v>
      </c>
      <c r="S4871" s="21" t="s">
        <v>980</v>
      </c>
      <c r="T4871" s="116">
        <v>1200</v>
      </c>
      <c r="U4871" s="111">
        <v>45</v>
      </c>
      <c r="V4871" s="113">
        <f t="shared" si="914"/>
        <v>1124</v>
      </c>
      <c r="W4871" s="113">
        <f t="shared" si="915"/>
        <v>76</v>
      </c>
      <c r="X4871" s="112">
        <f t="shared" si="916"/>
        <v>76000</v>
      </c>
      <c r="Y4871" s="111"/>
      <c r="Z4871" s="110">
        <f t="shared" si="912"/>
        <v>42</v>
      </c>
      <c r="AA4871" s="109">
        <f t="shared" si="917"/>
        <v>60</v>
      </c>
      <c r="AB4871" s="109">
        <f t="shared" si="918"/>
        <v>60000</v>
      </c>
      <c r="AC4871" s="108">
        <f t="shared" si="919"/>
        <v>1140</v>
      </c>
      <c r="AD4871" s="107">
        <f t="shared" si="920"/>
        <v>2.2222222222222223E-2</v>
      </c>
      <c r="AE4871" s="106">
        <f t="shared" si="921"/>
        <v>25.333333333333336</v>
      </c>
      <c r="AF4871" s="105">
        <f t="shared" si="922"/>
        <v>101.33333333333334</v>
      </c>
      <c r="AG4871" s="105">
        <f t="shared" si="923"/>
        <v>1098.6666666666667</v>
      </c>
    </row>
    <row r="4872" spans="1:33" s="88" customFormat="1" x14ac:dyDescent="0.35">
      <c r="A4872" s="21">
        <v>10141103</v>
      </c>
      <c r="B4872" s="115" t="s">
        <v>1665</v>
      </c>
      <c r="C4872" s="115" t="s">
        <v>710</v>
      </c>
      <c r="D4872" s="134" t="s">
        <v>5819</v>
      </c>
      <c r="E4872" s="114" t="str">
        <f t="shared" si="913"/>
        <v>TRANSFORMADOR MARCA:  PT 646</v>
      </c>
      <c r="F4872" s="115"/>
      <c r="G4872" s="21"/>
      <c r="H4872" s="21" t="s">
        <v>862</v>
      </c>
      <c r="I4872" s="115"/>
      <c r="J4872" s="21"/>
      <c r="K4872" s="134" t="s">
        <v>5818</v>
      </c>
      <c r="L4872" s="134" t="s">
        <v>5817</v>
      </c>
      <c r="M4872" s="21">
        <v>500</v>
      </c>
      <c r="N4872" s="115">
        <v>33</v>
      </c>
      <c r="O4872" s="115">
        <v>0.4</v>
      </c>
      <c r="P4872" s="135" t="s">
        <v>516</v>
      </c>
      <c r="Q4872" s="21">
        <v>2014</v>
      </c>
      <c r="R4872" s="21"/>
      <c r="S4872" s="21"/>
      <c r="T4872" s="116">
        <v>1200</v>
      </c>
      <c r="U4872" s="111">
        <v>45</v>
      </c>
      <c r="V4872" s="113">
        <f t="shared" si="914"/>
        <v>1124</v>
      </c>
      <c r="W4872" s="113">
        <f t="shared" si="915"/>
        <v>76</v>
      </c>
      <c r="X4872" s="112">
        <f t="shared" si="916"/>
        <v>76000</v>
      </c>
      <c r="Y4872" s="111"/>
      <c r="Z4872" s="110">
        <f t="shared" si="912"/>
        <v>42</v>
      </c>
      <c r="AA4872" s="109">
        <f t="shared" si="917"/>
        <v>60</v>
      </c>
      <c r="AB4872" s="109">
        <f t="shared" si="918"/>
        <v>60000</v>
      </c>
      <c r="AC4872" s="108">
        <f t="shared" si="919"/>
        <v>1140</v>
      </c>
      <c r="AD4872" s="107">
        <f t="shared" si="920"/>
        <v>2.2222222222222223E-2</v>
      </c>
      <c r="AE4872" s="106">
        <f t="shared" si="921"/>
        <v>25.333333333333336</v>
      </c>
      <c r="AF4872" s="105">
        <f t="shared" si="922"/>
        <v>101.33333333333334</v>
      </c>
      <c r="AG4872" s="105">
        <f t="shared" si="923"/>
        <v>1098.6666666666667</v>
      </c>
    </row>
    <row r="4873" spans="1:33" s="88" customFormat="1" x14ac:dyDescent="0.35">
      <c r="A4873" s="21">
        <v>10141103</v>
      </c>
      <c r="B4873" s="115" t="s">
        <v>1665</v>
      </c>
      <c r="C4873" s="115" t="s">
        <v>710</v>
      </c>
      <c r="D4873" s="134" t="s">
        <v>5816</v>
      </c>
      <c r="E4873" s="114" t="str">
        <f t="shared" si="913"/>
        <v>TRANSFORMADOR MARCA:Efacec   PT 672</v>
      </c>
      <c r="F4873" s="115"/>
      <c r="G4873" s="21"/>
      <c r="H4873" s="21" t="s">
        <v>862</v>
      </c>
      <c r="I4873" s="115"/>
      <c r="J4873" s="21"/>
      <c r="K4873" s="134" t="s">
        <v>5815</v>
      </c>
      <c r="L4873" s="134" t="s">
        <v>5814</v>
      </c>
      <c r="M4873" s="21">
        <v>100</v>
      </c>
      <c r="N4873" s="115">
        <v>33</v>
      </c>
      <c r="O4873" s="115">
        <v>0.4</v>
      </c>
      <c r="P4873" s="135" t="s">
        <v>516</v>
      </c>
      <c r="Q4873" s="21">
        <v>2014</v>
      </c>
      <c r="R4873" s="21" t="s">
        <v>1705</v>
      </c>
      <c r="S4873" s="21" t="s">
        <v>5813</v>
      </c>
      <c r="T4873" s="116">
        <v>763</v>
      </c>
      <c r="U4873" s="111">
        <v>45</v>
      </c>
      <c r="V4873" s="113">
        <f t="shared" si="914"/>
        <v>714.67666666666662</v>
      </c>
      <c r="W4873" s="113">
        <f t="shared" si="915"/>
        <v>48.32333333333338</v>
      </c>
      <c r="X4873" s="112">
        <f t="shared" si="916"/>
        <v>48323.333333333379</v>
      </c>
      <c r="Y4873" s="111"/>
      <c r="Z4873" s="110">
        <f t="shared" si="912"/>
        <v>42</v>
      </c>
      <c r="AA4873" s="109">
        <f t="shared" si="917"/>
        <v>38.15</v>
      </c>
      <c r="AB4873" s="109">
        <f t="shared" si="918"/>
        <v>38150</v>
      </c>
      <c r="AC4873" s="108">
        <f t="shared" si="919"/>
        <v>724.85</v>
      </c>
      <c r="AD4873" s="107">
        <f t="shared" si="920"/>
        <v>2.2222222222222223E-2</v>
      </c>
      <c r="AE4873" s="106">
        <f t="shared" si="921"/>
        <v>16.10777777777778</v>
      </c>
      <c r="AF4873" s="105">
        <f t="shared" si="922"/>
        <v>64.431111111111164</v>
      </c>
      <c r="AG4873" s="105">
        <f t="shared" si="923"/>
        <v>698.56888888888886</v>
      </c>
    </row>
    <row r="4874" spans="1:33" s="88" customFormat="1" x14ac:dyDescent="0.35">
      <c r="A4874" s="21">
        <v>10141103</v>
      </c>
      <c r="B4874" s="115" t="s">
        <v>1665</v>
      </c>
      <c r="C4874" s="115" t="s">
        <v>710</v>
      </c>
      <c r="D4874" s="134" t="s">
        <v>5812</v>
      </c>
      <c r="E4874" s="114" t="str">
        <f t="shared" si="913"/>
        <v>TRANSFORMADOR MARCA:Free State Transformers  PT 118R</v>
      </c>
      <c r="F4874" s="115"/>
      <c r="G4874" s="21"/>
      <c r="H4874" s="21" t="s">
        <v>2240</v>
      </c>
      <c r="I4874" s="115"/>
      <c r="J4874" s="21"/>
      <c r="K4874" s="134" t="s">
        <v>5811</v>
      </c>
      <c r="L4874" s="134" t="s">
        <v>5810</v>
      </c>
      <c r="M4874" s="21">
        <v>500</v>
      </c>
      <c r="N4874" s="115">
        <v>33</v>
      </c>
      <c r="O4874" s="115">
        <v>0.4</v>
      </c>
      <c r="P4874" s="135" t="s">
        <v>516</v>
      </c>
      <c r="Q4874" s="21">
        <v>2014</v>
      </c>
      <c r="R4874" s="21" t="s">
        <v>914</v>
      </c>
      <c r="S4874" s="21" t="s">
        <v>5809</v>
      </c>
      <c r="T4874" s="116">
        <v>1200</v>
      </c>
      <c r="U4874" s="111">
        <v>45</v>
      </c>
      <c r="V4874" s="113">
        <f t="shared" si="914"/>
        <v>1124</v>
      </c>
      <c r="W4874" s="113">
        <f t="shared" si="915"/>
        <v>76</v>
      </c>
      <c r="X4874" s="112">
        <f t="shared" si="916"/>
        <v>76000</v>
      </c>
      <c r="Y4874" s="111"/>
      <c r="Z4874" s="110">
        <f t="shared" si="912"/>
        <v>42</v>
      </c>
      <c r="AA4874" s="109">
        <f t="shared" si="917"/>
        <v>60</v>
      </c>
      <c r="AB4874" s="109">
        <f t="shared" si="918"/>
        <v>60000</v>
      </c>
      <c r="AC4874" s="108">
        <f t="shared" si="919"/>
        <v>1140</v>
      </c>
      <c r="AD4874" s="107">
        <f t="shared" si="920"/>
        <v>2.2222222222222223E-2</v>
      </c>
      <c r="AE4874" s="106">
        <f t="shared" si="921"/>
        <v>25.333333333333336</v>
      </c>
      <c r="AF4874" s="105">
        <f t="shared" si="922"/>
        <v>101.33333333333334</v>
      </c>
      <c r="AG4874" s="105">
        <f t="shared" si="923"/>
        <v>1098.6666666666667</v>
      </c>
    </row>
    <row r="4875" spans="1:33" s="88" customFormat="1" x14ac:dyDescent="0.35">
      <c r="A4875" s="21">
        <v>10141103</v>
      </c>
      <c r="B4875" s="115" t="s">
        <v>1665</v>
      </c>
      <c r="C4875" s="115" t="s">
        <v>710</v>
      </c>
      <c r="D4875" s="134" t="s">
        <v>5808</v>
      </c>
      <c r="E4875" s="114" t="str">
        <f t="shared" si="913"/>
        <v>TRANSFORMADOR MARCA:Tranformerdores de Mozambique  PT 224R</v>
      </c>
      <c r="F4875" s="115"/>
      <c r="G4875" s="21"/>
      <c r="H4875" s="21" t="s">
        <v>2240</v>
      </c>
      <c r="I4875" s="115"/>
      <c r="J4875" s="21"/>
      <c r="K4875" s="134" t="s">
        <v>5807</v>
      </c>
      <c r="L4875" s="134" t="s">
        <v>5806</v>
      </c>
      <c r="M4875" s="21">
        <v>315</v>
      </c>
      <c r="N4875" s="115">
        <v>33</v>
      </c>
      <c r="O4875" s="115">
        <v>0.4</v>
      </c>
      <c r="P4875" s="135" t="s">
        <v>516</v>
      </c>
      <c r="Q4875" s="21">
        <v>2014</v>
      </c>
      <c r="R4875" s="21" t="s">
        <v>2325</v>
      </c>
      <c r="S4875" s="21">
        <v>920925</v>
      </c>
      <c r="T4875" s="116">
        <v>1039</v>
      </c>
      <c r="U4875" s="111">
        <v>45</v>
      </c>
      <c r="V4875" s="113">
        <f t="shared" si="914"/>
        <v>973.19666666666672</v>
      </c>
      <c r="W4875" s="113">
        <f t="shared" si="915"/>
        <v>65.803333333333285</v>
      </c>
      <c r="X4875" s="112">
        <f t="shared" si="916"/>
        <v>65803.333333333285</v>
      </c>
      <c r="Y4875" s="111"/>
      <c r="Z4875" s="110">
        <f t="shared" si="912"/>
        <v>42</v>
      </c>
      <c r="AA4875" s="109">
        <f t="shared" si="917"/>
        <v>51.95</v>
      </c>
      <c r="AB4875" s="109">
        <f t="shared" si="918"/>
        <v>51950</v>
      </c>
      <c r="AC4875" s="108">
        <f t="shared" si="919"/>
        <v>987.05</v>
      </c>
      <c r="AD4875" s="107">
        <f t="shared" si="920"/>
        <v>2.2222222222222223E-2</v>
      </c>
      <c r="AE4875" s="106">
        <f t="shared" si="921"/>
        <v>21.934444444444445</v>
      </c>
      <c r="AF4875" s="105">
        <f t="shared" si="922"/>
        <v>87.737777777777723</v>
      </c>
      <c r="AG4875" s="105">
        <f t="shared" si="923"/>
        <v>951.26222222222225</v>
      </c>
    </row>
    <row r="4876" spans="1:33" s="88" customFormat="1" x14ac:dyDescent="0.35">
      <c r="A4876" s="21">
        <v>10141103</v>
      </c>
      <c r="B4876" s="115" t="s">
        <v>1665</v>
      </c>
      <c r="C4876" s="115" t="s">
        <v>710</v>
      </c>
      <c r="D4876" s="134" t="s">
        <v>5805</v>
      </c>
      <c r="E4876" s="114" t="str">
        <f t="shared" si="913"/>
        <v>TRANSFORMADOR MARCA:PowerTech  PT?</v>
      </c>
      <c r="F4876" s="115"/>
      <c r="G4876" s="21"/>
      <c r="H4876" s="21" t="s">
        <v>2240</v>
      </c>
      <c r="I4876" s="115"/>
      <c r="J4876" s="21"/>
      <c r="K4876" s="134" t="s">
        <v>5804</v>
      </c>
      <c r="L4876" s="134" t="s">
        <v>5803</v>
      </c>
      <c r="M4876" s="21">
        <v>315</v>
      </c>
      <c r="N4876" s="115">
        <v>33</v>
      </c>
      <c r="O4876" s="115">
        <v>0.4</v>
      </c>
      <c r="P4876" s="135" t="s">
        <v>516</v>
      </c>
      <c r="Q4876" s="21">
        <v>2014</v>
      </c>
      <c r="R4876" s="21" t="s">
        <v>1811</v>
      </c>
      <c r="S4876" s="21" t="s">
        <v>5802</v>
      </c>
      <c r="T4876" s="116">
        <v>1039</v>
      </c>
      <c r="U4876" s="111">
        <v>45</v>
      </c>
      <c r="V4876" s="113">
        <f t="shared" si="914"/>
        <v>973.19666666666672</v>
      </c>
      <c r="W4876" s="113">
        <f t="shared" si="915"/>
        <v>65.803333333333285</v>
      </c>
      <c r="X4876" s="112">
        <f t="shared" si="916"/>
        <v>65803.333333333285</v>
      </c>
      <c r="Y4876" s="111"/>
      <c r="Z4876" s="110">
        <f t="shared" si="912"/>
        <v>42</v>
      </c>
      <c r="AA4876" s="109">
        <f t="shared" si="917"/>
        <v>51.95</v>
      </c>
      <c r="AB4876" s="109">
        <f t="shared" si="918"/>
        <v>51950</v>
      </c>
      <c r="AC4876" s="108">
        <f t="shared" si="919"/>
        <v>987.05</v>
      </c>
      <c r="AD4876" s="107">
        <f t="shared" si="920"/>
        <v>2.2222222222222223E-2</v>
      </c>
      <c r="AE4876" s="106">
        <f t="shared" si="921"/>
        <v>21.934444444444445</v>
      </c>
      <c r="AF4876" s="105">
        <f t="shared" si="922"/>
        <v>87.737777777777723</v>
      </c>
      <c r="AG4876" s="105">
        <f t="shared" si="923"/>
        <v>951.26222222222225</v>
      </c>
    </row>
    <row r="4877" spans="1:33" s="88" customFormat="1" x14ac:dyDescent="0.35">
      <c r="A4877" s="21">
        <v>10141103</v>
      </c>
      <c r="B4877" s="115" t="s">
        <v>1665</v>
      </c>
      <c r="C4877" s="115" t="s">
        <v>710</v>
      </c>
      <c r="D4877" s="134" t="s">
        <v>5801</v>
      </c>
      <c r="E4877" s="114" t="str">
        <f t="shared" si="913"/>
        <v>TRANSFORMADOR MARCA:Actom  PT331R</v>
      </c>
      <c r="F4877" s="115"/>
      <c r="G4877" s="21"/>
      <c r="H4877" s="21" t="s">
        <v>729</v>
      </c>
      <c r="I4877" s="115"/>
      <c r="J4877" s="21"/>
      <c r="K4877" s="134" t="s">
        <v>5800</v>
      </c>
      <c r="L4877" s="134" t="s">
        <v>5799</v>
      </c>
      <c r="M4877" s="21">
        <v>500</v>
      </c>
      <c r="N4877" s="115">
        <v>33</v>
      </c>
      <c r="O4877" s="115">
        <v>0.4</v>
      </c>
      <c r="P4877" s="135" t="s">
        <v>516</v>
      </c>
      <c r="Q4877" s="21">
        <v>2014</v>
      </c>
      <c r="R4877" s="21" t="s">
        <v>2251</v>
      </c>
      <c r="S4877" s="21" t="s">
        <v>5798</v>
      </c>
      <c r="T4877" s="116">
        <v>1200</v>
      </c>
      <c r="U4877" s="111">
        <v>45</v>
      </c>
      <c r="V4877" s="113">
        <f t="shared" si="914"/>
        <v>1124</v>
      </c>
      <c r="W4877" s="113">
        <f t="shared" si="915"/>
        <v>76</v>
      </c>
      <c r="X4877" s="112">
        <f t="shared" si="916"/>
        <v>76000</v>
      </c>
      <c r="Y4877" s="111"/>
      <c r="Z4877" s="110">
        <f t="shared" si="912"/>
        <v>42</v>
      </c>
      <c r="AA4877" s="109">
        <f t="shared" si="917"/>
        <v>60</v>
      </c>
      <c r="AB4877" s="109">
        <f t="shared" si="918"/>
        <v>60000</v>
      </c>
      <c r="AC4877" s="108">
        <f t="shared" si="919"/>
        <v>1140</v>
      </c>
      <c r="AD4877" s="107">
        <f t="shared" si="920"/>
        <v>2.2222222222222223E-2</v>
      </c>
      <c r="AE4877" s="106">
        <f t="shared" si="921"/>
        <v>25.333333333333336</v>
      </c>
      <c r="AF4877" s="105">
        <f t="shared" si="922"/>
        <v>101.33333333333334</v>
      </c>
      <c r="AG4877" s="105">
        <f t="shared" si="923"/>
        <v>1098.6666666666667</v>
      </c>
    </row>
    <row r="4878" spans="1:33" s="88" customFormat="1" x14ac:dyDescent="0.35">
      <c r="A4878" s="21">
        <v>10141103</v>
      </c>
      <c r="B4878" s="115" t="s">
        <v>1665</v>
      </c>
      <c r="C4878" s="115" t="s">
        <v>710</v>
      </c>
      <c r="D4878" s="134" t="s">
        <v>5797</v>
      </c>
      <c r="E4878" s="114" t="str">
        <f t="shared" si="913"/>
        <v>TRANSFORMADOR MARCA:Actom  PT 326R</v>
      </c>
      <c r="F4878" s="115"/>
      <c r="G4878" s="21"/>
      <c r="H4878" s="21" t="s">
        <v>729</v>
      </c>
      <c r="I4878" s="115"/>
      <c r="J4878" s="21"/>
      <c r="K4878" s="134" t="s">
        <v>5796</v>
      </c>
      <c r="L4878" s="134" t="s">
        <v>5795</v>
      </c>
      <c r="M4878" s="21">
        <v>315</v>
      </c>
      <c r="N4878" s="115">
        <v>33</v>
      </c>
      <c r="O4878" s="115">
        <v>0.4</v>
      </c>
      <c r="P4878" s="135" t="s">
        <v>516</v>
      </c>
      <c r="Q4878" s="21">
        <v>2014</v>
      </c>
      <c r="R4878" s="21" t="s">
        <v>2251</v>
      </c>
      <c r="S4878" s="21" t="s">
        <v>5794</v>
      </c>
      <c r="T4878" s="116">
        <v>1039</v>
      </c>
      <c r="U4878" s="111">
        <v>45</v>
      </c>
      <c r="V4878" s="113">
        <f t="shared" si="914"/>
        <v>973.19666666666672</v>
      </c>
      <c r="W4878" s="113">
        <f t="shared" si="915"/>
        <v>65.803333333333285</v>
      </c>
      <c r="X4878" s="112">
        <f t="shared" si="916"/>
        <v>65803.333333333285</v>
      </c>
      <c r="Y4878" s="111"/>
      <c r="Z4878" s="110">
        <f t="shared" si="912"/>
        <v>42</v>
      </c>
      <c r="AA4878" s="109">
        <f t="shared" si="917"/>
        <v>51.95</v>
      </c>
      <c r="AB4878" s="109">
        <f t="shared" si="918"/>
        <v>51950</v>
      </c>
      <c r="AC4878" s="108">
        <f t="shared" si="919"/>
        <v>987.05</v>
      </c>
      <c r="AD4878" s="107">
        <f t="shared" si="920"/>
        <v>2.2222222222222223E-2</v>
      </c>
      <c r="AE4878" s="106">
        <f t="shared" si="921"/>
        <v>21.934444444444445</v>
      </c>
      <c r="AF4878" s="105">
        <f t="shared" si="922"/>
        <v>87.737777777777723</v>
      </c>
      <c r="AG4878" s="105">
        <f t="shared" si="923"/>
        <v>951.26222222222225</v>
      </c>
    </row>
    <row r="4879" spans="1:33" s="88" customFormat="1" x14ac:dyDescent="0.35">
      <c r="A4879" s="21">
        <v>10141103</v>
      </c>
      <c r="B4879" s="115" t="s">
        <v>1665</v>
      </c>
      <c r="C4879" s="115" t="s">
        <v>710</v>
      </c>
      <c r="D4879" s="134" t="s">
        <v>5793</v>
      </c>
      <c r="E4879" s="114" t="str">
        <f t="shared" si="913"/>
        <v>TRANSFORMADOR MARCA:Transformadores de Mozambique  PTS 07</v>
      </c>
      <c r="F4879" s="115"/>
      <c r="G4879" s="21"/>
      <c r="H4879" s="21" t="s">
        <v>2235</v>
      </c>
      <c r="I4879" s="115"/>
      <c r="J4879" s="21"/>
      <c r="K4879" s="134" t="s">
        <v>5792</v>
      </c>
      <c r="L4879" s="134" t="s">
        <v>5791</v>
      </c>
      <c r="M4879" s="21">
        <v>50</v>
      </c>
      <c r="N4879" s="115">
        <v>33</v>
      </c>
      <c r="O4879" s="115">
        <v>0.4</v>
      </c>
      <c r="P4879" s="135" t="s">
        <v>516</v>
      </c>
      <c r="Q4879" s="21">
        <v>2014</v>
      </c>
      <c r="R4879" s="21" t="s">
        <v>2438</v>
      </c>
      <c r="S4879" s="21">
        <v>920847</v>
      </c>
      <c r="T4879" s="116">
        <v>643</v>
      </c>
      <c r="U4879" s="111">
        <v>45</v>
      </c>
      <c r="V4879" s="113">
        <f t="shared" si="914"/>
        <v>602.27666666666664</v>
      </c>
      <c r="W4879" s="113">
        <f t="shared" si="915"/>
        <v>40.723333333333358</v>
      </c>
      <c r="X4879" s="112">
        <f t="shared" si="916"/>
        <v>40723.333333333358</v>
      </c>
      <c r="Y4879" s="111"/>
      <c r="Z4879" s="110">
        <f t="shared" si="912"/>
        <v>42</v>
      </c>
      <c r="AA4879" s="109">
        <f t="shared" si="917"/>
        <v>32.15</v>
      </c>
      <c r="AB4879" s="109">
        <f t="shared" si="918"/>
        <v>32150</v>
      </c>
      <c r="AC4879" s="108">
        <f t="shared" si="919"/>
        <v>610.85</v>
      </c>
      <c r="AD4879" s="107">
        <f t="shared" si="920"/>
        <v>2.2222222222222223E-2</v>
      </c>
      <c r="AE4879" s="106">
        <f t="shared" si="921"/>
        <v>13.574444444444445</v>
      </c>
      <c r="AF4879" s="105">
        <f t="shared" si="922"/>
        <v>54.297777777777803</v>
      </c>
      <c r="AG4879" s="105">
        <f t="shared" si="923"/>
        <v>588.70222222222219</v>
      </c>
    </row>
    <row r="4880" spans="1:33" s="88" customFormat="1" x14ac:dyDescent="0.35">
      <c r="A4880" s="21">
        <v>10141103</v>
      </c>
      <c r="B4880" s="115" t="s">
        <v>1665</v>
      </c>
      <c r="C4880" s="115" t="s">
        <v>710</v>
      </c>
      <c r="D4880" s="134" t="s">
        <v>2817</v>
      </c>
      <c r="E4880" s="114" t="str">
        <f t="shared" si="913"/>
        <v>TRANSFORMADOR MARCA:Fuji Tusco Co.  PTS 16</v>
      </c>
      <c r="F4880" s="115"/>
      <c r="G4880" s="21"/>
      <c r="H4880" s="21" t="s">
        <v>2235</v>
      </c>
      <c r="I4880" s="115"/>
      <c r="J4880" s="21"/>
      <c r="K4880" s="134" t="s">
        <v>5790</v>
      </c>
      <c r="L4880" s="134" t="s">
        <v>5789</v>
      </c>
      <c r="M4880" s="21">
        <v>100</v>
      </c>
      <c r="N4880" s="115">
        <v>33</v>
      </c>
      <c r="O4880" s="115">
        <v>0.4</v>
      </c>
      <c r="P4880" s="135" t="s">
        <v>516</v>
      </c>
      <c r="Q4880" s="21">
        <v>2014</v>
      </c>
      <c r="R4880" s="21" t="s">
        <v>3228</v>
      </c>
      <c r="S4880" s="21">
        <v>571314</v>
      </c>
      <c r="T4880" s="116">
        <v>763</v>
      </c>
      <c r="U4880" s="111">
        <v>45</v>
      </c>
      <c r="V4880" s="113">
        <f t="shared" si="914"/>
        <v>714.67666666666662</v>
      </c>
      <c r="W4880" s="113">
        <f t="shared" si="915"/>
        <v>48.32333333333338</v>
      </c>
      <c r="X4880" s="112">
        <f t="shared" si="916"/>
        <v>48323.333333333379</v>
      </c>
      <c r="Y4880" s="111"/>
      <c r="Z4880" s="110">
        <f t="shared" si="912"/>
        <v>42</v>
      </c>
      <c r="AA4880" s="109">
        <f t="shared" si="917"/>
        <v>38.15</v>
      </c>
      <c r="AB4880" s="109">
        <f t="shared" si="918"/>
        <v>38150</v>
      </c>
      <c r="AC4880" s="108">
        <f t="shared" si="919"/>
        <v>724.85</v>
      </c>
      <c r="AD4880" s="107">
        <f t="shared" si="920"/>
        <v>2.2222222222222223E-2</v>
      </c>
      <c r="AE4880" s="106">
        <f t="shared" si="921"/>
        <v>16.10777777777778</v>
      </c>
      <c r="AF4880" s="105">
        <f t="shared" si="922"/>
        <v>64.431111111111164</v>
      </c>
      <c r="AG4880" s="105">
        <f t="shared" si="923"/>
        <v>698.56888888888886</v>
      </c>
    </row>
    <row r="4881" spans="1:33" s="88" customFormat="1" x14ac:dyDescent="0.35">
      <c r="A4881" s="21">
        <v>10141103</v>
      </c>
      <c r="B4881" s="115" t="s">
        <v>1665</v>
      </c>
      <c r="C4881" s="115" t="s">
        <v>710</v>
      </c>
      <c r="D4881" s="134" t="s">
        <v>3747</v>
      </c>
      <c r="E4881" s="114" t="str">
        <f t="shared" si="913"/>
        <v>TRANSFORMADOR MARCA:Trans Electron Transformers  PTS 17</v>
      </c>
      <c r="F4881" s="115"/>
      <c r="G4881" s="21"/>
      <c r="H4881" s="21" t="s">
        <v>2235</v>
      </c>
      <c r="I4881" s="115"/>
      <c r="J4881" s="21"/>
      <c r="K4881" s="134" t="s">
        <v>5788</v>
      </c>
      <c r="L4881" s="134" t="s">
        <v>5787</v>
      </c>
      <c r="M4881" s="21">
        <v>50</v>
      </c>
      <c r="N4881" s="115">
        <v>33</v>
      </c>
      <c r="O4881" s="115">
        <v>0.44</v>
      </c>
      <c r="P4881" s="135" t="s">
        <v>516</v>
      </c>
      <c r="Q4881" s="21">
        <v>2014</v>
      </c>
      <c r="R4881" s="21" t="s">
        <v>5786</v>
      </c>
      <c r="S4881" s="21">
        <v>40129</v>
      </c>
      <c r="T4881" s="116">
        <v>643</v>
      </c>
      <c r="U4881" s="111">
        <v>45</v>
      </c>
      <c r="V4881" s="113">
        <f t="shared" si="914"/>
        <v>602.27666666666664</v>
      </c>
      <c r="W4881" s="113">
        <f t="shared" si="915"/>
        <v>40.723333333333358</v>
      </c>
      <c r="X4881" s="112">
        <f t="shared" si="916"/>
        <v>40723.333333333358</v>
      </c>
      <c r="Y4881" s="111"/>
      <c r="Z4881" s="110">
        <f t="shared" si="912"/>
        <v>42</v>
      </c>
      <c r="AA4881" s="109">
        <f t="shared" si="917"/>
        <v>32.15</v>
      </c>
      <c r="AB4881" s="109">
        <f t="shared" si="918"/>
        <v>32150</v>
      </c>
      <c r="AC4881" s="108">
        <f t="shared" si="919"/>
        <v>610.85</v>
      </c>
      <c r="AD4881" s="107">
        <f t="shared" si="920"/>
        <v>2.2222222222222223E-2</v>
      </c>
      <c r="AE4881" s="106">
        <f t="shared" si="921"/>
        <v>13.574444444444445</v>
      </c>
      <c r="AF4881" s="105">
        <f t="shared" si="922"/>
        <v>54.297777777777803</v>
      </c>
      <c r="AG4881" s="105">
        <f t="shared" si="923"/>
        <v>588.70222222222219</v>
      </c>
    </row>
    <row r="4882" spans="1:33" s="88" customFormat="1" x14ac:dyDescent="0.35">
      <c r="A4882" s="21">
        <v>10141103</v>
      </c>
      <c r="B4882" s="115" t="s">
        <v>1665</v>
      </c>
      <c r="C4882" s="115" t="s">
        <v>710</v>
      </c>
      <c r="D4882" s="134" t="s">
        <v>2227</v>
      </c>
      <c r="E4882" s="114" t="str">
        <f t="shared" si="913"/>
        <v>TRANSFORMADOR MARCA:Tranformerdores de Mozambique  PTS 12</v>
      </c>
      <c r="F4882" s="115"/>
      <c r="G4882" s="21"/>
      <c r="H4882" s="21" t="s">
        <v>3471</v>
      </c>
      <c r="I4882" s="115"/>
      <c r="J4882" s="21"/>
      <c r="K4882" s="134" t="s">
        <v>5785</v>
      </c>
      <c r="L4882" s="134" t="s">
        <v>5784</v>
      </c>
      <c r="M4882" s="21">
        <v>100</v>
      </c>
      <c r="N4882" s="115">
        <v>33</v>
      </c>
      <c r="O4882" s="115">
        <v>0.4</v>
      </c>
      <c r="P4882" s="135" t="s">
        <v>516</v>
      </c>
      <c r="Q4882" s="21">
        <v>2014</v>
      </c>
      <c r="R4882" s="21" t="s">
        <v>2325</v>
      </c>
      <c r="S4882" s="21">
        <v>920869</v>
      </c>
      <c r="T4882" s="116">
        <v>763</v>
      </c>
      <c r="U4882" s="111">
        <v>45</v>
      </c>
      <c r="V4882" s="113">
        <f t="shared" si="914"/>
        <v>714.67666666666662</v>
      </c>
      <c r="W4882" s="113">
        <f t="shared" si="915"/>
        <v>48.32333333333338</v>
      </c>
      <c r="X4882" s="112">
        <f t="shared" si="916"/>
        <v>48323.333333333379</v>
      </c>
      <c r="Y4882" s="111"/>
      <c r="Z4882" s="110">
        <f t="shared" si="912"/>
        <v>42</v>
      </c>
      <c r="AA4882" s="109">
        <f t="shared" si="917"/>
        <v>38.15</v>
      </c>
      <c r="AB4882" s="109">
        <f t="shared" si="918"/>
        <v>38150</v>
      </c>
      <c r="AC4882" s="108">
        <f t="shared" si="919"/>
        <v>724.85</v>
      </c>
      <c r="AD4882" s="107">
        <f t="shared" si="920"/>
        <v>2.2222222222222223E-2</v>
      </c>
      <c r="AE4882" s="106">
        <f t="shared" si="921"/>
        <v>16.10777777777778</v>
      </c>
      <c r="AF4882" s="105">
        <f t="shared" si="922"/>
        <v>64.431111111111164</v>
      </c>
      <c r="AG4882" s="105">
        <f t="shared" si="923"/>
        <v>698.56888888888886</v>
      </c>
    </row>
    <row r="4883" spans="1:33" s="88" customFormat="1" x14ac:dyDescent="0.35">
      <c r="A4883" s="21">
        <v>10141103</v>
      </c>
      <c r="B4883" s="115" t="s">
        <v>1665</v>
      </c>
      <c r="C4883" s="115" t="s">
        <v>710</v>
      </c>
      <c r="D4883" s="134" t="s">
        <v>2813</v>
      </c>
      <c r="E4883" s="114" t="str">
        <f t="shared" si="913"/>
        <v>TRANSFORMADOR MARCA:Tranformerdores de Mozambique  PTS 13</v>
      </c>
      <c r="F4883" s="115"/>
      <c r="G4883" s="21"/>
      <c r="H4883" s="21" t="s">
        <v>3471</v>
      </c>
      <c r="I4883" s="115"/>
      <c r="J4883" s="21"/>
      <c r="K4883" s="134" t="s">
        <v>5783</v>
      </c>
      <c r="L4883" s="134" t="s">
        <v>5782</v>
      </c>
      <c r="M4883" s="21">
        <v>160</v>
      </c>
      <c r="N4883" s="115">
        <v>33</v>
      </c>
      <c r="O4883" s="115">
        <v>0.4</v>
      </c>
      <c r="P4883" s="135" t="s">
        <v>516</v>
      </c>
      <c r="Q4883" s="21">
        <v>2014</v>
      </c>
      <c r="R4883" s="21" t="s">
        <v>2325</v>
      </c>
      <c r="S4883" s="21">
        <v>961711</v>
      </c>
      <c r="T4883" s="116">
        <v>991</v>
      </c>
      <c r="U4883" s="111">
        <v>45</v>
      </c>
      <c r="V4883" s="113">
        <f t="shared" si="914"/>
        <v>928.23666666666668</v>
      </c>
      <c r="W4883" s="113">
        <f t="shared" si="915"/>
        <v>62.763333333333321</v>
      </c>
      <c r="X4883" s="112">
        <f t="shared" si="916"/>
        <v>62763.333333333321</v>
      </c>
      <c r="Y4883" s="111"/>
      <c r="Z4883" s="110">
        <f t="shared" si="912"/>
        <v>42</v>
      </c>
      <c r="AA4883" s="109">
        <f t="shared" si="917"/>
        <v>49.550000000000004</v>
      </c>
      <c r="AB4883" s="109">
        <f t="shared" si="918"/>
        <v>49550.000000000007</v>
      </c>
      <c r="AC4883" s="108">
        <f t="shared" si="919"/>
        <v>941.45</v>
      </c>
      <c r="AD4883" s="107">
        <f t="shared" si="920"/>
        <v>2.2222222222222223E-2</v>
      </c>
      <c r="AE4883" s="106">
        <f t="shared" si="921"/>
        <v>20.921111111111113</v>
      </c>
      <c r="AF4883" s="105">
        <f t="shared" si="922"/>
        <v>83.684444444444438</v>
      </c>
      <c r="AG4883" s="105">
        <f t="shared" si="923"/>
        <v>907.31555555555553</v>
      </c>
    </row>
    <row r="4884" spans="1:33" s="88" customFormat="1" x14ac:dyDescent="0.35">
      <c r="A4884" s="21">
        <v>10141103</v>
      </c>
      <c r="B4884" s="115" t="s">
        <v>1665</v>
      </c>
      <c r="C4884" s="115" t="s">
        <v>710</v>
      </c>
      <c r="D4884" s="134" t="s">
        <v>5781</v>
      </c>
      <c r="E4884" s="114" t="str">
        <f t="shared" si="913"/>
        <v>TRANSFORMADOR MARCA:Efacec   PTS 456</v>
      </c>
      <c r="F4884" s="115"/>
      <c r="G4884" s="21"/>
      <c r="H4884" s="21" t="s">
        <v>2223</v>
      </c>
      <c r="I4884" s="115"/>
      <c r="J4884" s="21"/>
      <c r="K4884" s="134" t="s">
        <v>5780</v>
      </c>
      <c r="L4884" s="134" t="s">
        <v>5779</v>
      </c>
      <c r="M4884" s="21">
        <v>630</v>
      </c>
      <c r="N4884" s="115">
        <v>33</v>
      </c>
      <c r="O4884" s="115">
        <v>0.4</v>
      </c>
      <c r="P4884" s="135" t="s">
        <v>516</v>
      </c>
      <c r="Q4884" s="21">
        <v>2014</v>
      </c>
      <c r="R4884" s="21" t="s">
        <v>1705</v>
      </c>
      <c r="S4884" s="21" t="s">
        <v>5778</v>
      </c>
      <c r="T4884" s="116">
        <v>1200</v>
      </c>
      <c r="U4884" s="111">
        <v>45</v>
      </c>
      <c r="V4884" s="113">
        <f t="shared" si="914"/>
        <v>1124</v>
      </c>
      <c r="W4884" s="113">
        <f t="shared" si="915"/>
        <v>76</v>
      </c>
      <c r="X4884" s="112">
        <f t="shared" si="916"/>
        <v>76000</v>
      </c>
      <c r="Y4884" s="111"/>
      <c r="Z4884" s="110">
        <f t="shared" si="912"/>
        <v>42</v>
      </c>
      <c r="AA4884" s="109">
        <f t="shared" si="917"/>
        <v>60</v>
      </c>
      <c r="AB4884" s="109">
        <f t="shared" si="918"/>
        <v>60000</v>
      </c>
      <c r="AC4884" s="108">
        <f t="shared" si="919"/>
        <v>1140</v>
      </c>
      <c r="AD4884" s="107">
        <f t="shared" si="920"/>
        <v>2.2222222222222223E-2</v>
      </c>
      <c r="AE4884" s="106">
        <f t="shared" si="921"/>
        <v>25.333333333333336</v>
      </c>
      <c r="AF4884" s="105">
        <f t="shared" si="922"/>
        <v>101.33333333333334</v>
      </c>
      <c r="AG4884" s="105">
        <f t="shared" si="923"/>
        <v>1098.6666666666667</v>
      </c>
    </row>
    <row r="4885" spans="1:33" s="88" customFormat="1" x14ac:dyDescent="0.35">
      <c r="A4885" s="21">
        <v>10141103</v>
      </c>
      <c r="B4885" s="115" t="s">
        <v>1665</v>
      </c>
      <c r="C4885" s="115" t="s">
        <v>710</v>
      </c>
      <c r="D4885" s="134" t="s">
        <v>5777</v>
      </c>
      <c r="E4885" s="114" t="str">
        <f t="shared" si="913"/>
        <v>TRANSFORMADOR MARCA:ABB  PTS 446</v>
      </c>
      <c r="F4885" s="115"/>
      <c r="G4885" s="21"/>
      <c r="H4885" s="21" t="s">
        <v>2223</v>
      </c>
      <c r="I4885" s="115"/>
      <c r="J4885" s="21"/>
      <c r="K4885" s="134" t="s">
        <v>5776</v>
      </c>
      <c r="L4885" s="134" t="s">
        <v>5775</v>
      </c>
      <c r="M4885" s="21">
        <v>160</v>
      </c>
      <c r="N4885" s="115">
        <v>33</v>
      </c>
      <c r="O4885" s="115">
        <v>0.4</v>
      </c>
      <c r="P4885" s="135" t="s">
        <v>516</v>
      </c>
      <c r="Q4885" s="21">
        <v>2014</v>
      </c>
      <c r="R4885" s="21" t="s">
        <v>15</v>
      </c>
      <c r="S4885" s="21"/>
      <c r="T4885" s="116">
        <v>991</v>
      </c>
      <c r="U4885" s="111">
        <v>45</v>
      </c>
      <c r="V4885" s="113">
        <f t="shared" si="914"/>
        <v>928.23666666666668</v>
      </c>
      <c r="W4885" s="113">
        <f t="shared" si="915"/>
        <v>62.763333333333321</v>
      </c>
      <c r="X4885" s="112">
        <f t="shared" si="916"/>
        <v>62763.333333333321</v>
      </c>
      <c r="Y4885" s="111"/>
      <c r="Z4885" s="110">
        <f t="shared" si="912"/>
        <v>42</v>
      </c>
      <c r="AA4885" s="109">
        <f t="shared" si="917"/>
        <v>49.550000000000004</v>
      </c>
      <c r="AB4885" s="109">
        <f t="shared" si="918"/>
        <v>49550.000000000007</v>
      </c>
      <c r="AC4885" s="108">
        <f t="shared" si="919"/>
        <v>941.45</v>
      </c>
      <c r="AD4885" s="107">
        <f t="shared" si="920"/>
        <v>2.2222222222222223E-2</v>
      </c>
      <c r="AE4885" s="106">
        <f t="shared" si="921"/>
        <v>20.921111111111113</v>
      </c>
      <c r="AF4885" s="105">
        <f t="shared" si="922"/>
        <v>83.684444444444438</v>
      </c>
      <c r="AG4885" s="105">
        <f t="shared" si="923"/>
        <v>907.31555555555553</v>
      </c>
    </row>
    <row r="4886" spans="1:33" s="88" customFormat="1" x14ac:dyDescent="0.35">
      <c r="A4886" s="21">
        <v>10141103</v>
      </c>
      <c r="B4886" s="115" t="s">
        <v>1665</v>
      </c>
      <c r="C4886" s="115" t="s">
        <v>710</v>
      </c>
      <c r="D4886" s="134" t="s">
        <v>654</v>
      </c>
      <c r="E4886" s="114" t="str">
        <f t="shared" si="913"/>
        <v>TRANSFORMADOR MARCA:Fuji Tusco Co.  PTS 31</v>
      </c>
      <c r="F4886" s="115"/>
      <c r="G4886" s="21"/>
      <c r="H4886" s="21" t="s">
        <v>2223</v>
      </c>
      <c r="I4886" s="115"/>
      <c r="J4886" s="21"/>
      <c r="K4886" s="134" t="s">
        <v>5774</v>
      </c>
      <c r="L4886" s="134" t="s">
        <v>5773</v>
      </c>
      <c r="M4886" s="21">
        <v>250</v>
      </c>
      <c r="N4886" s="115">
        <v>33</v>
      </c>
      <c r="O4886" s="115">
        <v>0.4</v>
      </c>
      <c r="P4886" s="135" t="s">
        <v>516</v>
      </c>
      <c r="Q4886" s="21">
        <v>2014</v>
      </c>
      <c r="R4886" s="21" t="s">
        <v>3228</v>
      </c>
      <c r="S4886" s="21">
        <v>571330</v>
      </c>
      <c r="T4886" s="116">
        <v>991</v>
      </c>
      <c r="U4886" s="111">
        <v>45</v>
      </c>
      <c r="V4886" s="113">
        <f t="shared" si="914"/>
        <v>928.23666666666668</v>
      </c>
      <c r="W4886" s="113">
        <f t="shared" si="915"/>
        <v>62.763333333333321</v>
      </c>
      <c r="X4886" s="112">
        <f t="shared" si="916"/>
        <v>62763.333333333321</v>
      </c>
      <c r="Y4886" s="111"/>
      <c r="Z4886" s="110">
        <f t="shared" si="912"/>
        <v>42</v>
      </c>
      <c r="AA4886" s="109">
        <f t="shared" si="917"/>
        <v>49.550000000000004</v>
      </c>
      <c r="AB4886" s="109">
        <f t="shared" si="918"/>
        <v>49550.000000000007</v>
      </c>
      <c r="AC4886" s="108">
        <f t="shared" si="919"/>
        <v>941.45</v>
      </c>
      <c r="AD4886" s="107">
        <f t="shared" si="920"/>
        <v>2.2222222222222223E-2</v>
      </c>
      <c r="AE4886" s="106">
        <f t="shared" si="921"/>
        <v>20.921111111111113</v>
      </c>
      <c r="AF4886" s="105">
        <f t="shared" si="922"/>
        <v>83.684444444444438</v>
      </c>
      <c r="AG4886" s="105">
        <f t="shared" si="923"/>
        <v>907.31555555555553</v>
      </c>
    </row>
    <row r="4887" spans="1:33" s="88" customFormat="1" x14ac:dyDescent="0.35">
      <c r="A4887" s="21">
        <v>10141103</v>
      </c>
      <c r="B4887" s="115" t="s">
        <v>1665</v>
      </c>
      <c r="C4887" s="115" t="s">
        <v>710</v>
      </c>
      <c r="D4887" s="115" t="s">
        <v>5772</v>
      </c>
      <c r="E4887" s="114" t="str">
        <f t="shared" si="913"/>
        <v>TRANSFORMADOR MARCA:Transfomadores de Mozambique  PT 388R</v>
      </c>
      <c r="F4887" s="115"/>
      <c r="G4887" s="21"/>
      <c r="H4887" s="21" t="s">
        <v>2197</v>
      </c>
      <c r="I4887" s="115"/>
      <c r="J4887" s="21"/>
      <c r="K4887" s="134" t="s">
        <v>5771</v>
      </c>
      <c r="L4887" s="134" t="s">
        <v>5770</v>
      </c>
      <c r="M4887" s="21">
        <v>200</v>
      </c>
      <c r="N4887" s="115">
        <v>33</v>
      </c>
      <c r="O4887" s="115">
        <v>0.4</v>
      </c>
      <c r="P4887" s="135" t="s">
        <v>516</v>
      </c>
      <c r="Q4887" s="21">
        <v>2014</v>
      </c>
      <c r="R4887" s="21" t="s">
        <v>4590</v>
      </c>
      <c r="S4887" s="21">
        <v>920486</v>
      </c>
      <c r="T4887" s="116">
        <v>991</v>
      </c>
      <c r="U4887" s="111">
        <v>45</v>
      </c>
      <c r="V4887" s="113">
        <f t="shared" si="914"/>
        <v>928.23666666666668</v>
      </c>
      <c r="W4887" s="113">
        <f t="shared" si="915"/>
        <v>62.763333333333321</v>
      </c>
      <c r="X4887" s="112">
        <f t="shared" si="916"/>
        <v>62763.333333333321</v>
      </c>
      <c r="Y4887" s="111"/>
      <c r="Z4887" s="110">
        <f t="shared" si="912"/>
        <v>42</v>
      </c>
      <c r="AA4887" s="109">
        <f t="shared" si="917"/>
        <v>49.550000000000004</v>
      </c>
      <c r="AB4887" s="109">
        <f t="shared" si="918"/>
        <v>49550.000000000007</v>
      </c>
      <c r="AC4887" s="108">
        <f t="shared" si="919"/>
        <v>941.45</v>
      </c>
      <c r="AD4887" s="107">
        <f t="shared" si="920"/>
        <v>2.2222222222222223E-2</v>
      </c>
      <c r="AE4887" s="106">
        <f t="shared" si="921"/>
        <v>20.921111111111113</v>
      </c>
      <c r="AF4887" s="105">
        <f t="shared" si="922"/>
        <v>83.684444444444438</v>
      </c>
      <c r="AG4887" s="105">
        <f t="shared" si="923"/>
        <v>907.31555555555553</v>
      </c>
    </row>
    <row r="4888" spans="1:33" s="88" customFormat="1" x14ac:dyDescent="0.35">
      <c r="A4888" s="21">
        <v>10141103</v>
      </c>
      <c r="B4888" s="115" t="s">
        <v>1665</v>
      </c>
      <c r="C4888" s="115" t="s">
        <v>710</v>
      </c>
      <c r="D4888" s="134" t="s">
        <v>5769</v>
      </c>
      <c r="E4888" s="114" t="str">
        <f t="shared" si="913"/>
        <v>TRANSFORMADOR MARCA:Transfomadores de Mozambique  PTS 18R</v>
      </c>
      <c r="F4888" s="115"/>
      <c r="G4888" s="21"/>
      <c r="H4888" s="21" t="s">
        <v>2197</v>
      </c>
      <c r="I4888" s="115"/>
      <c r="J4888" s="21"/>
      <c r="K4888" s="134" t="s">
        <v>5768</v>
      </c>
      <c r="L4888" s="134" t="s">
        <v>5767</v>
      </c>
      <c r="M4888" s="21">
        <v>500</v>
      </c>
      <c r="N4888" s="115">
        <v>33</v>
      </c>
      <c r="O4888" s="115">
        <v>0.4</v>
      </c>
      <c r="P4888" s="135" t="s">
        <v>516</v>
      </c>
      <c r="Q4888" s="21">
        <v>2014</v>
      </c>
      <c r="R4888" s="21" t="s">
        <v>4590</v>
      </c>
      <c r="S4888" s="21">
        <v>920832</v>
      </c>
      <c r="T4888" s="116">
        <v>1200</v>
      </c>
      <c r="U4888" s="111">
        <v>45</v>
      </c>
      <c r="V4888" s="113">
        <f t="shared" si="914"/>
        <v>1124</v>
      </c>
      <c r="W4888" s="113">
        <f t="shared" si="915"/>
        <v>76</v>
      </c>
      <c r="X4888" s="112">
        <f t="shared" si="916"/>
        <v>76000</v>
      </c>
      <c r="Y4888" s="111"/>
      <c r="Z4888" s="110">
        <f t="shared" si="912"/>
        <v>42</v>
      </c>
      <c r="AA4888" s="109">
        <f t="shared" si="917"/>
        <v>60</v>
      </c>
      <c r="AB4888" s="109">
        <f t="shared" si="918"/>
        <v>60000</v>
      </c>
      <c r="AC4888" s="108">
        <f t="shared" si="919"/>
        <v>1140</v>
      </c>
      <c r="AD4888" s="107">
        <f t="shared" si="920"/>
        <v>2.2222222222222223E-2</v>
      </c>
      <c r="AE4888" s="106">
        <f t="shared" si="921"/>
        <v>25.333333333333336</v>
      </c>
      <c r="AF4888" s="105">
        <f t="shared" si="922"/>
        <v>101.33333333333334</v>
      </c>
      <c r="AG4888" s="105">
        <f t="shared" si="923"/>
        <v>1098.6666666666667</v>
      </c>
    </row>
    <row r="4889" spans="1:33" s="88" customFormat="1" x14ac:dyDescent="0.35">
      <c r="A4889" s="21">
        <v>10141103</v>
      </c>
      <c r="B4889" s="115" t="s">
        <v>1665</v>
      </c>
      <c r="C4889" s="115" t="s">
        <v>710</v>
      </c>
      <c r="D4889" s="115" t="s">
        <v>5765</v>
      </c>
      <c r="E4889" s="114" t="str">
        <f t="shared" si="913"/>
        <v>TRANSFORMADOR MARCA:TM AGXX/PTS0002 AGXX/PTS0002</v>
      </c>
      <c r="F4889" s="115" t="s">
        <v>5766</v>
      </c>
      <c r="G4889" s="21" t="s">
        <v>5765</v>
      </c>
      <c r="H4889" s="21" t="s">
        <v>2180</v>
      </c>
      <c r="I4889" s="115" t="s">
        <v>2113</v>
      </c>
      <c r="J4889" s="21"/>
      <c r="K4889" s="176" t="s">
        <v>5764</v>
      </c>
      <c r="L4889" s="176" t="s">
        <v>5763</v>
      </c>
      <c r="M4889" s="61">
        <v>250</v>
      </c>
      <c r="N4889" s="191">
        <v>33</v>
      </c>
      <c r="O4889" s="176">
        <v>0.4</v>
      </c>
      <c r="P4889" s="176">
        <v>3</v>
      </c>
      <c r="Q4889" s="121">
        <v>2014</v>
      </c>
      <c r="R4889" s="121" t="s">
        <v>1769</v>
      </c>
      <c r="S4889" s="121">
        <v>920809</v>
      </c>
      <c r="T4889" s="116">
        <v>991</v>
      </c>
      <c r="U4889" s="111">
        <v>45</v>
      </c>
      <c r="V4889" s="113">
        <f t="shared" si="914"/>
        <v>928.23666666666668</v>
      </c>
      <c r="W4889" s="113">
        <f t="shared" si="915"/>
        <v>62.763333333333321</v>
      </c>
      <c r="X4889" s="112">
        <f t="shared" si="916"/>
        <v>62763.333333333321</v>
      </c>
      <c r="Y4889" s="111"/>
      <c r="Z4889" s="110">
        <f t="shared" si="912"/>
        <v>42</v>
      </c>
      <c r="AA4889" s="109">
        <f t="shared" si="917"/>
        <v>49.550000000000004</v>
      </c>
      <c r="AB4889" s="109">
        <f t="shared" si="918"/>
        <v>49550.000000000007</v>
      </c>
      <c r="AC4889" s="108">
        <f t="shared" si="919"/>
        <v>941.45</v>
      </c>
      <c r="AD4889" s="107">
        <f t="shared" si="920"/>
        <v>2.2222222222222223E-2</v>
      </c>
      <c r="AE4889" s="106">
        <f t="shared" si="921"/>
        <v>20.921111111111113</v>
      </c>
      <c r="AF4889" s="105">
        <f t="shared" si="922"/>
        <v>83.684444444444438</v>
      </c>
      <c r="AG4889" s="105">
        <f t="shared" si="923"/>
        <v>907.31555555555553</v>
      </c>
    </row>
    <row r="4890" spans="1:33" s="88" customFormat="1" x14ac:dyDescent="0.35">
      <c r="A4890" s="21">
        <v>10141103</v>
      </c>
      <c r="B4890" s="115" t="s">
        <v>1665</v>
      </c>
      <c r="C4890" s="115" t="s">
        <v>710</v>
      </c>
      <c r="D4890" s="115" t="s">
        <v>5761</v>
      </c>
      <c r="E4890" s="114" t="str">
        <f t="shared" si="913"/>
        <v>TRANSFORMADOR MARCA:TM AGXX/PTS0003 AGXX/PTS0003</v>
      </c>
      <c r="F4890" s="115" t="s">
        <v>5762</v>
      </c>
      <c r="G4890" s="21" t="s">
        <v>5761</v>
      </c>
      <c r="H4890" s="21" t="s">
        <v>2180</v>
      </c>
      <c r="I4890" s="115" t="s">
        <v>2113</v>
      </c>
      <c r="J4890" s="21"/>
      <c r="K4890" s="176" t="s">
        <v>5760</v>
      </c>
      <c r="L4890" s="176" t="s">
        <v>4586</v>
      </c>
      <c r="M4890" s="61">
        <v>250</v>
      </c>
      <c r="N4890" s="191">
        <v>33</v>
      </c>
      <c r="O4890" s="176">
        <v>0.4</v>
      </c>
      <c r="P4890" s="176">
        <v>3</v>
      </c>
      <c r="Q4890" s="121">
        <v>2014</v>
      </c>
      <c r="R4890" s="121" t="s">
        <v>1769</v>
      </c>
      <c r="S4890" s="121">
        <v>920807</v>
      </c>
      <c r="T4890" s="116">
        <v>991</v>
      </c>
      <c r="U4890" s="111">
        <v>45</v>
      </c>
      <c r="V4890" s="113">
        <f t="shared" si="914"/>
        <v>928.23666666666668</v>
      </c>
      <c r="W4890" s="113">
        <f t="shared" si="915"/>
        <v>62.763333333333321</v>
      </c>
      <c r="X4890" s="112">
        <f t="shared" si="916"/>
        <v>62763.333333333321</v>
      </c>
      <c r="Y4890" s="111"/>
      <c r="Z4890" s="110">
        <f t="shared" si="912"/>
        <v>42</v>
      </c>
      <c r="AA4890" s="109">
        <f t="shared" si="917"/>
        <v>49.550000000000004</v>
      </c>
      <c r="AB4890" s="109">
        <f t="shared" si="918"/>
        <v>49550.000000000007</v>
      </c>
      <c r="AC4890" s="108">
        <f t="shared" si="919"/>
        <v>941.45</v>
      </c>
      <c r="AD4890" s="107">
        <f t="shared" si="920"/>
        <v>2.2222222222222223E-2</v>
      </c>
      <c r="AE4890" s="106">
        <f t="shared" si="921"/>
        <v>20.921111111111113</v>
      </c>
      <c r="AF4890" s="105">
        <f t="shared" si="922"/>
        <v>83.684444444444438</v>
      </c>
      <c r="AG4890" s="105">
        <f t="shared" si="923"/>
        <v>907.31555555555553</v>
      </c>
    </row>
    <row r="4891" spans="1:33" s="88" customFormat="1" x14ac:dyDescent="0.35">
      <c r="A4891" s="21">
        <v>10141103</v>
      </c>
      <c r="B4891" s="115" t="s">
        <v>1665</v>
      </c>
      <c r="C4891" s="115" t="s">
        <v>710</v>
      </c>
      <c r="D4891" s="115" t="s">
        <v>5758</v>
      </c>
      <c r="E4891" s="114" t="str">
        <f t="shared" si="913"/>
        <v>TRANSFORMADOR MARCA:TM AGXX/PTS0329 AGXX/PTS0329</v>
      </c>
      <c r="F4891" s="115" t="s">
        <v>5759</v>
      </c>
      <c r="G4891" s="21" t="s">
        <v>5758</v>
      </c>
      <c r="H4891" s="21" t="s">
        <v>2180</v>
      </c>
      <c r="I4891" s="115" t="s">
        <v>2113</v>
      </c>
      <c r="J4891" s="21"/>
      <c r="K4891" s="176" t="s">
        <v>5757</v>
      </c>
      <c r="L4891" s="176" t="s">
        <v>5756</v>
      </c>
      <c r="M4891" s="61">
        <v>160</v>
      </c>
      <c r="N4891" s="191">
        <v>33</v>
      </c>
      <c r="O4891" s="176">
        <v>0.4</v>
      </c>
      <c r="P4891" s="176">
        <v>3</v>
      </c>
      <c r="Q4891" s="121">
        <v>2014</v>
      </c>
      <c r="R4891" s="121" t="s">
        <v>1769</v>
      </c>
      <c r="S4891" s="121">
        <v>920873</v>
      </c>
      <c r="T4891" s="116">
        <v>991</v>
      </c>
      <c r="U4891" s="111">
        <v>45</v>
      </c>
      <c r="V4891" s="113">
        <f t="shared" si="914"/>
        <v>928.23666666666668</v>
      </c>
      <c r="W4891" s="113">
        <f t="shared" si="915"/>
        <v>62.763333333333321</v>
      </c>
      <c r="X4891" s="112">
        <f t="shared" si="916"/>
        <v>62763.333333333321</v>
      </c>
      <c r="Y4891" s="111"/>
      <c r="Z4891" s="110">
        <f t="shared" si="912"/>
        <v>42</v>
      </c>
      <c r="AA4891" s="109">
        <f t="shared" si="917"/>
        <v>49.550000000000004</v>
      </c>
      <c r="AB4891" s="109">
        <f t="shared" si="918"/>
        <v>49550.000000000007</v>
      </c>
      <c r="AC4891" s="108">
        <f t="shared" si="919"/>
        <v>941.45</v>
      </c>
      <c r="AD4891" s="107">
        <f t="shared" si="920"/>
        <v>2.2222222222222223E-2</v>
      </c>
      <c r="AE4891" s="106">
        <f t="shared" si="921"/>
        <v>20.921111111111113</v>
      </c>
      <c r="AF4891" s="105">
        <f t="shared" si="922"/>
        <v>83.684444444444438</v>
      </c>
      <c r="AG4891" s="105">
        <f t="shared" si="923"/>
        <v>907.31555555555553</v>
      </c>
    </row>
    <row r="4892" spans="1:33" s="88" customFormat="1" x14ac:dyDescent="0.35">
      <c r="A4892" s="21">
        <v>10141103</v>
      </c>
      <c r="B4892" s="115" t="s">
        <v>1665</v>
      </c>
      <c r="C4892" s="115" t="s">
        <v>710</v>
      </c>
      <c r="D4892" s="115" t="s">
        <v>5754</v>
      </c>
      <c r="E4892" s="114" t="str">
        <f t="shared" si="913"/>
        <v>TRANSFORMADOR MARCA:TM AGXX/PTS0277 AGXX/PTS0277</v>
      </c>
      <c r="F4892" s="115" t="s">
        <v>5755</v>
      </c>
      <c r="G4892" s="21" t="s">
        <v>5754</v>
      </c>
      <c r="H4892" s="21" t="s">
        <v>2180</v>
      </c>
      <c r="I4892" s="115" t="s">
        <v>2113</v>
      </c>
      <c r="J4892" s="124"/>
      <c r="K4892" s="176" t="s">
        <v>5753</v>
      </c>
      <c r="L4892" s="176" t="s">
        <v>5752</v>
      </c>
      <c r="M4892" s="61">
        <v>160</v>
      </c>
      <c r="N4892" s="191">
        <v>33</v>
      </c>
      <c r="O4892" s="176">
        <v>0.4</v>
      </c>
      <c r="P4892" s="176">
        <v>3</v>
      </c>
      <c r="Q4892" s="121">
        <v>2014</v>
      </c>
      <c r="R4892" s="121" t="s">
        <v>1769</v>
      </c>
      <c r="S4892" s="121">
        <v>920890</v>
      </c>
      <c r="T4892" s="116">
        <v>991</v>
      </c>
      <c r="U4892" s="111">
        <v>45</v>
      </c>
      <c r="V4892" s="113">
        <f t="shared" si="914"/>
        <v>928.23666666666668</v>
      </c>
      <c r="W4892" s="113">
        <f t="shared" si="915"/>
        <v>62.763333333333321</v>
      </c>
      <c r="X4892" s="112">
        <f t="shared" si="916"/>
        <v>62763.333333333321</v>
      </c>
      <c r="Y4892" s="111"/>
      <c r="Z4892" s="110">
        <f t="shared" si="912"/>
        <v>42</v>
      </c>
      <c r="AA4892" s="109">
        <f t="shared" si="917"/>
        <v>49.550000000000004</v>
      </c>
      <c r="AB4892" s="109">
        <f t="shared" si="918"/>
        <v>49550.000000000007</v>
      </c>
      <c r="AC4892" s="108">
        <f t="shared" si="919"/>
        <v>941.45</v>
      </c>
      <c r="AD4892" s="107">
        <f t="shared" si="920"/>
        <v>2.2222222222222223E-2</v>
      </c>
      <c r="AE4892" s="106">
        <f t="shared" si="921"/>
        <v>20.921111111111113</v>
      </c>
      <c r="AF4892" s="105">
        <f t="shared" si="922"/>
        <v>83.684444444444438</v>
      </c>
      <c r="AG4892" s="105">
        <f t="shared" si="923"/>
        <v>907.31555555555553</v>
      </c>
    </row>
    <row r="4893" spans="1:33" s="88" customFormat="1" x14ac:dyDescent="0.35">
      <c r="A4893" s="21">
        <v>10141103</v>
      </c>
      <c r="B4893" s="115" t="s">
        <v>1665</v>
      </c>
      <c r="C4893" s="115" t="s">
        <v>710</v>
      </c>
      <c r="D4893" s="115" t="s">
        <v>5750</v>
      </c>
      <c r="E4893" s="114" t="str">
        <f t="shared" si="913"/>
        <v>TRANSFORMADOR MARCA:POWERTECH AGXX/PTS0269 AGXX/PTS0269</v>
      </c>
      <c r="F4893" s="115" t="s">
        <v>5751</v>
      </c>
      <c r="G4893" s="21" t="s">
        <v>5750</v>
      </c>
      <c r="H4893" s="21" t="s">
        <v>2180</v>
      </c>
      <c r="I4893" s="115" t="s">
        <v>2113</v>
      </c>
      <c r="J4893" s="21"/>
      <c r="K4893" s="176" t="s">
        <v>5749</v>
      </c>
      <c r="L4893" s="176" t="s">
        <v>5748</v>
      </c>
      <c r="M4893" s="61">
        <v>50</v>
      </c>
      <c r="N4893" s="191">
        <v>33</v>
      </c>
      <c r="O4893" s="176">
        <v>0.4</v>
      </c>
      <c r="P4893" s="176">
        <v>3</v>
      </c>
      <c r="Q4893" s="121">
        <v>2014</v>
      </c>
      <c r="R4893" s="121" t="s">
        <v>295</v>
      </c>
      <c r="S4893" s="121" t="s">
        <v>5747</v>
      </c>
      <c r="T4893" s="116">
        <v>643</v>
      </c>
      <c r="U4893" s="111">
        <v>45</v>
      </c>
      <c r="V4893" s="113">
        <f t="shared" si="914"/>
        <v>602.27666666666664</v>
      </c>
      <c r="W4893" s="113">
        <f t="shared" si="915"/>
        <v>40.723333333333358</v>
      </c>
      <c r="X4893" s="112">
        <f t="shared" si="916"/>
        <v>40723.333333333358</v>
      </c>
      <c r="Y4893" s="111"/>
      <c r="Z4893" s="110">
        <f t="shared" si="912"/>
        <v>42</v>
      </c>
      <c r="AA4893" s="109">
        <f t="shared" si="917"/>
        <v>32.15</v>
      </c>
      <c r="AB4893" s="109">
        <f t="shared" si="918"/>
        <v>32150</v>
      </c>
      <c r="AC4893" s="108">
        <f t="shared" si="919"/>
        <v>610.85</v>
      </c>
      <c r="AD4893" s="107">
        <f t="shared" si="920"/>
        <v>2.2222222222222223E-2</v>
      </c>
      <c r="AE4893" s="106">
        <f t="shared" si="921"/>
        <v>13.574444444444445</v>
      </c>
      <c r="AF4893" s="105">
        <f t="shared" si="922"/>
        <v>54.297777777777803</v>
      </c>
      <c r="AG4893" s="105">
        <f t="shared" si="923"/>
        <v>588.70222222222219</v>
      </c>
    </row>
    <row r="4894" spans="1:33" s="88" customFormat="1" x14ac:dyDescent="0.35">
      <c r="A4894" s="21">
        <v>10141103</v>
      </c>
      <c r="B4894" s="115" t="s">
        <v>1665</v>
      </c>
      <c r="C4894" s="115" t="s">
        <v>710</v>
      </c>
      <c r="D4894" s="115" t="s">
        <v>5745</v>
      </c>
      <c r="E4894" s="114" t="str">
        <f t="shared" si="913"/>
        <v>TRANSFORMADOR MARCA:TM AGXX/PTS0263 AGXX/PTS0263</v>
      </c>
      <c r="F4894" s="115" t="s">
        <v>5746</v>
      </c>
      <c r="G4894" s="21" t="s">
        <v>5745</v>
      </c>
      <c r="H4894" s="21" t="s">
        <v>2180</v>
      </c>
      <c r="I4894" s="115" t="s">
        <v>2113</v>
      </c>
      <c r="J4894" s="21"/>
      <c r="K4894" s="176" t="s">
        <v>5744</v>
      </c>
      <c r="L4894" s="176" t="s">
        <v>5743</v>
      </c>
      <c r="M4894" s="61">
        <v>200</v>
      </c>
      <c r="N4894" s="191">
        <v>33</v>
      </c>
      <c r="O4894" s="176">
        <v>0.4</v>
      </c>
      <c r="P4894" s="176">
        <v>3</v>
      </c>
      <c r="Q4894" s="121">
        <v>2014</v>
      </c>
      <c r="R4894" s="121" t="s">
        <v>1769</v>
      </c>
      <c r="S4894" s="121">
        <v>920802</v>
      </c>
      <c r="T4894" s="116">
        <v>991</v>
      </c>
      <c r="U4894" s="111">
        <v>45</v>
      </c>
      <c r="V4894" s="113">
        <f t="shared" si="914"/>
        <v>928.23666666666668</v>
      </c>
      <c r="W4894" s="113">
        <f t="shared" si="915"/>
        <v>62.763333333333321</v>
      </c>
      <c r="X4894" s="112">
        <f t="shared" si="916"/>
        <v>62763.333333333321</v>
      </c>
      <c r="Y4894" s="111"/>
      <c r="Z4894" s="110">
        <f t="shared" si="912"/>
        <v>42</v>
      </c>
      <c r="AA4894" s="109">
        <f t="shared" si="917"/>
        <v>49.550000000000004</v>
      </c>
      <c r="AB4894" s="109">
        <f t="shared" si="918"/>
        <v>49550.000000000007</v>
      </c>
      <c r="AC4894" s="108">
        <f t="shared" si="919"/>
        <v>941.45</v>
      </c>
      <c r="AD4894" s="107">
        <f t="shared" si="920"/>
        <v>2.2222222222222223E-2</v>
      </c>
      <c r="AE4894" s="106">
        <f t="shared" si="921"/>
        <v>20.921111111111113</v>
      </c>
      <c r="AF4894" s="105">
        <f t="shared" si="922"/>
        <v>83.684444444444438</v>
      </c>
      <c r="AG4894" s="105">
        <f t="shared" si="923"/>
        <v>907.31555555555553</v>
      </c>
    </row>
    <row r="4895" spans="1:33" s="88" customFormat="1" x14ac:dyDescent="0.35">
      <c r="A4895" s="21">
        <v>10141103</v>
      </c>
      <c r="B4895" s="115" t="s">
        <v>1665</v>
      </c>
      <c r="C4895" s="115" t="s">
        <v>710</v>
      </c>
      <c r="D4895" s="115" t="s">
        <v>5741</v>
      </c>
      <c r="E4895" s="114" t="str">
        <f t="shared" si="913"/>
        <v>TRANSFORMADOR MARCA:TM AGXX/PTS0267 AGXX/PTS0267</v>
      </c>
      <c r="F4895" s="115" t="s">
        <v>5742</v>
      </c>
      <c r="G4895" s="21" t="s">
        <v>5741</v>
      </c>
      <c r="H4895" s="21" t="s">
        <v>2180</v>
      </c>
      <c r="I4895" s="115" t="s">
        <v>2113</v>
      </c>
      <c r="J4895" s="21"/>
      <c r="K4895" s="176" t="s">
        <v>5740</v>
      </c>
      <c r="L4895" s="176" t="s">
        <v>5739</v>
      </c>
      <c r="M4895" s="61">
        <v>160</v>
      </c>
      <c r="N4895" s="191">
        <v>33</v>
      </c>
      <c r="O4895" s="176">
        <v>0.4</v>
      </c>
      <c r="P4895" s="176">
        <v>3</v>
      </c>
      <c r="Q4895" s="121">
        <v>2014</v>
      </c>
      <c r="R4895" s="121" t="s">
        <v>1769</v>
      </c>
      <c r="S4895" s="121">
        <v>961715</v>
      </c>
      <c r="T4895" s="116">
        <v>991</v>
      </c>
      <c r="U4895" s="111">
        <v>45</v>
      </c>
      <c r="V4895" s="113">
        <f t="shared" si="914"/>
        <v>928.23666666666668</v>
      </c>
      <c r="W4895" s="113">
        <f t="shared" si="915"/>
        <v>62.763333333333321</v>
      </c>
      <c r="X4895" s="112">
        <f t="shared" si="916"/>
        <v>62763.333333333321</v>
      </c>
      <c r="Y4895" s="111"/>
      <c r="Z4895" s="110">
        <f t="shared" si="912"/>
        <v>42</v>
      </c>
      <c r="AA4895" s="109">
        <f t="shared" si="917"/>
        <v>49.550000000000004</v>
      </c>
      <c r="AB4895" s="109">
        <f t="shared" si="918"/>
        <v>49550.000000000007</v>
      </c>
      <c r="AC4895" s="108">
        <f t="shared" si="919"/>
        <v>941.45</v>
      </c>
      <c r="AD4895" s="107">
        <f t="shared" si="920"/>
        <v>2.2222222222222223E-2</v>
      </c>
      <c r="AE4895" s="106">
        <f t="shared" si="921"/>
        <v>20.921111111111113</v>
      </c>
      <c r="AF4895" s="105">
        <f t="shared" si="922"/>
        <v>83.684444444444438</v>
      </c>
      <c r="AG4895" s="105">
        <f t="shared" si="923"/>
        <v>907.31555555555553</v>
      </c>
    </row>
    <row r="4896" spans="1:33" s="88" customFormat="1" x14ac:dyDescent="0.35">
      <c r="A4896" s="21">
        <v>10141103</v>
      </c>
      <c r="B4896" s="115" t="s">
        <v>1665</v>
      </c>
      <c r="C4896" s="115" t="s">
        <v>710</v>
      </c>
      <c r="D4896" s="115" t="s">
        <v>5737</v>
      </c>
      <c r="E4896" s="114" t="str">
        <f t="shared" si="913"/>
        <v>TRANSFORMADOR MARCA:TM AGXX/PTS0268 AGXX/PTS0268</v>
      </c>
      <c r="F4896" s="115" t="s">
        <v>5738</v>
      </c>
      <c r="G4896" s="21" t="s">
        <v>5737</v>
      </c>
      <c r="H4896" s="21" t="s">
        <v>2180</v>
      </c>
      <c r="I4896" s="115" t="s">
        <v>2113</v>
      </c>
      <c r="J4896" s="21"/>
      <c r="K4896" s="176" t="s">
        <v>5736</v>
      </c>
      <c r="L4896" s="176" t="s">
        <v>5735</v>
      </c>
      <c r="M4896" s="61">
        <v>160</v>
      </c>
      <c r="N4896" s="191">
        <v>33</v>
      </c>
      <c r="O4896" s="176">
        <v>0.4</v>
      </c>
      <c r="P4896" s="176">
        <v>3</v>
      </c>
      <c r="Q4896" s="121">
        <v>2014</v>
      </c>
      <c r="R4896" s="121" t="s">
        <v>1769</v>
      </c>
      <c r="S4896" s="121">
        <v>961713</v>
      </c>
      <c r="T4896" s="116">
        <v>991</v>
      </c>
      <c r="U4896" s="111">
        <v>45</v>
      </c>
      <c r="V4896" s="113">
        <f t="shared" si="914"/>
        <v>928.23666666666668</v>
      </c>
      <c r="W4896" s="113">
        <f t="shared" si="915"/>
        <v>62.763333333333321</v>
      </c>
      <c r="X4896" s="112">
        <f t="shared" si="916"/>
        <v>62763.333333333321</v>
      </c>
      <c r="Y4896" s="111"/>
      <c r="Z4896" s="110">
        <f t="shared" si="912"/>
        <v>42</v>
      </c>
      <c r="AA4896" s="109">
        <f t="shared" si="917"/>
        <v>49.550000000000004</v>
      </c>
      <c r="AB4896" s="109">
        <f t="shared" si="918"/>
        <v>49550.000000000007</v>
      </c>
      <c r="AC4896" s="108">
        <f t="shared" si="919"/>
        <v>941.45</v>
      </c>
      <c r="AD4896" s="107">
        <f t="shared" si="920"/>
        <v>2.2222222222222223E-2</v>
      </c>
      <c r="AE4896" s="106">
        <f t="shared" si="921"/>
        <v>20.921111111111113</v>
      </c>
      <c r="AF4896" s="105">
        <f t="shared" si="922"/>
        <v>83.684444444444438</v>
      </c>
      <c r="AG4896" s="105">
        <f t="shared" si="923"/>
        <v>907.31555555555553</v>
      </c>
    </row>
    <row r="4897" spans="1:33" s="88" customFormat="1" x14ac:dyDescent="0.35">
      <c r="A4897" s="21">
        <v>10141103</v>
      </c>
      <c r="B4897" s="115" t="s">
        <v>1665</v>
      </c>
      <c r="C4897" s="115" t="s">
        <v>710</v>
      </c>
      <c r="D4897" s="115" t="s">
        <v>5733</v>
      </c>
      <c r="E4897" s="114" t="str">
        <f t="shared" si="913"/>
        <v>TRANSFORMADOR MARCA:TM AGXX/PTS0024 AGXX/PTS0024</v>
      </c>
      <c r="F4897" s="115" t="s">
        <v>5734</v>
      </c>
      <c r="G4897" s="21" t="s">
        <v>5733</v>
      </c>
      <c r="H4897" s="21" t="s">
        <v>2180</v>
      </c>
      <c r="I4897" s="115" t="s">
        <v>2113</v>
      </c>
      <c r="J4897" s="21"/>
      <c r="K4897" s="176" t="s">
        <v>5732</v>
      </c>
      <c r="L4897" s="176" t="s">
        <v>5731</v>
      </c>
      <c r="M4897" s="61">
        <v>160</v>
      </c>
      <c r="N4897" s="191">
        <v>33</v>
      </c>
      <c r="O4897" s="176">
        <v>0.4</v>
      </c>
      <c r="P4897" s="176">
        <v>3</v>
      </c>
      <c r="Q4897" s="121">
        <v>2014</v>
      </c>
      <c r="R4897" s="121" t="s">
        <v>1769</v>
      </c>
      <c r="S4897" s="121">
        <v>961716</v>
      </c>
      <c r="T4897" s="116">
        <v>991</v>
      </c>
      <c r="U4897" s="111">
        <v>45</v>
      </c>
      <c r="V4897" s="113">
        <f t="shared" si="914"/>
        <v>928.23666666666668</v>
      </c>
      <c r="W4897" s="113">
        <f t="shared" si="915"/>
        <v>62.763333333333321</v>
      </c>
      <c r="X4897" s="112">
        <f t="shared" si="916"/>
        <v>62763.333333333321</v>
      </c>
      <c r="Y4897" s="111"/>
      <c r="Z4897" s="110">
        <f t="shared" si="912"/>
        <v>42</v>
      </c>
      <c r="AA4897" s="109">
        <f t="shared" si="917"/>
        <v>49.550000000000004</v>
      </c>
      <c r="AB4897" s="109">
        <f t="shared" si="918"/>
        <v>49550.000000000007</v>
      </c>
      <c r="AC4897" s="108">
        <f t="shared" si="919"/>
        <v>941.45</v>
      </c>
      <c r="AD4897" s="107">
        <f t="shared" si="920"/>
        <v>2.2222222222222223E-2</v>
      </c>
      <c r="AE4897" s="106">
        <f t="shared" si="921"/>
        <v>20.921111111111113</v>
      </c>
      <c r="AF4897" s="105">
        <f t="shared" si="922"/>
        <v>83.684444444444438</v>
      </c>
      <c r="AG4897" s="105">
        <f t="shared" si="923"/>
        <v>907.31555555555553</v>
      </c>
    </row>
    <row r="4898" spans="1:33" s="88" customFormat="1" x14ac:dyDescent="0.35">
      <c r="A4898" s="21">
        <v>10141103</v>
      </c>
      <c r="B4898" s="115" t="s">
        <v>1665</v>
      </c>
      <c r="C4898" s="115" t="s">
        <v>710</v>
      </c>
      <c r="D4898" s="115" t="s">
        <v>5729</v>
      </c>
      <c r="E4898" s="114" t="str">
        <f t="shared" si="913"/>
        <v>TRANSFORMADOR MARCA:ACTOM AGXX/PTS0355 AGXX/PTS0355</v>
      </c>
      <c r="F4898" s="115" t="s">
        <v>5730</v>
      </c>
      <c r="G4898" s="21" t="s">
        <v>5729</v>
      </c>
      <c r="H4898" s="21" t="s">
        <v>2180</v>
      </c>
      <c r="I4898" s="115" t="s">
        <v>2113</v>
      </c>
      <c r="J4898" s="21"/>
      <c r="K4898" s="176" t="s">
        <v>5728</v>
      </c>
      <c r="L4898" s="176" t="s">
        <v>5727</v>
      </c>
      <c r="M4898" s="61">
        <v>160</v>
      </c>
      <c r="N4898" s="191">
        <v>33</v>
      </c>
      <c r="O4898" s="176">
        <v>0.4</v>
      </c>
      <c r="P4898" s="176">
        <v>3</v>
      </c>
      <c r="Q4898" s="121">
        <v>2014</v>
      </c>
      <c r="R4898" s="121" t="s">
        <v>859</v>
      </c>
      <c r="S4898" s="121" t="s">
        <v>5726</v>
      </c>
      <c r="T4898" s="116">
        <v>991</v>
      </c>
      <c r="U4898" s="111">
        <v>45</v>
      </c>
      <c r="V4898" s="113">
        <f t="shared" si="914"/>
        <v>928.23666666666668</v>
      </c>
      <c r="W4898" s="113">
        <f t="shared" si="915"/>
        <v>62.763333333333321</v>
      </c>
      <c r="X4898" s="112">
        <f t="shared" si="916"/>
        <v>62763.333333333321</v>
      </c>
      <c r="Y4898" s="111"/>
      <c r="Z4898" s="110">
        <f t="shared" si="912"/>
        <v>42</v>
      </c>
      <c r="AA4898" s="109">
        <f t="shared" si="917"/>
        <v>49.550000000000004</v>
      </c>
      <c r="AB4898" s="109">
        <f t="shared" si="918"/>
        <v>49550.000000000007</v>
      </c>
      <c r="AC4898" s="108">
        <f t="shared" si="919"/>
        <v>941.45</v>
      </c>
      <c r="AD4898" s="107">
        <f t="shared" si="920"/>
        <v>2.2222222222222223E-2</v>
      </c>
      <c r="AE4898" s="106">
        <f t="shared" si="921"/>
        <v>20.921111111111113</v>
      </c>
      <c r="AF4898" s="105">
        <f t="shared" si="922"/>
        <v>83.684444444444438</v>
      </c>
      <c r="AG4898" s="105">
        <f t="shared" si="923"/>
        <v>907.31555555555553</v>
      </c>
    </row>
    <row r="4899" spans="1:33" s="88" customFormat="1" x14ac:dyDescent="0.35">
      <c r="A4899" s="21">
        <v>10141103</v>
      </c>
      <c r="B4899" s="115" t="s">
        <v>1665</v>
      </c>
      <c r="C4899" s="115" t="s">
        <v>710</v>
      </c>
      <c r="D4899" s="115" t="s">
        <v>5724</v>
      </c>
      <c r="E4899" s="114" t="str">
        <f t="shared" si="913"/>
        <v>TRANSFORMADOR MARCA:TM AGXX/PTS0026 AGXX/PTS0026</v>
      </c>
      <c r="F4899" s="262" t="s">
        <v>5725</v>
      </c>
      <c r="G4899" s="21" t="s">
        <v>5724</v>
      </c>
      <c r="H4899" s="21" t="s">
        <v>3445</v>
      </c>
      <c r="I4899" s="115" t="s">
        <v>2113</v>
      </c>
      <c r="J4899" s="21"/>
      <c r="K4899" s="214" t="s">
        <v>5723</v>
      </c>
      <c r="L4899" s="214" t="s">
        <v>5722</v>
      </c>
      <c r="M4899" s="187">
        <v>250</v>
      </c>
      <c r="N4899" s="191">
        <v>33</v>
      </c>
      <c r="O4899" s="176">
        <v>0.4</v>
      </c>
      <c r="P4899" s="176">
        <v>3</v>
      </c>
      <c r="Q4899" s="121">
        <v>2014</v>
      </c>
      <c r="R4899" s="21" t="s">
        <v>1769</v>
      </c>
      <c r="S4899" s="121">
        <v>920921</v>
      </c>
      <c r="T4899" s="116">
        <v>991</v>
      </c>
      <c r="U4899" s="111">
        <v>45</v>
      </c>
      <c r="V4899" s="113">
        <f t="shared" si="914"/>
        <v>928.23666666666668</v>
      </c>
      <c r="W4899" s="113">
        <f t="shared" si="915"/>
        <v>62.763333333333321</v>
      </c>
      <c r="X4899" s="112">
        <f t="shared" si="916"/>
        <v>62763.333333333321</v>
      </c>
      <c r="Y4899" s="111"/>
      <c r="Z4899" s="110">
        <f t="shared" si="912"/>
        <v>42</v>
      </c>
      <c r="AA4899" s="109">
        <f t="shared" si="917"/>
        <v>49.550000000000004</v>
      </c>
      <c r="AB4899" s="109">
        <f t="shared" si="918"/>
        <v>49550.000000000007</v>
      </c>
      <c r="AC4899" s="108">
        <f t="shared" si="919"/>
        <v>941.45</v>
      </c>
      <c r="AD4899" s="107">
        <f t="shared" si="920"/>
        <v>2.2222222222222223E-2</v>
      </c>
      <c r="AE4899" s="106">
        <f t="shared" si="921"/>
        <v>20.921111111111113</v>
      </c>
      <c r="AF4899" s="105">
        <f t="shared" si="922"/>
        <v>83.684444444444438</v>
      </c>
      <c r="AG4899" s="105">
        <f t="shared" si="923"/>
        <v>907.31555555555553</v>
      </c>
    </row>
    <row r="4900" spans="1:33" s="88" customFormat="1" x14ac:dyDescent="0.35">
      <c r="A4900" s="21">
        <v>10141103</v>
      </c>
      <c r="B4900" s="115" t="s">
        <v>1665</v>
      </c>
      <c r="C4900" s="115" t="s">
        <v>710</v>
      </c>
      <c r="D4900" s="115" t="s">
        <v>5720</v>
      </c>
      <c r="E4900" s="114" t="str">
        <f t="shared" si="913"/>
        <v>TRANSFORMADOR MARCA:TUSCO AGXX/PTS0276 AGXX/PTS0276</v>
      </c>
      <c r="F4900" s="262" t="s">
        <v>5721</v>
      </c>
      <c r="G4900" s="21" t="s">
        <v>5720</v>
      </c>
      <c r="H4900" s="21" t="s">
        <v>3445</v>
      </c>
      <c r="I4900" s="115" t="s">
        <v>2113</v>
      </c>
      <c r="J4900" s="21"/>
      <c r="K4900" s="214" t="s">
        <v>5719</v>
      </c>
      <c r="L4900" s="214" t="s">
        <v>5718</v>
      </c>
      <c r="M4900" s="187">
        <v>100</v>
      </c>
      <c r="N4900" s="191">
        <v>33</v>
      </c>
      <c r="O4900" s="176">
        <v>0.4</v>
      </c>
      <c r="P4900" s="176">
        <v>3</v>
      </c>
      <c r="Q4900" s="121">
        <v>2014</v>
      </c>
      <c r="R4900" s="121" t="s">
        <v>604</v>
      </c>
      <c r="S4900" s="121">
        <v>573170</v>
      </c>
      <c r="T4900" s="116">
        <v>763</v>
      </c>
      <c r="U4900" s="111">
        <v>45</v>
      </c>
      <c r="V4900" s="113">
        <f t="shared" si="914"/>
        <v>714.67666666666662</v>
      </c>
      <c r="W4900" s="113">
        <f t="shared" si="915"/>
        <v>48.32333333333338</v>
      </c>
      <c r="X4900" s="112">
        <f t="shared" si="916"/>
        <v>48323.333333333379</v>
      </c>
      <c r="Y4900" s="111"/>
      <c r="Z4900" s="110">
        <f t="shared" ref="Z4900:Z4963" si="924">(U4900-(2017-Q4900))</f>
        <v>42</v>
      </c>
      <c r="AA4900" s="109">
        <f t="shared" si="917"/>
        <v>38.15</v>
      </c>
      <c r="AB4900" s="109">
        <f t="shared" si="918"/>
        <v>38150</v>
      </c>
      <c r="AC4900" s="108">
        <f t="shared" si="919"/>
        <v>724.85</v>
      </c>
      <c r="AD4900" s="107">
        <f t="shared" si="920"/>
        <v>2.2222222222222223E-2</v>
      </c>
      <c r="AE4900" s="106">
        <f t="shared" si="921"/>
        <v>16.10777777777778</v>
      </c>
      <c r="AF4900" s="105">
        <f t="shared" si="922"/>
        <v>64.431111111111164</v>
      </c>
      <c r="AG4900" s="105">
        <f t="shared" si="923"/>
        <v>698.56888888888886</v>
      </c>
    </row>
    <row r="4901" spans="1:33" s="88" customFormat="1" x14ac:dyDescent="0.35">
      <c r="A4901" s="21">
        <v>10141103</v>
      </c>
      <c r="B4901" s="115" t="s">
        <v>1665</v>
      </c>
      <c r="C4901" s="115" t="s">
        <v>710</v>
      </c>
      <c r="D4901" s="115" t="s">
        <v>5716</v>
      </c>
      <c r="E4901" s="114" t="str">
        <f t="shared" si="913"/>
        <v>TRANSFORMADOR MARCA:TM AGXX/PTS0107 AGXX/PTS0107</v>
      </c>
      <c r="F4901" s="176" t="s">
        <v>5717</v>
      </c>
      <c r="G4901" s="21" t="s">
        <v>5716</v>
      </c>
      <c r="H4901" s="21" t="s">
        <v>2113</v>
      </c>
      <c r="I4901" s="115" t="s">
        <v>2113</v>
      </c>
      <c r="J4901" s="21"/>
      <c r="K4901" s="191" t="s">
        <v>5715</v>
      </c>
      <c r="L4901" s="191" t="s">
        <v>5714</v>
      </c>
      <c r="M4901" s="61">
        <v>200</v>
      </c>
      <c r="N4901" s="191">
        <v>11</v>
      </c>
      <c r="O4901" s="176">
        <v>0.4</v>
      </c>
      <c r="P4901" s="176">
        <v>3</v>
      </c>
      <c r="Q4901" s="61">
        <v>2014</v>
      </c>
      <c r="R4901" s="61" t="s">
        <v>1769</v>
      </c>
      <c r="S4901" s="121">
        <v>923102</v>
      </c>
      <c r="T4901" s="116">
        <v>572</v>
      </c>
      <c r="U4901" s="111">
        <v>45</v>
      </c>
      <c r="V4901" s="113">
        <f t="shared" si="914"/>
        <v>535.77333333333331</v>
      </c>
      <c r="W4901" s="113">
        <f t="shared" si="915"/>
        <v>36.226666666666688</v>
      </c>
      <c r="X4901" s="112">
        <f t="shared" si="916"/>
        <v>36226.666666666686</v>
      </c>
      <c r="Y4901" s="111"/>
      <c r="Z4901" s="110">
        <f t="shared" si="924"/>
        <v>42</v>
      </c>
      <c r="AA4901" s="109">
        <f t="shared" si="917"/>
        <v>28.6</v>
      </c>
      <c r="AB4901" s="109">
        <f t="shared" si="918"/>
        <v>28600</v>
      </c>
      <c r="AC4901" s="108">
        <f t="shared" si="919"/>
        <v>543.4</v>
      </c>
      <c r="AD4901" s="107">
        <f t="shared" si="920"/>
        <v>2.2222222222222223E-2</v>
      </c>
      <c r="AE4901" s="106">
        <f t="shared" si="921"/>
        <v>12.075555555555555</v>
      </c>
      <c r="AF4901" s="105">
        <f t="shared" si="922"/>
        <v>48.302222222222241</v>
      </c>
      <c r="AG4901" s="105">
        <f t="shared" si="923"/>
        <v>523.69777777777779</v>
      </c>
    </row>
    <row r="4902" spans="1:33" s="88" customFormat="1" x14ac:dyDescent="0.35">
      <c r="A4902" s="21">
        <v>10141103</v>
      </c>
      <c r="B4902" s="115" t="s">
        <v>1665</v>
      </c>
      <c r="C4902" s="115" t="s">
        <v>710</v>
      </c>
      <c r="D4902" s="115" t="s">
        <v>5712</v>
      </c>
      <c r="E4902" s="114" t="str">
        <f t="shared" si="913"/>
        <v>TRANSFORMADOR MARCA:TM AGXX/PTS0117 AGXX/PTS0117</v>
      </c>
      <c r="F4902" s="176" t="s">
        <v>5713</v>
      </c>
      <c r="G4902" s="21" t="s">
        <v>5712</v>
      </c>
      <c r="H4902" s="21" t="s">
        <v>2113</v>
      </c>
      <c r="I4902" s="115" t="s">
        <v>2113</v>
      </c>
      <c r="J4902" s="21"/>
      <c r="K4902" s="191" t="s">
        <v>5711</v>
      </c>
      <c r="L4902" s="191" t="s">
        <v>5710</v>
      </c>
      <c r="M4902" s="61">
        <v>200</v>
      </c>
      <c r="N4902" s="191">
        <v>11</v>
      </c>
      <c r="O4902" s="176">
        <v>0.4</v>
      </c>
      <c r="P4902" s="176">
        <v>3</v>
      </c>
      <c r="Q4902" s="61">
        <v>2014</v>
      </c>
      <c r="R4902" s="61" t="s">
        <v>1769</v>
      </c>
      <c r="S4902" s="61">
        <v>923104</v>
      </c>
      <c r="T4902" s="116">
        <v>572</v>
      </c>
      <c r="U4902" s="111">
        <v>45</v>
      </c>
      <c r="V4902" s="113">
        <f t="shared" si="914"/>
        <v>535.77333333333331</v>
      </c>
      <c r="W4902" s="113">
        <f t="shared" si="915"/>
        <v>36.226666666666688</v>
      </c>
      <c r="X4902" s="112">
        <f t="shared" si="916"/>
        <v>36226.666666666686</v>
      </c>
      <c r="Y4902" s="111"/>
      <c r="Z4902" s="110">
        <f t="shared" si="924"/>
        <v>42</v>
      </c>
      <c r="AA4902" s="109">
        <f t="shared" si="917"/>
        <v>28.6</v>
      </c>
      <c r="AB4902" s="109">
        <f t="shared" si="918"/>
        <v>28600</v>
      </c>
      <c r="AC4902" s="108">
        <f t="shared" si="919"/>
        <v>543.4</v>
      </c>
      <c r="AD4902" s="107">
        <f t="shared" si="920"/>
        <v>2.2222222222222223E-2</v>
      </c>
      <c r="AE4902" s="106">
        <f t="shared" si="921"/>
        <v>12.075555555555555</v>
      </c>
      <c r="AF4902" s="105">
        <f t="shared" si="922"/>
        <v>48.302222222222241</v>
      </c>
      <c r="AG4902" s="105">
        <f t="shared" si="923"/>
        <v>523.69777777777779</v>
      </c>
    </row>
    <row r="4903" spans="1:33" s="88" customFormat="1" x14ac:dyDescent="0.35">
      <c r="A4903" s="21">
        <v>10141103</v>
      </c>
      <c r="B4903" s="115" t="s">
        <v>1665</v>
      </c>
      <c r="C4903" s="115" t="s">
        <v>710</v>
      </c>
      <c r="D4903" s="115" t="s">
        <v>5708</v>
      </c>
      <c r="E4903" s="114" t="str">
        <f t="shared" si="913"/>
        <v>TRANSFORMADOR MARCA:TM AGCDG/PTS0123 AGCDG/PTS0123</v>
      </c>
      <c r="F4903" s="115" t="s">
        <v>5709</v>
      </c>
      <c r="G4903" s="21" t="s">
        <v>5708</v>
      </c>
      <c r="H4903" s="21" t="s">
        <v>5707</v>
      </c>
      <c r="I4903" s="115" t="s">
        <v>2113</v>
      </c>
      <c r="J4903" s="21"/>
      <c r="K4903" s="191" t="s">
        <v>5706</v>
      </c>
      <c r="L4903" s="191" t="s">
        <v>5705</v>
      </c>
      <c r="M4903" s="61">
        <v>160</v>
      </c>
      <c r="N4903" s="191">
        <v>33</v>
      </c>
      <c r="O4903" s="176">
        <v>0.4</v>
      </c>
      <c r="P4903" s="176">
        <v>3</v>
      </c>
      <c r="Q4903" s="61">
        <v>2014</v>
      </c>
      <c r="R4903" s="61" t="s">
        <v>1769</v>
      </c>
      <c r="S4903" s="121">
        <v>920796</v>
      </c>
      <c r="T4903" s="116">
        <v>991</v>
      </c>
      <c r="U4903" s="111">
        <v>45</v>
      </c>
      <c r="V4903" s="113">
        <f t="shared" si="914"/>
        <v>928.23666666666668</v>
      </c>
      <c r="W4903" s="113">
        <f t="shared" si="915"/>
        <v>62.763333333333321</v>
      </c>
      <c r="X4903" s="112">
        <f t="shared" si="916"/>
        <v>62763.333333333321</v>
      </c>
      <c r="Y4903" s="111"/>
      <c r="Z4903" s="110">
        <f t="shared" si="924"/>
        <v>42</v>
      </c>
      <c r="AA4903" s="109">
        <f t="shared" si="917"/>
        <v>49.550000000000004</v>
      </c>
      <c r="AB4903" s="109">
        <f t="shared" si="918"/>
        <v>49550.000000000007</v>
      </c>
      <c r="AC4903" s="108">
        <f t="shared" si="919"/>
        <v>941.45</v>
      </c>
      <c r="AD4903" s="107">
        <f t="shared" si="920"/>
        <v>2.2222222222222223E-2</v>
      </c>
      <c r="AE4903" s="106">
        <f t="shared" si="921"/>
        <v>20.921111111111113</v>
      </c>
      <c r="AF4903" s="105">
        <f t="shared" si="922"/>
        <v>83.684444444444438</v>
      </c>
      <c r="AG4903" s="105">
        <f t="shared" si="923"/>
        <v>907.31555555555553</v>
      </c>
    </row>
    <row r="4904" spans="1:33" s="88" customFormat="1" x14ac:dyDescent="0.35">
      <c r="A4904" s="21">
        <v>10141103</v>
      </c>
      <c r="B4904" s="115" t="s">
        <v>1665</v>
      </c>
      <c r="C4904" s="115" t="s">
        <v>710</v>
      </c>
      <c r="D4904" s="115" t="s">
        <v>5703</v>
      </c>
      <c r="E4904" s="114" t="str">
        <f t="shared" si="913"/>
        <v>TRANSFORMADOR MARCA:TM AGCDG/PTS0129 AGCDG/PTS0129</v>
      </c>
      <c r="F4904" s="176" t="s">
        <v>5704</v>
      </c>
      <c r="G4904" s="21" t="s">
        <v>5703</v>
      </c>
      <c r="H4904" s="21" t="s">
        <v>2152</v>
      </c>
      <c r="I4904" s="115" t="s">
        <v>2113</v>
      </c>
      <c r="J4904" s="21"/>
      <c r="K4904" s="191" t="s">
        <v>5702</v>
      </c>
      <c r="L4904" s="191" t="s">
        <v>5701</v>
      </c>
      <c r="M4904" s="61">
        <v>50</v>
      </c>
      <c r="N4904" s="191">
        <v>33</v>
      </c>
      <c r="O4904" s="176">
        <v>0.4</v>
      </c>
      <c r="P4904" s="176">
        <v>3</v>
      </c>
      <c r="Q4904" s="121">
        <v>2014</v>
      </c>
      <c r="R4904" s="61" t="s">
        <v>1769</v>
      </c>
      <c r="S4904" s="121">
        <v>920854</v>
      </c>
      <c r="T4904" s="116">
        <v>643</v>
      </c>
      <c r="U4904" s="111">
        <v>45</v>
      </c>
      <c r="V4904" s="113">
        <f t="shared" si="914"/>
        <v>602.27666666666664</v>
      </c>
      <c r="W4904" s="113">
        <f t="shared" si="915"/>
        <v>40.723333333333358</v>
      </c>
      <c r="X4904" s="112">
        <f t="shared" si="916"/>
        <v>40723.333333333358</v>
      </c>
      <c r="Y4904" s="111"/>
      <c r="Z4904" s="110">
        <f t="shared" si="924"/>
        <v>42</v>
      </c>
      <c r="AA4904" s="109">
        <f t="shared" si="917"/>
        <v>32.15</v>
      </c>
      <c r="AB4904" s="109">
        <f t="shared" si="918"/>
        <v>32150</v>
      </c>
      <c r="AC4904" s="108">
        <f t="shared" si="919"/>
        <v>610.85</v>
      </c>
      <c r="AD4904" s="107">
        <f t="shared" si="920"/>
        <v>2.2222222222222223E-2</v>
      </c>
      <c r="AE4904" s="106">
        <f t="shared" si="921"/>
        <v>13.574444444444445</v>
      </c>
      <c r="AF4904" s="105">
        <f t="shared" si="922"/>
        <v>54.297777777777803</v>
      </c>
      <c r="AG4904" s="105">
        <f t="shared" si="923"/>
        <v>588.70222222222219</v>
      </c>
    </row>
    <row r="4905" spans="1:33" s="88" customFormat="1" x14ac:dyDescent="0.35">
      <c r="A4905" s="21">
        <v>10141103</v>
      </c>
      <c r="B4905" s="115" t="s">
        <v>1665</v>
      </c>
      <c r="C4905" s="115" t="s">
        <v>710</v>
      </c>
      <c r="D4905" s="115" t="s">
        <v>5699</v>
      </c>
      <c r="E4905" s="114" t="str">
        <f t="shared" si="913"/>
        <v>TRANSFORMADOR MARCA:TM AGCDG/PTS0133 AGCDG/PTS0133</v>
      </c>
      <c r="F4905" s="176" t="s">
        <v>5700</v>
      </c>
      <c r="G4905" s="21" t="s">
        <v>5699</v>
      </c>
      <c r="H4905" s="21" t="s">
        <v>2152</v>
      </c>
      <c r="I4905" s="115" t="s">
        <v>2113</v>
      </c>
      <c r="J4905" s="21"/>
      <c r="K4905" s="191" t="s">
        <v>5698</v>
      </c>
      <c r="L4905" s="191" t="s">
        <v>5697</v>
      </c>
      <c r="M4905" s="61">
        <v>50</v>
      </c>
      <c r="N4905" s="191">
        <v>33</v>
      </c>
      <c r="O4905" s="176">
        <v>0.4</v>
      </c>
      <c r="P4905" s="176">
        <v>3</v>
      </c>
      <c r="Q4905" s="121">
        <v>2014</v>
      </c>
      <c r="R4905" s="61" t="s">
        <v>1769</v>
      </c>
      <c r="S4905" s="121">
        <v>920855</v>
      </c>
      <c r="T4905" s="116">
        <v>643</v>
      </c>
      <c r="U4905" s="111">
        <v>45</v>
      </c>
      <c r="V4905" s="113">
        <f t="shared" si="914"/>
        <v>602.27666666666664</v>
      </c>
      <c r="W4905" s="113">
        <f t="shared" si="915"/>
        <v>40.723333333333358</v>
      </c>
      <c r="X4905" s="112">
        <f t="shared" si="916"/>
        <v>40723.333333333358</v>
      </c>
      <c r="Y4905" s="111"/>
      <c r="Z4905" s="110">
        <f t="shared" si="924"/>
        <v>42</v>
      </c>
      <c r="AA4905" s="109">
        <f t="shared" si="917"/>
        <v>32.15</v>
      </c>
      <c r="AB4905" s="109">
        <f t="shared" si="918"/>
        <v>32150</v>
      </c>
      <c r="AC4905" s="108">
        <f t="shared" si="919"/>
        <v>610.85</v>
      </c>
      <c r="AD4905" s="107">
        <f t="shared" si="920"/>
        <v>2.2222222222222223E-2</v>
      </c>
      <c r="AE4905" s="106">
        <f t="shared" si="921"/>
        <v>13.574444444444445</v>
      </c>
      <c r="AF4905" s="105">
        <f t="shared" si="922"/>
        <v>54.297777777777803</v>
      </c>
      <c r="AG4905" s="105">
        <f t="shared" si="923"/>
        <v>588.70222222222219</v>
      </c>
    </row>
    <row r="4906" spans="1:33" s="88" customFormat="1" x14ac:dyDescent="0.35">
      <c r="A4906" s="21">
        <v>10141103</v>
      </c>
      <c r="B4906" s="115" t="s">
        <v>1665</v>
      </c>
      <c r="C4906" s="115" t="s">
        <v>710</v>
      </c>
      <c r="D4906" s="115" t="s">
        <v>5695</v>
      </c>
      <c r="E4906" s="114" t="str">
        <f t="shared" si="913"/>
        <v>TRANSFORMADOR MARCA:POWERTECH AGCDG/PTS0137 AGCDG/PTS0137</v>
      </c>
      <c r="F4906" s="176" t="s">
        <v>5696</v>
      </c>
      <c r="G4906" s="21" t="s">
        <v>5695</v>
      </c>
      <c r="H4906" s="21" t="s">
        <v>2152</v>
      </c>
      <c r="I4906" s="115" t="s">
        <v>2113</v>
      </c>
      <c r="J4906" s="21"/>
      <c r="K4906" s="191" t="s">
        <v>5694</v>
      </c>
      <c r="L4906" s="191" t="s">
        <v>5693</v>
      </c>
      <c r="M4906" s="61">
        <v>50</v>
      </c>
      <c r="N4906" s="191">
        <v>33</v>
      </c>
      <c r="O4906" s="176">
        <v>0.4</v>
      </c>
      <c r="P4906" s="176">
        <v>3</v>
      </c>
      <c r="Q4906" s="121">
        <v>2014</v>
      </c>
      <c r="R4906" s="61" t="s">
        <v>295</v>
      </c>
      <c r="S4906" s="121" t="s">
        <v>5692</v>
      </c>
      <c r="T4906" s="116">
        <v>643</v>
      </c>
      <c r="U4906" s="111">
        <v>45</v>
      </c>
      <c r="V4906" s="113">
        <f t="shared" si="914"/>
        <v>602.27666666666664</v>
      </c>
      <c r="W4906" s="113">
        <f t="shared" si="915"/>
        <v>40.723333333333358</v>
      </c>
      <c r="X4906" s="112">
        <f t="shared" si="916"/>
        <v>40723.333333333358</v>
      </c>
      <c r="Y4906" s="111"/>
      <c r="Z4906" s="110">
        <f t="shared" si="924"/>
        <v>42</v>
      </c>
      <c r="AA4906" s="109">
        <f t="shared" si="917"/>
        <v>32.15</v>
      </c>
      <c r="AB4906" s="109">
        <f t="shared" si="918"/>
        <v>32150</v>
      </c>
      <c r="AC4906" s="108">
        <f t="shared" si="919"/>
        <v>610.85</v>
      </c>
      <c r="AD4906" s="107">
        <f t="shared" si="920"/>
        <v>2.2222222222222223E-2</v>
      </c>
      <c r="AE4906" s="106">
        <f t="shared" si="921"/>
        <v>13.574444444444445</v>
      </c>
      <c r="AF4906" s="105">
        <f t="shared" si="922"/>
        <v>54.297777777777803</v>
      </c>
      <c r="AG4906" s="105">
        <f t="shared" si="923"/>
        <v>588.70222222222219</v>
      </c>
    </row>
    <row r="4907" spans="1:33" s="88" customFormat="1" x14ac:dyDescent="0.35">
      <c r="A4907" s="21">
        <v>10141103</v>
      </c>
      <c r="B4907" s="115" t="s">
        <v>1665</v>
      </c>
      <c r="C4907" s="115" t="s">
        <v>710</v>
      </c>
      <c r="D4907" s="115" t="s">
        <v>5690</v>
      </c>
      <c r="E4907" s="114" t="str">
        <f t="shared" si="913"/>
        <v>TRANSFORMADOR MARCA:POWERTECH AGXX/PTS0283 AGXX/PTS0283</v>
      </c>
      <c r="F4907" s="176" t="s">
        <v>5691</v>
      </c>
      <c r="G4907" s="21" t="s">
        <v>5690</v>
      </c>
      <c r="H4907" s="21" t="s">
        <v>2113</v>
      </c>
      <c r="I4907" s="115" t="s">
        <v>2113</v>
      </c>
      <c r="J4907" s="21"/>
      <c r="K4907" s="191" t="s">
        <v>5689</v>
      </c>
      <c r="L4907" s="191" t="s">
        <v>5688</v>
      </c>
      <c r="M4907" s="121">
        <v>50</v>
      </c>
      <c r="N4907" s="191">
        <v>33</v>
      </c>
      <c r="O4907" s="176">
        <v>0.4</v>
      </c>
      <c r="P4907" s="176">
        <v>3</v>
      </c>
      <c r="Q4907" s="121">
        <v>2014</v>
      </c>
      <c r="R4907" s="121" t="s">
        <v>295</v>
      </c>
      <c r="S4907" s="121" t="s">
        <v>5687</v>
      </c>
      <c r="T4907" s="116">
        <v>643</v>
      </c>
      <c r="U4907" s="111">
        <v>45</v>
      </c>
      <c r="V4907" s="113">
        <f t="shared" si="914"/>
        <v>602.27666666666664</v>
      </c>
      <c r="W4907" s="113">
        <f t="shared" si="915"/>
        <v>40.723333333333358</v>
      </c>
      <c r="X4907" s="112">
        <f t="shared" si="916"/>
        <v>40723.333333333358</v>
      </c>
      <c r="Y4907" s="111"/>
      <c r="Z4907" s="110">
        <f t="shared" si="924"/>
        <v>42</v>
      </c>
      <c r="AA4907" s="109">
        <f t="shared" si="917"/>
        <v>32.15</v>
      </c>
      <c r="AB4907" s="109">
        <f t="shared" si="918"/>
        <v>32150</v>
      </c>
      <c r="AC4907" s="108">
        <f t="shared" si="919"/>
        <v>610.85</v>
      </c>
      <c r="AD4907" s="107">
        <f t="shared" si="920"/>
        <v>2.2222222222222223E-2</v>
      </c>
      <c r="AE4907" s="106">
        <f t="shared" si="921"/>
        <v>13.574444444444445</v>
      </c>
      <c r="AF4907" s="105">
        <f t="shared" si="922"/>
        <v>54.297777777777803</v>
      </c>
      <c r="AG4907" s="105">
        <f t="shared" si="923"/>
        <v>588.70222222222219</v>
      </c>
    </row>
    <row r="4908" spans="1:33" s="88" customFormat="1" x14ac:dyDescent="0.35">
      <c r="A4908" s="21">
        <v>10141103</v>
      </c>
      <c r="B4908" s="115" t="s">
        <v>1665</v>
      </c>
      <c r="C4908" s="115" t="s">
        <v>710</v>
      </c>
      <c r="D4908" s="115" t="s">
        <v>5685</v>
      </c>
      <c r="E4908" s="114" t="str">
        <f t="shared" si="913"/>
        <v>TRANSFORMADOR MARCA:TM AGXX/PTS0156 AGXX/PTS0156</v>
      </c>
      <c r="F4908" s="176" t="s">
        <v>5686</v>
      </c>
      <c r="G4908" s="21" t="s">
        <v>5685</v>
      </c>
      <c r="H4908" s="21" t="s">
        <v>2113</v>
      </c>
      <c r="I4908" s="115" t="s">
        <v>2113</v>
      </c>
      <c r="J4908" s="21"/>
      <c r="K4908" s="217" t="s">
        <v>5684</v>
      </c>
      <c r="L4908" s="217" t="s">
        <v>5683</v>
      </c>
      <c r="M4908" s="121">
        <v>200</v>
      </c>
      <c r="N4908" s="191">
        <v>33</v>
      </c>
      <c r="O4908" s="176">
        <v>0.4</v>
      </c>
      <c r="P4908" s="176">
        <v>3</v>
      </c>
      <c r="Q4908" s="121">
        <v>2014</v>
      </c>
      <c r="R4908" s="121" t="s">
        <v>1769</v>
      </c>
      <c r="S4908" s="121">
        <v>961778</v>
      </c>
      <c r="T4908" s="116">
        <v>991</v>
      </c>
      <c r="U4908" s="111">
        <v>45</v>
      </c>
      <c r="V4908" s="113">
        <f t="shared" si="914"/>
        <v>928.23666666666668</v>
      </c>
      <c r="W4908" s="113">
        <f t="shared" si="915"/>
        <v>62.763333333333321</v>
      </c>
      <c r="X4908" s="112">
        <f t="shared" si="916"/>
        <v>62763.333333333321</v>
      </c>
      <c r="Y4908" s="111"/>
      <c r="Z4908" s="110">
        <f t="shared" si="924"/>
        <v>42</v>
      </c>
      <c r="AA4908" s="109">
        <f t="shared" si="917"/>
        <v>49.550000000000004</v>
      </c>
      <c r="AB4908" s="109">
        <f t="shared" si="918"/>
        <v>49550.000000000007</v>
      </c>
      <c r="AC4908" s="108">
        <f t="shared" si="919"/>
        <v>941.45</v>
      </c>
      <c r="AD4908" s="107">
        <f t="shared" si="920"/>
        <v>2.2222222222222223E-2</v>
      </c>
      <c r="AE4908" s="106">
        <f t="shared" si="921"/>
        <v>20.921111111111113</v>
      </c>
      <c r="AF4908" s="105">
        <f t="shared" si="922"/>
        <v>83.684444444444438</v>
      </c>
      <c r="AG4908" s="105">
        <f t="shared" si="923"/>
        <v>907.31555555555553</v>
      </c>
    </row>
    <row r="4909" spans="1:33" s="88" customFormat="1" x14ac:dyDescent="0.35">
      <c r="A4909" s="21">
        <v>10141103</v>
      </c>
      <c r="B4909" s="115" t="s">
        <v>1665</v>
      </c>
      <c r="C4909" s="115" t="s">
        <v>710</v>
      </c>
      <c r="D4909" s="115" t="s">
        <v>5681</v>
      </c>
      <c r="E4909" s="114" t="str">
        <f t="shared" si="913"/>
        <v>TRANSFORMADOR MARCA:TM AGXX/PTS0343 AGXX/PTS0343</v>
      </c>
      <c r="F4909" s="176" t="s">
        <v>5682</v>
      </c>
      <c r="G4909" s="21" t="s">
        <v>5681</v>
      </c>
      <c r="H4909" s="21" t="s">
        <v>2113</v>
      </c>
      <c r="I4909" s="115" t="s">
        <v>2113</v>
      </c>
      <c r="J4909" s="21"/>
      <c r="K4909" s="191" t="s">
        <v>5680</v>
      </c>
      <c r="L4909" s="191" t="s">
        <v>5679</v>
      </c>
      <c r="M4909" s="121">
        <v>100</v>
      </c>
      <c r="N4909" s="191">
        <v>33</v>
      </c>
      <c r="O4909" s="176">
        <v>0.4</v>
      </c>
      <c r="P4909" s="176">
        <v>3</v>
      </c>
      <c r="Q4909" s="121">
        <v>2014</v>
      </c>
      <c r="R4909" s="121" t="s">
        <v>1769</v>
      </c>
      <c r="S4909" s="121">
        <v>961686</v>
      </c>
      <c r="T4909" s="116">
        <v>763</v>
      </c>
      <c r="U4909" s="111">
        <v>45</v>
      </c>
      <c r="V4909" s="113">
        <f t="shared" si="914"/>
        <v>714.67666666666662</v>
      </c>
      <c r="W4909" s="113">
        <f t="shared" si="915"/>
        <v>48.32333333333338</v>
      </c>
      <c r="X4909" s="112">
        <f t="shared" si="916"/>
        <v>48323.333333333379</v>
      </c>
      <c r="Y4909" s="111"/>
      <c r="Z4909" s="110">
        <f t="shared" si="924"/>
        <v>42</v>
      </c>
      <c r="AA4909" s="109">
        <f t="shared" si="917"/>
        <v>38.15</v>
      </c>
      <c r="AB4909" s="109">
        <f t="shared" si="918"/>
        <v>38150</v>
      </c>
      <c r="AC4909" s="108">
        <f t="shared" si="919"/>
        <v>724.85</v>
      </c>
      <c r="AD4909" s="107">
        <f t="shared" si="920"/>
        <v>2.2222222222222223E-2</v>
      </c>
      <c r="AE4909" s="106">
        <f t="shared" si="921"/>
        <v>16.10777777777778</v>
      </c>
      <c r="AF4909" s="105">
        <f t="shared" si="922"/>
        <v>64.431111111111164</v>
      </c>
      <c r="AG4909" s="105">
        <f t="shared" si="923"/>
        <v>698.56888888888886</v>
      </c>
    </row>
    <row r="4910" spans="1:33" s="88" customFormat="1" x14ac:dyDescent="0.35">
      <c r="A4910" s="21">
        <v>10141103</v>
      </c>
      <c r="B4910" s="115" t="s">
        <v>1665</v>
      </c>
      <c r="C4910" s="115" t="s">
        <v>710</v>
      </c>
      <c r="D4910" s="115" t="s">
        <v>5677</v>
      </c>
      <c r="E4910" s="114" t="str">
        <f t="shared" si="913"/>
        <v>TRANSFORMADOR MARCA:TM AGXX/PTS0272 AGXX/PTS0272</v>
      </c>
      <c r="F4910" s="115" t="s">
        <v>5678</v>
      </c>
      <c r="G4910" s="21" t="s">
        <v>5677</v>
      </c>
      <c r="H4910" s="21" t="s">
        <v>2125</v>
      </c>
      <c r="I4910" s="115" t="s">
        <v>2113</v>
      </c>
      <c r="J4910" s="21"/>
      <c r="K4910" s="191" t="s">
        <v>5676</v>
      </c>
      <c r="L4910" s="191" t="s">
        <v>5675</v>
      </c>
      <c r="M4910" s="121">
        <v>200</v>
      </c>
      <c r="N4910" s="191">
        <v>33</v>
      </c>
      <c r="O4910" s="176">
        <v>0.4</v>
      </c>
      <c r="P4910" s="176">
        <v>3</v>
      </c>
      <c r="Q4910" s="121">
        <v>2014</v>
      </c>
      <c r="R4910" s="121" t="s">
        <v>1769</v>
      </c>
      <c r="S4910" s="121">
        <v>920797</v>
      </c>
      <c r="T4910" s="116">
        <v>991</v>
      </c>
      <c r="U4910" s="111">
        <v>45</v>
      </c>
      <c r="V4910" s="113">
        <f t="shared" si="914"/>
        <v>928.23666666666668</v>
      </c>
      <c r="W4910" s="113">
        <f t="shared" si="915"/>
        <v>62.763333333333321</v>
      </c>
      <c r="X4910" s="112">
        <f t="shared" si="916"/>
        <v>62763.333333333321</v>
      </c>
      <c r="Y4910" s="111"/>
      <c r="Z4910" s="110">
        <f t="shared" si="924"/>
        <v>42</v>
      </c>
      <c r="AA4910" s="109">
        <f t="shared" si="917"/>
        <v>49.550000000000004</v>
      </c>
      <c r="AB4910" s="109">
        <f t="shared" si="918"/>
        <v>49550.000000000007</v>
      </c>
      <c r="AC4910" s="108">
        <f t="shared" si="919"/>
        <v>941.45</v>
      </c>
      <c r="AD4910" s="107">
        <f t="shared" si="920"/>
        <v>2.2222222222222223E-2</v>
      </c>
      <c r="AE4910" s="106">
        <f t="shared" si="921"/>
        <v>20.921111111111113</v>
      </c>
      <c r="AF4910" s="105">
        <f t="shared" si="922"/>
        <v>83.684444444444438</v>
      </c>
      <c r="AG4910" s="105">
        <f t="shared" si="923"/>
        <v>907.31555555555553</v>
      </c>
    </row>
    <row r="4911" spans="1:33" s="88" customFormat="1" x14ac:dyDescent="0.35">
      <c r="A4911" s="21">
        <v>10141103</v>
      </c>
      <c r="B4911" s="115" t="s">
        <v>1665</v>
      </c>
      <c r="C4911" s="115" t="s">
        <v>710</v>
      </c>
      <c r="D4911" s="115" t="s">
        <v>5673</v>
      </c>
      <c r="E4911" s="114" t="str">
        <f t="shared" si="913"/>
        <v>TRANSFORMADOR MARCA:TM AGCBT/PTS0186 AGCBT/PTS0186</v>
      </c>
      <c r="F4911" s="176" t="s">
        <v>5674</v>
      </c>
      <c r="G4911" s="21" t="s">
        <v>5673</v>
      </c>
      <c r="H4911" s="21" t="s">
        <v>3407</v>
      </c>
      <c r="I4911" s="115" t="s">
        <v>2113</v>
      </c>
      <c r="J4911" s="21"/>
      <c r="K4911" s="191" t="s">
        <v>5672</v>
      </c>
      <c r="L4911" s="191" t="s">
        <v>5671</v>
      </c>
      <c r="M4911" s="61">
        <v>100</v>
      </c>
      <c r="N4911" s="191">
        <v>33</v>
      </c>
      <c r="O4911" s="176">
        <v>0.4</v>
      </c>
      <c r="P4911" s="176">
        <v>3</v>
      </c>
      <c r="Q4911" s="121">
        <v>2014</v>
      </c>
      <c r="R4911" s="121" t="s">
        <v>1769</v>
      </c>
      <c r="S4911" s="61">
        <v>961718</v>
      </c>
      <c r="T4911" s="116">
        <v>763</v>
      </c>
      <c r="U4911" s="111">
        <v>45</v>
      </c>
      <c r="V4911" s="113">
        <f t="shared" si="914"/>
        <v>714.67666666666662</v>
      </c>
      <c r="W4911" s="113">
        <f t="shared" si="915"/>
        <v>48.32333333333338</v>
      </c>
      <c r="X4911" s="112">
        <f t="shared" si="916"/>
        <v>48323.333333333379</v>
      </c>
      <c r="Y4911" s="111"/>
      <c r="Z4911" s="110">
        <f t="shared" si="924"/>
        <v>42</v>
      </c>
      <c r="AA4911" s="109">
        <f t="shared" si="917"/>
        <v>38.15</v>
      </c>
      <c r="AB4911" s="109">
        <f t="shared" si="918"/>
        <v>38150</v>
      </c>
      <c r="AC4911" s="108">
        <f t="shared" si="919"/>
        <v>724.85</v>
      </c>
      <c r="AD4911" s="107">
        <f t="shared" si="920"/>
        <v>2.2222222222222223E-2</v>
      </c>
      <c r="AE4911" s="106">
        <f t="shared" si="921"/>
        <v>16.10777777777778</v>
      </c>
      <c r="AF4911" s="105">
        <f t="shared" si="922"/>
        <v>64.431111111111164</v>
      </c>
      <c r="AG4911" s="105">
        <f t="shared" si="923"/>
        <v>698.56888888888886</v>
      </c>
    </row>
    <row r="4912" spans="1:33" s="88" customFormat="1" x14ac:dyDescent="0.35">
      <c r="A4912" s="21">
        <v>10141103</v>
      </c>
      <c r="B4912" s="115" t="s">
        <v>1665</v>
      </c>
      <c r="C4912" s="115" t="s">
        <v>710</v>
      </c>
      <c r="D4912" s="115" t="s">
        <v>5669</v>
      </c>
      <c r="E4912" s="114" t="str">
        <f t="shared" si="913"/>
        <v>TRANSFORMADOR MARCA:TM AGCBT/PTS0227 AGCBT/PTS0227</v>
      </c>
      <c r="F4912" s="176" t="s">
        <v>5670</v>
      </c>
      <c r="G4912" s="21" t="s">
        <v>5669</v>
      </c>
      <c r="H4912" s="21" t="s">
        <v>3407</v>
      </c>
      <c r="I4912" s="115" t="s">
        <v>2113</v>
      </c>
      <c r="J4912" s="57"/>
      <c r="K4912" s="191" t="s">
        <v>5668</v>
      </c>
      <c r="L4912" s="191" t="s">
        <v>5667</v>
      </c>
      <c r="M4912" s="61">
        <v>100</v>
      </c>
      <c r="N4912" s="191">
        <v>33</v>
      </c>
      <c r="O4912" s="176">
        <v>0.4</v>
      </c>
      <c r="P4912" s="176">
        <v>3</v>
      </c>
      <c r="Q4912" s="121">
        <v>2014</v>
      </c>
      <c r="R4912" s="61" t="s">
        <v>1769</v>
      </c>
      <c r="S4912" s="121">
        <v>920858</v>
      </c>
      <c r="T4912" s="116">
        <v>763</v>
      </c>
      <c r="U4912" s="111">
        <v>45</v>
      </c>
      <c r="V4912" s="113">
        <f t="shared" si="914"/>
        <v>714.67666666666662</v>
      </c>
      <c r="W4912" s="113">
        <f t="shared" si="915"/>
        <v>48.32333333333338</v>
      </c>
      <c r="X4912" s="112">
        <f t="shared" si="916"/>
        <v>48323.333333333379</v>
      </c>
      <c r="Y4912" s="111"/>
      <c r="Z4912" s="110">
        <f t="shared" si="924"/>
        <v>42</v>
      </c>
      <c r="AA4912" s="109">
        <f t="shared" si="917"/>
        <v>38.15</v>
      </c>
      <c r="AB4912" s="109">
        <f t="shared" si="918"/>
        <v>38150</v>
      </c>
      <c r="AC4912" s="108">
        <f t="shared" si="919"/>
        <v>724.85</v>
      </c>
      <c r="AD4912" s="107">
        <f t="shared" si="920"/>
        <v>2.2222222222222223E-2</v>
      </c>
      <c r="AE4912" s="106">
        <f t="shared" si="921"/>
        <v>16.10777777777778</v>
      </c>
      <c r="AF4912" s="105">
        <f t="shared" si="922"/>
        <v>64.431111111111164</v>
      </c>
      <c r="AG4912" s="105">
        <f t="shared" si="923"/>
        <v>698.56888888888886</v>
      </c>
    </row>
    <row r="4913" spans="1:33" s="88" customFormat="1" x14ac:dyDescent="0.35">
      <c r="A4913" s="21">
        <v>10141103</v>
      </c>
      <c r="B4913" s="115" t="s">
        <v>1665</v>
      </c>
      <c r="C4913" s="115" t="s">
        <v>710</v>
      </c>
      <c r="D4913" s="115" t="s">
        <v>5665</v>
      </c>
      <c r="E4913" s="114" t="str">
        <f t="shared" si="913"/>
        <v>TRANSFORMADOR MARCA:TM AGCBT/PTS0270 AGCBT/PTS0270</v>
      </c>
      <c r="F4913" s="176" t="s">
        <v>5666</v>
      </c>
      <c r="G4913" s="21" t="s">
        <v>5665</v>
      </c>
      <c r="H4913" s="21" t="s">
        <v>3407</v>
      </c>
      <c r="I4913" s="115" t="s">
        <v>2113</v>
      </c>
      <c r="J4913" s="57"/>
      <c r="K4913" s="191" t="s">
        <v>5664</v>
      </c>
      <c r="L4913" s="191" t="s">
        <v>5663</v>
      </c>
      <c r="M4913" s="121">
        <v>250</v>
      </c>
      <c r="N4913" s="191">
        <v>33</v>
      </c>
      <c r="O4913" s="176">
        <v>0.4</v>
      </c>
      <c r="P4913" s="176">
        <v>3</v>
      </c>
      <c r="Q4913" s="121">
        <v>2014</v>
      </c>
      <c r="R4913" s="121" t="s">
        <v>1769</v>
      </c>
      <c r="S4913" s="121">
        <v>920904</v>
      </c>
      <c r="T4913" s="116">
        <v>991</v>
      </c>
      <c r="U4913" s="111">
        <v>45</v>
      </c>
      <c r="V4913" s="113">
        <f t="shared" si="914"/>
        <v>928.23666666666668</v>
      </c>
      <c r="W4913" s="113">
        <f t="shared" si="915"/>
        <v>62.763333333333321</v>
      </c>
      <c r="X4913" s="112">
        <f t="shared" si="916"/>
        <v>62763.333333333321</v>
      </c>
      <c r="Y4913" s="111"/>
      <c r="Z4913" s="110">
        <f t="shared" si="924"/>
        <v>42</v>
      </c>
      <c r="AA4913" s="109">
        <f t="shared" si="917"/>
        <v>49.550000000000004</v>
      </c>
      <c r="AB4913" s="109">
        <f t="shared" si="918"/>
        <v>49550.000000000007</v>
      </c>
      <c r="AC4913" s="108">
        <f t="shared" si="919"/>
        <v>941.45</v>
      </c>
      <c r="AD4913" s="107">
        <f t="shared" si="920"/>
        <v>2.2222222222222223E-2</v>
      </c>
      <c r="AE4913" s="106">
        <f t="shared" si="921"/>
        <v>20.921111111111113</v>
      </c>
      <c r="AF4913" s="105">
        <f t="shared" si="922"/>
        <v>83.684444444444438</v>
      </c>
      <c r="AG4913" s="105">
        <f t="shared" si="923"/>
        <v>907.31555555555553</v>
      </c>
    </row>
    <row r="4914" spans="1:33" s="88" customFormat="1" x14ac:dyDescent="0.35">
      <c r="A4914" s="21">
        <v>10141103</v>
      </c>
      <c r="B4914" s="115" t="s">
        <v>1665</v>
      </c>
      <c r="C4914" s="115" t="s">
        <v>710</v>
      </c>
      <c r="D4914" s="115" t="s">
        <v>5661</v>
      </c>
      <c r="E4914" s="114" t="str">
        <f t="shared" si="913"/>
        <v>TRANSFORMADOR MARCA:TM AGMJC/PTS0231 AGMJC/PTS0231</v>
      </c>
      <c r="F4914" s="176" t="s">
        <v>5662</v>
      </c>
      <c r="G4914" s="21" t="s">
        <v>5661</v>
      </c>
      <c r="H4914" s="21" t="s">
        <v>2114</v>
      </c>
      <c r="I4914" s="115" t="s">
        <v>2113</v>
      </c>
      <c r="J4914" s="57"/>
      <c r="K4914" s="191" t="s">
        <v>5660</v>
      </c>
      <c r="L4914" s="191" t="s">
        <v>5659</v>
      </c>
      <c r="M4914" s="61">
        <v>32</v>
      </c>
      <c r="N4914" s="191">
        <v>33</v>
      </c>
      <c r="O4914" s="176">
        <v>0.4</v>
      </c>
      <c r="P4914" s="214">
        <v>3</v>
      </c>
      <c r="Q4914" s="121">
        <v>2014</v>
      </c>
      <c r="R4914" s="121" t="s">
        <v>1769</v>
      </c>
      <c r="S4914" s="121">
        <v>940235</v>
      </c>
      <c r="T4914" s="116">
        <v>643</v>
      </c>
      <c r="U4914" s="111">
        <v>45</v>
      </c>
      <c r="V4914" s="113">
        <f t="shared" si="914"/>
        <v>602.27666666666664</v>
      </c>
      <c r="W4914" s="113">
        <f t="shared" si="915"/>
        <v>40.723333333333358</v>
      </c>
      <c r="X4914" s="112">
        <f t="shared" si="916"/>
        <v>40723.333333333358</v>
      </c>
      <c r="Y4914" s="111"/>
      <c r="Z4914" s="110">
        <f t="shared" si="924"/>
        <v>42</v>
      </c>
      <c r="AA4914" s="109">
        <f t="shared" si="917"/>
        <v>32.15</v>
      </c>
      <c r="AB4914" s="109">
        <f t="shared" si="918"/>
        <v>32150</v>
      </c>
      <c r="AC4914" s="108">
        <f t="shared" si="919"/>
        <v>610.85</v>
      </c>
      <c r="AD4914" s="107">
        <f t="shared" si="920"/>
        <v>2.2222222222222223E-2</v>
      </c>
      <c r="AE4914" s="106">
        <f t="shared" si="921"/>
        <v>13.574444444444445</v>
      </c>
      <c r="AF4914" s="105">
        <f t="shared" si="922"/>
        <v>54.297777777777803</v>
      </c>
      <c r="AG4914" s="105">
        <f t="shared" si="923"/>
        <v>588.70222222222219</v>
      </c>
    </row>
    <row r="4915" spans="1:33" s="88" customFormat="1" x14ac:dyDescent="0.35">
      <c r="A4915" s="21">
        <v>10141103</v>
      </c>
      <c r="B4915" s="115" t="s">
        <v>1665</v>
      </c>
      <c r="C4915" s="115" t="s">
        <v>710</v>
      </c>
      <c r="D4915" s="115" t="s">
        <v>5657</v>
      </c>
      <c r="E4915" s="114" t="str">
        <f t="shared" si="913"/>
        <v>TRANSFORMADOR MARCA:TM AGMJC/PTS0242 AGMJC/PTS0242</v>
      </c>
      <c r="F4915" s="176" t="s">
        <v>5658</v>
      </c>
      <c r="G4915" s="21" t="s">
        <v>5657</v>
      </c>
      <c r="H4915" s="21" t="s">
        <v>2114</v>
      </c>
      <c r="I4915" s="115" t="s">
        <v>2113</v>
      </c>
      <c r="J4915" s="57"/>
      <c r="K4915" s="191" t="s">
        <v>5656</v>
      </c>
      <c r="L4915" s="191" t="s">
        <v>5655</v>
      </c>
      <c r="M4915" s="61">
        <v>50</v>
      </c>
      <c r="N4915" s="191">
        <v>33</v>
      </c>
      <c r="O4915" s="176">
        <v>0.4</v>
      </c>
      <c r="P4915" s="214">
        <v>3</v>
      </c>
      <c r="Q4915" s="61">
        <v>2014</v>
      </c>
      <c r="R4915" s="61" t="s">
        <v>1769</v>
      </c>
      <c r="S4915" s="61">
        <v>920850</v>
      </c>
      <c r="T4915" s="116">
        <v>643</v>
      </c>
      <c r="U4915" s="111">
        <v>45</v>
      </c>
      <c r="V4915" s="113">
        <f t="shared" si="914"/>
        <v>602.27666666666664</v>
      </c>
      <c r="W4915" s="113">
        <f t="shared" si="915"/>
        <v>40.723333333333358</v>
      </c>
      <c r="X4915" s="112">
        <f t="shared" si="916"/>
        <v>40723.333333333358</v>
      </c>
      <c r="Y4915" s="111"/>
      <c r="Z4915" s="110">
        <f t="shared" si="924"/>
        <v>42</v>
      </c>
      <c r="AA4915" s="109">
        <f t="shared" si="917"/>
        <v>32.15</v>
      </c>
      <c r="AB4915" s="109">
        <f t="shared" si="918"/>
        <v>32150</v>
      </c>
      <c r="AC4915" s="108">
        <f t="shared" si="919"/>
        <v>610.85</v>
      </c>
      <c r="AD4915" s="107">
        <f t="shared" si="920"/>
        <v>2.2222222222222223E-2</v>
      </c>
      <c r="AE4915" s="106">
        <f t="shared" si="921"/>
        <v>13.574444444444445</v>
      </c>
      <c r="AF4915" s="105">
        <f t="shared" si="922"/>
        <v>54.297777777777803</v>
      </c>
      <c r="AG4915" s="105">
        <f t="shared" si="923"/>
        <v>588.70222222222219</v>
      </c>
    </row>
    <row r="4916" spans="1:33" s="88" customFormat="1" x14ac:dyDescent="0.35">
      <c r="A4916" s="21">
        <v>10141103</v>
      </c>
      <c r="B4916" s="115" t="s">
        <v>1665</v>
      </c>
      <c r="C4916" s="115" t="s">
        <v>710</v>
      </c>
      <c r="D4916" s="115" t="s">
        <v>5653</v>
      </c>
      <c r="E4916" s="114" t="str">
        <f t="shared" si="913"/>
        <v>TRANSFORMADOR MARCA:TM AGMJC/PTS0363 AGMJC/PTS0363</v>
      </c>
      <c r="F4916" s="176" t="s">
        <v>5654</v>
      </c>
      <c r="G4916" s="21" t="s">
        <v>5653</v>
      </c>
      <c r="H4916" s="21" t="s">
        <v>2114</v>
      </c>
      <c r="I4916" s="115" t="s">
        <v>2113</v>
      </c>
      <c r="J4916" s="21"/>
      <c r="K4916" s="191" t="s">
        <v>5652</v>
      </c>
      <c r="L4916" s="191" t="s">
        <v>5651</v>
      </c>
      <c r="M4916" s="121">
        <v>50</v>
      </c>
      <c r="N4916" s="191">
        <v>33</v>
      </c>
      <c r="O4916" s="176">
        <v>0.4</v>
      </c>
      <c r="P4916" s="214">
        <v>3</v>
      </c>
      <c r="Q4916" s="121">
        <v>2014</v>
      </c>
      <c r="R4916" s="121" t="s">
        <v>1769</v>
      </c>
      <c r="S4916" s="121">
        <v>920850</v>
      </c>
      <c r="T4916" s="116">
        <v>643</v>
      </c>
      <c r="U4916" s="111">
        <v>45</v>
      </c>
      <c r="V4916" s="113">
        <f t="shared" si="914"/>
        <v>602.27666666666664</v>
      </c>
      <c r="W4916" s="113">
        <f t="shared" si="915"/>
        <v>40.723333333333358</v>
      </c>
      <c r="X4916" s="112">
        <f t="shared" si="916"/>
        <v>40723.333333333358</v>
      </c>
      <c r="Y4916" s="111"/>
      <c r="Z4916" s="110">
        <f t="shared" si="924"/>
        <v>42</v>
      </c>
      <c r="AA4916" s="109">
        <f t="shared" si="917"/>
        <v>32.15</v>
      </c>
      <c r="AB4916" s="109">
        <f t="shared" si="918"/>
        <v>32150</v>
      </c>
      <c r="AC4916" s="108">
        <f t="shared" si="919"/>
        <v>610.85</v>
      </c>
      <c r="AD4916" s="107">
        <f t="shared" si="920"/>
        <v>2.2222222222222223E-2</v>
      </c>
      <c r="AE4916" s="106">
        <f t="shared" si="921"/>
        <v>13.574444444444445</v>
      </c>
      <c r="AF4916" s="105">
        <f t="shared" si="922"/>
        <v>54.297777777777803</v>
      </c>
      <c r="AG4916" s="105">
        <f t="shared" si="923"/>
        <v>588.70222222222219</v>
      </c>
    </row>
    <row r="4917" spans="1:33" s="88" customFormat="1" x14ac:dyDescent="0.35">
      <c r="A4917" s="21">
        <v>10141103</v>
      </c>
      <c r="B4917" s="162" t="s">
        <v>1665</v>
      </c>
      <c r="C4917" s="115" t="s">
        <v>710</v>
      </c>
      <c r="D4917" s="115"/>
      <c r="E4917" s="114" t="str">
        <f t="shared" si="913"/>
        <v xml:space="preserve">TRANSFORMADOR MARCA:EFACEC PEMBA </v>
      </c>
      <c r="F4917" s="115" t="s">
        <v>1869</v>
      </c>
      <c r="G4917" s="21" t="s">
        <v>237</v>
      </c>
      <c r="H4917" s="21" t="s">
        <v>237</v>
      </c>
      <c r="I4917" s="115" t="s">
        <v>5650</v>
      </c>
      <c r="J4917" s="21"/>
      <c r="K4917" s="115" t="s">
        <v>5649</v>
      </c>
      <c r="L4917" s="115" t="s">
        <v>5648</v>
      </c>
      <c r="M4917" s="21">
        <v>160</v>
      </c>
      <c r="N4917" s="115">
        <v>11</v>
      </c>
      <c r="O4917" s="115" t="s">
        <v>581</v>
      </c>
      <c r="P4917" s="115">
        <v>3</v>
      </c>
      <c r="Q4917" s="21">
        <v>2014</v>
      </c>
      <c r="R4917" s="21" t="s">
        <v>27</v>
      </c>
      <c r="S4917" s="21" t="s">
        <v>5647</v>
      </c>
      <c r="T4917" s="116">
        <v>572</v>
      </c>
      <c r="U4917" s="111">
        <v>45</v>
      </c>
      <c r="V4917" s="113">
        <f t="shared" si="914"/>
        <v>535.77333333333331</v>
      </c>
      <c r="W4917" s="113">
        <f t="shared" si="915"/>
        <v>36.226666666666688</v>
      </c>
      <c r="X4917" s="112">
        <f t="shared" si="916"/>
        <v>36226.666666666686</v>
      </c>
      <c r="Y4917" s="111"/>
      <c r="Z4917" s="110">
        <f t="shared" si="924"/>
        <v>42</v>
      </c>
      <c r="AA4917" s="109">
        <f t="shared" si="917"/>
        <v>28.6</v>
      </c>
      <c r="AB4917" s="109">
        <f t="shared" si="918"/>
        <v>28600</v>
      </c>
      <c r="AC4917" s="108">
        <f t="shared" si="919"/>
        <v>543.4</v>
      </c>
      <c r="AD4917" s="107">
        <f t="shared" si="920"/>
        <v>2.2222222222222223E-2</v>
      </c>
      <c r="AE4917" s="106">
        <f t="shared" si="921"/>
        <v>12.075555555555555</v>
      </c>
      <c r="AF4917" s="105">
        <f t="shared" si="922"/>
        <v>48.302222222222241</v>
      </c>
      <c r="AG4917" s="105">
        <f t="shared" si="923"/>
        <v>523.69777777777779</v>
      </c>
    </row>
    <row r="4918" spans="1:33" s="88" customFormat="1" x14ac:dyDescent="0.35">
      <c r="A4918" s="21">
        <v>10141103</v>
      </c>
      <c r="B4918" s="162" t="s">
        <v>1665</v>
      </c>
      <c r="C4918" s="115" t="s">
        <v>710</v>
      </c>
      <c r="D4918" s="115"/>
      <c r="E4918" s="114" t="str">
        <f t="shared" si="913"/>
        <v xml:space="preserve">TRANSFORMADOR MARCA:BEST PEMBA </v>
      </c>
      <c r="F4918" s="115" t="s">
        <v>1869</v>
      </c>
      <c r="G4918" s="21" t="s">
        <v>237</v>
      </c>
      <c r="H4918" s="21" t="s">
        <v>237</v>
      </c>
      <c r="I4918" s="115" t="s">
        <v>5646</v>
      </c>
      <c r="J4918" s="21"/>
      <c r="K4918" s="115" t="s">
        <v>5645</v>
      </c>
      <c r="L4918" s="115" t="s">
        <v>5644</v>
      </c>
      <c r="M4918" s="21">
        <v>160</v>
      </c>
      <c r="N4918" s="115">
        <v>11</v>
      </c>
      <c r="O4918" s="115" t="s">
        <v>581</v>
      </c>
      <c r="P4918" s="115">
        <v>3</v>
      </c>
      <c r="Q4918" s="21">
        <v>2014</v>
      </c>
      <c r="R4918" s="21" t="s">
        <v>215</v>
      </c>
      <c r="S4918" s="21">
        <v>45369</v>
      </c>
      <c r="T4918" s="116">
        <v>572</v>
      </c>
      <c r="U4918" s="111">
        <v>45</v>
      </c>
      <c r="V4918" s="113">
        <f t="shared" si="914"/>
        <v>535.77333333333331</v>
      </c>
      <c r="W4918" s="113">
        <f t="shared" si="915"/>
        <v>36.226666666666688</v>
      </c>
      <c r="X4918" s="112">
        <f t="shared" si="916"/>
        <v>36226.666666666686</v>
      </c>
      <c r="Y4918" s="111"/>
      <c r="Z4918" s="110">
        <f t="shared" si="924"/>
        <v>42</v>
      </c>
      <c r="AA4918" s="109">
        <f t="shared" si="917"/>
        <v>28.6</v>
      </c>
      <c r="AB4918" s="109">
        <f t="shared" si="918"/>
        <v>28600</v>
      </c>
      <c r="AC4918" s="108">
        <f t="shared" si="919"/>
        <v>543.4</v>
      </c>
      <c r="AD4918" s="107">
        <f t="shared" si="920"/>
        <v>2.2222222222222223E-2</v>
      </c>
      <c r="AE4918" s="106">
        <f t="shared" si="921"/>
        <v>12.075555555555555</v>
      </c>
      <c r="AF4918" s="105">
        <f t="shared" si="922"/>
        <v>48.302222222222241</v>
      </c>
      <c r="AG4918" s="105">
        <f t="shared" si="923"/>
        <v>523.69777777777779</v>
      </c>
    </row>
    <row r="4919" spans="1:33" s="88" customFormat="1" x14ac:dyDescent="0.35">
      <c r="A4919" s="21">
        <v>10141103</v>
      </c>
      <c r="B4919" s="162" t="s">
        <v>1665</v>
      </c>
      <c r="C4919" s="115" t="s">
        <v>710</v>
      </c>
      <c r="D4919" s="115"/>
      <c r="E4919" s="114" t="str">
        <f t="shared" si="913"/>
        <v xml:space="preserve">TRANSFORMADOR MARCA:ITB PEMBA </v>
      </c>
      <c r="F4919" s="115" t="s">
        <v>1869</v>
      </c>
      <c r="G4919" s="21" t="s">
        <v>237</v>
      </c>
      <c r="H4919" s="21" t="s">
        <v>237</v>
      </c>
      <c r="I4919" s="115" t="s">
        <v>5643</v>
      </c>
      <c r="J4919" s="21"/>
      <c r="K4919" s="115" t="s">
        <v>5642</v>
      </c>
      <c r="L4919" s="115" t="s">
        <v>5641</v>
      </c>
      <c r="M4919" s="21">
        <v>315</v>
      </c>
      <c r="N4919" s="115">
        <v>11</v>
      </c>
      <c r="O4919" s="115" t="s">
        <v>581</v>
      </c>
      <c r="P4919" s="115">
        <v>3</v>
      </c>
      <c r="Q4919" s="21">
        <v>2014</v>
      </c>
      <c r="R4919" s="21" t="s">
        <v>1109</v>
      </c>
      <c r="S4919" s="21">
        <v>101109</v>
      </c>
      <c r="T4919" s="116">
        <v>840</v>
      </c>
      <c r="U4919" s="111">
        <v>45</v>
      </c>
      <c r="V4919" s="113">
        <f t="shared" si="914"/>
        <v>786.80000000000007</v>
      </c>
      <c r="W4919" s="113">
        <f t="shared" si="915"/>
        <v>53.199999999999932</v>
      </c>
      <c r="X4919" s="112">
        <f t="shared" si="916"/>
        <v>53199.999999999935</v>
      </c>
      <c r="Y4919" s="111"/>
      <c r="Z4919" s="110">
        <f t="shared" si="924"/>
        <v>42</v>
      </c>
      <c r="AA4919" s="109">
        <f t="shared" si="917"/>
        <v>42</v>
      </c>
      <c r="AB4919" s="109">
        <f t="shared" si="918"/>
        <v>42000</v>
      </c>
      <c r="AC4919" s="108">
        <f t="shared" si="919"/>
        <v>798</v>
      </c>
      <c r="AD4919" s="107">
        <f t="shared" si="920"/>
        <v>2.2222222222222223E-2</v>
      </c>
      <c r="AE4919" s="106">
        <f t="shared" si="921"/>
        <v>17.733333333333334</v>
      </c>
      <c r="AF4919" s="105">
        <f t="shared" si="922"/>
        <v>70.933333333333266</v>
      </c>
      <c r="AG4919" s="105">
        <f t="shared" si="923"/>
        <v>769.06666666666672</v>
      </c>
    </row>
    <row r="4920" spans="1:33" s="88" customFormat="1" x14ac:dyDescent="0.35">
      <c r="A4920" s="21">
        <v>10141103</v>
      </c>
      <c r="B4920" s="162" t="s">
        <v>1665</v>
      </c>
      <c r="C4920" s="115" t="s">
        <v>710</v>
      </c>
      <c r="D4920" s="115"/>
      <c r="E4920" s="114" t="str">
        <f t="shared" si="913"/>
        <v xml:space="preserve">TRANSFORMADOR MARCA:EFACEC PEMBA </v>
      </c>
      <c r="F4920" s="115" t="s">
        <v>1869</v>
      </c>
      <c r="G4920" s="21" t="s">
        <v>237</v>
      </c>
      <c r="H4920" s="21" t="s">
        <v>237</v>
      </c>
      <c r="I4920" s="115" t="s">
        <v>5640</v>
      </c>
      <c r="J4920" s="21"/>
      <c r="K4920" s="115" t="s">
        <v>5639</v>
      </c>
      <c r="L4920" s="115" t="s">
        <v>5638</v>
      </c>
      <c r="M4920" s="21">
        <v>160</v>
      </c>
      <c r="N4920" s="115">
        <v>11</v>
      </c>
      <c r="O4920" s="115" t="s">
        <v>581</v>
      </c>
      <c r="P4920" s="115">
        <v>3</v>
      </c>
      <c r="Q4920" s="21">
        <v>2014</v>
      </c>
      <c r="R4920" s="21" t="s">
        <v>27</v>
      </c>
      <c r="S4920" s="21" t="s">
        <v>5600</v>
      </c>
      <c r="T4920" s="116">
        <v>572</v>
      </c>
      <c r="U4920" s="111">
        <v>45</v>
      </c>
      <c r="V4920" s="113">
        <f t="shared" si="914"/>
        <v>535.77333333333331</v>
      </c>
      <c r="W4920" s="113">
        <f t="shared" si="915"/>
        <v>36.226666666666688</v>
      </c>
      <c r="X4920" s="112">
        <f t="shared" si="916"/>
        <v>36226.666666666686</v>
      </c>
      <c r="Y4920" s="111"/>
      <c r="Z4920" s="110">
        <f t="shared" si="924"/>
        <v>42</v>
      </c>
      <c r="AA4920" s="109">
        <f t="shared" si="917"/>
        <v>28.6</v>
      </c>
      <c r="AB4920" s="109">
        <f t="shared" si="918"/>
        <v>28600</v>
      </c>
      <c r="AC4920" s="108">
        <f t="shared" si="919"/>
        <v>543.4</v>
      </c>
      <c r="AD4920" s="107">
        <f t="shared" si="920"/>
        <v>2.2222222222222223E-2</v>
      </c>
      <c r="AE4920" s="106">
        <f t="shared" si="921"/>
        <v>12.075555555555555</v>
      </c>
      <c r="AF4920" s="105">
        <f t="shared" si="922"/>
        <v>48.302222222222241</v>
      </c>
      <c r="AG4920" s="105">
        <f t="shared" si="923"/>
        <v>523.69777777777779</v>
      </c>
    </row>
    <row r="4921" spans="1:33" s="88" customFormat="1" x14ac:dyDescent="0.35">
      <c r="A4921" s="21">
        <v>10141103</v>
      </c>
      <c r="B4921" s="162" t="s">
        <v>1665</v>
      </c>
      <c r="C4921" s="115" t="s">
        <v>710</v>
      </c>
      <c r="D4921" s="115"/>
      <c r="E4921" s="114" t="str">
        <f t="shared" si="913"/>
        <v xml:space="preserve">TRANSFORMADOR MARCA:EFACEC PEMBA </v>
      </c>
      <c r="F4921" s="115" t="s">
        <v>1869</v>
      </c>
      <c r="G4921" s="21" t="s">
        <v>237</v>
      </c>
      <c r="H4921" s="21" t="s">
        <v>237</v>
      </c>
      <c r="I4921" s="115" t="s">
        <v>5637</v>
      </c>
      <c r="J4921" s="21"/>
      <c r="K4921" s="115" t="s">
        <v>5591</v>
      </c>
      <c r="L4921" s="115" t="s">
        <v>5636</v>
      </c>
      <c r="M4921" s="21">
        <v>100</v>
      </c>
      <c r="N4921" s="115">
        <v>33</v>
      </c>
      <c r="O4921" s="115" t="s">
        <v>581</v>
      </c>
      <c r="P4921" s="115">
        <v>3</v>
      </c>
      <c r="Q4921" s="21">
        <v>2014</v>
      </c>
      <c r="R4921" s="21" t="s">
        <v>27</v>
      </c>
      <c r="S4921" s="21" t="s">
        <v>5635</v>
      </c>
      <c r="T4921" s="116">
        <v>763</v>
      </c>
      <c r="U4921" s="111">
        <v>45</v>
      </c>
      <c r="V4921" s="113">
        <f t="shared" si="914"/>
        <v>714.67666666666662</v>
      </c>
      <c r="W4921" s="113">
        <f t="shared" si="915"/>
        <v>48.32333333333338</v>
      </c>
      <c r="X4921" s="112">
        <f t="shared" si="916"/>
        <v>48323.333333333379</v>
      </c>
      <c r="Y4921" s="111"/>
      <c r="Z4921" s="110">
        <f t="shared" si="924"/>
        <v>42</v>
      </c>
      <c r="AA4921" s="109">
        <f t="shared" si="917"/>
        <v>38.15</v>
      </c>
      <c r="AB4921" s="109">
        <f t="shared" si="918"/>
        <v>38150</v>
      </c>
      <c r="AC4921" s="108">
        <f t="shared" si="919"/>
        <v>724.85</v>
      </c>
      <c r="AD4921" s="107">
        <f t="shared" si="920"/>
        <v>2.2222222222222223E-2</v>
      </c>
      <c r="AE4921" s="106">
        <f t="shared" si="921"/>
        <v>16.10777777777778</v>
      </c>
      <c r="AF4921" s="105">
        <f t="shared" si="922"/>
        <v>64.431111111111164</v>
      </c>
      <c r="AG4921" s="105">
        <f t="shared" si="923"/>
        <v>698.56888888888886</v>
      </c>
    </row>
    <row r="4922" spans="1:33" s="88" customFormat="1" x14ac:dyDescent="0.35">
      <c r="A4922" s="21">
        <v>10141103</v>
      </c>
      <c r="B4922" s="162" t="s">
        <v>1665</v>
      </c>
      <c r="C4922" s="115" t="s">
        <v>710</v>
      </c>
      <c r="D4922" s="115"/>
      <c r="E4922" s="114" t="str">
        <f t="shared" si="913"/>
        <v xml:space="preserve">TRANSFORMADOR MARCA:PowerTech PEMBA </v>
      </c>
      <c r="F4922" s="115" t="s">
        <v>1869</v>
      </c>
      <c r="G4922" s="21" t="s">
        <v>237</v>
      </c>
      <c r="H4922" s="21" t="s">
        <v>237</v>
      </c>
      <c r="I4922" s="115" t="s">
        <v>5634</v>
      </c>
      <c r="J4922" s="21"/>
      <c r="K4922" s="115" t="s">
        <v>5633</v>
      </c>
      <c r="L4922" s="115" t="s">
        <v>5632</v>
      </c>
      <c r="M4922" s="21">
        <v>160</v>
      </c>
      <c r="N4922" s="115">
        <v>33</v>
      </c>
      <c r="O4922" s="115" t="s">
        <v>581</v>
      </c>
      <c r="P4922" s="115">
        <v>3</v>
      </c>
      <c r="Q4922" s="21">
        <v>2014</v>
      </c>
      <c r="R4922" s="21" t="s">
        <v>1811</v>
      </c>
      <c r="S4922" s="21" t="s">
        <v>5631</v>
      </c>
      <c r="T4922" s="116">
        <v>991</v>
      </c>
      <c r="U4922" s="111">
        <v>45</v>
      </c>
      <c r="V4922" s="113">
        <f t="shared" si="914"/>
        <v>928.23666666666668</v>
      </c>
      <c r="W4922" s="113">
        <f t="shared" si="915"/>
        <v>62.763333333333321</v>
      </c>
      <c r="X4922" s="112">
        <f t="shared" si="916"/>
        <v>62763.333333333321</v>
      </c>
      <c r="Y4922" s="111"/>
      <c r="Z4922" s="110">
        <f t="shared" si="924"/>
        <v>42</v>
      </c>
      <c r="AA4922" s="109">
        <f t="shared" si="917"/>
        <v>49.550000000000004</v>
      </c>
      <c r="AB4922" s="109">
        <f t="shared" si="918"/>
        <v>49550.000000000007</v>
      </c>
      <c r="AC4922" s="108">
        <f t="shared" si="919"/>
        <v>941.45</v>
      </c>
      <c r="AD4922" s="107">
        <f t="shared" si="920"/>
        <v>2.2222222222222223E-2</v>
      </c>
      <c r="AE4922" s="106">
        <f t="shared" si="921"/>
        <v>20.921111111111113</v>
      </c>
      <c r="AF4922" s="105">
        <f t="shared" si="922"/>
        <v>83.684444444444438</v>
      </c>
      <c r="AG4922" s="105">
        <f t="shared" si="923"/>
        <v>907.31555555555553</v>
      </c>
    </row>
    <row r="4923" spans="1:33" s="88" customFormat="1" x14ac:dyDescent="0.35">
      <c r="A4923" s="21">
        <v>10141103</v>
      </c>
      <c r="B4923" s="162" t="s">
        <v>1665</v>
      </c>
      <c r="C4923" s="115" t="s">
        <v>710</v>
      </c>
      <c r="D4923" s="115"/>
      <c r="E4923" s="114" t="str">
        <f t="shared" si="913"/>
        <v xml:space="preserve">TRANSFORMADOR MARCA:TM PEMBA </v>
      </c>
      <c r="F4923" s="115" t="s">
        <v>1869</v>
      </c>
      <c r="G4923" s="21" t="s">
        <v>237</v>
      </c>
      <c r="H4923" s="21" t="s">
        <v>237</v>
      </c>
      <c r="I4923" s="115" t="s">
        <v>5630</v>
      </c>
      <c r="J4923" s="21"/>
      <c r="K4923" s="115" t="s">
        <v>5629</v>
      </c>
      <c r="L4923" s="115" t="s">
        <v>5628</v>
      </c>
      <c r="M4923" s="21">
        <v>100</v>
      </c>
      <c r="N4923" s="115">
        <v>33</v>
      </c>
      <c r="O4923" s="115" t="s">
        <v>581</v>
      </c>
      <c r="P4923" s="115">
        <v>3</v>
      </c>
      <c r="Q4923" s="21">
        <v>2014</v>
      </c>
      <c r="R4923" s="21" t="s">
        <v>1769</v>
      </c>
      <c r="S4923" s="21">
        <v>940306</v>
      </c>
      <c r="T4923" s="116">
        <v>763</v>
      </c>
      <c r="U4923" s="111">
        <v>45</v>
      </c>
      <c r="V4923" s="113">
        <f t="shared" si="914"/>
        <v>714.67666666666662</v>
      </c>
      <c r="W4923" s="113">
        <f t="shared" si="915"/>
        <v>48.32333333333338</v>
      </c>
      <c r="X4923" s="112">
        <f t="shared" si="916"/>
        <v>48323.333333333379</v>
      </c>
      <c r="Y4923" s="111"/>
      <c r="Z4923" s="110">
        <f t="shared" si="924"/>
        <v>42</v>
      </c>
      <c r="AA4923" s="109">
        <f t="shared" si="917"/>
        <v>38.15</v>
      </c>
      <c r="AB4923" s="109">
        <f t="shared" si="918"/>
        <v>38150</v>
      </c>
      <c r="AC4923" s="108">
        <f t="shared" si="919"/>
        <v>724.85</v>
      </c>
      <c r="AD4923" s="107">
        <f t="shared" si="920"/>
        <v>2.2222222222222223E-2</v>
      </c>
      <c r="AE4923" s="106">
        <f t="shared" si="921"/>
        <v>16.10777777777778</v>
      </c>
      <c r="AF4923" s="105">
        <f t="shared" si="922"/>
        <v>64.431111111111164</v>
      </c>
      <c r="AG4923" s="105">
        <f t="shared" si="923"/>
        <v>698.56888888888886</v>
      </c>
    </row>
    <row r="4924" spans="1:33" s="88" customFormat="1" x14ac:dyDescent="0.35">
      <c r="A4924" s="21">
        <v>10141103</v>
      </c>
      <c r="B4924" s="162" t="s">
        <v>1665</v>
      </c>
      <c r="C4924" s="115" t="s">
        <v>710</v>
      </c>
      <c r="D4924" s="115"/>
      <c r="E4924" s="114" t="str">
        <f t="shared" si="913"/>
        <v xml:space="preserve">TRANSFORMADOR MARCA:DPM PEMBA </v>
      </c>
      <c r="F4924" s="115" t="s">
        <v>1869</v>
      </c>
      <c r="G4924" s="21" t="s">
        <v>237</v>
      </c>
      <c r="H4924" s="21" t="s">
        <v>237</v>
      </c>
      <c r="I4924" s="115" t="s">
        <v>5627</v>
      </c>
      <c r="J4924" s="21"/>
      <c r="K4924" s="115" t="s">
        <v>5626</v>
      </c>
      <c r="L4924" s="115" t="s">
        <v>5625</v>
      </c>
      <c r="M4924" s="21">
        <v>25</v>
      </c>
      <c r="N4924" s="115">
        <v>33</v>
      </c>
      <c r="O4924" s="115" t="s">
        <v>581</v>
      </c>
      <c r="P4924" s="115">
        <v>3</v>
      </c>
      <c r="Q4924" s="21">
        <v>2014</v>
      </c>
      <c r="R4924" s="21" t="s">
        <v>587</v>
      </c>
      <c r="S4924" s="21" t="s">
        <v>5624</v>
      </c>
      <c r="T4924" s="116">
        <v>643</v>
      </c>
      <c r="U4924" s="111">
        <v>45</v>
      </c>
      <c r="V4924" s="113">
        <f t="shared" si="914"/>
        <v>602.27666666666664</v>
      </c>
      <c r="W4924" s="113">
        <f t="shared" si="915"/>
        <v>40.723333333333358</v>
      </c>
      <c r="X4924" s="112">
        <f t="shared" si="916"/>
        <v>40723.333333333358</v>
      </c>
      <c r="Y4924" s="111"/>
      <c r="Z4924" s="110">
        <f t="shared" si="924"/>
        <v>42</v>
      </c>
      <c r="AA4924" s="109">
        <f t="shared" si="917"/>
        <v>32.15</v>
      </c>
      <c r="AB4924" s="109">
        <f t="shared" si="918"/>
        <v>32150</v>
      </c>
      <c r="AC4924" s="108">
        <f t="shared" si="919"/>
        <v>610.85</v>
      </c>
      <c r="AD4924" s="107">
        <f t="shared" si="920"/>
        <v>2.2222222222222223E-2</v>
      </c>
      <c r="AE4924" s="106">
        <f t="shared" si="921"/>
        <v>13.574444444444445</v>
      </c>
      <c r="AF4924" s="105">
        <f t="shared" si="922"/>
        <v>54.297777777777803</v>
      </c>
      <c r="AG4924" s="105">
        <f t="shared" si="923"/>
        <v>588.70222222222219</v>
      </c>
    </row>
    <row r="4925" spans="1:33" s="88" customFormat="1" x14ac:dyDescent="0.35">
      <c r="A4925" s="21">
        <v>10141103</v>
      </c>
      <c r="B4925" s="162" t="s">
        <v>1665</v>
      </c>
      <c r="C4925" s="115" t="s">
        <v>710</v>
      </c>
      <c r="D4925" s="115"/>
      <c r="E4925" s="114" t="str">
        <f t="shared" si="913"/>
        <v xml:space="preserve">TRANSFORMADOR MARCA:TUSCO TRAFO PEMBA </v>
      </c>
      <c r="F4925" s="115" t="s">
        <v>1869</v>
      </c>
      <c r="G4925" s="21" t="s">
        <v>237</v>
      </c>
      <c r="H4925" s="21" t="s">
        <v>237</v>
      </c>
      <c r="I4925" s="115" t="s">
        <v>5623</v>
      </c>
      <c r="J4925" s="21"/>
      <c r="K4925" s="115" t="s">
        <v>5622</v>
      </c>
      <c r="L4925" s="115" t="s">
        <v>5621</v>
      </c>
      <c r="M4925" s="21">
        <v>200</v>
      </c>
      <c r="N4925" s="115">
        <v>33</v>
      </c>
      <c r="O4925" s="115" t="s">
        <v>581</v>
      </c>
      <c r="P4925" s="115">
        <v>3</v>
      </c>
      <c r="Q4925" s="21">
        <v>2014</v>
      </c>
      <c r="R4925" s="21" t="s">
        <v>219</v>
      </c>
      <c r="S4925" s="21">
        <v>551154</v>
      </c>
      <c r="T4925" s="116">
        <v>991</v>
      </c>
      <c r="U4925" s="111">
        <v>45</v>
      </c>
      <c r="V4925" s="113">
        <f t="shared" si="914"/>
        <v>928.23666666666668</v>
      </c>
      <c r="W4925" s="113">
        <f t="shared" si="915"/>
        <v>62.763333333333321</v>
      </c>
      <c r="X4925" s="112">
        <f t="shared" si="916"/>
        <v>62763.333333333321</v>
      </c>
      <c r="Y4925" s="111"/>
      <c r="Z4925" s="110">
        <f t="shared" si="924"/>
        <v>42</v>
      </c>
      <c r="AA4925" s="109">
        <f t="shared" si="917"/>
        <v>49.550000000000004</v>
      </c>
      <c r="AB4925" s="109">
        <f t="shared" si="918"/>
        <v>49550.000000000007</v>
      </c>
      <c r="AC4925" s="108">
        <f t="shared" si="919"/>
        <v>941.45</v>
      </c>
      <c r="AD4925" s="107">
        <f t="shared" si="920"/>
        <v>2.2222222222222223E-2</v>
      </c>
      <c r="AE4925" s="106">
        <f t="shared" si="921"/>
        <v>20.921111111111113</v>
      </c>
      <c r="AF4925" s="105">
        <f t="shared" si="922"/>
        <v>83.684444444444438</v>
      </c>
      <c r="AG4925" s="105">
        <f t="shared" si="923"/>
        <v>907.31555555555553</v>
      </c>
    </row>
    <row r="4926" spans="1:33" s="88" customFormat="1" x14ac:dyDescent="0.35">
      <c r="A4926" s="21">
        <v>10141103</v>
      </c>
      <c r="B4926" s="162" t="s">
        <v>1665</v>
      </c>
      <c r="C4926" s="115" t="s">
        <v>710</v>
      </c>
      <c r="D4926" s="115"/>
      <c r="E4926" s="114" t="str">
        <f t="shared" si="913"/>
        <v xml:space="preserve">TRANSFORMADOR MARCA:Tanalec PEMBA </v>
      </c>
      <c r="F4926" s="115" t="s">
        <v>1869</v>
      </c>
      <c r="G4926" s="21" t="s">
        <v>237</v>
      </c>
      <c r="H4926" s="21" t="s">
        <v>237</v>
      </c>
      <c r="I4926" s="115" t="s">
        <v>5620</v>
      </c>
      <c r="J4926" s="21"/>
      <c r="K4926" s="115" t="s">
        <v>2034</v>
      </c>
      <c r="L4926" s="115" t="s">
        <v>2033</v>
      </c>
      <c r="M4926" s="21">
        <v>160</v>
      </c>
      <c r="N4926" s="115">
        <v>33</v>
      </c>
      <c r="O4926" s="115" t="s">
        <v>581</v>
      </c>
      <c r="P4926" s="115">
        <v>3</v>
      </c>
      <c r="Q4926" s="21">
        <v>2014</v>
      </c>
      <c r="R4926" s="21" t="s">
        <v>5619</v>
      </c>
      <c r="S4926" s="21" t="s">
        <v>5618</v>
      </c>
      <c r="T4926" s="116">
        <v>991</v>
      </c>
      <c r="U4926" s="111">
        <v>45</v>
      </c>
      <c r="V4926" s="113">
        <f t="shared" si="914"/>
        <v>928.23666666666668</v>
      </c>
      <c r="W4926" s="113">
        <f t="shared" si="915"/>
        <v>62.763333333333321</v>
      </c>
      <c r="X4926" s="112">
        <f t="shared" si="916"/>
        <v>62763.333333333321</v>
      </c>
      <c r="Y4926" s="111"/>
      <c r="Z4926" s="110">
        <f t="shared" si="924"/>
        <v>42</v>
      </c>
      <c r="AA4926" s="109">
        <f t="shared" si="917"/>
        <v>49.550000000000004</v>
      </c>
      <c r="AB4926" s="109">
        <f t="shared" si="918"/>
        <v>49550.000000000007</v>
      </c>
      <c r="AC4926" s="108">
        <f t="shared" si="919"/>
        <v>941.45</v>
      </c>
      <c r="AD4926" s="107">
        <f t="shared" si="920"/>
        <v>2.2222222222222223E-2</v>
      </c>
      <c r="AE4926" s="106">
        <f t="shared" si="921"/>
        <v>20.921111111111113</v>
      </c>
      <c r="AF4926" s="105">
        <f t="shared" si="922"/>
        <v>83.684444444444438</v>
      </c>
      <c r="AG4926" s="105">
        <f t="shared" si="923"/>
        <v>907.31555555555553</v>
      </c>
    </row>
    <row r="4927" spans="1:33" s="88" customFormat="1" x14ac:dyDescent="0.35">
      <c r="A4927" s="21">
        <v>10141103</v>
      </c>
      <c r="B4927" s="162" t="s">
        <v>1665</v>
      </c>
      <c r="C4927" s="115" t="s">
        <v>710</v>
      </c>
      <c r="D4927" s="115"/>
      <c r="E4927" s="114" t="str">
        <f t="shared" si="913"/>
        <v xml:space="preserve">TRANSFORMADOR MARCA:ITB PEMBA </v>
      </c>
      <c r="F4927" s="115" t="s">
        <v>1869</v>
      </c>
      <c r="G4927" s="21" t="s">
        <v>237</v>
      </c>
      <c r="H4927" s="21" t="s">
        <v>237</v>
      </c>
      <c r="I4927" s="115" t="s">
        <v>5617</v>
      </c>
      <c r="J4927" s="21"/>
      <c r="K4927" s="115">
        <v>665374</v>
      </c>
      <c r="L4927" s="115">
        <v>8555672</v>
      </c>
      <c r="M4927" s="21">
        <v>160</v>
      </c>
      <c r="N4927" s="115">
        <v>33</v>
      </c>
      <c r="O4927" s="115" t="s">
        <v>581</v>
      </c>
      <c r="P4927" s="115">
        <v>3</v>
      </c>
      <c r="Q4927" s="21">
        <v>2014</v>
      </c>
      <c r="R4927" s="21" t="s">
        <v>1109</v>
      </c>
      <c r="S4927" s="21">
        <v>256425</v>
      </c>
      <c r="T4927" s="116">
        <v>991</v>
      </c>
      <c r="U4927" s="111">
        <v>45</v>
      </c>
      <c r="V4927" s="113">
        <f t="shared" si="914"/>
        <v>928.23666666666668</v>
      </c>
      <c r="W4927" s="113">
        <f t="shared" si="915"/>
        <v>62.763333333333321</v>
      </c>
      <c r="X4927" s="112">
        <f t="shared" si="916"/>
        <v>62763.333333333321</v>
      </c>
      <c r="Y4927" s="111"/>
      <c r="Z4927" s="110">
        <f t="shared" si="924"/>
        <v>42</v>
      </c>
      <c r="AA4927" s="109">
        <f t="shared" si="917"/>
        <v>49.550000000000004</v>
      </c>
      <c r="AB4927" s="109">
        <f t="shared" si="918"/>
        <v>49550.000000000007</v>
      </c>
      <c r="AC4927" s="108">
        <f t="shared" si="919"/>
        <v>941.45</v>
      </c>
      <c r="AD4927" s="107">
        <f t="shared" si="920"/>
        <v>2.2222222222222223E-2</v>
      </c>
      <c r="AE4927" s="106">
        <f t="shared" si="921"/>
        <v>20.921111111111113</v>
      </c>
      <c r="AF4927" s="105">
        <f t="shared" si="922"/>
        <v>83.684444444444438</v>
      </c>
      <c r="AG4927" s="105">
        <f t="shared" si="923"/>
        <v>907.31555555555553</v>
      </c>
    </row>
    <row r="4928" spans="1:33" s="88" customFormat="1" x14ac:dyDescent="0.35">
      <c r="A4928" s="21">
        <v>10141103</v>
      </c>
      <c r="B4928" s="162" t="s">
        <v>1665</v>
      </c>
      <c r="C4928" s="115" t="s">
        <v>710</v>
      </c>
      <c r="D4928" s="115"/>
      <c r="E4928" s="114" t="str">
        <f t="shared" si="913"/>
        <v xml:space="preserve">TRANSFORMADOR MARCA:Astor PEMBA </v>
      </c>
      <c r="F4928" s="115" t="s">
        <v>1869</v>
      </c>
      <c r="G4928" s="21" t="s">
        <v>237</v>
      </c>
      <c r="H4928" s="21" t="s">
        <v>237</v>
      </c>
      <c r="I4928" s="115" t="s">
        <v>5616</v>
      </c>
      <c r="J4928" s="21"/>
      <c r="K4928" s="115" t="s">
        <v>5615</v>
      </c>
      <c r="L4928" s="115" t="s">
        <v>2061</v>
      </c>
      <c r="M4928" s="21">
        <v>200</v>
      </c>
      <c r="N4928" s="115">
        <v>33</v>
      </c>
      <c r="O4928" s="115" t="s">
        <v>581</v>
      </c>
      <c r="P4928" s="115">
        <v>3</v>
      </c>
      <c r="Q4928" s="21">
        <v>2014</v>
      </c>
      <c r="R4928" s="21" t="s">
        <v>1661</v>
      </c>
      <c r="S4928" s="21" t="s">
        <v>5614</v>
      </c>
      <c r="T4928" s="116">
        <v>991</v>
      </c>
      <c r="U4928" s="111">
        <v>45</v>
      </c>
      <c r="V4928" s="113">
        <f t="shared" si="914"/>
        <v>928.23666666666668</v>
      </c>
      <c r="W4928" s="113">
        <f t="shared" si="915"/>
        <v>62.763333333333321</v>
      </c>
      <c r="X4928" s="112">
        <f t="shared" si="916"/>
        <v>62763.333333333321</v>
      </c>
      <c r="Y4928" s="111"/>
      <c r="Z4928" s="110">
        <f t="shared" si="924"/>
        <v>42</v>
      </c>
      <c r="AA4928" s="109">
        <f t="shared" si="917"/>
        <v>49.550000000000004</v>
      </c>
      <c r="AB4928" s="109">
        <f t="shared" si="918"/>
        <v>49550.000000000007</v>
      </c>
      <c r="AC4928" s="108">
        <f t="shared" si="919"/>
        <v>941.45</v>
      </c>
      <c r="AD4928" s="107">
        <f t="shared" si="920"/>
        <v>2.2222222222222223E-2</v>
      </c>
      <c r="AE4928" s="106">
        <f t="shared" si="921"/>
        <v>20.921111111111113</v>
      </c>
      <c r="AF4928" s="105">
        <f t="shared" si="922"/>
        <v>83.684444444444438</v>
      </c>
      <c r="AG4928" s="105">
        <f t="shared" si="923"/>
        <v>907.31555555555553</v>
      </c>
    </row>
    <row r="4929" spans="1:33" s="88" customFormat="1" x14ac:dyDescent="0.35">
      <c r="A4929" s="21">
        <v>10141103</v>
      </c>
      <c r="B4929" s="162" t="s">
        <v>1665</v>
      </c>
      <c r="C4929" s="115" t="s">
        <v>710</v>
      </c>
      <c r="D4929" s="115"/>
      <c r="E4929" s="114" t="str">
        <f t="shared" si="913"/>
        <v xml:space="preserve">TRANSFORMADOR MARCA:EFACEC PEMBA </v>
      </c>
      <c r="F4929" s="115" t="s">
        <v>1869</v>
      </c>
      <c r="G4929" s="21" t="s">
        <v>237</v>
      </c>
      <c r="H4929" s="21" t="s">
        <v>237</v>
      </c>
      <c r="I4929" s="115" t="s">
        <v>5613</v>
      </c>
      <c r="J4929" s="21"/>
      <c r="K4929" s="115" t="s">
        <v>5612</v>
      </c>
      <c r="L4929" s="115" t="s">
        <v>5611</v>
      </c>
      <c r="M4929" s="21">
        <v>250</v>
      </c>
      <c r="N4929" s="115">
        <v>33</v>
      </c>
      <c r="O4929" s="115" t="s">
        <v>581</v>
      </c>
      <c r="P4929" s="115">
        <v>3</v>
      </c>
      <c r="Q4929" s="21">
        <v>2014</v>
      </c>
      <c r="R4929" s="21" t="s">
        <v>27</v>
      </c>
      <c r="S4929" s="21" t="s">
        <v>5610</v>
      </c>
      <c r="T4929" s="116">
        <v>991</v>
      </c>
      <c r="U4929" s="111">
        <v>45</v>
      </c>
      <c r="V4929" s="113">
        <f t="shared" si="914"/>
        <v>928.23666666666668</v>
      </c>
      <c r="W4929" s="113">
        <f t="shared" si="915"/>
        <v>62.763333333333321</v>
      </c>
      <c r="X4929" s="112">
        <f t="shared" si="916"/>
        <v>62763.333333333321</v>
      </c>
      <c r="Y4929" s="111"/>
      <c r="Z4929" s="110">
        <f t="shared" si="924"/>
        <v>42</v>
      </c>
      <c r="AA4929" s="109">
        <f t="shared" si="917"/>
        <v>49.550000000000004</v>
      </c>
      <c r="AB4929" s="109">
        <f t="shared" si="918"/>
        <v>49550.000000000007</v>
      </c>
      <c r="AC4929" s="108">
        <f t="shared" si="919"/>
        <v>941.45</v>
      </c>
      <c r="AD4929" s="107">
        <f t="shared" si="920"/>
        <v>2.2222222222222223E-2</v>
      </c>
      <c r="AE4929" s="106">
        <f t="shared" si="921"/>
        <v>20.921111111111113</v>
      </c>
      <c r="AF4929" s="105">
        <f t="shared" si="922"/>
        <v>83.684444444444438</v>
      </c>
      <c r="AG4929" s="105">
        <f t="shared" si="923"/>
        <v>907.31555555555553</v>
      </c>
    </row>
    <row r="4930" spans="1:33" s="88" customFormat="1" x14ac:dyDescent="0.35">
      <c r="A4930" s="21">
        <v>10141103</v>
      </c>
      <c r="B4930" s="162" t="s">
        <v>1665</v>
      </c>
      <c r="C4930" s="115" t="s">
        <v>710</v>
      </c>
      <c r="D4930" s="115"/>
      <c r="E4930" s="114" t="str">
        <f t="shared" ref="E4930:E4993" si="925">+CONCATENATE(C4930," ","MARCA:",R4930," ",G4930," ",D4930,)</f>
        <v xml:space="preserve">TRANSFORMADOR MARCA:TDM PEMBA </v>
      </c>
      <c r="F4930" s="115" t="s">
        <v>1869</v>
      </c>
      <c r="G4930" s="21" t="s">
        <v>237</v>
      </c>
      <c r="H4930" s="21" t="s">
        <v>237</v>
      </c>
      <c r="I4930" s="115" t="s">
        <v>5609</v>
      </c>
      <c r="J4930" s="21"/>
      <c r="K4930" s="115" t="s">
        <v>5608</v>
      </c>
      <c r="L4930" s="115" t="s">
        <v>5607</v>
      </c>
      <c r="M4930" s="21">
        <v>200</v>
      </c>
      <c r="N4930" s="115">
        <v>33</v>
      </c>
      <c r="O4930" s="115" t="s">
        <v>581</v>
      </c>
      <c r="P4930" s="115">
        <v>3</v>
      </c>
      <c r="Q4930" s="21">
        <v>2014</v>
      </c>
      <c r="R4930" s="21" t="s">
        <v>618</v>
      </c>
      <c r="S4930" s="21">
        <v>607239</v>
      </c>
      <c r="T4930" s="116">
        <v>991</v>
      </c>
      <c r="U4930" s="111">
        <v>45</v>
      </c>
      <c r="V4930" s="113">
        <f t="shared" ref="V4930:V4993" si="926">((Z4930/U4930)*(T4930-AA4930))+AA4930</f>
        <v>928.23666666666668</v>
      </c>
      <c r="W4930" s="113">
        <f t="shared" ref="W4930:W4993" si="927">+T4930-V4930</f>
        <v>62.763333333333321</v>
      </c>
      <c r="X4930" s="112">
        <f t="shared" ref="X4930:X4993" si="928">+W4930*1000</f>
        <v>62763.333333333321</v>
      </c>
      <c r="Y4930" s="111"/>
      <c r="Z4930" s="110">
        <f t="shared" si="924"/>
        <v>42</v>
      </c>
      <c r="AA4930" s="109">
        <f t="shared" ref="AA4930:AA4993" si="929">(5/100*T4930)</f>
        <v>49.550000000000004</v>
      </c>
      <c r="AB4930" s="109">
        <f t="shared" ref="AB4930:AB4993" si="930">+AA4930*1000</f>
        <v>49550.000000000007</v>
      </c>
      <c r="AC4930" s="108">
        <f t="shared" ref="AC4930:AC4993" si="931">+T4930-AA4930</f>
        <v>941.45</v>
      </c>
      <c r="AD4930" s="107">
        <f t="shared" ref="AD4930:AD4993" si="932">1/U4930</f>
        <v>2.2222222222222223E-2</v>
      </c>
      <c r="AE4930" s="106">
        <f t="shared" ref="AE4930:AE4993" si="933">+AC4930*AD4930</f>
        <v>20.921111111111113</v>
      </c>
      <c r="AF4930" s="105">
        <f t="shared" ref="AF4930:AF4993" si="934">+T4930-V4930+AE4930</f>
        <v>83.684444444444438</v>
      </c>
      <c r="AG4930" s="105">
        <f t="shared" ref="AG4930:AG4993" si="935">+V4930-AE4930</f>
        <v>907.31555555555553</v>
      </c>
    </row>
    <row r="4931" spans="1:33" s="88" customFormat="1" x14ac:dyDescent="0.35">
      <c r="A4931" s="21">
        <v>10141103</v>
      </c>
      <c r="B4931" s="162" t="s">
        <v>1665</v>
      </c>
      <c r="C4931" s="115" t="s">
        <v>710</v>
      </c>
      <c r="D4931" s="115"/>
      <c r="E4931" s="114" t="str">
        <f t="shared" si="925"/>
        <v xml:space="preserve">TRANSFORMADOR MARCA:BEST PEMBA </v>
      </c>
      <c r="F4931" s="115" t="s">
        <v>1869</v>
      </c>
      <c r="G4931" s="21" t="s">
        <v>237</v>
      </c>
      <c r="H4931" s="21" t="s">
        <v>237</v>
      </c>
      <c r="I4931" s="115" t="s">
        <v>5606</v>
      </c>
      <c r="J4931" s="21"/>
      <c r="K4931" s="115" t="s">
        <v>5605</v>
      </c>
      <c r="L4931" s="115" t="s">
        <v>5604</v>
      </c>
      <c r="M4931" s="21">
        <v>160</v>
      </c>
      <c r="N4931" s="115">
        <v>33</v>
      </c>
      <c r="O4931" s="115" t="s">
        <v>581</v>
      </c>
      <c r="P4931" s="115">
        <v>3</v>
      </c>
      <c r="Q4931" s="21">
        <v>2014</v>
      </c>
      <c r="R4931" s="21" t="s">
        <v>215</v>
      </c>
      <c r="S4931" s="21">
        <v>46379</v>
      </c>
      <c r="T4931" s="116">
        <v>991</v>
      </c>
      <c r="U4931" s="111">
        <v>45</v>
      </c>
      <c r="V4931" s="113">
        <f t="shared" si="926"/>
        <v>928.23666666666668</v>
      </c>
      <c r="W4931" s="113">
        <f t="shared" si="927"/>
        <v>62.763333333333321</v>
      </c>
      <c r="X4931" s="112">
        <f t="shared" si="928"/>
        <v>62763.333333333321</v>
      </c>
      <c r="Y4931" s="111"/>
      <c r="Z4931" s="110">
        <f t="shared" si="924"/>
        <v>42</v>
      </c>
      <c r="AA4931" s="109">
        <f t="shared" si="929"/>
        <v>49.550000000000004</v>
      </c>
      <c r="AB4931" s="109">
        <f t="shared" si="930"/>
        <v>49550.000000000007</v>
      </c>
      <c r="AC4931" s="108">
        <f t="shared" si="931"/>
        <v>941.45</v>
      </c>
      <c r="AD4931" s="107">
        <f t="shared" si="932"/>
        <v>2.2222222222222223E-2</v>
      </c>
      <c r="AE4931" s="106">
        <f t="shared" si="933"/>
        <v>20.921111111111113</v>
      </c>
      <c r="AF4931" s="105">
        <f t="shared" si="934"/>
        <v>83.684444444444438</v>
      </c>
      <c r="AG4931" s="105">
        <f t="shared" si="935"/>
        <v>907.31555555555553</v>
      </c>
    </row>
    <row r="4932" spans="1:33" s="88" customFormat="1" x14ac:dyDescent="0.35">
      <c r="A4932" s="21">
        <v>10141103</v>
      </c>
      <c r="B4932" s="162" t="s">
        <v>1665</v>
      </c>
      <c r="C4932" s="115" t="s">
        <v>710</v>
      </c>
      <c r="D4932" s="115"/>
      <c r="E4932" s="114" t="str">
        <f t="shared" si="925"/>
        <v xml:space="preserve">TRANSFORMADOR MARCA:ITB PEMBA </v>
      </c>
      <c r="F4932" s="115" t="s">
        <v>1869</v>
      </c>
      <c r="G4932" s="21" t="s">
        <v>237</v>
      </c>
      <c r="H4932" s="21" t="s">
        <v>237</v>
      </c>
      <c r="I4932" s="115" t="s">
        <v>5603</v>
      </c>
      <c r="J4932" s="21"/>
      <c r="K4932" s="115" t="s">
        <v>5602</v>
      </c>
      <c r="L4932" s="115" t="s">
        <v>5601</v>
      </c>
      <c r="M4932" s="21">
        <v>160</v>
      </c>
      <c r="N4932" s="115">
        <v>33</v>
      </c>
      <c r="O4932" s="115" t="s">
        <v>581</v>
      </c>
      <c r="P4932" s="115">
        <v>3</v>
      </c>
      <c r="Q4932" s="21">
        <v>2014</v>
      </c>
      <c r="R4932" s="21" t="s">
        <v>1109</v>
      </c>
      <c r="S4932" s="21" t="s">
        <v>5600</v>
      </c>
      <c r="T4932" s="116">
        <v>991</v>
      </c>
      <c r="U4932" s="111">
        <v>45</v>
      </c>
      <c r="V4932" s="113">
        <f t="shared" si="926"/>
        <v>928.23666666666668</v>
      </c>
      <c r="W4932" s="113">
        <f t="shared" si="927"/>
        <v>62.763333333333321</v>
      </c>
      <c r="X4932" s="112">
        <f t="shared" si="928"/>
        <v>62763.333333333321</v>
      </c>
      <c r="Y4932" s="111"/>
      <c r="Z4932" s="110">
        <f t="shared" si="924"/>
        <v>42</v>
      </c>
      <c r="AA4932" s="109">
        <f t="shared" si="929"/>
        <v>49.550000000000004</v>
      </c>
      <c r="AB4932" s="109">
        <f t="shared" si="930"/>
        <v>49550.000000000007</v>
      </c>
      <c r="AC4932" s="108">
        <f t="shared" si="931"/>
        <v>941.45</v>
      </c>
      <c r="AD4932" s="107">
        <f t="shared" si="932"/>
        <v>2.2222222222222223E-2</v>
      </c>
      <c r="AE4932" s="106">
        <f t="shared" si="933"/>
        <v>20.921111111111113</v>
      </c>
      <c r="AF4932" s="105">
        <f t="shared" si="934"/>
        <v>83.684444444444438</v>
      </c>
      <c r="AG4932" s="105">
        <f t="shared" si="935"/>
        <v>907.31555555555553</v>
      </c>
    </row>
    <row r="4933" spans="1:33" s="88" customFormat="1" x14ac:dyDescent="0.35">
      <c r="A4933" s="21">
        <v>10141103</v>
      </c>
      <c r="B4933" s="162" t="s">
        <v>1665</v>
      </c>
      <c r="C4933" s="115" t="s">
        <v>710</v>
      </c>
      <c r="D4933" s="115"/>
      <c r="E4933" s="114" t="str">
        <f t="shared" si="925"/>
        <v xml:space="preserve">TRANSFORMADOR MARCA:PowerTech PEMBA </v>
      </c>
      <c r="F4933" s="115" t="s">
        <v>1869</v>
      </c>
      <c r="G4933" s="21" t="s">
        <v>237</v>
      </c>
      <c r="H4933" s="21" t="s">
        <v>237</v>
      </c>
      <c r="I4933" s="115" t="s">
        <v>5599</v>
      </c>
      <c r="J4933" s="21"/>
      <c r="K4933" s="115" t="s">
        <v>5598</v>
      </c>
      <c r="L4933" s="115" t="s">
        <v>5597</v>
      </c>
      <c r="M4933" s="21">
        <v>250</v>
      </c>
      <c r="N4933" s="115">
        <v>33</v>
      </c>
      <c r="O4933" s="115" t="s">
        <v>581</v>
      </c>
      <c r="P4933" s="115">
        <v>3</v>
      </c>
      <c r="Q4933" s="21">
        <v>2014</v>
      </c>
      <c r="R4933" s="21" t="s">
        <v>1811</v>
      </c>
      <c r="S4933" s="21" t="s">
        <v>5596</v>
      </c>
      <c r="T4933" s="116">
        <v>991</v>
      </c>
      <c r="U4933" s="111">
        <v>45</v>
      </c>
      <c r="V4933" s="113">
        <f t="shared" si="926"/>
        <v>928.23666666666668</v>
      </c>
      <c r="W4933" s="113">
        <f t="shared" si="927"/>
        <v>62.763333333333321</v>
      </c>
      <c r="X4933" s="112">
        <f t="shared" si="928"/>
        <v>62763.333333333321</v>
      </c>
      <c r="Y4933" s="111"/>
      <c r="Z4933" s="110">
        <f t="shared" si="924"/>
        <v>42</v>
      </c>
      <c r="AA4933" s="109">
        <f t="shared" si="929"/>
        <v>49.550000000000004</v>
      </c>
      <c r="AB4933" s="109">
        <f t="shared" si="930"/>
        <v>49550.000000000007</v>
      </c>
      <c r="AC4933" s="108">
        <f t="shared" si="931"/>
        <v>941.45</v>
      </c>
      <c r="AD4933" s="107">
        <f t="shared" si="932"/>
        <v>2.2222222222222223E-2</v>
      </c>
      <c r="AE4933" s="106">
        <f t="shared" si="933"/>
        <v>20.921111111111113</v>
      </c>
      <c r="AF4933" s="105">
        <f t="shared" si="934"/>
        <v>83.684444444444438</v>
      </c>
      <c r="AG4933" s="105">
        <f t="shared" si="935"/>
        <v>907.31555555555553</v>
      </c>
    </row>
    <row r="4934" spans="1:33" s="88" customFormat="1" x14ac:dyDescent="0.35">
      <c r="A4934" s="21">
        <v>10141103</v>
      </c>
      <c r="B4934" s="162" t="s">
        <v>1665</v>
      </c>
      <c r="C4934" s="115" t="s">
        <v>710</v>
      </c>
      <c r="D4934" s="115"/>
      <c r="E4934" s="114" t="str">
        <f t="shared" si="925"/>
        <v xml:space="preserve">TRANSFORMADOR MARCA:TDM PEMBA </v>
      </c>
      <c r="F4934" s="115" t="s">
        <v>1869</v>
      </c>
      <c r="G4934" s="21" t="s">
        <v>237</v>
      </c>
      <c r="H4934" s="21" t="s">
        <v>237</v>
      </c>
      <c r="I4934" s="115" t="s">
        <v>5595</v>
      </c>
      <c r="J4934" s="21"/>
      <c r="K4934" s="115" t="s">
        <v>5594</v>
      </c>
      <c r="L4934" s="115" t="s">
        <v>5593</v>
      </c>
      <c r="M4934" s="21">
        <v>315</v>
      </c>
      <c r="N4934" s="115">
        <v>33</v>
      </c>
      <c r="O4934" s="115" t="s">
        <v>581</v>
      </c>
      <c r="P4934" s="115">
        <v>3</v>
      </c>
      <c r="Q4934" s="21">
        <v>2014</v>
      </c>
      <c r="R4934" s="21" t="s">
        <v>618</v>
      </c>
      <c r="S4934" s="21">
        <v>920967</v>
      </c>
      <c r="T4934" s="116">
        <v>1039</v>
      </c>
      <c r="U4934" s="111">
        <v>45</v>
      </c>
      <c r="V4934" s="113">
        <f t="shared" si="926"/>
        <v>973.19666666666672</v>
      </c>
      <c r="W4934" s="113">
        <f t="shared" si="927"/>
        <v>65.803333333333285</v>
      </c>
      <c r="X4934" s="112">
        <f t="shared" si="928"/>
        <v>65803.333333333285</v>
      </c>
      <c r="Y4934" s="111"/>
      <c r="Z4934" s="110">
        <f t="shared" si="924"/>
        <v>42</v>
      </c>
      <c r="AA4934" s="109">
        <f t="shared" si="929"/>
        <v>51.95</v>
      </c>
      <c r="AB4934" s="109">
        <f t="shared" si="930"/>
        <v>51950</v>
      </c>
      <c r="AC4934" s="108">
        <f t="shared" si="931"/>
        <v>987.05</v>
      </c>
      <c r="AD4934" s="107">
        <f t="shared" si="932"/>
        <v>2.2222222222222223E-2</v>
      </c>
      <c r="AE4934" s="106">
        <f t="shared" si="933"/>
        <v>21.934444444444445</v>
      </c>
      <c r="AF4934" s="105">
        <f t="shared" si="934"/>
        <v>87.737777777777723</v>
      </c>
      <c r="AG4934" s="105">
        <f t="shared" si="935"/>
        <v>951.26222222222225</v>
      </c>
    </row>
    <row r="4935" spans="1:33" s="88" customFormat="1" x14ac:dyDescent="0.35">
      <c r="A4935" s="21">
        <v>10141103</v>
      </c>
      <c r="B4935" s="162" t="s">
        <v>1665</v>
      </c>
      <c r="C4935" s="115" t="s">
        <v>710</v>
      </c>
      <c r="D4935" s="115"/>
      <c r="E4935" s="114" t="str">
        <f t="shared" si="925"/>
        <v xml:space="preserve">TRANSFORMADOR MARCA:BEST PEMBA </v>
      </c>
      <c r="F4935" s="115" t="s">
        <v>1869</v>
      </c>
      <c r="G4935" s="21" t="s">
        <v>237</v>
      </c>
      <c r="H4935" s="21" t="s">
        <v>237</v>
      </c>
      <c r="I4935" s="115" t="s">
        <v>5592</v>
      </c>
      <c r="J4935" s="21"/>
      <c r="K4935" s="115" t="s">
        <v>5591</v>
      </c>
      <c r="L4935" s="115" t="s">
        <v>5590</v>
      </c>
      <c r="M4935" s="21">
        <v>160</v>
      </c>
      <c r="N4935" s="115">
        <v>33</v>
      </c>
      <c r="O4935" s="115" t="s">
        <v>581</v>
      </c>
      <c r="P4935" s="115">
        <v>3</v>
      </c>
      <c r="Q4935" s="21">
        <v>2014</v>
      </c>
      <c r="R4935" s="21" t="s">
        <v>215</v>
      </c>
      <c r="S4935" s="21">
        <v>46357</v>
      </c>
      <c r="T4935" s="116">
        <v>991</v>
      </c>
      <c r="U4935" s="111">
        <v>45</v>
      </c>
      <c r="V4935" s="113">
        <f t="shared" si="926"/>
        <v>928.23666666666668</v>
      </c>
      <c r="W4935" s="113">
        <f t="shared" si="927"/>
        <v>62.763333333333321</v>
      </c>
      <c r="X4935" s="112">
        <f t="shared" si="928"/>
        <v>62763.333333333321</v>
      </c>
      <c r="Y4935" s="111"/>
      <c r="Z4935" s="110">
        <f t="shared" si="924"/>
        <v>42</v>
      </c>
      <c r="AA4935" s="109">
        <f t="shared" si="929"/>
        <v>49.550000000000004</v>
      </c>
      <c r="AB4935" s="109">
        <f t="shared" si="930"/>
        <v>49550.000000000007</v>
      </c>
      <c r="AC4935" s="108">
        <f t="shared" si="931"/>
        <v>941.45</v>
      </c>
      <c r="AD4935" s="107">
        <f t="shared" si="932"/>
        <v>2.2222222222222223E-2</v>
      </c>
      <c r="AE4935" s="106">
        <f t="shared" si="933"/>
        <v>20.921111111111113</v>
      </c>
      <c r="AF4935" s="105">
        <f t="shared" si="934"/>
        <v>83.684444444444438</v>
      </c>
      <c r="AG4935" s="105">
        <f t="shared" si="935"/>
        <v>907.31555555555553</v>
      </c>
    </row>
    <row r="4936" spans="1:33" s="88" customFormat="1" x14ac:dyDescent="0.35">
      <c r="A4936" s="21">
        <v>10141103</v>
      </c>
      <c r="B4936" s="162" t="s">
        <v>1665</v>
      </c>
      <c r="C4936" s="115" t="s">
        <v>710</v>
      </c>
      <c r="D4936" s="115"/>
      <c r="E4936" s="114" t="str">
        <f t="shared" si="925"/>
        <v xml:space="preserve">TRANSFORMADOR MARCA:DPM PEMBA </v>
      </c>
      <c r="F4936" s="115" t="s">
        <v>1869</v>
      </c>
      <c r="G4936" s="21" t="s">
        <v>237</v>
      </c>
      <c r="H4936" s="21" t="s">
        <v>237</v>
      </c>
      <c r="I4936" s="115" t="s">
        <v>5589</v>
      </c>
      <c r="J4936" s="21"/>
      <c r="K4936" s="115" t="s">
        <v>5588</v>
      </c>
      <c r="L4936" s="115" t="s">
        <v>5587</v>
      </c>
      <c r="M4936" s="21">
        <v>400</v>
      </c>
      <c r="N4936" s="115">
        <v>33</v>
      </c>
      <c r="O4936" s="115" t="s">
        <v>581</v>
      </c>
      <c r="P4936" s="115">
        <v>3</v>
      </c>
      <c r="Q4936" s="21">
        <v>2014</v>
      </c>
      <c r="R4936" s="21" t="s">
        <v>587</v>
      </c>
      <c r="S4936" s="21">
        <v>50110402</v>
      </c>
      <c r="T4936" s="116">
        <v>1039</v>
      </c>
      <c r="U4936" s="111">
        <v>45</v>
      </c>
      <c r="V4936" s="113">
        <f t="shared" si="926"/>
        <v>973.19666666666672</v>
      </c>
      <c r="W4936" s="113">
        <f t="shared" si="927"/>
        <v>65.803333333333285</v>
      </c>
      <c r="X4936" s="112">
        <f t="shared" si="928"/>
        <v>65803.333333333285</v>
      </c>
      <c r="Y4936" s="111"/>
      <c r="Z4936" s="110">
        <f t="shared" si="924"/>
        <v>42</v>
      </c>
      <c r="AA4936" s="109">
        <f t="shared" si="929"/>
        <v>51.95</v>
      </c>
      <c r="AB4936" s="109">
        <f t="shared" si="930"/>
        <v>51950</v>
      </c>
      <c r="AC4936" s="108">
        <f t="shared" si="931"/>
        <v>987.05</v>
      </c>
      <c r="AD4936" s="107">
        <f t="shared" si="932"/>
        <v>2.2222222222222223E-2</v>
      </c>
      <c r="AE4936" s="106">
        <f t="shared" si="933"/>
        <v>21.934444444444445</v>
      </c>
      <c r="AF4936" s="105">
        <f t="shared" si="934"/>
        <v>87.737777777777723</v>
      </c>
      <c r="AG4936" s="105">
        <f t="shared" si="935"/>
        <v>951.26222222222225</v>
      </c>
    </row>
    <row r="4937" spans="1:33" s="88" customFormat="1" x14ac:dyDescent="0.35">
      <c r="A4937" s="21">
        <v>10141103</v>
      </c>
      <c r="B4937" s="162" t="s">
        <v>1665</v>
      </c>
      <c r="C4937" s="115" t="s">
        <v>710</v>
      </c>
      <c r="D4937" s="115"/>
      <c r="E4937" s="114" t="str">
        <f t="shared" si="925"/>
        <v xml:space="preserve">TRANSFORMADOR MARCA:EFACEC PEMBA </v>
      </c>
      <c r="F4937" s="115" t="s">
        <v>1869</v>
      </c>
      <c r="G4937" s="21" t="s">
        <v>237</v>
      </c>
      <c r="H4937" s="21" t="s">
        <v>237</v>
      </c>
      <c r="I4937" s="115" t="s">
        <v>5586</v>
      </c>
      <c r="J4937" s="21"/>
      <c r="K4937" s="115" t="s">
        <v>2018</v>
      </c>
      <c r="L4937" s="115" t="s">
        <v>5585</v>
      </c>
      <c r="M4937" s="21">
        <v>160</v>
      </c>
      <c r="N4937" s="115">
        <v>33</v>
      </c>
      <c r="O4937" s="115" t="s">
        <v>581</v>
      </c>
      <c r="P4937" s="115">
        <v>3</v>
      </c>
      <c r="Q4937" s="21">
        <v>2014</v>
      </c>
      <c r="R4937" s="21" t="s">
        <v>27</v>
      </c>
      <c r="S4937" s="21" t="s">
        <v>5584</v>
      </c>
      <c r="T4937" s="116">
        <v>991</v>
      </c>
      <c r="U4937" s="111">
        <v>45</v>
      </c>
      <c r="V4937" s="113">
        <f t="shared" si="926"/>
        <v>928.23666666666668</v>
      </c>
      <c r="W4937" s="113">
        <f t="shared" si="927"/>
        <v>62.763333333333321</v>
      </c>
      <c r="X4937" s="112">
        <f t="shared" si="928"/>
        <v>62763.333333333321</v>
      </c>
      <c r="Y4937" s="111"/>
      <c r="Z4937" s="110">
        <f t="shared" si="924"/>
        <v>42</v>
      </c>
      <c r="AA4937" s="109">
        <f t="shared" si="929"/>
        <v>49.550000000000004</v>
      </c>
      <c r="AB4937" s="109">
        <f t="shared" si="930"/>
        <v>49550.000000000007</v>
      </c>
      <c r="AC4937" s="108">
        <f t="shared" si="931"/>
        <v>941.45</v>
      </c>
      <c r="AD4937" s="107">
        <f t="shared" si="932"/>
        <v>2.2222222222222223E-2</v>
      </c>
      <c r="AE4937" s="106">
        <f t="shared" si="933"/>
        <v>20.921111111111113</v>
      </c>
      <c r="AF4937" s="105">
        <f t="shared" si="934"/>
        <v>83.684444444444438</v>
      </c>
      <c r="AG4937" s="105">
        <f t="shared" si="935"/>
        <v>907.31555555555553</v>
      </c>
    </row>
    <row r="4938" spans="1:33" s="88" customFormat="1" x14ac:dyDescent="0.35">
      <c r="A4938" s="21">
        <v>10141103</v>
      </c>
      <c r="B4938" s="162" t="s">
        <v>1665</v>
      </c>
      <c r="C4938" s="115" t="s">
        <v>710</v>
      </c>
      <c r="D4938" s="115"/>
      <c r="E4938" s="114" t="str">
        <f t="shared" si="925"/>
        <v xml:space="preserve">TRANSFORMADOR MARCA:TUSCO TRAFO PEMBA </v>
      </c>
      <c r="F4938" s="115" t="s">
        <v>1869</v>
      </c>
      <c r="G4938" s="21" t="s">
        <v>237</v>
      </c>
      <c r="H4938" s="21" t="s">
        <v>237</v>
      </c>
      <c r="I4938" s="115" t="s">
        <v>5583</v>
      </c>
      <c r="J4938" s="21"/>
      <c r="K4938" s="115" t="s">
        <v>5582</v>
      </c>
      <c r="L4938" s="115" t="s">
        <v>5581</v>
      </c>
      <c r="M4938" s="21">
        <v>100</v>
      </c>
      <c r="N4938" s="115">
        <v>33</v>
      </c>
      <c r="O4938" s="115" t="s">
        <v>581</v>
      </c>
      <c r="P4938" s="115">
        <v>3</v>
      </c>
      <c r="Q4938" s="21">
        <v>2014</v>
      </c>
      <c r="R4938" s="21" t="s">
        <v>219</v>
      </c>
      <c r="S4938" s="21">
        <v>551078</v>
      </c>
      <c r="T4938" s="116">
        <v>763</v>
      </c>
      <c r="U4938" s="111">
        <v>45</v>
      </c>
      <c r="V4938" s="113">
        <f t="shared" si="926"/>
        <v>714.67666666666662</v>
      </c>
      <c r="W4938" s="113">
        <f t="shared" si="927"/>
        <v>48.32333333333338</v>
      </c>
      <c r="X4938" s="112">
        <f t="shared" si="928"/>
        <v>48323.333333333379</v>
      </c>
      <c r="Y4938" s="111"/>
      <c r="Z4938" s="110">
        <f t="shared" si="924"/>
        <v>42</v>
      </c>
      <c r="AA4938" s="109">
        <f t="shared" si="929"/>
        <v>38.15</v>
      </c>
      <c r="AB4938" s="109">
        <f t="shared" si="930"/>
        <v>38150</v>
      </c>
      <c r="AC4938" s="108">
        <f t="shared" si="931"/>
        <v>724.85</v>
      </c>
      <c r="AD4938" s="107">
        <f t="shared" si="932"/>
        <v>2.2222222222222223E-2</v>
      </c>
      <c r="AE4938" s="106">
        <f t="shared" si="933"/>
        <v>16.10777777777778</v>
      </c>
      <c r="AF4938" s="105">
        <f t="shared" si="934"/>
        <v>64.431111111111164</v>
      </c>
      <c r="AG4938" s="105">
        <f t="shared" si="935"/>
        <v>698.56888888888886</v>
      </c>
    </row>
    <row r="4939" spans="1:33" s="88" customFormat="1" x14ac:dyDescent="0.35">
      <c r="A4939" s="21">
        <v>10141103</v>
      </c>
      <c r="B4939" s="162" t="s">
        <v>1665</v>
      </c>
      <c r="C4939" s="115" t="s">
        <v>710</v>
      </c>
      <c r="D4939" s="115"/>
      <c r="E4939" s="114" t="str">
        <f t="shared" si="925"/>
        <v xml:space="preserve">TRANSFORMADOR MARCA:Fuji Tusco PEMBA </v>
      </c>
      <c r="F4939" s="115" t="s">
        <v>1869</v>
      </c>
      <c r="G4939" s="21" t="s">
        <v>237</v>
      </c>
      <c r="H4939" s="21" t="s">
        <v>237</v>
      </c>
      <c r="I4939" s="115" t="s">
        <v>5580</v>
      </c>
      <c r="J4939" s="21"/>
      <c r="K4939" s="115" t="s">
        <v>5579</v>
      </c>
      <c r="L4939" s="115" t="s">
        <v>5578</v>
      </c>
      <c r="M4939" s="21">
        <v>100</v>
      </c>
      <c r="N4939" s="115">
        <v>33</v>
      </c>
      <c r="O4939" s="115" t="s">
        <v>581</v>
      </c>
      <c r="P4939" s="115">
        <v>3</v>
      </c>
      <c r="Q4939" s="21">
        <v>2014</v>
      </c>
      <c r="R4939" s="21" t="s">
        <v>1821</v>
      </c>
      <c r="S4939" s="21">
        <v>59137</v>
      </c>
      <c r="T4939" s="116">
        <v>763</v>
      </c>
      <c r="U4939" s="111">
        <v>45</v>
      </c>
      <c r="V4939" s="113">
        <f t="shared" si="926"/>
        <v>714.67666666666662</v>
      </c>
      <c r="W4939" s="113">
        <f t="shared" si="927"/>
        <v>48.32333333333338</v>
      </c>
      <c r="X4939" s="112">
        <f t="shared" si="928"/>
        <v>48323.333333333379</v>
      </c>
      <c r="Y4939" s="111"/>
      <c r="Z4939" s="110">
        <f t="shared" si="924"/>
        <v>42</v>
      </c>
      <c r="AA4939" s="109">
        <f t="shared" si="929"/>
        <v>38.15</v>
      </c>
      <c r="AB4939" s="109">
        <f t="shared" si="930"/>
        <v>38150</v>
      </c>
      <c r="AC4939" s="108">
        <f t="shared" si="931"/>
        <v>724.85</v>
      </c>
      <c r="AD4939" s="107">
        <f t="shared" si="932"/>
        <v>2.2222222222222223E-2</v>
      </c>
      <c r="AE4939" s="106">
        <f t="shared" si="933"/>
        <v>16.10777777777778</v>
      </c>
      <c r="AF4939" s="105">
        <f t="shared" si="934"/>
        <v>64.431111111111164</v>
      </c>
      <c r="AG4939" s="105">
        <f t="shared" si="935"/>
        <v>698.56888888888886</v>
      </c>
    </row>
    <row r="4940" spans="1:33" s="88" customFormat="1" x14ac:dyDescent="0.35">
      <c r="A4940" s="21">
        <v>10141103</v>
      </c>
      <c r="B4940" s="162" t="s">
        <v>1665</v>
      </c>
      <c r="C4940" s="115" t="s">
        <v>710</v>
      </c>
      <c r="D4940" s="115"/>
      <c r="E4940" s="114" t="str">
        <f t="shared" si="925"/>
        <v xml:space="preserve">TRANSFORMADOR MARCA:TDM PEMBA </v>
      </c>
      <c r="F4940" s="115" t="s">
        <v>1869</v>
      </c>
      <c r="G4940" s="21" t="s">
        <v>237</v>
      </c>
      <c r="H4940" s="21" t="s">
        <v>237</v>
      </c>
      <c r="I4940" s="115" t="s">
        <v>5577</v>
      </c>
      <c r="J4940" s="21"/>
      <c r="K4940" s="115" t="s">
        <v>5576</v>
      </c>
      <c r="L4940" s="115" t="s">
        <v>5575</v>
      </c>
      <c r="M4940" s="21">
        <v>160</v>
      </c>
      <c r="N4940" s="115">
        <v>33</v>
      </c>
      <c r="O4940" s="115" t="s">
        <v>581</v>
      </c>
      <c r="P4940" s="115">
        <v>3</v>
      </c>
      <c r="Q4940" s="21">
        <v>2014</v>
      </c>
      <c r="R4940" s="21" t="s">
        <v>618</v>
      </c>
      <c r="S4940" s="21">
        <v>605957</v>
      </c>
      <c r="T4940" s="116">
        <v>991</v>
      </c>
      <c r="U4940" s="111">
        <v>45</v>
      </c>
      <c r="V4940" s="113">
        <f t="shared" si="926"/>
        <v>928.23666666666668</v>
      </c>
      <c r="W4940" s="113">
        <f t="shared" si="927"/>
        <v>62.763333333333321</v>
      </c>
      <c r="X4940" s="112">
        <f t="shared" si="928"/>
        <v>62763.333333333321</v>
      </c>
      <c r="Y4940" s="111"/>
      <c r="Z4940" s="110">
        <f t="shared" si="924"/>
        <v>42</v>
      </c>
      <c r="AA4940" s="109">
        <f t="shared" si="929"/>
        <v>49.550000000000004</v>
      </c>
      <c r="AB4940" s="109">
        <f t="shared" si="930"/>
        <v>49550.000000000007</v>
      </c>
      <c r="AC4940" s="108">
        <f t="shared" si="931"/>
        <v>941.45</v>
      </c>
      <c r="AD4940" s="107">
        <f t="shared" si="932"/>
        <v>2.2222222222222223E-2</v>
      </c>
      <c r="AE4940" s="106">
        <f t="shared" si="933"/>
        <v>20.921111111111113</v>
      </c>
      <c r="AF4940" s="105">
        <f t="shared" si="934"/>
        <v>83.684444444444438</v>
      </c>
      <c r="AG4940" s="105">
        <f t="shared" si="935"/>
        <v>907.31555555555553</v>
      </c>
    </row>
    <row r="4941" spans="1:33" s="88" customFormat="1" x14ac:dyDescent="0.35">
      <c r="A4941" s="21">
        <v>10141103</v>
      </c>
      <c r="B4941" s="162" t="s">
        <v>1665</v>
      </c>
      <c r="C4941" s="115" t="s">
        <v>710</v>
      </c>
      <c r="D4941" s="115"/>
      <c r="E4941" s="114" t="str">
        <f t="shared" si="925"/>
        <v xml:space="preserve">TRANSFORMADOR MARCA:TDM PEMBA </v>
      </c>
      <c r="F4941" s="115" t="s">
        <v>1869</v>
      </c>
      <c r="G4941" s="21" t="s">
        <v>237</v>
      </c>
      <c r="H4941" s="21" t="s">
        <v>237</v>
      </c>
      <c r="I4941" s="115" t="s">
        <v>5574</v>
      </c>
      <c r="J4941" s="21"/>
      <c r="K4941" s="115" t="s">
        <v>5573</v>
      </c>
      <c r="L4941" s="115" t="s">
        <v>5572</v>
      </c>
      <c r="M4941" s="21">
        <v>100</v>
      </c>
      <c r="N4941" s="115">
        <v>33</v>
      </c>
      <c r="O4941" s="115" t="s">
        <v>581</v>
      </c>
      <c r="P4941" s="115">
        <v>3</v>
      </c>
      <c r="Q4941" s="21">
        <v>2014</v>
      </c>
      <c r="R4941" s="21" t="s">
        <v>618</v>
      </c>
      <c r="S4941" s="21">
        <v>139578</v>
      </c>
      <c r="T4941" s="116">
        <v>763</v>
      </c>
      <c r="U4941" s="111">
        <v>45</v>
      </c>
      <c r="V4941" s="113">
        <f t="shared" si="926"/>
        <v>714.67666666666662</v>
      </c>
      <c r="W4941" s="113">
        <f t="shared" si="927"/>
        <v>48.32333333333338</v>
      </c>
      <c r="X4941" s="112">
        <f t="shared" si="928"/>
        <v>48323.333333333379</v>
      </c>
      <c r="Y4941" s="111"/>
      <c r="Z4941" s="110">
        <f t="shared" si="924"/>
        <v>42</v>
      </c>
      <c r="AA4941" s="109">
        <f t="shared" si="929"/>
        <v>38.15</v>
      </c>
      <c r="AB4941" s="109">
        <f t="shared" si="930"/>
        <v>38150</v>
      </c>
      <c r="AC4941" s="108">
        <f t="shared" si="931"/>
        <v>724.85</v>
      </c>
      <c r="AD4941" s="107">
        <f t="shared" si="932"/>
        <v>2.2222222222222223E-2</v>
      </c>
      <c r="AE4941" s="106">
        <f t="shared" si="933"/>
        <v>16.10777777777778</v>
      </c>
      <c r="AF4941" s="105">
        <f t="shared" si="934"/>
        <v>64.431111111111164</v>
      </c>
      <c r="AG4941" s="105">
        <f t="shared" si="935"/>
        <v>698.56888888888886</v>
      </c>
    </row>
    <row r="4942" spans="1:33" s="88" customFormat="1" x14ac:dyDescent="0.35">
      <c r="A4942" s="21">
        <v>10141103</v>
      </c>
      <c r="B4942" s="162" t="s">
        <v>1665</v>
      </c>
      <c r="C4942" s="115" t="s">
        <v>710</v>
      </c>
      <c r="D4942" s="115"/>
      <c r="E4942" s="114" t="str">
        <f t="shared" si="925"/>
        <v xml:space="preserve">TRANSFORMADOR MARCA:TUSCO TRAFO MONTEPUEZ </v>
      </c>
      <c r="F4942" s="62" t="s">
        <v>1855</v>
      </c>
      <c r="G4942" s="21" t="s">
        <v>222</v>
      </c>
      <c r="H4942" s="21" t="s">
        <v>222</v>
      </c>
      <c r="I4942" s="176" t="s">
        <v>5571</v>
      </c>
      <c r="J4942" s="21"/>
      <c r="K4942" s="176" t="s">
        <v>5570</v>
      </c>
      <c r="L4942" s="176" t="s">
        <v>5569</v>
      </c>
      <c r="M4942" s="61">
        <v>100</v>
      </c>
      <c r="N4942" s="176">
        <v>33</v>
      </c>
      <c r="O4942" s="115" t="s">
        <v>581</v>
      </c>
      <c r="P4942" s="115">
        <v>3</v>
      </c>
      <c r="Q4942" s="21">
        <v>2014</v>
      </c>
      <c r="R4942" s="61" t="s">
        <v>219</v>
      </c>
      <c r="S4942" s="61">
        <v>551146</v>
      </c>
      <c r="T4942" s="116">
        <v>763</v>
      </c>
      <c r="U4942" s="111">
        <v>45</v>
      </c>
      <c r="V4942" s="113">
        <f t="shared" si="926"/>
        <v>714.67666666666662</v>
      </c>
      <c r="W4942" s="113">
        <f t="shared" si="927"/>
        <v>48.32333333333338</v>
      </c>
      <c r="X4942" s="112">
        <f t="shared" si="928"/>
        <v>48323.333333333379</v>
      </c>
      <c r="Y4942" s="111"/>
      <c r="Z4942" s="110">
        <f t="shared" si="924"/>
        <v>42</v>
      </c>
      <c r="AA4942" s="109">
        <f t="shared" si="929"/>
        <v>38.15</v>
      </c>
      <c r="AB4942" s="109">
        <f t="shared" si="930"/>
        <v>38150</v>
      </c>
      <c r="AC4942" s="108">
        <f t="shared" si="931"/>
        <v>724.85</v>
      </c>
      <c r="AD4942" s="107">
        <f t="shared" si="932"/>
        <v>2.2222222222222223E-2</v>
      </c>
      <c r="AE4942" s="106">
        <f t="shared" si="933"/>
        <v>16.10777777777778</v>
      </c>
      <c r="AF4942" s="105">
        <f t="shared" si="934"/>
        <v>64.431111111111164</v>
      </c>
      <c r="AG4942" s="105">
        <f t="shared" si="935"/>
        <v>698.56888888888886</v>
      </c>
    </row>
    <row r="4943" spans="1:33" s="88" customFormat="1" x14ac:dyDescent="0.35">
      <c r="A4943" s="21">
        <v>10141103</v>
      </c>
      <c r="B4943" s="162" t="s">
        <v>1665</v>
      </c>
      <c r="C4943" s="115" t="s">
        <v>710</v>
      </c>
      <c r="D4943" s="115"/>
      <c r="E4943" s="114" t="str">
        <f t="shared" si="925"/>
        <v xml:space="preserve">TRANSFORMADOR MARCA:TUSCO TRAFO MONTEPUEZ </v>
      </c>
      <c r="F4943" s="62" t="s">
        <v>1855</v>
      </c>
      <c r="G4943" s="21" t="s">
        <v>222</v>
      </c>
      <c r="H4943" s="21" t="s">
        <v>222</v>
      </c>
      <c r="I4943" s="176" t="s">
        <v>5568</v>
      </c>
      <c r="J4943" s="21"/>
      <c r="K4943" s="176" t="s">
        <v>5567</v>
      </c>
      <c r="L4943" s="176" t="s">
        <v>5566</v>
      </c>
      <c r="M4943" s="61">
        <v>160</v>
      </c>
      <c r="N4943" s="176">
        <v>33</v>
      </c>
      <c r="O4943" s="115" t="s">
        <v>581</v>
      </c>
      <c r="P4943" s="115">
        <v>3</v>
      </c>
      <c r="Q4943" s="21">
        <v>2014</v>
      </c>
      <c r="R4943" s="61" t="s">
        <v>219</v>
      </c>
      <c r="S4943" s="61">
        <v>496325</v>
      </c>
      <c r="T4943" s="116">
        <v>991</v>
      </c>
      <c r="U4943" s="111">
        <v>45</v>
      </c>
      <c r="V4943" s="113">
        <f t="shared" si="926"/>
        <v>928.23666666666668</v>
      </c>
      <c r="W4943" s="113">
        <f t="shared" si="927"/>
        <v>62.763333333333321</v>
      </c>
      <c r="X4943" s="112">
        <f t="shared" si="928"/>
        <v>62763.333333333321</v>
      </c>
      <c r="Y4943" s="111"/>
      <c r="Z4943" s="110">
        <f t="shared" si="924"/>
        <v>42</v>
      </c>
      <c r="AA4943" s="109">
        <f t="shared" si="929"/>
        <v>49.550000000000004</v>
      </c>
      <c r="AB4943" s="109">
        <f t="shared" si="930"/>
        <v>49550.000000000007</v>
      </c>
      <c r="AC4943" s="108">
        <f t="shared" si="931"/>
        <v>941.45</v>
      </c>
      <c r="AD4943" s="107">
        <f t="shared" si="932"/>
        <v>2.2222222222222223E-2</v>
      </c>
      <c r="AE4943" s="106">
        <f t="shared" si="933"/>
        <v>20.921111111111113</v>
      </c>
      <c r="AF4943" s="105">
        <f t="shared" si="934"/>
        <v>83.684444444444438</v>
      </c>
      <c r="AG4943" s="105">
        <f t="shared" si="935"/>
        <v>907.31555555555553</v>
      </c>
    </row>
    <row r="4944" spans="1:33" s="88" customFormat="1" x14ac:dyDescent="0.35">
      <c r="A4944" s="21">
        <v>10141103</v>
      </c>
      <c r="B4944" s="162" t="s">
        <v>1665</v>
      </c>
      <c r="C4944" s="115" t="s">
        <v>710</v>
      </c>
      <c r="D4944" s="115"/>
      <c r="E4944" s="114" t="str">
        <f t="shared" si="925"/>
        <v xml:space="preserve">TRANSFORMADOR MARCA:POWERTECH MONTEPUEZ </v>
      </c>
      <c r="F4944" s="62" t="s">
        <v>1855</v>
      </c>
      <c r="G4944" s="21" t="s">
        <v>222</v>
      </c>
      <c r="H4944" s="21" t="s">
        <v>222</v>
      </c>
      <c r="I4944" s="176" t="s">
        <v>5565</v>
      </c>
      <c r="J4944" s="21"/>
      <c r="K4944" s="176" t="s">
        <v>5564</v>
      </c>
      <c r="L4944" s="176" t="s">
        <v>5563</v>
      </c>
      <c r="M4944" s="61">
        <v>250</v>
      </c>
      <c r="N4944" s="176">
        <v>33</v>
      </c>
      <c r="O4944" s="115" t="s">
        <v>581</v>
      </c>
      <c r="P4944" s="115">
        <v>3</v>
      </c>
      <c r="Q4944" s="21">
        <v>2014</v>
      </c>
      <c r="R4944" s="61" t="s">
        <v>295</v>
      </c>
      <c r="S4944" s="61" t="s">
        <v>5562</v>
      </c>
      <c r="T4944" s="116">
        <v>991</v>
      </c>
      <c r="U4944" s="111">
        <v>45</v>
      </c>
      <c r="V4944" s="113">
        <f t="shared" si="926"/>
        <v>928.23666666666668</v>
      </c>
      <c r="W4944" s="113">
        <f t="shared" si="927"/>
        <v>62.763333333333321</v>
      </c>
      <c r="X4944" s="112">
        <f t="shared" si="928"/>
        <v>62763.333333333321</v>
      </c>
      <c r="Y4944" s="111"/>
      <c r="Z4944" s="110">
        <f t="shared" si="924"/>
        <v>42</v>
      </c>
      <c r="AA4944" s="109">
        <f t="shared" si="929"/>
        <v>49.550000000000004</v>
      </c>
      <c r="AB4944" s="109">
        <f t="shared" si="930"/>
        <v>49550.000000000007</v>
      </c>
      <c r="AC4944" s="108">
        <f t="shared" si="931"/>
        <v>941.45</v>
      </c>
      <c r="AD4944" s="107">
        <f t="shared" si="932"/>
        <v>2.2222222222222223E-2</v>
      </c>
      <c r="AE4944" s="106">
        <f t="shared" si="933"/>
        <v>20.921111111111113</v>
      </c>
      <c r="AF4944" s="105">
        <f t="shared" si="934"/>
        <v>83.684444444444438</v>
      </c>
      <c r="AG4944" s="105">
        <f t="shared" si="935"/>
        <v>907.31555555555553</v>
      </c>
    </row>
    <row r="4945" spans="1:33" s="88" customFormat="1" x14ac:dyDescent="0.35">
      <c r="A4945" s="21">
        <v>10141103</v>
      </c>
      <c r="B4945" s="162" t="s">
        <v>1665</v>
      </c>
      <c r="C4945" s="115" t="s">
        <v>710</v>
      </c>
      <c r="D4945" s="115"/>
      <c r="E4945" s="114" t="str">
        <f t="shared" si="925"/>
        <v xml:space="preserve">TRANSFORMADOR MARCA:TM MONTEPUEZ </v>
      </c>
      <c r="F4945" s="115" t="s">
        <v>3320</v>
      </c>
      <c r="G4945" s="21" t="s">
        <v>222</v>
      </c>
      <c r="H4945" s="61" t="s">
        <v>3319</v>
      </c>
      <c r="I4945" s="176" t="s">
        <v>5561</v>
      </c>
      <c r="J4945" s="21"/>
      <c r="K4945" s="191" t="s">
        <v>5560</v>
      </c>
      <c r="L4945" s="191" t="s">
        <v>5559</v>
      </c>
      <c r="M4945" s="61">
        <v>250</v>
      </c>
      <c r="N4945" s="115">
        <v>33</v>
      </c>
      <c r="O4945" s="115" t="s">
        <v>581</v>
      </c>
      <c r="P4945" s="115">
        <v>3</v>
      </c>
      <c r="Q4945" s="21">
        <v>2014</v>
      </c>
      <c r="R4945" s="21" t="s">
        <v>1769</v>
      </c>
      <c r="S4945" s="61">
        <v>815556</v>
      </c>
      <c r="T4945" s="116">
        <v>991</v>
      </c>
      <c r="U4945" s="111">
        <v>45</v>
      </c>
      <c r="V4945" s="113">
        <f t="shared" si="926"/>
        <v>928.23666666666668</v>
      </c>
      <c r="W4945" s="113">
        <f t="shared" si="927"/>
        <v>62.763333333333321</v>
      </c>
      <c r="X4945" s="112">
        <f t="shared" si="928"/>
        <v>62763.333333333321</v>
      </c>
      <c r="Y4945" s="111"/>
      <c r="Z4945" s="110">
        <f t="shared" si="924"/>
        <v>42</v>
      </c>
      <c r="AA4945" s="109">
        <f t="shared" si="929"/>
        <v>49.550000000000004</v>
      </c>
      <c r="AB4945" s="109">
        <f t="shared" si="930"/>
        <v>49550.000000000007</v>
      </c>
      <c r="AC4945" s="108">
        <f t="shared" si="931"/>
        <v>941.45</v>
      </c>
      <c r="AD4945" s="107">
        <f t="shared" si="932"/>
        <v>2.2222222222222223E-2</v>
      </c>
      <c r="AE4945" s="106">
        <f t="shared" si="933"/>
        <v>20.921111111111113</v>
      </c>
      <c r="AF4945" s="105">
        <f t="shared" si="934"/>
        <v>83.684444444444438</v>
      </c>
      <c r="AG4945" s="105">
        <f t="shared" si="935"/>
        <v>907.31555555555553</v>
      </c>
    </row>
    <row r="4946" spans="1:33" s="88" customFormat="1" x14ac:dyDescent="0.35">
      <c r="A4946" s="21">
        <v>10141103</v>
      </c>
      <c r="B4946" s="162" t="s">
        <v>1665</v>
      </c>
      <c r="C4946" s="115" t="s">
        <v>710</v>
      </c>
      <c r="D4946" s="115"/>
      <c r="E4946" s="114" t="str">
        <f t="shared" si="925"/>
        <v xml:space="preserve">TRANSFORMADOR MARCA:SABS MONTEPUEZ </v>
      </c>
      <c r="F4946" s="115" t="s">
        <v>3320</v>
      </c>
      <c r="G4946" s="21" t="s">
        <v>222</v>
      </c>
      <c r="H4946" s="61" t="s">
        <v>3319</v>
      </c>
      <c r="I4946" s="176" t="s">
        <v>5558</v>
      </c>
      <c r="J4946" s="21"/>
      <c r="K4946" s="191" t="s">
        <v>5557</v>
      </c>
      <c r="L4946" s="191" t="s">
        <v>5556</v>
      </c>
      <c r="M4946" s="61">
        <v>250</v>
      </c>
      <c r="N4946" s="115">
        <v>33</v>
      </c>
      <c r="O4946" s="115" t="s">
        <v>581</v>
      </c>
      <c r="P4946" s="115">
        <v>3</v>
      </c>
      <c r="Q4946" s="21">
        <v>2014</v>
      </c>
      <c r="R4946" s="61" t="s">
        <v>5263</v>
      </c>
      <c r="S4946" s="61" t="s">
        <v>5555</v>
      </c>
      <c r="T4946" s="116">
        <v>991</v>
      </c>
      <c r="U4946" s="111">
        <v>45</v>
      </c>
      <c r="V4946" s="113">
        <f t="shared" si="926"/>
        <v>928.23666666666668</v>
      </c>
      <c r="W4946" s="113">
        <f t="shared" si="927"/>
        <v>62.763333333333321</v>
      </c>
      <c r="X4946" s="112">
        <f t="shared" si="928"/>
        <v>62763.333333333321</v>
      </c>
      <c r="Y4946" s="111"/>
      <c r="Z4946" s="110">
        <f t="shared" si="924"/>
        <v>42</v>
      </c>
      <c r="AA4946" s="109">
        <f t="shared" si="929"/>
        <v>49.550000000000004</v>
      </c>
      <c r="AB4946" s="109">
        <f t="shared" si="930"/>
        <v>49550.000000000007</v>
      </c>
      <c r="AC4946" s="108">
        <f t="shared" si="931"/>
        <v>941.45</v>
      </c>
      <c r="AD4946" s="107">
        <f t="shared" si="932"/>
        <v>2.2222222222222223E-2</v>
      </c>
      <c r="AE4946" s="106">
        <f t="shared" si="933"/>
        <v>20.921111111111113</v>
      </c>
      <c r="AF4946" s="105">
        <f t="shared" si="934"/>
        <v>83.684444444444438</v>
      </c>
      <c r="AG4946" s="105">
        <f t="shared" si="935"/>
        <v>907.31555555555553</v>
      </c>
    </row>
    <row r="4947" spans="1:33" s="88" customFormat="1" x14ac:dyDescent="0.35">
      <c r="A4947" s="21">
        <v>10141103</v>
      </c>
      <c r="B4947" s="162" t="s">
        <v>1665</v>
      </c>
      <c r="C4947" s="115" t="s">
        <v>710</v>
      </c>
      <c r="D4947" s="115"/>
      <c r="E4947" s="114" t="str">
        <f t="shared" si="925"/>
        <v xml:space="preserve">TRANSFORMADOR MARCA:POWERTECH MONTEPUEZ </v>
      </c>
      <c r="F4947" s="115" t="s">
        <v>3320</v>
      </c>
      <c r="G4947" s="21" t="s">
        <v>222</v>
      </c>
      <c r="H4947" s="61" t="s">
        <v>3319</v>
      </c>
      <c r="I4947" s="176" t="s">
        <v>5554</v>
      </c>
      <c r="J4947" s="21"/>
      <c r="K4947" s="191" t="s">
        <v>5553</v>
      </c>
      <c r="L4947" s="191" t="s">
        <v>5552</v>
      </c>
      <c r="M4947" s="61">
        <v>100</v>
      </c>
      <c r="N4947" s="115">
        <v>33</v>
      </c>
      <c r="O4947" s="115" t="s">
        <v>581</v>
      </c>
      <c r="P4947" s="115">
        <v>3</v>
      </c>
      <c r="Q4947" s="21">
        <v>2014</v>
      </c>
      <c r="R4947" s="61" t="s">
        <v>295</v>
      </c>
      <c r="S4947" s="61" t="s">
        <v>5551</v>
      </c>
      <c r="T4947" s="116">
        <v>763</v>
      </c>
      <c r="U4947" s="111">
        <v>45</v>
      </c>
      <c r="V4947" s="113">
        <f t="shared" si="926"/>
        <v>714.67666666666662</v>
      </c>
      <c r="W4947" s="113">
        <f t="shared" si="927"/>
        <v>48.32333333333338</v>
      </c>
      <c r="X4947" s="112">
        <f t="shared" si="928"/>
        <v>48323.333333333379</v>
      </c>
      <c r="Y4947" s="111"/>
      <c r="Z4947" s="110">
        <f t="shared" si="924"/>
        <v>42</v>
      </c>
      <c r="AA4947" s="109">
        <f t="shared" si="929"/>
        <v>38.15</v>
      </c>
      <c r="AB4947" s="109">
        <f t="shared" si="930"/>
        <v>38150</v>
      </c>
      <c r="AC4947" s="108">
        <f t="shared" si="931"/>
        <v>724.85</v>
      </c>
      <c r="AD4947" s="107">
        <f t="shared" si="932"/>
        <v>2.2222222222222223E-2</v>
      </c>
      <c r="AE4947" s="106">
        <f t="shared" si="933"/>
        <v>16.10777777777778</v>
      </c>
      <c r="AF4947" s="105">
        <f t="shared" si="934"/>
        <v>64.431111111111164</v>
      </c>
      <c r="AG4947" s="105">
        <f t="shared" si="935"/>
        <v>698.56888888888886</v>
      </c>
    </row>
    <row r="4948" spans="1:33" s="88" customFormat="1" x14ac:dyDescent="0.35">
      <c r="A4948" s="21">
        <v>10141103</v>
      </c>
      <c r="B4948" s="162" t="s">
        <v>1665</v>
      </c>
      <c r="C4948" s="115" t="s">
        <v>710</v>
      </c>
      <c r="D4948" s="115"/>
      <c r="E4948" s="114" t="str">
        <f t="shared" si="925"/>
        <v xml:space="preserve">TRANSFORMADOR MARCA:TUSCO TRAFO MACOMIA </v>
      </c>
      <c r="F4948" s="62" t="s">
        <v>5550</v>
      </c>
      <c r="G4948" s="21" t="s">
        <v>232</v>
      </c>
      <c r="H4948" s="21" t="s">
        <v>5549</v>
      </c>
      <c r="I4948" s="115" t="s">
        <v>5548</v>
      </c>
      <c r="J4948" s="57"/>
      <c r="K4948" s="176" t="s">
        <v>5547</v>
      </c>
      <c r="L4948" s="176" t="s">
        <v>5546</v>
      </c>
      <c r="M4948" s="21">
        <v>100</v>
      </c>
      <c r="N4948" s="115">
        <v>33</v>
      </c>
      <c r="O4948" s="115" t="s">
        <v>581</v>
      </c>
      <c r="P4948" s="115">
        <v>3</v>
      </c>
      <c r="Q4948" s="21">
        <v>2014</v>
      </c>
      <c r="R4948" s="21" t="s">
        <v>219</v>
      </c>
      <c r="S4948" s="21">
        <v>537081</v>
      </c>
      <c r="T4948" s="116">
        <v>763</v>
      </c>
      <c r="U4948" s="111">
        <v>45</v>
      </c>
      <c r="V4948" s="113">
        <f t="shared" si="926"/>
        <v>714.67666666666662</v>
      </c>
      <c r="W4948" s="113">
        <f t="shared" si="927"/>
        <v>48.32333333333338</v>
      </c>
      <c r="X4948" s="112">
        <f t="shared" si="928"/>
        <v>48323.333333333379</v>
      </c>
      <c r="Y4948" s="111"/>
      <c r="Z4948" s="110">
        <f t="shared" si="924"/>
        <v>42</v>
      </c>
      <c r="AA4948" s="109">
        <f t="shared" si="929"/>
        <v>38.15</v>
      </c>
      <c r="AB4948" s="109">
        <f t="shared" si="930"/>
        <v>38150</v>
      </c>
      <c r="AC4948" s="108">
        <f t="shared" si="931"/>
        <v>724.85</v>
      </c>
      <c r="AD4948" s="107">
        <f t="shared" si="932"/>
        <v>2.2222222222222223E-2</v>
      </c>
      <c r="AE4948" s="106">
        <f t="shared" si="933"/>
        <v>16.10777777777778</v>
      </c>
      <c r="AF4948" s="105">
        <f t="shared" si="934"/>
        <v>64.431111111111164</v>
      </c>
      <c r="AG4948" s="105">
        <f t="shared" si="935"/>
        <v>698.56888888888886</v>
      </c>
    </row>
    <row r="4949" spans="1:33" s="88" customFormat="1" x14ac:dyDescent="0.35">
      <c r="A4949" s="21">
        <v>10141103</v>
      </c>
      <c r="B4949" s="162" t="s">
        <v>1665</v>
      </c>
      <c r="C4949" s="115" t="s">
        <v>710</v>
      </c>
      <c r="D4949" s="115"/>
      <c r="E4949" s="114" t="str">
        <f t="shared" si="925"/>
        <v xml:space="preserve">TRANSFORMADOR MARCA:TM METORO </v>
      </c>
      <c r="F4949" s="62" t="s">
        <v>3315</v>
      </c>
      <c r="G4949" s="21" t="s">
        <v>183</v>
      </c>
      <c r="H4949" s="21" t="s">
        <v>3314</v>
      </c>
      <c r="I4949" s="115" t="s">
        <v>5545</v>
      </c>
      <c r="J4949" s="57"/>
      <c r="K4949" s="176" t="s">
        <v>5544</v>
      </c>
      <c r="L4949" s="176" t="s">
        <v>5543</v>
      </c>
      <c r="M4949" s="21">
        <v>200</v>
      </c>
      <c r="N4949" s="115">
        <v>33</v>
      </c>
      <c r="O4949" s="115" t="s">
        <v>581</v>
      </c>
      <c r="P4949" s="115">
        <v>3</v>
      </c>
      <c r="Q4949" s="21">
        <v>2014</v>
      </c>
      <c r="R4949" s="21" t="s">
        <v>1769</v>
      </c>
      <c r="S4949" s="21">
        <v>923140</v>
      </c>
      <c r="T4949" s="116">
        <v>991</v>
      </c>
      <c r="U4949" s="111">
        <v>45</v>
      </c>
      <c r="V4949" s="113">
        <f t="shared" si="926"/>
        <v>928.23666666666668</v>
      </c>
      <c r="W4949" s="113">
        <f t="shared" si="927"/>
        <v>62.763333333333321</v>
      </c>
      <c r="X4949" s="112">
        <f t="shared" si="928"/>
        <v>62763.333333333321</v>
      </c>
      <c r="Y4949" s="111"/>
      <c r="Z4949" s="110">
        <f t="shared" si="924"/>
        <v>42</v>
      </c>
      <c r="AA4949" s="109">
        <f t="shared" si="929"/>
        <v>49.550000000000004</v>
      </c>
      <c r="AB4949" s="109">
        <f t="shared" si="930"/>
        <v>49550.000000000007</v>
      </c>
      <c r="AC4949" s="108">
        <f t="shared" si="931"/>
        <v>941.45</v>
      </c>
      <c r="AD4949" s="107">
        <f t="shared" si="932"/>
        <v>2.2222222222222223E-2</v>
      </c>
      <c r="AE4949" s="106">
        <f t="shared" si="933"/>
        <v>20.921111111111113</v>
      </c>
      <c r="AF4949" s="105">
        <f t="shared" si="934"/>
        <v>83.684444444444438</v>
      </c>
      <c r="AG4949" s="105">
        <f t="shared" si="935"/>
        <v>907.31555555555553</v>
      </c>
    </row>
    <row r="4950" spans="1:33" s="88" customFormat="1" x14ac:dyDescent="0.35">
      <c r="A4950" s="21">
        <v>10141103</v>
      </c>
      <c r="B4950" s="162" t="s">
        <v>1665</v>
      </c>
      <c r="C4950" s="115" t="s">
        <v>710</v>
      </c>
      <c r="D4950" s="115"/>
      <c r="E4950" s="114" t="str">
        <f t="shared" si="925"/>
        <v xml:space="preserve">TRANSFORMADOR MARCA:EFACEC METORO </v>
      </c>
      <c r="F4950" s="62" t="s">
        <v>3315</v>
      </c>
      <c r="G4950" s="21" t="s">
        <v>183</v>
      </c>
      <c r="H4950" s="21" t="s">
        <v>3314</v>
      </c>
      <c r="I4950" s="115" t="s">
        <v>5542</v>
      </c>
      <c r="J4950" s="57"/>
      <c r="K4950" s="176" t="s">
        <v>5541</v>
      </c>
      <c r="L4950" s="176" t="s">
        <v>5540</v>
      </c>
      <c r="M4950" s="21">
        <v>160</v>
      </c>
      <c r="N4950" s="115">
        <v>33</v>
      </c>
      <c r="O4950" s="115" t="s">
        <v>581</v>
      </c>
      <c r="P4950" s="115">
        <v>3</v>
      </c>
      <c r="Q4950" s="21">
        <v>2014</v>
      </c>
      <c r="R4950" s="21" t="s">
        <v>27</v>
      </c>
      <c r="S4950" s="21" t="s">
        <v>5539</v>
      </c>
      <c r="T4950" s="116">
        <v>991</v>
      </c>
      <c r="U4950" s="111">
        <v>45</v>
      </c>
      <c r="V4950" s="113">
        <f t="shared" si="926"/>
        <v>928.23666666666668</v>
      </c>
      <c r="W4950" s="113">
        <f t="shared" si="927"/>
        <v>62.763333333333321</v>
      </c>
      <c r="X4950" s="112">
        <f t="shared" si="928"/>
        <v>62763.333333333321</v>
      </c>
      <c r="Y4950" s="111"/>
      <c r="Z4950" s="110">
        <f t="shared" si="924"/>
        <v>42</v>
      </c>
      <c r="AA4950" s="109">
        <f t="shared" si="929"/>
        <v>49.550000000000004</v>
      </c>
      <c r="AB4950" s="109">
        <f t="shared" si="930"/>
        <v>49550.000000000007</v>
      </c>
      <c r="AC4950" s="108">
        <f t="shared" si="931"/>
        <v>941.45</v>
      </c>
      <c r="AD4950" s="107">
        <f t="shared" si="932"/>
        <v>2.2222222222222223E-2</v>
      </c>
      <c r="AE4950" s="106">
        <f t="shared" si="933"/>
        <v>20.921111111111113</v>
      </c>
      <c r="AF4950" s="105">
        <f t="shared" si="934"/>
        <v>83.684444444444438</v>
      </c>
      <c r="AG4950" s="105">
        <f t="shared" si="935"/>
        <v>907.31555555555553</v>
      </c>
    </row>
    <row r="4951" spans="1:33" s="88" customFormat="1" x14ac:dyDescent="0.35">
      <c r="A4951" s="21">
        <v>10141103</v>
      </c>
      <c r="B4951" s="162" t="s">
        <v>1665</v>
      </c>
      <c r="C4951" s="115" t="s">
        <v>710</v>
      </c>
      <c r="D4951" s="115"/>
      <c r="E4951" s="114" t="str">
        <f t="shared" si="925"/>
        <v xml:space="preserve">TRANSFORMADOR MARCA:TUSCO TRAFO METORO </v>
      </c>
      <c r="F4951" s="62" t="s">
        <v>3315</v>
      </c>
      <c r="G4951" s="21" t="s">
        <v>183</v>
      </c>
      <c r="H4951" s="21" t="s">
        <v>3314</v>
      </c>
      <c r="I4951" s="115" t="s">
        <v>5538</v>
      </c>
      <c r="J4951" s="57"/>
      <c r="K4951" s="176" t="s">
        <v>5537</v>
      </c>
      <c r="L4951" s="176" t="s">
        <v>5536</v>
      </c>
      <c r="M4951" s="21">
        <v>50</v>
      </c>
      <c r="N4951" s="115">
        <v>33</v>
      </c>
      <c r="O4951" s="115" t="s">
        <v>581</v>
      </c>
      <c r="P4951" s="115">
        <v>3</v>
      </c>
      <c r="Q4951" s="21">
        <v>2014</v>
      </c>
      <c r="R4951" s="21" t="s">
        <v>219</v>
      </c>
      <c r="S4951" s="21">
        <v>496304</v>
      </c>
      <c r="T4951" s="116">
        <v>643</v>
      </c>
      <c r="U4951" s="111">
        <v>45</v>
      </c>
      <c r="V4951" s="113">
        <f t="shared" si="926"/>
        <v>602.27666666666664</v>
      </c>
      <c r="W4951" s="113">
        <f t="shared" si="927"/>
        <v>40.723333333333358</v>
      </c>
      <c r="X4951" s="112">
        <f t="shared" si="928"/>
        <v>40723.333333333358</v>
      </c>
      <c r="Y4951" s="111"/>
      <c r="Z4951" s="110">
        <f t="shared" si="924"/>
        <v>42</v>
      </c>
      <c r="AA4951" s="109">
        <f t="shared" si="929"/>
        <v>32.15</v>
      </c>
      <c r="AB4951" s="109">
        <f t="shared" si="930"/>
        <v>32150</v>
      </c>
      <c r="AC4951" s="108">
        <f t="shared" si="931"/>
        <v>610.85</v>
      </c>
      <c r="AD4951" s="107">
        <f t="shared" si="932"/>
        <v>2.2222222222222223E-2</v>
      </c>
      <c r="AE4951" s="106">
        <f t="shared" si="933"/>
        <v>13.574444444444445</v>
      </c>
      <c r="AF4951" s="105">
        <f t="shared" si="934"/>
        <v>54.297777777777803</v>
      </c>
      <c r="AG4951" s="105">
        <f t="shared" si="935"/>
        <v>588.70222222222219</v>
      </c>
    </row>
    <row r="4952" spans="1:33" s="88" customFormat="1" x14ac:dyDescent="0.35">
      <c r="A4952" s="21">
        <v>10141103</v>
      </c>
      <c r="B4952" s="162" t="s">
        <v>1665</v>
      </c>
      <c r="C4952" s="115" t="s">
        <v>710</v>
      </c>
      <c r="D4952" s="115"/>
      <c r="E4952" s="114" t="str">
        <f t="shared" si="925"/>
        <v xml:space="preserve">TRANSFORMADOR MARCA:TM METORO </v>
      </c>
      <c r="F4952" s="62" t="s">
        <v>3315</v>
      </c>
      <c r="G4952" s="21" t="s">
        <v>183</v>
      </c>
      <c r="H4952" s="21" t="s">
        <v>3314</v>
      </c>
      <c r="I4952" s="115" t="s">
        <v>5535</v>
      </c>
      <c r="J4952" s="57"/>
      <c r="K4952" s="176">
        <v>591483</v>
      </c>
      <c r="L4952" s="176">
        <v>8488007</v>
      </c>
      <c r="M4952" s="21">
        <v>25</v>
      </c>
      <c r="N4952" s="115">
        <v>33</v>
      </c>
      <c r="O4952" s="115" t="s">
        <v>581</v>
      </c>
      <c r="P4952" s="115">
        <v>3</v>
      </c>
      <c r="Q4952" s="21">
        <v>2014</v>
      </c>
      <c r="R4952" s="61" t="s">
        <v>1769</v>
      </c>
      <c r="S4952" s="61">
        <v>920839</v>
      </c>
      <c r="T4952" s="116">
        <v>643</v>
      </c>
      <c r="U4952" s="111">
        <v>45</v>
      </c>
      <c r="V4952" s="113">
        <f t="shared" si="926"/>
        <v>602.27666666666664</v>
      </c>
      <c r="W4952" s="113">
        <f t="shared" si="927"/>
        <v>40.723333333333358</v>
      </c>
      <c r="X4952" s="112">
        <f t="shared" si="928"/>
        <v>40723.333333333358</v>
      </c>
      <c r="Y4952" s="111"/>
      <c r="Z4952" s="110">
        <f t="shared" si="924"/>
        <v>42</v>
      </c>
      <c r="AA4952" s="109">
        <f t="shared" si="929"/>
        <v>32.15</v>
      </c>
      <c r="AB4952" s="109">
        <f t="shared" si="930"/>
        <v>32150</v>
      </c>
      <c r="AC4952" s="108">
        <f t="shared" si="931"/>
        <v>610.85</v>
      </c>
      <c r="AD4952" s="107">
        <f t="shared" si="932"/>
        <v>2.2222222222222223E-2</v>
      </c>
      <c r="AE4952" s="106">
        <f t="shared" si="933"/>
        <v>13.574444444444445</v>
      </c>
      <c r="AF4952" s="105">
        <f t="shared" si="934"/>
        <v>54.297777777777803</v>
      </c>
      <c r="AG4952" s="105">
        <f t="shared" si="935"/>
        <v>588.70222222222219</v>
      </c>
    </row>
    <row r="4953" spans="1:33" s="88" customFormat="1" x14ac:dyDescent="0.35">
      <c r="A4953" s="21">
        <v>10141103</v>
      </c>
      <c r="B4953" s="162" t="s">
        <v>1665</v>
      </c>
      <c r="C4953" s="115" t="s">
        <v>710</v>
      </c>
      <c r="D4953" s="115"/>
      <c r="E4953" s="114" t="str">
        <f t="shared" si="925"/>
        <v xml:space="preserve">TRANSFORMADOR MARCA:TUSCO TRAFO METORO </v>
      </c>
      <c r="F4953" s="62" t="s">
        <v>3315</v>
      </c>
      <c r="G4953" s="21" t="s">
        <v>183</v>
      </c>
      <c r="H4953" s="21" t="s">
        <v>3314</v>
      </c>
      <c r="I4953" s="176" t="s">
        <v>5534</v>
      </c>
      <c r="J4953" s="57"/>
      <c r="K4953" s="176" t="s">
        <v>5533</v>
      </c>
      <c r="L4953" s="176" t="s">
        <v>5532</v>
      </c>
      <c r="M4953" s="21">
        <v>50</v>
      </c>
      <c r="N4953" s="115">
        <v>33</v>
      </c>
      <c r="O4953" s="115" t="s">
        <v>581</v>
      </c>
      <c r="P4953" s="115">
        <v>3</v>
      </c>
      <c r="Q4953" s="21">
        <v>2014</v>
      </c>
      <c r="R4953" s="61" t="s">
        <v>219</v>
      </c>
      <c r="S4953" s="61">
        <v>537074</v>
      </c>
      <c r="T4953" s="116">
        <v>643</v>
      </c>
      <c r="U4953" s="111">
        <v>45</v>
      </c>
      <c r="V4953" s="113">
        <f t="shared" si="926"/>
        <v>602.27666666666664</v>
      </c>
      <c r="W4953" s="113">
        <f t="shared" si="927"/>
        <v>40.723333333333358</v>
      </c>
      <c r="X4953" s="112">
        <f t="shared" si="928"/>
        <v>40723.333333333358</v>
      </c>
      <c r="Y4953" s="111"/>
      <c r="Z4953" s="110">
        <f t="shared" si="924"/>
        <v>42</v>
      </c>
      <c r="AA4953" s="109">
        <f t="shared" si="929"/>
        <v>32.15</v>
      </c>
      <c r="AB4953" s="109">
        <f t="shared" si="930"/>
        <v>32150</v>
      </c>
      <c r="AC4953" s="108">
        <f t="shared" si="931"/>
        <v>610.85</v>
      </c>
      <c r="AD4953" s="107">
        <f t="shared" si="932"/>
        <v>2.2222222222222223E-2</v>
      </c>
      <c r="AE4953" s="106">
        <f t="shared" si="933"/>
        <v>13.574444444444445</v>
      </c>
      <c r="AF4953" s="105">
        <f t="shared" si="934"/>
        <v>54.297777777777803</v>
      </c>
      <c r="AG4953" s="105">
        <f t="shared" si="935"/>
        <v>588.70222222222219</v>
      </c>
    </row>
    <row r="4954" spans="1:33" s="88" customFormat="1" x14ac:dyDescent="0.35">
      <c r="A4954" s="21">
        <v>10141103</v>
      </c>
      <c r="B4954" s="115" t="s">
        <v>1665</v>
      </c>
      <c r="C4954" s="115" t="s">
        <v>710</v>
      </c>
      <c r="D4954" s="176" t="s">
        <v>5531</v>
      </c>
      <c r="E4954" s="114" t="str">
        <f t="shared" si="925"/>
        <v>TRANSFORMADOR MARCA:MARSONS LICHINGA PTS1049</v>
      </c>
      <c r="F4954" s="115"/>
      <c r="G4954" s="178" t="s">
        <v>158</v>
      </c>
      <c r="H4954" s="178" t="s">
        <v>158</v>
      </c>
      <c r="I4954" s="209" t="s">
        <v>5530</v>
      </c>
      <c r="J4954" s="21"/>
      <c r="K4954" s="208" t="s">
        <v>5529</v>
      </c>
      <c r="L4954" s="135" t="s">
        <v>5528</v>
      </c>
      <c r="M4954" s="203">
        <v>50</v>
      </c>
      <c r="N4954" s="162" t="s">
        <v>619</v>
      </c>
      <c r="O4954" s="115" t="s">
        <v>362</v>
      </c>
      <c r="P4954" s="62">
        <v>3</v>
      </c>
      <c r="Q4954" s="21">
        <v>2014</v>
      </c>
      <c r="R4954" s="21" t="s">
        <v>5519</v>
      </c>
      <c r="S4954" s="21">
        <v>80975</v>
      </c>
      <c r="T4954" s="116">
        <v>381</v>
      </c>
      <c r="U4954" s="111">
        <v>45</v>
      </c>
      <c r="V4954" s="113">
        <f t="shared" si="926"/>
        <v>356.87</v>
      </c>
      <c r="W4954" s="113">
        <f t="shared" si="927"/>
        <v>24.129999999999995</v>
      </c>
      <c r="X4954" s="112">
        <f t="shared" si="928"/>
        <v>24129.999999999996</v>
      </c>
      <c r="Y4954" s="111"/>
      <c r="Z4954" s="110">
        <f t="shared" si="924"/>
        <v>42</v>
      </c>
      <c r="AA4954" s="109">
        <f t="shared" si="929"/>
        <v>19.05</v>
      </c>
      <c r="AB4954" s="109">
        <f t="shared" si="930"/>
        <v>19050</v>
      </c>
      <c r="AC4954" s="108">
        <f t="shared" si="931"/>
        <v>361.95</v>
      </c>
      <c r="AD4954" s="107">
        <f t="shared" si="932"/>
        <v>2.2222222222222223E-2</v>
      </c>
      <c r="AE4954" s="106">
        <f t="shared" si="933"/>
        <v>8.043333333333333</v>
      </c>
      <c r="AF4954" s="105">
        <f t="shared" si="934"/>
        <v>32.173333333333332</v>
      </c>
      <c r="AG4954" s="105">
        <f t="shared" si="935"/>
        <v>348.82666666666665</v>
      </c>
    </row>
    <row r="4955" spans="1:33" s="88" customFormat="1" x14ac:dyDescent="0.35">
      <c r="A4955" s="21">
        <v>10141103</v>
      </c>
      <c r="B4955" s="115" t="s">
        <v>1665</v>
      </c>
      <c r="C4955" s="115" t="s">
        <v>710</v>
      </c>
      <c r="D4955" s="176" t="s">
        <v>5527</v>
      </c>
      <c r="E4955" s="114" t="str">
        <f t="shared" si="925"/>
        <v>TRANSFORMADOR MARCA:MARSONS LICHINGA PTS1050</v>
      </c>
      <c r="F4955" s="115"/>
      <c r="G4955" s="178" t="s">
        <v>158</v>
      </c>
      <c r="H4955" s="178" t="s">
        <v>158</v>
      </c>
      <c r="I4955" s="207" t="s">
        <v>5526</v>
      </c>
      <c r="J4955" s="21"/>
      <c r="K4955" s="162" t="s">
        <v>5525</v>
      </c>
      <c r="L4955" s="135" t="s">
        <v>5524</v>
      </c>
      <c r="M4955" s="163">
        <v>100</v>
      </c>
      <c r="N4955" s="162" t="s">
        <v>19</v>
      </c>
      <c r="O4955" s="115" t="s">
        <v>362</v>
      </c>
      <c r="P4955" s="62">
        <v>3</v>
      </c>
      <c r="Q4955" s="21">
        <v>2014</v>
      </c>
      <c r="R4955" s="21" t="s">
        <v>5519</v>
      </c>
      <c r="S4955" s="21">
        <v>80911</v>
      </c>
      <c r="T4955" s="116">
        <v>763</v>
      </c>
      <c r="U4955" s="111">
        <v>45</v>
      </c>
      <c r="V4955" s="113">
        <f t="shared" si="926"/>
        <v>714.67666666666662</v>
      </c>
      <c r="W4955" s="113">
        <f t="shared" si="927"/>
        <v>48.32333333333338</v>
      </c>
      <c r="X4955" s="112">
        <f t="shared" si="928"/>
        <v>48323.333333333379</v>
      </c>
      <c r="Y4955" s="111"/>
      <c r="Z4955" s="110">
        <f t="shared" si="924"/>
        <v>42</v>
      </c>
      <c r="AA4955" s="109">
        <f t="shared" si="929"/>
        <v>38.15</v>
      </c>
      <c r="AB4955" s="109">
        <f t="shared" si="930"/>
        <v>38150</v>
      </c>
      <c r="AC4955" s="108">
        <f t="shared" si="931"/>
        <v>724.85</v>
      </c>
      <c r="AD4955" s="107">
        <f t="shared" si="932"/>
        <v>2.2222222222222223E-2</v>
      </c>
      <c r="AE4955" s="106">
        <f t="shared" si="933"/>
        <v>16.10777777777778</v>
      </c>
      <c r="AF4955" s="105">
        <f t="shared" si="934"/>
        <v>64.431111111111164</v>
      </c>
      <c r="AG4955" s="105">
        <f t="shared" si="935"/>
        <v>698.56888888888886</v>
      </c>
    </row>
    <row r="4956" spans="1:33" s="88" customFormat="1" x14ac:dyDescent="0.35">
      <c r="A4956" s="21">
        <v>10141103</v>
      </c>
      <c r="B4956" s="115" t="s">
        <v>1665</v>
      </c>
      <c r="C4956" s="115" t="s">
        <v>710</v>
      </c>
      <c r="D4956" s="176" t="s">
        <v>5523</v>
      </c>
      <c r="E4956" s="114" t="str">
        <f t="shared" si="925"/>
        <v>TRANSFORMADOR MARCA:MARSONS LICHINGA PTS1051</v>
      </c>
      <c r="F4956" s="115"/>
      <c r="G4956" s="178" t="s">
        <v>158</v>
      </c>
      <c r="H4956" s="178" t="s">
        <v>158</v>
      </c>
      <c r="I4956" s="206" t="s">
        <v>5522</v>
      </c>
      <c r="J4956" s="21"/>
      <c r="K4956" s="205" t="s">
        <v>5521</v>
      </c>
      <c r="L4956" s="135" t="s">
        <v>5520</v>
      </c>
      <c r="M4956" s="200">
        <v>50</v>
      </c>
      <c r="N4956" s="162" t="s">
        <v>19</v>
      </c>
      <c r="O4956" s="115" t="s">
        <v>362</v>
      </c>
      <c r="P4956" s="62">
        <v>3</v>
      </c>
      <c r="Q4956" s="21">
        <v>2014</v>
      </c>
      <c r="R4956" s="21" t="s">
        <v>5519</v>
      </c>
      <c r="S4956" s="21">
        <v>80805</v>
      </c>
      <c r="T4956" s="116">
        <v>643</v>
      </c>
      <c r="U4956" s="111">
        <v>45</v>
      </c>
      <c r="V4956" s="113">
        <f t="shared" si="926"/>
        <v>602.27666666666664</v>
      </c>
      <c r="W4956" s="113">
        <f t="shared" si="927"/>
        <v>40.723333333333358</v>
      </c>
      <c r="X4956" s="112">
        <f t="shared" si="928"/>
        <v>40723.333333333358</v>
      </c>
      <c r="Y4956" s="111"/>
      <c r="Z4956" s="110">
        <f t="shared" si="924"/>
        <v>42</v>
      </c>
      <c r="AA4956" s="109">
        <f t="shared" si="929"/>
        <v>32.15</v>
      </c>
      <c r="AB4956" s="109">
        <f t="shared" si="930"/>
        <v>32150</v>
      </c>
      <c r="AC4956" s="108">
        <f t="shared" si="931"/>
        <v>610.85</v>
      </c>
      <c r="AD4956" s="107">
        <f t="shared" si="932"/>
        <v>2.2222222222222223E-2</v>
      </c>
      <c r="AE4956" s="106">
        <f t="shared" si="933"/>
        <v>13.574444444444445</v>
      </c>
      <c r="AF4956" s="105">
        <f t="shared" si="934"/>
        <v>54.297777777777803</v>
      </c>
      <c r="AG4956" s="105">
        <f t="shared" si="935"/>
        <v>588.70222222222219</v>
      </c>
    </row>
    <row r="4957" spans="1:33" s="88" customFormat="1" x14ac:dyDescent="0.35">
      <c r="A4957" s="21">
        <v>10141103</v>
      </c>
      <c r="B4957" s="198" t="s">
        <v>1665</v>
      </c>
      <c r="C4957" s="115" t="s">
        <v>710</v>
      </c>
      <c r="D4957" s="191" t="s">
        <v>5518</v>
      </c>
      <c r="E4957" s="114" t="str">
        <f t="shared" si="925"/>
        <v>TRANSFORMADOR MARCA:TDT LICHINGA EG PTS4002</v>
      </c>
      <c r="F4957" s="115"/>
      <c r="G4957" s="178" t="s">
        <v>158</v>
      </c>
      <c r="H4957" s="121" t="s">
        <v>5451</v>
      </c>
      <c r="I4957" s="176" t="s">
        <v>5517</v>
      </c>
      <c r="J4957" s="21"/>
      <c r="K4957" s="135" t="s">
        <v>5516</v>
      </c>
      <c r="L4957" s="135" t="s">
        <v>5515</v>
      </c>
      <c r="M4957" s="199">
        <v>250</v>
      </c>
      <c r="N4957" s="162" t="s">
        <v>19</v>
      </c>
      <c r="O4957" s="115" t="s">
        <v>362</v>
      </c>
      <c r="P4957" s="115">
        <v>3</v>
      </c>
      <c r="Q4957" s="21">
        <v>2014</v>
      </c>
      <c r="R4957" s="21" t="s">
        <v>5485</v>
      </c>
      <c r="S4957" s="21">
        <v>1307047</v>
      </c>
      <c r="T4957" s="116">
        <v>991</v>
      </c>
      <c r="U4957" s="111">
        <v>45</v>
      </c>
      <c r="V4957" s="113">
        <f t="shared" si="926"/>
        <v>928.23666666666668</v>
      </c>
      <c r="W4957" s="113">
        <f t="shared" si="927"/>
        <v>62.763333333333321</v>
      </c>
      <c r="X4957" s="112">
        <f t="shared" si="928"/>
        <v>62763.333333333321</v>
      </c>
      <c r="Y4957" s="111"/>
      <c r="Z4957" s="110">
        <f t="shared" si="924"/>
        <v>42</v>
      </c>
      <c r="AA4957" s="109">
        <f t="shared" si="929"/>
        <v>49.550000000000004</v>
      </c>
      <c r="AB4957" s="109">
        <f t="shared" si="930"/>
        <v>49550.000000000007</v>
      </c>
      <c r="AC4957" s="108">
        <f t="shared" si="931"/>
        <v>941.45</v>
      </c>
      <c r="AD4957" s="107">
        <f t="shared" si="932"/>
        <v>2.2222222222222223E-2</v>
      </c>
      <c r="AE4957" s="106">
        <f t="shared" si="933"/>
        <v>20.921111111111113</v>
      </c>
      <c r="AF4957" s="105">
        <f t="shared" si="934"/>
        <v>83.684444444444438</v>
      </c>
      <c r="AG4957" s="105">
        <f t="shared" si="935"/>
        <v>907.31555555555553</v>
      </c>
    </row>
    <row r="4958" spans="1:33" s="88" customFormat="1" x14ac:dyDescent="0.35">
      <c r="A4958" s="21">
        <v>10141103</v>
      </c>
      <c r="B4958" s="198" t="s">
        <v>1665</v>
      </c>
      <c r="C4958" s="115" t="s">
        <v>710</v>
      </c>
      <c r="D4958" s="191" t="s">
        <v>5514</v>
      </c>
      <c r="E4958" s="114" t="str">
        <f t="shared" si="925"/>
        <v>TRANSFORMADOR MARCA:O.N.A.N LICHINGA EG PTS4003</v>
      </c>
      <c r="F4958" s="115"/>
      <c r="G4958" s="178" t="s">
        <v>158</v>
      </c>
      <c r="H4958" s="121" t="s">
        <v>5451</v>
      </c>
      <c r="I4958" s="176" t="s">
        <v>5513</v>
      </c>
      <c r="J4958" s="21"/>
      <c r="K4958" s="135" t="s">
        <v>5512</v>
      </c>
      <c r="L4958" s="135" t="s">
        <v>5511</v>
      </c>
      <c r="M4958" s="199">
        <v>250</v>
      </c>
      <c r="N4958" s="162" t="s">
        <v>19</v>
      </c>
      <c r="O4958" s="115" t="s">
        <v>362</v>
      </c>
      <c r="P4958" s="115">
        <v>3</v>
      </c>
      <c r="Q4958" s="21">
        <v>2014</v>
      </c>
      <c r="R4958" s="61" t="s">
        <v>5510</v>
      </c>
      <c r="S4958" s="61" t="s">
        <v>5509</v>
      </c>
      <c r="T4958" s="116">
        <v>991</v>
      </c>
      <c r="U4958" s="111">
        <v>45</v>
      </c>
      <c r="V4958" s="113">
        <f t="shared" si="926"/>
        <v>928.23666666666668</v>
      </c>
      <c r="W4958" s="113">
        <f t="shared" si="927"/>
        <v>62.763333333333321</v>
      </c>
      <c r="X4958" s="112">
        <f t="shared" si="928"/>
        <v>62763.333333333321</v>
      </c>
      <c r="Y4958" s="111"/>
      <c r="Z4958" s="110">
        <f t="shared" si="924"/>
        <v>42</v>
      </c>
      <c r="AA4958" s="109">
        <f t="shared" si="929"/>
        <v>49.550000000000004</v>
      </c>
      <c r="AB4958" s="109">
        <f t="shared" si="930"/>
        <v>49550.000000000007</v>
      </c>
      <c r="AC4958" s="108">
        <f t="shared" si="931"/>
        <v>941.45</v>
      </c>
      <c r="AD4958" s="107">
        <f t="shared" si="932"/>
        <v>2.2222222222222223E-2</v>
      </c>
      <c r="AE4958" s="106">
        <f t="shared" si="933"/>
        <v>20.921111111111113</v>
      </c>
      <c r="AF4958" s="105">
        <f t="shared" si="934"/>
        <v>83.684444444444438</v>
      </c>
      <c r="AG4958" s="105">
        <f t="shared" si="935"/>
        <v>907.31555555555553</v>
      </c>
    </row>
    <row r="4959" spans="1:33" s="88" customFormat="1" x14ac:dyDescent="0.35">
      <c r="A4959" s="21">
        <v>10141103</v>
      </c>
      <c r="B4959" s="198" t="s">
        <v>1665</v>
      </c>
      <c r="C4959" s="115" t="s">
        <v>710</v>
      </c>
      <c r="D4959" s="191" t="s">
        <v>5508</v>
      </c>
      <c r="E4959" s="114" t="str">
        <f t="shared" si="925"/>
        <v>TRANSFORMADOR MARCA:TDT LICHINGA EG PTS4004</v>
      </c>
      <c r="F4959" s="115"/>
      <c r="G4959" s="178" t="s">
        <v>158</v>
      </c>
      <c r="H4959" s="121" t="s">
        <v>5451</v>
      </c>
      <c r="I4959" s="176" t="s">
        <v>5507</v>
      </c>
      <c r="J4959" s="21"/>
      <c r="K4959" s="135" t="s">
        <v>5506</v>
      </c>
      <c r="L4959" s="135" t="s">
        <v>5505</v>
      </c>
      <c r="M4959" s="199">
        <v>32</v>
      </c>
      <c r="N4959" s="162" t="s">
        <v>19</v>
      </c>
      <c r="O4959" s="115" t="s">
        <v>362</v>
      </c>
      <c r="P4959" s="115">
        <v>3</v>
      </c>
      <c r="Q4959" s="21">
        <v>2014</v>
      </c>
      <c r="R4959" s="61" t="s">
        <v>5485</v>
      </c>
      <c r="S4959" s="61">
        <v>1307045</v>
      </c>
      <c r="T4959" s="116">
        <v>643</v>
      </c>
      <c r="U4959" s="111">
        <v>45</v>
      </c>
      <c r="V4959" s="113">
        <f t="shared" si="926"/>
        <v>602.27666666666664</v>
      </c>
      <c r="W4959" s="113">
        <f t="shared" si="927"/>
        <v>40.723333333333358</v>
      </c>
      <c r="X4959" s="112">
        <f t="shared" si="928"/>
        <v>40723.333333333358</v>
      </c>
      <c r="Y4959" s="111"/>
      <c r="Z4959" s="110">
        <f t="shared" si="924"/>
        <v>42</v>
      </c>
      <c r="AA4959" s="109">
        <f t="shared" si="929"/>
        <v>32.15</v>
      </c>
      <c r="AB4959" s="109">
        <f t="shared" si="930"/>
        <v>32150</v>
      </c>
      <c r="AC4959" s="108">
        <f t="shared" si="931"/>
        <v>610.85</v>
      </c>
      <c r="AD4959" s="107">
        <f t="shared" si="932"/>
        <v>2.2222222222222223E-2</v>
      </c>
      <c r="AE4959" s="106">
        <f t="shared" si="933"/>
        <v>13.574444444444445</v>
      </c>
      <c r="AF4959" s="105">
        <f t="shared" si="934"/>
        <v>54.297777777777803</v>
      </c>
      <c r="AG4959" s="105">
        <f t="shared" si="935"/>
        <v>588.70222222222219</v>
      </c>
    </row>
    <row r="4960" spans="1:33" s="88" customFormat="1" x14ac:dyDescent="0.35">
      <c r="A4960" s="21">
        <v>10141103</v>
      </c>
      <c r="B4960" s="198" t="s">
        <v>1665</v>
      </c>
      <c r="C4960" s="115" t="s">
        <v>710</v>
      </c>
      <c r="D4960" s="191" t="s">
        <v>5504</v>
      </c>
      <c r="E4960" s="114" t="str">
        <f t="shared" si="925"/>
        <v>TRANSFORMADOR MARCA:TDT LICHINGA EG PTS4005</v>
      </c>
      <c r="F4960" s="115"/>
      <c r="G4960" s="178" t="s">
        <v>158</v>
      </c>
      <c r="H4960" s="121" t="s">
        <v>5451</v>
      </c>
      <c r="I4960" s="176" t="s">
        <v>5503</v>
      </c>
      <c r="J4960" s="21"/>
      <c r="K4960" s="135" t="s">
        <v>5502</v>
      </c>
      <c r="L4960" s="135" t="s">
        <v>5501</v>
      </c>
      <c r="M4960" s="199">
        <v>50</v>
      </c>
      <c r="N4960" s="162" t="s">
        <v>19</v>
      </c>
      <c r="O4960" s="115" t="s">
        <v>362</v>
      </c>
      <c r="P4960" s="115">
        <v>3</v>
      </c>
      <c r="Q4960" s="21">
        <v>2014</v>
      </c>
      <c r="R4960" s="21" t="s">
        <v>5485</v>
      </c>
      <c r="S4960" s="21">
        <v>1306102</v>
      </c>
      <c r="T4960" s="116">
        <v>643</v>
      </c>
      <c r="U4960" s="111">
        <v>45</v>
      </c>
      <c r="V4960" s="113">
        <f t="shared" si="926"/>
        <v>602.27666666666664</v>
      </c>
      <c r="W4960" s="113">
        <f t="shared" si="927"/>
        <v>40.723333333333358</v>
      </c>
      <c r="X4960" s="112">
        <f t="shared" si="928"/>
        <v>40723.333333333358</v>
      </c>
      <c r="Y4960" s="111"/>
      <c r="Z4960" s="110">
        <f t="shared" si="924"/>
        <v>42</v>
      </c>
      <c r="AA4960" s="109">
        <f t="shared" si="929"/>
        <v>32.15</v>
      </c>
      <c r="AB4960" s="109">
        <f t="shared" si="930"/>
        <v>32150</v>
      </c>
      <c r="AC4960" s="108">
        <f t="shared" si="931"/>
        <v>610.85</v>
      </c>
      <c r="AD4960" s="107">
        <f t="shared" si="932"/>
        <v>2.2222222222222223E-2</v>
      </c>
      <c r="AE4960" s="106">
        <f t="shared" si="933"/>
        <v>13.574444444444445</v>
      </c>
      <c r="AF4960" s="105">
        <f t="shared" si="934"/>
        <v>54.297777777777803</v>
      </c>
      <c r="AG4960" s="105">
        <f t="shared" si="935"/>
        <v>588.70222222222219</v>
      </c>
    </row>
    <row r="4961" spans="1:33" s="88" customFormat="1" x14ac:dyDescent="0.35">
      <c r="A4961" s="21">
        <v>10141103</v>
      </c>
      <c r="B4961" s="198" t="s">
        <v>1665</v>
      </c>
      <c r="C4961" s="115" t="s">
        <v>710</v>
      </c>
      <c r="D4961" s="191" t="s">
        <v>5500</v>
      </c>
      <c r="E4961" s="114" t="str">
        <f t="shared" si="925"/>
        <v>TRANSFORMADOR MARCA:NORMAN LICHINGA EG PTS4006</v>
      </c>
      <c r="F4961" s="115"/>
      <c r="G4961" s="178" t="s">
        <v>158</v>
      </c>
      <c r="H4961" s="121" t="s">
        <v>5451</v>
      </c>
      <c r="I4961" s="176" t="s">
        <v>5499</v>
      </c>
      <c r="J4961" s="21"/>
      <c r="K4961" s="135" t="s">
        <v>5498</v>
      </c>
      <c r="L4961" s="135" t="s">
        <v>5497</v>
      </c>
      <c r="M4961" s="199">
        <v>250</v>
      </c>
      <c r="N4961" s="162" t="s">
        <v>19</v>
      </c>
      <c r="O4961" s="115" t="s">
        <v>362</v>
      </c>
      <c r="P4961" s="115">
        <v>3</v>
      </c>
      <c r="Q4961" s="21">
        <v>2014</v>
      </c>
      <c r="R4961" s="21" t="s">
        <v>5479</v>
      </c>
      <c r="S4961" s="61">
        <v>778768</v>
      </c>
      <c r="T4961" s="116">
        <v>991</v>
      </c>
      <c r="U4961" s="111">
        <v>45</v>
      </c>
      <c r="V4961" s="113">
        <f t="shared" si="926"/>
        <v>928.23666666666668</v>
      </c>
      <c r="W4961" s="113">
        <f t="shared" si="927"/>
        <v>62.763333333333321</v>
      </c>
      <c r="X4961" s="112">
        <f t="shared" si="928"/>
        <v>62763.333333333321</v>
      </c>
      <c r="Y4961" s="111"/>
      <c r="Z4961" s="110">
        <f t="shared" si="924"/>
        <v>42</v>
      </c>
      <c r="AA4961" s="109">
        <f t="shared" si="929"/>
        <v>49.550000000000004</v>
      </c>
      <c r="AB4961" s="109">
        <f t="shared" si="930"/>
        <v>49550.000000000007</v>
      </c>
      <c r="AC4961" s="108">
        <f t="shared" si="931"/>
        <v>941.45</v>
      </c>
      <c r="AD4961" s="107">
        <f t="shared" si="932"/>
        <v>2.2222222222222223E-2</v>
      </c>
      <c r="AE4961" s="106">
        <f t="shared" si="933"/>
        <v>20.921111111111113</v>
      </c>
      <c r="AF4961" s="105">
        <f t="shared" si="934"/>
        <v>83.684444444444438</v>
      </c>
      <c r="AG4961" s="105">
        <f t="shared" si="935"/>
        <v>907.31555555555553</v>
      </c>
    </row>
    <row r="4962" spans="1:33" s="88" customFormat="1" x14ac:dyDescent="0.35">
      <c r="A4962" s="21">
        <v>10141103</v>
      </c>
      <c r="B4962" s="198" t="s">
        <v>1665</v>
      </c>
      <c r="C4962" s="115" t="s">
        <v>710</v>
      </c>
      <c r="D4962" s="191" t="s">
        <v>5496</v>
      </c>
      <c r="E4962" s="114" t="str">
        <f t="shared" si="925"/>
        <v>TRANSFORMADOR MARCA:BETA LICHINGA EG PTS4008</v>
      </c>
      <c r="F4962" s="115"/>
      <c r="G4962" s="178" t="s">
        <v>158</v>
      </c>
      <c r="H4962" s="121" t="s">
        <v>5451</v>
      </c>
      <c r="I4962" s="176" t="s">
        <v>5495</v>
      </c>
      <c r="J4962" s="21"/>
      <c r="K4962" s="135" t="s">
        <v>5494</v>
      </c>
      <c r="L4962" s="135" t="s">
        <v>5493</v>
      </c>
      <c r="M4962" s="199">
        <v>200</v>
      </c>
      <c r="N4962" s="162" t="s">
        <v>19</v>
      </c>
      <c r="O4962" s="115" t="s">
        <v>362</v>
      </c>
      <c r="P4962" s="115">
        <v>3</v>
      </c>
      <c r="Q4962" s="21">
        <v>2014</v>
      </c>
      <c r="R4962" s="21" t="s">
        <v>5447</v>
      </c>
      <c r="S4962" s="21">
        <v>21311247</v>
      </c>
      <c r="T4962" s="116">
        <v>991</v>
      </c>
      <c r="U4962" s="111">
        <v>45</v>
      </c>
      <c r="V4962" s="113">
        <f t="shared" si="926"/>
        <v>928.23666666666668</v>
      </c>
      <c r="W4962" s="113">
        <f t="shared" si="927"/>
        <v>62.763333333333321</v>
      </c>
      <c r="X4962" s="112">
        <f t="shared" si="928"/>
        <v>62763.333333333321</v>
      </c>
      <c r="Y4962" s="111"/>
      <c r="Z4962" s="110">
        <f t="shared" si="924"/>
        <v>42</v>
      </c>
      <c r="AA4962" s="109">
        <f t="shared" si="929"/>
        <v>49.550000000000004</v>
      </c>
      <c r="AB4962" s="109">
        <f t="shared" si="930"/>
        <v>49550.000000000007</v>
      </c>
      <c r="AC4962" s="108">
        <f t="shared" si="931"/>
        <v>941.45</v>
      </c>
      <c r="AD4962" s="107">
        <f t="shared" si="932"/>
        <v>2.2222222222222223E-2</v>
      </c>
      <c r="AE4962" s="106">
        <f t="shared" si="933"/>
        <v>20.921111111111113</v>
      </c>
      <c r="AF4962" s="105">
        <f t="shared" si="934"/>
        <v>83.684444444444438</v>
      </c>
      <c r="AG4962" s="105">
        <f t="shared" si="935"/>
        <v>907.31555555555553</v>
      </c>
    </row>
    <row r="4963" spans="1:33" s="88" customFormat="1" x14ac:dyDescent="0.35">
      <c r="A4963" s="21">
        <v>10141103</v>
      </c>
      <c r="B4963" s="198" t="s">
        <v>1665</v>
      </c>
      <c r="C4963" s="115" t="s">
        <v>710</v>
      </c>
      <c r="D4963" s="191" t="s">
        <v>5492</v>
      </c>
      <c r="E4963" s="114" t="str">
        <f t="shared" si="925"/>
        <v>TRANSFORMADOR MARCA:ZENT LICHINGA EG PTS4009</v>
      </c>
      <c r="F4963" s="115"/>
      <c r="G4963" s="178" t="s">
        <v>158</v>
      </c>
      <c r="H4963" s="121" t="s">
        <v>5451</v>
      </c>
      <c r="I4963" s="176" t="s">
        <v>5491</v>
      </c>
      <c r="J4963" s="21"/>
      <c r="K4963" s="135" t="s">
        <v>5490</v>
      </c>
      <c r="L4963" s="135" t="s">
        <v>5489</v>
      </c>
      <c r="M4963" s="199">
        <v>50</v>
      </c>
      <c r="N4963" s="162" t="s">
        <v>19</v>
      </c>
      <c r="O4963" s="115" t="s">
        <v>362</v>
      </c>
      <c r="P4963" s="115">
        <v>3</v>
      </c>
      <c r="Q4963" s="21">
        <v>2014</v>
      </c>
      <c r="R4963" s="21" t="s">
        <v>4252</v>
      </c>
      <c r="S4963" s="21">
        <v>471056</v>
      </c>
      <c r="T4963" s="116">
        <v>643</v>
      </c>
      <c r="U4963" s="111">
        <v>45</v>
      </c>
      <c r="V4963" s="113">
        <f t="shared" si="926"/>
        <v>602.27666666666664</v>
      </c>
      <c r="W4963" s="113">
        <f t="shared" si="927"/>
        <v>40.723333333333358</v>
      </c>
      <c r="X4963" s="112">
        <f t="shared" si="928"/>
        <v>40723.333333333358</v>
      </c>
      <c r="Y4963" s="111"/>
      <c r="Z4963" s="110">
        <f t="shared" si="924"/>
        <v>42</v>
      </c>
      <c r="AA4963" s="109">
        <f t="shared" si="929"/>
        <v>32.15</v>
      </c>
      <c r="AB4963" s="109">
        <f t="shared" si="930"/>
        <v>32150</v>
      </c>
      <c r="AC4963" s="108">
        <f t="shared" si="931"/>
        <v>610.85</v>
      </c>
      <c r="AD4963" s="107">
        <f t="shared" si="932"/>
        <v>2.2222222222222223E-2</v>
      </c>
      <c r="AE4963" s="106">
        <f t="shared" si="933"/>
        <v>13.574444444444445</v>
      </c>
      <c r="AF4963" s="105">
        <f t="shared" si="934"/>
        <v>54.297777777777803</v>
      </c>
      <c r="AG4963" s="105">
        <f t="shared" si="935"/>
        <v>588.70222222222219</v>
      </c>
    </row>
    <row r="4964" spans="1:33" s="88" customFormat="1" x14ac:dyDescent="0.35">
      <c r="A4964" s="21">
        <v>10141103</v>
      </c>
      <c r="B4964" s="198" t="s">
        <v>1665</v>
      </c>
      <c r="C4964" s="115" t="s">
        <v>710</v>
      </c>
      <c r="D4964" s="191" t="s">
        <v>5488</v>
      </c>
      <c r="E4964" s="114" t="str">
        <f t="shared" si="925"/>
        <v>TRANSFORMADOR MARCA:TDT LICHINGA EG PTS4010</v>
      </c>
      <c r="F4964" s="115"/>
      <c r="G4964" s="178" t="s">
        <v>158</v>
      </c>
      <c r="H4964" s="121" t="s">
        <v>5451</v>
      </c>
      <c r="I4964" s="176" t="s">
        <v>5477</v>
      </c>
      <c r="J4964" s="21"/>
      <c r="K4964" s="135" t="s">
        <v>5487</v>
      </c>
      <c r="L4964" s="135" t="s">
        <v>5486</v>
      </c>
      <c r="M4964" s="199">
        <v>160</v>
      </c>
      <c r="N4964" s="162" t="s">
        <v>19</v>
      </c>
      <c r="O4964" s="115" t="s">
        <v>362</v>
      </c>
      <c r="P4964" s="115">
        <v>3</v>
      </c>
      <c r="Q4964" s="21">
        <v>2014</v>
      </c>
      <c r="R4964" s="21" t="s">
        <v>5485</v>
      </c>
      <c r="S4964" s="21" t="s">
        <v>5484</v>
      </c>
      <c r="T4964" s="116">
        <v>991</v>
      </c>
      <c r="U4964" s="111">
        <v>45</v>
      </c>
      <c r="V4964" s="113">
        <f t="shared" si="926"/>
        <v>928.23666666666668</v>
      </c>
      <c r="W4964" s="113">
        <f t="shared" si="927"/>
        <v>62.763333333333321</v>
      </c>
      <c r="X4964" s="112">
        <f t="shared" si="928"/>
        <v>62763.333333333321</v>
      </c>
      <c r="Y4964" s="111"/>
      <c r="Z4964" s="110">
        <f t="shared" ref="Z4964:Z5027" si="936">(U4964-(2017-Q4964))</f>
        <v>42</v>
      </c>
      <c r="AA4964" s="109">
        <f t="shared" si="929"/>
        <v>49.550000000000004</v>
      </c>
      <c r="AB4964" s="109">
        <f t="shared" si="930"/>
        <v>49550.000000000007</v>
      </c>
      <c r="AC4964" s="108">
        <f t="shared" si="931"/>
        <v>941.45</v>
      </c>
      <c r="AD4964" s="107">
        <f t="shared" si="932"/>
        <v>2.2222222222222223E-2</v>
      </c>
      <c r="AE4964" s="106">
        <f t="shared" si="933"/>
        <v>20.921111111111113</v>
      </c>
      <c r="AF4964" s="105">
        <f t="shared" si="934"/>
        <v>83.684444444444438</v>
      </c>
      <c r="AG4964" s="105">
        <f t="shared" si="935"/>
        <v>907.31555555555553</v>
      </c>
    </row>
    <row r="4965" spans="1:33" s="88" customFormat="1" x14ac:dyDescent="0.35">
      <c r="A4965" s="21">
        <v>10141103</v>
      </c>
      <c r="B4965" s="198" t="s">
        <v>1665</v>
      </c>
      <c r="C4965" s="115" t="s">
        <v>710</v>
      </c>
      <c r="D4965" s="191" t="s">
        <v>5483</v>
      </c>
      <c r="E4965" s="114" t="str">
        <f t="shared" si="925"/>
        <v>TRANSFORMADOR MARCA:NORMAN LICHINGA EG PTS13000</v>
      </c>
      <c r="F4965" s="115"/>
      <c r="G4965" s="178" t="s">
        <v>158</v>
      </c>
      <c r="H4965" s="121" t="s">
        <v>5451</v>
      </c>
      <c r="I4965" s="176" t="s">
        <v>5482</v>
      </c>
      <c r="J4965" s="21"/>
      <c r="K4965" s="135" t="s">
        <v>5481</v>
      </c>
      <c r="L4965" s="135" t="s">
        <v>5480</v>
      </c>
      <c r="M4965" s="21">
        <v>100</v>
      </c>
      <c r="N4965" s="162" t="s">
        <v>19</v>
      </c>
      <c r="O4965" s="115" t="s">
        <v>362</v>
      </c>
      <c r="P4965" s="115">
        <v>3</v>
      </c>
      <c r="Q4965" s="21">
        <v>2014</v>
      </c>
      <c r="R4965" s="21" t="s">
        <v>5479</v>
      </c>
      <c r="S4965" s="21">
        <v>605665</v>
      </c>
      <c r="T4965" s="116">
        <v>763</v>
      </c>
      <c r="U4965" s="111">
        <v>45</v>
      </c>
      <c r="V4965" s="113">
        <f t="shared" si="926"/>
        <v>714.67666666666662</v>
      </c>
      <c r="W4965" s="113">
        <f t="shared" si="927"/>
        <v>48.32333333333338</v>
      </c>
      <c r="X4965" s="112">
        <f t="shared" si="928"/>
        <v>48323.333333333379</v>
      </c>
      <c r="Y4965" s="111"/>
      <c r="Z4965" s="110">
        <f t="shared" si="936"/>
        <v>42</v>
      </c>
      <c r="AA4965" s="109">
        <f t="shared" si="929"/>
        <v>38.15</v>
      </c>
      <c r="AB4965" s="109">
        <f t="shared" si="930"/>
        <v>38150</v>
      </c>
      <c r="AC4965" s="108">
        <f t="shared" si="931"/>
        <v>724.85</v>
      </c>
      <c r="AD4965" s="107">
        <f t="shared" si="932"/>
        <v>2.2222222222222223E-2</v>
      </c>
      <c r="AE4965" s="106">
        <f t="shared" si="933"/>
        <v>16.10777777777778</v>
      </c>
      <c r="AF4965" s="105">
        <f t="shared" si="934"/>
        <v>64.431111111111164</v>
      </c>
      <c r="AG4965" s="105">
        <f t="shared" si="935"/>
        <v>698.56888888888886</v>
      </c>
    </row>
    <row r="4966" spans="1:33" s="88" customFormat="1" x14ac:dyDescent="0.35">
      <c r="A4966" s="21">
        <v>10141103</v>
      </c>
      <c r="B4966" s="198" t="s">
        <v>1665</v>
      </c>
      <c r="C4966" s="115" t="s">
        <v>710</v>
      </c>
      <c r="D4966" s="191" t="s">
        <v>5478</v>
      </c>
      <c r="E4966" s="114" t="str">
        <f t="shared" si="925"/>
        <v>TRANSFORMADOR MARCA:MARSON LICHINGA EG PTS13001</v>
      </c>
      <c r="F4966" s="115"/>
      <c r="G4966" s="178" t="s">
        <v>158</v>
      </c>
      <c r="H4966" s="121" t="s">
        <v>5451</v>
      </c>
      <c r="I4966" s="176" t="s">
        <v>5477</v>
      </c>
      <c r="J4966" s="21"/>
      <c r="K4966" s="135" t="s">
        <v>5476</v>
      </c>
      <c r="L4966" s="135" t="s">
        <v>5475</v>
      </c>
      <c r="M4966" s="21">
        <v>50</v>
      </c>
      <c r="N4966" s="162" t="s">
        <v>19</v>
      </c>
      <c r="O4966" s="115" t="s">
        <v>362</v>
      </c>
      <c r="P4966" s="115">
        <v>3</v>
      </c>
      <c r="Q4966" s="21">
        <v>2014</v>
      </c>
      <c r="R4966" s="21" t="s">
        <v>5453</v>
      </c>
      <c r="S4966" s="21">
        <v>80570</v>
      </c>
      <c r="T4966" s="116">
        <v>643</v>
      </c>
      <c r="U4966" s="111">
        <v>45</v>
      </c>
      <c r="V4966" s="113">
        <f t="shared" si="926"/>
        <v>602.27666666666664</v>
      </c>
      <c r="W4966" s="113">
        <f t="shared" si="927"/>
        <v>40.723333333333358</v>
      </c>
      <c r="X4966" s="112">
        <f t="shared" si="928"/>
        <v>40723.333333333358</v>
      </c>
      <c r="Y4966" s="111"/>
      <c r="Z4966" s="110">
        <f t="shared" si="936"/>
        <v>42</v>
      </c>
      <c r="AA4966" s="109">
        <f t="shared" si="929"/>
        <v>32.15</v>
      </c>
      <c r="AB4966" s="109">
        <f t="shared" si="930"/>
        <v>32150</v>
      </c>
      <c r="AC4966" s="108">
        <f t="shared" si="931"/>
        <v>610.85</v>
      </c>
      <c r="AD4966" s="107">
        <f t="shared" si="932"/>
        <v>2.2222222222222223E-2</v>
      </c>
      <c r="AE4966" s="106">
        <f t="shared" si="933"/>
        <v>13.574444444444445</v>
      </c>
      <c r="AF4966" s="105">
        <f t="shared" si="934"/>
        <v>54.297777777777803</v>
      </c>
      <c r="AG4966" s="105">
        <f t="shared" si="935"/>
        <v>588.70222222222219</v>
      </c>
    </row>
    <row r="4967" spans="1:33" s="88" customFormat="1" x14ac:dyDescent="0.35">
      <c r="A4967" s="21">
        <v>10141103</v>
      </c>
      <c r="B4967" s="198" t="s">
        <v>1665</v>
      </c>
      <c r="C4967" s="115" t="s">
        <v>710</v>
      </c>
      <c r="D4967" s="191" t="s">
        <v>5474</v>
      </c>
      <c r="E4967" s="114" t="str">
        <f t="shared" si="925"/>
        <v>TRANSFORMADOR MARCA:Trasf. De Moc LICHINGA EG PTS13002</v>
      </c>
      <c r="F4967" s="115"/>
      <c r="G4967" s="178" t="s">
        <v>158</v>
      </c>
      <c r="H4967" s="121" t="s">
        <v>5451</v>
      </c>
      <c r="I4967" s="176" t="s">
        <v>5473</v>
      </c>
      <c r="J4967" s="21"/>
      <c r="K4967" s="135" t="s">
        <v>5472</v>
      </c>
      <c r="L4967" s="135" t="s">
        <v>5471</v>
      </c>
      <c r="M4967" s="21">
        <v>200</v>
      </c>
      <c r="N4967" s="162" t="s">
        <v>19</v>
      </c>
      <c r="O4967" s="115" t="s">
        <v>362</v>
      </c>
      <c r="P4967" s="115">
        <v>3</v>
      </c>
      <c r="Q4967" s="21">
        <v>2014</v>
      </c>
      <c r="R4967" s="21" t="s">
        <v>5458</v>
      </c>
      <c r="S4967" s="21">
        <v>979610</v>
      </c>
      <c r="T4967" s="116">
        <v>991</v>
      </c>
      <c r="U4967" s="111">
        <v>45</v>
      </c>
      <c r="V4967" s="113">
        <f t="shared" si="926"/>
        <v>928.23666666666668</v>
      </c>
      <c r="W4967" s="113">
        <f t="shared" si="927"/>
        <v>62.763333333333321</v>
      </c>
      <c r="X4967" s="112">
        <f t="shared" si="928"/>
        <v>62763.333333333321</v>
      </c>
      <c r="Y4967" s="111"/>
      <c r="Z4967" s="110">
        <f t="shared" si="936"/>
        <v>42</v>
      </c>
      <c r="AA4967" s="109">
        <f t="shared" si="929"/>
        <v>49.550000000000004</v>
      </c>
      <c r="AB4967" s="109">
        <f t="shared" si="930"/>
        <v>49550.000000000007</v>
      </c>
      <c r="AC4967" s="108">
        <f t="shared" si="931"/>
        <v>941.45</v>
      </c>
      <c r="AD4967" s="107">
        <f t="shared" si="932"/>
        <v>2.2222222222222223E-2</v>
      </c>
      <c r="AE4967" s="106">
        <f t="shared" si="933"/>
        <v>20.921111111111113</v>
      </c>
      <c r="AF4967" s="105">
        <f t="shared" si="934"/>
        <v>83.684444444444438</v>
      </c>
      <c r="AG4967" s="105">
        <f t="shared" si="935"/>
        <v>907.31555555555553</v>
      </c>
    </row>
    <row r="4968" spans="1:33" s="88" customFormat="1" x14ac:dyDescent="0.35">
      <c r="A4968" s="21">
        <v>10141103</v>
      </c>
      <c r="B4968" s="198" t="s">
        <v>1665</v>
      </c>
      <c r="C4968" s="115" t="s">
        <v>710</v>
      </c>
      <c r="D4968" s="191" t="s">
        <v>5470</v>
      </c>
      <c r="E4968" s="114" t="str">
        <f t="shared" si="925"/>
        <v>TRANSFORMADOR MARCA:Trasf. De Moc LICHINGA EG PTS13003</v>
      </c>
      <c r="F4968" s="115"/>
      <c r="G4968" s="178" t="s">
        <v>158</v>
      </c>
      <c r="H4968" s="121" t="s">
        <v>5451</v>
      </c>
      <c r="I4968" s="176" t="s">
        <v>5469</v>
      </c>
      <c r="J4968" s="21"/>
      <c r="K4968" s="135" t="s">
        <v>5468</v>
      </c>
      <c r="L4968" s="135" t="s">
        <v>5467</v>
      </c>
      <c r="M4968" s="21">
        <v>50</v>
      </c>
      <c r="N4968" s="162" t="s">
        <v>19</v>
      </c>
      <c r="O4968" s="115" t="s">
        <v>362</v>
      </c>
      <c r="P4968" s="115">
        <v>3</v>
      </c>
      <c r="Q4968" s="21">
        <v>2014</v>
      </c>
      <c r="R4968" s="21" t="s">
        <v>5458</v>
      </c>
      <c r="S4968" s="21">
        <v>567330</v>
      </c>
      <c r="T4968" s="116">
        <v>643</v>
      </c>
      <c r="U4968" s="111">
        <v>45</v>
      </c>
      <c r="V4968" s="113">
        <f t="shared" si="926"/>
        <v>602.27666666666664</v>
      </c>
      <c r="W4968" s="113">
        <f t="shared" si="927"/>
        <v>40.723333333333358</v>
      </c>
      <c r="X4968" s="112">
        <f t="shared" si="928"/>
        <v>40723.333333333358</v>
      </c>
      <c r="Y4968" s="111"/>
      <c r="Z4968" s="110">
        <f t="shared" si="936"/>
        <v>42</v>
      </c>
      <c r="AA4968" s="109">
        <f t="shared" si="929"/>
        <v>32.15</v>
      </c>
      <c r="AB4968" s="109">
        <f t="shared" si="930"/>
        <v>32150</v>
      </c>
      <c r="AC4968" s="108">
        <f t="shared" si="931"/>
        <v>610.85</v>
      </c>
      <c r="AD4968" s="107">
        <f t="shared" si="932"/>
        <v>2.2222222222222223E-2</v>
      </c>
      <c r="AE4968" s="106">
        <f t="shared" si="933"/>
        <v>13.574444444444445</v>
      </c>
      <c r="AF4968" s="105">
        <f t="shared" si="934"/>
        <v>54.297777777777803</v>
      </c>
      <c r="AG4968" s="105">
        <f t="shared" si="935"/>
        <v>588.70222222222219</v>
      </c>
    </row>
    <row r="4969" spans="1:33" s="88" customFormat="1" x14ac:dyDescent="0.35">
      <c r="A4969" s="21">
        <v>10141103</v>
      </c>
      <c r="B4969" s="198" t="s">
        <v>1665</v>
      </c>
      <c r="C4969" s="115" t="s">
        <v>710</v>
      </c>
      <c r="D4969" s="191" t="s">
        <v>5466</v>
      </c>
      <c r="E4969" s="114" t="str">
        <f t="shared" si="925"/>
        <v>TRANSFORMADOR MARCA:MARSON LICHINGA EG PTS13004</v>
      </c>
      <c r="F4969" s="115"/>
      <c r="G4969" s="178" t="s">
        <v>158</v>
      </c>
      <c r="H4969" s="121" t="s">
        <v>5451</v>
      </c>
      <c r="I4969" s="176" t="s">
        <v>5465</v>
      </c>
      <c r="J4969" s="21"/>
      <c r="K4969" s="135" t="s">
        <v>5464</v>
      </c>
      <c r="L4969" s="135" t="s">
        <v>5463</v>
      </c>
      <c r="M4969" s="21">
        <v>50</v>
      </c>
      <c r="N4969" s="162" t="s">
        <v>19</v>
      </c>
      <c r="O4969" s="115" t="s">
        <v>362</v>
      </c>
      <c r="P4969" s="115">
        <v>3</v>
      </c>
      <c r="Q4969" s="21">
        <v>2014</v>
      </c>
      <c r="R4969" s="21" t="s">
        <v>5453</v>
      </c>
      <c r="S4969" s="21">
        <v>80880</v>
      </c>
      <c r="T4969" s="116">
        <v>643</v>
      </c>
      <c r="U4969" s="111">
        <v>45</v>
      </c>
      <c r="V4969" s="113">
        <f t="shared" si="926"/>
        <v>602.27666666666664</v>
      </c>
      <c r="W4969" s="113">
        <f t="shared" si="927"/>
        <v>40.723333333333358</v>
      </c>
      <c r="X4969" s="112">
        <f t="shared" si="928"/>
        <v>40723.333333333358</v>
      </c>
      <c r="Y4969" s="111"/>
      <c r="Z4969" s="110">
        <f t="shared" si="936"/>
        <v>42</v>
      </c>
      <c r="AA4969" s="109">
        <f t="shared" si="929"/>
        <v>32.15</v>
      </c>
      <c r="AB4969" s="109">
        <f t="shared" si="930"/>
        <v>32150</v>
      </c>
      <c r="AC4969" s="108">
        <f t="shared" si="931"/>
        <v>610.85</v>
      </c>
      <c r="AD4969" s="107">
        <f t="shared" si="932"/>
        <v>2.2222222222222223E-2</v>
      </c>
      <c r="AE4969" s="106">
        <f t="shared" si="933"/>
        <v>13.574444444444445</v>
      </c>
      <c r="AF4969" s="105">
        <f t="shared" si="934"/>
        <v>54.297777777777803</v>
      </c>
      <c r="AG4969" s="105">
        <f t="shared" si="935"/>
        <v>588.70222222222219</v>
      </c>
    </row>
    <row r="4970" spans="1:33" s="88" customFormat="1" x14ac:dyDescent="0.35">
      <c r="A4970" s="21">
        <v>10141103</v>
      </c>
      <c r="B4970" s="198" t="s">
        <v>1665</v>
      </c>
      <c r="C4970" s="115" t="s">
        <v>710</v>
      </c>
      <c r="D4970" s="191" t="s">
        <v>5462</v>
      </c>
      <c r="E4970" s="114" t="str">
        <f t="shared" si="925"/>
        <v>TRANSFORMADOR MARCA:Trasf. De Moc LICHINGA EG PTS13005</v>
      </c>
      <c r="F4970" s="115"/>
      <c r="G4970" s="178" t="s">
        <v>158</v>
      </c>
      <c r="H4970" s="121" t="s">
        <v>5451</v>
      </c>
      <c r="I4970" s="176" t="s">
        <v>5461</v>
      </c>
      <c r="J4970" s="21"/>
      <c r="K4970" s="135" t="s">
        <v>5460</v>
      </c>
      <c r="L4970" s="135" t="s">
        <v>5459</v>
      </c>
      <c r="M4970" s="21">
        <v>50</v>
      </c>
      <c r="N4970" s="162" t="s">
        <v>19</v>
      </c>
      <c r="O4970" s="115" t="s">
        <v>362</v>
      </c>
      <c r="P4970" s="115">
        <v>3</v>
      </c>
      <c r="Q4970" s="21">
        <v>2014</v>
      </c>
      <c r="R4970" s="21" t="s">
        <v>5458</v>
      </c>
      <c r="S4970" s="21">
        <v>967359</v>
      </c>
      <c r="T4970" s="116">
        <v>643</v>
      </c>
      <c r="U4970" s="111">
        <v>45</v>
      </c>
      <c r="V4970" s="113">
        <f t="shared" si="926"/>
        <v>602.27666666666664</v>
      </c>
      <c r="W4970" s="113">
        <f t="shared" si="927"/>
        <v>40.723333333333358</v>
      </c>
      <c r="X4970" s="112">
        <f t="shared" si="928"/>
        <v>40723.333333333358</v>
      </c>
      <c r="Y4970" s="111"/>
      <c r="Z4970" s="110">
        <f t="shared" si="936"/>
        <v>42</v>
      </c>
      <c r="AA4970" s="109">
        <f t="shared" si="929"/>
        <v>32.15</v>
      </c>
      <c r="AB4970" s="109">
        <f t="shared" si="930"/>
        <v>32150</v>
      </c>
      <c r="AC4970" s="108">
        <f t="shared" si="931"/>
        <v>610.85</v>
      </c>
      <c r="AD4970" s="107">
        <f t="shared" si="932"/>
        <v>2.2222222222222223E-2</v>
      </c>
      <c r="AE4970" s="106">
        <f t="shared" si="933"/>
        <v>13.574444444444445</v>
      </c>
      <c r="AF4970" s="105">
        <f t="shared" si="934"/>
        <v>54.297777777777803</v>
      </c>
      <c r="AG4970" s="105">
        <f t="shared" si="935"/>
        <v>588.70222222222219</v>
      </c>
    </row>
    <row r="4971" spans="1:33" s="88" customFormat="1" x14ac:dyDescent="0.35">
      <c r="A4971" s="21">
        <v>10141103</v>
      </c>
      <c r="B4971" s="198" t="s">
        <v>1665</v>
      </c>
      <c r="C4971" s="115" t="s">
        <v>710</v>
      </c>
      <c r="D4971" s="191" t="s">
        <v>5457</v>
      </c>
      <c r="E4971" s="114" t="str">
        <f t="shared" si="925"/>
        <v>TRANSFORMADOR MARCA:MARSON LICHINGA EG PTS13006</v>
      </c>
      <c r="F4971" s="115"/>
      <c r="G4971" s="178" t="s">
        <v>158</v>
      </c>
      <c r="H4971" s="121" t="s">
        <v>5451</v>
      </c>
      <c r="I4971" s="176" t="s">
        <v>5456</v>
      </c>
      <c r="J4971" s="21"/>
      <c r="K4971" s="135" t="s">
        <v>5455</v>
      </c>
      <c r="L4971" s="135" t="s">
        <v>5454</v>
      </c>
      <c r="M4971" s="21">
        <v>100</v>
      </c>
      <c r="N4971" s="162" t="s">
        <v>19</v>
      </c>
      <c r="O4971" s="115" t="s">
        <v>362</v>
      </c>
      <c r="P4971" s="115">
        <v>3</v>
      </c>
      <c r="Q4971" s="21">
        <v>2014</v>
      </c>
      <c r="R4971" s="21" t="s">
        <v>5453</v>
      </c>
      <c r="S4971" s="21">
        <v>80915</v>
      </c>
      <c r="T4971" s="116">
        <v>763</v>
      </c>
      <c r="U4971" s="111">
        <v>45</v>
      </c>
      <c r="V4971" s="113">
        <f t="shared" si="926"/>
        <v>714.67666666666662</v>
      </c>
      <c r="W4971" s="113">
        <f t="shared" si="927"/>
        <v>48.32333333333338</v>
      </c>
      <c r="X4971" s="112">
        <f t="shared" si="928"/>
        <v>48323.333333333379</v>
      </c>
      <c r="Y4971" s="111"/>
      <c r="Z4971" s="110">
        <f t="shared" si="936"/>
        <v>42</v>
      </c>
      <c r="AA4971" s="109">
        <f t="shared" si="929"/>
        <v>38.15</v>
      </c>
      <c r="AB4971" s="109">
        <f t="shared" si="930"/>
        <v>38150</v>
      </c>
      <c r="AC4971" s="108">
        <f t="shared" si="931"/>
        <v>724.85</v>
      </c>
      <c r="AD4971" s="107">
        <f t="shared" si="932"/>
        <v>2.2222222222222223E-2</v>
      </c>
      <c r="AE4971" s="106">
        <f t="shared" si="933"/>
        <v>16.10777777777778</v>
      </c>
      <c r="AF4971" s="105">
        <f t="shared" si="934"/>
        <v>64.431111111111164</v>
      </c>
      <c r="AG4971" s="105">
        <f t="shared" si="935"/>
        <v>698.56888888888886</v>
      </c>
    </row>
    <row r="4972" spans="1:33" s="88" customFormat="1" x14ac:dyDescent="0.35">
      <c r="A4972" s="21">
        <v>10141103</v>
      </c>
      <c r="B4972" s="198" t="s">
        <v>1665</v>
      </c>
      <c r="C4972" s="115" t="s">
        <v>710</v>
      </c>
      <c r="D4972" s="191" t="s">
        <v>5452</v>
      </c>
      <c r="E4972" s="114" t="str">
        <f t="shared" si="925"/>
        <v>TRANSFORMADOR MARCA:BETA LICHINGA EG PTS13007</v>
      </c>
      <c r="F4972" s="115"/>
      <c r="G4972" s="178" t="s">
        <v>158</v>
      </c>
      <c r="H4972" s="121" t="s">
        <v>5451</v>
      </c>
      <c r="I4972" s="176" t="s">
        <v>5450</v>
      </c>
      <c r="J4972" s="21"/>
      <c r="K4972" s="135" t="s">
        <v>5449</v>
      </c>
      <c r="L4972" s="135" t="s">
        <v>5448</v>
      </c>
      <c r="M4972" s="21">
        <v>100</v>
      </c>
      <c r="N4972" s="162" t="s">
        <v>19</v>
      </c>
      <c r="O4972" s="115" t="s">
        <v>362</v>
      </c>
      <c r="P4972" s="115">
        <v>3</v>
      </c>
      <c r="Q4972" s="21">
        <v>2014</v>
      </c>
      <c r="R4972" s="21" t="s">
        <v>5447</v>
      </c>
      <c r="S4972" s="21">
        <v>21311241</v>
      </c>
      <c r="T4972" s="116">
        <v>763</v>
      </c>
      <c r="U4972" s="111">
        <v>45</v>
      </c>
      <c r="V4972" s="113">
        <f t="shared" si="926"/>
        <v>714.67666666666662</v>
      </c>
      <c r="W4972" s="113">
        <f t="shared" si="927"/>
        <v>48.32333333333338</v>
      </c>
      <c r="X4972" s="112">
        <f t="shared" si="928"/>
        <v>48323.333333333379</v>
      </c>
      <c r="Y4972" s="111"/>
      <c r="Z4972" s="110">
        <f t="shared" si="936"/>
        <v>42</v>
      </c>
      <c r="AA4972" s="109">
        <f t="shared" si="929"/>
        <v>38.15</v>
      </c>
      <c r="AB4972" s="109">
        <f t="shared" si="930"/>
        <v>38150</v>
      </c>
      <c r="AC4972" s="108">
        <f t="shared" si="931"/>
        <v>724.85</v>
      </c>
      <c r="AD4972" s="107">
        <f t="shared" si="932"/>
        <v>2.2222222222222223E-2</v>
      </c>
      <c r="AE4972" s="106">
        <f t="shared" si="933"/>
        <v>16.10777777777778</v>
      </c>
      <c r="AF4972" s="105">
        <f t="shared" si="934"/>
        <v>64.431111111111164</v>
      </c>
      <c r="AG4972" s="105">
        <f t="shared" si="935"/>
        <v>698.56888888888886</v>
      </c>
    </row>
    <row r="4973" spans="1:33" s="88" customFormat="1" x14ac:dyDescent="0.35">
      <c r="A4973" s="21">
        <v>10141103</v>
      </c>
      <c r="B4973" s="115" t="s">
        <v>1665</v>
      </c>
      <c r="C4973" s="115" t="s">
        <v>710</v>
      </c>
      <c r="D4973" s="115" t="s">
        <v>3755</v>
      </c>
      <c r="E4973" s="114" t="str">
        <f t="shared" si="925"/>
        <v>TRANSFORMADOR MARCA:TRANSF.DE MOҪ CUAMBA PTS 24</v>
      </c>
      <c r="F4973" s="115"/>
      <c r="G4973" s="124" t="s">
        <v>179</v>
      </c>
      <c r="H4973" s="124" t="s">
        <v>179</v>
      </c>
      <c r="I4973" s="135" t="s">
        <v>5446</v>
      </c>
      <c r="J4973" s="21"/>
      <c r="K4973" s="115" t="s">
        <v>5445</v>
      </c>
      <c r="L4973" s="115" t="s">
        <v>5444</v>
      </c>
      <c r="M4973" s="21">
        <v>32</v>
      </c>
      <c r="N4973" s="162" t="s">
        <v>19</v>
      </c>
      <c r="O4973" s="115" t="s">
        <v>362</v>
      </c>
      <c r="P4973" s="115">
        <v>3</v>
      </c>
      <c r="Q4973" s="124">
        <v>2014</v>
      </c>
      <c r="R4973" s="21" t="s">
        <v>5439</v>
      </c>
      <c r="S4973" s="21">
        <v>136201</v>
      </c>
      <c r="T4973" s="116">
        <v>643</v>
      </c>
      <c r="U4973" s="111">
        <v>45</v>
      </c>
      <c r="V4973" s="113">
        <f t="shared" si="926"/>
        <v>602.27666666666664</v>
      </c>
      <c r="W4973" s="113">
        <f t="shared" si="927"/>
        <v>40.723333333333358</v>
      </c>
      <c r="X4973" s="112">
        <f t="shared" si="928"/>
        <v>40723.333333333358</v>
      </c>
      <c r="Y4973" s="111"/>
      <c r="Z4973" s="110">
        <f t="shared" si="936"/>
        <v>42</v>
      </c>
      <c r="AA4973" s="109">
        <f t="shared" si="929"/>
        <v>32.15</v>
      </c>
      <c r="AB4973" s="109">
        <f t="shared" si="930"/>
        <v>32150</v>
      </c>
      <c r="AC4973" s="108">
        <f t="shared" si="931"/>
        <v>610.85</v>
      </c>
      <c r="AD4973" s="107">
        <f t="shared" si="932"/>
        <v>2.2222222222222223E-2</v>
      </c>
      <c r="AE4973" s="106">
        <f t="shared" si="933"/>
        <v>13.574444444444445</v>
      </c>
      <c r="AF4973" s="105">
        <f t="shared" si="934"/>
        <v>54.297777777777803</v>
      </c>
      <c r="AG4973" s="105">
        <f t="shared" si="935"/>
        <v>588.70222222222219</v>
      </c>
    </row>
    <row r="4974" spans="1:33" s="88" customFormat="1" x14ac:dyDescent="0.35">
      <c r="A4974" s="21">
        <v>10141103</v>
      </c>
      <c r="B4974" s="115" t="s">
        <v>1665</v>
      </c>
      <c r="C4974" s="115" t="s">
        <v>710</v>
      </c>
      <c r="D4974" s="115" t="s">
        <v>5443</v>
      </c>
      <c r="E4974" s="114" t="str">
        <f t="shared" si="925"/>
        <v>TRANSFORMADOR MARCA:TRANSF.DE MOҪ CUAMBA PTS 46</v>
      </c>
      <c r="F4974" s="115"/>
      <c r="G4974" s="124" t="s">
        <v>179</v>
      </c>
      <c r="H4974" s="124" t="s">
        <v>179</v>
      </c>
      <c r="I4974" s="135" t="s">
        <v>5442</v>
      </c>
      <c r="J4974" s="21"/>
      <c r="K4974" s="115" t="s">
        <v>5441</v>
      </c>
      <c r="L4974" s="115" t="s">
        <v>5440</v>
      </c>
      <c r="M4974" s="21">
        <v>50</v>
      </c>
      <c r="N4974" s="162" t="s">
        <v>19</v>
      </c>
      <c r="O4974" s="115" t="s">
        <v>362</v>
      </c>
      <c r="P4974" s="115">
        <v>3</v>
      </c>
      <c r="Q4974" s="124">
        <v>2014</v>
      </c>
      <c r="R4974" s="21" t="s">
        <v>5439</v>
      </c>
      <c r="S4974" s="21">
        <v>895437</v>
      </c>
      <c r="T4974" s="116">
        <v>643</v>
      </c>
      <c r="U4974" s="111">
        <v>45</v>
      </c>
      <c r="V4974" s="113">
        <f t="shared" si="926"/>
        <v>602.27666666666664</v>
      </c>
      <c r="W4974" s="113">
        <f t="shared" si="927"/>
        <v>40.723333333333358</v>
      </c>
      <c r="X4974" s="112">
        <f t="shared" si="928"/>
        <v>40723.333333333358</v>
      </c>
      <c r="Y4974" s="111"/>
      <c r="Z4974" s="110">
        <f t="shared" si="936"/>
        <v>42</v>
      </c>
      <c r="AA4974" s="109">
        <f t="shared" si="929"/>
        <v>32.15</v>
      </c>
      <c r="AB4974" s="109">
        <f t="shared" si="930"/>
        <v>32150</v>
      </c>
      <c r="AC4974" s="108">
        <f t="shared" si="931"/>
        <v>610.85</v>
      </c>
      <c r="AD4974" s="107">
        <f t="shared" si="932"/>
        <v>2.2222222222222223E-2</v>
      </c>
      <c r="AE4974" s="106">
        <f t="shared" si="933"/>
        <v>13.574444444444445</v>
      </c>
      <c r="AF4974" s="105">
        <f t="shared" si="934"/>
        <v>54.297777777777803</v>
      </c>
      <c r="AG4974" s="105">
        <f t="shared" si="935"/>
        <v>588.70222222222219</v>
      </c>
    </row>
    <row r="4975" spans="1:33" s="88" customFormat="1" x14ac:dyDescent="0.35">
      <c r="A4975" s="21">
        <v>10141103</v>
      </c>
      <c r="B4975" s="115" t="s">
        <v>1665</v>
      </c>
      <c r="C4975" s="115" t="s">
        <v>710</v>
      </c>
      <c r="D4975" s="115" t="s">
        <v>5438</v>
      </c>
      <c r="E4975" s="114" t="str">
        <f t="shared" si="925"/>
        <v>TRANSFORMADOR MARCA:FUJI ELECTRIC CUAMBA PTS 65</v>
      </c>
      <c r="F4975" s="115"/>
      <c r="G4975" s="124" t="s">
        <v>179</v>
      </c>
      <c r="H4975" s="124" t="s">
        <v>179</v>
      </c>
      <c r="I4975" s="135" t="s">
        <v>5437</v>
      </c>
      <c r="J4975" s="21"/>
      <c r="K4975" s="115" t="s">
        <v>5436</v>
      </c>
      <c r="L4975" s="115" t="s">
        <v>5435</v>
      </c>
      <c r="M4975" s="21">
        <v>50</v>
      </c>
      <c r="N4975" s="162" t="s">
        <v>19</v>
      </c>
      <c r="O4975" s="115" t="s">
        <v>362</v>
      </c>
      <c r="P4975" s="115">
        <v>3</v>
      </c>
      <c r="Q4975" s="124">
        <v>2014</v>
      </c>
      <c r="R4975" s="21" t="s">
        <v>4150</v>
      </c>
      <c r="S4975" s="21">
        <v>967360</v>
      </c>
      <c r="T4975" s="116">
        <v>643</v>
      </c>
      <c r="U4975" s="111">
        <v>45</v>
      </c>
      <c r="V4975" s="113">
        <f t="shared" si="926"/>
        <v>602.27666666666664</v>
      </c>
      <c r="W4975" s="113">
        <f t="shared" si="927"/>
        <v>40.723333333333358</v>
      </c>
      <c r="X4975" s="112">
        <f t="shared" si="928"/>
        <v>40723.333333333358</v>
      </c>
      <c r="Y4975" s="111"/>
      <c r="Z4975" s="110">
        <f t="shared" si="936"/>
        <v>42</v>
      </c>
      <c r="AA4975" s="109">
        <f t="shared" si="929"/>
        <v>32.15</v>
      </c>
      <c r="AB4975" s="109">
        <f t="shared" si="930"/>
        <v>32150</v>
      </c>
      <c r="AC4975" s="108">
        <f t="shared" si="931"/>
        <v>610.85</v>
      </c>
      <c r="AD4975" s="107">
        <f t="shared" si="932"/>
        <v>2.2222222222222223E-2</v>
      </c>
      <c r="AE4975" s="106">
        <f t="shared" si="933"/>
        <v>13.574444444444445</v>
      </c>
      <c r="AF4975" s="105">
        <f t="shared" si="934"/>
        <v>54.297777777777803</v>
      </c>
      <c r="AG4975" s="105">
        <f t="shared" si="935"/>
        <v>588.70222222222219</v>
      </c>
    </row>
    <row r="4976" spans="1:33" s="88" customFormat="1" x14ac:dyDescent="0.35">
      <c r="A4976" s="21">
        <v>10141103</v>
      </c>
      <c r="B4976" s="115" t="s">
        <v>1665</v>
      </c>
      <c r="C4976" s="115" t="s">
        <v>710</v>
      </c>
      <c r="D4976" s="115" t="s">
        <v>5434</v>
      </c>
      <c r="E4976" s="114" t="str">
        <f t="shared" si="925"/>
        <v>TRANSFORMADOR MARCA:FUJI ELECTRIC CUAMBA PTS 67</v>
      </c>
      <c r="F4976" s="115"/>
      <c r="G4976" s="124" t="s">
        <v>179</v>
      </c>
      <c r="H4976" s="124" t="s">
        <v>179</v>
      </c>
      <c r="I4976" s="135" t="s">
        <v>5433</v>
      </c>
      <c r="J4976" s="21"/>
      <c r="K4976" s="115" t="s">
        <v>5432</v>
      </c>
      <c r="L4976" s="115" t="s">
        <v>5431</v>
      </c>
      <c r="M4976" s="21">
        <v>100</v>
      </c>
      <c r="N4976" s="162" t="s">
        <v>19</v>
      </c>
      <c r="O4976" s="115" t="s">
        <v>362</v>
      </c>
      <c r="P4976" s="115">
        <v>3</v>
      </c>
      <c r="Q4976" s="124">
        <v>2014</v>
      </c>
      <c r="R4976" s="21" t="s">
        <v>4150</v>
      </c>
      <c r="S4976" s="21" t="s">
        <v>3285</v>
      </c>
      <c r="T4976" s="116">
        <v>763</v>
      </c>
      <c r="U4976" s="111">
        <v>45</v>
      </c>
      <c r="V4976" s="113">
        <f t="shared" si="926"/>
        <v>714.67666666666662</v>
      </c>
      <c r="W4976" s="113">
        <f t="shared" si="927"/>
        <v>48.32333333333338</v>
      </c>
      <c r="X4976" s="112">
        <f t="shared" si="928"/>
        <v>48323.333333333379</v>
      </c>
      <c r="Y4976" s="111"/>
      <c r="Z4976" s="110">
        <f t="shared" si="936"/>
        <v>42</v>
      </c>
      <c r="AA4976" s="109">
        <f t="shared" si="929"/>
        <v>38.15</v>
      </c>
      <c r="AB4976" s="109">
        <f t="shared" si="930"/>
        <v>38150</v>
      </c>
      <c r="AC4976" s="108">
        <f t="shared" si="931"/>
        <v>724.85</v>
      </c>
      <c r="AD4976" s="107">
        <f t="shared" si="932"/>
        <v>2.2222222222222223E-2</v>
      </c>
      <c r="AE4976" s="106">
        <f t="shared" si="933"/>
        <v>16.10777777777778</v>
      </c>
      <c r="AF4976" s="105">
        <f t="shared" si="934"/>
        <v>64.431111111111164</v>
      </c>
      <c r="AG4976" s="105">
        <f t="shared" si="935"/>
        <v>698.56888888888886</v>
      </c>
    </row>
    <row r="4977" spans="1:33" s="88" customFormat="1" x14ac:dyDescent="0.35">
      <c r="A4977" s="21">
        <v>10141103</v>
      </c>
      <c r="B4977" s="115" t="s">
        <v>1665</v>
      </c>
      <c r="C4977" s="115" t="s">
        <v>710</v>
      </c>
      <c r="D4977" s="115" t="s">
        <v>1238</v>
      </c>
      <c r="E4977" s="114" t="str">
        <f t="shared" si="925"/>
        <v>TRANSFORMADOR MARCA:TUSCO TRAFC CUAMBA PTS 74</v>
      </c>
      <c r="F4977" s="115"/>
      <c r="G4977" s="124" t="s">
        <v>179</v>
      </c>
      <c r="H4977" s="124" t="s">
        <v>179</v>
      </c>
      <c r="I4977" s="135" t="s">
        <v>5430</v>
      </c>
      <c r="J4977" s="21"/>
      <c r="K4977" s="115" t="s">
        <v>5429</v>
      </c>
      <c r="L4977" s="115" t="s">
        <v>5428</v>
      </c>
      <c r="M4977" s="21">
        <v>50</v>
      </c>
      <c r="N4977" s="162" t="s">
        <v>19</v>
      </c>
      <c r="O4977" s="115" t="s">
        <v>362</v>
      </c>
      <c r="P4977" s="115">
        <v>3</v>
      </c>
      <c r="Q4977" s="124">
        <v>2014</v>
      </c>
      <c r="R4977" s="21" t="s">
        <v>5427</v>
      </c>
      <c r="S4977" s="21" t="s">
        <v>5426</v>
      </c>
      <c r="T4977" s="116">
        <v>643</v>
      </c>
      <c r="U4977" s="111">
        <v>45</v>
      </c>
      <c r="V4977" s="113">
        <f t="shared" si="926"/>
        <v>602.27666666666664</v>
      </c>
      <c r="W4977" s="113">
        <f t="shared" si="927"/>
        <v>40.723333333333358</v>
      </c>
      <c r="X4977" s="112">
        <f t="shared" si="928"/>
        <v>40723.333333333358</v>
      </c>
      <c r="Y4977" s="111"/>
      <c r="Z4977" s="110">
        <f t="shared" si="936"/>
        <v>42</v>
      </c>
      <c r="AA4977" s="109">
        <f t="shared" si="929"/>
        <v>32.15</v>
      </c>
      <c r="AB4977" s="109">
        <f t="shared" si="930"/>
        <v>32150</v>
      </c>
      <c r="AC4977" s="108">
        <f t="shared" si="931"/>
        <v>610.85</v>
      </c>
      <c r="AD4977" s="107">
        <f t="shared" si="932"/>
        <v>2.2222222222222223E-2</v>
      </c>
      <c r="AE4977" s="106">
        <f t="shared" si="933"/>
        <v>13.574444444444445</v>
      </c>
      <c r="AF4977" s="105">
        <f t="shared" si="934"/>
        <v>54.297777777777803</v>
      </c>
      <c r="AG4977" s="105">
        <f t="shared" si="935"/>
        <v>588.70222222222219</v>
      </c>
    </row>
    <row r="4978" spans="1:33" s="88" customFormat="1" x14ac:dyDescent="0.35">
      <c r="A4978" s="21">
        <v>10141103</v>
      </c>
      <c r="B4978" s="115" t="s">
        <v>1665</v>
      </c>
      <c r="C4978" s="115" t="s">
        <v>710</v>
      </c>
      <c r="D4978" s="205">
        <v>69</v>
      </c>
      <c r="E4978" s="114" t="str">
        <f t="shared" si="925"/>
        <v>TRANSFORMADOR MARCA:DPM NACALA 69</v>
      </c>
      <c r="F4978" s="115"/>
      <c r="G4978" s="21" t="s">
        <v>195</v>
      </c>
      <c r="H4978" s="124" t="s">
        <v>3284</v>
      </c>
      <c r="I4978" s="205" t="s">
        <v>5425</v>
      </c>
      <c r="J4978" s="21"/>
      <c r="K4978" s="205" t="s">
        <v>5424</v>
      </c>
      <c r="L4978" s="205" t="s">
        <v>5423</v>
      </c>
      <c r="M4978" s="121">
        <v>32</v>
      </c>
      <c r="N4978" s="162" t="s">
        <v>19</v>
      </c>
      <c r="O4978" s="115" t="s">
        <v>362</v>
      </c>
      <c r="P4978" s="115">
        <v>3</v>
      </c>
      <c r="Q4978" s="124">
        <v>2014</v>
      </c>
      <c r="R4978" s="121" t="s">
        <v>587</v>
      </c>
      <c r="S4978" s="121" t="s">
        <v>5422</v>
      </c>
      <c r="T4978" s="116">
        <v>643</v>
      </c>
      <c r="U4978" s="111">
        <v>45</v>
      </c>
      <c r="V4978" s="113">
        <f t="shared" si="926"/>
        <v>602.27666666666664</v>
      </c>
      <c r="W4978" s="113">
        <f t="shared" si="927"/>
        <v>40.723333333333358</v>
      </c>
      <c r="X4978" s="112">
        <f t="shared" si="928"/>
        <v>40723.333333333358</v>
      </c>
      <c r="Y4978" s="111"/>
      <c r="Z4978" s="110">
        <f t="shared" si="936"/>
        <v>42</v>
      </c>
      <c r="AA4978" s="109">
        <f t="shared" si="929"/>
        <v>32.15</v>
      </c>
      <c r="AB4978" s="109">
        <f t="shared" si="930"/>
        <v>32150</v>
      </c>
      <c r="AC4978" s="108">
        <f t="shared" si="931"/>
        <v>610.85</v>
      </c>
      <c r="AD4978" s="107">
        <f t="shared" si="932"/>
        <v>2.2222222222222223E-2</v>
      </c>
      <c r="AE4978" s="106">
        <f t="shared" si="933"/>
        <v>13.574444444444445</v>
      </c>
      <c r="AF4978" s="105">
        <f t="shared" si="934"/>
        <v>54.297777777777803</v>
      </c>
      <c r="AG4978" s="105">
        <f t="shared" si="935"/>
        <v>588.70222222222219</v>
      </c>
    </row>
    <row r="4979" spans="1:33" s="88" customFormat="1" x14ac:dyDescent="0.35">
      <c r="A4979" s="21">
        <v>10141103</v>
      </c>
      <c r="B4979" s="115" t="s">
        <v>1665</v>
      </c>
      <c r="C4979" s="115" t="s">
        <v>710</v>
      </c>
      <c r="D4979" s="205">
        <v>70</v>
      </c>
      <c r="E4979" s="114" t="str">
        <f t="shared" si="925"/>
        <v>TRANSFORMADOR MARCA:EFACEC NACALA 70</v>
      </c>
      <c r="F4979" s="115"/>
      <c r="G4979" s="21" t="s">
        <v>195</v>
      </c>
      <c r="H4979" s="124" t="s">
        <v>3284</v>
      </c>
      <c r="I4979" s="205" t="s">
        <v>5421</v>
      </c>
      <c r="J4979" s="21"/>
      <c r="K4979" s="205" t="s">
        <v>5420</v>
      </c>
      <c r="L4979" s="205" t="s">
        <v>5419</v>
      </c>
      <c r="M4979" s="121">
        <v>200</v>
      </c>
      <c r="N4979" s="162" t="s">
        <v>19</v>
      </c>
      <c r="O4979" s="115" t="s">
        <v>362</v>
      </c>
      <c r="P4979" s="115">
        <v>3</v>
      </c>
      <c r="Q4979" s="124">
        <v>2014</v>
      </c>
      <c r="R4979" s="121" t="s">
        <v>27</v>
      </c>
      <c r="S4979" s="121" t="s">
        <v>5418</v>
      </c>
      <c r="T4979" s="116">
        <v>991</v>
      </c>
      <c r="U4979" s="111">
        <v>45</v>
      </c>
      <c r="V4979" s="113">
        <f t="shared" si="926"/>
        <v>928.23666666666668</v>
      </c>
      <c r="W4979" s="113">
        <f t="shared" si="927"/>
        <v>62.763333333333321</v>
      </c>
      <c r="X4979" s="112">
        <f t="shared" si="928"/>
        <v>62763.333333333321</v>
      </c>
      <c r="Y4979" s="111"/>
      <c r="Z4979" s="110">
        <f t="shared" si="936"/>
        <v>42</v>
      </c>
      <c r="AA4979" s="109">
        <f t="shared" si="929"/>
        <v>49.550000000000004</v>
      </c>
      <c r="AB4979" s="109">
        <f t="shared" si="930"/>
        <v>49550.000000000007</v>
      </c>
      <c r="AC4979" s="108">
        <f t="shared" si="931"/>
        <v>941.45</v>
      </c>
      <c r="AD4979" s="107">
        <f t="shared" si="932"/>
        <v>2.2222222222222223E-2</v>
      </c>
      <c r="AE4979" s="106">
        <f t="shared" si="933"/>
        <v>20.921111111111113</v>
      </c>
      <c r="AF4979" s="105">
        <f t="shared" si="934"/>
        <v>83.684444444444438</v>
      </c>
      <c r="AG4979" s="105">
        <f t="shared" si="935"/>
        <v>907.31555555555553</v>
      </c>
    </row>
    <row r="4980" spans="1:33" s="88" customFormat="1" x14ac:dyDescent="0.35">
      <c r="A4980" s="21">
        <v>10141103</v>
      </c>
      <c r="B4980" s="115" t="s">
        <v>1665</v>
      </c>
      <c r="C4980" s="115" t="s">
        <v>710</v>
      </c>
      <c r="D4980" s="205">
        <v>71</v>
      </c>
      <c r="E4980" s="114" t="str">
        <f t="shared" si="925"/>
        <v>TRANSFORMADOR MARCA:ACTON NACALA 71</v>
      </c>
      <c r="F4980" s="115"/>
      <c r="G4980" s="21" t="s">
        <v>195</v>
      </c>
      <c r="H4980" s="124" t="s">
        <v>3284</v>
      </c>
      <c r="I4980" s="205" t="s">
        <v>681</v>
      </c>
      <c r="J4980" s="21"/>
      <c r="K4980" s="205" t="s">
        <v>5417</v>
      </c>
      <c r="L4980" s="205" t="s">
        <v>5416</v>
      </c>
      <c r="M4980" s="121">
        <v>100</v>
      </c>
      <c r="N4980" s="162" t="s">
        <v>19</v>
      </c>
      <c r="O4980" s="115" t="s">
        <v>362</v>
      </c>
      <c r="P4980" s="115">
        <v>3</v>
      </c>
      <c r="Q4980" s="124">
        <v>2014</v>
      </c>
      <c r="R4980" s="121" t="s">
        <v>1752</v>
      </c>
      <c r="S4980" s="121">
        <v>351901620</v>
      </c>
      <c r="T4980" s="116">
        <v>763</v>
      </c>
      <c r="U4980" s="111">
        <v>45</v>
      </c>
      <c r="V4980" s="113">
        <f t="shared" si="926"/>
        <v>714.67666666666662</v>
      </c>
      <c r="W4980" s="113">
        <f t="shared" si="927"/>
        <v>48.32333333333338</v>
      </c>
      <c r="X4980" s="112">
        <f t="shared" si="928"/>
        <v>48323.333333333379</v>
      </c>
      <c r="Y4980" s="111"/>
      <c r="Z4980" s="110">
        <f t="shared" si="936"/>
        <v>42</v>
      </c>
      <c r="AA4980" s="109">
        <f t="shared" si="929"/>
        <v>38.15</v>
      </c>
      <c r="AB4980" s="109">
        <f t="shared" si="930"/>
        <v>38150</v>
      </c>
      <c r="AC4980" s="108">
        <f t="shared" si="931"/>
        <v>724.85</v>
      </c>
      <c r="AD4980" s="107">
        <f t="shared" si="932"/>
        <v>2.2222222222222223E-2</v>
      </c>
      <c r="AE4980" s="106">
        <f t="shared" si="933"/>
        <v>16.10777777777778</v>
      </c>
      <c r="AF4980" s="105">
        <f t="shared" si="934"/>
        <v>64.431111111111164</v>
      </c>
      <c r="AG4980" s="105">
        <f t="shared" si="935"/>
        <v>698.56888888888886</v>
      </c>
    </row>
    <row r="4981" spans="1:33" s="88" customFormat="1" x14ac:dyDescent="0.35">
      <c r="A4981" s="21">
        <v>10141103</v>
      </c>
      <c r="B4981" s="115" t="s">
        <v>1665</v>
      </c>
      <c r="C4981" s="115" t="s">
        <v>710</v>
      </c>
      <c r="D4981" s="205">
        <v>72</v>
      </c>
      <c r="E4981" s="114" t="str">
        <f t="shared" si="925"/>
        <v>TRANSFORMADOR MARCA:TM NACALA 72</v>
      </c>
      <c r="F4981" s="115"/>
      <c r="G4981" s="21" t="s">
        <v>195</v>
      </c>
      <c r="H4981" s="124" t="s">
        <v>3284</v>
      </c>
      <c r="I4981" s="205" t="s">
        <v>5415</v>
      </c>
      <c r="J4981" s="21"/>
      <c r="K4981" s="205" t="s">
        <v>5414</v>
      </c>
      <c r="L4981" s="205" t="s">
        <v>5413</v>
      </c>
      <c r="M4981" s="121">
        <v>32</v>
      </c>
      <c r="N4981" s="162" t="s">
        <v>19</v>
      </c>
      <c r="O4981" s="115" t="s">
        <v>362</v>
      </c>
      <c r="P4981" s="115">
        <v>3</v>
      </c>
      <c r="Q4981" s="124">
        <v>2014</v>
      </c>
      <c r="R4981" s="121" t="s">
        <v>1769</v>
      </c>
      <c r="S4981" s="121">
        <v>892487</v>
      </c>
      <c r="T4981" s="116">
        <v>643</v>
      </c>
      <c r="U4981" s="111">
        <v>45</v>
      </c>
      <c r="V4981" s="113">
        <f t="shared" si="926"/>
        <v>602.27666666666664</v>
      </c>
      <c r="W4981" s="113">
        <f t="shared" si="927"/>
        <v>40.723333333333358</v>
      </c>
      <c r="X4981" s="112">
        <f t="shared" si="928"/>
        <v>40723.333333333358</v>
      </c>
      <c r="Y4981" s="111"/>
      <c r="Z4981" s="110">
        <f t="shared" si="936"/>
        <v>42</v>
      </c>
      <c r="AA4981" s="109">
        <f t="shared" si="929"/>
        <v>32.15</v>
      </c>
      <c r="AB4981" s="109">
        <f t="shared" si="930"/>
        <v>32150</v>
      </c>
      <c r="AC4981" s="108">
        <f t="shared" si="931"/>
        <v>610.85</v>
      </c>
      <c r="AD4981" s="107">
        <f t="shared" si="932"/>
        <v>2.2222222222222223E-2</v>
      </c>
      <c r="AE4981" s="106">
        <f t="shared" si="933"/>
        <v>13.574444444444445</v>
      </c>
      <c r="AF4981" s="105">
        <f t="shared" si="934"/>
        <v>54.297777777777803</v>
      </c>
      <c r="AG4981" s="105">
        <f t="shared" si="935"/>
        <v>588.70222222222219</v>
      </c>
    </row>
    <row r="4982" spans="1:33" s="88" customFormat="1" x14ac:dyDescent="0.35">
      <c r="A4982" s="21">
        <v>10141103</v>
      </c>
      <c r="B4982" s="115" t="s">
        <v>1665</v>
      </c>
      <c r="C4982" s="115" t="s">
        <v>710</v>
      </c>
      <c r="D4982" s="205">
        <v>73</v>
      </c>
      <c r="E4982" s="114" t="str">
        <f t="shared" si="925"/>
        <v>TRANSFORMADOR MARCA:POWERTECH NACALA 73</v>
      </c>
      <c r="F4982" s="115"/>
      <c r="G4982" s="21" t="s">
        <v>195</v>
      </c>
      <c r="H4982" s="124" t="s">
        <v>3284</v>
      </c>
      <c r="I4982" s="205" t="s">
        <v>5412</v>
      </c>
      <c r="J4982" s="21"/>
      <c r="K4982" s="205" t="s">
        <v>5411</v>
      </c>
      <c r="L4982" s="205" t="s">
        <v>5410</v>
      </c>
      <c r="M4982" s="121">
        <v>315</v>
      </c>
      <c r="N4982" s="162" t="s">
        <v>19</v>
      </c>
      <c r="O4982" s="115" t="s">
        <v>362</v>
      </c>
      <c r="P4982" s="115">
        <v>3</v>
      </c>
      <c r="Q4982" s="124">
        <v>2014</v>
      </c>
      <c r="R4982" s="121" t="s">
        <v>295</v>
      </c>
      <c r="S4982" s="121" t="s">
        <v>5409</v>
      </c>
      <c r="T4982" s="116">
        <v>1039</v>
      </c>
      <c r="U4982" s="111">
        <v>45</v>
      </c>
      <c r="V4982" s="113">
        <f t="shared" si="926"/>
        <v>973.19666666666672</v>
      </c>
      <c r="W4982" s="113">
        <f t="shared" si="927"/>
        <v>65.803333333333285</v>
      </c>
      <c r="X4982" s="112">
        <f t="shared" si="928"/>
        <v>65803.333333333285</v>
      </c>
      <c r="Y4982" s="111"/>
      <c r="Z4982" s="110">
        <f t="shared" si="936"/>
        <v>42</v>
      </c>
      <c r="AA4982" s="109">
        <f t="shared" si="929"/>
        <v>51.95</v>
      </c>
      <c r="AB4982" s="109">
        <f t="shared" si="930"/>
        <v>51950</v>
      </c>
      <c r="AC4982" s="108">
        <f t="shared" si="931"/>
        <v>987.05</v>
      </c>
      <c r="AD4982" s="107">
        <f t="shared" si="932"/>
        <v>2.2222222222222223E-2</v>
      </c>
      <c r="AE4982" s="106">
        <f t="shared" si="933"/>
        <v>21.934444444444445</v>
      </c>
      <c r="AF4982" s="105">
        <f t="shared" si="934"/>
        <v>87.737777777777723</v>
      </c>
      <c r="AG4982" s="105">
        <f t="shared" si="935"/>
        <v>951.26222222222225</v>
      </c>
    </row>
    <row r="4983" spans="1:33" s="88" customFormat="1" x14ac:dyDescent="0.35">
      <c r="A4983" s="21">
        <v>10141103</v>
      </c>
      <c r="B4983" s="176" t="s">
        <v>1665</v>
      </c>
      <c r="C4983" s="115" t="s">
        <v>710</v>
      </c>
      <c r="D4983" s="176"/>
      <c r="E4983" s="114" t="str">
        <f t="shared" si="925"/>
        <v xml:space="preserve">TRANSFORMADOR MARCA:ITB PTS 216 </v>
      </c>
      <c r="F4983" s="176"/>
      <c r="G4983" s="61" t="s">
        <v>3669</v>
      </c>
      <c r="H4983" s="61" t="s">
        <v>5408</v>
      </c>
      <c r="I4983" s="176"/>
      <c r="J4983" s="61"/>
      <c r="K4983" s="130" t="s">
        <v>5407</v>
      </c>
      <c r="L4983" s="130" t="s">
        <v>5406</v>
      </c>
      <c r="M4983" s="21">
        <v>315</v>
      </c>
      <c r="N4983" s="176">
        <v>11</v>
      </c>
      <c r="O4983" s="176" t="s">
        <v>510</v>
      </c>
      <c r="P4983" s="191">
        <v>3</v>
      </c>
      <c r="Q4983" s="156">
        <v>2014</v>
      </c>
      <c r="R4983" s="156" t="s">
        <v>1109</v>
      </c>
      <c r="S4983" s="156"/>
      <c r="T4983" s="116">
        <v>840</v>
      </c>
      <c r="U4983" s="111">
        <v>45</v>
      </c>
      <c r="V4983" s="113">
        <f t="shared" si="926"/>
        <v>786.80000000000007</v>
      </c>
      <c r="W4983" s="113">
        <f t="shared" si="927"/>
        <v>53.199999999999932</v>
      </c>
      <c r="X4983" s="112">
        <f t="shared" si="928"/>
        <v>53199.999999999935</v>
      </c>
      <c r="Y4983" s="111"/>
      <c r="Z4983" s="110">
        <f t="shared" si="936"/>
        <v>42</v>
      </c>
      <c r="AA4983" s="109">
        <f t="shared" si="929"/>
        <v>42</v>
      </c>
      <c r="AB4983" s="109">
        <f t="shared" si="930"/>
        <v>42000</v>
      </c>
      <c r="AC4983" s="108">
        <f t="shared" si="931"/>
        <v>798</v>
      </c>
      <c r="AD4983" s="107">
        <f t="shared" si="932"/>
        <v>2.2222222222222223E-2</v>
      </c>
      <c r="AE4983" s="106">
        <f t="shared" si="933"/>
        <v>17.733333333333334</v>
      </c>
      <c r="AF4983" s="105">
        <f t="shared" si="934"/>
        <v>70.933333333333266</v>
      </c>
      <c r="AG4983" s="105">
        <f t="shared" si="935"/>
        <v>769.06666666666672</v>
      </c>
    </row>
    <row r="4984" spans="1:33" s="88" customFormat="1" x14ac:dyDescent="0.35">
      <c r="A4984" s="21">
        <v>10141103</v>
      </c>
      <c r="B4984" s="115" t="s">
        <v>1665</v>
      </c>
      <c r="C4984" s="115" t="s">
        <v>710</v>
      </c>
      <c r="D4984" s="115" t="s">
        <v>5405</v>
      </c>
      <c r="E4984" s="114" t="str">
        <f t="shared" si="925"/>
        <v>TRANSFORMADOR MARCA:TRFR DE MOZ CHIMURA PTS 404</v>
      </c>
      <c r="F4984" s="115"/>
      <c r="G4984" s="21" t="s">
        <v>1716</v>
      </c>
      <c r="H4984" s="21" t="s">
        <v>1739</v>
      </c>
      <c r="I4984" s="115" t="s">
        <v>5404</v>
      </c>
      <c r="J4984" s="21"/>
      <c r="K4984" s="115" t="s">
        <v>5403</v>
      </c>
      <c r="L4984" s="115" t="s">
        <v>5402</v>
      </c>
      <c r="M4984" s="21">
        <v>160</v>
      </c>
      <c r="N4984" s="115" t="s">
        <v>19</v>
      </c>
      <c r="O4984" s="115" t="s">
        <v>362</v>
      </c>
      <c r="P4984" s="191">
        <v>3</v>
      </c>
      <c r="Q4984" s="21">
        <v>2014</v>
      </c>
      <c r="R4984" s="21" t="s">
        <v>3263</v>
      </c>
      <c r="S4984" s="21"/>
      <c r="T4984" s="116">
        <v>991</v>
      </c>
      <c r="U4984" s="111">
        <v>45</v>
      </c>
      <c r="V4984" s="113">
        <f t="shared" si="926"/>
        <v>928.23666666666668</v>
      </c>
      <c r="W4984" s="113">
        <f t="shared" si="927"/>
        <v>62.763333333333321</v>
      </c>
      <c r="X4984" s="112">
        <f t="shared" si="928"/>
        <v>62763.333333333321</v>
      </c>
      <c r="Y4984" s="111"/>
      <c r="Z4984" s="110">
        <f t="shared" si="936"/>
        <v>42</v>
      </c>
      <c r="AA4984" s="109">
        <f t="shared" si="929"/>
        <v>49.550000000000004</v>
      </c>
      <c r="AB4984" s="109">
        <f t="shared" si="930"/>
        <v>49550.000000000007</v>
      </c>
      <c r="AC4984" s="108">
        <f t="shared" si="931"/>
        <v>941.45</v>
      </c>
      <c r="AD4984" s="107">
        <f t="shared" si="932"/>
        <v>2.2222222222222223E-2</v>
      </c>
      <c r="AE4984" s="106">
        <f t="shared" si="933"/>
        <v>20.921111111111113</v>
      </c>
      <c r="AF4984" s="105">
        <f t="shared" si="934"/>
        <v>83.684444444444438</v>
      </c>
      <c r="AG4984" s="105">
        <f t="shared" si="935"/>
        <v>907.31555555555553</v>
      </c>
    </row>
    <row r="4985" spans="1:33" s="88" customFormat="1" x14ac:dyDescent="0.35">
      <c r="A4985" s="21">
        <v>10141103</v>
      </c>
      <c r="B4985" s="115" t="s">
        <v>1665</v>
      </c>
      <c r="C4985" s="115" t="s">
        <v>710</v>
      </c>
      <c r="D4985" s="115" t="s">
        <v>5401</v>
      </c>
      <c r="E4985" s="114" t="str">
        <f t="shared" si="925"/>
        <v>TRANSFORMADOR MARCA:TRFR DE MOZ CHIMURA PTS 307</v>
      </c>
      <c r="F4985" s="115"/>
      <c r="G4985" s="21" t="s">
        <v>1716</v>
      </c>
      <c r="H4985" s="21" t="s">
        <v>1715</v>
      </c>
      <c r="I4985" s="115" t="s">
        <v>5400</v>
      </c>
      <c r="J4985" s="21"/>
      <c r="K4985" s="115" t="s">
        <v>5399</v>
      </c>
      <c r="L4985" s="115" t="s">
        <v>5398</v>
      </c>
      <c r="M4985" s="21">
        <v>100</v>
      </c>
      <c r="N4985" s="115" t="s">
        <v>19</v>
      </c>
      <c r="O4985" s="115" t="s">
        <v>362</v>
      </c>
      <c r="P4985" s="191">
        <v>3</v>
      </c>
      <c r="Q4985" s="21">
        <v>2014</v>
      </c>
      <c r="R4985" s="21" t="s">
        <v>3263</v>
      </c>
      <c r="S4985" s="21"/>
      <c r="T4985" s="185">
        <v>763</v>
      </c>
      <c r="U4985" s="111">
        <v>45</v>
      </c>
      <c r="V4985" s="113">
        <f t="shared" si="926"/>
        <v>714.67666666666662</v>
      </c>
      <c r="W4985" s="113">
        <f t="shared" si="927"/>
        <v>48.32333333333338</v>
      </c>
      <c r="X4985" s="112">
        <f t="shared" si="928"/>
        <v>48323.333333333379</v>
      </c>
      <c r="Y4985" s="111"/>
      <c r="Z4985" s="110">
        <f t="shared" si="936"/>
        <v>42</v>
      </c>
      <c r="AA4985" s="109">
        <f t="shared" si="929"/>
        <v>38.15</v>
      </c>
      <c r="AB4985" s="109">
        <f t="shared" si="930"/>
        <v>38150</v>
      </c>
      <c r="AC4985" s="108">
        <f t="shared" si="931"/>
        <v>724.85</v>
      </c>
      <c r="AD4985" s="107">
        <f t="shared" si="932"/>
        <v>2.2222222222222223E-2</v>
      </c>
      <c r="AE4985" s="106">
        <f t="shared" si="933"/>
        <v>16.10777777777778</v>
      </c>
      <c r="AF4985" s="105">
        <f t="shared" si="934"/>
        <v>64.431111111111164</v>
      </c>
      <c r="AG4985" s="105">
        <f t="shared" si="935"/>
        <v>698.56888888888886</v>
      </c>
    </row>
    <row r="4986" spans="1:33" s="88" customFormat="1" x14ac:dyDescent="0.35">
      <c r="A4986" s="21">
        <v>10141103</v>
      </c>
      <c r="B4986" s="115" t="s">
        <v>1665</v>
      </c>
      <c r="C4986" s="115" t="s">
        <v>710</v>
      </c>
      <c r="D4986" s="212" t="s">
        <v>1703</v>
      </c>
      <c r="E4986" s="114" t="str">
        <f t="shared" si="925"/>
        <v>TRANSFORMADOR MARCA:Tranformerdores de Mozambique Inhambane PTS 11</v>
      </c>
      <c r="F4986" s="115"/>
      <c r="G4986" s="21" t="s">
        <v>1695</v>
      </c>
      <c r="H4986" s="21" t="str">
        <f>+G4986</f>
        <v>Inhambane</v>
      </c>
      <c r="I4986" s="115"/>
      <c r="J4986" s="118"/>
      <c r="K4986" s="210" t="s">
        <v>5397</v>
      </c>
      <c r="L4986" s="210" t="s">
        <v>5396</v>
      </c>
      <c r="M4986" s="21">
        <v>160</v>
      </c>
      <c r="N4986" s="115">
        <v>33</v>
      </c>
      <c r="O4986" s="115">
        <v>0.4</v>
      </c>
      <c r="P4986" s="135" t="s">
        <v>516</v>
      </c>
      <c r="Q4986" s="21">
        <v>2014</v>
      </c>
      <c r="R4986" s="21" t="s">
        <v>2325</v>
      </c>
      <c r="S4986" s="21">
        <v>920776</v>
      </c>
      <c r="T4986" s="126">
        <v>991</v>
      </c>
      <c r="U4986" s="111">
        <v>45</v>
      </c>
      <c r="V4986" s="113">
        <f t="shared" si="926"/>
        <v>928.23666666666668</v>
      </c>
      <c r="W4986" s="113">
        <f t="shared" si="927"/>
        <v>62.763333333333321</v>
      </c>
      <c r="X4986" s="112">
        <f t="shared" si="928"/>
        <v>62763.333333333321</v>
      </c>
      <c r="Y4986" s="118"/>
      <c r="Z4986" s="110">
        <f t="shared" si="936"/>
        <v>42</v>
      </c>
      <c r="AA4986" s="109">
        <f t="shared" si="929"/>
        <v>49.550000000000004</v>
      </c>
      <c r="AB4986" s="109">
        <f t="shared" si="930"/>
        <v>49550.000000000007</v>
      </c>
      <c r="AC4986" s="108">
        <f t="shared" si="931"/>
        <v>941.45</v>
      </c>
      <c r="AD4986" s="107">
        <f t="shared" si="932"/>
        <v>2.2222222222222223E-2</v>
      </c>
      <c r="AE4986" s="106">
        <f t="shared" si="933"/>
        <v>20.921111111111113</v>
      </c>
      <c r="AF4986" s="105">
        <f t="shared" si="934"/>
        <v>83.684444444444438</v>
      </c>
      <c r="AG4986" s="105">
        <f t="shared" si="935"/>
        <v>907.31555555555553</v>
      </c>
    </row>
    <row r="4987" spans="1:33" s="88" customFormat="1" x14ac:dyDescent="0.35">
      <c r="A4987" s="21">
        <v>10141103</v>
      </c>
      <c r="B4987" s="115" t="s">
        <v>1665</v>
      </c>
      <c r="C4987" s="115" t="s">
        <v>710</v>
      </c>
      <c r="D4987" s="212" t="s">
        <v>2262</v>
      </c>
      <c r="E4987" s="114" t="str">
        <f t="shared" si="925"/>
        <v>TRANSFORMADOR MARCA:Tranformerdores de Mozambique Inhambane PTS 33</v>
      </c>
      <c r="F4987" s="115"/>
      <c r="G4987" s="21" t="s">
        <v>1695</v>
      </c>
      <c r="H4987" s="21" t="str">
        <f>+G4987</f>
        <v>Inhambane</v>
      </c>
      <c r="I4987" s="115"/>
      <c r="J4987" s="118"/>
      <c r="K4987" s="210" t="s">
        <v>5395</v>
      </c>
      <c r="L4987" s="210" t="s">
        <v>5394</v>
      </c>
      <c r="M4987" s="21">
        <v>160</v>
      </c>
      <c r="N4987" s="115">
        <v>33</v>
      </c>
      <c r="O4987" s="115">
        <v>0.4</v>
      </c>
      <c r="P4987" s="135" t="s">
        <v>516</v>
      </c>
      <c r="Q4987" s="21">
        <v>2014</v>
      </c>
      <c r="R4987" s="21" t="s">
        <v>2325</v>
      </c>
      <c r="S4987" s="21">
        <v>961766</v>
      </c>
      <c r="T4987" s="126">
        <v>991</v>
      </c>
      <c r="U4987" s="111">
        <v>45</v>
      </c>
      <c r="V4987" s="113">
        <f t="shared" si="926"/>
        <v>928.23666666666668</v>
      </c>
      <c r="W4987" s="113">
        <f t="shared" si="927"/>
        <v>62.763333333333321</v>
      </c>
      <c r="X4987" s="112">
        <f t="shared" si="928"/>
        <v>62763.333333333321</v>
      </c>
      <c r="Y4987" s="118"/>
      <c r="Z4987" s="110">
        <f t="shared" si="936"/>
        <v>42</v>
      </c>
      <c r="AA4987" s="109">
        <f t="shared" si="929"/>
        <v>49.550000000000004</v>
      </c>
      <c r="AB4987" s="109">
        <f t="shared" si="930"/>
        <v>49550.000000000007</v>
      </c>
      <c r="AC4987" s="108">
        <f t="shared" si="931"/>
        <v>941.45</v>
      </c>
      <c r="AD4987" s="107">
        <f t="shared" si="932"/>
        <v>2.2222222222222223E-2</v>
      </c>
      <c r="AE4987" s="106">
        <f t="shared" si="933"/>
        <v>20.921111111111113</v>
      </c>
      <c r="AF4987" s="105">
        <f t="shared" si="934"/>
        <v>83.684444444444438</v>
      </c>
      <c r="AG4987" s="105">
        <f t="shared" si="935"/>
        <v>907.31555555555553</v>
      </c>
    </row>
    <row r="4988" spans="1:33" s="88" customFormat="1" x14ac:dyDescent="0.35">
      <c r="A4988" s="21">
        <v>10141103</v>
      </c>
      <c r="B4988" s="115" t="s">
        <v>1665</v>
      </c>
      <c r="C4988" s="115" t="s">
        <v>710</v>
      </c>
      <c r="D4988" s="212" t="s">
        <v>808</v>
      </c>
      <c r="E4988" s="114" t="str">
        <f t="shared" si="925"/>
        <v>TRANSFORMADOR MARCA:Fuji Tusco Co. Inhambane No Label</v>
      </c>
      <c r="F4988" s="115"/>
      <c r="G4988" s="21" t="s">
        <v>1695</v>
      </c>
      <c r="H4988" s="21" t="s">
        <v>1695</v>
      </c>
      <c r="I4988" s="115"/>
      <c r="J4988" s="118"/>
      <c r="K4988" s="210" t="s">
        <v>5393</v>
      </c>
      <c r="L4988" s="210" t="s">
        <v>5392</v>
      </c>
      <c r="M4988" s="21">
        <v>100</v>
      </c>
      <c r="N4988" s="115">
        <v>33</v>
      </c>
      <c r="O4988" s="115">
        <v>0.4</v>
      </c>
      <c r="P4988" s="135" t="s">
        <v>516</v>
      </c>
      <c r="Q4988" s="21">
        <v>2014</v>
      </c>
      <c r="R4988" s="21" t="s">
        <v>3228</v>
      </c>
      <c r="S4988" s="21">
        <v>571316</v>
      </c>
      <c r="T4988" s="126">
        <v>763</v>
      </c>
      <c r="U4988" s="111">
        <v>45</v>
      </c>
      <c r="V4988" s="113">
        <f t="shared" si="926"/>
        <v>714.67666666666662</v>
      </c>
      <c r="W4988" s="113">
        <f t="shared" si="927"/>
        <v>48.32333333333338</v>
      </c>
      <c r="X4988" s="112">
        <f t="shared" si="928"/>
        <v>48323.333333333379</v>
      </c>
      <c r="Y4988" s="118"/>
      <c r="Z4988" s="110">
        <f t="shared" si="936"/>
        <v>42</v>
      </c>
      <c r="AA4988" s="109">
        <f t="shared" si="929"/>
        <v>38.15</v>
      </c>
      <c r="AB4988" s="109">
        <f t="shared" si="930"/>
        <v>38150</v>
      </c>
      <c r="AC4988" s="108">
        <f t="shared" si="931"/>
        <v>724.85</v>
      </c>
      <c r="AD4988" s="107">
        <f t="shared" si="932"/>
        <v>2.2222222222222223E-2</v>
      </c>
      <c r="AE4988" s="106">
        <f t="shared" si="933"/>
        <v>16.10777777777778</v>
      </c>
      <c r="AF4988" s="105">
        <f t="shared" si="934"/>
        <v>64.431111111111164</v>
      </c>
      <c r="AG4988" s="105">
        <f t="shared" si="935"/>
        <v>698.56888888888886</v>
      </c>
    </row>
    <row r="4989" spans="1:33" s="88" customFormat="1" x14ac:dyDescent="0.35">
      <c r="A4989" s="21">
        <v>10141103</v>
      </c>
      <c r="B4989" s="115" t="s">
        <v>1665</v>
      </c>
      <c r="C4989" s="115" t="s">
        <v>710</v>
      </c>
      <c r="D4989" s="212" t="s">
        <v>4244</v>
      </c>
      <c r="E4989" s="114" t="str">
        <f t="shared" si="925"/>
        <v>TRANSFORMADOR MARCA:Tranformerdores de Mozambique Inhambane PTS 18</v>
      </c>
      <c r="F4989" s="115"/>
      <c r="G4989" s="21" t="s">
        <v>1695</v>
      </c>
      <c r="H4989" s="21" t="str">
        <f>+G4989</f>
        <v>Inhambane</v>
      </c>
      <c r="I4989" s="115"/>
      <c r="J4989" s="118"/>
      <c r="K4989" s="210" t="s">
        <v>5391</v>
      </c>
      <c r="L4989" s="210" t="s">
        <v>5390</v>
      </c>
      <c r="M4989" s="21">
        <v>100</v>
      </c>
      <c r="N4989" s="115">
        <v>33</v>
      </c>
      <c r="O4989" s="115">
        <v>0.4</v>
      </c>
      <c r="P4989" s="135" t="s">
        <v>516</v>
      </c>
      <c r="Q4989" s="21">
        <v>2014</v>
      </c>
      <c r="R4989" s="21" t="s">
        <v>2325</v>
      </c>
      <c r="S4989" s="21">
        <v>920862</v>
      </c>
      <c r="T4989" s="126">
        <v>763</v>
      </c>
      <c r="U4989" s="111">
        <v>45</v>
      </c>
      <c r="V4989" s="113">
        <f t="shared" si="926"/>
        <v>714.67666666666662</v>
      </c>
      <c r="W4989" s="113">
        <f t="shared" si="927"/>
        <v>48.32333333333338</v>
      </c>
      <c r="X4989" s="112">
        <f t="shared" si="928"/>
        <v>48323.333333333379</v>
      </c>
      <c r="Y4989" s="118"/>
      <c r="Z4989" s="110">
        <f t="shared" si="936"/>
        <v>42</v>
      </c>
      <c r="AA4989" s="109">
        <f t="shared" si="929"/>
        <v>38.15</v>
      </c>
      <c r="AB4989" s="109">
        <f t="shared" si="930"/>
        <v>38150</v>
      </c>
      <c r="AC4989" s="108">
        <f t="shared" si="931"/>
        <v>724.85</v>
      </c>
      <c r="AD4989" s="107">
        <f t="shared" si="932"/>
        <v>2.2222222222222223E-2</v>
      </c>
      <c r="AE4989" s="106">
        <f t="shared" si="933"/>
        <v>16.10777777777778</v>
      </c>
      <c r="AF4989" s="105">
        <f t="shared" si="934"/>
        <v>64.431111111111164</v>
      </c>
      <c r="AG4989" s="105">
        <f t="shared" si="935"/>
        <v>698.56888888888886</v>
      </c>
    </row>
    <row r="4990" spans="1:33" s="88" customFormat="1" x14ac:dyDescent="0.35">
      <c r="A4990" s="21">
        <v>10141103</v>
      </c>
      <c r="B4990" s="115" t="s">
        <v>1665</v>
      </c>
      <c r="C4990" s="115" t="s">
        <v>710</v>
      </c>
      <c r="D4990" s="210" t="s">
        <v>4205</v>
      </c>
      <c r="E4990" s="114" t="str">
        <f t="shared" si="925"/>
        <v>TRANSFORMADOR MARCA:Powertech PTS 42 PTS 42</v>
      </c>
      <c r="F4990" s="115"/>
      <c r="G4990" s="171" t="s">
        <v>4205</v>
      </c>
      <c r="H4990" s="21" t="s">
        <v>86</v>
      </c>
      <c r="I4990" s="115"/>
      <c r="J4990" s="21"/>
      <c r="K4990" s="210" t="s">
        <v>5389</v>
      </c>
      <c r="L4990" s="210" t="s">
        <v>5388</v>
      </c>
      <c r="M4990" s="21">
        <v>250</v>
      </c>
      <c r="N4990" s="115">
        <v>33</v>
      </c>
      <c r="O4990" s="115">
        <v>0.4</v>
      </c>
      <c r="P4990" s="135" t="s">
        <v>516</v>
      </c>
      <c r="Q4990" s="21">
        <v>2014</v>
      </c>
      <c r="R4990" s="21" t="s">
        <v>2362</v>
      </c>
      <c r="S4990" s="21" t="s">
        <v>5387</v>
      </c>
      <c r="T4990" s="126">
        <v>991</v>
      </c>
      <c r="U4990" s="111">
        <v>45</v>
      </c>
      <c r="V4990" s="113">
        <f t="shared" si="926"/>
        <v>928.23666666666668</v>
      </c>
      <c r="W4990" s="113">
        <f t="shared" si="927"/>
        <v>62.763333333333321</v>
      </c>
      <c r="X4990" s="112">
        <f t="shared" si="928"/>
        <v>62763.333333333321</v>
      </c>
      <c r="Y4990" s="118"/>
      <c r="Z4990" s="110">
        <f t="shared" si="936"/>
        <v>42</v>
      </c>
      <c r="AA4990" s="109">
        <f t="shared" si="929"/>
        <v>49.550000000000004</v>
      </c>
      <c r="AB4990" s="109">
        <f t="shared" si="930"/>
        <v>49550.000000000007</v>
      </c>
      <c r="AC4990" s="108">
        <f t="shared" si="931"/>
        <v>941.45</v>
      </c>
      <c r="AD4990" s="107">
        <f t="shared" si="932"/>
        <v>2.2222222222222223E-2</v>
      </c>
      <c r="AE4990" s="106">
        <f t="shared" si="933"/>
        <v>20.921111111111113</v>
      </c>
      <c r="AF4990" s="105">
        <f t="shared" si="934"/>
        <v>83.684444444444438</v>
      </c>
      <c r="AG4990" s="105">
        <f t="shared" si="935"/>
        <v>907.31555555555553</v>
      </c>
    </row>
    <row r="4991" spans="1:33" s="88" customFormat="1" x14ac:dyDescent="0.35">
      <c r="A4991" s="21">
        <v>10141103</v>
      </c>
      <c r="B4991" s="115" t="s">
        <v>1665</v>
      </c>
      <c r="C4991" s="115" t="s">
        <v>710</v>
      </c>
      <c r="D4991" s="115" t="s">
        <v>5386</v>
      </c>
      <c r="E4991" s="114" t="str">
        <f t="shared" si="925"/>
        <v>TRANSFORMADOR MARCA:Tranformerdores de Mozambique PTS 832 PTS 832</v>
      </c>
      <c r="F4991" s="115"/>
      <c r="G4991" s="21" t="s">
        <v>5386</v>
      </c>
      <c r="H4991" s="21" t="s">
        <v>86</v>
      </c>
      <c r="I4991" s="115"/>
      <c r="J4991" s="21"/>
      <c r="K4991" s="125" t="s">
        <v>5385</v>
      </c>
      <c r="L4991" s="210" t="s">
        <v>5384</v>
      </c>
      <c r="M4991" s="21">
        <v>200</v>
      </c>
      <c r="N4991" s="115">
        <v>33</v>
      </c>
      <c r="O4991" s="115">
        <v>0.4</v>
      </c>
      <c r="P4991" s="135" t="s">
        <v>516</v>
      </c>
      <c r="Q4991" s="21">
        <v>2014</v>
      </c>
      <c r="R4991" s="21" t="s">
        <v>2325</v>
      </c>
      <c r="S4991" s="21">
        <v>961774</v>
      </c>
      <c r="T4991" s="126">
        <v>991</v>
      </c>
      <c r="U4991" s="111">
        <v>45</v>
      </c>
      <c r="V4991" s="113">
        <f t="shared" si="926"/>
        <v>928.23666666666668</v>
      </c>
      <c r="W4991" s="113">
        <f t="shared" si="927"/>
        <v>62.763333333333321</v>
      </c>
      <c r="X4991" s="112">
        <f t="shared" si="928"/>
        <v>62763.333333333321</v>
      </c>
      <c r="Y4991" s="118"/>
      <c r="Z4991" s="110">
        <f t="shared" si="936"/>
        <v>42</v>
      </c>
      <c r="AA4991" s="109">
        <f t="shared" si="929"/>
        <v>49.550000000000004</v>
      </c>
      <c r="AB4991" s="109">
        <f t="shared" si="930"/>
        <v>49550.000000000007</v>
      </c>
      <c r="AC4991" s="108">
        <f t="shared" si="931"/>
        <v>941.45</v>
      </c>
      <c r="AD4991" s="107">
        <f t="shared" si="932"/>
        <v>2.2222222222222223E-2</v>
      </c>
      <c r="AE4991" s="106">
        <f t="shared" si="933"/>
        <v>20.921111111111113</v>
      </c>
      <c r="AF4991" s="105">
        <f t="shared" si="934"/>
        <v>83.684444444444438</v>
      </c>
      <c r="AG4991" s="105">
        <f t="shared" si="935"/>
        <v>907.31555555555553</v>
      </c>
    </row>
    <row r="4992" spans="1:33" s="88" customFormat="1" x14ac:dyDescent="0.35">
      <c r="A4992" s="21">
        <v>10141103</v>
      </c>
      <c r="B4992" s="115" t="s">
        <v>1665</v>
      </c>
      <c r="C4992" s="115" t="s">
        <v>710</v>
      </c>
      <c r="D4992" s="115" t="s">
        <v>5383</v>
      </c>
      <c r="E4992" s="114" t="str">
        <f t="shared" si="925"/>
        <v>TRANSFORMADOR MARCA:Megatron PTS 40 PTS 40</v>
      </c>
      <c r="F4992" s="115"/>
      <c r="G4992" s="21" t="s">
        <v>5383</v>
      </c>
      <c r="H4992" s="21" t="s">
        <v>86</v>
      </c>
      <c r="I4992" s="115"/>
      <c r="J4992" s="21"/>
      <c r="K4992" s="115" t="s">
        <v>5382</v>
      </c>
      <c r="L4992" s="210" t="s">
        <v>5381</v>
      </c>
      <c r="M4992" s="21">
        <v>160</v>
      </c>
      <c r="N4992" s="115">
        <v>33</v>
      </c>
      <c r="O4992" s="115">
        <v>0.4</v>
      </c>
      <c r="P4992" s="135" t="s">
        <v>516</v>
      </c>
      <c r="Q4992" s="21">
        <v>2014</v>
      </c>
      <c r="R4992" s="21" t="s">
        <v>5380</v>
      </c>
      <c r="S4992" s="21" t="s">
        <v>5379</v>
      </c>
      <c r="T4992" s="126">
        <v>991</v>
      </c>
      <c r="U4992" s="111">
        <v>45</v>
      </c>
      <c r="V4992" s="113">
        <f t="shared" si="926"/>
        <v>928.23666666666668</v>
      </c>
      <c r="W4992" s="113">
        <f t="shared" si="927"/>
        <v>62.763333333333321</v>
      </c>
      <c r="X4992" s="112">
        <f t="shared" si="928"/>
        <v>62763.333333333321</v>
      </c>
      <c r="Y4992" s="118"/>
      <c r="Z4992" s="110">
        <f t="shared" si="936"/>
        <v>42</v>
      </c>
      <c r="AA4992" s="109">
        <f t="shared" si="929"/>
        <v>49.550000000000004</v>
      </c>
      <c r="AB4992" s="109">
        <f t="shared" si="930"/>
        <v>49550.000000000007</v>
      </c>
      <c r="AC4992" s="108">
        <f t="shared" si="931"/>
        <v>941.45</v>
      </c>
      <c r="AD4992" s="107">
        <f t="shared" si="932"/>
        <v>2.2222222222222223E-2</v>
      </c>
      <c r="AE4992" s="106">
        <f t="shared" si="933"/>
        <v>20.921111111111113</v>
      </c>
      <c r="AF4992" s="105">
        <f t="shared" si="934"/>
        <v>83.684444444444438</v>
      </c>
      <c r="AG4992" s="105">
        <f t="shared" si="935"/>
        <v>907.31555555555553</v>
      </c>
    </row>
    <row r="4993" spans="1:33" s="88" customFormat="1" x14ac:dyDescent="0.35">
      <c r="A4993" s="21">
        <v>10141103</v>
      </c>
      <c r="B4993" s="115" t="s">
        <v>1665</v>
      </c>
      <c r="C4993" s="115" t="s">
        <v>710</v>
      </c>
      <c r="D4993" s="115" t="s">
        <v>5378</v>
      </c>
      <c r="E4993" s="114" t="str">
        <f t="shared" si="925"/>
        <v>TRANSFORMADOR MARCA:Free State Transformers PTS 485 PTS 485</v>
      </c>
      <c r="F4993" s="211"/>
      <c r="G4993" s="21" t="s">
        <v>5378</v>
      </c>
      <c r="H4993" s="21" t="s">
        <v>86</v>
      </c>
      <c r="I4993" s="115"/>
      <c r="J4993" s="21"/>
      <c r="K4993" s="125" t="s">
        <v>5377</v>
      </c>
      <c r="L4993" s="210" t="s">
        <v>5376</v>
      </c>
      <c r="M4993" s="21">
        <v>200</v>
      </c>
      <c r="N4993" s="115">
        <v>33</v>
      </c>
      <c r="O4993" s="115">
        <v>0.4</v>
      </c>
      <c r="P4993" s="135" t="s">
        <v>516</v>
      </c>
      <c r="Q4993" s="21">
        <v>2014</v>
      </c>
      <c r="R4993" s="21" t="s">
        <v>914</v>
      </c>
      <c r="S4993" s="21" t="s">
        <v>5375</v>
      </c>
      <c r="T4993" s="126">
        <v>991</v>
      </c>
      <c r="U4993" s="111">
        <v>45</v>
      </c>
      <c r="V4993" s="113">
        <f t="shared" si="926"/>
        <v>928.23666666666668</v>
      </c>
      <c r="W4993" s="113">
        <f t="shared" si="927"/>
        <v>62.763333333333321</v>
      </c>
      <c r="X4993" s="112">
        <f t="shared" si="928"/>
        <v>62763.333333333321</v>
      </c>
      <c r="Y4993" s="118"/>
      <c r="Z4993" s="110">
        <f t="shared" si="936"/>
        <v>42</v>
      </c>
      <c r="AA4993" s="109">
        <f t="shared" si="929"/>
        <v>49.550000000000004</v>
      </c>
      <c r="AB4993" s="109">
        <f t="shared" si="930"/>
        <v>49550.000000000007</v>
      </c>
      <c r="AC4993" s="108">
        <f t="shared" si="931"/>
        <v>941.45</v>
      </c>
      <c r="AD4993" s="107">
        <f t="shared" si="932"/>
        <v>2.2222222222222223E-2</v>
      </c>
      <c r="AE4993" s="106">
        <f t="shared" si="933"/>
        <v>20.921111111111113</v>
      </c>
      <c r="AF4993" s="105">
        <f t="shared" si="934"/>
        <v>83.684444444444438</v>
      </c>
      <c r="AG4993" s="105">
        <f t="shared" si="935"/>
        <v>907.31555555555553</v>
      </c>
    </row>
    <row r="4994" spans="1:33" s="88" customFormat="1" x14ac:dyDescent="0.35">
      <c r="A4994" s="21">
        <v>10141103</v>
      </c>
      <c r="B4994" s="115" t="s">
        <v>1665</v>
      </c>
      <c r="C4994" s="115" t="s">
        <v>710</v>
      </c>
      <c r="D4994" s="115" t="s">
        <v>5374</v>
      </c>
      <c r="E4994" s="114" t="str">
        <f t="shared" ref="E4994:E5057" si="937">+CONCATENATE(C4994," ","MARCA:",R4994," ",G4994," ",D4994,)</f>
        <v>TRANSFORMADOR MARCA:Powertech PTS 43 PTS 43</v>
      </c>
      <c r="F4994" s="211"/>
      <c r="G4994" s="21" t="s">
        <v>5374</v>
      </c>
      <c r="H4994" s="21" t="s">
        <v>86</v>
      </c>
      <c r="I4994" s="115"/>
      <c r="J4994" s="21"/>
      <c r="K4994" s="125" t="s">
        <v>5373</v>
      </c>
      <c r="L4994" s="210" t="s">
        <v>5372</v>
      </c>
      <c r="M4994" s="21">
        <v>250</v>
      </c>
      <c r="N4994" s="115">
        <v>33</v>
      </c>
      <c r="O4994" s="115">
        <v>0.4</v>
      </c>
      <c r="P4994" s="135" t="s">
        <v>516</v>
      </c>
      <c r="Q4994" s="21">
        <v>2014</v>
      </c>
      <c r="R4994" s="21" t="s">
        <v>2362</v>
      </c>
      <c r="S4994" s="21" t="s">
        <v>5371</v>
      </c>
      <c r="T4994" s="126">
        <v>991</v>
      </c>
      <c r="U4994" s="111">
        <v>45</v>
      </c>
      <c r="V4994" s="113">
        <f t="shared" ref="V4994:V5057" si="938">((Z4994/U4994)*(T4994-AA4994))+AA4994</f>
        <v>928.23666666666668</v>
      </c>
      <c r="W4994" s="113">
        <f t="shared" ref="W4994:W5057" si="939">+T4994-V4994</f>
        <v>62.763333333333321</v>
      </c>
      <c r="X4994" s="112">
        <f t="shared" ref="X4994:X5057" si="940">+W4994*1000</f>
        <v>62763.333333333321</v>
      </c>
      <c r="Y4994" s="118"/>
      <c r="Z4994" s="110">
        <f t="shared" si="936"/>
        <v>42</v>
      </c>
      <c r="AA4994" s="109">
        <f t="shared" ref="AA4994:AA5057" si="941">(5/100*T4994)</f>
        <v>49.550000000000004</v>
      </c>
      <c r="AB4994" s="109">
        <f t="shared" ref="AB4994:AB5057" si="942">+AA4994*1000</f>
        <v>49550.000000000007</v>
      </c>
      <c r="AC4994" s="108">
        <f t="shared" ref="AC4994:AC5057" si="943">+T4994-AA4994</f>
        <v>941.45</v>
      </c>
      <c r="AD4994" s="107">
        <f t="shared" ref="AD4994:AD5057" si="944">1/U4994</f>
        <v>2.2222222222222223E-2</v>
      </c>
      <c r="AE4994" s="106">
        <f t="shared" ref="AE4994:AE5057" si="945">+AC4994*AD4994</f>
        <v>20.921111111111113</v>
      </c>
      <c r="AF4994" s="105">
        <f t="shared" ref="AF4994:AF5057" si="946">+T4994-V4994+AE4994</f>
        <v>83.684444444444438</v>
      </c>
      <c r="AG4994" s="105">
        <f t="shared" ref="AG4994:AG5057" si="947">+V4994-AE4994</f>
        <v>907.31555555555553</v>
      </c>
    </row>
    <row r="4995" spans="1:33" s="88" customFormat="1" x14ac:dyDescent="0.35">
      <c r="A4995" s="21">
        <v>10141103</v>
      </c>
      <c r="B4995" s="162" t="s">
        <v>725</v>
      </c>
      <c r="C4995" s="115" t="s">
        <v>710</v>
      </c>
      <c r="D4995" s="129" t="s">
        <v>1046</v>
      </c>
      <c r="E4995" s="114" t="str">
        <f t="shared" si="937"/>
        <v>TRANSFORMADOR MARCA:Transformadores de Mocambique PT 336R PT 336R</v>
      </c>
      <c r="F4995" s="135"/>
      <c r="G4995" s="142" t="s">
        <v>1046</v>
      </c>
      <c r="H4995" s="124" t="s">
        <v>1045</v>
      </c>
      <c r="I4995" s="135"/>
      <c r="J4995" s="124"/>
      <c r="K4995" s="129" t="s">
        <v>1044</v>
      </c>
      <c r="L4995" s="129" t="s">
        <v>1043</v>
      </c>
      <c r="M4995" s="124">
        <v>200</v>
      </c>
      <c r="N4995" s="135">
        <v>33</v>
      </c>
      <c r="O4995" s="115">
        <v>0.4</v>
      </c>
      <c r="P4995" s="135" t="s">
        <v>514</v>
      </c>
      <c r="Q4995" s="124">
        <v>2014</v>
      </c>
      <c r="R4995" s="161" t="s">
        <v>918</v>
      </c>
      <c r="S4995" s="124">
        <v>261776</v>
      </c>
      <c r="T4995" s="116">
        <v>991</v>
      </c>
      <c r="U4995" s="111">
        <v>45</v>
      </c>
      <c r="V4995" s="113">
        <f t="shared" si="938"/>
        <v>928.23666666666668</v>
      </c>
      <c r="W4995" s="113">
        <f t="shared" si="939"/>
        <v>62.763333333333321</v>
      </c>
      <c r="X4995" s="112">
        <f t="shared" si="940"/>
        <v>62763.333333333321</v>
      </c>
      <c r="Y4995" s="111"/>
      <c r="Z4995" s="110">
        <f t="shared" si="936"/>
        <v>42</v>
      </c>
      <c r="AA4995" s="109">
        <f t="shared" si="941"/>
        <v>49.550000000000004</v>
      </c>
      <c r="AB4995" s="109">
        <f t="shared" si="942"/>
        <v>49550.000000000007</v>
      </c>
      <c r="AC4995" s="108">
        <f t="shared" si="943"/>
        <v>941.45</v>
      </c>
      <c r="AD4995" s="107">
        <f t="shared" si="944"/>
        <v>2.2222222222222223E-2</v>
      </c>
      <c r="AE4995" s="106">
        <f t="shared" si="945"/>
        <v>20.921111111111113</v>
      </c>
      <c r="AF4995" s="105">
        <f t="shared" si="946"/>
        <v>83.684444444444438</v>
      </c>
      <c r="AG4995" s="105">
        <f t="shared" si="947"/>
        <v>907.31555555555553</v>
      </c>
    </row>
    <row r="4996" spans="1:33" s="88" customFormat="1" x14ac:dyDescent="0.35">
      <c r="A4996" s="21">
        <v>10141103</v>
      </c>
      <c r="B4996" s="162" t="s">
        <v>725</v>
      </c>
      <c r="C4996" s="115" t="s">
        <v>710</v>
      </c>
      <c r="D4996" s="135" t="s">
        <v>1042</v>
      </c>
      <c r="E4996" s="114" t="str">
        <f t="shared" si="937"/>
        <v>TRANSFORMADOR MARCA:Oil Immersed Distribution Transformers PT 340R PT 340R</v>
      </c>
      <c r="F4996" s="135"/>
      <c r="G4996" s="124" t="s">
        <v>1042</v>
      </c>
      <c r="H4996" s="124" t="s">
        <v>1041</v>
      </c>
      <c r="I4996" s="135"/>
      <c r="J4996" s="124"/>
      <c r="K4996" s="129" t="s">
        <v>1040</v>
      </c>
      <c r="L4996" s="129" t="s">
        <v>1039</v>
      </c>
      <c r="M4996" s="124">
        <v>100</v>
      </c>
      <c r="N4996" s="135">
        <v>33</v>
      </c>
      <c r="O4996" s="115">
        <v>0.4</v>
      </c>
      <c r="P4996" s="135" t="s">
        <v>514</v>
      </c>
      <c r="Q4996" s="124">
        <v>2014</v>
      </c>
      <c r="R4996" s="161" t="s">
        <v>984</v>
      </c>
      <c r="S4996" s="124">
        <v>114100017</v>
      </c>
      <c r="T4996" s="116">
        <v>763</v>
      </c>
      <c r="U4996" s="111">
        <v>45</v>
      </c>
      <c r="V4996" s="113">
        <f t="shared" si="938"/>
        <v>714.67666666666662</v>
      </c>
      <c r="W4996" s="113">
        <f t="shared" si="939"/>
        <v>48.32333333333338</v>
      </c>
      <c r="X4996" s="112">
        <f t="shared" si="940"/>
        <v>48323.333333333379</v>
      </c>
      <c r="Y4996" s="111"/>
      <c r="Z4996" s="110">
        <f t="shared" si="936"/>
        <v>42</v>
      </c>
      <c r="AA4996" s="109">
        <f t="shared" si="941"/>
        <v>38.15</v>
      </c>
      <c r="AB4996" s="109">
        <f t="shared" si="942"/>
        <v>38150</v>
      </c>
      <c r="AC4996" s="108">
        <f t="shared" si="943"/>
        <v>724.85</v>
      </c>
      <c r="AD4996" s="107">
        <f t="shared" si="944"/>
        <v>2.2222222222222223E-2</v>
      </c>
      <c r="AE4996" s="106">
        <f t="shared" si="945"/>
        <v>16.10777777777778</v>
      </c>
      <c r="AF4996" s="105">
        <f t="shared" si="946"/>
        <v>64.431111111111164</v>
      </c>
      <c r="AG4996" s="105">
        <f t="shared" si="947"/>
        <v>698.56888888888886</v>
      </c>
    </row>
    <row r="4997" spans="1:33" s="88" customFormat="1" x14ac:dyDescent="0.35">
      <c r="A4997" s="21">
        <v>10141103</v>
      </c>
      <c r="B4997" s="162" t="s">
        <v>725</v>
      </c>
      <c r="C4997" s="115" t="s">
        <v>710</v>
      </c>
      <c r="D4997" s="135" t="s">
        <v>1038</v>
      </c>
      <c r="E4997" s="114" t="str">
        <f t="shared" si="937"/>
        <v>TRANSFORMADOR MARCA:Transformadores de Mocambique PT 91R PT 91R</v>
      </c>
      <c r="F4997" s="135"/>
      <c r="G4997" s="124" t="s">
        <v>1038</v>
      </c>
      <c r="H4997" s="142" t="s">
        <v>1037</v>
      </c>
      <c r="I4997" s="135"/>
      <c r="J4997" s="124"/>
      <c r="K4997" s="129" t="s">
        <v>1036</v>
      </c>
      <c r="L4997" s="129" t="s">
        <v>1035</v>
      </c>
      <c r="M4997" s="124">
        <v>315</v>
      </c>
      <c r="N4997" s="135">
        <v>33</v>
      </c>
      <c r="O4997" s="115">
        <v>0.4</v>
      </c>
      <c r="P4997" s="135" t="s">
        <v>514</v>
      </c>
      <c r="Q4997" s="142">
        <v>2014</v>
      </c>
      <c r="R4997" s="161" t="s">
        <v>918</v>
      </c>
      <c r="S4997" s="124">
        <v>923147</v>
      </c>
      <c r="T4997" s="116">
        <v>1039</v>
      </c>
      <c r="U4997" s="111">
        <v>45</v>
      </c>
      <c r="V4997" s="113">
        <f t="shared" si="938"/>
        <v>973.19666666666672</v>
      </c>
      <c r="W4997" s="113">
        <f t="shared" si="939"/>
        <v>65.803333333333285</v>
      </c>
      <c r="X4997" s="112">
        <f t="shared" si="940"/>
        <v>65803.333333333285</v>
      </c>
      <c r="Y4997" s="111"/>
      <c r="Z4997" s="110">
        <f t="shared" si="936"/>
        <v>42</v>
      </c>
      <c r="AA4997" s="109">
        <f t="shared" si="941"/>
        <v>51.95</v>
      </c>
      <c r="AB4997" s="109">
        <f t="shared" si="942"/>
        <v>51950</v>
      </c>
      <c r="AC4997" s="108">
        <f t="shared" si="943"/>
        <v>987.05</v>
      </c>
      <c r="AD4997" s="107">
        <f t="shared" si="944"/>
        <v>2.2222222222222223E-2</v>
      </c>
      <c r="AE4997" s="106">
        <f t="shared" si="945"/>
        <v>21.934444444444445</v>
      </c>
      <c r="AF4997" s="105">
        <f t="shared" si="946"/>
        <v>87.737777777777723</v>
      </c>
      <c r="AG4997" s="105">
        <f t="shared" si="947"/>
        <v>951.26222222222225</v>
      </c>
    </row>
    <row r="4998" spans="1:33" s="88" customFormat="1" x14ac:dyDescent="0.35">
      <c r="A4998" s="21">
        <v>10141103</v>
      </c>
      <c r="B4998" s="162" t="s">
        <v>725</v>
      </c>
      <c r="C4998" s="115" t="s">
        <v>710</v>
      </c>
      <c r="D4998" s="124" t="s">
        <v>1034</v>
      </c>
      <c r="E4998" s="114" t="str">
        <f t="shared" si="937"/>
        <v>TRANSFORMADOR MARCA:Oil Immersed Distribution Transformers PT 402R PT 402R</v>
      </c>
      <c r="F4998" s="124"/>
      <c r="G4998" s="124" t="s">
        <v>1034</v>
      </c>
      <c r="H4998" s="142" t="s">
        <v>779</v>
      </c>
      <c r="I4998" s="124"/>
      <c r="J4998" s="124"/>
      <c r="K4998" s="129" t="s">
        <v>1033</v>
      </c>
      <c r="L4998" s="129" t="s">
        <v>1032</v>
      </c>
      <c r="M4998" s="124">
        <v>100</v>
      </c>
      <c r="N4998" s="135">
        <v>33</v>
      </c>
      <c r="O4998" s="115">
        <v>0.4</v>
      </c>
      <c r="P4998" s="124" t="s">
        <v>514</v>
      </c>
      <c r="Q4998" s="142">
        <v>2014</v>
      </c>
      <c r="R4998" s="161" t="s">
        <v>984</v>
      </c>
      <c r="S4998" s="124">
        <v>114100011</v>
      </c>
      <c r="T4998" s="116">
        <v>763</v>
      </c>
      <c r="U4998" s="111">
        <v>45</v>
      </c>
      <c r="V4998" s="113">
        <f t="shared" si="938"/>
        <v>714.67666666666662</v>
      </c>
      <c r="W4998" s="113">
        <f t="shared" si="939"/>
        <v>48.32333333333338</v>
      </c>
      <c r="X4998" s="112">
        <f t="shared" si="940"/>
        <v>48323.333333333379</v>
      </c>
      <c r="Y4998" s="111"/>
      <c r="Z4998" s="110">
        <f t="shared" si="936"/>
        <v>42</v>
      </c>
      <c r="AA4998" s="109">
        <f t="shared" si="941"/>
        <v>38.15</v>
      </c>
      <c r="AB4998" s="109">
        <f t="shared" si="942"/>
        <v>38150</v>
      </c>
      <c r="AC4998" s="108">
        <f t="shared" si="943"/>
        <v>724.85</v>
      </c>
      <c r="AD4998" s="107">
        <f t="shared" si="944"/>
        <v>2.2222222222222223E-2</v>
      </c>
      <c r="AE4998" s="106">
        <f t="shared" si="945"/>
        <v>16.10777777777778</v>
      </c>
      <c r="AF4998" s="105">
        <f t="shared" si="946"/>
        <v>64.431111111111164</v>
      </c>
      <c r="AG4998" s="105">
        <f t="shared" si="947"/>
        <v>698.56888888888886</v>
      </c>
    </row>
    <row r="4999" spans="1:33" s="88" customFormat="1" x14ac:dyDescent="0.35">
      <c r="A4999" s="21">
        <v>10141103</v>
      </c>
      <c r="B4999" s="162" t="s">
        <v>725</v>
      </c>
      <c r="C4999" s="115" t="s">
        <v>710</v>
      </c>
      <c r="D4999" s="124" t="s">
        <v>1031</v>
      </c>
      <c r="E4999" s="114" t="str">
        <f t="shared" si="937"/>
        <v>TRANSFORMADOR MARCA:" PT 390R PT 390R</v>
      </c>
      <c r="F4999" s="124"/>
      <c r="G4999" s="124" t="s">
        <v>1031</v>
      </c>
      <c r="H4999" s="142" t="s">
        <v>944</v>
      </c>
      <c r="I4999" s="124"/>
      <c r="J4999" s="124"/>
      <c r="K4999" s="129" t="s">
        <v>1030</v>
      </c>
      <c r="L4999" s="129" t="s">
        <v>1029</v>
      </c>
      <c r="M4999" s="124">
        <v>100</v>
      </c>
      <c r="N4999" s="135">
        <v>33</v>
      </c>
      <c r="O4999" s="115">
        <v>0.4</v>
      </c>
      <c r="P4999" s="124" t="s">
        <v>514</v>
      </c>
      <c r="Q4999" s="142">
        <v>2014</v>
      </c>
      <c r="R4999" s="124" t="s">
        <v>846</v>
      </c>
      <c r="S4999" s="124">
        <v>114100012</v>
      </c>
      <c r="T4999" s="116">
        <v>763</v>
      </c>
      <c r="U4999" s="111">
        <v>45</v>
      </c>
      <c r="V4999" s="113">
        <f t="shared" si="938"/>
        <v>714.67666666666662</v>
      </c>
      <c r="W4999" s="113">
        <f t="shared" si="939"/>
        <v>48.32333333333338</v>
      </c>
      <c r="X4999" s="112">
        <f t="shared" si="940"/>
        <v>48323.333333333379</v>
      </c>
      <c r="Y4999" s="111"/>
      <c r="Z4999" s="110">
        <f t="shared" si="936"/>
        <v>42</v>
      </c>
      <c r="AA4999" s="109">
        <f t="shared" si="941"/>
        <v>38.15</v>
      </c>
      <c r="AB4999" s="109">
        <f t="shared" si="942"/>
        <v>38150</v>
      </c>
      <c r="AC4999" s="108">
        <f t="shared" si="943"/>
        <v>724.85</v>
      </c>
      <c r="AD4999" s="107">
        <f t="shared" si="944"/>
        <v>2.2222222222222223E-2</v>
      </c>
      <c r="AE4999" s="106">
        <f t="shared" si="945"/>
        <v>16.10777777777778</v>
      </c>
      <c r="AF4999" s="105">
        <f t="shared" si="946"/>
        <v>64.431111111111164</v>
      </c>
      <c r="AG4999" s="105">
        <f t="shared" si="947"/>
        <v>698.56888888888886</v>
      </c>
    </row>
    <row r="5000" spans="1:33" s="88" customFormat="1" x14ac:dyDescent="0.35">
      <c r="A5000" s="21">
        <v>10141103</v>
      </c>
      <c r="B5000" s="162" t="s">
        <v>725</v>
      </c>
      <c r="C5000" s="115" t="s">
        <v>710</v>
      </c>
      <c r="D5000" s="124" t="s">
        <v>1028</v>
      </c>
      <c r="E5000" s="114" t="str">
        <f t="shared" si="937"/>
        <v>TRANSFORMADOR MARCA:Transformadores de Mocambique PT 77R PT 77R</v>
      </c>
      <c r="F5000" s="124"/>
      <c r="G5000" s="124" t="s">
        <v>1028</v>
      </c>
      <c r="H5000" s="142" t="s">
        <v>940</v>
      </c>
      <c r="I5000" s="124"/>
      <c r="J5000" s="142"/>
      <c r="K5000" s="129" t="s">
        <v>1027</v>
      </c>
      <c r="L5000" s="129" t="s">
        <v>1026</v>
      </c>
      <c r="M5000" s="124">
        <v>500</v>
      </c>
      <c r="N5000" s="135">
        <v>33</v>
      </c>
      <c r="O5000" s="115">
        <v>0.4</v>
      </c>
      <c r="P5000" s="124" t="s">
        <v>514</v>
      </c>
      <c r="Q5000" s="142">
        <v>2014</v>
      </c>
      <c r="R5000" s="161" t="s">
        <v>918</v>
      </c>
      <c r="S5000" s="124">
        <v>920931</v>
      </c>
      <c r="T5000" s="116">
        <v>1200</v>
      </c>
      <c r="U5000" s="111">
        <v>45</v>
      </c>
      <c r="V5000" s="113">
        <f t="shared" si="938"/>
        <v>1124</v>
      </c>
      <c r="W5000" s="113">
        <f t="shared" si="939"/>
        <v>76</v>
      </c>
      <c r="X5000" s="112">
        <f t="shared" si="940"/>
        <v>76000</v>
      </c>
      <c r="Y5000" s="111"/>
      <c r="Z5000" s="110">
        <f t="shared" si="936"/>
        <v>42</v>
      </c>
      <c r="AA5000" s="109">
        <f t="shared" si="941"/>
        <v>60</v>
      </c>
      <c r="AB5000" s="109">
        <f t="shared" si="942"/>
        <v>60000</v>
      </c>
      <c r="AC5000" s="108">
        <f t="shared" si="943"/>
        <v>1140</v>
      </c>
      <c r="AD5000" s="107">
        <f t="shared" si="944"/>
        <v>2.2222222222222223E-2</v>
      </c>
      <c r="AE5000" s="106">
        <f t="shared" si="945"/>
        <v>25.333333333333336</v>
      </c>
      <c r="AF5000" s="105">
        <f t="shared" si="946"/>
        <v>101.33333333333334</v>
      </c>
      <c r="AG5000" s="105">
        <f t="shared" si="947"/>
        <v>1098.6666666666667</v>
      </c>
    </row>
    <row r="5001" spans="1:33" s="88" customFormat="1" x14ac:dyDescent="0.35">
      <c r="A5001" s="21">
        <v>10141103</v>
      </c>
      <c r="B5001" s="162" t="s">
        <v>725</v>
      </c>
      <c r="C5001" s="115" t="s">
        <v>710</v>
      </c>
      <c r="D5001" s="142" t="s">
        <v>1025</v>
      </c>
      <c r="E5001" s="114" t="str">
        <f t="shared" si="937"/>
        <v>TRANSFORMADOR MARCA:Transformadores de Mocambique PT 333R PT 333R</v>
      </c>
      <c r="F5001" s="124"/>
      <c r="G5001" s="142" t="s">
        <v>1025</v>
      </c>
      <c r="H5001" s="142" t="s">
        <v>770</v>
      </c>
      <c r="I5001" s="124"/>
      <c r="J5001" s="142"/>
      <c r="K5001" s="129" t="s">
        <v>1024</v>
      </c>
      <c r="L5001" s="129" t="s">
        <v>1023</v>
      </c>
      <c r="M5001" s="124">
        <v>315</v>
      </c>
      <c r="N5001" s="135">
        <v>33</v>
      </c>
      <c r="O5001" s="115">
        <v>0.4</v>
      </c>
      <c r="P5001" s="124" t="s">
        <v>514</v>
      </c>
      <c r="Q5001" s="142">
        <v>2014</v>
      </c>
      <c r="R5001" s="161" t="s">
        <v>918</v>
      </c>
      <c r="S5001" s="124">
        <v>923145</v>
      </c>
      <c r="T5001" s="116">
        <v>1039</v>
      </c>
      <c r="U5001" s="111">
        <v>45</v>
      </c>
      <c r="V5001" s="113">
        <f t="shared" si="938"/>
        <v>973.19666666666672</v>
      </c>
      <c r="W5001" s="113">
        <f t="shared" si="939"/>
        <v>65.803333333333285</v>
      </c>
      <c r="X5001" s="112">
        <f t="shared" si="940"/>
        <v>65803.333333333285</v>
      </c>
      <c r="Y5001" s="111"/>
      <c r="Z5001" s="110">
        <f t="shared" si="936"/>
        <v>42</v>
      </c>
      <c r="AA5001" s="109">
        <f t="shared" si="941"/>
        <v>51.95</v>
      </c>
      <c r="AB5001" s="109">
        <f t="shared" si="942"/>
        <v>51950</v>
      </c>
      <c r="AC5001" s="108">
        <f t="shared" si="943"/>
        <v>987.05</v>
      </c>
      <c r="AD5001" s="107">
        <f t="shared" si="944"/>
        <v>2.2222222222222223E-2</v>
      </c>
      <c r="AE5001" s="106">
        <f t="shared" si="945"/>
        <v>21.934444444444445</v>
      </c>
      <c r="AF5001" s="105">
        <f t="shared" si="946"/>
        <v>87.737777777777723</v>
      </c>
      <c r="AG5001" s="105">
        <f t="shared" si="947"/>
        <v>951.26222222222225</v>
      </c>
    </row>
    <row r="5002" spans="1:33" s="88" customFormat="1" x14ac:dyDescent="0.35">
      <c r="A5002" s="21">
        <v>10141103</v>
      </c>
      <c r="B5002" s="162" t="s">
        <v>725</v>
      </c>
      <c r="C5002" s="115" t="s">
        <v>710</v>
      </c>
      <c r="D5002" s="142" t="s">
        <v>1022</v>
      </c>
      <c r="E5002" s="114" t="str">
        <f t="shared" si="937"/>
        <v>TRANSFORMADOR MARCA:Transformadores de Mocambique PT 234R PT 234R</v>
      </c>
      <c r="F5002" s="124"/>
      <c r="G5002" s="142" t="s">
        <v>1022</v>
      </c>
      <c r="H5002" s="142" t="s">
        <v>1018</v>
      </c>
      <c r="I5002" s="21"/>
      <c r="J5002" s="57"/>
      <c r="K5002" s="129" t="s">
        <v>1021</v>
      </c>
      <c r="L5002" s="129" t="s">
        <v>1020</v>
      </c>
      <c r="M5002" s="21">
        <v>315</v>
      </c>
      <c r="N5002" s="135">
        <v>33</v>
      </c>
      <c r="O5002" s="115">
        <v>0.4</v>
      </c>
      <c r="P5002" s="124" t="s">
        <v>514</v>
      </c>
      <c r="Q5002" s="142">
        <v>2014</v>
      </c>
      <c r="R5002" s="161" t="s">
        <v>918</v>
      </c>
      <c r="S5002" s="124">
        <v>920824</v>
      </c>
      <c r="T5002" s="116">
        <v>1039</v>
      </c>
      <c r="U5002" s="111">
        <v>45</v>
      </c>
      <c r="V5002" s="113">
        <f t="shared" si="938"/>
        <v>973.19666666666672</v>
      </c>
      <c r="W5002" s="113">
        <f t="shared" si="939"/>
        <v>65.803333333333285</v>
      </c>
      <c r="X5002" s="112">
        <f t="shared" si="940"/>
        <v>65803.333333333285</v>
      </c>
      <c r="Y5002" s="111"/>
      <c r="Z5002" s="110">
        <f t="shared" si="936"/>
        <v>42</v>
      </c>
      <c r="AA5002" s="109">
        <f t="shared" si="941"/>
        <v>51.95</v>
      </c>
      <c r="AB5002" s="109">
        <f t="shared" si="942"/>
        <v>51950</v>
      </c>
      <c r="AC5002" s="108">
        <f t="shared" si="943"/>
        <v>987.05</v>
      </c>
      <c r="AD5002" s="107">
        <f t="shared" si="944"/>
        <v>2.2222222222222223E-2</v>
      </c>
      <c r="AE5002" s="106">
        <f t="shared" si="945"/>
        <v>21.934444444444445</v>
      </c>
      <c r="AF5002" s="105">
        <f t="shared" si="946"/>
        <v>87.737777777777723</v>
      </c>
      <c r="AG5002" s="105">
        <f t="shared" si="947"/>
        <v>951.26222222222225</v>
      </c>
    </row>
    <row r="5003" spans="1:33" s="88" customFormat="1" x14ac:dyDescent="0.35">
      <c r="A5003" s="21">
        <v>10141103</v>
      </c>
      <c r="B5003" s="162" t="s">
        <v>725</v>
      </c>
      <c r="C5003" s="115" t="s">
        <v>710</v>
      </c>
      <c r="D5003" s="142" t="s">
        <v>1019</v>
      </c>
      <c r="E5003" s="114" t="str">
        <f t="shared" si="937"/>
        <v>TRANSFORMADOR MARCA:Transformadores de Mocambique PT 231R PT 231R</v>
      </c>
      <c r="F5003" s="124"/>
      <c r="G5003" s="142" t="s">
        <v>1019</v>
      </c>
      <c r="H5003" s="142" t="s">
        <v>1018</v>
      </c>
      <c r="I5003" s="21"/>
      <c r="J5003" s="57"/>
      <c r="K5003" s="129" t="s">
        <v>1017</v>
      </c>
      <c r="L5003" s="129" t="s">
        <v>1016</v>
      </c>
      <c r="M5003" s="21">
        <v>315</v>
      </c>
      <c r="N5003" s="135">
        <v>33</v>
      </c>
      <c r="O5003" s="115">
        <v>0.4</v>
      </c>
      <c r="P5003" s="124" t="s">
        <v>514</v>
      </c>
      <c r="Q5003" s="142">
        <v>2014</v>
      </c>
      <c r="R5003" s="161" t="s">
        <v>918</v>
      </c>
      <c r="S5003" s="124">
        <v>920828</v>
      </c>
      <c r="T5003" s="116">
        <v>1039</v>
      </c>
      <c r="U5003" s="111">
        <v>45</v>
      </c>
      <c r="V5003" s="113">
        <f t="shared" si="938"/>
        <v>973.19666666666672</v>
      </c>
      <c r="W5003" s="113">
        <f t="shared" si="939"/>
        <v>65.803333333333285</v>
      </c>
      <c r="X5003" s="112">
        <f t="shared" si="940"/>
        <v>65803.333333333285</v>
      </c>
      <c r="Y5003" s="111"/>
      <c r="Z5003" s="110">
        <f t="shared" si="936"/>
        <v>42</v>
      </c>
      <c r="AA5003" s="109">
        <f t="shared" si="941"/>
        <v>51.95</v>
      </c>
      <c r="AB5003" s="109">
        <f t="shared" si="942"/>
        <v>51950</v>
      </c>
      <c r="AC5003" s="108">
        <f t="shared" si="943"/>
        <v>987.05</v>
      </c>
      <c r="AD5003" s="107">
        <f t="shared" si="944"/>
        <v>2.2222222222222223E-2</v>
      </c>
      <c r="AE5003" s="106">
        <f t="shared" si="945"/>
        <v>21.934444444444445</v>
      </c>
      <c r="AF5003" s="105">
        <f t="shared" si="946"/>
        <v>87.737777777777723</v>
      </c>
      <c r="AG5003" s="105">
        <f t="shared" si="947"/>
        <v>951.26222222222225</v>
      </c>
    </row>
    <row r="5004" spans="1:33" s="88" customFormat="1" x14ac:dyDescent="0.35">
      <c r="A5004" s="21">
        <v>10141103</v>
      </c>
      <c r="B5004" s="162" t="s">
        <v>725</v>
      </c>
      <c r="C5004" s="115" t="s">
        <v>710</v>
      </c>
      <c r="D5004" s="21" t="s">
        <v>1015</v>
      </c>
      <c r="E5004" s="114" t="str">
        <f t="shared" si="937"/>
        <v>TRANSFORMADOR MARCA:ACTOM PT 334R PT 334R</v>
      </c>
      <c r="F5004" s="124"/>
      <c r="G5004" s="21" t="s">
        <v>1015</v>
      </c>
      <c r="H5004" s="21" t="s">
        <v>729</v>
      </c>
      <c r="I5004" s="21"/>
      <c r="J5004" s="57"/>
      <c r="K5004" s="129" t="s">
        <v>1014</v>
      </c>
      <c r="L5004" s="129" t="s">
        <v>1013</v>
      </c>
      <c r="M5004" s="21">
        <v>500</v>
      </c>
      <c r="N5004" s="135">
        <v>33</v>
      </c>
      <c r="O5004" s="115">
        <v>0.4</v>
      </c>
      <c r="P5004" s="124" t="s">
        <v>514</v>
      </c>
      <c r="Q5004" s="142">
        <v>2014</v>
      </c>
      <c r="R5004" s="124" t="s">
        <v>859</v>
      </c>
      <c r="S5004" s="124" t="s">
        <v>1012</v>
      </c>
      <c r="T5004" s="116">
        <v>1200</v>
      </c>
      <c r="U5004" s="111">
        <v>45</v>
      </c>
      <c r="V5004" s="113">
        <f t="shared" si="938"/>
        <v>1124</v>
      </c>
      <c r="W5004" s="113">
        <f t="shared" si="939"/>
        <v>76</v>
      </c>
      <c r="X5004" s="112">
        <f t="shared" si="940"/>
        <v>76000</v>
      </c>
      <c r="Y5004" s="111"/>
      <c r="Z5004" s="110">
        <f t="shared" si="936"/>
        <v>42</v>
      </c>
      <c r="AA5004" s="109">
        <f t="shared" si="941"/>
        <v>60</v>
      </c>
      <c r="AB5004" s="109">
        <f t="shared" si="942"/>
        <v>60000</v>
      </c>
      <c r="AC5004" s="108">
        <f t="shared" si="943"/>
        <v>1140</v>
      </c>
      <c r="AD5004" s="107">
        <f t="shared" si="944"/>
        <v>2.2222222222222223E-2</v>
      </c>
      <c r="AE5004" s="106">
        <f t="shared" si="945"/>
        <v>25.333333333333336</v>
      </c>
      <c r="AF5004" s="105">
        <f t="shared" si="946"/>
        <v>101.33333333333334</v>
      </c>
      <c r="AG5004" s="105">
        <f t="shared" si="947"/>
        <v>1098.6666666666667</v>
      </c>
    </row>
    <row r="5005" spans="1:33" s="88" customFormat="1" x14ac:dyDescent="0.35">
      <c r="A5005" s="21">
        <v>10141103</v>
      </c>
      <c r="B5005" s="162" t="s">
        <v>725</v>
      </c>
      <c r="C5005" s="115" t="s">
        <v>710</v>
      </c>
      <c r="D5005" s="21" t="s">
        <v>1011</v>
      </c>
      <c r="E5005" s="114" t="str">
        <f t="shared" si="937"/>
        <v>TRANSFORMADOR MARCA:ACTOM PT 407R PT 407R</v>
      </c>
      <c r="F5005" s="124"/>
      <c r="G5005" s="21" t="s">
        <v>1011</v>
      </c>
      <c r="H5005" s="21" t="s">
        <v>729</v>
      </c>
      <c r="I5005" s="21"/>
      <c r="J5005" s="57"/>
      <c r="K5005" s="129" t="s">
        <v>1010</v>
      </c>
      <c r="L5005" s="129" t="s">
        <v>1009</v>
      </c>
      <c r="M5005" s="21">
        <v>500</v>
      </c>
      <c r="N5005" s="135">
        <v>33</v>
      </c>
      <c r="O5005" s="115">
        <v>0.4</v>
      </c>
      <c r="P5005" s="124" t="s">
        <v>514</v>
      </c>
      <c r="Q5005" s="142">
        <v>2014</v>
      </c>
      <c r="R5005" s="124" t="s">
        <v>859</v>
      </c>
      <c r="S5005" s="124" t="s">
        <v>1008</v>
      </c>
      <c r="T5005" s="116">
        <v>1200</v>
      </c>
      <c r="U5005" s="111">
        <v>45</v>
      </c>
      <c r="V5005" s="113">
        <f t="shared" si="938"/>
        <v>1124</v>
      </c>
      <c r="W5005" s="113">
        <f t="shared" si="939"/>
        <v>76</v>
      </c>
      <c r="X5005" s="112">
        <f t="shared" si="940"/>
        <v>76000</v>
      </c>
      <c r="Y5005" s="111"/>
      <c r="Z5005" s="110">
        <f t="shared" si="936"/>
        <v>42</v>
      </c>
      <c r="AA5005" s="109">
        <f t="shared" si="941"/>
        <v>60</v>
      </c>
      <c r="AB5005" s="109">
        <f t="shared" si="942"/>
        <v>60000</v>
      </c>
      <c r="AC5005" s="108">
        <f t="shared" si="943"/>
        <v>1140</v>
      </c>
      <c r="AD5005" s="107">
        <f t="shared" si="944"/>
        <v>2.2222222222222223E-2</v>
      </c>
      <c r="AE5005" s="106">
        <f t="shared" si="945"/>
        <v>25.333333333333336</v>
      </c>
      <c r="AF5005" s="105">
        <f t="shared" si="946"/>
        <v>101.33333333333334</v>
      </c>
      <c r="AG5005" s="105">
        <f t="shared" si="947"/>
        <v>1098.6666666666667</v>
      </c>
    </row>
    <row r="5006" spans="1:33" s="88" customFormat="1" x14ac:dyDescent="0.35">
      <c r="A5006" s="21">
        <v>10141103</v>
      </c>
      <c r="B5006" s="162" t="s">
        <v>725</v>
      </c>
      <c r="C5006" s="115" t="s">
        <v>710</v>
      </c>
      <c r="D5006" s="124" t="s">
        <v>1007</v>
      </c>
      <c r="E5006" s="114" t="str">
        <f t="shared" si="937"/>
        <v>TRANSFORMADOR MARCA:Free State Transformers PT 185 PT 185</v>
      </c>
      <c r="F5006" s="124"/>
      <c r="G5006" s="124" t="s">
        <v>1007</v>
      </c>
      <c r="H5006" s="57" t="s">
        <v>884</v>
      </c>
      <c r="I5006" s="21"/>
      <c r="J5006" s="57"/>
      <c r="K5006" s="129" t="s">
        <v>1006</v>
      </c>
      <c r="L5006" s="129" t="s">
        <v>1005</v>
      </c>
      <c r="M5006" s="21">
        <v>500</v>
      </c>
      <c r="N5006" s="135">
        <v>33</v>
      </c>
      <c r="O5006" s="115">
        <v>0.4</v>
      </c>
      <c r="P5006" s="124" t="s">
        <v>514</v>
      </c>
      <c r="Q5006" s="57">
        <v>2014</v>
      </c>
      <c r="R5006" s="161" t="s">
        <v>914</v>
      </c>
      <c r="S5006" s="124" t="s">
        <v>1004</v>
      </c>
      <c r="T5006" s="116">
        <v>1200</v>
      </c>
      <c r="U5006" s="111">
        <v>45</v>
      </c>
      <c r="V5006" s="113">
        <f t="shared" si="938"/>
        <v>1124</v>
      </c>
      <c r="W5006" s="113">
        <f t="shared" si="939"/>
        <v>76</v>
      </c>
      <c r="X5006" s="112">
        <f t="shared" si="940"/>
        <v>76000</v>
      </c>
      <c r="Y5006" s="111"/>
      <c r="Z5006" s="110">
        <f t="shared" si="936"/>
        <v>42</v>
      </c>
      <c r="AA5006" s="109">
        <f t="shared" si="941"/>
        <v>60</v>
      </c>
      <c r="AB5006" s="109">
        <f t="shared" si="942"/>
        <v>60000</v>
      </c>
      <c r="AC5006" s="108">
        <f t="shared" si="943"/>
        <v>1140</v>
      </c>
      <c r="AD5006" s="107">
        <f t="shared" si="944"/>
        <v>2.2222222222222223E-2</v>
      </c>
      <c r="AE5006" s="106">
        <f t="shared" si="945"/>
        <v>25.333333333333336</v>
      </c>
      <c r="AF5006" s="105">
        <f t="shared" si="946"/>
        <v>101.33333333333334</v>
      </c>
      <c r="AG5006" s="105">
        <f t="shared" si="947"/>
        <v>1098.6666666666667</v>
      </c>
    </row>
    <row r="5007" spans="1:33" s="88" customFormat="1" x14ac:dyDescent="0.35">
      <c r="A5007" s="21">
        <v>10141103</v>
      </c>
      <c r="B5007" s="162" t="s">
        <v>725</v>
      </c>
      <c r="C5007" s="115" t="s">
        <v>710</v>
      </c>
      <c r="D5007" s="124" t="s">
        <v>1003</v>
      </c>
      <c r="E5007" s="114" t="str">
        <f t="shared" si="937"/>
        <v>TRANSFORMADOR MARCA:" PTS 183 PTS 183</v>
      </c>
      <c r="F5007" s="124"/>
      <c r="G5007" s="124" t="s">
        <v>1003</v>
      </c>
      <c r="H5007" s="124" t="s">
        <v>993</v>
      </c>
      <c r="I5007" s="21"/>
      <c r="J5007" s="57"/>
      <c r="K5007" s="129" t="s">
        <v>1002</v>
      </c>
      <c r="L5007" s="129" t="s">
        <v>1001</v>
      </c>
      <c r="M5007" s="21">
        <v>315</v>
      </c>
      <c r="N5007" s="135">
        <v>33</v>
      </c>
      <c r="O5007" s="115">
        <v>0.4</v>
      </c>
      <c r="P5007" s="124" t="s">
        <v>514</v>
      </c>
      <c r="Q5007" s="142">
        <v>2014</v>
      </c>
      <c r="R5007" s="21" t="s">
        <v>846</v>
      </c>
      <c r="S5007" s="124">
        <v>920499</v>
      </c>
      <c r="T5007" s="116">
        <v>1039</v>
      </c>
      <c r="U5007" s="111">
        <v>45</v>
      </c>
      <c r="V5007" s="113">
        <f t="shared" si="938"/>
        <v>973.19666666666672</v>
      </c>
      <c r="W5007" s="113">
        <f t="shared" si="939"/>
        <v>65.803333333333285</v>
      </c>
      <c r="X5007" s="112">
        <f t="shared" si="940"/>
        <v>65803.333333333285</v>
      </c>
      <c r="Y5007" s="111"/>
      <c r="Z5007" s="110">
        <f t="shared" si="936"/>
        <v>42</v>
      </c>
      <c r="AA5007" s="109">
        <f t="shared" si="941"/>
        <v>51.95</v>
      </c>
      <c r="AB5007" s="109">
        <f t="shared" si="942"/>
        <v>51950</v>
      </c>
      <c r="AC5007" s="108">
        <f t="shared" si="943"/>
        <v>987.05</v>
      </c>
      <c r="AD5007" s="107">
        <f t="shared" si="944"/>
        <v>2.2222222222222223E-2</v>
      </c>
      <c r="AE5007" s="106">
        <f t="shared" si="945"/>
        <v>21.934444444444445</v>
      </c>
      <c r="AF5007" s="105">
        <f t="shared" si="946"/>
        <v>87.737777777777723</v>
      </c>
      <c r="AG5007" s="105">
        <f t="shared" si="947"/>
        <v>951.26222222222225</v>
      </c>
    </row>
    <row r="5008" spans="1:33" s="88" customFormat="1" x14ac:dyDescent="0.35">
      <c r="A5008" s="21">
        <v>10141103</v>
      </c>
      <c r="B5008" s="162" t="s">
        <v>725</v>
      </c>
      <c r="C5008" s="115" t="s">
        <v>710</v>
      </c>
      <c r="D5008" s="124" t="s">
        <v>1000</v>
      </c>
      <c r="E5008" s="114" t="str">
        <f t="shared" si="937"/>
        <v>TRANSFORMADOR MARCA:Transformadores de Mocambique PTS 181 PTS 181</v>
      </c>
      <c r="F5008" s="124"/>
      <c r="G5008" s="124" t="s">
        <v>1000</v>
      </c>
      <c r="H5008" s="124" t="s">
        <v>993</v>
      </c>
      <c r="I5008" s="21"/>
      <c r="J5008" s="57"/>
      <c r="K5008" s="129" t="s">
        <v>999</v>
      </c>
      <c r="L5008" s="129" t="s">
        <v>998</v>
      </c>
      <c r="M5008" s="21">
        <v>500</v>
      </c>
      <c r="N5008" s="135">
        <v>33</v>
      </c>
      <c r="O5008" s="115">
        <v>0.4</v>
      </c>
      <c r="P5008" s="124" t="s">
        <v>514</v>
      </c>
      <c r="Q5008" s="142">
        <v>2014</v>
      </c>
      <c r="R5008" s="161" t="s">
        <v>918</v>
      </c>
      <c r="S5008" s="124">
        <v>961729</v>
      </c>
      <c r="T5008" s="116">
        <v>1200</v>
      </c>
      <c r="U5008" s="111">
        <v>45</v>
      </c>
      <c r="V5008" s="113">
        <f t="shared" si="938"/>
        <v>1124</v>
      </c>
      <c r="W5008" s="113">
        <f t="shared" si="939"/>
        <v>76</v>
      </c>
      <c r="X5008" s="112">
        <f t="shared" si="940"/>
        <v>76000</v>
      </c>
      <c r="Y5008" s="111"/>
      <c r="Z5008" s="110">
        <f t="shared" si="936"/>
        <v>42</v>
      </c>
      <c r="AA5008" s="109">
        <f t="shared" si="941"/>
        <v>60</v>
      </c>
      <c r="AB5008" s="109">
        <f t="shared" si="942"/>
        <v>60000</v>
      </c>
      <c r="AC5008" s="108">
        <f t="shared" si="943"/>
        <v>1140</v>
      </c>
      <c r="AD5008" s="107">
        <f t="shared" si="944"/>
        <v>2.2222222222222223E-2</v>
      </c>
      <c r="AE5008" s="106">
        <f t="shared" si="945"/>
        <v>25.333333333333336</v>
      </c>
      <c r="AF5008" s="105">
        <f t="shared" si="946"/>
        <v>101.33333333333334</v>
      </c>
      <c r="AG5008" s="105">
        <f t="shared" si="947"/>
        <v>1098.6666666666667</v>
      </c>
    </row>
    <row r="5009" spans="1:1029" s="88" customFormat="1" x14ac:dyDescent="0.35">
      <c r="A5009" s="21">
        <v>10141103</v>
      </c>
      <c r="B5009" s="162" t="s">
        <v>725</v>
      </c>
      <c r="C5009" s="115" t="s">
        <v>710</v>
      </c>
      <c r="D5009" s="124" t="s">
        <v>997</v>
      </c>
      <c r="E5009" s="114" t="str">
        <f t="shared" si="937"/>
        <v>TRANSFORMADOR MARCA:Transformadores de Mocambique PTS 182 PTS 182</v>
      </c>
      <c r="F5009" s="124"/>
      <c r="G5009" s="124" t="s">
        <v>997</v>
      </c>
      <c r="H5009" s="124" t="s">
        <v>993</v>
      </c>
      <c r="I5009" s="21"/>
      <c r="J5009" s="57"/>
      <c r="K5009" s="129" t="s">
        <v>996</v>
      </c>
      <c r="L5009" s="129" t="s">
        <v>995</v>
      </c>
      <c r="M5009" s="21">
        <v>315</v>
      </c>
      <c r="N5009" s="135">
        <v>33</v>
      </c>
      <c r="O5009" s="115">
        <v>0.4</v>
      </c>
      <c r="P5009" s="124" t="s">
        <v>514</v>
      </c>
      <c r="Q5009" s="142">
        <v>2014</v>
      </c>
      <c r="R5009" s="161" t="s">
        <v>918</v>
      </c>
      <c r="S5009" s="124">
        <v>920929</v>
      </c>
      <c r="T5009" s="116">
        <v>1039</v>
      </c>
      <c r="U5009" s="111">
        <v>45</v>
      </c>
      <c r="V5009" s="113">
        <f t="shared" si="938"/>
        <v>973.19666666666672</v>
      </c>
      <c r="W5009" s="113">
        <f t="shared" si="939"/>
        <v>65.803333333333285</v>
      </c>
      <c r="X5009" s="112">
        <f t="shared" si="940"/>
        <v>65803.333333333285</v>
      </c>
      <c r="Y5009" s="111"/>
      <c r="Z5009" s="110">
        <f t="shared" si="936"/>
        <v>42</v>
      </c>
      <c r="AA5009" s="109">
        <f t="shared" si="941"/>
        <v>51.95</v>
      </c>
      <c r="AB5009" s="109">
        <f t="shared" si="942"/>
        <v>51950</v>
      </c>
      <c r="AC5009" s="108">
        <f t="shared" si="943"/>
        <v>987.05</v>
      </c>
      <c r="AD5009" s="107">
        <f t="shared" si="944"/>
        <v>2.2222222222222223E-2</v>
      </c>
      <c r="AE5009" s="106">
        <f t="shared" si="945"/>
        <v>21.934444444444445</v>
      </c>
      <c r="AF5009" s="105">
        <f t="shared" si="946"/>
        <v>87.737777777777723</v>
      </c>
      <c r="AG5009" s="105">
        <f t="shared" si="947"/>
        <v>951.26222222222225</v>
      </c>
    </row>
    <row r="5010" spans="1:1029" s="88" customFormat="1" x14ac:dyDescent="0.35">
      <c r="A5010" s="21">
        <v>10141103</v>
      </c>
      <c r="B5010" s="162" t="s">
        <v>725</v>
      </c>
      <c r="C5010" s="115" t="s">
        <v>710</v>
      </c>
      <c r="D5010" s="124" t="s">
        <v>994</v>
      </c>
      <c r="E5010" s="114" t="str">
        <f t="shared" si="937"/>
        <v>TRANSFORMADOR MARCA:Transformadores de Mocambique PTS 314 PTS 314</v>
      </c>
      <c r="F5010" s="124"/>
      <c r="G5010" s="124" t="s">
        <v>994</v>
      </c>
      <c r="H5010" s="124" t="s">
        <v>993</v>
      </c>
      <c r="I5010" s="21"/>
      <c r="J5010" s="57"/>
      <c r="K5010" s="129" t="s">
        <v>992</v>
      </c>
      <c r="L5010" s="129" t="s">
        <v>991</v>
      </c>
      <c r="M5010" s="21">
        <v>250</v>
      </c>
      <c r="N5010" s="135">
        <v>33</v>
      </c>
      <c r="O5010" s="115">
        <v>0.4</v>
      </c>
      <c r="P5010" s="124" t="s">
        <v>514</v>
      </c>
      <c r="Q5010" s="142">
        <v>2014</v>
      </c>
      <c r="R5010" s="161" t="s">
        <v>918</v>
      </c>
      <c r="S5010" s="124">
        <v>920918</v>
      </c>
      <c r="T5010" s="116">
        <v>991</v>
      </c>
      <c r="U5010" s="111">
        <v>45</v>
      </c>
      <c r="V5010" s="113">
        <f t="shared" si="938"/>
        <v>928.23666666666668</v>
      </c>
      <c r="W5010" s="113">
        <f t="shared" si="939"/>
        <v>62.763333333333321</v>
      </c>
      <c r="X5010" s="112">
        <f t="shared" si="940"/>
        <v>62763.333333333321</v>
      </c>
      <c r="Y5010" s="111"/>
      <c r="Z5010" s="110">
        <f t="shared" si="936"/>
        <v>42</v>
      </c>
      <c r="AA5010" s="109">
        <f t="shared" si="941"/>
        <v>49.550000000000004</v>
      </c>
      <c r="AB5010" s="109">
        <f t="shared" si="942"/>
        <v>49550.000000000007</v>
      </c>
      <c r="AC5010" s="108">
        <f t="shared" si="943"/>
        <v>941.45</v>
      </c>
      <c r="AD5010" s="107">
        <f t="shared" si="944"/>
        <v>2.2222222222222223E-2</v>
      </c>
      <c r="AE5010" s="106">
        <f t="shared" si="945"/>
        <v>20.921111111111113</v>
      </c>
      <c r="AF5010" s="105">
        <f t="shared" si="946"/>
        <v>83.684444444444438</v>
      </c>
      <c r="AG5010" s="105">
        <f t="shared" si="947"/>
        <v>907.31555555555553</v>
      </c>
    </row>
    <row r="5011" spans="1:1029" s="88" customFormat="1" x14ac:dyDescent="0.35">
      <c r="A5011" s="21">
        <v>10141103</v>
      </c>
      <c r="B5011" s="162" t="s">
        <v>725</v>
      </c>
      <c r="C5011" s="115" t="s">
        <v>710</v>
      </c>
      <c r="D5011" s="124" t="s">
        <v>990</v>
      </c>
      <c r="E5011" s="114" t="str">
        <f t="shared" si="937"/>
        <v>TRANSFORMADOR MARCA:Transformadores de Mocambique PTS 414 PTS 414</v>
      </c>
      <c r="F5011" s="124"/>
      <c r="G5011" s="124" t="s">
        <v>990</v>
      </c>
      <c r="H5011" s="124" t="s">
        <v>729</v>
      </c>
      <c r="I5011" s="21"/>
      <c r="J5011" s="21"/>
      <c r="K5011" s="129" t="s">
        <v>989</v>
      </c>
      <c r="L5011" s="129" t="s">
        <v>988</v>
      </c>
      <c r="M5011" s="21">
        <v>250</v>
      </c>
      <c r="N5011" s="135">
        <v>33</v>
      </c>
      <c r="O5011" s="115">
        <v>0.4</v>
      </c>
      <c r="P5011" s="124" t="s">
        <v>514</v>
      </c>
      <c r="Q5011" s="142">
        <v>2014</v>
      </c>
      <c r="R5011" s="161" t="s">
        <v>918</v>
      </c>
      <c r="S5011" s="124">
        <v>920820</v>
      </c>
      <c r="T5011" s="116">
        <v>991</v>
      </c>
      <c r="U5011" s="111">
        <v>45</v>
      </c>
      <c r="V5011" s="113">
        <f t="shared" si="938"/>
        <v>928.23666666666668</v>
      </c>
      <c r="W5011" s="113">
        <f t="shared" si="939"/>
        <v>62.763333333333321</v>
      </c>
      <c r="X5011" s="112">
        <f t="shared" si="940"/>
        <v>62763.333333333321</v>
      </c>
      <c r="Y5011" s="111"/>
      <c r="Z5011" s="110">
        <f t="shared" si="936"/>
        <v>42</v>
      </c>
      <c r="AA5011" s="109">
        <f t="shared" si="941"/>
        <v>49.550000000000004</v>
      </c>
      <c r="AB5011" s="109">
        <f t="shared" si="942"/>
        <v>49550.000000000007</v>
      </c>
      <c r="AC5011" s="108">
        <f t="shared" si="943"/>
        <v>941.45</v>
      </c>
      <c r="AD5011" s="107">
        <f t="shared" si="944"/>
        <v>2.2222222222222223E-2</v>
      </c>
      <c r="AE5011" s="106">
        <f t="shared" si="945"/>
        <v>20.921111111111113</v>
      </c>
      <c r="AF5011" s="105">
        <f t="shared" si="946"/>
        <v>83.684444444444438</v>
      </c>
      <c r="AG5011" s="105">
        <f t="shared" si="947"/>
        <v>907.31555555555553</v>
      </c>
    </row>
    <row r="5012" spans="1:1029" s="88" customFormat="1" x14ac:dyDescent="0.35">
      <c r="A5012" s="21">
        <v>10141103</v>
      </c>
      <c r="B5012" s="162" t="s">
        <v>725</v>
      </c>
      <c r="C5012" s="115" t="s">
        <v>710</v>
      </c>
      <c r="D5012" s="21" t="s">
        <v>987</v>
      </c>
      <c r="E5012" s="114" t="str">
        <f t="shared" si="937"/>
        <v>TRANSFORMADOR MARCA:Oil Immersed Distribution Transformers PTS 1111 PTS 1111</v>
      </c>
      <c r="F5012" s="124"/>
      <c r="G5012" s="21" t="s">
        <v>987</v>
      </c>
      <c r="H5012" s="21" t="s">
        <v>729</v>
      </c>
      <c r="I5012" s="21"/>
      <c r="J5012" s="21"/>
      <c r="K5012" s="129" t="s">
        <v>986</v>
      </c>
      <c r="L5012" s="129" t="s">
        <v>985</v>
      </c>
      <c r="M5012" s="21">
        <v>100</v>
      </c>
      <c r="N5012" s="135">
        <v>33</v>
      </c>
      <c r="O5012" s="115">
        <v>0.4</v>
      </c>
      <c r="P5012" s="124" t="s">
        <v>514</v>
      </c>
      <c r="Q5012" s="57">
        <v>2014</v>
      </c>
      <c r="R5012" s="161" t="s">
        <v>984</v>
      </c>
      <c r="S5012" s="124">
        <v>114100010</v>
      </c>
      <c r="T5012" s="116">
        <v>763</v>
      </c>
      <c r="U5012" s="111">
        <v>45</v>
      </c>
      <c r="V5012" s="113">
        <f t="shared" si="938"/>
        <v>714.67666666666662</v>
      </c>
      <c r="W5012" s="113">
        <f t="shared" si="939"/>
        <v>48.32333333333338</v>
      </c>
      <c r="X5012" s="112">
        <f t="shared" si="940"/>
        <v>48323.333333333379</v>
      </c>
      <c r="Y5012" s="111"/>
      <c r="Z5012" s="110">
        <f t="shared" si="936"/>
        <v>42</v>
      </c>
      <c r="AA5012" s="109">
        <f t="shared" si="941"/>
        <v>38.15</v>
      </c>
      <c r="AB5012" s="109">
        <f t="shared" si="942"/>
        <v>38150</v>
      </c>
      <c r="AC5012" s="108">
        <f t="shared" si="943"/>
        <v>724.85</v>
      </c>
      <c r="AD5012" s="107">
        <f t="shared" si="944"/>
        <v>2.2222222222222223E-2</v>
      </c>
      <c r="AE5012" s="106">
        <f t="shared" si="945"/>
        <v>16.10777777777778</v>
      </c>
      <c r="AF5012" s="105">
        <f t="shared" si="946"/>
        <v>64.431111111111164</v>
      </c>
      <c r="AG5012" s="105">
        <f t="shared" si="947"/>
        <v>698.56888888888886</v>
      </c>
    </row>
    <row r="5013" spans="1:1029" s="88" customFormat="1" x14ac:dyDescent="0.35">
      <c r="A5013" s="21">
        <v>10141103</v>
      </c>
      <c r="B5013" s="162" t="s">
        <v>725</v>
      </c>
      <c r="C5013" s="115" t="s">
        <v>710</v>
      </c>
      <c r="D5013" s="124" t="s">
        <v>983</v>
      </c>
      <c r="E5013" s="114" t="str">
        <f t="shared" si="937"/>
        <v>TRANSFORMADOR MARCA:ACTOM PTS 647 PTS 647</v>
      </c>
      <c r="F5013" s="124"/>
      <c r="G5013" s="124" t="s">
        <v>983</v>
      </c>
      <c r="H5013" s="124" t="s">
        <v>862</v>
      </c>
      <c r="I5013" s="21"/>
      <c r="J5013" s="21"/>
      <c r="K5013" s="129" t="s">
        <v>982</v>
      </c>
      <c r="L5013" s="129" t="s">
        <v>981</v>
      </c>
      <c r="M5013" s="21">
        <v>500</v>
      </c>
      <c r="N5013" s="135">
        <v>33</v>
      </c>
      <c r="O5013" s="115">
        <v>0.4</v>
      </c>
      <c r="P5013" s="124" t="s">
        <v>514</v>
      </c>
      <c r="Q5013" s="57">
        <v>2014</v>
      </c>
      <c r="R5013" s="21" t="s">
        <v>859</v>
      </c>
      <c r="S5013" s="21" t="s">
        <v>980</v>
      </c>
      <c r="T5013" s="116">
        <v>1200</v>
      </c>
      <c r="U5013" s="111">
        <v>45</v>
      </c>
      <c r="V5013" s="113">
        <f t="shared" si="938"/>
        <v>1124</v>
      </c>
      <c r="W5013" s="113">
        <f t="shared" si="939"/>
        <v>76</v>
      </c>
      <c r="X5013" s="112">
        <f t="shared" si="940"/>
        <v>76000</v>
      </c>
      <c r="Y5013" s="111"/>
      <c r="Z5013" s="110">
        <f t="shared" si="936"/>
        <v>42</v>
      </c>
      <c r="AA5013" s="109">
        <f t="shared" si="941"/>
        <v>60</v>
      </c>
      <c r="AB5013" s="109">
        <f t="shared" si="942"/>
        <v>60000</v>
      </c>
      <c r="AC5013" s="108">
        <f t="shared" si="943"/>
        <v>1140</v>
      </c>
      <c r="AD5013" s="107">
        <f t="shared" si="944"/>
        <v>2.2222222222222223E-2</v>
      </c>
      <c r="AE5013" s="106">
        <f t="shared" si="945"/>
        <v>25.333333333333336</v>
      </c>
      <c r="AF5013" s="105">
        <f t="shared" si="946"/>
        <v>101.33333333333334</v>
      </c>
      <c r="AG5013" s="105">
        <f t="shared" si="947"/>
        <v>1098.6666666666667</v>
      </c>
    </row>
    <row r="5014" spans="1:1029" s="88" customFormat="1" x14ac:dyDescent="0.35">
      <c r="A5014" s="21">
        <v>10141103</v>
      </c>
      <c r="B5014" s="115" t="s">
        <v>496</v>
      </c>
      <c r="C5014" s="115" t="s">
        <v>495</v>
      </c>
      <c r="D5014" s="21"/>
      <c r="E5014" s="114" t="str">
        <f t="shared" si="937"/>
        <v xml:space="preserve">TRANSFORMADOR AUXILIAR MARCA:TUSCO TRAFO MAFAMBISSE </v>
      </c>
      <c r="F5014" s="21"/>
      <c r="G5014" s="21" t="s">
        <v>79</v>
      </c>
      <c r="H5014" s="21" t="s">
        <v>79</v>
      </c>
      <c r="I5014" s="21"/>
      <c r="J5014" s="21"/>
      <c r="K5014" s="125"/>
      <c r="L5014" s="125"/>
      <c r="M5014" s="21">
        <v>160</v>
      </c>
      <c r="N5014" s="115">
        <v>22</v>
      </c>
      <c r="O5014" s="115">
        <v>0.4</v>
      </c>
      <c r="P5014" s="124">
        <v>3</v>
      </c>
      <c r="Q5014" s="21">
        <v>2014</v>
      </c>
      <c r="R5014" s="21" t="s">
        <v>219</v>
      </c>
      <c r="S5014" s="21">
        <v>561549</v>
      </c>
      <c r="T5014" s="116">
        <v>991</v>
      </c>
      <c r="U5014" s="111">
        <v>45</v>
      </c>
      <c r="V5014" s="113">
        <f t="shared" si="938"/>
        <v>928.23666666666668</v>
      </c>
      <c r="W5014" s="113">
        <f t="shared" si="939"/>
        <v>62.763333333333321</v>
      </c>
      <c r="X5014" s="112">
        <f t="shared" si="940"/>
        <v>62763.333333333321</v>
      </c>
      <c r="Y5014" s="111"/>
      <c r="Z5014" s="110">
        <f t="shared" si="936"/>
        <v>42</v>
      </c>
      <c r="AA5014" s="109">
        <f t="shared" si="941"/>
        <v>49.550000000000004</v>
      </c>
      <c r="AB5014" s="109">
        <f t="shared" si="942"/>
        <v>49550.000000000007</v>
      </c>
      <c r="AC5014" s="108">
        <f t="shared" si="943"/>
        <v>941.45</v>
      </c>
      <c r="AD5014" s="107">
        <f t="shared" si="944"/>
        <v>2.2222222222222223E-2</v>
      </c>
      <c r="AE5014" s="106">
        <f t="shared" si="945"/>
        <v>20.921111111111113</v>
      </c>
      <c r="AF5014" s="105">
        <f t="shared" si="946"/>
        <v>83.684444444444438</v>
      </c>
      <c r="AG5014" s="105">
        <f t="shared" si="947"/>
        <v>907.31555555555553</v>
      </c>
      <c r="AH5014" s="104"/>
      <c r="AI5014" s="104"/>
      <c r="AJ5014" s="104"/>
      <c r="AK5014" s="104"/>
      <c r="AL5014" s="104"/>
      <c r="AM5014" s="104"/>
      <c r="AN5014" s="104"/>
      <c r="AO5014" s="104"/>
      <c r="AP5014" s="104"/>
      <c r="AQ5014" s="104"/>
      <c r="AR5014" s="104"/>
      <c r="AS5014" s="104"/>
      <c r="AT5014" s="104"/>
      <c r="AU5014" s="104"/>
      <c r="AV5014" s="104"/>
      <c r="AW5014" s="104"/>
      <c r="AX5014" s="104"/>
      <c r="AY5014" s="104"/>
      <c r="AZ5014" s="104"/>
      <c r="BA5014" s="104"/>
      <c r="BB5014" s="104"/>
      <c r="BC5014" s="104"/>
      <c r="BD5014" s="104"/>
      <c r="BE5014" s="104"/>
      <c r="BF5014" s="104"/>
      <c r="BG5014" s="104"/>
      <c r="BH5014" s="104"/>
      <c r="BI5014" s="104"/>
      <c r="BJ5014" s="104"/>
      <c r="BK5014" s="104"/>
      <c r="BL5014" s="104"/>
      <c r="BM5014" s="104"/>
      <c r="BN5014" s="104"/>
      <c r="BO5014" s="104"/>
      <c r="BP5014" s="104"/>
      <c r="BQ5014" s="104"/>
      <c r="BR5014" s="104"/>
      <c r="BS5014" s="104"/>
      <c r="BT5014" s="104"/>
      <c r="BU5014" s="104"/>
      <c r="BV5014" s="104"/>
      <c r="BW5014" s="104"/>
      <c r="BX5014" s="104"/>
      <c r="BY5014" s="104"/>
      <c r="BZ5014" s="104"/>
      <c r="CA5014" s="104"/>
      <c r="CB5014" s="104"/>
      <c r="CC5014" s="104"/>
      <c r="CD5014" s="104"/>
      <c r="CE5014" s="104"/>
      <c r="CF5014" s="104"/>
      <c r="CG5014" s="104"/>
      <c r="CH5014" s="104"/>
      <c r="CI5014" s="104"/>
      <c r="CJ5014" s="104"/>
      <c r="CK5014" s="104"/>
      <c r="CL5014" s="104"/>
      <c r="CM5014" s="104"/>
      <c r="CN5014" s="104"/>
      <c r="CO5014" s="104"/>
      <c r="CP5014" s="104"/>
      <c r="CQ5014" s="104"/>
      <c r="CR5014" s="104"/>
      <c r="CS5014" s="104"/>
      <c r="CT5014" s="104"/>
      <c r="CU5014" s="104"/>
      <c r="CV5014" s="104"/>
      <c r="CW5014" s="104"/>
      <c r="CX5014" s="104"/>
      <c r="CY5014" s="104"/>
      <c r="CZ5014" s="104"/>
      <c r="DA5014" s="104"/>
      <c r="DB5014" s="104"/>
      <c r="DC5014" s="104"/>
      <c r="DD5014" s="104"/>
      <c r="DE5014" s="104"/>
      <c r="DF5014" s="104"/>
      <c r="DG5014" s="104"/>
      <c r="DH5014" s="104"/>
      <c r="DI5014" s="104"/>
      <c r="DJ5014" s="104"/>
      <c r="DK5014" s="104"/>
      <c r="DL5014" s="104"/>
      <c r="DM5014" s="104"/>
      <c r="DN5014" s="104"/>
      <c r="DO5014" s="104"/>
      <c r="DP5014" s="104"/>
      <c r="DQ5014" s="104"/>
      <c r="DR5014" s="104"/>
      <c r="DS5014" s="104"/>
      <c r="DT5014" s="104"/>
      <c r="DU5014" s="104"/>
      <c r="DV5014" s="104"/>
      <c r="DW5014" s="104"/>
      <c r="DX5014" s="104"/>
      <c r="DY5014" s="104"/>
      <c r="DZ5014" s="104"/>
      <c r="EA5014" s="104"/>
      <c r="EB5014" s="104"/>
      <c r="EC5014" s="104"/>
      <c r="ED5014" s="104"/>
      <c r="EE5014" s="104"/>
      <c r="EF5014" s="104"/>
      <c r="EG5014" s="104"/>
      <c r="EH5014" s="104"/>
      <c r="EI5014" s="104"/>
      <c r="EJ5014" s="104"/>
      <c r="EK5014" s="104"/>
      <c r="EL5014" s="104"/>
      <c r="EM5014" s="104"/>
      <c r="EN5014" s="104"/>
      <c r="EO5014" s="104"/>
      <c r="EP5014" s="104"/>
      <c r="EQ5014" s="104"/>
      <c r="ER5014" s="104"/>
      <c r="ES5014" s="104"/>
      <c r="ET5014" s="104"/>
      <c r="EU5014" s="104"/>
      <c r="EV5014" s="104"/>
      <c r="EW5014" s="104"/>
      <c r="EX5014" s="104"/>
      <c r="EY5014" s="104"/>
      <c r="EZ5014" s="104"/>
      <c r="FA5014" s="104"/>
      <c r="FB5014" s="104"/>
      <c r="FC5014" s="104"/>
      <c r="FD5014" s="104"/>
      <c r="FE5014" s="104"/>
      <c r="FF5014" s="104"/>
      <c r="FG5014" s="104"/>
      <c r="FH5014" s="104"/>
      <c r="FI5014" s="104"/>
      <c r="FJ5014" s="104"/>
      <c r="FK5014" s="104"/>
      <c r="FL5014" s="104"/>
      <c r="FM5014" s="104"/>
      <c r="FN5014" s="104"/>
      <c r="FO5014" s="104"/>
      <c r="FP5014" s="104"/>
      <c r="FQ5014" s="104"/>
      <c r="FR5014" s="104"/>
      <c r="FS5014" s="104"/>
      <c r="FT5014" s="104"/>
      <c r="FU5014" s="104"/>
      <c r="FV5014" s="104"/>
      <c r="FW5014" s="104"/>
      <c r="FX5014" s="104"/>
      <c r="FY5014" s="104"/>
      <c r="FZ5014" s="104"/>
      <c r="GA5014" s="104"/>
      <c r="GB5014" s="104"/>
      <c r="GC5014" s="104"/>
      <c r="GD5014" s="104"/>
      <c r="GE5014" s="104"/>
      <c r="GF5014" s="104"/>
      <c r="GG5014" s="104"/>
      <c r="GH5014" s="104"/>
      <c r="GI5014" s="104"/>
      <c r="GJ5014" s="104"/>
      <c r="GK5014" s="104"/>
      <c r="GL5014" s="104"/>
      <c r="GM5014" s="104"/>
      <c r="GN5014" s="104"/>
      <c r="GO5014" s="104"/>
      <c r="GP5014" s="104"/>
      <c r="GQ5014" s="104"/>
      <c r="GR5014" s="104"/>
      <c r="GS5014" s="104"/>
      <c r="GT5014" s="104"/>
      <c r="GU5014" s="104"/>
      <c r="GV5014" s="104"/>
      <c r="GW5014" s="104"/>
      <c r="GX5014" s="104"/>
      <c r="GY5014" s="104"/>
      <c r="GZ5014" s="104"/>
      <c r="HA5014" s="104"/>
      <c r="HB5014" s="104"/>
      <c r="HC5014" s="104"/>
      <c r="HD5014" s="104"/>
      <c r="HE5014" s="104"/>
      <c r="HF5014" s="104"/>
      <c r="HG5014" s="104"/>
      <c r="HH5014" s="104"/>
      <c r="HI5014" s="104"/>
      <c r="HJ5014" s="104"/>
      <c r="HK5014" s="104"/>
      <c r="HL5014" s="104"/>
      <c r="HM5014" s="104"/>
      <c r="HN5014" s="104"/>
      <c r="HO5014" s="104"/>
      <c r="HP5014" s="104"/>
      <c r="HQ5014" s="104"/>
      <c r="HR5014" s="104"/>
      <c r="HS5014" s="104"/>
      <c r="HT5014" s="104"/>
      <c r="HU5014" s="104"/>
      <c r="HV5014" s="104"/>
      <c r="HW5014" s="104"/>
      <c r="HX5014" s="104"/>
      <c r="HY5014" s="104"/>
      <c r="HZ5014" s="104"/>
      <c r="IA5014" s="104"/>
      <c r="IB5014" s="104"/>
      <c r="IC5014" s="104"/>
      <c r="ID5014" s="104"/>
      <c r="IE5014" s="104"/>
      <c r="IF5014" s="104"/>
      <c r="IG5014" s="104"/>
      <c r="IH5014" s="104"/>
      <c r="II5014" s="104"/>
      <c r="IJ5014" s="104"/>
      <c r="IK5014" s="104"/>
      <c r="IL5014" s="104"/>
      <c r="IM5014" s="104"/>
      <c r="IN5014" s="104"/>
      <c r="IO5014" s="104"/>
      <c r="IP5014" s="104"/>
      <c r="IQ5014" s="104"/>
      <c r="IR5014" s="104"/>
      <c r="IS5014" s="104"/>
      <c r="IT5014" s="104"/>
      <c r="IU5014" s="104"/>
      <c r="IV5014" s="104"/>
      <c r="IW5014" s="104"/>
      <c r="IX5014" s="104"/>
      <c r="IY5014" s="104"/>
      <c r="IZ5014" s="104"/>
      <c r="JA5014" s="104"/>
      <c r="JB5014" s="104"/>
      <c r="JC5014" s="104"/>
      <c r="JD5014" s="104"/>
      <c r="JE5014" s="104"/>
      <c r="JF5014" s="104"/>
      <c r="JG5014" s="104"/>
      <c r="JH5014" s="104"/>
      <c r="JI5014" s="104"/>
      <c r="JJ5014" s="104"/>
      <c r="JK5014" s="104"/>
      <c r="JL5014" s="104"/>
      <c r="JM5014" s="104"/>
      <c r="JN5014" s="104"/>
      <c r="JO5014" s="104"/>
      <c r="JP5014" s="104"/>
      <c r="JQ5014" s="104"/>
      <c r="JR5014" s="104"/>
      <c r="JS5014" s="104"/>
      <c r="JT5014" s="104"/>
      <c r="JU5014" s="104"/>
      <c r="JV5014" s="104"/>
      <c r="JW5014" s="104"/>
      <c r="JX5014" s="104"/>
      <c r="JY5014" s="104"/>
      <c r="JZ5014" s="104"/>
      <c r="KA5014" s="104"/>
      <c r="KB5014" s="104"/>
      <c r="KC5014" s="104"/>
      <c r="KD5014" s="104"/>
      <c r="KE5014" s="104"/>
      <c r="KF5014" s="104"/>
      <c r="KG5014" s="104"/>
      <c r="KH5014" s="104"/>
      <c r="KI5014" s="104"/>
      <c r="KJ5014" s="104"/>
      <c r="KK5014" s="104"/>
      <c r="KL5014" s="104"/>
      <c r="KM5014" s="104"/>
      <c r="KN5014" s="104"/>
      <c r="KO5014" s="104"/>
      <c r="KP5014" s="104"/>
      <c r="KQ5014" s="104"/>
      <c r="KR5014" s="104"/>
      <c r="KS5014" s="104"/>
      <c r="KT5014" s="104"/>
      <c r="KU5014" s="104"/>
      <c r="KV5014" s="104"/>
      <c r="KW5014" s="104"/>
      <c r="KX5014" s="104"/>
      <c r="KY5014" s="104"/>
      <c r="KZ5014" s="104"/>
      <c r="LA5014" s="104"/>
      <c r="LB5014" s="104"/>
      <c r="LC5014" s="104"/>
      <c r="LD5014" s="104"/>
      <c r="LE5014" s="104"/>
      <c r="LF5014" s="104"/>
      <c r="LG5014" s="104"/>
      <c r="LH5014" s="104"/>
      <c r="LI5014" s="104"/>
      <c r="LJ5014" s="104"/>
      <c r="LK5014" s="104"/>
      <c r="LL5014" s="104"/>
      <c r="LM5014" s="104"/>
      <c r="LN5014" s="104"/>
      <c r="LO5014" s="104"/>
      <c r="LP5014" s="104"/>
      <c r="LQ5014" s="104"/>
      <c r="LR5014" s="104"/>
      <c r="LS5014" s="104"/>
      <c r="LT5014" s="104"/>
      <c r="LU5014" s="104"/>
      <c r="LV5014" s="104"/>
      <c r="LW5014" s="104"/>
      <c r="LX5014" s="104"/>
      <c r="LY5014" s="104"/>
      <c r="LZ5014" s="104"/>
      <c r="MA5014" s="104"/>
      <c r="MB5014" s="104"/>
      <c r="MC5014" s="104"/>
      <c r="MD5014" s="104"/>
      <c r="ME5014" s="104"/>
      <c r="MF5014" s="104"/>
      <c r="MG5014" s="104"/>
      <c r="MH5014" s="104"/>
      <c r="MI5014" s="104"/>
      <c r="MJ5014" s="104"/>
      <c r="MK5014" s="104"/>
      <c r="ML5014" s="104"/>
      <c r="MM5014" s="104"/>
      <c r="MN5014" s="104"/>
      <c r="MO5014" s="104"/>
      <c r="MP5014" s="104"/>
      <c r="MQ5014" s="104"/>
      <c r="MR5014" s="104"/>
      <c r="MS5014" s="104"/>
      <c r="MT5014" s="104"/>
      <c r="MU5014" s="104"/>
      <c r="MV5014" s="104"/>
      <c r="MW5014" s="104"/>
      <c r="MX5014" s="104"/>
      <c r="MY5014" s="104"/>
      <c r="MZ5014" s="104"/>
      <c r="NA5014" s="104"/>
      <c r="NB5014" s="104"/>
      <c r="NC5014" s="104"/>
      <c r="ND5014" s="104"/>
      <c r="NE5014" s="104"/>
      <c r="NF5014" s="104"/>
      <c r="NG5014" s="104"/>
      <c r="NH5014" s="104"/>
      <c r="NI5014" s="104"/>
      <c r="NJ5014" s="104"/>
      <c r="NK5014" s="104"/>
      <c r="NL5014" s="104"/>
      <c r="NM5014" s="104"/>
      <c r="NN5014" s="104"/>
      <c r="NO5014" s="104"/>
      <c r="NP5014" s="104"/>
      <c r="NQ5014" s="104"/>
      <c r="NR5014" s="104"/>
      <c r="NS5014" s="104"/>
      <c r="NT5014" s="104"/>
      <c r="NU5014" s="104"/>
      <c r="NV5014" s="104"/>
      <c r="NW5014" s="104"/>
      <c r="NX5014" s="104"/>
      <c r="NY5014" s="104"/>
      <c r="NZ5014" s="104"/>
      <c r="OA5014" s="104"/>
      <c r="OB5014" s="104"/>
      <c r="OC5014" s="104"/>
      <c r="OD5014" s="104"/>
      <c r="OE5014" s="104"/>
      <c r="OF5014" s="104"/>
      <c r="OG5014" s="104"/>
      <c r="OH5014" s="104"/>
      <c r="OI5014" s="104"/>
      <c r="OJ5014" s="104"/>
      <c r="OK5014" s="104"/>
      <c r="OL5014" s="104"/>
      <c r="OM5014" s="104"/>
      <c r="ON5014" s="104"/>
      <c r="OO5014" s="104"/>
      <c r="OP5014" s="104"/>
      <c r="OQ5014" s="104"/>
      <c r="OR5014" s="104"/>
      <c r="OS5014" s="104"/>
      <c r="OT5014" s="104"/>
      <c r="OU5014" s="104"/>
      <c r="OV5014" s="104"/>
      <c r="OW5014" s="104"/>
      <c r="OX5014" s="104"/>
      <c r="OY5014" s="104"/>
      <c r="OZ5014" s="104"/>
      <c r="PA5014" s="104"/>
      <c r="PB5014" s="104"/>
      <c r="PC5014" s="104"/>
      <c r="PD5014" s="104"/>
      <c r="PE5014" s="104"/>
      <c r="PF5014" s="104"/>
      <c r="PG5014" s="104"/>
      <c r="PH5014" s="104"/>
      <c r="PI5014" s="104"/>
      <c r="PJ5014" s="104"/>
      <c r="PK5014" s="104"/>
      <c r="PL5014" s="104"/>
      <c r="PM5014" s="104"/>
      <c r="PN5014" s="104"/>
      <c r="PO5014" s="104"/>
      <c r="PP5014" s="104"/>
      <c r="PQ5014" s="104"/>
      <c r="PR5014" s="104"/>
      <c r="PS5014" s="104"/>
      <c r="PT5014" s="104"/>
      <c r="PU5014" s="104"/>
      <c r="PV5014" s="104"/>
      <c r="PW5014" s="104"/>
      <c r="PX5014" s="104"/>
      <c r="PY5014" s="104"/>
      <c r="PZ5014" s="104"/>
      <c r="QA5014" s="104"/>
      <c r="QB5014" s="104"/>
      <c r="QC5014" s="104"/>
      <c r="QD5014" s="104"/>
      <c r="QE5014" s="104"/>
      <c r="QF5014" s="104"/>
      <c r="QG5014" s="104"/>
      <c r="QH5014" s="104"/>
      <c r="QI5014" s="104"/>
      <c r="QJ5014" s="104"/>
      <c r="QK5014" s="104"/>
      <c r="QL5014" s="104"/>
      <c r="QM5014" s="104"/>
      <c r="QN5014" s="104"/>
      <c r="QO5014" s="104"/>
      <c r="QP5014" s="104"/>
      <c r="QQ5014" s="104"/>
      <c r="QR5014" s="104"/>
      <c r="QS5014" s="104"/>
      <c r="QT5014" s="104"/>
      <c r="QU5014" s="104"/>
      <c r="QV5014" s="104"/>
      <c r="QW5014" s="104"/>
      <c r="QX5014" s="104"/>
      <c r="QY5014" s="104"/>
      <c r="QZ5014" s="104"/>
      <c r="RA5014" s="104"/>
      <c r="RB5014" s="104"/>
      <c r="RC5014" s="104"/>
      <c r="RD5014" s="104"/>
      <c r="RE5014" s="104"/>
      <c r="RF5014" s="104"/>
      <c r="RG5014" s="104"/>
      <c r="RH5014" s="104"/>
      <c r="RI5014" s="104"/>
      <c r="RJ5014" s="104"/>
      <c r="RK5014" s="104"/>
      <c r="RL5014" s="104"/>
      <c r="RM5014" s="104"/>
      <c r="RN5014" s="104"/>
      <c r="RO5014" s="104"/>
      <c r="RP5014" s="104"/>
      <c r="RQ5014" s="104"/>
      <c r="RR5014" s="104"/>
      <c r="RS5014" s="104"/>
      <c r="RT5014" s="104"/>
      <c r="RU5014" s="104"/>
      <c r="RV5014" s="104"/>
      <c r="RW5014" s="104"/>
      <c r="RX5014" s="104"/>
      <c r="RY5014" s="104"/>
      <c r="RZ5014" s="104"/>
      <c r="SA5014" s="104"/>
      <c r="SB5014" s="104"/>
      <c r="SC5014" s="104"/>
      <c r="SD5014" s="104"/>
      <c r="SE5014" s="104"/>
      <c r="SF5014" s="104"/>
      <c r="SG5014" s="104"/>
      <c r="SH5014" s="104"/>
      <c r="SI5014" s="104"/>
      <c r="SJ5014" s="104"/>
      <c r="SK5014" s="104"/>
      <c r="SL5014" s="104"/>
      <c r="SM5014" s="104"/>
      <c r="SN5014" s="104"/>
      <c r="SO5014" s="104"/>
      <c r="SP5014" s="104"/>
      <c r="SQ5014" s="104"/>
      <c r="SR5014" s="104"/>
      <c r="SS5014" s="104"/>
      <c r="ST5014" s="104"/>
      <c r="SU5014" s="104"/>
      <c r="SV5014" s="104"/>
      <c r="SW5014" s="104"/>
      <c r="SX5014" s="104"/>
      <c r="SY5014" s="104"/>
      <c r="SZ5014" s="104"/>
      <c r="TA5014" s="104"/>
      <c r="TB5014" s="104"/>
      <c r="TC5014" s="104"/>
      <c r="TD5014" s="104"/>
      <c r="TE5014" s="104"/>
      <c r="TF5014" s="104"/>
      <c r="TG5014" s="104"/>
      <c r="TH5014" s="104"/>
      <c r="TI5014" s="104"/>
      <c r="TJ5014" s="104"/>
      <c r="TK5014" s="104"/>
      <c r="TL5014" s="104"/>
      <c r="TM5014" s="104"/>
      <c r="TN5014" s="104"/>
      <c r="TO5014" s="104"/>
      <c r="TP5014" s="104"/>
      <c r="TQ5014" s="104"/>
      <c r="TR5014" s="104"/>
      <c r="TS5014" s="104"/>
      <c r="TT5014" s="104"/>
      <c r="TU5014" s="104"/>
      <c r="TV5014" s="104"/>
      <c r="TW5014" s="104"/>
      <c r="TX5014" s="104"/>
      <c r="TY5014" s="104"/>
      <c r="TZ5014" s="104"/>
      <c r="UA5014" s="104"/>
      <c r="UB5014" s="104"/>
      <c r="UC5014" s="104"/>
      <c r="UD5014" s="104"/>
      <c r="UE5014" s="104"/>
      <c r="UF5014" s="104"/>
      <c r="UG5014" s="104"/>
      <c r="UH5014" s="104"/>
      <c r="UI5014" s="104"/>
      <c r="UJ5014" s="104"/>
      <c r="UK5014" s="104"/>
      <c r="UL5014" s="104"/>
      <c r="UM5014" s="104"/>
      <c r="UN5014" s="104"/>
      <c r="UO5014" s="104"/>
      <c r="UP5014" s="104"/>
      <c r="UQ5014" s="104"/>
      <c r="UR5014" s="104"/>
      <c r="US5014" s="104"/>
      <c r="UT5014" s="104"/>
      <c r="UU5014" s="104"/>
      <c r="UV5014" s="104"/>
      <c r="UW5014" s="104"/>
      <c r="UX5014" s="104"/>
      <c r="UY5014" s="104"/>
      <c r="UZ5014" s="104"/>
      <c r="VA5014" s="104"/>
      <c r="VB5014" s="104"/>
      <c r="VC5014" s="104"/>
      <c r="VD5014" s="104"/>
      <c r="VE5014" s="104"/>
      <c r="VF5014" s="104"/>
      <c r="VG5014" s="104"/>
      <c r="VH5014" s="104"/>
      <c r="VI5014" s="104"/>
      <c r="VJ5014" s="104"/>
      <c r="VK5014" s="104"/>
      <c r="VL5014" s="104"/>
      <c r="VM5014" s="104"/>
      <c r="VN5014" s="104"/>
      <c r="VO5014" s="104"/>
      <c r="VP5014" s="104"/>
      <c r="VQ5014" s="104"/>
      <c r="VR5014" s="104"/>
      <c r="VS5014" s="104"/>
      <c r="VT5014" s="104"/>
      <c r="VU5014" s="104"/>
      <c r="VV5014" s="104"/>
      <c r="VW5014" s="104"/>
      <c r="VX5014" s="104"/>
      <c r="VY5014" s="104"/>
      <c r="VZ5014" s="104"/>
      <c r="WA5014" s="104"/>
      <c r="WB5014" s="104"/>
      <c r="WC5014" s="104"/>
      <c r="WD5014" s="104"/>
      <c r="WE5014" s="104"/>
      <c r="WF5014" s="104"/>
      <c r="WG5014" s="104"/>
      <c r="WH5014" s="104"/>
      <c r="WI5014" s="104"/>
      <c r="WJ5014" s="104"/>
      <c r="WK5014" s="104"/>
      <c r="WL5014" s="104"/>
      <c r="WM5014" s="104"/>
      <c r="WN5014" s="104"/>
      <c r="WO5014" s="104"/>
      <c r="WP5014" s="104"/>
      <c r="WQ5014" s="104"/>
      <c r="WR5014" s="104"/>
      <c r="WS5014" s="104"/>
      <c r="WT5014" s="104"/>
      <c r="WU5014" s="104"/>
      <c r="WV5014" s="104"/>
      <c r="WW5014" s="104"/>
      <c r="WX5014" s="104"/>
      <c r="WY5014" s="104"/>
      <c r="WZ5014" s="104"/>
      <c r="XA5014" s="104"/>
      <c r="XB5014" s="104"/>
      <c r="XC5014" s="104"/>
      <c r="XD5014" s="104"/>
      <c r="XE5014" s="104"/>
      <c r="XF5014" s="104"/>
      <c r="XG5014" s="104"/>
      <c r="XH5014" s="104"/>
      <c r="XI5014" s="104"/>
      <c r="XJ5014" s="104"/>
      <c r="XK5014" s="104"/>
      <c r="XL5014" s="104"/>
      <c r="XM5014" s="104"/>
      <c r="XN5014" s="104"/>
      <c r="XO5014" s="104"/>
      <c r="XP5014" s="104"/>
      <c r="XQ5014" s="104"/>
      <c r="XR5014" s="104"/>
      <c r="XS5014" s="104"/>
      <c r="XT5014" s="104"/>
      <c r="XU5014" s="104"/>
      <c r="XV5014" s="104"/>
      <c r="XW5014" s="104"/>
      <c r="XX5014" s="104"/>
      <c r="XY5014" s="104"/>
      <c r="XZ5014" s="104"/>
      <c r="YA5014" s="104"/>
      <c r="YB5014" s="104"/>
      <c r="YC5014" s="104"/>
      <c r="YD5014" s="104"/>
      <c r="YE5014" s="104"/>
      <c r="YF5014" s="104"/>
      <c r="YG5014" s="104"/>
      <c r="YH5014" s="104"/>
      <c r="YI5014" s="104"/>
      <c r="YJ5014" s="104"/>
      <c r="YK5014" s="104"/>
      <c r="YL5014" s="104"/>
      <c r="YM5014" s="104"/>
      <c r="YN5014" s="104"/>
      <c r="YO5014" s="104"/>
      <c r="YP5014" s="104"/>
      <c r="YQ5014" s="104"/>
      <c r="YR5014" s="104"/>
      <c r="YS5014" s="104"/>
      <c r="YT5014" s="104"/>
      <c r="YU5014" s="104"/>
      <c r="YV5014" s="104"/>
      <c r="YW5014" s="104"/>
      <c r="YX5014" s="104"/>
      <c r="YY5014" s="104"/>
      <c r="YZ5014" s="104"/>
      <c r="ZA5014" s="104"/>
      <c r="ZB5014" s="104"/>
      <c r="ZC5014" s="104"/>
      <c r="ZD5014" s="104"/>
      <c r="ZE5014" s="104"/>
      <c r="ZF5014" s="104"/>
      <c r="ZG5014" s="104"/>
      <c r="ZH5014" s="104"/>
      <c r="ZI5014" s="104"/>
      <c r="ZJ5014" s="104"/>
      <c r="ZK5014" s="104"/>
      <c r="ZL5014" s="104"/>
      <c r="ZM5014" s="104"/>
      <c r="ZN5014" s="104"/>
      <c r="ZO5014" s="104"/>
      <c r="ZP5014" s="104"/>
      <c r="ZQ5014" s="104"/>
      <c r="ZR5014" s="104"/>
      <c r="ZS5014" s="104"/>
      <c r="ZT5014" s="104"/>
      <c r="ZU5014" s="104"/>
      <c r="ZV5014" s="104"/>
      <c r="ZW5014" s="104"/>
      <c r="ZX5014" s="104"/>
      <c r="ZY5014" s="104"/>
      <c r="ZZ5014" s="104"/>
      <c r="AAA5014" s="104"/>
      <c r="AAB5014" s="104"/>
      <c r="AAC5014" s="104"/>
      <c r="AAD5014" s="104"/>
      <c r="AAE5014" s="104"/>
      <c r="AAF5014" s="104"/>
      <c r="AAG5014" s="104"/>
      <c r="AAH5014" s="104"/>
      <c r="AAI5014" s="104"/>
      <c r="AAJ5014" s="104"/>
      <c r="AAK5014" s="104"/>
      <c r="AAL5014" s="104"/>
      <c r="AAM5014" s="104"/>
      <c r="AAN5014" s="104"/>
      <c r="AAO5014" s="104"/>
      <c r="AAP5014" s="104"/>
      <c r="AAQ5014" s="104"/>
      <c r="AAR5014" s="104"/>
      <c r="AAS5014" s="104"/>
      <c r="AAT5014" s="104"/>
      <c r="AAU5014" s="104"/>
      <c r="AAV5014" s="104"/>
      <c r="AAW5014" s="104"/>
      <c r="AAX5014" s="104"/>
      <c r="AAY5014" s="104"/>
      <c r="AAZ5014" s="104"/>
      <c r="ABA5014" s="104"/>
      <c r="ABB5014" s="104"/>
      <c r="ABC5014" s="104"/>
      <c r="ABD5014" s="104"/>
      <c r="ABE5014" s="104"/>
      <c r="ABF5014" s="104"/>
      <c r="ABG5014" s="104"/>
      <c r="ABH5014" s="104"/>
      <c r="ABI5014" s="104"/>
      <c r="ABJ5014" s="104"/>
      <c r="ABK5014" s="104"/>
      <c r="ABL5014" s="104"/>
      <c r="ABM5014" s="104"/>
      <c r="ABN5014" s="104"/>
      <c r="ABO5014" s="104"/>
      <c r="ABP5014" s="104"/>
      <c r="ABQ5014" s="104"/>
      <c r="ABR5014" s="104"/>
      <c r="ABS5014" s="104"/>
      <c r="ABT5014" s="104"/>
      <c r="ABU5014" s="104"/>
      <c r="ABV5014" s="104"/>
      <c r="ABW5014" s="104"/>
      <c r="ABX5014" s="104"/>
      <c r="ABY5014" s="104"/>
      <c r="ABZ5014" s="104"/>
      <c r="ACA5014" s="104"/>
      <c r="ACB5014" s="104"/>
      <c r="ACC5014" s="104"/>
      <c r="ACD5014" s="104"/>
      <c r="ACE5014" s="104"/>
      <c r="ACF5014" s="104"/>
      <c r="ACG5014" s="104"/>
      <c r="ACH5014" s="104"/>
      <c r="ACI5014" s="104"/>
      <c r="ACJ5014" s="104"/>
      <c r="ACK5014" s="104"/>
      <c r="ACL5014" s="104"/>
      <c r="ACM5014" s="104"/>
      <c r="ACN5014" s="104"/>
      <c r="ACO5014" s="104"/>
      <c r="ACP5014" s="104"/>
      <c r="ACQ5014" s="104"/>
      <c r="ACR5014" s="104"/>
      <c r="ACS5014" s="104"/>
      <c r="ACT5014" s="104"/>
      <c r="ACU5014" s="104"/>
      <c r="ACV5014" s="104"/>
      <c r="ACW5014" s="104"/>
      <c r="ACX5014" s="104"/>
      <c r="ACY5014" s="104"/>
      <c r="ACZ5014" s="104"/>
      <c r="ADA5014" s="104"/>
      <c r="ADB5014" s="104"/>
      <c r="ADC5014" s="104"/>
      <c r="ADD5014" s="104"/>
      <c r="ADE5014" s="104"/>
      <c r="ADF5014" s="104"/>
      <c r="ADG5014" s="104"/>
      <c r="ADH5014" s="104"/>
      <c r="ADI5014" s="104"/>
      <c r="ADJ5014" s="104"/>
      <c r="ADK5014" s="104"/>
      <c r="ADL5014" s="104"/>
      <c r="ADM5014" s="104"/>
      <c r="ADN5014" s="104"/>
      <c r="ADO5014" s="104"/>
      <c r="ADP5014" s="104"/>
      <c r="ADQ5014" s="104"/>
      <c r="ADR5014" s="104"/>
      <c r="ADS5014" s="104"/>
      <c r="ADT5014" s="104"/>
      <c r="ADU5014" s="104"/>
      <c r="ADV5014" s="104"/>
      <c r="ADW5014" s="104"/>
      <c r="ADX5014" s="104"/>
      <c r="ADY5014" s="104"/>
      <c r="ADZ5014" s="104"/>
      <c r="AEA5014" s="104"/>
      <c r="AEB5014" s="104"/>
      <c r="AEC5014" s="104"/>
      <c r="AED5014" s="104"/>
      <c r="AEE5014" s="104"/>
      <c r="AEF5014" s="104"/>
      <c r="AEG5014" s="104"/>
      <c r="AEH5014" s="104"/>
      <c r="AEI5014" s="104"/>
      <c r="AEJ5014" s="104"/>
      <c r="AEK5014" s="104"/>
      <c r="AEL5014" s="104"/>
      <c r="AEM5014" s="104"/>
      <c r="AEN5014" s="104"/>
      <c r="AEO5014" s="104"/>
      <c r="AEP5014" s="104"/>
      <c r="AEQ5014" s="104"/>
      <c r="AER5014" s="104"/>
      <c r="AES5014" s="104"/>
      <c r="AET5014" s="104"/>
      <c r="AEU5014" s="104"/>
      <c r="AEV5014" s="104"/>
      <c r="AEW5014" s="104"/>
      <c r="AEX5014" s="104"/>
      <c r="AEY5014" s="104"/>
      <c r="AEZ5014" s="104"/>
      <c r="AFA5014" s="104"/>
      <c r="AFB5014" s="104"/>
      <c r="AFC5014" s="104"/>
      <c r="AFD5014" s="104"/>
      <c r="AFE5014" s="104"/>
      <c r="AFF5014" s="104"/>
      <c r="AFG5014" s="104"/>
      <c r="AFH5014" s="104"/>
      <c r="AFI5014" s="104"/>
      <c r="AFJ5014" s="104"/>
      <c r="AFK5014" s="104"/>
      <c r="AFL5014" s="104"/>
      <c r="AFM5014" s="104"/>
      <c r="AFN5014" s="104"/>
      <c r="AFO5014" s="104"/>
      <c r="AFP5014" s="104"/>
      <c r="AFQ5014" s="104"/>
      <c r="AFR5014" s="104"/>
      <c r="AFS5014" s="104"/>
      <c r="AFT5014" s="104"/>
      <c r="AFU5014" s="104"/>
      <c r="AFV5014" s="104"/>
      <c r="AFW5014" s="104"/>
      <c r="AFX5014" s="104"/>
      <c r="AFY5014" s="104"/>
      <c r="AFZ5014" s="104"/>
      <c r="AGA5014" s="104"/>
      <c r="AGB5014" s="104"/>
      <c r="AGC5014" s="104"/>
      <c r="AGD5014" s="104"/>
      <c r="AGE5014" s="104"/>
      <c r="AGF5014" s="104"/>
      <c r="AGG5014" s="104"/>
      <c r="AGH5014" s="104"/>
      <c r="AGI5014" s="104"/>
      <c r="AGJ5014" s="104"/>
      <c r="AGK5014" s="104"/>
      <c r="AGL5014" s="104"/>
      <c r="AGM5014" s="104"/>
      <c r="AGN5014" s="104"/>
      <c r="AGO5014" s="104"/>
      <c r="AGP5014" s="104"/>
      <c r="AGQ5014" s="104"/>
      <c r="AGR5014" s="104"/>
      <c r="AGS5014" s="104"/>
      <c r="AGT5014" s="104"/>
      <c r="AGU5014" s="104"/>
      <c r="AGV5014" s="104"/>
      <c r="AGW5014" s="104"/>
      <c r="AGX5014" s="104"/>
      <c r="AGY5014" s="104"/>
      <c r="AGZ5014" s="104"/>
      <c r="AHA5014" s="104"/>
      <c r="AHB5014" s="104"/>
      <c r="AHC5014" s="104"/>
      <c r="AHD5014" s="104"/>
      <c r="AHE5014" s="104"/>
      <c r="AHF5014" s="104"/>
      <c r="AHG5014" s="104"/>
      <c r="AHH5014" s="104"/>
      <c r="AHI5014" s="104"/>
      <c r="AHJ5014" s="104"/>
      <c r="AHK5014" s="104"/>
      <c r="AHL5014" s="104"/>
      <c r="AHM5014" s="104"/>
      <c r="AHN5014" s="104"/>
      <c r="AHO5014" s="104"/>
      <c r="AHP5014" s="104"/>
      <c r="AHQ5014" s="104"/>
      <c r="AHR5014" s="104"/>
      <c r="AHS5014" s="104"/>
      <c r="AHT5014" s="104"/>
      <c r="AHU5014" s="104"/>
      <c r="AHV5014" s="104"/>
      <c r="AHW5014" s="104"/>
      <c r="AHX5014" s="104"/>
      <c r="AHY5014" s="104"/>
      <c r="AHZ5014" s="104"/>
      <c r="AIA5014" s="104"/>
      <c r="AIB5014" s="104"/>
      <c r="AIC5014" s="104"/>
      <c r="AID5014" s="104"/>
      <c r="AIE5014" s="104"/>
      <c r="AIF5014" s="104"/>
      <c r="AIG5014" s="104"/>
      <c r="AIH5014" s="104"/>
      <c r="AII5014" s="104"/>
      <c r="AIJ5014" s="104"/>
      <c r="AIK5014" s="104"/>
      <c r="AIL5014" s="104"/>
      <c r="AIM5014" s="104"/>
      <c r="AIN5014" s="104"/>
      <c r="AIO5014" s="104"/>
      <c r="AIP5014" s="104"/>
      <c r="AIQ5014" s="104"/>
      <c r="AIR5014" s="104"/>
      <c r="AIS5014" s="104"/>
      <c r="AIT5014" s="104"/>
      <c r="AIU5014" s="104"/>
      <c r="AIV5014" s="104"/>
      <c r="AIW5014" s="104"/>
      <c r="AIX5014" s="104"/>
      <c r="AIY5014" s="104"/>
      <c r="AIZ5014" s="104"/>
      <c r="AJA5014" s="104"/>
      <c r="AJB5014" s="104"/>
      <c r="AJC5014" s="104"/>
      <c r="AJD5014" s="104"/>
      <c r="AJE5014" s="104"/>
      <c r="AJF5014" s="104"/>
      <c r="AJG5014" s="104"/>
      <c r="AJH5014" s="104"/>
      <c r="AJI5014" s="104"/>
      <c r="AJJ5014" s="104"/>
      <c r="AJK5014" s="104"/>
      <c r="AJL5014" s="104"/>
      <c r="AJM5014" s="104"/>
      <c r="AJN5014" s="104"/>
      <c r="AJO5014" s="104"/>
      <c r="AJP5014" s="104"/>
      <c r="AJQ5014" s="104"/>
      <c r="AJR5014" s="104"/>
      <c r="AJS5014" s="104"/>
      <c r="AJT5014" s="104"/>
      <c r="AJU5014" s="104"/>
      <c r="AJV5014" s="104"/>
      <c r="AJW5014" s="104"/>
      <c r="AJX5014" s="104"/>
      <c r="AJY5014" s="104"/>
      <c r="AJZ5014" s="104"/>
      <c r="AKA5014" s="104"/>
      <c r="AKB5014" s="104"/>
      <c r="AKC5014" s="104"/>
      <c r="AKD5014" s="104"/>
      <c r="AKE5014" s="104"/>
      <c r="AKF5014" s="104"/>
      <c r="AKG5014" s="104"/>
      <c r="AKH5014" s="104"/>
      <c r="AKI5014" s="104"/>
      <c r="AKJ5014" s="104"/>
      <c r="AKK5014" s="104"/>
      <c r="AKL5014" s="104"/>
      <c r="AKM5014" s="104"/>
      <c r="AKN5014" s="104"/>
      <c r="AKO5014" s="104"/>
      <c r="AKP5014" s="104"/>
      <c r="AKQ5014" s="104"/>
      <c r="AKR5014" s="104"/>
      <c r="AKS5014" s="104"/>
      <c r="AKT5014" s="104"/>
      <c r="AKU5014" s="104"/>
      <c r="AKV5014" s="104"/>
      <c r="AKW5014" s="104"/>
      <c r="AKX5014" s="104"/>
      <c r="AKY5014" s="104"/>
      <c r="AKZ5014" s="104"/>
      <c r="ALA5014" s="104"/>
      <c r="ALB5014" s="104"/>
      <c r="ALC5014" s="104"/>
      <c r="ALD5014" s="104"/>
      <c r="ALE5014" s="104"/>
      <c r="ALF5014" s="104"/>
      <c r="ALG5014" s="104"/>
      <c r="ALH5014" s="104"/>
      <c r="ALI5014" s="104"/>
      <c r="ALJ5014" s="104"/>
      <c r="ALK5014" s="104"/>
      <c r="ALL5014" s="104"/>
      <c r="ALM5014" s="104"/>
      <c r="ALN5014" s="104"/>
      <c r="ALO5014" s="104"/>
      <c r="ALP5014" s="104"/>
      <c r="ALQ5014" s="104"/>
      <c r="ALR5014" s="104"/>
      <c r="ALS5014" s="104"/>
      <c r="ALT5014" s="104"/>
      <c r="ALU5014" s="104"/>
      <c r="ALV5014" s="104"/>
      <c r="ALW5014" s="104"/>
      <c r="ALX5014" s="104"/>
      <c r="ALY5014" s="104"/>
      <c r="ALZ5014" s="104"/>
      <c r="AMA5014" s="104"/>
      <c r="AMB5014" s="104"/>
      <c r="AMC5014" s="104"/>
      <c r="AMD5014" s="104"/>
      <c r="AME5014" s="104"/>
      <c r="AMF5014" s="104"/>
      <c r="AMG5014" s="104"/>
      <c r="AMH5014" s="104"/>
      <c r="AMI5014" s="104"/>
      <c r="AMJ5014" s="104"/>
      <c r="AMK5014" s="104"/>
      <c r="AML5014" s="104"/>
      <c r="AMM5014" s="104"/>
      <c r="AMN5014" s="104"/>
      <c r="AMO5014" s="104"/>
    </row>
    <row r="5015" spans="1:1029" s="88" customFormat="1" x14ac:dyDescent="0.35">
      <c r="A5015" s="21">
        <v>10141103</v>
      </c>
      <c r="B5015" s="115" t="s">
        <v>496</v>
      </c>
      <c r="C5015" s="115" t="s">
        <v>495</v>
      </c>
      <c r="D5015" s="21"/>
      <c r="E5015" s="114" t="str">
        <f t="shared" si="937"/>
        <v xml:space="preserve">TRANSFORMADOR AUXILIAR MARCA:TUSCO TRAFO LAMEGO </v>
      </c>
      <c r="F5015" s="21"/>
      <c r="G5015" s="21" t="s">
        <v>73</v>
      </c>
      <c r="H5015" s="21" t="s">
        <v>530</v>
      </c>
      <c r="I5015" s="21" t="s">
        <v>538</v>
      </c>
      <c r="J5015" s="21"/>
      <c r="K5015" s="125"/>
      <c r="L5015" s="125"/>
      <c r="M5015" s="21">
        <v>160</v>
      </c>
      <c r="N5015" s="115">
        <v>22</v>
      </c>
      <c r="O5015" s="115">
        <v>0.4</v>
      </c>
      <c r="P5015" s="124">
        <v>3</v>
      </c>
      <c r="Q5015" s="21">
        <v>2014</v>
      </c>
      <c r="R5015" s="21" t="s">
        <v>219</v>
      </c>
      <c r="S5015" s="21">
        <v>561550</v>
      </c>
      <c r="T5015" s="116">
        <v>991</v>
      </c>
      <c r="U5015" s="111">
        <v>45</v>
      </c>
      <c r="V5015" s="113">
        <f t="shared" si="938"/>
        <v>928.23666666666668</v>
      </c>
      <c r="W5015" s="113">
        <f t="shared" si="939"/>
        <v>62.763333333333321</v>
      </c>
      <c r="X5015" s="112">
        <f t="shared" si="940"/>
        <v>62763.333333333321</v>
      </c>
      <c r="Y5015" s="111"/>
      <c r="Z5015" s="110">
        <f t="shared" si="936"/>
        <v>42</v>
      </c>
      <c r="AA5015" s="109">
        <f t="shared" si="941"/>
        <v>49.550000000000004</v>
      </c>
      <c r="AB5015" s="109">
        <f t="shared" si="942"/>
        <v>49550.000000000007</v>
      </c>
      <c r="AC5015" s="108">
        <f t="shared" si="943"/>
        <v>941.45</v>
      </c>
      <c r="AD5015" s="107">
        <f t="shared" si="944"/>
        <v>2.2222222222222223E-2</v>
      </c>
      <c r="AE5015" s="106">
        <f t="shared" si="945"/>
        <v>20.921111111111113</v>
      </c>
      <c r="AF5015" s="105">
        <f t="shared" si="946"/>
        <v>83.684444444444438</v>
      </c>
      <c r="AG5015" s="105">
        <f t="shared" si="947"/>
        <v>907.31555555555553</v>
      </c>
      <c r="AH5015" s="104"/>
      <c r="AI5015" s="104"/>
      <c r="AJ5015" s="104"/>
      <c r="AK5015" s="104"/>
      <c r="AL5015" s="104"/>
      <c r="AM5015" s="104"/>
      <c r="AN5015" s="104"/>
      <c r="AO5015" s="104"/>
      <c r="AP5015" s="104"/>
      <c r="AQ5015" s="104"/>
      <c r="AR5015" s="104"/>
      <c r="AS5015" s="104"/>
      <c r="AT5015" s="104"/>
      <c r="AU5015" s="104"/>
      <c r="AV5015" s="104"/>
      <c r="AW5015" s="104"/>
      <c r="AX5015" s="104"/>
      <c r="AY5015" s="104"/>
      <c r="AZ5015" s="104"/>
      <c r="BA5015" s="104"/>
      <c r="BB5015" s="104"/>
      <c r="BC5015" s="104"/>
      <c r="BD5015" s="104"/>
      <c r="BE5015" s="104"/>
      <c r="BF5015" s="104"/>
      <c r="BG5015" s="104"/>
      <c r="BH5015" s="104"/>
      <c r="BI5015" s="104"/>
      <c r="BJ5015" s="104"/>
      <c r="BK5015" s="104"/>
      <c r="BL5015" s="104"/>
      <c r="BM5015" s="104"/>
      <c r="BN5015" s="104"/>
      <c r="BO5015" s="104"/>
      <c r="BP5015" s="104"/>
      <c r="BQ5015" s="104"/>
      <c r="BR5015" s="104"/>
      <c r="BS5015" s="104"/>
      <c r="BT5015" s="104"/>
      <c r="BU5015" s="104"/>
      <c r="BV5015" s="104"/>
      <c r="BW5015" s="104"/>
      <c r="BX5015" s="104"/>
      <c r="BY5015" s="104"/>
      <c r="BZ5015" s="104"/>
      <c r="CA5015" s="104"/>
      <c r="CB5015" s="104"/>
      <c r="CC5015" s="104"/>
      <c r="CD5015" s="104"/>
      <c r="CE5015" s="104"/>
      <c r="CF5015" s="104"/>
      <c r="CG5015" s="104"/>
      <c r="CH5015" s="104"/>
      <c r="CI5015" s="104"/>
      <c r="CJ5015" s="104"/>
      <c r="CK5015" s="104"/>
      <c r="CL5015" s="104"/>
      <c r="CM5015" s="104"/>
      <c r="CN5015" s="104"/>
      <c r="CO5015" s="104"/>
      <c r="CP5015" s="104"/>
      <c r="CQ5015" s="104"/>
      <c r="CR5015" s="104"/>
      <c r="CS5015" s="104"/>
      <c r="CT5015" s="104"/>
      <c r="CU5015" s="104"/>
      <c r="CV5015" s="104"/>
      <c r="CW5015" s="104"/>
      <c r="CX5015" s="104"/>
      <c r="CY5015" s="104"/>
      <c r="CZ5015" s="104"/>
      <c r="DA5015" s="104"/>
      <c r="DB5015" s="104"/>
      <c r="DC5015" s="104"/>
      <c r="DD5015" s="104"/>
      <c r="DE5015" s="104"/>
      <c r="DF5015" s="104"/>
      <c r="DG5015" s="104"/>
      <c r="DH5015" s="104"/>
      <c r="DI5015" s="104"/>
      <c r="DJ5015" s="104"/>
      <c r="DK5015" s="104"/>
      <c r="DL5015" s="104"/>
      <c r="DM5015" s="104"/>
      <c r="DN5015" s="104"/>
      <c r="DO5015" s="104"/>
      <c r="DP5015" s="104"/>
      <c r="DQ5015" s="104"/>
      <c r="DR5015" s="104"/>
      <c r="DS5015" s="104"/>
      <c r="DT5015" s="104"/>
      <c r="DU5015" s="104"/>
      <c r="DV5015" s="104"/>
      <c r="DW5015" s="104"/>
      <c r="DX5015" s="104"/>
      <c r="DY5015" s="104"/>
      <c r="DZ5015" s="104"/>
      <c r="EA5015" s="104"/>
      <c r="EB5015" s="104"/>
      <c r="EC5015" s="104"/>
      <c r="ED5015" s="104"/>
      <c r="EE5015" s="104"/>
      <c r="EF5015" s="104"/>
      <c r="EG5015" s="104"/>
      <c r="EH5015" s="104"/>
      <c r="EI5015" s="104"/>
      <c r="EJ5015" s="104"/>
      <c r="EK5015" s="104"/>
      <c r="EL5015" s="104"/>
      <c r="EM5015" s="104"/>
      <c r="EN5015" s="104"/>
      <c r="EO5015" s="104"/>
      <c r="EP5015" s="104"/>
      <c r="EQ5015" s="104"/>
      <c r="ER5015" s="104"/>
      <c r="ES5015" s="104"/>
      <c r="ET5015" s="104"/>
      <c r="EU5015" s="104"/>
      <c r="EV5015" s="104"/>
      <c r="EW5015" s="104"/>
      <c r="EX5015" s="104"/>
      <c r="EY5015" s="104"/>
      <c r="EZ5015" s="104"/>
      <c r="FA5015" s="104"/>
      <c r="FB5015" s="104"/>
      <c r="FC5015" s="104"/>
      <c r="FD5015" s="104"/>
      <c r="FE5015" s="104"/>
      <c r="FF5015" s="104"/>
      <c r="FG5015" s="104"/>
      <c r="FH5015" s="104"/>
      <c r="FI5015" s="104"/>
      <c r="FJ5015" s="104"/>
      <c r="FK5015" s="104"/>
      <c r="FL5015" s="104"/>
      <c r="FM5015" s="104"/>
      <c r="FN5015" s="104"/>
      <c r="FO5015" s="104"/>
      <c r="FP5015" s="104"/>
      <c r="FQ5015" s="104"/>
      <c r="FR5015" s="104"/>
      <c r="FS5015" s="104"/>
      <c r="FT5015" s="104"/>
      <c r="FU5015" s="104"/>
      <c r="FV5015" s="104"/>
      <c r="FW5015" s="104"/>
      <c r="FX5015" s="104"/>
      <c r="FY5015" s="104"/>
      <c r="FZ5015" s="104"/>
      <c r="GA5015" s="104"/>
      <c r="GB5015" s="104"/>
      <c r="GC5015" s="104"/>
      <c r="GD5015" s="104"/>
      <c r="GE5015" s="104"/>
      <c r="GF5015" s="104"/>
      <c r="GG5015" s="104"/>
      <c r="GH5015" s="104"/>
      <c r="GI5015" s="104"/>
      <c r="GJ5015" s="104"/>
      <c r="GK5015" s="104"/>
      <c r="GL5015" s="104"/>
      <c r="GM5015" s="104"/>
      <c r="GN5015" s="104"/>
      <c r="GO5015" s="104"/>
      <c r="GP5015" s="104"/>
      <c r="GQ5015" s="104"/>
      <c r="GR5015" s="104"/>
      <c r="GS5015" s="104"/>
      <c r="GT5015" s="104"/>
      <c r="GU5015" s="104"/>
      <c r="GV5015" s="104"/>
      <c r="GW5015" s="104"/>
      <c r="GX5015" s="104"/>
      <c r="GY5015" s="104"/>
      <c r="GZ5015" s="104"/>
      <c r="HA5015" s="104"/>
      <c r="HB5015" s="104"/>
      <c r="HC5015" s="104"/>
      <c r="HD5015" s="104"/>
      <c r="HE5015" s="104"/>
      <c r="HF5015" s="104"/>
      <c r="HG5015" s="104"/>
      <c r="HH5015" s="104"/>
      <c r="HI5015" s="104"/>
      <c r="HJ5015" s="104"/>
      <c r="HK5015" s="104"/>
      <c r="HL5015" s="104"/>
      <c r="HM5015" s="104"/>
      <c r="HN5015" s="104"/>
      <c r="HO5015" s="104"/>
      <c r="HP5015" s="104"/>
      <c r="HQ5015" s="104"/>
      <c r="HR5015" s="104"/>
      <c r="HS5015" s="104"/>
      <c r="HT5015" s="104"/>
      <c r="HU5015" s="104"/>
      <c r="HV5015" s="104"/>
      <c r="HW5015" s="104"/>
      <c r="HX5015" s="104"/>
      <c r="HY5015" s="104"/>
      <c r="HZ5015" s="104"/>
      <c r="IA5015" s="104"/>
      <c r="IB5015" s="104"/>
      <c r="IC5015" s="104"/>
      <c r="ID5015" s="104"/>
      <c r="IE5015" s="104"/>
      <c r="IF5015" s="104"/>
      <c r="IG5015" s="104"/>
      <c r="IH5015" s="104"/>
      <c r="II5015" s="104"/>
      <c r="IJ5015" s="104"/>
      <c r="IK5015" s="104"/>
      <c r="IL5015" s="104"/>
      <c r="IM5015" s="104"/>
      <c r="IN5015" s="104"/>
      <c r="IO5015" s="104"/>
      <c r="IP5015" s="104"/>
      <c r="IQ5015" s="104"/>
      <c r="IR5015" s="104"/>
      <c r="IS5015" s="104"/>
      <c r="IT5015" s="104"/>
      <c r="IU5015" s="104"/>
      <c r="IV5015" s="104"/>
      <c r="IW5015" s="104"/>
      <c r="IX5015" s="104"/>
      <c r="IY5015" s="104"/>
      <c r="IZ5015" s="104"/>
      <c r="JA5015" s="104"/>
      <c r="JB5015" s="104"/>
      <c r="JC5015" s="104"/>
      <c r="JD5015" s="104"/>
      <c r="JE5015" s="104"/>
      <c r="JF5015" s="104"/>
      <c r="JG5015" s="104"/>
      <c r="JH5015" s="104"/>
      <c r="JI5015" s="104"/>
      <c r="JJ5015" s="104"/>
      <c r="JK5015" s="104"/>
      <c r="JL5015" s="104"/>
      <c r="JM5015" s="104"/>
      <c r="JN5015" s="104"/>
      <c r="JO5015" s="104"/>
      <c r="JP5015" s="104"/>
      <c r="JQ5015" s="104"/>
      <c r="JR5015" s="104"/>
      <c r="JS5015" s="104"/>
      <c r="JT5015" s="104"/>
      <c r="JU5015" s="104"/>
      <c r="JV5015" s="104"/>
      <c r="JW5015" s="104"/>
      <c r="JX5015" s="104"/>
      <c r="JY5015" s="104"/>
      <c r="JZ5015" s="104"/>
      <c r="KA5015" s="104"/>
      <c r="KB5015" s="104"/>
      <c r="KC5015" s="104"/>
      <c r="KD5015" s="104"/>
      <c r="KE5015" s="104"/>
      <c r="KF5015" s="104"/>
      <c r="KG5015" s="104"/>
      <c r="KH5015" s="104"/>
      <c r="KI5015" s="104"/>
      <c r="KJ5015" s="104"/>
      <c r="KK5015" s="104"/>
      <c r="KL5015" s="104"/>
      <c r="KM5015" s="104"/>
      <c r="KN5015" s="104"/>
      <c r="KO5015" s="104"/>
      <c r="KP5015" s="104"/>
      <c r="KQ5015" s="104"/>
      <c r="KR5015" s="104"/>
      <c r="KS5015" s="104"/>
      <c r="KT5015" s="104"/>
      <c r="KU5015" s="104"/>
      <c r="KV5015" s="104"/>
      <c r="KW5015" s="104"/>
      <c r="KX5015" s="104"/>
      <c r="KY5015" s="104"/>
      <c r="KZ5015" s="104"/>
      <c r="LA5015" s="104"/>
      <c r="LB5015" s="104"/>
      <c r="LC5015" s="104"/>
      <c r="LD5015" s="104"/>
      <c r="LE5015" s="104"/>
      <c r="LF5015" s="104"/>
      <c r="LG5015" s="104"/>
      <c r="LH5015" s="104"/>
      <c r="LI5015" s="104"/>
      <c r="LJ5015" s="104"/>
      <c r="LK5015" s="104"/>
      <c r="LL5015" s="104"/>
      <c r="LM5015" s="104"/>
      <c r="LN5015" s="104"/>
      <c r="LO5015" s="104"/>
      <c r="LP5015" s="104"/>
      <c r="LQ5015" s="104"/>
      <c r="LR5015" s="104"/>
      <c r="LS5015" s="104"/>
      <c r="LT5015" s="104"/>
      <c r="LU5015" s="104"/>
      <c r="LV5015" s="104"/>
      <c r="LW5015" s="104"/>
      <c r="LX5015" s="104"/>
      <c r="LY5015" s="104"/>
      <c r="LZ5015" s="104"/>
      <c r="MA5015" s="104"/>
      <c r="MB5015" s="104"/>
      <c r="MC5015" s="104"/>
      <c r="MD5015" s="104"/>
      <c r="ME5015" s="104"/>
      <c r="MF5015" s="104"/>
      <c r="MG5015" s="104"/>
      <c r="MH5015" s="104"/>
      <c r="MI5015" s="104"/>
      <c r="MJ5015" s="104"/>
      <c r="MK5015" s="104"/>
      <c r="ML5015" s="104"/>
      <c r="MM5015" s="104"/>
      <c r="MN5015" s="104"/>
      <c r="MO5015" s="104"/>
      <c r="MP5015" s="104"/>
      <c r="MQ5015" s="104"/>
      <c r="MR5015" s="104"/>
      <c r="MS5015" s="104"/>
      <c r="MT5015" s="104"/>
      <c r="MU5015" s="104"/>
      <c r="MV5015" s="104"/>
      <c r="MW5015" s="104"/>
      <c r="MX5015" s="104"/>
      <c r="MY5015" s="104"/>
      <c r="MZ5015" s="104"/>
      <c r="NA5015" s="104"/>
      <c r="NB5015" s="104"/>
      <c r="NC5015" s="104"/>
      <c r="ND5015" s="104"/>
      <c r="NE5015" s="104"/>
      <c r="NF5015" s="104"/>
      <c r="NG5015" s="104"/>
      <c r="NH5015" s="104"/>
      <c r="NI5015" s="104"/>
      <c r="NJ5015" s="104"/>
      <c r="NK5015" s="104"/>
      <c r="NL5015" s="104"/>
      <c r="NM5015" s="104"/>
      <c r="NN5015" s="104"/>
      <c r="NO5015" s="104"/>
      <c r="NP5015" s="104"/>
      <c r="NQ5015" s="104"/>
      <c r="NR5015" s="104"/>
      <c r="NS5015" s="104"/>
      <c r="NT5015" s="104"/>
      <c r="NU5015" s="104"/>
      <c r="NV5015" s="104"/>
      <c r="NW5015" s="104"/>
      <c r="NX5015" s="104"/>
      <c r="NY5015" s="104"/>
      <c r="NZ5015" s="104"/>
      <c r="OA5015" s="104"/>
      <c r="OB5015" s="104"/>
      <c r="OC5015" s="104"/>
      <c r="OD5015" s="104"/>
      <c r="OE5015" s="104"/>
      <c r="OF5015" s="104"/>
      <c r="OG5015" s="104"/>
      <c r="OH5015" s="104"/>
      <c r="OI5015" s="104"/>
      <c r="OJ5015" s="104"/>
      <c r="OK5015" s="104"/>
      <c r="OL5015" s="104"/>
      <c r="OM5015" s="104"/>
      <c r="ON5015" s="104"/>
      <c r="OO5015" s="104"/>
      <c r="OP5015" s="104"/>
      <c r="OQ5015" s="104"/>
      <c r="OR5015" s="104"/>
      <c r="OS5015" s="104"/>
      <c r="OT5015" s="104"/>
      <c r="OU5015" s="104"/>
      <c r="OV5015" s="104"/>
      <c r="OW5015" s="104"/>
      <c r="OX5015" s="104"/>
      <c r="OY5015" s="104"/>
      <c r="OZ5015" s="104"/>
      <c r="PA5015" s="104"/>
      <c r="PB5015" s="104"/>
      <c r="PC5015" s="104"/>
      <c r="PD5015" s="104"/>
      <c r="PE5015" s="104"/>
      <c r="PF5015" s="104"/>
      <c r="PG5015" s="104"/>
      <c r="PH5015" s="104"/>
      <c r="PI5015" s="104"/>
      <c r="PJ5015" s="104"/>
      <c r="PK5015" s="104"/>
      <c r="PL5015" s="104"/>
      <c r="PM5015" s="104"/>
      <c r="PN5015" s="104"/>
      <c r="PO5015" s="104"/>
      <c r="PP5015" s="104"/>
      <c r="PQ5015" s="104"/>
      <c r="PR5015" s="104"/>
      <c r="PS5015" s="104"/>
      <c r="PT5015" s="104"/>
      <c r="PU5015" s="104"/>
      <c r="PV5015" s="104"/>
      <c r="PW5015" s="104"/>
      <c r="PX5015" s="104"/>
      <c r="PY5015" s="104"/>
      <c r="PZ5015" s="104"/>
      <c r="QA5015" s="104"/>
      <c r="QB5015" s="104"/>
      <c r="QC5015" s="104"/>
      <c r="QD5015" s="104"/>
      <c r="QE5015" s="104"/>
      <c r="QF5015" s="104"/>
      <c r="QG5015" s="104"/>
      <c r="QH5015" s="104"/>
      <c r="QI5015" s="104"/>
      <c r="QJ5015" s="104"/>
      <c r="QK5015" s="104"/>
      <c r="QL5015" s="104"/>
      <c r="QM5015" s="104"/>
      <c r="QN5015" s="104"/>
      <c r="QO5015" s="104"/>
      <c r="QP5015" s="104"/>
      <c r="QQ5015" s="104"/>
      <c r="QR5015" s="104"/>
      <c r="QS5015" s="104"/>
      <c r="QT5015" s="104"/>
      <c r="QU5015" s="104"/>
      <c r="QV5015" s="104"/>
      <c r="QW5015" s="104"/>
      <c r="QX5015" s="104"/>
      <c r="QY5015" s="104"/>
      <c r="QZ5015" s="104"/>
      <c r="RA5015" s="104"/>
      <c r="RB5015" s="104"/>
      <c r="RC5015" s="104"/>
      <c r="RD5015" s="104"/>
      <c r="RE5015" s="104"/>
      <c r="RF5015" s="104"/>
      <c r="RG5015" s="104"/>
      <c r="RH5015" s="104"/>
      <c r="RI5015" s="104"/>
      <c r="RJ5015" s="104"/>
      <c r="RK5015" s="104"/>
      <c r="RL5015" s="104"/>
      <c r="RM5015" s="104"/>
      <c r="RN5015" s="104"/>
      <c r="RO5015" s="104"/>
      <c r="RP5015" s="104"/>
      <c r="RQ5015" s="104"/>
      <c r="RR5015" s="104"/>
      <c r="RS5015" s="104"/>
      <c r="RT5015" s="104"/>
      <c r="RU5015" s="104"/>
      <c r="RV5015" s="104"/>
      <c r="RW5015" s="104"/>
      <c r="RX5015" s="104"/>
      <c r="RY5015" s="104"/>
      <c r="RZ5015" s="104"/>
      <c r="SA5015" s="104"/>
      <c r="SB5015" s="104"/>
      <c r="SC5015" s="104"/>
      <c r="SD5015" s="104"/>
      <c r="SE5015" s="104"/>
      <c r="SF5015" s="104"/>
      <c r="SG5015" s="104"/>
      <c r="SH5015" s="104"/>
      <c r="SI5015" s="104"/>
      <c r="SJ5015" s="104"/>
      <c r="SK5015" s="104"/>
      <c r="SL5015" s="104"/>
      <c r="SM5015" s="104"/>
      <c r="SN5015" s="104"/>
      <c r="SO5015" s="104"/>
      <c r="SP5015" s="104"/>
      <c r="SQ5015" s="104"/>
      <c r="SR5015" s="104"/>
      <c r="SS5015" s="104"/>
      <c r="ST5015" s="104"/>
      <c r="SU5015" s="104"/>
      <c r="SV5015" s="104"/>
      <c r="SW5015" s="104"/>
      <c r="SX5015" s="104"/>
      <c r="SY5015" s="104"/>
      <c r="SZ5015" s="104"/>
      <c r="TA5015" s="104"/>
      <c r="TB5015" s="104"/>
      <c r="TC5015" s="104"/>
      <c r="TD5015" s="104"/>
      <c r="TE5015" s="104"/>
      <c r="TF5015" s="104"/>
      <c r="TG5015" s="104"/>
      <c r="TH5015" s="104"/>
      <c r="TI5015" s="104"/>
      <c r="TJ5015" s="104"/>
      <c r="TK5015" s="104"/>
      <c r="TL5015" s="104"/>
      <c r="TM5015" s="104"/>
      <c r="TN5015" s="104"/>
      <c r="TO5015" s="104"/>
      <c r="TP5015" s="104"/>
      <c r="TQ5015" s="104"/>
      <c r="TR5015" s="104"/>
      <c r="TS5015" s="104"/>
      <c r="TT5015" s="104"/>
      <c r="TU5015" s="104"/>
      <c r="TV5015" s="104"/>
      <c r="TW5015" s="104"/>
      <c r="TX5015" s="104"/>
      <c r="TY5015" s="104"/>
      <c r="TZ5015" s="104"/>
      <c r="UA5015" s="104"/>
      <c r="UB5015" s="104"/>
      <c r="UC5015" s="104"/>
      <c r="UD5015" s="104"/>
      <c r="UE5015" s="104"/>
      <c r="UF5015" s="104"/>
      <c r="UG5015" s="104"/>
      <c r="UH5015" s="104"/>
      <c r="UI5015" s="104"/>
      <c r="UJ5015" s="104"/>
      <c r="UK5015" s="104"/>
      <c r="UL5015" s="104"/>
      <c r="UM5015" s="104"/>
      <c r="UN5015" s="104"/>
      <c r="UO5015" s="104"/>
      <c r="UP5015" s="104"/>
      <c r="UQ5015" s="104"/>
      <c r="UR5015" s="104"/>
      <c r="US5015" s="104"/>
      <c r="UT5015" s="104"/>
      <c r="UU5015" s="104"/>
      <c r="UV5015" s="104"/>
      <c r="UW5015" s="104"/>
      <c r="UX5015" s="104"/>
      <c r="UY5015" s="104"/>
      <c r="UZ5015" s="104"/>
      <c r="VA5015" s="104"/>
      <c r="VB5015" s="104"/>
      <c r="VC5015" s="104"/>
      <c r="VD5015" s="104"/>
      <c r="VE5015" s="104"/>
      <c r="VF5015" s="104"/>
      <c r="VG5015" s="104"/>
      <c r="VH5015" s="104"/>
      <c r="VI5015" s="104"/>
      <c r="VJ5015" s="104"/>
      <c r="VK5015" s="104"/>
      <c r="VL5015" s="104"/>
      <c r="VM5015" s="104"/>
      <c r="VN5015" s="104"/>
      <c r="VO5015" s="104"/>
      <c r="VP5015" s="104"/>
      <c r="VQ5015" s="104"/>
      <c r="VR5015" s="104"/>
      <c r="VS5015" s="104"/>
      <c r="VT5015" s="104"/>
      <c r="VU5015" s="104"/>
      <c r="VV5015" s="104"/>
      <c r="VW5015" s="104"/>
      <c r="VX5015" s="104"/>
      <c r="VY5015" s="104"/>
      <c r="VZ5015" s="104"/>
      <c r="WA5015" s="104"/>
      <c r="WB5015" s="104"/>
      <c r="WC5015" s="104"/>
      <c r="WD5015" s="104"/>
      <c r="WE5015" s="104"/>
      <c r="WF5015" s="104"/>
      <c r="WG5015" s="104"/>
      <c r="WH5015" s="104"/>
      <c r="WI5015" s="104"/>
      <c r="WJ5015" s="104"/>
      <c r="WK5015" s="104"/>
      <c r="WL5015" s="104"/>
      <c r="WM5015" s="104"/>
      <c r="WN5015" s="104"/>
      <c r="WO5015" s="104"/>
      <c r="WP5015" s="104"/>
      <c r="WQ5015" s="104"/>
      <c r="WR5015" s="104"/>
      <c r="WS5015" s="104"/>
      <c r="WT5015" s="104"/>
      <c r="WU5015" s="104"/>
      <c r="WV5015" s="104"/>
      <c r="WW5015" s="104"/>
      <c r="WX5015" s="104"/>
      <c r="WY5015" s="104"/>
      <c r="WZ5015" s="104"/>
      <c r="XA5015" s="104"/>
      <c r="XB5015" s="104"/>
      <c r="XC5015" s="104"/>
      <c r="XD5015" s="104"/>
      <c r="XE5015" s="104"/>
      <c r="XF5015" s="104"/>
      <c r="XG5015" s="104"/>
      <c r="XH5015" s="104"/>
      <c r="XI5015" s="104"/>
      <c r="XJ5015" s="104"/>
      <c r="XK5015" s="104"/>
      <c r="XL5015" s="104"/>
      <c r="XM5015" s="104"/>
      <c r="XN5015" s="104"/>
      <c r="XO5015" s="104"/>
      <c r="XP5015" s="104"/>
      <c r="XQ5015" s="104"/>
      <c r="XR5015" s="104"/>
      <c r="XS5015" s="104"/>
      <c r="XT5015" s="104"/>
      <c r="XU5015" s="104"/>
      <c r="XV5015" s="104"/>
      <c r="XW5015" s="104"/>
      <c r="XX5015" s="104"/>
      <c r="XY5015" s="104"/>
      <c r="XZ5015" s="104"/>
      <c r="YA5015" s="104"/>
      <c r="YB5015" s="104"/>
      <c r="YC5015" s="104"/>
      <c r="YD5015" s="104"/>
      <c r="YE5015" s="104"/>
      <c r="YF5015" s="104"/>
      <c r="YG5015" s="104"/>
      <c r="YH5015" s="104"/>
      <c r="YI5015" s="104"/>
      <c r="YJ5015" s="104"/>
      <c r="YK5015" s="104"/>
      <c r="YL5015" s="104"/>
      <c r="YM5015" s="104"/>
      <c r="YN5015" s="104"/>
      <c r="YO5015" s="104"/>
      <c r="YP5015" s="104"/>
      <c r="YQ5015" s="104"/>
      <c r="YR5015" s="104"/>
      <c r="YS5015" s="104"/>
      <c r="YT5015" s="104"/>
      <c r="YU5015" s="104"/>
      <c r="YV5015" s="104"/>
      <c r="YW5015" s="104"/>
      <c r="YX5015" s="104"/>
      <c r="YY5015" s="104"/>
      <c r="YZ5015" s="104"/>
      <c r="ZA5015" s="104"/>
      <c r="ZB5015" s="104"/>
      <c r="ZC5015" s="104"/>
      <c r="ZD5015" s="104"/>
      <c r="ZE5015" s="104"/>
      <c r="ZF5015" s="104"/>
      <c r="ZG5015" s="104"/>
      <c r="ZH5015" s="104"/>
      <c r="ZI5015" s="104"/>
      <c r="ZJ5015" s="104"/>
      <c r="ZK5015" s="104"/>
      <c r="ZL5015" s="104"/>
      <c r="ZM5015" s="104"/>
      <c r="ZN5015" s="104"/>
      <c r="ZO5015" s="104"/>
      <c r="ZP5015" s="104"/>
      <c r="ZQ5015" s="104"/>
      <c r="ZR5015" s="104"/>
      <c r="ZS5015" s="104"/>
      <c r="ZT5015" s="104"/>
      <c r="ZU5015" s="104"/>
      <c r="ZV5015" s="104"/>
      <c r="ZW5015" s="104"/>
      <c r="ZX5015" s="104"/>
      <c r="ZY5015" s="104"/>
      <c r="ZZ5015" s="104"/>
      <c r="AAA5015" s="104"/>
      <c r="AAB5015" s="104"/>
      <c r="AAC5015" s="104"/>
      <c r="AAD5015" s="104"/>
      <c r="AAE5015" s="104"/>
      <c r="AAF5015" s="104"/>
      <c r="AAG5015" s="104"/>
      <c r="AAH5015" s="104"/>
      <c r="AAI5015" s="104"/>
      <c r="AAJ5015" s="104"/>
      <c r="AAK5015" s="104"/>
      <c r="AAL5015" s="104"/>
      <c r="AAM5015" s="104"/>
      <c r="AAN5015" s="104"/>
      <c r="AAO5015" s="104"/>
      <c r="AAP5015" s="104"/>
      <c r="AAQ5015" s="104"/>
      <c r="AAR5015" s="104"/>
      <c r="AAS5015" s="104"/>
      <c r="AAT5015" s="104"/>
      <c r="AAU5015" s="104"/>
      <c r="AAV5015" s="104"/>
      <c r="AAW5015" s="104"/>
      <c r="AAX5015" s="104"/>
      <c r="AAY5015" s="104"/>
      <c r="AAZ5015" s="104"/>
      <c r="ABA5015" s="104"/>
      <c r="ABB5015" s="104"/>
      <c r="ABC5015" s="104"/>
      <c r="ABD5015" s="104"/>
      <c r="ABE5015" s="104"/>
      <c r="ABF5015" s="104"/>
      <c r="ABG5015" s="104"/>
      <c r="ABH5015" s="104"/>
      <c r="ABI5015" s="104"/>
      <c r="ABJ5015" s="104"/>
      <c r="ABK5015" s="104"/>
      <c r="ABL5015" s="104"/>
      <c r="ABM5015" s="104"/>
      <c r="ABN5015" s="104"/>
      <c r="ABO5015" s="104"/>
      <c r="ABP5015" s="104"/>
      <c r="ABQ5015" s="104"/>
      <c r="ABR5015" s="104"/>
      <c r="ABS5015" s="104"/>
      <c r="ABT5015" s="104"/>
      <c r="ABU5015" s="104"/>
      <c r="ABV5015" s="104"/>
      <c r="ABW5015" s="104"/>
      <c r="ABX5015" s="104"/>
      <c r="ABY5015" s="104"/>
      <c r="ABZ5015" s="104"/>
      <c r="ACA5015" s="104"/>
      <c r="ACB5015" s="104"/>
      <c r="ACC5015" s="104"/>
      <c r="ACD5015" s="104"/>
      <c r="ACE5015" s="104"/>
      <c r="ACF5015" s="104"/>
      <c r="ACG5015" s="104"/>
      <c r="ACH5015" s="104"/>
      <c r="ACI5015" s="104"/>
      <c r="ACJ5015" s="104"/>
      <c r="ACK5015" s="104"/>
      <c r="ACL5015" s="104"/>
      <c r="ACM5015" s="104"/>
      <c r="ACN5015" s="104"/>
      <c r="ACO5015" s="104"/>
      <c r="ACP5015" s="104"/>
      <c r="ACQ5015" s="104"/>
      <c r="ACR5015" s="104"/>
      <c r="ACS5015" s="104"/>
      <c r="ACT5015" s="104"/>
      <c r="ACU5015" s="104"/>
      <c r="ACV5015" s="104"/>
      <c r="ACW5015" s="104"/>
      <c r="ACX5015" s="104"/>
      <c r="ACY5015" s="104"/>
      <c r="ACZ5015" s="104"/>
      <c r="ADA5015" s="104"/>
      <c r="ADB5015" s="104"/>
      <c r="ADC5015" s="104"/>
      <c r="ADD5015" s="104"/>
      <c r="ADE5015" s="104"/>
      <c r="ADF5015" s="104"/>
      <c r="ADG5015" s="104"/>
      <c r="ADH5015" s="104"/>
      <c r="ADI5015" s="104"/>
      <c r="ADJ5015" s="104"/>
      <c r="ADK5015" s="104"/>
      <c r="ADL5015" s="104"/>
      <c r="ADM5015" s="104"/>
      <c r="ADN5015" s="104"/>
      <c r="ADO5015" s="104"/>
      <c r="ADP5015" s="104"/>
      <c r="ADQ5015" s="104"/>
      <c r="ADR5015" s="104"/>
      <c r="ADS5015" s="104"/>
      <c r="ADT5015" s="104"/>
      <c r="ADU5015" s="104"/>
      <c r="ADV5015" s="104"/>
      <c r="ADW5015" s="104"/>
      <c r="ADX5015" s="104"/>
      <c r="ADY5015" s="104"/>
      <c r="ADZ5015" s="104"/>
      <c r="AEA5015" s="104"/>
      <c r="AEB5015" s="104"/>
      <c r="AEC5015" s="104"/>
      <c r="AED5015" s="104"/>
      <c r="AEE5015" s="104"/>
      <c r="AEF5015" s="104"/>
      <c r="AEG5015" s="104"/>
      <c r="AEH5015" s="104"/>
      <c r="AEI5015" s="104"/>
      <c r="AEJ5015" s="104"/>
      <c r="AEK5015" s="104"/>
      <c r="AEL5015" s="104"/>
      <c r="AEM5015" s="104"/>
      <c r="AEN5015" s="104"/>
      <c r="AEO5015" s="104"/>
      <c r="AEP5015" s="104"/>
      <c r="AEQ5015" s="104"/>
      <c r="AER5015" s="104"/>
      <c r="AES5015" s="104"/>
      <c r="AET5015" s="104"/>
      <c r="AEU5015" s="104"/>
      <c r="AEV5015" s="104"/>
      <c r="AEW5015" s="104"/>
      <c r="AEX5015" s="104"/>
      <c r="AEY5015" s="104"/>
      <c r="AEZ5015" s="104"/>
      <c r="AFA5015" s="104"/>
      <c r="AFB5015" s="104"/>
      <c r="AFC5015" s="104"/>
      <c r="AFD5015" s="104"/>
      <c r="AFE5015" s="104"/>
      <c r="AFF5015" s="104"/>
      <c r="AFG5015" s="104"/>
      <c r="AFH5015" s="104"/>
      <c r="AFI5015" s="104"/>
      <c r="AFJ5015" s="104"/>
      <c r="AFK5015" s="104"/>
      <c r="AFL5015" s="104"/>
      <c r="AFM5015" s="104"/>
      <c r="AFN5015" s="104"/>
      <c r="AFO5015" s="104"/>
      <c r="AFP5015" s="104"/>
      <c r="AFQ5015" s="104"/>
      <c r="AFR5015" s="104"/>
      <c r="AFS5015" s="104"/>
      <c r="AFT5015" s="104"/>
      <c r="AFU5015" s="104"/>
      <c r="AFV5015" s="104"/>
      <c r="AFW5015" s="104"/>
      <c r="AFX5015" s="104"/>
      <c r="AFY5015" s="104"/>
      <c r="AFZ5015" s="104"/>
      <c r="AGA5015" s="104"/>
      <c r="AGB5015" s="104"/>
      <c r="AGC5015" s="104"/>
      <c r="AGD5015" s="104"/>
      <c r="AGE5015" s="104"/>
      <c r="AGF5015" s="104"/>
      <c r="AGG5015" s="104"/>
      <c r="AGH5015" s="104"/>
      <c r="AGI5015" s="104"/>
      <c r="AGJ5015" s="104"/>
      <c r="AGK5015" s="104"/>
      <c r="AGL5015" s="104"/>
      <c r="AGM5015" s="104"/>
      <c r="AGN5015" s="104"/>
      <c r="AGO5015" s="104"/>
      <c r="AGP5015" s="104"/>
      <c r="AGQ5015" s="104"/>
      <c r="AGR5015" s="104"/>
      <c r="AGS5015" s="104"/>
      <c r="AGT5015" s="104"/>
      <c r="AGU5015" s="104"/>
      <c r="AGV5015" s="104"/>
      <c r="AGW5015" s="104"/>
      <c r="AGX5015" s="104"/>
      <c r="AGY5015" s="104"/>
      <c r="AGZ5015" s="104"/>
      <c r="AHA5015" s="104"/>
      <c r="AHB5015" s="104"/>
      <c r="AHC5015" s="104"/>
      <c r="AHD5015" s="104"/>
      <c r="AHE5015" s="104"/>
      <c r="AHF5015" s="104"/>
      <c r="AHG5015" s="104"/>
      <c r="AHH5015" s="104"/>
      <c r="AHI5015" s="104"/>
      <c r="AHJ5015" s="104"/>
      <c r="AHK5015" s="104"/>
      <c r="AHL5015" s="104"/>
      <c r="AHM5015" s="104"/>
      <c r="AHN5015" s="104"/>
      <c r="AHO5015" s="104"/>
      <c r="AHP5015" s="104"/>
      <c r="AHQ5015" s="104"/>
      <c r="AHR5015" s="104"/>
      <c r="AHS5015" s="104"/>
      <c r="AHT5015" s="104"/>
      <c r="AHU5015" s="104"/>
      <c r="AHV5015" s="104"/>
      <c r="AHW5015" s="104"/>
      <c r="AHX5015" s="104"/>
      <c r="AHY5015" s="104"/>
      <c r="AHZ5015" s="104"/>
      <c r="AIA5015" s="104"/>
      <c r="AIB5015" s="104"/>
      <c r="AIC5015" s="104"/>
      <c r="AID5015" s="104"/>
      <c r="AIE5015" s="104"/>
      <c r="AIF5015" s="104"/>
      <c r="AIG5015" s="104"/>
      <c r="AIH5015" s="104"/>
      <c r="AII5015" s="104"/>
      <c r="AIJ5015" s="104"/>
      <c r="AIK5015" s="104"/>
      <c r="AIL5015" s="104"/>
      <c r="AIM5015" s="104"/>
      <c r="AIN5015" s="104"/>
      <c r="AIO5015" s="104"/>
      <c r="AIP5015" s="104"/>
      <c r="AIQ5015" s="104"/>
      <c r="AIR5015" s="104"/>
      <c r="AIS5015" s="104"/>
      <c r="AIT5015" s="104"/>
      <c r="AIU5015" s="104"/>
      <c r="AIV5015" s="104"/>
      <c r="AIW5015" s="104"/>
      <c r="AIX5015" s="104"/>
      <c r="AIY5015" s="104"/>
      <c r="AIZ5015" s="104"/>
      <c r="AJA5015" s="104"/>
      <c r="AJB5015" s="104"/>
      <c r="AJC5015" s="104"/>
      <c r="AJD5015" s="104"/>
      <c r="AJE5015" s="104"/>
      <c r="AJF5015" s="104"/>
      <c r="AJG5015" s="104"/>
      <c r="AJH5015" s="104"/>
      <c r="AJI5015" s="104"/>
      <c r="AJJ5015" s="104"/>
      <c r="AJK5015" s="104"/>
      <c r="AJL5015" s="104"/>
      <c r="AJM5015" s="104"/>
      <c r="AJN5015" s="104"/>
      <c r="AJO5015" s="104"/>
      <c r="AJP5015" s="104"/>
      <c r="AJQ5015" s="104"/>
      <c r="AJR5015" s="104"/>
      <c r="AJS5015" s="104"/>
      <c r="AJT5015" s="104"/>
      <c r="AJU5015" s="104"/>
      <c r="AJV5015" s="104"/>
      <c r="AJW5015" s="104"/>
      <c r="AJX5015" s="104"/>
      <c r="AJY5015" s="104"/>
      <c r="AJZ5015" s="104"/>
      <c r="AKA5015" s="104"/>
      <c r="AKB5015" s="104"/>
      <c r="AKC5015" s="104"/>
      <c r="AKD5015" s="104"/>
      <c r="AKE5015" s="104"/>
      <c r="AKF5015" s="104"/>
      <c r="AKG5015" s="104"/>
      <c r="AKH5015" s="104"/>
      <c r="AKI5015" s="104"/>
      <c r="AKJ5015" s="104"/>
      <c r="AKK5015" s="104"/>
      <c r="AKL5015" s="104"/>
      <c r="AKM5015" s="104"/>
      <c r="AKN5015" s="104"/>
      <c r="AKO5015" s="104"/>
      <c r="AKP5015" s="104"/>
      <c r="AKQ5015" s="104"/>
      <c r="AKR5015" s="104"/>
      <c r="AKS5015" s="104"/>
      <c r="AKT5015" s="104"/>
      <c r="AKU5015" s="104"/>
      <c r="AKV5015" s="104"/>
      <c r="AKW5015" s="104"/>
      <c r="AKX5015" s="104"/>
      <c r="AKY5015" s="104"/>
      <c r="AKZ5015" s="104"/>
      <c r="ALA5015" s="104"/>
      <c r="ALB5015" s="104"/>
      <c r="ALC5015" s="104"/>
      <c r="ALD5015" s="104"/>
      <c r="ALE5015" s="104"/>
      <c r="ALF5015" s="104"/>
      <c r="ALG5015" s="104"/>
      <c r="ALH5015" s="104"/>
      <c r="ALI5015" s="104"/>
      <c r="ALJ5015" s="104"/>
      <c r="ALK5015" s="104"/>
      <c r="ALL5015" s="104"/>
      <c r="ALM5015" s="104"/>
      <c r="ALN5015" s="104"/>
      <c r="ALO5015" s="104"/>
      <c r="ALP5015" s="104"/>
      <c r="ALQ5015" s="104"/>
      <c r="ALR5015" s="104"/>
      <c r="ALS5015" s="104"/>
      <c r="ALT5015" s="104"/>
      <c r="ALU5015" s="104"/>
      <c r="ALV5015" s="104"/>
      <c r="ALW5015" s="104"/>
      <c r="ALX5015" s="104"/>
      <c r="ALY5015" s="104"/>
      <c r="ALZ5015" s="104"/>
      <c r="AMA5015" s="104"/>
      <c r="AMB5015" s="104"/>
      <c r="AMC5015" s="104"/>
      <c r="AMD5015" s="104"/>
      <c r="AME5015" s="104"/>
      <c r="AMF5015" s="104"/>
      <c r="AMG5015" s="104"/>
      <c r="AMH5015" s="104"/>
      <c r="AMI5015" s="104"/>
      <c r="AMJ5015" s="104"/>
      <c r="AMK5015" s="104"/>
      <c r="AML5015" s="104"/>
      <c r="AMM5015" s="104"/>
      <c r="AMN5015" s="104"/>
      <c r="AMO5015" s="104"/>
    </row>
    <row r="5016" spans="1:1029" s="88" customFormat="1" x14ac:dyDescent="0.35">
      <c r="A5016" s="21">
        <v>10141103</v>
      </c>
      <c r="B5016" s="115" t="s">
        <v>496</v>
      </c>
      <c r="C5016" s="115" t="s">
        <v>495</v>
      </c>
      <c r="D5016" s="21"/>
      <c r="E5016" s="114" t="str">
        <f t="shared" si="937"/>
        <v xml:space="preserve">TRANSFORMADOR AUXILIAR MARCA:TUSCO TRAFCO CO.LTD. DONDO </v>
      </c>
      <c r="F5016" s="21" t="s">
        <v>530</v>
      </c>
      <c r="G5016" s="21" t="s">
        <v>390</v>
      </c>
      <c r="H5016" s="21" t="s">
        <v>390</v>
      </c>
      <c r="I5016" s="21" t="s">
        <v>530</v>
      </c>
      <c r="J5016" s="21"/>
      <c r="K5016" s="125"/>
      <c r="L5016" s="125"/>
      <c r="M5016" s="21">
        <v>400</v>
      </c>
      <c r="N5016" s="115">
        <v>22</v>
      </c>
      <c r="O5016" s="115">
        <v>0.4</v>
      </c>
      <c r="P5016" s="124">
        <v>3</v>
      </c>
      <c r="Q5016" s="21">
        <v>2014</v>
      </c>
      <c r="R5016" s="21" t="s">
        <v>537</v>
      </c>
      <c r="S5016" s="21">
        <v>561553</v>
      </c>
      <c r="T5016" s="116">
        <v>1039</v>
      </c>
      <c r="U5016" s="111">
        <v>45</v>
      </c>
      <c r="V5016" s="113">
        <f t="shared" si="938"/>
        <v>973.19666666666672</v>
      </c>
      <c r="W5016" s="113">
        <f t="shared" si="939"/>
        <v>65.803333333333285</v>
      </c>
      <c r="X5016" s="112">
        <f t="shared" si="940"/>
        <v>65803.333333333285</v>
      </c>
      <c r="Y5016" s="111"/>
      <c r="Z5016" s="110">
        <f t="shared" si="936"/>
        <v>42</v>
      </c>
      <c r="AA5016" s="109">
        <f t="shared" si="941"/>
        <v>51.95</v>
      </c>
      <c r="AB5016" s="109">
        <f t="shared" si="942"/>
        <v>51950</v>
      </c>
      <c r="AC5016" s="108">
        <f t="shared" si="943"/>
        <v>987.05</v>
      </c>
      <c r="AD5016" s="107">
        <f t="shared" si="944"/>
        <v>2.2222222222222223E-2</v>
      </c>
      <c r="AE5016" s="106">
        <f t="shared" si="945"/>
        <v>21.934444444444445</v>
      </c>
      <c r="AF5016" s="105">
        <f t="shared" si="946"/>
        <v>87.737777777777723</v>
      </c>
      <c r="AG5016" s="105">
        <f t="shared" si="947"/>
        <v>951.26222222222225</v>
      </c>
      <c r="AH5016" s="104"/>
      <c r="AI5016" s="104"/>
      <c r="AJ5016" s="104"/>
      <c r="AK5016" s="104"/>
      <c r="AL5016" s="104"/>
      <c r="AM5016" s="104"/>
      <c r="AN5016" s="104"/>
      <c r="AO5016" s="104"/>
      <c r="AP5016" s="104"/>
      <c r="AQ5016" s="104"/>
      <c r="AR5016" s="104"/>
      <c r="AS5016" s="104"/>
      <c r="AT5016" s="104"/>
      <c r="AU5016" s="104"/>
      <c r="AV5016" s="104"/>
      <c r="AW5016" s="104"/>
      <c r="AX5016" s="104"/>
      <c r="AY5016" s="104"/>
      <c r="AZ5016" s="104"/>
      <c r="BA5016" s="104"/>
      <c r="BB5016" s="104"/>
      <c r="BC5016" s="104"/>
      <c r="BD5016" s="104"/>
      <c r="BE5016" s="104"/>
      <c r="BF5016" s="104"/>
      <c r="BG5016" s="104"/>
      <c r="BH5016" s="104"/>
      <c r="BI5016" s="104"/>
      <c r="BJ5016" s="104"/>
      <c r="BK5016" s="104"/>
      <c r="BL5016" s="104"/>
      <c r="BM5016" s="104"/>
      <c r="BN5016" s="104"/>
      <c r="BO5016" s="104"/>
      <c r="BP5016" s="104"/>
      <c r="BQ5016" s="104"/>
      <c r="BR5016" s="104"/>
      <c r="BS5016" s="104"/>
      <c r="BT5016" s="104"/>
      <c r="BU5016" s="104"/>
      <c r="BV5016" s="104"/>
      <c r="BW5016" s="104"/>
      <c r="BX5016" s="104"/>
      <c r="BY5016" s="104"/>
      <c r="BZ5016" s="104"/>
      <c r="CA5016" s="104"/>
      <c r="CB5016" s="104"/>
      <c r="CC5016" s="104"/>
      <c r="CD5016" s="104"/>
      <c r="CE5016" s="104"/>
      <c r="CF5016" s="104"/>
      <c r="CG5016" s="104"/>
      <c r="CH5016" s="104"/>
      <c r="CI5016" s="104"/>
      <c r="CJ5016" s="104"/>
      <c r="CK5016" s="104"/>
      <c r="CL5016" s="104"/>
      <c r="CM5016" s="104"/>
      <c r="CN5016" s="104"/>
      <c r="CO5016" s="104"/>
      <c r="CP5016" s="104"/>
      <c r="CQ5016" s="104"/>
      <c r="CR5016" s="104"/>
      <c r="CS5016" s="104"/>
      <c r="CT5016" s="104"/>
      <c r="CU5016" s="104"/>
      <c r="CV5016" s="104"/>
      <c r="CW5016" s="104"/>
      <c r="CX5016" s="104"/>
      <c r="CY5016" s="104"/>
      <c r="CZ5016" s="104"/>
      <c r="DA5016" s="104"/>
      <c r="DB5016" s="104"/>
      <c r="DC5016" s="104"/>
      <c r="DD5016" s="104"/>
      <c r="DE5016" s="104"/>
      <c r="DF5016" s="104"/>
      <c r="DG5016" s="104"/>
      <c r="DH5016" s="104"/>
      <c r="DI5016" s="104"/>
      <c r="DJ5016" s="104"/>
      <c r="DK5016" s="104"/>
      <c r="DL5016" s="104"/>
      <c r="DM5016" s="104"/>
      <c r="DN5016" s="104"/>
      <c r="DO5016" s="104"/>
      <c r="DP5016" s="104"/>
      <c r="DQ5016" s="104"/>
      <c r="DR5016" s="104"/>
      <c r="DS5016" s="104"/>
      <c r="DT5016" s="104"/>
      <c r="DU5016" s="104"/>
      <c r="DV5016" s="104"/>
      <c r="DW5016" s="104"/>
      <c r="DX5016" s="104"/>
      <c r="DY5016" s="104"/>
      <c r="DZ5016" s="104"/>
      <c r="EA5016" s="104"/>
      <c r="EB5016" s="104"/>
      <c r="EC5016" s="104"/>
      <c r="ED5016" s="104"/>
      <c r="EE5016" s="104"/>
      <c r="EF5016" s="104"/>
      <c r="EG5016" s="104"/>
      <c r="EH5016" s="104"/>
      <c r="EI5016" s="104"/>
      <c r="EJ5016" s="104"/>
      <c r="EK5016" s="104"/>
      <c r="EL5016" s="104"/>
      <c r="EM5016" s="104"/>
      <c r="EN5016" s="104"/>
      <c r="EO5016" s="104"/>
      <c r="EP5016" s="104"/>
      <c r="EQ5016" s="104"/>
      <c r="ER5016" s="104"/>
      <c r="ES5016" s="104"/>
      <c r="ET5016" s="104"/>
      <c r="EU5016" s="104"/>
      <c r="EV5016" s="104"/>
      <c r="EW5016" s="104"/>
      <c r="EX5016" s="104"/>
      <c r="EY5016" s="104"/>
      <c r="EZ5016" s="104"/>
      <c r="FA5016" s="104"/>
      <c r="FB5016" s="104"/>
      <c r="FC5016" s="104"/>
      <c r="FD5016" s="104"/>
      <c r="FE5016" s="104"/>
      <c r="FF5016" s="104"/>
      <c r="FG5016" s="104"/>
      <c r="FH5016" s="104"/>
      <c r="FI5016" s="104"/>
      <c r="FJ5016" s="104"/>
      <c r="FK5016" s="104"/>
      <c r="FL5016" s="104"/>
      <c r="FM5016" s="104"/>
      <c r="FN5016" s="104"/>
      <c r="FO5016" s="104"/>
      <c r="FP5016" s="104"/>
      <c r="FQ5016" s="104"/>
      <c r="FR5016" s="104"/>
      <c r="FS5016" s="104"/>
      <c r="FT5016" s="104"/>
      <c r="FU5016" s="104"/>
      <c r="FV5016" s="104"/>
      <c r="FW5016" s="104"/>
      <c r="FX5016" s="104"/>
      <c r="FY5016" s="104"/>
      <c r="FZ5016" s="104"/>
      <c r="GA5016" s="104"/>
      <c r="GB5016" s="104"/>
      <c r="GC5016" s="104"/>
      <c r="GD5016" s="104"/>
      <c r="GE5016" s="104"/>
      <c r="GF5016" s="104"/>
      <c r="GG5016" s="104"/>
      <c r="GH5016" s="104"/>
      <c r="GI5016" s="104"/>
      <c r="GJ5016" s="104"/>
      <c r="GK5016" s="104"/>
      <c r="GL5016" s="104"/>
      <c r="GM5016" s="104"/>
      <c r="GN5016" s="104"/>
      <c r="GO5016" s="104"/>
      <c r="GP5016" s="104"/>
      <c r="GQ5016" s="104"/>
      <c r="GR5016" s="104"/>
      <c r="GS5016" s="104"/>
      <c r="GT5016" s="104"/>
      <c r="GU5016" s="104"/>
      <c r="GV5016" s="104"/>
      <c r="GW5016" s="104"/>
      <c r="GX5016" s="104"/>
      <c r="GY5016" s="104"/>
      <c r="GZ5016" s="104"/>
      <c r="HA5016" s="104"/>
      <c r="HB5016" s="104"/>
      <c r="HC5016" s="104"/>
      <c r="HD5016" s="104"/>
      <c r="HE5016" s="104"/>
      <c r="HF5016" s="104"/>
      <c r="HG5016" s="104"/>
      <c r="HH5016" s="104"/>
      <c r="HI5016" s="104"/>
      <c r="HJ5016" s="104"/>
      <c r="HK5016" s="104"/>
      <c r="HL5016" s="104"/>
      <c r="HM5016" s="104"/>
      <c r="HN5016" s="104"/>
      <c r="HO5016" s="104"/>
      <c r="HP5016" s="104"/>
      <c r="HQ5016" s="104"/>
      <c r="HR5016" s="104"/>
      <c r="HS5016" s="104"/>
      <c r="HT5016" s="104"/>
      <c r="HU5016" s="104"/>
      <c r="HV5016" s="104"/>
      <c r="HW5016" s="104"/>
      <c r="HX5016" s="104"/>
      <c r="HY5016" s="104"/>
      <c r="HZ5016" s="104"/>
      <c r="IA5016" s="104"/>
      <c r="IB5016" s="104"/>
      <c r="IC5016" s="104"/>
      <c r="ID5016" s="104"/>
      <c r="IE5016" s="104"/>
      <c r="IF5016" s="104"/>
      <c r="IG5016" s="104"/>
      <c r="IH5016" s="104"/>
      <c r="II5016" s="104"/>
      <c r="IJ5016" s="104"/>
      <c r="IK5016" s="104"/>
      <c r="IL5016" s="104"/>
      <c r="IM5016" s="104"/>
      <c r="IN5016" s="104"/>
      <c r="IO5016" s="104"/>
      <c r="IP5016" s="104"/>
      <c r="IQ5016" s="104"/>
      <c r="IR5016" s="104"/>
      <c r="IS5016" s="104"/>
      <c r="IT5016" s="104"/>
      <c r="IU5016" s="104"/>
      <c r="IV5016" s="104"/>
      <c r="IW5016" s="104"/>
      <c r="IX5016" s="104"/>
      <c r="IY5016" s="104"/>
      <c r="IZ5016" s="104"/>
      <c r="JA5016" s="104"/>
      <c r="JB5016" s="104"/>
      <c r="JC5016" s="104"/>
      <c r="JD5016" s="104"/>
      <c r="JE5016" s="104"/>
      <c r="JF5016" s="104"/>
      <c r="JG5016" s="104"/>
      <c r="JH5016" s="104"/>
      <c r="JI5016" s="104"/>
      <c r="JJ5016" s="104"/>
      <c r="JK5016" s="104"/>
      <c r="JL5016" s="104"/>
      <c r="JM5016" s="104"/>
      <c r="JN5016" s="104"/>
      <c r="JO5016" s="104"/>
      <c r="JP5016" s="104"/>
      <c r="JQ5016" s="104"/>
      <c r="JR5016" s="104"/>
      <c r="JS5016" s="104"/>
      <c r="JT5016" s="104"/>
      <c r="JU5016" s="104"/>
      <c r="JV5016" s="104"/>
      <c r="JW5016" s="104"/>
      <c r="JX5016" s="104"/>
      <c r="JY5016" s="104"/>
      <c r="JZ5016" s="104"/>
      <c r="KA5016" s="104"/>
      <c r="KB5016" s="104"/>
      <c r="KC5016" s="104"/>
      <c r="KD5016" s="104"/>
      <c r="KE5016" s="104"/>
      <c r="KF5016" s="104"/>
      <c r="KG5016" s="104"/>
      <c r="KH5016" s="104"/>
      <c r="KI5016" s="104"/>
      <c r="KJ5016" s="104"/>
      <c r="KK5016" s="104"/>
      <c r="KL5016" s="104"/>
      <c r="KM5016" s="104"/>
      <c r="KN5016" s="104"/>
      <c r="KO5016" s="104"/>
      <c r="KP5016" s="104"/>
      <c r="KQ5016" s="104"/>
      <c r="KR5016" s="104"/>
      <c r="KS5016" s="104"/>
      <c r="KT5016" s="104"/>
      <c r="KU5016" s="104"/>
      <c r="KV5016" s="104"/>
      <c r="KW5016" s="104"/>
      <c r="KX5016" s="104"/>
      <c r="KY5016" s="104"/>
      <c r="KZ5016" s="104"/>
      <c r="LA5016" s="104"/>
      <c r="LB5016" s="104"/>
      <c r="LC5016" s="104"/>
      <c r="LD5016" s="104"/>
      <c r="LE5016" s="104"/>
      <c r="LF5016" s="104"/>
      <c r="LG5016" s="104"/>
      <c r="LH5016" s="104"/>
      <c r="LI5016" s="104"/>
      <c r="LJ5016" s="104"/>
      <c r="LK5016" s="104"/>
      <c r="LL5016" s="104"/>
      <c r="LM5016" s="104"/>
      <c r="LN5016" s="104"/>
      <c r="LO5016" s="104"/>
      <c r="LP5016" s="104"/>
      <c r="LQ5016" s="104"/>
      <c r="LR5016" s="104"/>
      <c r="LS5016" s="104"/>
      <c r="LT5016" s="104"/>
      <c r="LU5016" s="104"/>
      <c r="LV5016" s="104"/>
      <c r="LW5016" s="104"/>
      <c r="LX5016" s="104"/>
      <c r="LY5016" s="104"/>
      <c r="LZ5016" s="104"/>
      <c r="MA5016" s="104"/>
      <c r="MB5016" s="104"/>
      <c r="MC5016" s="104"/>
      <c r="MD5016" s="104"/>
      <c r="ME5016" s="104"/>
      <c r="MF5016" s="104"/>
      <c r="MG5016" s="104"/>
      <c r="MH5016" s="104"/>
      <c r="MI5016" s="104"/>
      <c r="MJ5016" s="104"/>
      <c r="MK5016" s="104"/>
      <c r="ML5016" s="104"/>
      <c r="MM5016" s="104"/>
      <c r="MN5016" s="104"/>
      <c r="MO5016" s="104"/>
      <c r="MP5016" s="104"/>
      <c r="MQ5016" s="104"/>
      <c r="MR5016" s="104"/>
      <c r="MS5016" s="104"/>
      <c r="MT5016" s="104"/>
      <c r="MU5016" s="104"/>
      <c r="MV5016" s="104"/>
      <c r="MW5016" s="104"/>
      <c r="MX5016" s="104"/>
      <c r="MY5016" s="104"/>
      <c r="MZ5016" s="104"/>
      <c r="NA5016" s="104"/>
      <c r="NB5016" s="104"/>
      <c r="NC5016" s="104"/>
      <c r="ND5016" s="104"/>
      <c r="NE5016" s="104"/>
      <c r="NF5016" s="104"/>
      <c r="NG5016" s="104"/>
      <c r="NH5016" s="104"/>
      <c r="NI5016" s="104"/>
      <c r="NJ5016" s="104"/>
      <c r="NK5016" s="104"/>
      <c r="NL5016" s="104"/>
      <c r="NM5016" s="104"/>
      <c r="NN5016" s="104"/>
      <c r="NO5016" s="104"/>
      <c r="NP5016" s="104"/>
      <c r="NQ5016" s="104"/>
      <c r="NR5016" s="104"/>
      <c r="NS5016" s="104"/>
      <c r="NT5016" s="104"/>
      <c r="NU5016" s="104"/>
      <c r="NV5016" s="104"/>
      <c r="NW5016" s="104"/>
      <c r="NX5016" s="104"/>
      <c r="NY5016" s="104"/>
      <c r="NZ5016" s="104"/>
      <c r="OA5016" s="104"/>
      <c r="OB5016" s="104"/>
      <c r="OC5016" s="104"/>
      <c r="OD5016" s="104"/>
      <c r="OE5016" s="104"/>
      <c r="OF5016" s="104"/>
      <c r="OG5016" s="104"/>
      <c r="OH5016" s="104"/>
      <c r="OI5016" s="104"/>
      <c r="OJ5016" s="104"/>
      <c r="OK5016" s="104"/>
      <c r="OL5016" s="104"/>
      <c r="OM5016" s="104"/>
      <c r="ON5016" s="104"/>
      <c r="OO5016" s="104"/>
      <c r="OP5016" s="104"/>
      <c r="OQ5016" s="104"/>
      <c r="OR5016" s="104"/>
      <c r="OS5016" s="104"/>
      <c r="OT5016" s="104"/>
      <c r="OU5016" s="104"/>
      <c r="OV5016" s="104"/>
      <c r="OW5016" s="104"/>
      <c r="OX5016" s="104"/>
      <c r="OY5016" s="104"/>
      <c r="OZ5016" s="104"/>
      <c r="PA5016" s="104"/>
      <c r="PB5016" s="104"/>
      <c r="PC5016" s="104"/>
      <c r="PD5016" s="104"/>
      <c r="PE5016" s="104"/>
      <c r="PF5016" s="104"/>
      <c r="PG5016" s="104"/>
      <c r="PH5016" s="104"/>
      <c r="PI5016" s="104"/>
      <c r="PJ5016" s="104"/>
      <c r="PK5016" s="104"/>
      <c r="PL5016" s="104"/>
      <c r="PM5016" s="104"/>
      <c r="PN5016" s="104"/>
      <c r="PO5016" s="104"/>
      <c r="PP5016" s="104"/>
      <c r="PQ5016" s="104"/>
      <c r="PR5016" s="104"/>
      <c r="PS5016" s="104"/>
      <c r="PT5016" s="104"/>
      <c r="PU5016" s="104"/>
      <c r="PV5016" s="104"/>
      <c r="PW5016" s="104"/>
      <c r="PX5016" s="104"/>
      <c r="PY5016" s="104"/>
      <c r="PZ5016" s="104"/>
      <c r="QA5016" s="104"/>
      <c r="QB5016" s="104"/>
      <c r="QC5016" s="104"/>
      <c r="QD5016" s="104"/>
      <c r="QE5016" s="104"/>
      <c r="QF5016" s="104"/>
      <c r="QG5016" s="104"/>
      <c r="QH5016" s="104"/>
      <c r="QI5016" s="104"/>
      <c r="QJ5016" s="104"/>
      <c r="QK5016" s="104"/>
      <c r="QL5016" s="104"/>
      <c r="QM5016" s="104"/>
      <c r="QN5016" s="104"/>
      <c r="QO5016" s="104"/>
      <c r="QP5016" s="104"/>
      <c r="QQ5016" s="104"/>
      <c r="QR5016" s="104"/>
      <c r="QS5016" s="104"/>
      <c r="QT5016" s="104"/>
      <c r="QU5016" s="104"/>
      <c r="QV5016" s="104"/>
      <c r="QW5016" s="104"/>
      <c r="QX5016" s="104"/>
      <c r="QY5016" s="104"/>
      <c r="QZ5016" s="104"/>
      <c r="RA5016" s="104"/>
      <c r="RB5016" s="104"/>
      <c r="RC5016" s="104"/>
      <c r="RD5016" s="104"/>
      <c r="RE5016" s="104"/>
      <c r="RF5016" s="104"/>
      <c r="RG5016" s="104"/>
      <c r="RH5016" s="104"/>
      <c r="RI5016" s="104"/>
      <c r="RJ5016" s="104"/>
      <c r="RK5016" s="104"/>
      <c r="RL5016" s="104"/>
      <c r="RM5016" s="104"/>
      <c r="RN5016" s="104"/>
      <c r="RO5016" s="104"/>
      <c r="RP5016" s="104"/>
      <c r="RQ5016" s="104"/>
      <c r="RR5016" s="104"/>
      <c r="RS5016" s="104"/>
      <c r="RT5016" s="104"/>
      <c r="RU5016" s="104"/>
      <c r="RV5016" s="104"/>
      <c r="RW5016" s="104"/>
      <c r="RX5016" s="104"/>
      <c r="RY5016" s="104"/>
      <c r="RZ5016" s="104"/>
      <c r="SA5016" s="104"/>
      <c r="SB5016" s="104"/>
      <c r="SC5016" s="104"/>
      <c r="SD5016" s="104"/>
      <c r="SE5016" s="104"/>
      <c r="SF5016" s="104"/>
      <c r="SG5016" s="104"/>
      <c r="SH5016" s="104"/>
      <c r="SI5016" s="104"/>
      <c r="SJ5016" s="104"/>
      <c r="SK5016" s="104"/>
      <c r="SL5016" s="104"/>
      <c r="SM5016" s="104"/>
      <c r="SN5016" s="104"/>
      <c r="SO5016" s="104"/>
      <c r="SP5016" s="104"/>
      <c r="SQ5016" s="104"/>
      <c r="SR5016" s="104"/>
      <c r="SS5016" s="104"/>
      <c r="ST5016" s="104"/>
      <c r="SU5016" s="104"/>
      <c r="SV5016" s="104"/>
      <c r="SW5016" s="104"/>
      <c r="SX5016" s="104"/>
      <c r="SY5016" s="104"/>
      <c r="SZ5016" s="104"/>
      <c r="TA5016" s="104"/>
      <c r="TB5016" s="104"/>
      <c r="TC5016" s="104"/>
      <c r="TD5016" s="104"/>
      <c r="TE5016" s="104"/>
      <c r="TF5016" s="104"/>
      <c r="TG5016" s="104"/>
      <c r="TH5016" s="104"/>
      <c r="TI5016" s="104"/>
      <c r="TJ5016" s="104"/>
      <c r="TK5016" s="104"/>
      <c r="TL5016" s="104"/>
      <c r="TM5016" s="104"/>
      <c r="TN5016" s="104"/>
      <c r="TO5016" s="104"/>
      <c r="TP5016" s="104"/>
      <c r="TQ5016" s="104"/>
      <c r="TR5016" s="104"/>
      <c r="TS5016" s="104"/>
      <c r="TT5016" s="104"/>
      <c r="TU5016" s="104"/>
      <c r="TV5016" s="104"/>
      <c r="TW5016" s="104"/>
      <c r="TX5016" s="104"/>
      <c r="TY5016" s="104"/>
      <c r="TZ5016" s="104"/>
      <c r="UA5016" s="104"/>
      <c r="UB5016" s="104"/>
      <c r="UC5016" s="104"/>
      <c r="UD5016" s="104"/>
      <c r="UE5016" s="104"/>
      <c r="UF5016" s="104"/>
      <c r="UG5016" s="104"/>
      <c r="UH5016" s="104"/>
      <c r="UI5016" s="104"/>
      <c r="UJ5016" s="104"/>
      <c r="UK5016" s="104"/>
      <c r="UL5016" s="104"/>
      <c r="UM5016" s="104"/>
      <c r="UN5016" s="104"/>
      <c r="UO5016" s="104"/>
      <c r="UP5016" s="104"/>
      <c r="UQ5016" s="104"/>
      <c r="UR5016" s="104"/>
      <c r="US5016" s="104"/>
      <c r="UT5016" s="104"/>
      <c r="UU5016" s="104"/>
      <c r="UV5016" s="104"/>
      <c r="UW5016" s="104"/>
      <c r="UX5016" s="104"/>
      <c r="UY5016" s="104"/>
      <c r="UZ5016" s="104"/>
      <c r="VA5016" s="104"/>
      <c r="VB5016" s="104"/>
      <c r="VC5016" s="104"/>
      <c r="VD5016" s="104"/>
      <c r="VE5016" s="104"/>
      <c r="VF5016" s="104"/>
      <c r="VG5016" s="104"/>
      <c r="VH5016" s="104"/>
      <c r="VI5016" s="104"/>
      <c r="VJ5016" s="104"/>
      <c r="VK5016" s="104"/>
      <c r="VL5016" s="104"/>
      <c r="VM5016" s="104"/>
      <c r="VN5016" s="104"/>
      <c r="VO5016" s="104"/>
      <c r="VP5016" s="104"/>
      <c r="VQ5016" s="104"/>
      <c r="VR5016" s="104"/>
      <c r="VS5016" s="104"/>
      <c r="VT5016" s="104"/>
      <c r="VU5016" s="104"/>
      <c r="VV5016" s="104"/>
      <c r="VW5016" s="104"/>
      <c r="VX5016" s="104"/>
      <c r="VY5016" s="104"/>
      <c r="VZ5016" s="104"/>
      <c r="WA5016" s="104"/>
      <c r="WB5016" s="104"/>
      <c r="WC5016" s="104"/>
      <c r="WD5016" s="104"/>
      <c r="WE5016" s="104"/>
      <c r="WF5016" s="104"/>
      <c r="WG5016" s="104"/>
      <c r="WH5016" s="104"/>
      <c r="WI5016" s="104"/>
      <c r="WJ5016" s="104"/>
      <c r="WK5016" s="104"/>
      <c r="WL5016" s="104"/>
      <c r="WM5016" s="104"/>
      <c r="WN5016" s="104"/>
      <c r="WO5016" s="104"/>
      <c r="WP5016" s="104"/>
      <c r="WQ5016" s="104"/>
      <c r="WR5016" s="104"/>
      <c r="WS5016" s="104"/>
      <c r="WT5016" s="104"/>
      <c r="WU5016" s="104"/>
      <c r="WV5016" s="104"/>
      <c r="WW5016" s="104"/>
      <c r="WX5016" s="104"/>
      <c r="WY5016" s="104"/>
      <c r="WZ5016" s="104"/>
      <c r="XA5016" s="104"/>
      <c r="XB5016" s="104"/>
      <c r="XC5016" s="104"/>
      <c r="XD5016" s="104"/>
      <c r="XE5016" s="104"/>
      <c r="XF5016" s="104"/>
      <c r="XG5016" s="104"/>
      <c r="XH5016" s="104"/>
      <c r="XI5016" s="104"/>
      <c r="XJ5016" s="104"/>
      <c r="XK5016" s="104"/>
      <c r="XL5016" s="104"/>
      <c r="XM5016" s="104"/>
      <c r="XN5016" s="104"/>
      <c r="XO5016" s="104"/>
      <c r="XP5016" s="104"/>
      <c r="XQ5016" s="104"/>
      <c r="XR5016" s="104"/>
      <c r="XS5016" s="104"/>
      <c r="XT5016" s="104"/>
      <c r="XU5016" s="104"/>
      <c r="XV5016" s="104"/>
      <c r="XW5016" s="104"/>
      <c r="XX5016" s="104"/>
      <c r="XY5016" s="104"/>
      <c r="XZ5016" s="104"/>
      <c r="YA5016" s="104"/>
      <c r="YB5016" s="104"/>
      <c r="YC5016" s="104"/>
      <c r="YD5016" s="104"/>
      <c r="YE5016" s="104"/>
      <c r="YF5016" s="104"/>
      <c r="YG5016" s="104"/>
      <c r="YH5016" s="104"/>
      <c r="YI5016" s="104"/>
      <c r="YJ5016" s="104"/>
      <c r="YK5016" s="104"/>
      <c r="YL5016" s="104"/>
      <c r="YM5016" s="104"/>
      <c r="YN5016" s="104"/>
      <c r="YO5016" s="104"/>
      <c r="YP5016" s="104"/>
      <c r="YQ5016" s="104"/>
      <c r="YR5016" s="104"/>
      <c r="YS5016" s="104"/>
      <c r="YT5016" s="104"/>
      <c r="YU5016" s="104"/>
      <c r="YV5016" s="104"/>
      <c r="YW5016" s="104"/>
      <c r="YX5016" s="104"/>
      <c r="YY5016" s="104"/>
      <c r="YZ5016" s="104"/>
      <c r="ZA5016" s="104"/>
      <c r="ZB5016" s="104"/>
      <c r="ZC5016" s="104"/>
      <c r="ZD5016" s="104"/>
      <c r="ZE5016" s="104"/>
      <c r="ZF5016" s="104"/>
      <c r="ZG5016" s="104"/>
      <c r="ZH5016" s="104"/>
      <c r="ZI5016" s="104"/>
      <c r="ZJ5016" s="104"/>
      <c r="ZK5016" s="104"/>
      <c r="ZL5016" s="104"/>
      <c r="ZM5016" s="104"/>
      <c r="ZN5016" s="104"/>
      <c r="ZO5016" s="104"/>
      <c r="ZP5016" s="104"/>
      <c r="ZQ5016" s="104"/>
      <c r="ZR5016" s="104"/>
      <c r="ZS5016" s="104"/>
      <c r="ZT5016" s="104"/>
      <c r="ZU5016" s="104"/>
      <c r="ZV5016" s="104"/>
      <c r="ZW5016" s="104"/>
      <c r="ZX5016" s="104"/>
      <c r="ZY5016" s="104"/>
      <c r="ZZ5016" s="104"/>
      <c r="AAA5016" s="104"/>
      <c r="AAB5016" s="104"/>
      <c r="AAC5016" s="104"/>
      <c r="AAD5016" s="104"/>
      <c r="AAE5016" s="104"/>
      <c r="AAF5016" s="104"/>
      <c r="AAG5016" s="104"/>
      <c r="AAH5016" s="104"/>
      <c r="AAI5016" s="104"/>
      <c r="AAJ5016" s="104"/>
      <c r="AAK5016" s="104"/>
      <c r="AAL5016" s="104"/>
      <c r="AAM5016" s="104"/>
      <c r="AAN5016" s="104"/>
      <c r="AAO5016" s="104"/>
      <c r="AAP5016" s="104"/>
      <c r="AAQ5016" s="104"/>
      <c r="AAR5016" s="104"/>
      <c r="AAS5016" s="104"/>
      <c r="AAT5016" s="104"/>
      <c r="AAU5016" s="104"/>
      <c r="AAV5016" s="104"/>
      <c r="AAW5016" s="104"/>
      <c r="AAX5016" s="104"/>
      <c r="AAY5016" s="104"/>
      <c r="AAZ5016" s="104"/>
      <c r="ABA5016" s="104"/>
      <c r="ABB5016" s="104"/>
      <c r="ABC5016" s="104"/>
      <c r="ABD5016" s="104"/>
      <c r="ABE5016" s="104"/>
      <c r="ABF5016" s="104"/>
      <c r="ABG5016" s="104"/>
      <c r="ABH5016" s="104"/>
      <c r="ABI5016" s="104"/>
      <c r="ABJ5016" s="104"/>
      <c r="ABK5016" s="104"/>
      <c r="ABL5016" s="104"/>
      <c r="ABM5016" s="104"/>
      <c r="ABN5016" s="104"/>
      <c r="ABO5016" s="104"/>
      <c r="ABP5016" s="104"/>
      <c r="ABQ5016" s="104"/>
      <c r="ABR5016" s="104"/>
      <c r="ABS5016" s="104"/>
      <c r="ABT5016" s="104"/>
      <c r="ABU5016" s="104"/>
      <c r="ABV5016" s="104"/>
      <c r="ABW5016" s="104"/>
      <c r="ABX5016" s="104"/>
      <c r="ABY5016" s="104"/>
      <c r="ABZ5016" s="104"/>
      <c r="ACA5016" s="104"/>
      <c r="ACB5016" s="104"/>
      <c r="ACC5016" s="104"/>
      <c r="ACD5016" s="104"/>
      <c r="ACE5016" s="104"/>
      <c r="ACF5016" s="104"/>
      <c r="ACG5016" s="104"/>
      <c r="ACH5016" s="104"/>
      <c r="ACI5016" s="104"/>
      <c r="ACJ5016" s="104"/>
      <c r="ACK5016" s="104"/>
      <c r="ACL5016" s="104"/>
      <c r="ACM5016" s="104"/>
      <c r="ACN5016" s="104"/>
      <c r="ACO5016" s="104"/>
      <c r="ACP5016" s="104"/>
      <c r="ACQ5016" s="104"/>
      <c r="ACR5016" s="104"/>
      <c r="ACS5016" s="104"/>
      <c r="ACT5016" s="104"/>
      <c r="ACU5016" s="104"/>
      <c r="ACV5016" s="104"/>
      <c r="ACW5016" s="104"/>
      <c r="ACX5016" s="104"/>
      <c r="ACY5016" s="104"/>
      <c r="ACZ5016" s="104"/>
      <c r="ADA5016" s="104"/>
      <c r="ADB5016" s="104"/>
      <c r="ADC5016" s="104"/>
      <c r="ADD5016" s="104"/>
      <c r="ADE5016" s="104"/>
      <c r="ADF5016" s="104"/>
      <c r="ADG5016" s="104"/>
      <c r="ADH5016" s="104"/>
      <c r="ADI5016" s="104"/>
      <c r="ADJ5016" s="104"/>
      <c r="ADK5016" s="104"/>
      <c r="ADL5016" s="104"/>
      <c r="ADM5016" s="104"/>
      <c r="ADN5016" s="104"/>
      <c r="ADO5016" s="104"/>
      <c r="ADP5016" s="104"/>
      <c r="ADQ5016" s="104"/>
      <c r="ADR5016" s="104"/>
      <c r="ADS5016" s="104"/>
      <c r="ADT5016" s="104"/>
      <c r="ADU5016" s="104"/>
      <c r="ADV5016" s="104"/>
      <c r="ADW5016" s="104"/>
      <c r="ADX5016" s="104"/>
      <c r="ADY5016" s="104"/>
      <c r="ADZ5016" s="104"/>
      <c r="AEA5016" s="104"/>
      <c r="AEB5016" s="104"/>
      <c r="AEC5016" s="104"/>
      <c r="AED5016" s="104"/>
      <c r="AEE5016" s="104"/>
      <c r="AEF5016" s="104"/>
      <c r="AEG5016" s="104"/>
      <c r="AEH5016" s="104"/>
      <c r="AEI5016" s="104"/>
      <c r="AEJ5016" s="104"/>
      <c r="AEK5016" s="104"/>
      <c r="AEL5016" s="104"/>
      <c r="AEM5016" s="104"/>
      <c r="AEN5016" s="104"/>
      <c r="AEO5016" s="104"/>
      <c r="AEP5016" s="104"/>
      <c r="AEQ5016" s="104"/>
      <c r="AER5016" s="104"/>
      <c r="AES5016" s="104"/>
      <c r="AET5016" s="104"/>
      <c r="AEU5016" s="104"/>
      <c r="AEV5016" s="104"/>
      <c r="AEW5016" s="104"/>
      <c r="AEX5016" s="104"/>
      <c r="AEY5016" s="104"/>
      <c r="AEZ5016" s="104"/>
      <c r="AFA5016" s="104"/>
      <c r="AFB5016" s="104"/>
      <c r="AFC5016" s="104"/>
      <c r="AFD5016" s="104"/>
      <c r="AFE5016" s="104"/>
      <c r="AFF5016" s="104"/>
      <c r="AFG5016" s="104"/>
      <c r="AFH5016" s="104"/>
      <c r="AFI5016" s="104"/>
      <c r="AFJ5016" s="104"/>
      <c r="AFK5016" s="104"/>
      <c r="AFL5016" s="104"/>
      <c r="AFM5016" s="104"/>
      <c r="AFN5016" s="104"/>
      <c r="AFO5016" s="104"/>
      <c r="AFP5016" s="104"/>
      <c r="AFQ5016" s="104"/>
      <c r="AFR5016" s="104"/>
      <c r="AFS5016" s="104"/>
      <c r="AFT5016" s="104"/>
      <c r="AFU5016" s="104"/>
      <c r="AFV5016" s="104"/>
      <c r="AFW5016" s="104"/>
      <c r="AFX5016" s="104"/>
      <c r="AFY5016" s="104"/>
      <c r="AFZ5016" s="104"/>
      <c r="AGA5016" s="104"/>
      <c r="AGB5016" s="104"/>
      <c r="AGC5016" s="104"/>
      <c r="AGD5016" s="104"/>
      <c r="AGE5016" s="104"/>
      <c r="AGF5016" s="104"/>
      <c r="AGG5016" s="104"/>
      <c r="AGH5016" s="104"/>
      <c r="AGI5016" s="104"/>
      <c r="AGJ5016" s="104"/>
      <c r="AGK5016" s="104"/>
      <c r="AGL5016" s="104"/>
      <c r="AGM5016" s="104"/>
      <c r="AGN5016" s="104"/>
      <c r="AGO5016" s="104"/>
      <c r="AGP5016" s="104"/>
      <c r="AGQ5016" s="104"/>
      <c r="AGR5016" s="104"/>
      <c r="AGS5016" s="104"/>
      <c r="AGT5016" s="104"/>
      <c r="AGU5016" s="104"/>
      <c r="AGV5016" s="104"/>
      <c r="AGW5016" s="104"/>
      <c r="AGX5016" s="104"/>
      <c r="AGY5016" s="104"/>
      <c r="AGZ5016" s="104"/>
      <c r="AHA5016" s="104"/>
      <c r="AHB5016" s="104"/>
      <c r="AHC5016" s="104"/>
      <c r="AHD5016" s="104"/>
      <c r="AHE5016" s="104"/>
      <c r="AHF5016" s="104"/>
      <c r="AHG5016" s="104"/>
      <c r="AHH5016" s="104"/>
      <c r="AHI5016" s="104"/>
      <c r="AHJ5016" s="104"/>
      <c r="AHK5016" s="104"/>
      <c r="AHL5016" s="104"/>
      <c r="AHM5016" s="104"/>
      <c r="AHN5016" s="104"/>
      <c r="AHO5016" s="104"/>
      <c r="AHP5016" s="104"/>
      <c r="AHQ5016" s="104"/>
      <c r="AHR5016" s="104"/>
      <c r="AHS5016" s="104"/>
      <c r="AHT5016" s="104"/>
      <c r="AHU5016" s="104"/>
      <c r="AHV5016" s="104"/>
      <c r="AHW5016" s="104"/>
      <c r="AHX5016" s="104"/>
      <c r="AHY5016" s="104"/>
      <c r="AHZ5016" s="104"/>
      <c r="AIA5016" s="104"/>
      <c r="AIB5016" s="104"/>
      <c r="AIC5016" s="104"/>
      <c r="AID5016" s="104"/>
      <c r="AIE5016" s="104"/>
      <c r="AIF5016" s="104"/>
      <c r="AIG5016" s="104"/>
      <c r="AIH5016" s="104"/>
      <c r="AII5016" s="104"/>
      <c r="AIJ5016" s="104"/>
      <c r="AIK5016" s="104"/>
      <c r="AIL5016" s="104"/>
      <c r="AIM5016" s="104"/>
      <c r="AIN5016" s="104"/>
      <c r="AIO5016" s="104"/>
      <c r="AIP5016" s="104"/>
      <c r="AIQ5016" s="104"/>
      <c r="AIR5016" s="104"/>
      <c r="AIS5016" s="104"/>
      <c r="AIT5016" s="104"/>
      <c r="AIU5016" s="104"/>
      <c r="AIV5016" s="104"/>
      <c r="AIW5016" s="104"/>
      <c r="AIX5016" s="104"/>
      <c r="AIY5016" s="104"/>
      <c r="AIZ5016" s="104"/>
      <c r="AJA5016" s="104"/>
      <c r="AJB5016" s="104"/>
      <c r="AJC5016" s="104"/>
      <c r="AJD5016" s="104"/>
      <c r="AJE5016" s="104"/>
      <c r="AJF5016" s="104"/>
      <c r="AJG5016" s="104"/>
      <c r="AJH5016" s="104"/>
      <c r="AJI5016" s="104"/>
      <c r="AJJ5016" s="104"/>
      <c r="AJK5016" s="104"/>
      <c r="AJL5016" s="104"/>
      <c r="AJM5016" s="104"/>
      <c r="AJN5016" s="104"/>
      <c r="AJO5016" s="104"/>
      <c r="AJP5016" s="104"/>
      <c r="AJQ5016" s="104"/>
      <c r="AJR5016" s="104"/>
      <c r="AJS5016" s="104"/>
      <c r="AJT5016" s="104"/>
      <c r="AJU5016" s="104"/>
      <c r="AJV5016" s="104"/>
      <c r="AJW5016" s="104"/>
      <c r="AJX5016" s="104"/>
      <c r="AJY5016" s="104"/>
      <c r="AJZ5016" s="104"/>
      <c r="AKA5016" s="104"/>
      <c r="AKB5016" s="104"/>
      <c r="AKC5016" s="104"/>
      <c r="AKD5016" s="104"/>
      <c r="AKE5016" s="104"/>
      <c r="AKF5016" s="104"/>
      <c r="AKG5016" s="104"/>
      <c r="AKH5016" s="104"/>
      <c r="AKI5016" s="104"/>
      <c r="AKJ5016" s="104"/>
      <c r="AKK5016" s="104"/>
      <c r="AKL5016" s="104"/>
      <c r="AKM5016" s="104"/>
      <c r="AKN5016" s="104"/>
      <c r="AKO5016" s="104"/>
      <c r="AKP5016" s="104"/>
      <c r="AKQ5016" s="104"/>
      <c r="AKR5016" s="104"/>
      <c r="AKS5016" s="104"/>
      <c r="AKT5016" s="104"/>
      <c r="AKU5016" s="104"/>
      <c r="AKV5016" s="104"/>
      <c r="AKW5016" s="104"/>
      <c r="AKX5016" s="104"/>
      <c r="AKY5016" s="104"/>
      <c r="AKZ5016" s="104"/>
      <c r="ALA5016" s="104"/>
      <c r="ALB5016" s="104"/>
      <c r="ALC5016" s="104"/>
      <c r="ALD5016" s="104"/>
      <c r="ALE5016" s="104"/>
      <c r="ALF5016" s="104"/>
      <c r="ALG5016" s="104"/>
      <c r="ALH5016" s="104"/>
      <c r="ALI5016" s="104"/>
      <c r="ALJ5016" s="104"/>
      <c r="ALK5016" s="104"/>
      <c r="ALL5016" s="104"/>
      <c r="ALM5016" s="104"/>
      <c r="ALN5016" s="104"/>
      <c r="ALO5016" s="104"/>
      <c r="ALP5016" s="104"/>
      <c r="ALQ5016" s="104"/>
      <c r="ALR5016" s="104"/>
      <c r="ALS5016" s="104"/>
      <c r="ALT5016" s="104"/>
      <c r="ALU5016" s="104"/>
      <c r="ALV5016" s="104"/>
      <c r="ALW5016" s="104"/>
      <c r="ALX5016" s="104"/>
      <c r="ALY5016" s="104"/>
      <c r="ALZ5016" s="104"/>
      <c r="AMA5016" s="104"/>
      <c r="AMB5016" s="104"/>
      <c r="AMC5016" s="104"/>
      <c r="AMD5016" s="104"/>
      <c r="AME5016" s="104"/>
      <c r="AMF5016" s="104"/>
      <c r="AMG5016" s="104"/>
      <c r="AMH5016" s="104"/>
      <c r="AMI5016" s="104"/>
      <c r="AMJ5016" s="104"/>
      <c r="AMK5016" s="104"/>
      <c r="AML5016" s="104"/>
      <c r="AMM5016" s="104"/>
      <c r="AMN5016" s="104"/>
      <c r="AMO5016" s="104"/>
    </row>
    <row r="5017" spans="1:1029" s="88" customFormat="1" x14ac:dyDescent="0.35">
      <c r="A5017" s="21">
        <v>10141103</v>
      </c>
      <c r="B5017" s="115" t="s">
        <v>496</v>
      </c>
      <c r="C5017" s="115" t="s">
        <v>495</v>
      </c>
      <c r="D5017" s="21"/>
      <c r="E5017" s="114" t="str">
        <f t="shared" si="937"/>
        <v xml:space="preserve">TRANSFORMADOR AUXILIAR MARCA:TUSCO TRAFCO CO.LTD. DONDO </v>
      </c>
      <c r="F5017" s="21" t="s">
        <v>530</v>
      </c>
      <c r="G5017" s="21" t="s">
        <v>390</v>
      </c>
      <c r="H5017" s="21" t="s">
        <v>390</v>
      </c>
      <c r="I5017" s="21"/>
      <c r="J5017" s="21"/>
      <c r="K5017" s="125"/>
      <c r="L5017" s="125"/>
      <c r="M5017" s="21">
        <v>400</v>
      </c>
      <c r="N5017" s="115">
        <v>22</v>
      </c>
      <c r="O5017" s="115">
        <v>0.4</v>
      </c>
      <c r="P5017" s="124">
        <v>3</v>
      </c>
      <c r="Q5017" s="21">
        <v>2014</v>
      </c>
      <c r="R5017" s="21" t="s">
        <v>537</v>
      </c>
      <c r="S5017" s="21">
        <v>561552</v>
      </c>
      <c r="T5017" s="116">
        <v>1039</v>
      </c>
      <c r="U5017" s="111">
        <v>45</v>
      </c>
      <c r="V5017" s="113">
        <f t="shared" si="938"/>
        <v>973.19666666666672</v>
      </c>
      <c r="W5017" s="113">
        <f t="shared" si="939"/>
        <v>65.803333333333285</v>
      </c>
      <c r="X5017" s="112">
        <f t="shared" si="940"/>
        <v>65803.333333333285</v>
      </c>
      <c r="Y5017" s="111"/>
      <c r="Z5017" s="110">
        <f t="shared" si="936"/>
        <v>42</v>
      </c>
      <c r="AA5017" s="109">
        <f t="shared" si="941"/>
        <v>51.95</v>
      </c>
      <c r="AB5017" s="109">
        <f t="shared" si="942"/>
        <v>51950</v>
      </c>
      <c r="AC5017" s="108">
        <f t="shared" si="943"/>
        <v>987.05</v>
      </c>
      <c r="AD5017" s="107">
        <f t="shared" si="944"/>
        <v>2.2222222222222223E-2</v>
      </c>
      <c r="AE5017" s="106">
        <f t="shared" si="945"/>
        <v>21.934444444444445</v>
      </c>
      <c r="AF5017" s="105">
        <f t="shared" si="946"/>
        <v>87.737777777777723</v>
      </c>
      <c r="AG5017" s="105">
        <f t="shared" si="947"/>
        <v>951.26222222222225</v>
      </c>
      <c r="AH5017" s="104"/>
      <c r="AI5017" s="104"/>
      <c r="AJ5017" s="104"/>
      <c r="AK5017" s="104"/>
      <c r="AL5017" s="104"/>
      <c r="AM5017" s="104"/>
      <c r="AN5017" s="104"/>
      <c r="AO5017" s="104"/>
      <c r="AP5017" s="104"/>
      <c r="AQ5017" s="104"/>
      <c r="AR5017" s="104"/>
      <c r="AS5017" s="104"/>
      <c r="AT5017" s="104"/>
      <c r="AU5017" s="104"/>
      <c r="AV5017" s="104"/>
      <c r="AW5017" s="104"/>
      <c r="AX5017" s="104"/>
      <c r="AY5017" s="104"/>
      <c r="AZ5017" s="104"/>
      <c r="BA5017" s="104"/>
      <c r="BB5017" s="104"/>
      <c r="BC5017" s="104"/>
      <c r="BD5017" s="104"/>
      <c r="BE5017" s="104"/>
      <c r="BF5017" s="104"/>
      <c r="BG5017" s="104"/>
      <c r="BH5017" s="104"/>
      <c r="BI5017" s="104"/>
      <c r="BJ5017" s="104"/>
      <c r="BK5017" s="104"/>
      <c r="BL5017" s="104"/>
      <c r="BM5017" s="104"/>
      <c r="BN5017" s="104"/>
      <c r="BO5017" s="104"/>
      <c r="BP5017" s="104"/>
      <c r="BQ5017" s="104"/>
      <c r="BR5017" s="104"/>
      <c r="BS5017" s="104"/>
      <c r="BT5017" s="104"/>
      <c r="BU5017" s="104"/>
      <c r="BV5017" s="104"/>
      <c r="BW5017" s="104"/>
      <c r="BX5017" s="104"/>
      <c r="BY5017" s="104"/>
      <c r="BZ5017" s="104"/>
      <c r="CA5017" s="104"/>
      <c r="CB5017" s="104"/>
      <c r="CC5017" s="104"/>
      <c r="CD5017" s="104"/>
      <c r="CE5017" s="104"/>
      <c r="CF5017" s="104"/>
      <c r="CG5017" s="104"/>
      <c r="CH5017" s="104"/>
      <c r="CI5017" s="104"/>
      <c r="CJ5017" s="104"/>
      <c r="CK5017" s="104"/>
      <c r="CL5017" s="104"/>
      <c r="CM5017" s="104"/>
      <c r="CN5017" s="104"/>
      <c r="CO5017" s="104"/>
      <c r="CP5017" s="104"/>
      <c r="CQ5017" s="104"/>
      <c r="CR5017" s="104"/>
      <c r="CS5017" s="104"/>
      <c r="CT5017" s="104"/>
      <c r="CU5017" s="104"/>
      <c r="CV5017" s="104"/>
      <c r="CW5017" s="104"/>
      <c r="CX5017" s="104"/>
      <c r="CY5017" s="104"/>
      <c r="CZ5017" s="104"/>
      <c r="DA5017" s="104"/>
      <c r="DB5017" s="104"/>
      <c r="DC5017" s="104"/>
      <c r="DD5017" s="104"/>
      <c r="DE5017" s="104"/>
      <c r="DF5017" s="104"/>
      <c r="DG5017" s="104"/>
      <c r="DH5017" s="104"/>
      <c r="DI5017" s="104"/>
      <c r="DJ5017" s="104"/>
      <c r="DK5017" s="104"/>
      <c r="DL5017" s="104"/>
      <c r="DM5017" s="104"/>
      <c r="DN5017" s="104"/>
      <c r="DO5017" s="104"/>
      <c r="DP5017" s="104"/>
      <c r="DQ5017" s="104"/>
      <c r="DR5017" s="104"/>
      <c r="DS5017" s="104"/>
      <c r="DT5017" s="104"/>
      <c r="DU5017" s="104"/>
      <c r="DV5017" s="104"/>
      <c r="DW5017" s="104"/>
      <c r="DX5017" s="104"/>
      <c r="DY5017" s="104"/>
      <c r="DZ5017" s="104"/>
      <c r="EA5017" s="104"/>
      <c r="EB5017" s="104"/>
      <c r="EC5017" s="104"/>
      <c r="ED5017" s="104"/>
      <c r="EE5017" s="104"/>
      <c r="EF5017" s="104"/>
      <c r="EG5017" s="104"/>
      <c r="EH5017" s="104"/>
      <c r="EI5017" s="104"/>
      <c r="EJ5017" s="104"/>
      <c r="EK5017" s="104"/>
      <c r="EL5017" s="104"/>
      <c r="EM5017" s="104"/>
      <c r="EN5017" s="104"/>
      <c r="EO5017" s="104"/>
      <c r="EP5017" s="104"/>
      <c r="EQ5017" s="104"/>
      <c r="ER5017" s="104"/>
      <c r="ES5017" s="104"/>
      <c r="ET5017" s="104"/>
      <c r="EU5017" s="104"/>
      <c r="EV5017" s="104"/>
      <c r="EW5017" s="104"/>
      <c r="EX5017" s="104"/>
      <c r="EY5017" s="104"/>
      <c r="EZ5017" s="104"/>
      <c r="FA5017" s="104"/>
      <c r="FB5017" s="104"/>
      <c r="FC5017" s="104"/>
      <c r="FD5017" s="104"/>
      <c r="FE5017" s="104"/>
      <c r="FF5017" s="104"/>
      <c r="FG5017" s="104"/>
      <c r="FH5017" s="104"/>
      <c r="FI5017" s="104"/>
      <c r="FJ5017" s="104"/>
      <c r="FK5017" s="104"/>
      <c r="FL5017" s="104"/>
      <c r="FM5017" s="104"/>
      <c r="FN5017" s="104"/>
      <c r="FO5017" s="104"/>
      <c r="FP5017" s="104"/>
      <c r="FQ5017" s="104"/>
      <c r="FR5017" s="104"/>
      <c r="FS5017" s="104"/>
      <c r="FT5017" s="104"/>
      <c r="FU5017" s="104"/>
      <c r="FV5017" s="104"/>
      <c r="FW5017" s="104"/>
      <c r="FX5017" s="104"/>
      <c r="FY5017" s="104"/>
      <c r="FZ5017" s="104"/>
      <c r="GA5017" s="104"/>
      <c r="GB5017" s="104"/>
      <c r="GC5017" s="104"/>
      <c r="GD5017" s="104"/>
      <c r="GE5017" s="104"/>
      <c r="GF5017" s="104"/>
      <c r="GG5017" s="104"/>
      <c r="GH5017" s="104"/>
      <c r="GI5017" s="104"/>
      <c r="GJ5017" s="104"/>
      <c r="GK5017" s="104"/>
      <c r="GL5017" s="104"/>
      <c r="GM5017" s="104"/>
      <c r="GN5017" s="104"/>
      <c r="GO5017" s="104"/>
      <c r="GP5017" s="104"/>
      <c r="GQ5017" s="104"/>
      <c r="GR5017" s="104"/>
      <c r="GS5017" s="104"/>
      <c r="GT5017" s="104"/>
      <c r="GU5017" s="104"/>
      <c r="GV5017" s="104"/>
      <c r="GW5017" s="104"/>
      <c r="GX5017" s="104"/>
      <c r="GY5017" s="104"/>
      <c r="GZ5017" s="104"/>
      <c r="HA5017" s="104"/>
      <c r="HB5017" s="104"/>
      <c r="HC5017" s="104"/>
      <c r="HD5017" s="104"/>
      <c r="HE5017" s="104"/>
      <c r="HF5017" s="104"/>
      <c r="HG5017" s="104"/>
      <c r="HH5017" s="104"/>
      <c r="HI5017" s="104"/>
      <c r="HJ5017" s="104"/>
      <c r="HK5017" s="104"/>
      <c r="HL5017" s="104"/>
      <c r="HM5017" s="104"/>
      <c r="HN5017" s="104"/>
      <c r="HO5017" s="104"/>
      <c r="HP5017" s="104"/>
      <c r="HQ5017" s="104"/>
      <c r="HR5017" s="104"/>
      <c r="HS5017" s="104"/>
      <c r="HT5017" s="104"/>
      <c r="HU5017" s="104"/>
      <c r="HV5017" s="104"/>
      <c r="HW5017" s="104"/>
      <c r="HX5017" s="104"/>
      <c r="HY5017" s="104"/>
      <c r="HZ5017" s="104"/>
      <c r="IA5017" s="104"/>
      <c r="IB5017" s="104"/>
      <c r="IC5017" s="104"/>
      <c r="ID5017" s="104"/>
      <c r="IE5017" s="104"/>
      <c r="IF5017" s="104"/>
      <c r="IG5017" s="104"/>
      <c r="IH5017" s="104"/>
      <c r="II5017" s="104"/>
      <c r="IJ5017" s="104"/>
      <c r="IK5017" s="104"/>
      <c r="IL5017" s="104"/>
      <c r="IM5017" s="104"/>
      <c r="IN5017" s="104"/>
      <c r="IO5017" s="104"/>
      <c r="IP5017" s="104"/>
      <c r="IQ5017" s="104"/>
      <c r="IR5017" s="104"/>
      <c r="IS5017" s="104"/>
      <c r="IT5017" s="104"/>
      <c r="IU5017" s="104"/>
      <c r="IV5017" s="104"/>
      <c r="IW5017" s="104"/>
      <c r="IX5017" s="104"/>
      <c r="IY5017" s="104"/>
      <c r="IZ5017" s="104"/>
      <c r="JA5017" s="104"/>
      <c r="JB5017" s="104"/>
      <c r="JC5017" s="104"/>
      <c r="JD5017" s="104"/>
      <c r="JE5017" s="104"/>
      <c r="JF5017" s="104"/>
      <c r="JG5017" s="104"/>
      <c r="JH5017" s="104"/>
      <c r="JI5017" s="104"/>
      <c r="JJ5017" s="104"/>
      <c r="JK5017" s="104"/>
      <c r="JL5017" s="104"/>
      <c r="JM5017" s="104"/>
      <c r="JN5017" s="104"/>
      <c r="JO5017" s="104"/>
      <c r="JP5017" s="104"/>
      <c r="JQ5017" s="104"/>
      <c r="JR5017" s="104"/>
      <c r="JS5017" s="104"/>
      <c r="JT5017" s="104"/>
      <c r="JU5017" s="104"/>
      <c r="JV5017" s="104"/>
      <c r="JW5017" s="104"/>
      <c r="JX5017" s="104"/>
      <c r="JY5017" s="104"/>
      <c r="JZ5017" s="104"/>
      <c r="KA5017" s="104"/>
      <c r="KB5017" s="104"/>
      <c r="KC5017" s="104"/>
      <c r="KD5017" s="104"/>
      <c r="KE5017" s="104"/>
      <c r="KF5017" s="104"/>
      <c r="KG5017" s="104"/>
      <c r="KH5017" s="104"/>
      <c r="KI5017" s="104"/>
      <c r="KJ5017" s="104"/>
      <c r="KK5017" s="104"/>
      <c r="KL5017" s="104"/>
      <c r="KM5017" s="104"/>
      <c r="KN5017" s="104"/>
      <c r="KO5017" s="104"/>
      <c r="KP5017" s="104"/>
      <c r="KQ5017" s="104"/>
      <c r="KR5017" s="104"/>
      <c r="KS5017" s="104"/>
      <c r="KT5017" s="104"/>
      <c r="KU5017" s="104"/>
      <c r="KV5017" s="104"/>
      <c r="KW5017" s="104"/>
      <c r="KX5017" s="104"/>
      <c r="KY5017" s="104"/>
      <c r="KZ5017" s="104"/>
      <c r="LA5017" s="104"/>
      <c r="LB5017" s="104"/>
      <c r="LC5017" s="104"/>
      <c r="LD5017" s="104"/>
      <c r="LE5017" s="104"/>
      <c r="LF5017" s="104"/>
      <c r="LG5017" s="104"/>
      <c r="LH5017" s="104"/>
      <c r="LI5017" s="104"/>
      <c r="LJ5017" s="104"/>
      <c r="LK5017" s="104"/>
      <c r="LL5017" s="104"/>
      <c r="LM5017" s="104"/>
      <c r="LN5017" s="104"/>
      <c r="LO5017" s="104"/>
      <c r="LP5017" s="104"/>
      <c r="LQ5017" s="104"/>
      <c r="LR5017" s="104"/>
      <c r="LS5017" s="104"/>
      <c r="LT5017" s="104"/>
      <c r="LU5017" s="104"/>
      <c r="LV5017" s="104"/>
      <c r="LW5017" s="104"/>
      <c r="LX5017" s="104"/>
      <c r="LY5017" s="104"/>
      <c r="LZ5017" s="104"/>
      <c r="MA5017" s="104"/>
      <c r="MB5017" s="104"/>
      <c r="MC5017" s="104"/>
      <c r="MD5017" s="104"/>
      <c r="ME5017" s="104"/>
      <c r="MF5017" s="104"/>
      <c r="MG5017" s="104"/>
      <c r="MH5017" s="104"/>
      <c r="MI5017" s="104"/>
      <c r="MJ5017" s="104"/>
      <c r="MK5017" s="104"/>
      <c r="ML5017" s="104"/>
      <c r="MM5017" s="104"/>
      <c r="MN5017" s="104"/>
      <c r="MO5017" s="104"/>
      <c r="MP5017" s="104"/>
      <c r="MQ5017" s="104"/>
      <c r="MR5017" s="104"/>
      <c r="MS5017" s="104"/>
      <c r="MT5017" s="104"/>
      <c r="MU5017" s="104"/>
      <c r="MV5017" s="104"/>
      <c r="MW5017" s="104"/>
      <c r="MX5017" s="104"/>
      <c r="MY5017" s="104"/>
      <c r="MZ5017" s="104"/>
      <c r="NA5017" s="104"/>
      <c r="NB5017" s="104"/>
      <c r="NC5017" s="104"/>
      <c r="ND5017" s="104"/>
      <c r="NE5017" s="104"/>
      <c r="NF5017" s="104"/>
      <c r="NG5017" s="104"/>
      <c r="NH5017" s="104"/>
      <c r="NI5017" s="104"/>
      <c r="NJ5017" s="104"/>
      <c r="NK5017" s="104"/>
      <c r="NL5017" s="104"/>
      <c r="NM5017" s="104"/>
      <c r="NN5017" s="104"/>
      <c r="NO5017" s="104"/>
      <c r="NP5017" s="104"/>
      <c r="NQ5017" s="104"/>
      <c r="NR5017" s="104"/>
      <c r="NS5017" s="104"/>
      <c r="NT5017" s="104"/>
      <c r="NU5017" s="104"/>
      <c r="NV5017" s="104"/>
      <c r="NW5017" s="104"/>
      <c r="NX5017" s="104"/>
      <c r="NY5017" s="104"/>
      <c r="NZ5017" s="104"/>
      <c r="OA5017" s="104"/>
      <c r="OB5017" s="104"/>
      <c r="OC5017" s="104"/>
      <c r="OD5017" s="104"/>
      <c r="OE5017" s="104"/>
      <c r="OF5017" s="104"/>
      <c r="OG5017" s="104"/>
      <c r="OH5017" s="104"/>
      <c r="OI5017" s="104"/>
      <c r="OJ5017" s="104"/>
      <c r="OK5017" s="104"/>
      <c r="OL5017" s="104"/>
      <c r="OM5017" s="104"/>
      <c r="ON5017" s="104"/>
      <c r="OO5017" s="104"/>
      <c r="OP5017" s="104"/>
      <c r="OQ5017" s="104"/>
      <c r="OR5017" s="104"/>
      <c r="OS5017" s="104"/>
      <c r="OT5017" s="104"/>
      <c r="OU5017" s="104"/>
      <c r="OV5017" s="104"/>
      <c r="OW5017" s="104"/>
      <c r="OX5017" s="104"/>
      <c r="OY5017" s="104"/>
      <c r="OZ5017" s="104"/>
      <c r="PA5017" s="104"/>
      <c r="PB5017" s="104"/>
      <c r="PC5017" s="104"/>
      <c r="PD5017" s="104"/>
      <c r="PE5017" s="104"/>
      <c r="PF5017" s="104"/>
      <c r="PG5017" s="104"/>
      <c r="PH5017" s="104"/>
      <c r="PI5017" s="104"/>
      <c r="PJ5017" s="104"/>
      <c r="PK5017" s="104"/>
      <c r="PL5017" s="104"/>
      <c r="PM5017" s="104"/>
      <c r="PN5017" s="104"/>
      <c r="PO5017" s="104"/>
      <c r="PP5017" s="104"/>
      <c r="PQ5017" s="104"/>
      <c r="PR5017" s="104"/>
      <c r="PS5017" s="104"/>
      <c r="PT5017" s="104"/>
      <c r="PU5017" s="104"/>
      <c r="PV5017" s="104"/>
      <c r="PW5017" s="104"/>
      <c r="PX5017" s="104"/>
      <c r="PY5017" s="104"/>
      <c r="PZ5017" s="104"/>
      <c r="QA5017" s="104"/>
      <c r="QB5017" s="104"/>
      <c r="QC5017" s="104"/>
      <c r="QD5017" s="104"/>
      <c r="QE5017" s="104"/>
      <c r="QF5017" s="104"/>
      <c r="QG5017" s="104"/>
      <c r="QH5017" s="104"/>
      <c r="QI5017" s="104"/>
      <c r="QJ5017" s="104"/>
      <c r="QK5017" s="104"/>
      <c r="QL5017" s="104"/>
      <c r="QM5017" s="104"/>
      <c r="QN5017" s="104"/>
      <c r="QO5017" s="104"/>
      <c r="QP5017" s="104"/>
      <c r="QQ5017" s="104"/>
      <c r="QR5017" s="104"/>
      <c r="QS5017" s="104"/>
      <c r="QT5017" s="104"/>
      <c r="QU5017" s="104"/>
      <c r="QV5017" s="104"/>
      <c r="QW5017" s="104"/>
      <c r="QX5017" s="104"/>
      <c r="QY5017" s="104"/>
      <c r="QZ5017" s="104"/>
      <c r="RA5017" s="104"/>
      <c r="RB5017" s="104"/>
      <c r="RC5017" s="104"/>
      <c r="RD5017" s="104"/>
      <c r="RE5017" s="104"/>
      <c r="RF5017" s="104"/>
      <c r="RG5017" s="104"/>
      <c r="RH5017" s="104"/>
      <c r="RI5017" s="104"/>
      <c r="RJ5017" s="104"/>
      <c r="RK5017" s="104"/>
      <c r="RL5017" s="104"/>
      <c r="RM5017" s="104"/>
      <c r="RN5017" s="104"/>
      <c r="RO5017" s="104"/>
      <c r="RP5017" s="104"/>
      <c r="RQ5017" s="104"/>
      <c r="RR5017" s="104"/>
      <c r="RS5017" s="104"/>
      <c r="RT5017" s="104"/>
      <c r="RU5017" s="104"/>
      <c r="RV5017" s="104"/>
      <c r="RW5017" s="104"/>
      <c r="RX5017" s="104"/>
      <c r="RY5017" s="104"/>
      <c r="RZ5017" s="104"/>
      <c r="SA5017" s="104"/>
      <c r="SB5017" s="104"/>
      <c r="SC5017" s="104"/>
      <c r="SD5017" s="104"/>
      <c r="SE5017" s="104"/>
      <c r="SF5017" s="104"/>
      <c r="SG5017" s="104"/>
      <c r="SH5017" s="104"/>
      <c r="SI5017" s="104"/>
      <c r="SJ5017" s="104"/>
      <c r="SK5017" s="104"/>
      <c r="SL5017" s="104"/>
      <c r="SM5017" s="104"/>
      <c r="SN5017" s="104"/>
      <c r="SO5017" s="104"/>
      <c r="SP5017" s="104"/>
      <c r="SQ5017" s="104"/>
      <c r="SR5017" s="104"/>
      <c r="SS5017" s="104"/>
      <c r="ST5017" s="104"/>
      <c r="SU5017" s="104"/>
      <c r="SV5017" s="104"/>
      <c r="SW5017" s="104"/>
      <c r="SX5017" s="104"/>
      <c r="SY5017" s="104"/>
      <c r="SZ5017" s="104"/>
      <c r="TA5017" s="104"/>
      <c r="TB5017" s="104"/>
      <c r="TC5017" s="104"/>
      <c r="TD5017" s="104"/>
      <c r="TE5017" s="104"/>
      <c r="TF5017" s="104"/>
      <c r="TG5017" s="104"/>
      <c r="TH5017" s="104"/>
      <c r="TI5017" s="104"/>
      <c r="TJ5017" s="104"/>
      <c r="TK5017" s="104"/>
      <c r="TL5017" s="104"/>
      <c r="TM5017" s="104"/>
      <c r="TN5017" s="104"/>
      <c r="TO5017" s="104"/>
      <c r="TP5017" s="104"/>
      <c r="TQ5017" s="104"/>
      <c r="TR5017" s="104"/>
      <c r="TS5017" s="104"/>
      <c r="TT5017" s="104"/>
      <c r="TU5017" s="104"/>
      <c r="TV5017" s="104"/>
      <c r="TW5017" s="104"/>
      <c r="TX5017" s="104"/>
      <c r="TY5017" s="104"/>
      <c r="TZ5017" s="104"/>
      <c r="UA5017" s="104"/>
      <c r="UB5017" s="104"/>
      <c r="UC5017" s="104"/>
      <c r="UD5017" s="104"/>
      <c r="UE5017" s="104"/>
      <c r="UF5017" s="104"/>
      <c r="UG5017" s="104"/>
      <c r="UH5017" s="104"/>
      <c r="UI5017" s="104"/>
      <c r="UJ5017" s="104"/>
      <c r="UK5017" s="104"/>
      <c r="UL5017" s="104"/>
      <c r="UM5017" s="104"/>
      <c r="UN5017" s="104"/>
      <c r="UO5017" s="104"/>
      <c r="UP5017" s="104"/>
      <c r="UQ5017" s="104"/>
      <c r="UR5017" s="104"/>
      <c r="US5017" s="104"/>
      <c r="UT5017" s="104"/>
      <c r="UU5017" s="104"/>
      <c r="UV5017" s="104"/>
      <c r="UW5017" s="104"/>
      <c r="UX5017" s="104"/>
      <c r="UY5017" s="104"/>
      <c r="UZ5017" s="104"/>
      <c r="VA5017" s="104"/>
      <c r="VB5017" s="104"/>
      <c r="VC5017" s="104"/>
      <c r="VD5017" s="104"/>
      <c r="VE5017" s="104"/>
      <c r="VF5017" s="104"/>
      <c r="VG5017" s="104"/>
      <c r="VH5017" s="104"/>
      <c r="VI5017" s="104"/>
      <c r="VJ5017" s="104"/>
      <c r="VK5017" s="104"/>
      <c r="VL5017" s="104"/>
      <c r="VM5017" s="104"/>
      <c r="VN5017" s="104"/>
      <c r="VO5017" s="104"/>
      <c r="VP5017" s="104"/>
      <c r="VQ5017" s="104"/>
      <c r="VR5017" s="104"/>
      <c r="VS5017" s="104"/>
      <c r="VT5017" s="104"/>
      <c r="VU5017" s="104"/>
      <c r="VV5017" s="104"/>
      <c r="VW5017" s="104"/>
      <c r="VX5017" s="104"/>
      <c r="VY5017" s="104"/>
      <c r="VZ5017" s="104"/>
      <c r="WA5017" s="104"/>
      <c r="WB5017" s="104"/>
      <c r="WC5017" s="104"/>
      <c r="WD5017" s="104"/>
      <c r="WE5017" s="104"/>
      <c r="WF5017" s="104"/>
      <c r="WG5017" s="104"/>
      <c r="WH5017" s="104"/>
      <c r="WI5017" s="104"/>
      <c r="WJ5017" s="104"/>
      <c r="WK5017" s="104"/>
      <c r="WL5017" s="104"/>
      <c r="WM5017" s="104"/>
      <c r="WN5017" s="104"/>
      <c r="WO5017" s="104"/>
      <c r="WP5017" s="104"/>
      <c r="WQ5017" s="104"/>
      <c r="WR5017" s="104"/>
      <c r="WS5017" s="104"/>
      <c r="WT5017" s="104"/>
      <c r="WU5017" s="104"/>
      <c r="WV5017" s="104"/>
      <c r="WW5017" s="104"/>
      <c r="WX5017" s="104"/>
      <c r="WY5017" s="104"/>
      <c r="WZ5017" s="104"/>
      <c r="XA5017" s="104"/>
      <c r="XB5017" s="104"/>
      <c r="XC5017" s="104"/>
      <c r="XD5017" s="104"/>
      <c r="XE5017" s="104"/>
      <c r="XF5017" s="104"/>
      <c r="XG5017" s="104"/>
      <c r="XH5017" s="104"/>
      <c r="XI5017" s="104"/>
      <c r="XJ5017" s="104"/>
      <c r="XK5017" s="104"/>
      <c r="XL5017" s="104"/>
      <c r="XM5017" s="104"/>
      <c r="XN5017" s="104"/>
      <c r="XO5017" s="104"/>
      <c r="XP5017" s="104"/>
      <c r="XQ5017" s="104"/>
      <c r="XR5017" s="104"/>
      <c r="XS5017" s="104"/>
      <c r="XT5017" s="104"/>
      <c r="XU5017" s="104"/>
      <c r="XV5017" s="104"/>
      <c r="XW5017" s="104"/>
      <c r="XX5017" s="104"/>
      <c r="XY5017" s="104"/>
      <c r="XZ5017" s="104"/>
      <c r="YA5017" s="104"/>
      <c r="YB5017" s="104"/>
      <c r="YC5017" s="104"/>
      <c r="YD5017" s="104"/>
      <c r="YE5017" s="104"/>
      <c r="YF5017" s="104"/>
      <c r="YG5017" s="104"/>
      <c r="YH5017" s="104"/>
      <c r="YI5017" s="104"/>
      <c r="YJ5017" s="104"/>
      <c r="YK5017" s="104"/>
      <c r="YL5017" s="104"/>
      <c r="YM5017" s="104"/>
      <c r="YN5017" s="104"/>
      <c r="YO5017" s="104"/>
      <c r="YP5017" s="104"/>
      <c r="YQ5017" s="104"/>
      <c r="YR5017" s="104"/>
      <c r="YS5017" s="104"/>
      <c r="YT5017" s="104"/>
      <c r="YU5017" s="104"/>
      <c r="YV5017" s="104"/>
      <c r="YW5017" s="104"/>
      <c r="YX5017" s="104"/>
      <c r="YY5017" s="104"/>
      <c r="YZ5017" s="104"/>
      <c r="ZA5017" s="104"/>
      <c r="ZB5017" s="104"/>
      <c r="ZC5017" s="104"/>
      <c r="ZD5017" s="104"/>
      <c r="ZE5017" s="104"/>
      <c r="ZF5017" s="104"/>
      <c r="ZG5017" s="104"/>
      <c r="ZH5017" s="104"/>
      <c r="ZI5017" s="104"/>
      <c r="ZJ5017" s="104"/>
      <c r="ZK5017" s="104"/>
      <c r="ZL5017" s="104"/>
      <c r="ZM5017" s="104"/>
      <c r="ZN5017" s="104"/>
      <c r="ZO5017" s="104"/>
      <c r="ZP5017" s="104"/>
      <c r="ZQ5017" s="104"/>
      <c r="ZR5017" s="104"/>
      <c r="ZS5017" s="104"/>
      <c r="ZT5017" s="104"/>
      <c r="ZU5017" s="104"/>
      <c r="ZV5017" s="104"/>
      <c r="ZW5017" s="104"/>
      <c r="ZX5017" s="104"/>
      <c r="ZY5017" s="104"/>
      <c r="ZZ5017" s="104"/>
      <c r="AAA5017" s="104"/>
      <c r="AAB5017" s="104"/>
      <c r="AAC5017" s="104"/>
      <c r="AAD5017" s="104"/>
      <c r="AAE5017" s="104"/>
      <c r="AAF5017" s="104"/>
      <c r="AAG5017" s="104"/>
      <c r="AAH5017" s="104"/>
      <c r="AAI5017" s="104"/>
      <c r="AAJ5017" s="104"/>
      <c r="AAK5017" s="104"/>
      <c r="AAL5017" s="104"/>
      <c r="AAM5017" s="104"/>
      <c r="AAN5017" s="104"/>
      <c r="AAO5017" s="104"/>
      <c r="AAP5017" s="104"/>
      <c r="AAQ5017" s="104"/>
      <c r="AAR5017" s="104"/>
      <c r="AAS5017" s="104"/>
      <c r="AAT5017" s="104"/>
      <c r="AAU5017" s="104"/>
      <c r="AAV5017" s="104"/>
      <c r="AAW5017" s="104"/>
      <c r="AAX5017" s="104"/>
      <c r="AAY5017" s="104"/>
      <c r="AAZ5017" s="104"/>
      <c r="ABA5017" s="104"/>
      <c r="ABB5017" s="104"/>
      <c r="ABC5017" s="104"/>
      <c r="ABD5017" s="104"/>
      <c r="ABE5017" s="104"/>
      <c r="ABF5017" s="104"/>
      <c r="ABG5017" s="104"/>
      <c r="ABH5017" s="104"/>
      <c r="ABI5017" s="104"/>
      <c r="ABJ5017" s="104"/>
      <c r="ABK5017" s="104"/>
      <c r="ABL5017" s="104"/>
      <c r="ABM5017" s="104"/>
      <c r="ABN5017" s="104"/>
      <c r="ABO5017" s="104"/>
      <c r="ABP5017" s="104"/>
      <c r="ABQ5017" s="104"/>
      <c r="ABR5017" s="104"/>
      <c r="ABS5017" s="104"/>
      <c r="ABT5017" s="104"/>
      <c r="ABU5017" s="104"/>
      <c r="ABV5017" s="104"/>
      <c r="ABW5017" s="104"/>
      <c r="ABX5017" s="104"/>
      <c r="ABY5017" s="104"/>
      <c r="ABZ5017" s="104"/>
      <c r="ACA5017" s="104"/>
      <c r="ACB5017" s="104"/>
      <c r="ACC5017" s="104"/>
      <c r="ACD5017" s="104"/>
      <c r="ACE5017" s="104"/>
      <c r="ACF5017" s="104"/>
      <c r="ACG5017" s="104"/>
      <c r="ACH5017" s="104"/>
      <c r="ACI5017" s="104"/>
      <c r="ACJ5017" s="104"/>
      <c r="ACK5017" s="104"/>
      <c r="ACL5017" s="104"/>
      <c r="ACM5017" s="104"/>
      <c r="ACN5017" s="104"/>
      <c r="ACO5017" s="104"/>
      <c r="ACP5017" s="104"/>
      <c r="ACQ5017" s="104"/>
      <c r="ACR5017" s="104"/>
      <c r="ACS5017" s="104"/>
      <c r="ACT5017" s="104"/>
      <c r="ACU5017" s="104"/>
      <c r="ACV5017" s="104"/>
      <c r="ACW5017" s="104"/>
      <c r="ACX5017" s="104"/>
      <c r="ACY5017" s="104"/>
      <c r="ACZ5017" s="104"/>
      <c r="ADA5017" s="104"/>
      <c r="ADB5017" s="104"/>
      <c r="ADC5017" s="104"/>
      <c r="ADD5017" s="104"/>
      <c r="ADE5017" s="104"/>
      <c r="ADF5017" s="104"/>
      <c r="ADG5017" s="104"/>
      <c r="ADH5017" s="104"/>
      <c r="ADI5017" s="104"/>
      <c r="ADJ5017" s="104"/>
      <c r="ADK5017" s="104"/>
      <c r="ADL5017" s="104"/>
      <c r="ADM5017" s="104"/>
      <c r="ADN5017" s="104"/>
      <c r="ADO5017" s="104"/>
      <c r="ADP5017" s="104"/>
      <c r="ADQ5017" s="104"/>
      <c r="ADR5017" s="104"/>
      <c r="ADS5017" s="104"/>
      <c r="ADT5017" s="104"/>
      <c r="ADU5017" s="104"/>
      <c r="ADV5017" s="104"/>
      <c r="ADW5017" s="104"/>
      <c r="ADX5017" s="104"/>
      <c r="ADY5017" s="104"/>
      <c r="ADZ5017" s="104"/>
      <c r="AEA5017" s="104"/>
      <c r="AEB5017" s="104"/>
      <c r="AEC5017" s="104"/>
      <c r="AED5017" s="104"/>
      <c r="AEE5017" s="104"/>
      <c r="AEF5017" s="104"/>
      <c r="AEG5017" s="104"/>
      <c r="AEH5017" s="104"/>
      <c r="AEI5017" s="104"/>
      <c r="AEJ5017" s="104"/>
      <c r="AEK5017" s="104"/>
      <c r="AEL5017" s="104"/>
      <c r="AEM5017" s="104"/>
      <c r="AEN5017" s="104"/>
      <c r="AEO5017" s="104"/>
      <c r="AEP5017" s="104"/>
      <c r="AEQ5017" s="104"/>
      <c r="AER5017" s="104"/>
      <c r="AES5017" s="104"/>
      <c r="AET5017" s="104"/>
      <c r="AEU5017" s="104"/>
      <c r="AEV5017" s="104"/>
      <c r="AEW5017" s="104"/>
      <c r="AEX5017" s="104"/>
      <c r="AEY5017" s="104"/>
      <c r="AEZ5017" s="104"/>
      <c r="AFA5017" s="104"/>
      <c r="AFB5017" s="104"/>
      <c r="AFC5017" s="104"/>
      <c r="AFD5017" s="104"/>
      <c r="AFE5017" s="104"/>
      <c r="AFF5017" s="104"/>
      <c r="AFG5017" s="104"/>
      <c r="AFH5017" s="104"/>
      <c r="AFI5017" s="104"/>
      <c r="AFJ5017" s="104"/>
      <c r="AFK5017" s="104"/>
      <c r="AFL5017" s="104"/>
      <c r="AFM5017" s="104"/>
      <c r="AFN5017" s="104"/>
      <c r="AFO5017" s="104"/>
      <c r="AFP5017" s="104"/>
      <c r="AFQ5017" s="104"/>
      <c r="AFR5017" s="104"/>
      <c r="AFS5017" s="104"/>
      <c r="AFT5017" s="104"/>
      <c r="AFU5017" s="104"/>
      <c r="AFV5017" s="104"/>
      <c r="AFW5017" s="104"/>
      <c r="AFX5017" s="104"/>
      <c r="AFY5017" s="104"/>
      <c r="AFZ5017" s="104"/>
      <c r="AGA5017" s="104"/>
      <c r="AGB5017" s="104"/>
      <c r="AGC5017" s="104"/>
      <c r="AGD5017" s="104"/>
      <c r="AGE5017" s="104"/>
      <c r="AGF5017" s="104"/>
      <c r="AGG5017" s="104"/>
      <c r="AGH5017" s="104"/>
      <c r="AGI5017" s="104"/>
      <c r="AGJ5017" s="104"/>
      <c r="AGK5017" s="104"/>
      <c r="AGL5017" s="104"/>
      <c r="AGM5017" s="104"/>
      <c r="AGN5017" s="104"/>
      <c r="AGO5017" s="104"/>
      <c r="AGP5017" s="104"/>
      <c r="AGQ5017" s="104"/>
      <c r="AGR5017" s="104"/>
      <c r="AGS5017" s="104"/>
      <c r="AGT5017" s="104"/>
      <c r="AGU5017" s="104"/>
      <c r="AGV5017" s="104"/>
      <c r="AGW5017" s="104"/>
      <c r="AGX5017" s="104"/>
      <c r="AGY5017" s="104"/>
      <c r="AGZ5017" s="104"/>
      <c r="AHA5017" s="104"/>
      <c r="AHB5017" s="104"/>
      <c r="AHC5017" s="104"/>
      <c r="AHD5017" s="104"/>
      <c r="AHE5017" s="104"/>
      <c r="AHF5017" s="104"/>
      <c r="AHG5017" s="104"/>
      <c r="AHH5017" s="104"/>
      <c r="AHI5017" s="104"/>
      <c r="AHJ5017" s="104"/>
      <c r="AHK5017" s="104"/>
      <c r="AHL5017" s="104"/>
      <c r="AHM5017" s="104"/>
      <c r="AHN5017" s="104"/>
      <c r="AHO5017" s="104"/>
      <c r="AHP5017" s="104"/>
      <c r="AHQ5017" s="104"/>
      <c r="AHR5017" s="104"/>
      <c r="AHS5017" s="104"/>
      <c r="AHT5017" s="104"/>
      <c r="AHU5017" s="104"/>
      <c r="AHV5017" s="104"/>
      <c r="AHW5017" s="104"/>
      <c r="AHX5017" s="104"/>
      <c r="AHY5017" s="104"/>
      <c r="AHZ5017" s="104"/>
      <c r="AIA5017" s="104"/>
      <c r="AIB5017" s="104"/>
      <c r="AIC5017" s="104"/>
      <c r="AID5017" s="104"/>
      <c r="AIE5017" s="104"/>
      <c r="AIF5017" s="104"/>
      <c r="AIG5017" s="104"/>
      <c r="AIH5017" s="104"/>
      <c r="AII5017" s="104"/>
      <c r="AIJ5017" s="104"/>
      <c r="AIK5017" s="104"/>
      <c r="AIL5017" s="104"/>
      <c r="AIM5017" s="104"/>
      <c r="AIN5017" s="104"/>
      <c r="AIO5017" s="104"/>
      <c r="AIP5017" s="104"/>
      <c r="AIQ5017" s="104"/>
      <c r="AIR5017" s="104"/>
      <c r="AIS5017" s="104"/>
      <c r="AIT5017" s="104"/>
      <c r="AIU5017" s="104"/>
      <c r="AIV5017" s="104"/>
      <c r="AIW5017" s="104"/>
      <c r="AIX5017" s="104"/>
      <c r="AIY5017" s="104"/>
      <c r="AIZ5017" s="104"/>
      <c r="AJA5017" s="104"/>
      <c r="AJB5017" s="104"/>
      <c r="AJC5017" s="104"/>
      <c r="AJD5017" s="104"/>
      <c r="AJE5017" s="104"/>
      <c r="AJF5017" s="104"/>
      <c r="AJG5017" s="104"/>
      <c r="AJH5017" s="104"/>
      <c r="AJI5017" s="104"/>
      <c r="AJJ5017" s="104"/>
      <c r="AJK5017" s="104"/>
      <c r="AJL5017" s="104"/>
      <c r="AJM5017" s="104"/>
      <c r="AJN5017" s="104"/>
      <c r="AJO5017" s="104"/>
      <c r="AJP5017" s="104"/>
      <c r="AJQ5017" s="104"/>
      <c r="AJR5017" s="104"/>
      <c r="AJS5017" s="104"/>
      <c r="AJT5017" s="104"/>
      <c r="AJU5017" s="104"/>
      <c r="AJV5017" s="104"/>
      <c r="AJW5017" s="104"/>
      <c r="AJX5017" s="104"/>
      <c r="AJY5017" s="104"/>
      <c r="AJZ5017" s="104"/>
      <c r="AKA5017" s="104"/>
      <c r="AKB5017" s="104"/>
      <c r="AKC5017" s="104"/>
      <c r="AKD5017" s="104"/>
      <c r="AKE5017" s="104"/>
      <c r="AKF5017" s="104"/>
      <c r="AKG5017" s="104"/>
      <c r="AKH5017" s="104"/>
      <c r="AKI5017" s="104"/>
      <c r="AKJ5017" s="104"/>
      <c r="AKK5017" s="104"/>
      <c r="AKL5017" s="104"/>
      <c r="AKM5017" s="104"/>
      <c r="AKN5017" s="104"/>
      <c r="AKO5017" s="104"/>
      <c r="AKP5017" s="104"/>
      <c r="AKQ5017" s="104"/>
      <c r="AKR5017" s="104"/>
      <c r="AKS5017" s="104"/>
      <c r="AKT5017" s="104"/>
      <c r="AKU5017" s="104"/>
      <c r="AKV5017" s="104"/>
      <c r="AKW5017" s="104"/>
      <c r="AKX5017" s="104"/>
      <c r="AKY5017" s="104"/>
      <c r="AKZ5017" s="104"/>
      <c r="ALA5017" s="104"/>
      <c r="ALB5017" s="104"/>
      <c r="ALC5017" s="104"/>
      <c r="ALD5017" s="104"/>
      <c r="ALE5017" s="104"/>
      <c r="ALF5017" s="104"/>
      <c r="ALG5017" s="104"/>
      <c r="ALH5017" s="104"/>
      <c r="ALI5017" s="104"/>
      <c r="ALJ5017" s="104"/>
      <c r="ALK5017" s="104"/>
      <c r="ALL5017" s="104"/>
      <c r="ALM5017" s="104"/>
      <c r="ALN5017" s="104"/>
      <c r="ALO5017" s="104"/>
      <c r="ALP5017" s="104"/>
      <c r="ALQ5017" s="104"/>
      <c r="ALR5017" s="104"/>
      <c r="ALS5017" s="104"/>
      <c r="ALT5017" s="104"/>
      <c r="ALU5017" s="104"/>
      <c r="ALV5017" s="104"/>
      <c r="ALW5017" s="104"/>
      <c r="ALX5017" s="104"/>
      <c r="ALY5017" s="104"/>
      <c r="ALZ5017" s="104"/>
      <c r="AMA5017" s="104"/>
      <c r="AMB5017" s="104"/>
      <c r="AMC5017" s="104"/>
      <c r="AMD5017" s="104"/>
      <c r="AME5017" s="104"/>
      <c r="AMF5017" s="104"/>
      <c r="AMG5017" s="104"/>
      <c r="AMH5017" s="104"/>
      <c r="AMI5017" s="104"/>
      <c r="AMJ5017" s="104"/>
      <c r="AMK5017" s="104"/>
      <c r="AML5017" s="104"/>
      <c r="AMM5017" s="104"/>
      <c r="AMN5017" s="104"/>
      <c r="AMO5017" s="104"/>
    </row>
    <row r="5018" spans="1:1029" s="88" customFormat="1" x14ac:dyDescent="0.35">
      <c r="A5018" s="21">
        <v>10141103</v>
      </c>
      <c r="B5018" s="115" t="s">
        <v>496</v>
      </c>
      <c r="C5018" s="115" t="s">
        <v>495</v>
      </c>
      <c r="D5018" s="21"/>
      <c r="E5018" s="114" t="str">
        <f t="shared" si="937"/>
        <v xml:space="preserve">TRANSFORMADOR AUXILIAR MARCA:Efacec Se5 </v>
      </c>
      <c r="F5018" s="21"/>
      <c r="G5018" s="21" t="s">
        <v>536</v>
      </c>
      <c r="H5018" s="21" t="s">
        <v>494</v>
      </c>
      <c r="I5018" s="21"/>
      <c r="J5018" s="21"/>
      <c r="K5018" s="125"/>
      <c r="L5018" s="125"/>
      <c r="M5018" s="21">
        <v>400</v>
      </c>
      <c r="N5018" s="115">
        <v>11</v>
      </c>
      <c r="O5018" s="115">
        <v>0.4</v>
      </c>
      <c r="P5018" s="21">
        <v>3</v>
      </c>
      <c r="Q5018" s="21">
        <v>2014</v>
      </c>
      <c r="R5018" s="21" t="s">
        <v>535</v>
      </c>
      <c r="S5018" s="21" t="s">
        <v>534</v>
      </c>
      <c r="T5018" s="22">
        <v>1200</v>
      </c>
      <c r="U5018" s="111">
        <v>45</v>
      </c>
      <c r="V5018" s="113">
        <f t="shared" si="938"/>
        <v>1124</v>
      </c>
      <c r="W5018" s="113">
        <f t="shared" si="939"/>
        <v>76</v>
      </c>
      <c r="X5018" s="112">
        <f t="shared" si="940"/>
        <v>76000</v>
      </c>
      <c r="Y5018" s="118"/>
      <c r="Z5018" s="110">
        <f t="shared" si="936"/>
        <v>42</v>
      </c>
      <c r="AA5018" s="109">
        <f t="shared" si="941"/>
        <v>60</v>
      </c>
      <c r="AB5018" s="109">
        <f t="shared" si="942"/>
        <v>60000</v>
      </c>
      <c r="AC5018" s="108">
        <f t="shared" si="943"/>
        <v>1140</v>
      </c>
      <c r="AD5018" s="107">
        <f t="shared" si="944"/>
        <v>2.2222222222222223E-2</v>
      </c>
      <c r="AE5018" s="106">
        <f t="shared" si="945"/>
        <v>25.333333333333336</v>
      </c>
      <c r="AF5018" s="105">
        <f t="shared" si="946"/>
        <v>101.33333333333334</v>
      </c>
      <c r="AG5018" s="105">
        <f t="shared" si="947"/>
        <v>1098.6666666666667</v>
      </c>
      <c r="AH5018" s="104"/>
      <c r="AI5018" s="104"/>
      <c r="AJ5018" s="104"/>
      <c r="AK5018" s="104"/>
      <c r="AL5018" s="104"/>
      <c r="AM5018" s="104"/>
      <c r="AN5018" s="104"/>
      <c r="AO5018" s="104"/>
      <c r="AP5018" s="104"/>
      <c r="AQ5018" s="104"/>
      <c r="AR5018" s="104"/>
      <c r="AS5018" s="104"/>
      <c r="AT5018" s="104"/>
      <c r="AU5018" s="104"/>
      <c r="AV5018" s="104"/>
      <c r="AW5018" s="104"/>
      <c r="AX5018" s="104"/>
      <c r="AY5018" s="104"/>
      <c r="AZ5018" s="104"/>
      <c r="BA5018" s="104"/>
      <c r="BB5018" s="104"/>
      <c r="BC5018" s="104"/>
      <c r="BD5018" s="104"/>
      <c r="BE5018" s="104"/>
      <c r="BF5018" s="104"/>
      <c r="BG5018" s="104"/>
      <c r="BH5018" s="104"/>
      <c r="BI5018" s="104"/>
      <c r="BJ5018" s="104"/>
      <c r="BK5018" s="104"/>
      <c r="BL5018" s="104"/>
      <c r="BM5018" s="104"/>
      <c r="BN5018" s="104"/>
      <c r="BO5018" s="104"/>
      <c r="BP5018" s="104"/>
      <c r="BQ5018" s="104"/>
      <c r="BR5018" s="104"/>
      <c r="BS5018" s="104"/>
      <c r="BT5018" s="104"/>
      <c r="BU5018" s="104"/>
      <c r="BV5018" s="104"/>
      <c r="BW5018" s="104"/>
      <c r="BX5018" s="104"/>
      <c r="BY5018" s="104"/>
      <c r="BZ5018" s="104"/>
      <c r="CA5018" s="104"/>
      <c r="CB5018" s="104"/>
      <c r="CC5018" s="104"/>
      <c r="CD5018" s="104"/>
      <c r="CE5018" s="104"/>
      <c r="CF5018" s="104"/>
      <c r="CG5018" s="104"/>
      <c r="CH5018" s="104"/>
      <c r="CI5018" s="104"/>
      <c r="CJ5018" s="104"/>
      <c r="CK5018" s="104"/>
      <c r="CL5018" s="104"/>
      <c r="CM5018" s="104"/>
      <c r="CN5018" s="104"/>
      <c r="CO5018" s="104"/>
      <c r="CP5018" s="104"/>
      <c r="CQ5018" s="104"/>
      <c r="CR5018" s="104"/>
      <c r="CS5018" s="104"/>
      <c r="CT5018" s="104"/>
      <c r="CU5018" s="104"/>
      <c r="CV5018" s="104"/>
      <c r="CW5018" s="104"/>
      <c r="CX5018" s="104"/>
      <c r="CY5018" s="104"/>
      <c r="CZ5018" s="104"/>
      <c r="DA5018" s="104"/>
      <c r="DB5018" s="104"/>
      <c r="DC5018" s="104"/>
      <c r="DD5018" s="104"/>
      <c r="DE5018" s="104"/>
      <c r="DF5018" s="104"/>
      <c r="DG5018" s="104"/>
      <c r="DH5018" s="104"/>
      <c r="DI5018" s="104"/>
      <c r="DJ5018" s="104"/>
      <c r="DK5018" s="104"/>
      <c r="DL5018" s="104"/>
      <c r="DM5018" s="104"/>
      <c r="DN5018" s="104"/>
      <c r="DO5018" s="104"/>
      <c r="DP5018" s="104"/>
      <c r="DQ5018" s="104"/>
      <c r="DR5018" s="104"/>
      <c r="DS5018" s="104"/>
      <c r="DT5018" s="104"/>
      <c r="DU5018" s="104"/>
      <c r="DV5018" s="104"/>
      <c r="DW5018" s="104"/>
      <c r="DX5018" s="104"/>
      <c r="DY5018" s="104"/>
      <c r="DZ5018" s="104"/>
      <c r="EA5018" s="104"/>
      <c r="EB5018" s="104"/>
      <c r="EC5018" s="104"/>
      <c r="ED5018" s="104"/>
      <c r="EE5018" s="104"/>
      <c r="EF5018" s="104"/>
      <c r="EG5018" s="104"/>
      <c r="EH5018" s="104"/>
      <c r="EI5018" s="104"/>
      <c r="EJ5018" s="104"/>
      <c r="EK5018" s="104"/>
      <c r="EL5018" s="104"/>
      <c r="EM5018" s="104"/>
      <c r="EN5018" s="104"/>
      <c r="EO5018" s="104"/>
      <c r="EP5018" s="104"/>
      <c r="EQ5018" s="104"/>
      <c r="ER5018" s="104"/>
      <c r="ES5018" s="104"/>
      <c r="ET5018" s="104"/>
      <c r="EU5018" s="104"/>
      <c r="EV5018" s="104"/>
      <c r="EW5018" s="104"/>
      <c r="EX5018" s="104"/>
      <c r="EY5018" s="104"/>
      <c r="EZ5018" s="104"/>
      <c r="FA5018" s="104"/>
      <c r="FB5018" s="104"/>
      <c r="FC5018" s="104"/>
      <c r="FD5018" s="104"/>
      <c r="FE5018" s="104"/>
      <c r="FF5018" s="104"/>
      <c r="FG5018" s="104"/>
      <c r="FH5018" s="104"/>
      <c r="FI5018" s="104"/>
      <c r="FJ5018" s="104"/>
      <c r="FK5018" s="104"/>
      <c r="FL5018" s="104"/>
      <c r="FM5018" s="104"/>
      <c r="FN5018" s="104"/>
      <c r="FO5018" s="104"/>
      <c r="FP5018" s="104"/>
      <c r="FQ5018" s="104"/>
      <c r="FR5018" s="104"/>
      <c r="FS5018" s="104"/>
      <c r="FT5018" s="104"/>
      <c r="FU5018" s="104"/>
      <c r="FV5018" s="104"/>
      <c r="FW5018" s="104"/>
      <c r="FX5018" s="104"/>
      <c r="FY5018" s="104"/>
      <c r="FZ5018" s="104"/>
      <c r="GA5018" s="104"/>
      <c r="GB5018" s="104"/>
      <c r="GC5018" s="104"/>
      <c r="GD5018" s="104"/>
      <c r="GE5018" s="104"/>
      <c r="GF5018" s="104"/>
      <c r="GG5018" s="104"/>
      <c r="GH5018" s="104"/>
      <c r="GI5018" s="104"/>
      <c r="GJ5018" s="104"/>
      <c r="GK5018" s="104"/>
      <c r="GL5018" s="104"/>
      <c r="GM5018" s="104"/>
      <c r="GN5018" s="104"/>
      <c r="GO5018" s="104"/>
      <c r="GP5018" s="104"/>
      <c r="GQ5018" s="104"/>
      <c r="GR5018" s="104"/>
      <c r="GS5018" s="104"/>
      <c r="GT5018" s="104"/>
      <c r="GU5018" s="104"/>
      <c r="GV5018" s="104"/>
      <c r="GW5018" s="104"/>
      <c r="GX5018" s="104"/>
      <c r="GY5018" s="104"/>
      <c r="GZ5018" s="104"/>
      <c r="HA5018" s="104"/>
      <c r="HB5018" s="104"/>
      <c r="HC5018" s="104"/>
      <c r="HD5018" s="104"/>
      <c r="HE5018" s="104"/>
      <c r="HF5018" s="104"/>
      <c r="HG5018" s="104"/>
      <c r="HH5018" s="104"/>
      <c r="HI5018" s="104"/>
      <c r="HJ5018" s="104"/>
      <c r="HK5018" s="104"/>
      <c r="HL5018" s="104"/>
      <c r="HM5018" s="104"/>
      <c r="HN5018" s="104"/>
      <c r="HO5018" s="104"/>
      <c r="HP5018" s="104"/>
      <c r="HQ5018" s="104"/>
      <c r="HR5018" s="104"/>
      <c r="HS5018" s="104"/>
      <c r="HT5018" s="104"/>
      <c r="HU5018" s="104"/>
      <c r="HV5018" s="104"/>
      <c r="HW5018" s="104"/>
      <c r="HX5018" s="104"/>
      <c r="HY5018" s="104"/>
      <c r="HZ5018" s="104"/>
      <c r="IA5018" s="104"/>
      <c r="IB5018" s="104"/>
      <c r="IC5018" s="104"/>
      <c r="ID5018" s="104"/>
      <c r="IE5018" s="104"/>
      <c r="IF5018" s="104"/>
      <c r="IG5018" s="104"/>
      <c r="IH5018" s="104"/>
      <c r="II5018" s="104"/>
      <c r="IJ5018" s="104"/>
      <c r="IK5018" s="104"/>
      <c r="IL5018" s="104"/>
      <c r="IM5018" s="104"/>
      <c r="IN5018" s="104"/>
      <c r="IO5018" s="104"/>
      <c r="IP5018" s="104"/>
      <c r="IQ5018" s="104"/>
      <c r="IR5018" s="104"/>
      <c r="IS5018" s="104"/>
      <c r="IT5018" s="104"/>
      <c r="IU5018" s="104"/>
      <c r="IV5018" s="104"/>
      <c r="IW5018" s="104"/>
      <c r="IX5018" s="104"/>
      <c r="IY5018" s="104"/>
      <c r="IZ5018" s="104"/>
      <c r="JA5018" s="104"/>
      <c r="JB5018" s="104"/>
      <c r="JC5018" s="104"/>
      <c r="JD5018" s="104"/>
      <c r="JE5018" s="104"/>
      <c r="JF5018" s="104"/>
      <c r="JG5018" s="104"/>
      <c r="JH5018" s="104"/>
      <c r="JI5018" s="104"/>
      <c r="JJ5018" s="104"/>
      <c r="JK5018" s="104"/>
      <c r="JL5018" s="104"/>
      <c r="JM5018" s="104"/>
      <c r="JN5018" s="104"/>
      <c r="JO5018" s="104"/>
      <c r="JP5018" s="104"/>
      <c r="JQ5018" s="104"/>
      <c r="JR5018" s="104"/>
      <c r="JS5018" s="104"/>
      <c r="JT5018" s="104"/>
      <c r="JU5018" s="104"/>
      <c r="JV5018" s="104"/>
      <c r="JW5018" s="104"/>
      <c r="JX5018" s="104"/>
      <c r="JY5018" s="104"/>
      <c r="JZ5018" s="104"/>
      <c r="KA5018" s="104"/>
      <c r="KB5018" s="104"/>
      <c r="KC5018" s="104"/>
      <c r="KD5018" s="104"/>
      <c r="KE5018" s="104"/>
      <c r="KF5018" s="104"/>
      <c r="KG5018" s="104"/>
      <c r="KH5018" s="104"/>
      <c r="KI5018" s="104"/>
      <c r="KJ5018" s="104"/>
      <c r="KK5018" s="104"/>
      <c r="KL5018" s="104"/>
      <c r="KM5018" s="104"/>
      <c r="KN5018" s="104"/>
      <c r="KO5018" s="104"/>
      <c r="KP5018" s="104"/>
      <c r="KQ5018" s="104"/>
      <c r="KR5018" s="104"/>
      <c r="KS5018" s="104"/>
      <c r="KT5018" s="104"/>
      <c r="KU5018" s="104"/>
      <c r="KV5018" s="104"/>
      <c r="KW5018" s="104"/>
      <c r="KX5018" s="104"/>
      <c r="KY5018" s="104"/>
      <c r="KZ5018" s="104"/>
      <c r="LA5018" s="104"/>
      <c r="LB5018" s="104"/>
      <c r="LC5018" s="104"/>
      <c r="LD5018" s="104"/>
      <c r="LE5018" s="104"/>
      <c r="LF5018" s="104"/>
      <c r="LG5018" s="104"/>
      <c r="LH5018" s="104"/>
      <c r="LI5018" s="104"/>
      <c r="LJ5018" s="104"/>
      <c r="LK5018" s="104"/>
      <c r="LL5018" s="104"/>
      <c r="LM5018" s="104"/>
      <c r="LN5018" s="104"/>
      <c r="LO5018" s="104"/>
      <c r="LP5018" s="104"/>
      <c r="LQ5018" s="104"/>
      <c r="LR5018" s="104"/>
      <c r="LS5018" s="104"/>
      <c r="LT5018" s="104"/>
      <c r="LU5018" s="104"/>
      <c r="LV5018" s="104"/>
      <c r="LW5018" s="104"/>
      <c r="LX5018" s="104"/>
      <c r="LY5018" s="104"/>
      <c r="LZ5018" s="104"/>
      <c r="MA5018" s="104"/>
      <c r="MB5018" s="104"/>
      <c r="MC5018" s="104"/>
      <c r="MD5018" s="104"/>
      <c r="ME5018" s="104"/>
      <c r="MF5018" s="104"/>
      <c r="MG5018" s="104"/>
      <c r="MH5018" s="104"/>
      <c r="MI5018" s="104"/>
      <c r="MJ5018" s="104"/>
      <c r="MK5018" s="104"/>
      <c r="ML5018" s="104"/>
      <c r="MM5018" s="104"/>
      <c r="MN5018" s="104"/>
      <c r="MO5018" s="104"/>
      <c r="MP5018" s="104"/>
      <c r="MQ5018" s="104"/>
      <c r="MR5018" s="104"/>
      <c r="MS5018" s="104"/>
      <c r="MT5018" s="104"/>
      <c r="MU5018" s="104"/>
      <c r="MV5018" s="104"/>
      <c r="MW5018" s="104"/>
      <c r="MX5018" s="104"/>
      <c r="MY5018" s="104"/>
      <c r="MZ5018" s="104"/>
      <c r="NA5018" s="104"/>
      <c r="NB5018" s="104"/>
      <c r="NC5018" s="104"/>
      <c r="ND5018" s="104"/>
      <c r="NE5018" s="104"/>
      <c r="NF5018" s="104"/>
      <c r="NG5018" s="104"/>
      <c r="NH5018" s="104"/>
      <c r="NI5018" s="104"/>
      <c r="NJ5018" s="104"/>
      <c r="NK5018" s="104"/>
      <c r="NL5018" s="104"/>
      <c r="NM5018" s="104"/>
      <c r="NN5018" s="104"/>
      <c r="NO5018" s="104"/>
      <c r="NP5018" s="104"/>
      <c r="NQ5018" s="104"/>
      <c r="NR5018" s="104"/>
      <c r="NS5018" s="104"/>
      <c r="NT5018" s="104"/>
      <c r="NU5018" s="104"/>
      <c r="NV5018" s="104"/>
      <c r="NW5018" s="104"/>
      <c r="NX5018" s="104"/>
      <c r="NY5018" s="104"/>
      <c r="NZ5018" s="104"/>
      <c r="OA5018" s="104"/>
      <c r="OB5018" s="104"/>
      <c r="OC5018" s="104"/>
      <c r="OD5018" s="104"/>
      <c r="OE5018" s="104"/>
      <c r="OF5018" s="104"/>
      <c r="OG5018" s="104"/>
      <c r="OH5018" s="104"/>
      <c r="OI5018" s="104"/>
      <c r="OJ5018" s="104"/>
      <c r="OK5018" s="104"/>
      <c r="OL5018" s="104"/>
      <c r="OM5018" s="104"/>
      <c r="ON5018" s="104"/>
      <c r="OO5018" s="104"/>
      <c r="OP5018" s="104"/>
      <c r="OQ5018" s="104"/>
      <c r="OR5018" s="104"/>
      <c r="OS5018" s="104"/>
      <c r="OT5018" s="104"/>
      <c r="OU5018" s="104"/>
      <c r="OV5018" s="104"/>
      <c r="OW5018" s="104"/>
      <c r="OX5018" s="104"/>
      <c r="OY5018" s="104"/>
      <c r="OZ5018" s="104"/>
      <c r="PA5018" s="104"/>
      <c r="PB5018" s="104"/>
      <c r="PC5018" s="104"/>
      <c r="PD5018" s="104"/>
      <c r="PE5018" s="104"/>
      <c r="PF5018" s="104"/>
      <c r="PG5018" s="104"/>
      <c r="PH5018" s="104"/>
      <c r="PI5018" s="104"/>
      <c r="PJ5018" s="104"/>
      <c r="PK5018" s="104"/>
      <c r="PL5018" s="104"/>
      <c r="PM5018" s="104"/>
      <c r="PN5018" s="104"/>
      <c r="PO5018" s="104"/>
      <c r="PP5018" s="104"/>
      <c r="PQ5018" s="104"/>
      <c r="PR5018" s="104"/>
      <c r="PS5018" s="104"/>
      <c r="PT5018" s="104"/>
      <c r="PU5018" s="104"/>
      <c r="PV5018" s="104"/>
      <c r="PW5018" s="104"/>
      <c r="PX5018" s="104"/>
      <c r="PY5018" s="104"/>
      <c r="PZ5018" s="104"/>
      <c r="QA5018" s="104"/>
      <c r="QB5018" s="104"/>
      <c r="QC5018" s="104"/>
      <c r="QD5018" s="104"/>
      <c r="QE5018" s="104"/>
      <c r="QF5018" s="104"/>
      <c r="QG5018" s="104"/>
      <c r="QH5018" s="104"/>
      <c r="QI5018" s="104"/>
      <c r="QJ5018" s="104"/>
      <c r="QK5018" s="104"/>
      <c r="QL5018" s="104"/>
      <c r="QM5018" s="104"/>
      <c r="QN5018" s="104"/>
      <c r="QO5018" s="104"/>
      <c r="QP5018" s="104"/>
      <c r="QQ5018" s="104"/>
      <c r="QR5018" s="104"/>
      <c r="QS5018" s="104"/>
      <c r="QT5018" s="104"/>
      <c r="QU5018" s="104"/>
      <c r="QV5018" s="104"/>
      <c r="QW5018" s="104"/>
      <c r="QX5018" s="104"/>
      <c r="QY5018" s="104"/>
      <c r="QZ5018" s="104"/>
      <c r="RA5018" s="104"/>
      <c r="RB5018" s="104"/>
      <c r="RC5018" s="104"/>
      <c r="RD5018" s="104"/>
      <c r="RE5018" s="104"/>
      <c r="RF5018" s="104"/>
      <c r="RG5018" s="104"/>
      <c r="RH5018" s="104"/>
      <c r="RI5018" s="104"/>
      <c r="RJ5018" s="104"/>
      <c r="RK5018" s="104"/>
      <c r="RL5018" s="104"/>
      <c r="RM5018" s="104"/>
      <c r="RN5018" s="104"/>
      <c r="RO5018" s="104"/>
      <c r="RP5018" s="104"/>
      <c r="RQ5018" s="104"/>
      <c r="RR5018" s="104"/>
      <c r="RS5018" s="104"/>
      <c r="RT5018" s="104"/>
      <c r="RU5018" s="104"/>
      <c r="RV5018" s="104"/>
      <c r="RW5018" s="104"/>
      <c r="RX5018" s="104"/>
      <c r="RY5018" s="104"/>
      <c r="RZ5018" s="104"/>
      <c r="SA5018" s="104"/>
      <c r="SB5018" s="104"/>
      <c r="SC5018" s="104"/>
      <c r="SD5018" s="104"/>
      <c r="SE5018" s="104"/>
      <c r="SF5018" s="104"/>
      <c r="SG5018" s="104"/>
      <c r="SH5018" s="104"/>
      <c r="SI5018" s="104"/>
      <c r="SJ5018" s="104"/>
      <c r="SK5018" s="104"/>
      <c r="SL5018" s="104"/>
      <c r="SM5018" s="104"/>
      <c r="SN5018" s="104"/>
      <c r="SO5018" s="104"/>
      <c r="SP5018" s="104"/>
      <c r="SQ5018" s="104"/>
      <c r="SR5018" s="104"/>
      <c r="SS5018" s="104"/>
      <c r="ST5018" s="104"/>
      <c r="SU5018" s="104"/>
      <c r="SV5018" s="104"/>
      <c r="SW5018" s="104"/>
      <c r="SX5018" s="104"/>
      <c r="SY5018" s="104"/>
      <c r="SZ5018" s="104"/>
      <c r="TA5018" s="104"/>
      <c r="TB5018" s="104"/>
      <c r="TC5018" s="104"/>
      <c r="TD5018" s="104"/>
      <c r="TE5018" s="104"/>
      <c r="TF5018" s="104"/>
      <c r="TG5018" s="104"/>
      <c r="TH5018" s="104"/>
      <c r="TI5018" s="104"/>
      <c r="TJ5018" s="104"/>
      <c r="TK5018" s="104"/>
      <c r="TL5018" s="104"/>
      <c r="TM5018" s="104"/>
      <c r="TN5018" s="104"/>
      <c r="TO5018" s="104"/>
      <c r="TP5018" s="104"/>
      <c r="TQ5018" s="104"/>
      <c r="TR5018" s="104"/>
      <c r="TS5018" s="104"/>
      <c r="TT5018" s="104"/>
      <c r="TU5018" s="104"/>
      <c r="TV5018" s="104"/>
      <c r="TW5018" s="104"/>
      <c r="TX5018" s="104"/>
      <c r="TY5018" s="104"/>
      <c r="TZ5018" s="104"/>
      <c r="UA5018" s="104"/>
      <c r="UB5018" s="104"/>
      <c r="UC5018" s="104"/>
      <c r="UD5018" s="104"/>
      <c r="UE5018" s="104"/>
      <c r="UF5018" s="104"/>
      <c r="UG5018" s="104"/>
      <c r="UH5018" s="104"/>
      <c r="UI5018" s="104"/>
      <c r="UJ5018" s="104"/>
      <c r="UK5018" s="104"/>
      <c r="UL5018" s="104"/>
      <c r="UM5018" s="104"/>
      <c r="UN5018" s="104"/>
      <c r="UO5018" s="104"/>
      <c r="UP5018" s="104"/>
      <c r="UQ5018" s="104"/>
      <c r="UR5018" s="104"/>
      <c r="US5018" s="104"/>
      <c r="UT5018" s="104"/>
      <c r="UU5018" s="104"/>
      <c r="UV5018" s="104"/>
      <c r="UW5018" s="104"/>
      <c r="UX5018" s="104"/>
      <c r="UY5018" s="104"/>
      <c r="UZ5018" s="104"/>
      <c r="VA5018" s="104"/>
      <c r="VB5018" s="104"/>
      <c r="VC5018" s="104"/>
      <c r="VD5018" s="104"/>
      <c r="VE5018" s="104"/>
      <c r="VF5018" s="104"/>
      <c r="VG5018" s="104"/>
      <c r="VH5018" s="104"/>
      <c r="VI5018" s="104"/>
      <c r="VJ5018" s="104"/>
      <c r="VK5018" s="104"/>
      <c r="VL5018" s="104"/>
      <c r="VM5018" s="104"/>
      <c r="VN5018" s="104"/>
      <c r="VO5018" s="104"/>
      <c r="VP5018" s="104"/>
      <c r="VQ5018" s="104"/>
      <c r="VR5018" s="104"/>
      <c r="VS5018" s="104"/>
      <c r="VT5018" s="104"/>
      <c r="VU5018" s="104"/>
      <c r="VV5018" s="104"/>
      <c r="VW5018" s="104"/>
      <c r="VX5018" s="104"/>
      <c r="VY5018" s="104"/>
      <c r="VZ5018" s="104"/>
      <c r="WA5018" s="104"/>
      <c r="WB5018" s="104"/>
      <c r="WC5018" s="104"/>
      <c r="WD5018" s="104"/>
      <c r="WE5018" s="104"/>
      <c r="WF5018" s="104"/>
      <c r="WG5018" s="104"/>
      <c r="WH5018" s="104"/>
      <c r="WI5018" s="104"/>
      <c r="WJ5018" s="104"/>
      <c r="WK5018" s="104"/>
      <c r="WL5018" s="104"/>
      <c r="WM5018" s="104"/>
      <c r="WN5018" s="104"/>
      <c r="WO5018" s="104"/>
      <c r="WP5018" s="104"/>
      <c r="WQ5018" s="104"/>
      <c r="WR5018" s="104"/>
      <c r="WS5018" s="104"/>
      <c r="WT5018" s="104"/>
      <c r="WU5018" s="104"/>
      <c r="WV5018" s="104"/>
      <c r="WW5018" s="104"/>
      <c r="WX5018" s="104"/>
      <c r="WY5018" s="104"/>
      <c r="WZ5018" s="104"/>
      <c r="XA5018" s="104"/>
      <c r="XB5018" s="104"/>
      <c r="XC5018" s="104"/>
      <c r="XD5018" s="104"/>
      <c r="XE5018" s="104"/>
      <c r="XF5018" s="104"/>
      <c r="XG5018" s="104"/>
      <c r="XH5018" s="104"/>
      <c r="XI5018" s="104"/>
      <c r="XJ5018" s="104"/>
      <c r="XK5018" s="104"/>
      <c r="XL5018" s="104"/>
      <c r="XM5018" s="104"/>
      <c r="XN5018" s="104"/>
      <c r="XO5018" s="104"/>
      <c r="XP5018" s="104"/>
      <c r="XQ5018" s="104"/>
      <c r="XR5018" s="104"/>
      <c r="XS5018" s="104"/>
      <c r="XT5018" s="104"/>
      <c r="XU5018" s="104"/>
      <c r="XV5018" s="104"/>
      <c r="XW5018" s="104"/>
      <c r="XX5018" s="104"/>
      <c r="XY5018" s="104"/>
      <c r="XZ5018" s="104"/>
      <c r="YA5018" s="104"/>
      <c r="YB5018" s="104"/>
      <c r="YC5018" s="104"/>
      <c r="YD5018" s="104"/>
      <c r="YE5018" s="104"/>
      <c r="YF5018" s="104"/>
      <c r="YG5018" s="104"/>
      <c r="YH5018" s="104"/>
      <c r="YI5018" s="104"/>
      <c r="YJ5018" s="104"/>
      <c r="YK5018" s="104"/>
      <c r="YL5018" s="104"/>
      <c r="YM5018" s="104"/>
      <c r="YN5018" s="104"/>
      <c r="YO5018" s="104"/>
      <c r="YP5018" s="104"/>
      <c r="YQ5018" s="104"/>
      <c r="YR5018" s="104"/>
      <c r="YS5018" s="104"/>
      <c r="YT5018" s="104"/>
      <c r="YU5018" s="104"/>
      <c r="YV5018" s="104"/>
      <c r="YW5018" s="104"/>
      <c r="YX5018" s="104"/>
      <c r="YY5018" s="104"/>
      <c r="YZ5018" s="104"/>
      <c r="ZA5018" s="104"/>
      <c r="ZB5018" s="104"/>
      <c r="ZC5018" s="104"/>
      <c r="ZD5018" s="104"/>
      <c r="ZE5018" s="104"/>
      <c r="ZF5018" s="104"/>
      <c r="ZG5018" s="104"/>
      <c r="ZH5018" s="104"/>
      <c r="ZI5018" s="104"/>
      <c r="ZJ5018" s="104"/>
      <c r="ZK5018" s="104"/>
      <c r="ZL5018" s="104"/>
      <c r="ZM5018" s="104"/>
      <c r="ZN5018" s="104"/>
      <c r="ZO5018" s="104"/>
      <c r="ZP5018" s="104"/>
      <c r="ZQ5018" s="104"/>
      <c r="ZR5018" s="104"/>
      <c r="ZS5018" s="104"/>
      <c r="ZT5018" s="104"/>
      <c r="ZU5018" s="104"/>
      <c r="ZV5018" s="104"/>
      <c r="ZW5018" s="104"/>
      <c r="ZX5018" s="104"/>
      <c r="ZY5018" s="104"/>
      <c r="ZZ5018" s="104"/>
      <c r="AAA5018" s="104"/>
      <c r="AAB5018" s="104"/>
      <c r="AAC5018" s="104"/>
      <c r="AAD5018" s="104"/>
      <c r="AAE5018" s="104"/>
      <c r="AAF5018" s="104"/>
      <c r="AAG5018" s="104"/>
      <c r="AAH5018" s="104"/>
      <c r="AAI5018" s="104"/>
      <c r="AAJ5018" s="104"/>
      <c r="AAK5018" s="104"/>
      <c r="AAL5018" s="104"/>
      <c r="AAM5018" s="104"/>
      <c r="AAN5018" s="104"/>
      <c r="AAO5018" s="104"/>
      <c r="AAP5018" s="104"/>
      <c r="AAQ5018" s="104"/>
      <c r="AAR5018" s="104"/>
      <c r="AAS5018" s="104"/>
      <c r="AAT5018" s="104"/>
      <c r="AAU5018" s="104"/>
      <c r="AAV5018" s="104"/>
      <c r="AAW5018" s="104"/>
      <c r="AAX5018" s="104"/>
      <c r="AAY5018" s="104"/>
      <c r="AAZ5018" s="104"/>
      <c r="ABA5018" s="104"/>
      <c r="ABB5018" s="104"/>
      <c r="ABC5018" s="104"/>
      <c r="ABD5018" s="104"/>
      <c r="ABE5018" s="104"/>
      <c r="ABF5018" s="104"/>
      <c r="ABG5018" s="104"/>
      <c r="ABH5018" s="104"/>
      <c r="ABI5018" s="104"/>
      <c r="ABJ5018" s="104"/>
      <c r="ABK5018" s="104"/>
      <c r="ABL5018" s="104"/>
      <c r="ABM5018" s="104"/>
      <c r="ABN5018" s="104"/>
      <c r="ABO5018" s="104"/>
      <c r="ABP5018" s="104"/>
      <c r="ABQ5018" s="104"/>
      <c r="ABR5018" s="104"/>
      <c r="ABS5018" s="104"/>
      <c r="ABT5018" s="104"/>
      <c r="ABU5018" s="104"/>
      <c r="ABV5018" s="104"/>
      <c r="ABW5018" s="104"/>
      <c r="ABX5018" s="104"/>
      <c r="ABY5018" s="104"/>
      <c r="ABZ5018" s="104"/>
      <c r="ACA5018" s="104"/>
      <c r="ACB5018" s="104"/>
      <c r="ACC5018" s="104"/>
      <c r="ACD5018" s="104"/>
      <c r="ACE5018" s="104"/>
      <c r="ACF5018" s="104"/>
      <c r="ACG5018" s="104"/>
      <c r="ACH5018" s="104"/>
      <c r="ACI5018" s="104"/>
      <c r="ACJ5018" s="104"/>
      <c r="ACK5018" s="104"/>
      <c r="ACL5018" s="104"/>
      <c r="ACM5018" s="104"/>
      <c r="ACN5018" s="104"/>
      <c r="ACO5018" s="104"/>
      <c r="ACP5018" s="104"/>
      <c r="ACQ5018" s="104"/>
      <c r="ACR5018" s="104"/>
      <c r="ACS5018" s="104"/>
      <c r="ACT5018" s="104"/>
      <c r="ACU5018" s="104"/>
      <c r="ACV5018" s="104"/>
      <c r="ACW5018" s="104"/>
      <c r="ACX5018" s="104"/>
      <c r="ACY5018" s="104"/>
      <c r="ACZ5018" s="104"/>
      <c r="ADA5018" s="104"/>
      <c r="ADB5018" s="104"/>
      <c r="ADC5018" s="104"/>
      <c r="ADD5018" s="104"/>
      <c r="ADE5018" s="104"/>
      <c r="ADF5018" s="104"/>
      <c r="ADG5018" s="104"/>
      <c r="ADH5018" s="104"/>
      <c r="ADI5018" s="104"/>
      <c r="ADJ5018" s="104"/>
      <c r="ADK5018" s="104"/>
      <c r="ADL5018" s="104"/>
      <c r="ADM5018" s="104"/>
      <c r="ADN5018" s="104"/>
      <c r="ADO5018" s="104"/>
      <c r="ADP5018" s="104"/>
      <c r="ADQ5018" s="104"/>
      <c r="ADR5018" s="104"/>
      <c r="ADS5018" s="104"/>
      <c r="ADT5018" s="104"/>
      <c r="ADU5018" s="104"/>
      <c r="ADV5018" s="104"/>
      <c r="ADW5018" s="104"/>
      <c r="ADX5018" s="104"/>
      <c r="ADY5018" s="104"/>
      <c r="ADZ5018" s="104"/>
      <c r="AEA5018" s="104"/>
      <c r="AEB5018" s="104"/>
      <c r="AEC5018" s="104"/>
      <c r="AED5018" s="104"/>
      <c r="AEE5018" s="104"/>
      <c r="AEF5018" s="104"/>
      <c r="AEG5018" s="104"/>
      <c r="AEH5018" s="104"/>
      <c r="AEI5018" s="104"/>
      <c r="AEJ5018" s="104"/>
      <c r="AEK5018" s="104"/>
      <c r="AEL5018" s="104"/>
      <c r="AEM5018" s="104"/>
      <c r="AEN5018" s="104"/>
      <c r="AEO5018" s="104"/>
      <c r="AEP5018" s="104"/>
      <c r="AEQ5018" s="104"/>
      <c r="AER5018" s="104"/>
      <c r="AES5018" s="104"/>
      <c r="AET5018" s="104"/>
      <c r="AEU5018" s="104"/>
      <c r="AEV5018" s="104"/>
      <c r="AEW5018" s="104"/>
      <c r="AEX5018" s="104"/>
      <c r="AEY5018" s="104"/>
      <c r="AEZ5018" s="104"/>
      <c r="AFA5018" s="104"/>
      <c r="AFB5018" s="104"/>
      <c r="AFC5018" s="104"/>
      <c r="AFD5018" s="104"/>
      <c r="AFE5018" s="104"/>
      <c r="AFF5018" s="104"/>
      <c r="AFG5018" s="104"/>
      <c r="AFH5018" s="104"/>
      <c r="AFI5018" s="104"/>
      <c r="AFJ5018" s="104"/>
      <c r="AFK5018" s="104"/>
      <c r="AFL5018" s="104"/>
      <c r="AFM5018" s="104"/>
      <c r="AFN5018" s="104"/>
      <c r="AFO5018" s="104"/>
      <c r="AFP5018" s="104"/>
      <c r="AFQ5018" s="104"/>
      <c r="AFR5018" s="104"/>
      <c r="AFS5018" s="104"/>
      <c r="AFT5018" s="104"/>
      <c r="AFU5018" s="104"/>
      <c r="AFV5018" s="104"/>
      <c r="AFW5018" s="104"/>
      <c r="AFX5018" s="104"/>
      <c r="AFY5018" s="104"/>
      <c r="AFZ5018" s="104"/>
      <c r="AGA5018" s="104"/>
      <c r="AGB5018" s="104"/>
      <c r="AGC5018" s="104"/>
      <c r="AGD5018" s="104"/>
      <c r="AGE5018" s="104"/>
      <c r="AGF5018" s="104"/>
      <c r="AGG5018" s="104"/>
      <c r="AGH5018" s="104"/>
      <c r="AGI5018" s="104"/>
      <c r="AGJ5018" s="104"/>
      <c r="AGK5018" s="104"/>
      <c r="AGL5018" s="104"/>
      <c r="AGM5018" s="104"/>
      <c r="AGN5018" s="104"/>
      <c r="AGO5018" s="104"/>
      <c r="AGP5018" s="104"/>
      <c r="AGQ5018" s="104"/>
      <c r="AGR5018" s="104"/>
      <c r="AGS5018" s="104"/>
      <c r="AGT5018" s="104"/>
      <c r="AGU5018" s="104"/>
      <c r="AGV5018" s="104"/>
      <c r="AGW5018" s="104"/>
      <c r="AGX5018" s="104"/>
      <c r="AGY5018" s="104"/>
      <c r="AGZ5018" s="104"/>
      <c r="AHA5018" s="104"/>
      <c r="AHB5018" s="104"/>
      <c r="AHC5018" s="104"/>
      <c r="AHD5018" s="104"/>
      <c r="AHE5018" s="104"/>
      <c r="AHF5018" s="104"/>
      <c r="AHG5018" s="104"/>
      <c r="AHH5018" s="104"/>
      <c r="AHI5018" s="104"/>
      <c r="AHJ5018" s="104"/>
      <c r="AHK5018" s="104"/>
      <c r="AHL5018" s="104"/>
      <c r="AHM5018" s="104"/>
      <c r="AHN5018" s="104"/>
      <c r="AHO5018" s="104"/>
      <c r="AHP5018" s="104"/>
      <c r="AHQ5018" s="104"/>
      <c r="AHR5018" s="104"/>
      <c r="AHS5018" s="104"/>
      <c r="AHT5018" s="104"/>
      <c r="AHU5018" s="104"/>
      <c r="AHV5018" s="104"/>
      <c r="AHW5018" s="104"/>
      <c r="AHX5018" s="104"/>
      <c r="AHY5018" s="104"/>
      <c r="AHZ5018" s="104"/>
      <c r="AIA5018" s="104"/>
      <c r="AIB5018" s="104"/>
      <c r="AIC5018" s="104"/>
      <c r="AID5018" s="104"/>
      <c r="AIE5018" s="104"/>
      <c r="AIF5018" s="104"/>
      <c r="AIG5018" s="104"/>
      <c r="AIH5018" s="104"/>
      <c r="AII5018" s="104"/>
      <c r="AIJ5018" s="104"/>
      <c r="AIK5018" s="104"/>
      <c r="AIL5018" s="104"/>
      <c r="AIM5018" s="104"/>
      <c r="AIN5018" s="104"/>
      <c r="AIO5018" s="104"/>
      <c r="AIP5018" s="104"/>
      <c r="AIQ5018" s="104"/>
      <c r="AIR5018" s="104"/>
      <c r="AIS5018" s="104"/>
      <c r="AIT5018" s="104"/>
      <c r="AIU5018" s="104"/>
      <c r="AIV5018" s="104"/>
      <c r="AIW5018" s="104"/>
      <c r="AIX5018" s="104"/>
      <c r="AIY5018" s="104"/>
      <c r="AIZ5018" s="104"/>
      <c r="AJA5018" s="104"/>
      <c r="AJB5018" s="104"/>
      <c r="AJC5018" s="104"/>
      <c r="AJD5018" s="104"/>
      <c r="AJE5018" s="104"/>
      <c r="AJF5018" s="104"/>
      <c r="AJG5018" s="104"/>
      <c r="AJH5018" s="104"/>
      <c r="AJI5018" s="104"/>
      <c r="AJJ5018" s="104"/>
      <c r="AJK5018" s="104"/>
      <c r="AJL5018" s="104"/>
      <c r="AJM5018" s="104"/>
      <c r="AJN5018" s="104"/>
      <c r="AJO5018" s="104"/>
      <c r="AJP5018" s="104"/>
      <c r="AJQ5018" s="104"/>
      <c r="AJR5018" s="104"/>
      <c r="AJS5018" s="104"/>
      <c r="AJT5018" s="104"/>
      <c r="AJU5018" s="104"/>
      <c r="AJV5018" s="104"/>
      <c r="AJW5018" s="104"/>
      <c r="AJX5018" s="104"/>
      <c r="AJY5018" s="104"/>
      <c r="AJZ5018" s="104"/>
      <c r="AKA5018" s="104"/>
      <c r="AKB5018" s="104"/>
      <c r="AKC5018" s="104"/>
      <c r="AKD5018" s="104"/>
      <c r="AKE5018" s="104"/>
      <c r="AKF5018" s="104"/>
      <c r="AKG5018" s="104"/>
      <c r="AKH5018" s="104"/>
      <c r="AKI5018" s="104"/>
      <c r="AKJ5018" s="104"/>
      <c r="AKK5018" s="104"/>
      <c r="AKL5018" s="104"/>
      <c r="AKM5018" s="104"/>
      <c r="AKN5018" s="104"/>
      <c r="AKO5018" s="104"/>
      <c r="AKP5018" s="104"/>
      <c r="AKQ5018" s="104"/>
      <c r="AKR5018" s="104"/>
      <c r="AKS5018" s="104"/>
      <c r="AKT5018" s="104"/>
      <c r="AKU5018" s="104"/>
      <c r="AKV5018" s="104"/>
      <c r="AKW5018" s="104"/>
      <c r="AKX5018" s="104"/>
      <c r="AKY5018" s="104"/>
      <c r="AKZ5018" s="104"/>
      <c r="ALA5018" s="104"/>
      <c r="ALB5018" s="104"/>
      <c r="ALC5018" s="104"/>
      <c r="ALD5018" s="104"/>
      <c r="ALE5018" s="104"/>
      <c r="ALF5018" s="104"/>
      <c r="ALG5018" s="104"/>
      <c r="ALH5018" s="104"/>
      <c r="ALI5018" s="104"/>
      <c r="ALJ5018" s="104"/>
      <c r="ALK5018" s="104"/>
      <c r="ALL5018" s="104"/>
      <c r="ALM5018" s="104"/>
      <c r="ALN5018" s="104"/>
      <c r="ALO5018" s="104"/>
      <c r="ALP5018" s="104"/>
      <c r="ALQ5018" s="104"/>
      <c r="ALR5018" s="104"/>
      <c r="ALS5018" s="104"/>
      <c r="ALT5018" s="104"/>
      <c r="ALU5018" s="104"/>
      <c r="ALV5018" s="104"/>
      <c r="ALW5018" s="104"/>
      <c r="ALX5018" s="104"/>
      <c r="ALY5018" s="104"/>
      <c r="ALZ5018" s="104"/>
      <c r="AMA5018" s="104"/>
      <c r="AMB5018" s="104"/>
      <c r="AMC5018" s="104"/>
      <c r="AMD5018" s="104"/>
      <c r="AME5018" s="104"/>
      <c r="AMF5018" s="104"/>
      <c r="AMG5018" s="104"/>
      <c r="AMH5018" s="104"/>
      <c r="AMI5018" s="104"/>
      <c r="AMJ5018" s="104"/>
      <c r="AMK5018" s="104"/>
      <c r="AML5018" s="104"/>
      <c r="AMM5018" s="104"/>
      <c r="AMN5018" s="104"/>
      <c r="AMO5018" s="104"/>
    </row>
    <row r="5019" spans="1:1029" s="88" customFormat="1" x14ac:dyDescent="0.35">
      <c r="A5019" s="21">
        <v>10141149</v>
      </c>
      <c r="B5019" s="115" t="s">
        <v>462</v>
      </c>
      <c r="C5019" s="115" t="s">
        <v>19003</v>
      </c>
      <c r="D5019" s="61"/>
      <c r="E5019" s="114" t="str">
        <f t="shared" si="937"/>
        <v xml:space="preserve">CAPACITOR MARCA:SIEMENS CHIMUARA </v>
      </c>
      <c r="F5019" s="61"/>
      <c r="G5019" s="61" t="s">
        <v>146</v>
      </c>
      <c r="H5019" s="61" t="s">
        <v>511</v>
      </c>
      <c r="I5019" s="61"/>
      <c r="J5019" s="61"/>
      <c r="K5019" s="130" t="s">
        <v>19006</v>
      </c>
      <c r="L5019" s="130" t="s">
        <v>19005</v>
      </c>
      <c r="M5019" s="61">
        <v>550</v>
      </c>
      <c r="N5019" s="115">
        <v>150</v>
      </c>
      <c r="O5019" s="176">
        <v>0.4</v>
      </c>
      <c r="P5019" s="121">
        <v>3</v>
      </c>
      <c r="Q5019" s="61">
        <v>2015</v>
      </c>
      <c r="R5019" s="61" t="s">
        <v>130</v>
      </c>
      <c r="S5019" s="61" t="s">
        <v>19004</v>
      </c>
      <c r="T5019" s="120">
        <v>100</v>
      </c>
      <c r="U5019" s="111">
        <v>45</v>
      </c>
      <c r="V5019" s="113">
        <f t="shared" si="938"/>
        <v>95.777777777777786</v>
      </c>
      <c r="W5019" s="113">
        <f t="shared" si="939"/>
        <v>4.2222222222222143</v>
      </c>
      <c r="X5019" s="112">
        <f t="shared" si="940"/>
        <v>4222.2222222222144</v>
      </c>
      <c r="Y5019" s="111"/>
      <c r="Z5019" s="110">
        <f t="shared" si="936"/>
        <v>43</v>
      </c>
      <c r="AA5019" s="109">
        <f t="shared" si="941"/>
        <v>5</v>
      </c>
      <c r="AB5019" s="109">
        <f t="shared" si="942"/>
        <v>5000</v>
      </c>
      <c r="AC5019" s="108">
        <f t="shared" si="943"/>
        <v>95</v>
      </c>
      <c r="AD5019" s="107">
        <f t="shared" si="944"/>
        <v>2.2222222222222223E-2</v>
      </c>
      <c r="AE5019" s="106">
        <f t="shared" si="945"/>
        <v>2.1111111111111112</v>
      </c>
      <c r="AF5019" s="105">
        <f t="shared" si="946"/>
        <v>6.333333333333325</v>
      </c>
      <c r="AG5019" s="105">
        <f t="shared" si="947"/>
        <v>93.666666666666671</v>
      </c>
    </row>
    <row r="5020" spans="1:1029" s="88" customFormat="1" x14ac:dyDescent="0.35">
      <c r="A5020" s="21">
        <v>10141149</v>
      </c>
      <c r="B5020" s="115" t="s">
        <v>462</v>
      </c>
      <c r="C5020" s="115" t="s">
        <v>19003</v>
      </c>
      <c r="D5020" s="61"/>
      <c r="E5020" s="114" t="str">
        <f t="shared" si="937"/>
        <v xml:space="preserve">CAPACITOR MARCA:SIEMENS MOCUBA </v>
      </c>
      <c r="F5020" s="61"/>
      <c r="G5020" s="61" t="s">
        <v>134</v>
      </c>
      <c r="H5020" s="61" t="s">
        <v>134</v>
      </c>
      <c r="I5020" s="61"/>
      <c r="J5020" s="61"/>
      <c r="K5020" s="130"/>
      <c r="L5020" s="130"/>
      <c r="M5020" s="61">
        <v>550</v>
      </c>
      <c r="N5020" s="115">
        <v>150</v>
      </c>
      <c r="O5020" s="176">
        <v>0.4</v>
      </c>
      <c r="P5020" s="121">
        <v>3</v>
      </c>
      <c r="Q5020" s="61">
        <v>2015</v>
      </c>
      <c r="R5020" s="61" t="s">
        <v>130</v>
      </c>
      <c r="S5020" s="61" t="s">
        <v>19002</v>
      </c>
      <c r="T5020" s="120">
        <v>100</v>
      </c>
      <c r="U5020" s="111">
        <v>45</v>
      </c>
      <c r="V5020" s="113">
        <f t="shared" si="938"/>
        <v>95.777777777777786</v>
      </c>
      <c r="W5020" s="113">
        <f t="shared" si="939"/>
        <v>4.2222222222222143</v>
      </c>
      <c r="X5020" s="112">
        <f t="shared" si="940"/>
        <v>4222.2222222222144</v>
      </c>
      <c r="Y5020" s="111"/>
      <c r="Z5020" s="110">
        <f t="shared" si="936"/>
        <v>43</v>
      </c>
      <c r="AA5020" s="109">
        <f t="shared" si="941"/>
        <v>5</v>
      </c>
      <c r="AB5020" s="109">
        <f t="shared" si="942"/>
        <v>5000</v>
      </c>
      <c r="AC5020" s="108">
        <f t="shared" si="943"/>
        <v>95</v>
      </c>
      <c r="AD5020" s="107">
        <f t="shared" si="944"/>
        <v>2.2222222222222223E-2</v>
      </c>
      <c r="AE5020" s="106">
        <f t="shared" si="945"/>
        <v>2.1111111111111112</v>
      </c>
      <c r="AF5020" s="105">
        <f t="shared" si="946"/>
        <v>6.333333333333325</v>
      </c>
      <c r="AG5020" s="105">
        <f t="shared" si="947"/>
        <v>93.666666666666671</v>
      </c>
    </row>
    <row r="5021" spans="1:1029" s="88" customFormat="1" x14ac:dyDescent="0.35">
      <c r="A5021" s="21">
        <v>10141107</v>
      </c>
      <c r="B5021" s="115" t="s">
        <v>18998</v>
      </c>
      <c r="C5021" s="115" t="s">
        <v>18997</v>
      </c>
      <c r="D5021" s="21" t="s">
        <v>18996</v>
      </c>
      <c r="E5021" s="114" t="str">
        <f t="shared" si="937"/>
        <v>COMPENSADOR MARCA:HVT ALTO MOLOCUE SVC 1</v>
      </c>
      <c r="F5021" s="21"/>
      <c r="G5021" s="21" t="s">
        <v>170</v>
      </c>
      <c r="H5021" s="21" t="s">
        <v>170</v>
      </c>
      <c r="I5021" s="21"/>
      <c r="J5021" s="21"/>
      <c r="K5021" s="115" t="s">
        <v>169</v>
      </c>
      <c r="L5021" s="115" t="s">
        <v>168</v>
      </c>
      <c r="M5021" s="21" t="s">
        <v>18995</v>
      </c>
      <c r="N5021" s="115" t="s">
        <v>18994</v>
      </c>
      <c r="O5021" s="115"/>
      <c r="P5021" s="21">
        <v>3</v>
      </c>
      <c r="Q5021" s="21">
        <v>2015</v>
      </c>
      <c r="R5021" s="21" t="s">
        <v>459</v>
      </c>
      <c r="S5021" s="21"/>
      <c r="T5021" s="116">
        <v>20419</v>
      </c>
      <c r="U5021" s="111">
        <v>45</v>
      </c>
      <c r="V5021" s="113">
        <f t="shared" si="938"/>
        <v>19556.864444444447</v>
      </c>
      <c r="W5021" s="113">
        <f t="shared" si="939"/>
        <v>862.13555555555286</v>
      </c>
      <c r="X5021" s="112">
        <f t="shared" si="940"/>
        <v>862135.55555555283</v>
      </c>
      <c r="Y5021" s="111"/>
      <c r="Z5021" s="110">
        <f t="shared" si="936"/>
        <v>43</v>
      </c>
      <c r="AA5021" s="109">
        <f t="shared" si="941"/>
        <v>1020.95</v>
      </c>
      <c r="AB5021" s="109">
        <f t="shared" si="942"/>
        <v>1020950</v>
      </c>
      <c r="AC5021" s="108">
        <f t="shared" si="943"/>
        <v>19398.05</v>
      </c>
      <c r="AD5021" s="107">
        <f t="shared" si="944"/>
        <v>2.2222222222222223E-2</v>
      </c>
      <c r="AE5021" s="106">
        <f t="shared" si="945"/>
        <v>431.06777777777779</v>
      </c>
      <c r="AF5021" s="105">
        <f t="shared" si="946"/>
        <v>1293.2033333333306</v>
      </c>
      <c r="AG5021" s="105">
        <f t="shared" si="947"/>
        <v>19125.796666666669</v>
      </c>
    </row>
    <row r="5022" spans="1:1029" s="88" customFormat="1" x14ac:dyDescent="0.35">
      <c r="A5022" s="21">
        <v>10141107</v>
      </c>
      <c r="B5022" s="115" t="s">
        <v>18998</v>
      </c>
      <c r="C5022" s="115" t="s">
        <v>18997</v>
      </c>
      <c r="D5022" s="21" t="s">
        <v>18996</v>
      </c>
      <c r="E5022" s="114" t="str">
        <f t="shared" si="937"/>
        <v>COMPENSADOR MARCA:HVT ALTO MOLOCUE SVC 1</v>
      </c>
      <c r="F5022" s="21"/>
      <c r="G5022" s="21" t="s">
        <v>170</v>
      </c>
      <c r="H5022" s="21" t="s">
        <v>170</v>
      </c>
      <c r="I5022" s="21"/>
      <c r="J5022" s="21"/>
      <c r="K5022" s="115" t="s">
        <v>169</v>
      </c>
      <c r="L5022" s="115" t="s">
        <v>168</v>
      </c>
      <c r="M5022" s="21" t="s">
        <v>18995</v>
      </c>
      <c r="N5022" s="115" t="s">
        <v>18994</v>
      </c>
      <c r="O5022" s="115"/>
      <c r="P5022" s="21">
        <v>3</v>
      </c>
      <c r="Q5022" s="21">
        <v>2015</v>
      </c>
      <c r="R5022" s="21" t="s">
        <v>459</v>
      </c>
      <c r="S5022" s="21"/>
      <c r="T5022" s="116">
        <v>20419</v>
      </c>
      <c r="U5022" s="21">
        <v>45</v>
      </c>
      <c r="V5022" s="113">
        <f t="shared" si="938"/>
        <v>19556.864444444447</v>
      </c>
      <c r="W5022" s="113">
        <f t="shared" si="939"/>
        <v>862.13555555555286</v>
      </c>
      <c r="X5022" s="112">
        <f t="shared" si="940"/>
        <v>862135.55555555283</v>
      </c>
      <c r="Y5022" s="111"/>
      <c r="Z5022" s="110">
        <f t="shared" si="936"/>
        <v>43</v>
      </c>
      <c r="AA5022" s="109">
        <f t="shared" si="941"/>
        <v>1020.95</v>
      </c>
      <c r="AB5022" s="109">
        <f t="shared" si="942"/>
        <v>1020950</v>
      </c>
      <c r="AC5022" s="108">
        <f t="shared" si="943"/>
        <v>19398.05</v>
      </c>
      <c r="AD5022" s="107">
        <f t="shared" si="944"/>
        <v>2.2222222222222223E-2</v>
      </c>
      <c r="AE5022" s="106">
        <f t="shared" si="945"/>
        <v>431.06777777777779</v>
      </c>
      <c r="AF5022" s="105">
        <f t="shared" si="946"/>
        <v>1293.2033333333306</v>
      </c>
      <c r="AG5022" s="105">
        <f t="shared" si="947"/>
        <v>19125.796666666669</v>
      </c>
    </row>
    <row r="5023" spans="1:1029" s="88" customFormat="1" x14ac:dyDescent="0.35">
      <c r="A5023" s="21">
        <v>10141107</v>
      </c>
      <c r="B5023" s="115" t="s">
        <v>18991</v>
      </c>
      <c r="C5023" s="115" t="s">
        <v>18990</v>
      </c>
      <c r="D5023" s="21"/>
      <c r="E5023" s="114" t="str">
        <f t="shared" si="937"/>
        <v xml:space="preserve">CONTACTOR MARCA:RENAULT ALTO MOLOCUE </v>
      </c>
      <c r="F5023" s="21"/>
      <c r="G5023" s="21" t="s">
        <v>170</v>
      </c>
      <c r="H5023" s="21" t="s">
        <v>170</v>
      </c>
      <c r="I5023" s="21"/>
      <c r="J5023" s="21"/>
      <c r="K5023" s="115" t="s">
        <v>169</v>
      </c>
      <c r="L5023" s="115" t="s">
        <v>168</v>
      </c>
      <c r="M5023" s="21" t="s">
        <v>713</v>
      </c>
      <c r="N5023" s="115"/>
      <c r="O5023" s="115" t="s">
        <v>362</v>
      </c>
      <c r="P5023" s="21">
        <v>3</v>
      </c>
      <c r="Q5023" s="21">
        <v>2015</v>
      </c>
      <c r="R5023" s="21" t="s">
        <v>18989</v>
      </c>
      <c r="S5023" s="21"/>
      <c r="T5023" s="116">
        <v>991</v>
      </c>
      <c r="U5023" s="111">
        <v>45</v>
      </c>
      <c r="V5023" s="113">
        <f t="shared" si="938"/>
        <v>949.15777777777782</v>
      </c>
      <c r="W5023" s="113">
        <f t="shared" si="939"/>
        <v>41.842222222222176</v>
      </c>
      <c r="X5023" s="112">
        <f t="shared" si="940"/>
        <v>41842.222222222175</v>
      </c>
      <c r="Y5023" s="111"/>
      <c r="Z5023" s="110">
        <f t="shared" si="936"/>
        <v>43</v>
      </c>
      <c r="AA5023" s="109">
        <f t="shared" si="941"/>
        <v>49.550000000000004</v>
      </c>
      <c r="AB5023" s="109">
        <f t="shared" si="942"/>
        <v>49550.000000000007</v>
      </c>
      <c r="AC5023" s="108">
        <f t="shared" si="943"/>
        <v>941.45</v>
      </c>
      <c r="AD5023" s="107">
        <f t="shared" si="944"/>
        <v>2.2222222222222223E-2</v>
      </c>
      <c r="AE5023" s="106">
        <f t="shared" si="945"/>
        <v>20.921111111111113</v>
      </c>
      <c r="AF5023" s="105">
        <f t="shared" si="946"/>
        <v>62.763333333333293</v>
      </c>
      <c r="AG5023" s="105">
        <f t="shared" si="947"/>
        <v>928.23666666666668</v>
      </c>
    </row>
    <row r="5024" spans="1:1029" s="88" customFormat="1" x14ac:dyDescent="0.35">
      <c r="A5024" s="21">
        <v>10141107</v>
      </c>
      <c r="B5024" s="115" t="s">
        <v>18991</v>
      </c>
      <c r="C5024" s="115" t="s">
        <v>18990</v>
      </c>
      <c r="D5024" s="21"/>
      <c r="E5024" s="114" t="str">
        <f t="shared" si="937"/>
        <v xml:space="preserve">CONTACTOR MARCA:RENAULT ALTO MOLOCUE </v>
      </c>
      <c r="F5024" s="21"/>
      <c r="G5024" s="21" t="s">
        <v>170</v>
      </c>
      <c r="H5024" s="21" t="s">
        <v>170</v>
      </c>
      <c r="I5024" s="21"/>
      <c r="J5024" s="21"/>
      <c r="K5024" s="115" t="s">
        <v>169</v>
      </c>
      <c r="L5024" s="115" t="s">
        <v>168</v>
      </c>
      <c r="M5024" s="21" t="s">
        <v>713</v>
      </c>
      <c r="N5024" s="115"/>
      <c r="O5024" s="115" t="s">
        <v>362</v>
      </c>
      <c r="P5024" s="21">
        <v>3</v>
      </c>
      <c r="Q5024" s="21">
        <v>2015</v>
      </c>
      <c r="R5024" s="21" t="s">
        <v>18989</v>
      </c>
      <c r="S5024" s="21"/>
      <c r="T5024" s="116">
        <v>1200</v>
      </c>
      <c r="U5024" s="21">
        <v>45</v>
      </c>
      <c r="V5024" s="113">
        <f t="shared" si="938"/>
        <v>1149.3333333333335</v>
      </c>
      <c r="W5024" s="113">
        <f t="shared" si="939"/>
        <v>50.666666666666515</v>
      </c>
      <c r="X5024" s="112">
        <f t="shared" si="940"/>
        <v>50666.666666666511</v>
      </c>
      <c r="Y5024" s="111"/>
      <c r="Z5024" s="110">
        <f t="shared" si="936"/>
        <v>43</v>
      </c>
      <c r="AA5024" s="109">
        <f t="shared" si="941"/>
        <v>60</v>
      </c>
      <c r="AB5024" s="109">
        <f t="shared" si="942"/>
        <v>60000</v>
      </c>
      <c r="AC5024" s="108">
        <f t="shared" si="943"/>
        <v>1140</v>
      </c>
      <c r="AD5024" s="107">
        <f t="shared" si="944"/>
        <v>2.2222222222222223E-2</v>
      </c>
      <c r="AE5024" s="106">
        <f t="shared" si="945"/>
        <v>25.333333333333336</v>
      </c>
      <c r="AF5024" s="105">
        <f t="shared" si="946"/>
        <v>75.999999999999858</v>
      </c>
      <c r="AG5024" s="105">
        <f t="shared" si="947"/>
        <v>1124.0000000000002</v>
      </c>
    </row>
    <row r="5025" spans="1:33" s="88" customFormat="1" x14ac:dyDescent="0.35">
      <c r="A5025" s="21">
        <v>10141103</v>
      </c>
      <c r="B5025" s="115" t="s">
        <v>18023</v>
      </c>
      <c r="C5025" s="135" t="s">
        <v>18022</v>
      </c>
      <c r="D5025" s="61" t="s">
        <v>18125</v>
      </c>
      <c r="E5025" s="114" t="str">
        <f t="shared" si="937"/>
        <v>MINISUBESTAÇÃO MARCA:POWERTECH PT88 PT88</v>
      </c>
      <c r="F5025" s="61" t="s">
        <v>18126</v>
      </c>
      <c r="G5025" s="61" t="s">
        <v>18125</v>
      </c>
      <c r="H5025" s="21" t="s">
        <v>3104</v>
      </c>
      <c r="I5025" s="21" t="s">
        <v>530</v>
      </c>
      <c r="J5025" s="57"/>
      <c r="K5025" s="135" t="s">
        <v>18124</v>
      </c>
      <c r="L5025" s="135" t="s">
        <v>18123</v>
      </c>
      <c r="M5025" s="61">
        <v>315</v>
      </c>
      <c r="N5025" s="115">
        <v>6.6</v>
      </c>
      <c r="O5025" s="115">
        <v>0.4</v>
      </c>
      <c r="P5025" s="21">
        <v>3</v>
      </c>
      <c r="Q5025" s="21">
        <v>2015</v>
      </c>
      <c r="R5025" s="21" t="s">
        <v>295</v>
      </c>
      <c r="S5025" s="21" t="s">
        <v>18122</v>
      </c>
      <c r="T5025" s="116">
        <v>1213</v>
      </c>
      <c r="U5025" s="111">
        <v>45</v>
      </c>
      <c r="V5025" s="113">
        <f t="shared" si="938"/>
        <v>1161.7844444444445</v>
      </c>
      <c r="W5025" s="113">
        <f t="shared" si="939"/>
        <v>51.215555555555511</v>
      </c>
      <c r="X5025" s="112">
        <f t="shared" si="940"/>
        <v>51215.555555555511</v>
      </c>
      <c r="Y5025" s="111"/>
      <c r="Z5025" s="110">
        <f t="shared" si="936"/>
        <v>43</v>
      </c>
      <c r="AA5025" s="109">
        <f t="shared" si="941"/>
        <v>60.650000000000006</v>
      </c>
      <c r="AB5025" s="109">
        <f t="shared" si="942"/>
        <v>60650.000000000007</v>
      </c>
      <c r="AC5025" s="108">
        <f t="shared" si="943"/>
        <v>1152.3499999999999</v>
      </c>
      <c r="AD5025" s="107">
        <f t="shared" si="944"/>
        <v>2.2222222222222223E-2</v>
      </c>
      <c r="AE5025" s="106">
        <f t="shared" si="945"/>
        <v>25.607777777777777</v>
      </c>
      <c r="AF5025" s="105">
        <f t="shared" si="946"/>
        <v>76.823333333333295</v>
      </c>
      <c r="AG5025" s="105">
        <f t="shared" si="947"/>
        <v>1136.1766666666667</v>
      </c>
    </row>
    <row r="5026" spans="1:33" s="88" customFormat="1" x14ac:dyDescent="0.35">
      <c r="A5026" s="21">
        <v>10141103</v>
      </c>
      <c r="B5026" s="115" t="s">
        <v>18023</v>
      </c>
      <c r="C5026" s="135" t="s">
        <v>18022</v>
      </c>
      <c r="D5026" s="21" t="s">
        <v>18121</v>
      </c>
      <c r="E5026" s="114" t="str">
        <f t="shared" si="937"/>
        <v>MINISUBESTAÇÃO MARCA:POWERTECH AGCHI/PT138 AGCHI/PT138</v>
      </c>
      <c r="F5026" s="21" t="s">
        <v>15762</v>
      </c>
      <c r="G5026" s="21" t="s">
        <v>18121</v>
      </c>
      <c r="H5026" s="21" t="s">
        <v>977</v>
      </c>
      <c r="I5026" s="21" t="s">
        <v>976</v>
      </c>
      <c r="J5026" s="21" t="s">
        <v>2965</v>
      </c>
      <c r="K5026" s="140" t="s">
        <v>18120</v>
      </c>
      <c r="L5026" s="125" t="s">
        <v>18119</v>
      </c>
      <c r="M5026" s="21">
        <v>315</v>
      </c>
      <c r="N5026" s="115">
        <v>6.6</v>
      </c>
      <c r="O5026" s="115">
        <v>0.4</v>
      </c>
      <c r="P5026" s="21">
        <v>3</v>
      </c>
      <c r="Q5026" s="21">
        <v>2015</v>
      </c>
      <c r="R5026" s="21" t="s">
        <v>295</v>
      </c>
      <c r="S5026" s="21" t="s">
        <v>18118</v>
      </c>
      <c r="T5026" s="116">
        <v>1213</v>
      </c>
      <c r="U5026" s="111">
        <v>45</v>
      </c>
      <c r="V5026" s="113">
        <f t="shared" si="938"/>
        <v>1161.7844444444445</v>
      </c>
      <c r="W5026" s="113">
        <f t="shared" si="939"/>
        <v>51.215555555555511</v>
      </c>
      <c r="X5026" s="112">
        <f t="shared" si="940"/>
        <v>51215.555555555511</v>
      </c>
      <c r="Y5026" s="111"/>
      <c r="Z5026" s="110">
        <f t="shared" si="936"/>
        <v>43</v>
      </c>
      <c r="AA5026" s="109">
        <f t="shared" si="941"/>
        <v>60.650000000000006</v>
      </c>
      <c r="AB5026" s="109">
        <f t="shared" si="942"/>
        <v>60650.000000000007</v>
      </c>
      <c r="AC5026" s="108">
        <f t="shared" si="943"/>
        <v>1152.3499999999999</v>
      </c>
      <c r="AD5026" s="107">
        <f t="shared" si="944"/>
        <v>2.2222222222222223E-2</v>
      </c>
      <c r="AE5026" s="106">
        <f t="shared" si="945"/>
        <v>25.607777777777777</v>
      </c>
      <c r="AF5026" s="105">
        <f t="shared" si="946"/>
        <v>76.823333333333295</v>
      </c>
      <c r="AG5026" s="105">
        <f t="shared" si="947"/>
        <v>1136.1766666666667</v>
      </c>
    </row>
    <row r="5027" spans="1:33" s="88" customFormat="1" x14ac:dyDescent="0.35">
      <c r="A5027" s="21">
        <v>10141103</v>
      </c>
      <c r="B5027" s="135" t="s">
        <v>18023</v>
      </c>
      <c r="C5027" s="135" t="s">
        <v>18022</v>
      </c>
      <c r="D5027" s="124" t="s">
        <v>16930</v>
      </c>
      <c r="E5027" s="114" t="str">
        <f t="shared" si="937"/>
        <v>MINISUBESTAÇÃO MARCA:Powertech PTS86 PTS86</v>
      </c>
      <c r="F5027" s="124"/>
      <c r="G5027" s="124" t="s">
        <v>16930</v>
      </c>
      <c r="H5027" s="124" t="s">
        <v>571</v>
      </c>
      <c r="I5027" s="124"/>
      <c r="J5027" s="124" t="s">
        <v>18117</v>
      </c>
      <c r="K5027" s="135"/>
      <c r="L5027" s="135"/>
      <c r="M5027" s="124">
        <v>630</v>
      </c>
      <c r="N5027" s="135">
        <v>11</v>
      </c>
      <c r="O5027" s="115">
        <v>0.4</v>
      </c>
      <c r="P5027" s="124" t="s">
        <v>514</v>
      </c>
      <c r="Q5027" s="124">
        <v>2015</v>
      </c>
      <c r="R5027" s="124" t="s">
        <v>2362</v>
      </c>
      <c r="S5027" s="124" t="s">
        <v>18116</v>
      </c>
      <c r="T5027" s="116">
        <v>2772</v>
      </c>
      <c r="U5027" s="111">
        <v>45</v>
      </c>
      <c r="V5027" s="113">
        <f t="shared" si="938"/>
        <v>2654.96</v>
      </c>
      <c r="W5027" s="113">
        <f t="shared" si="939"/>
        <v>117.03999999999996</v>
      </c>
      <c r="X5027" s="112">
        <f t="shared" si="940"/>
        <v>117039.99999999997</v>
      </c>
      <c r="Y5027" s="111"/>
      <c r="Z5027" s="110">
        <f t="shared" si="936"/>
        <v>43</v>
      </c>
      <c r="AA5027" s="109">
        <f t="shared" si="941"/>
        <v>138.6</v>
      </c>
      <c r="AB5027" s="109">
        <f t="shared" si="942"/>
        <v>138600</v>
      </c>
      <c r="AC5027" s="108">
        <f t="shared" si="943"/>
        <v>2633.4</v>
      </c>
      <c r="AD5027" s="107">
        <f t="shared" si="944"/>
        <v>2.2222222222222223E-2</v>
      </c>
      <c r="AE5027" s="106">
        <f t="shared" si="945"/>
        <v>58.52</v>
      </c>
      <c r="AF5027" s="105">
        <f t="shared" si="946"/>
        <v>175.55999999999997</v>
      </c>
      <c r="AG5027" s="105">
        <f t="shared" si="947"/>
        <v>2596.44</v>
      </c>
    </row>
    <row r="5028" spans="1:33" s="88" customFormat="1" x14ac:dyDescent="0.35">
      <c r="A5028" s="21">
        <v>10141103</v>
      </c>
      <c r="B5028" s="135" t="s">
        <v>18023</v>
      </c>
      <c r="C5028" s="135" t="s">
        <v>18022</v>
      </c>
      <c r="D5028" s="124" t="s">
        <v>17041</v>
      </c>
      <c r="E5028" s="114" t="str">
        <f t="shared" si="937"/>
        <v>MINISUBESTAÇÃO MARCA:Powertech PTS47 PTS47</v>
      </c>
      <c r="F5028" s="124"/>
      <c r="G5028" s="124" t="s">
        <v>17041</v>
      </c>
      <c r="H5028" s="124" t="s">
        <v>571</v>
      </c>
      <c r="I5028" s="124"/>
      <c r="J5028" s="124"/>
      <c r="K5028" s="135"/>
      <c r="L5028" s="135"/>
      <c r="M5028" s="124">
        <v>630</v>
      </c>
      <c r="N5028" s="135">
        <v>11</v>
      </c>
      <c r="O5028" s="115">
        <v>0.4</v>
      </c>
      <c r="P5028" s="124" t="s">
        <v>514</v>
      </c>
      <c r="Q5028" s="124">
        <v>2015</v>
      </c>
      <c r="R5028" s="124" t="s">
        <v>2362</v>
      </c>
      <c r="S5028" s="124" t="s">
        <v>18115</v>
      </c>
      <c r="T5028" s="116">
        <v>2772</v>
      </c>
      <c r="U5028" s="111">
        <v>45</v>
      </c>
      <c r="V5028" s="113">
        <f t="shared" si="938"/>
        <v>2654.96</v>
      </c>
      <c r="W5028" s="113">
        <f t="shared" si="939"/>
        <v>117.03999999999996</v>
      </c>
      <c r="X5028" s="112">
        <f t="shared" si="940"/>
        <v>117039.99999999997</v>
      </c>
      <c r="Y5028" s="111"/>
      <c r="Z5028" s="110">
        <f t="shared" ref="Z5028:Z5091" si="948">(U5028-(2017-Q5028))</f>
        <v>43</v>
      </c>
      <c r="AA5028" s="109">
        <f t="shared" si="941"/>
        <v>138.6</v>
      </c>
      <c r="AB5028" s="109">
        <f t="shared" si="942"/>
        <v>138600</v>
      </c>
      <c r="AC5028" s="108">
        <f t="shared" si="943"/>
        <v>2633.4</v>
      </c>
      <c r="AD5028" s="107">
        <f t="shared" si="944"/>
        <v>2.2222222222222223E-2</v>
      </c>
      <c r="AE5028" s="106">
        <f t="shared" si="945"/>
        <v>58.52</v>
      </c>
      <c r="AF5028" s="105">
        <f t="shared" si="946"/>
        <v>175.55999999999997</v>
      </c>
      <c r="AG5028" s="105">
        <f t="shared" si="947"/>
        <v>2596.44</v>
      </c>
    </row>
    <row r="5029" spans="1:33" s="88" customFormat="1" x14ac:dyDescent="0.35">
      <c r="A5029" s="21">
        <v>10141103</v>
      </c>
      <c r="B5029" s="135" t="s">
        <v>18023</v>
      </c>
      <c r="C5029" s="135" t="s">
        <v>18022</v>
      </c>
      <c r="D5029" s="124" t="s">
        <v>18114</v>
      </c>
      <c r="E5029" s="114" t="str">
        <f t="shared" si="937"/>
        <v>MINISUBESTAÇÃO MARCA:Powertech PS7 (Aux Trfr) PS7 (Aux Trfr)</v>
      </c>
      <c r="F5029" s="124"/>
      <c r="G5029" s="124" t="s">
        <v>18114</v>
      </c>
      <c r="H5029" s="124" t="s">
        <v>571</v>
      </c>
      <c r="I5029" s="124"/>
      <c r="J5029" s="124" t="s">
        <v>17723</v>
      </c>
      <c r="K5029" s="135"/>
      <c r="L5029" s="135"/>
      <c r="M5029" s="124">
        <v>500</v>
      </c>
      <c r="N5029" s="135">
        <v>11</v>
      </c>
      <c r="O5029" s="115">
        <v>0.4</v>
      </c>
      <c r="P5029" s="124" t="s">
        <v>514</v>
      </c>
      <c r="Q5029" s="124">
        <v>2015</v>
      </c>
      <c r="R5029" s="124" t="s">
        <v>2362</v>
      </c>
      <c r="S5029" s="124" t="s">
        <v>18113</v>
      </c>
      <c r="T5029" s="116">
        <v>2426</v>
      </c>
      <c r="U5029" s="111">
        <v>45</v>
      </c>
      <c r="V5029" s="113">
        <f t="shared" si="938"/>
        <v>2323.568888888889</v>
      </c>
      <c r="W5029" s="113">
        <f t="shared" si="939"/>
        <v>102.43111111111102</v>
      </c>
      <c r="X5029" s="112">
        <f t="shared" si="940"/>
        <v>102431.11111111102</v>
      </c>
      <c r="Y5029" s="111"/>
      <c r="Z5029" s="110">
        <f t="shared" si="948"/>
        <v>43</v>
      </c>
      <c r="AA5029" s="109">
        <f t="shared" si="941"/>
        <v>121.30000000000001</v>
      </c>
      <c r="AB5029" s="109">
        <f t="shared" si="942"/>
        <v>121300.00000000001</v>
      </c>
      <c r="AC5029" s="108">
        <f t="shared" si="943"/>
        <v>2304.6999999999998</v>
      </c>
      <c r="AD5029" s="107">
        <f t="shared" si="944"/>
        <v>2.2222222222222223E-2</v>
      </c>
      <c r="AE5029" s="106">
        <f t="shared" si="945"/>
        <v>51.215555555555554</v>
      </c>
      <c r="AF5029" s="105">
        <f t="shared" si="946"/>
        <v>153.64666666666659</v>
      </c>
      <c r="AG5029" s="105">
        <f t="shared" si="947"/>
        <v>2272.3533333333335</v>
      </c>
    </row>
    <row r="5030" spans="1:33" s="88" customFormat="1" x14ac:dyDescent="0.35">
      <c r="A5030" s="21">
        <v>10141103</v>
      </c>
      <c r="B5030" s="135" t="s">
        <v>18023</v>
      </c>
      <c r="C5030" s="135" t="s">
        <v>18022</v>
      </c>
      <c r="D5030" s="124" t="s">
        <v>1404</v>
      </c>
      <c r="E5030" s="114" t="str">
        <f t="shared" si="937"/>
        <v>MINISUBESTAÇÃO MARCA:Powertech PTS 173 PTS 173</v>
      </c>
      <c r="F5030" s="124"/>
      <c r="G5030" s="124" t="s">
        <v>1404</v>
      </c>
      <c r="H5030" s="124" t="s">
        <v>571</v>
      </c>
      <c r="I5030" s="124"/>
      <c r="J5030" s="124" t="s">
        <v>18112</v>
      </c>
      <c r="K5030" s="140"/>
      <c r="L5030" s="140"/>
      <c r="M5030" s="124">
        <v>315</v>
      </c>
      <c r="N5030" s="135">
        <v>11</v>
      </c>
      <c r="O5030" s="115">
        <v>0.4</v>
      </c>
      <c r="P5030" s="124" t="s">
        <v>514</v>
      </c>
      <c r="Q5030" s="124">
        <v>2015</v>
      </c>
      <c r="R5030" s="124" t="s">
        <v>2362</v>
      </c>
      <c r="S5030" s="124" t="s">
        <v>18111</v>
      </c>
      <c r="T5030" s="116">
        <v>1213</v>
      </c>
      <c r="U5030" s="111">
        <v>45</v>
      </c>
      <c r="V5030" s="113">
        <f t="shared" si="938"/>
        <v>1161.7844444444445</v>
      </c>
      <c r="W5030" s="113">
        <f t="shared" si="939"/>
        <v>51.215555555555511</v>
      </c>
      <c r="X5030" s="112">
        <f t="shared" si="940"/>
        <v>51215.555555555511</v>
      </c>
      <c r="Y5030" s="111"/>
      <c r="Z5030" s="110">
        <f t="shared" si="948"/>
        <v>43</v>
      </c>
      <c r="AA5030" s="109">
        <f t="shared" si="941"/>
        <v>60.650000000000006</v>
      </c>
      <c r="AB5030" s="109">
        <f t="shared" si="942"/>
        <v>60650.000000000007</v>
      </c>
      <c r="AC5030" s="108">
        <f t="shared" si="943"/>
        <v>1152.3499999999999</v>
      </c>
      <c r="AD5030" s="107">
        <f t="shared" si="944"/>
        <v>2.2222222222222223E-2</v>
      </c>
      <c r="AE5030" s="106">
        <f t="shared" si="945"/>
        <v>25.607777777777777</v>
      </c>
      <c r="AF5030" s="105">
        <f t="shared" si="946"/>
        <v>76.823333333333295</v>
      </c>
      <c r="AG5030" s="105">
        <f t="shared" si="947"/>
        <v>1136.1766666666667</v>
      </c>
    </row>
    <row r="5031" spans="1:33" s="88" customFormat="1" x14ac:dyDescent="0.35">
      <c r="A5031" s="21">
        <v>10141103</v>
      </c>
      <c r="B5031" s="135" t="s">
        <v>18023</v>
      </c>
      <c r="C5031" s="135" t="s">
        <v>18022</v>
      </c>
      <c r="D5031" s="124" t="s">
        <v>808</v>
      </c>
      <c r="E5031" s="114" t="str">
        <f t="shared" si="937"/>
        <v>MINISUBESTAÇÃO MARCA:Powertech No Label No Label</v>
      </c>
      <c r="F5031" s="124"/>
      <c r="G5031" s="124" t="s">
        <v>808</v>
      </c>
      <c r="H5031" s="142" t="s">
        <v>607</v>
      </c>
      <c r="I5031" s="124"/>
      <c r="J5031" s="124"/>
      <c r="K5031" s="140"/>
      <c r="L5031" s="140"/>
      <c r="M5031" s="124">
        <v>315</v>
      </c>
      <c r="N5031" s="135">
        <v>11</v>
      </c>
      <c r="O5031" s="115">
        <v>0.4</v>
      </c>
      <c r="P5031" s="124" t="s">
        <v>514</v>
      </c>
      <c r="Q5031" s="124">
        <v>2015</v>
      </c>
      <c r="R5031" s="124" t="s">
        <v>2362</v>
      </c>
      <c r="S5031" s="124"/>
      <c r="T5031" s="116">
        <v>1213</v>
      </c>
      <c r="U5031" s="111">
        <v>45</v>
      </c>
      <c r="V5031" s="113">
        <f t="shared" si="938"/>
        <v>1161.7844444444445</v>
      </c>
      <c r="W5031" s="113">
        <f t="shared" si="939"/>
        <v>51.215555555555511</v>
      </c>
      <c r="X5031" s="112">
        <f t="shared" si="940"/>
        <v>51215.555555555511</v>
      </c>
      <c r="Y5031" s="111"/>
      <c r="Z5031" s="110">
        <f t="shared" si="948"/>
        <v>43</v>
      </c>
      <c r="AA5031" s="109">
        <f t="shared" si="941"/>
        <v>60.650000000000006</v>
      </c>
      <c r="AB5031" s="109">
        <f t="shared" si="942"/>
        <v>60650.000000000007</v>
      </c>
      <c r="AC5031" s="108">
        <f t="shared" si="943"/>
        <v>1152.3499999999999</v>
      </c>
      <c r="AD5031" s="107">
        <f t="shared" si="944"/>
        <v>2.2222222222222223E-2</v>
      </c>
      <c r="AE5031" s="106">
        <f t="shared" si="945"/>
        <v>25.607777777777777</v>
      </c>
      <c r="AF5031" s="105">
        <f t="shared" si="946"/>
        <v>76.823333333333295</v>
      </c>
      <c r="AG5031" s="105">
        <f t="shared" si="947"/>
        <v>1136.1766666666667</v>
      </c>
    </row>
    <row r="5032" spans="1:33" s="88" customFormat="1" x14ac:dyDescent="0.35">
      <c r="A5032" s="21">
        <v>10141103</v>
      </c>
      <c r="B5032" s="135" t="s">
        <v>18023</v>
      </c>
      <c r="C5032" s="135" t="s">
        <v>18022</v>
      </c>
      <c r="D5032" s="142" t="s">
        <v>9478</v>
      </c>
      <c r="E5032" s="114" t="str">
        <f t="shared" si="937"/>
        <v>MINISUBESTAÇÃO MARCA:POWERTECH PT 379 PT 379</v>
      </c>
      <c r="F5032" s="124"/>
      <c r="G5032" s="142" t="s">
        <v>9478</v>
      </c>
      <c r="H5032" s="142" t="s">
        <v>847</v>
      </c>
      <c r="I5032" s="124"/>
      <c r="J5032" s="124"/>
      <c r="K5032" s="135"/>
      <c r="L5032" s="135"/>
      <c r="M5032" s="124">
        <v>630</v>
      </c>
      <c r="N5032" s="135">
        <v>11</v>
      </c>
      <c r="O5032" s="115">
        <v>0.4</v>
      </c>
      <c r="P5032" s="124" t="s">
        <v>514</v>
      </c>
      <c r="Q5032" s="124">
        <v>2015</v>
      </c>
      <c r="R5032" s="124" t="s">
        <v>295</v>
      </c>
      <c r="S5032" s="124" t="s">
        <v>18110</v>
      </c>
      <c r="T5032" s="116">
        <v>2772</v>
      </c>
      <c r="U5032" s="111">
        <v>45</v>
      </c>
      <c r="V5032" s="113">
        <f t="shared" si="938"/>
        <v>2654.96</v>
      </c>
      <c r="W5032" s="113">
        <f t="shared" si="939"/>
        <v>117.03999999999996</v>
      </c>
      <c r="X5032" s="112">
        <f t="shared" si="940"/>
        <v>117039.99999999997</v>
      </c>
      <c r="Y5032" s="111"/>
      <c r="Z5032" s="110">
        <f t="shared" si="948"/>
        <v>43</v>
      </c>
      <c r="AA5032" s="109">
        <f t="shared" si="941"/>
        <v>138.6</v>
      </c>
      <c r="AB5032" s="109">
        <f t="shared" si="942"/>
        <v>138600</v>
      </c>
      <c r="AC5032" s="108">
        <f t="shared" si="943"/>
        <v>2633.4</v>
      </c>
      <c r="AD5032" s="107">
        <f t="shared" si="944"/>
        <v>2.2222222222222223E-2</v>
      </c>
      <c r="AE5032" s="106">
        <f t="shared" si="945"/>
        <v>58.52</v>
      </c>
      <c r="AF5032" s="105">
        <f t="shared" si="946"/>
        <v>175.55999999999997</v>
      </c>
      <c r="AG5032" s="105">
        <f t="shared" si="947"/>
        <v>2596.44</v>
      </c>
    </row>
    <row r="5033" spans="1:33" s="88" customFormat="1" x14ac:dyDescent="0.35">
      <c r="A5033" s="21">
        <v>10141103</v>
      </c>
      <c r="B5033" s="135" t="s">
        <v>18023</v>
      </c>
      <c r="C5033" s="135" t="s">
        <v>18022</v>
      </c>
      <c r="D5033" s="142" t="s">
        <v>18109</v>
      </c>
      <c r="E5033" s="114" t="str">
        <f t="shared" si="937"/>
        <v>MINISUBESTAÇÃO MARCA:POWERTECH PT 167 PT 167</v>
      </c>
      <c r="F5033" s="124"/>
      <c r="G5033" s="142" t="s">
        <v>18109</v>
      </c>
      <c r="H5033" s="142" t="s">
        <v>847</v>
      </c>
      <c r="I5033" s="124"/>
      <c r="J5033" s="124"/>
      <c r="K5033" s="135"/>
      <c r="L5033" s="135"/>
      <c r="M5033" s="124">
        <v>500</v>
      </c>
      <c r="N5033" s="135">
        <v>11</v>
      </c>
      <c r="O5033" s="115">
        <v>0.4</v>
      </c>
      <c r="P5033" s="124" t="s">
        <v>514</v>
      </c>
      <c r="Q5033" s="124">
        <v>2015</v>
      </c>
      <c r="R5033" s="124" t="s">
        <v>295</v>
      </c>
      <c r="S5033" s="124" t="s">
        <v>18108</v>
      </c>
      <c r="T5033" s="116">
        <v>2426</v>
      </c>
      <c r="U5033" s="111">
        <v>45</v>
      </c>
      <c r="V5033" s="113">
        <f t="shared" si="938"/>
        <v>2323.568888888889</v>
      </c>
      <c r="W5033" s="113">
        <f t="shared" si="939"/>
        <v>102.43111111111102</v>
      </c>
      <c r="X5033" s="112">
        <f t="shared" si="940"/>
        <v>102431.11111111102</v>
      </c>
      <c r="Y5033" s="111"/>
      <c r="Z5033" s="110">
        <f t="shared" si="948"/>
        <v>43</v>
      </c>
      <c r="AA5033" s="109">
        <f t="shared" si="941"/>
        <v>121.30000000000001</v>
      </c>
      <c r="AB5033" s="109">
        <f t="shared" si="942"/>
        <v>121300.00000000001</v>
      </c>
      <c r="AC5033" s="108">
        <f t="shared" si="943"/>
        <v>2304.6999999999998</v>
      </c>
      <c r="AD5033" s="107">
        <f t="shared" si="944"/>
        <v>2.2222222222222223E-2</v>
      </c>
      <c r="AE5033" s="106">
        <f t="shared" si="945"/>
        <v>51.215555555555554</v>
      </c>
      <c r="AF5033" s="105">
        <f t="shared" si="946"/>
        <v>153.64666666666659</v>
      </c>
      <c r="AG5033" s="105">
        <f t="shared" si="947"/>
        <v>2272.3533333333335</v>
      </c>
    </row>
    <row r="5034" spans="1:33" s="88" customFormat="1" x14ac:dyDescent="0.35">
      <c r="A5034" s="21">
        <v>10141103</v>
      </c>
      <c r="B5034" s="115" t="s">
        <v>18023</v>
      </c>
      <c r="C5034" s="135" t="s">
        <v>18022</v>
      </c>
      <c r="D5034" s="133" t="s">
        <v>18107</v>
      </c>
      <c r="E5034" s="114" t="str">
        <f t="shared" si="937"/>
        <v>MINISUBESTAÇÃO MARCA:Free State Transformer  PT 62</v>
      </c>
      <c r="F5034" s="21"/>
      <c r="G5034" s="21"/>
      <c r="H5034" s="21" t="s">
        <v>494</v>
      </c>
      <c r="I5034" s="21"/>
      <c r="J5034" s="21"/>
      <c r="K5034" s="134" t="s">
        <v>18106</v>
      </c>
      <c r="L5034" s="134" t="s">
        <v>18105</v>
      </c>
      <c r="M5034" s="21">
        <v>500</v>
      </c>
      <c r="N5034" s="115">
        <v>11</v>
      </c>
      <c r="O5034" s="115" t="s">
        <v>510</v>
      </c>
      <c r="P5034" s="124" t="s">
        <v>516</v>
      </c>
      <c r="Q5034" s="21">
        <v>2015</v>
      </c>
      <c r="R5034" s="21" t="s">
        <v>18104</v>
      </c>
      <c r="S5034" s="21" t="s">
        <v>18103</v>
      </c>
      <c r="T5034" s="116">
        <v>2426</v>
      </c>
      <c r="U5034" s="111">
        <v>45</v>
      </c>
      <c r="V5034" s="113">
        <f t="shared" si="938"/>
        <v>2323.568888888889</v>
      </c>
      <c r="W5034" s="113">
        <f t="shared" si="939"/>
        <v>102.43111111111102</v>
      </c>
      <c r="X5034" s="112">
        <f t="shared" si="940"/>
        <v>102431.11111111102</v>
      </c>
      <c r="Y5034" s="111"/>
      <c r="Z5034" s="110">
        <f t="shared" si="948"/>
        <v>43</v>
      </c>
      <c r="AA5034" s="109">
        <f t="shared" si="941"/>
        <v>121.30000000000001</v>
      </c>
      <c r="AB5034" s="109">
        <f t="shared" si="942"/>
        <v>121300.00000000001</v>
      </c>
      <c r="AC5034" s="108">
        <f t="shared" si="943"/>
        <v>2304.6999999999998</v>
      </c>
      <c r="AD5034" s="107">
        <f t="shared" si="944"/>
        <v>2.2222222222222223E-2</v>
      </c>
      <c r="AE5034" s="106">
        <f t="shared" si="945"/>
        <v>51.215555555555554</v>
      </c>
      <c r="AF5034" s="105">
        <f t="shared" si="946"/>
        <v>153.64666666666659</v>
      </c>
      <c r="AG5034" s="105">
        <f t="shared" si="947"/>
        <v>2272.3533333333335</v>
      </c>
    </row>
    <row r="5035" spans="1:33" s="88" customFormat="1" x14ac:dyDescent="0.35">
      <c r="A5035" s="21">
        <v>10141103</v>
      </c>
      <c r="B5035" s="115" t="s">
        <v>18023</v>
      </c>
      <c r="C5035" s="135" t="s">
        <v>18022</v>
      </c>
      <c r="D5035" s="21" t="s">
        <v>18102</v>
      </c>
      <c r="E5035" s="114" t="str">
        <f t="shared" si="937"/>
        <v>MINISUBESTAÇÃO MARCA:  PTS 135</v>
      </c>
      <c r="F5035" s="21"/>
      <c r="G5035" s="21"/>
      <c r="H5035" s="21" t="s">
        <v>494</v>
      </c>
      <c r="I5035" s="21"/>
      <c r="J5035" s="21"/>
      <c r="K5035" s="134" t="s">
        <v>18101</v>
      </c>
      <c r="L5035" s="134" t="s">
        <v>18100</v>
      </c>
      <c r="M5035" s="21">
        <v>500</v>
      </c>
      <c r="N5035" s="115">
        <v>11</v>
      </c>
      <c r="O5035" s="115">
        <v>0.4</v>
      </c>
      <c r="P5035" s="124" t="s">
        <v>516</v>
      </c>
      <c r="Q5035" s="21">
        <v>2015</v>
      </c>
      <c r="R5035" s="21"/>
      <c r="S5035" s="21"/>
      <c r="T5035" s="116">
        <v>2426</v>
      </c>
      <c r="U5035" s="111">
        <v>45</v>
      </c>
      <c r="V5035" s="113">
        <f t="shared" si="938"/>
        <v>2323.568888888889</v>
      </c>
      <c r="W5035" s="113">
        <f t="shared" si="939"/>
        <v>102.43111111111102</v>
      </c>
      <c r="X5035" s="112">
        <f t="shared" si="940"/>
        <v>102431.11111111102</v>
      </c>
      <c r="Y5035" s="111"/>
      <c r="Z5035" s="110">
        <f t="shared" si="948"/>
        <v>43</v>
      </c>
      <c r="AA5035" s="109">
        <f t="shared" si="941"/>
        <v>121.30000000000001</v>
      </c>
      <c r="AB5035" s="109">
        <f t="shared" si="942"/>
        <v>121300.00000000001</v>
      </c>
      <c r="AC5035" s="108">
        <f t="shared" si="943"/>
        <v>2304.6999999999998</v>
      </c>
      <c r="AD5035" s="107">
        <f t="shared" si="944"/>
        <v>2.2222222222222223E-2</v>
      </c>
      <c r="AE5035" s="106">
        <f t="shared" si="945"/>
        <v>51.215555555555554</v>
      </c>
      <c r="AF5035" s="105">
        <f t="shared" si="946"/>
        <v>153.64666666666659</v>
      </c>
      <c r="AG5035" s="105">
        <f t="shared" si="947"/>
        <v>2272.3533333333335</v>
      </c>
    </row>
    <row r="5036" spans="1:33" s="88" customFormat="1" x14ac:dyDescent="0.35">
      <c r="A5036" s="21">
        <v>10141103</v>
      </c>
      <c r="B5036" s="115" t="s">
        <v>18023</v>
      </c>
      <c r="C5036" s="135" t="s">
        <v>18022</v>
      </c>
      <c r="D5036" s="22" t="s">
        <v>18099</v>
      </c>
      <c r="E5036" s="114" t="str">
        <f t="shared" si="937"/>
        <v>MINISUBESTAÇÃO MARCA:  PTS 125</v>
      </c>
      <c r="F5036" s="21"/>
      <c r="G5036" s="21"/>
      <c r="H5036" s="21" t="s">
        <v>494</v>
      </c>
      <c r="I5036" s="21"/>
      <c r="J5036" s="49"/>
      <c r="K5036" s="133" t="s">
        <v>18098</v>
      </c>
      <c r="L5036" s="133" t="s">
        <v>18097</v>
      </c>
      <c r="M5036" s="21">
        <v>500</v>
      </c>
      <c r="N5036" s="21">
        <v>11</v>
      </c>
      <c r="O5036" s="21">
        <v>0.4</v>
      </c>
      <c r="P5036" s="124" t="s">
        <v>516</v>
      </c>
      <c r="Q5036" s="21">
        <v>2015</v>
      </c>
      <c r="R5036" s="21"/>
      <c r="S5036" s="21"/>
      <c r="T5036" s="24">
        <v>2426</v>
      </c>
      <c r="U5036" s="111">
        <v>45</v>
      </c>
      <c r="V5036" s="113">
        <f t="shared" si="938"/>
        <v>2323.568888888889</v>
      </c>
      <c r="W5036" s="113">
        <f t="shared" si="939"/>
        <v>102.43111111111102</v>
      </c>
      <c r="X5036" s="112">
        <f t="shared" si="940"/>
        <v>102431.11111111102</v>
      </c>
      <c r="Y5036" s="111"/>
      <c r="Z5036" s="110">
        <f t="shared" si="948"/>
        <v>43</v>
      </c>
      <c r="AA5036" s="109">
        <f t="shared" si="941"/>
        <v>121.30000000000001</v>
      </c>
      <c r="AB5036" s="109">
        <f t="shared" si="942"/>
        <v>121300.00000000001</v>
      </c>
      <c r="AC5036" s="108">
        <f t="shared" si="943"/>
        <v>2304.6999999999998</v>
      </c>
      <c r="AD5036" s="107">
        <f t="shared" si="944"/>
        <v>2.2222222222222223E-2</v>
      </c>
      <c r="AE5036" s="106">
        <f t="shared" si="945"/>
        <v>51.215555555555554</v>
      </c>
      <c r="AF5036" s="105">
        <f t="shared" si="946"/>
        <v>153.64666666666659</v>
      </c>
      <c r="AG5036" s="105">
        <f t="shared" si="947"/>
        <v>2272.3533333333335</v>
      </c>
    </row>
    <row r="5037" spans="1:33" s="88" customFormat="1" x14ac:dyDescent="0.35">
      <c r="A5037" s="21">
        <v>10141103</v>
      </c>
      <c r="B5037" s="115" t="s">
        <v>18023</v>
      </c>
      <c r="C5037" s="135" t="s">
        <v>18022</v>
      </c>
      <c r="D5037" s="193" t="s">
        <v>18096</v>
      </c>
      <c r="E5037" s="114" t="str">
        <f t="shared" si="937"/>
        <v>MINISUBESTAÇÃO MARCA:Powertech  PT 112</v>
      </c>
      <c r="F5037" s="21"/>
      <c r="G5037" s="21"/>
      <c r="H5037" s="21" t="s">
        <v>494</v>
      </c>
      <c r="I5037" s="21"/>
      <c r="J5037" s="21"/>
      <c r="K5037" s="133" t="s">
        <v>18095</v>
      </c>
      <c r="L5037" s="133" t="s">
        <v>18094</v>
      </c>
      <c r="M5037" s="21">
        <v>500</v>
      </c>
      <c r="N5037" s="21">
        <v>11</v>
      </c>
      <c r="O5037" s="21" t="s">
        <v>510</v>
      </c>
      <c r="P5037" s="124" t="s">
        <v>516</v>
      </c>
      <c r="Q5037" s="21">
        <v>2015</v>
      </c>
      <c r="R5037" s="21" t="s">
        <v>2362</v>
      </c>
      <c r="S5037" s="21" t="s">
        <v>18093</v>
      </c>
      <c r="T5037" s="24">
        <v>2426</v>
      </c>
      <c r="U5037" s="111">
        <v>45</v>
      </c>
      <c r="V5037" s="113">
        <f t="shared" si="938"/>
        <v>2323.568888888889</v>
      </c>
      <c r="W5037" s="113">
        <f t="shared" si="939"/>
        <v>102.43111111111102</v>
      </c>
      <c r="X5037" s="112">
        <f t="shared" si="940"/>
        <v>102431.11111111102</v>
      </c>
      <c r="Y5037" s="111"/>
      <c r="Z5037" s="110">
        <f t="shared" si="948"/>
        <v>43</v>
      </c>
      <c r="AA5037" s="109">
        <f t="shared" si="941"/>
        <v>121.30000000000001</v>
      </c>
      <c r="AB5037" s="109">
        <f t="shared" si="942"/>
        <v>121300.00000000001</v>
      </c>
      <c r="AC5037" s="108">
        <f t="shared" si="943"/>
        <v>2304.6999999999998</v>
      </c>
      <c r="AD5037" s="107">
        <f t="shared" si="944"/>
        <v>2.2222222222222223E-2</v>
      </c>
      <c r="AE5037" s="106">
        <f t="shared" si="945"/>
        <v>51.215555555555554</v>
      </c>
      <c r="AF5037" s="105">
        <f t="shared" si="946"/>
        <v>153.64666666666659</v>
      </c>
      <c r="AG5037" s="105">
        <f t="shared" si="947"/>
        <v>2272.3533333333335</v>
      </c>
    </row>
    <row r="5038" spans="1:33" s="88" customFormat="1" x14ac:dyDescent="0.35">
      <c r="A5038" s="21">
        <v>10141103</v>
      </c>
      <c r="B5038" s="115" t="s">
        <v>18023</v>
      </c>
      <c r="C5038" s="135" t="s">
        <v>18022</v>
      </c>
      <c r="D5038" s="193" t="s">
        <v>1529</v>
      </c>
      <c r="E5038" s="114" t="str">
        <f t="shared" si="937"/>
        <v>MINISUBESTAÇÃO MARCA:  PTS 66</v>
      </c>
      <c r="F5038" s="21"/>
      <c r="G5038" s="21"/>
      <c r="H5038" s="21" t="s">
        <v>494</v>
      </c>
      <c r="I5038" s="21"/>
      <c r="J5038" s="21"/>
      <c r="K5038" s="133" t="s">
        <v>18092</v>
      </c>
      <c r="L5038" s="133" t="s">
        <v>18091</v>
      </c>
      <c r="M5038" s="21">
        <v>500</v>
      </c>
      <c r="N5038" s="21">
        <v>11</v>
      </c>
      <c r="O5038" s="21" t="s">
        <v>510</v>
      </c>
      <c r="P5038" s="124" t="s">
        <v>516</v>
      </c>
      <c r="Q5038" s="21">
        <v>2015</v>
      </c>
      <c r="R5038" s="21"/>
      <c r="S5038" s="21"/>
      <c r="T5038" s="24">
        <v>2426</v>
      </c>
      <c r="U5038" s="111">
        <v>45</v>
      </c>
      <c r="V5038" s="113">
        <f t="shared" si="938"/>
        <v>2323.568888888889</v>
      </c>
      <c r="W5038" s="113">
        <f t="shared" si="939"/>
        <v>102.43111111111102</v>
      </c>
      <c r="X5038" s="112">
        <f t="shared" si="940"/>
        <v>102431.11111111102</v>
      </c>
      <c r="Y5038" s="111"/>
      <c r="Z5038" s="110">
        <f t="shared" si="948"/>
        <v>43</v>
      </c>
      <c r="AA5038" s="109">
        <f t="shared" si="941"/>
        <v>121.30000000000001</v>
      </c>
      <c r="AB5038" s="109">
        <f t="shared" si="942"/>
        <v>121300.00000000001</v>
      </c>
      <c r="AC5038" s="108">
        <f t="shared" si="943"/>
        <v>2304.6999999999998</v>
      </c>
      <c r="AD5038" s="107">
        <f t="shared" si="944"/>
        <v>2.2222222222222223E-2</v>
      </c>
      <c r="AE5038" s="106">
        <f t="shared" si="945"/>
        <v>51.215555555555554</v>
      </c>
      <c r="AF5038" s="105">
        <f t="shared" si="946"/>
        <v>153.64666666666659</v>
      </c>
      <c r="AG5038" s="105">
        <f t="shared" si="947"/>
        <v>2272.3533333333335</v>
      </c>
    </row>
    <row r="5039" spans="1:33" s="88" customFormat="1" x14ac:dyDescent="0.35">
      <c r="A5039" s="21">
        <v>10141103</v>
      </c>
      <c r="B5039" s="115" t="s">
        <v>18023</v>
      </c>
      <c r="C5039" s="135" t="s">
        <v>18022</v>
      </c>
      <c r="D5039" s="193" t="s">
        <v>18090</v>
      </c>
      <c r="E5039" s="114" t="str">
        <f t="shared" si="937"/>
        <v>MINISUBESTAÇÃO MARCA:  PTS 104</v>
      </c>
      <c r="F5039" s="21"/>
      <c r="G5039" s="21"/>
      <c r="H5039" s="21" t="s">
        <v>494</v>
      </c>
      <c r="I5039" s="21"/>
      <c r="J5039" s="21"/>
      <c r="K5039" s="133" t="s">
        <v>18089</v>
      </c>
      <c r="L5039" s="133" t="s">
        <v>18088</v>
      </c>
      <c r="M5039" s="21">
        <v>500</v>
      </c>
      <c r="N5039" s="21">
        <v>11</v>
      </c>
      <c r="O5039" s="21" t="s">
        <v>510</v>
      </c>
      <c r="P5039" s="124" t="s">
        <v>516</v>
      </c>
      <c r="Q5039" s="21">
        <v>2015</v>
      </c>
      <c r="R5039" s="21"/>
      <c r="S5039" s="21"/>
      <c r="T5039" s="24">
        <v>2426</v>
      </c>
      <c r="U5039" s="111">
        <v>45</v>
      </c>
      <c r="V5039" s="113">
        <f t="shared" si="938"/>
        <v>2323.568888888889</v>
      </c>
      <c r="W5039" s="113">
        <f t="shared" si="939"/>
        <v>102.43111111111102</v>
      </c>
      <c r="X5039" s="112">
        <f t="shared" si="940"/>
        <v>102431.11111111102</v>
      </c>
      <c r="Y5039" s="111"/>
      <c r="Z5039" s="110">
        <f t="shared" si="948"/>
        <v>43</v>
      </c>
      <c r="AA5039" s="109">
        <f t="shared" si="941"/>
        <v>121.30000000000001</v>
      </c>
      <c r="AB5039" s="109">
        <f t="shared" si="942"/>
        <v>121300.00000000001</v>
      </c>
      <c r="AC5039" s="108">
        <f t="shared" si="943"/>
        <v>2304.6999999999998</v>
      </c>
      <c r="AD5039" s="107">
        <f t="shared" si="944"/>
        <v>2.2222222222222223E-2</v>
      </c>
      <c r="AE5039" s="106">
        <f t="shared" si="945"/>
        <v>51.215555555555554</v>
      </c>
      <c r="AF5039" s="105">
        <f t="shared" si="946"/>
        <v>153.64666666666659</v>
      </c>
      <c r="AG5039" s="105">
        <f t="shared" si="947"/>
        <v>2272.3533333333335</v>
      </c>
    </row>
    <row r="5040" spans="1:33" s="88" customFormat="1" x14ac:dyDescent="0.35">
      <c r="A5040" s="21">
        <v>10141103</v>
      </c>
      <c r="B5040" s="115" t="s">
        <v>18023</v>
      </c>
      <c r="C5040" s="135" t="s">
        <v>18022</v>
      </c>
      <c r="D5040" s="193" t="s">
        <v>6863</v>
      </c>
      <c r="E5040" s="114" t="str">
        <f t="shared" si="937"/>
        <v>MINISUBESTAÇÃO MARCA:Powertech  PT 342</v>
      </c>
      <c r="F5040" s="21"/>
      <c r="G5040" s="21"/>
      <c r="H5040" s="21" t="s">
        <v>494</v>
      </c>
      <c r="I5040" s="21"/>
      <c r="J5040" s="21"/>
      <c r="K5040" s="133" t="s">
        <v>18087</v>
      </c>
      <c r="L5040" s="133" t="s">
        <v>18086</v>
      </c>
      <c r="M5040" s="21">
        <v>500</v>
      </c>
      <c r="N5040" s="21">
        <v>11</v>
      </c>
      <c r="O5040" s="21" t="s">
        <v>510</v>
      </c>
      <c r="P5040" s="124" t="s">
        <v>516</v>
      </c>
      <c r="Q5040" s="21">
        <v>2015</v>
      </c>
      <c r="R5040" s="21" t="s">
        <v>2362</v>
      </c>
      <c r="S5040" s="21" t="s">
        <v>18085</v>
      </c>
      <c r="T5040" s="24">
        <v>2426</v>
      </c>
      <c r="U5040" s="111">
        <v>45</v>
      </c>
      <c r="V5040" s="113">
        <f t="shared" si="938"/>
        <v>2323.568888888889</v>
      </c>
      <c r="W5040" s="113">
        <f t="shared" si="939"/>
        <v>102.43111111111102</v>
      </c>
      <c r="X5040" s="112">
        <f t="shared" si="940"/>
        <v>102431.11111111102</v>
      </c>
      <c r="Y5040" s="111"/>
      <c r="Z5040" s="110">
        <f t="shared" si="948"/>
        <v>43</v>
      </c>
      <c r="AA5040" s="109">
        <f t="shared" si="941"/>
        <v>121.30000000000001</v>
      </c>
      <c r="AB5040" s="109">
        <f t="shared" si="942"/>
        <v>121300.00000000001</v>
      </c>
      <c r="AC5040" s="108">
        <f t="shared" si="943"/>
        <v>2304.6999999999998</v>
      </c>
      <c r="AD5040" s="107">
        <f t="shared" si="944"/>
        <v>2.2222222222222223E-2</v>
      </c>
      <c r="AE5040" s="106">
        <f t="shared" si="945"/>
        <v>51.215555555555554</v>
      </c>
      <c r="AF5040" s="105">
        <f t="shared" si="946"/>
        <v>153.64666666666659</v>
      </c>
      <c r="AG5040" s="105">
        <f t="shared" si="947"/>
        <v>2272.3533333333335</v>
      </c>
    </row>
    <row r="5041" spans="1:33" s="88" customFormat="1" x14ac:dyDescent="0.35">
      <c r="A5041" s="21">
        <v>10141103</v>
      </c>
      <c r="B5041" s="115" t="s">
        <v>18023</v>
      </c>
      <c r="C5041" s="135" t="s">
        <v>18022</v>
      </c>
      <c r="D5041" s="193" t="s">
        <v>18084</v>
      </c>
      <c r="E5041" s="114" t="str">
        <f t="shared" si="937"/>
        <v>MINISUBESTAÇÃO MARCA:  PTS 108</v>
      </c>
      <c r="F5041" s="21"/>
      <c r="G5041" s="21"/>
      <c r="H5041" s="21" t="s">
        <v>494</v>
      </c>
      <c r="I5041" s="21"/>
      <c r="J5041" s="21"/>
      <c r="K5041" s="133" t="s">
        <v>18083</v>
      </c>
      <c r="L5041" s="133" t="s">
        <v>18082</v>
      </c>
      <c r="M5041" s="21">
        <v>500</v>
      </c>
      <c r="N5041" s="21">
        <v>11</v>
      </c>
      <c r="O5041" s="21" t="s">
        <v>510</v>
      </c>
      <c r="P5041" s="124" t="s">
        <v>516</v>
      </c>
      <c r="Q5041" s="21">
        <v>2015</v>
      </c>
      <c r="R5041" s="21"/>
      <c r="S5041" s="21"/>
      <c r="T5041" s="116">
        <v>2426</v>
      </c>
      <c r="U5041" s="111">
        <v>45</v>
      </c>
      <c r="V5041" s="113">
        <f t="shared" si="938"/>
        <v>2323.568888888889</v>
      </c>
      <c r="W5041" s="113">
        <f t="shared" si="939"/>
        <v>102.43111111111102</v>
      </c>
      <c r="X5041" s="112">
        <f t="shared" si="940"/>
        <v>102431.11111111102</v>
      </c>
      <c r="Y5041" s="111"/>
      <c r="Z5041" s="110">
        <f t="shared" si="948"/>
        <v>43</v>
      </c>
      <c r="AA5041" s="109">
        <f t="shared" si="941"/>
        <v>121.30000000000001</v>
      </c>
      <c r="AB5041" s="109">
        <f t="shared" si="942"/>
        <v>121300.00000000001</v>
      </c>
      <c r="AC5041" s="108">
        <f t="shared" si="943"/>
        <v>2304.6999999999998</v>
      </c>
      <c r="AD5041" s="107">
        <f t="shared" si="944"/>
        <v>2.2222222222222223E-2</v>
      </c>
      <c r="AE5041" s="106">
        <f t="shared" si="945"/>
        <v>51.215555555555554</v>
      </c>
      <c r="AF5041" s="105">
        <f t="shared" si="946"/>
        <v>153.64666666666659</v>
      </c>
      <c r="AG5041" s="105">
        <f t="shared" si="947"/>
        <v>2272.3533333333335</v>
      </c>
    </row>
    <row r="5042" spans="1:33" s="88" customFormat="1" x14ac:dyDescent="0.35">
      <c r="A5042" s="21">
        <v>10141103</v>
      </c>
      <c r="B5042" s="115" t="s">
        <v>18023</v>
      </c>
      <c r="C5042" s="135" t="s">
        <v>18022</v>
      </c>
      <c r="D5042" s="193" t="s">
        <v>18081</v>
      </c>
      <c r="E5042" s="114" t="str">
        <f t="shared" si="937"/>
        <v>MINISUBESTAÇÃO MARCA:  PT 108</v>
      </c>
      <c r="F5042" s="21"/>
      <c r="G5042" s="21"/>
      <c r="H5042" s="21" t="s">
        <v>494</v>
      </c>
      <c r="I5042" s="21"/>
      <c r="J5042" s="21"/>
      <c r="K5042" s="133" t="s">
        <v>18080</v>
      </c>
      <c r="L5042" s="133" t="s">
        <v>18079</v>
      </c>
      <c r="M5042" s="21">
        <v>500</v>
      </c>
      <c r="N5042" s="21">
        <v>11</v>
      </c>
      <c r="O5042" s="21" t="s">
        <v>510</v>
      </c>
      <c r="P5042" s="124" t="s">
        <v>516</v>
      </c>
      <c r="Q5042" s="21">
        <v>2015</v>
      </c>
      <c r="R5042" s="21"/>
      <c r="S5042" s="21"/>
      <c r="T5042" s="116">
        <v>2426</v>
      </c>
      <c r="U5042" s="111">
        <v>45</v>
      </c>
      <c r="V5042" s="113">
        <f t="shared" si="938"/>
        <v>2323.568888888889</v>
      </c>
      <c r="W5042" s="113">
        <f t="shared" si="939"/>
        <v>102.43111111111102</v>
      </c>
      <c r="X5042" s="112">
        <f t="shared" si="940"/>
        <v>102431.11111111102</v>
      </c>
      <c r="Y5042" s="111"/>
      <c r="Z5042" s="110">
        <f t="shared" si="948"/>
        <v>43</v>
      </c>
      <c r="AA5042" s="109">
        <f t="shared" si="941"/>
        <v>121.30000000000001</v>
      </c>
      <c r="AB5042" s="109">
        <f t="shared" si="942"/>
        <v>121300.00000000001</v>
      </c>
      <c r="AC5042" s="108">
        <f t="shared" si="943"/>
        <v>2304.6999999999998</v>
      </c>
      <c r="AD5042" s="107">
        <f t="shared" si="944"/>
        <v>2.2222222222222223E-2</v>
      </c>
      <c r="AE5042" s="106">
        <f t="shared" si="945"/>
        <v>51.215555555555554</v>
      </c>
      <c r="AF5042" s="105">
        <f t="shared" si="946"/>
        <v>153.64666666666659</v>
      </c>
      <c r="AG5042" s="105">
        <f t="shared" si="947"/>
        <v>2272.3533333333335</v>
      </c>
    </row>
    <row r="5043" spans="1:33" s="88" customFormat="1" x14ac:dyDescent="0.35">
      <c r="A5043" s="21">
        <v>10141103</v>
      </c>
      <c r="B5043" s="115" t="s">
        <v>18023</v>
      </c>
      <c r="C5043" s="135" t="s">
        <v>18022</v>
      </c>
      <c r="D5043" s="193" t="s">
        <v>18078</v>
      </c>
      <c r="E5043" s="114" t="str">
        <f t="shared" si="937"/>
        <v>MINISUBESTAÇÃO MARCA:Powertech  PTS 119</v>
      </c>
      <c r="F5043" s="21"/>
      <c r="G5043" s="21"/>
      <c r="H5043" s="21" t="s">
        <v>494</v>
      </c>
      <c r="I5043" s="21"/>
      <c r="J5043" s="21"/>
      <c r="K5043" s="133" t="s">
        <v>18077</v>
      </c>
      <c r="L5043" s="133" t="s">
        <v>18076</v>
      </c>
      <c r="M5043" s="21">
        <v>315</v>
      </c>
      <c r="N5043" s="21">
        <v>11</v>
      </c>
      <c r="O5043" s="21" t="s">
        <v>510</v>
      </c>
      <c r="P5043" s="124" t="s">
        <v>516</v>
      </c>
      <c r="Q5043" s="21">
        <v>2015</v>
      </c>
      <c r="R5043" s="21" t="s">
        <v>2362</v>
      </c>
      <c r="S5043" s="21" t="s">
        <v>18075</v>
      </c>
      <c r="T5043" s="116">
        <v>1213</v>
      </c>
      <c r="U5043" s="111">
        <v>45</v>
      </c>
      <c r="V5043" s="113">
        <f t="shared" si="938"/>
        <v>1161.7844444444445</v>
      </c>
      <c r="W5043" s="113">
        <f t="shared" si="939"/>
        <v>51.215555555555511</v>
      </c>
      <c r="X5043" s="112">
        <f t="shared" si="940"/>
        <v>51215.555555555511</v>
      </c>
      <c r="Y5043" s="111"/>
      <c r="Z5043" s="110">
        <f t="shared" si="948"/>
        <v>43</v>
      </c>
      <c r="AA5043" s="109">
        <f t="shared" si="941"/>
        <v>60.650000000000006</v>
      </c>
      <c r="AB5043" s="109">
        <f t="shared" si="942"/>
        <v>60650.000000000007</v>
      </c>
      <c r="AC5043" s="108">
        <f t="shared" si="943"/>
        <v>1152.3499999999999</v>
      </c>
      <c r="AD5043" s="107">
        <f t="shared" si="944"/>
        <v>2.2222222222222223E-2</v>
      </c>
      <c r="AE5043" s="106">
        <f t="shared" si="945"/>
        <v>25.607777777777777</v>
      </c>
      <c r="AF5043" s="105">
        <f t="shared" si="946"/>
        <v>76.823333333333295</v>
      </c>
      <c r="AG5043" s="105">
        <f t="shared" si="947"/>
        <v>1136.1766666666667</v>
      </c>
    </row>
    <row r="5044" spans="1:33" s="88" customFormat="1" x14ac:dyDescent="0.35">
      <c r="A5044" s="21">
        <v>10141103</v>
      </c>
      <c r="B5044" s="115" t="s">
        <v>18023</v>
      </c>
      <c r="C5044" s="135" t="s">
        <v>18022</v>
      </c>
      <c r="D5044" s="193" t="s">
        <v>18074</v>
      </c>
      <c r="E5044" s="114" t="str">
        <f t="shared" si="937"/>
        <v>MINISUBESTAÇÃO MARCA:ASEA  PT 57</v>
      </c>
      <c r="F5044" s="21"/>
      <c r="G5044" s="21"/>
      <c r="H5044" s="21" t="s">
        <v>494</v>
      </c>
      <c r="I5044" s="21"/>
      <c r="J5044" s="21"/>
      <c r="K5044" s="133" t="s">
        <v>18073</v>
      </c>
      <c r="L5044" s="133" t="s">
        <v>18072</v>
      </c>
      <c r="M5044" s="21">
        <v>315</v>
      </c>
      <c r="N5044" s="21">
        <v>11</v>
      </c>
      <c r="O5044" s="21" t="s">
        <v>510</v>
      </c>
      <c r="P5044" s="124" t="s">
        <v>516</v>
      </c>
      <c r="Q5044" s="21">
        <v>2015</v>
      </c>
      <c r="R5044" s="21" t="s">
        <v>18</v>
      </c>
      <c r="S5044" s="21" t="s">
        <v>332</v>
      </c>
      <c r="T5044" s="116">
        <v>1213</v>
      </c>
      <c r="U5044" s="111">
        <v>45</v>
      </c>
      <c r="V5044" s="113">
        <f t="shared" si="938"/>
        <v>1161.7844444444445</v>
      </c>
      <c r="W5044" s="113">
        <f t="shared" si="939"/>
        <v>51.215555555555511</v>
      </c>
      <c r="X5044" s="112">
        <f t="shared" si="940"/>
        <v>51215.555555555511</v>
      </c>
      <c r="Y5044" s="111"/>
      <c r="Z5044" s="110">
        <f t="shared" si="948"/>
        <v>43</v>
      </c>
      <c r="AA5044" s="109">
        <f t="shared" si="941"/>
        <v>60.650000000000006</v>
      </c>
      <c r="AB5044" s="109">
        <f t="shared" si="942"/>
        <v>60650.000000000007</v>
      </c>
      <c r="AC5044" s="108">
        <f t="shared" si="943"/>
        <v>1152.3499999999999</v>
      </c>
      <c r="AD5044" s="107">
        <f t="shared" si="944"/>
        <v>2.2222222222222223E-2</v>
      </c>
      <c r="AE5044" s="106">
        <f t="shared" si="945"/>
        <v>25.607777777777777</v>
      </c>
      <c r="AF5044" s="105">
        <f t="shared" si="946"/>
        <v>76.823333333333295</v>
      </c>
      <c r="AG5044" s="105">
        <f t="shared" si="947"/>
        <v>1136.1766666666667</v>
      </c>
    </row>
    <row r="5045" spans="1:33" s="88" customFormat="1" x14ac:dyDescent="0.35">
      <c r="A5045" s="21">
        <v>10141103</v>
      </c>
      <c r="B5045" s="115" t="s">
        <v>18023</v>
      </c>
      <c r="C5045" s="135" t="s">
        <v>18022</v>
      </c>
      <c r="D5045" s="193" t="s">
        <v>2615</v>
      </c>
      <c r="E5045" s="114" t="str">
        <f t="shared" si="937"/>
        <v>MINISUBESTAÇÃO MARCA:  PT ?</v>
      </c>
      <c r="F5045" s="21"/>
      <c r="G5045" s="21"/>
      <c r="H5045" s="21" t="s">
        <v>494</v>
      </c>
      <c r="I5045" s="21"/>
      <c r="J5045" s="21"/>
      <c r="K5045" s="133" t="s">
        <v>18071</v>
      </c>
      <c r="L5045" s="133" t="s">
        <v>18070</v>
      </c>
      <c r="M5045" s="21">
        <v>315</v>
      </c>
      <c r="N5045" s="21">
        <v>11</v>
      </c>
      <c r="O5045" s="21" t="s">
        <v>510</v>
      </c>
      <c r="P5045" s="124" t="s">
        <v>516</v>
      </c>
      <c r="Q5045" s="21">
        <v>2015</v>
      </c>
      <c r="R5045" s="21"/>
      <c r="S5045" s="21"/>
      <c r="T5045" s="116">
        <v>1213</v>
      </c>
      <c r="U5045" s="111">
        <v>45</v>
      </c>
      <c r="V5045" s="113">
        <f t="shared" si="938"/>
        <v>1161.7844444444445</v>
      </c>
      <c r="W5045" s="113">
        <f t="shared" si="939"/>
        <v>51.215555555555511</v>
      </c>
      <c r="X5045" s="112">
        <f t="shared" si="940"/>
        <v>51215.555555555511</v>
      </c>
      <c r="Y5045" s="111"/>
      <c r="Z5045" s="110">
        <f t="shared" si="948"/>
        <v>43</v>
      </c>
      <c r="AA5045" s="109">
        <f t="shared" si="941"/>
        <v>60.650000000000006</v>
      </c>
      <c r="AB5045" s="109">
        <f t="shared" si="942"/>
        <v>60650.000000000007</v>
      </c>
      <c r="AC5045" s="108">
        <f t="shared" si="943"/>
        <v>1152.3499999999999</v>
      </c>
      <c r="AD5045" s="107">
        <f t="shared" si="944"/>
        <v>2.2222222222222223E-2</v>
      </c>
      <c r="AE5045" s="106">
        <f t="shared" si="945"/>
        <v>25.607777777777777</v>
      </c>
      <c r="AF5045" s="105">
        <f t="shared" si="946"/>
        <v>76.823333333333295</v>
      </c>
      <c r="AG5045" s="105">
        <f t="shared" si="947"/>
        <v>1136.1766666666667</v>
      </c>
    </row>
    <row r="5046" spans="1:33" s="88" customFormat="1" x14ac:dyDescent="0.35">
      <c r="A5046" s="21">
        <v>10141103</v>
      </c>
      <c r="B5046" s="115" t="s">
        <v>18023</v>
      </c>
      <c r="C5046" s="135" t="s">
        <v>18022</v>
      </c>
      <c r="D5046" s="193" t="s">
        <v>18069</v>
      </c>
      <c r="E5046" s="114" t="str">
        <f t="shared" si="937"/>
        <v>MINISUBESTAÇÃO MARCA:Powertech  PT 210</v>
      </c>
      <c r="F5046" s="57" t="s">
        <v>815</v>
      </c>
      <c r="G5046" s="21"/>
      <c r="H5046" s="21" t="s">
        <v>494</v>
      </c>
      <c r="I5046" s="21"/>
      <c r="J5046" s="21"/>
      <c r="K5046" s="133" t="s">
        <v>18068</v>
      </c>
      <c r="L5046" s="133" t="s">
        <v>18067</v>
      </c>
      <c r="M5046" s="21">
        <v>630</v>
      </c>
      <c r="N5046" s="21">
        <v>11</v>
      </c>
      <c r="O5046" s="21" t="s">
        <v>510</v>
      </c>
      <c r="P5046" s="124" t="s">
        <v>516</v>
      </c>
      <c r="Q5046" s="21">
        <v>2015</v>
      </c>
      <c r="R5046" s="21" t="s">
        <v>2362</v>
      </c>
      <c r="S5046" s="21" t="s">
        <v>18066</v>
      </c>
      <c r="T5046" s="116">
        <v>2772</v>
      </c>
      <c r="U5046" s="111">
        <v>45</v>
      </c>
      <c r="V5046" s="113">
        <f t="shared" si="938"/>
        <v>2654.96</v>
      </c>
      <c r="W5046" s="113">
        <f t="shared" si="939"/>
        <v>117.03999999999996</v>
      </c>
      <c r="X5046" s="112">
        <f t="shared" si="940"/>
        <v>117039.99999999997</v>
      </c>
      <c r="Y5046" s="111"/>
      <c r="Z5046" s="110">
        <f t="shared" si="948"/>
        <v>43</v>
      </c>
      <c r="AA5046" s="109">
        <f t="shared" si="941"/>
        <v>138.6</v>
      </c>
      <c r="AB5046" s="109">
        <f t="shared" si="942"/>
        <v>138600</v>
      </c>
      <c r="AC5046" s="108">
        <f t="shared" si="943"/>
        <v>2633.4</v>
      </c>
      <c r="AD5046" s="107">
        <f t="shared" si="944"/>
        <v>2.2222222222222223E-2</v>
      </c>
      <c r="AE5046" s="106">
        <f t="shared" si="945"/>
        <v>58.52</v>
      </c>
      <c r="AF5046" s="105">
        <f t="shared" si="946"/>
        <v>175.55999999999997</v>
      </c>
      <c r="AG5046" s="105">
        <f t="shared" si="947"/>
        <v>2596.44</v>
      </c>
    </row>
    <row r="5047" spans="1:33" s="88" customFormat="1" x14ac:dyDescent="0.35">
      <c r="A5047" s="21">
        <v>10141103</v>
      </c>
      <c r="B5047" s="115" t="s">
        <v>18023</v>
      </c>
      <c r="C5047" s="135" t="s">
        <v>18022</v>
      </c>
      <c r="D5047" s="193" t="s">
        <v>18065</v>
      </c>
      <c r="E5047" s="114" t="str">
        <f t="shared" si="937"/>
        <v>MINISUBESTAÇÃO MARCA:  PT 209</v>
      </c>
      <c r="F5047" s="57" t="s">
        <v>815</v>
      </c>
      <c r="G5047" s="21"/>
      <c r="H5047" s="21" t="s">
        <v>494</v>
      </c>
      <c r="I5047" s="21"/>
      <c r="J5047" s="21"/>
      <c r="K5047" s="133" t="s">
        <v>18064</v>
      </c>
      <c r="L5047" s="133" t="s">
        <v>18063</v>
      </c>
      <c r="M5047" s="21">
        <v>630</v>
      </c>
      <c r="N5047" s="21">
        <v>11</v>
      </c>
      <c r="O5047" s="21" t="s">
        <v>510</v>
      </c>
      <c r="P5047" s="124" t="s">
        <v>516</v>
      </c>
      <c r="Q5047" s="21">
        <v>2015</v>
      </c>
      <c r="R5047" s="21"/>
      <c r="S5047" s="21"/>
      <c r="T5047" s="116">
        <v>2772</v>
      </c>
      <c r="U5047" s="111">
        <v>45</v>
      </c>
      <c r="V5047" s="113">
        <f t="shared" si="938"/>
        <v>2654.96</v>
      </c>
      <c r="W5047" s="113">
        <f t="shared" si="939"/>
        <v>117.03999999999996</v>
      </c>
      <c r="X5047" s="112">
        <f t="shared" si="940"/>
        <v>117039.99999999997</v>
      </c>
      <c r="Y5047" s="111"/>
      <c r="Z5047" s="110">
        <f t="shared" si="948"/>
        <v>43</v>
      </c>
      <c r="AA5047" s="109">
        <f t="shared" si="941"/>
        <v>138.6</v>
      </c>
      <c r="AB5047" s="109">
        <f t="shared" si="942"/>
        <v>138600</v>
      </c>
      <c r="AC5047" s="108">
        <f t="shared" si="943"/>
        <v>2633.4</v>
      </c>
      <c r="AD5047" s="107">
        <f t="shared" si="944"/>
        <v>2.2222222222222223E-2</v>
      </c>
      <c r="AE5047" s="106">
        <f t="shared" si="945"/>
        <v>58.52</v>
      </c>
      <c r="AF5047" s="105">
        <f t="shared" si="946"/>
        <v>175.55999999999997</v>
      </c>
      <c r="AG5047" s="105">
        <f t="shared" si="947"/>
        <v>2596.44</v>
      </c>
    </row>
    <row r="5048" spans="1:33" s="88" customFormat="1" x14ac:dyDescent="0.35">
      <c r="A5048" s="21">
        <v>10141103</v>
      </c>
      <c r="B5048" s="115" t="s">
        <v>18023</v>
      </c>
      <c r="C5048" s="135" t="s">
        <v>18022</v>
      </c>
      <c r="D5048" s="193" t="s">
        <v>18062</v>
      </c>
      <c r="E5048" s="114" t="str">
        <f t="shared" si="937"/>
        <v>MINISUBESTAÇÃO MARCA:Freestate Transformers  PT 332R</v>
      </c>
      <c r="F5048" s="57" t="s">
        <v>1217</v>
      </c>
      <c r="G5048" s="21"/>
      <c r="H5048" s="21" t="s">
        <v>494</v>
      </c>
      <c r="I5048" s="21"/>
      <c r="J5048" s="21"/>
      <c r="K5048" s="133" t="s">
        <v>18061</v>
      </c>
      <c r="L5048" s="133" t="s">
        <v>18060</v>
      </c>
      <c r="M5048" s="21">
        <v>250</v>
      </c>
      <c r="N5048" s="21">
        <v>33</v>
      </c>
      <c r="O5048" s="21" t="s">
        <v>510</v>
      </c>
      <c r="P5048" s="124" t="s">
        <v>516</v>
      </c>
      <c r="Q5048" s="21">
        <v>2015</v>
      </c>
      <c r="R5048" s="21" t="s">
        <v>3699</v>
      </c>
      <c r="S5048" s="21" t="s">
        <v>18059</v>
      </c>
      <c r="T5048" s="116">
        <v>3638</v>
      </c>
      <c r="U5048" s="111">
        <v>45</v>
      </c>
      <c r="V5048" s="113">
        <f t="shared" si="938"/>
        <v>3484.3955555555558</v>
      </c>
      <c r="W5048" s="113">
        <f t="shared" si="939"/>
        <v>153.6044444444442</v>
      </c>
      <c r="X5048" s="112">
        <f t="shared" si="940"/>
        <v>153604.44444444421</v>
      </c>
      <c r="Y5048" s="111"/>
      <c r="Z5048" s="110">
        <f t="shared" si="948"/>
        <v>43</v>
      </c>
      <c r="AA5048" s="109">
        <f t="shared" si="941"/>
        <v>181.9</v>
      </c>
      <c r="AB5048" s="109">
        <f t="shared" si="942"/>
        <v>181900</v>
      </c>
      <c r="AC5048" s="108">
        <f t="shared" si="943"/>
        <v>3456.1</v>
      </c>
      <c r="AD5048" s="107">
        <f t="shared" si="944"/>
        <v>2.2222222222222223E-2</v>
      </c>
      <c r="AE5048" s="106">
        <f t="shared" si="945"/>
        <v>76.802222222222227</v>
      </c>
      <c r="AF5048" s="105">
        <f t="shared" si="946"/>
        <v>230.40666666666641</v>
      </c>
      <c r="AG5048" s="105">
        <f t="shared" si="947"/>
        <v>3407.5933333333337</v>
      </c>
    </row>
    <row r="5049" spans="1:33" s="88" customFormat="1" x14ac:dyDescent="0.35">
      <c r="A5049" s="21">
        <v>10141103</v>
      </c>
      <c r="B5049" s="115" t="s">
        <v>18023</v>
      </c>
      <c r="C5049" s="135" t="s">
        <v>18022</v>
      </c>
      <c r="D5049" s="22" t="s">
        <v>18057</v>
      </c>
      <c r="E5049" s="114" t="str">
        <f t="shared" si="937"/>
        <v>MINISUBESTAÇÃO MARCA:FST AGXX/PTS0275 AGXX/PTS0275</v>
      </c>
      <c r="F5049" s="61" t="s">
        <v>18058</v>
      </c>
      <c r="G5049" s="21" t="s">
        <v>18057</v>
      </c>
      <c r="H5049" s="21" t="s">
        <v>2113</v>
      </c>
      <c r="I5049" s="21" t="s">
        <v>2113</v>
      </c>
      <c r="J5049" s="21"/>
      <c r="K5049" s="121" t="s">
        <v>18056</v>
      </c>
      <c r="L5049" s="121" t="s">
        <v>18055</v>
      </c>
      <c r="M5049" s="61">
        <v>250</v>
      </c>
      <c r="N5049" s="121">
        <v>11</v>
      </c>
      <c r="O5049" s="61">
        <v>0.4</v>
      </c>
      <c r="P5049" s="61">
        <v>3</v>
      </c>
      <c r="Q5049" s="121">
        <v>2015</v>
      </c>
      <c r="R5049" s="121" t="s">
        <v>519</v>
      </c>
      <c r="S5049" s="121" t="s">
        <v>18054</v>
      </c>
      <c r="T5049" s="116">
        <v>1213</v>
      </c>
      <c r="U5049" s="111">
        <v>45</v>
      </c>
      <c r="V5049" s="113">
        <f t="shared" si="938"/>
        <v>1161.7844444444445</v>
      </c>
      <c r="W5049" s="113">
        <f t="shared" si="939"/>
        <v>51.215555555555511</v>
      </c>
      <c r="X5049" s="112">
        <f t="shared" si="940"/>
        <v>51215.555555555511</v>
      </c>
      <c r="Y5049" s="111"/>
      <c r="Z5049" s="110">
        <f t="shared" si="948"/>
        <v>43</v>
      </c>
      <c r="AA5049" s="109">
        <f t="shared" si="941"/>
        <v>60.650000000000006</v>
      </c>
      <c r="AB5049" s="109">
        <f t="shared" si="942"/>
        <v>60650.000000000007</v>
      </c>
      <c r="AC5049" s="108">
        <f t="shared" si="943"/>
        <v>1152.3499999999999</v>
      </c>
      <c r="AD5049" s="107">
        <f t="shared" si="944"/>
        <v>2.2222222222222223E-2</v>
      </c>
      <c r="AE5049" s="106">
        <f t="shared" si="945"/>
        <v>25.607777777777777</v>
      </c>
      <c r="AF5049" s="105">
        <f t="shared" si="946"/>
        <v>76.823333333333295</v>
      </c>
      <c r="AG5049" s="105">
        <f t="shared" si="947"/>
        <v>1136.1766666666667</v>
      </c>
    </row>
    <row r="5050" spans="1:33" s="88" customFormat="1" x14ac:dyDescent="0.35">
      <c r="A5050" s="21">
        <v>10141103</v>
      </c>
      <c r="B5050" s="115" t="s">
        <v>18023</v>
      </c>
      <c r="C5050" s="135" t="s">
        <v>18022</v>
      </c>
      <c r="D5050" s="22" t="s">
        <v>18052</v>
      </c>
      <c r="E5050" s="114" t="str">
        <f t="shared" si="937"/>
        <v>MINISUBESTAÇÃO MARCA:POWERTECH AGXX/PTS0330 AGXX/PTS0330</v>
      </c>
      <c r="F5050" s="61" t="s">
        <v>18053</v>
      </c>
      <c r="G5050" s="21" t="s">
        <v>18052</v>
      </c>
      <c r="H5050" s="21" t="s">
        <v>2113</v>
      </c>
      <c r="I5050" s="21" t="s">
        <v>2113</v>
      </c>
      <c r="J5050" s="21"/>
      <c r="K5050" s="121" t="s">
        <v>18051</v>
      </c>
      <c r="L5050" s="121" t="s">
        <v>18050</v>
      </c>
      <c r="M5050" s="61">
        <v>315</v>
      </c>
      <c r="N5050" s="121">
        <v>11</v>
      </c>
      <c r="O5050" s="61">
        <v>0.4</v>
      </c>
      <c r="P5050" s="61">
        <v>3</v>
      </c>
      <c r="Q5050" s="273">
        <v>2015</v>
      </c>
      <c r="R5050" s="121" t="s">
        <v>295</v>
      </c>
      <c r="S5050" s="121" t="s">
        <v>18049</v>
      </c>
      <c r="T5050" s="116">
        <v>1213</v>
      </c>
      <c r="U5050" s="111">
        <v>45</v>
      </c>
      <c r="V5050" s="113">
        <f t="shared" si="938"/>
        <v>1161.7844444444445</v>
      </c>
      <c r="W5050" s="113">
        <f t="shared" si="939"/>
        <v>51.215555555555511</v>
      </c>
      <c r="X5050" s="112">
        <f t="shared" si="940"/>
        <v>51215.555555555511</v>
      </c>
      <c r="Y5050" s="111"/>
      <c r="Z5050" s="110">
        <f t="shared" si="948"/>
        <v>43</v>
      </c>
      <c r="AA5050" s="109">
        <f t="shared" si="941"/>
        <v>60.650000000000006</v>
      </c>
      <c r="AB5050" s="109">
        <f t="shared" si="942"/>
        <v>60650.000000000007</v>
      </c>
      <c r="AC5050" s="108">
        <f t="shared" si="943"/>
        <v>1152.3499999999999</v>
      </c>
      <c r="AD5050" s="107">
        <f t="shared" si="944"/>
        <v>2.2222222222222223E-2</v>
      </c>
      <c r="AE5050" s="106">
        <f t="shared" si="945"/>
        <v>25.607777777777777</v>
      </c>
      <c r="AF5050" s="105">
        <f t="shared" si="946"/>
        <v>76.823333333333295</v>
      </c>
      <c r="AG5050" s="105">
        <f t="shared" si="947"/>
        <v>1136.1766666666667</v>
      </c>
    </row>
    <row r="5051" spans="1:33" s="88" customFormat="1" x14ac:dyDescent="0.35">
      <c r="A5051" s="21">
        <v>10141103</v>
      </c>
      <c r="B5051" s="115" t="s">
        <v>14786</v>
      </c>
      <c r="C5051" s="135" t="s">
        <v>710</v>
      </c>
      <c r="D5051" s="22"/>
      <c r="E5051" s="114" t="str">
        <f t="shared" si="937"/>
        <v xml:space="preserve">TRANSFORMADOR MARCA:EFACEC                TETE-SUB </v>
      </c>
      <c r="F5051" s="21" t="s">
        <v>424</v>
      </c>
      <c r="G5051" s="21" t="s">
        <v>15450</v>
      </c>
      <c r="H5051" s="21" t="s">
        <v>424</v>
      </c>
      <c r="I5051" s="21" t="s">
        <v>15640</v>
      </c>
      <c r="J5051" s="21"/>
      <c r="K5051" s="21">
        <v>562360.55599999998</v>
      </c>
      <c r="L5051" s="21">
        <v>8214136.0360000003</v>
      </c>
      <c r="M5051" s="21">
        <v>630</v>
      </c>
      <c r="N5051" s="21">
        <v>11</v>
      </c>
      <c r="O5051" s="21">
        <v>0.4</v>
      </c>
      <c r="P5051" s="21">
        <v>3</v>
      </c>
      <c r="Q5051" s="21">
        <v>2015</v>
      </c>
      <c r="R5051" s="21" t="s">
        <v>27</v>
      </c>
      <c r="S5051" s="21" t="s">
        <v>15639</v>
      </c>
      <c r="T5051" s="116">
        <v>1016</v>
      </c>
      <c r="U5051" s="111">
        <v>45</v>
      </c>
      <c r="V5051" s="113">
        <f t="shared" si="938"/>
        <v>973.10222222222228</v>
      </c>
      <c r="W5051" s="113">
        <f t="shared" si="939"/>
        <v>42.897777777777719</v>
      </c>
      <c r="X5051" s="112">
        <f t="shared" si="940"/>
        <v>42897.777777777723</v>
      </c>
      <c r="Y5051" s="111"/>
      <c r="Z5051" s="110">
        <f t="shared" si="948"/>
        <v>43</v>
      </c>
      <c r="AA5051" s="109">
        <f t="shared" si="941"/>
        <v>50.800000000000004</v>
      </c>
      <c r="AB5051" s="109">
        <f t="shared" si="942"/>
        <v>50800.000000000007</v>
      </c>
      <c r="AC5051" s="108">
        <f t="shared" si="943"/>
        <v>965.2</v>
      </c>
      <c r="AD5051" s="107">
        <f t="shared" si="944"/>
        <v>2.2222222222222223E-2</v>
      </c>
      <c r="AE5051" s="106">
        <f t="shared" si="945"/>
        <v>21.448888888888892</v>
      </c>
      <c r="AF5051" s="105">
        <f t="shared" si="946"/>
        <v>64.346666666666607</v>
      </c>
      <c r="AG5051" s="105">
        <f t="shared" si="947"/>
        <v>951.65333333333342</v>
      </c>
    </row>
    <row r="5052" spans="1:33" s="88" customFormat="1" x14ac:dyDescent="0.35">
      <c r="A5052" s="21">
        <v>10141103</v>
      </c>
      <c r="B5052" s="115" t="s">
        <v>14786</v>
      </c>
      <c r="C5052" s="135" t="s">
        <v>710</v>
      </c>
      <c r="D5052" s="22"/>
      <c r="E5052" s="114" t="str">
        <f t="shared" si="937"/>
        <v xml:space="preserve">TRANSFORMADOR MARCA:EFACEC                TETE-SUB </v>
      </c>
      <c r="F5052" s="21" t="s">
        <v>424</v>
      </c>
      <c r="G5052" s="21" t="s">
        <v>15450</v>
      </c>
      <c r="H5052" s="21" t="s">
        <v>424</v>
      </c>
      <c r="I5052" s="21" t="s">
        <v>15638</v>
      </c>
      <c r="J5052" s="21"/>
      <c r="K5052" s="21">
        <v>562371.77399999998</v>
      </c>
      <c r="L5052" s="21">
        <v>8213793.1880000001</v>
      </c>
      <c r="M5052" s="21">
        <v>500</v>
      </c>
      <c r="N5052" s="21">
        <v>11</v>
      </c>
      <c r="O5052" s="21">
        <v>0.4</v>
      </c>
      <c r="P5052" s="21">
        <v>3</v>
      </c>
      <c r="Q5052" s="21">
        <v>2015</v>
      </c>
      <c r="R5052" s="21" t="s">
        <v>27</v>
      </c>
      <c r="S5052" s="21"/>
      <c r="T5052" s="116">
        <v>1016</v>
      </c>
      <c r="U5052" s="111">
        <v>45</v>
      </c>
      <c r="V5052" s="113">
        <f t="shared" si="938"/>
        <v>973.10222222222228</v>
      </c>
      <c r="W5052" s="113">
        <f t="shared" si="939"/>
        <v>42.897777777777719</v>
      </c>
      <c r="X5052" s="112">
        <f t="shared" si="940"/>
        <v>42897.777777777723</v>
      </c>
      <c r="Y5052" s="111"/>
      <c r="Z5052" s="110">
        <f t="shared" si="948"/>
        <v>43</v>
      </c>
      <c r="AA5052" s="109">
        <f t="shared" si="941"/>
        <v>50.800000000000004</v>
      </c>
      <c r="AB5052" s="109">
        <f t="shared" si="942"/>
        <v>50800.000000000007</v>
      </c>
      <c r="AC5052" s="108">
        <f t="shared" si="943"/>
        <v>965.2</v>
      </c>
      <c r="AD5052" s="107">
        <f t="shared" si="944"/>
        <v>2.2222222222222223E-2</v>
      </c>
      <c r="AE5052" s="106">
        <f t="shared" si="945"/>
        <v>21.448888888888892</v>
      </c>
      <c r="AF5052" s="105">
        <f t="shared" si="946"/>
        <v>64.346666666666607</v>
      </c>
      <c r="AG5052" s="105">
        <f t="shared" si="947"/>
        <v>951.65333333333342</v>
      </c>
    </row>
    <row r="5053" spans="1:33" s="88" customFormat="1" x14ac:dyDescent="0.35">
      <c r="A5053" s="21">
        <v>10141103</v>
      </c>
      <c r="B5053" s="115" t="s">
        <v>14786</v>
      </c>
      <c r="C5053" s="135" t="s">
        <v>710</v>
      </c>
      <c r="D5053" s="22"/>
      <c r="E5053" s="114" t="str">
        <f t="shared" si="937"/>
        <v xml:space="preserve">TRANSFORMADOR MARCA:EFACEC                TETE-SUB </v>
      </c>
      <c r="F5053" s="21" t="s">
        <v>424</v>
      </c>
      <c r="G5053" s="21" t="s">
        <v>15450</v>
      </c>
      <c r="H5053" s="21" t="s">
        <v>424</v>
      </c>
      <c r="I5053" s="21" t="s">
        <v>15637</v>
      </c>
      <c r="J5053" s="21"/>
      <c r="K5053" s="21">
        <v>562312.13800000004</v>
      </c>
      <c r="L5053" s="21">
        <v>8213348.1040000003</v>
      </c>
      <c r="M5053" s="21">
        <v>630</v>
      </c>
      <c r="N5053" s="21">
        <v>11</v>
      </c>
      <c r="O5053" s="21">
        <v>0.4</v>
      </c>
      <c r="P5053" s="21">
        <v>3</v>
      </c>
      <c r="Q5053" s="21">
        <v>2015</v>
      </c>
      <c r="R5053" s="21" t="s">
        <v>27</v>
      </c>
      <c r="S5053" s="21" t="s">
        <v>15636</v>
      </c>
      <c r="T5053" s="116">
        <v>1016</v>
      </c>
      <c r="U5053" s="111">
        <v>45</v>
      </c>
      <c r="V5053" s="113">
        <f t="shared" si="938"/>
        <v>973.10222222222228</v>
      </c>
      <c r="W5053" s="113">
        <f t="shared" si="939"/>
        <v>42.897777777777719</v>
      </c>
      <c r="X5053" s="112">
        <f t="shared" si="940"/>
        <v>42897.777777777723</v>
      </c>
      <c r="Y5053" s="111"/>
      <c r="Z5053" s="110">
        <f t="shared" si="948"/>
        <v>43</v>
      </c>
      <c r="AA5053" s="109">
        <f t="shared" si="941"/>
        <v>50.800000000000004</v>
      </c>
      <c r="AB5053" s="109">
        <f t="shared" si="942"/>
        <v>50800.000000000007</v>
      </c>
      <c r="AC5053" s="108">
        <f t="shared" si="943"/>
        <v>965.2</v>
      </c>
      <c r="AD5053" s="107">
        <f t="shared" si="944"/>
        <v>2.2222222222222223E-2</v>
      </c>
      <c r="AE5053" s="106">
        <f t="shared" si="945"/>
        <v>21.448888888888892</v>
      </c>
      <c r="AF5053" s="105">
        <f t="shared" si="946"/>
        <v>64.346666666666607</v>
      </c>
      <c r="AG5053" s="105">
        <f t="shared" si="947"/>
        <v>951.65333333333342</v>
      </c>
    </row>
    <row r="5054" spans="1:33" s="88" customFormat="1" x14ac:dyDescent="0.35">
      <c r="A5054" s="21">
        <v>10141103</v>
      </c>
      <c r="B5054" s="115" t="s">
        <v>14786</v>
      </c>
      <c r="C5054" s="135" t="s">
        <v>710</v>
      </c>
      <c r="D5054" s="22"/>
      <c r="E5054" s="114" t="str">
        <f t="shared" si="937"/>
        <v xml:space="preserve">TRANSFORMADOR MARCA:EFACEC TETE-SUB </v>
      </c>
      <c r="F5054" s="21" t="s">
        <v>424</v>
      </c>
      <c r="G5054" s="21" t="s">
        <v>15055</v>
      </c>
      <c r="H5054" s="21" t="s">
        <v>424</v>
      </c>
      <c r="I5054" s="21" t="s">
        <v>15635</v>
      </c>
      <c r="J5054" s="21"/>
      <c r="K5054" s="21">
        <v>561909.21100000001</v>
      </c>
      <c r="L5054" s="21">
        <v>8213850.6890000002</v>
      </c>
      <c r="M5054" s="21">
        <v>630</v>
      </c>
      <c r="N5054" s="21">
        <v>11</v>
      </c>
      <c r="O5054" s="21">
        <v>0.4</v>
      </c>
      <c r="P5054" s="21">
        <v>3</v>
      </c>
      <c r="Q5054" s="21">
        <v>2015</v>
      </c>
      <c r="R5054" s="21" t="s">
        <v>27</v>
      </c>
      <c r="S5054" s="21" t="s">
        <v>15634</v>
      </c>
      <c r="T5054" s="116">
        <v>1016</v>
      </c>
      <c r="U5054" s="111">
        <v>45</v>
      </c>
      <c r="V5054" s="113">
        <f t="shared" si="938"/>
        <v>973.10222222222228</v>
      </c>
      <c r="W5054" s="113">
        <f t="shared" si="939"/>
        <v>42.897777777777719</v>
      </c>
      <c r="X5054" s="112">
        <f t="shared" si="940"/>
        <v>42897.777777777723</v>
      </c>
      <c r="Y5054" s="111"/>
      <c r="Z5054" s="110">
        <f t="shared" si="948"/>
        <v>43</v>
      </c>
      <c r="AA5054" s="109">
        <f t="shared" si="941"/>
        <v>50.800000000000004</v>
      </c>
      <c r="AB5054" s="109">
        <f t="shared" si="942"/>
        <v>50800.000000000007</v>
      </c>
      <c r="AC5054" s="108">
        <f t="shared" si="943"/>
        <v>965.2</v>
      </c>
      <c r="AD5054" s="107">
        <f t="shared" si="944"/>
        <v>2.2222222222222223E-2</v>
      </c>
      <c r="AE5054" s="106">
        <f t="shared" si="945"/>
        <v>21.448888888888892</v>
      </c>
      <c r="AF5054" s="105">
        <f t="shared" si="946"/>
        <v>64.346666666666607</v>
      </c>
      <c r="AG5054" s="105">
        <f t="shared" si="947"/>
        <v>951.65333333333342</v>
      </c>
    </row>
    <row r="5055" spans="1:33" s="88" customFormat="1" x14ac:dyDescent="0.35">
      <c r="A5055" s="21">
        <v>10141103</v>
      </c>
      <c r="B5055" s="115" t="s">
        <v>14786</v>
      </c>
      <c r="C5055" s="135" t="s">
        <v>710</v>
      </c>
      <c r="D5055" s="22"/>
      <c r="E5055" s="114" t="str">
        <f t="shared" si="937"/>
        <v xml:space="preserve">TRANSFORMADOR MARCA:FUJI TUSCO           MATAMBO-SUB </v>
      </c>
      <c r="F5055" s="21" t="s">
        <v>424</v>
      </c>
      <c r="G5055" s="21" t="s">
        <v>15633</v>
      </c>
      <c r="H5055" s="21" t="s">
        <v>424</v>
      </c>
      <c r="I5055" s="21" t="s">
        <v>15632</v>
      </c>
      <c r="J5055" s="21"/>
      <c r="K5055" s="21">
        <v>560670.89800000004</v>
      </c>
      <c r="L5055" s="21">
        <v>8213644.6200000001</v>
      </c>
      <c r="M5055" s="21">
        <v>160</v>
      </c>
      <c r="N5055" s="21">
        <v>33</v>
      </c>
      <c r="O5055" s="21">
        <v>0.4</v>
      </c>
      <c r="P5055" s="21">
        <v>3</v>
      </c>
      <c r="Q5055" s="21">
        <v>2015</v>
      </c>
      <c r="R5055" s="21" t="s">
        <v>531</v>
      </c>
      <c r="S5055" s="21">
        <v>581349</v>
      </c>
      <c r="T5055" s="116">
        <v>991</v>
      </c>
      <c r="U5055" s="111">
        <v>45</v>
      </c>
      <c r="V5055" s="113">
        <f t="shared" si="938"/>
        <v>949.15777777777782</v>
      </c>
      <c r="W5055" s="113">
        <f t="shared" si="939"/>
        <v>41.842222222222176</v>
      </c>
      <c r="X5055" s="112">
        <f t="shared" si="940"/>
        <v>41842.222222222175</v>
      </c>
      <c r="Y5055" s="111"/>
      <c r="Z5055" s="110">
        <f t="shared" si="948"/>
        <v>43</v>
      </c>
      <c r="AA5055" s="109">
        <f t="shared" si="941"/>
        <v>49.550000000000004</v>
      </c>
      <c r="AB5055" s="109">
        <f t="shared" si="942"/>
        <v>49550.000000000007</v>
      </c>
      <c r="AC5055" s="108">
        <f t="shared" si="943"/>
        <v>941.45</v>
      </c>
      <c r="AD5055" s="107">
        <f t="shared" si="944"/>
        <v>2.2222222222222223E-2</v>
      </c>
      <c r="AE5055" s="106">
        <f t="shared" si="945"/>
        <v>20.921111111111113</v>
      </c>
      <c r="AF5055" s="105">
        <f t="shared" si="946"/>
        <v>62.763333333333293</v>
      </c>
      <c r="AG5055" s="105">
        <f t="shared" si="947"/>
        <v>928.23666666666668</v>
      </c>
    </row>
    <row r="5056" spans="1:33" s="88" customFormat="1" x14ac:dyDescent="0.35">
      <c r="A5056" s="21">
        <v>10141103</v>
      </c>
      <c r="B5056" s="115" t="s">
        <v>14786</v>
      </c>
      <c r="C5056" s="135" t="s">
        <v>710</v>
      </c>
      <c r="D5056" s="22"/>
      <c r="E5056" s="114" t="str">
        <f t="shared" si="937"/>
        <v xml:space="preserve">TRANSFORMADOR MARCA:EFACEC MATAMBO-SUB </v>
      </c>
      <c r="F5056" s="21" t="s">
        <v>424</v>
      </c>
      <c r="G5056" s="21" t="s">
        <v>15624</v>
      </c>
      <c r="H5056" s="21" t="s">
        <v>424</v>
      </c>
      <c r="I5056" s="21" t="s">
        <v>15631</v>
      </c>
      <c r="J5056" s="21"/>
      <c r="K5056" s="21">
        <v>560127.77800000005</v>
      </c>
      <c r="L5056" s="21">
        <v>8214035.165</v>
      </c>
      <c r="M5056" s="21">
        <v>315</v>
      </c>
      <c r="N5056" s="21">
        <v>33</v>
      </c>
      <c r="O5056" s="21">
        <v>0.4</v>
      </c>
      <c r="P5056" s="21">
        <v>3</v>
      </c>
      <c r="Q5056" s="21">
        <v>2015</v>
      </c>
      <c r="R5056" s="21" t="s">
        <v>27</v>
      </c>
      <c r="S5056" s="21" t="s">
        <v>15630</v>
      </c>
      <c r="T5056" s="116">
        <v>1039</v>
      </c>
      <c r="U5056" s="111">
        <v>45</v>
      </c>
      <c r="V5056" s="113">
        <f t="shared" si="938"/>
        <v>995.13111111111118</v>
      </c>
      <c r="W5056" s="113">
        <f t="shared" si="939"/>
        <v>43.868888888888819</v>
      </c>
      <c r="X5056" s="112">
        <f t="shared" si="940"/>
        <v>43868.888888888818</v>
      </c>
      <c r="Y5056" s="111"/>
      <c r="Z5056" s="110">
        <f t="shared" si="948"/>
        <v>43</v>
      </c>
      <c r="AA5056" s="109">
        <f t="shared" si="941"/>
        <v>51.95</v>
      </c>
      <c r="AB5056" s="109">
        <f t="shared" si="942"/>
        <v>51950</v>
      </c>
      <c r="AC5056" s="108">
        <f t="shared" si="943"/>
        <v>987.05</v>
      </c>
      <c r="AD5056" s="107">
        <f t="shared" si="944"/>
        <v>2.2222222222222223E-2</v>
      </c>
      <c r="AE5056" s="106">
        <f t="shared" si="945"/>
        <v>21.934444444444445</v>
      </c>
      <c r="AF5056" s="105">
        <f t="shared" si="946"/>
        <v>65.803333333333256</v>
      </c>
      <c r="AG5056" s="105">
        <f t="shared" si="947"/>
        <v>973.19666666666672</v>
      </c>
    </row>
    <row r="5057" spans="1:33" s="88" customFormat="1" x14ac:dyDescent="0.35">
      <c r="A5057" s="21">
        <v>10141103</v>
      </c>
      <c r="B5057" s="115" t="s">
        <v>14786</v>
      </c>
      <c r="C5057" s="135" t="s">
        <v>710</v>
      </c>
      <c r="D5057" s="22"/>
      <c r="E5057" s="114" t="str">
        <f t="shared" si="937"/>
        <v xml:space="preserve">TRANSFORMADOR MARCA:TM TETE-SUB </v>
      </c>
      <c r="F5057" s="21" t="s">
        <v>424</v>
      </c>
      <c r="G5057" s="21" t="s">
        <v>15055</v>
      </c>
      <c r="H5057" s="21" t="s">
        <v>424</v>
      </c>
      <c r="I5057" s="21" t="s">
        <v>15629</v>
      </c>
      <c r="J5057" s="21"/>
      <c r="K5057" s="21">
        <v>563457.79500000004</v>
      </c>
      <c r="L5057" s="21">
        <v>8210195.085</v>
      </c>
      <c r="M5057" s="21">
        <v>250</v>
      </c>
      <c r="N5057" s="21">
        <v>33</v>
      </c>
      <c r="O5057" s="21">
        <v>0.4</v>
      </c>
      <c r="P5057" s="21">
        <v>3</v>
      </c>
      <c r="Q5057" s="21">
        <v>2015</v>
      </c>
      <c r="R5057" s="21" t="s">
        <v>1769</v>
      </c>
      <c r="S5057" s="21">
        <v>915367</v>
      </c>
      <c r="T5057" s="116">
        <v>991</v>
      </c>
      <c r="U5057" s="111">
        <v>45</v>
      </c>
      <c r="V5057" s="113">
        <f t="shared" si="938"/>
        <v>949.15777777777782</v>
      </c>
      <c r="W5057" s="113">
        <f t="shared" si="939"/>
        <v>41.842222222222176</v>
      </c>
      <c r="X5057" s="112">
        <f t="shared" si="940"/>
        <v>41842.222222222175</v>
      </c>
      <c r="Y5057" s="111"/>
      <c r="Z5057" s="110">
        <f t="shared" si="948"/>
        <v>43</v>
      </c>
      <c r="AA5057" s="109">
        <f t="shared" si="941"/>
        <v>49.550000000000004</v>
      </c>
      <c r="AB5057" s="109">
        <f t="shared" si="942"/>
        <v>49550.000000000007</v>
      </c>
      <c r="AC5057" s="108">
        <f t="shared" si="943"/>
        <v>941.45</v>
      </c>
      <c r="AD5057" s="107">
        <f t="shared" si="944"/>
        <v>2.2222222222222223E-2</v>
      </c>
      <c r="AE5057" s="106">
        <f t="shared" si="945"/>
        <v>20.921111111111113</v>
      </c>
      <c r="AF5057" s="105">
        <f t="shared" si="946"/>
        <v>62.763333333333293</v>
      </c>
      <c r="AG5057" s="105">
        <f t="shared" si="947"/>
        <v>928.23666666666668</v>
      </c>
    </row>
    <row r="5058" spans="1:33" s="88" customFormat="1" x14ac:dyDescent="0.35">
      <c r="A5058" s="21">
        <v>10141103</v>
      </c>
      <c r="B5058" s="115" t="s">
        <v>14786</v>
      </c>
      <c r="C5058" s="135" t="s">
        <v>710</v>
      </c>
      <c r="D5058" s="22"/>
      <c r="E5058" s="114" t="str">
        <f t="shared" ref="E5058:E5121" si="949">+CONCATENATE(C5058," ","MARCA:",R5058," ",G5058," ",D5058,)</f>
        <v xml:space="preserve">TRANSFORMADOR MARCA:EFACEC TETE-SUB </v>
      </c>
      <c r="F5058" s="21" t="s">
        <v>424</v>
      </c>
      <c r="G5058" s="21" t="s">
        <v>15055</v>
      </c>
      <c r="H5058" s="21" t="s">
        <v>424</v>
      </c>
      <c r="I5058" s="21" t="s">
        <v>15628</v>
      </c>
      <c r="J5058" s="21"/>
      <c r="K5058" s="21">
        <v>563063.53700000001</v>
      </c>
      <c r="L5058" s="21">
        <v>8210969.2479999997</v>
      </c>
      <c r="M5058" s="21">
        <v>315</v>
      </c>
      <c r="N5058" s="21">
        <v>33</v>
      </c>
      <c r="O5058" s="21">
        <v>0.4</v>
      </c>
      <c r="P5058" s="21">
        <v>3</v>
      </c>
      <c r="Q5058" s="21">
        <v>2015</v>
      </c>
      <c r="R5058" s="21" t="s">
        <v>27</v>
      </c>
      <c r="S5058" s="21" t="s">
        <v>15627</v>
      </c>
      <c r="T5058" s="116">
        <v>1039</v>
      </c>
      <c r="U5058" s="111">
        <v>45</v>
      </c>
      <c r="V5058" s="113">
        <f t="shared" ref="V5058:V5121" si="950">((Z5058/U5058)*(T5058-AA5058))+AA5058</f>
        <v>995.13111111111118</v>
      </c>
      <c r="W5058" s="113">
        <f t="shared" ref="W5058:W5121" si="951">+T5058-V5058</f>
        <v>43.868888888888819</v>
      </c>
      <c r="X5058" s="112">
        <f t="shared" ref="X5058:X5121" si="952">+W5058*1000</f>
        <v>43868.888888888818</v>
      </c>
      <c r="Y5058" s="111"/>
      <c r="Z5058" s="110">
        <f t="shared" si="948"/>
        <v>43</v>
      </c>
      <c r="AA5058" s="109">
        <f t="shared" ref="AA5058:AA5121" si="953">(5/100*T5058)</f>
        <v>51.95</v>
      </c>
      <c r="AB5058" s="109">
        <f t="shared" ref="AB5058:AB5121" si="954">+AA5058*1000</f>
        <v>51950</v>
      </c>
      <c r="AC5058" s="108">
        <f t="shared" ref="AC5058:AC5121" si="955">+T5058-AA5058</f>
        <v>987.05</v>
      </c>
      <c r="AD5058" s="107">
        <f t="shared" ref="AD5058:AD5121" si="956">1/U5058</f>
        <v>2.2222222222222223E-2</v>
      </c>
      <c r="AE5058" s="106">
        <f t="shared" ref="AE5058:AE5121" si="957">+AC5058*AD5058</f>
        <v>21.934444444444445</v>
      </c>
      <c r="AF5058" s="105">
        <f t="shared" ref="AF5058:AF5121" si="958">+T5058-V5058+AE5058</f>
        <v>65.803333333333256</v>
      </c>
      <c r="AG5058" s="105">
        <f t="shared" ref="AG5058:AG5121" si="959">+V5058-AE5058</f>
        <v>973.19666666666672</v>
      </c>
    </row>
    <row r="5059" spans="1:33" s="88" customFormat="1" x14ac:dyDescent="0.35">
      <c r="A5059" s="21">
        <v>10141103</v>
      </c>
      <c r="B5059" s="115" t="s">
        <v>14786</v>
      </c>
      <c r="C5059" s="135" t="s">
        <v>710</v>
      </c>
      <c r="D5059" s="22"/>
      <c r="E5059" s="114" t="str">
        <f t="shared" si="949"/>
        <v xml:space="preserve">TRANSFORMADOR MARCA:REMOVED MATAMBO-SUB </v>
      </c>
      <c r="F5059" s="21" t="s">
        <v>424</v>
      </c>
      <c r="G5059" s="21" t="s">
        <v>15624</v>
      </c>
      <c r="H5059" s="21" t="s">
        <v>424</v>
      </c>
      <c r="I5059" s="21" t="s">
        <v>15626</v>
      </c>
      <c r="J5059" s="21"/>
      <c r="K5059" s="21">
        <v>559100.90800000005</v>
      </c>
      <c r="L5059" s="21">
        <v>8215128.3380000005</v>
      </c>
      <c r="M5059" s="21">
        <v>315</v>
      </c>
      <c r="N5059" s="21">
        <v>33</v>
      </c>
      <c r="O5059" s="21">
        <v>0.4</v>
      </c>
      <c r="P5059" s="21">
        <v>3</v>
      </c>
      <c r="Q5059" s="21">
        <v>2015</v>
      </c>
      <c r="R5059" s="21" t="s">
        <v>9947</v>
      </c>
      <c r="S5059" s="21"/>
      <c r="T5059" s="116">
        <v>1039</v>
      </c>
      <c r="U5059" s="111">
        <v>45</v>
      </c>
      <c r="V5059" s="113">
        <f t="shared" si="950"/>
        <v>995.13111111111118</v>
      </c>
      <c r="W5059" s="113">
        <f t="shared" si="951"/>
        <v>43.868888888888819</v>
      </c>
      <c r="X5059" s="112">
        <f t="shared" si="952"/>
        <v>43868.888888888818</v>
      </c>
      <c r="Y5059" s="111"/>
      <c r="Z5059" s="110">
        <f t="shared" si="948"/>
        <v>43</v>
      </c>
      <c r="AA5059" s="109">
        <f t="shared" si="953"/>
        <v>51.95</v>
      </c>
      <c r="AB5059" s="109">
        <f t="shared" si="954"/>
        <v>51950</v>
      </c>
      <c r="AC5059" s="108">
        <f t="shared" si="955"/>
        <v>987.05</v>
      </c>
      <c r="AD5059" s="107">
        <f t="shared" si="956"/>
        <v>2.2222222222222223E-2</v>
      </c>
      <c r="AE5059" s="106">
        <f t="shared" si="957"/>
        <v>21.934444444444445</v>
      </c>
      <c r="AF5059" s="105">
        <f t="shared" si="958"/>
        <v>65.803333333333256</v>
      </c>
      <c r="AG5059" s="105">
        <f t="shared" si="959"/>
        <v>973.19666666666672</v>
      </c>
    </row>
    <row r="5060" spans="1:33" s="88" customFormat="1" x14ac:dyDescent="0.35">
      <c r="A5060" s="21">
        <v>10141103</v>
      </c>
      <c r="B5060" s="115" t="s">
        <v>14786</v>
      </c>
      <c r="C5060" s="135" t="s">
        <v>710</v>
      </c>
      <c r="D5060" s="22"/>
      <c r="E5060" s="114" t="str">
        <f t="shared" si="949"/>
        <v xml:space="preserve">TRANSFORMADOR MARCA:SIEMENS MATAMBO-SUB </v>
      </c>
      <c r="F5060" s="21" t="s">
        <v>424</v>
      </c>
      <c r="G5060" s="21" t="s">
        <v>15624</v>
      </c>
      <c r="H5060" s="21" t="s">
        <v>424</v>
      </c>
      <c r="I5060" s="21" t="s">
        <v>15625</v>
      </c>
      <c r="J5060" s="21"/>
      <c r="K5060" s="21">
        <v>551348.76599999995</v>
      </c>
      <c r="L5060" s="21">
        <v>8218406.2929999996</v>
      </c>
      <c r="M5060" s="21">
        <v>32</v>
      </c>
      <c r="N5060" s="21">
        <v>33</v>
      </c>
      <c r="O5060" s="21">
        <v>0.4</v>
      </c>
      <c r="P5060" s="21">
        <v>3</v>
      </c>
      <c r="Q5060" s="21">
        <v>2015</v>
      </c>
      <c r="R5060" s="21" t="s">
        <v>130</v>
      </c>
      <c r="S5060" s="21" t="s">
        <v>384</v>
      </c>
      <c r="T5060" s="116">
        <v>643</v>
      </c>
      <c r="U5060" s="111">
        <v>45</v>
      </c>
      <c r="V5060" s="113">
        <f t="shared" si="950"/>
        <v>615.85111111111109</v>
      </c>
      <c r="W5060" s="113">
        <f t="shared" si="951"/>
        <v>27.148888888888905</v>
      </c>
      <c r="X5060" s="112">
        <f t="shared" si="952"/>
        <v>27148.888888888905</v>
      </c>
      <c r="Y5060" s="111"/>
      <c r="Z5060" s="110">
        <f t="shared" si="948"/>
        <v>43</v>
      </c>
      <c r="AA5060" s="109">
        <f t="shared" si="953"/>
        <v>32.15</v>
      </c>
      <c r="AB5060" s="109">
        <f t="shared" si="954"/>
        <v>32150</v>
      </c>
      <c r="AC5060" s="108">
        <f t="shared" si="955"/>
        <v>610.85</v>
      </c>
      <c r="AD5060" s="107">
        <f t="shared" si="956"/>
        <v>2.2222222222222223E-2</v>
      </c>
      <c r="AE5060" s="106">
        <f t="shared" si="957"/>
        <v>13.574444444444445</v>
      </c>
      <c r="AF5060" s="105">
        <f t="shared" si="958"/>
        <v>40.72333333333335</v>
      </c>
      <c r="AG5060" s="105">
        <f t="shared" si="959"/>
        <v>602.27666666666664</v>
      </c>
    </row>
    <row r="5061" spans="1:33" s="88" customFormat="1" x14ac:dyDescent="0.35">
      <c r="A5061" s="21">
        <v>10141103</v>
      </c>
      <c r="B5061" s="115" t="s">
        <v>14786</v>
      </c>
      <c r="C5061" s="135" t="s">
        <v>710</v>
      </c>
      <c r="D5061" s="22"/>
      <c r="E5061" s="114" t="str">
        <f t="shared" si="949"/>
        <v xml:space="preserve">TRANSFORMADOR MARCA:SIEMENS MATAMBO-SUB </v>
      </c>
      <c r="F5061" s="21" t="s">
        <v>424</v>
      </c>
      <c r="G5061" s="21" t="s">
        <v>15624</v>
      </c>
      <c r="H5061" s="21" t="s">
        <v>424</v>
      </c>
      <c r="I5061" s="21" t="s">
        <v>15623</v>
      </c>
      <c r="J5061" s="21"/>
      <c r="K5061" s="21">
        <v>547667.12399999995</v>
      </c>
      <c r="L5061" s="21">
        <v>8225750.7769999998</v>
      </c>
      <c r="M5061" s="21">
        <v>100</v>
      </c>
      <c r="N5061" s="21">
        <v>33</v>
      </c>
      <c r="O5061" s="21">
        <v>0.4</v>
      </c>
      <c r="P5061" s="21">
        <v>3</v>
      </c>
      <c r="Q5061" s="21">
        <v>2015</v>
      </c>
      <c r="R5061" s="21" t="s">
        <v>130</v>
      </c>
      <c r="S5061" s="21">
        <v>13264552</v>
      </c>
      <c r="T5061" s="116">
        <v>763</v>
      </c>
      <c r="U5061" s="111">
        <v>45</v>
      </c>
      <c r="V5061" s="113">
        <f t="shared" si="950"/>
        <v>730.78444444444449</v>
      </c>
      <c r="W5061" s="113">
        <f t="shared" si="951"/>
        <v>32.215555555555511</v>
      </c>
      <c r="X5061" s="112">
        <f t="shared" si="952"/>
        <v>32215.555555555511</v>
      </c>
      <c r="Y5061" s="111"/>
      <c r="Z5061" s="110">
        <f t="shared" si="948"/>
        <v>43</v>
      </c>
      <c r="AA5061" s="109">
        <f t="shared" si="953"/>
        <v>38.15</v>
      </c>
      <c r="AB5061" s="109">
        <f t="shared" si="954"/>
        <v>38150</v>
      </c>
      <c r="AC5061" s="108">
        <f t="shared" si="955"/>
        <v>724.85</v>
      </c>
      <c r="AD5061" s="107">
        <f t="shared" si="956"/>
        <v>2.2222222222222223E-2</v>
      </c>
      <c r="AE5061" s="106">
        <f t="shared" si="957"/>
        <v>16.10777777777778</v>
      </c>
      <c r="AF5061" s="105">
        <f t="shared" si="958"/>
        <v>48.323333333333295</v>
      </c>
      <c r="AG5061" s="105">
        <f t="shared" si="959"/>
        <v>714.67666666666673</v>
      </c>
    </row>
    <row r="5062" spans="1:33" s="88" customFormat="1" x14ac:dyDescent="0.35">
      <c r="A5062" s="21">
        <v>10141103</v>
      </c>
      <c r="B5062" s="115" t="s">
        <v>14786</v>
      </c>
      <c r="C5062" s="135" t="s">
        <v>710</v>
      </c>
      <c r="D5062" s="22"/>
      <c r="E5062" s="114" t="str">
        <f t="shared" si="949"/>
        <v xml:space="preserve">TRANSFORMADOR MARCA:EFACEC TETE-SUB </v>
      </c>
      <c r="F5062" s="21" t="s">
        <v>424</v>
      </c>
      <c r="G5062" s="21" t="s">
        <v>15055</v>
      </c>
      <c r="H5062" s="21" t="s">
        <v>424</v>
      </c>
      <c r="I5062" s="21" t="s">
        <v>15622</v>
      </c>
      <c r="J5062" s="21"/>
      <c r="K5062" s="21">
        <v>566308.02500000002</v>
      </c>
      <c r="L5062" s="21">
        <v>8213574.0449999999</v>
      </c>
      <c r="M5062" s="21">
        <v>315</v>
      </c>
      <c r="N5062" s="21">
        <v>33</v>
      </c>
      <c r="O5062" s="21">
        <v>0.4</v>
      </c>
      <c r="P5062" s="21">
        <v>3</v>
      </c>
      <c r="Q5062" s="21">
        <v>2015</v>
      </c>
      <c r="R5062" s="21" t="s">
        <v>27</v>
      </c>
      <c r="S5062" s="21">
        <v>10843.06</v>
      </c>
      <c r="T5062" s="116">
        <v>1039</v>
      </c>
      <c r="U5062" s="111">
        <v>45</v>
      </c>
      <c r="V5062" s="113">
        <f t="shared" si="950"/>
        <v>995.13111111111118</v>
      </c>
      <c r="W5062" s="113">
        <f t="shared" si="951"/>
        <v>43.868888888888819</v>
      </c>
      <c r="X5062" s="112">
        <f t="shared" si="952"/>
        <v>43868.888888888818</v>
      </c>
      <c r="Y5062" s="111"/>
      <c r="Z5062" s="110">
        <f t="shared" si="948"/>
        <v>43</v>
      </c>
      <c r="AA5062" s="109">
        <f t="shared" si="953"/>
        <v>51.95</v>
      </c>
      <c r="AB5062" s="109">
        <f t="shared" si="954"/>
        <v>51950</v>
      </c>
      <c r="AC5062" s="108">
        <f t="shared" si="955"/>
        <v>987.05</v>
      </c>
      <c r="AD5062" s="107">
        <f t="shared" si="956"/>
        <v>2.2222222222222223E-2</v>
      </c>
      <c r="AE5062" s="106">
        <f t="shared" si="957"/>
        <v>21.934444444444445</v>
      </c>
      <c r="AF5062" s="105">
        <f t="shared" si="958"/>
        <v>65.803333333333256</v>
      </c>
      <c r="AG5062" s="105">
        <f t="shared" si="959"/>
        <v>973.19666666666672</v>
      </c>
    </row>
    <row r="5063" spans="1:33" s="88" customFormat="1" x14ac:dyDescent="0.35">
      <c r="A5063" s="21">
        <v>10141103</v>
      </c>
      <c r="B5063" s="115" t="s">
        <v>14786</v>
      </c>
      <c r="C5063" s="135" t="s">
        <v>710</v>
      </c>
      <c r="D5063" s="22"/>
      <c r="E5063" s="114" t="str">
        <f t="shared" si="949"/>
        <v xml:space="preserve">TRANSFORMADOR MARCA:TM TETE-SUB </v>
      </c>
      <c r="F5063" s="21" t="s">
        <v>424</v>
      </c>
      <c r="G5063" s="21" t="s">
        <v>15055</v>
      </c>
      <c r="H5063" s="21" t="s">
        <v>424</v>
      </c>
      <c r="I5063" s="21" t="s">
        <v>15621</v>
      </c>
      <c r="J5063" s="21"/>
      <c r="K5063" s="21">
        <v>562099.32999999996</v>
      </c>
      <c r="L5063" s="21">
        <v>8214086.8839999996</v>
      </c>
      <c r="M5063" s="21">
        <v>160</v>
      </c>
      <c r="N5063" s="21">
        <v>33</v>
      </c>
      <c r="O5063" s="21">
        <v>0.4</v>
      </c>
      <c r="P5063" s="21">
        <v>3</v>
      </c>
      <c r="Q5063" s="21">
        <v>2015</v>
      </c>
      <c r="R5063" s="21" t="s">
        <v>1769</v>
      </c>
      <c r="S5063" s="21">
        <v>96822</v>
      </c>
      <c r="T5063" s="116">
        <v>991</v>
      </c>
      <c r="U5063" s="111">
        <v>45</v>
      </c>
      <c r="V5063" s="113">
        <f t="shared" si="950"/>
        <v>949.15777777777782</v>
      </c>
      <c r="W5063" s="113">
        <f t="shared" si="951"/>
        <v>41.842222222222176</v>
      </c>
      <c r="X5063" s="112">
        <f t="shared" si="952"/>
        <v>41842.222222222175</v>
      </c>
      <c r="Y5063" s="111"/>
      <c r="Z5063" s="110">
        <f t="shared" si="948"/>
        <v>43</v>
      </c>
      <c r="AA5063" s="109">
        <f t="shared" si="953"/>
        <v>49.550000000000004</v>
      </c>
      <c r="AB5063" s="109">
        <f t="shared" si="954"/>
        <v>49550.000000000007</v>
      </c>
      <c r="AC5063" s="108">
        <f t="shared" si="955"/>
        <v>941.45</v>
      </c>
      <c r="AD5063" s="107">
        <f t="shared" si="956"/>
        <v>2.2222222222222223E-2</v>
      </c>
      <c r="AE5063" s="106">
        <f t="shared" si="957"/>
        <v>20.921111111111113</v>
      </c>
      <c r="AF5063" s="105">
        <f t="shared" si="958"/>
        <v>62.763333333333293</v>
      </c>
      <c r="AG5063" s="105">
        <f t="shared" si="959"/>
        <v>928.23666666666668</v>
      </c>
    </row>
    <row r="5064" spans="1:33" s="88" customFormat="1" x14ac:dyDescent="0.35">
      <c r="A5064" s="21">
        <v>10141103</v>
      </c>
      <c r="B5064" s="115" t="s">
        <v>14786</v>
      </c>
      <c r="C5064" s="135" t="s">
        <v>710</v>
      </c>
      <c r="D5064" s="22"/>
      <c r="E5064" s="114" t="str">
        <f t="shared" si="949"/>
        <v xml:space="preserve">TRANSFORMADOR MARCA:EFACEC SE MOVEL </v>
      </c>
      <c r="F5064" s="21" t="s">
        <v>424</v>
      </c>
      <c r="G5064" s="21" t="s">
        <v>15620</v>
      </c>
      <c r="H5064" s="21" t="s">
        <v>424</v>
      </c>
      <c r="I5064" s="21" t="s">
        <v>15619</v>
      </c>
      <c r="J5064" s="21"/>
      <c r="K5064" s="21">
        <v>564315.65300000005</v>
      </c>
      <c r="L5064" s="21">
        <v>8214402.9850000003</v>
      </c>
      <c r="M5064" s="21">
        <v>315</v>
      </c>
      <c r="N5064" s="21">
        <v>33</v>
      </c>
      <c r="O5064" s="21">
        <v>0.4</v>
      </c>
      <c r="P5064" s="21">
        <v>3</v>
      </c>
      <c r="Q5064" s="21">
        <v>2015</v>
      </c>
      <c r="R5064" s="21" t="s">
        <v>27</v>
      </c>
      <c r="S5064" s="21" t="s">
        <v>15618</v>
      </c>
      <c r="T5064" s="116">
        <v>1039</v>
      </c>
      <c r="U5064" s="111">
        <v>45</v>
      </c>
      <c r="V5064" s="113">
        <f t="shared" si="950"/>
        <v>995.13111111111118</v>
      </c>
      <c r="W5064" s="113">
        <f t="shared" si="951"/>
        <v>43.868888888888819</v>
      </c>
      <c r="X5064" s="112">
        <f t="shared" si="952"/>
        <v>43868.888888888818</v>
      </c>
      <c r="Y5064" s="111"/>
      <c r="Z5064" s="110">
        <f t="shared" si="948"/>
        <v>43</v>
      </c>
      <c r="AA5064" s="109">
        <f t="shared" si="953"/>
        <v>51.95</v>
      </c>
      <c r="AB5064" s="109">
        <f t="shared" si="954"/>
        <v>51950</v>
      </c>
      <c r="AC5064" s="108">
        <f t="shared" si="955"/>
        <v>987.05</v>
      </c>
      <c r="AD5064" s="107">
        <f t="shared" si="956"/>
        <v>2.2222222222222223E-2</v>
      </c>
      <c r="AE5064" s="106">
        <f t="shared" si="957"/>
        <v>21.934444444444445</v>
      </c>
      <c r="AF5064" s="105">
        <f t="shared" si="958"/>
        <v>65.803333333333256</v>
      </c>
      <c r="AG5064" s="105">
        <f t="shared" si="959"/>
        <v>973.19666666666672</v>
      </c>
    </row>
    <row r="5065" spans="1:33" s="88" customFormat="1" x14ac:dyDescent="0.35">
      <c r="A5065" s="21">
        <v>10141103</v>
      </c>
      <c r="B5065" s="115" t="s">
        <v>14786</v>
      </c>
      <c r="C5065" s="135" t="s">
        <v>710</v>
      </c>
      <c r="D5065" s="22"/>
      <c r="E5065" s="114" t="str">
        <f t="shared" si="949"/>
        <v xml:space="preserve">TRANSFORMADOR MARCA:EFACEC SE TETE </v>
      </c>
      <c r="F5065" s="21" t="s">
        <v>424</v>
      </c>
      <c r="G5065" s="21" t="s">
        <v>15052</v>
      </c>
      <c r="H5065" s="21" t="s">
        <v>424</v>
      </c>
      <c r="I5065" s="21" t="s">
        <v>15617</v>
      </c>
      <c r="J5065" s="21"/>
      <c r="K5065" s="21">
        <v>564634.36100000003</v>
      </c>
      <c r="L5065" s="21">
        <v>8213888.8760000002</v>
      </c>
      <c r="M5065" s="21">
        <v>315</v>
      </c>
      <c r="N5065" s="21">
        <v>33</v>
      </c>
      <c r="O5065" s="21">
        <v>0.4</v>
      </c>
      <c r="P5065" s="21">
        <v>3</v>
      </c>
      <c r="Q5065" s="21">
        <v>2015</v>
      </c>
      <c r="R5065" s="21" t="s">
        <v>27</v>
      </c>
      <c r="S5065" s="21" t="s">
        <v>15614</v>
      </c>
      <c r="T5065" s="116">
        <v>1039</v>
      </c>
      <c r="U5065" s="111">
        <v>45</v>
      </c>
      <c r="V5065" s="113">
        <f t="shared" si="950"/>
        <v>995.13111111111118</v>
      </c>
      <c r="W5065" s="113">
        <f t="shared" si="951"/>
        <v>43.868888888888819</v>
      </c>
      <c r="X5065" s="112">
        <f t="shared" si="952"/>
        <v>43868.888888888818</v>
      </c>
      <c r="Y5065" s="111"/>
      <c r="Z5065" s="110">
        <f t="shared" si="948"/>
        <v>43</v>
      </c>
      <c r="AA5065" s="109">
        <f t="shared" si="953"/>
        <v>51.95</v>
      </c>
      <c r="AB5065" s="109">
        <f t="shared" si="954"/>
        <v>51950</v>
      </c>
      <c r="AC5065" s="108">
        <f t="shared" si="955"/>
        <v>987.05</v>
      </c>
      <c r="AD5065" s="107">
        <f t="shared" si="956"/>
        <v>2.2222222222222223E-2</v>
      </c>
      <c r="AE5065" s="106">
        <f t="shared" si="957"/>
        <v>21.934444444444445</v>
      </c>
      <c r="AF5065" s="105">
        <f t="shared" si="958"/>
        <v>65.803333333333256</v>
      </c>
      <c r="AG5065" s="105">
        <f t="shared" si="959"/>
        <v>973.19666666666672</v>
      </c>
    </row>
    <row r="5066" spans="1:33" s="88" customFormat="1" x14ac:dyDescent="0.35">
      <c r="A5066" s="21">
        <v>10141103</v>
      </c>
      <c r="B5066" s="115" t="s">
        <v>14786</v>
      </c>
      <c r="C5066" s="135" t="s">
        <v>710</v>
      </c>
      <c r="D5066" s="22"/>
      <c r="E5066" s="114" t="str">
        <f t="shared" si="949"/>
        <v xml:space="preserve">TRANSFORMADOR MARCA:EFACEC SE- MOVEL </v>
      </c>
      <c r="F5066" s="21" t="s">
        <v>424</v>
      </c>
      <c r="G5066" s="21" t="s">
        <v>15616</v>
      </c>
      <c r="H5066" s="21" t="s">
        <v>424</v>
      </c>
      <c r="I5066" s="21" t="s">
        <v>15615</v>
      </c>
      <c r="J5066" s="21"/>
      <c r="K5066" s="21">
        <v>565970.96600000001</v>
      </c>
      <c r="L5066" s="21">
        <v>8214836.375</v>
      </c>
      <c r="M5066" s="21">
        <v>315</v>
      </c>
      <c r="N5066" s="21">
        <v>33</v>
      </c>
      <c r="O5066" s="21">
        <v>0.4</v>
      </c>
      <c r="P5066" s="21">
        <v>3</v>
      </c>
      <c r="Q5066" s="21">
        <v>2015</v>
      </c>
      <c r="R5066" s="21" t="s">
        <v>27</v>
      </c>
      <c r="S5066" s="21" t="s">
        <v>15614</v>
      </c>
      <c r="T5066" s="116">
        <v>1039</v>
      </c>
      <c r="U5066" s="111">
        <v>45</v>
      </c>
      <c r="V5066" s="113">
        <f t="shared" si="950"/>
        <v>995.13111111111118</v>
      </c>
      <c r="W5066" s="113">
        <f t="shared" si="951"/>
        <v>43.868888888888819</v>
      </c>
      <c r="X5066" s="112">
        <f t="shared" si="952"/>
        <v>43868.888888888818</v>
      </c>
      <c r="Y5066" s="111"/>
      <c r="Z5066" s="110">
        <f t="shared" si="948"/>
        <v>43</v>
      </c>
      <c r="AA5066" s="109">
        <f t="shared" si="953"/>
        <v>51.95</v>
      </c>
      <c r="AB5066" s="109">
        <f t="shared" si="954"/>
        <v>51950</v>
      </c>
      <c r="AC5066" s="108">
        <f t="shared" si="955"/>
        <v>987.05</v>
      </c>
      <c r="AD5066" s="107">
        <f t="shared" si="956"/>
        <v>2.2222222222222223E-2</v>
      </c>
      <c r="AE5066" s="106">
        <f t="shared" si="957"/>
        <v>21.934444444444445</v>
      </c>
      <c r="AF5066" s="105">
        <f t="shared" si="958"/>
        <v>65.803333333333256</v>
      </c>
      <c r="AG5066" s="105">
        <f t="shared" si="959"/>
        <v>973.19666666666672</v>
      </c>
    </row>
    <row r="5067" spans="1:33" s="88" customFormat="1" x14ac:dyDescent="0.35">
      <c r="A5067" s="21">
        <v>10141103</v>
      </c>
      <c r="B5067" s="115" t="s">
        <v>14786</v>
      </c>
      <c r="C5067" s="135" t="s">
        <v>710</v>
      </c>
      <c r="D5067" s="22"/>
      <c r="E5067" s="114" t="str">
        <f t="shared" si="949"/>
        <v xml:space="preserve">TRANSFORMADOR MARCA:TM SE-MOVEL </v>
      </c>
      <c r="F5067" s="21" t="s">
        <v>424</v>
      </c>
      <c r="G5067" s="21" t="s">
        <v>15031</v>
      </c>
      <c r="H5067" s="21" t="s">
        <v>424</v>
      </c>
      <c r="I5067" s="21" t="s">
        <v>15613</v>
      </c>
      <c r="J5067" s="21"/>
      <c r="K5067" s="21">
        <v>568751.24399999995</v>
      </c>
      <c r="L5067" s="21">
        <v>8214641.3619999997</v>
      </c>
      <c r="M5067" s="21">
        <v>100</v>
      </c>
      <c r="N5067" s="21">
        <v>33</v>
      </c>
      <c r="O5067" s="21">
        <v>0.4</v>
      </c>
      <c r="P5067" s="21">
        <v>3</v>
      </c>
      <c r="Q5067" s="21">
        <v>2015</v>
      </c>
      <c r="R5067" s="21" t="s">
        <v>1769</v>
      </c>
      <c r="S5067" s="21">
        <v>967321</v>
      </c>
      <c r="T5067" s="116">
        <v>763</v>
      </c>
      <c r="U5067" s="111">
        <v>45</v>
      </c>
      <c r="V5067" s="113">
        <f t="shared" si="950"/>
        <v>730.78444444444449</v>
      </c>
      <c r="W5067" s="113">
        <f t="shared" si="951"/>
        <v>32.215555555555511</v>
      </c>
      <c r="X5067" s="112">
        <f t="shared" si="952"/>
        <v>32215.555555555511</v>
      </c>
      <c r="Y5067" s="111"/>
      <c r="Z5067" s="110">
        <f t="shared" si="948"/>
        <v>43</v>
      </c>
      <c r="AA5067" s="109">
        <f t="shared" si="953"/>
        <v>38.15</v>
      </c>
      <c r="AB5067" s="109">
        <f t="shared" si="954"/>
        <v>38150</v>
      </c>
      <c r="AC5067" s="108">
        <f t="shared" si="955"/>
        <v>724.85</v>
      </c>
      <c r="AD5067" s="107">
        <f t="shared" si="956"/>
        <v>2.2222222222222223E-2</v>
      </c>
      <c r="AE5067" s="106">
        <f t="shared" si="957"/>
        <v>16.10777777777778</v>
      </c>
      <c r="AF5067" s="105">
        <f t="shared" si="958"/>
        <v>48.323333333333295</v>
      </c>
      <c r="AG5067" s="105">
        <f t="shared" si="959"/>
        <v>714.67666666666673</v>
      </c>
    </row>
    <row r="5068" spans="1:33" s="88" customFormat="1" x14ac:dyDescent="0.35">
      <c r="A5068" s="21">
        <v>10141103</v>
      </c>
      <c r="B5068" s="115" t="s">
        <v>14786</v>
      </c>
      <c r="C5068" s="135" t="s">
        <v>710</v>
      </c>
      <c r="D5068" s="22"/>
      <c r="E5068" s="114" t="str">
        <f t="shared" si="949"/>
        <v xml:space="preserve">TRANSFORMADOR MARCA:FUJI TUSCO SE-TETE </v>
      </c>
      <c r="F5068" s="21" t="s">
        <v>424</v>
      </c>
      <c r="G5068" s="21" t="s">
        <v>3179</v>
      </c>
      <c r="H5068" s="21" t="s">
        <v>424</v>
      </c>
      <c r="I5068" s="21" t="s">
        <v>15054</v>
      </c>
      <c r="J5068" s="21"/>
      <c r="K5068" s="119" t="s">
        <v>15612</v>
      </c>
      <c r="L5068" s="119" t="s">
        <v>15611</v>
      </c>
      <c r="M5068" s="21">
        <v>360</v>
      </c>
      <c r="N5068" s="21">
        <v>33</v>
      </c>
      <c r="O5068" s="21">
        <v>0.4</v>
      </c>
      <c r="P5068" s="21">
        <v>3</v>
      </c>
      <c r="Q5068" s="21">
        <v>2015</v>
      </c>
      <c r="R5068" s="21" t="s">
        <v>531</v>
      </c>
      <c r="S5068" s="21">
        <v>581249</v>
      </c>
      <c r="T5068" s="116">
        <v>1039</v>
      </c>
      <c r="U5068" s="111">
        <v>45</v>
      </c>
      <c r="V5068" s="113">
        <f t="shared" si="950"/>
        <v>995.13111111111118</v>
      </c>
      <c r="W5068" s="113">
        <f t="shared" si="951"/>
        <v>43.868888888888819</v>
      </c>
      <c r="X5068" s="112">
        <f t="shared" si="952"/>
        <v>43868.888888888818</v>
      </c>
      <c r="Y5068" s="111"/>
      <c r="Z5068" s="110">
        <f t="shared" si="948"/>
        <v>43</v>
      </c>
      <c r="AA5068" s="109">
        <f t="shared" si="953"/>
        <v>51.95</v>
      </c>
      <c r="AB5068" s="109">
        <f t="shared" si="954"/>
        <v>51950</v>
      </c>
      <c r="AC5068" s="108">
        <f t="shared" si="955"/>
        <v>987.05</v>
      </c>
      <c r="AD5068" s="107">
        <f t="shared" si="956"/>
        <v>2.2222222222222223E-2</v>
      </c>
      <c r="AE5068" s="106">
        <f t="shared" si="957"/>
        <v>21.934444444444445</v>
      </c>
      <c r="AF5068" s="105">
        <f t="shared" si="958"/>
        <v>65.803333333333256</v>
      </c>
      <c r="AG5068" s="105">
        <f t="shared" si="959"/>
        <v>973.19666666666672</v>
      </c>
    </row>
    <row r="5069" spans="1:33" s="88" customFormat="1" x14ac:dyDescent="0.35">
      <c r="A5069" s="21">
        <v>10141103</v>
      </c>
      <c r="B5069" s="115" t="s">
        <v>14786</v>
      </c>
      <c r="C5069" s="135" t="s">
        <v>710</v>
      </c>
      <c r="D5069" s="22"/>
      <c r="E5069" s="114" t="str">
        <f t="shared" si="949"/>
        <v xml:space="preserve">TRANSFORMADOR MARCA:POWER TECH SE-MATAMBO </v>
      </c>
      <c r="F5069" s="21" t="s">
        <v>424</v>
      </c>
      <c r="G5069" s="21" t="s">
        <v>3157</v>
      </c>
      <c r="H5069" s="21" t="s">
        <v>424</v>
      </c>
      <c r="I5069" s="21" t="s">
        <v>15610</v>
      </c>
      <c r="J5069" s="21"/>
      <c r="K5069" s="119" t="s">
        <v>15609</v>
      </c>
      <c r="L5069" s="119" t="s">
        <v>15608</v>
      </c>
      <c r="M5069" s="21">
        <v>50</v>
      </c>
      <c r="N5069" s="21">
        <v>33</v>
      </c>
      <c r="O5069" s="21">
        <v>0.4</v>
      </c>
      <c r="P5069" s="21">
        <v>3</v>
      </c>
      <c r="Q5069" s="21">
        <v>2015</v>
      </c>
      <c r="R5069" s="21" t="s">
        <v>5316</v>
      </c>
      <c r="S5069" s="21">
        <v>10856201</v>
      </c>
      <c r="T5069" s="116">
        <v>643</v>
      </c>
      <c r="U5069" s="111">
        <v>45</v>
      </c>
      <c r="V5069" s="113">
        <f t="shared" si="950"/>
        <v>615.85111111111109</v>
      </c>
      <c r="W5069" s="113">
        <f t="shared" si="951"/>
        <v>27.148888888888905</v>
      </c>
      <c r="X5069" s="112">
        <f t="shared" si="952"/>
        <v>27148.888888888905</v>
      </c>
      <c r="Y5069" s="111"/>
      <c r="Z5069" s="110">
        <f t="shared" si="948"/>
        <v>43</v>
      </c>
      <c r="AA5069" s="109">
        <f t="shared" si="953"/>
        <v>32.15</v>
      </c>
      <c r="AB5069" s="109">
        <f t="shared" si="954"/>
        <v>32150</v>
      </c>
      <c r="AC5069" s="108">
        <f t="shared" si="955"/>
        <v>610.85</v>
      </c>
      <c r="AD5069" s="107">
        <f t="shared" si="956"/>
        <v>2.2222222222222223E-2</v>
      </c>
      <c r="AE5069" s="106">
        <f t="shared" si="957"/>
        <v>13.574444444444445</v>
      </c>
      <c r="AF5069" s="105">
        <f t="shared" si="958"/>
        <v>40.72333333333335</v>
      </c>
      <c r="AG5069" s="105">
        <f t="shared" si="959"/>
        <v>602.27666666666664</v>
      </c>
    </row>
    <row r="5070" spans="1:33" s="88" customFormat="1" x14ac:dyDescent="0.35">
      <c r="A5070" s="21">
        <v>10141103</v>
      </c>
      <c r="B5070" s="115" t="s">
        <v>14786</v>
      </c>
      <c r="C5070" s="135" t="s">
        <v>710</v>
      </c>
      <c r="D5070" s="22"/>
      <c r="E5070" s="114" t="str">
        <f t="shared" si="949"/>
        <v xml:space="preserve">TRANSFORMADOR MARCA:ASTOR SE-MATAMBO </v>
      </c>
      <c r="F5070" s="21" t="s">
        <v>424</v>
      </c>
      <c r="G5070" s="21" t="s">
        <v>3157</v>
      </c>
      <c r="H5070" s="21" t="s">
        <v>424</v>
      </c>
      <c r="I5070" s="21" t="s">
        <v>15436</v>
      </c>
      <c r="J5070" s="21"/>
      <c r="K5070" s="119" t="s">
        <v>15607</v>
      </c>
      <c r="L5070" s="119" t="s">
        <v>15606</v>
      </c>
      <c r="M5070" s="21">
        <v>100</v>
      </c>
      <c r="N5070" s="21">
        <v>33</v>
      </c>
      <c r="O5070" s="21">
        <v>0.4</v>
      </c>
      <c r="P5070" s="21">
        <v>3</v>
      </c>
      <c r="Q5070" s="21">
        <v>2015</v>
      </c>
      <c r="R5070" s="21" t="s">
        <v>499</v>
      </c>
      <c r="S5070" s="21" t="s">
        <v>15605</v>
      </c>
      <c r="T5070" s="116">
        <v>763</v>
      </c>
      <c r="U5070" s="111">
        <v>45</v>
      </c>
      <c r="V5070" s="113">
        <f t="shared" si="950"/>
        <v>730.78444444444449</v>
      </c>
      <c r="W5070" s="113">
        <f t="shared" si="951"/>
        <v>32.215555555555511</v>
      </c>
      <c r="X5070" s="112">
        <f t="shared" si="952"/>
        <v>32215.555555555511</v>
      </c>
      <c r="Y5070" s="111"/>
      <c r="Z5070" s="110">
        <f t="shared" si="948"/>
        <v>43</v>
      </c>
      <c r="AA5070" s="109">
        <f t="shared" si="953"/>
        <v>38.15</v>
      </c>
      <c r="AB5070" s="109">
        <f t="shared" si="954"/>
        <v>38150</v>
      </c>
      <c r="AC5070" s="108">
        <f t="shared" si="955"/>
        <v>724.85</v>
      </c>
      <c r="AD5070" s="107">
        <f t="shared" si="956"/>
        <v>2.2222222222222223E-2</v>
      </c>
      <c r="AE5070" s="106">
        <f t="shared" si="957"/>
        <v>16.10777777777778</v>
      </c>
      <c r="AF5070" s="105">
        <f t="shared" si="958"/>
        <v>48.323333333333295</v>
      </c>
      <c r="AG5070" s="105">
        <f t="shared" si="959"/>
        <v>714.67666666666673</v>
      </c>
    </row>
    <row r="5071" spans="1:33" s="88" customFormat="1" x14ac:dyDescent="0.35">
      <c r="A5071" s="21">
        <v>10141103</v>
      </c>
      <c r="B5071" s="115" t="s">
        <v>14786</v>
      </c>
      <c r="C5071" s="135" t="s">
        <v>710</v>
      </c>
      <c r="D5071" s="22"/>
      <c r="E5071" s="114" t="str">
        <f t="shared" si="949"/>
        <v xml:space="preserve">TRANSFORMADOR MARCA:EFACEC SE-MATAMBO </v>
      </c>
      <c r="F5071" s="21" t="s">
        <v>424</v>
      </c>
      <c r="G5071" s="21" t="s">
        <v>3157</v>
      </c>
      <c r="H5071" s="21" t="s">
        <v>424</v>
      </c>
      <c r="I5071" s="21" t="s">
        <v>15604</v>
      </c>
      <c r="J5071" s="21"/>
      <c r="K5071" s="119" t="s">
        <v>15603</v>
      </c>
      <c r="L5071" s="119" t="s">
        <v>15602</v>
      </c>
      <c r="M5071" s="21">
        <v>250</v>
      </c>
      <c r="N5071" s="21">
        <v>33</v>
      </c>
      <c r="O5071" s="21">
        <v>0.4</v>
      </c>
      <c r="P5071" s="21">
        <v>3</v>
      </c>
      <c r="Q5071" s="21">
        <v>2015</v>
      </c>
      <c r="R5071" s="21" t="s">
        <v>27</v>
      </c>
      <c r="S5071" s="21" t="s">
        <v>15601</v>
      </c>
      <c r="T5071" s="116">
        <v>991</v>
      </c>
      <c r="U5071" s="111">
        <v>45</v>
      </c>
      <c r="V5071" s="113">
        <f t="shared" si="950"/>
        <v>949.15777777777782</v>
      </c>
      <c r="W5071" s="113">
        <f t="shared" si="951"/>
        <v>41.842222222222176</v>
      </c>
      <c r="X5071" s="112">
        <f t="shared" si="952"/>
        <v>41842.222222222175</v>
      </c>
      <c r="Y5071" s="111"/>
      <c r="Z5071" s="110">
        <f t="shared" si="948"/>
        <v>43</v>
      </c>
      <c r="AA5071" s="109">
        <f t="shared" si="953"/>
        <v>49.550000000000004</v>
      </c>
      <c r="AB5071" s="109">
        <f t="shared" si="954"/>
        <v>49550.000000000007</v>
      </c>
      <c r="AC5071" s="108">
        <f t="shared" si="955"/>
        <v>941.45</v>
      </c>
      <c r="AD5071" s="107">
        <f t="shared" si="956"/>
        <v>2.2222222222222223E-2</v>
      </c>
      <c r="AE5071" s="106">
        <f t="shared" si="957"/>
        <v>20.921111111111113</v>
      </c>
      <c r="AF5071" s="105">
        <f t="shared" si="958"/>
        <v>62.763333333333293</v>
      </c>
      <c r="AG5071" s="105">
        <f t="shared" si="959"/>
        <v>928.23666666666668</v>
      </c>
    </row>
    <row r="5072" spans="1:33" s="88" customFormat="1" x14ac:dyDescent="0.35">
      <c r="A5072" s="21">
        <v>10141103</v>
      </c>
      <c r="B5072" s="115" t="s">
        <v>14786</v>
      </c>
      <c r="C5072" s="135" t="s">
        <v>710</v>
      </c>
      <c r="D5072" s="22"/>
      <c r="E5072" s="114" t="str">
        <f t="shared" si="949"/>
        <v xml:space="preserve">TRANSFORMADOR MARCA:POWER TECH SE-MATAMBO </v>
      </c>
      <c r="F5072" s="21" t="s">
        <v>424</v>
      </c>
      <c r="G5072" s="21" t="s">
        <v>3157</v>
      </c>
      <c r="H5072" s="21" t="s">
        <v>424</v>
      </c>
      <c r="I5072" s="21" t="s">
        <v>15600</v>
      </c>
      <c r="J5072" s="21"/>
      <c r="K5072" s="21" t="s">
        <v>15599</v>
      </c>
      <c r="L5072" s="21" t="s">
        <v>15598</v>
      </c>
      <c r="M5072" s="21">
        <v>200</v>
      </c>
      <c r="N5072" s="21">
        <v>33</v>
      </c>
      <c r="O5072" s="21">
        <v>0.4</v>
      </c>
      <c r="P5072" s="21">
        <v>3</v>
      </c>
      <c r="Q5072" s="21">
        <v>2015</v>
      </c>
      <c r="R5072" s="21" t="s">
        <v>5316</v>
      </c>
      <c r="S5072" s="21" t="s">
        <v>15597</v>
      </c>
      <c r="T5072" s="116">
        <v>991</v>
      </c>
      <c r="U5072" s="111">
        <v>45</v>
      </c>
      <c r="V5072" s="113">
        <f t="shared" si="950"/>
        <v>949.15777777777782</v>
      </c>
      <c r="W5072" s="113">
        <f t="shared" si="951"/>
        <v>41.842222222222176</v>
      </c>
      <c r="X5072" s="112">
        <f t="shared" si="952"/>
        <v>41842.222222222175</v>
      </c>
      <c r="Y5072" s="111"/>
      <c r="Z5072" s="110">
        <f t="shared" si="948"/>
        <v>43</v>
      </c>
      <c r="AA5072" s="109">
        <f t="shared" si="953"/>
        <v>49.550000000000004</v>
      </c>
      <c r="AB5072" s="109">
        <f t="shared" si="954"/>
        <v>49550.000000000007</v>
      </c>
      <c r="AC5072" s="108">
        <f t="shared" si="955"/>
        <v>941.45</v>
      </c>
      <c r="AD5072" s="107">
        <f t="shared" si="956"/>
        <v>2.2222222222222223E-2</v>
      </c>
      <c r="AE5072" s="106">
        <f t="shared" si="957"/>
        <v>20.921111111111113</v>
      </c>
      <c r="AF5072" s="105">
        <f t="shared" si="958"/>
        <v>62.763333333333293</v>
      </c>
      <c r="AG5072" s="105">
        <f t="shared" si="959"/>
        <v>928.23666666666668</v>
      </c>
    </row>
    <row r="5073" spans="1:33" s="88" customFormat="1" x14ac:dyDescent="0.35">
      <c r="A5073" s="21">
        <v>10141103</v>
      </c>
      <c r="B5073" s="115" t="s">
        <v>14786</v>
      </c>
      <c r="C5073" s="135" t="s">
        <v>710</v>
      </c>
      <c r="D5073" s="22"/>
      <c r="E5073" s="114" t="str">
        <f t="shared" si="949"/>
        <v xml:space="preserve">TRANSFORMADOR MARCA:EFACEC SE-MATAMBO </v>
      </c>
      <c r="F5073" s="21" t="s">
        <v>424</v>
      </c>
      <c r="G5073" s="21" t="s">
        <v>3157</v>
      </c>
      <c r="H5073" s="21" t="s">
        <v>424</v>
      </c>
      <c r="I5073" s="21" t="s">
        <v>15596</v>
      </c>
      <c r="J5073" s="21"/>
      <c r="K5073" s="21" t="s">
        <v>15595</v>
      </c>
      <c r="L5073" s="21" t="s">
        <v>15594</v>
      </c>
      <c r="M5073" s="21">
        <v>250</v>
      </c>
      <c r="N5073" s="21">
        <v>33</v>
      </c>
      <c r="O5073" s="21">
        <v>0.4</v>
      </c>
      <c r="P5073" s="21">
        <v>3</v>
      </c>
      <c r="Q5073" s="21">
        <v>2015</v>
      </c>
      <c r="R5073" s="21" t="s">
        <v>27</v>
      </c>
      <c r="S5073" s="21" t="s">
        <v>15593</v>
      </c>
      <c r="T5073" s="116">
        <v>991</v>
      </c>
      <c r="U5073" s="111">
        <v>45</v>
      </c>
      <c r="V5073" s="113">
        <f t="shared" si="950"/>
        <v>949.15777777777782</v>
      </c>
      <c r="W5073" s="113">
        <f t="shared" si="951"/>
        <v>41.842222222222176</v>
      </c>
      <c r="X5073" s="112">
        <f t="shared" si="952"/>
        <v>41842.222222222175</v>
      </c>
      <c r="Y5073" s="111"/>
      <c r="Z5073" s="110">
        <f t="shared" si="948"/>
        <v>43</v>
      </c>
      <c r="AA5073" s="109">
        <f t="shared" si="953"/>
        <v>49.550000000000004</v>
      </c>
      <c r="AB5073" s="109">
        <f t="shared" si="954"/>
        <v>49550.000000000007</v>
      </c>
      <c r="AC5073" s="108">
        <f t="shared" si="955"/>
        <v>941.45</v>
      </c>
      <c r="AD5073" s="107">
        <f t="shared" si="956"/>
        <v>2.2222222222222223E-2</v>
      </c>
      <c r="AE5073" s="106">
        <f t="shared" si="957"/>
        <v>20.921111111111113</v>
      </c>
      <c r="AF5073" s="105">
        <f t="shared" si="958"/>
        <v>62.763333333333293</v>
      </c>
      <c r="AG5073" s="105">
        <f t="shared" si="959"/>
        <v>928.23666666666668</v>
      </c>
    </row>
    <row r="5074" spans="1:33" s="88" customFormat="1" x14ac:dyDescent="0.35">
      <c r="A5074" s="21">
        <v>10141103</v>
      </c>
      <c r="B5074" s="115" t="s">
        <v>14786</v>
      </c>
      <c r="C5074" s="135" t="s">
        <v>710</v>
      </c>
      <c r="D5074" s="22"/>
      <c r="E5074" s="114" t="str">
        <f t="shared" si="949"/>
        <v xml:space="preserve">TRANSFORMADOR MARCA:TM SE-TETE </v>
      </c>
      <c r="F5074" s="21" t="s">
        <v>424</v>
      </c>
      <c r="G5074" s="21" t="s">
        <v>3179</v>
      </c>
      <c r="H5074" s="21" t="s">
        <v>424</v>
      </c>
      <c r="I5074" s="21" t="s">
        <v>15592</v>
      </c>
      <c r="J5074" s="21"/>
      <c r="K5074" s="21" t="s">
        <v>15591</v>
      </c>
      <c r="L5074" s="21" t="s">
        <v>15590</v>
      </c>
      <c r="M5074" s="21">
        <v>160</v>
      </c>
      <c r="N5074" s="21">
        <v>33</v>
      </c>
      <c r="O5074" s="21">
        <v>0.4</v>
      </c>
      <c r="P5074" s="21">
        <v>3</v>
      </c>
      <c r="Q5074" s="21">
        <v>2015</v>
      </c>
      <c r="R5074" s="21" t="s">
        <v>1769</v>
      </c>
      <c r="S5074" s="21">
        <v>967329</v>
      </c>
      <c r="T5074" s="116">
        <v>991</v>
      </c>
      <c r="U5074" s="111">
        <v>45</v>
      </c>
      <c r="V5074" s="113">
        <f t="shared" si="950"/>
        <v>949.15777777777782</v>
      </c>
      <c r="W5074" s="113">
        <f t="shared" si="951"/>
        <v>41.842222222222176</v>
      </c>
      <c r="X5074" s="112">
        <f t="shared" si="952"/>
        <v>41842.222222222175</v>
      </c>
      <c r="Y5074" s="111"/>
      <c r="Z5074" s="110">
        <f t="shared" si="948"/>
        <v>43</v>
      </c>
      <c r="AA5074" s="109">
        <f t="shared" si="953"/>
        <v>49.550000000000004</v>
      </c>
      <c r="AB5074" s="109">
        <f t="shared" si="954"/>
        <v>49550.000000000007</v>
      </c>
      <c r="AC5074" s="108">
        <f t="shared" si="955"/>
        <v>941.45</v>
      </c>
      <c r="AD5074" s="107">
        <f t="shared" si="956"/>
        <v>2.2222222222222223E-2</v>
      </c>
      <c r="AE5074" s="106">
        <f t="shared" si="957"/>
        <v>20.921111111111113</v>
      </c>
      <c r="AF5074" s="105">
        <f t="shared" si="958"/>
        <v>62.763333333333293</v>
      </c>
      <c r="AG5074" s="105">
        <f t="shared" si="959"/>
        <v>928.23666666666668</v>
      </c>
    </row>
    <row r="5075" spans="1:33" s="88" customFormat="1" x14ac:dyDescent="0.35">
      <c r="A5075" s="21">
        <v>10141103</v>
      </c>
      <c r="B5075" s="115" t="s">
        <v>14786</v>
      </c>
      <c r="C5075" s="135" t="s">
        <v>710</v>
      </c>
      <c r="D5075" s="22"/>
      <c r="E5075" s="114" t="str">
        <f t="shared" si="949"/>
        <v xml:space="preserve">TRANSFORMADOR MARCA:FUJI TUSCO SE-MATAMBO </v>
      </c>
      <c r="F5075" s="21" t="s">
        <v>424</v>
      </c>
      <c r="G5075" s="21" t="s">
        <v>3157</v>
      </c>
      <c r="H5075" s="21" t="s">
        <v>424</v>
      </c>
      <c r="I5075" s="21" t="s">
        <v>15589</v>
      </c>
      <c r="J5075" s="21"/>
      <c r="K5075" s="21" t="s">
        <v>15588</v>
      </c>
      <c r="L5075" s="21" t="s">
        <v>15587</v>
      </c>
      <c r="M5075" s="21">
        <v>200</v>
      </c>
      <c r="N5075" s="21">
        <v>33</v>
      </c>
      <c r="O5075" s="21">
        <v>0.4</v>
      </c>
      <c r="P5075" s="21">
        <v>3</v>
      </c>
      <c r="Q5075" s="21">
        <v>2015</v>
      </c>
      <c r="R5075" s="21" t="s">
        <v>531</v>
      </c>
      <c r="S5075" s="21">
        <v>581365</v>
      </c>
      <c r="T5075" s="116">
        <v>991</v>
      </c>
      <c r="U5075" s="111">
        <v>45</v>
      </c>
      <c r="V5075" s="113">
        <f t="shared" si="950"/>
        <v>949.15777777777782</v>
      </c>
      <c r="W5075" s="113">
        <f t="shared" si="951"/>
        <v>41.842222222222176</v>
      </c>
      <c r="X5075" s="112">
        <f t="shared" si="952"/>
        <v>41842.222222222175</v>
      </c>
      <c r="Y5075" s="111"/>
      <c r="Z5075" s="110">
        <f t="shared" si="948"/>
        <v>43</v>
      </c>
      <c r="AA5075" s="109">
        <f t="shared" si="953"/>
        <v>49.550000000000004</v>
      </c>
      <c r="AB5075" s="109">
        <f t="shared" si="954"/>
        <v>49550.000000000007</v>
      </c>
      <c r="AC5075" s="108">
        <f t="shared" si="955"/>
        <v>941.45</v>
      </c>
      <c r="AD5075" s="107">
        <f t="shared" si="956"/>
        <v>2.2222222222222223E-2</v>
      </c>
      <c r="AE5075" s="106">
        <f t="shared" si="957"/>
        <v>20.921111111111113</v>
      </c>
      <c r="AF5075" s="105">
        <f t="shared" si="958"/>
        <v>62.763333333333293</v>
      </c>
      <c r="AG5075" s="105">
        <f t="shared" si="959"/>
        <v>928.23666666666668</v>
      </c>
    </row>
    <row r="5076" spans="1:33" s="88" customFormat="1" x14ac:dyDescent="0.35">
      <c r="A5076" s="21">
        <v>10141103</v>
      </c>
      <c r="B5076" s="115" t="s">
        <v>14786</v>
      </c>
      <c r="C5076" s="135" t="s">
        <v>710</v>
      </c>
      <c r="D5076" s="22"/>
      <c r="E5076" s="114" t="str">
        <f t="shared" si="949"/>
        <v xml:space="preserve">TRANSFORMADOR MARCA:EFACEC SE-TETE </v>
      </c>
      <c r="F5076" s="57" t="s">
        <v>424</v>
      </c>
      <c r="G5076" s="21" t="s">
        <v>3179</v>
      </c>
      <c r="H5076" s="21" t="s">
        <v>424</v>
      </c>
      <c r="I5076" s="21" t="s">
        <v>15586</v>
      </c>
      <c r="J5076" s="21"/>
      <c r="K5076" s="119" t="s">
        <v>15585</v>
      </c>
      <c r="L5076" s="119" t="s">
        <v>15584</v>
      </c>
      <c r="M5076" s="21">
        <v>250</v>
      </c>
      <c r="N5076" s="21">
        <v>33</v>
      </c>
      <c r="O5076" s="21">
        <v>0.4</v>
      </c>
      <c r="P5076" s="21">
        <v>3</v>
      </c>
      <c r="Q5076" s="21">
        <v>2015</v>
      </c>
      <c r="R5076" s="21" t="s">
        <v>27</v>
      </c>
      <c r="S5076" s="21" t="s">
        <v>15583</v>
      </c>
      <c r="T5076" s="116">
        <v>991</v>
      </c>
      <c r="U5076" s="111">
        <v>45</v>
      </c>
      <c r="V5076" s="113">
        <f t="shared" si="950"/>
        <v>949.15777777777782</v>
      </c>
      <c r="W5076" s="113">
        <f t="shared" si="951"/>
        <v>41.842222222222176</v>
      </c>
      <c r="X5076" s="112">
        <f t="shared" si="952"/>
        <v>41842.222222222175</v>
      </c>
      <c r="Y5076" s="111"/>
      <c r="Z5076" s="110">
        <f t="shared" si="948"/>
        <v>43</v>
      </c>
      <c r="AA5076" s="109">
        <f t="shared" si="953"/>
        <v>49.550000000000004</v>
      </c>
      <c r="AB5076" s="109">
        <f t="shared" si="954"/>
        <v>49550.000000000007</v>
      </c>
      <c r="AC5076" s="108">
        <f t="shared" si="955"/>
        <v>941.45</v>
      </c>
      <c r="AD5076" s="107">
        <f t="shared" si="956"/>
        <v>2.2222222222222223E-2</v>
      </c>
      <c r="AE5076" s="106">
        <f t="shared" si="957"/>
        <v>20.921111111111113</v>
      </c>
      <c r="AF5076" s="105">
        <f t="shared" si="958"/>
        <v>62.763333333333293</v>
      </c>
      <c r="AG5076" s="105">
        <f t="shared" si="959"/>
        <v>928.23666666666668</v>
      </c>
    </row>
    <row r="5077" spans="1:33" s="88" customFormat="1" x14ac:dyDescent="0.35">
      <c r="A5077" s="21">
        <v>10141103</v>
      </c>
      <c r="B5077" s="115" t="s">
        <v>14786</v>
      </c>
      <c r="C5077" s="135" t="s">
        <v>710</v>
      </c>
      <c r="D5077" s="22"/>
      <c r="E5077" s="114" t="str">
        <f t="shared" si="949"/>
        <v xml:space="preserve">TRANSFORMADOR MARCA:TM SE-MATAMBO </v>
      </c>
      <c r="F5077" s="57" t="s">
        <v>424</v>
      </c>
      <c r="G5077" s="21" t="s">
        <v>3157</v>
      </c>
      <c r="H5077" s="21" t="s">
        <v>424</v>
      </c>
      <c r="I5077" s="21" t="s">
        <v>15582</v>
      </c>
      <c r="J5077" s="21"/>
      <c r="K5077" s="119" t="s">
        <v>15581</v>
      </c>
      <c r="L5077" s="119" t="s">
        <v>15580</v>
      </c>
      <c r="M5077" s="21">
        <v>100</v>
      </c>
      <c r="N5077" s="21">
        <v>6.6</v>
      </c>
      <c r="O5077" s="21">
        <v>0.4</v>
      </c>
      <c r="P5077" s="21">
        <v>3</v>
      </c>
      <c r="Q5077" s="21">
        <v>2015</v>
      </c>
      <c r="R5077" s="21" t="s">
        <v>1769</v>
      </c>
      <c r="S5077" s="21">
        <v>979666</v>
      </c>
      <c r="T5077" s="116">
        <v>763</v>
      </c>
      <c r="U5077" s="111">
        <v>45</v>
      </c>
      <c r="V5077" s="113">
        <f t="shared" si="950"/>
        <v>730.78444444444449</v>
      </c>
      <c r="W5077" s="113">
        <f t="shared" si="951"/>
        <v>32.215555555555511</v>
      </c>
      <c r="X5077" s="112">
        <f t="shared" si="952"/>
        <v>32215.555555555511</v>
      </c>
      <c r="Y5077" s="111"/>
      <c r="Z5077" s="110">
        <f t="shared" si="948"/>
        <v>43</v>
      </c>
      <c r="AA5077" s="109">
        <f t="shared" si="953"/>
        <v>38.15</v>
      </c>
      <c r="AB5077" s="109">
        <f t="shared" si="954"/>
        <v>38150</v>
      </c>
      <c r="AC5077" s="108">
        <f t="shared" si="955"/>
        <v>724.85</v>
      </c>
      <c r="AD5077" s="107">
        <f t="shared" si="956"/>
        <v>2.2222222222222223E-2</v>
      </c>
      <c r="AE5077" s="106">
        <f t="shared" si="957"/>
        <v>16.10777777777778</v>
      </c>
      <c r="AF5077" s="105">
        <f t="shared" si="958"/>
        <v>48.323333333333295</v>
      </c>
      <c r="AG5077" s="105">
        <f t="shared" si="959"/>
        <v>714.67666666666673</v>
      </c>
    </row>
    <row r="5078" spans="1:33" s="88" customFormat="1" x14ac:dyDescent="0.35">
      <c r="A5078" s="21">
        <v>10141103</v>
      </c>
      <c r="B5078" s="115" t="s">
        <v>14786</v>
      </c>
      <c r="C5078" s="135" t="s">
        <v>710</v>
      </c>
      <c r="D5078" s="22"/>
      <c r="E5078" s="114" t="str">
        <f t="shared" si="949"/>
        <v xml:space="preserve">TRANSFORMADOR MARCA:EFACEC SE-MATAMBO </v>
      </c>
      <c r="F5078" s="57" t="s">
        <v>424</v>
      </c>
      <c r="G5078" s="21" t="s">
        <v>3157</v>
      </c>
      <c r="H5078" s="21" t="s">
        <v>424</v>
      </c>
      <c r="I5078" s="21" t="s">
        <v>15579</v>
      </c>
      <c r="J5078" s="21"/>
      <c r="K5078" s="119" t="s">
        <v>15578</v>
      </c>
      <c r="L5078" s="119" t="s">
        <v>15577</v>
      </c>
      <c r="M5078" s="21">
        <v>250</v>
      </c>
      <c r="N5078" s="21">
        <v>33</v>
      </c>
      <c r="O5078" s="21">
        <v>0.4</v>
      </c>
      <c r="P5078" s="21">
        <v>3</v>
      </c>
      <c r="Q5078" s="21">
        <v>2015</v>
      </c>
      <c r="R5078" s="61" t="s">
        <v>27</v>
      </c>
      <c r="S5078" s="21" t="s">
        <v>15576</v>
      </c>
      <c r="T5078" s="116">
        <v>991</v>
      </c>
      <c r="U5078" s="111">
        <v>45</v>
      </c>
      <c r="V5078" s="113">
        <f t="shared" si="950"/>
        <v>949.15777777777782</v>
      </c>
      <c r="W5078" s="113">
        <f t="shared" si="951"/>
        <v>41.842222222222176</v>
      </c>
      <c r="X5078" s="112">
        <f t="shared" si="952"/>
        <v>41842.222222222175</v>
      </c>
      <c r="Y5078" s="111"/>
      <c r="Z5078" s="110">
        <f t="shared" si="948"/>
        <v>43</v>
      </c>
      <c r="AA5078" s="109">
        <f t="shared" si="953"/>
        <v>49.550000000000004</v>
      </c>
      <c r="AB5078" s="109">
        <f t="shared" si="954"/>
        <v>49550.000000000007</v>
      </c>
      <c r="AC5078" s="108">
        <f t="shared" si="955"/>
        <v>941.45</v>
      </c>
      <c r="AD5078" s="107">
        <f t="shared" si="956"/>
        <v>2.2222222222222223E-2</v>
      </c>
      <c r="AE5078" s="106">
        <f t="shared" si="957"/>
        <v>20.921111111111113</v>
      </c>
      <c r="AF5078" s="105">
        <f t="shared" si="958"/>
        <v>62.763333333333293</v>
      </c>
      <c r="AG5078" s="105">
        <f t="shared" si="959"/>
        <v>928.23666666666668</v>
      </c>
    </row>
    <row r="5079" spans="1:33" s="88" customFormat="1" x14ac:dyDescent="0.35">
      <c r="A5079" s="21">
        <v>10141103</v>
      </c>
      <c r="B5079" s="115" t="s">
        <v>14786</v>
      </c>
      <c r="C5079" s="135" t="s">
        <v>710</v>
      </c>
      <c r="D5079" s="22"/>
      <c r="E5079" s="114" t="str">
        <f t="shared" si="949"/>
        <v xml:space="preserve">TRANSFORMADOR MARCA:EFACEC SE-MOVEL </v>
      </c>
      <c r="F5079" s="57" t="s">
        <v>424</v>
      </c>
      <c r="G5079" s="21" t="s">
        <v>15031</v>
      </c>
      <c r="H5079" s="21" t="s">
        <v>424</v>
      </c>
      <c r="I5079" s="21"/>
      <c r="J5079" s="21"/>
      <c r="K5079" s="119" t="s">
        <v>15575</v>
      </c>
      <c r="L5079" s="119" t="s">
        <v>15574</v>
      </c>
      <c r="M5079" s="21">
        <v>315</v>
      </c>
      <c r="N5079" s="21">
        <v>33</v>
      </c>
      <c r="O5079" s="21">
        <v>0.4</v>
      </c>
      <c r="P5079" s="21">
        <v>3</v>
      </c>
      <c r="Q5079" s="21">
        <v>2015</v>
      </c>
      <c r="R5079" s="61" t="s">
        <v>27</v>
      </c>
      <c r="S5079" s="21" t="s">
        <v>15573</v>
      </c>
      <c r="T5079" s="116">
        <v>1039</v>
      </c>
      <c r="U5079" s="111">
        <v>45</v>
      </c>
      <c r="V5079" s="113">
        <f t="shared" si="950"/>
        <v>995.13111111111118</v>
      </c>
      <c r="W5079" s="113">
        <f t="shared" si="951"/>
        <v>43.868888888888819</v>
      </c>
      <c r="X5079" s="112">
        <f t="shared" si="952"/>
        <v>43868.888888888818</v>
      </c>
      <c r="Y5079" s="111"/>
      <c r="Z5079" s="110">
        <f t="shared" si="948"/>
        <v>43</v>
      </c>
      <c r="AA5079" s="109">
        <f t="shared" si="953"/>
        <v>51.95</v>
      </c>
      <c r="AB5079" s="109">
        <f t="shared" si="954"/>
        <v>51950</v>
      </c>
      <c r="AC5079" s="108">
        <f t="shared" si="955"/>
        <v>987.05</v>
      </c>
      <c r="AD5079" s="107">
        <f t="shared" si="956"/>
        <v>2.2222222222222223E-2</v>
      </c>
      <c r="AE5079" s="106">
        <f t="shared" si="957"/>
        <v>21.934444444444445</v>
      </c>
      <c r="AF5079" s="105">
        <f t="shared" si="958"/>
        <v>65.803333333333256</v>
      </c>
      <c r="AG5079" s="105">
        <f t="shared" si="959"/>
        <v>973.19666666666672</v>
      </c>
    </row>
    <row r="5080" spans="1:33" s="88" customFormat="1" x14ac:dyDescent="0.35">
      <c r="A5080" s="21">
        <v>10141103</v>
      </c>
      <c r="B5080" s="115" t="s">
        <v>14786</v>
      </c>
      <c r="C5080" s="135" t="s">
        <v>710</v>
      </c>
      <c r="D5080" s="22"/>
      <c r="E5080" s="114" t="str">
        <f t="shared" si="949"/>
        <v xml:space="preserve">TRANSFORMADOR MARCA:FUJI TUSCO SE-TETE </v>
      </c>
      <c r="F5080" s="57" t="s">
        <v>424</v>
      </c>
      <c r="G5080" s="21" t="s">
        <v>3179</v>
      </c>
      <c r="H5080" s="21" t="s">
        <v>424</v>
      </c>
      <c r="I5080" s="21" t="s">
        <v>15572</v>
      </c>
      <c r="J5080" s="21"/>
      <c r="K5080" s="119" t="s">
        <v>15571</v>
      </c>
      <c r="L5080" s="119" t="s">
        <v>15570</v>
      </c>
      <c r="M5080" s="21">
        <v>160</v>
      </c>
      <c r="N5080" s="21">
        <v>33</v>
      </c>
      <c r="O5080" s="21">
        <v>0.4</v>
      </c>
      <c r="P5080" s="21">
        <v>3</v>
      </c>
      <c r="Q5080" s="21">
        <v>2015</v>
      </c>
      <c r="R5080" s="21" t="s">
        <v>531</v>
      </c>
      <c r="S5080" s="21">
        <v>581395</v>
      </c>
      <c r="T5080" s="116">
        <v>991</v>
      </c>
      <c r="U5080" s="111">
        <v>45</v>
      </c>
      <c r="V5080" s="113">
        <f t="shared" si="950"/>
        <v>949.15777777777782</v>
      </c>
      <c r="W5080" s="113">
        <f t="shared" si="951"/>
        <v>41.842222222222176</v>
      </c>
      <c r="X5080" s="112">
        <f t="shared" si="952"/>
        <v>41842.222222222175</v>
      </c>
      <c r="Y5080" s="111"/>
      <c r="Z5080" s="110">
        <f t="shared" si="948"/>
        <v>43</v>
      </c>
      <c r="AA5080" s="109">
        <f t="shared" si="953"/>
        <v>49.550000000000004</v>
      </c>
      <c r="AB5080" s="109">
        <f t="shared" si="954"/>
        <v>49550.000000000007</v>
      </c>
      <c r="AC5080" s="108">
        <f t="shared" si="955"/>
        <v>941.45</v>
      </c>
      <c r="AD5080" s="107">
        <f t="shared" si="956"/>
        <v>2.2222222222222223E-2</v>
      </c>
      <c r="AE5080" s="106">
        <f t="shared" si="957"/>
        <v>20.921111111111113</v>
      </c>
      <c r="AF5080" s="105">
        <f t="shared" si="958"/>
        <v>62.763333333333293</v>
      </c>
      <c r="AG5080" s="105">
        <f t="shared" si="959"/>
        <v>928.23666666666668</v>
      </c>
    </row>
    <row r="5081" spans="1:33" s="88" customFormat="1" x14ac:dyDescent="0.35">
      <c r="A5081" s="21">
        <v>10141103</v>
      </c>
      <c r="B5081" s="115" t="s">
        <v>14786</v>
      </c>
      <c r="C5081" s="135" t="s">
        <v>710</v>
      </c>
      <c r="D5081" s="22"/>
      <c r="E5081" s="114" t="str">
        <f t="shared" si="949"/>
        <v xml:space="preserve">TRANSFORMADOR MARCA:FUJI TUSCO SE-MOVEL </v>
      </c>
      <c r="F5081" s="57" t="s">
        <v>424</v>
      </c>
      <c r="G5081" s="21" t="s">
        <v>15031</v>
      </c>
      <c r="H5081" s="21" t="s">
        <v>424</v>
      </c>
      <c r="I5081" s="21" t="s">
        <v>15569</v>
      </c>
      <c r="J5081" s="21"/>
      <c r="K5081" s="119" t="s">
        <v>15568</v>
      </c>
      <c r="L5081" s="119" t="s">
        <v>15567</v>
      </c>
      <c r="M5081" s="21">
        <v>200</v>
      </c>
      <c r="N5081" s="21">
        <v>33</v>
      </c>
      <c r="O5081" s="21">
        <v>0.4</v>
      </c>
      <c r="P5081" s="21">
        <v>3</v>
      </c>
      <c r="Q5081" s="21">
        <v>2015</v>
      </c>
      <c r="R5081" s="61" t="s">
        <v>531</v>
      </c>
      <c r="S5081" s="21">
        <v>591362</v>
      </c>
      <c r="T5081" s="116">
        <v>991</v>
      </c>
      <c r="U5081" s="111">
        <v>45</v>
      </c>
      <c r="V5081" s="113">
        <f t="shared" si="950"/>
        <v>949.15777777777782</v>
      </c>
      <c r="W5081" s="113">
        <f t="shared" si="951"/>
        <v>41.842222222222176</v>
      </c>
      <c r="X5081" s="112">
        <f t="shared" si="952"/>
        <v>41842.222222222175</v>
      </c>
      <c r="Y5081" s="111"/>
      <c r="Z5081" s="110">
        <f t="shared" si="948"/>
        <v>43</v>
      </c>
      <c r="AA5081" s="109">
        <f t="shared" si="953"/>
        <v>49.550000000000004</v>
      </c>
      <c r="AB5081" s="109">
        <f t="shared" si="954"/>
        <v>49550.000000000007</v>
      </c>
      <c r="AC5081" s="108">
        <f t="shared" si="955"/>
        <v>941.45</v>
      </c>
      <c r="AD5081" s="107">
        <f t="shared" si="956"/>
        <v>2.2222222222222223E-2</v>
      </c>
      <c r="AE5081" s="106">
        <f t="shared" si="957"/>
        <v>20.921111111111113</v>
      </c>
      <c r="AF5081" s="105">
        <f t="shared" si="958"/>
        <v>62.763333333333293</v>
      </c>
      <c r="AG5081" s="105">
        <f t="shared" si="959"/>
        <v>928.23666666666668</v>
      </c>
    </row>
    <row r="5082" spans="1:33" s="88" customFormat="1" x14ac:dyDescent="0.35">
      <c r="A5082" s="21">
        <v>10141103</v>
      </c>
      <c r="B5082" s="115" t="s">
        <v>14786</v>
      </c>
      <c r="C5082" s="135" t="s">
        <v>710</v>
      </c>
      <c r="D5082" s="22"/>
      <c r="E5082" s="114" t="str">
        <f t="shared" si="949"/>
        <v xml:space="preserve">TRANSFORMADOR MARCA:FUJI TUSCO SE-MOVEL </v>
      </c>
      <c r="F5082" s="57" t="s">
        <v>424</v>
      </c>
      <c r="G5082" s="21" t="s">
        <v>15031</v>
      </c>
      <c r="H5082" s="21" t="s">
        <v>424</v>
      </c>
      <c r="I5082" s="21" t="s">
        <v>13840</v>
      </c>
      <c r="J5082" s="21"/>
      <c r="K5082" s="119" t="s">
        <v>15566</v>
      </c>
      <c r="L5082" s="119" t="s">
        <v>15565</v>
      </c>
      <c r="M5082" s="21">
        <v>160</v>
      </c>
      <c r="N5082" s="21">
        <v>33</v>
      </c>
      <c r="O5082" s="21">
        <v>0.4</v>
      </c>
      <c r="P5082" s="21">
        <v>3</v>
      </c>
      <c r="Q5082" s="21">
        <v>2015</v>
      </c>
      <c r="R5082" s="21" t="s">
        <v>531</v>
      </c>
      <c r="S5082" s="41">
        <v>581329</v>
      </c>
      <c r="T5082" s="116">
        <v>991</v>
      </c>
      <c r="U5082" s="111">
        <v>45</v>
      </c>
      <c r="V5082" s="113">
        <f t="shared" si="950"/>
        <v>949.15777777777782</v>
      </c>
      <c r="W5082" s="113">
        <f t="shared" si="951"/>
        <v>41.842222222222176</v>
      </c>
      <c r="X5082" s="112">
        <f t="shared" si="952"/>
        <v>41842.222222222175</v>
      </c>
      <c r="Y5082" s="111"/>
      <c r="Z5082" s="110">
        <f t="shared" si="948"/>
        <v>43</v>
      </c>
      <c r="AA5082" s="109">
        <f t="shared" si="953"/>
        <v>49.550000000000004</v>
      </c>
      <c r="AB5082" s="109">
        <f t="shared" si="954"/>
        <v>49550.000000000007</v>
      </c>
      <c r="AC5082" s="108">
        <f t="shared" si="955"/>
        <v>941.45</v>
      </c>
      <c r="AD5082" s="107">
        <f t="shared" si="956"/>
        <v>2.2222222222222223E-2</v>
      </c>
      <c r="AE5082" s="106">
        <f t="shared" si="957"/>
        <v>20.921111111111113</v>
      </c>
      <c r="AF5082" s="105">
        <f t="shared" si="958"/>
        <v>62.763333333333293</v>
      </c>
      <c r="AG5082" s="105">
        <f t="shared" si="959"/>
        <v>928.23666666666668</v>
      </c>
    </row>
    <row r="5083" spans="1:33" s="88" customFormat="1" x14ac:dyDescent="0.35">
      <c r="A5083" s="21">
        <v>10141103</v>
      </c>
      <c r="B5083" s="115" t="s">
        <v>14786</v>
      </c>
      <c r="C5083" s="135" t="s">
        <v>710</v>
      </c>
      <c r="D5083" s="22"/>
      <c r="E5083" s="114" t="str">
        <f t="shared" si="949"/>
        <v xml:space="preserve">TRANSFORMADOR MARCA:FUJI TUSCO SE-MOVEL </v>
      </c>
      <c r="F5083" s="57" t="s">
        <v>424</v>
      </c>
      <c r="G5083" s="21" t="s">
        <v>15031</v>
      </c>
      <c r="H5083" s="21" t="s">
        <v>424</v>
      </c>
      <c r="I5083" s="21" t="s">
        <v>13840</v>
      </c>
      <c r="J5083" s="21"/>
      <c r="K5083" s="119" t="s">
        <v>15564</v>
      </c>
      <c r="L5083" s="119" t="s">
        <v>15563</v>
      </c>
      <c r="M5083" s="21">
        <v>160</v>
      </c>
      <c r="N5083" s="21">
        <v>33</v>
      </c>
      <c r="O5083" s="21">
        <v>0.4</v>
      </c>
      <c r="P5083" s="21">
        <v>3</v>
      </c>
      <c r="Q5083" s="21">
        <v>2015</v>
      </c>
      <c r="R5083" s="21" t="s">
        <v>531</v>
      </c>
      <c r="S5083" s="21">
        <v>581328</v>
      </c>
      <c r="T5083" s="116">
        <v>991</v>
      </c>
      <c r="U5083" s="111">
        <v>45</v>
      </c>
      <c r="V5083" s="113">
        <f t="shared" si="950"/>
        <v>949.15777777777782</v>
      </c>
      <c r="W5083" s="113">
        <f t="shared" si="951"/>
        <v>41.842222222222176</v>
      </c>
      <c r="X5083" s="112">
        <f t="shared" si="952"/>
        <v>41842.222222222175</v>
      </c>
      <c r="Y5083" s="111"/>
      <c r="Z5083" s="110">
        <f t="shared" si="948"/>
        <v>43</v>
      </c>
      <c r="AA5083" s="109">
        <f t="shared" si="953"/>
        <v>49.550000000000004</v>
      </c>
      <c r="AB5083" s="109">
        <f t="shared" si="954"/>
        <v>49550.000000000007</v>
      </c>
      <c r="AC5083" s="108">
        <f t="shared" si="955"/>
        <v>941.45</v>
      </c>
      <c r="AD5083" s="107">
        <f t="shared" si="956"/>
        <v>2.2222222222222223E-2</v>
      </c>
      <c r="AE5083" s="106">
        <f t="shared" si="957"/>
        <v>20.921111111111113</v>
      </c>
      <c r="AF5083" s="105">
        <f t="shared" si="958"/>
        <v>62.763333333333293</v>
      </c>
      <c r="AG5083" s="105">
        <f t="shared" si="959"/>
        <v>928.23666666666668</v>
      </c>
    </row>
    <row r="5084" spans="1:33" s="88" customFormat="1" x14ac:dyDescent="0.35">
      <c r="A5084" s="21">
        <v>10141103</v>
      </c>
      <c r="B5084" s="115" t="s">
        <v>14786</v>
      </c>
      <c r="C5084" s="135" t="s">
        <v>710</v>
      </c>
      <c r="D5084" s="22"/>
      <c r="E5084" s="114" t="str">
        <f t="shared" si="949"/>
        <v xml:space="preserve">TRANSFORMADOR MARCA:FUJI TUSCO SE-MOVEL </v>
      </c>
      <c r="F5084" s="57" t="s">
        <v>424</v>
      </c>
      <c r="G5084" s="21" t="s">
        <v>15031</v>
      </c>
      <c r="H5084" s="21" t="s">
        <v>424</v>
      </c>
      <c r="I5084" s="21" t="s">
        <v>13840</v>
      </c>
      <c r="J5084" s="21"/>
      <c r="K5084" s="119" t="s">
        <v>15562</v>
      </c>
      <c r="L5084" s="119" t="s">
        <v>15561</v>
      </c>
      <c r="M5084" s="21">
        <v>160</v>
      </c>
      <c r="N5084" s="21">
        <v>33</v>
      </c>
      <c r="O5084" s="21">
        <v>0.4</v>
      </c>
      <c r="P5084" s="21">
        <v>3</v>
      </c>
      <c r="Q5084" s="21">
        <v>2015</v>
      </c>
      <c r="R5084" s="21" t="s">
        <v>531</v>
      </c>
      <c r="S5084" s="21">
        <v>581293</v>
      </c>
      <c r="T5084" s="116">
        <v>991</v>
      </c>
      <c r="U5084" s="111">
        <v>45</v>
      </c>
      <c r="V5084" s="113">
        <f t="shared" si="950"/>
        <v>949.15777777777782</v>
      </c>
      <c r="W5084" s="113">
        <f t="shared" si="951"/>
        <v>41.842222222222176</v>
      </c>
      <c r="X5084" s="112">
        <f t="shared" si="952"/>
        <v>41842.222222222175</v>
      </c>
      <c r="Y5084" s="111"/>
      <c r="Z5084" s="110">
        <f t="shared" si="948"/>
        <v>43</v>
      </c>
      <c r="AA5084" s="109">
        <f t="shared" si="953"/>
        <v>49.550000000000004</v>
      </c>
      <c r="AB5084" s="109">
        <f t="shared" si="954"/>
        <v>49550.000000000007</v>
      </c>
      <c r="AC5084" s="108">
        <f t="shared" si="955"/>
        <v>941.45</v>
      </c>
      <c r="AD5084" s="107">
        <f t="shared" si="956"/>
        <v>2.2222222222222223E-2</v>
      </c>
      <c r="AE5084" s="106">
        <f t="shared" si="957"/>
        <v>20.921111111111113</v>
      </c>
      <c r="AF5084" s="105">
        <f t="shared" si="958"/>
        <v>62.763333333333293</v>
      </c>
      <c r="AG5084" s="105">
        <f t="shared" si="959"/>
        <v>928.23666666666668</v>
      </c>
    </row>
    <row r="5085" spans="1:33" s="88" customFormat="1" x14ac:dyDescent="0.35">
      <c r="A5085" s="21">
        <v>10141103</v>
      </c>
      <c r="B5085" s="115" t="s">
        <v>14786</v>
      </c>
      <c r="C5085" s="135" t="s">
        <v>710</v>
      </c>
      <c r="D5085" s="22"/>
      <c r="E5085" s="114" t="str">
        <f t="shared" si="949"/>
        <v xml:space="preserve">TRANSFORMADOR MARCA:FUJI TUSCO SE-MOVEL </v>
      </c>
      <c r="F5085" s="21" t="s">
        <v>424</v>
      </c>
      <c r="G5085" s="21" t="s">
        <v>15031</v>
      </c>
      <c r="H5085" s="21" t="s">
        <v>424</v>
      </c>
      <c r="I5085" s="21" t="s">
        <v>15560</v>
      </c>
      <c r="J5085" s="21"/>
      <c r="K5085" s="21" t="s">
        <v>15559</v>
      </c>
      <c r="L5085" s="21" t="s">
        <v>15558</v>
      </c>
      <c r="M5085" s="21">
        <v>160</v>
      </c>
      <c r="N5085" s="21">
        <v>33</v>
      </c>
      <c r="O5085" s="21">
        <v>0.4</v>
      </c>
      <c r="P5085" s="21">
        <v>3</v>
      </c>
      <c r="Q5085" s="21">
        <v>2015</v>
      </c>
      <c r="R5085" s="21" t="s">
        <v>531</v>
      </c>
      <c r="S5085" s="21">
        <v>581357</v>
      </c>
      <c r="T5085" s="116">
        <v>991</v>
      </c>
      <c r="U5085" s="111">
        <v>45</v>
      </c>
      <c r="V5085" s="113">
        <f t="shared" si="950"/>
        <v>949.15777777777782</v>
      </c>
      <c r="W5085" s="113">
        <f t="shared" si="951"/>
        <v>41.842222222222176</v>
      </c>
      <c r="X5085" s="112">
        <f t="shared" si="952"/>
        <v>41842.222222222175</v>
      </c>
      <c r="Y5085" s="111"/>
      <c r="Z5085" s="110">
        <f t="shared" si="948"/>
        <v>43</v>
      </c>
      <c r="AA5085" s="109">
        <f t="shared" si="953"/>
        <v>49.550000000000004</v>
      </c>
      <c r="AB5085" s="109">
        <f t="shared" si="954"/>
        <v>49550.000000000007</v>
      </c>
      <c r="AC5085" s="108">
        <f t="shared" si="955"/>
        <v>941.45</v>
      </c>
      <c r="AD5085" s="107">
        <f t="shared" si="956"/>
        <v>2.2222222222222223E-2</v>
      </c>
      <c r="AE5085" s="106">
        <f t="shared" si="957"/>
        <v>20.921111111111113</v>
      </c>
      <c r="AF5085" s="105">
        <f t="shared" si="958"/>
        <v>62.763333333333293</v>
      </c>
      <c r="AG5085" s="105">
        <f t="shared" si="959"/>
        <v>928.23666666666668</v>
      </c>
    </row>
    <row r="5086" spans="1:33" s="88" customFormat="1" x14ac:dyDescent="0.35">
      <c r="A5086" s="21">
        <v>10141103</v>
      </c>
      <c r="B5086" s="115" t="s">
        <v>14786</v>
      </c>
      <c r="C5086" s="135" t="s">
        <v>710</v>
      </c>
      <c r="D5086" s="22"/>
      <c r="E5086" s="114" t="str">
        <f t="shared" si="949"/>
        <v xml:space="preserve">TRANSFORMADOR MARCA:TM SE-MOVEL </v>
      </c>
      <c r="F5086" s="21" t="s">
        <v>424</v>
      </c>
      <c r="G5086" s="21" t="s">
        <v>15031</v>
      </c>
      <c r="H5086" s="21" t="s">
        <v>424</v>
      </c>
      <c r="I5086" s="21" t="s">
        <v>15557</v>
      </c>
      <c r="J5086" s="21"/>
      <c r="K5086" s="21" t="s">
        <v>15556</v>
      </c>
      <c r="L5086" s="21" t="s">
        <v>15555</v>
      </c>
      <c r="M5086" s="21">
        <v>160</v>
      </c>
      <c r="N5086" s="21">
        <v>33</v>
      </c>
      <c r="O5086" s="21">
        <v>0.4</v>
      </c>
      <c r="P5086" s="21">
        <v>3</v>
      </c>
      <c r="Q5086" s="21">
        <v>2015</v>
      </c>
      <c r="R5086" s="21" t="s">
        <v>1769</v>
      </c>
      <c r="S5086" s="21">
        <v>967321</v>
      </c>
      <c r="T5086" s="116">
        <v>991</v>
      </c>
      <c r="U5086" s="111">
        <v>45</v>
      </c>
      <c r="V5086" s="113">
        <f t="shared" si="950"/>
        <v>949.15777777777782</v>
      </c>
      <c r="W5086" s="113">
        <f t="shared" si="951"/>
        <v>41.842222222222176</v>
      </c>
      <c r="X5086" s="112">
        <f t="shared" si="952"/>
        <v>41842.222222222175</v>
      </c>
      <c r="Y5086" s="111"/>
      <c r="Z5086" s="110">
        <f t="shared" si="948"/>
        <v>43</v>
      </c>
      <c r="AA5086" s="109">
        <f t="shared" si="953"/>
        <v>49.550000000000004</v>
      </c>
      <c r="AB5086" s="109">
        <f t="shared" si="954"/>
        <v>49550.000000000007</v>
      </c>
      <c r="AC5086" s="108">
        <f t="shared" si="955"/>
        <v>941.45</v>
      </c>
      <c r="AD5086" s="107">
        <f t="shared" si="956"/>
        <v>2.2222222222222223E-2</v>
      </c>
      <c r="AE5086" s="106">
        <f t="shared" si="957"/>
        <v>20.921111111111113</v>
      </c>
      <c r="AF5086" s="105">
        <f t="shared" si="958"/>
        <v>62.763333333333293</v>
      </c>
      <c r="AG5086" s="105">
        <f t="shared" si="959"/>
        <v>928.23666666666668</v>
      </c>
    </row>
    <row r="5087" spans="1:33" s="88" customFormat="1" x14ac:dyDescent="0.35">
      <c r="A5087" s="21">
        <v>10141103</v>
      </c>
      <c r="B5087" s="115" t="s">
        <v>14786</v>
      </c>
      <c r="C5087" s="135" t="s">
        <v>710</v>
      </c>
      <c r="D5087" s="22"/>
      <c r="E5087" s="114" t="str">
        <f t="shared" si="949"/>
        <v xml:space="preserve">TRANSFORMADOR MARCA:FUJI TUSCO SE-MOVEL </v>
      </c>
      <c r="F5087" s="21" t="s">
        <v>424</v>
      </c>
      <c r="G5087" s="21" t="s">
        <v>15031</v>
      </c>
      <c r="H5087" s="21" t="s">
        <v>424</v>
      </c>
      <c r="I5087" s="21" t="s">
        <v>15554</v>
      </c>
      <c r="J5087" s="21"/>
      <c r="K5087" s="21" t="s">
        <v>15553</v>
      </c>
      <c r="L5087" s="21" t="s">
        <v>15552</v>
      </c>
      <c r="M5087" s="21">
        <v>100</v>
      </c>
      <c r="N5087" s="21">
        <v>33</v>
      </c>
      <c r="O5087" s="21">
        <v>0.4</v>
      </c>
      <c r="P5087" s="21">
        <v>3</v>
      </c>
      <c r="Q5087" s="21">
        <v>2015</v>
      </c>
      <c r="R5087" s="21" t="s">
        <v>531</v>
      </c>
      <c r="S5087" s="21">
        <v>581325</v>
      </c>
      <c r="T5087" s="116">
        <v>763</v>
      </c>
      <c r="U5087" s="111">
        <v>45</v>
      </c>
      <c r="V5087" s="113">
        <f t="shared" si="950"/>
        <v>730.78444444444449</v>
      </c>
      <c r="W5087" s="113">
        <f t="shared" si="951"/>
        <v>32.215555555555511</v>
      </c>
      <c r="X5087" s="112">
        <f t="shared" si="952"/>
        <v>32215.555555555511</v>
      </c>
      <c r="Y5087" s="111"/>
      <c r="Z5087" s="110">
        <f t="shared" si="948"/>
        <v>43</v>
      </c>
      <c r="AA5087" s="109">
        <f t="shared" si="953"/>
        <v>38.15</v>
      </c>
      <c r="AB5087" s="109">
        <f t="shared" si="954"/>
        <v>38150</v>
      </c>
      <c r="AC5087" s="108">
        <f t="shared" si="955"/>
        <v>724.85</v>
      </c>
      <c r="AD5087" s="107">
        <f t="shared" si="956"/>
        <v>2.2222222222222223E-2</v>
      </c>
      <c r="AE5087" s="106">
        <f t="shared" si="957"/>
        <v>16.10777777777778</v>
      </c>
      <c r="AF5087" s="105">
        <f t="shared" si="958"/>
        <v>48.323333333333295</v>
      </c>
      <c r="AG5087" s="105">
        <f t="shared" si="959"/>
        <v>714.67666666666673</v>
      </c>
    </row>
    <row r="5088" spans="1:33" s="88" customFormat="1" x14ac:dyDescent="0.35">
      <c r="A5088" s="21">
        <v>10141103</v>
      </c>
      <c r="B5088" s="115" t="s">
        <v>14786</v>
      </c>
      <c r="C5088" s="135" t="s">
        <v>710</v>
      </c>
      <c r="D5088" s="22"/>
      <c r="E5088" s="114" t="str">
        <f t="shared" si="949"/>
        <v xml:space="preserve">TRANSFORMADOR MARCA:EFACEC SE-TETE </v>
      </c>
      <c r="F5088" s="57" t="s">
        <v>424</v>
      </c>
      <c r="G5088" s="21" t="s">
        <v>3179</v>
      </c>
      <c r="H5088" s="21" t="s">
        <v>424</v>
      </c>
      <c r="I5088" s="21" t="s">
        <v>15551</v>
      </c>
      <c r="J5088" s="57"/>
      <c r="K5088" s="57" t="s">
        <v>15550</v>
      </c>
      <c r="L5088" s="57" t="s">
        <v>15549</v>
      </c>
      <c r="M5088" s="21">
        <v>500</v>
      </c>
      <c r="N5088" s="21">
        <v>11</v>
      </c>
      <c r="O5088" s="21">
        <v>0.4</v>
      </c>
      <c r="P5088" s="57">
        <v>3</v>
      </c>
      <c r="Q5088" s="57">
        <v>2015</v>
      </c>
      <c r="R5088" s="21" t="s">
        <v>27</v>
      </c>
      <c r="S5088" s="57" t="s">
        <v>15548</v>
      </c>
      <c r="T5088" s="116">
        <v>1016</v>
      </c>
      <c r="U5088" s="111">
        <v>45</v>
      </c>
      <c r="V5088" s="113">
        <f t="shared" si="950"/>
        <v>973.10222222222228</v>
      </c>
      <c r="W5088" s="113">
        <f t="shared" si="951"/>
        <v>42.897777777777719</v>
      </c>
      <c r="X5088" s="112">
        <f t="shared" si="952"/>
        <v>42897.777777777723</v>
      </c>
      <c r="Y5088" s="111"/>
      <c r="Z5088" s="110">
        <f t="shared" si="948"/>
        <v>43</v>
      </c>
      <c r="AA5088" s="109">
        <f t="shared" si="953"/>
        <v>50.800000000000004</v>
      </c>
      <c r="AB5088" s="109">
        <f t="shared" si="954"/>
        <v>50800.000000000007</v>
      </c>
      <c r="AC5088" s="108">
        <f t="shared" si="955"/>
        <v>965.2</v>
      </c>
      <c r="AD5088" s="107">
        <f t="shared" si="956"/>
        <v>2.2222222222222223E-2</v>
      </c>
      <c r="AE5088" s="106">
        <f t="shared" si="957"/>
        <v>21.448888888888892</v>
      </c>
      <c r="AF5088" s="105">
        <f t="shared" si="958"/>
        <v>64.346666666666607</v>
      </c>
      <c r="AG5088" s="105">
        <f t="shared" si="959"/>
        <v>951.65333333333342</v>
      </c>
    </row>
    <row r="5089" spans="1:33" s="88" customFormat="1" x14ac:dyDescent="0.35">
      <c r="A5089" s="21">
        <v>10141103</v>
      </c>
      <c r="B5089" s="115" t="s">
        <v>14786</v>
      </c>
      <c r="C5089" s="135" t="s">
        <v>710</v>
      </c>
      <c r="D5089" s="22"/>
      <c r="E5089" s="114" t="str">
        <f t="shared" si="949"/>
        <v xml:space="preserve">TRANSFORMADOR MARCA:EFACEC SE-MATAMBO </v>
      </c>
      <c r="F5089" s="57" t="s">
        <v>424</v>
      </c>
      <c r="G5089" s="21" t="s">
        <v>3157</v>
      </c>
      <c r="H5089" s="21" t="s">
        <v>424</v>
      </c>
      <c r="I5089" s="21" t="s">
        <v>15547</v>
      </c>
      <c r="J5089" s="57"/>
      <c r="K5089" s="57" t="s">
        <v>15025</v>
      </c>
      <c r="L5089" s="57" t="s">
        <v>15024</v>
      </c>
      <c r="M5089" s="21">
        <v>100</v>
      </c>
      <c r="N5089" s="21">
        <v>33</v>
      </c>
      <c r="O5089" s="21">
        <v>0.4</v>
      </c>
      <c r="P5089" s="57">
        <v>3</v>
      </c>
      <c r="Q5089" s="57">
        <v>2015</v>
      </c>
      <c r="R5089" s="21" t="s">
        <v>27</v>
      </c>
      <c r="S5089" s="57" t="s">
        <v>15546</v>
      </c>
      <c r="T5089" s="116">
        <v>763</v>
      </c>
      <c r="U5089" s="111">
        <v>45</v>
      </c>
      <c r="V5089" s="113">
        <f t="shared" si="950"/>
        <v>730.78444444444449</v>
      </c>
      <c r="W5089" s="113">
        <f t="shared" si="951"/>
        <v>32.215555555555511</v>
      </c>
      <c r="X5089" s="112">
        <f t="shared" si="952"/>
        <v>32215.555555555511</v>
      </c>
      <c r="Y5089" s="111"/>
      <c r="Z5089" s="110">
        <f t="shared" si="948"/>
        <v>43</v>
      </c>
      <c r="AA5089" s="109">
        <f t="shared" si="953"/>
        <v>38.15</v>
      </c>
      <c r="AB5089" s="109">
        <f t="shared" si="954"/>
        <v>38150</v>
      </c>
      <c r="AC5089" s="108">
        <f t="shared" si="955"/>
        <v>724.85</v>
      </c>
      <c r="AD5089" s="107">
        <f t="shared" si="956"/>
        <v>2.2222222222222223E-2</v>
      </c>
      <c r="AE5089" s="106">
        <f t="shared" si="957"/>
        <v>16.10777777777778</v>
      </c>
      <c r="AF5089" s="105">
        <f t="shared" si="958"/>
        <v>48.323333333333295</v>
      </c>
      <c r="AG5089" s="105">
        <f t="shared" si="959"/>
        <v>714.67666666666673</v>
      </c>
    </row>
    <row r="5090" spans="1:33" s="88" customFormat="1" x14ac:dyDescent="0.35">
      <c r="A5090" s="21">
        <v>10141103</v>
      </c>
      <c r="B5090" s="115" t="s">
        <v>14786</v>
      </c>
      <c r="C5090" s="135" t="s">
        <v>710</v>
      </c>
      <c r="D5090" s="22"/>
      <c r="E5090" s="114" t="str">
        <f t="shared" si="949"/>
        <v xml:space="preserve">TRANSFORMADOR MARCA:TRANSFORMAN SE-MATAMBO </v>
      </c>
      <c r="F5090" s="57" t="s">
        <v>424</v>
      </c>
      <c r="G5090" s="21" t="s">
        <v>3157</v>
      </c>
      <c r="H5090" s="21" t="s">
        <v>424</v>
      </c>
      <c r="I5090" s="21" t="s">
        <v>15436</v>
      </c>
      <c r="J5090" s="57"/>
      <c r="K5090" s="57" t="s">
        <v>15545</v>
      </c>
      <c r="L5090" s="57" t="s">
        <v>15544</v>
      </c>
      <c r="M5090" s="21">
        <v>200</v>
      </c>
      <c r="N5090" s="21">
        <v>33</v>
      </c>
      <c r="O5090" s="21">
        <v>0.4</v>
      </c>
      <c r="P5090" s="57">
        <v>3</v>
      </c>
      <c r="Q5090" s="57">
        <v>2015</v>
      </c>
      <c r="R5090" s="21" t="s">
        <v>904</v>
      </c>
      <c r="S5090" s="57">
        <v>1505060</v>
      </c>
      <c r="T5090" s="116">
        <v>991</v>
      </c>
      <c r="U5090" s="111">
        <v>45</v>
      </c>
      <c r="V5090" s="113">
        <f t="shared" si="950"/>
        <v>949.15777777777782</v>
      </c>
      <c r="W5090" s="113">
        <f t="shared" si="951"/>
        <v>41.842222222222176</v>
      </c>
      <c r="X5090" s="112">
        <f t="shared" si="952"/>
        <v>41842.222222222175</v>
      </c>
      <c r="Y5090" s="111"/>
      <c r="Z5090" s="110">
        <f t="shared" si="948"/>
        <v>43</v>
      </c>
      <c r="AA5090" s="109">
        <f t="shared" si="953"/>
        <v>49.550000000000004</v>
      </c>
      <c r="AB5090" s="109">
        <f t="shared" si="954"/>
        <v>49550.000000000007</v>
      </c>
      <c r="AC5090" s="108">
        <f t="shared" si="955"/>
        <v>941.45</v>
      </c>
      <c r="AD5090" s="107">
        <f t="shared" si="956"/>
        <v>2.2222222222222223E-2</v>
      </c>
      <c r="AE5090" s="106">
        <f t="shared" si="957"/>
        <v>20.921111111111113</v>
      </c>
      <c r="AF5090" s="105">
        <f t="shared" si="958"/>
        <v>62.763333333333293</v>
      </c>
      <c r="AG5090" s="105">
        <f t="shared" si="959"/>
        <v>928.23666666666668</v>
      </c>
    </row>
    <row r="5091" spans="1:33" s="88" customFormat="1" x14ac:dyDescent="0.35">
      <c r="A5091" s="21">
        <v>10141103</v>
      </c>
      <c r="B5091" s="115" t="s">
        <v>14786</v>
      </c>
      <c r="C5091" s="135" t="s">
        <v>710</v>
      </c>
      <c r="D5091" s="22"/>
      <c r="E5091" s="114" t="str">
        <f t="shared" si="949"/>
        <v xml:space="preserve">TRANSFORMADOR MARCA:FUJI TUSCO SE-MOVEL </v>
      </c>
      <c r="F5091" s="57" t="s">
        <v>424</v>
      </c>
      <c r="G5091" s="21" t="s">
        <v>15031</v>
      </c>
      <c r="H5091" s="21" t="s">
        <v>424</v>
      </c>
      <c r="I5091" s="21" t="s">
        <v>415</v>
      </c>
      <c r="J5091" s="57"/>
      <c r="K5091" s="57" t="s">
        <v>15543</v>
      </c>
      <c r="L5091" s="57" t="s">
        <v>15542</v>
      </c>
      <c r="M5091" s="21">
        <v>200</v>
      </c>
      <c r="N5091" s="21">
        <v>33</v>
      </c>
      <c r="O5091" s="21">
        <v>0.4</v>
      </c>
      <c r="P5091" s="57">
        <v>3</v>
      </c>
      <c r="Q5091" s="57">
        <v>2015</v>
      </c>
      <c r="R5091" s="57" t="s">
        <v>531</v>
      </c>
      <c r="S5091" s="57">
        <v>581365</v>
      </c>
      <c r="T5091" s="116">
        <v>991</v>
      </c>
      <c r="U5091" s="111">
        <v>45</v>
      </c>
      <c r="V5091" s="113">
        <f t="shared" si="950"/>
        <v>949.15777777777782</v>
      </c>
      <c r="W5091" s="113">
        <f t="shared" si="951"/>
        <v>41.842222222222176</v>
      </c>
      <c r="X5091" s="112">
        <f t="shared" si="952"/>
        <v>41842.222222222175</v>
      </c>
      <c r="Y5091" s="111"/>
      <c r="Z5091" s="110">
        <f t="shared" si="948"/>
        <v>43</v>
      </c>
      <c r="AA5091" s="109">
        <f t="shared" si="953"/>
        <v>49.550000000000004</v>
      </c>
      <c r="AB5091" s="109">
        <f t="shared" si="954"/>
        <v>49550.000000000007</v>
      </c>
      <c r="AC5091" s="108">
        <f t="shared" si="955"/>
        <v>941.45</v>
      </c>
      <c r="AD5091" s="107">
        <f t="shared" si="956"/>
        <v>2.2222222222222223E-2</v>
      </c>
      <c r="AE5091" s="106">
        <f t="shared" si="957"/>
        <v>20.921111111111113</v>
      </c>
      <c r="AF5091" s="105">
        <f t="shared" si="958"/>
        <v>62.763333333333293</v>
      </c>
      <c r="AG5091" s="105">
        <f t="shared" si="959"/>
        <v>928.23666666666668</v>
      </c>
    </row>
    <row r="5092" spans="1:33" s="88" customFormat="1" x14ac:dyDescent="0.35">
      <c r="A5092" s="21">
        <v>10141103</v>
      </c>
      <c r="B5092" s="115" t="s">
        <v>14786</v>
      </c>
      <c r="C5092" s="135" t="s">
        <v>710</v>
      </c>
      <c r="D5092" s="22">
        <v>159</v>
      </c>
      <c r="E5092" s="114" t="str">
        <f t="shared" si="949"/>
        <v>TRANSFORMADOR MARCA:  159</v>
      </c>
      <c r="F5092" s="57"/>
      <c r="G5092" s="21"/>
      <c r="H5092" s="21" t="s">
        <v>14848</v>
      </c>
      <c r="I5092" s="21" t="s">
        <v>15516</v>
      </c>
      <c r="J5092" s="57"/>
      <c r="K5092" s="21" t="s">
        <v>15515</v>
      </c>
      <c r="L5092" s="21" t="s">
        <v>15514</v>
      </c>
      <c r="M5092" s="21">
        <v>250</v>
      </c>
      <c r="N5092" s="21">
        <v>33</v>
      </c>
      <c r="O5092" s="21" t="s">
        <v>362</v>
      </c>
      <c r="P5092" s="21">
        <v>3</v>
      </c>
      <c r="Q5092" s="124">
        <v>2015</v>
      </c>
      <c r="R5092" s="21"/>
      <c r="S5092" s="57"/>
      <c r="T5092" s="116">
        <v>991</v>
      </c>
      <c r="U5092" s="111">
        <v>45</v>
      </c>
      <c r="V5092" s="113">
        <f t="shared" si="950"/>
        <v>949.15777777777782</v>
      </c>
      <c r="W5092" s="113">
        <f t="shared" si="951"/>
        <v>41.842222222222176</v>
      </c>
      <c r="X5092" s="112">
        <f t="shared" si="952"/>
        <v>41842.222222222175</v>
      </c>
      <c r="Y5092" s="111"/>
      <c r="Z5092" s="110">
        <f t="shared" ref="Z5092:Z5155" si="960">(U5092-(2017-Q5092))</f>
        <v>43</v>
      </c>
      <c r="AA5092" s="109">
        <f t="shared" si="953"/>
        <v>49.550000000000004</v>
      </c>
      <c r="AB5092" s="109">
        <f t="shared" si="954"/>
        <v>49550.000000000007</v>
      </c>
      <c r="AC5092" s="108">
        <f t="shared" si="955"/>
        <v>941.45</v>
      </c>
      <c r="AD5092" s="107">
        <f t="shared" si="956"/>
        <v>2.2222222222222223E-2</v>
      </c>
      <c r="AE5092" s="106">
        <f t="shared" si="957"/>
        <v>20.921111111111113</v>
      </c>
      <c r="AF5092" s="105">
        <f t="shared" si="958"/>
        <v>62.763333333333293</v>
      </c>
      <c r="AG5092" s="105">
        <f t="shared" si="959"/>
        <v>928.23666666666668</v>
      </c>
    </row>
    <row r="5093" spans="1:33" s="88" customFormat="1" x14ac:dyDescent="0.35">
      <c r="A5093" s="21">
        <v>10141103</v>
      </c>
      <c r="B5093" s="115" t="s">
        <v>14786</v>
      </c>
      <c r="C5093" s="135" t="s">
        <v>710</v>
      </c>
      <c r="D5093" s="22">
        <v>172</v>
      </c>
      <c r="E5093" s="114" t="str">
        <f t="shared" si="949"/>
        <v>TRANSFORMADOR MARCA:  172</v>
      </c>
      <c r="F5093" s="57"/>
      <c r="G5093" s="21"/>
      <c r="H5093" s="21" t="s">
        <v>15359</v>
      </c>
      <c r="I5093" s="21" t="s">
        <v>15513</v>
      </c>
      <c r="J5093" s="57"/>
      <c r="K5093" s="21" t="s">
        <v>15541</v>
      </c>
      <c r="L5093" s="21" t="s">
        <v>15540</v>
      </c>
      <c r="M5093" s="21">
        <v>100</v>
      </c>
      <c r="N5093" s="21">
        <v>33</v>
      </c>
      <c r="O5093" s="21" t="s">
        <v>362</v>
      </c>
      <c r="P5093" s="21">
        <v>3</v>
      </c>
      <c r="Q5093" s="124">
        <v>2015</v>
      </c>
      <c r="R5093" s="21"/>
      <c r="S5093" s="57"/>
      <c r="T5093" s="116">
        <v>763</v>
      </c>
      <c r="U5093" s="111">
        <v>45</v>
      </c>
      <c r="V5093" s="113">
        <f t="shared" si="950"/>
        <v>730.78444444444449</v>
      </c>
      <c r="W5093" s="113">
        <f t="shared" si="951"/>
        <v>32.215555555555511</v>
      </c>
      <c r="X5093" s="112">
        <f t="shared" si="952"/>
        <v>32215.555555555511</v>
      </c>
      <c r="Y5093" s="111"/>
      <c r="Z5093" s="110">
        <f t="shared" si="960"/>
        <v>43</v>
      </c>
      <c r="AA5093" s="109">
        <f t="shared" si="953"/>
        <v>38.15</v>
      </c>
      <c r="AB5093" s="109">
        <f t="shared" si="954"/>
        <v>38150</v>
      </c>
      <c r="AC5093" s="108">
        <f t="shared" si="955"/>
        <v>724.85</v>
      </c>
      <c r="AD5093" s="107">
        <f t="shared" si="956"/>
        <v>2.2222222222222223E-2</v>
      </c>
      <c r="AE5093" s="106">
        <f t="shared" si="957"/>
        <v>16.10777777777778</v>
      </c>
      <c r="AF5093" s="105">
        <f t="shared" si="958"/>
        <v>48.323333333333295</v>
      </c>
      <c r="AG5093" s="105">
        <f t="shared" si="959"/>
        <v>714.67666666666673</v>
      </c>
    </row>
    <row r="5094" spans="1:33" s="88" customFormat="1" x14ac:dyDescent="0.35">
      <c r="A5094" s="21">
        <v>10141103</v>
      </c>
      <c r="B5094" s="115" t="s">
        <v>14786</v>
      </c>
      <c r="C5094" s="135" t="s">
        <v>710</v>
      </c>
      <c r="D5094" s="22">
        <v>180</v>
      </c>
      <c r="E5094" s="114" t="str">
        <f t="shared" si="949"/>
        <v>TRANSFORMADOR MARCA:  180</v>
      </c>
      <c r="F5094" s="21"/>
      <c r="G5094" s="21"/>
      <c r="H5094" s="21" t="s">
        <v>15511</v>
      </c>
      <c r="I5094" s="21" t="s">
        <v>15510</v>
      </c>
      <c r="J5094" s="21"/>
      <c r="K5094" s="21" t="s">
        <v>15509</v>
      </c>
      <c r="L5094" s="21" t="s">
        <v>15508</v>
      </c>
      <c r="M5094" s="21">
        <v>50</v>
      </c>
      <c r="N5094" s="21">
        <v>33</v>
      </c>
      <c r="O5094" s="21" t="s">
        <v>362</v>
      </c>
      <c r="P5094" s="21">
        <v>3</v>
      </c>
      <c r="Q5094" s="124">
        <v>2015</v>
      </c>
      <c r="R5094" s="21"/>
      <c r="S5094" s="21"/>
      <c r="T5094" s="116">
        <v>643</v>
      </c>
      <c r="U5094" s="111">
        <v>45</v>
      </c>
      <c r="V5094" s="113">
        <f t="shared" si="950"/>
        <v>615.85111111111109</v>
      </c>
      <c r="W5094" s="113">
        <f t="shared" si="951"/>
        <v>27.148888888888905</v>
      </c>
      <c r="X5094" s="112">
        <f t="shared" si="952"/>
        <v>27148.888888888905</v>
      </c>
      <c r="Y5094" s="111"/>
      <c r="Z5094" s="110">
        <f t="shared" si="960"/>
        <v>43</v>
      </c>
      <c r="AA5094" s="109">
        <f t="shared" si="953"/>
        <v>32.15</v>
      </c>
      <c r="AB5094" s="109">
        <f t="shared" si="954"/>
        <v>32150</v>
      </c>
      <c r="AC5094" s="108">
        <f t="shared" si="955"/>
        <v>610.85</v>
      </c>
      <c r="AD5094" s="107">
        <f t="shared" si="956"/>
        <v>2.2222222222222223E-2</v>
      </c>
      <c r="AE5094" s="106">
        <f t="shared" si="957"/>
        <v>13.574444444444445</v>
      </c>
      <c r="AF5094" s="105">
        <f t="shared" si="958"/>
        <v>40.72333333333335</v>
      </c>
      <c r="AG5094" s="105">
        <f t="shared" si="959"/>
        <v>602.27666666666664</v>
      </c>
    </row>
    <row r="5095" spans="1:33" s="88" customFormat="1" x14ac:dyDescent="0.35">
      <c r="A5095" s="21">
        <v>10141103</v>
      </c>
      <c r="B5095" s="115" t="s">
        <v>14786</v>
      </c>
      <c r="C5095" s="135" t="s">
        <v>710</v>
      </c>
      <c r="D5095" s="22">
        <v>224</v>
      </c>
      <c r="E5095" s="114" t="str">
        <f t="shared" si="949"/>
        <v>TRANSFORMADOR MARCA:  224</v>
      </c>
      <c r="F5095" s="21"/>
      <c r="G5095" s="21"/>
      <c r="H5095" s="21" t="s">
        <v>14848</v>
      </c>
      <c r="I5095" s="21" t="s">
        <v>15505</v>
      </c>
      <c r="J5095" s="21"/>
      <c r="K5095" s="21" t="s">
        <v>15504</v>
      </c>
      <c r="L5095" s="21" t="s">
        <v>15503</v>
      </c>
      <c r="M5095" s="21">
        <v>25</v>
      </c>
      <c r="N5095" s="21">
        <v>33</v>
      </c>
      <c r="O5095" s="21" t="s">
        <v>362</v>
      </c>
      <c r="P5095" s="21">
        <v>3</v>
      </c>
      <c r="Q5095" s="124">
        <v>2015</v>
      </c>
      <c r="R5095" s="21"/>
      <c r="S5095" s="21"/>
      <c r="T5095" s="116">
        <v>643</v>
      </c>
      <c r="U5095" s="111">
        <v>45</v>
      </c>
      <c r="V5095" s="113">
        <f t="shared" si="950"/>
        <v>615.85111111111109</v>
      </c>
      <c r="W5095" s="113">
        <f t="shared" si="951"/>
        <v>27.148888888888905</v>
      </c>
      <c r="X5095" s="112">
        <f t="shared" si="952"/>
        <v>27148.888888888905</v>
      </c>
      <c r="Y5095" s="111"/>
      <c r="Z5095" s="110">
        <f t="shared" si="960"/>
        <v>43</v>
      </c>
      <c r="AA5095" s="109">
        <f t="shared" si="953"/>
        <v>32.15</v>
      </c>
      <c r="AB5095" s="109">
        <f t="shared" si="954"/>
        <v>32150</v>
      </c>
      <c r="AC5095" s="108">
        <f t="shared" si="955"/>
        <v>610.85</v>
      </c>
      <c r="AD5095" s="107">
        <f t="shared" si="956"/>
        <v>2.2222222222222223E-2</v>
      </c>
      <c r="AE5095" s="106">
        <f t="shared" si="957"/>
        <v>13.574444444444445</v>
      </c>
      <c r="AF5095" s="105">
        <f t="shared" si="958"/>
        <v>40.72333333333335</v>
      </c>
      <c r="AG5095" s="105">
        <f t="shared" si="959"/>
        <v>602.27666666666664</v>
      </c>
    </row>
    <row r="5096" spans="1:33" s="88" customFormat="1" x14ac:dyDescent="0.35">
      <c r="A5096" s="21">
        <v>10141103</v>
      </c>
      <c r="B5096" s="115" t="s">
        <v>14786</v>
      </c>
      <c r="C5096" s="135" t="s">
        <v>710</v>
      </c>
      <c r="D5096" s="22">
        <v>227</v>
      </c>
      <c r="E5096" s="114" t="str">
        <f t="shared" si="949"/>
        <v>TRANSFORMADOR MARCA:  227</v>
      </c>
      <c r="F5096" s="21"/>
      <c r="G5096" s="21"/>
      <c r="H5096" s="21" t="s">
        <v>14848</v>
      </c>
      <c r="I5096" s="21" t="s">
        <v>15502</v>
      </c>
      <c r="J5096" s="21"/>
      <c r="K5096" s="21" t="s">
        <v>15501</v>
      </c>
      <c r="L5096" s="21" t="s">
        <v>15500</v>
      </c>
      <c r="M5096" s="21">
        <v>32</v>
      </c>
      <c r="N5096" s="21">
        <v>33</v>
      </c>
      <c r="O5096" s="21" t="s">
        <v>362</v>
      </c>
      <c r="P5096" s="21">
        <v>3</v>
      </c>
      <c r="Q5096" s="124">
        <v>2015</v>
      </c>
      <c r="R5096" s="21"/>
      <c r="S5096" s="21"/>
      <c r="T5096" s="116">
        <v>643</v>
      </c>
      <c r="U5096" s="111">
        <v>45</v>
      </c>
      <c r="V5096" s="113">
        <f t="shared" si="950"/>
        <v>615.85111111111109</v>
      </c>
      <c r="W5096" s="113">
        <f t="shared" si="951"/>
        <v>27.148888888888905</v>
      </c>
      <c r="X5096" s="112">
        <f t="shared" si="952"/>
        <v>27148.888888888905</v>
      </c>
      <c r="Y5096" s="111"/>
      <c r="Z5096" s="110">
        <f t="shared" si="960"/>
        <v>43</v>
      </c>
      <c r="AA5096" s="109">
        <f t="shared" si="953"/>
        <v>32.15</v>
      </c>
      <c r="AB5096" s="109">
        <f t="shared" si="954"/>
        <v>32150</v>
      </c>
      <c r="AC5096" s="108">
        <f t="shared" si="955"/>
        <v>610.85</v>
      </c>
      <c r="AD5096" s="107">
        <f t="shared" si="956"/>
        <v>2.2222222222222223E-2</v>
      </c>
      <c r="AE5096" s="106">
        <f t="shared" si="957"/>
        <v>13.574444444444445</v>
      </c>
      <c r="AF5096" s="105">
        <f t="shared" si="958"/>
        <v>40.72333333333335</v>
      </c>
      <c r="AG5096" s="105">
        <f t="shared" si="959"/>
        <v>602.27666666666664</v>
      </c>
    </row>
    <row r="5097" spans="1:33" s="88" customFormat="1" x14ac:dyDescent="0.35">
      <c r="A5097" s="21">
        <v>10141103</v>
      </c>
      <c r="B5097" s="115" t="s">
        <v>14786</v>
      </c>
      <c r="C5097" s="135" t="s">
        <v>710</v>
      </c>
      <c r="D5097" s="22">
        <v>229</v>
      </c>
      <c r="E5097" s="114" t="str">
        <f t="shared" si="949"/>
        <v>TRANSFORMADOR MARCA:  229</v>
      </c>
      <c r="F5097" s="21"/>
      <c r="G5097" s="21"/>
      <c r="H5097" s="21" t="s">
        <v>14848</v>
      </c>
      <c r="I5097" s="21" t="s">
        <v>15498</v>
      </c>
      <c r="J5097" s="21"/>
      <c r="K5097" s="21" t="s">
        <v>15497</v>
      </c>
      <c r="L5097" s="21" t="s">
        <v>15496</v>
      </c>
      <c r="M5097" s="21">
        <v>500</v>
      </c>
      <c r="N5097" s="21">
        <v>11</v>
      </c>
      <c r="O5097" s="21" t="s">
        <v>362</v>
      </c>
      <c r="P5097" s="21">
        <v>3</v>
      </c>
      <c r="Q5097" s="124">
        <v>2015</v>
      </c>
      <c r="R5097" s="21"/>
      <c r="S5097" s="21"/>
      <c r="T5097" s="116">
        <v>1016</v>
      </c>
      <c r="U5097" s="111">
        <v>45</v>
      </c>
      <c r="V5097" s="113">
        <f t="shared" si="950"/>
        <v>973.10222222222228</v>
      </c>
      <c r="W5097" s="113">
        <f t="shared" si="951"/>
        <v>42.897777777777719</v>
      </c>
      <c r="X5097" s="112">
        <f t="shared" si="952"/>
        <v>42897.777777777723</v>
      </c>
      <c r="Y5097" s="111"/>
      <c r="Z5097" s="110">
        <f t="shared" si="960"/>
        <v>43</v>
      </c>
      <c r="AA5097" s="109">
        <f t="shared" si="953"/>
        <v>50.800000000000004</v>
      </c>
      <c r="AB5097" s="109">
        <f t="shared" si="954"/>
        <v>50800.000000000007</v>
      </c>
      <c r="AC5097" s="108">
        <f t="shared" si="955"/>
        <v>965.2</v>
      </c>
      <c r="AD5097" s="107">
        <f t="shared" si="956"/>
        <v>2.2222222222222223E-2</v>
      </c>
      <c r="AE5097" s="106">
        <f t="shared" si="957"/>
        <v>21.448888888888892</v>
      </c>
      <c r="AF5097" s="105">
        <f t="shared" si="958"/>
        <v>64.346666666666607</v>
      </c>
      <c r="AG5097" s="105">
        <f t="shared" si="959"/>
        <v>951.65333333333342</v>
      </c>
    </row>
    <row r="5098" spans="1:33" s="88" customFormat="1" x14ac:dyDescent="0.35">
      <c r="A5098" s="21">
        <v>10141103</v>
      </c>
      <c r="B5098" s="115" t="s">
        <v>14786</v>
      </c>
      <c r="C5098" s="135" t="s">
        <v>710</v>
      </c>
      <c r="D5098" s="22">
        <v>301</v>
      </c>
      <c r="E5098" s="114" t="str">
        <f t="shared" si="949"/>
        <v>TRANSFORMADOR MARCA:  301</v>
      </c>
      <c r="F5098" s="21"/>
      <c r="G5098" s="21"/>
      <c r="H5098" s="21" t="s">
        <v>14848</v>
      </c>
      <c r="I5098" s="21" t="s">
        <v>15494</v>
      </c>
      <c r="J5098" s="21"/>
      <c r="K5098" s="21" t="s">
        <v>15493</v>
      </c>
      <c r="L5098" s="21" t="s">
        <v>15492</v>
      </c>
      <c r="M5098" s="21">
        <v>100</v>
      </c>
      <c r="N5098" s="21">
        <v>33</v>
      </c>
      <c r="O5098" s="21" t="s">
        <v>362</v>
      </c>
      <c r="P5098" s="21">
        <v>3</v>
      </c>
      <c r="Q5098" s="124">
        <v>2015</v>
      </c>
      <c r="R5098" s="21"/>
      <c r="S5098" s="21"/>
      <c r="T5098" s="116">
        <v>763</v>
      </c>
      <c r="U5098" s="111">
        <v>45</v>
      </c>
      <c r="V5098" s="113">
        <f t="shared" si="950"/>
        <v>730.78444444444449</v>
      </c>
      <c r="W5098" s="113">
        <f t="shared" si="951"/>
        <v>32.215555555555511</v>
      </c>
      <c r="X5098" s="112">
        <f t="shared" si="952"/>
        <v>32215.555555555511</v>
      </c>
      <c r="Y5098" s="111"/>
      <c r="Z5098" s="110">
        <f t="shared" si="960"/>
        <v>43</v>
      </c>
      <c r="AA5098" s="109">
        <f t="shared" si="953"/>
        <v>38.15</v>
      </c>
      <c r="AB5098" s="109">
        <f t="shared" si="954"/>
        <v>38150</v>
      </c>
      <c r="AC5098" s="108">
        <f t="shared" si="955"/>
        <v>724.85</v>
      </c>
      <c r="AD5098" s="107">
        <f t="shared" si="956"/>
        <v>2.2222222222222223E-2</v>
      </c>
      <c r="AE5098" s="106">
        <f t="shared" si="957"/>
        <v>16.10777777777778</v>
      </c>
      <c r="AF5098" s="105">
        <f t="shared" si="958"/>
        <v>48.323333333333295</v>
      </c>
      <c r="AG5098" s="105">
        <f t="shared" si="959"/>
        <v>714.67666666666673</v>
      </c>
    </row>
    <row r="5099" spans="1:33" s="88" customFormat="1" x14ac:dyDescent="0.35">
      <c r="A5099" s="21">
        <v>10141103</v>
      </c>
      <c r="B5099" s="115" t="s">
        <v>14786</v>
      </c>
      <c r="C5099" s="135" t="s">
        <v>710</v>
      </c>
      <c r="D5099" s="22" t="s">
        <v>2817</v>
      </c>
      <c r="E5099" s="114" t="str">
        <f t="shared" si="949"/>
        <v>TRANSFORMADOR MARCA: CUAMBA PTS 16</v>
      </c>
      <c r="F5099" s="21"/>
      <c r="G5099" s="124" t="s">
        <v>179</v>
      </c>
      <c r="H5099" s="124" t="s">
        <v>179</v>
      </c>
      <c r="I5099" s="124" t="s">
        <v>15490</v>
      </c>
      <c r="J5099" s="21"/>
      <c r="K5099" s="21" t="s">
        <v>15489</v>
      </c>
      <c r="L5099" s="21" t="s">
        <v>15488</v>
      </c>
      <c r="M5099" s="21">
        <v>315</v>
      </c>
      <c r="N5099" s="161" t="s">
        <v>19</v>
      </c>
      <c r="O5099" s="21" t="s">
        <v>362</v>
      </c>
      <c r="P5099" s="21">
        <v>3</v>
      </c>
      <c r="Q5099" s="124">
        <v>2015</v>
      </c>
      <c r="R5099" s="21"/>
      <c r="S5099" s="21"/>
      <c r="T5099" s="116">
        <v>1039</v>
      </c>
      <c r="U5099" s="111">
        <v>45</v>
      </c>
      <c r="V5099" s="113">
        <f t="shared" si="950"/>
        <v>995.13111111111118</v>
      </c>
      <c r="W5099" s="113">
        <f t="shared" si="951"/>
        <v>43.868888888888819</v>
      </c>
      <c r="X5099" s="112">
        <f t="shared" si="952"/>
        <v>43868.888888888818</v>
      </c>
      <c r="Y5099" s="111"/>
      <c r="Z5099" s="110">
        <f t="shared" si="960"/>
        <v>43</v>
      </c>
      <c r="AA5099" s="109">
        <f t="shared" si="953"/>
        <v>51.95</v>
      </c>
      <c r="AB5099" s="109">
        <f t="shared" si="954"/>
        <v>51950</v>
      </c>
      <c r="AC5099" s="108">
        <f t="shared" si="955"/>
        <v>987.05</v>
      </c>
      <c r="AD5099" s="107">
        <f t="shared" si="956"/>
        <v>2.2222222222222223E-2</v>
      </c>
      <c r="AE5099" s="106">
        <f t="shared" si="957"/>
        <v>21.934444444444445</v>
      </c>
      <c r="AF5099" s="105">
        <f t="shared" si="958"/>
        <v>65.803333333333256</v>
      </c>
      <c r="AG5099" s="105">
        <f t="shared" si="959"/>
        <v>973.19666666666672</v>
      </c>
    </row>
    <row r="5100" spans="1:33" s="88" customFormat="1" x14ac:dyDescent="0.35">
      <c r="A5100" s="21">
        <v>10141103</v>
      </c>
      <c r="B5100" s="115" t="s">
        <v>14786</v>
      </c>
      <c r="C5100" s="135" t="s">
        <v>710</v>
      </c>
      <c r="D5100" s="22" t="s">
        <v>3502</v>
      </c>
      <c r="E5100" s="114" t="str">
        <f t="shared" si="949"/>
        <v>TRANSFORMADOR MARCA: CUAMBA PTS 32</v>
      </c>
      <c r="F5100" s="21"/>
      <c r="G5100" s="124" t="s">
        <v>179</v>
      </c>
      <c r="H5100" s="124" t="s">
        <v>179</v>
      </c>
      <c r="I5100" s="124" t="s">
        <v>15487</v>
      </c>
      <c r="J5100" s="21"/>
      <c r="K5100" s="21" t="s">
        <v>15486</v>
      </c>
      <c r="L5100" s="21" t="s">
        <v>15485</v>
      </c>
      <c r="M5100" s="21">
        <v>315</v>
      </c>
      <c r="N5100" s="161" t="s">
        <v>19</v>
      </c>
      <c r="O5100" s="21" t="s">
        <v>362</v>
      </c>
      <c r="P5100" s="21">
        <v>3</v>
      </c>
      <c r="Q5100" s="124">
        <v>2015</v>
      </c>
      <c r="R5100" s="21"/>
      <c r="S5100" s="21"/>
      <c r="T5100" s="116">
        <v>1039</v>
      </c>
      <c r="U5100" s="111">
        <v>45</v>
      </c>
      <c r="V5100" s="113">
        <f t="shared" si="950"/>
        <v>995.13111111111118</v>
      </c>
      <c r="W5100" s="113">
        <f t="shared" si="951"/>
        <v>43.868888888888819</v>
      </c>
      <c r="X5100" s="112">
        <f t="shared" si="952"/>
        <v>43868.888888888818</v>
      </c>
      <c r="Y5100" s="111"/>
      <c r="Z5100" s="110">
        <f t="shared" si="960"/>
        <v>43</v>
      </c>
      <c r="AA5100" s="109">
        <f t="shared" si="953"/>
        <v>51.95</v>
      </c>
      <c r="AB5100" s="109">
        <f t="shared" si="954"/>
        <v>51950</v>
      </c>
      <c r="AC5100" s="108">
        <f t="shared" si="955"/>
        <v>987.05</v>
      </c>
      <c r="AD5100" s="107">
        <f t="shared" si="956"/>
        <v>2.2222222222222223E-2</v>
      </c>
      <c r="AE5100" s="106">
        <f t="shared" si="957"/>
        <v>21.934444444444445</v>
      </c>
      <c r="AF5100" s="105">
        <f t="shared" si="958"/>
        <v>65.803333333333256</v>
      </c>
      <c r="AG5100" s="105">
        <f t="shared" si="959"/>
        <v>973.19666666666672</v>
      </c>
    </row>
    <row r="5101" spans="1:33" s="88" customFormat="1" x14ac:dyDescent="0.35">
      <c r="A5101" s="21">
        <v>10141103</v>
      </c>
      <c r="B5101" s="115" t="s">
        <v>14786</v>
      </c>
      <c r="C5101" s="135" t="s">
        <v>710</v>
      </c>
      <c r="D5101" s="22" t="s">
        <v>5383</v>
      </c>
      <c r="E5101" s="114" t="str">
        <f t="shared" si="949"/>
        <v>TRANSFORMADOR MARCA: CUAMBA PTS 40</v>
      </c>
      <c r="F5101" s="21"/>
      <c r="G5101" s="124" t="s">
        <v>179</v>
      </c>
      <c r="H5101" s="124" t="s">
        <v>179</v>
      </c>
      <c r="I5101" s="124" t="s">
        <v>15484</v>
      </c>
      <c r="J5101" s="21"/>
      <c r="K5101" s="21" t="s">
        <v>15483</v>
      </c>
      <c r="L5101" s="21" t="s">
        <v>15482</v>
      </c>
      <c r="M5101" s="21">
        <v>500</v>
      </c>
      <c r="N5101" s="161" t="s">
        <v>19</v>
      </c>
      <c r="O5101" s="21" t="s">
        <v>362</v>
      </c>
      <c r="P5101" s="21">
        <v>3</v>
      </c>
      <c r="Q5101" s="124">
        <v>2015</v>
      </c>
      <c r="R5101" s="21"/>
      <c r="S5101" s="21"/>
      <c r="T5101" s="116">
        <v>1200</v>
      </c>
      <c r="U5101" s="111">
        <v>45</v>
      </c>
      <c r="V5101" s="113">
        <f t="shared" si="950"/>
        <v>1149.3333333333335</v>
      </c>
      <c r="W5101" s="113">
        <f t="shared" si="951"/>
        <v>50.666666666666515</v>
      </c>
      <c r="X5101" s="112">
        <f t="shared" si="952"/>
        <v>50666.666666666511</v>
      </c>
      <c r="Y5101" s="111"/>
      <c r="Z5101" s="110">
        <f t="shared" si="960"/>
        <v>43</v>
      </c>
      <c r="AA5101" s="109">
        <f t="shared" si="953"/>
        <v>60</v>
      </c>
      <c r="AB5101" s="109">
        <f t="shared" si="954"/>
        <v>60000</v>
      </c>
      <c r="AC5101" s="108">
        <f t="shared" si="955"/>
        <v>1140</v>
      </c>
      <c r="AD5101" s="107">
        <f t="shared" si="956"/>
        <v>2.2222222222222223E-2</v>
      </c>
      <c r="AE5101" s="106">
        <f t="shared" si="957"/>
        <v>25.333333333333336</v>
      </c>
      <c r="AF5101" s="105">
        <f t="shared" si="958"/>
        <v>75.999999999999858</v>
      </c>
      <c r="AG5101" s="105">
        <f t="shared" si="959"/>
        <v>1124.0000000000002</v>
      </c>
    </row>
    <row r="5102" spans="1:33" s="88" customFormat="1" x14ac:dyDescent="0.35">
      <c r="A5102" s="21">
        <v>10141103</v>
      </c>
      <c r="B5102" s="115" t="s">
        <v>14786</v>
      </c>
      <c r="C5102" s="135" t="s">
        <v>710</v>
      </c>
      <c r="D5102" s="22" t="s">
        <v>15538</v>
      </c>
      <c r="E5102" s="114" t="str">
        <f t="shared" si="949"/>
        <v>TRANSFORMADOR MARCA:FST PT53 PT53</v>
      </c>
      <c r="F5102" s="21" t="s">
        <v>15539</v>
      </c>
      <c r="G5102" s="21" t="s">
        <v>15538</v>
      </c>
      <c r="H5102" s="21" t="s">
        <v>3104</v>
      </c>
      <c r="I5102" s="21" t="s">
        <v>530</v>
      </c>
      <c r="J5102" s="57"/>
      <c r="K5102" s="124">
        <v>695795.3</v>
      </c>
      <c r="L5102" s="124">
        <v>7813949.9000000004</v>
      </c>
      <c r="M5102" s="21">
        <v>630</v>
      </c>
      <c r="N5102" s="21">
        <v>22</v>
      </c>
      <c r="O5102" s="21">
        <v>0.4</v>
      </c>
      <c r="P5102" s="21">
        <v>3</v>
      </c>
      <c r="Q5102" s="124">
        <v>2015</v>
      </c>
      <c r="R5102" s="124" t="s">
        <v>519</v>
      </c>
      <c r="S5102" s="124" t="s">
        <v>15537</v>
      </c>
      <c r="T5102" s="116">
        <v>1016</v>
      </c>
      <c r="U5102" s="111">
        <v>45</v>
      </c>
      <c r="V5102" s="113">
        <f t="shared" si="950"/>
        <v>973.10222222222228</v>
      </c>
      <c r="W5102" s="113">
        <f t="shared" si="951"/>
        <v>42.897777777777719</v>
      </c>
      <c r="X5102" s="112">
        <f t="shared" si="952"/>
        <v>42897.777777777723</v>
      </c>
      <c r="Y5102" s="111"/>
      <c r="Z5102" s="110">
        <f t="shared" si="960"/>
        <v>43</v>
      </c>
      <c r="AA5102" s="109">
        <f t="shared" si="953"/>
        <v>50.800000000000004</v>
      </c>
      <c r="AB5102" s="109">
        <f t="shared" si="954"/>
        <v>50800.000000000007</v>
      </c>
      <c r="AC5102" s="108">
        <f t="shared" si="955"/>
        <v>965.2</v>
      </c>
      <c r="AD5102" s="107">
        <f t="shared" si="956"/>
        <v>2.2222222222222223E-2</v>
      </c>
      <c r="AE5102" s="106">
        <f t="shared" si="957"/>
        <v>21.448888888888892</v>
      </c>
      <c r="AF5102" s="105">
        <f t="shared" si="958"/>
        <v>64.346666666666607</v>
      </c>
      <c r="AG5102" s="105">
        <f t="shared" si="959"/>
        <v>951.65333333333342</v>
      </c>
    </row>
    <row r="5103" spans="1:33" s="88" customFormat="1" x14ac:dyDescent="0.35">
      <c r="A5103" s="21">
        <v>10141103</v>
      </c>
      <c r="B5103" s="115" t="s">
        <v>14786</v>
      </c>
      <c r="C5103" s="135" t="s">
        <v>710</v>
      </c>
      <c r="D5103" s="22" t="s">
        <v>15535</v>
      </c>
      <c r="E5103" s="114" t="str">
        <f t="shared" si="949"/>
        <v>TRANSFORMADOR MARCA:FST PT75 PT75</v>
      </c>
      <c r="F5103" s="21" t="s">
        <v>15536</v>
      </c>
      <c r="G5103" s="21" t="s">
        <v>15535</v>
      </c>
      <c r="H5103" s="21" t="s">
        <v>3104</v>
      </c>
      <c r="I5103" s="21" t="s">
        <v>530</v>
      </c>
      <c r="J5103" s="57"/>
      <c r="K5103" s="124">
        <v>693710.4</v>
      </c>
      <c r="L5103" s="124">
        <v>7807301.7000000002</v>
      </c>
      <c r="M5103" s="21">
        <v>315</v>
      </c>
      <c r="N5103" s="21">
        <v>6.6</v>
      </c>
      <c r="O5103" s="21">
        <v>0.4</v>
      </c>
      <c r="P5103" s="21">
        <v>3</v>
      </c>
      <c r="Q5103" s="124">
        <v>2015</v>
      </c>
      <c r="R5103" s="124" t="s">
        <v>519</v>
      </c>
      <c r="S5103" s="124" t="s">
        <v>8158</v>
      </c>
      <c r="T5103" s="116">
        <v>840</v>
      </c>
      <c r="U5103" s="111">
        <v>45</v>
      </c>
      <c r="V5103" s="113">
        <f t="shared" si="950"/>
        <v>804.53333333333342</v>
      </c>
      <c r="W5103" s="113">
        <f t="shared" si="951"/>
        <v>35.466666666666583</v>
      </c>
      <c r="X5103" s="112">
        <f t="shared" si="952"/>
        <v>35466.666666666584</v>
      </c>
      <c r="Y5103" s="111"/>
      <c r="Z5103" s="110">
        <f t="shared" si="960"/>
        <v>43</v>
      </c>
      <c r="AA5103" s="109">
        <f t="shared" si="953"/>
        <v>42</v>
      </c>
      <c r="AB5103" s="109">
        <f t="shared" si="954"/>
        <v>42000</v>
      </c>
      <c r="AC5103" s="108">
        <f t="shared" si="955"/>
        <v>798</v>
      </c>
      <c r="AD5103" s="107">
        <f t="shared" si="956"/>
        <v>2.2222222222222223E-2</v>
      </c>
      <c r="AE5103" s="106">
        <f t="shared" si="957"/>
        <v>17.733333333333334</v>
      </c>
      <c r="AF5103" s="105">
        <f t="shared" si="958"/>
        <v>53.199999999999918</v>
      </c>
      <c r="AG5103" s="105">
        <f t="shared" si="959"/>
        <v>786.80000000000007</v>
      </c>
    </row>
    <row r="5104" spans="1:33" s="88" customFormat="1" x14ac:dyDescent="0.35">
      <c r="A5104" s="21">
        <v>10141103</v>
      </c>
      <c r="B5104" s="115" t="s">
        <v>14786</v>
      </c>
      <c r="C5104" s="135" t="s">
        <v>710</v>
      </c>
      <c r="D5104" s="22" t="s">
        <v>15533</v>
      </c>
      <c r="E5104" s="114" t="str">
        <f t="shared" si="949"/>
        <v>TRANSFORMADOR MARCA:TM PT122 PT122</v>
      </c>
      <c r="F5104" s="21" t="s">
        <v>15534</v>
      </c>
      <c r="G5104" s="21" t="s">
        <v>15533</v>
      </c>
      <c r="H5104" s="21" t="s">
        <v>3104</v>
      </c>
      <c r="I5104" s="21" t="s">
        <v>530</v>
      </c>
      <c r="J5104" s="57"/>
      <c r="K5104" s="124">
        <v>692657.4</v>
      </c>
      <c r="L5104" s="124">
        <v>7806327.7999999998</v>
      </c>
      <c r="M5104" s="21">
        <v>315</v>
      </c>
      <c r="N5104" s="21">
        <v>22</v>
      </c>
      <c r="O5104" s="21">
        <v>0.4</v>
      </c>
      <c r="P5104" s="21">
        <v>3</v>
      </c>
      <c r="Q5104" s="124">
        <v>2015</v>
      </c>
      <c r="R5104" s="124" t="s">
        <v>1769</v>
      </c>
      <c r="S5104" s="124">
        <v>979601</v>
      </c>
      <c r="T5104" s="116">
        <v>953</v>
      </c>
      <c r="U5104" s="111">
        <v>45</v>
      </c>
      <c r="V5104" s="113">
        <f t="shared" si="950"/>
        <v>912.76222222222225</v>
      </c>
      <c r="W5104" s="113">
        <f t="shared" si="951"/>
        <v>40.237777777777751</v>
      </c>
      <c r="X5104" s="112">
        <f t="shared" si="952"/>
        <v>40237.777777777752</v>
      </c>
      <c r="Y5104" s="111"/>
      <c r="Z5104" s="110">
        <f t="shared" si="960"/>
        <v>43</v>
      </c>
      <c r="AA5104" s="109">
        <f t="shared" si="953"/>
        <v>47.650000000000006</v>
      </c>
      <c r="AB5104" s="109">
        <f t="shared" si="954"/>
        <v>47650.000000000007</v>
      </c>
      <c r="AC5104" s="108">
        <f t="shared" si="955"/>
        <v>905.35</v>
      </c>
      <c r="AD5104" s="107">
        <f t="shared" si="956"/>
        <v>2.2222222222222223E-2</v>
      </c>
      <c r="AE5104" s="106">
        <f t="shared" si="957"/>
        <v>20.11888888888889</v>
      </c>
      <c r="AF5104" s="105">
        <f t="shared" si="958"/>
        <v>60.356666666666641</v>
      </c>
      <c r="AG5104" s="105">
        <f t="shared" si="959"/>
        <v>892.64333333333332</v>
      </c>
    </row>
    <row r="5105" spans="1:33" s="88" customFormat="1" x14ac:dyDescent="0.35">
      <c r="A5105" s="21">
        <v>10141103</v>
      </c>
      <c r="B5105" s="115" t="s">
        <v>14786</v>
      </c>
      <c r="C5105" s="135" t="s">
        <v>710</v>
      </c>
      <c r="D5105" s="22" t="s">
        <v>15531</v>
      </c>
      <c r="E5105" s="114" t="str">
        <f t="shared" si="949"/>
        <v>TRANSFORMADOR MARCA:ITB PT168 PT168</v>
      </c>
      <c r="F5105" s="21" t="s">
        <v>15532</v>
      </c>
      <c r="G5105" s="21" t="s">
        <v>15531</v>
      </c>
      <c r="H5105" s="21" t="s">
        <v>3104</v>
      </c>
      <c r="I5105" s="21" t="s">
        <v>530</v>
      </c>
      <c r="J5105" s="21"/>
      <c r="K5105" s="124">
        <v>693861.4</v>
      </c>
      <c r="L5105" s="124">
        <v>7807950.2999999998</v>
      </c>
      <c r="M5105" s="21">
        <v>315</v>
      </c>
      <c r="N5105" s="21">
        <v>6.6</v>
      </c>
      <c r="O5105" s="21">
        <v>0.4</v>
      </c>
      <c r="P5105" s="21">
        <v>3</v>
      </c>
      <c r="Q5105" s="124">
        <v>2015</v>
      </c>
      <c r="R5105" s="124" t="s">
        <v>1109</v>
      </c>
      <c r="S5105" s="124" t="s">
        <v>15530</v>
      </c>
      <c r="T5105" s="116">
        <v>840</v>
      </c>
      <c r="U5105" s="111">
        <v>45</v>
      </c>
      <c r="V5105" s="113">
        <f t="shared" si="950"/>
        <v>804.53333333333342</v>
      </c>
      <c r="W5105" s="113">
        <f t="shared" si="951"/>
        <v>35.466666666666583</v>
      </c>
      <c r="X5105" s="112">
        <f t="shared" si="952"/>
        <v>35466.666666666584</v>
      </c>
      <c r="Y5105" s="111"/>
      <c r="Z5105" s="110">
        <f t="shared" si="960"/>
        <v>43</v>
      </c>
      <c r="AA5105" s="109">
        <f t="shared" si="953"/>
        <v>42</v>
      </c>
      <c r="AB5105" s="109">
        <f t="shared" si="954"/>
        <v>42000</v>
      </c>
      <c r="AC5105" s="108">
        <f t="shared" si="955"/>
        <v>798</v>
      </c>
      <c r="AD5105" s="107">
        <f t="shared" si="956"/>
        <v>2.2222222222222223E-2</v>
      </c>
      <c r="AE5105" s="106">
        <f t="shared" si="957"/>
        <v>17.733333333333334</v>
      </c>
      <c r="AF5105" s="105">
        <f t="shared" si="958"/>
        <v>53.199999999999918</v>
      </c>
      <c r="AG5105" s="105">
        <f t="shared" si="959"/>
        <v>786.80000000000007</v>
      </c>
    </row>
    <row r="5106" spans="1:33" s="88" customFormat="1" x14ac:dyDescent="0.35">
      <c r="A5106" s="21">
        <v>10141103</v>
      </c>
      <c r="B5106" s="115" t="s">
        <v>14786</v>
      </c>
      <c r="C5106" s="135" t="s">
        <v>710</v>
      </c>
      <c r="D5106" s="193" t="s">
        <v>11105</v>
      </c>
      <c r="E5106" s="114" t="str">
        <f t="shared" si="949"/>
        <v>TRANSFORMADOR MARCA:Efacec  PT 140</v>
      </c>
      <c r="F5106" s="57" t="s">
        <v>2402</v>
      </c>
      <c r="G5106" s="21"/>
      <c r="H5106" s="21" t="s">
        <v>494</v>
      </c>
      <c r="I5106" s="21"/>
      <c r="J5106" s="21"/>
      <c r="K5106" s="133" t="s">
        <v>15529</v>
      </c>
      <c r="L5106" s="133" t="s">
        <v>15528</v>
      </c>
      <c r="M5106" s="21">
        <v>400</v>
      </c>
      <c r="N5106" s="21">
        <v>33</v>
      </c>
      <c r="O5106" s="21" t="s">
        <v>510</v>
      </c>
      <c r="P5106" s="124" t="s">
        <v>516</v>
      </c>
      <c r="Q5106" s="21">
        <v>2015</v>
      </c>
      <c r="R5106" s="21" t="s">
        <v>535</v>
      </c>
      <c r="S5106" s="21">
        <v>7769</v>
      </c>
      <c r="T5106" s="116">
        <v>1039</v>
      </c>
      <c r="U5106" s="111">
        <v>45</v>
      </c>
      <c r="V5106" s="113">
        <f t="shared" si="950"/>
        <v>995.13111111111118</v>
      </c>
      <c r="W5106" s="113">
        <f t="shared" si="951"/>
        <v>43.868888888888819</v>
      </c>
      <c r="X5106" s="112">
        <f t="shared" si="952"/>
        <v>43868.888888888818</v>
      </c>
      <c r="Y5106" s="111"/>
      <c r="Z5106" s="110">
        <f t="shared" si="960"/>
        <v>43</v>
      </c>
      <c r="AA5106" s="109">
        <f t="shared" si="953"/>
        <v>51.95</v>
      </c>
      <c r="AB5106" s="109">
        <f t="shared" si="954"/>
        <v>51950</v>
      </c>
      <c r="AC5106" s="108">
        <f t="shared" si="955"/>
        <v>987.05</v>
      </c>
      <c r="AD5106" s="107">
        <f t="shared" si="956"/>
        <v>2.2222222222222223E-2</v>
      </c>
      <c r="AE5106" s="106">
        <f t="shared" si="957"/>
        <v>21.934444444444445</v>
      </c>
      <c r="AF5106" s="105">
        <f t="shared" si="958"/>
        <v>65.803333333333256</v>
      </c>
      <c r="AG5106" s="105">
        <f t="shared" si="959"/>
        <v>973.19666666666672</v>
      </c>
    </row>
    <row r="5107" spans="1:33" s="88" customFormat="1" x14ac:dyDescent="0.35">
      <c r="A5107" s="21">
        <v>10141103</v>
      </c>
      <c r="B5107" s="115" t="s">
        <v>14786</v>
      </c>
      <c r="C5107" s="135" t="s">
        <v>710</v>
      </c>
      <c r="D5107" s="193" t="s">
        <v>1230</v>
      </c>
      <c r="E5107" s="114" t="str">
        <f t="shared" si="949"/>
        <v>TRANSFORMADOR MARCA:Freestate Transformers  PT 13R</v>
      </c>
      <c r="F5107" s="57" t="s">
        <v>2390</v>
      </c>
      <c r="G5107" s="21"/>
      <c r="H5107" s="21" t="s">
        <v>494</v>
      </c>
      <c r="I5107" s="21"/>
      <c r="J5107" s="21"/>
      <c r="K5107" s="133" t="s">
        <v>15527</v>
      </c>
      <c r="L5107" s="133" t="s">
        <v>15526</v>
      </c>
      <c r="M5107" s="21">
        <v>200</v>
      </c>
      <c r="N5107" s="21">
        <v>33</v>
      </c>
      <c r="O5107" s="21" t="s">
        <v>510</v>
      </c>
      <c r="P5107" s="124" t="s">
        <v>516</v>
      </c>
      <c r="Q5107" s="21">
        <v>2015</v>
      </c>
      <c r="R5107" s="21" t="s">
        <v>3699</v>
      </c>
      <c r="S5107" s="21" t="s">
        <v>15525</v>
      </c>
      <c r="T5107" s="116">
        <v>991</v>
      </c>
      <c r="U5107" s="111">
        <v>45</v>
      </c>
      <c r="V5107" s="113">
        <f t="shared" si="950"/>
        <v>949.15777777777782</v>
      </c>
      <c r="W5107" s="113">
        <f t="shared" si="951"/>
        <v>41.842222222222176</v>
      </c>
      <c r="X5107" s="112">
        <f t="shared" si="952"/>
        <v>41842.222222222175</v>
      </c>
      <c r="Y5107" s="111"/>
      <c r="Z5107" s="110">
        <f t="shared" si="960"/>
        <v>43</v>
      </c>
      <c r="AA5107" s="109">
        <f t="shared" si="953"/>
        <v>49.550000000000004</v>
      </c>
      <c r="AB5107" s="109">
        <f t="shared" si="954"/>
        <v>49550.000000000007</v>
      </c>
      <c r="AC5107" s="108">
        <f t="shared" si="955"/>
        <v>941.45</v>
      </c>
      <c r="AD5107" s="107">
        <f t="shared" si="956"/>
        <v>2.2222222222222223E-2</v>
      </c>
      <c r="AE5107" s="106">
        <f t="shared" si="957"/>
        <v>20.921111111111113</v>
      </c>
      <c r="AF5107" s="105">
        <f t="shared" si="958"/>
        <v>62.763333333333293</v>
      </c>
      <c r="AG5107" s="105">
        <f t="shared" si="959"/>
        <v>928.23666666666668</v>
      </c>
    </row>
    <row r="5108" spans="1:33" s="88" customFormat="1" x14ac:dyDescent="0.35">
      <c r="A5108" s="21">
        <v>10141103</v>
      </c>
      <c r="B5108" s="115" t="s">
        <v>14786</v>
      </c>
      <c r="C5108" s="135" t="s">
        <v>710</v>
      </c>
      <c r="D5108" s="193" t="s">
        <v>15524</v>
      </c>
      <c r="E5108" s="114" t="str">
        <f t="shared" si="949"/>
        <v>TRANSFORMADOR MARCA:Transformador  PT 67 RE</v>
      </c>
      <c r="F5108" s="57" t="s">
        <v>2359</v>
      </c>
      <c r="G5108" s="21"/>
      <c r="H5108" s="21" t="s">
        <v>1695</v>
      </c>
      <c r="I5108" s="21"/>
      <c r="J5108" s="21"/>
      <c r="K5108" s="133" t="s">
        <v>15523</v>
      </c>
      <c r="L5108" s="133" t="s">
        <v>15522</v>
      </c>
      <c r="M5108" s="21">
        <v>100</v>
      </c>
      <c r="N5108" s="21">
        <v>33</v>
      </c>
      <c r="O5108" s="21" t="s">
        <v>510</v>
      </c>
      <c r="P5108" s="124" t="s">
        <v>516</v>
      </c>
      <c r="Q5108" s="21">
        <v>2015</v>
      </c>
      <c r="R5108" s="21" t="s">
        <v>8</v>
      </c>
      <c r="S5108" s="21" t="s">
        <v>15521</v>
      </c>
      <c r="T5108" s="116">
        <v>763</v>
      </c>
      <c r="U5108" s="111">
        <v>45</v>
      </c>
      <c r="V5108" s="113">
        <f t="shared" si="950"/>
        <v>730.78444444444449</v>
      </c>
      <c r="W5108" s="113">
        <f t="shared" si="951"/>
        <v>32.215555555555511</v>
      </c>
      <c r="X5108" s="112">
        <f t="shared" si="952"/>
        <v>32215.555555555511</v>
      </c>
      <c r="Y5108" s="111"/>
      <c r="Z5108" s="110">
        <f t="shared" si="960"/>
        <v>43</v>
      </c>
      <c r="AA5108" s="109">
        <f t="shared" si="953"/>
        <v>38.15</v>
      </c>
      <c r="AB5108" s="109">
        <f t="shared" si="954"/>
        <v>38150</v>
      </c>
      <c r="AC5108" s="108">
        <f t="shared" si="955"/>
        <v>724.85</v>
      </c>
      <c r="AD5108" s="107">
        <f t="shared" si="956"/>
        <v>2.2222222222222223E-2</v>
      </c>
      <c r="AE5108" s="106">
        <f t="shared" si="957"/>
        <v>16.10777777777778</v>
      </c>
      <c r="AF5108" s="105">
        <f t="shared" si="958"/>
        <v>48.323333333333295</v>
      </c>
      <c r="AG5108" s="105">
        <f t="shared" si="959"/>
        <v>714.67666666666673</v>
      </c>
    </row>
    <row r="5109" spans="1:33" s="88" customFormat="1" x14ac:dyDescent="0.35">
      <c r="A5109" s="21">
        <v>10141103</v>
      </c>
      <c r="B5109" s="115" t="s">
        <v>14786</v>
      </c>
      <c r="C5109" s="135" t="s">
        <v>710</v>
      </c>
      <c r="D5109" s="193" t="s">
        <v>15520</v>
      </c>
      <c r="E5109" s="114" t="str">
        <f t="shared" si="949"/>
        <v>TRANSFORMADOR MARCA:Transformadores de Mozambique  PT 57 RE</v>
      </c>
      <c r="F5109" s="57" t="s">
        <v>2359</v>
      </c>
      <c r="G5109" s="21"/>
      <c r="H5109" s="21" t="s">
        <v>1695</v>
      </c>
      <c r="I5109" s="21"/>
      <c r="J5109" s="21"/>
      <c r="K5109" s="133" t="s">
        <v>15519</v>
      </c>
      <c r="L5109" s="133" t="s">
        <v>15518</v>
      </c>
      <c r="M5109" s="21">
        <v>100</v>
      </c>
      <c r="N5109" s="21">
        <v>33</v>
      </c>
      <c r="O5109" s="21" t="s">
        <v>510</v>
      </c>
      <c r="P5109" s="124" t="s">
        <v>516</v>
      </c>
      <c r="Q5109" s="21">
        <v>2015</v>
      </c>
      <c r="R5109" s="21" t="s">
        <v>2438</v>
      </c>
      <c r="S5109" s="128" t="s">
        <v>15517</v>
      </c>
      <c r="T5109" s="116">
        <v>763</v>
      </c>
      <c r="U5109" s="111">
        <v>45</v>
      </c>
      <c r="V5109" s="113">
        <f t="shared" si="950"/>
        <v>730.78444444444449</v>
      </c>
      <c r="W5109" s="113">
        <f t="shared" si="951"/>
        <v>32.215555555555511</v>
      </c>
      <c r="X5109" s="112">
        <f t="shared" si="952"/>
        <v>32215.555555555511</v>
      </c>
      <c r="Y5109" s="111"/>
      <c r="Z5109" s="110">
        <f t="shared" si="960"/>
        <v>43</v>
      </c>
      <c r="AA5109" s="109">
        <f t="shared" si="953"/>
        <v>38.15</v>
      </c>
      <c r="AB5109" s="109">
        <f t="shared" si="954"/>
        <v>38150</v>
      </c>
      <c r="AC5109" s="108">
        <f t="shared" si="955"/>
        <v>724.85</v>
      </c>
      <c r="AD5109" s="107">
        <f t="shared" si="956"/>
        <v>2.2222222222222223E-2</v>
      </c>
      <c r="AE5109" s="106">
        <f t="shared" si="957"/>
        <v>16.10777777777778</v>
      </c>
      <c r="AF5109" s="105">
        <f t="shared" si="958"/>
        <v>48.323333333333295</v>
      </c>
      <c r="AG5109" s="105">
        <f t="shared" si="959"/>
        <v>714.67666666666673</v>
      </c>
    </row>
    <row r="5110" spans="1:33" s="88" customFormat="1" x14ac:dyDescent="0.35">
      <c r="A5110" s="21">
        <v>10141103</v>
      </c>
      <c r="B5110" s="115" t="s">
        <v>14786</v>
      </c>
      <c r="C5110" s="135" t="s">
        <v>710</v>
      </c>
      <c r="D5110" s="22">
        <v>159</v>
      </c>
      <c r="E5110" s="114" t="str">
        <f t="shared" si="949"/>
        <v>TRANSFORMADOR MARCA:Fuji Tusco  159</v>
      </c>
      <c r="F5110" s="57"/>
      <c r="G5110" s="21"/>
      <c r="H5110" s="21" t="s">
        <v>14848</v>
      </c>
      <c r="I5110" s="21" t="s">
        <v>15516</v>
      </c>
      <c r="J5110" s="57"/>
      <c r="K5110" s="21" t="s">
        <v>15515</v>
      </c>
      <c r="L5110" s="21" t="s">
        <v>15514</v>
      </c>
      <c r="M5110" s="21">
        <v>250</v>
      </c>
      <c r="N5110" s="21">
        <v>33</v>
      </c>
      <c r="O5110" s="21" t="s">
        <v>362</v>
      </c>
      <c r="P5110" s="21">
        <v>3</v>
      </c>
      <c r="Q5110" s="124">
        <v>2015</v>
      </c>
      <c r="R5110" s="124" t="s">
        <v>1821</v>
      </c>
      <c r="S5110" s="124">
        <v>541790</v>
      </c>
      <c r="T5110" s="116">
        <v>991</v>
      </c>
      <c r="U5110" s="111">
        <v>45</v>
      </c>
      <c r="V5110" s="113">
        <f t="shared" si="950"/>
        <v>949.15777777777782</v>
      </c>
      <c r="W5110" s="113">
        <f t="shared" si="951"/>
        <v>41.842222222222176</v>
      </c>
      <c r="X5110" s="112">
        <f t="shared" si="952"/>
        <v>41842.222222222175</v>
      </c>
      <c r="Y5110" s="111"/>
      <c r="Z5110" s="110">
        <f t="shared" si="960"/>
        <v>43</v>
      </c>
      <c r="AA5110" s="109">
        <f t="shared" si="953"/>
        <v>49.550000000000004</v>
      </c>
      <c r="AB5110" s="109">
        <f t="shared" si="954"/>
        <v>49550.000000000007</v>
      </c>
      <c r="AC5110" s="108">
        <f t="shared" si="955"/>
        <v>941.45</v>
      </c>
      <c r="AD5110" s="107">
        <f t="shared" si="956"/>
        <v>2.2222222222222223E-2</v>
      </c>
      <c r="AE5110" s="106">
        <f t="shared" si="957"/>
        <v>20.921111111111113</v>
      </c>
      <c r="AF5110" s="105">
        <f t="shared" si="958"/>
        <v>62.763333333333293</v>
      </c>
      <c r="AG5110" s="105">
        <f t="shared" si="959"/>
        <v>928.23666666666668</v>
      </c>
    </row>
    <row r="5111" spans="1:33" s="88" customFormat="1" x14ac:dyDescent="0.35">
      <c r="A5111" s="21">
        <v>10141103</v>
      </c>
      <c r="B5111" s="115" t="s">
        <v>14786</v>
      </c>
      <c r="C5111" s="135" t="s">
        <v>710</v>
      </c>
      <c r="D5111" s="22">
        <v>172</v>
      </c>
      <c r="E5111" s="114" t="str">
        <f t="shared" si="949"/>
        <v>TRANSFORMADOR MARCA:EFACEC  172</v>
      </c>
      <c r="F5111" s="57"/>
      <c r="G5111" s="21"/>
      <c r="H5111" s="21" t="s">
        <v>15359</v>
      </c>
      <c r="I5111" s="21" t="s">
        <v>15513</v>
      </c>
      <c r="J5111" s="57"/>
      <c r="K5111" s="21"/>
      <c r="L5111" s="21"/>
      <c r="M5111" s="21">
        <v>100</v>
      </c>
      <c r="N5111" s="21">
        <v>33</v>
      </c>
      <c r="O5111" s="21" t="s">
        <v>362</v>
      </c>
      <c r="P5111" s="21">
        <v>3</v>
      </c>
      <c r="Q5111" s="124">
        <v>2015</v>
      </c>
      <c r="R5111" s="124" t="s">
        <v>27</v>
      </c>
      <c r="S5111" s="124" t="s">
        <v>15512</v>
      </c>
      <c r="T5111" s="116">
        <v>763</v>
      </c>
      <c r="U5111" s="111">
        <v>45</v>
      </c>
      <c r="V5111" s="113">
        <f t="shared" si="950"/>
        <v>730.78444444444449</v>
      </c>
      <c r="W5111" s="113">
        <f t="shared" si="951"/>
        <v>32.215555555555511</v>
      </c>
      <c r="X5111" s="112">
        <f t="shared" si="952"/>
        <v>32215.555555555511</v>
      </c>
      <c r="Y5111" s="111"/>
      <c r="Z5111" s="110">
        <f t="shared" si="960"/>
        <v>43</v>
      </c>
      <c r="AA5111" s="109">
        <f t="shared" si="953"/>
        <v>38.15</v>
      </c>
      <c r="AB5111" s="109">
        <f t="shared" si="954"/>
        <v>38150</v>
      </c>
      <c r="AC5111" s="108">
        <f t="shared" si="955"/>
        <v>724.85</v>
      </c>
      <c r="AD5111" s="107">
        <f t="shared" si="956"/>
        <v>2.2222222222222223E-2</v>
      </c>
      <c r="AE5111" s="106">
        <f t="shared" si="957"/>
        <v>16.10777777777778</v>
      </c>
      <c r="AF5111" s="105">
        <f t="shared" si="958"/>
        <v>48.323333333333295</v>
      </c>
      <c r="AG5111" s="105">
        <f t="shared" si="959"/>
        <v>714.67666666666673</v>
      </c>
    </row>
    <row r="5112" spans="1:33" s="88" customFormat="1" x14ac:dyDescent="0.35">
      <c r="A5112" s="21">
        <v>10141103</v>
      </c>
      <c r="B5112" s="115" t="s">
        <v>14786</v>
      </c>
      <c r="C5112" s="135" t="s">
        <v>710</v>
      </c>
      <c r="D5112" s="22">
        <v>180</v>
      </c>
      <c r="E5112" s="114" t="str">
        <f t="shared" si="949"/>
        <v>TRANSFORMADOR MARCA:E.S.T.  180</v>
      </c>
      <c r="F5112" s="21"/>
      <c r="G5112" s="21"/>
      <c r="H5112" s="21" t="s">
        <v>15511</v>
      </c>
      <c r="I5112" s="21" t="s">
        <v>15510</v>
      </c>
      <c r="J5112" s="21"/>
      <c r="K5112" s="21" t="s">
        <v>15509</v>
      </c>
      <c r="L5112" s="21" t="s">
        <v>15508</v>
      </c>
      <c r="M5112" s="21">
        <v>50</v>
      </c>
      <c r="N5112" s="21">
        <v>33</v>
      </c>
      <c r="O5112" s="21" t="s">
        <v>362</v>
      </c>
      <c r="P5112" s="21">
        <v>3</v>
      </c>
      <c r="Q5112" s="124">
        <v>2015</v>
      </c>
      <c r="R5112" s="124" t="s">
        <v>15507</v>
      </c>
      <c r="S5112" s="124" t="s">
        <v>15506</v>
      </c>
      <c r="T5112" s="116">
        <v>643</v>
      </c>
      <c r="U5112" s="111">
        <v>45</v>
      </c>
      <c r="V5112" s="113">
        <f t="shared" si="950"/>
        <v>615.85111111111109</v>
      </c>
      <c r="W5112" s="113">
        <f t="shared" si="951"/>
        <v>27.148888888888905</v>
      </c>
      <c r="X5112" s="112">
        <f t="shared" si="952"/>
        <v>27148.888888888905</v>
      </c>
      <c r="Y5112" s="111"/>
      <c r="Z5112" s="110">
        <f t="shared" si="960"/>
        <v>43</v>
      </c>
      <c r="AA5112" s="109">
        <f t="shared" si="953"/>
        <v>32.15</v>
      </c>
      <c r="AB5112" s="109">
        <f t="shared" si="954"/>
        <v>32150</v>
      </c>
      <c r="AC5112" s="108">
        <f t="shared" si="955"/>
        <v>610.85</v>
      </c>
      <c r="AD5112" s="107">
        <f t="shared" si="956"/>
        <v>2.2222222222222223E-2</v>
      </c>
      <c r="AE5112" s="106">
        <f t="shared" si="957"/>
        <v>13.574444444444445</v>
      </c>
      <c r="AF5112" s="105">
        <f t="shared" si="958"/>
        <v>40.72333333333335</v>
      </c>
      <c r="AG5112" s="105">
        <f t="shared" si="959"/>
        <v>602.27666666666664</v>
      </c>
    </row>
    <row r="5113" spans="1:33" s="88" customFormat="1" x14ac:dyDescent="0.35">
      <c r="A5113" s="21">
        <v>10141103</v>
      </c>
      <c r="B5113" s="115" t="s">
        <v>14786</v>
      </c>
      <c r="C5113" s="135" t="s">
        <v>710</v>
      </c>
      <c r="D5113" s="22">
        <v>224</v>
      </c>
      <c r="E5113" s="114" t="str">
        <f t="shared" si="949"/>
        <v>TRANSFORMADOR MARCA:TM  224</v>
      </c>
      <c r="F5113" s="21"/>
      <c r="G5113" s="21"/>
      <c r="H5113" s="21" t="s">
        <v>14848</v>
      </c>
      <c r="I5113" s="21" t="s">
        <v>15505</v>
      </c>
      <c r="J5113" s="21"/>
      <c r="K5113" s="21" t="s">
        <v>15504</v>
      </c>
      <c r="L5113" s="21" t="s">
        <v>15503</v>
      </c>
      <c r="M5113" s="21">
        <v>25</v>
      </c>
      <c r="N5113" s="21">
        <v>33</v>
      </c>
      <c r="O5113" s="21" t="s">
        <v>362</v>
      </c>
      <c r="P5113" s="21">
        <v>3</v>
      </c>
      <c r="Q5113" s="124">
        <v>2015</v>
      </c>
      <c r="R5113" s="124" t="s">
        <v>1769</v>
      </c>
      <c r="S5113" s="124">
        <v>923134</v>
      </c>
      <c r="T5113" s="116">
        <v>643</v>
      </c>
      <c r="U5113" s="111">
        <v>45</v>
      </c>
      <c r="V5113" s="113">
        <f t="shared" si="950"/>
        <v>615.85111111111109</v>
      </c>
      <c r="W5113" s="113">
        <f t="shared" si="951"/>
        <v>27.148888888888905</v>
      </c>
      <c r="X5113" s="112">
        <f t="shared" si="952"/>
        <v>27148.888888888905</v>
      </c>
      <c r="Y5113" s="111"/>
      <c r="Z5113" s="110">
        <f t="shared" si="960"/>
        <v>43</v>
      </c>
      <c r="AA5113" s="109">
        <f t="shared" si="953"/>
        <v>32.15</v>
      </c>
      <c r="AB5113" s="109">
        <f t="shared" si="954"/>
        <v>32150</v>
      </c>
      <c r="AC5113" s="108">
        <f t="shared" si="955"/>
        <v>610.85</v>
      </c>
      <c r="AD5113" s="107">
        <f t="shared" si="956"/>
        <v>2.2222222222222223E-2</v>
      </c>
      <c r="AE5113" s="106">
        <f t="shared" si="957"/>
        <v>13.574444444444445</v>
      </c>
      <c r="AF5113" s="105">
        <f t="shared" si="958"/>
        <v>40.72333333333335</v>
      </c>
      <c r="AG5113" s="105">
        <f t="shared" si="959"/>
        <v>602.27666666666664</v>
      </c>
    </row>
    <row r="5114" spans="1:33" s="88" customFormat="1" x14ac:dyDescent="0.35">
      <c r="A5114" s="21">
        <v>10141103</v>
      </c>
      <c r="B5114" s="115" t="s">
        <v>14786</v>
      </c>
      <c r="C5114" s="135" t="s">
        <v>710</v>
      </c>
      <c r="D5114" s="22">
        <v>227</v>
      </c>
      <c r="E5114" s="114" t="str">
        <f t="shared" si="949"/>
        <v>TRANSFORMADOR MARCA:Power Tech  227</v>
      </c>
      <c r="F5114" s="21"/>
      <c r="G5114" s="21"/>
      <c r="H5114" s="21" t="s">
        <v>14848</v>
      </c>
      <c r="I5114" s="21" t="s">
        <v>15502</v>
      </c>
      <c r="J5114" s="21"/>
      <c r="K5114" s="21" t="s">
        <v>15501</v>
      </c>
      <c r="L5114" s="21" t="s">
        <v>15500</v>
      </c>
      <c r="M5114" s="21">
        <v>32</v>
      </c>
      <c r="N5114" s="21">
        <v>33</v>
      </c>
      <c r="O5114" s="21" t="s">
        <v>362</v>
      </c>
      <c r="P5114" s="21">
        <v>3</v>
      </c>
      <c r="Q5114" s="124">
        <v>2015</v>
      </c>
      <c r="R5114" s="124" t="s">
        <v>14844</v>
      </c>
      <c r="S5114" s="124" t="s">
        <v>15499</v>
      </c>
      <c r="T5114" s="116">
        <v>643</v>
      </c>
      <c r="U5114" s="111">
        <v>45</v>
      </c>
      <c r="V5114" s="113">
        <f t="shared" si="950"/>
        <v>615.85111111111109</v>
      </c>
      <c r="W5114" s="113">
        <f t="shared" si="951"/>
        <v>27.148888888888905</v>
      </c>
      <c r="X5114" s="112">
        <f t="shared" si="952"/>
        <v>27148.888888888905</v>
      </c>
      <c r="Y5114" s="111"/>
      <c r="Z5114" s="110">
        <f t="shared" si="960"/>
        <v>43</v>
      </c>
      <c r="AA5114" s="109">
        <f t="shared" si="953"/>
        <v>32.15</v>
      </c>
      <c r="AB5114" s="109">
        <f t="shared" si="954"/>
        <v>32150</v>
      </c>
      <c r="AC5114" s="108">
        <f t="shared" si="955"/>
        <v>610.85</v>
      </c>
      <c r="AD5114" s="107">
        <f t="shared" si="956"/>
        <v>2.2222222222222223E-2</v>
      </c>
      <c r="AE5114" s="106">
        <f t="shared" si="957"/>
        <v>13.574444444444445</v>
      </c>
      <c r="AF5114" s="105">
        <f t="shared" si="958"/>
        <v>40.72333333333335</v>
      </c>
      <c r="AG5114" s="105">
        <f t="shared" si="959"/>
        <v>602.27666666666664</v>
      </c>
    </row>
    <row r="5115" spans="1:33" s="88" customFormat="1" x14ac:dyDescent="0.35">
      <c r="A5115" s="21">
        <v>10141103</v>
      </c>
      <c r="B5115" s="115" t="s">
        <v>14786</v>
      </c>
      <c r="C5115" s="135" t="s">
        <v>710</v>
      </c>
      <c r="D5115" s="22">
        <v>229</v>
      </c>
      <c r="E5115" s="114" t="str">
        <f t="shared" si="949"/>
        <v>TRANSFORMADOR MARCA:PowerTach  229</v>
      </c>
      <c r="F5115" s="21"/>
      <c r="G5115" s="21"/>
      <c r="H5115" s="21" t="s">
        <v>14848</v>
      </c>
      <c r="I5115" s="21" t="s">
        <v>15498</v>
      </c>
      <c r="J5115" s="21"/>
      <c r="K5115" s="21" t="s">
        <v>15497</v>
      </c>
      <c r="L5115" s="21" t="s">
        <v>15496</v>
      </c>
      <c r="M5115" s="21">
        <v>500</v>
      </c>
      <c r="N5115" s="21">
        <v>11</v>
      </c>
      <c r="O5115" s="21" t="s">
        <v>362</v>
      </c>
      <c r="P5115" s="21">
        <v>3</v>
      </c>
      <c r="Q5115" s="124">
        <v>2015</v>
      </c>
      <c r="R5115" s="124" t="s">
        <v>15321</v>
      </c>
      <c r="S5115" s="124" t="s">
        <v>15495</v>
      </c>
      <c r="T5115" s="116">
        <v>1016</v>
      </c>
      <c r="U5115" s="111">
        <v>45</v>
      </c>
      <c r="V5115" s="113">
        <f t="shared" si="950"/>
        <v>973.10222222222228</v>
      </c>
      <c r="W5115" s="113">
        <f t="shared" si="951"/>
        <v>42.897777777777719</v>
      </c>
      <c r="X5115" s="112">
        <f t="shared" si="952"/>
        <v>42897.777777777723</v>
      </c>
      <c r="Y5115" s="111"/>
      <c r="Z5115" s="110">
        <f t="shared" si="960"/>
        <v>43</v>
      </c>
      <c r="AA5115" s="109">
        <f t="shared" si="953"/>
        <v>50.800000000000004</v>
      </c>
      <c r="AB5115" s="109">
        <f t="shared" si="954"/>
        <v>50800.000000000007</v>
      </c>
      <c r="AC5115" s="108">
        <f t="shared" si="955"/>
        <v>965.2</v>
      </c>
      <c r="AD5115" s="107">
        <f t="shared" si="956"/>
        <v>2.2222222222222223E-2</v>
      </c>
      <c r="AE5115" s="106">
        <f t="shared" si="957"/>
        <v>21.448888888888892</v>
      </c>
      <c r="AF5115" s="105">
        <f t="shared" si="958"/>
        <v>64.346666666666607</v>
      </c>
      <c r="AG5115" s="105">
        <f t="shared" si="959"/>
        <v>951.65333333333342</v>
      </c>
    </row>
    <row r="5116" spans="1:33" s="88" customFormat="1" x14ac:dyDescent="0.35">
      <c r="A5116" s="21">
        <v>10141103</v>
      </c>
      <c r="B5116" s="115" t="s">
        <v>14786</v>
      </c>
      <c r="C5116" s="135" t="s">
        <v>710</v>
      </c>
      <c r="D5116" s="22">
        <v>301</v>
      </c>
      <c r="E5116" s="114" t="str">
        <f t="shared" si="949"/>
        <v>TRANSFORMADOR MARCA:Power Tech  301</v>
      </c>
      <c r="F5116" s="21"/>
      <c r="G5116" s="21"/>
      <c r="H5116" s="21" t="s">
        <v>14848</v>
      </c>
      <c r="I5116" s="21" t="s">
        <v>15494</v>
      </c>
      <c r="J5116" s="21"/>
      <c r="K5116" s="21" t="s">
        <v>15493</v>
      </c>
      <c r="L5116" s="21" t="s">
        <v>15492</v>
      </c>
      <c r="M5116" s="21">
        <v>100</v>
      </c>
      <c r="N5116" s="21">
        <v>33</v>
      </c>
      <c r="O5116" s="21" t="s">
        <v>362</v>
      </c>
      <c r="P5116" s="21">
        <v>3</v>
      </c>
      <c r="Q5116" s="124">
        <v>2015</v>
      </c>
      <c r="R5116" s="124" t="s">
        <v>14844</v>
      </c>
      <c r="S5116" s="124" t="s">
        <v>15491</v>
      </c>
      <c r="T5116" s="116">
        <v>763</v>
      </c>
      <c r="U5116" s="111">
        <v>45</v>
      </c>
      <c r="V5116" s="113">
        <f t="shared" si="950"/>
        <v>730.78444444444449</v>
      </c>
      <c r="W5116" s="113">
        <f t="shared" si="951"/>
        <v>32.215555555555511</v>
      </c>
      <c r="X5116" s="112">
        <f t="shared" si="952"/>
        <v>32215.555555555511</v>
      </c>
      <c r="Y5116" s="111"/>
      <c r="Z5116" s="110">
        <f t="shared" si="960"/>
        <v>43</v>
      </c>
      <c r="AA5116" s="109">
        <f t="shared" si="953"/>
        <v>38.15</v>
      </c>
      <c r="AB5116" s="109">
        <f t="shared" si="954"/>
        <v>38150</v>
      </c>
      <c r="AC5116" s="108">
        <f t="shared" si="955"/>
        <v>724.85</v>
      </c>
      <c r="AD5116" s="107">
        <f t="shared" si="956"/>
        <v>2.2222222222222223E-2</v>
      </c>
      <c r="AE5116" s="106">
        <f t="shared" si="957"/>
        <v>16.10777777777778</v>
      </c>
      <c r="AF5116" s="105">
        <f t="shared" si="958"/>
        <v>48.323333333333295</v>
      </c>
      <c r="AG5116" s="105">
        <f t="shared" si="959"/>
        <v>714.67666666666673</v>
      </c>
    </row>
    <row r="5117" spans="1:33" s="88" customFormat="1" x14ac:dyDescent="0.35">
      <c r="A5117" s="21">
        <v>10141103</v>
      </c>
      <c r="B5117" s="115" t="s">
        <v>14786</v>
      </c>
      <c r="C5117" s="135" t="s">
        <v>710</v>
      </c>
      <c r="D5117" s="22" t="s">
        <v>2817</v>
      </c>
      <c r="E5117" s="114" t="str">
        <f t="shared" si="949"/>
        <v>TRANSFORMADOR MARCA:ABB CUAMBA PTS 16</v>
      </c>
      <c r="F5117" s="21"/>
      <c r="G5117" s="124" t="s">
        <v>179</v>
      </c>
      <c r="H5117" s="124" t="s">
        <v>179</v>
      </c>
      <c r="I5117" s="124" t="s">
        <v>15490</v>
      </c>
      <c r="J5117" s="21"/>
      <c r="K5117" s="21" t="s">
        <v>15489</v>
      </c>
      <c r="L5117" s="21" t="s">
        <v>15488</v>
      </c>
      <c r="M5117" s="21">
        <v>315</v>
      </c>
      <c r="N5117" s="161" t="s">
        <v>19</v>
      </c>
      <c r="O5117" s="21" t="s">
        <v>362</v>
      </c>
      <c r="P5117" s="21">
        <v>3</v>
      </c>
      <c r="Q5117" s="124">
        <v>2015</v>
      </c>
      <c r="R5117" s="21" t="s">
        <v>15</v>
      </c>
      <c r="S5117" s="21" t="s">
        <v>3285</v>
      </c>
      <c r="T5117" s="116">
        <v>1039</v>
      </c>
      <c r="U5117" s="111">
        <v>45</v>
      </c>
      <c r="V5117" s="113">
        <f t="shared" si="950"/>
        <v>995.13111111111118</v>
      </c>
      <c r="W5117" s="113">
        <f t="shared" si="951"/>
        <v>43.868888888888819</v>
      </c>
      <c r="X5117" s="112">
        <f t="shared" si="952"/>
        <v>43868.888888888818</v>
      </c>
      <c r="Y5117" s="111"/>
      <c r="Z5117" s="110">
        <f t="shared" si="960"/>
        <v>43</v>
      </c>
      <c r="AA5117" s="109">
        <f t="shared" si="953"/>
        <v>51.95</v>
      </c>
      <c r="AB5117" s="109">
        <f t="shared" si="954"/>
        <v>51950</v>
      </c>
      <c r="AC5117" s="108">
        <f t="shared" si="955"/>
        <v>987.05</v>
      </c>
      <c r="AD5117" s="107">
        <f t="shared" si="956"/>
        <v>2.2222222222222223E-2</v>
      </c>
      <c r="AE5117" s="106">
        <f t="shared" si="957"/>
        <v>21.934444444444445</v>
      </c>
      <c r="AF5117" s="105">
        <f t="shared" si="958"/>
        <v>65.803333333333256</v>
      </c>
      <c r="AG5117" s="105">
        <f t="shared" si="959"/>
        <v>973.19666666666672</v>
      </c>
    </row>
    <row r="5118" spans="1:33" s="88" customFormat="1" x14ac:dyDescent="0.35">
      <c r="A5118" s="21">
        <v>10141103</v>
      </c>
      <c r="B5118" s="115" t="s">
        <v>14786</v>
      </c>
      <c r="C5118" s="135" t="s">
        <v>710</v>
      </c>
      <c r="D5118" s="22" t="s">
        <v>3502</v>
      </c>
      <c r="E5118" s="114" t="str">
        <f t="shared" si="949"/>
        <v>TRANSFORMADOR MARCA:FUJI ELECTRIC CUAMBA PTS 32</v>
      </c>
      <c r="F5118" s="21"/>
      <c r="G5118" s="124" t="s">
        <v>179</v>
      </c>
      <c r="H5118" s="124" t="s">
        <v>179</v>
      </c>
      <c r="I5118" s="124" t="s">
        <v>15487</v>
      </c>
      <c r="J5118" s="21"/>
      <c r="K5118" s="21" t="s">
        <v>15486</v>
      </c>
      <c r="L5118" s="21" t="s">
        <v>15485</v>
      </c>
      <c r="M5118" s="21">
        <v>315</v>
      </c>
      <c r="N5118" s="161" t="s">
        <v>19</v>
      </c>
      <c r="O5118" s="21" t="s">
        <v>362</v>
      </c>
      <c r="P5118" s="21">
        <v>3</v>
      </c>
      <c r="Q5118" s="124">
        <v>2015</v>
      </c>
      <c r="R5118" s="21" t="s">
        <v>4150</v>
      </c>
      <c r="S5118" s="21" t="s">
        <v>3285</v>
      </c>
      <c r="T5118" s="116">
        <v>1039</v>
      </c>
      <c r="U5118" s="111">
        <v>45</v>
      </c>
      <c r="V5118" s="113">
        <f t="shared" si="950"/>
        <v>995.13111111111118</v>
      </c>
      <c r="W5118" s="113">
        <f t="shared" si="951"/>
        <v>43.868888888888819</v>
      </c>
      <c r="X5118" s="112">
        <f t="shared" si="952"/>
        <v>43868.888888888818</v>
      </c>
      <c r="Y5118" s="111"/>
      <c r="Z5118" s="110">
        <f t="shared" si="960"/>
        <v>43</v>
      </c>
      <c r="AA5118" s="109">
        <f t="shared" si="953"/>
        <v>51.95</v>
      </c>
      <c r="AB5118" s="109">
        <f t="shared" si="954"/>
        <v>51950</v>
      </c>
      <c r="AC5118" s="108">
        <f t="shared" si="955"/>
        <v>987.05</v>
      </c>
      <c r="AD5118" s="107">
        <f t="shared" si="956"/>
        <v>2.2222222222222223E-2</v>
      </c>
      <c r="AE5118" s="106">
        <f t="shared" si="957"/>
        <v>21.934444444444445</v>
      </c>
      <c r="AF5118" s="105">
        <f t="shared" si="958"/>
        <v>65.803333333333256</v>
      </c>
      <c r="AG5118" s="105">
        <f t="shared" si="959"/>
        <v>973.19666666666672</v>
      </c>
    </row>
    <row r="5119" spans="1:33" s="88" customFormat="1" x14ac:dyDescent="0.35">
      <c r="A5119" s="21">
        <v>10141103</v>
      </c>
      <c r="B5119" s="115" t="s">
        <v>14786</v>
      </c>
      <c r="C5119" s="135" t="s">
        <v>710</v>
      </c>
      <c r="D5119" s="22" t="s">
        <v>5383</v>
      </c>
      <c r="E5119" s="114" t="str">
        <f t="shared" si="949"/>
        <v>TRANSFORMADOR MARCA:FUJI Tusco CUAMBA PTS 40</v>
      </c>
      <c r="F5119" s="21"/>
      <c r="G5119" s="124" t="s">
        <v>179</v>
      </c>
      <c r="H5119" s="124" t="s">
        <v>179</v>
      </c>
      <c r="I5119" s="124" t="s">
        <v>15484</v>
      </c>
      <c r="J5119" s="21"/>
      <c r="K5119" s="21" t="s">
        <v>15483</v>
      </c>
      <c r="L5119" s="21" t="s">
        <v>15482</v>
      </c>
      <c r="M5119" s="21">
        <v>500</v>
      </c>
      <c r="N5119" s="161" t="s">
        <v>19</v>
      </c>
      <c r="O5119" s="21" t="s">
        <v>362</v>
      </c>
      <c r="P5119" s="21">
        <v>3</v>
      </c>
      <c r="Q5119" s="124">
        <v>2015</v>
      </c>
      <c r="R5119" s="21" t="s">
        <v>4195</v>
      </c>
      <c r="S5119" s="21" t="s">
        <v>3285</v>
      </c>
      <c r="T5119" s="116">
        <v>1200</v>
      </c>
      <c r="U5119" s="111">
        <v>45</v>
      </c>
      <c r="V5119" s="113">
        <f t="shared" si="950"/>
        <v>1149.3333333333335</v>
      </c>
      <c r="W5119" s="113">
        <f t="shared" si="951"/>
        <v>50.666666666666515</v>
      </c>
      <c r="X5119" s="112">
        <f t="shared" si="952"/>
        <v>50666.666666666511</v>
      </c>
      <c r="Y5119" s="111"/>
      <c r="Z5119" s="110">
        <f t="shared" si="960"/>
        <v>43</v>
      </c>
      <c r="AA5119" s="109">
        <f t="shared" si="953"/>
        <v>60</v>
      </c>
      <c r="AB5119" s="109">
        <f t="shared" si="954"/>
        <v>60000</v>
      </c>
      <c r="AC5119" s="108">
        <f t="shared" si="955"/>
        <v>1140</v>
      </c>
      <c r="AD5119" s="107">
        <f t="shared" si="956"/>
        <v>2.2222222222222223E-2</v>
      </c>
      <c r="AE5119" s="106">
        <f t="shared" si="957"/>
        <v>25.333333333333336</v>
      </c>
      <c r="AF5119" s="105">
        <f t="shared" si="958"/>
        <v>75.999999999999858</v>
      </c>
      <c r="AG5119" s="105">
        <f t="shared" si="959"/>
        <v>1124.0000000000002</v>
      </c>
    </row>
    <row r="5120" spans="1:33" s="88" customFormat="1" x14ac:dyDescent="0.35">
      <c r="A5120" s="21">
        <v>10141103</v>
      </c>
      <c r="B5120" s="176" t="s">
        <v>14786</v>
      </c>
      <c r="C5120" s="135" t="s">
        <v>710</v>
      </c>
      <c r="D5120" s="60"/>
      <c r="E5120" s="114" t="str">
        <f t="shared" si="949"/>
        <v xml:space="preserve">TRANSFORMADOR MARCA:POWERTECH PTS SPORTING </v>
      </c>
      <c r="F5120" s="61"/>
      <c r="G5120" s="61" t="s">
        <v>15481</v>
      </c>
      <c r="H5120" s="61" t="s">
        <v>511</v>
      </c>
      <c r="I5120" s="61"/>
      <c r="J5120" s="61"/>
      <c r="K5120" s="122" t="s">
        <v>15480</v>
      </c>
      <c r="L5120" s="122" t="s">
        <v>15479</v>
      </c>
      <c r="M5120" s="21">
        <v>315</v>
      </c>
      <c r="N5120" s="61">
        <v>11</v>
      </c>
      <c r="O5120" s="61" t="s">
        <v>510</v>
      </c>
      <c r="P5120" s="121">
        <v>3</v>
      </c>
      <c r="Q5120" s="156">
        <v>2015</v>
      </c>
      <c r="R5120" s="156" t="s">
        <v>295</v>
      </c>
      <c r="S5120" s="156" t="s">
        <v>15478</v>
      </c>
      <c r="T5120" s="116">
        <v>840</v>
      </c>
      <c r="U5120" s="111">
        <v>45</v>
      </c>
      <c r="V5120" s="113">
        <f t="shared" si="950"/>
        <v>804.53333333333342</v>
      </c>
      <c r="W5120" s="113">
        <f t="shared" si="951"/>
        <v>35.466666666666583</v>
      </c>
      <c r="X5120" s="112">
        <f t="shared" si="952"/>
        <v>35466.666666666584</v>
      </c>
      <c r="Y5120" s="111"/>
      <c r="Z5120" s="110">
        <f t="shared" si="960"/>
        <v>43</v>
      </c>
      <c r="AA5120" s="109">
        <f t="shared" si="953"/>
        <v>42</v>
      </c>
      <c r="AB5120" s="109">
        <f t="shared" si="954"/>
        <v>42000</v>
      </c>
      <c r="AC5120" s="108">
        <f t="shared" si="955"/>
        <v>798</v>
      </c>
      <c r="AD5120" s="107">
        <f t="shared" si="956"/>
        <v>2.2222222222222223E-2</v>
      </c>
      <c r="AE5120" s="106">
        <f t="shared" si="957"/>
        <v>17.733333333333334</v>
      </c>
      <c r="AF5120" s="105">
        <f t="shared" si="958"/>
        <v>53.199999999999918</v>
      </c>
      <c r="AG5120" s="105">
        <f t="shared" si="959"/>
        <v>786.80000000000007</v>
      </c>
    </row>
    <row r="5121" spans="1:33" s="88" customFormat="1" x14ac:dyDescent="0.35">
      <c r="A5121" s="21">
        <v>10141103</v>
      </c>
      <c r="B5121" s="176" t="s">
        <v>14786</v>
      </c>
      <c r="C5121" s="135" t="s">
        <v>710</v>
      </c>
      <c r="D5121" s="60"/>
      <c r="E5121" s="114" t="str">
        <f t="shared" si="949"/>
        <v xml:space="preserve">TRANSFORMADOR MARCA:TRANSFOMCO PTS REGULAR BEEF </v>
      </c>
      <c r="F5121" s="61"/>
      <c r="G5121" s="61" t="s">
        <v>15477</v>
      </c>
      <c r="H5121" s="61" t="s">
        <v>134</v>
      </c>
      <c r="I5121" s="61"/>
      <c r="J5121" s="61"/>
      <c r="K5121" s="61" t="s">
        <v>15476</v>
      </c>
      <c r="L5121" s="61" t="s">
        <v>15475</v>
      </c>
      <c r="M5121" s="21">
        <v>315</v>
      </c>
      <c r="N5121" s="61">
        <v>11</v>
      </c>
      <c r="O5121" s="61" t="s">
        <v>510</v>
      </c>
      <c r="P5121" s="121">
        <v>3</v>
      </c>
      <c r="Q5121" s="61">
        <v>2015</v>
      </c>
      <c r="R5121" s="61" t="s">
        <v>15474</v>
      </c>
      <c r="S5121" s="61"/>
      <c r="T5121" s="116">
        <v>840</v>
      </c>
      <c r="U5121" s="111">
        <v>45</v>
      </c>
      <c r="V5121" s="113">
        <f t="shared" si="950"/>
        <v>804.53333333333342</v>
      </c>
      <c r="W5121" s="113">
        <f t="shared" si="951"/>
        <v>35.466666666666583</v>
      </c>
      <c r="X5121" s="112">
        <f t="shared" si="952"/>
        <v>35466.666666666584</v>
      </c>
      <c r="Y5121" s="111"/>
      <c r="Z5121" s="110">
        <f t="shared" si="960"/>
        <v>43</v>
      </c>
      <c r="AA5121" s="109">
        <f t="shared" si="953"/>
        <v>42</v>
      </c>
      <c r="AB5121" s="109">
        <f t="shared" si="954"/>
        <v>42000</v>
      </c>
      <c r="AC5121" s="108">
        <f t="shared" si="955"/>
        <v>798</v>
      </c>
      <c r="AD5121" s="107">
        <f t="shared" si="956"/>
        <v>2.2222222222222223E-2</v>
      </c>
      <c r="AE5121" s="106">
        <f t="shared" si="957"/>
        <v>17.733333333333334</v>
      </c>
      <c r="AF5121" s="105">
        <f t="shared" si="958"/>
        <v>53.199999999999918</v>
      </c>
      <c r="AG5121" s="105">
        <f t="shared" si="959"/>
        <v>786.80000000000007</v>
      </c>
    </row>
    <row r="5122" spans="1:33" s="88" customFormat="1" x14ac:dyDescent="0.35">
      <c r="A5122" s="21">
        <v>10141103</v>
      </c>
      <c r="B5122" s="176" t="s">
        <v>14786</v>
      </c>
      <c r="C5122" s="135" t="s">
        <v>710</v>
      </c>
      <c r="D5122" s="60"/>
      <c r="E5122" s="114" t="str">
        <f t="shared" ref="E5122:E5185" si="961">+CONCATENATE(C5122," ","MARCA:",R5122," ",G5122," ",D5122,)</f>
        <v xml:space="preserve">TRANSFORMADOR MARCA:ITB PTS MOANDIA </v>
      </c>
      <c r="F5122" s="61"/>
      <c r="G5122" s="61" t="s">
        <v>15473</v>
      </c>
      <c r="H5122" s="61" t="s">
        <v>134</v>
      </c>
      <c r="I5122" s="61"/>
      <c r="J5122" s="61"/>
      <c r="K5122" s="61" t="s">
        <v>15472</v>
      </c>
      <c r="L5122" s="61" t="s">
        <v>15471</v>
      </c>
      <c r="M5122" s="21">
        <v>315</v>
      </c>
      <c r="N5122" s="61">
        <v>11</v>
      </c>
      <c r="O5122" s="61" t="s">
        <v>510</v>
      </c>
      <c r="P5122" s="121">
        <v>3</v>
      </c>
      <c r="Q5122" s="61">
        <v>2015</v>
      </c>
      <c r="R5122" s="61" t="s">
        <v>1109</v>
      </c>
      <c r="S5122" s="61"/>
      <c r="T5122" s="116">
        <v>840</v>
      </c>
      <c r="U5122" s="111">
        <v>45</v>
      </c>
      <c r="V5122" s="113">
        <f t="shared" ref="V5122:V5185" si="962">((Z5122/U5122)*(T5122-AA5122))+AA5122</f>
        <v>804.53333333333342</v>
      </c>
      <c r="W5122" s="113">
        <f t="shared" ref="W5122:W5185" si="963">+T5122-V5122</f>
        <v>35.466666666666583</v>
      </c>
      <c r="X5122" s="112">
        <f t="shared" ref="X5122:X5185" si="964">+W5122*1000</f>
        <v>35466.666666666584</v>
      </c>
      <c r="Y5122" s="111"/>
      <c r="Z5122" s="110">
        <f t="shared" si="960"/>
        <v>43</v>
      </c>
      <c r="AA5122" s="109">
        <f t="shared" ref="AA5122:AA5185" si="965">(5/100*T5122)</f>
        <v>42</v>
      </c>
      <c r="AB5122" s="109">
        <f t="shared" ref="AB5122:AB5185" si="966">+AA5122*1000</f>
        <v>42000</v>
      </c>
      <c r="AC5122" s="108">
        <f t="shared" ref="AC5122:AC5185" si="967">+T5122-AA5122</f>
        <v>798</v>
      </c>
      <c r="AD5122" s="107">
        <f t="shared" ref="AD5122:AD5185" si="968">1/U5122</f>
        <v>2.2222222222222223E-2</v>
      </c>
      <c r="AE5122" s="106">
        <f t="shared" ref="AE5122:AE5185" si="969">+AC5122*AD5122</f>
        <v>17.733333333333334</v>
      </c>
      <c r="AF5122" s="105">
        <f t="shared" ref="AF5122:AF5185" si="970">+T5122-V5122+AE5122</f>
        <v>53.199999999999918</v>
      </c>
      <c r="AG5122" s="105">
        <f t="shared" ref="AG5122:AG5185" si="971">+V5122-AE5122</f>
        <v>786.80000000000007</v>
      </c>
    </row>
    <row r="5123" spans="1:33" s="88" customFormat="1" x14ac:dyDescent="0.35">
      <c r="A5123" s="21">
        <v>10141103</v>
      </c>
      <c r="B5123" s="176" t="s">
        <v>14786</v>
      </c>
      <c r="C5123" s="135" t="s">
        <v>710</v>
      </c>
      <c r="D5123" s="60"/>
      <c r="E5123" s="114" t="str">
        <f t="shared" si="961"/>
        <v xml:space="preserve">TRANSFORMADOR MARCA:FST PTS 1019 </v>
      </c>
      <c r="F5123" s="61"/>
      <c r="G5123" s="61" t="s">
        <v>13173</v>
      </c>
      <c r="H5123" s="61" t="s">
        <v>134</v>
      </c>
      <c r="I5123" s="61"/>
      <c r="J5123" s="61"/>
      <c r="K5123" s="61" t="s">
        <v>15470</v>
      </c>
      <c r="L5123" s="61" t="s">
        <v>15469</v>
      </c>
      <c r="M5123" s="21">
        <v>315</v>
      </c>
      <c r="N5123" s="61">
        <v>11</v>
      </c>
      <c r="O5123" s="61" t="s">
        <v>510</v>
      </c>
      <c r="P5123" s="121">
        <v>3</v>
      </c>
      <c r="Q5123" s="61">
        <v>2015</v>
      </c>
      <c r="R5123" s="61" t="s">
        <v>519</v>
      </c>
      <c r="S5123" s="61" t="s">
        <v>15468</v>
      </c>
      <c r="T5123" s="116">
        <v>840</v>
      </c>
      <c r="U5123" s="111">
        <v>45</v>
      </c>
      <c r="V5123" s="113">
        <f t="shared" si="962"/>
        <v>804.53333333333342</v>
      </c>
      <c r="W5123" s="113">
        <f t="shared" si="963"/>
        <v>35.466666666666583</v>
      </c>
      <c r="X5123" s="112">
        <f t="shared" si="964"/>
        <v>35466.666666666584</v>
      </c>
      <c r="Y5123" s="111"/>
      <c r="Z5123" s="110">
        <f t="shared" si="960"/>
        <v>43</v>
      </c>
      <c r="AA5123" s="109">
        <f t="shared" si="965"/>
        <v>42</v>
      </c>
      <c r="AB5123" s="109">
        <f t="shared" si="966"/>
        <v>42000</v>
      </c>
      <c r="AC5123" s="108">
        <f t="shared" si="967"/>
        <v>798</v>
      </c>
      <c r="AD5123" s="107">
        <f t="shared" si="968"/>
        <v>2.2222222222222223E-2</v>
      </c>
      <c r="AE5123" s="106">
        <f t="shared" si="969"/>
        <v>17.733333333333334</v>
      </c>
      <c r="AF5123" s="105">
        <f t="shared" si="970"/>
        <v>53.199999999999918</v>
      </c>
      <c r="AG5123" s="105">
        <f t="shared" si="971"/>
        <v>786.80000000000007</v>
      </c>
    </row>
    <row r="5124" spans="1:33" s="88" customFormat="1" x14ac:dyDescent="0.35">
      <c r="A5124" s="21">
        <v>10141103</v>
      </c>
      <c r="B5124" s="176" t="s">
        <v>14786</v>
      </c>
      <c r="C5124" s="135" t="s">
        <v>710</v>
      </c>
      <c r="D5124" s="60"/>
      <c r="E5124" s="114" t="str">
        <f t="shared" si="961"/>
        <v xml:space="preserve">TRANSFORMADOR MARCA:FST PTS 1036 </v>
      </c>
      <c r="F5124" s="61"/>
      <c r="G5124" s="61" t="s">
        <v>4779</v>
      </c>
      <c r="H5124" s="61" t="s">
        <v>134</v>
      </c>
      <c r="I5124" s="61"/>
      <c r="J5124" s="61"/>
      <c r="K5124" s="61" t="s">
        <v>15467</v>
      </c>
      <c r="L5124" s="61" t="s">
        <v>15466</v>
      </c>
      <c r="M5124" s="21">
        <v>315</v>
      </c>
      <c r="N5124" s="61">
        <v>11</v>
      </c>
      <c r="O5124" s="61" t="s">
        <v>510</v>
      </c>
      <c r="P5124" s="121">
        <v>3</v>
      </c>
      <c r="Q5124" s="61">
        <v>2015</v>
      </c>
      <c r="R5124" s="61" t="s">
        <v>519</v>
      </c>
      <c r="S5124" s="61" t="s">
        <v>15465</v>
      </c>
      <c r="T5124" s="116">
        <v>840</v>
      </c>
      <c r="U5124" s="111">
        <v>45</v>
      </c>
      <c r="V5124" s="113">
        <f t="shared" si="962"/>
        <v>804.53333333333342</v>
      </c>
      <c r="W5124" s="113">
        <f t="shared" si="963"/>
        <v>35.466666666666583</v>
      </c>
      <c r="X5124" s="112">
        <f t="shared" si="964"/>
        <v>35466.666666666584</v>
      </c>
      <c r="Y5124" s="111"/>
      <c r="Z5124" s="110">
        <f t="shared" si="960"/>
        <v>43</v>
      </c>
      <c r="AA5124" s="109">
        <f t="shared" si="965"/>
        <v>42</v>
      </c>
      <c r="AB5124" s="109">
        <f t="shared" si="966"/>
        <v>42000</v>
      </c>
      <c r="AC5124" s="108">
        <f t="shared" si="967"/>
        <v>798</v>
      </c>
      <c r="AD5124" s="107">
        <f t="shared" si="968"/>
        <v>2.2222222222222223E-2</v>
      </c>
      <c r="AE5124" s="106">
        <f t="shared" si="969"/>
        <v>17.733333333333334</v>
      </c>
      <c r="AF5124" s="105">
        <f t="shared" si="970"/>
        <v>53.199999999999918</v>
      </c>
      <c r="AG5124" s="105">
        <f t="shared" si="971"/>
        <v>786.80000000000007</v>
      </c>
    </row>
    <row r="5125" spans="1:33" s="88" customFormat="1" x14ac:dyDescent="0.35">
      <c r="A5125" s="21">
        <v>10141103</v>
      </c>
      <c r="B5125" s="115" t="s">
        <v>14786</v>
      </c>
      <c r="C5125" s="135" t="s">
        <v>710</v>
      </c>
      <c r="D5125" s="22" t="s">
        <v>15464</v>
      </c>
      <c r="E5125" s="114" t="str">
        <f t="shared" si="961"/>
        <v>TRANSFORMADOR MARCA:EFAEAC ALTO MOLOCUE PTS 3012</v>
      </c>
      <c r="F5125" s="21"/>
      <c r="G5125" s="21" t="s">
        <v>170</v>
      </c>
      <c r="H5125" s="61" t="s">
        <v>170</v>
      </c>
      <c r="I5125" s="21" t="s">
        <v>15463</v>
      </c>
      <c r="J5125" s="21"/>
      <c r="K5125" s="21" t="s">
        <v>15462</v>
      </c>
      <c r="L5125" s="21" t="s">
        <v>15461</v>
      </c>
      <c r="M5125" s="21">
        <v>200</v>
      </c>
      <c r="N5125" s="21" t="s">
        <v>19</v>
      </c>
      <c r="O5125" s="21" t="s">
        <v>362</v>
      </c>
      <c r="P5125" s="121">
        <v>3</v>
      </c>
      <c r="Q5125" s="21">
        <v>2015</v>
      </c>
      <c r="R5125" s="21" t="s">
        <v>6323</v>
      </c>
      <c r="S5125" s="21"/>
      <c r="T5125" s="116">
        <v>991</v>
      </c>
      <c r="U5125" s="111">
        <v>45</v>
      </c>
      <c r="V5125" s="113">
        <f t="shared" si="962"/>
        <v>949.15777777777782</v>
      </c>
      <c r="W5125" s="113">
        <f t="shared" si="963"/>
        <v>41.842222222222176</v>
      </c>
      <c r="X5125" s="112">
        <f t="shared" si="964"/>
        <v>41842.222222222175</v>
      </c>
      <c r="Y5125" s="111"/>
      <c r="Z5125" s="110">
        <f t="shared" si="960"/>
        <v>43</v>
      </c>
      <c r="AA5125" s="109">
        <f t="shared" si="965"/>
        <v>49.550000000000004</v>
      </c>
      <c r="AB5125" s="109">
        <f t="shared" si="966"/>
        <v>49550.000000000007</v>
      </c>
      <c r="AC5125" s="108">
        <f t="shared" si="967"/>
        <v>941.45</v>
      </c>
      <c r="AD5125" s="107">
        <f t="shared" si="968"/>
        <v>2.2222222222222223E-2</v>
      </c>
      <c r="AE5125" s="106">
        <f t="shared" si="969"/>
        <v>20.921111111111113</v>
      </c>
      <c r="AF5125" s="105">
        <f t="shared" si="970"/>
        <v>62.763333333333293</v>
      </c>
      <c r="AG5125" s="105">
        <f t="shared" si="971"/>
        <v>928.23666666666668</v>
      </c>
    </row>
    <row r="5126" spans="1:33" s="88" customFormat="1" x14ac:dyDescent="0.35">
      <c r="A5126" s="21">
        <v>10141103</v>
      </c>
      <c r="B5126" s="115" t="s">
        <v>14786</v>
      </c>
      <c r="C5126" s="135" t="s">
        <v>710</v>
      </c>
      <c r="D5126" s="22" t="s">
        <v>15460</v>
      </c>
      <c r="E5126" s="114" t="str">
        <f t="shared" si="961"/>
        <v>TRANSFORMADOR MARCA:FREE STATE TRFR CHIMURA PTS 313</v>
      </c>
      <c r="F5126" s="21"/>
      <c r="G5126" s="21" t="s">
        <v>1716</v>
      </c>
      <c r="H5126" s="21" t="s">
        <v>1715</v>
      </c>
      <c r="I5126" s="21" t="s">
        <v>15457</v>
      </c>
      <c r="J5126" s="21"/>
      <c r="K5126" s="21" t="s">
        <v>15459</v>
      </c>
      <c r="L5126" s="21" t="s">
        <v>15458</v>
      </c>
      <c r="M5126" s="21">
        <v>160</v>
      </c>
      <c r="N5126" s="21" t="s">
        <v>19</v>
      </c>
      <c r="O5126" s="21" t="s">
        <v>362</v>
      </c>
      <c r="P5126" s="121">
        <v>3</v>
      </c>
      <c r="Q5126" s="21">
        <v>2015</v>
      </c>
      <c r="R5126" s="21" t="s">
        <v>1711</v>
      </c>
      <c r="S5126" s="21"/>
      <c r="T5126" s="116">
        <v>991</v>
      </c>
      <c r="U5126" s="111">
        <v>45</v>
      </c>
      <c r="V5126" s="113">
        <f t="shared" si="962"/>
        <v>949.15777777777782</v>
      </c>
      <c r="W5126" s="113">
        <f t="shared" si="963"/>
        <v>41.842222222222176</v>
      </c>
      <c r="X5126" s="112">
        <f t="shared" si="964"/>
        <v>41842.222222222175</v>
      </c>
      <c r="Y5126" s="111"/>
      <c r="Z5126" s="110">
        <f t="shared" si="960"/>
        <v>43</v>
      </c>
      <c r="AA5126" s="109">
        <f t="shared" si="965"/>
        <v>49.550000000000004</v>
      </c>
      <c r="AB5126" s="109">
        <f t="shared" si="966"/>
        <v>49550.000000000007</v>
      </c>
      <c r="AC5126" s="108">
        <f t="shared" si="967"/>
        <v>941.45</v>
      </c>
      <c r="AD5126" s="107">
        <f t="shared" si="968"/>
        <v>2.2222222222222223E-2</v>
      </c>
      <c r="AE5126" s="106">
        <f t="shared" si="969"/>
        <v>20.921111111111113</v>
      </c>
      <c r="AF5126" s="105">
        <f t="shared" si="970"/>
        <v>62.763333333333293</v>
      </c>
      <c r="AG5126" s="105">
        <f t="shared" si="971"/>
        <v>928.23666666666668</v>
      </c>
    </row>
    <row r="5127" spans="1:33" s="88" customFormat="1" x14ac:dyDescent="0.35">
      <c r="A5127" s="21">
        <v>10141103</v>
      </c>
      <c r="B5127" s="115" t="s">
        <v>14786</v>
      </c>
      <c r="C5127" s="135" t="s">
        <v>710</v>
      </c>
      <c r="D5127" s="22" t="s">
        <v>3244</v>
      </c>
      <c r="E5127" s="114" t="str">
        <f t="shared" si="961"/>
        <v>TRANSFORMADOR MARCA:TRFR DE MOZ CHIMURA PTS 304</v>
      </c>
      <c r="F5127" s="21"/>
      <c r="G5127" s="21" t="s">
        <v>1716</v>
      </c>
      <c r="H5127" s="21" t="s">
        <v>1715</v>
      </c>
      <c r="I5127" s="21" t="s">
        <v>15457</v>
      </c>
      <c r="J5127" s="21"/>
      <c r="K5127" s="21" t="s">
        <v>15456</v>
      </c>
      <c r="L5127" s="21" t="s">
        <v>15455</v>
      </c>
      <c r="M5127" s="21">
        <v>250</v>
      </c>
      <c r="N5127" s="21" t="s">
        <v>19</v>
      </c>
      <c r="O5127" s="21" t="s">
        <v>362</v>
      </c>
      <c r="P5127" s="121">
        <v>3</v>
      </c>
      <c r="Q5127" s="21">
        <v>2015</v>
      </c>
      <c r="R5127" s="21" t="s">
        <v>3263</v>
      </c>
      <c r="S5127" s="21"/>
      <c r="T5127" s="116">
        <v>991</v>
      </c>
      <c r="U5127" s="111">
        <v>45</v>
      </c>
      <c r="V5127" s="113">
        <f t="shared" si="962"/>
        <v>949.15777777777782</v>
      </c>
      <c r="W5127" s="113">
        <f t="shared" si="963"/>
        <v>41.842222222222176</v>
      </c>
      <c r="X5127" s="112">
        <f t="shared" si="964"/>
        <v>41842.222222222175</v>
      </c>
      <c r="Y5127" s="111"/>
      <c r="Z5127" s="110">
        <f t="shared" si="960"/>
        <v>43</v>
      </c>
      <c r="AA5127" s="109">
        <f t="shared" si="965"/>
        <v>49.550000000000004</v>
      </c>
      <c r="AB5127" s="109">
        <f t="shared" si="966"/>
        <v>49550.000000000007</v>
      </c>
      <c r="AC5127" s="108">
        <f t="shared" si="967"/>
        <v>941.45</v>
      </c>
      <c r="AD5127" s="107">
        <f t="shared" si="968"/>
        <v>2.2222222222222223E-2</v>
      </c>
      <c r="AE5127" s="106">
        <f t="shared" si="969"/>
        <v>20.921111111111113</v>
      </c>
      <c r="AF5127" s="105">
        <f t="shared" si="970"/>
        <v>62.763333333333293</v>
      </c>
      <c r="AG5127" s="105">
        <f t="shared" si="971"/>
        <v>928.23666666666668</v>
      </c>
    </row>
    <row r="5128" spans="1:33" s="88" customFormat="1" x14ac:dyDescent="0.35">
      <c r="A5128" s="21">
        <v>10141103</v>
      </c>
      <c r="B5128" s="115" t="s">
        <v>14786</v>
      </c>
      <c r="C5128" s="135" t="s">
        <v>710</v>
      </c>
      <c r="D5128" s="22"/>
      <c r="E5128" s="114" t="str">
        <f t="shared" si="961"/>
        <v xml:space="preserve">TRANSFORMADOR MARCA:Free state transformer SE10 </v>
      </c>
      <c r="F5128" s="21"/>
      <c r="G5128" s="21" t="s">
        <v>560</v>
      </c>
      <c r="H5128" s="21" t="s">
        <v>494</v>
      </c>
      <c r="I5128" s="21"/>
      <c r="J5128" s="21"/>
      <c r="K5128" s="21"/>
      <c r="L5128" s="21"/>
      <c r="M5128" s="21">
        <v>200</v>
      </c>
      <c r="N5128" s="21">
        <v>33</v>
      </c>
      <c r="O5128" s="21">
        <v>0.4</v>
      </c>
      <c r="P5128" s="21">
        <v>3</v>
      </c>
      <c r="Q5128" s="21">
        <v>2015</v>
      </c>
      <c r="R5128" s="21" t="s">
        <v>15454</v>
      </c>
      <c r="S5128" s="21" t="s">
        <v>15453</v>
      </c>
      <c r="T5128" s="126">
        <v>991</v>
      </c>
      <c r="U5128" s="111">
        <v>45</v>
      </c>
      <c r="V5128" s="113">
        <f t="shared" si="962"/>
        <v>949.15777777777782</v>
      </c>
      <c r="W5128" s="113">
        <f t="shared" si="963"/>
        <v>41.842222222222176</v>
      </c>
      <c r="X5128" s="112">
        <f t="shared" si="964"/>
        <v>41842.222222222175</v>
      </c>
      <c r="Y5128" s="118"/>
      <c r="Z5128" s="110">
        <f t="shared" si="960"/>
        <v>43</v>
      </c>
      <c r="AA5128" s="109">
        <f t="shared" si="965"/>
        <v>49.550000000000004</v>
      </c>
      <c r="AB5128" s="109">
        <f t="shared" si="966"/>
        <v>49550.000000000007</v>
      </c>
      <c r="AC5128" s="108">
        <f t="shared" si="967"/>
        <v>941.45</v>
      </c>
      <c r="AD5128" s="107">
        <f t="shared" si="968"/>
        <v>2.2222222222222223E-2</v>
      </c>
      <c r="AE5128" s="106">
        <f t="shared" si="969"/>
        <v>20.921111111111113</v>
      </c>
      <c r="AF5128" s="105">
        <f t="shared" si="970"/>
        <v>62.763333333333293</v>
      </c>
      <c r="AG5128" s="105">
        <f t="shared" si="971"/>
        <v>928.23666666666668</v>
      </c>
    </row>
    <row r="5129" spans="1:33" s="88" customFormat="1" x14ac:dyDescent="0.35">
      <c r="A5129" s="21">
        <v>10141103</v>
      </c>
      <c r="B5129" s="115" t="s">
        <v>1665</v>
      </c>
      <c r="C5129" s="115" t="s">
        <v>710</v>
      </c>
      <c r="D5129" s="22"/>
      <c r="E5129" s="114" t="str">
        <f t="shared" si="961"/>
        <v xml:space="preserve">TRANSFORMADOR MARCA:EFACEC SE-MOATIZE </v>
      </c>
      <c r="F5129" s="57" t="s">
        <v>424</v>
      </c>
      <c r="G5129" s="21" t="s">
        <v>3196</v>
      </c>
      <c r="H5129" s="21" t="s">
        <v>411</v>
      </c>
      <c r="I5129" s="21" t="s">
        <v>5370</v>
      </c>
      <c r="J5129" s="57"/>
      <c r="K5129" s="57" t="s">
        <v>5369</v>
      </c>
      <c r="L5129" s="57" t="s">
        <v>5368</v>
      </c>
      <c r="M5129" s="21">
        <v>250</v>
      </c>
      <c r="N5129" s="21">
        <v>6.6</v>
      </c>
      <c r="O5129" s="21">
        <v>0.4</v>
      </c>
      <c r="P5129" s="57">
        <v>3</v>
      </c>
      <c r="Q5129" s="57">
        <v>2015</v>
      </c>
      <c r="R5129" s="57" t="s">
        <v>27</v>
      </c>
      <c r="S5129" s="57" t="s">
        <v>5367</v>
      </c>
      <c r="T5129" s="116">
        <v>840</v>
      </c>
      <c r="U5129" s="111">
        <v>45</v>
      </c>
      <c r="V5129" s="113">
        <f t="shared" si="962"/>
        <v>804.53333333333342</v>
      </c>
      <c r="W5129" s="113">
        <f t="shared" si="963"/>
        <v>35.466666666666583</v>
      </c>
      <c r="X5129" s="112">
        <f t="shared" si="964"/>
        <v>35466.666666666584</v>
      </c>
      <c r="Y5129" s="111"/>
      <c r="Z5129" s="110">
        <f t="shared" si="960"/>
        <v>43</v>
      </c>
      <c r="AA5129" s="109">
        <f t="shared" si="965"/>
        <v>42</v>
      </c>
      <c r="AB5129" s="109">
        <f t="shared" si="966"/>
        <v>42000</v>
      </c>
      <c r="AC5129" s="108">
        <f t="shared" si="967"/>
        <v>798</v>
      </c>
      <c r="AD5129" s="107">
        <f t="shared" si="968"/>
        <v>2.2222222222222223E-2</v>
      </c>
      <c r="AE5129" s="106">
        <f t="shared" si="969"/>
        <v>17.733333333333334</v>
      </c>
      <c r="AF5129" s="105">
        <f t="shared" si="970"/>
        <v>53.199999999999918</v>
      </c>
      <c r="AG5129" s="105">
        <f t="shared" si="971"/>
        <v>786.80000000000007</v>
      </c>
    </row>
    <row r="5130" spans="1:33" s="88" customFormat="1" x14ac:dyDescent="0.35">
      <c r="A5130" s="21">
        <v>10141103</v>
      </c>
      <c r="B5130" s="115" t="s">
        <v>1665</v>
      </c>
      <c r="C5130" s="115" t="s">
        <v>710</v>
      </c>
      <c r="D5130" s="22"/>
      <c r="E5130" s="114" t="str">
        <f t="shared" si="961"/>
        <v xml:space="preserve">TRANSFORMADOR MARCA:EFACEC SE-MOATIZE </v>
      </c>
      <c r="F5130" s="57" t="s">
        <v>424</v>
      </c>
      <c r="G5130" s="21" t="s">
        <v>3196</v>
      </c>
      <c r="H5130" s="21" t="s">
        <v>411</v>
      </c>
      <c r="I5130" s="21" t="s">
        <v>5366</v>
      </c>
      <c r="J5130" s="57"/>
      <c r="K5130" s="57" t="s">
        <v>5365</v>
      </c>
      <c r="L5130" s="57" t="s">
        <v>5364</v>
      </c>
      <c r="M5130" s="21">
        <v>250</v>
      </c>
      <c r="N5130" s="21">
        <v>6.6</v>
      </c>
      <c r="O5130" s="21">
        <v>0.4</v>
      </c>
      <c r="P5130" s="57">
        <v>3</v>
      </c>
      <c r="Q5130" s="57">
        <v>2015</v>
      </c>
      <c r="R5130" s="57" t="s">
        <v>27</v>
      </c>
      <c r="S5130" s="57">
        <v>14287</v>
      </c>
      <c r="T5130" s="116">
        <v>840</v>
      </c>
      <c r="U5130" s="111">
        <v>45</v>
      </c>
      <c r="V5130" s="113">
        <f t="shared" si="962"/>
        <v>804.53333333333342</v>
      </c>
      <c r="W5130" s="113">
        <f t="shared" si="963"/>
        <v>35.466666666666583</v>
      </c>
      <c r="X5130" s="112">
        <f t="shared" si="964"/>
        <v>35466.666666666584</v>
      </c>
      <c r="Y5130" s="111"/>
      <c r="Z5130" s="110">
        <f t="shared" si="960"/>
        <v>43</v>
      </c>
      <c r="AA5130" s="109">
        <f t="shared" si="965"/>
        <v>42</v>
      </c>
      <c r="AB5130" s="109">
        <f t="shared" si="966"/>
        <v>42000</v>
      </c>
      <c r="AC5130" s="108">
        <f t="shared" si="967"/>
        <v>798</v>
      </c>
      <c r="AD5130" s="107">
        <f t="shared" si="968"/>
        <v>2.2222222222222223E-2</v>
      </c>
      <c r="AE5130" s="106">
        <f t="shared" si="969"/>
        <v>17.733333333333334</v>
      </c>
      <c r="AF5130" s="105">
        <f t="shared" si="970"/>
        <v>53.199999999999918</v>
      </c>
      <c r="AG5130" s="105">
        <f t="shared" si="971"/>
        <v>786.80000000000007</v>
      </c>
    </row>
    <row r="5131" spans="1:33" s="88" customFormat="1" x14ac:dyDescent="0.35">
      <c r="A5131" s="21">
        <v>10141103</v>
      </c>
      <c r="B5131" s="115" t="s">
        <v>1665</v>
      </c>
      <c r="C5131" s="115" t="s">
        <v>710</v>
      </c>
      <c r="D5131" s="22"/>
      <c r="E5131" s="114" t="str">
        <f t="shared" si="961"/>
        <v xml:space="preserve">TRANSFORMADOR MARCA:FUJI TUSCO SE-TETE </v>
      </c>
      <c r="F5131" s="21" t="s">
        <v>424</v>
      </c>
      <c r="G5131" s="21" t="s">
        <v>3179</v>
      </c>
      <c r="H5131" s="21" t="s">
        <v>411</v>
      </c>
      <c r="I5131" s="21" t="s">
        <v>5363</v>
      </c>
      <c r="J5131" s="21"/>
      <c r="K5131" s="21" t="s">
        <v>5362</v>
      </c>
      <c r="L5131" s="21" t="s">
        <v>5361</v>
      </c>
      <c r="M5131" s="21">
        <v>100</v>
      </c>
      <c r="N5131" s="21">
        <v>33</v>
      </c>
      <c r="O5131" s="21">
        <v>0.4</v>
      </c>
      <c r="P5131" s="21">
        <v>3</v>
      </c>
      <c r="Q5131" s="21">
        <v>2015</v>
      </c>
      <c r="R5131" s="21" t="s">
        <v>531</v>
      </c>
      <c r="S5131" s="21">
        <v>561252</v>
      </c>
      <c r="T5131" s="116">
        <v>763</v>
      </c>
      <c r="U5131" s="111">
        <v>45</v>
      </c>
      <c r="V5131" s="113">
        <f t="shared" si="962"/>
        <v>730.78444444444449</v>
      </c>
      <c r="W5131" s="113">
        <f t="shared" si="963"/>
        <v>32.215555555555511</v>
      </c>
      <c r="X5131" s="112">
        <f t="shared" si="964"/>
        <v>32215.555555555511</v>
      </c>
      <c r="Y5131" s="111"/>
      <c r="Z5131" s="110">
        <f t="shared" si="960"/>
        <v>43</v>
      </c>
      <c r="AA5131" s="109">
        <f t="shared" si="965"/>
        <v>38.15</v>
      </c>
      <c r="AB5131" s="109">
        <f t="shared" si="966"/>
        <v>38150</v>
      </c>
      <c r="AC5131" s="108">
        <f t="shared" si="967"/>
        <v>724.85</v>
      </c>
      <c r="AD5131" s="107">
        <f t="shared" si="968"/>
        <v>2.2222222222222223E-2</v>
      </c>
      <c r="AE5131" s="106">
        <f t="shared" si="969"/>
        <v>16.10777777777778</v>
      </c>
      <c r="AF5131" s="105">
        <f t="shared" si="970"/>
        <v>48.323333333333295</v>
      </c>
      <c r="AG5131" s="105">
        <f t="shared" si="971"/>
        <v>714.67666666666673</v>
      </c>
    </row>
    <row r="5132" spans="1:33" s="88" customFormat="1" x14ac:dyDescent="0.35">
      <c r="A5132" s="21">
        <v>10141103</v>
      </c>
      <c r="B5132" s="115" t="s">
        <v>1665</v>
      </c>
      <c r="C5132" s="115" t="s">
        <v>710</v>
      </c>
      <c r="D5132" s="22"/>
      <c r="E5132" s="114" t="str">
        <f t="shared" si="961"/>
        <v xml:space="preserve">TRANSFORMADOR MARCA:EFACEC SE-TETE </v>
      </c>
      <c r="F5132" s="21" t="s">
        <v>424</v>
      </c>
      <c r="G5132" s="21" t="s">
        <v>3179</v>
      </c>
      <c r="H5132" s="21" t="s">
        <v>411</v>
      </c>
      <c r="I5132" s="21" t="s">
        <v>5360</v>
      </c>
      <c r="J5132" s="21"/>
      <c r="K5132" s="21" t="s">
        <v>5359</v>
      </c>
      <c r="L5132" s="21" t="s">
        <v>5358</v>
      </c>
      <c r="M5132" s="21">
        <v>200</v>
      </c>
      <c r="N5132" s="21">
        <v>33</v>
      </c>
      <c r="O5132" s="21">
        <v>0.4</v>
      </c>
      <c r="P5132" s="21">
        <v>3</v>
      </c>
      <c r="Q5132" s="21">
        <v>2015</v>
      </c>
      <c r="R5132" s="21" t="s">
        <v>27</v>
      </c>
      <c r="S5132" s="21">
        <v>14287</v>
      </c>
      <c r="T5132" s="116">
        <v>991</v>
      </c>
      <c r="U5132" s="111">
        <v>45</v>
      </c>
      <c r="V5132" s="113">
        <f t="shared" si="962"/>
        <v>949.15777777777782</v>
      </c>
      <c r="W5132" s="113">
        <f t="shared" si="963"/>
        <v>41.842222222222176</v>
      </c>
      <c r="X5132" s="112">
        <f t="shared" si="964"/>
        <v>41842.222222222175</v>
      </c>
      <c r="Y5132" s="111"/>
      <c r="Z5132" s="110">
        <f t="shared" si="960"/>
        <v>43</v>
      </c>
      <c r="AA5132" s="109">
        <f t="shared" si="965"/>
        <v>49.550000000000004</v>
      </c>
      <c r="AB5132" s="109">
        <f t="shared" si="966"/>
        <v>49550.000000000007</v>
      </c>
      <c r="AC5132" s="108">
        <f t="shared" si="967"/>
        <v>941.45</v>
      </c>
      <c r="AD5132" s="107">
        <f t="shared" si="968"/>
        <v>2.2222222222222223E-2</v>
      </c>
      <c r="AE5132" s="106">
        <f t="shared" si="969"/>
        <v>20.921111111111113</v>
      </c>
      <c r="AF5132" s="105">
        <f t="shared" si="970"/>
        <v>62.763333333333293</v>
      </c>
      <c r="AG5132" s="105">
        <f t="shared" si="971"/>
        <v>928.23666666666668</v>
      </c>
    </row>
    <row r="5133" spans="1:33" s="88" customFormat="1" x14ac:dyDescent="0.35">
      <c r="A5133" s="21">
        <v>10141103</v>
      </c>
      <c r="B5133" s="115" t="s">
        <v>1665</v>
      </c>
      <c r="C5133" s="115" t="s">
        <v>710</v>
      </c>
      <c r="D5133" s="60"/>
      <c r="E5133" s="114" t="str">
        <f t="shared" si="961"/>
        <v xml:space="preserve">TRANSFORMADOR MARCA:FUJI TUSCO SE-TETE </v>
      </c>
      <c r="F5133" s="61" t="s">
        <v>424</v>
      </c>
      <c r="G5133" s="61" t="s">
        <v>3179</v>
      </c>
      <c r="H5133" s="61" t="s">
        <v>411</v>
      </c>
      <c r="I5133" s="61" t="s">
        <v>5357</v>
      </c>
      <c r="J5133" s="61"/>
      <c r="K5133" s="61" t="s">
        <v>5356</v>
      </c>
      <c r="L5133" s="61" t="s">
        <v>5355</v>
      </c>
      <c r="M5133" s="61">
        <v>160</v>
      </c>
      <c r="N5133" s="61">
        <v>33</v>
      </c>
      <c r="O5133" s="61">
        <v>0.4</v>
      </c>
      <c r="P5133" s="61">
        <v>3</v>
      </c>
      <c r="Q5133" s="61">
        <v>2015</v>
      </c>
      <c r="R5133" s="21" t="s">
        <v>531</v>
      </c>
      <c r="S5133" s="21" t="s">
        <v>384</v>
      </c>
      <c r="T5133" s="116">
        <v>991</v>
      </c>
      <c r="U5133" s="111">
        <v>45</v>
      </c>
      <c r="V5133" s="113">
        <f t="shared" si="962"/>
        <v>949.15777777777782</v>
      </c>
      <c r="W5133" s="113">
        <f t="shared" si="963"/>
        <v>41.842222222222176</v>
      </c>
      <c r="X5133" s="112">
        <f t="shared" si="964"/>
        <v>41842.222222222175</v>
      </c>
      <c r="Y5133" s="111"/>
      <c r="Z5133" s="110">
        <f t="shared" si="960"/>
        <v>43</v>
      </c>
      <c r="AA5133" s="109">
        <f t="shared" si="965"/>
        <v>49.550000000000004</v>
      </c>
      <c r="AB5133" s="109">
        <f t="shared" si="966"/>
        <v>49550.000000000007</v>
      </c>
      <c r="AC5133" s="108">
        <f t="shared" si="967"/>
        <v>941.45</v>
      </c>
      <c r="AD5133" s="107">
        <f t="shared" si="968"/>
        <v>2.2222222222222223E-2</v>
      </c>
      <c r="AE5133" s="106">
        <f t="shared" si="969"/>
        <v>20.921111111111113</v>
      </c>
      <c r="AF5133" s="105">
        <f t="shared" si="970"/>
        <v>62.763333333333293</v>
      </c>
      <c r="AG5133" s="105">
        <f t="shared" si="971"/>
        <v>928.23666666666668</v>
      </c>
    </row>
    <row r="5134" spans="1:33" s="88" customFormat="1" x14ac:dyDescent="0.35">
      <c r="A5134" s="21">
        <v>10141103</v>
      </c>
      <c r="B5134" s="115" t="s">
        <v>1665</v>
      </c>
      <c r="C5134" s="115" t="s">
        <v>710</v>
      </c>
      <c r="D5134" s="22"/>
      <c r="E5134" s="114" t="str">
        <f t="shared" si="961"/>
        <v xml:space="preserve">TRANSFORMADOR MARCA:FUJI TUSCO SE-TETE </v>
      </c>
      <c r="F5134" s="21" t="s">
        <v>424</v>
      </c>
      <c r="G5134" s="21" t="s">
        <v>3179</v>
      </c>
      <c r="H5134" s="21" t="s">
        <v>411</v>
      </c>
      <c r="I5134" s="21" t="s">
        <v>5354</v>
      </c>
      <c r="J5134" s="21"/>
      <c r="K5134" s="21" t="s">
        <v>5353</v>
      </c>
      <c r="L5134" s="21" t="s">
        <v>5352</v>
      </c>
      <c r="M5134" s="21">
        <v>100</v>
      </c>
      <c r="N5134" s="21">
        <v>33</v>
      </c>
      <c r="O5134" s="21">
        <v>0.4</v>
      </c>
      <c r="P5134" s="21">
        <v>3</v>
      </c>
      <c r="Q5134" s="61">
        <v>2015</v>
      </c>
      <c r="R5134" s="21" t="s">
        <v>531</v>
      </c>
      <c r="S5134" s="21" t="s">
        <v>384</v>
      </c>
      <c r="T5134" s="116">
        <v>763</v>
      </c>
      <c r="U5134" s="111">
        <v>45</v>
      </c>
      <c r="V5134" s="113">
        <f t="shared" si="962"/>
        <v>730.78444444444449</v>
      </c>
      <c r="W5134" s="113">
        <f t="shared" si="963"/>
        <v>32.215555555555511</v>
      </c>
      <c r="X5134" s="112">
        <f t="shared" si="964"/>
        <v>32215.555555555511</v>
      </c>
      <c r="Y5134" s="111"/>
      <c r="Z5134" s="110">
        <f t="shared" si="960"/>
        <v>43</v>
      </c>
      <c r="AA5134" s="109">
        <f t="shared" si="965"/>
        <v>38.15</v>
      </c>
      <c r="AB5134" s="109">
        <f t="shared" si="966"/>
        <v>38150</v>
      </c>
      <c r="AC5134" s="108">
        <f t="shared" si="967"/>
        <v>724.85</v>
      </c>
      <c r="AD5134" s="107">
        <f t="shared" si="968"/>
        <v>2.2222222222222223E-2</v>
      </c>
      <c r="AE5134" s="106">
        <f t="shared" si="969"/>
        <v>16.10777777777778</v>
      </c>
      <c r="AF5134" s="105">
        <f t="shared" si="970"/>
        <v>48.323333333333295</v>
      </c>
      <c r="AG5134" s="105">
        <f t="shared" si="971"/>
        <v>714.67666666666673</v>
      </c>
    </row>
    <row r="5135" spans="1:33" s="88" customFormat="1" x14ac:dyDescent="0.35">
      <c r="A5135" s="21">
        <v>10141103</v>
      </c>
      <c r="B5135" s="115" t="s">
        <v>1665</v>
      </c>
      <c r="C5135" s="115" t="s">
        <v>710</v>
      </c>
      <c r="D5135" s="22"/>
      <c r="E5135" s="114" t="str">
        <f t="shared" si="961"/>
        <v xml:space="preserve">TRANSFORMADOR MARCA:EFACEC SE-TETE </v>
      </c>
      <c r="F5135" s="21" t="s">
        <v>424</v>
      </c>
      <c r="G5135" s="21" t="s">
        <v>3179</v>
      </c>
      <c r="H5135" s="21" t="s">
        <v>411</v>
      </c>
      <c r="I5135" s="21" t="s">
        <v>5351</v>
      </c>
      <c r="J5135" s="21"/>
      <c r="K5135" s="21" t="s">
        <v>5350</v>
      </c>
      <c r="L5135" s="21" t="s">
        <v>5349</v>
      </c>
      <c r="M5135" s="21">
        <v>250</v>
      </c>
      <c r="N5135" s="21">
        <v>33</v>
      </c>
      <c r="O5135" s="21">
        <v>0.4</v>
      </c>
      <c r="P5135" s="21">
        <v>3</v>
      </c>
      <c r="Q5135" s="61">
        <v>2015</v>
      </c>
      <c r="R5135" s="21" t="s">
        <v>27</v>
      </c>
      <c r="S5135" s="21">
        <v>14302</v>
      </c>
      <c r="T5135" s="116">
        <v>991</v>
      </c>
      <c r="U5135" s="111">
        <v>45</v>
      </c>
      <c r="V5135" s="113">
        <f t="shared" si="962"/>
        <v>949.15777777777782</v>
      </c>
      <c r="W5135" s="113">
        <f t="shared" si="963"/>
        <v>41.842222222222176</v>
      </c>
      <c r="X5135" s="112">
        <f t="shared" si="964"/>
        <v>41842.222222222175</v>
      </c>
      <c r="Y5135" s="111"/>
      <c r="Z5135" s="110">
        <f t="shared" si="960"/>
        <v>43</v>
      </c>
      <c r="AA5135" s="109">
        <f t="shared" si="965"/>
        <v>49.550000000000004</v>
      </c>
      <c r="AB5135" s="109">
        <f t="shared" si="966"/>
        <v>49550.000000000007</v>
      </c>
      <c r="AC5135" s="108">
        <f t="shared" si="967"/>
        <v>941.45</v>
      </c>
      <c r="AD5135" s="107">
        <f t="shared" si="968"/>
        <v>2.2222222222222223E-2</v>
      </c>
      <c r="AE5135" s="106">
        <f t="shared" si="969"/>
        <v>20.921111111111113</v>
      </c>
      <c r="AF5135" s="105">
        <f t="shared" si="970"/>
        <v>62.763333333333293</v>
      </c>
      <c r="AG5135" s="105">
        <f t="shared" si="971"/>
        <v>928.23666666666668</v>
      </c>
    </row>
    <row r="5136" spans="1:33" s="88" customFormat="1" x14ac:dyDescent="0.35">
      <c r="A5136" s="21">
        <v>10141103</v>
      </c>
      <c r="B5136" s="115" t="s">
        <v>1665</v>
      </c>
      <c r="C5136" s="115" t="s">
        <v>710</v>
      </c>
      <c r="D5136" s="22"/>
      <c r="E5136" s="114" t="str">
        <f t="shared" si="961"/>
        <v xml:space="preserve">TRANSFORMADOR MARCA:EFACEC SE-TETE </v>
      </c>
      <c r="F5136" s="21" t="s">
        <v>424</v>
      </c>
      <c r="G5136" s="21" t="s">
        <v>3179</v>
      </c>
      <c r="H5136" s="21" t="s">
        <v>411</v>
      </c>
      <c r="I5136" s="21" t="s">
        <v>5348</v>
      </c>
      <c r="J5136" s="21"/>
      <c r="K5136" s="21" t="s">
        <v>5347</v>
      </c>
      <c r="L5136" s="21" t="s">
        <v>5346</v>
      </c>
      <c r="M5136" s="21">
        <v>160</v>
      </c>
      <c r="N5136" s="21">
        <v>33</v>
      </c>
      <c r="O5136" s="21">
        <v>0.4</v>
      </c>
      <c r="P5136" s="21">
        <v>3</v>
      </c>
      <c r="Q5136" s="61">
        <v>2015</v>
      </c>
      <c r="R5136" s="21" t="s">
        <v>27</v>
      </c>
      <c r="S5136" s="21">
        <v>14298</v>
      </c>
      <c r="T5136" s="116">
        <v>991</v>
      </c>
      <c r="U5136" s="111">
        <v>45</v>
      </c>
      <c r="V5136" s="113">
        <f t="shared" si="962"/>
        <v>949.15777777777782</v>
      </c>
      <c r="W5136" s="113">
        <f t="shared" si="963"/>
        <v>41.842222222222176</v>
      </c>
      <c r="X5136" s="112">
        <f t="shared" si="964"/>
        <v>41842.222222222175</v>
      </c>
      <c r="Y5136" s="111"/>
      <c r="Z5136" s="110">
        <f t="shared" si="960"/>
        <v>43</v>
      </c>
      <c r="AA5136" s="109">
        <f t="shared" si="965"/>
        <v>49.550000000000004</v>
      </c>
      <c r="AB5136" s="109">
        <f t="shared" si="966"/>
        <v>49550.000000000007</v>
      </c>
      <c r="AC5136" s="108">
        <f t="shared" si="967"/>
        <v>941.45</v>
      </c>
      <c r="AD5136" s="107">
        <f t="shared" si="968"/>
        <v>2.2222222222222223E-2</v>
      </c>
      <c r="AE5136" s="106">
        <f t="shared" si="969"/>
        <v>20.921111111111113</v>
      </c>
      <c r="AF5136" s="105">
        <f t="shared" si="970"/>
        <v>62.763333333333293</v>
      </c>
      <c r="AG5136" s="105">
        <f t="shared" si="971"/>
        <v>928.23666666666668</v>
      </c>
    </row>
    <row r="5137" spans="1:33" s="88" customFormat="1" x14ac:dyDescent="0.35">
      <c r="A5137" s="21">
        <v>10141103</v>
      </c>
      <c r="B5137" s="115" t="s">
        <v>1665</v>
      </c>
      <c r="C5137" s="115" t="s">
        <v>710</v>
      </c>
      <c r="D5137" s="22"/>
      <c r="E5137" s="114" t="str">
        <f t="shared" si="961"/>
        <v xml:space="preserve">TRANSFORMADOR MARCA:EFACEC SE-TETE </v>
      </c>
      <c r="F5137" s="21" t="s">
        <v>424</v>
      </c>
      <c r="G5137" s="21" t="s">
        <v>3179</v>
      </c>
      <c r="H5137" s="21" t="s">
        <v>411</v>
      </c>
      <c r="I5137" s="21" t="s">
        <v>5345</v>
      </c>
      <c r="J5137" s="21"/>
      <c r="K5137" s="21" t="s">
        <v>5344</v>
      </c>
      <c r="L5137" s="21" t="s">
        <v>5343</v>
      </c>
      <c r="M5137" s="21">
        <v>160</v>
      </c>
      <c r="N5137" s="21">
        <v>33</v>
      </c>
      <c r="O5137" s="21">
        <v>0.4</v>
      </c>
      <c r="P5137" s="21">
        <v>3</v>
      </c>
      <c r="Q5137" s="61">
        <v>2015</v>
      </c>
      <c r="R5137" s="21" t="s">
        <v>27</v>
      </c>
      <c r="S5137" s="21" t="s">
        <v>384</v>
      </c>
      <c r="T5137" s="116">
        <v>991</v>
      </c>
      <c r="U5137" s="111">
        <v>45</v>
      </c>
      <c r="V5137" s="113">
        <f t="shared" si="962"/>
        <v>949.15777777777782</v>
      </c>
      <c r="W5137" s="113">
        <f t="shared" si="963"/>
        <v>41.842222222222176</v>
      </c>
      <c r="X5137" s="112">
        <f t="shared" si="964"/>
        <v>41842.222222222175</v>
      </c>
      <c r="Y5137" s="111"/>
      <c r="Z5137" s="110">
        <f t="shared" si="960"/>
        <v>43</v>
      </c>
      <c r="AA5137" s="109">
        <f t="shared" si="965"/>
        <v>49.550000000000004</v>
      </c>
      <c r="AB5137" s="109">
        <f t="shared" si="966"/>
        <v>49550.000000000007</v>
      </c>
      <c r="AC5137" s="108">
        <f t="shared" si="967"/>
        <v>941.45</v>
      </c>
      <c r="AD5137" s="107">
        <f t="shared" si="968"/>
        <v>2.2222222222222223E-2</v>
      </c>
      <c r="AE5137" s="106">
        <f t="shared" si="969"/>
        <v>20.921111111111113</v>
      </c>
      <c r="AF5137" s="105">
        <f t="shared" si="970"/>
        <v>62.763333333333293</v>
      </c>
      <c r="AG5137" s="105">
        <f t="shared" si="971"/>
        <v>928.23666666666668</v>
      </c>
    </row>
    <row r="5138" spans="1:33" s="88" customFormat="1" x14ac:dyDescent="0.35">
      <c r="A5138" s="21">
        <v>10141103</v>
      </c>
      <c r="B5138" s="115" t="s">
        <v>1665</v>
      </c>
      <c r="C5138" s="115" t="s">
        <v>710</v>
      </c>
      <c r="D5138" s="22"/>
      <c r="E5138" s="114" t="str">
        <f t="shared" si="961"/>
        <v xml:space="preserve">TRANSFORMADOR MARCA:FUJI TUSCO SE-TETE </v>
      </c>
      <c r="F5138" s="21" t="s">
        <v>424</v>
      </c>
      <c r="G5138" s="21" t="s">
        <v>3179</v>
      </c>
      <c r="H5138" s="21" t="s">
        <v>411</v>
      </c>
      <c r="I5138" s="21" t="s">
        <v>5342</v>
      </c>
      <c r="J5138" s="21"/>
      <c r="K5138" s="21" t="s">
        <v>5341</v>
      </c>
      <c r="L5138" s="21" t="s">
        <v>5340</v>
      </c>
      <c r="M5138" s="21">
        <v>160</v>
      </c>
      <c r="N5138" s="21">
        <v>33</v>
      </c>
      <c r="O5138" s="21">
        <v>0.4</v>
      </c>
      <c r="P5138" s="21">
        <v>3</v>
      </c>
      <c r="Q5138" s="61">
        <v>2015</v>
      </c>
      <c r="R5138" s="21" t="s">
        <v>531</v>
      </c>
      <c r="S5138" s="21">
        <v>521188</v>
      </c>
      <c r="T5138" s="116">
        <v>991</v>
      </c>
      <c r="U5138" s="111">
        <v>45</v>
      </c>
      <c r="V5138" s="113">
        <f t="shared" si="962"/>
        <v>949.15777777777782</v>
      </c>
      <c r="W5138" s="113">
        <f t="shared" si="963"/>
        <v>41.842222222222176</v>
      </c>
      <c r="X5138" s="112">
        <f t="shared" si="964"/>
        <v>41842.222222222175</v>
      </c>
      <c r="Y5138" s="111"/>
      <c r="Z5138" s="110">
        <f t="shared" si="960"/>
        <v>43</v>
      </c>
      <c r="AA5138" s="109">
        <f t="shared" si="965"/>
        <v>49.550000000000004</v>
      </c>
      <c r="AB5138" s="109">
        <f t="shared" si="966"/>
        <v>49550.000000000007</v>
      </c>
      <c r="AC5138" s="108">
        <f t="shared" si="967"/>
        <v>941.45</v>
      </c>
      <c r="AD5138" s="107">
        <f t="shared" si="968"/>
        <v>2.2222222222222223E-2</v>
      </c>
      <c r="AE5138" s="106">
        <f t="shared" si="969"/>
        <v>20.921111111111113</v>
      </c>
      <c r="AF5138" s="105">
        <f t="shared" si="970"/>
        <v>62.763333333333293</v>
      </c>
      <c r="AG5138" s="105">
        <f t="shared" si="971"/>
        <v>928.23666666666668</v>
      </c>
    </row>
    <row r="5139" spans="1:33" s="88" customFormat="1" x14ac:dyDescent="0.35">
      <c r="A5139" s="21">
        <v>10141103</v>
      </c>
      <c r="B5139" s="115" t="s">
        <v>1665</v>
      </c>
      <c r="C5139" s="115" t="s">
        <v>710</v>
      </c>
      <c r="D5139" s="22"/>
      <c r="E5139" s="114" t="str">
        <f t="shared" si="961"/>
        <v xml:space="preserve">TRANSFORMADOR MARCA:FUJI TUSCO SE-TETE </v>
      </c>
      <c r="F5139" s="21" t="s">
        <v>424</v>
      </c>
      <c r="G5139" s="21" t="s">
        <v>3179</v>
      </c>
      <c r="H5139" s="21" t="s">
        <v>411</v>
      </c>
      <c r="I5139" s="21" t="s">
        <v>5339</v>
      </c>
      <c r="J5139" s="21"/>
      <c r="K5139" s="21" t="s">
        <v>5338</v>
      </c>
      <c r="L5139" s="21" t="s">
        <v>5337</v>
      </c>
      <c r="M5139" s="21">
        <v>160</v>
      </c>
      <c r="N5139" s="21">
        <v>33</v>
      </c>
      <c r="O5139" s="21">
        <v>0.4</v>
      </c>
      <c r="P5139" s="21">
        <v>3</v>
      </c>
      <c r="Q5139" s="61">
        <v>2015</v>
      </c>
      <c r="R5139" s="21" t="s">
        <v>531</v>
      </c>
      <c r="S5139" s="21" t="s">
        <v>384</v>
      </c>
      <c r="T5139" s="116">
        <v>991</v>
      </c>
      <c r="U5139" s="111">
        <v>45</v>
      </c>
      <c r="V5139" s="113">
        <f t="shared" si="962"/>
        <v>949.15777777777782</v>
      </c>
      <c r="W5139" s="113">
        <f t="shared" si="963"/>
        <v>41.842222222222176</v>
      </c>
      <c r="X5139" s="112">
        <f t="shared" si="964"/>
        <v>41842.222222222175</v>
      </c>
      <c r="Y5139" s="111"/>
      <c r="Z5139" s="110">
        <f t="shared" si="960"/>
        <v>43</v>
      </c>
      <c r="AA5139" s="109">
        <f t="shared" si="965"/>
        <v>49.550000000000004</v>
      </c>
      <c r="AB5139" s="109">
        <f t="shared" si="966"/>
        <v>49550.000000000007</v>
      </c>
      <c r="AC5139" s="108">
        <f t="shared" si="967"/>
        <v>941.45</v>
      </c>
      <c r="AD5139" s="107">
        <f t="shared" si="968"/>
        <v>2.2222222222222223E-2</v>
      </c>
      <c r="AE5139" s="106">
        <f t="shared" si="969"/>
        <v>20.921111111111113</v>
      </c>
      <c r="AF5139" s="105">
        <f t="shared" si="970"/>
        <v>62.763333333333293</v>
      </c>
      <c r="AG5139" s="105">
        <f t="shared" si="971"/>
        <v>928.23666666666668</v>
      </c>
    </row>
    <row r="5140" spans="1:33" s="88" customFormat="1" x14ac:dyDescent="0.35">
      <c r="A5140" s="21">
        <v>10141103</v>
      </c>
      <c r="B5140" s="115" t="s">
        <v>1665</v>
      </c>
      <c r="C5140" s="115" t="s">
        <v>710</v>
      </c>
      <c r="D5140" s="22"/>
      <c r="E5140" s="114" t="str">
        <f t="shared" si="961"/>
        <v xml:space="preserve">TRANSFORMADOR MARCA:EFACEC SE-TETE </v>
      </c>
      <c r="F5140" s="21" t="s">
        <v>424</v>
      </c>
      <c r="G5140" s="21" t="s">
        <v>3179</v>
      </c>
      <c r="H5140" s="21" t="s">
        <v>411</v>
      </c>
      <c r="I5140" s="21" t="s">
        <v>5336</v>
      </c>
      <c r="J5140" s="21"/>
      <c r="K5140" s="21" t="s">
        <v>5335</v>
      </c>
      <c r="L5140" s="21" t="s">
        <v>5334</v>
      </c>
      <c r="M5140" s="21">
        <v>250</v>
      </c>
      <c r="N5140" s="21">
        <v>33</v>
      </c>
      <c r="O5140" s="21">
        <v>0.4</v>
      </c>
      <c r="P5140" s="21">
        <v>3</v>
      </c>
      <c r="Q5140" s="61">
        <v>2015</v>
      </c>
      <c r="R5140" s="21" t="s">
        <v>27</v>
      </c>
      <c r="S5140" s="21" t="s">
        <v>384</v>
      </c>
      <c r="T5140" s="116">
        <v>991</v>
      </c>
      <c r="U5140" s="111">
        <v>45</v>
      </c>
      <c r="V5140" s="113">
        <f t="shared" si="962"/>
        <v>949.15777777777782</v>
      </c>
      <c r="W5140" s="113">
        <f t="shared" si="963"/>
        <v>41.842222222222176</v>
      </c>
      <c r="X5140" s="112">
        <f t="shared" si="964"/>
        <v>41842.222222222175</v>
      </c>
      <c r="Y5140" s="111"/>
      <c r="Z5140" s="110">
        <f t="shared" si="960"/>
        <v>43</v>
      </c>
      <c r="AA5140" s="109">
        <f t="shared" si="965"/>
        <v>49.550000000000004</v>
      </c>
      <c r="AB5140" s="109">
        <f t="shared" si="966"/>
        <v>49550.000000000007</v>
      </c>
      <c r="AC5140" s="108">
        <f t="shared" si="967"/>
        <v>941.45</v>
      </c>
      <c r="AD5140" s="107">
        <f t="shared" si="968"/>
        <v>2.2222222222222223E-2</v>
      </c>
      <c r="AE5140" s="106">
        <f t="shared" si="969"/>
        <v>20.921111111111113</v>
      </c>
      <c r="AF5140" s="105">
        <f t="shared" si="970"/>
        <v>62.763333333333293</v>
      </c>
      <c r="AG5140" s="105">
        <f t="shared" si="971"/>
        <v>928.23666666666668</v>
      </c>
    </row>
    <row r="5141" spans="1:33" s="88" customFormat="1" x14ac:dyDescent="0.35">
      <c r="A5141" s="21">
        <v>10141103</v>
      </c>
      <c r="B5141" s="115" t="s">
        <v>1665</v>
      </c>
      <c r="C5141" s="115" t="s">
        <v>710</v>
      </c>
      <c r="D5141" s="22"/>
      <c r="E5141" s="114" t="str">
        <f t="shared" si="961"/>
        <v xml:space="preserve">TRANSFORMADOR MARCA:FST SE-MANJE </v>
      </c>
      <c r="F5141" s="21" t="s">
        <v>424</v>
      </c>
      <c r="G5141" s="21" t="s">
        <v>3139</v>
      </c>
      <c r="H5141" s="21" t="s">
        <v>3166</v>
      </c>
      <c r="I5141" s="21" t="s">
        <v>5333</v>
      </c>
      <c r="J5141" s="21"/>
      <c r="K5141" s="119" t="s">
        <v>5332</v>
      </c>
      <c r="L5141" s="119" t="s">
        <v>5331</v>
      </c>
      <c r="M5141" s="21">
        <v>160</v>
      </c>
      <c r="N5141" s="21">
        <v>33</v>
      </c>
      <c r="O5141" s="21">
        <v>0.4</v>
      </c>
      <c r="P5141" s="124">
        <v>3</v>
      </c>
      <c r="Q5141" s="21">
        <v>2015</v>
      </c>
      <c r="R5141" s="21" t="s">
        <v>519</v>
      </c>
      <c r="S5141" s="21" t="s">
        <v>5330</v>
      </c>
      <c r="T5141" s="116">
        <v>991</v>
      </c>
      <c r="U5141" s="111">
        <v>45</v>
      </c>
      <c r="V5141" s="113">
        <f t="shared" si="962"/>
        <v>949.15777777777782</v>
      </c>
      <c r="W5141" s="113">
        <f t="shared" si="963"/>
        <v>41.842222222222176</v>
      </c>
      <c r="X5141" s="112">
        <f t="shared" si="964"/>
        <v>41842.222222222175</v>
      </c>
      <c r="Y5141" s="111"/>
      <c r="Z5141" s="110">
        <f t="shared" si="960"/>
        <v>43</v>
      </c>
      <c r="AA5141" s="109">
        <f t="shared" si="965"/>
        <v>49.550000000000004</v>
      </c>
      <c r="AB5141" s="109">
        <f t="shared" si="966"/>
        <v>49550.000000000007</v>
      </c>
      <c r="AC5141" s="108">
        <f t="shared" si="967"/>
        <v>941.45</v>
      </c>
      <c r="AD5141" s="107">
        <f t="shared" si="968"/>
        <v>2.2222222222222223E-2</v>
      </c>
      <c r="AE5141" s="106">
        <f t="shared" si="969"/>
        <v>20.921111111111113</v>
      </c>
      <c r="AF5141" s="105">
        <f t="shared" si="970"/>
        <v>62.763333333333293</v>
      </c>
      <c r="AG5141" s="105">
        <f t="shared" si="971"/>
        <v>928.23666666666668</v>
      </c>
    </row>
    <row r="5142" spans="1:33" s="88" customFormat="1" x14ac:dyDescent="0.35">
      <c r="A5142" s="21">
        <v>10141103</v>
      </c>
      <c r="B5142" s="115" t="s">
        <v>1665</v>
      </c>
      <c r="C5142" s="115" t="s">
        <v>710</v>
      </c>
      <c r="D5142" s="22"/>
      <c r="E5142" s="114" t="str">
        <f t="shared" si="961"/>
        <v xml:space="preserve">TRANSFORMADOR MARCA:POWER TECH SE-MANJE </v>
      </c>
      <c r="F5142" s="21" t="s">
        <v>424</v>
      </c>
      <c r="G5142" s="21" t="s">
        <v>3139</v>
      </c>
      <c r="H5142" s="21" t="s">
        <v>3166</v>
      </c>
      <c r="I5142" s="21" t="s">
        <v>5329</v>
      </c>
      <c r="J5142" s="21"/>
      <c r="K5142" s="21" t="s">
        <v>5328</v>
      </c>
      <c r="L5142" s="21" t="s">
        <v>5327</v>
      </c>
      <c r="M5142" s="21">
        <v>50</v>
      </c>
      <c r="N5142" s="21">
        <v>33</v>
      </c>
      <c r="O5142" s="21">
        <v>0.4</v>
      </c>
      <c r="P5142" s="124">
        <v>3</v>
      </c>
      <c r="Q5142" s="21">
        <v>2015</v>
      </c>
      <c r="R5142" s="21" t="s">
        <v>5316</v>
      </c>
      <c r="S5142" s="21" t="s">
        <v>5315</v>
      </c>
      <c r="T5142" s="116">
        <v>643</v>
      </c>
      <c r="U5142" s="111">
        <v>45</v>
      </c>
      <c r="V5142" s="113">
        <f t="shared" si="962"/>
        <v>615.85111111111109</v>
      </c>
      <c r="W5142" s="113">
        <f t="shared" si="963"/>
        <v>27.148888888888905</v>
      </c>
      <c r="X5142" s="112">
        <f t="shared" si="964"/>
        <v>27148.888888888905</v>
      </c>
      <c r="Y5142" s="111"/>
      <c r="Z5142" s="110">
        <f t="shared" si="960"/>
        <v>43</v>
      </c>
      <c r="AA5142" s="109">
        <f t="shared" si="965"/>
        <v>32.15</v>
      </c>
      <c r="AB5142" s="109">
        <f t="shared" si="966"/>
        <v>32150</v>
      </c>
      <c r="AC5142" s="108">
        <f t="shared" si="967"/>
        <v>610.85</v>
      </c>
      <c r="AD5142" s="107">
        <f t="shared" si="968"/>
        <v>2.2222222222222223E-2</v>
      </c>
      <c r="AE5142" s="106">
        <f t="shared" si="969"/>
        <v>13.574444444444445</v>
      </c>
      <c r="AF5142" s="105">
        <f t="shared" si="970"/>
        <v>40.72333333333335</v>
      </c>
      <c r="AG5142" s="105">
        <f t="shared" si="971"/>
        <v>602.27666666666664</v>
      </c>
    </row>
    <row r="5143" spans="1:33" s="88" customFormat="1" x14ac:dyDescent="0.35">
      <c r="A5143" s="21">
        <v>10141103</v>
      </c>
      <c r="B5143" s="115" t="s">
        <v>1665</v>
      </c>
      <c r="C5143" s="115" t="s">
        <v>710</v>
      </c>
      <c r="D5143" s="22"/>
      <c r="E5143" s="114" t="str">
        <f t="shared" si="961"/>
        <v xml:space="preserve">TRANSFORMADOR MARCA:TM SE-MANJE </v>
      </c>
      <c r="F5143" s="21" t="s">
        <v>424</v>
      </c>
      <c r="G5143" s="21" t="s">
        <v>3139</v>
      </c>
      <c r="H5143" s="21" t="s">
        <v>3948</v>
      </c>
      <c r="I5143" s="21" t="s">
        <v>5326</v>
      </c>
      <c r="J5143" s="21"/>
      <c r="K5143" s="21" t="s">
        <v>5325</v>
      </c>
      <c r="L5143" s="21" t="s">
        <v>5324</v>
      </c>
      <c r="M5143" s="21">
        <v>200</v>
      </c>
      <c r="N5143" s="21">
        <v>33</v>
      </c>
      <c r="O5143" s="21">
        <v>0.4</v>
      </c>
      <c r="P5143" s="124">
        <v>3</v>
      </c>
      <c r="Q5143" s="21">
        <v>2015</v>
      </c>
      <c r="R5143" s="21" t="s">
        <v>1769</v>
      </c>
      <c r="S5143" s="21">
        <v>979620</v>
      </c>
      <c r="T5143" s="116">
        <v>991</v>
      </c>
      <c r="U5143" s="111">
        <v>45</v>
      </c>
      <c r="V5143" s="113">
        <f t="shared" si="962"/>
        <v>949.15777777777782</v>
      </c>
      <c r="W5143" s="113">
        <f t="shared" si="963"/>
        <v>41.842222222222176</v>
      </c>
      <c r="X5143" s="112">
        <f t="shared" si="964"/>
        <v>41842.222222222175</v>
      </c>
      <c r="Y5143" s="111"/>
      <c r="Z5143" s="110">
        <f t="shared" si="960"/>
        <v>43</v>
      </c>
      <c r="AA5143" s="109">
        <f t="shared" si="965"/>
        <v>49.550000000000004</v>
      </c>
      <c r="AB5143" s="109">
        <f t="shared" si="966"/>
        <v>49550.000000000007</v>
      </c>
      <c r="AC5143" s="108">
        <f t="shared" si="967"/>
        <v>941.45</v>
      </c>
      <c r="AD5143" s="107">
        <f t="shared" si="968"/>
        <v>2.2222222222222223E-2</v>
      </c>
      <c r="AE5143" s="106">
        <f t="shared" si="969"/>
        <v>20.921111111111113</v>
      </c>
      <c r="AF5143" s="105">
        <f t="shared" si="970"/>
        <v>62.763333333333293</v>
      </c>
      <c r="AG5143" s="105">
        <f t="shared" si="971"/>
        <v>928.23666666666668</v>
      </c>
    </row>
    <row r="5144" spans="1:33" s="88" customFormat="1" x14ac:dyDescent="0.35">
      <c r="A5144" s="21">
        <v>10141103</v>
      </c>
      <c r="B5144" s="115" t="s">
        <v>1665</v>
      </c>
      <c r="C5144" s="115" t="s">
        <v>710</v>
      </c>
      <c r="D5144" s="22"/>
      <c r="E5144" s="114" t="str">
        <f t="shared" si="961"/>
        <v xml:space="preserve">TRANSFORMADOR MARCA:FST SE-JINDAL </v>
      </c>
      <c r="F5144" s="21" t="s">
        <v>424</v>
      </c>
      <c r="G5144" s="21" t="s">
        <v>3857</v>
      </c>
      <c r="H5144" s="21" t="s">
        <v>3856</v>
      </c>
      <c r="I5144" s="21" t="s">
        <v>5323</v>
      </c>
      <c r="J5144" s="21"/>
      <c r="K5144" s="21" t="s">
        <v>5322</v>
      </c>
      <c r="L5144" s="21" t="s">
        <v>5321</v>
      </c>
      <c r="M5144" s="21">
        <v>250</v>
      </c>
      <c r="N5144" s="21">
        <v>33</v>
      </c>
      <c r="O5144" s="21">
        <v>0.4</v>
      </c>
      <c r="P5144" s="57">
        <v>3</v>
      </c>
      <c r="Q5144" s="21">
        <v>2015</v>
      </c>
      <c r="R5144" s="21" t="s">
        <v>519</v>
      </c>
      <c r="S5144" s="21" t="s">
        <v>5320</v>
      </c>
      <c r="T5144" s="116">
        <v>991</v>
      </c>
      <c r="U5144" s="111">
        <v>45</v>
      </c>
      <c r="V5144" s="113">
        <f t="shared" si="962"/>
        <v>949.15777777777782</v>
      </c>
      <c r="W5144" s="113">
        <f t="shared" si="963"/>
        <v>41.842222222222176</v>
      </c>
      <c r="X5144" s="112">
        <f t="shared" si="964"/>
        <v>41842.222222222175</v>
      </c>
      <c r="Y5144" s="111"/>
      <c r="Z5144" s="110">
        <f t="shared" si="960"/>
        <v>43</v>
      </c>
      <c r="AA5144" s="109">
        <f t="shared" si="965"/>
        <v>49.550000000000004</v>
      </c>
      <c r="AB5144" s="109">
        <f t="shared" si="966"/>
        <v>49550.000000000007</v>
      </c>
      <c r="AC5144" s="108">
        <f t="shared" si="967"/>
        <v>941.45</v>
      </c>
      <c r="AD5144" s="107">
        <f t="shared" si="968"/>
        <v>2.2222222222222223E-2</v>
      </c>
      <c r="AE5144" s="106">
        <f t="shared" si="969"/>
        <v>20.921111111111113</v>
      </c>
      <c r="AF5144" s="105">
        <f t="shared" si="970"/>
        <v>62.763333333333293</v>
      </c>
      <c r="AG5144" s="105">
        <f t="shared" si="971"/>
        <v>928.23666666666668</v>
      </c>
    </row>
    <row r="5145" spans="1:33" s="88" customFormat="1" x14ac:dyDescent="0.35">
      <c r="A5145" s="21">
        <v>10141103</v>
      </c>
      <c r="B5145" s="115" t="s">
        <v>1665</v>
      </c>
      <c r="C5145" s="115" t="s">
        <v>710</v>
      </c>
      <c r="D5145" s="22"/>
      <c r="E5145" s="114" t="str">
        <f t="shared" si="961"/>
        <v xml:space="preserve">TRANSFORMADOR MARCA:POWER TECH SE-MATAMBO </v>
      </c>
      <c r="F5145" s="21" t="s">
        <v>424</v>
      </c>
      <c r="G5145" s="21" t="s">
        <v>3157</v>
      </c>
      <c r="H5145" s="21" t="s">
        <v>3156</v>
      </c>
      <c r="I5145" s="21" t="s">
        <v>5319</v>
      </c>
      <c r="J5145" s="21"/>
      <c r="K5145" s="21" t="s">
        <v>5318</v>
      </c>
      <c r="L5145" s="21" t="s">
        <v>5317</v>
      </c>
      <c r="M5145" s="21">
        <v>100</v>
      </c>
      <c r="N5145" s="21">
        <v>33</v>
      </c>
      <c r="O5145" s="21">
        <v>0.4</v>
      </c>
      <c r="P5145" s="21">
        <v>3</v>
      </c>
      <c r="Q5145" s="21">
        <v>2015</v>
      </c>
      <c r="R5145" s="21" t="s">
        <v>5316</v>
      </c>
      <c r="S5145" s="21" t="s">
        <v>5315</v>
      </c>
      <c r="T5145" s="116">
        <v>763</v>
      </c>
      <c r="U5145" s="111">
        <v>45</v>
      </c>
      <c r="V5145" s="113">
        <f t="shared" si="962"/>
        <v>730.78444444444449</v>
      </c>
      <c r="W5145" s="113">
        <f t="shared" si="963"/>
        <v>32.215555555555511</v>
      </c>
      <c r="X5145" s="112">
        <f t="shared" si="964"/>
        <v>32215.555555555511</v>
      </c>
      <c r="Y5145" s="111"/>
      <c r="Z5145" s="110">
        <f t="shared" si="960"/>
        <v>43</v>
      </c>
      <c r="AA5145" s="109">
        <f t="shared" si="965"/>
        <v>38.15</v>
      </c>
      <c r="AB5145" s="109">
        <f t="shared" si="966"/>
        <v>38150</v>
      </c>
      <c r="AC5145" s="108">
        <f t="shared" si="967"/>
        <v>724.85</v>
      </c>
      <c r="AD5145" s="107">
        <f t="shared" si="968"/>
        <v>2.2222222222222223E-2</v>
      </c>
      <c r="AE5145" s="106">
        <f t="shared" si="969"/>
        <v>16.10777777777778</v>
      </c>
      <c r="AF5145" s="105">
        <f t="shared" si="970"/>
        <v>48.323333333333295</v>
      </c>
      <c r="AG5145" s="105">
        <f t="shared" si="971"/>
        <v>714.67666666666673</v>
      </c>
    </row>
    <row r="5146" spans="1:33" s="88" customFormat="1" x14ac:dyDescent="0.35">
      <c r="A5146" s="21">
        <v>10141103</v>
      </c>
      <c r="B5146" s="115" t="s">
        <v>1665</v>
      </c>
      <c r="C5146" s="115" t="s">
        <v>710</v>
      </c>
      <c r="D5146" s="22"/>
      <c r="E5146" s="114" t="str">
        <f t="shared" si="961"/>
        <v xml:space="preserve">TRANSFORMADOR MARCA:ASTOR SE-MANJE </v>
      </c>
      <c r="F5146" s="57" t="s">
        <v>424</v>
      </c>
      <c r="G5146" s="21" t="s">
        <v>3139</v>
      </c>
      <c r="H5146" s="21" t="s">
        <v>3852</v>
      </c>
      <c r="I5146" s="21" t="s">
        <v>5314</v>
      </c>
      <c r="J5146" s="57"/>
      <c r="K5146" s="57" t="s">
        <v>5313</v>
      </c>
      <c r="L5146" s="57" t="s">
        <v>5312</v>
      </c>
      <c r="M5146" s="21">
        <v>250</v>
      </c>
      <c r="N5146" s="21">
        <v>33</v>
      </c>
      <c r="O5146" s="21">
        <v>0.4</v>
      </c>
      <c r="P5146" s="57">
        <v>3</v>
      </c>
      <c r="Q5146" s="21">
        <v>2015</v>
      </c>
      <c r="R5146" s="21" t="s">
        <v>499</v>
      </c>
      <c r="S5146" s="196" t="s">
        <v>5311</v>
      </c>
      <c r="T5146" s="116">
        <v>991</v>
      </c>
      <c r="U5146" s="111">
        <v>45</v>
      </c>
      <c r="V5146" s="113">
        <f t="shared" si="962"/>
        <v>949.15777777777782</v>
      </c>
      <c r="W5146" s="113">
        <f t="shared" si="963"/>
        <v>41.842222222222176</v>
      </c>
      <c r="X5146" s="112">
        <f t="shared" si="964"/>
        <v>41842.222222222175</v>
      </c>
      <c r="Y5146" s="111"/>
      <c r="Z5146" s="110">
        <f t="shared" si="960"/>
        <v>43</v>
      </c>
      <c r="AA5146" s="109">
        <f t="shared" si="965"/>
        <v>49.550000000000004</v>
      </c>
      <c r="AB5146" s="109">
        <f t="shared" si="966"/>
        <v>49550.000000000007</v>
      </c>
      <c r="AC5146" s="108">
        <f t="shared" si="967"/>
        <v>941.45</v>
      </c>
      <c r="AD5146" s="107">
        <f t="shared" si="968"/>
        <v>2.2222222222222223E-2</v>
      </c>
      <c r="AE5146" s="106">
        <f t="shared" si="969"/>
        <v>20.921111111111113</v>
      </c>
      <c r="AF5146" s="105">
        <f t="shared" si="970"/>
        <v>62.763333333333293</v>
      </c>
      <c r="AG5146" s="105">
        <f t="shared" si="971"/>
        <v>928.23666666666668</v>
      </c>
    </row>
    <row r="5147" spans="1:33" s="88" customFormat="1" x14ac:dyDescent="0.35">
      <c r="A5147" s="21">
        <v>10141103</v>
      </c>
      <c r="B5147" s="115" t="s">
        <v>1665</v>
      </c>
      <c r="C5147" s="115" t="s">
        <v>710</v>
      </c>
      <c r="D5147" s="22"/>
      <c r="E5147" s="114" t="str">
        <f t="shared" si="961"/>
        <v xml:space="preserve">TRANSFORMADOR MARCA:EFACEC SE-MANJE </v>
      </c>
      <c r="F5147" s="57" t="s">
        <v>424</v>
      </c>
      <c r="G5147" s="21" t="s">
        <v>3139</v>
      </c>
      <c r="H5147" s="21" t="s">
        <v>5310</v>
      </c>
      <c r="I5147" s="21" t="s">
        <v>5282</v>
      </c>
      <c r="J5147" s="57"/>
      <c r="K5147" s="57" t="s">
        <v>5309</v>
      </c>
      <c r="L5147" s="57" t="s">
        <v>5308</v>
      </c>
      <c r="M5147" s="21">
        <v>50</v>
      </c>
      <c r="N5147" s="21">
        <v>33</v>
      </c>
      <c r="O5147" s="21">
        <v>0.4</v>
      </c>
      <c r="P5147" s="57">
        <v>3</v>
      </c>
      <c r="Q5147" s="21">
        <v>2015</v>
      </c>
      <c r="R5147" s="21" t="s">
        <v>27</v>
      </c>
      <c r="S5147" s="21"/>
      <c r="T5147" s="116">
        <v>643</v>
      </c>
      <c r="U5147" s="111">
        <v>45</v>
      </c>
      <c r="V5147" s="113">
        <f t="shared" si="962"/>
        <v>615.85111111111109</v>
      </c>
      <c r="W5147" s="113">
        <f t="shared" si="963"/>
        <v>27.148888888888905</v>
      </c>
      <c r="X5147" s="112">
        <f t="shared" si="964"/>
        <v>27148.888888888905</v>
      </c>
      <c r="Y5147" s="111"/>
      <c r="Z5147" s="110">
        <f t="shared" si="960"/>
        <v>43</v>
      </c>
      <c r="AA5147" s="109">
        <f t="shared" si="965"/>
        <v>32.15</v>
      </c>
      <c r="AB5147" s="109">
        <f t="shared" si="966"/>
        <v>32150</v>
      </c>
      <c r="AC5147" s="108">
        <f t="shared" si="967"/>
        <v>610.85</v>
      </c>
      <c r="AD5147" s="107">
        <f t="shared" si="968"/>
        <v>2.2222222222222223E-2</v>
      </c>
      <c r="AE5147" s="106">
        <f t="shared" si="969"/>
        <v>13.574444444444445</v>
      </c>
      <c r="AF5147" s="105">
        <f t="shared" si="970"/>
        <v>40.72333333333335</v>
      </c>
      <c r="AG5147" s="105">
        <f t="shared" si="971"/>
        <v>602.27666666666664</v>
      </c>
    </row>
    <row r="5148" spans="1:33" s="88" customFormat="1" x14ac:dyDescent="0.35">
      <c r="A5148" s="21">
        <v>10141103</v>
      </c>
      <c r="B5148" s="115" t="s">
        <v>1665</v>
      </c>
      <c r="C5148" s="115" t="s">
        <v>710</v>
      </c>
      <c r="D5148" s="22"/>
      <c r="E5148" s="114" t="str">
        <f t="shared" si="961"/>
        <v xml:space="preserve">TRANSFORMADOR MARCA:FUJI TUSCO SE-MANJE </v>
      </c>
      <c r="F5148" s="57" t="s">
        <v>424</v>
      </c>
      <c r="G5148" s="21" t="s">
        <v>3139</v>
      </c>
      <c r="H5148" s="21" t="s">
        <v>5307</v>
      </c>
      <c r="I5148" s="21" t="s">
        <v>5306</v>
      </c>
      <c r="J5148" s="57"/>
      <c r="K5148" s="57" t="s">
        <v>5305</v>
      </c>
      <c r="L5148" s="57" t="s">
        <v>5304</v>
      </c>
      <c r="M5148" s="21">
        <v>50</v>
      </c>
      <c r="N5148" s="21">
        <v>33</v>
      </c>
      <c r="O5148" s="21">
        <v>0.4</v>
      </c>
      <c r="P5148" s="57">
        <v>3</v>
      </c>
      <c r="Q5148" s="21">
        <v>2015</v>
      </c>
      <c r="R5148" s="21" t="s">
        <v>531</v>
      </c>
      <c r="S5148" s="21"/>
      <c r="T5148" s="116">
        <v>643</v>
      </c>
      <c r="U5148" s="111">
        <v>45</v>
      </c>
      <c r="V5148" s="113">
        <f t="shared" si="962"/>
        <v>615.85111111111109</v>
      </c>
      <c r="W5148" s="113">
        <f t="shared" si="963"/>
        <v>27.148888888888905</v>
      </c>
      <c r="X5148" s="112">
        <f t="shared" si="964"/>
        <v>27148.888888888905</v>
      </c>
      <c r="Y5148" s="111"/>
      <c r="Z5148" s="110">
        <f t="shared" si="960"/>
        <v>43</v>
      </c>
      <c r="AA5148" s="109">
        <f t="shared" si="965"/>
        <v>32.15</v>
      </c>
      <c r="AB5148" s="109">
        <f t="shared" si="966"/>
        <v>32150</v>
      </c>
      <c r="AC5148" s="108">
        <f t="shared" si="967"/>
        <v>610.85</v>
      </c>
      <c r="AD5148" s="107">
        <f t="shared" si="968"/>
        <v>2.2222222222222223E-2</v>
      </c>
      <c r="AE5148" s="106">
        <f t="shared" si="969"/>
        <v>13.574444444444445</v>
      </c>
      <c r="AF5148" s="105">
        <f t="shared" si="970"/>
        <v>40.72333333333335</v>
      </c>
      <c r="AG5148" s="105">
        <f t="shared" si="971"/>
        <v>602.27666666666664</v>
      </c>
    </row>
    <row r="5149" spans="1:33" s="88" customFormat="1" x14ac:dyDescent="0.35">
      <c r="A5149" s="21">
        <v>10141103</v>
      </c>
      <c r="B5149" s="115" t="s">
        <v>1665</v>
      </c>
      <c r="C5149" s="115" t="s">
        <v>710</v>
      </c>
      <c r="D5149" s="22"/>
      <c r="E5149" s="114" t="str">
        <f t="shared" si="961"/>
        <v xml:space="preserve">TRANSFORMADOR MARCA:FST SE-JINDAL </v>
      </c>
      <c r="F5149" s="57" t="s">
        <v>424</v>
      </c>
      <c r="G5149" s="21" t="s">
        <v>3857</v>
      </c>
      <c r="H5149" s="21" t="s">
        <v>5283</v>
      </c>
      <c r="I5149" s="21" t="s">
        <v>5303</v>
      </c>
      <c r="J5149" s="57"/>
      <c r="K5149" s="57" t="s">
        <v>5302</v>
      </c>
      <c r="L5149" s="57" t="s">
        <v>5301</v>
      </c>
      <c r="M5149" s="21">
        <v>100</v>
      </c>
      <c r="N5149" s="21">
        <v>33</v>
      </c>
      <c r="O5149" s="21">
        <v>0.4</v>
      </c>
      <c r="P5149" s="57">
        <v>3</v>
      </c>
      <c r="Q5149" s="21">
        <v>2015</v>
      </c>
      <c r="R5149" s="21" t="s">
        <v>519</v>
      </c>
      <c r="S5149" s="21" t="s">
        <v>5300</v>
      </c>
      <c r="T5149" s="116">
        <v>763</v>
      </c>
      <c r="U5149" s="111">
        <v>45</v>
      </c>
      <c r="V5149" s="113">
        <f t="shared" si="962"/>
        <v>730.78444444444449</v>
      </c>
      <c r="W5149" s="113">
        <f t="shared" si="963"/>
        <v>32.215555555555511</v>
      </c>
      <c r="X5149" s="112">
        <f t="shared" si="964"/>
        <v>32215.555555555511</v>
      </c>
      <c r="Y5149" s="111"/>
      <c r="Z5149" s="110">
        <f t="shared" si="960"/>
        <v>43</v>
      </c>
      <c r="AA5149" s="109">
        <f t="shared" si="965"/>
        <v>38.15</v>
      </c>
      <c r="AB5149" s="109">
        <f t="shared" si="966"/>
        <v>38150</v>
      </c>
      <c r="AC5149" s="108">
        <f t="shared" si="967"/>
        <v>724.85</v>
      </c>
      <c r="AD5149" s="107">
        <f t="shared" si="968"/>
        <v>2.2222222222222223E-2</v>
      </c>
      <c r="AE5149" s="106">
        <f t="shared" si="969"/>
        <v>16.10777777777778</v>
      </c>
      <c r="AF5149" s="105">
        <f t="shared" si="970"/>
        <v>48.323333333333295</v>
      </c>
      <c r="AG5149" s="105">
        <f t="shared" si="971"/>
        <v>714.67666666666673</v>
      </c>
    </row>
    <row r="5150" spans="1:33" s="88" customFormat="1" x14ac:dyDescent="0.35">
      <c r="A5150" s="21">
        <v>10141103</v>
      </c>
      <c r="B5150" s="115" t="s">
        <v>1665</v>
      </c>
      <c r="C5150" s="115" t="s">
        <v>710</v>
      </c>
      <c r="D5150" s="22"/>
      <c r="E5150" s="114" t="str">
        <f t="shared" si="961"/>
        <v xml:space="preserve">TRANSFORMADOR MARCA:FST SE-JINDAL </v>
      </c>
      <c r="F5150" s="57" t="s">
        <v>424</v>
      </c>
      <c r="G5150" s="21" t="s">
        <v>3857</v>
      </c>
      <c r="H5150" s="21" t="s">
        <v>5283</v>
      </c>
      <c r="I5150" s="21" t="s">
        <v>5299</v>
      </c>
      <c r="J5150" s="57"/>
      <c r="K5150" s="57" t="s">
        <v>5298</v>
      </c>
      <c r="L5150" s="57" t="s">
        <v>5297</v>
      </c>
      <c r="M5150" s="21">
        <v>100</v>
      </c>
      <c r="N5150" s="21">
        <v>33</v>
      </c>
      <c r="O5150" s="21">
        <v>0.4</v>
      </c>
      <c r="P5150" s="57">
        <v>3</v>
      </c>
      <c r="Q5150" s="21">
        <v>2015</v>
      </c>
      <c r="R5150" s="21" t="s">
        <v>519</v>
      </c>
      <c r="S5150" s="21" t="s">
        <v>5296</v>
      </c>
      <c r="T5150" s="116">
        <v>763</v>
      </c>
      <c r="U5150" s="111">
        <v>45</v>
      </c>
      <c r="V5150" s="113">
        <f t="shared" si="962"/>
        <v>730.78444444444449</v>
      </c>
      <c r="W5150" s="113">
        <f t="shared" si="963"/>
        <v>32.215555555555511</v>
      </c>
      <c r="X5150" s="112">
        <f t="shared" si="964"/>
        <v>32215.555555555511</v>
      </c>
      <c r="Y5150" s="111"/>
      <c r="Z5150" s="110">
        <f t="shared" si="960"/>
        <v>43</v>
      </c>
      <c r="AA5150" s="109">
        <f t="shared" si="965"/>
        <v>38.15</v>
      </c>
      <c r="AB5150" s="109">
        <f t="shared" si="966"/>
        <v>38150</v>
      </c>
      <c r="AC5150" s="108">
        <f t="shared" si="967"/>
        <v>724.85</v>
      </c>
      <c r="AD5150" s="107">
        <f t="shared" si="968"/>
        <v>2.2222222222222223E-2</v>
      </c>
      <c r="AE5150" s="106">
        <f t="shared" si="969"/>
        <v>16.10777777777778</v>
      </c>
      <c r="AF5150" s="105">
        <f t="shared" si="970"/>
        <v>48.323333333333295</v>
      </c>
      <c r="AG5150" s="105">
        <f t="shared" si="971"/>
        <v>714.67666666666673</v>
      </c>
    </row>
    <row r="5151" spans="1:33" s="88" customFormat="1" x14ac:dyDescent="0.35">
      <c r="A5151" s="21">
        <v>10141103</v>
      </c>
      <c r="B5151" s="115" t="s">
        <v>1665</v>
      </c>
      <c r="C5151" s="115" t="s">
        <v>710</v>
      </c>
      <c r="D5151" s="22"/>
      <c r="E5151" s="114" t="str">
        <f t="shared" si="961"/>
        <v xml:space="preserve">TRANSFORMADOR MARCA:FST SE-JINDAL </v>
      </c>
      <c r="F5151" s="57" t="s">
        <v>424</v>
      </c>
      <c r="G5151" s="21" t="s">
        <v>3857</v>
      </c>
      <c r="H5151" s="21" t="s">
        <v>5283</v>
      </c>
      <c r="I5151" s="21" t="s">
        <v>5295</v>
      </c>
      <c r="J5151" s="57"/>
      <c r="K5151" s="57" t="s">
        <v>5294</v>
      </c>
      <c r="L5151" s="57" t="s">
        <v>5293</v>
      </c>
      <c r="M5151" s="21">
        <v>100</v>
      </c>
      <c r="N5151" s="21">
        <v>33</v>
      </c>
      <c r="O5151" s="21">
        <v>0.4</v>
      </c>
      <c r="P5151" s="57">
        <v>3</v>
      </c>
      <c r="Q5151" s="21">
        <v>2015</v>
      </c>
      <c r="R5151" s="21" t="s">
        <v>519</v>
      </c>
      <c r="S5151" s="21" t="s">
        <v>5292</v>
      </c>
      <c r="T5151" s="116">
        <v>763</v>
      </c>
      <c r="U5151" s="111">
        <v>45</v>
      </c>
      <c r="V5151" s="113">
        <f t="shared" si="962"/>
        <v>730.78444444444449</v>
      </c>
      <c r="W5151" s="113">
        <f t="shared" si="963"/>
        <v>32.215555555555511</v>
      </c>
      <c r="X5151" s="112">
        <f t="shared" si="964"/>
        <v>32215.555555555511</v>
      </c>
      <c r="Y5151" s="111"/>
      <c r="Z5151" s="110">
        <f t="shared" si="960"/>
        <v>43</v>
      </c>
      <c r="AA5151" s="109">
        <f t="shared" si="965"/>
        <v>38.15</v>
      </c>
      <c r="AB5151" s="109">
        <f t="shared" si="966"/>
        <v>38150</v>
      </c>
      <c r="AC5151" s="108">
        <f t="shared" si="967"/>
        <v>724.85</v>
      </c>
      <c r="AD5151" s="107">
        <f t="shared" si="968"/>
        <v>2.2222222222222223E-2</v>
      </c>
      <c r="AE5151" s="106">
        <f t="shared" si="969"/>
        <v>16.10777777777778</v>
      </c>
      <c r="AF5151" s="105">
        <f t="shared" si="970"/>
        <v>48.323333333333295</v>
      </c>
      <c r="AG5151" s="105">
        <f t="shared" si="971"/>
        <v>714.67666666666673</v>
      </c>
    </row>
    <row r="5152" spans="1:33" s="88" customFormat="1" x14ac:dyDescent="0.35">
      <c r="A5152" s="21">
        <v>10141103</v>
      </c>
      <c r="B5152" s="115" t="s">
        <v>1665</v>
      </c>
      <c r="C5152" s="115" t="s">
        <v>710</v>
      </c>
      <c r="D5152" s="22"/>
      <c r="E5152" s="114" t="str">
        <f t="shared" si="961"/>
        <v xml:space="preserve">TRANSFORMADOR MARCA:FST SE-JINDAL </v>
      </c>
      <c r="F5152" s="57" t="s">
        <v>424</v>
      </c>
      <c r="G5152" s="21" t="s">
        <v>3857</v>
      </c>
      <c r="H5152" s="21" t="s">
        <v>5283</v>
      </c>
      <c r="I5152" s="21" t="s">
        <v>5291</v>
      </c>
      <c r="J5152" s="57"/>
      <c r="K5152" s="57" t="s">
        <v>5290</v>
      </c>
      <c r="L5152" s="57" t="s">
        <v>5289</v>
      </c>
      <c r="M5152" s="21">
        <v>100</v>
      </c>
      <c r="N5152" s="21">
        <v>33</v>
      </c>
      <c r="O5152" s="21">
        <v>0.4</v>
      </c>
      <c r="P5152" s="57">
        <v>3</v>
      </c>
      <c r="Q5152" s="21">
        <v>2015</v>
      </c>
      <c r="R5152" s="21" t="s">
        <v>519</v>
      </c>
      <c r="S5152" s="21" t="s">
        <v>5288</v>
      </c>
      <c r="T5152" s="116">
        <v>763</v>
      </c>
      <c r="U5152" s="111">
        <v>45</v>
      </c>
      <c r="V5152" s="113">
        <f t="shared" si="962"/>
        <v>730.78444444444449</v>
      </c>
      <c r="W5152" s="113">
        <f t="shared" si="963"/>
        <v>32.215555555555511</v>
      </c>
      <c r="X5152" s="112">
        <f t="shared" si="964"/>
        <v>32215.555555555511</v>
      </c>
      <c r="Y5152" s="111"/>
      <c r="Z5152" s="110">
        <f t="shared" si="960"/>
        <v>43</v>
      </c>
      <c r="AA5152" s="109">
        <f t="shared" si="965"/>
        <v>38.15</v>
      </c>
      <c r="AB5152" s="109">
        <f t="shared" si="966"/>
        <v>38150</v>
      </c>
      <c r="AC5152" s="108">
        <f t="shared" si="967"/>
        <v>724.85</v>
      </c>
      <c r="AD5152" s="107">
        <f t="shared" si="968"/>
        <v>2.2222222222222223E-2</v>
      </c>
      <c r="AE5152" s="106">
        <f t="shared" si="969"/>
        <v>16.10777777777778</v>
      </c>
      <c r="AF5152" s="105">
        <f t="shared" si="970"/>
        <v>48.323333333333295</v>
      </c>
      <c r="AG5152" s="105">
        <f t="shared" si="971"/>
        <v>714.67666666666673</v>
      </c>
    </row>
    <row r="5153" spans="1:33" s="88" customFormat="1" x14ac:dyDescent="0.35">
      <c r="A5153" s="21">
        <v>10141103</v>
      </c>
      <c r="B5153" s="115" t="s">
        <v>1665</v>
      </c>
      <c r="C5153" s="115" t="s">
        <v>710</v>
      </c>
      <c r="D5153" s="22"/>
      <c r="E5153" s="114" t="str">
        <f t="shared" si="961"/>
        <v xml:space="preserve">TRANSFORMADOR MARCA:FST SE-JINDAL </v>
      </c>
      <c r="F5153" s="57" t="s">
        <v>424</v>
      </c>
      <c r="G5153" s="21" t="s">
        <v>3857</v>
      </c>
      <c r="H5153" s="21" t="s">
        <v>5283</v>
      </c>
      <c r="I5153" s="21" t="s">
        <v>5287</v>
      </c>
      <c r="J5153" s="57"/>
      <c r="K5153" s="57" t="s">
        <v>5286</v>
      </c>
      <c r="L5153" s="57" t="s">
        <v>5285</v>
      </c>
      <c r="M5153" s="21">
        <v>100</v>
      </c>
      <c r="N5153" s="21">
        <v>33</v>
      </c>
      <c r="O5153" s="21">
        <v>0.4</v>
      </c>
      <c r="P5153" s="57">
        <v>3</v>
      </c>
      <c r="Q5153" s="21">
        <v>2015</v>
      </c>
      <c r="R5153" s="21" t="s">
        <v>519</v>
      </c>
      <c r="S5153" s="21" t="s">
        <v>5284</v>
      </c>
      <c r="T5153" s="116">
        <v>763</v>
      </c>
      <c r="U5153" s="111">
        <v>45</v>
      </c>
      <c r="V5153" s="113">
        <f t="shared" si="962"/>
        <v>730.78444444444449</v>
      </c>
      <c r="W5153" s="113">
        <f t="shared" si="963"/>
        <v>32.215555555555511</v>
      </c>
      <c r="X5153" s="112">
        <f t="shared" si="964"/>
        <v>32215.555555555511</v>
      </c>
      <c r="Y5153" s="111"/>
      <c r="Z5153" s="110">
        <f t="shared" si="960"/>
        <v>43</v>
      </c>
      <c r="AA5153" s="109">
        <f t="shared" si="965"/>
        <v>38.15</v>
      </c>
      <c r="AB5153" s="109">
        <f t="shared" si="966"/>
        <v>38150</v>
      </c>
      <c r="AC5153" s="108">
        <f t="shared" si="967"/>
        <v>724.85</v>
      </c>
      <c r="AD5153" s="107">
        <f t="shared" si="968"/>
        <v>2.2222222222222223E-2</v>
      </c>
      <c r="AE5153" s="106">
        <f t="shared" si="969"/>
        <v>16.10777777777778</v>
      </c>
      <c r="AF5153" s="105">
        <f t="shared" si="970"/>
        <v>48.323333333333295</v>
      </c>
      <c r="AG5153" s="105">
        <f t="shared" si="971"/>
        <v>714.67666666666673</v>
      </c>
    </row>
    <row r="5154" spans="1:33" s="88" customFormat="1" x14ac:dyDescent="0.35">
      <c r="A5154" s="21">
        <v>10141103</v>
      </c>
      <c r="B5154" s="115" t="s">
        <v>1665</v>
      </c>
      <c r="C5154" s="115" t="s">
        <v>710</v>
      </c>
      <c r="D5154" s="22"/>
      <c r="E5154" s="114" t="str">
        <f t="shared" si="961"/>
        <v xml:space="preserve">TRANSFORMADOR MARCA:SIEMENS SE-JINDAL </v>
      </c>
      <c r="F5154" s="57" t="s">
        <v>424</v>
      </c>
      <c r="G5154" s="21" t="s">
        <v>3857</v>
      </c>
      <c r="H5154" s="21" t="s">
        <v>5283</v>
      </c>
      <c r="I5154" s="21" t="s">
        <v>5282</v>
      </c>
      <c r="J5154" s="57"/>
      <c r="K5154" s="57" t="s">
        <v>5281</v>
      </c>
      <c r="L5154" s="57" t="s">
        <v>5280</v>
      </c>
      <c r="M5154" s="21">
        <v>100</v>
      </c>
      <c r="N5154" s="21">
        <v>33</v>
      </c>
      <c r="O5154" s="21">
        <v>0.4</v>
      </c>
      <c r="P5154" s="57">
        <v>3</v>
      </c>
      <c r="Q5154" s="21">
        <v>2015</v>
      </c>
      <c r="R5154" s="21" t="s">
        <v>130</v>
      </c>
      <c r="S5154" s="21" t="s">
        <v>5279</v>
      </c>
      <c r="T5154" s="116">
        <v>763</v>
      </c>
      <c r="U5154" s="111">
        <v>45</v>
      </c>
      <c r="V5154" s="113">
        <f t="shared" si="962"/>
        <v>730.78444444444449</v>
      </c>
      <c r="W5154" s="113">
        <f t="shared" si="963"/>
        <v>32.215555555555511</v>
      </c>
      <c r="X5154" s="112">
        <f t="shared" si="964"/>
        <v>32215.555555555511</v>
      </c>
      <c r="Y5154" s="111"/>
      <c r="Z5154" s="110">
        <f t="shared" si="960"/>
        <v>43</v>
      </c>
      <c r="AA5154" s="109">
        <f t="shared" si="965"/>
        <v>38.15</v>
      </c>
      <c r="AB5154" s="109">
        <f t="shared" si="966"/>
        <v>38150</v>
      </c>
      <c r="AC5154" s="108">
        <f t="shared" si="967"/>
        <v>724.85</v>
      </c>
      <c r="AD5154" s="107">
        <f t="shared" si="968"/>
        <v>2.2222222222222223E-2</v>
      </c>
      <c r="AE5154" s="106">
        <f t="shared" si="969"/>
        <v>16.10777777777778</v>
      </c>
      <c r="AF5154" s="105">
        <f t="shared" si="970"/>
        <v>48.323333333333295</v>
      </c>
      <c r="AG5154" s="105">
        <f t="shared" si="971"/>
        <v>714.67666666666673</v>
      </c>
    </row>
    <row r="5155" spans="1:33" s="88" customFormat="1" x14ac:dyDescent="0.35">
      <c r="A5155" s="21">
        <v>10141103</v>
      </c>
      <c r="B5155" s="115" t="s">
        <v>1665</v>
      </c>
      <c r="C5155" s="115" t="s">
        <v>710</v>
      </c>
      <c r="D5155" s="22"/>
      <c r="E5155" s="114" t="str">
        <f t="shared" si="961"/>
        <v xml:space="preserve">TRANSFORMADOR MARCA:TRANSFORMAN SE-CHIMUARA </v>
      </c>
      <c r="F5155" s="57" t="s">
        <v>424</v>
      </c>
      <c r="G5155" s="21" t="s">
        <v>5278</v>
      </c>
      <c r="H5155" s="21" t="s">
        <v>5277</v>
      </c>
      <c r="I5155" s="21" t="s">
        <v>5276</v>
      </c>
      <c r="J5155" s="57"/>
      <c r="K5155" s="57" t="s">
        <v>5275</v>
      </c>
      <c r="L5155" s="57" t="s">
        <v>5274</v>
      </c>
      <c r="M5155" s="21">
        <v>250</v>
      </c>
      <c r="N5155" s="21">
        <v>33</v>
      </c>
      <c r="O5155" s="21">
        <v>0.4</v>
      </c>
      <c r="P5155" s="57">
        <v>3</v>
      </c>
      <c r="Q5155" s="21">
        <v>2015</v>
      </c>
      <c r="R5155" s="21" t="s">
        <v>904</v>
      </c>
      <c r="S5155" s="21">
        <v>60071</v>
      </c>
      <c r="T5155" s="116">
        <v>991</v>
      </c>
      <c r="U5155" s="111">
        <v>45</v>
      </c>
      <c r="V5155" s="113">
        <f t="shared" si="962"/>
        <v>949.15777777777782</v>
      </c>
      <c r="W5155" s="113">
        <f t="shared" si="963"/>
        <v>41.842222222222176</v>
      </c>
      <c r="X5155" s="112">
        <f t="shared" si="964"/>
        <v>41842.222222222175</v>
      </c>
      <c r="Y5155" s="111"/>
      <c r="Z5155" s="110">
        <f t="shared" si="960"/>
        <v>43</v>
      </c>
      <c r="AA5155" s="109">
        <f t="shared" si="965"/>
        <v>49.550000000000004</v>
      </c>
      <c r="AB5155" s="109">
        <f t="shared" si="966"/>
        <v>49550.000000000007</v>
      </c>
      <c r="AC5155" s="108">
        <f t="shared" si="967"/>
        <v>941.45</v>
      </c>
      <c r="AD5155" s="107">
        <f t="shared" si="968"/>
        <v>2.2222222222222223E-2</v>
      </c>
      <c r="AE5155" s="106">
        <f t="shared" si="969"/>
        <v>20.921111111111113</v>
      </c>
      <c r="AF5155" s="105">
        <f t="shared" si="970"/>
        <v>62.763333333333293</v>
      </c>
      <c r="AG5155" s="105">
        <f t="shared" si="971"/>
        <v>928.23666666666668</v>
      </c>
    </row>
    <row r="5156" spans="1:33" s="88" customFormat="1" x14ac:dyDescent="0.35">
      <c r="A5156" s="21">
        <v>10141103</v>
      </c>
      <c r="B5156" s="115" t="s">
        <v>1665</v>
      </c>
      <c r="C5156" s="115" t="s">
        <v>710</v>
      </c>
      <c r="D5156" s="192" t="s">
        <v>5273</v>
      </c>
      <c r="E5156" s="114" t="str">
        <f t="shared" si="961"/>
        <v>TRANSFORMADOR MARCA: LICHINGA EG PTS6000</v>
      </c>
      <c r="F5156" s="21"/>
      <c r="G5156" s="178" t="s">
        <v>158</v>
      </c>
      <c r="H5156" s="121" t="s">
        <v>4256</v>
      </c>
      <c r="I5156" s="61" t="s">
        <v>5272</v>
      </c>
      <c r="J5156" s="21"/>
      <c r="K5156" s="124" t="s">
        <v>5271</v>
      </c>
      <c r="L5156" s="124" t="s">
        <v>5270</v>
      </c>
      <c r="M5156" s="21">
        <v>50</v>
      </c>
      <c r="N5156" s="161" t="s">
        <v>19</v>
      </c>
      <c r="O5156" s="21" t="s">
        <v>362</v>
      </c>
      <c r="P5156" s="21">
        <v>3</v>
      </c>
      <c r="Q5156" s="21">
        <v>2015</v>
      </c>
      <c r="R5156" s="21"/>
      <c r="S5156" s="21"/>
      <c r="T5156" s="116">
        <v>643</v>
      </c>
      <c r="U5156" s="111">
        <v>45</v>
      </c>
      <c r="V5156" s="113">
        <f t="shared" si="962"/>
        <v>615.85111111111109</v>
      </c>
      <c r="W5156" s="113">
        <f t="shared" si="963"/>
        <v>27.148888888888905</v>
      </c>
      <c r="X5156" s="112">
        <f t="shared" si="964"/>
        <v>27148.888888888905</v>
      </c>
      <c r="Y5156" s="111"/>
      <c r="Z5156" s="110">
        <f t="shared" ref="Z5156:Z5219" si="972">(U5156-(2017-Q5156))</f>
        <v>43</v>
      </c>
      <c r="AA5156" s="109">
        <f t="shared" si="965"/>
        <v>32.15</v>
      </c>
      <c r="AB5156" s="109">
        <f t="shared" si="966"/>
        <v>32150</v>
      </c>
      <c r="AC5156" s="108">
        <f t="shared" si="967"/>
        <v>610.85</v>
      </c>
      <c r="AD5156" s="107">
        <f t="shared" si="968"/>
        <v>2.2222222222222223E-2</v>
      </c>
      <c r="AE5156" s="106">
        <f t="shared" si="969"/>
        <v>13.574444444444445</v>
      </c>
      <c r="AF5156" s="105">
        <f t="shared" si="970"/>
        <v>40.72333333333335</v>
      </c>
      <c r="AG5156" s="105">
        <f t="shared" si="971"/>
        <v>602.27666666666664</v>
      </c>
    </row>
    <row r="5157" spans="1:33" s="88" customFormat="1" x14ac:dyDescent="0.35">
      <c r="A5157" s="21">
        <v>10141103</v>
      </c>
      <c r="B5157" s="115" t="s">
        <v>1665</v>
      </c>
      <c r="C5157" s="115" t="s">
        <v>710</v>
      </c>
      <c r="D5157" s="192" t="s">
        <v>4262</v>
      </c>
      <c r="E5157" s="114" t="str">
        <f t="shared" si="961"/>
        <v>TRANSFORMADOR MARCA: LICHINGA EG PTS6001</v>
      </c>
      <c r="F5157" s="21"/>
      <c r="G5157" s="178" t="s">
        <v>158</v>
      </c>
      <c r="H5157" s="121" t="s">
        <v>4256</v>
      </c>
      <c r="I5157" s="61" t="s">
        <v>4261</v>
      </c>
      <c r="J5157" s="21"/>
      <c r="K5157" s="124" t="s">
        <v>4260</v>
      </c>
      <c r="L5157" s="124" t="s">
        <v>4259</v>
      </c>
      <c r="M5157" s="21">
        <v>50</v>
      </c>
      <c r="N5157" s="161" t="s">
        <v>19</v>
      </c>
      <c r="O5157" s="21" t="s">
        <v>362</v>
      </c>
      <c r="P5157" s="21">
        <v>3</v>
      </c>
      <c r="Q5157" s="21">
        <v>2015</v>
      </c>
      <c r="R5157" s="21"/>
      <c r="S5157" s="21"/>
      <c r="T5157" s="116">
        <v>643</v>
      </c>
      <c r="U5157" s="111">
        <v>45</v>
      </c>
      <c r="V5157" s="113">
        <f t="shared" si="962"/>
        <v>615.85111111111109</v>
      </c>
      <c r="W5157" s="113">
        <f t="shared" si="963"/>
        <v>27.148888888888905</v>
      </c>
      <c r="X5157" s="112">
        <f t="shared" si="964"/>
        <v>27148.888888888905</v>
      </c>
      <c r="Y5157" s="111"/>
      <c r="Z5157" s="110">
        <f t="shared" si="972"/>
        <v>43</v>
      </c>
      <c r="AA5157" s="109">
        <f t="shared" si="965"/>
        <v>32.15</v>
      </c>
      <c r="AB5157" s="109">
        <f t="shared" si="966"/>
        <v>32150</v>
      </c>
      <c r="AC5157" s="108">
        <f t="shared" si="967"/>
        <v>610.85</v>
      </c>
      <c r="AD5157" s="107">
        <f t="shared" si="968"/>
        <v>2.2222222222222223E-2</v>
      </c>
      <c r="AE5157" s="106">
        <f t="shared" si="969"/>
        <v>13.574444444444445</v>
      </c>
      <c r="AF5157" s="105">
        <f t="shared" si="970"/>
        <v>40.72333333333335</v>
      </c>
      <c r="AG5157" s="105">
        <f t="shared" si="971"/>
        <v>602.27666666666664</v>
      </c>
    </row>
    <row r="5158" spans="1:33" s="88" customFormat="1" x14ac:dyDescent="0.35">
      <c r="A5158" s="21">
        <v>10141103</v>
      </c>
      <c r="B5158" s="115" t="s">
        <v>1665</v>
      </c>
      <c r="C5158" s="115" t="s">
        <v>710</v>
      </c>
      <c r="D5158" s="192" t="s">
        <v>4257</v>
      </c>
      <c r="E5158" s="114" t="str">
        <f t="shared" si="961"/>
        <v>TRANSFORMADOR MARCA: LICHINGA EG PTS6002</v>
      </c>
      <c r="F5158" s="21"/>
      <c r="G5158" s="178" t="s">
        <v>158</v>
      </c>
      <c r="H5158" s="121" t="s">
        <v>4256</v>
      </c>
      <c r="I5158" s="61" t="s">
        <v>4255</v>
      </c>
      <c r="J5158" s="21"/>
      <c r="K5158" s="124" t="s">
        <v>4254</v>
      </c>
      <c r="L5158" s="124" t="s">
        <v>4253</v>
      </c>
      <c r="M5158" s="21">
        <v>315</v>
      </c>
      <c r="N5158" s="161" t="s">
        <v>19</v>
      </c>
      <c r="O5158" s="21" t="s">
        <v>362</v>
      </c>
      <c r="P5158" s="21">
        <v>3</v>
      </c>
      <c r="Q5158" s="21">
        <v>2015</v>
      </c>
      <c r="R5158" s="21"/>
      <c r="S5158" s="21"/>
      <c r="T5158" s="116">
        <v>1039</v>
      </c>
      <c r="U5158" s="111">
        <v>45</v>
      </c>
      <c r="V5158" s="113">
        <f t="shared" si="962"/>
        <v>995.13111111111118</v>
      </c>
      <c r="W5158" s="113">
        <f t="shared" si="963"/>
        <v>43.868888888888819</v>
      </c>
      <c r="X5158" s="112">
        <f t="shared" si="964"/>
        <v>43868.888888888818</v>
      </c>
      <c r="Y5158" s="111"/>
      <c r="Z5158" s="110">
        <f t="shared" si="972"/>
        <v>43</v>
      </c>
      <c r="AA5158" s="109">
        <f t="shared" si="965"/>
        <v>51.95</v>
      </c>
      <c r="AB5158" s="109">
        <f t="shared" si="966"/>
        <v>51950</v>
      </c>
      <c r="AC5158" s="108">
        <f t="shared" si="967"/>
        <v>987.05</v>
      </c>
      <c r="AD5158" s="107">
        <f t="shared" si="968"/>
        <v>2.2222222222222223E-2</v>
      </c>
      <c r="AE5158" s="106">
        <f t="shared" si="969"/>
        <v>21.934444444444445</v>
      </c>
      <c r="AF5158" s="105">
        <f t="shared" si="970"/>
        <v>65.803333333333256</v>
      </c>
      <c r="AG5158" s="105">
        <f t="shared" si="971"/>
        <v>973.19666666666672</v>
      </c>
    </row>
    <row r="5159" spans="1:33" s="88" customFormat="1" x14ac:dyDescent="0.35">
      <c r="A5159" s="21">
        <v>10141103</v>
      </c>
      <c r="B5159" s="115" t="s">
        <v>1665</v>
      </c>
      <c r="C5159" s="115" t="s">
        <v>710</v>
      </c>
      <c r="D5159" s="192" t="s">
        <v>4250</v>
      </c>
      <c r="E5159" s="114" t="str">
        <f t="shared" si="961"/>
        <v>TRANSFORMADOR MARCA: LICHINGA EG PTS6003</v>
      </c>
      <c r="F5159" s="21"/>
      <c r="G5159" s="178" t="s">
        <v>158</v>
      </c>
      <c r="H5159" s="121" t="s">
        <v>4249</v>
      </c>
      <c r="I5159" s="61" t="s">
        <v>4248</v>
      </c>
      <c r="J5159" s="21"/>
      <c r="K5159" s="124" t="s">
        <v>4247</v>
      </c>
      <c r="L5159" s="124" t="s">
        <v>4246</v>
      </c>
      <c r="M5159" s="21">
        <v>200</v>
      </c>
      <c r="N5159" s="161" t="s">
        <v>19</v>
      </c>
      <c r="O5159" s="21" t="s">
        <v>362</v>
      </c>
      <c r="P5159" s="21">
        <v>3</v>
      </c>
      <c r="Q5159" s="21">
        <v>2015</v>
      </c>
      <c r="R5159" s="21"/>
      <c r="S5159" s="21"/>
      <c r="T5159" s="116">
        <v>991</v>
      </c>
      <c r="U5159" s="111">
        <v>45</v>
      </c>
      <c r="V5159" s="113">
        <f t="shared" si="962"/>
        <v>949.15777777777782</v>
      </c>
      <c r="W5159" s="113">
        <f t="shared" si="963"/>
        <v>41.842222222222176</v>
      </c>
      <c r="X5159" s="112">
        <f t="shared" si="964"/>
        <v>41842.222222222175</v>
      </c>
      <c r="Y5159" s="111"/>
      <c r="Z5159" s="110">
        <f t="shared" si="972"/>
        <v>43</v>
      </c>
      <c r="AA5159" s="109">
        <f t="shared" si="965"/>
        <v>49.550000000000004</v>
      </c>
      <c r="AB5159" s="109">
        <f t="shared" si="966"/>
        <v>49550.000000000007</v>
      </c>
      <c r="AC5159" s="108">
        <f t="shared" si="967"/>
        <v>941.45</v>
      </c>
      <c r="AD5159" s="107">
        <f t="shared" si="968"/>
        <v>2.2222222222222223E-2</v>
      </c>
      <c r="AE5159" s="106">
        <f t="shared" si="969"/>
        <v>20.921111111111113</v>
      </c>
      <c r="AF5159" s="105">
        <f t="shared" si="970"/>
        <v>62.763333333333293</v>
      </c>
      <c r="AG5159" s="105">
        <f t="shared" si="971"/>
        <v>928.23666666666668</v>
      </c>
    </row>
    <row r="5160" spans="1:33" s="88" customFormat="1" x14ac:dyDescent="0.35">
      <c r="A5160" s="21">
        <v>10141103</v>
      </c>
      <c r="B5160" s="115" t="s">
        <v>1665</v>
      </c>
      <c r="C5160" s="115" t="s">
        <v>710</v>
      </c>
      <c r="D5160" s="22" t="s">
        <v>4244</v>
      </c>
      <c r="E5160" s="114" t="str">
        <f t="shared" si="961"/>
        <v>TRANSFORMADOR MARCA: CUAMBA PTS 18</v>
      </c>
      <c r="F5160" s="21"/>
      <c r="G5160" s="124" t="s">
        <v>179</v>
      </c>
      <c r="H5160" s="124" t="s">
        <v>179</v>
      </c>
      <c r="I5160" s="124" t="s">
        <v>4243</v>
      </c>
      <c r="J5160" s="21"/>
      <c r="K5160" s="21" t="s">
        <v>4242</v>
      </c>
      <c r="L5160" s="21" t="s">
        <v>4241</v>
      </c>
      <c r="M5160" s="21">
        <v>100</v>
      </c>
      <c r="N5160" s="161" t="s">
        <v>19</v>
      </c>
      <c r="O5160" s="21" t="s">
        <v>362</v>
      </c>
      <c r="P5160" s="21">
        <v>3</v>
      </c>
      <c r="Q5160" s="124">
        <v>2015</v>
      </c>
      <c r="R5160" s="21"/>
      <c r="S5160" s="21"/>
      <c r="T5160" s="116">
        <v>763</v>
      </c>
      <c r="U5160" s="111">
        <v>45</v>
      </c>
      <c r="V5160" s="113">
        <f t="shared" si="962"/>
        <v>730.78444444444449</v>
      </c>
      <c r="W5160" s="113">
        <f t="shared" si="963"/>
        <v>32.215555555555511</v>
      </c>
      <c r="X5160" s="112">
        <f t="shared" si="964"/>
        <v>32215.555555555511</v>
      </c>
      <c r="Y5160" s="111"/>
      <c r="Z5160" s="110">
        <f t="shared" si="972"/>
        <v>43</v>
      </c>
      <c r="AA5160" s="109">
        <f t="shared" si="965"/>
        <v>38.15</v>
      </c>
      <c r="AB5160" s="109">
        <f t="shared" si="966"/>
        <v>38150</v>
      </c>
      <c r="AC5160" s="108">
        <f t="shared" si="967"/>
        <v>724.85</v>
      </c>
      <c r="AD5160" s="107">
        <f t="shared" si="968"/>
        <v>2.2222222222222223E-2</v>
      </c>
      <c r="AE5160" s="106">
        <f t="shared" si="969"/>
        <v>16.10777777777778</v>
      </c>
      <c r="AF5160" s="105">
        <f t="shared" si="970"/>
        <v>48.323333333333295</v>
      </c>
      <c r="AG5160" s="105">
        <f t="shared" si="971"/>
        <v>714.67666666666673</v>
      </c>
    </row>
    <row r="5161" spans="1:33" s="88" customFormat="1" x14ac:dyDescent="0.35">
      <c r="A5161" s="21">
        <v>10141103</v>
      </c>
      <c r="B5161" s="115" t="s">
        <v>1665</v>
      </c>
      <c r="C5161" s="115" t="s">
        <v>710</v>
      </c>
      <c r="D5161" s="22" t="s">
        <v>4240</v>
      </c>
      <c r="E5161" s="114" t="str">
        <f t="shared" si="961"/>
        <v>TRANSFORMADOR MARCA: CUAMBA PTS 22</v>
      </c>
      <c r="F5161" s="21"/>
      <c r="G5161" s="124" t="s">
        <v>179</v>
      </c>
      <c r="H5161" s="124" t="s">
        <v>179</v>
      </c>
      <c r="I5161" s="124" t="s">
        <v>4239</v>
      </c>
      <c r="J5161" s="21"/>
      <c r="K5161" s="21" t="s">
        <v>4238</v>
      </c>
      <c r="L5161" s="21" t="s">
        <v>4237</v>
      </c>
      <c r="M5161" s="21">
        <v>100</v>
      </c>
      <c r="N5161" s="161" t="s">
        <v>19</v>
      </c>
      <c r="O5161" s="21" t="s">
        <v>362</v>
      </c>
      <c r="P5161" s="21">
        <v>3</v>
      </c>
      <c r="Q5161" s="124">
        <v>2015</v>
      </c>
      <c r="R5161" s="21"/>
      <c r="S5161" s="21"/>
      <c r="T5161" s="116">
        <v>763</v>
      </c>
      <c r="U5161" s="111">
        <v>45</v>
      </c>
      <c r="V5161" s="113">
        <f t="shared" si="962"/>
        <v>730.78444444444449</v>
      </c>
      <c r="W5161" s="113">
        <f t="shared" si="963"/>
        <v>32.215555555555511</v>
      </c>
      <c r="X5161" s="112">
        <f t="shared" si="964"/>
        <v>32215.555555555511</v>
      </c>
      <c r="Y5161" s="111"/>
      <c r="Z5161" s="110">
        <f t="shared" si="972"/>
        <v>43</v>
      </c>
      <c r="AA5161" s="109">
        <f t="shared" si="965"/>
        <v>38.15</v>
      </c>
      <c r="AB5161" s="109">
        <f t="shared" si="966"/>
        <v>38150</v>
      </c>
      <c r="AC5161" s="108">
        <f t="shared" si="967"/>
        <v>724.85</v>
      </c>
      <c r="AD5161" s="107">
        <f t="shared" si="968"/>
        <v>2.2222222222222223E-2</v>
      </c>
      <c r="AE5161" s="106">
        <f t="shared" si="969"/>
        <v>16.10777777777778</v>
      </c>
      <c r="AF5161" s="105">
        <f t="shared" si="970"/>
        <v>48.323333333333295</v>
      </c>
      <c r="AG5161" s="105">
        <f t="shared" si="971"/>
        <v>714.67666666666673</v>
      </c>
    </row>
    <row r="5162" spans="1:33" s="88" customFormat="1" x14ac:dyDescent="0.35">
      <c r="A5162" s="21">
        <v>10141103</v>
      </c>
      <c r="B5162" s="115" t="s">
        <v>1665</v>
      </c>
      <c r="C5162" s="115" t="s">
        <v>710</v>
      </c>
      <c r="D5162" s="22" t="s">
        <v>4236</v>
      </c>
      <c r="E5162" s="114" t="str">
        <f t="shared" si="961"/>
        <v>TRANSFORMADOR MARCA: CUAMBA PTS 23</v>
      </c>
      <c r="F5162" s="21"/>
      <c r="G5162" s="124" t="s">
        <v>179</v>
      </c>
      <c r="H5162" s="124" t="s">
        <v>179</v>
      </c>
      <c r="I5162" s="124" t="s">
        <v>4235</v>
      </c>
      <c r="J5162" s="21"/>
      <c r="K5162" s="21" t="s">
        <v>4234</v>
      </c>
      <c r="L5162" s="21" t="s">
        <v>4233</v>
      </c>
      <c r="M5162" s="21">
        <v>100</v>
      </c>
      <c r="N5162" s="161" t="s">
        <v>19</v>
      </c>
      <c r="O5162" s="21" t="s">
        <v>362</v>
      </c>
      <c r="P5162" s="21">
        <v>3</v>
      </c>
      <c r="Q5162" s="124">
        <v>2015</v>
      </c>
      <c r="R5162" s="21"/>
      <c r="S5162" s="21"/>
      <c r="T5162" s="116">
        <v>763</v>
      </c>
      <c r="U5162" s="111">
        <v>45</v>
      </c>
      <c r="V5162" s="113">
        <f t="shared" si="962"/>
        <v>730.78444444444449</v>
      </c>
      <c r="W5162" s="113">
        <f t="shared" si="963"/>
        <v>32.215555555555511</v>
      </c>
      <c r="X5162" s="112">
        <f t="shared" si="964"/>
        <v>32215.555555555511</v>
      </c>
      <c r="Y5162" s="111"/>
      <c r="Z5162" s="110">
        <f t="shared" si="972"/>
        <v>43</v>
      </c>
      <c r="AA5162" s="109">
        <f t="shared" si="965"/>
        <v>38.15</v>
      </c>
      <c r="AB5162" s="109">
        <f t="shared" si="966"/>
        <v>38150</v>
      </c>
      <c r="AC5162" s="108">
        <f t="shared" si="967"/>
        <v>724.85</v>
      </c>
      <c r="AD5162" s="107">
        <f t="shared" si="968"/>
        <v>2.2222222222222223E-2</v>
      </c>
      <c r="AE5162" s="106">
        <f t="shared" si="969"/>
        <v>16.10777777777778</v>
      </c>
      <c r="AF5162" s="105">
        <f t="shared" si="970"/>
        <v>48.323333333333295</v>
      </c>
      <c r="AG5162" s="105">
        <f t="shared" si="971"/>
        <v>714.67666666666673</v>
      </c>
    </row>
    <row r="5163" spans="1:33" s="88" customFormat="1" x14ac:dyDescent="0.35">
      <c r="A5163" s="21">
        <v>10141103</v>
      </c>
      <c r="B5163" s="115" t="s">
        <v>1665</v>
      </c>
      <c r="C5163" s="115" t="s">
        <v>710</v>
      </c>
      <c r="D5163" s="22" t="s">
        <v>4232</v>
      </c>
      <c r="E5163" s="114" t="str">
        <f t="shared" si="961"/>
        <v>TRANSFORMADOR MARCA: CUAMBA PTS 27</v>
      </c>
      <c r="F5163" s="21"/>
      <c r="G5163" s="124" t="s">
        <v>179</v>
      </c>
      <c r="H5163" s="124" t="s">
        <v>179</v>
      </c>
      <c r="I5163" s="124" t="s">
        <v>4231</v>
      </c>
      <c r="J5163" s="21"/>
      <c r="K5163" s="21" t="s">
        <v>4230</v>
      </c>
      <c r="L5163" s="21" t="s">
        <v>4229</v>
      </c>
      <c r="M5163" s="21">
        <v>100</v>
      </c>
      <c r="N5163" s="161" t="s">
        <v>19</v>
      </c>
      <c r="O5163" s="21" t="s">
        <v>362</v>
      </c>
      <c r="P5163" s="21">
        <v>3</v>
      </c>
      <c r="Q5163" s="124">
        <v>2015</v>
      </c>
      <c r="R5163" s="21"/>
      <c r="S5163" s="21"/>
      <c r="T5163" s="116">
        <v>763</v>
      </c>
      <c r="U5163" s="111">
        <v>45</v>
      </c>
      <c r="V5163" s="113">
        <f t="shared" si="962"/>
        <v>730.78444444444449</v>
      </c>
      <c r="W5163" s="113">
        <f t="shared" si="963"/>
        <v>32.215555555555511</v>
      </c>
      <c r="X5163" s="112">
        <f t="shared" si="964"/>
        <v>32215.555555555511</v>
      </c>
      <c r="Y5163" s="111"/>
      <c r="Z5163" s="110">
        <f t="shared" si="972"/>
        <v>43</v>
      </c>
      <c r="AA5163" s="109">
        <f t="shared" si="965"/>
        <v>38.15</v>
      </c>
      <c r="AB5163" s="109">
        <f t="shared" si="966"/>
        <v>38150</v>
      </c>
      <c r="AC5163" s="108">
        <f t="shared" si="967"/>
        <v>724.85</v>
      </c>
      <c r="AD5163" s="107">
        <f t="shared" si="968"/>
        <v>2.2222222222222223E-2</v>
      </c>
      <c r="AE5163" s="106">
        <f t="shared" si="969"/>
        <v>16.10777777777778</v>
      </c>
      <c r="AF5163" s="105">
        <f t="shared" si="970"/>
        <v>48.323333333333295</v>
      </c>
      <c r="AG5163" s="105">
        <f t="shared" si="971"/>
        <v>714.67666666666673</v>
      </c>
    </row>
    <row r="5164" spans="1:33" s="88" customFormat="1" x14ac:dyDescent="0.35">
      <c r="A5164" s="21">
        <v>10141103</v>
      </c>
      <c r="B5164" s="115" t="s">
        <v>1665</v>
      </c>
      <c r="C5164" s="115" t="s">
        <v>710</v>
      </c>
      <c r="D5164" s="22" t="s">
        <v>2236</v>
      </c>
      <c r="E5164" s="114" t="str">
        <f t="shared" si="961"/>
        <v>TRANSFORMADOR MARCA: CUAMBA PTS 29</v>
      </c>
      <c r="F5164" s="21"/>
      <c r="G5164" s="124" t="s">
        <v>179</v>
      </c>
      <c r="H5164" s="124" t="s">
        <v>179</v>
      </c>
      <c r="I5164" s="124" t="s">
        <v>4228</v>
      </c>
      <c r="J5164" s="21"/>
      <c r="K5164" s="21" t="s">
        <v>4227</v>
      </c>
      <c r="L5164" s="21" t="s">
        <v>4226</v>
      </c>
      <c r="M5164" s="21">
        <v>100</v>
      </c>
      <c r="N5164" s="161" t="s">
        <v>19</v>
      </c>
      <c r="O5164" s="21" t="s">
        <v>362</v>
      </c>
      <c r="P5164" s="21">
        <v>3</v>
      </c>
      <c r="Q5164" s="124">
        <v>2015</v>
      </c>
      <c r="R5164" s="21"/>
      <c r="S5164" s="21"/>
      <c r="T5164" s="116">
        <v>763</v>
      </c>
      <c r="U5164" s="111">
        <v>45</v>
      </c>
      <c r="V5164" s="113">
        <f t="shared" si="962"/>
        <v>730.78444444444449</v>
      </c>
      <c r="W5164" s="113">
        <f t="shared" si="963"/>
        <v>32.215555555555511</v>
      </c>
      <c r="X5164" s="112">
        <f t="shared" si="964"/>
        <v>32215.555555555511</v>
      </c>
      <c r="Y5164" s="111"/>
      <c r="Z5164" s="110">
        <f t="shared" si="972"/>
        <v>43</v>
      </c>
      <c r="AA5164" s="109">
        <f t="shared" si="965"/>
        <v>38.15</v>
      </c>
      <c r="AB5164" s="109">
        <f t="shared" si="966"/>
        <v>38150</v>
      </c>
      <c r="AC5164" s="108">
        <f t="shared" si="967"/>
        <v>724.85</v>
      </c>
      <c r="AD5164" s="107">
        <f t="shared" si="968"/>
        <v>2.2222222222222223E-2</v>
      </c>
      <c r="AE5164" s="106">
        <f t="shared" si="969"/>
        <v>16.10777777777778</v>
      </c>
      <c r="AF5164" s="105">
        <f t="shared" si="970"/>
        <v>48.323333333333295</v>
      </c>
      <c r="AG5164" s="105">
        <f t="shared" si="971"/>
        <v>714.67666666666673</v>
      </c>
    </row>
    <row r="5165" spans="1:33" s="88" customFormat="1" x14ac:dyDescent="0.35">
      <c r="A5165" s="21">
        <v>10141103</v>
      </c>
      <c r="B5165" s="115" t="s">
        <v>1665</v>
      </c>
      <c r="C5165" s="115" t="s">
        <v>710</v>
      </c>
      <c r="D5165" s="22" t="s">
        <v>654</v>
      </c>
      <c r="E5165" s="114" t="str">
        <f t="shared" si="961"/>
        <v>TRANSFORMADOR MARCA: CUAMBA PTS 31</v>
      </c>
      <c r="F5165" s="21"/>
      <c r="G5165" s="124" t="s">
        <v>179</v>
      </c>
      <c r="H5165" s="124" t="s">
        <v>179</v>
      </c>
      <c r="I5165" s="124" t="s">
        <v>4225</v>
      </c>
      <c r="J5165" s="21"/>
      <c r="K5165" s="21" t="s">
        <v>4224</v>
      </c>
      <c r="L5165" s="21" t="s">
        <v>4223</v>
      </c>
      <c r="M5165" s="21">
        <v>100</v>
      </c>
      <c r="N5165" s="161" t="s">
        <v>19</v>
      </c>
      <c r="O5165" s="21" t="s">
        <v>362</v>
      </c>
      <c r="P5165" s="21">
        <v>3</v>
      </c>
      <c r="Q5165" s="124">
        <v>2015</v>
      </c>
      <c r="R5165" s="21"/>
      <c r="S5165" s="21"/>
      <c r="T5165" s="116">
        <v>763</v>
      </c>
      <c r="U5165" s="111">
        <v>45</v>
      </c>
      <c r="V5165" s="113">
        <f t="shared" si="962"/>
        <v>730.78444444444449</v>
      </c>
      <c r="W5165" s="113">
        <f t="shared" si="963"/>
        <v>32.215555555555511</v>
      </c>
      <c r="X5165" s="112">
        <f t="shared" si="964"/>
        <v>32215.555555555511</v>
      </c>
      <c r="Y5165" s="111"/>
      <c r="Z5165" s="110">
        <f t="shared" si="972"/>
        <v>43</v>
      </c>
      <c r="AA5165" s="109">
        <f t="shared" si="965"/>
        <v>38.15</v>
      </c>
      <c r="AB5165" s="109">
        <f t="shared" si="966"/>
        <v>38150</v>
      </c>
      <c r="AC5165" s="108">
        <f t="shared" si="967"/>
        <v>724.85</v>
      </c>
      <c r="AD5165" s="107">
        <f t="shared" si="968"/>
        <v>2.2222222222222223E-2</v>
      </c>
      <c r="AE5165" s="106">
        <f t="shared" si="969"/>
        <v>16.10777777777778</v>
      </c>
      <c r="AF5165" s="105">
        <f t="shared" si="970"/>
        <v>48.323333333333295</v>
      </c>
      <c r="AG5165" s="105">
        <f t="shared" si="971"/>
        <v>714.67666666666673</v>
      </c>
    </row>
    <row r="5166" spans="1:33" s="88" customFormat="1" x14ac:dyDescent="0.35">
      <c r="A5166" s="21">
        <v>10141103</v>
      </c>
      <c r="B5166" s="115" t="s">
        <v>1665</v>
      </c>
      <c r="C5166" s="115" t="s">
        <v>710</v>
      </c>
      <c r="D5166" s="22" t="s">
        <v>3234</v>
      </c>
      <c r="E5166" s="114" t="str">
        <f t="shared" si="961"/>
        <v>TRANSFORMADOR MARCA: CUAMBA PTS 34</v>
      </c>
      <c r="F5166" s="21"/>
      <c r="G5166" s="124" t="s">
        <v>179</v>
      </c>
      <c r="H5166" s="124" t="s">
        <v>179</v>
      </c>
      <c r="I5166" s="124" t="s">
        <v>4222</v>
      </c>
      <c r="J5166" s="21"/>
      <c r="K5166" s="21" t="s">
        <v>4221</v>
      </c>
      <c r="L5166" s="21" t="s">
        <v>4220</v>
      </c>
      <c r="M5166" s="21">
        <v>100</v>
      </c>
      <c r="N5166" s="161" t="s">
        <v>19</v>
      </c>
      <c r="O5166" s="21" t="s">
        <v>362</v>
      </c>
      <c r="P5166" s="21">
        <v>3</v>
      </c>
      <c r="Q5166" s="124">
        <v>2015</v>
      </c>
      <c r="R5166" s="21"/>
      <c r="S5166" s="21"/>
      <c r="T5166" s="116">
        <v>763</v>
      </c>
      <c r="U5166" s="111">
        <v>45</v>
      </c>
      <c r="V5166" s="113">
        <f t="shared" si="962"/>
        <v>730.78444444444449</v>
      </c>
      <c r="W5166" s="113">
        <f t="shared" si="963"/>
        <v>32.215555555555511</v>
      </c>
      <c r="X5166" s="112">
        <f t="shared" si="964"/>
        <v>32215.555555555511</v>
      </c>
      <c r="Y5166" s="111"/>
      <c r="Z5166" s="110">
        <f t="shared" si="972"/>
        <v>43</v>
      </c>
      <c r="AA5166" s="109">
        <f t="shared" si="965"/>
        <v>38.15</v>
      </c>
      <c r="AB5166" s="109">
        <f t="shared" si="966"/>
        <v>38150</v>
      </c>
      <c r="AC5166" s="108">
        <f t="shared" si="967"/>
        <v>724.85</v>
      </c>
      <c r="AD5166" s="107">
        <f t="shared" si="968"/>
        <v>2.2222222222222223E-2</v>
      </c>
      <c r="AE5166" s="106">
        <f t="shared" si="969"/>
        <v>16.10777777777778</v>
      </c>
      <c r="AF5166" s="105">
        <f t="shared" si="970"/>
        <v>48.323333333333295</v>
      </c>
      <c r="AG5166" s="105">
        <f t="shared" si="971"/>
        <v>714.67666666666673</v>
      </c>
    </row>
    <row r="5167" spans="1:33" s="88" customFormat="1" x14ac:dyDescent="0.35">
      <c r="A5167" s="21">
        <v>10141103</v>
      </c>
      <c r="B5167" s="115" t="s">
        <v>1665</v>
      </c>
      <c r="C5167" s="115" t="s">
        <v>710</v>
      </c>
      <c r="D5167" s="22" t="s">
        <v>3256</v>
      </c>
      <c r="E5167" s="114" t="str">
        <f t="shared" si="961"/>
        <v>TRANSFORMADOR MARCA: CUAMBA PTS 35</v>
      </c>
      <c r="F5167" s="21"/>
      <c r="G5167" s="124" t="s">
        <v>179</v>
      </c>
      <c r="H5167" s="124" t="s">
        <v>179</v>
      </c>
      <c r="I5167" s="124" t="s">
        <v>4219</v>
      </c>
      <c r="J5167" s="21"/>
      <c r="K5167" s="21" t="s">
        <v>4218</v>
      </c>
      <c r="L5167" s="21" t="s">
        <v>4217</v>
      </c>
      <c r="M5167" s="21">
        <v>50</v>
      </c>
      <c r="N5167" s="161" t="s">
        <v>19</v>
      </c>
      <c r="O5167" s="21" t="s">
        <v>362</v>
      </c>
      <c r="P5167" s="21">
        <v>3</v>
      </c>
      <c r="Q5167" s="124">
        <v>2015</v>
      </c>
      <c r="R5167" s="21"/>
      <c r="S5167" s="21"/>
      <c r="T5167" s="116">
        <v>643</v>
      </c>
      <c r="U5167" s="111">
        <v>45</v>
      </c>
      <c r="V5167" s="113">
        <f t="shared" si="962"/>
        <v>615.85111111111109</v>
      </c>
      <c r="W5167" s="113">
        <f t="shared" si="963"/>
        <v>27.148888888888905</v>
      </c>
      <c r="X5167" s="112">
        <f t="shared" si="964"/>
        <v>27148.888888888905</v>
      </c>
      <c r="Y5167" s="111"/>
      <c r="Z5167" s="110">
        <f t="shared" si="972"/>
        <v>43</v>
      </c>
      <c r="AA5167" s="109">
        <f t="shared" si="965"/>
        <v>32.15</v>
      </c>
      <c r="AB5167" s="109">
        <f t="shared" si="966"/>
        <v>32150</v>
      </c>
      <c r="AC5167" s="108">
        <f t="shared" si="967"/>
        <v>610.85</v>
      </c>
      <c r="AD5167" s="107">
        <f t="shared" si="968"/>
        <v>2.2222222222222223E-2</v>
      </c>
      <c r="AE5167" s="106">
        <f t="shared" si="969"/>
        <v>13.574444444444445</v>
      </c>
      <c r="AF5167" s="105">
        <f t="shared" si="970"/>
        <v>40.72333333333335</v>
      </c>
      <c r="AG5167" s="105">
        <f t="shared" si="971"/>
        <v>602.27666666666664</v>
      </c>
    </row>
    <row r="5168" spans="1:33" s="88" customFormat="1" x14ac:dyDescent="0.35">
      <c r="A5168" s="21">
        <v>10141103</v>
      </c>
      <c r="B5168" s="115" t="s">
        <v>1665</v>
      </c>
      <c r="C5168" s="115" t="s">
        <v>710</v>
      </c>
      <c r="D5168" s="22" t="s">
        <v>1669</v>
      </c>
      <c r="E5168" s="114" t="str">
        <f t="shared" si="961"/>
        <v>TRANSFORMADOR MARCA: CUAMBA PTS 36</v>
      </c>
      <c r="F5168" s="21"/>
      <c r="G5168" s="124" t="s">
        <v>179</v>
      </c>
      <c r="H5168" s="124" t="s">
        <v>179</v>
      </c>
      <c r="I5168" s="124" t="s">
        <v>4216</v>
      </c>
      <c r="J5168" s="21"/>
      <c r="K5168" s="21" t="s">
        <v>4215</v>
      </c>
      <c r="L5168" s="21" t="s">
        <v>4214</v>
      </c>
      <c r="M5168" s="21">
        <v>50</v>
      </c>
      <c r="N5168" s="161" t="s">
        <v>19</v>
      </c>
      <c r="O5168" s="21" t="s">
        <v>362</v>
      </c>
      <c r="P5168" s="21">
        <v>3</v>
      </c>
      <c r="Q5168" s="124">
        <v>2015</v>
      </c>
      <c r="R5168" s="21"/>
      <c r="S5168" s="21"/>
      <c r="T5168" s="116">
        <v>643</v>
      </c>
      <c r="U5168" s="111">
        <v>45</v>
      </c>
      <c r="V5168" s="113">
        <f t="shared" si="962"/>
        <v>615.85111111111109</v>
      </c>
      <c r="W5168" s="113">
        <f t="shared" si="963"/>
        <v>27.148888888888905</v>
      </c>
      <c r="X5168" s="112">
        <f t="shared" si="964"/>
        <v>27148.888888888905</v>
      </c>
      <c r="Y5168" s="111"/>
      <c r="Z5168" s="110">
        <f t="shared" si="972"/>
        <v>43</v>
      </c>
      <c r="AA5168" s="109">
        <f t="shared" si="965"/>
        <v>32.15</v>
      </c>
      <c r="AB5168" s="109">
        <f t="shared" si="966"/>
        <v>32150</v>
      </c>
      <c r="AC5168" s="108">
        <f t="shared" si="967"/>
        <v>610.85</v>
      </c>
      <c r="AD5168" s="107">
        <f t="shared" si="968"/>
        <v>2.2222222222222223E-2</v>
      </c>
      <c r="AE5168" s="106">
        <f t="shared" si="969"/>
        <v>13.574444444444445</v>
      </c>
      <c r="AF5168" s="105">
        <f t="shared" si="970"/>
        <v>40.72333333333335</v>
      </c>
      <c r="AG5168" s="105">
        <f t="shared" si="971"/>
        <v>602.27666666666664</v>
      </c>
    </row>
    <row r="5169" spans="1:33" s="88" customFormat="1" x14ac:dyDescent="0.35">
      <c r="A5169" s="21">
        <v>10141103</v>
      </c>
      <c r="B5169" s="115" t="s">
        <v>1665</v>
      </c>
      <c r="C5169" s="115" t="s">
        <v>710</v>
      </c>
      <c r="D5169" s="22" t="s">
        <v>4213</v>
      </c>
      <c r="E5169" s="114" t="str">
        <f t="shared" si="961"/>
        <v>TRANSFORMADOR MARCA: CUAMBA PTS 37</v>
      </c>
      <c r="F5169" s="21"/>
      <c r="G5169" s="124" t="s">
        <v>179</v>
      </c>
      <c r="H5169" s="124" t="s">
        <v>179</v>
      </c>
      <c r="I5169" s="124" t="s">
        <v>4212</v>
      </c>
      <c r="J5169" s="21"/>
      <c r="K5169" s="21" t="s">
        <v>4211</v>
      </c>
      <c r="L5169" s="21" t="s">
        <v>4210</v>
      </c>
      <c r="M5169" s="21">
        <v>50</v>
      </c>
      <c r="N5169" s="161" t="s">
        <v>19</v>
      </c>
      <c r="O5169" s="21" t="s">
        <v>362</v>
      </c>
      <c r="P5169" s="21">
        <v>3</v>
      </c>
      <c r="Q5169" s="124">
        <v>2015</v>
      </c>
      <c r="R5169" s="21"/>
      <c r="S5169" s="21"/>
      <c r="T5169" s="116">
        <v>643</v>
      </c>
      <c r="U5169" s="111">
        <v>45</v>
      </c>
      <c r="V5169" s="113">
        <f t="shared" si="962"/>
        <v>615.85111111111109</v>
      </c>
      <c r="W5169" s="113">
        <f t="shared" si="963"/>
        <v>27.148888888888905</v>
      </c>
      <c r="X5169" s="112">
        <f t="shared" si="964"/>
        <v>27148.888888888905</v>
      </c>
      <c r="Y5169" s="111"/>
      <c r="Z5169" s="110">
        <f t="shared" si="972"/>
        <v>43</v>
      </c>
      <c r="AA5169" s="109">
        <f t="shared" si="965"/>
        <v>32.15</v>
      </c>
      <c r="AB5169" s="109">
        <f t="shared" si="966"/>
        <v>32150</v>
      </c>
      <c r="AC5169" s="108">
        <f t="shared" si="967"/>
        <v>610.85</v>
      </c>
      <c r="AD5169" s="107">
        <f t="shared" si="968"/>
        <v>2.2222222222222223E-2</v>
      </c>
      <c r="AE5169" s="106">
        <f t="shared" si="969"/>
        <v>13.574444444444445</v>
      </c>
      <c r="AF5169" s="105">
        <f t="shared" si="970"/>
        <v>40.72333333333335</v>
      </c>
      <c r="AG5169" s="105">
        <f t="shared" si="971"/>
        <v>602.27666666666664</v>
      </c>
    </row>
    <row r="5170" spans="1:33" s="88" customFormat="1" x14ac:dyDescent="0.35">
      <c r="A5170" s="21">
        <v>10141103</v>
      </c>
      <c r="B5170" s="115" t="s">
        <v>1665</v>
      </c>
      <c r="C5170" s="115" t="s">
        <v>710</v>
      </c>
      <c r="D5170" s="22" t="s">
        <v>4209</v>
      </c>
      <c r="E5170" s="114" t="str">
        <f t="shared" si="961"/>
        <v>TRANSFORMADOR MARCA: CUAMBA PTS 38</v>
      </c>
      <c r="F5170" s="21"/>
      <c r="G5170" s="124" t="s">
        <v>179</v>
      </c>
      <c r="H5170" s="124" t="s">
        <v>179</v>
      </c>
      <c r="I5170" s="124" t="s">
        <v>4208</v>
      </c>
      <c r="J5170" s="21"/>
      <c r="K5170" s="21" t="s">
        <v>4207</v>
      </c>
      <c r="L5170" s="21" t="s">
        <v>4206</v>
      </c>
      <c r="M5170" s="21">
        <v>50</v>
      </c>
      <c r="N5170" s="161" t="s">
        <v>19</v>
      </c>
      <c r="O5170" s="21" t="s">
        <v>362</v>
      </c>
      <c r="P5170" s="21">
        <v>3</v>
      </c>
      <c r="Q5170" s="124">
        <v>2015</v>
      </c>
      <c r="R5170" s="21"/>
      <c r="S5170" s="21"/>
      <c r="T5170" s="116">
        <v>643</v>
      </c>
      <c r="U5170" s="111">
        <v>45</v>
      </c>
      <c r="V5170" s="113">
        <f t="shared" si="962"/>
        <v>615.85111111111109</v>
      </c>
      <c r="W5170" s="113">
        <f t="shared" si="963"/>
        <v>27.148888888888905</v>
      </c>
      <c r="X5170" s="112">
        <f t="shared" si="964"/>
        <v>27148.888888888905</v>
      </c>
      <c r="Y5170" s="111"/>
      <c r="Z5170" s="110">
        <f t="shared" si="972"/>
        <v>43</v>
      </c>
      <c r="AA5170" s="109">
        <f t="shared" si="965"/>
        <v>32.15</v>
      </c>
      <c r="AB5170" s="109">
        <f t="shared" si="966"/>
        <v>32150</v>
      </c>
      <c r="AC5170" s="108">
        <f t="shared" si="967"/>
        <v>610.85</v>
      </c>
      <c r="AD5170" s="107">
        <f t="shared" si="968"/>
        <v>2.2222222222222223E-2</v>
      </c>
      <c r="AE5170" s="106">
        <f t="shared" si="969"/>
        <v>13.574444444444445</v>
      </c>
      <c r="AF5170" s="105">
        <f t="shared" si="970"/>
        <v>40.72333333333335</v>
      </c>
      <c r="AG5170" s="105">
        <f t="shared" si="971"/>
        <v>602.27666666666664</v>
      </c>
    </row>
    <row r="5171" spans="1:33" s="88" customFormat="1" x14ac:dyDescent="0.35">
      <c r="A5171" s="21">
        <v>10141103</v>
      </c>
      <c r="B5171" s="115" t="s">
        <v>1665</v>
      </c>
      <c r="C5171" s="115" t="s">
        <v>710</v>
      </c>
      <c r="D5171" s="22" t="s">
        <v>4205</v>
      </c>
      <c r="E5171" s="114" t="str">
        <f t="shared" si="961"/>
        <v>TRANSFORMADOR MARCA: CUAMBA PTS 42</v>
      </c>
      <c r="F5171" s="21"/>
      <c r="G5171" s="124" t="s">
        <v>179</v>
      </c>
      <c r="H5171" s="124" t="s">
        <v>179</v>
      </c>
      <c r="I5171" s="124" t="s">
        <v>4204</v>
      </c>
      <c r="J5171" s="21"/>
      <c r="K5171" s="21" t="s">
        <v>4203</v>
      </c>
      <c r="L5171" s="21" t="s">
        <v>4202</v>
      </c>
      <c r="M5171" s="21">
        <v>100</v>
      </c>
      <c r="N5171" s="161" t="s">
        <v>19</v>
      </c>
      <c r="O5171" s="21" t="s">
        <v>362</v>
      </c>
      <c r="P5171" s="21">
        <v>3</v>
      </c>
      <c r="Q5171" s="124">
        <v>2015</v>
      </c>
      <c r="R5171" s="21"/>
      <c r="S5171" s="21"/>
      <c r="T5171" s="116">
        <v>763</v>
      </c>
      <c r="U5171" s="111">
        <v>45</v>
      </c>
      <c r="V5171" s="113">
        <f t="shared" si="962"/>
        <v>730.78444444444449</v>
      </c>
      <c r="W5171" s="113">
        <f t="shared" si="963"/>
        <v>32.215555555555511</v>
      </c>
      <c r="X5171" s="112">
        <f t="shared" si="964"/>
        <v>32215.555555555511</v>
      </c>
      <c r="Y5171" s="111"/>
      <c r="Z5171" s="110">
        <f t="shared" si="972"/>
        <v>43</v>
      </c>
      <c r="AA5171" s="109">
        <f t="shared" si="965"/>
        <v>38.15</v>
      </c>
      <c r="AB5171" s="109">
        <f t="shared" si="966"/>
        <v>38150</v>
      </c>
      <c r="AC5171" s="108">
        <f t="shared" si="967"/>
        <v>724.85</v>
      </c>
      <c r="AD5171" s="107">
        <f t="shared" si="968"/>
        <v>2.2222222222222223E-2</v>
      </c>
      <c r="AE5171" s="106">
        <f t="shared" si="969"/>
        <v>16.10777777777778</v>
      </c>
      <c r="AF5171" s="105">
        <f t="shared" si="970"/>
        <v>48.323333333333295</v>
      </c>
      <c r="AG5171" s="105">
        <f t="shared" si="971"/>
        <v>714.67666666666673</v>
      </c>
    </row>
    <row r="5172" spans="1:33" s="88" customFormat="1" x14ac:dyDescent="0.35">
      <c r="A5172" s="21">
        <v>10141103</v>
      </c>
      <c r="B5172" s="115" t="s">
        <v>1665</v>
      </c>
      <c r="C5172" s="115" t="s">
        <v>710</v>
      </c>
      <c r="D5172" s="22" t="s">
        <v>1050</v>
      </c>
      <c r="E5172" s="114" t="str">
        <f t="shared" si="961"/>
        <v>TRANSFORMADOR MARCA: CUAMBA PTS 44</v>
      </c>
      <c r="F5172" s="21"/>
      <c r="G5172" s="124" t="s">
        <v>179</v>
      </c>
      <c r="H5172" s="124" t="s">
        <v>179</v>
      </c>
      <c r="I5172" s="124" t="s">
        <v>4201</v>
      </c>
      <c r="J5172" s="21"/>
      <c r="K5172" s="21" t="s">
        <v>4200</v>
      </c>
      <c r="L5172" s="21" t="s">
        <v>4199</v>
      </c>
      <c r="M5172" s="21">
        <v>100</v>
      </c>
      <c r="N5172" s="161" t="s">
        <v>19</v>
      </c>
      <c r="O5172" s="21" t="s">
        <v>362</v>
      </c>
      <c r="P5172" s="21">
        <v>3</v>
      </c>
      <c r="Q5172" s="124">
        <v>2015</v>
      </c>
      <c r="R5172" s="21"/>
      <c r="S5172" s="21"/>
      <c r="T5172" s="116">
        <v>763</v>
      </c>
      <c r="U5172" s="111">
        <v>45</v>
      </c>
      <c r="V5172" s="113">
        <f t="shared" si="962"/>
        <v>730.78444444444449</v>
      </c>
      <c r="W5172" s="113">
        <f t="shared" si="963"/>
        <v>32.215555555555511</v>
      </c>
      <c r="X5172" s="112">
        <f t="shared" si="964"/>
        <v>32215.555555555511</v>
      </c>
      <c r="Y5172" s="111"/>
      <c r="Z5172" s="110">
        <f t="shared" si="972"/>
        <v>43</v>
      </c>
      <c r="AA5172" s="109">
        <f t="shared" si="965"/>
        <v>38.15</v>
      </c>
      <c r="AB5172" s="109">
        <f t="shared" si="966"/>
        <v>38150</v>
      </c>
      <c r="AC5172" s="108">
        <f t="shared" si="967"/>
        <v>724.85</v>
      </c>
      <c r="AD5172" s="107">
        <f t="shared" si="968"/>
        <v>2.2222222222222223E-2</v>
      </c>
      <c r="AE5172" s="106">
        <f t="shared" si="969"/>
        <v>16.10777777777778</v>
      </c>
      <c r="AF5172" s="105">
        <f t="shared" si="970"/>
        <v>48.323333333333295</v>
      </c>
      <c r="AG5172" s="105">
        <f t="shared" si="971"/>
        <v>714.67666666666673</v>
      </c>
    </row>
    <row r="5173" spans="1:33" s="88" customFormat="1" x14ac:dyDescent="0.35">
      <c r="A5173" s="21">
        <v>10141103</v>
      </c>
      <c r="B5173" s="115" t="s">
        <v>1665</v>
      </c>
      <c r="C5173" s="115" t="s">
        <v>710</v>
      </c>
      <c r="D5173" s="22" t="s">
        <v>724</v>
      </c>
      <c r="E5173" s="114" t="str">
        <f t="shared" si="961"/>
        <v>TRANSFORMADOR MARCA: CUAMBA PTS 45</v>
      </c>
      <c r="F5173" s="21"/>
      <c r="G5173" s="124" t="s">
        <v>179</v>
      </c>
      <c r="H5173" s="124" t="s">
        <v>179</v>
      </c>
      <c r="I5173" s="124" t="s">
        <v>4198</v>
      </c>
      <c r="J5173" s="21"/>
      <c r="K5173" s="21" t="s">
        <v>4197</v>
      </c>
      <c r="L5173" s="21" t="s">
        <v>4196</v>
      </c>
      <c r="M5173" s="21">
        <v>100</v>
      </c>
      <c r="N5173" s="161" t="s">
        <v>19</v>
      </c>
      <c r="O5173" s="21" t="s">
        <v>362</v>
      </c>
      <c r="P5173" s="21">
        <v>3</v>
      </c>
      <c r="Q5173" s="124">
        <v>2015</v>
      </c>
      <c r="R5173" s="21"/>
      <c r="S5173" s="21"/>
      <c r="T5173" s="116">
        <v>763</v>
      </c>
      <c r="U5173" s="111">
        <v>45</v>
      </c>
      <c r="V5173" s="113">
        <f t="shared" si="962"/>
        <v>730.78444444444449</v>
      </c>
      <c r="W5173" s="113">
        <f t="shared" si="963"/>
        <v>32.215555555555511</v>
      </c>
      <c r="X5173" s="112">
        <f t="shared" si="964"/>
        <v>32215.555555555511</v>
      </c>
      <c r="Y5173" s="111"/>
      <c r="Z5173" s="110">
        <f t="shared" si="972"/>
        <v>43</v>
      </c>
      <c r="AA5173" s="109">
        <f t="shared" si="965"/>
        <v>38.15</v>
      </c>
      <c r="AB5173" s="109">
        <f t="shared" si="966"/>
        <v>38150</v>
      </c>
      <c r="AC5173" s="108">
        <f t="shared" si="967"/>
        <v>724.85</v>
      </c>
      <c r="AD5173" s="107">
        <f t="shared" si="968"/>
        <v>2.2222222222222223E-2</v>
      </c>
      <c r="AE5173" s="106">
        <f t="shared" si="969"/>
        <v>16.10777777777778</v>
      </c>
      <c r="AF5173" s="105">
        <f t="shared" si="970"/>
        <v>48.323333333333295</v>
      </c>
      <c r="AG5173" s="105">
        <f t="shared" si="971"/>
        <v>714.67666666666673</v>
      </c>
    </row>
    <row r="5174" spans="1:33" s="88" customFormat="1" x14ac:dyDescent="0.35">
      <c r="A5174" s="21">
        <v>10141103</v>
      </c>
      <c r="B5174" s="115" t="s">
        <v>1665</v>
      </c>
      <c r="C5174" s="115" t="s">
        <v>710</v>
      </c>
      <c r="D5174" s="22" t="s">
        <v>4194</v>
      </c>
      <c r="E5174" s="114" t="str">
        <f t="shared" si="961"/>
        <v>TRANSFORMADOR MARCA: CUAMBA PTS 48</v>
      </c>
      <c r="F5174" s="21"/>
      <c r="G5174" s="124" t="s">
        <v>179</v>
      </c>
      <c r="H5174" s="124" t="s">
        <v>179</v>
      </c>
      <c r="I5174" s="124" t="s">
        <v>4193</v>
      </c>
      <c r="J5174" s="21"/>
      <c r="K5174" s="21" t="s">
        <v>4192</v>
      </c>
      <c r="L5174" s="21" t="s">
        <v>4191</v>
      </c>
      <c r="M5174" s="21">
        <v>50</v>
      </c>
      <c r="N5174" s="161" t="s">
        <v>19</v>
      </c>
      <c r="O5174" s="21" t="s">
        <v>362</v>
      </c>
      <c r="P5174" s="21">
        <v>3</v>
      </c>
      <c r="Q5174" s="124">
        <v>2015</v>
      </c>
      <c r="R5174" s="21"/>
      <c r="S5174" s="21"/>
      <c r="T5174" s="116">
        <v>643</v>
      </c>
      <c r="U5174" s="111">
        <v>45</v>
      </c>
      <c r="V5174" s="113">
        <f t="shared" si="962"/>
        <v>615.85111111111109</v>
      </c>
      <c r="W5174" s="113">
        <f t="shared" si="963"/>
        <v>27.148888888888905</v>
      </c>
      <c r="X5174" s="112">
        <f t="shared" si="964"/>
        <v>27148.888888888905</v>
      </c>
      <c r="Y5174" s="111"/>
      <c r="Z5174" s="110">
        <f t="shared" si="972"/>
        <v>43</v>
      </c>
      <c r="AA5174" s="109">
        <f t="shared" si="965"/>
        <v>32.15</v>
      </c>
      <c r="AB5174" s="109">
        <f t="shared" si="966"/>
        <v>32150</v>
      </c>
      <c r="AC5174" s="108">
        <f t="shared" si="967"/>
        <v>610.85</v>
      </c>
      <c r="AD5174" s="107">
        <f t="shared" si="968"/>
        <v>2.2222222222222223E-2</v>
      </c>
      <c r="AE5174" s="106">
        <f t="shared" si="969"/>
        <v>13.574444444444445</v>
      </c>
      <c r="AF5174" s="105">
        <f t="shared" si="970"/>
        <v>40.72333333333335</v>
      </c>
      <c r="AG5174" s="105">
        <f t="shared" si="971"/>
        <v>602.27666666666664</v>
      </c>
    </row>
    <row r="5175" spans="1:33" s="88" customFormat="1" x14ac:dyDescent="0.35">
      <c r="A5175" s="21">
        <v>10141103</v>
      </c>
      <c r="B5175" s="115" t="s">
        <v>1665</v>
      </c>
      <c r="C5175" s="115" t="s">
        <v>710</v>
      </c>
      <c r="D5175" s="22" t="s">
        <v>4190</v>
      </c>
      <c r="E5175" s="114" t="str">
        <f t="shared" si="961"/>
        <v>TRANSFORMADOR MARCA: CUAMBA PTS 53</v>
      </c>
      <c r="F5175" s="21"/>
      <c r="G5175" s="124" t="s">
        <v>179</v>
      </c>
      <c r="H5175" s="124" t="s">
        <v>179</v>
      </c>
      <c r="I5175" s="124" t="s">
        <v>4189</v>
      </c>
      <c r="J5175" s="21"/>
      <c r="K5175" s="21" t="s">
        <v>4188</v>
      </c>
      <c r="L5175" s="21" t="s">
        <v>4187</v>
      </c>
      <c r="M5175" s="21">
        <v>50</v>
      </c>
      <c r="N5175" s="161" t="s">
        <v>19</v>
      </c>
      <c r="O5175" s="21" t="s">
        <v>362</v>
      </c>
      <c r="P5175" s="21">
        <v>3</v>
      </c>
      <c r="Q5175" s="124">
        <v>2015</v>
      </c>
      <c r="R5175" s="21"/>
      <c r="S5175" s="21"/>
      <c r="T5175" s="116">
        <v>643</v>
      </c>
      <c r="U5175" s="111">
        <v>45</v>
      </c>
      <c r="V5175" s="113">
        <f t="shared" si="962"/>
        <v>615.85111111111109</v>
      </c>
      <c r="W5175" s="113">
        <f t="shared" si="963"/>
        <v>27.148888888888905</v>
      </c>
      <c r="X5175" s="112">
        <f t="shared" si="964"/>
        <v>27148.888888888905</v>
      </c>
      <c r="Y5175" s="111"/>
      <c r="Z5175" s="110">
        <f t="shared" si="972"/>
        <v>43</v>
      </c>
      <c r="AA5175" s="109">
        <f t="shared" si="965"/>
        <v>32.15</v>
      </c>
      <c r="AB5175" s="109">
        <f t="shared" si="966"/>
        <v>32150</v>
      </c>
      <c r="AC5175" s="108">
        <f t="shared" si="967"/>
        <v>610.85</v>
      </c>
      <c r="AD5175" s="107">
        <f t="shared" si="968"/>
        <v>2.2222222222222223E-2</v>
      </c>
      <c r="AE5175" s="106">
        <f t="shared" si="969"/>
        <v>13.574444444444445</v>
      </c>
      <c r="AF5175" s="105">
        <f t="shared" si="970"/>
        <v>40.72333333333335</v>
      </c>
      <c r="AG5175" s="105">
        <f t="shared" si="971"/>
        <v>602.27666666666664</v>
      </c>
    </row>
    <row r="5176" spans="1:33" s="88" customFormat="1" x14ac:dyDescent="0.35">
      <c r="A5176" s="21">
        <v>10141103</v>
      </c>
      <c r="B5176" s="115" t="s">
        <v>1665</v>
      </c>
      <c r="C5176" s="115" t="s">
        <v>710</v>
      </c>
      <c r="D5176" s="22" t="s">
        <v>4186</v>
      </c>
      <c r="E5176" s="114" t="str">
        <f t="shared" si="961"/>
        <v>TRANSFORMADOR MARCA: CUAMBA PTS 55</v>
      </c>
      <c r="F5176" s="21"/>
      <c r="G5176" s="124" t="s">
        <v>179</v>
      </c>
      <c r="H5176" s="124" t="s">
        <v>179</v>
      </c>
      <c r="I5176" s="124" t="s">
        <v>4185</v>
      </c>
      <c r="J5176" s="21"/>
      <c r="K5176" s="21" t="s">
        <v>4184</v>
      </c>
      <c r="L5176" s="21" t="s">
        <v>4183</v>
      </c>
      <c r="M5176" s="21">
        <v>100</v>
      </c>
      <c r="N5176" s="161" t="s">
        <v>19</v>
      </c>
      <c r="O5176" s="21" t="s">
        <v>362</v>
      </c>
      <c r="P5176" s="21">
        <v>3</v>
      </c>
      <c r="Q5176" s="124">
        <v>2015</v>
      </c>
      <c r="R5176" s="21"/>
      <c r="S5176" s="21"/>
      <c r="T5176" s="116">
        <v>763</v>
      </c>
      <c r="U5176" s="111">
        <v>45</v>
      </c>
      <c r="V5176" s="113">
        <f t="shared" si="962"/>
        <v>730.78444444444449</v>
      </c>
      <c r="W5176" s="113">
        <f t="shared" si="963"/>
        <v>32.215555555555511</v>
      </c>
      <c r="X5176" s="112">
        <f t="shared" si="964"/>
        <v>32215.555555555511</v>
      </c>
      <c r="Y5176" s="111"/>
      <c r="Z5176" s="110">
        <f t="shared" si="972"/>
        <v>43</v>
      </c>
      <c r="AA5176" s="109">
        <f t="shared" si="965"/>
        <v>38.15</v>
      </c>
      <c r="AB5176" s="109">
        <f t="shared" si="966"/>
        <v>38150</v>
      </c>
      <c r="AC5176" s="108">
        <f t="shared" si="967"/>
        <v>724.85</v>
      </c>
      <c r="AD5176" s="107">
        <f t="shared" si="968"/>
        <v>2.2222222222222223E-2</v>
      </c>
      <c r="AE5176" s="106">
        <f t="shared" si="969"/>
        <v>16.10777777777778</v>
      </c>
      <c r="AF5176" s="105">
        <f t="shared" si="970"/>
        <v>48.323333333333295</v>
      </c>
      <c r="AG5176" s="105">
        <f t="shared" si="971"/>
        <v>714.67666666666673</v>
      </c>
    </row>
    <row r="5177" spans="1:33" s="88" customFormat="1" x14ac:dyDescent="0.35">
      <c r="A5177" s="21">
        <v>10141103</v>
      </c>
      <c r="B5177" s="115" t="s">
        <v>1665</v>
      </c>
      <c r="C5177" s="115" t="s">
        <v>710</v>
      </c>
      <c r="D5177" s="22" t="s">
        <v>4182</v>
      </c>
      <c r="E5177" s="114" t="str">
        <f t="shared" si="961"/>
        <v>TRANSFORMADOR MARCA: CUAMBA PTS 56</v>
      </c>
      <c r="F5177" s="21"/>
      <c r="G5177" s="124" t="s">
        <v>179</v>
      </c>
      <c r="H5177" s="124" t="s">
        <v>179</v>
      </c>
      <c r="I5177" s="124" t="s">
        <v>4181</v>
      </c>
      <c r="J5177" s="21"/>
      <c r="K5177" s="21" t="s">
        <v>4180</v>
      </c>
      <c r="L5177" s="21" t="s">
        <v>4179</v>
      </c>
      <c r="M5177" s="21">
        <v>200</v>
      </c>
      <c r="N5177" s="161" t="s">
        <v>19</v>
      </c>
      <c r="O5177" s="21" t="s">
        <v>362</v>
      </c>
      <c r="P5177" s="21">
        <v>3</v>
      </c>
      <c r="Q5177" s="124">
        <v>2015</v>
      </c>
      <c r="R5177" s="21"/>
      <c r="S5177" s="21"/>
      <c r="T5177" s="116">
        <v>991</v>
      </c>
      <c r="U5177" s="111">
        <v>45</v>
      </c>
      <c r="V5177" s="113">
        <f t="shared" si="962"/>
        <v>949.15777777777782</v>
      </c>
      <c r="W5177" s="113">
        <f t="shared" si="963"/>
        <v>41.842222222222176</v>
      </c>
      <c r="X5177" s="112">
        <f t="shared" si="964"/>
        <v>41842.222222222175</v>
      </c>
      <c r="Y5177" s="111"/>
      <c r="Z5177" s="110">
        <f t="shared" si="972"/>
        <v>43</v>
      </c>
      <c r="AA5177" s="109">
        <f t="shared" si="965"/>
        <v>49.550000000000004</v>
      </c>
      <c r="AB5177" s="109">
        <f t="shared" si="966"/>
        <v>49550.000000000007</v>
      </c>
      <c r="AC5177" s="108">
        <f t="shared" si="967"/>
        <v>941.45</v>
      </c>
      <c r="AD5177" s="107">
        <f t="shared" si="968"/>
        <v>2.2222222222222223E-2</v>
      </c>
      <c r="AE5177" s="106">
        <f t="shared" si="969"/>
        <v>20.921111111111113</v>
      </c>
      <c r="AF5177" s="105">
        <f t="shared" si="970"/>
        <v>62.763333333333293</v>
      </c>
      <c r="AG5177" s="105">
        <f t="shared" si="971"/>
        <v>928.23666666666668</v>
      </c>
    </row>
    <row r="5178" spans="1:33" s="88" customFormat="1" x14ac:dyDescent="0.35">
      <c r="A5178" s="21">
        <v>10141103</v>
      </c>
      <c r="B5178" s="115" t="s">
        <v>1665</v>
      </c>
      <c r="C5178" s="115" t="s">
        <v>710</v>
      </c>
      <c r="D5178" s="22" t="s">
        <v>2871</v>
      </c>
      <c r="E5178" s="114" t="str">
        <f t="shared" si="961"/>
        <v>TRANSFORMADOR MARCA: CUAMBA PTS 58</v>
      </c>
      <c r="F5178" s="21"/>
      <c r="G5178" s="124" t="s">
        <v>179</v>
      </c>
      <c r="H5178" s="124" t="s">
        <v>179</v>
      </c>
      <c r="I5178" s="124" t="s">
        <v>4178</v>
      </c>
      <c r="J5178" s="21"/>
      <c r="K5178" s="21" t="s">
        <v>4177</v>
      </c>
      <c r="L5178" s="21" t="s">
        <v>4176</v>
      </c>
      <c r="M5178" s="21">
        <v>100</v>
      </c>
      <c r="N5178" s="161" t="s">
        <v>19</v>
      </c>
      <c r="O5178" s="21" t="s">
        <v>362</v>
      </c>
      <c r="P5178" s="21">
        <v>3</v>
      </c>
      <c r="Q5178" s="124">
        <v>2015</v>
      </c>
      <c r="R5178" s="21"/>
      <c r="S5178" s="21"/>
      <c r="T5178" s="116">
        <v>763</v>
      </c>
      <c r="U5178" s="111">
        <v>45</v>
      </c>
      <c r="V5178" s="113">
        <f t="shared" si="962"/>
        <v>730.78444444444449</v>
      </c>
      <c r="W5178" s="113">
        <f t="shared" si="963"/>
        <v>32.215555555555511</v>
      </c>
      <c r="X5178" s="112">
        <f t="shared" si="964"/>
        <v>32215.555555555511</v>
      </c>
      <c r="Y5178" s="111"/>
      <c r="Z5178" s="110">
        <f t="shared" si="972"/>
        <v>43</v>
      </c>
      <c r="AA5178" s="109">
        <f t="shared" si="965"/>
        <v>38.15</v>
      </c>
      <c r="AB5178" s="109">
        <f t="shared" si="966"/>
        <v>38150</v>
      </c>
      <c r="AC5178" s="108">
        <f t="shared" si="967"/>
        <v>724.85</v>
      </c>
      <c r="AD5178" s="107">
        <f t="shared" si="968"/>
        <v>2.2222222222222223E-2</v>
      </c>
      <c r="AE5178" s="106">
        <f t="shared" si="969"/>
        <v>16.10777777777778</v>
      </c>
      <c r="AF5178" s="105">
        <f t="shared" si="970"/>
        <v>48.323333333333295</v>
      </c>
      <c r="AG5178" s="105">
        <f t="shared" si="971"/>
        <v>714.67666666666673</v>
      </c>
    </row>
    <row r="5179" spans="1:33" s="88" customFormat="1" x14ac:dyDescent="0.35">
      <c r="A5179" s="21">
        <v>10141103</v>
      </c>
      <c r="B5179" s="115" t="s">
        <v>1665</v>
      </c>
      <c r="C5179" s="115" t="s">
        <v>710</v>
      </c>
      <c r="D5179" s="22" t="s">
        <v>2867</v>
      </c>
      <c r="E5179" s="114" t="str">
        <f t="shared" si="961"/>
        <v>TRANSFORMADOR MARCA: CUAMBA PTS 59</v>
      </c>
      <c r="F5179" s="21"/>
      <c r="G5179" s="124" t="s">
        <v>179</v>
      </c>
      <c r="H5179" s="124" t="s">
        <v>179</v>
      </c>
      <c r="I5179" s="124" t="s">
        <v>4175</v>
      </c>
      <c r="J5179" s="21"/>
      <c r="K5179" s="21" t="s">
        <v>4174</v>
      </c>
      <c r="L5179" s="21" t="s">
        <v>4173</v>
      </c>
      <c r="M5179" s="21">
        <v>50</v>
      </c>
      <c r="N5179" s="161" t="s">
        <v>19</v>
      </c>
      <c r="O5179" s="21" t="s">
        <v>362</v>
      </c>
      <c r="P5179" s="21">
        <v>3</v>
      </c>
      <c r="Q5179" s="124">
        <v>2015</v>
      </c>
      <c r="R5179" s="21"/>
      <c r="S5179" s="21"/>
      <c r="T5179" s="116">
        <v>643</v>
      </c>
      <c r="U5179" s="111">
        <v>45</v>
      </c>
      <c r="V5179" s="113">
        <f t="shared" si="962"/>
        <v>615.85111111111109</v>
      </c>
      <c r="W5179" s="113">
        <f t="shared" si="963"/>
        <v>27.148888888888905</v>
      </c>
      <c r="X5179" s="112">
        <f t="shared" si="964"/>
        <v>27148.888888888905</v>
      </c>
      <c r="Y5179" s="111"/>
      <c r="Z5179" s="110">
        <f t="shared" si="972"/>
        <v>43</v>
      </c>
      <c r="AA5179" s="109">
        <f t="shared" si="965"/>
        <v>32.15</v>
      </c>
      <c r="AB5179" s="109">
        <f t="shared" si="966"/>
        <v>32150</v>
      </c>
      <c r="AC5179" s="108">
        <f t="shared" si="967"/>
        <v>610.85</v>
      </c>
      <c r="AD5179" s="107">
        <f t="shared" si="968"/>
        <v>2.2222222222222223E-2</v>
      </c>
      <c r="AE5179" s="106">
        <f t="shared" si="969"/>
        <v>13.574444444444445</v>
      </c>
      <c r="AF5179" s="105">
        <f t="shared" si="970"/>
        <v>40.72333333333335</v>
      </c>
      <c r="AG5179" s="105">
        <f t="shared" si="971"/>
        <v>602.27666666666664</v>
      </c>
    </row>
    <row r="5180" spans="1:33" s="88" customFormat="1" x14ac:dyDescent="0.35">
      <c r="A5180" s="21">
        <v>10141103</v>
      </c>
      <c r="B5180" s="115" t="s">
        <v>1665</v>
      </c>
      <c r="C5180" s="115" t="s">
        <v>710</v>
      </c>
      <c r="D5180" s="22" t="s">
        <v>4172</v>
      </c>
      <c r="E5180" s="114" t="str">
        <f t="shared" si="961"/>
        <v>TRANSFORMADOR MARCA: CUAMBA PTS 60</v>
      </c>
      <c r="F5180" s="21"/>
      <c r="G5180" s="124" t="s">
        <v>179</v>
      </c>
      <c r="H5180" s="124" t="s">
        <v>179</v>
      </c>
      <c r="I5180" s="124" t="s">
        <v>4171</v>
      </c>
      <c r="J5180" s="21"/>
      <c r="K5180" s="21" t="s">
        <v>4170</v>
      </c>
      <c r="L5180" s="21" t="s">
        <v>4169</v>
      </c>
      <c r="M5180" s="21">
        <v>50</v>
      </c>
      <c r="N5180" s="161" t="s">
        <v>19</v>
      </c>
      <c r="O5180" s="21" t="s">
        <v>362</v>
      </c>
      <c r="P5180" s="21">
        <v>3</v>
      </c>
      <c r="Q5180" s="124">
        <v>2015</v>
      </c>
      <c r="R5180" s="21"/>
      <c r="S5180" s="21"/>
      <c r="T5180" s="116">
        <v>643</v>
      </c>
      <c r="U5180" s="111">
        <v>45</v>
      </c>
      <c r="V5180" s="113">
        <f t="shared" si="962"/>
        <v>615.85111111111109</v>
      </c>
      <c r="W5180" s="113">
        <f t="shared" si="963"/>
        <v>27.148888888888905</v>
      </c>
      <c r="X5180" s="112">
        <f t="shared" si="964"/>
        <v>27148.888888888905</v>
      </c>
      <c r="Y5180" s="111"/>
      <c r="Z5180" s="110">
        <f t="shared" si="972"/>
        <v>43</v>
      </c>
      <c r="AA5180" s="109">
        <f t="shared" si="965"/>
        <v>32.15</v>
      </c>
      <c r="AB5180" s="109">
        <f t="shared" si="966"/>
        <v>32150</v>
      </c>
      <c r="AC5180" s="108">
        <f t="shared" si="967"/>
        <v>610.85</v>
      </c>
      <c r="AD5180" s="107">
        <f t="shared" si="968"/>
        <v>2.2222222222222223E-2</v>
      </c>
      <c r="AE5180" s="106">
        <f t="shared" si="969"/>
        <v>13.574444444444445</v>
      </c>
      <c r="AF5180" s="105">
        <f t="shared" si="970"/>
        <v>40.72333333333335</v>
      </c>
      <c r="AG5180" s="105">
        <f t="shared" si="971"/>
        <v>602.27666666666664</v>
      </c>
    </row>
    <row r="5181" spans="1:33" s="88" customFormat="1" x14ac:dyDescent="0.35">
      <c r="A5181" s="21">
        <v>10141103</v>
      </c>
      <c r="B5181" s="115" t="s">
        <v>1665</v>
      </c>
      <c r="C5181" s="115" t="s">
        <v>710</v>
      </c>
      <c r="D5181" s="22" t="s">
        <v>4168</v>
      </c>
      <c r="E5181" s="114" t="str">
        <f t="shared" si="961"/>
        <v>TRANSFORMADOR MARCA: CUAMBA PTS 62</v>
      </c>
      <c r="F5181" s="21"/>
      <c r="G5181" s="124" t="s">
        <v>179</v>
      </c>
      <c r="H5181" s="124" t="s">
        <v>179</v>
      </c>
      <c r="I5181" s="124" t="s">
        <v>4167</v>
      </c>
      <c r="J5181" s="21"/>
      <c r="K5181" s="21" t="s">
        <v>4166</v>
      </c>
      <c r="L5181" s="21" t="s">
        <v>4165</v>
      </c>
      <c r="M5181" s="21">
        <v>100</v>
      </c>
      <c r="N5181" s="161" t="s">
        <v>19</v>
      </c>
      <c r="O5181" s="21" t="s">
        <v>362</v>
      </c>
      <c r="P5181" s="21">
        <v>3</v>
      </c>
      <c r="Q5181" s="124">
        <v>2015</v>
      </c>
      <c r="R5181" s="21"/>
      <c r="S5181" s="21"/>
      <c r="T5181" s="116">
        <v>763</v>
      </c>
      <c r="U5181" s="111">
        <v>45</v>
      </c>
      <c r="V5181" s="113">
        <f t="shared" si="962"/>
        <v>730.78444444444449</v>
      </c>
      <c r="W5181" s="113">
        <f t="shared" si="963"/>
        <v>32.215555555555511</v>
      </c>
      <c r="X5181" s="112">
        <f t="shared" si="964"/>
        <v>32215.555555555511</v>
      </c>
      <c r="Y5181" s="111"/>
      <c r="Z5181" s="110">
        <f t="shared" si="972"/>
        <v>43</v>
      </c>
      <c r="AA5181" s="109">
        <f t="shared" si="965"/>
        <v>38.15</v>
      </c>
      <c r="AB5181" s="109">
        <f t="shared" si="966"/>
        <v>38150</v>
      </c>
      <c r="AC5181" s="108">
        <f t="shared" si="967"/>
        <v>724.85</v>
      </c>
      <c r="AD5181" s="107">
        <f t="shared" si="968"/>
        <v>2.2222222222222223E-2</v>
      </c>
      <c r="AE5181" s="106">
        <f t="shared" si="969"/>
        <v>16.10777777777778</v>
      </c>
      <c r="AF5181" s="105">
        <f t="shared" si="970"/>
        <v>48.323333333333295</v>
      </c>
      <c r="AG5181" s="105">
        <f t="shared" si="971"/>
        <v>714.67666666666673</v>
      </c>
    </row>
    <row r="5182" spans="1:33" s="88" customFormat="1" x14ac:dyDescent="0.35">
      <c r="A5182" s="21">
        <v>10141103</v>
      </c>
      <c r="B5182" s="115" t="s">
        <v>1665</v>
      </c>
      <c r="C5182" s="115" t="s">
        <v>710</v>
      </c>
      <c r="D5182" s="22" t="s">
        <v>4164</v>
      </c>
      <c r="E5182" s="114" t="str">
        <f t="shared" si="961"/>
        <v>TRANSFORMADOR MARCA: CUAMBA PTS 63</v>
      </c>
      <c r="F5182" s="21"/>
      <c r="G5182" s="124" t="s">
        <v>179</v>
      </c>
      <c r="H5182" s="124" t="s">
        <v>179</v>
      </c>
      <c r="I5182" s="124" t="s">
        <v>4163</v>
      </c>
      <c r="J5182" s="21"/>
      <c r="K5182" s="21" t="s">
        <v>4162</v>
      </c>
      <c r="L5182" s="21" t="s">
        <v>4161</v>
      </c>
      <c r="M5182" s="21">
        <v>100</v>
      </c>
      <c r="N5182" s="161" t="s">
        <v>19</v>
      </c>
      <c r="O5182" s="21" t="s">
        <v>362</v>
      </c>
      <c r="P5182" s="21">
        <v>3</v>
      </c>
      <c r="Q5182" s="124">
        <v>2015</v>
      </c>
      <c r="R5182" s="21"/>
      <c r="S5182" s="21"/>
      <c r="T5182" s="116">
        <v>763</v>
      </c>
      <c r="U5182" s="111">
        <v>45</v>
      </c>
      <c r="V5182" s="113">
        <f t="shared" si="962"/>
        <v>730.78444444444449</v>
      </c>
      <c r="W5182" s="113">
        <f t="shared" si="963"/>
        <v>32.215555555555511</v>
      </c>
      <c r="X5182" s="112">
        <f t="shared" si="964"/>
        <v>32215.555555555511</v>
      </c>
      <c r="Y5182" s="111"/>
      <c r="Z5182" s="110">
        <f t="shared" si="972"/>
        <v>43</v>
      </c>
      <c r="AA5182" s="109">
        <f t="shared" si="965"/>
        <v>38.15</v>
      </c>
      <c r="AB5182" s="109">
        <f t="shared" si="966"/>
        <v>38150</v>
      </c>
      <c r="AC5182" s="108">
        <f t="shared" si="967"/>
        <v>724.85</v>
      </c>
      <c r="AD5182" s="107">
        <f t="shared" si="968"/>
        <v>2.2222222222222223E-2</v>
      </c>
      <c r="AE5182" s="106">
        <f t="shared" si="969"/>
        <v>16.10777777777778</v>
      </c>
      <c r="AF5182" s="105">
        <f t="shared" si="970"/>
        <v>48.323333333333295</v>
      </c>
      <c r="AG5182" s="105">
        <f t="shared" si="971"/>
        <v>714.67666666666673</v>
      </c>
    </row>
    <row r="5183" spans="1:33" s="88" customFormat="1" x14ac:dyDescent="0.35">
      <c r="A5183" s="21">
        <v>10141103</v>
      </c>
      <c r="B5183" s="115" t="s">
        <v>1665</v>
      </c>
      <c r="C5183" s="115" t="s">
        <v>710</v>
      </c>
      <c r="D5183" s="22" t="s">
        <v>1617</v>
      </c>
      <c r="E5183" s="114" t="str">
        <f t="shared" si="961"/>
        <v>TRANSFORMADOR MARCA: CUAMBA PTS 64</v>
      </c>
      <c r="F5183" s="21"/>
      <c r="G5183" s="124" t="s">
        <v>179</v>
      </c>
      <c r="H5183" s="124" t="s">
        <v>179</v>
      </c>
      <c r="I5183" s="124" t="s">
        <v>4160</v>
      </c>
      <c r="J5183" s="21"/>
      <c r="K5183" s="21" t="s">
        <v>4159</v>
      </c>
      <c r="L5183" s="21" t="s">
        <v>4158</v>
      </c>
      <c r="M5183" s="21">
        <v>100</v>
      </c>
      <c r="N5183" s="161" t="s">
        <v>19</v>
      </c>
      <c r="O5183" s="21" t="s">
        <v>362</v>
      </c>
      <c r="P5183" s="21">
        <v>3</v>
      </c>
      <c r="Q5183" s="124">
        <v>2015</v>
      </c>
      <c r="R5183" s="21"/>
      <c r="S5183" s="21"/>
      <c r="T5183" s="116">
        <v>763</v>
      </c>
      <c r="U5183" s="111">
        <v>45</v>
      </c>
      <c r="V5183" s="113">
        <f t="shared" si="962"/>
        <v>730.78444444444449</v>
      </c>
      <c r="W5183" s="113">
        <f t="shared" si="963"/>
        <v>32.215555555555511</v>
      </c>
      <c r="X5183" s="112">
        <f t="shared" si="964"/>
        <v>32215.555555555511</v>
      </c>
      <c r="Y5183" s="111"/>
      <c r="Z5183" s="110">
        <f t="shared" si="972"/>
        <v>43</v>
      </c>
      <c r="AA5183" s="109">
        <f t="shared" si="965"/>
        <v>38.15</v>
      </c>
      <c r="AB5183" s="109">
        <f t="shared" si="966"/>
        <v>38150</v>
      </c>
      <c r="AC5183" s="108">
        <f t="shared" si="967"/>
        <v>724.85</v>
      </c>
      <c r="AD5183" s="107">
        <f t="shared" si="968"/>
        <v>2.2222222222222223E-2</v>
      </c>
      <c r="AE5183" s="106">
        <f t="shared" si="969"/>
        <v>16.10777777777778</v>
      </c>
      <c r="AF5183" s="105">
        <f t="shared" si="970"/>
        <v>48.323333333333295</v>
      </c>
      <c r="AG5183" s="105">
        <f t="shared" si="971"/>
        <v>714.67666666666673</v>
      </c>
    </row>
    <row r="5184" spans="1:33" s="88" customFormat="1" x14ac:dyDescent="0.35">
      <c r="A5184" s="21">
        <v>10141103</v>
      </c>
      <c r="B5184" s="115" t="s">
        <v>1665</v>
      </c>
      <c r="C5184" s="115" t="s">
        <v>710</v>
      </c>
      <c r="D5184" s="22" t="s">
        <v>1529</v>
      </c>
      <c r="E5184" s="114" t="str">
        <f t="shared" si="961"/>
        <v>TRANSFORMADOR MARCA: CUAMBA PTS 66</v>
      </c>
      <c r="F5184" s="21"/>
      <c r="G5184" s="124" t="s">
        <v>179</v>
      </c>
      <c r="H5184" s="124" t="s">
        <v>179</v>
      </c>
      <c r="I5184" s="124" t="s">
        <v>4157</v>
      </c>
      <c r="J5184" s="21"/>
      <c r="K5184" s="21" t="s">
        <v>4156</v>
      </c>
      <c r="L5184" s="21" t="s">
        <v>4155</v>
      </c>
      <c r="M5184" s="21">
        <v>100</v>
      </c>
      <c r="N5184" s="161" t="s">
        <v>19</v>
      </c>
      <c r="O5184" s="21" t="s">
        <v>362</v>
      </c>
      <c r="P5184" s="21">
        <v>3</v>
      </c>
      <c r="Q5184" s="124">
        <v>2015</v>
      </c>
      <c r="R5184" s="21"/>
      <c r="S5184" s="21"/>
      <c r="T5184" s="116">
        <v>763</v>
      </c>
      <c r="U5184" s="111">
        <v>45</v>
      </c>
      <c r="V5184" s="113">
        <f t="shared" si="962"/>
        <v>730.78444444444449</v>
      </c>
      <c r="W5184" s="113">
        <f t="shared" si="963"/>
        <v>32.215555555555511</v>
      </c>
      <c r="X5184" s="112">
        <f t="shared" si="964"/>
        <v>32215.555555555511</v>
      </c>
      <c r="Y5184" s="111"/>
      <c r="Z5184" s="110">
        <f t="shared" si="972"/>
        <v>43</v>
      </c>
      <c r="AA5184" s="109">
        <f t="shared" si="965"/>
        <v>38.15</v>
      </c>
      <c r="AB5184" s="109">
        <f t="shared" si="966"/>
        <v>38150</v>
      </c>
      <c r="AC5184" s="108">
        <f t="shared" si="967"/>
        <v>724.85</v>
      </c>
      <c r="AD5184" s="107">
        <f t="shared" si="968"/>
        <v>2.2222222222222223E-2</v>
      </c>
      <c r="AE5184" s="106">
        <f t="shared" si="969"/>
        <v>16.10777777777778</v>
      </c>
      <c r="AF5184" s="105">
        <f t="shared" si="970"/>
        <v>48.323333333333295</v>
      </c>
      <c r="AG5184" s="105">
        <f t="shared" si="971"/>
        <v>714.67666666666673</v>
      </c>
    </row>
    <row r="5185" spans="1:33" s="88" customFormat="1" x14ac:dyDescent="0.35">
      <c r="A5185" s="21">
        <v>10141103</v>
      </c>
      <c r="B5185" s="115" t="s">
        <v>1665</v>
      </c>
      <c r="C5185" s="115" t="s">
        <v>710</v>
      </c>
      <c r="D5185" s="22" t="s">
        <v>4154</v>
      </c>
      <c r="E5185" s="114" t="str">
        <f t="shared" si="961"/>
        <v>TRANSFORMADOR MARCA: CUAMBA PTS 68</v>
      </c>
      <c r="F5185" s="21"/>
      <c r="G5185" s="124" t="s">
        <v>179</v>
      </c>
      <c r="H5185" s="124" t="s">
        <v>179</v>
      </c>
      <c r="I5185" s="124" t="s">
        <v>4153</v>
      </c>
      <c r="J5185" s="21"/>
      <c r="K5185" s="21" t="s">
        <v>4152</v>
      </c>
      <c r="L5185" s="21" t="s">
        <v>4151</v>
      </c>
      <c r="M5185" s="21">
        <v>50</v>
      </c>
      <c r="N5185" s="161" t="s">
        <v>19</v>
      </c>
      <c r="O5185" s="21" t="s">
        <v>362</v>
      </c>
      <c r="P5185" s="21">
        <v>3</v>
      </c>
      <c r="Q5185" s="124">
        <v>2015</v>
      </c>
      <c r="R5185" s="21"/>
      <c r="S5185" s="21"/>
      <c r="T5185" s="116">
        <v>643</v>
      </c>
      <c r="U5185" s="111">
        <v>45</v>
      </c>
      <c r="V5185" s="113">
        <f t="shared" si="962"/>
        <v>615.85111111111109</v>
      </c>
      <c r="W5185" s="113">
        <f t="shared" si="963"/>
        <v>27.148888888888905</v>
      </c>
      <c r="X5185" s="112">
        <f t="shared" si="964"/>
        <v>27148.888888888905</v>
      </c>
      <c r="Y5185" s="111"/>
      <c r="Z5185" s="110">
        <f t="shared" si="972"/>
        <v>43</v>
      </c>
      <c r="AA5185" s="109">
        <f t="shared" si="965"/>
        <v>32.15</v>
      </c>
      <c r="AB5185" s="109">
        <f t="shared" si="966"/>
        <v>32150</v>
      </c>
      <c r="AC5185" s="108">
        <f t="shared" si="967"/>
        <v>610.85</v>
      </c>
      <c r="AD5185" s="107">
        <f t="shared" si="968"/>
        <v>2.2222222222222223E-2</v>
      </c>
      <c r="AE5185" s="106">
        <f t="shared" si="969"/>
        <v>13.574444444444445</v>
      </c>
      <c r="AF5185" s="105">
        <f t="shared" si="970"/>
        <v>40.72333333333335</v>
      </c>
      <c r="AG5185" s="105">
        <f t="shared" si="971"/>
        <v>602.27666666666664</v>
      </c>
    </row>
    <row r="5186" spans="1:33" s="88" customFormat="1" x14ac:dyDescent="0.35">
      <c r="A5186" s="21">
        <v>10141103</v>
      </c>
      <c r="B5186" s="115" t="s">
        <v>1665</v>
      </c>
      <c r="C5186" s="115" t="s">
        <v>710</v>
      </c>
      <c r="D5186" s="22" t="s">
        <v>4149</v>
      </c>
      <c r="E5186" s="114" t="str">
        <f t="shared" ref="E5186:E5249" si="973">+CONCATENATE(C5186," ","MARCA:",R5186," ",G5186," ",D5186,)</f>
        <v>TRANSFORMADOR MARCA: CUAMBA PTS 72</v>
      </c>
      <c r="F5186" s="21"/>
      <c r="G5186" s="124" t="s">
        <v>179</v>
      </c>
      <c r="H5186" s="124" t="s">
        <v>179</v>
      </c>
      <c r="I5186" s="124" t="s">
        <v>4148</v>
      </c>
      <c r="J5186" s="21"/>
      <c r="K5186" s="21" t="s">
        <v>4147</v>
      </c>
      <c r="L5186" s="21" t="s">
        <v>4146</v>
      </c>
      <c r="M5186" s="21">
        <v>50</v>
      </c>
      <c r="N5186" s="161" t="s">
        <v>19</v>
      </c>
      <c r="O5186" s="21" t="s">
        <v>362</v>
      </c>
      <c r="P5186" s="21">
        <v>3</v>
      </c>
      <c r="Q5186" s="124">
        <v>2015</v>
      </c>
      <c r="R5186" s="21"/>
      <c r="S5186" s="21"/>
      <c r="T5186" s="116">
        <v>643</v>
      </c>
      <c r="U5186" s="111">
        <v>45</v>
      </c>
      <c r="V5186" s="113">
        <f t="shared" ref="V5186:V5249" si="974">((Z5186/U5186)*(T5186-AA5186))+AA5186</f>
        <v>615.85111111111109</v>
      </c>
      <c r="W5186" s="113">
        <f t="shared" ref="W5186:W5249" si="975">+T5186-V5186</f>
        <v>27.148888888888905</v>
      </c>
      <c r="X5186" s="112">
        <f t="shared" ref="X5186:X5249" si="976">+W5186*1000</f>
        <v>27148.888888888905</v>
      </c>
      <c r="Y5186" s="111"/>
      <c r="Z5186" s="110">
        <f t="shared" si="972"/>
        <v>43</v>
      </c>
      <c r="AA5186" s="109">
        <f t="shared" ref="AA5186:AA5249" si="977">(5/100*T5186)</f>
        <v>32.15</v>
      </c>
      <c r="AB5186" s="109">
        <f t="shared" ref="AB5186:AB5249" si="978">+AA5186*1000</f>
        <v>32150</v>
      </c>
      <c r="AC5186" s="108">
        <f t="shared" ref="AC5186:AC5249" si="979">+T5186-AA5186</f>
        <v>610.85</v>
      </c>
      <c r="AD5186" s="107">
        <f t="shared" ref="AD5186:AD5249" si="980">1/U5186</f>
        <v>2.2222222222222223E-2</v>
      </c>
      <c r="AE5186" s="106">
        <f t="shared" ref="AE5186:AE5249" si="981">+AC5186*AD5186</f>
        <v>13.574444444444445</v>
      </c>
      <c r="AF5186" s="105">
        <f t="shared" ref="AF5186:AF5249" si="982">+T5186-V5186+AE5186</f>
        <v>40.72333333333335</v>
      </c>
      <c r="AG5186" s="105">
        <f t="shared" ref="AG5186:AG5249" si="983">+V5186-AE5186</f>
        <v>602.27666666666664</v>
      </c>
    </row>
    <row r="5187" spans="1:33" s="88" customFormat="1" x14ac:dyDescent="0.35">
      <c r="A5187" s="21">
        <v>10141103</v>
      </c>
      <c r="B5187" s="115" t="s">
        <v>1665</v>
      </c>
      <c r="C5187" s="115" t="s">
        <v>710</v>
      </c>
      <c r="D5187" s="22" t="s">
        <v>5269</v>
      </c>
      <c r="E5187" s="114" t="str">
        <f t="shared" si="973"/>
        <v>TRANSFORMADOR MARCA: CUAMBA PTS 4001</v>
      </c>
      <c r="F5187" s="21"/>
      <c r="G5187" s="124" t="s">
        <v>179</v>
      </c>
      <c r="H5187" s="21" t="s">
        <v>4107</v>
      </c>
      <c r="I5187" s="21" t="s">
        <v>5268</v>
      </c>
      <c r="J5187" s="21"/>
      <c r="K5187" s="21" t="s">
        <v>5267</v>
      </c>
      <c r="L5187" s="21" t="s">
        <v>5266</v>
      </c>
      <c r="M5187" s="21">
        <v>250</v>
      </c>
      <c r="N5187" s="161" t="s">
        <v>19</v>
      </c>
      <c r="O5187" s="21" t="s">
        <v>362</v>
      </c>
      <c r="P5187" s="21">
        <v>3</v>
      </c>
      <c r="Q5187" s="124">
        <v>2015</v>
      </c>
      <c r="R5187" s="21"/>
      <c r="S5187" s="21"/>
      <c r="T5187" s="116">
        <v>991</v>
      </c>
      <c r="U5187" s="111">
        <v>45</v>
      </c>
      <c r="V5187" s="113">
        <f t="shared" si="974"/>
        <v>949.15777777777782</v>
      </c>
      <c r="W5187" s="113">
        <f t="shared" si="975"/>
        <v>41.842222222222176</v>
      </c>
      <c r="X5187" s="112">
        <f t="shared" si="976"/>
        <v>41842.222222222175</v>
      </c>
      <c r="Y5187" s="111"/>
      <c r="Z5187" s="110">
        <f t="shared" si="972"/>
        <v>43</v>
      </c>
      <c r="AA5187" s="109">
        <f t="shared" si="977"/>
        <v>49.550000000000004</v>
      </c>
      <c r="AB5187" s="109">
        <f t="shared" si="978"/>
        <v>49550.000000000007</v>
      </c>
      <c r="AC5187" s="108">
        <f t="shared" si="979"/>
        <v>941.45</v>
      </c>
      <c r="AD5187" s="107">
        <f t="shared" si="980"/>
        <v>2.2222222222222223E-2</v>
      </c>
      <c r="AE5187" s="106">
        <f t="shared" si="981"/>
        <v>20.921111111111113</v>
      </c>
      <c r="AF5187" s="105">
        <f t="shared" si="982"/>
        <v>62.763333333333293</v>
      </c>
      <c r="AG5187" s="105">
        <f t="shared" si="983"/>
        <v>928.23666666666668</v>
      </c>
    </row>
    <row r="5188" spans="1:33" s="88" customFormat="1" x14ac:dyDescent="0.35">
      <c r="A5188" s="21">
        <v>10141103</v>
      </c>
      <c r="B5188" s="115" t="s">
        <v>1665</v>
      </c>
      <c r="C5188" s="115" t="s">
        <v>710</v>
      </c>
      <c r="D5188" s="22" t="s">
        <v>4144</v>
      </c>
      <c r="E5188" s="114" t="str">
        <f t="shared" si="973"/>
        <v>TRANSFORMADOR MARCA: CUAMBA PTS 4002</v>
      </c>
      <c r="F5188" s="21"/>
      <c r="G5188" s="124" t="s">
        <v>179</v>
      </c>
      <c r="H5188" s="21" t="s">
        <v>4107</v>
      </c>
      <c r="I5188" s="21" t="s">
        <v>4143</v>
      </c>
      <c r="J5188" s="21"/>
      <c r="K5188" s="21" t="s">
        <v>4142</v>
      </c>
      <c r="L5188" s="21" t="s">
        <v>4141</v>
      </c>
      <c r="M5188" s="21">
        <v>200</v>
      </c>
      <c r="N5188" s="161" t="s">
        <v>19</v>
      </c>
      <c r="O5188" s="21" t="s">
        <v>362</v>
      </c>
      <c r="P5188" s="21">
        <v>3</v>
      </c>
      <c r="Q5188" s="124">
        <v>2015</v>
      </c>
      <c r="R5188" s="21"/>
      <c r="S5188" s="21"/>
      <c r="T5188" s="116">
        <v>991</v>
      </c>
      <c r="U5188" s="111">
        <v>45</v>
      </c>
      <c r="V5188" s="113">
        <f t="shared" si="974"/>
        <v>949.15777777777782</v>
      </c>
      <c r="W5188" s="113">
        <f t="shared" si="975"/>
        <v>41.842222222222176</v>
      </c>
      <c r="X5188" s="112">
        <f t="shared" si="976"/>
        <v>41842.222222222175</v>
      </c>
      <c r="Y5188" s="111"/>
      <c r="Z5188" s="110">
        <f t="shared" si="972"/>
        <v>43</v>
      </c>
      <c r="AA5188" s="109">
        <f t="shared" si="977"/>
        <v>49.550000000000004</v>
      </c>
      <c r="AB5188" s="109">
        <f t="shared" si="978"/>
        <v>49550.000000000007</v>
      </c>
      <c r="AC5188" s="108">
        <f t="shared" si="979"/>
        <v>941.45</v>
      </c>
      <c r="AD5188" s="107">
        <f t="shared" si="980"/>
        <v>2.2222222222222223E-2</v>
      </c>
      <c r="AE5188" s="106">
        <f t="shared" si="981"/>
        <v>20.921111111111113</v>
      </c>
      <c r="AF5188" s="105">
        <f t="shared" si="982"/>
        <v>62.763333333333293</v>
      </c>
      <c r="AG5188" s="105">
        <f t="shared" si="983"/>
        <v>928.23666666666668</v>
      </c>
    </row>
    <row r="5189" spans="1:33" s="88" customFormat="1" x14ac:dyDescent="0.35">
      <c r="A5189" s="21">
        <v>10141103</v>
      </c>
      <c r="B5189" s="115" t="s">
        <v>1665</v>
      </c>
      <c r="C5189" s="115" t="s">
        <v>710</v>
      </c>
      <c r="D5189" s="22" t="s">
        <v>4140</v>
      </c>
      <c r="E5189" s="114" t="str">
        <f t="shared" si="973"/>
        <v>TRANSFORMADOR MARCA: CUAMBA PTS 4003</v>
      </c>
      <c r="F5189" s="21"/>
      <c r="G5189" s="124" t="s">
        <v>179</v>
      </c>
      <c r="H5189" s="21" t="s">
        <v>4107</v>
      </c>
      <c r="I5189" s="21" t="s">
        <v>4139</v>
      </c>
      <c r="J5189" s="21"/>
      <c r="K5189" s="21" t="s">
        <v>4138</v>
      </c>
      <c r="L5189" s="21" t="s">
        <v>4137</v>
      </c>
      <c r="M5189" s="21">
        <v>100</v>
      </c>
      <c r="N5189" s="161" t="s">
        <v>19</v>
      </c>
      <c r="O5189" s="21" t="s">
        <v>362</v>
      </c>
      <c r="P5189" s="21">
        <v>3</v>
      </c>
      <c r="Q5189" s="124">
        <v>2015</v>
      </c>
      <c r="R5189" s="21"/>
      <c r="S5189" s="21"/>
      <c r="T5189" s="116">
        <v>763</v>
      </c>
      <c r="U5189" s="111">
        <v>45</v>
      </c>
      <c r="V5189" s="113">
        <f t="shared" si="974"/>
        <v>730.78444444444449</v>
      </c>
      <c r="W5189" s="113">
        <f t="shared" si="975"/>
        <v>32.215555555555511</v>
      </c>
      <c r="X5189" s="112">
        <f t="shared" si="976"/>
        <v>32215.555555555511</v>
      </c>
      <c r="Y5189" s="111"/>
      <c r="Z5189" s="110">
        <f t="shared" si="972"/>
        <v>43</v>
      </c>
      <c r="AA5189" s="109">
        <f t="shared" si="977"/>
        <v>38.15</v>
      </c>
      <c r="AB5189" s="109">
        <f t="shared" si="978"/>
        <v>38150</v>
      </c>
      <c r="AC5189" s="108">
        <f t="shared" si="979"/>
        <v>724.85</v>
      </c>
      <c r="AD5189" s="107">
        <f t="shared" si="980"/>
        <v>2.2222222222222223E-2</v>
      </c>
      <c r="AE5189" s="106">
        <f t="shared" si="981"/>
        <v>16.10777777777778</v>
      </c>
      <c r="AF5189" s="105">
        <f t="shared" si="982"/>
        <v>48.323333333333295</v>
      </c>
      <c r="AG5189" s="105">
        <f t="shared" si="983"/>
        <v>714.67666666666673</v>
      </c>
    </row>
    <row r="5190" spans="1:33" s="88" customFormat="1" x14ac:dyDescent="0.35">
      <c r="A5190" s="21">
        <v>10141103</v>
      </c>
      <c r="B5190" s="115" t="s">
        <v>1665</v>
      </c>
      <c r="C5190" s="115" t="s">
        <v>710</v>
      </c>
      <c r="D5190" s="22" t="s">
        <v>4136</v>
      </c>
      <c r="E5190" s="114" t="str">
        <f t="shared" si="973"/>
        <v>TRANSFORMADOR MARCA: CUAMBA PTS 4004</v>
      </c>
      <c r="F5190" s="21"/>
      <c r="G5190" s="124" t="s">
        <v>179</v>
      </c>
      <c r="H5190" s="21" t="s">
        <v>4107</v>
      </c>
      <c r="I5190" s="21" t="s">
        <v>4135</v>
      </c>
      <c r="J5190" s="21"/>
      <c r="K5190" s="21" t="s">
        <v>4134</v>
      </c>
      <c r="L5190" s="21" t="s">
        <v>4133</v>
      </c>
      <c r="M5190" s="21">
        <v>100</v>
      </c>
      <c r="N5190" s="161" t="s">
        <v>19</v>
      </c>
      <c r="O5190" s="21" t="s">
        <v>362</v>
      </c>
      <c r="P5190" s="21">
        <v>3</v>
      </c>
      <c r="Q5190" s="124">
        <v>2015</v>
      </c>
      <c r="R5190" s="21"/>
      <c r="S5190" s="21"/>
      <c r="T5190" s="116">
        <v>763</v>
      </c>
      <c r="U5190" s="111">
        <v>45</v>
      </c>
      <c r="V5190" s="113">
        <f t="shared" si="974"/>
        <v>730.78444444444449</v>
      </c>
      <c r="W5190" s="113">
        <f t="shared" si="975"/>
        <v>32.215555555555511</v>
      </c>
      <c r="X5190" s="112">
        <f t="shared" si="976"/>
        <v>32215.555555555511</v>
      </c>
      <c r="Y5190" s="111"/>
      <c r="Z5190" s="110">
        <f t="shared" si="972"/>
        <v>43</v>
      </c>
      <c r="AA5190" s="109">
        <f t="shared" si="977"/>
        <v>38.15</v>
      </c>
      <c r="AB5190" s="109">
        <f t="shared" si="978"/>
        <v>38150</v>
      </c>
      <c r="AC5190" s="108">
        <f t="shared" si="979"/>
        <v>724.85</v>
      </c>
      <c r="AD5190" s="107">
        <f t="shared" si="980"/>
        <v>2.2222222222222223E-2</v>
      </c>
      <c r="AE5190" s="106">
        <f t="shared" si="981"/>
        <v>16.10777777777778</v>
      </c>
      <c r="AF5190" s="105">
        <f t="shared" si="982"/>
        <v>48.323333333333295</v>
      </c>
      <c r="AG5190" s="105">
        <f t="shared" si="983"/>
        <v>714.67666666666673</v>
      </c>
    </row>
    <row r="5191" spans="1:33" s="88" customFormat="1" x14ac:dyDescent="0.35">
      <c r="A5191" s="21">
        <v>10141103</v>
      </c>
      <c r="B5191" s="115" t="s">
        <v>1665</v>
      </c>
      <c r="C5191" s="115" t="s">
        <v>710</v>
      </c>
      <c r="D5191" s="22" t="s">
        <v>4132</v>
      </c>
      <c r="E5191" s="114" t="str">
        <f t="shared" si="973"/>
        <v>TRANSFORMADOR MARCA: CUAMBA PTS 4005</v>
      </c>
      <c r="F5191" s="21"/>
      <c r="G5191" s="124" t="s">
        <v>179</v>
      </c>
      <c r="H5191" s="21" t="s">
        <v>4107</v>
      </c>
      <c r="I5191" s="21" t="s">
        <v>4131</v>
      </c>
      <c r="J5191" s="21"/>
      <c r="K5191" s="21" t="s">
        <v>4130</v>
      </c>
      <c r="L5191" s="21" t="s">
        <v>4129</v>
      </c>
      <c r="M5191" s="21">
        <v>160</v>
      </c>
      <c r="N5191" s="161" t="s">
        <v>19</v>
      </c>
      <c r="O5191" s="21" t="s">
        <v>362</v>
      </c>
      <c r="P5191" s="21">
        <v>3</v>
      </c>
      <c r="Q5191" s="124">
        <v>2015</v>
      </c>
      <c r="R5191" s="21"/>
      <c r="S5191" s="21"/>
      <c r="T5191" s="116">
        <v>991</v>
      </c>
      <c r="U5191" s="111">
        <v>45</v>
      </c>
      <c r="V5191" s="113">
        <f t="shared" si="974"/>
        <v>949.15777777777782</v>
      </c>
      <c r="W5191" s="113">
        <f t="shared" si="975"/>
        <v>41.842222222222176</v>
      </c>
      <c r="X5191" s="112">
        <f t="shared" si="976"/>
        <v>41842.222222222175</v>
      </c>
      <c r="Y5191" s="111"/>
      <c r="Z5191" s="110">
        <f t="shared" si="972"/>
        <v>43</v>
      </c>
      <c r="AA5191" s="109">
        <f t="shared" si="977"/>
        <v>49.550000000000004</v>
      </c>
      <c r="AB5191" s="109">
        <f t="shared" si="978"/>
        <v>49550.000000000007</v>
      </c>
      <c r="AC5191" s="108">
        <f t="shared" si="979"/>
        <v>941.45</v>
      </c>
      <c r="AD5191" s="107">
        <f t="shared" si="980"/>
        <v>2.2222222222222223E-2</v>
      </c>
      <c r="AE5191" s="106">
        <f t="shared" si="981"/>
        <v>20.921111111111113</v>
      </c>
      <c r="AF5191" s="105">
        <f t="shared" si="982"/>
        <v>62.763333333333293</v>
      </c>
      <c r="AG5191" s="105">
        <f t="shared" si="983"/>
        <v>928.23666666666668</v>
      </c>
    </row>
    <row r="5192" spans="1:33" s="88" customFormat="1" x14ac:dyDescent="0.35">
      <c r="A5192" s="21">
        <v>10141103</v>
      </c>
      <c r="B5192" s="115" t="s">
        <v>1665</v>
      </c>
      <c r="C5192" s="115" t="s">
        <v>710</v>
      </c>
      <c r="D5192" s="22" t="s">
        <v>4128</v>
      </c>
      <c r="E5192" s="114" t="str">
        <f t="shared" si="973"/>
        <v>TRANSFORMADOR MARCA: CUAMBA PTS 4006</v>
      </c>
      <c r="F5192" s="21"/>
      <c r="G5192" s="124" t="s">
        <v>179</v>
      </c>
      <c r="H5192" s="21" t="s">
        <v>4107</v>
      </c>
      <c r="I5192" s="21" t="s">
        <v>4127</v>
      </c>
      <c r="J5192" s="21"/>
      <c r="K5192" s="21" t="s">
        <v>4126</v>
      </c>
      <c r="L5192" s="21" t="s">
        <v>4125</v>
      </c>
      <c r="M5192" s="21">
        <v>100</v>
      </c>
      <c r="N5192" s="161" t="s">
        <v>19</v>
      </c>
      <c r="O5192" s="21" t="s">
        <v>362</v>
      </c>
      <c r="P5192" s="21">
        <v>3</v>
      </c>
      <c r="Q5192" s="124">
        <v>2015</v>
      </c>
      <c r="R5192" s="21"/>
      <c r="S5192" s="21"/>
      <c r="T5192" s="116">
        <v>763</v>
      </c>
      <c r="U5192" s="111">
        <v>45</v>
      </c>
      <c r="V5192" s="113">
        <f t="shared" si="974"/>
        <v>730.78444444444449</v>
      </c>
      <c r="W5192" s="113">
        <f t="shared" si="975"/>
        <v>32.215555555555511</v>
      </c>
      <c r="X5192" s="112">
        <f t="shared" si="976"/>
        <v>32215.555555555511</v>
      </c>
      <c r="Y5192" s="111"/>
      <c r="Z5192" s="110">
        <f t="shared" si="972"/>
        <v>43</v>
      </c>
      <c r="AA5192" s="109">
        <f t="shared" si="977"/>
        <v>38.15</v>
      </c>
      <c r="AB5192" s="109">
        <f t="shared" si="978"/>
        <v>38150</v>
      </c>
      <c r="AC5192" s="108">
        <f t="shared" si="979"/>
        <v>724.85</v>
      </c>
      <c r="AD5192" s="107">
        <f t="shared" si="980"/>
        <v>2.2222222222222223E-2</v>
      </c>
      <c r="AE5192" s="106">
        <f t="shared" si="981"/>
        <v>16.10777777777778</v>
      </c>
      <c r="AF5192" s="105">
        <f t="shared" si="982"/>
        <v>48.323333333333295</v>
      </c>
      <c r="AG5192" s="105">
        <f t="shared" si="983"/>
        <v>714.67666666666673</v>
      </c>
    </row>
    <row r="5193" spans="1:33" s="88" customFormat="1" x14ac:dyDescent="0.35">
      <c r="A5193" s="21">
        <v>10141103</v>
      </c>
      <c r="B5193" s="115" t="s">
        <v>1665</v>
      </c>
      <c r="C5193" s="115" t="s">
        <v>710</v>
      </c>
      <c r="D5193" s="22" t="s">
        <v>4124</v>
      </c>
      <c r="E5193" s="114" t="str">
        <f t="shared" si="973"/>
        <v>TRANSFORMADOR MARCA: CUAMBA PTS 4007</v>
      </c>
      <c r="F5193" s="21"/>
      <c r="G5193" s="124" t="s">
        <v>179</v>
      </c>
      <c r="H5193" s="21" t="s">
        <v>4107</v>
      </c>
      <c r="I5193" s="21" t="s">
        <v>4123</v>
      </c>
      <c r="J5193" s="21"/>
      <c r="K5193" s="21" t="s">
        <v>4122</v>
      </c>
      <c r="L5193" s="21" t="s">
        <v>4121</v>
      </c>
      <c r="M5193" s="21">
        <v>100</v>
      </c>
      <c r="N5193" s="161" t="s">
        <v>19</v>
      </c>
      <c r="O5193" s="21" t="s">
        <v>362</v>
      </c>
      <c r="P5193" s="21">
        <v>3</v>
      </c>
      <c r="Q5193" s="124">
        <v>2015</v>
      </c>
      <c r="R5193" s="21"/>
      <c r="S5193" s="21"/>
      <c r="T5193" s="116">
        <v>763</v>
      </c>
      <c r="U5193" s="111">
        <v>45</v>
      </c>
      <c r="V5193" s="113">
        <f t="shared" si="974"/>
        <v>730.78444444444449</v>
      </c>
      <c r="W5193" s="113">
        <f t="shared" si="975"/>
        <v>32.215555555555511</v>
      </c>
      <c r="X5193" s="112">
        <f t="shared" si="976"/>
        <v>32215.555555555511</v>
      </c>
      <c r="Y5193" s="111"/>
      <c r="Z5193" s="110">
        <f t="shared" si="972"/>
        <v>43</v>
      </c>
      <c r="AA5193" s="109">
        <f t="shared" si="977"/>
        <v>38.15</v>
      </c>
      <c r="AB5193" s="109">
        <f t="shared" si="978"/>
        <v>38150</v>
      </c>
      <c r="AC5193" s="108">
        <f t="shared" si="979"/>
        <v>724.85</v>
      </c>
      <c r="AD5193" s="107">
        <f t="shared" si="980"/>
        <v>2.2222222222222223E-2</v>
      </c>
      <c r="AE5193" s="106">
        <f t="shared" si="981"/>
        <v>16.10777777777778</v>
      </c>
      <c r="AF5193" s="105">
        <f t="shared" si="982"/>
        <v>48.323333333333295</v>
      </c>
      <c r="AG5193" s="105">
        <f t="shared" si="983"/>
        <v>714.67666666666673</v>
      </c>
    </row>
    <row r="5194" spans="1:33" s="88" customFormat="1" x14ac:dyDescent="0.35">
      <c r="A5194" s="21">
        <v>10141103</v>
      </c>
      <c r="B5194" s="115" t="s">
        <v>1665</v>
      </c>
      <c r="C5194" s="115" t="s">
        <v>710</v>
      </c>
      <c r="D5194" s="22" t="s">
        <v>4120</v>
      </c>
      <c r="E5194" s="114" t="str">
        <f t="shared" si="973"/>
        <v>TRANSFORMADOR MARCA: CUAMBA PTS 4008</v>
      </c>
      <c r="F5194" s="21"/>
      <c r="G5194" s="124" t="s">
        <v>179</v>
      </c>
      <c r="H5194" s="21" t="s">
        <v>4107</v>
      </c>
      <c r="I5194" s="21" t="s">
        <v>4119</v>
      </c>
      <c r="J5194" s="21"/>
      <c r="K5194" s="21" t="s">
        <v>4118</v>
      </c>
      <c r="L5194" s="21" t="s">
        <v>4117</v>
      </c>
      <c r="M5194" s="21">
        <v>100</v>
      </c>
      <c r="N5194" s="161" t="s">
        <v>19</v>
      </c>
      <c r="O5194" s="21" t="s">
        <v>362</v>
      </c>
      <c r="P5194" s="21">
        <v>3</v>
      </c>
      <c r="Q5194" s="124">
        <v>2015</v>
      </c>
      <c r="R5194" s="21"/>
      <c r="S5194" s="21"/>
      <c r="T5194" s="116">
        <v>763</v>
      </c>
      <c r="U5194" s="111">
        <v>45</v>
      </c>
      <c r="V5194" s="113">
        <f t="shared" si="974"/>
        <v>730.78444444444449</v>
      </c>
      <c r="W5194" s="113">
        <f t="shared" si="975"/>
        <v>32.215555555555511</v>
      </c>
      <c r="X5194" s="112">
        <f t="shared" si="976"/>
        <v>32215.555555555511</v>
      </c>
      <c r="Y5194" s="111"/>
      <c r="Z5194" s="110">
        <f t="shared" si="972"/>
        <v>43</v>
      </c>
      <c r="AA5194" s="109">
        <f t="shared" si="977"/>
        <v>38.15</v>
      </c>
      <c r="AB5194" s="109">
        <f t="shared" si="978"/>
        <v>38150</v>
      </c>
      <c r="AC5194" s="108">
        <f t="shared" si="979"/>
        <v>724.85</v>
      </c>
      <c r="AD5194" s="107">
        <f t="shared" si="980"/>
        <v>2.2222222222222223E-2</v>
      </c>
      <c r="AE5194" s="106">
        <f t="shared" si="981"/>
        <v>16.10777777777778</v>
      </c>
      <c r="AF5194" s="105">
        <f t="shared" si="982"/>
        <v>48.323333333333295</v>
      </c>
      <c r="AG5194" s="105">
        <f t="shared" si="983"/>
        <v>714.67666666666673</v>
      </c>
    </row>
    <row r="5195" spans="1:33" s="88" customFormat="1" x14ac:dyDescent="0.35">
      <c r="A5195" s="21">
        <v>10141103</v>
      </c>
      <c r="B5195" s="115" t="s">
        <v>1665</v>
      </c>
      <c r="C5195" s="115" t="s">
        <v>710</v>
      </c>
      <c r="D5195" s="22" t="s">
        <v>4116</v>
      </c>
      <c r="E5195" s="114" t="str">
        <f t="shared" si="973"/>
        <v>TRANSFORMADOR MARCA: CUAMBA PTS 4009</v>
      </c>
      <c r="F5195" s="21"/>
      <c r="G5195" s="124" t="s">
        <v>179</v>
      </c>
      <c r="H5195" s="21" t="s">
        <v>4107</v>
      </c>
      <c r="I5195" s="21" t="s">
        <v>4115</v>
      </c>
      <c r="J5195" s="21"/>
      <c r="K5195" s="21" t="s">
        <v>4114</v>
      </c>
      <c r="L5195" s="21" t="s">
        <v>4113</v>
      </c>
      <c r="M5195" s="21">
        <v>50</v>
      </c>
      <c r="N5195" s="161" t="s">
        <v>19</v>
      </c>
      <c r="O5195" s="21" t="s">
        <v>362</v>
      </c>
      <c r="P5195" s="21">
        <v>3</v>
      </c>
      <c r="Q5195" s="124">
        <v>2015</v>
      </c>
      <c r="R5195" s="21"/>
      <c r="S5195" s="21"/>
      <c r="T5195" s="116">
        <v>643</v>
      </c>
      <c r="U5195" s="111">
        <v>45</v>
      </c>
      <c r="V5195" s="113">
        <f t="shared" si="974"/>
        <v>615.85111111111109</v>
      </c>
      <c r="W5195" s="113">
        <f t="shared" si="975"/>
        <v>27.148888888888905</v>
      </c>
      <c r="X5195" s="112">
        <f t="shared" si="976"/>
        <v>27148.888888888905</v>
      </c>
      <c r="Y5195" s="111"/>
      <c r="Z5195" s="110">
        <f t="shared" si="972"/>
        <v>43</v>
      </c>
      <c r="AA5195" s="109">
        <f t="shared" si="977"/>
        <v>32.15</v>
      </c>
      <c r="AB5195" s="109">
        <f t="shared" si="978"/>
        <v>32150</v>
      </c>
      <c r="AC5195" s="108">
        <f t="shared" si="979"/>
        <v>610.85</v>
      </c>
      <c r="AD5195" s="107">
        <f t="shared" si="980"/>
        <v>2.2222222222222223E-2</v>
      </c>
      <c r="AE5195" s="106">
        <f t="shared" si="981"/>
        <v>13.574444444444445</v>
      </c>
      <c r="AF5195" s="105">
        <f t="shared" si="982"/>
        <v>40.72333333333335</v>
      </c>
      <c r="AG5195" s="105">
        <f t="shared" si="983"/>
        <v>602.27666666666664</v>
      </c>
    </row>
    <row r="5196" spans="1:33" s="88" customFormat="1" x14ac:dyDescent="0.35">
      <c r="A5196" s="21">
        <v>10141103</v>
      </c>
      <c r="B5196" s="115" t="s">
        <v>1665</v>
      </c>
      <c r="C5196" s="115" t="s">
        <v>710</v>
      </c>
      <c r="D5196" s="22" t="s">
        <v>4112</v>
      </c>
      <c r="E5196" s="114" t="str">
        <f t="shared" si="973"/>
        <v>TRANSFORMADOR MARCA: CUAMBA PTS 4010</v>
      </c>
      <c r="F5196" s="21"/>
      <c r="G5196" s="124" t="s">
        <v>179</v>
      </c>
      <c r="H5196" s="21" t="s">
        <v>4107</v>
      </c>
      <c r="I5196" s="21" t="s">
        <v>4111</v>
      </c>
      <c r="J5196" s="21"/>
      <c r="K5196" s="21" t="s">
        <v>4110</v>
      </c>
      <c r="L5196" s="21" t="s">
        <v>4109</v>
      </c>
      <c r="M5196" s="21">
        <v>100</v>
      </c>
      <c r="N5196" s="161" t="s">
        <v>19</v>
      </c>
      <c r="O5196" s="21" t="s">
        <v>362</v>
      </c>
      <c r="P5196" s="21">
        <v>3</v>
      </c>
      <c r="Q5196" s="124">
        <v>2015</v>
      </c>
      <c r="R5196" s="21"/>
      <c r="S5196" s="21"/>
      <c r="T5196" s="116">
        <v>763</v>
      </c>
      <c r="U5196" s="111">
        <v>45</v>
      </c>
      <c r="V5196" s="113">
        <f t="shared" si="974"/>
        <v>730.78444444444449</v>
      </c>
      <c r="W5196" s="113">
        <f t="shared" si="975"/>
        <v>32.215555555555511</v>
      </c>
      <c r="X5196" s="112">
        <f t="shared" si="976"/>
        <v>32215.555555555511</v>
      </c>
      <c r="Y5196" s="111"/>
      <c r="Z5196" s="110">
        <f t="shared" si="972"/>
        <v>43</v>
      </c>
      <c r="AA5196" s="109">
        <f t="shared" si="977"/>
        <v>38.15</v>
      </c>
      <c r="AB5196" s="109">
        <f t="shared" si="978"/>
        <v>38150</v>
      </c>
      <c r="AC5196" s="108">
        <f t="shared" si="979"/>
        <v>724.85</v>
      </c>
      <c r="AD5196" s="107">
        <f t="shared" si="980"/>
        <v>2.2222222222222223E-2</v>
      </c>
      <c r="AE5196" s="106">
        <f t="shared" si="981"/>
        <v>16.10777777777778</v>
      </c>
      <c r="AF5196" s="105">
        <f t="shared" si="982"/>
        <v>48.323333333333295</v>
      </c>
      <c r="AG5196" s="105">
        <f t="shared" si="983"/>
        <v>714.67666666666673</v>
      </c>
    </row>
    <row r="5197" spans="1:33" s="88" customFormat="1" x14ac:dyDescent="0.35">
      <c r="A5197" s="21">
        <v>10141103</v>
      </c>
      <c r="B5197" s="115" t="s">
        <v>1665</v>
      </c>
      <c r="C5197" s="115" t="s">
        <v>710</v>
      </c>
      <c r="D5197" s="22" t="s">
        <v>4108</v>
      </c>
      <c r="E5197" s="114" t="str">
        <f t="shared" si="973"/>
        <v>TRANSFORMADOR MARCA: CUAMBA PTS 4011</v>
      </c>
      <c r="F5197" s="21"/>
      <c r="G5197" s="124" t="s">
        <v>179</v>
      </c>
      <c r="H5197" s="21" t="s">
        <v>4107</v>
      </c>
      <c r="I5197" s="21" t="s">
        <v>4106</v>
      </c>
      <c r="J5197" s="21"/>
      <c r="K5197" s="21" t="s">
        <v>4105</v>
      </c>
      <c r="L5197" s="21" t="s">
        <v>4104</v>
      </c>
      <c r="M5197" s="21">
        <v>50</v>
      </c>
      <c r="N5197" s="161" t="s">
        <v>19</v>
      </c>
      <c r="O5197" s="21" t="s">
        <v>362</v>
      </c>
      <c r="P5197" s="21">
        <v>3</v>
      </c>
      <c r="Q5197" s="124">
        <v>2015</v>
      </c>
      <c r="R5197" s="21"/>
      <c r="S5197" s="21"/>
      <c r="T5197" s="116">
        <v>643</v>
      </c>
      <c r="U5197" s="111">
        <v>45</v>
      </c>
      <c r="V5197" s="113">
        <f t="shared" si="974"/>
        <v>615.85111111111109</v>
      </c>
      <c r="W5197" s="113">
        <f t="shared" si="975"/>
        <v>27.148888888888905</v>
      </c>
      <c r="X5197" s="112">
        <f t="shared" si="976"/>
        <v>27148.888888888905</v>
      </c>
      <c r="Y5197" s="111"/>
      <c r="Z5197" s="110">
        <f t="shared" si="972"/>
        <v>43</v>
      </c>
      <c r="AA5197" s="109">
        <f t="shared" si="977"/>
        <v>32.15</v>
      </c>
      <c r="AB5197" s="109">
        <f t="shared" si="978"/>
        <v>32150</v>
      </c>
      <c r="AC5197" s="108">
        <f t="shared" si="979"/>
        <v>610.85</v>
      </c>
      <c r="AD5197" s="107">
        <f t="shared" si="980"/>
        <v>2.2222222222222223E-2</v>
      </c>
      <c r="AE5197" s="106">
        <f t="shared" si="981"/>
        <v>13.574444444444445</v>
      </c>
      <c r="AF5197" s="105">
        <f t="shared" si="982"/>
        <v>40.72333333333335</v>
      </c>
      <c r="AG5197" s="105">
        <f t="shared" si="983"/>
        <v>602.27666666666664</v>
      </c>
    </row>
    <row r="5198" spans="1:33" s="88" customFormat="1" x14ac:dyDescent="0.35">
      <c r="A5198" s="21">
        <v>10141103</v>
      </c>
      <c r="B5198" s="115" t="s">
        <v>1665</v>
      </c>
      <c r="C5198" s="115" t="s">
        <v>710</v>
      </c>
      <c r="D5198" s="22" t="s">
        <v>4102</v>
      </c>
      <c r="E5198" s="114" t="str">
        <f t="shared" si="973"/>
        <v>TRANSFORMADOR MARCA: CUAMBA PT8007</v>
      </c>
      <c r="F5198" s="21"/>
      <c r="G5198" s="124" t="s">
        <v>179</v>
      </c>
      <c r="H5198" s="21" t="s">
        <v>4097</v>
      </c>
      <c r="I5198" s="21" t="s">
        <v>4101</v>
      </c>
      <c r="J5198" s="21"/>
      <c r="K5198" s="21" t="s">
        <v>4100</v>
      </c>
      <c r="L5198" s="21" t="s">
        <v>4099</v>
      </c>
      <c r="M5198" s="21">
        <v>100</v>
      </c>
      <c r="N5198" s="161" t="s">
        <v>19</v>
      </c>
      <c r="O5198" s="21" t="s">
        <v>362</v>
      </c>
      <c r="P5198" s="21">
        <v>3</v>
      </c>
      <c r="Q5198" s="124">
        <v>2015</v>
      </c>
      <c r="R5198" s="21"/>
      <c r="S5198" s="21"/>
      <c r="T5198" s="116">
        <v>763</v>
      </c>
      <c r="U5198" s="111">
        <v>45</v>
      </c>
      <c r="V5198" s="113">
        <f t="shared" si="974"/>
        <v>730.78444444444449</v>
      </c>
      <c r="W5198" s="113">
        <f t="shared" si="975"/>
        <v>32.215555555555511</v>
      </c>
      <c r="X5198" s="112">
        <f t="shared" si="976"/>
        <v>32215.555555555511</v>
      </c>
      <c r="Y5198" s="111"/>
      <c r="Z5198" s="110">
        <f t="shared" si="972"/>
        <v>43</v>
      </c>
      <c r="AA5198" s="109">
        <f t="shared" si="977"/>
        <v>38.15</v>
      </c>
      <c r="AB5198" s="109">
        <f t="shared" si="978"/>
        <v>38150</v>
      </c>
      <c r="AC5198" s="108">
        <f t="shared" si="979"/>
        <v>724.85</v>
      </c>
      <c r="AD5198" s="107">
        <f t="shared" si="980"/>
        <v>2.2222222222222223E-2</v>
      </c>
      <c r="AE5198" s="106">
        <f t="shared" si="981"/>
        <v>16.10777777777778</v>
      </c>
      <c r="AF5198" s="105">
        <f t="shared" si="982"/>
        <v>48.323333333333295</v>
      </c>
      <c r="AG5198" s="105">
        <f t="shared" si="983"/>
        <v>714.67666666666673</v>
      </c>
    </row>
    <row r="5199" spans="1:33" s="88" customFormat="1" x14ac:dyDescent="0.35">
      <c r="A5199" s="21">
        <v>10141103</v>
      </c>
      <c r="B5199" s="115" t="s">
        <v>1665</v>
      </c>
      <c r="C5199" s="115" t="s">
        <v>710</v>
      </c>
      <c r="D5199" s="22" t="s">
        <v>4098</v>
      </c>
      <c r="E5199" s="114" t="str">
        <f t="shared" si="973"/>
        <v>TRANSFORMADOR MARCA: CUAMBA PT8008</v>
      </c>
      <c r="F5199" s="21"/>
      <c r="G5199" s="124" t="s">
        <v>179</v>
      </c>
      <c r="H5199" s="21" t="s">
        <v>4097</v>
      </c>
      <c r="I5199" s="21" t="s">
        <v>4096</v>
      </c>
      <c r="J5199" s="21"/>
      <c r="K5199" s="21" t="s">
        <v>4095</v>
      </c>
      <c r="L5199" s="21" t="s">
        <v>4094</v>
      </c>
      <c r="M5199" s="21">
        <v>100</v>
      </c>
      <c r="N5199" s="161" t="s">
        <v>19</v>
      </c>
      <c r="O5199" s="21" t="s">
        <v>362</v>
      </c>
      <c r="P5199" s="21">
        <v>3</v>
      </c>
      <c r="Q5199" s="124">
        <v>2015</v>
      </c>
      <c r="R5199" s="21"/>
      <c r="S5199" s="21"/>
      <c r="T5199" s="116">
        <v>763</v>
      </c>
      <c r="U5199" s="111">
        <v>45</v>
      </c>
      <c r="V5199" s="113">
        <f t="shared" si="974"/>
        <v>730.78444444444449</v>
      </c>
      <c r="W5199" s="113">
        <f t="shared" si="975"/>
        <v>32.215555555555511</v>
      </c>
      <c r="X5199" s="112">
        <f t="shared" si="976"/>
        <v>32215.555555555511</v>
      </c>
      <c r="Y5199" s="111"/>
      <c r="Z5199" s="110">
        <f t="shared" si="972"/>
        <v>43</v>
      </c>
      <c r="AA5199" s="109">
        <f t="shared" si="977"/>
        <v>38.15</v>
      </c>
      <c r="AB5199" s="109">
        <f t="shared" si="978"/>
        <v>38150</v>
      </c>
      <c r="AC5199" s="108">
        <f t="shared" si="979"/>
        <v>724.85</v>
      </c>
      <c r="AD5199" s="107">
        <f t="shared" si="980"/>
        <v>2.2222222222222223E-2</v>
      </c>
      <c r="AE5199" s="106">
        <f t="shared" si="981"/>
        <v>16.10777777777778</v>
      </c>
      <c r="AF5199" s="105">
        <f t="shared" si="982"/>
        <v>48.323333333333295</v>
      </c>
      <c r="AG5199" s="105">
        <f t="shared" si="983"/>
        <v>714.67666666666673</v>
      </c>
    </row>
    <row r="5200" spans="1:33" s="88" customFormat="1" x14ac:dyDescent="0.35">
      <c r="A5200" s="21">
        <v>10141103</v>
      </c>
      <c r="B5200" s="115" t="s">
        <v>1665</v>
      </c>
      <c r="C5200" s="115" t="s">
        <v>710</v>
      </c>
      <c r="D5200" s="195">
        <v>74</v>
      </c>
      <c r="E5200" s="114" t="str">
        <f t="shared" si="973"/>
        <v>TRANSFORMADOR MARCA: NACALA 74</v>
      </c>
      <c r="F5200" s="21"/>
      <c r="G5200" s="21" t="s">
        <v>195</v>
      </c>
      <c r="H5200" s="124" t="s">
        <v>3284</v>
      </c>
      <c r="I5200" s="178" t="s">
        <v>4092</v>
      </c>
      <c r="J5200" s="21"/>
      <c r="K5200" s="178" t="s">
        <v>4091</v>
      </c>
      <c r="L5200" s="178" t="s">
        <v>4090</v>
      </c>
      <c r="M5200" s="121">
        <v>200</v>
      </c>
      <c r="N5200" s="161" t="s">
        <v>19</v>
      </c>
      <c r="O5200" s="21" t="s">
        <v>362</v>
      </c>
      <c r="P5200" s="21">
        <v>3</v>
      </c>
      <c r="Q5200" s="124">
        <v>2015</v>
      </c>
      <c r="R5200" s="21"/>
      <c r="S5200" s="21"/>
      <c r="T5200" s="116">
        <v>991</v>
      </c>
      <c r="U5200" s="111">
        <v>45</v>
      </c>
      <c r="V5200" s="113">
        <f t="shared" si="974"/>
        <v>949.15777777777782</v>
      </c>
      <c r="W5200" s="113">
        <f t="shared" si="975"/>
        <v>41.842222222222176</v>
      </c>
      <c r="X5200" s="112">
        <f t="shared" si="976"/>
        <v>41842.222222222175</v>
      </c>
      <c r="Y5200" s="111"/>
      <c r="Z5200" s="110">
        <f t="shared" si="972"/>
        <v>43</v>
      </c>
      <c r="AA5200" s="109">
        <f t="shared" si="977"/>
        <v>49.550000000000004</v>
      </c>
      <c r="AB5200" s="109">
        <f t="shared" si="978"/>
        <v>49550.000000000007</v>
      </c>
      <c r="AC5200" s="108">
        <f t="shared" si="979"/>
        <v>941.45</v>
      </c>
      <c r="AD5200" s="107">
        <f t="shared" si="980"/>
        <v>2.2222222222222223E-2</v>
      </c>
      <c r="AE5200" s="106">
        <f t="shared" si="981"/>
        <v>20.921111111111113</v>
      </c>
      <c r="AF5200" s="105">
        <f t="shared" si="982"/>
        <v>62.763333333333293</v>
      </c>
      <c r="AG5200" s="105">
        <f t="shared" si="983"/>
        <v>928.23666666666668</v>
      </c>
    </row>
    <row r="5201" spans="1:33" s="88" customFormat="1" x14ac:dyDescent="0.35">
      <c r="A5201" s="21">
        <v>10141103</v>
      </c>
      <c r="B5201" s="115" t="s">
        <v>1665</v>
      </c>
      <c r="C5201" s="115" t="s">
        <v>710</v>
      </c>
      <c r="D5201" s="195">
        <v>75</v>
      </c>
      <c r="E5201" s="114" t="str">
        <f t="shared" si="973"/>
        <v>TRANSFORMADOR MARCA: NACALA 75</v>
      </c>
      <c r="F5201" s="21"/>
      <c r="G5201" s="21" t="s">
        <v>195</v>
      </c>
      <c r="H5201" s="124" t="s">
        <v>3284</v>
      </c>
      <c r="I5201" s="178" t="s">
        <v>4089</v>
      </c>
      <c r="J5201" s="21"/>
      <c r="K5201" s="178" t="s">
        <v>4088</v>
      </c>
      <c r="L5201" s="178" t="s">
        <v>4087</v>
      </c>
      <c r="M5201" s="121">
        <v>200</v>
      </c>
      <c r="N5201" s="161" t="s">
        <v>19</v>
      </c>
      <c r="O5201" s="21" t="s">
        <v>362</v>
      </c>
      <c r="P5201" s="21">
        <v>3</v>
      </c>
      <c r="Q5201" s="124">
        <v>2015</v>
      </c>
      <c r="R5201" s="21"/>
      <c r="S5201" s="21"/>
      <c r="T5201" s="116">
        <v>991</v>
      </c>
      <c r="U5201" s="111">
        <v>45</v>
      </c>
      <c r="V5201" s="113">
        <f t="shared" si="974"/>
        <v>949.15777777777782</v>
      </c>
      <c r="W5201" s="113">
        <f t="shared" si="975"/>
        <v>41.842222222222176</v>
      </c>
      <c r="X5201" s="112">
        <f t="shared" si="976"/>
        <v>41842.222222222175</v>
      </c>
      <c r="Y5201" s="111"/>
      <c r="Z5201" s="110">
        <f t="shared" si="972"/>
        <v>43</v>
      </c>
      <c r="AA5201" s="109">
        <f t="shared" si="977"/>
        <v>49.550000000000004</v>
      </c>
      <c r="AB5201" s="109">
        <f t="shared" si="978"/>
        <v>49550.000000000007</v>
      </c>
      <c r="AC5201" s="108">
        <f t="shared" si="979"/>
        <v>941.45</v>
      </c>
      <c r="AD5201" s="107">
        <f t="shared" si="980"/>
        <v>2.2222222222222223E-2</v>
      </c>
      <c r="AE5201" s="106">
        <f t="shared" si="981"/>
        <v>20.921111111111113</v>
      </c>
      <c r="AF5201" s="105">
        <f t="shared" si="982"/>
        <v>62.763333333333293</v>
      </c>
      <c r="AG5201" s="105">
        <f t="shared" si="983"/>
        <v>928.23666666666668</v>
      </c>
    </row>
    <row r="5202" spans="1:33" s="88" customFormat="1" x14ac:dyDescent="0.35">
      <c r="A5202" s="21">
        <v>10141103</v>
      </c>
      <c r="B5202" s="115" t="s">
        <v>1665</v>
      </c>
      <c r="C5202" s="115" t="s">
        <v>710</v>
      </c>
      <c r="D5202" s="195">
        <v>76</v>
      </c>
      <c r="E5202" s="114" t="str">
        <f t="shared" si="973"/>
        <v>TRANSFORMADOR MARCA: NACALA 76</v>
      </c>
      <c r="F5202" s="21"/>
      <c r="G5202" s="21" t="s">
        <v>195</v>
      </c>
      <c r="H5202" s="124" t="s">
        <v>3284</v>
      </c>
      <c r="I5202" s="178" t="s">
        <v>1037</v>
      </c>
      <c r="J5202" s="21"/>
      <c r="K5202" s="178" t="s">
        <v>4086</v>
      </c>
      <c r="L5202" s="178" t="s">
        <v>4082</v>
      </c>
      <c r="M5202" s="121">
        <v>50</v>
      </c>
      <c r="N5202" s="161" t="s">
        <v>19</v>
      </c>
      <c r="O5202" s="21" t="s">
        <v>362</v>
      </c>
      <c r="P5202" s="21">
        <v>3</v>
      </c>
      <c r="Q5202" s="124">
        <v>2015</v>
      </c>
      <c r="R5202" s="21"/>
      <c r="S5202" s="21"/>
      <c r="T5202" s="116">
        <v>643</v>
      </c>
      <c r="U5202" s="111">
        <v>45</v>
      </c>
      <c r="V5202" s="113">
        <f t="shared" si="974"/>
        <v>615.85111111111109</v>
      </c>
      <c r="W5202" s="113">
        <f t="shared" si="975"/>
        <v>27.148888888888905</v>
      </c>
      <c r="X5202" s="112">
        <f t="shared" si="976"/>
        <v>27148.888888888905</v>
      </c>
      <c r="Y5202" s="111"/>
      <c r="Z5202" s="110">
        <f t="shared" si="972"/>
        <v>43</v>
      </c>
      <c r="AA5202" s="109">
        <f t="shared" si="977"/>
        <v>32.15</v>
      </c>
      <c r="AB5202" s="109">
        <f t="shared" si="978"/>
        <v>32150</v>
      </c>
      <c r="AC5202" s="108">
        <f t="shared" si="979"/>
        <v>610.85</v>
      </c>
      <c r="AD5202" s="107">
        <f t="shared" si="980"/>
        <v>2.2222222222222223E-2</v>
      </c>
      <c r="AE5202" s="106">
        <f t="shared" si="981"/>
        <v>13.574444444444445</v>
      </c>
      <c r="AF5202" s="105">
        <f t="shared" si="982"/>
        <v>40.72333333333335</v>
      </c>
      <c r="AG5202" s="105">
        <f t="shared" si="983"/>
        <v>602.27666666666664</v>
      </c>
    </row>
    <row r="5203" spans="1:33" s="88" customFormat="1" x14ac:dyDescent="0.35">
      <c r="A5203" s="21">
        <v>10141103</v>
      </c>
      <c r="B5203" s="115" t="s">
        <v>1665</v>
      </c>
      <c r="C5203" s="115" t="s">
        <v>710</v>
      </c>
      <c r="D5203" s="195">
        <v>77</v>
      </c>
      <c r="E5203" s="114" t="str">
        <f t="shared" si="973"/>
        <v>TRANSFORMADOR MARCA: NACALA 77</v>
      </c>
      <c r="F5203" s="21"/>
      <c r="G5203" s="21" t="s">
        <v>195</v>
      </c>
      <c r="H5203" s="124" t="s">
        <v>3284</v>
      </c>
      <c r="I5203" s="178" t="s">
        <v>4084</v>
      </c>
      <c r="J5203" s="21"/>
      <c r="K5203" s="178" t="s">
        <v>4083</v>
      </c>
      <c r="L5203" s="178" t="s">
        <v>4082</v>
      </c>
      <c r="M5203" s="121">
        <v>200</v>
      </c>
      <c r="N5203" s="161" t="s">
        <v>19</v>
      </c>
      <c r="O5203" s="21" t="s">
        <v>362</v>
      </c>
      <c r="P5203" s="21">
        <v>3</v>
      </c>
      <c r="Q5203" s="124">
        <v>2015</v>
      </c>
      <c r="R5203" s="21"/>
      <c r="S5203" s="21"/>
      <c r="T5203" s="116">
        <v>991</v>
      </c>
      <c r="U5203" s="111">
        <v>45</v>
      </c>
      <c r="V5203" s="113">
        <f t="shared" si="974"/>
        <v>949.15777777777782</v>
      </c>
      <c r="W5203" s="113">
        <f t="shared" si="975"/>
        <v>41.842222222222176</v>
      </c>
      <c r="X5203" s="112">
        <f t="shared" si="976"/>
        <v>41842.222222222175</v>
      </c>
      <c r="Y5203" s="111"/>
      <c r="Z5203" s="110">
        <f t="shared" si="972"/>
        <v>43</v>
      </c>
      <c r="AA5203" s="109">
        <f t="shared" si="977"/>
        <v>49.550000000000004</v>
      </c>
      <c r="AB5203" s="109">
        <f t="shared" si="978"/>
        <v>49550.000000000007</v>
      </c>
      <c r="AC5203" s="108">
        <f t="shared" si="979"/>
        <v>941.45</v>
      </c>
      <c r="AD5203" s="107">
        <f t="shared" si="980"/>
        <v>2.2222222222222223E-2</v>
      </c>
      <c r="AE5203" s="106">
        <f t="shared" si="981"/>
        <v>20.921111111111113</v>
      </c>
      <c r="AF5203" s="105">
        <f t="shared" si="982"/>
        <v>62.763333333333293</v>
      </c>
      <c r="AG5203" s="105">
        <f t="shared" si="983"/>
        <v>928.23666666666668</v>
      </c>
    </row>
    <row r="5204" spans="1:33" s="88" customFormat="1" x14ac:dyDescent="0.35">
      <c r="A5204" s="21">
        <v>10141103</v>
      </c>
      <c r="B5204" s="115" t="s">
        <v>1665</v>
      </c>
      <c r="C5204" s="115" t="s">
        <v>710</v>
      </c>
      <c r="D5204" s="195">
        <v>78</v>
      </c>
      <c r="E5204" s="114" t="str">
        <f t="shared" si="973"/>
        <v>TRANSFORMADOR MARCA: NACALA 78</v>
      </c>
      <c r="F5204" s="21"/>
      <c r="G5204" s="21" t="s">
        <v>195</v>
      </c>
      <c r="H5204" s="124" t="s">
        <v>3284</v>
      </c>
      <c r="I5204" s="178" t="s">
        <v>4080</v>
      </c>
      <c r="J5204" s="21"/>
      <c r="K5204" s="178" t="s">
        <v>4079</v>
      </c>
      <c r="L5204" s="178" t="s">
        <v>4078</v>
      </c>
      <c r="M5204" s="121">
        <v>100</v>
      </c>
      <c r="N5204" s="161" t="s">
        <v>19</v>
      </c>
      <c r="O5204" s="21" t="s">
        <v>362</v>
      </c>
      <c r="P5204" s="21">
        <v>3</v>
      </c>
      <c r="Q5204" s="124">
        <v>2015</v>
      </c>
      <c r="R5204" s="21"/>
      <c r="S5204" s="21"/>
      <c r="T5204" s="116">
        <v>763</v>
      </c>
      <c r="U5204" s="111">
        <v>45</v>
      </c>
      <c r="V5204" s="113">
        <f t="shared" si="974"/>
        <v>730.78444444444449</v>
      </c>
      <c r="W5204" s="113">
        <f t="shared" si="975"/>
        <v>32.215555555555511</v>
      </c>
      <c r="X5204" s="112">
        <f t="shared" si="976"/>
        <v>32215.555555555511</v>
      </c>
      <c r="Y5204" s="111"/>
      <c r="Z5204" s="110">
        <f t="shared" si="972"/>
        <v>43</v>
      </c>
      <c r="AA5204" s="109">
        <f t="shared" si="977"/>
        <v>38.15</v>
      </c>
      <c r="AB5204" s="109">
        <f t="shared" si="978"/>
        <v>38150</v>
      </c>
      <c r="AC5204" s="108">
        <f t="shared" si="979"/>
        <v>724.85</v>
      </c>
      <c r="AD5204" s="107">
        <f t="shared" si="980"/>
        <v>2.2222222222222223E-2</v>
      </c>
      <c r="AE5204" s="106">
        <f t="shared" si="981"/>
        <v>16.10777777777778</v>
      </c>
      <c r="AF5204" s="105">
        <f t="shared" si="982"/>
        <v>48.323333333333295</v>
      </c>
      <c r="AG5204" s="105">
        <f t="shared" si="983"/>
        <v>714.67666666666673</v>
      </c>
    </row>
    <row r="5205" spans="1:33" s="88" customFormat="1" x14ac:dyDescent="0.35">
      <c r="A5205" s="21">
        <v>10141103</v>
      </c>
      <c r="B5205" s="115" t="s">
        <v>1665</v>
      </c>
      <c r="C5205" s="115" t="s">
        <v>710</v>
      </c>
      <c r="D5205" s="195">
        <v>103</v>
      </c>
      <c r="E5205" s="114" t="str">
        <f t="shared" si="973"/>
        <v>TRANSFORMADOR MARCA: NACALA 103</v>
      </c>
      <c r="F5205" s="21"/>
      <c r="G5205" s="21" t="s">
        <v>195</v>
      </c>
      <c r="H5205" s="21" t="s">
        <v>3280</v>
      </c>
      <c r="I5205" s="178" t="s">
        <v>4076</v>
      </c>
      <c r="J5205" s="21"/>
      <c r="K5205" s="178" t="s">
        <v>4075</v>
      </c>
      <c r="L5205" s="178" t="s">
        <v>4074</v>
      </c>
      <c r="M5205" s="121">
        <v>160</v>
      </c>
      <c r="N5205" s="161" t="s">
        <v>19</v>
      </c>
      <c r="O5205" s="21" t="s">
        <v>362</v>
      </c>
      <c r="P5205" s="21">
        <v>3</v>
      </c>
      <c r="Q5205" s="124">
        <v>2015</v>
      </c>
      <c r="R5205" s="21"/>
      <c r="S5205" s="21"/>
      <c r="T5205" s="116">
        <v>991</v>
      </c>
      <c r="U5205" s="111">
        <v>45</v>
      </c>
      <c r="V5205" s="113">
        <f t="shared" si="974"/>
        <v>949.15777777777782</v>
      </c>
      <c r="W5205" s="113">
        <f t="shared" si="975"/>
        <v>41.842222222222176</v>
      </c>
      <c r="X5205" s="112">
        <f t="shared" si="976"/>
        <v>41842.222222222175</v>
      </c>
      <c r="Y5205" s="111"/>
      <c r="Z5205" s="110">
        <f t="shared" si="972"/>
        <v>43</v>
      </c>
      <c r="AA5205" s="109">
        <f t="shared" si="977"/>
        <v>49.550000000000004</v>
      </c>
      <c r="AB5205" s="109">
        <f t="shared" si="978"/>
        <v>49550.000000000007</v>
      </c>
      <c r="AC5205" s="108">
        <f t="shared" si="979"/>
        <v>941.45</v>
      </c>
      <c r="AD5205" s="107">
        <f t="shared" si="980"/>
        <v>2.2222222222222223E-2</v>
      </c>
      <c r="AE5205" s="106">
        <f t="shared" si="981"/>
        <v>20.921111111111113</v>
      </c>
      <c r="AF5205" s="105">
        <f t="shared" si="982"/>
        <v>62.763333333333293</v>
      </c>
      <c r="AG5205" s="105">
        <f t="shared" si="983"/>
        <v>928.23666666666668</v>
      </c>
    </row>
    <row r="5206" spans="1:33" s="88" customFormat="1" x14ac:dyDescent="0.35">
      <c r="A5206" s="21">
        <v>10141103</v>
      </c>
      <c r="B5206" s="115" t="s">
        <v>1665</v>
      </c>
      <c r="C5206" s="115" t="s">
        <v>710</v>
      </c>
      <c r="D5206" s="60" t="s">
        <v>5264</v>
      </c>
      <c r="E5206" s="114" t="str">
        <f t="shared" si="973"/>
        <v>TRANSFORMADOR MARCA:SABS PT123 PT123</v>
      </c>
      <c r="F5206" s="61" t="s">
        <v>5265</v>
      </c>
      <c r="G5206" s="61" t="s">
        <v>5264</v>
      </c>
      <c r="H5206" s="21" t="s">
        <v>3104</v>
      </c>
      <c r="I5206" s="21" t="s">
        <v>530</v>
      </c>
      <c r="J5206" s="57"/>
      <c r="K5206" s="124">
        <v>701688.2</v>
      </c>
      <c r="L5206" s="124">
        <v>7809144.2999999998</v>
      </c>
      <c r="M5206" s="61">
        <v>200</v>
      </c>
      <c r="N5206" s="21">
        <v>22</v>
      </c>
      <c r="O5206" s="21">
        <v>0.4</v>
      </c>
      <c r="P5206" s="21">
        <v>3</v>
      </c>
      <c r="Q5206" s="124">
        <v>2015</v>
      </c>
      <c r="R5206" s="124" t="s">
        <v>5263</v>
      </c>
      <c r="S5206" s="124">
        <v>1509187</v>
      </c>
      <c r="T5206" s="116">
        <v>572</v>
      </c>
      <c r="U5206" s="111">
        <v>45</v>
      </c>
      <c r="V5206" s="113">
        <f t="shared" si="974"/>
        <v>547.84888888888895</v>
      </c>
      <c r="W5206" s="113">
        <f t="shared" si="975"/>
        <v>24.151111111111049</v>
      </c>
      <c r="X5206" s="112">
        <f t="shared" si="976"/>
        <v>24151.111111111051</v>
      </c>
      <c r="Y5206" s="111"/>
      <c r="Z5206" s="110">
        <f t="shared" si="972"/>
        <v>43</v>
      </c>
      <c r="AA5206" s="109">
        <f t="shared" si="977"/>
        <v>28.6</v>
      </c>
      <c r="AB5206" s="109">
        <f t="shared" si="978"/>
        <v>28600</v>
      </c>
      <c r="AC5206" s="108">
        <f t="shared" si="979"/>
        <v>543.4</v>
      </c>
      <c r="AD5206" s="107">
        <f t="shared" si="980"/>
        <v>2.2222222222222223E-2</v>
      </c>
      <c r="AE5206" s="106">
        <f t="shared" si="981"/>
        <v>12.075555555555555</v>
      </c>
      <c r="AF5206" s="105">
        <f t="shared" si="982"/>
        <v>36.226666666666603</v>
      </c>
      <c r="AG5206" s="105">
        <f t="shared" si="983"/>
        <v>535.77333333333343</v>
      </c>
    </row>
    <row r="5207" spans="1:33" s="88" customFormat="1" x14ac:dyDescent="0.35">
      <c r="A5207" s="21">
        <v>10141103</v>
      </c>
      <c r="B5207" s="115" t="s">
        <v>1665</v>
      </c>
      <c r="C5207" s="115" t="s">
        <v>710</v>
      </c>
      <c r="D5207" s="22" t="s">
        <v>5261</v>
      </c>
      <c r="E5207" s="114" t="str">
        <f t="shared" si="973"/>
        <v>TRANSFORMADOR MARCA:TM PT216 PT216</v>
      </c>
      <c r="F5207" s="21" t="s">
        <v>5262</v>
      </c>
      <c r="G5207" s="21" t="s">
        <v>5261</v>
      </c>
      <c r="H5207" s="21" t="s">
        <v>3104</v>
      </c>
      <c r="I5207" s="21" t="s">
        <v>530</v>
      </c>
      <c r="J5207" s="21"/>
      <c r="K5207" s="124">
        <v>690348.7</v>
      </c>
      <c r="L5207" s="124">
        <v>7818182.5</v>
      </c>
      <c r="M5207" s="21">
        <v>200</v>
      </c>
      <c r="N5207" s="21">
        <v>22</v>
      </c>
      <c r="O5207" s="21">
        <v>0.4</v>
      </c>
      <c r="P5207" s="21">
        <v>3</v>
      </c>
      <c r="Q5207" s="124">
        <v>2015</v>
      </c>
      <c r="R5207" s="124" t="s">
        <v>1769</v>
      </c>
      <c r="S5207" s="124">
        <v>967311</v>
      </c>
      <c r="T5207" s="116">
        <v>572</v>
      </c>
      <c r="U5207" s="111">
        <v>45</v>
      </c>
      <c r="V5207" s="113">
        <f t="shared" si="974"/>
        <v>547.84888888888895</v>
      </c>
      <c r="W5207" s="113">
        <f t="shared" si="975"/>
        <v>24.151111111111049</v>
      </c>
      <c r="X5207" s="112">
        <f t="shared" si="976"/>
        <v>24151.111111111051</v>
      </c>
      <c r="Y5207" s="111"/>
      <c r="Z5207" s="110">
        <f t="shared" si="972"/>
        <v>43</v>
      </c>
      <c r="AA5207" s="109">
        <f t="shared" si="977"/>
        <v>28.6</v>
      </c>
      <c r="AB5207" s="109">
        <f t="shared" si="978"/>
        <v>28600</v>
      </c>
      <c r="AC5207" s="108">
        <f t="shared" si="979"/>
        <v>543.4</v>
      </c>
      <c r="AD5207" s="107">
        <f t="shared" si="980"/>
        <v>2.2222222222222223E-2</v>
      </c>
      <c r="AE5207" s="106">
        <f t="shared" si="981"/>
        <v>12.075555555555555</v>
      </c>
      <c r="AF5207" s="105">
        <f t="shared" si="982"/>
        <v>36.226666666666603</v>
      </c>
      <c r="AG5207" s="105">
        <f t="shared" si="983"/>
        <v>535.77333333333343</v>
      </c>
    </row>
    <row r="5208" spans="1:33" s="88" customFormat="1" x14ac:dyDescent="0.35">
      <c r="A5208" s="21">
        <v>10141103</v>
      </c>
      <c r="B5208" s="115" t="s">
        <v>1665</v>
      </c>
      <c r="C5208" s="115" t="s">
        <v>710</v>
      </c>
      <c r="D5208" s="22" t="s">
        <v>5259</v>
      </c>
      <c r="E5208" s="114" t="str">
        <f t="shared" si="973"/>
        <v>TRANSFORMADOR MARCA:FST PT232 PT232</v>
      </c>
      <c r="F5208" s="61" t="s">
        <v>5260</v>
      </c>
      <c r="G5208" s="21" t="s">
        <v>5259</v>
      </c>
      <c r="H5208" s="21" t="s">
        <v>3104</v>
      </c>
      <c r="I5208" s="21" t="s">
        <v>530</v>
      </c>
      <c r="J5208" s="21"/>
      <c r="K5208" s="124">
        <v>693664.4</v>
      </c>
      <c r="L5208" s="124">
        <v>7816494.7000000002</v>
      </c>
      <c r="M5208" s="61">
        <v>315</v>
      </c>
      <c r="N5208" s="21">
        <v>22</v>
      </c>
      <c r="O5208" s="21">
        <v>0.4</v>
      </c>
      <c r="P5208" s="21">
        <v>3</v>
      </c>
      <c r="Q5208" s="124">
        <v>2015</v>
      </c>
      <c r="R5208" s="124" t="s">
        <v>519</v>
      </c>
      <c r="S5208" s="124" t="s">
        <v>5258</v>
      </c>
      <c r="T5208" s="116">
        <v>953</v>
      </c>
      <c r="U5208" s="111">
        <v>45</v>
      </c>
      <c r="V5208" s="113">
        <f t="shared" si="974"/>
        <v>912.76222222222225</v>
      </c>
      <c r="W5208" s="113">
        <f t="shared" si="975"/>
        <v>40.237777777777751</v>
      </c>
      <c r="X5208" s="112">
        <f t="shared" si="976"/>
        <v>40237.777777777752</v>
      </c>
      <c r="Y5208" s="111"/>
      <c r="Z5208" s="110">
        <f t="shared" si="972"/>
        <v>43</v>
      </c>
      <c r="AA5208" s="109">
        <f t="shared" si="977"/>
        <v>47.650000000000006</v>
      </c>
      <c r="AB5208" s="109">
        <f t="shared" si="978"/>
        <v>47650.000000000007</v>
      </c>
      <c r="AC5208" s="108">
        <f t="shared" si="979"/>
        <v>905.35</v>
      </c>
      <c r="AD5208" s="107">
        <f t="shared" si="980"/>
        <v>2.2222222222222223E-2</v>
      </c>
      <c r="AE5208" s="106">
        <f t="shared" si="981"/>
        <v>20.11888888888889</v>
      </c>
      <c r="AF5208" s="105">
        <f t="shared" si="982"/>
        <v>60.356666666666641</v>
      </c>
      <c r="AG5208" s="105">
        <f t="shared" si="983"/>
        <v>892.64333333333332</v>
      </c>
    </row>
    <row r="5209" spans="1:33" s="88" customFormat="1" x14ac:dyDescent="0.35">
      <c r="A5209" s="21">
        <v>10141103</v>
      </c>
      <c r="B5209" s="115" t="s">
        <v>1665</v>
      </c>
      <c r="C5209" s="115" t="s">
        <v>710</v>
      </c>
      <c r="D5209" s="22" t="s">
        <v>5256</v>
      </c>
      <c r="E5209" s="114" t="str">
        <f t="shared" si="973"/>
        <v>TRANSFORMADOR MARCA:TM PT248 PT248</v>
      </c>
      <c r="F5209" s="21" t="s">
        <v>5257</v>
      </c>
      <c r="G5209" s="21" t="s">
        <v>5256</v>
      </c>
      <c r="H5209" s="21" t="s">
        <v>3104</v>
      </c>
      <c r="I5209" s="21" t="s">
        <v>530</v>
      </c>
      <c r="J5209" s="57"/>
      <c r="K5209" s="124">
        <v>697772.2</v>
      </c>
      <c r="L5209" s="124">
        <v>7811087.4000000004</v>
      </c>
      <c r="M5209" s="21">
        <v>160</v>
      </c>
      <c r="N5209" s="21">
        <v>22</v>
      </c>
      <c r="O5209" s="21">
        <v>0.4</v>
      </c>
      <c r="P5209" s="21">
        <v>3</v>
      </c>
      <c r="Q5209" s="124">
        <v>2015</v>
      </c>
      <c r="R5209" s="124" t="s">
        <v>1769</v>
      </c>
      <c r="S5209" s="124">
        <v>979693</v>
      </c>
      <c r="T5209" s="116">
        <v>572</v>
      </c>
      <c r="U5209" s="111">
        <v>45</v>
      </c>
      <c r="V5209" s="113">
        <f t="shared" si="974"/>
        <v>547.84888888888895</v>
      </c>
      <c r="W5209" s="113">
        <f t="shared" si="975"/>
        <v>24.151111111111049</v>
      </c>
      <c r="X5209" s="112">
        <f t="shared" si="976"/>
        <v>24151.111111111051</v>
      </c>
      <c r="Y5209" s="111"/>
      <c r="Z5209" s="110">
        <f t="shared" si="972"/>
        <v>43</v>
      </c>
      <c r="AA5209" s="109">
        <f t="shared" si="977"/>
        <v>28.6</v>
      </c>
      <c r="AB5209" s="109">
        <f t="shared" si="978"/>
        <v>28600</v>
      </c>
      <c r="AC5209" s="108">
        <f t="shared" si="979"/>
        <v>543.4</v>
      </c>
      <c r="AD5209" s="107">
        <f t="shared" si="980"/>
        <v>2.2222222222222223E-2</v>
      </c>
      <c r="AE5209" s="106">
        <f t="shared" si="981"/>
        <v>12.075555555555555</v>
      </c>
      <c r="AF5209" s="105">
        <f t="shared" si="982"/>
        <v>36.226666666666603</v>
      </c>
      <c r="AG5209" s="105">
        <f t="shared" si="983"/>
        <v>535.77333333333343</v>
      </c>
    </row>
    <row r="5210" spans="1:33" s="88" customFormat="1" x14ac:dyDescent="0.35">
      <c r="A5210" s="21">
        <v>10141103</v>
      </c>
      <c r="B5210" s="115" t="s">
        <v>1665</v>
      </c>
      <c r="C5210" s="115" t="s">
        <v>710</v>
      </c>
      <c r="D5210" s="22" t="s">
        <v>5254</v>
      </c>
      <c r="E5210" s="114" t="str">
        <f t="shared" si="973"/>
        <v>TRANSFORMADOR MARCA:FST PT253 PT253</v>
      </c>
      <c r="F5210" s="21" t="s">
        <v>5255</v>
      </c>
      <c r="G5210" s="21" t="s">
        <v>5254</v>
      </c>
      <c r="H5210" s="21" t="s">
        <v>3104</v>
      </c>
      <c r="I5210" s="21" t="s">
        <v>530</v>
      </c>
      <c r="J5210" s="57"/>
      <c r="K5210" s="124">
        <v>695009.2</v>
      </c>
      <c r="L5210" s="124">
        <v>7807043.5999999996</v>
      </c>
      <c r="M5210" s="21">
        <v>315</v>
      </c>
      <c r="N5210" s="21">
        <v>22</v>
      </c>
      <c r="O5210" s="21">
        <v>0.4</v>
      </c>
      <c r="P5210" s="21">
        <v>3</v>
      </c>
      <c r="Q5210" s="124">
        <v>2015</v>
      </c>
      <c r="R5210" s="124" t="s">
        <v>519</v>
      </c>
      <c r="S5210" s="124" t="s">
        <v>5253</v>
      </c>
      <c r="T5210" s="116">
        <v>953</v>
      </c>
      <c r="U5210" s="111">
        <v>45</v>
      </c>
      <c r="V5210" s="113">
        <f t="shared" si="974"/>
        <v>912.76222222222225</v>
      </c>
      <c r="W5210" s="113">
        <f t="shared" si="975"/>
        <v>40.237777777777751</v>
      </c>
      <c r="X5210" s="112">
        <f t="shared" si="976"/>
        <v>40237.777777777752</v>
      </c>
      <c r="Y5210" s="111"/>
      <c r="Z5210" s="110">
        <f t="shared" si="972"/>
        <v>43</v>
      </c>
      <c r="AA5210" s="109">
        <f t="shared" si="977"/>
        <v>47.650000000000006</v>
      </c>
      <c r="AB5210" s="109">
        <f t="shared" si="978"/>
        <v>47650.000000000007</v>
      </c>
      <c r="AC5210" s="108">
        <f t="shared" si="979"/>
        <v>905.35</v>
      </c>
      <c r="AD5210" s="107">
        <f t="shared" si="980"/>
        <v>2.2222222222222223E-2</v>
      </c>
      <c r="AE5210" s="106">
        <f t="shared" si="981"/>
        <v>20.11888888888889</v>
      </c>
      <c r="AF5210" s="105">
        <f t="shared" si="982"/>
        <v>60.356666666666641</v>
      </c>
      <c r="AG5210" s="105">
        <f t="shared" si="983"/>
        <v>892.64333333333332</v>
      </c>
    </row>
    <row r="5211" spans="1:33" s="88" customFormat="1" x14ac:dyDescent="0.35">
      <c r="A5211" s="21">
        <v>10141103</v>
      </c>
      <c r="B5211" s="115" t="s">
        <v>1665</v>
      </c>
      <c r="C5211" s="115" t="s">
        <v>710</v>
      </c>
      <c r="D5211" s="22" t="s">
        <v>5251</v>
      </c>
      <c r="E5211" s="114" t="str">
        <f t="shared" si="973"/>
        <v>TRANSFORMADOR MARCA:FST PT261 PT261</v>
      </c>
      <c r="F5211" s="21" t="s">
        <v>5252</v>
      </c>
      <c r="G5211" s="21" t="s">
        <v>5251</v>
      </c>
      <c r="H5211" s="21" t="s">
        <v>3104</v>
      </c>
      <c r="I5211" s="21" t="s">
        <v>530</v>
      </c>
      <c r="J5211" s="57"/>
      <c r="K5211" s="142">
        <v>693339.8</v>
      </c>
      <c r="L5211" s="142">
        <v>780728</v>
      </c>
      <c r="M5211" s="21">
        <v>315</v>
      </c>
      <c r="N5211" s="21">
        <v>22</v>
      </c>
      <c r="O5211" s="21">
        <v>0.4</v>
      </c>
      <c r="P5211" s="21">
        <v>3</v>
      </c>
      <c r="Q5211" s="124">
        <v>2015</v>
      </c>
      <c r="R5211" s="124" t="s">
        <v>519</v>
      </c>
      <c r="S5211" s="124" t="s">
        <v>5250</v>
      </c>
      <c r="T5211" s="116">
        <v>953</v>
      </c>
      <c r="U5211" s="111">
        <v>45</v>
      </c>
      <c r="V5211" s="113">
        <f t="shared" si="974"/>
        <v>912.76222222222225</v>
      </c>
      <c r="W5211" s="113">
        <f t="shared" si="975"/>
        <v>40.237777777777751</v>
      </c>
      <c r="X5211" s="112">
        <f t="shared" si="976"/>
        <v>40237.777777777752</v>
      </c>
      <c r="Y5211" s="111"/>
      <c r="Z5211" s="110">
        <f t="shared" si="972"/>
        <v>43</v>
      </c>
      <c r="AA5211" s="109">
        <f t="shared" si="977"/>
        <v>47.650000000000006</v>
      </c>
      <c r="AB5211" s="109">
        <f t="shared" si="978"/>
        <v>47650.000000000007</v>
      </c>
      <c r="AC5211" s="108">
        <f t="shared" si="979"/>
        <v>905.35</v>
      </c>
      <c r="AD5211" s="107">
        <f t="shared" si="980"/>
        <v>2.2222222222222223E-2</v>
      </c>
      <c r="AE5211" s="106">
        <f t="shared" si="981"/>
        <v>20.11888888888889</v>
      </c>
      <c r="AF5211" s="105">
        <f t="shared" si="982"/>
        <v>60.356666666666641</v>
      </c>
      <c r="AG5211" s="105">
        <f t="shared" si="983"/>
        <v>892.64333333333332</v>
      </c>
    </row>
    <row r="5212" spans="1:33" s="88" customFormat="1" x14ac:dyDescent="0.35">
      <c r="A5212" s="21">
        <v>10141103</v>
      </c>
      <c r="B5212" s="115" t="s">
        <v>1665</v>
      </c>
      <c r="C5212" s="115" t="s">
        <v>710</v>
      </c>
      <c r="D5212" s="22" t="s">
        <v>5248</v>
      </c>
      <c r="E5212" s="114" t="str">
        <f t="shared" si="973"/>
        <v>TRANSFORMADOR MARCA:ITB PT265 PT265</v>
      </c>
      <c r="F5212" s="21" t="s">
        <v>5249</v>
      </c>
      <c r="G5212" s="21" t="s">
        <v>5248</v>
      </c>
      <c r="H5212" s="21" t="s">
        <v>3104</v>
      </c>
      <c r="I5212" s="21" t="s">
        <v>530</v>
      </c>
      <c r="J5212" s="21"/>
      <c r="K5212" s="124" t="s">
        <v>5247</v>
      </c>
      <c r="L5212" s="124" t="s">
        <v>5246</v>
      </c>
      <c r="M5212" s="21">
        <v>200</v>
      </c>
      <c r="N5212" s="21">
        <v>22</v>
      </c>
      <c r="O5212" s="21">
        <v>0.4</v>
      </c>
      <c r="P5212" s="21">
        <v>3</v>
      </c>
      <c r="Q5212" s="21">
        <v>2015</v>
      </c>
      <c r="R5212" s="21" t="s">
        <v>1109</v>
      </c>
      <c r="S5212" s="21">
        <v>756441</v>
      </c>
      <c r="T5212" s="116">
        <v>572</v>
      </c>
      <c r="U5212" s="111">
        <v>45</v>
      </c>
      <c r="V5212" s="113">
        <f t="shared" si="974"/>
        <v>547.84888888888895</v>
      </c>
      <c r="W5212" s="113">
        <f t="shared" si="975"/>
        <v>24.151111111111049</v>
      </c>
      <c r="X5212" s="112">
        <f t="shared" si="976"/>
        <v>24151.111111111051</v>
      </c>
      <c r="Y5212" s="111"/>
      <c r="Z5212" s="110">
        <f t="shared" si="972"/>
        <v>43</v>
      </c>
      <c r="AA5212" s="109">
        <f t="shared" si="977"/>
        <v>28.6</v>
      </c>
      <c r="AB5212" s="109">
        <f t="shared" si="978"/>
        <v>28600</v>
      </c>
      <c r="AC5212" s="108">
        <f t="shared" si="979"/>
        <v>543.4</v>
      </c>
      <c r="AD5212" s="107">
        <f t="shared" si="980"/>
        <v>2.2222222222222223E-2</v>
      </c>
      <c r="AE5212" s="106">
        <f t="shared" si="981"/>
        <v>12.075555555555555</v>
      </c>
      <c r="AF5212" s="105">
        <f t="shared" si="982"/>
        <v>36.226666666666603</v>
      </c>
      <c r="AG5212" s="105">
        <f t="shared" si="983"/>
        <v>535.77333333333343</v>
      </c>
    </row>
    <row r="5213" spans="1:33" s="88" customFormat="1" x14ac:dyDescent="0.35">
      <c r="A5213" s="21">
        <v>10141103</v>
      </c>
      <c r="B5213" s="115" t="s">
        <v>1665</v>
      </c>
      <c r="C5213" s="115" t="s">
        <v>710</v>
      </c>
      <c r="D5213" s="22" t="s">
        <v>5244</v>
      </c>
      <c r="E5213" s="114" t="str">
        <f t="shared" si="973"/>
        <v>TRANSFORMADOR MARCA:TM PT282 PT282</v>
      </c>
      <c r="F5213" s="21" t="s">
        <v>5245</v>
      </c>
      <c r="G5213" s="21" t="s">
        <v>5244</v>
      </c>
      <c r="H5213" s="21" t="s">
        <v>3104</v>
      </c>
      <c r="I5213" s="21" t="s">
        <v>530</v>
      </c>
      <c r="J5213" s="21"/>
      <c r="K5213" s="21">
        <v>694888.9</v>
      </c>
      <c r="L5213" s="21">
        <v>7814226.2000000002</v>
      </c>
      <c r="M5213" s="21">
        <v>160</v>
      </c>
      <c r="N5213" s="21">
        <v>22</v>
      </c>
      <c r="O5213" s="21">
        <v>0.4</v>
      </c>
      <c r="P5213" s="21">
        <v>3</v>
      </c>
      <c r="Q5213" s="124">
        <v>2015</v>
      </c>
      <c r="R5213" s="124" t="s">
        <v>1769</v>
      </c>
      <c r="S5213" s="124">
        <v>961796</v>
      </c>
      <c r="T5213" s="116">
        <v>572</v>
      </c>
      <c r="U5213" s="111">
        <v>45</v>
      </c>
      <c r="V5213" s="113">
        <f t="shared" si="974"/>
        <v>547.84888888888895</v>
      </c>
      <c r="W5213" s="113">
        <f t="shared" si="975"/>
        <v>24.151111111111049</v>
      </c>
      <c r="X5213" s="112">
        <f t="shared" si="976"/>
        <v>24151.111111111051</v>
      </c>
      <c r="Y5213" s="111"/>
      <c r="Z5213" s="110">
        <f t="shared" si="972"/>
        <v>43</v>
      </c>
      <c r="AA5213" s="109">
        <f t="shared" si="977"/>
        <v>28.6</v>
      </c>
      <c r="AB5213" s="109">
        <f t="shared" si="978"/>
        <v>28600</v>
      </c>
      <c r="AC5213" s="108">
        <f t="shared" si="979"/>
        <v>543.4</v>
      </c>
      <c r="AD5213" s="107">
        <f t="shared" si="980"/>
        <v>2.2222222222222223E-2</v>
      </c>
      <c r="AE5213" s="106">
        <f t="shared" si="981"/>
        <v>12.075555555555555</v>
      </c>
      <c r="AF5213" s="105">
        <f t="shared" si="982"/>
        <v>36.226666666666603</v>
      </c>
      <c r="AG5213" s="105">
        <f t="shared" si="983"/>
        <v>535.77333333333343</v>
      </c>
    </row>
    <row r="5214" spans="1:33" s="88" customFormat="1" x14ac:dyDescent="0.35">
      <c r="A5214" s="21">
        <v>10141103</v>
      </c>
      <c r="B5214" s="115" t="s">
        <v>1665</v>
      </c>
      <c r="C5214" s="115" t="s">
        <v>710</v>
      </c>
      <c r="D5214" s="22" t="s">
        <v>5242</v>
      </c>
      <c r="E5214" s="114" t="str">
        <f t="shared" si="973"/>
        <v>TRANSFORMADOR MARCA:TM PT284 PT284</v>
      </c>
      <c r="F5214" s="21" t="s">
        <v>5243</v>
      </c>
      <c r="G5214" s="21" t="s">
        <v>5242</v>
      </c>
      <c r="H5214" s="21" t="s">
        <v>3104</v>
      </c>
      <c r="I5214" s="21" t="s">
        <v>530</v>
      </c>
      <c r="J5214" s="21"/>
      <c r="K5214" s="124">
        <v>696997.7</v>
      </c>
      <c r="L5214" s="124">
        <v>7813693.5</v>
      </c>
      <c r="M5214" s="21">
        <v>200</v>
      </c>
      <c r="N5214" s="21">
        <v>22</v>
      </c>
      <c r="O5214" s="21">
        <v>0.4</v>
      </c>
      <c r="P5214" s="21">
        <v>3</v>
      </c>
      <c r="Q5214" s="124">
        <v>2015</v>
      </c>
      <c r="R5214" s="124" t="s">
        <v>1769</v>
      </c>
      <c r="S5214" s="124">
        <v>961812</v>
      </c>
      <c r="T5214" s="116">
        <v>572</v>
      </c>
      <c r="U5214" s="111">
        <v>45</v>
      </c>
      <c r="V5214" s="113">
        <f t="shared" si="974"/>
        <v>547.84888888888895</v>
      </c>
      <c r="W5214" s="113">
        <f t="shared" si="975"/>
        <v>24.151111111111049</v>
      </c>
      <c r="X5214" s="112">
        <f t="shared" si="976"/>
        <v>24151.111111111051</v>
      </c>
      <c r="Y5214" s="111"/>
      <c r="Z5214" s="110">
        <f t="shared" si="972"/>
        <v>43</v>
      </c>
      <c r="AA5214" s="109">
        <f t="shared" si="977"/>
        <v>28.6</v>
      </c>
      <c r="AB5214" s="109">
        <f t="shared" si="978"/>
        <v>28600</v>
      </c>
      <c r="AC5214" s="108">
        <f t="shared" si="979"/>
        <v>543.4</v>
      </c>
      <c r="AD5214" s="107">
        <f t="shared" si="980"/>
        <v>2.2222222222222223E-2</v>
      </c>
      <c r="AE5214" s="106">
        <f t="shared" si="981"/>
        <v>12.075555555555555</v>
      </c>
      <c r="AF5214" s="105">
        <f t="shared" si="982"/>
        <v>36.226666666666603</v>
      </c>
      <c r="AG5214" s="105">
        <f t="shared" si="983"/>
        <v>535.77333333333343</v>
      </c>
    </row>
    <row r="5215" spans="1:33" s="88" customFormat="1" x14ac:dyDescent="0.35">
      <c r="A5215" s="21">
        <v>10141103</v>
      </c>
      <c r="B5215" s="115" t="s">
        <v>1665</v>
      </c>
      <c r="C5215" s="115" t="s">
        <v>710</v>
      </c>
      <c r="D5215" s="22" t="s">
        <v>5240</v>
      </c>
      <c r="E5215" s="114" t="str">
        <f t="shared" si="973"/>
        <v>TRANSFORMADOR MARCA:F.S.T. PT301 PT301</v>
      </c>
      <c r="F5215" s="21" t="s">
        <v>5241</v>
      </c>
      <c r="G5215" s="21" t="s">
        <v>5240</v>
      </c>
      <c r="H5215" s="21" t="s">
        <v>3104</v>
      </c>
      <c r="I5215" s="21" t="s">
        <v>530</v>
      </c>
      <c r="J5215" s="21"/>
      <c r="K5215" s="124">
        <v>699136.7</v>
      </c>
      <c r="L5215" s="124">
        <v>7806123.2000000002</v>
      </c>
      <c r="M5215" s="21">
        <v>160</v>
      </c>
      <c r="N5215" s="21">
        <v>6.6</v>
      </c>
      <c r="O5215" s="21">
        <v>0.4</v>
      </c>
      <c r="P5215" s="21">
        <v>3</v>
      </c>
      <c r="Q5215" s="21">
        <v>2015</v>
      </c>
      <c r="R5215" s="21" t="s">
        <v>5239</v>
      </c>
      <c r="S5215" s="21" t="s">
        <v>5238</v>
      </c>
      <c r="T5215" s="116">
        <v>572</v>
      </c>
      <c r="U5215" s="111">
        <v>45</v>
      </c>
      <c r="V5215" s="113">
        <f t="shared" si="974"/>
        <v>547.84888888888895</v>
      </c>
      <c r="W5215" s="113">
        <f t="shared" si="975"/>
        <v>24.151111111111049</v>
      </c>
      <c r="X5215" s="112">
        <f t="shared" si="976"/>
        <v>24151.111111111051</v>
      </c>
      <c r="Y5215" s="111"/>
      <c r="Z5215" s="110">
        <f t="shared" si="972"/>
        <v>43</v>
      </c>
      <c r="AA5215" s="109">
        <f t="shared" si="977"/>
        <v>28.6</v>
      </c>
      <c r="AB5215" s="109">
        <f t="shared" si="978"/>
        <v>28600</v>
      </c>
      <c r="AC5215" s="108">
        <f t="shared" si="979"/>
        <v>543.4</v>
      </c>
      <c r="AD5215" s="107">
        <f t="shared" si="980"/>
        <v>2.2222222222222223E-2</v>
      </c>
      <c r="AE5215" s="106">
        <f t="shared" si="981"/>
        <v>12.075555555555555</v>
      </c>
      <c r="AF5215" s="105">
        <f t="shared" si="982"/>
        <v>36.226666666666603</v>
      </c>
      <c r="AG5215" s="105">
        <f t="shared" si="983"/>
        <v>535.77333333333343</v>
      </c>
    </row>
    <row r="5216" spans="1:33" s="88" customFormat="1" x14ac:dyDescent="0.35">
      <c r="A5216" s="21">
        <v>10141103</v>
      </c>
      <c r="B5216" s="115" t="s">
        <v>1665</v>
      </c>
      <c r="C5216" s="115" t="s">
        <v>710</v>
      </c>
      <c r="D5216" s="22" t="s">
        <v>5236</v>
      </c>
      <c r="E5216" s="114" t="str">
        <f t="shared" si="973"/>
        <v>TRANSFORMADOR MARCA:TM PT302 PT302</v>
      </c>
      <c r="F5216" s="21" t="s">
        <v>5237</v>
      </c>
      <c r="G5216" s="21" t="s">
        <v>5236</v>
      </c>
      <c r="H5216" s="21" t="s">
        <v>3104</v>
      </c>
      <c r="I5216" s="21" t="s">
        <v>530</v>
      </c>
      <c r="J5216" s="21"/>
      <c r="K5216" s="124">
        <v>695566.9</v>
      </c>
      <c r="L5216" s="124">
        <v>7812278</v>
      </c>
      <c r="M5216" s="21">
        <v>160</v>
      </c>
      <c r="N5216" s="21">
        <v>22</v>
      </c>
      <c r="O5216" s="21">
        <v>0.4</v>
      </c>
      <c r="P5216" s="21">
        <v>3</v>
      </c>
      <c r="Q5216" s="124">
        <v>2015</v>
      </c>
      <c r="R5216" s="124" t="s">
        <v>1769</v>
      </c>
      <c r="S5216" s="124">
        <v>961795</v>
      </c>
      <c r="T5216" s="116">
        <v>572</v>
      </c>
      <c r="U5216" s="111">
        <v>45</v>
      </c>
      <c r="V5216" s="113">
        <f t="shared" si="974"/>
        <v>547.84888888888895</v>
      </c>
      <c r="W5216" s="113">
        <f t="shared" si="975"/>
        <v>24.151111111111049</v>
      </c>
      <c r="X5216" s="112">
        <f t="shared" si="976"/>
        <v>24151.111111111051</v>
      </c>
      <c r="Y5216" s="111"/>
      <c r="Z5216" s="110">
        <f t="shared" si="972"/>
        <v>43</v>
      </c>
      <c r="AA5216" s="109">
        <f t="shared" si="977"/>
        <v>28.6</v>
      </c>
      <c r="AB5216" s="109">
        <f t="shared" si="978"/>
        <v>28600</v>
      </c>
      <c r="AC5216" s="108">
        <f t="shared" si="979"/>
        <v>543.4</v>
      </c>
      <c r="AD5216" s="107">
        <f t="shared" si="980"/>
        <v>2.2222222222222223E-2</v>
      </c>
      <c r="AE5216" s="106">
        <f t="shared" si="981"/>
        <v>12.075555555555555</v>
      </c>
      <c r="AF5216" s="105">
        <f t="shared" si="982"/>
        <v>36.226666666666603</v>
      </c>
      <c r="AG5216" s="105">
        <f t="shared" si="983"/>
        <v>535.77333333333343</v>
      </c>
    </row>
    <row r="5217" spans="1:33" s="88" customFormat="1" x14ac:dyDescent="0.35">
      <c r="A5217" s="21">
        <v>10141103</v>
      </c>
      <c r="B5217" s="115" t="s">
        <v>1665</v>
      </c>
      <c r="C5217" s="115" t="s">
        <v>710</v>
      </c>
      <c r="D5217" s="22" t="s">
        <v>5234</v>
      </c>
      <c r="E5217" s="114" t="str">
        <f t="shared" si="973"/>
        <v>TRANSFORMADOR MARCA:T.M. PT307 PT307</v>
      </c>
      <c r="F5217" s="21" t="s">
        <v>5235</v>
      </c>
      <c r="G5217" s="21" t="s">
        <v>5234</v>
      </c>
      <c r="H5217" s="21" t="s">
        <v>3104</v>
      </c>
      <c r="I5217" s="21" t="s">
        <v>530</v>
      </c>
      <c r="J5217" s="21"/>
      <c r="K5217" s="124" t="s">
        <v>5233</v>
      </c>
      <c r="L5217" s="124" t="s">
        <v>5232</v>
      </c>
      <c r="M5217" s="21">
        <v>160</v>
      </c>
      <c r="N5217" s="21">
        <v>22</v>
      </c>
      <c r="O5217" s="21">
        <v>0.4</v>
      </c>
      <c r="P5217" s="21">
        <v>3</v>
      </c>
      <c r="Q5217" s="21">
        <v>2015</v>
      </c>
      <c r="R5217" s="21" t="s">
        <v>5231</v>
      </c>
      <c r="S5217" s="21">
        <v>961799</v>
      </c>
      <c r="T5217" s="116">
        <v>572</v>
      </c>
      <c r="U5217" s="111">
        <v>45</v>
      </c>
      <c r="V5217" s="113">
        <f t="shared" si="974"/>
        <v>547.84888888888895</v>
      </c>
      <c r="W5217" s="113">
        <f t="shared" si="975"/>
        <v>24.151111111111049</v>
      </c>
      <c r="X5217" s="112">
        <f t="shared" si="976"/>
        <v>24151.111111111051</v>
      </c>
      <c r="Y5217" s="111"/>
      <c r="Z5217" s="110">
        <f t="shared" si="972"/>
        <v>43</v>
      </c>
      <c r="AA5217" s="109">
        <f t="shared" si="977"/>
        <v>28.6</v>
      </c>
      <c r="AB5217" s="109">
        <f t="shared" si="978"/>
        <v>28600</v>
      </c>
      <c r="AC5217" s="108">
        <f t="shared" si="979"/>
        <v>543.4</v>
      </c>
      <c r="AD5217" s="107">
        <f t="shared" si="980"/>
        <v>2.2222222222222223E-2</v>
      </c>
      <c r="AE5217" s="106">
        <f t="shared" si="981"/>
        <v>12.075555555555555</v>
      </c>
      <c r="AF5217" s="105">
        <f t="shared" si="982"/>
        <v>36.226666666666603</v>
      </c>
      <c r="AG5217" s="105">
        <f t="shared" si="983"/>
        <v>535.77333333333343</v>
      </c>
    </row>
    <row r="5218" spans="1:33" s="88" customFormat="1" x14ac:dyDescent="0.35">
      <c r="A5218" s="21">
        <v>10141103</v>
      </c>
      <c r="B5218" s="115" t="s">
        <v>1665</v>
      </c>
      <c r="C5218" s="115" t="s">
        <v>710</v>
      </c>
      <c r="D5218" s="22" t="s">
        <v>5229</v>
      </c>
      <c r="E5218" s="114" t="str">
        <f t="shared" si="973"/>
        <v>TRANSFORMADOR MARCA:TM PT309 PT309</v>
      </c>
      <c r="F5218" s="21" t="s">
        <v>5230</v>
      </c>
      <c r="G5218" s="21" t="s">
        <v>5229</v>
      </c>
      <c r="H5218" s="21" t="s">
        <v>3104</v>
      </c>
      <c r="I5218" s="21" t="s">
        <v>530</v>
      </c>
      <c r="J5218" s="21"/>
      <c r="K5218" s="124">
        <v>694024.2</v>
      </c>
      <c r="L5218" s="124">
        <v>7814710</v>
      </c>
      <c r="M5218" s="21">
        <v>200</v>
      </c>
      <c r="N5218" s="21">
        <v>22</v>
      </c>
      <c r="O5218" s="21">
        <v>0.4</v>
      </c>
      <c r="P5218" s="21">
        <v>3</v>
      </c>
      <c r="Q5218" s="124">
        <v>2015</v>
      </c>
      <c r="R5218" s="124" t="s">
        <v>1769</v>
      </c>
      <c r="S5218" s="124">
        <v>961811</v>
      </c>
      <c r="T5218" s="116">
        <v>572</v>
      </c>
      <c r="U5218" s="111">
        <v>45</v>
      </c>
      <c r="V5218" s="113">
        <f t="shared" si="974"/>
        <v>547.84888888888895</v>
      </c>
      <c r="W5218" s="113">
        <f t="shared" si="975"/>
        <v>24.151111111111049</v>
      </c>
      <c r="X5218" s="112">
        <f t="shared" si="976"/>
        <v>24151.111111111051</v>
      </c>
      <c r="Y5218" s="111"/>
      <c r="Z5218" s="110">
        <f t="shared" si="972"/>
        <v>43</v>
      </c>
      <c r="AA5218" s="109">
        <f t="shared" si="977"/>
        <v>28.6</v>
      </c>
      <c r="AB5218" s="109">
        <f t="shared" si="978"/>
        <v>28600</v>
      </c>
      <c r="AC5218" s="108">
        <f t="shared" si="979"/>
        <v>543.4</v>
      </c>
      <c r="AD5218" s="107">
        <f t="shared" si="980"/>
        <v>2.2222222222222223E-2</v>
      </c>
      <c r="AE5218" s="106">
        <f t="shared" si="981"/>
        <v>12.075555555555555</v>
      </c>
      <c r="AF5218" s="105">
        <f t="shared" si="982"/>
        <v>36.226666666666603</v>
      </c>
      <c r="AG5218" s="105">
        <f t="shared" si="983"/>
        <v>535.77333333333343</v>
      </c>
    </row>
    <row r="5219" spans="1:33" s="88" customFormat="1" x14ac:dyDescent="0.35">
      <c r="A5219" s="21">
        <v>10141103</v>
      </c>
      <c r="B5219" s="115" t="s">
        <v>1665</v>
      </c>
      <c r="C5219" s="115" t="s">
        <v>710</v>
      </c>
      <c r="D5219" s="22" t="s">
        <v>5227</v>
      </c>
      <c r="E5219" s="114" t="str">
        <f t="shared" si="973"/>
        <v>TRANSFORMADOR MARCA:TM PT310 PT310</v>
      </c>
      <c r="F5219" s="21" t="s">
        <v>5228</v>
      </c>
      <c r="G5219" s="21" t="s">
        <v>5227</v>
      </c>
      <c r="H5219" s="21" t="s">
        <v>3104</v>
      </c>
      <c r="I5219" s="21" t="s">
        <v>530</v>
      </c>
      <c r="J5219" s="21"/>
      <c r="K5219" s="124">
        <v>695414.1</v>
      </c>
      <c r="L5219" s="124">
        <v>7815268.2000000002</v>
      </c>
      <c r="M5219" s="21">
        <v>160</v>
      </c>
      <c r="N5219" s="21">
        <v>22</v>
      </c>
      <c r="O5219" s="21">
        <v>0.4</v>
      </c>
      <c r="P5219" s="21">
        <v>3</v>
      </c>
      <c r="Q5219" s="124">
        <v>2015</v>
      </c>
      <c r="R5219" s="124" t="s">
        <v>1769</v>
      </c>
      <c r="S5219" s="124">
        <v>967310</v>
      </c>
      <c r="T5219" s="116">
        <v>572</v>
      </c>
      <c r="U5219" s="111">
        <v>45</v>
      </c>
      <c r="V5219" s="113">
        <f t="shared" si="974"/>
        <v>547.84888888888895</v>
      </c>
      <c r="W5219" s="113">
        <f t="shared" si="975"/>
        <v>24.151111111111049</v>
      </c>
      <c r="X5219" s="112">
        <f t="shared" si="976"/>
        <v>24151.111111111051</v>
      </c>
      <c r="Y5219" s="111"/>
      <c r="Z5219" s="110">
        <f t="shared" si="972"/>
        <v>43</v>
      </c>
      <c r="AA5219" s="109">
        <f t="shared" si="977"/>
        <v>28.6</v>
      </c>
      <c r="AB5219" s="109">
        <f t="shared" si="978"/>
        <v>28600</v>
      </c>
      <c r="AC5219" s="108">
        <f t="shared" si="979"/>
        <v>543.4</v>
      </c>
      <c r="AD5219" s="107">
        <f t="shared" si="980"/>
        <v>2.2222222222222223E-2</v>
      </c>
      <c r="AE5219" s="106">
        <f t="shared" si="981"/>
        <v>12.075555555555555</v>
      </c>
      <c r="AF5219" s="105">
        <f t="shared" si="982"/>
        <v>36.226666666666603</v>
      </c>
      <c r="AG5219" s="105">
        <f t="shared" si="983"/>
        <v>535.77333333333343</v>
      </c>
    </row>
    <row r="5220" spans="1:33" s="88" customFormat="1" x14ac:dyDescent="0.35">
      <c r="A5220" s="21">
        <v>10141103</v>
      </c>
      <c r="B5220" s="115" t="s">
        <v>1665</v>
      </c>
      <c r="C5220" s="115" t="s">
        <v>710</v>
      </c>
      <c r="D5220" s="22" t="s">
        <v>5225</v>
      </c>
      <c r="E5220" s="114" t="str">
        <f t="shared" si="973"/>
        <v>TRANSFORMADOR MARCA:FST PT311 PT311</v>
      </c>
      <c r="F5220" s="21" t="s">
        <v>5226</v>
      </c>
      <c r="G5220" s="21" t="s">
        <v>5225</v>
      </c>
      <c r="H5220" s="21" t="s">
        <v>3104</v>
      </c>
      <c r="I5220" s="21" t="s">
        <v>530</v>
      </c>
      <c r="J5220" s="21"/>
      <c r="K5220" s="124">
        <v>695841.6</v>
      </c>
      <c r="L5220" s="124">
        <v>7813554.5</v>
      </c>
      <c r="M5220" s="21">
        <v>250</v>
      </c>
      <c r="N5220" s="21">
        <v>22</v>
      </c>
      <c r="O5220" s="21">
        <v>0.4</v>
      </c>
      <c r="P5220" s="21">
        <v>3</v>
      </c>
      <c r="Q5220" s="124">
        <v>2015</v>
      </c>
      <c r="R5220" s="124" t="s">
        <v>519</v>
      </c>
      <c r="S5220" s="124" t="s">
        <v>5224</v>
      </c>
      <c r="T5220" s="116">
        <v>953</v>
      </c>
      <c r="U5220" s="111">
        <v>45</v>
      </c>
      <c r="V5220" s="113">
        <f t="shared" si="974"/>
        <v>912.76222222222225</v>
      </c>
      <c r="W5220" s="113">
        <f t="shared" si="975"/>
        <v>40.237777777777751</v>
      </c>
      <c r="X5220" s="112">
        <f t="shared" si="976"/>
        <v>40237.777777777752</v>
      </c>
      <c r="Y5220" s="111"/>
      <c r="Z5220" s="110">
        <f t="shared" ref="Z5220:Z5283" si="984">(U5220-(2017-Q5220))</f>
        <v>43</v>
      </c>
      <c r="AA5220" s="109">
        <f t="shared" si="977"/>
        <v>47.650000000000006</v>
      </c>
      <c r="AB5220" s="109">
        <f t="shared" si="978"/>
        <v>47650.000000000007</v>
      </c>
      <c r="AC5220" s="108">
        <f t="shared" si="979"/>
        <v>905.35</v>
      </c>
      <c r="AD5220" s="107">
        <f t="shared" si="980"/>
        <v>2.2222222222222223E-2</v>
      </c>
      <c r="AE5220" s="106">
        <f t="shared" si="981"/>
        <v>20.11888888888889</v>
      </c>
      <c r="AF5220" s="105">
        <f t="shared" si="982"/>
        <v>60.356666666666641</v>
      </c>
      <c r="AG5220" s="105">
        <f t="shared" si="983"/>
        <v>892.64333333333332</v>
      </c>
    </row>
    <row r="5221" spans="1:33" s="88" customFormat="1" x14ac:dyDescent="0.35">
      <c r="A5221" s="21">
        <v>10141103</v>
      </c>
      <c r="B5221" s="115" t="s">
        <v>1665</v>
      </c>
      <c r="C5221" s="115" t="s">
        <v>710</v>
      </c>
      <c r="D5221" s="22" t="s">
        <v>5222</v>
      </c>
      <c r="E5221" s="114" t="str">
        <f t="shared" si="973"/>
        <v>TRANSFORMADOR MARCA:TM PT315 PT315</v>
      </c>
      <c r="F5221" s="21" t="s">
        <v>5223</v>
      </c>
      <c r="G5221" s="21" t="s">
        <v>5222</v>
      </c>
      <c r="H5221" s="21" t="s">
        <v>3104</v>
      </c>
      <c r="I5221" s="21" t="s">
        <v>530</v>
      </c>
      <c r="J5221" s="21"/>
      <c r="K5221" s="124" t="s">
        <v>5221</v>
      </c>
      <c r="L5221" s="124" t="s">
        <v>5220</v>
      </c>
      <c r="M5221" s="21">
        <v>160</v>
      </c>
      <c r="N5221" s="21">
        <v>22</v>
      </c>
      <c r="O5221" s="21">
        <v>0.4</v>
      </c>
      <c r="P5221" s="21">
        <v>3</v>
      </c>
      <c r="Q5221" s="124">
        <v>2015</v>
      </c>
      <c r="R5221" s="124" t="s">
        <v>1769</v>
      </c>
      <c r="S5221" s="124">
        <v>961804</v>
      </c>
      <c r="T5221" s="116">
        <v>572</v>
      </c>
      <c r="U5221" s="111">
        <v>45</v>
      </c>
      <c r="V5221" s="113">
        <f t="shared" si="974"/>
        <v>547.84888888888895</v>
      </c>
      <c r="W5221" s="113">
        <f t="shared" si="975"/>
        <v>24.151111111111049</v>
      </c>
      <c r="X5221" s="112">
        <f t="shared" si="976"/>
        <v>24151.111111111051</v>
      </c>
      <c r="Y5221" s="111"/>
      <c r="Z5221" s="110">
        <f t="shared" si="984"/>
        <v>43</v>
      </c>
      <c r="AA5221" s="109">
        <f t="shared" si="977"/>
        <v>28.6</v>
      </c>
      <c r="AB5221" s="109">
        <f t="shared" si="978"/>
        <v>28600</v>
      </c>
      <c r="AC5221" s="108">
        <f t="shared" si="979"/>
        <v>543.4</v>
      </c>
      <c r="AD5221" s="107">
        <f t="shared" si="980"/>
        <v>2.2222222222222223E-2</v>
      </c>
      <c r="AE5221" s="106">
        <f t="shared" si="981"/>
        <v>12.075555555555555</v>
      </c>
      <c r="AF5221" s="105">
        <f t="shared" si="982"/>
        <v>36.226666666666603</v>
      </c>
      <c r="AG5221" s="105">
        <f t="shared" si="983"/>
        <v>535.77333333333343</v>
      </c>
    </row>
    <row r="5222" spans="1:33" s="88" customFormat="1" x14ac:dyDescent="0.35">
      <c r="A5222" s="21">
        <v>10141103</v>
      </c>
      <c r="B5222" s="115" t="s">
        <v>1665</v>
      </c>
      <c r="C5222" s="115" t="s">
        <v>710</v>
      </c>
      <c r="D5222" s="22" t="s">
        <v>5218</v>
      </c>
      <c r="E5222" s="114" t="str">
        <f t="shared" si="973"/>
        <v>TRANSFORMADOR MARCA:TM PT316 PT316</v>
      </c>
      <c r="F5222" s="21" t="s">
        <v>5219</v>
      </c>
      <c r="G5222" s="21" t="s">
        <v>5218</v>
      </c>
      <c r="H5222" s="21" t="s">
        <v>3104</v>
      </c>
      <c r="I5222" s="21" t="s">
        <v>530</v>
      </c>
      <c r="J5222" s="21"/>
      <c r="K5222" s="124">
        <v>702137.4</v>
      </c>
      <c r="L5222" s="124">
        <v>7809441.2000000002</v>
      </c>
      <c r="M5222" s="21">
        <v>200</v>
      </c>
      <c r="N5222" s="21">
        <v>22</v>
      </c>
      <c r="O5222" s="21">
        <v>0.4</v>
      </c>
      <c r="P5222" s="21">
        <v>3</v>
      </c>
      <c r="Q5222" s="124">
        <v>2015</v>
      </c>
      <c r="R5222" s="124" t="s">
        <v>1769</v>
      </c>
      <c r="S5222" s="124">
        <v>961805</v>
      </c>
      <c r="T5222" s="116">
        <v>572</v>
      </c>
      <c r="U5222" s="111">
        <v>45</v>
      </c>
      <c r="V5222" s="113">
        <f t="shared" si="974"/>
        <v>547.84888888888895</v>
      </c>
      <c r="W5222" s="113">
        <f t="shared" si="975"/>
        <v>24.151111111111049</v>
      </c>
      <c r="X5222" s="112">
        <f t="shared" si="976"/>
        <v>24151.111111111051</v>
      </c>
      <c r="Y5222" s="111"/>
      <c r="Z5222" s="110">
        <f t="shared" si="984"/>
        <v>43</v>
      </c>
      <c r="AA5222" s="109">
        <f t="shared" si="977"/>
        <v>28.6</v>
      </c>
      <c r="AB5222" s="109">
        <f t="shared" si="978"/>
        <v>28600</v>
      </c>
      <c r="AC5222" s="108">
        <f t="shared" si="979"/>
        <v>543.4</v>
      </c>
      <c r="AD5222" s="107">
        <f t="shared" si="980"/>
        <v>2.2222222222222223E-2</v>
      </c>
      <c r="AE5222" s="106">
        <f t="shared" si="981"/>
        <v>12.075555555555555</v>
      </c>
      <c r="AF5222" s="105">
        <f t="shared" si="982"/>
        <v>36.226666666666603</v>
      </c>
      <c r="AG5222" s="105">
        <f t="shared" si="983"/>
        <v>535.77333333333343</v>
      </c>
    </row>
    <row r="5223" spans="1:33" s="88" customFormat="1" x14ac:dyDescent="0.35">
      <c r="A5223" s="21">
        <v>10141103</v>
      </c>
      <c r="B5223" s="115" t="s">
        <v>1665</v>
      </c>
      <c r="C5223" s="115" t="s">
        <v>710</v>
      </c>
      <c r="D5223" s="22" t="s">
        <v>5216</v>
      </c>
      <c r="E5223" s="114" t="str">
        <f t="shared" si="973"/>
        <v>TRANSFORMADOR MARCA:TM PT321 PT321</v>
      </c>
      <c r="F5223" s="21" t="s">
        <v>5217</v>
      </c>
      <c r="G5223" s="21" t="s">
        <v>5216</v>
      </c>
      <c r="H5223" s="21" t="s">
        <v>3104</v>
      </c>
      <c r="I5223" s="21" t="s">
        <v>530</v>
      </c>
      <c r="J5223" s="21"/>
      <c r="K5223" s="124">
        <v>698179.3</v>
      </c>
      <c r="L5223" s="124">
        <v>7805424.5999999996</v>
      </c>
      <c r="M5223" s="21">
        <v>200</v>
      </c>
      <c r="N5223" s="21">
        <v>22</v>
      </c>
      <c r="O5223" s="21">
        <v>0.4</v>
      </c>
      <c r="P5223" s="21">
        <v>3</v>
      </c>
      <c r="Q5223" s="124">
        <v>2015</v>
      </c>
      <c r="R5223" s="124" t="s">
        <v>1769</v>
      </c>
      <c r="S5223" s="124">
        <v>961806</v>
      </c>
      <c r="T5223" s="116">
        <v>572</v>
      </c>
      <c r="U5223" s="111">
        <v>45</v>
      </c>
      <c r="V5223" s="113">
        <f t="shared" si="974"/>
        <v>547.84888888888895</v>
      </c>
      <c r="W5223" s="113">
        <f t="shared" si="975"/>
        <v>24.151111111111049</v>
      </c>
      <c r="X5223" s="112">
        <f t="shared" si="976"/>
        <v>24151.111111111051</v>
      </c>
      <c r="Y5223" s="111"/>
      <c r="Z5223" s="110">
        <f t="shared" si="984"/>
        <v>43</v>
      </c>
      <c r="AA5223" s="109">
        <f t="shared" si="977"/>
        <v>28.6</v>
      </c>
      <c r="AB5223" s="109">
        <f t="shared" si="978"/>
        <v>28600</v>
      </c>
      <c r="AC5223" s="108">
        <f t="shared" si="979"/>
        <v>543.4</v>
      </c>
      <c r="AD5223" s="107">
        <f t="shared" si="980"/>
        <v>2.2222222222222223E-2</v>
      </c>
      <c r="AE5223" s="106">
        <f t="shared" si="981"/>
        <v>12.075555555555555</v>
      </c>
      <c r="AF5223" s="105">
        <f t="shared" si="982"/>
        <v>36.226666666666603</v>
      </c>
      <c r="AG5223" s="105">
        <f t="shared" si="983"/>
        <v>535.77333333333343</v>
      </c>
    </row>
    <row r="5224" spans="1:33" s="88" customFormat="1" x14ac:dyDescent="0.35">
      <c r="A5224" s="21">
        <v>10141103</v>
      </c>
      <c r="B5224" s="115" t="s">
        <v>1665</v>
      </c>
      <c r="C5224" s="115" t="s">
        <v>710</v>
      </c>
      <c r="D5224" s="22" t="s">
        <v>5214</v>
      </c>
      <c r="E5224" s="114" t="str">
        <f t="shared" si="973"/>
        <v>TRANSFORMADOR MARCA:TM PT322 PT322</v>
      </c>
      <c r="F5224" s="21" t="s">
        <v>5215</v>
      </c>
      <c r="G5224" s="21" t="s">
        <v>5214</v>
      </c>
      <c r="H5224" s="21" t="s">
        <v>3104</v>
      </c>
      <c r="I5224" s="21" t="s">
        <v>530</v>
      </c>
      <c r="J5224" s="21"/>
      <c r="K5224" s="124">
        <v>695561.9</v>
      </c>
      <c r="L5224" s="124">
        <v>7804596.2000000002</v>
      </c>
      <c r="M5224" s="21">
        <v>200</v>
      </c>
      <c r="N5224" s="21">
        <v>22</v>
      </c>
      <c r="O5224" s="21">
        <v>0.4</v>
      </c>
      <c r="P5224" s="21">
        <v>3</v>
      </c>
      <c r="Q5224" s="21">
        <v>2015</v>
      </c>
      <c r="R5224" s="124" t="s">
        <v>1769</v>
      </c>
      <c r="S5224" s="21">
        <v>961807</v>
      </c>
      <c r="T5224" s="116">
        <v>572</v>
      </c>
      <c r="U5224" s="111">
        <v>45</v>
      </c>
      <c r="V5224" s="113">
        <f t="shared" si="974"/>
        <v>547.84888888888895</v>
      </c>
      <c r="W5224" s="113">
        <f t="shared" si="975"/>
        <v>24.151111111111049</v>
      </c>
      <c r="X5224" s="112">
        <f t="shared" si="976"/>
        <v>24151.111111111051</v>
      </c>
      <c r="Y5224" s="111"/>
      <c r="Z5224" s="110">
        <f t="shared" si="984"/>
        <v>43</v>
      </c>
      <c r="AA5224" s="109">
        <f t="shared" si="977"/>
        <v>28.6</v>
      </c>
      <c r="AB5224" s="109">
        <f t="shared" si="978"/>
        <v>28600</v>
      </c>
      <c r="AC5224" s="108">
        <f t="shared" si="979"/>
        <v>543.4</v>
      </c>
      <c r="AD5224" s="107">
        <f t="shared" si="980"/>
        <v>2.2222222222222223E-2</v>
      </c>
      <c r="AE5224" s="106">
        <f t="shared" si="981"/>
        <v>12.075555555555555</v>
      </c>
      <c r="AF5224" s="105">
        <f t="shared" si="982"/>
        <v>36.226666666666603</v>
      </c>
      <c r="AG5224" s="105">
        <f t="shared" si="983"/>
        <v>535.77333333333343</v>
      </c>
    </row>
    <row r="5225" spans="1:33" s="88" customFormat="1" x14ac:dyDescent="0.35">
      <c r="A5225" s="21">
        <v>10141103</v>
      </c>
      <c r="B5225" s="115" t="s">
        <v>1665</v>
      </c>
      <c r="C5225" s="115" t="s">
        <v>710</v>
      </c>
      <c r="D5225" s="22" t="s">
        <v>5212</v>
      </c>
      <c r="E5225" s="114" t="str">
        <f t="shared" si="973"/>
        <v>TRANSFORMADOR MARCA:FST PT324 PT324</v>
      </c>
      <c r="F5225" s="21" t="s">
        <v>5213</v>
      </c>
      <c r="G5225" s="21" t="s">
        <v>5212</v>
      </c>
      <c r="H5225" s="21" t="s">
        <v>3104</v>
      </c>
      <c r="I5225" s="21" t="s">
        <v>530</v>
      </c>
      <c r="J5225" s="21"/>
      <c r="K5225" s="124">
        <v>697424.8</v>
      </c>
      <c r="L5225" s="124">
        <v>7815168.7999999998</v>
      </c>
      <c r="M5225" s="21">
        <v>250</v>
      </c>
      <c r="N5225" s="21">
        <v>22</v>
      </c>
      <c r="O5225" s="21">
        <v>0.4</v>
      </c>
      <c r="P5225" s="21">
        <v>3</v>
      </c>
      <c r="Q5225" s="124">
        <v>2015</v>
      </c>
      <c r="R5225" s="124" t="s">
        <v>519</v>
      </c>
      <c r="S5225" s="124" t="s">
        <v>5211</v>
      </c>
      <c r="T5225" s="116">
        <v>953</v>
      </c>
      <c r="U5225" s="111">
        <v>45</v>
      </c>
      <c r="V5225" s="113">
        <f t="shared" si="974"/>
        <v>912.76222222222225</v>
      </c>
      <c r="W5225" s="113">
        <f t="shared" si="975"/>
        <v>40.237777777777751</v>
      </c>
      <c r="X5225" s="112">
        <f t="shared" si="976"/>
        <v>40237.777777777752</v>
      </c>
      <c r="Y5225" s="111"/>
      <c r="Z5225" s="110">
        <f t="shared" si="984"/>
        <v>43</v>
      </c>
      <c r="AA5225" s="109">
        <f t="shared" si="977"/>
        <v>47.650000000000006</v>
      </c>
      <c r="AB5225" s="109">
        <f t="shared" si="978"/>
        <v>47650.000000000007</v>
      </c>
      <c r="AC5225" s="108">
        <f t="shared" si="979"/>
        <v>905.35</v>
      </c>
      <c r="AD5225" s="107">
        <f t="shared" si="980"/>
        <v>2.2222222222222223E-2</v>
      </c>
      <c r="AE5225" s="106">
        <f t="shared" si="981"/>
        <v>20.11888888888889</v>
      </c>
      <c r="AF5225" s="105">
        <f t="shared" si="982"/>
        <v>60.356666666666641</v>
      </c>
      <c r="AG5225" s="105">
        <f t="shared" si="983"/>
        <v>892.64333333333332</v>
      </c>
    </row>
    <row r="5226" spans="1:33" s="88" customFormat="1" x14ac:dyDescent="0.35">
      <c r="A5226" s="21">
        <v>10141103</v>
      </c>
      <c r="B5226" s="115" t="s">
        <v>1665</v>
      </c>
      <c r="C5226" s="115" t="s">
        <v>710</v>
      </c>
      <c r="D5226" s="22" t="s">
        <v>5209</v>
      </c>
      <c r="E5226" s="114" t="str">
        <f t="shared" si="973"/>
        <v>TRANSFORMADOR MARCA:TM PT329 PT329</v>
      </c>
      <c r="F5226" s="21" t="s">
        <v>5210</v>
      </c>
      <c r="G5226" s="21" t="s">
        <v>5209</v>
      </c>
      <c r="H5226" s="21" t="s">
        <v>3104</v>
      </c>
      <c r="I5226" s="21" t="s">
        <v>530</v>
      </c>
      <c r="J5226" s="21"/>
      <c r="K5226" s="124">
        <v>701763</v>
      </c>
      <c r="L5226" s="124">
        <v>7811270.5</v>
      </c>
      <c r="M5226" s="21">
        <v>160</v>
      </c>
      <c r="N5226" s="21">
        <v>22</v>
      </c>
      <c r="O5226" s="21">
        <v>0.4</v>
      </c>
      <c r="P5226" s="21">
        <v>3</v>
      </c>
      <c r="Q5226" s="124">
        <v>2015</v>
      </c>
      <c r="R5226" s="124" t="s">
        <v>1769</v>
      </c>
      <c r="S5226" s="124">
        <v>961797</v>
      </c>
      <c r="T5226" s="116">
        <v>572</v>
      </c>
      <c r="U5226" s="111">
        <v>45</v>
      </c>
      <c r="V5226" s="113">
        <f t="shared" si="974"/>
        <v>547.84888888888895</v>
      </c>
      <c r="W5226" s="113">
        <f t="shared" si="975"/>
        <v>24.151111111111049</v>
      </c>
      <c r="X5226" s="112">
        <f t="shared" si="976"/>
        <v>24151.111111111051</v>
      </c>
      <c r="Y5226" s="111"/>
      <c r="Z5226" s="110">
        <f t="shared" si="984"/>
        <v>43</v>
      </c>
      <c r="AA5226" s="109">
        <f t="shared" si="977"/>
        <v>28.6</v>
      </c>
      <c r="AB5226" s="109">
        <f t="shared" si="978"/>
        <v>28600</v>
      </c>
      <c r="AC5226" s="108">
        <f t="shared" si="979"/>
        <v>543.4</v>
      </c>
      <c r="AD5226" s="107">
        <f t="shared" si="980"/>
        <v>2.2222222222222223E-2</v>
      </c>
      <c r="AE5226" s="106">
        <f t="shared" si="981"/>
        <v>12.075555555555555</v>
      </c>
      <c r="AF5226" s="105">
        <f t="shared" si="982"/>
        <v>36.226666666666603</v>
      </c>
      <c r="AG5226" s="105">
        <f t="shared" si="983"/>
        <v>535.77333333333343</v>
      </c>
    </row>
    <row r="5227" spans="1:33" s="88" customFormat="1" x14ac:dyDescent="0.35">
      <c r="A5227" s="21">
        <v>10141103</v>
      </c>
      <c r="B5227" s="115" t="s">
        <v>1665</v>
      </c>
      <c r="C5227" s="115" t="s">
        <v>710</v>
      </c>
      <c r="D5227" s="22" t="s">
        <v>5207</v>
      </c>
      <c r="E5227" s="114" t="str">
        <f t="shared" si="973"/>
        <v>TRANSFORMADOR MARCA:TM PT330 PT330</v>
      </c>
      <c r="F5227" s="21" t="s">
        <v>5208</v>
      </c>
      <c r="G5227" s="21" t="s">
        <v>5207</v>
      </c>
      <c r="H5227" s="21" t="s">
        <v>3104</v>
      </c>
      <c r="I5227" s="21" t="s">
        <v>530</v>
      </c>
      <c r="J5227" s="21"/>
      <c r="K5227" s="124" t="s">
        <v>5206</v>
      </c>
      <c r="L5227" s="124" t="s">
        <v>5205</v>
      </c>
      <c r="M5227" s="21">
        <v>200</v>
      </c>
      <c r="N5227" s="21">
        <v>22</v>
      </c>
      <c r="O5227" s="21">
        <v>0.4</v>
      </c>
      <c r="P5227" s="21">
        <v>3</v>
      </c>
      <c r="Q5227" s="124">
        <v>2015</v>
      </c>
      <c r="R5227" s="124" t="s">
        <v>1769</v>
      </c>
      <c r="S5227" s="124">
        <v>961906</v>
      </c>
      <c r="T5227" s="116">
        <v>572</v>
      </c>
      <c r="U5227" s="111">
        <v>45</v>
      </c>
      <c r="V5227" s="113">
        <f t="shared" si="974"/>
        <v>547.84888888888895</v>
      </c>
      <c r="W5227" s="113">
        <f t="shared" si="975"/>
        <v>24.151111111111049</v>
      </c>
      <c r="X5227" s="112">
        <f t="shared" si="976"/>
        <v>24151.111111111051</v>
      </c>
      <c r="Y5227" s="111"/>
      <c r="Z5227" s="110">
        <f t="shared" si="984"/>
        <v>43</v>
      </c>
      <c r="AA5227" s="109">
        <f t="shared" si="977"/>
        <v>28.6</v>
      </c>
      <c r="AB5227" s="109">
        <f t="shared" si="978"/>
        <v>28600</v>
      </c>
      <c r="AC5227" s="108">
        <f t="shared" si="979"/>
        <v>543.4</v>
      </c>
      <c r="AD5227" s="107">
        <f t="shared" si="980"/>
        <v>2.2222222222222223E-2</v>
      </c>
      <c r="AE5227" s="106">
        <f t="shared" si="981"/>
        <v>12.075555555555555</v>
      </c>
      <c r="AF5227" s="105">
        <f t="shared" si="982"/>
        <v>36.226666666666603</v>
      </c>
      <c r="AG5227" s="105">
        <f t="shared" si="983"/>
        <v>535.77333333333343</v>
      </c>
    </row>
    <row r="5228" spans="1:33" s="88" customFormat="1" x14ac:dyDescent="0.35">
      <c r="A5228" s="21">
        <v>10141103</v>
      </c>
      <c r="B5228" s="115" t="s">
        <v>1665</v>
      </c>
      <c r="C5228" s="115" t="s">
        <v>710</v>
      </c>
      <c r="D5228" s="60" t="s">
        <v>3067</v>
      </c>
      <c r="E5228" s="114" t="str">
        <f t="shared" si="973"/>
        <v>TRANSFORMADOR MARCA:TM PT17 PT17</v>
      </c>
      <c r="F5228" s="61" t="s">
        <v>5204</v>
      </c>
      <c r="G5228" s="61" t="s">
        <v>3067</v>
      </c>
      <c r="H5228" s="21" t="s">
        <v>5203</v>
      </c>
      <c r="I5228" s="21"/>
      <c r="J5228" s="21"/>
      <c r="K5228" s="21"/>
      <c r="L5228" s="21"/>
      <c r="M5228" s="61">
        <v>200</v>
      </c>
      <c r="N5228" s="61">
        <v>22</v>
      </c>
      <c r="O5228" s="21">
        <v>0.4</v>
      </c>
      <c r="P5228" s="21">
        <v>3</v>
      </c>
      <c r="Q5228" s="124">
        <v>2015</v>
      </c>
      <c r="R5228" s="124" t="s">
        <v>1769</v>
      </c>
      <c r="S5228" s="124">
        <v>979595</v>
      </c>
      <c r="T5228" s="116">
        <v>572</v>
      </c>
      <c r="U5228" s="111">
        <v>45</v>
      </c>
      <c r="V5228" s="113">
        <f t="shared" si="974"/>
        <v>547.84888888888895</v>
      </c>
      <c r="W5228" s="113">
        <f t="shared" si="975"/>
        <v>24.151111111111049</v>
      </c>
      <c r="X5228" s="112">
        <f t="shared" si="976"/>
        <v>24151.111111111051</v>
      </c>
      <c r="Y5228" s="111"/>
      <c r="Z5228" s="110">
        <f t="shared" si="984"/>
        <v>43</v>
      </c>
      <c r="AA5228" s="109">
        <f t="shared" si="977"/>
        <v>28.6</v>
      </c>
      <c r="AB5228" s="109">
        <f t="shared" si="978"/>
        <v>28600</v>
      </c>
      <c r="AC5228" s="108">
        <f t="shared" si="979"/>
        <v>543.4</v>
      </c>
      <c r="AD5228" s="107">
        <f t="shared" si="980"/>
        <v>2.2222222222222223E-2</v>
      </c>
      <c r="AE5228" s="106">
        <f t="shared" si="981"/>
        <v>12.075555555555555</v>
      </c>
      <c r="AF5228" s="105">
        <f t="shared" si="982"/>
        <v>36.226666666666603</v>
      </c>
      <c r="AG5228" s="105">
        <f t="shared" si="983"/>
        <v>535.77333333333343</v>
      </c>
    </row>
    <row r="5229" spans="1:33" s="88" customFormat="1" x14ac:dyDescent="0.35">
      <c r="A5229" s="21">
        <v>10141103</v>
      </c>
      <c r="B5229" s="115" t="s">
        <v>1665</v>
      </c>
      <c r="C5229" s="115" t="s">
        <v>710</v>
      </c>
      <c r="D5229" s="22" t="s">
        <v>5201</v>
      </c>
      <c r="E5229" s="114" t="str">
        <f t="shared" si="973"/>
        <v>TRANSFORMADOR MARCA:TRANSFORMADOR MOZABIQUE SA AGCHI/PT16 AGCHI/PT16</v>
      </c>
      <c r="F5229" s="21" t="s">
        <v>5202</v>
      </c>
      <c r="G5229" s="21" t="s">
        <v>5201</v>
      </c>
      <c r="H5229" s="21" t="s">
        <v>977</v>
      </c>
      <c r="I5229" s="21" t="s">
        <v>976</v>
      </c>
      <c r="J5229" s="21"/>
      <c r="K5229" s="139" t="s">
        <v>5200</v>
      </c>
      <c r="L5229" s="119" t="s">
        <v>5199</v>
      </c>
      <c r="M5229" s="21">
        <v>250</v>
      </c>
      <c r="N5229" s="21">
        <v>22</v>
      </c>
      <c r="O5229" s="21">
        <v>0.4</v>
      </c>
      <c r="P5229" s="21">
        <v>3</v>
      </c>
      <c r="Q5229" s="21">
        <v>2015</v>
      </c>
      <c r="R5229" s="21" t="s">
        <v>5164</v>
      </c>
      <c r="S5229" s="21">
        <v>967314</v>
      </c>
      <c r="T5229" s="116">
        <v>953</v>
      </c>
      <c r="U5229" s="111">
        <v>45</v>
      </c>
      <c r="V5229" s="113">
        <f t="shared" si="974"/>
        <v>912.76222222222225</v>
      </c>
      <c r="W5229" s="113">
        <f t="shared" si="975"/>
        <v>40.237777777777751</v>
      </c>
      <c r="X5229" s="112">
        <f t="shared" si="976"/>
        <v>40237.777777777752</v>
      </c>
      <c r="Y5229" s="111"/>
      <c r="Z5229" s="110">
        <f t="shared" si="984"/>
        <v>43</v>
      </c>
      <c r="AA5229" s="109">
        <f t="shared" si="977"/>
        <v>47.650000000000006</v>
      </c>
      <c r="AB5229" s="109">
        <f t="shared" si="978"/>
        <v>47650.000000000007</v>
      </c>
      <c r="AC5229" s="108">
        <f t="shared" si="979"/>
        <v>905.35</v>
      </c>
      <c r="AD5229" s="107">
        <f t="shared" si="980"/>
        <v>2.2222222222222223E-2</v>
      </c>
      <c r="AE5229" s="106">
        <f t="shared" si="981"/>
        <v>20.11888888888889</v>
      </c>
      <c r="AF5229" s="105">
        <f t="shared" si="982"/>
        <v>60.356666666666641</v>
      </c>
      <c r="AG5229" s="105">
        <f t="shared" si="983"/>
        <v>892.64333333333332</v>
      </c>
    </row>
    <row r="5230" spans="1:33" s="88" customFormat="1" x14ac:dyDescent="0.35">
      <c r="A5230" s="21">
        <v>10141103</v>
      </c>
      <c r="B5230" s="115" t="s">
        <v>1665</v>
      </c>
      <c r="C5230" s="115" t="s">
        <v>710</v>
      </c>
      <c r="D5230" s="22" t="s">
        <v>5197</v>
      </c>
      <c r="E5230" s="114" t="str">
        <f t="shared" si="973"/>
        <v>TRANSFORMADOR MARCA:TRANFORMADORES DE MOCAMBIQUE SA AGCHI/PT27 AGCHI/PT27</v>
      </c>
      <c r="F5230" s="21" t="s">
        <v>5198</v>
      </c>
      <c r="G5230" s="21" t="s">
        <v>5197</v>
      </c>
      <c r="H5230" s="21" t="s">
        <v>977</v>
      </c>
      <c r="I5230" s="21" t="s">
        <v>976</v>
      </c>
      <c r="J5230" s="21" t="s">
        <v>5196</v>
      </c>
      <c r="K5230" s="139" t="s">
        <v>5195</v>
      </c>
      <c r="L5230" s="139" t="s">
        <v>5194</v>
      </c>
      <c r="M5230" s="21">
        <v>316</v>
      </c>
      <c r="N5230" s="21">
        <v>22</v>
      </c>
      <c r="O5230" s="21">
        <v>0.4</v>
      </c>
      <c r="P5230" s="21">
        <v>3</v>
      </c>
      <c r="Q5230" s="21">
        <v>2015</v>
      </c>
      <c r="R5230" s="21" t="s">
        <v>972</v>
      </c>
      <c r="S5230" s="21">
        <v>967316</v>
      </c>
      <c r="T5230" s="116">
        <v>953</v>
      </c>
      <c r="U5230" s="111">
        <v>45</v>
      </c>
      <c r="V5230" s="113">
        <f t="shared" si="974"/>
        <v>912.76222222222225</v>
      </c>
      <c r="W5230" s="113">
        <f t="shared" si="975"/>
        <v>40.237777777777751</v>
      </c>
      <c r="X5230" s="112">
        <f t="shared" si="976"/>
        <v>40237.777777777752</v>
      </c>
      <c r="Y5230" s="111"/>
      <c r="Z5230" s="110">
        <f t="shared" si="984"/>
        <v>43</v>
      </c>
      <c r="AA5230" s="109">
        <f t="shared" si="977"/>
        <v>47.650000000000006</v>
      </c>
      <c r="AB5230" s="109">
        <f t="shared" si="978"/>
        <v>47650.000000000007</v>
      </c>
      <c r="AC5230" s="108">
        <f t="shared" si="979"/>
        <v>905.35</v>
      </c>
      <c r="AD5230" s="107">
        <f t="shared" si="980"/>
        <v>2.2222222222222223E-2</v>
      </c>
      <c r="AE5230" s="106">
        <f t="shared" si="981"/>
        <v>20.11888888888889</v>
      </c>
      <c r="AF5230" s="105">
        <f t="shared" si="982"/>
        <v>60.356666666666641</v>
      </c>
      <c r="AG5230" s="105">
        <f t="shared" si="983"/>
        <v>892.64333333333332</v>
      </c>
    </row>
    <row r="5231" spans="1:33" s="88" customFormat="1" x14ac:dyDescent="0.35">
      <c r="A5231" s="21">
        <v>10141103</v>
      </c>
      <c r="B5231" s="115" t="s">
        <v>1665</v>
      </c>
      <c r="C5231" s="115" t="s">
        <v>710</v>
      </c>
      <c r="D5231" s="22" t="s">
        <v>5192</v>
      </c>
      <c r="E5231" s="114" t="str">
        <f t="shared" si="973"/>
        <v>TRANSFORMADOR MARCA:TRANSFORMADE DE MOCAMBIQUE SA AGCHI/PT30 AGCHI/PT30</v>
      </c>
      <c r="F5231" s="21" t="s">
        <v>5193</v>
      </c>
      <c r="G5231" s="21" t="s">
        <v>5192</v>
      </c>
      <c r="H5231" s="21" t="s">
        <v>977</v>
      </c>
      <c r="I5231" s="21" t="s">
        <v>976</v>
      </c>
      <c r="J5231" s="21" t="s">
        <v>5191</v>
      </c>
      <c r="K5231" s="124" t="s">
        <v>5190</v>
      </c>
      <c r="L5231" s="21" t="s">
        <v>5189</v>
      </c>
      <c r="M5231" s="21">
        <v>200</v>
      </c>
      <c r="N5231" s="21">
        <v>22</v>
      </c>
      <c r="O5231" s="21">
        <v>0.4</v>
      </c>
      <c r="P5231" s="21">
        <v>3</v>
      </c>
      <c r="Q5231" s="21">
        <v>2015</v>
      </c>
      <c r="R5231" s="21" t="s">
        <v>5188</v>
      </c>
      <c r="S5231" s="21">
        <v>961915</v>
      </c>
      <c r="T5231" s="116">
        <v>572</v>
      </c>
      <c r="U5231" s="111">
        <v>45</v>
      </c>
      <c r="V5231" s="113">
        <f t="shared" si="974"/>
        <v>547.84888888888895</v>
      </c>
      <c r="W5231" s="113">
        <f t="shared" si="975"/>
        <v>24.151111111111049</v>
      </c>
      <c r="X5231" s="112">
        <f t="shared" si="976"/>
        <v>24151.111111111051</v>
      </c>
      <c r="Y5231" s="111"/>
      <c r="Z5231" s="110">
        <f t="shared" si="984"/>
        <v>43</v>
      </c>
      <c r="AA5231" s="109">
        <f t="shared" si="977"/>
        <v>28.6</v>
      </c>
      <c r="AB5231" s="109">
        <f t="shared" si="978"/>
        <v>28600</v>
      </c>
      <c r="AC5231" s="108">
        <f t="shared" si="979"/>
        <v>543.4</v>
      </c>
      <c r="AD5231" s="107">
        <f t="shared" si="980"/>
        <v>2.2222222222222223E-2</v>
      </c>
      <c r="AE5231" s="106">
        <f t="shared" si="981"/>
        <v>12.075555555555555</v>
      </c>
      <c r="AF5231" s="105">
        <f t="shared" si="982"/>
        <v>36.226666666666603</v>
      </c>
      <c r="AG5231" s="105">
        <f t="shared" si="983"/>
        <v>535.77333333333343</v>
      </c>
    </row>
    <row r="5232" spans="1:33" s="88" customFormat="1" x14ac:dyDescent="0.35">
      <c r="A5232" s="21">
        <v>10141103</v>
      </c>
      <c r="B5232" s="115" t="s">
        <v>1665</v>
      </c>
      <c r="C5232" s="115" t="s">
        <v>710</v>
      </c>
      <c r="D5232" s="22" t="s">
        <v>5186</v>
      </c>
      <c r="E5232" s="114" t="str">
        <f t="shared" si="973"/>
        <v>TRANSFORMADOR MARCA:TRANSFORMADOR MOZABIQUE SA AGCHI/PT39 AGCHI/PT39</v>
      </c>
      <c r="F5232" s="21" t="s">
        <v>5187</v>
      </c>
      <c r="G5232" s="21" t="s">
        <v>5186</v>
      </c>
      <c r="H5232" s="21" t="s">
        <v>977</v>
      </c>
      <c r="I5232" s="21" t="s">
        <v>976</v>
      </c>
      <c r="J5232" s="21"/>
      <c r="K5232" s="139" t="s">
        <v>5185</v>
      </c>
      <c r="L5232" s="119" t="s">
        <v>5184</v>
      </c>
      <c r="M5232" s="21">
        <v>315</v>
      </c>
      <c r="N5232" s="21">
        <v>22</v>
      </c>
      <c r="O5232" s="21">
        <v>0.4</v>
      </c>
      <c r="P5232" s="21">
        <v>3</v>
      </c>
      <c r="Q5232" s="21">
        <v>2015</v>
      </c>
      <c r="R5232" s="21" t="s">
        <v>5164</v>
      </c>
      <c r="S5232" s="21">
        <v>979600</v>
      </c>
      <c r="T5232" s="116">
        <v>953</v>
      </c>
      <c r="U5232" s="111">
        <v>45</v>
      </c>
      <c r="V5232" s="113">
        <f t="shared" si="974"/>
        <v>912.76222222222225</v>
      </c>
      <c r="W5232" s="113">
        <f t="shared" si="975"/>
        <v>40.237777777777751</v>
      </c>
      <c r="X5232" s="112">
        <f t="shared" si="976"/>
        <v>40237.777777777752</v>
      </c>
      <c r="Y5232" s="111"/>
      <c r="Z5232" s="110">
        <f t="shared" si="984"/>
        <v>43</v>
      </c>
      <c r="AA5232" s="109">
        <f t="shared" si="977"/>
        <v>47.650000000000006</v>
      </c>
      <c r="AB5232" s="109">
        <f t="shared" si="978"/>
        <v>47650.000000000007</v>
      </c>
      <c r="AC5232" s="108">
        <f t="shared" si="979"/>
        <v>905.35</v>
      </c>
      <c r="AD5232" s="107">
        <f t="shared" si="980"/>
        <v>2.2222222222222223E-2</v>
      </c>
      <c r="AE5232" s="106">
        <f t="shared" si="981"/>
        <v>20.11888888888889</v>
      </c>
      <c r="AF5232" s="105">
        <f t="shared" si="982"/>
        <v>60.356666666666641</v>
      </c>
      <c r="AG5232" s="105">
        <f t="shared" si="983"/>
        <v>892.64333333333332</v>
      </c>
    </row>
    <row r="5233" spans="1:33" s="88" customFormat="1" x14ac:dyDescent="0.35">
      <c r="A5233" s="21">
        <v>10141103</v>
      </c>
      <c r="B5233" s="115" t="s">
        <v>1665</v>
      </c>
      <c r="C5233" s="115" t="s">
        <v>710</v>
      </c>
      <c r="D5233" s="22" t="s">
        <v>5182</v>
      </c>
      <c r="E5233" s="114" t="str">
        <f t="shared" si="973"/>
        <v>TRANSFORMADOR MARCA:FST AGCHI/PT72 AGCHI/PT72</v>
      </c>
      <c r="F5233" s="21" t="s">
        <v>5183</v>
      </c>
      <c r="G5233" s="21" t="s">
        <v>5182</v>
      </c>
      <c r="H5233" s="21" t="s">
        <v>977</v>
      </c>
      <c r="I5233" s="21" t="s">
        <v>976</v>
      </c>
      <c r="J5233" s="21"/>
      <c r="K5233" s="139" t="s">
        <v>5181</v>
      </c>
      <c r="L5233" s="119" t="s">
        <v>5180</v>
      </c>
      <c r="M5233" s="21">
        <v>250</v>
      </c>
      <c r="N5233" s="21">
        <v>22</v>
      </c>
      <c r="O5233" s="21">
        <v>0.4</v>
      </c>
      <c r="P5233" s="21">
        <v>3</v>
      </c>
      <c r="Q5233" s="21">
        <v>2015</v>
      </c>
      <c r="R5233" s="21" t="s">
        <v>519</v>
      </c>
      <c r="S5233" s="21" t="s">
        <v>5179</v>
      </c>
      <c r="T5233" s="116">
        <v>953</v>
      </c>
      <c r="U5233" s="111">
        <v>45</v>
      </c>
      <c r="V5233" s="113">
        <f t="shared" si="974"/>
        <v>912.76222222222225</v>
      </c>
      <c r="W5233" s="113">
        <f t="shared" si="975"/>
        <v>40.237777777777751</v>
      </c>
      <c r="X5233" s="112">
        <f t="shared" si="976"/>
        <v>40237.777777777752</v>
      </c>
      <c r="Y5233" s="111"/>
      <c r="Z5233" s="110">
        <f t="shared" si="984"/>
        <v>43</v>
      </c>
      <c r="AA5233" s="109">
        <f t="shared" si="977"/>
        <v>47.650000000000006</v>
      </c>
      <c r="AB5233" s="109">
        <f t="shared" si="978"/>
        <v>47650.000000000007</v>
      </c>
      <c r="AC5233" s="108">
        <f t="shared" si="979"/>
        <v>905.35</v>
      </c>
      <c r="AD5233" s="107">
        <f t="shared" si="980"/>
        <v>2.2222222222222223E-2</v>
      </c>
      <c r="AE5233" s="106">
        <f t="shared" si="981"/>
        <v>20.11888888888889</v>
      </c>
      <c r="AF5233" s="105">
        <f t="shared" si="982"/>
        <v>60.356666666666641</v>
      </c>
      <c r="AG5233" s="105">
        <f t="shared" si="983"/>
        <v>892.64333333333332</v>
      </c>
    </row>
    <row r="5234" spans="1:33" s="88" customFormat="1" x14ac:dyDescent="0.35">
      <c r="A5234" s="21">
        <v>10141103</v>
      </c>
      <c r="B5234" s="115" t="s">
        <v>1665</v>
      </c>
      <c r="C5234" s="115" t="s">
        <v>710</v>
      </c>
      <c r="D5234" s="22" t="s">
        <v>5177</v>
      </c>
      <c r="E5234" s="114" t="str">
        <f t="shared" si="973"/>
        <v>TRANSFORMADOR MARCA:FST AGCHI/PT75 AGCHI/PT75</v>
      </c>
      <c r="F5234" s="21" t="s">
        <v>5178</v>
      </c>
      <c r="G5234" s="21" t="s">
        <v>5177</v>
      </c>
      <c r="H5234" s="21" t="s">
        <v>977</v>
      </c>
      <c r="I5234" s="21" t="s">
        <v>976</v>
      </c>
      <c r="J5234" s="21" t="s">
        <v>5176</v>
      </c>
      <c r="K5234" s="139" t="s">
        <v>5175</v>
      </c>
      <c r="L5234" s="119" t="s">
        <v>5174</v>
      </c>
      <c r="M5234" s="21">
        <v>315</v>
      </c>
      <c r="N5234" s="21">
        <v>22</v>
      </c>
      <c r="O5234" s="21">
        <v>0.4</v>
      </c>
      <c r="P5234" s="21">
        <v>3</v>
      </c>
      <c r="Q5234" s="21">
        <v>2015</v>
      </c>
      <c r="R5234" s="21" t="s">
        <v>519</v>
      </c>
      <c r="S5234" s="21" t="s">
        <v>5173</v>
      </c>
      <c r="T5234" s="116">
        <v>953</v>
      </c>
      <c r="U5234" s="111">
        <v>45</v>
      </c>
      <c r="V5234" s="113">
        <f t="shared" si="974"/>
        <v>912.76222222222225</v>
      </c>
      <c r="W5234" s="113">
        <f t="shared" si="975"/>
        <v>40.237777777777751</v>
      </c>
      <c r="X5234" s="112">
        <f t="shared" si="976"/>
        <v>40237.777777777752</v>
      </c>
      <c r="Y5234" s="111"/>
      <c r="Z5234" s="110">
        <f t="shared" si="984"/>
        <v>43</v>
      </c>
      <c r="AA5234" s="109">
        <f t="shared" si="977"/>
        <v>47.650000000000006</v>
      </c>
      <c r="AB5234" s="109">
        <f t="shared" si="978"/>
        <v>47650.000000000007</v>
      </c>
      <c r="AC5234" s="108">
        <f t="shared" si="979"/>
        <v>905.35</v>
      </c>
      <c r="AD5234" s="107">
        <f t="shared" si="980"/>
        <v>2.2222222222222223E-2</v>
      </c>
      <c r="AE5234" s="106">
        <f t="shared" si="981"/>
        <v>20.11888888888889</v>
      </c>
      <c r="AF5234" s="105">
        <f t="shared" si="982"/>
        <v>60.356666666666641</v>
      </c>
      <c r="AG5234" s="105">
        <f t="shared" si="983"/>
        <v>892.64333333333332</v>
      </c>
    </row>
    <row r="5235" spans="1:33" s="88" customFormat="1" x14ac:dyDescent="0.35">
      <c r="A5235" s="21">
        <v>10141103</v>
      </c>
      <c r="B5235" s="115" t="s">
        <v>1665</v>
      </c>
      <c r="C5235" s="115" t="s">
        <v>710</v>
      </c>
      <c r="D5235" s="22" t="s">
        <v>5171</v>
      </c>
      <c r="E5235" s="114" t="str">
        <f t="shared" si="973"/>
        <v>TRANSFORMADOR MARCA:TRANSFORMADOR MOZABIQUE SA AGCHI/PT87 AGCHI/PT87</v>
      </c>
      <c r="F5235" s="21" t="s">
        <v>5172</v>
      </c>
      <c r="G5235" s="21" t="s">
        <v>5171</v>
      </c>
      <c r="H5235" s="21" t="s">
        <v>977</v>
      </c>
      <c r="I5235" s="21" t="s">
        <v>976</v>
      </c>
      <c r="J5235" s="21"/>
      <c r="K5235" s="139" t="s">
        <v>5170</v>
      </c>
      <c r="L5235" s="119" t="s">
        <v>5169</v>
      </c>
      <c r="M5235" s="21">
        <v>160</v>
      </c>
      <c r="N5235" s="21">
        <v>22</v>
      </c>
      <c r="O5235" s="21">
        <v>0.4</v>
      </c>
      <c r="P5235" s="21">
        <v>3</v>
      </c>
      <c r="Q5235" s="21">
        <v>2015</v>
      </c>
      <c r="R5235" s="21" t="s">
        <v>5164</v>
      </c>
      <c r="S5235" s="21">
        <v>961802</v>
      </c>
      <c r="T5235" s="116">
        <v>572</v>
      </c>
      <c r="U5235" s="111">
        <v>45</v>
      </c>
      <c r="V5235" s="113">
        <f t="shared" si="974"/>
        <v>547.84888888888895</v>
      </c>
      <c r="W5235" s="113">
        <f t="shared" si="975"/>
        <v>24.151111111111049</v>
      </c>
      <c r="X5235" s="112">
        <f t="shared" si="976"/>
        <v>24151.111111111051</v>
      </c>
      <c r="Y5235" s="111"/>
      <c r="Z5235" s="110">
        <f t="shared" si="984"/>
        <v>43</v>
      </c>
      <c r="AA5235" s="109">
        <f t="shared" si="977"/>
        <v>28.6</v>
      </c>
      <c r="AB5235" s="109">
        <f t="shared" si="978"/>
        <v>28600</v>
      </c>
      <c r="AC5235" s="108">
        <f t="shared" si="979"/>
        <v>543.4</v>
      </c>
      <c r="AD5235" s="107">
        <f t="shared" si="980"/>
        <v>2.2222222222222223E-2</v>
      </c>
      <c r="AE5235" s="106">
        <f t="shared" si="981"/>
        <v>12.075555555555555</v>
      </c>
      <c r="AF5235" s="105">
        <f t="shared" si="982"/>
        <v>36.226666666666603</v>
      </c>
      <c r="AG5235" s="105">
        <f t="shared" si="983"/>
        <v>535.77333333333343</v>
      </c>
    </row>
    <row r="5236" spans="1:33" s="88" customFormat="1" x14ac:dyDescent="0.35">
      <c r="A5236" s="21">
        <v>10141103</v>
      </c>
      <c r="B5236" s="115" t="s">
        <v>1665</v>
      </c>
      <c r="C5236" s="115" t="s">
        <v>710</v>
      </c>
      <c r="D5236" s="22" t="s">
        <v>5167</v>
      </c>
      <c r="E5236" s="114" t="str">
        <f t="shared" si="973"/>
        <v>TRANSFORMADOR MARCA:TRANSFORMADOR MOZABIQUE SA AGCHI/PT92 AGCHI/PT92</v>
      </c>
      <c r="F5236" s="21" t="s">
        <v>5168</v>
      </c>
      <c r="G5236" s="21" t="s">
        <v>5167</v>
      </c>
      <c r="H5236" s="21" t="s">
        <v>977</v>
      </c>
      <c r="I5236" s="21" t="s">
        <v>976</v>
      </c>
      <c r="J5236" s="21" t="s">
        <v>3012</v>
      </c>
      <c r="K5236" s="139" t="s">
        <v>5166</v>
      </c>
      <c r="L5236" s="119" t="s">
        <v>5165</v>
      </c>
      <c r="M5236" s="21">
        <v>160</v>
      </c>
      <c r="N5236" s="21">
        <v>22</v>
      </c>
      <c r="O5236" s="21">
        <v>0.4</v>
      </c>
      <c r="P5236" s="21">
        <v>3</v>
      </c>
      <c r="Q5236" s="21">
        <v>2015</v>
      </c>
      <c r="R5236" s="21" t="s">
        <v>5164</v>
      </c>
      <c r="S5236" s="21">
        <v>979592</v>
      </c>
      <c r="T5236" s="116">
        <v>572</v>
      </c>
      <c r="U5236" s="111">
        <v>45</v>
      </c>
      <c r="V5236" s="113">
        <f t="shared" si="974"/>
        <v>547.84888888888895</v>
      </c>
      <c r="W5236" s="113">
        <f t="shared" si="975"/>
        <v>24.151111111111049</v>
      </c>
      <c r="X5236" s="112">
        <f t="shared" si="976"/>
        <v>24151.111111111051</v>
      </c>
      <c r="Y5236" s="111"/>
      <c r="Z5236" s="110">
        <f t="shared" si="984"/>
        <v>43</v>
      </c>
      <c r="AA5236" s="109">
        <f t="shared" si="977"/>
        <v>28.6</v>
      </c>
      <c r="AB5236" s="109">
        <f t="shared" si="978"/>
        <v>28600</v>
      </c>
      <c r="AC5236" s="108">
        <f t="shared" si="979"/>
        <v>543.4</v>
      </c>
      <c r="AD5236" s="107">
        <f t="shared" si="980"/>
        <v>2.2222222222222223E-2</v>
      </c>
      <c r="AE5236" s="106">
        <f t="shared" si="981"/>
        <v>12.075555555555555</v>
      </c>
      <c r="AF5236" s="105">
        <f t="shared" si="982"/>
        <v>36.226666666666603</v>
      </c>
      <c r="AG5236" s="105">
        <f t="shared" si="983"/>
        <v>535.77333333333343</v>
      </c>
    </row>
    <row r="5237" spans="1:33" s="88" customFormat="1" x14ac:dyDescent="0.35">
      <c r="A5237" s="21">
        <v>10141103</v>
      </c>
      <c r="B5237" s="115" t="s">
        <v>1665</v>
      </c>
      <c r="C5237" s="115" t="s">
        <v>710</v>
      </c>
      <c r="D5237" s="22" t="s">
        <v>5162</v>
      </c>
      <c r="E5237" s="114" t="str">
        <f t="shared" si="973"/>
        <v>TRANSFORMADOR MARCA:FST AGCHI/PT98 AGCHI/PT98</v>
      </c>
      <c r="F5237" s="21" t="s">
        <v>5163</v>
      </c>
      <c r="G5237" s="21" t="s">
        <v>5162</v>
      </c>
      <c r="H5237" s="21" t="s">
        <v>977</v>
      </c>
      <c r="I5237" s="21" t="s">
        <v>976</v>
      </c>
      <c r="J5237" s="21" t="s">
        <v>3002</v>
      </c>
      <c r="K5237" s="139" t="s">
        <v>5161</v>
      </c>
      <c r="L5237" s="119" t="s">
        <v>5160</v>
      </c>
      <c r="M5237" s="21">
        <v>315</v>
      </c>
      <c r="N5237" s="21">
        <v>22</v>
      </c>
      <c r="O5237" s="21">
        <v>0.4</v>
      </c>
      <c r="P5237" s="21">
        <v>3</v>
      </c>
      <c r="Q5237" s="21">
        <v>2015</v>
      </c>
      <c r="R5237" s="21" t="s">
        <v>519</v>
      </c>
      <c r="S5237" s="21" t="s">
        <v>5159</v>
      </c>
      <c r="T5237" s="116">
        <v>953</v>
      </c>
      <c r="U5237" s="111">
        <v>45</v>
      </c>
      <c r="V5237" s="113">
        <f t="shared" si="974"/>
        <v>912.76222222222225</v>
      </c>
      <c r="W5237" s="113">
        <f t="shared" si="975"/>
        <v>40.237777777777751</v>
      </c>
      <c r="X5237" s="112">
        <f t="shared" si="976"/>
        <v>40237.777777777752</v>
      </c>
      <c r="Y5237" s="111"/>
      <c r="Z5237" s="110">
        <f t="shared" si="984"/>
        <v>43</v>
      </c>
      <c r="AA5237" s="109">
        <f t="shared" si="977"/>
        <v>47.650000000000006</v>
      </c>
      <c r="AB5237" s="109">
        <f t="shared" si="978"/>
        <v>47650.000000000007</v>
      </c>
      <c r="AC5237" s="108">
        <f t="shared" si="979"/>
        <v>905.35</v>
      </c>
      <c r="AD5237" s="107">
        <f t="shared" si="980"/>
        <v>2.2222222222222223E-2</v>
      </c>
      <c r="AE5237" s="106">
        <f t="shared" si="981"/>
        <v>20.11888888888889</v>
      </c>
      <c r="AF5237" s="105">
        <f t="shared" si="982"/>
        <v>60.356666666666641</v>
      </c>
      <c r="AG5237" s="105">
        <f t="shared" si="983"/>
        <v>892.64333333333332</v>
      </c>
    </row>
    <row r="5238" spans="1:33" s="88" customFormat="1" x14ac:dyDescent="0.35">
      <c r="A5238" s="21">
        <v>10141103</v>
      </c>
      <c r="B5238" s="115" t="s">
        <v>1665</v>
      </c>
      <c r="C5238" s="115" t="s">
        <v>710</v>
      </c>
      <c r="D5238" s="22" t="s">
        <v>5157</v>
      </c>
      <c r="E5238" s="114" t="str">
        <f t="shared" si="973"/>
        <v>TRANSFORMADOR MARCA:TRANFORMADORES DE MOCAMBIQUE SA AGCHI/PT103 AGCHI/PT103</v>
      </c>
      <c r="F5238" s="21" t="s">
        <v>5158</v>
      </c>
      <c r="G5238" s="21" t="s">
        <v>5157</v>
      </c>
      <c r="H5238" s="21" t="s">
        <v>977</v>
      </c>
      <c r="I5238" s="21" t="s">
        <v>976</v>
      </c>
      <c r="J5238" s="21" t="s">
        <v>5156</v>
      </c>
      <c r="K5238" s="21" t="s">
        <v>5155</v>
      </c>
      <c r="L5238" s="21" t="s">
        <v>5154</v>
      </c>
      <c r="M5238" s="21">
        <v>500</v>
      </c>
      <c r="N5238" s="21">
        <v>22</v>
      </c>
      <c r="O5238" s="21">
        <v>0.4</v>
      </c>
      <c r="P5238" s="21">
        <v>3</v>
      </c>
      <c r="Q5238" s="21">
        <v>2015</v>
      </c>
      <c r="R5238" s="21" t="s">
        <v>972</v>
      </c>
      <c r="S5238" s="21">
        <v>967317</v>
      </c>
      <c r="T5238" s="116">
        <v>1016</v>
      </c>
      <c r="U5238" s="111">
        <v>45</v>
      </c>
      <c r="V5238" s="113">
        <f t="shared" si="974"/>
        <v>973.10222222222228</v>
      </c>
      <c r="W5238" s="113">
        <f t="shared" si="975"/>
        <v>42.897777777777719</v>
      </c>
      <c r="X5238" s="112">
        <f t="shared" si="976"/>
        <v>42897.777777777723</v>
      </c>
      <c r="Y5238" s="111"/>
      <c r="Z5238" s="110">
        <f t="shared" si="984"/>
        <v>43</v>
      </c>
      <c r="AA5238" s="109">
        <f t="shared" si="977"/>
        <v>50.800000000000004</v>
      </c>
      <c r="AB5238" s="109">
        <f t="shared" si="978"/>
        <v>50800.000000000007</v>
      </c>
      <c r="AC5238" s="108">
        <f t="shared" si="979"/>
        <v>965.2</v>
      </c>
      <c r="AD5238" s="107">
        <f t="shared" si="980"/>
        <v>2.2222222222222223E-2</v>
      </c>
      <c r="AE5238" s="106">
        <f t="shared" si="981"/>
        <v>21.448888888888892</v>
      </c>
      <c r="AF5238" s="105">
        <f t="shared" si="982"/>
        <v>64.346666666666607</v>
      </c>
      <c r="AG5238" s="105">
        <f t="shared" si="983"/>
        <v>951.65333333333342</v>
      </c>
    </row>
    <row r="5239" spans="1:33" s="88" customFormat="1" x14ac:dyDescent="0.35">
      <c r="A5239" s="21">
        <v>10141103</v>
      </c>
      <c r="B5239" s="115" t="s">
        <v>1665</v>
      </c>
      <c r="C5239" s="115" t="s">
        <v>710</v>
      </c>
      <c r="D5239" s="22" t="s">
        <v>5153</v>
      </c>
      <c r="E5239" s="114" t="str">
        <f t="shared" si="973"/>
        <v>TRANSFORMADOR MARCA:BAINS TRANSFORMER TECHNOLOGY USMCZ/PT4 USMCZ/PT4</v>
      </c>
      <c r="F5239" s="21" t="s">
        <v>2965</v>
      </c>
      <c r="G5239" s="21" t="s">
        <v>5153</v>
      </c>
      <c r="H5239" s="21" t="s">
        <v>2925</v>
      </c>
      <c r="I5239" s="21" t="s">
        <v>976</v>
      </c>
      <c r="J5239" s="21" t="s">
        <v>5152</v>
      </c>
      <c r="K5239" s="119" t="s">
        <v>5151</v>
      </c>
      <c r="L5239" s="119" t="s">
        <v>5150</v>
      </c>
      <c r="M5239" s="21">
        <v>50</v>
      </c>
      <c r="N5239" s="21">
        <v>33</v>
      </c>
      <c r="O5239" s="21">
        <v>0.4</v>
      </c>
      <c r="P5239" s="21">
        <v>3</v>
      </c>
      <c r="Q5239" s="21">
        <v>2015</v>
      </c>
      <c r="R5239" s="21" t="s">
        <v>5149</v>
      </c>
      <c r="S5239" s="21">
        <v>10415</v>
      </c>
      <c r="T5239" s="116">
        <v>643</v>
      </c>
      <c r="U5239" s="111">
        <v>45</v>
      </c>
      <c r="V5239" s="113">
        <f t="shared" si="974"/>
        <v>615.85111111111109</v>
      </c>
      <c r="W5239" s="113">
        <f t="shared" si="975"/>
        <v>27.148888888888905</v>
      </c>
      <c r="X5239" s="112">
        <f t="shared" si="976"/>
        <v>27148.888888888905</v>
      </c>
      <c r="Y5239" s="111"/>
      <c r="Z5239" s="110">
        <f t="shared" si="984"/>
        <v>43</v>
      </c>
      <c r="AA5239" s="109">
        <f t="shared" si="977"/>
        <v>32.15</v>
      </c>
      <c r="AB5239" s="109">
        <f t="shared" si="978"/>
        <v>32150</v>
      </c>
      <c r="AC5239" s="108">
        <f t="shared" si="979"/>
        <v>610.85</v>
      </c>
      <c r="AD5239" s="107">
        <f t="shared" si="980"/>
        <v>2.2222222222222223E-2</v>
      </c>
      <c r="AE5239" s="106">
        <f t="shared" si="981"/>
        <v>13.574444444444445</v>
      </c>
      <c r="AF5239" s="105">
        <f t="shared" si="982"/>
        <v>40.72333333333335</v>
      </c>
      <c r="AG5239" s="105">
        <f t="shared" si="983"/>
        <v>602.27666666666664</v>
      </c>
    </row>
    <row r="5240" spans="1:33" s="88" customFormat="1" x14ac:dyDescent="0.35">
      <c r="A5240" s="21">
        <v>10141103</v>
      </c>
      <c r="B5240" s="115" t="s">
        <v>1665</v>
      </c>
      <c r="C5240" s="115" t="s">
        <v>710</v>
      </c>
      <c r="D5240" s="22" t="s">
        <v>5147</v>
      </c>
      <c r="E5240" s="114" t="str">
        <f t="shared" si="973"/>
        <v>TRANSFORMADOR MARCA:TRANSFORMADOR DE MOZAMBIQUES USMCP/PT2 USMCP/PT2</v>
      </c>
      <c r="F5240" s="21" t="s">
        <v>5148</v>
      </c>
      <c r="G5240" s="21" t="s">
        <v>5147</v>
      </c>
      <c r="H5240" s="21" t="s">
        <v>976</v>
      </c>
      <c r="I5240" s="21" t="s">
        <v>976</v>
      </c>
      <c r="J5240" s="21" t="s">
        <v>5146</v>
      </c>
      <c r="K5240" s="139" t="s">
        <v>5145</v>
      </c>
      <c r="L5240" s="119" t="s">
        <v>5144</v>
      </c>
      <c r="M5240" s="21">
        <v>100</v>
      </c>
      <c r="N5240" s="21">
        <v>33</v>
      </c>
      <c r="O5240" s="21">
        <v>0.4</v>
      </c>
      <c r="P5240" s="21">
        <v>3</v>
      </c>
      <c r="Q5240" s="21">
        <v>2015</v>
      </c>
      <c r="R5240" s="21" t="s">
        <v>5133</v>
      </c>
      <c r="S5240" s="21">
        <v>961740</v>
      </c>
      <c r="T5240" s="116">
        <v>763</v>
      </c>
      <c r="U5240" s="111">
        <v>45</v>
      </c>
      <c r="V5240" s="113">
        <f t="shared" si="974"/>
        <v>730.78444444444449</v>
      </c>
      <c r="W5240" s="113">
        <f t="shared" si="975"/>
        <v>32.215555555555511</v>
      </c>
      <c r="X5240" s="112">
        <f t="shared" si="976"/>
        <v>32215.555555555511</v>
      </c>
      <c r="Y5240" s="111"/>
      <c r="Z5240" s="110">
        <f t="shared" si="984"/>
        <v>43</v>
      </c>
      <c r="AA5240" s="109">
        <f t="shared" si="977"/>
        <v>38.15</v>
      </c>
      <c r="AB5240" s="109">
        <f t="shared" si="978"/>
        <v>38150</v>
      </c>
      <c r="AC5240" s="108">
        <f t="shared" si="979"/>
        <v>724.85</v>
      </c>
      <c r="AD5240" s="107">
        <f t="shared" si="980"/>
        <v>2.2222222222222223E-2</v>
      </c>
      <c r="AE5240" s="106">
        <f t="shared" si="981"/>
        <v>16.10777777777778</v>
      </c>
      <c r="AF5240" s="105">
        <f t="shared" si="982"/>
        <v>48.323333333333295</v>
      </c>
      <c r="AG5240" s="105">
        <f t="shared" si="983"/>
        <v>714.67666666666673</v>
      </c>
    </row>
    <row r="5241" spans="1:33" s="88" customFormat="1" x14ac:dyDescent="0.35">
      <c r="A5241" s="21">
        <v>10141103</v>
      </c>
      <c r="B5241" s="115" t="s">
        <v>1665</v>
      </c>
      <c r="C5241" s="115" t="s">
        <v>710</v>
      </c>
      <c r="D5241" s="22" t="s">
        <v>5142</v>
      </c>
      <c r="E5241" s="114" t="str">
        <f t="shared" si="973"/>
        <v xml:space="preserve">TRANSFORMADOR MARCA:TRANSFORMADOR DE MOZAMBIQUES USSDG/PT1  USSDG/PT1 </v>
      </c>
      <c r="F5241" s="21" t="s">
        <v>5143</v>
      </c>
      <c r="G5241" s="21" t="s">
        <v>5142</v>
      </c>
      <c r="H5241" s="21" t="s">
        <v>3789</v>
      </c>
      <c r="I5241" s="21" t="s">
        <v>976</v>
      </c>
      <c r="J5241" s="21" t="s">
        <v>5141</v>
      </c>
      <c r="K5241" s="139" t="s">
        <v>5140</v>
      </c>
      <c r="L5241" s="139" t="s">
        <v>5139</v>
      </c>
      <c r="M5241" s="21">
        <v>315</v>
      </c>
      <c r="N5241" s="21">
        <v>22</v>
      </c>
      <c r="O5241" s="21">
        <v>0.4</v>
      </c>
      <c r="P5241" s="21">
        <v>3</v>
      </c>
      <c r="Q5241" s="21">
        <v>2015</v>
      </c>
      <c r="R5241" s="21" t="s">
        <v>5133</v>
      </c>
      <c r="S5241" s="21">
        <v>97602</v>
      </c>
      <c r="T5241" s="116">
        <v>953</v>
      </c>
      <c r="U5241" s="111">
        <v>45</v>
      </c>
      <c r="V5241" s="113">
        <f t="shared" si="974"/>
        <v>912.76222222222225</v>
      </c>
      <c r="W5241" s="113">
        <f t="shared" si="975"/>
        <v>40.237777777777751</v>
      </c>
      <c r="X5241" s="112">
        <f t="shared" si="976"/>
        <v>40237.777777777752</v>
      </c>
      <c r="Y5241" s="111"/>
      <c r="Z5241" s="110">
        <f t="shared" si="984"/>
        <v>43</v>
      </c>
      <c r="AA5241" s="109">
        <f t="shared" si="977"/>
        <v>47.650000000000006</v>
      </c>
      <c r="AB5241" s="109">
        <f t="shared" si="978"/>
        <v>47650.000000000007</v>
      </c>
      <c r="AC5241" s="108">
        <f t="shared" si="979"/>
        <v>905.35</v>
      </c>
      <c r="AD5241" s="107">
        <f t="shared" si="980"/>
        <v>2.2222222222222223E-2</v>
      </c>
      <c r="AE5241" s="106">
        <f t="shared" si="981"/>
        <v>20.11888888888889</v>
      </c>
      <c r="AF5241" s="105">
        <f t="shared" si="982"/>
        <v>60.356666666666641</v>
      </c>
      <c r="AG5241" s="105">
        <f t="shared" si="983"/>
        <v>892.64333333333332</v>
      </c>
    </row>
    <row r="5242" spans="1:33" s="88" customFormat="1" x14ac:dyDescent="0.35">
      <c r="A5242" s="21">
        <v>10141103</v>
      </c>
      <c r="B5242" s="115" t="s">
        <v>1665</v>
      </c>
      <c r="C5242" s="115" t="s">
        <v>710</v>
      </c>
      <c r="D5242" s="22" t="s">
        <v>5137</v>
      </c>
      <c r="E5242" s="114" t="str">
        <f t="shared" si="973"/>
        <v>TRANSFORMADOR MARCA:TRANSFORMADOR DE MOZAMBIQUES USSDG/PT2 USSDG/PT2</v>
      </c>
      <c r="F5242" s="21" t="s">
        <v>5138</v>
      </c>
      <c r="G5242" s="21" t="s">
        <v>5137</v>
      </c>
      <c r="H5242" s="21" t="s">
        <v>3789</v>
      </c>
      <c r="I5242" s="21" t="s">
        <v>976</v>
      </c>
      <c r="J5242" s="21" t="s">
        <v>5136</v>
      </c>
      <c r="K5242" s="139" t="s">
        <v>5135</v>
      </c>
      <c r="L5242" s="119" t="s">
        <v>5134</v>
      </c>
      <c r="M5242" s="21">
        <v>200</v>
      </c>
      <c r="N5242" s="21">
        <v>22</v>
      </c>
      <c r="O5242" s="21">
        <v>0.4</v>
      </c>
      <c r="P5242" s="21">
        <v>3</v>
      </c>
      <c r="Q5242" s="21">
        <v>2015</v>
      </c>
      <c r="R5242" s="21" t="s">
        <v>5133</v>
      </c>
      <c r="S5242" s="21">
        <v>979591</v>
      </c>
      <c r="T5242" s="116">
        <v>572</v>
      </c>
      <c r="U5242" s="111">
        <v>45</v>
      </c>
      <c r="V5242" s="113">
        <f t="shared" si="974"/>
        <v>547.84888888888895</v>
      </c>
      <c r="W5242" s="113">
        <f t="shared" si="975"/>
        <v>24.151111111111049</v>
      </c>
      <c r="X5242" s="112">
        <f t="shared" si="976"/>
        <v>24151.111111111051</v>
      </c>
      <c r="Y5242" s="111"/>
      <c r="Z5242" s="110">
        <f t="shared" si="984"/>
        <v>43</v>
      </c>
      <c r="AA5242" s="109">
        <f t="shared" si="977"/>
        <v>28.6</v>
      </c>
      <c r="AB5242" s="109">
        <f t="shared" si="978"/>
        <v>28600</v>
      </c>
      <c r="AC5242" s="108">
        <f t="shared" si="979"/>
        <v>543.4</v>
      </c>
      <c r="AD5242" s="107">
        <f t="shared" si="980"/>
        <v>2.2222222222222223E-2</v>
      </c>
      <c r="AE5242" s="106">
        <f t="shared" si="981"/>
        <v>12.075555555555555</v>
      </c>
      <c r="AF5242" s="105">
        <f t="shared" si="982"/>
        <v>36.226666666666603</v>
      </c>
      <c r="AG5242" s="105">
        <f t="shared" si="983"/>
        <v>535.77333333333343</v>
      </c>
    </row>
    <row r="5243" spans="1:33" s="88" customFormat="1" x14ac:dyDescent="0.35">
      <c r="A5243" s="21">
        <v>10141103</v>
      </c>
      <c r="B5243" s="115" t="s">
        <v>1665</v>
      </c>
      <c r="C5243" s="115" t="s">
        <v>710</v>
      </c>
      <c r="D5243" s="22" t="s">
        <v>5131</v>
      </c>
      <c r="E5243" s="114" t="str">
        <f t="shared" si="973"/>
        <v>TRANSFORMADOR MARCA:ASTOR USSDG/PT4 USSDG/PT4</v>
      </c>
      <c r="F5243" s="21" t="s">
        <v>5132</v>
      </c>
      <c r="G5243" s="21" t="s">
        <v>5131</v>
      </c>
      <c r="H5243" s="21" t="s">
        <v>3789</v>
      </c>
      <c r="I5243" s="21" t="s">
        <v>976</v>
      </c>
      <c r="J5243" s="21" t="s">
        <v>5130</v>
      </c>
      <c r="K5243" s="139" t="s">
        <v>5129</v>
      </c>
      <c r="L5243" s="119" t="s">
        <v>5128</v>
      </c>
      <c r="M5243" s="21">
        <v>200</v>
      </c>
      <c r="N5243" s="21">
        <v>22</v>
      </c>
      <c r="O5243" s="21">
        <v>0.4</v>
      </c>
      <c r="P5243" s="21">
        <v>3</v>
      </c>
      <c r="Q5243" s="21">
        <v>2015</v>
      </c>
      <c r="R5243" s="21" t="s">
        <v>499</v>
      </c>
      <c r="S5243" s="21" t="s">
        <v>5127</v>
      </c>
      <c r="T5243" s="116">
        <v>572</v>
      </c>
      <c r="U5243" s="111">
        <v>45</v>
      </c>
      <c r="V5243" s="113">
        <f t="shared" si="974"/>
        <v>547.84888888888895</v>
      </c>
      <c r="W5243" s="113">
        <f t="shared" si="975"/>
        <v>24.151111111111049</v>
      </c>
      <c r="X5243" s="112">
        <f t="shared" si="976"/>
        <v>24151.111111111051</v>
      </c>
      <c r="Y5243" s="111"/>
      <c r="Z5243" s="110">
        <f t="shared" si="984"/>
        <v>43</v>
      </c>
      <c r="AA5243" s="109">
        <f t="shared" si="977"/>
        <v>28.6</v>
      </c>
      <c r="AB5243" s="109">
        <f t="shared" si="978"/>
        <v>28600</v>
      </c>
      <c r="AC5243" s="108">
        <f t="shared" si="979"/>
        <v>543.4</v>
      </c>
      <c r="AD5243" s="107">
        <f t="shared" si="980"/>
        <v>2.2222222222222223E-2</v>
      </c>
      <c r="AE5243" s="106">
        <f t="shared" si="981"/>
        <v>12.075555555555555</v>
      </c>
      <c r="AF5243" s="105">
        <f t="shared" si="982"/>
        <v>36.226666666666603</v>
      </c>
      <c r="AG5243" s="105">
        <f t="shared" si="983"/>
        <v>535.77333333333343</v>
      </c>
    </row>
    <row r="5244" spans="1:33" s="88" customFormat="1" x14ac:dyDescent="0.35">
      <c r="A5244" s="21">
        <v>10141103</v>
      </c>
      <c r="B5244" s="115" t="s">
        <v>1665</v>
      </c>
      <c r="C5244" s="115" t="s">
        <v>710</v>
      </c>
      <c r="D5244" s="22" t="s">
        <v>5125</v>
      </c>
      <c r="E5244" s="114" t="str">
        <f t="shared" si="973"/>
        <v>TRANSFORMADOR MARCA:TRANSFORMADOR DE MOZAMBIQUE AGVDZ/PT11 AGVDZ/PT11</v>
      </c>
      <c r="F5244" s="21" t="s">
        <v>5126</v>
      </c>
      <c r="G5244" s="21" t="s">
        <v>5125</v>
      </c>
      <c r="H5244" s="21" t="s">
        <v>2875</v>
      </c>
      <c r="I5244" s="21" t="s">
        <v>976</v>
      </c>
      <c r="J5244" s="21" t="s">
        <v>5124</v>
      </c>
      <c r="K5244" s="139" t="s">
        <v>5123</v>
      </c>
      <c r="L5244" s="119" t="s">
        <v>5122</v>
      </c>
      <c r="M5244" s="21">
        <v>200</v>
      </c>
      <c r="N5244" s="21">
        <v>22</v>
      </c>
      <c r="O5244" s="21">
        <v>0.4</v>
      </c>
      <c r="P5244" s="21">
        <v>3</v>
      </c>
      <c r="Q5244" s="21">
        <v>2015</v>
      </c>
      <c r="R5244" s="21" t="s">
        <v>5121</v>
      </c>
      <c r="S5244" s="21">
        <v>979597</v>
      </c>
      <c r="T5244" s="116">
        <v>572</v>
      </c>
      <c r="U5244" s="111">
        <v>45</v>
      </c>
      <c r="V5244" s="113">
        <f t="shared" si="974"/>
        <v>547.84888888888895</v>
      </c>
      <c r="W5244" s="113">
        <f t="shared" si="975"/>
        <v>24.151111111111049</v>
      </c>
      <c r="X5244" s="112">
        <f t="shared" si="976"/>
        <v>24151.111111111051</v>
      </c>
      <c r="Y5244" s="111"/>
      <c r="Z5244" s="110">
        <f t="shared" si="984"/>
        <v>43</v>
      </c>
      <c r="AA5244" s="109">
        <f t="shared" si="977"/>
        <v>28.6</v>
      </c>
      <c r="AB5244" s="109">
        <f t="shared" si="978"/>
        <v>28600</v>
      </c>
      <c r="AC5244" s="108">
        <f t="shared" si="979"/>
        <v>543.4</v>
      </c>
      <c r="AD5244" s="107">
        <f t="shared" si="980"/>
        <v>2.2222222222222223E-2</v>
      </c>
      <c r="AE5244" s="106">
        <f t="shared" si="981"/>
        <v>12.075555555555555</v>
      </c>
      <c r="AF5244" s="105">
        <f t="shared" si="982"/>
        <v>36.226666666666603</v>
      </c>
      <c r="AG5244" s="105">
        <f t="shared" si="983"/>
        <v>535.77333333333343</v>
      </c>
    </row>
    <row r="5245" spans="1:33" s="88" customFormat="1" x14ac:dyDescent="0.35">
      <c r="A5245" s="21">
        <v>10141103</v>
      </c>
      <c r="B5245" s="162" t="s">
        <v>1665</v>
      </c>
      <c r="C5245" s="115" t="s">
        <v>710</v>
      </c>
      <c r="D5245" s="136" t="s">
        <v>1800</v>
      </c>
      <c r="E5245" s="114" t="str">
        <f t="shared" si="973"/>
        <v>TRANSFORMADOR MARCA:POWERTECH PTS 47 PTS 47</v>
      </c>
      <c r="F5245" s="124"/>
      <c r="G5245" s="124" t="s">
        <v>1800</v>
      </c>
      <c r="H5245" s="124" t="s">
        <v>324</v>
      </c>
      <c r="I5245" s="124" t="s">
        <v>723</v>
      </c>
      <c r="J5245" s="124"/>
      <c r="K5245" s="142" t="s">
        <v>5120</v>
      </c>
      <c r="L5245" s="142" t="s">
        <v>5119</v>
      </c>
      <c r="M5245" s="124">
        <v>500</v>
      </c>
      <c r="N5245" s="124">
        <v>33</v>
      </c>
      <c r="O5245" s="21">
        <v>0.4</v>
      </c>
      <c r="P5245" s="124" t="s">
        <v>514</v>
      </c>
      <c r="Q5245" s="142">
        <v>2015</v>
      </c>
      <c r="R5245" s="124" t="s">
        <v>295</v>
      </c>
      <c r="S5245" s="124" t="s">
        <v>5118</v>
      </c>
      <c r="T5245" s="116">
        <v>1200</v>
      </c>
      <c r="U5245" s="111">
        <v>45</v>
      </c>
      <c r="V5245" s="113">
        <f t="shared" si="974"/>
        <v>1149.3333333333335</v>
      </c>
      <c r="W5245" s="113">
        <f t="shared" si="975"/>
        <v>50.666666666666515</v>
      </c>
      <c r="X5245" s="112">
        <f t="shared" si="976"/>
        <v>50666.666666666511</v>
      </c>
      <c r="Y5245" s="111"/>
      <c r="Z5245" s="110">
        <f t="shared" si="984"/>
        <v>43</v>
      </c>
      <c r="AA5245" s="109">
        <f t="shared" si="977"/>
        <v>60</v>
      </c>
      <c r="AB5245" s="109">
        <f t="shared" si="978"/>
        <v>60000</v>
      </c>
      <c r="AC5245" s="108">
        <f t="shared" si="979"/>
        <v>1140</v>
      </c>
      <c r="AD5245" s="107">
        <f t="shared" si="980"/>
        <v>2.2222222222222223E-2</v>
      </c>
      <c r="AE5245" s="106">
        <f t="shared" si="981"/>
        <v>25.333333333333336</v>
      </c>
      <c r="AF5245" s="105">
        <f t="shared" si="982"/>
        <v>75.999999999999858</v>
      </c>
      <c r="AG5245" s="105">
        <f t="shared" si="983"/>
        <v>1124.0000000000002</v>
      </c>
    </row>
    <row r="5246" spans="1:33" s="88" customFormat="1" x14ac:dyDescent="0.35">
      <c r="A5246" s="21">
        <v>10141103</v>
      </c>
      <c r="B5246" s="135" t="s">
        <v>1665</v>
      </c>
      <c r="C5246" s="115" t="s">
        <v>710</v>
      </c>
      <c r="D5246" s="160" t="s">
        <v>5117</v>
      </c>
      <c r="E5246" s="114" t="str">
        <f t="shared" si="973"/>
        <v>TRANSFORMADOR MARCA:Transformadores de Mocambique PTS 403 PTS 403</v>
      </c>
      <c r="F5246" s="124"/>
      <c r="G5246" s="142" t="s">
        <v>5117</v>
      </c>
      <c r="H5246" s="124" t="s">
        <v>324</v>
      </c>
      <c r="I5246" s="124" t="s">
        <v>1237</v>
      </c>
      <c r="J5246" s="124"/>
      <c r="K5246" s="142" t="s">
        <v>5116</v>
      </c>
      <c r="L5246" s="142" t="s">
        <v>5115</v>
      </c>
      <c r="M5246" s="124">
        <v>315</v>
      </c>
      <c r="N5246" s="124">
        <v>33</v>
      </c>
      <c r="O5246" s="21">
        <v>0.4</v>
      </c>
      <c r="P5246" s="124" t="s">
        <v>514</v>
      </c>
      <c r="Q5246" s="142">
        <v>2015</v>
      </c>
      <c r="R5246" s="161" t="s">
        <v>918</v>
      </c>
      <c r="S5246" s="124">
        <v>979650</v>
      </c>
      <c r="T5246" s="116">
        <v>1039</v>
      </c>
      <c r="U5246" s="111">
        <v>45</v>
      </c>
      <c r="V5246" s="113">
        <f t="shared" si="974"/>
        <v>995.13111111111118</v>
      </c>
      <c r="W5246" s="113">
        <f t="shared" si="975"/>
        <v>43.868888888888819</v>
      </c>
      <c r="X5246" s="112">
        <f t="shared" si="976"/>
        <v>43868.888888888818</v>
      </c>
      <c r="Y5246" s="111"/>
      <c r="Z5246" s="110">
        <f t="shared" si="984"/>
        <v>43</v>
      </c>
      <c r="AA5246" s="109">
        <f t="shared" si="977"/>
        <v>51.95</v>
      </c>
      <c r="AB5246" s="109">
        <f t="shared" si="978"/>
        <v>51950</v>
      </c>
      <c r="AC5246" s="108">
        <f t="shared" si="979"/>
        <v>987.05</v>
      </c>
      <c r="AD5246" s="107">
        <f t="shared" si="980"/>
        <v>2.2222222222222223E-2</v>
      </c>
      <c r="AE5246" s="106">
        <f t="shared" si="981"/>
        <v>21.934444444444445</v>
      </c>
      <c r="AF5246" s="105">
        <f t="shared" si="982"/>
        <v>65.803333333333256</v>
      </c>
      <c r="AG5246" s="105">
        <f t="shared" si="983"/>
        <v>973.19666666666672</v>
      </c>
    </row>
    <row r="5247" spans="1:33" s="88" customFormat="1" x14ac:dyDescent="0.35">
      <c r="A5247" s="21">
        <v>10141103</v>
      </c>
      <c r="B5247" s="162" t="s">
        <v>1665</v>
      </c>
      <c r="C5247" s="115" t="s">
        <v>710</v>
      </c>
      <c r="D5247" s="160" t="s">
        <v>5114</v>
      </c>
      <c r="E5247" s="114" t="str">
        <f t="shared" si="973"/>
        <v>TRANSFORMADOR MARCA:ACTOM PTS 76 PTS 76</v>
      </c>
      <c r="F5247" s="124"/>
      <c r="G5247" s="142" t="s">
        <v>5114</v>
      </c>
      <c r="H5247" s="124" t="s">
        <v>324</v>
      </c>
      <c r="I5247" s="124" t="s">
        <v>3771</v>
      </c>
      <c r="J5247" s="124"/>
      <c r="K5247" s="142" t="s">
        <v>5113</v>
      </c>
      <c r="L5247" s="142" t="s">
        <v>5112</v>
      </c>
      <c r="M5247" s="124">
        <v>500</v>
      </c>
      <c r="N5247" s="124">
        <v>33</v>
      </c>
      <c r="O5247" s="21">
        <v>0.4</v>
      </c>
      <c r="P5247" s="124" t="s">
        <v>514</v>
      </c>
      <c r="Q5247" s="142">
        <v>2015</v>
      </c>
      <c r="R5247" s="124" t="s">
        <v>859</v>
      </c>
      <c r="S5247" s="124" t="s">
        <v>5111</v>
      </c>
      <c r="T5247" s="116">
        <v>1200</v>
      </c>
      <c r="U5247" s="111">
        <v>45</v>
      </c>
      <c r="V5247" s="113">
        <f t="shared" si="974"/>
        <v>1149.3333333333335</v>
      </c>
      <c r="W5247" s="113">
        <f t="shared" si="975"/>
        <v>50.666666666666515</v>
      </c>
      <c r="X5247" s="112">
        <f t="shared" si="976"/>
        <v>50666.666666666511</v>
      </c>
      <c r="Y5247" s="111"/>
      <c r="Z5247" s="110">
        <f t="shared" si="984"/>
        <v>43</v>
      </c>
      <c r="AA5247" s="109">
        <f t="shared" si="977"/>
        <v>60</v>
      </c>
      <c r="AB5247" s="109">
        <f t="shared" si="978"/>
        <v>60000</v>
      </c>
      <c r="AC5247" s="108">
        <f t="shared" si="979"/>
        <v>1140</v>
      </c>
      <c r="AD5247" s="107">
        <f t="shared" si="980"/>
        <v>2.2222222222222223E-2</v>
      </c>
      <c r="AE5247" s="106">
        <f t="shared" si="981"/>
        <v>25.333333333333336</v>
      </c>
      <c r="AF5247" s="105">
        <f t="shared" si="982"/>
        <v>75.999999999999858</v>
      </c>
      <c r="AG5247" s="105">
        <f t="shared" si="983"/>
        <v>1124.0000000000002</v>
      </c>
    </row>
    <row r="5248" spans="1:33" s="88" customFormat="1" x14ac:dyDescent="0.35">
      <c r="A5248" s="21">
        <v>10141103</v>
      </c>
      <c r="B5248" s="162" t="s">
        <v>1665</v>
      </c>
      <c r="C5248" s="115" t="s">
        <v>710</v>
      </c>
      <c r="D5248" s="160" t="s">
        <v>5110</v>
      </c>
      <c r="E5248" s="114" t="str">
        <f t="shared" si="973"/>
        <v>TRANSFORMADOR MARCA:EFACEC PTS 93 PTS 93</v>
      </c>
      <c r="F5248" s="124"/>
      <c r="G5248" s="142" t="s">
        <v>5110</v>
      </c>
      <c r="H5248" s="124" t="s">
        <v>324</v>
      </c>
      <c r="I5248" s="124" t="s">
        <v>2857</v>
      </c>
      <c r="J5248" s="142"/>
      <c r="K5248" s="142" t="s">
        <v>5109</v>
      </c>
      <c r="L5248" s="142" t="s">
        <v>5108</v>
      </c>
      <c r="M5248" s="124">
        <v>630</v>
      </c>
      <c r="N5248" s="124">
        <v>33</v>
      </c>
      <c r="O5248" s="21">
        <v>0.4</v>
      </c>
      <c r="P5248" s="124" t="s">
        <v>514</v>
      </c>
      <c r="Q5248" s="142">
        <v>2015</v>
      </c>
      <c r="R5248" s="142" t="s">
        <v>27</v>
      </c>
      <c r="S5248" s="142" t="s">
        <v>5107</v>
      </c>
      <c r="T5248" s="116">
        <v>1200</v>
      </c>
      <c r="U5248" s="111">
        <v>45</v>
      </c>
      <c r="V5248" s="113">
        <f t="shared" si="974"/>
        <v>1149.3333333333335</v>
      </c>
      <c r="W5248" s="113">
        <f t="shared" si="975"/>
        <v>50.666666666666515</v>
      </c>
      <c r="X5248" s="112">
        <f t="shared" si="976"/>
        <v>50666.666666666511</v>
      </c>
      <c r="Y5248" s="111"/>
      <c r="Z5248" s="110">
        <f t="shared" si="984"/>
        <v>43</v>
      </c>
      <c r="AA5248" s="109">
        <f t="shared" si="977"/>
        <v>60</v>
      </c>
      <c r="AB5248" s="109">
        <f t="shared" si="978"/>
        <v>60000</v>
      </c>
      <c r="AC5248" s="108">
        <f t="shared" si="979"/>
        <v>1140</v>
      </c>
      <c r="AD5248" s="107">
        <f t="shared" si="980"/>
        <v>2.2222222222222223E-2</v>
      </c>
      <c r="AE5248" s="106">
        <f t="shared" si="981"/>
        <v>25.333333333333336</v>
      </c>
      <c r="AF5248" s="105">
        <f t="shared" si="982"/>
        <v>75.999999999999858</v>
      </c>
      <c r="AG5248" s="105">
        <f t="shared" si="983"/>
        <v>1124.0000000000002</v>
      </c>
    </row>
    <row r="5249" spans="1:33" s="88" customFormat="1" x14ac:dyDescent="0.35">
      <c r="A5249" s="21">
        <v>10141103</v>
      </c>
      <c r="B5249" s="162" t="s">
        <v>1665</v>
      </c>
      <c r="C5249" s="115" t="s">
        <v>710</v>
      </c>
      <c r="D5249" s="194" t="s">
        <v>5106</v>
      </c>
      <c r="E5249" s="114" t="str">
        <f t="shared" si="973"/>
        <v>TRANSFORMADOR MARCA:FUJI TUSCO PTS 496 PTS 496</v>
      </c>
      <c r="F5249" s="124"/>
      <c r="G5249" s="170" t="s">
        <v>5106</v>
      </c>
      <c r="H5249" s="124" t="s">
        <v>324</v>
      </c>
      <c r="I5249" s="124" t="s">
        <v>2866</v>
      </c>
      <c r="J5249" s="142"/>
      <c r="K5249" s="142" t="s">
        <v>5105</v>
      </c>
      <c r="L5249" s="142" t="s">
        <v>5104</v>
      </c>
      <c r="M5249" s="124">
        <v>160</v>
      </c>
      <c r="N5249" s="124">
        <v>33</v>
      </c>
      <c r="O5249" s="21">
        <v>0.4</v>
      </c>
      <c r="P5249" s="124" t="s">
        <v>514</v>
      </c>
      <c r="Q5249" s="142">
        <v>2015</v>
      </c>
      <c r="R5249" s="142" t="s">
        <v>531</v>
      </c>
      <c r="S5249" s="142">
        <v>581346</v>
      </c>
      <c r="T5249" s="116">
        <v>991</v>
      </c>
      <c r="U5249" s="111">
        <v>45</v>
      </c>
      <c r="V5249" s="113">
        <f t="shared" si="974"/>
        <v>949.15777777777782</v>
      </c>
      <c r="W5249" s="113">
        <f t="shared" si="975"/>
        <v>41.842222222222176</v>
      </c>
      <c r="X5249" s="112">
        <f t="shared" si="976"/>
        <v>41842.222222222175</v>
      </c>
      <c r="Y5249" s="111"/>
      <c r="Z5249" s="110">
        <f t="shared" si="984"/>
        <v>43</v>
      </c>
      <c r="AA5249" s="109">
        <f t="shared" si="977"/>
        <v>49.550000000000004</v>
      </c>
      <c r="AB5249" s="109">
        <f t="shared" si="978"/>
        <v>49550.000000000007</v>
      </c>
      <c r="AC5249" s="108">
        <f t="shared" si="979"/>
        <v>941.45</v>
      </c>
      <c r="AD5249" s="107">
        <f t="shared" si="980"/>
        <v>2.2222222222222223E-2</v>
      </c>
      <c r="AE5249" s="106">
        <f t="shared" si="981"/>
        <v>20.921111111111113</v>
      </c>
      <c r="AF5249" s="105">
        <f t="shared" si="982"/>
        <v>62.763333333333293</v>
      </c>
      <c r="AG5249" s="105">
        <f t="shared" si="983"/>
        <v>928.23666666666668</v>
      </c>
    </row>
    <row r="5250" spans="1:33" s="88" customFormat="1" x14ac:dyDescent="0.35">
      <c r="A5250" s="21">
        <v>10141103</v>
      </c>
      <c r="B5250" s="162" t="s">
        <v>1665</v>
      </c>
      <c r="C5250" s="115" t="s">
        <v>710</v>
      </c>
      <c r="D5250" s="194" t="s">
        <v>5103</v>
      </c>
      <c r="E5250" s="114" t="str">
        <f t="shared" ref="E5250:E5313" si="985">+CONCATENATE(C5250," ","MARCA:",R5250," ",G5250," ",D5250,)</f>
        <v>TRANSFORMADOR MARCA:Free State Transformers PTS 98 PTS 98</v>
      </c>
      <c r="F5250" s="124"/>
      <c r="G5250" s="170" t="s">
        <v>5103</v>
      </c>
      <c r="H5250" s="124" t="s">
        <v>324</v>
      </c>
      <c r="I5250" s="124" t="s">
        <v>5095</v>
      </c>
      <c r="J5250" s="142"/>
      <c r="K5250" s="142" t="s">
        <v>5102</v>
      </c>
      <c r="L5250" s="142" t="s">
        <v>5101</v>
      </c>
      <c r="M5250" s="124">
        <v>315</v>
      </c>
      <c r="N5250" s="124">
        <v>33</v>
      </c>
      <c r="O5250" s="21">
        <v>0.4</v>
      </c>
      <c r="P5250" s="124" t="s">
        <v>514</v>
      </c>
      <c r="Q5250" s="124">
        <v>2015</v>
      </c>
      <c r="R5250" s="161" t="s">
        <v>914</v>
      </c>
      <c r="S5250" s="142" t="s">
        <v>5100</v>
      </c>
      <c r="T5250" s="116">
        <v>1039</v>
      </c>
      <c r="U5250" s="111">
        <v>45</v>
      </c>
      <c r="V5250" s="113">
        <f t="shared" ref="V5250:V5313" si="986">((Z5250/U5250)*(T5250-AA5250))+AA5250</f>
        <v>995.13111111111118</v>
      </c>
      <c r="W5250" s="113">
        <f t="shared" ref="W5250:W5313" si="987">+T5250-V5250</f>
        <v>43.868888888888819</v>
      </c>
      <c r="X5250" s="112">
        <f t="shared" ref="X5250:X5313" si="988">+W5250*1000</f>
        <v>43868.888888888818</v>
      </c>
      <c r="Y5250" s="111"/>
      <c r="Z5250" s="110">
        <f t="shared" si="984"/>
        <v>43</v>
      </c>
      <c r="AA5250" s="109">
        <f t="shared" ref="AA5250:AA5313" si="989">(5/100*T5250)</f>
        <v>51.95</v>
      </c>
      <c r="AB5250" s="109">
        <f t="shared" ref="AB5250:AB5313" si="990">+AA5250*1000</f>
        <v>51950</v>
      </c>
      <c r="AC5250" s="108">
        <f t="shared" ref="AC5250:AC5313" si="991">+T5250-AA5250</f>
        <v>987.05</v>
      </c>
      <c r="AD5250" s="107">
        <f t="shared" ref="AD5250:AD5313" si="992">1/U5250</f>
        <v>2.2222222222222223E-2</v>
      </c>
      <c r="AE5250" s="106">
        <f t="shared" ref="AE5250:AE5313" si="993">+AC5250*AD5250</f>
        <v>21.934444444444445</v>
      </c>
      <c r="AF5250" s="105">
        <f t="shared" ref="AF5250:AF5313" si="994">+T5250-V5250+AE5250</f>
        <v>65.803333333333256</v>
      </c>
      <c r="AG5250" s="105">
        <f t="shared" ref="AG5250:AG5313" si="995">+V5250-AE5250</f>
        <v>973.19666666666672</v>
      </c>
    </row>
    <row r="5251" spans="1:33" s="88" customFormat="1" x14ac:dyDescent="0.35">
      <c r="A5251" s="21">
        <v>10141103</v>
      </c>
      <c r="B5251" s="162" t="s">
        <v>1665</v>
      </c>
      <c r="C5251" s="115" t="s">
        <v>710</v>
      </c>
      <c r="D5251" s="194" t="s">
        <v>5099</v>
      </c>
      <c r="E5251" s="114" t="str">
        <f t="shared" si="985"/>
        <v>TRANSFORMADOR MARCA:Transformadores de Mocambique PTS 383 PTS 383</v>
      </c>
      <c r="F5251" s="124"/>
      <c r="G5251" s="170" t="s">
        <v>5099</v>
      </c>
      <c r="H5251" s="124" t="s">
        <v>324</v>
      </c>
      <c r="I5251" s="124" t="s">
        <v>2848</v>
      </c>
      <c r="J5251" s="142"/>
      <c r="K5251" s="142" t="s">
        <v>5098</v>
      </c>
      <c r="L5251" s="142" t="s">
        <v>5097</v>
      </c>
      <c r="M5251" s="124">
        <v>160</v>
      </c>
      <c r="N5251" s="124">
        <v>33</v>
      </c>
      <c r="O5251" s="21">
        <v>0.4</v>
      </c>
      <c r="P5251" s="124" t="s">
        <v>514</v>
      </c>
      <c r="Q5251" s="124">
        <v>2015</v>
      </c>
      <c r="R5251" s="161" t="s">
        <v>918</v>
      </c>
      <c r="S5251" s="142">
        <v>961817</v>
      </c>
      <c r="T5251" s="116">
        <v>991</v>
      </c>
      <c r="U5251" s="111">
        <v>45</v>
      </c>
      <c r="V5251" s="113">
        <f t="shared" si="986"/>
        <v>949.15777777777782</v>
      </c>
      <c r="W5251" s="113">
        <f t="shared" si="987"/>
        <v>41.842222222222176</v>
      </c>
      <c r="X5251" s="112">
        <f t="shared" si="988"/>
        <v>41842.222222222175</v>
      </c>
      <c r="Y5251" s="111"/>
      <c r="Z5251" s="110">
        <f t="shared" si="984"/>
        <v>43</v>
      </c>
      <c r="AA5251" s="109">
        <f t="shared" si="989"/>
        <v>49.550000000000004</v>
      </c>
      <c r="AB5251" s="109">
        <f t="shared" si="990"/>
        <v>49550.000000000007</v>
      </c>
      <c r="AC5251" s="108">
        <f t="shared" si="991"/>
        <v>941.45</v>
      </c>
      <c r="AD5251" s="107">
        <f t="shared" si="992"/>
        <v>2.2222222222222223E-2</v>
      </c>
      <c r="AE5251" s="106">
        <f t="shared" si="993"/>
        <v>20.921111111111113</v>
      </c>
      <c r="AF5251" s="105">
        <f t="shared" si="994"/>
        <v>62.763333333333293</v>
      </c>
      <c r="AG5251" s="105">
        <f t="shared" si="995"/>
        <v>928.23666666666668</v>
      </c>
    </row>
    <row r="5252" spans="1:33" s="88" customFormat="1" x14ac:dyDescent="0.35">
      <c r="A5252" s="21">
        <v>10141103</v>
      </c>
      <c r="B5252" s="162" t="s">
        <v>1665</v>
      </c>
      <c r="C5252" s="115" t="s">
        <v>710</v>
      </c>
      <c r="D5252" s="194" t="s">
        <v>5096</v>
      </c>
      <c r="E5252" s="114" t="str">
        <f t="shared" si="985"/>
        <v>TRANSFORMADOR MARCA:EFACEC PTS 97 PTS 97</v>
      </c>
      <c r="F5252" s="124"/>
      <c r="G5252" s="170" t="s">
        <v>5096</v>
      </c>
      <c r="H5252" s="124" t="s">
        <v>324</v>
      </c>
      <c r="I5252" s="124" t="s">
        <v>5095</v>
      </c>
      <c r="J5252" s="142"/>
      <c r="K5252" s="142" t="s">
        <v>5094</v>
      </c>
      <c r="L5252" s="142" t="s">
        <v>5093</v>
      </c>
      <c r="M5252" s="124">
        <v>315</v>
      </c>
      <c r="N5252" s="124">
        <v>33</v>
      </c>
      <c r="O5252" s="21">
        <v>0.4</v>
      </c>
      <c r="P5252" s="124" t="s">
        <v>514</v>
      </c>
      <c r="Q5252" s="124">
        <v>2015</v>
      </c>
      <c r="R5252" s="142" t="s">
        <v>27</v>
      </c>
      <c r="S5252" s="142" t="s">
        <v>5092</v>
      </c>
      <c r="T5252" s="116">
        <v>1039</v>
      </c>
      <c r="U5252" s="111">
        <v>45</v>
      </c>
      <c r="V5252" s="113">
        <f t="shared" si="986"/>
        <v>995.13111111111118</v>
      </c>
      <c r="W5252" s="113">
        <f t="shared" si="987"/>
        <v>43.868888888888819</v>
      </c>
      <c r="X5252" s="112">
        <f t="shared" si="988"/>
        <v>43868.888888888818</v>
      </c>
      <c r="Y5252" s="111"/>
      <c r="Z5252" s="110">
        <f t="shared" si="984"/>
        <v>43</v>
      </c>
      <c r="AA5252" s="109">
        <f t="shared" si="989"/>
        <v>51.95</v>
      </c>
      <c r="AB5252" s="109">
        <f t="shared" si="990"/>
        <v>51950</v>
      </c>
      <c r="AC5252" s="108">
        <f t="shared" si="991"/>
        <v>987.05</v>
      </c>
      <c r="AD5252" s="107">
        <f t="shared" si="992"/>
        <v>2.2222222222222223E-2</v>
      </c>
      <c r="AE5252" s="106">
        <f t="shared" si="993"/>
        <v>21.934444444444445</v>
      </c>
      <c r="AF5252" s="105">
        <f t="shared" si="994"/>
        <v>65.803333333333256</v>
      </c>
      <c r="AG5252" s="105">
        <f t="shared" si="995"/>
        <v>973.19666666666672</v>
      </c>
    </row>
    <row r="5253" spans="1:33" s="88" customFormat="1" x14ac:dyDescent="0.35">
      <c r="A5253" s="21">
        <v>10141103</v>
      </c>
      <c r="B5253" s="162" t="s">
        <v>1665</v>
      </c>
      <c r="C5253" s="115" t="s">
        <v>710</v>
      </c>
      <c r="D5253" s="194" t="s">
        <v>5091</v>
      </c>
      <c r="E5253" s="114" t="str">
        <f t="shared" si="985"/>
        <v>TRANSFORMADOR MARCA:Free State Transformers PTS 825 PTS 825</v>
      </c>
      <c r="F5253" s="124"/>
      <c r="G5253" s="170" t="s">
        <v>5091</v>
      </c>
      <c r="H5253" s="124" t="s">
        <v>324</v>
      </c>
      <c r="I5253" s="124" t="s">
        <v>5090</v>
      </c>
      <c r="J5253" s="142"/>
      <c r="K5253" s="142" t="s">
        <v>5089</v>
      </c>
      <c r="L5253" s="142" t="s">
        <v>5088</v>
      </c>
      <c r="M5253" s="124">
        <v>315</v>
      </c>
      <c r="N5253" s="124">
        <v>33</v>
      </c>
      <c r="O5253" s="21">
        <v>0.4</v>
      </c>
      <c r="P5253" s="124" t="s">
        <v>514</v>
      </c>
      <c r="Q5253" s="142">
        <v>2015</v>
      </c>
      <c r="R5253" s="161" t="s">
        <v>914</v>
      </c>
      <c r="S5253" s="142" t="s">
        <v>5087</v>
      </c>
      <c r="T5253" s="116">
        <v>1039</v>
      </c>
      <c r="U5253" s="111">
        <v>45</v>
      </c>
      <c r="V5253" s="113">
        <f t="shared" si="986"/>
        <v>995.13111111111118</v>
      </c>
      <c r="W5253" s="113">
        <f t="shared" si="987"/>
        <v>43.868888888888819</v>
      </c>
      <c r="X5253" s="112">
        <f t="shared" si="988"/>
        <v>43868.888888888818</v>
      </c>
      <c r="Y5253" s="111"/>
      <c r="Z5253" s="110">
        <f t="shared" si="984"/>
        <v>43</v>
      </c>
      <c r="AA5253" s="109">
        <f t="shared" si="989"/>
        <v>51.95</v>
      </c>
      <c r="AB5253" s="109">
        <f t="shared" si="990"/>
        <v>51950</v>
      </c>
      <c r="AC5253" s="108">
        <f t="shared" si="991"/>
        <v>987.05</v>
      </c>
      <c r="AD5253" s="107">
        <f t="shared" si="992"/>
        <v>2.2222222222222223E-2</v>
      </c>
      <c r="AE5253" s="106">
        <f t="shared" si="993"/>
        <v>21.934444444444445</v>
      </c>
      <c r="AF5253" s="105">
        <f t="shared" si="994"/>
        <v>65.803333333333256</v>
      </c>
      <c r="AG5253" s="105">
        <f t="shared" si="995"/>
        <v>973.19666666666672</v>
      </c>
    </row>
    <row r="5254" spans="1:33" s="88" customFormat="1" x14ac:dyDescent="0.35">
      <c r="A5254" s="21">
        <v>10141103</v>
      </c>
      <c r="B5254" s="162" t="s">
        <v>1665</v>
      </c>
      <c r="C5254" s="115" t="s">
        <v>710</v>
      </c>
      <c r="D5254" s="194" t="s">
        <v>5086</v>
      </c>
      <c r="E5254" s="114" t="str">
        <f t="shared" si="985"/>
        <v>TRANSFORMADOR MARCA:Transformadores de Mocambique PTS 114 PTS 114</v>
      </c>
      <c r="F5254" s="124"/>
      <c r="G5254" s="170" t="s">
        <v>5086</v>
      </c>
      <c r="H5254" s="124" t="s">
        <v>324</v>
      </c>
      <c r="I5254" s="124" t="s">
        <v>5085</v>
      </c>
      <c r="J5254" s="142"/>
      <c r="K5254" s="142" t="s">
        <v>5084</v>
      </c>
      <c r="L5254" s="142" t="s">
        <v>5083</v>
      </c>
      <c r="M5254" s="124">
        <v>315</v>
      </c>
      <c r="N5254" s="124">
        <v>33</v>
      </c>
      <c r="O5254" s="21">
        <v>0.4</v>
      </c>
      <c r="P5254" s="124" t="s">
        <v>514</v>
      </c>
      <c r="Q5254" s="142">
        <v>2015</v>
      </c>
      <c r="R5254" s="161" t="s">
        <v>918</v>
      </c>
      <c r="S5254" s="142">
        <v>979652</v>
      </c>
      <c r="T5254" s="116">
        <v>1039</v>
      </c>
      <c r="U5254" s="111">
        <v>45</v>
      </c>
      <c r="V5254" s="113">
        <f t="shared" si="986"/>
        <v>995.13111111111118</v>
      </c>
      <c r="W5254" s="113">
        <f t="shared" si="987"/>
        <v>43.868888888888819</v>
      </c>
      <c r="X5254" s="112">
        <f t="shared" si="988"/>
        <v>43868.888888888818</v>
      </c>
      <c r="Y5254" s="111"/>
      <c r="Z5254" s="110">
        <f t="shared" si="984"/>
        <v>43</v>
      </c>
      <c r="AA5254" s="109">
        <f t="shared" si="989"/>
        <v>51.95</v>
      </c>
      <c r="AB5254" s="109">
        <f t="shared" si="990"/>
        <v>51950</v>
      </c>
      <c r="AC5254" s="108">
        <f t="shared" si="991"/>
        <v>987.05</v>
      </c>
      <c r="AD5254" s="107">
        <f t="shared" si="992"/>
        <v>2.2222222222222223E-2</v>
      </c>
      <c r="AE5254" s="106">
        <f t="shared" si="993"/>
        <v>21.934444444444445</v>
      </c>
      <c r="AF5254" s="105">
        <f t="shared" si="994"/>
        <v>65.803333333333256</v>
      </c>
      <c r="AG5254" s="105">
        <f t="shared" si="995"/>
        <v>973.19666666666672</v>
      </c>
    </row>
    <row r="5255" spans="1:33" s="88" customFormat="1" x14ac:dyDescent="0.35">
      <c r="A5255" s="21">
        <v>10141103</v>
      </c>
      <c r="B5255" s="162" t="s">
        <v>1665</v>
      </c>
      <c r="C5255" s="115" t="s">
        <v>710</v>
      </c>
      <c r="D5255" s="194" t="s">
        <v>5082</v>
      </c>
      <c r="E5255" s="114" t="str">
        <f t="shared" si="985"/>
        <v>TRANSFORMADOR MARCA:Transformadores de Mocambique PTS 1024 PTS 1024</v>
      </c>
      <c r="F5255" s="124"/>
      <c r="G5255" s="170" t="s">
        <v>5082</v>
      </c>
      <c r="H5255" s="124" t="s">
        <v>324</v>
      </c>
      <c r="I5255" s="124" t="s">
        <v>5081</v>
      </c>
      <c r="J5255" s="142"/>
      <c r="K5255" s="142" t="s">
        <v>5080</v>
      </c>
      <c r="L5255" s="142" t="s">
        <v>5079</v>
      </c>
      <c r="M5255" s="124">
        <v>200</v>
      </c>
      <c r="N5255" s="124">
        <v>33</v>
      </c>
      <c r="O5255" s="21">
        <v>0.4</v>
      </c>
      <c r="P5255" s="124" t="s">
        <v>514</v>
      </c>
      <c r="Q5255" s="142">
        <v>2015</v>
      </c>
      <c r="R5255" s="161" t="s">
        <v>918</v>
      </c>
      <c r="S5255" s="142">
        <v>979618</v>
      </c>
      <c r="T5255" s="116">
        <v>991</v>
      </c>
      <c r="U5255" s="111">
        <v>45</v>
      </c>
      <c r="V5255" s="113">
        <f t="shared" si="986"/>
        <v>949.15777777777782</v>
      </c>
      <c r="W5255" s="113">
        <f t="shared" si="987"/>
        <v>41.842222222222176</v>
      </c>
      <c r="X5255" s="112">
        <f t="shared" si="988"/>
        <v>41842.222222222175</v>
      </c>
      <c r="Y5255" s="111"/>
      <c r="Z5255" s="110">
        <f t="shared" si="984"/>
        <v>43</v>
      </c>
      <c r="AA5255" s="109">
        <f t="shared" si="989"/>
        <v>49.550000000000004</v>
      </c>
      <c r="AB5255" s="109">
        <f t="shared" si="990"/>
        <v>49550.000000000007</v>
      </c>
      <c r="AC5255" s="108">
        <f t="shared" si="991"/>
        <v>941.45</v>
      </c>
      <c r="AD5255" s="107">
        <f t="shared" si="992"/>
        <v>2.2222222222222223E-2</v>
      </c>
      <c r="AE5255" s="106">
        <f t="shared" si="993"/>
        <v>20.921111111111113</v>
      </c>
      <c r="AF5255" s="105">
        <f t="shared" si="994"/>
        <v>62.763333333333293</v>
      </c>
      <c r="AG5255" s="105">
        <f t="shared" si="995"/>
        <v>928.23666666666668</v>
      </c>
    </row>
    <row r="5256" spans="1:33" s="88" customFormat="1" x14ac:dyDescent="0.35">
      <c r="A5256" s="21">
        <v>10141103</v>
      </c>
      <c r="B5256" s="162" t="s">
        <v>1665</v>
      </c>
      <c r="C5256" s="115" t="s">
        <v>710</v>
      </c>
      <c r="D5256" s="194" t="s">
        <v>5078</v>
      </c>
      <c r="E5256" s="114" t="str">
        <f t="shared" si="985"/>
        <v>TRANSFORMADOR MARCA:Free State Transformers PTS 855 PTS 855</v>
      </c>
      <c r="F5256" s="124"/>
      <c r="G5256" s="170" t="s">
        <v>5078</v>
      </c>
      <c r="H5256" s="124" t="s">
        <v>324</v>
      </c>
      <c r="I5256" s="124" t="s">
        <v>5077</v>
      </c>
      <c r="J5256" s="142"/>
      <c r="K5256" s="142" t="s">
        <v>5076</v>
      </c>
      <c r="L5256" s="142" t="s">
        <v>5075</v>
      </c>
      <c r="M5256" s="124">
        <v>250</v>
      </c>
      <c r="N5256" s="124">
        <v>33</v>
      </c>
      <c r="O5256" s="21">
        <v>0.4</v>
      </c>
      <c r="P5256" s="124" t="s">
        <v>514</v>
      </c>
      <c r="Q5256" s="142">
        <v>2015</v>
      </c>
      <c r="R5256" s="161" t="s">
        <v>914</v>
      </c>
      <c r="S5256" s="142" t="s">
        <v>5074</v>
      </c>
      <c r="T5256" s="116">
        <v>991</v>
      </c>
      <c r="U5256" s="111">
        <v>45</v>
      </c>
      <c r="V5256" s="113">
        <f t="shared" si="986"/>
        <v>949.15777777777782</v>
      </c>
      <c r="W5256" s="113">
        <f t="shared" si="987"/>
        <v>41.842222222222176</v>
      </c>
      <c r="X5256" s="112">
        <f t="shared" si="988"/>
        <v>41842.222222222175</v>
      </c>
      <c r="Y5256" s="111"/>
      <c r="Z5256" s="110">
        <f t="shared" si="984"/>
        <v>43</v>
      </c>
      <c r="AA5256" s="109">
        <f t="shared" si="989"/>
        <v>49.550000000000004</v>
      </c>
      <c r="AB5256" s="109">
        <f t="shared" si="990"/>
        <v>49550.000000000007</v>
      </c>
      <c r="AC5256" s="108">
        <f t="shared" si="991"/>
        <v>941.45</v>
      </c>
      <c r="AD5256" s="107">
        <f t="shared" si="992"/>
        <v>2.2222222222222223E-2</v>
      </c>
      <c r="AE5256" s="106">
        <f t="shared" si="993"/>
        <v>20.921111111111113</v>
      </c>
      <c r="AF5256" s="105">
        <f t="shared" si="994"/>
        <v>62.763333333333293</v>
      </c>
      <c r="AG5256" s="105">
        <f t="shared" si="995"/>
        <v>928.23666666666668</v>
      </c>
    </row>
    <row r="5257" spans="1:33" s="88" customFormat="1" x14ac:dyDescent="0.35">
      <c r="A5257" s="21">
        <v>10141103</v>
      </c>
      <c r="B5257" s="162" t="s">
        <v>1665</v>
      </c>
      <c r="C5257" s="115" t="s">
        <v>710</v>
      </c>
      <c r="D5257" s="194" t="s">
        <v>5073</v>
      </c>
      <c r="E5257" s="114" t="str">
        <f t="shared" si="985"/>
        <v>TRANSFORMADOR MARCA:POWERTECH PTS 355 PTS 355</v>
      </c>
      <c r="F5257" s="124"/>
      <c r="G5257" s="170" t="s">
        <v>5073</v>
      </c>
      <c r="H5257" s="124" t="s">
        <v>324</v>
      </c>
      <c r="I5257" s="124" t="s">
        <v>5072</v>
      </c>
      <c r="J5257" s="142"/>
      <c r="K5257" s="142" t="s">
        <v>5071</v>
      </c>
      <c r="L5257" s="142" t="s">
        <v>5070</v>
      </c>
      <c r="M5257" s="124">
        <v>500</v>
      </c>
      <c r="N5257" s="124">
        <v>33</v>
      </c>
      <c r="O5257" s="21">
        <v>0.4</v>
      </c>
      <c r="P5257" s="124" t="s">
        <v>514</v>
      </c>
      <c r="Q5257" s="142">
        <v>2015</v>
      </c>
      <c r="R5257" s="142" t="s">
        <v>295</v>
      </c>
      <c r="S5257" s="142">
        <v>2090540105</v>
      </c>
      <c r="T5257" s="116">
        <v>1200</v>
      </c>
      <c r="U5257" s="111">
        <v>45</v>
      </c>
      <c r="V5257" s="113">
        <f t="shared" si="986"/>
        <v>1149.3333333333335</v>
      </c>
      <c r="W5257" s="113">
        <f t="shared" si="987"/>
        <v>50.666666666666515</v>
      </c>
      <c r="X5257" s="112">
        <f t="shared" si="988"/>
        <v>50666.666666666511</v>
      </c>
      <c r="Y5257" s="111"/>
      <c r="Z5257" s="110">
        <f t="shared" si="984"/>
        <v>43</v>
      </c>
      <c r="AA5257" s="109">
        <f t="shared" si="989"/>
        <v>60</v>
      </c>
      <c r="AB5257" s="109">
        <f t="shared" si="990"/>
        <v>60000</v>
      </c>
      <c r="AC5257" s="108">
        <f t="shared" si="991"/>
        <v>1140</v>
      </c>
      <c r="AD5257" s="107">
        <f t="shared" si="992"/>
        <v>2.2222222222222223E-2</v>
      </c>
      <c r="AE5257" s="106">
        <f t="shared" si="993"/>
        <v>25.333333333333336</v>
      </c>
      <c r="AF5257" s="105">
        <f t="shared" si="994"/>
        <v>75.999999999999858</v>
      </c>
      <c r="AG5257" s="105">
        <f t="shared" si="995"/>
        <v>1124.0000000000002</v>
      </c>
    </row>
    <row r="5258" spans="1:33" s="88" customFormat="1" x14ac:dyDescent="0.35">
      <c r="A5258" s="21">
        <v>10141103</v>
      </c>
      <c r="B5258" s="162" t="s">
        <v>1665</v>
      </c>
      <c r="C5258" s="115" t="s">
        <v>710</v>
      </c>
      <c r="D5258" s="136" t="s">
        <v>5069</v>
      </c>
      <c r="E5258" s="114" t="str">
        <f t="shared" si="985"/>
        <v>TRANSFORMADOR MARCA:Free State Transformers PTS 421 PTS 421</v>
      </c>
      <c r="F5258" s="124"/>
      <c r="G5258" s="124" t="s">
        <v>5069</v>
      </c>
      <c r="H5258" s="124" t="s">
        <v>2791</v>
      </c>
      <c r="I5258" s="21" t="s">
        <v>2791</v>
      </c>
      <c r="J5258" s="57"/>
      <c r="K5258" s="142" t="s">
        <v>5068</v>
      </c>
      <c r="L5258" s="142" t="s">
        <v>5067</v>
      </c>
      <c r="M5258" s="124">
        <v>315</v>
      </c>
      <c r="N5258" s="124">
        <v>33</v>
      </c>
      <c r="O5258" s="21">
        <v>0.4</v>
      </c>
      <c r="P5258" s="124" t="s">
        <v>514</v>
      </c>
      <c r="Q5258" s="142">
        <v>2015</v>
      </c>
      <c r="R5258" s="161" t="s">
        <v>914</v>
      </c>
      <c r="S5258" s="142" t="s">
        <v>5066</v>
      </c>
      <c r="T5258" s="116">
        <v>1039</v>
      </c>
      <c r="U5258" s="111">
        <v>45</v>
      </c>
      <c r="V5258" s="113">
        <f t="shared" si="986"/>
        <v>995.13111111111118</v>
      </c>
      <c r="W5258" s="113">
        <f t="shared" si="987"/>
        <v>43.868888888888819</v>
      </c>
      <c r="X5258" s="112">
        <f t="shared" si="988"/>
        <v>43868.888888888818</v>
      </c>
      <c r="Y5258" s="111"/>
      <c r="Z5258" s="110">
        <f t="shared" si="984"/>
        <v>43</v>
      </c>
      <c r="AA5258" s="109">
        <f t="shared" si="989"/>
        <v>51.95</v>
      </c>
      <c r="AB5258" s="109">
        <f t="shared" si="990"/>
        <v>51950</v>
      </c>
      <c r="AC5258" s="108">
        <f t="shared" si="991"/>
        <v>987.05</v>
      </c>
      <c r="AD5258" s="107">
        <f t="shared" si="992"/>
        <v>2.2222222222222223E-2</v>
      </c>
      <c r="AE5258" s="106">
        <f t="shared" si="993"/>
        <v>21.934444444444445</v>
      </c>
      <c r="AF5258" s="105">
        <f t="shared" si="994"/>
        <v>65.803333333333256</v>
      </c>
      <c r="AG5258" s="105">
        <f t="shared" si="995"/>
        <v>973.19666666666672</v>
      </c>
    </row>
    <row r="5259" spans="1:33" s="88" customFormat="1" x14ac:dyDescent="0.35">
      <c r="A5259" s="21">
        <v>10141103</v>
      </c>
      <c r="B5259" s="162" t="s">
        <v>1665</v>
      </c>
      <c r="C5259" s="115" t="s">
        <v>710</v>
      </c>
      <c r="D5259" s="194" t="s">
        <v>5065</v>
      </c>
      <c r="E5259" s="114" t="str">
        <f t="shared" si="985"/>
        <v>TRANSFORMADOR MARCA:Transformadores de Mocambique PTS 846 PTS 846</v>
      </c>
      <c r="F5259" s="124"/>
      <c r="G5259" s="170" t="s">
        <v>5065</v>
      </c>
      <c r="H5259" s="124" t="s">
        <v>2791</v>
      </c>
      <c r="I5259" s="21" t="s">
        <v>2804</v>
      </c>
      <c r="J5259" s="21"/>
      <c r="K5259" s="142" t="s">
        <v>5064</v>
      </c>
      <c r="L5259" s="142" t="s">
        <v>5063</v>
      </c>
      <c r="M5259" s="124">
        <v>250</v>
      </c>
      <c r="N5259" s="124">
        <v>33</v>
      </c>
      <c r="O5259" s="21">
        <v>0.4</v>
      </c>
      <c r="P5259" s="124" t="s">
        <v>514</v>
      </c>
      <c r="Q5259" s="142">
        <v>2015</v>
      </c>
      <c r="R5259" s="161" t="s">
        <v>918</v>
      </c>
      <c r="S5259" s="124">
        <v>979634</v>
      </c>
      <c r="T5259" s="116">
        <v>991</v>
      </c>
      <c r="U5259" s="111">
        <v>45</v>
      </c>
      <c r="V5259" s="113">
        <f t="shared" si="986"/>
        <v>949.15777777777782</v>
      </c>
      <c r="W5259" s="113">
        <f t="shared" si="987"/>
        <v>41.842222222222176</v>
      </c>
      <c r="X5259" s="112">
        <f t="shared" si="988"/>
        <v>41842.222222222175</v>
      </c>
      <c r="Y5259" s="111"/>
      <c r="Z5259" s="110">
        <f t="shared" si="984"/>
        <v>43</v>
      </c>
      <c r="AA5259" s="109">
        <f t="shared" si="989"/>
        <v>49.550000000000004</v>
      </c>
      <c r="AB5259" s="109">
        <f t="shared" si="990"/>
        <v>49550.000000000007</v>
      </c>
      <c r="AC5259" s="108">
        <f t="shared" si="991"/>
        <v>941.45</v>
      </c>
      <c r="AD5259" s="107">
        <f t="shared" si="992"/>
        <v>2.2222222222222223E-2</v>
      </c>
      <c r="AE5259" s="106">
        <f t="shared" si="993"/>
        <v>20.921111111111113</v>
      </c>
      <c r="AF5259" s="105">
        <f t="shared" si="994"/>
        <v>62.763333333333293</v>
      </c>
      <c r="AG5259" s="105">
        <f t="shared" si="995"/>
        <v>928.23666666666668</v>
      </c>
    </row>
    <row r="5260" spans="1:33" s="88" customFormat="1" x14ac:dyDescent="0.35">
      <c r="A5260" s="21">
        <v>10141103</v>
      </c>
      <c r="B5260" s="162" t="s">
        <v>1665</v>
      </c>
      <c r="C5260" s="115" t="s">
        <v>710</v>
      </c>
      <c r="D5260" s="194" t="s">
        <v>4622</v>
      </c>
      <c r="E5260" s="114" t="str">
        <f t="shared" si="985"/>
        <v>TRANSFORMADOR MARCA:Transformadores de Mocambique PTS 21 PTS 21</v>
      </c>
      <c r="F5260" s="124"/>
      <c r="G5260" s="170" t="s">
        <v>4622</v>
      </c>
      <c r="H5260" s="124" t="s">
        <v>2791</v>
      </c>
      <c r="I5260" s="21" t="s">
        <v>2790</v>
      </c>
      <c r="J5260" s="21"/>
      <c r="K5260" s="142" t="s">
        <v>5062</v>
      </c>
      <c r="L5260" s="142" t="s">
        <v>5061</v>
      </c>
      <c r="M5260" s="124">
        <v>200</v>
      </c>
      <c r="N5260" s="124">
        <v>33</v>
      </c>
      <c r="O5260" s="21">
        <v>0.4</v>
      </c>
      <c r="P5260" s="124" t="s">
        <v>514</v>
      </c>
      <c r="Q5260" s="142">
        <v>2015</v>
      </c>
      <c r="R5260" s="161" t="s">
        <v>918</v>
      </c>
      <c r="S5260" s="124">
        <v>961341</v>
      </c>
      <c r="T5260" s="116">
        <v>991</v>
      </c>
      <c r="U5260" s="111">
        <v>45</v>
      </c>
      <c r="V5260" s="113">
        <f t="shared" si="986"/>
        <v>949.15777777777782</v>
      </c>
      <c r="W5260" s="113">
        <f t="shared" si="987"/>
        <v>41.842222222222176</v>
      </c>
      <c r="X5260" s="112">
        <f t="shared" si="988"/>
        <v>41842.222222222175</v>
      </c>
      <c r="Y5260" s="111"/>
      <c r="Z5260" s="110">
        <f t="shared" si="984"/>
        <v>43</v>
      </c>
      <c r="AA5260" s="109">
        <f t="shared" si="989"/>
        <v>49.550000000000004</v>
      </c>
      <c r="AB5260" s="109">
        <f t="shared" si="990"/>
        <v>49550.000000000007</v>
      </c>
      <c r="AC5260" s="108">
        <f t="shared" si="991"/>
        <v>941.45</v>
      </c>
      <c r="AD5260" s="107">
        <f t="shared" si="992"/>
        <v>2.2222222222222223E-2</v>
      </c>
      <c r="AE5260" s="106">
        <f t="shared" si="993"/>
        <v>20.921111111111113</v>
      </c>
      <c r="AF5260" s="105">
        <f t="shared" si="994"/>
        <v>62.763333333333293</v>
      </c>
      <c r="AG5260" s="105">
        <f t="shared" si="995"/>
        <v>928.23666666666668</v>
      </c>
    </row>
    <row r="5261" spans="1:33" s="88" customFormat="1" x14ac:dyDescent="0.35">
      <c r="A5261" s="21">
        <v>10141103</v>
      </c>
      <c r="B5261" s="162" t="s">
        <v>1665</v>
      </c>
      <c r="C5261" s="115" t="s">
        <v>710</v>
      </c>
      <c r="D5261" s="194" t="s">
        <v>5060</v>
      </c>
      <c r="E5261" s="114" t="str">
        <f t="shared" si="985"/>
        <v>TRANSFORMADOR MARCA:POWERTECH  PTS 1080 PTS 1080</v>
      </c>
      <c r="F5261" s="124"/>
      <c r="G5261" s="170" t="s">
        <v>5060</v>
      </c>
      <c r="H5261" s="124" t="s">
        <v>2791</v>
      </c>
      <c r="I5261" s="21" t="s">
        <v>2790</v>
      </c>
      <c r="J5261" s="21"/>
      <c r="K5261" s="142" t="s">
        <v>5059</v>
      </c>
      <c r="L5261" s="142" t="s">
        <v>5058</v>
      </c>
      <c r="M5261" s="124">
        <v>100</v>
      </c>
      <c r="N5261" s="124">
        <v>33</v>
      </c>
      <c r="O5261" s="21">
        <v>0.4</v>
      </c>
      <c r="P5261" s="124" t="s">
        <v>514</v>
      </c>
      <c r="Q5261" s="142">
        <v>2015</v>
      </c>
      <c r="R5261" s="124" t="s">
        <v>5057</v>
      </c>
      <c r="S5261" s="124" t="s">
        <v>5056</v>
      </c>
      <c r="T5261" s="116">
        <v>763</v>
      </c>
      <c r="U5261" s="111">
        <v>45</v>
      </c>
      <c r="V5261" s="113">
        <f t="shared" si="986"/>
        <v>730.78444444444449</v>
      </c>
      <c r="W5261" s="113">
        <f t="shared" si="987"/>
        <v>32.215555555555511</v>
      </c>
      <c r="X5261" s="112">
        <f t="shared" si="988"/>
        <v>32215.555555555511</v>
      </c>
      <c r="Y5261" s="111"/>
      <c r="Z5261" s="110">
        <f t="shared" si="984"/>
        <v>43</v>
      </c>
      <c r="AA5261" s="109">
        <f t="shared" si="989"/>
        <v>38.15</v>
      </c>
      <c r="AB5261" s="109">
        <f t="shared" si="990"/>
        <v>38150</v>
      </c>
      <c r="AC5261" s="108">
        <f t="shared" si="991"/>
        <v>724.85</v>
      </c>
      <c r="AD5261" s="107">
        <f t="shared" si="992"/>
        <v>2.2222222222222223E-2</v>
      </c>
      <c r="AE5261" s="106">
        <f t="shared" si="993"/>
        <v>16.10777777777778</v>
      </c>
      <c r="AF5261" s="105">
        <f t="shared" si="994"/>
        <v>48.323333333333295</v>
      </c>
      <c r="AG5261" s="105">
        <f t="shared" si="995"/>
        <v>714.67666666666673</v>
      </c>
    </row>
    <row r="5262" spans="1:33" s="88" customFormat="1" x14ac:dyDescent="0.35">
      <c r="A5262" s="21">
        <v>10141103</v>
      </c>
      <c r="B5262" s="135" t="s">
        <v>1665</v>
      </c>
      <c r="C5262" s="115" t="s">
        <v>710</v>
      </c>
      <c r="D5262" s="160" t="s">
        <v>5055</v>
      </c>
      <c r="E5262" s="114" t="str">
        <f t="shared" si="985"/>
        <v>TRANSFORMADOR MARCA:Free State Transformers PTS 986 PTS 986</v>
      </c>
      <c r="F5262" s="124"/>
      <c r="G5262" s="142" t="s">
        <v>5055</v>
      </c>
      <c r="H5262" s="124" t="s">
        <v>1608</v>
      </c>
      <c r="I5262" s="124" t="s">
        <v>2767</v>
      </c>
      <c r="J5262" s="124"/>
      <c r="K5262" s="142" t="s">
        <v>5054</v>
      </c>
      <c r="L5262" s="142" t="s">
        <v>5053</v>
      </c>
      <c r="M5262" s="124">
        <v>100</v>
      </c>
      <c r="N5262" s="124">
        <v>33</v>
      </c>
      <c r="O5262" s="124">
        <v>0.4</v>
      </c>
      <c r="P5262" s="124" t="s">
        <v>514</v>
      </c>
      <c r="Q5262" s="142">
        <v>2015</v>
      </c>
      <c r="R5262" s="161" t="s">
        <v>914</v>
      </c>
      <c r="S5262" s="124" t="s">
        <v>5052</v>
      </c>
      <c r="T5262" s="116">
        <v>763</v>
      </c>
      <c r="U5262" s="111">
        <v>45</v>
      </c>
      <c r="V5262" s="113">
        <f t="shared" si="986"/>
        <v>730.78444444444449</v>
      </c>
      <c r="W5262" s="113">
        <f t="shared" si="987"/>
        <v>32.215555555555511</v>
      </c>
      <c r="X5262" s="112">
        <f t="shared" si="988"/>
        <v>32215.555555555511</v>
      </c>
      <c r="Y5262" s="111"/>
      <c r="Z5262" s="110">
        <f t="shared" si="984"/>
        <v>43</v>
      </c>
      <c r="AA5262" s="109">
        <f t="shared" si="989"/>
        <v>38.15</v>
      </c>
      <c r="AB5262" s="109">
        <f t="shared" si="990"/>
        <v>38150</v>
      </c>
      <c r="AC5262" s="108">
        <f t="shared" si="991"/>
        <v>724.85</v>
      </c>
      <c r="AD5262" s="107">
        <f t="shared" si="992"/>
        <v>2.2222222222222223E-2</v>
      </c>
      <c r="AE5262" s="106">
        <f t="shared" si="993"/>
        <v>16.10777777777778</v>
      </c>
      <c r="AF5262" s="105">
        <f t="shared" si="994"/>
        <v>48.323333333333295</v>
      </c>
      <c r="AG5262" s="105">
        <f t="shared" si="995"/>
        <v>714.67666666666673</v>
      </c>
    </row>
    <row r="5263" spans="1:33" s="88" customFormat="1" x14ac:dyDescent="0.35">
      <c r="A5263" s="21">
        <v>10141103</v>
      </c>
      <c r="B5263" s="135" t="s">
        <v>1665</v>
      </c>
      <c r="C5263" s="115" t="s">
        <v>710</v>
      </c>
      <c r="D5263" s="160" t="s">
        <v>5051</v>
      </c>
      <c r="E5263" s="114" t="str">
        <f t="shared" si="985"/>
        <v>TRANSFORMADOR MARCA:TRANS ELECTRON PTS 805 PTS 805</v>
      </c>
      <c r="F5263" s="124"/>
      <c r="G5263" s="142" t="s">
        <v>5051</v>
      </c>
      <c r="H5263" s="124" t="s">
        <v>1608</v>
      </c>
      <c r="I5263" s="124" t="s">
        <v>4119</v>
      </c>
      <c r="J5263" s="124"/>
      <c r="K5263" s="142" t="s">
        <v>5050</v>
      </c>
      <c r="L5263" s="142" t="s">
        <v>5049</v>
      </c>
      <c r="M5263" s="124">
        <v>100</v>
      </c>
      <c r="N5263" s="124">
        <v>33</v>
      </c>
      <c r="O5263" s="124">
        <v>0.4</v>
      </c>
      <c r="P5263" s="124" t="s">
        <v>514</v>
      </c>
      <c r="Q5263" s="142">
        <v>2015</v>
      </c>
      <c r="R5263" s="124" t="s">
        <v>5048</v>
      </c>
      <c r="S5263" s="124">
        <v>67849</v>
      </c>
      <c r="T5263" s="116">
        <v>763</v>
      </c>
      <c r="U5263" s="111">
        <v>45</v>
      </c>
      <c r="V5263" s="113">
        <f t="shared" si="986"/>
        <v>730.78444444444449</v>
      </c>
      <c r="W5263" s="113">
        <f t="shared" si="987"/>
        <v>32.215555555555511</v>
      </c>
      <c r="X5263" s="112">
        <f t="shared" si="988"/>
        <v>32215.555555555511</v>
      </c>
      <c r="Y5263" s="111"/>
      <c r="Z5263" s="110">
        <f t="shared" si="984"/>
        <v>43</v>
      </c>
      <c r="AA5263" s="109">
        <f t="shared" si="989"/>
        <v>38.15</v>
      </c>
      <c r="AB5263" s="109">
        <f t="shared" si="990"/>
        <v>38150</v>
      </c>
      <c r="AC5263" s="108">
        <f t="shared" si="991"/>
        <v>724.85</v>
      </c>
      <c r="AD5263" s="107">
        <f t="shared" si="992"/>
        <v>2.2222222222222223E-2</v>
      </c>
      <c r="AE5263" s="106">
        <f t="shared" si="993"/>
        <v>16.10777777777778</v>
      </c>
      <c r="AF5263" s="105">
        <f t="shared" si="994"/>
        <v>48.323333333333295</v>
      </c>
      <c r="AG5263" s="105">
        <f t="shared" si="995"/>
        <v>714.67666666666673</v>
      </c>
    </row>
    <row r="5264" spans="1:33" s="88" customFormat="1" x14ac:dyDescent="0.35">
      <c r="A5264" s="21">
        <v>10141103</v>
      </c>
      <c r="B5264" s="135" t="s">
        <v>1665</v>
      </c>
      <c r="C5264" s="115" t="s">
        <v>710</v>
      </c>
      <c r="D5264" s="194" t="s">
        <v>3744</v>
      </c>
      <c r="E5264" s="114" t="str">
        <f t="shared" si="985"/>
        <v>TRANSFORMADOR MARCA:POWERTECH PTS 1051 PTS 1051</v>
      </c>
      <c r="F5264" s="124"/>
      <c r="G5264" s="170" t="s">
        <v>3744</v>
      </c>
      <c r="H5264" s="124" t="s">
        <v>1608</v>
      </c>
      <c r="I5264" s="124" t="s">
        <v>2762</v>
      </c>
      <c r="J5264" s="124"/>
      <c r="K5264" s="142" t="s">
        <v>5047</v>
      </c>
      <c r="L5264" s="142" t="s">
        <v>5046</v>
      </c>
      <c r="M5264" s="124">
        <v>25</v>
      </c>
      <c r="N5264" s="124">
        <v>33</v>
      </c>
      <c r="O5264" s="124">
        <v>0.4</v>
      </c>
      <c r="P5264" s="124" t="s">
        <v>514</v>
      </c>
      <c r="Q5264" s="142">
        <v>2015</v>
      </c>
      <c r="R5264" s="124" t="s">
        <v>295</v>
      </c>
      <c r="S5264" s="124" t="s">
        <v>5045</v>
      </c>
      <c r="T5264" s="116">
        <v>643</v>
      </c>
      <c r="U5264" s="111">
        <v>45</v>
      </c>
      <c r="V5264" s="113">
        <f t="shared" si="986"/>
        <v>615.85111111111109</v>
      </c>
      <c r="W5264" s="113">
        <f t="shared" si="987"/>
        <v>27.148888888888905</v>
      </c>
      <c r="X5264" s="112">
        <f t="shared" si="988"/>
        <v>27148.888888888905</v>
      </c>
      <c r="Y5264" s="111"/>
      <c r="Z5264" s="110">
        <f t="shared" si="984"/>
        <v>43</v>
      </c>
      <c r="AA5264" s="109">
        <f t="shared" si="989"/>
        <v>32.15</v>
      </c>
      <c r="AB5264" s="109">
        <f t="shared" si="990"/>
        <v>32150</v>
      </c>
      <c r="AC5264" s="108">
        <f t="shared" si="991"/>
        <v>610.85</v>
      </c>
      <c r="AD5264" s="107">
        <f t="shared" si="992"/>
        <v>2.2222222222222223E-2</v>
      </c>
      <c r="AE5264" s="106">
        <f t="shared" si="993"/>
        <v>13.574444444444445</v>
      </c>
      <c r="AF5264" s="105">
        <f t="shared" si="994"/>
        <v>40.72333333333335</v>
      </c>
      <c r="AG5264" s="105">
        <f t="shared" si="995"/>
        <v>602.27666666666664</v>
      </c>
    </row>
    <row r="5265" spans="1:33" s="88" customFormat="1" x14ac:dyDescent="0.35">
      <c r="A5265" s="21">
        <v>10141103</v>
      </c>
      <c r="B5265" s="115" t="s">
        <v>1665</v>
      </c>
      <c r="C5265" s="115" t="s">
        <v>710</v>
      </c>
      <c r="D5265" s="193" t="s">
        <v>5044</v>
      </c>
      <c r="E5265" s="114" t="str">
        <f t="shared" si="985"/>
        <v>TRANSFORMADOR MARCA:Powertech  PT 363R</v>
      </c>
      <c r="F5265" s="57" t="s">
        <v>2737</v>
      </c>
      <c r="G5265" s="21"/>
      <c r="H5265" s="21" t="s">
        <v>494</v>
      </c>
      <c r="I5265" s="21"/>
      <c r="J5265" s="21"/>
      <c r="K5265" s="133" t="s">
        <v>5043</v>
      </c>
      <c r="L5265" s="133" t="s">
        <v>5042</v>
      </c>
      <c r="M5265" s="21">
        <v>100</v>
      </c>
      <c r="N5265" s="21">
        <v>33</v>
      </c>
      <c r="O5265" s="21" t="s">
        <v>510</v>
      </c>
      <c r="P5265" s="124" t="s">
        <v>516</v>
      </c>
      <c r="Q5265" s="21">
        <v>2015</v>
      </c>
      <c r="R5265" s="21" t="s">
        <v>2362</v>
      </c>
      <c r="S5265" s="21" t="s">
        <v>5041</v>
      </c>
      <c r="T5265" s="116">
        <v>763</v>
      </c>
      <c r="U5265" s="111">
        <v>45</v>
      </c>
      <c r="V5265" s="113">
        <f t="shared" si="986"/>
        <v>730.78444444444449</v>
      </c>
      <c r="W5265" s="113">
        <f t="shared" si="987"/>
        <v>32.215555555555511</v>
      </c>
      <c r="X5265" s="112">
        <f t="shared" si="988"/>
        <v>32215.555555555511</v>
      </c>
      <c r="Y5265" s="111"/>
      <c r="Z5265" s="110">
        <f t="shared" si="984"/>
        <v>43</v>
      </c>
      <c r="AA5265" s="109">
        <f t="shared" si="989"/>
        <v>38.15</v>
      </c>
      <c r="AB5265" s="109">
        <f t="shared" si="990"/>
        <v>38150</v>
      </c>
      <c r="AC5265" s="108">
        <f t="shared" si="991"/>
        <v>724.85</v>
      </c>
      <c r="AD5265" s="107">
        <f t="shared" si="992"/>
        <v>2.2222222222222223E-2</v>
      </c>
      <c r="AE5265" s="106">
        <f t="shared" si="993"/>
        <v>16.10777777777778</v>
      </c>
      <c r="AF5265" s="105">
        <f t="shared" si="994"/>
        <v>48.323333333333295</v>
      </c>
      <c r="AG5265" s="105">
        <f t="shared" si="995"/>
        <v>714.67666666666673</v>
      </c>
    </row>
    <row r="5266" spans="1:33" s="88" customFormat="1" x14ac:dyDescent="0.35">
      <c r="A5266" s="21">
        <v>10141103</v>
      </c>
      <c r="B5266" s="115" t="s">
        <v>1665</v>
      </c>
      <c r="C5266" s="115" t="s">
        <v>710</v>
      </c>
      <c r="D5266" s="193" t="s">
        <v>5040</v>
      </c>
      <c r="E5266" s="114" t="str">
        <f t="shared" si="985"/>
        <v>TRANSFORMADOR MARCA:Powertech  PT 3R</v>
      </c>
      <c r="F5266" s="57" t="s">
        <v>2737</v>
      </c>
      <c r="G5266" s="21"/>
      <c r="H5266" s="21" t="s">
        <v>494</v>
      </c>
      <c r="I5266" s="21"/>
      <c r="J5266" s="21"/>
      <c r="K5266" s="133" t="s">
        <v>5039</v>
      </c>
      <c r="L5266" s="133" t="s">
        <v>5038</v>
      </c>
      <c r="M5266" s="21">
        <v>100</v>
      </c>
      <c r="N5266" s="21">
        <v>33</v>
      </c>
      <c r="O5266" s="21" t="s">
        <v>510</v>
      </c>
      <c r="P5266" s="124" t="s">
        <v>516</v>
      </c>
      <c r="Q5266" s="21">
        <v>2015</v>
      </c>
      <c r="R5266" s="21" t="s">
        <v>2362</v>
      </c>
      <c r="S5266" s="21" t="s">
        <v>5037</v>
      </c>
      <c r="T5266" s="116">
        <v>763</v>
      </c>
      <c r="U5266" s="111">
        <v>45</v>
      </c>
      <c r="V5266" s="113">
        <f t="shared" si="986"/>
        <v>730.78444444444449</v>
      </c>
      <c r="W5266" s="113">
        <f t="shared" si="987"/>
        <v>32.215555555555511</v>
      </c>
      <c r="X5266" s="112">
        <f t="shared" si="988"/>
        <v>32215.555555555511</v>
      </c>
      <c r="Y5266" s="111"/>
      <c r="Z5266" s="110">
        <f t="shared" si="984"/>
        <v>43</v>
      </c>
      <c r="AA5266" s="109">
        <f t="shared" si="989"/>
        <v>38.15</v>
      </c>
      <c r="AB5266" s="109">
        <f t="shared" si="990"/>
        <v>38150</v>
      </c>
      <c r="AC5266" s="108">
        <f t="shared" si="991"/>
        <v>724.85</v>
      </c>
      <c r="AD5266" s="107">
        <f t="shared" si="992"/>
        <v>2.2222222222222223E-2</v>
      </c>
      <c r="AE5266" s="106">
        <f t="shared" si="993"/>
        <v>16.10777777777778</v>
      </c>
      <c r="AF5266" s="105">
        <f t="shared" si="994"/>
        <v>48.323333333333295</v>
      </c>
      <c r="AG5266" s="105">
        <f t="shared" si="995"/>
        <v>714.67666666666673</v>
      </c>
    </row>
    <row r="5267" spans="1:33" s="88" customFormat="1" x14ac:dyDescent="0.35">
      <c r="A5267" s="21">
        <v>10141103</v>
      </c>
      <c r="B5267" s="115" t="s">
        <v>1665</v>
      </c>
      <c r="C5267" s="115" t="s">
        <v>710</v>
      </c>
      <c r="D5267" s="193" t="s">
        <v>5036</v>
      </c>
      <c r="E5267" s="114" t="str">
        <f t="shared" si="985"/>
        <v>TRANSFORMADOR MARCA:Powertech  PT 361R</v>
      </c>
      <c r="F5267" s="57" t="s">
        <v>2737</v>
      </c>
      <c r="G5267" s="21"/>
      <c r="H5267" s="21" t="s">
        <v>494</v>
      </c>
      <c r="I5267" s="21"/>
      <c r="J5267" s="21"/>
      <c r="K5267" s="133" t="s">
        <v>5035</v>
      </c>
      <c r="L5267" s="133" t="s">
        <v>5034</v>
      </c>
      <c r="M5267" s="21">
        <v>100</v>
      </c>
      <c r="N5267" s="21">
        <v>33</v>
      </c>
      <c r="O5267" s="21" t="s">
        <v>510</v>
      </c>
      <c r="P5267" s="124" t="s">
        <v>516</v>
      </c>
      <c r="Q5267" s="21">
        <v>2015</v>
      </c>
      <c r="R5267" s="21" t="s">
        <v>2362</v>
      </c>
      <c r="S5267" s="21" t="s">
        <v>5033</v>
      </c>
      <c r="T5267" s="116">
        <v>763</v>
      </c>
      <c r="U5267" s="111">
        <v>45</v>
      </c>
      <c r="V5267" s="113">
        <f t="shared" si="986"/>
        <v>730.78444444444449</v>
      </c>
      <c r="W5267" s="113">
        <f t="shared" si="987"/>
        <v>32.215555555555511</v>
      </c>
      <c r="X5267" s="112">
        <f t="shared" si="988"/>
        <v>32215.555555555511</v>
      </c>
      <c r="Y5267" s="111"/>
      <c r="Z5267" s="110">
        <f t="shared" si="984"/>
        <v>43</v>
      </c>
      <c r="AA5267" s="109">
        <f t="shared" si="989"/>
        <v>38.15</v>
      </c>
      <c r="AB5267" s="109">
        <f t="shared" si="990"/>
        <v>38150</v>
      </c>
      <c r="AC5267" s="108">
        <f t="shared" si="991"/>
        <v>724.85</v>
      </c>
      <c r="AD5267" s="107">
        <f t="shared" si="992"/>
        <v>2.2222222222222223E-2</v>
      </c>
      <c r="AE5267" s="106">
        <f t="shared" si="993"/>
        <v>16.10777777777778</v>
      </c>
      <c r="AF5267" s="105">
        <f t="shared" si="994"/>
        <v>48.323333333333295</v>
      </c>
      <c r="AG5267" s="105">
        <f t="shared" si="995"/>
        <v>714.67666666666673</v>
      </c>
    </row>
    <row r="5268" spans="1:33" s="88" customFormat="1" x14ac:dyDescent="0.35">
      <c r="A5268" s="21">
        <v>10141103</v>
      </c>
      <c r="B5268" s="115" t="s">
        <v>1665</v>
      </c>
      <c r="C5268" s="115" t="s">
        <v>710</v>
      </c>
      <c r="D5268" s="193" t="s">
        <v>5032</v>
      </c>
      <c r="E5268" s="114" t="str">
        <f t="shared" si="985"/>
        <v>TRANSFORMADOR MARCA:Efacec  PT 442</v>
      </c>
      <c r="F5268" s="57" t="s">
        <v>815</v>
      </c>
      <c r="G5268" s="21"/>
      <c r="H5268" s="21" t="s">
        <v>494</v>
      </c>
      <c r="I5268" s="21"/>
      <c r="J5268" s="21"/>
      <c r="K5268" s="133" t="s">
        <v>5031</v>
      </c>
      <c r="L5268" s="133" t="s">
        <v>5030</v>
      </c>
      <c r="M5268" s="21">
        <v>500</v>
      </c>
      <c r="N5268" s="21">
        <v>11</v>
      </c>
      <c r="O5268" s="21" t="s">
        <v>510</v>
      </c>
      <c r="P5268" s="124" t="s">
        <v>516</v>
      </c>
      <c r="Q5268" s="21">
        <v>2015</v>
      </c>
      <c r="R5268" s="21" t="s">
        <v>535</v>
      </c>
      <c r="S5268" s="21" t="s">
        <v>5029</v>
      </c>
      <c r="T5268" s="116">
        <v>1016</v>
      </c>
      <c r="U5268" s="111">
        <v>45</v>
      </c>
      <c r="V5268" s="113">
        <f t="shared" si="986"/>
        <v>973.10222222222228</v>
      </c>
      <c r="W5268" s="113">
        <f t="shared" si="987"/>
        <v>42.897777777777719</v>
      </c>
      <c r="X5268" s="112">
        <f t="shared" si="988"/>
        <v>42897.777777777723</v>
      </c>
      <c r="Y5268" s="111"/>
      <c r="Z5268" s="110">
        <f t="shared" si="984"/>
        <v>43</v>
      </c>
      <c r="AA5268" s="109">
        <f t="shared" si="989"/>
        <v>50.800000000000004</v>
      </c>
      <c r="AB5268" s="109">
        <f t="shared" si="990"/>
        <v>50800.000000000007</v>
      </c>
      <c r="AC5268" s="108">
        <f t="shared" si="991"/>
        <v>965.2</v>
      </c>
      <c r="AD5268" s="107">
        <f t="shared" si="992"/>
        <v>2.2222222222222223E-2</v>
      </c>
      <c r="AE5268" s="106">
        <f t="shared" si="993"/>
        <v>21.448888888888892</v>
      </c>
      <c r="AF5268" s="105">
        <f t="shared" si="994"/>
        <v>64.346666666666607</v>
      </c>
      <c r="AG5268" s="105">
        <f t="shared" si="995"/>
        <v>951.65333333333342</v>
      </c>
    </row>
    <row r="5269" spans="1:33" s="88" customFormat="1" x14ac:dyDescent="0.35">
      <c r="A5269" s="21">
        <v>10141103</v>
      </c>
      <c r="B5269" s="115" t="s">
        <v>1665</v>
      </c>
      <c r="C5269" s="115" t="s">
        <v>710</v>
      </c>
      <c r="D5269" s="193" t="s">
        <v>5028</v>
      </c>
      <c r="E5269" s="114" t="str">
        <f t="shared" si="985"/>
        <v>TRANSFORMADOR MARCA:Freestate Transformers  PT 47</v>
      </c>
      <c r="F5269" s="57" t="s">
        <v>815</v>
      </c>
      <c r="G5269" s="21"/>
      <c r="H5269" s="21" t="s">
        <v>494</v>
      </c>
      <c r="I5269" s="21"/>
      <c r="J5269" s="21"/>
      <c r="K5269" s="133" t="s">
        <v>5027</v>
      </c>
      <c r="L5269" s="133" t="s">
        <v>5026</v>
      </c>
      <c r="M5269" s="21">
        <v>500</v>
      </c>
      <c r="N5269" s="21">
        <v>11</v>
      </c>
      <c r="O5269" s="21" t="s">
        <v>510</v>
      </c>
      <c r="P5269" s="124" t="s">
        <v>516</v>
      </c>
      <c r="Q5269" s="21">
        <v>2015</v>
      </c>
      <c r="R5269" s="21" t="s">
        <v>3699</v>
      </c>
      <c r="S5269" s="21" t="s">
        <v>5025</v>
      </c>
      <c r="T5269" s="116">
        <v>1016</v>
      </c>
      <c r="U5269" s="111">
        <v>45</v>
      </c>
      <c r="V5269" s="113">
        <f t="shared" si="986"/>
        <v>973.10222222222228</v>
      </c>
      <c r="W5269" s="113">
        <f t="shared" si="987"/>
        <v>42.897777777777719</v>
      </c>
      <c r="X5269" s="112">
        <f t="shared" si="988"/>
        <v>42897.777777777723</v>
      </c>
      <c r="Y5269" s="111"/>
      <c r="Z5269" s="110">
        <f t="shared" si="984"/>
        <v>43</v>
      </c>
      <c r="AA5269" s="109">
        <f t="shared" si="989"/>
        <v>50.800000000000004</v>
      </c>
      <c r="AB5269" s="109">
        <f t="shared" si="990"/>
        <v>50800.000000000007</v>
      </c>
      <c r="AC5269" s="108">
        <f t="shared" si="991"/>
        <v>965.2</v>
      </c>
      <c r="AD5269" s="107">
        <f t="shared" si="992"/>
        <v>2.2222222222222223E-2</v>
      </c>
      <c r="AE5269" s="106">
        <f t="shared" si="993"/>
        <v>21.448888888888892</v>
      </c>
      <c r="AF5269" s="105">
        <f t="shared" si="994"/>
        <v>64.346666666666607</v>
      </c>
      <c r="AG5269" s="105">
        <f t="shared" si="995"/>
        <v>951.65333333333342</v>
      </c>
    </row>
    <row r="5270" spans="1:33" s="88" customFormat="1" x14ac:dyDescent="0.35">
      <c r="A5270" s="21">
        <v>10141103</v>
      </c>
      <c r="B5270" s="115" t="s">
        <v>1665</v>
      </c>
      <c r="C5270" s="115" t="s">
        <v>710</v>
      </c>
      <c r="D5270" s="193" t="s">
        <v>5024</v>
      </c>
      <c r="E5270" s="114" t="str">
        <f t="shared" si="985"/>
        <v>TRANSFORMADOR MARCA:Freestate Transformers  PT 186R</v>
      </c>
      <c r="F5270" s="57" t="s">
        <v>1217</v>
      </c>
      <c r="G5270" s="21"/>
      <c r="H5270" s="21" t="s">
        <v>494</v>
      </c>
      <c r="I5270" s="21"/>
      <c r="J5270" s="21"/>
      <c r="K5270" s="133" t="s">
        <v>5023</v>
      </c>
      <c r="L5270" s="133" t="s">
        <v>5022</v>
      </c>
      <c r="M5270" s="21">
        <v>200</v>
      </c>
      <c r="N5270" s="21">
        <v>33</v>
      </c>
      <c r="O5270" s="21">
        <v>0.4</v>
      </c>
      <c r="P5270" s="124" t="s">
        <v>516</v>
      </c>
      <c r="Q5270" s="21">
        <v>2015</v>
      </c>
      <c r="R5270" s="21" t="s">
        <v>3699</v>
      </c>
      <c r="S5270" s="21"/>
      <c r="T5270" s="116">
        <v>991</v>
      </c>
      <c r="U5270" s="111">
        <v>45</v>
      </c>
      <c r="V5270" s="113">
        <f t="shared" si="986"/>
        <v>949.15777777777782</v>
      </c>
      <c r="W5270" s="113">
        <f t="shared" si="987"/>
        <v>41.842222222222176</v>
      </c>
      <c r="X5270" s="112">
        <f t="shared" si="988"/>
        <v>41842.222222222175</v>
      </c>
      <c r="Y5270" s="111"/>
      <c r="Z5270" s="110">
        <f t="shared" si="984"/>
        <v>43</v>
      </c>
      <c r="AA5270" s="109">
        <f t="shared" si="989"/>
        <v>49.550000000000004</v>
      </c>
      <c r="AB5270" s="109">
        <f t="shared" si="990"/>
        <v>49550.000000000007</v>
      </c>
      <c r="AC5270" s="108">
        <f t="shared" si="991"/>
        <v>941.45</v>
      </c>
      <c r="AD5270" s="107">
        <f t="shared" si="992"/>
        <v>2.2222222222222223E-2</v>
      </c>
      <c r="AE5270" s="106">
        <f t="shared" si="993"/>
        <v>20.921111111111113</v>
      </c>
      <c r="AF5270" s="105">
        <f t="shared" si="994"/>
        <v>62.763333333333293</v>
      </c>
      <c r="AG5270" s="105">
        <f t="shared" si="995"/>
        <v>928.23666666666668</v>
      </c>
    </row>
    <row r="5271" spans="1:33" s="88" customFormat="1" x14ac:dyDescent="0.35">
      <c r="A5271" s="21">
        <v>10141103</v>
      </c>
      <c r="B5271" s="115" t="s">
        <v>1665</v>
      </c>
      <c r="C5271" s="115" t="s">
        <v>710</v>
      </c>
      <c r="D5271" s="193" t="s">
        <v>5021</v>
      </c>
      <c r="E5271" s="114" t="str">
        <f t="shared" si="985"/>
        <v>TRANSFORMADOR MARCA:Transformadores de Mozambique  PT 179R</v>
      </c>
      <c r="F5271" s="57" t="s">
        <v>1217</v>
      </c>
      <c r="G5271" s="21"/>
      <c r="H5271" s="21" t="s">
        <v>494</v>
      </c>
      <c r="I5271" s="21"/>
      <c r="J5271" s="21"/>
      <c r="K5271" s="133" t="s">
        <v>5020</v>
      </c>
      <c r="L5271" s="133" t="s">
        <v>5019</v>
      </c>
      <c r="M5271" s="21">
        <v>200</v>
      </c>
      <c r="N5271" s="21">
        <v>33</v>
      </c>
      <c r="O5271" s="21">
        <v>0.4</v>
      </c>
      <c r="P5271" s="124" t="s">
        <v>516</v>
      </c>
      <c r="Q5271" s="21">
        <v>2015</v>
      </c>
      <c r="R5271" s="21" t="s">
        <v>2438</v>
      </c>
      <c r="S5271" s="21">
        <v>961839</v>
      </c>
      <c r="T5271" s="116">
        <v>991</v>
      </c>
      <c r="U5271" s="111">
        <v>45</v>
      </c>
      <c r="V5271" s="113">
        <f t="shared" si="986"/>
        <v>949.15777777777782</v>
      </c>
      <c r="W5271" s="113">
        <f t="shared" si="987"/>
        <v>41.842222222222176</v>
      </c>
      <c r="X5271" s="112">
        <f t="shared" si="988"/>
        <v>41842.222222222175</v>
      </c>
      <c r="Y5271" s="111"/>
      <c r="Z5271" s="110">
        <f t="shared" si="984"/>
        <v>43</v>
      </c>
      <c r="AA5271" s="109">
        <f t="shared" si="989"/>
        <v>49.550000000000004</v>
      </c>
      <c r="AB5271" s="109">
        <f t="shared" si="990"/>
        <v>49550.000000000007</v>
      </c>
      <c r="AC5271" s="108">
        <f t="shared" si="991"/>
        <v>941.45</v>
      </c>
      <c r="AD5271" s="107">
        <f t="shared" si="992"/>
        <v>2.2222222222222223E-2</v>
      </c>
      <c r="AE5271" s="106">
        <f t="shared" si="993"/>
        <v>20.921111111111113</v>
      </c>
      <c r="AF5271" s="105">
        <f t="shared" si="994"/>
        <v>62.763333333333293</v>
      </c>
      <c r="AG5271" s="105">
        <f t="shared" si="995"/>
        <v>928.23666666666668</v>
      </c>
    </row>
    <row r="5272" spans="1:33" s="88" customFormat="1" x14ac:dyDescent="0.35">
      <c r="A5272" s="21">
        <v>10141103</v>
      </c>
      <c r="B5272" s="115" t="s">
        <v>1665</v>
      </c>
      <c r="C5272" s="115" t="s">
        <v>710</v>
      </c>
      <c r="D5272" s="193" t="s">
        <v>5018</v>
      </c>
      <c r="E5272" s="114" t="str">
        <f t="shared" si="985"/>
        <v>TRANSFORMADOR MARCA:Transformadores de Mozambique  PT 178R</v>
      </c>
      <c r="F5272" s="57" t="s">
        <v>1217</v>
      </c>
      <c r="G5272" s="21"/>
      <c r="H5272" s="21" t="s">
        <v>494</v>
      </c>
      <c r="I5272" s="21"/>
      <c r="J5272" s="21"/>
      <c r="K5272" s="133" t="s">
        <v>5017</v>
      </c>
      <c r="L5272" s="133" t="s">
        <v>5016</v>
      </c>
      <c r="M5272" s="21">
        <v>250</v>
      </c>
      <c r="N5272" s="21">
        <v>33</v>
      </c>
      <c r="O5272" s="21">
        <v>0.4</v>
      </c>
      <c r="P5272" s="124" t="s">
        <v>516</v>
      </c>
      <c r="Q5272" s="21">
        <v>2015</v>
      </c>
      <c r="R5272" s="21" t="s">
        <v>2438</v>
      </c>
      <c r="S5272" s="21">
        <v>979644</v>
      </c>
      <c r="T5272" s="116">
        <v>991</v>
      </c>
      <c r="U5272" s="111">
        <v>45</v>
      </c>
      <c r="V5272" s="113">
        <f t="shared" si="986"/>
        <v>949.15777777777782</v>
      </c>
      <c r="W5272" s="113">
        <f t="shared" si="987"/>
        <v>41.842222222222176</v>
      </c>
      <c r="X5272" s="112">
        <f t="shared" si="988"/>
        <v>41842.222222222175</v>
      </c>
      <c r="Y5272" s="111"/>
      <c r="Z5272" s="110">
        <f t="shared" si="984"/>
        <v>43</v>
      </c>
      <c r="AA5272" s="109">
        <f t="shared" si="989"/>
        <v>49.550000000000004</v>
      </c>
      <c r="AB5272" s="109">
        <f t="shared" si="990"/>
        <v>49550.000000000007</v>
      </c>
      <c r="AC5272" s="108">
        <f t="shared" si="991"/>
        <v>941.45</v>
      </c>
      <c r="AD5272" s="107">
        <f t="shared" si="992"/>
        <v>2.2222222222222223E-2</v>
      </c>
      <c r="AE5272" s="106">
        <f t="shared" si="993"/>
        <v>20.921111111111113</v>
      </c>
      <c r="AF5272" s="105">
        <f t="shared" si="994"/>
        <v>62.763333333333293</v>
      </c>
      <c r="AG5272" s="105">
        <f t="shared" si="995"/>
        <v>928.23666666666668</v>
      </c>
    </row>
    <row r="5273" spans="1:33" s="88" customFormat="1" x14ac:dyDescent="0.35">
      <c r="A5273" s="21">
        <v>10141103</v>
      </c>
      <c r="B5273" s="115" t="s">
        <v>1665</v>
      </c>
      <c r="C5273" s="115" t="s">
        <v>710</v>
      </c>
      <c r="D5273" s="193" t="s">
        <v>5015</v>
      </c>
      <c r="E5273" s="114" t="str">
        <f t="shared" si="985"/>
        <v>TRANSFORMADOR MARCA:Desta Power Malta  PT 175R</v>
      </c>
      <c r="F5273" s="57" t="s">
        <v>1217</v>
      </c>
      <c r="G5273" s="21"/>
      <c r="H5273" s="21" t="s">
        <v>494</v>
      </c>
      <c r="I5273" s="21"/>
      <c r="J5273" s="21"/>
      <c r="K5273" s="133" t="s">
        <v>5014</v>
      </c>
      <c r="L5273" s="133" t="s">
        <v>5013</v>
      </c>
      <c r="M5273" s="21">
        <v>250</v>
      </c>
      <c r="N5273" s="21">
        <v>33</v>
      </c>
      <c r="O5273" s="21">
        <v>0.4</v>
      </c>
      <c r="P5273" s="124" t="s">
        <v>516</v>
      </c>
      <c r="Q5273" s="21">
        <v>2015</v>
      </c>
      <c r="R5273" s="21" t="s">
        <v>2412</v>
      </c>
      <c r="S5273" s="21"/>
      <c r="T5273" s="116">
        <v>991</v>
      </c>
      <c r="U5273" s="111">
        <v>45</v>
      </c>
      <c r="V5273" s="113">
        <f t="shared" si="986"/>
        <v>949.15777777777782</v>
      </c>
      <c r="W5273" s="113">
        <f t="shared" si="987"/>
        <v>41.842222222222176</v>
      </c>
      <c r="X5273" s="112">
        <f t="shared" si="988"/>
        <v>41842.222222222175</v>
      </c>
      <c r="Y5273" s="111"/>
      <c r="Z5273" s="110">
        <f t="shared" si="984"/>
        <v>43</v>
      </c>
      <c r="AA5273" s="109">
        <f t="shared" si="989"/>
        <v>49.550000000000004</v>
      </c>
      <c r="AB5273" s="109">
        <f t="shared" si="990"/>
        <v>49550.000000000007</v>
      </c>
      <c r="AC5273" s="108">
        <f t="shared" si="991"/>
        <v>941.45</v>
      </c>
      <c r="AD5273" s="107">
        <f t="shared" si="992"/>
        <v>2.2222222222222223E-2</v>
      </c>
      <c r="AE5273" s="106">
        <f t="shared" si="993"/>
        <v>20.921111111111113</v>
      </c>
      <c r="AF5273" s="105">
        <f t="shared" si="994"/>
        <v>62.763333333333293</v>
      </c>
      <c r="AG5273" s="105">
        <f t="shared" si="995"/>
        <v>928.23666666666668</v>
      </c>
    </row>
    <row r="5274" spans="1:33" s="88" customFormat="1" x14ac:dyDescent="0.35">
      <c r="A5274" s="21">
        <v>10141103</v>
      </c>
      <c r="B5274" s="115" t="s">
        <v>1665</v>
      </c>
      <c r="C5274" s="115" t="s">
        <v>710</v>
      </c>
      <c r="D5274" s="164" t="s">
        <v>5012</v>
      </c>
      <c r="E5274" s="114" t="str">
        <f t="shared" si="985"/>
        <v>TRANSFORMADOR MARCA:Transformadores de Mozambique  PT 99R</v>
      </c>
      <c r="F5274" s="57" t="s">
        <v>1217</v>
      </c>
      <c r="G5274" s="21"/>
      <c r="H5274" s="21" t="s">
        <v>494</v>
      </c>
      <c r="I5274" s="21"/>
      <c r="J5274" s="21"/>
      <c r="K5274" s="133" t="s">
        <v>5011</v>
      </c>
      <c r="L5274" s="133" t="s">
        <v>5010</v>
      </c>
      <c r="M5274" s="21">
        <v>200</v>
      </c>
      <c r="N5274" s="21">
        <v>33</v>
      </c>
      <c r="O5274" s="21">
        <v>0.4</v>
      </c>
      <c r="P5274" s="124" t="s">
        <v>516</v>
      </c>
      <c r="Q5274" s="21">
        <v>2015</v>
      </c>
      <c r="R5274" s="21" t="s">
        <v>2438</v>
      </c>
      <c r="S5274" s="21">
        <v>979629</v>
      </c>
      <c r="T5274" s="116">
        <v>991</v>
      </c>
      <c r="U5274" s="111">
        <v>45</v>
      </c>
      <c r="V5274" s="113">
        <f t="shared" si="986"/>
        <v>949.15777777777782</v>
      </c>
      <c r="W5274" s="113">
        <f t="shared" si="987"/>
        <v>41.842222222222176</v>
      </c>
      <c r="X5274" s="112">
        <f t="shared" si="988"/>
        <v>41842.222222222175</v>
      </c>
      <c r="Y5274" s="111"/>
      <c r="Z5274" s="110">
        <f t="shared" si="984"/>
        <v>43</v>
      </c>
      <c r="AA5274" s="109">
        <f t="shared" si="989"/>
        <v>49.550000000000004</v>
      </c>
      <c r="AB5274" s="109">
        <f t="shared" si="990"/>
        <v>49550.000000000007</v>
      </c>
      <c r="AC5274" s="108">
        <f t="shared" si="991"/>
        <v>941.45</v>
      </c>
      <c r="AD5274" s="107">
        <f t="shared" si="992"/>
        <v>2.2222222222222223E-2</v>
      </c>
      <c r="AE5274" s="106">
        <f t="shared" si="993"/>
        <v>20.921111111111113</v>
      </c>
      <c r="AF5274" s="105">
        <f t="shared" si="994"/>
        <v>62.763333333333293</v>
      </c>
      <c r="AG5274" s="105">
        <f t="shared" si="995"/>
        <v>928.23666666666668</v>
      </c>
    </row>
    <row r="5275" spans="1:33" s="88" customFormat="1" x14ac:dyDescent="0.35">
      <c r="A5275" s="21">
        <v>10141103</v>
      </c>
      <c r="B5275" s="115" t="s">
        <v>1665</v>
      </c>
      <c r="C5275" s="115" t="s">
        <v>710</v>
      </c>
      <c r="D5275" s="22" t="s">
        <v>5009</v>
      </c>
      <c r="E5275" s="114" t="str">
        <f t="shared" si="985"/>
        <v>TRANSFORMADOR MARCA:Freestate Transformers  PT G1 NEW</v>
      </c>
      <c r="F5275" s="57" t="s">
        <v>1217</v>
      </c>
      <c r="G5275" s="21"/>
      <c r="H5275" s="21" t="s">
        <v>494</v>
      </c>
      <c r="I5275" s="21"/>
      <c r="J5275" s="21"/>
      <c r="K5275" s="133" t="s">
        <v>5008</v>
      </c>
      <c r="L5275" s="133" t="s">
        <v>5007</v>
      </c>
      <c r="M5275" s="21">
        <v>250</v>
      </c>
      <c r="N5275" s="21">
        <v>11</v>
      </c>
      <c r="O5275" s="21">
        <v>0.4</v>
      </c>
      <c r="P5275" s="124" t="s">
        <v>516</v>
      </c>
      <c r="Q5275" s="21">
        <v>2015</v>
      </c>
      <c r="R5275" s="21" t="s">
        <v>3699</v>
      </c>
      <c r="S5275" s="21" t="s">
        <v>5006</v>
      </c>
      <c r="T5275" s="116">
        <v>840</v>
      </c>
      <c r="U5275" s="111">
        <v>45</v>
      </c>
      <c r="V5275" s="113">
        <f t="shared" si="986"/>
        <v>804.53333333333342</v>
      </c>
      <c r="W5275" s="113">
        <f t="shared" si="987"/>
        <v>35.466666666666583</v>
      </c>
      <c r="X5275" s="112">
        <f t="shared" si="988"/>
        <v>35466.666666666584</v>
      </c>
      <c r="Y5275" s="111"/>
      <c r="Z5275" s="110">
        <f t="shared" si="984"/>
        <v>43</v>
      </c>
      <c r="AA5275" s="109">
        <f t="shared" si="989"/>
        <v>42</v>
      </c>
      <c r="AB5275" s="109">
        <f t="shared" si="990"/>
        <v>42000</v>
      </c>
      <c r="AC5275" s="108">
        <f t="shared" si="991"/>
        <v>798</v>
      </c>
      <c r="AD5275" s="107">
        <f t="shared" si="992"/>
        <v>2.2222222222222223E-2</v>
      </c>
      <c r="AE5275" s="106">
        <f t="shared" si="993"/>
        <v>17.733333333333334</v>
      </c>
      <c r="AF5275" s="105">
        <f t="shared" si="994"/>
        <v>53.199999999999918</v>
      </c>
      <c r="AG5275" s="105">
        <f t="shared" si="995"/>
        <v>786.80000000000007</v>
      </c>
    </row>
    <row r="5276" spans="1:33" s="88" customFormat="1" x14ac:dyDescent="0.35">
      <c r="A5276" s="21">
        <v>10141103</v>
      </c>
      <c r="B5276" s="115" t="s">
        <v>1665</v>
      </c>
      <c r="C5276" s="115" t="s">
        <v>710</v>
      </c>
      <c r="D5276" s="22" t="s">
        <v>5005</v>
      </c>
      <c r="E5276" s="114" t="str">
        <f t="shared" si="985"/>
        <v>TRANSFORMADOR MARCA:Transformadores de Mozambique  PT 52R</v>
      </c>
      <c r="F5276" s="57" t="s">
        <v>1217</v>
      </c>
      <c r="G5276" s="21"/>
      <c r="H5276" s="21" t="s">
        <v>494</v>
      </c>
      <c r="I5276" s="21"/>
      <c r="J5276" s="21"/>
      <c r="K5276" s="133" t="s">
        <v>5004</v>
      </c>
      <c r="L5276" s="133" t="s">
        <v>5003</v>
      </c>
      <c r="M5276" s="21">
        <v>200</v>
      </c>
      <c r="N5276" s="21">
        <v>33</v>
      </c>
      <c r="O5276" s="21">
        <v>0.4</v>
      </c>
      <c r="P5276" s="124" t="s">
        <v>516</v>
      </c>
      <c r="Q5276" s="21">
        <v>2015</v>
      </c>
      <c r="R5276" s="21" t="s">
        <v>2438</v>
      </c>
      <c r="S5276" s="21">
        <v>961837</v>
      </c>
      <c r="T5276" s="116">
        <v>991</v>
      </c>
      <c r="U5276" s="111">
        <v>45</v>
      </c>
      <c r="V5276" s="113">
        <f t="shared" si="986"/>
        <v>949.15777777777782</v>
      </c>
      <c r="W5276" s="113">
        <f t="shared" si="987"/>
        <v>41.842222222222176</v>
      </c>
      <c r="X5276" s="112">
        <f t="shared" si="988"/>
        <v>41842.222222222175</v>
      </c>
      <c r="Y5276" s="111"/>
      <c r="Z5276" s="110">
        <f t="shared" si="984"/>
        <v>43</v>
      </c>
      <c r="AA5276" s="109">
        <f t="shared" si="989"/>
        <v>49.550000000000004</v>
      </c>
      <c r="AB5276" s="109">
        <f t="shared" si="990"/>
        <v>49550.000000000007</v>
      </c>
      <c r="AC5276" s="108">
        <f t="shared" si="991"/>
        <v>941.45</v>
      </c>
      <c r="AD5276" s="107">
        <f t="shared" si="992"/>
        <v>2.2222222222222223E-2</v>
      </c>
      <c r="AE5276" s="106">
        <f t="shared" si="993"/>
        <v>20.921111111111113</v>
      </c>
      <c r="AF5276" s="105">
        <f t="shared" si="994"/>
        <v>62.763333333333293</v>
      </c>
      <c r="AG5276" s="105">
        <f t="shared" si="995"/>
        <v>928.23666666666668</v>
      </c>
    </row>
    <row r="5277" spans="1:33" s="88" customFormat="1" x14ac:dyDescent="0.35">
      <c r="A5277" s="21">
        <v>10141103</v>
      </c>
      <c r="B5277" s="115" t="s">
        <v>1665</v>
      </c>
      <c r="C5277" s="115" t="s">
        <v>710</v>
      </c>
      <c r="D5277" s="22" t="s">
        <v>808</v>
      </c>
      <c r="E5277" s="114" t="str">
        <f t="shared" si="985"/>
        <v>TRANSFORMADOR MARCA:Efacec  No Label</v>
      </c>
      <c r="F5277" s="57" t="s">
        <v>1217</v>
      </c>
      <c r="G5277" s="21"/>
      <c r="H5277" s="21" t="s">
        <v>494</v>
      </c>
      <c r="I5277" s="21"/>
      <c r="J5277" s="21"/>
      <c r="K5277" s="133" t="s">
        <v>5002</v>
      </c>
      <c r="L5277" s="133" t="s">
        <v>5001</v>
      </c>
      <c r="M5277" s="21">
        <v>315</v>
      </c>
      <c r="N5277" s="21">
        <v>33</v>
      </c>
      <c r="O5277" s="21">
        <v>0.4</v>
      </c>
      <c r="P5277" s="124" t="s">
        <v>516</v>
      </c>
      <c r="Q5277" s="21">
        <v>2015</v>
      </c>
      <c r="R5277" s="21" t="s">
        <v>535</v>
      </c>
      <c r="S5277" s="21" t="s">
        <v>5000</v>
      </c>
      <c r="T5277" s="116">
        <v>1039</v>
      </c>
      <c r="U5277" s="111">
        <v>45</v>
      </c>
      <c r="V5277" s="113">
        <f t="shared" si="986"/>
        <v>995.13111111111118</v>
      </c>
      <c r="W5277" s="113">
        <f t="shared" si="987"/>
        <v>43.868888888888819</v>
      </c>
      <c r="X5277" s="112">
        <f t="shared" si="988"/>
        <v>43868.888888888818</v>
      </c>
      <c r="Y5277" s="111"/>
      <c r="Z5277" s="110">
        <f t="shared" si="984"/>
        <v>43</v>
      </c>
      <c r="AA5277" s="109">
        <f t="shared" si="989"/>
        <v>51.95</v>
      </c>
      <c r="AB5277" s="109">
        <f t="shared" si="990"/>
        <v>51950</v>
      </c>
      <c r="AC5277" s="108">
        <f t="shared" si="991"/>
        <v>987.05</v>
      </c>
      <c r="AD5277" s="107">
        <f t="shared" si="992"/>
        <v>2.2222222222222223E-2</v>
      </c>
      <c r="AE5277" s="106">
        <f t="shared" si="993"/>
        <v>21.934444444444445</v>
      </c>
      <c r="AF5277" s="105">
        <f t="shared" si="994"/>
        <v>65.803333333333256</v>
      </c>
      <c r="AG5277" s="105">
        <f t="shared" si="995"/>
        <v>973.19666666666672</v>
      </c>
    </row>
    <row r="5278" spans="1:33" s="88" customFormat="1" x14ac:dyDescent="0.35">
      <c r="A5278" s="21">
        <v>10141103</v>
      </c>
      <c r="B5278" s="115" t="s">
        <v>1665</v>
      </c>
      <c r="C5278" s="115" t="s">
        <v>710</v>
      </c>
      <c r="D5278" s="193" t="s">
        <v>4999</v>
      </c>
      <c r="E5278" s="114" t="str">
        <f t="shared" si="985"/>
        <v>TRANSFORMADOR MARCA:Transformadores de Mozambique  PT 128R</v>
      </c>
      <c r="F5278" s="57" t="s">
        <v>1217</v>
      </c>
      <c r="G5278" s="21"/>
      <c r="H5278" s="21" t="s">
        <v>494</v>
      </c>
      <c r="I5278" s="21"/>
      <c r="J5278" s="21"/>
      <c r="K5278" s="133" t="s">
        <v>4998</v>
      </c>
      <c r="L5278" s="133" t="s">
        <v>4997</v>
      </c>
      <c r="M5278" s="21">
        <v>315</v>
      </c>
      <c r="N5278" s="21">
        <v>33</v>
      </c>
      <c r="O5278" s="21">
        <v>0.4</v>
      </c>
      <c r="P5278" s="124" t="s">
        <v>516</v>
      </c>
      <c r="Q5278" s="21">
        <v>2015</v>
      </c>
      <c r="R5278" s="21" t="s">
        <v>2438</v>
      </c>
      <c r="S5278" s="21">
        <v>979651</v>
      </c>
      <c r="T5278" s="116">
        <v>1039</v>
      </c>
      <c r="U5278" s="111">
        <v>45</v>
      </c>
      <c r="V5278" s="113">
        <f t="shared" si="986"/>
        <v>995.13111111111118</v>
      </c>
      <c r="W5278" s="113">
        <f t="shared" si="987"/>
        <v>43.868888888888819</v>
      </c>
      <c r="X5278" s="112">
        <f t="shared" si="988"/>
        <v>43868.888888888818</v>
      </c>
      <c r="Y5278" s="111"/>
      <c r="Z5278" s="110">
        <f t="shared" si="984"/>
        <v>43</v>
      </c>
      <c r="AA5278" s="109">
        <f t="shared" si="989"/>
        <v>51.95</v>
      </c>
      <c r="AB5278" s="109">
        <f t="shared" si="990"/>
        <v>51950</v>
      </c>
      <c r="AC5278" s="108">
        <f t="shared" si="991"/>
        <v>987.05</v>
      </c>
      <c r="AD5278" s="107">
        <f t="shared" si="992"/>
        <v>2.2222222222222223E-2</v>
      </c>
      <c r="AE5278" s="106">
        <f t="shared" si="993"/>
        <v>21.934444444444445</v>
      </c>
      <c r="AF5278" s="105">
        <f t="shared" si="994"/>
        <v>65.803333333333256</v>
      </c>
      <c r="AG5278" s="105">
        <f t="shared" si="995"/>
        <v>973.19666666666672</v>
      </c>
    </row>
    <row r="5279" spans="1:33" s="88" customFormat="1" x14ac:dyDescent="0.35">
      <c r="A5279" s="21">
        <v>10141103</v>
      </c>
      <c r="B5279" s="115" t="s">
        <v>1665</v>
      </c>
      <c r="C5279" s="115" t="s">
        <v>710</v>
      </c>
      <c r="D5279" s="193" t="s">
        <v>4996</v>
      </c>
      <c r="E5279" s="114" t="str">
        <f t="shared" si="985"/>
        <v>TRANSFORMADOR MARCA:Transformadores de Mozambique  PTS 110</v>
      </c>
      <c r="F5279" s="57" t="s">
        <v>119</v>
      </c>
      <c r="G5279" s="21"/>
      <c r="H5279" s="21" t="s">
        <v>494</v>
      </c>
      <c r="I5279" s="21"/>
      <c r="J5279" s="21"/>
      <c r="K5279" s="133" t="s">
        <v>4995</v>
      </c>
      <c r="L5279" s="133" t="s">
        <v>4994</v>
      </c>
      <c r="M5279" s="21">
        <v>500</v>
      </c>
      <c r="N5279" s="21">
        <v>33</v>
      </c>
      <c r="O5279" s="21" t="s">
        <v>510</v>
      </c>
      <c r="P5279" s="124" t="s">
        <v>516</v>
      </c>
      <c r="Q5279" s="21">
        <v>2015</v>
      </c>
      <c r="R5279" s="21" t="s">
        <v>2438</v>
      </c>
      <c r="S5279" s="21">
        <v>873987</v>
      </c>
      <c r="T5279" s="116">
        <v>1200</v>
      </c>
      <c r="U5279" s="111">
        <v>45</v>
      </c>
      <c r="V5279" s="113">
        <f t="shared" si="986"/>
        <v>1149.3333333333335</v>
      </c>
      <c r="W5279" s="113">
        <f t="shared" si="987"/>
        <v>50.666666666666515</v>
      </c>
      <c r="X5279" s="112">
        <f t="shared" si="988"/>
        <v>50666.666666666511</v>
      </c>
      <c r="Y5279" s="111"/>
      <c r="Z5279" s="110">
        <f t="shared" si="984"/>
        <v>43</v>
      </c>
      <c r="AA5279" s="109">
        <f t="shared" si="989"/>
        <v>60</v>
      </c>
      <c r="AB5279" s="109">
        <f t="shared" si="990"/>
        <v>60000</v>
      </c>
      <c r="AC5279" s="108">
        <f t="shared" si="991"/>
        <v>1140</v>
      </c>
      <c r="AD5279" s="107">
        <f t="shared" si="992"/>
        <v>2.2222222222222223E-2</v>
      </c>
      <c r="AE5279" s="106">
        <f t="shared" si="993"/>
        <v>25.333333333333336</v>
      </c>
      <c r="AF5279" s="105">
        <f t="shared" si="994"/>
        <v>75.999999999999858</v>
      </c>
      <c r="AG5279" s="105">
        <f t="shared" si="995"/>
        <v>1124.0000000000002</v>
      </c>
    </row>
    <row r="5280" spans="1:33" s="88" customFormat="1" x14ac:dyDescent="0.35">
      <c r="A5280" s="21">
        <v>10141103</v>
      </c>
      <c r="B5280" s="115" t="s">
        <v>1665</v>
      </c>
      <c r="C5280" s="115" t="s">
        <v>710</v>
      </c>
      <c r="D5280" s="193" t="s">
        <v>4993</v>
      </c>
      <c r="E5280" s="114" t="str">
        <f t="shared" si="985"/>
        <v>TRANSFORMADOR MARCA:Transformadores de Mozambique  PTS 450</v>
      </c>
      <c r="F5280" s="57" t="s">
        <v>119</v>
      </c>
      <c r="G5280" s="21"/>
      <c r="H5280" s="21" t="s">
        <v>494</v>
      </c>
      <c r="I5280" s="21"/>
      <c r="J5280" s="21"/>
      <c r="K5280" s="133" t="s">
        <v>4992</v>
      </c>
      <c r="L5280" s="133" t="s">
        <v>4991</v>
      </c>
      <c r="M5280" s="21">
        <v>250</v>
      </c>
      <c r="N5280" s="21">
        <v>33</v>
      </c>
      <c r="O5280" s="21" t="s">
        <v>510</v>
      </c>
      <c r="P5280" s="124" t="s">
        <v>516</v>
      </c>
      <c r="Q5280" s="21">
        <v>2015</v>
      </c>
      <c r="R5280" s="21" t="s">
        <v>2438</v>
      </c>
      <c r="S5280" s="21">
        <v>920925</v>
      </c>
      <c r="T5280" s="116">
        <v>991</v>
      </c>
      <c r="U5280" s="111">
        <v>45</v>
      </c>
      <c r="V5280" s="113">
        <f t="shared" si="986"/>
        <v>949.15777777777782</v>
      </c>
      <c r="W5280" s="113">
        <f t="shared" si="987"/>
        <v>41.842222222222176</v>
      </c>
      <c r="X5280" s="112">
        <f t="shared" si="988"/>
        <v>41842.222222222175</v>
      </c>
      <c r="Y5280" s="111"/>
      <c r="Z5280" s="110">
        <f t="shared" si="984"/>
        <v>43</v>
      </c>
      <c r="AA5280" s="109">
        <f t="shared" si="989"/>
        <v>49.550000000000004</v>
      </c>
      <c r="AB5280" s="109">
        <f t="shared" si="990"/>
        <v>49550.000000000007</v>
      </c>
      <c r="AC5280" s="108">
        <f t="shared" si="991"/>
        <v>941.45</v>
      </c>
      <c r="AD5280" s="107">
        <f t="shared" si="992"/>
        <v>2.2222222222222223E-2</v>
      </c>
      <c r="AE5280" s="106">
        <f t="shared" si="993"/>
        <v>20.921111111111113</v>
      </c>
      <c r="AF5280" s="105">
        <f t="shared" si="994"/>
        <v>62.763333333333293</v>
      </c>
      <c r="AG5280" s="105">
        <f t="shared" si="995"/>
        <v>928.23666666666668</v>
      </c>
    </row>
    <row r="5281" spans="1:33" s="88" customFormat="1" x14ac:dyDescent="0.35">
      <c r="A5281" s="21">
        <v>10141103</v>
      </c>
      <c r="B5281" s="115" t="s">
        <v>1665</v>
      </c>
      <c r="C5281" s="115" t="s">
        <v>710</v>
      </c>
      <c r="D5281" s="193" t="s">
        <v>4990</v>
      </c>
      <c r="E5281" s="114" t="str">
        <f t="shared" si="985"/>
        <v>TRANSFORMADOR MARCA:ABB  PTS 589</v>
      </c>
      <c r="F5281" s="57" t="s">
        <v>119</v>
      </c>
      <c r="G5281" s="21"/>
      <c r="H5281" s="21" t="s">
        <v>494</v>
      </c>
      <c r="I5281" s="21"/>
      <c r="J5281" s="21"/>
      <c r="K5281" s="133" t="s">
        <v>4989</v>
      </c>
      <c r="L5281" s="133" t="s">
        <v>4988</v>
      </c>
      <c r="M5281" s="21">
        <v>250</v>
      </c>
      <c r="N5281" s="21">
        <v>33</v>
      </c>
      <c r="O5281" s="21" t="s">
        <v>510</v>
      </c>
      <c r="P5281" s="124" t="s">
        <v>516</v>
      </c>
      <c r="Q5281" s="21">
        <v>2015</v>
      </c>
      <c r="R5281" s="21" t="s">
        <v>15</v>
      </c>
      <c r="S5281" s="21"/>
      <c r="T5281" s="116">
        <v>991</v>
      </c>
      <c r="U5281" s="111">
        <v>45</v>
      </c>
      <c r="V5281" s="113">
        <f t="shared" si="986"/>
        <v>949.15777777777782</v>
      </c>
      <c r="W5281" s="113">
        <f t="shared" si="987"/>
        <v>41.842222222222176</v>
      </c>
      <c r="X5281" s="112">
        <f t="shared" si="988"/>
        <v>41842.222222222175</v>
      </c>
      <c r="Y5281" s="111"/>
      <c r="Z5281" s="110">
        <f t="shared" si="984"/>
        <v>43</v>
      </c>
      <c r="AA5281" s="109">
        <f t="shared" si="989"/>
        <v>49.550000000000004</v>
      </c>
      <c r="AB5281" s="109">
        <f t="shared" si="990"/>
        <v>49550.000000000007</v>
      </c>
      <c r="AC5281" s="108">
        <f t="shared" si="991"/>
        <v>941.45</v>
      </c>
      <c r="AD5281" s="107">
        <f t="shared" si="992"/>
        <v>2.2222222222222223E-2</v>
      </c>
      <c r="AE5281" s="106">
        <f t="shared" si="993"/>
        <v>20.921111111111113</v>
      </c>
      <c r="AF5281" s="105">
        <f t="shared" si="994"/>
        <v>62.763333333333293</v>
      </c>
      <c r="AG5281" s="105">
        <f t="shared" si="995"/>
        <v>928.23666666666668</v>
      </c>
    </row>
    <row r="5282" spans="1:33" s="88" customFormat="1" x14ac:dyDescent="0.35">
      <c r="A5282" s="21">
        <v>10141103</v>
      </c>
      <c r="B5282" s="115" t="s">
        <v>1665</v>
      </c>
      <c r="C5282" s="115" t="s">
        <v>710</v>
      </c>
      <c r="D5282" s="193" t="s">
        <v>4987</v>
      </c>
      <c r="E5282" s="114" t="str">
        <f t="shared" si="985"/>
        <v>TRANSFORMADOR MARCA:Transformadores de Mozambique  PT 203</v>
      </c>
      <c r="F5282" s="57" t="s">
        <v>119</v>
      </c>
      <c r="G5282" s="21"/>
      <c r="H5282" s="21" t="s">
        <v>494</v>
      </c>
      <c r="I5282" s="21"/>
      <c r="J5282" s="21"/>
      <c r="K5282" s="133" t="s">
        <v>4986</v>
      </c>
      <c r="L5282" s="133" t="s">
        <v>4985</v>
      </c>
      <c r="M5282" s="21">
        <v>250</v>
      </c>
      <c r="N5282" s="21">
        <v>33</v>
      </c>
      <c r="O5282" s="21" t="s">
        <v>510</v>
      </c>
      <c r="P5282" s="124" t="s">
        <v>516</v>
      </c>
      <c r="Q5282" s="21">
        <v>2015</v>
      </c>
      <c r="R5282" s="21" t="s">
        <v>2438</v>
      </c>
      <c r="S5282" s="21">
        <v>967339</v>
      </c>
      <c r="T5282" s="116">
        <v>991</v>
      </c>
      <c r="U5282" s="111">
        <v>45</v>
      </c>
      <c r="V5282" s="113">
        <f t="shared" si="986"/>
        <v>949.15777777777782</v>
      </c>
      <c r="W5282" s="113">
        <f t="shared" si="987"/>
        <v>41.842222222222176</v>
      </c>
      <c r="X5282" s="112">
        <f t="shared" si="988"/>
        <v>41842.222222222175</v>
      </c>
      <c r="Y5282" s="111"/>
      <c r="Z5282" s="110">
        <f t="shared" si="984"/>
        <v>43</v>
      </c>
      <c r="AA5282" s="109">
        <f t="shared" si="989"/>
        <v>49.550000000000004</v>
      </c>
      <c r="AB5282" s="109">
        <f t="shared" si="990"/>
        <v>49550.000000000007</v>
      </c>
      <c r="AC5282" s="108">
        <f t="shared" si="991"/>
        <v>941.45</v>
      </c>
      <c r="AD5282" s="107">
        <f t="shared" si="992"/>
        <v>2.2222222222222223E-2</v>
      </c>
      <c r="AE5282" s="106">
        <f t="shared" si="993"/>
        <v>20.921111111111113</v>
      </c>
      <c r="AF5282" s="105">
        <f t="shared" si="994"/>
        <v>62.763333333333293</v>
      </c>
      <c r="AG5282" s="105">
        <f t="shared" si="995"/>
        <v>928.23666666666668</v>
      </c>
    </row>
    <row r="5283" spans="1:33" s="88" customFormat="1" x14ac:dyDescent="0.35">
      <c r="A5283" s="21">
        <v>10141103</v>
      </c>
      <c r="B5283" s="115" t="s">
        <v>1665</v>
      </c>
      <c r="C5283" s="115" t="s">
        <v>710</v>
      </c>
      <c r="D5283" s="193" t="s">
        <v>4984</v>
      </c>
      <c r="E5283" s="114" t="str">
        <f t="shared" si="985"/>
        <v>TRANSFORMADOR MARCA:Transformadores de Mozambique  PT 519</v>
      </c>
      <c r="F5283" s="57" t="s">
        <v>940</v>
      </c>
      <c r="G5283" s="21"/>
      <c r="H5283" s="21" t="s">
        <v>494</v>
      </c>
      <c r="I5283" s="21"/>
      <c r="J5283" s="21"/>
      <c r="K5283" s="133" t="s">
        <v>4983</v>
      </c>
      <c r="L5283" s="133" t="s">
        <v>4982</v>
      </c>
      <c r="M5283" s="21">
        <v>250</v>
      </c>
      <c r="N5283" s="21">
        <v>33</v>
      </c>
      <c r="O5283" s="21" t="s">
        <v>510</v>
      </c>
      <c r="P5283" s="124" t="s">
        <v>516</v>
      </c>
      <c r="Q5283" s="21">
        <v>2015</v>
      </c>
      <c r="R5283" s="21" t="s">
        <v>2438</v>
      </c>
      <c r="S5283" s="21">
        <v>979647</v>
      </c>
      <c r="T5283" s="116">
        <v>991</v>
      </c>
      <c r="U5283" s="111">
        <v>45</v>
      </c>
      <c r="V5283" s="113">
        <f t="shared" si="986"/>
        <v>949.15777777777782</v>
      </c>
      <c r="W5283" s="113">
        <f t="shared" si="987"/>
        <v>41.842222222222176</v>
      </c>
      <c r="X5283" s="112">
        <f t="shared" si="988"/>
        <v>41842.222222222175</v>
      </c>
      <c r="Y5283" s="111"/>
      <c r="Z5283" s="110">
        <f t="shared" si="984"/>
        <v>43</v>
      </c>
      <c r="AA5283" s="109">
        <f t="shared" si="989"/>
        <v>49.550000000000004</v>
      </c>
      <c r="AB5283" s="109">
        <f t="shared" si="990"/>
        <v>49550.000000000007</v>
      </c>
      <c r="AC5283" s="108">
        <f t="shared" si="991"/>
        <v>941.45</v>
      </c>
      <c r="AD5283" s="107">
        <f t="shared" si="992"/>
        <v>2.2222222222222223E-2</v>
      </c>
      <c r="AE5283" s="106">
        <f t="shared" si="993"/>
        <v>20.921111111111113</v>
      </c>
      <c r="AF5283" s="105">
        <f t="shared" si="994"/>
        <v>62.763333333333293</v>
      </c>
      <c r="AG5283" s="105">
        <f t="shared" si="995"/>
        <v>928.23666666666668</v>
      </c>
    </row>
    <row r="5284" spans="1:33" s="88" customFormat="1" x14ac:dyDescent="0.35">
      <c r="A5284" s="21">
        <v>10141103</v>
      </c>
      <c r="B5284" s="115" t="s">
        <v>1665</v>
      </c>
      <c r="C5284" s="115" t="s">
        <v>710</v>
      </c>
      <c r="D5284" s="193" t="s">
        <v>1388</v>
      </c>
      <c r="E5284" s="114" t="str">
        <f t="shared" si="985"/>
        <v>TRANSFORMADOR MARCA:Alstom  PT 225</v>
      </c>
      <c r="F5284" s="57" t="s">
        <v>940</v>
      </c>
      <c r="G5284" s="21"/>
      <c r="H5284" s="21" t="s">
        <v>494</v>
      </c>
      <c r="I5284" s="21"/>
      <c r="J5284" s="21"/>
      <c r="K5284" s="133" t="s">
        <v>4981</v>
      </c>
      <c r="L5284" s="133" t="s">
        <v>4980</v>
      </c>
      <c r="M5284" s="21">
        <v>250</v>
      </c>
      <c r="N5284" s="21">
        <v>33</v>
      </c>
      <c r="O5284" s="21" t="s">
        <v>510</v>
      </c>
      <c r="P5284" s="124" t="s">
        <v>516</v>
      </c>
      <c r="Q5284" s="21">
        <v>2015</v>
      </c>
      <c r="R5284" s="21" t="s">
        <v>4979</v>
      </c>
      <c r="S5284" s="21"/>
      <c r="T5284" s="116">
        <v>991</v>
      </c>
      <c r="U5284" s="111">
        <v>45</v>
      </c>
      <c r="V5284" s="113">
        <f t="shared" si="986"/>
        <v>949.15777777777782</v>
      </c>
      <c r="W5284" s="113">
        <f t="shared" si="987"/>
        <v>41.842222222222176</v>
      </c>
      <c r="X5284" s="112">
        <f t="shared" si="988"/>
        <v>41842.222222222175</v>
      </c>
      <c r="Y5284" s="111"/>
      <c r="Z5284" s="110">
        <f t="shared" ref="Z5284:Z5347" si="996">(U5284-(2017-Q5284))</f>
        <v>43</v>
      </c>
      <c r="AA5284" s="109">
        <f t="shared" si="989"/>
        <v>49.550000000000004</v>
      </c>
      <c r="AB5284" s="109">
        <f t="shared" si="990"/>
        <v>49550.000000000007</v>
      </c>
      <c r="AC5284" s="108">
        <f t="shared" si="991"/>
        <v>941.45</v>
      </c>
      <c r="AD5284" s="107">
        <f t="shared" si="992"/>
        <v>2.2222222222222223E-2</v>
      </c>
      <c r="AE5284" s="106">
        <f t="shared" si="993"/>
        <v>20.921111111111113</v>
      </c>
      <c r="AF5284" s="105">
        <f t="shared" si="994"/>
        <v>62.763333333333293</v>
      </c>
      <c r="AG5284" s="105">
        <f t="shared" si="995"/>
        <v>928.23666666666668</v>
      </c>
    </row>
    <row r="5285" spans="1:33" s="88" customFormat="1" x14ac:dyDescent="0.35">
      <c r="A5285" s="21">
        <v>10141103</v>
      </c>
      <c r="B5285" s="115" t="s">
        <v>1665</v>
      </c>
      <c r="C5285" s="115" t="s">
        <v>710</v>
      </c>
      <c r="D5285" s="193" t="s">
        <v>4978</v>
      </c>
      <c r="E5285" s="114" t="str">
        <f t="shared" si="985"/>
        <v>TRANSFORMADOR MARCA:Freestate Transformers  PT 214</v>
      </c>
      <c r="F5285" s="57" t="s">
        <v>940</v>
      </c>
      <c r="G5285" s="21"/>
      <c r="H5285" s="21" t="s">
        <v>494</v>
      </c>
      <c r="I5285" s="21"/>
      <c r="J5285" s="21"/>
      <c r="K5285" s="133" t="s">
        <v>4977</v>
      </c>
      <c r="L5285" s="133" t="s">
        <v>4976</v>
      </c>
      <c r="M5285" s="21">
        <v>315</v>
      </c>
      <c r="N5285" s="21">
        <v>33</v>
      </c>
      <c r="O5285" s="21" t="s">
        <v>510</v>
      </c>
      <c r="P5285" s="124" t="s">
        <v>516</v>
      </c>
      <c r="Q5285" s="21">
        <v>2015</v>
      </c>
      <c r="R5285" s="21" t="s">
        <v>3699</v>
      </c>
      <c r="S5285" s="21" t="s">
        <v>4975</v>
      </c>
      <c r="T5285" s="116">
        <v>1039</v>
      </c>
      <c r="U5285" s="111">
        <v>45</v>
      </c>
      <c r="V5285" s="113">
        <f t="shared" si="986"/>
        <v>995.13111111111118</v>
      </c>
      <c r="W5285" s="113">
        <f t="shared" si="987"/>
        <v>43.868888888888819</v>
      </c>
      <c r="X5285" s="112">
        <f t="shared" si="988"/>
        <v>43868.888888888818</v>
      </c>
      <c r="Y5285" s="111"/>
      <c r="Z5285" s="110">
        <f t="shared" si="996"/>
        <v>43</v>
      </c>
      <c r="AA5285" s="109">
        <f t="shared" si="989"/>
        <v>51.95</v>
      </c>
      <c r="AB5285" s="109">
        <f t="shared" si="990"/>
        <v>51950</v>
      </c>
      <c r="AC5285" s="108">
        <f t="shared" si="991"/>
        <v>987.05</v>
      </c>
      <c r="AD5285" s="107">
        <f t="shared" si="992"/>
        <v>2.2222222222222223E-2</v>
      </c>
      <c r="AE5285" s="106">
        <f t="shared" si="993"/>
        <v>21.934444444444445</v>
      </c>
      <c r="AF5285" s="105">
        <f t="shared" si="994"/>
        <v>65.803333333333256</v>
      </c>
      <c r="AG5285" s="105">
        <f t="shared" si="995"/>
        <v>973.19666666666672</v>
      </c>
    </row>
    <row r="5286" spans="1:33" s="88" customFormat="1" x14ac:dyDescent="0.35">
      <c r="A5286" s="21">
        <v>10141103</v>
      </c>
      <c r="B5286" s="115" t="s">
        <v>1665</v>
      </c>
      <c r="C5286" s="115" t="s">
        <v>710</v>
      </c>
      <c r="D5286" s="193" t="s">
        <v>4974</v>
      </c>
      <c r="E5286" s="114" t="str">
        <f t="shared" si="985"/>
        <v>TRANSFORMADOR MARCA:Transformadores de Mozambique  PT 142</v>
      </c>
      <c r="F5286" s="57" t="s">
        <v>2402</v>
      </c>
      <c r="G5286" s="21"/>
      <c r="H5286" s="21" t="s">
        <v>494</v>
      </c>
      <c r="I5286" s="21"/>
      <c r="J5286" s="21"/>
      <c r="K5286" s="133" t="s">
        <v>4973</v>
      </c>
      <c r="L5286" s="133" t="s">
        <v>4972</v>
      </c>
      <c r="M5286" s="21">
        <v>315</v>
      </c>
      <c r="N5286" s="21">
        <v>33</v>
      </c>
      <c r="O5286" s="21" t="s">
        <v>510</v>
      </c>
      <c r="P5286" s="124" t="s">
        <v>516</v>
      </c>
      <c r="Q5286" s="21">
        <v>2015</v>
      </c>
      <c r="R5286" s="21" t="s">
        <v>2438</v>
      </c>
      <c r="S5286" s="21">
        <v>967345</v>
      </c>
      <c r="T5286" s="116">
        <v>1039</v>
      </c>
      <c r="U5286" s="111">
        <v>45</v>
      </c>
      <c r="V5286" s="113">
        <f t="shared" si="986"/>
        <v>995.13111111111118</v>
      </c>
      <c r="W5286" s="113">
        <f t="shared" si="987"/>
        <v>43.868888888888819</v>
      </c>
      <c r="X5286" s="112">
        <f t="shared" si="988"/>
        <v>43868.888888888818</v>
      </c>
      <c r="Y5286" s="111"/>
      <c r="Z5286" s="110">
        <f t="shared" si="996"/>
        <v>43</v>
      </c>
      <c r="AA5286" s="109">
        <f t="shared" si="989"/>
        <v>51.95</v>
      </c>
      <c r="AB5286" s="109">
        <f t="shared" si="990"/>
        <v>51950</v>
      </c>
      <c r="AC5286" s="108">
        <f t="shared" si="991"/>
        <v>987.05</v>
      </c>
      <c r="AD5286" s="107">
        <f t="shared" si="992"/>
        <v>2.2222222222222223E-2</v>
      </c>
      <c r="AE5286" s="106">
        <f t="shared" si="993"/>
        <v>21.934444444444445</v>
      </c>
      <c r="AF5286" s="105">
        <f t="shared" si="994"/>
        <v>65.803333333333256</v>
      </c>
      <c r="AG5286" s="105">
        <f t="shared" si="995"/>
        <v>973.19666666666672</v>
      </c>
    </row>
    <row r="5287" spans="1:33" s="88" customFormat="1" x14ac:dyDescent="0.35">
      <c r="A5287" s="21">
        <v>10141103</v>
      </c>
      <c r="B5287" s="115" t="s">
        <v>1665</v>
      </c>
      <c r="C5287" s="115" t="s">
        <v>710</v>
      </c>
      <c r="D5287" s="193" t="s">
        <v>4971</v>
      </c>
      <c r="E5287" s="114" t="str">
        <f t="shared" si="985"/>
        <v>TRANSFORMADOR MARCA:Freestate Transformers  PT 149</v>
      </c>
      <c r="F5287" s="57" t="s">
        <v>2402</v>
      </c>
      <c r="G5287" s="21"/>
      <c r="H5287" s="21" t="s">
        <v>494</v>
      </c>
      <c r="I5287" s="21"/>
      <c r="J5287" s="21"/>
      <c r="K5287" s="133" t="s">
        <v>4970</v>
      </c>
      <c r="L5287" s="133" t="s">
        <v>4969</v>
      </c>
      <c r="M5287" s="21">
        <v>500</v>
      </c>
      <c r="N5287" s="21">
        <v>33</v>
      </c>
      <c r="O5287" s="21" t="s">
        <v>510</v>
      </c>
      <c r="P5287" s="124" t="s">
        <v>516</v>
      </c>
      <c r="Q5287" s="21">
        <v>2015</v>
      </c>
      <c r="R5287" s="21" t="s">
        <v>3699</v>
      </c>
      <c r="S5287" s="21" t="s">
        <v>4968</v>
      </c>
      <c r="T5287" s="116">
        <v>1200</v>
      </c>
      <c r="U5287" s="111">
        <v>45</v>
      </c>
      <c r="V5287" s="113">
        <f t="shared" si="986"/>
        <v>1149.3333333333335</v>
      </c>
      <c r="W5287" s="113">
        <f t="shared" si="987"/>
        <v>50.666666666666515</v>
      </c>
      <c r="X5287" s="112">
        <f t="shared" si="988"/>
        <v>50666.666666666511</v>
      </c>
      <c r="Y5287" s="111"/>
      <c r="Z5287" s="110">
        <f t="shared" si="996"/>
        <v>43</v>
      </c>
      <c r="AA5287" s="109">
        <f t="shared" si="989"/>
        <v>60</v>
      </c>
      <c r="AB5287" s="109">
        <f t="shared" si="990"/>
        <v>60000</v>
      </c>
      <c r="AC5287" s="108">
        <f t="shared" si="991"/>
        <v>1140</v>
      </c>
      <c r="AD5287" s="107">
        <f t="shared" si="992"/>
        <v>2.2222222222222223E-2</v>
      </c>
      <c r="AE5287" s="106">
        <f t="shared" si="993"/>
        <v>25.333333333333336</v>
      </c>
      <c r="AF5287" s="105">
        <f t="shared" si="994"/>
        <v>75.999999999999858</v>
      </c>
      <c r="AG5287" s="105">
        <f t="shared" si="995"/>
        <v>1124.0000000000002</v>
      </c>
    </row>
    <row r="5288" spans="1:33" s="88" customFormat="1" x14ac:dyDescent="0.35">
      <c r="A5288" s="21">
        <v>10141103</v>
      </c>
      <c r="B5288" s="115" t="s">
        <v>1665</v>
      </c>
      <c r="C5288" s="115" t="s">
        <v>710</v>
      </c>
      <c r="D5288" s="193" t="s">
        <v>4967</v>
      </c>
      <c r="E5288" s="114" t="str">
        <f t="shared" si="985"/>
        <v>TRANSFORMADOR MARCA:Transformadores de Mozambique  PT 448</v>
      </c>
      <c r="F5288" s="57" t="s">
        <v>2402</v>
      </c>
      <c r="G5288" s="21"/>
      <c r="H5288" s="21" t="s">
        <v>494</v>
      </c>
      <c r="I5288" s="21"/>
      <c r="J5288" s="21"/>
      <c r="K5288" s="133" t="s">
        <v>4966</v>
      </c>
      <c r="L5288" s="133" t="s">
        <v>4965</v>
      </c>
      <c r="M5288" s="21">
        <v>160</v>
      </c>
      <c r="N5288" s="21">
        <v>33</v>
      </c>
      <c r="O5288" s="21" t="s">
        <v>510</v>
      </c>
      <c r="P5288" s="124" t="s">
        <v>516</v>
      </c>
      <c r="Q5288" s="21">
        <v>2015</v>
      </c>
      <c r="R5288" s="21" t="s">
        <v>2438</v>
      </c>
      <c r="S5288" s="21">
        <v>961825</v>
      </c>
      <c r="T5288" s="116">
        <v>991</v>
      </c>
      <c r="U5288" s="111">
        <v>45</v>
      </c>
      <c r="V5288" s="113">
        <f t="shared" si="986"/>
        <v>949.15777777777782</v>
      </c>
      <c r="W5288" s="113">
        <f t="shared" si="987"/>
        <v>41.842222222222176</v>
      </c>
      <c r="X5288" s="112">
        <f t="shared" si="988"/>
        <v>41842.222222222175</v>
      </c>
      <c r="Y5288" s="111"/>
      <c r="Z5288" s="110">
        <f t="shared" si="996"/>
        <v>43</v>
      </c>
      <c r="AA5288" s="109">
        <f t="shared" si="989"/>
        <v>49.550000000000004</v>
      </c>
      <c r="AB5288" s="109">
        <f t="shared" si="990"/>
        <v>49550.000000000007</v>
      </c>
      <c r="AC5288" s="108">
        <f t="shared" si="991"/>
        <v>941.45</v>
      </c>
      <c r="AD5288" s="107">
        <f t="shared" si="992"/>
        <v>2.2222222222222223E-2</v>
      </c>
      <c r="AE5288" s="106">
        <f t="shared" si="993"/>
        <v>20.921111111111113</v>
      </c>
      <c r="AF5288" s="105">
        <f t="shared" si="994"/>
        <v>62.763333333333293</v>
      </c>
      <c r="AG5288" s="105">
        <f t="shared" si="995"/>
        <v>928.23666666666668</v>
      </c>
    </row>
    <row r="5289" spans="1:33" s="88" customFormat="1" x14ac:dyDescent="0.35">
      <c r="A5289" s="21">
        <v>10141103</v>
      </c>
      <c r="B5289" s="115" t="s">
        <v>1665</v>
      </c>
      <c r="C5289" s="115" t="s">
        <v>710</v>
      </c>
      <c r="D5289" s="22" t="s">
        <v>4964</v>
      </c>
      <c r="E5289" s="114" t="str">
        <f t="shared" si="985"/>
        <v>TRANSFORMADOR MARCA:Transformadores de Mozambique  PT 508</v>
      </c>
      <c r="F5289" s="57" t="s">
        <v>2402</v>
      </c>
      <c r="G5289" s="21"/>
      <c r="H5289" s="21" t="s">
        <v>494</v>
      </c>
      <c r="I5289" s="21"/>
      <c r="J5289" s="21"/>
      <c r="K5289" s="133" t="s">
        <v>4963</v>
      </c>
      <c r="L5289" s="133" t="s">
        <v>4962</v>
      </c>
      <c r="M5289" s="21">
        <v>250</v>
      </c>
      <c r="N5289" s="21">
        <v>33</v>
      </c>
      <c r="O5289" s="21" t="s">
        <v>510</v>
      </c>
      <c r="P5289" s="124" t="s">
        <v>516</v>
      </c>
      <c r="Q5289" s="21">
        <v>2015</v>
      </c>
      <c r="R5289" s="21" t="s">
        <v>2438</v>
      </c>
      <c r="S5289" s="21">
        <v>979646</v>
      </c>
      <c r="T5289" s="116">
        <v>991</v>
      </c>
      <c r="U5289" s="111">
        <v>45</v>
      </c>
      <c r="V5289" s="113">
        <f t="shared" si="986"/>
        <v>949.15777777777782</v>
      </c>
      <c r="W5289" s="113">
        <f t="shared" si="987"/>
        <v>41.842222222222176</v>
      </c>
      <c r="X5289" s="112">
        <f t="shared" si="988"/>
        <v>41842.222222222175</v>
      </c>
      <c r="Y5289" s="111"/>
      <c r="Z5289" s="110">
        <f t="shared" si="996"/>
        <v>43</v>
      </c>
      <c r="AA5289" s="109">
        <f t="shared" si="989"/>
        <v>49.550000000000004</v>
      </c>
      <c r="AB5289" s="109">
        <f t="shared" si="990"/>
        <v>49550.000000000007</v>
      </c>
      <c r="AC5289" s="108">
        <f t="shared" si="991"/>
        <v>941.45</v>
      </c>
      <c r="AD5289" s="107">
        <f t="shared" si="992"/>
        <v>2.2222222222222223E-2</v>
      </c>
      <c r="AE5289" s="106">
        <f t="shared" si="993"/>
        <v>20.921111111111113</v>
      </c>
      <c r="AF5289" s="105">
        <f t="shared" si="994"/>
        <v>62.763333333333293</v>
      </c>
      <c r="AG5289" s="105">
        <f t="shared" si="995"/>
        <v>928.23666666666668</v>
      </c>
    </row>
    <row r="5290" spans="1:33" s="88" customFormat="1" x14ac:dyDescent="0.35">
      <c r="A5290" s="21">
        <v>10141103</v>
      </c>
      <c r="B5290" s="115" t="s">
        <v>1665</v>
      </c>
      <c r="C5290" s="115" t="s">
        <v>710</v>
      </c>
      <c r="D5290" s="22" t="s">
        <v>4961</v>
      </c>
      <c r="E5290" s="114" t="str">
        <f t="shared" si="985"/>
        <v>TRANSFORMADOR MARCA:Freestate Transformers  PT 136</v>
      </c>
      <c r="F5290" s="57" t="s">
        <v>2402</v>
      </c>
      <c r="G5290" s="21"/>
      <c r="H5290" s="21" t="s">
        <v>494</v>
      </c>
      <c r="I5290" s="21"/>
      <c r="J5290" s="21"/>
      <c r="K5290" s="133" t="s">
        <v>4960</v>
      </c>
      <c r="L5290" s="133" t="s">
        <v>4959</v>
      </c>
      <c r="M5290" s="21">
        <v>500</v>
      </c>
      <c r="N5290" s="21">
        <v>33</v>
      </c>
      <c r="O5290" s="21" t="s">
        <v>510</v>
      </c>
      <c r="P5290" s="124" t="s">
        <v>516</v>
      </c>
      <c r="Q5290" s="21">
        <v>2015</v>
      </c>
      <c r="R5290" s="21" t="s">
        <v>3699</v>
      </c>
      <c r="S5290" s="21" t="s">
        <v>4958</v>
      </c>
      <c r="T5290" s="116">
        <v>1200</v>
      </c>
      <c r="U5290" s="111">
        <v>45</v>
      </c>
      <c r="V5290" s="113">
        <f t="shared" si="986"/>
        <v>1149.3333333333335</v>
      </c>
      <c r="W5290" s="113">
        <f t="shared" si="987"/>
        <v>50.666666666666515</v>
      </c>
      <c r="X5290" s="112">
        <f t="shared" si="988"/>
        <v>50666.666666666511</v>
      </c>
      <c r="Y5290" s="111"/>
      <c r="Z5290" s="110">
        <f t="shared" si="996"/>
        <v>43</v>
      </c>
      <c r="AA5290" s="109">
        <f t="shared" si="989"/>
        <v>60</v>
      </c>
      <c r="AB5290" s="109">
        <f t="shared" si="990"/>
        <v>60000</v>
      </c>
      <c r="AC5290" s="108">
        <f t="shared" si="991"/>
        <v>1140</v>
      </c>
      <c r="AD5290" s="107">
        <f t="shared" si="992"/>
        <v>2.2222222222222223E-2</v>
      </c>
      <c r="AE5290" s="106">
        <f t="shared" si="993"/>
        <v>25.333333333333336</v>
      </c>
      <c r="AF5290" s="105">
        <f t="shared" si="994"/>
        <v>75.999999999999858</v>
      </c>
      <c r="AG5290" s="105">
        <f t="shared" si="995"/>
        <v>1124.0000000000002</v>
      </c>
    </row>
    <row r="5291" spans="1:33" s="88" customFormat="1" x14ac:dyDescent="0.35">
      <c r="A5291" s="21">
        <v>10141103</v>
      </c>
      <c r="B5291" s="115" t="s">
        <v>1665</v>
      </c>
      <c r="C5291" s="115" t="s">
        <v>710</v>
      </c>
      <c r="D5291" s="22" t="s">
        <v>4957</v>
      </c>
      <c r="E5291" s="114" t="str">
        <f t="shared" si="985"/>
        <v>TRANSFORMADOR MARCA:Freestate Transformers  PT 471</v>
      </c>
      <c r="F5291" s="57" t="s">
        <v>2402</v>
      </c>
      <c r="G5291" s="21"/>
      <c r="H5291" s="21" t="s">
        <v>494</v>
      </c>
      <c r="I5291" s="21"/>
      <c r="J5291" s="21"/>
      <c r="K5291" s="133" t="s">
        <v>4956</v>
      </c>
      <c r="L5291" s="133" t="s">
        <v>4955</v>
      </c>
      <c r="M5291" s="21">
        <v>315</v>
      </c>
      <c r="N5291" s="21">
        <v>33</v>
      </c>
      <c r="O5291" s="21" t="s">
        <v>510</v>
      </c>
      <c r="P5291" s="124" t="s">
        <v>516</v>
      </c>
      <c r="Q5291" s="21">
        <v>2015</v>
      </c>
      <c r="R5291" s="21" t="s">
        <v>3699</v>
      </c>
      <c r="S5291" s="21" t="s">
        <v>4954</v>
      </c>
      <c r="T5291" s="116">
        <v>1039</v>
      </c>
      <c r="U5291" s="111">
        <v>45</v>
      </c>
      <c r="V5291" s="113">
        <f t="shared" si="986"/>
        <v>995.13111111111118</v>
      </c>
      <c r="W5291" s="113">
        <f t="shared" si="987"/>
        <v>43.868888888888819</v>
      </c>
      <c r="X5291" s="112">
        <f t="shared" si="988"/>
        <v>43868.888888888818</v>
      </c>
      <c r="Y5291" s="111"/>
      <c r="Z5291" s="110">
        <f t="shared" si="996"/>
        <v>43</v>
      </c>
      <c r="AA5291" s="109">
        <f t="shared" si="989"/>
        <v>51.95</v>
      </c>
      <c r="AB5291" s="109">
        <f t="shared" si="990"/>
        <v>51950</v>
      </c>
      <c r="AC5291" s="108">
        <f t="shared" si="991"/>
        <v>987.05</v>
      </c>
      <c r="AD5291" s="107">
        <f t="shared" si="992"/>
        <v>2.2222222222222223E-2</v>
      </c>
      <c r="AE5291" s="106">
        <f t="shared" si="993"/>
        <v>21.934444444444445</v>
      </c>
      <c r="AF5291" s="105">
        <f t="shared" si="994"/>
        <v>65.803333333333256</v>
      </c>
      <c r="AG5291" s="105">
        <f t="shared" si="995"/>
        <v>973.19666666666672</v>
      </c>
    </row>
    <row r="5292" spans="1:33" s="88" customFormat="1" x14ac:dyDescent="0.35">
      <c r="A5292" s="21">
        <v>10141103</v>
      </c>
      <c r="B5292" s="115" t="s">
        <v>1665</v>
      </c>
      <c r="C5292" s="115" t="s">
        <v>710</v>
      </c>
      <c r="D5292" s="164" t="s">
        <v>4953</v>
      </c>
      <c r="E5292" s="114" t="str">
        <f t="shared" si="985"/>
        <v>TRANSFORMADOR MARCA:Transformadores de Mozambique  PTS 826</v>
      </c>
      <c r="F5292" s="57" t="s">
        <v>2402</v>
      </c>
      <c r="G5292" s="21"/>
      <c r="H5292" s="21" t="s">
        <v>494</v>
      </c>
      <c r="I5292" s="21"/>
      <c r="J5292" s="21"/>
      <c r="K5292" s="133" t="s">
        <v>4952</v>
      </c>
      <c r="L5292" s="133" t="s">
        <v>4951</v>
      </c>
      <c r="M5292" s="21">
        <v>160</v>
      </c>
      <c r="N5292" s="21">
        <v>33</v>
      </c>
      <c r="O5292" s="21" t="s">
        <v>510</v>
      </c>
      <c r="P5292" s="124" t="s">
        <v>516</v>
      </c>
      <c r="Q5292" s="21">
        <v>2015</v>
      </c>
      <c r="R5292" s="21" t="s">
        <v>2438</v>
      </c>
      <c r="S5292" s="21">
        <v>961818</v>
      </c>
      <c r="T5292" s="116">
        <v>991</v>
      </c>
      <c r="U5292" s="111">
        <v>45</v>
      </c>
      <c r="V5292" s="113">
        <f t="shared" si="986"/>
        <v>949.15777777777782</v>
      </c>
      <c r="W5292" s="113">
        <f t="shared" si="987"/>
        <v>41.842222222222176</v>
      </c>
      <c r="X5292" s="112">
        <f t="shared" si="988"/>
        <v>41842.222222222175</v>
      </c>
      <c r="Y5292" s="111"/>
      <c r="Z5292" s="110">
        <f t="shared" si="996"/>
        <v>43</v>
      </c>
      <c r="AA5292" s="109">
        <f t="shared" si="989"/>
        <v>49.550000000000004</v>
      </c>
      <c r="AB5292" s="109">
        <f t="shared" si="990"/>
        <v>49550.000000000007</v>
      </c>
      <c r="AC5292" s="108">
        <f t="shared" si="991"/>
        <v>941.45</v>
      </c>
      <c r="AD5292" s="107">
        <f t="shared" si="992"/>
        <v>2.2222222222222223E-2</v>
      </c>
      <c r="AE5292" s="106">
        <f t="shared" si="993"/>
        <v>20.921111111111113</v>
      </c>
      <c r="AF5292" s="105">
        <f t="shared" si="994"/>
        <v>62.763333333333293</v>
      </c>
      <c r="AG5292" s="105">
        <f t="shared" si="995"/>
        <v>928.23666666666668</v>
      </c>
    </row>
    <row r="5293" spans="1:33" s="88" customFormat="1" x14ac:dyDescent="0.35">
      <c r="A5293" s="21">
        <v>10141103</v>
      </c>
      <c r="B5293" s="115" t="s">
        <v>1665</v>
      </c>
      <c r="C5293" s="115" t="s">
        <v>710</v>
      </c>
      <c r="D5293" s="164" t="s">
        <v>4950</v>
      </c>
      <c r="E5293" s="114" t="str">
        <f t="shared" si="985"/>
        <v>TRANSFORMADOR MARCA:Efacec  PT 586</v>
      </c>
      <c r="F5293" s="57" t="s">
        <v>2402</v>
      </c>
      <c r="G5293" s="21"/>
      <c r="H5293" s="21" t="s">
        <v>494</v>
      </c>
      <c r="I5293" s="21"/>
      <c r="J5293" s="21"/>
      <c r="K5293" s="133" t="s">
        <v>4949</v>
      </c>
      <c r="L5293" s="133" t="s">
        <v>4948</v>
      </c>
      <c r="M5293" s="21">
        <v>250</v>
      </c>
      <c r="N5293" s="21">
        <v>33</v>
      </c>
      <c r="O5293" s="21" t="s">
        <v>510</v>
      </c>
      <c r="P5293" s="124" t="s">
        <v>516</v>
      </c>
      <c r="Q5293" s="21">
        <v>2015</v>
      </c>
      <c r="R5293" s="21" t="s">
        <v>535</v>
      </c>
      <c r="S5293" s="21" t="s">
        <v>4947</v>
      </c>
      <c r="T5293" s="116">
        <v>991</v>
      </c>
      <c r="U5293" s="111">
        <v>45</v>
      </c>
      <c r="V5293" s="113">
        <f t="shared" si="986"/>
        <v>949.15777777777782</v>
      </c>
      <c r="W5293" s="113">
        <f t="shared" si="987"/>
        <v>41.842222222222176</v>
      </c>
      <c r="X5293" s="112">
        <f t="shared" si="988"/>
        <v>41842.222222222175</v>
      </c>
      <c r="Y5293" s="111"/>
      <c r="Z5293" s="110">
        <f t="shared" si="996"/>
        <v>43</v>
      </c>
      <c r="AA5293" s="109">
        <f t="shared" si="989"/>
        <v>49.550000000000004</v>
      </c>
      <c r="AB5293" s="109">
        <f t="shared" si="990"/>
        <v>49550.000000000007</v>
      </c>
      <c r="AC5293" s="108">
        <f t="shared" si="991"/>
        <v>941.45</v>
      </c>
      <c r="AD5293" s="107">
        <f t="shared" si="992"/>
        <v>2.2222222222222223E-2</v>
      </c>
      <c r="AE5293" s="106">
        <f t="shared" si="993"/>
        <v>20.921111111111113</v>
      </c>
      <c r="AF5293" s="105">
        <f t="shared" si="994"/>
        <v>62.763333333333293</v>
      </c>
      <c r="AG5293" s="105">
        <f t="shared" si="995"/>
        <v>928.23666666666668</v>
      </c>
    </row>
    <row r="5294" spans="1:33" s="88" customFormat="1" x14ac:dyDescent="0.35">
      <c r="A5294" s="21">
        <v>10141103</v>
      </c>
      <c r="B5294" s="115" t="s">
        <v>1665</v>
      </c>
      <c r="C5294" s="115" t="s">
        <v>710</v>
      </c>
      <c r="D5294" s="164" t="s">
        <v>4946</v>
      </c>
      <c r="E5294" s="114" t="str">
        <f t="shared" si="985"/>
        <v>TRANSFORMADOR MARCA:Fuji Tusco  PTS 957</v>
      </c>
      <c r="F5294" s="57" t="s">
        <v>2402</v>
      </c>
      <c r="G5294" s="21"/>
      <c r="H5294" s="21" t="s">
        <v>494</v>
      </c>
      <c r="I5294" s="21"/>
      <c r="J5294" s="21"/>
      <c r="K5294" s="133" t="s">
        <v>4945</v>
      </c>
      <c r="L5294" s="133" t="s">
        <v>4944</v>
      </c>
      <c r="M5294" s="21">
        <v>100</v>
      </c>
      <c r="N5294" s="21">
        <v>33</v>
      </c>
      <c r="O5294" s="21" t="s">
        <v>510</v>
      </c>
      <c r="P5294" s="124" t="s">
        <v>516</v>
      </c>
      <c r="Q5294" s="21">
        <v>2015</v>
      </c>
      <c r="R5294" s="21" t="s">
        <v>1821</v>
      </c>
      <c r="S5294" s="21">
        <v>581302</v>
      </c>
      <c r="T5294" s="116">
        <v>763</v>
      </c>
      <c r="U5294" s="111">
        <v>45</v>
      </c>
      <c r="V5294" s="113">
        <f t="shared" si="986"/>
        <v>730.78444444444449</v>
      </c>
      <c r="W5294" s="113">
        <f t="shared" si="987"/>
        <v>32.215555555555511</v>
      </c>
      <c r="X5294" s="112">
        <f t="shared" si="988"/>
        <v>32215.555555555511</v>
      </c>
      <c r="Y5294" s="111"/>
      <c r="Z5294" s="110">
        <f t="shared" si="996"/>
        <v>43</v>
      </c>
      <c r="AA5294" s="109">
        <f t="shared" si="989"/>
        <v>38.15</v>
      </c>
      <c r="AB5294" s="109">
        <f t="shared" si="990"/>
        <v>38150</v>
      </c>
      <c r="AC5294" s="108">
        <f t="shared" si="991"/>
        <v>724.85</v>
      </c>
      <c r="AD5294" s="107">
        <f t="shared" si="992"/>
        <v>2.2222222222222223E-2</v>
      </c>
      <c r="AE5294" s="106">
        <f t="shared" si="993"/>
        <v>16.10777777777778</v>
      </c>
      <c r="AF5294" s="105">
        <f t="shared" si="994"/>
        <v>48.323333333333295</v>
      </c>
      <c r="AG5294" s="105">
        <f t="shared" si="995"/>
        <v>714.67666666666673</v>
      </c>
    </row>
    <row r="5295" spans="1:33" s="88" customFormat="1" x14ac:dyDescent="0.35">
      <c r="A5295" s="21">
        <v>10141103</v>
      </c>
      <c r="B5295" s="115" t="s">
        <v>1665</v>
      </c>
      <c r="C5295" s="115" t="s">
        <v>710</v>
      </c>
      <c r="D5295" s="22" t="s">
        <v>4943</v>
      </c>
      <c r="E5295" s="114" t="str">
        <f t="shared" si="985"/>
        <v>TRANSFORMADOR MARCA:Efacec  PTS 089</v>
      </c>
      <c r="F5295" s="57" t="s">
        <v>2402</v>
      </c>
      <c r="G5295" s="21"/>
      <c r="H5295" s="21" t="s">
        <v>494</v>
      </c>
      <c r="I5295" s="21"/>
      <c r="J5295" s="57"/>
      <c r="K5295" s="133" t="s">
        <v>4942</v>
      </c>
      <c r="L5295" s="133" t="s">
        <v>4941</v>
      </c>
      <c r="M5295" s="21">
        <v>250</v>
      </c>
      <c r="N5295" s="21">
        <v>33</v>
      </c>
      <c r="O5295" s="21" t="s">
        <v>510</v>
      </c>
      <c r="P5295" s="124" t="s">
        <v>516</v>
      </c>
      <c r="Q5295" s="57">
        <v>2015</v>
      </c>
      <c r="R5295" s="57" t="s">
        <v>535</v>
      </c>
      <c r="S5295" s="57">
        <v>4707</v>
      </c>
      <c r="T5295" s="116">
        <v>991</v>
      </c>
      <c r="U5295" s="111">
        <v>45</v>
      </c>
      <c r="V5295" s="113">
        <f t="shared" si="986"/>
        <v>949.15777777777782</v>
      </c>
      <c r="W5295" s="113">
        <f t="shared" si="987"/>
        <v>41.842222222222176</v>
      </c>
      <c r="X5295" s="112">
        <f t="shared" si="988"/>
        <v>41842.222222222175</v>
      </c>
      <c r="Y5295" s="111"/>
      <c r="Z5295" s="110">
        <f t="shared" si="996"/>
        <v>43</v>
      </c>
      <c r="AA5295" s="109">
        <f t="shared" si="989"/>
        <v>49.550000000000004</v>
      </c>
      <c r="AB5295" s="109">
        <f t="shared" si="990"/>
        <v>49550.000000000007</v>
      </c>
      <c r="AC5295" s="108">
        <f t="shared" si="991"/>
        <v>941.45</v>
      </c>
      <c r="AD5295" s="107">
        <f t="shared" si="992"/>
        <v>2.2222222222222223E-2</v>
      </c>
      <c r="AE5295" s="106">
        <f t="shared" si="993"/>
        <v>20.921111111111113</v>
      </c>
      <c r="AF5295" s="105">
        <f t="shared" si="994"/>
        <v>62.763333333333293</v>
      </c>
      <c r="AG5295" s="105">
        <f t="shared" si="995"/>
        <v>928.23666666666668</v>
      </c>
    </row>
    <row r="5296" spans="1:33" s="88" customFormat="1" x14ac:dyDescent="0.35">
      <c r="A5296" s="21">
        <v>10141103</v>
      </c>
      <c r="B5296" s="115" t="s">
        <v>1665</v>
      </c>
      <c r="C5296" s="115" t="s">
        <v>710</v>
      </c>
      <c r="D5296" s="22" t="s">
        <v>4940</v>
      </c>
      <c r="E5296" s="114" t="str">
        <f t="shared" si="985"/>
        <v>TRANSFORMADOR MARCA:Fuji Tusco  PTS 910</v>
      </c>
      <c r="F5296" s="57" t="s">
        <v>2402</v>
      </c>
      <c r="G5296" s="21"/>
      <c r="H5296" s="21" t="s">
        <v>494</v>
      </c>
      <c r="I5296" s="21"/>
      <c r="J5296" s="57"/>
      <c r="K5296" s="133" t="s">
        <v>4939</v>
      </c>
      <c r="L5296" s="133" t="s">
        <v>4938</v>
      </c>
      <c r="M5296" s="21">
        <v>200</v>
      </c>
      <c r="N5296" s="21">
        <v>33</v>
      </c>
      <c r="O5296" s="21" t="s">
        <v>510</v>
      </c>
      <c r="P5296" s="124" t="s">
        <v>516</v>
      </c>
      <c r="Q5296" s="57">
        <v>2015</v>
      </c>
      <c r="R5296" s="21" t="s">
        <v>1821</v>
      </c>
      <c r="S5296" s="57">
        <v>581362</v>
      </c>
      <c r="T5296" s="116">
        <v>991</v>
      </c>
      <c r="U5296" s="111">
        <v>45</v>
      </c>
      <c r="V5296" s="113">
        <f t="shared" si="986"/>
        <v>949.15777777777782</v>
      </c>
      <c r="W5296" s="113">
        <f t="shared" si="987"/>
        <v>41.842222222222176</v>
      </c>
      <c r="X5296" s="112">
        <f t="shared" si="988"/>
        <v>41842.222222222175</v>
      </c>
      <c r="Y5296" s="111"/>
      <c r="Z5296" s="110">
        <f t="shared" si="996"/>
        <v>43</v>
      </c>
      <c r="AA5296" s="109">
        <f t="shared" si="989"/>
        <v>49.550000000000004</v>
      </c>
      <c r="AB5296" s="109">
        <f t="shared" si="990"/>
        <v>49550.000000000007</v>
      </c>
      <c r="AC5296" s="108">
        <f t="shared" si="991"/>
        <v>941.45</v>
      </c>
      <c r="AD5296" s="107">
        <f t="shared" si="992"/>
        <v>2.2222222222222223E-2</v>
      </c>
      <c r="AE5296" s="106">
        <f t="shared" si="993"/>
        <v>20.921111111111113</v>
      </c>
      <c r="AF5296" s="105">
        <f t="shared" si="994"/>
        <v>62.763333333333293</v>
      </c>
      <c r="AG5296" s="105">
        <f t="shared" si="995"/>
        <v>928.23666666666668</v>
      </c>
    </row>
    <row r="5297" spans="1:33" s="88" customFormat="1" x14ac:dyDescent="0.35">
      <c r="A5297" s="21">
        <v>10141103</v>
      </c>
      <c r="B5297" s="115" t="s">
        <v>1665</v>
      </c>
      <c r="C5297" s="115" t="s">
        <v>710</v>
      </c>
      <c r="D5297" s="164" t="s">
        <v>4937</v>
      </c>
      <c r="E5297" s="114" t="str">
        <f t="shared" si="985"/>
        <v>TRANSFORMADOR MARCA:Fuji Tusco  PTS 911</v>
      </c>
      <c r="F5297" s="57" t="s">
        <v>2402</v>
      </c>
      <c r="G5297" s="21"/>
      <c r="H5297" s="21" t="s">
        <v>494</v>
      </c>
      <c r="I5297" s="21"/>
      <c r="J5297" s="57"/>
      <c r="K5297" s="133" t="s">
        <v>4936</v>
      </c>
      <c r="L5297" s="133" t="s">
        <v>4935</v>
      </c>
      <c r="M5297" s="21">
        <v>100</v>
      </c>
      <c r="N5297" s="21">
        <v>33</v>
      </c>
      <c r="O5297" s="21" t="s">
        <v>510</v>
      </c>
      <c r="P5297" s="124" t="s">
        <v>516</v>
      </c>
      <c r="Q5297" s="57">
        <v>2015</v>
      </c>
      <c r="R5297" s="21" t="s">
        <v>1821</v>
      </c>
      <c r="S5297" s="57">
        <v>581276</v>
      </c>
      <c r="T5297" s="116">
        <v>763</v>
      </c>
      <c r="U5297" s="111">
        <v>45</v>
      </c>
      <c r="V5297" s="113">
        <f t="shared" si="986"/>
        <v>730.78444444444449</v>
      </c>
      <c r="W5297" s="113">
        <f t="shared" si="987"/>
        <v>32.215555555555511</v>
      </c>
      <c r="X5297" s="112">
        <f t="shared" si="988"/>
        <v>32215.555555555511</v>
      </c>
      <c r="Y5297" s="111"/>
      <c r="Z5297" s="110">
        <f t="shared" si="996"/>
        <v>43</v>
      </c>
      <c r="AA5297" s="109">
        <f t="shared" si="989"/>
        <v>38.15</v>
      </c>
      <c r="AB5297" s="109">
        <f t="shared" si="990"/>
        <v>38150</v>
      </c>
      <c r="AC5297" s="108">
        <f t="shared" si="991"/>
        <v>724.85</v>
      </c>
      <c r="AD5297" s="107">
        <f t="shared" si="992"/>
        <v>2.2222222222222223E-2</v>
      </c>
      <c r="AE5297" s="106">
        <f t="shared" si="993"/>
        <v>16.10777777777778</v>
      </c>
      <c r="AF5297" s="105">
        <f t="shared" si="994"/>
        <v>48.323333333333295</v>
      </c>
      <c r="AG5297" s="105">
        <f t="shared" si="995"/>
        <v>714.67666666666673</v>
      </c>
    </row>
    <row r="5298" spans="1:33" s="88" customFormat="1" x14ac:dyDescent="0.35">
      <c r="A5298" s="21">
        <v>10141103</v>
      </c>
      <c r="B5298" s="115" t="s">
        <v>1665</v>
      </c>
      <c r="C5298" s="115" t="s">
        <v>710</v>
      </c>
      <c r="D5298" s="164" t="s">
        <v>4934</v>
      </c>
      <c r="E5298" s="114" t="str">
        <f t="shared" si="985"/>
        <v>TRANSFORMADOR MARCA:Fuji Tusco  PTS 912</v>
      </c>
      <c r="F5298" s="57" t="s">
        <v>2402</v>
      </c>
      <c r="G5298" s="21"/>
      <c r="H5298" s="21" t="s">
        <v>494</v>
      </c>
      <c r="I5298" s="21"/>
      <c r="J5298" s="57"/>
      <c r="K5298" s="133" t="s">
        <v>4933</v>
      </c>
      <c r="L5298" s="133" t="s">
        <v>4932</v>
      </c>
      <c r="M5298" s="21">
        <v>160</v>
      </c>
      <c r="N5298" s="21">
        <v>33</v>
      </c>
      <c r="O5298" s="21" t="s">
        <v>510</v>
      </c>
      <c r="P5298" s="124" t="s">
        <v>516</v>
      </c>
      <c r="Q5298" s="57">
        <v>2015</v>
      </c>
      <c r="R5298" s="21" t="s">
        <v>1821</v>
      </c>
      <c r="S5298" s="57">
        <v>581352</v>
      </c>
      <c r="T5298" s="116">
        <v>991</v>
      </c>
      <c r="U5298" s="111">
        <v>45</v>
      </c>
      <c r="V5298" s="113">
        <f t="shared" si="986"/>
        <v>949.15777777777782</v>
      </c>
      <c r="W5298" s="113">
        <f t="shared" si="987"/>
        <v>41.842222222222176</v>
      </c>
      <c r="X5298" s="112">
        <f t="shared" si="988"/>
        <v>41842.222222222175</v>
      </c>
      <c r="Y5298" s="111"/>
      <c r="Z5298" s="110">
        <f t="shared" si="996"/>
        <v>43</v>
      </c>
      <c r="AA5298" s="109">
        <f t="shared" si="989"/>
        <v>49.550000000000004</v>
      </c>
      <c r="AB5298" s="109">
        <f t="shared" si="990"/>
        <v>49550.000000000007</v>
      </c>
      <c r="AC5298" s="108">
        <f t="shared" si="991"/>
        <v>941.45</v>
      </c>
      <c r="AD5298" s="107">
        <f t="shared" si="992"/>
        <v>2.2222222222222223E-2</v>
      </c>
      <c r="AE5298" s="106">
        <f t="shared" si="993"/>
        <v>20.921111111111113</v>
      </c>
      <c r="AF5298" s="105">
        <f t="shared" si="994"/>
        <v>62.763333333333293</v>
      </c>
      <c r="AG5298" s="105">
        <f t="shared" si="995"/>
        <v>928.23666666666668</v>
      </c>
    </row>
    <row r="5299" spans="1:33" s="88" customFormat="1" x14ac:dyDescent="0.35">
      <c r="A5299" s="21">
        <v>10141103</v>
      </c>
      <c r="B5299" s="115" t="s">
        <v>1665</v>
      </c>
      <c r="C5299" s="115" t="s">
        <v>710</v>
      </c>
      <c r="D5299" s="164" t="s">
        <v>4931</v>
      </c>
      <c r="E5299" s="114" t="str">
        <f t="shared" si="985"/>
        <v>TRANSFORMADOR MARCA:Fuji Tusco  PTS 908</v>
      </c>
      <c r="F5299" s="57" t="s">
        <v>2402</v>
      </c>
      <c r="G5299" s="21"/>
      <c r="H5299" s="21" t="s">
        <v>494</v>
      </c>
      <c r="I5299" s="21"/>
      <c r="J5299" s="57"/>
      <c r="K5299" s="133" t="s">
        <v>4930</v>
      </c>
      <c r="L5299" s="133" t="s">
        <v>4929</v>
      </c>
      <c r="M5299" s="21">
        <v>100</v>
      </c>
      <c r="N5299" s="21">
        <v>33</v>
      </c>
      <c r="O5299" s="21" t="s">
        <v>510</v>
      </c>
      <c r="P5299" s="124" t="s">
        <v>516</v>
      </c>
      <c r="Q5299" s="57">
        <v>2015</v>
      </c>
      <c r="R5299" s="21" t="s">
        <v>1821</v>
      </c>
      <c r="S5299" s="57">
        <v>581242</v>
      </c>
      <c r="T5299" s="116">
        <v>763</v>
      </c>
      <c r="U5299" s="111">
        <v>45</v>
      </c>
      <c r="V5299" s="113">
        <f t="shared" si="986"/>
        <v>730.78444444444449</v>
      </c>
      <c r="W5299" s="113">
        <f t="shared" si="987"/>
        <v>32.215555555555511</v>
      </c>
      <c r="X5299" s="112">
        <f t="shared" si="988"/>
        <v>32215.555555555511</v>
      </c>
      <c r="Y5299" s="111"/>
      <c r="Z5299" s="110">
        <f t="shared" si="996"/>
        <v>43</v>
      </c>
      <c r="AA5299" s="109">
        <f t="shared" si="989"/>
        <v>38.15</v>
      </c>
      <c r="AB5299" s="109">
        <f t="shared" si="990"/>
        <v>38150</v>
      </c>
      <c r="AC5299" s="108">
        <f t="shared" si="991"/>
        <v>724.85</v>
      </c>
      <c r="AD5299" s="107">
        <f t="shared" si="992"/>
        <v>2.2222222222222223E-2</v>
      </c>
      <c r="AE5299" s="106">
        <f t="shared" si="993"/>
        <v>16.10777777777778</v>
      </c>
      <c r="AF5299" s="105">
        <f t="shared" si="994"/>
        <v>48.323333333333295</v>
      </c>
      <c r="AG5299" s="105">
        <f t="shared" si="995"/>
        <v>714.67666666666673</v>
      </c>
    </row>
    <row r="5300" spans="1:33" s="88" customFormat="1" x14ac:dyDescent="0.35">
      <c r="A5300" s="21">
        <v>10141103</v>
      </c>
      <c r="B5300" s="115" t="s">
        <v>1665</v>
      </c>
      <c r="C5300" s="115" t="s">
        <v>710</v>
      </c>
      <c r="D5300" s="164" t="s">
        <v>4928</v>
      </c>
      <c r="E5300" s="114" t="str">
        <f t="shared" si="985"/>
        <v>TRANSFORMADOR MARCA:Fuji Tusco  PTS 907</v>
      </c>
      <c r="F5300" s="57" t="s">
        <v>2402</v>
      </c>
      <c r="G5300" s="21"/>
      <c r="H5300" s="21" t="s">
        <v>494</v>
      </c>
      <c r="I5300" s="21"/>
      <c r="J5300" s="57"/>
      <c r="K5300" s="133" t="s">
        <v>4927</v>
      </c>
      <c r="L5300" s="133" t="s">
        <v>4926</v>
      </c>
      <c r="M5300" s="21">
        <v>160</v>
      </c>
      <c r="N5300" s="21">
        <v>33</v>
      </c>
      <c r="O5300" s="21" t="s">
        <v>510</v>
      </c>
      <c r="P5300" s="124" t="s">
        <v>516</v>
      </c>
      <c r="Q5300" s="57">
        <v>2015</v>
      </c>
      <c r="R5300" s="21" t="s">
        <v>1821</v>
      </c>
      <c r="S5300" s="57">
        <v>581339</v>
      </c>
      <c r="T5300" s="116">
        <v>991</v>
      </c>
      <c r="U5300" s="111">
        <v>45</v>
      </c>
      <c r="V5300" s="113">
        <f t="shared" si="986"/>
        <v>949.15777777777782</v>
      </c>
      <c r="W5300" s="113">
        <f t="shared" si="987"/>
        <v>41.842222222222176</v>
      </c>
      <c r="X5300" s="112">
        <f t="shared" si="988"/>
        <v>41842.222222222175</v>
      </c>
      <c r="Y5300" s="111"/>
      <c r="Z5300" s="110">
        <f t="shared" si="996"/>
        <v>43</v>
      </c>
      <c r="AA5300" s="109">
        <f t="shared" si="989"/>
        <v>49.550000000000004</v>
      </c>
      <c r="AB5300" s="109">
        <f t="shared" si="990"/>
        <v>49550.000000000007</v>
      </c>
      <c r="AC5300" s="108">
        <f t="shared" si="991"/>
        <v>941.45</v>
      </c>
      <c r="AD5300" s="107">
        <f t="shared" si="992"/>
        <v>2.2222222222222223E-2</v>
      </c>
      <c r="AE5300" s="106">
        <f t="shared" si="993"/>
        <v>20.921111111111113</v>
      </c>
      <c r="AF5300" s="105">
        <f t="shared" si="994"/>
        <v>62.763333333333293</v>
      </c>
      <c r="AG5300" s="105">
        <f t="shared" si="995"/>
        <v>928.23666666666668</v>
      </c>
    </row>
    <row r="5301" spans="1:33" s="88" customFormat="1" x14ac:dyDescent="0.35">
      <c r="A5301" s="21">
        <v>10141103</v>
      </c>
      <c r="B5301" s="115" t="s">
        <v>1665</v>
      </c>
      <c r="C5301" s="115" t="s">
        <v>710</v>
      </c>
      <c r="D5301" s="164" t="s">
        <v>4925</v>
      </c>
      <c r="E5301" s="114" t="str">
        <f t="shared" si="985"/>
        <v>TRANSFORMADOR MARCA:Fuji Tusco  PTS 906</v>
      </c>
      <c r="F5301" s="57" t="s">
        <v>2402</v>
      </c>
      <c r="G5301" s="21"/>
      <c r="H5301" s="21" t="s">
        <v>494</v>
      </c>
      <c r="I5301" s="21"/>
      <c r="J5301" s="57"/>
      <c r="K5301" s="133" t="s">
        <v>4924</v>
      </c>
      <c r="L5301" s="133" t="s">
        <v>4923</v>
      </c>
      <c r="M5301" s="21">
        <v>160</v>
      </c>
      <c r="N5301" s="21">
        <v>33</v>
      </c>
      <c r="O5301" s="21" t="s">
        <v>510</v>
      </c>
      <c r="P5301" s="124" t="s">
        <v>516</v>
      </c>
      <c r="Q5301" s="57">
        <v>2015</v>
      </c>
      <c r="R5301" s="21" t="s">
        <v>1821</v>
      </c>
      <c r="S5301" s="57">
        <v>581335</v>
      </c>
      <c r="T5301" s="116">
        <v>991</v>
      </c>
      <c r="U5301" s="111">
        <v>45</v>
      </c>
      <c r="V5301" s="113">
        <f t="shared" si="986"/>
        <v>949.15777777777782</v>
      </c>
      <c r="W5301" s="113">
        <f t="shared" si="987"/>
        <v>41.842222222222176</v>
      </c>
      <c r="X5301" s="112">
        <f t="shared" si="988"/>
        <v>41842.222222222175</v>
      </c>
      <c r="Y5301" s="111"/>
      <c r="Z5301" s="110">
        <f t="shared" si="996"/>
        <v>43</v>
      </c>
      <c r="AA5301" s="109">
        <f t="shared" si="989"/>
        <v>49.550000000000004</v>
      </c>
      <c r="AB5301" s="109">
        <f t="shared" si="990"/>
        <v>49550.000000000007</v>
      </c>
      <c r="AC5301" s="108">
        <f t="shared" si="991"/>
        <v>941.45</v>
      </c>
      <c r="AD5301" s="107">
        <f t="shared" si="992"/>
        <v>2.2222222222222223E-2</v>
      </c>
      <c r="AE5301" s="106">
        <f t="shared" si="993"/>
        <v>20.921111111111113</v>
      </c>
      <c r="AF5301" s="105">
        <f t="shared" si="994"/>
        <v>62.763333333333293</v>
      </c>
      <c r="AG5301" s="105">
        <f t="shared" si="995"/>
        <v>928.23666666666668</v>
      </c>
    </row>
    <row r="5302" spans="1:33" s="88" customFormat="1" x14ac:dyDescent="0.35">
      <c r="A5302" s="21">
        <v>10141103</v>
      </c>
      <c r="B5302" s="115" t="s">
        <v>1665</v>
      </c>
      <c r="C5302" s="115" t="s">
        <v>710</v>
      </c>
      <c r="D5302" s="164" t="s">
        <v>4922</v>
      </c>
      <c r="E5302" s="114" t="str">
        <f t="shared" si="985"/>
        <v>TRANSFORMADOR MARCA:Fuji Tusco  PTS 905</v>
      </c>
      <c r="F5302" s="57" t="s">
        <v>2402</v>
      </c>
      <c r="G5302" s="21"/>
      <c r="H5302" s="21" t="s">
        <v>494</v>
      </c>
      <c r="I5302" s="21"/>
      <c r="J5302" s="57"/>
      <c r="K5302" s="133" t="s">
        <v>4921</v>
      </c>
      <c r="L5302" s="133" t="s">
        <v>4920</v>
      </c>
      <c r="M5302" s="21">
        <v>200</v>
      </c>
      <c r="N5302" s="21">
        <v>33</v>
      </c>
      <c r="O5302" s="21" t="s">
        <v>510</v>
      </c>
      <c r="P5302" s="124" t="s">
        <v>516</v>
      </c>
      <c r="Q5302" s="57">
        <v>2015</v>
      </c>
      <c r="R5302" s="21" t="s">
        <v>1821</v>
      </c>
      <c r="S5302" s="57">
        <v>581294</v>
      </c>
      <c r="T5302" s="116">
        <v>991</v>
      </c>
      <c r="U5302" s="111">
        <v>45</v>
      </c>
      <c r="V5302" s="113">
        <f t="shared" si="986"/>
        <v>949.15777777777782</v>
      </c>
      <c r="W5302" s="113">
        <f t="shared" si="987"/>
        <v>41.842222222222176</v>
      </c>
      <c r="X5302" s="112">
        <f t="shared" si="988"/>
        <v>41842.222222222175</v>
      </c>
      <c r="Y5302" s="111"/>
      <c r="Z5302" s="110">
        <f t="shared" si="996"/>
        <v>43</v>
      </c>
      <c r="AA5302" s="109">
        <f t="shared" si="989"/>
        <v>49.550000000000004</v>
      </c>
      <c r="AB5302" s="109">
        <f t="shared" si="990"/>
        <v>49550.000000000007</v>
      </c>
      <c r="AC5302" s="108">
        <f t="shared" si="991"/>
        <v>941.45</v>
      </c>
      <c r="AD5302" s="107">
        <f t="shared" si="992"/>
        <v>2.2222222222222223E-2</v>
      </c>
      <c r="AE5302" s="106">
        <f t="shared" si="993"/>
        <v>20.921111111111113</v>
      </c>
      <c r="AF5302" s="105">
        <f t="shared" si="994"/>
        <v>62.763333333333293</v>
      </c>
      <c r="AG5302" s="105">
        <f t="shared" si="995"/>
        <v>928.23666666666668</v>
      </c>
    </row>
    <row r="5303" spans="1:33" s="88" customFormat="1" x14ac:dyDescent="0.35">
      <c r="A5303" s="21">
        <v>10141103</v>
      </c>
      <c r="B5303" s="115" t="s">
        <v>1665</v>
      </c>
      <c r="C5303" s="115" t="s">
        <v>710</v>
      </c>
      <c r="D5303" s="164" t="s">
        <v>4919</v>
      </c>
      <c r="E5303" s="114" t="str">
        <f t="shared" si="985"/>
        <v>TRANSFORMADOR MARCA:Fuji Tusco  PTS 902</v>
      </c>
      <c r="F5303" s="57" t="s">
        <v>2402</v>
      </c>
      <c r="G5303" s="21"/>
      <c r="H5303" s="21" t="s">
        <v>494</v>
      </c>
      <c r="I5303" s="21"/>
      <c r="J5303" s="57"/>
      <c r="K5303" s="133" t="s">
        <v>4918</v>
      </c>
      <c r="L5303" s="133" t="s">
        <v>4917</v>
      </c>
      <c r="M5303" s="21">
        <v>100</v>
      </c>
      <c r="N5303" s="21">
        <v>33</v>
      </c>
      <c r="O5303" s="21" t="s">
        <v>510</v>
      </c>
      <c r="P5303" s="124" t="s">
        <v>516</v>
      </c>
      <c r="Q5303" s="57">
        <v>2015</v>
      </c>
      <c r="R5303" s="21" t="s">
        <v>1821</v>
      </c>
      <c r="S5303" s="57">
        <v>581310</v>
      </c>
      <c r="T5303" s="116">
        <v>763</v>
      </c>
      <c r="U5303" s="111">
        <v>45</v>
      </c>
      <c r="V5303" s="113">
        <f t="shared" si="986"/>
        <v>730.78444444444449</v>
      </c>
      <c r="W5303" s="113">
        <f t="shared" si="987"/>
        <v>32.215555555555511</v>
      </c>
      <c r="X5303" s="112">
        <f t="shared" si="988"/>
        <v>32215.555555555511</v>
      </c>
      <c r="Y5303" s="111"/>
      <c r="Z5303" s="110">
        <f t="shared" si="996"/>
        <v>43</v>
      </c>
      <c r="AA5303" s="109">
        <f t="shared" si="989"/>
        <v>38.15</v>
      </c>
      <c r="AB5303" s="109">
        <f t="shared" si="990"/>
        <v>38150</v>
      </c>
      <c r="AC5303" s="108">
        <f t="shared" si="991"/>
        <v>724.85</v>
      </c>
      <c r="AD5303" s="107">
        <f t="shared" si="992"/>
        <v>2.2222222222222223E-2</v>
      </c>
      <c r="AE5303" s="106">
        <f t="shared" si="993"/>
        <v>16.10777777777778</v>
      </c>
      <c r="AF5303" s="105">
        <f t="shared" si="994"/>
        <v>48.323333333333295</v>
      </c>
      <c r="AG5303" s="105">
        <f t="shared" si="995"/>
        <v>714.67666666666673</v>
      </c>
    </row>
    <row r="5304" spans="1:33" s="88" customFormat="1" x14ac:dyDescent="0.35">
      <c r="A5304" s="21">
        <v>10141103</v>
      </c>
      <c r="B5304" s="115" t="s">
        <v>1665</v>
      </c>
      <c r="C5304" s="115" t="s">
        <v>710</v>
      </c>
      <c r="D5304" s="164" t="s">
        <v>4916</v>
      </c>
      <c r="E5304" s="114" t="str">
        <f t="shared" si="985"/>
        <v>TRANSFORMADOR MARCA:Fuji Tusco  PTS 903</v>
      </c>
      <c r="F5304" s="57" t="s">
        <v>2402</v>
      </c>
      <c r="G5304" s="21"/>
      <c r="H5304" s="21" t="s">
        <v>494</v>
      </c>
      <c r="I5304" s="21"/>
      <c r="J5304" s="57"/>
      <c r="K5304" s="133" t="s">
        <v>4915</v>
      </c>
      <c r="L5304" s="133" t="s">
        <v>4914</v>
      </c>
      <c r="M5304" s="21">
        <v>100</v>
      </c>
      <c r="N5304" s="21">
        <v>33</v>
      </c>
      <c r="O5304" s="21" t="s">
        <v>510</v>
      </c>
      <c r="P5304" s="124" t="s">
        <v>516</v>
      </c>
      <c r="Q5304" s="57">
        <v>2015</v>
      </c>
      <c r="R5304" s="21" t="s">
        <v>1821</v>
      </c>
      <c r="S5304" s="57">
        <v>581303</v>
      </c>
      <c r="T5304" s="116">
        <v>763</v>
      </c>
      <c r="U5304" s="111">
        <v>45</v>
      </c>
      <c r="V5304" s="113">
        <f t="shared" si="986"/>
        <v>730.78444444444449</v>
      </c>
      <c r="W5304" s="113">
        <f t="shared" si="987"/>
        <v>32.215555555555511</v>
      </c>
      <c r="X5304" s="112">
        <f t="shared" si="988"/>
        <v>32215.555555555511</v>
      </c>
      <c r="Y5304" s="111"/>
      <c r="Z5304" s="110">
        <f t="shared" si="996"/>
        <v>43</v>
      </c>
      <c r="AA5304" s="109">
        <f t="shared" si="989"/>
        <v>38.15</v>
      </c>
      <c r="AB5304" s="109">
        <f t="shared" si="990"/>
        <v>38150</v>
      </c>
      <c r="AC5304" s="108">
        <f t="shared" si="991"/>
        <v>724.85</v>
      </c>
      <c r="AD5304" s="107">
        <f t="shared" si="992"/>
        <v>2.2222222222222223E-2</v>
      </c>
      <c r="AE5304" s="106">
        <f t="shared" si="993"/>
        <v>16.10777777777778</v>
      </c>
      <c r="AF5304" s="105">
        <f t="shared" si="994"/>
        <v>48.323333333333295</v>
      </c>
      <c r="AG5304" s="105">
        <f t="shared" si="995"/>
        <v>714.67666666666673</v>
      </c>
    </row>
    <row r="5305" spans="1:33" s="88" customFormat="1" x14ac:dyDescent="0.35">
      <c r="A5305" s="21">
        <v>10141103</v>
      </c>
      <c r="B5305" s="115" t="s">
        <v>1665</v>
      </c>
      <c r="C5305" s="115" t="s">
        <v>710</v>
      </c>
      <c r="D5305" s="164" t="s">
        <v>4913</v>
      </c>
      <c r="E5305" s="114" t="str">
        <f t="shared" si="985"/>
        <v>TRANSFORMADOR MARCA:Fuji Tusco  PTS 904</v>
      </c>
      <c r="F5305" s="57" t="s">
        <v>2402</v>
      </c>
      <c r="G5305" s="21"/>
      <c r="H5305" s="21" t="s">
        <v>494</v>
      </c>
      <c r="I5305" s="21"/>
      <c r="J5305" s="57"/>
      <c r="K5305" s="133" t="s">
        <v>4912</v>
      </c>
      <c r="L5305" s="133" t="s">
        <v>4911</v>
      </c>
      <c r="M5305" s="21">
        <v>100</v>
      </c>
      <c r="N5305" s="21">
        <v>33</v>
      </c>
      <c r="O5305" s="21" t="s">
        <v>510</v>
      </c>
      <c r="P5305" s="124" t="s">
        <v>516</v>
      </c>
      <c r="Q5305" s="57">
        <v>2015</v>
      </c>
      <c r="R5305" s="21" t="s">
        <v>1821</v>
      </c>
      <c r="S5305" s="57">
        <v>581307</v>
      </c>
      <c r="T5305" s="116">
        <v>763</v>
      </c>
      <c r="U5305" s="111">
        <v>45</v>
      </c>
      <c r="V5305" s="113">
        <f t="shared" si="986"/>
        <v>730.78444444444449</v>
      </c>
      <c r="W5305" s="113">
        <f t="shared" si="987"/>
        <v>32.215555555555511</v>
      </c>
      <c r="X5305" s="112">
        <f t="shared" si="988"/>
        <v>32215.555555555511</v>
      </c>
      <c r="Y5305" s="111"/>
      <c r="Z5305" s="110">
        <f t="shared" si="996"/>
        <v>43</v>
      </c>
      <c r="AA5305" s="109">
        <f t="shared" si="989"/>
        <v>38.15</v>
      </c>
      <c r="AB5305" s="109">
        <f t="shared" si="990"/>
        <v>38150</v>
      </c>
      <c r="AC5305" s="108">
        <f t="shared" si="991"/>
        <v>724.85</v>
      </c>
      <c r="AD5305" s="107">
        <f t="shared" si="992"/>
        <v>2.2222222222222223E-2</v>
      </c>
      <c r="AE5305" s="106">
        <f t="shared" si="993"/>
        <v>16.10777777777778</v>
      </c>
      <c r="AF5305" s="105">
        <f t="shared" si="994"/>
        <v>48.323333333333295</v>
      </c>
      <c r="AG5305" s="105">
        <f t="shared" si="995"/>
        <v>714.67666666666673</v>
      </c>
    </row>
    <row r="5306" spans="1:33" s="88" customFormat="1" x14ac:dyDescent="0.35">
      <c r="A5306" s="21">
        <v>10141103</v>
      </c>
      <c r="B5306" s="115" t="s">
        <v>1665</v>
      </c>
      <c r="C5306" s="115" t="s">
        <v>710</v>
      </c>
      <c r="D5306" s="164" t="s">
        <v>4910</v>
      </c>
      <c r="E5306" s="114" t="str">
        <f t="shared" si="985"/>
        <v>TRANSFORMADOR MARCA:Fuji Tusco  PTS 901</v>
      </c>
      <c r="F5306" s="57" t="s">
        <v>2402</v>
      </c>
      <c r="G5306" s="21"/>
      <c r="H5306" s="21" t="s">
        <v>494</v>
      </c>
      <c r="I5306" s="21"/>
      <c r="J5306" s="57"/>
      <c r="K5306" s="133" t="s">
        <v>4909</v>
      </c>
      <c r="L5306" s="133" t="s">
        <v>4908</v>
      </c>
      <c r="M5306" s="21">
        <v>100</v>
      </c>
      <c r="N5306" s="21">
        <v>33</v>
      </c>
      <c r="O5306" s="21" t="s">
        <v>510</v>
      </c>
      <c r="P5306" s="124" t="s">
        <v>516</v>
      </c>
      <c r="Q5306" s="57">
        <v>2015</v>
      </c>
      <c r="R5306" s="21" t="s">
        <v>1821</v>
      </c>
      <c r="S5306" s="57">
        <v>581298</v>
      </c>
      <c r="T5306" s="116">
        <v>763</v>
      </c>
      <c r="U5306" s="111">
        <v>45</v>
      </c>
      <c r="V5306" s="113">
        <f t="shared" si="986"/>
        <v>730.78444444444449</v>
      </c>
      <c r="W5306" s="113">
        <f t="shared" si="987"/>
        <v>32.215555555555511</v>
      </c>
      <c r="X5306" s="112">
        <f t="shared" si="988"/>
        <v>32215.555555555511</v>
      </c>
      <c r="Y5306" s="111"/>
      <c r="Z5306" s="110">
        <f t="shared" si="996"/>
        <v>43</v>
      </c>
      <c r="AA5306" s="109">
        <f t="shared" si="989"/>
        <v>38.15</v>
      </c>
      <c r="AB5306" s="109">
        <f t="shared" si="990"/>
        <v>38150</v>
      </c>
      <c r="AC5306" s="108">
        <f t="shared" si="991"/>
        <v>724.85</v>
      </c>
      <c r="AD5306" s="107">
        <f t="shared" si="992"/>
        <v>2.2222222222222223E-2</v>
      </c>
      <c r="AE5306" s="106">
        <f t="shared" si="993"/>
        <v>16.10777777777778</v>
      </c>
      <c r="AF5306" s="105">
        <f t="shared" si="994"/>
        <v>48.323333333333295</v>
      </c>
      <c r="AG5306" s="105">
        <f t="shared" si="995"/>
        <v>714.67666666666673</v>
      </c>
    </row>
    <row r="5307" spans="1:33" s="88" customFormat="1" x14ac:dyDescent="0.35">
      <c r="A5307" s="21">
        <v>10141103</v>
      </c>
      <c r="B5307" s="115" t="s">
        <v>1665</v>
      </c>
      <c r="C5307" s="115" t="s">
        <v>710</v>
      </c>
      <c r="D5307" s="164" t="s">
        <v>4907</v>
      </c>
      <c r="E5307" s="114" t="str">
        <f t="shared" si="985"/>
        <v>TRANSFORMADOR MARCA:Fuji Tusco  PTS 899</v>
      </c>
      <c r="F5307" s="57" t="s">
        <v>2402</v>
      </c>
      <c r="G5307" s="21"/>
      <c r="H5307" s="21" t="s">
        <v>494</v>
      </c>
      <c r="I5307" s="21"/>
      <c r="J5307" s="57"/>
      <c r="K5307" s="133" t="s">
        <v>4906</v>
      </c>
      <c r="L5307" s="133" t="s">
        <v>4905</v>
      </c>
      <c r="M5307" s="21">
        <v>100</v>
      </c>
      <c r="N5307" s="21">
        <v>33</v>
      </c>
      <c r="O5307" s="21" t="s">
        <v>510</v>
      </c>
      <c r="P5307" s="124" t="s">
        <v>516</v>
      </c>
      <c r="Q5307" s="57">
        <v>2015</v>
      </c>
      <c r="R5307" s="21" t="s">
        <v>1821</v>
      </c>
      <c r="S5307" s="57">
        <v>581324</v>
      </c>
      <c r="T5307" s="116">
        <v>763</v>
      </c>
      <c r="U5307" s="111">
        <v>45</v>
      </c>
      <c r="V5307" s="113">
        <f t="shared" si="986"/>
        <v>730.78444444444449</v>
      </c>
      <c r="W5307" s="113">
        <f t="shared" si="987"/>
        <v>32.215555555555511</v>
      </c>
      <c r="X5307" s="112">
        <f t="shared" si="988"/>
        <v>32215.555555555511</v>
      </c>
      <c r="Y5307" s="111"/>
      <c r="Z5307" s="110">
        <f t="shared" si="996"/>
        <v>43</v>
      </c>
      <c r="AA5307" s="109">
        <f t="shared" si="989"/>
        <v>38.15</v>
      </c>
      <c r="AB5307" s="109">
        <f t="shared" si="990"/>
        <v>38150</v>
      </c>
      <c r="AC5307" s="108">
        <f t="shared" si="991"/>
        <v>724.85</v>
      </c>
      <c r="AD5307" s="107">
        <f t="shared" si="992"/>
        <v>2.2222222222222223E-2</v>
      </c>
      <c r="AE5307" s="106">
        <f t="shared" si="993"/>
        <v>16.10777777777778</v>
      </c>
      <c r="AF5307" s="105">
        <f t="shared" si="994"/>
        <v>48.323333333333295</v>
      </c>
      <c r="AG5307" s="105">
        <f t="shared" si="995"/>
        <v>714.67666666666673</v>
      </c>
    </row>
    <row r="5308" spans="1:33" s="88" customFormat="1" x14ac:dyDescent="0.35">
      <c r="A5308" s="21">
        <v>10141103</v>
      </c>
      <c r="B5308" s="115" t="s">
        <v>1665</v>
      </c>
      <c r="C5308" s="115" t="s">
        <v>710</v>
      </c>
      <c r="D5308" s="164" t="s">
        <v>4904</v>
      </c>
      <c r="E5308" s="114" t="str">
        <f t="shared" si="985"/>
        <v>TRANSFORMADOR MARCA:Fuji Tusco  PTS 898</v>
      </c>
      <c r="F5308" s="57" t="s">
        <v>2402</v>
      </c>
      <c r="G5308" s="21"/>
      <c r="H5308" s="21" t="s">
        <v>494</v>
      </c>
      <c r="I5308" s="21"/>
      <c r="J5308" s="57"/>
      <c r="K5308" s="133" t="s">
        <v>4903</v>
      </c>
      <c r="L5308" s="133" t="s">
        <v>4902</v>
      </c>
      <c r="M5308" s="21">
        <v>160</v>
      </c>
      <c r="N5308" s="21">
        <v>33</v>
      </c>
      <c r="O5308" s="21" t="s">
        <v>510</v>
      </c>
      <c r="P5308" s="124" t="s">
        <v>516</v>
      </c>
      <c r="Q5308" s="57">
        <v>2015</v>
      </c>
      <c r="R5308" s="21" t="s">
        <v>1821</v>
      </c>
      <c r="S5308" s="57">
        <v>581283</v>
      </c>
      <c r="T5308" s="116">
        <v>991</v>
      </c>
      <c r="U5308" s="111">
        <v>45</v>
      </c>
      <c r="V5308" s="113">
        <f t="shared" si="986"/>
        <v>949.15777777777782</v>
      </c>
      <c r="W5308" s="113">
        <f t="shared" si="987"/>
        <v>41.842222222222176</v>
      </c>
      <c r="X5308" s="112">
        <f t="shared" si="988"/>
        <v>41842.222222222175</v>
      </c>
      <c r="Y5308" s="111"/>
      <c r="Z5308" s="110">
        <f t="shared" si="996"/>
        <v>43</v>
      </c>
      <c r="AA5308" s="109">
        <f t="shared" si="989"/>
        <v>49.550000000000004</v>
      </c>
      <c r="AB5308" s="109">
        <f t="shared" si="990"/>
        <v>49550.000000000007</v>
      </c>
      <c r="AC5308" s="108">
        <f t="shared" si="991"/>
        <v>941.45</v>
      </c>
      <c r="AD5308" s="107">
        <f t="shared" si="992"/>
        <v>2.2222222222222223E-2</v>
      </c>
      <c r="AE5308" s="106">
        <f t="shared" si="993"/>
        <v>20.921111111111113</v>
      </c>
      <c r="AF5308" s="105">
        <f t="shared" si="994"/>
        <v>62.763333333333293</v>
      </c>
      <c r="AG5308" s="105">
        <f t="shared" si="995"/>
        <v>928.23666666666668</v>
      </c>
    </row>
    <row r="5309" spans="1:33" s="88" customFormat="1" x14ac:dyDescent="0.35">
      <c r="A5309" s="21">
        <v>10141103</v>
      </c>
      <c r="B5309" s="115" t="s">
        <v>1665</v>
      </c>
      <c r="C5309" s="115" t="s">
        <v>710</v>
      </c>
      <c r="D5309" s="164" t="s">
        <v>4901</v>
      </c>
      <c r="E5309" s="114" t="str">
        <f t="shared" si="985"/>
        <v>TRANSFORMADOR MARCA:Fuji Tusco  PTS 920</v>
      </c>
      <c r="F5309" s="57" t="s">
        <v>2402</v>
      </c>
      <c r="G5309" s="21"/>
      <c r="H5309" s="21" t="s">
        <v>494</v>
      </c>
      <c r="I5309" s="21"/>
      <c r="J5309" s="57"/>
      <c r="K5309" s="133" t="s">
        <v>4900</v>
      </c>
      <c r="L5309" s="133" t="s">
        <v>4899</v>
      </c>
      <c r="M5309" s="21">
        <v>160</v>
      </c>
      <c r="N5309" s="21">
        <v>33</v>
      </c>
      <c r="O5309" s="21" t="s">
        <v>510</v>
      </c>
      <c r="P5309" s="124" t="s">
        <v>516</v>
      </c>
      <c r="Q5309" s="57">
        <v>2015</v>
      </c>
      <c r="R5309" s="21" t="s">
        <v>1821</v>
      </c>
      <c r="S5309" s="57">
        <v>581284</v>
      </c>
      <c r="T5309" s="116">
        <v>991</v>
      </c>
      <c r="U5309" s="111">
        <v>45</v>
      </c>
      <c r="V5309" s="113">
        <f t="shared" si="986"/>
        <v>949.15777777777782</v>
      </c>
      <c r="W5309" s="113">
        <f t="shared" si="987"/>
        <v>41.842222222222176</v>
      </c>
      <c r="X5309" s="112">
        <f t="shared" si="988"/>
        <v>41842.222222222175</v>
      </c>
      <c r="Y5309" s="111"/>
      <c r="Z5309" s="110">
        <f t="shared" si="996"/>
        <v>43</v>
      </c>
      <c r="AA5309" s="109">
        <f t="shared" si="989"/>
        <v>49.550000000000004</v>
      </c>
      <c r="AB5309" s="109">
        <f t="shared" si="990"/>
        <v>49550.000000000007</v>
      </c>
      <c r="AC5309" s="108">
        <f t="shared" si="991"/>
        <v>941.45</v>
      </c>
      <c r="AD5309" s="107">
        <f t="shared" si="992"/>
        <v>2.2222222222222223E-2</v>
      </c>
      <c r="AE5309" s="106">
        <f t="shared" si="993"/>
        <v>20.921111111111113</v>
      </c>
      <c r="AF5309" s="105">
        <f t="shared" si="994"/>
        <v>62.763333333333293</v>
      </c>
      <c r="AG5309" s="105">
        <f t="shared" si="995"/>
        <v>928.23666666666668</v>
      </c>
    </row>
    <row r="5310" spans="1:33" s="88" customFormat="1" x14ac:dyDescent="0.35">
      <c r="A5310" s="21">
        <v>10141103</v>
      </c>
      <c r="B5310" s="115" t="s">
        <v>1665</v>
      </c>
      <c r="C5310" s="115" t="s">
        <v>710</v>
      </c>
      <c r="D5310" s="164" t="s">
        <v>4898</v>
      </c>
      <c r="E5310" s="114" t="str">
        <f t="shared" si="985"/>
        <v>TRANSFORMADOR MARCA:Fuji Tusco  PTS 913</v>
      </c>
      <c r="F5310" s="57" t="s">
        <v>2402</v>
      </c>
      <c r="G5310" s="21"/>
      <c r="H5310" s="21" t="s">
        <v>494</v>
      </c>
      <c r="I5310" s="21"/>
      <c r="J5310" s="21"/>
      <c r="K5310" s="133" t="s">
        <v>4897</v>
      </c>
      <c r="L5310" s="133" t="s">
        <v>4896</v>
      </c>
      <c r="M5310" s="21">
        <v>160</v>
      </c>
      <c r="N5310" s="21">
        <v>33</v>
      </c>
      <c r="O5310" s="21" t="s">
        <v>510</v>
      </c>
      <c r="P5310" s="124" t="s">
        <v>516</v>
      </c>
      <c r="Q5310" s="21">
        <v>2015</v>
      </c>
      <c r="R5310" s="21" t="s">
        <v>1821</v>
      </c>
      <c r="S5310" s="21">
        <v>581340</v>
      </c>
      <c r="T5310" s="116">
        <v>991</v>
      </c>
      <c r="U5310" s="111">
        <v>45</v>
      </c>
      <c r="V5310" s="113">
        <f t="shared" si="986"/>
        <v>949.15777777777782</v>
      </c>
      <c r="W5310" s="113">
        <f t="shared" si="987"/>
        <v>41.842222222222176</v>
      </c>
      <c r="X5310" s="112">
        <f t="shared" si="988"/>
        <v>41842.222222222175</v>
      </c>
      <c r="Y5310" s="111"/>
      <c r="Z5310" s="110">
        <f t="shared" si="996"/>
        <v>43</v>
      </c>
      <c r="AA5310" s="109">
        <f t="shared" si="989"/>
        <v>49.550000000000004</v>
      </c>
      <c r="AB5310" s="109">
        <f t="shared" si="990"/>
        <v>49550.000000000007</v>
      </c>
      <c r="AC5310" s="108">
        <f t="shared" si="991"/>
        <v>941.45</v>
      </c>
      <c r="AD5310" s="107">
        <f t="shared" si="992"/>
        <v>2.2222222222222223E-2</v>
      </c>
      <c r="AE5310" s="106">
        <f t="shared" si="993"/>
        <v>20.921111111111113</v>
      </c>
      <c r="AF5310" s="105">
        <f t="shared" si="994"/>
        <v>62.763333333333293</v>
      </c>
      <c r="AG5310" s="105">
        <f t="shared" si="995"/>
        <v>928.23666666666668</v>
      </c>
    </row>
    <row r="5311" spans="1:33" s="88" customFormat="1" x14ac:dyDescent="0.35">
      <c r="A5311" s="21">
        <v>10141103</v>
      </c>
      <c r="B5311" s="115" t="s">
        <v>1665</v>
      </c>
      <c r="C5311" s="115" t="s">
        <v>710</v>
      </c>
      <c r="D5311" s="164" t="s">
        <v>4895</v>
      </c>
      <c r="E5311" s="114" t="str">
        <f t="shared" si="985"/>
        <v>TRANSFORMADOR MARCA:Fuji Tusco  PTS 923</v>
      </c>
      <c r="F5311" s="57" t="s">
        <v>2402</v>
      </c>
      <c r="G5311" s="21"/>
      <c r="H5311" s="21" t="s">
        <v>494</v>
      </c>
      <c r="I5311" s="21"/>
      <c r="J5311" s="21"/>
      <c r="K5311" s="133" t="s">
        <v>4894</v>
      </c>
      <c r="L5311" s="133" t="s">
        <v>4893</v>
      </c>
      <c r="M5311" s="21">
        <v>160</v>
      </c>
      <c r="N5311" s="21">
        <v>33</v>
      </c>
      <c r="O5311" s="21" t="s">
        <v>510</v>
      </c>
      <c r="P5311" s="124" t="s">
        <v>516</v>
      </c>
      <c r="Q5311" s="21">
        <v>2015</v>
      </c>
      <c r="R5311" s="21" t="s">
        <v>1821</v>
      </c>
      <c r="S5311" s="21">
        <v>581281</v>
      </c>
      <c r="T5311" s="116">
        <v>991</v>
      </c>
      <c r="U5311" s="111">
        <v>45</v>
      </c>
      <c r="V5311" s="113">
        <f t="shared" si="986"/>
        <v>949.15777777777782</v>
      </c>
      <c r="W5311" s="113">
        <f t="shared" si="987"/>
        <v>41.842222222222176</v>
      </c>
      <c r="X5311" s="112">
        <f t="shared" si="988"/>
        <v>41842.222222222175</v>
      </c>
      <c r="Y5311" s="111"/>
      <c r="Z5311" s="110">
        <f t="shared" si="996"/>
        <v>43</v>
      </c>
      <c r="AA5311" s="109">
        <f t="shared" si="989"/>
        <v>49.550000000000004</v>
      </c>
      <c r="AB5311" s="109">
        <f t="shared" si="990"/>
        <v>49550.000000000007</v>
      </c>
      <c r="AC5311" s="108">
        <f t="shared" si="991"/>
        <v>941.45</v>
      </c>
      <c r="AD5311" s="107">
        <f t="shared" si="992"/>
        <v>2.2222222222222223E-2</v>
      </c>
      <c r="AE5311" s="106">
        <f t="shared" si="993"/>
        <v>20.921111111111113</v>
      </c>
      <c r="AF5311" s="105">
        <f t="shared" si="994"/>
        <v>62.763333333333293</v>
      </c>
      <c r="AG5311" s="105">
        <f t="shared" si="995"/>
        <v>928.23666666666668</v>
      </c>
    </row>
    <row r="5312" spans="1:33" s="88" customFormat="1" x14ac:dyDescent="0.35">
      <c r="A5312" s="21">
        <v>10141103</v>
      </c>
      <c r="B5312" s="115" t="s">
        <v>1665</v>
      </c>
      <c r="C5312" s="115" t="s">
        <v>710</v>
      </c>
      <c r="D5312" s="22" t="s">
        <v>4892</v>
      </c>
      <c r="E5312" s="114" t="str">
        <f t="shared" si="985"/>
        <v>TRANSFORMADOR MARCA:Fuji Tusco  PTS 924</v>
      </c>
      <c r="F5312" s="57" t="s">
        <v>2402</v>
      </c>
      <c r="G5312" s="21"/>
      <c r="H5312" s="21" t="s">
        <v>494</v>
      </c>
      <c r="I5312" s="21"/>
      <c r="J5312" s="21"/>
      <c r="K5312" s="133" t="s">
        <v>4891</v>
      </c>
      <c r="L5312" s="133" t="s">
        <v>4890</v>
      </c>
      <c r="M5312" s="21">
        <v>100</v>
      </c>
      <c r="N5312" s="21">
        <v>33</v>
      </c>
      <c r="O5312" s="21" t="s">
        <v>510</v>
      </c>
      <c r="P5312" s="124" t="s">
        <v>516</v>
      </c>
      <c r="Q5312" s="21">
        <v>2015</v>
      </c>
      <c r="R5312" s="21" t="s">
        <v>1821</v>
      </c>
      <c r="S5312" s="21">
        <v>581296</v>
      </c>
      <c r="T5312" s="116">
        <v>763</v>
      </c>
      <c r="U5312" s="111">
        <v>45</v>
      </c>
      <c r="V5312" s="113">
        <f t="shared" si="986"/>
        <v>730.78444444444449</v>
      </c>
      <c r="W5312" s="113">
        <f t="shared" si="987"/>
        <v>32.215555555555511</v>
      </c>
      <c r="X5312" s="112">
        <f t="shared" si="988"/>
        <v>32215.555555555511</v>
      </c>
      <c r="Y5312" s="111"/>
      <c r="Z5312" s="110">
        <f t="shared" si="996"/>
        <v>43</v>
      </c>
      <c r="AA5312" s="109">
        <f t="shared" si="989"/>
        <v>38.15</v>
      </c>
      <c r="AB5312" s="109">
        <f t="shared" si="990"/>
        <v>38150</v>
      </c>
      <c r="AC5312" s="108">
        <f t="shared" si="991"/>
        <v>724.85</v>
      </c>
      <c r="AD5312" s="107">
        <f t="shared" si="992"/>
        <v>2.2222222222222223E-2</v>
      </c>
      <c r="AE5312" s="106">
        <f t="shared" si="993"/>
        <v>16.10777777777778</v>
      </c>
      <c r="AF5312" s="105">
        <f t="shared" si="994"/>
        <v>48.323333333333295</v>
      </c>
      <c r="AG5312" s="105">
        <f t="shared" si="995"/>
        <v>714.67666666666673</v>
      </c>
    </row>
    <row r="5313" spans="1:33" s="88" customFormat="1" x14ac:dyDescent="0.35">
      <c r="A5313" s="21">
        <v>10141103</v>
      </c>
      <c r="B5313" s="115" t="s">
        <v>1665</v>
      </c>
      <c r="C5313" s="115" t="s">
        <v>710</v>
      </c>
      <c r="D5313" s="22" t="s">
        <v>4889</v>
      </c>
      <c r="E5313" s="114" t="str">
        <f t="shared" si="985"/>
        <v>TRANSFORMADOR MARCA:Fuji Tusco  PTS 949</v>
      </c>
      <c r="F5313" s="57" t="s">
        <v>2402</v>
      </c>
      <c r="G5313" s="21"/>
      <c r="H5313" s="21" t="s">
        <v>494</v>
      </c>
      <c r="I5313" s="21"/>
      <c r="J5313" s="21"/>
      <c r="K5313" s="133" t="s">
        <v>4888</v>
      </c>
      <c r="L5313" s="133" t="s">
        <v>4887</v>
      </c>
      <c r="M5313" s="21">
        <v>160</v>
      </c>
      <c r="N5313" s="21">
        <v>33</v>
      </c>
      <c r="O5313" s="21" t="s">
        <v>510</v>
      </c>
      <c r="P5313" s="124" t="s">
        <v>516</v>
      </c>
      <c r="Q5313" s="61">
        <v>2015</v>
      </c>
      <c r="R5313" s="21" t="s">
        <v>1821</v>
      </c>
      <c r="S5313" s="21">
        <v>581326</v>
      </c>
      <c r="T5313" s="116">
        <v>991</v>
      </c>
      <c r="U5313" s="111">
        <v>45</v>
      </c>
      <c r="V5313" s="113">
        <f t="shared" si="986"/>
        <v>949.15777777777782</v>
      </c>
      <c r="W5313" s="113">
        <f t="shared" si="987"/>
        <v>41.842222222222176</v>
      </c>
      <c r="X5313" s="112">
        <f t="shared" si="988"/>
        <v>41842.222222222175</v>
      </c>
      <c r="Y5313" s="111"/>
      <c r="Z5313" s="110">
        <f t="shared" si="996"/>
        <v>43</v>
      </c>
      <c r="AA5313" s="109">
        <f t="shared" si="989"/>
        <v>49.550000000000004</v>
      </c>
      <c r="AB5313" s="109">
        <f t="shared" si="990"/>
        <v>49550.000000000007</v>
      </c>
      <c r="AC5313" s="108">
        <f t="shared" si="991"/>
        <v>941.45</v>
      </c>
      <c r="AD5313" s="107">
        <f t="shared" si="992"/>
        <v>2.2222222222222223E-2</v>
      </c>
      <c r="AE5313" s="106">
        <f t="shared" si="993"/>
        <v>20.921111111111113</v>
      </c>
      <c r="AF5313" s="105">
        <f t="shared" si="994"/>
        <v>62.763333333333293</v>
      </c>
      <c r="AG5313" s="105">
        <f t="shared" si="995"/>
        <v>928.23666666666668</v>
      </c>
    </row>
    <row r="5314" spans="1:33" s="88" customFormat="1" x14ac:dyDescent="0.35">
      <c r="A5314" s="21">
        <v>10141103</v>
      </c>
      <c r="B5314" s="115" t="s">
        <v>1665</v>
      </c>
      <c r="C5314" s="115" t="s">
        <v>710</v>
      </c>
      <c r="D5314" s="22" t="s">
        <v>4886</v>
      </c>
      <c r="E5314" s="114" t="str">
        <f t="shared" ref="E5314:E5377" si="997">+CONCATENATE(C5314," ","MARCA:",R5314," ",G5314," ",D5314,)</f>
        <v>TRANSFORMADOR MARCA:Fuji Tusco  PTS 948</v>
      </c>
      <c r="F5314" s="57" t="s">
        <v>2402</v>
      </c>
      <c r="G5314" s="21"/>
      <c r="H5314" s="21" t="s">
        <v>494</v>
      </c>
      <c r="I5314" s="21"/>
      <c r="J5314" s="21"/>
      <c r="K5314" s="133" t="s">
        <v>4885</v>
      </c>
      <c r="L5314" s="133" t="s">
        <v>4884</v>
      </c>
      <c r="M5314" s="21">
        <v>100</v>
      </c>
      <c r="N5314" s="21">
        <v>33</v>
      </c>
      <c r="O5314" s="21" t="s">
        <v>510</v>
      </c>
      <c r="P5314" s="124" t="s">
        <v>516</v>
      </c>
      <c r="Q5314" s="61">
        <v>2015</v>
      </c>
      <c r="R5314" s="21" t="s">
        <v>1821</v>
      </c>
      <c r="S5314" s="21">
        <v>581272</v>
      </c>
      <c r="T5314" s="116">
        <v>763</v>
      </c>
      <c r="U5314" s="111">
        <v>45</v>
      </c>
      <c r="V5314" s="113">
        <f t="shared" ref="V5314:V5377" si="998">((Z5314/U5314)*(T5314-AA5314))+AA5314</f>
        <v>730.78444444444449</v>
      </c>
      <c r="W5314" s="113">
        <f t="shared" ref="W5314:W5377" si="999">+T5314-V5314</f>
        <v>32.215555555555511</v>
      </c>
      <c r="X5314" s="112">
        <f t="shared" ref="X5314:X5377" si="1000">+W5314*1000</f>
        <v>32215.555555555511</v>
      </c>
      <c r="Y5314" s="111"/>
      <c r="Z5314" s="110">
        <f t="shared" si="996"/>
        <v>43</v>
      </c>
      <c r="AA5314" s="109">
        <f t="shared" ref="AA5314:AA5377" si="1001">(5/100*T5314)</f>
        <v>38.15</v>
      </c>
      <c r="AB5314" s="109">
        <f t="shared" ref="AB5314:AB5377" si="1002">+AA5314*1000</f>
        <v>38150</v>
      </c>
      <c r="AC5314" s="108">
        <f t="shared" ref="AC5314:AC5377" si="1003">+T5314-AA5314</f>
        <v>724.85</v>
      </c>
      <c r="AD5314" s="107">
        <f t="shared" ref="AD5314:AD5377" si="1004">1/U5314</f>
        <v>2.2222222222222223E-2</v>
      </c>
      <c r="AE5314" s="106">
        <f t="shared" ref="AE5314:AE5377" si="1005">+AC5314*AD5314</f>
        <v>16.10777777777778</v>
      </c>
      <c r="AF5314" s="105">
        <f t="shared" ref="AF5314:AF5377" si="1006">+T5314-V5314+AE5314</f>
        <v>48.323333333333295</v>
      </c>
      <c r="AG5314" s="105">
        <f t="shared" ref="AG5314:AG5377" si="1007">+V5314-AE5314</f>
        <v>714.67666666666673</v>
      </c>
    </row>
    <row r="5315" spans="1:33" s="88" customFormat="1" x14ac:dyDescent="0.35">
      <c r="A5315" s="21">
        <v>10141103</v>
      </c>
      <c r="B5315" s="115" t="s">
        <v>1665</v>
      </c>
      <c r="C5315" s="115" t="s">
        <v>710</v>
      </c>
      <c r="D5315" s="22" t="s">
        <v>4883</v>
      </c>
      <c r="E5315" s="114" t="str">
        <f t="shared" si="997"/>
        <v>TRANSFORMADOR MARCA:Fuji Tusco  PTS 944</v>
      </c>
      <c r="F5315" s="57" t="s">
        <v>2402</v>
      </c>
      <c r="G5315" s="21"/>
      <c r="H5315" s="21" t="s">
        <v>494</v>
      </c>
      <c r="I5315" s="21"/>
      <c r="J5315" s="21"/>
      <c r="K5315" s="133" t="s">
        <v>4882</v>
      </c>
      <c r="L5315" s="133" t="s">
        <v>4881</v>
      </c>
      <c r="M5315" s="21">
        <v>100</v>
      </c>
      <c r="N5315" s="21">
        <v>33</v>
      </c>
      <c r="O5315" s="21" t="s">
        <v>510</v>
      </c>
      <c r="P5315" s="124" t="s">
        <v>516</v>
      </c>
      <c r="Q5315" s="61">
        <v>2015</v>
      </c>
      <c r="R5315" s="21" t="s">
        <v>1821</v>
      </c>
      <c r="S5315" s="21">
        <v>581236</v>
      </c>
      <c r="T5315" s="116">
        <v>763</v>
      </c>
      <c r="U5315" s="111">
        <v>45</v>
      </c>
      <c r="V5315" s="113">
        <f t="shared" si="998"/>
        <v>730.78444444444449</v>
      </c>
      <c r="W5315" s="113">
        <f t="shared" si="999"/>
        <v>32.215555555555511</v>
      </c>
      <c r="X5315" s="112">
        <f t="shared" si="1000"/>
        <v>32215.555555555511</v>
      </c>
      <c r="Y5315" s="111"/>
      <c r="Z5315" s="110">
        <f t="shared" si="996"/>
        <v>43</v>
      </c>
      <c r="AA5315" s="109">
        <f t="shared" si="1001"/>
        <v>38.15</v>
      </c>
      <c r="AB5315" s="109">
        <f t="shared" si="1002"/>
        <v>38150</v>
      </c>
      <c r="AC5315" s="108">
        <f t="shared" si="1003"/>
        <v>724.85</v>
      </c>
      <c r="AD5315" s="107">
        <f t="shared" si="1004"/>
        <v>2.2222222222222223E-2</v>
      </c>
      <c r="AE5315" s="106">
        <f t="shared" si="1005"/>
        <v>16.10777777777778</v>
      </c>
      <c r="AF5315" s="105">
        <f t="shared" si="1006"/>
        <v>48.323333333333295</v>
      </c>
      <c r="AG5315" s="105">
        <f t="shared" si="1007"/>
        <v>714.67666666666673</v>
      </c>
    </row>
    <row r="5316" spans="1:33" s="88" customFormat="1" x14ac:dyDescent="0.35">
      <c r="A5316" s="21">
        <v>10141103</v>
      </c>
      <c r="B5316" s="115" t="s">
        <v>1665</v>
      </c>
      <c r="C5316" s="115" t="s">
        <v>710</v>
      </c>
      <c r="D5316" s="22" t="s">
        <v>4880</v>
      </c>
      <c r="E5316" s="114" t="str">
        <f t="shared" si="997"/>
        <v>TRANSFORMADOR MARCA:Fuji Tusco  PTS 943</v>
      </c>
      <c r="F5316" s="57" t="s">
        <v>2402</v>
      </c>
      <c r="G5316" s="21"/>
      <c r="H5316" s="21" t="s">
        <v>494</v>
      </c>
      <c r="I5316" s="21"/>
      <c r="J5316" s="21"/>
      <c r="K5316" s="133" t="s">
        <v>4879</v>
      </c>
      <c r="L5316" s="133" t="s">
        <v>4878</v>
      </c>
      <c r="M5316" s="21">
        <v>100</v>
      </c>
      <c r="N5316" s="21">
        <v>33</v>
      </c>
      <c r="O5316" s="21" t="s">
        <v>510</v>
      </c>
      <c r="P5316" s="124" t="s">
        <v>516</v>
      </c>
      <c r="Q5316" s="61">
        <v>2015</v>
      </c>
      <c r="R5316" s="21" t="s">
        <v>1821</v>
      </c>
      <c r="S5316" s="21">
        <v>581247</v>
      </c>
      <c r="T5316" s="116">
        <v>763</v>
      </c>
      <c r="U5316" s="111">
        <v>45</v>
      </c>
      <c r="V5316" s="113">
        <f t="shared" si="998"/>
        <v>730.78444444444449</v>
      </c>
      <c r="W5316" s="113">
        <f t="shared" si="999"/>
        <v>32.215555555555511</v>
      </c>
      <c r="X5316" s="112">
        <f t="shared" si="1000"/>
        <v>32215.555555555511</v>
      </c>
      <c r="Y5316" s="111"/>
      <c r="Z5316" s="110">
        <f t="shared" si="996"/>
        <v>43</v>
      </c>
      <c r="AA5316" s="109">
        <f t="shared" si="1001"/>
        <v>38.15</v>
      </c>
      <c r="AB5316" s="109">
        <f t="shared" si="1002"/>
        <v>38150</v>
      </c>
      <c r="AC5316" s="108">
        <f t="shared" si="1003"/>
        <v>724.85</v>
      </c>
      <c r="AD5316" s="107">
        <f t="shared" si="1004"/>
        <v>2.2222222222222223E-2</v>
      </c>
      <c r="AE5316" s="106">
        <f t="shared" si="1005"/>
        <v>16.10777777777778</v>
      </c>
      <c r="AF5316" s="105">
        <f t="shared" si="1006"/>
        <v>48.323333333333295</v>
      </c>
      <c r="AG5316" s="105">
        <f t="shared" si="1007"/>
        <v>714.67666666666673</v>
      </c>
    </row>
    <row r="5317" spans="1:33" s="88" customFormat="1" x14ac:dyDescent="0.35">
      <c r="A5317" s="21">
        <v>10141103</v>
      </c>
      <c r="B5317" s="115" t="s">
        <v>1665</v>
      </c>
      <c r="C5317" s="115" t="s">
        <v>710</v>
      </c>
      <c r="D5317" s="22" t="s">
        <v>4877</v>
      </c>
      <c r="E5317" s="114" t="str">
        <f t="shared" si="997"/>
        <v>TRANSFORMADOR MARCA:Fuji Tusco  PTS 945</v>
      </c>
      <c r="F5317" s="57" t="s">
        <v>2402</v>
      </c>
      <c r="G5317" s="21"/>
      <c r="H5317" s="21" t="s">
        <v>494</v>
      </c>
      <c r="I5317" s="21"/>
      <c r="J5317" s="21"/>
      <c r="K5317" s="133" t="s">
        <v>4876</v>
      </c>
      <c r="L5317" s="133" t="s">
        <v>4875</v>
      </c>
      <c r="M5317" s="21">
        <v>160</v>
      </c>
      <c r="N5317" s="21">
        <v>33</v>
      </c>
      <c r="O5317" s="21" t="s">
        <v>510</v>
      </c>
      <c r="P5317" s="124" t="s">
        <v>516</v>
      </c>
      <c r="Q5317" s="61">
        <v>2015</v>
      </c>
      <c r="R5317" s="21" t="s">
        <v>1821</v>
      </c>
      <c r="S5317" s="21">
        <v>581343</v>
      </c>
      <c r="T5317" s="116">
        <v>991</v>
      </c>
      <c r="U5317" s="111">
        <v>45</v>
      </c>
      <c r="V5317" s="113">
        <f t="shared" si="998"/>
        <v>949.15777777777782</v>
      </c>
      <c r="W5317" s="113">
        <f t="shared" si="999"/>
        <v>41.842222222222176</v>
      </c>
      <c r="X5317" s="112">
        <f t="shared" si="1000"/>
        <v>41842.222222222175</v>
      </c>
      <c r="Y5317" s="111"/>
      <c r="Z5317" s="110">
        <f t="shared" si="996"/>
        <v>43</v>
      </c>
      <c r="AA5317" s="109">
        <f t="shared" si="1001"/>
        <v>49.550000000000004</v>
      </c>
      <c r="AB5317" s="109">
        <f t="shared" si="1002"/>
        <v>49550.000000000007</v>
      </c>
      <c r="AC5317" s="108">
        <f t="shared" si="1003"/>
        <v>941.45</v>
      </c>
      <c r="AD5317" s="107">
        <f t="shared" si="1004"/>
        <v>2.2222222222222223E-2</v>
      </c>
      <c r="AE5317" s="106">
        <f t="shared" si="1005"/>
        <v>20.921111111111113</v>
      </c>
      <c r="AF5317" s="105">
        <f t="shared" si="1006"/>
        <v>62.763333333333293</v>
      </c>
      <c r="AG5317" s="105">
        <f t="shared" si="1007"/>
        <v>928.23666666666668</v>
      </c>
    </row>
    <row r="5318" spans="1:33" s="88" customFormat="1" x14ac:dyDescent="0.35">
      <c r="A5318" s="21">
        <v>10141103</v>
      </c>
      <c r="B5318" s="115" t="s">
        <v>1665</v>
      </c>
      <c r="C5318" s="115" t="s">
        <v>710</v>
      </c>
      <c r="D5318" s="22" t="s">
        <v>4874</v>
      </c>
      <c r="E5318" s="114" t="str">
        <f t="shared" si="997"/>
        <v>TRANSFORMADOR MARCA:Fuji Tusco  PTS 956</v>
      </c>
      <c r="F5318" s="57" t="s">
        <v>2402</v>
      </c>
      <c r="G5318" s="21"/>
      <c r="H5318" s="21" t="s">
        <v>494</v>
      </c>
      <c r="I5318" s="21"/>
      <c r="J5318" s="21"/>
      <c r="K5318" s="133" t="s">
        <v>4873</v>
      </c>
      <c r="L5318" s="133" t="s">
        <v>4872</v>
      </c>
      <c r="M5318" s="21">
        <v>160</v>
      </c>
      <c r="N5318" s="21">
        <v>33</v>
      </c>
      <c r="O5318" s="21" t="s">
        <v>510</v>
      </c>
      <c r="P5318" s="124" t="s">
        <v>516</v>
      </c>
      <c r="Q5318" s="61">
        <v>2015</v>
      </c>
      <c r="R5318" s="21" t="s">
        <v>1821</v>
      </c>
      <c r="S5318" s="21">
        <v>581289</v>
      </c>
      <c r="T5318" s="116">
        <v>991</v>
      </c>
      <c r="U5318" s="111">
        <v>45</v>
      </c>
      <c r="V5318" s="113">
        <f t="shared" si="998"/>
        <v>949.15777777777782</v>
      </c>
      <c r="W5318" s="113">
        <f t="shared" si="999"/>
        <v>41.842222222222176</v>
      </c>
      <c r="X5318" s="112">
        <f t="shared" si="1000"/>
        <v>41842.222222222175</v>
      </c>
      <c r="Y5318" s="111"/>
      <c r="Z5318" s="110">
        <f t="shared" si="996"/>
        <v>43</v>
      </c>
      <c r="AA5318" s="109">
        <f t="shared" si="1001"/>
        <v>49.550000000000004</v>
      </c>
      <c r="AB5318" s="109">
        <f t="shared" si="1002"/>
        <v>49550.000000000007</v>
      </c>
      <c r="AC5318" s="108">
        <f t="shared" si="1003"/>
        <v>941.45</v>
      </c>
      <c r="AD5318" s="107">
        <f t="shared" si="1004"/>
        <v>2.2222222222222223E-2</v>
      </c>
      <c r="AE5318" s="106">
        <f t="shared" si="1005"/>
        <v>20.921111111111113</v>
      </c>
      <c r="AF5318" s="105">
        <f t="shared" si="1006"/>
        <v>62.763333333333293</v>
      </c>
      <c r="AG5318" s="105">
        <f t="shared" si="1007"/>
        <v>928.23666666666668</v>
      </c>
    </row>
    <row r="5319" spans="1:33" s="88" customFormat="1" x14ac:dyDescent="0.35">
      <c r="A5319" s="21">
        <v>10141103</v>
      </c>
      <c r="B5319" s="115" t="s">
        <v>1665</v>
      </c>
      <c r="C5319" s="115" t="s">
        <v>710</v>
      </c>
      <c r="D5319" s="22" t="s">
        <v>4871</v>
      </c>
      <c r="E5319" s="114" t="str">
        <f t="shared" si="997"/>
        <v>TRANSFORMADOR MARCA:Fuji Tusco  PTS 947</v>
      </c>
      <c r="F5319" s="57" t="s">
        <v>2402</v>
      </c>
      <c r="G5319" s="21"/>
      <c r="H5319" s="21" t="s">
        <v>494</v>
      </c>
      <c r="I5319" s="21"/>
      <c r="J5319" s="21"/>
      <c r="K5319" s="133" t="s">
        <v>4870</v>
      </c>
      <c r="L5319" s="133" t="s">
        <v>4869</v>
      </c>
      <c r="M5319" s="21">
        <v>160</v>
      </c>
      <c r="N5319" s="21">
        <v>33</v>
      </c>
      <c r="O5319" s="21" t="s">
        <v>510</v>
      </c>
      <c r="P5319" s="124" t="s">
        <v>516</v>
      </c>
      <c r="Q5319" s="61">
        <v>2015</v>
      </c>
      <c r="R5319" s="21" t="s">
        <v>1821</v>
      </c>
      <c r="S5319" s="21">
        <v>581287</v>
      </c>
      <c r="T5319" s="116">
        <v>991</v>
      </c>
      <c r="U5319" s="111">
        <v>45</v>
      </c>
      <c r="V5319" s="113">
        <f t="shared" si="998"/>
        <v>949.15777777777782</v>
      </c>
      <c r="W5319" s="113">
        <f t="shared" si="999"/>
        <v>41.842222222222176</v>
      </c>
      <c r="X5319" s="112">
        <f t="shared" si="1000"/>
        <v>41842.222222222175</v>
      </c>
      <c r="Y5319" s="111"/>
      <c r="Z5319" s="110">
        <f t="shared" si="996"/>
        <v>43</v>
      </c>
      <c r="AA5319" s="109">
        <f t="shared" si="1001"/>
        <v>49.550000000000004</v>
      </c>
      <c r="AB5319" s="109">
        <f t="shared" si="1002"/>
        <v>49550.000000000007</v>
      </c>
      <c r="AC5319" s="108">
        <f t="shared" si="1003"/>
        <v>941.45</v>
      </c>
      <c r="AD5319" s="107">
        <f t="shared" si="1004"/>
        <v>2.2222222222222223E-2</v>
      </c>
      <c r="AE5319" s="106">
        <f t="shared" si="1005"/>
        <v>20.921111111111113</v>
      </c>
      <c r="AF5319" s="105">
        <f t="shared" si="1006"/>
        <v>62.763333333333293</v>
      </c>
      <c r="AG5319" s="105">
        <f t="shared" si="1007"/>
        <v>928.23666666666668</v>
      </c>
    </row>
    <row r="5320" spans="1:33" s="88" customFormat="1" x14ac:dyDescent="0.35">
      <c r="A5320" s="21">
        <v>10141103</v>
      </c>
      <c r="B5320" s="115" t="s">
        <v>1665</v>
      </c>
      <c r="C5320" s="115" t="s">
        <v>710</v>
      </c>
      <c r="D5320" s="22" t="s">
        <v>4868</v>
      </c>
      <c r="E5320" s="114" t="str">
        <f t="shared" si="997"/>
        <v>TRANSFORMADOR MARCA:Fuji Tusco  PTS 955</v>
      </c>
      <c r="F5320" s="57" t="s">
        <v>2402</v>
      </c>
      <c r="G5320" s="21"/>
      <c r="H5320" s="21" t="s">
        <v>494</v>
      </c>
      <c r="I5320" s="21"/>
      <c r="J5320" s="21"/>
      <c r="K5320" s="133" t="s">
        <v>4867</v>
      </c>
      <c r="L5320" s="133" t="s">
        <v>4866</v>
      </c>
      <c r="M5320" s="21">
        <v>160</v>
      </c>
      <c r="N5320" s="21">
        <v>33</v>
      </c>
      <c r="O5320" s="21" t="s">
        <v>510</v>
      </c>
      <c r="P5320" s="124" t="s">
        <v>516</v>
      </c>
      <c r="Q5320" s="61">
        <v>2015</v>
      </c>
      <c r="R5320" s="21" t="s">
        <v>1821</v>
      </c>
      <c r="S5320" s="21">
        <v>581285</v>
      </c>
      <c r="T5320" s="116">
        <v>991</v>
      </c>
      <c r="U5320" s="111">
        <v>45</v>
      </c>
      <c r="V5320" s="113">
        <f t="shared" si="998"/>
        <v>949.15777777777782</v>
      </c>
      <c r="W5320" s="113">
        <f t="shared" si="999"/>
        <v>41.842222222222176</v>
      </c>
      <c r="X5320" s="112">
        <f t="shared" si="1000"/>
        <v>41842.222222222175</v>
      </c>
      <c r="Y5320" s="111"/>
      <c r="Z5320" s="110">
        <f t="shared" si="996"/>
        <v>43</v>
      </c>
      <c r="AA5320" s="109">
        <f t="shared" si="1001"/>
        <v>49.550000000000004</v>
      </c>
      <c r="AB5320" s="109">
        <f t="shared" si="1002"/>
        <v>49550.000000000007</v>
      </c>
      <c r="AC5320" s="108">
        <f t="shared" si="1003"/>
        <v>941.45</v>
      </c>
      <c r="AD5320" s="107">
        <f t="shared" si="1004"/>
        <v>2.2222222222222223E-2</v>
      </c>
      <c r="AE5320" s="106">
        <f t="shared" si="1005"/>
        <v>20.921111111111113</v>
      </c>
      <c r="AF5320" s="105">
        <f t="shared" si="1006"/>
        <v>62.763333333333293</v>
      </c>
      <c r="AG5320" s="105">
        <f t="shared" si="1007"/>
        <v>928.23666666666668</v>
      </c>
    </row>
    <row r="5321" spans="1:33" s="88" customFormat="1" x14ac:dyDescent="0.35">
      <c r="A5321" s="21">
        <v>10141103</v>
      </c>
      <c r="B5321" s="115" t="s">
        <v>1665</v>
      </c>
      <c r="C5321" s="115" t="s">
        <v>710</v>
      </c>
      <c r="D5321" s="22" t="s">
        <v>4865</v>
      </c>
      <c r="E5321" s="114" t="str">
        <f t="shared" si="997"/>
        <v>TRANSFORMADOR MARCA:Fuji Tusco  PTS 954</v>
      </c>
      <c r="F5321" s="57" t="s">
        <v>2402</v>
      </c>
      <c r="G5321" s="21"/>
      <c r="H5321" s="21" t="s">
        <v>494</v>
      </c>
      <c r="I5321" s="21"/>
      <c r="J5321" s="21"/>
      <c r="K5321" s="133" t="s">
        <v>4864</v>
      </c>
      <c r="L5321" s="133" t="s">
        <v>4863</v>
      </c>
      <c r="M5321" s="21">
        <v>160</v>
      </c>
      <c r="N5321" s="21">
        <v>33</v>
      </c>
      <c r="O5321" s="21" t="s">
        <v>510</v>
      </c>
      <c r="P5321" s="124" t="s">
        <v>516</v>
      </c>
      <c r="Q5321" s="61">
        <v>2015</v>
      </c>
      <c r="R5321" s="21" t="s">
        <v>1821</v>
      </c>
      <c r="S5321" s="21">
        <v>581291</v>
      </c>
      <c r="T5321" s="116">
        <v>991</v>
      </c>
      <c r="U5321" s="111">
        <v>45</v>
      </c>
      <c r="V5321" s="113">
        <f t="shared" si="998"/>
        <v>949.15777777777782</v>
      </c>
      <c r="W5321" s="113">
        <f t="shared" si="999"/>
        <v>41.842222222222176</v>
      </c>
      <c r="X5321" s="112">
        <f t="shared" si="1000"/>
        <v>41842.222222222175</v>
      </c>
      <c r="Y5321" s="111"/>
      <c r="Z5321" s="110">
        <f t="shared" si="996"/>
        <v>43</v>
      </c>
      <c r="AA5321" s="109">
        <f t="shared" si="1001"/>
        <v>49.550000000000004</v>
      </c>
      <c r="AB5321" s="109">
        <f t="shared" si="1002"/>
        <v>49550.000000000007</v>
      </c>
      <c r="AC5321" s="108">
        <f t="shared" si="1003"/>
        <v>941.45</v>
      </c>
      <c r="AD5321" s="107">
        <f t="shared" si="1004"/>
        <v>2.2222222222222223E-2</v>
      </c>
      <c r="AE5321" s="106">
        <f t="shared" si="1005"/>
        <v>20.921111111111113</v>
      </c>
      <c r="AF5321" s="105">
        <f t="shared" si="1006"/>
        <v>62.763333333333293</v>
      </c>
      <c r="AG5321" s="105">
        <f t="shared" si="1007"/>
        <v>928.23666666666668</v>
      </c>
    </row>
    <row r="5322" spans="1:33" s="88" customFormat="1" x14ac:dyDescent="0.35">
      <c r="A5322" s="21">
        <v>10141103</v>
      </c>
      <c r="B5322" s="115" t="s">
        <v>1665</v>
      </c>
      <c r="C5322" s="115" t="s">
        <v>710</v>
      </c>
      <c r="D5322" s="22" t="s">
        <v>4862</v>
      </c>
      <c r="E5322" s="114" t="str">
        <f t="shared" si="997"/>
        <v>TRANSFORMADOR MARCA:Fuji Tusco  PTS 951</v>
      </c>
      <c r="F5322" s="57" t="s">
        <v>2402</v>
      </c>
      <c r="G5322" s="21"/>
      <c r="H5322" s="21" t="s">
        <v>494</v>
      </c>
      <c r="I5322" s="21"/>
      <c r="J5322" s="21"/>
      <c r="K5322" s="133" t="s">
        <v>4861</v>
      </c>
      <c r="L5322" s="133" t="s">
        <v>4860</v>
      </c>
      <c r="M5322" s="21">
        <v>100</v>
      </c>
      <c r="N5322" s="21">
        <v>33</v>
      </c>
      <c r="O5322" s="21" t="s">
        <v>510</v>
      </c>
      <c r="P5322" s="124" t="s">
        <v>516</v>
      </c>
      <c r="Q5322" s="21">
        <v>2015</v>
      </c>
      <c r="R5322" s="21" t="s">
        <v>1821</v>
      </c>
      <c r="S5322" s="21">
        <v>581323</v>
      </c>
      <c r="T5322" s="116">
        <v>763</v>
      </c>
      <c r="U5322" s="111">
        <v>45</v>
      </c>
      <c r="V5322" s="113">
        <f t="shared" si="998"/>
        <v>730.78444444444449</v>
      </c>
      <c r="W5322" s="113">
        <f t="shared" si="999"/>
        <v>32.215555555555511</v>
      </c>
      <c r="X5322" s="112">
        <f t="shared" si="1000"/>
        <v>32215.555555555511</v>
      </c>
      <c r="Y5322" s="111"/>
      <c r="Z5322" s="110">
        <f t="shared" si="996"/>
        <v>43</v>
      </c>
      <c r="AA5322" s="109">
        <f t="shared" si="1001"/>
        <v>38.15</v>
      </c>
      <c r="AB5322" s="109">
        <f t="shared" si="1002"/>
        <v>38150</v>
      </c>
      <c r="AC5322" s="108">
        <f t="shared" si="1003"/>
        <v>724.85</v>
      </c>
      <c r="AD5322" s="107">
        <f t="shared" si="1004"/>
        <v>2.2222222222222223E-2</v>
      </c>
      <c r="AE5322" s="106">
        <f t="shared" si="1005"/>
        <v>16.10777777777778</v>
      </c>
      <c r="AF5322" s="105">
        <f t="shared" si="1006"/>
        <v>48.323333333333295</v>
      </c>
      <c r="AG5322" s="105">
        <f t="shared" si="1007"/>
        <v>714.67666666666673</v>
      </c>
    </row>
    <row r="5323" spans="1:33" s="88" customFormat="1" x14ac:dyDescent="0.35">
      <c r="A5323" s="21">
        <v>10141103</v>
      </c>
      <c r="B5323" s="115" t="s">
        <v>1665</v>
      </c>
      <c r="C5323" s="115" t="s">
        <v>710</v>
      </c>
      <c r="D5323" s="22" t="s">
        <v>4859</v>
      </c>
      <c r="E5323" s="114" t="str">
        <f t="shared" si="997"/>
        <v>TRANSFORMADOR MARCA:Fuji Tusco  PTS 938</v>
      </c>
      <c r="F5323" s="57" t="s">
        <v>2402</v>
      </c>
      <c r="G5323" s="21"/>
      <c r="H5323" s="21" t="s">
        <v>494</v>
      </c>
      <c r="I5323" s="21"/>
      <c r="J5323" s="21"/>
      <c r="K5323" s="133" t="s">
        <v>4858</v>
      </c>
      <c r="L5323" s="133" t="s">
        <v>4857</v>
      </c>
      <c r="M5323" s="21">
        <v>100</v>
      </c>
      <c r="N5323" s="21">
        <v>33</v>
      </c>
      <c r="O5323" s="21" t="s">
        <v>510</v>
      </c>
      <c r="P5323" s="124" t="s">
        <v>516</v>
      </c>
      <c r="Q5323" s="21">
        <v>2015</v>
      </c>
      <c r="R5323" s="21" t="s">
        <v>1821</v>
      </c>
      <c r="S5323" s="21">
        <v>581254</v>
      </c>
      <c r="T5323" s="116">
        <v>763</v>
      </c>
      <c r="U5323" s="111">
        <v>45</v>
      </c>
      <c r="V5323" s="113">
        <f t="shared" si="998"/>
        <v>730.78444444444449</v>
      </c>
      <c r="W5323" s="113">
        <f t="shared" si="999"/>
        <v>32.215555555555511</v>
      </c>
      <c r="X5323" s="112">
        <f t="shared" si="1000"/>
        <v>32215.555555555511</v>
      </c>
      <c r="Y5323" s="111"/>
      <c r="Z5323" s="110">
        <f t="shared" si="996"/>
        <v>43</v>
      </c>
      <c r="AA5323" s="109">
        <f t="shared" si="1001"/>
        <v>38.15</v>
      </c>
      <c r="AB5323" s="109">
        <f t="shared" si="1002"/>
        <v>38150</v>
      </c>
      <c r="AC5323" s="108">
        <f t="shared" si="1003"/>
        <v>724.85</v>
      </c>
      <c r="AD5323" s="107">
        <f t="shared" si="1004"/>
        <v>2.2222222222222223E-2</v>
      </c>
      <c r="AE5323" s="106">
        <f t="shared" si="1005"/>
        <v>16.10777777777778</v>
      </c>
      <c r="AF5323" s="105">
        <f t="shared" si="1006"/>
        <v>48.323333333333295</v>
      </c>
      <c r="AG5323" s="105">
        <f t="shared" si="1007"/>
        <v>714.67666666666673</v>
      </c>
    </row>
    <row r="5324" spans="1:33" s="88" customFormat="1" x14ac:dyDescent="0.35">
      <c r="A5324" s="21">
        <v>10141103</v>
      </c>
      <c r="B5324" s="115" t="s">
        <v>1665</v>
      </c>
      <c r="C5324" s="115" t="s">
        <v>710</v>
      </c>
      <c r="D5324" s="22" t="s">
        <v>4856</v>
      </c>
      <c r="E5324" s="114" t="str">
        <f t="shared" si="997"/>
        <v>TRANSFORMADOR MARCA:Fuji Tusco  PTS 937</v>
      </c>
      <c r="F5324" s="57" t="s">
        <v>2402</v>
      </c>
      <c r="G5324" s="21"/>
      <c r="H5324" s="21" t="s">
        <v>494</v>
      </c>
      <c r="I5324" s="21"/>
      <c r="J5324" s="21"/>
      <c r="K5324" s="133" t="s">
        <v>4855</v>
      </c>
      <c r="L5324" s="133" t="s">
        <v>4854</v>
      </c>
      <c r="M5324" s="21">
        <v>160</v>
      </c>
      <c r="N5324" s="21">
        <v>33</v>
      </c>
      <c r="O5324" s="21" t="s">
        <v>510</v>
      </c>
      <c r="P5324" s="124" t="s">
        <v>516</v>
      </c>
      <c r="Q5324" s="21">
        <v>2015</v>
      </c>
      <c r="R5324" s="21" t="s">
        <v>1821</v>
      </c>
      <c r="S5324" s="21">
        <v>581331</v>
      </c>
      <c r="T5324" s="116">
        <v>991</v>
      </c>
      <c r="U5324" s="111">
        <v>45</v>
      </c>
      <c r="V5324" s="113">
        <f t="shared" si="998"/>
        <v>949.15777777777782</v>
      </c>
      <c r="W5324" s="113">
        <f t="shared" si="999"/>
        <v>41.842222222222176</v>
      </c>
      <c r="X5324" s="112">
        <f t="shared" si="1000"/>
        <v>41842.222222222175</v>
      </c>
      <c r="Y5324" s="111"/>
      <c r="Z5324" s="110">
        <f t="shared" si="996"/>
        <v>43</v>
      </c>
      <c r="AA5324" s="109">
        <f t="shared" si="1001"/>
        <v>49.550000000000004</v>
      </c>
      <c r="AB5324" s="109">
        <f t="shared" si="1002"/>
        <v>49550.000000000007</v>
      </c>
      <c r="AC5324" s="108">
        <f t="shared" si="1003"/>
        <v>941.45</v>
      </c>
      <c r="AD5324" s="107">
        <f t="shared" si="1004"/>
        <v>2.2222222222222223E-2</v>
      </c>
      <c r="AE5324" s="106">
        <f t="shared" si="1005"/>
        <v>20.921111111111113</v>
      </c>
      <c r="AF5324" s="105">
        <f t="shared" si="1006"/>
        <v>62.763333333333293</v>
      </c>
      <c r="AG5324" s="105">
        <f t="shared" si="1007"/>
        <v>928.23666666666668</v>
      </c>
    </row>
    <row r="5325" spans="1:33" s="88" customFormat="1" x14ac:dyDescent="0.35">
      <c r="A5325" s="21">
        <v>10141103</v>
      </c>
      <c r="B5325" s="115" t="s">
        <v>1665</v>
      </c>
      <c r="C5325" s="115" t="s">
        <v>710</v>
      </c>
      <c r="D5325" s="22" t="s">
        <v>4853</v>
      </c>
      <c r="E5325" s="114" t="str">
        <f t="shared" si="997"/>
        <v>TRANSFORMADOR MARCA:Fuji Tusco  PTS 950</v>
      </c>
      <c r="F5325" s="57" t="s">
        <v>2402</v>
      </c>
      <c r="G5325" s="21"/>
      <c r="H5325" s="21" t="s">
        <v>494</v>
      </c>
      <c r="I5325" s="21"/>
      <c r="J5325" s="21"/>
      <c r="K5325" s="133" t="s">
        <v>4852</v>
      </c>
      <c r="L5325" s="133" t="s">
        <v>4851</v>
      </c>
      <c r="M5325" s="21">
        <v>100</v>
      </c>
      <c r="N5325" s="21">
        <v>33</v>
      </c>
      <c r="O5325" s="21" t="s">
        <v>510</v>
      </c>
      <c r="P5325" s="124" t="s">
        <v>516</v>
      </c>
      <c r="Q5325" s="21">
        <v>2015</v>
      </c>
      <c r="R5325" s="21" t="s">
        <v>1821</v>
      </c>
      <c r="S5325" s="21">
        <v>581318</v>
      </c>
      <c r="T5325" s="116">
        <v>763</v>
      </c>
      <c r="U5325" s="111">
        <v>45</v>
      </c>
      <c r="V5325" s="113">
        <f t="shared" si="998"/>
        <v>730.78444444444449</v>
      </c>
      <c r="W5325" s="113">
        <f t="shared" si="999"/>
        <v>32.215555555555511</v>
      </c>
      <c r="X5325" s="112">
        <f t="shared" si="1000"/>
        <v>32215.555555555511</v>
      </c>
      <c r="Y5325" s="111"/>
      <c r="Z5325" s="110">
        <f t="shared" si="996"/>
        <v>43</v>
      </c>
      <c r="AA5325" s="109">
        <f t="shared" si="1001"/>
        <v>38.15</v>
      </c>
      <c r="AB5325" s="109">
        <f t="shared" si="1002"/>
        <v>38150</v>
      </c>
      <c r="AC5325" s="108">
        <f t="shared" si="1003"/>
        <v>724.85</v>
      </c>
      <c r="AD5325" s="107">
        <f t="shared" si="1004"/>
        <v>2.2222222222222223E-2</v>
      </c>
      <c r="AE5325" s="106">
        <f t="shared" si="1005"/>
        <v>16.10777777777778</v>
      </c>
      <c r="AF5325" s="105">
        <f t="shared" si="1006"/>
        <v>48.323333333333295</v>
      </c>
      <c r="AG5325" s="105">
        <f t="shared" si="1007"/>
        <v>714.67666666666673</v>
      </c>
    </row>
    <row r="5326" spans="1:33" s="88" customFormat="1" x14ac:dyDescent="0.35">
      <c r="A5326" s="21">
        <v>10141103</v>
      </c>
      <c r="B5326" s="115" t="s">
        <v>1665</v>
      </c>
      <c r="C5326" s="115" t="s">
        <v>710</v>
      </c>
      <c r="D5326" s="22" t="s">
        <v>4850</v>
      </c>
      <c r="E5326" s="114" t="str">
        <f t="shared" si="997"/>
        <v>TRANSFORMADOR MARCA:Fuji Tusco  PTS 936</v>
      </c>
      <c r="F5326" s="57" t="s">
        <v>2402</v>
      </c>
      <c r="G5326" s="21"/>
      <c r="H5326" s="21" t="s">
        <v>494</v>
      </c>
      <c r="I5326" s="21"/>
      <c r="J5326" s="21"/>
      <c r="K5326" s="133" t="s">
        <v>4849</v>
      </c>
      <c r="L5326" s="133" t="s">
        <v>4848</v>
      </c>
      <c r="M5326" s="21">
        <v>100</v>
      </c>
      <c r="N5326" s="21">
        <v>33</v>
      </c>
      <c r="O5326" s="21" t="s">
        <v>510</v>
      </c>
      <c r="P5326" s="124" t="s">
        <v>516</v>
      </c>
      <c r="Q5326" s="21">
        <v>2015</v>
      </c>
      <c r="R5326" s="21" t="s">
        <v>1821</v>
      </c>
      <c r="S5326" s="21">
        <v>581240</v>
      </c>
      <c r="T5326" s="116">
        <v>763</v>
      </c>
      <c r="U5326" s="111">
        <v>45</v>
      </c>
      <c r="V5326" s="113">
        <f t="shared" si="998"/>
        <v>730.78444444444449</v>
      </c>
      <c r="W5326" s="113">
        <f t="shared" si="999"/>
        <v>32.215555555555511</v>
      </c>
      <c r="X5326" s="112">
        <f t="shared" si="1000"/>
        <v>32215.555555555511</v>
      </c>
      <c r="Y5326" s="111"/>
      <c r="Z5326" s="110">
        <f t="shared" si="996"/>
        <v>43</v>
      </c>
      <c r="AA5326" s="109">
        <f t="shared" si="1001"/>
        <v>38.15</v>
      </c>
      <c r="AB5326" s="109">
        <f t="shared" si="1002"/>
        <v>38150</v>
      </c>
      <c r="AC5326" s="108">
        <f t="shared" si="1003"/>
        <v>724.85</v>
      </c>
      <c r="AD5326" s="107">
        <f t="shared" si="1004"/>
        <v>2.2222222222222223E-2</v>
      </c>
      <c r="AE5326" s="106">
        <f t="shared" si="1005"/>
        <v>16.10777777777778</v>
      </c>
      <c r="AF5326" s="105">
        <f t="shared" si="1006"/>
        <v>48.323333333333295</v>
      </c>
      <c r="AG5326" s="105">
        <f t="shared" si="1007"/>
        <v>714.67666666666673</v>
      </c>
    </row>
    <row r="5327" spans="1:33" s="88" customFormat="1" x14ac:dyDescent="0.35">
      <c r="A5327" s="21">
        <v>10141103</v>
      </c>
      <c r="B5327" s="115" t="s">
        <v>1665</v>
      </c>
      <c r="C5327" s="115" t="s">
        <v>710</v>
      </c>
      <c r="D5327" s="164" t="s">
        <v>4599</v>
      </c>
      <c r="E5327" s="114" t="str">
        <f t="shared" si="997"/>
        <v>TRANSFORMADOR MARCA:Fuji Tusco  PTS 940</v>
      </c>
      <c r="F5327" s="57" t="s">
        <v>2402</v>
      </c>
      <c r="G5327" s="21"/>
      <c r="H5327" s="21" t="s">
        <v>494</v>
      </c>
      <c r="I5327" s="21"/>
      <c r="J5327" s="21"/>
      <c r="K5327" s="133" t="s">
        <v>4847</v>
      </c>
      <c r="L5327" s="133" t="s">
        <v>4846</v>
      </c>
      <c r="M5327" s="21">
        <v>100</v>
      </c>
      <c r="N5327" s="21">
        <v>33</v>
      </c>
      <c r="O5327" s="21" t="s">
        <v>510</v>
      </c>
      <c r="P5327" s="124" t="s">
        <v>516</v>
      </c>
      <c r="Q5327" s="21">
        <v>2015</v>
      </c>
      <c r="R5327" s="21" t="s">
        <v>1821</v>
      </c>
      <c r="S5327" s="21">
        <v>581274</v>
      </c>
      <c r="T5327" s="116">
        <v>763</v>
      </c>
      <c r="U5327" s="111">
        <v>45</v>
      </c>
      <c r="V5327" s="113">
        <f t="shared" si="998"/>
        <v>730.78444444444449</v>
      </c>
      <c r="W5327" s="113">
        <f t="shared" si="999"/>
        <v>32.215555555555511</v>
      </c>
      <c r="X5327" s="112">
        <f t="shared" si="1000"/>
        <v>32215.555555555511</v>
      </c>
      <c r="Y5327" s="111"/>
      <c r="Z5327" s="110">
        <f t="shared" si="996"/>
        <v>43</v>
      </c>
      <c r="AA5327" s="109">
        <f t="shared" si="1001"/>
        <v>38.15</v>
      </c>
      <c r="AB5327" s="109">
        <f t="shared" si="1002"/>
        <v>38150</v>
      </c>
      <c r="AC5327" s="108">
        <f t="shared" si="1003"/>
        <v>724.85</v>
      </c>
      <c r="AD5327" s="107">
        <f t="shared" si="1004"/>
        <v>2.2222222222222223E-2</v>
      </c>
      <c r="AE5327" s="106">
        <f t="shared" si="1005"/>
        <v>16.10777777777778</v>
      </c>
      <c r="AF5327" s="105">
        <f t="shared" si="1006"/>
        <v>48.323333333333295</v>
      </c>
      <c r="AG5327" s="105">
        <f t="shared" si="1007"/>
        <v>714.67666666666673</v>
      </c>
    </row>
    <row r="5328" spans="1:33" s="88" customFormat="1" x14ac:dyDescent="0.35">
      <c r="A5328" s="21">
        <v>10141103</v>
      </c>
      <c r="B5328" s="115" t="s">
        <v>1665</v>
      </c>
      <c r="C5328" s="115" t="s">
        <v>710</v>
      </c>
      <c r="D5328" s="164" t="s">
        <v>4845</v>
      </c>
      <c r="E5328" s="114" t="str">
        <f t="shared" si="997"/>
        <v>TRANSFORMADOR MARCA:Fuji Tusco  PTS 941</v>
      </c>
      <c r="F5328" s="57" t="s">
        <v>2402</v>
      </c>
      <c r="G5328" s="21"/>
      <c r="H5328" s="21" t="s">
        <v>494</v>
      </c>
      <c r="I5328" s="21"/>
      <c r="J5328" s="21"/>
      <c r="K5328" s="133" t="s">
        <v>4844</v>
      </c>
      <c r="L5328" s="133" t="s">
        <v>4843</v>
      </c>
      <c r="M5328" s="21">
        <v>100</v>
      </c>
      <c r="N5328" s="21">
        <v>33</v>
      </c>
      <c r="O5328" s="21" t="s">
        <v>510</v>
      </c>
      <c r="P5328" s="124" t="s">
        <v>516</v>
      </c>
      <c r="Q5328" s="21">
        <v>2015</v>
      </c>
      <c r="R5328" s="21" t="s">
        <v>1821</v>
      </c>
      <c r="S5328" s="21">
        <v>581239</v>
      </c>
      <c r="T5328" s="116">
        <v>763</v>
      </c>
      <c r="U5328" s="111">
        <v>45</v>
      </c>
      <c r="V5328" s="113">
        <f t="shared" si="998"/>
        <v>730.78444444444449</v>
      </c>
      <c r="W5328" s="113">
        <f t="shared" si="999"/>
        <v>32.215555555555511</v>
      </c>
      <c r="X5328" s="112">
        <f t="shared" si="1000"/>
        <v>32215.555555555511</v>
      </c>
      <c r="Y5328" s="111"/>
      <c r="Z5328" s="110">
        <f t="shared" si="996"/>
        <v>43</v>
      </c>
      <c r="AA5328" s="109">
        <f t="shared" si="1001"/>
        <v>38.15</v>
      </c>
      <c r="AB5328" s="109">
        <f t="shared" si="1002"/>
        <v>38150</v>
      </c>
      <c r="AC5328" s="108">
        <f t="shared" si="1003"/>
        <v>724.85</v>
      </c>
      <c r="AD5328" s="107">
        <f t="shared" si="1004"/>
        <v>2.2222222222222223E-2</v>
      </c>
      <c r="AE5328" s="106">
        <f t="shared" si="1005"/>
        <v>16.10777777777778</v>
      </c>
      <c r="AF5328" s="105">
        <f t="shared" si="1006"/>
        <v>48.323333333333295</v>
      </c>
      <c r="AG5328" s="105">
        <f t="shared" si="1007"/>
        <v>714.67666666666673</v>
      </c>
    </row>
    <row r="5329" spans="1:33" s="88" customFormat="1" x14ac:dyDescent="0.35">
      <c r="A5329" s="21">
        <v>10141103</v>
      </c>
      <c r="B5329" s="115" t="s">
        <v>1665</v>
      </c>
      <c r="C5329" s="115" t="s">
        <v>710</v>
      </c>
      <c r="D5329" s="164" t="s">
        <v>4842</v>
      </c>
      <c r="E5329" s="114" t="str">
        <f t="shared" si="997"/>
        <v>TRANSFORMADOR MARCA:Fuji Tusco  PTS 935</v>
      </c>
      <c r="F5329" s="57" t="s">
        <v>2402</v>
      </c>
      <c r="G5329" s="21"/>
      <c r="H5329" s="21" t="s">
        <v>494</v>
      </c>
      <c r="I5329" s="21"/>
      <c r="J5329" s="21"/>
      <c r="K5329" s="133" t="s">
        <v>4841</v>
      </c>
      <c r="L5329" s="133" t="s">
        <v>4840</v>
      </c>
      <c r="M5329" s="21">
        <v>100</v>
      </c>
      <c r="N5329" s="21">
        <v>33</v>
      </c>
      <c r="O5329" s="21" t="s">
        <v>510</v>
      </c>
      <c r="P5329" s="124" t="s">
        <v>516</v>
      </c>
      <c r="Q5329" s="21">
        <v>2015</v>
      </c>
      <c r="R5329" s="21" t="s">
        <v>1821</v>
      </c>
      <c r="S5329" s="21">
        <v>581232</v>
      </c>
      <c r="T5329" s="116">
        <v>763</v>
      </c>
      <c r="U5329" s="111">
        <v>45</v>
      </c>
      <c r="V5329" s="113">
        <f t="shared" si="998"/>
        <v>730.78444444444449</v>
      </c>
      <c r="W5329" s="113">
        <f t="shared" si="999"/>
        <v>32.215555555555511</v>
      </c>
      <c r="X5329" s="112">
        <f t="shared" si="1000"/>
        <v>32215.555555555511</v>
      </c>
      <c r="Y5329" s="111"/>
      <c r="Z5329" s="110">
        <f t="shared" si="996"/>
        <v>43</v>
      </c>
      <c r="AA5329" s="109">
        <f t="shared" si="1001"/>
        <v>38.15</v>
      </c>
      <c r="AB5329" s="109">
        <f t="shared" si="1002"/>
        <v>38150</v>
      </c>
      <c r="AC5329" s="108">
        <f t="shared" si="1003"/>
        <v>724.85</v>
      </c>
      <c r="AD5329" s="107">
        <f t="shared" si="1004"/>
        <v>2.2222222222222223E-2</v>
      </c>
      <c r="AE5329" s="106">
        <f t="shared" si="1005"/>
        <v>16.10777777777778</v>
      </c>
      <c r="AF5329" s="105">
        <f t="shared" si="1006"/>
        <v>48.323333333333295</v>
      </c>
      <c r="AG5329" s="105">
        <f t="shared" si="1007"/>
        <v>714.67666666666673</v>
      </c>
    </row>
    <row r="5330" spans="1:33" s="88" customFormat="1" x14ac:dyDescent="0.35">
      <c r="A5330" s="21">
        <v>10141103</v>
      </c>
      <c r="B5330" s="115" t="s">
        <v>1665</v>
      </c>
      <c r="C5330" s="115" t="s">
        <v>710</v>
      </c>
      <c r="D5330" s="164" t="s">
        <v>4839</v>
      </c>
      <c r="E5330" s="114" t="str">
        <f t="shared" si="997"/>
        <v>TRANSFORMADOR MARCA:Fuji Tusco  PTS 925</v>
      </c>
      <c r="F5330" s="57" t="s">
        <v>2402</v>
      </c>
      <c r="G5330" s="21"/>
      <c r="H5330" s="21" t="s">
        <v>494</v>
      </c>
      <c r="I5330" s="21"/>
      <c r="J5330" s="21"/>
      <c r="K5330" s="133" t="s">
        <v>4838</v>
      </c>
      <c r="L5330" s="133" t="s">
        <v>4837</v>
      </c>
      <c r="M5330" s="21">
        <v>100</v>
      </c>
      <c r="N5330" s="21">
        <v>33</v>
      </c>
      <c r="O5330" s="21" t="s">
        <v>510</v>
      </c>
      <c r="P5330" s="124" t="s">
        <v>516</v>
      </c>
      <c r="Q5330" s="21">
        <v>2015</v>
      </c>
      <c r="R5330" s="21" t="s">
        <v>1821</v>
      </c>
      <c r="S5330" s="21">
        <v>581308</v>
      </c>
      <c r="T5330" s="116">
        <v>763</v>
      </c>
      <c r="U5330" s="111">
        <v>45</v>
      </c>
      <c r="V5330" s="113">
        <f t="shared" si="998"/>
        <v>730.78444444444449</v>
      </c>
      <c r="W5330" s="113">
        <f t="shared" si="999"/>
        <v>32.215555555555511</v>
      </c>
      <c r="X5330" s="112">
        <f t="shared" si="1000"/>
        <v>32215.555555555511</v>
      </c>
      <c r="Y5330" s="111"/>
      <c r="Z5330" s="110">
        <f t="shared" si="996"/>
        <v>43</v>
      </c>
      <c r="AA5330" s="109">
        <f t="shared" si="1001"/>
        <v>38.15</v>
      </c>
      <c r="AB5330" s="109">
        <f t="shared" si="1002"/>
        <v>38150</v>
      </c>
      <c r="AC5330" s="108">
        <f t="shared" si="1003"/>
        <v>724.85</v>
      </c>
      <c r="AD5330" s="107">
        <f t="shared" si="1004"/>
        <v>2.2222222222222223E-2</v>
      </c>
      <c r="AE5330" s="106">
        <f t="shared" si="1005"/>
        <v>16.10777777777778</v>
      </c>
      <c r="AF5330" s="105">
        <f t="shared" si="1006"/>
        <v>48.323333333333295</v>
      </c>
      <c r="AG5330" s="105">
        <f t="shared" si="1007"/>
        <v>714.67666666666673</v>
      </c>
    </row>
    <row r="5331" spans="1:33" s="88" customFormat="1" x14ac:dyDescent="0.35">
      <c r="A5331" s="21">
        <v>10141103</v>
      </c>
      <c r="B5331" s="115" t="s">
        <v>1665</v>
      </c>
      <c r="C5331" s="115" t="s">
        <v>710</v>
      </c>
      <c r="D5331" s="164" t="s">
        <v>4836</v>
      </c>
      <c r="E5331" s="114" t="str">
        <f t="shared" si="997"/>
        <v>TRANSFORMADOR MARCA:Fuji Tusco  PTS 934</v>
      </c>
      <c r="F5331" s="57" t="s">
        <v>2402</v>
      </c>
      <c r="G5331" s="21"/>
      <c r="H5331" s="21" t="s">
        <v>494</v>
      </c>
      <c r="I5331" s="21"/>
      <c r="J5331" s="21"/>
      <c r="K5331" s="133" t="s">
        <v>4835</v>
      </c>
      <c r="L5331" s="133" t="s">
        <v>4834</v>
      </c>
      <c r="M5331" s="21">
        <v>160</v>
      </c>
      <c r="N5331" s="21">
        <v>33</v>
      </c>
      <c r="O5331" s="21" t="s">
        <v>510</v>
      </c>
      <c r="P5331" s="124" t="s">
        <v>516</v>
      </c>
      <c r="Q5331" s="21">
        <v>2015</v>
      </c>
      <c r="R5331" s="21" t="s">
        <v>1821</v>
      </c>
      <c r="S5331" s="21">
        <v>581344</v>
      </c>
      <c r="T5331" s="116">
        <v>991</v>
      </c>
      <c r="U5331" s="111">
        <v>45</v>
      </c>
      <c r="V5331" s="113">
        <f t="shared" si="998"/>
        <v>949.15777777777782</v>
      </c>
      <c r="W5331" s="113">
        <f t="shared" si="999"/>
        <v>41.842222222222176</v>
      </c>
      <c r="X5331" s="112">
        <f t="shared" si="1000"/>
        <v>41842.222222222175</v>
      </c>
      <c r="Y5331" s="111"/>
      <c r="Z5331" s="110">
        <f t="shared" si="996"/>
        <v>43</v>
      </c>
      <c r="AA5331" s="109">
        <f t="shared" si="1001"/>
        <v>49.550000000000004</v>
      </c>
      <c r="AB5331" s="109">
        <f t="shared" si="1002"/>
        <v>49550.000000000007</v>
      </c>
      <c r="AC5331" s="108">
        <f t="shared" si="1003"/>
        <v>941.45</v>
      </c>
      <c r="AD5331" s="107">
        <f t="shared" si="1004"/>
        <v>2.2222222222222223E-2</v>
      </c>
      <c r="AE5331" s="106">
        <f t="shared" si="1005"/>
        <v>20.921111111111113</v>
      </c>
      <c r="AF5331" s="105">
        <f t="shared" si="1006"/>
        <v>62.763333333333293</v>
      </c>
      <c r="AG5331" s="105">
        <f t="shared" si="1007"/>
        <v>928.23666666666668</v>
      </c>
    </row>
    <row r="5332" spans="1:33" s="88" customFormat="1" x14ac:dyDescent="0.35">
      <c r="A5332" s="21">
        <v>10141103</v>
      </c>
      <c r="B5332" s="115" t="s">
        <v>1665</v>
      </c>
      <c r="C5332" s="115" t="s">
        <v>710</v>
      </c>
      <c r="D5332" s="164" t="s">
        <v>4833</v>
      </c>
      <c r="E5332" s="114" t="str">
        <f t="shared" si="997"/>
        <v>TRANSFORMADOR MARCA:Fuji Tusco  PTS 933</v>
      </c>
      <c r="F5332" s="57" t="s">
        <v>2402</v>
      </c>
      <c r="G5332" s="21"/>
      <c r="H5332" s="21" t="s">
        <v>494</v>
      </c>
      <c r="I5332" s="21"/>
      <c r="J5332" s="21"/>
      <c r="K5332" s="133" t="s">
        <v>4832</v>
      </c>
      <c r="L5332" s="133" t="s">
        <v>4831</v>
      </c>
      <c r="M5332" s="21">
        <v>100</v>
      </c>
      <c r="N5332" s="21">
        <v>33</v>
      </c>
      <c r="O5332" s="21" t="s">
        <v>510</v>
      </c>
      <c r="P5332" s="124" t="s">
        <v>516</v>
      </c>
      <c r="Q5332" s="21">
        <v>2015</v>
      </c>
      <c r="R5332" s="21" t="s">
        <v>1821</v>
      </c>
      <c r="S5332" s="21">
        <v>581271</v>
      </c>
      <c r="T5332" s="116">
        <v>763</v>
      </c>
      <c r="U5332" s="111">
        <v>45</v>
      </c>
      <c r="V5332" s="113">
        <f t="shared" si="998"/>
        <v>730.78444444444449</v>
      </c>
      <c r="W5332" s="113">
        <f t="shared" si="999"/>
        <v>32.215555555555511</v>
      </c>
      <c r="X5332" s="112">
        <f t="shared" si="1000"/>
        <v>32215.555555555511</v>
      </c>
      <c r="Y5332" s="111"/>
      <c r="Z5332" s="110">
        <f t="shared" si="996"/>
        <v>43</v>
      </c>
      <c r="AA5332" s="109">
        <f t="shared" si="1001"/>
        <v>38.15</v>
      </c>
      <c r="AB5332" s="109">
        <f t="shared" si="1002"/>
        <v>38150</v>
      </c>
      <c r="AC5332" s="108">
        <f t="shared" si="1003"/>
        <v>724.85</v>
      </c>
      <c r="AD5332" s="107">
        <f t="shared" si="1004"/>
        <v>2.2222222222222223E-2</v>
      </c>
      <c r="AE5332" s="106">
        <f t="shared" si="1005"/>
        <v>16.10777777777778</v>
      </c>
      <c r="AF5332" s="105">
        <f t="shared" si="1006"/>
        <v>48.323333333333295</v>
      </c>
      <c r="AG5332" s="105">
        <f t="shared" si="1007"/>
        <v>714.67666666666673</v>
      </c>
    </row>
    <row r="5333" spans="1:33" s="88" customFormat="1" x14ac:dyDescent="0.35">
      <c r="A5333" s="21">
        <v>10141103</v>
      </c>
      <c r="B5333" s="115" t="s">
        <v>1665</v>
      </c>
      <c r="C5333" s="115" t="s">
        <v>710</v>
      </c>
      <c r="D5333" s="164" t="s">
        <v>4830</v>
      </c>
      <c r="E5333" s="114" t="str">
        <f t="shared" si="997"/>
        <v>TRANSFORMADOR MARCA:Fuji Tusco  PTS 932</v>
      </c>
      <c r="F5333" s="57" t="s">
        <v>2402</v>
      </c>
      <c r="G5333" s="21"/>
      <c r="H5333" s="21" t="s">
        <v>494</v>
      </c>
      <c r="I5333" s="21"/>
      <c r="J5333" s="21"/>
      <c r="K5333" s="133" t="s">
        <v>4829</v>
      </c>
      <c r="L5333" s="133" t="s">
        <v>4828</v>
      </c>
      <c r="M5333" s="21">
        <v>100</v>
      </c>
      <c r="N5333" s="21">
        <v>33</v>
      </c>
      <c r="O5333" s="21" t="s">
        <v>510</v>
      </c>
      <c r="P5333" s="124" t="s">
        <v>516</v>
      </c>
      <c r="Q5333" s="21">
        <v>2015</v>
      </c>
      <c r="R5333" s="21" t="s">
        <v>1821</v>
      </c>
      <c r="S5333" s="21">
        <v>581255</v>
      </c>
      <c r="T5333" s="116">
        <v>763</v>
      </c>
      <c r="U5333" s="111">
        <v>45</v>
      </c>
      <c r="V5333" s="113">
        <f t="shared" si="998"/>
        <v>730.78444444444449</v>
      </c>
      <c r="W5333" s="113">
        <f t="shared" si="999"/>
        <v>32.215555555555511</v>
      </c>
      <c r="X5333" s="112">
        <f t="shared" si="1000"/>
        <v>32215.555555555511</v>
      </c>
      <c r="Y5333" s="111"/>
      <c r="Z5333" s="110">
        <f t="shared" si="996"/>
        <v>43</v>
      </c>
      <c r="AA5333" s="109">
        <f t="shared" si="1001"/>
        <v>38.15</v>
      </c>
      <c r="AB5333" s="109">
        <f t="shared" si="1002"/>
        <v>38150</v>
      </c>
      <c r="AC5333" s="108">
        <f t="shared" si="1003"/>
        <v>724.85</v>
      </c>
      <c r="AD5333" s="107">
        <f t="shared" si="1004"/>
        <v>2.2222222222222223E-2</v>
      </c>
      <c r="AE5333" s="106">
        <f t="shared" si="1005"/>
        <v>16.10777777777778</v>
      </c>
      <c r="AF5333" s="105">
        <f t="shared" si="1006"/>
        <v>48.323333333333295</v>
      </c>
      <c r="AG5333" s="105">
        <f t="shared" si="1007"/>
        <v>714.67666666666673</v>
      </c>
    </row>
    <row r="5334" spans="1:33" s="88" customFormat="1" x14ac:dyDescent="0.35">
      <c r="A5334" s="21">
        <v>10141103</v>
      </c>
      <c r="B5334" s="115" t="s">
        <v>1665</v>
      </c>
      <c r="C5334" s="115" t="s">
        <v>710</v>
      </c>
      <c r="D5334" s="164" t="s">
        <v>4827</v>
      </c>
      <c r="E5334" s="114" t="str">
        <f t="shared" si="997"/>
        <v>TRANSFORMADOR MARCA:Fuji Tusco  PTS 931</v>
      </c>
      <c r="F5334" s="57" t="s">
        <v>2402</v>
      </c>
      <c r="G5334" s="21"/>
      <c r="H5334" s="21" t="s">
        <v>494</v>
      </c>
      <c r="I5334" s="21"/>
      <c r="J5334" s="21"/>
      <c r="K5334" s="133" t="s">
        <v>4826</v>
      </c>
      <c r="L5334" s="133" t="s">
        <v>4825</v>
      </c>
      <c r="M5334" s="21">
        <v>160</v>
      </c>
      <c r="N5334" s="21">
        <v>33</v>
      </c>
      <c r="O5334" s="21" t="s">
        <v>510</v>
      </c>
      <c r="P5334" s="124" t="s">
        <v>516</v>
      </c>
      <c r="Q5334" s="21">
        <v>2015</v>
      </c>
      <c r="R5334" s="21" t="s">
        <v>1821</v>
      </c>
      <c r="S5334" s="21">
        <v>581338</v>
      </c>
      <c r="T5334" s="116">
        <v>991</v>
      </c>
      <c r="U5334" s="111">
        <v>45</v>
      </c>
      <c r="V5334" s="113">
        <f t="shared" si="998"/>
        <v>949.15777777777782</v>
      </c>
      <c r="W5334" s="113">
        <f t="shared" si="999"/>
        <v>41.842222222222176</v>
      </c>
      <c r="X5334" s="112">
        <f t="shared" si="1000"/>
        <v>41842.222222222175</v>
      </c>
      <c r="Y5334" s="111"/>
      <c r="Z5334" s="110">
        <f t="shared" si="996"/>
        <v>43</v>
      </c>
      <c r="AA5334" s="109">
        <f t="shared" si="1001"/>
        <v>49.550000000000004</v>
      </c>
      <c r="AB5334" s="109">
        <f t="shared" si="1002"/>
        <v>49550.000000000007</v>
      </c>
      <c r="AC5334" s="108">
        <f t="shared" si="1003"/>
        <v>941.45</v>
      </c>
      <c r="AD5334" s="107">
        <f t="shared" si="1004"/>
        <v>2.2222222222222223E-2</v>
      </c>
      <c r="AE5334" s="106">
        <f t="shared" si="1005"/>
        <v>20.921111111111113</v>
      </c>
      <c r="AF5334" s="105">
        <f t="shared" si="1006"/>
        <v>62.763333333333293</v>
      </c>
      <c r="AG5334" s="105">
        <f t="shared" si="1007"/>
        <v>928.23666666666668</v>
      </c>
    </row>
    <row r="5335" spans="1:33" s="88" customFormat="1" x14ac:dyDescent="0.35">
      <c r="A5335" s="21">
        <v>10141103</v>
      </c>
      <c r="B5335" s="115" t="s">
        <v>1665</v>
      </c>
      <c r="C5335" s="115" t="s">
        <v>710</v>
      </c>
      <c r="D5335" s="164" t="s">
        <v>4824</v>
      </c>
      <c r="E5335" s="114" t="str">
        <f t="shared" si="997"/>
        <v>TRANSFORMADOR MARCA:Fuji Tusco  PTS 929</v>
      </c>
      <c r="F5335" s="57" t="s">
        <v>2402</v>
      </c>
      <c r="G5335" s="21"/>
      <c r="H5335" s="21" t="s">
        <v>494</v>
      </c>
      <c r="I5335" s="21"/>
      <c r="J5335" s="21"/>
      <c r="K5335" s="133" t="s">
        <v>4823</v>
      </c>
      <c r="L5335" s="133" t="s">
        <v>4822</v>
      </c>
      <c r="M5335" s="21">
        <v>160</v>
      </c>
      <c r="N5335" s="21">
        <v>33</v>
      </c>
      <c r="O5335" s="21" t="s">
        <v>510</v>
      </c>
      <c r="P5335" s="124" t="s">
        <v>516</v>
      </c>
      <c r="Q5335" s="21">
        <v>2015</v>
      </c>
      <c r="R5335" s="21" t="s">
        <v>1821</v>
      </c>
      <c r="S5335" s="21">
        <v>581327</v>
      </c>
      <c r="T5335" s="116">
        <v>991</v>
      </c>
      <c r="U5335" s="111">
        <v>45</v>
      </c>
      <c r="V5335" s="113">
        <f t="shared" si="998"/>
        <v>949.15777777777782</v>
      </c>
      <c r="W5335" s="113">
        <f t="shared" si="999"/>
        <v>41.842222222222176</v>
      </c>
      <c r="X5335" s="112">
        <f t="shared" si="1000"/>
        <v>41842.222222222175</v>
      </c>
      <c r="Y5335" s="111"/>
      <c r="Z5335" s="110">
        <f t="shared" si="996"/>
        <v>43</v>
      </c>
      <c r="AA5335" s="109">
        <f t="shared" si="1001"/>
        <v>49.550000000000004</v>
      </c>
      <c r="AB5335" s="109">
        <f t="shared" si="1002"/>
        <v>49550.000000000007</v>
      </c>
      <c r="AC5335" s="108">
        <f t="shared" si="1003"/>
        <v>941.45</v>
      </c>
      <c r="AD5335" s="107">
        <f t="shared" si="1004"/>
        <v>2.2222222222222223E-2</v>
      </c>
      <c r="AE5335" s="106">
        <f t="shared" si="1005"/>
        <v>20.921111111111113</v>
      </c>
      <c r="AF5335" s="105">
        <f t="shared" si="1006"/>
        <v>62.763333333333293</v>
      </c>
      <c r="AG5335" s="105">
        <f t="shared" si="1007"/>
        <v>928.23666666666668</v>
      </c>
    </row>
    <row r="5336" spans="1:33" s="88" customFormat="1" x14ac:dyDescent="0.35">
      <c r="A5336" s="21">
        <v>10141103</v>
      </c>
      <c r="B5336" s="115" t="s">
        <v>1665</v>
      </c>
      <c r="C5336" s="115" t="s">
        <v>710</v>
      </c>
      <c r="D5336" s="164" t="s">
        <v>4821</v>
      </c>
      <c r="E5336" s="114" t="str">
        <f t="shared" si="997"/>
        <v>TRANSFORMADOR MARCA:Efacec  PTS 490</v>
      </c>
      <c r="F5336" s="57" t="s">
        <v>2402</v>
      </c>
      <c r="G5336" s="21"/>
      <c r="H5336" s="21" t="s">
        <v>494</v>
      </c>
      <c r="I5336" s="21"/>
      <c r="J5336" s="21"/>
      <c r="K5336" s="133" t="s">
        <v>4820</v>
      </c>
      <c r="L5336" s="133" t="s">
        <v>4819</v>
      </c>
      <c r="M5336" s="21">
        <v>160</v>
      </c>
      <c r="N5336" s="21">
        <v>33</v>
      </c>
      <c r="O5336" s="21" t="s">
        <v>510</v>
      </c>
      <c r="P5336" s="124" t="s">
        <v>516</v>
      </c>
      <c r="Q5336" s="21">
        <v>2015</v>
      </c>
      <c r="R5336" s="21" t="s">
        <v>535</v>
      </c>
      <c r="S5336" s="21"/>
      <c r="T5336" s="116">
        <v>991</v>
      </c>
      <c r="U5336" s="111">
        <v>45</v>
      </c>
      <c r="V5336" s="113">
        <f t="shared" si="998"/>
        <v>949.15777777777782</v>
      </c>
      <c r="W5336" s="113">
        <f t="shared" si="999"/>
        <v>41.842222222222176</v>
      </c>
      <c r="X5336" s="112">
        <f t="shared" si="1000"/>
        <v>41842.222222222175</v>
      </c>
      <c r="Y5336" s="111"/>
      <c r="Z5336" s="110">
        <f t="shared" si="996"/>
        <v>43</v>
      </c>
      <c r="AA5336" s="109">
        <f t="shared" si="1001"/>
        <v>49.550000000000004</v>
      </c>
      <c r="AB5336" s="109">
        <f t="shared" si="1002"/>
        <v>49550.000000000007</v>
      </c>
      <c r="AC5336" s="108">
        <f t="shared" si="1003"/>
        <v>941.45</v>
      </c>
      <c r="AD5336" s="107">
        <f t="shared" si="1004"/>
        <v>2.2222222222222223E-2</v>
      </c>
      <c r="AE5336" s="106">
        <f t="shared" si="1005"/>
        <v>20.921111111111113</v>
      </c>
      <c r="AF5336" s="105">
        <f t="shared" si="1006"/>
        <v>62.763333333333293</v>
      </c>
      <c r="AG5336" s="105">
        <f t="shared" si="1007"/>
        <v>928.23666666666668</v>
      </c>
    </row>
    <row r="5337" spans="1:33" s="88" customFormat="1" x14ac:dyDescent="0.35">
      <c r="A5337" s="21">
        <v>10141103</v>
      </c>
      <c r="B5337" s="115" t="s">
        <v>1665</v>
      </c>
      <c r="C5337" s="115" t="s">
        <v>710</v>
      </c>
      <c r="D5337" s="164" t="s">
        <v>4818</v>
      </c>
      <c r="E5337" s="114" t="str">
        <f t="shared" si="997"/>
        <v>TRANSFORMADOR MARCA:Fuji Tusco  PTS 927</v>
      </c>
      <c r="F5337" s="57" t="s">
        <v>2402</v>
      </c>
      <c r="G5337" s="21"/>
      <c r="H5337" s="21" t="s">
        <v>494</v>
      </c>
      <c r="I5337" s="21"/>
      <c r="J5337" s="21"/>
      <c r="K5337" s="133" t="s">
        <v>4817</v>
      </c>
      <c r="L5337" s="133" t="s">
        <v>4816</v>
      </c>
      <c r="M5337" s="21">
        <v>100</v>
      </c>
      <c r="N5337" s="21">
        <v>33</v>
      </c>
      <c r="O5337" s="21" t="s">
        <v>510</v>
      </c>
      <c r="P5337" s="124" t="s">
        <v>516</v>
      </c>
      <c r="Q5337" s="21">
        <v>2015</v>
      </c>
      <c r="R5337" s="21" t="s">
        <v>1821</v>
      </c>
      <c r="S5337" s="21">
        <v>581260</v>
      </c>
      <c r="T5337" s="116">
        <v>763</v>
      </c>
      <c r="U5337" s="111">
        <v>45</v>
      </c>
      <c r="V5337" s="113">
        <f t="shared" si="998"/>
        <v>730.78444444444449</v>
      </c>
      <c r="W5337" s="113">
        <f t="shared" si="999"/>
        <v>32.215555555555511</v>
      </c>
      <c r="X5337" s="112">
        <f t="shared" si="1000"/>
        <v>32215.555555555511</v>
      </c>
      <c r="Y5337" s="111"/>
      <c r="Z5337" s="110">
        <f t="shared" si="996"/>
        <v>43</v>
      </c>
      <c r="AA5337" s="109">
        <f t="shared" si="1001"/>
        <v>38.15</v>
      </c>
      <c r="AB5337" s="109">
        <f t="shared" si="1002"/>
        <v>38150</v>
      </c>
      <c r="AC5337" s="108">
        <f t="shared" si="1003"/>
        <v>724.85</v>
      </c>
      <c r="AD5337" s="107">
        <f t="shared" si="1004"/>
        <v>2.2222222222222223E-2</v>
      </c>
      <c r="AE5337" s="106">
        <f t="shared" si="1005"/>
        <v>16.10777777777778</v>
      </c>
      <c r="AF5337" s="105">
        <f t="shared" si="1006"/>
        <v>48.323333333333295</v>
      </c>
      <c r="AG5337" s="105">
        <f t="shared" si="1007"/>
        <v>714.67666666666673</v>
      </c>
    </row>
    <row r="5338" spans="1:33" s="88" customFormat="1" x14ac:dyDescent="0.35">
      <c r="A5338" s="21">
        <v>10141103</v>
      </c>
      <c r="B5338" s="115" t="s">
        <v>1665</v>
      </c>
      <c r="C5338" s="115" t="s">
        <v>710</v>
      </c>
      <c r="D5338" s="164" t="s">
        <v>4815</v>
      </c>
      <c r="E5338" s="114" t="str">
        <f t="shared" si="997"/>
        <v>TRANSFORMADOR MARCA:Fuji Tusco  PTS 928</v>
      </c>
      <c r="F5338" s="57" t="s">
        <v>2402</v>
      </c>
      <c r="G5338" s="21"/>
      <c r="H5338" s="21" t="s">
        <v>494</v>
      </c>
      <c r="I5338" s="21"/>
      <c r="J5338" s="21"/>
      <c r="K5338" s="133" t="s">
        <v>4814</v>
      </c>
      <c r="L5338" s="133" t="s">
        <v>4813</v>
      </c>
      <c r="M5338" s="21">
        <v>100</v>
      </c>
      <c r="N5338" s="21">
        <v>33</v>
      </c>
      <c r="O5338" s="21" t="s">
        <v>510</v>
      </c>
      <c r="P5338" s="124" t="s">
        <v>516</v>
      </c>
      <c r="Q5338" s="21">
        <v>2015</v>
      </c>
      <c r="R5338" s="21" t="s">
        <v>1821</v>
      </c>
      <c r="S5338" s="21">
        <v>581231</v>
      </c>
      <c r="T5338" s="116">
        <v>763</v>
      </c>
      <c r="U5338" s="111">
        <v>45</v>
      </c>
      <c r="V5338" s="113">
        <f t="shared" si="998"/>
        <v>730.78444444444449</v>
      </c>
      <c r="W5338" s="113">
        <f t="shared" si="999"/>
        <v>32.215555555555511</v>
      </c>
      <c r="X5338" s="112">
        <f t="shared" si="1000"/>
        <v>32215.555555555511</v>
      </c>
      <c r="Y5338" s="111"/>
      <c r="Z5338" s="110">
        <f t="shared" si="996"/>
        <v>43</v>
      </c>
      <c r="AA5338" s="109">
        <f t="shared" si="1001"/>
        <v>38.15</v>
      </c>
      <c r="AB5338" s="109">
        <f t="shared" si="1002"/>
        <v>38150</v>
      </c>
      <c r="AC5338" s="108">
        <f t="shared" si="1003"/>
        <v>724.85</v>
      </c>
      <c r="AD5338" s="107">
        <f t="shared" si="1004"/>
        <v>2.2222222222222223E-2</v>
      </c>
      <c r="AE5338" s="106">
        <f t="shared" si="1005"/>
        <v>16.10777777777778</v>
      </c>
      <c r="AF5338" s="105">
        <f t="shared" si="1006"/>
        <v>48.323333333333295</v>
      </c>
      <c r="AG5338" s="105">
        <f t="shared" si="1007"/>
        <v>714.67666666666673</v>
      </c>
    </row>
    <row r="5339" spans="1:33" s="88" customFormat="1" x14ac:dyDescent="0.35">
      <c r="A5339" s="21">
        <v>10141103</v>
      </c>
      <c r="B5339" s="115" t="s">
        <v>1665</v>
      </c>
      <c r="C5339" s="115" t="s">
        <v>710</v>
      </c>
      <c r="D5339" s="164" t="s">
        <v>4812</v>
      </c>
      <c r="E5339" s="114" t="str">
        <f t="shared" si="997"/>
        <v>TRANSFORMADOR MARCA:Fuji Tusco  PTS 930</v>
      </c>
      <c r="F5339" s="57" t="s">
        <v>2402</v>
      </c>
      <c r="G5339" s="21"/>
      <c r="H5339" s="21" t="s">
        <v>494</v>
      </c>
      <c r="I5339" s="21"/>
      <c r="J5339" s="21"/>
      <c r="K5339" s="133" t="s">
        <v>4811</v>
      </c>
      <c r="L5339" s="133" t="s">
        <v>4810</v>
      </c>
      <c r="M5339" s="21">
        <v>100</v>
      </c>
      <c r="N5339" s="21">
        <v>33</v>
      </c>
      <c r="O5339" s="21" t="s">
        <v>510</v>
      </c>
      <c r="P5339" s="124" t="s">
        <v>516</v>
      </c>
      <c r="Q5339" s="21">
        <v>2015</v>
      </c>
      <c r="R5339" s="21" t="s">
        <v>1821</v>
      </c>
      <c r="S5339" s="21">
        <v>581268</v>
      </c>
      <c r="T5339" s="116">
        <v>763</v>
      </c>
      <c r="U5339" s="111">
        <v>45</v>
      </c>
      <c r="V5339" s="113">
        <f t="shared" si="998"/>
        <v>730.78444444444449</v>
      </c>
      <c r="W5339" s="113">
        <f t="shared" si="999"/>
        <v>32.215555555555511</v>
      </c>
      <c r="X5339" s="112">
        <f t="shared" si="1000"/>
        <v>32215.555555555511</v>
      </c>
      <c r="Y5339" s="111"/>
      <c r="Z5339" s="110">
        <f t="shared" si="996"/>
        <v>43</v>
      </c>
      <c r="AA5339" s="109">
        <f t="shared" si="1001"/>
        <v>38.15</v>
      </c>
      <c r="AB5339" s="109">
        <f t="shared" si="1002"/>
        <v>38150</v>
      </c>
      <c r="AC5339" s="108">
        <f t="shared" si="1003"/>
        <v>724.85</v>
      </c>
      <c r="AD5339" s="107">
        <f t="shared" si="1004"/>
        <v>2.2222222222222223E-2</v>
      </c>
      <c r="AE5339" s="106">
        <f t="shared" si="1005"/>
        <v>16.10777777777778</v>
      </c>
      <c r="AF5339" s="105">
        <f t="shared" si="1006"/>
        <v>48.323333333333295</v>
      </c>
      <c r="AG5339" s="105">
        <f t="shared" si="1007"/>
        <v>714.67666666666673</v>
      </c>
    </row>
    <row r="5340" spans="1:33" s="88" customFormat="1" x14ac:dyDescent="0.35">
      <c r="A5340" s="21">
        <v>10141103</v>
      </c>
      <c r="B5340" s="115" t="s">
        <v>1665</v>
      </c>
      <c r="C5340" s="115" t="s">
        <v>710</v>
      </c>
      <c r="D5340" s="164" t="s">
        <v>4809</v>
      </c>
      <c r="E5340" s="114" t="str">
        <f t="shared" si="997"/>
        <v>TRANSFORMADOR MARCA:Fuji Tusco  PTS 890</v>
      </c>
      <c r="F5340" s="57" t="s">
        <v>2402</v>
      </c>
      <c r="G5340" s="21"/>
      <c r="H5340" s="21" t="s">
        <v>494</v>
      </c>
      <c r="I5340" s="21"/>
      <c r="J5340" s="21"/>
      <c r="K5340" s="133" t="s">
        <v>4808</v>
      </c>
      <c r="L5340" s="133" t="s">
        <v>4807</v>
      </c>
      <c r="M5340" s="21">
        <v>100</v>
      </c>
      <c r="N5340" s="21">
        <v>33</v>
      </c>
      <c r="O5340" s="21" t="s">
        <v>510</v>
      </c>
      <c r="P5340" s="124" t="s">
        <v>516</v>
      </c>
      <c r="Q5340" s="21">
        <v>2015</v>
      </c>
      <c r="R5340" s="21" t="s">
        <v>1821</v>
      </c>
      <c r="S5340" s="21">
        <v>581269</v>
      </c>
      <c r="T5340" s="116">
        <v>763</v>
      </c>
      <c r="U5340" s="111">
        <v>45</v>
      </c>
      <c r="V5340" s="113">
        <f t="shared" si="998"/>
        <v>730.78444444444449</v>
      </c>
      <c r="W5340" s="113">
        <f t="shared" si="999"/>
        <v>32.215555555555511</v>
      </c>
      <c r="X5340" s="112">
        <f t="shared" si="1000"/>
        <v>32215.555555555511</v>
      </c>
      <c r="Y5340" s="111"/>
      <c r="Z5340" s="110">
        <f t="shared" si="996"/>
        <v>43</v>
      </c>
      <c r="AA5340" s="109">
        <f t="shared" si="1001"/>
        <v>38.15</v>
      </c>
      <c r="AB5340" s="109">
        <f t="shared" si="1002"/>
        <v>38150</v>
      </c>
      <c r="AC5340" s="108">
        <f t="shared" si="1003"/>
        <v>724.85</v>
      </c>
      <c r="AD5340" s="107">
        <f t="shared" si="1004"/>
        <v>2.2222222222222223E-2</v>
      </c>
      <c r="AE5340" s="106">
        <f t="shared" si="1005"/>
        <v>16.10777777777778</v>
      </c>
      <c r="AF5340" s="105">
        <f t="shared" si="1006"/>
        <v>48.323333333333295</v>
      </c>
      <c r="AG5340" s="105">
        <f t="shared" si="1007"/>
        <v>714.67666666666673</v>
      </c>
    </row>
    <row r="5341" spans="1:33" s="88" customFormat="1" x14ac:dyDescent="0.35">
      <c r="A5341" s="21">
        <v>10141103</v>
      </c>
      <c r="B5341" s="115" t="s">
        <v>1665</v>
      </c>
      <c r="C5341" s="115" t="s">
        <v>710</v>
      </c>
      <c r="D5341" s="164" t="s">
        <v>4806</v>
      </c>
      <c r="E5341" s="114" t="str">
        <f t="shared" si="997"/>
        <v>TRANSFORMADOR MARCA:Fuji Tusco  PTS 980</v>
      </c>
      <c r="F5341" s="57" t="s">
        <v>2402</v>
      </c>
      <c r="G5341" s="21"/>
      <c r="H5341" s="21" t="s">
        <v>494</v>
      </c>
      <c r="I5341" s="21"/>
      <c r="J5341" s="21"/>
      <c r="K5341" s="133" t="s">
        <v>4805</v>
      </c>
      <c r="L5341" s="133" t="s">
        <v>4804</v>
      </c>
      <c r="M5341" s="21">
        <v>160</v>
      </c>
      <c r="N5341" s="21">
        <v>33</v>
      </c>
      <c r="O5341" s="21" t="s">
        <v>510</v>
      </c>
      <c r="P5341" s="124" t="s">
        <v>516</v>
      </c>
      <c r="Q5341" s="21">
        <v>2015</v>
      </c>
      <c r="R5341" s="21" t="s">
        <v>1821</v>
      </c>
      <c r="S5341" s="21">
        <v>581279</v>
      </c>
      <c r="T5341" s="116">
        <v>991</v>
      </c>
      <c r="U5341" s="111">
        <v>45</v>
      </c>
      <c r="V5341" s="113">
        <f t="shared" si="998"/>
        <v>949.15777777777782</v>
      </c>
      <c r="W5341" s="113">
        <f t="shared" si="999"/>
        <v>41.842222222222176</v>
      </c>
      <c r="X5341" s="112">
        <f t="shared" si="1000"/>
        <v>41842.222222222175</v>
      </c>
      <c r="Y5341" s="111"/>
      <c r="Z5341" s="110">
        <f t="shared" si="996"/>
        <v>43</v>
      </c>
      <c r="AA5341" s="109">
        <f t="shared" si="1001"/>
        <v>49.550000000000004</v>
      </c>
      <c r="AB5341" s="109">
        <f t="shared" si="1002"/>
        <v>49550.000000000007</v>
      </c>
      <c r="AC5341" s="108">
        <f t="shared" si="1003"/>
        <v>941.45</v>
      </c>
      <c r="AD5341" s="107">
        <f t="shared" si="1004"/>
        <v>2.2222222222222223E-2</v>
      </c>
      <c r="AE5341" s="106">
        <f t="shared" si="1005"/>
        <v>20.921111111111113</v>
      </c>
      <c r="AF5341" s="105">
        <f t="shared" si="1006"/>
        <v>62.763333333333293</v>
      </c>
      <c r="AG5341" s="105">
        <f t="shared" si="1007"/>
        <v>928.23666666666668</v>
      </c>
    </row>
    <row r="5342" spans="1:33" s="88" customFormat="1" x14ac:dyDescent="0.35">
      <c r="A5342" s="21">
        <v>10141103</v>
      </c>
      <c r="B5342" s="115" t="s">
        <v>1665</v>
      </c>
      <c r="C5342" s="115" t="s">
        <v>710</v>
      </c>
      <c r="D5342" s="164" t="s">
        <v>4803</v>
      </c>
      <c r="E5342" s="114" t="str">
        <f t="shared" si="997"/>
        <v>TRANSFORMADOR MARCA:Fuji Tusco  PTS 893</v>
      </c>
      <c r="F5342" s="57" t="s">
        <v>2402</v>
      </c>
      <c r="G5342" s="21"/>
      <c r="H5342" s="21" t="s">
        <v>494</v>
      </c>
      <c r="I5342" s="21"/>
      <c r="J5342" s="21"/>
      <c r="K5342" s="133" t="s">
        <v>4802</v>
      </c>
      <c r="L5342" s="133" t="s">
        <v>4801</v>
      </c>
      <c r="M5342" s="21">
        <v>160</v>
      </c>
      <c r="N5342" s="21">
        <v>33</v>
      </c>
      <c r="O5342" s="21" t="s">
        <v>510</v>
      </c>
      <c r="P5342" s="124" t="s">
        <v>516</v>
      </c>
      <c r="Q5342" s="21">
        <v>2015</v>
      </c>
      <c r="R5342" s="21" t="s">
        <v>1821</v>
      </c>
      <c r="S5342" s="21">
        <v>581286</v>
      </c>
      <c r="T5342" s="116">
        <v>991</v>
      </c>
      <c r="U5342" s="111">
        <v>45</v>
      </c>
      <c r="V5342" s="113">
        <f t="shared" si="998"/>
        <v>949.15777777777782</v>
      </c>
      <c r="W5342" s="113">
        <f t="shared" si="999"/>
        <v>41.842222222222176</v>
      </c>
      <c r="X5342" s="112">
        <f t="shared" si="1000"/>
        <v>41842.222222222175</v>
      </c>
      <c r="Y5342" s="111"/>
      <c r="Z5342" s="110">
        <f t="shared" si="996"/>
        <v>43</v>
      </c>
      <c r="AA5342" s="109">
        <f t="shared" si="1001"/>
        <v>49.550000000000004</v>
      </c>
      <c r="AB5342" s="109">
        <f t="shared" si="1002"/>
        <v>49550.000000000007</v>
      </c>
      <c r="AC5342" s="108">
        <f t="shared" si="1003"/>
        <v>941.45</v>
      </c>
      <c r="AD5342" s="107">
        <f t="shared" si="1004"/>
        <v>2.2222222222222223E-2</v>
      </c>
      <c r="AE5342" s="106">
        <f t="shared" si="1005"/>
        <v>20.921111111111113</v>
      </c>
      <c r="AF5342" s="105">
        <f t="shared" si="1006"/>
        <v>62.763333333333293</v>
      </c>
      <c r="AG5342" s="105">
        <f t="shared" si="1007"/>
        <v>928.23666666666668</v>
      </c>
    </row>
    <row r="5343" spans="1:33" s="88" customFormat="1" x14ac:dyDescent="0.35">
      <c r="A5343" s="21">
        <v>10141103</v>
      </c>
      <c r="B5343" s="115" t="s">
        <v>1665</v>
      </c>
      <c r="C5343" s="115" t="s">
        <v>710</v>
      </c>
      <c r="D5343" s="164" t="s">
        <v>4800</v>
      </c>
      <c r="E5343" s="114" t="str">
        <f t="shared" si="997"/>
        <v>TRANSFORMADOR MARCA:Fuji Tusco  PTS 894</v>
      </c>
      <c r="F5343" s="57" t="s">
        <v>2402</v>
      </c>
      <c r="G5343" s="21"/>
      <c r="H5343" s="21" t="s">
        <v>494</v>
      </c>
      <c r="I5343" s="21"/>
      <c r="J5343" s="21"/>
      <c r="K5343" s="133" t="s">
        <v>4799</v>
      </c>
      <c r="L5343" s="133" t="s">
        <v>4798</v>
      </c>
      <c r="M5343" s="21">
        <v>160</v>
      </c>
      <c r="N5343" s="21">
        <v>33</v>
      </c>
      <c r="O5343" s="21" t="s">
        <v>510</v>
      </c>
      <c r="P5343" s="124" t="s">
        <v>516</v>
      </c>
      <c r="Q5343" s="21">
        <v>2015</v>
      </c>
      <c r="R5343" s="21" t="s">
        <v>1821</v>
      </c>
      <c r="S5343" s="21">
        <v>581292</v>
      </c>
      <c r="T5343" s="116">
        <v>991</v>
      </c>
      <c r="U5343" s="111">
        <v>45</v>
      </c>
      <c r="V5343" s="113">
        <f t="shared" si="998"/>
        <v>949.15777777777782</v>
      </c>
      <c r="W5343" s="113">
        <f t="shared" si="999"/>
        <v>41.842222222222176</v>
      </c>
      <c r="X5343" s="112">
        <f t="shared" si="1000"/>
        <v>41842.222222222175</v>
      </c>
      <c r="Y5343" s="111"/>
      <c r="Z5343" s="110">
        <f t="shared" si="996"/>
        <v>43</v>
      </c>
      <c r="AA5343" s="109">
        <f t="shared" si="1001"/>
        <v>49.550000000000004</v>
      </c>
      <c r="AB5343" s="109">
        <f t="shared" si="1002"/>
        <v>49550.000000000007</v>
      </c>
      <c r="AC5343" s="108">
        <f t="shared" si="1003"/>
        <v>941.45</v>
      </c>
      <c r="AD5343" s="107">
        <f t="shared" si="1004"/>
        <v>2.2222222222222223E-2</v>
      </c>
      <c r="AE5343" s="106">
        <f t="shared" si="1005"/>
        <v>20.921111111111113</v>
      </c>
      <c r="AF5343" s="105">
        <f t="shared" si="1006"/>
        <v>62.763333333333293</v>
      </c>
      <c r="AG5343" s="105">
        <f t="shared" si="1007"/>
        <v>928.23666666666668</v>
      </c>
    </row>
    <row r="5344" spans="1:33" s="88" customFormat="1" x14ac:dyDescent="0.35">
      <c r="A5344" s="21">
        <v>10141103</v>
      </c>
      <c r="B5344" s="115" t="s">
        <v>1665</v>
      </c>
      <c r="C5344" s="115" t="s">
        <v>710</v>
      </c>
      <c r="D5344" s="164" t="s">
        <v>4797</v>
      </c>
      <c r="E5344" s="114" t="str">
        <f t="shared" si="997"/>
        <v>TRANSFORMADOR MARCA:Fuji Tusco  PTS 895</v>
      </c>
      <c r="F5344" s="57" t="s">
        <v>2402</v>
      </c>
      <c r="G5344" s="21"/>
      <c r="H5344" s="21" t="s">
        <v>494</v>
      </c>
      <c r="I5344" s="21"/>
      <c r="J5344" s="21"/>
      <c r="K5344" s="133" t="s">
        <v>4796</v>
      </c>
      <c r="L5344" s="133" t="s">
        <v>4795</v>
      </c>
      <c r="M5344" s="21">
        <v>160</v>
      </c>
      <c r="N5344" s="21">
        <v>33</v>
      </c>
      <c r="O5344" s="21" t="s">
        <v>510</v>
      </c>
      <c r="P5344" s="124" t="s">
        <v>516</v>
      </c>
      <c r="Q5344" s="21">
        <v>2015</v>
      </c>
      <c r="R5344" s="21" t="s">
        <v>1821</v>
      </c>
      <c r="S5344" s="21">
        <v>581290</v>
      </c>
      <c r="T5344" s="116">
        <v>991</v>
      </c>
      <c r="U5344" s="111">
        <v>45</v>
      </c>
      <c r="V5344" s="113">
        <f t="shared" si="998"/>
        <v>949.15777777777782</v>
      </c>
      <c r="W5344" s="113">
        <f t="shared" si="999"/>
        <v>41.842222222222176</v>
      </c>
      <c r="X5344" s="112">
        <f t="shared" si="1000"/>
        <v>41842.222222222175</v>
      </c>
      <c r="Y5344" s="111"/>
      <c r="Z5344" s="110">
        <f t="shared" si="996"/>
        <v>43</v>
      </c>
      <c r="AA5344" s="109">
        <f t="shared" si="1001"/>
        <v>49.550000000000004</v>
      </c>
      <c r="AB5344" s="109">
        <f t="shared" si="1002"/>
        <v>49550.000000000007</v>
      </c>
      <c r="AC5344" s="108">
        <f t="shared" si="1003"/>
        <v>941.45</v>
      </c>
      <c r="AD5344" s="107">
        <f t="shared" si="1004"/>
        <v>2.2222222222222223E-2</v>
      </c>
      <c r="AE5344" s="106">
        <f t="shared" si="1005"/>
        <v>20.921111111111113</v>
      </c>
      <c r="AF5344" s="105">
        <f t="shared" si="1006"/>
        <v>62.763333333333293</v>
      </c>
      <c r="AG5344" s="105">
        <f t="shared" si="1007"/>
        <v>928.23666666666668</v>
      </c>
    </row>
    <row r="5345" spans="1:33" s="88" customFormat="1" x14ac:dyDescent="0.35">
      <c r="A5345" s="21">
        <v>10141103</v>
      </c>
      <c r="B5345" s="115" t="s">
        <v>1665</v>
      </c>
      <c r="C5345" s="115" t="s">
        <v>710</v>
      </c>
      <c r="D5345" s="164" t="s">
        <v>4794</v>
      </c>
      <c r="E5345" s="114" t="str">
        <f t="shared" si="997"/>
        <v>TRANSFORMADOR MARCA:Fuji Tusco  PTS 897</v>
      </c>
      <c r="F5345" s="57" t="s">
        <v>2402</v>
      </c>
      <c r="G5345" s="21"/>
      <c r="H5345" s="21" t="s">
        <v>494</v>
      </c>
      <c r="I5345" s="21"/>
      <c r="J5345" s="21"/>
      <c r="K5345" s="133" t="s">
        <v>4793</v>
      </c>
      <c r="L5345" s="133" t="s">
        <v>4792</v>
      </c>
      <c r="M5345" s="21">
        <v>100</v>
      </c>
      <c r="N5345" s="21">
        <v>33</v>
      </c>
      <c r="O5345" s="21" t="s">
        <v>510</v>
      </c>
      <c r="P5345" s="124" t="s">
        <v>516</v>
      </c>
      <c r="Q5345" s="21">
        <v>2015</v>
      </c>
      <c r="R5345" s="21" t="s">
        <v>1821</v>
      </c>
      <c r="S5345" s="21">
        <v>581266</v>
      </c>
      <c r="T5345" s="116">
        <v>763</v>
      </c>
      <c r="U5345" s="111">
        <v>45</v>
      </c>
      <c r="V5345" s="113">
        <f t="shared" si="998"/>
        <v>730.78444444444449</v>
      </c>
      <c r="W5345" s="113">
        <f t="shared" si="999"/>
        <v>32.215555555555511</v>
      </c>
      <c r="X5345" s="112">
        <f t="shared" si="1000"/>
        <v>32215.555555555511</v>
      </c>
      <c r="Y5345" s="111"/>
      <c r="Z5345" s="110">
        <f t="shared" si="996"/>
        <v>43</v>
      </c>
      <c r="AA5345" s="109">
        <f t="shared" si="1001"/>
        <v>38.15</v>
      </c>
      <c r="AB5345" s="109">
        <f t="shared" si="1002"/>
        <v>38150</v>
      </c>
      <c r="AC5345" s="108">
        <f t="shared" si="1003"/>
        <v>724.85</v>
      </c>
      <c r="AD5345" s="107">
        <f t="shared" si="1004"/>
        <v>2.2222222222222223E-2</v>
      </c>
      <c r="AE5345" s="106">
        <f t="shared" si="1005"/>
        <v>16.10777777777778</v>
      </c>
      <c r="AF5345" s="105">
        <f t="shared" si="1006"/>
        <v>48.323333333333295</v>
      </c>
      <c r="AG5345" s="105">
        <f t="shared" si="1007"/>
        <v>714.67666666666673</v>
      </c>
    </row>
    <row r="5346" spans="1:33" s="88" customFormat="1" x14ac:dyDescent="0.35">
      <c r="A5346" s="21">
        <v>10141103</v>
      </c>
      <c r="B5346" s="115" t="s">
        <v>1665</v>
      </c>
      <c r="C5346" s="115" t="s">
        <v>710</v>
      </c>
      <c r="D5346" s="164" t="s">
        <v>4791</v>
      </c>
      <c r="E5346" s="114" t="str">
        <f t="shared" si="997"/>
        <v>TRANSFORMADOR MARCA:Fuji Tusco  PTS 909</v>
      </c>
      <c r="F5346" s="57" t="s">
        <v>2402</v>
      </c>
      <c r="G5346" s="21"/>
      <c r="H5346" s="21" t="s">
        <v>494</v>
      </c>
      <c r="I5346" s="21"/>
      <c r="J5346" s="21"/>
      <c r="K5346" s="133" t="s">
        <v>4790</v>
      </c>
      <c r="L5346" s="133" t="s">
        <v>4789</v>
      </c>
      <c r="M5346" s="21">
        <v>100</v>
      </c>
      <c r="N5346" s="21">
        <v>33</v>
      </c>
      <c r="O5346" s="21" t="s">
        <v>510</v>
      </c>
      <c r="P5346" s="124" t="s">
        <v>516</v>
      </c>
      <c r="Q5346" s="21">
        <v>2015</v>
      </c>
      <c r="R5346" s="21" t="s">
        <v>1821</v>
      </c>
      <c r="S5346" s="21">
        <v>581258</v>
      </c>
      <c r="T5346" s="116">
        <v>763</v>
      </c>
      <c r="U5346" s="111">
        <v>45</v>
      </c>
      <c r="V5346" s="113">
        <f t="shared" si="998"/>
        <v>730.78444444444449</v>
      </c>
      <c r="W5346" s="113">
        <f t="shared" si="999"/>
        <v>32.215555555555511</v>
      </c>
      <c r="X5346" s="112">
        <f t="shared" si="1000"/>
        <v>32215.555555555511</v>
      </c>
      <c r="Y5346" s="111"/>
      <c r="Z5346" s="110">
        <f t="shared" si="996"/>
        <v>43</v>
      </c>
      <c r="AA5346" s="109">
        <f t="shared" si="1001"/>
        <v>38.15</v>
      </c>
      <c r="AB5346" s="109">
        <f t="shared" si="1002"/>
        <v>38150</v>
      </c>
      <c r="AC5346" s="108">
        <f t="shared" si="1003"/>
        <v>724.85</v>
      </c>
      <c r="AD5346" s="107">
        <f t="shared" si="1004"/>
        <v>2.2222222222222223E-2</v>
      </c>
      <c r="AE5346" s="106">
        <f t="shared" si="1005"/>
        <v>16.10777777777778</v>
      </c>
      <c r="AF5346" s="105">
        <f t="shared" si="1006"/>
        <v>48.323333333333295</v>
      </c>
      <c r="AG5346" s="105">
        <f t="shared" si="1007"/>
        <v>714.67666666666673</v>
      </c>
    </row>
    <row r="5347" spans="1:33" s="88" customFormat="1" x14ac:dyDescent="0.35">
      <c r="A5347" s="21">
        <v>10141103</v>
      </c>
      <c r="B5347" s="115" t="s">
        <v>1665</v>
      </c>
      <c r="C5347" s="115" t="s">
        <v>710</v>
      </c>
      <c r="D5347" s="22" t="s">
        <v>4788</v>
      </c>
      <c r="E5347" s="114" t="str">
        <f t="shared" si="997"/>
        <v>TRANSFORMADOR MARCA:Efacec  PT 113</v>
      </c>
      <c r="F5347" s="57" t="s">
        <v>2402</v>
      </c>
      <c r="G5347" s="21"/>
      <c r="H5347" s="21" t="s">
        <v>494</v>
      </c>
      <c r="I5347" s="21"/>
      <c r="J5347" s="21"/>
      <c r="K5347" s="182" t="s">
        <v>4787</v>
      </c>
      <c r="L5347" s="133" t="s">
        <v>4786</v>
      </c>
      <c r="M5347" s="21">
        <v>100</v>
      </c>
      <c r="N5347" s="21">
        <v>33</v>
      </c>
      <c r="O5347" s="21" t="s">
        <v>510</v>
      </c>
      <c r="P5347" s="124" t="s">
        <v>516</v>
      </c>
      <c r="Q5347" s="21">
        <v>2015</v>
      </c>
      <c r="R5347" s="21" t="s">
        <v>535</v>
      </c>
      <c r="S5347" s="21"/>
      <c r="T5347" s="116">
        <v>763</v>
      </c>
      <c r="U5347" s="111">
        <v>45</v>
      </c>
      <c r="V5347" s="113">
        <f t="shared" si="998"/>
        <v>730.78444444444449</v>
      </c>
      <c r="W5347" s="113">
        <f t="shared" si="999"/>
        <v>32.215555555555511</v>
      </c>
      <c r="X5347" s="112">
        <f t="shared" si="1000"/>
        <v>32215.555555555511</v>
      </c>
      <c r="Y5347" s="111"/>
      <c r="Z5347" s="110">
        <f t="shared" si="996"/>
        <v>43</v>
      </c>
      <c r="AA5347" s="109">
        <f t="shared" si="1001"/>
        <v>38.15</v>
      </c>
      <c r="AB5347" s="109">
        <f t="shared" si="1002"/>
        <v>38150</v>
      </c>
      <c r="AC5347" s="108">
        <f t="shared" si="1003"/>
        <v>724.85</v>
      </c>
      <c r="AD5347" s="107">
        <f t="shared" si="1004"/>
        <v>2.2222222222222223E-2</v>
      </c>
      <c r="AE5347" s="106">
        <f t="shared" si="1005"/>
        <v>16.10777777777778</v>
      </c>
      <c r="AF5347" s="105">
        <f t="shared" si="1006"/>
        <v>48.323333333333295</v>
      </c>
      <c r="AG5347" s="105">
        <f t="shared" si="1007"/>
        <v>714.67666666666673</v>
      </c>
    </row>
    <row r="5348" spans="1:33" s="88" customFormat="1" x14ac:dyDescent="0.35">
      <c r="A5348" s="21">
        <v>10141103</v>
      </c>
      <c r="B5348" s="115" t="s">
        <v>1665</v>
      </c>
      <c r="C5348" s="115" t="s">
        <v>710</v>
      </c>
      <c r="D5348" s="22" t="s">
        <v>4785</v>
      </c>
      <c r="E5348" s="114" t="str">
        <f t="shared" si="997"/>
        <v>TRANSFORMADOR MARCA:Fuji Tusco  PTS 953</v>
      </c>
      <c r="F5348" s="57" t="s">
        <v>2402</v>
      </c>
      <c r="G5348" s="21"/>
      <c r="H5348" s="21" t="s">
        <v>494</v>
      </c>
      <c r="I5348" s="21"/>
      <c r="J5348" s="21"/>
      <c r="K5348" s="182" t="s">
        <v>4784</v>
      </c>
      <c r="L5348" s="133" t="s">
        <v>4783</v>
      </c>
      <c r="M5348" s="21">
        <v>100</v>
      </c>
      <c r="N5348" s="21">
        <v>33</v>
      </c>
      <c r="O5348" s="21" t="s">
        <v>510</v>
      </c>
      <c r="P5348" s="124" t="s">
        <v>516</v>
      </c>
      <c r="Q5348" s="21">
        <v>2015</v>
      </c>
      <c r="R5348" s="21" t="s">
        <v>1821</v>
      </c>
      <c r="S5348" s="21">
        <v>581228</v>
      </c>
      <c r="T5348" s="116">
        <v>763</v>
      </c>
      <c r="U5348" s="111">
        <v>45</v>
      </c>
      <c r="V5348" s="113">
        <f t="shared" si="998"/>
        <v>730.78444444444449</v>
      </c>
      <c r="W5348" s="113">
        <f t="shared" si="999"/>
        <v>32.215555555555511</v>
      </c>
      <c r="X5348" s="112">
        <f t="shared" si="1000"/>
        <v>32215.555555555511</v>
      </c>
      <c r="Y5348" s="111"/>
      <c r="Z5348" s="110">
        <f t="shared" ref="Z5348:Z5411" si="1008">(U5348-(2017-Q5348))</f>
        <v>43</v>
      </c>
      <c r="AA5348" s="109">
        <f t="shared" si="1001"/>
        <v>38.15</v>
      </c>
      <c r="AB5348" s="109">
        <f t="shared" si="1002"/>
        <v>38150</v>
      </c>
      <c r="AC5348" s="108">
        <f t="shared" si="1003"/>
        <v>724.85</v>
      </c>
      <c r="AD5348" s="107">
        <f t="shared" si="1004"/>
        <v>2.2222222222222223E-2</v>
      </c>
      <c r="AE5348" s="106">
        <f t="shared" si="1005"/>
        <v>16.10777777777778</v>
      </c>
      <c r="AF5348" s="105">
        <f t="shared" si="1006"/>
        <v>48.323333333333295</v>
      </c>
      <c r="AG5348" s="105">
        <f t="shared" si="1007"/>
        <v>714.67666666666673</v>
      </c>
    </row>
    <row r="5349" spans="1:33" s="88" customFormat="1" x14ac:dyDescent="0.35">
      <c r="A5349" s="21">
        <v>10141103</v>
      </c>
      <c r="B5349" s="115" t="s">
        <v>1665</v>
      </c>
      <c r="C5349" s="115" t="s">
        <v>710</v>
      </c>
      <c r="D5349" s="22" t="s">
        <v>4782</v>
      </c>
      <c r="E5349" s="114" t="str">
        <f t="shared" si="997"/>
        <v>TRANSFORMADOR MARCA:Fuji Tusco  PTS 952</v>
      </c>
      <c r="F5349" s="57" t="s">
        <v>2402</v>
      </c>
      <c r="G5349" s="21"/>
      <c r="H5349" s="21" t="s">
        <v>494</v>
      </c>
      <c r="I5349" s="21"/>
      <c r="J5349" s="21"/>
      <c r="K5349" s="182" t="s">
        <v>4781</v>
      </c>
      <c r="L5349" s="133" t="s">
        <v>4780</v>
      </c>
      <c r="M5349" s="21">
        <v>100</v>
      </c>
      <c r="N5349" s="21">
        <v>33</v>
      </c>
      <c r="O5349" s="21" t="s">
        <v>510</v>
      </c>
      <c r="P5349" s="124" t="s">
        <v>516</v>
      </c>
      <c r="Q5349" s="21">
        <v>2015</v>
      </c>
      <c r="R5349" s="21" t="s">
        <v>1821</v>
      </c>
      <c r="S5349" s="21">
        <v>581257</v>
      </c>
      <c r="T5349" s="116">
        <v>763</v>
      </c>
      <c r="U5349" s="111">
        <v>45</v>
      </c>
      <c r="V5349" s="113">
        <f t="shared" si="998"/>
        <v>730.78444444444449</v>
      </c>
      <c r="W5349" s="113">
        <f t="shared" si="999"/>
        <v>32.215555555555511</v>
      </c>
      <c r="X5349" s="112">
        <f t="shared" si="1000"/>
        <v>32215.555555555511</v>
      </c>
      <c r="Y5349" s="111"/>
      <c r="Z5349" s="110">
        <f t="shared" si="1008"/>
        <v>43</v>
      </c>
      <c r="AA5349" s="109">
        <f t="shared" si="1001"/>
        <v>38.15</v>
      </c>
      <c r="AB5349" s="109">
        <f t="shared" si="1002"/>
        <v>38150</v>
      </c>
      <c r="AC5349" s="108">
        <f t="shared" si="1003"/>
        <v>724.85</v>
      </c>
      <c r="AD5349" s="107">
        <f t="shared" si="1004"/>
        <v>2.2222222222222223E-2</v>
      </c>
      <c r="AE5349" s="106">
        <f t="shared" si="1005"/>
        <v>16.10777777777778</v>
      </c>
      <c r="AF5349" s="105">
        <f t="shared" si="1006"/>
        <v>48.323333333333295</v>
      </c>
      <c r="AG5349" s="105">
        <f t="shared" si="1007"/>
        <v>714.67666666666673</v>
      </c>
    </row>
    <row r="5350" spans="1:33" s="88" customFormat="1" x14ac:dyDescent="0.35">
      <c r="A5350" s="21">
        <v>10141103</v>
      </c>
      <c r="B5350" s="115" t="s">
        <v>1665</v>
      </c>
      <c r="C5350" s="115" t="s">
        <v>710</v>
      </c>
      <c r="D5350" s="164" t="s">
        <v>4779</v>
      </c>
      <c r="E5350" s="114" t="str">
        <f t="shared" si="997"/>
        <v>TRANSFORMADOR MARCA:Powertech  PTS 1036</v>
      </c>
      <c r="F5350" s="57" t="s">
        <v>2402</v>
      </c>
      <c r="G5350" s="21"/>
      <c r="H5350" s="21" t="s">
        <v>494</v>
      </c>
      <c r="I5350" s="21"/>
      <c r="J5350" s="21"/>
      <c r="K5350" s="133" t="s">
        <v>4778</v>
      </c>
      <c r="L5350" s="133" t="s">
        <v>4777</v>
      </c>
      <c r="M5350" s="21">
        <v>100</v>
      </c>
      <c r="N5350" s="21">
        <v>33</v>
      </c>
      <c r="O5350" s="21" t="s">
        <v>510</v>
      </c>
      <c r="P5350" s="124" t="s">
        <v>516</v>
      </c>
      <c r="Q5350" s="21">
        <v>2015</v>
      </c>
      <c r="R5350" s="21" t="s">
        <v>2362</v>
      </c>
      <c r="S5350" s="21" t="s">
        <v>4776</v>
      </c>
      <c r="T5350" s="116">
        <v>763</v>
      </c>
      <c r="U5350" s="111">
        <v>45</v>
      </c>
      <c r="V5350" s="113">
        <f t="shared" si="998"/>
        <v>730.78444444444449</v>
      </c>
      <c r="W5350" s="113">
        <f t="shared" si="999"/>
        <v>32.215555555555511</v>
      </c>
      <c r="X5350" s="112">
        <f t="shared" si="1000"/>
        <v>32215.555555555511</v>
      </c>
      <c r="Y5350" s="111"/>
      <c r="Z5350" s="110">
        <f t="shared" si="1008"/>
        <v>43</v>
      </c>
      <c r="AA5350" s="109">
        <f t="shared" si="1001"/>
        <v>38.15</v>
      </c>
      <c r="AB5350" s="109">
        <f t="shared" si="1002"/>
        <v>38150</v>
      </c>
      <c r="AC5350" s="108">
        <f t="shared" si="1003"/>
        <v>724.85</v>
      </c>
      <c r="AD5350" s="107">
        <f t="shared" si="1004"/>
        <v>2.2222222222222223E-2</v>
      </c>
      <c r="AE5350" s="106">
        <f t="shared" si="1005"/>
        <v>16.10777777777778</v>
      </c>
      <c r="AF5350" s="105">
        <f t="shared" si="1006"/>
        <v>48.323333333333295</v>
      </c>
      <c r="AG5350" s="105">
        <f t="shared" si="1007"/>
        <v>714.67666666666673</v>
      </c>
    </row>
    <row r="5351" spans="1:33" s="88" customFormat="1" x14ac:dyDescent="0.35">
      <c r="A5351" s="21">
        <v>10141103</v>
      </c>
      <c r="B5351" s="115" t="s">
        <v>1665</v>
      </c>
      <c r="C5351" s="115" t="s">
        <v>710</v>
      </c>
      <c r="D5351" s="164" t="s">
        <v>4775</v>
      </c>
      <c r="E5351" s="114" t="str">
        <f t="shared" si="997"/>
        <v>TRANSFORMADOR MARCA:Actom  PTS 887</v>
      </c>
      <c r="F5351" s="57" t="s">
        <v>2402</v>
      </c>
      <c r="G5351" s="21"/>
      <c r="H5351" s="21" t="s">
        <v>494</v>
      </c>
      <c r="I5351" s="21"/>
      <c r="J5351" s="21"/>
      <c r="K5351" s="133" t="s">
        <v>4774</v>
      </c>
      <c r="L5351" s="133" t="s">
        <v>4773</v>
      </c>
      <c r="M5351" s="21">
        <v>250</v>
      </c>
      <c r="N5351" s="21">
        <v>33</v>
      </c>
      <c r="O5351" s="21" t="s">
        <v>510</v>
      </c>
      <c r="P5351" s="124" t="s">
        <v>516</v>
      </c>
      <c r="Q5351" s="21">
        <v>2015</v>
      </c>
      <c r="R5351" s="21" t="s">
        <v>2251</v>
      </c>
      <c r="S5351" s="21" t="s">
        <v>4772</v>
      </c>
      <c r="T5351" s="116">
        <v>991</v>
      </c>
      <c r="U5351" s="111">
        <v>45</v>
      </c>
      <c r="V5351" s="113">
        <f t="shared" si="998"/>
        <v>949.15777777777782</v>
      </c>
      <c r="W5351" s="113">
        <f t="shared" si="999"/>
        <v>41.842222222222176</v>
      </c>
      <c r="X5351" s="112">
        <f t="shared" si="1000"/>
        <v>41842.222222222175</v>
      </c>
      <c r="Y5351" s="111"/>
      <c r="Z5351" s="110">
        <f t="shared" si="1008"/>
        <v>43</v>
      </c>
      <c r="AA5351" s="109">
        <f t="shared" si="1001"/>
        <v>49.550000000000004</v>
      </c>
      <c r="AB5351" s="109">
        <f t="shared" si="1002"/>
        <v>49550.000000000007</v>
      </c>
      <c r="AC5351" s="108">
        <f t="shared" si="1003"/>
        <v>941.45</v>
      </c>
      <c r="AD5351" s="107">
        <f t="shared" si="1004"/>
        <v>2.2222222222222223E-2</v>
      </c>
      <c r="AE5351" s="106">
        <f t="shared" si="1005"/>
        <v>20.921111111111113</v>
      </c>
      <c r="AF5351" s="105">
        <f t="shared" si="1006"/>
        <v>62.763333333333293</v>
      </c>
      <c r="AG5351" s="105">
        <f t="shared" si="1007"/>
        <v>928.23666666666668</v>
      </c>
    </row>
    <row r="5352" spans="1:33" s="88" customFormat="1" x14ac:dyDescent="0.35">
      <c r="A5352" s="21">
        <v>10141103</v>
      </c>
      <c r="B5352" s="115" t="s">
        <v>1665</v>
      </c>
      <c r="C5352" s="115" t="s">
        <v>710</v>
      </c>
      <c r="D5352" s="164" t="s">
        <v>4771</v>
      </c>
      <c r="E5352" s="114" t="str">
        <f t="shared" si="997"/>
        <v>TRANSFORMADOR MARCA:Actom  PTS 886</v>
      </c>
      <c r="F5352" s="57" t="s">
        <v>2402</v>
      </c>
      <c r="G5352" s="21"/>
      <c r="H5352" s="21" t="s">
        <v>494</v>
      </c>
      <c r="I5352" s="21"/>
      <c r="J5352" s="21"/>
      <c r="K5352" s="133" t="s">
        <v>4770</v>
      </c>
      <c r="L5352" s="133" t="s">
        <v>4769</v>
      </c>
      <c r="M5352" s="21">
        <v>250</v>
      </c>
      <c r="N5352" s="21">
        <v>33</v>
      </c>
      <c r="O5352" s="21" t="s">
        <v>510</v>
      </c>
      <c r="P5352" s="124" t="s">
        <v>516</v>
      </c>
      <c r="Q5352" s="21">
        <v>2015</v>
      </c>
      <c r="R5352" s="21" t="s">
        <v>2251</v>
      </c>
      <c r="S5352" s="21" t="s">
        <v>4768</v>
      </c>
      <c r="T5352" s="116">
        <v>991</v>
      </c>
      <c r="U5352" s="111">
        <v>45</v>
      </c>
      <c r="V5352" s="113">
        <f t="shared" si="998"/>
        <v>949.15777777777782</v>
      </c>
      <c r="W5352" s="113">
        <f t="shared" si="999"/>
        <v>41.842222222222176</v>
      </c>
      <c r="X5352" s="112">
        <f t="shared" si="1000"/>
        <v>41842.222222222175</v>
      </c>
      <c r="Y5352" s="111"/>
      <c r="Z5352" s="110">
        <f t="shared" si="1008"/>
        <v>43</v>
      </c>
      <c r="AA5352" s="109">
        <f t="shared" si="1001"/>
        <v>49.550000000000004</v>
      </c>
      <c r="AB5352" s="109">
        <f t="shared" si="1002"/>
        <v>49550.000000000007</v>
      </c>
      <c r="AC5352" s="108">
        <f t="shared" si="1003"/>
        <v>941.45</v>
      </c>
      <c r="AD5352" s="107">
        <f t="shared" si="1004"/>
        <v>2.2222222222222223E-2</v>
      </c>
      <c r="AE5352" s="106">
        <f t="shared" si="1005"/>
        <v>20.921111111111113</v>
      </c>
      <c r="AF5352" s="105">
        <f t="shared" si="1006"/>
        <v>62.763333333333293</v>
      </c>
      <c r="AG5352" s="105">
        <f t="shared" si="1007"/>
        <v>928.23666666666668</v>
      </c>
    </row>
    <row r="5353" spans="1:33" s="88" customFormat="1" x14ac:dyDescent="0.35">
      <c r="A5353" s="21">
        <v>10141103</v>
      </c>
      <c r="B5353" s="115" t="s">
        <v>1665</v>
      </c>
      <c r="C5353" s="115" t="s">
        <v>710</v>
      </c>
      <c r="D5353" s="164" t="s">
        <v>4767</v>
      </c>
      <c r="E5353" s="114" t="str">
        <f t="shared" si="997"/>
        <v>TRANSFORMADOR MARCA:Actom  PTS 888</v>
      </c>
      <c r="F5353" s="57" t="s">
        <v>2402</v>
      </c>
      <c r="G5353" s="21"/>
      <c r="H5353" s="21" t="s">
        <v>494</v>
      </c>
      <c r="I5353" s="21"/>
      <c r="J5353" s="21"/>
      <c r="K5353" s="133" t="s">
        <v>4766</v>
      </c>
      <c r="L5353" s="133" t="s">
        <v>4765</v>
      </c>
      <c r="M5353" s="21">
        <v>250</v>
      </c>
      <c r="N5353" s="21">
        <v>33</v>
      </c>
      <c r="O5353" s="21" t="s">
        <v>510</v>
      </c>
      <c r="P5353" s="124" t="s">
        <v>516</v>
      </c>
      <c r="Q5353" s="21">
        <v>2015</v>
      </c>
      <c r="R5353" s="21" t="s">
        <v>2251</v>
      </c>
      <c r="S5353" s="21" t="s">
        <v>4764</v>
      </c>
      <c r="T5353" s="116">
        <v>991</v>
      </c>
      <c r="U5353" s="111">
        <v>45</v>
      </c>
      <c r="V5353" s="113">
        <f t="shared" si="998"/>
        <v>949.15777777777782</v>
      </c>
      <c r="W5353" s="113">
        <f t="shared" si="999"/>
        <v>41.842222222222176</v>
      </c>
      <c r="X5353" s="112">
        <f t="shared" si="1000"/>
        <v>41842.222222222175</v>
      </c>
      <c r="Y5353" s="111"/>
      <c r="Z5353" s="110">
        <f t="shared" si="1008"/>
        <v>43</v>
      </c>
      <c r="AA5353" s="109">
        <f t="shared" si="1001"/>
        <v>49.550000000000004</v>
      </c>
      <c r="AB5353" s="109">
        <f t="shared" si="1002"/>
        <v>49550.000000000007</v>
      </c>
      <c r="AC5353" s="108">
        <f t="shared" si="1003"/>
        <v>941.45</v>
      </c>
      <c r="AD5353" s="107">
        <f t="shared" si="1004"/>
        <v>2.2222222222222223E-2</v>
      </c>
      <c r="AE5353" s="106">
        <f t="shared" si="1005"/>
        <v>20.921111111111113</v>
      </c>
      <c r="AF5353" s="105">
        <f t="shared" si="1006"/>
        <v>62.763333333333293</v>
      </c>
      <c r="AG5353" s="105">
        <f t="shared" si="1007"/>
        <v>928.23666666666668</v>
      </c>
    </row>
    <row r="5354" spans="1:33" s="88" customFormat="1" x14ac:dyDescent="0.35">
      <c r="A5354" s="21">
        <v>10141103</v>
      </c>
      <c r="B5354" s="115" t="s">
        <v>1665</v>
      </c>
      <c r="C5354" s="115" t="s">
        <v>710</v>
      </c>
      <c r="D5354" s="193" t="s">
        <v>4763</v>
      </c>
      <c r="E5354" s="114" t="str">
        <f t="shared" si="997"/>
        <v>TRANSFORMADOR MARCA:Freestate Transformers  PT 321R</v>
      </c>
      <c r="F5354" s="57" t="s">
        <v>2390</v>
      </c>
      <c r="G5354" s="21"/>
      <c r="H5354" s="21" t="s">
        <v>494</v>
      </c>
      <c r="I5354" s="21"/>
      <c r="J5354" s="21"/>
      <c r="K5354" s="133" t="s">
        <v>4762</v>
      </c>
      <c r="L5354" s="133" t="s">
        <v>4761</v>
      </c>
      <c r="M5354" s="21">
        <v>250</v>
      </c>
      <c r="N5354" s="21">
        <v>33</v>
      </c>
      <c r="O5354" s="21" t="s">
        <v>510</v>
      </c>
      <c r="P5354" s="124" t="s">
        <v>516</v>
      </c>
      <c r="Q5354" s="21">
        <v>2015</v>
      </c>
      <c r="R5354" s="21" t="s">
        <v>3699</v>
      </c>
      <c r="S5354" s="21" t="s">
        <v>4760</v>
      </c>
      <c r="T5354" s="116">
        <v>991</v>
      </c>
      <c r="U5354" s="111">
        <v>45</v>
      </c>
      <c r="V5354" s="113">
        <f t="shared" si="998"/>
        <v>949.15777777777782</v>
      </c>
      <c r="W5354" s="113">
        <f t="shared" si="999"/>
        <v>41.842222222222176</v>
      </c>
      <c r="X5354" s="112">
        <f t="shared" si="1000"/>
        <v>41842.222222222175</v>
      </c>
      <c r="Y5354" s="111"/>
      <c r="Z5354" s="110">
        <f t="shared" si="1008"/>
        <v>43</v>
      </c>
      <c r="AA5354" s="109">
        <f t="shared" si="1001"/>
        <v>49.550000000000004</v>
      </c>
      <c r="AB5354" s="109">
        <f t="shared" si="1002"/>
        <v>49550.000000000007</v>
      </c>
      <c r="AC5354" s="108">
        <f t="shared" si="1003"/>
        <v>941.45</v>
      </c>
      <c r="AD5354" s="107">
        <f t="shared" si="1004"/>
        <v>2.2222222222222223E-2</v>
      </c>
      <c r="AE5354" s="106">
        <f t="shared" si="1005"/>
        <v>20.921111111111113</v>
      </c>
      <c r="AF5354" s="105">
        <f t="shared" si="1006"/>
        <v>62.763333333333293</v>
      </c>
      <c r="AG5354" s="105">
        <f t="shared" si="1007"/>
        <v>928.23666666666668</v>
      </c>
    </row>
    <row r="5355" spans="1:33" s="88" customFormat="1" x14ac:dyDescent="0.35">
      <c r="A5355" s="21">
        <v>10141103</v>
      </c>
      <c r="B5355" s="115" t="s">
        <v>1665</v>
      </c>
      <c r="C5355" s="115" t="s">
        <v>710</v>
      </c>
      <c r="D5355" s="193" t="s">
        <v>4759</v>
      </c>
      <c r="E5355" s="114" t="str">
        <f t="shared" si="997"/>
        <v>TRANSFORMADOR MARCA:Transformadores de Mozambique  PT 275R</v>
      </c>
      <c r="F5355" s="57" t="s">
        <v>2390</v>
      </c>
      <c r="G5355" s="21"/>
      <c r="H5355" s="21" t="s">
        <v>494</v>
      </c>
      <c r="I5355" s="21"/>
      <c r="J5355" s="21"/>
      <c r="K5355" s="133" t="s">
        <v>4758</v>
      </c>
      <c r="L5355" s="133" t="s">
        <v>4757</v>
      </c>
      <c r="M5355" s="21">
        <v>250</v>
      </c>
      <c r="N5355" s="21">
        <v>33</v>
      </c>
      <c r="O5355" s="21" t="s">
        <v>510</v>
      </c>
      <c r="P5355" s="124" t="s">
        <v>516</v>
      </c>
      <c r="Q5355" s="21">
        <v>2015</v>
      </c>
      <c r="R5355" s="21" t="s">
        <v>2438</v>
      </c>
      <c r="S5355" s="21">
        <v>979641</v>
      </c>
      <c r="T5355" s="116">
        <v>991</v>
      </c>
      <c r="U5355" s="111">
        <v>45</v>
      </c>
      <c r="V5355" s="113">
        <f t="shared" si="998"/>
        <v>949.15777777777782</v>
      </c>
      <c r="W5355" s="113">
        <f t="shared" si="999"/>
        <v>41.842222222222176</v>
      </c>
      <c r="X5355" s="112">
        <f t="shared" si="1000"/>
        <v>41842.222222222175</v>
      </c>
      <c r="Y5355" s="111"/>
      <c r="Z5355" s="110">
        <f t="shared" si="1008"/>
        <v>43</v>
      </c>
      <c r="AA5355" s="109">
        <f t="shared" si="1001"/>
        <v>49.550000000000004</v>
      </c>
      <c r="AB5355" s="109">
        <f t="shared" si="1002"/>
        <v>49550.000000000007</v>
      </c>
      <c r="AC5355" s="108">
        <f t="shared" si="1003"/>
        <v>941.45</v>
      </c>
      <c r="AD5355" s="107">
        <f t="shared" si="1004"/>
        <v>2.2222222222222223E-2</v>
      </c>
      <c r="AE5355" s="106">
        <f t="shared" si="1005"/>
        <v>20.921111111111113</v>
      </c>
      <c r="AF5355" s="105">
        <f t="shared" si="1006"/>
        <v>62.763333333333293</v>
      </c>
      <c r="AG5355" s="105">
        <f t="shared" si="1007"/>
        <v>928.23666666666668</v>
      </c>
    </row>
    <row r="5356" spans="1:33" s="88" customFormat="1" x14ac:dyDescent="0.35">
      <c r="A5356" s="21">
        <v>10141103</v>
      </c>
      <c r="B5356" s="115" t="s">
        <v>1665</v>
      </c>
      <c r="C5356" s="115" t="s">
        <v>710</v>
      </c>
      <c r="D5356" s="193" t="s">
        <v>4756</v>
      </c>
      <c r="E5356" s="114" t="str">
        <f t="shared" si="997"/>
        <v>TRANSFORMADOR MARCA:Transformadores de Mozambique  PT 350R</v>
      </c>
      <c r="F5356" s="57" t="s">
        <v>2390</v>
      </c>
      <c r="G5356" s="21"/>
      <c r="H5356" s="21" t="s">
        <v>494</v>
      </c>
      <c r="I5356" s="21"/>
      <c r="J5356" s="21"/>
      <c r="K5356" s="133" t="s">
        <v>4755</v>
      </c>
      <c r="L5356" s="133" t="s">
        <v>4754</v>
      </c>
      <c r="M5356" s="21">
        <v>315</v>
      </c>
      <c r="N5356" s="21">
        <v>33</v>
      </c>
      <c r="O5356" s="21" t="s">
        <v>510</v>
      </c>
      <c r="P5356" s="124" t="s">
        <v>516</v>
      </c>
      <c r="Q5356" s="21">
        <v>2015</v>
      </c>
      <c r="R5356" s="21" t="s">
        <v>2438</v>
      </c>
      <c r="S5356" s="21">
        <v>967349</v>
      </c>
      <c r="T5356" s="116">
        <v>1039</v>
      </c>
      <c r="U5356" s="111">
        <v>45</v>
      </c>
      <c r="V5356" s="113">
        <f t="shared" si="998"/>
        <v>995.13111111111118</v>
      </c>
      <c r="W5356" s="113">
        <f t="shared" si="999"/>
        <v>43.868888888888819</v>
      </c>
      <c r="X5356" s="112">
        <f t="shared" si="1000"/>
        <v>43868.888888888818</v>
      </c>
      <c r="Y5356" s="111"/>
      <c r="Z5356" s="110">
        <f t="shared" si="1008"/>
        <v>43</v>
      </c>
      <c r="AA5356" s="109">
        <f t="shared" si="1001"/>
        <v>51.95</v>
      </c>
      <c r="AB5356" s="109">
        <f t="shared" si="1002"/>
        <v>51950</v>
      </c>
      <c r="AC5356" s="108">
        <f t="shared" si="1003"/>
        <v>987.05</v>
      </c>
      <c r="AD5356" s="107">
        <f t="shared" si="1004"/>
        <v>2.2222222222222223E-2</v>
      </c>
      <c r="AE5356" s="106">
        <f t="shared" si="1005"/>
        <v>21.934444444444445</v>
      </c>
      <c r="AF5356" s="105">
        <f t="shared" si="1006"/>
        <v>65.803333333333256</v>
      </c>
      <c r="AG5356" s="105">
        <f t="shared" si="1007"/>
        <v>973.19666666666672</v>
      </c>
    </row>
    <row r="5357" spans="1:33" s="88" customFormat="1" x14ac:dyDescent="0.35">
      <c r="A5357" s="21">
        <v>10141103</v>
      </c>
      <c r="B5357" s="115" t="s">
        <v>1665</v>
      </c>
      <c r="C5357" s="115" t="s">
        <v>710</v>
      </c>
      <c r="D5357" s="193" t="s">
        <v>4753</v>
      </c>
      <c r="E5357" s="114" t="str">
        <f t="shared" si="997"/>
        <v>TRANSFORMADOR MARCA:Transformadores de Mozambique  PT 74 RE</v>
      </c>
      <c r="F5357" s="57" t="s">
        <v>2359</v>
      </c>
      <c r="G5357" s="21"/>
      <c r="H5357" s="21" t="s">
        <v>1695</v>
      </c>
      <c r="I5357" s="21"/>
      <c r="J5357" s="21"/>
      <c r="K5357" s="133" t="s">
        <v>4752</v>
      </c>
      <c r="L5357" s="133" t="s">
        <v>4751</v>
      </c>
      <c r="M5357" s="21">
        <v>200</v>
      </c>
      <c r="N5357" s="21">
        <v>33</v>
      </c>
      <c r="O5357" s="21" t="s">
        <v>510</v>
      </c>
      <c r="P5357" s="124" t="s">
        <v>516</v>
      </c>
      <c r="Q5357" s="21">
        <v>2015</v>
      </c>
      <c r="R5357" s="21" t="s">
        <v>2438</v>
      </c>
      <c r="S5357" s="21">
        <v>967337</v>
      </c>
      <c r="T5357" s="116">
        <v>991</v>
      </c>
      <c r="U5357" s="111">
        <v>45</v>
      </c>
      <c r="V5357" s="113">
        <f t="shared" si="998"/>
        <v>949.15777777777782</v>
      </c>
      <c r="W5357" s="113">
        <f t="shared" si="999"/>
        <v>41.842222222222176</v>
      </c>
      <c r="X5357" s="112">
        <f t="shared" si="1000"/>
        <v>41842.222222222175</v>
      </c>
      <c r="Y5357" s="111"/>
      <c r="Z5357" s="110">
        <f t="shared" si="1008"/>
        <v>43</v>
      </c>
      <c r="AA5357" s="109">
        <f t="shared" si="1001"/>
        <v>49.550000000000004</v>
      </c>
      <c r="AB5357" s="109">
        <f t="shared" si="1002"/>
        <v>49550.000000000007</v>
      </c>
      <c r="AC5357" s="108">
        <f t="shared" si="1003"/>
        <v>941.45</v>
      </c>
      <c r="AD5357" s="107">
        <f t="shared" si="1004"/>
        <v>2.2222222222222223E-2</v>
      </c>
      <c r="AE5357" s="106">
        <f t="shared" si="1005"/>
        <v>20.921111111111113</v>
      </c>
      <c r="AF5357" s="105">
        <f t="shared" si="1006"/>
        <v>62.763333333333293</v>
      </c>
      <c r="AG5357" s="105">
        <f t="shared" si="1007"/>
        <v>928.23666666666668</v>
      </c>
    </row>
    <row r="5358" spans="1:33" s="88" customFormat="1" x14ac:dyDescent="0.35">
      <c r="A5358" s="21">
        <v>10141103</v>
      </c>
      <c r="B5358" s="115" t="s">
        <v>1665</v>
      </c>
      <c r="C5358" s="115" t="s">
        <v>710</v>
      </c>
      <c r="D5358" s="193" t="s">
        <v>4750</v>
      </c>
      <c r="E5358" s="114" t="str">
        <f t="shared" si="997"/>
        <v>TRANSFORMADOR MARCA:Freestate Transformers  PT 47  RE</v>
      </c>
      <c r="F5358" s="57" t="s">
        <v>2359</v>
      </c>
      <c r="G5358" s="21"/>
      <c r="H5358" s="21" t="s">
        <v>1695</v>
      </c>
      <c r="I5358" s="21"/>
      <c r="J5358" s="21"/>
      <c r="K5358" s="133" t="s">
        <v>4749</v>
      </c>
      <c r="L5358" s="133" t="s">
        <v>4748</v>
      </c>
      <c r="M5358" s="21">
        <v>200</v>
      </c>
      <c r="N5358" s="21">
        <v>33</v>
      </c>
      <c r="O5358" s="21" t="s">
        <v>510</v>
      </c>
      <c r="P5358" s="124" t="s">
        <v>516</v>
      </c>
      <c r="Q5358" s="21">
        <v>2015</v>
      </c>
      <c r="R5358" s="21" t="s">
        <v>3699</v>
      </c>
      <c r="S5358" s="21" t="s">
        <v>4747</v>
      </c>
      <c r="T5358" s="116">
        <v>991</v>
      </c>
      <c r="U5358" s="111">
        <v>45</v>
      </c>
      <c r="V5358" s="113">
        <f t="shared" si="998"/>
        <v>949.15777777777782</v>
      </c>
      <c r="W5358" s="113">
        <f t="shared" si="999"/>
        <v>41.842222222222176</v>
      </c>
      <c r="X5358" s="112">
        <f t="shared" si="1000"/>
        <v>41842.222222222175</v>
      </c>
      <c r="Y5358" s="111"/>
      <c r="Z5358" s="110">
        <f t="shared" si="1008"/>
        <v>43</v>
      </c>
      <c r="AA5358" s="109">
        <f t="shared" si="1001"/>
        <v>49.550000000000004</v>
      </c>
      <c r="AB5358" s="109">
        <f t="shared" si="1002"/>
        <v>49550.000000000007</v>
      </c>
      <c r="AC5358" s="108">
        <f t="shared" si="1003"/>
        <v>941.45</v>
      </c>
      <c r="AD5358" s="107">
        <f t="shared" si="1004"/>
        <v>2.2222222222222223E-2</v>
      </c>
      <c r="AE5358" s="106">
        <f t="shared" si="1005"/>
        <v>20.921111111111113</v>
      </c>
      <c r="AF5358" s="105">
        <f t="shared" si="1006"/>
        <v>62.763333333333293</v>
      </c>
      <c r="AG5358" s="105">
        <f t="shared" si="1007"/>
        <v>928.23666666666668</v>
      </c>
    </row>
    <row r="5359" spans="1:33" s="88" customFormat="1" x14ac:dyDescent="0.35">
      <c r="A5359" s="21">
        <v>10141103</v>
      </c>
      <c r="B5359" s="115" t="s">
        <v>1665</v>
      </c>
      <c r="C5359" s="115" t="s">
        <v>710</v>
      </c>
      <c r="D5359" s="164" t="s">
        <v>4746</v>
      </c>
      <c r="E5359" s="114" t="str">
        <f t="shared" si="997"/>
        <v>TRANSFORMADOR MARCA:Transformadores de Mozambique  PT 05 RE</v>
      </c>
      <c r="F5359" s="57" t="s">
        <v>3544</v>
      </c>
      <c r="G5359" s="21"/>
      <c r="H5359" s="21" t="s">
        <v>1695</v>
      </c>
      <c r="I5359" s="21"/>
      <c r="J5359" s="21"/>
      <c r="K5359" s="133" t="s">
        <v>4745</v>
      </c>
      <c r="L5359" s="133" t="s">
        <v>4744</v>
      </c>
      <c r="M5359" s="21">
        <v>100</v>
      </c>
      <c r="N5359" s="21">
        <v>33</v>
      </c>
      <c r="O5359" s="21">
        <v>0.4</v>
      </c>
      <c r="P5359" s="124" t="s">
        <v>516</v>
      </c>
      <c r="Q5359" s="21">
        <v>2015</v>
      </c>
      <c r="R5359" s="61" t="s">
        <v>2438</v>
      </c>
      <c r="S5359" s="21">
        <v>961789</v>
      </c>
      <c r="T5359" s="116">
        <v>763</v>
      </c>
      <c r="U5359" s="111">
        <v>45</v>
      </c>
      <c r="V5359" s="113">
        <f t="shared" si="998"/>
        <v>730.78444444444449</v>
      </c>
      <c r="W5359" s="113">
        <f t="shared" si="999"/>
        <v>32.215555555555511</v>
      </c>
      <c r="X5359" s="112">
        <f t="shared" si="1000"/>
        <v>32215.555555555511</v>
      </c>
      <c r="Y5359" s="111"/>
      <c r="Z5359" s="110">
        <f t="shared" si="1008"/>
        <v>43</v>
      </c>
      <c r="AA5359" s="109">
        <f t="shared" si="1001"/>
        <v>38.15</v>
      </c>
      <c r="AB5359" s="109">
        <f t="shared" si="1002"/>
        <v>38150</v>
      </c>
      <c r="AC5359" s="108">
        <f t="shared" si="1003"/>
        <v>724.85</v>
      </c>
      <c r="AD5359" s="107">
        <f t="shared" si="1004"/>
        <v>2.2222222222222223E-2</v>
      </c>
      <c r="AE5359" s="106">
        <f t="shared" si="1005"/>
        <v>16.10777777777778</v>
      </c>
      <c r="AF5359" s="105">
        <f t="shared" si="1006"/>
        <v>48.323333333333295</v>
      </c>
      <c r="AG5359" s="105">
        <f t="shared" si="1007"/>
        <v>714.67666666666673</v>
      </c>
    </row>
    <row r="5360" spans="1:33" s="88" customFormat="1" x14ac:dyDescent="0.35">
      <c r="A5360" s="21">
        <v>10141103</v>
      </c>
      <c r="B5360" s="115" t="s">
        <v>1665</v>
      </c>
      <c r="C5360" s="115" t="s">
        <v>710</v>
      </c>
      <c r="D5360" s="193" t="s">
        <v>4743</v>
      </c>
      <c r="E5360" s="114" t="str">
        <f t="shared" si="997"/>
        <v>TRANSFORMADOR MARCA:Efacec   PT237R</v>
      </c>
      <c r="F5360" s="21"/>
      <c r="G5360" s="21"/>
      <c r="H5360" s="21" t="s">
        <v>2345</v>
      </c>
      <c r="I5360" s="21"/>
      <c r="J5360" s="21"/>
      <c r="K5360" s="133" t="s">
        <v>4742</v>
      </c>
      <c r="L5360" s="133" t="s">
        <v>4741</v>
      </c>
      <c r="M5360" s="21">
        <v>630</v>
      </c>
      <c r="N5360" s="21">
        <v>33</v>
      </c>
      <c r="O5360" s="21">
        <v>0.4</v>
      </c>
      <c r="P5360" s="124" t="s">
        <v>516</v>
      </c>
      <c r="Q5360" s="21">
        <v>2015</v>
      </c>
      <c r="R5360" s="21" t="s">
        <v>1705</v>
      </c>
      <c r="S5360" s="21" t="s">
        <v>4740</v>
      </c>
      <c r="T5360" s="116">
        <v>1200</v>
      </c>
      <c r="U5360" s="111">
        <v>45</v>
      </c>
      <c r="V5360" s="113">
        <f t="shared" si="998"/>
        <v>1149.3333333333335</v>
      </c>
      <c r="W5360" s="113">
        <f t="shared" si="999"/>
        <v>50.666666666666515</v>
      </c>
      <c r="X5360" s="112">
        <f t="shared" si="1000"/>
        <v>50666.666666666511</v>
      </c>
      <c r="Y5360" s="111"/>
      <c r="Z5360" s="110">
        <f t="shared" si="1008"/>
        <v>43</v>
      </c>
      <c r="AA5360" s="109">
        <f t="shared" si="1001"/>
        <v>60</v>
      </c>
      <c r="AB5360" s="109">
        <f t="shared" si="1002"/>
        <v>60000</v>
      </c>
      <c r="AC5360" s="108">
        <f t="shared" si="1003"/>
        <v>1140</v>
      </c>
      <c r="AD5360" s="107">
        <f t="shared" si="1004"/>
        <v>2.2222222222222223E-2</v>
      </c>
      <c r="AE5360" s="106">
        <f t="shared" si="1005"/>
        <v>25.333333333333336</v>
      </c>
      <c r="AF5360" s="105">
        <f t="shared" si="1006"/>
        <v>75.999999999999858</v>
      </c>
      <c r="AG5360" s="105">
        <f t="shared" si="1007"/>
        <v>1124.0000000000002</v>
      </c>
    </row>
    <row r="5361" spans="1:33" s="88" customFormat="1" x14ac:dyDescent="0.35">
      <c r="A5361" s="21">
        <v>10141103</v>
      </c>
      <c r="B5361" s="115" t="s">
        <v>1665</v>
      </c>
      <c r="C5361" s="115" t="s">
        <v>710</v>
      </c>
      <c r="D5361" s="193" t="s">
        <v>1805</v>
      </c>
      <c r="E5361" s="114" t="str">
        <f t="shared" si="997"/>
        <v>TRANSFORMADOR MARCA:Tranformerdores de Mozambique  PTS 25</v>
      </c>
      <c r="F5361" s="21"/>
      <c r="G5361" s="21"/>
      <c r="H5361" s="21" t="s">
        <v>2340</v>
      </c>
      <c r="I5361" s="21"/>
      <c r="J5361" s="21"/>
      <c r="K5361" s="133" t="s">
        <v>4739</v>
      </c>
      <c r="L5361" s="133" t="s">
        <v>4738</v>
      </c>
      <c r="M5361" s="21">
        <v>100</v>
      </c>
      <c r="N5361" s="21">
        <v>33</v>
      </c>
      <c r="O5361" s="21">
        <v>0.4</v>
      </c>
      <c r="P5361" s="124" t="s">
        <v>516</v>
      </c>
      <c r="Q5361" s="21">
        <v>2015</v>
      </c>
      <c r="R5361" s="21" t="s">
        <v>2325</v>
      </c>
      <c r="S5361" s="21">
        <v>961733</v>
      </c>
      <c r="T5361" s="116">
        <v>763</v>
      </c>
      <c r="U5361" s="111">
        <v>45</v>
      </c>
      <c r="V5361" s="113">
        <f t="shared" si="998"/>
        <v>730.78444444444449</v>
      </c>
      <c r="W5361" s="113">
        <f t="shared" si="999"/>
        <v>32.215555555555511</v>
      </c>
      <c r="X5361" s="112">
        <f t="shared" si="1000"/>
        <v>32215.555555555511</v>
      </c>
      <c r="Y5361" s="111"/>
      <c r="Z5361" s="110">
        <f t="shared" si="1008"/>
        <v>43</v>
      </c>
      <c r="AA5361" s="109">
        <f t="shared" si="1001"/>
        <v>38.15</v>
      </c>
      <c r="AB5361" s="109">
        <f t="shared" si="1002"/>
        <v>38150</v>
      </c>
      <c r="AC5361" s="108">
        <f t="shared" si="1003"/>
        <v>724.85</v>
      </c>
      <c r="AD5361" s="107">
        <f t="shared" si="1004"/>
        <v>2.2222222222222223E-2</v>
      </c>
      <c r="AE5361" s="106">
        <f t="shared" si="1005"/>
        <v>16.10777777777778</v>
      </c>
      <c r="AF5361" s="105">
        <f t="shared" si="1006"/>
        <v>48.323333333333295</v>
      </c>
      <c r="AG5361" s="105">
        <f t="shared" si="1007"/>
        <v>714.67666666666673</v>
      </c>
    </row>
    <row r="5362" spans="1:33" s="88" customFormat="1" x14ac:dyDescent="0.35">
      <c r="A5362" s="21">
        <v>10141103</v>
      </c>
      <c r="B5362" s="115" t="s">
        <v>1665</v>
      </c>
      <c r="C5362" s="115" t="s">
        <v>710</v>
      </c>
      <c r="D5362" s="193" t="s">
        <v>4622</v>
      </c>
      <c r="E5362" s="114" t="str">
        <f t="shared" si="997"/>
        <v>TRANSFORMADOR MARCA:SIEMENS  PTS 21</v>
      </c>
      <c r="F5362" s="21"/>
      <c r="G5362" s="21"/>
      <c r="H5362" s="21" t="s">
        <v>4733</v>
      </c>
      <c r="I5362" s="21"/>
      <c r="J5362" s="21"/>
      <c r="K5362" s="133" t="s">
        <v>4737</v>
      </c>
      <c r="L5362" s="133" t="s">
        <v>4736</v>
      </c>
      <c r="M5362" s="21">
        <v>50</v>
      </c>
      <c r="N5362" s="21">
        <v>33</v>
      </c>
      <c r="O5362" s="21">
        <v>0.4</v>
      </c>
      <c r="P5362" s="124" t="s">
        <v>516</v>
      </c>
      <c r="Q5362" s="21">
        <v>2015</v>
      </c>
      <c r="R5362" s="21" t="s">
        <v>130</v>
      </c>
      <c r="S5362" s="21" t="s">
        <v>4735</v>
      </c>
      <c r="T5362" s="116">
        <v>643</v>
      </c>
      <c r="U5362" s="111">
        <v>45</v>
      </c>
      <c r="V5362" s="113">
        <f t="shared" si="998"/>
        <v>615.85111111111109</v>
      </c>
      <c r="W5362" s="113">
        <f t="shared" si="999"/>
        <v>27.148888888888905</v>
      </c>
      <c r="X5362" s="112">
        <f t="shared" si="1000"/>
        <v>27148.888888888905</v>
      </c>
      <c r="Y5362" s="111"/>
      <c r="Z5362" s="110">
        <f t="shared" si="1008"/>
        <v>43</v>
      </c>
      <c r="AA5362" s="109">
        <f t="shared" si="1001"/>
        <v>32.15</v>
      </c>
      <c r="AB5362" s="109">
        <f t="shared" si="1002"/>
        <v>32150</v>
      </c>
      <c r="AC5362" s="108">
        <f t="shared" si="1003"/>
        <v>610.85</v>
      </c>
      <c r="AD5362" s="107">
        <f t="shared" si="1004"/>
        <v>2.2222222222222223E-2</v>
      </c>
      <c r="AE5362" s="106">
        <f t="shared" si="1005"/>
        <v>13.574444444444445</v>
      </c>
      <c r="AF5362" s="105">
        <f t="shared" si="1006"/>
        <v>40.72333333333335</v>
      </c>
      <c r="AG5362" s="105">
        <f t="shared" si="1007"/>
        <v>602.27666666666664</v>
      </c>
    </row>
    <row r="5363" spans="1:33" s="88" customFormat="1" x14ac:dyDescent="0.35">
      <c r="A5363" s="21">
        <v>10141103</v>
      </c>
      <c r="B5363" s="115" t="s">
        <v>1665</v>
      </c>
      <c r="C5363" s="115" t="s">
        <v>710</v>
      </c>
      <c r="D5363" s="193" t="s">
        <v>4734</v>
      </c>
      <c r="E5363" s="114" t="str">
        <f t="shared" si="997"/>
        <v>TRANSFORMADOR MARCA:SIEMENS  PTS 39</v>
      </c>
      <c r="F5363" s="21"/>
      <c r="G5363" s="21"/>
      <c r="H5363" s="21" t="s">
        <v>4733</v>
      </c>
      <c r="I5363" s="21"/>
      <c r="J5363" s="21"/>
      <c r="K5363" s="133" t="s">
        <v>4732</v>
      </c>
      <c r="L5363" s="133" t="s">
        <v>4731</v>
      </c>
      <c r="M5363" s="21">
        <v>50</v>
      </c>
      <c r="N5363" s="21">
        <v>33</v>
      </c>
      <c r="O5363" s="21">
        <v>0.4</v>
      </c>
      <c r="P5363" s="124" t="s">
        <v>516</v>
      </c>
      <c r="Q5363" s="21">
        <v>2015</v>
      </c>
      <c r="R5363" s="21" t="s">
        <v>130</v>
      </c>
      <c r="S5363" s="21" t="s">
        <v>4730</v>
      </c>
      <c r="T5363" s="116">
        <v>643</v>
      </c>
      <c r="U5363" s="111">
        <v>45</v>
      </c>
      <c r="V5363" s="113">
        <f t="shared" si="998"/>
        <v>615.85111111111109</v>
      </c>
      <c r="W5363" s="113">
        <f t="shared" si="999"/>
        <v>27.148888888888905</v>
      </c>
      <c r="X5363" s="112">
        <f t="shared" si="1000"/>
        <v>27148.888888888905</v>
      </c>
      <c r="Y5363" s="111"/>
      <c r="Z5363" s="110">
        <f t="shared" si="1008"/>
        <v>43</v>
      </c>
      <c r="AA5363" s="109">
        <f t="shared" si="1001"/>
        <v>32.15</v>
      </c>
      <c r="AB5363" s="109">
        <f t="shared" si="1002"/>
        <v>32150</v>
      </c>
      <c r="AC5363" s="108">
        <f t="shared" si="1003"/>
        <v>610.85</v>
      </c>
      <c r="AD5363" s="107">
        <f t="shared" si="1004"/>
        <v>2.2222222222222223E-2</v>
      </c>
      <c r="AE5363" s="106">
        <f t="shared" si="1005"/>
        <v>13.574444444444445</v>
      </c>
      <c r="AF5363" s="105">
        <f t="shared" si="1006"/>
        <v>40.72333333333335</v>
      </c>
      <c r="AG5363" s="105">
        <f t="shared" si="1007"/>
        <v>602.27666666666664</v>
      </c>
    </row>
    <row r="5364" spans="1:33" s="88" customFormat="1" x14ac:dyDescent="0.35">
      <c r="A5364" s="21">
        <v>10141103</v>
      </c>
      <c r="B5364" s="115" t="s">
        <v>1665</v>
      </c>
      <c r="C5364" s="115" t="s">
        <v>710</v>
      </c>
      <c r="D5364" s="193" t="s">
        <v>4729</v>
      </c>
      <c r="E5364" s="114" t="str">
        <f t="shared" si="997"/>
        <v>TRANSFORMADOR MARCA:Fuji Tusco Co.  PT 563R</v>
      </c>
      <c r="F5364" s="21"/>
      <c r="G5364" s="21"/>
      <c r="H5364" s="21" t="s">
        <v>2292</v>
      </c>
      <c r="I5364" s="21"/>
      <c r="J5364" s="21"/>
      <c r="K5364" s="133" t="s">
        <v>4728</v>
      </c>
      <c r="L5364" s="133" t="s">
        <v>4727</v>
      </c>
      <c r="M5364" s="21">
        <v>200</v>
      </c>
      <c r="N5364" s="21">
        <v>33</v>
      </c>
      <c r="O5364" s="21">
        <v>0.4</v>
      </c>
      <c r="P5364" s="124" t="s">
        <v>516</v>
      </c>
      <c r="Q5364" s="21">
        <v>2015</v>
      </c>
      <c r="R5364" s="21" t="s">
        <v>3228</v>
      </c>
      <c r="S5364" s="21">
        <v>581359</v>
      </c>
      <c r="T5364" s="116">
        <v>991</v>
      </c>
      <c r="U5364" s="111">
        <v>45</v>
      </c>
      <c r="V5364" s="113">
        <f t="shared" si="998"/>
        <v>949.15777777777782</v>
      </c>
      <c r="W5364" s="113">
        <f t="shared" si="999"/>
        <v>41.842222222222176</v>
      </c>
      <c r="X5364" s="112">
        <f t="shared" si="1000"/>
        <v>41842.222222222175</v>
      </c>
      <c r="Y5364" s="111"/>
      <c r="Z5364" s="110">
        <f t="shared" si="1008"/>
        <v>43</v>
      </c>
      <c r="AA5364" s="109">
        <f t="shared" si="1001"/>
        <v>49.550000000000004</v>
      </c>
      <c r="AB5364" s="109">
        <f t="shared" si="1002"/>
        <v>49550.000000000007</v>
      </c>
      <c r="AC5364" s="108">
        <f t="shared" si="1003"/>
        <v>941.45</v>
      </c>
      <c r="AD5364" s="107">
        <f t="shared" si="1004"/>
        <v>2.2222222222222223E-2</v>
      </c>
      <c r="AE5364" s="106">
        <f t="shared" si="1005"/>
        <v>20.921111111111113</v>
      </c>
      <c r="AF5364" s="105">
        <f t="shared" si="1006"/>
        <v>62.763333333333293</v>
      </c>
      <c r="AG5364" s="105">
        <f t="shared" si="1007"/>
        <v>928.23666666666668</v>
      </c>
    </row>
    <row r="5365" spans="1:33" s="88" customFormat="1" x14ac:dyDescent="0.35">
      <c r="A5365" s="21">
        <v>10141103</v>
      </c>
      <c r="B5365" s="115" t="s">
        <v>1665</v>
      </c>
      <c r="C5365" s="115" t="s">
        <v>710</v>
      </c>
      <c r="D5365" s="193" t="s">
        <v>1213</v>
      </c>
      <c r="E5365" s="114" t="str">
        <f t="shared" si="997"/>
        <v>TRANSFORMADOR MARCA:Tranformerdores de Mozambique  PT 269R</v>
      </c>
      <c r="F5365" s="21"/>
      <c r="G5365" s="21"/>
      <c r="H5365" s="21" t="s">
        <v>2292</v>
      </c>
      <c r="I5365" s="21"/>
      <c r="J5365" s="21"/>
      <c r="K5365" s="133" t="s">
        <v>4726</v>
      </c>
      <c r="L5365" s="133" t="s">
        <v>4725</v>
      </c>
      <c r="M5365" s="21">
        <v>200</v>
      </c>
      <c r="N5365" s="21">
        <v>33</v>
      </c>
      <c r="O5365" s="21">
        <v>0.44</v>
      </c>
      <c r="P5365" s="124" t="s">
        <v>516</v>
      </c>
      <c r="Q5365" s="21">
        <v>2015</v>
      </c>
      <c r="R5365" s="21" t="s">
        <v>2325</v>
      </c>
      <c r="S5365" s="21">
        <v>961935</v>
      </c>
      <c r="T5365" s="116">
        <v>991</v>
      </c>
      <c r="U5365" s="111">
        <v>45</v>
      </c>
      <c r="V5365" s="113">
        <f t="shared" si="998"/>
        <v>949.15777777777782</v>
      </c>
      <c r="W5365" s="113">
        <f t="shared" si="999"/>
        <v>41.842222222222176</v>
      </c>
      <c r="X5365" s="112">
        <f t="shared" si="1000"/>
        <v>41842.222222222175</v>
      </c>
      <c r="Y5365" s="111"/>
      <c r="Z5365" s="110">
        <f t="shared" si="1008"/>
        <v>43</v>
      </c>
      <c r="AA5365" s="109">
        <f t="shared" si="1001"/>
        <v>49.550000000000004</v>
      </c>
      <c r="AB5365" s="109">
        <f t="shared" si="1002"/>
        <v>49550.000000000007</v>
      </c>
      <c r="AC5365" s="108">
        <f t="shared" si="1003"/>
        <v>941.45</v>
      </c>
      <c r="AD5365" s="107">
        <f t="shared" si="1004"/>
        <v>2.2222222222222223E-2</v>
      </c>
      <c r="AE5365" s="106">
        <f t="shared" si="1005"/>
        <v>20.921111111111113</v>
      </c>
      <c r="AF5365" s="105">
        <f t="shared" si="1006"/>
        <v>62.763333333333293</v>
      </c>
      <c r="AG5365" s="105">
        <f t="shared" si="1007"/>
        <v>928.23666666666668</v>
      </c>
    </row>
    <row r="5366" spans="1:33" s="88" customFormat="1" x14ac:dyDescent="0.35">
      <c r="A5366" s="21">
        <v>10141103</v>
      </c>
      <c r="B5366" s="115" t="s">
        <v>1665</v>
      </c>
      <c r="C5366" s="115" t="s">
        <v>710</v>
      </c>
      <c r="D5366" s="193" t="s">
        <v>4724</v>
      </c>
      <c r="E5366" s="114" t="str">
        <f t="shared" si="997"/>
        <v>TRANSFORMADOR MARCA:Fuji Tusco Co.  PT 550R</v>
      </c>
      <c r="F5366" s="21"/>
      <c r="G5366" s="21"/>
      <c r="H5366" s="21" t="s">
        <v>2292</v>
      </c>
      <c r="I5366" s="21"/>
      <c r="J5366" s="21"/>
      <c r="K5366" s="133" t="s">
        <v>4723</v>
      </c>
      <c r="L5366" s="133" t="s">
        <v>4722</v>
      </c>
      <c r="M5366" s="21">
        <v>200</v>
      </c>
      <c r="N5366" s="21">
        <v>33</v>
      </c>
      <c r="O5366" s="21">
        <v>0.4</v>
      </c>
      <c r="P5366" s="124" t="s">
        <v>516</v>
      </c>
      <c r="Q5366" s="21">
        <v>2015</v>
      </c>
      <c r="R5366" s="21" t="s">
        <v>3228</v>
      </c>
      <c r="S5366" s="21">
        <v>581366</v>
      </c>
      <c r="T5366" s="116">
        <v>991</v>
      </c>
      <c r="U5366" s="111">
        <v>45</v>
      </c>
      <c r="V5366" s="113">
        <f t="shared" si="998"/>
        <v>949.15777777777782</v>
      </c>
      <c r="W5366" s="113">
        <f t="shared" si="999"/>
        <v>41.842222222222176</v>
      </c>
      <c r="X5366" s="112">
        <f t="shared" si="1000"/>
        <v>41842.222222222175</v>
      </c>
      <c r="Y5366" s="111"/>
      <c r="Z5366" s="110">
        <f t="shared" si="1008"/>
        <v>43</v>
      </c>
      <c r="AA5366" s="109">
        <f t="shared" si="1001"/>
        <v>49.550000000000004</v>
      </c>
      <c r="AB5366" s="109">
        <f t="shared" si="1002"/>
        <v>49550.000000000007</v>
      </c>
      <c r="AC5366" s="108">
        <f t="shared" si="1003"/>
        <v>941.45</v>
      </c>
      <c r="AD5366" s="107">
        <f t="shared" si="1004"/>
        <v>2.2222222222222223E-2</v>
      </c>
      <c r="AE5366" s="106">
        <f t="shared" si="1005"/>
        <v>20.921111111111113</v>
      </c>
      <c r="AF5366" s="105">
        <f t="shared" si="1006"/>
        <v>62.763333333333293</v>
      </c>
      <c r="AG5366" s="105">
        <f t="shared" si="1007"/>
        <v>928.23666666666668</v>
      </c>
    </row>
    <row r="5367" spans="1:33" s="88" customFormat="1" x14ac:dyDescent="0.35">
      <c r="A5367" s="21">
        <v>10141103</v>
      </c>
      <c r="B5367" s="115" t="s">
        <v>1665</v>
      </c>
      <c r="C5367" s="115" t="s">
        <v>710</v>
      </c>
      <c r="D5367" s="193" t="s">
        <v>4721</v>
      </c>
      <c r="E5367" s="114" t="str">
        <f t="shared" si="997"/>
        <v>TRANSFORMADOR MARCA:Fuji Tusco Co.  PT 577R</v>
      </c>
      <c r="F5367" s="21"/>
      <c r="G5367" s="21"/>
      <c r="H5367" s="21" t="s">
        <v>2292</v>
      </c>
      <c r="I5367" s="21"/>
      <c r="J5367" s="21"/>
      <c r="K5367" s="133" t="s">
        <v>4720</v>
      </c>
      <c r="L5367" s="133" t="s">
        <v>4719</v>
      </c>
      <c r="M5367" s="21">
        <v>200</v>
      </c>
      <c r="N5367" s="21">
        <v>33</v>
      </c>
      <c r="O5367" s="21">
        <v>0.4</v>
      </c>
      <c r="P5367" s="124" t="s">
        <v>516</v>
      </c>
      <c r="Q5367" s="21">
        <v>2015</v>
      </c>
      <c r="R5367" s="21" t="s">
        <v>3228</v>
      </c>
      <c r="S5367" s="21">
        <v>581357</v>
      </c>
      <c r="T5367" s="116">
        <v>991</v>
      </c>
      <c r="U5367" s="111">
        <v>45</v>
      </c>
      <c r="V5367" s="113">
        <f t="shared" si="998"/>
        <v>949.15777777777782</v>
      </c>
      <c r="W5367" s="113">
        <f t="shared" si="999"/>
        <v>41.842222222222176</v>
      </c>
      <c r="X5367" s="112">
        <f t="shared" si="1000"/>
        <v>41842.222222222175</v>
      </c>
      <c r="Y5367" s="111"/>
      <c r="Z5367" s="110">
        <f t="shared" si="1008"/>
        <v>43</v>
      </c>
      <c r="AA5367" s="109">
        <f t="shared" si="1001"/>
        <v>49.550000000000004</v>
      </c>
      <c r="AB5367" s="109">
        <f t="shared" si="1002"/>
        <v>49550.000000000007</v>
      </c>
      <c r="AC5367" s="108">
        <f t="shared" si="1003"/>
        <v>941.45</v>
      </c>
      <c r="AD5367" s="107">
        <f t="shared" si="1004"/>
        <v>2.2222222222222223E-2</v>
      </c>
      <c r="AE5367" s="106">
        <f t="shared" si="1005"/>
        <v>20.921111111111113</v>
      </c>
      <c r="AF5367" s="105">
        <f t="shared" si="1006"/>
        <v>62.763333333333293</v>
      </c>
      <c r="AG5367" s="105">
        <f t="shared" si="1007"/>
        <v>928.23666666666668</v>
      </c>
    </row>
    <row r="5368" spans="1:33" s="88" customFormat="1" x14ac:dyDescent="0.35">
      <c r="A5368" s="21">
        <v>10141103</v>
      </c>
      <c r="B5368" s="115" t="s">
        <v>1665</v>
      </c>
      <c r="C5368" s="115" t="s">
        <v>710</v>
      </c>
      <c r="D5368" s="193" t="s">
        <v>4718</v>
      </c>
      <c r="E5368" s="114" t="str">
        <f t="shared" si="997"/>
        <v>TRANSFORMADOR MARCA:Fuji Tusco Co.  PT 994R</v>
      </c>
      <c r="F5368" s="21"/>
      <c r="G5368" s="21"/>
      <c r="H5368" s="21" t="s">
        <v>2292</v>
      </c>
      <c r="I5368" s="21"/>
      <c r="J5368" s="21"/>
      <c r="K5368" s="133" t="s">
        <v>4717</v>
      </c>
      <c r="L5368" s="133" t="s">
        <v>4716</v>
      </c>
      <c r="M5368" s="21">
        <v>200</v>
      </c>
      <c r="N5368" s="21">
        <v>33</v>
      </c>
      <c r="O5368" s="21">
        <v>0.4</v>
      </c>
      <c r="P5368" s="124" t="s">
        <v>516</v>
      </c>
      <c r="Q5368" s="21">
        <v>2015</v>
      </c>
      <c r="R5368" s="21" t="s">
        <v>3228</v>
      </c>
      <c r="S5368" s="21">
        <v>581356</v>
      </c>
      <c r="T5368" s="116">
        <v>991</v>
      </c>
      <c r="U5368" s="111">
        <v>45</v>
      </c>
      <c r="V5368" s="113">
        <f t="shared" si="998"/>
        <v>949.15777777777782</v>
      </c>
      <c r="W5368" s="113">
        <f t="shared" si="999"/>
        <v>41.842222222222176</v>
      </c>
      <c r="X5368" s="112">
        <f t="shared" si="1000"/>
        <v>41842.222222222175</v>
      </c>
      <c r="Y5368" s="111"/>
      <c r="Z5368" s="110">
        <f t="shared" si="1008"/>
        <v>43</v>
      </c>
      <c r="AA5368" s="109">
        <f t="shared" si="1001"/>
        <v>49.550000000000004</v>
      </c>
      <c r="AB5368" s="109">
        <f t="shared" si="1002"/>
        <v>49550.000000000007</v>
      </c>
      <c r="AC5368" s="108">
        <f t="shared" si="1003"/>
        <v>941.45</v>
      </c>
      <c r="AD5368" s="107">
        <f t="shared" si="1004"/>
        <v>2.2222222222222223E-2</v>
      </c>
      <c r="AE5368" s="106">
        <f t="shared" si="1005"/>
        <v>20.921111111111113</v>
      </c>
      <c r="AF5368" s="105">
        <f t="shared" si="1006"/>
        <v>62.763333333333293</v>
      </c>
      <c r="AG5368" s="105">
        <f t="shared" si="1007"/>
        <v>928.23666666666668</v>
      </c>
    </row>
    <row r="5369" spans="1:33" s="88" customFormat="1" x14ac:dyDescent="0.35">
      <c r="A5369" s="21">
        <v>10141103</v>
      </c>
      <c r="B5369" s="115" t="s">
        <v>1665</v>
      </c>
      <c r="C5369" s="115" t="s">
        <v>710</v>
      </c>
      <c r="D5369" s="193" t="s">
        <v>4715</v>
      </c>
      <c r="E5369" s="114" t="str">
        <f t="shared" si="997"/>
        <v>TRANSFORMADOR MARCA:Fuji Tusco Co.  PT 996R</v>
      </c>
      <c r="F5369" s="21"/>
      <c r="G5369" s="21"/>
      <c r="H5369" s="21" t="s">
        <v>2292</v>
      </c>
      <c r="I5369" s="21"/>
      <c r="J5369" s="21"/>
      <c r="K5369" s="133" t="s">
        <v>4714</v>
      </c>
      <c r="L5369" s="133" t="s">
        <v>4713</v>
      </c>
      <c r="M5369" s="21">
        <v>160</v>
      </c>
      <c r="N5369" s="21">
        <v>33</v>
      </c>
      <c r="O5369" s="21">
        <v>0.4</v>
      </c>
      <c r="P5369" s="124" t="s">
        <v>516</v>
      </c>
      <c r="Q5369" s="21">
        <v>2015</v>
      </c>
      <c r="R5369" s="21" t="s">
        <v>3228</v>
      </c>
      <c r="S5369" s="21">
        <v>581333</v>
      </c>
      <c r="T5369" s="116">
        <v>991</v>
      </c>
      <c r="U5369" s="111">
        <v>45</v>
      </c>
      <c r="V5369" s="113">
        <f t="shared" si="998"/>
        <v>949.15777777777782</v>
      </c>
      <c r="W5369" s="113">
        <f t="shared" si="999"/>
        <v>41.842222222222176</v>
      </c>
      <c r="X5369" s="112">
        <f t="shared" si="1000"/>
        <v>41842.222222222175</v>
      </c>
      <c r="Y5369" s="111"/>
      <c r="Z5369" s="110">
        <f t="shared" si="1008"/>
        <v>43</v>
      </c>
      <c r="AA5369" s="109">
        <f t="shared" si="1001"/>
        <v>49.550000000000004</v>
      </c>
      <c r="AB5369" s="109">
        <f t="shared" si="1002"/>
        <v>49550.000000000007</v>
      </c>
      <c r="AC5369" s="108">
        <f t="shared" si="1003"/>
        <v>941.45</v>
      </c>
      <c r="AD5369" s="107">
        <f t="shared" si="1004"/>
        <v>2.2222222222222223E-2</v>
      </c>
      <c r="AE5369" s="106">
        <f t="shared" si="1005"/>
        <v>20.921111111111113</v>
      </c>
      <c r="AF5369" s="105">
        <f t="shared" si="1006"/>
        <v>62.763333333333293</v>
      </c>
      <c r="AG5369" s="105">
        <f t="shared" si="1007"/>
        <v>928.23666666666668</v>
      </c>
    </row>
    <row r="5370" spans="1:33" s="88" customFormat="1" x14ac:dyDescent="0.35">
      <c r="A5370" s="21">
        <v>10141103</v>
      </c>
      <c r="B5370" s="115" t="s">
        <v>1665</v>
      </c>
      <c r="C5370" s="115" t="s">
        <v>710</v>
      </c>
      <c r="D5370" s="22" t="s">
        <v>4712</v>
      </c>
      <c r="E5370" s="114" t="str">
        <f t="shared" si="997"/>
        <v>TRANSFORMADOR MARCA:Fuji Tusco Co.  PT 997R</v>
      </c>
      <c r="F5370" s="21"/>
      <c r="G5370" s="21"/>
      <c r="H5370" s="21" t="s">
        <v>2292</v>
      </c>
      <c r="I5370" s="21"/>
      <c r="J5370" s="21"/>
      <c r="K5370" s="133" t="s">
        <v>4711</v>
      </c>
      <c r="L5370" s="133" t="s">
        <v>4710</v>
      </c>
      <c r="M5370" s="21">
        <v>160</v>
      </c>
      <c r="N5370" s="21">
        <v>33</v>
      </c>
      <c r="O5370" s="21">
        <v>0.4</v>
      </c>
      <c r="P5370" s="124" t="s">
        <v>516</v>
      </c>
      <c r="Q5370" s="21">
        <v>2015</v>
      </c>
      <c r="R5370" s="21" t="s">
        <v>3228</v>
      </c>
      <c r="S5370" s="21">
        <v>581330</v>
      </c>
      <c r="T5370" s="116">
        <v>991</v>
      </c>
      <c r="U5370" s="111">
        <v>45</v>
      </c>
      <c r="V5370" s="113">
        <f t="shared" si="998"/>
        <v>949.15777777777782</v>
      </c>
      <c r="W5370" s="113">
        <f t="shared" si="999"/>
        <v>41.842222222222176</v>
      </c>
      <c r="X5370" s="112">
        <f t="shared" si="1000"/>
        <v>41842.222222222175</v>
      </c>
      <c r="Y5370" s="111"/>
      <c r="Z5370" s="110">
        <f t="shared" si="1008"/>
        <v>43</v>
      </c>
      <c r="AA5370" s="109">
        <f t="shared" si="1001"/>
        <v>49.550000000000004</v>
      </c>
      <c r="AB5370" s="109">
        <f t="shared" si="1002"/>
        <v>49550.000000000007</v>
      </c>
      <c r="AC5370" s="108">
        <f t="shared" si="1003"/>
        <v>941.45</v>
      </c>
      <c r="AD5370" s="107">
        <f t="shared" si="1004"/>
        <v>2.2222222222222223E-2</v>
      </c>
      <c r="AE5370" s="106">
        <f t="shared" si="1005"/>
        <v>20.921111111111113</v>
      </c>
      <c r="AF5370" s="105">
        <f t="shared" si="1006"/>
        <v>62.763333333333293</v>
      </c>
      <c r="AG5370" s="105">
        <f t="shared" si="1007"/>
        <v>928.23666666666668</v>
      </c>
    </row>
    <row r="5371" spans="1:33" s="88" customFormat="1" x14ac:dyDescent="0.35">
      <c r="A5371" s="21">
        <v>10141103</v>
      </c>
      <c r="B5371" s="115" t="s">
        <v>1665</v>
      </c>
      <c r="C5371" s="115" t="s">
        <v>710</v>
      </c>
      <c r="D5371" s="22" t="s">
        <v>4709</v>
      </c>
      <c r="E5371" s="114" t="str">
        <f t="shared" si="997"/>
        <v>TRANSFORMADOR MARCA:Fuji Tusco Co.  PT 1006R</v>
      </c>
      <c r="F5371" s="21"/>
      <c r="G5371" s="21"/>
      <c r="H5371" s="21" t="s">
        <v>2292</v>
      </c>
      <c r="I5371" s="21"/>
      <c r="J5371" s="21"/>
      <c r="K5371" s="133" t="s">
        <v>4708</v>
      </c>
      <c r="L5371" s="133" t="s">
        <v>4707</v>
      </c>
      <c r="M5371" s="21">
        <v>200</v>
      </c>
      <c r="N5371" s="21">
        <v>33</v>
      </c>
      <c r="O5371" s="21">
        <v>0.4</v>
      </c>
      <c r="P5371" s="124" t="s">
        <v>516</v>
      </c>
      <c r="Q5371" s="21">
        <v>2015</v>
      </c>
      <c r="R5371" s="21" t="s">
        <v>3228</v>
      </c>
      <c r="S5371" s="21">
        <v>581360</v>
      </c>
      <c r="T5371" s="116">
        <v>991</v>
      </c>
      <c r="U5371" s="111">
        <v>45</v>
      </c>
      <c r="V5371" s="113">
        <f t="shared" si="998"/>
        <v>949.15777777777782</v>
      </c>
      <c r="W5371" s="113">
        <f t="shared" si="999"/>
        <v>41.842222222222176</v>
      </c>
      <c r="X5371" s="112">
        <f t="shared" si="1000"/>
        <v>41842.222222222175</v>
      </c>
      <c r="Y5371" s="111"/>
      <c r="Z5371" s="110">
        <f t="shared" si="1008"/>
        <v>43</v>
      </c>
      <c r="AA5371" s="109">
        <f t="shared" si="1001"/>
        <v>49.550000000000004</v>
      </c>
      <c r="AB5371" s="109">
        <f t="shared" si="1002"/>
        <v>49550.000000000007</v>
      </c>
      <c r="AC5371" s="108">
        <f t="shared" si="1003"/>
        <v>941.45</v>
      </c>
      <c r="AD5371" s="107">
        <f t="shared" si="1004"/>
        <v>2.2222222222222223E-2</v>
      </c>
      <c r="AE5371" s="106">
        <f t="shared" si="1005"/>
        <v>20.921111111111113</v>
      </c>
      <c r="AF5371" s="105">
        <f t="shared" si="1006"/>
        <v>62.763333333333293</v>
      </c>
      <c r="AG5371" s="105">
        <f t="shared" si="1007"/>
        <v>928.23666666666668</v>
      </c>
    </row>
    <row r="5372" spans="1:33" s="88" customFormat="1" x14ac:dyDescent="0.35">
      <c r="A5372" s="21">
        <v>10141103</v>
      </c>
      <c r="B5372" s="115" t="s">
        <v>1665</v>
      </c>
      <c r="C5372" s="115" t="s">
        <v>710</v>
      </c>
      <c r="D5372" s="22" t="s">
        <v>4706</v>
      </c>
      <c r="E5372" s="114" t="str">
        <f t="shared" si="997"/>
        <v>TRANSFORMADOR MARCA:Fuji Tusco Co.  PT 1005R</v>
      </c>
      <c r="F5372" s="21"/>
      <c r="G5372" s="21"/>
      <c r="H5372" s="21" t="s">
        <v>2292</v>
      </c>
      <c r="I5372" s="21"/>
      <c r="J5372" s="21"/>
      <c r="K5372" s="133" t="s">
        <v>4705</v>
      </c>
      <c r="L5372" s="133" t="s">
        <v>4704</v>
      </c>
      <c r="M5372" s="21">
        <v>200</v>
      </c>
      <c r="N5372" s="21">
        <v>33</v>
      </c>
      <c r="O5372" s="21">
        <v>0.4</v>
      </c>
      <c r="P5372" s="124" t="s">
        <v>516</v>
      </c>
      <c r="Q5372" s="21">
        <v>2015</v>
      </c>
      <c r="R5372" s="21" t="s">
        <v>3228</v>
      </c>
      <c r="S5372" s="21">
        <v>581364</v>
      </c>
      <c r="T5372" s="116">
        <v>991</v>
      </c>
      <c r="U5372" s="111">
        <v>45</v>
      </c>
      <c r="V5372" s="113">
        <f t="shared" si="998"/>
        <v>949.15777777777782</v>
      </c>
      <c r="W5372" s="113">
        <f t="shared" si="999"/>
        <v>41.842222222222176</v>
      </c>
      <c r="X5372" s="112">
        <f t="shared" si="1000"/>
        <v>41842.222222222175</v>
      </c>
      <c r="Y5372" s="111"/>
      <c r="Z5372" s="110">
        <f t="shared" si="1008"/>
        <v>43</v>
      </c>
      <c r="AA5372" s="109">
        <f t="shared" si="1001"/>
        <v>49.550000000000004</v>
      </c>
      <c r="AB5372" s="109">
        <f t="shared" si="1002"/>
        <v>49550.000000000007</v>
      </c>
      <c r="AC5372" s="108">
        <f t="shared" si="1003"/>
        <v>941.45</v>
      </c>
      <c r="AD5372" s="107">
        <f t="shared" si="1004"/>
        <v>2.2222222222222223E-2</v>
      </c>
      <c r="AE5372" s="106">
        <f t="shared" si="1005"/>
        <v>20.921111111111113</v>
      </c>
      <c r="AF5372" s="105">
        <f t="shared" si="1006"/>
        <v>62.763333333333293</v>
      </c>
      <c r="AG5372" s="105">
        <f t="shared" si="1007"/>
        <v>928.23666666666668</v>
      </c>
    </row>
    <row r="5373" spans="1:33" s="88" customFormat="1" x14ac:dyDescent="0.35">
      <c r="A5373" s="21">
        <v>10141103</v>
      </c>
      <c r="B5373" s="115" t="s">
        <v>1665</v>
      </c>
      <c r="C5373" s="115" t="s">
        <v>710</v>
      </c>
      <c r="D5373" s="164" t="s">
        <v>4703</v>
      </c>
      <c r="E5373" s="114" t="str">
        <f t="shared" si="997"/>
        <v>TRANSFORMADOR MARCA:Fuji Tusco Co.  PT 1000R</v>
      </c>
      <c r="F5373" s="21"/>
      <c r="G5373" s="21"/>
      <c r="H5373" s="21" t="s">
        <v>2292</v>
      </c>
      <c r="I5373" s="21"/>
      <c r="J5373" s="21"/>
      <c r="K5373" s="133" t="s">
        <v>4702</v>
      </c>
      <c r="L5373" s="133" t="s">
        <v>4701</v>
      </c>
      <c r="M5373" s="21">
        <v>160</v>
      </c>
      <c r="N5373" s="21">
        <v>33</v>
      </c>
      <c r="O5373" s="21">
        <v>0.4</v>
      </c>
      <c r="P5373" s="124" t="s">
        <v>516</v>
      </c>
      <c r="Q5373" s="21">
        <v>2015</v>
      </c>
      <c r="R5373" s="21" t="s">
        <v>3228</v>
      </c>
      <c r="S5373" s="21">
        <v>581336</v>
      </c>
      <c r="T5373" s="116">
        <v>991</v>
      </c>
      <c r="U5373" s="111">
        <v>45</v>
      </c>
      <c r="V5373" s="113">
        <f t="shared" si="998"/>
        <v>949.15777777777782</v>
      </c>
      <c r="W5373" s="113">
        <f t="shared" si="999"/>
        <v>41.842222222222176</v>
      </c>
      <c r="X5373" s="112">
        <f t="shared" si="1000"/>
        <v>41842.222222222175</v>
      </c>
      <c r="Y5373" s="111"/>
      <c r="Z5373" s="110">
        <f t="shared" si="1008"/>
        <v>43</v>
      </c>
      <c r="AA5373" s="109">
        <f t="shared" si="1001"/>
        <v>49.550000000000004</v>
      </c>
      <c r="AB5373" s="109">
        <f t="shared" si="1002"/>
        <v>49550.000000000007</v>
      </c>
      <c r="AC5373" s="108">
        <f t="shared" si="1003"/>
        <v>941.45</v>
      </c>
      <c r="AD5373" s="107">
        <f t="shared" si="1004"/>
        <v>2.2222222222222223E-2</v>
      </c>
      <c r="AE5373" s="106">
        <f t="shared" si="1005"/>
        <v>20.921111111111113</v>
      </c>
      <c r="AF5373" s="105">
        <f t="shared" si="1006"/>
        <v>62.763333333333293</v>
      </c>
      <c r="AG5373" s="105">
        <f t="shared" si="1007"/>
        <v>928.23666666666668</v>
      </c>
    </row>
    <row r="5374" spans="1:33" s="88" customFormat="1" x14ac:dyDescent="0.35">
      <c r="A5374" s="21">
        <v>10141103</v>
      </c>
      <c r="B5374" s="115" t="s">
        <v>1665</v>
      </c>
      <c r="C5374" s="115" t="s">
        <v>710</v>
      </c>
      <c r="D5374" s="164" t="s">
        <v>4700</v>
      </c>
      <c r="E5374" s="114" t="str">
        <f t="shared" si="997"/>
        <v>TRANSFORMADOR MARCA:Fuji Tusco Co.  PT 1001R</v>
      </c>
      <c r="F5374" s="21"/>
      <c r="G5374" s="21"/>
      <c r="H5374" s="21" t="s">
        <v>2292</v>
      </c>
      <c r="I5374" s="21"/>
      <c r="J5374" s="21"/>
      <c r="K5374" s="133" t="s">
        <v>4699</v>
      </c>
      <c r="L5374" s="133" t="s">
        <v>4698</v>
      </c>
      <c r="M5374" s="21">
        <v>160</v>
      </c>
      <c r="N5374" s="21">
        <v>33</v>
      </c>
      <c r="O5374" s="21">
        <v>0.4</v>
      </c>
      <c r="P5374" s="124" t="s">
        <v>516</v>
      </c>
      <c r="Q5374" s="21">
        <v>2015</v>
      </c>
      <c r="R5374" s="21" t="s">
        <v>3228</v>
      </c>
      <c r="S5374" s="21">
        <v>581350</v>
      </c>
      <c r="T5374" s="116">
        <v>991</v>
      </c>
      <c r="U5374" s="111">
        <v>45</v>
      </c>
      <c r="V5374" s="113">
        <f t="shared" si="998"/>
        <v>949.15777777777782</v>
      </c>
      <c r="W5374" s="113">
        <f t="shared" si="999"/>
        <v>41.842222222222176</v>
      </c>
      <c r="X5374" s="112">
        <f t="shared" si="1000"/>
        <v>41842.222222222175</v>
      </c>
      <c r="Y5374" s="111"/>
      <c r="Z5374" s="110">
        <f t="shared" si="1008"/>
        <v>43</v>
      </c>
      <c r="AA5374" s="109">
        <f t="shared" si="1001"/>
        <v>49.550000000000004</v>
      </c>
      <c r="AB5374" s="109">
        <f t="shared" si="1002"/>
        <v>49550.000000000007</v>
      </c>
      <c r="AC5374" s="108">
        <f t="shared" si="1003"/>
        <v>941.45</v>
      </c>
      <c r="AD5374" s="107">
        <f t="shared" si="1004"/>
        <v>2.2222222222222223E-2</v>
      </c>
      <c r="AE5374" s="106">
        <f t="shared" si="1005"/>
        <v>20.921111111111113</v>
      </c>
      <c r="AF5374" s="105">
        <f t="shared" si="1006"/>
        <v>62.763333333333293</v>
      </c>
      <c r="AG5374" s="105">
        <f t="shared" si="1007"/>
        <v>928.23666666666668</v>
      </c>
    </row>
    <row r="5375" spans="1:33" s="88" customFormat="1" x14ac:dyDescent="0.35">
      <c r="A5375" s="21">
        <v>10141103</v>
      </c>
      <c r="B5375" s="115" t="s">
        <v>1665</v>
      </c>
      <c r="C5375" s="115" t="s">
        <v>710</v>
      </c>
      <c r="D5375" s="164" t="s">
        <v>4697</v>
      </c>
      <c r="E5375" s="114" t="str">
        <f t="shared" si="997"/>
        <v>TRANSFORMADOR MARCA:Fuji Tusco Co.  PT 1008R</v>
      </c>
      <c r="F5375" s="21"/>
      <c r="G5375" s="21"/>
      <c r="H5375" s="21" t="s">
        <v>2292</v>
      </c>
      <c r="I5375" s="21"/>
      <c r="J5375" s="21"/>
      <c r="K5375" s="133" t="s">
        <v>4696</v>
      </c>
      <c r="L5375" s="133" t="s">
        <v>4695</v>
      </c>
      <c r="M5375" s="21">
        <v>160</v>
      </c>
      <c r="N5375" s="21">
        <v>33</v>
      </c>
      <c r="O5375" s="21">
        <v>0.4</v>
      </c>
      <c r="P5375" s="124" t="s">
        <v>516</v>
      </c>
      <c r="Q5375" s="21">
        <v>2015</v>
      </c>
      <c r="R5375" s="21" t="s">
        <v>3228</v>
      </c>
      <c r="S5375" s="21">
        <v>581332</v>
      </c>
      <c r="T5375" s="116">
        <v>991</v>
      </c>
      <c r="U5375" s="111">
        <v>45</v>
      </c>
      <c r="V5375" s="113">
        <f t="shared" si="998"/>
        <v>949.15777777777782</v>
      </c>
      <c r="W5375" s="113">
        <f t="shared" si="999"/>
        <v>41.842222222222176</v>
      </c>
      <c r="X5375" s="112">
        <f t="shared" si="1000"/>
        <v>41842.222222222175</v>
      </c>
      <c r="Y5375" s="111"/>
      <c r="Z5375" s="110">
        <f t="shared" si="1008"/>
        <v>43</v>
      </c>
      <c r="AA5375" s="109">
        <f t="shared" si="1001"/>
        <v>49.550000000000004</v>
      </c>
      <c r="AB5375" s="109">
        <f t="shared" si="1002"/>
        <v>49550.000000000007</v>
      </c>
      <c r="AC5375" s="108">
        <f t="shared" si="1003"/>
        <v>941.45</v>
      </c>
      <c r="AD5375" s="107">
        <f t="shared" si="1004"/>
        <v>2.2222222222222223E-2</v>
      </c>
      <c r="AE5375" s="106">
        <f t="shared" si="1005"/>
        <v>20.921111111111113</v>
      </c>
      <c r="AF5375" s="105">
        <f t="shared" si="1006"/>
        <v>62.763333333333293</v>
      </c>
      <c r="AG5375" s="105">
        <f t="shared" si="1007"/>
        <v>928.23666666666668</v>
      </c>
    </row>
    <row r="5376" spans="1:33" s="88" customFormat="1" x14ac:dyDescent="0.35">
      <c r="A5376" s="21">
        <v>10141103</v>
      </c>
      <c r="B5376" s="115" t="s">
        <v>1665</v>
      </c>
      <c r="C5376" s="115" t="s">
        <v>710</v>
      </c>
      <c r="D5376" s="164" t="s">
        <v>4694</v>
      </c>
      <c r="E5376" s="114" t="str">
        <f t="shared" si="997"/>
        <v>TRANSFORMADOR MARCA:Fuji Tusco Co.  PT 1007R</v>
      </c>
      <c r="F5376" s="21"/>
      <c r="G5376" s="21"/>
      <c r="H5376" s="21" t="s">
        <v>2292</v>
      </c>
      <c r="I5376" s="21"/>
      <c r="J5376" s="21"/>
      <c r="K5376" s="133" t="s">
        <v>4693</v>
      </c>
      <c r="L5376" s="133" t="s">
        <v>4692</v>
      </c>
      <c r="M5376" s="21">
        <v>200</v>
      </c>
      <c r="N5376" s="21">
        <v>33</v>
      </c>
      <c r="O5376" s="21">
        <v>0.4</v>
      </c>
      <c r="P5376" s="124" t="s">
        <v>516</v>
      </c>
      <c r="Q5376" s="21">
        <v>2015</v>
      </c>
      <c r="R5376" s="21" t="s">
        <v>3228</v>
      </c>
      <c r="S5376" s="21">
        <v>581361</v>
      </c>
      <c r="T5376" s="116">
        <v>991</v>
      </c>
      <c r="U5376" s="111">
        <v>45</v>
      </c>
      <c r="V5376" s="113">
        <f t="shared" si="998"/>
        <v>949.15777777777782</v>
      </c>
      <c r="W5376" s="113">
        <f t="shared" si="999"/>
        <v>41.842222222222176</v>
      </c>
      <c r="X5376" s="112">
        <f t="shared" si="1000"/>
        <v>41842.222222222175</v>
      </c>
      <c r="Y5376" s="111"/>
      <c r="Z5376" s="110">
        <f t="shared" si="1008"/>
        <v>43</v>
      </c>
      <c r="AA5376" s="109">
        <f t="shared" si="1001"/>
        <v>49.550000000000004</v>
      </c>
      <c r="AB5376" s="109">
        <f t="shared" si="1002"/>
        <v>49550.000000000007</v>
      </c>
      <c r="AC5376" s="108">
        <f t="shared" si="1003"/>
        <v>941.45</v>
      </c>
      <c r="AD5376" s="107">
        <f t="shared" si="1004"/>
        <v>2.2222222222222223E-2</v>
      </c>
      <c r="AE5376" s="106">
        <f t="shared" si="1005"/>
        <v>20.921111111111113</v>
      </c>
      <c r="AF5376" s="105">
        <f t="shared" si="1006"/>
        <v>62.763333333333293</v>
      </c>
      <c r="AG5376" s="105">
        <f t="shared" si="1007"/>
        <v>928.23666666666668</v>
      </c>
    </row>
    <row r="5377" spans="1:33" s="88" customFormat="1" x14ac:dyDescent="0.35">
      <c r="A5377" s="21">
        <v>10141103</v>
      </c>
      <c r="B5377" s="115" t="s">
        <v>1665</v>
      </c>
      <c r="C5377" s="115" t="s">
        <v>710</v>
      </c>
      <c r="D5377" s="193" t="s">
        <v>4691</v>
      </c>
      <c r="E5377" s="114" t="str">
        <f t="shared" si="997"/>
        <v>TRANSFORMADOR MARCA:Tranformerdores de Mozambique  PTS 423</v>
      </c>
      <c r="F5377" s="21"/>
      <c r="G5377" s="21"/>
      <c r="H5377" s="21" t="s">
        <v>2261</v>
      </c>
      <c r="I5377" s="21"/>
      <c r="J5377" s="21"/>
      <c r="K5377" s="133" t="s">
        <v>4690</v>
      </c>
      <c r="L5377" s="133" t="s">
        <v>4689</v>
      </c>
      <c r="M5377" s="21">
        <v>315</v>
      </c>
      <c r="N5377" s="21">
        <v>33</v>
      </c>
      <c r="O5377" s="21">
        <v>0.4</v>
      </c>
      <c r="P5377" s="124" t="s">
        <v>516</v>
      </c>
      <c r="Q5377" s="21">
        <v>2015</v>
      </c>
      <c r="R5377" s="21" t="s">
        <v>2325</v>
      </c>
      <c r="S5377" s="21">
        <v>979649</v>
      </c>
      <c r="T5377" s="116">
        <v>1039</v>
      </c>
      <c r="U5377" s="111">
        <v>45</v>
      </c>
      <c r="V5377" s="113">
        <f t="shared" si="998"/>
        <v>995.13111111111118</v>
      </c>
      <c r="W5377" s="113">
        <f t="shared" si="999"/>
        <v>43.868888888888819</v>
      </c>
      <c r="X5377" s="112">
        <f t="shared" si="1000"/>
        <v>43868.888888888818</v>
      </c>
      <c r="Y5377" s="111"/>
      <c r="Z5377" s="110">
        <f t="shared" si="1008"/>
        <v>43</v>
      </c>
      <c r="AA5377" s="109">
        <f t="shared" si="1001"/>
        <v>51.95</v>
      </c>
      <c r="AB5377" s="109">
        <f t="shared" si="1002"/>
        <v>51950</v>
      </c>
      <c r="AC5377" s="108">
        <f t="shared" si="1003"/>
        <v>987.05</v>
      </c>
      <c r="AD5377" s="107">
        <f t="shared" si="1004"/>
        <v>2.2222222222222223E-2</v>
      </c>
      <c r="AE5377" s="106">
        <f t="shared" si="1005"/>
        <v>21.934444444444445</v>
      </c>
      <c r="AF5377" s="105">
        <f t="shared" si="1006"/>
        <v>65.803333333333256</v>
      </c>
      <c r="AG5377" s="105">
        <f t="shared" si="1007"/>
        <v>973.19666666666672</v>
      </c>
    </row>
    <row r="5378" spans="1:33" s="88" customFormat="1" x14ac:dyDescent="0.35">
      <c r="A5378" s="21">
        <v>10141103</v>
      </c>
      <c r="B5378" s="115" t="s">
        <v>1665</v>
      </c>
      <c r="C5378" s="115" t="s">
        <v>710</v>
      </c>
      <c r="D5378" s="193" t="s">
        <v>4688</v>
      </c>
      <c r="E5378" s="114" t="str">
        <f t="shared" ref="E5378:E5441" si="1009">+CONCATENATE(C5378," ","MARCA:",R5378," ",G5378," ",D5378,)</f>
        <v>TRANSFORMADOR MARCA:Tranformerdores de Mozambique  PTS 231</v>
      </c>
      <c r="F5378" s="21"/>
      <c r="G5378" s="21"/>
      <c r="H5378" s="21" t="s">
        <v>2261</v>
      </c>
      <c r="I5378" s="21"/>
      <c r="J5378" s="21"/>
      <c r="K5378" s="133" t="s">
        <v>4687</v>
      </c>
      <c r="L5378" s="133" t="s">
        <v>4686</v>
      </c>
      <c r="M5378" s="21">
        <v>500</v>
      </c>
      <c r="N5378" s="21">
        <v>33</v>
      </c>
      <c r="O5378" s="21">
        <v>0.4</v>
      </c>
      <c r="P5378" s="124" t="s">
        <v>516</v>
      </c>
      <c r="Q5378" s="21">
        <v>2015</v>
      </c>
      <c r="R5378" s="21" t="s">
        <v>2325</v>
      </c>
      <c r="S5378" s="21">
        <v>967350</v>
      </c>
      <c r="T5378" s="116">
        <v>1200</v>
      </c>
      <c r="U5378" s="111">
        <v>45</v>
      </c>
      <c r="V5378" s="113">
        <f t="shared" ref="V5378:V5441" si="1010">((Z5378/U5378)*(T5378-AA5378))+AA5378</f>
        <v>1149.3333333333335</v>
      </c>
      <c r="W5378" s="113">
        <f t="shared" ref="W5378:W5441" si="1011">+T5378-V5378</f>
        <v>50.666666666666515</v>
      </c>
      <c r="X5378" s="112">
        <f t="shared" ref="X5378:X5441" si="1012">+W5378*1000</f>
        <v>50666.666666666511</v>
      </c>
      <c r="Y5378" s="111"/>
      <c r="Z5378" s="110">
        <f t="shared" si="1008"/>
        <v>43</v>
      </c>
      <c r="AA5378" s="109">
        <f t="shared" ref="AA5378:AA5441" si="1013">(5/100*T5378)</f>
        <v>60</v>
      </c>
      <c r="AB5378" s="109">
        <f t="shared" ref="AB5378:AB5441" si="1014">+AA5378*1000</f>
        <v>60000</v>
      </c>
      <c r="AC5378" s="108">
        <f t="shared" ref="AC5378:AC5441" si="1015">+T5378-AA5378</f>
        <v>1140</v>
      </c>
      <c r="AD5378" s="107">
        <f t="shared" ref="AD5378:AD5441" si="1016">1/U5378</f>
        <v>2.2222222222222223E-2</v>
      </c>
      <c r="AE5378" s="106">
        <f t="shared" ref="AE5378:AE5441" si="1017">+AC5378*AD5378</f>
        <v>25.333333333333336</v>
      </c>
      <c r="AF5378" s="105">
        <f t="shared" ref="AF5378:AF5441" si="1018">+T5378-V5378+AE5378</f>
        <v>75.999999999999858</v>
      </c>
      <c r="AG5378" s="105">
        <f t="shared" ref="AG5378:AG5441" si="1019">+V5378-AE5378</f>
        <v>1124.0000000000002</v>
      </c>
    </row>
    <row r="5379" spans="1:33" s="88" customFormat="1" x14ac:dyDescent="0.35">
      <c r="A5379" s="21">
        <v>10141103</v>
      </c>
      <c r="B5379" s="115" t="s">
        <v>1665</v>
      </c>
      <c r="C5379" s="115" t="s">
        <v>710</v>
      </c>
      <c r="D5379" s="193" t="s">
        <v>4685</v>
      </c>
      <c r="E5379" s="114" t="str">
        <f t="shared" si="1009"/>
        <v>TRANSFORMADOR MARCA:Efacec   PTS 230</v>
      </c>
      <c r="F5379" s="21"/>
      <c r="G5379" s="21"/>
      <c r="H5379" s="21" t="s">
        <v>2261</v>
      </c>
      <c r="I5379" s="21"/>
      <c r="J5379" s="21"/>
      <c r="K5379" s="133" t="s">
        <v>4684</v>
      </c>
      <c r="L5379" s="133" t="s">
        <v>4683</v>
      </c>
      <c r="M5379" s="21">
        <v>100</v>
      </c>
      <c r="N5379" s="21">
        <v>33</v>
      </c>
      <c r="O5379" s="21">
        <v>0.4</v>
      </c>
      <c r="P5379" s="124" t="s">
        <v>516</v>
      </c>
      <c r="Q5379" s="21">
        <v>2015</v>
      </c>
      <c r="R5379" s="21" t="s">
        <v>1705</v>
      </c>
      <c r="S5379" s="21">
        <v>9439</v>
      </c>
      <c r="T5379" s="116">
        <v>763</v>
      </c>
      <c r="U5379" s="111">
        <v>45</v>
      </c>
      <c r="V5379" s="113">
        <f t="shared" si="1010"/>
        <v>730.78444444444449</v>
      </c>
      <c r="W5379" s="113">
        <f t="shared" si="1011"/>
        <v>32.215555555555511</v>
      </c>
      <c r="X5379" s="112">
        <f t="shared" si="1012"/>
        <v>32215.555555555511</v>
      </c>
      <c r="Y5379" s="111"/>
      <c r="Z5379" s="110">
        <f t="shared" si="1008"/>
        <v>43</v>
      </c>
      <c r="AA5379" s="109">
        <f t="shared" si="1013"/>
        <v>38.15</v>
      </c>
      <c r="AB5379" s="109">
        <f t="shared" si="1014"/>
        <v>38150</v>
      </c>
      <c r="AC5379" s="108">
        <f t="shared" si="1015"/>
        <v>724.85</v>
      </c>
      <c r="AD5379" s="107">
        <f t="shared" si="1016"/>
        <v>2.2222222222222223E-2</v>
      </c>
      <c r="AE5379" s="106">
        <f t="shared" si="1017"/>
        <v>16.10777777777778</v>
      </c>
      <c r="AF5379" s="105">
        <f t="shared" si="1018"/>
        <v>48.323333333333295</v>
      </c>
      <c r="AG5379" s="105">
        <f t="shared" si="1019"/>
        <v>714.67666666666673</v>
      </c>
    </row>
    <row r="5380" spans="1:33" s="88" customFormat="1" x14ac:dyDescent="0.35">
      <c r="A5380" s="21">
        <v>10141103</v>
      </c>
      <c r="B5380" s="115" t="s">
        <v>1665</v>
      </c>
      <c r="C5380" s="115" t="s">
        <v>710</v>
      </c>
      <c r="D5380" s="193" t="s">
        <v>4682</v>
      </c>
      <c r="E5380" s="114" t="str">
        <f t="shared" si="1009"/>
        <v>TRANSFORMADOR MARCA:Tranformerdores de Mozambique  PTS 226</v>
      </c>
      <c r="F5380" s="21"/>
      <c r="G5380" s="21"/>
      <c r="H5380" s="21" t="s">
        <v>2261</v>
      </c>
      <c r="I5380" s="21"/>
      <c r="J5380" s="21"/>
      <c r="K5380" s="133" t="s">
        <v>4681</v>
      </c>
      <c r="L5380" s="133" t="s">
        <v>4680</v>
      </c>
      <c r="M5380" s="21">
        <v>200</v>
      </c>
      <c r="N5380" s="21">
        <v>33</v>
      </c>
      <c r="O5380" s="21">
        <v>0.4</v>
      </c>
      <c r="P5380" s="124" t="s">
        <v>516</v>
      </c>
      <c r="Q5380" s="21">
        <v>2015</v>
      </c>
      <c r="R5380" s="21" t="s">
        <v>2325</v>
      </c>
      <c r="S5380" s="21">
        <v>915553</v>
      </c>
      <c r="T5380" s="116">
        <v>991</v>
      </c>
      <c r="U5380" s="111">
        <v>45</v>
      </c>
      <c r="V5380" s="113">
        <f t="shared" si="1010"/>
        <v>949.15777777777782</v>
      </c>
      <c r="W5380" s="113">
        <f t="shared" si="1011"/>
        <v>41.842222222222176</v>
      </c>
      <c r="X5380" s="112">
        <f t="shared" si="1012"/>
        <v>41842.222222222175</v>
      </c>
      <c r="Y5380" s="111"/>
      <c r="Z5380" s="110">
        <f t="shared" si="1008"/>
        <v>43</v>
      </c>
      <c r="AA5380" s="109">
        <f t="shared" si="1013"/>
        <v>49.550000000000004</v>
      </c>
      <c r="AB5380" s="109">
        <f t="shared" si="1014"/>
        <v>49550.000000000007</v>
      </c>
      <c r="AC5380" s="108">
        <f t="shared" si="1015"/>
        <v>941.45</v>
      </c>
      <c r="AD5380" s="107">
        <f t="shared" si="1016"/>
        <v>2.2222222222222223E-2</v>
      </c>
      <c r="AE5380" s="106">
        <f t="shared" si="1017"/>
        <v>20.921111111111113</v>
      </c>
      <c r="AF5380" s="105">
        <f t="shared" si="1018"/>
        <v>62.763333333333293</v>
      </c>
      <c r="AG5380" s="105">
        <f t="shared" si="1019"/>
        <v>928.23666666666668</v>
      </c>
    </row>
    <row r="5381" spans="1:33" s="88" customFormat="1" x14ac:dyDescent="0.35">
      <c r="A5381" s="21">
        <v>10141103</v>
      </c>
      <c r="B5381" s="115" t="s">
        <v>1665</v>
      </c>
      <c r="C5381" s="115" t="s">
        <v>710</v>
      </c>
      <c r="D5381" s="164" t="s">
        <v>4679</v>
      </c>
      <c r="E5381" s="114" t="str">
        <f t="shared" si="1009"/>
        <v>TRANSFORMADOR MARCA:Tranformerdores de Mozambique  PTS 843</v>
      </c>
      <c r="F5381" s="21"/>
      <c r="G5381" s="21"/>
      <c r="H5381" s="21" t="s">
        <v>2261</v>
      </c>
      <c r="I5381" s="21"/>
      <c r="J5381" s="21"/>
      <c r="K5381" s="133" t="s">
        <v>4678</v>
      </c>
      <c r="L5381" s="133" t="s">
        <v>4677</v>
      </c>
      <c r="M5381" s="21">
        <v>200</v>
      </c>
      <c r="N5381" s="21">
        <v>33</v>
      </c>
      <c r="O5381" s="21">
        <v>0.4</v>
      </c>
      <c r="P5381" s="124" t="s">
        <v>516</v>
      </c>
      <c r="Q5381" s="21">
        <v>2015</v>
      </c>
      <c r="R5381" s="21" t="s">
        <v>2325</v>
      </c>
      <c r="S5381" s="21">
        <v>979621</v>
      </c>
      <c r="T5381" s="116">
        <v>991</v>
      </c>
      <c r="U5381" s="111">
        <v>45</v>
      </c>
      <c r="V5381" s="113">
        <f t="shared" si="1010"/>
        <v>949.15777777777782</v>
      </c>
      <c r="W5381" s="113">
        <f t="shared" si="1011"/>
        <v>41.842222222222176</v>
      </c>
      <c r="X5381" s="112">
        <f t="shared" si="1012"/>
        <v>41842.222222222175</v>
      </c>
      <c r="Y5381" s="111"/>
      <c r="Z5381" s="110">
        <f t="shared" si="1008"/>
        <v>43</v>
      </c>
      <c r="AA5381" s="109">
        <f t="shared" si="1013"/>
        <v>49.550000000000004</v>
      </c>
      <c r="AB5381" s="109">
        <f t="shared" si="1014"/>
        <v>49550.000000000007</v>
      </c>
      <c r="AC5381" s="108">
        <f t="shared" si="1015"/>
        <v>941.45</v>
      </c>
      <c r="AD5381" s="107">
        <f t="shared" si="1016"/>
        <v>2.2222222222222223E-2</v>
      </c>
      <c r="AE5381" s="106">
        <f t="shared" si="1017"/>
        <v>20.921111111111113</v>
      </c>
      <c r="AF5381" s="105">
        <f t="shared" si="1018"/>
        <v>62.763333333333293</v>
      </c>
      <c r="AG5381" s="105">
        <f t="shared" si="1019"/>
        <v>928.23666666666668</v>
      </c>
    </row>
    <row r="5382" spans="1:33" s="88" customFormat="1" x14ac:dyDescent="0.35">
      <c r="A5382" s="21">
        <v>10141103</v>
      </c>
      <c r="B5382" s="115" t="s">
        <v>1665</v>
      </c>
      <c r="C5382" s="115" t="s">
        <v>710</v>
      </c>
      <c r="D5382" s="193" t="s">
        <v>4676</v>
      </c>
      <c r="E5382" s="114" t="str">
        <f t="shared" si="1009"/>
        <v>TRANSFORMADOR MARCA:Desta Power Matla  PT 643</v>
      </c>
      <c r="F5382" s="21"/>
      <c r="G5382" s="21"/>
      <c r="H5382" s="21" t="s">
        <v>862</v>
      </c>
      <c r="I5382" s="21"/>
      <c r="J5382" s="21"/>
      <c r="K5382" s="133" t="s">
        <v>4675</v>
      </c>
      <c r="L5382" s="133" t="s">
        <v>4674</v>
      </c>
      <c r="M5382" s="21">
        <v>250</v>
      </c>
      <c r="N5382" s="21">
        <v>33</v>
      </c>
      <c r="O5382" s="21">
        <v>0.4</v>
      </c>
      <c r="P5382" s="124" t="s">
        <v>516</v>
      </c>
      <c r="Q5382" s="21">
        <v>2015</v>
      </c>
      <c r="R5382" s="21" t="s">
        <v>1540</v>
      </c>
      <c r="S5382" s="21" t="s">
        <v>4673</v>
      </c>
      <c r="T5382" s="116">
        <v>991</v>
      </c>
      <c r="U5382" s="111">
        <v>45</v>
      </c>
      <c r="V5382" s="113">
        <f t="shared" si="1010"/>
        <v>949.15777777777782</v>
      </c>
      <c r="W5382" s="113">
        <f t="shared" si="1011"/>
        <v>41.842222222222176</v>
      </c>
      <c r="X5382" s="112">
        <f t="shared" si="1012"/>
        <v>41842.222222222175</v>
      </c>
      <c r="Y5382" s="111"/>
      <c r="Z5382" s="110">
        <f t="shared" si="1008"/>
        <v>43</v>
      </c>
      <c r="AA5382" s="109">
        <f t="shared" si="1013"/>
        <v>49.550000000000004</v>
      </c>
      <c r="AB5382" s="109">
        <f t="shared" si="1014"/>
        <v>49550.000000000007</v>
      </c>
      <c r="AC5382" s="108">
        <f t="shared" si="1015"/>
        <v>941.45</v>
      </c>
      <c r="AD5382" s="107">
        <f t="shared" si="1016"/>
        <v>2.2222222222222223E-2</v>
      </c>
      <c r="AE5382" s="106">
        <f t="shared" si="1017"/>
        <v>20.921111111111113</v>
      </c>
      <c r="AF5382" s="105">
        <f t="shared" si="1018"/>
        <v>62.763333333333293</v>
      </c>
      <c r="AG5382" s="105">
        <f t="shared" si="1019"/>
        <v>928.23666666666668</v>
      </c>
    </row>
    <row r="5383" spans="1:33" s="88" customFormat="1" x14ac:dyDescent="0.35">
      <c r="A5383" s="21">
        <v>10141103</v>
      </c>
      <c r="B5383" s="115" t="s">
        <v>1665</v>
      </c>
      <c r="C5383" s="115" t="s">
        <v>710</v>
      </c>
      <c r="D5383" s="193" t="s">
        <v>4672</v>
      </c>
      <c r="E5383" s="114" t="str">
        <f t="shared" si="1009"/>
        <v>TRANSFORMADOR MARCA:Desta Power Matla  PT -Maluana</v>
      </c>
      <c r="F5383" s="21"/>
      <c r="G5383" s="21"/>
      <c r="H5383" s="21" t="s">
        <v>862</v>
      </c>
      <c r="I5383" s="21"/>
      <c r="J5383" s="21"/>
      <c r="K5383" s="133" t="s">
        <v>4671</v>
      </c>
      <c r="L5383" s="133" t="s">
        <v>4670</v>
      </c>
      <c r="M5383" s="21">
        <v>100</v>
      </c>
      <c r="N5383" s="21">
        <v>33</v>
      </c>
      <c r="O5383" s="21">
        <v>0.4</v>
      </c>
      <c r="P5383" s="124" t="s">
        <v>516</v>
      </c>
      <c r="Q5383" s="21">
        <v>2015</v>
      </c>
      <c r="R5383" s="21" t="s">
        <v>1540</v>
      </c>
      <c r="S5383" s="21" t="s">
        <v>4669</v>
      </c>
      <c r="T5383" s="116">
        <v>763</v>
      </c>
      <c r="U5383" s="111">
        <v>45</v>
      </c>
      <c r="V5383" s="113">
        <f t="shared" si="1010"/>
        <v>730.78444444444449</v>
      </c>
      <c r="W5383" s="113">
        <f t="shared" si="1011"/>
        <v>32.215555555555511</v>
      </c>
      <c r="X5383" s="112">
        <f t="shared" si="1012"/>
        <v>32215.555555555511</v>
      </c>
      <c r="Y5383" s="111"/>
      <c r="Z5383" s="110">
        <f t="shared" si="1008"/>
        <v>43</v>
      </c>
      <c r="AA5383" s="109">
        <f t="shared" si="1013"/>
        <v>38.15</v>
      </c>
      <c r="AB5383" s="109">
        <f t="shared" si="1014"/>
        <v>38150</v>
      </c>
      <c r="AC5383" s="108">
        <f t="shared" si="1015"/>
        <v>724.85</v>
      </c>
      <c r="AD5383" s="107">
        <f t="shared" si="1016"/>
        <v>2.2222222222222223E-2</v>
      </c>
      <c r="AE5383" s="106">
        <f t="shared" si="1017"/>
        <v>16.10777777777778</v>
      </c>
      <c r="AF5383" s="105">
        <f t="shared" si="1018"/>
        <v>48.323333333333295</v>
      </c>
      <c r="AG5383" s="105">
        <f t="shared" si="1019"/>
        <v>714.67666666666673</v>
      </c>
    </row>
    <row r="5384" spans="1:33" s="88" customFormat="1" x14ac:dyDescent="0.35">
      <c r="A5384" s="21">
        <v>10141103</v>
      </c>
      <c r="B5384" s="115" t="s">
        <v>1665</v>
      </c>
      <c r="C5384" s="115" t="s">
        <v>710</v>
      </c>
      <c r="D5384" s="193" t="s">
        <v>4668</v>
      </c>
      <c r="E5384" s="114" t="str">
        <f t="shared" si="1009"/>
        <v>TRANSFORMADOR MARCA:  PT 655</v>
      </c>
      <c r="F5384" s="21"/>
      <c r="G5384" s="21"/>
      <c r="H5384" s="21" t="s">
        <v>862</v>
      </c>
      <c r="I5384" s="21"/>
      <c r="J5384" s="21"/>
      <c r="K5384" s="133" t="s">
        <v>4667</v>
      </c>
      <c r="L5384" s="133" t="s">
        <v>4666</v>
      </c>
      <c r="M5384" s="21">
        <v>100</v>
      </c>
      <c r="N5384" s="21">
        <v>33</v>
      </c>
      <c r="O5384" s="21">
        <v>0.4</v>
      </c>
      <c r="P5384" s="124" t="s">
        <v>516</v>
      </c>
      <c r="Q5384" s="21">
        <v>2015</v>
      </c>
      <c r="R5384" s="21"/>
      <c r="S5384" s="21"/>
      <c r="T5384" s="116">
        <v>763</v>
      </c>
      <c r="U5384" s="111">
        <v>45</v>
      </c>
      <c r="V5384" s="113">
        <f t="shared" si="1010"/>
        <v>730.78444444444449</v>
      </c>
      <c r="W5384" s="113">
        <f t="shared" si="1011"/>
        <v>32.215555555555511</v>
      </c>
      <c r="X5384" s="112">
        <f t="shared" si="1012"/>
        <v>32215.555555555511</v>
      </c>
      <c r="Y5384" s="111"/>
      <c r="Z5384" s="110">
        <f t="shared" si="1008"/>
        <v>43</v>
      </c>
      <c r="AA5384" s="109">
        <f t="shared" si="1013"/>
        <v>38.15</v>
      </c>
      <c r="AB5384" s="109">
        <f t="shared" si="1014"/>
        <v>38150</v>
      </c>
      <c r="AC5384" s="108">
        <f t="shared" si="1015"/>
        <v>724.85</v>
      </c>
      <c r="AD5384" s="107">
        <f t="shared" si="1016"/>
        <v>2.2222222222222223E-2</v>
      </c>
      <c r="AE5384" s="106">
        <f t="shared" si="1017"/>
        <v>16.10777777777778</v>
      </c>
      <c r="AF5384" s="105">
        <f t="shared" si="1018"/>
        <v>48.323333333333295</v>
      </c>
      <c r="AG5384" s="105">
        <f t="shared" si="1019"/>
        <v>714.67666666666673</v>
      </c>
    </row>
    <row r="5385" spans="1:33" s="88" customFormat="1" x14ac:dyDescent="0.35">
      <c r="A5385" s="21">
        <v>10141103</v>
      </c>
      <c r="B5385" s="115" t="s">
        <v>1665</v>
      </c>
      <c r="C5385" s="115" t="s">
        <v>710</v>
      </c>
      <c r="D5385" s="193" t="s">
        <v>4665</v>
      </c>
      <c r="E5385" s="114" t="str">
        <f t="shared" si="1009"/>
        <v>TRANSFORMADOR MARCA:Desta Power Matla  PT 667</v>
      </c>
      <c r="F5385" s="21"/>
      <c r="G5385" s="21"/>
      <c r="H5385" s="21" t="s">
        <v>862</v>
      </c>
      <c r="I5385" s="21"/>
      <c r="J5385" s="21"/>
      <c r="K5385" s="133" t="s">
        <v>4664</v>
      </c>
      <c r="L5385" s="133" t="s">
        <v>4663</v>
      </c>
      <c r="M5385" s="21">
        <v>100</v>
      </c>
      <c r="N5385" s="21">
        <v>33</v>
      </c>
      <c r="O5385" s="21">
        <v>0.4</v>
      </c>
      <c r="P5385" s="124" t="s">
        <v>516</v>
      </c>
      <c r="Q5385" s="21">
        <v>2015</v>
      </c>
      <c r="R5385" s="21" t="s">
        <v>1540</v>
      </c>
      <c r="S5385" s="21" t="s">
        <v>4662</v>
      </c>
      <c r="T5385" s="116">
        <v>763</v>
      </c>
      <c r="U5385" s="111">
        <v>45</v>
      </c>
      <c r="V5385" s="113">
        <f t="shared" si="1010"/>
        <v>730.78444444444449</v>
      </c>
      <c r="W5385" s="113">
        <f t="shared" si="1011"/>
        <v>32.215555555555511</v>
      </c>
      <c r="X5385" s="112">
        <f t="shared" si="1012"/>
        <v>32215.555555555511</v>
      </c>
      <c r="Y5385" s="111"/>
      <c r="Z5385" s="110">
        <f t="shared" si="1008"/>
        <v>43</v>
      </c>
      <c r="AA5385" s="109">
        <f t="shared" si="1013"/>
        <v>38.15</v>
      </c>
      <c r="AB5385" s="109">
        <f t="shared" si="1014"/>
        <v>38150</v>
      </c>
      <c r="AC5385" s="108">
        <f t="shared" si="1015"/>
        <v>724.85</v>
      </c>
      <c r="AD5385" s="107">
        <f t="shared" si="1016"/>
        <v>2.2222222222222223E-2</v>
      </c>
      <c r="AE5385" s="106">
        <f t="shared" si="1017"/>
        <v>16.10777777777778</v>
      </c>
      <c r="AF5385" s="105">
        <f t="shared" si="1018"/>
        <v>48.323333333333295</v>
      </c>
      <c r="AG5385" s="105">
        <f t="shared" si="1019"/>
        <v>714.67666666666673</v>
      </c>
    </row>
    <row r="5386" spans="1:33" s="88" customFormat="1" x14ac:dyDescent="0.35">
      <c r="A5386" s="21">
        <v>10141103</v>
      </c>
      <c r="B5386" s="115" t="s">
        <v>1665</v>
      </c>
      <c r="C5386" s="115" t="s">
        <v>710</v>
      </c>
      <c r="D5386" s="22" t="s">
        <v>4661</v>
      </c>
      <c r="E5386" s="114" t="str">
        <f t="shared" si="1009"/>
        <v>TRANSFORMADOR MARCA:Free State Transformers  PT 635</v>
      </c>
      <c r="F5386" s="21"/>
      <c r="G5386" s="21"/>
      <c r="H5386" s="21" t="s">
        <v>862</v>
      </c>
      <c r="I5386" s="21"/>
      <c r="J5386" s="21"/>
      <c r="K5386" s="133" t="s">
        <v>4660</v>
      </c>
      <c r="L5386" s="133" t="s">
        <v>4659</v>
      </c>
      <c r="M5386" s="21">
        <v>160</v>
      </c>
      <c r="N5386" s="21">
        <v>33</v>
      </c>
      <c r="O5386" s="21">
        <v>0.4</v>
      </c>
      <c r="P5386" s="124" t="s">
        <v>516</v>
      </c>
      <c r="Q5386" s="21">
        <v>2015</v>
      </c>
      <c r="R5386" s="21" t="s">
        <v>914</v>
      </c>
      <c r="S5386" s="21" t="s">
        <v>4658</v>
      </c>
      <c r="T5386" s="116">
        <v>991</v>
      </c>
      <c r="U5386" s="111">
        <v>45</v>
      </c>
      <c r="V5386" s="113">
        <f t="shared" si="1010"/>
        <v>949.15777777777782</v>
      </c>
      <c r="W5386" s="113">
        <f t="shared" si="1011"/>
        <v>41.842222222222176</v>
      </c>
      <c r="X5386" s="112">
        <f t="shared" si="1012"/>
        <v>41842.222222222175</v>
      </c>
      <c r="Y5386" s="111"/>
      <c r="Z5386" s="110">
        <f t="shared" si="1008"/>
        <v>43</v>
      </c>
      <c r="AA5386" s="109">
        <f t="shared" si="1013"/>
        <v>49.550000000000004</v>
      </c>
      <c r="AB5386" s="109">
        <f t="shared" si="1014"/>
        <v>49550.000000000007</v>
      </c>
      <c r="AC5386" s="108">
        <f t="shared" si="1015"/>
        <v>941.45</v>
      </c>
      <c r="AD5386" s="107">
        <f t="shared" si="1016"/>
        <v>2.2222222222222223E-2</v>
      </c>
      <c r="AE5386" s="106">
        <f t="shared" si="1017"/>
        <v>20.921111111111113</v>
      </c>
      <c r="AF5386" s="105">
        <f t="shared" si="1018"/>
        <v>62.763333333333293</v>
      </c>
      <c r="AG5386" s="105">
        <f t="shared" si="1019"/>
        <v>928.23666666666668</v>
      </c>
    </row>
    <row r="5387" spans="1:33" s="88" customFormat="1" x14ac:dyDescent="0.35">
      <c r="A5387" s="21">
        <v>10141103</v>
      </c>
      <c r="B5387" s="115" t="s">
        <v>1665</v>
      </c>
      <c r="C5387" s="115" t="s">
        <v>710</v>
      </c>
      <c r="D5387" s="193" t="s">
        <v>4657</v>
      </c>
      <c r="E5387" s="114" t="str">
        <f t="shared" si="1009"/>
        <v>TRANSFORMADOR MARCA:Free State Transformers  PT 189R</v>
      </c>
      <c r="F5387" s="21"/>
      <c r="G5387" s="21"/>
      <c r="H5387" s="21" t="s">
        <v>2240</v>
      </c>
      <c r="I5387" s="21"/>
      <c r="J5387" s="21"/>
      <c r="K5387" s="133" t="s">
        <v>4656</v>
      </c>
      <c r="L5387" s="133" t="s">
        <v>4655</v>
      </c>
      <c r="M5387" s="21">
        <v>315</v>
      </c>
      <c r="N5387" s="21">
        <v>33</v>
      </c>
      <c r="O5387" s="21">
        <v>0.4</v>
      </c>
      <c r="P5387" s="124" t="s">
        <v>516</v>
      </c>
      <c r="Q5387" s="21">
        <v>2015</v>
      </c>
      <c r="R5387" s="21" t="s">
        <v>914</v>
      </c>
      <c r="S5387" s="21" t="s">
        <v>4654</v>
      </c>
      <c r="T5387" s="116">
        <v>1039</v>
      </c>
      <c r="U5387" s="111">
        <v>45</v>
      </c>
      <c r="V5387" s="113">
        <f t="shared" si="1010"/>
        <v>995.13111111111118</v>
      </c>
      <c r="W5387" s="113">
        <f t="shared" si="1011"/>
        <v>43.868888888888819</v>
      </c>
      <c r="X5387" s="112">
        <f t="shared" si="1012"/>
        <v>43868.888888888818</v>
      </c>
      <c r="Y5387" s="111"/>
      <c r="Z5387" s="110">
        <f t="shared" si="1008"/>
        <v>43</v>
      </c>
      <c r="AA5387" s="109">
        <f t="shared" si="1013"/>
        <v>51.95</v>
      </c>
      <c r="AB5387" s="109">
        <f t="shared" si="1014"/>
        <v>51950</v>
      </c>
      <c r="AC5387" s="108">
        <f t="shared" si="1015"/>
        <v>987.05</v>
      </c>
      <c r="AD5387" s="107">
        <f t="shared" si="1016"/>
        <v>2.2222222222222223E-2</v>
      </c>
      <c r="AE5387" s="106">
        <f t="shared" si="1017"/>
        <v>21.934444444444445</v>
      </c>
      <c r="AF5387" s="105">
        <f t="shared" si="1018"/>
        <v>65.803333333333256</v>
      </c>
      <c r="AG5387" s="105">
        <f t="shared" si="1019"/>
        <v>973.19666666666672</v>
      </c>
    </row>
    <row r="5388" spans="1:33" s="88" customFormat="1" x14ac:dyDescent="0.35">
      <c r="A5388" s="21">
        <v>10141103</v>
      </c>
      <c r="B5388" s="115" t="s">
        <v>1665</v>
      </c>
      <c r="C5388" s="115" t="s">
        <v>710</v>
      </c>
      <c r="D5388" s="193" t="s">
        <v>2236</v>
      </c>
      <c r="E5388" s="114" t="str">
        <f t="shared" si="1009"/>
        <v>TRANSFORMADOR MARCA:Siemens  PTS 29</v>
      </c>
      <c r="F5388" s="21"/>
      <c r="G5388" s="21"/>
      <c r="H5388" s="21" t="s">
        <v>3471</v>
      </c>
      <c r="I5388" s="21"/>
      <c r="J5388" s="21"/>
      <c r="K5388" s="133" t="s">
        <v>4653</v>
      </c>
      <c r="L5388" s="133" t="s">
        <v>4652</v>
      </c>
      <c r="M5388" s="21">
        <v>100</v>
      </c>
      <c r="N5388" s="21">
        <v>33</v>
      </c>
      <c r="O5388" s="21">
        <v>0.4</v>
      </c>
      <c r="P5388" s="124" t="s">
        <v>516</v>
      </c>
      <c r="Q5388" s="21">
        <v>2015</v>
      </c>
      <c r="R5388" s="21" t="s">
        <v>318</v>
      </c>
      <c r="S5388" s="21" t="s">
        <v>4651</v>
      </c>
      <c r="T5388" s="116">
        <v>763</v>
      </c>
      <c r="U5388" s="111">
        <v>45</v>
      </c>
      <c r="V5388" s="113">
        <f t="shared" si="1010"/>
        <v>730.78444444444449</v>
      </c>
      <c r="W5388" s="113">
        <f t="shared" si="1011"/>
        <v>32.215555555555511</v>
      </c>
      <c r="X5388" s="112">
        <f t="shared" si="1012"/>
        <v>32215.555555555511</v>
      </c>
      <c r="Y5388" s="111"/>
      <c r="Z5388" s="110">
        <f t="shared" si="1008"/>
        <v>43</v>
      </c>
      <c r="AA5388" s="109">
        <f t="shared" si="1013"/>
        <v>38.15</v>
      </c>
      <c r="AB5388" s="109">
        <f t="shared" si="1014"/>
        <v>38150</v>
      </c>
      <c r="AC5388" s="108">
        <f t="shared" si="1015"/>
        <v>724.85</v>
      </c>
      <c r="AD5388" s="107">
        <f t="shared" si="1016"/>
        <v>2.2222222222222223E-2</v>
      </c>
      <c r="AE5388" s="106">
        <f t="shared" si="1017"/>
        <v>16.10777777777778</v>
      </c>
      <c r="AF5388" s="105">
        <f t="shared" si="1018"/>
        <v>48.323333333333295</v>
      </c>
      <c r="AG5388" s="105">
        <f t="shared" si="1019"/>
        <v>714.67666666666673</v>
      </c>
    </row>
    <row r="5389" spans="1:33" s="88" customFormat="1" x14ac:dyDescent="0.35">
      <c r="A5389" s="21">
        <v>10141103</v>
      </c>
      <c r="B5389" s="115" t="s">
        <v>1665</v>
      </c>
      <c r="C5389" s="115" t="s">
        <v>710</v>
      </c>
      <c r="D5389" s="193" t="s">
        <v>4650</v>
      </c>
      <c r="E5389" s="114" t="str">
        <f t="shared" si="1009"/>
        <v>TRANSFORMADOR MARCA:Siemens  PTS 26</v>
      </c>
      <c r="F5389" s="21"/>
      <c r="G5389" s="21"/>
      <c r="H5389" s="21" t="s">
        <v>3471</v>
      </c>
      <c r="I5389" s="21"/>
      <c r="J5389" s="21"/>
      <c r="K5389" s="133" t="s">
        <v>4649</v>
      </c>
      <c r="L5389" s="133" t="s">
        <v>4648</v>
      </c>
      <c r="M5389" s="21">
        <v>100</v>
      </c>
      <c r="N5389" s="21">
        <v>33</v>
      </c>
      <c r="O5389" s="21">
        <v>0.4</v>
      </c>
      <c r="P5389" s="124" t="s">
        <v>516</v>
      </c>
      <c r="Q5389" s="21">
        <v>2015</v>
      </c>
      <c r="R5389" s="21" t="s">
        <v>318</v>
      </c>
      <c r="S5389" s="21" t="s">
        <v>4647</v>
      </c>
      <c r="T5389" s="116">
        <v>763</v>
      </c>
      <c r="U5389" s="111">
        <v>45</v>
      </c>
      <c r="V5389" s="113">
        <f t="shared" si="1010"/>
        <v>730.78444444444449</v>
      </c>
      <c r="W5389" s="113">
        <f t="shared" si="1011"/>
        <v>32.215555555555511</v>
      </c>
      <c r="X5389" s="112">
        <f t="shared" si="1012"/>
        <v>32215.555555555511</v>
      </c>
      <c r="Y5389" s="111"/>
      <c r="Z5389" s="110">
        <f t="shared" si="1008"/>
        <v>43</v>
      </c>
      <c r="AA5389" s="109">
        <f t="shared" si="1013"/>
        <v>38.15</v>
      </c>
      <c r="AB5389" s="109">
        <f t="shared" si="1014"/>
        <v>38150</v>
      </c>
      <c r="AC5389" s="108">
        <f t="shared" si="1015"/>
        <v>724.85</v>
      </c>
      <c r="AD5389" s="107">
        <f t="shared" si="1016"/>
        <v>2.2222222222222223E-2</v>
      </c>
      <c r="AE5389" s="106">
        <f t="shared" si="1017"/>
        <v>16.10777777777778</v>
      </c>
      <c r="AF5389" s="105">
        <f t="shared" si="1018"/>
        <v>48.323333333333295</v>
      </c>
      <c r="AG5389" s="105">
        <f t="shared" si="1019"/>
        <v>714.67666666666673</v>
      </c>
    </row>
    <row r="5390" spans="1:33" s="88" customFormat="1" x14ac:dyDescent="0.35">
      <c r="A5390" s="21">
        <v>10141103</v>
      </c>
      <c r="B5390" s="115" t="s">
        <v>1665</v>
      </c>
      <c r="C5390" s="115" t="s">
        <v>710</v>
      </c>
      <c r="D5390" s="193" t="s">
        <v>4232</v>
      </c>
      <c r="E5390" s="114" t="str">
        <f t="shared" si="1009"/>
        <v>TRANSFORMADOR MARCA:Siemens  PTS 27</v>
      </c>
      <c r="F5390" s="21"/>
      <c r="G5390" s="21"/>
      <c r="H5390" s="21" t="s">
        <v>3471</v>
      </c>
      <c r="I5390" s="21"/>
      <c r="J5390" s="21"/>
      <c r="K5390" s="133" t="s">
        <v>4646</v>
      </c>
      <c r="L5390" s="133" t="s">
        <v>4645</v>
      </c>
      <c r="M5390" s="21">
        <v>100</v>
      </c>
      <c r="N5390" s="21">
        <v>33</v>
      </c>
      <c r="O5390" s="21">
        <v>0.4</v>
      </c>
      <c r="P5390" s="124" t="s">
        <v>516</v>
      </c>
      <c r="Q5390" s="21">
        <v>2015</v>
      </c>
      <c r="R5390" s="21" t="s">
        <v>318</v>
      </c>
      <c r="S5390" s="21" t="s">
        <v>4644</v>
      </c>
      <c r="T5390" s="116">
        <v>763</v>
      </c>
      <c r="U5390" s="111">
        <v>45</v>
      </c>
      <c r="V5390" s="113">
        <f t="shared" si="1010"/>
        <v>730.78444444444449</v>
      </c>
      <c r="W5390" s="113">
        <f t="shared" si="1011"/>
        <v>32.215555555555511</v>
      </c>
      <c r="X5390" s="112">
        <f t="shared" si="1012"/>
        <v>32215.555555555511</v>
      </c>
      <c r="Y5390" s="111"/>
      <c r="Z5390" s="110">
        <f t="shared" si="1008"/>
        <v>43</v>
      </c>
      <c r="AA5390" s="109">
        <f t="shared" si="1013"/>
        <v>38.15</v>
      </c>
      <c r="AB5390" s="109">
        <f t="shared" si="1014"/>
        <v>38150</v>
      </c>
      <c r="AC5390" s="108">
        <f t="shared" si="1015"/>
        <v>724.85</v>
      </c>
      <c r="AD5390" s="107">
        <f t="shared" si="1016"/>
        <v>2.2222222222222223E-2</v>
      </c>
      <c r="AE5390" s="106">
        <f t="shared" si="1017"/>
        <v>16.10777777777778</v>
      </c>
      <c r="AF5390" s="105">
        <f t="shared" si="1018"/>
        <v>48.323333333333295</v>
      </c>
      <c r="AG5390" s="105">
        <f t="shared" si="1019"/>
        <v>714.67666666666673</v>
      </c>
    </row>
    <row r="5391" spans="1:33" s="88" customFormat="1" x14ac:dyDescent="0.35">
      <c r="A5391" s="21">
        <v>10141103</v>
      </c>
      <c r="B5391" s="115" t="s">
        <v>1665</v>
      </c>
      <c r="C5391" s="115" t="s">
        <v>710</v>
      </c>
      <c r="D5391" s="193" t="s">
        <v>4643</v>
      </c>
      <c r="E5391" s="114" t="str">
        <f t="shared" si="1009"/>
        <v>TRANSFORMADOR MARCA:Siemens  PTS 28</v>
      </c>
      <c r="F5391" s="21"/>
      <c r="G5391" s="21"/>
      <c r="H5391" s="21" t="s">
        <v>3471</v>
      </c>
      <c r="I5391" s="21"/>
      <c r="J5391" s="21"/>
      <c r="K5391" s="133" t="s">
        <v>4642</v>
      </c>
      <c r="L5391" s="133" t="s">
        <v>4641</v>
      </c>
      <c r="M5391" s="21">
        <v>100</v>
      </c>
      <c r="N5391" s="21">
        <v>33</v>
      </c>
      <c r="O5391" s="21">
        <v>0.4</v>
      </c>
      <c r="P5391" s="124" t="s">
        <v>516</v>
      </c>
      <c r="Q5391" s="21">
        <v>2015</v>
      </c>
      <c r="R5391" s="21" t="s">
        <v>318</v>
      </c>
      <c r="S5391" s="21" t="s">
        <v>4640</v>
      </c>
      <c r="T5391" s="116">
        <v>763</v>
      </c>
      <c r="U5391" s="111">
        <v>45</v>
      </c>
      <c r="V5391" s="113">
        <f t="shared" si="1010"/>
        <v>730.78444444444449</v>
      </c>
      <c r="W5391" s="113">
        <f t="shared" si="1011"/>
        <v>32.215555555555511</v>
      </c>
      <c r="X5391" s="112">
        <f t="shared" si="1012"/>
        <v>32215.555555555511</v>
      </c>
      <c r="Y5391" s="111"/>
      <c r="Z5391" s="110">
        <f t="shared" si="1008"/>
        <v>43</v>
      </c>
      <c r="AA5391" s="109">
        <f t="shared" si="1013"/>
        <v>38.15</v>
      </c>
      <c r="AB5391" s="109">
        <f t="shared" si="1014"/>
        <v>38150</v>
      </c>
      <c r="AC5391" s="108">
        <f t="shared" si="1015"/>
        <v>724.85</v>
      </c>
      <c r="AD5391" s="107">
        <f t="shared" si="1016"/>
        <v>2.2222222222222223E-2</v>
      </c>
      <c r="AE5391" s="106">
        <f t="shared" si="1017"/>
        <v>16.10777777777778</v>
      </c>
      <c r="AF5391" s="105">
        <f t="shared" si="1018"/>
        <v>48.323333333333295</v>
      </c>
      <c r="AG5391" s="105">
        <f t="shared" si="1019"/>
        <v>714.67666666666673</v>
      </c>
    </row>
    <row r="5392" spans="1:33" s="88" customFormat="1" x14ac:dyDescent="0.35">
      <c r="A5392" s="21">
        <v>10141103</v>
      </c>
      <c r="B5392" s="115" t="s">
        <v>1665</v>
      </c>
      <c r="C5392" s="115" t="s">
        <v>710</v>
      </c>
      <c r="D5392" s="193" t="s">
        <v>1805</v>
      </c>
      <c r="E5392" s="114" t="str">
        <f t="shared" si="1009"/>
        <v>TRANSFORMADOR MARCA:Fuji Tusco Co.  PTS 25</v>
      </c>
      <c r="F5392" s="21"/>
      <c r="G5392" s="21"/>
      <c r="H5392" s="21" t="s">
        <v>3471</v>
      </c>
      <c r="I5392" s="21"/>
      <c r="J5392" s="21"/>
      <c r="K5392" s="133" t="s">
        <v>4639</v>
      </c>
      <c r="L5392" s="133" t="s">
        <v>4638</v>
      </c>
      <c r="M5392" s="21">
        <v>160</v>
      </c>
      <c r="N5392" s="21">
        <v>33</v>
      </c>
      <c r="O5392" s="21">
        <v>0.4</v>
      </c>
      <c r="P5392" s="124" t="s">
        <v>516</v>
      </c>
      <c r="Q5392" s="21">
        <v>2015</v>
      </c>
      <c r="R5392" s="21" t="s">
        <v>3228</v>
      </c>
      <c r="S5392" s="21" t="s">
        <v>4637</v>
      </c>
      <c r="T5392" s="116">
        <v>991</v>
      </c>
      <c r="U5392" s="111">
        <v>45</v>
      </c>
      <c r="V5392" s="113">
        <f t="shared" si="1010"/>
        <v>949.15777777777782</v>
      </c>
      <c r="W5392" s="113">
        <f t="shared" si="1011"/>
        <v>41.842222222222176</v>
      </c>
      <c r="X5392" s="112">
        <f t="shared" si="1012"/>
        <v>41842.222222222175</v>
      </c>
      <c r="Y5392" s="111"/>
      <c r="Z5392" s="110">
        <f t="shared" si="1008"/>
        <v>43</v>
      </c>
      <c r="AA5392" s="109">
        <f t="shared" si="1013"/>
        <v>49.550000000000004</v>
      </c>
      <c r="AB5392" s="109">
        <f t="shared" si="1014"/>
        <v>49550.000000000007</v>
      </c>
      <c r="AC5392" s="108">
        <f t="shared" si="1015"/>
        <v>941.45</v>
      </c>
      <c r="AD5392" s="107">
        <f t="shared" si="1016"/>
        <v>2.2222222222222223E-2</v>
      </c>
      <c r="AE5392" s="106">
        <f t="shared" si="1017"/>
        <v>20.921111111111113</v>
      </c>
      <c r="AF5392" s="105">
        <f t="shared" si="1018"/>
        <v>62.763333333333293</v>
      </c>
      <c r="AG5392" s="105">
        <f t="shared" si="1019"/>
        <v>928.23666666666668</v>
      </c>
    </row>
    <row r="5393" spans="1:33" s="88" customFormat="1" x14ac:dyDescent="0.35">
      <c r="A5393" s="21">
        <v>10141103</v>
      </c>
      <c r="B5393" s="115" t="s">
        <v>1665</v>
      </c>
      <c r="C5393" s="115" t="s">
        <v>710</v>
      </c>
      <c r="D5393" s="193" t="s">
        <v>3755</v>
      </c>
      <c r="E5393" s="114" t="str">
        <f t="shared" si="1009"/>
        <v>TRANSFORMADOR MARCA:Siemens  PTS 24</v>
      </c>
      <c r="F5393" s="21"/>
      <c r="G5393" s="21"/>
      <c r="H5393" s="21" t="s">
        <v>3471</v>
      </c>
      <c r="I5393" s="21"/>
      <c r="J5393" s="21"/>
      <c r="K5393" s="133" t="s">
        <v>4636</v>
      </c>
      <c r="L5393" s="133" t="s">
        <v>4635</v>
      </c>
      <c r="M5393" s="21">
        <v>100</v>
      </c>
      <c r="N5393" s="21">
        <v>33</v>
      </c>
      <c r="O5393" s="21">
        <v>0.44</v>
      </c>
      <c r="P5393" s="124" t="s">
        <v>516</v>
      </c>
      <c r="Q5393" s="21">
        <v>2015</v>
      </c>
      <c r="R5393" s="21" t="s">
        <v>318</v>
      </c>
      <c r="S5393" s="21" t="s">
        <v>4634</v>
      </c>
      <c r="T5393" s="116">
        <v>763</v>
      </c>
      <c r="U5393" s="111">
        <v>45</v>
      </c>
      <c r="V5393" s="113">
        <f t="shared" si="1010"/>
        <v>730.78444444444449</v>
      </c>
      <c r="W5393" s="113">
        <f t="shared" si="1011"/>
        <v>32.215555555555511</v>
      </c>
      <c r="X5393" s="112">
        <f t="shared" si="1012"/>
        <v>32215.555555555511</v>
      </c>
      <c r="Y5393" s="111"/>
      <c r="Z5393" s="110">
        <f t="shared" si="1008"/>
        <v>43</v>
      </c>
      <c r="AA5393" s="109">
        <f t="shared" si="1013"/>
        <v>38.15</v>
      </c>
      <c r="AB5393" s="109">
        <f t="shared" si="1014"/>
        <v>38150</v>
      </c>
      <c r="AC5393" s="108">
        <f t="shared" si="1015"/>
        <v>724.85</v>
      </c>
      <c r="AD5393" s="107">
        <f t="shared" si="1016"/>
        <v>2.2222222222222223E-2</v>
      </c>
      <c r="AE5393" s="106">
        <f t="shared" si="1017"/>
        <v>16.10777777777778</v>
      </c>
      <c r="AF5393" s="105">
        <f t="shared" si="1018"/>
        <v>48.323333333333295</v>
      </c>
      <c r="AG5393" s="105">
        <f t="shared" si="1019"/>
        <v>714.67666666666673</v>
      </c>
    </row>
    <row r="5394" spans="1:33" s="88" customFormat="1" x14ac:dyDescent="0.35">
      <c r="A5394" s="21">
        <v>10141103</v>
      </c>
      <c r="B5394" s="115" t="s">
        <v>1665</v>
      </c>
      <c r="C5394" s="115" t="s">
        <v>710</v>
      </c>
      <c r="D5394" s="193" t="s">
        <v>4633</v>
      </c>
      <c r="E5394" s="114" t="str">
        <f t="shared" si="1009"/>
        <v>TRANSFORMADOR MARCA:Mandlakazi Electrical Technologies  PTS 10</v>
      </c>
      <c r="F5394" s="21"/>
      <c r="G5394" s="21"/>
      <c r="H5394" s="21" t="s">
        <v>3471</v>
      </c>
      <c r="I5394" s="21"/>
      <c r="J5394" s="21"/>
      <c r="K5394" s="133" t="s">
        <v>4632</v>
      </c>
      <c r="L5394" s="133" t="s">
        <v>4631</v>
      </c>
      <c r="M5394" s="21">
        <v>50</v>
      </c>
      <c r="N5394" s="21">
        <v>33</v>
      </c>
      <c r="O5394" s="21">
        <v>0.4</v>
      </c>
      <c r="P5394" s="124" t="s">
        <v>516</v>
      </c>
      <c r="Q5394" s="21">
        <v>2015</v>
      </c>
      <c r="R5394" s="21" t="s">
        <v>4630</v>
      </c>
      <c r="S5394" s="21" t="s">
        <v>4629</v>
      </c>
      <c r="T5394" s="116">
        <v>643</v>
      </c>
      <c r="U5394" s="111">
        <v>45</v>
      </c>
      <c r="V5394" s="113">
        <f t="shared" si="1010"/>
        <v>615.85111111111109</v>
      </c>
      <c r="W5394" s="113">
        <f t="shared" si="1011"/>
        <v>27.148888888888905</v>
      </c>
      <c r="X5394" s="112">
        <f t="shared" si="1012"/>
        <v>27148.888888888905</v>
      </c>
      <c r="Y5394" s="111"/>
      <c r="Z5394" s="110">
        <f t="shared" si="1008"/>
        <v>43</v>
      </c>
      <c r="AA5394" s="109">
        <f t="shared" si="1013"/>
        <v>32.15</v>
      </c>
      <c r="AB5394" s="109">
        <f t="shared" si="1014"/>
        <v>32150</v>
      </c>
      <c r="AC5394" s="108">
        <f t="shared" si="1015"/>
        <v>610.85</v>
      </c>
      <c r="AD5394" s="107">
        <f t="shared" si="1016"/>
        <v>2.2222222222222223E-2</v>
      </c>
      <c r="AE5394" s="106">
        <f t="shared" si="1017"/>
        <v>13.574444444444445</v>
      </c>
      <c r="AF5394" s="105">
        <f t="shared" si="1018"/>
        <v>40.72333333333335</v>
      </c>
      <c r="AG5394" s="105">
        <f t="shared" si="1019"/>
        <v>602.27666666666664</v>
      </c>
    </row>
    <row r="5395" spans="1:33" s="88" customFormat="1" x14ac:dyDescent="0.35">
      <c r="A5395" s="21">
        <v>10141103</v>
      </c>
      <c r="B5395" s="115" t="s">
        <v>1665</v>
      </c>
      <c r="C5395" s="115" t="s">
        <v>710</v>
      </c>
      <c r="D5395" s="193" t="s">
        <v>4236</v>
      </c>
      <c r="E5395" s="114" t="str">
        <f t="shared" si="1009"/>
        <v>TRANSFORMADOR MARCA:Siemens  PTS 23</v>
      </c>
      <c r="F5395" s="21"/>
      <c r="G5395" s="21"/>
      <c r="H5395" s="21" t="s">
        <v>3471</v>
      </c>
      <c r="I5395" s="21"/>
      <c r="J5395" s="21"/>
      <c r="K5395" s="133" t="s">
        <v>4628</v>
      </c>
      <c r="L5395" s="133" t="s">
        <v>4627</v>
      </c>
      <c r="M5395" s="21">
        <v>100</v>
      </c>
      <c r="N5395" s="21">
        <v>33</v>
      </c>
      <c r="O5395" s="21">
        <v>0.4</v>
      </c>
      <c r="P5395" s="124" t="s">
        <v>516</v>
      </c>
      <c r="Q5395" s="21">
        <v>2015</v>
      </c>
      <c r="R5395" s="21" t="s">
        <v>318</v>
      </c>
      <c r="S5395" s="21" t="s">
        <v>4626</v>
      </c>
      <c r="T5395" s="116">
        <v>763</v>
      </c>
      <c r="U5395" s="111">
        <v>45</v>
      </c>
      <c r="V5395" s="113">
        <f t="shared" si="1010"/>
        <v>730.78444444444449</v>
      </c>
      <c r="W5395" s="113">
        <f t="shared" si="1011"/>
        <v>32.215555555555511</v>
      </c>
      <c r="X5395" s="112">
        <f t="shared" si="1012"/>
        <v>32215.555555555511</v>
      </c>
      <c r="Y5395" s="111"/>
      <c r="Z5395" s="110">
        <f t="shared" si="1008"/>
        <v>43</v>
      </c>
      <c r="AA5395" s="109">
        <f t="shared" si="1013"/>
        <v>38.15</v>
      </c>
      <c r="AB5395" s="109">
        <f t="shared" si="1014"/>
        <v>38150</v>
      </c>
      <c r="AC5395" s="108">
        <f t="shared" si="1015"/>
        <v>724.85</v>
      </c>
      <c r="AD5395" s="107">
        <f t="shared" si="1016"/>
        <v>2.2222222222222223E-2</v>
      </c>
      <c r="AE5395" s="106">
        <f t="shared" si="1017"/>
        <v>16.10777777777778</v>
      </c>
      <c r="AF5395" s="105">
        <f t="shared" si="1018"/>
        <v>48.323333333333295</v>
      </c>
      <c r="AG5395" s="105">
        <f t="shared" si="1019"/>
        <v>714.67666666666673</v>
      </c>
    </row>
    <row r="5396" spans="1:33" s="88" customFormat="1" x14ac:dyDescent="0.35">
      <c r="A5396" s="21">
        <v>10141103</v>
      </c>
      <c r="B5396" s="115" t="s">
        <v>1665</v>
      </c>
      <c r="C5396" s="115" t="s">
        <v>710</v>
      </c>
      <c r="D5396" s="193" t="s">
        <v>4240</v>
      </c>
      <c r="E5396" s="114" t="str">
        <f t="shared" si="1009"/>
        <v>TRANSFORMADOR MARCA:Siemens  PTS 22</v>
      </c>
      <c r="F5396" s="21"/>
      <c r="G5396" s="21"/>
      <c r="H5396" s="21" t="s">
        <v>3471</v>
      </c>
      <c r="I5396" s="21"/>
      <c r="J5396" s="21"/>
      <c r="K5396" s="133" t="s">
        <v>4625</v>
      </c>
      <c r="L5396" s="133" t="s">
        <v>4624</v>
      </c>
      <c r="M5396" s="21">
        <v>100</v>
      </c>
      <c r="N5396" s="21">
        <v>33</v>
      </c>
      <c r="O5396" s="21">
        <v>0.4</v>
      </c>
      <c r="P5396" s="124" t="s">
        <v>516</v>
      </c>
      <c r="Q5396" s="21">
        <v>2015</v>
      </c>
      <c r="R5396" s="21" t="s">
        <v>318</v>
      </c>
      <c r="S5396" s="21" t="s">
        <v>4623</v>
      </c>
      <c r="T5396" s="116">
        <v>763</v>
      </c>
      <c r="U5396" s="111">
        <v>45</v>
      </c>
      <c r="V5396" s="113">
        <f t="shared" si="1010"/>
        <v>730.78444444444449</v>
      </c>
      <c r="W5396" s="113">
        <f t="shared" si="1011"/>
        <v>32.215555555555511</v>
      </c>
      <c r="X5396" s="112">
        <f t="shared" si="1012"/>
        <v>32215.555555555511</v>
      </c>
      <c r="Y5396" s="111"/>
      <c r="Z5396" s="110">
        <f t="shared" si="1008"/>
        <v>43</v>
      </c>
      <c r="AA5396" s="109">
        <f t="shared" si="1013"/>
        <v>38.15</v>
      </c>
      <c r="AB5396" s="109">
        <f t="shared" si="1014"/>
        <v>38150</v>
      </c>
      <c r="AC5396" s="108">
        <f t="shared" si="1015"/>
        <v>724.85</v>
      </c>
      <c r="AD5396" s="107">
        <f t="shared" si="1016"/>
        <v>2.2222222222222223E-2</v>
      </c>
      <c r="AE5396" s="106">
        <f t="shared" si="1017"/>
        <v>16.10777777777778</v>
      </c>
      <c r="AF5396" s="105">
        <f t="shared" si="1018"/>
        <v>48.323333333333295</v>
      </c>
      <c r="AG5396" s="105">
        <f t="shared" si="1019"/>
        <v>714.67666666666673</v>
      </c>
    </row>
    <row r="5397" spans="1:33" s="88" customFormat="1" x14ac:dyDescent="0.35">
      <c r="A5397" s="21">
        <v>10141103</v>
      </c>
      <c r="B5397" s="115" t="s">
        <v>1665</v>
      </c>
      <c r="C5397" s="115" t="s">
        <v>710</v>
      </c>
      <c r="D5397" s="193" t="s">
        <v>4622</v>
      </c>
      <c r="E5397" s="114" t="str">
        <f t="shared" si="1009"/>
        <v>TRANSFORMADOR MARCA:Siemens  PTS 21</v>
      </c>
      <c r="F5397" s="21"/>
      <c r="G5397" s="21"/>
      <c r="H5397" s="21" t="s">
        <v>3471</v>
      </c>
      <c r="I5397" s="21"/>
      <c r="J5397" s="21"/>
      <c r="K5397" s="133" t="s">
        <v>4621</v>
      </c>
      <c r="L5397" s="133" t="s">
        <v>4620</v>
      </c>
      <c r="M5397" s="21">
        <v>100</v>
      </c>
      <c r="N5397" s="21">
        <v>33</v>
      </c>
      <c r="O5397" s="21">
        <v>0.4</v>
      </c>
      <c r="P5397" s="124" t="s">
        <v>516</v>
      </c>
      <c r="Q5397" s="21">
        <v>2015</v>
      </c>
      <c r="R5397" s="21" t="s">
        <v>318</v>
      </c>
      <c r="S5397" s="21" t="s">
        <v>4619</v>
      </c>
      <c r="T5397" s="116">
        <v>763</v>
      </c>
      <c r="U5397" s="111">
        <v>45</v>
      </c>
      <c r="V5397" s="113">
        <f t="shared" si="1010"/>
        <v>730.78444444444449</v>
      </c>
      <c r="W5397" s="113">
        <f t="shared" si="1011"/>
        <v>32.215555555555511</v>
      </c>
      <c r="X5397" s="112">
        <f t="shared" si="1012"/>
        <v>32215.555555555511</v>
      </c>
      <c r="Y5397" s="111"/>
      <c r="Z5397" s="110">
        <f t="shared" si="1008"/>
        <v>43</v>
      </c>
      <c r="AA5397" s="109">
        <f t="shared" si="1013"/>
        <v>38.15</v>
      </c>
      <c r="AB5397" s="109">
        <f t="shared" si="1014"/>
        <v>38150</v>
      </c>
      <c r="AC5397" s="108">
        <f t="shared" si="1015"/>
        <v>724.85</v>
      </c>
      <c r="AD5397" s="107">
        <f t="shared" si="1016"/>
        <v>2.2222222222222223E-2</v>
      </c>
      <c r="AE5397" s="106">
        <f t="shared" si="1017"/>
        <v>16.10777777777778</v>
      </c>
      <c r="AF5397" s="105">
        <f t="shared" si="1018"/>
        <v>48.323333333333295</v>
      </c>
      <c r="AG5397" s="105">
        <f t="shared" si="1019"/>
        <v>714.67666666666673</v>
      </c>
    </row>
    <row r="5398" spans="1:33" s="88" customFormat="1" x14ac:dyDescent="0.35">
      <c r="A5398" s="21">
        <v>10141103</v>
      </c>
      <c r="B5398" s="115" t="s">
        <v>1665</v>
      </c>
      <c r="C5398" s="115" t="s">
        <v>710</v>
      </c>
      <c r="D5398" s="193" t="s">
        <v>3751</v>
      </c>
      <c r="E5398" s="114" t="str">
        <f t="shared" si="1009"/>
        <v>TRANSFORMADOR MARCA:Siemens  PTS 20</v>
      </c>
      <c r="F5398" s="21"/>
      <c r="G5398" s="21"/>
      <c r="H5398" s="21" t="s">
        <v>3471</v>
      </c>
      <c r="I5398" s="21"/>
      <c r="J5398" s="21"/>
      <c r="K5398" s="133" t="s">
        <v>4618</v>
      </c>
      <c r="L5398" s="133" t="s">
        <v>4617</v>
      </c>
      <c r="M5398" s="21">
        <v>100</v>
      </c>
      <c r="N5398" s="21">
        <v>33</v>
      </c>
      <c r="O5398" s="21">
        <v>0.4</v>
      </c>
      <c r="P5398" s="124" t="s">
        <v>516</v>
      </c>
      <c r="Q5398" s="21">
        <v>2015</v>
      </c>
      <c r="R5398" s="21" t="s">
        <v>318</v>
      </c>
      <c r="S5398" s="21" t="s">
        <v>4616</v>
      </c>
      <c r="T5398" s="116">
        <v>763</v>
      </c>
      <c r="U5398" s="111">
        <v>45</v>
      </c>
      <c r="V5398" s="113">
        <f t="shared" si="1010"/>
        <v>730.78444444444449</v>
      </c>
      <c r="W5398" s="113">
        <f t="shared" si="1011"/>
        <v>32.215555555555511</v>
      </c>
      <c r="X5398" s="112">
        <f t="shared" si="1012"/>
        <v>32215.555555555511</v>
      </c>
      <c r="Y5398" s="111"/>
      <c r="Z5398" s="110">
        <f t="shared" si="1008"/>
        <v>43</v>
      </c>
      <c r="AA5398" s="109">
        <f t="shared" si="1013"/>
        <v>38.15</v>
      </c>
      <c r="AB5398" s="109">
        <f t="shared" si="1014"/>
        <v>38150</v>
      </c>
      <c r="AC5398" s="108">
        <f t="shared" si="1015"/>
        <v>724.85</v>
      </c>
      <c r="AD5398" s="107">
        <f t="shared" si="1016"/>
        <v>2.2222222222222223E-2</v>
      </c>
      <c r="AE5398" s="106">
        <f t="shared" si="1017"/>
        <v>16.10777777777778</v>
      </c>
      <c r="AF5398" s="105">
        <f t="shared" si="1018"/>
        <v>48.323333333333295</v>
      </c>
      <c r="AG5398" s="105">
        <f t="shared" si="1019"/>
        <v>714.67666666666673</v>
      </c>
    </row>
    <row r="5399" spans="1:33" s="88" customFormat="1" x14ac:dyDescent="0.35">
      <c r="A5399" s="21">
        <v>10141103</v>
      </c>
      <c r="B5399" s="115" t="s">
        <v>1665</v>
      </c>
      <c r="C5399" s="115" t="s">
        <v>710</v>
      </c>
      <c r="D5399" s="193" t="s">
        <v>4067</v>
      </c>
      <c r="E5399" s="114" t="str">
        <f t="shared" si="1009"/>
        <v>TRANSFORMADOR MARCA:Siemens  PTS 19</v>
      </c>
      <c r="F5399" s="21"/>
      <c r="G5399" s="21"/>
      <c r="H5399" s="21" t="s">
        <v>3471</v>
      </c>
      <c r="I5399" s="21"/>
      <c r="J5399" s="21"/>
      <c r="K5399" s="133" t="s">
        <v>4615</v>
      </c>
      <c r="L5399" s="133" t="s">
        <v>4614</v>
      </c>
      <c r="M5399" s="21">
        <v>160</v>
      </c>
      <c r="N5399" s="21">
        <v>33</v>
      </c>
      <c r="O5399" s="21">
        <v>0.4</v>
      </c>
      <c r="P5399" s="124" t="s">
        <v>516</v>
      </c>
      <c r="Q5399" s="21">
        <v>2015</v>
      </c>
      <c r="R5399" s="21" t="s">
        <v>318</v>
      </c>
      <c r="S5399" s="21" t="s">
        <v>4613</v>
      </c>
      <c r="T5399" s="116">
        <v>991</v>
      </c>
      <c r="U5399" s="111">
        <v>45</v>
      </c>
      <c r="V5399" s="113">
        <f t="shared" si="1010"/>
        <v>949.15777777777782</v>
      </c>
      <c r="W5399" s="113">
        <f t="shared" si="1011"/>
        <v>41.842222222222176</v>
      </c>
      <c r="X5399" s="112">
        <f t="shared" si="1012"/>
        <v>41842.222222222175</v>
      </c>
      <c r="Y5399" s="111"/>
      <c r="Z5399" s="110">
        <f t="shared" si="1008"/>
        <v>43</v>
      </c>
      <c r="AA5399" s="109">
        <f t="shared" si="1013"/>
        <v>49.550000000000004</v>
      </c>
      <c r="AB5399" s="109">
        <f t="shared" si="1014"/>
        <v>49550.000000000007</v>
      </c>
      <c r="AC5399" s="108">
        <f t="shared" si="1015"/>
        <v>941.45</v>
      </c>
      <c r="AD5399" s="107">
        <f t="shared" si="1016"/>
        <v>2.2222222222222223E-2</v>
      </c>
      <c r="AE5399" s="106">
        <f t="shared" si="1017"/>
        <v>20.921111111111113</v>
      </c>
      <c r="AF5399" s="105">
        <f t="shared" si="1018"/>
        <v>62.763333333333293</v>
      </c>
      <c r="AG5399" s="105">
        <f t="shared" si="1019"/>
        <v>928.23666666666668</v>
      </c>
    </row>
    <row r="5400" spans="1:33" s="88" customFormat="1" x14ac:dyDescent="0.35">
      <c r="A5400" s="21">
        <v>10141103</v>
      </c>
      <c r="B5400" s="115" t="s">
        <v>1665</v>
      </c>
      <c r="C5400" s="115" t="s">
        <v>710</v>
      </c>
      <c r="D5400" s="193" t="s">
        <v>3747</v>
      </c>
      <c r="E5400" s="114" t="str">
        <f t="shared" si="1009"/>
        <v>TRANSFORMADOR MARCA:Siemens  PTS 17</v>
      </c>
      <c r="F5400" s="21"/>
      <c r="G5400" s="21"/>
      <c r="H5400" s="21" t="s">
        <v>3471</v>
      </c>
      <c r="I5400" s="21"/>
      <c r="J5400" s="21"/>
      <c r="K5400" s="133" t="s">
        <v>4612</v>
      </c>
      <c r="L5400" s="133" t="s">
        <v>4611</v>
      </c>
      <c r="M5400" s="21">
        <v>100</v>
      </c>
      <c r="N5400" s="21">
        <v>33</v>
      </c>
      <c r="O5400" s="21">
        <v>0.4</v>
      </c>
      <c r="P5400" s="124" t="s">
        <v>516</v>
      </c>
      <c r="Q5400" s="21">
        <v>2015</v>
      </c>
      <c r="R5400" s="21" t="s">
        <v>318</v>
      </c>
      <c r="S5400" s="21" t="s">
        <v>4610</v>
      </c>
      <c r="T5400" s="116">
        <v>763</v>
      </c>
      <c r="U5400" s="111">
        <v>45</v>
      </c>
      <c r="V5400" s="113">
        <f t="shared" si="1010"/>
        <v>730.78444444444449</v>
      </c>
      <c r="W5400" s="113">
        <f t="shared" si="1011"/>
        <v>32.215555555555511</v>
      </c>
      <c r="X5400" s="112">
        <f t="shared" si="1012"/>
        <v>32215.555555555511</v>
      </c>
      <c r="Y5400" s="111"/>
      <c r="Z5400" s="110">
        <f t="shared" si="1008"/>
        <v>43</v>
      </c>
      <c r="AA5400" s="109">
        <f t="shared" si="1013"/>
        <v>38.15</v>
      </c>
      <c r="AB5400" s="109">
        <f t="shared" si="1014"/>
        <v>38150</v>
      </c>
      <c r="AC5400" s="108">
        <f t="shared" si="1015"/>
        <v>724.85</v>
      </c>
      <c r="AD5400" s="107">
        <f t="shared" si="1016"/>
        <v>2.2222222222222223E-2</v>
      </c>
      <c r="AE5400" s="106">
        <f t="shared" si="1017"/>
        <v>16.10777777777778</v>
      </c>
      <c r="AF5400" s="105">
        <f t="shared" si="1018"/>
        <v>48.323333333333295</v>
      </c>
      <c r="AG5400" s="105">
        <f t="shared" si="1019"/>
        <v>714.67666666666673</v>
      </c>
    </row>
    <row r="5401" spans="1:33" s="88" customFormat="1" x14ac:dyDescent="0.35">
      <c r="A5401" s="21">
        <v>10141103</v>
      </c>
      <c r="B5401" s="115" t="s">
        <v>1665</v>
      </c>
      <c r="C5401" s="115" t="s">
        <v>710</v>
      </c>
      <c r="D5401" s="193" t="s">
        <v>4609</v>
      </c>
      <c r="E5401" s="114" t="str">
        <f t="shared" si="1009"/>
        <v>TRANSFORMADOR MARCA:Fuji Tusco Co.  PTS 03</v>
      </c>
      <c r="F5401" s="21"/>
      <c r="G5401" s="21"/>
      <c r="H5401" s="21" t="s">
        <v>3471</v>
      </c>
      <c r="I5401" s="21"/>
      <c r="J5401" s="21"/>
      <c r="K5401" s="133" t="s">
        <v>4608</v>
      </c>
      <c r="L5401" s="133" t="s">
        <v>4607</v>
      </c>
      <c r="M5401" s="21">
        <v>200</v>
      </c>
      <c r="N5401" s="21">
        <v>33</v>
      </c>
      <c r="O5401" s="21">
        <v>0.4</v>
      </c>
      <c r="P5401" s="124" t="s">
        <v>516</v>
      </c>
      <c r="Q5401" s="21">
        <v>2015</v>
      </c>
      <c r="R5401" s="21" t="s">
        <v>3228</v>
      </c>
      <c r="S5401" s="21" t="s">
        <v>4606</v>
      </c>
      <c r="T5401" s="116">
        <v>991</v>
      </c>
      <c r="U5401" s="111">
        <v>45</v>
      </c>
      <c r="V5401" s="113">
        <f t="shared" si="1010"/>
        <v>949.15777777777782</v>
      </c>
      <c r="W5401" s="113">
        <f t="shared" si="1011"/>
        <v>41.842222222222176</v>
      </c>
      <c r="X5401" s="112">
        <f t="shared" si="1012"/>
        <v>41842.222222222175</v>
      </c>
      <c r="Y5401" s="111"/>
      <c r="Z5401" s="110">
        <f t="shared" si="1008"/>
        <v>43</v>
      </c>
      <c r="AA5401" s="109">
        <f t="shared" si="1013"/>
        <v>49.550000000000004</v>
      </c>
      <c r="AB5401" s="109">
        <f t="shared" si="1014"/>
        <v>49550.000000000007</v>
      </c>
      <c r="AC5401" s="108">
        <f t="shared" si="1015"/>
        <v>941.45</v>
      </c>
      <c r="AD5401" s="107">
        <f t="shared" si="1016"/>
        <v>2.2222222222222223E-2</v>
      </c>
      <c r="AE5401" s="106">
        <f t="shared" si="1017"/>
        <v>20.921111111111113</v>
      </c>
      <c r="AF5401" s="105">
        <f t="shared" si="1018"/>
        <v>62.763333333333293</v>
      </c>
      <c r="AG5401" s="105">
        <f t="shared" si="1019"/>
        <v>928.23666666666668</v>
      </c>
    </row>
    <row r="5402" spans="1:33" s="88" customFormat="1" x14ac:dyDescent="0.35">
      <c r="A5402" s="21">
        <v>10141103</v>
      </c>
      <c r="B5402" s="115" t="s">
        <v>1665</v>
      </c>
      <c r="C5402" s="115" t="s">
        <v>710</v>
      </c>
      <c r="D5402" s="22" t="s">
        <v>4605</v>
      </c>
      <c r="E5402" s="114" t="str">
        <f t="shared" si="1009"/>
        <v>TRANSFORMADOR MARCA:Efacec   PTS 04</v>
      </c>
      <c r="F5402" s="21"/>
      <c r="G5402" s="21"/>
      <c r="H5402" s="21" t="s">
        <v>3471</v>
      </c>
      <c r="I5402" s="21"/>
      <c r="J5402" s="21"/>
      <c r="K5402" s="133" t="s">
        <v>4604</v>
      </c>
      <c r="L5402" s="133" t="s">
        <v>4603</v>
      </c>
      <c r="M5402" s="21">
        <v>200</v>
      </c>
      <c r="N5402" s="21">
        <v>33</v>
      </c>
      <c r="O5402" s="21">
        <v>0.4</v>
      </c>
      <c r="P5402" s="124" t="s">
        <v>516</v>
      </c>
      <c r="Q5402" s="21">
        <v>2015</v>
      </c>
      <c r="R5402" s="21" t="s">
        <v>1705</v>
      </c>
      <c r="S5402" s="21" t="s">
        <v>332</v>
      </c>
      <c r="T5402" s="116">
        <v>991</v>
      </c>
      <c r="U5402" s="111">
        <v>45</v>
      </c>
      <c r="V5402" s="113">
        <f t="shared" si="1010"/>
        <v>949.15777777777782</v>
      </c>
      <c r="W5402" s="113">
        <f t="shared" si="1011"/>
        <v>41.842222222222176</v>
      </c>
      <c r="X5402" s="112">
        <f t="shared" si="1012"/>
        <v>41842.222222222175</v>
      </c>
      <c r="Y5402" s="111"/>
      <c r="Z5402" s="110">
        <f t="shared" si="1008"/>
        <v>43</v>
      </c>
      <c r="AA5402" s="109">
        <f t="shared" si="1013"/>
        <v>49.550000000000004</v>
      </c>
      <c r="AB5402" s="109">
        <f t="shared" si="1014"/>
        <v>49550.000000000007</v>
      </c>
      <c r="AC5402" s="108">
        <f t="shared" si="1015"/>
        <v>941.45</v>
      </c>
      <c r="AD5402" s="107">
        <f t="shared" si="1016"/>
        <v>2.2222222222222223E-2</v>
      </c>
      <c r="AE5402" s="106">
        <f t="shared" si="1017"/>
        <v>20.921111111111113</v>
      </c>
      <c r="AF5402" s="105">
        <f t="shared" si="1018"/>
        <v>62.763333333333293</v>
      </c>
      <c r="AG5402" s="105">
        <f t="shared" si="1019"/>
        <v>928.23666666666668</v>
      </c>
    </row>
    <row r="5403" spans="1:33" s="88" customFormat="1" x14ac:dyDescent="0.35">
      <c r="A5403" s="21">
        <v>10141103</v>
      </c>
      <c r="B5403" s="115" t="s">
        <v>1665</v>
      </c>
      <c r="C5403" s="115" t="s">
        <v>710</v>
      </c>
      <c r="D5403" s="22" t="s">
        <v>4602</v>
      </c>
      <c r="E5403" s="114" t="str">
        <f t="shared" si="1009"/>
        <v>TRANSFORMADOR MARCA:Tranformerdores de Mozambique  PTS 889</v>
      </c>
      <c r="F5403" s="21"/>
      <c r="G5403" s="21"/>
      <c r="H5403" s="21" t="s">
        <v>2223</v>
      </c>
      <c r="I5403" s="21"/>
      <c r="J5403" s="21"/>
      <c r="K5403" s="133" t="s">
        <v>4601</v>
      </c>
      <c r="L5403" s="133" t="s">
        <v>4600</v>
      </c>
      <c r="M5403" s="21">
        <v>200</v>
      </c>
      <c r="N5403" s="21">
        <v>33</v>
      </c>
      <c r="O5403" s="21">
        <v>0.4</v>
      </c>
      <c r="P5403" s="124" t="s">
        <v>516</v>
      </c>
      <c r="Q5403" s="21">
        <v>2015</v>
      </c>
      <c r="R5403" s="21" t="s">
        <v>2325</v>
      </c>
      <c r="S5403" s="21">
        <v>979617</v>
      </c>
      <c r="T5403" s="116">
        <v>991</v>
      </c>
      <c r="U5403" s="111">
        <v>45</v>
      </c>
      <c r="V5403" s="113">
        <f t="shared" si="1010"/>
        <v>949.15777777777782</v>
      </c>
      <c r="W5403" s="113">
        <f t="shared" si="1011"/>
        <v>41.842222222222176</v>
      </c>
      <c r="X5403" s="112">
        <f t="shared" si="1012"/>
        <v>41842.222222222175</v>
      </c>
      <c r="Y5403" s="111"/>
      <c r="Z5403" s="110">
        <f t="shared" si="1008"/>
        <v>43</v>
      </c>
      <c r="AA5403" s="109">
        <f t="shared" si="1013"/>
        <v>49.550000000000004</v>
      </c>
      <c r="AB5403" s="109">
        <f t="shared" si="1014"/>
        <v>49550.000000000007</v>
      </c>
      <c r="AC5403" s="108">
        <f t="shared" si="1015"/>
        <v>941.45</v>
      </c>
      <c r="AD5403" s="107">
        <f t="shared" si="1016"/>
        <v>2.2222222222222223E-2</v>
      </c>
      <c r="AE5403" s="106">
        <f t="shared" si="1017"/>
        <v>20.921111111111113</v>
      </c>
      <c r="AF5403" s="105">
        <f t="shared" si="1018"/>
        <v>62.763333333333293</v>
      </c>
      <c r="AG5403" s="105">
        <f t="shared" si="1019"/>
        <v>928.23666666666668</v>
      </c>
    </row>
    <row r="5404" spans="1:33" s="88" customFormat="1" x14ac:dyDescent="0.35">
      <c r="A5404" s="21">
        <v>10141103</v>
      </c>
      <c r="B5404" s="115" t="s">
        <v>1665</v>
      </c>
      <c r="C5404" s="115" t="s">
        <v>710</v>
      </c>
      <c r="D5404" s="22" t="s">
        <v>4599</v>
      </c>
      <c r="E5404" s="114" t="str">
        <f t="shared" si="1009"/>
        <v>TRANSFORMADOR MARCA:Powertech  PTS 940</v>
      </c>
      <c r="F5404" s="21"/>
      <c r="G5404" s="21"/>
      <c r="H5404" s="21" t="s">
        <v>2223</v>
      </c>
      <c r="I5404" s="21"/>
      <c r="J5404" s="21"/>
      <c r="K5404" s="133" t="s">
        <v>4598</v>
      </c>
      <c r="L5404" s="133" t="s">
        <v>4597</v>
      </c>
      <c r="M5404" s="21">
        <v>200</v>
      </c>
      <c r="N5404" s="21">
        <v>33</v>
      </c>
      <c r="O5404" s="21">
        <v>0.4</v>
      </c>
      <c r="P5404" s="124" t="s">
        <v>516</v>
      </c>
      <c r="Q5404" s="21">
        <v>2015</v>
      </c>
      <c r="R5404" s="21" t="s">
        <v>2362</v>
      </c>
      <c r="S5404" s="21" t="s">
        <v>4596</v>
      </c>
      <c r="T5404" s="116">
        <v>991</v>
      </c>
      <c r="U5404" s="111">
        <v>45</v>
      </c>
      <c r="V5404" s="113">
        <f t="shared" si="1010"/>
        <v>949.15777777777782</v>
      </c>
      <c r="W5404" s="113">
        <f t="shared" si="1011"/>
        <v>41.842222222222176</v>
      </c>
      <c r="X5404" s="112">
        <f t="shared" si="1012"/>
        <v>41842.222222222175</v>
      </c>
      <c r="Y5404" s="111"/>
      <c r="Z5404" s="110">
        <f t="shared" si="1008"/>
        <v>43</v>
      </c>
      <c r="AA5404" s="109">
        <f t="shared" si="1013"/>
        <v>49.550000000000004</v>
      </c>
      <c r="AB5404" s="109">
        <f t="shared" si="1014"/>
        <v>49550.000000000007</v>
      </c>
      <c r="AC5404" s="108">
        <f t="shared" si="1015"/>
        <v>941.45</v>
      </c>
      <c r="AD5404" s="107">
        <f t="shared" si="1016"/>
        <v>2.2222222222222223E-2</v>
      </c>
      <c r="AE5404" s="106">
        <f t="shared" si="1017"/>
        <v>20.921111111111113</v>
      </c>
      <c r="AF5404" s="105">
        <f t="shared" si="1018"/>
        <v>62.763333333333293</v>
      </c>
      <c r="AG5404" s="105">
        <f t="shared" si="1019"/>
        <v>928.23666666666668</v>
      </c>
    </row>
    <row r="5405" spans="1:33" s="88" customFormat="1" x14ac:dyDescent="0.35">
      <c r="A5405" s="21">
        <v>10141103</v>
      </c>
      <c r="B5405" s="115" t="s">
        <v>1665</v>
      </c>
      <c r="C5405" s="115" t="s">
        <v>710</v>
      </c>
      <c r="D5405" s="193" t="s">
        <v>1440</v>
      </c>
      <c r="E5405" s="114" t="str">
        <f t="shared" si="1009"/>
        <v>TRANSFORMADOR MARCA:Free State Transformers  PT 307</v>
      </c>
      <c r="F5405" s="21"/>
      <c r="G5405" s="21"/>
      <c r="H5405" s="21" t="s">
        <v>2197</v>
      </c>
      <c r="I5405" s="21"/>
      <c r="J5405" s="21"/>
      <c r="K5405" s="133" t="s">
        <v>4595</v>
      </c>
      <c r="L5405" s="133" t="s">
        <v>4594</v>
      </c>
      <c r="M5405" s="21">
        <v>500</v>
      </c>
      <c r="N5405" s="21">
        <v>33</v>
      </c>
      <c r="O5405" s="21">
        <v>0.4</v>
      </c>
      <c r="P5405" s="124" t="s">
        <v>516</v>
      </c>
      <c r="Q5405" s="21">
        <v>2015</v>
      </c>
      <c r="R5405" s="21" t="s">
        <v>914</v>
      </c>
      <c r="S5405" s="21" t="s">
        <v>4593</v>
      </c>
      <c r="T5405" s="116">
        <v>1200</v>
      </c>
      <c r="U5405" s="111">
        <v>45</v>
      </c>
      <c r="V5405" s="113">
        <f t="shared" si="1010"/>
        <v>1149.3333333333335</v>
      </c>
      <c r="W5405" s="113">
        <f t="shared" si="1011"/>
        <v>50.666666666666515</v>
      </c>
      <c r="X5405" s="112">
        <f t="shared" si="1012"/>
        <v>50666.666666666511</v>
      </c>
      <c r="Y5405" s="111"/>
      <c r="Z5405" s="110">
        <f t="shared" si="1008"/>
        <v>43</v>
      </c>
      <c r="AA5405" s="109">
        <f t="shared" si="1013"/>
        <v>60</v>
      </c>
      <c r="AB5405" s="109">
        <f t="shared" si="1014"/>
        <v>60000</v>
      </c>
      <c r="AC5405" s="108">
        <f t="shared" si="1015"/>
        <v>1140</v>
      </c>
      <c r="AD5405" s="107">
        <f t="shared" si="1016"/>
        <v>2.2222222222222223E-2</v>
      </c>
      <c r="AE5405" s="106">
        <f t="shared" si="1017"/>
        <v>25.333333333333336</v>
      </c>
      <c r="AF5405" s="105">
        <f t="shared" si="1018"/>
        <v>75.999999999999858</v>
      </c>
      <c r="AG5405" s="105">
        <f t="shared" si="1019"/>
        <v>1124.0000000000002</v>
      </c>
    </row>
    <row r="5406" spans="1:33" s="88" customFormat="1" x14ac:dyDescent="0.35">
      <c r="A5406" s="21">
        <v>10141103</v>
      </c>
      <c r="B5406" s="115" t="s">
        <v>1665</v>
      </c>
      <c r="C5406" s="115" t="s">
        <v>710</v>
      </c>
      <c r="D5406" s="193" t="s">
        <v>2615</v>
      </c>
      <c r="E5406" s="114" t="str">
        <f t="shared" si="1009"/>
        <v>TRANSFORMADOR MARCA:Transfomadores de Mozambique  PT ?</v>
      </c>
      <c r="F5406" s="21"/>
      <c r="G5406" s="21"/>
      <c r="H5406" s="21" t="s">
        <v>2197</v>
      </c>
      <c r="I5406" s="21"/>
      <c r="J5406" s="21"/>
      <c r="K5406" s="133" t="s">
        <v>4592</v>
      </c>
      <c r="L5406" s="133" t="s">
        <v>4591</v>
      </c>
      <c r="M5406" s="21">
        <v>250</v>
      </c>
      <c r="N5406" s="21">
        <v>33</v>
      </c>
      <c r="O5406" s="21">
        <v>0.4</v>
      </c>
      <c r="P5406" s="124" t="s">
        <v>516</v>
      </c>
      <c r="Q5406" s="21">
        <v>2015</v>
      </c>
      <c r="R5406" s="21" t="s">
        <v>4590</v>
      </c>
      <c r="S5406" s="21">
        <v>979643</v>
      </c>
      <c r="T5406" s="116">
        <v>991</v>
      </c>
      <c r="U5406" s="111">
        <v>45</v>
      </c>
      <c r="V5406" s="113">
        <f t="shared" si="1010"/>
        <v>949.15777777777782</v>
      </c>
      <c r="W5406" s="113">
        <f t="shared" si="1011"/>
        <v>41.842222222222176</v>
      </c>
      <c r="X5406" s="112">
        <f t="shared" si="1012"/>
        <v>41842.222222222175</v>
      </c>
      <c r="Y5406" s="111"/>
      <c r="Z5406" s="110">
        <f t="shared" si="1008"/>
        <v>43</v>
      </c>
      <c r="AA5406" s="109">
        <f t="shared" si="1013"/>
        <v>49.550000000000004</v>
      </c>
      <c r="AB5406" s="109">
        <f t="shared" si="1014"/>
        <v>49550.000000000007</v>
      </c>
      <c r="AC5406" s="108">
        <f t="shared" si="1015"/>
        <v>941.45</v>
      </c>
      <c r="AD5406" s="107">
        <f t="shared" si="1016"/>
        <v>2.2222222222222223E-2</v>
      </c>
      <c r="AE5406" s="106">
        <f t="shared" si="1017"/>
        <v>20.921111111111113</v>
      </c>
      <c r="AF5406" s="105">
        <f t="shared" si="1018"/>
        <v>62.763333333333293</v>
      </c>
      <c r="AG5406" s="105">
        <f t="shared" si="1019"/>
        <v>928.23666666666668</v>
      </c>
    </row>
    <row r="5407" spans="1:33" s="88" customFormat="1" x14ac:dyDescent="0.35">
      <c r="A5407" s="21">
        <v>10141103</v>
      </c>
      <c r="B5407" s="115" t="s">
        <v>1665</v>
      </c>
      <c r="C5407" s="115" t="s">
        <v>710</v>
      </c>
      <c r="D5407" s="22" t="s">
        <v>4588</v>
      </c>
      <c r="E5407" s="114" t="str">
        <f t="shared" si="1009"/>
        <v>TRANSFORMADOR MARCA:TM AGXX/PTS0004 AGXX/PTS0004</v>
      </c>
      <c r="F5407" s="21" t="s">
        <v>4589</v>
      </c>
      <c r="G5407" s="21" t="s">
        <v>4588</v>
      </c>
      <c r="H5407" s="21" t="s">
        <v>2180</v>
      </c>
      <c r="I5407" s="21" t="s">
        <v>2113</v>
      </c>
      <c r="J5407" s="21"/>
      <c r="K5407" s="61" t="s">
        <v>4587</v>
      </c>
      <c r="L5407" s="61" t="s">
        <v>4586</v>
      </c>
      <c r="M5407" s="61">
        <v>100</v>
      </c>
      <c r="N5407" s="121">
        <v>33</v>
      </c>
      <c r="O5407" s="61">
        <v>0.4</v>
      </c>
      <c r="P5407" s="61">
        <v>3</v>
      </c>
      <c r="Q5407" s="121">
        <v>2015</v>
      </c>
      <c r="R5407" s="121" t="s">
        <v>1769</v>
      </c>
      <c r="S5407" s="121">
        <v>961791</v>
      </c>
      <c r="T5407" s="116">
        <v>763</v>
      </c>
      <c r="U5407" s="111">
        <v>45</v>
      </c>
      <c r="V5407" s="113">
        <f t="shared" si="1010"/>
        <v>730.78444444444449</v>
      </c>
      <c r="W5407" s="113">
        <f t="shared" si="1011"/>
        <v>32.215555555555511</v>
      </c>
      <c r="X5407" s="112">
        <f t="shared" si="1012"/>
        <v>32215.555555555511</v>
      </c>
      <c r="Y5407" s="111"/>
      <c r="Z5407" s="110">
        <f t="shared" si="1008"/>
        <v>43</v>
      </c>
      <c r="AA5407" s="109">
        <f t="shared" si="1013"/>
        <v>38.15</v>
      </c>
      <c r="AB5407" s="109">
        <f t="shared" si="1014"/>
        <v>38150</v>
      </c>
      <c r="AC5407" s="108">
        <f t="shared" si="1015"/>
        <v>724.85</v>
      </c>
      <c r="AD5407" s="107">
        <f t="shared" si="1016"/>
        <v>2.2222222222222223E-2</v>
      </c>
      <c r="AE5407" s="106">
        <f t="shared" si="1017"/>
        <v>16.10777777777778</v>
      </c>
      <c r="AF5407" s="105">
        <f t="shared" si="1018"/>
        <v>48.323333333333295</v>
      </c>
      <c r="AG5407" s="105">
        <f t="shared" si="1019"/>
        <v>714.67666666666673</v>
      </c>
    </row>
    <row r="5408" spans="1:33" s="88" customFormat="1" x14ac:dyDescent="0.35">
      <c r="A5408" s="21">
        <v>10141103</v>
      </c>
      <c r="B5408" s="115" t="s">
        <v>1665</v>
      </c>
      <c r="C5408" s="115" t="s">
        <v>710</v>
      </c>
      <c r="D5408" s="22" t="s">
        <v>4584</v>
      </c>
      <c r="E5408" s="114" t="str">
        <f t="shared" si="1009"/>
        <v>TRANSFORMADOR MARCA:EFACEC AGXX/PTS0010 AGXX/PTS0010</v>
      </c>
      <c r="F5408" s="21" t="s">
        <v>4585</v>
      </c>
      <c r="G5408" s="21" t="s">
        <v>4584</v>
      </c>
      <c r="H5408" s="21" t="s">
        <v>2180</v>
      </c>
      <c r="I5408" s="21" t="s">
        <v>2113</v>
      </c>
      <c r="J5408" s="21"/>
      <c r="K5408" s="61" t="s">
        <v>4583</v>
      </c>
      <c r="L5408" s="61" t="s">
        <v>4582</v>
      </c>
      <c r="M5408" s="61">
        <v>200</v>
      </c>
      <c r="N5408" s="121">
        <v>33</v>
      </c>
      <c r="O5408" s="61">
        <v>0.4</v>
      </c>
      <c r="P5408" s="61">
        <v>3</v>
      </c>
      <c r="Q5408" s="121">
        <v>2015</v>
      </c>
      <c r="R5408" s="121" t="s">
        <v>27</v>
      </c>
      <c r="S5408" s="121" t="s">
        <v>4581</v>
      </c>
      <c r="T5408" s="116">
        <v>991</v>
      </c>
      <c r="U5408" s="111">
        <v>45</v>
      </c>
      <c r="V5408" s="113">
        <f t="shared" si="1010"/>
        <v>949.15777777777782</v>
      </c>
      <c r="W5408" s="113">
        <f t="shared" si="1011"/>
        <v>41.842222222222176</v>
      </c>
      <c r="X5408" s="112">
        <f t="shared" si="1012"/>
        <v>41842.222222222175</v>
      </c>
      <c r="Y5408" s="111"/>
      <c r="Z5408" s="110">
        <f t="shared" si="1008"/>
        <v>43</v>
      </c>
      <c r="AA5408" s="109">
        <f t="shared" si="1013"/>
        <v>49.550000000000004</v>
      </c>
      <c r="AB5408" s="109">
        <f t="shared" si="1014"/>
        <v>49550.000000000007</v>
      </c>
      <c r="AC5408" s="108">
        <f t="shared" si="1015"/>
        <v>941.45</v>
      </c>
      <c r="AD5408" s="107">
        <f t="shared" si="1016"/>
        <v>2.2222222222222223E-2</v>
      </c>
      <c r="AE5408" s="106">
        <f t="shared" si="1017"/>
        <v>20.921111111111113</v>
      </c>
      <c r="AF5408" s="105">
        <f t="shared" si="1018"/>
        <v>62.763333333333293</v>
      </c>
      <c r="AG5408" s="105">
        <f t="shared" si="1019"/>
        <v>928.23666666666668</v>
      </c>
    </row>
    <row r="5409" spans="1:33" s="88" customFormat="1" x14ac:dyDescent="0.35">
      <c r="A5409" s="21">
        <v>10141103</v>
      </c>
      <c r="B5409" s="115" t="s">
        <v>1665</v>
      </c>
      <c r="C5409" s="115" t="s">
        <v>710</v>
      </c>
      <c r="D5409" s="22" t="s">
        <v>4580</v>
      </c>
      <c r="E5409" s="114" t="str">
        <f t="shared" si="1009"/>
        <v>TRANSFORMADOR MARCA:SIEMENS AGXX/PTS0285 AGXX/PTS0285</v>
      </c>
      <c r="F5409" s="21" t="s">
        <v>4516</v>
      </c>
      <c r="G5409" s="21" t="s">
        <v>4580</v>
      </c>
      <c r="H5409" s="21" t="s">
        <v>2180</v>
      </c>
      <c r="I5409" s="21" t="s">
        <v>2113</v>
      </c>
      <c r="J5409" s="21"/>
      <c r="K5409" s="61" t="s">
        <v>4579</v>
      </c>
      <c r="L5409" s="61" t="s">
        <v>4578</v>
      </c>
      <c r="M5409" s="61">
        <v>160</v>
      </c>
      <c r="N5409" s="121">
        <v>33</v>
      </c>
      <c r="O5409" s="61">
        <v>0.4</v>
      </c>
      <c r="P5409" s="61">
        <v>3</v>
      </c>
      <c r="Q5409" s="121">
        <v>2015</v>
      </c>
      <c r="R5409" s="121" t="s">
        <v>130</v>
      </c>
      <c r="S5409" s="121" t="s">
        <v>4577</v>
      </c>
      <c r="T5409" s="116">
        <v>991</v>
      </c>
      <c r="U5409" s="111">
        <v>45</v>
      </c>
      <c r="V5409" s="113">
        <f t="shared" si="1010"/>
        <v>949.15777777777782</v>
      </c>
      <c r="W5409" s="113">
        <f t="shared" si="1011"/>
        <v>41.842222222222176</v>
      </c>
      <c r="X5409" s="112">
        <f t="shared" si="1012"/>
        <v>41842.222222222175</v>
      </c>
      <c r="Y5409" s="111"/>
      <c r="Z5409" s="110">
        <f t="shared" si="1008"/>
        <v>43</v>
      </c>
      <c r="AA5409" s="109">
        <f t="shared" si="1013"/>
        <v>49.550000000000004</v>
      </c>
      <c r="AB5409" s="109">
        <f t="shared" si="1014"/>
        <v>49550.000000000007</v>
      </c>
      <c r="AC5409" s="108">
        <f t="shared" si="1015"/>
        <v>941.45</v>
      </c>
      <c r="AD5409" s="107">
        <f t="shared" si="1016"/>
        <v>2.2222222222222223E-2</v>
      </c>
      <c r="AE5409" s="106">
        <f t="shared" si="1017"/>
        <v>20.921111111111113</v>
      </c>
      <c r="AF5409" s="105">
        <f t="shared" si="1018"/>
        <v>62.763333333333293</v>
      </c>
      <c r="AG5409" s="105">
        <f t="shared" si="1019"/>
        <v>928.23666666666668</v>
      </c>
    </row>
    <row r="5410" spans="1:33" s="88" customFormat="1" x14ac:dyDescent="0.35">
      <c r="A5410" s="21">
        <v>10141103</v>
      </c>
      <c r="B5410" s="115" t="s">
        <v>1665</v>
      </c>
      <c r="C5410" s="115" t="s">
        <v>710</v>
      </c>
      <c r="D5410" s="22" t="s">
        <v>4576</v>
      </c>
      <c r="E5410" s="114" t="str">
        <f t="shared" si="1009"/>
        <v>TRANSFORMADOR MARCA:SIEMENS AGXX/PTS0286 AGXX/PTS0286</v>
      </c>
      <c r="F5410" s="21" t="s">
        <v>4516</v>
      </c>
      <c r="G5410" s="21" t="s">
        <v>4576</v>
      </c>
      <c r="H5410" s="21" t="s">
        <v>2180</v>
      </c>
      <c r="I5410" s="21" t="s">
        <v>2113</v>
      </c>
      <c r="J5410" s="21"/>
      <c r="K5410" s="61" t="s">
        <v>4575</v>
      </c>
      <c r="L5410" s="61" t="s">
        <v>4574</v>
      </c>
      <c r="M5410" s="61">
        <v>100</v>
      </c>
      <c r="N5410" s="121">
        <v>33</v>
      </c>
      <c r="O5410" s="61">
        <v>0.4</v>
      </c>
      <c r="P5410" s="61">
        <v>3</v>
      </c>
      <c r="Q5410" s="121">
        <v>2015</v>
      </c>
      <c r="R5410" s="121" t="s">
        <v>130</v>
      </c>
      <c r="S5410" s="121" t="s">
        <v>4573</v>
      </c>
      <c r="T5410" s="116">
        <v>763</v>
      </c>
      <c r="U5410" s="111">
        <v>45</v>
      </c>
      <c r="V5410" s="113">
        <f t="shared" si="1010"/>
        <v>730.78444444444449</v>
      </c>
      <c r="W5410" s="113">
        <f t="shared" si="1011"/>
        <v>32.215555555555511</v>
      </c>
      <c r="X5410" s="112">
        <f t="shared" si="1012"/>
        <v>32215.555555555511</v>
      </c>
      <c r="Y5410" s="111"/>
      <c r="Z5410" s="110">
        <f t="shared" si="1008"/>
        <v>43</v>
      </c>
      <c r="AA5410" s="109">
        <f t="shared" si="1013"/>
        <v>38.15</v>
      </c>
      <c r="AB5410" s="109">
        <f t="shared" si="1014"/>
        <v>38150</v>
      </c>
      <c r="AC5410" s="108">
        <f t="shared" si="1015"/>
        <v>724.85</v>
      </c>
      <c r="AD5410" s="107">
        <f t="shared" si="1016"/>
        <v>2.2222222222222223E-2</v>
      </c>
      <c r="AE5410" s="106">
        <f t="shared" si="1017"/>
        <v>16.10777777777778</v>
      </c>
      <c r="AF5410" s="105">
        <f t="shared" si="1018"/>
        <v>48.323333333333295</v>
      </c>
      <c r="AG5410" s="105">
        <f t="shared" si="1019"/>
        <v>714.67666666666673</v>
      </c>
    </row>
    <row r="5411" spans="1:33" s="88" customFormat="1" x14ac:dyDescent="0.35">
      <c r="A5411" s="21">
        <v>10141103</v>
      </c>
      <c r="B5411" s="115" t="s">
        <v>1665</v>
      </c>
      <c r="C5411" s="115" t="s">
        <v>710</v>
      </c>
      <c r="D5411" s="22" t="s">
        <v>4572</v>
      </c>
      <c r="E5411" s="114" t="str">
        <f t="shared" si="1009"/>
        <v>TRANSFORMADOR MARCA:SIEMENS AGXX/PTS0287 AGXX/PTS0287</v>
      </c>
      <c r="F5411" s="21" t="s">
        <v>4516</v>
      </c>
      <c r="G5411" s="21" t="s">
        <v>4572</v>
      </c>
      <c r="H5411" s="21" t="s">
        <v>2180</v>
      </c>
      <c r="I5411" s="21" t="s">
        <v>2113</v>
      </c>
      <c r="J5411" s="21"/>
      <c r="K5411" s="61" t="s">
        <v>4571</v>
      </c>
      <c r="L5411" s="61" t="s">
        <v>4570</v>
      </c>
      <c r="M5411" s="61">
        <v>160</v>
      </c>
      <c r="N5411" s="121">
        <v>33</v>
      </c>
      <c r="O5411" s="61">
        <v>0.4</v>
      </c>
      <c r="P5411" s="61">
        <v>3</v>
      </c>
      <c r="Q5411" s="121">
        <v>2015</v>
      </c>
      <c r="R5411" s="121" t="s">
        <v>130</v>
      </c>
      <c r="S5411" s="121" t="s">
        <v>4569</v>
      </c>
      <c r="T5411" s="116">
        <v>991</v>
      </c>
      <c r="U5411" s="111">
        <v>45</v>
      </c>
      <c r="V5411" s="113">
        <f t="shared" si="1010"/>
        <v>949.15777777777782</v>
      </c>
      <c r="W5411" s="113">
        <f t="shared" si="1011"/>
        <v>41.842222222222176</v>
      </c>
      <c r="X5411" s="112">
        <f t="shared" si="1012"/>
        <v>41842.222222222175</v>
      </c>
      <c r="Y5411" s="111"/>
      <c r="Z5411" s="110">
        <f t="shared" si="1008"/>
        <v>43</v>
      </c>
      <c r="AA5411" s="109">
        <f t="shared" si="1013"/>
        <v>49.550000000000004</v>
      </c>
      <c r="AB5411" s="109">
        <f t="shared" si="1014"/>
        <v>49550.000000000007</v>
      </c>
      <c r="AC5411" s="108">
        <f t="shared" si="1015"/>
        <v>941.45</v>
      </c>
      <c r="AD5411" s="107">
        <f t="shared" si="1016"/>
        <v>2.2222222222222223E-2</v>
      </c>
      <c r="AE5411" s="106">
        <f t="shared" si="1017"/>
        <v>20.921111111111113</v>
      </c>
      <c r="AF5411" s="105">
        <f t="shared" si="1018"/>
        <v>62.763333333333293</v>
      </c>
      <c r="AG5411" s="105">
        <f t="shared" si="1019"/>
        <v>928.23666666666668</v>
      </c>
    </row>
    <row r="5412" spans="1:33" s="88" customFormat="1" x14ac:dyDescent="0.35">
      <c r="A5412" s="21">
        <v>10141103</v>
      </c>
      <c r="B5412" s="115" t="s">
        <v>1665</v>
      </c>
      <c r="C5412" s="115" t="s">
        <v>710</v>
      </c>
      <c r="D5412" s="22" t="s">
        <v>4568</v>
      </c>
      <c r="E5412" s="114" t="str">
        <f t="shared" si="1009"/>
        <v>TRANSFORMADOR MARCA:SIEMENS AGXX/PTS0288 AGXX/PTS0288</v>
      </c>
      <c r="F5412" s="21" t="s">
        <v>4516</v>
      </c>
      <c r="G5412" s="21" t="s">
        <v>4568</v>
      </c>
      <c r="H5412" s="21" t="s">
        <v>2180</v>
      </c>
      <c r="I5412" s="21" t="s">
        <v>2113</v>
      </c>
      <c r="J5412" s="21"/>
      <c r="K5412" s="61" t="s">
        <v>4567</v>
      </c>
      <c r="L5412" s="61" t="s">
        <v>4566</v>
      </c>
      <c r="M5412" s="61">
        <v>100</v>
      </c>
      <c r="N5412" s="121">
        <v>33</v>
      </c>
      <c r="O5412" s="61">
        <v>0.4</v>
      </c>
      <c r="P5412" s="61">
        <v>3</v>
      </c>
      <c r="Q5412" s="121">
        <v>2015</v>
      </c>
      <c r="R5412" s="121" t="s">
        <v>130</v>
      </c>
      <c r="S5412" s="121" t="s">
        <v>4565</v>
      </c>
      <c r="T5412" s="116">
        <v>763</v>
      </c>
      <c r="U5412" s="111">
        <v>45</v>
      </c>
      <c r="V5412" s="113">
        <f t="shared" si="1010"/>
        <v>730.78444444444449</v>
      </c>
      <c r="W5412" s="113">
        <f t="shared" si="1011"/>
        <v>32.215555555555511</v>
      </c>
      <c r="X5412" s="112">
        <f t="shared" si="1012"/>
        <v>32215.555555555511</v>
      </c>
      <c r="Y5412" s="111"/>
      <c r="Z5412" s="110">
        <f t="shared" ref="Z5412:Z5475" si="1020">(U5412-(2017-Q5412))</f>
        <v>43</v>
      </c>
      <c r="AA5412" s="109">
        <f t="shared" si="1013"/>
        <v>38.15</v>
      </c>
      <c r="AB5412" s="109">
        <f t="shared" si="1014"/>
        <v>38150</v>
      </c>
      <c r="AC5412" s="108">
        <f t="shared" si="1015"/>
        <v>724.85</v>
      </c>
      <c r="AD5412" s="107">
        <f t="shared" si="1016"/>
        <v>2.2222222222222223E-2</v>
      </c>
      <c r="AE5412" s="106">
        <f t="shared" si="1017"/>
        <v>16.10777777777778</v>
      </c>
      <c r="AF5412" s="105">
        <f t="shared" si="1018"/>
        <v>48.323333333333295</v>
      </c>
      <c r="AG5412" s="105">
        <f t="shared" si="1019"/>
        <v>714.67666666666673</v>
      </c>
    </row>
    <row r="5413" spans="1:33" s="88" customFormat="1" x14ac:dyDescent="0.35">
      <c r="A5413" s="21">
        <v>10141103</v>
      </c>
      <c r="B5413" s="115" t="s">
        <v>1665</v>
      </c>
      <c r="C5413" s="115" t="s">
        <v>710</v>
      </c>
      <c r="D5413" s="22" t="s">
        <v>4564</v>
      </c>
      <c r="E5413" s="114" t="str">
        <f t="shared" si="1009"/>
        <v>TRANSFORMADOR MARCA:SIEMENS AGXX/PTS0289 AGXX/PTS0289</v>
      </c>
      <c r="F5413" s="21" t="s">
        <v>4516</v>
      </c>
      <c r="G5413" s="21" t="s">
        <v>4564</v>
      </c>
      <c r="H5413" s="21" t="s">
        <v>2180</v>
      </c>
      <c r="I5413" s="21" t="s">
        <v>2113</v>
      </c>
      <c r="J5413" s="21"/>
      <c r="K5413" s="61" t="s">
        <v>4563</v>
      </c>
      <c r="L5413" s="61" t="s">
        <v>4562</v>
      </c>
      <c r="M5413" s="61">
        <v>160</v>
      </c>
      <c r="N5413" s="121">
        <v>33</v>
      </c>
      <c r="O5413" s="61">
        <v>0.4</v>
      </c>
      <c r="P5413" s="61">
        <v>3</v>
      </c>
      <c r="Q5413" s="121">
        <v>2015</v>
      </c>
      <c r="R5413" s="121" t="s">
        <v>130</v>
      </c>
      <c r="S5413" s="121" t="s">
        <v>4561</v>
      </c>
      <c r="T5413" s="116">
        <v>991</v>
      </c>
      <c r="U5413" s="111">
        <v>45</v>
      </c>
      <c r="V5413" s="113">
        <f t="shared" si="1010"/>
        <v>949.15777777777782</v>
      </c>
      <c r="W5413" s="113">
        <f t="shared" si="1011"/>
        <v>41.842222222222176</v>
      </c>
      <c r="X5413" s="112">
        <f t="shared" si="1012"/>
        <v>41842.222222222175</v>
      </c>
      <c r="Y5413" s="111"/>
      <c r="Z5413" s="110">
        <f t="shared" si="1020"/>
        <v>43</v>
      </c>
      <c r="AA5413" s="109">
        <f t="shared" si="1013"/>
        <v>49.550000000000004</v>
      </c>
      <c r="AB5413" s="109">
        <f t="shared" si="1014"/>
        <v>49550.000000000007</v>
      </c>
      <c r="AC5413" s="108">
        <f t="shared" si="1015"/>
        <v>941.45</v>
      </c>
      <c r="AD5413" s="107">
        <f t="shared" si="1016"/>
        <v>2.2222222222222223E-2</v>
      </c>
      <c r="AE5413" s="106">
        <f t="shared" si="1017"/>
        <v>20.921111111111113</v>
      </c>
      <c r="AF5413" s="105">
        <f t="shared" si="1018"/>
        <v>62.763333333333293</v>
      </c>
      <c r="AG5413" s="105">
        <f t="shared" si="1019"/>
        <v>928.23666666666668</v>
      </c>
    </row>
    <row r="5414" spans="1:33" s="88" customFormat="1" x14ac:dyDescent="0.35">
      <c r="A5414" s="21">
        <v>10141103</v>
      </c>
      <c r="B5414" s="115" t="s">
        <v>1665</v>
      </c>
      <c r="C5414" s="115" t="s">
        <v>710</v>
      </c>
      <c r="D5414" s="22" t="s">
        <v>4560</v>
      </c>
      <c r="E5414" s="114" t="str">
        <f t="shared" si="1009"/>
        <v>TRANSFORMADOR MARCA:SIEMENS AGXX/PTS0290 AGXX/PTS0290</v>
      </c>
      <c r="F5414" s="21" t="s">
        <v>4516</v>
      </c>
      <c r="G5414" s="21" t="s">
        <v>4560</v>
      </c>
      <c r="H5414" s="21" t="s">
        <v>2180</v>
      </c>
      <c r="I5414" s="21" t="s">
        <v>2113</v>
      </c>
      <c r="J5414" s="21"/>
      <c r="K5414" s="61" t="s">
        <v>4559</v>
      </c>
      <c r="L5414" s="61" t="s">
        <v>4558</v>
      </c>
      <c r="M5414" s="61">
        <v>100</v>
      </c>
      <c r="N5414" s="121">
        <v>33</v>
      </c>
      <c r="O5414" s="61">
        <v>0.4</v>
      </c>
      <c r="P5414" s="61">
        <v>3</v>
      </c>
      <c r="Q5414" s="121">
        <v>2015</v>
      </c>
      <c r="R5414" s="121" t="s">
        <v>130</v>
      </c>
      <c r="S5414" s="121" t="s">
        <v>4557</v>
      </c>
      <c r="T5414" s="116">
        <v>763</v>
      </c>
      <c r="U5414" s="111">
        <v>45</v>
      </c>
      <c r="V5414" s="113">
        <f t="shared" si="1010"/>
        <v>730.78444444444449</v>
      </c>
      <c r="W5414" s="113">
        <f t="shared" si="1011"/>
        <v>32.215555555555511</v>
      </c>
      <c r="X5414" s="112">
        <f t="shared" si="1012"/>
        <v>32215.555555555511</v>
      </c>
      <c r="Y5414" s="111"/>
      <c r="Z5414" s="110">
        <f t="shared" si="1020"/>
        <v>43</v>
      </c>
      <c r="AA5414" s="109">
        <f t="shared" si="1013"/>
        <v>38.15</v>
      </c>
      <c r="AB5414" s="109">
        <f t="shared" si="1014"/>
        <v>38150</v>
      </c>
      <c r="AC5414" s="108">
        <f t="shared" si="1015"/>
        <v>724.85</v>
      </c>
      <c r="AD5414" s="107">
        <f t="shared" si="1016"/>
        <v>2.2222222222222223E-2</v>
      </c>
      <c r="AE5414" s="106">
        <f t="shared" si="1017"/>
        <v>16.10777777777778</v>
      </c>
      <c r="AF5414" s="105">
        <f t="shared" si="1018"/>
        <v>48.323333333333295</v>
      </c>
      <c r="AG5414" s="105">
        <f t="shared" si="1019"/>
        <v>714.67666666666673</v>
      </c>
    </row>
    <row r="5415" spans="1:33" s="88" customFormat="1" x14ac:dyDescent="0.35">
      <c r="A5415" s="21">
        <v>10141103</v>
      </c>
      <c r="B5415" s="115" t="s">
        <v>1665</v>
      </c>
      <c r="C5415" s="115" t="s">
        <v>710</v>
      </c>
      <c r="D5415" s="22" t="s">
        <v>4556</v>
      </c>
      <c r="E5415" s="114" t="str">
        <f t="shared" si="1009"/>
        <v>TRANSFORMADOR MARCA:SIEMENS AGXX/PTS0291 AGXX/PTS0291</v>
      </c>
      <c r="F5415" s="21" t="s">
        <v>4516</v>
      </c>
      <c r="G5415" s="21" t="s">
        <v>4556</v>
      </c>
      <c r="H5415" s="21" t="s">
        <v>2180</v>
      </c>
      <c r="I5415" s="21" t="s">
        <v>2113</v>
      </c>
      <c r="J5415" s="21"/>
      <c r="K5415" s="61" t="s">
        <v>4555</v>
      </c>
      <c r="L5415" s="61" t="s">
        <v>4554</v>
      </c>
      <c r="M5415" s="61">
        <v>160</v>
      </c>
      <c r="N5415" s="121">
        <v>33</v>
      </c>
      <c r="O5415" s="61">
        <v>0.4</v>
      </c>
      <c r="P5415" s="61">
        <v>3</v>
      </c>
      <c r="Q5415" s="121">
        <v>2015</v>
      </c>
      <c r="R5415" s="121" t="s">
        <v>130</v>
      </c>
      <c r="S5415" s="121" t="s">
        <v>4553</v>
      </c>
      <c r="T5415" s="116">
        <v>991</v>
      </c>
      <c r="U5415" s="111">
        <v>45</v>
      </c>
      <c r="V5415" s="113">
        <f t="shared" si="1010"/>
        <v>949.15777777777782</v>
      </c>
      <c r="W5415" s="113">
        <f t="shared" si="1011"/>
        <v>41.842222222222176</v>
      </c>
      <c r="X5415" s="112">
        <f t="shared" si="1012"/>
        <v>41842.222222222175</v>
      </c>
      <c r="Y5415" s="111"/>
      <c r="Z5415" s="110">
        <f t="shared" si="1020"/>
        <v>43</v>
      </c>
      <c r="AA5415" s="109">
        <f t="shared" si="1013"/>
        <v>49.550000000000004</v>
      </c>
      <c r="AB5415" s="109">
        <f t="shared" si="1014"/>
        <v>49550.000000000007</v>
      </c>
      <c r="AC5415" s="108">
        <f t="shared" si="1015"/>
        <v>941.45</v>
      </c>
      <c r="AD5415" s="107">
        <f t="shared" si="1016"/>
        <v>2.2222222222222223E-2</v>
      </c>
      <c r="AE5415" s="106">
        <f t="shared" si="1017"/>
        <v>20.921111111111113</v>
      </c>
      <c r="AF5415" s="105">
        <f t="shared" si="1018"/>
        <v>62.763333333333293</v>
      </c>
      <c r="AG5415" s="105">
        <f t="shared" si="1019"/>
        <v>928.23666666666668</v>
      </c>
    </row>
    <row r="5416" spans="1:33" s="88" customFormat="1" x14ac:dyDescent="0.35">
      <c r="A5416" s="21">
        <v>10141103</v>
      </c>
      <c r="B5416" s="115" t="s">
        <v>1665</v>
      </c>
      <c r="C5416" s="115" t="s">
        <v>710</v>
      </c>
      <c r="D5416" s="22" t="s">
        <v>4552</v>
      </c>
      <c r="E5416" s="114" t="str">
        <f t="shared" si="1009"/>
        <v>TRANSFORMADOR MARCA:SIEMENS AGXX/PTS0292 AGXX/PTS0292</v>
      </c>
      <c r="F5416" s="21" t="s">
        <v>4516</v>
      </c>
      <c r="G5416" s="21" t="s">
        <v>4552</v>
      </c>
      <c r="H5416" s="21" t="s">
        <v>2180</v>
      </c>
      <c r="I5416" s="21" t="s">
        <v>2113</v>
      </c>
      <c r="J5416" s="21"/>
      <c r="K5416" s="61" t="s">
        <v>4551</v>
      </c>
      <c r="L5416" s="61" t="s">
        <v>4550</v>
      </c>
      <c r="M5416" s="61">
        <v>100</v>
      </c>
      <c r="N5416" s="121">
        <v>33</v>
      </c>
      <c r="O5416" s="61">
        <v>0.4</v>
      </c>
      <c r="P5416" s="61">
        <v>3</v>
      </c>
      <c r="Q5416" s="121">
        <v>2015</v>
      </c>
      <c r="R5416" s="121" t="s">
        <v>130</v>
      </c>
      <c r="S5416" s="121" t="s">
        <v>4549</v>
      </c>
      <c r="T5416" s="116">
        <v>763</v>
      </c>
      <c r="U5416" s="111">
        <v>45</v>
      </c>
      <c r="V5416" s="113">
        <f t="shared" si="1010"/>
        <v>730.78444444444449</v>
      </c>
      <c r="W5416" s="113">
        <f t="shared" si="1011"/>
        <v>32.215555555555511</v>
      </c>
      <c r="X5416" s="112">
        <f t="shared" si="1012"/>
        <v>32215.555555555511</v>
      </c>
      <c r="Y5416" s="111"/>
      <c r="Z5416" s="110">
        <f t="shared" si="1020"/>
        <v>43</v>
      </c>
      <c r="AA5416" s="109">
        <f t="shared" si="1013"/>
        <v>38.15</v>
      </c>
      <c r="AB5416" s="109">
        <f t="shared" si="1014"/>
        <v>38150</v>
      </c>
      <c r="AC5416" s="108">
        <f t="shared" si="1015"/>
        <v>724.85</v>
      </c>
      <c r="AD5416" s="107">
        <f t="shared" si="1016"/>
        <v>2.2222222222222223E-2</v>
      </c>
      <c r="AE5416" s="106">
        <f t="shared" si="1017"/>
        <v>16.10777777777778</v>
      </c>
      <c r="AF5416" s="105">
        <f t="shared" si="1018"/>
        <v>48.323333333333295</v>
      </c>
      <c r="AG5416" s="105">
        <f t="shared" si="1019"/>
        <v>714.67666666666673</v>
      </c>
    </row>
    <row r="5417" spans="1:33" s="88" customFormat="1" x14ac:dyDescent="0.35">
      <c r="A5417" s="21">
        <v>10141103</v>
      </c>
      <c r="B5417" s="115" t="s">
        <v>1665</v>
      </c>
      <c r="C5417" s="115" t="s">
        <v>710</v>
      </c>
      <c r="D5417" s="22" t="s">
        <v>4548</v>
      </c>
      <c r="E5417" s="114" t="str">
        <f t="shared" si="1009"/>
        <v>TRANSFORMADOR MARCA:SIEMENS AGXX/PTS0293 AGXX/PTS0293</v>
      </c>
      <c r="F5417" s="21" t="s">
        <v>4516</v>
      </c>
      <c r="G5417" s="21" t="s">
        <v>4548</v>
      </c>
      <c r="H5417" s="21" t="s">
        <v>2180</v>
      </c>
      <c r="I5417" s="21" t="s">
        <v>2113</v>
      </c>
      <c r="J5417" s="21"/>
      <c r="K5417" s="61" t="s">
        <v>4547</v>
      </c>
      <c r="L5417" s="61" t="s">
        <v>4546</v>
      </c>
      <c r="M5417" s="61">
        <v>100</v>
      </c>
      <c r="N5417" s="121">
        <v>33</v>
      </c>
      <c r="O5417" s="61">
        <v>0.4</v>
      </c>
      <c r="P5417" s="61">
        <v>3</v>
      </c>
      <c r="Q5417" s="121">
        <v>2015</v>
      </c>
      <c r="R5417" s="121" t="s">
        <v>130</v>
      </c>
      <c r="S5417" s="121" t="s">
        <v>4545</v>
      </c>
      <c r="T5417" s="116">
        <v>763</v>
      </c>
      <c r="U5417" s="111">
        <v>45</v>
      </c>
      <c r="V5417" s="113">
        <f t="shared" si="1010"/>
        <v>730.78444444444449</v>
      </c>
      <c r="W5417" s="113">
        <f t="shared" si="1011"/>
        <v>32.215555555555511</v>
      </c>
      <c r="X5417" s="112">
        <f t="shared" si="1012"/>
        <v>32215.555555555511</v>
      </c>
      <c r="Y5417" s="111"/>
      <c r="Z5417" s="110">
        <f t="shared" si="1020"/>
        <v>43</v>
      </c>
      <c r="AA5417" s="109">
        <f t="shared" si="1013"/>
        <v>38.15</v>
      </c>
      <c r="AB5417" s="109">
        <f t="shared" si="1014"/>
        <v>38150</v>
      </c>
      <c r="AC5417" s="108">
        <f t="shared" si="1015"/>
        <v>724.85</v>
      </c>
      <c r="AD5417" s="107">
        <f t="shared" si="1016"/>
        <v>2.2222222222222223E-2</v>
      </c>
      <c r="AE5417" s="106">
        <f t="shared" si="1017"/>
        <v>16.10777777777778</v>
      </c>
      <c r="AF5417" s="105">
        <f t="shared" si="1018"/>
        <v>48.323333333333295</v>
      </c>
      <c r="AG5417" s="105">
        <f t="shared" si="1019"/>
        <v>714.67666666666673</v>
      </c>
    </row>
    <row r="5418" spans="1:33" s="88" customFormat="1" x14ac:dyDescent="0.35">
      <c r="A5418" s="21">
        <v>10141103</v>
      </c>
      <c r="B5418" s="115" t="s">
        <v>1665</v>
      </c>
      <c r="C5418" s="115" t="s">
        <v>710</v>
      </c>
      <c r="D5418" s="22" t="s">
        <v>4544</v>
      </c>
      <c r="E5418" s="114" t="str">
        <f t="shared" si="1009"/>
        <v>TRANSFORMADOR MARCA:SIEMENS AGXX/PTS0294 AGXX/PTS0294</v>
      </c>
      <c r="F5418" s="21" t="s">
        <v>4516</v>
      </c>
      <c r="G5418" s="21" t="s">
        <v>4544</v>
      </c>
      <c r="H5418" s="21" t="s">
        <v>2180</v>
      </c>
      <c r="I5418" s="21" t="s">
        <v>2113</v>
      </c>
      <c r="J5418" s="21"/>
      <c r="K5418" s="61" t="s">
        <v>4543</v>
      </c>
      <c r="L5418" s="61" t="s">
        <v>4542</v>
      </c>
      <c r="M5418" s="61">
        <v>100</v>
      </c>
      <c r="N5418" s="121">
        <v>33</v>
      </c>
      <c r="O5418" s="61">
        <v>0.4</v>
      </c>
      <c r="P5418" s="61">
        <v>3</v>
      </c>
      <c r="Q5418" s="121">
        <v>2015</v>
      </c>
      <c r="R5418" s="121" t="s">
        <v>130</v>
      </c>
      <c r="S5418" s="121" t="s">
        <v>4541</v>
      </c>
      <c r="T5418" s="116">
        <v>763</v>
      </c>
      <c r="U5418" s="111">
        <v>45</v>
      </c>
      <c r="V5418" s="113">
        <f t="shared" si="1010"/>
        <v>730.78444444444449</v>
      </c>
      <c r="W5418" s="113">
        <f t="shared" si="1011"/>
        <v>32.215555555555511</v>
      </c>
      <c r="X5418" s="112">
        <f t="shared" si="1012"/>
        <v>32215.555555555511</v>
      </c>
      <c r="Y5418" s="111"/>
      <c r="Z5418" s="110">
        <f t="shared" si="1020"/>
        <v>43</v>
      </c>
      <c r="AA5418" s="109">
        <f t="shared" si="1013"/>
        <v>38.15</v>
      </c>
      <c r="AB5418" s="109">
        <f t="shared" si="1014"/>
        <v>38150</v>
      </c>
      <c r="AC5418" s="108">
        <f t="shared" si="1015"/>
        <v>724.85</v>
      </c>
      <c r="AD5418" s="107">
        <f t="shared" si="1016"/>
        <v>2.2222222222222223E-2</v>
      </c>
      <c r="AE5418" s="106">
        <f t="shared" si="1017"/>
        <v>16.10777777777778</v>
      </c>
      <c r="AF5418" s="105">
        <f t="shared" si="1018"/>
        <v>48.323333333333295</v>
      </c>
      <c r="AG5418" s="105">
        <f t="shared" si="1019"/>
        <v>714.67666666666673</v>
      </c>
    </row>
    <row r="5419" spans="1:33" s="88" customFormat="1" x14ac:dyDescent="0.35">
      <c r="A5419" s="21">
        <v>10141103</v>
      </c>
      <c r="B5419" s="115" t="s">
        <v>1665</v>
      </c>
      <c r="C5419" s="115" t="s">
        <v>710</v>
      </c>
      <c r="D5419" s="22" t="s">
        <v>4540</v>
      </c>
      <c r="E5419" s="114" t="str">
        <f t="shared" si="1009"/>
        <v>TRANSFORMADOR MARCA:SIEMENS AGXX/PTS0295 AGXX/PTS0295</v>
      </c>
      <c r="F5419" s="21" t="s">
        <v>4516</v>
      </c>
      <c r="G5419" s="21" t="s">
        <v>4540</v>
      </c>
      <c r="H5419" s="21" t="s">
        <v>2180</v>
      </c>
      <c r="I5419" s="21" t="s">
        <v>2113</v>
      </c>
      <c r="J5419" s="21"/>
      <c r="K5419" s="61" t="s">
        <v>4539</v>
      </c>
      <c r="L5419" s="61" t="s">
        <v>4538</v>
      </c>
      <c r="M5419" s="61">
        <v>160</v>
      </c>
      <c r="N5419" s="121">
        <v>33</v>
      </c>
      <c r="O5419" s="61">
        <v>0.4</v>
      </c>
      <c r="P5419" s="61">
        <v>3</v>
      </c>
      <c r="Q5419" s="121">
        <v>2015</v>
      </c>
      <c r="R5419" s="121" t="s">
        <v>130</v>
      </c>
      <c r="S5419" s="121" t="s">
        <v>4537</v>
      </c>
      <c r="T5419" s="116">
        <v>991</v>
      </c>
      <c r="U5419" s="111">
        <v>45</v>
      </c>
      <c r="V5419" s="113">
        <f t="shared" si="1010"/>
        <v>949.15777777777782</v>
      </c>
      <c r="W5419" s="113">
        <f t="shared" si="1011"/>
        <v>41.842222222222176</v>
      </c>
      <c r="X5419" s="112">
        <f t="shared" si="1012"/>
        <v>41842.222222222175</v>
      </c>
      <c r="Y5419" s="111"/>
      <c r="Z5419" s="110">
        <f t="shared" si="1020"/>
        <v>43</v>
      </c>
      <c r="AA5419" s="109">
        <f t="shared" si="1013"/>
        <v>49.550000000000004</v>
      </c>
      <c r="AB5419" s="109">
        <f t="shared" si="1014"/>
        <v>49550.000000000007</v>
      </c>
      <c r="AC5419" s="108">
        <f t="shared" si="1015"/>
        <v>941.45</v>
      </c>
      <c r="AD5419" s="107">
        <f t="shared" si="1016"/>
        <v>2.2222222222222223E-2</v>
      </c>
      <c r="AE5419" s="106">
        <f t="shared" si="1017"/>
        <v>20.921111111111113</v>
      </c>
      <c r="AF5419" s="105">
        <f t="shared" si="1018"/>
        <v>62.763333333333293</v>
      </c>
      <c r="AG5419" s="105">
        <f t="shared" si="1019"/>
        <v>928.23666666666668</v>
      </c>
    </row>
    <row r="5420" spans="1:33" s="88" customFormat="1" x14ac:dyDescent="0.35">
      <c r="A5420" s="21">
        <v>10141103</v>
      </c>
      <c r="B5420" s="115" t="s">
        <v>1665</v>
      </c>
      <c r="C5420" s="115" t="s">
        <v>710</v>
      </c>
      <c r="D5420" s="22" t="s">
        <v>4536</v>
      </c>
      <c r="E5420" s="114" t="str">
        <f t="shared" si="1009"/>
        <v>TRANSFORMADOR MARCA:SIEMENS AGXX/PTS0296 AGXX/PTS0296</v>
      </c>
      <c r="F5420" s="21" t="s">
        <v>4516</v>
      </c>
      <c r="G5420" s="21" t="s">
        <v>4536</v>
      </c>
      <c r="H5420" s="21" t="s">
        <v>2180</v>
      </c>
      <c r="I5420" s="21" t="s">
        <v>2113</v>
      </c>
      <c r="J5420" s="21"/>
      <c r="K5420" s="61" t="s">
        <v>4535</v>
      </c>
      <c r="L5420" s="61" t="s">
        <v>4534</v>
      </c>
      <c r="M5420" s="61">
        <v>160</v>
      </c>
      <c r="N5420" s="121">
        <v>33</v>
      </c>
      <c r="O5420" s="61">
        <v>0.4</v>
      </c>
      <c r="P5420" s="61">
        <v>3</v>
      </c>
      <c r="Q5420" s="121">
        <v>2015</v>
      </c>
      <c r="R5420" s="121" t="s">
        <v>130</v>
      </c>
      <c r="S5420" s="121" t="s">
        <v>4533</v>
      </c>
      <c r="T5420" s="116">
        <v>991</v>
      </c>
      <c r="U5420" s="111">
        <v>45</v>
      </c>
      <c r="V5420" s="113">
        <f t="shared" si="1010"/>
        <v>949.15777777777782</v>
      </c>
      <c r="W5420" s="113">
        <f t="shared" si="1011"/>
        <v>41.842222222222176</v>
      </c>
      <c r="X5420" s="112">
        <f t="shared" si="1012"/>
        <v>41842.222222222175</v>
      </c>
      <c r="Y5420" s="111"/>
      <c r="Z5420" s="110">
        <f t="shared" si="1020"/>
        <v>43</v>
      </c>
      <c r="AA5420" s="109">
        <f t="shared" si="1013"/>
        <v>49.550000000000004</v>
      </c>
      <c r="AB5420" s="109">
        <f t="shared" si="1014"/>
        <v>49550.000000000007</v>
      </c>
      <c r="AC5420" s="108">
        <f t="shared" si="1015"/>
        <v>941.45</v>
      </c>
      <c r="AD5420" s="107">
        <f t="shared" si="1016"/>
        <v>2.2222222222222223E-2</v>
      </c>
      <c r="AE5420" s="106">
        <f t="shared" si="1017"/>
        <v>20.921111111111113</v>
      </c>
      <c r="AF5420" s="105">
        <f t="shared" si="1018"/>
        <v>62.763333333333293</v>
      </c>
      <c r="AG5420" s="105">
        <f t="shared" si="1019"/>
        <v>928.23666666666668</v>
      </c>
    </row>
    <row r="5421" spans="1:33" s="88" customFormat="1" x14ac:dyDescent="0.35">
      <c r="A5421" s="21">
        <v>10141103</v>
      </c>
      <c r="B5421" s="115" t="s">
        <v>1665</v>
      </c>
      <c r="C5421" s="115" t="s">
        <v>710</v>
      </c>
      <c r="D5421" s="22" t="s">
        <v>4532</v>
      </c>
      <c r="E5421" s="114" t="str">
        <f t="shared" si="1009"/>
        <v>TRANSFORMADOR MARCA:SIEMENS AGXX/PTS0297 AGXX/PTS0297</v>
      </c>
      <c r="F5421" s="21" t="s">
        <v>4516</v>
      </c>
      <c r="G5421" s="21" t="s">
        <v>4532</v>
      </c>
      <c r="H5421" s="21" t="s">
        <v>2180</v>
      </c>
      <c r="I5421" s="21" t="s">
        <v>2113</v>
      </c>
      <c r="J5421" s="21"/>
      <c r="K5421" s="61" t="s">
        <v>4531</v>
      </c>
      <c r="L5421" s="61" t="s">
        <v>4530</v>
      </c>
      <c r="M5421" s="61">
        <v>100</v>
      </c>
      <c r="N5421" s="121">
        <v>33</v>
      </c>
      <c r="O5421" s="61">
        <v>0.4</v>
      </c>
      <c r="P5421" s="61">
        <v>3</v>
      </c>
      <c r="Q5421" s="121">
        <v>2015</v>
      </c>
      <c r="R5421" s="121" t="s">
        <v>130</v>
      </c>
      <c r="S5421" s="121" t="s">
        <v>4529</v>
      </c>
      <c r="T5421" s="116">
        <v>763</v>
      </c>
      <c r="U5421" s="111">
        <v>45</v>
      </c>
      <c r="V5421" s="113">
        <f t="shared" si="1010"/>
        <v>730.78444444444449</v>
      </c>
      <c r="W5421" s="113">
        <f t="shared" si="1011"/>
        <v>32.215555555555511</v>
      </c>
      <c r="X5421" s="112">
        <f t="shared" si="1012"/>
        <v>32215.555555555511</v>
      </c>
      <c r="Y5421" s="111"/>
      <c r="Z5421" s="110">
        <f t="shared" si="1020"/>
        <v>43</v>
      </c>
      <c r="AA5421" s="109">
        <f t="shared" si="1013"/>
        <v>38.15</v>
      </c>
      <c r="AB5421" s="109">
        <f t="shared" si="1014"/>
        <v>38150</v>
      </c>
      <c r="AC5421" s="108">
        <f t="shared" si="1015"/>
        <v>724.85</v>
      </c>
      <c r="AD5421" s="107">
        <f t="shared" si="1016"/>
        <v>2.2222222222222223E-2</v>
      </c>
      <c r="AE5421" s="106">
        <f t="shared" si="1017"/>
        <v>16.10777777777778</v>
      </c>
      <c r="AF5421" s="105">
        <f t="shared" si="1018"/>
        <v>48.323333333333295</v>
      </c>
      <c r="AG5421" s="105">
        <f t="shared" si="1019"/>
        <v>714.67666666666673</v>
      </c>
    </row>
    <row r="5422" spans="1:33" s="88" customFormat="1" x14ac:dyDescent="0.35">
      <c r="A5422" s="21">
        <v>10141103</v>
      </c>
      <c r="B5422" s="115" t="s">
        <v>1665</v>
      </c>
      <c r="C5422" s="115" t="s">
        <v>710</v>
      </c>
      <c r="D5422" s="22" t="s">
        <v>4528</v>
      </c>
      <c r="E5422" s="114" t="str">
        <f t="shared" si="1009"/>
        <v>TRANSFORMADOR MARCA:SIEMENS AGXX/PTS0298 AGXX/PTS0298</v>
      </c>
      <c r="F5422" s="21" t="s">
        <v>4516</v>
      </c>
      <c r="G5422" s="21" t="s">
        <v>4528</v>
      </c>
      <c r="H5422" s="21" t="s">
        <v>2180</v>
      </c>
      <c r="I5422" s="21" t="s">
        <v>2113</v>
      </c>
      <c r="J5422" s="21"/>
      <c r="K5422" s="61" t="s">
        <v>4527</v>
      </c>
      <c r="L5422" s="61" t="s">
        <v>4526</v>
      </c>
      <c r="M5422" s="61">
        <v>100</v>
      </c>
      <c r="N5422" s="121">
        <v>33</v>
      </c>
      <c r="O5422" s="61">
        <v>0.4</v>
      </c>
      <c r="P5422" s="61">
        <v>3</v>
      </c>
      <c r="Q5422" s="121">
        <v>2015</v>
      </c>
      <c r="R5422" s="121" t="s">
        <v>130</v>
      </c>
      <c r="S5422" s="121" t="s">
        <v>4525</v>
      </c>
      <c r="T5422" s="116">
        <v>763</v>
      </c>
      <c r="U5422" s="111">
        <v>45</v>
      </c>
      <c r="V5422" s="113">
        <f t="shared" si="1010"/>
        <v>730.78444444444449</v>
      </c>
      <c r="W5422" s="113">
        <f t="shared" si="1011"/>
        <v>32.215555555555511</v>
      </c>
      <c r="X5422" s="112">
        <f t="shared" si="1012"/>
        <v>32215.555555555511</v>
      </c>
      <c r="Y5422" s="111"/>
      <c r="Z5422" s="110">
        <f t="shared" si="1020"/>
        <v>43</v>
      </c>
      <c r="AA5422" s="109">
        <f t="shared" si="1013"/>
        <v>38.15</v>
      </c>
      <c r="AB5422" s="109">
        <f t="shared" si="1014"/>
        <v>38150</v>
      </c>
      <c r="AC5422" s="108">
        <f t="shared" si="1015"/>
        <v>724.85</v>
      </c>
      <c r="AD5422" s="107">
        <f t="shared" si="1016"/>
        <v>2.2222222222222223E-2</v>
      </c>
      <c r="AE5422" s="106">
        <f t="shared" si="1017"/>
        <v>16.10777777777778</v>
      </c>
      <c r="AF5422" s="105">
        <f t="shared" si="1018"/>
        <v>48.323333333333295</v>
      </c>
      <c r="AG5422" s="105">
        <f t="shared" si="1019"/>
        <v>714.67666666666673</v>
      </c>
    </row>
    <row r="5423" spans="1:33" s="88" customFormat="1" x14ac:dyDescent="0.35">
      <c r="A5423" s="21">
        <v>10141103</v>
      </c>
      <c r="B5423" s="115" t="s">
        <v>1665</v>
      </c>
      <c r="C5423" s="115" t="s">
        <v>710</v>
      </c>
      <c r="D5423" s="21" t="s">
        <v>4524</v>
      </c>
      <c r="E5423" s="114" t="str">
        <f t="shared" si="1009"/>
        <v>TRANSFORMADOR MARCA:SIEMENS AGXX/PTS0299 AGXX/PTS0299</v>
      </c>
      <c r="F5423" s="21" t="s">
        <v>4516</v>
      </c>
      <c r="G5423" s="21" t="s">
        <v>4524</v>
      </c>
      <c r="H5423" s="21" t="s">
        <v>2180</v>
      </c>
      <c r="I5423" s="21" t="s">
        <v>2113</v>
      </c>
      <c r="J5423" s="21"/>
      <c r="K5423" s="61" t="s">
        <v>4523</v>
      </c>
      <c r="L5423" s="61" t="s">
        <v>4522</v>
      </c>
      <c r="M5423" s="61">
        <v>50</v>
      </c>
      <c r="N5423" s="121">
        <v>33</v>
      </c>
      <c r="O5423" s="61">
        <v>0.4</v>
      </c>
      <c r="P5423" s="61">
        <v>3</v>
      </c>
      <c r="Q5423" s="121">
        <v>2015</v>
      </c>
      <c r="R5423" s="121" t="s">
        <v>130</v>
      </c>
      <c r="S5423" s="121" t="s">
        <v>4521</v>
      </c>
      <c r="T5423" s="116">
        <v>643</v>
      </c>
      <c r="U5423" s="111">
        <v>45</v>
      </c>
      <c r="V5423" s="113">
        <f t="shared" si="1010"/>
        <v>615.85111111111109</v>
      </c>
      <c r="W5423" s="113">
        <f t="shared" si="1011"/>
        <v>27.148888888888905</v>
      </c>
      <c r="X5423" s="112">
        <f t="shared" si="1012"/>
        <v>27148.888888888905</v>
      </c>
      <c r="Y5423" s="111"/>
      <c r="Z5423" s="110">
        <f t="shared" si="1020"/>
        <v>43</v>
      </c>
      <c r="AA5423" s="109">
        <f t="shared" si="1013"/>
        <v>32.15</v>
      </c>
      <c r="AB5423" s="109">
        <f t="shared" si="1014"/>
        <v>32150</v>
      </c>
      <c r="AC5423" s="108">
        <f t="shared" si="1015"/>
        <v>610.85</v>
      </c>
      <c r="AD5423" s="107">
        <f t="shared" si="1016"/>
        <v>2.2222222222222223E-2</v>
      </c>
      <c r="AE5423" s="106">
        <f t="shared" si="1017"/>
        <v>13.574444444444445</v>
      </c>
      <c r="AF5423" s="105">
        <f t="shared" si="1018"/>
        <v>40.72333333333335</v>
      </c>
      <c r="AG5423" s="105">
        <f t="shared" si="1019"/>
        <v>602.27666666666664</v>
      </c>
    </row>
    <row r="5424" spans="1:33" s="88" customFormat="1" x14ac:dyDescent="0.35">
      <c r="A5424" s="21">
        <v>10141103</v>
      </c>
      <c r="B5424" s="115" t="s">
        <v>1665</v>
      </c>
      <c r="C5424" s="115" t="s">
        <v>710</v>
      </c>
      <c r="D5424" s="21" t="s">
        <v>4520</v>
      </c>
      <c r="E5424" s="114" t="str">
        <f t="shared" si="1009"/>
        <v>TRANSFORMADOR MARCA:SIEMENS AGXX/PTS0300 AGXX/PTS0300</v>
      </c>
      <c r="F5424" s="21" t="s">
        <v>4516</v>
      </c>
      <c r="G5424" s="21" t="s">
        <v>4520</v>
      </c>
      <c r="H5424" s="21" t="s">
        <v>2180</v>
      </c>
      <c r="I5424" s="21" t="s">
        <v>2113</v>
      </c>
      <c r="J5424" s="21"/>
      <c r="K5424" s="61" t="s">
        <v>4519</v>
      </c>
      <c r="L5424" s="61" t="s">
        <v>4518</v>
      </c>
      <c r="M5424" s="61">
        <v>250</v>
      </c>
      <c r="N5424" s="121">
        <v>33</v>
      </c>
      <c r="O5424" s="61">
        <v>0.4</v>
      </c>
      <c r="P5424" s="61">
        <v>3</v>
      </c>
      <c r="Q5424" s="121">
        <v>2015</v>
      </c>
      <c r="R5424" s="121" t="s">
        <v>130</v>
      </c>
      <c r="S5424" s="121" t="s">
        <v>4517</v>
      </c>
      <c r="T5424" s="116">
        <v>991</v>
      </c>
      <c r="U5424" s="111">
        <v>45</v>
      </c>
      <c r="V5424" s="113">
        <f t="shared" si="1010"/>
        <v>949.15777777777782</v>
      </c>
      <c r="W5424" s="113">
        <f t="shared" si="1011"/>
        <v>41.842222222222176</v>
      </c>
      <c r="X5424" s="112">
        <f t="shared" si="1012"/>
        <v>41842.222222222175</v>
      </c>
      <c r="Y5424" s="111"/>
      <c r="Z5424" s="110">
        <f t="shared" si="1020"/>
        <v>43</v>
      </c>
      <c r="AA5424" s="109">
        <f t="shared" si="1013"/>
        <v>49.550000000000004</v>
      </c>
      <c r="AB5424" s="109">
        <f t="shared" si="1014"/>
        <v>49550.000000000007</v>
      </c>
      <c r="AC5424" s="108">
        <f t="shared" si="1015"/>
        <v>941.45</v>
      </c>
      <c r="AD5424" s="107">
        <f t="shared" si="1016"/>
        <v>2.2222222222222223E-2</v>
      </c>
      <c r="AE5424" s="106">
        <f t="shared" si="1017"/>
        <v>20.921111111111113</v>
      </c>
      <c r="AF5424" s="105">
        <f t="shared" si="1018"/>
        <v>62.763333333333293</v>
      </c>
      <c r="AG5424" s="105">
        <f t="shared" si="1019"/>
        <v>928.23666666666668</v>
      </c>
    </row>
    <row r="5425" spans="1:33" s="88" customFormat="1" x14ac:dyDescent="0.35">
      <c r="A5425" s="21">
        <v>10141103</v>
      </c>
      <c r="B5425" s="115" t="s">
        <v>1665</v>
      </c>
      <c r="C5425" s="115" t="s">
        <v>710</v>
      </c>
      <c r="D5425" s="22" t="s">
        <v>4515</v>
      </c>
      <c r="E5425" s="114" t="str">
        <f t="shared" si="1009"/>
        <v>TRANSFORMADOR MARCA:SIEMENS AGXX/PTS0301 AGXX/PTS0301</v>
      </c>
      <c r="F5425" s="21" t="s">
        <v>4516</v>
      </c>
      <c r="G5425" s="21" t="s">
        <v>4515</v>
      </c>
      <c r="H5425" s="21" t="s">
        <v>2180</v>
      </c>
      <c r="I5425" s="21" t="s">
        <v>2113</v>
      </c>
      <c r="J5425" s="21"/>
      <c r="K5425" s="61" t="s">
        <v>4514</v>
      </c>
      <c r="L5425" s="61" t="s">
        <v>4513</v>
      </c>
      <c r="M5425" s="61">
        <v>160</v>
      </c>
      <c r="N5425" s="121">
        <v>33</v>
      </c>
      <c r="O5425" s="61">
        <v>0.4</v>
      </c>
      <c r="P5425" s="61">
        <v>3</v>
      </c>
      <c r="Q5425" s="121">
        <v>2015</v>
      </c>
      <c r="R5425" s="121" t="s">
        <v>130</v>
      </c>
      <c r="S5425" s="121" t="s">
        <v>4512</v>
      </c>
      <c r="T5425" s="116">
        <v>991</v>
      </c>
      <c r="U5425" s="111">
        <v>45</v>
      </c>
      <c r="V5425" s="113">
        <f t="shared" si="1010"/>
        <v>949.15777777777782</v>
      </c>
      <c r="W5425" s="113">
        <f t="shared" si="1011"/>
        <v>41.842222222222176</v>
      </c>
      <c r="X5425" s="112">
        <f t="shared" si="1012"/>
        <v>41842.222222222175</v>
      </c>
      <c r="Y5425" s="111"/>
      <c r="Z5425" s="110">
        <f t="shared" si="1020"/>
        <v>43</v>
      </c>
      <c r="AA5425" s="109">
        <f t="shared" si="1013"/>
        <v>49.550000000000004</v>
      </c>
      <c r="AB5425" s="109">
        <f t="shared" si="1014"/>
        <v>49550.000000000007</v>
      </c>
      <c r="AC5425" s="108">
        <f t="shared" si="1015"/>
        <v>941.45</v>
      </c>
      <c r="AD5425" s="107">
        <f t="shared" si="1016"/>
        <v>2.2222222222222223E-2</v>
      </c>
      <c r="AE5425" s="106">
        <f t="shared" si="1017"/>
        <v>20.921111111111113</v>
      </c>
      <c r="AF5425" s="105">
        <f t="shared" si="1018"/>
        <v>62.763333333333293</v>
      </c>
      <c r="AG5425" s="105">
        <f t="shared" si="1019"/>
        <v>928.23666666666668</v>
      </c>
    </row>
    <row r="5426" spans="1:33" s="88" customFormat="1" x14ac:dyDescent="0.35">
      <c r="A5426" s="21">
        <v>10141103</v>
      </c>
      <c r="B5426" s="115" t="s">
        <v>1665</v>
      </c>
      <c r="C5426" s="115" t="s">
        <v>710</v>
      </c>
      <c r="D5426" s="21" t="s">
        <v>4510</v>
      </c>
      <c r="E5426" s="114" t="str">
        <f t="shared" si="1009"/>
        <v>TRANSFORMADOR MARCA:ACTOM AGXX/PTS0336 AGXX/PTS0336</v>
      </c>
      <c r="F5426" s="21" t="s">
        <v>4511</v>
      </c>
      <c r="G5426" s="21" t="s">
        <v>4510</v>
      </c>
      <c r="H5426" s="21" t="s">
        <v>2180</v>
      </c>
      <c r="I5426" s="21" t="s">
        <v>2113</v>
      </c>
      <c r="J5426" s="21"/>
      <c r="K5426" s="121" t="s">
        <v>4509</v>
      </c>
      <c r="L5426" s="121" t="s">
        <v>4508</v>
      </c>
      <c r="M5426" s="61">
        <v>160</v>
      </c>
      <c r="N5426" s="121">
        <v>33</v>
      </c>
      <c r="O5426" s="61">
        <v>0.4</v>
      </c>
      <c r="P5426" s="61">
        <v>3</v>
      </c>
      <c r="Q5426" s="121">
        <v>2015</v>
      </c>
      <c r="R5426" s="121" t="s">
        <v>859</v>
      </c>
      <c r="S5426" s="121" t="s">
        <v>4507</v>
      </c>
      <c r="T5426" s="116">
        <v>991</v>
      </c>
      <c r="U5426" s="111">
        <v>45</v>
      </c>
      <c r="V5426" s="113">
        <f t="shared" si="1010"/>
        <v>949.15777777777782</v>
      </c>
      <c r="W5426" s="113">
        <f t="shared" si="1011"/>
        <v>41.842222222222176</v>
      </c>
      <c r="X5426" s="112">
        <f t="shared" si="1012"/>
        <v>41842.222222222175</v>
      </c>
      <c r="Y5426" s="111"/>
      <c r="Z5426" s="110">
        <f t="shared" si="1020"/>
        <v>43</v>
      </c>
      <c r="AA5426" s="109">
        <f t="shared" si="1013"/>
        <v>49.550000000000004</v>
      </c>
      <c r="AB5426" s="109">
        <f t="shared" si="1014"/>
        <v>49550.000000000007</v>
      </c>
      <c r="AC5426" s="108">
        <f t="shared" si="1015"/>
        <v>941.45</v>
      </c>
      <c r="AD5426" s="107">
        <f t="shared" si="1016"/>
        <v>2.2222222222222223E-2</v>
      </c>
      <c r="AE5426" s="106">
        <f t="shared" si="1017"/>
        <v>20.921111111111113</v>
      </c>
      <c r="AF5426" s="105">
        <f t="shared" si="1018"/>
        <v>62.763333333333293</v>
      </c>
      <c r="AG5426" s="105">
        <f t="shared" si="1019"/>
        <v>928.23666666666668</v>
      </c>
    </row>
    <row r="5427" spans="1:33" s="88" customFormat="1" x14ac:dyDescent="0.35">
      <c r="A5427" s="21">
        <v>10141103</v>
      </c>
      <c r="B5427" s="115" t="s">
        <v>1665</v>
      </c>
      <c r="C5427" s="115" t="s">
        <v>710</v>
      </c>
      <c r="D5427" s="21" t="s">
        <v>4505</v>
      </c>
      <c r="E5427" s="114" t="str">
        <f t="shared" si="1009"/>
        <v>TRANSFORMADOR MARCA:ACTOM AGXX/PTS0337 AGXX/PTS0337</v>
      </c>
      <c r="F5427" s="21" t="s">
        <v>4506</v>
      </c>
      <c r="G5427" s="21" t="s">
        <v>4505</v>
      </c>
      <c r="H5427" s="21" t="s">
        <v>2180</v>
      </c>
      <c r="I5427" s="21" t="s">
        <v>2113</v>
      </c>
      <c r="J5427" s="40"/>
      <c r="K5427" s="121" t="s">
        <v>4504</v>
      </c>
      <c r="L5427" s="121" t="s">
        <v>4503</v>
      </c>
      <c r="M5427" s="61">
        <v>160</v>
      </c>
      <c r="N5427" s="121">
        <v>33</v>
      </c>
      <c r="O5427" s="61">
        <v>0.4</v>
      </c>
      <c r="P5427" s="61">
        <v>3</v>
      </c>
      <c r="Q5427" s="121">
        <v>2015</v>
      </c>
      <c r="R5427" s="121" t="s">
        <v>859</v>
      </c>
      <c r="S5427" s="121" t="s">
        <v>4502</v>
      </c>
      <c r="T5427" s="116">
        <v>991</v>
      </c>
      <c r="U5427" s="111">
        <v>45</v>
      </c>
      <c r="V5427" s="113">
        <f t="shared" si="1010"/>
        <v>949.15777777777782</v>
      </c>
      <c r="W5427" s="113">
        <f t="shared" si="1011"/>
        <v>41.842222222222176</v>
      </c>
      <c r="X5427" s="112">
        <f t="shared" si="1012"/>
        <v>41842.222222222175</v>
      </c>
      <c r="Y5427" s="111"/>
      <c r="Z5427" s="110">
        <f t="shared" si="1020"/>
        <v>43</v>
      </c>
      <c r="AA5427" s="109">
        <f t="shared" si="1013"/>
        <v>49.550000000000004</v>
      </c>
      <c r="AB5427" s="109">
        <f t="shared" si="1014"/>
        <v>49550.000000000007</v>
      </c>
      <c r="AC5427" s="108">
        <f t="shared" si="1015"/>
        <v>941.45</v>
      </c>
      <c r="AD5427" s="107">
        <f t="shared" si="1016"/>
        <v>2.2222222222222223E-2</v>
      </c>
      <c r="AE5427" s="106">
        <f t="shared" si="1017"/>
        <v>20.921111111111113</v>
      </c>
      <c r="AF5427" s="105">
        <f t="shared" si="1018"/>
        <v>62.763333333333293</v>
      </c>
      <c r="AG5427" s="105">
        <f t="shared" si="1019"/>
        <v>928.23666666666668</v>
      </c>
    </row>
    <row r="5428" spans="1:33" s="88" customFormat="1" x14ac:dyDescent="0.35">
      <c r="A5428" s="21">
        <v>10141103</v>
      </c>
      <c r="B5428" s="115" t="s">
        <v>1665</v>
      </c>
      <c r="C5428" s="115" t="s">
        <v>710</v>
      </c>
      <c r="D5428" s="21" t="s">
        <v>4500</v>
      </c>
      <c r="E5428" s="114" t="str">
        <f t="shared" si="1009"/>
        <v>TRANSFORMADOR MARCA:ACTOM AGXX/PTS0338 AGXX/PTS0338</v>
      </c>
      <c r="F5428" s="21" t="s">
        <v>4501</v>
      </c>
      <c r="G5428" s="21" t="s">
        <v>4500</v>
      </c>
      <c r="H5428" s="21" t="s">
        <v>2180</v>
      </c>
      <c r="I5428" s="21" t="s">
        <v>2113</v>
      </c>
      <c r="J5428" s="21"/>
      <c r="K5428" s="121" t="s">
        <v>4499</v>
      </c>
      <c r="L5428" s="121" t="s">
        <v>4498</v>
      </c>
      <c r="M5428" s="61">
        <v>160</v>
      </c>
      <c r="N5428" s="121">
        <v>33</v>
      </c>
      <c r="O5428" s="61">
        <v>0.4</v>
      </c>
      <c r="P5428" s="61">
        <v>3</v>
      </c>
      <c r="Q5428" s="121">
        <v>2015</v>
      </c>
      <c r="R5428" s="121" t="s">
        <v>859</v>
      </c>
      <c r="S5428" s="121" t="s">
        <v>4497</v>
      </c>
      <c r="T5428" s="116">
        <v>991</v>
      </c>
      <c r="U5428" s="111">
        <v>45</v>
      </c>
      <c r="V5428" s="113">
        <f t="shared" si="1010"/>
        <v>949.15777777777782</v>
      </c>
      <c r="W5428" s="113">
        <f t="shared" si="1011"/>
        <v>41.842222222222176</v>
      </c>
      <c r="X5428" s="112">
        <f t="shared" si="1012"/>
        <v>41842.222222222175</v>
      </c>
      <c r="Y5428" s="111"/>
      <c r="Z5428" s="110">
        <f t="shared" si="1020"/>
        <v>43</v>
      </c>
      <c r="AA5428" s="109">
        <f t="shared" si="1013"/>
        <v>49.550000000000004</v>
      </c>
      <c r="AB5428" s="109">
        <f t="shared" si="1014"/>
        <v>49550.000000000007</v>
      </c>
      <c r="AC5428" s="108">
        <f t="shared" si="1015"/>
        <v>941.45</v>
      </c>
      <c r="AD5428" s="107">
        <f t="shared" si="1016"/>
        <v>2.2222222222222223E-2</v>
      </c>
      <c r="AE5428" s="106">
        <f t="shared" si="1017"/>
        <v>20.921111111111113</v>
      </c>
      <c r="AF5428" s="105">
        <f t="shared" si="1018"/>
        <v>62.763333333333293</v>
      </c>
      <c r="AG5428" s="105">
        <f t="shared" si="1019"/>
        <v>928.23666666666668</v>
      </c>
    </row>
    <row r="5429" spans="1:33" s="88" customFormat="1" x14ac:dyDescent="0.35">
      <c r="A5429" s="21">
        <v>10141103</v>
      </c>
      <c r="B5429" s="115" t="s">
        <v>1665</v>
      </c>
      <c r="C5429" s="115" t="s">
        <v>710</v>
      </c>
      <c r="D5429" s="21" t="s">
        <v>4496</v>
      </c>
      <c r="E5429" s="114" t="str">
        <f t="shared" si="1009"/>
        <v>TRANSFORMADOR MARCA:TUSCO AGXX/PTS0032 AGXX/PTS0032</v>
      </c>
      <c r="F5429" s="187" t="s">
        <v>4493</v>
      </c>
      <c r="G5429" s="21" t="s">
        <v>4496</v>
      </c>
      <c r="H5429" s="21" t="s">
        <v>3445</v>
      </c>
      <c r="I5429" s="21" t="s">
        <v>2113</v>
      </c>
      <c r="J5429" s="21"/>
      <c r="K5429" s="156" t="s">
        <v>4495</v>
      </c>
      <c r="L5429" s="156" t="s">
        <v>4494</v>
      </c>
      <c r="M5429" s="187">
        <v>100</v>
      </c>
      <c r="N5429" s="121">
        <v>33</v>
      </c>
      <c r="O5429" s="61">
        <v>0.4</v>
      </c>
      <c r="P5429" s="61">
        <v>3</v>
      </c>
      <c r="Q5429" s="121">
        <v>2015</v>
      </c>
      <c r="R5429" s="121" t="s">
        <v>604</v>
      </c>
      <c r="S5429" s="121">
        <v>581311</v>
      </c>
      <c r="T5429" s="116">
        <v>763</v>
      </c>
      <c r="U5429" s="111">
        <v>45</v>
      </c>
      <c r="V5429" s="113">
        <f t="shared" si="1010"/>
        <v>730.78444444444449</v>
      </c>
      <c r="W5429" s="113">
        <f t="shared" si="1011"/>
        <v>32.215555555555511</v>
      </c>
      <c r="X5429" s="112">
        <f t="shared" si="1012"/>
        <v>32215.555555555511</v>
      </c>
      <c r="Y5429" s="111"/>
      <c r="Z5429" s="110">
        <f t="shared" si="1020"/>
        <v>43</v>
      </c>
      <c r="AA5429" s="109">
        <f t="shared" si="1013"/>
        <v>38.15</v>
      </c>
      <c r="AB5429" s="109">
        <f t="shared" si="1014"/>
        <v>38150</v>
      </c>
      <c r="AC5429" s="108">
        <f t="shared" si="1015"/>
        <v>724.85</v>
      </c>
      <c r="AD5429" s="107">
        <f t="shared" si="1016"/>
        <v>2.2222222222222223E-2</v>
      </c>
      <c r="AE5429" s="106">
        <f t="shared" si="1017"/>
        <v>16.10777777777778</v>
      </c>
      <c r="AF5429" s="105">
        <f t="shared" si="1018"/>
        <v>48.323333333333295</v>
      </c>
      <c r="AG5429" s="105">
        <f t="shared" si="1019"/>
        <v>714.67666666666673</v>
      </c>
    </row>
    <row r="5430" spans="1:33" s="88" customFormat="1" x14ac:dyDescent="0.35">
      <c r="A5430" s="21">
        <v>10141103</v>
      </c>
      <c r="B5430" s="115" t="s">
        <v>1665</v>
      </c>
      <c r="C5430" s="115" t="s">
        <v>710</v>
      </c>
      <c r="D5430" s="21" t="s">
        <v>4492</v>
      </c>
      <c r="E5430" s="114" t="str">
        <f t="shared" si="1009"/>
        <v>TRANSFORMADOR MARCA:TUSCO AGXX/PTS0033 AGXX/PTS0033</v>
      </c>
      <c r="F5430" s="187" t="s">
        <v>4493</v>
      </c>
      <c r="G5430" s="21" t="s">
        <v>4492</v>
      </c>
      <c r="H5430" s="21" t="s">
        <v>3445</v>
      </c>
      <c r="I5430" s="21" t="s">
        <v>2113</v>
      </c>
      <c r="J5430" s="21"/>
      <c r="K5430" s="156" t="s">
        <v>4491</v>
      </c>
      <c r="L5430" s="156" t="s">
        <v>4490</v>
      </c>
      <c r="M5430" s="187">
        <v>100</v>
      </c>
      <c r="N5430" s="121">
        <v>33</v>
      </c>
      <c r="O5430" s="61">
        <v>0.4</v>
      </c>
      <c r="P5430" s="61">
        <v>3</v>
      </c>
      <c r="Q5430" s="121">
        <v>2015</v>
      </c>
      <c r="R5430" s="121" t="s">
        <v>604</v>
      </c>
      <c r="S5430" s="121">
        <v>581297</v>
      </c>
      <c r="T5430" s="116">
        <v>763</v>
      </c>
      <c r="U5430" s="111">
        <v>45</v>
      </c>
      <c r="V5430" s="113">
        <f t="shared" si="1010"/>
        <v>730.78444444444449</v>
      </c>
      <c r="W5430" s="113">
        <f t="shared" si="1011"/>
        <v>32.215555555555511</v>
      </c>
      <c r="X5430" s="112">
        <f t="shared" si="1012"/>
        <v>32215.555555555511</v>
      </c>
      <c r="Y5430" s="111"/>
      <c r="Z5430" s="110">
        <f t="shared" si="1020"/>
        <v>43</v>
      </c>
      <c r="AA5430" s="109">
        <f t="shared" si="1013"/>
        <v>38.15</v>
      </c>
      <c r="AB5430" s="109">
        <f t="shared" si="1014"/>
        <v>38150</v>
      </c>
      <c r="AC5430" s="108">
        <f t="shared" si="1015"/>
        <v>724.85</v>
      </c>
      <c r="AD5430" s="107">
        <f t="shared" si="1016"/>
        <v>2.2222222222222223E-2</v>
      </c>
      <c r="AE5430" s="106">
        <f t="shared" si="1017"/>
        <v>16.10777777777778</v>
      </c>
      <c r="AF5430" s="105">
        <f t="shared" si="1018"/>
        <v>48.323333333333295</v>
      </c>
      <c r="AG5430" s="105">
        <f t="shared" si="1019"/>
        <v>714.67666666666673</v>
      </c>
    </row>
    <row r="5431" spans="1:33" s="88" customFormat="1" x14ac:dyDescent="0.35">
      <c r="A5431" s="21">
        <v>10141103</v>
      </c>
      <c r="B5431" s="115" t="s">
        <v>1665</v>
      </c>
      <c r="C5431" s="115" t="s">
        <v>710</v>
      </c>
      <c r="D5431" s="21" t="s">
        <v>4488</v>
      </c>
      <c r="E5431" s="114" t="str">
        <f t="shared" si="1009"/>
        <v>TRANSFORMADOR MARCA:TUSCO AGXX/PTS0035 AGXX/PTS0035</v>
      </c>
      <c r="F5431" s="187" t="s">
        <v>4489</v>
      </c>
      <c r="G5431" s="21" t="s">
        <v>4488</v>
      </c>
      <c r="H5431" s="21" t="s">
        <v>3445</v>
      </c>
      <c r="I5431" s="21" t="s">
        <v>2113</v>
      </c>
      <c r="J5431" s="21"/>
      <c r="K5431" s="156" t="s">
        <v>4487</v>
      </c>
      <c r="L5431" s="156" t="s">
        <v>4486</v>
      </c>
      <c r="M5431" s="187">
        <v>100</v>
      </c>
      <c r="N5431" s="121">
        <v>33</v>
      </c>
      <c r="O5431" s="61">
        <v>0.4</v>
      </c>
      <c r="P5431" s="61">
        <v>3</v>
      </c>
      <c r="Q5431" s="121">
        <v>2015</v>
      </c>
      <c r="R5431" s="121" t="s">
        <v>604</v>
      </c>
      <c r="S5431" s="121">
        <v>581322</v>
      </c>
      <c r="T5431" s="116">
        <v>763</v>
      </c>
      <c r="U5431" s="111">
        <v>45</v>
      </c>
      <c r="V5431" s="113">
        <f t="shared" si="1010"/>
        <v>730.78444444444449</v>
      </c>
      <c r="W5431" s="113">
        <f t="shared" si="1011"/>
        <v>32.215555555555511</v>
      </c>
      <c r="X5431" s="112">
        <f t="shared" si="1012"/>
        <v>32215.555555555511</v>
      </c>
      <c r="Y5431" s="111"/>
      <c r="Z5431" s="110">
        <f t="shared" si="1020"/>
        <v>43</v>
      </c>
      <c r="AA5431" s="109">
        <f t="shared" si="1013"/>
        <v>38.15</v>
      </c>
      <c r="AB5431" s="109">
        <f t="shared" si="1014"/>
        <v>38150</v>
      </c>
      <c r="AC5431" s="108">
        <f t="shared" si="1015"/>
        <v>724.85</v>
      </c>
      <c r="AD5431" s="107">
        <f t="shared" si="1016"/>
        <v>2.2222222222222223E-2</v>
      </c>
      <c r="AE5431" s="106">
        <f t="shared" si="1017"/>
        <v>16.10777777777778</v>
      </c>
      <c r="AF5431" s="105">
        <f t="shared" si="1018"/>
        <v>48.323333333333295</v>
      </c>
      <c r="AG5431" s="105">
        <f t="shared" si="1019"/>
        <v>714.67666666666673</v>
      </c>
    </row>
    <row r="5432" spans="1:33" s="88" customFormat="1" x14ac:dyDescent="0.35">
      <c r="A5432" s="21">
        <v>10141103</v>
      </c>
      <c r="B5432" s="115" t="s">
        <v>1665</v>
      </c>
      <c r="C5432" s="115" t="s">
        <v>710</v>
      </c>
      <c r="D5432" s="21" t="s">
        <v>4484</v>
      </c>
      <c r="E5432" s="114" t="str">
        <f t="shared" si="1009"/>
        <v>TRANSFORMADOR MARCA:TUSCO AGXX/PTS0036 AGXX/PTS0036</v>
      </c>
      <c r="F5432" s="187" t="s">
        <v>4485</v>
      </c>
      <c r="G5432" s="21" t="s">
        <v>4484</v>
      </c>
      <c r="H5432" s="21" t="s">
        <v>3445</v>
      </c>
      <c r="I5432" s="21" t="s">
        <v>2113</v>
      </c>
      <c r="J5432" s="21"/>
      <c r="K5432" s="156" t="s">
        <v>4483</v>
      </c>
      <c r="L5432" s="156" t="s">
        <v>4482</v>
      </c>
      <c r="M5432" s="187">
        <v>100</v>
      </c>
      <c r="N5432" s="121">
        <v>33</v>
      </c>
      <c r="O5432" s="61">
        <v>0.4</v>
      </c>
      <c r="P5432" s="61">
        <v>3</v>
      </c>
      <c r="Q5432" s="121">
        <v>2015</v>
      </c>
      <c r="R5432" s="121" t="s">
        <v>604</v>
      </c>
      <c r="S5432" s="121">
        <v>581300</v>
      </c>
      <c r="T5432" s="116">
        <v>763</v>
      </c>
      <c r="U5432" s="111">
        <v>45</v>
      </c>
      <c r="V5432" s="113">
        <f t="shared" si="1010"/>
        <v>730.78444444444449</v>
      </c>
      <c r="W5432" s="113">
        <f t="shared" si="1011"/>
        <v>32.215555555555511</v>
      </c>
      <c r="X5432" s="112">
        <f t="shared" si="1012"/>
        <v>32215.555555555511</v>
      </c>
      <c r="Y5432" s="111"/>
      <c r="Z5432" s="110">
        <f t="shared" si="1020"/>
        <v>43</v>
      </c>
      <c r="AA5432" s="109">
        <f t="shared" si="1013"/>
        <v>38.15</v>
      </c>
      <c r="AB5432" s="109">
        <f t="shared" si="1014"/>
        <v>38150</v>
      </c>
      <c r="AC5432" s="108">
        <f t="shared" si="1015"/>
        <v>724.85</v>
      </c>
      <c r="AD5432" s="107">
        <f t="shared" si="1016"/>
        <v>2.2222222222222223E-2</v>
      </c>
      <c r="AE5432" s="106">
        <f t="shared" si="1017"/>
        <v>16.10777777777778</v>
      </c>
      <c r="AF5432" s="105">
        <f t="shared" si="1018"/>
        <v>48.323333333333295</v>
      </c>
      <c r="AG5432" s="105">
        <f t="shared" si="1019"/>
        <v>714.67666666666673</v>
      </c>
    </row>
    <row r="5433" spans="1:33" s="88" customFormat="1" x14ac:dyDescent="0.35">
      <c r="A5433" s="21">
        <v>10141103</v>
      </c>
      <c r="B5433" s="115" t="s">
        <v>1665</v>
      </c>
      <c r="C5433" s="115" t="s">
        <v>710</v>
      </c>
      <c r="D5433" s="21" t="s">
        <v>4480</v>
      </c>
      <c r="E5433" s="114" t="str">
        <f t="shared" si="1009"/>
        <v>TRANSFORMADOR MARCA:TUSCO AGXX/PTS0037 AGXX/PTS0037</v>
      </c>
      <c r="F5433" s="187" t="s">
        <v>4481</v>
      </c>
      <c r="G5433" s="21" t="s">
        <v>4480</v>
      </c>
      <c r="H5433" s="21" t="s">
        <v>3445</v>
      </c>
      <c r="I5433" s="21" t="s">
        <v>2113</v>
      </c>
      <c r="J5433" s="21"/>
      <c r="K5433" s="156" t="s">
        <v>4479</v>
      </c>
      <c r="L5433" s="156" t="s">
        <v>4478</v>
      </c>
      <c r="M5433" s="187">
        <v>100</v>
      </c>
      <c r="N5433" s="121">
        <v>33</v>
      </c>
      <c r="O5433" s="61">
        <v>0.4</v>
      </c>
      <c r="P5433" s="61">
        <v>3</v>
      </c>
      <c r="Q5433" s="121">
        <v>2015</v>
      </c>
      <c r="R5433" s="121" t="s">
        <v>604</v>
      </c>
      <c r="S5433" s="121">
        <v>581299</v>
      </c>
      <c r="T5433" s="116">
        <v>763</v>
      </c>
      <c r="U5433" s="111">
        <v>45</v>
      </c>
      <c r="V5433" s="113">
        <f t="shared" si="1010"/>
        <v>730.78444444444449</v>
      </c>
      <c r="W5433" s="113">
        <f t="shared" si="1011"/>
        <v>32.215555555555511</v>
      </c>
      <c r="X5433" s="112">
        <f t="shared" si="1012"/>
        <v>32215.555555555511</v>
      </c>
      <c r="Y5433" s="111"/>
      <c r="Z5433" s="110">
        <f t="shared" si="1020"/>
        <v>43</v>
      </c>
      <c r="AA5433" s="109">
        <f t="shared" si="1013"/>
        <v>38.15</v>
      </c>
      <c r="AB5433" s="109">
        <f t="shared" si="1014"/>
        <v>38150</v>
      </c>
      <c r="AC5433" s="108">
        <f t="shared" si="1015"/>
        <v>724.85</v>
      </c>
      <c r="AD5433" s="107">
        <f t="shared" si="1016"/>
        <v>2.2222222222222223E-2</v>
      </c>
      <c r="AE5433" s="106">
        <f t="shared" si="1017"/>
        <v>16.10777777777778</v>
      </c>
      <c r="AF5433" s="105">
        <f t="shared" si="1018"/>
        <v>48.323333333333295</v>
      </c>
      <c r="AG5433" s="105">
        <f t="shared" si="1019"/>
        <v>714.67666666666673</v>
      </c>
    </row>
    <row r="5434" spans="1:33" s="88" customFormat="1" x14ac:dyDescent="0.35">
      <c r="A5434" s="21">
        <v>10141103</v>
      </c>
      <c r="B5434" s="115" t="s">
        <v>1665</v>
      </c>
      <c r="C5434" s="115" t="s">
        <v>710</v>
      </c>
      <c r="D5434" s="21" t="s">
        <v>4476</v>
      </c>
      <c r="E5434" s="114" t="str">
        <f t="shared" si="1009"/>
        <v>TRANSFORMADOR MARCA:TUSCO AGXX/PTS0038 AGXX/PTS0038</v>
      </c>
      <c r="F5434" s="187" t="s">
        <v>4477</v>
      </c>
      <c r="G5434" s="21" t="s">
        <v>4476</v>
      </c>
      <c r="H5434" s="21" t="s">
        <v>3445</v>
      </c>
      <c r="I5434" s="21" t="s">
        <v>2113</v>
      </c>
      <c r="J5434" s="21"/>
      <c r="K5434" s="156" t="s">
        <v>4475</v>
      </c>
      <c r="L5434" s="156" t="s">
        <v>4474</v>
      </c>
      <c r="M5434" s="187">
        <v>100</v>
      </c>
      <c r="N5434" s="121">
        <v>33</v>
      </c>
      <c r="O5434" s="61">
        <v>0.4</v>
      </c>
      <c r="P5434" s="61">
        <v>3</v>
      </c>
      <c r="Q5434" s="121">
        <v>2015</v>
      </c>
      <c r="R5434" s="121" t="s">
        <v>604</v>
      </c>
      <c r="S5434" s="121">
        <v>581320</v>
      </c>
      <c r="T5434" s="116">
        <v>763</v>
      </c>
      <c r="U5434" s="111">
        <v>45</v>
      </c>
      <c r="V5434" s="113">
        <f t="shared" si="1010"/>
        <v>730.78444444444449</v>
      </c>
      <c r="W5434" s="113">
        <f t="shared" si="1011"/>
        <v>32.215555555555511</v>
      </c>
      <c r="X5434" s="112">
        <f t="shared" si="1012"/>
        <v>32215.555555555511</v>
      </c>
      <c r="Y5434" s="111"/>
      <c r="Z5434" s="110">
        <f t="shared" si="1020"/>
        <v>43</v>
      </c>
      <c r="AA5434" s="109">
        <f t="shared" si="1013"/>
        <v>38.15</v>
      </c>
      <c r="AB5434" s="109">
        <f t="shared" si="1014"/>
        <v>38150</v>
      </c>
      <c r="AC5434" s="108">
        <f t="shared" si="1015"/>
        <v>724.85</v>
      </c>
      <c r="AD5434" s="107">
        <f t="shared" si="1016"/>
        <v>2.2222222222222223E-2</v>
      </c>
      <c r="AE5434" s="106">
        <f t="shared" si="1017"/>
        <v>16.10777777777778</v>
      </c>
      <c r="AF5434" s="105">
        <f t="shared" si="1018"/>
        <v>48.323333333333295</v>
      </c>
      <c r="AG5434" s="105">
        <f t="shared" si="1019"/>
        <v>714.67666666666673</v>
      </c>
    </row>
    <row r="5435" spans="1:33" s="88" customFormat="1" x14ac:dyDescent="0.35">
      <c r="A5435" s="21">
        <v>10141103</v>
      </c>
      <c r="B5435" s="115" t="s">
        <v>1665</v>
      </c>
      <c r="C5435" s="115" t="s">
        <v>710</v>
      </c>
      <c r="D5435" s="21" t="s">
        <v>4472</v>
      </c>
      <c r="E5435" s="114" t="str">
        <f t="shared" si="1009"/>
        <v>TRANSFORMADOR MARCA:TUSCO AGXX/PTS0039 AGXX/PTS0039</v>
      </c>
      <c r="F5435" s="187" t="s">
        <v>4473</v>
      </c>
      <c r="G5435" s="21" t="s">
        <v>4472</v>
      </c>
      <c r="H5435" s="21" t="s">
        <v>3445</v>
      </c>
      <c r="I5435" s="21" t="s">
        <v>2113</v>
      </c>
      <c r="J5435" s="21"/>
      <c r="K5435" s="156" t="s">
        <v>4464</v>
      </c>
      <c r="L5435" s="156" t="s">
        <v>4471</v>
      </c>
      <c r="M5435" s="187">
        <v>100</v>
      </c>
      <c r="N5435" s="121">
        <v>33</v>
      </c>
      <c r="O5435" s="61">
        <v>0.4</v>
      </c>
      <c r="P5435" s="61">
        <v>3</v>
      </c>
      <c r="Q5435" s="121">
        <v>2015</v>
      </c>
      <c r="R5435" s="121" t="s">
        <v>604</v>
      </c>
      <c r="S5435" s="121">
        <v>581315</v>
      </c>
      <c r="T5435" s="116">
        <v>763</v>
      </c>
      <c r="U5435" s="111">
        <v>45</v>
      </c>
      <c r="V5435" s="113">
        <f t="shared" si="1010"/>
        <v>730.78444444444449</v>
      </c>
      <c r="W5435" s="113">
        <f t="shared" si="1011"/>
        <v>32.215555555555511</v>
      </c>
      <c r="X5435" s="112">
        <f t="shared" si="1012"/>
        <v>32215.555555555511</v>
      </c>
      <c r="Y5435" s="111"/>
      <c r="Z5435" s="110">
        <f t="shared" si="1020"/>
        <v>43</v>
      </c>
      <c r="AA5435" s="109">
        <f t="shared" si="1013"/>
        <v>38.15</v>
      </c>
      <c r="AB5435" s="109">
        <f t="shared" si="1014"/>
        <v>38150</v>
      </c>
      <c r="AC5435" s="108">
        <f t="shared" si="1015"/>
        <v>724.85</v>
      </c>
      <c r="AD5435" s="107">
        <f t="shared" si="1016"/>
        <v>2.2222222222222223E-2</v>
      </c>
      <c r="AE5435" s="106">
        <f t="shared" si="1017"/>
        <v>16.10777777777778</v>
      </c>
      <c r="AF5435" s="105">
        <f t="shared" si="1018"/>
        <v>48.323333333333295</v>
      </c>
      <c r="AG5435" s="105">
        <f t="shared" si="1019"/>
        <v>714.67666666666673</v>
      </c>
    </row>
    <row r="5436" spans="1:33" s="88" customFormat="1" x14ac:dyDescent="0.35">
      <c r="A5436" s="21">
        <v>10141103</v>
      </c>
      <c r="B5436" s="115" t="s">
        <v>1665</v>
      </c>
      <c r="C5436" s="115" t="s">
        <v>710</v>
      </c>
      <c r="D5436" s="21" t="s">
        <v>4469</v>
      </c>
      <c r="E5436" s="114" t="str">
        <f t="shared" si="1009"/>
        <v>TRANSFORMADOR MARCA:TUSCO AGXX/PTS0040 AGXX/PTS0040</v>
      </c>
      <c r="F5436" s="187" t="s">
        <v>4470</v>
      </c>
      <c r="G5436" s="21" t="s">
        <v>4469</v>
      </c>
      <c r="H5436" s="21" t="s">
        <v>3445</v>
      </c>
      <c r="I5436" s="21" t="s">
        <v>2113</v>
      </c>
      <c r="J5436" s="21"/>
      <c r="K5436" s="156" t="s">
        <v>4468</v>
      </c>
      <c r="L5436" s="156" t="s">
        <v>4467</v>
      </c>
      <c r="M5436" s="187">
        <v>100</v>
      </c>
      <c r="N5436" s="121">
        <v>33</v>
      </c>
      <c r="O5436" s="61">
        <v>0.4</v>
      </c>
      <c r="P5436" s="61">
        <v>3</v>
      </c>
      <c r="Q5436" s="121">
        <v>2015</v>
      </c>
      <c r="R5436" s="121" t="s">
        <v>604</v>
      </c>
      <c r="S5436" s="121">
        <v>581312</v>
      </c>
      <c r="T5436" s="116">
        <v>763</v>
      </c>
      <c r="U5436" s="111">
        <v>45</v>
      </c>
      <c r="V5436" s="113">
        <f t="shared" si="1010"/>
        <v>730.78444444444449</v>
      </c>
      <c r="W5436" s="113">
        <f t="shared" si="1011"/>
        <v>32.215555555555511</v>
      </c>
      <c r="X5436" s="112">
        <f t="shared" si="1012"/>
        <v>32215.555555555511</v>
      </c>
      <c r="Y5436" s="111"/>
      <c r="Z5436" s="110">
        <f t="shared" si="1020"/>
        <v>43</v>
      </c>
      <c r="AA5436" s="109">
        <f t="shared" si="1013"/>
        <v>38.15</v>
      </c>
      <c r="AB5436" s="109">
        <f t="shared" si="1014"/>
        <v>38150</v>
      </c>
      <c r="AC5436" s="108">
        <f t="shared" si="1015"/>
        <v>724.85</v>
      </c>
      <c r="AD5436" s="107">
        <f t="shared" si="1016"/>
        <v>2.2222222222222223E-2</v>
      </c>
      <c r="AE5436" s="106">
        <f t="shared" si="1017"/>
        <v>16.10777777777778</v>
      </c>
      <c r="AF5436" s="105">
        <f t="shared" si="1018"/>
        <v>48.323333333333295</v>
      </c>
      <c r="AG5436" s="105">
        <f t="shared" si="1019"/>
        <v>714.67666666666673</v>
      </c>
    </row>
    <row r="5437" spans="1:33" s="88" customFormat="1" x14ac:dyDescent="0.35">
      <c r="A5437" s="21">
        <v>10141103</v>
      </c>
      <c r="B5437" s="115" t="s">
        <v>1665</v>
      </c>
      <c r="C5437" s="115" t="s">
        <v>710</v>
      </c>
      <c r="D5437" s="21" t="s">
        <v>4465</v>
      </c>
      <c r="E5437" s="114" t="str">
        <f t="shared" si="1009"/>
        <v>TRANSFORMADOR MARCA:TUSCO AGXX/PTS0041 AGXX/PTS0041</v>
      </c>
      <c r="F5437" s="187" t="s">
        <v>4466</v>
      </c>
      <c r="G5437" s="21" t="s">
        <v>4465</v>
      </c>
      <c r="H5437" s="21" t="s">
        <v>3445</v>
      </c>
      <c r="I5437" s="21" t="s">
        <v>2113</v>
      </c>
      <c r="J5437" s="21"/>
      <c r="K5437" s="156" t="s">
        <v>4464</v>
      </c>
      <c r="L5437" s="156" t="s">
        <v>4463</v>
      </c>
      <c r="M5437" s="187">
        <v>100</v>
      </c>
      <c r="N5437" s="121">
        <v>33</v>
      </c>
      <c r="O5437" s="61">
        <v>0.4</v>
      </c>
      <c r="P5437" s="61">
        <v>3</v>
      </c>
      <c r="Q5437" s="121">
        <v>2015</v>
      </c>
      <c r="R5437" s="121" t="s">
        <v>604</v>
      </c>
      <c r="S5437" s="121">
        <v>581302</v>
      </c>
      <c r="T5437" s="116">
        <v>763</v>
      </c>
      <c r="U5437" s="111">
        <v>45</v>
      </c>
      <c r="V5437" s="113">
        <f t="shared" si="1010"/>
        <v>730.78444444444449</v>
      </c>
      <c r="W5437" s="113">
        <f t="shared" si="1011"/>
        <v>32.215555555555511</v>
      </c>
      <c r="X5437" s="112">
        <f t="shared" si="1012"/>
        <v>32215.555555555511</v>
      </c>
      <c r="Y5437" s="111"/>
      <c r="Z5437" s="110">
        <f t="shared" si="1020"/>
        <v>43</v>
      </c>
      <c r="AA5437" s="109">
        <f t="shared" si="1013"/>
        <v>38.15</v>
      </c>
      <c r="AB5437" s="109">
        <f t="shared" si="1014"/>
        <v>38150</v>
      </c>
      <c r="AC5437" s="108">
        <f t="shared" si="1015"/>
        <v>724.85</v>
      </c>
      <c r="AD5437" s="107">
        <f t="shared" si="1016"/>
        <v>2.2222222222222223E-2</v>
      </c>
      <c r="AE5437" s="106">
        <f t="shared" si="1017"/>
        <v>16.10777777777778</v>
      </c>
      <c r="AF5437" s="105">
        <f t="shared" si="1018"/>
        <v>48.323333333333295</v>
      </c>
      <c r="AG5437" s="105">
        <f t="shared" si="1019"/>
        <v>714.67666666666673</v>
      </c>
    </row>
    <row r="5438" spans="1:33" s="88" customFormat="1" x14ac:dyDescent="0.35">
      <c r="A5438" s="21">
        <v>10141103</v>
      </c>
      <c r="B5438" s="115" t="s">
        <v>1665</v>
      </c>
      <c r="C5438" s="115" t="s">
        <v>710</v>
      </c>
      <c r="D5438" s="21" t="s">
        <v>4461</v>
      </c>
      <c r="E5438" s="114" t="str">
        <f t="shared" si="1009"/>
        <v>TRANSFORMADOR MARCA:TUSCO AGXX/PTS0043 AGXX/PTS0043</v>
      </c>
      <c r="F5438" s="187" t="s">
        <v>4462</v>
      </c>
      <c r="G5438" s="21" t="s">
        <v>4461</v>
      </c>
      <c r="H5438" s="21" t="s">
        <v>3445</v>
      </c>
      <c r="I5438" s="21" t="s">
        <v>2113</v>
      </c>
      <c r="J5438" s="21"/>
      <c r="K5438" s="156" t="s">
        <v>4460</v>
      </c>
      <c r="L5438" s="156" t="s">
        <v>4459</v>
      </c>
      <c r="M5438" s="187">
        <v>100</v>
      </c>
      <c r="N5438" s="121">
        <v>33</v>
      </c>
      <c r="O5438" s="61">
        <v>0.4</v>
      </c>
      <c r="P5438" s="61">
        <v>3</v>
      </c>
      <c r="Q5438" s="121">
        <v>2015</v>
      </c>
      <c r="R5438" s="121" t="s">
        <v>604</v>
      </c>
      <c r="S5438" s="121">
        <v>581301</v>
      </c>
      <c r="T5438" s="116">
        <v>763</v>
      </c>
      <c r="U5438" s="111">
        <v>45</v>
      </c>
      <c r="V5438" s="113">
        <f t="shared" si="1010"/>
        <v>730.78444444444449</v>
      </c>
      <c r="W5438" s="113">
        <f t="shared" si="1011"/>
        <v>32.215555555555511</v>
      </c>
      <c r="X5438" s="112">
        <f t="shared" si="1012"/>
        <v>32215.555555555511</v>
      </c>
      <c r="Y5438" s="111"/>
      <c r="Z5438" s="110">
        <f t="shared" si="1020"/>
        <v>43</v>
      </c>
      <c r="AA5438" s="109">
        <f t="shared" si="1013"/>
        <v>38.15</v>
      </c>
      <c r="AB5438" s="109">
        <f t="shared" si="1014"/>
        <v>38150</v>
      </c>
      <c r="AC5438" s="108">
        <f t="shared" si="1015"/>
        <v>724.85</v>
      </c>
      <c r="AD5438" s="107">
        <f t="shared" si="1016"/>
        <v>2.2222222222222223E-2</v>
      </c>
      <c r="AE5438" s="106">
        <f t="shared" si="1017"/>
        <v>16.10777777777778</v>
      </c>
      <c r="AF5438" s="105">
        <f t="shared" si="1018"/>
        <v>48.323333333333295</v>
      </c>
      <c r="AG5438" s="105">
        <f t="shared" si="1019"/>
        <v>714.67666666666673</v>
      </c>
    </row>
    <row r="5439" spans="1:33" s="88" customFormat="1" x14ac:dyDescent="0.35">
      <c r="A5439" s="21">
        <v>10141103</v>
      </c>
      <c r="B5439" s="115" t="s">
        <v>1665</v>
      </c>
      <c r="C5439" s="115" t="s">
        <v>710</v>
      </c>
      <c r="D5439" s="21" t="s">
        <v>4457</v>
      </c>
      <c r="E5439" s="114" t="str">
        <f t="shared" si="1009"/>
        <v>TRANSFORMADOR MARCA:FST AGXX/PTS0077 AGXX/PTS0077</v>
      </c>
      <c r="F5439" s="187" t="s">
        <v>4458</v>
      </c>
      <c r="G5439" s="21" t="s">
        <v>4457</v>
      </c>
      <c r="H5439" s="21" t="s">
        <v>2113</v>
      </c>
      <c r="I5439" s="21" t="s">
        <v>2113</v>
      </c>
      <c r="J5439" s="21"/>
      <c r="K5439" s="190" t="s">
        <v>4456</v>
      </c>
      <c r="L5439" s="190" t="s">
        <v>4455</v>
      </c>
      <c r="M5439" s="187">
        <v>100</v>
      </c>
      <c r="N5439" s="121">
        <v>11</v>
      </c>
      <c r="O5439" s="61">
        <v>0.4</v>
      </c>
      <c r="P5439" s="61">
        <v>3</v>
      </c>
      <c r="Q5439" s="121">
        <v>2015</v>
      </c>
      <c r="R5439" s="121" t="s">
        <v>519</v>
      </c>
      <c r="S5439" s="121" t="s">
        <v>4454</v>
      </c>
      <c r="T5439" s="116">
        <v>445</v>
      </c>
      <c r="U5439" s="111">
        <v>45</v>
      </c>
      <c r="V5439" s="113">
        <f t="shared" si="1010"/>
        <v>426.21111111111111</v>
      </c>
      <c r="W5439" s="113">
        <f t="shared" si="1011"/>
        <v>18.788888888888891</v>
      </c>
      <c r="X5439" s="112">
        <f t="shared" si="1012"/>
        <v>18788.888888888891</v>
      </c>
      <c r="Y5439" s="111"/>
      <c r="Z5439" s="110">
        <f t="shared" si="1020"/>
        <v>43</v>
      </c>
      <c r="AA5439" s="109">
        <f t="shared" si="1013"/>
        <v>22.25</v>
      </c>
      <c r="AB5439" s="109">
        <f t="shared" si="1014"/>
        <v>22250</v>
      </c>
      <c r="AC5439" s="108">
        <f t="shared" si="1015"/>
        <v>422.75</v>
      </c>
      <c r="AD5439" s="107">
        <f t="shared" si="1016"/>
        <v>2.2222222222222223E-2</v>
      </c>
      <c r="AE5439" s="106">
        <f t="shared" si="1017"/>
        <v>9.3944444444444439</v>
      </c>
      <c r="AF5439" s="105">
        <f t="shared" si="1018"/>
        <v>28.183333333333337</v>
      </c>
      <c r="AG5439" s="105">
        <f t="shared" si="1019"/>
        <v>416.81666666666666</v>
      </c>
    </row>
    <row r="5440" spans="1:33" s="88" customFormat="1" x14ac:dyDescent="0.35">
      <c r="A5440" s="21">
        <v>10141103</v>
      </c>
      <c r="B5440" s="115" t="s">
        <v>1665</v>
      </c>
      <c r="C5440" s="115" t="s">
        <v>710</v>
      </c>
      <c r="D5440" s="21" t="s">
        <v>4452</v>
      </c>
      <c r="E5440" s="114" t="str">
        <f t="shared" si="1009"/>
        <v>TRANSFORMADOR MARCA:TRANSFORMRS AGXX/PTS0273 AGXX/PTS0273</v>
      </c>
      <c r="F5440" s="61" t="s">
        <v>4453</v>
      </c>
      <c r="G5440" s="21" t="s">
        <v>4452</v>
      </c>
      <c r="H5440" s="21" t="s">
        <v>2113</v>
      </c>
      <c r="I5440" s="21" t="s">
        <v>2113</v>
      </c>
      <c r="J5440" s="21"/>
      <c r="K5440" s="121" t="s">
        <v>4451</v>
      </c>
      <c r="L5440" s="121" t="s">
        <v>4450</v>
      </c>
      <c r="M5440" s="61">
        <v>100</v>
      </c>
      <c r="N5440" s="121">
        <v>11</v>
      </c>
      <c r="O5440" s="61">
        <v>0.4</v>
      </c>
      <c r="P5440" s="61">
        <v>3</v>
      </c>
      <c r="Q5440" s="121">
        <v>2015</v>
      </c>
      <c r="R5440" s="121" t="s">
        <v>4449</v>
      </c>
      <c r="S5440" s="121" t="s">
        <v>4448</v>
      </c>
      <c r="T5440" s="116">
        <v>445</v>
      </c>
      <c r="U5440" s="111">
        <v>45</v>
      </c>
      <c r="V5440" s="113">
        <f t="shared" si="1010"/>
        <v>426.21111111111111</v>
      </c>
      <c r="W5440" s="113">
        <f t="shared" si="1011"/>
        <v>18.788888888888891</v>
      </c>
      <c r="X5440" s="112">
        <f t="shared" si="1012"/>
        <v>18788.888888888891</v>
      </c>
      <c r="Y5440" s="111"/>
      <c r="Z5440" s="110">
        <f t="shared" si="1020"/>
        <v>43</v>
      </c>
      <c r="AA5440" s="109">
        <f t="shared" si="1013"/>
        <v>22.25</v>
      </c>
      <c r="AB5440" s="109">
        <f t="shared" si="1014"/>
        <v>22250</v>
      </c>
      <c r="AC5440" s="108">
        <f t="shared" si="1015"/>
        <v>422.75</v>
      </c>
      <c r="AD5440" s="107">
        <f t="shared" si="1016"/>
        <v>2.2222222222222223E-2</v>
      </c>
      <c r="AE5440" s="106">
        <f t="shared" si="1017"/>
        <v>9.3944444444444439</v>
      </c>
      <c r="AF5440" s="105">
        <f t="shared" si="1018"/>
        <v>28.183333333333337</v>
      </c>
      <c r="AG5440" s="105">
        <f t="shared" si="1019"/>
        <v>416.81666666666666</v>
      </c>
    </row>
    <row r="5441" spans="1:33" s="88" customFormat="1" x14ac:dyDescent="0.35">
      <c r="A5441" s="21">
        <v>10141103</v>
      </c>
      <c r="B5441" s="115" t="s">
        <v>1665</v>
      </c>
      <c r="C5441" s="115" t="s">
        <v>710</v>
      </c>
      <c r="D5441" s="21" t="s">
        <v>4446</v>
      </c>
      <c r="E5441" s="114" t="str">
        <f t="shared" si="1009"/>
        <v>TRANSFORMADOR MARCA:FST AGXX/PTS0335 AGXX/PTS0335</v>
      </c>
      <c r="F5441" s="61" t="s">
        <v>4447</v>
      </c>
      <c r="G5441" s="21" t="s">
        <v>4446</v>
      </c>
      <c r="H5441" s="21" t="s">
        <v>2113</v>
      </c>
      <c r="I5441" s="21" t="s">
        <v>2113</v>
      </c>
      <c r="J5441" s="21"/>
      <c r="K5441" s="121" t="s">
        <v>4445</v>
      </c>
      <c r="L5441" s="121" t="s">
        <v>4444</v>
      </c>
      <c r="M5441" s="61">
        <v>250</v>
      </c>
      <c r="N5441" s="121">
        <v>11</v>
      </c>
      <c r="O5441" s="61">
        <v>0.4</v>
      </c>
      <c r="P5441" s="61">
        <v>3</v>
      </c>
      <c r="Q5441" s="121">
        <v>2015</v>
      </c>
      <c r="R5441" s="121" t="s">
        <v>519</v>
      </c>
      <c r="S5441" s="121" t="s">
        <v>3404</v>
      </c>
      <c r="T5441" s="116">
        <v>840</v>
      </c>
      <c r="U5441" s="111">
        <v>45</v>
      </c>
      <c r="V5441" s="113">
        <f t="shared" si="1010"/>
        <v>804.53333333333342</v>
      </c>
      <c r="W5441" s="113">
        <f t="shared" si="1011"/>
        <v>35.466666666666583</v>
      </c>
      <c r="X5441" s="112">
        <f t="shared" si="1012"/>
        <v>35466.666666666584</v>
      </c>
      <c r="Y5441" s="111"/>
      <c r="Z5441" s="110">
        <f t="shared" si="1020"/>
        <v>43</v>
      </c>
      <c r="AA5441" s="109">
        <f t="shared" si="1013"/>
        <v>42</v>
      </c>
      <c r="AB5441" s="109">
        <f t="shared" si="1014"/>
        <v>42000</v>
      </c>
      <c r="AC5441" s="108">
        <f t="shared" si="1015"/>
        <v>798</v>
      </c>
      <c r="AD5441" s="107">
        <f t="shared" si="1016"/>
        <v>2.2222222222222223E-2</v>
      </c>
      <c r="AE5441" s="106">
        <f t="shared" si="1017"/>
        <v>17.733333333333334</v>
      </c>
      <c r="AF5441" s="105">
        <f t="shared" si="1018"/>
        <v>53.199999999999918</v>
      </c>
      <c r="AG5441" s="105">
        <f t="shared" si="1019"/>
        <v>786.80000000000007</v>
      </c>
    </row>
    <row r="5442" spans="1:33" s="88" customFormat="1" x14ac:dyDescent="0.35">
      <c r="A5442" s="21">
        <v>10141103</v>
      </c>
      <c r="B5442" s="115" t="s">
        <v>1665</v>
      </c>
      <c r="C5442" s="115" t="s">
        <v>710</v>
      </c>
      <c r="D5442" s="21" t="s">
        <v>4442</v>
      </c>
      <c r="E5442" s="114" t="str">
        <f t="shared" ref="E5442:E5505" si="1021">+CONCATENATE(C5442," ","MARCA:",R5442," ",G5442," ",D5442,)</f>
        <v>TRANSFORMADOR MARCA:TM AGXX/PTS0154 AGXX/PTS0154</v>
      </c>
      <c r="F5442" s="61" t="s">
        <v>4443</v>
      </c>
      <c r="G5442" s="21" t="s">
        <v>4442</v>
      </c>
      <c r="H5442" s="21" t="s">
        <v>2113</v>
      </c>
      <c r="I5442" s="21" t="s">
        <v>2113</v>
      </c>
      <c r="J5442" s="21"/>
      <c r="K5442" s="181" t="s">
        <v>4441</v>
      </c>
      <c r="L5442" s="181" t="s">
        <v>4440</v>
      </c>
      <c r="M5442" s="121">
        <v>100</v>
      </c>
      <c r="N5442" s="121">
        <v>33</v>
      </c>
      <c r="O5442" s="61">
        <v>0.4</v>
      </c>
      <c r="P5442" s="61">
        <v>3</v>
      </c>
      <c r="Q5442" s="121">
        <v>2015</v>
      </c>
      <c r="R5442" s="121" t="s">
        <v>1769</v>
      </c>
      <c r="S5442" s="121">
        <v>961793</v>
      </c>
      <c r="T5442" s="116">
        <v>763</v>
      </c>
      <c r="U5442" s="111">
        <v>45</v>
      </c>
      <c r="V5442" s="113">
        <f t="shared" ref="V5442:V5505" si="1022">((Z5442/U5442)*(T5442-AA5442))+AA5442</f>
        <v>730.78444444444449</v>
      </c>
      <c r="W5442" s="113">
        <f t="shared" ref="W5442:W5505" si="1023">+T5442-V5442</f>
        <v>32.215555555555511</v>
      </c>
      <c r="X5442" s="112">
        <f t="shared" ref="X5442:X5505" si="1024">+W5442*1000</f>
        <v>32215.555555555511</v>
      </c>
      <c r="Y5442" s="111"/>
      <c r="Z5442" s="110">
        <f t="shared" si="1020"/>
        <v>43</v>
      </c>
      <c r="AA5442" s="109">
        <f t="shared" ref="AA5442:AA5505" si="1025">(5/100*T5442)</f>
        <v>38.15</v>
      </c>
      <c r="AB5442" s="109">
        <f t="shared" ref="AB5442:AB5505" si="1026">+AA5442*1000</f>
        <v>38150</v>
      </c>
      <c r="AC5442" s="108">
        <f t="shared" ref="AC5442:AC5505" si="1027">+T5442-AA5442</f>
        <v>724.85</v>
      </c>
      <c r="AD5442" s="107">
        <f t="shared" ref="AD5442:AD5505" si="1028">1/U5442</f>
        <v>2.2222222222222223E-2</v>
      </c>
      <c r="AE5442" s="106">
        <f t="shared" ref="AE5442:AE5505" si="1029">+AC5442*AD5442</f>
        <v>16.10777777777778</v>
      </c>
      <c r="AF5442" s="105">
        <f t="shared" ref="AF5442:AF5505" si="1030">+T5442-V5442+AE5442</f>
        <v>48.323333333333295</v>
      </c>
      <c r="AG5442" s="105">
        <f t="shared" ref="AG5442:AG5505" si="1031">+V5442-AE5442</f>
        <v>714.67666666666673</v>
      </c>
    </row>
    <row r="5443" spans="1:33" s="88" customFormat="1" x14ac:dyDescent="0.35">
      <c r="A5443" s="21">
        <v>10141103</v>
      </c>
      <c r="B5443" s="115" t="s">
        <v>1665</v>
      </c>
      <c r="C5443" s="115" t="s">
        <v>710</v>
      </c>
      <c r="D5443" s="21" t="s">
        <v>4438</v>
      </c>
      <c r="E5443" s="114" t="str">
        <f t="shared" si="1021"/>
        <v>TRANSFORMADOR MARCA:FST AGXX/PTS0331 AGXX/PTS0331</v>
      </c>
      <c r="F5443" s="61" t="s">
        <v>4439</v>
      </c>
      <c r="G5443" s="21" t="s">
        <v>4438</v>
      </c>
      <c r="H5443" s="21" t="s">
        <v>2113</v>
      </c>
      <c r="I5443" s="21" t="s">
        <v>2113</v>
      </c>
      <c r="J5443" s="21"/>
      <c r="K5443" s="181" t="s">
        <v>4437</v>
      </c>
      <c r="L5443" s="181" t="s">
        <v>4436</v>
      </c>
      <c r="M5443" s="121">
        <v>160</v>
      </c>
      <c r="N5443" s="121">
        <v>33</v>
      </c>
      <c r="O5443" s="61">
        <v>0.4</v>
      </c>
      <c r="P5443" s="61">
        <v>3</v>
      </c>
      <c r="Q5443" s="121">
        <v>2015</v>
      </c>
      <c r="R5443" s="121" t="s">
        <v>519</v>
      </c>
      <c r="S5443" s="121" t="s">
        <v>4435</v>
      </c>
      <c r="T5443" s="116">
        <v>991</v>
      </c>
      <c r="U5443" s="111">
        <v>45</v>
      </c>
      <c r="V5443" s="113">
        <f t="shared" si="1022"/>
        <v>949.15777777777782</v>
      </c>
      <c r="W5443" s="113">
        <f t="shared" si="1023"/>
        <v>41.842222222222176</v>
      </c>
      <c r="X5443" s="112">
        <f t="shared" si="1024"/>
        <v>41842.222222222175</v>
      </c>
      <c r="Y5443" s="111"/>
      <c r="Z5443" s="110">
        <f t="shared" si="1020"/>
        <v>43</v>
      </c>
      <c r="AA5443" s="109">
        <f t="shared" si="1025"/>
        <v>49.550000000000004</v>
      </c>
      <c r="AB5443" s="109">
        <f t="shared" si="1026"/>
        <v>49550.000000000007</v>
      </c>
      <c r="AC5443" s="108">
        <f t="shared" si="1027"/>
        <v>941.45</v>
      </c>
      <c r="AD5443" s="107">
        <f t="shared" si="1028"/>
        <v>2.2222222222222223E-2</v>
      </c>
      <c r="AE5443" s="106">
        <f t="shared" si="1029"/>
        <v>20.921111111111113</v>
      </c>
      <c r="AF5443" s="105">
        <f t="shared" si="1030"/>
        <v>62.763333333333293</v>
      </c>
      <c r="AG5443" s="105">
        <f t="shared" si="1031"/>
        <v>928.23666666666668</v>
      </c>
    </row>
    <row r="5444" spans="1:33" s="88" customFormat="1" x14ac:dyDescent="0.35">
      <c r="A5444" s="21">
        <v>10141103</v>
      </c>
      <c r="B5444" s="115" t="s">
        <v>1665</v>
      </c>
      <c r="C5444" s="115" t="s">
        <v>710</v>
      </c>
      <c r="D5444" s="21" t="s">
        <v>4433</v>
      </c>
      <c r="E5444" s="114" t="str">
        <f t="shared" si="1021"/>
        <v>TRANSFORMADOR MARCA:TM AGXX/PTS0282 AGXX/PTS0282</v>
      </c>
      <c r="F5444" s="21" t="s">
        <v>4434</v>
      </c>
      <c r="G5444" s="21" t="s">
        <v>4433</v>
      </c>
      <c r="H5444" s="21" t="s">
        <v>2125</v>
      </c>
      <c r="I5444" s="21" t="s">
        <v>2113</v>
      </c>
      <c r="J5444" s="21"/>
      <c r="K5444" s="61" t="s">
        <v>4432</v>
      </c>
      <c r="L5444" s="61" t="s">
        <v>4431</v>
      </c>
      <c r="M5444" s="121">
        <v>250</v>
      </c>
      <c r="N5444" s="121">
        <v>33</v>
      </c>
      <c r="O5444" s="61">
        <v>0.4</v>
      </c>
      <c r="P5444" s="61">
        <v>3</v>
      </c>
      <c r="Q5444" s="121">
        <v>2015</v>
      </c>
      <c r="R5444" s="121" t="s">
        <v>1769</v>
      </c>
      <c r="S5444" s="121">
        <v>967341</v>
      </c>
      <c r="T5444" s="116">
        <v>991</v>
      </c>
      <c r="U5444" s="111">
        <v>45</v>
      </c>
      <c r="V5444" s="113">
        <f t="shared" si="1022"/>
        <v>949.15777777777782</v>
      </c>
      <c r="W5444" s="113">
        <f t="shared" si="1023"/>
        <v>41.842222222222176</v>
      </c>
      <c r="X5444" s="112">
        <f t="shared" si="1024"/>
        <v>41842.222222222175</v>
      </c>
      <c r="Y5444" s="111"/>
      <c r="Z5444" s="110">
        <f t="shared" si="1020"/>
        <v>43</v>
      </c>
      <c r="AA5444" s="109">
        <f t="shared" si="1025"/>
        <v>49.550000000000004</v>
      </c>
      <c r="AB5444" s="109">
        <f t="shared" si="1026"/>
        <v>49550.000000000007</v>
      </c>
      <c r="AC5444" s="108">
        <f t="shared" si="1027"/>
        <v>941.45</v>
      </c>
      <c r="AD5444" s="107">
        <f t="shared" si="1028"/>
        <v>2.2222222222222223E-2</v>
      </c>
      <c r="AE5444" s="106">
        <f t="shared" si="1029"/>
        <v>20.921111111111113</v>
      </c>
      <c r="AF5444" s="105">
        <f t="shared" si="1030"/>
        <v>62.763333333333293</v>
      </c>
      <c r="AG5444" s="105">
        <f t="shared" si="1031"/>
        <v>928.23666666666668</v>
      </c>
    </row>
    <row r="5445" spans="1:33" s="88" customFormat="1" x14ac:dyDescent="0.35">
      <c r="A5445" s="21">
        <v>10141103</v>
      </c>
      <c r="B5445" s="115" t="s">
        <v>1665</v>
      </c>
      <c r="C5445" s="115" t="s">
        <v>710</v>
      </c>
      <c r="D5445" s="21" t="s">
        <v>4429</v>
      </c>
      <c r="E5445" s="114" t="str">
        <f t="shared" si="1021"/>
        <v>TRANSFORMADOR MARCA:TM AGXX/PTS0271 AGXX/PTS0271</v>
      </c>
      <c r="F5445" s="21" t="s">
        <v>4430</v>
      </c>
      <c r="G5445" s="21" t="s">
        <v>4429</v>
      </c>
      <c r="H5445" s="21" t="s">
        <v>2125</v>
      </c>
      <c r="I5445" s="21" t="s">
        <v>2113</v>
      </c>
      <c r="J5445" s="21"/>
      <c r="K5445" s="121" t="s">
        <v>4428</v>
      </c>
      <c r="L5445" s="121" t="s">
        <v>4427</v>
      </c>
      <c r="M5445" s="121">
        <v>200</v>
      </c>
      <c r="N5445" s="121">
        <v>33</v>
      </c>
      <c r="O5445" s="61">
        <v>0.4</v>
      </c>
      <c r="P5445" s="61">
        <v>3</v>
      </c>
      <c r="Q5445" s="121">
        <v>2015</v>
      </c>
      <c r="R5445" s="121" t="s">
        <v>1769</v>
      </c>
      <c r="S5445" s="121">
        <v>979615</v>
      </c>
      <c r="T5445" s="116">
        <v>991</v>
      </c>
      <c r="U5445" s="111">
        <v>45</v>
      </c>
      <c r="V5445" s="113">
        <f t="shared" si="1022"/>
        <v>949.15777777777782</v>
      </c>
      <c r="W5445" s="113">
        <f t="shared" si="1023"/>
        <v>41.842222222222176</v>
      </c>
      <c r="X5445" s="112">
        <f t="shared" si="1024"/>
        <v>41842.222222222175</v>
      </c>
      <c r="Y5445" s="111"/>
      <c r="Z5445" s="110">
        <f t="shared" si="1020"/>
        <v>43</v>
      </c>
      <c r="AA5445" s="109">
        <f t="shared" si="1025"/>
        <v>49.550000000000004</v>
      </c>
      <c r="AB5445" s="109">
        <f t="shared" si="1026"/>
        <v>49550.000000000007</v>
      </c>
      <c r="AC5445" s="108">
        <f t="shared" si="1027"/>
        <v>941.45</v>
      </c>
      <c r="AD5445" s="107">
        <f t="shared" si="1028"/>
        <v>2.2222222222222223E-2</v>
      </c>
      <c r="AE5445" s="106">
        <f t="shared" si="1029"/>
        <v>20.921111111111113</v>
      </c>
      <c r="AF5445" s="105">
        <f t="shared" si="1030"/>
        <v>62.763333333333293</v>
      </c>
      <c r="AG5445" s="105">
        <f t="shared" si="1031"/>
        <v>928.23666666666668</v>
      </c>
    </row>
    <row r="5446" spans="1:33" s="88" customFormat="1" x14ac:dyDescent="0.35">
      <c r="A5446" s="21">
        <v>10141103</v>
      </c>
      <c r="B5446" s="115" t="s">
        <v>1665</v>
      </c>
      <c r="C5446" s="115" t="s">
        <v>710</v>
      </c>
      <c r="D5446" s="21" t="s">
        <v>4426</v>
      </c>
      <c r="E5446" s="114" t="str">
        <f t="shared" si="1021"/>
        <v>TRANSFORMADOR MARCA:SIEMENS AGCBT/PTS0320 AGCBT/PTS0320</v>
      </c>
      <c r="F5446" s="61" t="s">
        <v>4398</v>
      </c>
      <c r="G5446" s="21" t="s">
        <v>4426</v>
      </c>
      <c r="H5446" s="21" t="s">
        <v>3407</v>
      </c>
      <c r="I5446" s="21" t="s">
        <v>2113</v>
      </c>
      <c r="J5446" s="21"/>
      <c r="K5446" s="121" t="s">
        <v>4425</v>
      </c>
      <c r="L5446" s="121" t="s">
        <v>4424</v>
      </c>
      <c r="M5446" s="121">
        <v>160</v>
      </c>
      <c r="N5446" s="121">
        <v>33</v>
      </c>
      <c r="O5446" s="61">
        <v>0.4</v>
      </c>
      <c r="P5446" s="61">
        <v>3</v>
      </c>
      <c r="Q5446" s="121">
        <v>2015</v>
      </c>
      <c r="R5446" s="121" t="s">
        <v>130</v>
      </c>
      <c r="S5446" s="121" t="s">
        <v>4423</v>
      </c>
      <c r="T5446" s="116">
        <v>991</v>
      </c>
      <c r="U5446" s="111">
        <v>45</v>
      </c>
      <c r="V5446" s="113">
        <f t="shared" si="1022"/>
        <v>949.15777777777782</v>
      </c>
      <c r="W5446" s="113">
        <f t="shared" si="1023"/>
        <v>41.842222222222176</v>
      </c>
      <c r="X5446" s="112">
        <f t="shared" si="1024"/>
        <v>41842.222222222175</v>
      </c>
      <c r="Y5446" s="111"/>
      <c r="Z5446" s="110">
        <f t="shared" si="1020"/>
        <v>43</v>
      </c>
      <c r="AA5446" s="109">
        <f t="shared" si="1025"/>
        <v>49.550000000000004</v>
      </c>
      <c r="AB5446" s="109">
        <f t="shared" si="1026"/>
        <v>49550.000000000007</v>
      </c>
      <c r="AC5446" s="108">
        <f t="shared" si="1027"/>
        <v>941.45</v>
      </c>
      <c r="AD5446" s="107">
        <f t="shared" si="1028"/>
        <v>2.2222222222222223E-2</v>
      </c>
      <c r="AE5446" s="106">
        <f t="shared" si="1029"/>
        <v>20.921111111111113</v>
      </c>
      <c r="AF5446" s="105">
        <f t="shared" si="1030"/>
        <v>62.763333333333293</v>
      </c>
      <c r="AG5446" s="105">
        <f t="shared" si="1031"/>
        <v>928.23666666666668</v>
      </c>
    </row>
    <row r="5447" spans="1:33" s="88" customFormat="1" x14ac:dyDescent="0.35">
      <c r="A5447" s="21">
        <v>10141103</v>
      </c>
      <c r="B5447" s="115" t="s">
        <v>1665</v>
      </c>
      <c r="C5447" s="115" t="s">
        <v>710</v>
      </c>
      <c r="D5447" s="21" t="s">
        <v>4422</v>
      </c>
      <c r="E5447" s="114" t="str">
        <f t="shared" si="1021"/>
        <v>TRANSFORMADOR MARCA:SIEMENS AGCBT/PTS0321 AGCBT/PTS0321</v>
      </c>
      <c r="F5447" s="61" t="s">
        <v>4398</v>
      </c>
      <c r="G5447" s="21" t="s">
        <v>4422</v>
      </c>
      <c r="H5447" s="21" t="s">
        <v>3407</v>
      </c>
      <c r="I5447" s="21" t="s">
        <v>2113</v>
      </c>
      <c r="J5447" s="21"/>
      <c r="K5447" s="121" t="s">
        <v>4421</v>
      </c>
      <c r="L5447" s="121" t="s">
        <v>4420</v>
      </c>
      <c r="M5447" s="121">
        <v>160</v>
      </c>
      <c r="N5447" s="121">
        <v>33</v>
      </c>
      <c r="O5447" s="61">
        <v>0.4</v>
      </c>
      <c r="P5447" s="61">
        <v>3</v>
      </c>
      <c r="Q5447" s="121">
        <v>2015</v>
      </c>
      <c r="R5447" s="121" t="s">
        <v>130</v>
      </c>
      <c r="S5447" s="121" t="s">
        <v>4419</v>
      </c>
      <c r="T5447" s="116">
        <v>991</v>
      </c>
      <c r="U5447" s="111">
        <v>45</v>
      </c>
      <c r="V5447" s="113">
        <f t="shared" si="1022"/>
        <v>949.15777777777782</v>
      </c>
      <c r="W5447" s="113">
        <f t="shared" si="1023"/>
        <v>41.842222222222176</v>
      </c>
      <c r="X5447" s="112">
        <f t="shared" si="1024"/>
        <v>41842.222222222175</v>
      </c>
      <c r="Y5447" s="111"/>
      <c r="Z5447" s="110">
        <f t="shared" si="1020"/>
        <v>43</v>
      </c>
      <c r="AA5447" s="109">
        <f t="shared" si="1025"/>
        <v>49.550000000000004</v>
      </c>
      <c r="AB5447" s="109">
        <f t="shared" si="1026"/>
        <v>49550.000000000007</v>
      </c>
      <c r="AC5447" s="108">
        <f t="shared" si="1027"/>
        <v>941.45</v>
      </c>
      <c r="AD5447" s="107">
        <f t="shared" si="1028"/>
        <v>2.2222222222222223E-2</v>
      </c>
      <c r="AE5447" s="106">
        <f t="shared" si="1029"/>
        <v>20.921111111111113</v>
      </c>
      <c r="AF5447" s="105">
        <f t="shared" si="1030"/>
        <v>62.763333333333293</v>
      </c>
      <c r="AG5447" s="105">
        <f t="shared" si="1031"/>
        <v>928.23666666666668</v>
      </c>
    </row>
    <row r="5448" spans="1:33" s="88" customFormat="1" x14ac:dyDescent="0.35">
      <c r="A5448" s="21">
        <v>10141103</v>
      </c>
      <c r="B5448" s="115" t="s">
        <v>1665</v>
      </c>
      <c r="C5448" s="115" t="s">
        <v>710</v>
      </c>
      <c r="D5448" s="21" t="s">
        <v>4418</v>
      </c>
      <c r="E5448" s="114" t="str">
        <f t="shared" si="1021"/>
        <v>TRANSFORMADOR MARCA:SIEMENS AGCBT/PTS0322 AGCBT/PTS0322</v>
      </c>
      <c r="F5448" s="61" t="s">
        <v>4398</v>
      </c>
      <c r="G5448" s="21" t="s">
        <v>4418</v>
      </c>
      <c r="H5448" s="21" t="s">
        <v>3407</v>
      </c>
      <c r="I5448" s="21" t="s">
        <v>2113</v>
      </c>
      <c r="J5448" s="21"/>
      <c r="K5448" s="121" t="s">
        <v>4417</v>
      </c>
      <c r="L5448" s="121" t="s">
        <v>4416</v>
      </c>
      <c r="M5448" s="121">
        <v>160</v>
      </c>
      <c r="N5448" s="121">
        <v>33</v>
      </c>
      <c r="O5448" s="61">
        <v>0.4</v>
      </c>
      <c r="P5448" s="61">
        <v>3</v>
      </c>
      <c r="Q5448" s="121">
        <v>2015</v>
      </c>
      <c r="R5448" s="121" t="s">
        <v>130</v>
      </c>
      <c r="S5448" s="121" t="s">
        <v>4415</v>
      </c>
      <c r="T5448" s="116">
        <v>991</v>
      </c>
      <c r="U5448" s="111">
        <v>45</v>
      </c>
      <c r="V5448" s="113">
        <f t="shared" si="1022"/>
        <v>949.15777777777782</v>
      </c>
      <c r="W5448" s="113">
        <f t="shared" si="1023"/>
        <v>41.842222222222176</v>
      </c>
      <c r="X5448" s="112">
        <f t="shared" si="1024"/>
        <v>41842.222222222175</v>
      </c>
      <c r="Y5448" s="111"/>
      <c r="Z5448" s="110">
        <f t="shared" si="1020"/>
        <v>43</v>
      </c>
      <c r="AA5448" s="109">
        <f t="shared" si="1025"/>
        <v>49.550000000000004</v>
      </c>
      <c r="AB5448" s="109">
        <f t="shared" si="1026"/>
        <v>49550.000000000007</v>
      </c>
      <c r="AC5448" s="108">
        <f t="shared" si="1027"/>
        <v>941.45</v>
      </c>
      <c r="AD5448" s="107">
        <f t="shared" si="1028"/>
        <v>2.2222222222222223E-2</v>
      </c>
      <c r="AE5448" s="106">
        <f t="shared" si="1029"/>
        <v>20.921111111111113</v>
      </c>
      <c r="AF5448" s="105">
        <f t="shared" si="1030"/>
        <v>62.763333333333293</v>
      </c>
      <c r="AG5448" s="105">
        <f t="shared" si="1031"/>
        <v>928.23666666666668</v>
      </c>
    </row>
    <row r="5449" spans="1:33" s="88" customFormat="1" x14ac:dyDescent="0.35">
      <c r="A5449" s="21">
        <v>10141103</v>
      </c>
      <c r="B5449" s="115" t="s">
        <v>1665</v>
      </c>
      <c r="C5449" s="115" t="s">
        <v>710</v>
      </c>
      <c r="D5449" s="21" t="s">
        <v>4414</v>
      </c>
      <c r="E5449" s="114" t="str">
        <f t="shared" si="1021"/>
        <v>TRANSFORMADOR MARCA:SIEMENS AGCBT/PTS0323 AGCBT/PTS0323</v>
      </c>
      <c r="F5449" s="61" t="s">
        <v>4398</v>
      </c>
      <c r="G5449" s="21" t="s">
        <v>4414</v>
      </c>
      <c r="H5449" s="21" t="s">
        <v>3407</v>
      </c>
      <c r="I5449" s="21" t="s">
        <v>2113</v>
      </c>
      <c r="J5449" s="21"/>
      <c r="K5449" s="121" t="s">
        <v>4413</v>
      </c>
      <c r="L5449" s="121" t="s">
        <v>4412</v>
      </c>
      <c r="M5449" s="121">
        <v>250</v>
      </c>
      <c r="N5449" s="121">
        <v>33</v>
      </c>
      <c r="O5449" s="61">
        <v>0.4</v>
      </c>
      <c r="P5449" s="61">
        <v>3</v>
      </c>
      <c r="Q5449" s="121">
        <v>2015</v>
      </c>
      <c r="R5449" s="121" t="s">
        <v>130</v>
      </c>
      <c r="S5449" s="121" t="s">
        <v>4411</v>
      </c>
      <c r="T5449" s="116">
        <v>991</v>
      </c>
      <c r="U5449" s="111">
        <v>45</v>
      </c>
      <c r="V5449" s="113">
        <f t="shared" si="1022"/>
        <v>949.15777777777782</v>
      </c>
      <c r="W5449" s="113">
        <f t="shared" si="1023"/>
        <v>41.842222222222176</v>
      </c>
      <c r="X5449" s="112">
        <f t="shared" si="1024"/>
        <v>41842.222222222175</v>
      </c>
      <c r="Y5449" s="111"/>
      <c r="Z5449" s="110">
        <f t="shared" si="1020"/>
        <v>43</v>
      </c>
      <c r="AA5449" s="109">
        <f t="shared" si="1025"/>
        <v>49.550000000000004</v>
      </c>
      <c r="AB5449" s="109">
        <f t="shared" si="1026"/>
        <v>49550.000000000007</v>
      </c>
      <c r="AC5449" s="108">
        <f t="shared" si="1027"/>
        <v>941.45</v>
      </c>
      <c r="AD5449" s="107">
        <f t="shared" si="1028"/>
        <v>2.2222222222222223E-2</v>
      </c>
      <c r="AE5449" s="106">
        <f t="shared" si="1029"/>
        <v>20.921111111111113</v>
      </c>
      <c r="AF5449" s="105">
        <f t="shared" si="1030"/>
        <v>62.763333333333293</v>
      </c>
      <c r="AG5449" s="105">
        <f t="shared" si="1031"/>
        <v>928.23666666666668</v>
      </c>
    </row>
    <row r="5450" spans="1:33" s="88" customFormat="1" x14ac:dyDescent="0.35">
      <c r="A5450" s="21">
        <v>10141103</v>
      </c>
      <c r="B5450" s="21" t="s">
        <v>1665</v>
      </c>
      <c r="C5450" s="115" t="s">
        <v>710</v>
      </c>
      <c r="D5450" s="22" t="s">
        <v>4410</v>
      </c>
      <c r="E5450" s="114" t="str">
        <f t="shared" si="1021"/>
        <v>TRANSFORMADOR MARCA:SIEMENS AGCBT/PTS0324 AGCBT/PTS0324</v>
      </c>
      <c r="F5450" s="61" t="s">
        <v>4398</v>
      </c>
      <c r="G5450" s="21" t="s">
        <v>4410</v>
      </c>
      <c r="H5450" s="21" t="s">
        <v>3407</v>
      </c>
      <c r="I5450" s="21" t="s">
        <v>2113</v>
      </c>
      <c r="J5450" s="49"/>
      <c r="K5450" s="121" t="s">
        <v>4409</v>
      </c>
      <c r="L5450" s="121" t="s">
        <v>4408</v>
      </c>
      <c r="M5450" s="121">
        <v>160</v>
      </c>
      <c r="N5450" s="121">
        <v>33</v>
      </c>
      <c r="O5450" s="61">
        <v>0.4</v>
      </c>
      <c r="P5450" s="61">
        <v>3</v>
      </c>
      <c r="Q5450" s="121">
        <v>2015</v>
      </c>
      <c r="R5450" s="121" t="s">
        <v>130</v>
      </c>
      <c r="S5450" s="121" t="s">
        <v>4407</v>
      </c>
      <c r="T5450" s="24">
        <v>991</v>
      </c>
      <c r="U5450" s="111">
        <v>45</v>
      </c>
      <c r="V5450" s="113">
        <f t="shared" si="1022"/>
        <v>949.15777777777782</v>
      </c>
      <c r="W5450" s="113">
        <f t="shared" si="1023"/>
        <v>41.842222222222176</v>
      </c>
      <c r="X5450" s="112">
        <f t="shared" si="1024"/>
        <v>41842.222222222175</v>
      </c>
      <c r="Y5450" s="111"/>
      <c r="Z5450" s="110">
        <f t="shared" si="1020"/>
        <v>43</v>
      </c>
      <c r="AA5450" s="109">
        <f t="shared" si="1025"/>
        <v>49.550000000000004</v>
      </c>
      <c r="AB5450" s="109">
        <f t="shared" si="1026"/>
        <v>49550.000000000007</v>
      </c>
      <c r="AC5450" s="108">
        <f t="shared" si="1027"/>
        <v>941.45</v>
      </c>
      <c r="AD5450" s="107">
        <f t="shared" si="1028"/>
        <v>2.2222222222222223E-2</v>
      </c>
      <c r="AE5450" s="106">
        <f t="shared" si="1029"/>
        <v>20.921111111111113</v>
      </c>
      <c r="AF5450" s="105">
        <f t="shared" si="1030"/>
        <v>62.763333333333293</v>
      </c>
      <c r="AG5450" s="105">
        <f t="shared" si="1031"/>
        <v>928.23666666666668</v>
      </c>
    </row>
    <row r="5451" spans="1:33" s="88" customFormat="1" x14ac:dyDescent="0.35">
      <c r="A5451" s="21">
        <v>10141103</v>
      </c>
      <c r="B5451" s="21" t="s">
        <v>1665</v>
      </c>
      <c r="C5451" s="115" t="s">
        <v>710</v>
      </c>
      <c r="D5451" s="22" t="s">
        <v>4406</v>
      </c>
      <c r="E5451" s="114" t="str">
        <f t="shared" si="1021"/>
        <v>TRANSFORMADOR MARCA:SIEMENS AGCBT/PTS0325 AGCBT/PTS0325</v>
      </c>
      <c r="F5451" s="61" t="s">
        <v>4398</v>
      </c>
      <c r="G5451" s="21" t="s">
        <v>4406</v>
      </c>
      <c r="H5451" s="21" t="s">
        <v>3407</v>
      </c>
      <c r="I5451" s="21" t="s">
        <v>2113</v>
      </c>
      <c r="J5451" s="21"/>
      <c r="K5451" s="121" t="s">
        <v>4405</v>
      </c>
      <c r="L5451" s="121" t="s">
        <v>4404</v>
      </c>
      <c r="M5451" s="121">
        <v>160</v>
      </c>
      <c r="N5451" s="121">
        <v>33</v>
      </c>
      <c r="O5451" s="61">
        <v>0.4</v>
      </c>
      <c r="P5451" s="61">
        <v>3</v>
      </c>
      <c r="Q5451" s="121">
        <v>2015</v>
      </c>
      <c r="R5451" s="121" t="s">
        <v>130</v>
      </c>
      <c r="S5451" s="121" t="s">
        <v>4403</v>
      </c>
      <c r="T5451" s="24">
        <v>991</v>
      </c>
      <c r="U5451" s="111">
        <v>45</v>
      </c>
      <c r="V5451" s="113">
        <f t="shared" si="1022"/>
        <v>949.15777777777782</v>
      </c>
      <c r="W5451" s="113">
        <f t="shared" si="1023"/>
        <v>41.842222222222176</v>
      </c>
      <c r="X5451" s="112">
        <f t="shared" si="1024"/>
        <v>41842.222222222175</v>
      </c>
      <c r="Y5451" s="111"/>
      <c r="Z5451" s="110">
        <f t="shared" si="1020"/>
        <v>43</v>
      </c>
      <c r="AA5451" s="109">
        <f t="shared" si="1025"/>
        <v>49.550000000000004</v>
      </c>
      <c r="AB5451" s="109">
        <f t="shared" si="1026"/>
        <v>49550.000000000007</v>
      </c>
      <c r="AC5451" s="108">
        <f t="shared" si="1027"/>
        <v>941.45</v>
      </c>
      <c r="AD5451" s="107">
        <f t="shared" si="1028"/>
        <v>2.2222222222222223E-2</v>
      </c>
      <c r="AE5451" s="106">
        <f t="shared" si="1029"/>
        <v>20.921111111111113</v>
      </c>
      <c r="AF5451" s="105">
        <f t="shared" si="1030"/>
        <v>62.763333333333293</v>
      </c>
      <c r="AG5451" s="105">
        <f t="shared" si="1031"/>
        <v>928.23666666666668</v>
      </c>
    </row>
    <row r="5452" spans="1:33" s="88" customFormat="1" x14ac:dyDescent="0.35">
      <c r="A5452" s="21">
        <v>10141103</v>
      </c>
      <c r="B5452" s="115" t="s">
        <v>1665</v>
      </c>
      <c r="C5452" s="115" t="s">
        <v>710</v>
      </c>
      <c r="D5452" s="22" t="s">
        <v>4402</v>
      </c>
      <c r="E5452" s="114" t="str">
        <f t="shared" si="1021"/>
        <v>TRANSFORMADOR MARCA:SIEMENS AGCBT/PTS0326 AGCBT/PTS0326</v>
      </c>
      <c r="F5452" s="61" t="s">
        <v>4398</v>
      </c>
      <c r="G5452" s="21" t="s">
        <v>4402</v>
      </c>
      <c r="H5452" s="21" t="s">
        <v>3407</v>
      </c>
      <c r="I5452" s="21" t="s">
        <v>2113</v>
      </c>
      <c r="J5452" s="21"/>
      <c r="K5452" s="121" t="s">
        <v>4401</v>
      </c>
      <c r="L5452" s="121" t="s">
        <v>4400</v>
      </c>
      <c r="M5452" s="121">
        <v>160</v>
      </c>
      <c r="N5452" s="236">
        <v>33</v>
      </c>
      <c r="O5452" s="61">
        <v>0.4</v>
      </c>
      <c r="P5452" s="61">
        <v>3</v>
      </c>
      <c r="Q5452" s="121">
        <v>2015</v>
      </c>
      <c r="R5452" s="121" t="s">
        <v>130</v>
      </c>
      <c r="S5452" s="121" t="s">
        <v>4399</v>
      </c>
      <c r="T5452" s="24">
        <v>991</v>
      </c>
      <c r="U5452" s="111">
        <v>45</v>
      </c>
      <c r="V5452" s="113">
        <f t="shared" si="1022"/>
        <v>949.15777777777782</v>
      </c>
      <c r="W5452" s="113">
        <f t="shared" si="1023"/>
        <v>41.842222222222176</v>
      </c>
      <c r="X5452" s="112">
        <f t="shared" si="1024"/>
        <v>41842.222222222175</v>
      </c>
      <c r="Y5452" s="111"/>
      <c r="Z5452" s="110">
        <f t="shared" si="1020"/>
        <v>43</v>
      </c>
      <c r="AA5452" s="109">
        <f t="shared" si="1025"/>
        <v>49.550000000000004</v>
      </c>
      <c r="AB5452" s="109">
        <f t="shared" si="1026"/>
        <v>49550.000000000007</v>
      </c>
      <c r="AC5452" s="108">
        <f t="shared" si="1027"/>
        <v>941.45</v>
      </c>
      <c r="AD5452" s="107">
        <f t="shared" si="1028"/>
        <v>2.2222222222222223E-2</v>
      </c>
      <c r="AE5452" s="106">
        <f t="shared" si="1029"/>
        <v>20.921111111111113</v>
      </c>
      <c r="AF5452" s="105">
        <f t="shared" si="1030"/>
        <v>62.763333333333293</v>
      </c>
      <c r="AG5452" s="105">
        <f t="shared" si="1031"/>
        <v>928.23666666666668</v>
      </c>
    </row>
    <row r="5453" spans="1:33" s="88" customFormat="1" x14ac:dyDescent="0.35">
      <c r="A5453" s="21">
        <v>10141103</v>
      </c>
      <c r="B5453" s="115" t="s">
        <v>1665</v>
      </c>
      <c r="C5453" s="115" t="s">
        <v>710</v>
      </c>
      <c r="D5453" s="22" t="s">
        <v>4397</v>
      </c>
      <c r="E5453" s="114" t="str">
        <f t="shared" si="1021"/>
        <v>TRANSFORMADOR MARCA:SIEMENS AGCBT/PTS0327 AGCBT/PTS0327</v>
      </c>
      <c r="F5453" s="61" t="s">
        <v>4398</v>
      </c>
      <c r="G5453" s="21" t="s">
        <v>4397</v>
      </c>
      <c r="H5453" s="21" t="s">
        <v>3407</v>
      </c>
      <c r="I5453" s="21" t="s">
        <v>2113</v>
      </c>
      <c r="J5453" s="21"/>
      <c r="K5453" s="121" t="s">
        <v>4396</v>
      </c>
      <c r="L5453" s="121" t="s">
        <v>4395</v>
      </c>
      <c r="M5453" s="121">
        <v>250</v>
      </c>
      <c r="N5453" s="236">
        <v>33</v>
      </c>
      <c r="O5453" s="61">
        <v>0.4</v>
      </c>
      <c r="P5453" s="61">
        <v>3</v>
      </c>
      <c r="Q5453" s="121">
        <v>2015</v>
      </c>
      <c r="R5453" s="121" t="s">
        <v>130</v>
      </c>
      <c r="S5453" s="121" t="s">
        <v>4394</v>
      </c>
      <c r="T5453" s="24">
        <v>991</v>
      </c>
      <c r="U5453" s="111">
        <v>45</v>
      </c>
      <c r="V5453" s="113">
        <f t="shared" si="1022"/>
        <v>949.15777777777782</v>
      </c>
      <c r="W5453" s="113">
        <f t="shared" si="1023"/>
        <v>41.842222222222176</v>
      </c>
      <c r="X5453" s="112">
        <f t="shared" si="1024"/>
        <v>41842.222222222175</v>
      </c>
      <c r="Y5453" s="111"/>
      <c r="Z5453" s="110">
        <f t="shared" si="1020"/>
        <v>43</v>
      </c>
      <c r="AA5453" s="109">
        <f t="shared" si="1025"/>
        <v>49.550000000000004</v>
      </c>
      <c r="AB5453" s="109">
        <f t="shared" si="1026"/>
        <v>49550.000000000007</v>
      </c>
      <c r="AC5453" s="108">
        <f t="shared" si="1027"/>
        <v>941.45</v>
      </c>
      <c r="AD5453" s="107">
        <f t="shared" si="1028"/>
        <v>2.2222222222222223E-2</v>
      </c>
      <c r="AE5453" s="106">
        <f t="shared" si="1029"/>
        <v>20.921111111111113</v>
      </c>
      <c r="AF5453" s="105">
        <f t="shared" si="1030"/>
        <v>62.763333333333293</v>
      </c>
      <c r="AG5453" s="105">
        <f t="shared" si="1031"/>
        <v>928.23666666666668</v>
      </c>
    </row>
    <row r="5454" spans="1:33" s="88" customFormat="1" x14ac:dyDescent="0.35">
      <c r="A5454" s="21">
        <v>10141103</v>
      </c>
      <c r="B5454" s="115" t="s">
        <v>1665</v>
      </c>
      <c r="C5454" s="115" t="s">
        <v>710</v>
      </c>
      <c r="D5454" s="22" t="s">
        <v>4392</v>
      </c>
      <c r="E5454" s="114" t="str">
        <f t="shared" si="1021"/>
        <v>TRANSFORMADOR MARCA:FST AGCBT/PTS0201 AGCBT/PTS0201</v>
      </c>
      <c r="F5454" s="61" t="s">
        <v>4393</v>
      </c>
      <c r="G5454" s="21" t="s">
        <v>4392</v>
      </c>
      <c r="H5454" s="21" t="s">
        <v>3407</v>
      </c>
      <c r="I5454" s="21" t="s">
        <v>2113</v>
      </c>
      <c r="J5454" s="21"/>
      <c r="K5454" s="121" t="s">
        <v>4391</v>
      </c>
      <c r="L5454" s="121" t="s">
        <v>4390</v>
      </c>
      <c r="M5454" s="61">
        <v>250</v>
      </c>
      <c r="N5454" s="121">
        <v>33</v>
      </c>
      <c r="O5454" s="61">
        <v>0.4</v>
      </c>
      <c r="P5454" s="61">
        <v>3</v>
      </c>
      <c r="Q5454" s="121">
        <v>2015</v>
      </c>
      <c r="R5454" s="61" t="s">
        <v>519</v>
      </c>
      <c r="S5454" s="61" t="s">
        <v>4389</v>
      </c>
      <c r="T5454" s="24">
        <v>991</v>
      </c>
      <c r="U5454" s="111">
        <v>45</v>
      </c>
      <c r="V5454" s="113">
        <f t="shared" si="1022"/>
        <v>949.15777777777782</v>
      </c>
      <c r="W5454" s="113">
        <f t="shared" si="1023"/>
        <v>41.842222222222176</v>
      </c>
      <c r="X5454" s="112">
        <f t="shared" si="1024"/>
        <v>41842.222222222175</v>
      </c>
      <c r="Y5454" s="111"/>
      <c r="Z5454" s="110">
        <f t="shared" si="1020"/>
        <v>43</v>
      </c>
      <c r="AA5454" s="109">
        <f t="shared" si="1025"/>
        <v>49.550000000000004</v>
      </c>
      <c r="AB5454" s="109">
        <f t="shared" si="1026"/>
        <v>49550.000000000007</v>
      </c>
      <c r="AC5454" s="108">
        <f t="shared" si="1027"/>
        <v>941.45</v>
      </c>
      <c r="AD5454" s="107">
        <f t="shared" si="1028"/>
        <v>2.2222222222222223E-2</v>
      </c>
      <c r="AE5454" s="106">
        <f t="shared" si="1029"/>
        <v>20.921111111111113</v>
      </c>
      <c r="AF5454" s="105">
        <f t="shared" si="1030"/>
        <v>62.763333333333293</v>
      </c>
      <c r="AG5454" s="105">
        <f t="shared" si="1031"/>
        <v>928.23666666666668</v>
      </c>
    </row>
    <row r="5455" spans="1:33" s="88" customFormat="1" x14ac:dyDescent="0.35">
      <c r="A5455" s="21">
        <v>10141103</v>
      </c>
      <c r="B5455" s="115" t="s">
        <v>1665</v>
      </c>
      <c r="C5455" s="115" t="s">
        <v>710</v>
      </c>
      <c r="D5455" s="22" t="s">
        <v>4387</v>
      </c>
      <c r="E5455" s="114" t="str">
        <f t="shared" si="1021"/>
        <v>TRANSFORMADOR MARCA:TM AGCBT/PTS0280 AGCBT/PTS0280</v>
      </c>
      <c r="F5455" s="61" t="s">
        <v>4388</v>
      </c>
      <c r="G5455" s="21" t="s">
        <v>4387</v>
      </c>
      <c r="H5455" s="21" t="s">
        <v>3407</v>
      </c>
      <c r="I5455" s="21" t="s">
        <v>2113</v>
      </c>
      <c r="J5455" s="57"/>
      <c r="K5455" s="121" t="s">
        <v>4386</v>
      </c>
      <c r="L5455" s="121" t="s">
        <v>4385</v>
      </c>
      <c r="M5455" s="61">
        <v>250</v>
      </c>
      <c r="N5455" s="121">
        <v>33</v>
      </c>
      <c r="O5455" s="61">
        <v>0.4</v>
      </c>
      <c r="P5455" s="61">
        <v>3</v>
      </c>
      <c r="Q5455" s="121">
        <v>2015</v>
      </c>
      <c r="R5455" s="121" t="s">
        <v>1769</v>
      </c>
      <c r="S5455" s="121">
        <v>979638</v>
      </c>
      <c r="T5455" s="116">
        <v>991</v>
      </c>
      <c r="U5455" s="111">
        <v>45</v>
      </c>
      <c r="V5455" s="113">
        <f t="shared" si="1022"/>
        <v>949.15777777777782</v>
      </c>
      <c r="W5455" s="113">
        <f t="shared" si="1023"/>
        <v>41.842222222222176</v>
      </c>
      <c r="X5455" s="112">
        <f t="shared" si="1024"/>
        <v>41842.222222222175</v>
      </c>
      <c r="Y5455" s="111"/>
      <c r="Z5455" s="110">
        <f t="shared" si="1020"/>
        <v>43</v>
      </c>
      <c r="AA5455" s="109">
        <f t="shared" si="1025"/>
        <v>49.550000000000004</v>
      </c>
      <c r="AB5455" s="109">
        <f t="shared" si="1026"/>
        <v>49550.000000000007</v>
      </c>
      <c r="AC5455" s="108">
        <f t="shared" si="1027"/>
        <v>941.45</v>
      </c>
      <c r="AD5455" s="107">
        <f t="shared" si="1028"/>
        <v>2.2222222222222223E-2</v>
      </c>
      <c r="AE5455" s="106">
        <f t="shared" si="1029"/>
        <v>20.921111111111113</v>
      </c>
      <c r="AF5455" s="105">
        <f t="shared" si="1030"/>
        <v>62.763333333333293</v>
      </c>
      <c r="AG5455" s="105">
        <f t="shared" si="1031"/>
        <v>928.23666666666668</v>
      </c>
    </row>
    <row r="5456" spans="1:33" s="88" customFormat="1" x14ac:dyDescent="0.35">
      <c r="A5456" s="21">
        <v>10141103</v>
      </c>
      <c r="B5456" s="115" t="s">
        <v>1665</v>
      </c>
      <c r="C5456" s="115" t="s">
        <v>710</v>
      </c>
      <c r="D5456" s="22" t="s">
        <v>4383</v>
      </c>
      <c r="E5456" s="114" t="str">
        <f t="shared" si="1021"/>
        <v>TRANSFORMADOR MARCA:FST AGCBT/PTS0191 AGCBT/PTS0191</v>
      </c>
      <c r="F5456" s="61" t="s">
        <v>4384</v>
      </c>
      <c r="G5456" s="21" t="s">
        <v>4383</v>
      </c>
      <c r="H5456" s="21" t="s">
        <v>3407</v>
      </c>
      <c r="I5456" s="21" t="s">
        <v>2113</v>
      </c>
      <c r="J5456" s="21"/>
      <c r="K5456" s="121" t="s">
        <v>4382</v>
      </c>
      <c r="L5456" s="121" t="s">
        <v>4381</v>
      </c>
      <c r="M5456" s="61">
        <v>250</v>
      </c>
      <c r="N5456" s="121">
        <v>33</v>
      </c>
      <c r="O5456" s="61">
        <v>0.4</v>
      </c>
      <c r="P5456" s="61">
        <v>3</v>
      </c>
      <c r="Q5456" s="121">
        <v>2015</v>
      </c>
      <c r="R5456" s="121" t="s">
        <v>519</v>
      </c>
      <c r="S5456" s="121" t="s">
        <v>4380</v>
      </c>
      <c r="T5456" s="116">
        <v>991</v>
      </c>
      <c r="U5456" s="111">
        <v>45</v>
      </c>
      <c r="V5456" s="113">
        <f t="shared" si="1022"/>
        <v>949.15777777777782</v>
      </c>
      <c r="W5456" s="113">
        <f t="shared" si="1023"/>
        <v>41.842222222222176</v>
      </c>
      <c r="X5456" s="112">
        <f t="shared" si="1024"/>
        <v>41842.222222222175</v>
      </c>
      <c r="Y5456" s="111"/>
      <c r="Z5456" s="110">
        <f t="shared" si="1020"/>
        <v>43</v>
      </c>
      <c r="AA5456" s="109">
        <f t="shared" si="1025"/>
        <v>49.550000000000004</v>
      </c>
      <c r="AB5456" s="109">
        <f t="shared" si="1026"/>
        <v>49550.000000000007</v>
      </c>
      <c r="AC5456" s="108">
        <f t="shared" si="1027"/>
        <v>941.45</v>
      </c>
      <c r="AD5456" s="107">
        <f t="shared" si="1028"/>
        <v>2.2222222222222223E-2</v>
      </c>
      <c r="AE5456" s="106">
        <f t="shared" si="1029"/>
        <v>20.921111111111113</v>
      </c>
      <c r="AF5456" s="105">
        <f t="shared" si="1030"/>
        <v>62.763333333333293</v>
      </c>
      <c r="AG5456" s="105">
        <f t="shared" si="1031"/>
        <v>928.23666666666668</v>
      </c>
    </row>
    <row r="5457" spans="1:33" s="88" customFormat="1" x14ac:dyDescent="0.35">
      <c r="A5457" s="21">
        <v>10141103</v>
      </c>
      <c r="B5457" s="115" t="s">
        <v>1665</v>
      </c>
      <c r="C5457" s="115" t="s">
        <v>710</v>
      </c>
      <c r="D5457" s="22" t="s">
        <v>4378</v>
      </c>
      <c r="E5457" s="114" t="str">
        <f t="shared" si="1021"/>
        <v>TRANSFORMADOR MARCA:TM AGCBT/PTS0281 AGCBT/PTS0281</v>
      </c>
      <c r="F5457" s="61" t="s">
        <v>4379</v>
      </c>
      <c r="G5457" s="21" t="s">
        <v>4378</v>
      </c>
      <c r="H5457" s="21" t="s">
        <v>3407</v>
      </c>
      <c r="I5457" s="21" t="s">
        <v>2113</v>
      </c>
      <c r="J5457" s="57"/>
      <c r="K5457" s="121" t="s">
        <v>4377</v>
      </c>
      <c r="L5457" s="121" t="s">
        <v>4376</v>
      </c>
      <c r="M5457" s="61">
        <v>250</v>
      </c>
      <c r="N5457" s="121">
        <v>33</v>
      </c>
      <c r="O5457" s="61">
        <v>0.4</v>
      </c>
      <c r="P5457" s="61">
        <v>3</v>
      </c>
      <c r="Q5457" s="121">
        <v>2015</v>
      </c>
      <c r="R5457" s="121" t="s">
        <v>1769</v>
      </c>
      <c r="S5457" s="61">
        <v>979645</v>
      </c>
      <c r="T5457" s="116">
        <v>991</v>
      </c>
      <c r="U5457" s="111">
        <v>45</v>
      </c>
      <c r="V5457" s="113">
        <f t="shared" si="1022"/>
        <v>949.15777777777782</v>
      </c>
      <c r="W5457" s="113">
        <f t="shared" si="1023"/>
        <v>41.842222222222176</v>
      </c>
      <c r="X5457" s="112">
        <f t="shared" si="1024"/>
        <v>41842.222222222175</v>
      </c>
      <c r="Y5457" s="111"/>
      <c r="Z5457" s="110">
        <f t="shared" si="1020"/>
        <v>43</v>
      </c>
      <c r="AA5457" s="109">
        <f t="shared" si="1025"/>
        <v>49.550000000000004</v>
      </c>
      <c r="AB5457" s="109">
        <f t="shared" si="1026"/>
        <v>49550.000000000007</v>
      </c>
      <c r="AC5457" s="108">
        <f t="shared" si="1027"/>
        <v>941.45</v>
      </c>
      <c r="AD5457" s="107">
        <f t="shared" si="1028"/>
        <v>2.2222222222222223E-2</v>
      </c>
      <c r="AE5457" s="106">
        <f t="shared" si="1029"/>
        <v>20.921111111111113</v>
      </c>
      <c r="AF5457" s="105">
        <f t="shared" si="1030"/>
        <v>62.763333333333293</v>
      </c>
      <c r="AG5457" s="105">
        <f t="shared" si="1031"/>
        <v>928.23666666666668</v>
      </c>
    </row>
    <row r="5458" spans="1:33" s="88" customFormat="1" x14ac:dyDescent="0.35">
      <c r="A5458" s="21">
        <v>10141103</v>
      </c>
      <c r="B5458" s="115" t="s">
        <v>1665</v>
      </c>
      <c r="C5458" s="115" t="s">
        <v>710</v>
      </c>
      <c r="D5458" s="22" t="s">
        <v>4374</v>
      </c>
      <c r="E5458" s="114" t="str">
        <f t="shared" si="1021"/>
        <v>TRANSFORMADOR MARCA:FUJI TUSCO AGCBT/PTS0230 AGCBT/PTS0230</v>
      </c>
      <c r="F5458" s="61" t="s">
        <v>4375</v>
      </c>
      <c r="G5458" s="21" t="s">
        <v>4374</v>
      </c>
      <c r="H5458" s="21" t="s">
        <v>3407</v>
      </c>
      <c r="I5458" s="21" t="s">
        <v>2113</v>
      </c>
      <c r="J5458" s="57"/>
      <c r="K5458" s="121" t="s">
        <v>4373</v>
      </c>
      <c r="L5458" s="121" t="s">
        <v>4372</v>
      </c>
      <c r="M5458" s="121">
        <v>100</v>
      </c>
      <c r="N5458" s="121">
        <v>33</v>
      </c>
      <c r="O5458" s="61">
        <v>0.4</v>
      </c>
      <c r="P5458" s="61">
        <v>3</v>
      </c>
      <c r="Q5458" s="121">
        <v>2015</v>
      </c>
      <c r="R5458" s="121" t="s">
        <v>531</v>
      </c>
      <c r="S5458" s="121">
        <v>581321</v>
      </c>
      <c r="T5458" s="116">
        <v>763</v>
      </c>
      <c r="U5458" s="111">
        <v>45</v>
      </c>
      <c r="V5458" s="113">
        <f t="shared" si="1022"/>
        <v>730.78444444444449</v>
      </c>
      <c r="W5458" s="113">
        <f t="shared" si="1023"/>
        <v>32.215555555555511</v>
      </c>
      <c r="X5458" s="112">
        <f t="shared" si="1024"/>
        <v>32215.555555555511</v>
      </c>
      <c r="Y5458" s="111"/>
      <c r="Z5458" s="110">
        <f t="shared" si="1020"/>
        <v>43</v>
      </c>
      <c r="AA5458" s="109">
        <f t="shared" si="1025"/>
        <v>38.15</v>
      </c>
      <c r="AB5458" s="109">
        <f t="shared" si="1026"/>
        <v>38150</v>
      </c>
      <c r="AC5458" s="108">
        <f t="shared" si="1027"/>
        <v>724.85</v>
      </c>
      <c r="AD5458" s="107">
        <f t="shared" si="1028"/>
        <v>2.2222222222222223E-2</v>
      </c>
      <c r="AE5458" s="106">
        <f t="shared" si="1029"/>
        <v>16.10777777777778</v>
      </c>
      <c r="AF5458" s="105">
        <f t="shared" si="1030"/>
        <v>48.323333333333295</v>
      </c>
      <c r="AG5458" s="105">
        <f t="shared" si="1031"/>
        <v>714.67666666666673</v>
      </c>
    </row>
    <row r="5459" spans="1:33" s="88" customFormat="1" x14ac:dyDescent="0.35">
      <c r="A5459" s="21">
        <v>10141103</v>
      </c>
      <c r="B5459" s="115" t="s">
        <v>1665</v>
      </c>
      <c r="C5459" s="115" t="s">
        <v>710</v>
      </c>
      <c r="D5459" s="22" t="s">
        <v>4371</v>
      </c>
      <c r="E5459" s="114" t="str">
        <f t="shared" si="1021"/>
        <v>TRANSFORMADOR MARCA:SIEMENS AGMJC/PT0302 AGMJC/PT0302</v>
      </c>
      <c r="F5459" s="61" t="s">
        <v>4305</v>
      </c>
      <c r="G5459" s="21" t="s">
        <v>4371</v>
      </c>
      <c r="H5459" s="21" t="s">
        <v>2114</v>
      </c>
      <c r="I5459" s="21" t="s">
        <v>2113</v>
      </c>
      <c r="J5459" s="57"/>
      <c r="K5459" s="61" t="s">
        <v>4370</v>
      </c>
      <c r="L5459" s="61" t="s">
        <v>4369</v>
      </c>
      <c r="M5459" s="61">
        <v>100</v>
      </c>
      <c r="N5459" s="121">
        <v>33</v>
      </c>
      <c r="O5459" s="61">
        <v>0.4</v>
      </c>
      <c r="P5459" s="156">
        <v>3</v>
      </c>
      <c r="Q5459" s="121">
        <v>2015</v>
      </c>
      <c r="R5459" s="121" t="s">
        <v>130</v>
      </c>
      <c r="S5459" s="121" t="s">
        <v>4368</v>
      </c>
      <c r="T5459" s="116">
        <v>763</v>
      </c>
      <c r="U5459" s="111">
        <v>45</v>
      </c>
      <c r="V5459" s="113">
        <f t="shared" si="1022"/>
        <v>730.78444444444449</v>
      </c>
      <c r="W5459" s="113">
        <f t="shared" si="1023"/>
        <v>32.215555555555511</v>
      </c>
      <c r="X5459" s="112">
        <f t="shared" si="1024"/>
        <v>32215.555555555511</v>
      </c>
      <c r="Y5459" s="111"/>
      <c r="Z5459" s="110">
        <f t="shared" si="1020"/>
        <v>43</v>
      </c>
      <c r="AA5459" s="109">
        <f t="shared" si="1025"/>
        <v>38.15</v>
      </c>
      <c r="AB5459" s="109">
        <f t="shared" si="1026"/>
        <v>38150</v>
      </c>
      <c r="AC5459" s="108">
        <f t="shared" si="1027"/>
        <v>724.85</v>
      </c>
      <c r="AD5459" s="107">
        <f t="shared" si="1028"/>
        <v>2.2222222222222223E-2</v>
      </c>
      <c r="AE5459" s="106">
        <f t="shared" si="1029"/>
        <v>16.10777777777778</v>
      </c>
      <c r="AF5459" s="105">
        <f t="shared" si="1030"/>
        <v>48.323333333333295</v>
      </c>
      <c r="AG5459" s="105">
        <f t="shared" si="1031"/>
        <v>714.67666666666673</v>
      </c>
    </row>
    <row r="5460" spans="1:33" s="88" customFormat="1" x14ac:dyDescent="0.35">
      <c r="A5460" s="21">
        <v>10141103</v>
      </c>
      <c r="B5460" s="115" t="s">
        <v>1665</v>
      </c>
      <c r="C5460" s="115" t="s">
        <v>710</v>
      </c>
      <c r="D5460" s="22" t="s">
        <v>4367</v>
      </c>
      <c r="E5460" s="114" t="str">
        <f t="shared" si="1021"/>
        <v>TRANSFORMADOR MARCA:SIEMENS AGMJC/PT0303 AGMJC/PT0303</v>
      </c>
      <c r="F5460" s="61" t="s">
        <v>4305</v>
      </c>
      <c r="G5460" s="21" t="s">
        <v>4367</v>
      </c>
      <c r="H5460" s="21" t="s">
        <v>2114</v>
      </c>
      <c r="I5460" s="21" t="s">
        <v>2113</v>
      </c>
      <c r="J5460" s="57"/>
      <c r="K5460" s="61" t="s">
        <v>4363</v>
      </c>
      <c r="L5460" s="61" t="s">
        <v>4366</v>
      </c>
      <c r="M5460" s="61">
        <v>100</v>
      </c>
      <c r="N5460" s="121">
        <v>33</v>
      </c>
      <c r="O5460" s="61">
        <v>0.4</v>
      </c>
      <c r="P5460" s="156">
        <v>3</v>
      </c>
      <c r="Q5460" s="121">
        <v>2015</v>
      </c>
      <c r="R5460" s="121" t="s">
        <v>130</v>
      </c>
      <c r="S5460" s="121" t="s">
        <v>4365</v>
      </c>
      <c r="T5460" s="116">
        <v>763</v>
      </c>
      <c r="U5460" s="111">
        <v>45</v>
      </c>
      <c r="V5460" s="113">
        <f t="shared" si="1022"/>
        <v>730.78444444444449</v>
      </c>
      <c r="W5460" s="113">
        <f t="shared" si="1023"/>
        <v>32.215555555555511</v>
      </c>
      <c r="X5460" s="112">
        <f t="shared" si="1024"/>
        <v>32215.555555555511</v>
      </c>
      <c r="Y5460" s="111"/>
      <c r="Z5460" s="110">
        <f t="shared" si="1020"/>
        <v>43</v>
      </c>
      <c r="AA5460" s="109">
        <f t="shared" si="1025"/>
        <v>38.15</v>
      </c>
      <c r="AB5460" s="109">
        <f t="shared" si="1026"/>
        <v>38150</v>
      </c>
      <c r="AC5460" s="108">
        <f t="shared" si="1027"/>
        <v>724.85</v>
      </c>
      <c r="AD5460" s="107">
        <f t="shared" si="1028"/>
        <v>2.2222222222222223E-2</v>
      </c>
      <c r="AE5460" s="106">
        <f t="shared" si="1029"/>
        <v>16.10777777777778</v>
      </c>
      <c r="AF5460" s="105">
        <f t="shared" si="1030"/>
        <v>48.323333333333295</v>
      </c>
      <c r="AG5460" s="105">
        <f t="shared" si="1031"/>
        <v>714.67666666666673</v>
      </c>
    </row>
    <row r="5461" spans="1:33" s="88" customFormat="1" x14ac:dyDescent="0.35">
      <c r="A5461" s="21">
        <v>10141103</v>
      </c>
      <c r="B5461" s="115" t="s">
        <v>1665</v>
      </c>
      <c r="C5461" s="115" t="s">
        <v>710</v>
      </c>
      <c r="D5461" s="22" t="s">
        <v>4364</v>
      </c>
      <c r="E5461" s="114" t="str">
        <f t="shared" si="1021"/>
        <v>TRANSFORMADOR MARCA:SIEMENS AGMJC/PT0304 AGMJC/PT0304</v>
      </c>
      <c r="F5461" s="61" t="s">
        <v>4305</v>
      </c>
      <c r="G5461" s="21" t="s">
        <v>4364</v>
      </c>
      <c r="H5461" s="21" t="s">
        <v>2114</v>
      </c>
      <c r="I5461" s="21" t="s">
        <v>2113</v>
      </c>
      <c r="J5461" s="57"/>
      <c r="K5461" s="61" t="s">
        <v>4363</v>
      </c>
      <c r="L5461" s="61" t="s">
        <v>4362</v>
      </c>
      <c r="M5461" s="61">
        <v>100</v>
      </c>
      <c r="N5461" s="121">
        <v>33</v>
      </c>
      <c r="O5461" s="61">
        <v>0.4</v>
      </c>
      <c r="P5461" s="156">
        <v>3</v>
      </c>
      <c r="Q5461" s="121">
        <v>2015</v>
      </c>
      <c r="R5461" s="121" t="s">
        <v>130</v>
      </c>
      <c r="S5461" s="121" t="s">
        <v>4361</v>
      </c>
      <c r="T5461" s="116">
        <v>763</v>
      </c>
      <c r="U5461" s="111">
        <v>45</v>
      </c>
      <c r="V5461" s="113">
        <f t="shared" si="1022"/>
        <v>730.78444444444449</v>
      </c>
      <c r="W5461" s="113">
        <f t="shared" si="1023"/>
        <v>32.215555555555511</v>
      </c>
      <c r="X5461" s="112">
        <f t="shared" si="1024"/>
        <v>32215.555555555511</v>
      </c>
      <c r="Y5461" s="111"/>
      <c r="Z5461" s="110">
        <f t="shared" si="1020"/>
        <v>43</v>
      </c>
      <c r="AA5461" s="109">
        <f t="shared" si="1025"/>
        <v>38.15</v>
      </c>
      <c r="AB5461" s="109">
        <f t="shared" si="1026"/>
        <v>38150</v>
      </c>
      <c r="AC5461" s="108">
        <f t="shared" si="1027"/>
        <v>724.85</v>
      </c>
      <c r="AD5461" s="107">
        <f t="shared" si="1028"/>
        <v>2.2222222222222223E-2</v>
      </c>
      <c r="AE5461" s="106">
        <f t="shared" si="1029"/>
        <v>16.10777777777778</v>
      </c>
      <c r="AF5461" s="105">
        <f t="shared" si="1030"/>
        <v>48.323333333333295</v>
      </c>
      <c r="AG5461" s="105">
        <f t="shared" si="1031"/>
        <v>714.67666666666673</v>
      </c>
    </row>
    <row r="5462" spans="1:33" s="88" customFormat="1" x14ac:dyDescent="0.35">
      <c r="A5462" s="21">
        <v>10141103</v>
      </c>
      <c r="B5462" s="115" t="s">
        <v>1665</v>
      </c>
      <c r="C5462" s="115" t="s">
        <v>710</v>
      </c>
      <c r="D5462" s="22" t="s">
        <v>4360</v>
      </c>
      <c r="E5462" s="114" t="str">
        <f t="shared" si="1021"/>
        <v>TRANSFORMADOR MARCA:SIEMENS AGMJC/PT0305 AGMJC/PT0305</v>
      </c>
      <c r="F5462" s="61" t="s">
        <v>4305</v>
      </c>
      <c r="G5462" s="21" t="s">
        <v>4360</v>
      </c>
      <c r="H5462" s="21" t="s">
        <v>2114</v>
      </c>
      <c r="I5462" s="21" t="s">
        <v>2113</v>
      </c>
      <c r="J5462" s="57"/>
      <c r="K5462" s="61" t="s">
        <v>4359</v>
      </c>
      <c r="L5462" s="61" t="s">
        <v>4358</v>
      </c>
      <c r="M5462" s="61">
        <v>100</v>
      </c>
      <c r="N5462" s="121">
        <v>33</v>
      </c>
      <c r="O5462" s="61">
        <v>0.4</v>
      </c>
      <c r="P5462" s="156">
        <v>3</v>
      </c>
      <c r="Q5462" s="121">
        <v>2015</v>
      </c>
      <c r="R5462" s="121" t="s">
        <v>130</v>
      </c>
      <c r="S5462" s="121" t="s">
        <v>4357</v>
      </c>
      <c r="T5462" s="24">
        <v>763</v>
      </c>
      <c r="U5462" s="111">
        <v>45</v>
      </c>
      <c r="V5462" s="113">
        <f t="shared" si="1022"/>
        <v>730.78444444444449</v>
      </c>
      <c r="W5462" s="113">
        <f t="shared" si="1023"/>
        <v>32.215555555555511</v>
      </c>
      <c r="X5462" s="112">
        <f t="shared" si="1024"/>
        <v>32215.555555555511</v>
      </c>
      <c r="Y5462" s="111"/>
      <c r="Z5462" s="110">
        <f t="shared" si="1020"/>
        <v>43</v>
      </c>
      <c r="AA5462" s="109">
        <f t="shared" si="1025"/>
        <v>38.15</v>
      </c>
      <c r="AB5462" s="109">
        <f t="shared" si="1026"/>
        <v>38150</v>
      </c>
      <c r="AC5462" s="108">
        <f t="shared" si="1027"/>
        <v>724.85</v>
      </c>
      <c r="AD5462" s="107">
        <f t="shared" si="1028"/>
        <v>2.2222222222222223E-2</v>
      </c>
      <c r="AE5462" s="106">
        <f t="shared" si="1029"/>
        <v>16.10777777777778</v>
      </c>
      <c r="AF5462" s="105">
        <f t="shared" si="1030"/>
        <v>48.323333333333295</v>
      </c>
      <c r="AG5462" s="105">
        <f t="shared" si="1031"/>
        <v>714.67666666666673</v>
      </c>
    </row>
    <row r="5463" spans="1:33" s="88" customFormat="1" x14ac:dyDescent="0.35">
      <c r="A5463" s="21">
        <v>10141103</v>
      </c>
      <c r="B5463" s="115" t="s">
        <v>1665</v>
      </c>
      <c r="C5463" s="115" t="s">
        <v>710</v>
      </c>
      <c r="D5463" s="22" t="s">
        <v>4356</v>
      </c>
      <c r="E5463" s="114" t="str">
        <f t="shared" si="1021"/>
        <v>TRANSFORMADOR MARCA:SIEMENS AGMJC/PT0306 AGMJC/PT0306</v>
      </c>
      <c r="F5463" s="61" t="s">
        <v>4305</v>
      </c>
      <c r="G5463" s="21" t="s">
        <v>4356</v>
      </c>
      <c r="H5463" s="21" t="s">
        <v>2114</v>
      </c>
      <c r="I5463" s="21" t="s">
        <v>2113</v>
      </c>
      <c r="J5463" s="57"/>
      <c r="K5463" s="61" t="s">
        <v>4355</v>
      </c>
      <c r="L5463" s="61" t="s">
        <v>4354</v>
      </c>
      <c r="M5463" s="61">
        <v>100</v>
      </c>
      <c r="N5463" s="121">
        <v>33</v>
      </c>
      <c r="O5463" s="61">
        <v>0.4</v>
      </c>
      <c r="P5463" s="156">
        <v>3</v>
      </c>
      <c r="Q5463" s="121">
        <v>2015</v>
      </c>
      <c r="R5463" s="121" t="s">
        <v>130</v>
      </c>
      <c r="S5463" s="121" t="s">
        <v>4353</v>
      </c>
      <c r="T5463" s="24">
        <v>763</v>
      </c>
      <c r="U5463" s="111">
        <v>45</v>
      </c>
      <c r="V5463" s="113">
        <f t="shared" si="1022"/>
        <v>730.78444444444449</v>
      </c>
      <c r="W5463" s="113">
        <f t="shared" si="1023"/>
        <v>32.215555555555511</v>
      </c>
      <c r="X5463" s="112">
        <f t="shared" si="1024"/>
        <v>32215.555555555511</v>
      </c>
      <c r="Y5463" s="111"/>
      <c r="Z5463" s="110">
        <f t="shared" si="1020"/>
        <v>43</v>
      </c>
      <c r="AA5463" s="109">
        <f t="shared" si="1025"/>
        <v>38.15</v>
      </c>
      <c r="AB5463" s="109">
        <f t="shared" si="1026"/>
        <v>38150</v>
      </c>
      <c r="AC5463" s="108">
        <f t="shared" si="1027"/>
        <v>724.85</v>
      </c>
      <c r="AD5463" s="107">
        <f t="shared" si="1028"/>
        <v>2.2222222222222223E-2</v>
      </c>
      <c r="AE5463" s="106">
        <f t="shared" si="1029"/>
        <v>16.10777777777778</v>
      </c>
      <c r="AF5463" s="105">
        <f t="shared" si="1030"/>
        <v>48.323333333333295</v>
      </c>
      <c r="AG5463" s="105">
        <f t="shared" si="1031"/>
        <v>714.67666666666673</v>
      </c>
    </row>
    <row r="5464" spans="1:33" s="88" customFormat="1" x14ac:dyDescent="0.35">
      <c r="A5464" s="21">
        <v>10141103</v>
      </c>
      <c r="B5464" s="115" t="s">
        <v>1665</v>
      </c>
      <c r="C5464" s="115" t="s">
        <v>710</v>
      </c>
      <c r="D5464" s="22" t="s">
        <v>4352</v>
      </c>
      <c r="E5464" s="114" t="str">
        <f t="shared" si="1021"/>
        <v>TRANSFORMADOR MARCA:SIEMENS AGMJC/PT0307 AGMJC/PT0307</v>
      </c>
      <c r="F5464" s="61" t="s">
        <v>4305</v>
      </c>
      <c r="G5464" s="21" t="s">
        <v>4352</v>
      </c>
      <c r="H5464" s="21" t="s">
        <v>2114</v>
      </c>
      <c r="I5464" s="21" t="s">
        <v>2113</v>
      </c>
      <c r="J5464" s="57"/>
      <c r="K5464" s="61" t="s">
        <v>4351</v>
      </c>
      <c r="L5464" s="61" t="s">
        <v>4350</v>
      </c>
      <c r="M5464" s="61">
        <v>100</v>
      </c>
      <c r="N5464" s="121">
        <v>33</v>
      </c>
      <c r="O5464" s="61">
        <v>0.4</v>
      </c>
      <c r="P5464" s="156">
        <v>3</v>
      </c>
      <c r="Q5464" s="121">
        <v>2015</v>
      </c>
      <c r="R5464" s="121" t="s">
        <v>130</v>
      </c>
      <c r="S5464" s="121" t="s">
        <v>4349</v>
      </c>
      <c r="T5464" s="116">
        <v>763</v>
      </c>
      <c r="U5464" s="111">
        <v>45</v>
      </c>
      <c r="V5464" s="113">
        <f t="shared" si="1022"/>
        <v>730.78444444444449</v>
      </c>
      <c r="W5464" s="113">
        <f t="shared" si="1023"/>
        <v>32.215555555555511</v>
      </c>
      <c r="X5464" s="112">
        <f t="shared" si="1024"/>
        <v>32215.555555555511</v>
      </c>
      <c r="Y5464" s="111"/>
      <c r="Z5464" s="110">
        <f t="shared" si="1020"/>
        <v>43</v>
      </c>
      <c r="AA5464" s="109">
        <f t="shared" si="1025"/>
        <v>38.15</v>
      </c>
      <c r="AB5464" s="109">
        <f t="shared" si="1026"/>
        <v>38150</v>
      </c>
      <c r="AC5464" s="108">
        <f t="shared" si="1027"/>
        <v>724.85</v>
      </c>
      <c r="AD5464" s="107">
        <f t="shared" si="1028"/>
        <v>2.2222222222222223E-2</v>
      </c>
      <c r="AE5464" s="106">
        <f t="shared" si="1029"/>
        <v>16.10777777777778</v>
      </c>
      <c r="AF5464" s="105">
        <f t="shared" si="1030"/>
        <v>48.323333333333295</v>
      </c>
      <c r="AG5464" s="105">
        <f t="shared" si="1031"/>
        <v>714.67666666666673</v>
      </c>
    </row>
    <row r="5465" spans="1:33" s="88" customFormat="1" x14ac:dyDescent="0.35">
      <c r="A5465" s="21">
        <v>10141103</v>
      </c>
      <c r="B5465" s="115" t="s">
        <v>1665</v>
      </c>
      <c r="C5465" s="115" t="s">
        <v>710</v>
      </c>
      <c r="D5465" s="22" t="s">
        <v>4348</v>
      </c>
      <c r="E5465" s="114" t="str">
        <f t="shared" si="1021"/>
        <v>TRANSFORMADOR MARCA:SIEMENS AGMJC/PT0308 AGMJC/PT0308</v>
      </c>
      <c r="F5465" s="61" t="s">
        <v>4305</v>
      </c>
      <c r="G5465" s="21" t="s">
        <v>4348</v>
      </c>
      <c r="H5465" s="21" t="s">
        <v>2114</v>
      </c>
      <c r="I5465" s="21" t="s">
        <v>2113</v>
      </c>
      <c r="J5465" s="57"/>
      <c r="K5465" s="61" t="s">
        <v>4344</v>
      </c>
      <c r="L5465" s="61" t="s">
        <v>4347</v>
      </c>
      <c r="M5465" s="61">
        <v>100</v>
      </c>
      <c r="N5465" s="121">
        <v>33</v>
      </c>
      <c r="O5465" s="61">
        <v>0.4</v>
      </c>
      <c r="P5465" s="156">
        <v>3</v>
      </c>
      <c r="Q5465" s="121">
        <v>2015</v>
      </c>
      <c r="R5465" s="121" t="s">
        <v>130</v>
      </c>
      <c r="S5465" s="121" t="s">
        <v>4346</v>
      </c>
      <c r="T5465" s="116">
        <v>763</v>
      </c>
      <c r="U5465" s="111">
        <v>45</v>
      </c>
      <c r="V5465" s="113">
        <f t="shared" si="1022"/>
        <v>730.78444444444449</v>
      </c>
      <c r="W5465" s="113">
        <f t="shared" si="1023"/>
        <v>32.215555555555511</v>
      </c>
      <c r="X5465" s="112">
        <f t="shared" si="1024"/>
        <v>32215.555555555511</v>
      </c>
      <c r="Y5465" s="111"/>
      <c r="Z5465" s="110">
        <f t="shared" si="1020"/>
        <v>43</v>
      </c>
      <c r="AA5465" s="109">
        <f t="shared" si="1025"/>
        <v>38.15</v>
      </c>
      <c r="AB5465" s="109">
        <f t="shared" si="1026"/>
        <v>38150</v>
      </c>
      <c r="AC5465" s="108">
        <f t="shared" si="1027"/>
        <v>724.85</v>
      </c>
      <c r="AD5465" s="107">
        <f t="shared" si="1028"/>
        <v>2.2222222222222223E-2</v>
      </c>
      <c r="AE5465" s="106">
        <f t="shared" si="1029"/>
        <v>16.10777777777778</v>
      </c>
      <c r="AF5465" s="105">
        <f t="shared" si="1030"/>
        <v>48.323333333333295</v>
      </c>
      <c r="AG5465" s="105">
        <f t="shared" si="1031"/>
        <v>714.67666666666673</v>
      </c>
    </row>
    <row r="5466" spans="1:33" s="88" customFormat="1" x14ac:dyDescent="0.35">
      <c r="A5466" s="21">
        <v>10141103</v>
      </c>
      <c r="B5466" s="115" t="s">
        <v>1665</v>
      </c>
      <c r="C5466" s="115" t="s">
        <v>710</v>
      </c>
      <c r="D5466" s="21" t="s">
        <v>4345</v>
      </c>
      <c r="E5466" s="114" t="str">
        <f t="shared" si="1021"/>
        <v>TRANSFORMADOR MARCA:SIEMENS AGMJC/PT0309 AGMJC/PT0309</v>
      </c>
      <c r="F5466" s="61" t="s">
        <v>4305</v>
      </c>
      <c r="G5466" s="21" t="s">
        <v>4345</v>
      </c>
      <c r="H5466" s="21" t="s">
        <v>2114</v>
      </c>
      <c r="I5466" s="21" t="s">
        <v>2113</v>
      </c>
      <c r="J5466" s="57"/>
      <c r="K5466" s="61" t="s">
        <v>4344</v>
      </c>
      <c r="L5466" s="61" t="s">
        <v>4343</v>
      </c>
      <c r="M5466" s="61">
        <v>100</v>
      </c>
      <c r="N5466" s="121">
        <v>33</v>
      </c>
      <c r="O5466" s="61">
        <v>0.4</v>
      </c>
      <c r="P5466" s="156">
        <v>3</v>
      </c>
      <c r="Q5466" s="121">
        <v>2015</v>
      </c>
      <c r="R5466" s="192" t="s">
        <v>130</v>
      </c>
      <c r="S5466" s="191" t="s">
        <v>4342</v>
      </c>
      <c r="T5466" s="116">
        <v>763</v>
      </c>
      <c r="U5466" s="111">
        <v>45</v>
      </c>
      <c r="V5466" s="113">
        <f t="shared" si="1022"/>
        <v>730.78444444444449</v>
      </c>
      <c r="W5466" s="113">
        <f t="shared" si="1023"/>
        <v>32.215555555555511</v>
      </c>
      <c r="X5466" s="112">
        <f t="shared" si="1024"/>
        <v>32215.555555555511</v>
      </c>
      <c r="Y5466" s="111"/>
      <c r="Z5466" s="110">
        <f t="shared" si="1020"/>
        <v>43</v>
      </c>
      <c r="AA5466" s="109">
        <f t="shared" si="1025"/>
        <v>38.15</v>
      </c>
      <c r="AB5466" s="109">
        <f t="shared" si="1026"/>
        <v>38150</v>
      </c>
      <c r="AC5466" s="108">
        <f t="shared" si="1027"/>
        <v>724.85</v>
      </c>
      <c r="AD5466" s="107">
        <f t="shared" si="1028"/>
        <v>2.2222222222222223E-2</v>
      </c>
      <c r="AE5466" s="106">
        <f t="shared" si="1029"/>
        <v>16.10777777777778</v>
      </c>
      <c r="AF5466" s="105">
        <f t="shared" si="1030"/>
        <v>48.323333333333295</v>
      </c>
      <c r="AG5466" s="105">
        <f t="shared" si="1031"/>
        <v>714.67666666666673</v>
      </c>
    </row>
    <row r="5467" spans="1:33" s="88" customFormat="1" x14ac:dyDescent="0.35">
      <c r="A5467" s="21">
        <v>10141103</v>
      </c>
      <c r="B5467" s="115" t="s">
        <v>1665</v>
      </c>
      <c r="C5467" s="115" t="s">
        <v>710</v>
      </c>
      <c r="D5467" s="21" t="s">
        <v>4341</v>
      </c>
      <c r="E5467" s="114" t="str">
        <f t="shared" si="1021"/>
        <v>TRANSFORMADOR MARCA:SIEMENS AGMJC/PT0310 AGMJC/PT0310</v>
      </c>
      <c r="F5467" s="61" t="s">
        <v>4305</v>
      </c>
      <c r="G5467" s="21" t="s">
        <v>4341</v>
      </c>
      <c r="H5467" s="21" t="s">
        <v>2114</v>
      </c>
      <c r="I5467" s="21" t="s">
        <v>2113</v>
      </c>
      <c r="J5467" s="57"/>
      <c r="K5467" s="61" t="s">
        <v>4340</v>
      </c>
      <c r="L5467" s="61" t="s">
        <v>4339</v>
      </c>
      <c r="M5467" s="61">
        <v>100</v>
      </c>
      <c r="N5467" s="121">
        <v>33</v>
      </c>
      <c r="O5467" s="61">
        <v>0.4</v>
      </c>
      <c r="P5467" s="156">
        <v>3</v>
      </c>
      <c r="Q5467" s="121">
        <v>2015</v>
      </c>
      <c r="R5467" s="121" t="s">
        <v>130</v>
      </c>
      <c r="S5467" s="121" t="s">
        <v>4338</v>
      </c>
      <c r="T5467" s="116">
        <v>763</v>
      </c>
      <c r="U5467" s="111">
        <v>45</v>
      </c>
      <c r="V5467" s="113">
        <f t="shared" si="1022"/>
        <v>730.78444444444449</v>
      </c>
      <c r="W5467" s="113">
        <f t="shared" si="1023"/>
        <v>32.215555555555511</v>
      </c>
      <c r="X5467" s="112">
        <f t="shared" si="1024"/>
        <v>32215.555555555511</v>
      </c>
      <c r="Y5467" s="111"/>
      <c r="Z5467" s="110">
        <f t="shared" si="1020"/>
        <v>43</v>
      </c>
      <c r="AA5467" s="109">
        <f t="shared" si="1025"/>
        <v>38.15</v>
      </c>
      <c r="AB5467" s="109">
        <f t="shared" si="1026"/>
        <v>38150</v>
      </c>
      <c r="AC5467" s="108">
        <f t="shared" si="1027"/>
        <v>724.85</v>
      </c>
      <c r="AD5467" s="107">
        <f t="shared" si="1028"/>
        <v>2.2222222222222223E-2</v>
      </c>
      <c r="AE5467" s="106">
        <f t="shared" si="1029"/>
        <v>16.10777777777778</v>
      </c>
      <c r="AF5467" s="105">
        <f t="shared" si="1030"/>
        <v>48.323333333333295</v>
      </c>
      <c r="AG5467" s="105">
        <f t="shared" si="1031"/>
        <v>714.67666666666673</v>
      </c>
    </row>
    <row r="5468" spans="1:33" s="88" customFormat="1" x14ac:dyDescent="0.35">
      <c r="A5468" s="21">
        <v>10141103</v>
      </c>
      <c r="B5468" s="115" t="s">
        <v>1665</v>
      </c>
      <c r="C5468" s="115" t="s">
        <v>710</v>
      </c>
      <c r="D5468" s="21" t="s">
        <v>4337</v>
      </c>
      <c r="E5468" s="114" t="str">
        <f t="shared" si="1021"/>
        <v>TRANSFORMADOR MARCA:SIEMENS AGMJC/PT0311 AGMJC/PT0311</v>
      </c>
      <c r="F5468" s="61" t="s">
        <v>4305</v>
      </c>
      <c r="G5468" s="21" t="s">
        <v>4337</v>
      </c>
      <c r="H5468" s="21" t="s">
        <v>2114</v>
      </c>
      <c r="I5468" s="21" t="s">
        <v>2113</v>
      </c>
      <c r="J5468" s="57"/>
      <c r="K5468" s="61" t="s">
        <v>4336</v>
      </c>
      <c r="L5468" s="61" t="s">
        <v>4335</v>
      </c>
      <c r="M5468" s="61">
        <v>100</v>
      </c>
      <c r="N5468" s="121">
        <v>33</v>
      </c>
      <c r="O5468" s="61">
        <v>0.4</v>
      </c>
      <c r="P5468" s="156">
        <v>3</v>
      </c>
      <c r="Q5468" s="121">
        <v>2015</v>
      </c>
      <c r="R5468" s="121" t="s">
        <v>130</v>
      </c>
      <c r="S5468" s="121" t="s">
        <v>4334</v>
      </c>
      <c r="T5468" s="116">
        <v>763</v>
      </c>
      <c r="U5468" s="111">
        <v>45</v>
      </c>
      <c r="V5468" s="113">
        <f t="shared" si="1022"/>
        <v>730.78444444444449</v>
      </c>
      <c r="W5468" s="113">
        <f t="shared" si="1023"/>
        <v>32.215555555555511</v>
      </c>
      <c r="X5468" s="112">
        <f t="shared" si="1024"/>
        <v>32215.555555555511</v>
      </c>
      <c r="Y5468" s="111"/>
      <c r="Z5468" s="110">
        <f t="shared" si="1020"/>
        <v>43</v>
      </c>
      <c r="AA5468" s="109">
        <f t="shared" si="1025"/>
        <v>38.15</v>
      </c>
      <c r="AB5468" s="109">
        <f t="shared" si="1026"/>
        <v>38150</v>
      </c>
      <c r="AC5468" s="108">
        <f t="shared" si="1027"/>
        <v>724.85</v>
      </c>
      <c r="AD5468" s="107">
        <f t="shared" si="1028"/>
        <v>2.2222222222222223E-2</v>
      </c>
      <c r="AE5468" s="106">
        <f t="shared" si="1029"/>
        <v>16.10777777777778</v>
      </c>
      <c r="AF5468" s="105">
        <f t="shared" si="1030"/>
        <v>48.323333333333295</v>
      </c>
      <c r="AG5468" s="105">
        <f t="shared" si="1031"/>
        <v>714.67666666666673</v>
      </c>
    </row>
    <row r="5469" spans="1:33" s="88" customFormat="1" x14ac:dyDescent="0.35">
      <c r="A5469" s="21">
        <v>10141103</v>
      </c>
      <c r="B5469" s="115" t="s">
        <v>1665</v>
      </c>
      <c r="C5469" s="115" t="s">
        <v>710</v>
      </c>
      <c r="D5469" s="21" t="s">
        <v>4333</v>
      </c>
      <c r="E5469" s="114" t="str">
        <f t="shared" si="1021"/>
        <v>TRANSFORMADOR MARCA:SIEMENS AGMJC/PT0312 AGMJC/PT0312</v>
      </c>
      <c r="F5469" s="61" t="s">
        <v>4305</v>
      </c>
      <c r="G5469" s="21" t="s">
        <v>4333</v>
      </c>
      <c r="H5469" s="21" t="s">
        <v>2114</v>
      </c>
      <c r="I5469" s="21" t="s">
        <v>2113</v>
      </c>
      <c r="J5469" s="57"/>
      <c r="K5469" s="61" t="s">
        <v>4332</v>
      </c>
      <c r="L5469" s="61" t="s">
        <v>4331</v>
      </c>
      <c r="M5469" s="61">
        <v>100</v>
      </c>
      <c r="N5469" s="121">
        <v>33</v>
      </c>
      <c r="O5469" s="61">
        <v>0.4</v>
      </c>
      <c r="P5469" s="156">
        <v>3</v>
      </c>
      <c r="Q5469" s="121">
        <v>2015</v>
      </c>
      <c r="R5469" s="121" t="s">
        <v>130</v>
      </c>
      <c r="S5469" s="121" t="s">
        <v>4330</v>
      </c>
      <c r="T5469" s="116">
        <v>763</v>
      </c>
      <c r="U5469" s="111">
        <v>45</v>
      </c>
      <c r="V5469" s="113">
        <f t="shared" si="1022"/>
        <v>730.78444444444449</v>
      </c>
      <c r="W5469" s="113">
        <f t="shared" si="1023"/>
        <v>32.215555555555511</v>
      </c>
      <c r="X5469" s="112">
        <f t="shared" si="1024"/>
        <v>32215.555555555511</v>
      </c>
      <c r="Y5469" s="111"/>
      <c r="Z5469" s="110">
        <f t="shared" si="1020"/>
        <v>43</v>
      </c>
      <c r="AA5469" s="109">
        <f t="shared" si="1025"/>
        <v>38.15</v>
      </c>
      <c r="AB5469" s="109">
        <f t="shared" si="1026"/>
        <v>38150</v>
      </c>
      <c r="AC5469" s="108">
        <f t="shared" si="1027"/>
        <v>724.85</v>
      </c>
      <c r="AD5469" s="107">
        <f t="shared" si="1028"/>
        <v>2.2222222222222223E-2</v>
      </c>
      <c r="AE5469" s="106">
        <f t="shared" si="1029"/>
        <v>16.10777777777778</v>
      </c>
      <c r="AF5469" s="105">
        <f t="shared" si="1030"/>
        <v>48.323333333333295</v>
      </c>
      <c r="AG5469" s="105">
        <f t="shared" si="1031"/>
        <v>714.67666666666673</v>
      </c>
    </row>
    <row r="5470" spans="1:33" s="88" customFormat="1" x14ac:dyDescent="0.35">
      <c r="A5470" s="21">
        <v>10141103</v>
      </c>
      <c r="B5470" s="115" t="s">
        <v>1665</v>
      </c>
      <c r="C5470" s="115" t="s">
        <v>710</v>
      </c>
      <c r="D5470" s="21" t="s">
        <v>4329</v>
      </c>
      <c r="E5470" s="114" t="str">
        <f t="shared" si="1021"/>
        <v>TRANSFORMADOR MARCA:SIEMENS AGMJC/PT0313 AGMJC/PT0313</v>
      </c>
      <c r="F5470" s="61" t="s">
        <v>4305</v>
      </c>
      <c r="G5470" s="21" t="s">
        <v>4329</v>
      </c>
      <c r="H5470" s="21" t="s">
        <v>2114</v>
      </c>
      <c r="I5470" s="21" t="s">
        <v>2113</v>
      </c>
      <c r="J5470" s="57"/>
      <c r="K5470" s="61" t="s">
        <v>4328</v>
      </c>
      <c r="L5470" s="61" t="s">
        <v>4327</v>
      </c>
      <c r="M5470" s="61">
        <v>100</v>
      </c>
      <c r="N5470" s="121">
        <v>33</v>
      </c>
      <c r="O5470" s="61">
        <v>0.4</v>
      </c>
      <c r="P5470" s="156">
        <v>3</v>
      </c>
      <c r="Q5470" s="121">
        <v>2015</v>
      </c>
      <c r="R5470" s="121" t="s">
        <v>130</v>
      </c>
      <c r="S5470" s="121" t="s">
        <v>4326</v>
      </c>
      <c r="T5470" s="116">
        <v>763</v>
      </c>
      <c r="U5470" s="111">
        <v>45</v>
      </c>
      <c r="V5470" s="113">
        <f t="shared" si="1022"/>
        <v>730.78444444444449</v>
      </c>
      <c r="W5470" s="113">
        <f t="shared" si="1023"/>
        <v>32.215555555555511</v>
      </c>
      <c r="X5470" s="112">
        <f t="shared" si="1024"/>
        <v>32215.555555555511</v>
      </c>
      <c r="Y5470" s="111"/>
      <c r="Z5470" s="110">
        <f t="shared" si="1020"/>
        <v>43</v>
      </c>
      <c r="AA5470" s="109">
        <f t="shared" si="1025"/>
        <v>38.15</v>
      </c>
      <c r="AB5470" s="109">
        <f t="shared" si="1026"/>
        <v>38150</v>
      </c>
      <c r="AC5470" s="108">
        <f t="shared" si="1027"/>
        <v>724.85</v>
      </c>
      <c r="AD5470" s="107">
        <f t="shared" si="1028"/>
        <v>2.2222222222222223E-2</v>
      </c>
      <c r="AE5470" s="106">
        <f t="shared" si="1029"/>
        <v>16.10777777777778</v>
      </c>
      <c r="AF5470" s="105">
        <f t="shared" si="1030"/>
        <v>48.323333333333295</v>
      </c>
      <c r="AG5470" s="105">
        <f t="shared" si="1031"/>
        <v>714.67666666666673</v>
      </c>
    </row>
    <row r="5471" spans="1:33" s="88" customFormat="1" x14ac:dyDescent="0.35">
      <c r="A5471" s="21">
        <v>10141103</v>
      </c>
      <c r="B5471" s="115" t="s">
        <v>1665</v>
      </c>
      <c r="C5471" s="115" t="s">
        <v>710</v>
      </c>
      <c r="D5471" s="21" t="s">
        <v>4325</v>
      </c>
      <c r="E5471" s="114" t="str">
        <f t="shared" si="1021"/>
        <v>TRANSFORMADOR MARCA:SIEMENS AGMJC/PT0314 AGMJC/PT0314</v>
      </c>
      <c r="F5471" s="61" t="s">
        <v>4305</v>
      </c>
      <c r="G5471" s="21" t="s">
        <v>4325</v>
      </c>
      <c r="H5471" s="21" t="s">
        <v>2114</v>
      </c>
      <c r="I5471" s="21" t="s">
        <v>2113</v>
      </c>
      <c r="J5471" s="57"/>
      <c r="K5471" s="61" t="s">
        <v>4324</v>
      </c>
      <c r="L5471" s="61" t="s">
        <v>4323</v>
      </c>
      <c r="M5471" s="61">
        <v>100</v>
      </c>
      <c r="N5471" s="121">
        <v>33</v>
      </c>
      <c r="O5471" s="61">
        <v>0.4</v>
      </c>
      <c r="P5471" s="156">
        <v>3</v>
      </c>
      <c r="Q5471" s="121">
        <v>2015</v>
      </c>
      <c r="R5471" s="121" t="s">
        <v>130</v>
      </c>
      <c r="S5471" s="121" t="s">
        <v>4322</v>
      </c>
      <c r="T5471" s="116">
        <v>763</v>
      </c>
      <c r="U5471" s="111">
        <v>45</v>
      </c>
      <c r="V5471" s="113">
        <f t="shared" si="1022"/>
        <v>730.78444444444449</v>
      </c>
      <c r="W5471" s="113">
        <f t="shared" si="1023"/>
        <v>32.215555555555511</v>
      </c>
      <c r="X5471" s="112">
        <f t="shared" si="1024"/>
        <v>32215.555555555511</v>
      </c>
      <c r="Y5471" s="111"/>
      <c r="Z5471" s="110">
        <f t="shared" si="1020"/>
        <v>43</v>
      </c>
      <c r="AA5471" s="109">
        <f t="shared" si="1025"/>
        <v>38.15</v>
      </c>
      <c r="AB5471" s="109">
        <f t="shared" si="1026"/>
        <v>38150</v>
      </c>
      <c r="AC5471" s="108">
        <f t="shared" si="1027"/>
        <v>724.85</v>
      </c>
      <c r="AD5471" s="107">
        <f t="shared" si="1028"/>
        <v>2.2222222222222223E-2</v>
      </c>
      <c r="AE5471" s="106">
        <f t="shared" si="1029"/>
        <v>16.10777777777778</v>
      </c>
      <c r="AF5471" s="105">
        <f t="shared" si="1030"/>
        <v>48.323333333333295</v>
      </c>
      <c r="AG5471" s="105">
        <f t="shared" si="1031"/>
        <v>714.67666666666673</v>
      </c>
    </row>
    <row r="5472" spans="1:33" s="88" customFormat="1" x14ac:dyDescent="0.35">
      <c r="A5472" s="21">
        <v>10141103</v>
      </c>
      <c r="B5472" s="115" t="s">
        <v>1665</v>
      </c>
      <c r="C5472" s="115" t="s">
        <v>710</v>
      </c>
      <c r="D5472" s="21" t="s">
        <v>4321</v>
      </c>
      <c r="E5472" s="114" t="str">
        <f t="shared" si="1021"/>
        <v>TRANSFORMADOR MARCA:SIEMENS AGMJC/PT0315 AGMJC/PT0315</v>
      </c>
      <c r="F5472" s="61" t="s">
        <v>4305</v>
      </c>
      <c r="G5472" s="21" t="s">
        <v>4321</v>
      </c>
      <c r="H5472" s="21" t="s">
        <v>2114</v>
      </c>
      <c r="I5472" s="21" t="s">
        <v>2113</v>
      </c>
      <c r="J5472" s="57"/>
      <c r="K5472" s="61" t="s">
        <v>4320</v>
      </c>
      <c r="L5472" s="61" t="s">
        <v>4319</v>
      </c>
      <c r="M5472" s="61">
        <v>100</v>
      </c>
      <c r="N5472" s="121">
        <v>33</v>
      </c>
      <c r="O5472" s="61">
        <v>0.4</v>
      </c>
      <c r="P5472" s="156">
        <v>3</v>
      </c>
      <c r="Q5472" s="121">
        <v>2015</v>
      </c>
      <c r="R5472" s="121" t="s">
        <v>130</v>
      </c>
      <c r="S5472" s="121" t="s">
        <v>4318</v>
      </c>
      <c r="T5472" s="116">
        <v>763</v>
      </c>
      <c r="U5472" s="111">
        <v>45</v>
      </c>
      <c r="V5472" s="113">
        <f t="shared" si="1022"/>
        <v>730.78444444444449</v>
      </c>
      <c r="W5472" s="113">
        <f t="shared" si="1023"/>
        <v>32.215555555555511</v>
      </c>
      <c r="X5472" s="112">
        <f t="shared" si="1024"/>
        <v>32215.555555555511</v>
      </c>
      <c r="Y5472" s="111"/>
      <c r="Z5472" s="110">
        <f t="shared" si="1020"/>
        <v>43</v>
      </c>
      <c r="AA5472" s="109">
        <f t="shared" si="1025"/>
        <v>38.15</v>
      </c>
      <c r="AB5472" s="109">
        <f t="shared" si="1026"/>
        <v>38150</v>
      </c>
      <c r="AC5472" s="108">
        <f t="shared" si="1027"/>
        <v>724.85</v>
      </c>
      <c r="AD5472" s="107">
        <f t="shared" si="1028"/>
        <v>2.2222222222222223E-2</v>
      </c>
      <c r="AE5472" s="106">
        <f t="shared" si="1029"/>
        <v>16.10777777777778</v>
      </c>
      <c r="AF5472" s="105">
        <f t="shared" si="1030"/>
        <v>48.323333333333295</v>
      </c>
      <c r="AG5472" s="105">
        <f t="shared" si="1031"/>
        <v>714.67666666666673</v>
      </c>
    </row>
    <row r="5473" spans="1:33" s="88" customFormat="1" x14ac:dyDescent="0.35">
      <c r="A5473" s="21">
        <v>10141103</v>
      </c>
      <c r="B5473" s="115" t="s">
        <v>1665</v>
      </c>
      <c r="C5473" s="115" t="s">
        <v>710</v>
      </c>
      <c r="D5473" s="21" t="s">
        <v>4317</v>
      </c>
      <c r="E5473" s="114" t="str">
        <f t="shared" si="1021"/>
        <v>TRANSFORMADOR MARCA:SIEMENS AGMJC/PT0316 AGMJC/PT0316</v>
      </c>
      <c r="F5473" s="61" t="s">
        <v>4305</v>
      </c>
      <c r="G5473" s="21" t="s">
        <v>4317</v>
      </c>
      <c r="H5473" s="21" t="s">
        <v>2114</v>
      </c>
      <c r="I5473" s="21" t="s">
        <v>2113</v>
      </c>
      <c r="J5473" s="57"/>
      <c r="K5473" s="61" t="s">
        <v>4316</v>
      </c>
      <c r="L5473" s="61" t="s">
        <v>4315</v>
      </c>
      <c r="M5473" s="61">
        <v>50</v>
      </c>
      <c r="N5473" s="121">
        <v>33</v>
      </c>
      <c r="O5473" s="61">
        <v>0.4</v>
      </c>
      <c r="P5473" s="156">
        <v>3</v>
      </c>
      <c r="Q5473" s="121">
        <v>2015</v>
      </c>
      <c r="R5473" s="121" t="s">
        <v>130</v>
      </c>
      <c r="S5473" s="121" t="s">
        <v>4314</v>
      </c>
      <c r="T5473" s="116">
        <v>643</v>
      </c>
      <c r="U5473" s="111">
        <v>45</v>
      </c>
      <c r="V5473" s="113">
        <f t="shared" si="1022"/>
        <v>615.85111111111109</v>
      </c>
      <c r="W5473" s="113">
        <f t="shared" si="1023"/>
        <v>27.148888888888905</v>
      </c>
      <c r="X5473" s="112">
        <f t="shared" si="1024"/>
        <v>27148.888888888905</v>
      </c>
      <c r="Y5473" s="111"/>
      <c r="Z5473" s="110">
        <f t="shared" si="1020"/>
        <v>43</v>
      </c>
      <c r="AA5473" s="109">
        <f t="shared" si="1025"/>
        <v>32.15</v>
      </c>
      <c r="AB5473" s="109">
        <f t="shared" si="1026"/>
        <v>32150</v>
      </c>
      <c r="AC5473" s="108">
        <f t="shared" si="1027"/>
        <v>610.85</v>
      </c>
      <c r="AD5473" s="107">
        <f t="shared" si="1028"/>
        <v>2.2222222222222223E-2</v>
      </c>
      <c r="AE5473" s="106">
        <f t="shared" si="1029"/>
        <v>13.574444444444445</v>
      </c>
      <c r="AF5473" s="105">
        <f t="shared" si="1030"/>
        <v>40.72333333333335</v>
      </c>
      <c r="AG5473" s="105">
        <f t="shared" si="1031"/>
        <v>602.27666666666664</v>
      </c>
    </row>
    <row r="5474" spans="1:33" s="88" customFormat="1" x14ac:dyDescent="0.35">
      <c r="A5474" s="21">
        <v>10141103</v>
      </c>
      <c r="B5474" s="115" t="s">
        <v>1665</v>
      </c>
      <c r="C5474" s="115" t="s">
        <v>710</v>
      </c>
      <c r="D5474" s="21" t="s">
        <v>4313</v>
      </c>
      <c r="E5474" s="114" t="str">
        <f t="shared" si="1021"/>
        <v>TRANSFORMADOR MARCA:SIEMENS AGMJC/PT0317 AGMJC/PT0317</v>
      </c>
      <c r="F5474" s="61" t="s">
        <v>4305</v>
      </c>
      <c r="G5474" s="21" t="s">
        <v>4313</v>
      </c>
      <c r="H5474" s="21" t="s">
        <v>2114</v>
      </c>
      <c r="I5474" s="21" t="s">
        <v>2113</v>
      </c>
      <c r="J5474" s="57"/>
      <c r="K5474" s="61" t="s">
        <v>4312</v>
      </c>
      <c r="L5474" s="61" t="s">
        <v>4311</v>
      </c>
      <c r="M5474" s="61">
        <v>100</v>
      </c>
      <c r="N5474" s="121">
        <v>33</v>
      </c>
      <c r="O5474" s="61">
        <v>0.4</v>
      </c>
      <c r="P5474" s="156">
        <v>3</v>
      </c>
      <c r="Q5474" s="121">
        <v>2015</v>
      </c>
      <c r="R5474" s="121" t="s">
        <v>130</v>
      </c>
      <c r="S5474" s="121" t="s">
        <v>4310</v>
      </c>
      <c r="T5474" s="116">
        <v>763</v>
      </c>
      <c r="U5474" s="111">
        <v>45</v>
      </c>
      <c r="V5474" s="113">
        <f t="shared" si="1022"/>
        <v>730.78444444444449</v>
      </c>
      <c r="W5474" s="113">
        <f t="shared" si="1023"/>
        <v>32.215555555555511</v>
      </c>
      <c r="X5474" s="112">
        <f t="shared" si="1024"/>
        <v>32215.555555555511</v>
      </c>
      <c r="Y5474" s="111"/>
      <c r="Z5474" s="110">
        <f t="shared" si="1020"/>
        <v>43</v>
      </c>
      <c r="AA5474" s="109">
        <f t="shared" si="1025"/>
        <v>38.15</v>
      </c>
      <c r="AB5474" s="109">
        <f t="shared" si="1026"/>
        <v>38150</v>
      </c>
      <c r="AC5474" s="108">
        <f t="shared" si="1027"/>
        <v>724.85</v>
      </c>
      <c r="AD5474" s="107">
        <f t="shared" si="1028"/>
        <v>2.2222222222222223E-2</v>
      </c>
      <c r="AE5474" s="106">
        <f t="shared" si="1029"/>
        <v>16.10777777777778</v>
      </c>
      <c r="AF5474" s="105">
        <f t="shared" si="1030"/>
        <v>48.323333333333295</v>
      </c>
      <c r="AG5474" s="105">
        <f t="shared" si="1031"/>
        <v>714.67666666666673</v>
      </c>
    </row>
    <row r="5475" spans="1:33" s="88" customFormat="1" x14ac:dyDescent="0.35">
      <c r="A5475" s="21">
        <v>10141103</v>
      </c>
      <c r="B5475" s="115" t="s">
        <v>1665</v>
      </c>
      <c r="C5475" s="115" t="s">
        <v>710</v>
      </c>
      <c r="D5475" s="21" t="s">
        <v>4309</v>
      </c>
      <c r="E5475" s="114" t="str">
        <f t="shared" si="1021"/>
        <v>TRANSFORMADOR MARCA:SIEMENS AGMJC/PT0318 AGMJC/PT0318</v>
      </c>
      <c r="F5475" s="61" t="s">
        <v>4305</v>
      </c>
      <c r="G5475" s="21" t="s">
        <v>4309</v>
      </c>
      <c r="H5475" s="21" t="s">
        <v>2114</v>
      </c>
      <c r="I5475" s="21" t="s">
        <v>2113</v>
      </c>
      <c r="J5475" s="57"/>
      <c r="K5475" s="61" t="s">
        <v>4308</v>
      </c>
      <c r="L5475" s="61" t="s">
        <v>4307</v>
      </c>
      <c r="M5475" s="61">
        <v>100</v>
      </c>
      <c r="N5475" s="121">
        <v>33</v>
      </c>
      <c r="O5475" s="61">
        <v>0.4</v>
      </c>
      <c r="P5475" s="156">
        <v>3</v>
      </c>
      <c r="Q5475" s="121">
        <v>2015</v>
      </c>
      <c r="R5475" s="192" t="s">
        <v>130</v>
      </c>
      <c r="S5475" s="191" t="s">
        <v>4306</v>
      </c>
      <c r="T5475" s="116">
        <v>763</v>
      </c>
      <c r="U5475" s="111">
        <v>45</v>
      </c>
      <c r="V5475" s="113">
        <f t="shared" si="1022"/>
        <v>730.78444444444449</v>
      </c>
      <c r="W5475" s="113">
        <f t="shared" si="1023"/>
        <v>32.215555555555511</v>
      </c>
      <c r="X5475" s="112">
        <f t="shared" si="1024"/>
        <v>32215.555555555511</v>
      </c>
      <c r="Y5475" s="111"/>
      <c r="Z5475" s="110">
        <f t="shared" si="1020"/>
        <v>43</v>
      </c>
      <c r="AA5475" s="109">
        <f t="shared" si="1025"/>
        <v>38.15</v>
      </c>
      <c r="AB5475" s="109">
        <f t="shared" si="1026"/>
        <v>38150</v>
      </c>
      <c r="AC5475" s="108">
        <f t="shared" si="1027"/>
        <v>724.85</v>
      </c>
      <c r="AD5475" s="107">
        <f t="shared" si="1028"/>
        <v>2.2222222222222223E-2</v>
      </c>
      <c r="AE5475" s="106">
        <f t="shared" si="1029"/>
        <v>16.10777777777778</v>
      </c>
      <c r="AF5475" s="105">
        <f t="shared" si="1030"/>
        <v>48.323333333333295</v>
      </c>
      <c r="AG5475" s="105">
        <f t="shared" si="1031"/>
        <v>714.67666666666673</v>
      </c>
    </row>
    <row r="5476" spans="1:33" s="88" customFormat="1" x14ac:dyDescent="0.35">
      <c r="A5476" s="21">
        <v>10141103</v>
      </c>
      <c r="B5476" s="115" t="s">
        <v>1665</v>
      </c>
      <c r="C5476" s="115" t="s">
        <v>710</v>
      </c>
      <c r="D5476" s="21" t="s">
        <v>4304</v>
      </c>
      <c r="E5476" s="114" t="str">
        <f t="shared" si="1021"/>
        <v>TRANSFORMADOR MARCA:SIEMENS AGMJC/PT0319 AGMJC/PT0319</v>
      </c>
      <c r="F5476" s="61" t="s">
        <v>4305</v>
      </c>
      <c r="G5476" s="21" t="s">
        <v>4304</v>
      </c>
      <c r="H5476" s="21" t="s">
        <v>2114</v>
      </c>
      <c r="I5476" s="21" t="s">
        <v>2113</v>
      </c>
      <c r="J5476" s="57"/>
      <c r="K5476" s="61" t="s">
        <v>4303</v>
      </c>
      <c r="L5476" s="61" t="s">
        <v>4302</v>
      </c>
      <c r="M5476" s="61">
        <v>100</v>
      </c>
      <c r="N5476" s="121">
        <v>33</v>
      </c>
      <c r="O5476" s="61">
        <v>0.4</v>
      </c>
      <c r="P5476" s="156">
        <v>3</v>
      </c>
      <c r="Q5476" s="121">
        <v>2015</v>
      </c>
      <c r="R5476" s="121" t="s">
        <v>130</v>
      </c>
      <c r="S5476" s="121" t="s">
        <v>4301</v>
      </c>
      <c r="T5476" s="116">
        <v>763</v>
      </c>
      <c r="U5476" s="111">
        <v>45</v>
      </c>
      <c r="V5476" s="113">
        <f t="shared" si="1022"/>
        <v>730.78444444444449</v>
      </c>
      <c r="W5476" s="113">
        <f t="shared" si="1023"/>
        <v>32.215555555555511</v>
      </c>
      <c r="X5476" s="112">
        <f t="shared" si="1024"/>
        <v>32215.555555555511</v>
      </c>
      <c r="Y5476" s="111"/>
      <c r="Z5476" s="110">
        <f t="shared" ref="Z5476:Z5539" si="1032">(U5476-(2017-Q5476))</f>
        <v>43</v>
      </c>
      <c r="AA5476" s="109">
        <f t="shared" si="1025"/>
        <v>38.15</v>
      </c>
      <c r="AB5476" s="109">
        <f t="shared" si="1026"/>
        <v>38150</v>
      </c>
      <c r="AC5476" s="108">
        <f t="shared" si="1027"/>
        <v>724.85</v>
      </c>
      <c r="AD5476" s="107">
        <f t="shared" si="1028"/>
        <v>2.2222222222222223E-2</v>
      </c>
      <c r="AE5476" s="106">
        <f t="shared" si="1029"/>
        <v>16.10777777777778</v>
      </c>
      <c r="AF5476" s="105">
        <f t="shared" si="1030"/>
        <v>48.323333333333295</v>
      </c>
      <c r="AG5476" s="105">
        <f t="shared" si="1031"/>
        <v>714.67666666666673</v>
      </c>
    </row>
    <row r="5477" spans="1:33" s="88" customFormat="1" x14ac:dyDescent="0.35">
      <c r="A5477" s="21">
        <v>10141103</v>
      </c>
      <c r="B5477" s="115" t="s">
        <v>1665</v>
      </c>
      <c r="C5477" s="115" t="s">
        <v>710</v>
      </c>
      <c r="D5477" s="21" t="s">
        <v>4299</v>
      </c>
      <c r="E5477" s="114" t="str">
        <f t="shared" si="1021"/>
        <v>TRANSFORMADOR MARCA:FST AGMJC/PTS0358 AGMJC/PTS0358</v>
      </c>
      <c r="F5477" s="61" t="s">
        <v>4300</v>
      </c>
      <c r="G5477" s="21" t="s">
        <v>4299</v>
      </c>
      <c r="H5477" s="21" t="s">
        <v>2114</v>
      </c>
      <c r="I5477" s="21" t="s">
        <v>2113</v>
      </c>
      <c r="J5477" s="21"/>
      <c r="K5477" s="121" t="s">
        <v>4298</v>
      </c>
      <c r="L5477" s="121" t="s">
        <v>4297</v>
      </c>
      <c r="M5477" s="121">
        <v>250</v>
      </c>
      <c r="N5477" s="121">
        <v>33</v>
      </c>
      <c r="O5477" s="61">
        <v>0.4</v>
      </c>
      <c r="P5477" s="156">
        <v>3</v>
      </c>
      <c r="Q5477" s="121">
        <v>2015</v>
      </c>
      <c r="R5477" s="121" t="s">
        <v>519</v>
      </c>
      <c r="S5477" s="121" t="s">
        <v>4296</v>
      </c>
      <c r="T5477" s="116">
        <v>991</v>
      </c>
      <c r="U5477" s="111">
        <v>45</v>
      </c>
      <c r="V5477" s="113">
        <f t="shared" si="1022"/>
        <v>949.15777777777782</v>
      </c>
      <c r="W5477" s="113">
        <f t="shared" si="1023"/>
        <v>41.842222222222176</v>
      </c>
      <c r="X5477" s="112">
        <f t="shared" si="1024"/>
        <v>41842.222222222175</v>
      </c>
      <c r="Y5477" s="111"/>
      <c r="Z5477" s="110">
        <f t="shared" si="1032"/>
        <v>43</v>
      </c>
      <c r="AA5477" s="109">
        <f t="shared" si="1025"/>
        <v>49.550000000000004</v>
      </c>
      <c r="AB5477" s="109">
        <f t="shared" si="1026"/>
        <v>49550.000000000007</v>
      </c>
      <c r="AC5477" s="108">
        <f t="shared" si="1027"/>
        <v>941.45</v>
      </c>
      <c r="AD5477" s="107">
        <f t="shared" si="1028"/>
        <v>2.2222222222222223E-2</v>
      </c>
      <c r="AE5477" s="106">
        <f t="shared" si="1029"/>
        <v>20.921111111111113</v>
      </c>
      <c r="AF5477" s="105">
        <f t="shared" si="1030"/>
        <v>62.763333333333293</v>
      </c>
      <c r="AG5477" s="105">
        <f t="shared" si="1031"/>
        <v>928.23666666666668</v>
      </c>
    </row>
    <row r="5478" spans="1:33" s="88" customFormat="1" x14ac:dyDescent="0.35">
      <c r="A5478" s="21">
        <v>10141103</v>
      </c>
      <c r="B5478" s="115" t="s">
        <v>1665</v>
      </c>
      <c r="C5478" s="115" t="s">
        <v>710</v>
      </c>
      <c r="D5478" s="21" t="s">
        <v>4294</v>
      </c>
      <c r="E5478" s="114" t="str">
        <f t="shared" si="1021"/>
        <v>TRANSFORMADOR MARCA:FST AGMJC/PTS0372 AGMJC/PTS0372</v>
      </c>
      <c r="F5478" s="61" t="s">
        <v>4295</v>
      </c>
      <c r="G5478" s="21" t="s">
        <v>4294</v>
      </c>
      <c r="H5478" s="21" t="s">
        <v>2114</v>
      </c>
      <c r="I5478" s="21" t="s">
        <v>2113</v>
      </c>
      <c r="J5478" s="21"/>
      <c r="K5478" s="121" t="s">
        <v>4293</v>
      </c>
      <c r="L5478" s="121" t="s">
        <v>4292</v>
      </c>
      <c r="M5478" s="121">
        <v>160</v>
      </c>
      <c r="N5478" s="121">
        <v>33</v>
      </c>
      <c r="O5478" s="61">
        <v>0.4</v>
      </c>
      <c r="P5478" s="156">
        <v>3</v>
      </c>
      <c r="Q5478" s="121">
        <v>2015</v>
      </c>
      <c r="R5478" s="121" t="s">
        <v>519</v>
      </c>
      <c r="S5478" s="121" t="s">
        <v>4291</v>
      </c>
      <c r="T5478" s="116">
        <v>991</v>
      </c>
      <c r="U5478" s="111">
        <v>45</v>
      </c>
      <c r="V5478" s="113">
        <f t="shared" si="1022"/>
        <v>949.15777777777782</v>
      </c>
      <c r="W5478" s="113">
        <f t="shared" si="1023"/>
        <v>41.842222222222176</v>
      </c>
      <c r="X5478" s="112">
        <f t="shared" si="1024"/>
        <v>41842.222222222175</v>
      </c>
      <c r="Y5478" s="111"/>
      <c r="Z5478" s="110">
        <f t="shared" si="1032"/>
        <v>43</v>
      </c>
      <c r="AA5478" s="109">
        <f t="shared" si="1025"/>
        <v>49.550000000000004</v>
      </c>
      <c r="AB5478" s="109">
        <f t="shared" si="1026"/>
        <v>49550.000000000007</v>
      </c>
      <c r="AC5478" s="108">
        <f t="shared" si="1027"/>
        <v>941.45</v>
      </c>
      <c r="AD5478" s="107">
        <f t="shared" si="1028"/>
        <v>2.2222222222222223E-2</v>
      </c>
      <c r="AE5478" s="106">
        <f t="shared" si="1029"/>
        <v>20.921111111111113</v>
      </c>
      <c r="AF5478" s="105">
        <f t="shared" si="1030"/>
        <v>62.763333333333293</v>
      </c>
      <c r="AG5478" s="105">
        <f t="shared" si="1031"/>
        <v>928.23666666666668</v>
      </c>
    </row>
    <row r="5479" spans="1:33" s="88" customFormat="1" x14ac:dyDescent="0.35">
      <c r="A5479" s="21">
        <v>10141103</v>
      </c>
      <c r="B5479" s="162" t="s">
        <v>1665</v>
      </c>
      <c r="C5479" s="115" t="s">
        <v>710</v>
      </c>
      <c r="D5479" s="21"/>
      <c r="E5479" s="114" t="str">
        <f t="shared" si="1021"/>
        <v xml:space="preserve">TRANSFORMADOR MARCA:EFACEC PEMBA </v>
      </c>
      <c r="F5479" s="21" t="s">
        <v>1869</v>
      </c>
      <c r="G5479" s="21" t="s">
        <v>237</v>
      </c>
      <c r="H5479" s="21" t="s">
        <v>237</v>
      </c>
      <c r="I5479" s="21" t="s">
        <v>4290</v>
      </c>
      <c r="J5479" s="21"/>
      <c r="K5479" s="21">
        <v>664562</v>
      </c>
      <c r="L5479" s="21">
        <v>8565785</v>
      </c>
      <c r="M5479" s="21">
        <v>160</v>
      </c>
      <c r="N5479" s="21">
        <v>33</v>
      </c>
      <c r="O5479" s="21" t="s">
        <v>581</v>
      </c>
      <c r="P5479" s="21">
        <v>3</v>
      </c>
      <c r="Q5479" s="21">
        <v>2015</v>
      </c>
      <c r="R5479" s="21" t="s">
        <v>27</v>
      </c>
      <c r="S5479" s="21" t="s">
        <v>4289</v>
      </c>
      <c r="T5479" s="116">
        <v>991</v>
      </c>
      <c r="U5479" s="111">
        <v>45</v>
      </c>
      <c r="V5479" s="113">
        <f t="shared" si="1022"/>
        <v>949.15777777777782</v>
      </c>
      <c r="W5479" s="113">
        <f t="shared" si="1023"/>
        <v>41.842222222222176</v>
      </c>
      <c r="X5479" s="112">
        <f t="shared" si="1024"/>
        <v>41842.222222222175</v>
      </c>
      <c r="Y5479" s="111"/>
      <c r="Z5479" s="110">
        <f t="shared" si="1032"/>
        <v>43</v>
      </c>
      <c r="AA5479" s="109">
        <f t="shared" si="1025"/>
        <v>49.550000000000004</v>
      </c>
      <c r="AB5479" s="109">
        <f t="shared" si="1026"/>
        <v>49550.000000000007</v>
      </c>
      <c r="AC5479" s="108">
        <f t="shared" si="1027"/>
        <v>941.45</v>
      </c>
      <c r="AD5479" s="107">
        <f t="shared" si="1028"/>
        <v>2.2222222222222223E-2</v>
      </c>
      <c r="AE5479" s="106">
        <f t="shared" si="1029"/>
        <v>20.921111111111113</v>
      </c>
      <c r="AF5479" s="105">
        <f t="shared" si="1030"/>
        <v>62.763333333333293</v>
      </c>
      <c r="AG5479" s="105">
        <f t="shared" si="1031"/>
        <v>928.23666666666668</v>
      </c>
    </row>
    <row r="5480" spans="1:33" s="88" customFormat="1" x14ac:dyDescent="0.35">
      <c r="A5480" s="21">
        <v>10141103</v>
      </c>
      <c r="B5480" s="162" t="s">
        <v>1665</v>
      </c>
      <c r="C5480" s="115" t="s">
        <v>710</v>
      </c>
      <c r="D5480" s="21"/>
      <c r="E5480" s="114" t="str">
        <f t="shared" si="1021"/>
        <v xml:space="preserve">TRANSFORMADOR MARCA:Astor PEMBA </v>
      </c>
      <c r="F5480" s="21" t="s">
        <v>1869</v>
      </c>
      <c r="G5480" s="21" t="s">
        <v>237</v>
      </c>
      <c r="H5480" s="21" t="s">
        <v>237</v>
      </c>
      <c r="I5480" s="21" t="s">
        <v>4288</v>
      </c>
      <c r="J5480" s="21"/>
      <c r="K5480" s="21" t="s">
        <v>4287</v>
      </c>
      <c r="L5480" s="21" t="s">
        <v>4286</v>
      </c>
      <c r="M5480" s="21">
        <v>160</v>
      </c>
      <c r="N5480" s="21">
        <v>33</v>
      </c>
      <c r="O5480" s="21" t="s">
        <v>581</v>
      </c>
      <c r="P5480" s="21">
        <v>3</v>
      </c>
      <c r="Q5480" s="21">
        <v>2015</v>
      </c>
      <c r="R5480" s="21" t="s">
        <v>1661</v>
      </c>
      <c r="S5480" s="21" t="s">
        <v>4285</v>
      </c>
      <c r="T5480" s="116">
        <v>991</v>
      </c>
      <c r="U5480" s="111">
        <v>45</v>
      </c>
      <c r="V5480" s="113">
        <f t="shared" si="1022"/>
        <v>949.15777777777782</v>
      </c>
      <c r="W5480" s="113">
        <f t="shared" si="1023"/>
        <v>41.842222222222176</v>
      </c>
      <c r="X5480" s="112">
        <f t="shared" si="1024"/>
        <v>41842.222222222175</v>
      </c>
      <c r="Y5480" s="111"/>
      <c r="Z5480" s="110">
        <f t="shared" si="1032"/>
        <v>43</v>
      </c>
      <c r="AA5480" s="109">
        <f t="shared" si="1025"/>
        <v>49.550000000000004</v>
      </c>
      <c r="AB5480" s="109">
        <f t="shared" si="1026"/>
        <v>49550.000000000007</v>
      </c>
      <c r="AC5480" s="108">
        <f t="shared" si="1027"/>
        <v>941.45</v>
      </c>
      <c r="AD5480" s="107">
        <f t="shared" si="1028"/>
        <v>2.2222222222222223E-2</v>
      </c>
      <c r="AE5480" s="106">
        <f t="shared" si="1029"/>
        <v>20.921111111111113</v>
      </c>
      <c r="AF5480" s="105">
        <f t="shared" si="1030"/>
        <v>62.763333333333293</v>
      </c>
      <c r="AG5480" s="105">
        <f t="shared" si="1031"/>
        <v>928.23666666666668</v>
      </c>
    </row>
    <row r="5481" spans="1:33" s="88" customFormat="1" x14ac:dyDescent="0.35">
      <c r="A5481" s="21">
        <v>10141103</v>
      </c>
      <c r="B5481" s="162" t="s">
        <v>1665</v>
      </c>
      <c r="C5481" s="115" t="s">
        <v>710</v>
      </c>
      <c r="D5481" s="21"/>
      <c r="E5481" s="114" t="str">
        <f t="shared" si="1021"/>
        <v xml:space="preserve">TRANSFORMADOR MARCA:TUSCO TRAFO PEMBA </v>
      </c>
      <c r="F5481" s="21" t="s">
        <v>1869</v>
      </c>
      <c r="G5481" s="21" t="s">
        <v>237</v>
      </c>
      <c r="H5481" s="21" t="s">
        <v>237</v>
      </c>
      <c r="I5481" s="21" t="s">
        <v>4284</v>
      </c>
      <c r="J5481" s="21"/>
      <c r="K5481" s="21" t="s">
        <v>4283</v>
      </c>
      <c r="L5481" s="21" t="s">
        <v>4282</v>
      </c>
      <c r="M5481" s="21">
        <v>160</v>
      </c>
      <c r="N5481" s="21">
        <v>33</v>
      </c>
      <c r="O5481" s="21" t="s">
        <v>581</v>
      </c>
      <c r="P5481" s="21">
        <v>3</v>
      </c>
      <c r="Q5481" s="21">
        <v>2015</v>
      </c>
      <c r="R5481" s="21" t="s">
        <v>219</v>
      </c>
      <c r="S5481" s="21">
        <v>487870</v>
      </c>
      <c r="T5481" s="116">
        <v>991</v>
      </c>
      <c r="U5481" s="111">
        <v>45</v>
      </c>
      <c r="V5481" s="113">
        <f t="shared" si="1022"/>
        <v>949.15777777777782</v>
      </c>
      <c r="W5481" s="113">
        <f t="shared" si="1023"/>
        <v>41.842222222222176</v>
      </c>
      <c r="X5481" s="112">
        <f t="shared" si="1024"/>
        <v>41842.222222222175</v>
      </c>
      <c r="Y5481" s="111"/>
      <c r="Z5481" s="110">
        <f t="shared" si="1032"/>
        <v>43</v>
      </c>
      <c r="AA5481" s="109">
        <f t="shared" si="1025"/>
        <v>49.550000000000004</v>
      </c>
      <c r="AB5481" s="109">
        <f t="shared" si="1026"/>
        <v>49550.000000000007</v>
      </c>
      <c r="AC5481" s="108">
        <f t="shared" si="1027"/>
        <v>941.45</v>
      </c>
      <c r="AD5481" s="107">
        <f t="shared" si="1028"/>
        <v>2.2222222222222223E-2</v>
      </c>
      <c r="AE5481" s="106">
        <f t="shared" si="1029"/>
        <v>20.921111111111113</v>
      </c>
      <c r="AF5481" s="105">
        <f t="shared" si="1030"/>
        <v>62.763333333333293</v>
      </c>
      <c r="AG5481" s="105">
        <f t="shared" si="1031"/>
        <v>928.23666666666668</v>
      </c>
    </row>
    <row r="5482" spans="1:33" s="88" customFormat="1" x14ac:dyDescent="0.35">
      <c r="A5482" s="21">
        <v>10141103</v>
      </c>
      <c r="B5482" s="162" t="s">
        <v>1665</v>
      </c>
      <c r="C5482" s="115" t="s">
        <v>710</v>
      </c>
      <c r="D5482" s="21"/>
      <c r="E5482" s="114" t="str">
        <f t="shared" si="1021"/>
        <v xml:space="preserve">TRANSFORMADOR MARCA:POWERTECH MONTEPUEZ </v>
      </c>
      <c r="F5482" s="57" t="s">
        <v>1855</v>
      </c>
      <c r="G5482" s="21" t="s">
        <v>222</v>
      </c>
      <c r="H5482" s="21" t="s">
        <v>222</v>
      </c>
      <c r="I5482" s="61" t="s">
        <v>4281</v>
      </c>
      <c r="J5482" s="21"/>
      <c r="K5482" s="61" t="s">
        <v>4280</v>
      </c>
      <c r="L5482" s="61" t="s">
        <v>4279</v>
      </c>
      <c r="M5482" s="61">
        <v>100</v>
      </c>
      <c r="N5482" s="61">
        <v>33</v>
      </c>
      <c r="O5482" s="21" t="s">
        <v>581</v>
      </c>
      <c r="P5482" s="21">
        <v>3</v>
      </c>
      <c r="Q5482" s="21">
        <v>2015</v>
      </c>
      <c r="R5482" s="61" t="s">
        <v>295</v>
      </c>
      <c r="S5482" s="61" t="s">
        <v>4278</v>
      </c>
      <c r="T5482" s="116">
        <v>763</v>
      </c>
      <c r="U5482" s="111">
        <v>45</v>
      </c>
      <c r="V5482" s="113">
        <f t="shared" si="1022"/>
        <v>730.78444444444449</v>
      </c>
      <c r="W5482" s="113">
        <f t="shared" si="1023"/>
        <v>32.215555555555511</v>
      </c>
      <c r="X5482" s="112">
        <f t="shared" si="1024"/>
        <v>32215.555555555511</v>
      </c>
      <c r="Y5482" s="111"/>
      <c r="Z5482" s="110">
        <f t="shared" si="1032"/>
        <v>43</v>
      </c>
      <c r="AA5482" s="109">
        <f t="shared" si="1025"/>
        <v>38.15</v>
      </c>
      <c r="AB5482" s="109">
        <f t="shared" si="1026"/>
        <v>38150</v>
      </c>
      <c r="AC5482" s="108">
        <f t="shared" si="1027"/>
        <v>724.85</v>
      </c>
      <c r="AD5482" s="107">
        <f t="shared" si="1028"/>
        <v>2.2222222222222223E-2</v>
      </c>
      <c r="AE5482" s="106">
        <f t="shared" si="1029"/>
        <v>16.10777777777778</v>
      </c>
      <c r="AF5482" s="105">
        <f t="shared" si="1030"/>
        <v>48.323333333333295</v>
      </c>
      <c r="AG5482" s="105">
        <f t="shared" si="1031"/>
        <v>714.67666666666673</v>
      </c>
    </row>
    <row r="5483" spans="1:33" s="88" customFormat="1" x14ac:dyDescent="0.35">
      <c r="A5483" s="21">
        <v>10141103</v>
      </c>
      <c r="B5483" s="162" t="s">
        <v>1665</v>
      </c>
      <c r="C5483" s="115" t="s">
        <v>710</v>
      </c>
      <c r="D5483" s="21"/>
      <c r="E5483" s="114" t="str">
        <f t="shared" si="1021"/>
        <v xml:space="preserve">TRANSFORMADOR MARCA:POWERTECH MONTEPUEZ </v>
      </c>
      <c r="F5483" s="57" t="s">
        <v>1855</v>
      </c>
      <c r="G5483" s="21" t="s">
        <v>222</v>
      </c>
      <c r="H5483" s="21" t="s">
        <v>222</v>
      </c>
      <c r="I5483" s="61" t="s">
        <v>3381</v>
      </c>
      <c r="J5483" s="21"/>
      <c r="K5483" s="61" t="s">
        <v>4277</v>
      </c>
      <c r="L5483" s="61" t="s">
        <v>4276</v>
      </c>
      <c r="M5483" s="61">
        <v>160</v>
      </c>
      <c r="N5483" s="61">
        <v>11</v>
      </c>
      <c r="O5483" s="21" t="s">
        <v>581</v>
      </c>
      <c r="P5483" s="21">
        <v>3</v>
      </c>
      <c r="Q5483" s="21">
        <v>2015</v>
      </c>
      <c r="R5483" s="61" t="s">
        <v>295</v>
      </c>
      <c r="S5483" s="61" t="s">
        <v>4275</v>
      </c>
      <c r="T5483" s="116">
        <v>572</v>
      </c>
      <c r="U5483" s="111">
        <v>45</v>
      </c>
      <c r="V5483" s="113">
        <f t="shared" si="1022"/>
        <v>547.84888888888895</v>
      </c>
      <c r="W5483" s="113">
        <f t="shared" si="1023"/>
        <v>24.151111111111049</v>
      </c>
      <c r="X5483" s="112">
        <f t="shared" si="1024"/>
        <v>24151.111111111051</v>
      </c>
      <c r="Y5483" s="111"/>
      <c r="Z5483" s="110">
        <f t="shared" si="1032"/>
        <v>43</v>
      </c>
      <c r="AA5483" s="109">
        <f t="shared" si="1025"/>
        <v>28.6</v>
      </c>
      <c r="AB5483" s="109">
        <f t="shared" si="1026"/>
        <v>28600</v>
      </c>
      <c r="AC5483" s="108">
        <f t="shared" si="1027"/>
        <v>543.4</v>
      </c>
      <c r="AD5483" s="107">
        <f t="shared" si="1028"/>
        <v>2.2222222222222223E-2</v>
      </c>
      <c r="AE5483" s="106">
        <f t="shared" si="1029"/>
        <v>12.075555555555555</v>
      </c>
      <c r="AF5483" s="105">
        <f t="shared" si="1030"/>
        <v>36.226666666666603</v>
      </c>
      <c r="AG5483" s="105">
        <f t="shared" si="1031"/>
        <v>535.77333333333343</v>
      </c>
    </row>
    <row r="5484" spans="1:33" s="88" customFormat="1" x14ac:dyDescent="0.35">
      <c r="A5484" s="21">
        <v>10141103</v>
      </c>
      <c r="B5484" s="162" t="s">
        <v>1665</v>
      </c>
      <c r="C5484" s="115" t="s">
        <v>710</v>
      </c>
      <c r="D5484" s="21"/>
      <c r="E5484" s="114" t="str">
        <f t="shared" si="1021"/>
        <v xml:space="preserve">TRANSFORMADOR MARCA:POWERTECH MONTEPUEZ </v>
      </c>
      <c r="F5484" s="57" t="s">
        <v>1855</v>
      </c>
      <c r="G5484" s="21" t="s">
        <v>222</v>
      </c>
      <c r="H5484" s="21" t="s">
        <v>222</v>
      </c>
      <c r="I5484" s="61" t="s">
        <v>3377</v>
      </c>
      <c r="J5484" s="21"/>
      <c r="K5484" s="61" t="s">
        <v>4274</v>
      </c>
      <c r="L5484" s="61" t="s">
        <v>4273</v>
      </c>
      <c r="M5484" s="61">
        <v>100</v>
      </c>
      <c r="N5484" s="61">
        <v>11</v>
      </c>
      <c r="O5484" s="21" t="s">
        <v>581</v>
      </c>
      <c r="P5484" s="21">
        <v>3</v>
      </c>
      <c r="Q5484" s="21">
        <v>2015</v>
      </c>
      <c r="R5484" s="60" t="s">
        <v>295</v>
      </c>
      <c r="S5484" s="176" t="s">
        <v>4272</v>
      </c>
      <c r="T5484" s="116">
        <v>445</v>
      </c>
      <c r="U5484" s="111">
        <v>45</v>
      </c>
      <c r="V5484" s="113">
        <f t="shared" si="1022"/>
        <v>426.21111111111111</v>
      </c>
      <c r="W5484" s="113">
        <f t="shared" si="1023"/>
        <v>18.788888888888891</v>
      </c>
      <c r="X5484" s="112">
        <f t="shared" si="1024"/>
        <v>18788.888888888891</v>
      </c>
      <c r="Y5484" s="111"/>
      <c r="Z5484" s="110">
        <f t="shared" si="1032"/>
        <v>43</v>
      </c>
      <c r="AA5484" s="109">
        <f t="shared" si="1025"/>
        <v>22.25</v>
      </c>
      <c r="AB5484" s="109">
        <f t="shared" si="1026"/>
        <v>22250</v>
      </c>
      <c r="AC5484" s="108">
        <f t="shared" si="1027"/>
        <v>422.75</v>
      </c>
      <c r="AD5484" s="107">
        <f t="shared" si="1028"/>
        <v>2.2222222222222223E-2</v>
      </c>
      <c r="AE5484" s="106">
        <f t="shared" si="1029"/>
        <v>9.3944444444444439</v>
      </c>
      <c r="AF5484" s="105">
        <f t="shared" si="1030"/>
        <v>28.183333333333337</v>
      </c>
      <c r="AG5484" s="105">
        <f t="shared" si="1031"/>
        <v>416.81666666666666</v>
      </c>
    </row>
    <row r="5485" spans="1:33" s="88" customFormat="1" x14ac:dyDescent="0.35">
      <c r="A5485" s="21">
        <v>10141103</v>
      </c>
      <c r="B5485" s="162" t="s">
        <v>1665</v>
      </c>
      <c r="C5485" s="115" t="s">
        <v>710</v>
      </c>
      <c r="D5485" s="21"/>
      <c r="E5485" s="114" t="str">
        <f t="shared" si="1021"/>
        <v xml:space="preserve">TRANSFORMADOR MARCA:Efacec AUASSE </v>
      </c>
      <c r="F5485" s="21" t="s">
        <v>4271</v>
      </c>
      <c r="G5485" s="21" t="s">
        <v>228</v>
      </c>
      <c r="H5485" s="61" t="s">
        <v>4270</v>
      </c>
      <c r="I5485" s="61" t="s">
        <v>4269</v>
      </c>
      <c r="J5485" s="57"/>
      <c r="K5485" s="121" t="s">
        <v>4268</v>
      </c>
      <c r="L5485" s="121" t="s">
        <v>4267</v>
      </c>
      <c r="M5485" s="61">
        <v>100</v>
      </c>
      <c r="N5485" s="21">
        <v>33</v>
      </c>
      <c r="O5485" s="21" t="s">
        <v>581</v>
      </c>
      <c r="P5485" s="21">
        <v>3</v>
      </c>
      <c r="Q5485" s="57">
        <v>2015</v>
      </c>
      <c r="R5485" s="61" t="s">
        <v>535</v>
      </c>
      <c r="S5485" s="61" t="s">
        <v>4266</v>
      </c>
      <c r="T5485" s="116">
        <v>763</v>
      </c>
      <c r="U5485" s="111">
        <v>45</v>
      </c>
      <c r="V5485" s="113">
        <f t="shared" si="1022"/>
        <v>730.78444444444449</v>
      </c>
      <c r="W5485" s="113">
        <f t="shared" si="1023"/>
        <v>32.215555555555511</v>
      </c>
      <c r="X5485" s="112">
        <f t="shared" si="1024"/>
        <v>32215.555555555511</v>
      </c>
      <c r="Y5485" s="111"/>
      <c r="Z5485" s="110">
        <f t="shared" si="1032"/>
        <v>43</v>
      </c>
      <c r="AA5485" s="109">
        <f t="shared" si="1025"/>
        <v>38.15</v>
      </c>
      <c r="AB5485" s="109">
        <f t="shared" si="1026"/>
        <v>38150</v>
      </c>
      <c r="AC5485" s="108">
        <f t="shared" si="1027"/>
        <v>724.85</v>
      </c>
      <c r="AD5485" s="107">
        <f t="shared" si="1028"/>
        <v>2.2222222222222223E-2</v>
      </c>
      <c r="AE5485" s="106">
        <f t="shared" si="1029"/>
        <v>16.10777777777778</v>
      </c>
      <c r="AF5485" s="105">
        <f t="shared" si="1030"/>
        <v>48.323333333333295</v>
      </c>
      <c r="AG5485" s="105">
        <f t="shared" si="1031"/>
        <v>714.67666666666673</v>
      </c>
    </row>
    <row r="5486" spans="1:33" s="88" customFormat="1" x14ac:dyDescent="0.35">
      <c r="A5486" s="21">
        <v>10141103</v>
      </c>
      <c r="B5486" s="162" t="s">
        <v>1665</v>
      </c>
      <c r="C5486" s="115" t="s">
        <v>710</v>
      </c>
      <c r="D5486" s="21"/>
      <c r="E5486" s="114" t="str">
        <f t="shared" si="1021"/>
        <v xml:space="preserve">TRANSFORMADOR MARCA:TM MACOMIA </v>
      </c>
      <c r="F5486" s="57" t="s">
        <v>4265</v>
      </c>
      <c r="G5486" s="21" t="s">
        <v>232</v>
      </c>
      <c r="H5486" s="21" t="s">
        <v>4264</v>
      </c>
      <c r="I5486" s="21" t="s">
        <v>4263</v>
      </c>
      <c r="J5486" s="57"/>
      <c r="K5486" s="61">
        <v>639993</v>
      </c>
      <c r="L5486" s="61">
        <v>8611085</v>
      </c>
      <c r="M5486" s="21">
        <v>50</v>
      </c>
      <c r="N5486" s="21">
        <v>33</v>
      </c>
      <c r="O5486" s="21" t="s">
        <v>581</v>
      </c>
      <c r="P5486" s="21">
        <v>3</v>
      </c>
      <c r="Q5486" s="21">
        <v>2015</v>
      </c>
      <c r="R5486" s="21" t="s">
        <v>1769</v>
      </c>
      <c r="S5486" s="21">
        <v>940297</v>
      </c>
      <c r="T5486" s="116">
        <v>643</v>
      </c>
      <c r="U5486" s="111">
        <v>45</v>
      </c>
      <c r="V5486" s="113">
        <f t="shared" si="1022"/>
        <v>615.85111111111109</v>
      </c>
      <c r="W5486" s="113">
        <f t="shared" si="1023"/>
        <v>27.148888888888905</v>
      </c>
      <c r="X5486" s="112">
        <f t="shared" si="1024"/>
        <v>27148.888888888905</v>
      </c>
      <c r="Y5486" s="111"/>
      <c r="Z5486" s="110">
        <f t="shared" si="1032"/>
        <v>43</v>
      </c>
      <c r="AA5486" s="109">
        <f t="shared" si="1025"/>
        <v>32.15</v>
      </c>
      <c r="AB5486" s="109">
        <f t="shared" si="1026"/>
        <v>32150</v>
      </c>
      <c r="AC5486" s="108">
        <f t="shared" si="1027"/>
        <v>610.85</v>
      </c>
      <c r="AD5486" s="107">
        <f t="shared" si="1028"/>
        <v>2.2222222222222223E-2</v>
      </c>
      <c r="AE5486" s="106">
        <f t="shared" si="1029"/>
        <v>13.574444444444445</v>
      </c>
      <c r="AF5486" s="105">
        <f t="shared" si="1030"/>
        <v>40.72333333333335</v>
      </c>
      <c r="AG5486" s="105">
        <f t="shared" si="1031"/>
        <v>602.27666666666664</v>
      </c>
    </row>
    <row r="5487" spans="1:33" s="88" customFormat="1" x14ac:dyDescent="0.35">
      <c r="A5487" s="21">
        <v>10141103</v>
      </c>
      <c r="B5487" s="115" t="s">
        <v>1665</v>
      </c>
      <c r="C5487" s="115" t="s">
        <v>710</v>
      </c>
      <c r="D5487" s="121" t="s">
        <v>4262</v>
      </c>
      <c r="E5487" s="114" t="str">
        <f t="shared" si="1021"/>
        <v>TRANSFORMADOR MARCA:EFACEC LICHINGA EG PTS6001</v>
      </c>
      <c r="F5487" s="21"/>
      <c r="G5487" s="178" t="s">
        <v>158</v>
      </c>
      <c r="H5487" s="121" t="s">
        <v>4256</v>
      </c>
      <c r="I5487" s="61" t="s">
        <v>4261</v>
      </c>
      <c r="J5487" s="21"/>
      <c r="K5487" s="124" t="s">
        <v>4260</v>
      </c>
      <c r="L5487" s="124" t="s">
        <v>4259</v>
      </c>
      <c r="M5487" s="21">
        <v>50</v>
      </c>
      <c r="N5487" s="161" t="s">
        <v>19</v>
      </c>
      <c r="O5487" s="21" t="s">
        <v>362</v>
      </c>
      <c r="P5487" s="21">
        <v>3</v>
      </c>
      <c r="Q5487" s="21">
        <v>2015</v>
      </c>
      <c r="R5487" s="61" t="s">
        <v>27</v>
      </c>
      <c r="S5487" s="61" t="s">
        <v>4258</v>
      </c>
      <c r="T5487" s="116">
        <v>643</v>
      </c>
      <c r="U5487" s="111">
        <v>45</v>
      </c>
      <c r="V5487" s="113">
        <f t="shared" si="1022"/>
        <v>615.85111111111109</v>
      </c>
      <c r="W5487" s="113">
        <f t="shared" si="1023"/>
        <v>27.148888888888905</v>
      </c>
      <c r="X5487" s="112">
        <f t="shared" si="1024"/>
        <v>27148.888888888905</v>
      </c>
      <c r="Y5487" s="111"/>
      <c r="Z5487" s="110">
        <f t="shared" si="1032"/>
        <v>43</v>
      </c>
      <c r="AA5487" s="109">
        <f t="shared" si="1025"/>
        <v>32.15</v>
      </c>
      <c r="AB5487" s="109">
        <f t="shared" si="1026"/>
        <v>32150</v>
      </c>
      <c r="AC5487" s="108">
        <f t="shared" si="1027"/>
        <v>610.85</v>
      </c>
      <c r="AD5487" s="107">
        <f t="shared" si="1028"/>
        <v>2.2222222222222223E-2</v>
      </c>
      <c r="AE5487" s="106">
        <f t="shared" si="1029"/>
        <v>13.574444444444445</v>
      </c>
      <c r="AF5487" s="105">
        <f t="shared" si="1030"/>
        <v>40.72333333333335</v>
      </c>
      <c r="AG5487" s="105">
        <f t="shared" si="1031"/>
        <v>602.27666666666664</v>
      </c>
    </row>
    <row r="5488" spans="1:33" s="88" customFormat="1" x14ac:dyDescent="0.35">
      <c r="A5488" s="21">
        <v>10141103</v>
      </c>
      <c r="B5488" s="115" t="s">
        <v>1665</v>
      </c>
      <c r="C5488" s="115" t="s">
        <v>710</v>
      </c>
      <c r="D5488" s="121" t="s">
        <v>4257</v>
      </c>
      <c r="E5488" s="114" t="str">
        <f t="shared" si="1021"/>
        <v>TRANSFORMADOR MARCA:ZENT LICHINGA EG PTS6002</v>
      </c>
      <c r="F5488" s="21"/>
      <c r="G5488" s="178" t="s">
        <v>158</v>
      </c>
      <c r="H5488" s="121" t="s">
        <v>4256</v>
      </c>
      <c r="I5488" s="61" t="s">
        <v>4255</v>
      </c>
      <c r="J5488" s="21"/>
      <c r="K5488" s="124" t="s">
        <v>4254</v>
      </c>
      <c r="L5488" s="124" t="s">
        <v>4253</v>
      </c>
      <c r="M5488" s="21">
        <v>315</v>
      </c>
      <c r="N5488" s="161" t="s">
        <v>19</v>
      </c>
      <c r="O5488" s="21" t="s">
        <v>362</v>
      </c>
      <c r="P5488" s="21">
        <v>3</v>
      </c>
      <c r="Q5488" s="21">
        <v>2015</v>
      </c>
      <c r="R5488" s="61" t="s">
        <v>4252</v>
      </c>
      <c r="S5488" s="61" t="s">
        <v>4251</v>
      </c>
      <c r="T5488" s="116">
        <v>1039</v>
      </c>
      <c r="U5488" s="111">
        <v>45</v>
      </c>
      <c r="V5488" s="113">
        <f t="shared" si="1022"/>
        <v>995.13111111111118</v>
      </c>
      <c r="W5488" s="113">
        <f t="shared" si="1023"/>
        <v>43.868888888888819</v>
      </c>
      <c r="X5488" s="112">
        <f t="shared" si="1024"/>
        <v>43868.888888888818</v>
      </c>
      <c r="Y5488" s="111"/>
      <c r="Z5488" s="110">
        <f t="shared" si="1032"/>
        <v>43</v>
      </c>
      <c r="AA5488" s="109">
        <f t="shared" si="1025"/>
        <v>51.95</v>
      </c>
      <c r="AB5488" s="109">
        <f t="shared" si="1026"/>
        <v>51950</v>
      </c>
      <c r="AC5488" s="108">
        <f t="shared" si="1027"/>
        <v>987.05</v>
      </c>
      <c r="AD5488" s="107">
        <f t="shared" si="1028"/>
        <v>2.2222222222222223E-2</v>
      </c>
      <c r="AE5488" s="106">
        <f t="shared" si="1029"/>
        <v>21.934444444444445</v>
      </c>
      <c r="AF5488" s="105">
        <f t="shared" si="1030"/>
        <v>65.803333333333256</v>
      </c>
      <c r="AG5488" s="105">
        <f t="shared" si="1031"/>
        <v>973.19666666666672</v>
      </c>
    </row>
    <row r="5489" spans="1:33" s="88" customFormat="1" x14ac:dyDescent="0.35">
      <c r="A5489" s="21">
        <v>10141103</v>
      </c>
      <c r="B5489" s="115" t="s">
        <v>1665</v>
      </c>
      <c r="C5489" s="115" t="s">
        <v>710</v>
      </c>
      <c r="D5489" s="121" t="s">
        <v>4250</v>
      </c>
      <c r="E5489" s="114" t="str">
        <f t="shared" si="1021"/>
        <v>TRANSFORMADOR MARCA:EFACEC LICHINGA EG PTS6003</v>
      </c>
      <c r="F5489" s="21"/>
      <c r="G5489" s="178" t="s">
        <v>158</v>
      </c>
      <c r="H5489" s="121" t="s">
        <v>4249</v>
      </c>
      <c r="I5489" s="61" t="s">
        <v>4248</v>
      </c>
      <c r="J5489" s="21"/>
      <c r="K5489" s="124" t="s">
        <v>4247</v>
      </c>
      <c r="L5489" s="124" t="s">
        <v>4246</v>
      </c>
      <c r="M5489" s="21">
        <v>200</v>
      </c>
      <c r="N5489" s="161" t="s">
        <v>19</v>
      </c>
      <c r="O5489" s="21" t="s">
        <v>362</v>
      </c>
      <c r="P5489" s="21">
        <v>3</v>
      </c>
      <c r="Q5489" s="21">
        <v>2015</v>
      </c>
      <c r="R5489" s="61" t="s">
        <v>27</v>
      </c>
      <c r="S5489" s="61" t="s">
        <v>4245</v>
      </c>
      <c r="T5489" s="116">
        <v>991</v>
      </c>
      <c r="U5489" s="111">
        <v>45</v>
      </c>
      <c r="V5489" s="113">
        <f t="shared" si="1022"/>
        <v>949.15777777777782</v>
      </c>
      <c r="W5489" s="113">
        <f t="shared" si="1023"/>
        <v>41.842222222222176</v>
      </c>
      <c r="X5489" s="112">
        <f t="shared" si="1024"/>
        <v>41842.222222222175</v>
      </c>
      <c r="Y5489" s="111"/>
      <c r="Z5489" s="110">
        <f t="shared" si="1032"/>
        <v>43</v>
      </c>
      <c r="AA5489" s="109">
        <f t="shared" si="1025"/>
        <v>49.550000000000004</v>
      </c>
      <c r="AB5489" s="109">
        <f t="shared" si="1026"/>
        <v>49550.000000000007</v>
      </c>
      <c r="AC5489" s="108">
        <f t="shared" si="1027"/>
        <v>941.45</v>
      </c>
      <c r="AD5489" s="107">
        <f t="shared" si="1028"/>
        <v>2.2222222222222223E-2</v>
      </c>
      <c r="AE5489" s="106">
        <f t="shared" si="1029"/>
        <v>20.921111111111113</v>
      </c>
      <c r="AF5489" s="105">
        <f t="shared" si="1030"/>
        <v>62.763333333333293</v>
      </c>
      <c r="AG5489" s="105">
        <f t="shared" si="1031"/>
        <v>928.23666666666668</v>
      </c>
    </row>
    <row r="5490" spans="1:33" s="88" customFormat="1" x14ac:dyDescent="0.35">
      <c r="A5490" s="21">
        <v>10141103</v>
      </c>
      <c r="B5490" s="115" t="s">
        <v>1665</v>
      </c>
      <c r="C5490" s="115" t="s">
        <v>710</v>
      </c>
      <c r="D5490" s="21" t="s">
        <v>4244</v>
      </c>
      <c r="E5490" s="114" t="str">
        <f t="shared" si="1021"/>
        <v>TRANSFORMADOR MARCA:FUJI ELECTRIC CUAMBA PTS 18</v>
      </c>
      <c r="F5490" s="21"/>
      <c r="G5490" s="124" t="s">
        <v>179</v>
      </c>
      <c r="H5490" s="124" t="s">
        <v>179</v>
      </c>
      <c r="I5490" s="124" t="s">
        <v>4243</v>
      </c>
      <c r="J5490" s="21"/>
      <c r="K5490" s="21" t="s">
        <v>4242</v>
      </c>
      <c r="L5490" s="21" t="s">
        <v>4241</v>
      </c>
      <c r="M5490" s="21">
        <v>100</v>
      </c>
      <c r="N5490" s="161" t="s">
        <v>19</v>
      </c>
      <c r="O5490" s="21" t="s">
        <v>362</v>
      </c>
      <c r="P5490" s="21">
        <v>3</v>
      </c>
      <c r="Q5490" s="124">
        <v>2015</v>
      </c>
      <c r="R5490" s="21" t="s">
        <v>4150</v>
      </c>
      <c r="S5490" s="21" t="s">
        <v>3285</v>
      </c>
      <c r="T5490" s="116">
        <v>763</v>
      </c>
      <c r="U5490" s="111">
        <v>45</v>
      </c>
      <c r="V5490" s="113">
        <f t="shared" si="1022"/>
        <v>730.78444444444449</v>
      </c>
      <c r="W5490" s="113">
        <f t="shared" si="1023"/>
        <v>32.215555555555511</v>
      </c>
      <c r="X5490" s="112">
        <f t="shared" si="1024"/>
        <v>32215.555555555511</v>
      </c>
      <c r="Y5490" s="111"/>
      <c r="Z5490" s="110">
        <f t="shared" si="1032"/>
        <v>43</v>
      </c>
      <c r="AA5490" s="109">
        <f t="shared" si="1025"/>
        <v>38.15</v>
      </c>
      <c r="AB5490" s="109">
        <f t="shared" si="1026"/>
        <v>38150</v>
      </c>
      <c r="AC5490" s="108">
        <f t="shared" si="1027"/>
        <v>724.85</v>
      </c>
      <c r="AD5490" s="107">
        <f t="shared" si="1028"/>
        <v>2.2222222222222223E-2</v>
      </c>
      <c r="AE5490" s="106">
        <f t="shared" si="1029"/>
        <v>16.10777777777778</v>
      </c>
      <c r="AF5490" s="105">
        <f t="shared" si="1030"/>
        <v>48.323333333333295</v>
      </c>
      <c r="AG5490" s="105">
        <f t="shared" si="1031"/>
        <v>714.67666666666673</v>
      </c>
    </row>
    <row r="5491" spans="1:33" s="88" customFormat="1" x14ac:dyDescent="0.35">
      <c r="A5491" s="21">
        <v>10141103</v>
      </c>
      <c r="B5491" s="115" t="s">
        <v>1665</v>
      </c>
      <c r="C5491" s="115" t="s">
        <v>710</v>
      </c>
      <c r="D5491" s="21" t="s">
        <v>4240</v>
      </c>
      <c r="E5491" s="114" t="str">
        <f t="shared" si="1021"/>
        <v>TRANSFORMADOR MARCA:FUJI ELECTRIC CUAMBA PTS 22</v>
      </c>
      <c r="F5491" s="21"/>
      <c r="G5491" s="124" t="s">
        <v>179</v>
      </c>
      <c r="H5491" s="124" t="s">
        <v>179</v>
      </c>
      <c r="I5491" s="124" t="s">
        <v>4239</v>
      </c>
      <c r="J5491" s="21"/>
      <c r="K5491" s="21" t="s">
        <v>4238</v>
      </c>
      <c r="L5491" s="21" t="s">
        <v>4237</v>
      </c>
      <c r="M5491" s="21">
        <v>100</v>
      </c>
      <c r="N5491" s="161" t="s">
        <v>19</v>
      </c>
      <c r="O5491" s="21" t="s">
        <v>362</v>
      </c>
      <c r="P5491" s="21">
        <v>3</v>
      </c>
      <c r="Q5491" s="124">
        <v>2015</v>
      </c>
      <c r="R5491" s="21" t="s">
        <v>4150</v>
      </c>
      <c r="S5491" s="21" t="s">
        <v>3285</v>
      </c>
      <c r="T5491" s="116">
        <v>763</v>
      </c>
      <c r="U5491" s="111">
        <v>45</v>
      </c>
      <c r="V5491" s="113">
        <f t="shared" si="1022"/>
        <v>730.78444444444449</v>
      </c>
      <c r="W5491" s="113">
        <f t="shared" si="1023"/>
        <v>32.215555555555511</v>
      </c>
      <c r="X5491" s="112">
        <f t="shared" si="1024"/>
        <v>32215.555555555511</v>
      </c>
      <c r="Y5491" s="111"/>
      <c r="Z5491" s="110">
        <f t="shared" si="1032"/>
        <v>43</v>
      </c>
      <c r="AA5491" s="109">
        <f t="shared" si="1025"/>
        <v>38.15</v>
      </c>
      <c r="AB5491" s="109">
        <f t="shared" si="1026"/>
        <v>38150</v>
      </c>
      <c r="AC5491" s="108">
        <f t="shared" si="1027"/>
        <v>724.85</v>
      </c>
      <c r="AD5491" s="107">
        <f t="shared" si="1028"/>
        <v>2.2222222222222223E-2</v>
      </c>
      <c r="AE5491" s="106">
        <f t="shared" si="1029"/>
        <v>16.10777777777778</v>
      </c>
      <c r="AF5491" s="105">
        <f t="shared" si="1030"/>
        <v>48.323333333333295</v>
      </c>
      <c r="AG5491" s="105">
        <f t="shared" si="1031"/>
        <v>714.67666666666673</v>
      </c>
    </row>
    <row r="5492" spans="1:33" s="88" customFormat="1" x14ac:dyDescent="0.35">
      <c r="A5492" s="21">
        <v>10141103</v>
      </c>
      <c r="B5492" s="115" t="s">
        <v>1665</v>
      </c>
      <c r="C5492" s="115" t="s">
        <v>710</v>
      </c>
      <c r="D5492" s="21" t="s">
        <v>4236</v>
      </c>
      <c r="E5492" s="114" t="str">
        <f t="shared" si="1021"/>
        <v>TRANSFORMADOR MARCA:FUJI ELECTRIC CUAMBA PTS 23</v>
      </c>
      <c r="F5492" s="21"/>
      <c r="G5492" s="124" t="s">
        <v>179</v>
      </c>
      <c r="H5492" s="124" t="s">
        <v>179</v>
      </c>
      <c r="I5492" s="124" t="s">
        <v>4235</v>
      </c>
      <c r="J5492" s="21"/>
      <c r="K5492" s="21" t="s">
        <v>4234</v>
      </c>
      <c r="L5492" s="21" t="s">
        <v>4233</v>
      </c>
      <c r="M5492" s="21">
        <v>100</v>
      </c>
      <c r="N5492" s="161" t="s">
        <v>19</v>
      </c>
      <c r="O5492" s="21" t="s">
        <v>362</v>
      </c>
      <c r="P5492" s="21">
        <v>3</v>
      </c>
      <c r="Q5492" s="124">
        <v>2015</v>
      </c>
      <c r="R5492" s="21" t="s">
        <v>4150</v>
      </c>
      <c r="S5492" s="21" t="s">
        <v>3285</v>
      </c>
      <c r="T5492" s="116">
        <v>763</v>
      </c>
      <c r="U5492" s="111">
        <v>45</v>
      </c>
      <c r="V5492" s="113">
        <f t="shared" si="1022"/>
        <v>730.78444444444449</v>
      </c>
      <c r="W5492" s="113">
        <f t="shared" si="1023"/>
        <v>32.215555555555511</v>
      </c>
      <c r="X5492" s="112">
        <f t="shared" si="1024"/>
        <v>32215.555555555511</v>
      </c>
      <c r="Y5492" s="111"/>
      <c r="Z5492" s="110">
        <f t="shared" si="1032"/>
        <v>43</v>
      </c>
      <c r="AA5492" s="109">
        <f t="shared" si="1025"/>
        <v>38.15</v>
      </c>
      <c r="AB5492" s="109">
        <f t="shared" si="1026"/>
        <v>38150</v>
      </c>
      <c r="AC5492" s="108">
        <f t="shared" si="1027"/>
        <v>724.85</v>
      </c>
      <c r="AD5492" s="107">
        <f t="shared" si="1028"/>
        <v>2.2222222222222223E-2</v>
      </c>
      <c r="AE5492" s="106">
        <f t="shared" si="1029"/>
        <v>16.10777777777778</v>
      </c>
      <c r="AF5492" s="105">
        <f t="shared" si="1030"/>
        <v>48.323333333333295</v>
      </c>
      <c r="AG5492" s="105">
        <f t="shared" si="1031"/>
        <v>714.67666666666673</v>
      </c>
    </row>
    <row r="5493" spans="1:33" s="88" customFormat="1" x14ac:dyDescent="0.35">
      <c r="A5493" s="21">
        <v>10141103</v>
      </c>
      <c r="B5493" s="115" t="s">
        <v>1665</v>
      </c>
      <c r="C5493" s="115" t="s">
        <v>710</v>
      </c>
      <c r="D5493" s="21" t="s">
        <v>4232</v>
      </c>
      <c r="E5493" s="114" t="str">
        <f t="shared" si="1021"/>
        <v>TRANSFORMADOR MARCA:FUJI ELECTRIC CUAMBA PTS 27</v>
      </c>
      <c r="F5493" s="21"/>
      <c r="G5493" s="124" t="s">
        <v>179</v>
      </c>
      <c r="H5493" s="124" t="s">
        <v>179</v>
      </c>
      <c r="I5493" s="124" t="s">
        <v>4231</v>
      </c>
      <c r="J5493" s="21"/>
      <c r="K5493" s="21" t="s">
        <v>4230</v>
      </c>
      <c r="L5493" s="21" t="s">
        <v>4229</v>
      </c>
      <c r="M5493" s="21">
        <v>100</v>
      </c>
      <c r="N5493" s="161" t="s">
        <v>19</v>
      </c>
      <c r="O5493" s="21" t="s">
        <v>362</v>
      </c>
      <c r="P5493" s="21">
        <v>3</v>
      </c>
      <c r="Q5493" s="124">
        <v>2015</v>
      </c>
      <c r="R5493" s="21" t="s">
        <v>4150</v>
      </c>
      <c r="S5493" s="21" t="s">
        <v>3285</v>
      </c>
      <c r="T5493" s="116">
        <v>763</v>
      </c>
      <c r="U5493" s="111">
        <v>45</v>
      </c>
      <c r="V5493" s="113">
        <f t="shared" si="1022"/>
        <v>730.78444444444449</v>
      </c>
      <c r="W5493" s="113">
        <f t="shared" si="1023"/>
        <v>32.215555555555511</v>
      </c>
      <c r="X5493" s="112">
        <f t="shared" si="1024"/>
        <v>32215.555555555511</v>
      </c>
      <c r="Y5493" s="111"/>
      <c r="Z5493" s="110">
        <f t="shared" si="1032"/>
        <v>43</v>
      </c>
      <c r="AA5493" s="109">
        <f t="shared" si="1025"/>
        <v>38.15</v>
      </c>
      <c r="AB5493" s="109">
        <f t="shared" si="1026"/>
        <v>38150</v>
      </c>
      <c r="AC5493" s="108">
        <f t="shared" si="1027"/>
        <v>724.85</v>
      </c>
      <c r="AD5493" s="107">
        <f t="shared" si="1028"/>
        <v>2.2222222222222223E-2</v>
      </c>
      <c r="AE5493" s="106">
        <f t="shared" si="1029"/>
        <v>16.10777777777778</v>
      </c>
      <c r="AF5493" s="105">
        <f t="shared" si="1030"/>
        <v>48.323333333333295</v>
      </c>
      <c r="AG5493" s="105">
        <f t="shared" si="1031"/>
        <v>714.67666666666673</v>
      </c>
    </row>
    <row r="5494" spans="1:33" s="88" customFormat="1" x14ac:dyDescent="0.35">
      <c r="A5494" s="21">
        <v>10141103</v>
      </c>
      <c r="B5494" s="115" t="s">
        <v>1665</v>
      </c>
      <c r="C5494" s="115" t="s">
        <v>710</v>
      </c>
      <c r="D5494" s="21" t="s">
        <v>2236</v>
      </c>
      <c r="E5494" s="114" t="str">
        <f t="shared" si="1021"/>
        <v>TRANSFORMADOR MARCA:FUJI ELECTRIC CUAMBA PTS 29</v>
      </c>
      <c r="F5494" s="21"/>
      <c r="G5494" s="124" t="s">
        <v>179</v>
      </c>
      <c r="H5494" s="124" t="s">
        <v>179</v>
      </c>
      <c r="I5494" s="124" t="s">
        <v>4228</v>
      </c>
      <c r="J5494" s="21"/>
      <c r="K5494" s="21" t="s">
        <v>4227</v>
      </c>
      <c r="L5494" s="21" t="s">
        <v>4226</v>
      </c>
      <c r="M5494" s="21">
        <v>100</v>
      </c>
      <c r="N5494" s="161" t="s">
        <v>19</v>
      </c>
      <c r="O5494" s="21" t="s">
        <v>362</v>
      </c>
      <c r="P5494" s="21">
        <v>3</v>
      </c>
      <c r="Q5494" s="124">
        <v>2015</v>
      </c>
      <c r="R5494" s="21" t="s">
        <v>4150</v>
      </c>
      <c r="S5494" s="21" t="s">
        <v>3285</v>
      </c>
      <c r="T5494" s="116">
        <v>763</v>
      </c>
      <c r="U5494" s="111">
        <v>45</v>
      </c>
      <c r="V5494" s="113">
        <f t="shared" si="1022"/>
        <v>730.78444444444449</v>
      </c>
      <c r="W5494" s="113">
        <f t="shared" si="1023"/>
        <v>32.215555555555511</v>
      </c>
      <c r="X5494" s="112">
        <f t="shared" si="1024"/>
        <v>32215.555555555511</v>
      </c>
      <c r="Y5494" s="111"/>
      <c r="Z5494" s="110">
        <f t="shared" si="1032"/>
        <v>43</v>
      </c>
      <c r="AA5494" s="109">
        <f t="shared" si="1025"/>
        <v>38.15</v>
      </c>
      <c r="AB5494" s="109">
        <f t="shared" si="1026"/>
        <v>38150</v>
      </c>
      <c r="AC5494" s="108">
        <f t="shared" si="1027"/>
        <v>724.85</v>
      </c>
      <c r="AD5494" s="107">
        <f t="shared" si="1028"/>
        <v>2.2222222222222223E-2</v>
      </c>
      <c r="AE5494" s="106">
        <f t="shared" si="1029"/>
        <v>16.10777777777778</v>
      </c>
      <c r="AF5494" s="105">
        <f t="shared" si="1030"/>
        <v>48.323333333333295</v>
      </c>
      <c r="AG5494" s="105">
        <f t="shared" si="1031"/>
        <v>714.67666666666673</v>
      </c>
    </row>
    <row r="5495" spans="1:33" s="88" customFormat="1" x14ac:dyDescent="0.35">
      <c r="A5495" s="21">
        <v>10141103</v>
      </c>
      <c r="B5495" s="115" t="s">
        <v>1665</v>
      </c>
      <c r="C5495" s="115" t="s">
        <v>710</v>
      </c>
      <c r="D5495" s="21" t="s">
        <v>654</v>
      </c>
      <c r="E5495" s="114" t="str">
        <f t="shared" si="1021"/>
        <v>TRANSFORMADOR MARCA:FUJI ELECTRIC CUAMBA PTS 31</v>
      </c>
      <c r="F5495" s="21"/>
      <c r="G5495" s="124" t="s">
        <v>179</v>
      </c>
      <c r="H5495" s="124" t="s">
        <v>179</v>
      </c>
      <c r="I5495" s="124" t="s">
        <v>4225</v>
      </c>
      <c r="J5495" s="21"/>
      <c r="K5495" s="21" t="s">
        <v>4224</v>
      </c>
      <c r="L5495" s="21" t="s">
        <v>4223</v>
      </c>
      <c r="M5495" s="21">
        <v>100</v>
      </c>
      <c r="N5495" s="161" t="s">
        <v>19</v>
      </c>
      <c r="O5495" s="21" t="s">
        <v>362</v>
      </c>
      <c r="P5495" s="21">
        <v>3</v>
      </c>
      <c r="Q5495" s="124">
        <v>2015</v>
      </c>
      <c r="R5495" s="21" t="s">
        <v>4150</v>
      </c>
      <c r="S5495" s="21" t="s">
        <v>3285</v>
      </c>
      <c r="T5495" s="116">
        <v>763</v>
      </c>
      <c r="U5495" s="111">
        <v>45</v>
      </c>
      <c r="V5495" s="113">
        <f t="shared" si="1022"/>
        <v>730.78444444444449</v>
      </c>
      <c r="W5495" s="113">
        <f t="shared" si="1023"/>
        <v>32.215555555555511</v>
      </c>
      <c r="X5495" s="112">
        <f t="shared" si="1024"/>
        <v>32215.555555555511</v>
      </c>
      <c r="Y5495" s="111"/>
      <c r="Z5495" s="110">
        <f t="shared" si="1032"/>
        <v>43</v>
      </c>
      <c r="AA5495" s="109">
        <f t="shared" si="1025"/>
        <v>38.15</v>
      </c>
      <c r="AB5495" s="109">
        <f t="shared" si="1026"/>
        <v>38150</v>
      </c>
      <c r="AC5495" s="108">
        <f t="shared" si="1027"/>
        <v>724.85</v>
      </c>
      <c r="AD5495" s="107">
        <f t="shared" si="1028"/>
        <v>2.2222222222222223E-2</v>
      </c>
      <c r="AE5495" s="106">
        <f t="shared" si="1029"/>
        <v>16.10777777777778</v>
      </c>
      <c r="AF5495" s="105">
        <f t="shared" si="1030"/>
        <v>48.323333333333295</v>
      </c>
      <c r="AG5495" s="105">
        <f t="shared" si="1031"/>
        <v>714.67666666666673</v>
      </c>
    </row>
    <row r="5496" spans="1:33" s="88" customFormat="1" x14ac:dyDescent="0.35">
      <c r="A5496" s="21">
        <v>10141103</v>
      </c>
      <c r="B5496" s="115" t="s">
        <v>1665</v>
      </c>
      <c r="C5496" s="115" t="s">
        <v>710</v>
      </c>
      <c r="D5496" s="21" t="s">
        <v>3234</v>
      </c>
      <c r="E5496" s="114" t="str">
        <f t="shared" si="1021"/>
        <v>TRANSFORMADOR MARCA:FUJI ELECTRIC CUAMBA PTS 34</v>
      </c>
      <c r="F5496" s="21"/>
      <c r="G5496" s="124" t="s">
        <v>179</v>
      </c>
      <c r="H5496" s="124" t="s">
        <v>179</v>
      </c>
      <c r="I5496" s="124" t="s">
        <v>4222</v>
      </c>
      <c r="J5496" s="21"/>
      <c r="K5496" s="21" t="s">
        <v>4221</v>
      </c>
      <c r="L5496" s="21" t="s">
        <v>4220</v>
      </c>
      <c r="M5496" s="21">
        <v>100</v>
      </c>
      <c r="N5496" s="161" t="s">
        <v>19</v>
      </c>
      <c r="O5496" s="21" t="s">
        <v>362</v>
      </c>
      <c r="P5496" s="21">
        <v>3</v>
      </c>
      <c r="Q5496" s="124">
        <v>2015</v>
      </c>
      <c r="R5496" s="21" t="s">
        <v>4150</v>
      </c>
      <c r="S5496" s="21" t="s">
        <v>3285</v>
      </c>
      <c r="T5496" s="116">
        <v>763</v>
      </c>
      <c r="U5496" s="111">
        <v>45</v>
      </c>
      <c r="V5496" s="113">
        <f t="shared" si="1022"/>
        <v>730.78444444444449</v>
      </c>
      <c r="W5496" s="113">
        <f t="shared" si="1023"/>
        <v>32.215555555555511</v>
      </c>
      <c r="X5496" s="112">
        <f t="shared" si="1024"/>
        <v>32215.555555555511</v>
      </c>
      <c r="Y5496" s="111"/>
      <c r="Z5496" s="110">
        <f t="shared" si="1032"/>
        <v>43</v>
      </c>
      <c r="AA5496" s="109">
        <f t="shared" si="1025"/>
        <v>38.15</v>
      </c>
      <c r="AB5496" s="109">
        <f t="shared" si="1026"/>
        <v>38150</v>
      </c>
      <c r="AC5496" s="108">
        <f t="shared" si="1027"/>
        <v>724.85</v>
      </c>
      <c r="AD5496" s="107">
        <f t="shared" si="1028"/>
        <v>2.2222222222222223E-2</v>
      </c>
      <c r="AE5496" s="106">
        <f t="shared" si="1029"/>
        <v>16.10777777777778</v>
      </c>
      <c r="AF5496" s="105">
        <f t="shared" si="1030"/>
        <v>48.323333333333295</v>
      </c>
      <c r="AG5496" s="105">
        <f t="shared" si="1031"/>
        <v>714.67666666666673</v>
      </c>
    </row>
    <row r="5497" spans="1:33" s="88" customFormat="1" x14ac:dyDescent="0.35">
      <c r="A5497" s="21">
        <v>10141103</v>
      </c>
      <c r="B5497" s="115" t="s">
        <v>1665</v>
      </c>
      <c r="C5497" s="115" t="s">
        <v>710</v>
      </c>
      <c r="D5497" s="21" t="s">
        <v>3256</v>
      </c>
      <c r="E5497" s="114" t="str">
        <f t="shared" si="1021"/>
        <v>TRANSFORMADOR MARCA:FUJI ELECTRIC CUAMBA PTS 35</v>
      </c>
      <c r="F5497" s="21"/>
      <c r="G5497" s="124" t="s">
        <v>179</v>
      </c>
      <c r="H5497" s="124" t="s">
        <v>179</v>
      </c>
      <c r="I5497" s="124" t="s">
        <v>4219</v>
      </c>
      <c r="J5497" s="21"/>
      <c r="K5497" s="21" t="s">
        <v>4218</v>
      </c>
      <c r="L5497" s="21" t="s">
        <v>4217</v>
      </c>
      <c r="M5497" s="21">
        <v>50</v>
      </c>
      <c r="N5497" s="161" t="s">
        <v>19</v>
      </c>
      <c r="O5497" s="21" t="s">
        <v>362</v>
      </c>
      <c r="P5497" s="21">
        <v>3</v>
      </c>
      <c r="Q5497" s="124">
        <v>2015</v>
      </c>
      <c r="R5497" s="21" t="s">
        <v>4150</v>
      </c>
      <c r="S5497" s="21" t="s">
        <v>3285</v>
      </c>
      <c r="T5497" s="116">
        <v>643</v>
      </c>
      <c r="U5497" s="111">
        <v>45</v>
      </c>
      <c r="V5497" s="113">
        <f t="shared" si="1022"/>
        <v>615.85111111111109</v>
      </c>
      <c r="W5497" s="113">
        <f t="shared" si="1023"/>
        <v>27.148888888888905</v>
      </c>
      <c r="X5497" s="112">
        <f t="shared" si="1024"/>
        <v>27148.888888888905</v>
      </c>
      <c r="Y5497" s="111"/>
      <c r="Z5497" s="110">
        <f t="shared" si="1032"/>
        <v>43</v>
      </c>
      <c r="AA5497" s="109">
        <f t="shared" si="1025"/>
        <v>32.15</v>
      </c>
      <c r="AB5497" s="109">
        <f t="shared" si="1026"/>
        <v>32150</v>
      </c>
      <c r="AC5497" s="108">
        <f t="shared" si="1027"/>
        <v>610.85</v>
      </c>
      <c r="AD5497" s="107">
        <f t="shared" si="1028"/>
        <v>2.2222222222222223E-2</v>
      </c>
      <c r="AE5497" s="106">
        <f t="shared" si="1029"/>
        <v>13.574444444444445</v>
      </c>
      <c r="AF5497" s="105">
        <f t="shared" si="1030"/>
        <v>40.72333333333335</v>
      </c>
      <c r="AG5497" s="105">
        <f t="shared" si="1031"/>
        <v>602.27666666666664</v>
      </c>
    </row>
    <row r="5498" spans="1:33" s="88" customFormat="1" x14ac:dyDescent="0.35">
      <c r="A5498" s="21">
        <v>10141103</v>
      </c>
      <c r="B5498" s="115" t="s">
        <v>1665</v>
      </c>
      <c r="C5498" s="115" t="s">
        <v>710</v>
      </c>
      <c r="D5498" s="21" t="s">
        <v>1669</v>
      </c>
      <c r="E5498" s="114" t="str">
        <f t="shared" si="1021"/>
        <v>TRANSFORMADOR MARCA:FUJI ELECTRIC CUAMBA PTS 36</v>
      </c>
      <c r="F5498" s="21"/>
      <c r="G5498" s="124" t="s">
        <v>179</v>
      </c>
      <c r="H5498" s="124" t="s">
        <v>179</v>
      </c>
      <c r="I5498" s="124" t="s">
        <v>4216</v>
      </c>
      <c r="J5498" s="21"/>
      <c r="K5498" s="21" t="s">
        <v>4215</v>
      </c>
      <c r="L5498" s="21" t="s">
        <v>4214</v>
      </c>
      <c r="M5498" s="21">
        <v>50</v>
      </c>
      <c r="N5498" s="161" t="s">
        <v>19</v>
      </c>
      <c r="O5498" s="21" t="s">
        <v>362</v>
      </c>
      <c r="P5498" s="21">
        <v>3</v>
      </c>
      <c r="Q5498" s="124">
        <v>2015</v>
      </c>
      <c r="R5498" s="21" t="s">
        <v>4150</v>
      </c>
      <c r="S5498" s="21" t="s">
        <v>3285</v>
      </c>
      <c r="T5498" s="116">
        <v>643</v>
      </c>
      <c r="U5498" s="111">
        <v>45</v>
      </c>
      <c r="V5498" s="113">
        <f t="shared" si="1022"/>
        <v>615.85111111111109</v>
      </c>
      <c r="W5498" s="113">
        <f t="shared" si="1023"/>
        <v>27.148888888888905</v>
      </c>
      <c r="X5498" s="112">
        <f t="shared" si="1024"/>
        <v>27148.888888888905</v>
      </c>
      <c r="Y5498" s="111"/>
      <c r="Z5498" s="110">
        <f t="shared" si="1032"/>
        <v>43</v>
      </c>
      <c r="AA5498" s="109">
        <f t="shared" si="1025"/>
        <v>32.15</v>
      </c>
      <c r="AB5498" s="109">
        <f t="shared" si="1026"/>
        <v>32150</v>
      </c>
      <c r="AC5498" s="108">
        <f t="shared" si="1027"/>
        <v>610.85</v>
      </c>
      <c r="AD5498" s="107">
        <f t="shared" si="1028"/>
        <v>2.2222222222222223E-2</v>
      </c>
      <c r="AE5498" s="106">
        <f t="shared" si="1029"/>
        <v>13.574444444444445</v>
      </c>
      <c r="AF5498" s="105">
        <f t="shared" si="1030"/>
        <v>40.72333333333335</v>
      </c>
      <c r="AG5498" s="105">
        <f t="shared" si="1031"/>
        <v>602.27666666666664</v>
      </c>
    </row>
    <row r="5499" spans="1:33" s="88" customFormat="1" x14ac:dyDescent="0.35">
      <c r="A5499" s="21">
        <v>10141103</v>
      </c>
      <c r="B5499" s="115" t="s">
        <v>1665</v>
      </c>
      <c r="C5499" s="115" t="s">
        <v>710</v>
      </c>
      <c r="D5499" s="21" t="s">
        <v>4213</v>
      </c>
      <c r="E5499" s="114" t="str">
        <f t="shared" si="1021"/>
        <v>TRANSFORMADOR MARCA:FUJI ELECTRIC CUAMBA PTS 37</v>
      </c>
      <c r="F5499" s="21"/>
      <c r="G5499" s="124" t="s">
        <v>179</v>
      </c>
      <c r="H5499" s="124" t="s">
        <v>179</v>
      </c>
      <c r="I5499" s="124" t="s">
        <v>4212</v>
      </c>
      <c r="J5499" s="21"/>
      <c r="K5499" s="21" t="s">
        <v>4211</v>
      </c>
      <c r="L5499" s="21" t="s">
        <v>4210</v>
      </c>
      <c r="M5499" s="21">
        <v>50</v>
      </c>
      <c r="N5499" s="161" t="s">
        <v>19</v>
      </c>
      <c r="O5499" s="21" t="s">
        <v>362</v>
      </c>
      <c r="P5499" s="21">
        <v>3</v>
      </c>
      <c r="Q5499" s="124">
        <v>2015</v>
      </c>
      <c r="R5499" s="21" t="s">
        <v>4150</v>
      </c>
      <c r="S5499" s="21" t="s">
        <v>3285</v>
      </c>
      <c r="T5499" s="116">
        <v>643</v>
      </c>
      <c r="U5499" s="111">
        <v>45</v>
      </c>
      <c r="V5499" s="113">
        <f t="shared" si="1022"/>
        <v>615.85111111111109</v>
      </c>
      <c r="W5499" s="113">
        <f t="shared" si="1023"/>
        <v>27.148888888888905</v>
      </c>
      <c r="X5499" s="112">
        <f t="shared" si="1024"/>
        <v>27148.888888888905</v>
      </c>
      <c r="Y5499" s="111"/>
      <c r="Z5499" s="110">
        <f t="shared" si="1032"/>
        <v>43</v>
      </c>
      <c r="AA5499" s="109">
        <f t="shared" si="1025"/>
        <v>32.15</v>
      </c>
      <c r="AB5499" s="109">
        <f t="shared" si="1026"/>
        <v>32150</v>
      </c>
      <c r="AC5499" s="108">
        <f t="shared" si="1027"/>
        <v>610.85</v>
      </c>
      <c r="AD5499" s="107">
        <f t="shared" si="1028"/>
        <v>2.2222222222222223E-2</v>
      </c>
      <c r="AE5499" s="106">
        <f t="shared" si="1029"/>
        <v>13.574444444444445</v>
      </c>
      <c r="AF5499" s="105">
        <f t="shared" si="1030"/>
        <v>40.72333333333335</v>
      </c>
      <c r="AG5499" s="105">
        <f t="shared" si="1031"/>
        <v>602.27666666666664</v>
      </c>
    </row>
    <row r="5500" spans="1:33" s="88" customFormat="1" x14ac:dyDescent="0.35">
      <c r="A5500" s="21">
        <v>10141103</v>
      </c>
      <c r="B5500" s="115" t="s">
        <v>1665</v>
      </c>
      <c r="C5500" s="115" t="s">
        <v>710</v>
      </c>
      <c r="D5500" s="21" t="s">
        <v>4209</v>
      </c>
      <c r="E5500" s="114" t="str">
        <f t="shared" si="1021"/>
        <v>TRANSFORMADOR MARCA:FUJI ELECTRIC CUAMBA PTS 38</v>
      </c>
      <c r="F5500" s="21"/>
      <c r="G5500" s="124" t="s">
        <v>179</v>
      </c>
      <c r="H5500" s="124" t="s">
        <v>179</v>
      </c>
      <c r="I5500" s="124" t="s">
        <v>4208</v>
      </c>
      <c r="J5500" s="21"/>
      <c r="K5500" s="21" t="s">
        <v>4207</v>
      </c>
      <c r="L5500" s="21" t="s">
        <v>4206</v>
      </c>
      <c r="M5500" s="21">
        <v>50</v>
      </c>
      <c r="N5500" s="161" t="s">
        <v>19</v>
      </c>
      <c r="O5500" s="21" t="s">
        <v>362</v>
      </c>
      <c r="P5500" s="21">
        <v>3</v>
      </c>
      <c r="Q5500" s="124">
        <v>2015</v>
      </c>
      <c r="R5500" s="21" t="s">
        <v>4150</v>
      </c>
      <c r="S5500" s="21" t="s">
        <v>3285</v>
      </c>
      <c r="T5500" s="116">
        <v>643</v>
      </c>
      <c r="U5500" s="111">
        <v>45</v>
      </c>
      <c r="V5500" s="113">
        <f t="shared" si="1022"/>
        <v>615.85111111111109</v>
      </c>
      <c r="W5500" s="113">
        <f t="shared" si="1023"/>
        <v>27.148888888888905</v>
      </c>
      <c r="X5500" s="112">
        <f t="shared" si="1024"/>
        <v>27148.888888888905</v>
      </c>
      <c r="Y5500" s="111"/>
      <c r="Z5500" s="110">
        <f t="shared" si="1032"/>
        <v>43</v>
      </c>
      <c r="AA5500" s="109">
        <f t="shared" si="1025"/>
        <v>32.15</v>
      </c>
      <c r="AB5500" s="109">
        <f t="shared" si="1026"/>
        <v>32150</v>
      </c>
      <c r="AC5500" s="108">
        <f t="shared" si="1027"/>
        <v>610.85</v>
      </c>
      <c r="AD5500" s="107">
        <f t="shared" si="1028"/>
        <v>2.2222222222222223E-2</v>
      </c>
      <c r="AE5500" s="106">
        <f t="shared" si="1029"/>
        <v>13.574444444444445</v>
      </c>
      <c r="AF5500" s="105">
        <f t="shared" si="1030"/>
        <v>40.72333333333335</v>
      </c>
      <c r="AG5500" s="105">
        <f t="shared" si="1031"/>
        <v>602.27666666666664</v>
      </c>
    </row>
    <row r="5501" spans="1:33" s="88" customFormat="1" x14ac:dyDescent="0.35">
      <c r="A5501" s="21">
        <v>10141103</v>
      </c>
      <c r="B5501" s="115" t="s">
        <v>1665</v>
      </c>
      <c r="C5501" s="115" t="s">
        <v>710</v>
      </c>
      <c r="D5501" s="21" t="s">
        <v>4205</v>
      </c>
      <c r="E5501" s="114" t="str">
        <f t="shared" si="1021"/>
        <v>TRANSFORMADOR MARCA:FUJI ELECTRIC CUAMBA PTS 42</v>
      </c>
      <c r="F5501" s="21"/>
      <c r="G5501" s="124" t="s">
        <v>179</v>
      </c>
      <c r="H5501" s="124" t="s">
        <v>179</v>
      </c>
      <c r="I5501" s="124" t="s">
        <v>4204</v>
      </c>
      <c r="J5501" s="21"/>
      <c r="K5501" s="21" t="s">
        <v>4203</v>
      </c>
      <c r="L5501" s="21" t="s">
        <v>4202</v>
      </c>
      <c r="M5501" s="21">
        <v>100</v>
      </c>
      <c r="N5501" s="161" t="s">
        <v>19</v>
      </c>
      <c r="O5501" s="21" t="s">
        <v>362</v>
      </c>
      <c r="P5501" s="21">
        <v>3</v>
      </c>
      <c r="Q5501" s="124">
        <v>2015</v>
      </c>
      <c r="R5501" s="21" t="s">
        <v>4150</v>
      </c>
      <c r="S5501" s="21" t="s">
        <v>3285</v>
      </c>
      <c r="T5501" s="116">
        <v>763</v>
      </c>
      <c r="U5501" s="111">
        <v>45</v>
      </c>
      <c r="V5501" s="113">
        <f t="shared" si="1022"/>
        <v>730.78444444444449</v>
      </c>
      <c r="W5501" s="113">
        <f t="shared" si="1023"/>
        <v>32.215555555555511</v>
      </c>
      <c r="X5501" s="112">
        <f t="shared" si="1024"/>
        <v>32215.555555555511</v>
      </c>
      <c r="Y5501" s="111"/>
      <c r="Z5501" s="110">
        <f t="shared" si="1032"/>
        <v>43</v>
      </c>
      <c r="AA5501" s="109">
        <f t="shared" si="1025"/>
        <v>38.15</v>
      </c>
      <c r="AB5501" s="109">
        <f t="shared" si="1026"/>
        <v>38150</v>
      </c>
      <c r="AC5501" s="108">
        <f t="shared" si="1027"/>
        <v>724.85</v>
      </c>
      <c r="AD5501" s="107">
        <f t="shared" si="1028"/>
        <v>2.2222222222222223E-2</v>
      </c>
      <c r="AE5501" s="106">
        <f t="shared" si="1029"/>
        <v>16.10777777777778</v>
      </c>
      <c r="AF5501" s="105">
        <f t="shared" si="1030"/>
        <v>48.323333333333295</v>
      </c>
      <c r="AG5501" s="105">
        <f t="shared" si="1031"/>
        <v>714.67666666666673</v>
      </c>
    </row>
    <row r="5502" spans="1:33" s="88" customFormat="1" x14ac:dyDescent="0.35">
      <c r="A5502" s="21">
        <v>10141103</v>
      </c>
      <c r="B5502" s="115" t="s">
        <v>1665</v>
      </c>
      <c r="C5502" s="115" t="s">
        <v>710</v>
      </c>
      <c r="D5502" s="21" t="s">
        <v>1050</v>
      </c>
      <c r="E5502" s="114" t="str">
        <f t="shared" si="1021"/>
        <v>TRANSFORMADOR MARCA:FUJI ELECTRIC CUAMBA PTS 44</v>
      </c>
      <c r="F5502" s="21"/>
      <c r="G5502" s="124" t="s">
        <v>179</v>
      </c>
      <c r="H5502" s="124" t="s">
        <v>179</v>
      </c>
      <c r="I5502" s="124" t="s">
        <v>4201</v>
      </c>
      <c r="J5502" s="21"/>
      <c r="K5502" s="21" t="s">
        <v>4200</v>
      </c>
      <c r="L5502" s="21" t="s">
        <v>4199</v>
      </c>
      <c r="M5502" s="21">
        <v>100</v>
      </c>
      <c r="N5502" s="161" t="s">
        <v>19</v>
      </c>
      <c r="O5502" s="21" t="s">
        <v>362</v>
      </c>
      <c r="P5502" s="21">
        <v>3</v>
      </c>
      <c r="Q5502" s="124">
        <v>2015</v>
      </c>
      <c r="R5502" s="21" t="s">
        <v>4150</v>
      </c>
      <c r="S5502" s="21" t="s">
        <v>3285</v>
      </c>
      <c r="T5502" s="116">
        <v>763</v>
      </c>
      <c r="U5502" s="111">
        <v>45</v>
      </c>
      <c r="V5502" s="113">
        <f t="shared" si="1022"/>
        <v>730.78444444444449</v>
      </c>
      <c r="W5502" s="113">
        <f t="shared" si="1023"/>
        <v>32.215555555555511</v>
      </c>
      <c r="X5502" s="112">
        <f t="shared" si="1024"/>
        <v>32215.555555555511</v>
      </c>
      <c r="Y5502" s="111"/>
      <c r="Z5502" s="110">
        <f t="shared" si="1032"/>
        <v>43</v>
      </c>
      <c r="AA5502" s="109">
        <f t="shared" si="1025"/>
        <v>38.15</v>
      </c>
      <c r="AB5502" s="109">
        <f t="shared" si="1026"/>
        <v>38150</v>
      </c>
      <c r="AC5502" s="108">
        <f t="shared" si="1027"/>
        <v>724.85</v>
      </c>
      <c r="AD5502" s="107">
        <f t="shared" si="1028"/>
        <v>2.2222222222222223E-2</v>
      </c>
      <c r="AE5502" s="106">
        <f t="shared" si="1029"/>
        <v>16.10777777777778</v>
      </c>
      <c r="AF5502" s="105">
        <f t="shared" si="1030"/>
        <v>48.323333333333295</v>
      </c>
      <c r="AG5502" s="105">
        <f t="shared" si="1031"/>
        <v>714.67666666666673</v>
      </c>
    </row>
    <row r="5503" spans="1:33" s="88" customFormat="1" x14ac:dyDescent="0.35">
      <c r="A5503" s="21">
        <v>10141103</v>
      </c>
      <c r="B5503" s="115" t="s">
        <v>1665</v>
      </c>
      <c r="C5503" s="115" t="s">
        <v>710</v>
      </c>
      <c r="D5503" s="21" t="s">
        <v>724</v>
      </c>
      <c r="E5503" s="114" t="str">
        <f t="shared" si="1021"/>
        <v>TRANSFORMADOR MARCA:FUJI Tusco CUAMBA PTS 45</v>
      </c>
      <c r="F5503" s="21"/>
      <c r="G5503" s="124" t="s">
        <v>179</v>
      </c>
      <c r="H5503" s="124" t="s">
        <v>179</v>
      </c>
      <c r="I5503" s="124" t="s">
        <v>4198</v>
      </c>
      <c r="J5503" s="21"/>
      <c r="K5503" s="21" t="s">
        <v>4197</v>
      </c>
      <c r="L5503" s="21" t="s">
        <v>4196</v>
      </c>
      <c r="M5503" s="21">
        <v>100</v>
      </c>
      <c r="N5503" s="161" t="s">
        <v>19</v>
      </c>
      <c r="O5503" s="21" t="s">
        <v>362</v>
      </c>
      <c r="P5503" s="21">
        <v>3</v>
      </c>
      <c r="Q5503" s="124">
        <v>2015</v>
      </c>
      <c r="R5503" s="21" t="s">
        <v>4195</v>
      </c>
      <c r="S5503" s="21" t="s">
        <v>3285</v>
      </c>
      <c r="T5503" s="116">
        <v>763</v>
      </c>
      <c r="U5503" s="111">
        <v>45</v>
      </c>
      <c r="V5503" s="113">
        <f t="shared" si="1022"/>
        <v>730.78444444444449</v>
      </c>
      <c r="W5503" s="113">
        <f t="shared" si="1023"/>
        <v>32.215555555555511</v>
      </c>
      <c r="X5503" s="112">
        <f t="shared" si="1024"/>
        <v>32215.555555555511</v>
      </c>
      <c r="Y5503" s="111"/>
      <c r="Z5503" s="110">
        <f t="shared" si="1032"/>
        <v>43</v>
      </c>
      <c r="AA5503" s="109">
        <f t="shared" si="1025"/>
        <v>38.15</v>
      </c>
      <c r="AB5503" s="109">
        <f t="shared" si="1026"/>
        <v>38150</v>
      </c>
      <c r="AC5503" s="108">
        <f t="shared" si="1027"/>
        <v>724.85</v>
      </c>
      <c r="AD5503" s="107">
        <f t="shared" si="1028"/>
        <v>2.2222222222222223E-2</v>
      </c>
      <c r="AE5503" s="106">
        <f t="shared" si="1029"/>
        <v>16.10777777777778</v>
      </c>
      <c r="AF5503" s="105">
        <f t="shared" si="1030"/>
        <v>48.323333333333295</v>
      </c>
      <c r="AG5503" s="105">
        <f t="shared" si="1031"/>
        <v>714.67666666666673</v>
      </c>
    </row>
    <row r="5504" spans="1:33" s="88" customFormat="1" x14ac:dyDescent="0.35">
      <c r="A5504" s="21">
        <v>10141103</v>
      </c>
      <c r="B5504" s="115" t="s">
        <v>1665</v>
      </c>
      <c r="C5504" s="115" t="s">
        <v>710</v>
      </c>
      <c r="D5504" s="21" t="s">
        <v>4194</v>
      </c>
      <c r="E5504" s="114" t="str">
        <f t="shared" si="1021"/>
        <v>TRANSFORMADOR MARCA:FUJI ELECTRIC CUAMBA PTS 48</v>
      </c>
      <c r="F5504" s="21"/>
      <c r="G5504" s="124" t="s">
        <v>179</v>
      </c>
      <c r="H5504" s="124" t="s">
        <v>179</v>
      </c>
      <c r="I5504" s="124" t="s">
        <v>4193</v>
      </c>
      <c r="J5504" s="21"/>
      <c r="K5504" s="21" t="s">
        <v>4192</v>
      </c>
      <c r="L5504" s="21" t="s">
        <v>4191</v>
      </c>
      <c r="M5504" s="21">
        <v>50</v>
      </c>
      <c r="N5504" s="161" t="s">
        <v>19</v>
      </c>
      <c r="O5504" s="21" t="s">
        <v>362</v>
      </c>
      <c r="P5504" s="21">
        <v>3</v>
      </c>
      <c r="Q5504" s="124">
        <v>2015</v>
      </c>
      <c r="R5504" s="21" t="s">
        <v>4150</v>
      </c>
      <c r="S5504" s="21" t="s">
        <v>3285</v>
      </c>
      <c r="T5504" s="116">
        <v>643</v>
      </c>
      <c r="U5504" s="111">
        <v>45</v>
      </c>
      <c r="V5504" s="113">
        <f t="shared" si="1022"/>
        <v>615.85111111111109</v>
      </c>
      <c r="W5504" s="113">
        <f t="shared" si="1023"/>
        <v>27.148888888888905</v>
      </c>
      <c r="X5504" s="112">
        <f t="shared" si="1024"/>
        <v>27148.888888888905</v>
      </c>
      <c r="Y5504" s="111"/>
      <c r="Z5504" s="110">
        <f t="shared" si="1032"/>
        <v>43</v>
      </c>
      <c r="AA5504" s="109">
        <f t="shared" si="1025"/>
        <v>32.15</v>
      </c>
      <c r="AB5504" s="109">
        <f t="shared" si="1026"/>
        <v>32150</v>
      </c>
      <c r="AC5504" s="108">
        <f t="shared" si="1027"/>
        <v>610.85</v>
      </c>
      <c r="AD5504" s="107">
        <f t="shared" si="1028"/>
        <v>2.2222222222222223E-2</v>
      </c>
      <c r="AE5504" s="106">
        <f t="shared" si="1029"/>
        <v>13.574444444444445</v>
      </c>
      <c r="AF5504" s="105">
        <f t="shared" si="1030"/>
        <v>40.72333333333335</v>
      </c>
      <c r="AG5504" s="105">
        <f t="shared" si="1031"/>
        <v>602.27666666666664</v>
      </c>
    </row>
    <row r="5505" spans="1:33" s="88" customFormat="1" x14ac:dyDescent="0.35">
      <c r="A5505" s="21">
        <v>10141103</v>
      </c>
      <c r="B5505" s="115" t="s">
        <v>1665</v>
      </c>
      <c r="C5505" s="115" t="s">
        <v>710</v>
      </c>
      <c r="D5505" s="21" t="s">
        <v>4190</v>
      </c>
      <c r="E5505" s="114" t="str">
        <f t="shared" si="1021"/>
        <v>TRANSFORMADOR MARCA:FUJI ELECTRIC CUAMBA PTS 53</v>
      </c>
      <c r="F5505" s="21"/>
      <c r="G5505" s="124" t="s">
        <v>179</v>
      </c>
      <c r="H5505" s="124" t="s">
        <v>179</v>
      </c>
      <c r="I5505" s="124" t="s">
        <v>4189</v>
      </c>
      <c r="J5505" s="21"/>
      <c r="K5505" s="21" t="s">
        <v>4188</v>
      </c>
      <c r="L5505" s="21" t="s">
        <v>4187</v>
      </c>
      <c r="M5505" s="21">
        <v>50</v>
      </c>
      <c r="N5505" s="161" t="s">
        <v>19</v>
      </c>
      <c r="O5505" s="21" t="s">
        <v>362</v>
      </c>
      <c r="P5505" s="21">
        <v>3</v>
      </c>
      <c r="Q5505" s="124">
        <v>2015</v>
      </c>
      <c r="R5505" s="21" t="s">
        <v>4150</v>
      </c>
      <c r="S5505" s="21" t="s">
        <v>3285</v>
      </c>
      <c r="T5505" s="116">
        <v>643</v>
      </c>
      <c r="U5505" s="111">
        <v>45</v>
      </c>
      <c r="V5505" s="113">
        <f t="shared" si="1022"/>
        <v>615.85111111111109</v>
      </c>
      <c r="W5505" s="113">
        <f t="shared" si="1023"/>
        <v>27.148888888888905</v>
      </c>
      <c r="X5505" s="112">
        <f t="shared" si="1024"/>
        <v>27148.888888888905</v>
      </c>
      <c r="Y5505" s="111"/>
      <c r="Z5505" s="110">
        <f t="shared" si="1032"/>
        <v>43</v>
      </c>
      <c r="AA5505" s="109">
        <f t="shared" si="1025"/>
        <v>32.15</v>
      </c>
      <c r="AB5505" s="109">
        <f t="shared" si="1026"/>
        <v>32150</v>
      </c>
      <c r="AC5505" s="108">
        <f t="shared" si="1027"/>
        <v>610.85</v>
      </c>
      <c r="AD5505" s="107">
        <f t="shared" si="1028"/>
        <v>2.2222222222222223E-2</v>
      </c>
      <c r="AE5505" s="106">
        <f t="shared" si="1029"/>
        <v>13.574444444444445</v>
      </c>
      <c r="AF5505" s="105">
        <f t="shared" si="1030"/>
        <v>40.72333333333335</v>
      </c>
      <c r="AG5505" s="105">
        <f t="shared" si="1031"/>
        <v>602.27666666666664</v>
      </c>
    </row>
    <row r="5506" spans="1:33" s="88" customFormat="1" x14ac:dyDescent="0.35">
      <c r="A5506" s="21">
        <v>10141103</v>
      </c>
      <c r="B5506" s="115" t="s">
        <v>1665</v>
      </c>
      <c r="C5506" s="115" t="s">
        <v>710</v>
      </c>
      <c r="D5506" s="21" t="s">
        <v>4186</v>
      </c>
      <c r="E5506" s="114" t="str">
        <f t="shared" ref="E5506:E5569" si="1033">+CONCATENATE(C5506," ","MARCA:",R5506," ",G5506," ",D5506,)</f>
        <v>TRANSFORMADOR MARCA:FUJI ELECTRIC CUAMBA PTS 55</v>
      </c>
      <c r="F5506" s="21"/>
      <c r="G5506" s="124" t="s">
        <v>179</v>
      </c>
      <c r="H5506" s="124" t="s">
        <v>179</v>
      </c>
      <c r="I5506" s="124" t="s">
        <v>4185</v>
      </c>
      <c r="J5506" s="21"/>
      <c r="K5506" s="21" t="s">
        <v>4184</v>
      </c>
      <c r="L5506" s="21" t="s">
        <v>4183</v>
      </c>
      <c r="M5506" s="21">
        <v>100</v>
      </c>
      <c r="N5506" s="161" t="s">
        <v>19</v>
      </c>
      <c r="O5506" s="21" t="s">
        <v>362</v>
      </c>
      <c r="P5506" s="21">
        <v>3</v>
      </c>
      <c r="Q5506" s="124">
        <v>2015</v>
      </c>
      <c r="R5506" s="21" t="s">
        <v>4150</v>
      </c>
      <c r="S5506" s="21" t="s">
        <v>3285</v>
      </c>
      <c r="T5506" s="116">
        <v>763</v>
      </c>
      <c r="U5506" s="111">
        <v>45</v>
      </c>
      <c r="V5506" s="113">
        <f t="shared" ref="V5506:V5569" si="1034">((Z5506/U5506)*(T5506-AA5506))+AA5506</f>
        <v>730.78444444444449</v>
      </c>
      <c r="W5506" s="113">
        <f t="shared" ref="W5506:W5569" si="1035">+T5506-V5506</f>
        <v>32.215555555555511</v>
      </c>
      <c r="X5506" s="112">
        <f t="shared" ref="X5506:X5569" si="1036">+W5506*1000</f>
        <v>32215.555555555511</v>
      </c>
      <c r="Y5506" s="111"/>
      <c r="Z5506" s="110">
        <f t="shared" si="1032"/>
        <v>43</v>
      </c>
      <c r="AA5506" s="109">
        <f t="shared" ref="AA5506:AA5569" si="1037">(5/100*T5506)</f>
        <v>38.15</v>
      </c>
      <c r="AB5506" s="109">
        <f t="shared" ref="AB5506:AB5569" si="1038">+AA5506*1000</f>
        <v>38150</v>
      </c>
      <c r="AC5506" s="108">
        <f t="shared" ref="AC5506:AC5569" si="1039">+T5506-AA5506</f>
        <v>724.85</v>
      </c>
      <c r="AD5506" s="107">
        <f t="shared" ref="AD5506:AD5569" si="1040">1/U5506</f>
        <v>2.2222222222222223E-2</v>
      </c>
      <c r="AE5506" s="106">
        <f t="shared" ref="AE5506:AE5569" si="1041">+AC5506*AD5506</f>
        <v>16.10777777777778</v>
      </c>
      <c r="AF5506" s="105">
        <f t="shared" ref="AF5506:AF5569" si="1042">+T5506-V5506+AE5506</f>
        <v>48.323333333333295</v>
      </c>
      <c r="AG5506" s="105">
        <f t="shared" ref="AG5506:AG5569" si="1043">+V5506-AE5506</f>
        <v>714.67666666666673</v>
      </c>
    </row>
    <row r="5507" spans="1:33" s="88" customFormat="1" x14ac:dyDescent="0.35">
      <c r="A5507" s="21">
        <v>10141103</v>
      </c>
      <c r="B5507" s="115" t="s">
        <v>1665</v>
      </c>
      <c r="C5507" s="115" t="s">
        <v>710</v>
      </c>
      <c r="D5507" s="21" t="s">
        <v>4182</v>
      </c>
      <c r="E5507" s="114" t="str">
        <f t="shared" si="1033"/>
        <v>TRANSFORMADOR MARCA:FUJI ELECTRIC CUAMBA PTS 56</v>
      </c>
      <c r="F5507" s="21"/>
      <c r="G5507" s="124" t="s">
        <v>179</v>
      </c>
      <c r="H5507" s="124" t="s">
        <v>179</v>
      </c>
      <c r="I5507" s="124" t="s">
        <v>4181</v>
      </c>
      <c r="J5507" s="21"/>
      <c r="K5507" s="21" t="s">
        <v>4180</v>
      </c>
      <c r="L5507" s="21" t="s">
        <v>4179</v>
      </c>
      <c r="M5507" s="21">
        <v>200</v>
      </c>
      <c r="N5507" s="161" t="s">
        <v>19</v>
      </c>
      <c r="O5507" s="21" t="s">
        <v>362</v>
      </c>
      <c r="P5507" s="21">
        <v>3</v>
      </c>
      <c r="Q5507" s="124">
        <v>2015</v>
      </c>
      <c r="R5507" s="21" t="s">
        <v>4150</v>
      </c>
      <c r="S5507" s="21" t="s">
        <v>3285</v>
      </c>
      <c r="T5507" s="116">
        <v>991</v>
      </c>
      <c r="U5507" s="111">
        <v>45</v>
      </c>
      <c r="V5507" s="113">
        <f t="shared" si="1034"/>
        <v>949.15777777777782</v>
      </c>
      <c r="W5507" s="113">
        <f t="shared" si="1035"/>
        <v>41.842222222222176</v>
      </c>
      <c r="X5507" s="112">
        <f t="shared" si="1036"/>
        <v>41842.222222222175</v>
      </c>
      <c r="Y5507" s="111"/>
      <c r="Z5507" s="110">
        <f t="shared" si="1032"/>
        <v>43</v>
      </c>
      <c r="AA5507" s="109">
        <f t="shared" si="1037"/>
        <v>49.550000000000004</v>
      </c>
      <c r="AB5507" s="109">
        <f t="shared" si="1038"/>
        <v>49550.000000000007</v>
      </c>
      <c r="AC5507" s="108">
        <f t="shared" si="1039"/>
        <v>941.45</v>
      </c>
      <c r="AD5507" s="107">
        <f t="shared" si="1040"/>
        <v>2.2222222222222223E-2</v>
      </c>
      <c r="AE5507" s="106">
        <f t="shared" si="1041"/>
        <v>20.921111111111113</v>
      </c>
      <c r="AF5507" s="105">
        <f t="shared" si="1042"/>
        <v>62.763333333333293</v>
      </c>
      <c r="AG5507" s="105">
        <f t="shared" si="1043"/>
        <v>928.23666666666668</v>
      </c>
    </row>
    <row r="5508" spans="1:33" s="88" customFormat="1" x14ac:dyDescent="0.35">
      <c r="A5508" s="21">
        <v>10141103</v>
      </c>
      <c r="B5508" s="115" t="s">
        <v>1665</v>
      </c>
      <c r="C5508" s="115" t="s">
        <v>710</v>
      </c>
      <c r="D5508" s="21" t="s">
        <v>2871</v>
      </c>
      <c r="E5508" s="114" t="str">
        <f t="shared" si="1033"/>
        <v>TRANSFORMADOR MARCA:FUJI ELECTRIC CUAMBA PTS 58</v>
      </c>
      <c r="F5508" s="21"/>
      <c r="G5508" s="124" t="s">
        <v>179</v>
      </c>
      <c r="H5508" s="124" t="s">
        <v>179</v>
      </c>
      <c r="I5508" s="124" t="s">
        <v>4178</v>
      </c>
      <c r="J5508" s="21"/>
      <c r="K5508" s="21" t="s">
        <v>4177</v>
      </c>
      <c r="L5508" s="21" t="s">
        <v>4176</v>
      </c>
      <c r="M5508" s="21">
        <v>100</v>
      </c>
      <c r="N5508" s="161" t="s">
        <v>19</v>
      </c>
      <c r="O5508" s="21" t="s">
        <v>362</v>
      </c>
      <c r="P5508" s="21">
        <v>3</v>
      </c>
      <c r="Q5508" s="124">
        <v>2015</v>
      </c>
      <c r="R5508" s="21" t="s">
        <v>4150</v>
      </c>
      <c r="S5508" s="21" t="s">
        <v>3285</v>
      </c>
      <c r="T5508" s="116">
        <v>763</v>
      </c>
      <c r="U5508" s="111">
        <v>45</v>
      </c>
      <c r="V5508" s="113">
        <f t="shared" si="1034"/>
        <v>730.78444444444449</v>
      </c>
      <c r="W5508" s="113">
        <f t="shared" si="1035"/>
        <v>32.215555555555511</v>
      </c>
      <c r="X5508" s="112">
        <f t="shared" si="1036"/>
        <v>32215.555555555511</v>
      </c>
      <c r="Y5508" s="111"/>
      <c r="Z5508" s="110">
        <f t="shared" si="1032"/>
        <v>43</v>
      </c>
      <c r="AA5508" s="109">
        <f t="shared" si="1037"/>
        <v>38.15</v>
      </c>
      <c r="AB5508" s="109">
        <f t="shared" si="1038"/>
        <v>38150</v>
      </c>
      <c r="AC5508" s="108">
        <f t="shared" si="1039"/>
        <v>724.85</v>
      </c>
      <c r="AD5508" s="107">
        <f t="shared" si="1040"/>
        <v>2.2222222222222223E-2</v>
      </c>
      <c r="AE5508" s="106">
        <f t="shared" si="1041"/>
        <v>16.10777777777778</v>
      </c>
      <c r="AF5508" s="105">
        <f t="shared" si="1042"/>
        <v>48.323333333333295</v>
      </c>
      <c r="AG5508" s="105">
        <f t="shared" si="1043"/>
        <v>714.67666666666673</v>
      </c>
    </row>
    <row r="5509" spans="1:33" s="88" customFormat="1" x14ac:dyDescent="0.35">
      <c r="A5509" s="21">
        <v>10141103</v>
      </c>
      <c r="B5509" s="115" t="s">
        <v>1665</v>
      </c>
      <c r="C5509" s="115" t="s">
        <v>710</v>
      </c>
      <c r="D5509" s="21" t="s">
        <v>2867</v>
      </c>
      <c r="E5509" s="114" t="str">
        <f t="shared" si="1033"/>
        <v>TRANSFORMADOR MARCA:FUJI ELECTRIC CUAMBA PTS 59</v>
      </c>
      <c r="F5509" s="21"/>
      <c r="G5509" s="124" t="s">
        <v>179</v>
      </c>
      <c r="H5509" s="124" t="s">
        <v>179</v>
      </c>
      <c r="I5509" s="124" t="s">
        <v>4175</v>
      </c>
      <c r="J5509" s="21"/>
      <c r="K5509" s="21" t="s">
        <v>4174</v>
      </c>
      <c r="L5509" s="21" t="s">
        <v>4173</v>
      </c>
      <c r="M5509" s="21">
        <v>50</v>
      </c>
      <c r="N5509" s="161" t="s">
        <v>19</v>
      </c>
      <c r="O5509" s="21" t="s">
        <v>362</v>
      </c>
      <c r="P5509" s="21">
        <v>3</v>
      </c>
      <c r="Q5509" s="124">
        <v>2015</v>
      </c>
      <c r="R5509" s="21" t="s">
        <v>4150</v>
      </c>
      <c r="S5509" s="21" t="s">
        <v>3285</v>
      </c>
      <c r="T5509" s="116">
        <v>643</v>
      </c>
      <c r="U5509" s="111">
        <v>45</v>
      </c>
      <c r="V5509" s="113">
        <f t="shared" si="1034"/>
        <v>615.85111111111109</v>
      </c>
      <c r="W5509" s="113">
        <f t="shared" si="1035"/>
        <v>27.148888888888905</v>
      </c>
      <c r="X5509" s="112">
        <f t="shared" si="1036"/>
        <v>27148.888888888905</v>
      </c>
      <c r="Y5509" s="111"/>
      <c r="Z5509" s="110">
        <f t="shared" si="1032"/>
        <v>43</v>
      </c>
      <c r="AA5509" s="109">
        <f t="shared" si="1037"/>
        <v>32.15</v>
      </c>
      <c r="AB5509" s="109">
        <f t="shared" si="1038"/>
        <v>32150</v>
      </c>
      <c r="AC5509" s="108">
        <f t="shared" si="1039"/>
        <v>610.85</v>
      </c>
      <c r="AD5509" s="107">
        <f t="shared" si="1040"/>
        <v>2.2222222222222223E-2</v>
      </c>
      <c r="AE5509" s="106">
        <f t="shared" si="1041"/>
        <v>13.574444444444445</v>
      </c>
      <c r="AF5509" s="105">
        <f t="shared" si="1042"/>
        <v>40.72333333333335</v>
      </c>
      <c r="AG5509" s="105">
        <f t="shared" si="1043"/>
        <v>602.27666666666664</v>
      </c>
    </row>
    <row r="5510" spans="1:33" s="88" customFormat="1" x14ac:dyDescent="0.35">
      <c r="A5510" s="21">
        <v>10141103</v>
      </c>
      <c r="B5510" s="115" t="s">
        <v>1665</v>
      </c>
      <c r="C5510" s="115" t="s">
        <v>710</v>
      </c>
      <c r="D5510" s="21" t="s">
        <v>4172</v>
      </c>
      <c r="E5510" s="114" t="str">
        <f t="shared" si="1033"/>
        <v>TRANSFORMADOR MARCA:FUJI ELECTRIC CUAMBA PTS 60</v>
      </c>
      <c r="F5510" s="21"/>
      <c r="G5510" s="124" t="s">
        <v>179</v>
      </c>
      <c r="H5510" s="124" t="s">
        <v>179</v>
      </c>
      <c r="I5510" s="124" t="s">
        <v>4171</v>
      </c>
      <c r="J5510" s="21"/>
      <c r="K5510" s="21" t="s">
        <v>4170</v>
      </c>
      <c r="L5510" s="21" t="s">
        <v>4169</v>
      </c>
      <c r="M5510" s="21">
        <v>50</v>
      </c>
      <c r="N5510" s="161" t="s">
        <v>19</v>
      </c>
      <c r="O5510" s="21" t="s">
        <v>362</v>
      </c>
      <c r="P5510" s="21">
        <v>3</v>
      </c>
      <c r="Q5510" s="124">
        <v>2015</v>
      </c>
      <c r="R5510" s="21" t="s">
        <v>4150</v>
      </c>
      <c r="S5510" s="21" t="s">
        <v>3285</v>
      </c>
      <c r="T5510" s="116">
        <v>643</v>
      </c>
      <c r="U5510" s="111">
        <v>45</v>
      </c>
      <c r="V5510" s="113">
        <f t="shared" si="1034"/>
        <v>615.85111111111109</v>
      </c>
      <c r="W5510" s="113">
        <f t="shared" si="1035"/>
        <v>27.148888888888905</v>
      </c>
      <c r="X5510" s="112">
        <f t="shared" si="1036"/>
        <v>27148.888888888905</v>
      </c>
      <c r="Y5510" s="111"/>
      <c r="Z5510" s="110">
        <f t="shared" si="1032"/>
        <v>43</v>
      </c>
      <c r="AA5510" s="109">
        <f t="shared" si="1037"/>
        <v>32.15</v>
      </c>
      <c r="AB5510" s="109">
        <f t="shared" si="1038"/>
        <v>32150</v>
      </c>
      <c r="AC5510" s="108">
        <f t="shared" si="1039"/>
        <v>610.85</v>
      </c>
      <c r="AD5510" s="107">
        <f t="shared" si="1040"/>
        <v>2.2222222222222223E-2</v>
      </c>
      <c r="AE5510" s="106">
        <f t="shared" si="1041"/>
        <v>13.574444444444445</v>
      </c>
      <c r="AF5510" s="105">
        <f t="shared" si="1042"/>
        <v>40.72333333333335</v>
      </c>
      <c r="AG5510" s="105">
        <f t="shared" si="1043"/>
        <v>602.27666666666664</v>
      </c>
    </row>
    <row r="5511" spans="1:33" s="88" customFormat="1" x14ac:dyDescent="0.35">
      <c r="A5511" s="21">
        <v>10141103</v>
      </c>
      <c r="B5511" s="115" t="s">
        <v>1665</v>
      </c>
      <c r="C5511" s="115" t="s">
        <v>710</v>
      </c>
      <c r="D5511" s="21" t="s">
        <v>4168</v>
      </c>
      <c r="E5511" s="114" t="str">
        <f t="shared" si="1033"/>
        <v>TRANSFORMADOR MARCA:FUJI ELECTRIC CUAMBA PTS 62</v>
      </c>
      <c r="F5511" s="21"/>
      <c r="G5511" s="124" t="s">
        <v>179</v>
      </c>
      <c r="H5511" s="124" t="s">
        <v>179</v>
      </c>
      <c r="I5511" s="124" t="s">
        <v>4167</v>
      </c>
      <c r="J5511" s="21"/>
      <c r="K5511" s="21" t="s">
        <v>4166</v>
      </c>
      <c r="L5511" s="21" t="s">
        <v>4165</v>
      </c>
      <c r="M5511" s="21">
        <v>100</v>
      </c>
      <c r="N5511" s="161" t="s">
        <v>19</v>
      </c>
      <c r="O5511" s="21" t="s">
        <v>362</v>
      </c>
      <c r="P5511" s="21">
        <v>3</v>
      </c>
      <c r="Q5511" s="124">
        <v>2015</v>
      </c>
      <c r="R5511" s="21" t="s">
        <v>4150</v>
      </c>
      <c r="S5511" s="21" t="s">
        <v>3285</v>
      </c>
      <c r="T5511" s="116">
        <v>763</v>
      </c>
      <c r="U5511" s="111">
        <v>45</v>
      </c>
      <c r="V5511" s="113">
        <f t="shared" si="1034"/>
        <v>730.78444444444449</v>
      </c>
      <c r="W5511" s="113">
        <f t="shared" si="1035"/>
        <v>32.215555555555511</v>
      </c>
      <c r="X5511" s="112">
        <f t="shared" si="1036"/>
        <v>32215.555555555511</v>
      </c>
      <c r="Y5511" s="111"/>
      <c r="Z5511" s="110">
        <f t="shared" si="1032"/>
        <v>43</v>
      </c>
      <c r="AA5511" s="109">
        <f t="shared" si="1037"/>
        <v>38.15</v>
      </c>
      <c r="AB5511" s="109">
        <f t="shared" si="1038"/>
        <v>38150</v>
      </c>
      <c r="AC5511" s="108">
        <f t="shared" si="1039"/>
        <v>724.85</v>
      </c>
      <c r="AD5511" s="107">
        <f t="shared" si="1040"/>
        <v>2.2222222222222223E-2</v>
      </c>
      <c r="AE5511" s="106">
        <f t="shared" si="1041"/>
        <v>16.10777777777778</v>
      </c>
      <c r="AF5511" s="105">
        <f t="shared" si="1042"/>
        <v>48.323333333333295</v>
      </c>
      <c r="AG5511" s="105">
        <f t="shared" si="1043"/>
        <v>714.67666666666673</v>
      </c>
    </row>
    <row r="5512" spans="1:33" s="88" customFormat="1" x14ac:dyDescent="0.35">
      <c r="A5512" s="21">
        <v>10141103</v>
      </c>
      <c r="B5512" s="115" t="s">
        <v>1665</v>
      </c>
      <c r="C5512" s="115" t="s">
        <v>710</v>
      </c>
      <c r="D5512" s="21" t="s">
        <v>4164</v>
      </c>
      <c r="E5512" s="114" t="str">
        <f t="shared" si="1033"/>
        <v>TRANSFORMADOR MARCA:FUJI ELECTRIC CUAMBA PTS 63</v>
      </c>
      <c r="F5512" s="21"/>
      <c r="G5512" s="124" t="s">
        <v>179</v>
      </c>
      <c r="H5512" s="124" t="s">
        <v>179</v>
      </c>
      <c r="I5512" s="124" t="s">
        <v>4163</v>
      </c>
      <c r="J5512" s="21"/>
      <c r="K5512" s="21" t="s">
        <v>4162</v>
      </c>
      <c r="L5512" s="21" t="s">
        <v>4161</v>
      </c>
      <c r="M5512" s="21">
        <v>100</v>
      </c>
      <c r="N5512" s="161" t="s">
        <v>19</v>
      </c>
      <c r="O5512" s="21" t="s">
        <v>362</v>
      </c>
      <c r="P5512" s="21">
        <v>3</v>
      </c>
      <c r="Q5512" s="124">
        <v>2015</v>
      </c>
      <c r="R5512" s="21" t="s">
        <v>4150</v>
      </c>
      <c r="S5512" s="21" t="s">
        <v>3285</v>
      </c>
      <c r="T5512" s="116">
        <v>763</v>
      </c>
      <c r="U5512" s="111">
        <v>45</v>
      </c>
      <c r="V5512" s="113">
        <f t="shared" si="1034"/>
        <v>730.78444444444449</v>
      </c>
      <c r="W5512" s="113">
        <f t="shared" si="1035"/>
        <v>32.215555555555511</v>
      </c>
      <c r="X5512" s="112">
        <f t="shared" si="1036"/>
        <v>32215.555555555511</v>
      </c>
      <c r="Y5512" s="111"/>
      <c r="Z5512" s="110">
        <f t="shared" si="1032"/>
        <v>43</v>
      </c>
      <c r="AA5512" s="109">
        <f t="shared" si="1037"/>
        <v>38.15</v>
      </c>
      <c r="AB5512" s="109">
        <f t="shared" si="1038"/>
        <v>38150</v>
      </c>
      <c r="AC5512" s="108">
        <f t="shared" si="1039"/>
        <v>724.85</v>
      </c>
      <c r="AD5512" s="107">
        <f t="shared" si="1040"/>
        <v>2.2222222222222223E-2</v>
      </c>
      <c r="AE5512" s="106">
        <f t="shared" si="1041"/>
        <v>16.10777777777778</v>
      </c>
      <c r="AF5512" s="105">
        <f t="shared" si="1042"/>
        <v>48.323333333333295</v>
      </c>
      <c r="AG5512" s="105">
        <f t="shared" si="1043"/>
        <v>714.67666666666673</v>
      </c>
    </row>
    <row r="5513" spans="1:33" s="88" customFormat="1" x14ac:dyDescent="0.35">
      <c r="A5513" s="21">
        <v>10141103</v>
      </c>
      <c r="B5513" s="115" t="s">
        <v>1665</v>
      </c>
      <c r="C5513" s="115" t="s">
        <v>710</v>
      </c>
      <c r="D5513" s="21" t="s">
        <v>1617</v>
      </c>
      <c r="E5513" s="114" t="str">
        <f t="shared" si="1033"/>
        <v>TRANSFORMADOR MARCA:FUJI ELECTRIC CUAMBA PTS 64</v>
      </c>
      <c r="F5513" s="21"/>
      <c r="G5513" s="124" t="s">
        <v>179</v>
      </c>
      <c r="H5513" s="124" t="s">
        <v>179</v>
      </c>
      <c r="I5513" s="124" t="s">
        <v>4160</v>
      </c>
      <c r="J5513" s="21"/>
      <c r="K5513" s="21" t="s">
        <v>4159</v>
      </c>
      <c r="L5513" s="21" t="s">
        <v>4158</v>
      </c>
      <c r="M5513" s="21">
        <v>100</v>
      </c>
      <c r="N5513" s="161" t="s">
        <v>19</v>
      </c>
      <c r="O5513" s="21" t="s">
        <v>362</v>
      </c>
      <c r="P5513" s="21">
        <v>3</v>
      </c>
      <c r="Q5513" s="124">
        <v>2015</v>
      </c>
      <c r="R5513" s="21" t="s">
        <v>4150</v>
      </c>
      <c r="S5513" s="21" t="s">
        <v>3285</v>
      </c>
      <c r="T5513" s="116">
        <v>763</v>
      </c>
      <c r="U5513" s="111">
        <v>45</v>
      </c>
      <c r="V5513" s="113">
        <f t="shared" si="1034"/>
        <v>730.78444444444449</v>
      </c>
      <c r="W5513" s="113">
        <f t="shared" si="1035"/>
        <v>32.215555555555511</v>
      </c>
      <c r="X5513" s="112">
        <f t="shared" si="1036"/>
        <v>32215.555555555511</v>
      </c>
      <c r="Y5513" s="111"/>
      <c r="Z5513" s="110">
        <f t="shared" si="1032"/>
        <v>43</v>
      </c>
      <c r="AA5513" s="109">
        <f t="shared" si="1037"/>
        <v>38.15</v>
      </c>
      <c r="AB5513" s="109">
        <f t="shared" si="1038"/>
        <v>38150</v>
      </c>
      <c r="AC5513" s="108">
        <f t="shared" si="1039"/>
        <v>724.85</v>
      </c>
      <c r="AD5513" s="107">
        <f t="shared" si="1040"/>
        <v>2.2222222222222223E-2</v>
      </c>
      <c r="AE5513" s="106">
        <f t="shared" si="1041"/>
        <v>16.10777777777778</v>
      </c>
      <c r="AF5513" s="105">
        <f t="shared" si="1042"/>
        <v>48.323333333333295</v>
      </c>
      <c r="AG5513" s="105">
        <f t="shared" si="1043"/>
        <v>714.67666666666673</v>
      </c>
    </row>
    <row r="5514" spans="1:33" s="88" customFormat="1" x14ac:dyDescent="0.35">
      <c r="A5514" s="21">
        <v>10141103</v>
      </c>
      <c r="B5514" s="115" t="s">
        <v>1665</v>
      </c>
      <c r="C5514" s="115" t="s">
        <v>710</v>
      </c>
      <c r="D5514" s="21" t="s">
        <v>1529</v>
      </c>
      <c r="E5514" s="114" t="str">
        <f t="shared" si="1033"/>
        <v>TRANSFORMADOR MARCA:FUJI ELECTRIC CUAMBA PTS 66</v>
      </c>
      <c r="F5514" s="21"/>
      <c r="G5514" s="124" t="s">
        <v>179</v>
      </c>
      <c r="H5514" s="124" t="s">
        <v>179</v>
      </c>
      <c r="I5514" s="124" t="s">
        <v>4157</v>
      </c>
      <c r="J5514" s="21"/>
      <c r="K5514" s="21" t="s">
        <v>4156</v>
      </c>
      <c r="L5514" s="21" t="s">
        <v>4155</v>
      </c>
      <c r="M5514" s="21">
        <v>100</v>
      </c>
      <c r="N5514" s="161" t="s">
        <v>19</v>
      </c>
      <c r="O5514" s="21" t="s">
        <v>362</v>
      </c>
      <c r="P5514" s="21">
        <v>3</v>
      </c>
      <c r="Q5514" s="124">
        <v>2015</v>
      </c>
      <c r="R5514" s="21" t="s">
        <v>4150</v>
      </c>
      <c r="S5514" s="21" t="s">
        <v>3285</v>
      </c>
      <c r="T5514" s="116">
        <v>763</v>
      </c>
      <c r="U5514" s="111">
        <v>45</v>
      </c>
      <c r="V5514" s="113">
        <f t="shared" si="1034"/>
        <v>730.78444444444449</v>
      </c>
      <c r="W5514" s="113">
        <f t="shared" si="1035"/>
        <v>32.215555555555511</v>
      </c>
      <c r="X5514" s="112">
        <f t="shared" si="1036"/>
        <v>32215.555555555511</v>
      </c>
      <c r="Y5514" s="111"/>
      <c r="Z5514" s="110">
        <f t="shared" si="1032"/>
        <v>43</v>
      </c>
      <c r="AA5514" s="109">
        <f t="shared" si="1037"/>
        <v>38.15</v>
      </c>
      <c r="AB5514" s="109">
        <f t="shared" si="1038"/>
        <v>38150</v>
      </c>
      <c r="AC5514" s="108">
        <f t="shared" si="1039"/>
        <v>724.85</v>
      </c>
      <c r="AD5514" s="107">
        <f t="shared" si="1040"/>
        <v>2.2222222222222223E-2</v>
      </c>
      <c r="AE5514" s="106">
        <f t="shared" si="1041"/>
        <v>16.10777777777778</v>
      </c>
      <c r="AF5514" s="105">
        <f t="shared" si="1042"/>
        <v>48.323333333333295</v>
      </c>
      <c r="AG5514" s="105">
        <f t="shared" si="1043"/>
        <v>714.67666666666673</v>
      </c>
    </row>
    <row r="5515" spans="1:33" s="88" customFormat="1" x14ac:dyDescent="0.35">
      <c r="A5515" s="21">
        <v>10141103</v>
      </c>
      <c r="B5515" s="115" t="s">
        <v>1665</v>
      </c>
      <c r="C5515" s="115" t="s">
        <v>710</v>
      </c>
      <c r="D5515" s="21" t="s">
        <v>4154</v>
      </c>
      <c r="E5515" s="114" t="str">
        <f t="shared" si="1033"/>
        <v>TRANSFORMADOR MARCA:FUJI ELECTRIC CUAMBA PTS 68</v>
      </c>
      <c r="F5515" s="21"/>
      <c r="G5515" s="124" t="s">
        <v>179</v>
      </c>
      <c r="H5515" s="124" t="s">
        <v>179</v>
      </c>
      <c r="I5515" s="124" t="s">
        <v>4153</v>
      </c>
      <c r="J5515" s="21"/>
      <c r="K5515" s="21" t="s">
        <v>4152</v>
      </c>
      <c r="L5515" s="21" t="s">
        <v>4151</v>
      </c>
      <c r="M5515" s="21">
        <v>50</v>
      </c>
      <c r="N5515" s="161" t="s">
        <v>19</v>
      </c>
      <c r="O5515" s="21" t="s">
        <v>362</v>
      </c>
      <c r="P5515" s="21">
        <v>3</v>
      </c>
      <c r="Q5515" s="124">
        <v>2015</v>
      </c>
      <c r="R5515" s="21" t="s">
        <v>4150</v>
      </c>
      <c r="S5515" s="21" t="s">
        <v>3285</v>
      </c>
      <c r="T5515" s="116">
        <v>643</v>
      </c>
      <c r="U5515" s="111">
        <v>45</v>
      </c>
      <c r="V5515" s="113">
        <f t="shared" si="1034"/>
        <v>615.85111111111109</v>
      </c>
      <c r="W5515" s="113">
        <f t="shared" si="1035"/>
        <v>27.148888888888905</v>
      </c>
      <c r="X5515" s="112">
        <f t="shared" si="1036"/>
        <v>27148.888888888905</v>
      </c>
      <c r="Y5515" s="111"/>
      <c r="Z5515" s="110">
        <f t="shared" si="1032"/>
        <v>43</v>
      </c>
      <c r="AA5515" s="109">
        <f t="shared" si="1037"/>
        <v>32.15</v>
      </c>
      <c r="AB5515" s="109">
        <f t="shared" si="1038"/>
        <v>32150</v>
      </c>
      <c r="AC5515" s="108">
        <f t="shared" si="1039"/>
        <v>610.85</v>
      </c>
      <c r="AD5515" s="107">
        <f t="shared" si="1040"/>
        <v>2.2222222222222223E-2</v>
      </c>
      <c r="AE5515" s="106">
        <f t="shared" si="1041"/>
        <v>13.574444444444445</v>
      </c>
      <c r="AF5515" s="105">
        <f t="shared" si="1042"/>
        <v>40.72333333333335</v>
      </c>
      <c r="AG5515" s="105">
        <f t="shared" si="1043"/>
        <v>602.27666666666664</v>
      </c>
    </row>
    <row r="5516" spans="1:33" s="88" customFormat="1" x14ac:dyDescent="0.35">
      <c r="A5516" s="21">
        <v>10141103</v>
      </c>
      <c r="B5516" s="115" t="s">
        <v>1665</v>
      </c>
      <c r="C5516" s="115" t="s">
        <v>710</v>
      </c>
      <c r="D5516" s="21" t="s">
        <v>4149</v>
      </c>
      <c r="E5516" s="114" t="str">
        <f t="shared" si="1033"/>
        <v>TRANSFORMADOR MARCA:Astor CUAMBA PTS 72</v>
      </c>
      <c r="F5516" s="21"/>
      <c r="G5516" s="124" t="s">
        <v>179</v>
      </c>
      <c r="H5516" s="124" t="s">
        <v>179</v>
      </c>
      <c r="I5516" s="124" t="s">
        <v>4148</v>
      </c>
      <c r="J5516" s="21"/>
      <c r="K5516" s="21" t="s">
        <v>4147</v>
      </c>
      <c r="L5516" s="21" t="s">
        <v>4146</v>
      </c>
      <c r="M5516" s="21">
        <v>50</v>
      </c>
      <c r="N5516" s="161" t="s">
        <v>19</v>
      </c>
      <c r="O5516" s="21" t="s">
        <v>362</v>
      </c>
      <c r="P5516" s="21">
        <v>3</v>
      </c>
      <c r="Q5516" s="124">
        <v>2015</v>
      </c>
      <c r="R5516" s="21" t="s">
        <v>1661</v>
      </c>
      <c r="S5516" s="21" t="s">
        <v>4145</v>
      </c>
      <c r="T5516" s="116">
        <v>643</v>
      </c>
      <c r="U5516" s="111">
        <v>45</v>
      </c>
      <c r="V5516" s="113">
        <f t="shared" si="1034"/>
        <v>615.85111111111109</v>
      </c>
      <c r="W5516" s="113">
        <f t="shared" si="1035"/>
        <v>27.148888888888905</v>
      </c>
      <c r="X5516" s="112">
        <f t="shared" si="1036"/>
        <v>27148.888888888905</v>
      </c>
      <c r="Y5516" s="111"/>
      <c r="Z5516" s="110">
        <f t="shared" si="1032"/>
        <v>43</v>
      </c>
      <c r="AA5516" s="109">
        <f t="shared" si="1037"/>
        <v>32.15</v>
      </c>
      <c r="AB5516" s="109">
        <f t="shared" si="1038"/>
        <v>32150</v>
      </c>
      <c r="AC5516" s="108">
        <f t="shared" si="1039"/>
        <v>610.85</v>
      </c>
      <c r="AD5516" s="107">
        <f t="shared" si="1040"/>
        <v>2.2222222222222223E-2</v>
      </c>
      <c r="AE5516" s="106">
        <f t="shared" si="1041"/>
        <v>13.574444444444445</v>
      </c>
      <c r="AF5516" s="105">
        <f t="shared" si="1042"/>
        <v>40.72333333333335</v>
      </c>
      <c r="AG5516" s="105">
        <f t="shared" si="1043"/>
        <v>602.27666666666664</v>
      </c>
    </row>
    <row r="5517" spans="1:33" s="88" customFormat="1" x14ac:dyDescent="0.35">
      <c r="A5517" s="21">
        <v>10141103</v>
      </c>
      <c r="B5517" s="115" t="s">
        <v>1665</v>
      </c>
      <c r="C5517" s="115" t="s">
        <v>710</v>
      </c>
      <c r="D5517" s="21" t="s">
        <v>4144</v>
      </c>
      <c r="E5517" s="114" t="str">
        <f t="shared" si="1033"/>
        <v>TRANSFORMADOR MARCA:Beta CUAMBA PTS 4002</v>
      </c>
      <c r="F5517" s="21"/>
      <c r="G5517" s="124" t="s">
        <v>179</v>
      </c>
      <c r="H5517" s="21" t="s">
        <v>4107</v>
      </c>
      <c r="I5517" s="21" t="s">
        <v>4143</v>
      </c>
      <c r="J5517" s="21"/>
      <c r="K5517" s="21" t="s">
        <v>4142</v>
      </c>
      <c r="L5517" s="21" t="s">
        <v>4141</v>
      </c>
      <c r="M5517" s="21">
        <v>200</v>
      </c>
      <c r="N5517" s="161" t="s">
        <v>19</v>
      </c>
      <c r="O5517" s="21" t="s">
        <v>362</v>
      </c>
      <c r="P5517" s="21">
        <v>3</v>
      </c>
      <c r="Q5517" s="124">
        <v>2015</v>
      </c>
      <c r="R5517" s="61" t="s">
        <v>4103</v>
      </c>
      <c r="S5517" s="188">
        <v>21311250</v>
      </c>
      <c r="T5517" s="116">
        <v>991</v>
      </c>
      <c r="U5517" s="111">
        <v>45</v>
      </c>
      <c r="V5517" s="113">
        <f t="shared" si="1034"/>
        <v>949.15777777777782</v>
      </c>
      <c r="W5517" s="113">
        <f t="shared" si="1035"/>
        <v>41.842222222222176</v>
      </c>
      <c r="X5517" s="112">
        <f t="shared" si="1036"/>
        <v>41842.222222222175</v>
      </c>
      <c r="Y5517" s="111"/>
      <c r="Z5517" s="110">
        <f t="shared" si="1032"/>
        <v>43</v>
      </c>
      <c r="AA5517" s="109">
        <f t="shared" si="1037"/>
        <v>49.550000000000004</v>
      </c>
      <c r="AB5517" s="109">
        <f t="shared" si="1038"/>
        <v>49550.000000000007</v>
      </c>
      <c r="AC5517" s="108">
        <f t="shared" si="1039"/>
        <v>941.45</v>
      </c>
      <c r="AD5517" s="107">
        <f t="shared" si="1040"/>
        <v>2.2222222222222223E-2</v>
      </c>
      <c r="AE5517" s="106">
        <f t="shared" si="1041"/>
        <v>20.921111111111113</v>
      </c>
      <c r="AF5517" s="105">
        <f t="shared" si="1042"/>
        <v>62.763333333333293</v>
      </c>
      <c r="AG5517" s="105">
        <f t="shared" si="1043"/>
        <v>928.23666666666668</v>
      </c>
    </row>
    <row r="5518" spans="1:33" s="88" customFormat="1" x14ac:dyDescent="0.35">
      <c r="A5518" s="21">
        <v>10141103</v>
      </c>
      <c r="B5518" s="115" t="s">
        <v>1665</v>
      </c>
      <c r="C5518" s="115" t="s">
        <v>710</v>
      </c>
      <c r="D5518" s="21" t="s">
        <v>4140</v>
      </c>
      <c r="E5518" s="114" t="str">
        <f t="shared" si="1033"/>
        <v>TRANSFORMADOR MARCA:Beta CUAMBA PTS 4003</v>
      </c>
      <c r="F5518" s="21"/>
      <c r="G5518" s="124" t="s">
        <v>179</v>
      </c>
      <c r="H5518" s="21" t="s">
        <v>4107</v>
      </c>
      <c r="I5518" s="21" t="s">
        <v>4139</v>
      </c>
      <c r="J5518" s="21"/>
      <c r="K5518" s="21" t="s">
        <v>4138</v>
      </c>
      <c r="L5518" s="21" t="s">
        <v>4137</v>
      </c>
      <c r="M5518" s="21">
        <v>100</v>
      </c>
      <c r="N5518" s="161" t="s">
        <v>19</v>
      </c>
      <c r="O5518" s="21" t="s">
        <v>362</v>
      </c>
      <c r="P5518" s="21">
        <v>3</v>
      </c>
      <c r="Q5518" s="124">
        <v>2015</v>
      </c>
      <c r="R5518" s="61" t="s">
        <v>4103</v>
      </c>
      <c r="S5518" s="188">
        <v>21311237</v>
      </c>
      <c r="T5518" s="116">
        <v>763</v>
      </c>
      <c r="U5518" s="111">
        <v>45</v>
      </c>
      <c r="V5518" s="113">
        <f t="shared" si="1034"/>
        <v>730.78444444444449</v>
      </c>
      <c r="W5518" s="113">
        <f t="shared" si="1035"/>
        <v>32.215555555555511</v>
      </c>
      <c r="X5518" s="112">
        <f t="shared" si="1036"/>
        <v>32215.555555555511</v>
      </c>
      <c r="Y5518" s="111"/>
      <c r="Z5518" s="110">
        <f t="shared" si="1032"/>
        <v>43</v>
      </c>
      <c r="AA5518" s="109">
        <f t="shared" si="1037"/>
        <v>38.15</v>
      </c>
      <c r="AB5518" s="109">
        <f t="shared" si="1038"/>
        <v>38150</v>
      </c>
      <c r="AC5518" s="108">
        <f t="shared" si="1039"/>
        <v>724.85</v>
      </c>
      <c r="AD5518" s="107">
        <f t="shared" si="1040"/>
        <v>2.2222222222222223E-2</v>
      </c>
      <c r="AE5518" s="106">
        <f t="shared" si="1041"/>
        <v>16.10777777777778</v>
      </c>
      <c r="AF5518" s="105">
        <f t="shared" si="1042"/>
        <v>48.323333333333295</v>
      </c>
      <c r="AG5518" s="105">
        <f t="shared" si="1043"/>
        <v>714.67666666666673</v>
      </c>
    </row>
    <row r="5519" spans="1:33" s="88" customFormat="1" x14ac:dyDescent="0.35">
      <c r="A5519" s="21">
        <v>10141103</v>
      </c>
      <c r="B5519" s="115" t="s">
        <v>1665</v>
      </c>
      <c r="C5519" s="115" t="s">
        <v>710</v>
      </c>
      <c r="D5519" s="21" t="s">
        <v>4136</v>
      </c>
      <c r="E5519" s="114" t="str">
        <f t="shared" si="1033"/>
        <v>TRANSFORMADOR MARCA:Beta CUAMBA PTS 4004</v>
      </c>
      <c r="F5519" s="21"/>
      <c r="G5519" s="124" t="s">
        <v>179</v>
      </c>
      <c r="H5519" s="21" t="s">
        <v>4107</v>
      </c>
      <c r="I5519" s="21" t="s">
        <v>4135</v>
      </c>
      <c r="J5519" s="21"/>
      <c r="K5519" s="21" t="s">
        <v>4134</v>
      </c>
      <c r="L5519" s="21" t="s">
        <v>4133</v>
      </c>
      <c r="M5519" s="21">
        <v>100</v>
      </c>
      <c r="N5519" s="161" t="s">
        <v>19</v>
      </c>
      <c r="O5519" s="21" t="s">
        <v>362</v>
      </c>
      <c r="P5519" s="21">
        <v>3</v>
      </c>
      <c r="Q5519" s="124">
        <v>2015</v>
      </c>
      <c r="R5519" s="60" t="s">
        <v>4103</v>
      </c>
      <c r="S5519" s="261">
        <v>21311239</v>
      </c>
      <c r="T5519" s="116">
        <v>763</v>
      </c>
      <c r="U5519" s="111">
        <v>45</v>
      </c>
      <c r="V5519" s="113">
        <f t="shared" si="1034"/>
        <v>730.78444444444449</v>
      </c>
      <c r="W5519" s="113">
        <f t="shared" si="1035"/>
        <v>32.215555555555511</v>
      </c>
      <c r="X5519" s="112">
        <f t="shared" si="1036"/>
        <v>32215.555555555511</v>
      </c>
      <c r="Y5519" s="111"/>
      <c r="Z5519" s="110">
        <f t="shared" si="1032"/>
        <v>43</v>
      </c>
      <c r="AA5519" s="109">
        <f t="shared" si="1037"/>
        <v>38.15</v>
      </c>
      <c r="AB5519" s="109">
        <f t="shared" si="1038"/>
        <v>38150</v>
      </c>
      <c r="AC5519" s="108">
        <f t="shared" si="1039"/>
        <v>724.85</v>
      </c>
      <c r="AD5519" s="107">
        <f t="shared" si="1040"/>
        <v>2.2222222222222223E-2</v>
      </c>
      <c r="AE5519" s="106">
        <f t="shared" si="1041"/>
        <v>16.10777777777778</v>
      </c>
      <c r="AF5519" s="105">
        <f t="shared" si="1042"/>
        <v>48.323333333333295</v>
      </c>
      <c r="AG5519" s="105">
        <f t="shared" si="1043"/>
        <v>714.67666666666673</v>
      </c>
    </row>
    <row r="5520" spans="1:33" s="88" customFormat="1" x14ac:dyDescent="0.35">
      <c r="A5520" s="21">
        <v>10141103</v>
      </c>
      <c r="B5520" s="115" t="s">
        <v>1665</v>
      </c>
      <c r="C5520" s="115" t="s">
        <v>710</v>
      </c>
      <c r="D5520" s="21" t="s">
        <v>4132</v>
      </c>
      <c r="E5520" s="114" t="str">
        <f t="shared" si="1033"/>
        <v>TRANSFORMADOR MARCA:Beta CUAMBA PTS 4005</v>
      </c>
      <c r="F5520" s="21"/>
      <c r="G5520" s="124" t="s">
        <v>179</v>
      </c>
      <c r="H5520" s="21" t="s">
        <v>4107</v>
      </c>
      <c r="I5520" s="21" t="s">
        <v>4131</v>
      </c>
      <c r="J5520" s="21"/>
      <c r="K5520" s="21" t="s">
        <v>4130</v>
      </c>
      <c r="L5520" s="21" t="s">
        <v>4129</v>
      </c>
      <c r="M5520" s="21">
        <v>160</v>
      </c>
      <c r="N5520" s="161" t="s">
        <v>19</v>
      </c>
      <c r="O5520" s="21" t="s">
        <v>362</v>
      </c>
      <c r="P5520" s="21">
        <v>3</v>
      </c>
      <c r="Q5520" s="124">
        <v>2015</v>
      </c>
      <c r="R5520" s="61" t="s">
        <v>4103</v>
      </c>
      <c r="S5520" s="188">
        <v>21311249</v>
      </c>
      <c r="T5520" s="116">
        <v>991</v>
      </c>
      <c r="U5520" s="111">
        <v>45</v>
      </c>
      <c r="V5520" s="113">
        <f t="shared" si="1034"/>
        <v>949.15777777777782</v>
      </c>
      <c r="W5520" s="113">
        <f t="shared" si="1035"/>
        <v>41.842222222222176</v>
      </c>
      <c r="X5520" s="112">
        <f t="shared" si="1036"/>
        <v>41842.222222222175</v>
      </c>
      <c r="Y5520" s="111"/>
      <c r="Z5520" s="110">
        <f t="shared" si="1032"/>
        <v>43</v>
      </c>
      <c r="AA5520" s="109">
        <f t="shared" si="1037"/>
        <v>49.550000000000004</v>
      </c>
      <c r="AB5520" s="109">
        <f t="shared" si="1038"/>
        <v>49550.000000000007</v>
      </c>
      <c r="AC5520" s="108">
        <f t="shared" si="1039"/>
        <v>941.45</v>
      </c>
      <c r="AD5520" s="107">
        <f t="shared" si="1040"/>
        <v>2.2222222222222223E-2</v>
      </c>
      <c r="AE5520" s="106">
        <f t="shared" si="1041"/>
        <v>20.921111111111113</v>
      </c>
      <c r="AF5520" s="105">
        <f t="shared" si="1042"/>
        <v>62.763333333333293</v>
      </c>
      <c r="AG5520" s="105">
        <f t="shared" si="1043"/>
        <v>928.23666666666668</v>
      </c>
    </row>
    <row r="5521" spans="1:33" s="88" customFormat="1" x14ac:dyDescent="0.35">
      <c r="A5521" s="21">
        <v>10141103</v>
      </c>
      <c r="B5521" s="115" t="s">
        <v>1665</v>
      </c>
      <c r="C5521" s="115" t="s">
        <v>710</v>
      </c>
      <c r="D5521" s="21" t="s">
        <v>4128</v>
      </c>
      <c r="E5521" s="114" t="str">
        <f t="shared" si="1033"/>
        <v>TRANSFORMADOR MARCA:Beta CUAMBA PTS 4006</v>
      </c>
      <c r="F5521" s="21"/>
      <c r="G5521" s="124" t="s">
        <v>179</v>
      </c>
      <c r="H5521" s="21" t="s">
        <v>4107</v>
      </c>
      <c r="I5521" s="21" t="s">
        <v>4127</v>
      </c>
      <c r="J5521" s="21"/>
      <c r="K5521" s="21" t="s">
        <v>4126</v>
      </c>
      <c r="L5521" s="21" t="s">
        <v>4125</v>
      </c>
      <c r="M5521" s="21">
        <v>100</v>
      </c>
      <c r="N5521" s="161" t="s">
        <v>19</v>
      </c>
      <c r="O5521" s="21" t="s">
        <v>362</v>
      </c>
      <c r="P5521" s="21">
        <v>3</v>
      </c>
      <c r="Q5521" s="124">
        <v>2015</v>
      </c>
      <c r="R5521" s="61" t="s">
        <v>4103</v>
      </c>
      <c r="S5521" s="188">
        <v>21311234</v>
      </c>
      <c r="T5521" s="116">
        <v>763</v>
      </c>
      <c r="U5521" s="111">
        <v>45</v>
      </c>
      <c r="V5521" s="113">
        <f t="shared" si="1034"/>
        <v>730.78444444444449</v>
      </c>
      <c r="W5521" s="113">
        <f t="shared" si="1035"/>
        <v>32.215555555555511</v>
      </c>
      <c r="X5521" s="112">
        <f t="shared" si="1036"/>
        <v>32215.555555555511</v>
      </c>
      <c r="Y5521" s="111"/>
      <c r="Z5521" s="110">
        <f t="shared" si="1032"/>
        <v>43</v>
      </c>
      <c r="AA5521" s="109">
        <f t="shared" si="1037"/>
        <v>38.15</v>
      </c>
      <c r="AB5521" s="109">
        <f t="shared" si="1038"/>
        <v>38150</v>
      </c>
      <c r="AC5521" s="108">
        <f t="shared" si="1039"/>
        <v>724.85</v>
      </c>
      <c r="AD5521" s="107">
        <f t="shared" si="1040"/>
        <v>2.2222222222222223E-2</v>
      </c>
      <c r="AE5521" s="106">
        <f t="shared" si="1041"/>
        <v>16.10777777777778</v>
      </c>
      <c r="AF5521" s="105">
        <f t="shared" si="1042"/>
        <v>48.323333333333295</v>
      </c>
      <c r="AG5521" s="105">
        <f t="shared" si="1043"/>
        <v>714.67666666666673</v>
      </c>
    </row>
    <row r="5522" spans="1:33" s="88" customFormat="1" x14ac:dyDescent="0.35">
      <c r="A5522" s="21">
        <v>10141103</v>
      </c>
      <c r="B5522" s="115" t="s">
        <v>1665</v>
      </c>
      <c r="C5522" s="115" t="s">
        <v>710</v>
      </c>
      <c r="D5522" s="21" t="s">
        <v>4124</v>
      </c>
      <c r="E5522" s="114" t="str">
        <f t="shared" si="1033"/>
        <v>TRANSFORMADOR MARCA:Beta CUAMBA PTS 4007</v>
      </c>
      <c r="F5522" s="21"/>
      <c r="G5522" s="124" t="s">
        <v>179</v>
      </c>
      <c r="H5522" s="21" t="s">
        <v>4107</v>
      </c>
      <c r="I5522" s="21" t="s">
        <v>4123</v>
      </c>
      <c r="J5522" s="21"/>
      <c r="K5522" s="21" t="s">
        <v>4122</v>
      </c>
      <c r="L5522" s="21" t="s">
        <v>4121</v>
      </c>
      <c r="M5522" s="21">
        <v>100</v>
      </c>
      <c r="N5522" s="161" t="s">
        <v>19</v>
      </c>
      <c r="O5522" s="21" t="s">
        <v>362</v>
      </c>
      <c r="P5522" s="21">
        <v>3</v>
      </c>
      <c r="Q5522" s="124">
        <v>2015</v>
      </c>
      <c r="R5522" s="61" t="s">
        <v>4103</v>
      </c>
      <c r="S5522" s="188">
        <v>21311232</v>
      </c>
      <c r="T5522" s="116">
        <v>763</v>
      </c>
      <c r="U5522" s="111">
        <v>45</v>
      </c>
      <c r="V5522" s="113">
        <f t="shared" si="1034"/>
        <v>730.78444444444449</v>
      </c>
      <c r="W5522" s="113">
        <f t="shared" si="1035"/>
        <v>32.215555555555511</v>
      </c>
      <c r="X5522" s="112">
        <f t="shared" si="1036"/>
        <v>32215.555555555511</v>
      </c>
      <c r="Y5522" s="111"/>
      <c r="Z5522" s="110">
        <f t="shared" si="1032"/>
        <v>43</v>
      </c>
      <c r="AA5522" s="109">
        <f t="shared" si="1037"/>
        <v>38.15</v>
      </c>
      <c r="AB5522" s="109">
        <f t="shared" si="1038"/>
        <v>38150</v>
      </c>
      <c r="AC5522" s="108">
        <f t="shared" si="1039"/>
        <v>724.85</v>
      </c>
      <c r="AD5522" s="107">
        <f t="shared" si="1040"/>
        <v>2.2222222222222223E-2</v>
      </c>
      <c r="AE5522" s="106">
        <f t="shared" si="1041"/>
        <v>16.10777777777778</v>
      </c>
      <c r="AF5522" s="105">
        <f t="shared" si="1042"/>
        <v>48.323333333333295</v>
      </c>
      <c r="AG5522" s="105">
        <f t="shared" si="1043"/>
        <v>714.67666666666673</v>
      </c>
    </row>
    <row r="5523" spans="1:33" s="88" customFormat="1" x14ac:dyDescent="0.35">
      <c r="A5523" s="21">
        <v>10141103</v>
      </c>
      <c r="B5523" s="115" t="s">
        <v>1665</v>
      </c>
      <c r="C5523" s="115" t="s">
        <v>710</v>
      </c>
      <c r="D5523" s="21" t="s">
        <v>4120</v>
      </c>
      <c r="E5523" s="114" t="str">
        <f t="shared" si="1033"/>
        <v>TRANSFORMADOR MARCA:Beta CUAMBA PTS 4008</v>
      </c>
      <c r="F5523" s="21"/>
      <c r="G5523" s="124" t="s">
        <v>179</v>
      </c>
      <c r="H5523" s="21" t="s">
        <v>4107</v>
      </c>
      <c r="I5523" s="21" t="s">
        <v>4119</v>
      </c>
      <c r="J5523" s="21"/>
      <c r="K5523" s="21" t="s">
        <v>4118</v>
      </c>
      <c r="L5523" s="21" t="s">
        <v>4117</v>
      </c>
      <c r="M5523" s="21">
        <v>100</v>
      </c>
      <c r="N5523" s="161" t="s">
        <v>19</v>
      </c>
      <c r="O5523" s="21" t="s">
        <v>362</v>
      </c>
      <c r="P5523" s="21">
        <v>3</v>
      </c>
      <c r="Q5523" s="124">
        <v>2015</v>
      </c>
      <c r="R5523" s="61" t="s">
        <v>4103</v>
      </c>
      <c r="S5523" s="188">
        <v>21311233</v>
      </c>
      <c r="T5523" s="116">
        <v>763</v>
      </c>
      <c r="U5523" s="111">
        <v>45</v>
      </c>
      <c r="V5523" s="113">
        <f t="shared" si="1034"/>
        <v>730.78444444444449</v>
      </c>
      <c r="W5523" s="113">
        <f t="shared" si="1035"/>
        <v>32.215555555555511</v>
      </c>
      <c r="X5523" s="112">
        <f t="shared" si="1036"/>
        <v>32215.555555555511</v>
      </c>
      <c r="Y5523" s="111"/>
      <c r="Z5523" s="110">
        <f t="shared" si="1032"/>
        <v>43</v>
      </c>
      <c r="AA5523" s="109">
        <f t="shared" si="1037"/>
        <v>38.15</v>
      </c>
      <c r="AB5523" s="109">
        <f t="shared" si="1038"/>
        <v>38150</v>
      </c>
      <c r="AC5523" s="108">
        <f t="shared" si="1039"/>
        <v>724.85</v>
      </c>
      <c r="AD5523" s="107">
        <f t="shared" si="1040"/>
        <v>2.2222222222222223E-2</v>
      </c>
      <c r="AE5523" s="106">
        <f t="shared" si="1041"/>
        <v>16.10777777777778</v>
      </c>
      <c r="AF5523" s="105">
        <f t="shared" si="1042"/>
        <v>48.323333333333295</v>
      </c>
      <c r="AG5523" s="105">
        <f t="shared" si="1043"/>
        <v>714.67666666666673</v>
      </c>
    </row>
    <row r="5524" spans="1:33" s="88" customFormat="1" x14ac:dyDescent="0.35">
      <c r="A5524" s="21">
        <v>10141103</v>
      </c>
      <c r="B5524" s="115" t="s">
        <v>1665</v>
      </c>
      <c r="C5524" s="115" t="s">
        <v>710</v>
      </c>
      <c r="D5524" s="21" t="s">
        <v>4116</v>
      </c>
      <c r="E5524" s="114" t="str">
        <f t="shared" si="1033"/>
        <v>TRANSFORMADOR MARCA:Beta CUAMBA PTS 4009</v>
      </c>
      <c r="F5524" s="21"/>
      <c r="G5524" s="124" t="s">
        <v>179</v>
      </c>
      <c r="H5524" s="21" t="s">
        <v>4107</v>
      </c>
      <c r="I5524" s="21" t="s">
        <v>4115</v>
      </c>
      <c r="J5524" s="21"/>
      <c r="K5524" s="21" t="s">
        <v>4114</v>
      </c>
      <c r="L5524" s="21" t="s">
        <v>4113</v>
      </c>
      <c r="M5524" s="21">
        <v>50</v>
      </c>
      <c r="N5524" s="161" t="s">
        <v>19</v>
      </c>
      <c r="O5524" s="21" t="s">
        <v>362</v>
      </c>
      <c r="P5524" s="21">
        <v>3</v>
      </c>
      <c r="Q5524" s="124">
        <v>2015</v>
      </c>
      <c r="R5524" s="61" t="s">
        <v>4103</v>
      </c>
      <c r="S5524" s="188">
        <v>21311230</v>
      </c>
      <c r="T5524" s="116">
        <v>643</v>
      </c>
      <c r="U5524" s="111">
        <v>45</v>
      </c>
      <c r="V5524" s="113">
        <f t="shared" si="1034"/>
        <v>615.85111111111109</v>
      </c>
      <c r="W5524" s="113">
        <f t="shared" si="1035"/>
        <v>27.148888888888905</v>
      </c>
      <c r="X5524" s="112">
        <f t="shared" si="1036"/>
        <v>27148.888888888905</v>
      </c>
      <c r="Y5524" s="111"/>
      <c r="Z5524" s="110">
        <f t="shared" si="1032"/>
        <v>43</v>
      </c>
      <c r="AA5524" s="109">
        <f t="shared" si="1037"/>
        <v>32.15</v>
      </c>
      <c r="AB5524" s="109">
        <f t="shared" si="1038"/>
        <v>32150</v>
      </c>
      <c r="AC5524" s="108">
        <f t="shared" si="1039"/>
        <v>610.85</v>
      </c>
      <c r="AD5524" s="107">
        <f t="shared" si="1040"/>
        <v>2.2222222222222223E-2</v>
      </c>
      <c r="AE5524" s="106">
        <f t="shared" si="1041"/>
        <v>13.574444444444445</v>
      </c>
      <c r="AF5524" s="105">
        <f t="shared" si="1042"/>
        <v>40.72333333333335</v>
      </c>
      <c r="AG5524" s="105">
        <f t="shared" si="1043"/>
        <v>602.27666666666664</v>
      </c>
    </row>
    <row r="5525" spans="1:33" s="88" customFormat="1" x14ac:dyDescent="0.35">
      <c r="A5525" s="21">
        <v>10141103</v>
      </c>
      <c r="B5525" s="115" t="s">
        <v>1665</v>
      </c>
      <c r="C5525" s="115" t="s">
        <v>710</v>
      </c>
      <c r="D5525" s="21" t="s">
        <v>4112</v>
      </c>
      <c r="E5525" s="114" t="str">
        <f t="shared" si="1033"/>
        <v>TRANSFORMADOR MARCA:Beta CUAMBA PTS 4010</v>
      </c>
      <c r="F5525" s="21"/>
      <c r="G5525" s="124" t="s">
        <v>179</v>
      </c>
      <c r="H5525" s="21" t="s">
        <v>4107</v>
      </c>
      <c r="I5525" s="21" t="s">
        <v>4111</v>
      </c>
      <c r="J5525" s="21"/>
      <c r="K5525" s="21" t="s">
        <v>4110</v>
      </c>
      <c r="L5525" s="21" t="s">
        <v>4109</v>
      </c>
      <c r="M5525" s="21">
        <v>100</v>
      </c>
      <c r="N5525" s="161" t="s">
        <v>19</v>
      </c>
      <c r="O5525" s="21" t="s">
        <v>362</v>
      </c>
      <c r="P5525" s="21">
        <v>3</v>
      </c>
      <c r="Q5525" s="124">
        <v>2015</v>
      </c>
      <c r="R5525" s="61" t="s">
        <v>4103</v>
      </c>
      <c r="S5525" s="188">
        <v>21311240</v>
      </c>
      <c r="T5525" s="116">
        <v>763</v>
      </c>
      <c r="U5525" s="111">
        <v>45</v>
      </c>
      <c r="V5525" s="113">
        <f t="shared" si="1034"/>
        <v>730.78444444444449</v>
      </c>
      <c r="W5525" s="113">
        <f t="shared" si="1035"/>
        <v>32.215555555555511</v>
      </c>
      <c r="X5525" s="112">
        <f t="shared" si="1036"/>
        <v>32215.555555555511</v>
      </c>
      <c r="Y5525" s="111"/>
      <c r="Z5525" s="110">
        <f t="shared" si="1032"/>
        <v>43</v>
      </c>
      <c r="AA5525" s="109">
        <f t="shared" si="1037"/>
        <v>38.15</v>
      </c>
      <c r="AB5525" s="109">
        <f t="shared" si="1038"/>
        <v>38150</v>
      </c>
      <c r="AC5525" s="108">
        <f t="shared" si="1039"/>
        <v>724.85</v>
      </c>
      <c r="AD5525" s="107">
        <f t="shared" si="1040"/>
        <v>2.2222222222222223E-2</v>
      </c>
      <c r="AE5525" s="106">
        <f t="shared" si="1041"/>
        <v>16.10777777777778</v>
      </c>
      <c r="AF5525" s="105">
        <f t="shared" si="1042"/>
        <v>48.323333333333295</v>
      </c>
      <c r="AG5525" s="105">
        <f t="shared" si="1043"/>
        <v>714.67666666666673</v>
      </c>
    </row>
    <row r="5526" spans="1:33" s="88" customFormat="1" x14ac:dyDescent="0.35">
      <c r="A5526" s="21">
        <v>10141103</v>
      </c>
      <c r="B5526" s="115" t="s">
        <v>1665</v>
      </c>
      <c r="C5526" s="115" t="s">
        <v>710</v>
      </c>
      <c r="D5526" s="21" t="s">
        <v>4108</v>
      </c>
      <c r="E5526" s="114" t="str">
        <f t="shared" si="1033"/>
        <v>TRANSFORMADOR MARCA:Beta CUAMBA PTS 4011</v>
      </c>
      <c r="F5526" s="21"/>
      <c r="G5526" s="124" t="s">
        <v>179</v>
      </c>
      <c r="H5526" s="21" t="s">
        <v>4107</v>
      </c>
      <c r="I5526" s="21" t="s">
        <v>4106</v>
      </c>
      <c r="J5526" s="21"/>
      <c r="K5526" s="21" t="s">
        <v>4105</v>
      </c>
      <c r="L5526" s="21" t="s">
        <v>4104</v>
      </c>
      <c r="M5526" s="21">
        <v>50</v>
      </c>
      <c r="N5526" s="161" t="s">
        <v>19</v>
      </c>
      <c r="O5526" s="21" t="s">
        <v>362</v>
      </c>
      <c r="P5526" s="21">
        <v>3</v>
      </c>
      <c r="Q5526" s="124">
        <v>2015</v>
      </c>
      <c r="R5526" s="61" t="s">
        <v>4103</v>
      </c>
      <c r="S5526" s="188">
        <v>21311220</v>
      </c>
      <c r="T5526" s="116">
        <v>643</v>
      </c>
      <c r="U5526" s="111">
        <v>45</v>
      </c>
      <c r="V5526" s="113">
        <f t="shared" si="1034"/>
        <v>615.85111111111109</v>
      </c>
      <c r="W5526" s="113">
        <f t="shared" si="1035"/>
        <v>27.148888888888905</v>
      </c>
      <c r="X5526" s="112">
        <f t="shared" si="1036"/>
        <v>27148.888888888905</v>
      </c>
      <c r="Y5526" s="111"/>
      <c r="Z5526" s="110">
        <f t="shared" si="1032"/>
        <v>43</v>
      </c>
      <c r="AA5526" s="109">
        <f t="shared" si="1037"/>
        <v>32.15</v>
      </c>
      <c r="AB5526" s="109">
        <f t="shared" si="1038"/>
        <v>32150</v>
      </c>
      <c r="AC5526" s="108">
        <f t="shared" si="1039"/>
        <v>610.85</v>
      </c>
      <c r="AD5526" s="107">
        <f t="shared" si="1040"/>
        <v>2.2222222222222223E-2</v>
      </c>
      <c r="AE5526" s="106">
        <f t="shared" si="1041"/>
        <v>13.574444444444445</v>
      </c>
      <c r="AF5526" s="105">
        <f t="shared" si="1042"/>
        <v>40.72333333333335</v>
      </c>
      <c r="AG5526" s="105">
        <f t="shared" si="1043"/>
        <v>602.27666666666664</v>
      </c>
    </row>
    <row r="5527" spans="1:33" s="88" customFormat="1" x14ac:dyDescent="0.35">
      <c r="A5527" s="21">
        <v>10141103</v>
      </c>
      <c r="B5527" s="115" t="s">
        <v>1665</v>
      </c>
      <c r="C5527" s="115" t="s">
        <v>710</v>
      </c>
      <c r="D5527" s="21" t="s">
        <v>4102</v>
      </c>
      <c r="E5527" s="114" t="str">
        <f t="shared" si="1033"/>
        <v>TRANSFORMADOR MARCA:Fuji Electric CUAMBA PT8007</v>
      </c>
      <c r="F5527" s="21"/>
      <c r="G5527" s="124" t="s">
        <v>179</v>
      </c>
      <c r="H5527" s="21" t="s">
        <v>4097</v>
      </c>
      <c r="I5527" s="21" t="s">
        <v>4101</v>
      </c>
      <c r="J5527" s="21"/>
      <c r="K5527" s="21" t="s">
        <v>4100</v>
      </c>
      <c r="L5527" s="21" t="s">
        <v>4099</v>
      </c>
      <c r="M5527" s="21">
        <v>100</v>
      </c>
      <c r="N5527" s="161" t="s">
        <v>19</v>
      </c>
      <c r="O5527" s="21" t="s">
        <v>362</v>
      </c>
      <c r="P5527" s="21">
        <v>3</v>
      </c>
      <c r="Q5527" s="124">
        <v>2015</v>
      </c>
      <c r="R5527" s="188" t="s">
        <v>4093</v>
      </c>
      <c r="S5527" s="188">
        <v>21311242</v>
      </c>
      <c r="T5527" s="116">
        <v>763</v>
      </c>
      <c r="U5527" s="111">
        <v>45</v>
      </c>
      <c r="V5527" s="113">
        <f t="shared" si="1034"/>
        <v>730.78444444444449</v>
      </c>
      <c r="W5527" s="113">
        <f t="shared" si="1035"/>
        <v>32.215555555555511</v>
      </c>
      <c r="X5527" s="112">
        <f t="shared" si="1036"/>
        <v>32215.555555555511</v>
      </c>
      <c r="Y5527" s="111"/>
      <c r="Z5527" s="110">
        <f t="shared" si="1032"/>
        <v>43</v>
      </c>
      <c r="AA5527" s="109">
        <f t="shared" si="1037"/>
        <v>38.15</v>
      </c>
      <c r="AB5527" s="109">
        <f t="shared" si="1038"/>
        <v>38150</v>
      </c>
      <c r="AC5527" s="108">
        <f t="shared" si="1039"/>
        <v>724.85</v>
      </c>
      <c r="AD5527" s="107">
        <f t="shared" si="1040"/>
        <v>2.2222222222222223E-2</v>
      </c>
      <c r="AE5527" s="106">
        <f t="shared" si="1041"/>
        <v>16.10777777777778</v>
      </c>
      <c r="AF5527" s="105">
        <f t="shared" si="1042"/>
        <v>48.323333333333295</v>
      </c>
      <c r="AG5527" s="105">
        <f t="shared" si="1043"/>
        <v>714.67666666666673</v>
      </c>
    </row>
    <row r="5528" spans="1:33" s="88" customFormat="1" x14ac:dyDescent="0.35">
      <c r="A5528" s="21">
        <v>10141103</v>
      </c>
      <c r="B5528" s="115" t="s">
        <v>1665</v>
      </c>
      <c r="C5528" s="115" t="s">
        <v>710</v>
      </c>
      <c r="D5528" s="21" t="s">
        <v>4098</v>
      </c>
      <c r="E5528" s="114" t="str">
        <f t="shared" si="1033"/>
        <v>TRANSFORMADOR MARCA:Fuji Electric CUAMBA PT8008</v>
      </c>
      <c r="F5528" s="21"/>
      <c r="G5528" s="124" t="s">
        <v>179</v>
      </c>
      <c r="H5528" s="21" t="s">
        <v>4097</v>
      </c>
      <c r="I5528" s="21" t="s">
        <v>4096</v>
      </c>
      <c r="J5528" s="21"/>
      <c r="K5528" s="21" t="s">
        <v>4095</v>
      </c>
      <c r="L5528" s="21" t="s">
        <v>4094</v>
      </c>
      <c r="M5528" s="21">
        <v>100</v>
      </c>
      <c r="N5528" s="161" t="s">
        <v>19</v>
      </c>
      <c r="O5528" s="21" t="s">
        <v>362</v>
      </c>
      <c r="P5528" s="21">
        <v>3</v>
      </c>
      <c r="Q5528" s="124">
        <v>2015</v>
      </c>
      <c r="R5528" s="188" t="s">
        <v>4093</v>
      </c>
      <c r="S5528" s="188">
        <v>12311235</v>
      </c>
      <c r="T5528" s="116">
        <v>763</v>
      </c>
      <c r="U5528" s="111">
        <v>45</v>
      </c>
      <c r="V5528" s="113">
        <f t="shared" si="1034"/>
        <v>730.78444444444449</v>
      </c>
      <c r="W5528" s="113">
        <f t="shared" si="1035"/>
        <v>32.215555555555511</v>
      </c>
      <c r="X5528" s="112">
        <f t="shared" si="1036"/>
        <v>32215.555555555511</v>
      </c>
      <c r="Y5528" s="111"/>
      <c r="Z5528" s="110">
        <f t="shared" si="1032"/>
        <v>43</v>
      </c>
      <c r="AA5528" s="109">
        <f t="shared" si="1037"/>
        <v>38.15</v>
      </c>
      <c r="AB5528" s="109">
        <f t="shared" si="1038"/>
        <v>38150</v>
      </c>
      <c r="AC5528" s="108">
        <f t="shared" si="1039"/>
        <v>724.85</v>
      </c>
      <c r="AD5528" s="107">
        <f t="shared" si="1040"/>
        <v>2.2222222222222223E-2</v>
      </c>
      <c r="AE5528" s="106">
        <f t="shared" si="1041"/>
        <v>16.10777777777778</v>
      </c>
      <c r="AF5528" s="105">
        <f t="shared" si="1042"/>
        <v>48.323333333333295</v>
      </c>
      <c r="AG5528" s="105">
        <f t="shared" si="1043"/>
        <v>714.67666666666673</v>
      </c>
    </row>
    <row r="5529" spans="1:33" s="88" customFormat="1" x14ac:dyDescent="0.35">
      <c r="A5529" s="21">
        <v>10141103</v>
      </c>
      <c r="B5529" s="115" t="s">
        <v>1665</v>
      </c>
      <c r="C5529" s="115" t="s">
        <v>710</v>
      </c>
      <c r="D5529" s="178">
        <v>74</v>
      </c>
      <c r="E5529" s="114" t="str">
        <f t="shared" si="1033"/>
        <v>TRANSFORMADOR MARCA:ASTOR NACALA 74</v>
      </c>
      <c r="F5529" s="21"/>
      <c r="G5529" s="21" t="s">
        <v>195</v>
      </c>
      <c r="H5529" s="124" t="s">
        <v>3284</v>
      </c>
      <c r="I5529" s="178" t="s">
        <v>4092</v>
      </c>
      <c r="J5529" s="21"/>
      <c r="K5529" s="178" t="s">
        <v>4091</v>
      </c>
      <c r="L5529" s="178" t="s">
        <v>4090</v>
      </c>
      <c r="M5529" s="121">
        <v>200</v>
      </c>
      <c r="N5529" s="161" t="s">
        <v>19</v>
      </c>
      <c r="O5529" s="21" t="s">
        <v>362</v>
      </c>
      <c r="P5529" s="21">
        <v>3</v>
      </c>
      <c r="Q5529" s="124">
        <v>2015</v>
      </c>
      <c r="R5529" s="121" t="s">
        <v>499</v>
      </c>
      <c r="S5529" s="121" t="s">
        <v>1683</v>
      </c>
      <c r="T5529" s="116">
        <v>991</v>
      </c>
      <c r="U5529" s="111">
        <v>45</v>
      </c>
      <c r="V5529" s="113">
        <f t="shared" si="1034"/>
        <v>949.15777777777782</v>
      </c>
      <c r="W5529" s="113">
        <f t="shared" si="1035"/>
        <v>41.842222222222176</v>
      </c>
      <c r="X5529" s="112">
        <f t="shared" si="1036"/>
        <v>41842.222222222175</v>
      </c>
      <c r="Y5529" s="111"/>
      <c r="Z5529" s="110">
        <f t="shared" si="1032"/>
        <v>43</v>
      </c>
      <c r="AA5529" s="109">
        <f t="shared" si="1037"/>
        <v>49.550000000000004</v>
      </c>
      <c r="AB5529" s="109">
        <f t="shared" si="1038"/>
        <v>49550.000000000007</v>
      </c>
      <c r="AC5529" s="108">
        <f t="shared" si="1039"/>
        <v>941.45</v>
      </c>
      <c r="AD5529" s="107">
        <f t="shared" si="1040"/>
        <v>2.2222222222222223E-2</v>
      </c>
      <c r="AE5529" s="106">
        <f t="shared" si="1041"/>
        <v>20.921111111111113</v>
      </c>
      <c r="AF5529" s="105">
        <f t="shared" si="1042"/>
        <v>62.763333333333293</v>
      </c>
      <c r="AG5529" s="105">
        <f t="shared" si="1043"/>
        <v>928.23666666666668</v>
      </c>
    </row>
    <row r="5530" spans="1:33" s="88" customFormat="1" x14ac:dyDescent="0.35">
      <c r="A5530" s="21">
        <v>10141103</v>
      </c>
      <c r="B5530" s="115" t="s">
        <v>1665</v>
      </c>
      <c r="C5530" s="115" t="s">
        <v>710</v>
      </c>
      <c r="D5530" s="178">
        <v>75</v>
      </c>
      <c r="E5530" s="114" t="str">
        <f t="shared" si="1033"/>
        <v>TRANSFORMADOR MARCA:TM NACALA 75</v>
      </c>
      <c r="F5530" s="21"/>
      <c r="G5530" s="21" t="s">
        <v>195</v>
      </c>
      <c r="H5530" s="124" t="s">
        <v>3284</v>
      </c>
      <c r="I5530" s="178" t="s">
        <v>4089</v>
      </c>
      <c r="J5530" s="21"/>
      <c r="K5530" s="178" t="s">
        <v>4088</v>
      </c>
      <c r="L5530" s="178" t="s">
        <v>4087</v>
      </c>
      <c r="M5530" s="121">
        <v>200</v>
      </c>
      <c r="N5530" s="161" t="s">
        <v>19</v>
      </c>
      <c r="O5530" s="21" t="s">
        <v>362</v>
      </c>
      <c r="P5530" s="21">
        <v>3</v>
      </c>
      <c r="Q5530" s="124">
        <v>2015</v>
      </c>
      <c r="R5530" s="121" t="s">
        <v>1769</v>
      </c>
      <c r="S5530" s="121">
        <v>895593</v>
      </c>
      <c r="T5530" s="116">
        <v>991</v>
      </c>
      <c r="U5530" s="111">
        <v>45</v>
      </c>
      <c r="V5530" s="113">
        <f t="shared" si="1034"/>
        <v>949.15777777777782</v>
      </c>
      <c r="W5530" s="113">
        <f t="shared" si="1035"/>
        <v>41.842222222222176</v>
      </c>
      <c r="X5530" s="112">
        <f t="shared" si="1036"/>
        <v>41842.222222222175</v>
      </c>
      <c r="Y5530" s="111"/>
      <c r="Z5530" s="110">
        <f t="shared" si="1032"/>
        <v>43</v>
      </c>
      <c r="AA5530" s="109">
        <f t="shared" si="1037"/>
        <v>49.550000000000004</v>
      </c>
      <c r="AB5530" s="109">
        <f t="shared" si="1038"/>
        <v>49550.000000000007</v>
      </c>
      <c r="AC5530" s="108">
        <f t="shared" si="1039"/>
        <v>941.45</v>
      </c>
      <c r="AD5530" s="107">
        <f t="shared" si="1040"/>
        <v>2.2222222222222223E-2</v>
      </c>
      <c r="AE5530" s="106">
        <f t="shared" si="1041"/>
        <v>20.921111111111113</v>
      </c>
      <c r="AF5530" s="105">
        <f t="shared" si="1042"/>
        <v>62.763333333333293</v>
      </c>
      <c r="AG5530" s="105">
        <f t="shared" si="1043"/>
        <v>928.23666666666668</v>
      </c>
    </row>
    <row r="5531" spans="1:33" s="88" customFormat="1" x14ac:dyDescent="0.35">
      <c r="A5531" s="21">
        <v>10141103</v>
      </c>
      <c r="B5531" s="115" t="s">
        <v>1665</v>
      </c>
      <c r="C5531" s="115" t="s">
        <v>710</v>
      </c>
      <c r="D5531" s="178">
        <v>76</v>
      </c>
      <c r="E5531" s="114" t="str">
        <f t="shared" si="1033"/>
        <v>TRANSFORMADOR MARCA:ASTOR NACALA 76</v>
      </c>
      <c r="F5531" s="21"/>
      <c r="G5531" s="21" t="s">
        <v>195</v>
      </c>
      <c r="H5531" s="124" t="s">
        <v>3284</v>
      </c>
      <c r="I5531" s="178" t="s">
        <v>1037</v>
      </c>
      <c r="J5531" s="21"/>
      <c r="K5531" s="178" t="s">
        <v>4086</v>
      </c>
      <c r="L5531" s="178" t="s">
        <v>4082</v>
      </c>
      <c r="M5531" s="121">
        <v>50</v>
      </c>
      <c r="N5531" s="161" t="s">
        <v>19</v>
      </c>
      <c r="O5531" s="21" t="s">
        <v>362</v>
      </c>
      <c r="P5531" s="21">
        <v>3</v>
      </c>
      <c r="Q5531" s="124">
        <v>2015</v>
      </c>
      <c r="R5531" s="121" t="s">
        <v>499</v>
      </c>
      <c r="S5531" s="121" t="s">
        <v>4085</v>
      </c>
      <c r="T5531" s="116">
        <v>643</v>
      </c>
      <c r="U5531" s="111">
        <v>45</v>
      </c>
      <c r="V5531" s="113">
        <f t="shared" si="1034"/>
        <v>615.85111111111109</v>
      </c>
      <c r="W5531" s="113">
        <f t="shared" si="1035"/>
        <v>27.148888888888905</v>
      </c>
      <c r="X5531" s="112">
        <f t="shared" si="1036"/>
        <v>27148.888888888905</v>
      </c>
      <c r="Y5531" s="111"/>
      <c r="Z5531" s="110">
        <f t="shared" si="1032"/>
        <v>43</v>
      </c>
      <c r="AA5531" s="109">
        <f t="shared" si="1037"/>
        <v>32.15</v>
      </c>
      <c r="AB5531" s="109">
        <f t="shared" si="1038"/>
        <v>32150</v>
      </c>
      <c r="AC5531" s="108">
        <f t="shared" si="1039"/>
        <v>610.85</v>
      </c>
      <c r="AD5531" s="107">
        <f t="shared" si="1040"/>
        <v>2.2222222222222223E-2</v>
      </c>
      <c r="AE5531" s="106">
        <f t="shared" si="1041"/>
        <v>13.574444444444445</v>
      </c>
      <c r="AF5531" s="105">
        <f t="shared" si="1042"/>
        <v>40.72333333333335</v>
      </c>
      <c r="AG5531" s="105">
        <f t="shared" si="1043"/>
        <v>602.27666666666664</v>
      </c>
    </row>
    <row r="5532" spans="1:33" s="88" customFormat="1" x14ac:dyDescent="0.35">
      <c r="A5532" s="21">
        <v>10141103</v>
      </c>
      <c r="B5532" s="115" t="s">
        <v>1665</v>
      </c>
      <c r="C5532" s="115" t="s">
        <v>710</v>
      </c>
      <c r="D5532" s="178">
        <v>77</v>
      </c>
      <c r="E5532" s="114" t="str">
        <f t="shared" si="1033"/>
        <v>TRANSFORMADOR MARCA:EFACEC NACALA 77</v>
      </c>
      <c r="F5532" s="21"/>
      <c r="G5532" s="21" t="s">
        <v>195</v>
      </c>
      <c r="H5532" s="124" t="s">
        <v>3284</v>
      </c>
      <c r="I5532" s="178" t="s">
        <v>4084</v>
      </c>
      <c r="J5532" s="21"/>
      <c r="K5532" s="178" t="s">
        <v>4083</v>
      </c>
      <c r="L5532" s="178" t="s">
        <v>4082</v>
      </c>
      <c r="M5532" s="121">
        <v>200</v>
      </c>
      <c r="N5532" s="161" t="s">
        <v>19</v>
      </c>
      <c r="O5532" s="21" t="s">
        <v>362</v>
      </c>
      <c r="P5532" s="21">
        <v>3</v>
      </c>
      <c r="Q5532" s="124">
        <v>2015</v>
      </c>
      <c r="R5532" s="121" t="s">
        <v>27</v>
      </c>
      <c r="S5532" s="121" t="s">
        <v>4081</v>
      </c>
      <c r="T5532" s="116">
        <v>991</v>
      </c>
      <c r="U5532" s="111">
        <v>45</v>
      </c>
      <c r="V5532" s="113">
        <f t="shared" si="1034"/>
        <v>949.15777777777782</v>
      </c>
      <c r="W5532" s="113">
        <f t="shared" si="1035"/>
        <v>41.842222222222176</v>
      </c>
      <c r="X5532" s="112">
        <f t="shared" si="1036"/>
        <v>41842.222222222175</v>
      </c>
      <c r="Y5532" s="111"/>
      <c r="Z5532" s="110">
        <f t="shared" si="1032"/>
        <v>43</v>
      </c>
      <c r="AA5532" s="109">
        <f t="shared" si="1037"/>
        <v>49.550000000000004</v>
      </c>
      <c r="AB5532" s="109">
        <f t="shared" si="1038"/>
        <v>49550.000000000007</v>
      </c>
      <c r="AC5532" s="108">
        <f t="shared" si="1039"/>
        <v>941.45</v>
      </c>
      <c r="AD5532" s="107">
        <f t="shared" si="1040"/>
        <v>2.2222222222222223E-2</v>
      </c>
      <c r="AE5532" s="106">
        <f t="shared" si="1041"/>
        <v>20.921111111111113</v>
      </c>
      <c r="AF5532" s="105">
        <f t="shared" si="1042"/>
        <v>62.763333333333293</v>
      </c>
      <c r="AG5532" s="105">
        <f t="shared" si="1043"/>
        <v>928.23666666666668</v>
      </c>
    </row>
    <row r="5533" spans="1:33" s="88" customFormat="1" x14ac:dyDescent="0.35">
      <c r="A5533" s="21">
        <v>10141103</v>
      </c>
      <c r="B5533" s="115" t="s">
        <v>1665</v>
      </c>
      <c r="C5533" s="115" t="s">
        <v>710</v>
      </c>
      <c r="D5533" s="178">
        <v>78</v>
      </c>
      <c r="E5533" s="114" t="str">
        <f t="shared" si="1033"/>
        <v>TRANSFORMADOR MARCA:ASTOR NACALA 78</v>
      </c>
      <c r="F5533" s="21"/>
      <c r="G5533" s="21" t="s">
        <v>195</v>
      </c>
      <c r="H5533" s="124" t="s">
        <v>3284</v>
      </c>
      <c r="I5533" s="178" t="s">
        <v>4080</v>
      </c>
      <c r="J5533" s="21"/>
      <c r="K5533" s="178" t="s">
        <v>4079</v>
      </c>
      <c r="L5533" s="178" t="s">
        <v>4078</v>
      </c>
      <c r="M5533" s="121">
        <v>100</v>
      </c>
      <c r="N5533" s="161" t="s">
        <v>19</v>
      </c>
      <c r="O5533" s="21" t="s">
        <v>362</v>
      </c>
      <c r="P5533" s="21">
        <v>3</v>
      </c>
      <c r="Q5533" s="124">
        <v>2015</v>
      </c>
      <c r="R5533" s="121" t="s">
        <v>499</v>
      </c>
      <c r="S5533" s="121" t="s">
        <v>4077</v>
      </c>
      <c r="T5533" s="116">
        <v>763</v>
      </c>
      <c r="U5533" s="111">
        <v>45</v>
      </c>
      <c r="V5533" s="113">
        <f t="shared" si="1034"/>
        <v>730.78444444444449</v>
      </c>
      <c r="W5533" s="113">
        <f t="shared" si="1035"/>
        <v>32.215555555555511</v>
      </c>
      <c r="X5533" s="112">
        <f t="shared" si="1036"/>
        <v>32215.555555555511</v>
      </c>
      <c r="Y5533" s="21"/>
      <c r="Z5533" s="110">
        <f t="shared" si="1032"/>
        <v>43</v>
      </c>
      <c r="AA5533" s="109">
        <f t="shared" si="1037"/>
        <v>38.15</v>
      </c>
      <c r="AB5533" s="109">
        <f t="shared" si="1038"/>
        <v>38150</v>
      </c>
      <c r="AC5533" s="108">
        <f t="shared" si="1039"/>
        <v>724.85</v>
      </c>
      <c r="AD5533" s="107">
        <f t="shared" si="1040"/>
        <v>2.2222222222222223E-2</v>
      </c>
      <c r="AE5533" s="106">
        <f t="shared" si="1041"/>
        <v>16.10777777777778</v>
      </c>
      <c r="AF5533" s="105">
        <f t="shared" si="1042"/>
        <v>48.323333333333295</v>
      </c>
      <c r="AG5533" s="105">
        <f t="shared" si="1043"/>
        <v>714.67666666666673</v>
      </c>
    </row>
    <row r="5534" spans="1:33" s="88" customFormat="1" x14ac:dyDescent="0.35">
      <c r="A5534" s="21">
        <v>10141103</v>
      </c>
      <c r="B5534" s="115" t="s">
        <v>1665</v>
      </c>
      <c r="C5534" s="115" t="s">
        <v>710</v>
      </c>
      <c r="D5534" s="178">
        <v>103</v>
      </c>
      <c r="E5534" s="114" t="str">
        <f t="shared" si="1033"/>
        <v>TRANSFORMADOR MARCA:ASTOR NACALA 103</v>
      </c>
      <c r="F5534" s="21"/>
      <c r="G5534" s="21" t="s">
        <v>195</v>
      </c>
      <c r="H5534" s="21" t="s">
        <v>3280</v>
      </c>
      <c r="I5534" s="178" t="s">
        <v>4076</v>
      </c>
      <c r="J5534" s="21"/>
      <c r="K5534" s="178" t="s">
        <v>4075</v>
      </c>
      <c r="L5534" s="178" t="s">
        <v>4074</v>
      </c>
      <c r="M5534" s="121">
        <v>160</v>
      </c>
      <c r="N5534" s="161" t="s">
        <v>19</v>
      </c>
      <c r="O5534" s="21" t="s">
        <v>362</v>
      </c>
      <c r="P5534" s="21">
        <v>3</v>
      </c>
      <c r="Q5534" s="124">
        <v>2015</v>
      </c>
      <c r="R5534" s="121" t="s">
        <v>499</v>
      </c>
      <c r="S5534" s="121" t="s">
        <v>4073</v>
      </c>
      <c r="T5534" s="116">
        <v>991</v>
      </c>
      <c r="U5534" s="111">
        <v>45</v>
      </c>
      <c r="V5534" s="113">
        <f t="shared" si="1034"/>
        <v>949.15777777777782</v>
      </c>
      <c r="W5534" s="113">
        <f t="shared" si="1035"/>
        <v>41.842222222222176</v>
      </c>
      <c r="X5534" s="112">
        <f t="shared" si="1036"/>
        <v>41842.222222222175</v>
      </c>
      <c r="Y5534" s="111"/>
      <c r="Z5534" s="110">
        <f t="shared" si="1032"/>
        <v>43</v>
      </c>
      <c r="AA5534" s="109">
        <f t="shared" si="1037"/>
        <v>49.550000000000004</v>
      </c>
      <c r="AB5534" s="109">
        <f t="shared" si="1038"/>
        <v>49550.000000000007</v>
      </c>
      <c r="AC5534" s="108">
        <f t="shared" si="1039"/>
        <v>941.45</v>
      </c>
      <c r="AD5534" s="107">
        <f t="shared" si="1040"/>
        <v>2.2222222222222223E-2</v>
      </c>
      <c r="AE5534" s="106">
        <f t="shared" si="1041"/>
        <v>20.921111111111113</v>
      </c>
      <c r="AF5534" s="105">
        <f t="shared" si="1042"/>
        <v>62.763333333333293</v>
      </c>
      <c r="AG5534" s="105">
        <f t="shared" si="1043"/>
        <v>928.23666666666668</v>
      </c>
    </row>
    <row r="5535" spans="1:33" s="88" customFormat="1" x14ac:dyDescent="0.35">
      <c r="A5535" s="21">
        <v>10141103</v>
      </c>
      <c r="B5535" s="115" t="s">
        <v>1665</v>
      </c>
      <c r="C5535" s="115" t="s">
        <v>710</v>
      </c>
      <c r="D5535" s="173" t="s">
        <v>808</v>
      </c>
      <c r="E5535" s="114" t="str">
        <f t="shared" si="1033"/>
        <v>TRANSFORMADOR MARCA:Fuji Tusco Co. Inhambane No Label</v>
      </c>
      <c r="F5535" s="173"/>
      <c r="G5535" s="21" t="s">
        <v>1695</v>
      </c>
      <c r="H5535" s="21" t="s">
        <v>1695</v>
      </c>
      <c r="I5535" s="173"/>
      <c r="J5535" s="118"/>
      <c r="K5535" s="171" t="s">
        <v>4072</v>
      </c>
      <c r="L5535" s="174" t="s">
        <v>4071</v>
      </c>
      <c r="M5535" s="173">
        <v>100</v>
      </c>
      <c r="N5535" s="173">
        <v>33</v>
      </c>
      <c r="O5535" s="173">
        <v>0.4</v>
      </c>
      <c r="P5535" s="124" t="s">
        <v>516</v>
      </c>
      <c r="Q5535" s="173">
        <v>2015</v>
      </c>
      <c r="R5535" s="173" t="s">
        <v>3228</v>
      </c>
      <c r="S5535" s="171" t="s">
        <v>4070</v>
      </c>
      <c r="T5535" s="126">
        <v>763</v>
      </c>
      <c r="U5535" s="111">
        <v>45</v>
      </c>
      <c r="V5535" s="113">
        <f t="shared" si="1034"/>
        <v>730.78444444444449</v>
      </c>
      <c r="W5535" s="113">
        <f t="shared" si="1035"/>
        <v>32.215555555555511</v>
      </c>
      <c r="X5535" s="112">
        <f t="shared" si="1036"/>
        <v>32215.555555555511</v>
      </c>
      <c r="Y5535" s="118"/>
      <c r="Z5535" s="110">
        <f t="shared" si="1032"/>
        <v>43</v>
      </c>
      <c r="AA5535" s="109">
        <f t="shared" si="1037"/>
        <v>38.15</v>
      </c>
      <c r="AB5535" s="109">
        <f t="shared" si="1038"/>
        <v>38150</v>
      </c>
      <c r="AC5535" s="108">
        <f t="shared" si="1039"/>
        <v>724.85</v>
      </c>
      <c r="AD5535" s="107">
        <f t="shared" si="1040"/>
        <v>2.2222222222222223E-2</v>
      </c>
      <c r="AE5535" s="106">
        <f t="shared" si="1041"/>
        <v>16.10777777777778</v>
      </c>
      <c r="AF5535" s="105">
        <f t="shared" si="1042"/>
        <v>48.323333333333295</v>
      </c>
      <c r="AG5535" s="105">
        <f t="shared" si="1043"/>
        <v>714.67666666666673</v>
      </c>
    </row>
    <row r="5536" spans="1:33" s="88" customFormat="1" x14ac:dyDescent="0.35">
      <c r="A5536" s="21">
        <v>10141103</v>
      </c>
      <c r="B5536" s="115" t="s">
        <v>1665</v>
      </c>
      <c r="C5536" s="115" t="s">
        <v>710</v>
      </c>
      <c r="D5536" s="173" t="s">
        <v>808</v>
      </c>
      <c r="E5536" s="114" t="str">
        <f t="shared" si="1033"/>
        <v>TRANSFORMADOR MARCA:Tranformerdores de Mozambique Inhambane No Label</v>
      </c>
      <c r="F5536" s="21"/>
      <c r="G5536" s="21" t="s">
        <v>1695</v>
      </c>
      <c r="H5536" s="21" t="s">
        <v>1695</v>
      </c>
      <c r="I5536" s="21"/>
      <c r="J5536" s="118"/>
      <c r="K5536" s="171" t="s">
        <v>4069</v>
      </c>
      <c r="L5536" s="171" t="s">
        <v>4068</v>
      </c>
      <c r="M5536" s="21">
        <v>160</v>
      </c>
      <c r="N5536" s="21">
        <v>33</v>
      </c>
      <c r="O5536" s="21">
        <v>0.4</v>
      </c>
      <c r="P5536" s="124" t="s">
        <v>516</v>
      </c>
      <c r="Q5536" s="21">
        <v>2015</v>
      </c>
      <c r="R5536" s="21" t="s">
        <v>2325</v>
      </c>
      <c r="S5536" s="21">
        <v>979603</v>
      </c>
      <c r="T5536" s="126">
        <v>991</v>
      </c>
      <c r="U5536" s="111">
        <v>45</v>
      </c>
      <c r="V5536" s="113">
        <f t="shared" si="1034"/>
        <v>949.15777777777782</v>
      </c>
      <c r="W5536" s="113">
        <f t="shared" si="1035"/>
        <v>41.842222222222176</v>
      </c>
      <c r="X5536" s="112">
        <f t="shared" si="1036"/>
        <v>41842.222222222175</v>
      </c>
      <c r="Y5536" s="118"/>
      <c r="Z5536" s="110">
        <f t="shared" si="1032"/>
        <v>43</v>
      </c>
      <c r="AA5536" s="109">
        <f t="shared" si="1037"/>
        <v>49.550000000000004</v>
      </c>
      <c r="AB5536" s="109">
        <f t="shared" si="1038"/>
        <v>49550.000000000007</v>
      </c>
      <c r="AC5536" s="108">
        <f t="shared" si="1039"/>
        <v>941.45</v>
      </c>
      <c r="AD5536" s="107">
        <f t="shared" si="1040"/>
        <v>2.2222222222222223E-2</v>
      </c>
      <c r="AE5536" s="106">
        <f t="shared" si="1041"/>
        <v>20.921111111111113</v>
      </c>
      <c r="AF5536" s="105">
        <f t="shared" si="1042"/>
        <v>62.763333333333293</v>
      </c>
      <c r="AG5536" s="105">
        <f t="shared" si="1043"/>
        <v>928.23666666666668</v>
      </c>
    </row>
    <row r="5537" spans="1:33" s="88" customFormat="1" x14ac:dyDescent="0.35">
      <c r="A5537" s="21">
        <v>10141103</v>
      </c>
      <c r="B5537" s="115" t="s">
        <v>1665</v>
      </c>
      <c r="C5537" s="115" t="s">
        <v>710</v>
      </c>
      <c r="D5537" s="173" t="s">
        <v>4067</v>
      </c>
      <c r="E5537" s="114" t="str">
        <f t="shared" si="1033"/>
        <v>TRANSFORMADOR MARCA:Free State Transformers Inhambane PTS 19</v>
      </c>
      <c r="F5537" s="21"/>
      <c r="G5537" s="173" t="s">
        <v>1695</v>
      </c>
      <c r="H5537" s="173" t="str">
        <f>+G5537</f>
        <v>Inhambane</v>
      </c>
      <c r="I5537" s="21"/>
      <c r="J5537" s="118"/>
      <c r="K5537" s="171" t="s">
        <v>4066</v>
      </c>
      <c r="L5537" s="171" t="s">
        <v>4065</v>
      </c>
      <c r="M5537" s="21">
        <v>100</v>
      </c>
      <c r="N5537" s="21">
        <v>33</v>
      </c>
      <c r="O5537" s="21">
        <v>0.4</v>
      </c>
      <c r="P5537" s="124" t="s">
        <v>516</v>
      </c>
      <c r="Q5537" s="21">
        <v>2015</v>
      </c>
      <c r="R5537" s="21" t="s">
        <v>914</v>
      </c>
      <c r="S5537" s="21"/>
      <c r="T5537" s="126">
        <v>763</v>
      </c>
      <c r="U5537" s="111">
        <v>45</v>
      </c>
      <c r="V5537" s="113">
        <f t="shared" si="1034"/>
        <v>730.78444444444449</v>
      </c>
      <c r="W5537" s="113">
        <f t="shared" si="1035"/>
        <v>32.215555555555511</v>
      </c>
      <c r="X5537" s="112">
        <f t="shared" si="1036"/>
        <v>32215.555555555511</v>
      </c>
      <c r="Y5537" s="118"/>
      <c r="Z5537" s="110">
        <f t="shared" si="1032"/>
        <v>43</v>
      </c>
      <c r="AA5537" s="109">
        <f t="shared" si="1037"/>
        <v>38.15</v>
      </c>
      <c r="AB5537" s="109">
        <f t="shared" si="1038"/>
        <v>38150</v>
      </c>
      <c r="AC5537" s="108">
        <f t="shared" si="1039"/>
        <v>724.85</v>
      </c>
      <c r="AD5537" s="107">
        <f t="shared" si="1040"/>
        <v>2.2222222222222223E-2</v>
      </c>
      <c r="AE5537" s="106">
        <f t="shared" si="1041"/>
        <v>16.10777777777778</v>
      </c>
      <c r="AF5537" s="105">
        <f t="shared" si="1042"/>
        <v>48.323333333333295</v>
      </c>
      <c r="AG5537" s="105">
        <f t="shared" si="1043"/>
        <v>714.67666666666673</v>
      </c>
    </row>
    <row r="5538" spans="1:33" s="88" customFormat="1" x14ac:dyDescent="0.35">
      <c r="A5538" s="21">
        <v>10141103</v>
      </c>
      <c r="B5538" s="115" t="s">
        <v>1665</v>
      </c>
      <c r="C5538" s="115" t="s">
        <v>710</v>
      </c>
      <c r="D5538" s="173" t="s">
        <v>3747</v>
      </c>
      <c r="E5538" s="114" t="str">
        <f t="shared" si="1033"/>
        <v>TRANSFORMADOR MARCA:Astor Inhambane PTS 17</v>
      </c>
      <c r="F5538" s="21"/>
      <c r="G5538" s="173" t="s">
        <v>1695</v>
      </c>
      <c r="H5538" s="173" t="str">
        <f>+G5538</f>
        <v>Inhambane</v>
      </c>
      <c r="I5538" s="21"/>
      <c r="J5538" s="118"/>
      <c r="K5538" s="171" t="s">
        <v>4064</v>
      </c>
      <c r="L5538" s="171" t="s">
        <v>4063</v>
      </c>
      <c r="M5538" s="21">
        <v>100</v>
      </c>
      <c r="N5538" s="21">
        <v>33</v>
      </c>
      <c r="O5538" s="21">
        <v>0.4</v>
      </c>
      <c r="P5538" s="124" t="s">
        <v>516</v>
      </c>
      <c r="Q5538" s="21">
        <v>2015</v>
      </c>
      <c r="R5538" s="21" t="s">
        <v>1661</v>
      </c>
      <c r="S5538" s="21"/>
      <c r="T5538" s="126">
        <v>763</v>
      </c>
      <c r="U5538" s="111">
        <v>45</v>
      </c>
      <c r="V5538" s="113">
        <f t="shared" si="1034"/>
        <v>730.78444444444449</v>
      </c>
      <c r="W5538" s="113">
        <f t="shared" si="1035"/>
        <v>32.215555555555511</v>
      </c>
      <c r="X5538" s="112">
        <f t="shared" si="1036"/>
        <v>32215.555555555511</v>
      </c>
      <c r="Y5538" s="118"/>
      <c r="Z5538" s="110">
        <f t="shared" si="1032"/>
        <v>43</v>
      </c>
      <c r="AA5538" s="109">
        <f t="shared" si="1037"/>
        <v>38.15</v>
      </c>
      <c r="AB5538" s="109">
        <f t="shared" si="1038"/>
        <v>38150</v>
      </c>
      <c r="AC5538" s="108">
        <f t="shared" si="1039"/>
        <v>724.85</v>
      </c>
      <c r="AD5538" s="107">
        <f t="shared" si="1040"/>
        <v>2.2222222222222223E-2</v>
      </c>
      <c r="AE5538" s="106">
        <f t="shared" si="1041"/>
        <v>16.10777777777778</v>
      </c>
      <c r="AF5538" s="105">
        <f t="shared" si="1042"/>
        <v>48.323333333333295</v>
      </c>
      <c r="AG5538" s="105">
        <f t="shared" si="1043"/>
        <v>714.67666666666673</v>
      </c>
    </row>
    <row r="5539" spans="1:33" s="88" customFormat="1" x14ac:dyDescent="0.35">
      <c r="A5539" s="21">
        <v>10141103</v>
      </c>
      <c r="B5539" s="115" t="s">
        <v>1665</v>
      </c>
      <c r="C5539" s="115" t="s">
        <v>710</v>
      </c>
      <c r="D5539" s="171" t="s">
        <v>4062</v>
      </c>
      <c r="E5539" s="114" t="str">
        <f t="shared" si="1033"/>
        <v>TRANSFORMADOR MARCA:Tranformerdores de Mozambique PTS 555 PTS 555</v>
      </c>
      <c r="F5539" s="21"/>
      <c r="G5539" s="171" t="s">
        <v>4062</v>
      </c>
      <c r="H5539" s="21" t="s">
        <v>86</v>
      </c>
      <c r="I5539" s="21"/>
      <c r="J5539" s="21"/>
      <c r="K5539" s="171" t="s">
        <v>4061</v>
      </c>
      <c r="L5539" s="171" t="s">
        <v>4060</v>
      </c>
      <c r="M5539" s="21">
        <v>250</v>
      </c>
      <c r="N5539" s="21">
        <v>33</v>
      </c>
      <c r="O5539" s="21">
        <v>0.4</v>
      </c>
      <c r="P5539" s="124" t="s">
        <v>516</v>
      </c>
      <c r="Q5539" s="21">
        <v>2015</v>
      </c>
      <c r="R5539" s="21" t="s">
        <v>2325</v>
      </c>
      <c r="S5539" s="21">
        <v>967342</v>
      </c>
      <c r="T5539" s="126">
        <v>991</v>
      </c>
      <c r="U5539" s="111">
        <v>45</v>
      </c>
      <c r="V5539" s="113">
        <f t="shared" si="1034"/>
        <v>949.15777777777782</v>
      </c>
      <c r="W5539" s="113">
        <f t="shared" si="1035"/>
        <v>41.842222222222176</v>
      </c>
      <c r="X5539" s="112">
        <f t="shared" si="1036"/>
        <v>41842.222222222175</v>
      </c>
      <c r="Y5539" s="118"/>
      <c r="Z5539" s="110">
        <f t="shared" si="1032"/>
        <v>43</v>
      </c>
      <c r="AA5539" s="109">
        <f t="shared" si="1037"/>
        <v>49.550000000000004</v>
      </c>
      <c r="AB5539" s="109">
        <f t="shared" si="1038"/>
        <v>49550.000000000007</v>
      </c>
      <c r="AC5539" s="108">
        <f t="shared" si="1039"/>
        <v>941.45</v>
      </c>
      <c r="AD5539" s="107">
        <f t="shared" si="1040"/>
        <v>2.2222222222222223E-2</v>
      </c>
      <c r="AE5539" s="106">
        <f t="shared" si="1041"/>
        <v>20.921111111111113</v>
      </c>
      <c r="AF5539" s="105">
        <f t="shared" si="1042"/>
        <v>62.763333333333293</v>
      </c>
      <c r="AG5539" s="105">
        <f t="shared" si="1043"/>
        <v>928.23666666666668</v>
      </c>
    </row>
    <row r="5540" spans="1:33" s="88" customFormat="1" x14ac:dyDescent="0.35">
      <c r="A5540" s="21">
        <v>10141103</v>
      </c>
      <c r="B5540" s="115" t="s">
        <v>1665</v>
      </c>
      <c r="C5540" s="115" t="s">
        <v>710</v>
      </c>
      <c r="D5540" s="21" t="s">
        <v>4059</v>
      </c>
      <c r="E5540" s="114" t="str">
        <f t="shared" si="1033"/>
        <v>TRANSFORMADOR MARCA:Efacec  PTS 870 PTS 870</v>
      </c>
      <c r="F5540" s="21"/>
      <c r="G5540" s="21" t="s">
        <v>4059</v>
      </c>
      <c r="H5540" s="21" t="s">
        <v>86</v>
      </c>
      <c r="I5540" s="21"/>
      <c r="J5540" s="21"/>
      <c r="K5540" s="171" t="s">
        <v>4058</v>
      </c>
      <c r="L5540" s="171" t="s">
        <v>4057</v>
      </c>
      <c r="M5540" s="21">
        <v>160</v>
      </c>
      <c r="N5540" s="21">
        <v>33</v>
      </c>
      <c r="O5540" s="21">
        <v>0.4</v>
      </c>
      <c r="P5540" s="124" t="s">
        <v>516</v>
      </c>
      <c r="Q5540" s="21">
        <v>2015</v>
      </c>
      <c r="R5540" s="21" t="s">
        <v>1705</v>
      </c>
      <c r="S5540" s="21" t="s">
        <v>4056</v>
      </c>
      <c r="T5540" s="126">
        <v>991</v>
      </c>
      <c r="U5540" s="111">
        <v>45</v>
      </c>
      <c r="V5540" s="113">
        <f t="shared" si="1034"/>
        <v>949.15777777777782</v>
      </c>
      <c r="W5540" s="113">
        <f t="shared" si="1035"/>
        <v>41.842222222222176</v>
      </c>
      <c r="X5540" s="112">
        <f t="shared" si="1036"/>
        <v>41842.222222222175</v>
      </c>
      <c r="Y5540" s="118"/>
      <c r="Z5540" s="110">
        <f t="shared" ref="Z5540:Z5603" si="1044">(U5540-(2017-Q5540))</f>
        <v>43</v>
      </c>
      <c r="AA5540" s="109">
        <f t="shared" si="1037"/>
        <v>49.550000000000004</v>
      </c>
      <c r="AB5540" s="109">
        <f t="shared" si="1038"/>
        <v>49550.000000000007</v>
      </c>
      <c r="AC5540" s="108">
        <f t="shared" si="1039"/>
        <v>941.45</v>
      </c>
      <c r="AD5540" s="107">
        <f t="shared" si="1040"/>
        <v>2.2222222222222223E-2</v>
      </c>
      <c r="AE5540" s="106">
        <f t="shared" si="1041"/>
        <v>20.921111111111113</v>
      </c>
      <c r="AF5540" s="105">
        <f t="shared" si="1042"/>
        <v>62.763333333333293</v>
      </c>
      <c r="AG5540" s="105">
        <f t="shared" si="1043"/>
        <v>928.23666666666668</v>
      </c>
    </row>
    <row r="5541" spans="1:33" s="88" customFormat="1" x14ac:dyDescent="0.35">
      <c r="A5541" s="21">
        <v>10141103</v>
      </c>
      <c r="B5541" s="115" t="s">
        <v>1665</v>
      </c>
      <c r="C5541" s="115" t="s">
        <v>710</v>
      </c>
      <c r="D5541" s="21" t="s">
        <v>4055</v>
      </c>
      <c r="E5541" s="114" t="str">
        <f t="shared" si="1033"/>
        <v>TRANSFORMADOR MARCA:Powertech PTS 989 PTS 989</v>
      </c>
      <c r="F5541" s="21"/>
      <c r="G5541" s="21" t="s">
        <v>4055</v>
      </c>
      <c r="H5541" s="21" t="s">
        <v>86</v>
      </c>
      <c r="I5541" s="21"/>
      <c r="J5541" s="21"/>
      <c r="K5541" s="171" t="s">
        <v>4054</v>
      </c>
      <c r="L5541" s="171" t="s">
        <v>4053</v>
      </c>
      <c r="M5541" s="21">
        <v>100</v>
      </c>
      <c r="N5541" s="21">
        <v>33</v>
      </c>
      <c r="O5541" s="21">
        <v>0.4</v>
      </c>
      <c r="P5541" s="124" t="s">
        <v>516</v>
      </c>
      <c r="Q5541" s="21">
        <v>2015</v>
      </c>
      <c r="R5541" s="21" t="s">
        <v>2362</v>
      </c>
      <c r="S5541" s="21" t="s">
        <v>4052</v>
      </c>
      <c r="T5541" s="126">
        <v>763</v>
      </c>
      <c r="U5541" s="111">
        <v>45</v>
      </c>
      <c r="V5541" s="113">
        <f t="shared" si="1034"/>
        <v>730.78444444444449</v>
      </c>
      <c r="W5541" s="113">
        <f t="shared" si="1035"/>
        <v>32.215555555555511</v>
      </c>
      <c r="X5541" s="112">
        <f t="shared" si="1036"/>
        <v>32215.555555555511</v>
      </c>
      <c r="Y5541" s="118"/>
      <c r="Z5541" s="110">
        <f t="shared" si="1044"/>
        <v>43</v>
      </c>
      <c r="AA5541" s="109">
        <f t="shared" si="1037"/>
        <v>38.15</v>
      </c>
      <c r="AB5541" s="109">
        <f t="shared" si="1038"/>
        <v>38150</v>
      </c>
      <c r="AC5541" s="108">
        <f t="shared" si="1039"/>
        <v>724.85</v>
      </c>
      <c r="AD5541" s="107">
        <f t="shared" si="1040"/>
        <v>2.2222222222222223E-2</v>
      </c>
      <c r="AE5541" s="106">
        <f t="shared" si="1041"/>
        <v>16.10777777777778</v>
      </c>
      <c r="AF5541" s="105">
        <f t="shared" si="1042"/>
        <v>48.323333333333295</v>
      </c>
      <c r="AG5541" s="105">
        <f t="shared" si="1043"/>
        <v>714.67666666666673</v>
      </c>
    </row>
    <row r="5542" spans="1:33" s="88" customFormat="1" x14ac:dyDescent="0.35">
      <c r="A5542" s="21">
        <v>10141103</v>
      </c>
      <c r="B5542" s="115" t="s">
        <v>1665</v>
      </c>
      <c r="C5542" s="115" t="s">
        <v>710</v>
      </c>
      <c r="D5542" s="21" t="s">
        <v>4051</v>
      </c>
      <c r="E5542" s="114" t="str">
        <f t="shared" si="1033"/>
        <v>TRANSFORMADOR MARCA:Powertech PTS 990 PTS 990</v>
      </c>
      <c r="F5542" s="21"/>
      <c r="G5542" s="21" t="s">
        <v>4051</v>
      </c>
      <c r="H5542" s="21" t="s">
        <v>86</v>
      </c>
      <c r="I5542" s="21"/>
      <c r="J5542" s="21"/>
      <c r="K5542" s="171" t="s">
        <v>4050</v>
      </c>
      <c r="L5542" s="171" t="s">
        <v>4049</v>
      </c>
      <c r="M5542" s="21">
        <v>100</v>
      </c>
      <c r="N5542" s="21">
        <v>33</v>
      </c>
      <c r="O5542" s="21">
        <v>0.4</v>
      </c>
      <c r="P5542" s="124" t="s">
        <v>516</v>
      </c>
      <c r="Q5542" s="21">
        <v>2015</v>
      </c>
      <c r="R5542" s="21" t="s">
        <v>2362</v>
      </c>
      <c r="S5542" s="21" t="s">
        <v>4048</v>
      </c>
      <c r="T5542" s="126">
        <v>763</v>
      </c>
      <c r="U5542" s="111">
        <v>45</v>
      </c>
      <c r="V5542" s="113">
        <f t="shared" si="1034"/>
        <v>730.78444444444449</v>
      </c>
      <c r="W5542" s="113">
        <f t="shared" si="1035"/>
        <v>32.215555555555511</v>
      </c>
      <c r="X5542" s="112">
        <f t="shared" si="1036"/>
        <v>32215.555555555511</v>
      </c>
      <c r="Y5542" s="118"/>
      <c r="Z5542" s="110">
        <f t="shared" si="1044"/>
        <v>43</v>
      </c>
      <c r="AA5542" s="109">
        <f t="shared" si="1037"/>
        <v>38.15</v>
      </c>
      <c r="AB5542" s="109">
        <f t="shared" si="1038"/>
        <v>38150</v>
      </c>
      <c r="AC5542" s="108">
        <f t="shared" si="1039"/>
        <v>724.85</v>
      </c>
      <c r="AD5542" s="107">
        <f t="shared" si="1040"/>
        <v>2.2222222222222223E-2</v>
      </c>
      <c r="AE5542" s="106">
        <f t="shared" si="1041"/>
        <v>16.10777777777778</v>
      </c>
      <c r="AF5542" s="105">
        <f t="shared" si="1042"/>
        <v>48.323333333333295</v>
      </c>
      <c r="AG5542" s="105">
        <f t="shared" si="1043"/>
        <v>714.67666666666673</v>
      </c>
    </row>
    <row r="5543" spans="1:33" s="88" customFormat="1" x14ac:dyDescent="0.35">
      <c r="A5543" s="21">
        <v>10141103</v>
      </c>
      <c r="B5543" s="115" t="s">
        <v>1665</v>
      </c>
      <c r="C5543" s="115" t="s">
        <v>710</v>
      </c>
      <c r="D5543" s="21" t="s">
        <v>4047</v>
      </c>
      <c r="E5543" s="114" t="str">
        <f t="shared" si="1033"/>
        <v>TRANSFORMADOR MARCA:Free State Transformers PTS 41 PTS 41</v>
      </c>
      <c r="F5543" s="21"/>
      <c r="G5543" s="21" t="s">
        <v>4047</v>
      </c>
      <c r="H5543" s="21" t="s">
        <v>86</v>
      </c>
      <c r="I5543" s="21"/>
      <c r="J5543" s="21"/>
      <c r="K5543" s="21" t="s">
        <v>4046</v>
      </c>
      <c r="L5543" s="171" t="s">
        <v>4045</v>
      </c>
      <c r="M5543" s="21">
        <v>500</v>
      </c>
      <c r="N5543" s="21">
        <v>33</v>
      </c>
      <c r="O5543" s="21">
        <v>0.4</v>
      </c>
      <c r="P5543" s="124" t="s">
        <v>516</v>
      </c>
      <c r="Q5543" s="21">
        <v>2015</v>
      </c>
      <c r="R5543" s="21" t="s">
        <v>914</v>
      </c>
      <c r="S5543" s="21" t="s">
        <v>4044</v>
      </c>
      <c r="T5543" s="126">
        <v>1200</v>
      </c>
      <c r="U5543" s="111">
        <v>45</v>
      </c>
      <c r="V5543" s="113">
        <f t="shared" si="1034"/>
        <v>1149.3333333333335</v>
      </c>
      <c r="W5543" s="113">
        <f t="shared" si="1035"/>
        <v>50.666666666666515</v>
      </c>
      <c r="X5543" s="112">
        <f t="shared" si="1036"/>
        <v>50666.666666666511</v>
      </c>
      <c r="Y5543" s="118"/>
      <c r="Z5543" s="110">
        <f t="shared" si="1044"/>
        <v>43</v>
      </c>
      <c r="AA5543" s="109">
        <f t="shared" si="1037"/>
        <v>60</v>
      </c>
      <c r="AB5543" s="109">
        <f t="shared" si="1038"/>
        <v>60000</v>
      </c>
      <c r="AC5543" s="108">
        <f t="shared" si="1039"/>
        <v>1140</v>
      </c>
      <c r="AD5543" s="107">
        <f t="shared" si="1040"/>
        <v>2.2222222222222223E-2</v>
      </c>
      <c r="AE5543" s="106">
        <f t="shared" si="1041"/>
        <v>25.333333333333336</v>
      </c>
      <c r="AF5543" s="105">
        <f t="shared" si="1042"/>
        <v>75.999999999999858</v>
      </c>
      <c r="AG5543" s="105">
        <f t="shared" si="1043"/>
        <v>1124.0000000000002</v>
      </c>
    </row>
    <row r="5544" spans="1:33" s="88" customFormat="1" x14ac:dyDescent="0.35">
      <c r="A5544" s="21">
        <v>10141103</v>
      </c>
      <c r="B5544" s="115" t="s">
        <v>1665</v>
      </c>
      <c r="C5544" s="115" t="s">
        <v>710</v>
      </c>
      <c r="D5544" s="21" t="s">
        <v>4043</v>
      </c>
      <c r="E5544" s="114" t="str">
        <f t="shared" si="1033"/>
        <v>TRANSFORMADOR MARCA:Revive PTS 835 PTS 835</v>
      </c>
      <c r="F5544" s="21"/>
      <c r="G5544" s="21" t="s">
        <v>4043</v>
      </c>
      <c r="H5544" s="21" t="s">
        <v>86</v>
      </c>
      <c r="I5544" s="21"/>
      <c r="J5544" s="21"/>
      <c r="K5544" s="21" t="s">
        <v>4042</v>
      </c>
      <c r="L5544" s="171" t="s">
        <v>4041</v>
      </c>
      <c r="M5544" s="21">
        <v>160</v>
      </c>
      <c r="N5544" s="21">
        <v>33</v>
      </c>
      <c r="O5544" s="21">
        <v>0.4</v>
      </c>
      <c r="P5544" s="124" t="s">
        <v>516</v>
      </c>
      <c r="Q5544" s="21">
        <v>2015</v>
      </c>
      <c r="R5544" s="22" t="s">
        <v>4040</v>
      </c>
      <c r="S5544" s="115" t="s">
        <v>4039</v>
      </c>
      <c r="T5544" s="126">
        <v>991</v>
      </c>
      <c r="U5544" s="111">
        <v>45</v>
      </c>
      <c r="V5544" s="113">
        <f t="shared" si="1034"/>
        <v>949.15777777777782</v>
      </c>
      <c r="W5544" s="113">
        <f t="shared" si="1035"/>
        <v>41.842222222222176</v>
      </c>
      <c r="X5544" s="112">
        <f t="shared" si="1036"/>
        <v>41842.222222222175</v>
      </c>
      <c r="Y5544" s="118"/>
      <c r="Z5544" s="110">
        <f t="shared" si="1044"/>
        <v>43</v>
      </c>
      <c r="AA5544" s="109">
        <f t="shared" si="1037"/>
        <v>49.550000000000004</v>
      </c>
      <c r="AB5544" s="109">
        <f t="shared" si="1038"/>
        <v>49550.000000000007</v>
      </c>
      <c r="AC5544" s="108">
        <f t="shared" si="1039"/>
        <v>941.45</v>
      </c>
      <c r="AD5544" s="107">
        <f t="shared" si="1040"/>
        <v>2.2222222222222223E-2</v>
      </c>
      <c r="AE5544" s="106">
        <f t="shared" si="1041"/>
        <v>20.921111111111113</v>
      </c>
      <c r="AF5544" s="105">
        <f t="shared" si="1042"/>
        <v>62.763333333333293</v>
      </c>
      <c r="AG5544" s="105">
        <f t="shared" si="1043"/>
        <v>928.23666666666668</v>
      </c>
    </row>
    <row r="5545" spans="1:33" s="88" customFormat="1" x14ac:dyDescent="0.35">
      <c r="A5545" s="21">
        <v>10141103</v>
      </c>
      <c r="B5545" s="115" t="s">
        <v>1665</v>
      </c>
      <c r="C5545" s="115" t="s">
        <v>710</v>
      </c>
      <c r="D5545" s="21" t="s">
        <v>4038</v>
      </c>
      <c r="E5545" s="114" t="str">
        <f t="shared" si="1033"/>
        <v>TRANSFORMADOR MARCA:Free State Transformers PTS 484 PTS 484</v>
      </c>
      <c r="F5545" s="127"/>
      <c r="G5545" s="21" t="s">
        <v>4038</v>
      </c>
      <c r="H5545" s="21" t="s">
        <v>86</v>
      </c>
      <c r="I5545" s="21"/>
      <c r="J5545" s="21"/>
      <c r="K5545" s="119" t="s">
        <v>4037</v>
      </c>
      <c r="L5545" s="171" t="s">
        <v>4036</v>
      </c>
      <c r="M5545" s="21">
        <v>200</v>
      </c>
      <c r="N5545" s="21">
        <v>33</v>
      </c>
      <c r="O5545" s="21">
        <v>0.4</v>
      </c>
      <c r="P5545" s="124" t="s">
        <v>516</v>
      </c>
      <c r="Q5545" s="21">
        <v>2015</v>
      </c>
      <c r="R5545" s="21" t="s">
        <v>914</v>
      </c>
      <c r="S5545" s="21" t="s">
        <v>627</v>
      </c>
      <c r="T5545" s="126">
        <v>991</v>
      </c>
      <c r="U5545" s="111">
        <v>45</v>
      </c>
      <c r="V5545" s="113">
        <f t="shared" si="1034"/>
        <v>949.15777777777782</v>
      </c>
      <c r="W5545" s="113">
        <f t="shared" si="1035"/>
        <v>41.842222222222176</v>
      </c>
      <c r="X5545" s="112">
        <f t="shared" si="1036"/>
        <v>41842.222222222175</v>
      </c>
      <c r="Y5545" s="118"/>
      <c r="Z5545" s="110">
        <f t="shared" si="1044"/>
        <v>43</v>
      </c>
      <c r="AA5545" s="109">
        <f t="shared" si="1037"/>
        <v>49.550000000000004</v>
      </c>
      <c r="AB5545" s="109">
        <f t="shared" si="1038"/>
        <v>49550.000000000007</v>
      </c>
      <c r="AC5545" s="108">
        <f t="shared" si="1039"/>
        <v>941.45</v>
      </c>
      <c r="AD5545" s="107">
        <f t="shared" si="1040"/>
        <v>2.2222222222222223E-2</v>
      </c>
      <c r="AE5545" s="106">
        <f t="shared" si="1041"/>
        <v>20.921111111111113</v>
      </c>
      <c r="AF5545" s="105">
        <f t="shared" si="1042"/>
        <v>62.763333333333293</v>
      </c>
      <c r="AG5545" s="105">
        <f t="shared" si="1043"/>
        <v>928.23666666666668</v>
      </c>
    </row>
    <row r="5546" spans="1:33" s="88" customFormat="1" x14ac:dyDescent="0.35">
      <c r="A5546" s="21">
        <v>10141103</v>
      </c>
      <c r="B5546" s="115" t="s">
        <v>725</v>
      </c>
      <c r="C5546" s="115" t="s">
        <v>710</v>
      </c>
      <c r="D5546" s="21" t="s">
        <v>978</v>
      </c>
      <c r="E5546" s="114" t="str">
        <f t="shared" si="1033"/>
        <v>TRANSFORMADOR MARCA:TRANFORMADORES DE MOCAMBIQUE SA AGCHI/PT70 AGCHI/PT70</v>
      </c>
      <c r="F5546" s="21" t="s">
        <v>979</v>
      </c>
      <c r="G5546" s="21" t="s">
        <v>978</v>
      </c>
      <c r="H5546" s="21" t="s">
        <v>977</v>
      </c>
      <c r="I5546" s="21" t="s">
        <v>976</v>
      </c>
      <c r="J5546" s="21" t="s">
        <v>975</v>
      </c>
      <c r="K5546" s="139" t="s">
        <v>974</v>
      </c>
      <c r="L5546" s="119" t="s">
        <v>973</v>
      </c>
      <c r="M5546" s="21">
        <v>200</v>
      </c>
      <c r="N5546" s="21">
        <v>22</v>
      </c>
      <c r="O5546" s="21">
        <v>0.4</v>
      </c>
      <c r="P5546" s="21">
        <v>3</v>
      </c>
      <c r="Q5546" s="21">
        <v>2015</v>
      </c>
      <c r="R5546" s="21" t="s">
        <v>972</v>
      </c>
      <c r="S5546" s="21">
        <v>979599</v>
      </c>
      <c r="T5546" s="116">
        <v>572</v>
      </c>
      <c r="U5546" s="111">
        <v>45</v>
      </c>
      <c r="V5546" s="113">
        <f t="shared" si="1034"/>
        <v>547.84888888888895</v>
      </c>
      <c r="W5546" s="113">
        <f t="shared" si="1035"/>
        <v>24.151111111111049</v>
      </c>
      <c r="X5546" s="112">
        <f t="shared" si="1036"/>
        <v>24151.111111111051</v>
      </c>
      <c r="Y5546" s="111"/>
      <c r="Z5546" s="110">
        <f t="shared" si="1044"/>
        <v>43</v>
      </c>
      <c r="AA5546" s="109">
        <f t="shared" si="1037"/>
        <v>28.6</v>
      </c>
      <c r="AB5546" s="109">
        <f t="shared" si="1038"/>
        <v>28600</v>
      </c>
      <c r="AC5546" s="108">
        <f t="shared" si="1039"/>
        <v>543.4</v>
      </c>
      <c r="AD5546" s="107">
        <f t="shared" si="1040"/>
        <v>2.2222222222222223E-2</v>
      </c>
      <c r="AE5546" s="106">
        <f t="shared" si="1041"/>
        <v>12.075555555555555</v>
      </c>
      <c r="AF5546" s="105">
        <f t="shared" si="1042"/>
        <v>36.226666666666603</v>
      </c>
      <c r="AG5546" s="105">
        <f t="shared" si="1043"/>
        <v>535.77333333333343</v>
      </c>
    </row>
    <row r="5547" spans="1:33" s="88" customFormat="1" x14ac:dyDescent="0.35">
      <c r="A5547" s="21">
        <v>10141103</v>
      </c>
      <c r="B5547" s="162" t="s">
        <v>725</v>
      </c>
      <c r="C5547" s="115" t="s">
        <v>710</v>
      </c>
      <c r="D5547" s="124" t="s">
        <v>971</v>
      </c>
      <c r="E5547" s="114" t="str">
        <f t="shared" si="1033"/>
        <v>TRANSFORMADOR MARCA:Free State Transformers PT 55R PT 55R</v>
      </c>
      <c r="F5547" s="124"/>
      <c r="G5547" s="124" t="s">
        <v>971</v>
      </c>
      <c r="H5547" s="124" t="s">
        <v>847</v>
      </c>
      <c r="I5547" s="124"/>
      <c r="J5547" s="124"/>
      <c r="K5547" s="124"/>
      <c r="L5547" s="124"/>
      <c r="M5547" s="124">
        <v>500</v>
      </c>
      <c r="N5547" s="124">
        <v>33</v>
      </c>
      <c r="O5547" s="21">
        <v>0.4</v>
      </c>
      <c r="P5547" s="124" t="s">
        <v>514</v>
      </c>
      <c r="Q5547" s="124">
        <v>2015</v>
      </c>
      <c r="R5547" s="242" t="s">
        <v>914</v>
      </c>
      <c r="S5547" s="135" t="s">
        <v>970</v>
      </c>
      <c r="T5547" s="116">
        <v>1200</v>
      </c>
      <c r="U5547" s="111">
        <v>45</v>
      </c>
      <c r="V5547" s="113">
        <f t="shared" si="1034"/>
        <v>1149.3333333333335</v>
      </c>
      <c r="W5547" s="113">
        <f t="shared" si="1035"/>
        <v>50.666666666666515</v>
      </c>
      <c r="X5547" s="112">
        <f t="shared" si="1036"/>
        <v>50666.666666666511</v>
      </c>
      <c r="Y5547" s="111"/>
      <c r="Z5547" s="110">
        <f t="shared" si="1044"/>
        <v>43</v>
      </c>
      <c r="AA5547" s="109">
        <f t="shared" si="1037"/>
        <v>60</v>
      </c>
      <c r="AB5547" s="109">
        <f t="shared" si="1038"/>
        <v>60000</v>
      </c>
      <c r="AC5547" s="108">
        <f t="shared" si="1039"/>
        <v>1140</v>
      </c>
      <c r="AD5547" s="107">
        <f t="shared" si="1040"/>
        <v>2.2222222222222223E-2</v>
      </c>
      <c r="AE5547" s="106">
        <f t="shared" si="1041"/>
        <v>25.333333333333336</v>
      </c>
      <c r="AF5547" s="105">
        <f t="shared" si="1042"/>
        <v>75.999999999999858</v>
      </c>
      <c r="AG5547" s="105">
        <f t="shared" si="1043"/>
        <v>1124.0000000000002</v>
      </c>
    </row>
    <row r="5548" spans="1:33" s="88" customFormat="1" x14ac:dyDescent="0.35">
      <c r="A5548" s="21">
        <v>10141103</v>
      </c>
      <c r="B5548" s="162" t="s">
        <v>725</v>
      </c>
      <c r="C5548" s="115" t="s">
        <v>710</v>
      </c>
      <c r="D5548" s="124" t="s">
        <v>969</v>
      </c>
      <c r="E5548" s="114" t="str">
        <f t="shared" si="1033"/>
        <v>TRANSFORMADOR MARCA:EFACEC PT 196R PT 196R</v>
      </c>
      <c r="F5548" s="124"/>
      <c r="G5548" s="124" t="s">
        <v>969</v>
      </c>
      <c r="H5548" s="124" t="s">
        <v>847</v>
      </c>
      <c r="I5548" s="124"/>
      <c r="J5548" s="124"/>
      <c r="K5548" s="124"/>
      <c r="L5548" s="124"/>
      <c r="M5548" s="124">
        <v>630</v>
      </c>
      <c r="N5548" s="124">
        <v>33</v>
      </c>
      <c r="O5548" s="21">
        <v>0.4</v>
      </c>
      <c r="P5548" s="124" t="s">
        <v>514</v>
      </c>
      <c r="Q5548" s="124">
        <v>2015</v>
      </c>
      <c r="R5548" s="124" t="s">
        <v>27</v>
      </c>
      <c r="S5548" s="124" t="s">
        <v>968</v>
      </c>
      <c r="T5548" s="116">
        <v>1200</v>
      </c>
      <c r="U5548" s="111">
        <v>45</v>
      </c>
      <c r="V5548" s="113">
        <f t="shared" si="1034"/>
        <v>1149.3333333333335</v>
      </c>
      <c r="W5548" s="113">
        <f t="shared" si="1035"/>
        <v>50.666666666666515</v>
      </c>
      <c r="X5548" s="112">
        <f t="shared" si="1036"/>
        <v>50666.666666666511</v>
      </c>
      <c r="Y5548" s="111"/>
      <c r="Z5548" s="110">
        <f t="shared" si="1044"/>
        <v>43</v>
      </c>
      <c r="AA5548" s="109">
        <f t="shared" si="1037"/>
        <v>60</v>
      </c>
      <c r="AB5548" s="109">
        <f t="shared" si="1038"/>
        <v>60000</v>
      </c>
      <c r="AC5548" s="108">
        <f t="shared" si="1039"/>
        <v>1140</v>
      </c>
      <c r="AD5548" s="107">
        <f t="shared" si="1040"/>
        <v>2.2222222222222223E-2</v>
      </c>
      <c r="AE5548" s="106">
        <f t="shared" si="1041"/>
        <v>25.333333333333336</v>
      </c>
      <c r="AF5548" s="105">
        <f t="shared" si="1042"/>
        <v>75.999999999999858</v>
      </c>
      <c r="AG5548" s="105">
        <f t="shared" si="1043"/>
        <v>1124.0000000000002</v>
      </c>
    </row>
    <row r="5549" spans="1:33" s="88" customFormat="1" x14ac:dyDescent="0.35">
      <c r="A5549" s="21">
        <v>10141103</v>
      </c>
      <c r="B5549" s="162" t="s">
        <v>725</v>
      </c>
      <c r="C5549" s="115" t="s">
        <v>710</v>
      </c>
      <c r="D5549" s="124" t="s">
        <v>967</v>
      </c>
      <c r="E5549" s="114" t="str">
        <f t="shared" si="1033"/>
        <v>TRANSFORMADOR MARCA:Free State Transformers PT New (Bairro de Albazine) PT New (Bairro de Albazine)</v>
      </c>
      <c r="F5549" s="124"/>
      <c r="G5549" s="124" t="s">
        <v>967</v>
      </c>
      <c r="H5549" s="124" t="s">
        <v>815</v>
      </c>
      <c r="I5549" s="124"/>
      <c r="J5549" s="124"/>
      <c r="K5549" s="124"/>
      <c r="L5549" s="124"/>
      <c r="M5549" s="124">
        <v>250</v>
      </c>
      <c r="N5549" s="124">
        <v>11</v>
      </c>
      <c r="O5549" s="21">
        <v>0.4</v>
      </c>
      <c r="P5549" s="124" t="s">
        <v>514</v>
      </c>
      <c r="Q5549" s="124">
        <v>2015</v>
      </c>
      <c r="R5549" s="124" t="s">
        <v>914</v>
      </c>
      <c r="S5549" s="124" t="s">
        <v>966</v>
      </c>
      <c r="T5549" s="116">
        <v>840</v>
      </c>
      <c r="U5549" s="111">
        <v>45</v>
      </c>
      <c r="V5549" s="113">
        <f t="shared" si="1034"/>
        <v>804.53333333333342</v>
      </c>
      <c r="W5549" s="113">
        <f t="shared" si="1035"/>
        <v>35.466666666666583</v>
      </c>
      <c r="X5549" s="112">
        <f t="shared" si="1036"/>
        <v>35466.666666666584</v>
      </c>
      <c r="Y5549" s="111"/>
      <c r="Z5549" s="110">
        <f t="shared" si="1044"/>
        <v>43</v>
      </c>
      <c r="AA5549" s="109">
        <f t="shared" si="1037"/>
        <v>42</v>
      </c>
      <c r="AB5549" s="109">
        <f t="shared" si="1038"/>
        <v>42000</v>
      </c>
      <c r="AC5549" s="108">
        <f t="shared" si="1039"/>
        <v>798</v>
      </c>
      <c r="AD5549" s="107">
        <f t="shared" si="1040"/>
        <v>2.2222222222222223E-2</v>
      </c>
      <c r="AE5549" s="106">
        <f t="shared" si="1041"/>
        <v>17.733333333333334</v>
      </c>
      <c r="AF5549" s="105">
        <f t="shared" si="1042"/>
        <v>53.199999999999918</v>
      </c>
      <c r="AG5549" s="105">
        <f t="shared" si="1043"/>
        <v>786.80000000000007</v>
      </c>
    </row>
    <row r="5550" spans="1:33" s="88" customFormat="1" x14ac:dyDescent="0.35">
      <c r="A5550" s="21">
        <v>10141103</v>
      </c>
      <c r="B5550" s="162" t="s">
        <v>725</v>
      </c>
      <c r="C5550" s="115" t="s">
        <v>710</v>
      </c>
      <c r="D5550" s="124" t="s">
        <v>965</v>
      </c>
      <c r="E5550" s="114" t="str">
        <f t="shared" si="1033"/>
        <v>TRANSFORMADOR MARCA:Free State Transformers PT 438 PT 438</v>
      </c>
      <c r="F5550" s="124"/>
      <c r="G5550" s="124" t="s">
        <v>965</v>
      </c>
      <c r="H5550" s="124" t="s">
        <v>815</v>
      </c>
      <c r="I5550" s="124"/>
      <c r="J5550" s="124"/>
      <c r="K5550" s="142" t="s">
        <v>964</v>
      </c>
      <c r="L5550" s="142" t="s">
        <v>963</v>
      </c>
      <c r="M5550" s="124">
        <v>200</v>
      </c>
      <c r="N5550" s="124">
        <v>11</v>
      </c>
      <c r="O5550" s="21">
        <v>0.4</v>
      </c>
      <c r="P5550" s="124" t="s">
        <v>514</v>
      </c>
      <c r="Q5550" s="142">
        <v>2015</v>
      </c>
      <c r="R5550" s="161" t="s">
        <v>914</v>
      </c>
      <c r="S5550" s="124" t="s">
        <v>962</v>
      </c>
      <c r="T5550" s="116">
        <v>572</v>
      </c>
      <c r="U5550" s="111">
        <v>45</v>
      </c>
      <c r="V5550" s="113">
        <f t="shared" si="1034"/>
        <v>547.84888888888895</v>
      </c>
      <c r="W5550" s="113">
        <f t="shared" si="1035"/>
        <v>24.151111111111049</v>
      </c>
      <c r="X5550" s="112">
        <f t="shared" si="1036"/>
        <v>24151.111111111051</v>
      </c>
      <c r="Y5550" s="111"/>
      <c r="Z5550" s="110">
        <f t="shared" si="1044"/>
        <v>43</v>
      </c>
      <c r="AA5550" s="109">
        <f t="shared" si="1037"/>
        <v>28.6</v>
      </c>
      <c r="AB5550" s="109">
        <f t="shared" si="1038"/>
        <v>28600</v>
      </c>
      <c r="AC5550" s="108">
        <f t="shared" si="1039"/>
        <v>543.4</v>
      </c>
      <c r="AD5550" s="107">
        <f t="shared" si="1040"/>
        <v>2.2222222222222223E-2</v>
      </c>
      <c r="AE5550" s="106">
        <f t="shared" si="1041"/>
        <v>12.075555555555555</v>
      </c>
      <c r="AF5550" s="105">
        <f t="shared" si="1042"/>
        <v>36.226666666666603</v>
      </c>
      <c r="AG5550" s="105">
        <f t="shared" si="1043"/>
        <v>535.77333333333343</v>
      </c>
    </row>
    <row r="5551" spans="1:33" s="88" customFormat="1" x14ac:dyDescent="0.35">
      <c r="A5551" s="21">
        <v>10141103</v>
      </c>
      <c r="B5551" s="162" t="s">
        <v>725</v>
      </c>
      <c r="C5551" s="115" t="s">
        <v>710</v>
      </c>
      <c r="D5551" s="124" t="s">
        <v>961</v>
      </c>
      <c r="E5551" s="114" t="str">
        <f t="shared" si="1033"/>
        <v>TRANSFORMADOR MARCA:Free State Transformers PT 306R PT 306R</v>
      </c>
      <c r="F5551" s="124"/>
      <c r="G5551" s="288" t="s">
        <v>961</v>
      </c>
      <c r="H5551" s="291" t="s">
        <v>807</v>
      </c>
      <c r="I5551" s="224"/>
      <c r="J5551" s="124"/>
      <c r="K5551" s="142" t="s">
        <v>960</v>
      </c>
      <c r="L5551" s="142" t="s">
        <v>959</v>
      </c>
      <c r="M5551" s="224">
        <v>500</v>
      </c>
      <c r="N5551" s="124">
        <v>33</v>
      </c>
      <c r="O5551" s="21">
        <v>0.4</v>
      </c>
      <c r="P5551" s="124" t="s">
        <v>514</v>
      </c>
      <c r="Q5551" s="142">
        <v>2015</v>
      </c>
      <c r="R5551" s="161" t="s">
        <v>914</v>
      </c>
      <c r="S5551" s="124" t="s">
        <v>958</v>
      </c>
      <c r="T5551" s="116">
        <v>1200</v>
      </c>
      <c r="U5551" s="111">
        <v>45</v>
      </c>
      <c r="V5551" s="113">
        <f t="shared" si="1034"/>
        <v>1149.3333333333335</v>
      </c>
      <c r="W5551" s="113">
        <f t="shared" si="1035"/>
        <v>50.666666666666515</v>
      </c>
      <c r="X5551" s="112">
        <f t="shared" si="1036"/>
        <v>50666.666666666511</v>
      </c>
      <c r="Y5551" s="111"/>
      <c r="Z5551" s="110">
        <f t="shared" si="1044"/>
        <v>43</v>
      </c>
      <c r="AA5551" s="109">
        <f t="shared" si="1037"/>
        <v>60</v>
      </c>
      <c r="AB5551" s="109">
        <f t="shared" si="1038"/>
        <v>60000</v>
      </c>
      <c r="AC5551" s="108">
        <f t="shared" si="1039"/>
        <v>1140</v>
      </c>
      <c r="AD5551" s="107">
        <f t="shared" si="1040"/>
        <v>2.2222222222222223E-2</v>
      </c>
      <c r="AE5551" s="106">
        <f t="shared" si="1041"/>
        <v>25.333333333333336</v>
      </c>
      <c r="AF5551" s="105">
        <f t="shared" si="1042"/>
        <v>75.999999999999858</v>
      </c>
      <c r="AG5551" s="105">
        <f t="shared" si="1043"/>
        <v>1124.0000000000002</v>
      </c>
    </row>
    <row r="5552" spans="1:33" s="88" customFormat="1" x14ac:dyDescent="0.35">
      <c r="A5552" s="21">
        <v>10141103</v>
      </c>
      <c r="B5552" s="162" t="s">
        <v>725</v>
      </c>
      <c r="C5552" s="115" t="s">
        <v>710</v>
      </c>
      <c r="D5552" s="142" t="s">
        <v>957</v>
      </c>
      <c r="E5552" s="114" t="str">
        <f t="shared" si="1033"/>
        <v>TRANSFORMADOR MARCA:Free State Transformers PT 84R PT 84R</v>
      </c>
      <c r="F5552" s="124"/>
      <c r="G5552" s="142" t="s">
        <v>957</v>
      </c>
      <c r="H5552" s="142" t="s">
        <v>807</v>
      </c>
      <c r="I5552" s="124"/>
      <c r="J5552" s="124"/>
      <c r="K5552" s="142" t="s">
        <v>956</v>
      </c>
      <c r="L5552" s="142" t="s">
        <v>955</v>
      </c>
      <c r="M5552" s="124">
        <v>250</v>
      </c>
      <c r="N5552" s="124">
        <v>33</v>
      </c>
      <c r="O5552" s="21">
        <v>0.4</v>
      </c>
      <c r="P5552" s="124" t="s">
        <v>514</v>
      </c>
      <c r="Q5552" s="124">
        <v>2015</v>
      </c>
      <c r="R5552" s="161" t="s">
        <v>914</v>
      </c>
      <c r="S5552" s="124" t="s">
        <v>954</v>
      </c>
      <c r="T5552" s="116">
        <v>991</v>
      </c>
      <c r="U5552" s="111">
        <v>45</v>
      </c>
      <c r="V5552" s="113">
        <f t="shared" si="1034"/>
        <v>949.15777777777782</v>
      </c>
      <c r="W5552" s="113">
        <f t="shared" si="1035"/>
        <v>41.842222222222176</v>
      </c>
      <c r="X5552" s="112">
        <f t="shared" si="1036"/>
        <v>41842.222222222175</v>
      </c>
      <c r="Y5552" s="111"/>
      <c r="Z5552" s="110">
        <f t="shared" si="1044"/>
        <v>43</v>
      </c>
      <c r="AA5552" s="109">
        <f t="shared" si="1037"/>
        <v>49.550000000000004</v>
      </c>
      <c r="AB5552" s="109">
        <f t="shared" si="1038"/>
        <v>49550.000000000007</v>
      </c>
      <c r="AC5552" s="108">
        <f t="shared" si="1039"/>
        <v>941.45</v>
      </c>
      <c r="AD5552" s="107">
        <f t="shared" si="1040"/>
        <v>2.2222222222222223E-2</v>
      </c>
      <c r="AE5552" s="106">
        <f t="shared" si="1041"/>
        <v>20.921111111111113</v>
      </c>
      <c r="AF5552" s="105">
        <f t="shared" si="1042"/>
        <v>62.763333333333293</v>
      </c>
      <c r="AG5552" s="105">
        <f t="shared" si="1043"/>
        <v>928.23666666666668</v>
      </c>
    </row>
    <row r="5553" spans="1:1029" s="88" customFormat="1" x14ac:dyDescent="0.35">
      <c r="A5553" s="21">
        <v>10141103</v>
      </c>
      <c r="B5553" s="162" t="s">
        <v>725</v>
      </c>
      <c r="C5553" s="115" t="s">
        <v>710</v>
      </c>
      <c r="D5553" s="124" t="s">
        <v>953</v>
      </c>
      <c r="E5553" s="114" t="str">
        <f t="shared" si="1033"/>
        <v>TRANSFORMADOR MARCA:Free State Transformers PT 261R PT 261R</v>
      </c>
      <c r="F5553" s="124"/>
      <c r="G5553" s="124" t="s">
        <v>953</v>
      </c>
      <c r="H5553" s="142" t="s">
        <v>784</v>
      </c>
      <c r="I5553" s="124"/>
      <c r="J5553" s="124"/>
      <c r="K5553" s="142" t="s">
        <v>952</v>
      </c>
      <c r="L5553" s="142" t="s">
        <v>951</v>
      </c>
      <c r="M5553" s="124">
        <v>200</v>
      </c>
      <c r="N5553" s="124">
        <v>33</v>
      </c>
      <c r="O5553" s="21">
        <v>0.4</v>
      </c>
      <c r="P5553" s="124" t="s">
        <v>514</v>
      </c>
      <c r="Q5553" s="142">
        <v>2015</v>
      </c>
      <c r="R5553" s="161" t="s">
        <v>914</v>
      </c>
      <c r="S5553" s="124" t="s">
        <v>950</v>
      </c>
      <c r="T5553" s="116">
        <v>991</v>
      </c>
      <c r="U5553" s="111">
        <v>45</v>
      </c>
      <c r="V5553" s="113">
        <f t="shared" si="1034"/>
        <v>949.15777777777782</v>
      </c>
      <c r="W5553" s="113">
        <f t="shared" si="1035"/>
        <v>41.842222222222176</v>
      </c>
      <c r="X5553" s="112">
        <f t="shared" si="1036"/>
        <v>41842.222222222175</v>
      </c>
      <c r="Y5553" s="111"/>
      <c r="Z5553" s="110">
        <f t="shared" si="1044"/>
        <v>43</v>
      </c>
      <c r="AA5553" s="109">
        <f t="shared" si="1037"/>
        <v>49.550000000000004</v>
      </c>
      <c r="AB5553" s="109">
        <f t="shared" si="1038"/>
        <v>49550.000000000007</v>
      </c>
      <c r="AC5553" s="108">
        <f t="shared" si="1039"/>
        <v>941.45</v>
      </c>
      <c r="AD5553" s="107">
        <f t="shared" si="1040"/>
        <v>2.2222222222222223E-2</v>
      </c>
      <c r="AE5553" s="106">
        <f t="shared" si="1041"/>
        <v>20.921111111111113</v>
      </c>
      <c r="AF5553" s="105">
        <f t="shared" si="1042"/>
        <v>62.763333333333293</v>
      </c>
      <c r="AG5553" s="105">
        <f t="shared" si="1043"/>
        <v>928.23666666666668</v>
      </c>
    </row>
    <row r="5554" spans="1:1029" s="88" customFormat="1" x14ac:dyDescent="0.35">
      <c r="A5554" s="21">
        <v>10141103</v>
      </c>
      <c r="B5554" s="162" t="s">
        <v>725</v>
      </c>
      <c r="C5554" s="115" t="s">
        <v>710</v>
      </c>
      <c r="D5554" s="124" t="s">
        <v>949</v>
      </c>
      <c r="E5554" s="114" t="str">
        <f t="shared" si="1033"/>
        <v>TRANSFORMADOR MARCA:ACTOM PTS 17R PTS 17R</v>
      </c>
      <c r="F5554" s="124"/>
      <c r="G5554" s="124" t="s">
        <v>949</v>
      </c>
      <c r="H5554" s="142" t="s">
        <v>779</v>
      </c>
      <c r="I5554" s="124"/>
      <c r="J5554" s="124"/>
      <c r="K5554" s="142" t="s">
        <v>948</v>
      </c>
      <c r="L5554" s="142" t="s">
        <v>947</v>
      </c>
      <c r="M5554" s="124">
        <v>250</v>
      </c>
      <c r="N5554" s="124">
        <v>33</v>
      </c>
      <c r="O5554" s="21">
        <v>0.4</v>
      </c>
      <c r="P5554" s="124" t="s">
        <v>514</v>
      </c>
      <c r="Q5554" s="142">
        <v>2015</v>
      </c>
      <c r="R5554" s="161" t="s">
        <v>859</v>
      </c>
      <c r="S5554" s="124" t="s">
        <v>946</v>
      </c>
      <c r="T5554" s="116">
        <v>991</v>
      </c>
      <c r="U5554" s="111">
        <v>45</v>
      </c>
      <c r="V5554" s="113">
        <f t="shared" si="1034"/>
        <v>949.15777777777782</v>
      </c>
      <c r="W5554" s="113">
        <f t="shared" si="1035"/>
        <v>41.842222222222176</v>
      </c>
      <c r="X5554" s="112">
        <f t="shared" si="1036"/>
        <v>41842.222222222175</v>
      </c>
      <c r="Y5554" s="111"/>
      <c r="Z5554" s="110">
        <f t="shared" si="1044"/>
        <v>43</v>
      </c>
      <c r="AA5554" s="109">
        <f t="shared" si="1037"/>
        <v>49.550000000000004</v>
      </c>
      <c r="AB5554" s="109">
        <f t="shared" si="1038"/>
        <v>49550.000000000007</v>
      </c>
      <c r="AC5554" s="108">
        <f t="shared" si="1039"/>
        <v>941.45</v>
      </c>
      <c r="AD5554" s="107">
        <f t="shared" si="1040"/>
        <v>2.2222222222222223E-2</v>
      </c>
      <c r="AE5554" s="106">
        <f t="shared" si="1041"/>
        <v>20.921111111111113</v>
      </c>
      <c r="AF5554" s="105">
        <f t="shared" si="1042"/>
        <v>62.763333333333293</v>
      </c>
      <c r="AG5554" s="105">
        <f t="shared" si="1043"/>
        <v>928.23666666666668</v>
      </c>
    </row>
    <row r="5555" spans="1:1029" s="88" customFormat="1" x14ac:dyDescent="0.35">
      <c r="A5555" s="21">
        <v>10141103</v>
      </c>
      <c r="B5555" s="162" t="s">
        <v>725</v>
      </c>
      <c r="C5555" s="115" t="s">
        <v>710</v>
      </c>
      <c r="D5555" s="124" t="s">
        <v>945</v>
      </c>
      <c r="E5555" s="114" t="str">
        <f t="shared" si="1033"/>
        <v>TRANSFORMADOR MARCA:Transformadores de Mocambique PT 94R PT 94R</v>
      </c>
      <c r="F5555" s="124"/>
      <c r="G5555" s="124" t="s">
        <v>945</v>
      </c>
      <c r="H5555" s="142" t="s">
        <v>944</v>
      </c>
      <c r="I5555" s="124"/>
      <c r="J5555" s="124"/>
      <c r="K5555" s="142" t="s">
        <v>943</v>
      </c>
      <c r="L5555" s="142" t="s">
        <v>942</v>
      </c>
      <c r="M5555" s="124">
        <v>500</v>
      </c>
      <c r="N5555" s="124">
        <v>33</v>
      </c>
      <c r="O5555" s="21">
        <v>0.4</v>
      </c>
      <c r="P5555" s="124" t="s">
        <v>514</v>
      </c>
      <c r="Q5555" s="142">
        <v>2015</v>
      </c>
      <c r="R5555" s="161" t="s">
        <v>918</v>
      </c>
      <c r="S5555" s="124">
        <v>977654</v>
      </c>
      <c r="T5555" s="116">
        <v>1200</v>
      </c>
      <c r="U5555" s="111">
        <v>45</v>
      </c>
      <c r="V5555" s="113">
        <f t="shared" si="1034"/>
        <v>1149.3333333333335</v>
      </c>
      <c r="W5555" s="113">
        <f t="shared" si="1035"/>
        <v>50.666666666666515</v>
      </c>
      <c r="X5555" s="112">
        <f t="shared" si="1036"/>
        <v>50666.666666666511</v>
      </c>
      <c r="Y5555" s="111"/>
      <c r="Z5555" s="110">
        <f t="shared" si="1044"/>
        <v>43</v>
      </c>
      <c r="AA5555" s="109">
        <f t="shared" si="1037"/>
        <v>60</v>
      </c>
      <c r="AB5555" s="109">
        <f t="shared" si="1038"/>
        <v>60000</v>
      </c>
      <c r="AC5555" s="108">
        <f t="shared" si="1039"/>
        <v>1140</v>
      </c>
      <c r="AD5555" s="107">
        <f t="shared" si="1040"/>
        <v>2.2222222222222223E-2</v>
      </c>
      <c r="AE5555" s="106">
        <f t="shared" si="1041"/>
        <v>25.333333333333336</v>
      </c>
      <c r="AF5555" s="105">
        <f t="shared" si="1042"/>
        <v>75.999999999999858</v>
      </c>
      <c r="AG5555" s="105">
        <f t="shared" si="1043"/>
        <v>1124.0000000000002</v>
      </c>
    </row>
    <row r="5556" spans="1:1029" s="88" customFormat="1" x14ac:dyDescent="0.35">
      <c r="A5556" s="21">
        <v>10141103</v>
      </c>
      <c r="B5556" s="162" t="s">
        <v>725</v>
      </c>
      <c r="C5556" s="115" t="s">
        <v>710</v>
      </c>
      <c r="D5556" s="124" t="s">
        <v>941</v>
      </c>
      <c r="E5556" s="114" t="str">
        <f t="shared" si="1033"/>
        <v>TRANSFORMADOR MARCA:" PT 352R PT 352R</v>
      </c>
      <c r="F5556" s="124"/>
      <c r="G5556" s="124" t="s">
        <v>941</v>
      </c>
      <c r="H5556" s="142" t="s">
        <v>940</v>
      </c>
      <c r="I5556" s="124"/>
      <c r="J5556" s="142"/>
      <c r="K5556" s="142" t="s">
        <v>939</v>
      </c>
      <c r="L5556" s="142" t="s">
        <v>938</v>
      </c>
      <c r="M5556" s="124">
        <v>315</v>
      </c>
      <c r="N5556" s="124">
        <v>33</v>
      </c>
      <c r="O5556" s="21">
        <v>0.4</v>
      </c>
      <c r="P5556" s="124" t="s">
        <v>514</v>
      </c>
      <c r="Q5556" s="142">
        <v>2015</v>
      </c>
      <c r="R5556" s="161" t="s">
        <v>846</v>
      </c>
      <c r="S5556" s="124" t="s">
        <v>937</v>
      </c>
      <c r="T5556" s="116">
        <v>1039</v>
      </c>
      <c r="U5556" s="111">
        <v>45</v>
      </c>
      <c r="V5556" s="113">
        <f t="shared" si="1034"/>
        <v>995.13111111111118</v>
      </c>
      <c r="W5556" s="113">
        <f t="shared" si="1035"/>
        <v>43.868888888888819</v>
      </c>
      <c r="X5556" s="112">
        <f t="shared" si="1036"/>
        <v>43868.888888888818</v>
      </c>
      <c r="Y5556" s="111"/>
      <c r="Z5556" s="110">
        <f t="shared" si="1044"/>
        <v>43</v>
      </c>
      <c r="AA5556" s="109">
        <f t="shared" si="1037"/>
        <v>51.95</v>
      </c>
      <c r="AB5556" s="109">
        <f t="shared" si="1038"/>
        <v>51950</v>
      </c>
      <c r="AC5556" s="108">
        <f t="shared" si="1039"/>
        <v>987.05</v>
      </c>
      <c r="AD5556" s="107">
        <f t="shared" si="1040"/>
        <v>2.2222222222222223E-2</v>
      </c>
      <c r="AE5556" s="106">
        <f t="shared" si="1041"/>
        <v>21.934444444444445</v>
      </c>
      <c r="AF5556" s="105">
        <f t="shared" si="1042"/>
        <v>65.803333333333256</v>
      </c>
      <c r="AG5556" s="105">
        <f t="shared" si="1043"/>
        <v>973.19666666666672</v>
      </c>
    </row>
    <row r="5557" spans="1:1029" s="88" customFormat="1" x14ac:dyDescent="0.35">
      <c r="A5557" s="21">
        <v>10141103</v>
      </c>
      <c r="B5557" s="162" t="s">
        <v>725</v>
      </c>
      <c r="C5557" s="115" t="s">
        <v>710</v>
      </c>
      <c r="D5557" s="21" t="s">
        <v>936</v>
      </c>
      <c r="E5557" s="114" t="str">
        <f t="shared" si="1033"/>
        <v>TRANSFORMADOR MARCA:Transformadores de Mocambique PT 100R PT 100R</v>
      </c>
      <c r="F5557" s="124"/>
      <c r="G5557" s="21" t="s">
        <v>936</v>
      </c>
      <c r="H5557" s="21" t="s">
        <v>106</v>
      </c>
      <c r="I5557" s="21"/>
      <c r="J5557" s="57"/>
      <c r="K5557" s="142" t="s">
        <v>935</v>
      </c>
      <c r="L5557" s="142" t="s">
        <v>934</v>
      </c>
      <c r="M5557" s="21">
        <v>200</v>
      </c>
      <c r="N5557" s="124">
        <v>33</v>
      </c>
      <c r="O5557" s="21">
        <v>0.4</v>
      </c>
      <c r="P5557" s="124" t="s">
        <v>514</v>
      </c>
      <c r="Q5557" s="142">
        <v>2015</v>
      </c>
      <c r="R5557" s="161" t="s">
        <v>918</v>
      </c>
      <c r="S5557" s="124">
        <v>979629</v>
      </c>
      <c r="T5557" s="116">
        <v>991</v>
      </c>
      <c r="U5557" s="111">
        <v>45</v>
      </c>
      <c r="V5557" s="113">
        <f t="shared" si="1034"/>
        <v>949.15777777777782</v>
      </c>
      <c r="W5557" s="113">
        <f t="shared" si="1035"/>
        <v>41.842222222222176</v>
      </c>
      <c r="X5557" s="112">
        <f t="shared" si="1036"/>
        <v>41842.222222222175</v>
      </c>
      <c r="Y5557" s="111"/>
      <c r="Z5557" s="110">
        <f t="shared" si="1044"/>
        <v>43</v>
      </c>
      <c r="AA5557" s="109">
        <f t="shared" si="1037"/>
        <v>49.550000000000004</v>
      </c>
      <c r="AB5557" s="109">
        <f t="shared" si="1038"/>
        <v>49550.000000000007</v>
      </c>
      <c r="AC5557" s="108">
        <f t="shared" si="1039"/>
        <v>941.45</v>
      </c>
      <c r="AD5557" s="107">
        <f t="shared" si="1040"/>
        <v>2.2222222222222223E-2</v>
      </c>
      <c r="AE5557" s="106">
        <f t="shared" si="1041"/>
        <v>20.921111111111113</v>
      </c>
      <c r="AF5557" s="105">
        <f t="shared" si="1042"/>
        <v>62.763333333333293</v>
      </c>
      <c r="AG5557" s="105">
        <f t="shared" si="1043"/>
        <v>928.23666666666668</v>
      </c>
    </row>
    <row r="5558" spans="1:1029" s="88" customFormat="1" x14ac:dyDescent="0.35">
      <c r="A5558" s="21">
        <v>10141103</v>
      </c>
      <c r="B5558" s="162" t="s">
        <v>725</v>
      </c>
      <c r="C5558" s="115" t="s">
        <v>710</v>
      </c>
      <c r="D5558" s="21" t="s">
        <v>933</v>
      </c>
      <c r="E5558" s="114" t="str">
        <f t="shared" si="1033"/>
        <v>TRANSFORMADOR MARCA:Transformadores de Mocambique PT 145 PT 145</v>
      </c>
      <c r="F5558" s="124"/>
      <c r="G5558" s="21" t="s">
        <v>933</v>
      </c>
      <c r="H5558" s="57" t="s">
        <v>932</v>
      </c>
      <c r="I5558" s="21"/>
      <c r="J5558" s="57"/>
      <c r="K5558" s="142" t="s">
        <v>931</v>
      </c>
      <c r="L5558" s="142" t="s">
        <v>930</v>
      </c>
      <c r="M5558" s="21">
        <v>315</v>
      </c>
      <c r="N5558" s="124">
        <v>33</v>
      </c>
      <c r="O5558" s="21">
        <v>0.4</v>
      </c>
      <c r="P5558" s="124" t="s">
        <v>514</v>
      </c>
      <c r="Q5558" s="57">
        <v>2015</v>
      </c>
      <c r="R5558" s="161" t="s">
        <v>918</v>
      </c>
      <c r="S5558" s="124">
        <v>979653</v>
      </c>
      <c r="T5558" s="116">
        <v>1039</v>
      </c>
      <c r="U5558" s="111">
        <v>45</v>
      </c>
      <c r="V5558" s="113">
        <f t="shared" si="1034"/>
        <v>995.13111111111118</v>
      </c>
      <c r="W5558" s="113">
        <f t="shared" si="1035"/>
        <v>43.868888888888819</v>
      </c>
      <c r="X5558" s="112">
        <f t="shared" si="1036"/>
        <v>43868.888888888818</v>
      </c>
      <c r="Y5558" s="111"/>
      <c r="Z5558" s="110">
        <f t="shared" si="1044"/>
        <v>43</v>
      </c>
      <c r="AA5558" s="109">
        <f t="shared" si="1037"/>
        <v>51.95</v>
      </c>
      <c r="AB5558" s="109">
        <f t="shared" si="1038"/>
        <v>51950</v>
      </c>
      <c r="AC5558" s="108">
        <f t="shared" si="1039"/>
        <v>987.05</v>
      </c>
      <c r="AD5558" s="107">
        <f t="shared" si="1040"/>
        <v>2.2222222222222223E-2</v>
      </c>
      <c r="AE5558" s="106">
        <f t="shared" si="1041"/>
        <v>21.934444444444445</v>
      </c>
      <c r="AF5558" s="105">
        <f t="shared" si="1042"/>
        <v>65.803333333333256</v>
      </c>
      <c r="AG5558" s="105">
        <f t="shared" si="1043"/>
        <v>973.19666666666672</v>
      </c>
    </row>
    <row r="5559" spans="1:1029" s="88" customFormat="1" x14ac:dyDescent="0.35">
      <c r="A5559" s="21">
        <v>10141103</v>
      </c>
      <c r="B5559" s="162" t="s">
        <v>725</v>
      </c>
      <c r="C5559" s="115" t="s">
        <v>710</v>
      </c>
      <c r="D5559" s="142" t="s">
        <v>929</v>
      </c>
      <c r="E5559" s="114" t="str">
        <f t="shared" si="1033"/>
        <v>TRANSFORMADOR MARCA:Transformadores de Mocambique PTS 848 PTS 848</v>
      </c>
      <c r="F5559" s="124"/>
      <c r="G5559" s="142" t="s">
        <v>929</v>
      </c>
      <c r="H5559" s="142" t="s">
        <v>779</v>
      </c>
      <c r="I5559" s="21"/>
      <c r="J5559" s="57"/>
      <c r="K5559" s="142" t="s">
        <v>928</v>
      </c>
      <c r="L5559" s="142" t="s">
        <v>927</v>
      </c>
      <c r="M5559" s="21">
        <v>160</v>
      </c>
      <c r="N5559" s="124">
        <v>33</v>
      </c>
      <c r="O5559" s="21">
        <v>0.4</v>
      </c>
      <c r="P5559" s="124" t="s">
        <v>514</v>
      </c>
      <c r="Q5559" s="21">
        <v>2015</v>
      </c>
      <c r="R5559" s="161" t="s">
        <v>918</v>
      </c>
      <c r="S5559" s="124">
        <v>961828</v>
      </c>
      <c r="T5559" s="116">
        <v>991</v>
      </c>
      <c r="U5559" s="111">
        <v>45</v>
      </c>
      <c r="V5559" s="113">
        <f t="shared" si="1034"/>
        <v>949.15777777777782</v>
      </c>
      <c r="W5559" s="113">
        <f t="shared" si="1035"/>
        <v>41.842222222222176</v>
      </c>
      <c r="X5559" s="112">
        <f t="shared" si="1036"/>
        <v>41842.222222222175</v>
      </c>
      <c r="Y5559" s="111"/>
      <c r="Z5559" s="110">
        <f t="shared" si="1044"/>
        <v>43</v>
      </c>
      <c r="AA5559" s="109">
        <f t="shared" si="1037"/>
        <v>49.550000000000004</v>
      </c>
      <c r="AB5559" s="109">
        <f t="shared" si="1038"/>
        <v>49550.000000000007</v>
      </c>
      <c r="AC5559" s="108">
        <f t="shared" si="1039"/>
        <v>941.45</v>
      </c>
      <c r="AD5559" s="107">
        <f t="shared" si="1040"/>
        <v>2.2222222222222223E-2</v>
      </c>
      <c r="AE5559" s="106">
        <f t="shared" si="1041"/>
        <v>20.921111111111113</v>
      </c>
      <c r="AF5559" s="105">
        <f t="shared" si="1042"/>
        <v>62.763333333333293</v>
      </c>
      <c r="AG5559" s="105">
        <f t="shared" si="1043"/>
        <v>928.23666666666668</v>
      </c>
    </row>
    <row r="5560" spans="1:1029" s="88" customFormat="1" x14ac:dyDescent="0.35">
      <c r="A5560" s="21">
        <v>10141103</v>
      </c>
      <c r="B5560" s="162" t="s">
        <v>725</v>
      </c>
      <c r="C5560" s="115" t="s">
        <v>710</v>
      </c>
      <c r="D5560" s="124" t="s">
        <v>926</v>
      </c>
      <c r="E5560" s="114" t="str">
        <f t="shared" si="1033"/>
        <v>TRANSFORMADOR MARCA:POWERTECH PTS 190 PTS 190</v>
      </c>
      <c r="F5560" s="124"/>
      <c r="G5560" s="124" t="s">
        <v>926</v>
      </c>
      <c r="H5560" s="142" t="s">
        <v>925</v>
      </c>
      <c r="I5560" s="21"/>
      <c r="J5560" s="57"/>
      <c r="K5560" s="142" t="s">
        <v>924</v>
      </c>
      <c r="L5560" s="142" t="s">
        <v>923</v>
      </c>
      <c r="M5560" s="21">
        <v>500</v>
      </c>
      <c r="N5560" s="124">
        <v>33</v>
      </c>
      <c r="O5560" s="21">
        <v>0.4</v>
      </c>
      <c r="P5560" s="124" t="s">
        <v>514</v>
      </c>
      <c r="Q5560" s="142">
        <v>2015</v>
      </c>
      <c r="R5560" s="21" t="s">
        <v>295</v>
      </c>
      <c r="S5560" s="124" t="s">
        <v>922</v>
      </c>
      <c r="T5560" s="116">
        <v>1200</v>
      </c>
      <c r="U5560" s="111">
        <v>45</v>
      </c>
      <c r="V5560" s="113">
        <f t="shared" si="1034"/>
        <v>1149.3333333333335</v>
      </c>
      <c r="W5560" s="113">
        <f t="shared" si="1035"/>
        <v>50.666666666666515</v>
      </c>
      <c r="X5560" s="112">
        <f t="shared" si="1036"/>
        <v>50666.666666666511</v>
      </c>
      <c r="Y5560" s="111"/>
      <c r="Z5560" s="110">
        <f t="shared" si="1044"/>
        <v>43</v>
      </c>
      <c r="AA5560" s="109">
        <f t="shared" si="1037"/>
        <v>60</v>
      </c>
      <c r="AB5560" s="109">
        <f t="shared" si="1038"/>
        <v>60000</v>
      </c>
      <c r="AC5560" s="108">
        <f t="shared" si="1039"/>
        <v>1140</v>
      </c>
      <c r="AD5560" s="107">
        <f t="shared" si="1040"/>
        <v>2.2222222222222223E-2</v>
      </c>
      <c r="AE5560" s="106">
        <f t="shared" si="1041"/>
        <v>25.333333333333336</v>
      </c>
      <c r="AF5560" s="105">
        <f t="shared" si="1042"/>
        <v>75.999999999999858</v>
      </c>
      <c r="AG5560" s="105">
        <f t="shared" si="1043"/>
        <v>1124.0000000000002</v>
      </c>
    </row>
    <row r="5561" spans="1:1029" s="88" customFormat="1" x14ac:dyDescent="0.35">
      <c r="A5561" s="21">
        <v>10141103</v>
      </c>
      <c r="B5561" s="162" t="s">
        <v>725</v>
      </c>
      <c r="C5561" s="115" t="s">
        <v>710</v>
      </c>
      <c r="D5561" s="124" t="s">
        <v>921</v>
      </c>
      <c r="E5561" s="114" t="str">
        <f t="shared" si="1033"/>
        <v>TRANSFORMADOR MARCA:Transformadores de Mocambique PTS 177 PTS 177</v>
      </c>
      <c r="F5561" s="124"/>
      <c r="G5561" s="124" t="s">
        <v>921</v>
      </c>
      <c r="H5561" s="124" t="s">
        <v>751</v>
      </c>
      <c r="I5561" s="21"/>
      <c r="J5561" s="57"/>
      <c r="K5561" s="142" t="s">
        <v>920</v>
      </c>
      <c r="L5561" s="142" t="s">
        <v>919</v>
      </c>
      <c r="M5561" s="21">
        <v>315</v>
      </c>
      <c r="N5561" s="124">
        <v>33</v>
      </c>
      <c r="O5561" s="21">
        <v>0.4</v>
      </c>
      <c r="P5561" s="124" t="s">
        <v>514</v>
      </c>
      <c r="Q5561" s="142">
        <v>2015</v>
      </c>
      <c r="R5561" s="161" t="s">
        <v>918</v>
      </c>
      <c r="S5561" s="124">
        <v>979648</v>
      </c>
      <c r="T5561" s="116">
        <v>1039</v>
      </c>
      <c r="U5561" s="111">
        <v>45</v>
      </c>
      <c r="V5561" s="113">
        <f t="shared" si="1034"/>
        <v>995.13111111111118</v>
      </c>
      <c r="W5561" s="113">
        <f t="shared" si="1035"/>
        <v>43.868888888888819</v>
      </c>
      <c r="X5561" s="112">
        <f t="shared" si="1036"/>
        <v>43868.888888888818</v>
      </c>
      <c r="Y5561" s="111"/>
      <c r="Z5561" s="110">
        <f t="shared" si="1044"/>
        <v>43</v>
      </c>
      <c r="AA5561" s="109">
        <f t="shared" si="1037"/>
        <v>51.95</v>
      </c>
      <c r="AB5561" s="109">
        <f t="shared" si="1038"/>
        <v>51950</v>
      </c>
      <c r="AC5561" s="108">
        <f t="shared" si="1039"/>
        <v>987.05</v>
      </c>
      <c r="AD5561" s="107">
        <f t="shared" si="1040"/>
        <v>2.2222222222222223E-2</v>
      </c>
      <c r="AE5561" s="106">
        <f t="shared" si="1041"/>
        <v>21.934444444444445</v>
      </c>
      <c r="AF5561" s="105">
        <f t="shared" si="1042"/>
        <v>65.803333333333256</v>
      </c>
      <c r="AG5561" s="105">
        <f t="shared" si="1043"/>
        <v>973.19666666666672</v>
      </c>
    </row>
    <row r="5562" spans="1:1029" s="88" customFormat="1" x14ac:dyDescent="0.35">
      <c r="A5562" s="21">
        <v>10141103</v>
      </c>
      <c r="B5562" s="162" t="s">
        <v>725</v>
      </c>
      <c r="C5562" s="115" t="s">
        <v>710</v>
      </c>
      <c r="D5562" s="124" t="s">
        <v>917</v>
      </c>
      <c r="E5562" s="114" t="str">
        <f t="shared" si="1033"/>
        <v>TRANSFORMADOR MARCA:Free State Transformers PTS 467 PTS 467</v>
      </c>
      <c r="F5562" s="124"/>
      <c r="G5562" s="124" t="s">
        <v>917</v>
      </c>
      <c r="H5562" s="124" t="s">
        <v>729</v>
      </c>
      <c r="I5562" s="21"/>
      <c r="J5562" s="57"/>
      <c r="K5562" s="142" t="s">
        <v>916</v>
      </c>
      <c r="L5562" s="142" t="s">
        <v>915</v>
      </c>
      <c r="M5562" s="21">
        <v>315</v>
      </c>
      <c r="N5562" s="124">
        <v>33</v>
      </c>
      <c r="O5562" s="21">
        <v>0.4</v>
      </c>
      <c r="P5562" s="124" t="s">
        <v>514</v>
      </c>
      <c r="Q5562" s="142">
        <v>2015</v>
      </c>
      <c r="R5562" s="161" t="s">
        <v>914</v>
      </c>
      <c r="S5562" s="124" t="s">
        <v>913</v>
      </c>
      <c r="T5562" s="116">
        <v>1039</v>
      </c>
      <c r="U5562" s="111">
        <v>45</v>
      </c>
      <c r="V5562" s="113">
        <f t="shared" si="1034"/>
        <v>995.13111111111118</v>
      </c>
      <c r="W5562" s="113">
        <f t="shared" si="1035"/>
        <v>43.868888888888819</v>
      </c>
      <c r="X5562" s="112">
        <f t="shared" si="1036"/>
        <v>43868.888888888818</v>
      </c>
      <c r="Y5562" s="111"/>
      <c r="Z5562" s="110">
        <f t="shared" si="1044"/>
        <v>43</v>
      </c>
      <c r="AA5562" s="109">
        <f t="shared" si="1037"/>
        <v>51.95</v>
      </c>
      <c r="AB5562" s="109">
        <f t="shared" si="1038"/>
        <v>51950</v>
      </c>
      <c r="AC5562" s="108">
        <f t="shared" si="1039"/>
        <v>987.05</v>
      </c>
      <c r="AD5562" s="107">
        <f t="shared" si="1040"/>
        <v>2.2222222222222223E-2</v>
      </c>
      <c r="AE5562" s="106">
        <f t="shared" si="1041"/>
        <v>21.934444444444445</v>
      </c>
      <c r="AF5562" s="105">
        <f t="shared" si="1042"/>
        <v>65.803333333333256</v>
      </c>
      <c r="AG5562" s="105">
        <f t="shared" si="1043"/>
        <v>973.19666666666672</v>
      </c>
    </row>
    <row r="5563" spans="1:1029" s="88" customFormat="1" x14ac:dyDescent="0.35">
      <c r="A5563" s="21">
        <v>10141103</v>
      </c>
      <c r="B5563" s="162" t="s">
        <v>725</v>
      </c>
      <c r="C5563" s="115" t="s">
        <v>710</v>
      </c>
      <c r="D5563" s="124" t="s">
        <v>912</v>
      </c>
      <c r="E5563" s="114" t="str">
        <f t="shared" si="1033"/>
        <v>TRANSFORMADOR MARCA:FUJI TUSCO PTS 1015 PTS 1015</v>
      </c>
      <c r="F5563" s="124"/>
      <c r="G5563" s="124" t="s">
        <v>912</v>
      </c>
      <c r="H5563" s="124" t="s">
        <v>303</v>
      </c>
      <c r="I5563" s="21"/>
      <c r="J5563" s="21"/>
      <c r="K5563" s="142" t="s">
        <v>911</v>
      </c>
      <c r="L5563" s="142" t="s">
        <v>910</v>
      </c>
      <c r="M5563" s="21">
        <v>200</v>
      </c>
      <c r="N5563" s="124">
        <v>33</v>
      </c>
      <c r="O5563" s="21">
        <v>0.4</v>
      </c>
      <c r="P5563" s="124" t="s">
        <v>514</v>
      </c>
      <c r="Q5563" s="142">
        <v>2015</v>
      </c>
      <c r="R5563" s="21" t="s">
        <v>531</v>
      </c>
      <c r="S5563" s="142">
        <v>581358</v>
      </c>
      <c r="T5563" s="116">
        <v>991</v>
      </c>
      <c r="U5563" s="111">
        <v>45</v>
      </c>
      <c r="V5563" s="113">
        <f t="shared" si="1034"/>
        <v>949.15777777777782</v>
      </c>
      <c r="W5563" s="113">
        <f t="shared" si="1035"/>
        <v>41.842222222222176</v>
      </c>
      <c r="X5563" s="112">
        <f t="shared" si="1036"/>
        <v>41842.222222222175</v>
      </c>
      <c r="Y5563" s="111"/>
      <c r="Z5563" s="110">
        <f t="shared" si="1044"/>
        <v>43</v>
      </c>
      <c r="AA5563" s="109">
        <f t="shared" si="1037"/>
        <v>49.550000000000004</v>
      </c>
      <c r="AB5563" s="109">
        <f t="shared" si="1038"/>
        <v>49550.000000000007</v>
      </c>
      <c r="AC5563" s="108">
        <f t="shared" si="1039"/>
        <v>941.45</v>
      </c>
      <c r="AD5563" s="107">
        <f t="shared" si="1040"/>
        <v>2.2222222222222223E-2</v>
      </c>
      <c r="AE5563" s="106">
        <f t="shared" si="1041"/>
        <v>20.921111111111113</v>
      </c>
      <c r="AF5563" s="105">
        <f t="shared" si="1042"/>
        <v>62.763333333333293</v>
      </c>
      <c r="AG5563" s="105">
        <f t="shared" si="1043"/>
        <v>928.23666666666668</v>
      </c>
    </row>
    <row r="5564" spans="1:1029" s="88" customFormat="1" x14ac:dyDescent="0.35">
      <c r="A5564" s="21">
        <v>10141103</v>
      </c>
      <c r="B5564" s="162" t="s">
        <v>725</v>
      </c>
      <c r="C5564" s="115" t="s">
        <v>710</v>
      </c>
      <c r="D5564" s="124" t="s">
        <v>909</v>
      </c>
      <c r="E5564" s="114" t="str">
        <f t="shared" si="1033"/>
        <v>TRANSFORMADOR MARCA:EFACEC PTS 46A PTS 46A</v>
      </c>
      <c r="F5564" s="124"/>
      <c r="G5564" s="124" t="s">
        <v>909</v>
      </c>
      <c r="H5564" s="124" t="s">
        <v>324</v>
      </c>
      <c r="I5564" s="124" t="s">
        <v>723</v>
      </c>
      <c r="J5564" s="124"/>
      <c r="K5564" s="142" t="s">
        <v>908</v>
      </c>
      <c r="L5564" s="142" t="s">
        <v>907</v>
      </c>
      <c r="M5564" s="124">
        <v>160</v>
      </c>
      <c r="N5564" s="124">
        <v>33</v>
      </c>
      <c r="O5564" s="21">
        <v>0.4</v>
      </c>
      <c r="P5564" s="124" t="s">
        <v>514</v>
      </c>
      <c r="Q5564" s="142">
        <v>2015</v>
      </c>
      <c r="R5564" s="124" t="s">
        <v>27</v>
      </c>
      <c r="S5564" s="124" t="s">
        <v>906</v>
      </c>
      <c r="T5564" s="116">
        <v>991</v>
      </c>
      <c r="U5564" s="111">
        <v>45</v>
      </c>
      <c r="V5564" s="113">
        <f t="shared" si="1034"/>
        <v>949.15777777777782</v>
      </c>
      <c r="W5564" s="113">
        <f t="shared" si="1035"/>
        <v>41.842222222222176</v>
      </c>
      <c r="X5564" s="112">
        <f t="shared" si="1036"/>
        <v>41842.222222222175</v>
      </c>
      <c r="Y5564" s="111"/>
      <c r="Z5564" s="110">
        <f t="shared" si="1044"/>
        <v>43</v>
      </c>
      <c r="AA5564" s="109">
        <f t="shared" si="1037"/>
        <v>49.550000000000004</v>
      </c>
      <c r="AB5564" s="109">
        <f t="shared" si="1038"/>
        <v>49550.000000000007</v>
      </c>
      <c r="AC5564" s="108">
        <f t="shared" si="1039"/>
        <v>941.45</v>
      </c>
      <c r="AD5564" s="107">
        <f t="shared" si="1040"/>
        <v>2.2222222222222223E-2</v>
      </c>
      <c r="AE5564" s="106">
        <f t="shared" si="1041"/>
        <v>20.921111111111113</v>
      </c>
      <c r="AF5564" s="105">
        <f t="shared" si="1042"/>
        <v>62.763333333333293</v>
      </c>
      <c r="AG5564" s="105">
        <f t="shared" si="1043"/>
        <v>928.23666666666668</v>
      </c>
    </row>
    <row r="5565" spans="1:1029" s="88" customFormat="1" x14ac:dyDescent="0.35">
      <c r="A5565" s="21">
        <v>10141103</v>
      </c>
      <c r="B5565" s="115" t="s">
        <v>711</v>
      </c>
      <c r="C5565" s="115" t="s">
        <v>710</v>
      </c>
      <c r="D5565" s="21"/>
      <c r="E5565" s="114" t="str">
        <f t="shared" si="1033"/>
        <v xml:space="preserve">TRANSFORMADOR MARCA: ANGOCHE </v>
      </c>
      <c r="F5565" s="57"/>
      <c r="G5565" s="21" t="s">
        <v>709</v>
      </c>
      <c r="H5565" s="21" t="s">
        <v>709</v>
      </c>
      <c r="I5565" s="21"/>
      <c r="J5565" s="57"/>
      <c r="K5565" s="57" t="s">
        <v>708</v>
      </c>
      <c r="L5565" s="57" t="s">
        <v>707</v>
      </c>
      <c r="M5565" s="21" t="s">
        <v>591</v>
      </c>
      <c r="N5565" s="21" t="s">
        <v>19</v>
      </c>
      <c r="O5565" s="21" t="s">
        <v>362</v>
      </c>
      <c r="P5565" s="57">
        <v>3</v>
      </c>
      <c r="Q5565" s="21">
        <v>2015</v>
      </c>
      <c r="R5565" s="21"/>
      <c r="S5565" s="21"/>
      <c r="T5565" s="116">
        <v>991</v>
      </c>
      <c r="U5565" s="21">
        <v>45</v>
      </c>
      <c r="V5565" s="113">
        <f t="shared" si="1034"/>
        <v>949.15777777777782</v>
      </c>
      <c r="W5565" s="113">
        <f t="shared" si="1035"/>
        <v>41.842222222222176</v>
      </c>
      <c r="X5565" s="112">
        <f t="shared" si="1036"/>
        <v>41842.222222222175</v>
      </c>
      <c r="Y5565" s="111"/>
      <c r="Z5565" s="110">
        <f t="shared" si="1044"/>
        <v>43</v>
      </c>
      <c r="AA5565" s="109">
        <f t="shared" si="1037"/>
        <v>49.550000000000004</v>
      </c>
      <c r="AB5565" s="109">
        <f t="shared" si="1038"/>
        <v>49550.000000000007</v>
      </c>
      <c r="AC5565" s="108">
        <f t="shared" si="1039"/>
        <v>941.45</v>
      </c>
      <c r="AD5565" s="107">
        <f t="shared" si="1040"/>
        <v>2.2222222222222223E-2</v>
      </c>
      <c r="AE5565" s="106">
        <f t="shared" si="1041"/>
        <v>20.921111111111113</v>
      </c>
      <c r="AF5565" s="105">
        <f t="shared" si="1042"/>
        <v>62.763333333333293</v>
      </c>
      <c r="AG5565" s="105">
        <f t="shared" si="1043"/>
        <v>928.23666666666668</v>
      </c>
    </row>
    <row r="5566" spans="1:1029" s="88" customFormat="1" x14ac:dyDescent="0.35">
      <c r="A5566" s="21">
        <v>10141103</v>
      </c>
      <c r="B5566" s="115" t="s">
        <v>711</v>
      </c>
      <c r="C5566" s="115" t="s">
        <v>710</v>
      </c>
      <c r="D5566" s="21"/>
      <c r="E5566" s="114" t="str">
        <f t="shared" si="1033"/>
        <v xml:space="preserve">TRANSFORMADOR MARCA: ANGOCHE </v>
      </c>
      <c r="F5566" s="57"/>
      <c r="G5566" s="21" t="s">
        <v>709</v>
      </c>
      <c r="H5566" s="21" t="s">
        <v>709</v>
      </c>
      <c r="I5566" s="21"/>
      <c r="J5566" s="57"/>
      <c r="K5566" s="57" t="s">
        <v>708</v>
      </c>
      <c r="L5566" s="57" t="s">
        <v>707</v>
      </c>
      <c r="M5566" s="21" t="s">
        <v>714</v>
      </c>
      <c r="N5566" s="21" t="s">
        <v>19</v>
      </c>
      <c r="O5566" s="21" t="s">
        <v>362</v>
      </c>
      <c r="P5566" s="57">
        <v>3</v>
      </c>
      <c r="Q5566" s="21">
        <v>2015</v>
      </c>
      <c r="R5566" s="21"/>
      <c r="S5566" s="21"/>
      <c r="T5566" s="116">
        <v>991</v>
      </c>
      <c r="U5566" s="21">
        <v>45</v>
      </c>
      <c r="V5566" s="113">
        <f t="shared" si="1034"/>
        <v>949.15777777777782</v>
      </c>
      <c r="W5566" s="113">
        <f t="shared" si="1035"/>
        <v>41.842222222222176</v>
      </c>
      <c r="X5566" s="112">
        <f t="shared" si="1036"/>
        <v>41842.222222222175</v>
      </c>
      <c r="Y5566" s="111"/>
      <c r="Z5566" s="110">
        <f t="shared" si="1044"/>
        <v>43</v>
      </c>
      <c r="AA5566" s="109">
        <f t="shared" si="1037"/>
        <v>49.550000000000004</v>
      </c>
      <c r="AB5566" s="109">
        <f t="shared" si="1038"/>
        <v>49550.000000000007</v>
      </c>
      <c r="AC5566" s="108">
        <f t="shared" si="1039"/>
        <v>941.45</v>
      </c>
      <c r="AD5566" s="107">
        <f t="shared" si="1040"/>
        <v>2.2222222222222223E-2</v>
      </c>
      <c r="AE5566" s="106">
        <f t="shared" si="1041"/>
        <v>20.921111111111113</v>
      </c>
      <c r="AF5566" s="105">
        <f t="shared" si="1042"/>
        <v>62.763333333333293</v>
      </c>
      <c r="AG5566" s="105">
        <f t="shared" si="1043"/>
        <v>928.23666666666668</v>
      </c>
    </row>
    <row r="5567" spans="1:1029" s="88" customFormat="1" x14ac:dyDescent="0.35">
      <c r="A5567" s="21">
        <v>10141103</v>
      </c>
      <c r="B5567" s="115" t="s">
        <v>496</v>
      </c>
      <c r="C5567" s="115" t="s">
        <v>495</v>
      </c>
      <c r="D5567" s="21"/>
      <c r="E5567" s="114" t="str">
        <f t="shared" si="1033"/>
        <v xml:space="preserve">TRANSFORMADOR AUXILIAR MARCA:FUJI TUSCO       MATAMBO </v>
      </c>
      <c r="F5567" s="21" t="s">
        <v>424</v>
      </c>
      <c r="G5567" s="21" t="s">
        <v>533</v>
      </c>
      <c r="H5567" s="21" t="s">
        <v>424</v>
      </c>
      <c r="I5567" s="21" t="s">
        <v>532</v>
      </c>
      <c r="J5567" s="21"/>
      <c r="K5567" s="119" t="s">
        <v>400</v>
      </c>
      <c r="L5567" s="57" t="s">
        <v>399</v>
      </c>
      <c r="M5567" s="21">
        <v>200</v>
      </c>
      <c r="N5567" s="21">
        <v>33</v>
      </c>
      <c r="O5567" s="21">
        <v>0.4</v>
      </c>
      <c r="P5567" s="21">
        <v>3</v>
      </c>
      <c r="Q5567" s="21">
        <v>2015</v>
      </c>
      <c r="R5567" s="21" t="s">
        <v>531</v>
      </c>
      <c r="S5567" s="21">
        <v>581363</v>
      </c>
      <c r="T5567" s="116">
        <v>991</v>
      </c>
      <c r="U5567" s="111">
        <v>45</v>
      </c>
      <c r="V5567" s="113">
        <f t="shared" si="1034"/>
        <v>949.15777777777782</v>
      </c>
      <c r="W5567" s="113">
        <f t="shared" si="1035"/>
        <v>41.842222222222176</v>
      </c>
      <c r="X5567" s="112">
        <f t="shared" si="1036"/>
        <v>41842.222222222175</v>
      </c>
      <c r="Y5567" s="111"/>
      <c r="Z5567" s="110">
        <f t="shared" si="1044"/>
        <v>43</v>
      </c>
      <c r="AA5567" s="109">
        <f t="shared" si="1037"/>
        <v>49.550000000000004</v>
      </c>
      <c r="AB5567" s="109">
        <f t="shared" si="1038"/>
        <v>49550.000000000007</v>
      </c>
      <c r="AC5567" s="108">
        <f t="shared" si="1039"/>
        <v>941.45</v>
      </c>
      <c r="AD5567" s="107">
        <f t="shared" si="1040"/>
        <v>2.2222222222222223E-2</v>
      </c>
      <c r="AE5567" s="106">
        <f t="shared" si="1041"/>
        <v>20.921111111111113</v>
      </c>
      <c r="AF5567" s="105">
        <f t="shared" si="1042"/>
        <v>62.763333333333293</v>
      </c>
      <c r="AG5567" s="105">
        <f t="shared" si="1043"/>
        <v>928.23666666666668</v>
      </c>
      <c r="AH5567" s="104"/>
      <c r="AI5567" s="104"/>
      <c r="AJ5567" s="104"/>
      <c r="AK5567" s="104"/>
      <c r="AL5567" s="104"/>
      <c r="AM5567" s="104"/>
      <c r="AN5567" s="104"/>
      <c r="AO5567" s="104"/>
      <c r="AP5567" s="104"/>
      <c r="AQ5567" s="104"/>
      <c r="AR5567" s="104"/>
      <c r="AS5567" s="104"/>
      <c r="AT5567" s="104"/>
      <c r="AU5567" s="104"/>
      <c r="AV5567" s="104"/>
      <c r="AW5567" s="104"/>
      <c r="AX5567" s="104"/>
      <c r="AY5567" s="104"/>
      <c r="AZ5567" s="104"/>
      <c r="BA5567" s="104"/>
      <c r="BB5567" s="104"/>
      <c r="BC5567" s="104"/>
      <c r="BD5567" s="104"/>
      <c r="BE5567" s="104"/>
      <c r="BF5567" s="104"/>
      <c r="BG5567" s="104"/>
      <c r="BH5567" s="104"/>
      <c r="BI5567" s="104"/>
      <c r="BJ5567" s="104"/>
      <c r="BK5567" s="104"/>
      <c r="BL5567" s="104"/>
      <c r="BM5567" s="104"/>
      <c r="BN5567" s="104"/>
      <c r="BO5567" s="104"/>
      <c r="BP5567" s="104"/>
      <c r="BQ5567" s="104"/>
      <c r="BR5567" s="104"/>
      <c r="BS5567" s="104"/>
      <c r="BT5567" s="104"/>
      <c r="BU5567" s="104"/>
      <c r="BV5567" s="104"/>
      <c r="BW5567" s="104"/>
      <c r="BX5567" s="104"/>
      <c r="BY5567" s="104"/>
      <c r="BZ5567" s="104"/>
      <c r="CA5567" s="104"/>
      <c r="CB5567" s="104"/>
      <c r="CC5567" s="104"/>
      <c r="CD5567" s="104"/>
      <c r="CE5567" s="104"/>
      <c r="CF5567" s="104"/>
      <c r="CG5567" s="104"/>
      <c r="CH5567" s="104"/>
      <c r="CI5567" s="104"/>
      <c r="CJ5567" s="104"/>
      <c r="CK5567" s="104"/>
      <c r="CL5567" s="104"/>
      <c r="CM5567" s="104"/>
      <c r="CN5567" s="104"/>
      <c r="CO5567" s="104"/>
      <c r="CP5567" s="104"/>
      <c r="CQ5567" s="104"/>
      <c r="CR5567" s="104"/>
      <c r="CS5567" s="104"/>
      <c r="CT5567" s="104"/>
      <c r="CU5567" s="104"/>
      <c r="CV5567" s="104"/>
      <c r="CW5567" s="104"/>
      <c r="CX5567" s="104"/>
      <c r="CY5567" s="104"/>
      <c r="CZ5567" s="104"/>
      <c r="DA5567" s="104"/>
      <c r="DB5567" s="104"/>
      <c r="DC5567" s="104"/>
      <c r="DD5567" s="104"/>
      <c r="DE5567" s="104"/>
      <c r="DF5567" s="104"/>
      <c r="DG5567" s="104"/>
      <c r="DH5567" s="104"/>
      <c r="DI5567" s="104"/>
      <c r="DJ5567" s="104"/>
      <c r="DK5567" s="104"/>
      <c r="DL5567" s="104"/>
      <c r="DM5567" s="104"/>
      <c r="DN5567" s="104"/>
      <c r="DO5567" s="104"/>
      <c r="DP5567" s="104"/>
      <c r="DQ5567" s="104"/>
      <c r="DR5567" s="104"/>
      <c r="DS5567" s="104"/>
      <c r="DT5567" s="104"/>
      <c r="DU5567" s="104"/>
      <c r="DV5567" s="104"/>
      <c r="DW5567" s="104"/>
      <c r="DX5567" s="104"/>
      <c r="DY5567" s="104"/>
      <c r="DZ5567" s="104"/>
      <c r="EA5567" s="104"/>
      <c r="EB5567" s="104"/>
      <c r="EC5567" s="104"/>
      <c r="ED5567" s="104"/>
      <c r="EE5567" s="104"/>
      <c r="EF5567" s="104"/>
      <c r="EG5567" s="104"/>
      <c r="EH5567" s="104"/>
      <c r="EI5567" s="104"/>
      <c r="EJ5567" s="104"/>
      <c r="EK5567" s="104"/>
      <c r="EL5567" s="104"/>
      <c r="EM5567" s="104"/>
      <c r="EN5567" s="104"/>
      <c r="EO5567" s="104"/>
      <c r="EP5567" s="104"/>
      <c r="EQ5567" s="104"/>
      <c r="ER5567" s="104"/>
      <c r="ES5567" s="104"/>
      <c r="ET5567" s="104"/>
      <c r="EU5567" s="104"/>
      <c r="EV5567" s="104"/>
      <c r="EW5567" s="104"/>
      <c r="EX5567" s="104"/>
      <c r="EY5567" s="104"/>
      <c r="EZ5567" s="104"/>
      <c r="FA5567" s="104"/>
      <c r="FB5567" s="104"/>
      <c r="FC5567" s="104"/>
      <c r="FD5567" s="104"/>
      <c r="FE5567" s="104"/>
      <c r="FF5567" s="104"/>
      <c r="FG5567" s="104"/>
      <c r="FH5567" s="104"/>
      <c r="FI5567" s="104"/>
      <c r="FJ5567" s="104"/>
      <c r="FK5567" s="104"/>
      <c r="FL5567" s="104"/>
      <c r="FM5567" s="104"/>
      <c r="FN5567" s="104"/>
      <c r="FO5567" s="104"/>
      <c r="FP5567" s="104"/>
      <c r="FQ5567" s="104"/>
      <c r="FR5567" s="104"/>
      <c r="FS5567" s="104"/>
      <c r="FT5567" s="104"/>
      <c r="FU5567" s="104"/>
      <c r="FV5567" s="104"/>
      <c r="FW5567" s="104"/>
      <c r="FX5567" s="104"/>
      <c r="FY5567" s="104"/>
      <c r="FZ5567" s="104"/>
      <c r="GA5567" s="104"/>
      <c r="GB5567" s="104"/>
      <c r="GC5567" s="104"/>
      <c r="GD5567" s="104"/>
      <c r="GE5567" s="104"/>
      <c r="GF5567" s="104"/>
      <c r="GG5567" s="104"/>
      <c r="GH5567" s="104"/>
      <c r="GI5567" s="104"/>
      <c r="GJ5567" s="104"/>
      <c r="GK5567" s="104"/>
      <c r="GL5567" s="104"/>
      <c r="GM5567" s="104"/>
      <c r="GN5567" s="104"/>
      <c r="GO5567" s="104"/>
      <c r="GP5567" s="104"/>
      <c r="GQ5567" s="104"/>
      <c r="GR5567" s="104"/>
      <c r="GS5567" s="104"/>
      <c r="GT5567" s="104"/>
      <c r="GU5567" s="104"/>
      <c r="GV5567" s="104"/>
      <c r="GW5567" s="104"/>
      <c r="GX5567" s="104"/>
      <c r="GY5567" s="104"/>
      <c r="GZ5567" s="104"/>
      <c r="HA5567" s="104"/>
      <c r="HB5567" s="104"/>
      <c r="HC5567" s="104"/>
      <c r="HD5567" s="104"/>
      <c r="HE5567" s="104"/>
      <c r="HF5567" s="104"/>
      <c r="HG5567" s="104"/>
      <c r="HH5567" s="104"/>
      <c r="HI5567" s="104"/>
      <c r="HJ5567" s="104"/>
      <c r="HK5567" s="104"/>
      <c r="HL5567" s="104"/>
      <c r="HM5567" s="104"/>
      <c r="HN5567" s="104"/>
      <c r="HO5567" s="104"/>
      <c r="HP5567" s="104"/>
      <c r="HQ5567" s="104"/>
      <c r="HR5567" s="104"/>
      <c r="HS5567" s="104"/>
      <c r="HT5567" s="104"/>
      <c r="HU5567" s="104"/>
      <c r="HV5567" s="104"/>
      <c r="HW5567" s="104"/>
      <c r="HX5567" s="104"/>
      <c r="HY5567" s="104"/>
      <c r="HZ5567" s="104"/>
      <c r="IA5567" s="104"/>
      <c r="IB5567" s="104"/>
      <c r="IC5567" s="104"/>
      <c r="ID5567" s="104"/>
      <c r="IE5567" s="104"/>
      <c r="IF5567" s="104"/>
      <c r="IG5567" s="104"/>
      <c r="IH5567" s="104"/>
      <c r="II5567" s="104"/>
      <c r="IJ5567" s="104"/>
      <c r="IK5567" s="104"/>
      <c r="IL5567" s="104"/>
      <c r="IM5567" s="104"/>
      <c r="IN5567" s="104"/>
      <c r="IO5567" s="104"/>
      <c r="IP5567" s="104"/>
      <c r="IQ5567" s="104"/>
      <c r="IR5567" s="104"/>
      <c r="IS5567" s="104"/>
      <c r="IT5567" s="104"/>
      <c r="IU5567" s="104"/>
      <c r="IV5567" s="104"/>
      <c r="IW5567" s="104"/>
      <c r="IX5567" s="104"/>
      <c r="IY5567" s="104"/>
      <c r="IZ5567" s="104"/>
      <c r="JA5567" s="104"/>
      <c r="JB5567" s="104"/>
      <c r="JC5567" s="104"/>
      <c r="JD5567" s="104"/>
      <c r="JE5567" s="104"/>
      <c r="JF5567" s="104"/>
      <c r="JG5567" s="104"/>
      <c r="JH5567" s="104"/>
      <c r="JI5567" s="104"/>
      <c r="JJ5567" s="104"/>
      <c r="JK5567" s="104"/>
      <c r="JL5567" s="104"/>
      <c r="JM5567" s="104"/>
      <c r="JN5567" s="104"/>
      <c r="JO5567" s="104"/>
      <c r="JP5567" s="104"/>
      <c r="JQ5567" s="104"/>
      <c r="JR5567" s="104"/>
      <c r="JS5567" s="104"/>
      <c r="JT5567" s="104"/>
      <c r="JU5567" s="104"/>
      <c r="JV5567" s="104"/>
      <c r="JW5567" s="104"/>
      <c r="JX5567" s="104"/>
      <c r="JY5567" s="104"/>
      <c r="JZ5567" s="104"/>
      <c r="KA5567" s="104"/>
      <c r="KB5567" s="104"/>
      <c r="KC5567" s="104"/>
      <c r="KD5567" s="104"/>
      <c r="KE5567" s="104"/>
      <c r="KF5567" s="104"/>
      <c r="KG5567" s="104"/>
      <c r="KH5567" s="104"/>
      <c r="KI5567" s="104"/>
      <c r="KJ5567" s="104"/>
      <c r="KK5567" s="104"/>
      <c r="KL5567" s="104"/>
      <c r="KM5567" s="104"/>
      <c r="KN5567" s="104"/>
      <c r="KO5567" s="104"/>
      <c r="KP5567" s="104"/>
      <c r="KQ5567" s="104"/>
      <c r="KR5567" s="104"/>
      <c r="KS5567" s="104"/>
      <c r="KT5567" s="104"/>
      <c r="KU5567" s="104"/>
      <c r="KV5567" s="104"/>
      <c r="KW5567" s="104"/>
      <c r="KX5567" s="104"/>
      <c r="KY5567" s="104"/>
      <c r="KZ5567" s="104"/>
      <c r="LA5567" s="104"/>
      <c r="LB5567" s="104"/>
      <c r="LC5567" s="104"/>
      <c r="LD5567" s="104"/>
      <c r="LE5567" s="104"/>
      <c r="LF5567" s="104"/>
      <c r="LG5567" s="104"/>
      <c r="LH5567" s="104"/>
      <c r="LI5567" s="104"/>
      <c r="LJ5567" s="104"/>
      <c r="LK5567" s="104"/>
      <c r="LL5567" s="104"/>
      <c r="LM5567" s="104"/>
      <c r="LN5567" s="104"/>
      <c r="LO5567" s="104"/>
      <c r="LP5567" s="104"/>
      <c r="LQ5567" s="104"/>
      <c r="LR5567" s="104"/>
      <c r="LS5567" s="104"/>
      <c r="LT5567" s="104"/>
      <c r="LU5567" s="104"/>
      <c r="LV5567" s="104"/>
      <c r="LW5567" s="104"/>
      <c r="LX5567" s="104"/>
      <c r="LY5567" s="104"/>
      <c r="LZ5567" s="104"/>
      <c r="MA5567" s="104"/>
      <c r="MB5567" s="104"/>
      <c r="MC5567" s="104"/>
      <c r="MD5567" s="104"/>
      <c r="ME5567" s="104"/>
      <c r="MF5567" s="104"/>
      <c r="MG5567" s="104"/>
      <c r="MH5567" s="104"/>
      <c r="MI5567" s="104"/>
      <c r="MJ5567" s="104"/>
      <c r="MK5567" s="104"/>
      <c r="ML5567" s="104"/>
      <c r="MM5567" s="104"/>
      <c r="MN5567" s="104"/>
      <c r="MO5567" s="104"/>
      <c r="MP5567" s="104"/>
      <c r="MQ5567" s="104"/>
      <c r="MR5567" s="104"/>
      <c r="MS5567" s="104"/>
      <c r="MT5567" s="104"/>
      <c r="MU5567" s="104"/>
      <c r="MV5567" s="104"/>
      <c r="MW5567" s="104"/>
      <c r="MX5567" s="104"/>
      <c r="MY5567" s="104"/>
      <c r="MZ5567" s="104"/>
      <c r="NA5567" s="104"/>
      <c r="NB5567" s="104"/>
      <c r="NC5567" s="104"/>
      <c r="ND5567" s="104"/>
      <c r="NE5567" s="104"/>
      <c r="NF5567" s="104"/>
      <c r="NG5567" s="104"/>
      <c r="NH5567" s="104"/>
      <c r="NI5567" s="104"/>
      <c r="NJ5567" s="104"/>
      <c r="NK5567" s="104"/>
      <c r="NL5567" s="104"/>
      <c r="NM5567" s="104"/>
      <c r="NN5567" s="104"/>
      <c r="NO5567" s="104"/>
      <c r="NP5567" s="104"/>
      <c r="NQ5567" s="104"/>
      <c r="NR5567" s="104"/>
      <c r="NS5567" s="104"/>
      <c r="NT5567" s="104"/>
      <c r="NU5567" s="104"/>
      <c r="NV5567" s="104"/>
      <c r="NW5567" s="104"/>
      <c r="NX5567" s="104"/>
      <c r="NY5567" s="104"/>
      <c r="NZ5567" s="104"/>
      <c r="OA5567" s="104"/>
      <c r="OB5567" s="104"/>
      <c r="OC5567" s="104"/>
      <c r="OD5567" s="104"/>
      <c r="OE5567" s="104"/>
      <c r="OF5567" s="104"/>
      <c r="OG5567" s="104"/>
      <c r="OH5567" s="104"/>
      <c r="OI5567" s="104"/>
      <c r="OJ5567" s="104"/>
      <c r="OK5567" s="104"/>
      <c r="OL5567" s="104"/>
      <c r="OM5567" s="104"/>
      <c r="ON5567" s="104"/>
      <c r="OO5567" s="104"/>
      <c r="OP5567" s="104"/>
      <c r="OQ5567" s="104"/>
      <c r="OR5567" s="104"/>
      <c r="OS5567" s="104"/>
      <c r="OT5567" s="104"/>
      <c r="OU5567" s="104"/>
      <c r="OV5567" s="104"/>
      <c r="OW5567" s="104"/>
      <c r="OX5567" s="104"/>
      <c r="OY5567" s="104"/>
      <c r="OZ5567" s="104"/>
      <c r="PA5567" s="104"/>
      <c r="PB5567" s="104"/>
      <c r="PC5567" s="104"/>
      <c r="PD5567" s="104"/>
      <c r="PE5567" s="104"/>
      <c r="PF5567" s="104"/>
      <c r="PG5567" s="104"/>
      <c r="PH5567" s="104"/>
      <c r="PI5567" s="104"/>
      <c r="PJ5567" s="104"/>
      <c r="PK5567" s="104"/>
      <c r="PL5567" s="104"/>
      <c r="PM5567" s="104"/>
      <c r="PN5567" s="104"/>
      <c r="PO5567" s="104"/>
      <c r="PP5567" s="104"/>
      <c r="PQ5567" s="104"/>
      <c r="PR5567" s="104"/>
      <c r="PS5567" s="104"/>
      <c r="PT5567" s="104"/>
      <c r="PU5567" s="104"/>
      <c r="PV5567" s="104"/>
      <c r="PW5567" s="104"/>
      <c r="PX5567" s="104"/>
      <c r="PY5567" s="104"/>
      <c r="PZ5567" s="104"/>
      <c r="QA5567" s="104"/>
      <c r="QB5567" s="104"/>
      <c r="QC5567" s="104"/>
      <c r="QD5567" s="104"/>
      <c r="QE5567" s="104"/>
      <c r="QF5567" s="104"/>
      <c r="QG5567" s="104"/>
      <c r="QH5567" s="104"/>
      <c r="QI5567" s="104"/>
      <c r="QJ5567" s="104"/>
      <c r="QK5567" s="104"/>
      <c r="QL5567" s="104"/>
      <c r="QM5567" s="104"/>
      <c r="QN5567" s="104"/>
      <c r="QO5567" s="104"/>
      <c r="QP5567" s="104"/>
      <c r="QQ5567" s="104"/>
      <c r="QR5567" s="104"/>
      <c r="QS5567" s="104"/>
      <c r="QT5567" s="104"/>
      <c r="QU5567" s="104"/>
      <c r="QV5567" s="104"/>
      <c r="QW5567" s="104"/>
      <c r="QX5567" s="104"/>
      <c r="QY5567" s="104"/>
      <c r="QZ5567" s="104"/>
      <c r="RA5567" s="104"/>
      <c r="RB5567" s="104"/>
      <c r="RC5567" s="104"/>
      <c r="RD5567" s="104"/>
      <c r="RE5567" s="104"/>
      <c r="RF5567" s="104"/>
      <c r="RG5567" s="104"/>
      <c r="RH5567" s="104"/>
      <c r="RI5567" s="104"/>
      <c r="RJ5567" s="104"/>
      <c r="RK5567" s="104"/>
      <c r="RL5567" s="104"/>
      <c r="RM5567" s="104"/>
      <c r="RN5567" s="104"/>
      <c r="RO5567" s="104"/>
      <c r="RP5567" s="104"/>
      <c r="RQ5567" s="104"/>
      <c r="RR5567" s="104"/>
      <c r="RS5567" s="104"/>
      <c r="RT5567" s="104"/>
      <c r="RU5567" s="104"/>
      <c r="RV5567" s="104"/>
      <c r="RW5567" s="104"/>
      <c r="RX5567" s="104"/>
      <c r="RY5567" s="104"/>
      <c r="RZ5567" s="104"/>
      <c r="SA5567" s="104"/>
      <c r="SB5567" s="104"/>
      <c r="SC5567" s="104"/>
      <c r="SD5567" s="104"/>
      <c r="SE5567" s="104"/>
      <c r="SF5567" s="104"/>
      <c r="SG5567" s="104"/>
      <c r="SH5567" s="104"/>
      <c r="SI5567" s="104"/>
      <c r="SJ5567" s="104"/>
      <c r="SK5567" s="104"/>
      <c r="SL5567" s="104"/>
      <c r="SM5567" s="104"/>
      <c r="SN5567" s="104"/>
      <c r="SO5567" s="104"/>
      <c r="SP5567" s="104"/>
      <c r="SQ5567" s="104"/>
      <c r="SR5567" s="104"/>
      <c r="SS5567" s="104"/>
      <c r="ST5567" s="104"/>
      <c r="SU5567" s="104"/>
      <c r="SV5567" s="104"/>
      <c r="SW5567" s="104"/>
      <c r="SX5567" s="104"/>
      <c r="SY5567" s="104"/>
      <c r="SZ5567" s="104"/>
      <c r="TA5567" s="104"/>
      <c r="TB5567" s="104"/>
      <c r="TC5567" s="104"/>
      <c r="TD5567" s="104"/>
      <c r="TE5567" s="104"/>
      <c r="TF5567" s="104"/>
      <c r="TG5567" s="104"/>
      <c r="TH5567" s="104"/>
      <c r="TI5567" s="104"/>
      <c r="TJ5567" s="104"/>
      <c r="TK5567" s="104"/>
      <c r="TL5567" s="104"/>
      <c r="TM5567" s="104"/>
      <c r="TN5567" s="104"/>
      <c r="TO5567" s="104"/>
      <c r="TP5567" s="104"/>
      <c r="TQ5567" s="104"/>
      <c r="TR5567" s="104"/>
      <c r="TS5567" s="104"/>
      <c r="TT5567" s="104"/>
      <c r="TU5567" s="104"/>
      <c r="TV5567" s="104"/>
      <c r="TW5567" s="104"/>
      <c r="TX5567" s="104"/>
      <c r="TY5567" s="104"/>
      <c r="TZ5567" s="104"/>
      <c r="UA5567" s="104"/>
      <c r="UB5567" s="104"/>
      <c r="UC5567" s="104"/>
      <c r="UD5567" s="104"/>
      <c r="UE5567" s="104"/>
      <c r="UF5567" s="104"/>
      <c r="UG5567" s="104"/>
      <c r="UH5567" s="104"/>
      <c r="UI5567" s="104"/>
      <c r="UJ5567" s="104"/>
      <c r="UK5567" s="104"/>
      <c r="UL5567" s="104"/>
      <c r="UM5567" s="104"/>
      <c r="UN5567" s="104"/>
      <c r="UO5567" s="104"/>
      <c r="UP5567" s="104"/>
      <c r="UQ5567" s="104"/>
      <c r="UR5567" s="104"/>
      <c r="US5567" s="104"/>
      <c r="UT5567" s="104"/>
      <c r="UU5567" s="104"/>
      <c r="UV5567" s="104"/>
      <c r="UW5567" s="104"/>
      <c r="UX5567" s="104"/>
      <c r="UY5567" s="104"/>
      <c r="UZ5567" s="104"/>
      <c r="VA5567" s="104"/>
      <c r="VB5567" s="104"/>
      <c r="VC5567" s="104"/>
      <c r="VD5567" s="104"/>
      <c r="VE5567" s="104"/>
      <c r="VF5567" s="104"/>
      <c r="VG5567" s="104"/>
      <c r="VH5567" s="104"/>
      <c r="VI5567" s="104"/>
      <c r="VJ5567" s="104"/>
      <c r="VK5567" s="104"/>
      <c r="VL5567" s="104"/>
      <c r="VM5567" s="104"/>
      <c r="VN5567" s="104"/>
      <c r="VO5567" s="104"/>
      <c r="VP5567" s="104"/>
      <c r="VQ5567" s="104"/>
      <c r="VR5567" s="104"/>
      <c r="VS5567" s="104"/>
      <c r="VT5567" s="104"/>
      <c r="VU5567" s="104"/>
      <c r="VV5567" s="104"/>
      <c r="VW5567" s="104"/>
      <c r="VX5567" s="104"/>
      <c r="VY5567" s="104"/>
      <c r="VZ5567" s="104"/>
      <c r="WA5567" s="104"/>
      <c r="WB5567" s="104"/>
      <c r="WC5567" s="104"/>
      <c r="WD5567" s="104"/>
      <c r="WE5567" s="104"/>
      <c r="WF5567" s="104"/>
      <c r="WG5567" s="104"/>
      <c r="WH5567" s="104"/>
      <c r="WI5567" s="104"/>
      <c r="WJ5567" s="104"/>
      <c r="WK5567" s="104"/>
      <c r="WL5567" s="104"/>
      <c r="WM5567" s="104"/>
      <c r="WN5567" s="104"/>
      <c r="WO5567" s="104"/>
      <c r="WP5567" s="104"/>
      <c r="WQ5567" s="104"/>
      <c r="WR5567" s="104"/>
      <c r="WS5567" s="104"/>
      <c r="WT5567" s="104"/>
      <c r="WU5567" s="104"/>
      <c r="WV5567" s="104"/>
      <c r="WW5567" s="104"/>
      <c r="WX5567" s="104"/>
      <c r="WY5567" s="104"/>
      <c r="WZ5567" s="104"/>
      <c r="XA5567" s="104"/>
      <c r="XB5567" s="104"/>
      <c r="XC5567" s="104"/>
      <c r="XD5567" s="104"/>
      <c r="XE5567" s="104"/>
      <c r="XF5567" s="104"/>
      <c r="XG5567" s="104"/>
      <c r="XH5567" s="104"/>
      <c r="XI5567" s="104"/>
      <c r="XJ5567" s="104"/>
      <c r="XK5567" s="104"/>
      <c r="XL5567" s="104"/>
      <c r="XM5567" s="104"/>
      <c r="XN5567" s="104"/>
      <c r="XO5567" s="104"/>
      <c r="XP5567" s="104"/>
      <c r="XQ5567" s="104"/>
      <c r="XR5567" s="104"/>
      <c r="XS5567" s="104"/>
      <c r="XT5567" s="104"/>
      <c r="XU5567" s="104"/>
      <c r="XV5567" s="104"/>
      <c r="XW5567" s="104"/>
      <c r="XX5567" s="104"/>
      <c r="XY5567" s="104"/>
      <c r="XZ5567" s="104"/>
      <c r="YA5567" s="104"/>
      <c r="YB5567" s="104"/>
      <c r="YC5567" s="104"/>
      <c r="YD5567" s="104"/>
      <c r="YE5567" s="104"/>
      <c r="YF5567" s="104"/>
      <c r="YG5567" s="104"/>
      <c r="YH5567" s="104"/>
      <c r="YI5567" s="104"/>
      <c r="YJ5567" s="104"/>
      <c r="YK5567" s="104"/>
      <c r="YL5567" s="104"/>
      <c r="YM5567" s="104"/>
      <c r="YN5567" s="104"/>
      <c r="YO5567" s="104"/>
      <c r="YP5567" s="104"/>
      <c r="YQ5567" s="104"/>
      <c r="YR5567" s="104"/>
      <c r="YS5567" s="104"/>
      <c r="YT5567" s="104"/>
      <c r="YU5567" s="104"/>
      <c r="YV5567" s="104"/>
      <c r="YW5567" s="104"/>
      <c r="YX5567" s="104"/>
      <c r="YY5567" s="104"/>
      <c r="YZ5567" s="104"/>
      <c r="ZA5567" s="104"/>
      <c r="ZB5567" s="104"/>
      <c r="ZC5567" s="104"/>
      <c r="ZD5567" s="104"/>
      <c r="ZE5567" s="104"/>
      <c r="ZF5567" s="104"/>
      <c r="ZG5567" s="104"/>
      <c r="ZH5567" s="104"/>
      <c r="ZI5567" s="104"/>
      <c r="ZJ5567" s="104"/>
      <c r="ZK5567" s="104"/>
      <c r="ZL5567" s="104"/>
      <c r="ZM5567" s="104"/>
      <c r="ZN5567" s="104"/>
      <c r="ZO5567" s="104"/>
      <c r="ZP5567" s="104"/>
      <c r="ZQ5567" s="104"/>
      <c r="ZR5567" s="104"/>
      <c r="ZS5567" s="104"/>
      <c r="ZT5567" s="104"/>
      <c r="ZU5567" s="104"/>
      <c r="ZV5567" s="104"/>
      <c r="ZW5567" s="104"/>
      <c r="ZX5567" s="104"/>
      <c r="ZY5567" s="104"/>
      <c r="ZZ5567" s="104"/>
      <c r="AAA5567" s="104"/>
      <c r="AAB5567" s="104"/>
      <c r="AAC5567" s="104"/>
      <c r="AAD5567" s="104"/>
      <c r="AAE5567" s="104"/>
      <c r="AAF5567" s="104"/>
      <c r="AAG5567" s="104"/>
      <c r="AAH5567" s="104"/>
      <c r="AAI5567" s="104"/>
      <c r="AAJ5567" s="104"/>
      <c r="AAK5567" s="104"/>
      <c r="AAL5567" s="104"/>
      <c r="AAM5567" s="104"/>
      <c r="AAN5567" s="104"/>
      <c r="AAO5567" s="104"/>
      <c r="AAP5567" s="104"/>
      <c r="AAQ5567" s="104"/>
      <c r="AAR5567" s="104"/>
      <c r="AAS5567" s="104"/>
      <c r="AAT5567" s="104"/>
      <c r="AAU5567" s="104"/>
      <c r="AAV5567" s="104"/>
      <c r="AAW5567" s="104"/>
      <c r="AAX5567" s="104"/>
      <c r="AAY5567" s="104"/>
      <c r="AAZ5567" s="104"/>
      <c r="ABA5567" s="104"/>
      <c r="ABB5567" s="104"/>
      <c r="ABC5567" s="104"/>
      <c r="ABD5567" s="104"/>
      <c r="ABE5567" s="104"/>
      <c r="ABF5567" s="104"/>
      <c r="ABG5567" s="104"/>
      <c r="ABH5567" s="104"/>
      <c r="ABI5567" s="104"/>
      <c r="ABJ5567" s="104"/>
      <c r="ABK5567" s="104"/>
      <c r="ABL5567" s="104"/>
      <c r="ABM5567" s="104"/>
      <c r="ABN5567" s="104"/>
      <c r="ABO5567" s="104"/>
      <c r="ABP5567" s="104"/>
      <c r="ABQ5567" s="104"/>
      <c r="ABR5567" s="104"/>
      <c r="ABS5567" s="104"/>
      <c r="ABT5567" s="104"/>
      <c r="ABU5567" s="104"/>
      <c r="ABV5567" s="104"/>
      <c r="ABW5567" s="104"/>
      <c r="ABX5567" s="104"/>
      <c r="ABY5567" s="104"/>
      <c r="ABZ5567" s="104"/>
      <c r="ACA5567" s="104"/>
      <c r="ACB5567" s="104"/>
      <c r="ACC5567" s="104"/>
      <c r="ACD5567" s="104"/>
      <c r="ACE5567" s="104"/>
      <c r="ACF5567" s="104"/>
      <c r="ACG5567" s="104"/>
      <c r="ACH5567" s="104"/>
      <c r="ACI5567" s="104"/>
      <c r="ACJ5567" s="104"/>
      <c r="ACK5567" s="104"/>
      <c r="ACL5567" s="104"/>
      <c r="ACM5567" s="104"/>
      <c r="ACN5567" s="104"/>
      <c r="ACO5567" s="104"/>
      <c r="ACP5567" s="104"/>
      <c r="ACQ5567" s="104"/>
      <c r="ACR5567" s="104"/>
      <c r="ACS5567" s="104"/>
      <c r="ACT5567" s="104"/>
      <c r="ACU5567" s="104"/>
      <c r="ACV5567" s="104"/>
      <c r="ACW5567" s="104"/>
      <c r="ACX5567" s="104"/>
      <c r="ACY5567" s="104"/>
      <c r="ACZ5567" s="104"/>
      <c r="ADA5567" s="104"/>
      <c r="ADB5567" s="104"/>
      <c r="ADC5567" s="104"/>
      <c r="ADD5567" s="104"/>
      <c r="ADE5567" s="104"/>
      <c r="ADF5567" s="104"/>
      <c r="ADG5567" s="104"/>
      <c r="ADH5567" s="104"/>
      <c r="ADI5567" s="104"/>
      <c r="ADJ5567" s="104"/>
      <c r="ADK5567" s="104"/>
      <c r="ADL5567" s="104"/>
      <c r="ADM5567" s="104"/>
      <c r="ADN5567" s="104"/>
      <c r="ADO5567" s="104"/>
      <c r="ADP5567" s="104"/>
      <c r="ADQ5567" s="104"/>
      <c r="ADR5567" s="104"/>
      <c r="ADS5567" s="104"/>
      <c r="ADT5567" s="104"/>
      <c r="ADU5567" s="104"/>
      <c r="ADV5567" s="104"/>
      <c r="ADW5567" s="104"/>
      <c r="ADX5567" s="104"/>
      <c r="ADY5567" s="104"/>
      <c r="ADZ5567" s="104"/>
      <c r="AEA5567" s="104"/>
      <c r="AEB5567" s="104"/>
      <c r="AEC5567" s="104"/>
      <c r="AED5567" s="104"/>
      <c r="AEE5567" s="104"/>
      <c r="AEF5567" s="104"/>
      <c r="AEG5567" s="104"/>
      <c r="AEH5567" s="104"/>
      <c r="AEI5567" s="104"/>
      <c r="AEJ5567" s="104"/>
      <c r="AEK5567" s="104"/>
      <c r="AEL5567" s="104"/>
      <c r="AEM5567" s="104"/>
      <c r="AEN5567" s="104"/>
      <c r="AEO5567" s="104"/>
      <c r="AEP5567" s="104"/>
      <c r="AEQ5567" s="104"/>
      <c r="AER5567" s="104"/>
      <c r="AES5567" s="104"/>
      <c r="AET5567" s="104"/>
      <c r="AEU5567" s="104"/>
      <c r="AEV5567" s="104"/>
      <c r="AEW5567" s="104"/>
      <c r="AEX5567" s="104"/>
      <c r="AEY5567" s="104"/>
      <c r="AEZ5567" s="104"/>
      <c r="AFA5567" s="104"/>
      <c r="AFB5567" s="104"/>
      <c r="AFC5567" s="104"/>
      <c r="AFD5567" s="104"/>
      <c r="AFE5567" s="104"/>
      <c r="AFF5567" s="104"/>
      <c r="AFG5567" s="104"/>
      <c r="AFH5567" s="104"/>
      <c r="AFI5567" s="104"/>
      <c r="AFJ5567" s="104"/>
      <c r="AFK5567" s="104"/>
      <c r="AFL5567" s="104"/>
      <c r="AFM5567" s="104"/>
      <c r="AFN5567" s="104"/>
      <c r="AFO5567" s="104"/>
      <c r="AFP5567" s="104"/>
      <c r="AFQ5567" s="104"/>
      <c r="AFR5567" s="104"/>
      <c r="AFS5567" s="104"/>
      <c r="AFT5567" s="104"/>
      <c r="AFU5567" s="104"/>
      <c r="AFV5567" s="104"/>
      <c r="AFW5567" s="104"/>
      <c r="AFX5567" s="104"/>
      <c r="AFY5567" s="104"/>
      <c r="AFZ5567" s="104"/>
      <c r="AGA5567" s="104"/>
      <c r="AGB5567" s="104"/>
      <c r="AGC5567" s="104"/>
      <c r="AGD5567" s="104"/>
      <c r="AGE5567" s="104"/>
      <c r="AGF5567" s="104"/>
      <c r="AGG5567" s="104"/>
      <c r="AGH5567" s="104"/>
      <c r="AGI5567" s="104"/>
      <c r="AGJ5567" s="104"/>
      <c r="AGK5567" s="104"/>
      <c r="AGL5567" s="104"/>
      <c r="AGM5567" s="104"/>
      <c r="AGN5567" s="104"/>
      <c r="AGO5567" s="104"/>
      <c r="AGP5567" s="104"/>
      <c r="AGQ5567" s="104"/>
      <c r="AGR5567" s="104"/>
      <c r="AGS5567" s="104"/>
      <c r="AGT5567" s="104"/>
      <c r="AGU5567" s="104"/>
      <c r="AGV5567" s="104"/>
      <c r="AGW5567" s="104"/>
      <c r="AGX5567" s="104"/>
      <c r="AGY5567" s="104"/>
      <c r="AGZ5567" s="104"/>
      <c r="AHA5567" s="104"/>
      <c r="AHB5567" s="104"/>
      <c r="AHC5567" s="104"/>
      <c r="AHD5567" s="104"/>
      <c r="AHE5567" s="104"/>
      <c r="AHF5567" s="104"/>
      <c r="AHG5567" s="104"/>
      <c r="AHH5567" s="104"/>
      <c r="AHI5567" s="104"/>
      <c r="AHJ5567" s="104"/>
      <c r="AHK5567" s="104"/>
      <c r="AHL5567" s="104"/>
      <c r="AHM5567" s="104"/>
      <c r="AHN5567" s="104"/>
      <c r="AHO5567" s="104"/>
      <c r="AHP5567" s="104"/>
      <c r="AHQ5567" s="104"/>
      <c r="AHR5567" s="104"/>
      <c r="AHS5567" s="104"/>
      <c r="AHT5567" s="104"/>
      <c r="AHU5567" s="104"/>
      <c r="AHV5567" s="104"/>
      <c r="AHW5567" s="104"/>
      <c r="AHX5567" s="104"/>
      <c r="AHY5567" s="104"/>
      <c r="AHZ5567" s="104"/>
      <c r="AIA5567" s="104"/>
      <c r="AIB5567" s="104"/>
      <c r="AIC5567" s="104"/>
      <c r="AID5567" s="104"/>
      <c r="AIE5567" s="104"/>
      <c r="AIF5567" s="104"/>
      <c r="AIG5567" s="104"/>
      <c r="AIH5567" s="104"/>
      <c r="AII5567" s="104"/>
      <c r="AIJ5567" s="104"/>
      <c r="AIK5567" s="104"/>
      <c r="AIL5567" s="104"/>
      <c r="AIM5567" s="104"/>
      <c r="AIN5567" s="104"/>
      <c r="AIO5567" s="104"/>
      <c r="AIP5567" s="104"/>
      <c r="AIQ5567" s="104"/>
      <c r="AIR5567" s="104"/>
      <c r="AIS5567" s="104"/>
      <c r="AIT5567" s="104"/>
      <c r="AIU5567" s="104"/>
      <c r="AIV5567" s="104"/>
      <c r="AIW5567" s="104"/>
      <c r="AIX5567" s="104"/>
      <c r="AIY5567" s="104"/>
      <c r="AIZ5567" s="104"/>
      <c r="AJA5567" s="104"/>
      <c r="AJB5567" s="104"/>
      <c r="AJC5567" s="104"/>
      <c r="AJD5567" s="104"/>
      <c r="AJE5567" s="104"/>
      <c r="AJF5567" s="104"/>
      <c r="AJG5567" s="104"/>
      <c r="AJH5567" s="104"/>
      <c r="AJI5567" s="104"/>
      <c r="AJJ5567" s="104"/>
      <c r="AJK5567" s="104"/>
      <c r="AJL5567" s="104"/>
      <c r="AJM5567" s="104"/>
      <c r="AJN5567" s="104"/>
      <c r="AJO5567" s="104"/>
      <c r="AJP5567" s="104"/>
      <c r="AJQ5567" s="104"/>
      <c r="AJR5567" s="104"/>
      <c r="AJS5567" s="104"/>
      <c r="AJT5567" s="104"/>
      <c r="AJU5567" s="104"/>
      <c r="AJV5567" s="104"/>
      <c r="AJW5567" s="104"/>
      <c r="AJX5567" s="104"/>
      <c r="AJY5567" s="104"/>
      <c r="AJZ5567" s="104"/>
      <c r="AKA5567" s="104"/>
      <c r="AKB5567" s="104"/>
      <c r="AKC5567" s="104"/>
      <c r="AKD5567" s="104"/>
      <c r="AKE5567" s="104"/>
      <c r="AKF5567" s="104"/>
      <c r="AKG5567" s="104"/>
      <c r="AKH5567" s="104"/>
      <c r="AKI5567" s="104"/>
      <c r="AKJ5567" s="104"/>
      <c r="AKK5567" s="104"/>
      <c r="AKL5567" s="104"/>
      <c r="AKM5567" s="104"/>
      <c r="AKN5567" s="104"/>
      <c r="AKO5567" s="104"/>
      <c r="AKP5567" s="104"/>
      <c r="AKQ5567" s="104"/>
      <c r="AKR5567" s="104"/>
      <c r="AKS5567" s="104"/>
      <c r="AKT5567" s="104"/>
      <c r="AKU5567" s="104"/>
      <c r="AKV5567" s="104"/>
      <c r="AKW5567" s="104"/>
      <c r="AKX5567" s="104"/>
      <c r="AKY5567" s="104"/>
      <c r="AKZ5567" s="104"/>
      <c r="ALA5567" s="104"/>
      <c r="ALB5567" s="104"/>
      <c r="ALC5567" s="104"/>
      <c r="ALD5567" s="104"/>
      <c r="ALE5567" s="104"/>
      <c r="ALF5567" s="104"/>
      <c r="ALG5567" s="104"/>
      <c r="ALH5567" s="104"/>
      <c r="ALI5567" s="104"/>
      <c r="ALJ5567" s="104"/>
      <c r="ALK5567" s="104"/>
      <c r="ALL5567" s="104"/>
      <c r="ALM5567" s="104"/>
      <c r="ALN5567" s="104"/>
      <c r="ALO5567" s="104"/>
      <c r="ALP5567" s="104"/>
      <c r="ALQ5567" s="104"/>
      <c r="ALR5567" s="104"/>
      <c r="ALS5567" s="104"/>
      <c r="ALT5567" s="104"/>
      <c r="ALU5567" s="104"/>
      <c r="ALV5567" s="104"/>
      <c r="ALW5567" s="104"/>
      <c r="ALX5567" s="104"/>
      <c r="ALY5567" s="104"/>
      <c r="ALZ5567" s="104"/>
      <c r="AMA5567" s="104"/>
      <c r="AMB5567" s="104"/>
      <c r="AMC5567" s="104"/>
      <c r="AMD5567" s="104"/>
      <c r="AME5567" s="104"/>
      <c r="AMF5567" s="104"/>
      <c r="AMG5567" s="104"/>
      <c r="AMH5567" s="104"/>
      <c r="AMI5567" s="104"/>
      <c r="AMJ5567" s="104"/>
      <c r="AMK5567" s="104"/>
      <c r="AML5567" s="104"/>
      <c r="AMM5567" s="104"/>
      <c r="AMN5567" s="104"/>
      <c r="AMO5567" s="104"/>
    </row>
    <row r="5568" spans="1:1029" s="88" customFormat="1" x14ac:dyDescent="0.35">
      <c r="A5568" s="21">
        <v>10141103</v>
      </c>
      <c r="B5568" s="115" t="s">
        <v>496</v>
      </c>
      <c r="C5568" s="115" t="s">
        <v>495</v>
      </c>
      <c r="D5568" s="21" t="s">
        <v>501</v>
      </c>
      <c r="E5568" s="114" t="str">
        <f t="shared" si="1033"/>
        <v>TRANSFORMADOR AUXILIAR MARCA:FST ALTO MOLOCUE AT 1</v>
      </c>
      <c r="F5568" s="21"/>
      <c r="G5568" s="21" t="s">
        <v>170</v>
      </c>
      <c r="H5568" s="21" t="s">
        <v>170</v>
      </c>
      <c r="I5568" s="21"/>
      <c r="J5568" s="21"/>
      <c r="K5568" s="21" t="s">
        <v>169</v>
      </c>
      <c r="L5568" s="21" t="s">
        <v>168</v>
      </c>
      <c r="M5568" s="21" t="s">
        <v>521</v>
      </c>
      <c r="N5568" s="21" t="s">
        <v>19</v>
      </c>
      <c r="O5568" s="21" t="s">
        <v>520</v>
      </c>
      <c r="P5568" s="21">
        <v>3</v>
      </c>
      <c r="Q5568" s="21">
        <v>2015</v>
      </c>
      <c r="R5568" s="21" t="s">
        <v>519</v>
      </c>
      <c r="S5568" s="21" t="s">
        <v>518</v>
      </c>
      <c r="T5568" s="116">
        <v>1260</v>
      </c>
      <c r="U5568" s="111">
        <v>45</v>
      </c>
      <c r="V5568" s="113">
        <f t="shared" si="1034"/>
        <v>1206.8</v>
      </c>
      <c r="W5568" s="113">
        <f t="shared" si="1035"/>
        <v>53.200000000000045</v>
      </c>
      <c r="X5568" s="112">
        <f t="shared" si="1036"/>
        <v>53200.000000000044</v>
      </c>
      <c r="Y5568" s="111"/>
      <c r="Z5568" s="110">
        <f t="shared" si="1044"/>
        <v>43</v>
      </c>
      <c r="AA5568" s="109">
        <f t="shared" si="1037"/>
        <v>63</v>
      </c>
      <c r="AB5568" s="109">
        <f t="shared" si="1038"/>
        <v>63000</v>
      </c>
      <c r="AC5568" s="108">
        <f t="shared" si="1039"/>
        <v>1197</v>
      </c>
      <c r="AD5568" s="107">
        <f t="shared" si="1040"/>
        <v>2.2222222222222223E-2</v>
      </c>
      <c r="AE5568" s="106">
        <f t="shared" si="1041"/>
        <v>26.6</v>
      </c>
      <c r="AF5568" s="105">
        <f t="shared" si="1042"/>
        <v>79.80000000000004</v>
      </c>
      <c r="AG5568" s="105">
        <f t="shared" si="1043"/>
        <v>1180.2</v>
      </c>
      <c r="AH5568" s="104"/>
      <c r="AI5568" s="104"/>
      <c r="AJ5568" s="104"/>
      <c r="AK5568" s="104"/>
      <c r="AL5568" s="104"/>
      <c r="AM5568" s="104"/>
      <c r="AN5568" s="104"/>
      <c r="AO5568" s="104"/>
      <c r="AP5568" s="104"/>
      <c r="AQ5568" s="104"/>
      <c r="AR5568" s="104"/>
      <c r="AS5568" s="104"/>
      <c r="AT5568" s="104"/>
      <c r="AU5568" s="104"/>
      <c r="AV5568" s="104"/>
      <c r="AW5568" s="104"/>
      <c r="AX5568" s="104"/>
      <c r="AY5568" s="104"/>
      <c r="AZ5568" s="104"/>
      <c r="BA5568" s="104"/>
      <c r="BB5568" s="104"/>
      <c r="BC5568" s="104"/>
      <c r="BD5568" s="104"/>
      <c r="BE5568" s="104"/>
      <c r="BF5568" s="104"/>
      <c r="BG5568" s="104"/>
      <c r="BH5568" s="104"/>
      <c r="BI5568" s="104"/>
      <c r="BJ5568" s="104"/>
      <c r="BK5568" s="104"/>
      <c r="BL5568" s="104"/>
      <c r="BM5568" s="104"/>
      <c r="BN5568" s="104"/>
      <c r="BO5568" s="104"/>
      <c r="BP5568" s="104"/>
      <c r="BQ5568" s="104"/>
      <c r="BR5568" s="104"/>
      <c r="BS5568" s="104"/>
      <c r="BT5568" s="104"/>
      <c r="BU5568" s="104"/>
      <c r="BV5568" s="104"/>
      <c r="BW5568" s="104"/>
      <c r="BX5568" s="104"/>
      <c r="BY5568" s="104"/>
      <c r="BZ5568" s="104"/>
      <c r="CA5568" s="104"/>
      <c r="CB5568" s="104"/>
      <c r="CC5568" s="104"/>
      <c r="CD5568" s="104"/>
      <c r="CE5568" s="104"/>
      <c r="CF5568" s="104"/>
      <c r="CG5568" s="104"/>
      <c r="CH5568" s="104"/>
      <c r="CI5568" s="104"/>
      <c r="CJ5568" s="104"/>
      <c r="CK5568" s="104"/>
      <c r="CL5568" s="104"/>
      <c r="CM5568" s="104"/>
      <c r="CN5568" s="104"/>
      <c r="CO5568" s="104"/>
      <c r="CP5568" s="104"/>
      <c r="CQ5568" s="104"/>
      <c r="CR5568" s="104"/>
      <c r="CS5568" s="104"/>
      <c r="CT5568" s="104"/>
      <c r="CU5568" s="104"/>
      <c r="CV5568" s="104"/>
      <c r="CW5568" s="104"/>
      <c r="CX5568" s="104"/>
      <c r="CY5568" s="104"/>
      <c r="CZ5568" s="104"/>
      <c r="DA5568" s="104"/>
      <c r="DB5568" s="104"/>
      <c r="DC5568" s="104"/>
      <c r="DD5568" s="104"/>
      <c r="DE5568" s="104"/>
      <c r="DF5568" s="104"/>
      <c r="DG5568" s="104"/>
      <c r="DH5568" s="104"/>
      <c r="DI5568" s="104"/>
      <c r="DJ5568" s="104"/>
      <c r="DK5568" s="104"/>
      <c r="DL5568" s="104"/>
      <c r="DM5568" s="104"/>
      <c r="DN5568" s="104"/>
      <c r="DO5568" s="104"/>
      <c r="DP5568" s="104"/>
      <c r="DQ5568" s="104"/>
      <c r="DR5568" s="104"/>
      <c r="DS5568" s="104"/>
      <c r="DT5568" s="104"/>
      <c r="DU5568" s="104"/>
      <c r="DV5568" s="104"/>
      <c r="DW5568" s="104"/>
      <c r="DX5568" s="104"/>
      <c r="DY5568" s="104"/>
      <c r="DZ5568" s="104"/>
      <c r="EA5568" s="104"/>
      <c r="EB5568" s="104"/>
      <c r="EC5568" s="104"/>
      <c r="ED5568" s="104"/>
      <c r="EE5568" s="104"/>
      <c r="EF5568" s="104"/>
      <c r="EG5568" s="104"/>
      <c r="EH5568" s="104"/>
      <c r="EI5568" s="104"/>
      <c r="EJ5568" s="104"/>
      <c r="EK5568" s="104"/>
      <c r="EL5568" s="104"/>
      <c r="EM5568" s="104"/>
      <c r="EN5568" s="104"/>
      <c r="EO5568" s="104"/>
      <c r="EP5568" s="104"/>
      <c r="EQ5568" s="104"/>
      <c r="ER5568" s="104"/>
      <c r="ES5568" s="104"/>
      <c r="ET5568" s="104"/>
      <c r="EU5568" s="104"/>
      <c r="EV5568" s="104"/>
      <c r="EW5568" s="104"/>
      <c r="EX5568" s="104"/>
      <c r="EY5568" s="104"/>
      <c r="EZ5568" s="104"/>
      <c r="FA5568" s="104"/>
      <c r="FB5568" s="104"/>
      <c r="FC5568" s="104"/>
      <c r="FD5568" s="104"/>
      <c r="FE5568" s="104"/>
      <c r="FF5568" s="104"/>
      <c r="FG5568" s="104"/>
      <c r="FH5568" s="104"/>
      <c r="FI5568" s="104"/>
      <c r="FJ5568" s="104"/>
      <c r="FK5568" s="104"/>
      <c r="FL5568" s="104"/>
      <c r="FM5568" s="104"/>
      <c r="FN5568" s="104"/>
      <c r="FO5568" s="104"/>
      <c r="FP5568" s="104"/>
      <c r="FQ5568" s="104"/>
      <c r="FR5568" s="104"/>
      <c r="FS5568" s="104"/>
      <c r="FT5568" s="104"/>
      <c r="FU5568" s="104"/>
      <c r="FV5568" s="104"/>
      <c r="FW5568" s="104"/>
      <c r="FX5568" s="104"/>
      <c r="FY5568" s="104"/>
      <c r="FZ5568" s="104"/>
      <c r="GA5568" s="104"/>
      <c r="GB5568" s="104"/>
      <c r="GC5568" s="104"/>
      <c r="GD5568" s="104"/>
      <c r="GE5568" s="104"/>
      <c r="GF5568" s="104"/>
      <c r="GG5568" s="104"/>
      <c r="GH5568" s="104"/>
      <c r="GI5568" s="104"/>
      <c r="GJ5568" s="104"/>
      <c r="GK5568" s="104"/>
      <c r="GL5568" s="104"/>
      <c r="GM5568" s="104"/>
      <c r="GN5568" s="104"/>
      <c r="GO5568" s="104"/>
      <c r="GP5568" s="104"/>
      <c r="GQ5568" s="104"/>
      <c r="GR5568" s="104"/>
      <c r="GS5568" s="104"/>
      <c r="GT5568" s="104"/>
      <c r="GU5568" s="104"/>
      <c r="GV5568" s="104"/>
      <c r="GW5568" s="104"/>
      <c r="GX5568" s="104"/>
      <c r="GY5568" s="104"/>
      <c r="GZ5568" s="104"/>
      <c r="HA5568" s="104"/>
      <c r="HB5568" s="104"/>
      <c r="HC5568" s="104"/>
      <c r="HD5568" s="104"/>
      <c r="HE5568" s="104"/>
      <c r="HF5568" s="104"/>
      <c r="HG5568" s="104"/>
      <c r="HH5568" s="104"/>
      <c r="HI5568" s="104"/>
      <c r="HJ5568" s="104"/>
      <c r="HK5568" s="104"/>
      <c r="HL5568" s="104"/>
      <c r="HM5568" s="104"/>
      <c r="HN5568" s="104"/>
      <c r="HO5568" s="104"/>
      <c r="HP5568" s="104"/>
      <c r="HQ5568" s="104"/>
      <c r="HR5568" s="104"/>
      <c r="HS5568" s="104"/>
      <c r="HT5568" s="104"/>
      <c r="HU5568" s="104"/>
      <c r="HV5568" s="104"/>
      <c r="HW5568" s="104"/>
      <c r="HX5568" s="104"/>
      <c r="HY5568" s="104"/>
      <c r="HZ5568" s="104"/>
      <c r="IA5568" s="104"/>
      <c r="IB5568" s="104"/>
      <c r="IC5568" s="104"/>
      <c r="ID5568" s="104"/>
      <c r="IE5568" s="104"/>
      <c r="IF5568" s="104"/>
      <c r="IG5568" s="104"/>
      <c r="IH5568" s="104"/>
      <c r="II5568" s="104"/>
      <c r="IJ5568" s="104"/>
      <c r="IK5568" s="104"/>
      <c r="IL5568" s="104"/>
      <c r="IM5568" s="104"/>
      <c r="IN5568" s="104"/>
      <c r="IO5568" s="104"/>
      <c r="IP5568" s="104"/>
      <c r="IQ5568" s="104"/>
      <c r="IR5568" s="104"/>
      <c r="IS5568" s="104"/>
      <c r="IT5568" s="104"/>
      <c r="IU5568" s="104"/>
      <c r="IV5568" s="104"/>
      <c r="IW5568" s="104"/>
      <c r="IX5568" s="104"/>
      <c r="IY5568" s="104"/>
      <c r="IZ5568" s="104"/>
      <c r="JA5568" s="104"/>
      <c r="JB5568" s="104"/>
      <c r="JC5568" s="104"/>
      <c r="JD5568" s="104"/>
      <c r="JE5568" s="104"/>
      <c r="JF5568" s="104"/>
      <c r="JG5568" s="104"/>
      <c r="JH5568" s="104"/>
      <c r="JI5568" s="104"/>
      <c r="JJ5568" s="104"/>
      <c r="JK5568" s="104"/>
      <c r="JL5568" s="104"/>
      <c r="JM5568" s="104"/>
      <c r="JN5568" s="104"/>
      <c r="JO5568" s="104"/>
      <c r="JP5568" s="104"/>
      <c r="JQ5568" s="104"/>
      <c r="JR5568" s="104"/>
      <c r="JS5568" s="104"/>
      <c r="JT5568" s="104"/>
      <c r="JU5568" s="104"/>
      <c r="JV5568" s="104"/>
      <c r="JW5568" s="104"/>
      <c r="JX5568" s="104"/>
      <c r="JY5568" s="104"/>
      <c r="JZ5568" s="104"/>
      <c r="KA5568" s="104"/>
      <c r="KB5568" s="104"/>
      <c r="KC5568" s="104"/>
      <c r="KD5568" s="104"/>
      <c r="KE5568" s="104"/>
      <c r="KF5568" s="104"/>
      <c r="KG5568" s="104"/>
      <c r="KH5568" s="104"/>
      <c r="KI5568" s="104"/>
      <c r="KJ5568" s="104"/>
      <c r="KK5568" s="104"/>
      <c r="KL5568" s="104"/>
      <c r="KM5568" s="104"/>
      <c r="KN5568" s="104"/>
      <c r="KO5568" s="104"/>
      <c r="KP5568" s="104"/>
      <c r="KQ5568" s="104"/>
      <c r="KR5568" s="104"/>
      <c r="KS5568" s="104"/>
      <c r="KT5568" s="104"/>
      <c r="KU5568" s="104"/>
      <c r="KV5568" s="104"/>
      <c r="KW5568" s="104"/>
      <c r="KX5568" s="104"/>
      <c r="KY5568" s="104"/>
      <c r="KZ5568" s="104"/>
      <c r="LA5568" s="104"/>
      <c r="LB5568" s="104"/>
      <c r="LC5568" s="104"/>
      <c r="LD5568" s="104"/>
      <c r="LE5568" s="104"/>
      <c r="LF5568" s="104"/>
      <c r="LG5568" s="104"/>
      <c r="LH5568" s="104"/>
      <c r="LI5568" s="104"/>
      <c r="LJ5568" s="104"/>
      <c r="LK5568" s="104"/>
      <c r="LL5568" s="104"/>
      <c r="LM5568" s="104"/>
      <c r="LN5568" s="104"/>
      <c r="LO5568" s="104"/>
      <c r="LP5568" s="104"/>
      <c r="LQ5568" s="104"/>
      <c r="LR5568" s="104"/>
      <c r="LS5568" s="104"/>
      <c r="LT5568" s="104"/>
      <c r="LU5568" s="104"/>
      <c r="LV5568" s="104"/>
      <c r="LW5568" s="104"/>
      <c r="LX5568" s="104"/>
      <c r="LY5568" s="104"/>
      <c r="LZ5568" s="104"/>
      <c r="MA5568" s="104"/>
      <c r="MB5568" s="104"/>
      <c r="MC5568" s="104"/>
      <c r="MD5568" s="104"/>
      <c r="ME5568" s="104"/>
      <c r="MF5568" s="104"/>
      <c r="MG5568" s="104"/>
      <c r="MH5568" s="104"/>
      <c r="MI5568" s="104"/>
      <c r="MJ5568" s="104"/>
      <c r="MK5568" s="104"/>
      <c r="ML5568" s="104"/>
      <c r="MM5568" s="104"/>
      <c r="MN5568" s="104"/>
      <c r="MO5568" s="104"/>
      <c r="MP5568" s="104"/>
      <c r="MQ5568" s="104"/>
      <c r="MR5568" s="104"/>
      <c r="MS5568" s="104"/>
      <c r="MT5568" s="104"/>
      <c r="MU5568" s="104"/>
      <c r="MV5568" s="104"/>
      <c r="MW5568" s="104"/>
      <c r="MX5568" s="104"/>
      <c r="MY5568" s="104"/>
      <c r="MZ5568" s="104"/>
      <c r="NA5568" s="104"/>
      <c r="NB5568" s="104"/>
      <c r="NC5568" s="104"/>
      <c r="ND5568" s="104"/>
      <c r="NE5568" s="104"/>
      <c r="NF5568" s="104"/>
      <c r="NG5568" s="104"/>
      <c r="NH5568" s="104"/>
      <c r="NI5568" s="104"/>
      <c r="NJ5568" s="104"/>
      <c r="NK5568" s="104"/>
      <c r="NL5568" s="104"/>
      <c r="NM5568" s="104"/>
      <c r="NN5568" s="104"/>
      <c r="NO5568" s="104"/>
      <c r="NP5568" s="104"/>
      <c r="NQ5568" s="104"/>
      <c r="NR5568" s="104"/>
      <c r="NS5568" s="104"/>
      <c r="NT5568" s="104"/>
      <c r="NU5568" s="104"/>
      <c r="NV5568" s="104"/>
      <c r="NW5568" s="104"/>
      <c r="NX5568" s="104"/>
      <c r="NY5568" s="104"/>
      <c r="NZ5568" s="104"/>
      <c r="OA5568" s="104"/>
      <c r="OB5568" s="104"/>
      <c r="OC5568" s="104"/>
      <c r="OD5568" s="104"/>
      <c r="OE5568" s="104"/>
      <c r="OF5568" s="104"/>
      <c r="OG5568" s="104"/>
      <c r="OH5568" s="104"/>
      <c r="OI5568" s="104"/>
      <c r="OJ5568" s="104"/>
      <c r="OK5568" s="104"/>
      <c r="OL5568" s="104"/>
      <c r="OM5568" s="104"/>
      <c r="ON5568" s="104"/>
      <c r="OO5568" s="104"/>
      <c r="OP5568" s="104"/>
      <c r="OQ5568" s="104"/>
      <c r="OR5568" s="104"/>
      <c r="OS5568" s="104"/>
      <c r="OT5568" s="104"/>
      <c r="OU5568" s="104"/>
      <c r="OV5568" s="104"/>
      <c r="OW5568" s="104"/>
      <c r="OX5568" s="104"/>
      <c r="OY5568" s="104"/>
      <c r="OZ5568" s="104"/>
      <c r="PA5568" s="104"/>
      <c r="PB5568" s="104"/>
      <c r="PC5568" s="104"/>
      <c r="PD5568" s="104"/>
      <c r="PE5568" s="104"/>
      <c r="PF5568" s="104"/>
      <c r="PG5568" s="104"/>
      <c r="PH5568" s="104"/>
      <c r="PI5568" s="104"/>
      <c r="PJ5568" s="104"/>
      <c r="PK5568" s="104"/>
      <c r="PL5568" s="104"/>
      <c r="PM5568" s="104"/>
      <c r="PN5568" s="104"/>
      <c r="PO5568" s="104"/>
      <c r="PP5568" s="104"/>
      <c r="PQ5568" s="104"/>
      <c r="PR5568" s="104"/>
      <c r="PS5568" s="104"/>
      <c r="PT5568" s="104"/>
      <c r="PU5568" s="104"/>
      <c r="PV5568" s="104"/>
      <c r="PW5568" s="104"/>
      <c r="PX5568" s="104"/>
      <c r="PY5568" s="104"/>
      <c r="PZ5568" s="104"/>
      <c r="QA5568" s="104"/>
      <c r="QB5568" s="104"/>
      <c r="QC5568" s="104"/>
      <c r="QD5568" s="104"/>
      <c r="QE5568" s="104"/>
      <c r="QF5568" s="104"/>
      <c r="QG5568" s="104"/>
      <c r="QH5568" s="104"/>
      <c r="QI5568" s="104"/>
      <c r="QJ5568" s="104"/>
      <c r="QK5568" s="104"/>
      <c r="QL5568" s="104"/>
      <c r="QM5568" s="104"/>
      <c r="QN5568" s="104"/>
      <c r="QO5568" s="104"/>
      <c r="QP5568" s="104"/>
      <c r="QQ5568" s="104"/>
      <c r="QR5568" s="104"/>
      <c r="QS5568" s="104"/>
      <c r="QT5568" s="104"/>
      <c r="QU5568" s="104"/>
      <c r="QV5568" s="104"/>
      <c r="QW5568" s="104"/>
      <c r="QX5568" s="104"/>
      <c r="QY5568" s="104"/>
      <c r="QZ5568" s="104"/>
      <c r="RA5568" s="104"/>
      <c r="RB5568" s="104"/>
      <c r="RC5568" s="104"/>
      <c r="RD5568" s="104"/>
      <c r="RE5568" s="104"/>
      <c r="RF5568" s="104"/>
      <c r="RG5568" s="104"/>
      <c r="RH5568" s="104"/>
      <c r="RI5568" s="104"/>
      <c r="RJ5568" s="104"/>
      <c r="RK5568" s="104"/>
      <c r="RL5568" s="104"/>
      <c r="RM5568" s="104"/>
      <c r="RN5568" s="104"/>
      <c r="RO5568" s="104"/>
      <c r="RP5568" s="104"/>
      <c r="RQ5568" s="104"/>
      <c r="RR5568" s="104"/>
      <c r="RS5568" s="104"/>
      <c r="RT5568" s="104"/>
      <c r="RU5568" s="104"/>
      <c r="RV5568" s="104"/>
      <c r="RW5568" s="104"/>
      <c r="RX5568" s="104"/>
      <c r="RY5568" s="104"/>
      <c r="RZ5568" s="104"/>
      <c r="SA5568" s="104"/>
      <c r="SB5568" s="104"/>
      <c r="SC5568" s="104"/>
      <c r="SD5568" s="104"/>
      <c r="SE5568" s="104"/>
      <c r="SF5568" s="104"/>
      <c r="SG5568" s="104"/>
      <c r="SH5568" s="104"/>
      <c r="SI5568" s="104"/>
      <c r="SJ5568" s="104"/>
      <c r="SK5568" s="104"/>
      <c r="SL5568" s="104"/>
      <c r="SM5568" s="104"/>
      <c r="SN5568" s="104"/>
      <c r="SO5568" s="104"/>
      <c r="SP5568" s="104"/>
      <c r="SQ5568" s="104"/>
      <c r="SR5568" s="104"/>
      <c r="SS5568" s="104"/>
      <c r="ST5568" s="104"/>
      <c r="SU5568" s="104"/>
      <c r="SV5568" s="104"/>
      <c r="SW5568" s="104"/>
      <c r="SX5568" s="104"/>
      <c r="SY5568" s="104"/>
      <c r="SZ5568" s="104"/>
      <c r="TA5568" s="104"/>
      <c r="TB5568" s="104"/>
      <c r="TC5568" s="104"/>
      <c r="TD5568" s="104"/>
      <c r="TE5568" s="104"/>
      <c r="TF5568" s="104"/>
      <c r="TG5568" s="104"/>
      <c r="TH5568" s="104"/>
      <c r="TI5568" s="104"/>
      <c r="TJ5568" s="104"/>
      <c r="TK5568" s="104"/>
      <c r="TL5568" s="104"/>
      <c r="TM5568" s="104"/>
      <c r="TN5568" s="104"/>
      <c r="TO5568" s="104"/>
      <c r="TP5568" s="104"/>
      <c r="TQ5568" s="104"/>
      <c r="TR5568" s="104"/>
      <c r="TS5568" s="104"/>
      <c r="TT5568" s="104"/>
      <c r="TU5568" s="104"/>
      <c r="TV5568" s="104"/>
      <c r="TW5568" s="104"/>
      <c r="TX5568" s="104"/>
      <c r="TY5568" s="104"/>
      <c r="TZ5568" s="104"/>
      <c r="UA5568" s="104"/>
      <c r="UB5568" s="104"/>
      <c r="UC5568" s="104"/>
      <c r="UD5568" s="104"/>
      <c r="UE5568" s="104"/>
      <c r="UF5568" s="104"/>
      <c r="UG5568" s="104"/>
      <c r="UH5568" s="104"/>
      <c r="UI5568" s="104"/>
      <c r="UJ5568" s="104"/>
      <c r="UK5568" s="104"/>
      <c r="UL5568" s="104"/>
      <c r="UM5568" s="104"/>
      <c r="UN5568" s="104"/>
      <c r="UO5568" s="104"/>
      <c r="UP5568" s="104"/>
      <c r="UQ5568" s="104"/>
      <c r="UR5568" s="104"/>
      <c r="US5568" s="104"/>
      <c r="UT5568" s="104"/>
      <c r="UU5568" s="104"/>
      <c r="UV5568" s="104"/>
      <c r="UW5568" s="104"/>
      <c r="UX5568" s="104"/>
      <c r="UY5568" s="104"/>
      <c r="UZ5568" s="104"/>
      <c r="VA5568" s="104"/>
      <c r="VB5568" s="104"/>
      <c r="VC5568" s="104"/>
      <c r="VD5568" s="104"/>
      <c r="VE5568" s="104"/>
      <c r="VF5568" s="104"/>
      <c r="VG5568" s="104"/>
      <c r="VH5568" s="104"/>
      <c r="VI5568" s="104"/>
      <c r="VJ5568" s="104"/>
      <c r="VK5568" s="104"/>
      <c r="VL5568" s="104"/>
      <c r="VM5568" s="104"/>
      <c r="VN5568" s="104"/>
      <c r="VO5568" s="104"/>
      <c r="VP5568" s="104"/>
      <c r="VQ5568" s="104"/>
      <c r="VR5568" s="104"/>
      <c r="VS5568" s="104"/>
      <c r="VT5568" s="104"/>
      <c r="VU5568" s="104"/>
      <c r="VV5568" s="104"/>
      <c r="VW5568" s="104"/>
      <c r="VX5568" s="104"/>
      <c r="VY5568" s="104"/>
      <c r="VZ5568" s="104"/>
      <c r="WA5568" s="104"/>
      <c r="WB5568" s="104"/>
      <c r="WC5568" s="104"/>
      <c r="WD5568" s="104"/>
      <c r="WE5568" s="104"/>
      <c r="WF5568" s="104"/>
      <c r="WG5568" s="104"/>
      <c r="WH5568" s="104"/>
      <c r="WI5568" s="104"/>
      <c r="WJ5568" s="104"/>
      <c r="WK5568" s="104"/>
      <c r="WL5568" s="104"/>
      <c r="WM5568" s="104"/>
      <c r="WN5568" s="104"/>
      <c r="WO5568" s="104"/>
      <c r="WP5568" s="104"/>
      <c r="WQ5568" s="104"/>
      <c r="WR5568" s="104"/>
      <c r="WS5568" s="104"/>
      <c r="WT5568" s="104"/>
      <c r="WU5568" s="104"/>
      <c r="WV5568" s="104"/>
      <c r="WW5568" s="104"/>
      <c r="WX5568" s="104"/>
      <c r="WY5568" s="104"/>
      <c r="WZ5568" s="104"/>
      <c r="XA5568" s="104"/>
      <c r="XB5568" s="104"/>
      <c r="XC5568" s="104"/>
      <c r="XD5568" s="104"/>
      <c r="XE5568" s="104"/>
      <c r="XF5568" s="104"/>
      <c r="XG5568" s="104"/>
      <c r="XH5568" s="104"/>
      <c r="XI5568" s="104"/>
      <c r="XJ5568" s="104"/>
      <c r="XK5568" s="104"/>
      <c r="XL5568" s="104"/>
      <c r="XM5568" s="104"/>
      <c r="XN5568" s="104"/>
      <c r="XO5568" s="104"/>
      <c r="XP5568" s="104"/>
      <c r="XQ5568" s="104"/>
      <c r="XR5568" s="104"/>
      <c r="XS5568" s="104"/>
      <c r="XT5568" s="104"/>
      <c r="XU5568" s="104"/>
      <c r="XV5568" s="104"/>
      <c r="XW5568" s="104"/>
      <c r="XX5568" s="104"/>
      <c r="XY5568" s="104"/>
      <c r="XZ5568" s="104"/>
      <c r="YA5568" s="104"/>
      <c r="YB5568" s="104"/>
      <c r="YC5568" s="104"/>
      <c r="YD5568" s="104"/>
      <c r="YE5568" s="104"/>
      <c r="YF5568" s="104"/>
      <c r="YG5568" s="104"/>
      <c r="YH5568" s="104"/>
      <c r="YI5568" s="104"/>
      <c r="YJ5568" s="104"/>
      <c r="YK5568" s="104"/>
      <c r="YL5568" s="104"/>
      <c r="YM5568" s="104"/>
      <c r="YN5568" s="104"/>
      <c r="YO5568" s="104"/>
      <c r="YP5568" s="104"/>
      <c r="YQ5568" s="104"/>
      <c r="YR5568" s="104"/>
      <c r="YS5568" s="104"/>
      <c r="YT5568" s="104"/>
      <c r="YU5568" s="104"/>
      <c r="YV5568" s="104"/>
      <c r="YW5568" s="104"/>
      <c r="YX5568" s="104"/>
      <c r="YY5568" s="104"/>
      <c r="YZ5568" s="104"/>
      <c r="ZA5568" s="104"/>
      <c r="ZB5568" s="104"/>
      <c r="ZC5568" s="104"/>
      <c r="ZD5568" s="104"/>
      <c r="ZE5568" s="104"/>
      <c r="ZF5568" s="104"/>
      <c r="ZG5568" s="104"/>
      <c r="ZH5568" s="104"/>
      <c r="ZI5568" s="104"/>
      <c r="ZJ5568" s="104"/>
      <c r="ZK5568" s="104"/>
      <c r="ZL5568" s="104"/>
      <c r="ZM5568" s="104"/>
      <c r="ZN5568" s="104"/>
      <c r="ZO5568" s="104"/>
      <c r="ZP5568" s="104"/>
      <c r="ZQ5568" s="104"/>
      <c r="ZR5568" s="104"/>
      <c r="ZS5568" s="104"/>
      <c r="ZT5568" s="104"/>
      <c r="ZU5568" s="104"/>
      <c r="ZV5568" s="104"/>
      <c r="ZW5568" s="104"/>
      <c r="ZX5568" s="104"/>
      <c r="ZY5568" s="104"/>
      <c r="ZZ5568" s="104"/>
      <c r="AAA5568" s="104"/>
      <c r="AAB5568" s="104"/>
      <c r="AAC5568" s="104"/>
      <c r="AAD5568" s="104"/>
      <c r="AAE5568" s="104"/>
      <c r="AAF5568" s="104"/>
      <c r="AAG5568" s="104"/>
      <c r="AAH5568" s="104"/>
      <c r="AAI5568" s="104"/>
      <c r="AAJ5568" s="104"/>
      <c r="AAK5568" s="104"/>
      <c r="AAL5568" s="104"/>
      <c r="AAM5568" s="104"/>
      <c r="AAN5568" s="104"/>
      <c r="AAO5568" s="104"/>
      <c r="AAP5568" s="104"/>
      <c r="AAQ5568" s="104"/>
      <c r="AAR5568" s="104"/>
      <c r="AAS5568" s="104"/>
      <c r="AAT5568" s="104"/>
      <c r="AAU5568" s="104"/>
      <c r="AAV5568" s="104"/>
      <c r="AAW5568" s="104"/>
      <c r="AAX5568" s="104"/>
      <c r="AAY5568" s="104"/>
      <c r="AAZ5568" s="104"/>
      <c r="ABA5568" s="104"/>
      <c r="ABB5568" s="104"/>
      <c r="ABC5568" s="104"/>
      <c r="ABD5568" s="104"/>
      <c r="ABE5568" s="104"/>
      <c r="ABF5568" s="104"/>
      <c r="ABG5568" s="104"/>
      <c r="ABH5568" s="104"/>
      <c r="ABI5568" s="104"/>
      <c r="ABJ5568" s="104"/>
      <c r="ABK5568" s="104"/>
      <c r="ABL5568" s="104"/>
      <c r="ABM5568" s="104"/>
      <c r="ABN5568" s="104"/>
      <c r="ABO5568" s="104"/>
      <c r="ABP5568" s="104"/>
      <c r="ABQ5568" s="104"/>
      <c r="ABR5568" s="104"/>
      <c r="ABS5568" s="104"/>
      <c r="ABT5568" s="104"/>
      <c r="ABU5568" s="104"/>
      <c r="ABV5568" s="104"/>
      <c r="ABW5568" s="104"/>
      <c r="ABX5568" s="104"/>
      <c r="ABY5568" s="104"/>
      <c r="ABZ5568" s="104"/>
      <c r="ACA5568" s="104"/>
      <c r="ACB5568" s="104"/>
      <c r="ACC5568" s="104"/>
      <c r="ACD5568" s="104"/>
      <c r="ACE5568" s="104"/>
      <c r="ACF5568" s="104"/>
      <c r="ACG5568" s="104"/>
      <c r="ACH5568" s="104"/>
      <c r="ACI5568" s="104"/>
      <c r="ACJ5568" s="104"/>
      <c r="ACK5568" s="104"/>
      <c r="ACL5568" s="104"/>
      <c r="ACM5568" s="104"/>
      <c r="ACN5568" s="104"/>
      <c r="ACO5568" s="104"/>
      <c r="ACP5568" s="104"/>
      <c r="ACQ5568" s="104"/>
      <c r="ACR5568" s="104"/>
      <c r="ACS5568" s="104"/>
      <c r="ACT5568" s="104"/>
      <c r="ACU5568" s="104"/>
      <c r="ACV5568" s="104"/>
      <c r="ACW5568" s="104"/>
      <c r="ACX5568" s="104"/>
      <c r="ACY5568" s="104"/>
      <c r="ACZ5568" s="104"/>
      <c r="ADA5568" s="104"/>
      <c r="ADB5568" s="104"/>
      <c r="ADC5568" s="104"/>
      <c r="ADD5568" s="104"/>
      <c r="ADE5568" s="104"/>
      <c r="ADF5568" s="104"/>
      <c r="ADG5568" s="104"/>
      <c r="ADH5568" s="104"/>
      <c r="ADI5568" s="104"/>
      <c r="ADJ5568" s="104"/>
      <c r="ADK5568" s="104"/>
      <c r="ADL5568" s="104"/>
      <c r="ADM5568" s="104"/>
      <c r="ADN5568" s="104"/>
      <c r="ADO5568" s="104"/>
      <c r="ADP5568" s="104"/>
      <c r="ADQ5568" s="104"/>
      <c r="ADR5568" s="104"/>
      <c r="ADS5568" s="104"/>
      <c r="ADT5568" s="104"/>
      <c r="ADU5568" s="104"/>
      <c r="ADV5568" s="104"/>
      <c r="ADW5568" s="104"/>
      <c r="ADX5568" s="104"/>
      <c r="ADY5568" s="104"/>
      <c r="ADZ5568" s="104"/>
      <c r="AEA5568" s="104"/>
      <c r="AEB5568" s="104"/>
      <c r="AEC5568" s="104"/>
      <c r="AED5568" s="104"/>
      <c r="AEE5568" s="104"/>
      <c r="AEF5568" s="104"/>
      <c r="AEG5568" s="104"/>
      <c r="AEH5568" s="104"/>
      <c r="AEI5568" s="104"/>
      <c r="AEJ5568" s="104"/>
      <c r="AEK5568" s="104"/>
      <c r="AEL5568" s="104"/>
      <c r="AEM5568" s="104"/>
      <c r="AEN5568" s="104"/>
      <c r="AEO5568" s="104"/>
      <c r="AEP5568" s="104"/>
      <c r="AEQ5568" s="104"/>
      <c r="AER5568" s="104"/>
      <c r="AES5568" s="104"/>
      <c r="AET5568" s="104"/>
      <c r="AEU5568" s="104"/>
      <c r="AEV5568" s="104"/>
      <c r="AEW5568" s="104"/>
      <c r="AEX5568" s="104"/>
      <c r="AEY5568" s="104"/>
      <c r="AEZ5568" s="104"/>
      <c r="AFA5568" s="104"/>
      <c r="AFB5568" s="104"/>
      <c r="AFC5568" s="104"/>
      <c r="AFD5568" s="104"/>
      <c r="AFE5568" s="104"/>
      <c r="AFF5568" s="104"/>
      <c r="AFG5568" s="104"/>
      <c r="AFH5568" s="104"/>
      <c r="AFI5568" s="104"/>
      <c r="AFJ5568" s="104"/>
      <c r="AFK5568" s="104"/>
      <c r="AFL5568" s="104"/>
      <c r="AFM5568" s="104"/>
      <c r="AFN5568" s="104"/>
      <c r="AFO5568" s="104"/>
      <c r="AFP5568" s="104"/>
      <c r="AFQ5568" s="104"/>
      <c r="AFR5568" s="104"/>
      <c r="AFS5568" s="104"/>
      <c r="AFT5568" s="104"/>
      <c r="AFU5568" s="104"/>
      <c r="AFV5568" s="104"/>
      <c r="AFW5568" s="104"/>
      <c r="AFX5568" s="104"/>
      <c r="AFY5568" s="104"/>
      <c r="AFZ5568" s="104"/>
      <c r="AGA5568" s="104"/>
      <c r="AGB5568" s="104"/>
      <c r="AGC5568" s="104"/>
      <c r="AGD5568" s="104"/>
      <c r="AGE5568" s="104"/>
      <c r="AGF5568" s="104"/>
      <c r="AGG5568" s="104"/>
      <c r="AGH5568" s="104"/>
      <c r="AGI5568" s="104"/>
      <c r="AGJ5568" s="104"/>
      <c r="AGK5568" s="104"/>
      <c r="AGL5568" s="104"/>
      <c r="AGM5568" s="104"/>
      <c r="AGN5568" s="104"/>
      <c r="AGO5568" s="104"/>
      <c r="AGP5568" s="104"/>
      <c r="AGQ5568" s="104"/>
      <c r="AGR5568" s="104"/>
      <c r="AGS5568" s="104"/>
      <c r="AGT5568" s="104"/>
      <c r="AGU5568" s="104"/>
      <c r="AGV5568" s="104"/>
      <c r="AGW5568" s="104"/>
      <c r="AGX5568" s="104"/>
      <c r="AGY5568" s="104"/>
      <c r="AGZ5568" s="104"/>
      <c r="AHA5568" s="104"/>
      <c r="AHB5568" s="104"/>
      <c r="AHC5568" s="104"/>
      <c r="AHD5568" s="104"/>
      <c r="AHE5568" s="104"/>
      <c r="AHF5568" s="104"/>
      <c r="AHG5568" s="104"/>
      <c r="AHH5568" s="104"/>
      <c r="AHI5568" s="104"/>
      <c r="AHJ5568" s="104"/>
      <c r="AHK5568" s="104"/>
      <c r="AHL5568" s="104"/>
      <c r="AHM5568" s="104"/>
      <c r="AHN5568" s="104"/>
      <c r="AHO5568" s="104"/>
      <c r="AHP5568" s="104"/>
      <c r="AHQ5568" s="104"/>
      <c r="AHR5568" s="104"/>
      <c r="AHS5568" s="104"/>
      <c r="AHT5568" s="104"/>
      <c r="AHU5568" s="104"/>
      <c r="AHV5568" s="104"/>
      <c r="AHW5568" s="104"/>
      <c r="AHX5568" s="104"/>
      <c r="AHY5568" s="104"/>
      <c r="AHZ5568" s="104"/>
      <c r="AIA5568" s="104"/>
      <c r="AIB5568" s="104"/>
      <c r="AIC5568" s="104"/>
      <c r="AID5568" s="104"/>
      <c r="AIE5568" s="104"/>
      <c r="AIF5568" s="104"/>
      <c r="AIG5568" s="104"/>
      <c r="AIH5568" s="104"/>
      <c r="AII5568" s="104"/>
      <c r="AIJ5568" s="104"/>
      <c r="AIK5568" s="104"/>
      <c r="AIL5568" s="104"/>
      <c r="AIM5568" s="104"/>
      <c r="AIN5568" s="104"/>
      <c r="AIO5568" s="104"/>
      <c r="AIP5568" s="104"/>
      <c r="AIQ5568" s="104"/>
      <c r="AIR5568" s="104"/>
      <c r="AIS5568" s="104"/>
      <c r="AIT5568" s="104"/>
      <c r="AIU5568" s="104"/>
      <c r="AIV5568" s="104"/>
      <c r="AIW5568" s="104"/>
      <c r="AIX5568" s="104"/>
      <c r="AIY5568" s="104"/>
      <c r="AIZ5568" s="104"/>
      <c r="AJA5568" s="104"/>
      <c r="AJB5568" s="104"/>
      <c r="AJC5568" s="104"/>
      <c r="AJD5568" s="104"/>
      <c r="AJE5568" s="104"/>
      <c r="AJF5568" s="104"/>
      <c r="AJG5568" s="104"/>
      <c r="AJH5568" s="104"/>
      <c r="AJI5568" s="104"/>
      <c r="AJJ5568" s="104"/>
      <c r="AJK5568" s="104"/>
      <c r="AJL5568" s="104"/>
      <c r="AJM5568" s="104"/>
      <c r="AJN5568" s="104"/>
      <c r="AJO5568" s="104"/>
      <c r="AJP5568" s="104"/>
      <c r="AJQ5568" s="104"/>
      <c r="AJR5568" s="104"/>
      <c r="AJS5568" s="104"/>
      <c r="AJT5568" s="104"/>
      <c r="AJU5568" s="104"/>
      <c r="AJV5568" s="104"/>
      <c r="AJW5568" s="104"/>
      <c r="AJX5568" s="104"/>
      <c r="AJY5568" s="104"/>
      <c r="AJZ5568" s="104"/>
      <c r="AKA5568" s="104"/>
      <c r="AKB5568" s="104"/>
      <c r="AKC5568" s="104"/>
      <c r="AKD5568" s="104"/>
      <c r="AKE5568" s="104"/>
      <c r="AKF5568" s="104"/>
      <c r="AKG5568" s="104"/>
      <c r="AKH5568" s="104"/>
      <c r="AKI5568" s="104"/>
      <c r="AKJ5568" s="104"/>
      <c r="AKK5568" s="104"/>
      <c r="AKL5568" s="104"/>
      <c r="AKM5568" s="104"/>
      <c r="AKN5568" s="104"/>
      <c r="AKO5568" s="104"/>
      <c r="AKP5568" s="104"/>
      <c r="AKQ5568" s="104"/>
      <c r="AKR5568" s="104"/>
      <c r="AKS5568" s="104"/>
      <c r="AKT5568" s="104"/>
      <c r="AKU5568" s="104"/>
      <c r="AKV5568" s="104"/>
      <c r="AKW5568" s="104"/>
      <c r="AKX5568" s="104"/>
      <c r="AKY5568" s="104"/>
      <c r="AKZ5568" s="104"/>
      <c r="ALA5568" s="104"/>
      <c r="ALB5568" s="104"/>
      <c r="ALC5568" s="104"/>
      <c r="ALD5568" s="104"/>
      <c r="ALE5568" s="104"/>
      <c r="ALF5568" s="104"/>
      <c r="ALG5568" s="104"/>
      <c r="ALH5568" s="104"/>
      <c r="ALI5568" s="104"/>
      <c r="ALJ5568" s="104"/>
      <c r="ALK5568" s="104"/>
      <c r="ALL5568" s="104"/>
      <c r="ALM5568" s="104"/>
      <c r="ALN5568" s="104"/>
      <c r="ALO5568" s="104"/>
      <c r="ALP5568" s="104"/>
      <c r="ALQ5568" s="104"/>
      <c r="ALR5568" s="104"/>
      <c r="ALS5568" s="104"/>
      <c r="ALT5568" s="104"/>
      <c r="ALU5568" s="104"/>
      <c r="ALV5568" s="104"/>
      <c r="ALW5568" s="104"/>
      <c r="ALX5568" s="104"/>
      <c r="ALY5568" s="104"/>
      <c r="ALZ5568" s="104"/>
      <c r="AMA5568" s="104"/>
      <c r="AMB5568" s="104"/>
      <c r="AMC5568" s="104"/>
      <c r="AMD5568" s="104"/>
      <c r="AME5568" s="104"/>
      <c r="AMF5568" s="104"/>
      <c r="AMG5568" s="104"/>
      <c r="AMH5568" s="104"/>
      <c r="AMI5568" s="104"/>
      <c r="AMJ5568" s="104"/>
      <c r="AMK5568" s="104"/>
      <c r="AML5568" s="104"/>
      <c r="AMM5568" s="104"/>
      <c r="AMN5568" s="104"/>
      <c r="AMO5568" s="104"/>
    </row>
    <row r="5569" spans="1:1029" s="88" customFormat="1" x14ac:dyDescent="0.35">
      <c r="A5569" s="21">
        <v>10141103</v>
      </c>
      <c r="B5569" s="115" t="s">
        <v>496</v>
      </c>
      <c r="C5569" s="115" t="s">
        <v>495</v>
      </c>
      <c r="D5569" s="21"/>
      <c r="E5569" s="114" t="str">
        <f t="shared" si="1033"/>
        <v xml:space="preserve">TRANSFORMADOR AUXILIAR MARCA:F.S.T Free State Trfr Manga </v>
      </c>
      <c r="F5569" s="21" t="s">
        <v>530</v>
      </c>
      <c r="G5569" s="21" t="s">
        <v>529</v>
      </c>
      <c r="H5569" s="21" t="s">
        <v>528</v>
      </c>
      <c r="I5569" s="21" t="s">
        <v>527</v>
      </c>
      <c r="J5569" s="21"/>
      <c r="K5569" s="21"/>
      <c r="L5569" s="21"/>
      <c r="M5569" s="21">
        <v>315</v>
      </c>
      <c r="N5569" s="21">
        <v>6.6</v>
      </c>
      <c r="O5569" s="21">
        <v>0.4</v>
      </c>
      <c r="P5569" s="21">
        <v>3</v>
      </c>
      <c r="Q5569" s="21">
        <v>2015</v>
      </c>
      <c r="R5569" s="21" t="s">
        <v>526</v>
      </c>
      <c r="S5569" s="21" t="s">
        <v>525</v>
      </c>
      <c r="T5569" s="116">
        <v>1039</v>
      </c>
      <c r="U5569" s="111">
        <v>45</v>
      </c>
      <c r="V5569" s="113">
        <f t="shared" si="1034"/>
        <v>995.13111111111118</v>
      </c>
      <c r="W5569" s="113">
        <f t="shared" si="1035"/>
        <v>43.868888888888819</v>
      </c>
      <c r="X5569" s="112">
        <f t="shared" si="1036"/>
        <v>43868.888888888818</v>
      </c>
      <c r="Y5569" s="111"/>
      <c r="Z5569" s="110">
        <f t="shared" si="1044"/>
        <v>43</v>
      </c>
      <c r="AA5569" s="109">
        <f t="shared" si="1037"/>
        <v>51.95</v>
      </c>
      <c r="AB5569" s="109">
        <f t="shared" si="1038"/>
        <v>51950</v>
      </c>
      <c r="AC5569" s="108">
        <f t="shared" si="1039"/>
        <v>987.05</v>
      </c>
      <c r="AD5569" s="107">
        <f t="shared" si="1040"/>
        <v>2.2222222222222223E-2</v>
      </c>
      <c r="AE5569" s="106">
        <f t="shared" si="1041"/>
        <v>21.934444444444445</v>
      </c>
      <c r="AF5569" s="105">
        <f t="shared" si="1042"/>
        <v>65.803333333333256</v>
      </c>
      <c r="AG5569" s="105">
        <f t="shared" si="1043"/>
        <v>973.19666666666672</v>
      </c>
      <c r="AH5569" s="104"/>
      <c r="AI5569" s="104"/>
      <c r="AJ5569" s="104"/>
      <c r="AK5569" s="104"/>
      <c r="AL5569" s="104"/>
      <c r="AM5569" s="104"/>
      <c r="AN5569" s="104"/>
      <c r="AO5569" s="104"/>
      <c r="AP5569" s="104"/>
      <c r="AQ5569" s="104"/>
      <c r="AR5569" s="104"/>
      <c r="AS5569" s="104"/>
      <c r="AT5569" s="104"/>
      <c r="AU5569" s="104"/>
      <c r="AV5569" s="104"/>
      <c r="AW5569" s="104"/>
      <c r="AX5569" s="104"/>
      <c r="AY5569" s="104"/>
      <c r="AZ5569" s="104"/>
      <c r="BA5569" s="104"/>
      <c r="BB5569" s="104"/>
      <c r="BC5569" s="104"/>
      <c r="BD5569" s="104"/>
      <c r="BE5569" s="104"/>
      <c r="BF5569" s="104"/>
      <c r="BG5569" s="104"/>
      <c r="BH5569" s="104"/>
      <c r="BI5569" s="104"/>
      <c r="BJ5569" s="104"/>
      <c r="BK5569" s="104"/>
      <c r="BL5569" s="104"/>
      <c r="BM5569" s="104"/>
      <c r="BN5569" s="104"/>
      <c r="BO5569" s="104"/>
      <c r="BP5569" s="104"/>
      <c r="BQ5569" s="104"/>
      <c r="BR5569" s="104"/>
      <c r="BS5569" s="104"/>
      <c r="BT5569" s="104"/>
      <c r="BU5569" s="104"/>
      <c r="BV5569" s="104"/>
      <c r="BW5569" s="104"/>
      <c r="BX5569" s="104"/>
      <c r="BY5569" s="104"/>
      <c r="BZ5569" s="104"/>
      <c r="CA5569" s="104"/>
      <c r="CB5569" s="104"/>
      <c r="CC5569" s="104"/>
      <c r="CD5569" s="104"/>
      <c r="CE5569" s="104"/>
      <c r="CF5569" s="104"/>
      <c r="CG5569" s="104"/>
      <c r="CH5569" s="104"/>
      <c r="CI5569" s="104"/>
      <c r="CJ5569" s="104"/>
      <c r="CK5569" s="104"/>
      <c r="CL5569" s="104"/>
      <c r="CM5569" s="104"/>
      <c r="CN5569" s="104"/>
      <c r="CO5569" s="104"/>
      <c r="CP5569" s="104"/>
      <c r="CQ5569" s="104"/>
      <c r="CR5569" s="104"/>
      <c r="CS5569" s="104"/>
      <c r="CT5569" s="104"/>
      <c r="CU5569" s="104"/>
      <c r="CV5569" s="104"/>
      <c r="CW5569" s="104"/>
      <c r="CX5569" s="104"/>
      <c r="CY5569" s="104"/>
      <c r="CZ5569" s="104"/>
      <c r="DA5569" s="104"/>
      <c r="DB5569" s="104"/>
      <c r="DC5569" s="104"/>
      <c r="DD5569" s="104"/>
      <c r="DE5569" s="104"/>
      <c r="DF5569" s="104"/>
      <c r="DG5569" s="104"/>
      <c r="DH5569" s="104"/>
      <c r="DI5569" s="104"/>
      <c r="DJ5569" s="104"/>
      <c r="DK5569" s="104"/>
      <c r="DL5569" s="104"/>
      <c r="DM5569" s="104"/>
      <c r="DN5569" s="104"/>
      <c r="DO5569" s="104"/>
      <c r="DP5569" s="104"/>
      <c r="DQ5569" s="104"/>
      <c r="DR5569" s="104"/>
      <c r="DS5569" s="104"/>
      <c r="DT5569" s="104"/>
      <c r="DU5569" s="104"/>
      <c r="DV5569" s="104"/>
      <c r="DW5569" s="104"/>
      <c r="DX5569" s="104"/>
      <c r="DY5569" s="104"/>
      <c r="DZ5569" s="104"/>
      <c r="EA5569" s="104"/>
      <c r="EB5569" s="104"/>
      <c r="EC5569" s="104"/>
      <c r="ED5569" s="104"/>
      <c r="EE5569" s="104"/>
      <c r="EF5569" s="104"/>
      <c r="EG5569" s="104"/>
      <c r="EH5569" s="104"/>
      <c r="EI5569" s="104"/>
      <c r="EJ5569" s="104"/>
      <c r="EK5569" s="104"/>
      <c r="EL5569" s="104"/>
      <c r="EM5569" s="104"/>
      <c r="EN5569" s="104"/>
      <c r="EO5569" s="104"/>
      <c r="EP5569" s="104"/>
      <c r="EQ5569" s="104"/>
      <c r="ER5569" s="104"/>
      <c r="ES5569" s="104"/>
      <c r="ET5569" s="104"/>
      <c r="EU5569" s="104"/>
      <c r="EV5569" s="104"/>
      <c r="EW5569" s="104"/>
      <c r="EX5569" s="104"/>
      <c r="EY5569" s="104"/>
      <c r="EZ5569" s="104"/>
      <c r="FA5569" s="104"/>
      <c r="FB5569" s="104"/>
      <c r="FC5569" s="104"/>
      <c r="FD5569" s="104"/>
      <c r="FE5569" s="104"/>
      <c r="FF5569" s="104"/>
      <c r="FG5569" s="104"/>
      <c r="FH5569" s="104"/>
      <c r="FI5569" s="104"/>
      <c r="FJ5569" s="104"/>
      <c r="FK5569" s="104"/>
      <c r="FL5569" s="104"/>
      <c r="FM5569" s="104"/>
      <c r="FN5569" s="104"/>
      <c r="FO5569" s="104"/>
      <c r="FP5569" s="104"/>
      <c r="FQ5569" s="104"/>
      <c r="FR5569" s="104"/>
      <c r="FS5569" s="104"/>
      <c r="FT5569" s="104"/>
      <c r="FU5569" s="104"/>
      <c r="FV5569" s="104"/>
      <c r="FW5569" s="104"/>
      <c r="FX5569" s="104"/>
      <c r="FY5569" s="104"/>
      <c r="FZ5569" s="104"/>
      <c r="GA5569" s="104"/>
      <c r="GB5569" s="104"/>
      <c r="GC5569" s="104"/>
      <c r="GD5569" s="104"/>
      <c r="GE5569" s="104"/>
      <c r="GF5569" s="104"/>
      <c r="GG5569" s="104"/>
      <c r="GH5569" s="104"/>
      <c r="GI5569" s="104"/>
      <c r="GJ5569" s="104"/>
      <c r="GK5569" s="104"/>
      <c r="GL5569" s="104"/>
      <c r="GM5569" s="104"/>
      <c r="GN5569" s="104"/>
      <c r="GO5569" s="104"/>
      <c r="GP5569" s="104"/>
      <c r="GQ5569" s="104"/>
      <c r="GR5569" s="104"/>
      <c r="GS5569" s="104"/>
      <c r="GT5569" s="104"/>
      <c r="GU5569" s="104"/>
      <c r="GV5569" s="104"/>
      <c r="GW5569" s="104"/>
      <c r="GX5569" s="104"/>
      <c r="GY5569" s="104"/>
      <c r="GZ5569" s="104"/>
      <c r="HA5569" s="104"/>
      <c r="HB5569" s="104"/>
      <c r="HC5569" s="104"/>
      <c r="HD5569" s="104"/>
      <c r="HE5569" s="104"/>
      <c r="HF5569" s="104"/>
      <c r="HG5569" s="104"/>
      <c r="HH5569" s="104"/>
      <c r="HI5569" s="104"/>
      <c r="HJ5569" s="104"/>
      <c r="HK5569" s="104"/>
      <c r="HL5569" s="104"/>
      <c r="HM5569" s="104"/>
      <c r="HN5569" s="104"/>
      <c r="HO5569" s="104"/>
      <c r="HP5569" s="104"/>
      <c r="HQ5569" s="104"/>
      <c r="HR5569" s="104"/>
      <c r="HS5569" s="104"/>
      <c r="HT5569" s="104"/>
      <c r="HU5569" s="104"/>
      <c r="HV5569" s="104"/>
      <c r="HW5569" s="104"/>
      <c r="HX5569" s="104"/>
      <c r="HY5569" s="104"/>
      <c r="HZ5569" s="104"/>
      <c r="IA5569" s="104"/>
      <c r="IB5569" s="104"/>
      <c r="IC5569" s="104"/>
      <c r="ID5569" s="104"/>
      <c r="IE5569" s="104"/>
      <c r="IF5569" s="104"/>
      <c r="IG5569" s="104"/>
      <c r="IH5569" s="104"/>
      <c r="II5569" s="104"/>
      <c r="IJ5569" s="104"/>
      <c r="IK5569" s="104"/>
      <c r="IL5569" s="104"/>
      <c r="IM5569" s="104"/>
      <c r="IN5569" s="104"/>
      <c r="IO5569" s="104"/>
      <c r="IP5569" s="104"/>
      <c r="IQ5569" s="104"/>
      <c r="IR5569" s="104"/>
      <c r="IS5569" s="104"/>
      <c r="IT5569" s="104"/>
      <c r="IU5569" s="104"/>
      <c r="IV5569" s="104"/>
      <c r="IW5569" s="104"/>
      <c r="IX5569" s="104"/>
      <c r="IY5569" s="104"/>
      <c r="IZ5569" s="104"/>
      <c r="JA5569" s="104"/>
      <c r="JB5569" s="104"/>
      <c r="JC5569" s="104"/>
      <c r="JD5569" s="104"/>
      <c r="JE5569" s="104"/>
      <c r="JF5569" s="104"/>
      <c r="JG5569" s="104"/>
      <c r="JH5569" s="104"/>
      <c r="JI5569" s="104"/>
      <c r="JJ5569" s="104"/>
      <c r="JK5569" s="104"/>
      <c r="JL5569" s="104"/>
      <c r="JM5569" s="104"/>
      <c r="JN5569" s="104"/>
      <c r="JO5569" s="104"/>
      <c r="JP5569" s="104"/>
      <c r="JQ5569" s="104"/>
      <c r="JR5569" s="104"/>
      <c r="JS5569" s="104"/>
      <c r="JT5569" s="104"/>
      <c r="JU5569" s="104"/>
      <c r="JV5569" s="104"/>
      <c r="JW5569" s="104"/>
      <c r="JX5569" s="104"/>
      <c r="JY5569" s="104"/>
      <c r="JZ5569" s="104"/>
      <c r="KA5569" s="104"/>
      <c r="KB5569" s="104"/>
      <c r="KC5569" s="104"/>
      <c r="KD5569" s="104"/>
      <c r="KE5569" s="104"/>
      <c r="KF5569" s="104"/>
      <c r="KG5569" s="104"/>
      <c r="KH5569" s="104"/>
      <c r="KI5569" s="104"/>
      <c r="KJ5569" s="104"/>
      <c r="KK5569" s="104"/>
      <c r="KL5569" s="104"/>
      <c r="KM5569" s="104"/>
      <c r="KN5569" s="104"/>
      <c r="KO5569" s="104"/>
      <c r="KP5569" s="104"/>
      <c r="KQ5569" s="104"/>
      <c r="KR5569" s="104"/>
      <c r="KS5569" s="104"/>
      <c r="KT5569" s="104"/>
      <c r="KU5569" s="104"/>
      <c r="KV5569" s="104"/>
      <c r="KW5569" s="104"/>
      <c r="KX5569" s="104"/>
      <c r="KY5569" s="104"/>
      <c r="KZ5569" s="104"/>
      <c r="LA5569" s="104"/>
      <c r="LB5569" s="104"/>
      <c r="LC5569" s="104"/>
      <c r="LD5569" s="104"/>
      <c r="LE5569" s="104"/>
      <c r="LF5569" s="104"/>
      <c r="LG5569" s="104"/>
      <c r="LH5569" s="104"/>
      <c r="LI5569" s="104"/>
      <c r="LJ5569" s="104"/>
      <c r="LK5569" s="104"/>
      <c r="LL5569" s="104"/>
      <c r="LM5569" s="104"/>
      <c r="LN5569" s="104"/>
      <c r="LO5569" s="104"/>
      <c r="LP5569" s="104"/>
      <c r="LQ5569" s="104"/>
      <c r="LR5569" s="104"/>
      <c r="LS5569" s="104"/>
      <c r="LT5569" s="104"/>
      <c r="LU5569" s="104"/>
      <c r="LV5569" s="104"/>
      <c r="LW5569" s="104"/>
      <c r="LX5569" s="104"/>
      <c r="LY5569" s="104"/>
      <c r="LZ5569" s="104"/>
      <c r="MA5569" s="104"/>
      <c r="MB5569" s="104"/>
      <c r="MC5569" s="104"/>
      <c r="MD5569" s="104"/>
      <c r="ME5569" s="104"/>
      <c r="MF5569" s="104"/>
      <c r="MG5569" s="104"/>
      <c r="MH5569" s="104"/>
      <c r="MI5569" s="104"/>
      <c r="MJ5569" s="104"/>
      <c r="MK5569" s="104"/>
      <c r="ML5569" s="104"/>
      <c r="MM5569" s="104"/>
      <c r="MN5569" s="104"/>
      <c r="MO5569" s="104"/>
      <c r="MP5569" s="104"/>
      <c r="MQ5569" s="104"/>
      <c r="MR5569" s="104"/>
      <c r="MS5569" s="104"/>
      <c r="MT5569" s="104"/>
      <c r="MU5569" s="104"/>
      <c r="MV5569" s="104"/>
      <c r="MW5569" s="104"/>
      <c r="MX5569" s="104"/>
      <c r="MY5569" s="104"/>
      <c r="MZ5569" s="104"/>
      <c r="NA5569" s="104"/>
      <c r="NB5569" s="104"/>
      <c r="NC5569" s="104"/>
      <c r="ND5569" s="104"/>
      <c r="NE5569" s="104"/>
      <c r="NF5569" s="104"/>
      <c r="NG5569" s="104"/>
      <c r="NH5569" s="104"/>
      <c r="NI5569" s="104"/>
      <c r="NJ5569" s="104"/>
      <c r="NK5569" s="104"/>
      <c r="NL5569" s="104"/>
      <c r="NM5569" s="104"/>
      <c r="NN5569" s="104"/>
      <c r="NO5569" s="104"/>
      <c r="NP5569" s="104"/>
      <c r="NQ5569" s="104"/>
      <c r="NR5569" s="104"/>
      <c r="NS5569" s="104"/>
      <c r="NT5569" s="104"/>
      <c r="NU5569" s="104"/>
      <c r="NV5569" s="104"/>
      <c r="NW5569" s="104"/>
      <c r="NX5569" s="104"/>
      <c r="NY5569" s="104"/>
      <c r="NZ5569" s="104"/>
      <c r="OA5569" s="104"/>
      <c r="OB5569" s="104"/>
      <c r="OC5569" s="104"/>
      <c r="OD5569" s="104"/>
      <c r="OE5569" s="104"/>
      <c r="OF5569" s="104"/>
      <c r="OG5569" s="104"/>
      <c r="OH5569" s="104"/>
      <c r="OI5569" s="104"/>
      <c r="OJ5569" s="104"/>
      <c r="OK5569" s="104"/>
      <c r="OL5569" s="104"/>
      <c r="OM5569" s="104"/>
      <c r="ON5569" s="104"/>
      <c r="OO5569" s="104"/>
      <c r="OP5569" s="104"/>
      <c r="OQ5569" s="104"/>
      <c r="OR5569" s="104"/>
      <c r="OS5569" s="104"/>
      <c r="OT5569" s="104"/>
      <c r="OU5569" s="104"/>
      <c r="OV5569" s="104"/>
      <c r="OW5569" s="104"/>
      <c r="OX5569" s="104"/>
      <c r="OY5569" s="104"/>
      <c r="OZ5569" s="104"/>
      <c r="PA5569" s="104"/>
      <c r="PB5569" s="104"/>
      <c r="PC5569" s="104"/>
      <c r="PD5569" s="104"/>
      <c r="PE5569" s="104"/>
      <c r="PF5569" s="104"/>
      <c r="PG5569" s="104"/>
      <c r="PH5569" s="104"/>
      <c r="PI5569" s="104"/>
      <c r="PJ5569" s="104"/>
      <c r="PK5569" s="104"/>
      <c r="PL5569" s="104"/>
      <c r="PM5569" s="104"/>
      <c r="PN5569" s="104"/>
      <c r="PO5569" s="104"/>
      <c r="PP5569" s="104"/>
      <c r="PQ5569" s="104"/>
      <c r="PR5569" s="104"/>
      <c r="PS5569" s="104"/>
      <c r="PT5569" s="104"/>
      <c r="PU5569" s="104"/>
      <c r="PV5569" s="104"/>
      <c r="PW5569" s="104"/>
      <c r="PX5569" s="104"/>
      <c r="PY5569" s="104"/>
      <c r="PZ5569" s="104"/>
      <c r="QA5569" s="104"/>
      <c r="QB5569" s="104"/>
      <c r="QC5569" s="104"/>
      <c r="QD5569" s="104"/>
      <c r="QE5569" s="104"/>
      <c r="QF5569" s="104"/>
      <c r="QG5569" s="104"/>
      <c r="QH5569" s="104"/>
      <c r="QI5569" s="104"/>
      <c r="QJ5569" s="104"/>
      <c r="QK5569" s="104"/>
      <c r="QL5569" s="104"/>
      <c r="QM5569" s="104"/>
      <c r="QN5569" s="104"/>
      <c r="QO5569" s="104"/>
      <c r="QP5569" s="104"/>
      <c r="QQ5569" s="104"/>
      <c r="QR5569" s="104"/>
      <c r="QS5569" s="104"/>
      <c r="QT5569" s="104"/>
      <c r="QU5569" s="104"/>
      <c r="QV5569" s="104"/>
      <c r="QW5569" s="104"/>
      <c r="QX5569" s="104"/>
      <c r="QY5569" s="104"/>
      <c r="QZ5569" s="104"/>
      <c r="RA5569" s="104"/>
      <c r="RB5569" s="104"/>
      <c r="RC5569" s="104"/>
      <c r="RD5569" s="104"/>
      <c r="RE5569" s="104"/>
      <c r="RF5569" s="104"/>
      <c r="RG5569" s="104"/>
      <c r="RH5569" s="104"/>
      <c r="RI5569" s="104"/>
      <c r="RJ5569" s="104"/>
      <c r="RK5569" s="104"/>
      <c r="RL5569" s="104"/>
      <c r="RM5569" s="104"/>
      <c r="RN5569" s="104"/>
      <c r="RO5569" s="104"/>
      <c r="RP5569" s="104"/>
      <c r="RQ5569" s="104"/>
      <c r="RR5569" s="104"/>
      <c r="RS5569" s="104"/>
      <c r="RT5569" s="104"/>
      <c r="RU5569" s="104"/>
      <c r="RV5569" s="104"/>
      <c r="RW5569" s="104"/>
      <c r="RX5569" s="104"/>
      <c r="RY5569" s="104"/>
      <c r="RZ5569" s="104"/>
      <c r="SA5569" s="104"/>
      <c r="SB5569" s="104"/>
      <c r="SC5569" s="104"/>
      <c r="SD5569" s="104"/>
      <c r="SE5569" s="104"/>
      <c r="SF5569" s="104"/>
      <c r="SG5569" s="104"/>
      <c r="SH5569" s="104"/>
      <c r="SI5569" s="104"/>
      <c r="SJ5569" s="104"/>
      <c r="SK5569" s="104"/>
      <c r="SL5569" s="104"/>
      <c r="SM5569" s="104"/>
      <c r="SN5569" s="104"/>
      <c r="SO5569" s="104"/>
      <c r="SP5569" s="104"/>
      <c r="SQ5569" s="104"/>
      <c r="SR5569" s="104"/>
      <c r="SS5569" s="104"/>
      <c r="ST5569" s="104"/>
      <c r="SU5569" s="104"/>
      <c r="SV5569" s="104"/>
      <c r="SW5569" s="104"/>
      <c r="SX5569" s="104"/>
      <c r="SY5569" s="104"/>
      <c r="SZ5569" s="104"/>
      <c r="TA5569" s="104"/>
      <c r="TB5569" s="104"/>
      <c r="TC5569" s="104"/>
      <c r="TD5569" s="104"/>
      <c r="TE5569" s="104"/>
      <c r="TF5569" s="104"/>
      <c r="TG5569" s="104"/>
      <c r="TH5569" s="104"/>
      <c r="TI5569" s="104"/>
      <c r="TJ5569" s="104"/>
      <c r="TK5569" s="104"/>
      <c r="TL5569" s="104"/>
      <c r="TM5569" s="104"/>
      <c r="TN5569" s="104"/>
      <c r="TO5569" s="104"/>
      <c r="TP5569" s="104"/>
      <c r="TQ5569" s="104"/>
      <c r="TR5569" s="104"/>
      <c r="TS5569" s="104"/>
      <c r="TT5569" s="104"/>
      <c r="TU5569" s="104"/>
      <c r="TV5569" s="104"/>
      <c r="TW5569" s="104"/>
      <c r="TX5569" s="104"/>
      <c r="TY5569" s="104"/>
      <c r="TZ5569" s="104"/>
      <c r="UA5569" s="104"/>
      <c r="UB5569" s="104"/>
      <c r="UC5569" s="104"/>
      <c r="UD5569" s="104"/>
      <c r="UE5569" s="104"/>
      <c r="UF5569" s="104"/>
      <c r="UG5569" s="104"/>
      <c r="UH5569" s="104"/>
      <c r="UI5569" s="104"/>
      <c r="UJ5569" s="104"/>
      <c r="UK5569" s="104"/>
      <c r="UL5569" s="104"/>
      <c r="UM5569" s="104"/>
      <c r="UN5569" s="104"/>
      <c r="UO5569" s="104"/>
      <c r="UP5569" s="104"/>
      <c r="UQ5569" s="104"/>
      <c r="UR5569" s="104"/>
      <c r="US5569" s="104"/>
      <c r="UT5569" s="104"/>
      <c r="UU5569" s="104"/>
      <c r="UV5569" s="104"/>
      <c r="UW5569" s="104"/>
      <c r="UX5569" s="104"/>
      <c r="UY5569" s="104"/>
      <c r="UZ5569" s="104"/>
      <c r="VA5569" s="104"/>
      <c r="VB5569" s="104"/>
      <c r="VC5569" s="104"/>
      <c r="VD5569" s="104"/>
      <c r="VE5569" s="104"/>
      <c r="VF5569" s="104"/>
      <c r="VG5569" s="104"/>
      <c r="VH5569" s="104"/>
      <c r="VI5569" s="104"/>
      <c r="VJ5569" s="104"/>
      <c r="VK5569" s="104"/>
      <c r="VL5569" s="104"/>
      <c r="VM5569" s="104"/>
      <c r="VN5569" s="104"/>
      <c r="VO5569" s="104"/>
      <c r="VP5569" s="104"/>
      <c r="VQ5569" s="104"/>
      <c r="VR5569" s="104"/>
      <c r="VS5569" s="104"/>
      <c r="VT5569" s="104"/>
      <c r="VU5569" s="104"/>
      <c r="VV5569" s="104"/>
      <c r="VW5569" s="104"/>
      <c r="VX5569" s="104"/>
      <c r="VY5569" s="104"/>
      <c r="VZ5569" s="104"/>
      <c r="WA5569" s="104"/>
      <c r="WB5569" s="104"/>
      <c r="WC5569" s="104"/>
      <c r="WD5569" s="104"/>
      <c r="WE5569" s="104"/>
      <c r="WF5569" s="104"/>
      <c r="WG5569" s="104"/>
      <c r="WH5569" s="104"/>
      <c r="WI5569" s="104"/>
      <c r="WJ5569" s="104"/>
      <c r="WK5569" s="104"/>
      <c r="WL5569" s="104"/>
      <c r="WM5569" s="104"/>
      <c r="WN5569" s="104"/>
      <c r="WO5569" s="104"/>
      <c r="WP5569" s="104"/>
      <c r="WQ5569" s="104"/>
      <c r="WR5569" s="104"/>
      <c r="WS5569" s="104"/>
      <c r="WT5569" s="104"/>
      <c r="WU5569" s="104"/>
      <c r="WV5569" s="104"/>
      <c r="WW5569" s="104"/>
      <c r="WX5569" s="104"/>
      <c r="WY5569" s="104"/>
      <c r="WZ5569" s="104"/>
      <c r="XA5569" s="104"/>
      <c r="XB5569" s="104"/>
      <c r="XC5569" s="104"/>
      <c r="XD5569" s="104"/>
      <c r="XE5569" s="104"/>
      <c r="XF5569" s="104"/>
      <c r="XG5569" s="104"/>
      <c r="XH5569" s="104"/>
      <c r="XI5569" s="104"/>
      <c r="XJ5569" s="104"/>
      <c r="XK5569" s="104"/>
      <c r="XL5569" s="104"/>
      <c r="XM5569" s="104"/>
      <c r="XN5569" s="104"/>
      <c r="XO5569" s="104"/>
      <c r="XP5569" s="104"/>
      <c r="XQ5569" s="104"/>
      <c r="XR5569" s="104"/>
      <c r="XS5569" s="104"/>
      <c r="XT5569" s="104"/>
      <c r="XU5569" s="104"/>
      <c r="XV5569" s="104"/>
      <c r="XW5569" s="104"/>
      <c r="XX5569" s="104"/>
      <c r="XY5569" s="104"/>
      <c r="XZ5569" s="104"/>
      <c r="YA5569" s="104"/>
      <c r="YB5569" s="104"/>
      <c r="YC5569" s="104"/>
      <c r="YD5569" s="104"/>
      <c r="YE5569" s="104"/>
      <c r="YF5569" s="104"/>
      <c r="YG5569" s="104"/>
      <c r="YH5569" s="104"/>
      <c r="YI5569" s="104"/>
      <c r="YJ5569" s="104"/>
      <c r="YK5569" s="104"/>
      <c r="YL5569" s="104"/>
      <c r="YM5569" s="104"/>
      <c r="YN5569" s="104"/>
      <c r="YO5569" s="104"/>
      <c r="YP5569" s="104"/>
      <c r="YQ5569" s="104"/>
      <c r="YR5569" s="104"/>
      <c r="YS5569" s="104"/>
      <c r="YT5569" s="104"/>
      <c r="YU5569" s="104"/>
      <c r="YV5569" s="104"/>
      <c r="YW5569" s="104"/>
      <c r="YX5569" s="104"/>
      <c r="YY5569" s="104"/>
      <c r="YZ5569" s="104"/>
      <c r="ZA5569" s="104"/>
      <c r="ZB5569" s="104"/>
      <c r="ZC5569" s="104"/>
      <c r="ZD5569" s="104"/>
      <c r="ZE5569" s="104"/>
      <c r="ZF5569" s="104"/>
      <c r="ZG5569" s="104"/>
      <c r="ZH5569" s="104"/>
      <c r="ZI5569" s="104"/>
      <c r="ZJ5569" s="104"/>
      <c r="ZK5569" s="104"/>
      <c r="ZL5569" s="104"/>
      <c r="ZM5569" s="104"/>
      <c r="ZN5569" s="104"/>
      <c r="ZO5569" s="104"/>
      <c r="ZP5569" s="104"/>
      <c r="ZQ5569" s="104"/>
      <c r="ZR5569" s="104"/>
      <c r="ZS5569" s="104"/>
      <c r="ZT5569" s="104"/>
      <c r="ZU5569" s="104"/>
      <c r="ZV5569" s="104"/>
      <c r="ZW5569" s="104"/>
      <c r="ZX5569" s="104"/>
      <c r="ZY5569" s="104"/>
      <c r="ZZ5569" s="104"/>
      <c r="AAA5569" s="104"/>
      <c r="AAB5569" s="104"/>
      <c r="AAC5569" s="104"/>
      <c r="AAD5569" s="104"/>
      <c r="AAE5569" s="104"/>
      <c r="AAF5569" s="104"/>
      <c r="AAG5569" s="104"/>
      <c r="AAH5569" s="104"/>
      <c r="AAI5569" s="104"/>
      <c r="AAJ5569" s="104"/>
      <c r="AAK5569" s="104"/>
      <c r="AAL5569" s="104"/>
      <c r="AAM5569" s="104"/>
      <c r="AAN5569" s="104"/>
      <c r="AAO5569" s="104"/>
      <c r="AAP5569" s="104"/>
      <c r="AAQ5569" s="104"/>
      <c r="AAR5569" s="104"/>
      <c r="AAS5569" s="104"/>
      <c r="AAT5569" s="104"/>
      <c r="AAU5569" s="104"/>
      <c r="AAV5569" s="104"/>
      <c r="AAW5569" s="104"/>
      <c r="AAX5569" s="104"/>
      <c r="AAY5569" s="104"/>
      <c r="AAZ5569" s="104"/>
      <c r="ABA5569" s="104"/>
      <c r="ABB5569" s="104"/>
      <c r="ABC5569" s="104"/>
      <c r="ABD5569" s="104"/>
      <c r="ABE5569" s="104"/>
      <c r="ABF5569" s="104"/>
      <c r="ABG5569" s="104"/>
      <c r="ABH5569" s="104"/>
      <c r="ABI5569" s="104"/>
      <c r="ABJ5569" s="104"/>
      <c r="ABK5569" s="104"/>
      <c r="ABL5569" s="104"/>
      <c r="ABM5569" s="104"/>
      <c r="ABN5569" s="104"/>
      <c r="ABO5569" s="104"/>
      <c r="ABP5569" s="104"/>
      <c r="ABQ5569" s="104"/>
      <c r="ABR5569" s="104"/>
      <c r="ABS5569" s="104"/>
      <c r="ABT5569" s="104"/>
      <c r="ABU5569" s="104"/>
      <c r="ABV5569" s="104"/>
      <c r="ABW5569" s="104"/>
      <c r="ABX5569" s="104"/>
      <c r="ABY5569" s="104"/>
      <c r="ABZ5569" s="104"/>
      <c r="ACA5569" s="104"/>
      <c r="ACB5569" s="104"/>
      <c r="ACC5569" s="104"/>
      <c r="ACD5569" s="104"/>
      <c r="ACE5569" s="104"/>
      <c r="ACF5569" s="104"/>
      <c r="ACG5569" s="104"/>
      <c r="ACH5569" s="104"/>
      <c r="ACI5569" s="104"/>
      <c r="ACJ5569" s="104"/>
      <c r="ACK5569" s="104"/>
      <c r="ACL5569" s="104"/>
      <c r="ACM5569" s="104"/>
      <c r="ACN5569" s="104"/>
      <c r="ACO5569" s="104"/>
      <c r="ACP5569" s="104"/>
      <c r="ACQ5569" s="104"/>
      <c r="ACR5569" s="104"/>
      <c r="ACS5569" s="104"/>
      <c r="ACT5569" s="104"/>
      <c r="ACU5569" s="104"/>
      <c r="ACV5569" s="104"/>
      <c r="ACW5569" s="104"/>
      <c r="ACX5569" s="104"/>
      <c r="ACY5569" s="104"/>
      <c r="ACZ5569" s="104"/>
      <c r="ADA5569" s="104"/>
      <c r="ADB5569" s="104"/>
      <c r="ADC5569" s="104"/>
      <c r="ADD5569" s="104"/>
      <c r="ADE5569" s="104"/>
      <c r="ADF5569" s="104"/>
      <c r="ADG5569" s="104"/>
      <c r="ADH5569" s="104"/>
      <c r="ADI5569" s="104"/>
      <c r="ADJ5569" s="104"/>
      <c r="ADK5569" s="104"/>
      <c r="ADL5569" s="104"/>
      <c r="ADM5569" s="104"/>
      <c r="ADN5569" s="104"/>
      <c r="ADO5569" s="104"/>
      <c r="ADP5569" s="104"/>
      <c r="ADQ5569" s="104"/>
      <c r="ADR5569" s="104"/>
      <c r="ADS5569" s="104"/>
      <c r="ADT5569" s="104"/>
      <c r="ADU5569" s="104"/>
      <c r="ADV5569" s="104"/>
      <c r="ADW5569" s="104"/>
      <c r="ADX5569" s="104"/>
      <c r="ADY5569" s="104"/>
      <c r="ADZ5569" s="104"/>
      <c r="AEA5569" s="104"/>
      <c r="AEB5569" s="104"/>
      <c r="AEC5569" s="104"/>
      <c r="AED5569" s="104"/>
      <c r="AEE5569" s="104"/>
      <c r="AEF5569" s="104"/>
      <c r="AEG5569" s="104"/>
      <c r="AEH5569" s="104"/>
      <c r="AEI5569" s="104"/>
      <c r="AEJ5569" s="104"/>
      <c r="AEK5569" s="104"/>
      <c r="AEL5569" s="104"/>
      <c r="AEM5569" s="104"/>
      <c r="AEN5569" s="104"/>
      <c r="AEO5569" s="104"/>
      <c r="AEP5569" s="104"/>
      <c r="AEQ5569" s="104"/>
      <c r="AER5569" s="104"/>
      <c r="AES5569" s="104"/>
      <c r="AET5569" s="104"/>
      <c r="AEU5569" s="104"/>
      <c r="AEV5569" s="104"/>
      <c r="AEW5569" s="104"/>
      <c r="AEX5569" s="104"/>
      <c r="AEY5569" s="104"/>
      <c r="AEZ5569" s="104"/>
      <c r="AFA5569" s="104"/>
      <c r="AFB5569" s="104"/>
      <c r="AFC5569" s="104"/>
      <c r="AFD5569" s="104"/>
      <c r="AFE5569" s="104"/>
      <c r="AFF5569" s="104"/>
      <c r="AFG5569" s="104"/>
      <c r="AFH5569" s="104"/>
      <c r="AFI5569" s="104"/>
      <c r="AFJ5569" s="104"/>
      <c r="AFK5569" s="104"/>
      <c r="AFL5569" s="104"/>
      <c r="AFM5569" s="104"/>
      <c r="AFN5569" s="104"/>
      <c r="AFO5569" s="104"/>
      <c r="AFP5569" s="104"/>
      <c r="AFQ5569" s="104"/>
      <c r="AFR5569" s="104"/>
      <c r="AFS5569" s="104"/>
      <c r="AFT5569" s="104"/>
      <c r="AFU5569" s="104"/>
      <c r="AFV5569" s="104"/>
      <c r="AFW5569" s="104"/>
      <c r="AFX5569" s="104"/>
      <c r="AFY5569" s="104"/>
      <c r="AFZ5569" s="104"/>
      <c r="AGA5569" s="104"/>
      <c r="AGB5569" s="104"/>
      <c r="AGC5569" s="104"/>
      <c r="AGD5569" s="104"/>
      <c r="AGE5569" s="104"/>
      <c r="AGF5569" s="104"/>
      <c r="AGG5569" s="104"/>
      <c r="AGH5569" s="104"/>
      <c r="AGI5569" s="104"/>
      <c r="AGJ5569" s="104"/>
      <c r="AGK5569" s="104"/>
      <c r="AGL5569" s="104"/>
      <c r="AGM5569" s="104"/>
      <c r="AGN5569" s="104"/>
      <c r="AGO5569" s="104"/>
      <c r="AGP5569" s="104"/>
      <c r="AGQ5569" s="104"/>
      <c r="AGR5569" s="104"/>
      <c r="AGS5569" s="104"/>
      <c r="AGT5569" s="104"/>
      <c r="AGU5569" s="104"/>
      <c r="AGV5569" s="104"/>
      <c r="AGW5569" s="104"/>
      <c r="AGX5569" s="104"/>
      <c r="AGY5569" s="104"/>
      <c r="AGZ5569" s="104"/>
      <c r="AHA5569" s="104"/>
      <c r="AHB5569" s="104"/>
      <c r="AHC5569" s="104"/>
      <c r="AHD5569" s="104"/>
      <c r="AHE5569" s="104"/>
      <c r="AHF5569" s="104"/>
      <c r="AHG5569" s="104"/>
      <c r="AHH5569" s="104"/>
      <c r="AHI5569" s="104"/>
      <c r="AHJ5569" s="104"/>
      <c r="AHK5569" s="104"/>
      <c r="AHL5569" s="104"/>
      <c r="AHM5569" s="104"/>
      <c r="AHN5569" s="104"/>
      <c r="AHO5569" s="104"/>
      <c r="AHP5569" s="104"/>
      <c r="AHQ5569" s="104"/>
      <c r="AHR5569" s="104"/>
      <c r="AHS5569" s="104"/>
      <c r="AHT5569" s="104"/>
      <c r="AHU5569" s="104"/>
      <c r="AHV5569" s="104"/>
      <c r="AHW5569" s="104"/>
      <c r="AHX5569" s="104"/>
      <c r="AHY5569" s="104"/>
      <c r="AHZ5569" s="104"/>
      <c r="AIA5569" s="104"/>
      <c r="AIB5569" s="104"/>
      <c r="AIC5569" s="104"/>
      <c r="AID5569" s="104"/>
      <c r="AIE5569" s="104"/>
      <c r="AIF5569" s="104"/>
      <c r="AIG5569" s="104"/>
      <c r="AIH5569" s="104"/>
      <c r="AII5569" s="104"/>
      <c r="AIJ5569" s="104"/>
      <c r="AIK5569" s="104"/>
      <c r="AIL5569" s="104"/>
      <c r="AIM5569" s="104"/>
      <c r="AIN5569" s="104"/>
      <c r="AIO5569" s="104"/>
      <c r="AIP5569" s="104"/>
      <c r="AIQ5569" s="104"/>
      <c r="AIR5569" s="104"/>
      <c r="AIS5569" s="104"/>
      <c r="AIT5569" s="104"/>
      <c r="AIU5569" s="104"/>
      <c r="AIV5569" s="104"/>
      <c r="AIW5569" s="104"/>
      <c r="AIX5569" s="104"/>
      <c r="AIY5569" s="104"/>
      <c r="AIZ5569" s="104"/>
      <c r="AJA5569" s="104"/>
      <c r="AJB5569" s="104"/>
      <c r="AJC5569" s="104"/>
      <c r="AJD5569" s="104"/>
      <c r="AJE5569" s="104"/>
      <c r="AJF5569" s="104"/>
      <c r="AJG5569" s="104"/>
      <c r="AJH5569" s="104"/>
      <c r="AJI5569" s="104"/>
      <c r="AJJ5569" s="104"/>
      <c r="AJK5569" s="104"/>
      <c r="AJL5569" s="104"/>
      <c r="AJM5569" s="104"/>
      <c r="AJN5569" s="104"/>
      <c r="AJO5569" s="104"/>
      <c r="AJP5569" s="104"/>
      <c r="AJQ5569" s="104"/>
      <c r="AJR5569" s="104"/>
      <c r="AJS5569" s="104"/>
      <c r="AJT5569" s="104"/>
      <c r="AJU5569" s="104"/>
      <c r="AJV5569" s="104"/>
      <c r="AJW5569" s="104"/>
      <c r="AJX5569" s="104"/>
      <c r="AJY5569" s="104"/>
      <c r="AJZ5569" s="104"/>
      <c r="AKA5569" s="104"/>
      <c r="AKB5569" s="104"/>
      <c r="AKC5569" s="104"/>
      <c r="AKD5569" s="104"/>
      <c r="AKE5569" s="104"/>
      <c r="AKF5569" s="104"/>
      <c r="AKG5569" s="104"/>
      <c r="AKH5569" s="104"/>
      <c r="AKI5569" s="104"/>
      <c r="AKJ5569" s="104"/>
      <c r="AKK5569" s="104"/>
      <c r="AKL5569" s="104"/>
      <c r="AKM5569" s="104"/>
      <c r="AKN5569" s="104"/>
      <c r="AKO5569" s="104"/>
      <c r="AKP5569" s="104"/>
      <c r="AKQ5569" s="104"/>
      <c r="AKR5569" s="104"/>
      <c r="AKS5569" s="104"/>
      <c r="AKT5569" s="104"/>
      <c r="AKU5569" s="104"/>
      <c r="AKV5569" s="104"/>
      <c r="AKW5569" s="104"/>
      <c r="AKX5569" s="104"/>
      <c r="AKY5569" s="104"/>
      <c r="AKZ5569" s="104"/>
      <c r="ALA5569" s="104"/>
      <c r="ALB5569" s="104"/>
      <c r="ALC5569" s="104"/>
      <c r="ALD5569" s="104"/>
      <c r="ALE5569" s="104"/>
      <c r="ALF5569" s="104"/>
      <c r="ALG5569" s="104"/>
      <c r="ALH5569" s="104"/>
      <c r="ALI5569" s="104"/>
      <c r="ALJ5569" s="104"/>
      <c r="ALK5569" s="104"/>
      <c r="ALL5569" s="104"/>
      <c r="ALM5569" s="104"/>
      <c r="ALN5569" s="104"/>
      <c r="ALO5569" s="104"/>
      <c r="ALP5569" s="104"/>
      <c r="ALQ5569" s="104"/>
      <c r="ALR5569" s="104"/>
      <c r="ALS5569" s="104"/>
      <c r="ALT5569" s="104"/>
      <c r="ALU5569" s="104"/>
      <c r="ALV5569" s="104"/>
      <c r="ALW5569" s="104"/>
      <c r="ALX5569" s="104"/>
      <c r="ALY5569" s="104"/>
      <c r="ALZ5569" s="104"/>
      <c r="AMA5569" s="104"/>
      <c r="AMB5569" s="104"/>
      <c r="AMC5569" s="104"/>
      <c r="AMD5569" s="104"/>
      <c r="AME5569" s="104"/>
      <c r="AMF5569" s="104"/>
      <c r="AMG5569" s="104"/>
      <c r="AMH5569" s="104"/>
      <c r="AMI5569" s="104"/>
      <c r="AMJ5569" s="104"/>
      <c r="AMK5569" s="104"/>
      <c r="AML5569" s="104"/>
      <c r="AMM5569" s="104"/>
      <c r="AMN5569" s="104"/>
      <c r="AMO5569" s="104"/>
    </row>
    <row r="5570" spans="1:1029" s="88" customFormat="1" x14ac:dyDescent="0.35">
      <c r="A5570" s="21">
        <v>10141103</v>
      </c>
      <c r="B5570" s="115" t="s">
        <v>496</v>
      </c>
      <c r="C5570" s="115" t="s">
        <v>495</v>
      </c>
      <c r="D5570" s="21"/>
      <c r="E5570" s="114" t="str">
        <f t="shared" ref="E5570:E5633" si="1045">+CONCATENATE(C5570," ","MARCA:",R5570," ",G5570," ",D5570,)</f>
        <v xml:space="preserve">TRANSFORMADOR AUXILIAR MARCA:KONCAR CHICAMBA HYDRO </v>
      </c>
      <c r="F5570" s="21"/>
      <c r="G5570" s="124" t="s">
        <v>458</v>
      </c>
      <c r="H5570" s="21" t="s">
        <v>458</v>
      </c>
      <c r="I5570" s="21"/>
      <c r="J5570" s="21"/>
      <c r="K5570" s="142" t="s">
        <v>368</v>
      </c>
      <c r="L5570" s="57" t="s">
        <v>367</v>
      </c>
      <c r="M5570" s="21">
        <v>160</v>
      </c>
      <c r="N5570" s="21">
        <v>22</v>
      </c>
      <c r="O5570" s="21" t="s">
        <v>362</v>
      </c>
      <c r="P5570" s="124">
        <v>3</v>
      </c>
      <c r="Q5570" s="21">
        <v>2015</v>
      </c>
      <c r="R5570" s="21" t="s">
        <v>524</v>
      </c>
      <c r="S5570" s="128" t="s">
        <v>517</v>
      </c>
      <c r="T5570" s="116">
        <v>991</v>
      </c>
      <c r="U5570" s="111">
        <v>45</v>
      </c>
      <c r="V5570" s="113">
        <f t="shared" ref="V5570:V5633" si="1046">((Z5570/U5570)*(T5570-AA5570))+AA5570</f>
        <v>949.15777777777782</v>
      </c>
      <c r="W5570" s="113">
        <f t="shared" ref="W5570:W5633" si="1047">+T5570-V5570</f>
        <v>41.842222222222176</v>
      </c>
      <c r="X5570" s="112">
        <f t="shared" ref="X5570:X5633" si="1048">+W5570*1000</f>
        <v>41842.222222222175</v>
      </c>
      <c r="Y5570" s="111"/>
      <c r="Z5570" s="110">
        <f t="shared" si="1044"/>
        <v>43</v>
      </c>
      <c r="AA5570" s="109">
        <f t="shared" ref="AA5570:AA5633" si="1049">(5/100*T5570)</f>
        <v>49.550000000000004</v>
      </c>
      <c r="AB5570" s="109">
        <f t="shared" ref="AB5570:AB5633" si="1050">+AA5570*1000</f>
        <v>49550.000000000007</v>
      </c>
      <c r="AC5570" s="108">
        <f t="shared" ref="AC5570:AC5633" si="1051">+T5570-AA5570</f>
        <v>941.45</v>
      </c>
      <c r="AD5570" s="107">
        <f t="shared" ref="AD5570:AD5633" si="1052">1/U5570</f>
        <v>2.2222222222222223E-2</v>
      </c>
      <c r="AE5570" s="106">
        <f t="shared" ref="AE5570:AE5633" si="1053">+AC5570*AD5570</f>
        <v>20.921111111111113</v>
      </c>
      <c r="AF5570" s="105">
        <f t="shared" ref="AF5570:AF5633" si="1054">+T5570-V5570+AE5570</f>
        <v>62.763333333333293</v>
      </c>
      <c r="AG5570" s="105">
        <f t="shared" ref="AG5570:AG5633" si="1055">+V5570-AE5570</f>
        <v>928.23666666666668</v>
      </c>
      <c r="AH5570" s="104"/>
      <c r="AI5570" s="104"/>
      <c r="AJ5570" s="104"/>
      <c r="AK5570" s="104"/>
      <c r="AL5570" s="104"/>
      <c r="AM5570" s="104"/>
      <c r="AN5570" s="104"/>
      <c r="AO5570" s="104"/>
      <c r="AP5570" s="104"/>
      <c r="AQ5570" s="104"/>
      <c r="AR5570" s="104"/>
      <c r="AS5570" s="104"/>
      <c r="AT5570" s="104"/>
      <c r="AU5570" s="104"/>
      <c r="AV5570" s="104"/>
      <c r="AW5570" s="104"/>
      <c r="AX5570" s="104"/>
      <c r="AY5570" s="104"/>
      <c r="AZ5570" s="104"/>
      <c r="BA5570" s="104"/>
      <c r="BB5570" s="104"/>
      <c r="BC5570" s="104"/>
      <c r="BD5570" s="104"/>
      <c r="BE5570" s="104"/>
      <c r="BF5570" s="104"/>
      <c r="BG5570" s="104"/>
      <c r="BH5570" s="104"/>
      <c r="BI5570" s="104"/>
      <c r="BJ5570" s="104"/>
      <c r="BK5570" s="104"/>
      <c r="BL5570" s="104"/>
      <c r="BM5570" s="104"/>
      <c r="BN5570" s="104"/>
      <c r="BO5570" s="104"/>
      <c r="BP5570" s="104"/>
      <c r="BQ5570" s="104"/>
      <c r="BR5570" s="104"/>
      <c r="BS5570" s="104"/>
      <c r="BT5570" s="104"/>
      <c r="BU5570" s="104"/>
      <c r="BV5570" s="104"/>
      <c r="BW5570" s="104"/>
      <c r="BX5570" s="104"/>
      <c r="BY5570" s="104"/>
      <c r="BZ5570" s="104"/>
      <c r="CA5570" s="104"/>
      <c r="CB5570" s="104"/>
      <c r="CC5570" s="104"/>
      <c r="CD5570" s="104"/>
      <c r="CE5570" s="104"/>
      <c r="CF5570" s="104"/>
      <c r="CG5570" s="104"/>
      <c r="CH5570" s="104"/>
      <c r="CI5570" s="104"/>
      <c r="CJ5570" s="104"/>
      <c r="CK5570" s="104"/>
      <c r="CL5570" s="104"/>
      <c r="CM5570" s="104"/>
      <c r="CN5570" s="104"/>
      <c r="CO5570" s="104"/>
      <c r="CP5570" s="104"/>
      <c r="CQ5570" s="104"/>
      <c r="CR5570" s="104"/>
      <c r="CS5570" s="104"/>
      <c r="CT5570" s="104"/>
      <c r="CU5570" s="104"/>
      <c r="CV5570" s="104"/>
      <c r="CW5570" s="104"/>
      <c r="CX5570" s="104"/>
      <c r="CY5570" s="104"/>
      <c r="CZ5570" s="104"/>
      <c r="DA5570" s="104"/>
      <c r="DB5570" s="104"/>
      <c r="DC5570" s="104"/>
      <c r="DD5570" s="104"/>
      <c r="DE5570" s="104"/>
      <c r="DF5570" s="104"/>
      <c r="DG5570" s="104"/>
      <c r="DH5570" s="104"/>
      <c r="DI5570" s="104"/>
      <c r="DJ5570" s="104"/>
      <c r="DK5570" s="104"/>
      <c r="DL5570" s="104"/>
      <c r="DM5570" s="104"/>
      <c r="DN5570" s="104"/>
      <c r="DO5570" s="104"/>
      <c r="DP5570" s="104"/>
      <c r="DQ5570" s="104"/>
      <c r="DR5570" s="104"/>
      <c r="DS5570" s="104"/>
      <c r="DT5570" s="104"/>
      <c r="DU5570" s="104"/>
      <c r="DV5570" s="104"/>
      <c r="DW5570" s="104"/>
      <c r="DX5570" s="104"/>
      <c r="DY5570" s="104"/>
      <c r="DZ5570" s="104"/>
      <c r="EA5570" s="104"/>
      <c r="EB5570" s="104"/>
      <c r="EC5570" s="104"/>
      <c r="ED5570" s="104"/>
      <c r="EE5570" s="104"/>
      <c r="EF5570" s="104"/>
      <c r="EG5570" s="104"/>
      <c r="EH5570" s="104"/>
      <c r="EI5570" s="104"/>
      <c r="EJ5570" s="104"/>
      <c r="EK5570" s="104"/>
      <c r="EL5570" s="104"/>
      <c r="EM5570" s="104"/>
      <c r="EN5570" s="104"/>
      <c r="EO5570" s="104"/>
      <c r="EP5570" s="104"/>
      <c r="EQ5570" s="104"/>
      <c r="ER5570" s="104"/>
      <c r="ES5570" s="104"/>
      <c r="ET5570" s="104"/>
      <c r="EU5570" s="104"/>
      <c r="EV5570" s="104"/>
      <c r="EW5570" s="104"/>
      <c r="EX5570" s="104"/>
      <c r="EY5570" s="104"/>
      <c r="EZ5570" s="104"/>
      <c r="FA5570" s="104"/>
      <c r="FB5570" s="104"/>
      <c r="FC5570" s="104"/>
      <c r="FD5570" s="104"/>
      <c r="FE5570" s="104"/>
      <c r="FF5570" s="104"/>
      <c r="FG5570" s="104"/>
      <c r="FH5570" s="104"/>
      <c r="FI5570" s="104"/>
      <c r="FJ5570" s="104"/>
      <c r="FK5570" s="104"/>
      <c r="FL5570" s="104"/>
      <c r="FM5570" s="104"/>
      <c r="FN5570" s="104"/>
      <c r="FO5570" s="104"/>
      <c r="FP5570" s="104"/>
      <c r="FQ5570" s="104"/>
      <c r="FR5570" s="104"/>
      <c r="FS5570" s="104"/>
      <c r="FT5570" s="104"/>
      <c r="FU5570" s="104"/>
      <c r="FV5570" s="104"/>
      <c r="FW5570" s="104"/>
      <c r="FX5570" s="104"/>
      <c r="FY5570" s="104"/>
      <c r="FZ5570" s="104"/>
      <c r="GA5570" s="104"/>
      <c r="GB5570" s="104"/>
      <c r="GC5570" s="104"/>
      <c r="GD5570" s="104"/>
      <c r="GE5570" s="104"/>
      <c r="GF5570" s="104"/>
      <c r="GG5570" s="104"/>
      <c r="GH5570" s="104"/>
      <c r="GI5570" s="104"/>
      <c r="GJ5570" s="104"/>
      <c r="GK5570" s="104"/>
      <c r="GL5570" s="104"/>
      <c r="GM5570" s="104"/>
      <c r="GN5570" s="104"/>
      <c r="GO5570" s="104"/>
      <c r="GP5570" s="104"/>
      <c r="GQ5570" s="104"/>
      <c r="GR5570" s="104"/>
      <c r="GS5570" s="104"/>
      <c r="GT5570" s="104"/>
      <c r="GU5570" s="104"/>
      <c r="GV5570" s="104"/>
      <c r="GW5570" s="104"/>
      <c r="GX5570" s="104"/>
      <c r="GY5570" s="104"/>
      <c r="GZ5570" s="104"/>
      <c r="HA5570" s="104"/>
      <c r="HB5570" s="104"/>
      <c r="HC5570" s="104"/>
      <c r="HD5570" s="104"/>
      <c r="HE5570" s="104"/>
      <c r="HF5570" s="104"/>
      <c r="HG5570" s="104"/>
      <c r="HH5570" s="104"/>
      <c r="HI5570" s="104"/>
      <c r="HJ5570" s="104"/>
      <c r="HK5570" s="104"/>
      <c r="HL5570" s="104"/>
      <c r="HM5570" s="104"/>
      <c r="HN5570" s="104"/>
      <c r="HO5570" s="104"/>
      <c r="HP5570" s="104"/>
      <c r="HQ5570" s="104"/>
      <c r="HR5570" s="104"/>
      <c r="HS5570" s="104"/>
      <c r="HT5570" s="104"/>
      <c r="HU5570" s="104"/>
      <c r="HV5570" s="104"/>
      <c r="HW5570" s="104"/>
      <c r="HX5570" s="104"/>
      <c r="HY5570" s="104"/>
      <c r="HZ5570" s="104"/>
      <c r="IA5570" s="104"/>
      <c r="IB5570" s="104"/>
      <c r="IC5570" s="104"/>
      <c r="ID5570" s="104"/>
      <c r="IE5570" s="104"/>
      <c r="IF5570" s="104"/>
      <c r="IG5570" s="104"/>
      <c r="IH5570" s="104"/>
      <c r="II5570" s="104"/>
      <c r="IJ5570" s="104"/>
      <c r="IK5570" s="104"/>
      <c r="IL5570" s="104"/>
      <c r="IM5570" s="104"/>
      <c r="IN5570" s="104"/>
      <c r="IO5570" s="104"/>
      <c r="IP5570" s="104"/>
      <c r="IQ5570" s="104"/>
      <c r="IR5570" s="104"/>
      <c r="IS5570" s="104"/>
      <c r="IT5570" s="104"/>
      <c r="IU5570" s="104"/>
      <c r="IV5570" s="104"/>
      <c r="IW5570" s="104"/>
      <c r="IX5570" s="104"/>
      <c r="IY5570" s="104"/>
      <c r="IZ5570" s="104"/>
      <c r="JA5570" s="104"/>
      <c r="JB5570" s="104"/>
      <c r="JC5570" s="104"/>
      <c r="JD5570" s="104"/>
      <c r="JE5570" s="104"/>
      <c r="JF5570" s="104"/>
      <c r="JG5570" s="104"/>
      <c r="JH5570" s="104"/>
      <c r="JI5570" s="104"/>
      <c r="JJ5570" s="104"/>
      <c r="JK5570" s="104"/>
      <c r="JL5570" s="104"/>
      <c r="JM5570" s="104"/>
      <c r="JN5570" s="104"/>
      <c r="JO5570" s="104"/>
      <c r="JP5570" s="104"/>
      <c r="JQ5570" s="104"/>
      <c r="JR5570" s="104"/>
      <c r="JS5570" s="104"/>
      <c r="JT5570" s="104"/>
      <c r="JU5570" s="104"/>
      <c r="JV5570" s="104"/>
      <c r="JW5570" s="104"/>
      <c r="JX5570" s="104"/>
      <c r="JY5570" s="104"/>
      <c r="JZ5570" s="104"/>
      <c r="KA5570" s="104"/>
      <c r="KB5570" s="104"/>
      <c r="KC5570" s="104"/>
      <c r="KD5570" s="104"/>
      <c r="KE5570" s="104"/>
      <c r="KF5570" s="104"/>
      <c r="KG5570" s="104"/>
      <c r="KH5570" s="104"/>
      <c r="KI5570" s="104"/>
      <c r="KJ5570" s="104"/>
      <c r="KK5570" s="104"/>
      <c r="KL5570" s="104"/>
      <c r="KM5570" s="104"/>
      <c r="KN5570" s="104"/>
      <c r="KO5570" s="104"/>
      <c r="KP5570" s="104"/>
      <c r="KQ5570" s="104"/>
      <c r="KR5570" s="104"/>
      <c r="KS5570" s="104"/>
      <c r="KT5570" s="104"/>
      <c r="KU5570" s="104"/>
      <c r="KV5570" s="104"/>
      <c r="KW5570" s="104"/>
      <c r="KX5570" s="104"/>
      <c r="KY5570" s="104"/>
      <c r="KZ5570" s="104"/>
      <c r="LA5570" s="104"/>
      <c r="LB5570" s="104"/>
      <c r="LC5570" s="104"/>
      <c r="LD5570" s="104"/>
      <c r="LE5570" s="104"/>
      <c r="LF5570" s="104"/>
      <c r="LG5570" s="104"/>
      <c r="LH5570" s="104"/>
      <c r="LI5570" s="104"/>
      <c r="LJ5570" s="104"/>
      <c r="LK5570" s="104"/>
      <c r="LL5570" s="104"/>
      <c r="LM5570" s="104"/>
      <c r="LN5570" s="104"/>
      <c r="LO5570" s="104"/>
      <c r="LP5570" s="104"/>
      <c r="LQ5570" s="104"/>
      <c r="LR5570" s="104"/>
      <c r="LS5570" s="104"/>
      <c r="LT5570" s="104"/>
      <c r="LU5570" s="104"/>
      <c r="LV5570" s="104"/>
      <c r="LW5570" s="104"/>
      <c r="LX5570" s="104"/>
      <c r="LY5570" s="104"/>
      <c r="LZ5570" s="104"/>
      <c r="MA5570" s="104"/>
      <c r="MB5570" s="104"/>
      <c r="MC5570" s="104"/>
      <c r="MD5570" s="104"/>
      <c r="ME5570" s="104"/>
      <c r="MF5570" s="104"/>
      <c r="MG5570" s="104"/>
      <c r="MH5570" s="104"/>
      <c r="MI5570" s="104"/>
      <c r="MJ5570" s="104"/>
      <c r="MK5570" s="104"/>
      <c r="ML5570" s="104"/>
      <c r="MM5570" s="104"/>
      <c r="MN5570" s="104"/>
      <c r="MO5570" s="104"/>
      <c r="MP5570" s="104"/>
      <c r="MQ5570" s="104"/>
      <c r="MR5570" s="104"/>
      <c r="MS5570" s="104"/>
      <c r="MT5570" s="104"/>
      <c r="MU5570" s="104"/>
      <c r="MV5570" s="104"/>
      <c r="MW5570" s="104"/>
      <c r="MX5570" s="104"/>
      <c r="MY5570" s="104"/>
      <c r="MZ5570" s="104"/>
      <c r="NA5570" s="104"/>
      <c r="NB5570" s="104"/>
      <c r="NC5570" s="104"/>
      <c r="ND5570" s="104"/>
      <c r="NE5570" s="104"/>
      <c r="NF5570" s="104"/>
      <c r="NG5570" s="104"/>
      <c r="NH5570" s="104"/>
      <c r="NI5570" s="104"/>
      <c r="NJ5570" s="104"/>
      <c r="NK5570" s="104"/>
      <c r="NL5570" s="104"/>
      <c r="NM5570" s="104"/>
      <c r="NN5570" s="104"/>
      <c r="NO5570" s="104"/>
      <c r="NP5570" s="104"/>
      <c r="NQ5570" s="104"/>
      <c r="NR5570" s="104"/>
      <c r="NS5570" s="104"/>
      <c r="NT5570" s="104"/>
      <c r="NU5570" s="104"/>
      <c r="NV5570" s="104"/>
      <c r="NW5570" s="104"/>
      <c r="NX5570" s="104"/>
      <c r="NY5570" s="104"/>
      <c r="NZ5570" s="104"/>
      <c r="OA5570" s="104"/>
      <c r="OB5570" s="104"/>
      <c r="OC5570" s="104"/>
      <c r="OD5570" s="104"/>
      <c r="OE5570" s="104"/>
      <c r="OF5570" s="104"/>
      <c r="OG5570" s="104"/>
      <c r="OH5570" s="104"/>
      <c r="OI5570" s="104"/>
      <c r="OJ5570" s="104"/>
      <c r="OK5570" s="104"/>
      <c r="OL5570" s="104"/>
      <c r="OM5570" s="104"/>
      <c r="ON5570" s="104"/>
      <c r="OO5570" s="104"/>
      <c r="OP5570" s="104"/>
      <c r="OQ5570" s="104"/>
      <c r="OR5570" s="104"/>
      <c r="OS5570" s="104"/>
      <c r="OT5570" s="104"/>
      <c r="OU5570" s="104"/>
      <c r="OV5570" s="104"/>
      <c r="OW5570" s="104"/>
      <c r="OX5570" s="104"/>
      <c r="OY5570" s="104"/>
      <c r="OZ5570" s="104"/>
      <c r="PA5570" s="104"/>
      <c r="PB5570" s="104"/>
      <c r="PC5570" s="104"/>
      <c r="PD5570" s="104"/>
      <c r="PE5570" s="104"/>
      <c r="PF5570" s="104"/>
      <c r="PG5570" s="104"/>
      <c r="PH5570" s="104"/>
      <c r="PI5570" s="104"/>
      <c r="PJ5570" s="104"/>
      <c r="PK5570" s="104"/>
      <c r="PL5570" s="104"/>
      <c r="PM5570" s="104"/>
      <c r="PN5570" s="104"/>
      <c r="PO5570" s="104"/>
      <c r="PP5570" s="104"/>
      <c r="PQ5570" s="104"/>
      <c r="PR5570" s="104"/>
      <c r="PS5570" s="104"/>
      <c r="PT5570" s="104"/>
      <c r="PU5570" s="104"/>
      <c r="PV5570" s="104"/>
      <c r="PW5570" s="104"/>
      <c r="PX5570" s="104"/>
      <c r="PY5570" s="104"/>
      <c r="PZ5570" s="104"/>
      <c r="QA5570" s="104"/>
      <c r="QB5570" s="104"/>
      <c r="QC5570" s="104"/>
      <c r="QD5570" s="104"/>
      <c r="QE5570" s="104"/>
      <c r="QF5570" s="104"/>
      <c r="QG5570" s="104"/>
      <c r="QH5570" s="104"/>
      <c r="QI5570" s="104"/>
      <c r="QJ5570" s="104"/>
      <c r="QK5570" s="104"/>
      <c r="QL5570" s="104"/>
      <c r="QM5570" s="104"/>
      <c r="QN5570" s="104"/>
      <c r="QO5570" s="104"/>
      <c r="QP5570" s="104"/>
      <c r="QQ5570" s="104"/>
      <c r="QR5570" s="104"/>
      <c r="QS5570" s="104"/>
      <c r="QT5570" s="104"/>
      <c r="QU5570" s="104"/>
      <c r="QV5570" s="104"/>
      <c r="QW5570" s="104"/>
      <c r="QX5570" s="104"/>
      <c r="QY5570" s="104"/>
      <c r="QZ5570" s="104"/>
      <c r="RA5570" s="104"/>
      <c r="RB5570" s="104"/>
      <c r="RC5570" s="104"/>
      <c r="RD5570" s="104"/>
      <c r="RE5570" s="104"/>
      <c r="RF5570" s="104"/>
      <c r="RG5570" s="104"/>
      <c r="RH5570" s="104"/>
      <c r="RI5570" s="104"/>
      <c r="RJ5570" s="104"/>
      <c r="RK5570" s="104"/>
      <c r="RL5570" s="104"/>
      <c r="RM5570" s="104"/>
      <c r="RN5570" s="104"/>
      <c r="RO5570" s="104"/>
      <c r="RP5570" s="104"/>
      <c r="RQ5570" s="104"/>
      <c r="RR5570" s="104"/>
      <c r="RS5570" s="104"/>
      <c r="RT5570" s="104"/>
      <c r="RU5570" s="104"/>
      <c r="RV5570" s="104"/>
      <c r="RW5570" s="104"/>
      <c r="RX5570" s="104"/>
      <c r="RY5570" s="104"/>
      <c r="RZ5570" s="104"/>
      <c r="SA5570" s="104"/>
      <c r="SB5570" s="104"/>
      <c r="SC5570" s="104"/>
      <c r="SD5570" s="104"/>
      <c r="SE5570" s="104"/>
      <c r="SF5570" s="104"/>
      <c r="SG5570" s="104"/>
      <c r="SH5570" s="104"/>
      <c r="SI5570" s="104"/>
      <c r="SJ5570" s="104"/>
      <c r="SK5570" s="104"/>
      <c r="SL5570" s="104"/>
      <c r="SM5570" s="104"/>
      <c r="SN5570" s="104"/>
      <c r="SO5570" s="104"/>
      <c r="SP5570" s="104"/>
      <c r="SQ5570" s="104"/>
      <c r="SR5570" s="104"/>
      <c r="SS5570" s="104"/>
      <c r="ST5570" s="104"/>
      <c r="SU5570" s="104"/>
      <c r="SV5570" s="104"/>
      <c r="SW5570" s="104"/>
      <c r="SX5570" s="104"/>
      <c r="SY5570" s="104"/>
      <c r="SZ5570" s="104"/>
      <c r="TA5570" s="104"/>
      <c r="TB5570" s="104"/>
      <c r="TC5570" s="104"/>
      <c r="TD5570" s="104"/>
      <c r="TE5570" s="104"/>
      <c r="TF5570" s="104"/>
      <c r="TG5570" s="104"/>
      <c r="TH5570" s="104"/>
      <c r="TI5570" s="104"/>
      <c r="TJ5570" s="104"/>
      <c r="TK5570" s="104"/>
      <c r="TL5570" s="104"/>
      <c r="TM5570" s="104"/>
      <c r="TN5570" s="104"/>
      <c r="TO5570" s="104"/>
      <c r="TP5570" s="104"/>
      <c r="TQ5570" s="104"/>
      <c r="TR5570" s="104"/>
      <c r="TS5570" s="104"/>
      <c r="TT5570" s="104"/>
      <c r="TU5570" s="104"/>
      <c r="TV5570" s="104"/>
      <c r="TW5570" s="104"/>
      <c r="TX5570" s="104"/>
      <c r="TY5570" s="104"/>
      <c r="TZ5570" s="104"/>
      <c r="UA5570" s="104"/>
      <c r="UB5570" s="104"/>
      <c r="UC5570" s="104"/>
      <c r="UD5570" s="104"/>
      <c r="UE5570" s="104"/>
      <c r="UF5570" s="104"/>
      <c r="UG5570" s="104"/>
      <c r="UH5570" s="104"/>
      <c r="UI5570" s="104"/>
      <c r="UJ5570" s="104"/>
      <c r="UK5570" s="104"/>
      <c r="UL5570" s="104"/>
      <c r="UM5570" s="104"/>
      <c r="UN5570" s="104"/>
      <c r="UO5570" s="104"/>
      <c r="UP5570" s="104"/>
      <c r="UQ5570" s="104"/>
      <c r="UR5570" s="104"/>
      <c r="US5570" s="104"/>
      <c r="UT5570" s="104"/>
      <c r="UU5570" s="104"/>
      <c r="UV5570" s="104"/>
      <c r="UW5570" s="104"/>
      <c r="UX5570" s="104"/>
      <c r="UY5570" s="104"/>
      <c r="UZ5570" s="104"/>
      <c r="VA5570" s="104"/>
      <c r="VB5570" s="104"/>
      <c r="VC5570" s="104"/>
      <c r="VD5570" s="104"/>
      <c r="VE5570" s="104"/>
      <c r="VF5570" s="104"/>
      <c r="VG5570" s="104"/>
      <c r="VH5570" s="104"/>
      <c r="VI5570" s="104"/>
      <c r="VJ5570" s="104"/>
      <c r="VK5570" s="104"/>
      <c r="VL5570" s="104"/>
      <c r="VM5570" s="104"/>
      <c r="VN5570" s="104"/>
      <c r="VO5570" s="104"/>
      <c r="VP5570" s="104"/>
      <c r="VQ5570" s="104"/>
      <c r="VR5570" s="104"/>
      <c r="VS5570" s="104"/>
      <c r="VT5570" s="104"/>
      <c r="VU5570" s="104"/>
      <c r="VV5570" s="104"/>
      <c r="VW5570" s="104"/>
      <c r="VX5570" s="104"/>
      <c r="VY5570" s="104"/>
      <c r="VZ5570" s="104"/>
      <c r="WA5570" s="104"/>
      <c r="WB5570" s="104"/>
      <c r="WC5570" s="104"/>
      <c r="WD5570" s="104"/>
      <c r="WE5570" s="104"/>
      <c r="WF5570" s="104"/>
      <c r="WG5570" s="104"/>
      <c r="WH5570" s="104"/>
      <c r="WI5570" s="104"/>
      <c r="WJ5570" s="104"/>
      <c r="WK5570" s="104"/>
      <c r="WL5570" s="104"/>
      <c r="WM5570" s="104"/>
      <c r="WN5570" s="104"/>
      <c r="WO5570" s="104"/>
      <c r="WP5570" s="104"/>
      <c r="WQ5570" s="104"/>
      <c r="WR5570" s="104"/>
      <c r="WS5570" s="104"/>
      <c r="WT5570" s="104"/>
      <c r="WU5570" s="104"/>
      <c r="WV5570" s="104"/>
      <c r="WW5570" s="104"/>
      <c r="WX5570" s="104"/>
      <c r="WY5570" s="104"/>
      <c r="WZ5570" s="104"/>
      <c r="XA5570" s="104"/>
      <c r="XB5570" s="104"/>
      <c r="XC5570" s="104"/>
      <c r="XD5570" s="104"/>
      <c r="XE5570" s="104"/>
      <c r="XF5570" s="104"/>
      <c r="XG5570" s="104"/>
      <c r="XH5570" s="104"/>
      <c r="XI5570" s="104"/>
      <c r="XJ5570" s="104"/>
      <c r="XK5570" s="104"/>
      <c r="XL5570" s="104"/>
      <c r="XM5570" s="104"/>
      <c r="XN5570" s="104"/>
      <c r="XO5570" s="104"/>
      <c r="XP5570" s="104"/>
      <c r="XQ5570" s="104"/>
      <c r="XR5570" s="104"/>
      <c r="XS5570" s="104"/>
      <c r="XT5570" s="104"/>
      <c r="XU5570" s="104"/>
      <c r="XV5570" s="104"/>
      <c r="XW5570" s="104"/>
      <c r="XX5570" s="104"/>
      <c r="XY5570" s="104"/>
      <c r="XZ5570" s="104"/>
      <c r="YA5570" s="104"/>
      <c r="YB5570" s="104"/>
      <c r="YC5570" s="104"/>
      <c r="YD5570" s="104"/>
      <c r="YE5570" s="104"/>
      <c r="YF5570" s="104"/>
      <c r="YG5570" s="104"/>
      <c r="YH5570" s="104"/>
      <c r="YI5570" s="104"/>
      <c r="YJ5570" s="104"/>
      <c r="YK5570" s="104"/>
      <c r="YL5570" s="104"/>
      <c r="YM5570" s="104"/>
      <c r="YN5570" s="104"/>
      <c r="YO5570" s="104"/>
      <c r="YP5570" s="104"/>
      <c r="YQ5570" s="104"/>
      <c r="YR5570" s="104"/>
      <c r="YS5570" s="104"/>
      <c r="YT5570" s="104"/>
      <c r="YU5570" s="104"/>
      <c r="YV5570" s="104"/>
      <c r="YW5570" s="104"/>
      <c r="YX5570" s="104"/>
      <c r="YY5570" s="104"/>
      <c r="YZ5570" s="104"/>
      <c r="ZA5570" s="104"/>
      <c r="ZB5570" s="104"/>
      <c r="ZC5570" s="104"/>
      <c r="ZD5570" s="104"/>
      <c r="ZE5570" s="104"/>
      <c r="ZF5570" s="104"/>
      <c r="ZG5570" s="104"/>
      <c r="ZH5570" s="104"/>
      <c r="ZI5570" s="104"/>
      <c r="ZJ5570" s="104"/>
      <c r="ZK5570" s="104"/>
      <c r="ZL5570" s="104"/>
      <c r="ZM5570" s="104"/>
      <c r="ZN5570" s="104"/>
      <c r="ZO5570" s="104"/>
      <c r="ZP5570" s="104"/>
      <c r="ZQ5570" s="104"/>
      <c r="ZR5570" s="104"/>
      <c r="ZS5570" s="104"/>
      <c r="ZT5570" s="104"/>
      <c r="ZU5570" s="104"/>
      <c r="ZV5570" s="104"/>
      <c r="ZW5570" s="104"/>
      <c r="ZX5570" s="104"/>
      <c r="ZY5570" s="104"/>
      <c r="ZZ5570" s="104"/>
      <c r="AAA5570" s="104"/>
      <c r="AAB5570" s="104"/>
      <c r="AAC5570" s="104"/>
      <c r="AAD5570" s="104"/>
      <c r="AAE5570" s="104"/>
      <c r="AAF5570" s="104"/>
      <c r="AAG5570" s="104"/>
      <c r="AAH5570" s="104"/>
      <c r="AAI5570" s="104"/>
      <c r="AAJ5570" s="104"/>
      <c r="AAK5570" s="104"/>
      <c r="AAL5570" s="104"/>
      <c r="AAM5570" s="104"/>
      <c r="AAN5570" s="104"/>
      <c r="AAO5570" s="104"/>
      <c r="AAP5570" s="104"/>
      <c r="AAQ5570" s="104"/>
      <c r="AAR5570" s="104"/>
      <c r="AAS5570" s="104"/>
      <c r="AAT5570" s="104"/>
      <c r="AAU5570" s="104"/>
      <c r="AAV5570" s="104"/>
      <c r="AAW5570" s="104"/>
      <c r="AAX5570" s="104"/>
      <c r="AAY5570" s="104"/>
      <c r="AAZ5570" s="104"/>
      <c r="ABA5570" s="104"/>
      <c r="ABB5570" s="104"/>
      <c r="ABC5570" s="104"/>
      <c r="ABD5570" s="104"/>
      <c r="ABE5570" s="104"/>
      <c r="ABF5570" s="104"/>
      <c r="ABG5570" s="104"/>
      <c r="ABH5570" s="104"/>
      <c r="ABI5570" s="104"/>
      <c r="ABJ5570" s="104"/>
      <c r="ABK5570" s="104"/>
      <c r="ABL5570" s="104"/>
      <c r="ABM5570" s="104"/>
      <c r="ABN5570" s="104"/>
      <c r="ABO5570" s="104"/>
      <c r="ABP5570" s="104"/>
      <c r="ABQ5570" s="104"/>
      <c r="ABR5570" s="104"/>
      <c r="ABS5570" s="104"/>
      <c r="ABT5570" s="104"/>
      <c r="ABU5570" s="104"/>
      <c r="ABV5570" s="104"/>
      <c r="ABW5570" s="104"/>
      <c r="ABX5570" s="104"/>
      <c r="ABY5570" s="104"/>
      <c r="ABZ5570" s="104"/>
      <c r="ACA5570" s="104"/>
      <c r="ACB5570" s="104"/>
      <c r="ACC5570" s="104"/>
      <c r="ACD5570" s="104"/>
      <c r="ACE5570" s="104"/>
      <c r="ACF5570" s="104"/>
      <c r="ACG5570" s="104"/>
      <c r="ACH5570" s="104"/>
      <c r="ACI5570" s="104"/>
      <c r="ACJ5570" s="104"/>
      <c r="ACK5570" s="104"/>
      <c r="ACL5570" s="104"/>
      <c r="ACM5570" s="104"/>
      <c r="ACN5570" s="104"/>
      <c r="ACO5570" s="104"/>
      <c r="ACP5570" s="104"/>
      <c r="ACQ5570" s="104"/>
      <c r="ACR5570" s="104"/>
      <c r="ACS5570" s="104"/>
      <c r="ACT5570" s="104"/>
      <c r="ACU5570" s="104"/>
      <c r="ACV5570" s="104"/>
      <c r="ACW5570" s="104"/>
      <c r="ACX5570" s="104"/>
      <c r="ACY5570" s="104"/>
      <c r="ACZ5570" s="104"/>
      <c r="ADA5570" s="104"/>
      <c r="ADB5570" s="104"/>
      <c r="ADC5570" s="104"/>
      <c r="ADD5570" s="104"/>
      <c r="ADE5570" s="104"/>
      <c r="ADF5570" s="104"/>
      <c r="ADG5570" s="104"/>
      <c r="ADH5570" s="104"/>
      <c r="ADI5570" s="104"/>
      <c r="ADJ5570" s="104"/>
      <c r="ADK5570" s="104"/>
      <c r="ADL5570" s="104"/>
      <c r="ADM5570" s="104"/>
      <c r="ADN5570" s="104"/>
      <c r="ADO5570" s="104"/>
      <c r="ADP5570" s="104"/>
      <c r="ADQ5570" s="104"/>
      <c r="ADR5570" s="104"/>
      <c r="ADS5570" s="104"/>
      <c r="ADT5570" s="104"/>
      <c r="ADU5570" s="104"/>
      <c r="ADV5570" s="104"/>
      <c r="ADW5570" s="104"/>
      <c r="ADX5570" s="104"/>
      <c r="ADY5570" s="104"/>
      <c r="ADZ5570" s="104"/>
      <c r="AEA5570" s="104"/>
      <c r="AEB5570" s="104"/>
      <c r="AEC5570" s="104"/>
      <c r="AED5570" s="104"/>
      <c r="AEE5570" s="104"/>
      <c r="AEF5570" s="104"/>
      <c r="AEG5570" s="104"/>
      <c r="AEH5570" s="104"/>
      <c r="AEI5570" s="104"/>
      <c r="AEJ5570" s="104"/>
      <c r="AEK5570" s="104"/>
      <c r="AEL5570" s="104"/>
      <c r="AEM5570" s="104"/>
      <c r="AEN5570" s="104"/>
      <c r="AEO5570" s="104"/>
      <c r="AEP5570" s="104"/>
      <c r="AEQ5570" s="104"/>
      <c r="AER5570" s="104"/>
      <c r="AES5570" s="104"/>
      <c r="AET5570" s="104"/>
      <c r="AEU5570" s="104"/>
      <c r="AEV5570" s="104"/>
      <c r="AEW5570" s="104"/>
      <c r="AEX5570" s="104"/>
      <c r="AEY5570" s="104"/>
      <c r="AEZ5570" s="104"/>
      <c r="AFA5570" s="104"/>
      <c r="AFB5570" s="104"/>
      <c r="AFC5570" s="104"/>
      <c r="AFD5570" s="104"/>
      <c r="AFE5570" s="104"/>
      <c r="AFF5570" s="104"/>
      <c r="AFG5570" s="104"/>
      <c r="AFH5570" s="104"/>
      <c r="AFI5570" s="104"/>
      <c r="AFJ5570" s="104"/>
      <c r="AFK5570" s="104"/>
      <c r="AFL5570" s="104"/>
      <c r="AFM5570" s="104"/>
      <c r="AFN5570" s="104"/>
      <c r="AFO5570" s="104"/>
      <c r="AFP5570" s="104"/>
      <c r="AFQ5570" s="104"/>
      <c r="AFR5570" s="104"/>
      <c r="AFS5570" s="104"/>
      <c r="AFT5570" s="104"/>
      <c r="AFU5570" s="104"/>
      <c r="AFV5570" s="104"/>
      <c r="AFW5570" s="104"/>
      <c r="AFX5570" s="104"/>
      <c r="AFY5570" s="104"/>
      <c r="AFZ5570" s="104"/>
      <c r="AGA5570" s="104"/>
      <c r="AGB5570" s="104"/>
      <c r="AGC5570" s="104"/>
      <c r="AGD5570" s="104"/>
      <c r="AGE5570" s="104"/>
      <c r="AGF5570" s="104"/>
      <c r="AGG5570" s="104"/>
      <c r="AGH5570" s="104"/>
      <c r="AGI5570" s="104"/>
      <c r="AGJ5570" s="104"/>
      <c r="AGK5570" s="104"/>
      <c r="AGL5570" s="104"/>
      <c r="AGM5570" s="104"/>
      <c r="AGN5570" s="104"/>
      <c r="AGO5570" s="104"/>
      <c r="AGP5570" s="104"/>
      <c r="AGQ5570" s="104"/>
      <c r="AGR5570" s="104"/>
      <c r="AGS5570" s="104"/>
      <c r="AGT5570" s="104"/>
      <c r="AGU5570" s="104"/>
      <c r="AGV5570" s="104"/>
      <c r="AGW5570" s="104"/>
      <c r="AGX5570" s="104"/>
      <c r="AGY5570" s="104"/>
      <c r="AGZ5570" s="104"/>
      <c r="AHA5570" s="104"/>
      <c r="AHB5570" s="104"/>
      <c r="AHC5570" s="104"/>
      <c r="AHD5570" s="104"/>
      <c r="AHE5570" s="104"/>
      <c r="AHF5570" s="104"/>
      <c r="AHG5570" s="104"/>
      <c r="AHH5570" s="104"/>
      <c r="AHI5570" s="104"/>
      <c r="AHJ5570" s="104"/>
      <c r="AHK5570" s="104"/>
      <c r="AHL5570" s="104"/>
      <c r="AHM5570" s="104"/>
      <c r="AHN5570" s="104"/>
      <c r="AHO5570" s="104"/>
      <c r="AHP5570" s="104"/>
      <c r="AHQ5570" s="104"/>
      <c r="AHR5570" s="104"/>
      <c r="AHS5570" s="104"/>
      <c r="AHT5570" s="104"/>
      <c r="AHU5570" s="104"/>
      <c r="AHV5570" s="104"/>
      <c r="AHW5570" s="104"/>
      <c r="AHX5570" s="104"/>
      <c r="AHY5570" s="104"/>
      <c r="AHZ5570" s="104"/>
      <c r="AIA5570" s="104"/>
      <c r="AIB5570" s="104"/>
      <c r="AIC5570" s="104"/>
      <c r="AID5570" s="104"/>
      <c r="AIE5570" s="104"/>
      <c r="AIF5570" s="104"/>
      <c r="AIG5570" s="104"/>
      <c r="AIH5570" s="104"/>
      <c r="AII5570" s="104"/>
      <c r="AIJ5570" s="104"/>
      <c r="AIK5570" s="104"/>
      <c r="AIL5570" s="104"/>
      <c r="AIM5570" s="104"/>
      <c r="AIN5570" s="104"/>
      <c r="AIO5570" s="104"/>
      <c r="AIP5570" s="104"/>
      <c r="AIQ5570" s="104"/>
      <c r="AIR5570" s="104"/>
      <c r="AIS5570" s="104"/>
      <c r="AIT5570" s="104"/>
      <c r="AIU5570" s="104"/>
      <c r="AIV5570" s="104"/>
      <c r="AIW5570" s="104"/>
      <c r="AIX5570" s="104"/>
      <c r="AIY5570" s="104"/>
      <c r="AIZ5570" s="104"/>
      <c r="AJA5570" s="104"/>
      <c r="AJB5570" s="104"/>
      <c r="AJC5570" s="104"/>
      <c r="AJD5570" s="104"/>
      <c r="AJE5570" s="104"/>
      <c r="AJF5570" s="104"/>
      <c r="AJG5570" s="104"/>
      <c r="AJH5570" s="104"/>
      <c r="AJI5570" s="104"/>
      <c r="AJJ5570" s="104"/>
      <c r="AJK5570" s="104"/>
      <c r="AJL5570" s="104"/>
      <c r="AJM5570" s="104"/>
      <c r="AJN5570" s="104"/>
      <c r="AJO5570" s="104"/>
      <c r="AJP5570" s="104"/>
      <c r="AJQ5570" s="104"/>
      <c r="AJR5570" s="104"/>
      <c r="AJS5570" s="104"/>
      <c r="AJT5570" s="104"/>
      <c r="AJU5570" s="104"/>
      <c r="AJV5570" s="104"/>
      <c r="AJW5570" s="104"/>
      <c r="AJX5570" s="104"/>
      <c r="AJY5570" s="104"/>
      <c r="AJZ5570" s="104"/>
      <c r="AKA5570" s="104"/>
      <c r="AKB5570" s="104"/>
      <c r="AKC5570" s="104"/>
      <c r="AKD5570" s="104"/>
      <c r="AKE5570" s="104"/>
      <c r="AKF5570" s="104"/>
      <c r="AKG5570" s="104"/>
      <c r="AKH5570" s="104"/>
      <c r="AKI5570" s="104"/>
      <c r="AKJ5570" s="104"/>
      <c r="AKK5570" s="104"/>
      <c r="AKL5570" s="104"/>
      <c r="AKM5570" s="104"/>
      <c r="AKN5570" s="104"/>
      <c r="AKO5570" s="104"/>
      <c r="AKP5570" s="104"/>
      <c r="AKQ5570" s="104"/>
      <c r="AKR5570" s="104"/>
      <c r="AKS5570" s="104"/>
      <c r="AKT5570" s="104"/>
      <c r="AKU5570" s="104"/>
      <c r="AKV5570" s="104"/>
      <c r="AKW5570" s="104"/>
      <c r="AKX5570" s="104"/>
      <c r="AKY5570" s="104"/>
      <c r="AKZ5570" s="104"/>
      <c r="ALA5570" s="104"/>
      <c r="ALB5570" s="104"/>
      <c r="ALC5570" s="104"/>
      <c r="ALD5570" s="104"/>
      <c r="ALE5570" s="104"/>
      <c r="ALF5570" s="104"/>
      <c r="ALG5570" s="104"/>
      <c r="ALH5570" s="104"/>
      <c r="ALI5570" s="104"/>
      <c r="ALJ5570" s="104"/>
      <c r="ALK5570" s="104"/>
      <c r="ALL5570" s="104"/>
      <c r="ALM5570" s="104"/>
      <c r="ALN5570" s="104"/>
      <c r="ALO5570" s="104"/>
      <c r="ALP5570" s="104"/>
      <c r="ALQ5570" s="104"/>
      <c r="ALR5570" s="104"/>
      <c r="ALS5570" s="104"/>
      <c r="ALT5570" s="104"/>
      <c r="ALU5570" s="104"/>
      <c r="ALV5570" s="104"/>
      <c r="ALW5570" s="104"/>
      <c r="ALX5570" s="104"/>
      <c r="ALY5570" s="104"/>
      <c r="ALZ5570" s="104"/>
      <c r="AMA5570" s="104"/>
      <c r="AMB5570" s="104"/>
      <c r="AMC5570" s="104"/>
      <c r="AMD5570" s="104"/>
      <c r="AME5570" s="104"/>
      <c r="AMF5570" s="104"/>
      <c r="AMG5570" s="104"/>
      <c r="AMH5570" s="104"/>
      <c r="AMI5570" s="104"/>
      <c r="AMJ5570" s="104"/>
      <c r="AMK5570" s="104"/>
      <c r="AML5570" s="104"/>
      <c r="AMM5570" s="104"/>
      <c r="AMN5570" s="104"/>
      <c r="AMO5570" s="104"/>
    </row>
    <row r="5571" spans="1:1029" s="88" customFormat="1" x14ac:dyDescent="0.35">
      <c r="A5571" s="21">
        <v>10141103</v>
      </c>
      <c r="B5571" s="115" t="s">
        <v>496</v>
      </c>
      <c r="C5571" s="115" t="s">
        <v>495</v>
      </c>
      <c r="D5571" s="21"/>
      <c r="E5571" s="114" t="str">
        <f t="shared" si="1045"/>
        <v xml:space="preserve">TRANSFORMADOR AUXILIAR MARCA:KONCAR CHICAMBA HYDRO </v>
      </c>
      <c r="F5571" s="21"/>
      <c r="G5571" s="124" t="s">
        <v>458</v>
      </c>
      <c r="H5571" s="21" t="s">
        <v>458</v>
      </c>
      <c r="I5571" s="21"/>
      <c r="J5571" s="21"/>
      <c r="K5571" s="142" t="s">
        <v>368</v>
      </c>
      <c r="L5571" s="57" t="s">
        <v>367</v>
      </c>
      <c r="M5571" s="21">
        <v>160</v>
      </c>
      <c r="N5571" s="21">
        <v>22</v>
      </c>
      <c r="O5571" s="21" t="s">
        <v>362</v>
      </c>
      <c r="P5571" s="124">
        <v>3</v>
      </c>
      <c r="Q5571" s="21">
        <v>2015</v>
      </c>
      <c r="R5571" s="21" t="s">
        <v>524</v>
      </c>
      <c r="S5571" s="128" t="s">
        <v>515</v>
      </c>
      <c r="T5571" s="116">
        <v>991</v>
      </c>
      <c r="U5571" s="111">
        <v>45</v>
      </c>
      <c r="V5571" s="113">
        <f t="shared" si="1046"/>
        <v>949.15777777777782</v>
      </c>
      <c r="W5571" s="113">
        <f t="shared" si="1047"/>
        <v>41.842222222222176</v>
      </c>
      <c r="X5571" s="112">
        <f t="shared" si="1048"/>
        <v>41842.222222222175</v>
      </c>
      <c r="Y5571" s="111"/>
      <c r="Z5571" s="110">
        <f t="shared" si="1044"/>
        <v>43</v>
      </c>
      <c r="AA5571" s="109">
        <f t="shared" si="1049"/>
        <v>49.550000000000004</v>
      </c>
      <c r="AB5571" s="109">
        <f t="shared" si="1050"/>
        <v>49550.000000000007</v>
      </c>
      <c r="AC5571" s="108">
        <f t="shared" si="1051"/>
        <v>941.45</v>
      </c>
      <c r="AD5571" s="107">
        <f t="shared" si="1052"/>
        <v>2.2222222222222223E-2</v>
      </c>
      <c r="AE5571" s="106">
        <f t="shared" si="1053"/>
        <v>20.921111111111113</v>
      </c>
      <c r="AF5571" s="105">
        <f t="shared" si="1054"/>
        <v>62.763333333333293</v>
      </c>
      <c r="AG5571" s="105">
        <f t="shared" si="1055"/>
        <v>928.23666666666668</v>
      </c>
      <c r="AH5571" s="104"/>
      <c r="AI5571" s="104"/>
      <c r="AJ5571" s="104"/>
      <c r="AK5571" s="104"/>
      <c r="AL5571" s="104"/>
      <c r="AM5571" s="104"/>
      <c r="AN5571" s="104"/>
      <c r="AO5571" s="104"/>
      <c r="AP5571" s="104"/>
      <c r="AQ5571" s="104"/>
      <c r="AR5571" s="104"/>
      <c r="AS5571" s="104"/>
      <c r="AT5571" s="104"/>
      <c r="AU5571" s="104"/>
      <c r="AV5571" s="104"/>
      <c r="AW5571" s="104"/>
      <c r="AX5571" s="104"/>
      <c r="AY5571" s="104"/>
      <c r="AZ5571" s="104"/>
      <c r="BA5571" s="104"/>
      <c r="BB5571" s="104"/>
      <c r="BC5571" s="104"/>
      <c r="BD5571" s="104"/>
      <c r="BE5571" s="104"/>
      <c r="BF5571" s="104"/>
      <c r="BG5571" s="104"/>
      <c r="BH5571" s="104"/>
      <c r="BI5571" s="104"/>
      <c r="BJ5571" s="104"/>
      <c r="BK5571" s="104"/>
      <c r="BL5571" s="104"/>
      <c r="BM5571" s="104"/>
      <c r="BN5571" s="104"/>
      <c r="BO5571" s="104"/>
      <c r="BP5571" s="104"/>
      <c r="BQ5571" s="104"/>
      <c r="BR5571" s="104"/>
      <c r="BS5571" s="104"/>
      <c r="BT5571" s="104"/>
      <c r="BU5571" s="104"/>
      <c r="BV5571" s="104"/>
      <c r="BW5571" s="104"/>
      <c r="BX5571" s="104"/>
      <c r="BY5571" s="104"/>
      <c r="BZ5571" s="104"/>
      <c r="CA5571" s="104"/>
      <c r="CB5571" s="104"/>
      <c r="CC5571" s="104"/>
      <c r="CD5571" s="104"/>
      <c r="CE5571" s="104"/>
      <c r="CF5571" s="104"/>
      <c r="CG5571" s="104"/>
      <c r="CH5571" s="104"/>
      <c r="CI5571" s="104"/>
      <c r="CJ5571" s="104"/>
      <c r="CK5571" s="104"/>
      <c r="CL5571" s="104"/>
      <c r="CM5571" s="104"/>
      <c r="CN5571" s="104"/>
      <c r="CO5571" s="104"/>
      <c r="CP5571" s="104"/>
      <c r="CQ5571" s="104"/>
      <c r="CR5571" s="104"/>
      <c r="CS5571" s="104"/>
      <c r="CT5571" s="104"/>
      <c r="CU5571" s="104"/>
      <c r="CV5571" s="104"/>
      <c r="CW5571" s="104"/>
      <c r="CX5571" s="104"/>
      <c r="CY5571" s="104"/>
      <c r="CZ5571" s="104"/>
      <c r="DA5571" s="104"/>
      <c r="DB5571" s="104"/>
      <c r="DC5571" s="104"/>
      <c r="DD5571" s="104"/>
      <c r="DE5571" s="104"/>
      <c r="DF5571" s="104"/>
      <c r="DG5571" s="104"/>
      <c r="DH5571" s="104"/>
      <c r="DI5571" s="104"/>
      <c r="DJ5571" s="104"/>
      <c r="DK5571" s="104"/>
      <c r="DL5571" s="104"/>
      <c r="DM5571" s="104"/>
      <c r="DN5571" s="104"/>
      <c r="DO5571" s="104"/>
      <c r="DP5571" s="104"/>
      <c r="DQ5571" s="104"/>
      <c r="DR5571" s="104"/>
      <c r="DS5571" s="104"/>
      <c r="DT5571" s="104"/>
      <c r="DU5571" s="104"/>
      <c r="DV5571" s="104"/>
      <c r="DW5571" s="104"/>
      <c r="DX5571" s="104"/>
      <c r="DY5571" s="104"/>
      <c r="DZ5571" s="104"/>
      <c r="EA5571" s="104"/>
      <c r="EB5571" s="104"/>
      <c r="EC5571" s="104"/>
      <c r="ED5571" s="104"/>
      <c r="EE5571" s="104"/>
      <c r="EF5571" s="104"/>
      <c r="EG5571" s="104"/>
      <c r="EH5571" s="104"/>
      <c r="EI5571" s="104"/>
      <c r="EJ5571" s="104"/>
      <c r="EK5571" s="104"/>
      <c r="EL5571" s="104"/>
      <c r="EM5571" s="104"/>
      <c r="EN5571" s="104"/>
      <c r="EO5571" s="104"/>
      <c r="EP5571" s="104"/>
      <c r="EQ5571" s="104"/>
      <c r="ER5571" s="104"/>
      <c r="ES5571" s="104"/>
      <c r="ET5571" s="104"/>
      <c r="EU5571" s="104"/>
      <c r="EV5571" s="104"/>
      <c r="EW5571" s="104"/>
      <c r="EX5571" s="104"/>
      <c r="EY5571" s="104"/>
      <c r="EZ5571" s="104"/>
      <c r="FA5571" s="104"/>
      <c r="FB5571" s="104"/>
      <c r="FC5571" s="104"/>
      <c r="FD5571" s="104"/>
      <c r="FE5571" s="104"/>
      <c r="FF5571" s="104"/>
      <c r="FG5571" s="104"/>
      <c r="FH5571" s="104"/>
      <c r="FI5571" s="104"/>
      <c r="FJ5571" s="104"/>
      <c r="FK5571" s="104"/>
      <c r="FL5571" s="104"/>
      <c r="FM5571" s="104"/>
      <c r="FN5571" s="104"/>
      <c r="FO5571" s="104"/>
      <c r="FP5571" s="104"/>
      <c r="FQ5571" s="104"/>
      <c r="FR5571" s="104"/>
      <c r="FS5571" s="104"/>
      <c r="FT5571" s="104"/>
      <c r="FU5571" s="104"/>
      <c r="FV5571" s="104"/>
      <c r="FW5571" s="104"/>
      <c r="FX5571" s="104"/>
      <c r="FY5571" s="104"/>
      <c r="FZ5571" s="104"/>
      <c r="GA5571" s="104"/>
      <c r="GB5571" s="104"/>
      <c r="GC5571" s="104"/>
      <c r="GD5571" s="104"/>
      <c r="GE5571" s="104"/>
      <c r="GF5571" s="104"/>
      <c r="GG5571" s="104"/>
      <c r="GH5571" s="104"/>
      <c r="GI5571" s="104"/>
      <c r="GJ5571" s="104"/>
      <c r="GK5571" s="104"/>
      <c r="GL5571" s="104"/>
      <c r="GM5571" s="104"/>
      <c r="GN5571" s="104"/>
      <c r="GO5571" s="104"/>
      <c r="GP5571" s="104"/>
      <c r="GQ5571" s="104"/>
      <c r="GR5571" s="104"/>
      <c r="GS5571" s="104"/>
      <c r="GT5571" s="104"/>
      <c r="GU5571" s="104"/>
      <c r="GV5571" s="104"/>
      <c r="GW5571" s="104"/>
      <c r="GX5571" s="104"/>
      <c r="GY5571" s="104"/>
      <c r="GZ5571" s="104"/>
      <c r="HA5571" s="104"/>
      <c r="HB5571" s="104"/>
      <c r="HC5571" s="104"/>
      <c r="HD5571" s="104"/>
      <c r="HE5571" s="104"/>
      <c r="HF5571" s="104"/>
      <c r="HG5571" s="104"/>
      <c r="HH5571" s="104"/>
      <c r="HI5571" s="104"/>
      <c r="HJ5571" s="104"/>
      <c r="HK5571" s="104"/>
      <c r="HL5571" s="104"/>
      <c r="HM5571" s="104"/>
      <c r="HN5571" s="104"/>
      <c r="HO5571" s="104"/>
      <c r="HP5571" s="104"/>
      <c r="HQ5571" s="104"/>
      <c r="HR5571" s="104"/>
      <c r="HS5571" s="104"/>
      <c r="HT5571" s="104"/>
      <c r="HU5571" s="104"/>
      <c r="HV5571" s="104"/>
      <c r="HW5571" s="104"/>
      <c r="HX5571" s="104"/>
      <c r="HY5571" s="104"/>
      <c r="HZ5571" s="104"/>
      <c r="IA5571" s="104"/>
      <c r="IB5571" s="104"/>
      <c r="IC5571" s="104"/>
      <c r="ID5571" s="104"/>
      <c r="IE5571" s="104"/>
      <c r="IF5571" s="104"/>
      <c r="IG5571" s="104"/>
      <c r="IH5571" s="104"/>
      <c r="II5571" s="104"/>
      <c r="IJ5571" s="104"/>
      <c r="IK5571" s="104"/>
      <c r="IL5571" s="104"/>
      <c r="IM5571" s="104"/>
      <c r="IN5571" s="104"/>
      <c r="IO5571" s="104"/>
      <c r="IP5571" s="104"/>
      <c r="IQ5571" s="104"/>
      <c r="IR5571" s="104"/>
      <c r="IS5571" s="104"/>
      <c r="IT5571" s="104"/>
      <c r="IU5571" s="104"/>
      <c r="IV5571" s="104"/>
      <c r="IW5571" s="104"/>
      <c r="IX5571" s="104"/>
      <c r="IY5571" s="104"/>
      <c r="IZ5571" s="104"/>
      <c r="JA5571" s="104"/>
      <c r="JB5571" s="104"/>
      <c r="JC5571" s="104"/>
      <c r="JD5571" s="104"/>
      <c r="JE5571" s="104"/>
      <c r="JF5571" s="104"/>
      <c r="JG5571" s="104"/>
      <c r="JH5571" s="104"/>
      <c r="JI5571" s="104"/>
      <c r="JJ5571" s="104"/>
      <c r="JK5571" s="104"/>
      <c r="JL5571" s="104"/>
      <c r="JM5571" s="104"/>
      <c r="JN5571" s="104"/>
      <c r="JO5571" s="104"/>
      <c r="JP5571" s="104"/>
      <c r="JQ5571" s="104"/>
      <c r="JR5571" s="104"/>
      <c r="JS5571" s="104"/>
      <c r="JT5571" s="104"/>
      <c r="JU5571" s="104"/>
      <c r="JV5571" s="104"/>
      <c r="JW5571" s="104"/>
      <c r="JX5571" s="104"/>
      <c r="JY5571" s="104"/>
      <c r="JZ5571" s="104"/>
      <c r="KA5571" s="104"/>
      <c r="KB5571" s="104"/>
      <c r="KC5571" s="104"/>
      <c r="KD5571" s="104"/>
      <c r="KE5571" s="104"/>
      <c r="KF5571" s="104"/>
      <c r="KG5571" s="104"/>
      <c r="KH5571" s="104"/>
      <c r="KI5571" s="104"/>
      <c r="KJ5571" s="104"/>
      <c r="KK5571" s="104"/>
      <c r="KL5571" s="104"/>
      <c r="KM5571" s="104"/>
      <c r="KN5571" s="104"/>
      <c r="KO5571" s="104"/>
      <c r="KP5571" s="104"/>
      <c r="KQ5571" s="104"/>
      <c r="KR5571" s="104"/>
      <c r="KS5571" s="104"/>
      <c r="KT5571" s="104"/>
      <c r="KU5571" s="104"/>
      <c r="KV5571" s="104"/>
      <c r="KW5571" s="104"/>
      <c r="KX5571" s="104"/>
      <c r="KY5571" s="104"/>
      <c r="KZ5571" s="104"/>
      <c r="LA5571" s="104"/>
      <c r="LB5571" s="104"/>
      <c r="LC5571" s="104"/>
      <c r="LD5571" s="104"/>
      <c r="LE5571" s="104"/>
      <c r="LF5571" s="104"/>
      <c r="LG5571" s="104"/>
      <c r="LH5571" s="104"/>
      <c r="LI5571" s="104"/>
      <c r="LJ5571" s="104"/>
      <c r="LK5571" s="104"/>
      <c r="LL5571" s="104"/>
      <c r="LM5571" s="104"/>
      <c r="LN5571" s="104"/>
      <c r="LO5571" s="104"/>
      <c r="LP5571" s="104"/>
      <c r="LQ5571" s="104"/>
      <c r="LR5571" s="104"/>
      <c r="LS5571" s="104"/>
      <c r="LT5571" s="104"/>
      <c r="LU5571" s="104"/>
      <c r="LV5571" s="104"/>
      <c r="LW5571" s="104"/>
      <c r="LX5571" s="104"/>
      <c r="LY5571" s="104"/>
      <c r="LZ5571" s="104"/>
      <c r="MA5571" s="104"/>
      <c r="MB5571" s="104"/>
      <c r="MC5571" s="104"/>
      <c r="MD5571" s="104"/>
      <c r="ME5571" s="104"/>
      <c r="MF5571" s="104"/>
      <c r="MG5571" s="104"/>
      <c r="MH5571" s="104"/>
      <c r="MI5571" s="104"/>
      <c r="MJ5571" s="104"/>
      <c r="MK5571" s="104"/>
      <c r="ML5571" s="104"/>
      <c r="MM5571" s="104"/>
      <c r="MN5571" s="104"/>
      <c r="MO5571" s="104"/>
      <c r="MP5571" s="104"/>
      <c r="MQ5571" s="104"/>
      <c r="MR5571" s="104"/>
      <c r="MS5571" s="104"/>
      <c r="MT5571" s="104"/>
      <c r="MU5571" s="104"/>
      <c r="MV5571" s="104"/>
      <c r="MW5571" s="104"/>
      <c r="MX5571" s="104"/>
      <c r="MY5571" s="104"/>
      <c r="MZ5571" s="104"/>
      <c r="NA5571" s="104"/>
      <c r="NB5571" s="104"/>
      <c r="NC5571" s="104"/>
      <c r="ND5571" s="104"/>
      <c r="NE5571" s="104"/>
      <c r="NF5571" s="104"/>
      <c r="NG5571" s="104"/>
      <c r="NH5571" s="104"/>
      <c r="NI5571" s="104"/>
      <c r="NJ5571" s="104"/>
      <c r="NK5571" s="104"/>
      <c r="NL5571" s="104"/>
      <c r="NM5571" s="104"/>
      <c r="NN5571" s="104"/>
      <c r="NO5571" s="104"/>
      <c r="NP5571" s="104"/>
      <c r="NQ5571" s="104"/>
      <c r="NR5571" s="104"/>
      <c r="NS5571" s="104"/>
      <c r="NT5571" s="104"/>
      <c r="NU5571" s="104"/>
      <c r="NV5571" s="104"/>
      <c r="NW5571" s="104"/>
      <c r="NX5571" s="104"/>
      <c r="NY5571" s="104"/>
      <c r="NZ5571" s="104"/>
      <c r="OA5571" s="104"/>
      <c r="OB5571" s="104"/>
      <c r="OC5571" s="104"/>
      <c r="OD5571" s="104"/>
      <c r="OE5571" s="104"/>
      <c r="OF5571" s="104"/>
      <c r="OG5571" s="104"/>
      <c r="OH5571" s="104"/>
      <c r="OI5571" s="104"/>
      <c r="OJ5571" s="104"/>
      <c r="OK5571" s="104"/>
      <c r="OL5571" s="104"/>
      <c r="OM5571" s="104"/>
      <c r="ON5571" s="104"/>
      <c r="OO5571" s="104"/>
      <c r="OP5571" s="104"/>
      <c r="OQ5571" s="104"/>
      <c r="OR5571" s="104"/>
      <c r="OS5571" s="104"/>
      <c r="OT5571" s="104"/>
      <c r="OU5571" s="104"/>
      <c r="OV5571" s="104"/>
      <c r="OW5571" s="104"/>
      <c r="OX5571" s="104"/>
      <c r="OY5571" s="104"/>
      <c r="OZ5571" s="104"/>
      <c r="PA5571" s="104"/>
      <c r="PB5571" s="104"/>
      <c r="PC5571" s="104"/>
      <c r="PD5571" s="104"/>
      <c r="PE5571" s="104"/>
      <c r="PF5571" s="104"/>
      <c r="PG5571" s="104"/>
      <c r="PH5571" s="104"/>
      <c r="PI5571" s="104"/>
      <c r="PJ5571" s="104"/>
      <c r="PK5571" s="104"/>
      <c r="PL5571" s="104"/>
      <c r="PM5571" s="104"/>
      <c r="PN5571" s="104"/>
      <c r="PO5571" s="104"/>
      <c r="PP5571" s="104"/>
      <c r="PQ5571" s="104"/>
      <c r="PR5571" s="104"/>
      <c r="PS5571" s="104"/>
      <c r="PT5571" s="104"/>
      <c r="PU5571" s="104"/>
      <c r="PV5571" s="104"/>
      <c r="PW5571" s="104"/>
      <c r="PX5571" s="104"/>
      <c r="PY5571" s="104"/>
      <c r="PZ5571" s="104"/>
      <c r="QA5571" s="104"/>
      <c r="QB5571" s="104"/>
      <c r="QC5571" s="104"/>
      <c r="QD5571" s="104"/>
      <c r="QE5571" s="104"/>
      <c r="QF5571" s="104"/>
      <c r="QG5571" s="104"/>
      <c r="QH5571" s="104"/>
      <c r="QI5571" s="104"/>
      <c r="QJ5571" s="104"/>
      <c r="QK5571" s="104"/>
      <c r="QL5571" s="104"/>
      <c r="QM5571" s="104"/>
      <c r="QN5571" s="104"/>
      <c r="QO5571" s="104"/>
      <c r="QP5571" s="104"/>
      <c r="QQ5571" s="104"/>
      <c r="QR5571" s="104"/>
      <c r="QS5571" s="104"/>
      <c r="QT5571" s="104"/>
      <c r="QU5571" s="104"/>
      <c r="QV5571" s="104"/>
      <c r="QW5571" s="104"/>
      <c r="QX5571" s="104"/>
      <c r="QY5571" s="104"/>
      <c r="QZ5571" s="104"/>
      <c r="RA5571" s="104"/>
      <c r="RB5571" s="104"/>
      <c r="RC5571" s="104"/>
      <c r="RD5571" s="104"/>
      <c r="RE5571" s="104"/>
      <c r="RF5571" s="104"/>
      <c r="RG5571" s="104"/>
      <c r="RH5571" s="104"/>
      <c r="RI5571" s="104"/>
      <c r="RJ5571" s="104"/>
      <c r="RK5571" s="104"/>
      <c r="RL5571" s="104"/>
      <c r="RM5571" s="104"/>
      <c r="RN5571" s="104"/>
      <c r="RO5571" s="104"/>
      <c r="RP5571" s="104"/>
      <c r="RQ5571" s="104"/>
      <c r="RR5571" s="104"/>
      <c r="RS5571" s="104"/>
      <c r="RT5571" s="104"/>
      <c r="RU5571" s="104"/>
      <c r="RV5571" s="104"/>
      <c r="RW5571" s="104"/>
      <c r="RX5571" s="104"/>
      <c r="RY5571" s="104"/>
      <c r="RZ5571" s="104"/>
      <c r="SA5571" s="104"/>
      <c r="SB5571" s="104"/>
      <c r="SC5571" s="104"/>
      <c r="SD5571" s="104"/>
      <c r="SE5571" s="104"/>
      <c r="SF5571" s="104"/>
      <c r="SG5571" s="104"/>
      <c r="SH5571" s="104"/>
      <c r="SI5571" s="104"/>
      <c r="SJ5571" s="104"/>
      <c r="SK5571" s="104"/>
      <c r="SL5571" s="104"/>
      <c r="SM5571" s="104"/>
      <c r="SN5571" s="104"/>
      <c r="SO5571" s="104"/>
      <c r="SP5571" s="104"/>
      <c r="SQ5571" s="104"/>
      <c r="SR5571" s="104"/>
      <c r="SS5571" s="104"/>
      <c r="ST5571" s="104"/>
      <c r="SU5571" s="104"/>
      <c r="SV5571" s="104"/>
      <c r="SW5571" s="104"/>
      <c r="SX5571" s="104"/>
      <c r="SY5571" s="104"/>
      <c r="SZ5571" s="104"/>
      <c r="TA5571" s="104"/>
      <c r="TB5571" s="104"/>
      <c r="TC5571" s="104"/>
      <c r="TD5571" s="104"/>
      <c r="TE5571" s="104"/>
      <c r="TF5571" s="104"/>
      <c r="TG5571" s="104"/>
      <c r="TH5571" s="104"/>
      <c r="TI5571" s="104"/>
      <c r="TJ5571" s="104"/>
      <c r="TK5571" s="104"/>
      <c r="TL5571" s="104"/>
      <c r="TM5571" s="104"/>
      <c r="TN5571" s="104"/>
      <c r="TO5571" s="104"/>
      <c r="TP5571" s="104"/>
      <c r="TQ5571" s="104"/>
      <c r="TR5571" s="104"/>
      <c r="TS5571" s="104"/>
      <c r="TT5571" s="104"/>
      <c r="TU5571" s="104"/>
      <c r="TV5571" s="104"/>
      <c r="TW5571" s="104"/>
      <c r="TX5571" s="104"/>
      <c r="TY5571" s="104"/>
      <c r="TZ5571" s="104"/>
      <c r="UA5571" s="104"/>
      <c r="UB5571" s="104"/>
      <c r="UC5571" s="104"/>
      <c r="UD5571" s="104"/>
      <c r="UE5571" s="104"/>
      <c r="UF5571" s="104"/>
      <c r="UG5571" s="104"/>
      <c r="UH5571" s="104"/>
      <c r="UI5571" s="104"/>
      <c r="UJ5571" s="104"/>
      <c r="UK5571" s="104"/>
      <c r="UL5571" s="104"/>
      <c r="UM5571" s="104"/>
      <c r="UN5571" s="104"/>
      <c r="UO5571" s="104"/>
      <c r="UP5571" s="104"/>
      <c r="UQ5571" s="104"/>
      <c r="UR5571" s="104"/>
      <c r="US5571" s="104"/>
      <c r="UT5571" s="104"/>
      <c r="UU5571" s="104"/>
      <c r="UV5571" s="104"/>
      <c r="UW5571" s="104"/>
      <c r="UX5571" s="104"/>
      <c r="UY5571" s="104"/>
      <c r="UZ5571" s="104"/>
      <c r="VA5571" s="104"/>
      <c r="VB5571" s="104"/>
      <c r="VC5571" s="104"/>
      <c r="VD5571" s="104"/>
      <c r="VE5571" s="104"/>
      <c r="VF5571" s="104"/>
      <c r="VG5571" s="104"/>
      <c r="VH5571" s="104"/>
      <c r="VI5571" s="104"/>
      <c r="VJ5571" s="104"/>
      <c r="VK5571" s="104"/>
      <c r="VL5571" s="104"/>
      <c r="VM5571" s="104"/>
      <c r="VN5571" s="104"/>
      <c r="VO5571" s="104"/>
      <c r="VP5571" s="104"/>
      <c r="VQ5571" s="104"/>
      <c r="VR5571" s="104"/>
      <c r="VS5571" s="104"/>
      <c r="VT5571" s="104"/>
      <c r="VU5571" s="104"/>
      <c r="VV5571" s="104"/>
      <c r="VW5571" s="104"/>
      <c r="VX5571" s="104"/>
      <c r="VY5571" s="104"/>
      <c r="VZ5571" s="104"/>
      <c r="WA5571" s="104"/>
      <c r="WB5571" s="104"/>
      <c r="WC5571" s="104"/>
      <c r="WD5571" s="104"/>
      <c r="WE5571" s="104"/>
      <c r="WF5571" s="104"/>
      <c r="WG5571" s="104"/>
      <c r="WH5571" s="104"/>
      <c r="WI5571" s="104"/>
      <c r="WJ5571" s="104"/>
      <c r="WK5571" s="104"/>
      <c r="WL5571" s="104"/>
      <c r="WM5571" s="104"/>
      <c r="WN5571" s="104"/>
      <c r="WO5571" s="104"/>
      <c r="WP5571" s="104"/>
      <c r="WQ5571" s="104"/>
      <c r="WR5571" s="104"/>
      <c r="WS5571" s="104"/>
      <c r="WT5571" s="104"/>
      <c r="WU5571" s="104"/>
      <c r="WV5571" s="104"/>
      <c r="WW5571" s="104"/>
      <c r="WX5571" s="104"/>
      <c r="WY5571" s="104"/>
      <c r="WZ5571" s="104"/>
      <c r="XA5571" s="104"/>
      <c r="XB5571" s="104"/>
      <c r="XC5571" s="104"/>
      <c r="XD5571" s="104"/>
      <c r="XE5571" s="104"/>
      <c r="XF5571" s="104"/>
      <c r="XG5571" s="104"/>
      <c r="XH5571" s="104"/>
      <c r="XI5571" s="104"/>
      <c r="XJ5571" s="104"/>
      <c r="XK5571" s="104"/>
      <c r="XL5571" s="104"/>
      <c r="XM5571" s="104"/>
      <c r="XN5571" s="104"/>
      <c r="XO5571" s="104"/>
      <c r="XP5571" s="104"/>
      <c r="XQ5571" s="104"/>
      <c r="XR5571" s="104"/>
      <c r="XS5571" s="104"/>
      <c r="XT5571" s="104"/>
      <c r="XU5571" s="104"/>
      <c r="XV5571" s="104"/>
      <c r="XW5571" s="104"/>
      <c r="XX5571" s="104"/>
      <c r="XY5571" s="104"/>
      <c r="XZ5571" s="104"/>
      <c r="YA5571" s="104"/>
      <c r="YB5571" s="104"/>
      <c r="YC5571" s="104"/>
      <c r="YD5571" s="104"/>
      <c r="YE5571" s="104"/>
      <c r="YF5571" s="104"/>
      <c r="YG5571" s="104"/>
      <c r="YH5571" s="104"/>
      <c r="YI5571" s="104"/>
      <c r="YJ5571" s="104"/>
      <c r="YK5571" s="104"/>
      <c r="YL5571" s="104"/>
      <c r="YM5571" s="104"/>
      <c r="YN5571" s="104"/>
      <c r="YO5571" s="104"/>
      <c r="YP5571" s="104"/>
      <c r="YQ5571" s="104"/>
      <c r="YR5571" s="104"/>
      <c r="YS5571" s="104"/>
      <c r="YT5571" s="104"/>
      <c r="YU5571" s="104"/>
      <c r="YV5571" s="104"/>
      <c r="YW5571" s="104"/>
      <c r="YX5571" s="104"/>
      <c r="YY5571" s="104"/>
      <c r="YZ5571" s="104"/>
      <c r="ZA5571" s="104"/>
      <c r="ZB5571" s="104"/>
      <c r="ZC5571" s="104"/>
      <c r="ZD5571" s="104"/>
      <c r="ZE5571" s="104"/>
      <c r="ZF5571" s="104"/>
      <c r="ZG5571" s="104"/>
      <c r="ZH5571" s="104"/>
      <c r="ZI5571" s="104"/>
      <c r="ZJ5571" s="104"/>
      <c r="ZK5571" s="104"/>
      <c r="ZL5571" s="104"/>
      <c r="ZM5571" s="104"/>
      <c r="ZN5571" s="104"/>
      <c r="ZO5571" s="104"/>
      <c r="ZP5571" s="104"/>
      <c r="ZQ5571" s="104"/>
      <c r="ZR5571" s="104"/>
      <c r="ZS5571" s="104"/>
      <c r="ZT5571" s="104"/>
      <c r="ZU5571" s="104"/>
      <c r="ZV5571" s="104"/>
      <c r="ZW5571" s="104"/>
      <c r="ZX5571" s="104"/>
      <c r="ZY5571" s="104"/>
      <c r="ZZ5571" s="104"/>
      <c r="AAA5571" s="104"/>
      <c r="AAB5571" s="104"/>
      <c r="AAC5571" s="104"/>
      <c r="AAD5571" s="104"/>
      <c r="AAE5571" s="104"/>
      <c r="AAF5571" s="104"/>
      <c r="AAG5571" s="104"/>
      <c r="AAH5571" s="104"/>
      <c r="AAI5571" s="104"/>
      <c r="AAJ5571" s="104"/>
      <c r="AAK5571" s="104"/>
      <c r="AAL5571" s="104"/>
      <c r="AAM5571" s="104"/>
      <c r="AAN5571" s="104"/>
      <c r="AAO5571" s="104"/>
      <c r="AAP5571" s="104"/>
      <c r="AAQ5571" s="104"/>
      <c r="AAR5571" s="104"/>
      <c r="AAS5571" s="104"/>
      <c r="AAT5571" s="104"/>
      <c r="AAU5571" s="104"/>
      <c r="AAV5571" s="104"/>
      <c r="AAW5571" s="104"/>
      <c r="AAX5571" s="104"/>
      <c r="AAY5571" s="104"/>
      <c r="AAZ5571" s="104"/>
      <c r="ABA5571" s="104"/>
      <c r="ABB5571" s="104"/>
      <c r="ABC5571" s="104"/>
      <c r="ABD5571" s="104"/>
      <c r="ABE5571" s="104"/>
      <c r="ABF5571" s="104"/>
      <c r="ABG5571" s="104"/>
      <c r="ABH5571" s="104"/>
      <c r="ABI5571" s="104"/>
      <c r="ABJ5571" s="104"/>
      <c r="ABK5571" s="104"/>
      <c r="ABL5571" s="104"/>
      <c r="ABM5571" s="104"/>
      <c r="ABN5571" s="104"/>
      <c r="ABO5571" s="104"/>
      <c r="ABP5571" s="104"/>
      <c r="ABQ5571" s="104"/>
      <c r="ABR5571" s="104"/>
      <c r="ABS5571" s="104"/>
      <c r="ABT5571" s="104"/>
      <c r="ABU5571" s="104"/>
      <c r="ABV5571" s="104"/>
      <c r="ABW5571" s="104"/>
      <c r="ABX5571" s="104"/>
      <c r="ABY5571" s="104"/>
      <c r="ABZ5571" s="104"/>
      <c r="ACA5571" s="104"/>
      <c r="ACB5571" s="104"/>
      <c r="ACC5571" s="104"/>
      <c r="ACD5571" s="104"/>
      <c r="ACE5571" s="104"/>
      <c r="ACF5571" s="104"/>
      <c r="ACG5571" s="104"/>
      <c r="ACH5571" s="104"/>
      <c r="ACI5571" s="104"/>
      <c r="ACJ5571" s="104"/>
      <c r="ACK5571" s="104"/>
      <c r="ACL5571" s="104"/>
      <c r="ACM5571" s="104"/>
      <c r="ACN5571" s="104"/>
      <c r="ACO5571" s="104"/>
      <c r="ACP5571" s="104"/>
      <c r="ACQ5571" s="104"/>
      <c r="ACR5571" s="104"/>
      <c r="ACS5571" s="104"/>
      <c r="ACT5571" s="104"/>
      <c r="ACU5571" s="104"/>
      <c r="ACV5571" s="104"/>
      <c r="ACW5571" s="104"/>
      <c r="ACX5571" s="104"/>
      <c r="ACY5571" s="104"/>
      <c r="ACZ5571" s="104"/>
      <c r="ADA5571" s="104"/>
      <c r="ADB5571" s="104"/>
      <c r="ADC5571" s="104"/>
      <c r="ADD5571" s="104"/>
      <c r="ADE5571" s="104"/>
      <c r="ADF5571" s="104"/>
      <c r="ADG5571" s="104"/>
      <c r="ADH5571" s="104"/>
      <c r="ADI5571" s="104"/>
      <c r="ADJ5571" s="104"/>
      <c r="ADK5571" s="104"/>
      <c r="ADL5571" s="104"/>
      <c r="ADM5571" s="104"/>
      <c r="ADN5571" s="104"/>
      <c r="ADO5571" s="104"/>
      <c r="ADP5571" s="104"/>
      <c r="ADQ5571" s="104"/>
      <c r="ADR5571" s="104"/>
      <c r="ADS5571" s="104"/>
      <c r="ADT5571" s="104"/>
      <c r="ADU5571" s="104"/>
      <c r="ADV5571" s="104"/>
      <c r="ADW5571" s="104"/>
      <c r="ADX5571" s="104"/>
      <c r="ADY5571" s="104"/>
      <c r="ADZ5571" s="104"/>
      <c r="AEA5571" s="104"/>
      <c r="AEB5571" s="104"/>
      <c r="AEC5571" s="104"/>
      <c r="AED5571" s="104"/>
      <c r="AEE5571" s="104"/>
      <c r="AEF5571" s="104"/>
      <c r="AEG5571" s="104"/>
      <c r="AEH5571" s="104"/>
      <c r="AEI5571" s="104"/>
      <c r="AEJ5571" s="104"/>
      <c r="AEK5571" s="104"/>
      <c r="AEL5571" s="104"/>
      <c r="AEM5571" s="104"/>
      <c r="AEN5571" s="104"/>
      <c r="AEO5571" s="104"/>
      <c r="AEP5571" s="104"/>
      <c r="AEQ5571" s="104"/>
      <c r="AER5571" s="104"/>
      <c r="AES5571" s="104"/>
      <c r="AET5571" s="104"/>
      <c r="AEU5571" s="104"/>
      <c r="AEV5571" s="104"/>
      <c r="AEW5571" s="104"/>
      <c r="AEX5571" s="104"/>
      <c r="AEY5571" s="104"/>
      <c r="AEZ5571" s="104"/>
      <c r="AFA5571" s="104"/>
      <c r="AFB5571" s="104"/>
      <c r="AFC5571" s="104"/>
      <c r="AFD5571" s="104"/>
      <c r="AFE5571" s="104"/>
      <c r="AFF5571" s="104"/>
      <c r="AFG5571" s="104"/>
      <c r="AFH5571" s="104"/>
      <c r="AFI5571" s="104"/>
      <c r="AFJ5571" s="104"/>
      <c r="AFK5571" s="104"/>
      <c r="AFL5571" s="104"/>
      <c r="AFM5571" s="104"/>
      <c r="AFN5571" s="104"/>
      <c r="AFO5571" s="104"/>
      <c r="AFP5571" s="104"/>
      <c r="AFQ5571" s="104"/>
      <c r="AFR5571" s="104"/>
      <c r="AFS5571" s="104"/>
      <c r="AFT5571" s="104"/>
      <c r="AFU5571" s="104"/>
      <c r="AFV5571" s="104"/>
      <c r="AFW5571" s="104"/>
      <c r="AFX5571" s="104"/>
      <c r="AFY5571" s="104"/>
      <c r="AFZ5571" s="104"/>
      <c r="AGA5571" s="104"/>
      <c r="AGB5571" s="104"/>
      <c r="AGC5571" s="104"/>
      <c r="AGD5571" s="104"/>
      <c r="AGE5571" s="104"/>
      <c r="AGF5571" s="104"/>
      <c r="AGG5571" s="104"/>
      <c r="AGH5571" s="104"/>
      <c r="AGI5571" s="104"/>
      <c r="AGJ5571" s="104"/>
      <c r="AGK5571" s="104"/>
      <c r="AGL5571" s="104"/>
      <c r="AGM5571" s="104"/>
      <c r="AGN5571" s="104"/>
      <c r="AGO5571" s="104"/>
      <c r="AGP5571" s="104"/>
      <c r="AGQ5571" s="104"/>
      <c r="AGR5571" s="104"/>
      <c r="AGS5571" s="104"/>
      <c r="AGT5571" s="104"/>
      <c r="AGU5571" s="104"/>
      <c r="AGV5571" s="104"/>
      <c r="AGW5571" s="104"/>
      <c r="AGX5571" s="104"/>
      <c r="AGY5571" s="104"/>
      <c r="AGZ5571" s="104"/>
      <c r="AHA5571" s="104"/>
      <c r="AHB5571" s="104"/>
      <c r="AHC5571" s="104"/>
      <c r="AHD5571" s="104"/>
      <c r="AHE5571" s="104"/>
      <c r="AHF5571" s="104"/>
      <c r="AHG5571" s="104"/>
      <c r="AHH5571" s="104"/>
      <c r="AHI5571" s="104"/>
      <c r="AHJ5571" s="104"/>
      <c r="AHK5571" s="104"/>
      <c r="AHL5571" s="104"/>
      <c r="AHM5571" s="104"/>
      <c r="AHN5571" s="104"/>
      <c r="AHO5571" s="104"/>
      <c r="AHP5571" s="104"/>
      <c r="AHQ5571" s="104"/>
      <c r="AHR5571" s="104"/>
      <c r="AHS5571" s="104"/>
      <c r="AHT5571" s="104"/>
      <c r="AHU5571" s="104"/>
      <c r="AHV5571" s="104"/>
      <c r="AHW5571" s="104"/>
      <c r="AHX5571" s="104"/>
      <c r="AHY5571" s="104"/>
      <c r="AHZ5571" s="104"/>
      <c r="AIA5571" s="104"/>
      <c r="AIB5571" s="104"/>
      <c r="AIC5571" s="104"/>
      <c r="AID5571" s="104"/>
      <c r="AIE5571" s="104"/>
      <c r="AIF5571" s="104"/>
      <c r="AIG5571" s="104"/>
      <c r="AIH5571" s="104"/>
      <c r="AII5571" s="104"/>
      <c r="AIJ5571" s="104"/>
      <c r="AIK5571" s="104"/>
      <c r="AIL5571" s="104"/>
      <c r="AIM5571" s="104"/>
      <c r="AIN5571" s="104"/>
      <c r="AIO5571" s="104"/>
      <c r="AIP5571" s="104"/>
      <c r="AIQ5571" s="104"/>
      <c r="AIR5571" s="104"/>
      <c r="AIS5571" s="104"/>
      <c r="AIT5571" s="104"/>
      <c r="AIU5571" s="104"/>
      <c r="AIV5571" s="104"/>
      <c r="AIW5571" s="104"/>
      <c r="AIX5571" s="104"/>
      <c r="AIY5571" s="104"/>
      <c r="AIZ5571" s="104"/>
      <c r="AJA5571" s="104"/>
      <c r="AJB5571" s="104"/>
      <c r="AJC5571" s="104"/>
      <c r="AJD5571" s="104"/>
      <c r="AJE5571" s="104"/>
      <c r="AJF5571" s="104"/>
      <c r="AJG5571" s="104"/>
      <c r="AJH5571" s="104"/>
      <c r="AJI5571" s="104"/>
      <c r="AJJ5571" s="104"/>
      <c r="AJK5571" s="104"/>
      <c r="AJL5571" s="104"/>
      <c r="AJM5571" s="104"/>
      <c r="AJN5571" s="104"/>
      <c r="AJO5571" s="104"/>
      <c r="AJP5571" s="104"/>
      <c r="AJQ5571" s="104"/>
      <c r="AJR5571" s="104"/>
      <c r="AJS5571" s="104"/>
      <c r="AJT5571" s="104"/>
      <c r="AJU5571" s="104"/>
      <c r="AJV5571" s="104"/>
      <c r="AJW5571" s="104"/>
      <c r="AJX5571" s="104"/>
      <c r="AJY5571" s="104"/>
      <c r="AJZ5571" s="104"/>
      <c r="AKA5571" s="104"/>
      <c r="AKB5571" s="104"/>
      <c r="AKC5571" s="104"/>
      <c r="AKD5571" s="104"/>
      <c r="AKE5571" s="104"/>
      <c r="AKF5571" s="104"/>
      <c r="AKG5571" s="104"/>
      <c r="AKH5571" s="104"/>
      <c r="AKI5571" s="104"/>
      <c r="AKJ5571" s="104"/>
      <c r="AKK5571" s="104"/>
      <c r="AKL5571" s="104"/>
      <c r="AKM5571" s="104"/>
      <c r="AKN5571" s="104"/>
      <c r="AKO5571" s="104"/>
      <c r="AKP5571" s="104"/>
      <c r="AKQ5571" s="104"/>
      <c r="AKR5571" s="104"/>
      <c r="AKS5571" s="104"/>
      <c r="AKT5571" s="104"/>
      <c r="AKU5571" s="104"/>
      <c r="AKV5571" s="104"/>
      <c r="AKW5571" s="104"/>
      <c r="AKX5571" s="104"/>
      <c r="AKY5571" s="104"/>
      <c r="AKZ5571" s="104"/>
      <c r="ALA5571" s="104"/>
      <c r="ALB5571" s="104"/>
      <c r="ALC5571" s="104"/>
      <c r="ALD5571" s="104"/>
      <c r="ALE5571" s="104"/>
      <c r="ALF5571" s="104"/>
      <c r="ALG5571" s="104"/>
      <c r="ALH5571" s="104"/>
      <c r="ALI5571" s="104"/>
      <c r="ALJ5571" s="104"/>
      <c r="ALK5571" s="104"/>
      <c r="ALL5571" s="104"/>
      <c r="ALM5571" s="104"/>
      <c r="ALN5571" s="104"/>
      <c r="ALO5571" s="104"/>
      <c r="ALP5571" s="104"/>
      <c r="ALQ5571" s="104"/>
      <c r="ALR5571" s="104"/>
      <c r="ALS5571" s="104"/>
      <c r="ALT5571" s="104"/>
      <c r="ALU5571" s="104"/>
      <c r="ALV5571" s="104"/>
      <c r="ALW5571" s="104"/>
      <c r="ALX5571" s="104"/>
      <c r="ALY5571" s="104"/>
      <c r="ALZ5571" s="104"/>
      <c r="AMA5571" s="104"/>
      <c r="AMB5571" s="104"/>
      <c r="AMC5571" s="104"/>
      <c r="AMD5571" s="104"/>
      <c r="AME5571" s="104"/>
      <c r="AMF5571" s="104"/>
      <c r="AMG5571" s="104"/>
      <c r="AMH5571" s="104"/>
      <c r="AMI5571" s="104"/>
      <c r="AMJ5571" s="104"/>
      <c r="AMK5571" s="104"/>
      <c r="AML5571" s="104"/>
      <c r="AMM5571" s="104"/>
      <c r="AMN5571" s="104"/>
      <c r="AMO5571" s="104"/>
    </row>
    <row r="5572" spans="1:1029" s="88" customFormat="1" x14ac:dyDescent="0.35">
      <c r="A5572" s="21">
        <v>10141103</v>
      </c>
      <c r="B5572" s="115" t="s">
        <v>496</v>
      </c>
      <c r="C5572" s="115" t="s">
        <v>495</v>
      </c>
      <c r="D5572" s="124" t="s">
        <v>311</v>
      </c>
      <c r="E5572" s="114" t="str">
        <f t="shared" si="1045"/>
        <v>TRANSFORMADOR AUXILIAR MARCA:Unitrafo Dzimbene Dzimbene</v>
      </c>
      <c r="F5572" s="21"/>
      <c r="G5572" s="124" t="s">
        <v>311</v>
      </c>
      <c r="H5572" s="21" t="s">
        <v>311</v>
      </c>
      <c r="I5572" s="21"/>
      <c r="J5572" s="21"/>
      <c r="K5572" s="119"/>
      <c r="L5572" s="119"/>
      <c r="M5572" s="21">
        <v>400</v>
      </c>
      <c r="N5572" s="21">
        <v>33</v>
      </c>
      <c r="O5572" s="21">
        <v>0.4</v>
      </c>
      <c r="P5572" s="124" t="s">
        <v>514</v>
      </c>
      <c r="Q5572" s="21">
        <v>2015</v>
      </c>
      <c r="R5572" s="21" t="s">
        <v>523</v>
      </c>
      <c r="S5572" s="21" t="s">
        <v>522</v>
      </c>
      <c r="T5572" s="116">
        <v>1200</v>
      </c>
      <c r="U5572" s="111">
        <v>45</v>
      </c>
      <c r="V5572" s="113">
        <f t="shared" si="1046"/>
        <v>1149.3333333333335</v>
      </c>
      <c r="W5572" s="113">
        <f t="shared" si="1047"/>
        <v>50.666666666666515</v>
      </c>
      <c r="X5572" s="112">
        <f t="shared" si="1048"/>
        <v>50666.666666666511</v>
      </c>
      <c r="Y5572" s="111"/>
      <c r="Z5572" s="110">
        <f t="shared" si="1044"/>
        <v>43</v>
      </c>
      <c r="AA5572" s="109">
        <f t="shared" si="1049"/>
        <v>60</v>
      </c>
      <c r="AB5572" s="109">
        <f t="shared" si="1050"/>
        <v>60000</v>
      </c>
      <c r="AC5572" s="108">
        <f t="shared" si="1051"/>
        <v>1140</v>
      </c>
      <c r="AD5572" s="107">
        <f t="shared" si="1052"/>
        <v>2.2222222222222223E-2</v>
      </c>
      <c r="AE5572" s="106">
        <f t="shared" si="1053"/>
        <v>25.333333333333336</v>
      </c>
      <c r="AF5572" s="105">
        <f t="shared" si="1054"/>
        <v>75.999999999999858</v>
      </c>
      <c r="AG5572" s="105">
        <f t="shared" si="1055"/>
        <v>1124.0000000000002</v>
      </c>
      <c r="AH5572" s="104"/>
      <c r="AI5572" s="104"/>
      <c r="AJ5572" s="104"/>
      <c r="AK5572" s="104"/>
      <c r="AL5572" s="104"/>
      <c r="AM5572" s="104"/>
      <c r="AN5572" s="104"/>
      <c r="AO5572" s="104"/>
      <c r="AP5572" s="104"/>
      <c r="AQ5572" s="104"/>
      <c r="AR5572" s="104"/>
      <c r="AS5572" s="104"/>
      <c r="AT5572" s="104"/>
      <c r="AU5572" s="104"/>
      <c r="AV5572" s="104"/>
      <c r="AW5572" s="104"/>
      <c r="AX5572" s="104"/>
      <c r="AY5572" s="104"/>
      <c r="AZ5572" s="104"/>
      <c r="BA5572" s="104"/>
      <c r="BB5572" s="104"/>
      <c r="BC5572" s="104"/>
      <c r="BD5572" s="104"/>
      <c r="BE5572" s="104"/>
      <c r="BF5572" s="104"/>
      <c r="BG5572" s="104"/>
      <c r="BH5572" s="104"/>
      <c r="BI5572" s="104"/>
      <c r="BJ5572" s="104"/>
      <c r="BK5572" s="104"/>
      <c r="BL5572" s="104"/>
      <c r="BM5572" s="104"/>
      <c r="BN5572" s="104"/>
      <c r="BO5572" s="104"/>
      <c r="BP5572" s="104"/>
      <c r="BQ5572" s="104"/>
      <c r="BR5572" s="104"/>
      <c r="BS5572" s="104"/>
      <c r="BT5572" s="104"/>
      <c r="BU5572" s="104"/>
      <c r="BV5572" s="104"/>
      <c r="BW5572" s="104"/>
      <c r="BX5572" s="104"/>
      <c r="BY5572" s="104"/>
      <c r="BZ5572" s="104"/>
      <c r="CA5572" s="104"/>
      <c r="CB5572" s="104"/>
      <c r="CC5572" s="104"/>
      <c r="CD5572" s="104"/>
      <c r="CE5572" s="104"/>
      <c r="CF5572" s="104"/>
      <c r="CG5572" s="104"/>
      <c r="CH5572" s="104"/>
      <c r="CI5572" s="104"/>
      <c r="CJ5572" s="104"/>
      <c r="CK5572" s="104"/>
      <c r="CL5572" s="104"/>
      <c r="CM5572" s="104"/>
      <c r="CN5572" s="104"/>
      <c r="CO5572" s="104"/>
      <c r="CP5572" s="104"/>
      <c r="CQ5572" s="104"/>
      <c r="CR5572" s="104"/>
      <c r="CS5572" s="104"/>
      <c r="CT5572" s="104"/>
      <c r="CU5572" s="104"/>
      <c r="CV5572" s="104"/>
      <c r="CW5572" s="104"/>
      <c r="CX5572" s="104"/>
      <c r="CY5572" s="104"/>
      <c r="CZ5572" s="104"/>
      <c r="DA5572" s="104"/>
      <c r="DB5572" s="104"/>
      <c r="DC5572" s="104"/>
      <c r="DD5572" s="104"/>
      <c r="DE5572" s="104"/>
      <c r="DF5572" s="104"/>
      <c r="DG5572" s="104"/>
      <c r="DH5572" s="104"/>
      <c r="DI5572" s="104"/>
      <c r="DJ5572" s="104"/>
      <c r="DK5572" s="104"/>
      <c r="DL5572" s="104"/>
      <c r="DM5572" s="104"/>
      <c r="DN5572" s="104"/>
      <c r="DO5572" s="104"/>
      <c r="DP5572" s="104"/>
      <c r="DQ5572" s="104"/>
      <c r="DR5572" s="104"/>
      <c r="DS5572" s="104"/>
      <c r="DT5572" s="104"/>
      <c r="DU5572" s="104"/>
      <c r="DV5572" s="104"/>
      <c r="DW5572" s="104"/>
      <c r="DX5572" s="104"/>
      <c r="DY5572" s="104"/>
      <c r="DZ5572" s="104"/>
      <c r="EA5572" s="104"/>
      <c r="EB5572" s="104"/>
      <c r="EC5572" s="104"/>
      <c r="ED5572" s="104"/>
      <c r="EE5572" s="104"/>
      <c r="EF5572" s="104"/>
      <c r="EG5572" s="104"/>
      <c r="EH5572" s="104"/>
      <c r="EI5572" s="104"/>
      <c r="EJ5572" s="104"/>
      <c r="EK5572" s="104"/>
      <c r="EL5572" s="104"/>
      <c r="EM5572" s="104"/>
      <c r="EN5572" s="104"/>
      <c r="EO5572" s="104"/>
      <c r="EP5572" s="104"/>
      <c r="EQ5572" s="104"/>
      <c r="ER5572" s="104"/>
      <c r="ES5572" s="104"/>
      <c r="ET5572" s="104"/>
      <c r="EU5572" s="104"/>
      <c r="EV5572" s="104"/>
      <c r="EW5572" s="104"/>
      <c r="EX5572" s="104"/>
      <c r="EY5572" s="104"/>
      <c r="EZ5572" s="104"/>
      <c r="FA5572" s="104"/>
      <c r="FB5572" s="104"/>
      <c r="FC5572" s="104"/>
      <c r="FD5572" s="104"/>
      <c r="FE5572" s="104"/>
      <c r="FF5572" s="104"/>
      <c r="FG5572" s="104"/>
      <c r="FH5572" s="104"/>
      <c r="FI5572" s="104"/>
      <c r="FJ5572" s="104"/>
      <c r="FK5572" s="104"/>
      <c r="FL5572" s="104"/>
      <c r="FM5572" s="104"/>
      <c r="FN5572" s="104"/>
      <c r="FO5572" s="104"/>
      <c r="FP5572" s="104"/>
      <c r="FQ5572" s="104"/>
      <c r="FR5572" s="104"/>
      <c r="FS5572" s="104"/>
      <c r="FT5572" s="104"/>
      <c r="FU5572" s="104"/>
      <c r="FV5572" s="104"/>
      <c r="FW5572" s="104"/>
      <c r="FX5572" s="104"/>
      <c r="FY5572" s="104"/>
      <c r="FZ5572" s="104"/>
      <c r="GA5572" s="104"/>
      <c r="GB5572" s="104"/>
      <c r="GC5572" s="104"/>
      <c r="GD5572" s="104"/>
      <c r="GE5572" s="104"/>
      <c r="GF5572" s="104"/>
      <c r="GG5572" s="104"/>
      <c r="GH5572" s="104"/>
      <c r="GI5572" s="104"/>
      <c r="GJ5572" s="104"/>
      <c r="GK5572" s="104"/>
      <c r="GL5572" s="104"/>
      <c r="GM5572" s="104"/>
      <c r="GN5572" s="104"/>
      <c r="GO5572" s="104"/>
      <c r="GP5572" s="104"/>
      <c r="GQ5572" s="104"/>
      <c r="GR5572" s="104"/>
      <c r="GS5572" s="104"/>
      <c r="GT5572" s="104"/>
      <c r="GU5572" s="104"/>
      <c r="GV5572" s="104"/>
      <c r="GW5572" s="104"/>
      <c r="GX5572" s="104"/>
      <c r="GY5572" s="104"/>
      <c r="GZ5572" s="104"/>
      <c r="HA5572" s="104"/>
      <c r="HB5572" s="104"/>
      <c r="HC5572" s="104"/>
      <c r="HD5572" s="104"/>
      <c r="HE5572" s="104"/>
      <c r="HF5572" s="104"/>
      <c r="HG5572" s="104"/>
      <c r="HH5572" s="104"/>
      <c r="HI5572" s="104"/>
      <c r="HJ5572" s="104"/>
      <c r="HK5572" s="104"/>
      <c r="HL5572" s="104"/>
      <c r="HM5572" s="104"/>
      <c r="HN5572" s="104"/>
      <c r="HO5572" s="104"/>
      <c r="HP5572" s="104"/>
      <c r="HQ5572" s="104"/>
      <c r="HR5572" s="104"/>
      <c r="HS5572" s="104"/>
      <c r="HT5572" s="104"/>
      <c r="HU5572" s="104"/>
      <c r="HV5572" s="104"/>
      <c r="HW5572" s="104"/>
      <c r="HX5572" s="104"/>
      <c r="HY5572" s="104"/>
      <c r="HZ5572" s="104"/>
      <c r="IA5572" s="104"/>
      <c r="IB5572" s="104"/>
      <c r="IC5572" s="104"/>
      <c r="ID5572" s="104"/>
      <c r="IE5572" s="104"/>
      <c r="IF5572" s="104"/>
      <c r="IG5572" s="104"/>
      <c r="IH5572" s="104"/>
      <c r="II5572" s="104"/>
      <c r="IJ5572" s="104"/>
      <c r="IK5572" s="104"/>
      <c r="IL5572" s="104"/>
      <c r="IM5572" s="104"/>
      <c r="IN5572" s="104"/>
      <c r="IO5572" s="104"/>
      <c r="IP5572" s="104"/>
      <c r="IQ5572" s="104"/>
      <c r="IR5572" s="104"/>
      <c r="IS5572" s="104"/>
      <c r="IT5572" s="104"/>
      <c r="IU5572" s="104"/>
      <c r="IV5572" s="104"/>
      <c r="IW5572" s="104"/>
      <c r="IX5572" s="104"/>
      <c r="IY5572" s="104"/>
      <c r="IZ5572" s="104"/>
      <c r="JA5572" s="104"/>
      <c r="JB5572" s="104"/>
      <c r="JC5572" s="104"/>
      <c r="JD5572" s="104"/>
      <c r="JE5572" s="104"/>
      <c r="JF5572" s="104"/>
      <c r="JG5572" s="104"/>
      <c r="JH5572" s="104"/>
      <c r="JI5572" s="104"/>
      <c r="JJ5572" s="104"/>
      <c r="JK5572" s="104"/>
      <c r="JL5572" s="104"/>
      <c r="JM5572" s="104"/>
      <c r="JN5572" s="104"/>
      <c r="JO5572" s="104"/>
      <c r="JP5572" s="104"/>
      <c r="JQ5572" s="104"/>
      <c r="JR5572" s="104"/>
      <c r="JS5572" s="104"/>
      <c r="JT5572" s="104"/>
      <c r="JU5572" s="104"/>
      <c r="JV5572" s="104"/>
      <c r="JW5572" s="104"/>
      <c r="JX5572" s="104"/>
      <c r="JY5572" s="104"/>
      <c r="JZ5572" s="104"/>
      <c r="KA5572" s="104"/>
      <c r="KB5572" s="104"/>
      <c r="KC5572" s="104"/>
      <c r="KD5572" s="104"/>
      <c r="KE5572" s="104"/>
      <c r="KF5572" s="104"/>
      <c r="KG5572" s="104"/>
      <c r="KH5572" s="104"/>
      <c r="KI5572" s="104"/>
      <c r="KJ5572" s="104"/>
      <c r="KK5572" s="104"/>
      <c r="KL5572" s="104"/>
      <c r="KM5572" s="104"/>
      <c r="KN5572" s="104"/>
      <c r="KO5572" s="104"/>
      <c r="KP5572" s="104"/>
      <c r="KQ5572" s="104"/>
      <c r="KR5572" s="104"/>
      <c r="KS5572" s="104"/>
      <c r="KT5572" s="104"/>
      <c r="KU5572" s="104"/>
      <c r="KV5572" s="104"/>
      <c r="KW5572" s="104"/>
      <c r="KX5572" s="104"/>
      <c r="KY5572" s="104"/>
      <c r="KZ5572" s="104"/>
      <c r="LA5572" s="104"/>
      <c r="LB5572" s="104"/>
      <c r="LC5572" s="104"/>
      <c r="LD5572" s="104"/>
      <c r="LE5572" s="104"/>
      <c r="LF5572" s="104"/>
      <c r="LG5572" s="104"/>
      <c r="LH5572" s="104"/>
      <c r="LI5572" s="104"/>
      <c r="LJ5572" s="104"/>
      <c r="LK5572" s="104"/>
      <c r="LL5572" s="104"/>
      <c r="LM5572" s="104"/>
      <c r="LN5572" s="104"/>
      <c r="LO5572" s="104"/>
      <c r="LP5572" s="104"/>
      <c r="LQ5572" s="104"/>
      <c r="LR5572" s="104"/>
      <c r="LS5572" s="104"/>
      <c r="LT5572" s="104"/>
      <c r="LU5572" s="104"/>
      <c r="LV5572" s="104"/>
      <c r="LW5572" s="104"/>
      <c r="LX5572" s="104"/>
      <c r="LY5572" s="104"/>
      <c r="LZ5572" s="104"/>
      <c r="MA5572" s="104"/>
      <c r="MB5572" s="104"/>
      <c r="MC5572" s="104"/>
      <c r="MD5572" s="104"/>
      <c r="ME5572" s="104"/>
      <c r="MF5572" s="104"/>
      <c r="MG5572" s="104"/>
      <c r="MH5572" s="104"/>
      <c r="MI5572" s="104"/>
      <c r="MJ5572" s="104"/>
      <c r="MK5572" s="104"/>
      <c r="ML5572" s="104"/>
      <c r="MM5572" s="104"/>
      <c r="MN5572" s="104"/>
      <c r="MO5572" s="104"/>
      <c r="MP5572" s="104"/>
      <c r="MQ5572" s="104"/>
      <c r="MR5572" s="104"/>
      <c r="MS5572" s="104"/>
      <c r="MT5572" s="104"/>
      <c r="MU5572" s="104"/>
      <c r="MV5572" s="104"/>
      <c r="MW5572" s="104"/>
      <c r="MX5572" s="104"/>
      <c r="MY5572" s="104"/>
      <c r="MZ5572" s="104"/>
      <c r="NA5572" s="104"/>
      <c r="NB5572" s="104"/>
      <c r="NC5572" s="104"/>
      <c r="ND5572" s="104"/>
      <c r="NE5572" s="104"/>
      <c r="NF5572" s="104"/>
      <c r="NG5572" s="104"/>
      <c r="NH5572" s="104"/>
      <c r="NI5572" s="104"/>
      <c r="NJ5572" s="104"/>
      <c r="NK5572" s="104"/>
      <c r="NL5572" s="104"/>
      <c r="NM5572" s="104"/>
      <c r="NN5572" s="104"/>
      <c r="NO5572" s="104"/>
      <c r="NP5572" s="104"/>
      <c r="NQ5572" s="104"/>
      <c r="NR5572" s="104"/>
      <c r="NS5572" s="104"/>
      <c r="NT5572" s="104"/>
      <c r="NU5572" s="104"/>
      <c r="NV5572" s="104"/>
      <c r="NW5572" s="104"/>
      <c r="NX5572" s="104"/>
      <c r="NY5572" s="104"/>
      <c r="NZ5572" s="104"/>
      <c r="OA5572" s="104"/>
      <c r="OB5572" s="104"/>
      <c r="OC5572" s="104"/>
      <c r="OD5572" s="104"/>
      <c r="OE5572" s="104"/>
      <c r="OF5572" s="104"/>
      <c r="OG5572" s="104"/>
      <c r="OH5572" s="104"/>
      <c r="OI5572" s="104"/>
      <c r="OJ5572" s="104"/>
      <c r="OK5572" s="104"/>
      <c r="OL5572" s="104"/>
      <c r="OM5572" s="104"/>
      <c r="ON5572" s="104"/>
      <c r="OO5572" s="104"/>
      <c r="OP5572" s="104"/>
      <c r="OQ5572" s="104"/>
      <c r="OR5572" s="104"/>
      <c r="OS5572" s="104"/>
      <c r="OT5572" s="104"/>
      <c r="OU5572" s="104"/>
      <c r="OV5572" s="104"/>
      <c r="OW5572" s="104"/>
      <c r="OX5572" s="104"/>
      <c r="OY5572" s="104"/>
      <c r="OZ5572" s="104"/>
      <c r="PA5572" s="104"/>
      <c r="PB5572" s="104"/>
      <c r="PC5572" s="104"/>
      <c r="PD5572" s="104"/>
      <c r="PE5572" s="104"/>
      <c r="PF5572" s="104"/>
      <c r="PG5572" s="104"/>
      <c r="PH5572" s="104"/>
      <c r="PI5572" s="104"/>
      <c r="PJ5572" s="104"/>
      <c r="PK5572" s="104"/>
      <c r="PL5572" s="104"/>
      <c r="PM5572" s="104"/>
      <c r="PN5572" s="104"/>
      <c r="PO5572" s="104"/>
      <c r="PP5572" s="104"/>
      <c r="PQ5572" s="104"/>
      <c r="PR5572" s="104"/>
      <c r="PS5572" s="104"/>
      <c r="PT5572" s="104"/>
      <c r="PU5572" s="104"/>
      <c r="PV5572" s="104"/>
      <c r="PW5572" s="104"/>
      <c r="PX5572" s="104"/>
      <c r="PY5572" s="104"/>
      <c r="PZ5572" s="104"/>
      <c r="QA5572" s="104"/>
      <c r="QB5572" s="104"/>
      <c r="QC5572" s="104"/>
      <c r="QD5572" s="104"/>
      <c r="QE5572" s="104"/>
      <c r="QF5572" s="104"/>
      <c r="QG5572" s="104"/>
      <c r="QH5572" s="104"/>
      <c r="QI5572" s="104"/>
      <c r="QJ5572" s="104"/>
      <c r="QK5572" s="104"/>
      <c r="QL5572" s="104"/>
      <c r="QM5572" s="104"/>
      <c r="QN5572" s="104"/>
      <c r="QO5572" s="104"/>
      <c r="QP5572" s="104"/>
      <c r="QQ5572" s="104"/>
      <c r="QR5572" s="104"/>
      <c r="QS5572" s="104"/>
      <c r="QT5572" s="104"/>
      <c r="QU5572" s="104"/>
      <c r="QV5572" s="104"/>
      <c r="QW5572" s="104"/>
      <c r="QX5572" s="104"/>
      <c r="QY5572" s="104"/>
      <c r="QZ5572" s="104"/>
      <c r="RA5572" s="104"/>
      <c r="RB5572" s="104"/>
      <c r="RC5572" s="104"/>
      <c r="RD5572" s="104"/>
      <c r="RE5572" s="104"/>
      <c r="RF5572" s="104"/>
      <c r="RG5572" s="104"/>
      <c r="RH5572" s="104"/>
      <c r="RI5572" s="104"/>
      <c r="RJ5572" s="104"/>
      <c r="RK5572" s="104"/>
      <c r="RL5572" s="104"/>
      <c r="RM5572" s="104"/>
      <c r="RN5572" s="104"/>
      <c r="RO5572" s="104"/>
      <c r="RP5572" s="104"/>
      <c r="RQ5572" s="104"/>
      <c r="RR5572" s="104"/>
      <c r="RS5572" s="104"/>
      <c r="RT5572" s="104"/>
      <c r="RU5572" s="104"/>
      <c r="RV5572" s="104"/>
      <c r="RW5572" s="104"/>
      <c r="RX5572" s="104"/>
      <c r="RY5572" s="104"/>
      <c r="RZ5572" s="104"/>
      <c r="SA5572" s="104"/>
      <c r="SB5572" s="104"/>
      <c r="SC5572" s="104"/>
      <c r="SD5572" s="104"/>
      <c r="SE5572" s="104"/>
      <c r="SF5572" s="104"/>
      <c r="SG5572" s="104"/>
      <c r="SH5572" s="104"/>
      <c r="SI5572" s="104"/>
      <c r="SJ5572" s="104"/>
      <c r="SK5572" s="104"/>
      <c r="SL5572" s="104"/>
      <c r="SM5572" s="104"/>
      <c r="SN5572" s="104"/>
      <c r="SO5572" s="104"/>
      <c r="SP5572" s="104"/>
      <c r="SQ5572" s="104"/>
      <c r="SR5572" s="104"/>
      <c r="SS5572" s="104"/>
      <c r="ST5572" s="104"/>
      <c r="SU5572" s="104"/>
      <c r="SV5572" s="104"/>
      <c r="SW5572" s="104"/>
      <c r="SX5572" s="104"/>
      <c r="SY5572" s="104"/>
      <c r="SZ5572" s="104"/>
      <c r="TA5572" s="104"/>
      <c r="TB5572" s="104"/>
      <c r="TC5572" s="104"/>
      <c r="TD5572" s="104"/>
      <c r="TE5572" s="104"/>
      <c r="TF5572" s="104"/>
      <c r="TG5572" s="104"/>
      <c r="TH5572" s="104"/>
      <c r="TI5572" s="104"/>
      <c r="TJ5572" s="104"/>
      <c r="TK5572" s="104"/>
      <c r="TL5572" s="104"/>
      <c r="TM5572" s="104"/>
      <c r="TN5572" s="104"/>
      <c r="TO5572" s="104"/>
      <c r="TP5572" s="104"/>
      <c r="TQ5572" s="104"/>
      <c r="TR5572" s="104"/>
      <c r="TS5572" s="104"/>
      <c r="TT5572" s="104"/>
      <c r="TU5572" s="104"/>
      <c r="TV5572" s="104"/>
      <c r="TW5572" s="104"/>
      <c r="TX5572" s="104"/>
      <c r="TY5572" s="104"/>
      <c r="TZ5572" s="104"/>
      <c r="UA5572" s="104"/>
      <c r="UB5572" s="104"/>
      <c r="UC5572" s="104"/>
      <c r="UD5572" s="104"/>
      <c r="UE5572" s="104"/>
      <c r="UF5572" s="104"/>
      <c r="UG5572" s="104"/>
      <c r="UH5572" s="104"/>
      <c r="UI5572" s="104"/>
      <c r="UJ5572" s="104"/>
      <c r="UK5572" s="104"/>
      <c r="UL5572" s="104"/>
      <c r="UM5572" s="104"/>
      <c r="UN5572" s="104"/>
      <c r="UO5572" s="104"/>
      <c r="UP5572" s="104"/>
      <c r="UQ5572" s="104"/>
      <c r="UR5572" s="104"/>
      <c r="US5572" s="104"/>
      <c r="UT5572" s="104"/>
      <c r="UU5572" s="104"/>
      <c r="UV5572" s="104"/>
      <c r="UW5572" s="104"/>
      <c r="UX5572" s="104"/>
      <c r="UY5572" s="104"/>
      <c r="UZ5572" s="104"/>
      <c r="VA5572" s="104"/>
      <c r="VB5572" s="104"/>
      <c r="VC5572" s="104"/>
      <c r="VD5572" s="104"/>
      <c r="VE5572" s="104"/>
      <c r="VF5572" s="104"/>
      <c r="VG5572" s="104"/>
      <c r="VH5572" s="104"/>
      <c r="VI5572" s="104"/>
      <c r="VJ5572" s="104"/>
      <c r="VK5572" s="104"/>
      <c r="VL5572" s="104"/>
      <c r="VM5572" s="104"/>
      <c r="VN5572" s="104"/>
      <c r="VO5572" s="104"/>
      <c r="VP5572" s="104"/>
      <c r="VQ5572" s="104"/>
      <c r="VR5572" s="104"/>
      <c r="VS5572" s="104"/>
      <c r="VT5572" s="104"/>
      <c r="VU5572" s="104"/>
      <c r="VV5572" s="104"/>
      <c r="VW5572" s="104"/>
      <c r="VX5572" s="104"/>
      <c r="VY5572" s="104"/>
      <c r="VZ5572" s="104"/>
      <c r="WA5572" s="104"/>
      <c r="WB5572" s="104"/>
      <c r="WC5572" s="104"/>
      <c r="WD5572" s="104"/>
      <c r="WE5572" s="104"/>
      <c r="WF5572" s="104"/>
      <c r="WG5572" s="104"/>
      <c r="WH5572" s="104"/>
      <c r="WI5572" s="104"/>
      <c r="WJ5572" s="104"/>
      <c r="WK5572" s="104"/>
      <c r="WL5572" s="104"/>
      <c r="WM5572" s="104"/>
      <c r="WN5572" s="104"/>
      <c r="WO5572" s="104"/>
      <c r="WP5572" s="104"/>
      <c r="WQ5572" s="104"/>
      <c r="WR5572" s="104"/>
      <c r="WS5572" s="104"/>
      <c r="WT5572" s="104"/>
      <c r="WU5572" s="104"/>
      <c r="WV5572" s="104"/>
      <c r="WW5572" s="104"/>
      <c r="WX5572" s="104"/>
      <c r="WY5572" s="104"/>
      <c r="WZ5572" s="104"/>
      <c r="XA5572" s="104"/>
      <c r="XB5572" s="104"/>
      <c r="XC5572" s="104"/>
      <c r="XD5572" s="104"/>
      <c r="XE5572" s="104"/>
      <c r="XF5572" s="104"/>
      <c r="XG5572" s="104"/>
      <c r="XH5572" s="104"/>
      <c r="XI5572" s="104"/>
      <c r="XJ5572" s="104"/>
      <c r="XK5572" s="104"/>
      <c r="XL5572" s="104"/>
      <c r="XM5572" s="104"/>
      <c r="XN5572" s="104"/>
      <c r="XO5572" s="104"/>
      <c r="XP5572" s="104"/>
      <c r="XQ5572" s="104"/>
      <c r="XR5572" s="104"/>
      <c r="XS5572" s="104"/>
      <c r="XT5572" s="104"/>
      <c r="XU5572" s="104"/>
      <c r="XV5572" s="104"/>
      <c r="XW5572" s="104"/>
      <c r="XX5572" s="104"/>
      <c r="XY5572" s="104"/>
      <c r="XZ5572" s="104"/>
      <c r="YA5572" s="104"/>
      <c r="YB5572" s="104"/>
      <c r="YC5572" s="104"/>
      <c r="YD5572" s="104"/>
      <c r="YE5572" s="104"/>
      <c r="YF5572" s="104"/>
      <c r="YG5572" s="104"/>
      <c r="YH5572" s="104"/>
      <c r="YI5572" s="104"/>
      <c r="YJ5572" s="104"/>
      <c r="YK5572" s="104"/>
      <c r="YL5572" s="104"/>
      <c r="YM5572" s="104"/>
      <c r="YN5572" s="104"/>
      <c r="YO5572" s="104"/>
      <c r="YP5572" s="104"/>
      <c r="YQ5572" s="104"/>
      <c r="YR5572" s="104"/>
      <c r="YS5572" s="104"/>
      <c r="YT5572" s="104"/>
      <c r="YU5572" s="104"/>
      <c r="YV5572" s="104"/>
      <c r="YW5572" s="104"/>
      <c r="YX5572" s="104"/>
      <c r="YY5572" s="104"/>
      <c r="YZ5572" s="104"/>
      <c r="ZA5572" s="104"/>
      <c r="ZB5572" s="104"/>
      <c r="ZC5572" s="104"/>
      <c r="ZD5572" s="104"/>
      <c r="ZE5572" s="104"/>
      <c r="ZF5572" s="104"/>
      <c r="ZG5572" s="104"/>
      <c r="ZH5572" s="104"/>
      <c r="ZI5572" s="104"/>
      <c r="ZJ5572" s="104"/>
      <c r="ZK5572" s="104"/>
      <c r="ZL5572" s="104"/>
      <c r="ZM5572" s="104"/>
      <c r="ZN5572" s="104"/>
      <c r="ZO5572" s="104"/>
      <c r="ZP5572" s="104"/>
      <c r="ZQ5572" s="104"/>
      <c r="ZR5572" s="104"/>
      <c r="ZS5572" s="104"/>
      <c r="ZT5572" s="104"/>
      <c r="ZU5572" s="104"/>
      <c r="ZV5572" s="104"/>
      <c r="ZW5572" s="104"/>
      <c r="ZX5572" s="104"/>
      <c r="ZY5572" s="104"/>
      <c r="ZZ5572" s="104"/>
      <c r="AAA5572" s="104"/>
      <c r="AAB5572" s="104"/>
      <c r="AAC5572" s="104"/>
      <c r="AAD5572" s="104"/>
      <c r="AAE5572" s="104"/>
      <c r="AAF5572" s="104"/>
      <c r="AAG5572" s="104"/>
      <c r="AAH5572" s="104"/>
      <c r="AAI5572" s="104"/>
      <c r="AAJ5572" s="104"/>
      <c r="AAK5572" s="104"/>
      <c r="AAL5572" s="104"/>
      <c r="AAM5572" s="104"/>
      <c r="AAN5572" s="104"/>
      <c r="AAO5572" s="104"/>
      <c r="AAP5572" s="104"/>
      <c r="AAQ5572" s="104"/>
      <c r="AAR5572" s="104"/>
      <c r="AAS5572" s="104"/>
      <c r="AAT5572" s="104"/>
      <c r="AAU5572" s="104"/>
      <c r="AAV5572" s="104"/>
      <c r="AAW5572" s="104"/>
      <c r="AAX5572" s="104"/>
      <c r="AAY5572" s="104"/>
      <c r="AAZ5572" s="104"/>
      <c r="ABA5572" s="104"/>
      <c r="ABB5572" s="104"/>
      <c r="ABC5572" s="104"/>
      <c r="ABD5572" s="104"/>
      <c r="ABE5572" s="104"/>
      <c r="ABF5572" s="104"/>
      <c r="ABG5572" s="104"/>
      <c r="ABH5572" s="104"/>
      <c r="ABI5572" s="104"/>
      <c r="ABJ5572" s="104"/>
      <c r="ABK5572" s="104"/>
      <c r="ABL5572" s="104"/>
      <c r="ABM5572" s="104"/>
      <c r="ABN5572" s="104"/>
      <c r="ABO5572" s="104"/>
      <c r="ABP5572" s="104"/>
      <c r="ABQ5572" s="104"/>
      <c r="ABR5572" s="104"/>
      <c r="ABS5572" s="104"/>
      <c r="ABT5572" s="104"/>
      <c r="ABU5572" s="104"/>
      <c r="ABV5572" s="104"/>
      <c r="ABW5572" s="104"/>
      <c r="ABX5572" s="104"/>
      <c r="ABY5572" s="104"/>
      <c r="ABZ5572" s="104"/>
      <c r="ACA5572" s="104"/>
      <c r="ACB5572" s="104"/>
      <c r="ACC5572" s="104"/>
      <c r="ACD5572" s="104"/>
      <c r="ACE5572" s="104"/>
      <c r="ACF5572" s="104"/>
      <c r="ACG5572" s="104"/>
      <c r="ACH5572" s="104"/>
      <c r="ACI5572" s="104"/>
      <c r="ACJ5572" s="104"/>
      <c r="ACK5572" s="104"/>
      <c r="ACL5572" s="104"/>
      <c r="ACM5572" s="104"/>
      <c r="ACN5572" s="104"/>
      <c r="ACO5572" s="104"/>
      <c r="ACP5572" s="104"/>
      <c r="ACQ5572" s="104"/>
      <c r="ACR5572" s="104"/>
      <c r="ACS5572" s="104"/>
      <c r="ACT5572" s="104"/>
      <c r="ACU5572" s="104"/>
      <c r="ACV5572" s="104"/>
      <c r="ACW5572" s="104"/>
      <c r="ACX5572" s="104"/>
      <c r="ACY5572" s="104"/>
      <c r="ACZ5572" s="104"/>
      <c r="ADA5572" s="104"/>
      <c r="ADB5572" s="104"/>
      <c r="ADC5572" s="104"/>
      <c r="ADD5572" s="104"/>
      <c r="ADE5572" s="104"/>
      <c r="ADF5572" s="104"/>
      <c r="ADG5572" s="104"/>
      <c r="ADH5572" s="104"/>
      <c r="ADI5572" s="104"/>
      <c r="ADJ5572" s="104"/>
      <c r="ADK5572" s="104"/>
      <c r="ADL5572" s="104"/>
      <c r="ADM5572" s="104"/>
      <c r="ADN5572" s="104"/>
      <c r="ADO5572" s="104"/>
      <c r="ADP5572" s="104"/>
      <c r="ADQ5572" s="104"/>
      <c r="ADR5572" s="104"/>
      <c r="ADS5572" s="104"/>
      <c r="ADT5572" s="104"/>
      <c r="ADU5572" s="104"/>
      <c r="ADV5572" s="104"/>
      <c r="ADW5572" s="104"/>
      <c r="ADX5572" s="104"/>
      <c r="ADY5572" s="104"/>
      <c r="ADZ5572" s="104"/>
      <c r="AEA5572" s="104"/>
      <c r="AEB5572" s="104"/>
      <c r="AEC5572" s="104"/>
      <c r="AED5572" s="104"/>
      <c r="AEE5572" s="104"/>
      <c r="AEF5572" s="104"/>
      <c r="AEG5572" s="104"/>
      <c r="AEH5572" s="104"/>
      <c r="AEI5572" s="104"/>
      <c r="AEJ5572" s="104"/>
      <c r="AEK5572" s="104"/>
      <c r="AEL5572" s="104"/>
      <c r="AEM5572" s="104"/>
      <c r="AEN5572" s="104"/>
      <c r="AEO5572" s="104"/>
      <c r="AEP5572" s="104"/>
      <c r="AEQ5572" s="104"/>
      <c r="AER5572" s="104"/>
      <c r="AES5572" s="104"/>
      <c r="AET5572" s="104"/>
      <c r="AEU5572" s="104"/>
      <c r="AEV5572" s="104"/>
      <c r="AEW5572" s="104"/>
      <c r="AEX5572" s="104"/>
      <c r="AEY5572" s="104"/>
      <c r="AEZ5572" s="104"/>
      <c r="AFA5572" s="104"/>
      <c r="AFB5572" s="104"/>
      <c r="AFC5572" s="104"/>
      <c r="AFD5572" s="104"/>
      <c r="AFE5572" s="104"/>
      <c r="AFF5572" s="104"/>
      <c r="AFG5572" s="104"/>
      <c r="AFH5572" s="104"/>
      <c r="AFI5572" s="104"/>
      <c r="AFJ5572" s="104"/>
      <c r="AFK5572" s="104"/>
      <c r="AFL5572" s="104"/>
      <c r="AFM5572" s="104"/>
      <c r="AFN5572" s="104"/>
      <c r="AFO5572" s="104"/>
      <c r="AFP5572" s="104"/>
      <c r="AFQ5572" s="104"/>
      <c r="AFR5572" s="104"/>
      <c r="AFS5572" s="104"/>
      <c r="AFT5572" s="104"/>
      <c r="AFU5572" s="104"/>
      <c r="AFV5572" s="104"/>
      <c r="AFW5572" s="104"/>
      <c r="AFX5572" s="104"/>
      <c r="AFY5572" s="104"/>
      <c r="AFZ5572" s="104"/>
      <c r="AGA5572" s="104"/>
      <c r="AGB5572" s="104"/>
      <c r="AGC5572" s="104"/>
      <c r="AGD5572" s="104"/>
      <c r="AGE5572" s="104"/>
      <c r="AGF5572" s="104"/>
      <c r="AGG5572" s="104"/>
      <c r="AGH5572" s="104"/>
      <c r="AGI5572" s="104"/>
      <c r="AGJ5572" s="104"/>
      <c r="AGK5572" s="104"/>
      <c r="AGL5572" s="104"/>
      <c r="AGM5572" s="104"/>
      <c r="AGN5572" s="104"/>
      <c r="AGO5572" s="104"/>
      <c r="AGP5572" s="104"/>
      <c r="AGQ5572" s="104"/>
      <c r="AGR5572" s="104"/>
      <c r="AGS5572" s="104"/>
      <c r="AGT5572" s="104"/>
      <c r="AGU5572" s="104"/>
      <c r="AGV5572" s="104"/>
      <c r="AGW5572" s="104"/>
      <c r="AGX5572" s="104"/>
      <c r="AGY5572" s="104"/>
      <c r="AGZ5572" s="104"/>
      <c r="AHA5572" s="104"/>
      <c r="AHB5572" s="104"/>
      <c r="AHC5572" s="104"/>
      <c r="AHD5572" s="104"/>
      <c r="AHE5572" s="104"/>
      <c r="AHF5572" s="104"/>
      <c r="AHG5572" s="104"/>
      <c r="AHH5572" s="104"/>
      <c r="AHI5572" s="104"/>
      <c r="AHJ5572" s="104"/>
      <c r="AHK5572" s="104"/>
      <c r="AHL5572" s="104"/>
      <c r="AHM5572" s="104"/>
      <c r="AHN5572" s="104"/>
      <c r="AHO5572" s="104"/>
      <c r="AHP5572" s="104"/>
      <c r="AHQ5572" s="104"/>
      <c r="AHR5572" s="104"/>
      <c r="AHS5572" s="104"/>
      <c r="AHT5572" s="104"/>
      <c r="AHU5572" s="104"/>
      <c r="AHV5572" s="104"/>
      <c r="AHW5572" s="104"/>
      <c r="AHX5572" s="104"/>
      <c r="AHY5572" s="104"/>
      <c r="AHZ5572" s="104"/>
      <c r="AIA5572" s="104"/>
      <c r="AIB5572" s="104"/>
      <c r="AIC5572" s="104"/>
      <c r="AID5572" s="104"/>
      <c r="AIE5572" s="104"/>
      <c r="AIF5572" s="104"/>
      <c r="AIG5572" s="104"/>
      <c r="AIH5572" s="104"/>
      <c r="AII5572" s="104"/>
      <c r="AIJ5572" s="104"/>
      <c r="AIK5572" s="104"/>
      <c r="AIL5572" s="104"/>
      <c r="AIM5572" s="104"/>
      <c r="AIN5572" s="104"/>
      <c r="AIO5572" s="104"/>
      <c r="AIP5572" s="104"/>
      <c r="AIQ5572" s="104"/>
      <c r="AIR5572" s="104"/>
      <c r="AIS5572" s="104"/>
      <c r="AIT5572" s="104"/>
      <c r="AIU5572" s="104"/>
      <c r="AIV5572" s="104"/>
      <c r="AIW5572" s="104"/>
      <c r="AIX5572" s="104"/>
      <c r="AIY5572" s="104"/>
      <c r="AIZ5572" s="104"/>
      <c r="AJA5572" s="104"/>
      <c r="AJB5572" s="104"/>
      <c r="AJC5572" s="104"/>
      <c r="AJD5572" s="104"/>
      <c r="AJE5572" s="104"/>
      <c r="AJF5572" s="104"/>
      <c r="AJG5572" s="104"/>
      <c r="AJH5572" s="104"/>
      <c r="AJI5572" s="104"/>
      <c r="AJJ5572" s="104"/>
      <c r="AJK5572" s="104"/>
      <c r="AJL5572" s="104"/>
      <c r="AJM5572" s="104"/>
      <c r="AJN5572" s="104"/>
      <c r="AJO5572" s="104"/>
      <c r="AJP5572" s="104"/>
      <c r="AJQ5572" s="104"/>
      <c r="AJR5572" s="104"/>
      <c r="AJS5572" s="104"/>
      <c r="AJT5572" s="104"/>
      <c r="AJU5572" s="104"/>
      <c r="AJV5572" s="104"/>
      <c r="AJW5572" s="104"/>
      <c r="AJX5572" s="104"/>
      <c r="AJY5572" s="104"/>
      <c r="AJZ5572" s="104"/>
      <c r="AKA5572" s="104"/>
      <c r="AKB5572" s="104"/>
      <c r="AKC5572" s="104"/>
      <c r="AKD5572" s="104"/>
      <c r="AKE5572" s="104"/>
      <c r="AKF5572" s="104"/>
      <c r="AKG5572" s="104"/>
      <c r="AKH5572" s="104"/>
      <c r="AKI5572" s="104"/>
      <c r="AKJ5572" s="104"/>
      <c r="AKK5572" s="104"/>
      <c r="AKL5572" s="104"/>
      <c r="AKM5572" s="104"/>
      <c r="AKN5572" s="104"/>
      <c r="AKO5572" s="104"/>
      <c r="AKP5572" s="104"/>
      <c r="AKQ5572" s="104"/>
      <c r="AKR5572" s="104"/>
      <c r="AKS5572" s="104"/>
      <c r="AKT5572" s="104"/>
      <c r="AKU5572" s="104"/>
      <c r="AKV5572" s="104"/>
      <c r="AKW5572" s="104"/>
      <c r="AKX5572" s="104"/>
      <c r="AKY5572" s="104"/>
      <c r="AKZ5572" s="104"/>
      <c r="ALA5572" s="104"/>
      <c r="ALB5572" s="104"/>
      <c r="ALC5572" s="104"/>
      <c r="ALD5572" s="104"/>
      <c r="ALE5572" s="104"/>
      <c r="ALF5572" s="104"/>
      <c r="ALG5572" s="104"/>
      <c r="ALH5572" s="104"/>
      <c r="ALI5572" s="104"/>
      <c r="ALJ5572" s="104"/>
      <c r="ALK5572" s="104"/>
      <c r="ALL5572" s="104"/>
      <c r="ALM5572" s="104"/>
      <c r="ALN5572" s="104"/>
      <c r="ALO5572" s="104"/>
      <c r="ALP5572" s="104"/>
      <c r="ALQ5572" s="104"/>
      <c r="ALR5572" s="104"/>
      <c r="ALS5572" s="104"/>
      <c r="ALT5572" s="104"/>
      <c r="ALU5572" s="104"/>
      <c r="ALV5572" s="104"/>
      <c r="ALW5572" s="104"/>
      <c r="ALX5572" s="104"/>
      <c r="ALY5572" s="104"/>
      <c r="ALZ5572" s="104"/>
      <c r="AMA5572" s="104"/>
      <c r="AMB5572" s="104"/>
      <c r="AMC5572" s="104"/>
      <c r="AMD5572" s="104"/>
      <c r="AME5572" s="104"/>
      <c r="AMF5572" s="104"/>
      <c r="AMG5572" s="104"/>
      <c r="AMH5572" s="104"/>
      <c r="AMI5572" s="104"/>
      <c r="AMJ5572" s="104"/>
      <c r="AMK5572" s="104"/>
      <c r="AML5572" s="104"/>
      <c r="AMM5572" s="104"/>
      <c r="AMN5572" s="104"/>
      <c r="AMO5572" s="104"/>
    </row>
    <row r="5573" spans="1:1029" s="88" customFormat="1" x14ac:dyDescent="0.35">
      <c r="A5573" s="21">
        <v>10141103</v>
      </c>
      <c r="B5573" s="115" t="s">
        <v>496</v>
      </c>
      <c r="C5573" s="115" t="s">
        <v>495</v>
      </c>
      <c r="D5573" s="21" t="s">
        <v>501</v>
      </c>
      <c r="E5573" s="114" t="str">
        <f t="shared" si="1045"/>
        <v>TRANSFORMADOR AUXILIAR MARCA:FST ALTO MOLOCUE AT 1</v>
      </c>
      <c r="F5573" s="21"/>
      <c r="G5573" s="21" t="s">
        <v>170</v>
      </c>
      <c r="H5573" s="21" t="s">
        <v>170</v>
      </c>
      <c r="I5573" s="21"/>
      <c r="J5573" s="21"/>
      <c r="K5573" s="21" t="s">
        <v>169</v>
      </c>
      <c r="L5573" s="21" t="s">
        <v>168</v>
      </c>
      <c r="M5573" s="21" t="s">
        <v>521</v>
      </c>
      <c r="N5573" s="21" t="s">
        <v>19</v>
      </c>
      <c r="O5573" s="21" t="s">
        <v>520</v>
      </c>
      <c r="P5573" s="21">
        <v>3</v>
      </c>
      <c r="Q5573" s="21">
        <v>2015</v>
      </c>
      <c r="R5573" s="21" t="s">
        <v>519</v>
      </c>
      <c r="S5573" s="21" t="s">
        <v>518</v>
      </c>
      <c r="T5573" s="116">
        <v>1200</v>
      </c>
      <c r="U5573" s="21">
        <v>45</v>
      </c>
      <c r="V5573" s="113">
        <f t="shared" si="1046"/>
        <v>1149.3333333333335</v>
      </c>
      <c r="W5573" s="113">
        <f t="shared" si="1047"/>
        <v>50.666666666666515</v>
      </c>
      <c r="X5573" s="112">
        <f t="shared" si="1048"/>
        <v>50666.666666666511</v>
      </c>
      <c r="Y5573" s="111"/>
      <c r="Z5573" s="110">
        <f t="shared" si="1044"/>
        <v>43</v>
      </c>
      <c r="AA5573" s="109">
        <f t="shared" si="1049"/>
        <v>60</v>
      </c>
      <c r="AB5573" s="109">
        <f t="shared" si="1050"/>
        <v>60000</v>
      </c>
      <c r="AC5573" s="108">
        <f t="shared" si="1051"/>
        <v>1140</v>
      </c>
      <c r="AD5573" s="107">
        <f t="shared" si="1052"/>
        <v>2.2222222222222223E-2</v>
      </c>
      <c r="AE5573" s="106">
        <f t="shared" si="1053"/>
        <v>25.333333333333336</v>
      </c>
      <c r="AF5573" s="105">
        <f t="shared" si="1054"/>
        <v>75.999999999999858</v>
      </c>
      <c r="AG5573" s="105">
        <f t="shared" si="1055"/>
        <v>1124.0000000000002</v>
      </c>
      <c r="AH5573" s="104"/>
      <c r="AI5573" s="104"/>
      <c r="AJ5573" s="104"/>
      <c r="AK5573" s="104"/>
      <c r="AL5573" s="104"/>
      <c r="AM5573" s="104"/>
      <c r="AN5573" s="104"/>
      <c r="AO5573" s="104"/>
      <c r="AP5573" s="104"/>
      <c r="AQ5573" s="104"/>
      <c r="AR5573" s="104"/>
      <c r="AS5573" s="104"/>
      <c r="AT5573" s="104"/>
      <c r="AU5573" s="104"/>
      <c r="AV5573" s="104"/>
      <c r="AW5573" s="104"/>
      <c r="AX5573" s="104"/>
      <c r="AY5573" s="104"/>
      <c r="AZ5573" s="104"/>
      <c r="BA5573" s="104"/>
      <c r="BB5573" s="104"/>
      <c r="BC5573" s="104"/>
      <c r="BD5573" s="104"/>
      <c r="BE5573" s="104"/>
      <c r="BF5573" s="104"/>
      <c r="BG5573" s="104"/>
      <c r="BH5573" s="104"/>
      <c r="BI5573" s="104"/>
      <c r="BJ5573" s="104"/>
      <c r="BK5573" s="104"/>
      <c r="BL5573" s="104"/>
      <c r="BM5573" s="104"/>
      <c r="BN5573" s="104"/>
      <c r="BO5573" s="104"/>
      <c r="BP5573" s="104"/>
      <c r="BQ5573" s="104"/>
      <c r="BR5573" s="104"/>
      <c r="BS5573" s="104"/>
      <c r="BT5573" s="104"/>
      <c r="BU5573" s="104"/>
      <c r="BV5573" s="104"/>
      <c r="BW5573" s="104"/>
      <c r="BX5573" s="104"/>
      <c r="BY5573" s="104"/>
      <c r="BZ5573" s="104"/>
      <c r="CA5573" s="104"/>
      <c r="CB5573" s="104"/>
      <c r="CC5573" s="104"/>
      <c r="CD5573" s="104"/>
      <c r="CE5573" s="104"/>
      <c r="CF5573" s="104"/>
      <c r="CG5573" s="104"/>
      <c r="CH5573" s="104"/>
      <c r="CI5573" s="104"/>
      <c r="CJ5573" s="104"/>
      <c r="CK5573" s="104"/>
      <c r="CL5573" s="104"/>
      <c r="CM5573" s="104"/>
      <c r="CN5573" s="104"/>
      <c r="CO5573" s="104"/>
      <c r="CP5573" s="104"/>
      <c r="CQ5573" s="104"/>
      <c r="CR5573" s="104"/>
      <c r="CS5573" s="104"/>
      <c r="CT5573" s="104"/>
      <c r="CU5573" s="104"/>
      <c r="CV5573" s="104"/>
      <c r="CW5573" s="104"/>
      <c r="CX5573" s="104"/>
      <c r="CY5573" s="104"/>
      <c r="CZ5573" s="104"/>
      <c r="DA5573" s="104"/>
      <c r="DB5573" s="104"/>
      <c r="DC5573" s="104"/>
      <c r="DD5573" s="104"/>
      <c r="DE5573" s="104"/>
      <c r="DF5573" s="104"/>
      <c r="DG5573" s="104"/>
      <c r="DH5573" s="104"/>
      <c r="DI5573" s="104"/>
      <c r="DJ5573" s="104"/>
      <c r="DK5573" s="104"/>
      <c r="DL5573" s="104"/>
      <c r="DM5573" s="104"/>
      <c r="DN5573" s="104"/>
      <c r="DO5573" s="104"/>
      <c r="DP5573" s="104"/>
      <c r="DQ5573" s="104"/>
      <c r="DR5573" s="104"/>
      <c r="DS5573" s="104"/>
      <c r="DT5573" s="104"/>
      <c r="DU5573" s="104"/>
      <c r="DV5573" s="104"/>
      <c r="DW5573" s="104"/>
      <c r="DX5573" s="104"/>
      <c r="DY5573" s="104"/>
      <c r="DZ5573" s="104"/>
      <c r="EA5573" s="104"/>
      <c r="EB5573" s="104"/>
      <c r="EC5573" s="104"/>
      <c r="ED5573" s="104"/>
      <c r="EE5573" s="104"/>
      <c r="EF5573" s="104"/>
      <c r="EG5573" s="104"/>
      <c r="EH5573" s="104"/>
      <c r="EI5573" s="104"/>
      <c r="EJ5573" s="104"/>
      <c r="EK5573" s="104"/>
      <c r="EL5573" s="104"/>
      <c r="EM5573" s="104"/>
      <c r="EN5573" s="104"/>
      <c r="EO5573" s="104"/>
      <c r="EP5573" s="104"/>
      <c r="EQ5573" s="104"/>
      <c r="ER5573" s="104"/>
      <c r="ES5573" s="104"/>
      <c r="ET5573" s="104"/>
      <c r="EU5573" s="104"/>
      <c r="EV5573" s="104"/>
      <c r="EW5573" s="104"/>
      <c r="EX5573" s="104"/>
      <c r="EY5573" s="104"/>
      <c r="EZ5573" s="104"/>
      <c r="FA5573" s="104"/>
      <c r="FB5573" s="104"/>
      <c r="FC5573" s="104"/>
      <c r="FD5573" s="104"/>
      <c r="FE5573" s="104"/>
      <c r="FF5573" s="104"/>
      <c r="FG5573" s="104"/>
      <c r="FH5573" s="104"/>
      <c r="FI5573" s="104"/>
      <c r="FJ5573" s="104"/>
      <c r="FK5573" s="104"/>
      <c r="FL5573" s="104"/>
      <c r="FM5573" s="104"/>
      <c r="FN5573" s="104"/>
      <c r="FO5573" s="104"/>
      <c r="FP5573" s="104"/>
      <c r="FQ5573" s="104"/>
      <c r="FR5573" s="104"/>
      <c r="FS5573" s="104"/>
      <c r="FT5573" s="104"/>
      <c r="FU5573" s="104"/>
      <c r="FV5573" s="104"/>
      <c r="FW5573" s="104"/>
      <c r="FX5573" s="104"/>
      <c r="FY5573" s="104"/>
      <c r="FZ5573" s="104"/>
      <c r="GA5573" s="104"/>
      <c r="GB5573" s="104"/>
      <c r="GC5573" s="104"/>
      <c r="GD5573" s="104"/>
      <c r="GE5573" s="104"/>
      <c r="GF5573" s="104"/>
      <c r="GG5573" s="104"/>
      <c r="GH5573" s="104"/>
      <c r="GI5573" s="104"/>
      <c r="GJ5573" s="104"/>
      <c r="GK5573" s="104"/>
      <c r="GL5573" s="104"/>
      <c r="GM5573" s="104"/>
      <c r="GN5573" s="104"/>
      <c r="GO5573" s="104"/>
      <c r="GP5573" s="104"/>
      <c r="GQ5573" s="104"/>
      <c r="GR5573" s="104"/>
      <c r="GS5573" s="104"/>
      <c r="GT5573" s="104"/>
      <c r="GU5573" s="104"/>
      <c r="GV5573" s="104"/>
      <c r="GW5573" s="104"/>
      <c r="GX5573" s="104"/>
      <c r="GY5573" s="104"/>
      <c r="GZ5573" s="104"/>
      <c r="HA5573" s="104"/>
      <c r="HB5573" s="104"/>
      <c r="HC5573" s="104"/>
      <c r="HD5573" s="104"/>
      <c r="HE5573" s="104"/>
      <c r="HF5573" s="104"/>
      <c r="HG5573" s="104"/>
      <c r="HH5573" s="104"/>
      <c r="HI5573" s="104"/>
      <c r="HJ5573" s="104"/>
      <c r="HK5573" s="104"/>
      <c r="HL5573" s="104"/>
      <c r="HM5573" s="104"/>
      <c r="HN5573" s="104"/>
      <c r="HO5573" s="104"/>
      <c r="HP5573" s="104"/>
      <c r="HQ5573" s="104"/>
      <c r="HR5573" s="104"/>
      <c r="HS5573" s="104"/>
      <c r="HT5573" s="104"/>
      <c r="HU5573" s="104"/>
      <c r="HV5573" s="104"/>
      <c r="HW5573" s="104"/>
      <c r="HX5573" s="104"/>
      <c r="HY5573" s="104"/>
      <c r="HZ5573" s="104"/>
      <c r="IA5573" s="104"/>
      <c r="IB5573" s="104"/>
      <c r="IC5573" s="104"/>
      <c r="ID5573" s="104"/>
      <c r="IE5573" s="104"/>
      <c r="IF5573" s="104"/>
      <c r="IG5573" s="104"/>
      <c r="IH5573" s="104"/>
      <c r="II5573" s="104"/>
      <c r="IJ5573" s="104"/>
      <c r="IK5573" s="104"/>
      <c r="IL5573" s="104"/>
      <c r="IM5573" s="104"/>
      <c r="IN5573" s="104"/>
      <c r="IO5573" s="104"/>
      <c r="IP5573" s="104"/>
      <c r="IQ5573" s="104"/>
      <c r="IR5573" s="104"/>
      <c r="IS5573" s="104"/>
      <c r="IT5573" s="104"/>
      <c r="IU5573" s="104"/>
      <c r="IV5573" s="104"/>
      <c r="IW5573" s="104"/>
      <c r="IX5573" s="104"/>
      <c r="IY5573" s="104"/>
      <c r="IZ5573" s="104"/>
      <c r="JA5573" s="104"/>
      <c r="JB5573" s="104"/>
      <c r="JC5573" s="104"/>
      <c r="JD5573" s="104"/>
      <c r="JE5573" s="104"/>
      <c r="JF5573" s="104"/>
      <c r="JG5573" s="104"/>
      <c r="JH5573" s="104"/>
      <c r="JI5573" s="104"/>
      <c r="JJ5573" s="104"/>
      <c r="JK5573" s="104"/>
      <c r="JL5573" s="104"/>
      <c r="JM5573" s="104"/>
      <c r="JN5573" s="104"/>
      <c r="JO5573" s="104"/>
      <c r="JP5573" s="104"/>
      <c r="JQ5573" s="104"/>
      <c r="JR5573" s="104"/>
      <c r="JS5573" s="104"/>
      <c r="JT5573" s="104"/>
      <c r="JU5573" s="104"/>
      <c r="JV5573" s="104"/>
      <c r="JW5573" s="104"/>
      <c r="JX5573" s="104"/>
      <c r="JY5573" s="104"/>
      <c r="JZ5573" s="104"/>
      <c r="KA5573" s="104"/>
      <c r="KB5573" s="104"/>
      <c r="KC5573" s="104"/>
      <c r="KD5573" s="104"/>
      <c r="KE5573" s="104"/>
      <c r="KF5573" s="104"/>
      <c r="KG5573" s="104"/>
      <c r="KH5573" s="104"/>
      <c r="KI5573" s="104"/>
      <c r="KJ5573" s="104"/>
      <c r="KK5573" s="104"/>
      <c r="KL5573" s="104"/>
      <c r="KM5573" s="104"/>
      <c r="KN5573" s="104"/>
      <c r="KO5573" s="104"/>
      <c r="KP5573" s="104"/>
      <c r="KQ5573" s="104"/>
      <c r="KR5573" s="104"/>
      <c r="KS5573" s="104"/>
      <c r="KT5573" s="104"/>
      <c r="KU5573" s="104"/>
      <c r="KV5573" s="104"/>
      <c r="KW5573" s="104"/>
      <c r="KX5573" s="104"/>
      <c r="KY5573" s="104"/>
      <c r="KZ5573" s="104"/>
      <c r="LA5573" s="104"/>
      <c r="LB5573" s="104"/>
      <c r="LC5573" s="104"/>
      <c r="LD5573" s="104"/>
      <c r="LE5573" s="104"/>
      <c r="LF5573" s="104"/>
      <c r="LG5573" s="104"/>
      <c r="LH5573" s="104"/>
      <c r="LI5573" s="104"/>
      <c r="LJ5573" s="104"/>
      <c r="LK5573" s="104"/>
      <c r="LL5573" s="104"/>
      <c r="LM5573" s="104"/>
      <c r="LN5573" s="104"/>
      <c r="LO5573" s="104"/>
      <c r="LP5573" s="104"/>
      <c r="LQ5573" s="104"/>
      <c r="LR5573" s="104"/>
      <c r="LS5573" s="104"/>
      <c r="LT5573" s="104"/>
      <c r="LU5573" s="104"/>
      <c r="LV5573" s="104"/>
      <c r="LW5573" s="104"/>
      <c r="LX5573" s="104"/>
      <c r="LY5573" s="104"/>
      <c r="LZ5573" s="104"/>
      <c r="MA5573" s="104"/>
      <c r="MB5573" s="104"/>
      <c r="MC5573" s="104"/>
      <c r="MD5573" s="104"/>
      <c r="ME5573" s="104"/>
      <c r="MF5573" s="104"/>
      <c r="MG5573" s="104"/>
      <c r="MH5573" s="104"/>
      <c r="MI5573" s="104"/>
      <c r="MJ5573" s="104"/>
      <c r="MK5573" s="104"/>
      <c r="ML5573" s="104"/>
      <c r="MM5573" s="104"/>
      <c r="MN5573" s="104"/>
      <c r="MO5573" s="104"/>
      <c r="MP5573" s="104"/>
      <c r="MQ5573" s="104"/>
      <c r="MR5573" s="104"/>
      <c r="MS5573" s="104"/>
      <c r="MT5573" s="104"/>
      <c r="MU5573" s="104"/>
      <c r="MV5573" s="104"/>
      <c r="MW5573" s="104"/>
      <c r="MX5573" s="104"/>
      <c r="MY5573" s="104"/>
      <c r="MZ5573" s="104"/>
      <c r="NA5573" s="104"/>
      <c r="NB5573" s="104"/>
      <c r="NC5573" s="104"/>
      <c r="ND5573" s="104"/>
      <c r="NE5573" s="104"/>
      <c r="NF5573" s="104"/>
      <c r="NG5573" s="104"/>
      <c r="NH5573" s="104"/>
      <c r="NI5573" s="104"/>
      <c r="NJ5573" s="104"/>
      <c r="NK5573" s="104"/>
      <c r="NL5573" s="104"/>
      <c r="NM5573" s="104"/>
      <c r="NN5573" s="104"/>
      <c r="NO5573" s="104"/>
      <c r="NP5573" s="104"/>
      <c r="NQ5573" s="104"/>
      <c r="NR5573" s="104"/>
      <c r="NS5573" s="104"/>
      <c r="NT5573" s="104"/>
      <c r="NU5573" s="104"/>
      <c r="NV5573" s="104"/>
      <c r="NW5573" s="104"/>
      <c r="NX5573" s="104"/>
      <c r="NY5573" s="104"/>
      <c r="NZ5573" s="104"/>
      <c r="OA5573" s="104"/>
      <c r="OB5573" s="104"/>
      <c r="OC5573" s="104"/>
      <c r="OD5573" s="104"/>
      <c r="OE5573" s="104"/>
      <c r="OF5573" s="104"/>
      <c r="OG5573" s="104"/>
      <c r="OH5573" s="104"/>
      <c r="OI5573" s="104"/>
      <c r="OJ5573" s="104"/>
      <c r="OK5573" s="104"/>
      <c r="OL5573" s="104"/>
      <c r="OM5573" s="104"/>
      <c r="ON5573" s="104"/>
      <c r="OO5573" s="104"/>
      <c r="OP5573" s="104"/>
      <c r="OQ5573" s="104"/>
      <c r="OR5573" s="104"/>
      <c r="OS5573" s="104"/>
      <c r="OT5573" s="104"/>
      <c r="OU5573" s="104"/>
      <c r="OV5573" s="104"/>
      <c r="OW5573" s="104"/>
      <c r="OX5573" s="104"/>
      <c r="OY5573" s="104"/>
      <c r="OZ5573" s="104"/>
      <c r="PA5573" s="104"/>
      <c r="PB5573" s="104"/>
      <c r="PC5573" s="104"/>
      <c r="PD5573" s="104"/>
      <c r="PE5573" s="104"/>
      <c r="PF5573" s="104"/>
      <c r="PG5573" s="104"/>
      <c r="PH5573" s="104"/>
      <c r="PI5573" s="104"/>
      <c r="PJ5573" s="104"/>
      <c r="PK5573" s="104"/>
      <c r="PL5573" s="104"/>
      <c r="PM5573" s="104"/>
      <c r="PN5573" s="104"/>
      <c r="PO5573" s="104"/>
      <c r="PP5573" s="104"/>
      <c r="PQ5573" s="104"/>
      <c r="PR5573" s="104"/>
      <c r="PS5573" s="104"/>
      <c r="PT5573" s="104"/>
      <c r="PU5573" s="104"/>
      <c r="PV5573" s="104"/>
      <c r="PW5573" s="104"/>
      <c r="PX5573" s="104"/>
      <c r="PY5573" s="104"/>
      <c r="PZ5573" s="104"/>
      <c r="QA5573" s="104"/>
      <c r="QB5573" s="104"/>
      <c r="QC5573" s="104"/>
      <c r="QD5573" s="104"/>
      <c r="QE5573" s="104"/>
      <c r="QF5573" s="104"/>
      <c r="QG5573" s="104"/>
      <c r="QH5573" s="104"/>
      <c r="QI5573" s="104"/>
      <c r="QJ5573" s="104"/>
      <c r="QK5573" s="104"/>
      <c r="QL5573" s="104"/>
      <c r="QM5573" s="104"/>
      <c r="QN5573" s="104"/>
      <c r="QO5573" s="104"/>
      <c r="QP5573" s="104"/>
      <c r="QQ5573" s="104"/>
      <c r="QR5573" s="104"/>
      <c r="QS5573" s="104"/>
      <c r="QT5573" s="104"/>
      <c r="QU5573" s="104"/>
      <c r="QV5573" s="104"/>
      <c r="QW5573" s="104"/>
      <c r="QX5573" s="104"/>
      <c r="QY5573" s="104"/>
      <c r="QZ5573" s="104"/>
      <c r="RA5573" s="104"/>
      <c r="RB5573" s="104"/>
      <c r="RC5573" s="104"/>
      <c r="RD5573" s="104"/>
      <c r="RE5573" s="104"/>
      <c r="RF5573" s="104"/>
      <c r="RG5573" s="104"/>
      <c r="RH5573" s="104"/>
      <c r="RI5573" s="104"/>
      <c r="RJ5573" s="104"/>
      <c r="RK5573" s="104"/>
      <c r="RL5573" s="104"/>
      <c r="RM5573" s="104"/>
      <c r="RN5573" s="104"/>
      <c r="RO5573" s="104"/>
      <c r="RP5573" s="104"/>
      <c r="RQ5573" s="104"/>
      <c r="RR5573" s="104"/>
      <c r="RS5573" s="104"/>
      <c r="RT5573" s="104"/>
      <c r="RU5573" s="104"/>
      <c r="RV5573" s="104"/>
      <c r="RW5573" s="104"/>
      <c r="RX5573" s="104"/>
      <c r="RY5573" s="104"/>
      <c r="RZ5573" s="104"/>
      <c r="SA5573" s="104"/>
      <c r="SB5573" s="104"/>
      <c r="SC5573" s="104"/>
      <c r="SD5573" s="104"/>
      <c r="SE5573" s="104"/>
      <c r="SF5573" s="104"/>
      <c r="SG5573" s="104"/>
      <c r="SH5573" s="104"/>
      <c r="SI5573" s="104"/>
      <c r="SJ5573" s="104"/>
      <c r="SK5573" s="104"/>
      <c r="SL5573" s="104"/>
      <c r="SM5573" s="104"/>
      <c r="SN5573" s="104"/>
      <c r="SO5573" s="104"/>
      <c r="SP5573" s="104"/>
      <c r="SQ5573" s="104"/>
      <c r="SR5573" s="104"/>
      <c r="SS5573" s="104"/>
      <c r="ST5573" s="104"/>
      <c r="SU5573" s="104"/>
      <c r="SV5573" s="104"/>
      <c r="SW5573" s="104"/>
      <c r="SX5573" s="104"/>
      <c r="SY5573" s="104"/>
      <c r="SZ5573" s="104"/>
      <c r="TA5573" s="104"/>
      <c r="TB5573" s="104"/>
      <c r="TC5573" s="104"/>
      <c r="TD5573" s="104"/>
      <c r="TE5573" s="104"/>
      <c r="TF5573" s="104"/>
      <c r="TG5573" s="104"/>
      <c r="TH5573" s="104"/>
      <c r="TI5573" s="104"/>
      <c r="TJ5573" s="104"/>
      <c r="TK5573" s="104"/>
      <c r="TL5573" s="104"/>
      <c r="TM5573" s="104"/>
      <c r="TN5573" s="104"/>
      <c r="TO5573" s="104"/>
      <c r="TP5573" s="104"/>
      <c r="TQ5573" s="104"/>
      <c r="TR5573" s="104"/>
      <c r="TS5573" s="104"/>
      <c r="TT5573" s="104"/>
      <c r="TU5573" s="104"/>
      <c r="TV5573" s="104"/>
      <c r="TW5573" s="104"/>
      <c r="TX5573" s="104"/>
      <c r="TY5573" s="104"/>
      <c r="TZ5573" s="104"/>
      <c r="UA5573" s="104"/>
      <c r="UB5573" s="104"/>
      <c r="UC5573" s="104"/>
      <c r="UD5573" s="104"/>
      <c r="UE5573" s="104"/>
      <c r="UF5573" s="104"/>
      <c r="UG5573" s="104"/>
      <c r="UH5573" s="104"/>
      <c r="UI5573" s="104"/>
      <c r="UJ5573" s="104"/>
      <c r="UK5573" s="104"/>
      <c r="UL5573" s="104"/>
      <c r="UM5573" s="104"/>
      <c r="UN5573" s="104"/>
      <c r="UO5573" s="104"/>
      <c r="UP5573" s="104"/>
      <c r="UQ5573" s="104"/>
      <c r="UR5573" s="104"/>
      <c r="US5573" s="104"/>
      <c r="UT5573" s="104"/>
      <c r="UU5573" s="104"/>
      <c r="UV5573" s="104"/>
      <c r="UW5573" s="104"/>
      <c r="UX5573" s="104"/>
      <c r="UY5573" s="104"/>
      <c r="UZ5573" s="104"/>
      <c r="VA5573" s="104"/>
      <c r="VB5573" s="104"/>
      <c r="VC5573" s="104"/>
      <c r="VD5573" s="104"/>
      <c r="VE5573" s="104"/>
      <c r="VF5573" s="104"/>
      <c r="VG5573" s="104"/>
      <c r="VH5573" s="104"/>
      <c r="VI5573" s="104"/>
      <c r="VJ5573" s="104"/>
      <c r="VK5573" s="104"/>
      <c r="VL5573" s="104"/>
      <c r="VM5573" s="104"/>
      <c r="VN5573" s="104"/>
      <c r="VO5573" s="104"/>
      <c r="VP5573" s="104"/>
      <c r="VQ5573" s="104"/>
      <c r="VR5573" s="104"/>
      <c r="VS5573" s="104"/>
      <c r="VT5573" s="104"/>
      <c r="VU5573" s="104"/>
      <c r="VV5573" s="104"/>
      <c r="VW5573" s="104"/>
      <c r="VX5573" s="104"/>
      <c r="VY5573" s="104"/>
      <c r="VZ5573" s="104"/>
      <c r="WA5573" s="104"/>
      <c r="WB5573" s="104"/>
      <c r="WC5573" s="104"/>
      <c r="WD5573" s="104"/>
      <c r="WE5573" s="104"/>
      <c r="WF5573" s="104"/>
      <c r="WG5573" s="104"/>
      <c r="WH5573" s="104"/>
      <c r="WI5573" s="104"/>
      <c r="WJ5573" s="104"/>
      <c r="WK5573" s="104"/>
      <c r="WL5573" s="104"/>
      <c r="WM5573" s="104"/>
      <c r="WN5573" s="104"/>
      <c r="WO5573" s="104"/>
      <c r="WP5573" s="104"/>
      <c r="WQ5573" s="104"/>
      <c r="WR5573" s="104"/>
      <c r="WS5573" s="104"/>
      <c r="WT5573" s="104"/>
      <c r="WU5573" s="104"/>
      <c r="WV5573" s="104"/>
      <c r="WW5573" s="104"/>
      <c r="WX5573" s="104"/>
      <c r="WY5573" s="104"/>
      <c r="WZ5573" s="104"/>
      <c r="XA5573" s="104"/>
      <c r="XB5573" s="104"/>
      <c r="XC5573" s="104"/>
      <c r="XD5573" s="104"/>
      <c r="XE5573" s="104"/>
      <c r="XF5573" s="104"/>
      <c r="XG5573" s="104"/>
      <c r="XH5573" s="104"/>
      <c r="XI5573" s="104"/>
      <c r="XJ5573" s="104"/>
      <c r="XK5573" s="104"/>
      <c r="XL5573" s="104"/>
      <c r="XM5573" s="104"/>
      <c r="XN5573" s="104"/>
      <c r="XO5573" s="104"/>
      <c r="XP5573" s="104"/>
      <c r="XQ5573" s="104"/>
      <c r="XR5573" s="104"/>
      <c r="XS5573" s="104"/>
      <c r="XT5573" s="104"/>
      <c r="XU5573" s="104"/>
      <c r="XV5573" s="104"/>
      <c r="XW5573" s="104"/>
      <c r="XX5573" s="104"/>
      <c r="XY5573" s="104"/>
      <c r="XZ5573" s="104"/>
      <c r="YA5573" s="104"/>
      <c r="YB5573" s="104"/>
      <c r="YC5573" s="104"/>
      <c r="YD5573" s="104"/>
      <c r="YE5573" s="104"/>
      <c r="YF5573" s="104"/>
      <c r="YG5573" s="104"/>
      <c r="YH5573" s="104"/>
      <c r="YI5573" s="104"/>
      <c r="YJ5573" s="104"/>
      <c r="YK5573" s="104"/>
      <c r="YL5573" s="104"/>
      <c r="YM5573" s="104"/>
      <c r="YN5573" s="104"/>
      <c r="YO5573" s="104"/>
      <c r="YP5573" s="104"/>
      <c r="YQ5573" s="104"/>
      <c r="YR5573" s="104"/>
      <c r="YS5573" s="104"/>
      <c r="YT5573" s="104"/>
      <c r="YU5573" s="104"/>
      <c r="YV5573" s="104"/>
      <c r="YW5573" s="104"/>
      <c r="YX5573" s="104"/>
      <c r="YY5573" s="104"/>
      <c r="YZ5573" s="104"/>
      <c r="ZA5573" s="104"/>
      <c r="ZB5573" s="104"/>
      <c r="ZC5573" s="104"/>
      <c r="ZD5573" s="104"/>
      <c r="ZE5573" s="104"/>
      <c r="ZF5573" s="104"/>
      <c r="ZG5573" s="104"/>
      <c r="ZH5573" s="104"/>
      <c r="ZI5573" s="104"/>
      <c r="ZJ5573" s="104"/>
      <c r="ZK5573" s="104"/>
      <c r="ZL5573" s="104"/>
      <c r="ZM5573" s="104"/>
      <c r="ZN5573" s="104"/>
      <c r="ZO5573" s="104"/>
      <c r="ZP5573" s="104"/>
      <c r="ZQ5573" s="104"/>
      <c r="ZR5573" s="104"/>
      <c r="ZS5573" s="104"/>
      <c r="ZT5573" s="104"/>
      <c r="ZU5573" s="104"/>
      <c r="ZV5573" s="104"/>
      <c r="ZW5573" s="104"/>
      <c r="ZX5573" s="104"/>
      <c r="ZY5573" s="104"/>
      <c r="ZZ5573" s="104"/>
      <c r="AAA5573" s="104"/>
      <c r="AAB5573" s="104"/>
      <c r="AAC5573" s="104"/>
      <c r="AAD5573" s="104"/>
      <c r="AAE5573" s="104"/>
      <c r="AAF5573" s="104"/>
      <c r="AAG5573" s="104"/>
      <c r="AAH5573" s="104"/>
      <c r="AAI5573" s="104"/>
      <c r="AAJ5573" s="104"/>
      <c r="AAK5573" s="104"/>
      <c r="AAL5573" s="104"/>
      <c r="AAM5573" s="104"/>
      <c r="AAN5573" s="104"/>
      <c r="AAO5573" s="104"/>
      <c r="AAP5573" s="104"/>
      <c r="AAQ5573" s="104"/>
      <c r="AAR5573" s="104"/>
      <c r="AAS5573" s="104"/>
      <c r="AAT5573" s="104"/>
      <c r="AAU5573" s="104"/>
      <c r="AAV5573" s="104"/>
      <c r="AAW5573" s="104"/>
      <c r="AAX5573" s="104"/>
      <c r="AAY5573" s="104"/>
      <c r="AAZ5573" s="104"/>
      <c r="ABA5573" s="104"/>
      <c r="ABB5573" s="104"/>
      <c r="ABC5573" s="104"/>
      <c r="ABD5573" s="104"/>
      <c r="ABE5573" s="104"/>
      <c r="ABF5573" s="104"/>
      <c r="ABG5573" s="104"/>
      <c r="ABH5573" s="104"/>
      <c r="ABI5573" s="104"/>
      <c r="ABJ5573" s="104"/>
      <c r="ABK5573" s="104"/>
      <c r="ABL5573" s="104"/>
      <c r="ABM5573" s="104"/>
      <c r="ABN5573" s="104"/>
      <c r="ABO5573" s="104"/>
      <c r="ABP5573" s="104"/>
      <c r="ABQ5573" s="104"/>
      <c r="ABR5573" s="104"/>
      <c r="ABS5573" s="104"/>
      <c r="ABT5573" s="104"/>
      <c r="ABU5573" s="104"/>
      <c r="ABV5573" s="104"/>
      <c r="ABW5573" s="104"/>
      <c r="ABX5573" s="104"/>
      <c r="ABY5573" s="104"/>
      <c r="ABZ5573" s="104"/>
      <c r="ACA5573" s="104"/>
      <c r="ACB5573" s="104"/>
      <c r="ACC5573" s="104"/>
      <c r="ACD5573" s="104"/>
      <c r="ACE5573" s="104"/>
      <c r="ACF5573" s="104"/>
      <c r="ACG5573" s="104"/>
      <c r="ACH5573" s="104"/>
      <c r="ACI5573" s="104"/>
      <c r="ACJ5573" s="104"/>
      <c r="ACK5573" s="104"/>
      <c r="ACL5573" s="104"/>
      <c r="ACM5573" s="104"/>
      <c r="ACN5573" s="104"/>
      <c r="ACO5573" s="104"/>
      <c r="ACP5573" s="104"/>
      <c r="ACQ5573" s="104"/>
      <c r="ACR5573" s="104"/>
      <c r="ACS5573" s="104"/>
      <c r="ACT5573" s="104"/>
      <c r="ACU5573" s="104"/>
      <c r="ACV5573" s="104"/>
      <c r="ACW5573" s="104"/>
      <c r="ACX5573" s="104"/>
      <c r="ACY5573" s="104"/>
      <c r="ACZ5573" s="104"/>
      <c r="ADA5573" s="104"/>
      <c r="ADB5573" s="104"/>
      <c r="ADC5573" s="104"/>
      <c r="ADD5573" s="104"/>
      <c r="ADE5573" s="104"/>
      <c r="ADF5573" s="104"/>
      <c r="ADG5573" s="104"/>
      <c r="ADH5573" s="104"/>
      <c r="ADI5573" s="104"/>
      <c r="ADJ5573" s="104"/>
      <c r="ADK5573" s="104"/>
      <c r="ADL5573" s="104"/>
      <c r="ADM5573" s="104"/>
      <c r="ADN5573" s="104"/>
      <c r="ADO5573" s="104"/>
      <c r="ADP5573" s="104"/>
      <c r="ADQ5573" s="104"/>
      <c r="ADR5573" s="104"/>
      <c r="ADS5573" s="104"/>
      <c r="ADT5573" s="104"/>
      <c r="ADU5573" s="104"/>
      <c r="ADV5573" s="104"/>
      <c r="ADW5573" s="104"/>
      <c r="ADX5573" s="104"/>
      <c r="ADY5573" s="104"/>
      <c r="ADZ5573" s="104"/>
      <c r="AEA5573" s="104"/>
      <c r="AEB5573" s="104"/>
      <c r="AEC5573" s="104"/>
      <c r="AED5573" s="104"/>
      <c r="AEE5573" s="104"/>
      <c r="AEF5573" s="104"/>
      <c r="AEG5573" s="104"/>
      <c r="AEH5573" s="104"/>
      <c r="AEI5573" s="104"/>
      <c r="AEJ5573" s="104"/>
      <c r="AEK5573" s="104"/>
      <c r="AEL5573" s="104"/>
      <c r="AEM5573" s="104"/>
      <c r="AEN5573" s="104"/>
      <c r="AEO5573" s="104"/>
      <c r="AEP5573" s="104"/>
      <c r="AEQ5573" s="104"/>
      <c r="AER5573" s="104"/>
      <c r="AES5573" s="104"/>
      <c r="AET5573" s="104"/>
      <c r="AEU5573" s="104"/>
      <c r="AEV5573" s="104"/>
      <c r="AEW5573" s="104"/>
      <c r="AEX5573" s="104"/>
      <c r="AEY5573" s="104"/>
      <c r="AEZ5573" s="104"/>
      <c r="AFA5573" s="104"/>
      <c r="AFB5573" s="104"/>
      <c r="AFC5573" s="104"/>
      <c r="AFD5573" s="104"/>
      <c r="AFE5573" s="104"/>
      <c r="AFF5573" s="104"/>
      <c r="AFG5573" s="104"/>
      <c r="AFH5573" s="104"/>
      <c r="AFI5573" s="104"/>
      <c r="AFJ5573" s="104"/>
      <c r="AFK5573" s="104"/>
      <c r="AFL5573" s="104"/>
      <c r="AFM5573" s="104"/>
      <c r="AFN5573" s="104"/>
      <c r="AFO5573" s="104"/>
      <c r="AFP5573" s="104"/>
      <c r="AFQ5573" s="104"/>
      <c r="AFR5573" s="104"/>
      <c r="AFS5573" s="104"/>
      <c r="AFT5573" s="104"/>
      <c r="AFU5573" s="104"/>
      <c r="AFV5573" s="104"/>
      <c r="AFW5573" s="104"/>
      <c r="AFX5573" s="104"/>
      <c r="AFY5573" s="104"/>
      <c r="AFZ5573" s="104"/>
      <c r="AGA5573" s="104"/>
      <c r="AGB5573" s="104"/>
      <c r="AGC5573" s="104"/>
      <c r="AGD5573" s="104"/>
      <c r="AGE5573" s="104"/>
      <c r="AGF5573" s="104"/>
      <c r="AGG5573" s="104"/>
      <c r="AGH5573" s="104"/>
      <c r="AGI5573" s="104"/>
      <c r="AGJ5573" s="104"/>
      <c r="AGK5573" s="104"/>
      <c r="AGL5573" s="104"/>
      <c r="AGM5573" s="104"/>
      <c r="AGN5573" s="104"/>
      <c r="AGO5573" s="104"/>
      <c r="AGP5573" s="104"/>
      <c r="AGQ5573" s="104"/>
      <c r="AGR5573" s="104"/>
      <c r="AGS5573" s="104"/>
      <c r="AGT5573" s="104"/>
      <c r="AGU5573" s="104"/>
      <c r="AGV5573" s="104"/>
      <c r="AGW5573" s="104"/>
      <c r="AGX5573" s="104"/>
      <c r="AGY5573" s="104"/>
      <c r="AGZ5573" s="104"/>
      <c r="AHA5573" s="104"/>
      <c r="AHB5573" s="104"/>
      <c r="AHC5573" s="104"/>
      <c r="AHD5573" s="104"/>
      <c r="AHE5573" s="104"/>
      <c r="AHF5573" s="104"/>
      <c r="AHG5573" s="104"/>
      <c r="AHH5573" s="104"/>
      <c r="AHI5573" s="104"/>
      <c r="AHJ5573" s="104"/>
      <c r="AHK5573" s="104"/>
      <c r="AHL5573" s="104"/>
      <c r="AHM5573" s="104"/>
      <c r="AHN5573" s="104"/>
      <c r="AHO5573" s="104"/>
      <c r="AHP5573" s="104"/>
      <c r="AHQ5573" s="104"/>
      <c r="AHR5573" s="104"/>
      <c r="AHS5573" s="104"/>
      <c r="AHT5573" s="104"/>
      <c r="AHU5573" s="104"/>
      <c r="AHV5573" s="104"/>
      <c r="AHW5573" s="104"/>
      <c r="AHX5573" s="104"/>
      <c r="AHY5573" s="104"/>
      <c r="AHZ5573" s="104"/>
      <c r="AIA5573" s="104"/>
      <c r="AIB5573" s="104"/>
      <c r="AIC5573" s="104"/>
      <c r="AID5573" s="104"/>
      <c r="AIE5573" s="104"/>
      <c r="AIF5573" s="104"/>
      <c r="AIG5573" s="104"/>
      <c r="AIH5573" s="104"/>
      <c r="AII5573" s="104"/>
      <c r="AIJ5573" s="104"/>
      <c r="AIK5573" s="104"/>
      <c r="AIL5573" s="104"/>
      <c r="AIM5573" s="104"/>
      <c r="AIN5573" s="104"/>
      <c r="AIO5573" s="104"/>
      <c r="AIP5573" s="104"/>
      <c r="AIQ5573" s="104"/>
      <c r="AIR5573" s="104"/>
      <c r="AIS5573" s="104"/>
      <c r="AIT5573" s="104"/>
      <c r="AIU5573" s="104"/>
      <c r="AIV5573" s="104"/>
      <c r="AIW5573" s="104"/>
      <c r="AIX5573" s="104"/>
      <c r="AIY5573" s="104"/>
      <c r="AIZ5573" s="104"/>
      <c r="AJA5573" s="104"/>
      <c r="AJB5573" s="104"/>
      <c r="AJC5573" s="104"/>
      <c r="AJD5573" s="104"/>
      <c r="AJE5573" s="104"/>
      <c r="AJF5573" s="104"/>
      <c r="AJG5573" s="104"/>
      <c r="AJH5573" s="104"/>
      <c r="AJI5573" s="104"/>
      <c r="AJJ5573" s="104"/>
      <c r="AJK5573" s="104"/>
      <c r="AJL5573" s="104"/>
      <c r="AJM5573" s="104"/>
      <c r="AJN5573" s="104"/>
      <c r="AJO5573" s="104"/>
      <c r="AJP5573" s="104"/>
      <c r="AJQ5573" s="104"/>
      <c r="AJR5573" s="104"/>
      <c r="AJS5573" s="104"/>
      <c r="AJT5573" s="104"/>
      <c r="AJU5573" s="104"/>
      <c r="AJV5573" s="104"/>
      <c r="AJW5573" s="104"/>
      <c r="AJX5573" s="104"/>
      <c r="AJY5573" s="104"/>
      <c r="AJZ5573" s="104"/>
      <c r="AKA5573" s="104"/>
      <c r="AKB5573" s="104"/>
      <c r="AKC5573" s="104"/>
      <c r="AKD5573" s="104"/>
      <c r="AKE5573" s="104"/>
      <c r="AKF5573" s="104"/>
      <c r="AKG5573" s="104"/>
      <c r="AKH5573" s="104"/>
      <c r="AKI5573" s="104"/>
      <c r="AKJ5573" s="104"/>
      <c r="AKK5573" s="104"/>
      <c r="AKL5573" s="104"/>
      <c r="AKM5573" s="104"/>
      <c r="AKN5573" s="104"/>
      <c r="AKO5573" s="104"/>
      <c r="AKP5573" s="104"/>
      <c r="AKQ5573" s="104"/>
      <c r="AKR5573" s="104"/>
      <c r="AKS5573" s="104"/>
      <c r="AKT5573" s="104"/>
      <c r="AKU5573" s="104"/>
      <c r="AKV5573" s="104"/>
      <c r="AKW5573" s="104"/>
      <c r="AKX5573" s="104"/>
      <c r="AKY5573" s="104"/>
      <c r="AKZ5573" s="104"/>
      <c r="ALA5573" s="104"/>
      <c r="ALB5573" s="104"/>
      <c r="ALC5573" s="104"/>
      <c r="ALD5573" s="104"/>
      <c r="ALE5573" s="104"/>
      <c r="ALF5573" s="104"/>
      <c r="ALG5573" s="104"/>
      <c r="ALH5573" s="104"/>
      <c r="ALI5573" s="104"/>
      <c r="ALJ5573" s="104"/>
      <c r="ALK5573" s="104"/>
      <c r="ALL5573" s="104"/>
      <c r="ALM5573" s="104"/>
      <c r="ALN5573" s="104"/>
      <c r="ALO5573" s="104"/>
      <c r="ALP5573" s="104"/>
      <c r="ALQ5573" s="104"/>
      <c r="ALR5573" s="104"/>
      <c r="ALS5573" s="104"/>
      <c r="ALT5573" s="104"/>
      <c r="ALU5573" s="104"/>
      <c r="ALV5573" s="104"/>
      <c r="ALW5573" s="104"/>
      <c r="ALX5573" s="104"/>
      <c r="ALY5573" s="104"/>
      <c r="ALZ5573" s="104"/>
      <c r="AMA5573" s="104"/>
      <c r="AMB5573" s="104"/>
      <c r="AMC5573" s="104"/>
      <c r="AMD5573" s="104"/>
      <c r="AME5573" s="104"/>
      <c r="AMF5573" s="104"/>
      <c r="AMG5573" s="104"/>
      <c r="AMH5573" s="104"/>
      <c r="AMI5573" s="104"/>
      <c r="AMJ5573" s="104"/>
      <c r="AMK5573" s="104"/>
      <c r="AML5573" s="104"/>
      <c r="AMM5573" s="104"/>
      <c r="AMN5573" s="104"/>
      <c r="AMO5573" s="104"/>
    </row>
    <row r="5574" spans="1:1029" s="88" customFormat="1" x14ac:dyDescent="0.35">
      <c r="A5574" s="21">
        <v>10141103</v>
      </c>
      <c r="B5574" s="115" t="s">
        <v>496</v>
      </c>
      <c r="C5574" s="115" t="s">
        <v>495</v>
      </c>
      <c r="D5574" s="21"/>
      <c r="E5574" s="114" t="str">
        <f t="shared" si="1045"/>
        <v xml:space="preserve">TRANSFORMADOR AUXILIAR MARCA:DT1324-620082 CHICAMBA HYDRO </v>
      </c>
      <c r="F5574" s="127"/>
      <c r="G5574" s="124" t="s">
        <v>458</v>
      </c>
      <c r="H5574" s="21" t="s">
        <v>458</v>
      </c>
      <c r="I5574" s="21"/>
      <c r="J5574" s="21"/>
      <c r="K5574" s="57" t="s">
        <v>368</v>
      </c>
      <c r="L5574" s="57" t="s">
        <v>367</v>
      </c>
      <c r="M5574" s="21"/>
      <c r="N5574" s="21">
        <v>22</v>
      </c>
      <c r="O5574" s="21">
        <v>0.4</v>
      </c>
      <c r="P5574" s="124" t="s">
        <v>516</v>
      </c>
      <c r="Q5574" s="21">
        <v>2015</v>
      </c>
      <c r="R5574" s="21" t="s">
        <v>517</v>
      </c>
      <c r="S5574" s="21" t="s">
        <v>517</v>
      </c>
      <c r="T5574" s="126">
        <v>572</v>
      </c>
      <c r="U5574" s="111">
        <v>45</v>
      </c>
      <c r="V5574" s="113">
        <f t="shared" si="1046"/>
        <v>547.84888888888895</v>
      </c>
      <c r="W5574" s="113">
        <f t="shared" si="1047"/>
        <v>24.151111111111049</v>
      </c>
      <c r="X5574" s="112">
        <f t="shared" si="1048"/>
        <v>24151.111111111051</v>
      </c>
      <c r="Y5574" s="118"/>
      <c r="Z5574" s="110">
        <f t="shared" si="1044"/>
        <v>43</v>
      </c>
      <c r="AA5574" s="109">
        <f t="shared" si="1049"/>
        <v>28.6</v>
      </c>
      <c r="AB5574" s="109">
        <f t="shared" si="1050"/>
        <v>28600</v>
      </c>
      <c r="AC5574" s="108">
        <f t="shared" si="1051"/>
        <v>543.4</v>
      </c>
      <c r="AD5574" s="107">
        <f t="shared" si="1052"/>
        <v>2.2222222222222223E-2</v>
      </c>
      <c r="AE5574" s="106">
        <f t="shared" si="1053"/>
        <v>12.075555555555555</v>
      </c>
      <c r="AF5574" s="105">
        <f t="shared" si="1054"/>
        <v>36.226666666666603</v>
      </c>
      <c r="AG5574" s="105">
        <f t="shared" si="1055"/>
        <v>535.77333333333343</v>
      </c>
      <c r="AH5574" s="104"/>
      <c r="AI5574" s="104"/>
      <c r="AJ5574" s="104"/>
      <c r="AK5574" s="104"/>
      <c r="AL5574" s="104"/>
      <c r="AM5574" s="104"/>
      <c r="AN5574" s="104"/>
      <c r="AO5574" s="104"/>
      <c r="AP5574" s="104"/>
      <c r="AQ5574" s="104"/>
      <c r="AR5574" s="104"/>
      <c r="AS5574" s="104"/>
      <c r="AT5574" s="104"/>
      <c r="AU5574" s="104"/>
      <c r="AV5574" s="104"/>
      <c r="AW5574" s="104"/>
      <c r="AX5574" s="104"/>
      <c r="AY5574" s="104"/>
      <c r="AZ5574" s="104"/>
      <c r="BA5574" s="104"/>
      <c r="BB5574" s="104"/>
      <c r="BC5574" s="104"/>
      <c r="BD5574" s="104"/>
      <c r="BE5574" s="104"/>
      <c r="BF5574" s="104"/>
      <c r="BG5574" s="104"/>
      <c r="BH5574" s="104"/>
      <c r="BI5574" s="104"/>
      <c r="BJ5574" s="104"/>
      <c r="BK5574" s="104"/>
      <c r="BL5574" s="104"/>
      <c r="BM5574" s="104"/>
      <c r="BN5574" s="104"/>
      <c r="BO5574" s="104"/>
      <c r="BP5574" s="104"/>
      <c r="BQ5574" s="104"/>
      <c r="BR5574" s="104"/>
      <c r="BS5574" s="104"/>
      <c r="BT5574" s="104"/>
      <c r="BU5574" s="104"/>
      <c r="BV5574" s="104"/>
      <c r="BW5574" s="104"/>
      <c r="BX5574" s="104"/>
      <c r="BY5574" s="104"/>
      <c r="BZ5574" s="104"/>
      <c r="CA5574" s="104"/>
      <c r="CB5574" s="104"/>
      <c r="CC5574" s="104"/>
      <c r="CD5574" s="104"/>
      <c r="CE5574" s="104"/>
      <c r="CF5574" s="104"/>
      <c r="CG5574" s="104"/>
      <c r="CH5574" s="104"/>
      <c r="CI5574" s="104"/>
      <c r="CJ5574" s="104"/>
      <c r="CK5574" s="104"/>
      <c r="CL5574" s="104"/>
      <c r="CM5574" s="104"/>
      <c r="CN5574" s="104"/>
      <c r="CO5574" s="104"/>
      <c r="CP5574" s="104"/>
      <c r="CQ5574" s="104"/>
      <c r="CR5574" s="104"/>
      <c r="CS5574" s="104"/>
      <c r="CT5574" s="104"/>
      <c r="CU5574" s="104"/>
      <c r="CV5574" s="104"/>
      <c r="CW5574" s="104"/>
      <c r="CX5574" s="104"/>
      <c r="CY5574" s="104"/>
      <c r="CZ5574" s="104"/>
      <c r="DA5574" s="104"/>
      <c r="DB5574" s="104"/>
      <c r="DC5574" s="104"/>
      <c r="DD5574" s="104"/>
      <c r="DE5574" s="104"/>
      <c r="DF5574" s="104"/>
      <c r="DG5574" s="104"/>
      <c r="DH5574" s="104"/>
      <c r="DI5574" s="104"/>
      <c r="DJ5574" s="104"/>
      <c r="DK5574" s="104"/>
      <c r="DL5574" s="104"/>
      <c r="DM5574" s="104"/>
      <c r="DN5574" s="104"/>
      <c r="DO5574" s="104"/>
      <c r="DP5574" s="104"/>
      <c r="DQ5574" s="104"/>
      <c r="DR5574" s="104"/>
      <c r="DS5574" s="104"/>
      <c r="DT5574" s="104"/>
      <c r="DU5574" s="104"/>
      <c r="DV5574" s="104"/>
      <c r="DW5574" s="104"/>
      <c r="DX5574" s="104"/>
      <c r="DY5574" s="104"/>
      <c r="DZ5574" s="104"/>
      <c r="EA5574" s="104"/>
      <c r="EB5574" s="104"/>
      <c r="EC5574" s="104"/>
      <c r="ED5574" s="104"/>
      <c r="EE5574" s="104"/>
      <c r="EF5574" s="104"/>
      <c r="EG5574" s="104"/>
      <c r="EH5574" s="104"/>
      <c r="EI5574" s="104"/>
      <c r="EJ5574" s="104"/>
      <c r="EK5574" s="104"/>
      <c r="EL5574" s="104"/>
      <c r="EM5574" s="104"/>
      <c r="EN5574" s="104"/>
      <c r="EO5574" s="104"/>
      <c r="EP5574" s="104"/>
      <c r="EQ5574" s="104"/>
      <c r="ER5574" s="104"/>
      <c r="ES5574" s="104"/>
      <c r="ET5574" s="104"/>
      <c r="EU5574" s="104"/>
      <c r="EV5574" s="104"/>
      <c r="EW5574" s="104"/>
      <c r="EX5574" s="104"/>
      <c r="EY5574" s="104"/>
      <c r="EZ5574" s="104"/>
      <c r="FA5574" s="104"/>
      <c r="FB5574" s="104"/>
      <c r="FC5574" s="104"/>
      <c r="FD5574" s="104"/>
      <c r="FE5574" s="104"/>
      <c r="FF5574" s="104"/>
      <c r="FG5574" s="104"/>
      <c r="FH5574" s="104"/>
      <c r="FI5574" s="104"/>
      <c r="FJ5574" s="104"/>
      <c r="FK5574" s="104"/>
      <c r="FL5574" s="104"/>
      <c r="FM5574" s="104"/>
      <c r="FN5574" s="104"/>
      <c r="FO5574" s="104"/>
      <c r="FP5574" s="104"/>
      <c r="FQ5574" s="104"/>
      <c r="FR5574" s="104"/>
      <c r="FS5574" s="104"/>
      <c r="FT5574" s="104"/>
      <c r="FU5574" s="104"/>
      <c r="FV5574" s="104"/>
      <c r="FW5574" s="104"/>
      <c r="FX5574" s="104"/>
      <c r="FY5574" s="104"/>
      <c r="FZ5574" s="104"/>
      <c r="GA5574" s="104"/>
      <c r="GB5574" s="104"/>
      <c r="GC5574" s="104"/>
      <c r="GD5574" s="104"/>
      <c r="GE5574" s="104"/>
      <c r="GF5574" s="104"/>
      <c r="GG5574" s="104"/>
      <c r="GH5574" s="104"/>
      <c r="GI5574" s="104"/>
      <c r="GJ5574" s="104"/>
      <c r="GK5574" s="104"/>
      <c r="GL5574" s="104"/>
      <c r="GM5574" s="104"/>
      <c r="GN5574" s="104"/>
      <c r="GO5574" s="104"/>
      <c r="GP5574" s="104"/>
      <c r="GQ5574" s="104"/>
      <c r="GR5574" s="104"/>
      <c r="GS5574" s="104"/>
      <c r="GT5574" s="104"/>
      <c r="GU5574" s="104"/>
      <c r="GV5574" s="104"/>
      <c r="GW5574" s="104"/>
      <c r="GX5574" s="104"/>
      <c r="GY5574" s="104"/>
      <c r="GZ5574" s="104"/>
      <c r="HA5574" s="104"/>
      <c r="HB5574" s="104"/>
      <c r="HC5574" s="104"/>
      <c r="HD5574" s="104"/>
      <c r="HE5574" s="104"/>
      <c r="HF5574" s="104"/>
      <c r="HG5574" s="104"/>
      <c r="HH5574" s="104"/>
      <c r="HI5574" s="104"/>
      <c r="HJ5574" s="104"/>
      <c r="HK5574" s="104"/>
      <c r="HL5574" s="104"/>
      <c r="HM5574" s="104"/>
      <c r="HN5574" s="104"/>
      <c r="HO5574" s="104"/>
      <c r="HP5574" s="104"/>
      <c r="HQ5574" s="104"/>
      <c r="HR5574" s="104"/>
      <c r="HS5574" s="104"/>
      <c r="HT5574" s="104"/>
      <c r="HU5574" s="104"/>
      <c r="HV5574" s="104"/>
      <c r="HW5574" s="104"/>
      <c r="HX5574" s="104"/>
      <c r="HY5574" s="104"/>
      <c r="HZ5574" s="104"/>
      <c r="IA5574" s="104"/>
      <c r="IB5574" s="104"/>
      <c r="IC5574" s="104"/>
      <c r="ID5574" s="104"/>
      <c r="IE5574" s="104"/>
      <c r="IF5574" s="104"/>
      <c r="IG5574" s="104"/>
      <c r="IH5574" s="104"/>
      <c r="II5574" s="104"/>
      <c r="IJ5574" s="104"/>
      <c r="IK5574" s="104"/>
      <c r="IL5574" s="104"/>
      <c r="IM5574" s="104"/>
      <c r="IN5574" s="104"/>
      <c r="IO5574" s="104"/>
      <c r="IP5574" s="104"/>
      <c r="IQ5574" s="104"/>
      <c r="IR5574" s="104"/>
      <c r="IS5574" s="104"/>
      <c r="IT5574" s="104"/>
      <c r="IU5574" s="104"/>
      <c r="IV5574" s="104"/>
      <c r="IW5574" s="104"/>
      <c r="IX5574" s="104"/>
      <c r="IY5574" s="104"/>
      <c r="IZ5574" s="104"/>
      <c r="JA5574" s="104"/>
      <c r="JB5574" s="104"/>
      <c r="JC5574" s="104"/>
      <c r="JD5574" s="104"/>
      <c r="JE5574" s="104"/>
      <c r="JF5574" s="104"/>
      <c r="JG5574" s="104"/>
      <c r="JH5574" s="104"/>
      <c r="JI5574" s="104"/>
      <c r="JJ5574" s="104"/>
      <c r="JK5574" s="104"/>
      <c r="JL5574" s="104"/>
      <c r="JM5574" s="104"/>
      <c r="JN5574" s="104"/>
      <c r="JO5574" s="104"/>
      <c r="JP5574" s="104"/>
      <c r="JQ5574" s="104"/>
      <c r="JR5574" s="104"/>
      <c r="JS5574" s="104"/>
      <c r="JT5574" s="104"/>
      <c r="JU5574" s="104"/>
      <c r="JV5574" s="104"/>
      <c r="JW5574" s="104"/>
      <c r="JX5574" s="104"/>
      <c r="JY5574" s="104"/>
      <c r="JZ5574" s="104"/>
      <c r="KA5574" s="104"/>
      <c r="KB5574" s="104"/>
      <c r="KC5574" s="104"/>
      <c r="KD5574" s="104"/>
      <c r="KE5574" s="104"/>
      <c r="KF5574" s="104"/>
      <c r="KG5574" s="104"/>
      <c r="KH5574" s="104"/>
      <c r="KI5574" s="104"/>
      <c r="KJ5574" s="104"/>
      <c r="KK5574" s="104"/>
      <c r="KL5574" s="104"/>
      <c r="KM5574" s="104"/>
      <c r="KN5574" s="104"/>
      <c r="KO5574" s="104"/>
      <c r="KP5574" s="104"/>
      <c r="KQ5574" s="104"/>
      <c r="KR5574" s="104"/>
      <c r="KS5574" s="104"/>
      <c r="KT5574" s="104"/>
      <c r="KU5574" s="104"/>
      <c r="KV5574" s="104"/>
      <c r="KW5574" s="104"/>
      <c r="KX5574" s="104"/>
      <c r="KY5574" s="104"/>
      <c r="KZ5574" s="104"/>
      <c r="LA5574" s="104"/>
      <c r="LB5574" s="104"/>
      <c r="LC5574" s="104"/>
      <c r="LD5574" s="104"/>
      <c r="LE5574" s="104"/>
      <c r="LF5574" s="104"/>
      <c r="LG5574" s="104"/>
      <c r="LH5574" s="104"/>
      <c r="LI5574" s="104"/>
      <c r="LJ5574" s="104"/>
      <c r="LK5574" s="104"/>
      <c r="LL5574" s="104"/>
      <c r="LM5574" s="104"/>
      <c r="LN5574" s="104"/>
      <c r="LO5574" s="104"/>
      <c r="LP5574" s="104"/>
      <c r="LQ5574" s="104"/>
      <c r="LR5574" s="104"/>
      <c r="LS5574" s="104"/>
      <c r="LT5574" s="104"/>
      <c r="LU5574" s="104"/>
      <c r="LV5574" s="104"/>
      <c r="LW5574" s="104"/>
      <c r="LX5574" s="104"/>
      <c r="LY5574" s="104"/>
      <c r="LZ5574" s="104"/>
      <c r="MA5574" s="104"/>
      <c r="MB5574" s="104"/>
      <c r="MC5574" s="104"/>
      <c r="MD5574" s="104"/>
      <c r="ME5574" s="104"/>
      <c r="MF5574" s="104"/>
      <c r="MG5574" s="104"/>
      <c r="MH5574" s="104"/>
      <c r="MI5574" s="104"/>
      <c r="MJ5574" s="104"/>
      <c r="MK5574" s="104"/>
      <c r="ML5574" s="104"/>
      <c r="MM5574" s="104"/>
      <c r="MN5574" s="104"/>
      <c r="MO5574" s="104"/>
      <c r="MP5574" s="104"/>
      <c r="MQ5574" s="104"/>
      <c r="MR5574" s="104"/>
      <c r="MS5574" s="104"/>
      <c r="MT5574" s="104"/>
      <c r="MU5574" s="104"/>
      <c r="MV5574" s="104"/>
      <c r="MW5574" s="104"/>
      <c r="MX5574" s="104"/>
      <c r="MY5574" s="104"/>
      <c r="MZ5574" s="104"/>
      <c r="NA5574" s="104"/>
      <c r="NB5574" s="104"/>
      <c r="NC5574" s="104"/>
      <c r="ND5574" s="104"/>
      <c r="NE5574" s="104"/>
      <c r="NF5574" s="104"/>
      <c r="NG5574" s="104"/>
      <c r="NH5574" s="104"/>
      <c r="NI5574" s="104"/>
      <c r="NJ5574" s="104"/>
      <c r="NK5574" s="104"/>
      <c r="NL5574" s="104"/>
      <c r="NM5574" s="104"/>
      <c r="NN5574" s="104"/>
      <c r="NO5574" s="104"/>
      <c r="NP5574" s="104"/>
      <c r="NQ5574" s="104"/>
      <c r="NR5574" s="104"/>
      <c r="NS5574" s="104"/>
      <c r="NT5574" s="104"/>
      <c r="NU5574" s="104"/>
      <c r="NV5574" s="104"/>
      <c r="NW5574" s="104"/>
      <c r="NX5574" s="104"/>
      <c r="NY5574" s="104"/>
      <c r="NZ5574" s="104"/>
      <c r="OA5574" s="104"/>
      <c r="OB5574" s="104"/>
      <c r="OC5574" s="104"/>
      <c r="OD5574" s="104"/>
      <c r="OE5574" s="104"/>
      <c r="OF5574" s="104"/>
      <c r="OG5574" s="104"/>
      <c r="OH5574" s="104"/>
      <c r="OI5574" s="104"/>
      <c r="OJ5574" s="104"/>
      <c r="OK5574" s="104"/>
      <c r="OL5574" s="104"/>
      <c r="OM5574" s="104"/>
      <c r="ON5574" s="104"/>
      <c r="OO5574" s="104"/>
      <c r="OP5574" s="104"/>
      <c r="OQ5574" s="104"/>
      <c r="OR5574" s="104"/>
      <c r="OS5574" s="104"/>
      <c r="OT5574" s="104"/>
      <c r="OU5574" s="104"/>
      <c r="OV5574" s="104"/>
      <c r="OW5574" s="104"/>
      <c r="OX5574" s="104"/>
      <c r="OY5574" s="104"/>
      <c r="OZ5574" s="104"/>
      <c r="PA5574" s="104"/>
      <c r="PB5574" s="104"/>
      <c r="PC5574" s="104"/>
      <c r="PD5574" s="104"/>
      <c r="PE5574" s="104"/>
      <c r="PF5574" s="104"/>
      <c r="PG5574" s="104"/>
      <c r="PH5574" s="104"/>
      <c r="PI5574" s="104"/>
      <c r="PJ5574" s="104"/>
      <c r="PK5574" s="104"/>
      <c r="PL5574" s="104"/>
      <c r="PM5574" s="104"/>
      <c r="PN5574" s="104"/>
      <c r="PO5574" s="104"/>
      <c r="PP5574" s="104"/>
      <c r="PQ5574" s="104"/>
      <c r="PR5574" s="104"/>
      <c r="PS5574" s="104"/>
      <c r="PT5574" s="104"/>
      <c r="PU5574" s="104"/>
      <c r="PV5574" s="104"/>
      <c r="PW5574" s="104"/>
      <c r="PX5574" s="104"/>
      <c r="PY5574" s="104"/>
      <c r="PZ5574" s="104"/>
      <c r="QA5574" s="104"/>
      <c r="QB5574" s="104"/>
      <c r="QC5574" s="104"/>
      <c r="QD5574" s="104"/>
      <c r="QE5574" s="104"/>
      <c r="QF5574" s="104"/>
      <c r="QG5574" s="104"/>
      <c r="QH5574" s="104"/>
      <c r="QI5574" s="104"/>
      <c r="QJ5574" s="104"/>
      <c r="QK5574" s="104"/>
      <c r="QL5574" s="104"/>
      <c r="QM5574" s="104"/>
      <c r="QN5574" s="104"/>
      <c r="QO5574" s="104"/>
      <c r="QP5574" s="104"/>
      <c r="QQ5574" s="104"/>
      <c r="QR5574" s="104"/>
      <c r="QS5574" s="104"/>
      <c r="QT5574" s="104"/>
      <c r="QU5574" s="104"/>
      <c r="QV5574" s="104"/>
      <c r="QW5574" s="104"/>
      <c r="QX5574" s="104"/>
      <c r="QY5574" s="104"/>
      <c r="QZ5574" s="104"/>
      <c r="RA5574" s="104"/>
      <c r="RB5574" s="104"/>
      <c r="RC5574" s="104"/>
      <c r="RD5574" s="104"/>
      <c r="RE5574" s="104"/>
      <c r="RF5574" s="104"/>
      <c r="RG5574" s="104"/>
      <c r="RH5574" s="104"/>
      <c r="RI5574" s="104"/>
      <c r="RJ5574" s="104"/>
      <c r="RK5574" s="104"/>
      <c r="RL5574" s="104"/>
      <c r="RM5574" s="104"/>
      <c r="RN5574" s="104"/>
      <c r="RO5574" s="104"/>
      <c r="RP5574" s="104"/>
      <c r="RQ5574" s="104"/>
      <c r="RR5574" s="104"/>
      <c r="RS5574" s="104"/>
      <c r="RT5574" s="104"/>
      <c r="RU5574" s="104"/>
      <c r="RV5574" s="104"/>
      <c r="RW5574" s="104"/>
      <c r="RX5574" s="104"/>
      <c r="RY5574" s="104"/>
      <c r="RZ5574" s="104"/>
      <c r="SA5574" s="104"/>
      <c r="SB5574" s="104"/>
      <c r="SC5574" s="104"/>
      <c r="SD5574" s="104"/>
      <c r="SE5574" s="104"/>
      <c r="SF5574" s="104"/>
      <c r="SG5574" s="104"/>
      <c r="SH5574" s="104"/>
      <c r="SI5574" s="104"/>
      <c r="SJ5574" s="104"/>
      <c r="SK5574" s="104"/>
      <c r="SL5574" s="104"/>
      <c r="SM5574" s="104"/>
      <c r="SN5574" s="104"/>
      <c r="SO5574" s="104"/>
      <c r="SP5574" s="104"/>
      <c r="SQ5574" s="104"/>
      <c r="SR5574" s="104"/>
      <c r="SS5574" s="104"/>
      <c r="ST5574" s="104"/>
      <c r="SU5574" s="104"/>
      <c r="SV5574" s="104"/>
      <c r="SW5574" s="104"/>
      <c r="SX5574" s="104"/>
      <c r="SY5574" s="104"/>
      <c r="SZ5574" s="104"/>
      <c r="TA5574" s="104"/>
      <c r="TB5574" s="104"/>
      <c r="TC5574" s="104"/>
      <c r="TD5574" s="104"/>
      <c r="TE5574" s="104"/>
      <c r="TF5574" s="104"/>
      <c r="TG5574" s="104"/>
      <c r="TH5574" s="104"/>
      <c r="TI5574" s="104"/>
      <c r="TJ5574" s="104"/>
      <c r="TK5574" s="104"/>
      <c r="TL5574" s="104"/>
      <c r="TM5574" s="104"/>
      <c r="TN5574" s="104"/>
      <c r="TO5574" s="104"/>
      <c r="TP5574" s="104"/>
      <c r="TQ5574" s="104"/>
      <c r="TR5574" s="104"/>
      <c r="TS5574" s="104"/>
      <c r="TT5574" s="104"/>
      <c r="TU5574" s="104"/>
      <c r="TV5574" s="104"/>
      <c r="TW5574" s="104"/>
      <c r="TX5574" s="104"/>
      <c r="TY5574" s="104"/>
      <c r="TZ5574" s="104"/>
      <c r="UA5574" s="104"/>
      <c r="UB5574" s="104"/>
      <c r="UC5574" s="104"/>
      <c r="UD5574" s="104"/>
      <c r="UE5574" s="104"/>
      <c r="UF5574" s="104"/>
      <c r="UG5574" s="104"/>
      <c r="UH5574" s="104"/>
      <c r="UI5574" s="104"/>
      <c r="UJ5574" s="104"/>
      <c r="UK5574" s="104"/>
      <c r="UL5574" s="104"/>
      <c r="UM5574" s="104"/>
      <c r="UN5574" s="104"/>
      <c r="UO5574" s="104"/>
      <c r="UP5574" s="104"/>
      <c r="UQ5574" s="104"/>
      <c r="UR5574" s="104"/>
      <c r="US5574" s="104"/>
      <c r="UT5574" s="104"/>
      <c r="UU5574" s="104"/>
      <c r="UV5574" s="104"/>
      <c r="UW5574" s="104"/>
      <c r="UX5574" s="104"/>
      <c r="UY5574" s="104"/>
      <c r="UZ5574" s="104"/>
      <c r="VA5574" s="104"/>
      <c r="VB5574" s="104"/>
      <c r="VC5574" s="104"/>
      <c r="VD5574" s="104"/>
      <c r="VE5574" s="104"/>
      <c r="VF5574" s="104"/>
      <c r="VG5574" s="104"/>
      <c r="VH5574" s="104"/>
      <c r="VI5574" s="104"/>
      <c r="VJ5574" s="104"/>
      <c r="VK5574" s="104"/>
      <c r="VL5574" s="104"/>
      <c r="VM5574" s="104"/>
      <c r="VN5574" s="104"/>
      <c r="VO5574" s="104"/>
      <c r="VP5574" s="104"/>
      <c r="VQ5574" s="104"/>
      <c r="VR5574" s="104"/>
      <c r="VS5574" s="104"/>
      <c r="VT5574" s="104"/>
      <c r="VU5574" s="104"/>
      <c r="VV5574" s="104"/>
      <c r="VW5574" s="104"/>
      <c r="VX5574" s="104"/>
      <c r="VY5574" s="104"/>
      <c r="VZ5574" s="104"/>
      <c r="WA5574" s="104"/>
      <c r="WB5574" s="104"/>
      <c r="WC5574" s="104"/>
      <c r="WD5574" s="104"/>
      <c r="WE5574" s="104"/>
      <c r="WF5574" s="104"/>
      <c r="WG5574" s="104"/>
      <c r="WH5574" s="104"/>
      <c r="WI5574" s="104"/>
      <c r="WJ5574" s="104"/>
      <c r="WK5574" s="104"/>
      <c r="WL5574" s="104"/>
      <c r="WM5574" s="104"/>
      <c r="WN5574" s="104"/>
      <c r="WO5574" s="104"/>
      <c r="WP5574" s="104"/>
      <c r="WQ5574" s="104"/>
      <c r="WR5574" s="104"/>
      <c r="WS5574" s="104"/>
      <c r="WT5574" s="104"/>
      <c r="WU5574" s="104"/>
      <c r="WV5574" s="104"/>
      <c r="WW5574" s="104"/>
      <c r="WX5574" s="104"/>
      <c r="WY5574" s="104"/>
      <c r="WZ5574" s="104"/>
      <c r="XA5574" s="104"/>
      <c r="XB5574" s="104"/>
      <c r="XC5574" s="104"/>
      <c r="XD5574" s="104"/>
      <c r="XE5574" s="104"/>
      <c r="XF5574" s="104"/>
      <c r="XG5574" s="104"/>
      <c r="XH5574" s="104"/>
      <c r="XI5574" s="104"/>
      <c r="XJ5574" s="104"/>
      <c r="XK5574" s="104"/>
      <c r="XL5574" s="104"/>
      <c r="XM5574" s="104"/>
      <c r="XN5574" s="104"/>
      <c r="XO5574" s="104"/>
      <c r="XP5574" s="104"/>
      <c r="XQ5574" s="104"/>
      <c r="XR5574" s="104"/>
      <c r="XS5574" s="104"/>
      <c r="XT5574" s="104"/>
      <c r="XU5574" s="104"/>
      <c r="XV5574" s="104"/>
      <c r="XW5574" s="104"/>
      <c r="XX5574" s="104"/>
      <c r="XY5574" s="104"/>
      <c r="XZ5574" s="104"/>
      <c r="YA5574" s="104"/>
      <c r="YB5574" s="104"/>
      <c r="YC5574" s="104"/>
      <c r="YD5574" s="104"/>
      <c r="YE5574" s="104"/>
      <c r="YF5574" s="104"/>
      <c r="YG5574" s="104"/>
      <c r="YH5574" s="104"/>
      <c r="YI5574" s="104"/>
      <c r="YJ5574" s="104"/>
      <c r="YK5574" s="104"/>
      <c r="YL5574" s="104"/>
      <c r="YM5574" s="104"/>
      <c r="YN5574" s="104"/>
      <c r="YO5574" s="104"/>
      <c r="YP5574" s="104"/>
      <c r="YQ5574" s="104"/>
      <c r="YR5574" s="104"/>
      <c r="YS5574" s="104"/>
      <c r="YT5574" s="104"/>
      <c r="YU5574" s="104"/>
      <c r="YV5574" s="104"/>
      <c r="YW5574" s="104"/>
      <c r="YX5574" s="104"/>
      <c r="YY5574" s="104"/>
      <c r="YZ5574" s="104"/>
      <c r="ZA5574" s="104"/>
      <c r="ZB5574" s="104"/>
      <c r="ZC5574" s="104"/>
      <c r="ZD5574" s="104"/>
      <c r="ZE5574" s="104"/>
      <c r="ZF5574" s="104"/>
      <c r="ZG5574" s="104"/>
      <c r="ZH5574" s="104"/>
      <c r="ZI5574" s="104"/>
      <c r="ZJ5574" s="104"/>
      <c r="ZK5574" s="104"/>
      <c r="ZL5574" s="104"/>
      <c r="ZM5574" s="104"/>
      <c r="ZN5574" s="104"/>
      <c r="ZO5574" s="104"/>
      <c r="ZP5574" s="104"/>
      <c r="ZQ5574" s="104"/>
      <c r="ZR5574" s="104"/>
      <c r="ZS5574" s="104"/>
      <c r="ZT5574" s="104"/>
      <c r="ZU5574" s="104"/>
      <c r="ZV5574" s="104"/>
      <c r="ZW5574" s="104"/>
      <c r="ZX5574" s="104"/>
      <c r="ZY5574" s="104"/>
      <c r="ZZ5574" s="104"/>
      <c r="AAA5574" s="104"/>
      <c r="AAB5574" s="104"/>
      <c r="AAC5574" s="104"/>
      <c r="AAD5574" s="104"/>
      <c r="AAE5574" s="104"/>
      <c r="AAF5574" s="104"/>
      <c r="AAG5574" s="104"/>
      <c r="AAH5574" s="104"/>
      <c r="AAI5574" s="104"/>
      <c r="AAJ5574" s="104"/>
      <c r="AAK5574" s="104"/>
      <c r="AAL5574" s="104"/>
      <c r="AAM5574" s="104"/>
      <c r="AAN5574" s="104"/>
      <c r="AAO5574" s="104"/>
      <c r="AAP5574" s="104"/>
      <c r="AAQ5574" s="104"/>
      <c r="AAR5574" s="104"/>
      <c r="AAS5574" s="104"/>
      <c r="AAT5574" s="104"/>
      <c r="AAU5574" s="104"/>
      <c r="AAV5574" s="104"/>
      <c r="AAW5574" s="104"/>
      <c r="AAX5574" s="104"/>
      <c r="AAY5574" s="104"/>
      <c r="AAZ5574" s="104"/>
      <c r="ABA5574" s="104"/>
      <c r="ABB5574" s="104"/>
      <c r="ABC5574" s="104"/>
      <c r="ABD5574" s="104"/>
      <c r="ABE5574" s="104"/>
      <c r="ABF5574" s="104"/>
      <c r="ABG5574" s="104"/>
      <c r="ABH5574" s="104"/>
      <c r="ABI5574" s="104"/>
      <c r="ABJ5574" s="104"/>
      <c r="ABK5574" s="104"/>
      <c r="ABL5574" s="104"/>
      <c r="ABM5574" s="104"/>
      <c r="ABN5574" s="104"/>
      <c r="ABO5574" s="104"/>
      <c r="ABP5574" s="104"/>
      <c r="ABQ5574" s="104"/>
      <c r="ABR5574" s="104"/>
      <c r="ABS5574" s="104"/>
      <c r="ABT5574" s="104"/>
      <c r="ABU5574" s="104"/>
      <c r="ABV5574" s="104"/>
      <c r="ABW5574" s="104"/>
      <c r="ABX5574" s="104"/>
      <c r="ABY5574" s="104"/>
      <c r="ABZ5574" s="104"/>
      <c r="ACA5574" s="104"/>
      <c r="ACB5574" s="104"/>
      <c r="ACC5574" s="104"/>
      <c r="ACD5574" s="104"/>
      <c r="ACE5574" s="104"/>
      <c r="ACF5574" s="104"/>
      <c r="ACG5574" s="104"/>
      <c r="ACH5574" s="104"/>
      <c r="ACI5574" s="104"/>
      <c r="ACJ5574" s="104"/>
      <c r="ACK5574" s="104"/>
      <c r="ACL5574" s="104"/>
      <c r="ACM5574" s="104"/>
      <c r="ACN5574" s="104"/>
      <c r="ACO5574" s="104"/>
      <c r="ACP5574" s="104"/>
      <c r="ACQ5574" s="104"/>
      <c r="ACR5574" s="104"/>
      <c r="ACS5574" s="104"/>
      <c r="ACT5574" s="104"/>
      <c r="ACU5574" s="104"/>
      <c r="ACV5574" s="104"/>
      <c r="ACW5574" s="104"/>
      <c r="ACX5574" s="104"/>
      <c r="ACY5574" s="104"/>
      <c r="ACZ5574" s="104"/>
      <c r="ADA5574" s="104"/>
      <c r="ADB5574" s="104"/>
      <c r="ADC5574" s="104"/>
      <c r="ADD5574" s="104"/>
      <c r="ADE5574" s="104"/>
      <c r="ADF5574" s="104"/>
      <c r="ADG5574" s="104"/>
      <c r="ADH5574" s="104"/>
      <c r="ADI5574" s="104"/>
      <c r="ADJ5574" s="104"/>
      <c r="ADK5574" s="104"/>
      <c r="ADL5574" s="104"/>
      <c r="ADM5574" s="104"/>
      <c r="ADN5574" s="104"/>
      <c r="ADO5574" s="104"/>
      <c r="ADP5574" s="104"/>
      <c r="ADQ5574" s="104"/>
      <c r="ADR5574" s="104"/>
      <c r="ADS5574" s="104"/>
      <c r="ADT5574" s="104"/>
      <c r="ADU5574" s="104"/>
      <c r="ADV5574" s="104"/>
      <c r="ADW5574" s="104"/>
      <c r="ADX5574" s="104"/>
      <c r="ADY5574" s="104"/>
      <c r="ADZ5574" s="104"/>
      <c r="AEA5574" s="104"/>
      <c r="AEB5574" s="104"/>
      <c r="AEC5574" s="104"/>
      <c r="AED5574" s="104"/>
      <c r="AEE5574" s="104"/>
      <c r="AEF5574" s="104"/>
      <c r="AEG5574" s="104"/>
      <c r="AEH5574" s="104"/>
      <c r="AEI5574" s="104"/>
      <c r="AEJ5574" s="104"/>
      <c r="AEK5574" s="104"/>
      <c r="AEL5574" s="104"/>
      <c r="AEM5574" s="104"/>
      <c r="AEN5574" s="104"/>
      <c r="AEO5574" s="104"/>
      <c r="AEP5574" s="104"/>
      <c r="AEQ5574" s="104"/>
      <c r="AER5574" s="104"/>
      <c r="AES5574" s="104"/>
      <c r="AET5574" s="104"/>
      <c r="AEU5574" s="104"/>
      <c r="AEV5574" s="104"/>
      <c r="AEW5574" s="104"/>
      <c r="AEX5574" s="104"/>
      <c r="AEY5574" s="104"/>
      <c r="AEZ5574" s="104"/>
      <c r="AFA5574" s="104"/>
      <c r="AFB5574" s="104"/>
      <c r="AFC5574" s="104"/>
      <c r="AFD5574" s="104"/>
      <c r="AFE5574" s="104"/>
      <c r="AFF5574" s="104"/>
      <c r="AFG5574" s="104"/>
      <c r="AFH5574" s="104"/>
      <c r="AFI5574" s="104"/>
      <c r="AFJ5574" s="104"/>
      <c r="AFK5574" s="104"/>
      <c r="AFL5574" s="104"/>
      <c r="AFM5574" s="104"/>
      <c r="AFN5574" s="104"/>
      <c r="AFO5574" s="104"/>
      <c r="AFP5574" s="104"/>
      <c r="AFQ5574" s="104"/>
      <c r="AFR5574" s="104"/>
      <c r="AFS5574" s="104"/>
      <c r="AFT5574" s="104"/>
      <c r="AFU5574" s="104"/>
      <c r="AFV5574" s="104"/>
      <c r="AFW5574" s="104"/>
      <c r="AFX5574" s="104"/>
      <c r="AFY5574" s="104"/>
      <c r="AFZ5574" s="104"/>
      <c r="AGA5574" s="104"/>
      <c r="AGB5574" s="104"/>
      <c r="AGC5574" s="104"/>
      <c r="AGD5574" s="104"/>
      <c r="AGE5574" s="104"/>
      <c r="AGF5574" s="104"/>
      <c r="AGG5574" s="104"/>
      <c r="AGH5574" s="104"/>
      <c r="AGI5574" s="104"/>
      <c r="AGJ5574" s="104"/>
      <c r="AGK5574" s="104"/>
      <c r="AGL5574" s="104"/>
      <c r="AGM5574" s="104"/>
      <c r="AGN5574" s="104"/>
      <c r="AGO5574" s="104"/>
      <c r="AGP5574" s="104"/>
      <c r="AGQ5574" s="104"/>
      <c r="AGR5574" s="104"/>
      <c r="AGS5574" s="104"/>
      <c r="AGT5574" s="104"/>
      <c r="AGU5574" s="104"/>
      <c r="AGV5574" s="104"/>
      <c r="AGW5574" s="104"/>
      <c r="AGX5574" s="104"/>
      <c r="AGY5574" s="104"/>
      <c r="AGZ5574" s="104"/>
      <c r="AHA5574" s="104"/>
      <c r="AHB5574" s="104"/>
      <c r="AHC5574" s="104"/>
      <c r="AHD5574" s="104"/>
      <c r="AHE5574" s="104"/>
      <c r="AHF5574" s="104"/>
      <c r="AHG5574" s="104"/>
      <c r="AHH5574" s="104"/>
      <c r="AHI5574" s="104"/>
      <c r="AHJ5574" s="104"/>
      <c r="AHK5574" s="104"/>
      <c r="AHL5574" s="104"/>
      <c r="AHM5574" s="104"/>
      <c r="AHN5574" s="104"/>
      <c r="AHO5574" s="104"/>
      <c r="AHP5574" s="104"/>
      <c r="AHQ5574" s="104"/>
      <c r="AHR5574" s="104"/>
      <c r="AHS5574" s="104"/>
      <c r="AHT5574" s="104"/>
      <c r="AHU5574" s="104"/>
      <c r="AHV5574" s="104"/>
      <c r="AHW5574" s="104"/>
      <c r="AHX5574" s="104"/>
      <c r="AHY5574" s="104"/>
      <c r="AHZ5574" s="104"/>
      <c r="AIA5574" s="104"/>
      <c r="AIB5574" s="104"/>
      <c r="AIC5574" s="104"/>
      <c r="AID5574" s="104"/>
      <c r="AIE5574" s="104"/>
      <c r="AIF5574" s="104"/>
      <c r="AIG5574" s="104"/>
      <c r="AIH5574" s="104"/>
      <c r="AII5574" s="104"/>
      <c r="AIJ5574" s="104"/>
      <c r="AIK5574" s="104"/>
      <c r="AIL5574" s="104"/>
      <c r="AIM5574" s="104"/>
      <c r="AIN5574" s="104"/>
      <c r="AIO5574" s="104"/>
      <c r="AIP5574" s="104"/>
      <c r="AIQ5574" s="104"/>
      <c r="AIR5574" s="104"/>
      <c r="AIS5574" s="104"/>
      <c r="AIT5574" s="104"/>
      <c r="AIU5574" s="104"/>
      <c r="AIV5574" s="104"/>
      <c r="AIW5574" s="104"/>
      <c r="AIX5574" s="104"/>
      <c r="AIY5574" s="104"/>
      <c r="AIZ5574" s="104"/>
      <c r="AJA5574" s="104"/>
      <c r="AJB5574" s="104"/>
      <c r="AJC5574" s="104"/>
      <c r="AJD5574" s="104"/>
      <c r="AJE5574" s="104"/>
      <c r="AJF5574" s="104"/>
      <c r="AJG5574" s="104"/>
      <c r="AJH5574" s="104"/>
      <c r="AJI5574" s="104"/>
      <c r="AJJ5574" s="104"/>
      <c r="AJK5574" s="104"/>
      <c r="AJL5574" s="104"/>
      <c r="AJM5574" s="104"/>
      <c r="AJN5574" s="104"/>
      <c r="AJO5574" s="104"/>
      <c r="AJP5574" s="104"/>
      <c r="AJQ5574" s="104"/>
      <c r="AJR5574" s="104"/>
      <c r="AJS5574" s="104"/>
      <c r="AJT5574" s="104"/>
      <c r="AJU5574" s="104"/>
      <c r="AJV5574" s="104"/>
      <c r="AJW5574" s="104"/>
      <c r="AJX5574" s="104"/>
      <c r="AJY5574" s="104"/>
      <c r="AJZ5574" s="104"/>
      <c r="AKA5574" s="104"/>
      <c r="AKB5574" s="104"/>
      <c r="AKC5574" s="104"/>
      <c r="AKD5574" s="104"/>
      <c r="AKE5574" s="104"/>
      <c r="AKF5574" s="104"/>
      <c r="AKG5574" s="104"/>
      <c r="AKH5574" s="104"/>
      <c r="AKI5574" s="104"/>
      <c r="AKJ5574" s="104"/>
      <c r="AKK5574" s="104"/>
      <c r="AKL5574" s="104"/>
      <c r="AKM5574" s="104"/>
      <c r="AKN5574" s="104"/>
      <c r="AKO5574" s="104"/>
      <c r="AKP5574" s="104"/>
      <c r="AKQ5574" s="104"/>
      <c r="AKR5574" s="104"/>
      <c r="AKS5574" s="104"/>
      <c r="AKT5574" s="104"/>
      <c r="AKU5574" s="104"/>
      <c r="AKV5574" s="104"/>
      <c r="AKW5574" s="104"/>
      <c r="AKX5574" s="104"/>
      <c r="AKY5574" s="104"/>
      <c r="AKZ5574" s="104"/>
      <c r="ALA5574" s="104"/>
      <c r="ALB5574" s="104"/>
      <c r="ALC5574" s="104"/>
      <c r="ALD5574" s="104"/>
      <c r="ALE5574" s="104"/>
      <c r="ALF5574" s="104"/>
      <c r="ALG5574" s="104"/>
      <c r="ALH5574" s="104"/>
      <c r="ALI5574" s="104"/>
      <c r="ALJ5574" s="104"/>
      <c r="ALK5574" s="104"/>
      <c r="ALL5574" s="104"/>
      <c r="ALM5574" s="104"/>
      <c r="ALN5574" s="104"/>
      <c r="ALO5574" s="104"/>
      <c r="ALP5574" s="104"/>
      <c r="ALQ5574" s="104"/>
      <c r="ALR5574" s="104"/>
      <c r="ALS5574" s="104"/>
      <c r="ALT5574" s="104"/>
      <c r="ALU5574" s="104"/>
      <c r="ALV5574" s="104"/>
      <c r="ALW5574" s="104"/>
      <c r="ALX5574" s="104"/>
      <c r="ALY5574" s="104"/>
      <c r="ALZ5574" s="104"/>
      <c r="AMA5574" s="104"/>
      <c r="AMB5574" s="104"/>
      <c r="AMC5574" s="104"/>
      <c r="AMD5574" s="104"/>
      <c r="AME5574" s="104"/>
      <c r="AMF5574" s="104"/>
      <c r="AMG5574" s="104"/>
      <c r="AMH5574" s="104"/>
      <c r="AMI5574" s="104"/>
      <c r="AMJ5574" s="104"/>
      <c r="AMK5574" s="104"/>
      <c r="AML5574" s="104"/>
      <c r="AMM5574" s="104"/>
      <c r="AMN5574" s="104"/>
      <c r="AMO5574" s="104"/>
    </row>
    <row r="5575" spans="1:1029" s="88" customFormat="1" x14ac:dyDescent="0.35">
      <c r="A5575" s="21">
        <v>10141103</v>
      </c>
      <c r="B5575" s="115" t="s">
        <v>496</v>
      </c>
      <c r="C5575" s="115" t="s">
        <v>495</v>
      </c>
      <c r="D5575" s="21"/>
      <c r="E5575" s="114" t="str">
        <f t="shared" si="1045"/>
        <v xml:space="preserve">TRANSFORMADOR AUXILIAR MARCA:DT1324-620083 CHICAMBA HYDRO </v>
      </c>
      <c r="F5575" s="127"/>
      <c r="G5575" s="124" t="s">
        <v>458</v>
      </c>
      <c r="H5575" s="21" t="s">
        <v>458</v>
      </c>
      <c r="I5575" s="21"/>
      <c r="J5575" s="21"/>
      <c r="K5575" s="57" t="s">
        <v>368</v>
      </c>
      <c r="L5575" s="57" t="s">
        <v>367</v>
      </c>
      <c r="M5575" s="21"/>
      <c r="N5575" s="21">
        <v>22</v>
      </c>
      <c r="O5575" s="21">
        <v>0.4</v>
      </c>
      <c r="P5575" s="124" t="s">
        <v>516</v>
      </c>
      <c r="Q5575" s="21">
        <v>2015</v>
      </c>
      <c r="R5575" s="21" t="s">
        <v>515</v>
      </c>
      <c r="S5575" s="21" t="s">
        <v>515</v>
      </c>
      <c r="T5575" s="126">
        <v>572</v>
      </c>
      <c r="U5575" s="111">
        <v>45</v>
      </c>
      <c r="V5575" s="113">
        <f t="shared" si="1046"/>
        <v>547.84888888888895</v>
      </c>
      <c r="W5575" s="113">
        <f t="shared" si="1047"/>
        <v>24.151111111111049</v>
      </c>
      <c r="X5575" s="112">
        <f t="shared" si="1048"/>
        <v>24151.111111111051</v>
      </c>
      <c r="Y5575" s="118"/>
      <c r="Z5575" s="110">
        <f t="shared" si="1044"/>
        <v>43</v>
      </c>
      <c r="AA5575" s="109">
        <f t="shared" si="1049"/>
        <v>28.6</v>
      </c>
      <c r="AB5575" s="109">
        <f t="shared" si="1050"/>
        <v>28600</v>
      </c>
      <c r="AC5575" s="108">
        <f t="shared" si="1051"/>
        <v>543.4</v>
      </c>
      <c r="AD5575" s="107">
        <f t="shared" si="1052"/>
        <v>2.2222222222222223E-2</v>
      </c>
      <c r="AE5575" s="106">
        <f t="shared" si="1053"/>
        <v>12.075555555555555</v>
      </c>
      <c r="AF5575" s="105">
        <f t="shared" si="1054"/>
        <v>36.226666666666603</v>
      </c>
      <c r="AG5575" s="105">
        <f t="shared" si="1055"/>
        <v>535.77333333333343</v>
      </c>
      <c r="AH5575" s="104"/>
      <c r="AI5575" s="104"/>
      <c r="AJ5575" s="104"/>
      <c r="AK5575" s="104"/>
      <c r="AL5575" s="104"/>
      <c r="AM5575" s="104"/>
      <c r="AN5575" s="104"/>
      <c r="AO5575" s="104"/>
      <c r="AP5575" s="104"/>
      <c r="AQ5575" s="104"/>
      <c r="AR5575" s="104"/>
      <c r="AS5575" s="104"/>
      <c r="AT5575" s="104"/>
      <c r="AU5575" s="104"/>
      <c r="AV5575" s="104"/>
      <c r="AW5575" s="104"/>
      <c r="AX5575" s="104"/>
      <c r="AY5575" s="104"/>
      <c r="AZ5575" s="104"/>
      <c r="BA5575" s="104"/>
      <c r="BB5575" s="104"/>
      <c r="BC5575" s="104"/>
      <c r="BD5575" s="104"/>
      <c r="BE5575" s="104"/>
      <c r="BF5575" s="104"/>
      <c r="BG5575" s="104"/>
      <c r="BH5575" s="104"/>
      <c r="BI5575" s="104"/>
      <c r="BJ5575" s="104"/>
      <c r="BK5575" s="104"/>
      <c r="BL5575" s="104"/>
      <c r="BM5575" s="104"/>
      <c r="BN5575" s="104"/>
      <c r="BO5575" s="104"/>
      <c r="BP5575" s="104"/>
      <c r="BQ5575" s="104"/>
      <c r="BR5575" s="104"/>
      <c r="BS5575" s="104"/>
      <c r="BT5575" s="104"/>
      <c r="BU5575" s="104"/>
      <c r="BV5575" s="104"/>
      <c r="BW5575" s="104"/>
      <c r="BX5575" s="104"/>
      <c r="BY5575" s="104"/>
      <c r="BZ5575" s="104"/>
      <c r="CA5575" s="104"/>
      <c r="CB5575" s="104"/>
      <c r="CC5575" s="104"/>
      <c r="CD5575" s="104"/>
      <c r="CE5575" s="104"/>
      <c r="CF5575" s="104"/>
      <c r="CG5575" s="104"/>
      <c r="CH5575" s="104"/>
      <c r="CI5575" s="104"/>
      <c r="CJ5575" s="104"/>
      <c r="CK5575" s="104"/>
      <c r="CL5575" s="104"/>
      <c r="CM5575" s="104"/>
      <c r="CN5575" s="104"/>
      <c r="CO5575" s="104"/>
      <c r="CP5575" s="104"/>
      <c r="CQ5575" s="104"/>
      <c r="CR5575" s="104"/>
      <c r="CS5575" s="104"/>
      <c r="CT5575" s="104"/>
      <c r="CU5575" s="104"/>
      <c r="CV5575" s="104"/>
      <c r="CW5575" s="104"/>
      <c r="CX5575" s="104"/>
      <c r="CY5575" s="104"/>
      <c r="CZ5575" s="104"/>
      <c r="DA5575" s="104"/>
      <c r="DB5575" s="104"/>
      <c r="DC5575" s="104"/>
      <c r="DD5575" s="104"/>
      <c r="DE5575" s="104"/>
      <c r="DF5575" s="104"/>
      <c r="DG5575" s="104"/>
      <c r="DH5575" s="104"/>
      <c r="DI5575" s="104"/>
      <c r="DJ5575" s="104"/>
      <c r="DK5575" s="104"/>
      <c r="DL5575" s="104"/>
      <c r="DM5575" s="104"/>
      <c r="DN5575" s="104"/>
      <c r="DO5575" s="104"/>
      <c r="DP5575" s="104"/>
      <c r="DQ5575" s="104"/>
      <c r="DR5575" s="104"/>
      <c r="DS5575" s="104"/>
      <c r="DT5575" s="104"/>
      <c r="DU5575" s="104"/>
      <c r="DV5575" s="104"/>
      <c r="DW5575" s="104"/>
      <c r="DX5575" s="104"/>
      <c r="DY5575" s="104"/>
      <c r="DZ5575" s="104"/>
      <c r="EA5575" s="104"/>
      <c r="EB5575" s="104"/>
      <c r="EC5575" s="104"/>
      <c r="ED5575" s="104"/>
      <c r="EE5575" s="104"/>
      <c r="EF5575" s="104"/>
      <c r="EG5575" s="104"/>
      <c r="EH5575" s="104"/>
      <c r="EI5575" s="104"/>
      <c r="EJ5575" s="104"/>
      <c r="EK5575" s="104"/>
      <c r="EL5575" s="104"/>
      <c r="EM5575" s="104"/>
      <c r="EN5575" s="104"/>
      <c r="EO5575" s="104"/>
      <c r="EP5575" s="104"/>
      <c r="EQ5575" s="104"/>
      <c r="ER5575" s="104"/>
      <c r="ES5575" s="104"/>
      <c r="ET5575" s="104"/>
      <c r="EU5575" s="104"/>
      <c r="EV5575" s="104"/>
      <c r="EW5575" s="104"/>
      <c r="EX5575" s="104"/>
      <c r="EY5575" s="104"/>
      <c r="EZ5575" s="104"/>
      <c r="FA5575" s="104"/>
      <c r="FB5575" s="104"/>
      <c r="FC5575" s="104"/>
      <c r="FD5575" s="104"/>
      <c r="FE5575" s="104"/>
      <c r="FF5575" s="104"/>
      <c r="FG5575" s="104"/>
      <c r="FH5575" s="104"/>
      <c r="FI5575" s="104"/>
      <c r="FJ5575" s="104"/>
      <c r="FK5575" s="104"/>
      <c r="FL5575" s="104"/>
      <c r="FM5575" s="104"/>
      <c r="FN5575" s="104"/>
      <c r="FO5575" s="104"/>
      <c r="FP5575" s="104"/>
      <c r="FQ5575" s="104"/>
      <c r="FR5575" s="104"/>
      <c r="FS5575" s="104"/>
      <c r="FT5575" s="104"/>
      <c r="FU5575" s="104"/>
      <c r="FV5575" s="104"/>
      <c r="FW5575" s="104"/>
      <c r="FX5575" s="104"/>
      <c r="FY5575" s="104"/>
      <c r="FZ5575" s="104"/>
      <c r="GA5575" s="104"/>
      <c r="GB5575" s="104"/>
      <c r="GC5575" s="104"/>
      <c r="GD5575" s="104"/>
      <c r="GE5575" s="104"/>
      <c r="GF5575" s="104"/>
      <c r="GG5575" s="104"/>
      <c r="GH5575" s="104"/>
      <c r="GI5575" s="104"/>
      <c r="GJ5575" s="104"/>
      <c r="GK5575" s="104"/>
      <c r="GL5575" s="104"/>
      <c r="GM5575" s="104"/>
      <c r="GN5575" s="104"/>
      <c r="GO5575" s="104"/>
      <c r="GP5575" s="104"/>
      <c r="GQ5575" s="104"/>
      <c r="GR5575" s="104"/>
      <c r="GS5575" s="104"/>
      <c r="GT5575" s="104"/>
      <c r="GU5575" s="104"/>
      <c r="GV5575" s="104"/>
      <c r="GW5575" s="104"/>
      <c r="GX5575" s="104"/>
      <c r="GY5575" s="104"/>
      <c r="GZ5575" s="104"/>
      <c r="HA5575" s="104"/>
      <c r="HB5575" s="104"/>
      <c r="HC5575" s="104"/>
      <c r="HD5575" s="104"/>
      <c r="HE5575" s="104"/>
      <c r="HF5575" s="104"/>
      <c r="HG5575" s="104"/>
      <c r="HH5575" s="104"/>
      <c r="HI5575" s="104"/>
      <c r="HJ5575" s="104"/>
      <c r="HK5575" s="104"/>
      <c r="HL5575" s="104"/>
      <c r="HM5575" s="104"/>
      <c r="HN5575" s="104"/>
      <c r="HO5575" s="104"/>
      <c r="HP5575" s="104"/>
      <c r="HQ5575" s="104"/>
      <c r="HR5575" s="104"/>
      <c r="HS5575" s="104"/>
      <c r="HT5575" s="104"/>
      <c r="HU5575" s="104"/>
      <c r="HV5575" s="104"/>
      <c r="HW5575" s="104"/>
      <c r="HX5575" s="104"/>
      <c r="HY5575" s="104"/>
      <c r="HZ5575" s="104"/>
      <c r="IA5575" s="104"/>
      <c r="IB5575" s="104"/>
      <c r="IC5575" s="104"/>
      <c r="ID5575" s="104"/>
      <c r="IE5575" s="104"/>
      <c r="IF5575" s="104"/>
      <c r="IG5575" s="104"/>
      <c r="IH5575" s="104"/>
      <c r="II5575" s="104"/>
      <c r="IJ5575" s="104"/>
      <c r="IK5575" s="104"/>
      <c r="IL5575" s="104"/>
      <c r="IM5575" s="104"/>
      <c r="IN5575" s="104"/>
      <c r="IO5575" s="104"/>
      <c r="IP5575" s="104"/>
      <c r="IQ5575" s="104"/>
      <c r="IR5575" s="104"/>
      <c r="IS5575" s="104"/>
      <c r="IT5575" s="104"/>
      <c r="IU5575" s="104"/>
      <c r="IV5575" s="104"/>
      <c r="IW5575" s="104"/>
      <c r="IX5575" s="104"/>
      <c r="IY5575" s="104"/>
      <c r="IZ5575" s="104"/>
      <c r="JA5575" s="104"/>
      <c r="JB5575" s="104"/>
      <c r="JC5575" s="104"/>
      <c r="JD5575" s="104"/>
      <c r="JE5575" s="104"/>
      <c r="JF5575" s="104"/>
      <c r="JG5575" s="104"/>
      <c r="JH5575" s="104"/>
      <c r="JI5575" s="104"/>
      <c r="JJ5575" s="104"/>
      <c r="JK5575" s="104"/>
      <c r="JL5575" s="104"/>
      <c r="JM5575" s="104"/>
      <c r="JN5575" s="104"/>
      <c r="JO5575" s="104"/>
      <c r="JP5575" s="104"/>
      <c r="JQ5575" s="104"/>
      <c r="JR5575" s="104"/>
      <c r="JS5575" s="104"/>
      <c r="JT5575" s="104"/>
      <c r="JU5575" s="104"/>
      <c r="JV5575" s="104"/>
      <c r="JW5575" s="104"/>
      <c r="JX5575" s="104"/>
      <c r="JY5575" s="104"/>
      <c r="JZ5575" s="104"/>
      <c r="KA5575" s="104"/>
      <c r="KB5575" s="104"/>
      <c r="KC5575" s="104"/>
      <c r="KD5575" s="104"/>
      <c r="KE5575" s="104"/>
      <c r="KF5575" s="104"/>
      <c r="KG5575" s="104"/>
      <c r="KH5575" s="104"/>
      <c r="KI5575" s="104"/>
      <c r="KJ5575" s="104"/>
      <c r="KK5575" s="104"/>
      <c r="KL5575" s="104"/>
      <c r="KM5575" s="104"/>
      <c r="KN5575" s="104"/>
      <c r="KO5575" s="104"/>
      <c r="KP5575" s="104"/>
      <c r="KQ5575" s="104"/>
      <c r="KR5575" s="104"/>
      <c r="KS5575" s="104"/>
      <c r="KT5575" s="104"/>
      <c r="KU5575" s="104"/>
      <c r="KV5575" s="104"/>
      <c r="KW5575" s="104"/>
      <c r="KX5575" s="104"/>
      <c r="KY5575" s="104"/>
      <c r="KZ5575" s="104"/>
      <c r="LA5575" s="104"/>
      <c r="LB5575" s="104"/>
      <c r="LC5575" s="104"/>
      <c r="LD5575" s="104"/>
      <c r="LE5575" s="104"/>
      <c r="LF5575" s="104"/>
      <c r="LG5575" s="104"/>
      <c r="LH5575" s="104"/>
      <c r="LI5575" s="104"/>
      <c r="LJ5575" s="104"/>
      <c r="LK5575" s="104"/>
      <c r="LL5575" s="104"/>
      <c r="LM5575" s="104"/>
      <c r="LN5575" s="104"/>
      <c r="LO5575" s="104"/>
      <c r="LP5575" s="104"/>
      <c r="LQ5575" s="104"/>
      <c r="LR5575" s="104"/>
      <c r="LS5575" s="104"/>
      <c r="LT5575" s="104"/>
      <c r="LU5575" s="104"/>
      <c r="LV5575" s="104"/>
      <c r="LW5575" s="104"/>
      <c r="LX5575" s="104"/>
      <c r="LY5575" s="104"/>
      <c r="LZ5575" s="104"/>
      <c r="MA5575" s="104"/>
      <c r="MB5575" s="104"/>
      <c r="MC5575" s="104"/>
      <c r="MD5575" s="104"/>
      <c r="ME5575" s="104"/>
      <c r="MF5575" s="104"/>
      <c r="MG5575" s="104"/>
      <c r="MH5575" s="104"/>
      <c r="MI5575" s="104"/>
      <c r="MJ5575" s="104"/>
      <c r="MK5575" s="104"/>
      <c r="ML5575" s="104"/>
      <c r="MM5575" s="104"/>
      <c r="MN5575" s="104"/>
      <c r="MO5575" s="104"/>
      <c r="MP5575" s="104"/>
      <c r="MQ5575" s="104"/>
      <c r="MR5575" s="104"/>
      <c r="MS5575" s="104"/>
      <c r="MT5575" s="104"/>
      <c r="MU5575" s="104"/>
      <c r="MV5575" s="104"/>
      <c r="MW5575" s="104"/>
      <c r="MX5575" s="104"/>
      <c r="MY5575" s="104"/>
      <c r="MZ5575" s="104"/>
      <c r="NA5575" s="104"/>
      <c r="NB5575" s="104"/>
      <c r="NC5575" s="104"/>
      <c r="ND5575" s="104"/>
      <c r="NE5575" s="104"/>
      <c r="NF5575" s="104"/>
      <c r="NG5575" s="104"/>
      <c r="NH5575" s="104"/>
      <c r="NI5575" s="104"/>
      <c r="NJ5575" s="104"/>
      <c r="NK5575" s="104"/>
      <c r="NL5575" s="104"/>
      <c r="NM5575" s="104"/>
      <c r="NN5575" s="104"/>
      <c r="NO5575" s="104"/>
      <c r="NP5575" s="104"/>
      <c r="NQ5575" s="104"/>
      <c r="NR5575" s="104"/>
      <c r="NS5575" s="104"/>
      <c r="NT5575" s="104"/>
      <c r="NU5575" s="104"/>
      <c r="NV5575" s="104"/>
      <c r="NW5575" s="104"/>
      <c r="NX5575" s="104"/>
      <c r="NY5575" s="104"/>
      <c r="NZ5575" s="104"/>
      <c r="OA5575" s="104"/>
      <c r="OB5575" s="104"/>
      <c r="OC5575" s="104"/>
      <c r="OD5575" s="104"/>
      <c r="OE5575" s="104"/>
      <c r="OF5575" s="104"/>
      <c r="OG5575" s="104"/>
      <c r="OH5575" s="104"/>
      <c r="OI5575" s="104"/>
      <c r="OJ5575" s="104"/>
      <c r="OK5575" s="104"/>
      <c r="OL5575" s="104"/>
      <c r="OM5575" s="104"/>
      <c r="ON5575" s="104"/>
      <c r="OO5575" s="104"/>
      <c r="OP5575" s="104"/>
      <c r="OQ5575" s="104"/>
      <c r="OR5575" s="104"/>
      <c r="OS5575" s="104"/>
      <c r="OT5575" s="104"/>
      <c r="OU5575" s="104"/>
      <c r="OV5575" s="104"/>
      <c r="OW5575" s="104"/>
      <c r="OX5575" s="104"/>
      <c r="OY5575" s="104"/>
      <c r="OZ5575" s="104"/>
      <c r="PA5575" s="104"/>
      <c r="PB5575" s="104"/>
      <c r="PC5575" s="104"/>
      <c r="PD5575" s="104"/>
      <c r="PE5575" s="104"/>
      <c r="PF5575" s="104"/>
      <c r="PG5575" s="104"/>
      <c r="PH5575" s="104"/>
      <c r="PI5575" s="104"/>
      <c r="PJ5575" s="104"/>
      <c r="PK5575" s="104"/>
      <c r="PL5575" s="104"/>
      <c r="PM5575" s="104"/>
      <c r="PN5575" s="104"/>
      <c r="PO5575" s="104"/>
      <c r="PP5575" s="104"/>
      <c r="PQ5575" s="104"/>
      <c r="PR5575" s="104"/>
      <c r="PS5575" s="104"/>
      <c r="PT5575" s="104"/>
      <c r="PU5575" s="104"/>
      <c r="PV5575" s="104"/>
      <c r="PW5575" s="104"/>
      <c r="PX5575" s="104"/>
      <c r="PY5575" s="104"/>
      <c r="PZ5575" s="104"/>
      <c r="QA5575" s="104"/>
      <c r="QB5575" s="104"/>
      <c r="QC5575" s="104"/>
      <c r="QD5575" s="104"/>
      <c r="QE5575" s="104"/>
      <c r="QF5575" s="104"/>
      <c r="QG5575" s="104"/>
      <c r="QH5575" s="104"/>
      <c r="QI5575" s="104"/>
      <c r="QJ5575" s="104"/>
      <c r="QK5575" s="104"/>
      <c r="QL5575" s="104"/>
      <c r="QM5575" s="104"/>
      <c r="QN5575" s="104"/>
      <c r="QO5575" s="104"/>
      <c r="QP5575" s="104"/>
      <c r="QQ5575" s="104"/>
      <c r="QR5575" s="104"/>
      <c r="QS5575" s="104"/>
      <c r="QT5575" s="104"/>
      <c r="QU5575" s="104"/>
      <c r="QV5575" s="104"/>
      <c r="QW5575" s="104"/>
      <c r="QX5575" s="104"/>
      <c r="QY5575" s="104"/>
      <c r="QZ5575" s="104"/>
      <c r="RA5575" s="104"/>
      <c r="RB5575" s="104"/>
      <c r="RC5575" s="104"/>
      <c r="RD5575" s="104"/>
      <c r="RE5575" s="104"/>
      <c r="RF5575" s="104"/>
      <c r="RG5575" s="104"/>
      <c r="RH5575" s="104"/>
      <c r="RI5575" s="104"/>
      <c r="RJ5575" s="104"/>
      <c r="RK5575" s="104"/>
      <c r="RL5575" s="104"/>
      <c r="RM5575" s="104"/>
      <c r="RN5575" s="104"/>
      <c r="RO5575" s="104"/>
      <c r="RP5575" s="104"/>
      <c r="RQ5575" s="104"/>
      <c r="RR5575" s="104"/>
      <c r="RS5575" s="104"/>
      <c r="RT5575" s="104"/>
      <c r="RU5575" s="104"/>
      <c r="RV5575" s="104"/>
      <c r="RW5575" s="104"/>
      <c r="RX5575" s="104"/>
      <c r="RY5575" s="104"/>
      <c r="RZ5575" s="104"/>
      <c r="SA5575" s="104"/>
      <c r="SB5575" s="104"/>
      <c r="SC5575" s="104"/>
      <c r="SD5575" s="104"/>
      <c r="SE5575" s="104"/>
      <c r="SF5575" s="104"/>
      <c r="SG5575" s="104"/>
      <c r="SH5575" s="104"/>
      <c r="SI5575" s="104"/>
      <c r="SJ5575" s="104"/>
      <c r="SK5575" s="104"/>
      <c r="SL5575" s="104"/>
      <c r="SM5575" s="104"/>
      <c r="SN5575" s="104"/>
      <c r="SO5575" s="104"/>
      <c r="SP5575" s="104"/>
      <c r="SQ5575" s="104"/>
      <c r="SR5575" s="104"/>
      <c r="SS5575" s="104"/>
      <c r="ST5575" s="104"/>
      <c r="SU5575" s="104"/>
      <c r="SV5575" s="104"/>
      <c r="SW5575" s="104"/>
      <c r="SX5575" s="104"/>
      <c r="SY5575" s="104"/>
      <c r="SZ5575" s="104"/>
      <c r="TA5575" s="104"/>
      <c r="TB5575" s="104"/>
      <c r="TC5575" s="104"/>
      <c r="TD5575" s="104"/>
      <c r="TE5575" s="104"/>
      <c r="TF5575" s="104"/>
      <c r="TG5575" s="104"/>
      <c r="TH5575" s="104"/>
      <c r="TI5575" s="104"/>
      <c r="TJ5575" s="104"/>
      <c r="TK5575" s="104"/>
      <c r="TL5575" s="104"/>
      <c r="TM5575" s="104"/>
      <c r="TN5575" s="104"/>
      <c r="TO5575" s="104"/>
      <c r="TP5575" s="104"/>
      <c r="TQ5575" s="104"/>
      <c r="TR5575" s="104"/>
      <c r="TS5575" s="104"/>
      <c r="TT5575" s="104"/>
      <c r="TU5575" s="104"/>
      <c r="TV5575" s="104"/>
      <c r="TW5575" s="104"/>
      <c r="TX5575" s="104"/>
      <c r="TY5575" s="104"/>
      <c r="TZ5575" s="104"/>
      <c r="UA5575" s="104"/>
      <c r="UB5575" s="104"/>
      <c r="UC5575" s="104"/>
      <c r="UD5575" s="104"/>
      <c r="UE5575" s="104"/>
      <c r="UF5575" s="104"/>
      <c r="UG5575" s="104"/>
      <c r="UH5575" s="104"/>
      <c r="UI5575" s="104"/>
      <c r="UJ5575" s="104"/>
      <c r="UK5575" s="104"/>
      <c r="UL5575" s="104"/>
      <c r="UM5575" s="104"/>
      <c r="UN5575" s="104"/>
      <c r="UO5575" s="104"/>
      <c r="UP5575" s="104"/>
      <c r="UQ5575" s="104"/>
      <c r="UR5575" s="104"/>
      <c r="US5575" s="104"/>
      <c r="UT5575" s="104"/>
      <c r="UU5575" s="104"/>
      <c r="UV5575" s="104"/>
      <c r="UW5575" s="104"/>
      <c r="UX5575" s="104"/>
      <c r="UY5575" s="104"/>
      <c r="UZ5575" s="104"/>
      <c r="VA5575" s="104"/>
      <c r="VB5575" s="104"/>
      <c r="VC5575" s="104"/>
      <c r="VD5575" s="104"/>
      <c r="VE5575" s="104"/>
      <c r="VF5575" s="104"/>
      <c r="VG5575" s="104"/>
      <c r="VH5575" s="104"/>
      <c r="VI5575" s="104"/>
      <c r="VJ5575" s="104"/>
      <c r="VK5575" s="104"/>
      <c r="VL5575" s="104"/>
      <c r="VM5575" s="104"/>
      <c r="VN5575" s="104"/>
      <c r="VO5575" s="104"/>
      <c r="VP5575" s="104"/>
      <c r="VQ5575" s="104"/>
      <c r="VR5575" s="104"/>
      <c r="VS5575" s="104"/>
      <c r="VT5575" s="104"/>
      <c r="VU5575" s="104"/>
      <c r="VV5575" s="104"/>
      <c r="VW5575" s="104"/>
      <c r="VX5575" s="104"/>
      <c r="VY5575" s="104"/>
      <c r="VZ5575" s="104"/>
      <c r="WA5575" s="104"/>
      <c r="WB5575" s="104"/>
      <c r="WC5575" s="104"/>
      <c r="WD5575" s="104"/>
      <c r="WE5575" s="104"/>
      <c r="WF5575" s="104"/>
      <c r="WG5575" s="104"/>
      <c r="WH5575" s="104"/>
      <c r="WI5575" s="104"/>
      <c r="WJ5575" s="104"/>
      <c r="WK5575" s="104"/>
      <c r="WL5575" s="104"/>
      <c r="WM5575" s="104"/>
      <c r="WN5575" s="104"/>
      <c r="WO5575" s="104"/>
      <c r="WP5575" s="104"/>
      <c r="WQ5575" s="104"/>
      <c r="WR5575" s="104"/>
      <c r="WS5575" s="104"/>
      <c r="WT5575" s="104"/>
      <c r="WU5575" s="104"/>
      <c r="WV5575" s="104"/>
      <c r="WW5575" s="104"/>
      <c r="WX5575" s="104"/>
      <c r="WY5575" s="104"/>
      <c r="WZ5575" s="104"/>
      <c r="XA5575" s="104"/>
      <c r="XB5575" s="104"/>
      <c r="XC5575" s="104"/>
      <c r="XD5575" s="104"/>
      <c r="XE5575" s="104"/>
      <c r="XF5575" s="104"/>
      <c r="XG5575" s="104"/>
      <c r="XH5575" s="104"/>
      <c r="XI5575" s="104"/>
      <c r="XJ5575" s="104"/>
      <c r="XK5575" s="104"/>
      <c r="XL5575" s="104"/>
      <c r="XM5575" s="104"/>
      <c r="XN5575" s="104"/>
      <c r="XO5575" s="104"/>
      <c r="XP5575" s="104"/>
      <c r="XQ5575" s="104"/>
      <c r="XR5575" s="104"/>
      <c r="XS5575" s="104"/>
      <c r="XT5575" s="104"/>
      <c r="XU5575" s="104"/>
      <c r="XV5575" s="104"/>
      <c r="XW5575" s="104"/>
      <c r="XX5575" s="104"/>
      <c r="XY5575" s="104"/>
      <c r="XZ5575" s="104"/>
      <c r="YA5575" s="104"/>
      <c r="YB5575" s="104"/>
      <c r="YC5575" s="104"/>
      <c r="YD5575" s="104"/>
      <c r="YE5575" s="104"/>
      <c r="YF5575" s="104"/>
      <c r="YG5575" s="104"/>
      <c r="YH5575" s="104"/>
      <c r="YI5575" s="104"/>
      <c r="YJ5575" s="104"/>
      <c r="YK5575" s="104"/>
      <c r="YL5575" s="104"/>
      <c r="YM5575" s="104"/>
      <c r="YN5575" s="104"/>
      <c r="YO5575" s="104"/>
      <c r="YP5575" s="104"/>
      <c r="YQ5575" s="104"/>
      <c r="YR5575" s="104"/>
      <c r="YS5575" s="104"/>
      <c r="YT5575" s="104"/>
      <c r="YU5575" s="104"/>
      <c r="YV5575" s="104"/>
      <c r="YW5575" s="104"/>
      <c r="YX5575" s="104"/>
      <c r="YY5575" s="104"/>
      <c r="YZ5575" s="104"/>
      <c r="ZA5575" s="104"/>
      <c r="ZB5575" s="104"/>
      <c r="ZC5575" s="104"/>
      <c r="ZD5575" s="104"/>
      <c r="ZE5575" s="104"/>
      <c r="ZF5575" s="104"/>
      <c r="ZG5575" s="104"/>
      <c r="ZH5575" s="104"/>
      <c r="ZI5575" s="104"/>
      <c r="ZJ5575" s="104"/>
      <c r="ZK5575" s="104"/>
      <c r="ZL5575" s="104"/>
      <c r="ZM5575" s="104"/>
      <c r="ZN5575" s="104"/>
      <c r="ZO5575" s="104"/>
      <c r="ZP5575" s="104"/>
      <c r="ZQ5575" s="104"/>
      <c r="ZR5575" s="104"/>
      <c r="ZS5575" s="104"/>
      <c r="ZT5575" s="104"/>
      <c r="ZU5575" s="104"/>
      <c r="ZV5575" s="104"/>
      <c r="ZW5575" s="104"/>
      <c r="ZX5575" s="104"/>
      <c r="ZY5575" s="104"/>
      <c r="ZZ5575" s="104"/>
      <c r="AAA5575" s="104"/>
      <c r="AAB5575" s="104"/>
      <c r="AAC5575" s="104"/>
      <c r="AAD5575" s="104"/>
      <c r="AAE5575" s="104"/>
      <c r="AAF5575" s="104"/>
      <c r="AAG5575" s="104"/>
      <c r="AAH5575" s="104"/>
      <c r="AAI5575" s="104"/>
      <c r="AAJ5575" s="104"/>
      <c r="AAK5575" s="104"/>
      <c r="AAL5575" s="104"/>
      <c r="AAM5575" s="104"/>
      <c r="AAN5575" s="104"/>
      <c r="AAO5575" s="104"/>
      <c r="AAP5575" s="104"/>
      <c r="AAQ5575" s="104"/>
      <c r="AAR5575" s="104"/>
      <c r="AAS5575" s="104"/>
      <c r="AAT5575" s="104"/>
      <c r="AAU5575" s="104"/>
      <c r="AAV5575" s="104"/>
      <c r="AAW5575" s="104"/>
      <c r="AAX5575" s="104"/>
      <c r="AAY5575" s="104"/>
      <c r="AAZ5575" s="104"/>
      <c r="ABA5575" s="104"/>
      <c r="ABB5575" s="104"/>
      <c r="ABC5575" s="104"/>
      <c r="ABD5575" s="104"/>
      <c r="ABE5575" s="104"/>
      <c r="ABF5575" s="104"/>
      <c r="ABG5575" s="104"/>
      <c r="ABH5575" s="104"/>
      <c r="ABI5575" s="104"/>
      <c r="ABJ5575" s="104"/>
      <c r="ABK5575" s="104"/>
      <c r="ABL5575" s="104"/>
      <c r="ABM5575" s="104"/>
      <c r="ABN5575" s="104"/>
      <c r="ABO5575" s="104"/>
      <c r="ABP5575" s="104"/>
      <c r="ABQ5575" s="104"/>
      <c r="ABR5575" s="104"/>
      <c r="ABS5575" s="104"/>
      <c r="ABT5575" s="104"/>
      <c r="ABU5575" s="104"/>
      <c r="ABV5575" s="104"/>
      <c r="ABW5575" s="104"/>
      <c r="ABX5575" s="104"/>
      <c r="ABY5575" s="104"/>
      <c r="ABZ5575" s="104"/>
      <c r="ACA5575" s="104"/>
      <c r="ACB5575" s="104"/>
      <c r="ACC5575" s="104"/>
      <c r="ACD5575" s="104"/>
      <c r="ACE5575" s="104"/>
      <c r="ACF5575" s="104"/>
      <c r="ACG5575" s="104"/>
      <c r="ACH5575" s="104"/>
      <c r="ACI5575" s="104"/>
      <c r="ACJ5575" s="104"/>
      <c r="ACK5575" s="104"/>
      <c r="ACL5575" s="104"/>
      <c r="ACM5575" s="104"/>
      <c r="ACN5575" s="104"/>
      <c r="ACO5575" s="104"/>
      <c r="ACP5575" s="104"/>
      <c r="ACQ5575" s="104"/>
      <c r="ACR5575" s="104"/>
      <c r="ACS5575" s="104"/>
      <c r="ACT5575" s="104"/>
      <c r="ACU5575" s="104"/>
      <c r="ACV5575" s="104"/>
      <c r="ACW5575" s="104"/>
      <c r="ACX5575" s="104"/>
      <c r="ACY5575" s="104"/>
      <c r="ACZ5575" s="104"/>
      <c r="ADA5575" s="104"/>
      <c r="ADB5575" s="104"/>
      <c r="ADC5575" s="104"/>
      <c r="ADD5575" s="104"/>
      <c r="ADE5575" s="104"/>
      <c r="ADF5575" s="104"/>
      <c r="ADG5575" s="104"/>
      <c r="ADH5575" s="104"/>
      <c r="ADI5575" s="104"/>
      <c r="ADJ5575" s="104"/>
      <c r="ADK5575" s="104"/>
      <c r="ADL5575" s="104"/>
      <c r="ADM5575" s="104"/>
      <c r="ADN5575" s="104"/>
      <c r="ADO5575" s="104"/>
      <c r="ADP5575" s="104"/>
      <c r="ADQ5575" s="104"/>
      <c r="ADR5575" s="104"/>
      <c r="ADS5575" s="104"/>
      <c r="ADT5575" s="104"/>
      <c r="ADU5575" s="104"/>
      <c r="ADV5575" s="104"/>
      <c r="ADW5575" s="104"/>
      <c r="ADX5575" s="104"/>
      <c r="ADY5575" s="104"/>
      <c r="ADZ5575" s="104"/>
      <c r="AEA5575" s="104"/>
      <c r="AEB5575" s="104"/>
      <c r="AEC5575" s="104"/>
      <c r="AED5575" s="104"/>
      <c r="AEE5575" s="104"/>
      <c r="AEF5575" s="104"/>
      <c r="AEG5575" s="104"/>
      <c r="AEH5575" s="104"/>
      <c r="AEI5575" s="104"/>
      <c r="AEJ5575" s="104"/>
      <c r="AEK5575" s="104"/>
      <c r="AEL5575" s="104"/>
      <c r="AEM5575" s="104"/>
      <c r="AEN5575" s="104"/>
      <c r="AEO5575" s="104"/>
      <c r="AEP5575" s="104"/>
      <c r="AEQ5575" s="104"/>
      <c r="AER5575" s="104"/>
      <c r="AES5575" s="104"/>
      <c r="AET5575" s="104"/>
      <c r="AEU5575" s="104"/>
      <c r="AEV5575" s="104"/>
      <c r="AEW5575" s="104"/>
      <c r="AEX5575" s="104"/>
      <c r="AEY5575" s="104"/>
      <c r="AEZ5575" s="104"/>
      <c r="AFA5575" s="104"/>
      <c r="AFB5575" s="104"/>
      <c r="AFC5575" s="104"/>
      <c r="AFD5575" s="104"/>
      <c r="AFE5575" s="104"/>
      <c r="AFF5575" s="104"/>
      <c r="AFG5575" s="104"/>
      <c r="AFH5575" s="104"/>
      <c r="AFI5575" s="104"/>
      <c r="AFJ5575" s="104"/>
      <c r="AFK5575" s="104"/>
      <c r="AFL5575" s="104"/>
      <c r="AFM5575" s="104"/>
      <c r="AFN5575" s="104"/>
      <c r="AFO5575" s="104"/>
      <c r="AFP5575" s="104"/>
      <c r="AFQ5575" s="104"/>
      <c r="AFR5575" s="104"/>
      <c r="AFS5575" s="104"/>
      <c r="AFT5575" s="104"/>
      <c r="AFU5575" s="104"/>
      <c r="AFV5575" s="104"/>
      <c r="AFW5575" s="104"/>
      <c r="AFX5575" s="104"/>
      <c r="AFY5575" s="104"/>
      <c r="AFZ5575" s="104"/>
      <c r="AGA5575" s="104"/>
      <c r="AGB5575" s="104"/>
      <c r="AGC5575" s="104"/>
      <c r="AGD5575" s="104"/>
      <c r="AGE5575" s="104"/>
      <c r="AGF5575" s="104"/>
      <c r="AGG5575" s="104"/>
      <c r="AGH5575" s="104"/>
      <c r="AGI5575" s="104"/>
      <c r="AGJ5575" s="104"/>
      <c r="AGK5575" s="104"/>
      <c r="AGL5575" s="104"/>
      <c r="AGM5575" s="104"/>
      <c r="AGN5575" s="104"/>
      <c r="AGO5575" s="104"/>
      <c r="AGP5575" s="104"/>
      <c r="AGQ5575" s="104"/>
      <c r="AGR5575" s="104"/>
      <c r="AGS5575" s="104"/>
      <c r="AGT5575" s="104"/>
      <c r="AGU5575" s="104"/>
      <c r="AGV5575" s="104"/>
      <c r="AGW5575" s="104"/>
      <c r="AGX5575" s="104"/>
      <c r="AGY5575" s="104"/>
      <c r="AGZ5575" s="104"/>
      <c r="AHA5575" s="104"/>
      <c r="AHB5575" s="104"/>
      <c r="AHC5575" s="104"/>
      <c r="AHD5575" s="104"/>
      <c r="AHE5575" s="104"/>
      <c r="AHF5575" s="104"/>
      <c r="AHG5575" s="104"/>
      <c r="AHH5575" s="104"/>
      <c r="AHI5575" s="104"/>
      <c r="AHJ5575" s="104"/>
      <c r="AHK5575" s="104"/>
      <c r="AHL5575" s="104"/>
      <c r="AHM5575" s="104"/>
      <c r="AHN5575" s="104"/>
      <c r="AHO5575" s="104"/>
      <c r="AHP5575" s="104"/>
      <c r="AHQ5575" s="104"/>
      <c r="AHR5575" s="104"/>
      <c r="AHS5575" s="104"/>
      <c r="AHT5575" s="104"/>
      <c r="AHU5575" s="104"/>
      <c r="AHV5575" s="104"/>
      <c r="AHW5575" s="104"/>
      <c r="AHX5575" s="104"/>
      <c r="AHY5575" s="104"/>
      <c r="AHZ5575" s="104"/>
      <c r="AIA5575" s="104"/>
      <c r="AIB5575" s="104"/>
      <c r="AIC5575" s="104"/>
      <c r="AID5575" s="104"/>
      <c r="AIE5575" s="104"/>
      <c r="AIF5575" s="104"/>
      <c r="AIG5575" s="104"/>
      <c r="AIH5575" s="104"/>
      <c r="AII5575" s="104"/>
      <c r="AIJ5575" s="104"/>
      <c r="AIK5575" s="104"/>
      <c r="AIL5575" s="104"/>
      <c r="AIM5575" s="104"/>
      <c r="AIN5575" s="104"/>
      <c r="AIO5575" s="104"/>
      <c r="AIP5575" s="104"/>
      <c r="AIQ5575" s="104"/>
      <c r="AIR5575" s="104"/>
      <c r="AIS5575" s="104"/>
      <c r="AIT5575" s="104"/>
      <c r="AIU5575" s="104"/>
      <c r="AIV5575" s="104"/>
      <c r="AIW5575" s="104"/>
      <c r="AIX5575" s="104"/>
      <c r="AIY5575" s="104"/>
      <c r="AIZ5575" s="104"/>
      <c r="AJA5575" s="104"/>
      <c r="AJB5575" s="104"/>
      <c r="AJC5575" s="104"/>
      <c r="AJD5575" s="104"/>
      <c r="AJE5575" s="104"/>
      <c r="AJF5575" s="104"/>
      <c r="AJG5575" s="104"/>
      <c r="AJH5575" s="104"/>
      <c r="AJI5575" s="104"/>
      <c r="AJJ5575" s="104"/>
      <c r="AJK5575" s="104"/>
      <c r="AJL5575" s="104"/>
      <c r="AJM5575" s="104"/>
      <c r="AJN5575" s="104"/>
      <c r="AJO5575" s="104"/>
      <c r="AJP5575" s="104"/>
      <c r="AJQ5575" s="104"/>
      <c r="AJR5575" s="104"/>
      <c r="AJS5575" s="104"/>
      <c r="AJT5575" s="104"/>
      <c r="AJU5575" s="104"/>
      <c r="AJV5575" s="104"/>
      <c r="AJW5575" s="104"/>
      <c r="AJX5575" s="104"/>
      <c r="AJY5575" s="104"/>
      <c r="AJZ5575" s="104"/>
      <c r="AKA5575" s="104"/>
      <c r="AKB5575" s="104"/>
      <c r="AKC5575" s="104"/>
      <c r="AKD5575" s="104"/>
      <c r="AKE5575" s="104"/>
      <c r="AKF5575" s="104"/>
      <c r="AKG5575" s="104"/>
      <c r="AKH5575" s="104"/>
      <c r="AKI5575" s="104"/>
      <c r="AKJ5575" s="104"/>
      <c r="AKK5575" s="104"/>
      <c r="AKL5575" s="104"/>
      <c r="AKM5575" s="104"/>
      <c r="AKN5575" s="104"/>
      <c r="AKO5575" s="104"/>
      <c r="AKP5575" s="104"/>
      <c r="AKQ5575" s="104"/>
      <c r="AKR5575" s="104"/>
      <c r="AKS5575" s="104"/>
      <c r="AKT5575" s="104"/>
      <c r="AKU5575" s="104"/>
      <c r="AKV5575" s="104"/>
      <c r="AKW5575" s="104"/>
      <c r="AKX5575" s="104"/>
      <c r="AKY5575" s="104"/>
      <c r="AKZ5575" s="104"/>
      <c r="ALA5575" s="104"/>
      <c r="ALB5575" s="104"/>
      <c r="ALC5575" s="104"/>
      <c r="ALD5575" s="104"/>
      <c r="ALE5575" s="104"/>
      <c r="ALF5575" s="104"/>
      <c r="ALG5575" s="104"/>
      <c r="ALH5575" s="104"/>
      <c r="ALI5575" s="104"/>
      <c r="ALJ5575" s="104"/>
      <c r="ALK5575" s="104"/>
      <c r="ALL5575" s="104"/>
      <c r="ALM5575" s="104"/>
      <c r="ALN5575" s="104"/>
      <c r="ALO5575" s="104"/>
      <c r="ALP5575" s="104"/>
      <c r="ALQ5575" s="104"/>
      <c r="ALR5575" s="104"/>
      <c r="ALS5575" s="104"/>
      <c r="ALT5575" s="104"/>
      <c r="ALU5575" s="104"/>
      <c r="ALV5575" s="104"/>
      <c r="ALW5575" s="104"/>
      <c r="ALX5575" s="104"/>
      <c r="ALY5575" s="104"/>
      <c r="ALZ5575" s="104"/>
      <c r="AMA5575" s="104"/>
      <c r="AMB5575" s="104"/>
      <c r="AMC5575" s="104"/>
      <c r="AMD5575" s="104"/>
      <c r="AME5575" s="104"/>
      <c r="AMF5575" s="104"/>
      <c r="AMG5575" s="104"/>
      <c r="AMH5575" s="104"/>
      <c r="AMI5575" s="104"/>
      <c r="AMJ5575" s="104"/>
      <c r="AMK5575" s="104"/>
      <c r="AML5575" s="104"/>
      <c r="AMM5575" s="104"/>
      <c r="AMN5575" s="104"/>
      <c r="AMO5575" s="104"/>
    </row>
    <row r="5576" spans="1:1029" s="88" customFormat="1" x14ac:dyDescent="0.35">
      <c r="A5576" s="21">
        <v>10141103</v>
      </c>
      <c r="B5576" s="115" t="s">
        <v>18023</v>
      </c>
      <c r="C5576" s="135" t="s">
        <v>18022</v>
      </c>
      <c r="D5576" s="21" t="s">
        <v>18047</v>
      </c>
      <c r="E5576" s="114" t="str">
        <f t="shared" si="1045"/>
        <v>MINISUBESTAÇÃO MARCA:ORMAZEBAL AGCHI/PT28 AGCHI/PT28</v>
      </c>
      <c r="F5576" s="21" t="s">
        <v>18048</v>
      </c>
      <c r="G5576" s="21" t="s">
        <v>18047</v>
      </c>
      <c r="H5576" s="21" t="s">
        <v>977</v>
      </c>
      <c r="I5576" s="21" t="s">
        <v>976</v>
      </c>
      <c r="J5576" s="21"/>
      <c r="K5576" s="139" t="s">
        <v>18046</v>
      </c>
      <c r="L5576" s="119" t="s">
        <v>18045</v>
      </c>
      <c r="M5576" s="21">
        <v>250</v>
      </c>
      <c r="N5576" s="21">
        <v>22</v>
      </c>
      <c r="O5576" s="21">
        <v>0.4</v>
      </c>
      <c r="P5576" s="21">
        <v>3</v>
      </c>
      <c r="Q5576" s="21">
        <v>2016</v>
      </c>
      <c r="R5576" s="21" t="s">
        <v>3036</v>
      </c>
      <c r="S5576" s="21">
        <v>256832</v>
      </c>
      <c r="T5576" s="116">
        <v>1213</v>
      </c>
      <c r="U5576" s="111">
        <v>45</v>
      </c>
      <c r="V5576" s="113">
        <f t="shared" si="1046"/>
        <v>1187.3922222222222</v>
      </c>
      <c r="W5576" s="113">
        <f t="shared" si="1047"/>
        <v>25.607777777777756</v>
      </c>
      <c r="X5576" s="112">
        <f t="shared" si="1048"/>
        <v>25607.777777777756</v>
      </c>
      <c r="Y5576" s="111"/>
      <c r="Z5576" s="110">
        <f t="shared" si="1044"/>
        <v>44</v>
      </c>
      <c r="AA5576" s="109">
        <f t="shared" si="1049"/>
        <v>60.650000000000006</v>
      </c>
      <c r="AB5576" s="109">
        <f t="shared" si="1050"/>
        <v>60650.000000000007</v>
      </c>
      <c r="AC5576" s="108">
        <f t="shared" si="1051"/>
        <v>1152.3499999999999</v>
      </c>
      <c r="AD5576" s="107">
        <f t="shared" si="1052"/>
        <v>2.2222222222222223E-2</v>
      </c>
      <c r="AE5576" s="106">
        <f t="shared" si="1053"/>
        <v>25.607777777777777</v>
      </c>
      <c r="AF5576" s="105">
        <f t="shared" si="1054"/>
        <v>51.215555555555532</v>
      </c>
      <c r="AG5576" s="105">
        <f t="shared" si="1055"/>
        <v>1161.7844444444445</v>
      </c>
    </row>
    <row r="5577" spans="1:1029" s="88" customFormat="1" x14ac:dyDescent="0.35">
      <c r="A5577" s="21">
        <v>10141103</v>
      </c>
      <c r="B5577" s="115" t="s">
        <v>18023</v>
      </c>
      <c r="C5577" s="135" t="s">
        <v>18022</v>
      </c>
      <c r="D5577" s="21" t="s">
        <v>18043</v>
      </c>
      <c r="E5577" s="114" t="str">
        <f t="shared" si="1045"/>
        <v>MINISUBESTAÇÃO MARCA:POWERTECH AGCHI/PT80 AGCHI/PT80</v>
      </c>
      <c r="F5577" s="21" t="s">
        <v>18044</v>
      </c>
      <c r="G5577" s="21" t="s">
        <v>18043</v>
      </c>
      <c r="H5577" s="21" t="s">
        <v>977</v>
      </c>
      <c r="I5577" s="21" t="s">
        <v>976</v>
      </c>
      <c r="J5577" s="21"/>
      <c r="K5577" s="119" t="s">
        <v>18042</v>
      </c>
      <c r="L5577" s="119" t="s">
        <v>18041</v>
      </c>
      <c r="M5577" s="21">
        <v>315</v>
      </c>
      <c r="N5577" s="21">
        <v>6.6</v>
      </c>
      <c r="O5577" s="21">
        <v>0.4</v>
      </c>
      <c r="P5577" s="21">
        <v>3</v>
      </c>
      <c r="Q5577" s="21">
        <v>2016</v>
      </c>
      <c r="R5577" s="21" t="s">
        <v>295</v>
      </c>
      <c r="S5577" s="21" t="s">
        <v>18040</v>
      </c>
      <c r="T5577" s="116">
        <v>1213</v>
      </c>
      <c r="U5577" s="111">
        <v>45</v>
      </c>
      <c r="V5577" s="113">
        <f t="shared" si="1046"/>
        <v>1187.3922222222222</v>
      </c>
      <c r="W5577" s="113">
        <f t="shared" si="1047"/>
        <v>25.607777777777756</v>
      </c>
      <c r="X5577" s="112">
        <f t="shared" si="1048"/>
        <v>25607.777777777756</v>
      </c>
      <c r="Y5577" s="111"/>
      <c r="Z5577" s="110">
        <f t="shared" si="1044"/>
        <v>44</v>
      </c>
      <c r="AA5577" s="109">
        <f t="shared" si="1049"/>
        <v>60.650000000000006</v>
      </c>
      <c r="AB5577" s="109">
        <f t="shared" si="1050"/>
        <v>60650.000000000007</v>
      </c>
      <c r="AC5577" s="108">
        <f t="shared" si="1051"/>
        <v>1152.3499999999999</v>
      </c>
      <c r="AD5577" s="107">
        <f t="shared" si="1052"/>
        <v>2.2222222222222223E-2</v>
      </c>
      <c r="AE5577" s="106">
        <f t="shared" si="1053"/>
        <v>25.607777777777777</v>
      </c>
      <c r="AF5577" s="105">
        <f t="shared" si="1054"/>
        <v>51.215555555555532</v>
      </c>
      <c r="AG5577" s="105">
        <f t="shared" si="1055"/>
        <v>1161.7844444444445</v>
      </c>
    </row>
    <row r="5578" spans="1:1029" s="88" customFormat="1" x14ac:dyDescent="0.35">
      <c r="A5578" s="21">
        <v>10141103</v>
      </c>
      <c r="B5578" s="115" t="s">
        <v>18023</v>
      </c>
      <c r="C5578" s="135" t="s">
        <v>18022</v>
      </c>
      <c r="D5578" s="133" t="s">
        <v>18039</v>
      </c>
      <c r="E5578" s="114" t="str">
        <f t="shared" si="1045"/>
        <v>MINISUBESTAÇÃO MARCA:Actom  PTS 186</v>
      </c>
      <c r="F5578" s="21"/>
      <c r="G5578" s="21"/>
      <c r="H5578" s="21" t="s">
        <v>494</v>
      </c>
      <c r="I5578" s="21"/>
      <c r="J5578" s="21"/>
      <c r="K5578" s="133" t="s">
        <v>18038</v>
      </c>
      <c r="L5578" s="133" t="s">
        <v>18037</v>
      </c>
      <c r="M5578" s="21">
        <v>630</v>
      </c>
      <c r="N5578" s="21">
        <v>11</v>
      </c>
      <c r="O5578" s="21" t="s">
        <v>510</v>
      </c>
      <c r="P5578" s="124" t="s">
        <v>516</v>
      </c>
      <c r="Q5578" s="21">
        <v>2016</v>
      </c>
      <c r="R5578" s="21" t="s">
        <v>2251</v>
      </c>
      <c r="S5578" s="21" t="s">
        <v>18036</v>
      </c>
      <c r="T5578" s="116">
        <v>2772</v>
      </c>
      <c r="U5578" s="111">
        <v>45</v>
      </c>
      <c r="V5578" s="113">
        <f t="shared" si="1046"/>
        <v>2713.48</v>
      </c>
      <c r="W5578" s="113">
        <f t="shared" si="1047"/>
        <v>58.519999999999982</v>
      </c>
      <c r="X5578" s="112">
        <f t="shared" si="1048"/>
        <v>58519.999999999985</v>
      </c>
      <c r="Y5578" s="111"/>
      <c r="Z5578" s="110">
        <f t="shared" si="1044"/>
        <v>44</v>
      </c>
      <c r="AA5578" s="109">
        <f t="shared" si="1049"/>
        <v>138.6</v>
      </c>
      <c r="AB5578" s="109">
        <f t="shared" si="1050"/>
        <v>138600</v>
      </c>
      <c r="AC5578" s="108">
        <f t="shared" si="1051"/>
        <v>2633.4</v>
      </c>
      <c r="AD5578" s="107">
        <f t="shared" si="1052"/>
        <v>2.2222222222222223E-2</v>
      </c>
      <c r="AE5578" s="106">
        <f t="shared" si="1053"/>
        <v>58.52</v>
      </c>
      <c r="AF5578" s="105">
        <f t="shared" si="1054"/>
        <v>117.03999999999999</v>
      </c>
      <c r="AG5578" s="105">
        <f t="shared" si="1055"/>
        <v>2654.96</v>
      </c>
    </row>
    <row r="5579" spans="1:1029" s="88" customFormat="1" x14ac:dyDescent="0.35">
      <c r="A5579" s="21">
        <v>10141103</v>
      </c>
      <c r="B5579" s="115" t="s">
        <v>14786</v>
      </c>
      <c r="C5579" s="135" t="s">
        <v>710</v>
      </c>
      <c r="D5579" s="21"/>
      <c r="E5579" s="114" t="str">
        <f t="shared" si="1045"/>
        <v xml:space="preserve">TRANSFORMADOR MARCA:POWER TECH                TETE-SUB </v>
      </c>
      <c r="F5579" s="21" t="s">
        <v>424</v>
      </c>
      <c r="G5579" s="21" t="s">
        <v>15450</v>
      </c>
      <c r="H5579" s="21" t="s">
        <v>424</v>
      </c>
      <c r="I5579" s="21" t="s">
        <v>15452</v>
      </c>
      <c r="J5579" s="21"/>
      <c r="K5579" s="21">
        <v>563975.31999999995</v>
      </c>
      <c r="L5579" s="21">
        <v>8214287.602</v>
      </c>
      <c r="M5579" s="21">
        <v>200</v>
      </c>
      <c r="N5579" s="21">
        <v>33</v>
      </c>
      <c r="O5579" s="21">
        <v>0.4</v>
      </c>
      <c r="P5579" s="21">
        <v>3</v>
      </c>
      <c r="Q5579" s="21">
        <v>2016</v>
      </c>
      <c r="R5579" s="21" t="s">
        <v>5316</v>
      </c>
      <c r="S5579" s="21" t="s">
        <v>15451</v>
      </c>
      <c r="T5579" s="116">
        <v>991</v>
      </c>
      <c r="U5579" s="111">
        <v>45</v>
      </c>
      <c r="V5579" s="113">
        <f t="shared" si="1046"/>
        <v>970.07888888888886</v>
      </c>
      <c r="W5579" s="113">
        <f t="shared" si="1047"/>
        <v>20.921111111111145</v>
      </c>
      <c r="X5579" s="112">
        <f t="shared" si="1048"/>
        <v>20921.111111111146</v>
      </c>
      <c r="Y5579" s="111"/>
      <c r="Z5579" s="110">
        <f t="shared" si="1044"/>
        <v>44</v>
      </c>
      <c r="AA5579" s="109">
        <f t="shared" si="1049"/>
        <v>49.550000000000004</v>
      </c>
      <c r="AB5579" s="109">
        <f t="shared" si="1050"/>
        <v>49550.000000000007</v>
      </c>
      <c r="AC5579" s="108">
        <f t="shared" si="1051"/>
        <v>941.45</v>
      </c>
      <c r="AD5579" s="107">
        <f t="shared" si="1052"/>
        <v>2.2222222222222223E-2</v>
      </c>
      <c r="AE5579" s="106">
        <f t="shared" si="1053"/>
        <v>20.921111111111113</v>
      </c>
      <c r="AF5579" s="105">
        <f t="shared" si="1054"/>
        <v>41.842222222222262</v>
      </c>
      <c r="AG5579" s="105">
        <f t="shared" si="1055"/>
        <v>949.15777777777771</v>
      </c>
    </row>
    <row r="5580" spans="1:1029" s="88" customFormat="1" x14ac:dyDescent="0.35">
      <c r="A5580" s="21">
        <v>10141103</v>
      </c>
      <c r="B5580" s="115" t="s">
        <v>14786</v>
      </c>
      <c r="C5580" s="135" t="s">
        <v>710</v>
      </c>
      <c r="D5580" s="21"/>
      <c r="E5580" s="114" t="str">
        <f t="shared" si="1045"/>
        <v xml:space="preserve">TRANSFORMADOR MARCA:FUJI TUSCO                TETE-SUB </v>
      </c>
      <c r="F5580" s="21" t="s">
        <v>424</v>
      </c>
      <c r="G5580" s="21" t="s">
        <v>15450</v>
      </c>
      <c r="H5580" s="21" t="s">
        <v>424</v>
      </c>
      <c r="I5580" s="21" t="s">
        <v>15449</v>
      </c>
      <c r="J5580" s="21"/>
      <c r="K5580" s="21">
        <v>564058.10800000001</v>
      </c>
      <c r="L5580" s="21">
        <v>8208539.5350000001</v>
      </c>
      <c r="M5580" s="21">
        <v>100</v>
      </c>
      <c r="N5580" s="21">
        <v>33</v>
      </c>
      <c r="O5580" s="21">
        <v>0.4</v>
      </c>
      <c r="P5580" s="21">
        <v>3</v>
      </c>
      <c r="Q5580" s="21">
        <v>2016</v>
      </c>
      <c r="R5580" s="21" t="s">
        <v>531</v>
      </c>
      <c r="S5580" s="21">
        <v>51155</v>
      </c>
      <c r="T5580" s="116">
        <v>763</v>
      </c>
      <c r="U5580" s="111">
        <v>45</v>
      </c>
      <c r="V5580" s="113">
        <f t="shared" si="1046"/>
        <v>746.89222222222224</v>
      </c>
      <c r="W5580" s="113">
        <f t="shared" si="1047"/>
        <v>16.107777777777756</v>
      </c>
      <c r="X5580" s="112">
        <f t="shared" si="1048"/>
        <v>16107.777777777756</v>
      </c>
      <c r="Y5580" s="111"/>
      <c r="Z5580" s="110">
        <f t="shared" si="1044"/>
        <v>44</v>
      </c>
      <c r="AA5580" s="109">
        <f t="shared" si="1049"/>
        <v>38.15</v>
      </c>
      <c r="AB5580" s="109">
        <f t="shared" si="1050"/>
        <v>38150</v>
      </c>
      <c r="AC5580" s="108">
        <f t="shared" si="1051"/>
        <v>724.85</v>
      </c>
      <c r="AD5580" s="107">
        <f t="shared" si="1052"/>
        <v>2.2222222222222223E-2</v>
      </c>
      <c r="AE5580" s="106">
        <f t="shared" si="1053"/>
        <v>16.10777777777778</v>
      </c>
      <c r="AF5580" s="105">
        <f t="shared" si="1054"/>
        <v>32.21555555555554</v>
      </c>
      <c r="AG5580" s="105">
        <f t="shared" si="1055"/>
        <v>730.78444444444449</v>
      </c>
    </row>
    <row r="5581" spans="1:1029" s="88" customFormat="1" x14ac:dyDescent="0.35">
      <c r="A5581" s="21">
        <v>10141103</v>
      </c>
      <c r="B5581" s="115" t="s">
        <v>14786</v>
      </c>
      <c r="C5581" s="135" t="s">
        <v>710</v>
      </c>
      <c r="D5581" s="21"/>
      <c r="E5581" s="114" t="str">
        <f t="shared" si="1045"/>
        <v xml:space="preserve">TRANSFORMADOR MARCA:FUJI TUSCO TETE-SUB </v>
      </c>
      <c r="F5581" s="21" t="s">
        <v>424</v>
      </c>
      <c r="G5581" s="21" t="s">
        <v>15055</v>
      </c>
      <c r="H5581" s="21" t="s">
        <v>424</v>
      </c>
      <c r="I5581" s="21" t="s">
        <v>15448</v>
      </c>
      <c r="J5581" s="21"/>
      <c r="K5581" s="21">
        <v>562114.71400000004</v>
      </c>
      <c r="L5581" s="21">
        <v>8206860.676</v>
      </c>
      <c r="M5581" s="21">
        <v>100</v>
      </c>
      <c r="N5581" s="21">
        <v>33</v>
      </c>
      <c r="O5581" s="21">
        <v>0.4</v>
      </c>
      <c r="P5581" s="21">
        <v>3</v>
      </c>
      <c r="Q5581" s="21">
        <v>2016</v>
      </c>
      <c r="R5581" s="21" t="s">
        <v>531</v>
      </c>
      <c r="S5581" s="21">
        <v>591172</v>
      </c>
      <c r="T5581" s="116">
        <v>763</v>
      </c>
      <c r="U5581" s="111">
        <v>45</v>
      </c>
      <c r="V5581" s="113">
        <f t="shared" si="1046"/>
        <v>746.89222222222224</v>
      </c>
      <c r="W5581" s="113">
        <f t="shared" si="1047"/>
        <v>16.107777777777756</v>
      </c>
      <c r="X5581" s="112">
        <f t="shared" si="1048"/>
        <v>16107.777777777756</v>
      </c>
      <c r="Y5581" s="111"/>
      <c r="Z5581" s="110">
        <f t="shared" si="1044"/>
        <v>44</v>
      </c>
      <c r="AA5581" s="109">
        <f t="shared" si="1049"/>
        <v>38.15</v>
      </c>
      <c r="AB5581" s="109">
        <f t="shared" si="1050"/>
        <v>38150</v>
      </c>
      <c r="AC5581" s="108">
        <f t="shared" si="1051"/>
        <v>724.85</v>
      </c>
      <c r="AD5581" s="107">
        <f t="shared" si="1052"/>
        <v>2.2222222222222223E-2</v>
      </c>
      <c r="AE5581" s="106">
        <f t="shared" si="1053"/>
        <v>16.10777777777778</v>
      </c>
      <c r="AF5581" s="105">
        <f t="shared" si="1054"/>
        <v>32.21555555555554</v>
      </c>
      <c r="AG5581" s="105">
        <f t="shared" si="1055"/>
        <v>730.78444444444449</v>
      </c>
    </row>
    <row r="5582" spans="1:1029" s="88" customFormat="1" x14ac:dyDescent="0.35">
      <c r="A5582" s="21">
        <v>10141103</v>
      </c>
      <c r="B5582" s="115" t="s">
        <v>14786</v>
      </c>
      <c r="C5582" s="135" t="s">
        <v>710</v>
      </c>
      <c r="D5582" s="21"/>
      <c r="E5582" s="114" t="str">
        <f t="shared" si="1045"/>
        <v xml:space="preserve">TRANSFORMADOR MARCA:PME TETE-SUB </v>
      </c>
      <c r="F5582" s="21" t="s">
        <v>424</v>
      </c>
      <c r="G5582" s="21" t="s">
        <v>15055</v>
      </c>
      <c r="H5582" s="21" t="s">
        <v>424</v>
      </c>
      <c r="I5582" s="21" t="s">
        <v>15447</v>
      </c>
      <c r="J5582" s="21"/>
      <c r="K5582" s="21">
        <v>563713.21699999995</v>
      </c>
      <c r="L5582" s="21">
        <v>8208442.5279999999</v>
      </c>
      <c r="M5582" s="21">
        <v>160</v>
      </c>
      <c r="N5582" s="21">
        <v>33</v>
      </c>
      <c r="O5582" s="21">
        <v>0.4</v>
      </c>
      <c r="P5582" s="21">
        <v>3</v>
      </c>
      <c r="Q5582" s="21">
        <v>2016</v>
      </c>
      <c r="R5582" s="21" t="s">
        <v>6531</v>
      </c>
      <c r="S5582" s="21" t="s">
        <v>384</v>
      </c>
      <c r="T5582" s="116">
        <v>991</v>
      </c>
      <c r="U5582" s="111">
        <v>45</v>
      </c>
      <c r="V5582" s="113">
        <f t="shared" si="1046"/>
        <v>970.07888888888886</v>
      </c>
      <c r="W5582" s="113">
        <f t="shared" si="1047"/>
        <v>20.921111111111145</v>
      </c>
      <c r="X5582" s="112">
        <f t="shared" si="1048"/>
        <v>20921.111111111146</v>
      </c>
      <c r="Y5582" s="111"/>
      <c r="Z5582" s="110">
        <f t="shared" si="1044"/>
        <v>44</v>
      </c>
      <c r="AA5582" s="109">
        <f t="shared" si="1049"/>
        <v>49.550000000000004</v>
      </c>
      <c r="AB5582" s="109">
        <f t="shared" si="1050"/>
        <v>49550.000000000007</v>
      </c>
      <c r="AC5582" s="108">
        <f t="shared" si="1051"/>
        <v>941.45</v>
      </c>
      <c r="AD5582" s="107">
        <f t="shared" si="1052"/>
        <v>2.2222222222222223E-2</v>
      </c>
      <c r="AE5582" s="106">
        <f t="shared" si="1053"/>
        <v>20.921111111111113</v>
      </c>
      <c r="AF5582" s="105">
        <f t="shared" si="1054"/>
        <v>41.842222222222262</v>
      </c>
      <c r="AG5582" s="105">
        <f t="shared" si="1055"/>
        <v>949.15777777777771</v>
      </c>
    </row>
    <row r="5583" spans="1:1029" s="88" customFormat="1" x14ac:dyDescent="0.35">
      <c r="A5583" s="21">
        <v>10141103</v>
      </c>
      <c r="B5583" s="115" t="s">
        <v>14786</v>
      </c>
      <c r="C5583" s="135" t="s">
        <v>710</v>
      </c>
      <c r="D5583" s="21"/>
      <c r="E5583" s="114" t="str">
        <f t="shared" si="1045"/>
        <v xml:space="preserve">TRANSFORMADOR MARCA:FUJI TUSCO TETE-SUB </v>
      </c>
      <c r="F5583" s="21" t="s">
        <v>424</v>
      </c>
      <c r="G5583" s="21" t="s">
        <v>15055</v>
      </c>
      <c r="H5583" s="21" t="s">
        <v>424</v>
      </c>
      <c r="I5583" s="21" t="s">
        <v>15446</v>
      </c>
      <c r="J5583" s="21"/>
      <c r="K5583" s="21">
        <v>562887.35699999996</v>
      </c>
      <c r="L5583" s="21">
        <v>8209361.0839999998</v>
      </c>
      <c r="M5583" s="21">
        <v>160</v>
      </c>
      <c r="N5583" s="21">
        <v>33</v>
      </c>
      <c r="O5583" s="21">
        <v>0.4</v>
      </c>
      <c r="P5583" s="21">
        <v>3</v>
      </c>
      <c r="Q5583" s="21">
        <v>2016</v>
      </c>
      <c r="R5583" s="21" t="s">
        <v>531</v>
      </c>
      <c r="S5583" s="21">
        <v>591359</v>
      </c>
      <c r="T5583" s="116">
        <v>991</v>
      </c>
      <c r="U5583" s="111">
        <v>45</v>
      </c>
      <c r="V5583" s="113">
        <f t="shared" si="1046"/>
        <v>970.07888888888886</v>
      </c>
      <c r="W5583" s="113">
        <f t="shared" si="1047"/>
        <v>20.921111111111145</v>
      </c>
      <c r="X5583" s="112">
        <f t="shared" si="1048"/>
        <v>20921.111111111146</v>
      </c>
      <c r="Y5583" s="111"/>
      <c r="Z5583" s="110">
        <f t="shared" si="1044"/>
        <v>44</v>
      </c>
      <c r="AA5583" s="109">
        <f t="shared" si="1049"/>
        <v>49.550000000000004</v>
      </c>
      <c r="AB5583" s="109">
        <f t="shared" si="1050"/>
        <v>49550.000000000007</v>
      </c>
      <c r="AC5583" s="108">
        <f t="shared" si="1051"/>
        <v>941.45</v>
      </c>
      <c r="AD5583" s="107">
        <f t="shared" si="1052"/>
        <v>2.2222222222222223E-2</v>
      </c>
      <c r="AE5583" s="106">
        <f t="shared" si="1053"/>
        <v>20.921111111111113</v>
      </c>
      <c r="AF5583" s="105">
        <f t="shared" si="1054"/>
        <v>41.842222222222262</v>
      </c>
      <c r="AG5583" s="105">
        <f t="shared" si="1055"/>
        <v>949.15777777777771</v>
      </c>
    </row>
    <row r="5584" spans="1:1029" s="88" customFormat="1" x14ac:dyDescent="0.35">
      <c r="A5584" s="21">
        <v>10141103</v>
      </c>
      <c r="B5584" s="115" t="s">
        <v>14786</v>
      </c>
      <c r="C5584" s="135" t="s">
        <v>710</v>
      </c>
      <c r="D5584" s="21"/>
      <c r="E5584" s="114" t="str">
        <f t="shared" si="1045"/>
        <v xml:space="preserve">TRANSFORMADOR MARCA:FUJI TUSCO SE-MATAMBO </v>
      </c>
      <c r="F5584" s="21" t="s">
        <v>424</v>
      </c>
      <c r="G5584" s="21" t="s">
        <v>3157</v>
      </c>
      <c r="H5584" s="21" t="s">
        <v>424</v>
      </c>
      <c r="I5584" s="21" t="s">
        <v>15054</v>
      </c>
      <c r="J5584" s="21"/>
      <c r="K5584" s="119" t="s">
        <v>15445</v>
      </c>
      <c r="L5584" s="119" t="s">
        <v>15444</v>
      </c>
      <c r="M5584" s="21">
        <v>200</v>
      </c>
      <c r="N5584" s="21">
        <v>33</v>
      </c>
      <c r="O5584" s="21">
        <v>0.4</v>
      </c>
      <c r="P5584" s="21">
        <v>3</v>
      </c>
      <c r="Q5584" s="21">
        <v>2016</v>
      </c>
      <c r="R5584" s="21" t="s">
        <v>531</v>
      </c>
      <c r="S5584" s="21">
        <v>920799</v>
      </c>
      <c r="T5584" s="116">
        <v>991</v>
      </c>
      <c r="U5584" s="111">
        <v>45</v>
      </c>
      <c r="V5584" s="113">
        <f t="shared" si="1046"/>
        <v>970.07888888888886</v>
      </c>
      <c r="W5584" s="113">
        <f t="shared" si="1047"/>
        <v>20.921111111111145</v>
      </c>
      <c r="X5584" s="112">
        <f t="shared" si="1048"/>
        <v>20921.111111111146</v>
      </c>
      <c r="Y5584" s="111"/>
      <c r="Z5584" s="110">
        <f t="shared" si="1044"/>
        <v>44</v>
      </c>
      <c r="AA5584" s="109">
        <f t="shared" si="1049"/>
        <v>49.550000000000004</v>
      </c>
      <c r="AB5584" s="109">
        <f t="shared" si="1050"/>
        <v>49550.000000000007</v>
      </c>
      <c r="AC5584" s="108">
        <f t="shared" si="1051"/>
        <v>941.45</v>
      </c>
      <c r="AD5584" s="107">
        <f t="shared" si="1052"/>
        <v>2.2222222222222223E-2</v>
      </c>
      <c r="AE5584" s="106">
        <f t="shared" si="1053"/>
        <v>20.921111111111113</v>
      </c>
      <c r="AF5584" s="105">
        <f t="shared" si="1054"/>
        <v>41.842222222222262</v>
      </c>
      <c r="AG5584" s="105">
        <f t="shared" si="1055"/>
        <v>949.15777777777771</v>
      </c>
    </row>
    <row r="5585" spans="1:33" s="88" customFormat="1" x14ac:dyDescent="0.35">
      <c r="A5585" s="21">
        <v>10141103</v>
      </c>
      <c r="B5585" s="115" t="s">
        <v>14786</v>
      </c>
      <c r="C5585" s="135" t="s">
        <v>710</v>
      </c>
      <c r="D5585" s="21"/>
      <c r="E5585" s="114" t="str">
        <f t="shared" si="1045"/>
        <v xml:space="preserve">TRANSFORMADOR MARCA:POWER TECH SE-TETE </v>
      </c>
      <c r="F5585" s="21" t="s">
        <v>424</v>
      </c>
      <c r="G5585" s="21" t="s">
        <v>3179</v>
      </c>
      <c r="H5585" s="21" t="s">
        <v>424</v>
      </c>
      <c r="I5585" s="21" t="s">
        <v>15443</v>
      </c>
      <c r="J5585" s="21"/>
      <c r="K5585" s="119" t="s">
        <v>15442</v>
      </c>
      <c r="L5585" s="119" t="s">
        <v>15441</v>
      </c>
      <c r="M5585" s="21">
        <v>200</v>
      </c>
      <c r="N5585" s="21">
        <v>33</v>
      </c>
      <c r="O5585" s="21">
        <v>0.4</v>
      </c>
      <c r="P5585" s="21">
        <v>3</v>
      </c>
      <c r="Q5585" s="21">
        <v>2016</v>
      </c>
      <c r="R5585" s="21" t="s">
        <v>5316</v>
      </c>
      <c r="S5585" s="21" t="s">
        <v>15440</v>
      </c>
      <c r="T5585" s="116">
        <v>991</v>
      </c>
      <c r="U5585" s="111">
        <v>45</v>
      </c>
      <c r="V5585" s="113">
        <f t="shared" si="1046"/>
        <v>970.07888888888886</v>
      </c>
      <c r="W5585" s="113">
        <f t="shared" si="1047"/>
        <v>20.921111111111145</v>
      </c>
      <c r="X5585" s="112">
        <f t="shared" si="1048"/>
        <v>20921.111111111146</v>
      </c>
      <c r="Y5585" s="111"/>
      <c r="Z5585" s="110">
        <f t="shared" si="1044"/>
        <v>44</v>
      </c>
      <c r="AA5585" s="109">
        <f t="shared" si="1049"/>
        <v>49.550000000000004</v>
      </c>
      <c r="AB5585" s="109">
        <f t="shared" si="1050"/>
        <v>49550.000000000007</v>
      </c>
      <c r="AC5585" s="108">
        <f t="shared" si="1051"/>
        <v>941.45</v>
      </c>
      <c r="AD5585" s="107">
        <f t="shared" si="1052"/>
        <v>2.2222222222222223E-2</v>
      </c>
      <c r="AE5585" s="106">
        <f t="shared" si="1053"/>
        <v>20.921111111111113</v>
      </c>
      <c r="AF5585" s="105">
        <f t="shared" si="1054"/>
        <v>41.842222222222262</v>
      </c>
      <c r="AG5585" s="105">
        <f t="shared" si="1055"/>
        <v>949.15777777777771</v>
      </c>
    </row>
    <row r="5586" spans="1:33" s="88" customFormat="1" x14ac:dyDescent="0.35">
      <c r="A5586" s="21">
        <v>10141103</v>
      </c>
      <c r="B5586" s="115" t="s">
        <v>14786</v>
      </c>
      <c r="C5586" s="135" t="s">
        <v>710</v>
      </c>
      <c r="D5586" s="21"/>
      <c r="E5586" s="114" t="str">
        <f t="shared" si="1045"/>
        <v xml:space="preserve">TRANSFORMADOR MARCA:FUJI TUSCO SE-MOVEL </v>
      </c>
      <c r="F5586" s="21" t="s">
        <v>424</v>
      </c>
      <c r="G5586" s="61" t="s">
        <v>15031</v>
      </c>
      <c r="H5586" s="21" t="s">
        <v>424</v>
      </c>
      <c r="I5586" s="21" t="s">
        <v>15439</v>
      </c>
      <c r="J5586" s="21"/>
      <c r="K5586" s="119" t="s">
        <v>15438</v>
      </c>
      <c r="L5586" s="119" t="s">
        <v>15437</v>
      </c>
      <c r="M5586" s="21">
        <v>200</v>
      </c>
      <c r="N5586" s="21">
        <v>33</v>
      </c>
      <c r="O5586" s="21">
        <v>0.4</v>
      </c>
      <c r="P5586" s="21">
        <v>3</v>
      </c>
      <c r="Q5586" s="21">
        <v>2016</v>
      </c>
      <c r="R5586" s="21" t="s">
        <v>531</v>
      </c>
      <c r="S5586" s="21">
        <v>13521.3</v>
      </c>
      <c r="T5586" s="116">
        <v>991</v>
      </c>
      <c r="U5586" s="111">
        <v>45</v>
      </c>
      <c r="V5586" s="113">
        <f t="shared" si="1046"/>
        <v>970.07888888888886</v>
      </c>
      <c r="W5586" s="113">
        <f t="shared" si="1047"/>
        <v>20.921111111111145</v>
      </c>
      <c r="X5586" s="112">
        <f t="shared" si="1048"/>
        <v>20921.111111111146</v>
      </c>
      <c r="Y5586" s="111"/>
      <c r="Z5586" s="110">
        <f t="shared" si="1044"/>
        <v>44</v>
      </c>
      <c r="AA5586" s="109">
        <f t="shared" si="1049"/>
        <v>49.550000000000004</v>
      </c>
      <c r="AB5586" s="109">
        <f t="shared" si="1050"/>
        <v>49550.000000000007</v>
      </c>
      <c r="AC5586" s="108">
        <f t="shared" si="1051"/>
        <v>941.45</v>
      </c>
      <c r="AD5586" s="107">
        <f t="shared" si="1052"/>
        <v>2.2222222222222223E-2</v>
      </c>
      <c r="AE5586" s="106">
        <f t="shared" si="1053"/>
        <v>20.921111111111113</v>
      </c>
      <c r="AF5586" s="105">
        <f t="shared" si="1054"/>
        <v>41.842222222222262</v>
      </c>
      <c r="AG5586" s="105">
        <f t="shared" si="1055"/>
        <v>949.15777777777771</v>
      </c>
    </row>
    <row r="5587" spans="1:33" s="88" customFormat="1" x14ac:dyDescent="0.35">
      <c r="A5587" s="21">
        <v>10141103</v>
      </c>
      <c r="B5587" s="115" t="s">
        <v>14786</v>
      </c>
      <c r="C5587" s="135" t="s">
        <v>710</v>
      </c>
      <c r="D5587" s="21"/>
      <c r="E5587" s="114" t="str">
        <f t="shared" si="1045"/>
        <v xml:space="preserve">TRANSFORMADOR MARCA:FUJI TUSCO SE-MATAMBO </v>
      </c>
      <c r="F5587" s="21" t="s">
        <v>424</v>
      </c>
      <c r="G5587" s="21" t="s">
        <v>3157</v>
      </c>
      <c r="H5587" s="21" t="s">
        <v>424</v>
      </c>
      <c r="I5587" s="21" t="s">
        <v>15436</v>
      </c>
      <c r="J5587" s="21"/>
      <c r="K5587" s="119" t="s">
        <v>15435</v>
      </c>
      <c r="L5587" s="119" t="s">
        <v>15434</v>
      </c>
      <c r="M5587" s="21">
        <v>160</v>
      </c>
      <c r="N5587" s="21">
        <v>33</v>
      </c>
      <c r="O5587" s="21">
        <v>0.4</v>
      </c>
      <c r="P5587" s="21">
        <v>3</v>
      </c>
      <c r="Q5587" s="21">
        <v>2016</v>
      </c>
      <c r="R5587" s="21" t="s">
        <v>531</v>
      </c>
      <c r="S5587" s="21">
        <v>113255</v>
      </c>
      <c r="T5587" s="116">
        <v>991</v>
      </c>
      <c r="U5587" s="111">
        <v>45</v>
      </c>
      <c r="V5587" s="113">
        <f t="shared" si="1046"/>
        <v>970.07888888888886</v>
      </c>
      <c r="W5587" s="113">
        <f t="shared" si="1047"/>
        <v>20.921111111111145</v>
      </c>
      <c r="X5587" s="112">
        <f t="shared" si="1048"/>
        <v>20921.111111111146</v>
      </c>
      <c r="Y5587" s="111"/>
      <c r="Z5587" s="110">
        <f t="shared" si="1044"/>
        <v>44</v>
      </c>
      <c r="AA5587" s="109">
        <f t="shared" si="1049"/>
        <v>49.550000000000004</v>
      </c>
      <c r="AB5587" s="109">
        <f t="shared" si="1050"/>
        <v>49550.000000000007</v>
      </c>
      <c r="AC5587" s="108">
        <f t="shared" si="1051"/>
        <v>941.45</v>
      </c>
      <c r="AD5587" s="107">
        <f t="shared" si="1052"/>
        <v>2.2222222222222223E-2</v>
      </c>
      <c r="AE5587" s="106">
        <f t="shared" si="1053"/>
        <v>20.921111111111113</v>
      </c>
      <c r="AF5587" s="105">
        <f t="shared" si="1054"/>
        <v>41.842222222222262</v>
      </c>
      <c r="AG5587" s="105">
        <f t="shared" si="1055"/>
        <v>949.15777777777771</v>
      </c>
    </row>
    <row r="5588" spans="1:33" s="88" customFormat="1" x14ac:dyDescent="0.35">
      <c r="A5588" s="21">
        <v>10141103</v>
      </c>
      <c r="B5588" s="115" t="s">
        <v>14786</v>
      </c>
      <c r="C5588" s="135" t="s">
        <v>710</v>
      </c>
      <c r="D5588" s="21"/>
      <c r="E5588" s="114" t="str">
        <f t="shared" si="1045"/>
        <v xml:space="preserve">TRANSFORMADOR MARCA:FUJI TUSCO SE-MATAMBO </v>
      </c>
      <c r="F5588" s="21" t="s">
        <v>424</v>
      </c>
      <c r="G5588" s="21" t="s">
        <v>3157</v>
      </c>
      <c r="H5588" s="21" t="s">
        <v>424</v>
      </c>
      <c r="I5588" s="21" t="s">
        <v>15054</v>
      </c>
      <c r="J5588" s="21"/>
      <c r="K5588" s="119" t="s">
        <v>15433</v>
      </c>
      <c r="L5588" s="119" t="s">
        <v>15432</v>
      </c>
      <c r="M5588" s="21">
        <v>100</v>
      </c>
      <c r="N5588" s="21">
        <v>33</v>
      </c>
      <c r="O5588" s="21">
        <v>0.4</v>
      </c>
      <c r="P5588" s="21">
        <v>3</v>
      </c>
      <c r="Q5588" s="21">
        <v>2016</v>
      </c>
      <c r="R5588" s="21" t="s">
        <v>531</v>
      </c>
      <c r="S5588" s="21">
        <v>531364</v>
      </c>
      <c r="T5588" s="116">
        <v>763</v>
      </c>
      <c r="U5588" s="111">
        <v>45</v>
      </c>
      <c r="V5588" s="113">
        <f t="shared" si="1046"/>
        <v>746.89222222222224</v>
      </c>
      <c r="W5588" s="113">
        <f t="shared" si="1047"/>
        <v>16.107777777777756</v>
      </c>
      <c r="X5588" s="112">
        <f t="shared" si="1048"/>
        <v>16107.777777777756</v>
      </c>
      <c r="Y5588" s="111"/>
      <c r="Z5588" s="110">
        <f t="shared" si="1044"/>
        <v>44</v>
      </c>
      <c r="AA5588" s="109">
        <f t="shared" si="1049"/>
        <v>38.15</v>
      </c>
      <c r="AB5588" s="109">
        <f t="shared" si="1050"/>
        <v>38150</v>
      </c>
      <c r="AC5588" s="108">
        <f t="shared" si="1051"/>
        <v>724.85</v>
      </c>
      <c r="AD5588" s="107">
        <f t="shared" si="1052"/>
        <v>2.2222222222222223E-2</v>
      </c>
      <c r="AE5588" s="106">
        <f t="shared" si="1053"/>
        <v>16.10777777777778</v>
      </c>
      <c r="AF5588" s="105">
        <f t="shared" si="1054"/>
        <v>32.21555555555554</v>
      </c>
      <c r="AG5588" s="105">
        <f t="shared" si="1055"/>
        <v>730.78444444444449</v>
      </c>
    </row>
    <row r="5589" spans="1:33" s="88" customFormat="1" x14ac:dyDescent="0.35">
      <c r="A5589" s="21">
        <v>10141103</v>
      </c>
      <c r="B5589" s="115" t="s">
        <v>14786</v>
      </c>
      <c r="C5589" s="135" t="s">
        <v>710</v>
      </c>
      <c r="D5589" s="21"/>
      <c r="E5589" s="114" t="str">
        <f t="shared" si="1045"/>
        <v xml:space="preserve">TRANSFORMADOR MARCA:TM SE-MATAMBO </v>
      </c>
      <c r="F5589" s="21" t="s">
        <v>424</v>
      </c>
      <c r="G5589" s="21" t="s">
        <v>3157</v>
      </c>
      <c r="H5589" s="21" t="s">
        <v>424</v>
      </c>
      <c r="I5589" s="21" t="s">
        <v>15431</v>
      </c>
      <c r="J5589" s="21"/>
      <c r="K5589" s="119" t="s">
        <v>15430</v>
      </c>
      <c r="L5589" s="119" t="s">
        <v>15429</v>
      </c>
      <c r="M5589" s="21">
        <v>160</v>
      </c>
      <c r="N5589" s="21">
        <v>33</v>
      </c>
      <c r="O5589" s="21">
        <v>0.4</v>
      </c>
      <c r="P5589" s="21">
        <v>3</v>
      </c>
      <c r="Q5589" s="21">
        <v>2016</v>
      </c>
      <c r="R5589" s="21" t="s">
        <v>1769</v>
      </c>
      <c r="S5589" s="21">
        <v>915365</v>
      </c>
      <c r="T5589" s="116">
        <v>991</v>
      </c>
      <c r="U5589" s="111">
        <v>45</v>
      </c>
      <c r="V5589" s="113">
        <f t="shared" si="1046"/>
        <v>970.07888888888886</v>
      </c>
      <c r="W5589" s="113">
        <f t="shared" si="1047"/>
        <v>20.921111111111145</v>
      </c>
      <c r="X5589" s="112">
        <f t="shared" si="1048"/>
        <v>20921.111111111146</v>
      </c>
      <c r="Y5589" s="111"/>
      <c r="Z5589" s="110">
        <f t="shared" si="1044"/>
        <v>44</v>
      </c>
      <c r="AA5589" s="109">
        <f t="shared" si="1049"/>
        <v>49.550000000000004</v>
      </c>
      <c r="AB5589" s="109">
        <f t="shared" si="1050"/>
        <v>49550.000000000007</v>
      </c>
      <c r="AC5589" s="108">
        <f t="shared" si="1051"/>
        <v>941.45</v>
      </c>
      <c r="AD5589" s="107">
        <f t="shared" si="1052"/>
        <v>2.2222222222222223E-2</v>
      </c>
      <c r="AE5589" s="106">
        <f t="shared" si="1053"/>
        <v>20.921111111111113</v>
      </c>
      <c r="AF5589" s="105">
        <f t="shared" si="1054"/>
        <v>41.842222222222262</v>
      </c>
      <c r="AG5589" s="105">
        <f t="shared" si="1055"/>
        <v>949.15777777777771</v>
      </c>
    </row>
    <row r="5590" spans="1:33" s="88" customFormat="1" x14ac:dyDescent="0.35">
      <c r="A5590" s="21">
        <v>10141103</v>
      </c>
      <c r="B5590" s="115" t="s">
        <v>14786</v>
      </c>
      <c r="C5590" s="135" t="s">
        <v>710</v>
      </c>
      <c r="D5590" s="21"/>
      <c r="E5590" s="114" t="str">
        <f t="shared" si="1045"/>
        <v xml:space="preserve">TRANSFORMADOR MARCA:FUJI TUSCO SE-MATAMBO </v>
      </c>
      <c r="F5590" s="21" t="s">
        <v>424</v>
      </c>
      <c r="G5590" s="21" t="s">
        <v>3157</v>
      </c>
      <c r="H5590" s="21" t="s">
        <v>424</v>
      </c>
      <c r="I5590" s="21" t="s">
        <v>15428</v>
      </c>
      <c r="J5590" s="21"/>
      <c r="K5590" s="21" t="s">
        <v>15427</v>
      </c>
      <c r="L5590" s="21" t="s">
        <v>15426</v>
      </c>
      <c r="M5590" s="21">
        <v>100</v>
      </c>
      <c r="N5590" s="21">
        <v>33</v>
      </c>
      <c r="O5590" s="21">
        <v>0.4</v>
      </c>
      <c r="P5590" s="21">
        <v>3</v>
      </c>
      <c r="Q5590" s="21">
        <v>2016</v>
      </c>
      <c r="R5590" s="21" t="s">
        <v>531</v>
      </c>
      <c r="S5590" s="21">
        <v>591183</v>
      </c>
      <c r="T5590" s="116">
        <v>763</v>
      </c>
      <c r="U5590" s="111">
        <v>45</v>
      </c>
      <c r="V5590" s="113">
        <f t="shared" si="1046"/>
        <v>746.89222222222224</v>
      </c>
      <c r="W5590" s="113">
        <f t="shared" si="1047"/>
        <v>16.107777777777756</v>
      </c>
      <c r="X5590" s="112">
        <f t="shared" si="1048"/>
        <v>16107.777777777756</v>
      </c>
      <c r="Y5590" s="111"/>
      <c r="Z5590" s="110">
        <f t="shared" si="1044"/>
        <v>44</v>
      </c>
      <c r="AA5590" s="109">
        <f t="shared" si="1049"/>
        <v>38.15</v>
      </c>
      <c r="AB5590" s="109">
        <f t="shared" si="1050"/>
        <v>38150</v>
      </c>
      <c r="AC5590" s="108">
        <f t="shared" si="1051"/>
        <v>724.85</v>
      </c>
      <c r="AD5590" s="107">
        <f t="shared" si="1052"/>
        <v>2.2222222222222223E-2</v>
      </c>
      <c r="AE5590" s="106">
        <f t="shared" si="1053"/>
        <v>16.10777777777778</v>
      </c>
      <c r="AF5590" s="105">
        <f t="shared" si="1054"/>
        <v>32.21555555555554</v>
      </c>
      <c r="AG5590" s="105">
        <f t="shared" si="1055"/>
        <v>730.78444444444449</v>
      </c>
    </row>
    <row r="5591" spans="1:33" s="88" customFormat="1" x14ac:dyDescent="0.35">
      <c r="A5591" s="21">
        <v>10141103</v>
      </c>
      <c r="B5591" s="115" t="s">
        <v>14786</v>
      </c>
      <c r="C5591" s="135" t="s">
        <v>710</v>
      </c>
      <c r="D5591" s="21"/>
      <c r="E5591" s="114" t="str">
        <f t="shared" si="1045"/>
        <v xml:space="preserve">TRANSFORMADOR MARCA:FUJI TUSCO SE-MATAMBO </v>
      </c>
      <c r="F5591" s="21" t="s">
        <v>424</v>
      </c>
      <c r="G5591" s="21" t="s">
        <v>3157</v>
      </c>
      <c r="H5591" s="21" t="s">
        <v>424</v>
      </c>
      <c r="I5591" s="21" t="s">
        <v>15425</v>
      </c>
      <c r="J5591" s="21"/>
      <c r="K5591" s="21" t="s">
        <v>15424</v>
      </c>
      <c r="L5591" s="21" t="s">
        <v>15423</v>
      </c>
      <c r="M5591" s="21">
        <v>160</v>
      </c>
      <c r="N5591" s="21">
        <v>33</v>
      </c>
      <c r="O5591" s="21">
        <v>0.4</v>
      </c>
      <c r="P5591" s="21">
        <v>3</v>
      </c>
      <c r="Q5591" s="21">
        <v>2016</v>
      </c>
      <c r="R5591" s="21" t="s">
        <v>531</v>
      </c>
      <c r="S5591" s="21">
        <v>591361</v>
      </c>
      <c r="T5591" s="116">
        <v>991</v>
      </c>
      <c r="U5591" s="111">
        <v>45</v>
      </c>
      <c r="V5591" s="113">
        <f t="shared" si="1046"/>
        <v>970.07888888888886</v>
      </c>
      <c r="W5591" s="113">
        <f t="shared" si="1047"/>
        <v>20.921111111111145</v>
      </c>
      <c r="X5591" s="112">
        <f t="shared" si="1048"/>
        <v>20921.111111111146</v>
      </c>
      <c r="Y5591" s="111"/>
      <c r="Z5591" s="110">
        <f t="shared" si="1044"/>
        <v>44</v>
      </c>
      <c r="AA5591" s="109">
        <f t="shared" si="1049"/>
        <v>49.550000000000004</v>
      </c>
      <c r="AB5591" s="109">
        <f t="shared" si="1050"/>
        <v>49550.000000000007</v>
      </c>
      <c r="AC5591" s="108">
        <f t="shared" si="1051"/>
        <v>941.45</v>
      </c>
      <c r="AD5591" s="107">
        <f t="shared" si="1052"/>
        <v>2.2222222222222223E-2</v>
      </c>
      <c r="AE5591" s="106">
        <f t="shared" si="1053"/>
        <v>20.921111111111113</v>
      </c>
      <c r="AF5591" s="105">
        <f t="shared" si="1054"/>
        <v>41.842222222222262</v>
      </c>
      <c r="AG5591" s="105">
        <f t="shared" si="1055"/>
        <v>949.15777777777771</v>
      </c>
    </row>
    <row r="5592" spans="1:33" s="88" customFormat="1" x14ac:dyDescent="0.35">
      <c r="A5592" s="21">
        <v>10141103</v>
      </c>
      <c r="B5592" s="115" t="s">
        <v>14786</v>
      </c>
      <c r="C5592" s="135" t="s">
        <v>710</v>
      </c>
      <c r="D5592" s="21"/>
      <c r="E5592" s="114" t="str">
        <f t="shared" si="1045"/>
        <v xml:space="preserve">TRANSFORMADOR MARCA:FUJI TUSCO SE-MOVEL </v>
      </c>
      <c r="F5592" s="57" t="s">
        <v>424</v>
      </c>
      <c r="G5592" s="21" t="s">
        <v>15031</v>
      </c>
      <c r="H5592" s="21" t="s">
        <v>424</v>
      </c>
      <c r="I5592" s="21" t="s">
        <v>15422</v>
      </c>
      <c r="J5592" s="21"/>
      <c r="K5592" s="119" t="s">
        <v>15421</v>
      </c>
      <c r="L5592" s="119" t="s">
        <v>15420</v>
      </c>
      <c r="M5592" s="21">
        <v>200</v>
      </c>
      <c r="N5592" s="21">
        <v>33</v>
      </c>
      <c r="O5592" s="21">
        <v>0.4</v>
      </c>
      <c r="P5592" s="21">
        <v>3</v>
      </c>
      <c r="Q5592" s="21">
        <v>2016</v>
      </c>
      <c r="R5592" s="21" t="s">
        <v>531</v>
      </c>
      <c r="S5592" s="21">
        <v>591362</v>
      </c>
      <c r="T5592" s="116">
        <v>991</v>
      </c>
      <c r="U5592" s="111">
        <v>45</v>
      </c>
      <c r="V5592" s="113">
        <f t="shared" si="1046"/>
        <v>970.07888888888886</v>
      </c>
      <c r="W5592" s="113">
        <f t="shared" si="1047"/>
        <v>20.921111111111145</v>
      </c>
      <c r="X5592" s="112">
        <f t="shared" si="1048"/>
        <v>20921.111111111146</v>
      </c>
      <c r="Y5592" s="111"/>
      <c r="Z5592" s="110">
        <f t="shared" si="1044"/>
        <v>44</v>
      </c>
      <c r="AA5592" s="109">
        <f t="shared" si="1049"/>
        <v>49.550000000000004</v>
      </c>
      <c r="AB5592" s="109">
        <f t="shared" si="1050"/>
        <v>49550.000000000007</v>
      </c>
      <c r="AC5592" s="108">
        <f t="shared" si="1051"/>
        <v>941.45</v>
      </c>
      <c r="AD5592" s="107">
        <f t="shared" si="1052"/>
        <v>2.2222222222222223E-2</v>
      </c>
      <c r="AE5592" s="106">
        <f t="shared" si="1053"/>
        <v>20.921111111111113</v>
      </c>
      <c r="AF5592" s="105">
        <f t="shared" si="1054"/>
        <v>41.842222222222262</v>
      </c>
      <c r="AG5592" s="105">
        <f t="shared" si="1055"/>
        <v>949.15777777777771</v>
      </c>
    </row>
    <row r="5593" spans="1:33" s="88" customFormat="1" x14ac:dyDescent="0.35">
      <c r="A5593" s="21">
        <v>10141103</v>
      </c>
      <c r="B5593" s="115" t="s">
        <v>14786</v>
      </c>
      <c r="C5593" s="135" t="s">
        <v>710</v>
      </c>
      <c r="D5593" s="21"/>
      <c r="E5593" s="114" t="str">
        <f t="shared" si="1045"/>
        <v xml:space="preserve">TRANSFORMADOR MARCA:FUJI TUSCO SE-MOVEL </v>
      </c>
      <c r="F5593" s="57" t="s">
        <v>424</v>
      </c>
      <c r="G5593" s="21" t="s">
        <v>15031</v>
      </c>
      <c r="H5593" s="21" t="s">
        <v>424</v>
      </c>
      <c r="I5593" s="21" t="s">
        <v>15039</v>
      </c>
      <c r="J5593" s="21"/>
      <c r="K5593" s="119" t="s">
        <v>15419</v>
      </c>
      <c r="L5593" s="119" t="s">
        <v>15418</v>
      </c>
      <c r="M5593" s="21">
        <v>100</v>
      </c>
      <c r="N5593" s="21">
        <v>33</v>
      </c>
      <c r="O5593" s="21">
        <v>0.4</v>
      </c>
      <c r="P5593" s="21">
        <v>3</v>
      </c>
      <c r="Q5593" s="21">
        <v>2016</v>
      </c>
      <c r="R5593" s="21" t="s">
        <v>531</v>
      </c>
      <c r="S5593" s="21">
        <v>591166</v>
      </c>
      <c r="T5593" s="116">
        <v>763</v>
      </c>
      <c r="U5593" s="111">
        <v>45</v>
      </c>
      <c r="V5593" s="113">
        <f t="shared" si="1046"/>
        <v>746.89222222222224</v>
      </c>
      <c r="W5593" s="113">
        <f t="shared" si="1047"/>
        <v>16.107777777777756</v>
      </c>
      <c r="X5593" s="112">
        <f t="shared" si="1048"/>
        <v>16107.777777777756</v>
      </c>
      <c r="Y5593" s="111"/>
      <c r="Z5593" s="110">
        <f t="shared" si="1044"/>
        <v>44</v>
      </c>
      <c r="AA5593" s="109">
        <f t="shared" si="1049"/>
        <v>38.15</v>
      </c>
      <c r="AB5593" s="109">
        <f t="shared" si="1050"/>
        <v>38150</v>
      </c>
      <c r="AC5593" s="108">
        <f t="shared" si="1051"/>
        <v>724.85</v>
      </c>
      <c r="AD5593" s="107">
        <f t="shared" si="1052"/>
        <v>2.2222222222222223E-2</v>
      </c>
      <c r="AE5593" s="106">
        <f t="shared" si="1053"/>
        <v>16.10777777777778</v>
      </c>
      <c r="AF5593" s="105">
        <f t="shared" si="1054"/>
        <v>32.21555555555554</v>
      </c>
      <c r="AG5593" s="105">
        <f t="shared" si="1055"/>
        <v>730.78444444444449</v>
      </c>
    </row>
    <row r="5594" spans="1:33" s="88" customFormat="1" x14ac:dyDescent="0.35">
      <c r="A5594" s="21">
        <v>10141103</v>
      </c>
      <c r="B5594" s="115" t="s">
        <v>14786</v>
      </c>
      <c r="C5594" s="135" t="s">
        <v>710</v>
      </c>
      <c r="D5594" s="21"/>
      <c r="E5594" s="114" t="str">
        <f t="shared" si="1045"/>
        <v xml:space="preserve">TRANSFORMADOR MARCA:FUJI TUSCO SE-MOVEL </v>
      </c>
      <c r="F5594" s="57" t="s">
        <v>424</v>
      </c>
      <c r="G5594" s="21" t="s">
        <v>15031</v>
      </c>
      <c r="H5594" s="21" t="s">
        <v>424</v>
      </c>
      <c r="I5594" s="21" t="s">
        <v>15039</v>
      </c>
      <c r="J5594" s="21"/>
      <c r="K5594" s="119" t="s">
        <v>15417</v>
      </c>
      <c r="L5594" s="119" t="s">
        <v>15416</v>
      </c>
      <c r="M5594" s="21">
        <v>100</v>
      </c>
      <c r="N5594" s="21">
        <v>33</v>
      </c>
      <c r="O5594" s="21">
        <v>0.4</v>
      </c>
      <c r="P5594" s="21">
        <v>3</v>
      </c>
      <c r="Q5594" s="21">
        <v>2016</v>
      </c>
      <c r="R5594" s="21" t="s">
        <v>531</v>
      </c>
      <c r="S5594" s="21">
        <v>581249</v>
      </c>
      <c r="T5594" s="116">
        <v>763</v>
      </c>
      <c r="U5594" s="111">
        <v>45</v>
      </c>
      <c r="V5594" s="113">
        <f t="shared" si="1046"/>
        <v>746.89222222222224</v>
      </c>
      <c r="W5594" s="113">
        <f t="shared" si="1047"/>
        <v>16.107777777777756</v>
      </c>
      <c r="X5594" s="112">
        <f t="shared" si="1048"/>
        <v>16107.777777777756</v>
      </c>
      <c r="Y5594" s="111"/>
      <c r="Z5594" s="110">
        <f t="shared" si="1044"/>
        <v>44</v>
      </c>
      <c r="AA5594" s="109">
        <f t="shared" si="1049"/>
        <v>38.15</v>
      </c>
      <c r="AB5594" s="109">
        <f t="shared" si="1050"/>
        <v>38150</v>
      </c>
      <c r="AC5594" s="108">
        <f t="shared" si="1051"/>
        <v>724.85</v>
      </c>
      <c r="AD5594" s="107">
        <f t="shared" si="1052"/>
        <v>2.2222222222222223E-2</v>
      </c>
      <c r="AE5594" s="106">
        <f t="shared" si="1053"/>
        <v>16.10777777777778</v>
      </c>
      <c r="AF5594" s="105">
        <f t="shared" si="1054"/>
        <v>32.21555555555554</v>
      </c>
      <c r="AG5594" s="105">
        <f t="shared" si="1055"/>
        <v>730.78444444444449</v>
      </c>
    </row>
    <row r="5595" spans="1:33" s="88" customFormat="1" x14ac:dyDescent="0.35">
      <c r="A5595" s="21">
        <v>10141103</v>
      </c>
      <c r="B5595" s="115" t="s">
        <v>14786</v>
      </c>
      <c r="C5595" s="135" t="s">
        <v>710</v>
      </c>
      <c r="D5595" s="21"/>
      <c r="E5595" s="114" t="str">
        <f t="shared" si="1045"/>
        <v xml:space="preserve">TRANSFORMADOR MARCA:FUJI TUSCO SE-MOVEL </v>
      </c>
      <c r="F5595" s="57" t="s">
        <v>424</v>
      </c>
      <c r="G5595" s="21" t="s">
        <v>15031</v>
      </c>
      <c r="H5595" s="21" t="s">
        <v>424</v>
      </c>
      <c r="I5595" s="21" t="s">
        <v>15039</v>
      </c>
      <c r="J5595" s="21"/>
      <c r="K5595" s="119" t="s">
        <v>15415</v>
      </c>
      <c r="L5595" s="119" t="s">
        <v>15414</v>
      </c>
      <c r="M5595" s="21">
        <v>100</v>
      </c>
      <c r="N5595" s="21">
        <v>33</v>
      </c>
      <c r="O5595" s="21">
        <v>0.4</v>
      </c>
      <c r="P5595" s="21">
        <v>3</v>
      </c>
      <c r="Q5595" s="21">
        <v>2016</v>
      </c>
      <c r="R5595" s="21" t="s">
        <v>531</v>
      </c>
      <c r="S5595" s="21">
        <v>591182</v>
      </c>
      <c r="T5595" s="116">
        <v>763</v>
      </c>
      <c r="U5595" s="111">
        <v>45</v>
      </c>
      <c r="V5595" s="113">
        <f t="shared" si="1046"/>
        <v>746.89222222222224</v>
      </c>
      <c r="W5595" s="113">
        <f t="shared" si="1047"/>
        <v>16.107777777777756</v>
      </c>
      <c r="X5595" s="112">
        <f t="shared" si="1048"/>
        <v>16107.777777777756</v>
      </c>
      <c r="Y5595" s="111"/>
      <c r="Z5595" s="110">
        <f t="shared" si="1044"/>
        <v>44</v>
      </c>
      <c r="AA5595" s="109">
        <f t="shared" si="1049"/>
        <v>38.15</v>
      </c>
      <c r="AB5595" s="109">
        <f t="shared" si="1050"/>
        <v>38150</v>
      </c>
      <c r="AC5595" s="108">
        <f t="shared" si="1051"/>
        <v>724.85</v>
      </c>
      <c r="AD5595" s="107">
        <f t="shared" si="1052"/>
        <v>2.2222222222222223E-2</v>
      </c>
      <c r="AE5595" s="106">
        <f t="shared" si="1053"/>
        <v>16.10777777777778</v>
      </c>
      <c r="AF5595" s="105">
        <f t="shared" si="1054"/>
        <v>32.21555555555554</v>
      </c>
      <c r="AG5595" s="105">
        <f t="shared" si="1055"/>
        <v>730.78444444444449</v>
      </c>
    </row>
    <row r="5596" spans="1:33" s="88" customFormat="1" x14ac:dyDescent="0.35">
      <c r="A5596" s="21">
        <v>10141103</v>
      </c>
      <c r="B5596" s="115" t="s">
        <v>14786</v>
      </c>
      <c r="C5596" s="135" t="s">
        <v>710</v>
      </c>
      <c r="D5596" s="21"/>
      <c r="E5596" s="114" t="str">
        <f t="shared" si="1045"/>
        <v xml:space="preserve">TRANSFORMADOR MARCA:FUJI TUSCO SE-MOVEL </v>
      </c>
      <c r="F5596" s="57" t="s">
        <v>424</v>
      </c>
      <c r="G5596" s="21" t="s">
        <v>15031</v>
      </c>
      <c r="H5596" s="21" t="s">
        <v>424</v>
      </c>
      <c r="I5596" s="21" t="s">
        <v>15039</v>
      </c>
      <c r="J5596" s="21"/>
      <c r="K5596" s="119" t="s">
        <v>15413</v>
      </c>
      <c r="L5596" s="119" t="s">
        <v>15412</v>
      </c>
      <c r="M5596" s="21">
        <v>160</v>
      </c>
      <c r="N5596" s="21">
        <v>33</v>
      </c>
      <c r="O5596" s="21">
        <v>0.4</v>
      </c>
      <c r="P5596" s="21">
        <v>3</v>
      </c>
      <c r="Q5596" s="21">
        <v>2016</v>
      </c>
      <c r="R5596" s="61" t="s">
        <v>531</v>
      </c>
      <c r="S5596" s="21">
        <v>591162</v>
      </c>
      <c r="T5596" s="116">
        <v>991</v>
      </c>
      <c r="U5596" s="111">
        <v>45</v>
      </c>
      <c r="V5596" s="113">
        <f t="shared" si="1046"/>
        <v>970.07888888888886</v>
      </c>
      <c r="W5596" s="113">
        <f t="shared" si="1047"/>
        <v>20.921111111111145</v>
      </c>
      <c r="X5596" s="112">
        <f t="shared" si="1048"/>
        <v>20921.111111111146</v>
      </c>
      <c r="Y5596" s="111"/>
      <c r="Z5596" s="110">
        <f t="shared" si="1044"/>
        <v>44</v>
      </c>
      <c r="AA5596" s="109">
        <f t="shared" si="1049"/>
        <v>49.550000000000004</v>
      </c>
      <c r="AB5596" s="109">
        <f t="shared" si="1050"/>
        <v>49550.000000000007</v>
      </c>
      <c r="AC5596" s="108">
        <f t="shared" si="1051"/>
        <v>941.45</v>
      </c>
      <c r="AD5596" s="107">
        <f t="shared" si="1052"/>
        <v>2.2222222222222223E-2</v>
      </c>
      <c r="AE5596" s="106">
        <f t="shared" si="1053"/>
        <v>20.921111111111113</v>
      </c>
      <c r="AF5596" s="105">
        <f t="shared" si="1054"/>
        <v>41.842222222222262</v>
      </c>
      <c r="AG5596" s="105">
        <f t="shared" si="1055"/>
        <v>949.15777777777771</v>
      </c>
    </row>
    <row r="5597" spans="1:33" s="88" customFormat="1" x14ac:dyDescent="0.35">
      <c r="A5597" s="21">
        <v>10141103</v>
      </c>
      <c r="B5597" s="115" t="s">
        <v>14786</v>
      </c>
      <c r="C5597" s="135" t="s">
        <v>710</v>
      </c>
      <c r="D5597" s="21"/>
      <c r="E5597" s="114" t="str">
        <f t="shared" si="1045"/>
        <v xml:space="preserve">TRANSFORMADOR MARCA:FUJI TUSCO SE-MOVEL </v>
      </c>
      <c r="F5597" s="21" t="s">
        <v>424</v>
      </c>
      <c r="G5597" s="21" t="s">
        <v>15031</v>
      </c>
      <c r="H5597" s="21" t="s">
        <v>424</v>
      </c>
      <c r="I5597" s="21" t="s">
        <v>15039</v>
      </c>
      <c r="J5597" s="21"/>
      <c r="K5597" s="21" t="s">
        <v>15411</v>
      </c>
      <c r="L5597" s="21" t="s">
        <v>15410</v>
      </c>
      <c r="M5597" s="21">
        <v>100</v>
      </c>
      <c r="N5597" s="21">
        <v>33</v>
      </c>
      <c r="O5597" s="21">
        <v>0.4</v>
      </c>
      <c r="P5597" s="21">
        <v>3</v>
      </c>
      <c r="Q5597" s="21">
        <v>2016</v>
      </c>
      <c r="R5597" s="21" t="s">
        <v>531</v>
      </c>
      <c r="S5597" s="21">
        <v>591125</v>
      </c>
      <c r="T5597" s="116">
        <v>763</v>
      </c>
      <c r="U5597" s="111">
        <v>45</v>
      </c>
      <c r="V5597" s="113">
        <f t="shared" si="1046"/>
        <v>746.89222222222224</v>
      </c>
      <c r="W5597" s="113">
        <f t="shared" si="1047"/>
        <v>16.107777777777756</v>
      </c>
      <c r="X5597" s="112">
        <f t="shared" si="1048"/>
        <v>16107.777777777756</v>
      </c>
      <c r="Y5597" s="111"/>
      <c r="Z5597" s="110">
        <f t="shared" si="1044"/>
        <v>44</v>
      </c>
      <c r="AA5597" s="109">
        <f t="shared" si="1049"/>
        <v>38.15</v>
      </c>
      <c r="AB5597" s="109">
        <f t="shared" si="1050"/>
        <v>38150</v>
      </c>
      <c r="AC5597" s="108">
        <f t="shared" si="1051"/>
        <v>724.85</v>
      </c>
      <c r="AD5597" s="107">
        <f t="shared" si="1052"/>
        <v>2.2222222222222223E-2</v>
      </c>
      <c r="AE5597" s="106">
        <f t="shared" si="1053"/>
        <v>16.10777777777778</v>
      </c>
      <c r="AF5597" s="105">
        <f t="shared" si="1054"/>
        <v>32.21555555555554</v>
      </c>
      <c r="AG5597" s="105">
        <f t="shared" si="1055"/>
        <v>730.78444444444449</v>
      </c>
    </row>
    <row r="5598" spans="1:33" s="88" customFormat="1" x14ac:dyDescent="0.35">
      <c r="A5598" s="21">
        <v>10141103</v>
      </c>
      <c r="B5598" s="115" t="s">
        <v>14786</v>
      </c>
      <c r="C5598" s="135" t="s">
        <v>710</v>
      </c>
      <c r="D5598" s="21"/>
      <c r="E5598" s="114" t="str">
        <f t="shared" si="1045"/>
        <v xml:space="preserve">TRANSFORMADOR MARCA:FUJI TUSCO SE-MOVEL </v>
      </c>
      <c r="F5598" s="21" t="s">
        <v>424</v>
      </c>
      <c r="G5598" s="21" t="s">
        <v>15031</v>
      </c>
      <c r="H5598" s="21" t="s">
        <v>424</v>
      </c>
      <c r="I5598" s="21" t="s">
        <v>15039</v>
      </c>
      <c r="J5598" s="21"/>
      <c r="K5598" s="21" t="s">
        <v>15409</v>
      </c>
      <c r="L5598" s="21" t="s">
        <v>15408</v>
      </c>
      <c r="M5598" s="21">
        <v>100</v>
      </c>
      <c r="N5598" s="21">
        <v>33</v>
      </c>
      <c r="O5598" s="21">
        <v>0.4</v>
      </c>
      <c r="P5598" s="21">
        <v>3</v>
      </c>
      <c r="Q5598" s="21">
        <v>2016</v>
      </c>
      <c r="R5598" s="21" t="s">
        <v>531</v>
      </c>
      <c r="S5598" s="21">
        <v>581170</v>
      </c>
      <c r="T5598" s="116">
        <v>763</v>
      </c>
      <c r="U5598" s="111">
        <v>45</v>
      </c>
      <c r="V5598" s="113">
        <f t="shared" si="1046"/>
        <v>746.89222222222224</v>
      </c>
      <c r="W5598" s="113">
        <f t="shared" si="1047"/>
        <v>16.107777777777756</v>
      </c>
      <c r="X5598" s="112">
        <f t="shared" si="1048"/>
        <v>16107.777777777756</v>
      </c>
      <c r="Y5598" s="111"/>
      <c r="Z5598" s="110">
        <f t="shared" si="1044"/>
        <v>44</v>
      </c>
      <c r="AA5598" s="109">
        <f t="shared" si="1049"/>
        <v>38.15</v>
      </c>
      <c r="AB5598" s="109">
        <f t="shared" si="1050"/>
        <v>38150</v>
      </c>
      <c r="AC5598" s="108">
        <f t="shared" si="1051"/>
        <v>724.85</v>
      </c>
      <c r="AD5598" s="107">
        <f t="shared" si="1052"/>
        <v>2.2222222222222223E-2</v>
      </c>
      <c r="AE5598" s="106">
        <f t="shared" si="1053"/>
        <v>16.10777777777778</v>
      </c>
      <c r="AF5598" s="105">
        <f t="shared" si="1054"/>
        <v>32.21555555555554</v>
      </c>
      <c r="AG5598" s="105">
        <f t="shared" si="1055"/>
        <v>730.78444444444449</v>
      </c>
    </row>
    <row r="5599" spans="1:33" s="88" customFormat="1" x14ac:dyDescent="0.35">
      <c r="A5599" s="21">
        <v>10141103</v>
      </c>
      <c r="B5599" s="115" t="s">
        <v>14786</v>
      </c>
      <c r="C5599" s="135" t="s">
        <v>710</v>
      </c>
      <c r="D5599" s="21"/>
      <c r="E5599" s="114" t="str">
        <f t="shared" si="1045"/>
        <v xml:space="preserve">TRANSFORMADOR MARCA:FUJI TUSCO SE-MOVEL </v>
      </c>
      <c r="F5599" s="21" t="s">
        <v>424</v>
      </c>
      <c r="G5599" s="21" t="s">
        <v>15031</v>
      </c>
      <c r="H5599" s="21" t="s">
        <v>424</v>
      </c>
      <c r="I5599" s="21" t="s">
        <v>15039</v>
      </c>
      <c r="J5599" s="21"/>
      <c r="K5599" s="21" t="s">
        <v>15407</v>
      </c>
      <c r="L5599" s="21" t="s">
        <v>15406</v>
      </c>
      <c r="M5599" s="21">
        <v>160</v>
      </c>
      <c r="N5599" s="21">
        <v>33</v>
      </c>
      <c r="O5599" s="21">
        <v>0.4</v>
      </c>
      <c r="P5599" s="21">
        <v>3</v>
      </c>
      <c r="Q5599" s="21">
        <v>2016</v>
      </c>
      <c r="R5599" s="21" t="s">
        <v>531</v>
      </c>
      <c r="S5599" s="21">
        <v>591173</v>
      </c>
      <c r="T5599" s="116">
        <v>991</v>
      </c>
      <c r="U5599" s="111">
        <v>45</v>
      </c>
      <c r="V5599" s="113">
        <f t="shared" si="1046"/>
        <v>970.07888888888886</v>
      </c>
      <c r="W5599" s="113">
        <f t="shared" si="1047"/>
        <v>20.921111111111145</v>
      </c>
      <c r="X5599" s="112">
        <f t="shared" si="1048"/>
        <v>20921.111111111146</v>
      </c>
      <c r="Y5599" s="111"/>
      <c r="Z5599" s="110">
        <f t="shared" si="1044"/>
        <v>44</v>
      </c>
      <c r="AA5599" s="109">
        <f t="shared" si="1049"/>
        <v>49.550000000000004</v>
      </c>
      <c r="AB5599" s="109">
        <f t="shared" si="1050"/>
        <v>49550.000000000007</v>
      </c>
      <c r="AC5599" s="108">
        <f t="shared" si="1051"/>
        <v>941.45</v>
      </c>
      <c r="AD5599" s="107">
        <f t="shared" si="1052"/>
        <v>2.2222222222222223E-2</v>
      </c>
      <c r="AE5599" s="106">
        <f t="shared" si="1053"/>
        <v>20.921111111111113</v>
      </c>
      <c r="AF5599" s="105">
        <f t="shared" si="1054"/>
        <v>41.842222222222262</v>
      </c>
      <c r="AG5599" s="105">
        <f t="shared" si="1055"/>
        <v>949.15777777777771</v>
      </c>
    </row>
    <row r="5600" spans="1:33" s="88" customFormat="1" x14ac:dyDescent="0.35">
      <c r="A5600" s="21">
        <v>10141103</v>
      </c>
      <c r="B5600" s="115" t="s">
        <v>14786</v>
      </c>
      <c r="C5600" s="135" t="s">
        <v>710</v>
      </c>
      <c r="D5600" s="21"/>
      <c r="E5600" s="114" t="str">
        <f t="shared" si="1045"/>
        <v xml:space="preserve">TRANSFORMADOR MARCA:FUJI TUSCO SE-MOVEL </v>
      </c>
      <c r="F5600" s="21" t="s">
        <v>424</v>
      </c>
      <c r="G5600" s="21" t="s">
        <v>15031</v>
      </c>
      <c r="H5600" s="21" t="s">
        <v>424</v>
      </c>
      <c r="I5600" s="21" t="s">
        <v>15039</v>
      </c>
      <c r="J5600" s="21"/>
      <c r="K5600" s="21" t="s">
        <v>15405</v>
      </c>
      <c r="L5600" s="21" t="s">
        <v>15404</v>
      </c>
      <c r="M5600" s="21">
        <v>100</v>
      </c>
      <c r="N5600" s="21">
        <v>33</v>
      </c>
      <c r="O5600" s="21">
        <v>0.4</v>
      </c>
      <c r="P5600" s="21">
        <v>3</v>
      </c>
      <c r="Q5600" s="21">
        <v>2016</v>
      </c>
      <c r="R5600" s="21" t="s">
        <v>531</v>
      </c>
      <c r="S5600" s="21">
        <v>591161</v>
      </c>
      <c r="T5600" s="116">
        <v>763</v>
      </c>
      <c r="U5600" s="111">
        <v>45</v>
      </c>
      <c r="V5600" s="113">
        <f t="shared" si="1046"/>
        <v>746.89222222222224</v>
      </c>
      <c r="W5600" s="113">
        <f t="shared" si="1047"/>
        <v>16.107777777777756</v>
      </c>
      <c r="X5600" s="112">
        <f t="shared" si="1048"/>
        <v>16107.777777777756</v>
      </c>
      <c r="Y5600" s="111"/>
      <c r="Z5600" s="110">
        <f t="shared" si="1044"/>
        <v>44</v>
      </c>
      <c r="AA5600" s="109">
        <f t="shared" si="1049"/>
        <v>38.15</v>
      </c>
      <c r="AB5600" s="109">
        <f t="shared" si="1050"/>
        <v>38150</v>
      </c>
      <c r="AC5600" s="108">
        <f t="shared" si="1051"/>
        <v>724.85</v>
      </c>
      <c r="AD5600" s="107">
        <f t="shared" si="1052"/>
        <v>2.2222222222222223E-2</v>
      </c>
      <c r="AE5600" s="106">
        <f t="shared" si="1053"/>
        <v>16.10777777777778</v>
      </c>
      <c r="AF5600" s="105">
        <f t="shared" si="1054"/>
        <v>32.21555555555554</v>
      </c>
      <c r="AG5600" s="105">
        <f t="shared" si="1055"/>
        <v>730.78444444444449</v>
      </c>
    </row>
    <row r="5601" spans="1:33" s="88" customFormat="1" x14ac:dyDescent="0.35">
      <c r="A5601" s="21">
        <v>10141103</v>
      </c>
      <c r="B5601" s="115" t="s">
        <v>14786</v>
      </c>
      <c r="C5601" s="135" t="s">
        <v>710</v>
      </c>
      <c r="D5601" s="21"/>
      <c r="E5601" s="114" t="str">
        <f t="shared" si="1045"/>
        <v xml:space="preserve">TRANSFORMADOR MARCA:FUJI TUSCO SE-MOVEL </v>
      </c>
      <c r="F5601" s="21" t="s">
        <v>424</v>
      </c>
      <c r="G5601" s="21" t="s">
        <v>15031</v>
      </c>
      <c r="H5601" s="21" t="s">
        <v>424</v>
      </c>
      <c r="I5601" s="21" t="s">
        <v>15039</v>
      </c>
      <c r="J5601" s="21"/>
      <c r="K5601" s="21" t="s">
        <v>15403</v>
      </c>
      <c r="L5601" s="21" t="s">
        <v>15402</v>
      </c>
      <c r="M5601" s="21">
        <v>100</v>
      </c>
      <c r="N5601" s="21">
        <v>33</v>
      </c>
      <c r="O5601" s="21">
        <v>0.4</v>
      </c>
      <c r="P5601" s="21">
        <v>3</v>
      </c>
      <c r="Q5601" s="21">
        <v>2016</v>
      </c>
      <c r="R5601" s="21" t="s">
        <v>531</v>
      </c>
      <c r="S5601" s="21">
        <v>591184</v>
      </c>
      <c r="T5601" s="116">
        <v>763</v>
      </c>
      <c r="U5601" s="111">
        <v>45</v>
      </c>
      <c r="V5601" s="113">
        <f t="shared" si="1046"/>
        <v>746.89222222222224</v>
      </c>
      <c r="W5601" s="113">
        <f t="shared" si="1047"/>
        <v>16.107777777777756</v>
      </c>
      <c r="X5601" s="112">
        <f t="shared" si="1048"/>
        <v>16107.777777777756</v>
      </c>
      <c r="Y5601" s="111"/>
      <c r="Z5601" s="110">
        <f t="shared" si="1044"/>
        <v>44</v>
      </c>
      <c r="AA5601" s="109">
        <f t="shared" si="1049"/>
        <v>38.15</v>
      </c>
      <c r="AB5601" s="109">
        <f t="shared" si="1050"/>
        <v>38150</v>
      </c>
      <c r="AC5601" s="108">
        <f t="shared" si="1051"/>
        <v>724.85</v>
      </c>
      <c r="AD5601" s="107">
        <f t="shared" si="1052"/>
        <v>2.2222222222222223E-2</v>
      </c>
      <c r="AE5601" s="106">
        <f t="shared" si="1053"/>
        <v>16.10777777777778</v>
      </c>
      <c r="AF5601" s="105">
        <f t="shared" si="1054"/>
        <v>32.21555555555554</v>
      </c>
      <c r="AG5601" s="105">
        <f t="shared" si="1055"/>
        <v>730.78444444444449</v>
      </c>
    </row>
    <row r="5602" spans="1:33" s="88" customFormat="1" x14ac:dyDescent="0.35">
      <c r="A5602" s="21">
        <v>10141103</v>
      </c>
      <c r="B5602" s="115" t="s">
        <v>14786</v>
      </c>
      <c r="C5602" s="135" t="s">
        <v>710</v>
      </c>
      <c r="D5602" s="21"/>
      <c r="E5602" s="114" t="str">
        <f t="shared" si="1045"/>
        <v xml:space="preserve">TRANSFORMADOR MARCA:FUJI TUSCO SE-MOVEL </v>
      </c>
      <c r="F5602" s="21" t="s">
        <v>424</v>
      </c>
      <c r="G5602" s="21" t="s">
        <v>15031</v>
      </c>
      <c r="H5602" s="21" t="s">
        <v>424</v>
      </c>
      <c r="I5602" s="21" t="s">
        <v>15039</v>
      </c>
      <c r="J5602" s="21"/>
      <c r="K5602" s="21" t="s">
        <v>15401</v>
      </c>
      <c r="L5602" s="21" t="s">
        <v>15400</v>
      </c>
      <c r="M5602" s="21">
        <v>160</v>
      </c>
      <c r="N5602" s="21">
        <v>33</v>
      </c>
      <c r="O5602" s="21">
        <v>0.4</v>
      </c>
      <c r="P5602" s="21">
        <v>3</v>
      </c>
      <c r="Q5602" s="21">
        <v>2016</v>
      </c>
      <c r="R5602" s="21" t="s">
        <v>531</v>
      </c>
      <c r="S5602" s="21">
        <v>91122</v>
      </c>
      <c r="T5602" s="116">
        <v>991</v>
      </c>
      <c r="U5602" s="111">
        <v>45</v>
      </c>
      <c r="V5602" s="113">
        <f t="shared" si="1046"/>
        <v>970.07888888888886</v>
      </c>
      <c r="W5602" s="113">
        <f t="shared" si="1047"/>
        <v>20.921111111111145</v>
      </c>
      <c r="X5602" s="112">
        <f t="shared" si="1048"/>
        <v>20921.111111111146</v>
      </c>
      <c r="Y5602" s="111"/>
      <c r="Z5602" s="110">
        <f t="shared" si="1044"/>
        <v>44</v>
      </c>
      <c r="AA5602" s="109">
        <f t="shared" si="1049"/>
        <v>49.550000000000004</v>
      </c>
      <c r="AB5602" s="109">
        <f t="shared" si="1050"/>
        <v>49550.000000000007</v>
      </c>
      <c r="AC5602" s="108">
        <f t="shared" si="1051"/>
        <v>941.45</v>
      </c>
      <c r="AD5602" s="107">
        <f t="shared" si="1052"/>
        <v>2.2222222222222223E-2</v>
      </c>
      <c r="AE5602" s="106">
        <f t="shared" si="1053"/>
        <v>20.921111111111113</v>
      </c>
      <c r="AF5602" s="105">
        <f t="shared" si="1054"/>
        <v>41.842222222222262</v>
      </c>
      <c r="AG5602" s="105">
        <f t="shared" si="1055"/>
        <v>949.15777777777771</v>
      </c>
    </row>
    <row r="5603" spans="1:33" s="88" customFormat="1" x14ac:dyDescent="0.35">
      <c r="A5603" s="21">
        <v>10141103</v>
      </c>
      <c r="B5603" s="115" t="s">
        <v>14786</v>
      </c>
      <c r="C5603" s="135" t="s">
        <v>710</v>
      </c>
      <c r="D5603" s="21"/>
      <c r="E5603" s="114" t="str">
        <f t="shared" si="1045"/>
        <v xml:space="preserve">TRANSFORMADOR MARCA:FUJI TUSCO SE-MOVEL </v>
      </c>
      <c r="F5603" s="21" t="s">
        <v>424</v>
      </c>
      <c r="G5603" s="21" t="s">
        <v>15031</v>
      </c>
      <c r="H5603" s="21" t="s">
        <v>424</v>
      </c>
      <c r="I5603" s="21" t="s">
        <v>15039</v>
      </c>
      <c r="J5603" s="21"/>
      <c r="K5603" s="21" t="s">
        <v>15399</v>
      </c>
      <c r="L5603" s="21" t="s">
        <v>15398</v>
      </c>
      <c r="M5603" s="21">
        <v>100</v>
      </c>
      <c r="N5603" s="21">
        <v>33</v>
      </c>
      <c r="O5603" s="21">
        <v>0.4</v>
      </c>
      <c r="P5603" s="21">
        <v>3</v>
      </c>
      <c r="Q5603" s="21">
        <v>2016</v>
      </c>
      <c r="R5603" s="21" t="s">
        <v>531</v>
      </c>
      <c r="S5603" s="21">
        <v>591170</v>
      </c>
      <c r="T5603" s="116">
        <v>763</v>
      </c>
      <c r="U5603" s="111">
        <v>45</v>
      </c>
      <c r="V5603" s="113">
        <f t="shared" si="1046"/>
        <v>746.89222222222224</v>
      </c>
      <c r="W5603" s="113">
        <f t="shared" si="1047"/>
        <v>16.107777777777756</v>
      </c>
      <c r="X5603" s="112">
        <f t="shared" si="1048"/>
        <v>16107.777777777756</v>
      </c>
      <c r="Y5603" s="111"/>
      <c r="Z5603" s="110">
        <f t="shared" si="1044"/>
        <v>44</v>
      </c>
      <c r="AA5603" s="109">
        <f t="shared" si="1049"/>
        <v>38.15</v>
      </c>
      <c r="AB5603" s="109">
        <f t="shared" si="1050"/>
        <v>38150</v>
      </c>
      <c r="AC5603" s="108">
        <f t="shared" si="1051"/>
        <v>724.85</v>
      </c>
      <c r="AD5603" s="107">
        <f t="shared" si="1052"/>
        <v>2.2222222222222223E-2</v>
      </c>
      <c r="AE5603" s="106">
        <f t="shared" si="1053"/>
        <v>16.10777777777778</v>
      </c>
      <c r="AF5603" s="105">
        <f t="shared" si="1054"/>
        <v>32.21555555555554</v>
      </c>
      <c r="AG5603" s="105">
        <f t="shared" si="1055"/>
        <v>730.78444444444449</v>
      </c>
    </row>
    <row r="5604" spans="1:33" s="88" customFormat="1" x14ac:dyDescent="0.35">
      <c r="A5604" s="21">
        <v>10141103</v>
      </c>
      <c r="B5604" s="115" t="s">
        <v>14786</v>
      </c>
      <c r="C5604" s="135" t="s">
        <v>710</v>
      </c>
      <c r="D5604" s="21"/>
      <c r="E5604" s="114" t="str">
        <f t="shared" si="1045"/>
        <v xml:space="preserve">TRANSFORMADOR MARCA:FUJI TUSCO SE-MOVEL </v>
      </c>
      <c r="F5604" s="21" t="s">
        <v>424</v>
      </c>
      <c r="G5604" s="21" t="s">
        <v>15031</v>
      </c>
      <c r="H5604" s="21" t="s">
        <v>424</v>
      </c>
      <c r="I5604" s="21" t="s">
        <v>15039</v>
      </c>
      <c r="J5604" s="21"/>
      <c r="K5604" s="21" t="s">
        <v>15397</v>
      </c>
      <c r="L5604" s="21" t="s">
        <v>15396</v>
      </c>
      <c r="M5604" s="21">
        <v>100</v>
      </c>
      <c r="N5604" s="21">
        <v>33</v>
      </c>
      <c r="O5604" s="21">
        <v>0.4</v>
      </c>
      <c r="P5604" s="21">
        <v>3</v>
      </c>
      <c r="Q5604" s="21">
        <v>2016</v>
      </c>
      <c r="R5604" s="21" t="s">
        <v>531</v>
      </c>
      <c r="S5604" s="21">
        <v>591184</v>
      </c>
      <c r="T5604" s="116">
        <v>763</v>
      </c>
      <c r="U5604" s="111">
        <v>45</v>
      </c>
      <c r="V5604" s="113">
        <f t="shared" si="1046"/>
        <v>746.89222222222224</v>
      </c>
      <c r="W5604" s="113">
        <f t="shared" si="1047"/>
        <v>16.107777777777756</v>
      </c>
      <c r="X5604" s="112">
        <f t="shared" si="1048"/>
        <v>16107.777777777756</v>
      </c>
      <c r="Y5604" s="111"/>
      <c r="Z5604" s="110">
        <f t="shared" ref="Z5604:Z5667" si="1056">(U5604-(2017-Q5604))</f>
        <v>44</v>
      </c>
      <c r="AA5604" s="109">
        <f t="shared" si="1049"/>
        <v>38.15</v>
      </c>
      <c r="AB5604" s="109">
        <f t="shared" si="1050"/>
        <v>38150</v>
      </c>
      <c r="AC5604" s="108">
        <f t="shared" si="1051"/>
        <v>724.85</v>
      </c>
      <c r="AD5604" s="107">
        <f t="shared" si="1052"/>
        <v>2.2222222222222223E-2</v>
      </c>
      <c r="AE5604" s="106">
        <f t="shared" si="1053"/>
        <v>16.10777777777778</v>
      </c>
      <c r="AF5604" s="105">
        <f t="shared" si="1054"/>
        <v>32.21555555555554</v>
      </c>
      <c r="AG5604" s="105">
        <f t="shared" si="1055"/>
        <v>730.78444444444449</v>
      </c>
    </row>
    <row r="5605" spans="1:33" s="88" customFormat="1" x14ac:dyDescent="0.35">
      <c r="A5605" s="21">
        <v>10141103</v>
      </c>
      <c r="B5605" s="115" t="s">
        <v>14786</v>
      </c>
      <c r="C5605" s="135" t="s">
        <v>710</v>
      </c>
      <c r="D5605" s="21"/>
      <c r="E5605" s="114" t="str">
        <f t="shared" si="1045"/>
        <v xml:space="preserve">TRANSFORMADOR MARCA:FUJI TUSCO SE-MOVEL </v>
      </c>
      <c r="F5605" s="57" t="s">
        <v>424</v>
      </c>
      <c r="G5605" s="21" t="s">
        <v>15031</v>
      </c>
      <c r="H5605" s="21" t="s">
        <v>424</v>
      </c>
      <c r="I5605" s="21" t="s">
        <v>13840</v>
      </c>
      <c r="J5605" s="21"/>
      <c r="K5605" s="119" t="s">
        <v>15395</v>
      </c>
      <c r="L5605" s="119" t="s">
        <v>15394</v>
      </c>
      <c r="M5605" s="21">
        <v>200</v>
      </c>
      <c r="N5605" s="21">
        <v>33</v>
      </c>
      <c r="O5605" s="21">
        <v>0.4</v>
      </c>
      <c r="P5605" s="21">
        <v>3</v>
      </c>
      <c r="Q5605" s="61">
        <v>2016</v>
      </c>
      <c r="R5605" s="61" t="s">
        <v>531</v>
      </c>
      <c r="S5605" s="61">
        <v>531133</v>
      </c>
      <c r="T5605" s="116">
        <v>991</v>
      </c>
      <c r="U5605" s="111">
        <v>45</v>
      </c>
      <c r="V5605" s="113">
        <f t="shared" si="1046"/>
        <v>970.07888888888886</v>
      </c>
      <c r="W5605" s="113">
        <f t="shared" si="1047"/>
        <v>20.921111111111145</v>
      </c>
      <c r="X5605" s="112">
        <f t="shared" si="1048"/>
        <v>20921.111111111146</v>
      </c>
      <c r="Y5605" s="111"/>
      <c r="Z5605" s="110">
        <f t="shared" si="1056"/>
        <v>44</v>
      </c>
      <c r="AA5605" s="109">
        <f t="shared" si="1049"/>
        <v>49.550000000000004</v>
      </c>
      <c r="AB5605" s="109">
        <f t="shared" si="1050"/>
        <v>49550.000000000007</v>
      </c>
      <c r="AC5605" s="108">
        <f t="shared" si="1051"/>
        <v>941.45</v>
      </c>
      <c r="AD5605" s="107">
        <f t="shared" si="1052"/>
        <v>2.2222222222222223E-2</v>
      </c>
      <c r="AE5605" s="106">
        <f t="shared" si="1053"/>
        <v>20.921111111111113</v>
      </c>
      <c r="AF5605" s="105">
        <f t="shared" si="1054"/>
        <v>41.842222222222262</v>
      </c>
      <c r="AG5605" s="105">
        <f t="shared" si="1055"/>
        <v>949.15777777777771</v>
      </c>
    </row>
    <row r="5606" spans="1:33" s="88" customFormat="1" x14ac:dyDescent="0.35">
      <c r="A5606" s="21">
        <v>10141103</v>
      </c>
      <c r="B5606" s="115" t="s">
        <v>14786</v>
      </c>
      <c r="C5606" s="135" t="s">
        <v>710</v>
      </c>
      <c r="D5606" s="21"/>
      <c r="E5606" s="114" t="str">
        <f t="shared" si="1045"/>
        <v xml:space="preserve">TRANSFORMADOR MARCA:FUJI TUSCO SE-MOVEL </v>
      </c>
      <c r="F5606" s="57" t="s">
        <v>424</v>
      </c>
      <c r="G5606" s="21" t="s">
        <v>15031</v>
      </c>
      <c r="H5606" s="21" t="s">
        <v>424</v>
      </c>
      <c r="I5606" s="21" t="s">
        <v>13840</v>
      </c>
      <c r="J5606" s="21"/>
      <c r="K5606" s="119" t="s">
        <v>15393</v>
      </c>
      <c r="L5606" s="119" t="s">
        <v>15392</v>
      </c>
      <c r="M5606" s="21">
        <v>160</v>
      </c>
      <c r="N5606" s="21">
        <v>33</v>
      </c>
      <c r="O5606" s="21">
        <v>0.4</v>
      </c>
      <c r="P5606" s="21">
        <v>3</v>
      </c>
      <c r="Q5606" s="21">
        <v>2016</v>
      </c>
      <c r="R5606" s="21" t="s">
        <v>531</v>
      </c>
      <c r="S5606" s="21">
        <v>581325</v>
      </c>
      <c r="T5606" s="116">
        <v>991</v>
      </c>
      <c r="U5606" s="111">
        <v>45</v>
      </c>
      <c r="V5606" s="113">
        <f t="shared" si="1046"/>
        <v>970.07888888888886</v>
      </c>
      <c r="W5606" s="113">
        <f t="shared" si="1047"/>
        <v>20.921111111111145</v>
      </c>
      <c r="X5606" s="112">
        <f t="shared" si="1048"/>
        <v>20921.111111111146</v>
      </c>
      <c r="Y5606" s="111"/>
      <c r="Z5606" s="110">
        <f t="shared" si="1056"/>
        <v>44</v>
      </c>
      <c r="AA5606" s="109">
        <f t="shared" si="1049"/>
        <v>49.550000000000004</v>
      </c>
      <c r="AB5606" s="109">
        <f t="shared" si="1050"/>
        <v>49550.000000000007</v>
      </c>
      <c r="AC5606" s="108">
        <f t="shared" si="1051"/>
        <v>941.45</v>
      </c>
      <c r="AD5606" s="107">
        <f t="shared" si="1052"/>
        <v>2.2222222222222223E-2</v>
      </c>
      <c r="AE5606" s="106">
        <f t="shared" si="1053"/>
        <v>20.921111111111113</v>
      </c>
      <c r="AF5606" s="105">
        <f t="shared" si="1054"/>
        <v>41.842222222222262</v>
      </c>
      <c r="AG5606" s="105">
        <f t="shared" si="1055"/>
        <v>949.15777777777771</v>
      </c>
    </row>
    <row r="5607" spans="1:33" s="88" customFormat="1" x14ac:dyDescent="0.35">
      <c r="A5607" s="21">
        <v>10141103</v>
      </c>
      <c r="B5607" s="115" t="s">
        <v>14786</v>
      </c>
      <c r="C5607" s="135" t="s">
        <v>710</v>
      </c>
      <c r="D5607" s="21"/>
      <c r="E5607" s="114" t="str">
        <f t="shared" si="1045"/>
        <v xml:space="preserve">TRANSFORMADOR MARCA:FUJI TUSCO SE-MOVEL </v>
      </c>
      <c r="F5607" s="57" t="s">
        <v>424</v>
      </c>
      <c r="G5607" s="21" t="s">
        <v>15031</v>
      </c>
      <c r="H5607" s="21" t="s">
        <v>424</v>
      </c>
      <c r="I5607" s="21" t="s">
        <v>13840</v>
      </c>
      <c r="J5607" s="21"/>
      <c r="K5607" s="119" t="s">
        <v>15391</v>
      </c>
      <c r="L5607" s="119" t="s">
        <v>15390</v>
      </c>
      <c r="M5607" s="21">
        <v>160</v>
      </c>
      <c r="N5607" s="21">
        <v>33</v>
      </c>
      <c r="O5607" s="21">
        <v>0.4</v>
      </c>
      <c r="P5607" s="21">
        <v>3</v>
      </c>
      <c r="Q5607" s="21">
        <v>2016</v>
      </c>
      <c r="R5607" s="21" t="s">
        <v>531</v>
      </c>
      <c r="S5607" s="21">
        <v>581732</v>
      </c>
      <c r="T5607" s="116">
        <v>991</v>
      </c>
      <c r="U5607" s="111">
        <v>45</v>
      </c>
      <c r="V5607" s="113">
        <f t="shared" si="1046"/>
        <v>970.07888888888886</v>
      </c>
      <c r="W5607" s="113">
        <f t="shared" si="1047"/>
        <v>20.921111111111145</v>
      </c>
      <c r="X5607" s="112">
        <f t="shared" si="1048"/>
        <v>20921.111111111146</v>
      </c>
      <c r="Y5607" s="111"/>
      <c r="Z5607" s="110">
        <f t="shared" si="1056"/>
        <v>44</v>
      </c>
      <c r="AA5607" s="109">
        <f t="shared" si="1049"/>
        <v>49.550000000000004</v>
      </c>
      <c r="AB5607" s="109">
        <f t="shared" si="1050"/>
        <v>49550.000000000007</v>
      </c>
      <c r="AC5607" s="108">
        <f t="shared" si="1051"/>
        <v>941.45</v>
      </c>
      <c r="AD5607" s="107">
        <f t="shared" si="1052"/>
        <v>2.2222222222222223E-2</v>
      </c>
      <c r="AE5607" s="106">
        <f t="shared" si="1053"/>
        <v>20.921111111111113</v>
      </c>
      <c r="AF5607" s="105">
        <f t="shared" si="1054"/>
        <v>41.842222222222262</v>
      </c>
      <c r="AG5607" s="105">
        <f t="shared" si="1055"/>
        <v>949.15777777777771</v>
      </c>
    </row>
    <row r="5608" spans="1:33" s="88" customFormat="1" x14ac:dyDescent="0.35">
      <c r="A5608" s="21">
        <v>10141103</v>
      </c>
      <c r="B5608" s="115" t="s">
        <v>14786</v>
      </c>
      <c r="C5608" s="135" t="s">
        <v>710</v>
      </c>
      <c r="D5608" s="21"/>
      <c r="E5608" s="114" t="str">
        <f t="shared" si="1045"/>
        <v xml:space="preserve">TRANSFORMADOR MARCA:FUJI TUSCO SE-MOVEL </v>
      </c>
      <c r="F5608" s="57" t="s">
        <v>424</v>
      </c>
      <c r="G5608" s="21" t="s">
        <v>15031</v>
      </c>
      <c r="H5608" s="21" t="s">
        <v>424</v>
      </c>
      <c r="I5608" s="21" t="s">
        <v>13840</v>
      </c>
      <c r="J5608" s="21"/>
      <c r="K5608" s="119" t="s">
        <v>15389</v>
      </c>
      <c r="L5608" s="119" t="s">
        <v>15388</v>
      </c>
      <c r="M5608" s="21">
        <v>160</v>
      </c>
      <c r="N5608" s="21">
        <v>33</v>
      </c>
      <c r="O5608" s="21">
        <v>0.4</v>
      </c>
      <c r="P5608" s="21">
        <v>3</v>
      </c>
      <c r="Q5608" s="21">
        <v>2016</v>
      </c>
      <c r="R5608" s="61" t="s">
        <v>531</v>
      </c>
      <c r="S5608" s="61">
        <v>581732</v>
      </c>
      <c r="T5608" s="116">
        <v>991</v>
      </c>
      <c r="U5608" s="111">
        <v>45</v>
      </c>
      <c r="V5608" s="113">
        <f t="shared" si="1046"/>
        <v>970.07888888888886</v>
      </c>
      <c r="W5608" s="113">
        <f t="shared" si="1047"/>
        <v>20.921111111111145</v>
      </c>
      <c r="X5608" s="112">
        <f t="shared" si="1048"/>
        <v>20921.111111111146</v>
      </c>
      <c r="Y5608" s="111"/>
      <c r="Z5608" s="110">
        <f t="shared" si="1056"/>
        <v>44</v>
      </c>
      <c r="AA5608" s="109">
        <f t="shared" si="1049"/>
        <v>49.550000000000004</v>
      </c>
      <c r="AB5608" s="109">
        <f t="shared" si="1050"/>
        <v>49550.000000000007</v>
      </c>
      <c r="AC5608" s="108">
        <f t="shared" si="1051"/>
        <v>941.45</v>
      </c>
      <c r="AD5608" s="107">
        <f t="shared" si="1052"/>
        <v>2.2222222222222223E-2</v>
      </c>
      <c r="AE5608" s="106">
        <f t="shared" si="1053"/>
        <v>20.921111111111113</v>
      </c>
      <c r="AF5608" s="105">
        <f t="shared" si="1054"/>
        <v>41.842222222222262</v>
      </c>
      <c r="AG5608" s="105">
        <f t="shared" si="1055"/>
        <v>949.15777777777771</v>
      </c>
    </row>
    <row r="5609" spans="1:33" s="88" customFormat="1" x14ac:dyDescent="0.35">
      <c r="A5609" s="21">
        <v>10141103</v>
      </c>
      <c r="B5609" s="115" t="s">
        <v>14786</v>
      </c>
      <c r="C5609" s="135" t="s">
        <v>710</v>
      </c>
      <c r="D5609" s="21"/>
      <c r="E5609" s="114" t="str">
        <f t="shared" si="1045"/>
        <v xml:space="preserve">TRANSFORMADOR MARCA:FUJI TUSCO SE-MOVEL </v>
      </c>
      <c r="F5609" s="57" t="s">
        <v>424</v>
      </c>
      <c r="G5609" s="21" t="s">
        <v>15031</v>
      </c>
      <c r="H5609" s="21" t="s">
        <v>424</v>
      </c>
      <c r="I5609" s="21" t="s">
        <v>13840</v>
      </c>
      <c r="J5609" s="21"/>
      <c r="K5609" s="119" t="s">
        <v>15387</v>
      </c>
      <c r="L5609" s="119" t="s">
        <v>15386</v>
      </c>
      <c r="M5609" s="21">
        <v>160</v>
      </c>
      <c r="N5609" s="21">
        <v>33</v>
      </c>
      <c r="O5609" s="21">
        <v>0.4</v>
      </c>
      <c r="P5609" s="21">
        <v>3</v>
      </c>
      <c r="Q5609" s="21">
        <v>2016</v>
      </c>
      <c r="R5609" s="21" t="s">
        <v>531</v>
      </c>
      <c r="S5609" s="21">
        <v>581734</v>
      </c>
      <c r="T5609" s="116">
        <v>991</v>
      </c>
      <c r="U5609" s="111">
        <v>45</v>
      </c>
      <c r="V5609" s="113">
        <f t="shared" si="1046"/>
        <v>970.07888888888886</v>
      </c>
      <c r="W5609" s="113">
        <f t="shared" si="1047"/>
        <v>20.921111111111145</v>
      </c>
      <c r="X5609" s="112">
        <f t="shared" si="1048"/>
        <v>20921.111111111146</v>
      </c>
      <c r="Y5609" s="111"/>
      <c r="Z5609" s="110">
        <f t="shared" si="1056"/>
        <v>44</v>
      </c>
      <c r="AA5609" s="109">
        <f t="shared" si="1049"/>
        <v>49.550000000000004</v>
      </c>
      <c r="AB5609" s="109">
        <f t="shared" si="1050"/>
        <v>49550.000000000007</v>
      </c>
      <c r="AC5609" s="108">
        <f t="shared" si="1051"/>
        <v>941.45</v>
      </c>
      <c r="AD5609" s="107">
        <f t="shared" si="1052"/>
        <v>2.2222222222222223E-2</v>
      </c>
      <c r="AE5609" s="106">
        <f t="shared" si="1053"/>
        <v>20.921111111111113</v>
      </c>
      <c r="AF5609" s="105">
        <f t="shared" si="1054"/>
        <v>41.842222222222262</v>
      </c>
      <c r="AG5609" s="105">
        <f t="shared" si="1055"/>
        <v>949.15777777777771</v>
      </c>
    </row>
    <row r="5610" spans="1:33" s="88" customFormat="1" x14ac:dyDescent="0.35">
      <c r="A5610" s="21">
        <v>10141103</v>
      </c>
      <c r="B5610" s="115" t="s">
        <v>14786</v>
      </c>
      <c r="C5610" s="135" t="s">
        <v>710</v>
      </c>
      <c r="D5610" s="21"/>
      <c r="E5610" s="114" t="str">
        <f t="shared" si="1045"/>
        <v xml:space="preserve">TRANSFORMADOR MARCA:FUJI TUSCO SE-MOVEL </v>
      </c>
      <c r="F5610" s="21" t="s">
        <v>424</v>
      </c>
      <c r="G5610" s="21" t="s">
        <v>15031</v>
      </c>
      <c r="H5610" s="21" t="s">
        <v>424</v>
      </c>
      <c r="I5610" s="21" t="s">
        <v>15385</v>
      </c>
      <c r="J5610" s="21"/>
      <c r="K5610" s="21" t="s">
        <v>15384</v>
      </c>
      <c r="L5610" s="21" t="s">
        <v>15383</v>
      </c>
      <c r="M5610" s="21">
        <v>100</v>
      </c>
      <c r="N5610" s="21">
        <v>33</v>
      </c>
      <c r="O5610" s="21">
        <v>0.4</v>
      </c>
      <c r="P5610" s="21">
        <v>3</v>
      </c>
      <c r="Q5610" s="21">
        <v>2016</v>
      </c>
      <c r="R5610" s="21" t="s">
        <v>531</v>
      </c>
      <c r="S5610" s="21">
        <v>591169</v>
      </c>
      <c r="T5610" s="116">
        <v>763</v>
      </c>
      <c r="U5610" s="111">
        <v>45</v>
      </c>
      <c r="V5610" s="113">
        <f t="shared" si="1046"/>
        <v>746.89222222222224</v>
      </c>
      <c r="W5610" s="113">
        <f t="shared" si="1047"/>
        <v>16.107777777777756</v>
      </c>
      <c r="X5610" s="112">
        <f t="shared" si="1048"/>
        <v>16107.777777777756</v>
      </c>
      <c r="Y5610" s="111"/>
      <c r="Z5610" s="110">
        <f t="shared" si="1056"/>
        <v>44</v>
      </c>
      <c r="AA5610" s="109">
        <f t="shared" si="1049"/>
        <v>38.15</v>
      </c>
      <c r="AB5610" s="109">
        <f t="shared" si="1050"/>
        <v>38150</v>
      </c>
      <c r="AC5610" s="108">
        <f t="shared" si="1051"/>
        <v>724.85</v>
      </c>
      <c r="AD5610" s="107">
        <f t="shared" si="1052"/>
        <v>2.2222222222222223E-2</v>
      </c>
      <c r="AE5610" s="106">
        <f t="shared" si="1053"/>
        <v>16.10777777777778</v>
      </c>
      <c r="AF5610" s="105">
        <f t="shared" si="1054"/>
        <v>32.21555555555554</v>
      </c>
      <c r="AG5610" s="105">
        <f t="shared" si="1055"/>
        <v>730.78444444444449</v>
      </c>
    </row>
    <row r="5611" spans="1:33" s="88" customFormat="1" x14ac:dyDescent="0.35">
      <c r="A5611" s="21">
        <v>10141103</v>
      </c>
      <c r="B5611" s="115" t="s">
        <v>14786</v>
      </c>
      <c r="C5611" s="135" t="s">
        <v>710</v>
      </c>
      <c r="D5611" s="21"/>
      <c r="E5611" s="114" t="str">
        <f t="shared" si="1045"/>
        <v xml:space="preserve">TRANSFORMADOR MARCA:FUJI TUSCO SE-MOVEL </v>
      </c>
      <c r="F5611" s="21" t="s">
        <v>424</v>
      </c>
      <c r="G5611" s="21" t="s">
        <v>15031</v>
      </c>
      <c r="H5611" s="21" t="s">
        <v>424</v>
      </c>
      <c r="I5611" s="21" t="s">
        <v>15382</v>
      </c>
      <c r="J5611" s="21"/>
      <c r="K5611" s="21" t="s">
        <v>15381</v>
      </c>
      <c r="L5611" s="21" t="s">
        <v>15380</v>
      </c>
      <c r="M5611" s="21">
        <v>160</v>
      </c>
      <c r="N5611" s="21">
        <v>33</v>
      </c>
      <c r="O5611" s="21">
        <v>0.4</v>
      </c>
      <c r="P5611" s="21">
        <v>3</v>
      </c>
      <c r="Q5611" s="21">
        <v>2016</v>
      </c>
      <c r="R5611" s="21" t="s">
        <v>531</v>
      </c>
      <c r="S5611" s="21">
        <v>581337</v>
      </c>
      <c r="T5611" s="116">
        <v>991</v>
      </c>
      <c r="U5611" s="111">
        <v>45</v>
      </c>
      <c r="V5611" s="113">
        <f t="shared" si="1046"/>
        <v>970.07888888888886</v>
      </c>
      <c r="W5611" s="113">
        <f t="shared" si="1047"/>
        <v>20.921111111111145</v>
      </c>
      <c r="X5611" s="112">
        <f t="shared" si="1048"/>
        <v>20921.111111111146</v>
      </c>
      <c r="Y5611" s="111"/>
      <c r="Z5611" s="110">
        <f t="shared" si="1056"/>
        <v>44</v>
      </c>
      <c r="AA5611" s="109">
        <f t="shared" si="1049"/>
        <v>49.550000000000004</v>
      </c>
      <c r="AB5611" s="109">
        <f t="shared" si="1050"/>
        <v>49550.000000000007</v>
      </c>
      <c r="AC5611" s="108">
        <f t="shared" si="1051"/>
        <v>941.45</v>
      </c>
      <c r="AD5611" s="107">
        <f t="shared" si="1052"/>
        <v>2.2222222222222223E-2</v>
      </c>
      <c r="AE5611" s="106">
        <f t="shared" si="1053"/>
        <v>20.921111111111113</v>
      </c>
      <c r="AF5611" s="105">
        <f t="shared" si="1054"/>
        <v>41.842222222222262</v>
      </c>
      <c r="AG5611" s="105">
        <f t="shared" si="1055"/>
        <v>949.15777777777771</v>
      </c>
    </row>
    <row r="5612" spans="1:33" s="88" customFormat="1" x14ac:dyDescent="0.35">
      <c r="A5612" s="21">
        <v>10141103</v>
      </c>
      <c r="B5612" s="115" t="s">
        <v>14786</v>
      </c>
      <c r="C5612" s="135" t="s">
        <v>710</v>
      </c>
      <c r="D5612" s="21"/>
      <c r="E5612" s="114" t="str">
        <f t="shared" si="1045"/>
        <v xml:space="preserve">TRANSFORMADOR MARCA:FUJI TUSCO SE-MOVEL </v>
      </c>
      <c r="F5612" s="21" t="s">
        <v>424</v>
      </c>
      <c r="G5612" s="21" t="s">
        <v>15031</v>
      </c>
      <c r="H5612" s="21" t="s">
        <v>424</v>
      </c>
      <c r="I5612" s="21" t="s">
        <v>15379</v>
      </c>
      <c r="J5612" s="21"/>
      <c r="K5612" s="21" t="s">
        <v>15378</v>
      </c>
      <c r="L5612" s="21" t="s">
        <v>15377</v>
      </c>
      <c r="M5612" s="21">
        <v>160</v>
      </c>
      <c r="N5612" s="21">
        <v>33</v>
      </c>
      <c r="O5612" s="21">
        <v>0.4</v>
      </c>
      <c r="P5612" s="21">
        <v>3</v>
      </c>
      <c r="Q5612" s="21">
        <v>2016</v>
      </c>
      <c r="R5612" s="21" t="s">
        <v>531</v>
      </c>
      <c r="S5612" s="21">
        <v>581739</v>
      </c>
      <c r="T5612" s="116">
        <v>991</v>
      </c>
      <c r="U5612" s="111">
        <v>45</v>
      </c>
      <c r="V5612" s="113">
        <f t="shared" si="1046"/>
        <v>970.07888888888886</v>
      </c>
      <c r="W5612" s="113">
        <f t="shared" si="1047"/>
        <v>20.921111111111145</v>
      </c>
      <c r="X5612" s="112">
        <f t="shared" si="1048"/>
        <v>20921.111111111146</v>
      </c>
      <c r="Y5612" s="111"/>
      <c r="Z5612" s="110">
        <f t="shared" si="1056"/>
        <v>44</v>
      </c>
      <c r="AA5612" s="109">
        <f t="shared" si="1049"/>
        <v>49.550000000000004</v>
      </c>
      <c r="AB5612" s="109">
        <f t="shared" si="1050"/>
        <v>49550.000000000007</v>
      </c>
      <c r="AC5612" s="108">
        <f t="shared" si="1051"/>
        <v>941.45</v>
      </c>
      <c r="AD5612" s="107">
        <f t="shared" si="1052"/>
        <v>2.2222222222222223E-2</v>
      </c>
      <c r="AE5612" s="106">
        <f t="shared" si="1053"/>
        <v>20.921111111111113</v>
      </c>
      <c r="AF5612" s="105">
        <f t="shared" si="1054"/>
        <v>41.842222222222262</v>
      </c>
      <c r="AG5612" s="105">
        <f t="shared" si="1055"/>
        <v>949.15777777777771</v>
      </c>
    </row>
    <row r="5613" spans="1:33" s="88" customFormat="1" x14ac:dyDescent="0.35">
      <c r="A5613" s="21">
        <v>10141103</v>
      </c>
      <c r="B5613" s="115" t="s">
        <v>14786</v>
      </c>
      <c r="C5613" s="135" t="s">
        <v>710</v>
      </c>
      <c r="D5613" s="21"/>
      <c r="E5613" s="114" t="str">
        <f t="shared" si="1045"/>
        <v xml:space="preserve">TRANSFORMADOR MARCA:MEP SE-TETE </v>
      </c>
      <c r="F5613" s="57" t="s">
        <v>424</v>
      </c>
      <c r="G5613" s="21" t="s">
        <v>3179</v>
      </c>
      <c r="H5613" s="21" t="s">
        <v>424</v>
      </c>
      <c r="I5613" s="21" t="s">
        <v>15376</v>
      </c>
      <c r="J5613" s="57"/>
      <c r="K5613" s="57" t="s">
        <v>15375</v>
      </c>
      <c r="L5613" s="57" t="s">
        <v>15374</v>
      </c>
      <c r="M5613" s="21">
        <v>100</v>
      </c>
      <c r="N5613" s="21">
        <v>33</v>
      </c>
      <c r="O5613" s="21">
        <v>0.4</v>
      </c>
      <c r="P5613" s="57">
        <v>3</v>
      </c>
      <c r="Q5613" s="57">
        <v>2016</v>
      </c>
      <c r="R5613" s="21" t="s">
        <v>15373</v>
      </c>
      <c r="S5613" s="57" t="s">
        <v>15372</v>
      </c>
      <c r="T5613" s="116">
        <v>763</v>
      </c>
      <c r="U5613" s="111">
        <v>45</v>
      </c>
      <c r="V5613" s="113">
        <f t="shared" si="1046"/>
        <v>746.89222222222224</v>
      </c>
      <c r="W5613" s="113">
        <f t="shared" si="1047"/>
        <v>16.107777777777756</v>
      </c>
      <c r="X5613" s="112">
        <f t="shared" si="1048"/>
        <v>16107.777777777756</v>
      </c>
      <c r="Y5613" s="111"/>
      <c r="Z5613" s="110">
        <f t="shared" si="1056"/>
        <v>44</v>
      </c>
      <c r="AA5613" s="109">
        <f t="shared" si="1049"/>
        <v>38.15</v>
      </c>
      <c r="AB5613" s="109">
        <f t="shared" si="1050"/>
        <v>38150</v>
      </c>
      <c r="AC5613" s="108">
        <f t="shared" si="1051"/>
        <v>724.85</v>
      </c>
      <c r="AD5613" s="107">
        <f t="shared" si="1052"/>
        <v>2.2222222222222223E-2</v>
      </c>
      <c r="AE5613" s="106">
        <f t="shared" si="1053"/>
        <v>16.10777777777778</v>
      </c>
      <c r="AF5613" s="105">
        <f t="shared" si="1054"/>
        <v>32.21555555555554</v>
      </c>
      <c r="AG5613" s="105">
        <f t="shared" si="1055"/>
        <v>730.78444444444449</v>
      </c>
    </row>
    <row r="5614" spans="1:33" s="88" customFormat="1" x14ac:dyDescent="0.35">
      <c r="A5614" s="21">
        <v>10141103</v>
      </c>
      <c r="B5614" s="115" t="s">
        <v>14786</v>
      </c>
      <c r="C5614" s="135" t="s">
        <v>710</v>
      </c>
      <c r="D5614" s="21"/>
      <c r="E5614" s="114" t="str">
        <f t="shared" si="1045"/>
        <v xml:space="preserve">TRANSFORMADOR MARCA:FUJI TUSCO SE-MOVEL </v>
      </c>
      <c r="F5614" s="57" t="s">
        <v>424</v>
      </c>
      <c r="G5614" s="21" t="s">
        <v>15031</v>
      </c>
      <c r="H5614" s="21" t="s">
        <v>424</v>
      </c>
      <c r="I5614" s="21" t="s">
        <v>15371</v>
      </c>
      <c r="J5614" s="57"/>
      <c r="K5614" s="57" t="s">
        <v>15370</v>
      </c>
      <c r="L5614" s="57" t="s">
        <v>15369</v>
      </c>
      <c r="M5614" s="21">
        <v>100</v>
      </c>
      <c r="N5614" s="21">
        <v>33</v>
      </c>
      <c r="O5614" s="21">
        <v>0.4</v>
      </c>
      <c r="P5614" s="57">
        <v>3</v>
      </c>
      <c r="Q5614" s="57">
        <v>2016</v>
      </c>
      <c r="R5614" s="21" t="s">
        <v>531</v>
      </c>
      <c r="S5614" s="57">
        <v>591139</v>
      </c>
      <c r="T5614" s="116">
        <v>763</v>
      </c>
      <c r="U5614" s="111">
        <v>45</v>
      </c>
      <c r="V5614" s="113">
        <f t="shared" si="1046"/>
        <v>746.89222222222224</v>
      </c>
      <c r="W5614" s="113">
        <f t="shared" si="1047"/>
        <v>16.107777777777756</v>
      </c>
      <c r="X5614" s="112">
        <f t="shared" si="1048"/>
        <v>16107.777777777756</v>
      </c>
      <c r="Y5614" s="111"/>
      <c r="Z5614" s="110">
        <f t="shared" si="1056"/>
        <v>44</v>
      </c>
      <c r="AA5614" s="109">
        <f t="shared" si="1049"/>
        <v>38.15</v>
      </c>
      <c r="AB5614" s="109">
        <f t="shared" si="1050"/>
        <v>38150</v>
      </c>
      <c r="AC5614" s="108">
        <f t="shared" si="1051"/>
        <v>724.85</v>
      </c>
      <c r="AD5614" s="107">
        <f t="shared" si="1052"/>
        <v>2.2222222222222223E-2</v>
      </c>
      <c r="AE5614" s="106">
        <f t="shared" si="1053"/>
        <v>16.10777777777778</v>
      </c>
      <c r="AF5614" s="105">
        <f t="shared" si="1054"/>
        <v>32.21555555555554</v>
      </c>
      <c r="AG5614" s="105">
        <f t="shared" si="1055"/>
        <v>730.78444444444449</v>
      </c>
    </row>
    <row r="5615" spans="1:33" s="88" customFormat="1" x14ac:dyDescent="0.35">
      <c r="A5615" s="21">
        <v>10141103</v>
      </c>
      <c r="B5615" s="115" t="s">
        <v>14786</v>
      </c>
      <c r="C5615" s="135" t="s">
        <v>710</v>
      </c>
      <c r="D5615" s="21">
        <v>105</v>
      </c>
      <c r="E5615" s="114" t="str">
        <f t="shared" si="1045"/>
        <v>TRANSFORMADOR MARCA:  105</v>
      </c>
      <c r="F5615" s="21"/>
      <c r="G5615" s="21"/>
      <c r="H5615" s="21" t="s">
        <v>15004</v>
      </c>
      <c r="I5615" s="21" t="s">
        <v>15363</v>
      </c>
      <c r="J5615" s="21"/>
      <c r="K5615" s="21" t="s">
        <v>15362</v>
      </c>
      <c r="L5615" s="21" t="s">
        <v>15361</v>
      </c>
      <c r="M5615" s="21">
        <v>25</v>
      </c>
      <c r="N5615" s="21">
        <v>33</v>
      </c>
      <c r="O5615" s="21" t="s">
        <v>362</v>
      </c>
      <c r="P5615" s="21">
        <v>3</v>
      </c>
      <c r="Q5615" s="124">
        <v>2016</v>
      </c>
      <c r="R5615" s="21"/>
      <c r="S5615" s="21"/>
      <c r="T5615" s="116">
        <v>643</v>
      </c>
      <c r="U5615" s="111">
        <v>45</v>
      </c>
      <c r="V5615" s="113">
        <f t="shared" si="1046"/>
        <v>629.42555555555555</v>
      </c>
      <c r="W5615" s="113">
        <f t="shared" si="1047"/>
        <v>13.574444444444453</v>
      </c>
      <c r="X5615" s="112">
        <f t="shared" si="1048"/>
        <v>13574.444444444453</v>
      </c>
      <c r="Y5615" s="111"/>
      <c r="Z5615" s="110">
        <f t="shared" si="1056"/>
        <v>44</v>
      </c>
      <c r="AA5615" s="109">
        <f t="shared" si="1049"/>
        <v>32.15</v>
      </c>
      <c r="AB5615" s="109">
        <f t="shared" si="1050"/>
        <v>32150</v>
      </c>
      <c r="AC5615" s="108">
        <f t="shared" si="1051"/>
        <v>610.85</v>
      </c>
      <c r="AD5615" s="107">
        <f t="shared" si="1052"/>
        <v>2.2222222222222223E-2</v>
      </c>
      <c r="AE5615" s="106">
        <f t="shared" si="1053"/>
        <v>13.574444444444445</v>
      </c>
      <c r="AF5615" s="105">
        <f t="shared" si="1054"/>
        <v>27.148888888888898</v>
      </c>
      <c r="AG5615" s="105">
        <f t="shared" si="1055"/>
        <v>615.85111111111109</v>
      </c>
    </row>
    <row r="5616" spans="1:33" s="88" customFormat="1" x14ac:dyDescent="0.35">
      <c r="A5616" s="21">
        <v>10141103</v>
      </c>
      <c r="B5616" s="115" t="s">
        <v>14786</v>
      </c>
      <c r="C5616" s="135" t="s">
        <v>710</v>
      </c>
      <c r="D5616" s="21">
        <v>110</v>
      </c>
      <c r="E5616" s="114" t="str">
        <f t="shared" si="1045"/>
        <v>TRANSFORMADOR MARCA:  110</v>
      </c>
      <c r="F5616" s="57"/>
      <c r="G5616" s="21"/>
      <c r="H5616" s="21" t="s">
        <v>15359</v>
      </c>
      <c r="I5616" s="21" t="s">
        <v>15358</v>
      </c>
      <c r="J5616" s="21"/>
      <c r="K5616" s="21" t="s">
        <v>15357</v>
      </c>
      <c r="L5616" s="21" t="s">
        <v>15356</v>
      </c>
      <c r="M5616" s="21">
        <v>25</v>
      </c>
      <c r="N5616" s="21">
        <v>33</v>
      </c>
      <c r="O5616" s="21" t="s">
        <v>362</v>
      </c>
      <c r="P5616" s="21">
        <v>3</v>
      </c>
      <c r="Q5616" s="124">
        <v>2016</v>
      </c>
      <c r="R5616" s="21"/>
      <c r="S5616" s="21"/>
      <c r="T5616" s="116">
        <v>643</v>
      </c>
      <c r="U5616" s="111">
        <v>45</v>
      </c>
      <c r="V5616" s="113">
        <f t="shared" si="1046"/>
        <v>629.42555555555555</v>
      </c>
      <c r="W5616" s="113">
        <f t="shared" si="1047"/>
        <v>13.574444444444453</v>
      </c>
      <c r="X5616" s="112">
        <f t="shared" si="1048"/>
        <v>13574.444444444453</v>
      </c>
      <c r="Y5616" s="111"/>
      <c r="Z5616" s="110">
        <f t="shared" si="1056"/>
        <v>44</v>
      </c>
      <c r="AA5616" s="109">
        <f t="shared" si="1049"/>
        <v>32.15</v>
      </c>
      <c r="AB5616" s="109">
        <f t="shared" si="1050"/>
        <v>32150</v>
      </c>
      <c r="AC5616" s="108">
        <f t="shared" si="1051"/>
        <v>610.85</v>
      </c>
      <c r="AD5616" s="107">
        <f t="shared" si="1052"/>
        <v>2.2222222222222223E-2</v>
      </c>
      <c r="AE5616" s="106">
        <f t="shared" si="1053"/>
        <v>13.574444444444445</v>
      </c>
      <c r="AF5616" s="105">
        <f t="shared" si="1054"/>
        <v>27.148888888888898</v>
      </c>
      <c r="AG5616" s="105">
        <f t="shared" si="1055"/>
        <v>615.85111111111109</v>
      </c>
    </row>
    <row r="5617" spans="1:33" s="88" customFormat="1" x14ac:dyDescent="0.35">
      <c r="A5617" s="21">
        <v>10141103</v>
      </c>
      <c r="B5617" s="115" t="s">
        <v>14786</v>
      </c>
      <c r="C5617" s="135" t="s">
        <v>710</v>
      </c>
      <c r="D5617" s="21">
        <v>133</v>
      </c>
      <c r="E5617" s="114" t="str">
        <f t="shared" si="1045"/>
        <v>TRANSFORMADOR MARCA:  133</v>
      </c>
      <c r="F5617" s="21"/>
      <c r="G5617" s="21"/>
      <c r="H5617" s="21" t="s">
        <v>14848</v>
      </c>
      <c r="I5617" s="21" t="s">
        <v>15355</v>
      </c>
      <c r="J5617" s="21"/>
      <c r="K5617" s="21" t="s">
        <v>15354</v>
      </c>
      <c r="L5617" s="21" t="s">
        <v>15353</v>
      </c>
      <c r="M5617" s="21">
        <v>100</v>
      </c>
      <c r="N5617" s="21">
        <v>11</v>
      </c>
      <c r="O5617" s="21" t="s">
        <v>362</v>
      </c>
      <c r="P5617" s="21">
        <v>3</v>
      </c>
      <c r="Q5617" s="124">
        <v>2016</v>
      </c>
      <c r="R5617" s="21"/>
      <c r="S5617" s="21"/>
      <c r="T5617" s="116">
        <v>763</v>
      </c>
      <c r="U5617" s="111">
        <v>45</v>
      </c>
      <c r="V5617" s="113">
        <f t="shared" si="1046"/>
        <v>746.89222222222224</v>
      </c>
      <c r="W5617" s="113">
        <f t="shared" si="1047"/>
        <v>16.107777777777756</v>
      </c>
      <c r="X5617" s="112">
        <f t="shared" si="1048"/>
        <v>16107.777777777756</v>
      </c>
      <c r="Y5617" s="111"/>
      <c r="Z5617" s="110">
        <f t="shared" si="1056"/>
        <v>44</v>
      </c>
      <c r="AA5617" s="109">
        <f t="shared" si="1049"/>
        <v>38.15</v>
      </c>
      <c r="AB5617" s="109">
        <f t="shared" si="1050"/>
        <v>38150</v>
      </c>
      <c r="AC5617" s="108">
        <f t="shared" si="1051"/>
        <v>724.85</v>
      </c>
      <c r="AD5617" s="107">
        <f t="shared" si="1052"/>
        <v>2.2222222222222223E-2</v>
      </c>
      <c r="AE5617" s="106">
        <f t="shared" si="1053"/>
        <v>16.10777777777778</v>
      </c>
      <c r="AF5617" s="105">
        <f t="shared" si="1054"/>
        <v>32.21555555555554</v>
      </c>
      <c r="AG5617" s="105">
        <f t="shared" si="1055"/>
        <v>730.78444444444449</v>
      </c>
    </row>
    <row r="5618" spans="1:33" s="88" customFormat="1" x14ac:dyDescent="0.35">
      <c r="A5618" s="21">
        <v>10141103</v>
      </c>
      <c r="B5618" s="115" t="s">
        <v>14786</v>
      </c>
      <c r="C5618" s="135" t="s">
        <v>710</v>
      </c>
      <c r="D5618" s="21">
        <v>212</v>
      </c>
      <c r="E5618" s="114" t="str">
        <f t="shared" si="1045"/>
        <v>TRANSFORMADOR MARCA:  212</v>
      </c>
      <c r="F5618" s="21"/>
      <c r="G5618" s="21"/>
      <c r="H5618" s="21" t="s">
        <v>14848</v>
      </c>
      <c r="I5618" s="21" t="s">
        <v>14972</v>
      </c>
      <c r="J5618" s="21"/>
      <c r="K5618" s="21" t="s">
        <v>15352</v>
      </c>
      <c r="L5618" s="21" t="s">
        <v>15351</v>
      </c>
      <c r="M5618" s="21">
        <v>100</v>
      </c>
      <c r="N5618" s="21">
        <v>33</v>
      </c>
      <c r="O5618" s="21" t="s">
        <v>362</v>
      </c>
      <c r="P5618" s="21">
        <v>3</v>
      </c>
      <c r="Q5618" s="124">
        <v>2016</v>
      </c>
      <c r="R5618" s="21"/>
      <c r="S5618" s="21"/>
      <c r="T5618" s="116">
        <v>763</v>
      </c>
      <c r="U5618" s="111">
        <v>45</v>
      </c>
      <c r="V5618" s="113">
        <f t="shared" si="1046"/>
        <v>746.89222222222224</v>
      </c>
      <c r="W5618" s="113">
        <f t="shared" si="1047"/>
        <v>16.107777777777756</v>
      </c>
      <c r="X5618" s="112">
        <f t="shared" si="1048"/>
        <v>16107.777777777756</v>
      </c>
      <c r="Y5618" s="111"/>
      <c r="Z5618" s="110">
        <f t="shared" si="1056"/>
        <v>44</v>
      </c>
      <c r="AA5618" s="109">
        <f t="shared" si="1049"/>
        <v>38.15</v>
      </c>
      <c r="AB5618" s="109">
        <f t="shared" si="1050"/>
        <v>38150</v>
      </c>
      <c r="AC5618" s="108">
        <f t="shared" si="1051"/>
        <v>724.85</v>
      </c>
      <c r="AD5618" s="107">
        <f t="shared" si="1052"/>
        <v>2.2222222222222223E-2</v>
      </c>
      <c r="AE5618" s="106">
        <f t="shared" si="1053"/>
        <v>16.10777777777778</v>
      </c>
      <c r="AF5618" s="105">
        <f t="shared" si="1054"/>
        <v>32.21555555555554</v>
      </c>
      <c r="AG5618" s="105">
        <f t="shared" si="1055"/>
        <v>730.78444444444449</v>
      </c>
    </row>
    <row r="5619" spans="1:33" s="88" customFormat="1" x14ac:dyDescent="0.35">
      <c r="A5619" s="21">
        <v>10141103</v>
      </c>
      <c r="B5619" s="115" t="s">
        <v>14786</v>
      </c>
      <c r="C5619" s="135" t="s">
        <v>710</v>
      </c>
      <c r="D5619" s="21">
        <v>213</v>
      </c>
      <c r="E5619" s="114" t="str">
        <f t="shared" si="1045"/>
        <v>TRANSFORMADOR MARCA:  213</v>
      </c>
      <c r="F5619" s="21"/>
      <c r="G5619" s="21"/>
      <c r="H5619" s="21" t="s">
        <v>14848</v>
      </c>
      <c r="I5619" s="21" t="s">
        <v>15222</v>
      </c>
      <c r="J5619" s="21"/>
      <c r="K5619" s="21" t="s">
        <v>15350</v>
      </c>
      <c r="L5619" s="21" t="s">
        <v>15349</v>
      </c>
      <c r="M5619" s="21">
        <v>500</v>
      </c>
      <c r="N5619" s="21">
        <v>33</v>
      </c>
      <c r="O5619" s="21" t="s">
        <v>362</v>
      </c>
      <c r="P5619" s="21">
        <v>3</v>
      </c>
      <c r="Q5619" s="124">
        <v>2016</v>
      </c>
      <c r="R5619" s="21"/>
      <c r="S5619" s="21"/>
      <c r="T5619" s="116">
        <v>1200</v>
      </c>
      <c r="U5619" s="111">
        <v>45</v>
      </c>
      <c r="V5619" s="113">
        <f t="shared" si="1046"/>
        <v>1174.6666666666667</v>
      </c>
      <c r="W5619" s="113">
        <f t="shared" si="1047"/>
        <v>25.333333333333258</v>
      </c>
      <c r="X5619" s="112">
        <f t="shared" si="1048"/>
        <v>25333.333333333256</v>
      </c>
      <c r="Y5619" s="111"/>
      <c r="Z5619" s="110">
        <f t="shared" si="1056"/>
        <v>44</v>
      </c>
      <c r="AA5619" s="109">
        <f t="shared" si="1049"/>
        <v>60</v>
      </c>
      <c r="AB5619" s="109">
        <f t="shared" si="1050"/>
        <v>60000</v>
      </c>
      <c r="AC5619" s="108">
        <f t="shared" si="1051"/>
        <v>1140</v>
      </c>
      <c r="AD5619" s="107">
        <f t="shared" si="1052"/>
        <v>2.2222222222222223E-2</v>
      </c>
      <c r="AE5619" s="106">
        <f t="shared" si="1053"/>
        <v>25.333333333333336</v>
      </c>
      <c r="AF5619" s="105">
        <f t="shared" si="1054"/>
        <v>50.666666666666593</v>
      </c>
      <c r="AG5619" s="105">
        <f t="shared" si="1055"/>
        <v>1149.3333333333335</v>
      </c>
    </row>
    <row r="5620" spans="1:33" s="88" customFormat="1" x14ac:dyDescent="0.35">
      <c r="A5620" s="21">
        <v>10141103</v>
      </c>
      <c r="B5620" s="115" t="s">
        <v>14786</v>
      </c>
      <c r="C5620" s="135" t="s">
        <v>710</v>
      </c>
      <c r="D5620" s="21">
        <v>214</v>
      </c>
      <c r="E5620" s="114" t="str">
        <f t="shared" si="1045"/>
        <v>TRANSFORMADOR MARCA:  214</v>
      </c>
      <c r="F5620" s="21"/>
      <c r="G5620" s="21"/>
      <c r="H5620" s="21" t="s">
        <v>14848</v>
      </c>
      <c r="I5620" s="21" t="s">
        <v>14972</v>
      </c>
      <c r="J5620" s="21"/>
      <c r="K5620" s="21" t="s">
        <v>15348</v>
      </c>
      <c r="L5620" s="21" t="s">
        <v>15347</v>
      </c>
      <c r="M5620" s="21">
        <v>200</v>
      </c>
      <c r="N5620" s="21">
        <v>33</v>
      </c>
      <c r="O5620" s="21" t="s">
        <v>362</v>
      </c>
      <c r="P5620" s="21">
        <v>3</v>
      </c>
      <c r="Q5620" s="124">
        <v>2016</v>
      </c>
      <c r="R5620" s="21"/>
      <c r="S5620" s="21"/>
      <c r="T5620" s="116">
        <v>991</v>
      </c>
      <c r="U5620" s="111">
        <v>45</v>
      </c>
      <c r="V5620" s="113">
        <f t="shared" si="1046"/>
        <v>970.07888888888886</v>
      </c>
      <c r="W5620" s="113">
        <f t="shared" si="1047"/>
        <v>20.921111111111145</v>
      </c>
      <c r="X5620" s="112">
        <f t="shared" si="1048"/>
        <v>20921.111111111146</v>
      </c>
      <c r="Y5620" s="111"/>
      <c r="Z5620" s="110">
        <f t="shared" si="1056"/>
        <v>44</v>
      </c>
      <c r="AA5620" s="109">
        <f t="shared" si="1049"/>
        <v>49.550000000000004</v>
      </c>
      <c r="AB5620" s="109">
        <f t="shared" si="1050"/>
        <v>49550.000000000007</v>
      </c>
      <c r="AC5620" s="108">
        <f t="shared" si="1051"/>
        <v>941.45</v>
      </c>
      <c r="AD5620" s="107">
        <f t="shared" si="1052"/>
        <v>2.2222222222222223E-2</v>
      </c>
      <c r="AE5620" s="106">
        <f t="shared" si="1053"/>
        <v>20.921111111111113</v>
      </c>
      <c r="AF5620" s="105">
        <f t="shared" si="1054"/>
        <v>41.842222222222262</v>
      </c>
      <c r="AG5620" s="105">
        <f t="shared" si="1055"/>
        <v>949.15777777777771</v>
      </c>
    </row>
    <row r="5621" spans="1:33" s="88" customFormat="1" x14ac:dyDescent="0.35">
      <c r="A5621" s="21">
        <v>10141103</v>
      </c>
      <c r="B5621" s="115" t="s">
        <v>14786</v>
      </c>
      <c r="C5621" s="135" t="s">
        <v>710</v>
      </c>
      <c r="D5621" s="21">
        <v>215</v>
      </c>
      <c r="E5621" s="114" t="str">
        <f t="shared" si="1045"/>
        <v>TRANSFORMADOR MARCA:  215</v>
      </c>
      <c r="F5621" s="21"/>
      <c r="G5621" s="21"/>
      <c r="H5621" s="21" t="s">
        <v>14848</v>
      </c>
      <c r="I5621" s="21" t="s">
        <v>15345</v>
      </c>
      <c r="J5621" s="21"/>
      <c r="K5621" s="21" t="s">
        <v>15344</v>
      </c>
      <c r="L5621" s="21" t="s">
        <v>15343</v>
      </c>
      <c r="M5621" s="21">
        <v>100</v>
      </c>
      <c r="N5621" s="21">
        <v>33</v>
      </c>
      <c r="O5621" s="21" t="s">
        <v>362</v>
      </c>
      <c r="P5621" s="21">
        <v>3</v>
      </c>
      <c r="Q5621" s="124">
        <v>2016</v>
      </c>
      <c r="R5621" s="21"/>
      <c r="S5621" s="21"/>
      <c r="T5621" s="116">
        <v>763</v>
      </c>
      <c r="U5621" s="111">
        <v>45</v>
      </c>
      <c r="V5621" s="113">
        <f t="shared" si="1046"/>
        <v>746.89222222222224</v>
      </c>
      <c r="W5621" s="113">
        <f t="shared" si="1047"/>
        <v>16.107777777777756</v>
      </c>
      <c r="X5621" s="112">
        <f t="shared" si="1048"/>
        <v>16107.777777777756</v>
      </c>
      <c r="Y5621" s="111"/>
      <c r="Z5621" s="110">
        <f t="shared" si="1056"/>
        <v>44</v>
      </c>
      <c r="AA5621" s="109">
        <f t="shared" si="1049"/>
        <v>38.15</v>
      </c>
      <c r="AB5621" s="109">
        <f t="shared" si="1050"/>
        <v>38150</v>
      </c>
      <c r="AC5621" s="108">
        <f t="shared" si="1051"/>
        <v>724.85</v>
      </c>
      <c r="AD5621" s="107">
        <f t="shared" si="1052"/>
        <v>2.2222222222222223E-2</v>
      </c>
      <c r="AE5621" s="106">
        <f t="shared" si="1053"/>
        <v>16.10777777777778</v>
      </c>
      <c r="AF5621" s="105">
        <f t="shared" si="1054"/>
        <v>32.21555555555554</v>
      </c>
      <c r="AG5621" s="105">
        <f t="shared" si="1055"/>
        <v>730.78444444444449</v>
      </c>
    </row>
    <row r="5622" spans="1:33" s="88" customFormat="1" x14ac:dyDescent="0.35">
      <c r="A5622" s="21">
        <v>10141103</v>
      </c>
      <c r="B5622" s="115" t="s">
        <v>14786</v>
      </c>
      <c r="C5622" s="135" t="s">
        <v>710</v>
      </c>
      <c r="D5622" s="21">
        <v>216</v>
      </c>
      <c r="E5622" s="114" t="str">
        <f t="shared" si="1045"/>
        <v>TRANSFORMADOR MARCA:  216</v>
      </c>
      <c r="F5622" s="21"/>
      <c r="G5622" s="21"/>
      <c r="H5622" s="21" t="s">
        <v>14848</v>
      </c>
      <c r="I5622" s="21" t="s">
        <v>15341</v>
      </c>
      <c r="J5622" s="21"/>
      <c r="K5622" s="21" t="s">
        <v>15340</v>
      </c>
      <c r="L5622" s="21" t="s">
        <v>15339</v>
      </c>
      <c r="M5622" s="21">
        <v>315</v>
      </c>
      <c r="N5622" s="21">
        <v>11</v>
      </c>
      <c r="O5622" s="21" t="s">
        <v>362</v>
      </c>
      <c r="P5622" s="21">
        <v>3</v>
      </c>
      <c r="Q5622" s="124">
        <v>2016</v>
      </c>
      <c r="R5622" s="21"/>
      <c r="S5622" s="21"/>
      <c r="T5622" s="116">
        <v>840</v>
      </c>
      <c r="U5622" s="111">
        <v>45</v>
      </c>
      <c r="V5622" s="113">
        <f t="shared" si="1046"/>
        <v>822.26666666666665</v>
      </c>
      <c r="W5622" s="113">
        <f t="shared" si="1047"/>
        <v>17.733333333333348</v>
      </c>
      <c r="X5622" s="112">
        <f t="shared" si="1048"/>
        <v>17733.33333333335</v>
      </c>
      <c r="Y5622" s="111"/>
      <c r="Z5622" s="110">
        <f t="shared" si="1056"/>
        <v>44</v>
      </c>
      <c r="AA5622" s="109">
        <f t="shared" si="1049"/>
        <v>42</v>
      </c>
      <c r="AB5622" s="109">
        <f t="shared" si="1050"/>
        <v>42000</v>
      </c>
      <c r="AC5622" s="108">
        <f t="shared" si="1051"/>
        <v>798</v>
      </c>
      <c r="AD5622" s="107">
        <f t="shared" si="1052"/>
        <v>2.2222222222222223E-2</v>
      </c>
      <c r="AE5622" s="106">
        <f t="shared" si="1053"/>
        <v>17.733333333333334</v>
      </c>
      <c r="AF5622" s="105">
        <f t="shared" si="1054"/>
        <v>35.466666666666683</v>
      </c>
      <c r="AG5622" s="105">
        <f t="shared" si="1055"/>
        <v>804.5333333333333</v>
      </c>
    </row>
    <row r="5623" spans="1:33" s="88" customFormat="1" x14ac:dyDescent="0.35">
      <c r="A5623" s="21">
        <v>10141103</v>
      </c>
      <c r="B5623" s="115" t="s">
        <v>14786</v>
      </c>
      <c r="C5623" s="135" t="s">
        <v>710</v>
      </c>
      <c r="D5623" s="21">
        <v>217</v>
      </c>
      <c r="E5623" s="114" t="str">
        <f t="shared" si="1045"/>
        <v>TRANSFORMADOR MARCA:  217</v>
      </c>
      <c r="F5623" s="21"/>
      <c r="G5623" s="21"/>
      <c r="H5623" s="21" t="s">
        <v>14848</v>
      </c>
      <c r="I5623" s="61" t="s">
        <v>15338</v>
      </c>
      <c r="J5623" s="21"/>
      <c r="K5623" s="21" t="s">
        <v>15337</v>
      </c>
      <c r="L5623" s="21" t="s">
        <v>15336</v>
      </c>
      <c r="M5623" s="21">
        <v>250</v>
      </c>
      <c r="N5623" s="21">
        <v>11</v>
      </c>
      <c r="O5623" s="21" t="s">
        <v>362</v>
      </c>
      <c r="P5623" s="21">
        <v>3</v>
      </c>
      <c r="Q5623" s="124">
        <v>2016</v>
      </c>
      <c r="R5623" s="21"/>
      <c r="S5623" s="21"/>
      <c r="T5623" s="116">
        <v>840</v>
      </c>
      <c r="U5623" s="111">
        <v>45</v>
      </c>
      <c r="V5623" s="113">
        <f t="shared" si="1046"/>
        <v>822.26666666666665</v>
      </c>
      <c r="W5623" s="113">
        <f t="shared" si="1047"/>
        <v>17.733333333333348</v>
      </c>
      <c r="X5623" s="112">
        <f t="shared" si="1048"/>
        <v>17733.33333333335</v>
      </c>
      <c r="Y5623" s="111"/>
      <c r="Z5623" s="110">
        <f t="shared" si="1056"/>
        <v>44</v>
      </c>
      <c r="AA5623" s="109">
        <f t="shared" si="1049"/>
        <v>42</v>
      </c>
      <c r="AB5623" s="109">
        <f t="shared" si="1050"/>
        <v>42000</v>
      </c>
      <c r="AC5623" s="108">
        <f t="shared" si="1051"/>
        <v>798</v>
      </c>
      <c r="AD5623" s="107">
        <f t="shared" si="1052"/>
        <v>2.2222222222222223E-2</v>
      </c>
      <c r="AE5623" s="106">
        <f t="shared" si="1053"/>
        <v>17.733333333333334</v>
      </c>
      <c r="AF5623" s="105">
        <f t="shared" si="1054"/>
        <v>35.466666666666683</v>
      </c>
      <c r="AG5623" s="105">
        <f t="shared" si="1055"/>
        <v>804.5333333333333</v>
      </c>
    </row>
    <row r="5624" spans="1:33" s="88" customFormat="1" x14ac:dyDescent="0.35">
      <c r="A5624" s="21">
        <v>10141103</v>
      </c>
      <c r="B5624" s="115" t="s">
        <v>14786</v>
      </c>
      <c r="C5624" s="135" t="s">
        <v>710</v>
      </c>
      <c r="D5624" s="21">
        <v>221</v>
      </c>
      <c r="E5624" s="114" t="str">
        <f t="shared" si="1045"/>
        <v>TRANSFORMADOR MARCA:  221</v>
      </c>
      <c r="F5624" s="21"/>
      <c r="G5624" s="21"/>
      <c r="H5624" s="21" t="s">
        <v>14848</v>
      </c>
      <c r="I5624" s="61" t="s">
        <v>15311</v>
      </c>
      <c r="J5624" s="21"/>
      <c r="K5624" s="21" t="s">
        <v>15334</v>
      </c>
      <c r="L5624" s="21" t="s">
        <v>15333</v>
      </c>
      <c r="M5624" s="21">
        <v>100</v>
      </c>
      <c r="N5624" s="21">
        <v>33</v>
      </c>
      <c r="O5624" s="21" t="s">
        <v>362</v>
      </c>
      <c r="P5624" s="21">
        <v>3</v>
      </c>
      <c r="Q5624" s="124">
        <v>2016</v>
      </c>
      <c r="R5624" s="21"/>
      <c r="S5624" s="21"/>
      <c r="T5624" s="116">
        <v>763</v>
      </c>
      <c r="U5624" s="111">
        <v>45</v>
      </c>
      <c r="V5624" s="113">
        <f t="shared" si="1046"/>
        <v>746.89222222222224</v>
      </c>
      <c r="W5624" s="113">
        <f t="shared" si="1047"/>
        <v>16.107777777777756</v>
      </c>
      <c r="X5624" s="112">
        <f t="shared" si="1048"/>
        <v>16107.777777777756</v>
      </c>
      <c r="Y5624" s="111"/>
      <c r="Z5624" s="110">
        <f t="shared" si="1056"/>
        <v>44</v>
      </c>
      <c r="AA5624" s="109">
        <f t="shared" si="1049"/>
        <v>38.15</v>
      </c>
      <c r="AB5624" s="109">
        <f t="shared" si="1050"/>
        <v>38150</v>
      </c>
      <c r="AC5624" s="108">
        <f t="shared" si="1051"/>
        <v>724.85</v>
      </c>
      <c r="AD5624" s="107">
        <f t="shared" si="1052"/>
        <v>2.2222222222222223E-2</v>
      </c>
      <c r="AE5624" s="106">
        <f t="shared" si="1053"/>
        <v>16.10777777777778</v>
      </c>
      <c r="AF5624" s="105">
        <f t="shared" si="1054"/>
        <v>32.21555555555554</v>
      </c>
      <c r="AG5624" s="105">
        <f t="shared" si="1055"/>
        <v>730.78444444444449</v>
      </c>
    </row>
    <row r="5625" spans="1:33" s="88" customFormat="1" x14ac:dyDescent="0.35">
      <c r="A5625" s="21">
        <v>10141103</v>
      </c>
      <c r="B5625" s="115" t="s">
        <v>14786</v>
      </c>
      <c r="C5625" s="135" t="s">
        <v>710</v>
      </c>
      <c r="D5625" s="21">
        <v>230</v>
      </c>
      <c r="E5625" s="114" t="str">
        <f t="shared" si="1045"/>
        <v>TRANSFORMADOR MARCA:  230</v>
      </c>
      <c r="F5625" s="21"/>
      <c r="G5625" s="21"/>
      <c r="H5625" s="21" t="s">
        <v>14848</v>
      </c>
      <c r="I5625" s="21" t="s">
        <v>15000</v>
      </c>
      <c r="J5625" s="21"/>
      <c r="K5625" s="21" t="s">
        <v>15331</v>
      </c>
      <c r="L5625" s="21" t="s">
        <v>15330</v>
      </c>
      <c r="M5625" s="21">
        <v>100</v>
      </c>
      <c r="N5625" s="21">
        <v>33</v>
      </c>
      <c r="O5625" s="21" t="s">
        <v>362</v>
      </c>
      <c r="P5625" s="21">
        <v>3</v>
      </c>
      <c r="Q5625" s="124">
        <v>2016</v>
      </c>
      <c r="R5625" s="21"/>
      <c r="S5625" s="21"/>
      <c r="T5625" s="116">
        <v>763</v>
      </c>
      <c r="U5625" s="111">
        <v>45</v>
      </c>
      <c r="V5625" s="113">
        <f t="shared" si="1046"/>
        <v>746.89222222222224</v>
      </c>
      <c r="W5625" s="113">
        <f t="shared" si="1047"/>
        <v>16.107777777777756</v>
      </c>
      <c r="X5625" s="112">
        <f t="shared" si="1048"/>
        <v>16107.777777777756</v>
      </c>
      <c r="Y5625" s="111"/>
      <c r="Z5625" s="110">
        <f t="shared" si="1056"/>
        <v>44</v>
      </c>
      <c r="AA5625" s="109">
        <f t="shared" si="1049"/>
        <v>38.15</v>
      </c>
      <c r="AB5625" s="109">
        <f t="shared" si="1050"/>
        <v>38150</v>
      </c>
      <c r="AC5625" s="108">
        <f t="shared" si="1051"/>
        <v>724.85</v>
      </c>
      <c r="AD5625" s="107">
        <f t="shared" si="1052"/>
        <v>2.2222222222222223E-2</v>
      </c>
      <c r="AE5625" s="106">
        <f t="shared" si="1053"/>
        <v>16.10777777777778</v>
      </c>
      <c r="AF5625" s="105">
        <f t="shared" si="1054"/>
        <v>32.21555555555554</v>
      </c>
      <c r="AG5625" s="105">
        <f t="shared" si="1055"/>
        <v>730.78444444444449</v>
      </c>
    </row>
    <row r="5626" spans="1:33" s="88" customFormat="1" x14ac:dyDescent="0.35">
      <c r="A5626" s="21">
        <v>10141103</v>
      </c>
      <c r="B5626" s="115" t="s">
        <v>14786</v>
      </c>
      <c r="C5626" s="135" t="s">
        <v>710</v>
      </c>
      <c r="D5626" s="21">
        <v>231</v>
      </c>
      <c r="E5626" s="114" t="str">
        <f t="shared" si="1045"/>
        <v>TRANSFORMADOR MARCA:  231</v>
      </c>
      <c r="F5626" s="21"/>
      <c r="G5626" s="21"/>
      <c r="H5626" s="21" t="s">
        <v>14848</v>
      </c>
      <c r="I5626" s="21" t="s">
        <v>15328</v>
      </c>
      <c r="J5626" s="21"/>
      <c r="K5626" s="21" t="s">
        <v>15327</v>
      </c>
      <c r="L5626" s="21" t="s">
        <v>15326</v>
      </c>
      <c r="M5626" s="21">
        <v>160</v>
      </c>
      <c r="N5626" s="21">
        <v>33</v>
      </c>
      <c r="O5626" s="21" t="s">
        <v>362</v>
      </c>
      <c r="P5626" s="21">
        <v>3</v>
      </c>
      <c r="Q5626" s="124">
        <v>2016</v>
      </c>
      <c r="R5626" s="21"/>
      <c r="S5626" s="21"/>
      <c r="T5626" s="116">
        <v>991</v>
      </c>
      <c r="U5626" s="111">
        <v>45</v>
      </c>
      <c r="V5626" s="113">
        <f t="shared" si="1046"/>
        <v>970.07888888888886</v>
      </c>
      <c r="W5626" s="113">
        <f t="shared" si="1047"/>
        <v>20.921111111111145</v>
      </c>
      <c r="X5626" s="112">
        <f t="shared" si="1048"/>
        <v>20921.111111111146</v>
      </c>
      <c r="Y5626" s="111"/>
      <c r="Z5626" s="110">
        <f t="shared" si="1056"/>
        <v>44</v>
      </c>
      <c r="AA5626" s="109">
        <f t="shared" si="1049"/>
        <v>49.550000000000004</v>
      </c>
      <c r="AB5626" s="109">
        <f t="shared" si="1050"/>
        <v>49550.000000000007</v>
      </c>
      <c r="AC5626" s="108">
        <f t="shared" si="1051"/>
        <v>941.45</v>
      </c>
      <c r="AD5626" s="107">
        <f t="shared" si="1052"/>
        <v>2.2222222222222223E-2</v>
      </c>
      <c r="AE5626" s="106">
        <f t="shared" si="1053"/>
        <v>20.921111111111113</v>
      </c>
      <c r="AF5626" s="105">
        <f t="shared" si="1054"/>
        <v>41.842222222222262</v>
      </c>
      <c r="AG5626" s="105">
        <f t="shared" si="1055"/>
        <v>949.15777777777771</v>
      </c>
    </row>
    <row r="5627" spans="1:33" s="88" customFormat="1" x14ac:dyDescent="0.35">
      <c r="A5627" s="21">
        <v>10141103</v>
      </c>
      <c r="B5627" s="115" t="s">
        <v>14786</v>
      </c>
      <c r="C5627" s="135" t="s">
        <v>710</v>
      </c>
      <c r="D5627" s="21">
        <v>232</v>
      </c>
      <c r="E5627" s="114" t="str">
        <f t="shared" si="1045"/>
        <v>TRANSFORMADOR MARCA:  232</v>
      </c>
      <c r="F5627" s="21"/>
      <c r="G5627" s="21"/>
      <c r="H5627" s="21" t="s">
        <v>14848</v>
      </c>
      <c r="I5627" s="21" t="s">
        <v>15324</v>
      </c>
      <c r="J5627" s="21"/>
      <c r="K5627" s="21" t="s">
        <v>15323</v>
      </c>
      <c r="L5627" s="21" t="s">
        <v>15322</v>
      </c>
      <c r="M5627" s="21">
        <v>200</v>
      </c>
      <c r="N5627" s="21">
        <v>33</v>
      </c>
      <c r="O5627" s="21" t="s">
        <v>362</v>
      </c>
      <c r="P5627" s="21">
        <v>3</v>
      </c>
      <c r="Q5627" s="124">
        <v>2016</v>
      </c>
      <c r="R5627" s="21"/>
      <c r="S5627" s="21"/>
      <c r="T5627" s="116">
        <v>991</v>
      </c>
      <c r="U5627" s="111">
        <v>45</v>
      </c>
      <c r="V5627" s="113">
        <f t="shared" si="1046"/>
        <v>970.07888888888886</v>
      </c>
      <c r="W5627" s="113">
        <f t="shared" si="1047"/>
        <v>20.921111111111145</v>
      </c>
      <c r="X5627" s="112">
        <f t="shared" si="1048"/>
        <v>20921.111111111146</v>
      </c>
      <c r="Y5627" s="111"/>
      <c r="Z5627" s="110">
        <f t="shared" si="1056"/>
        <v>44</v>
      </c>
      <c r="AA5627" s="109">
        <f t="shared" si="1049"/>
        <v>49.550000000000004</v>
      </c>
      <c r="AB5627" s="109">
        <f t="shared" si="1050"/>
        <v>49550.000000000007</v>
      </c>
      <c r="AC5627" s="108">
        <f t="shared" si="1051"/>
        <v>941.45</v>
      </c>
      <c r="AD5627" s="107">
        <f t="shared" si="1052"/>
        <v>2.2222222222222223E-2</v>
      </c>
      <c r="AE5627" s="106">
        <f t="shared" si="1053"/>
        <v>20.921111111111113</v>
      </c>
      <c r="AF5627" s="105">
        <f t="shared" si="1054"/>
        <v>41.842222222222262</v>
      </c>
      <c r="AG5627" s="105">
        <f t="shared" si="1055"/>
        <v>949.15777777777771</v>
      </c>
    </row>
    <row r="5628" spans="1:33" s="88" customFormat="1" x14ac:dyDescent="0.35">
      <c r="A5628" s="21">
        <v>10141103</v>
      </c>
      <c r="B5628" s="115" t="s">
        <v>14786</v>
      </c>
      <c r="C5628" s="135" t="s">
        <v>710</v>
      </c>
      <c r="D5628" s="21">
        <v>234</v>
      </c>
      <c r="E5628" s="114" t="str">
        <f t="shared" si="1045"/>
        <v>TRANSFORMADOR MARCA:  234</v>
      </c>
      <c r="F5628" s="21"/>
      <c r="G5628" s="21"/>
      <c r="H5628" s="21" t="s">
        <v>14848</v>
      </c>
      <c r="I5628" s="21" t="s">
        <v>15000</v>
      </c>
      <c r="J5628" s="21"/>
      <c r="K5628" s="21" t="s">
        <v>15319</v>
      </c>
      <c r="L5628" s="21" t="s">
        <v>15318</v>
      </c>
      <c r="M5628" s="21">
        <v>100</v>
      </c>
      <c r="N5628" s="21">
        <v>33</v>
      </c>
      <c r="O5628" s="21" t="s">
        <v>362</v>
      </c>
      <c r="P5628" s="21">
        <v>3</v>
      </c>
      <c r="Q5628" s="124">
        <v>2016</v>
      </c>
      <c r="R5628" s="21"/>
      <c r="S5628" s="21"/>
      <c r="T5628" s="116">
        <v>763</v>
      </c>
      <c r="U5628" s="111">
        <v>45</v>
      </c>
      <c r="V5628" s="113">
        <f t="shared" si="1046"/>
        <v>746.89222222222224</v>
      </c>
      <c r="W5628" s="113">
        <f t="shared" si="1047"/>
        <v>16.107777777777756</v>
      </c>
      <c r="X5628" s="112">
        <f t="shared" si="1048"/>
        <v>16107.777777777756</v>
      </c>
      <c r="Y5628" s="111"/>
      <c r="Z5628" s="110">
        <f t="shared" si="1056"/>
        <v>44</v>
      </c>
      <c r="AA5628" s="109">
        <f t="shared" si="1049"/>
        <v>38.15</v>
      </c>
      <c r="AB5628" s="109">
        <f t="shared" si="1050"/>
        <v>38150</v>
      </c>
      <c r="AC5628" s="108">
        <f t="shared" si="1051"/>
        <v>724.85</v>
      </c>
      <c r="AD5628" s="107">
        <f t="shared" si="1052"/>
        <v>2.2222222222222223E-2</v>
      </c>
      <c r="AE5628" s="106">
        <f t="shared" si="1053"/>
        <v>16.10777777777778</v>
      </c>
      <c r="AF5628" s="105">
        <f t="shared" si="1054"/>
        <v>32.21555555555554</v>
      </c>
      <c r="AG5628" s="105">
        <f t="shared" si="1055"/>
        <v>730.78444444444449</v>
      </c>
    </row>
    <row r="5629" spans="1:33" s="88" customFormat="1" x14ac:dyDescent="0.35">
      <c r="A5629" s="21">
        <v>10141103</v>
      </c>
      <c r="B5629" s="115" t="s">
        <v>14786</v>
      </c>
      <c r="C5629" s="135" t="s">
        <v>710</v>
      </c>
      <c r="D5629" s="21">
        <v>235</v>
      </c>
      <c r="E5629" s="114" t="str">
        <f t="shared" si="1045"/>
        <v>TRANSFORMADOR MARCA:  235</v>
      </c>
      <c r="F5629" s="21"/>
      <c r="G5629" s="21"/>
      <c r="H5629" s="21" t="s">
        <v>14848</v>
      </c>
      <c r="I5629" s="21" t="s">
        <v>15316</v>
      </c>
      <c r="J5629" s="21"/>
      <c r="K5629" s="21" t="s">
        <v>15281</v>
      </c>
      <c r="L5629" s="21" t="s">
        <v>15280</v>
      </c>
      <c r="M5629" s="21">
        <v>25</v>
      </c>
      <c r="N5629" s="21">
        <v>33</v>
      </c>
      <c r="O5629" s="21" t="s">
        <v>362</v>
      </c>
      <c r="P5629" s="21">
        <v>3</v>
      </c>
      <c r="Q5629" s="124">
        <v>2016</v>
      </c>
      <c r="R5629" s="21"/>
      <c r="S5629" s="21"/>
      <c r="T5629" s="116">
        <v>643</v>
      </c>
      <c r="U5629" s="111">
        <v>45</v>
      </c>
      <c r="V5629" s="113">
        <f t="shared" si="1046"/>
        <v>629.42555555555555</v>
      </c>
      <c r="W5629" s="113">
        <f t="shared" si="1047"/>
        <v>13.574444444444453</v>
      </c>
      <c r="X5629" s="112">
        <f t="shared" si="1048"/>
        <v>13574.444444444453</v>
      </c>
      <c r="Y5629" s="111"/>
      <c r="Z5629" s="110">
        <f t="shared" si="1056"/>
        <v>44</v>
      </c>
      <c r="AA5629" s="109">
        <f t="shared" si="1049"/>
        <v>32.15</v>
      </c>
      <c r="AB5629" s="109">
        <f t="shared" si="1050"/>
        <v>32150</v>
      </c>
      <c r="AC5629" s="108">
        <f t="shared" si="1051"/>
        <v>610.85</v>
      </c>
      <c r="AD5629" s="107">
        <f t="shared" si="1052"/>
        <v>2.2222222222222223E-2</v>
      </c>
      <c r="AE5629" s="106">
        <f t="shared" si="1053"/>
        <v>13.574444444444445</v>
      </c>
      <c r="AF5629" s="105">
        <f t="shared" si="1054"/>
        <v>27.148888888888898</v>
      </c>
      <c r="AG5629" s="105">
        <f t="shared" si="1055"/>
        <v>615.85111111111109</v>
      </c>
    </row>
    <row r="5630" spans="1:33" s="88" customFormat="1" x14ac:dyDescent="0.35">
      <c r="A5630" s="21">
        <v>10141103</v>
      </c>
      <c r="B5630" s="115" t="s">
        <v>14786</v>
      </c>
      <c r="C5630" s="135" t="s">
        <v>710</v>
      </c>
      <c r="D5630" s="21">
        <v>239</v>
      </c>
      <c r="E5630" s="114" t="str">
        <f t="shared" si="1045"/>
        <v>TRANSFORMADOR MARCA:  239</v>
      </c>
      <c r="F5630" s="21"/>
      <c r="G5630" s="21"/>
      <c r="H5630" s="21" t="s">
        <v>14848</v>
      </c>
      <c r="I5630" s="21" t="s">
        <v>15311</v>
      </c>
      <c r="J5630" s="21"/>
      <c r="K5630" s="21" t="s">
        <v>15314</v>
      </c>
      <c r="L5630" s="21" t="s">
        <v>15313</v>
      </c>
      <c r="M5630" s="21">
        <v>50</v>
      </c>
      <c r="N5630" s="21">
        <v>33</v>
      </c>
      <c r="O5630" s="21" t="s">
        <v>362</v>
      </c>
      <c r="P5630" s="21">
        <v>3</v>
      </c>
      <c r="Q5630" s="124">
        <v>2016</v>
      </c>
      <c r="R5630" s="21"/>
      <c r="S5630" s="21"/>
      <c r="T5630" s="116">
        <v>643</v>
      </c>
      <c r="U5630" s="111">
        <v>45</v>
      </c>
      <c r="V5630" s="113">
        <f t="shared" si="1046"/>
        <v>629.42555555555555</v>
      </c>
      <c r="W5630" s="113">
        <f t="shared" si="1047"/>
        <v>13.574444444444453</v>
      </c>
      <c r="X5630" s="112">
        <f t="shared" si="1048"/>
        <v>13574.444444444453</v>
      </c>
      <c r="Y5630" s="111"/>
      <c r="Z5630" s="110">
        <f t="shared" si="1056"/>
        <v>44</v>
      </c>
      <c r="AA5630" s="109">
        <f t="shared" si="1049"/>
        <v>32.15</v>
      </c>
      <c r="AB5630" s="109">
        <f t="shared" si="1050"/>
        <v>32150</v>
      </c>
      <c r="AC5630" s="108">
        <f t="shared" si="1051"/>
        <v>610.85</v>
      </c>
      <c r="AD5630" s="107">
        <f t="shared" si="1052"/>
        <v>2.2222222222222223E-2</v>
      </c>
      <c r="AE5630" s="106">
        <f t="shared" si="1053"/>
        <v>13.574444444444445</v>
      </c>
      <c r="AF5630" s="105">
        <f t="shared" si="1054"/>
        <v>27.148888888888898</v>
      </c>
      <c r="AG5630" s="105">
        <f t="shared" si="1055"/>
        <v>615.85111111111109</v>
      </c>
    </row>
    <row r="5631" spans="1:33" s="88" customFormat="1" x14ac:dyDescent="0.35">
      <c r="A5631" s="21">
        <v>10141103</v>
      </c>
      <c r="B5631" s="115" t="s">
        <v>14786</v>
      </c>
      <c r="C5631" s="135" t="s">
        <v>710</v>
      </c>
      <c r="D5631" s="21">
        <v>240</v>
      </c>
      <c r="E5631" s="114" t="str">
        <f t="shared" si="1045"/>
        <v>TRANSFORMADOR MARCA:  240</v>
      </c>
      <c r="F5631" s="21"/>
      <c r="G5631" s="21"/>
      <c r="H5631" s="21" t="s">
        <v>14848</v>
      </c>
      <c r="I5631" s="21" t="s">
        <v>15311</v>
      </c>
      <c r="J5631" s="41"/>
      <c r="K5631" s="21" t="s">
        <v>15310</v>
      </c>
      <c r="L5631" s="21" t="s">
        <v>15309</v>
      </c>
      <c r="M5631" s="21">
        <v>50</v>
      </c>
      <c r="N5631" s="21">
        <v>33</v>
      </c>
      <c r="O5631" s="21" t="s">
        <v>362</v>
      </c>
      <c r="P5631" s="21">
        <v>3</v>
      </c>
      <c r="Q5631" s="124">
        <v>2016</v>
      </c>
      <c r="R5631" s="21"/>
      <c r="S5631" s="21"/>
      <c r="T5631" s="116">
        <v>643</v>
      </c>
      <c r="U5631" s="111">
        <v>45</v>
      </c>
      <c r="V5631" s="113">
        <f t="shared" si="1046"/>
        <v>629.42555555555555</v>
      </c>
      <c r="W5631" s="113">
        <f t="shared" si="1047"/>
        <v>13.574444444444453</v>
      </c>
      <c r="X5631" s="112">
        <f t="shared" si="1048"/>
        <v>13574.444444444453</v>
      </c>
      <c r="Y5631" s="111"/>
      <c r="Z5631" s="110">
        <f t="shared" si="1056"/>
        <v>44</v>
      </c>
      <c r="AA5631" s="109">
        <f t="shared" si="1049"/>
        <v>32.15</v>
      </c>
      <c r="AB5631" s="109">
        <f t="shared" si="1050"/>
        <v>32150</v>
      </c>
      <c r="AC5631" s="108">
        <f t="shared" si="1051"/>
        <v>610.85</v>
      </c>
      <c r="AD5631" s="107">
        <f t="shared" si="1052"/>
        <v>2.2222222222222223E-2</v>
      </c>
      <c r="AE5631" s="106">
        <f t="shared" si="1053"/>
        <v>13.574444444444445</v>
      </c>
      <c r="AF5631" s="105">
        <f t="shared" si="1054"/>
        <v>27.148888888888898</v>
      </c>
      <c r="AG5631" s="105">
        <f t="shared" si="1055"/>
        <v>615.85111111111109</v>
      </c>
    </row>
    <row r="5632" spans="1:33" s="88" customFormat="1" x14ac:dyDescent="0.35">
      <c r="A5632" s="21">
        <v>10141103</v>
      </c>
      <c r="B5632" s="115" t="s">
        <v>14786</v>
      </c>
      <c r="C5632" s="135" t="s">
        <v>710</v>
      </c>
      <c r="D5632" s="21">
        <v>241</v>
      </c>
      <c r="E5632" s="114" t="str">
        <f t="shared" si="1045"/>
        <v>TRANSFORMADOR MARCA:  241</v>
      </c>
      <c r="F5632" s="21"/>
      <c r="G5632" s="21"/>
      <c r="H5632" s="21" t="s">
        <v>14848</v>
      </c>
      <c r="I5632" s="21" t="s">
        <v>15308</v>
      </c>
      <c r="J5632" s="41"/>
      <c r="K5632" s="21" t="s">
        <v>15307</v>
      </c>
      <c r="L5632" s="21" t="s">
        <v>15306</v>
      </c>
      <c r="M5632" s="21">
        <v>100</v>
      </c>
      <c r="N5632" s="21">
        <v>33</v>
      </c>
      <c r="O5632" s="21" t="s">
        <v>362</v>
      </c>
      <c r="P5632" s="21">
        <v>3</v>
      </c>
      <c r="Q5632" s="124">
        <v>2016</v>
      </c>
      <c r="R5632" s="21"/>
      <c r="S5632" s="21"/>
      <c r="T5632" s="116">
        <v>763</v>
      </c>
      <c r="U5632" s="111">
        <v>45</v>
      </c>
      <c r="V5632" s="113">
        <f t="shared" si="1046"/>
        <v>746.89222222222224</v>
      </c>
      <c r="W5632" s="113">
        <f t="shared" si="1047"/>
        <v>16.107777777777756</v>
      </c>
      <c r="X5632" s="112">
        <f t="shared" si="1048"/>
        <v>16107.777777777756</v>
      </c>
      <c r="Y5632" s="111"/>
      <c r="Z5632" s="110">
        <f t="shared" si="1056"/>
        <v>44</v>
      </c>
      <c r="AA5632" s="109">
        <f t="shared" si="1049"/>
        <v>38.15</v>
      </c>
      <c r="AB5632" s="109">
        <f t="shared" si="1050"/>
        <v>38150</v>
      </c>
      <c r="AC5632" s="108">
        <f t="shared" si="1051"/>
        <v>724.85</v>
      </c>
      <c r="AD5632" s="107">
        <f t="shared" si="1052"/>
        <v>2.2222222222222223E-2</v>
      </c>
      <c r="AE5632" s="106">
        <f t="shared" si="1053"/>
        <v>16.10777777777778</v>
      </c>
      <c r="AF5632" s="105">
        <f t="shared" si="1054"/>
        <v>32.21555555555554</v>
      </c>
      <c r="AG5632" s="105">
        <f t="shared" si="1055"/>
        <v>730.78444444444449</v>
      </c>
    </row>
    <row r="5633" spans="1:33" s="88" customFormat="1" x14ac:dyDescent="0.35">
      <c r="A5633" s="21">
        <v>10141103</v>
      </c>
      <c r="B5633" s="115" t="s">
        <v>14786</v>
      </c>
      <c r="C5633" s="135" t="s">
        <v>710</v>
      </c>
      <c r="D5633" s="21">
        <v>242</v>
      </c>
      <c r="E5633" s="114" t="str">
        <f t="shared" si="1045"/>
        <v>TRANSFORMADOR MARCA:  242</v>
      </c>
      <c r="F5633" s="21"/>
      <c r="G5633" s="21"/>
      <c r="H5633" s="21" t="s">
        <v>14848</v>
      </c>
      <c r="I5633" s="21" t="s">
        <v>15304</v>
      </c>
      <c r="J5633" s="41"/>
      <c r="K5633" s="21" t="s">
        <v>15303</v>
      </c>
      <c r="L5633" s="21" t="s">
        <v>15302</v>
      </c>
      <c r="M5633" s="21">
        <v>100</v>
      </c>
      <c r="N5633" s="21">
        <v>33</v>
      </c>
      <c r="O5633" s="21" t="s">
        <v>362</v>
      </c>
      <c r="P5633" s="21">
        <v>3</v>
      </c>
      <c r="Q5633" s="124">
        <v>2016</v>
      </c>
      <c r="R5633" s="21"/>
      <c r="S5633" s="21"/>
      <c r="T5633" s="116">
        <v>763</v>
      </c>
      <c r="U5633" s="111">
        <v>45</v>
      </c>
      <c r="V5633" s="113">
        <f t="shared" si="1046"/>
        <v>746.89222222222224</v>
      </c>
      <c r="W5633" s="113">
        <f t="shared" si="1047"/>
        <v>16.107777777777756</v>
      </c>
      <c r="X5633" s="112">
        <f t="shared" si="1048"/>
        <v>16107.777777777756</v>
      </c>
      <c r="Y5633" s="111"/>
      <c r="Z5633" s="110">
        <f t="shared" si="1056"/>
        <v>44</v>
      </c>
      <c r="AA5633" s="109">
        <f t="shared" si="1049"/>
        <v>38.15</v>
      </c>
      <c r="AB5633" s="109">
        <f t="shared" si="1050"/>
        <v>38150</v>
      </c>
      <c r="AC5633" s="108">
        <f t="shared" si="1051"/>
        <v>724.85</v>
      </c>
      <c r="AD5633" s="107">
        <f t="shared" si="1052"/>
        <v>2.2222222222222223E-2</v>
      </c>
      <c r="AE5633" s="106">
        <f t="shared" si="1053"/>
        <v>16.10777777777778</v>
      </c>
      <c r="AF5633" s="105">
        <f t="shared" si="1054"/>
        <v>32.21555555555554</v>
      </c>
      <c r="AG5633" s="105">
        <f t="shared" si="1055"/>
        <v>730.78444444444449</v>
      </c>
    </row>
    <row r="5634" spans="1:33" s="88" customFormat="1" x14ac:dyDescent="0.35">
      <c r="A5634" s="21">
        <v>10141103</v>
      </c>
      <c r="B5634" s="115" t="s">
        <v>14786</v>
      </c>
      <c r="C5634" s="135" t="s">
        <v>710</v>
      </c>
      <c r="D5634" s="21">
        <v>243</v>
      </c>
      <c r="E5634" s="114" t="str">
        <f t="shared" ref="E5634:E5697" si="1057">+CONCATENATE(C5634," ","MARCA:",R5634," ",G5634," ",D5634,)</f>
        <v>TRANSFORMADOR MARCA:  243</v>
      </c>
      <c r="F5634" s="21"/>
      <c r="G5634" s="21"/>
      <c r="H5634" s="21" t="s">
        <v>14848</v>
      </c>
      <c r="I5634" s="21" t="s">
        <v>15300</v>
      </c>
      <c r="J5634" s="21"/>
      <c r="K5634" s="21" t="s">
        <v>15299</v>
      </c>
      <c r="L5634" s="21" t="s">
        <v>15298</v>
      </c>
      <c r="M5634" s="21">
        <v>100</v>
      </c>
      <c r="N5634" s="21">
        <v>33</v>
      </c>
      <c r="O5634" s="21" t="s">
        <v>362</v>
      </c>
      <c r="P5634" s="21">
        <v>3</v>
      </c>
      <c r="Q5634" s="124">
        <v>2016</v>
      </c>
      <c r="R5634" s="21"/>
      <c r="S5634" s="21"/>
      <c r="T5634" s="116">
        <v>763</v>
      </c>
      <c r="U5634" s="111">
        <v>45</v>
      </c>
      <c r="V5634" s="113">
        <f t="shared" ref="V5634:V5697" si="1058">((Z5634/U5634)*(T5634-AA5634))+AA5634</f>
        <v>746.89222222222224</v>
      </c>
      <c r="W5634" s="113">
        <f t="shared" ref="W5634:W5697" si="1059">+T5634-V5634</f>
        <v>16.107777777777756</v>
      </c>
      <c r="X5634" s="112">
        <f t="shared" ref="X5634:X5697" si="1060">+W5634*1000</f>
        <v>16107.777777777756</v>
      </c>
      <c r="Y5634" s="111"/>
      <c r="Z5634" s="110">
        <f t="shared" si="1056"/>
        <v>44</v>
      </c>
      <c r="AA5634" s="109">
        <f t="shared" ref="AA5634:AA5697" si="1061">(5/100*T5634)</f>
        <v>38.15</v>
      </c>
      <c r="AB5634" s="109">
        <f t="shared" ref="AB5634:AB5697" si="1062">+AA5634*1000</f>
        <v>38150</v>
      </c>
      <c r="AC5634" s="108">
        <f t="shared" ref="AC5634:AC5697" si="1063">+T5634-AA5634</f>
        <v>724.85</v>
      </c>
      <c r="AD5634" s="107">
        <f t="shared" ref="AD5634:AD5697" si="1064">1/U5634</f>
        <v>2.2222222222222223E-2</v>
      </c>
      <c r="AE5634" s="106">
        <f t="shared" ref="AE5634:AE5697" si="1065">+AC5634*AD5634</f>
        <v>16.10777777777778</v>
      </c>
      <c r="AF5634" s="105">
        <f t="shared" ref="AF5634:AF5697" si="1066">+T5634-V5634+AE5634</f>
        <v>32.21555555555554</v>
      </c>
      <c r="AG5634" s="105">
        <f t="shared" ref="AG5634:AG5697" si="1067">+V5634-AE5634</f>
        <v>730.78444444444449</v>
      </c>
    </row>
    <row r="5635" spans="1:33" s="88" customFormat="1" x14ac:dyDescent="0.35">
      <c r="A5635" s="21">
        <v>10141103</v>
      </c>
      <c r="B5635" s="115" t="s">
        <v>14786</v>
      </c>
      <c r="C5635" s="135" t="s">
        <v>710</v>
      </c>
      <c r="D5635" s="21">
        <v>244</v>
      </c>
      <c r="E5635" s="114" t="str">
        <f t="shared" si="1057"/>
        <v>TRANSFORMADOR MARCA:  244</v>
      </c>
      <c r="F5635" s="21"/>
      <c r="G5635" s="21"/>
      <c r="H5635" s="21" t="s">
        <v>14848</v>
      </c>
      <c r="I5635" s="21" t="s">
        <v>15296</v>
      </c>
      <c r="J5635" s="21"/>
      <c r="K5635" s="21" t="s">
        <v>15295</v>
      </c>
      <c r="L5635" s="21" t="s">
        <v>15294</v>
      </c>
      <c r="M5635" s="21">
        <v>160</v>
      </c>
      <c r="N5635" s="21">
        <v>33</v>
      </c>
      <c r="O5635" s="21" t="s">
        <v>362</v>
      </c>
      <c r="P5635" s="21">
        <v>3</v>
      </c>
      <c r="Q5635" s="124">
        <v>2016</v>
      </c>
      <c r="R5635" s="21"/>
      <c r="S5635" s="21"/>
      <c r="T5635" s="116">
        <v>991</v>
      </c>
      <c r="U5635" s="111">
        <v>45</v>
      </c>
      <c r="V5635" s="113">
        <f t="shared" si="1058"/>
        <v>970.07888888888886</v>
      </c>
      <c r="W5635" s="113">
        <f t="shared" si="1059"/>
        <v>20.921111111111145</v>
      </c>
      <c r="X5635" s="112">
        <f t="shared" si="1060"/>
        <v>20921.111111111146</v>
      </c>
      <c r="Y5635" s="111"/>
      <c r="Z5635" s="110">
        <f t="shared" si="1056"/>
        <v>44</v>
      </c>
      <c r="AA5635" s="109">
        <f t="shared" si="1061"/>
        <v>49.550000000000004</v>
      </c>
      <c r="AB5635" s="109">
        <f t="shared" si="1062"/>
        <v>49550.000000000007</v>
      </c>
      <c r="AC5635" s="108">
        <f t="shared" si="1063"/>
        <v>941.45</v>
      </c>
      <c r="AD5635" s="107">
        <f t="shared" si="1064"/>
        <v>2.2222222222222223E-2</v>
      </c>
      <c r="AE5635" s="106">
        <f t="shared" si="1065"/>
        <v>20.921111111111113</v>
      </c>
      <c r="AF5635" s="105">
        <f t="shared" si="1066"/>
        <v>41.842222222222262</v>
      </c>
      <c r="AG5635" s="105">
        <f t="shared" si="1067"/>
        <v>949.15777777777771</v>
      </c>
    </row>
    <row r="5636" spans="1:33" s="88" customFormat="1" x14ac:dyDescent="0.35">
      <c r="A5636" s="21">
        <v>10141103</v>
      </c>
      <c r="B5636" s="115" t="s">
        <v>14786</v>
      </c>
      <c r="C5636" s="135" t="s">
        <v>710</v>
      </c>
      <c r="D5636" s="21">
        <v>245</v>
      </c>
      <c r="E5636" s="114" t="str">
        <f t="shared" si="1057"/>
        <v>TRANSFORMADOR MARCA:  245</v>
      </c>
      <c r="F5636" s="21"/>
      <c r="G5636" s="21"/>
      <c r="H5636" s="21" t="s">
        <v>14848</v>
      </c>
      <c r="I5636" s="21" t="s">
        <v>15293</v>
      </c>
      <c r="J5636" s="21"/>
      <c r="K5636" s="21" t="s">
        <v>15292</v>
      </c>
      <c r="L5636" s="21" t="s">
        <v>15291</v>
      </c>
      <c r="M5636" s="21">
        <v>100</v>
      </c>
      <c r="N5636" s="21">
        <v>33</v>
      </c>
      <c r="O5636" s="21" t="s">
        <v>362</v>
      </c>
      <c r="P5636" s="21">
        <v>3</v>
      </c>
      <c r="Q5636" s="124">
        <v>2016</v>
      </c>
      <c r="R5636" s="21"/>
      <c r="S5636" s="21"/>
      <c r="T5636" s="116">
        <v>763</v>
      </c>
      <c r="U5636" s="111">
        <v>45</v>
      </c>
      <c r="V5636" s="113">
        <f t="shared" si="1058"/>
        <v>746.89222222222224</v>
      </c>
      <c r="W5636" s="113">
        <f t="shared" si="1059"/>
        <v>16.107777777777756</v>
      </c>
      <c r="X5636" s="112">
        <f t="shared" si="1060"/>
        <v>16107.777777777756</v>
      </c>
      <c r="Y5636" s="111"/>
      <c r="Z5636" s="110">
        <f t="shared" si="1056"/>
        <v>44</v>
      </c>
      <c r="AA5636" s="109">
        <f t="shared" si="1061"/>
        <v>38.15</v>
      </c>
      <c r="AB5636" s="109">
        <f t="shared" si="1062"/>
        <v>38150</v>
      </c>
      <c r="AC5636" s="108">
        <f t="shared" si="1063"/>
        <v>724.85</v>
      </c>
      <c r="AD5636" s="107">
        <f t="shared" si="1064"/>
        <v>2.2222222222222223E-2</v>
      </c>
      <c r="AE5636" s="106">
        <f t="shared" si="1065"/>
        <v>16.10777777777778</v>
      </c>
      <c r="AF5636" s="105">
        <f t="shared" si="1066"/>
        <v>32.21555555555554</v>
      </c>
      <c r="AG5636" s="105">
        <f t="shared" si="1067"/>
        <v>730.78444444444449</v>
      </c>
    </row>
    <row r="5637" spans="1:33" s="88" customFormat="1" x14ac:dyDescent="0.35">
      <c r="A5637" s="21">
        <v>10141103</v>
      </c>
      <c r="B5637" s="115" t="s">
        <v>14786</v>
      </c>
      <c r="C5637" s="135" t="s">
        <v>710</v>
      </c>
      <c r="D5637" s="21">
        <v>246</v>
      </c>
      <c r="E5637" s="114" t="str">
        <f t="shared" si="1057"/>
        <v>TRANSFORMADOR MARCA:  246</v>
      </c>
      <c r="F5637" s="21"/>
      <c r="G5637" s="21"/>
      <c r="H5637" s="21" t="s">
        <v>14848</v>
      </c>
      <c r="I5637" s="21" t="s">
        <v>15289</v>
      </c>
      <c r="J5637" s="21"/>
      <c r="K5637" s="21" t="s">
        <v>15288</v>
      </c>
      <c r="L5637" s="21" t="s">
        <v>15287</v>
      </c>
      <c r="M5637" s="21">
        <v>50</v>
      </c>
      <c r="N5637" s="21">
        <v>33</v>
      </c>
      <c r="O5637" s="21" t="s">
        <v>362</v>
      </c>
      <c r="P5637" s="21">
        <v>3</v>
      </c>
      <c r="Q5637" s="124">
        <v>2016</v>
      </c>
      <c r="R5637" s="21"/>
      <c r="S5637" s="21"/>
      <c r="T5637" s="116">
        <v>643</v>
      </c>
      <c r="U5637" s="111">
        <v>45</v>
      </c>
      <c r="V5637" s="113">
        <f t="shared" si="1058"/>
        <v>629.42555555555555</v>
      </c>
      <c r="W5637" s="113">
        <f t="shared" si="1059"/>
        <v>13.574444444444453</v>
      </c>
      <c r="X5637" s="112">
        <f t="shared" si="1060"/>
        <v>13574.444444444453</v>
      </c>
      <c r="Y5637" s="111"/>
      <c r="Z5637" s="110">
        <f t="shared" si="1056"/>
        <v>44</v>
      </c>
      <c r="AA5637" s="109">
        <f t="shared" si="1061"/>
        <v>32.15</v>
      </c>
      <c r="AB5637" s="109">
        <f t="shared" si="1062"/>
        <v>32150</v>
      </c>
      <c r="AC5637" s="108">
        <f t="shared" si="1063"/>
        <v>610.85</v>
      </c>
      <c r="AD5637" s="107">
        <f t="shared" si="1064"/>
        <v>2.2222222222222223E-2</v>
      </c>
      <c r="AE5637" s="106">
        <f t="shared" si="1065"/>
        <v>13.574444444444445</v>
      </c>
      <c r="AF5637" s="105">
        <f t="shared" si="1066"/>
        <v>27.148888888888898</v>
      </c>
      <c r="AG5637" s="105">
        <f t="shared" si="1067"/>
        <v>615.85111111111109</v>
      </c>
    </row>
    <row r="5638" spans="1:33" s="88" customFormat="1" x14ac:dyDescent="0.35">
      <c r="A5638" s="21">
        <v>10141103</v>
      </c>
      <c r="B5638" s="115" t="s">
        <v>14786</v>
      </c>
      <c r="C5638" s="135" t="s">
        <v>710</v>
      </c>
      <c r="D5638" s="21">
        <v>247</v>
      </c>
      <c r="E5638" s="114" t="str">
        <f t="shared" si="1057"/>
        <v>TRANSFORMADOR MARCA:  247</v>
      </c>
      <c r="F5638" s="21"/>
      <c r="G5638" s="124"/>
      <c r="H5638" s="21" t="s">
        <v>14848</v>
      </c>
      <c r="I5638" s="21" t="s">
        <v>15285</v>
      </c>
      <c r="J5638" s="21"/>
      <c r="K5638" s="21" t="s">
        <v>15284</v>
      </c>
      <c r="L5638" s="21" t="s">
        <v>15283</v>
      </c>
      <c r="M5638" s="21">
        <v>100</v>
      </c>
      <c r="N5638" s="21">
        <v>33</v>
      </c>
      <c r="O5638" s="21" t="s">
        <v>362</v>
      </c>
      <c r="P5638" s="21">
        <v>3</v>
      </c>
      <c r="Q5638" s="124">
        <v>2016</v>
      </c>
      <c r="R5638" s="124"/>
      <c r="S5638" s="124"/>
      <c r="T5638" s="116">
        <v>763</v>
      </c>
      <c r="U5638" s="111">
        <v>45</v>
      </c>
      <c r="V5638" s="113">
        <f t="shared" si="1058"/>
        <v>746.89222222222224</v>
      </c>
      <c r="W5638" s="113">
        <f t="shared" si="1059"/>
        <v>16.107777777777756</v>
      </c>
      <c r="X5638" s="112">
        <f t="shared" si="1060"/>
        <v>16107.777777777756</v>
      </c>
      <c r="Y5638" s="111"/>
      <c r="Z5638" s="110">
        <f t="shared" si="1056"/>
        <v>44</v>
      </c>
      <c r="AA5638" s="109">
        <f t="shared" si="1061"/>
        <v>38.15</v>
      </c>
      <c r="AB5638" s="109">
        <f t="shared" si="1062"/>
        <v>38150</v>
      </c>
      <c r="AC5638" s="108">
        <f t="shared" si="1063"/>
        <v>724.85</v>
      </c>
      <c r="AD5638" s="107">
        <f t="shared" si="1064"/>
        <v>2.2222222222222223E-2</v>
      </c>
      <c r="AE5638" s="106">
        <f t="shared" si="1065"/>
        <v>16.10777777777778</v>
      </c>
      <c r="AF5638" s="105">
        <f t="shared" si="1066"/>
        <v>32.21555555555554</v>
      </c>
      <c r="AG5638" s="105">
        <f t="shared" si="1067"/>
        <v>730.78444444444449</v>
      </c>
    </row>
    <row r="5639" spans="1:33" s="88" customFormat="1" x14ac:dyDescent="0.35">
      <c r="A5639" s="21">
        <v>10141103</v>
      </c>
      <c r="B5639" s="115" t="s">
        <v>14786</v>
      </c>
      <c r="C5639" s="135" t="s">
        <v>710</v>
      </c>
      <c r="D5639" s="21">
        <v>248</v>
      </c>
      <c r="E5639" s="114" t="str">
        <f t="shared" si="1057"/>
        <v>TRANSFORMADOR MARCA:  248</v>
      </c>
      <c r="F5639" s="21"/>
      <c r="G5639" s="21"/>
      <c r="H5639" s="21" t="s">
        <v>14848</v>
      </c>
      <c r="I5639" s="21" t="s">
        <v>15282</v>
      </c>
      <c r="J5639" s="21"/>
      <c r="K5639" s="21" t="s">
        <v>15281</v>
      </c>
      <c r="L5639" s="21" t="s">
        <v>15280</v>
      </c>
      <c r="M5639" s="21">
        <v>100</v>
      </c>
      <c r="N5639" s="21">
        <v>33</v>
      </c>
      <c r="O5639" s="21" t="s">
        <v>362</v>
      </c>
      <c r="P5639" s="21">
        <v>3</v>
      </c>
      <c r="Q5639" s="124">
        <v>2016</v>
      </c>
      <c r="R5639" s="21"/>
      <c r="S5639" s="21"/>
      <c r="T5639" s="116">
        <v>763</v>
      </c>
      <c r="U5639" s="111">
        <v>45</v>
      </c>
      <c r="V5639" s="113">
        <f t="shared" si="1058"/>
        <v>746.89222222222224</v>
      </c>
      <c r="W5639" s="113">
        <f t="shared" si="1059"/>
        <v>16.107777777777756</v>
      </c>
      <c r="X5639" s="112">
        <f t="shared" si="1060"/>
        <v>16107.777777777756</v>
      </c>
      <c r="Y5639" s="111"/>
      <c r="Z5639" s="110">
        <f t="shared" si="1056"/>
        <v>44</v>
      </c>
      <c r="AA5639" s="109">
        <f t="shared" si="1061"/>
        <v>38.15</v>
      </c>
      <c r="AB5639" s="109">
        <f t="shared" si="1062"/>
        <v>38150</v>
      </c>
      <c r="AC5639" s="108">
        <f t="shared" si="1063"/>
        <v>724.85</v>
      </c>
      <c r="AD5639" s="107">
        <f t="shared" si="1064"/>
        <v>2.2222222222222223E-2</v>
      </c>
      <c r="AE5639" s="106">
        <f t="shared" si="1065"/>
        <v>16.10777777777778</v>
      </c>
      <c r="AF5639" s="105">
        <f t="shared" si="1066"/>
        <v>32.21555555555554</v>
      </c>
      <c r="AG5639" s="105">
        <f t="shared" si="1067"/>
        <v>730.78444444444449</v>
      </c>
    </row>
    <row r="5640" spans="1:33" s="88" customFormat="1" x14ac:dyDescent="0.35">
      <c r="A5640" s="21">
        <v>10141103</v>
      </c>
      <c r="B5640" s="115" t="s">
        <v>14786</v>
      </c>
      <c r="C5640" s="135" t="s">
        <v>710</v>
      </c>
      <c r="D5640" s="21">
        <v>249</v>
      </c>
      <c r="E5640" s="114" t="str">
        <f t="shared" si="1057"/>
        <v>TRANSFORMADOR MARCA:  249</v>
      </c>
      <c r="F5640" s="21"/>
      <c r="G5640" s="21"/>
      <c r="H5640" s="21" t="s">
        <v>14848</v>
      </c>
      <c r="I5640" s="21" t="s">
        <v>15278</v>
      </c>
      <c r="J5640" s="21"/>
      <c r="K5640" s="21" t="s">
        <v>15007</v>
      </c>
      <c r="L5640" s="21" t="s">
        <v>15006</v>
      </c>
      <c r="M5640" s="21">
        <v>100</v>
      </c>
      <c r="N5640" s="21">
        <v>33</v>
      </c>
      <c r="O5640" s="21" t="s">
        <v>362</v>
      </c>
      <c r="P5640" s="21">
        <v>3</v>
      </c>
      <c r="Q5640" s="124">
        <v>2016</v>
      </c>
      <c r="R5640" s="21"/>
      <c r="S5640" s="21"/>
      <c r="T5640" s="116">
        <v>763</v>
      </c>
      <c r="U5640" s="111">
        <v>45</v>
      </c>
      <c r="V5640" s="113">
        <f t="shared" si="1058"/>
        <v>746.89222222222224</v>
      </c>
      <c r="W5640" s="113">
        <f t="shared" si="1059"/>
        <v>16.107777777777756</v>
      </c>
      <c r="X5640" s="112">
        <f t="shared" si="1060"/>
        <v>16107.777777777756</v>
      </c>
      <c r="Y5640" s="111"/>
      <c r="Z5640" s="110">
        <f t="shared" si="1056"/>
        <v>44</v>
      </c>
      <c r="AA5640" s="109">
        <f t="shared" si="1061"/>
        <v>38.15</v>
      </c>
      <c r="AB5640" s="109">
        <f t="shared" si="1062"/>
        <v>38150</v>
      </c>
      <c r="AC5640" s="108">
        <f t="shared" si="1063"/>
        <v>724.85</v>
      </c>
      <c r="AD5640" s="107">
        <f t="shared" si="1064"/>
        <v>2.2222222222222223E-2</v>
      </c>
      <c r="AE5640" s="106">
        <f t="shared" si="1065"/>
        <v>16.10777777777778</v>
      </c>
      <c r="AF5640" s="105">
        <f t="shared" si="1066"/>
        <v>32.21555555555554</v>
      </c>
      <c r="AG5640" s="105">
        <f t="shared" si="1067"/>
        <v>730.78444444444449</v>
      </c>
    </row>
    <row r="5641" spans="1:33" s="88" customFormat="1" x14ac:dyDescent="0.35">
      <c r="A5641" s="21">
        <v>10141103</v>
      </c>
      <c r="B5641" s="115" t="s">
        <v>14786</v>
      </c>
      <c r="C5641" s="135" t="s">
        <v>710</v>
      </c>
      <c r="D5641" s="21">
        <v>250</v>
      </c>
      <c r="E5641" s="114" t="str">
        <f t="shared" si="1057"/>
        <v>TRANSFORMADOR MARCA:  250</v>
      </c>
      <c r="F5641" s="21"/>
      <c r="G5641" s="21"/>
      <c r="H5641" s="21" t="s">
        <v>14848</v>
      </c>
      <c r="I5641" s="21" t="s">
        <v>15276</v>
      </c>
      <c r="J5641" s="21"/>
      <c r="K5641" s="21" t="s">
        <v>15275</v>
      </c>
      <c r="L5641" s="21" t="s">
        <v>15274</v>
      </c>
      <c r="M5641" s="21">
        <v>100</v>
      </c>
      <c r="N5641" s="21">
        <v>33</v>
      </c>
      <c r="O5641" s="21" t="s">
        <v>362</v>
      </c>
      <c r="P5641" s="21">
        <v>3</v>
      </c>
      <c r="Q5641" s="124">
        <v>2016</v>
      </c>
      <c r="R5641" s="21"/>
      <c r="S5641" s="21"/>
      <c r="T5641" s="116">
        <v>763</v>
      </c>
      <c r="U5641" s="111">
        <v>45</v>
      </c>
      <c r="V5641" s="113">
        <f t="shared" si="1058"/>
        <v>746.89222222222224</v>
      </c>
      <c r="W5641" s="113">
        <f t="shared" si="1059"/>
        <v>16.107777777777756</v>
      </c>
      <c r="X5641" s="112">
        <f t="shared" si="1060"/>
        <v>16107.777777777756</v>
      </c>
      <c r="Y5641" s="111"/>
      <c r="Z5641" s="110">
        <f t="shared" si="1056"/>
        <v>44</v>
      </c>
      <c r="AA5641" s="109">
        <f t="shared" si="1061"/>
        <v>38.15</v>
      </c>
      <c r="AB5641" s="109">
        <f t="shared" si="1062"/>
        <v>38150</v>
      </c>
      <c r="AC5641" s="108">
        <f t="shared" si="1063"/>
        <v>724.85</v>
      </c>
      <c r="AD5641" s="107">
        <f t="shared" si="1064"/>
        <v>2.2222222222222223E-2</v>
      </c>
      <c r="AE5641" s="106">
        <f t="shared" si="1065"/>
        <v>16.10777777777778</v>
      </c>
      <c r="AF5641" s="105">
        <f t="shared" si="1066"/>
        <v>32.21555555555554</v>
      </c>
      <c r="AG5641" s="105">
        <f t="shared" si="1067"/>
        <v>730.78444444444449</v>
      </c>
    </row>
    <row r="5642" spans="1:33" s="88" customFormat="1" x14ac:dyDescent="0.35">
      <c r="A5642" s="21">
        <v>10141103</v>
      </c>
      <c r="B5642" s="115" t="s">
        <v>14786</v>
      </c>
      <c r="C5642" s="135" t="s">
        <v>710</v>
      </c>
      <c r="D5642" s="21">
        <v>251</v>
      </c>
      <c r="E5642" s="114" t="str">
        <f t="shared" si="1057"/>
        <v>TRANSFORMADOR MARCA:  251</v>
      </c>
      <c r="F5642" s="21"/>
      <c r="G5642" s="21"/>
      <c r="H5642" s="21" t="s">
        <v>14848</v>
      </c>
      <c r="I5642" s="21" t="s">
        <v>15273</v>
      </c>
      <c r="J5642" s="21"/>
      <c r="K5642" s="21" t="s">
        <v>15272</v>
      </c>
      <c r="L5642" s="21" t="s">
        <v>15271</v>
      </c>
      <c r="M5642" s="21">
        <v>50</v>
      </c>
      <c r="N5642" s="21">
        <v>33</v>
      </c>
      <c r="O5642" s="21" t="s">
        <v>362</v>
      </c>
      <c r="P5642" s="21">
        <v>3</v>
      </c>
      <c r="Q5642" s="124">
        <v>2016</v>
      </c>
      <c r="R5642" s="21"/>
      <c r="S5642" s="21"/>
      <c r="T5642" s="116">
        <v>643</v>
      </c>
      <c r="U5642" s="111">
        <v>45</v>
      </c>
      <c r="V5642" s="113">
        <f t="shared" si="1058"/>
        <v>629.42555555555555</v>
      </c>
      <c r="W5642" s="113">
        <f t="shared" si="1059"/>
        <v>13.574444444444453</v>
      </c>
      <c r="X5642" s="112">
        <f t="shared" si="1060"/>
        <v>13574.444444444453</v>
      </c>
      <c r="Y5642" s="111"/>
      <c r="Z5642" s="110">
        <f t="shared" si="1056"/>
        <v>44</v>
      </c>
      <c r="AA5642" s="109">
        <f t="shared" si="1061"/>
        <v>32.15</v>
      </c>
      <c r="AB5642" s="109">
        <f t="shared" si="1062"/>
        <v>32150</v>
      </c>
      <c r="AC5642" s="108">
        <f t="shared" si="1063"/>
        <v>610.85</v>
      </c>
      <c r="AD5642" s="107">
        <f t="shared" si="1064"/>
        <v>2.2222222222222223E-2</v>
      </c>
      <c r="AE5642" s="106">
        <f t="shared" si="1065"/>
        <v>13.574444444444445</v>
      </c>
      <c r="AF5642" s="105">
        <f t="shared" si="1066"/>
        <v>27.148888888888898</v>
      </c>
      <c r="AG5642" s="105">
        <f t="shared" si="1067"/>
        <v>615.85111111111109</v>
      </c>
    </row>
    <row r="5643" spans="1:33" s="88" customFormat="1" x14ac:dyDescent="0.35">
      <c r="A5643" s="21">
        <v>10141103</v>
      </c>
      <c r="B5643" s="115" t="s">
        <v>14786</v>
      </c>
      <c r="C5643" s="135" t="s">
        <v>710</v>
      </c>
      <c r="D5643" s="61">
        <v>253</v>
      </c>
      <c r="E5643" s="114" t="str">
        <f t="shared" si="1057"/>
        <v>TRANSFORMADOR MARCA:  253</v>
      </c>
      <c r="F5643" s="21"/>
      <c r="G5643" s="21"/>
      <c r="H5643" s="21" t="s">
        <v>14848</v>
      </c>
      <c r="I5643" s="21" t="s">
        <v>15269</v>
      </c>
      <c r="J5643" s="21"/>
      <c r="K5643" s="21" t="s">
        <v>15266</v>
      </c>
      <c r="L5643" s="21" t="s">
        <v>15265</v>
      </c>
      <c r="M5643" s="21">
        <v>50</v>
      </c>
      <c r="N5643" s="21">
        <v>33</v>
      </c>
      <c r="O5643" s="21" t="s">
        <v>362</v>
      </c>
      <c r="P5643" s="21">
        <v>3</v>
      </c>
      <c r="Q5643" s="124">
        <v>2016</v>
      </c>
      <c r="R5643" s="21"/>
      <c r="S5643" s="21"/>
      <c r="T5643" s="116">
        <v>643</v>
      </c>
      <c r="U5643" s="111">
        <v>45</v>
      </c>
      <c r="V5643" s="113">
        <f t="shared" si="1058"/>
        <v>629.42555555555555</v>
      </c>
      <c r="W5643" s="113">
        <f t="shared" si="1059"/>
        <v>13.574444444444453</v>
      </c>
      <c r="X5643" s="112">
        <f t="shared" si="1060"/>
        <v>13574.444444444453</v>
      </c>
      <c r="Y5643" s="111"/>
      <c r="Z5643" s="110">
        <f t="shared" si="1056"/>
        <v>44</v>
      </c>
      <c r="AA5643" s="109">
        <f t="shared" si="1061"/>
        <v>32.15</v>
      </c>
      <c r="AB5643" s="109">
        <f t="shared" si="1062"/>
        <v>32150</v>
      </c>
      <c r="AC5643" s="108">
        <f t="shared" si="1063"/>
        <v>610.85</v>
      </c>
      <c r="AD5643" s="107">
        <f t="shared" si="1064"/>
        <v>2.2222222222222223E-2</v>
      </c>
      <c r="AE5643" s="106">
        <f t="shared" si="1065"/>
        <v>13.574444444444445</v>
      </c>
      <c r="AF5643" s="105">
        <f t="shared" si="1066"/>
        <v>27.148888888888898</v>
      </c>
      <c r="AG5643" s="105">
        <f t="shared" si="1067"/>
        <v>615.85111111111109</v>
      </c>
    </row>
    <row r="5644" spans="1:33" s="88" customFormat="1" x14ac:dyDescent="0.35">
      <c r="A5644" s="21">
        <v>10141103</v>
      </c>
      <c r="B5644" s="115" t="s">
        <v>14786</v>
      </c>
      <c r="C5644" s="135" t="s">
        <v>710</v>
      </c>
      <c r="D5644" s="61">
        <v>254</v>
      </c>
      <c r="E5644" s="114" t="str">
        <f t="shared" si="1057"/>
        <v>TRANSFORMADOR MARCA:  254</v>
      </c>
      <c r="F5644" s="21"/>
      <c r="G5644" s="21"/>
      <c r="H5644" s="21" t="s">
        <v>14848</v>
      </c>
      <c r="I5644" s="21" t="s">
        <v>15267</v>
      </c>
      <c r="J5644" s="21"/>
      <c r="K5644" s="21" t="s">
        <v>15266</v>
      </c>
      <c r="L5644" s="21" t="s">
        <v>15265</v>
      </c>
      <c r="M5644" s="21">
        <v>50</v>
      </c>
      <c r="N5644" s="21">
        <v>33</v>
      </c>
      <c r="O5644" s="21" t="s">
        <v>362</v>
      </c>
      <c r="P5644" s="21">
        <v>3</v>
      </c>
      <c r="Q5644" s="124">
        <v>2016</v>
      </c>
      <c r="R5644" s="21"/>
      <c r="S5644" s="21"/>
      <c r="T5644" s="116">
        <v>643</v>
      </c>
      <c r="U5644" s="111">
        <v>45</v>
      </c>
      <c r="V5644" s="113">
        <f t="shared" si="1058"/>
        <v>629.42555555555555</v>
      </c>
      <c r="W5644" s="113">
        <f t="shared" si="1059"/>
        <v>13.574444444444453</v>
      </c>
      <c r="X5644" s="112">
        <f t="shared" si="1060"/>
        <v>13574.444444444453</v>
      </c>
      <c r="Y5644" s="111"/>
      <c r="Z5644" s="110">
        <f t="shared" si="1056"/>
        <v>44</v>
      </c>
      <c r="AA5644" s="109">
        <f t="shared" si="1061"/>
        <v>32.15</v>
      </c>
      <c r="AB5644" s="109">
        <f t="shared" si="1062"/>
        <v>32150</v>
      </c>
      <c r="AC5644" s="108">
        <f t="shared" si="1063"/>
        <v>610.85</v>
      </c>
      <c r="AD5644" s="107">
        <f t="shared" si="1064"/>
        <v>2.2222222222222223E-2</v>
      </c>
      <c r="AE5644" s="106">
        <f t="shared" si="1065"/>
        <v>13.574444444444445</v>
      </c>
      <c r="AF5644" s="105">
        <f t="shared" si="1066"/>
        <v>27.148888888888898</v>
      </c>
      <c r="AG5644" s="105">
        <f t="shared" si="1067"/>
        <v>615.85111111111109</v>
      </c>
    </row>
    <row r="5645" spans="1:33" s="88" customFormat="1" x14ac:dyDescent="0.35">
      <c r="A5645" s="21">
        <v>10141103</v>
      </c>
      <c r="B5645" s="115" t="s">
        <v>14786</v>
      </c>
      <c r="C5645" s="135" t="s">
        <v>710</v>
      </c>
      <c r="D5645" s="61">
        <v>256</v>
      </c>
      <c r="E5645" s="114" t="str">
        <f t="shared" si="1057"/>
        <v>TRANSFORMADOR MARCA:  256</v>
      </c>
      <c r="F5645" s="21"/>
      <c r="G5645" s="21"/>
      <c r="H5645" s="21" t="s">
        <v>14848</v>
      </c>
      <c r="I5645" s="21" t="s">
        <v>15263</v>
      </c>
      <c r="J5645" s="21"/>
      <c r="K5645" s="21" t="s">
        <v>15262</v>
      </c>
      <c r="L5645" s="21" t="s">
        <v>15261</v>
      </c>
      <c r="M5645" s="21">
        <v>250</v>
      </c>
      <c r="N5645" s="21">
        <v>33</v>
      </c>
      <c r="O5645" s="21" t="s">
        <v>362</v>
      </c>
      <c r="P5645" s="21">
        <v>3</v>
      </c>
      <c r="Q5645" s="124">
        <v>2016</v>
      </c>
      <c r="R5645" s="21"/>
      <c r="S5645" s="21"/>
      <c r="T5645" s="116">
        <v>991</v>
      </c>
      <c r="U5645" s="111">
        <v>45</v>
      </c>
      <c r="V5645" s="113">
        <f t="shared" si="1058"/>
        <v>970.07888888888886</v>
      </c>
      <c r="W5645" s="113">
        <f t="shared" si="1059"/>
        <v>20.921111111111145</v>
      </c>
      <c r="X5645" s="112">
        <f t="shared" si="1060"/>
        <v>20921.111111111146</v>
      </c>
      <c r="Y5645" s="111"/>
      <c r="Z5645" s="110">
        <f t="shared" si="1056"/>
        <v>44</v>
      </c>
      <c r="AA5645" s="109">
        <f t="shared" si="1061"/>
        <v>49.550000000000004</v>
      </c>
      <c r="AB5645" s="109">
        <f t="shared" si="1062"/>
        <v>49550.000000000007</v>
      </c>
      <c r="AC5645" s="108">
        <f t="shared" si="1063"/>
        <v>941.45</v>
      </c>
      <c r="AD5645" s="107">
        <f t="shared" si="1064"/>
        <v>2.2222222222222223E-2</v>
      </c>
      <c r="AE5645" s="106">
        <f t="shared" si="1065"/>
        <v>20.921111111111113</v>
      </c>
      <c r="AF5645" s="105">
        <f t="shared" si="1066"/>
        <v>41.842222222222262</v>
      </c>
      <c r="AG5645" s="105">
        <f t="shared" si="1067"/>
        <v>949.15777777777771</v>
      </c>
    </row>
    <row r="5646" spans="1:33" s="88" customFormat="1" x14ac:dyDescent="0.35">
      <c r="A5646" s="21">
        <v>10141103</v>
      </c>
      <c r="B5646" s="115" t="s">
        <v>14786</v>
      </c>
      <c r="C5646" s="135" t="s">
        <v>710</v>
      </c>
      <c r="D5646" s="61">
        <v>257</v>
      </c>
      <c r="E5646" s="114" t="str">
        <f t="shared" si="1057"/>
        <v>TRANSFORMADOR MARCA:  257</v>
      </c>
      <c r="F5646" s="21"/>
      <c r="G5646" s="21"/>
      <c r="H5646" s="21" t="s">
        <v>14848</v>
      </c>
      <c r="I5646" s="21" t="s">
        <v>14991</v>
      </c>
      <c r="J5646" s="21"/>
      <c r="K5646" s="21" t="s">
        <v>15259</v>
      </c>
      <c r="L5646" s="21" t="s">
        <v>15258</v>
      </c>
      <c r="M5646" s="21">
        <v>160</v>
      </c>
      <c r="N5646" s="21">
        <v>33</v>
      </c>
      <c r="O5646" s="21" t="s">
        <v>362</v>
      </c>
      <c r="P5646" s="21">
        <v>3</v>
      </c>
      <c r="Q5646" s="124">
        <v>2016</v>
      </c>
      <c r="R5646" s="21"/>
      <c r="S5646" s="21"/>
      <c r="T5646" s="116">
        <v>991</v>
      </c>
      <c r="U5646" s="111">
        <v>45</v>
      </c>
      <c r="V5646" s="113">
        <f t="shared" si="1058"/>
        <v>970.07888888888886</v>
      </c>
      <c r="W5646" s="113">
        <f t="shared" si="1059"/>
        <v>20.921111111111145</v>
      </c>
      <c r="X5646" s="112">
        <f t="shared" si="1060"/>
        <v>20921.111111111146</v>
      </c>
      <c r="Y5646" s="111"/>
      <c r="Z5646" s="110">
        <f t="shared" si="1056"/>
        <v>44</v>
      </c>
      <c r="AA5646" s="109">
        <f t="shared" si="1061"/>
        <v>49.550000000000004</v>
      </c>
      <c r="AB5646" s="109">
        <f t="shared" si="1062"/>
        <v>49550.000000000007</v>
      </c>
      <c r="AC5646" s="108">
        <f t="shared" si="1063"/>
        <v>941.45</v>
      </c>
      <c r="AD5646" s="107">
        <f t="shared" si="1064"/>
        <v>2.2222222222222223E-2</v>
      </c>
      <c r="AE5646" s="106">
        <f t="shared" si="1065"/>
        <v>20.921111111111113</v>
      </c>
      <c r="AF5646" s="105">
        <f t="shared" si="1066"/>
        <v>41.842222222222262</v>
      </c>
      <c r="AG5646" s="105">
        <f t="shared" si="1067"/>
        <v>949.15777777777771</v>
      </c>
    </row>
    <row r="5647" spans="1:33" s="88" customFormat="1" x14ac:dyDescent="0.35">
      <c r="A5647" s="21">
        <v>10141103</v>
      </c>
      <c r="B5647" s="115" t="s">
        <v>14786</v>
      </c>
      <c r="C5647" s="135" t="s">
        <v>710</v>
      </c>
      <c r="D5647" s="61">
        <v>258</v>
      </c>
      <c r="E5647" s="114" t="str">
        <f t="shared" si="1057"/>
        <v>TRANSFORMADOR MARCA:  258</v>
      </c>
      <c r="F5647" s="21"/>
      <c r="G5647" s="21"/>
      <c r="H5647" s="21" t="s">
        <v>14848</v>
      </c>
      <c r="I5647" s="21" t="s">
        <v>15256</v>
      </c>
      <c r="J5647" s="21"/>
      <c r="K5647" s="21" t="s">
        <v>15255</v>
      </c>
      <c r="L5647" s="21" t="s">
        <v>15254</v>
      </c>
      <c r="M5647" s="21">
        <v>50</v>
      </c>
      <c r="N5647" s="21">
        <v>33</v>
      </c>
      <c r="O5647" s="21" t="s">
        <v>362</v>
      </c>
      <c r="P5647" s="21">
        <v>3</v>
      </c>
      <c r="Q5647" s="124">
        <v>2016</v>
      </c>
      <c r="R5647" s="21"/>
      <c r="S5647" s="21"/>
      <c r="T5647" s="116">
        <v>643</v>
      </c>
      <c r="U5647" s="111">
        <v>45</v>
      </c>
      <c r="V5647" s="113">
        <f t="shared" si="1058"/>
        <v>629.42555555555555</v>
      </c>
      <c r="W5647" s="113">
        <f t="shared" si="1059"/>
        <v>13.574444444444453</v>
      </c>
      <c r="X5647" s="112">
        <f t="shared" si="1060"/>
        <v>13574.444444444453</v>
      </c>
      <c r="Y5647" s="111"/>
      <c r="Z5647" s="110">
        <f t="shared" si="1056"/>
        <v>44</v>
      </c>
      <c r="AA5647" s="109">
        <f t="shared" si="1061"/>
        <v>32.15</v>
      </c>
      <c r="AB5647" s="109">
        <f t="shared" si="1062"/>
        <v>32150</v>
      </c>
      <c r="AC5647" s="108">
        <f t="shared" si="1063"/>
        <v>610.85</v>
      </c>
      <c r="AD5647" s="107">
        <f t="shared" si="1064"/>
        <v>2.2222222222222223E-2</v>
      </c>
      <c r="AE5647" s="106">
        <f t="shared" si="1065"/>
        <v>13.574444444444445</v>
      </c>
      <c r="AF5647" s="105">
        <f t="shared" si="1066"/>
        <v>27.148888888888898</v>
      </c>
      <c r="AG5647" s="105">
        <f t="shared" si="1067"/>
        <v>615.85111111111109</v>
      </c>
    </row>
    <row r="5648" spans="1:33" s="88" customFormat="1" x14ac:dyDescent="0.35">
      <c r="A5648" s="21">
        <v>10141103</v>
      </c>
      <c r="B5648" s="115" t="s">
        <v>14786</v>
      </c>
      <c r="C5648" s="135" t="s">
        <v>710</v>
      </c>
      <c r="D5648" s="61">
        <v>259</v>
      </c>
      <c r="E5648" s="114" t="str">
        <f t="shared" si="1057"/>
        <v>TRANSFORMADOR MARCA:  259</v>
      </c>
      <c r="F5648" s="21"/>
      <c r="G5648" s="21"/>
      <c r="H5648" s="21" t="s">
        <v>14848</v>
      </c>
      <c r="I5648" s="21" t="s">
        <v>15252</v>
      </c>
      <c r="J5648" s="21"/>
      <c r="K5648" s="21" t="s">
        <v>15251</v>
      </c>
      <c r="L5648" s="21" t="s">
        <v>15250</v>
      </c>
      <c r="M5648" s="21">
        <v>100</v>
      </c>
      <c r="N5648" s="21">
        <v>33</v>
      </c>
      <c r="O5648" s="21" t="s">
        <v>362</v>
      </c>
      <c r="P5648" s="21">
        <v>3</v>
      </c>
      <c r="Q5648" s="124">
        <v>2016</v>
      </c>
      <c r="R5648" s="21"/>
      <c r="S5648" s="21"/>
      <c r="T5648" s="116">
        <v>763</v>
      </c>
      <c r="U5648" s="111">
        <v>45</v>
      </c>
      <c r="V5648" s="113">
        <f t="shared" si="1058"/>
        <v>746.89222222222224</v>
      </c>
      <c r="W5648" s="113">
        <f t="shared" si="1059"/>
        <v>16.107777777777756</v>
      </c>
      <c r="X5648" s="112">
        <f t="shared" si="1060"/>
        <v>16107.777777777756</v>
      </c>
      <c r="Y5648" s="111"/>
      <c r="Z5648" s="110">
        <f t="shared" si="1056"/>
        <v>44</v>
      </c>
      <c r="AA5648" s="109">
        <f t="shared" si="1061"/>
        <v>38.15</v>
      </c>
      <c r="AB5648" s="109">
        <f t="shared" si="1062"/>
        <v>38150</v>
      </c>
      <c r="AC5648" s="108">
        <f t="shared" si="1063"/>
        <v>724.85</v>
      </c>
      <c r="AD5648" s="107">
        <f t="shared" si="1064"/>
        <v>2.2222222222222223E-2</v>
      </c>
      <c r="AE5648" s="106">
        <f t="shared" si="1065"/>
        <v>16.10777777777778</v>
      </c>
      <c r="AF5648" s="105">
        <f t="shared" si="1066"/>
        <v>32.21555555555554</v>
      </c>
      <c r="AG5648" s="105">
        <f t="shared" si="1067"/>
        <v>730.78444444444449</v>
      </c>
    </row>
    <row r="5649" spans="1:33" s="88" customFormat="1" x14ac:dyDescent="0.35">
      <c r="A5649" s="21">
        <v>10141103</v>
      </c>
      <c r="B5649" s="115" t="s">
        <v>14786</v>
      </c>
      <c r="C5649" s="135" t="s">
        <v>710</v>
      </c>
      <c r="D5649" s="21">
        <v>260</v>
      </c>
      <c r="E5649" s="114" t="str">
        <f t="shared" si="1057"/>
        <v>TRANSFORMADOR MARCA:  260</v>
      </c>
      <c r="F5649" s="21"/>
      <c r="G5649" s="21"/>
      <c r="H5649" s="21" t="s">
        <v>14848</v>
      </c>
      <c r="I5649" s="21" t="s">
        <v>15248</v>
      </c>
      <c r="J5649" s="21"/>
      <c r="K5649" s="21" t="s">
        <v>15247</v>
      </c>
      <c r="L5649" s="21" t="s">
        <v>15246</v>
      </c>
      <c r="M5649" s="21">
        <v>160</v>
      </c>
      <c r="N5649" s="21">
        <v>33</v>
      </c>
      <c r="O5649" s="21" t="s">
        <v>362</v>
      </c>
      <c r="P5649" s="21">
        <v>3</v>
      </c>
      <c r="Q5649" s="124">
        <v>2016</v>
      </c>
      <c r="R5649" s="21"/>
      <c r="S5649" s="21"/>
      <c r="T5649" s="116">
        <v>991</v>
      </c>
      <c r="U5649" s="111">
        <v>45</v>
      </c>
      <c r="V5649" s="113">
        <f t="shared" si="1058"/>
        <v>970.07888888888886</v>
      </c>
      <c r="W5649" s="113">
        <f t="shared" si="1059"/>
        <v>20.921111111111145</v>
      </c>
      <c r="X5649" s="112">
        <f t="shared" si="1060"/>
        <v>20921.111111111146</v>
      </c>
      <c r="Y5649" s="111"/>
      <c r="Z5649" s="110">
        <f t="shared" si="1056"/>
        <v>44</v>
      </c>
      <c r="AA5649" s="109">
        <f t="shared" si="1061"/>
        <v>49.550000000000004</v>
      </c>
      <c r="AB5649" s="109">
        <f t="shared" si="1062"/>
        <v>49550.000000000007</v>
      </c>
      <c r="AC5649" s="108">
        <f t="shared" si="1063"/>
        <v>941.45</v>
      </c>
      <c r="AD5649" s="107">
        <f t="shared" si="1064"/>
        <v>2.2222222222222223E-2</v>
      </c>
      <c r="AE5649" s="106">
        <f t="shared" si="1065"/>
        <v>20.921111111111113</v>
      </c>
      <c r="AF5649" s="105">
        <f t="shared" si="1066"/>
        <v>41.842222222222262</v>
      </c>
      <c r="AG5649" s="105">
        <f t="shared" si="1067"/>
        <v>949.15777777777771</v>
      </c>
    </row>
    <row r="5650" spans="1:33" s="88" customFormat="1" x14ac:dyDescent="0.35">
      <c r="A5650" s="21">
        <v>10141103</v>
      </c>
      <c r="B5650" s="115" t="s">
        <v>14786</v>
      </c>
      <c r="C5650" s="135" t="s">
        <v>710</v>
      </c>
      <c r="D5650" s="21">
        <v>261</v>
      </c>
      <c r="E5650" s="114" t="str">
        <f t="shared" si="1057"/>
        <v>TRANSFORMADOR MARCA:  261</v>
      </c>
      <c r="F5650" s="21"/>
      <c r="G5650" s="21"/>
      <c r="H5650" s="21" t="s">
        <v>14848</v>
      </c>
      <c r="I5650" s="21" t="s">
        <v>15244</v>
      </c>
      <c r="J5650" s="21"/>
      <c r="K5650" s="21" t="s">
        <v>15243</v>
      </c>
      <c r="L5650" s="21" t="s">
        <v>15242</v>
      </c>
      <c r="M5650" s="21">
        <v>160</v>
      </c>
      <c r="N5650" s="21">
        <v>33</v>
      </c>
      <c r="O5650" s="21" t="s">
        <v>362</v>
      </c>
      <c r="P5650" s="21">
        <v>3</v>
      </c>
      <c r="Q5650" s="124">
        <v>2016</v>
      </c>
      <c r="R5650" s="21"/>
      <c r="S5650" s="21"/>
      <c r="T5650" s="116">
        <v>991</v>
      </c>
      <c r="U5650" s="111">
        <v>45</v>
      </c>
      <c r="V5650" s="113">
        <f t="shared" si="1058"/>
        <v>970.07888888888886</v>
      </c>
      <c r="W5650" s="113">
        <f t="shared" si="1059"/>
        <v>20.921111111111145</v>
      </c>
      <c r="X5650" s="112">
        <f t="shared" si="1060"/>
        <v>20921.111111111146</v>
      </c>
      <c r="Y5650" s="111"/>
      <c r="Z5650" s="110">
        <f t="shared" si="1056"/>
        <v>44</v>
      </c>
      <c r="AA5650" s="109">
        <f t="shared" si="1061"/>
        <v>49.550000000000004</v>
      </c>
      <c r="AB5650" s="109">
        <f t="shared" si="1062"/>
        <v>49550.000000000007</v>
      </c>
      <c r="AC5650" s="108">
        <f t="shared" si="1063"/>
        <v>941.45</v>
      </c>
      <c r="AD5650" s="107">
        <f t="shared" si="1064"/>
        <v>2.2222222222222223E-2</v>
      </c>
      <c r="AE5650" s="106">
        <f t="shared" si="1065"/>
        <v>20.921111111111113</v>
      </c>
      <c r="AF5650" s="105">
        <f t="shared" si="1066"/>
        <v>41.842222222222262</v>
      </c>
      <c r="AG5650" s="105">
        <f t="shared" si="1067"/>
        <v>949.15777777777771</v>
      </c>
    </row>
    <row r="5651" spans="1:33" s="88" customFormat="1" x14ac:dyDescent="0.35">
      <c r="A5651" s="21">
        <v>10141103</v>
      </c>
      <c r="B5651" s="115" t="s">
        <v>14786</v>
      </c>
      <c r="C5651" s="135" t="s">
        <v>710</v>
      </c>
      <c r="D5651" s="21">
        <v>262</v>
      </c>
      <c r="E5651" s="114" t="str">
        <f t="shared" si="1057"/>
        <v>TRANSFORMADOR MARCA:  262</v>
      </c>
      <c r="F5651" s="21"/>
      <c r="G5651" s="21"/>
      <c r="H5651" s="21" t="s">
        <v>14848</v>
      </c>
      <c r="I5651" s="21" t="s">
        <v>15240</v>
      </c>
      <c r="J5651" s="21"/>
      <c r="K5651" s="21" t="s">
        <v>15239</v>
      </c>
      <c r="L5651" s="21" t="s">
        <v>15238</v>
      </c>
      <c r="M5651" s="21">
        <v>160</v>
      </c>
      <c r="N5651" s="21">
        <v>33</v>
      </c>
      <c r="O5651" s="21" t="s">
        <v>362</v>
      </c>
      <c r="P5651" s="21">
        <v>3</v>
      </c>
      <c r="Q5651" s="124">
        <v>2016</v>
      </c>
      <c r="R5651" s="21"/>
      <c r="S5651" s="21"/>
      <c r="T5651" s="116">
        <v>991</v>
      </c>
      <c r="U5651" s="111">
        <v>45</v>
      </c>
      <c r="V5651" s="113">
        <f t="shared" si="1058"/>
        <v>970.07888888888886</v>
      </c>
      <c r="W5651" s="113">
        <f t="shared" si="1059"/>
        <v>20.921111111111145</v>
      </c>
      <c r="X5651" s="112">
        <f t="shared" si="1060"/>
        <v>20921.111111111146</v>
      </c>
      <c r="Y5651" s="111"/>
      <c r="Z5651" s="110">
        <f t="shared" si="1056"/>
        <v>44</v>
      </c>
      <c r="AA5651" s="109">
        <f t="shared" si="1061"/>
        <v>49.550000000000004</v>
      </c>
      <c r="AB5651" s="109">
        <f t="shared" si="1062"/>
        <v>49550.000000000007</v>
      </c>
      <c r="AC5651" s="108">
        <f t="shared" si="1063"/>
        <v>941.45</v>
      </c>
      <c r="AD5651" s="107">
        <f t="shared" si="1064"/>
        <v>2.2222222222222223E-2</v>
      </c>
      <c r="AE5651" s="106">
        <f t="shared" si="1065"/>
        <v>20.921111111111113</v>
      </c>
      <c r="AF5651" s="105">
        <f t="shared" si="1066"/>
        <v>41.842222222222262</v>
      </c>
      <c r="AG5651" s="105">
        <f t="shared" si="1067"/>
        <v>949.15777777777771</v>
      </c>
    </row>
    <row r="5652" spans="1:33" s="88" customFormat="1" x14ac:dyDescent="0.35">
      <c r="A5652" s="21">
        <v>10141103</v>
      </c>
      <c r="B5652" s="115" t="s">
        <v>14786</v>
      </c>
      <c r="C5652" s="135" t="s">
        <v>710</v>
      </c>
      <c r="D5652" s="21">
        <v>263</v>
      </c>
      <c r="E5652" s="114" t="str">
        <f t="shared" si="1057"/>
        <v>TRANSFORMADOR MARCA:  263</v>
      </c>
      <c r="F5652" s="21"/>
      <c r="G5652" s="21"/>
      <c r="H5652" s="21" t="s">
        <v>14848</v>
      </c>
      <c r="I5652" s="21" t="s">
        <v>15236</v>
      </c>
      <c r="J5652" s="21"/>
      <c r="K5652" s="21" t="s">
        <v>15235</v>
      </c>
      <c r="L5652" s="21" t="s">
        <v>15234</v>
      </c>
      <c r="M5652" s="21">
        <v>100</v>
      </c>
      <c r="N5652" s="21">
        <v>33</v>
      </c>
      <c r="O5652" s="21" t="s">
        <v>362</v>
      </c>
      <c r="P5652" s="21">
        <v>3</v>
      </c>
      <c r="Q5652" s="124">
        <v>2016</v>
      </c>
      <c r="R5652" s="21"/>
      <c r="S5652" s="21"/>
      <c r="T5652" s="116">
        <v>763</v>
      </c>
      <c r="U5652" s="111">
        <v>45</v>
      </c>
      <c r="V5652" s="113">
        <f t="shared" si="1058"/>
        <v>746.89222222222224</v>
      </c>
      <c r="W5652" s="113">
        <f t="shared" si="1059"/>
        <v>16.107777777777756</v>
      </c>
      <c r="X5652" s="112">
        <f t="shared" si="1060"/>
        <v>16107.777777777756</v>
      </c>
      <c r="Y5652" s="111"/>
      <c r="Z5652" s="110">
        <f t="shared" si="1056"/>
        <v>44</v>
      </c>
      <c r="AA5652" s="109">
        <f t="shared" si="1061"/>
        <v>38.15</v>
      </c>
      <c r="AB5652" s="109">
        <f t="shared" si="1062"/>
        <v>38150</v>
      </c>
      <c r="AC5652" s="108">
        <f t="shared" si="1063"/>
        <v>724.85</v>
      </c>
      <c r="AD5652" s="107">
        <f t="shared" si="1064"/>
        <v>2.2222222222222223E-2</v>
      </c>
      <c r="AE5652" s="106">
        <f t="shared" si="1065"/>
        <v>16.10777777777778</v>
      </c>
      <c r="AF5652" s="105">
        <f t="shared" si="1066"/>
        <v>32.21555555555554</v>
      </c>
      <c r="AG5652" s="105">
        <f t="shared" si="1067"/>
        <v>730.78444444444449</v>
      </c>
    </row>
    <row r="5653" spans="1:33" s="88" customFormat="1" x14ac:dyDescent="0.35">
      <c r="A5653" s="21">
        <v>10141103</v>
      </c>
      <c r="B5653" s="115" t="s">
        <v>14786</v>
      </c>
      <c r="C5653" s="135" t="s">
        <v>710</v>
      </c>
      <c r="D5653" s="21">
        <v>264</v>
      </c>
      <c r="E5653" s="114" t="str">
        <f t="shared" si="1057"/>
        <v>TRANSFORMADOR MARCA:  264</v>
      </c>
      <c r="F5653" s="21"/>
      <c r="G5653" s="21"/>
      <c r="H5653" s="21" t="s">
        <v>14848</v>
      </c>
      <c r="I5653" s="21" t="s">
        <v>15232</v>
      </c>
      <c r="J5653" s="21"/>
      <c r="K5653" s="21" t="s">
        <v>15231</v>
      </c>
      <c r="L5653" s="21" t="s">
        <v>15230</v>
      </c>
      <c r="M5653" s="21">
        <v>100</v>
      </c>
      <c r="N5653" s="21">
        <v>33</v>
      </c>
      <c r="O5653" s="21" t="s">
        <v>362</v>
      </c>
      <c r="P5653" s="21">
        <v>3</v>
      </c>
      <c r="Q5653" s="124">
        <v>2016</v>
      </c>
      <c r="R5653" s="21"/>
      <c r="S5653" s="21"/>
      <c r="T5653" s="116">
        <v>763</v>
      </c>
      <c r="U5653" s="111">
        <v>45</v>
      </c>
      <c r="V5653" s="113">
        <f t="shared" si="1058"/>
        <v>746.89222222222224</v>
      </c>
      <c r="W5653" s="113">
        <f t="shared" si="1059"/>
        <v>16.107777777777756</v>
      </c>
      <c r="X5653" s="112">
        <f t="shared" si="1060"/>
        <v>16107.777777777756</v>
      </c>
      <c r="Y5653" s="111"/>
      <c r="Z5653" s="110">
        <f t="shared" si="1056"/>
        <v>44</v>
      </c>
      <c r="AA5653" s="109">
        <f t="shared" si="1061"/>
        <v>38.15</v>
      </c>
      <c r="AB5653" s="109">
        <f t="shared" si="1062"/>
        <v>38150</v>
      </c>
      <c r="AC5653" s="108">
        <f t="shared" si="1063"/>
        <v>724.85</v>
      </c>
      <c r="AD5653" s="107">
        <f t="shared" si="1064"/>
        <v>2.2222222222222223E-2</v>
      </c>
      <c r="AE5653" s="106">
        <f t="shared" si="1065"/>
        <v>16.10777777777778</v>
      </c>
      <c r="AF5653" s="105">
        <f t="shared" si="1066"/>
        <v>32.21555555555554</v>
      </c>
      <c r="AG5653" s="105">
        <f t="shared" si="1067"/>
        <v>730.78444444444449</v>
      </c>
    </row>
    <row r="5654" spans="1:33" s="88" customFormat="1" x14ac:dyDescent="0.35">
      <c r="A5654" s="21">
        <v>10141103</v>
      </c>
      <c r="B5654" s="115" t="s">
        <v>14786</v>
      </c>
      <c r="C5654" s="135" t="s">
        <v>710</v>
      </c>
      <c r="D5654" s="21">
        <v>265</v>
      </c>
      <c r="E5654" s="114" t="str">
        <f t="shared" si="1057"/>
        <v>TRANSFORMADOR MARCA:  265</v>
      </c>
      <c r="F5654" s="21"/>
      <c r="G5654" s="21"/>
      <c r="H5654" s="21" t="s">
        <v>14848</v>
      </c>
      <c r="I5654" s="21" t="s">
        <v>15228</v>
      </c>
      <c r="J5654" s="21"/>
      <c r="K5654" s="21" t="s">
        <v>15227</v>
      </c>
      <c r="L5654" s="21" t="s">
        <v>15226</v>
      </c>
      <c r="M5654" s="21">
        <v>160</v>
      </c>
      <c r="N5654" s="21">
        <v>33</v>
      </c>
      <c r="O5654" s="21" t="s">
        <v>362</v>
      </c>
      <c r="P5654" s="21">
        <v>3</v>
      </c>
      <c r="Q5654" s="124">
        <v>2016</v>
      </c>
      <c r="R5654" s="21"/>
      <c r="S5654" s="21"/>
      <c r="T5654" s="116">
        <v>991</v>
      </c>
      <c r="U5654" s="111">
        <v>45</v>
      </c>
      <c r="V5654" s="113">
        <f t="shared" si="1058"/>
        <v>970.07888888888886</v>
      </c>
      <c r="W5654" s="113">
        <f t="shared" si="1059"/>
        <v>20.921111111111145</v>
      </c>
      <c r="X5654" s="112">
        <f t="shared" si="1060"/>
        <v>20921.111111111146</v>
      </c>
      <c r="Y5654" s="111"/>
      <c r="Z5654" s="110">
        <f t="shared" si="1056"/>
        <v>44</v>
      </c>
      <c r="AA5654" s="109">
        <f t="shared" si="1061"/>
        <v>49.550000000000004</v>
      </c>
      <c r="AB5654" s="109">
        <f t="shared" si="1062"/>
        <v>49550.000000000007</v>
      </c>
      <c r="AC5654" s="108">
        <f t="shared" si="1063"/>
        <v>941.45</v>
      </c>
      <c r="AD5654" s="107">
        <f t="shared" si="1064"/>
        <v>2.2222222222222223E-2</v>
      </c>
      <c r="AE5654" s="106">
        <f t="shared" si="1065"/>
        <v>20.921111111111113</v>
      </c>
      <c r="AF5654" s="105">
        <f t="shared" si="1066"/>
        <v>41.842222222222262</v>
      </c>
      <c r="AG5654" s="105">
        <f t="shared" si="1067"/>
        <v>949.15777777777771</v>
      </c>
    </row>
    <row r="5655" spans="1:33" s="88" customFormat="1" x14ac:dyDescent="0.35">
      <c r="A5655" s="21">
        <v>10141103</v>
      </c>
      <c r="B5655" s="115" t="s">
        <v>14786</v>
      </c>
      <c r="C5655" s="135" t="s">
        <v>710</v>
      </c>
      <c r="D5655" s="21">
        <v>266</v>
      </c>
      <c r="E5655" s="114" t="str">
        <f t="shared" si="1057"/>
        <v>TRANSFORMADOR MARCA:  266</v>
      </c>
      <c r="F5655" s="21"/>
      <c r="G5655" s="21"/>
      <c r="H5655" s="21" t="s">
        <v>14848</v>
      </c>
      <c r="I5655" s="21" t="s">
        <v>15222</v>
      </c>
      <c r="J5655" s="21"/>
      <c r="K5655" s="21" t="s">
        <v>15224</v>
      </c>
      <c r="L5655" s="21" t="s">
        <v>15223</v>
      </c>
      <c r="M5655" s="21">
        <v>50</v>
      </c>
      <c r="N5655" s="21">
        <v>33</v>
      </c>
      <c r="O5655" s="21" t="s">
        <v>362</v>
      </c>
      <c r="P5655" s="21">
        <v>3</v>
      </c>
      <c r="Q5655" s="124">
        <v>2016</v>
      </c>
      <c r="R5655" s="21"/>
      <c r="S5655" s="21"/>
      <c r="T5655" s="116">
        <v>643</v>
      </c>
      <c r="U5655" s="111">
        <v>45</v>
      </c>
      <c r="V5655" s="113">
        <f t="shared" si="1058"/>
        <v>629.42555555555555</v>
      </c>
      <c r="W5655" s="113">
        <f t="shared" si="1059"/>
        <v>13.574444444444453</v>
      </c>
      <c r="X5655" s="112">
        <f t="shared" si="1060"/>
        <v>13574.444444444453</v>
      </c>
      <c r="Y5655" s="111"/>
      <c r="Z5655" s="110">
        <f t="shared" si="1056"/>
        <v>44</v>
      </c>
      <c r="AA5655" s="109">
        <f t="shared" si="1061"/>
        <v>32.15</v>
      </c>
      <c r="AB5655" s="109">
        <f t="shared" si="1062"/>
        <v>32150</v>
      </c>
      <c r="AC5655" s="108">
        <f t="shared" si="1063"/>
        <v>610.85</v>
      </c>
      <c r="AD5655" s="107">
        <f t="shared" si="1064"/>
        <v>2.2222222222222223E-2</v>
      </c>
      <c r="AE5655" s="106">
        <f t="shared" si="1065"/>
        <v>13.574444444444445</v>
      </c>
      <c r="AF5655" s="105">
        <f t="shared" si="1066"/>
        <v>27.148888888888898</v>
      </c>
      <c r="AG5655" s="105">
        <f t="shared" si="1067"/>
        <v>615.85111111111109</v>
      </c>
    </row>
    <row r="5656" spans="1:33" s="88" customFormat="1" x14ac:dyDescent="0.35">
      <c r="A5656" s="21">
        <v>10141103</v>
      </c>
      <c r="B5656" s="115" t="s">
        <v>14786</v>
      </c>
      <c r="C5656" s="135" t="s">
        <v>710</v>
      </c>
      <c r="D5656" s="21">
        <v>267</v>
      </c>
      <c r="E5656" s="114" t="str">
        <f t="shared" si="1057"/>
        <v>TRANSFORMADOR MARCA:  267</v>
      </c>
      <c r="F5656" s="21"/>
      <c r="G5656" s="21"/>
      <c r="H5656" s="21" t="s">
        <v>14848</v>
      </c>
      <c r="I5656" s="21" t="s">
        <v>15222</v>
      </c>
      <c r="J5656" s="21"/>
      <c r="K5656" s="21" t="s">
        <v>15221</v>
      </c>
      <c r="L5656" s="21" t="s">
        <v>15220</v>
      </c>
      <c r="M5656" s="21">
        <v>100</v>
      </c>
      <c r="N5656" s="21">
        <v>33</v>
      </c>
      <c r="O5656" s="21" t="s">
        <v>362</v>
      </c>
      <c r="P5656" s="21">
        <v>3</v>
      </c>
      <c r="Q5656" s="124">
        <v>2016</v>
      </c>
      <c r="R5656" s="21"/>
      <c r="S5656" s="21"/>
      <c r="T5656" s="116">
        <v>763</v>
      </c>
      <c r="U5656" s="111">
        <v>45</v>
      </c>
      <c r="V5656" s="113">
        <f t="shared" si="1058"/>
        <v>746.89222222222224</v>
      </c>
      <c r="W5656" s="113">
        <f t="shared" si="1059"/>
        <v>16.107777777777756</v>
      </c>
      <c r="X5656" s="112">
        <f t="shared" si="1060"/>
        <v>16107.777777777756</v>
      </c>
      <c r="Y5656" s="111"/>
      <c r="Z5656" s="110">
        <f t="shared" si="1056"/>
        <v>44</v>
      </c>
      <c r="AA5656" s="109">
        <f t="shared" si="1061"/>
        <v>38.15</v>
      </c>
      <c r="AB5656" s="109">
        <f t="shared" si="1062"/>
        <v>38150</v>
      </c>
      <c r="AC5656" s="108">
        <f t="shared" si="1063"/>
        <v>724.85</v>
      </c>
      <c r="AD5656" s="107">
        <f t="shared" si="1064"/>
        <v>2.2222222222222223E-2</v>
      </c>
      <c r="AE5656" s="106">
        <f t="shared" si="1065"/>
        <v>16.10777777777778</v>
      </c>
      <c r="AF5656" s="105">
        <f t="shared" si="1066"/>
        <v>32.21555555555554</v>
      </c>
      <c r="AG5656" s="105">
        <f t="shared" si="1067"/>
        <v>730.78444444444449</v>
      </c>
    </row>
    <row r="5657" spans="1:33" s="88" customFormat="1" x14ac:dyDescent="0.35">
      <c r="A5657" s="21">
        <v>10141103</v>
      </c>
      <c r="B5657" s="115" t="s">
        <v>14786</v>
      </c>
      <c r="C5657" s="135" t="s">
        <v>710</v>
      </c>
      <c r="D5657" s="21">
        <v>268</v>
      </c>
      <c r="E5657" s="114" t="str">
        <f t="shared" si="1057"/>
        <v>TRANSFORMADOR MARCA:  268</v>
      </c>
      <c r="F5657" s="21"/>
      <c r="G5657" s="21"/>
      <c r="H5657" s="21" t="s">
        <v>14848</v>
      </c>
      <c r="I5657" s="21" t="s">
        <v>15219</v>
      </c>
      <c r="J5657" s="21"/>
      <c r="K5657" s="21" t="s">
        <v>15218</v>
      </c>
      <c r="L5657" s="21" t="s">
        <v>15217</v>
      </c>
      <c r="M5657" s="21">
        <v>50</v>
      </c>
      <c r="N5657" s="21">
        <v>33</v>
      </c>
      <c r="O5657" s="21" t="s">
        <v>362</v>
      </c>
      <c r="P5657" s="21">
        <v>3</v>
      </c>
      <c r="Q5657" s="124">
        <v>2016</v>
      </c>
      <c r="R5657" s="21"/>
      <c r="S5657" s="21"/>
      <c r="T5657" s="116">
        <v>643</v>
      </c>
      <c r="U5657" s="111">
        <v>45</v>
      </c>
      <c r="V5657" s="113">
        <f t="shared" si="1058"/>
        <v>629.42555555555555</v>
      </c>
      <c r="W5657" s="113">
        <f t="shared" si="1059"/>
        <v>13.574444444444453</v>
      </c>
      <c r="X5657" s="112">
        <f t="shared" si="1060"/>
        <v>13574.444444444453</v>
      </c>
      <c r="Y5657" s="111"/>
      <c r="Z5657" s="110">
        <f t="shared" si="1056"/>
        <v>44</v>
      </c>
      <c r="AA5657" s="109">
        <f t="shared" si="1061"/>
        <v>32.15</v>
      </c>
      <c r="AB5657" s="109">
        <f t="shared" si="1062"/>
        <v>32150</v>
      </c>
      <c r="AC5657" s="108">
        <f t="shared" si="1063"/>
        <v>610.85</v>
      </c>
      <c r="AD5657" s="107">
        <f t="shared" si="1064"/>
        <v>2.2222222222222223E-2</v>
      </c>
      <c r="AE5657" s="106">
        <f t="shared" si="1065"/>
        <v>13.574444444444445</v>
      </c>
      <c r="AF5657" s="105">
        <f t="shared" si="1066"/>
        <v>27.148888888888898</v>
      </c>
      <c r="AG5657" s="105">
        <f t="shared" si="1067"/>
        <v>615.85111111111109</v>
      </c>
    </row>
    <row r="5658" spans="1:33" s="88" customFormat="1" x14ac:dyDescent="0.35">
      <c r="A5658" s="21">
        <v>10141103</v>
      </c>
      <c r="B5658" s="115" t="s">
        <v>14786</v>
      </c>
      <c r="C5658" s="135" t="s">
        <v>710</v>
      </c>
      <c r="D5658" s="21">
        <v>269</v>
      </c>
      <c r="E5658" s="114" t="str">
        <f t="shared" si="1057"/>
        <v>TRANSFORMADOR MARCA:  269</v>
      </c>
      <c r="F5658" s="21"/>
      <c r="G5658" s="21"/>
      <c r="H5658" s="21" t="s">
        <v>14848</v>
      </c>
      <c r="I5658" s="21" t="s">
        <v>15212</v>
      </c>
      <c r="J5658" s="21"/>
      <c r="K5658" s="21" t="s">
        <v>15215</v>
      </c>
      <c r="L5658" s="21" t="s">
        <v>15214</v>
      </c>
      <c r="M5658" s="21">
        <v>50</v>
      </c>
      <c r="N5658" s="21">
        <v>33</v>
      </c>
      <c r="O5658" s="21" t="s">
        <v>362</v>
      </c>
      <c r="P5658" s="21">
        <v>3</v>
      </c>
      <c r="Q5658" s="124">
        <v>2016</v>
      </c>
      <c r="R5658" s="21"/>
      <c r="S5658" s="21"/>
      <c r="T5658" s="116">
        <v>643</v>
      </c>
      <c r="U5658" s="111">
        <v>45</v>
      </c>
      <c r="V5658" s="113">
        <f t="shared" si="1058"/>
        <v>629.42555555555555</v>
      </c>
      <c r="W5658" s="113">
        <f t="shared" si="1059"/>
        <v>13.574444444444453</v>
      </c>
      <c r="X5658" s="112">
        <f t="shared" si="1060"/>
        <v>13574.444444444453</v>
      </c>
      <c r="Y5658" s="111"/>
      <c r="Z5658" s="110">
        <f t="shared" si="1056"/>
        <v>44</v>
      </c>
      <c r="AA5658" s="109">
        <f t="shared" si="1061"/>
        <v>32.15</v>
      </c>
      <c r="AB5658" s="109">
        <f t="shared" si="1062"/>
        <v>32150</v>
      </c>
      <c r="AC5658" s="108">
        <f t="shared" si="1063"/>
        <v>610.85</v>
      </c>
      <c r="AD5658" s="107">
        <f t="shared" si="1064"/>
        <v>2.2222222222222223E-2</v>
      </c>
      <c r="AE5658" s="106">
        <f t="shared" si="1065"/>
        <v>13.574444444444445</v>
      </c>
      <c r="AF5658" s="105">
        <f t="shared" si="1066"/>
        <v>27.148888888888898</v>
      </c>
      <c r="AG5658" s="105">
        <f t="shared" si="1067"/>
        <v>615.85111111111109</v>
      </c>
    </row>
    <row r="5659" spans="1:33" s="88" customFormat="1" x14ac:dyDescent="0.35">
      <c r="A5659" s="21">
        <v>10141103</v>
      </c>
      <c r="B5659" s="115" t="s">
        <v>14786</v>
      </c>
      <c r="C5659" s="135" t="s">
        <v>710</v>
      </c>
      <c r="D5659" s="21">
        <v>270</v>
      </c>
      <c r="E5659" s="114" t="str">
        <f t="shared" si="1057"/>
        <v>TRANSFORMADOR MARCA:  270</v>
      </c>
      <c r="F5659" s="21"/>
      <c r="G5659" s="21"/>
      <c r="H5659" s="21" t="s">
        <v>14848</v>
      </c>
      <c r="I5659" s="21" t="s">
        <v>15212</v>
      </c>
      <c r="J5659" s="21"/>
      <c r="K5659" s="21" t="s">
        <v>15211</v>
      </c>
      <c r="L5659" s="21" t="s">
        <v>15210</v>
      </c>
      <c r="M5659" s="21">
        <v>50</v>
      </c>
      <c r="N5659" s="21">
        <v>33</v>
      </c>
      <c r="O5659" s="21" t="s">
        <v>362</v>
      </c>
      <c r="P5659" s="21">
        <v>3</v>
      </c>
      <c r="Q5659" s="124">
        <v>2016</v>
      </c>
      <c r="R5659" s="21"/>
      <c r="S5659" s="21"/>
      <c r="T5659" s="116">
        <v>643</v>
      </c>
      <c r="U5659" s="111">
        <v>45</v>
      </c>
      <c r="V5659" s="113">
        <f t="shared" si="1058"/>
        <v>629.42555555555555</v>
      </c>
      <c r="W5659" s="113">
        <f t="shared" si="1059"/>
        <v>13.574444444444453</v>
      </c>
      <c r="X5659" s="112">
        <f t="shared" si="1060"/>
        <v>13574.444444444453</v>
      </c>
      <c r="Y5659" s="111"/>
      <c r="Z5659" s="110">
        <f t="shared" si="1056"/>
        <v>44</v>
      </c>
      <c r="AA5659" s="109">
        <f t="shared" si="1061"/>
        <v>32.15</v>
      </c>
      <c r="AB5659" s="109">
        <f t="shared" si="1062"/>
        <v>32150</v>
      </c>
      <c r="AC5659" s="108">
        <f t="shared" si="1063"/>
        <v>610.85</v>
      </c>
      <c r="AD5659" s="107">
        <f t="shared" si="1064"/>
        <v>2.2222222222222223E-2</v>
      </c>
      <c r="AE5659" s="106">
        <f t="shared" si="1065"/>
        <v>13.574444444444445</v>
      </c>
      <c r="AF5659" s="105">
        <f t="shared" si="1066"/>
        <v>27.148888888888898</v>
      </c>
      <c r="AG5659" s="105">
        <f t="shared" si="1067"/>
        <v>615.85111111111109</v>
      </c>
    </row>
    <row r="5660" spans="1:33" s="88" customFormat="1" x14ac:dyDescent="0.35">
      <c r="A5660" s="21">
        <v>10141103</v>
      </c>
      <c r="B5660" s="115" t="s">
        <v>14786</v>
      </c>
      <c r="C5660" s="135" t="s">
        <v>710</v>
      </c>
      <c r="D5660" s="21">
        <v>271</v>
      </c>
      <c r="E5660" s="114" t="str">
        <f t="shared" si="1057"/>
        <v>TRANSFORMADOR MARCA:  271</v>
      </c>
      <c r="F5660" s="21"/>
      <c r="G5660" s="21"/>
      <c r="H5660" s="21" t="s">
        <v>14848</v>
      </c>
      <c r="I5660" s="21" t="s">
        <v>15208</v>
      </c>
      <c r="J5660" s="21"/>
      <c r="K5660" s="21" t="s">
        <v>15207</v>
      </c>
      <c r="L5660" s="21" t="s">
        <v>15206</v>
      </c>
      <c r="M5660" s="21">
        <v>50</v>
      </c>
      <c r="N5660" s="21">
        <v>33</v>
      </c>
      <c r="O5660" s="21" t="s">
        <v>362</v>
      </c>
      <c r="P5660" s="21">
        <v>3</v>
      </c>
      <c r="Q5660" s="124">
        <v>2016</v>
      </c>
      <c r="R5660" s="21"/>
      <c r="S5660" s="21"/>
      <c r="T5660" s="116">
        <v>643</v>
      </c>
      <c r="U5660" s="111">
        <v>45</v>
      </c>
      <c r="V5660" s="113">
        <f t="shared" si="1058"/>
        <v>629.42555555555555</v>
      </c>
      <c r="W5660" s="113">
        <f t="shared" si="1059"/>
        <v>13.574444444444453</v>
      </c>
      <c r="X5660" s="112">
        <f t="shared" si="1060"/>
        <v>13574.444444444453</v>
      </c>
      <c r="Y5660" s="111"/>
      <c r="Z5660" s="110">
        <f t="shared" si="1056"/>
        <v>44</v>
      </c>
      <c r="AA5660" s="109">
        <f t="shared" si="1061"/>
        <v>32.15</v>
      </c>
      <c r="AB5660" s="109">
        <f t="shared" si="1062"/>
        <v>32150</v>
      </c>
      <c r="AC5660" s="108">
        <f t="shared" si="1063"/>
        <v>610.85</v>
      </c>
      <c r="AD5660" s="107">
        <f t="shared" si="1064"/>
        <v>2.2222222222222223E-2</v>
      </c>
      <c r="AE5660" s="106">
        <f t="shared" si="1065"/>
        <v>13.574444444444445</v>
      </c>
      <c r="AF5660" s="105">
        <f t="shared" si="1066"/>
        <v>27.148888888888898</v>
      </c>
      <c r="AG5660" s="105">
        <f t="shared" si="1067"/>
        <v>615.85111111111109</v>
      </c>
    </row>
    <row r="5661" spans="1:33" s="88" customFormat="1" x14ac:dyDescent="0.35">
      <c r="A5661" s="21">
        <v>10141103</v>
      </c>
      <c r="B5661" s="115" t="s">
        <v>14786</v>
      </c>
      <c r="C5661" s="135" t="s">
        <v>710</v>
      </c>
      <c r="D5661" s="21">
        <v>272</v>
      </c>
      <c r="E5661" s="114" t="str">
        <f t="shared" si="1057"/>
        <v>TRANSFORMADOR MARCA:  272</v>
      </c>
      <c r="F5661" s="21"/>
      <c r="G5661" s="21"/>
      <c r="H5661" s="21" t="s">
        <v>14848</v>
      </c>
      <c r="I5661" s="21" t="s">
        <v>15201</v>
      </c>
      <c r="J5661" s="21"/>
      <c r="K5661" s="21" t="s">
        <v>15204</v>
      </c>
      <c r="L5661" s="21" t="s">
        <v>15203</v>
      </c>
      <c r="M5661" s="21">
        <v>160</v>
      </c>
      <c r="N5661" s="21">
        <v>33</v>
      </c>
      <c r="O5661" s="21" t="s">
        <v>362</v>
      </c>
      <c r="P5661" s="21">
        <v>3</v>
      </c>
      <c r="Q5661" s="124">
        <v>2016</v>
      </c>
      <c r="R5661" s="21"/>
      <c r="S5661" s="21"/>
      <c r="T5661" s="116">
        <v>991</v>
      </c>
      <c r="U5661" s="111">
        <v>45</v>
      </c>
      <c r="V5661" s="113">
        <f t="shared" si="1058"/>
        <v>970.07888888888886</v>
      </c>
      <c r="W5661" s="113">
        <f t="shared" si="1059"/>
        <v>20.921111111111145</v>
      </c>
      <c r="X5661" s="112">
        <f t="shared" si="1060"/>
        <v>20921.111111111146</v>
      </c>
      <c r="Y5661" s="111"/>
      <c r="Z5661" s="110">
        <f t="shared" si="1056"/>
        <v>44</v>
      </c>
      <c r="AA5661" s="109">
        <f t="shared" si="1061"/>
        <v>49.550000000000004</v>
      </c>
      <c r="AB5661" s="109">
        <f t="shared" si="1062"/>
        <v>49550.000000000007</v>
      </c>
      <c r="AC5661" s="108">
        <f t="shared" si="1063"/>
        <v>941.45</v>
      </c>
      <c r="AD5661" s="107">
        <f t="shared" si="1064"/>
        <v>2.2222222222222223E-2</v>
      </c>
      <c r="AE5661" s="106">
        <f t="shared" si="1065"/>
        <v>20.921111111111113</v>
      </c>
      <c r="AF5661" s="105">
        <f t="shared" si="1066"/>
        <v>41.842222222222262</v>
      </c>
      <c r="AG5661" s="105">
        <f t="shared" si="1067"/>
        <v>949.15777777777771</v>
      </c>
    </row>
    <row r="5662" spans="1:33" s="88" customFormat="1" x14ac:dyDescent="0.35">
      <c r="A5662" s="21">
        <v>10141103</v>
      </c>
      <c r="B5662" s="115" t="s">
        <v>14786</v>
      </c>
      <c r="C5662" s="135" t="s">
        <v>710</v>
      </c>
      <c r="D5662" s="21">
        <v>273</v>
      </c>
      <c r="E5662" s="114" t="str">
        <f t="shared" si="1057"/>
        <v>TRANSFORMADOR MARCA:  273</v>
      </c>
      <c r="F5662" s="21"/>
      <c r="G5662" s="21"/>
      <c r="H5662" s="21" t="s">
        <v>14848</v>
      </c>
      <c r="I5662" s="21" t="s">
        <v>15201</v>
      </c>
      <c r="J5662" s="21"/>
      <c r="K5662" s="21" t="s">
        <v>15200</v>
      </c>
      <c r="L5662" s="21" t="s">
        <v>15199</v>
      </c>
      <c r="M5662" s="21">
        <v>160</v>
      </c>
      <c r="N5662" s="21">
        <v>33</v>
      </c>
      <c r="O5662" s="21" t="s">
        <v>362</v>
      </c>
      <c r="P5662" s="21">
        <v>3</v>
      </c>
      <c r="Q5662" s="124">
        <v>2016</v>
      </c>
      <c r="R5662" s="21"/>
      <c r="S5662" s="21"/>
      <c r="T5662" s="116">
        <v>991</v>
      </c>
      <c r="U5662" s="111">
        <v>45</v>
      </c>
      <c r="V5662" s="113">
        <f t="shared" si="1058"/>
        <v>970.07888888888886</v>
      </c>
      <c r="W5662" s="113">
        <f t="shared" si="1059"/>
        <v>20.921111111111145</v>
      </c>
      <c r="X5662" s="112">
        <f t="shared" si="1060"/>
        <v>20921.111111111146</v>
      </c>
      <c r="Y5662" s="111"/>
      <c r="Z5662" s="110">
        <f t="shared" si="1056"/>
        <v>44</v>
      </c>
      <c r="AA5662" s="109">
        <f t="shared" si="1061"/>
        <v>49.550000000000004</v>
      </c>
      <c r="AB5662" s="109">
        <f t="shared" si="1062"/>
        <v>49550.000000000007</v>
      </c>
      <c r="AC5662" s="108">
        <f t="shared" si="1063"/>
        <v>941.45</v>
      </c>
      <c r="AD5662" s="107">
        <f t="shared" si="1064"/>
        <v>2.2222222222222223E-2</v>
      </c>
      <c r="AE5662" s="106">
        <f t="shared" si="1065"/>
        <v>20.921111111111113</v>
      </c>
      <c r="AF5662" s="105">
        <f t="shared" si="1066"/>
        <v>41.842222222222262</v>
      </c>
      <c r="AG5662" s="105">
        <f t="shared" si="1067"/>
        <v>949.15777777777771</v>
      </c>
    </row>
    <row r="5663" spans="1:33" s="88" customFormat="1" x14ac:dyDescent="0.35">
      <c r="A5663" s="21">
        <v>10141103</v>
      </c>
      <c r="B5663" s="115" t="s">
        <v>14786</v>
      </c>
      <c r="C5663" s="135" t="s">
        <v>710</v>
      </c>
      <c r="D5663" s="21">
        <v>274</v>
      </c>
      <c r="E5663" s="114" t="str">
        <f t="shared" si="1057"/>
        <v>TRANSFORMADOR MARCA:  274</v>
      </c>
      <c r="F5663" s="21"/>
      <c r="G5663" s="21"/>
      <c r="H5663" s="21" t="s">
        <v>14848</v>
      </c>
      <c r="I5663" s="21" t="s">
        <v>15197</v>
      </c>
      <c r="J5663" s="21"/>
      <c r="K5663" s="21" t="s">
        <v>15196</v>
      </c>
      <c r="L5663" s="21" t="s">
        <v>15195</v>
      </c>
      <c r="M5663" s="21">
        <v>100</v>
      </c>
      <c r="N5663" s="21">
        <v>33</v>
      </c>
      <c r="O5663" s="21" t="s">
        <v>362</v>
      </c>
      <c r="P5663" s="21">
        <v>3</v>
      </c>
      <c r="Q5663" s="124">
        <v>2016</v>
      </c>
      <c r="R5663" s="21"/>
      <c r="S5663" s="21"/>
      <c r="T5663" s="116">
        <v>763</v>
      </c>
      <c r="U5663" s="111">
        <v>45</v>
      </c>
      <c r="V5663" s="113">
        <f t="shared" si="1058"/>
        <v>746.89222222222224</v>
      </c>
      <c r="W5663" s="113">
        <f t="shared" si="1059"/>
        <v>16.107777777777756</v>
      </c>
      <c r="X5663" s="112">
        <f t="shared" si="1060"/>
        <v>16107.777777777756</v>
      </c>
      <c r="Y5663" s="111"/>
      <c r="Z5663" s="110">
        <f t="shared" si="1056"/>
        <v>44</v>
      </c>
      <c r="AA5663" s="109">
        <f t="shared" si="1061"/>
        <v>38.15</v>
      </c>
      <c r="AB5663" s="109">
        <f t="shared" si="1062"/>
        <v>38150</v>
      </c>
      <c r="AC5663" s="108">
        <f t="shared" si="1063"/>
        <v>724.85</v>
      </c>
      <c r="AD5663" s="107">
        <f t="shared" si="1064"/>
        <v>2.2222222222222223E-2</v>
      </c>
      <c r="AE5663" s="106">
        <f t="shared" si="1065"/>
        <v>16.10777777777778</v>
      </c>
      <c r="AF5663" s="105">
        <f t="shared" si="1066"/>
        <v>32.21555555555554</v>
      </c>
      <c r="AG5663" s="105">
        <f t="shared" si="1067"/>
        <v>730.78444444444449</v>
      </c>
    </row>
    <row r="5664" spans="1:33" s="88" customFormat="1" x14ac:dyDescent="0.35">
      <c r="A5664" s="21">
        <v>10141103</v>
      </c>
      <c r="B5664" s="115" t="s">
        <v>14786</v>
      </c>
      <c r="C5664" s="135" t="s">
        <v>710</v>
      </c>
      <c r="D5664" s="21">
        <v>275</v>
      </c>
      <c r="E5664" s="114" t="str">
        <f t="shared" si="1057"/>
        <v>TRANSFORMADOR MARCA:  275</v>
      </c>
      <c r="F5664" s="21"/>
      <c r="G5664" s="21"/>
      <c r="H5664" s="21" t="s">
        <v>14848</v>
      </c>
      <c r="I5664" s="21" t="s">
        <v>15193</v>
      </c>
      <c r="J5664" s="21"/>
      <c r="K5664" s="21" t="s">
        <v>15192</v>
      </c>
      <c r="L5664" s="21" t="s">
        <v>15191</v>
      </c>
      <c r="M5664" s="21">
        <v>100</v>
      </c>
      <c r="N5664" s="21">
        <v>33</v>
      </c>
      <c r="O5664" s="21" t="s">
        <v>362</v>
      </c>
      <c r="P5664" s="21">
        <v>3</v>
      </c>
      <c r="Q5664" s="124">
        <v>2016</v>
      </c>
      <c r="R5664" s="21"/>
      <c r="S5664" s="21"/>
      <c r="T5664" s="116">
        <v>763</v>
      </c>
      <c r="U5664" s="111">
        <v>45</v>
      </c>
      <c r="V5664" s="113">
        <f t="shared" si="1058"/>
        <v>746.89222222222224</v>
      </c>
      <c r="W5664" s="113">
        <f t="shared" si="1059"/>
        <v>16.107777777777756</v>
      </c>
      <c r="X5664" s="112">
        <f t="shared" si="1060"/>
        <v>16107.777777777756</v>
      </c>
      <c r="Y5664" s="111"/>
      <c r="Z5664" s="110">
        <f t="shared" si="1056"/>
        <v>44</v>
      </c>
      <c r="AA5664" s="109">
        <f t="shared" si="1061"/>
        <v>38.15</v>
      </c>
      <c r="AB5664" s="109">
        <f t="shared" si="1062"/>
        <v>38150</v>
      </c>
      <c r="AC5664" s="108">
        <f t="shared" si="1063"/>
        <v>724.85</v>
      </c>
      <c r="AD5664" s="107">
        <f t="shared" si="1064"/>
        <v>2.2222222222222223E-2</v>
      </c>
      <c r="AE5664" s="106">
        <f t="shared" si="1065"/>
        <v>16.10777777777778</v>
      </c>
      <c r="AF5664" s="105">
        <f t="shared" si="1066"/>
        <v>32.21555555555554</v>
      </c>
      <c r="AG5664" s="105">
        <f t="shared" si="1067"/>
        <v>730.78444444444449</v>
      </c>
    </row>
    <row r="5665" spans="1:33" s="88" customFormat="1" x14ac:dyDescent="0.35">
      <c r="A5665" s="21">
        <v>10141103</v>
      </c>
      <c r="B5665" s="115" t="s">
        <v>14786</v>
      </c>
      <c r="C5665" s="135" t="s">
        <v>710</v>
      </c>
      <c r="D5665" s="21">
        <v>277</v>
      </c>
      <c r="E5665" s="114" t="str">
        <f t="shared" si="1057"/>
        <v>TRANSFORMADOR MARCA:  277</v>
      </c>
      <c r="F5665" s="21"/>
      <c r="G5665" s="21"/>
      <c r="H5665" s="21" t="s">
        <v>14848</v>
      </c>
      <c r="I5665" s="21" t="s">
        <v>15186</v>
      </c>
      <c r="J5665" s="21"/>
      <c r="K5665" s="21" t="s">
        <v>15189</v>
      </c>
      <c r="L5665" s="21" t="s">
        <v>15188</v>
      </c>
      <c r="M5665" s="21">
        <v>50</v>
      </c>
      <c r="N5665" s="21">
        <v>33</v>
      </c>
      <c r="O5665" s="21" t="s">
        <v>362</v>
      </c>
      <c r="P5665" s="21">
        <v>3</v>
      </c>
      <c r="Q5665" s="124">
        <v>2016</v>
      </c>
      <c r="R5665" s="21"/>
      <c r="S5665" s="21"/>
      <c r="T5665" s="116">
        <v>643</v>
      </c>
      <c r="U5665" s="111">
        <v>45</v>
      </c>
      <c r="V5665" s="113">
        <f t="shared" si="1058"/>
        <v>629.42555555555555</v>
      </c>
      <c r="W5665" s="113">
        <f t="shared" si="1059"/>
        <v>13.574444444444453</v>
      </c>
      <c r="X5665" s="112">
        <f t="shared" si="1060"/>
        <v>13574.444444444453</v>
      </c>
      <c r="Y5665" s="111"/>
      <c r="Z5665" s="110">
        <f t="shared" si="1056"/>
        <v>44</v>
      </c>
      <c r="AA5665" s="109">
        <f t="shared" si="1061"/>
        <v>32.15</v>
      </c>
      <c r="AB5665" s="109">
        <f t="shared" si="1062"/>
        <v>32150</v>
      </c>
      <c r="AC5665" s="108">
        <f t="shared" si="1063"/>
        <v>610.85</v>
      </c>
      <c r="AD5665" s="107">
        <f t="shared" si="1064"/>
        <v>2.2222222222222223E-2</v>
      </c>
      <c r="AE5665" s="106">
        <f t="shared" si="1065"/>
        <v>13.574444444444445</v>
      </c>
      <c r="AF5665" s="105">
        <f t="shared" si="1066"/>
        <v>27.148888888888898</v>
      </c>
      <c r="AG5665" s="105">
        <f t="shared" si="1067"/>
        <v>615.85111111111109</v>
      </c>
    </row>
    <row r="5666" spans="1:33" s="88" customFormat="1" x14ac:dyDescent="0.35">
      <c r="A5666" s="21">
        <v>10141103</v>
      </c>
      <c r="B5666" s="115" t="s">
        <v>14786</v>
      </c>
      <c r="C5666" s="135" t="s">
        <v>710</v>
      </c>
      <c r="D5666" s="21">
        <v>278</v>
      </c>
      <c r="E5666" s="114" t="str">
        <f t="shared" si="1057"/>
        <v>TRANSFORMADOR MARCA:  278</v>
      </c>
      <c r="F5666" s="21"/>
      <c r="G5666" s="21"/>
      <c r="H5666" s="21" t="s">
        <v>14848</v>
      </c>
      <c r="I5666" s="21" t="s">
        <v>15186</v>
      </c>
      <c r="J5666" s="21"/>
      <c r="K5666" s="21" t="s">
        <v>15185</v>
      </c>
      <c r="L5666" s="21" t="s">
        <v>15184</v>
      </c>
      <c r="M5666" s="21">
        <v>100</v>
      </c>
      <c r="N5666" s="21">
        <v>33</v>
      </c>
      <c r="O5666" s="21" t="s">
        <v>362</v>
      </c>
      <c r="P5666" s="21">
        <v>3</v>
      </c>
      <c r="Q5666" s="124">
        <v>2016</v>
      </c>
      <c r="R5666" s="21"/>
      <c r="S5666" s="21"/>
      <c r="T5666" s="116">
        <v>763</v>
      </c>
      <c r="U5666" s="111">
        <v>45</v>
      </c>
      <c r="V5666" s="113">
        <f t="shared" si="1058"/>
        <v>746.89222222222224</v>
      </c>
      <c r="W5666" s="113">
        <f t="shared" si="1059"/>
        <v>16.107777777777756</v>
      </c>
      <c r="X5666" s="112">
        <f t="shared" si="1060"/>
        <v>16107.777777777756</v>
      </c>
      <c r="Y5666" s="111"/>
      <c r="Z5666" s="110">
        <f t="shared" si="1056"/>
        <v>44</v>
      </c>
      <c r="AA5666" s="109">
        <f t="shared" si="1061"/>
        <v>38.15</v>
      </c>
      <c r="AB5666" s="109">
        <f t="shared" si="1062"/>
        <v>38150</v>
      </c>
      <c r="AC5666" s="108">
        <f t="shared" si="1063"/>
        <v>724.85</v>
      </c>
      <c r="AD5666" s="107">
        <f t="shared" si="1064"/>
        <v>2.2222222222222223E-2</v>
      </c>
      <c r="AE5666" s="106">
        <f t="shared" si="1065"/>
        <v>16.10777777777778</v>
      </c>
      <c r="AF5666" s="105">
        <f t="shared" si="1066"/>
        <v>32.21555555555554</v>
      </c>
      <c r="AG5666" s="105">
        <f t="shared" si="1067"/>
        <v>730.78444444444449</v>
      </c>
    </row>
    <row r="5667" spans="1:33" s="88" customFormat="1" x14ac:dyDescent="0.35">
      <c r="A5667" s="21">
        <v>10141103</v>
      </c>
      <c r="B5667" s="115" t="s">
        <v>14786</v>
      </c>
      <c r="C5667" s="135" t="s">
        <v>710</v>
      </c>
      <c r="D5667" s="21">
        <v>279</v>
      </c>
      <c r="E5667" s="114" t="str">
        <f t="shared" si="1057"/>
        <v>TRANSFORMADOR MARCA:  279</v>
      </c>
      <c r="F5667" s="21"/>
      <c r="G5667" s="21"/>
      <c r="H5667" s="21" t="s">
        <v>14848</v>
      </c>
      <c r="I5667" s="21" t="s">
        <v>15182</v>
      </c>
      <c r="J5667" s="21"/>
      <c r="K5667" s="21" t="s">
        <v>15181</v>
      </c>
      <c r="L5667" s="21" t="s">
        <v>15180</v>
      </c>
      <c r="M5667" s="21">
        <v>50</v>
      </c>
      <c r="N5667" s="21">
        <v>33</v>
      </c>
      <c r="O5667" s="21" t="s">
        <v>362</v>
      </c>
      <c r="P5667" s="21">
        <v>3</v>
      </c>
      <c r="Q5667" s="124">
        <v>2016</v>
      </c>
      <c r="R5667" s="21"/>
      <c r="S5667" s="21"/>
      <c r="T5667" s="116">
        <v>643</v>
      </c>
      <c r="U5667" s="111">
        <v>45</v>
      </c>
      <c r="V5667" s="113">
        <f t="shared" si="1058"/>
        <v>629.42555555555555</v>
      </c>
      <c r="W5667" s="113">
        <f t="shared" si="1059"/>
        <v>13.574444444444453</v>
      </c>
      <c r="X5667" s="112">
        <f t="shared" si="1060"/>
        <v>13574.444444444453</v>
      </c>
      <c r="Y5667" s="111"/>
      <c r="Z5667" s="110">
        <f t="shared" si="1056"/>
        <v>44</v>
      </c>
      <c r="AA5667" s="109">
        <f t="shared" si="1061"/>
        <v>32.15</v>
      </c>
      <c r="AB5667" s="109">
        <f t="shared" si="1062"/>
        <v>32150</v>
      </c>
      <c r="AC5667" s="108">
        <f t="shared" si="1063"/>
        <v>610.85</v>
      </c>
      <c r="AD5667" s="107">
        <f t="shared" si="1064"/>
        <v>2.2222222222222223E-2</v>
      </c>
      <c r="AE5667" s="106">
        <f t="shared" si="1065"/>
        <v>13.574444444444445</v>
      </c>
      <c r="AF5667" s="105">
        <f t="shared" si="1066"/>
        <v>27.148888888888898</v>
      </c>
      <c r="AG5667" s="105">
        <f t="shared" si="1067"/>
        <v>615.85111111111109</v>
      </c>
    </row>
    <row r="5668" spans="1:33" s="88" customFormat="1" x14ac:dyDescent="0.35">
      <c r="A5668" s="21">
        <v>10141103</v>
      </c>
      <c r="B5668" s="115" t="s">
        <v>14786</v>
      </c>
      <c r="C5668" s="135" t="s">
        <v>710</v>
      </c>
      <c r="D5668" s="61">
        <v>280</v>
      </c>
      <c r="E5668" s="114" t="str">
        <f t="shared" si="1057"/>
        <v>TRANSFORMADOR MARCA:  280</v>
      </c>
      <c r="F5668" s="57"/>
      <c r="G5668" s="21"/>
      <c r="H5668" s="21" t="s">
        <v>14848</v>
      </c>
      <c r="I5668" s="21" t="s">
        <v>15178</v>
      </c>
      <c r="J5668" s="57"/>
      <c r="K5668" s="21" t="s">
        <v>15177</v>
      </c>
      <c r="L5668" s="21" t="s">
        <v>15176</v>
      </c>
      <c r="M5668" s="21">
        <v>100</v>
      </c>
      <c r="N5668" s="21">
        <v>33</v>
      </c>
      <c r="O5668" s="21" t="s">
        <v>362</v>
      </c>
      <c r="P5668" s="21">
        <v>3</v>
      </c>
      <c r="Q5668" s="124">
        <v>2016</v>
      </c>
      <c r="R5668" s="57"/>
      <c r="S5668" s="57"/>
      <c r="T5668" s="116">
        <v>763</v>
      </c>
      <c r="U5668" s="111">
        <v>45</v>
      </c>
      <c r="V5668" s="113">
        <f t="shared" si="1058"/>
        <v>746.89222222222224</v>
      </c>
      <c r="W5668" s="113">
        <f t="shared" si="1059"/>
        <v>16.107777777777756</v>
      </c>
      <c r="X5668" s="112">
        <f t="shared" si="1060"/>
        <v>16107.777777777756</v>
      </c>
      <c r="Y5668" s="111"/>
      <c r="Z5668" s="110">
        <f t="shared" ref="Z5668:Z5731" si="1068">(U5668-(2017-Q5668))</f>
        <v>44</v>
      </c>
      <c r="AA5668" s="109">
        <f t="shared" si="1061"/>
        <v>38.15</v>
      </c>
      <c r="AB5668" s="109">
        <f t="shared" si="1062"/>
        <v>38150</v>
      </c>
      <c r="AC5668" s="108">
        <f t="shared" si="1063"/>
        <v>724.85</v>
      </c>
      <c r="AD5668" s="107">
        <f t="shared" si="1064"/>
        <v>2.2222222222222223E-2</v>
      </c>
      <c r="AE5668" s="106">
        <f t="shared" si="1065"/>
        <v>16.10777777777778</v>
      </c>
      <c r="AF5668" s="105">
        <f t="shared" si="1066"/>
        <v>32.21555555555554</v>
      </c>
      <c r="AG5668" s="105">
        <f t="shared" si="1067"/>
        <v>730.78444444444449</v>
      </c>
    </row>
    <row r="5669" spans="1:33" s="88" customFormat="1" x14ac:dyDescent="0.35">
      <c r="A5669" s="21">
        <v>10141103</v>
      </c>
      <c r="B5669" s="115" t="s">
        <v>14786</v>
      </c>
      <c r="C5669" s="135" t="s">
        <v>710</v>
      </c>
      <c r="D5669" s="59">
        <v>280</v>
      </c>
      <c r="E5669" s="114" t="str">
        <f t="shared" si="1057"/>
        <v>TRANSFORMADOR MARCA:  280</v>
      </c>
      <c r="F5669" s="57"/>
      <c r="G5669" s="21"/>
      <c r="H5669" s="21" t="s">
        <v>14848</v>
      </c>
      <c r="I5669" s="21" t="s">
        <v>15174</v>
      </c>
      <c r="J5669" s="57"/>
      <c r="K5669" s="21" t="s">
        <v>15173</v>
      </c>
      <c r="L5669" s="21" t="s">
        <v>15172</v>
      </c>
      <c r="M5669" s="21">
        <v>100</v>
      </c>
      <c r="N5669" s="21">
        <v>33</v>
      </c>
      <c r="O5669" s="21" t="s">
        <v>362</v>
      </c>
      <c r="P5669" s="21">
        <v>3</v>
      </c>
      <c r="Q5669" s="124">
        <v>2016</v>
      </c>
      <c r="R5669" s="57"/>
      <c r="S5669" s="57"/>
      <c r="T5669" s="116">
        <v>763</v>
      </c>
      <c r="U5669" s="111">
        <v>45</v>
      </c>
      <c r="V5669" s="113">
        <f t="shared" si="1058"/>
        <v>746.89222222222224</v>
      </c>
      <c r="W5669" s="113">
        <f t="shared" si="1059"/>
        <v>16.107777777777756</v>
      </c>
      <c r="X5669" s="112">
        <f t="shared" si="1060"/>
        <v>16107.777777777756</v>
      </c>
      <c r="Y5669" s="111"/>
      <c r="Z5669" s="110">
        <f t="shared" si="1068"/>
        <v>44</v>
      </c>
      <c r="AA5669" s="109">
        <f t="shared" si="1061"/>
        <v>38.15</v>
      </c>
      <c r="AB5669" s="109">
        <f t="shared" si="1062"/>
        <v>38150</v>
      </c>
      <c r="AC5669" s="108">
        <f t="shared" si="1063"/>
        <v>724.85</v>
      </c>
      <c r="AD5669" s="107">
        <f t="shared" si="1064"/>
        <v>2.2222222222222223E-2</v>
      </c>
      <c r="AE5669" s="106">
        <f t="shared" si="1065"/>
        <v>16.10777777777778</v>
      </c>
      <c r="AF5669" s="105">
        <f t="shared" si="1066"/>
        <v>32.21555555555554</v>
      </c>
      <c r="AG5669" s="105">
        <f t="shared" si="1067"/>
        <v>730.78444444444449</v>
      </c>
    </row>
    <row r="5670" spans="1:33" s="88" customFormat="1" x14ac:dyDescent="0.35">
      <c r="A5670" s="21">
        <v>10141103</v>
      </c>
      <c r="B5670" s="115" t="s">
        <v>14786</v>
      </c>
      <c r="C5670" s="135" t="s">
        <v>710</v>
      </c>
      <c r="D5670" s="61">
        <v>280</v>
      </c>
      <c r="E5670" s="114" t="str">
        <f t="shared" si="1057"/>
        <v>TRANSFORMADOR MARCA:  280</v>
      </c>
      <c r="F5670" s="57"/>
      <c r="G5670" s="21"/>
      <c r="H5670" s="21" t="s">
        <v>14848</v>
      </c>
      <c r="I5670" s="21" t="s">
        <v>15170</v>
      </c>
      <c r="J5670" s="57"/>
      <c r="K5670" s="21" t="s">
        <v>15169</v>
      </c>
      <c r="L5670" s="21" t="s">
        <v>15168</v>
      </c>
      <c r="M5670" s="21">
        <v>50</v>
      </c>
      <c r="N5670" s="21">
        <v>33</v>
      </c>
      <c r="O5670" s="21" t="s">
        <v>362</v>
      </c>
      <c r="P5670" s="21">
        <v>3</v>
      </c>
      <c r="Q5670" s="124">
        <v>2016</v>
      </c>
      <c r="R5670" s="57"/>
      <c r="S5670" s="57"/>
      <c r="T5670" s="116">
        <v>643</v>
      </c>
      <c r="U5670" s="111">
        <v>45</v>
      </c>
      <c r="V5670" s="113">
        <f t="shared" si="1058"/>
        <v>629.42555555555555</v>
      </c>
      <c r="W5670" s="113">
        <f t="shared" si="1059"/>
        <v>13.574444444444453</v>
      </c>
      <c r="X5670" s="112">
        <f t="shared" si="1060"/>
        <v>13574.444444444453</v>
      </c>
      <c r="Y5670" s="111"/>
      <c r="Z5670" s="110">
        <f t="shared" si="1068"/>
        <v>44</v>
      </c>
      <c r="AA5670" s="109">
        <f t="shared" si="1061"/>
        <v>32.15</v>
      </c>
      <c r="AB5670" s="109">
        <f t="shared" si="1062"/>
        <v>32150</v>
      </c>
      <c r="AC5670" s="108">
        <f t="shared" si="1063"/>
        <v>610.85</v>
      </c>
      <c r="AD5670" s="107">
        <f t="shared" si="1064"/>
        <v>2.2222222222222223E-2</v>
      </c>
      <c r="AE5670" s="106">
        <f t="shared" si="1065"/>
        <v>13.574444444444445</v>
      </c>
      <c r="AF5670" s="105">
        <f t="shared" si="1066"/>
        <v>27.148888888888898</v>
      </c>
      <c r="AG5670" s="105">
        <f t="shared" si="1067"/>
        <v>615.85111111111109</v>
      </c>
    </row>
    <row r="5671" spans="1:33" s="88" customFormat="1" x14ac:dyDescent="0.35">
      <c r="A5671" s="21">
        <v>10141103</v>
      </c>
      <c r="B5671" s="115" t="s">
        <v>14786</v>
      </c>
      <c r="C5671" s="135" t="s">
        <v>710</v>
      </c>
      <c r="D5671" s="61">
        <v>281</v>
      </c>
      <c r="E5671" s="114" t="str">
        <f t="shared" si="1057"/>
        <v>TRANSFORMADOR MARCA:  281</v>
      </c>
      <c r="F5671" s="57"/>
      <c r="G5671" s="21"/>
      <c r="H5671" s="21" t="s">
        <v>14848</v>
      </c>
      <c r="I5671" s="21" t="s">
        <v>15166</v>
      </c>
      <c r="J5671" s="57"/>
      <c r="K5671" s="21" t="s">
        <v>15165</v>
      </c>
      <c r="L5671" s="21" t="s">
        <v>15164</v>
      </c>
      <c r="M5671" s="21">
        <v>100</v>
      </c>
      <c r="N5671" s="21">
        <v>33</v>
      </c>
      <c r="O5671" s="21" t="s">
        <v>362</v>
      </c>
      <c r="P5671" s="21">
        <v>3</v>
      </c>
      <c r="Q5671" s="124">
        <v>2016</v>
      </c>
      <c r="R5671" s="57"/>
      <c r="S5671" s="57"/>
      <c r="T5671" s="116">
        <v>763</v>
      </c>
      <c r="U5671" s="111">
        <v>45</v>
      </c>
      <c r="V5671" s="113">
        <f t="shared" si="1058"/>
        <v>746.89222222222224</v>
      </c>
      <c r="W5671" s="113">
        <f t="shared" si="1059"/>
        <v>16.107777777777756</v>
      </c>
      <c r="X5671" s="112">
        <f t="shared" si="1060"/>
        <v>16107.777777777756</v>
      </c>
      <c r="Y5671" s="111"/>
      <c r="Z5671" s="110">
        <f t="shared" si="1068"/>
        <v>44</v>
      </c>
      <c r="AA5671" s="109">
        <f t="shared" si="1061"/>
        <v>38.15</v>
      </c>
      <c r="AB5671" s="109">
        <f t="shared" si="1062"/>
        <v>38150</v>
      </c>
      <c r="AC5671" s="108">
        <f t="shared" si="1063"/>
        <v>724.85</v>
      </c>
      <c r="AD5671" s="107">
        <f t="shared" si="1064"/>
        <v>2.2222222222222223E-2</v>
      </c>
      <c r="AE5671" s="106">
        <f t="shared" si="1065"/>
        <v>16.10777777777778</v>
      </c>
      <c r="AF5671" s="105">
        <f t="shared" si="1066"/>
        <v>32.21555555555554</v>
      </c>
      <c r="AG5671" s="105">
        <f t="shared" si="1067"/>
        <v>730.78444444444449</v>
      </c>
    </row>
    <row r="5672" spans="1:33" s="88" customFormat="1" x14ac:dyDescent="0.35">
      <c r="A5672" s="21">
        <v>10141103</v>
      </c>
      <c r="B5672" s="115" t="s">
        <v>14786</v>
      </c>
      <c r="C5672" s="135" t="s">
        <v>710</v>
      </c>
      <c r="D5672" s="61">
        <v>282</v>
      </c>
      <c r="E5672" s="114" t="str">
        <f t="shared" si="1057"/>
        <v>TRANSFORMADOR MARCA:  282</v>
      </c>
      <c r="F5672" s="57"/>
      <c r="G5672" s="21"/>
      <c r="H5672" s="21" t="s">
        <v>14848</v>
      </c>
      <c r="I5672" s="21" t="s">
        <v>15162</v>
      </c>
      <c r="J5672" s="57"/>
      <c r="K5672" s="21" t="s">
        <v>15161</v>
      </c>
      <c r="L5672" s="21" t="s">
        <v>15160</v>
      </c>
      <c r="M5672" s="21">
        <v>100</v>
      </c>
      <c r="N5672" s="21">
        <v>33</v>
      </c>
      <c r="O5672" s="21" t="s">
        <v>362</v>
      </c>
      <c r="P5672" s="21">
        <v>3</v>
      </c>
      <c r="Q5672" s="124">
        <v>2016</v>
      </c>
      <c r="R5672" s="57"/>
      <c r="S5672" s="57"/>
      <c r="T5672" s="116">
        <v>763</v>
      </c>
      <c r="U5672" s="111">
        <v>45</v>
      </c>
      <c r="V5672" s="113">
        <f t="shared" si="1058"/>
        <v>746.89222222222224</v>
      </c>
      <c r="W5672" s="113">
        <f t="shared" si="1059"/>
        <v>16.107777777777756</v>
      </c>
      <c r="X5672" s="112">
        <f t="shared" si="1060"/>
        <v>16107.777777777756</v>
      </c>
      <c r="Y5672" s="111"/>
      <c r="Z5672" s="110">
        <f t="shared" si="1068"/>
        <v>44</v>
      </c>
      <c r="AA5672" s="109">
        <f t="shared" si="1061"/>
        <v>38.15</v>
      </c>
      <c r="AB5672" s="109">
        <f t="shared" si="1062"/>
        <v>38150</v>
      </c>
      <c r="AC5672" s="108">
        <f t="shared" si="1063"/>
        <v>724.85</v>
      </c>
      <c r="AD5672" s="107">
        <f t="shared" si="1064"/>
        <v>2.2222222222222223E-2</v>
      </c>
      <c r="AE5672" s="106">
        <f t="shared" si="1065"/>
        <v>16.10777777777778</v>
      </c>
      <c r="AF5672" s="105">
        <f t="shared" si="1066"/>
        <v>32.21555555555554</v>
      </c>
      <c r="AG5672" s="105">
        <f t="shared" si="1067"/>
        <v>730.78444444444449</v>
      </c>
    </row>
    <row r="5673" spans="1:33" s="88" customFormat="1" x14ac:dyDescent="0.35">
      <c r="A5673" s="21">
        <v>10141103</v>
      </c>
      <c r="B5673" s="115" t="s">
        <v>14786</v>
      </c>
      <c r="C5673" s="135" t="s">
        <v>710</v>
      </c>
      <c r="D5673" s="21">
        <v>283</v>
      </c>
      <c r="E5673" s="114" t="str">
        <f t="shared" si="1057"/>
        <v>TRANSFORMADOR MARCA:  283</v>
      </c>
      <c r="F5673" s="57"/>
      <c r="G5673" s="21"/>
      <c r="H5673" s="21" t="s">
        <v>14848</v>
      </c>
      <c r="I5673" s="21" t="s">
        <v>15159</v>
      </c>
      <c r="J5673" s="57"/>
      <c r="K5673" s="21" t="s">
        <v>15158</v>
      </c>
      <c r="L5673" s="21" t="s">
        <v>15157</v>
      </c>
      <c r="M5673" s="21">
        <v>160</v>
      </c>
      <c r="N5673" s="21">
        <v>33</v>
      </c>
      <c r="O5673" s="21" t="s">
        <v>362</v>
      </c>
      <c r="P5673" s="21">
        <v>3</v>
      </c>
      <c r="Q5673" s="124">
        <v>2016</v>
      </c>
      <c r="R5673" s="57"/>
      <c r="S5673" s="57"/>
      <c r="T5673" s="116">
        <v>991</v>
      </c>
      <c r="U5673" s="111">
        <v>45</v>
      </c>
      <c r="V5673" s="113">
        <f t="shared" si="1058"/>
        <v>970.07888888888886</v>
      </c>
      <c r="W5673" s="113">
        <f t="shared" si="1059"/>
        <v>20.921111111111145</v>
      </c>
      <c r="X5673" s="112">
        <f t="shared" si="1060"/>
        <v>20921.111111111146</v>
      </c>
      <c r="Y5673" s="111"/>
      <c r="Z5673" s="110">
        <f t="shared" si="1068"/>
        <v>44</v>
      </c>
      <c r="AA5673" s="109">
        <f t="shared" si="1061"/>
        <v>49.550000000000004</v>
      </c>
      <c r="AB5673" s="109">
        <f t="shared" si="1062"/>
        <v>49550.000000000007</v>
      </c>
      <c r="AC5673" s="108">
        <f t="shared" si="1063"/>
        <v>941.45</v>
      </c>
      <c r="AD5673" s="107">
        <f t="shared" si="1064"/>
        <v>2.2222222222222223E-2</v>
      </c>
      <c r="AE5673" s="106">
        <f t="shared" si="1065"/>
        <v>20.921111111111113</v>
      </c>
      <c r="AF5673" s="105">
        <f t="shared" si="1066"/>
        <v>41.842222222222262</v>
      </c>
      <c r="AG5673" s="105">
        <f t="shared" si="1067"/>
        <v>949.15777777777771</v>
      </c>
    </row>
    <row r="5674" spans="1:33" s="88" customFormat="1" x14ac:dyDescent="0.35">
      <c r="A5674" s="21">
        <v>10141103</v>
      </c>
      <c r="B5674" s="115" t="s">
        <v>14786</v>
      </c>
      <c r="C5674" s="135" t="s">
        <v>710</v>
      </c>
      <c r="D5674" s="21">
        <v>284</v>
      </c>
      <c r="E5674" s="114" t="str">
        <f t="shared" si="1057"/>
        <v>TRANSFORMADOR MARCA:  284</v>
      </c>
      <c r="F5674" s="57"/>
      <c r="G5674" s="21"/>
      <c r="H5674" s="21" t="s">
        <v>14848</v>
      </c>
      <c r="I5674" s="21" t="s">
        <v>15156</v>
      </c>
      <c r="J5674" s="57"/>
      <c r="K5674" s="21" t="s">
        <v>15155</v>
      </c>
      <c r="L5674" s="21" t="s">
        <v>15154</v>
      </c>
      <c r="M5674" s="21">
        <v>100</v>
      </c>
      <c r="N5674" s="21">
        <v>33</v>
      </c>
      <c r="O5674" s="21" t="s">
        <v>362</v>
      </c>
      <c r="P5674" s="21">
        <v>3</v>
      </c>
      <c r="Q5674" s="124">
        <v>2016</v>
      </c>
      <c r="R5674" s="57"/>
      <c r="S5674" s="57"/>
      <c r="T5674" s="116">
        <v>763</v>
      </c>
      <c r="U5674" s="111">
        <v>45</v>
      </c>
      <c r="V5674" s="113">
        <f t="shared" si="1058"/>
        <v>746.89222222222224</v>
      </c>
      <c r="W5674" s="113">
        <f t="shared" si="1059"/>
        <v>16.107777777777756</v>
      </c>
      <c r="X5674" s="112">
        <f t="shared" si="1060"/>
        <v>16107.777777777756</v>
      </c>
      <c r="Y5674" s="111"/>
      <c r="Z5674" s="110">
        <f t="shared" si="1068"/>
        <v>44</v>
      </c>
      <c r="AA5674" s="109">
        <f t="shared" si="1061"/>
        <v>38.15</v>
      </c>
      <c r="AB5674" s="109">
        <f t="shared" si="1062"/>
        <v>38150</v>
      </c>
      <c r="AC5674" s="108">
        <f t="shared" si="1063"/>
        <v>724.85</v>
      </c>
      <c r="AD5674" s="107">
        <f t="shared" si="1064"/>
        <v>2.2222222222222223E-2</v>
      </c>
      <c r="AE5674" s="106">
        <f t="shared" si="1065"/>
        <v>16.10777777777778</v>
      </c>
      <c r="AF5674" s="105">
        <f t="shared" si="1066"/>
        <v>32.21555555555554</v>
      </c>
      <c r="AG5674" s="105">
        <f t="shared" si="1067"/>
        <v>730.78444444444449</v>
      </c>
    </row>
    <row r="5675" spans="1:33" s="88" customFormat="1" x14ac:dyDescent="0.35">
      <c r="A5675" s="21">
        <v>10141103</v>
      </c>
      <c r="B5675" s="115" t="s">
        <v>14786</v>
      </c>
      <c r="C5675" s="135" t="s">
        <v>710</v>
      </c>
      <c r="D5675" s="21">
        <v>285</v>
      </c>
      <c r="E5675" s="114" t="str">
        <f t="shared" si="1057"/>
        <v>TRANSFORMADOR MARCA:  285</v>
      </c>
      <c r="F5675" s="57"/>
      <c r="G5675" s="21"/>
      <c r="H5675" s="21" t="s">
        <v>14848</v>
      </c>
      <c r="I5675" s="21" t="s">
        <v>15152</v>
      </c>
      <c r="J5675" s="57"/>
      <c r="K5675" s="21" t="s">
        <v>15151</v>
      </c>
      <c r="L5675" s="21" t="s">
        <v>15150</v>
      </c>
      <c r="M5675" s="21">
        <v>50</v>
      </c>
      <c r="N5675" s="21">
        <v>33</v>
      </c>
      <c r="O5675" s="21" t="s">
        <v>362</v>
      </c>
      <c r="P5675" s="21">
        <v>3</v>
      </c>
      <c r="Q5675" s="124">
        <v>2016</v>
      </c>
      <c r="R5675" s="57"/>
      <c r="S5675" s="57"/>
      <c r="T5675" s="116">
        <v>643</v>
      </c>
      <c r="U5675" s="111">
        <v>45</v>
      </c>
      <c r="V5675" s="113">
        <f t="shared" si="1058"/>
        <v>629.42555555555555</v>
      </c>
      <c r="W5675" s="113">
        <f t="shared" si="1059"/>
        <v>13.574444444444453</v>
      </c>
      <c r="X5675" s="112">
        <f t="shared" si="1060"/>
        <v>13574.444444444453</v>
      </c>
      <c r="Y5675" s="111"/>
      <c r="Z5675" s="110">
        <f t="shared" si="1068"/>
        <v>44</v>
      </c>
      <c r="AA5675" s="109">
        <f t="shared" si="1061"/>
        <v>32.15</v>
      </c>
      <c r="AB5675" s="109">
        <f t="shared" si="1062"/>
        <v>32150</v>
      </c>
      <c r="AC5675" s="108">
        <f t="shared" si="1063"/>
        <v>610.85</v>
      </c>
      <c r="AD5675" s="107">
        <f t="shared" si="1064"/>
        <v>2.2222222222222223E-2</v>
      </c>
      <c r="AE5675" s="106">
        <f t="shared" si="1065"/>
        <v>13.574444444444445</v>
      </c>
      <c r="AF5675" s="105">
        <f t="shared" si="1066"/>
        <v>27.148888888888898</v>
      </c>
      <c r="AG5675" s="105">
        <f t="shared" si="1067"/>
        <v>615.85111111111109</v>
      </c>
    </row>
    <row r="5676" spans="1:33" s="88" customFormat="1" x14ac:dyDescent="0.35">
      <c r="A5676" s="21">
        <v>10141103</v>
      </c>
      <c r="B5676" s="115" t="s">
        <v>14786</v>
      </c>
      <c r="C5676" s="135" t="s">
        <v>710</v>
      </c>
      <c r="D5676" s="21">
        <v>286</v>
      </c>
      <c r="E5676" s="114" t="str">
        <f t="shared" si="1057"/>
        <v>TRANSFORMADOR MARCA:  286</v>
      </c>
      <c r="F5676" s="57"/>
      <c r="G5676" s="21"/>
      <c r="H5676" s="21" t="s">
        <v>14848</v>
      </c>
      <c r="I5676" s="21" t="s">
        <v>15148</v>
      </c>
      <c r="J5676" s="57"/>
      <c r="K5676" s="21" t="s">
        <v>15147</v>
      </c>
      <c r="L5676" s="21" t="s">
        <v>15146</v>
      </c>
      <c r="M5676" s="21">
        <v>100</v>
      </c>
      <c r="N5676" s="21">
        <v>33</v>
      </c>
      <c r="O5676" s="21" t="s">
        <v>362</v>
      </c>
      <c r="P5676" s="21">
        <v>3</v>
      </c>
      <c r="Q5676" s="124">
        <v>2016</v>
      </c>
      <c r="R5676" s="57"/>
      <c r="S5676" s="57"/>
      <c r="T5676" s="116">
        <v>763</v>
      </c>
      <c r="U5676" s="111">
        <v>45</v>
      </c>
      <c r="V5676" s="113">
        <f t="shared" si="1058"/>
        <v>746.89222222222224</v>
      </c>
      <c r="W5676" s="113">
        <f t="shared" si="1059"/>
        <v>16.107777777777756</v>
      </c>
      <c r="X5676" s="112">
        <f t="shared" si="1060"/>
        <v>16107.777777777756</v>
      </c>
      <c r="Y5676" s="111"/>
      <c r="Z5676" s="110">
        <f t="shared" si="1068"/>
        <v>44</v>
      </c>
      <c r="AA5676" s="109">
        <f t="shared" si="1061"/>
        <v>38.15</v>
      </c>
      <c r="AB5676" s="109">
        <f t="shared" si="1062"/>
        <v>38150</v>
      </c>
      <c r="AC5676" s="108">
        <f t="shared" si="1063"/>
        <v>724.85</v>
      </c>
      <c r="AD5676" s="107">
        <f t="shared" si="1064"/>
        <v>2.2222222222222223E-2</v>
      </c>
      <c r="AE5676" s="106">
        <f t="shared" si="1065"/>
        <v>16.10777777777778</v>
      </c>
      <c r="AF5676" s="105">
        <f t="shared" si="1066"/>
        <v>32.21555555555554</v>
      </c>
      <c r="AG5676" s="105">
        <f t="shared" si="1067"/>
        <v>730.78444444444449</v>
      </c>
    </row>
    <row r="5677" spans="1:33" s="88" customFormat="1" x14ac:dyDescent="0.35">
      <c r="A5677" s="21">
        <v>10141103</v>
      </c>
      <c r="B5677" s="115" t="s">
        <v>14786</v>
      </c>
      <c r="C5677" s="135" t="s">
        <v>710</v>
      </c>
      <c r="D5677" s="21">
        <v>287</v>
      </c>
      <c r="E5677" s="114" t="str">
        <f t="shared" si="1057"/>
        <v>TRANSFORMADOR MARCA:  287</v>
      </c>
      <c r="F5677" s="57"/>
      <c r="G5677" s="21"/>
      <c r="H5677" s="21" t="s">
        <v>14848</v>
      </c>
      <c r="I5677" s="21" t="s">
        <v>15144</v>
      </c>
      <c r="J5677" s="57"/>
      <c r="K5677" s="21" t="s">
        <v>15143</v>
      </c>
      <c r="L5677" s="21" t="s">
        <v>15142</v>
      </c>
      <c r="M5677" s="21">
        <v>100</v>
      </c>
      <c r="N5677" s="21">
        <v>33</v>
      </c>
      <c r="O5677" s="21" t="s">
        <v>362</v>
      </c>
      <c r="P5677" s="21">
        <v>3</v>
      </c>
      <c r="Q5677" s="124">
        <v>2016</v>
      </c>
      <c r="R5677" s="21"/>
      <c r="S5677" s="21"/>
      <c r="T5677" s="116">
        <v>763</v>
      </c>
      <c r="U5677" s="111">
        <v>45</v>
      </c>
      <c r="V5677" s="113">
        <f t="shared" si="1058"/>
        <v>746.89222222222224</v>
      </c>
      <c r="W5677" s="113">
        <f t="shared" si="1059"/>
        <v>16.107777777777756</v>
      </c>
      <c r="X5677" s="112">
        <f t="shared" si="1060"/>
        <v>16107.777777777756</v>
      </c>
      <c r="Y5677" s="111"/>
      <c r="Z5677" s="110">
        <f t="shared" si="1068"/>
        <v>44</v>
      </c>
      <c r="AA5677" s="109">
        <f t="shared" si="1061"/>
        <v>38.15</v>
      </c>
      <c r="AB5677" s="109">
        <f t="shared" si="1062"/>
        <v>38150</v>
      </c>
      <c r="AC5677" s="108">
        <f t="shared" si="1063"/>
        <v>724.85</v>
      </c>
      <c r="AD5677" s="107">
        <f t="shared" si="1064"/>
        <v>2.2222222222222223E-2</v>
      </c>
      <c r="AE5677" s="106">
        <f t="shared" si="1065"/>
        <v>16.10777777777778</v>
      </c>
      <c r="AF5677" s="105">
        <f t="shared" si="1066"/>
        <v>32.21555555555554</v>
      </c>
      <c r="AG5677" s="105">
        <f t="shared" si="1067"/>
        <v>730.78444444444449</v>
      </c>
    </row>
    <row r="5678" spans="1:33" s="88" customFormat="1" x14ac:dyDescent="0.35">
      <c r="A5678" s="21">
        <v>10141103</v>
      </c>
      <c r="B5678" s="115" t="s">
        <v>14786</v>
      </c>
      <c r="C5678" s="135" t="s">
        <v>710</v>
      </c>
      <c r="D5678" s="21">
        <v>288</v>
      </c>
      <c r="E5678" s="114" t="str">
        <f t="shared" si="1057"/>
        <v>TRANSFORMADOR MARCA:  288</v>
      </c>
      <c r="F5678" s="21"/>
      <c r="G5678" s="21"/>
      <c r="H5678" s="21" t="s">
        <v>14848</v>
      </c>
      <c r="I5678" s="21" t="s">
        <v>15141</v>
      </c>
      <c r="J5678" s="21"/>
      <c r="K5678" s="21" t="s">
        <v>15140</v>
      </c>
      <c r="L5678" s="21" t="s">
        <v>15139</v>
      </c>
      <c r="M5678" s="21">
        <v>50</v>
      </c>
      <c r="N5678" s="21">
        <v>33</v>
      </c>
      <c r="O5678" s="21" t="s">
        <v>362</v>
      </c>
      <c r="P5678" s="21">
        <v>3</v>
      </c>
      <c r="Q5678" s="124">
        <v>2016</v>
      </c>
      <c r="R5678" s="21"/>
      <c r="S5678" s="21"/>
      <c r="T5678" s="116">
        <v>643</v>
      </c>
      <c r="U5678" s="111">
        <v>45</v>
      </c>
      <c r="V5678" s="113">
        <f t="shared" si="1058"/>
        <v>629.42555555555555</v>
      </c>
      <c r="W5678" s="113">
        <f t="shared" si="1059"/>
        <v>13.574444444444453</v>
      </c>
      <c r="X5678" s="112">
        <f t="shared" si="1060"/>
        <v>13574.444444444453</v>
      </c>
      <c r="Y5678" s="111"/>
      <c r="Z5678" s="110">
        <f t="shared" si="1068"/>
        <v>44</v>
      </c>
      <c r="AA5678" s="109">
        <f t="shared" si="1061"/>
        <v>32.15</v>
      </c>
      <c r="AB5678" s="109">
        <f t="shared" si="1062"/>
        <v>32150</v>
      </c>
      <c r="AC5678" s="108">
        <f t="shared" si="1063"/>
        <v>610.85</v>
      </c>
      <c r="AD5678" s="107">
        <f t="shared" si="1064"/>
        <v>2.2222222222222223E-2</v>
      </c>
      <c r="AE5678" s="106">
        <f t="shared" si="1065"/>
        <v>13.574444444444445</v>
      </c>
      <c r="AF5678" s="105">
        <f t="shared" si="1066"/>
        <v>27.148888888888898</v>
      </c>
      <c r="AG5678" s="105">
        <f t="shared" si="1067"/>
        <v>615.85111111111109</v>
      </c>
    </row>
    <row r="5679" spans="1:33" s="88" customFormat="1" x14ac:dyDescent="0.35">
      <c r="A5679" s="21">
        <v>10141103</v>
      </c>
      <c r="B5679" s="115" t="s">
        <v>14786</v>
      </c>
      <c r="C5679" s="135" t="s">
        <v>710</v>
      </c>
      <c r="D5679" s="21">
        <v>289</v>
      </c>
      <c r="E5679" s="114" t="str">
        <f t="shared" si="1057"/>
        <v>TRANSFORMADOR MARCA:  289</v>
      </c>
      <c r="F5679" s="21"/>
      <c r="G5679" s="21"/>
      <c r="H5679" s="21" t="s">
        <v>14848</v>
      </c>
      <c r="I5679" s="21" t="s">
        <v>15137</v>
      </c>
      <c r="J5679" s="21"/>
      <c r="K5679" s="21" t="s">
        <v>14977</v>
      </c>
      <c r="L5679" s="21" t="s">
        <v>14976</v>
      </c>
      <c r="M5679" s="21">
        <v>50</v>
      </c>
      <c r="N5679" s="21">
        <v>33</v>
      </c>
      <c r="O5679" s="21" t="s">
        <v>362</v>
      </c>
      <c r="P5679" s="21">
        <v>3</v>
      </c>
      <c r="Q5679" s="124">
        <v>2016</v>
      </c>
      <c r="R5679" s="21"/>
      <c r="S5679" s="21"/>
      <c r="T5679" s="116">
        <v>643</v>
      </c>
      <c r="U5679" s="111">
        <v>45</v>
      </c>
      <c r="V5679" s="113">
        <f t="shared" si="1058"/>
        <v>629.42555555555555</v>
      </c>
      <c r="W5679" s="113">
        <f t="shared" si="1059"/>
        <v>13.574444444444453</v>
      </c>
      <c r="X5679" s="112">
        <f t="shared" si="1060"/>
        <v>13574.444444444453</v>
      </c>
      <c r="Y5679" s="111"/>
      <c r="Z5679" s="110">
        <f t="shared" si="1068"/>
        <v>44</v>
      </c>
      <c r="AA5679" s="109">
        <f t="shared" si="1061"/>
        <v>32.15</v>
      </c>
      <c r="AB5679" s="109">
        <f t="shared" si="1062"/>
        <v>32150</v>
      </c>
      <c r="AC5679" s="108">
        <f t="shared" si="1063"/>
        <v>610.85</v>
      </c>
      <c r="AD5679" s="107">
        <f t="shared" si="1064"/>
        <v>2.2222222222222223E-2</v>
      </c>
      <c r="AE5679" s="106">
        <f t="shared" si="1065"/>
        <v>13.574444444444445</v>
      </c>
      <c r="AF5679" s="105">
        <f t="shared" si="1066"/>
        <v>27.148888888888898</v>
      </c>
      <c r="AG5679" s="105">
        <f t="shared" si="1067"/>
        <v>615.85111111111109</v>
      </c>
    </row>
    <row r="5680" spans="1:33" s="88" customFormat="1" x14ac:dyDescent="0.35">
      <c r="A5680" s="21">
        <v>10141103</v>
      </c>
      <c r="B5680" s="115" t="s">
        <v>14786</v>
      </c>
      <c r="C5680" s="135" t="s">
        <v>710</v>
      </c>
      <c r="D5680" s="21">
        <v>290</v>
      </c>
      <c r="E5680" s="114" t="str">
        <f t="shared" si="1057"/>
        <v>TRANSFORMADOR MARCA:  290</v>
      </c>
      <c r="F5680" s="21"/>
      <c r="G5680" s="21"/>
      <c r="H5680" s="21" t="s">
        <v>14848</v>
      </c>
      <c r="I5680" s="21" t="s">
        <v>15135</v>
      </c>
      <c r="J5680" s="21"/>
      <c r="K5680" s="21" t="s">
        <v>15134</v>
      </c>
      <c r="L5680" s="21" t="s">
        <v>15133</v>
      </c>
      <c r="M5680" s="21">
        <v>160</v>
      </c>
      <c r="N5680" s="21">
        <v>33</v>
      </c>
      <c r="O5680" s="21" t="s">
        <v>362</v>
      </c>
      <c r="P5680" s="21">
        <v>3</v>
      </c>
      <c r="Q5680" s="124">
        <v>2016</v>
      </c>
      <c r="R5680" s="21"/>
      <c r="S5680" s="21"/>
      <c r="T5680" s="116">
        <v>991</v>
      </c>
      <c r="U5680" s="111">
        <v>45</v>
      </c>
      <c r="V5680" s="113">
        <f t="shared" si="1058"/>
        <v>970.07888888888886</v>
      </c>
      <c r="W5680" s="113">
        <f t="shared" si="1059"/>
        <v>20.921111111111145</v>
      </c>
      <c r="X5680" s="112">
        <f t="shared" si="1060"/>
        <v>20921.111111111146</v>
      </c>
      <c r="Y5680" s="111"/>
      <c r="Z5680" s="110">
        <f t="shared" si="1068"/>
        <v>44</v>
      </c>
      <c r="AA5680" s="109">
        <f t="shared" si="1061"/>
        <v>49.550000000000004</v>
      </c>
      <c r="AB5680" s="109">
        <f t="shared" si="1062"/>
        <v>49550.000000000007</v>
      </c>
      <c r="AC5680" s="108">
        <f t="shared" si="1063"/>
        <v>941.45</v>
      </c>
      <c r="AD5680" s="107">
        <f t="shared" si="1064"/>
        <v>2.2222222222222223E-2</v>
      </c>
      <c r="AE5680" s="106">
        <f t="shared" si="1065"/>
        <v>20.921111111111113</v>
      </c>
      <c r="AF5680" s="105">
        <f t="shared" si="1066"/>
        <v>41.842222222222262</v>
      </c>
      <c r="AG5680" s="105">
        <f t="shared" si="1067"/>
        <v>949.15777777777771</v>
      </c>
    </row>
    <row r="5681" spans="1:33" s="88" customFormat="1" x14ac:dyDescent="0.35">
      <c r="A5681" s="21">
        <v>10141103</v>
      </c>
      <c r="B5681" s="115" t="s">
        <v>14786</v>
      </c>
      <c r="C5681" s="135" t="s">
        <v>710</v>
      </c>
      <c r="D5681" s="21">
        <v>291</v>
      </c>
      <c r="E5681" s="114" t="str">
        <f t="shared" si="1057"/>
        <v>TRANSFORMADOR MARCA:  291</v>
      </c>
      <c r="F5681" s="21"/>
      <c r="G5681" s="21"/>
      <c r="H5681" s="21" t="s">
        <v>14848</v>
      </c>
      <c r="I5681" s="21" t="s">
        <v>15126</v>
      </c>
      <c r="J5681" s="21"/>
      <c r="K5681" s="21" t="s">
        <v>15132</v>
      </c>
      <c r="L5681" s="21" t="s">
        <v>15131</v>
      </c>
      <c r="M5681" s="21">
        <v>100</v>
      </c>
      <c r="N5681" s="21">
        <v>33</v>
      </c>
      <c r="O5681" s="21" t="s">
        <v>362</v>
      </c>
      <c r="P5681" s="21">
        <v>3</v>
      </c>
      <c r="Q5681" s="124">
        <v>2016</v>
      </c>
      <c r="R5681" s="21"/>
      <c r="S5681" s="21"/>
      <c r="T5681" s="116">
        <v>763</v>
      </c>
      <c r="U5681" s="111">
        <v>45</v>
      </c>
      <c r="V5681" s="113">
        <f t="shared" si="1058"/>
        <v>746.89222222222224</v>
      </c>
      <c r="W5681" s="113">
        <f t="shared" si="1059"/>
        <v>16.107777777777756</v>
      </c>
      <c r="X5681" s="112">
        <f t="shared" si="1060"/>
        <v>16107.777777777756</v>
      </c>
      <c r="Y5681" s="111"/>
      <c r="Z5681" s="110">
        <f t="shared" si="1068"/>
        <v>44</v>
      </c>
      <c r="AA5681" s="109">
        <f t="shared" si="1061"/>
        <v>38.15</v>
      </c>
      <c r="AB5681" s="109">
        <f t="shared" si="1062"/>
        <v>38150</v>
      </c>
      <c r="AC5681" s="108">
        <f t="shared" si="1063"/>
        <v>724.85</v>
      </c>
      <c r="AD5681" s="107">
        <f t="shared" si="1064"/>
        <v>2.2222222222222223E-2</v>
      </c>
      <c r="AE5681" s="106">
        <f t="shared" si="1065"/>
        <v>16.10777777777778</v>
      </c>
      <c r="AF5681" s="105">
        <f t="shared" si="1066"/>
        <v>32.21555555555554</v>
      </c>
      <c r="AG5681" s="105">
        <f t="shared" si="1067"/>
        <v>730.78444444444449</v>
      </c>
    </row>
    <row r="5682" spans="1:33" s="88" customFormat="1" x14ac:dyDescent="0.35">
      <c r="A5682" s="21">
        <v>10141103</v>
      </c>
      <c r="B5682" s="115" t="s">
        <v>14786</v>
      </c>
      <c r="C5682" s="135" t="s">
        <v>710</v>
      </c>
      <c r="D5682" s="21">
        <v>292</v>
      </c>
      <c r="E5682" s="114" t="str">
        <f t="shared" si="1057"/>
        <v>TRANSFORMADOR MARCA:  292</v>
      </c>
      <c r="F5682" s="21"/>
      <c r="G5682" s="21"/>
      <c r="H5682" s="21" t="s">
        <v>14848</v>
      </c>
      <c r="I5682" s="21" t="s">
        <v>15126</v>
      </c>
      <c r="J5682" s="21"/>
      <c r="K5682" s="21" t="s">
        <v>15129</v>
      </c>
      <c r="L5682" s="21" t="s">
        <v>15128</v>
      </c>
      <c r="M5682" s="21">
        <v>100</v>
      </c>
      <c r="N5682" s="21">
        <v>33</v>
      </c>
      <c r="O5682" s="21" t="s">
        <v>362</v>
      </c>
      <c r="P5682" s="21">
        <v>3</v>
      </c>
      <c r="Q5682" s="124">
        <v>2016</v>
      </c>
      <c r="R5682" s="21"/>
      <c r="S5682" s="21"/>
      <c r="T5682" s="116">
        <v>763</v>
      </c>
      <c r="U5682" s="111">
        <v>45</v>
      </c>
      <c r="V5682" s="113">
        <f t="shared" si="1058"/>
        <v>746.89222222222224</v>
      </c>
      <c r="W5682" s="113">
        <f t="shared" si="1059"/>
        <v>16.107777777777756</v>
      </c>
      <c r="X5682" s="112">
        <f t="shared" si="1060"/>
        <v>16107.777777777756</v>
      </c>
      <c r="Y5682" s="111"/>
      <c r="Z5682" s="110">
        <f t="shared" si="1068"/>
        <v>44</v>
      </c>
      <c r="AA5682" s="109">
        <f t="shared" si="1061"/>
        <v>38.15</v>
      </c>
      <c r="AB5682" s="109">
        <f t="shared" si="1062"/>
        <v>38150</v>
      </c>
      <c r="AC5682" s="108">
        <f t="shared" si="1063"/>
        <v>724.85</v>
      </c>
      <c r="AD5682" s="107">
        <f t="shared" si="1064"/>
        <v>2.2222222222222223E-2</v>
      </c>
      <c r="AE5682" s="106">
        <f t="shared" si="1065"/>
        <v>16.10777777777778</v>
      </c>
      <c r="AF5682" s="105">
        <f t="shared" si="1066"/>
        <v>32.21555555555554</v>
      </c>
      <c r="AG5682" s="105">
        <f t="shared" si="1067"/>
        <v>730.78444444444449</v>
      </c>
    </row>
    <row r="5683" spans="1:33" s="88" customFormat="1" x14ac:dyDescent="0.35">
      <c r="A5683" s="21">
        <v>10141103</v>
      </c>
      <c r="B5683" s="115" t="s">
        <v>14786</v>
      </c>
      <c r="C5683" s="135" t="s">
        <v>710</v>
      </c>
      <c r="D5683" s="21">
        <v>293</v>
      </c>
      <c r="E5683" s="114" t="str">
        <f t="shared" si="1057"/>
        <v>TRANSFORMADOR MARCA:  293</v>
      </c>
      <c r="F5683" s="21"/>
      <c r="G5683" s="21"/>
      <c r="H5683" s="21" t="s">
        <v>14848</v>
      </c>
      <c r="I5683" s="21" t="s">
        <v>15126</v>
      </c>
      <c r="J5683" s="21"/>
      <c r="K5683" s="21" t="s">
        <v>15125</v>
      </c>
      <c r="L5683" s="21" t="s">
        <v>15124</v>
      </c>
      <c r="M5683" s="21">
        <v>100</v>
      </c>
      <c r="N5683" s="21">
        <v>33</v>
      </c>
      <c r="O5683" s="21" t="s">
        <v>362</v>
      </c>
      <c r="P5683" s="21">
        <v>3</v>
      </c>
      <c r="Q5683" s="124">
        <v>2016</v>
      </c>
      <c r="R5683" s="21"/>
      <c r="S5683" s="21"/>
      <c r="T5683" s="116">
        <v>763</v>
      </c>
      <c r="U5683" s="111">
        <v>45</v>
      </c>
      <c r="V5683" s="113">
        <f t="shared" si="1058"/>
        <v>746.89222222222224</v>
      </c>
      <c r="W5683" s="113">
        <f t="shared" si="1059"/>
        <v>16.107777777777756</v>
      </c>
      <c r="X5683" s="112">
        <f t="shared" si="1060"/>
        <v>16107.777777777756</v>
      </c>
      <c r="Y5683" s="111"/>
      <c r="Z5683" s="110">
        <f t="shared" si="1068"/>
        <v>44</v>
      </c>
      <c r="AA5683" s="109">
        <f t="shared" si="1061"/>
        <v>38.15</v>
      </c>
      <c r="AB5683" s="109">
        <f t="shared" si="1062"/>
        <v>38150</v>
      </c>
      <c r="AC5683" s="108">
        <f t="shared" si="1063"/>
        <v>724.85</v>
      </c>
      <c r="AD5683" s="107">
        <f t="shared" si="1064"/>
        <v>2.2222222222222223E-2</v>
      </c>
      <c r="AE5683" s="106">
        <f t="shared" si="1065"/>
        <v>16.10777777777778</v>
      </c>
      <c r="AF5683" s="105">
        <f t="shared" si="1066"/>
        <v>32.21555555555554</v>
      </c>
      <c r="AG5683" s="105">
        <f t="shared" si="1067"/>
        <v>730.78444444444449</v>
      </c>
    </row>
    <row r="5684" spans="1:33" s="88" customFormat="1" x14ac:dyDescent="0.35">
      <c r="A5684" s="21">
        <v>10141103</v>
      </c>
      <c r="B5684" s="115" t="s">
        <v>14786</v>
      </c>
      <c r="C5684" s="135" t="s">
        <v>710</v>
      </c>
      <c r="D5684" s="21">
        <v>294</v>
      </c>
      <c r="E5684" s="114" t="str">
        <f t="shared" si="1057"/>
        <v>TRANSFORMADOR MARCA:  294</v>
      </c>
      <c r="F5684" s="21"/>
      <c r="G5684" s="21"/>
      <c r="H5684" s="21" t="s">
        <v>14848</v>
      </c>
      <c r="I5684" s="21" t="s">
        <v>15120</v>
      </c>
      <c r="J5684" s="21"/>
      <c r="K5684" s="21" t="s">
        <v>15123</v>
      </c>
      <c r="L5684" s="21" t="s">
        <v>15122</v>
      </c>
      <c r="M5684" s="21">
        <v>100</v>
      </c>
      <c r="N5684" s="21">
        <v>33</v>
      </c>
      <c r="O5684" s="21" t="s">
        <v>362</v>
      </c>
      <c r="P5684" s="21">
        <v>3</v>
      </c>
      <c r="Q5684" s="124">
        <v>2016</v>
      </c>
      <c r="R5684" s="21"/>
      <c r="S5684" s="21"/>
      <c r="T5684" s="116">
        <v>763</v>
      </c>
      <c r="U5684" s="111">
        <v>45</v>
      </c>
      <c r="V5684" s="113">
        <f t="shared" si="1058"/>
        <v>746.89222222222224</v>
      </c>
      <c r="W5684" s="113">
        <f t="shared" si="1059"/>
        <v>16.107777777777756</v>
      </c>
      <c r="X5684" s="112">
        <f t="shared" si="1060"/>
        <v>16107.777777777756</v>
      </c>
      <c r="Y5684" s="111"/>
      <c r="Z5684" s="110">
        <f t="shared" si="1068"/>
        <v>44</v>
      </c>
      <c r="AA5684" s="109">
        <f t="shared" si="1061"/>
        <v>38.15</v>
      </c>
      <c r="AB5684" s="109">
        <f t="shared" si="1062"/>
        <v>38150</v>
      </c>
      <c r="AC5684" s="108">
        <f t="shared" si="1063"/>
        <v>724.85</v>
      </c>
      <c r="AD5684" s="107">
        <f t="shared" si="1064"/>
        <v>2.2222222222222223E-2</v>
      </c>
      <c r="AE5684" s="106">
        <f t="shared" si="1065"/>
        <v>16.10777777777778</v>
      </c>
      <c r="AF5684" s="105">
        <f t="shared" si="1066"/>
        <v>32.21555555555554</v>
      </c>
      <c r="AG5684" s="105">
        <f t="shared" si="1067"/>
        <v>730.78444444444449</v>
      </c>
    </row>
    <row r="5685" spans="1:33" s="88" customFormat="1" x14ac:dyDescent="0.35">
      <c r="A5685" s="21">
        <v>10141103</v>
      </c>
      <c r="B5685" s="115" t="s">
        <v>14786</v>
      </c>
      <c r="C5685" s="135" t="s">
        <v>710</v>
      </c>
      <c r="D5685" s="21">
        <v>295</v>
      </c>
      <c r="E5685" s="114" t="str">
        <f t="shared" si="1057"/>
        <v>TRANSFORMADOR MARCA:  295</v>
      </c>
      <c r="F5685" s="21"/>
      <c r="G5685" s="21"/>
      <c r="H5685" s="21" t="s">
        <v>14848</v>
      </c>
      <c r="I5685" s="21" t="s">
        <v>15120</v>
      </c>
      <c r="J5685" s="21"/>
      <c r="K5685" s="21" t="s">
        <v>15119</v>
      </c>
      <c r="L5685" s="21" t="s">
        <v>15118</v>
      </c>
      <c r="M5685" s="21">
        <v>100</v>
      </c>
      <c r="N5685" s="21">
        <v>33</v>
      </c>
      <c r="O5685" s="21" t="s">
        <v>362</v>
      </c>
      <c r="P5685" s="21">
        <v>3</v>
      </c>
      <c r="Q5685" s="124">
        <v>2016</v>
      </c>
      <c r="R5685" s="21"/>
      <c r="S5685" s="21"/>
      <c r="T5685" s="116">
        <v>763</v>
      </c>
      <c r="U5685" s="111">
        <v>45</v>
      </c>
      <c r="V5685" s="113">
        <f t="shared" si="1058"/>
        <v>746.89222222222224</v>
      </c>
      <c r="W5685" s="113">
        <f t="shared" si="1059"/>
        <v>16.107777777777756</v>
      </c>
      <c r="X5685" s="112">
        <f t="shared" si="1060"/>
        <v>16107.777777777756</v>
      </c>
      <c r="Y5685" s="111"/>
      <c r="Z5685" s="110">
        <f t="shared" si="1068"/>
        <v>44</v>
      </c>
      <c r="AA5685" s="109">
        <f t="shared" si="1061"/>
        <v>38.15</v>
      </c>
      <c r="AB5685" s="109">
        <f t="shared" si="1062"/>
        <v>38150</v>
      </c>
      <c r="AC5685" s="108">
        <f t="shared" si="1063"/>
        <v>724.85</v>
      </c>
      <c r="AD5685" s="107">
        <f t="shared" si="1064"/>
        <v>2.2222222222222223E-2</v>
      </c>
      <c r="AE5685" s="106">
        <f t="shared" si="1065"/>
        <v>16.10777777777778</v>
      </c>
      <c r="AF5685" s="105">
        <f t="shared" si="1066"/>
        <v>32.21555555555554</v>
      </c>
      <c r="AG5685" s="105">
        <f t="shared" si="1067"/>
        <v>730.78444444444449</v>
      </c>
    </row>
    <row r="5686" spans="1:33" s="88" customFormat="1" x14ac:dyDescent="0.35">
      <c r="A5686" s="21">
        <v>10141103</v>
      </c>
      <c r="B5686" s="115" t="s">
        <v>14786</v>
      </c>
      <c r="C5686" s="135" t="s">
        <v>710</v>
      </c>
      <c r="D5686" s="21">
        <v>297</v>
      </c>
      <c r="E5686" s="114" t="str">
        <f t="shared" si="1057"/>
        <v>TRANSFORMADOR MARCA:  297</v>
      </c>
      <c r="F5686" s="21"/>
      <c r="G5686" s="21"/>
      <c r="H5686" s="21" t="s">
        <v>14848</v>
      </c>
      <c r="I5686" s="21" t="s">
        <v>15116</v>
      </c>
      <c r="J5686" s="21"/>
      <c r="K5686" s="21" t="s">
        <v>15115</v>
      </c>
      <c r="L5686" s="21" t="s">
        <v>15114</v>
      </c>
      <c r="M5686" s="21">
        <v>50</v>
      </c>
      <c r="N5686" s="21">
        <v>33</v>
      </c>
      <c r="O5686" s="21" t="s">
        <v>362</v>
      </c>
      <c r="P5686" s="21">
        <v>3</v>
      </c>
      <c r="Q5686" s="124">
        <v>2016</v>
      </c>
      <c r="R5686" s="21"/>
      <c r="S5686" s="21"/>
      <c r="T5686" s="116">
        <v>643</v>
      </c>
      <c r="U5686" s="111">
        <v>45</v>
      </c>
      <c r="V5686" s="113">
        <f t="shared" si="1058"/>
        <v>629.42555555555555</v>
      </c>
      <c r="W5686" s="113">
        <f t="shared" si="1059"/>
        <v>13.574444444444453</v>
      </c>
      <c r="X5686" s="112">
        <f t="shared" si="1060"/>
        <v>13574.444444444453</v>
      </c>
      <c r="Y5686" s="111"/>
      <c r="Z5686" s="110">
        <f t="shared" si="1068"/>
        <v>44</v>
      </c>
      <c r="AA5686" s="109">
        <f t="shared" si="1061"/>
        <v>32.15</v>
      </c>
      <c r="AB5686" s="109">
        <f t="shared" si="1062"/>
        <v>32150</v>
      </c>
      <c r="AC5686" s="108">
        <f t="shared" si="1063"/>
        <v>610.85</v>
      </c>
      <c r="AD5686" s="107">
        <f t="shared" si="1064"/>
        <v>2.2222222222222223E-2</v>
      </c>
      <c r="AE5686" s="106">
        <f t="shared" si="1065"/>
        <v>13.574444444444445</v>
      </c>
      <c r="AF5686" s="105">
        <f t="shared" si="1066"/>
        <v>27.148888888888898</v>
      </c>
      <c r="AG5686" s="105">
        <f t="shared" si="1067"/>
        <v>615.85111111111109</v>
      </c>
    </row>
    <row r="5687" spans="1:33" s="88" customFormat="1" x14ac:dyDescent="0.35">
      <c r="A5687" s="21">
        <v>10141103</v>
      </c>
      <c r="B5687" s="115" t="s">
        <v>14786</v>
      </c>
      <c r="C5687" s="135" t="s">
        <v>710</v>
      </c>
      <c r="D5687" s="21">
        <v>298</v>
      </c>
      <c r="E5687" s="114" t="str">
        <f t="shared" si="1057"/>
        <v>TRANSFORMADOR MARCA:  298</v>
      </c>
      <c r="F5687" s="21"/>
      <c r="G5687" s="21"/>
      <c r="H5687" s="21" t="s">
        <v>14848</v>
      </c>
      <c r="I5687" s="21" t="s">
        <v>15112</v>
      </c>
      <c r="J5687" s="21"/>
      <c r="K5687" s="21" t="s">
        <v>15111</v>
      </c>
      <c r="L5687" s="21" t="s">
        <v>15110</v>
      </c>
      <c r="M5687" s="21">
        <v>315</v>
      </c>
      <c r="N5687" s="21">
        <v>33</v>
      </c>
      <c r="O5687" s="21" t="s">
        <v>362</v>
      </c>
      <c r="P5687" s="21">
        <v>3</v>
      </c>
      <c r="Q5687" s="124">
        <v>2016</v>
      </c>
      <c r="R5687" s="22"/>
      <c r="S5687" s="115"/>
      <c r="T5687" s="116">
        <v>1039</v>
      </c>
      <c r="U5687" s="111">
        <v>45</v>
      </c>
      <c r="V5687" s="113">
        <f t="shared" si="1058"/>
        <v>1017.0655555555555</v>
      </c>
      <c r="W5687" s="113">
        <f t="shared" si="1059"/>
        <v>21.934444444444466</v>
      </c>
      <c r="X5687" s="112">
        <f t="shared" si="1060"/>
        <v>21934.444444444467</v>
      </c>
      <c r="Y5687" s="111"/>
      <c r="Z5687" s="110">
        <f t="shared" si="1068"/>
        <v>44</v>
      </c>
      <c r="AA5687" s="109">
        <f t="shared" si="1061"/>
        <v>51.95</v>
      </c>
      <c r="AB5687" s="109">
        <f t="shared" si="1062"/>
        <v>51950</v>
      </c>
      <c r="AC5687" s="108">
        <f t="shared" si="1063"/>
        <v>987.05</v>
      </c>
      <c r="AD5687" s="107">
        <f t="shared" si="1064"/>
        <v>2.2222222222222223E-2</v>
      </c>
      <c r="AE5687" s="106">
        <f t="shared" si="1065"/>
        <v>21.934444444444445</v>
      </c>
      <c r="AF5687" s="105">
        <f t="shared" si="1066"/>
        <v>43.868888888888911</v>
      </c>
      <c r="AG5687" s="105">
        <f t="shared" si="1067"/>
        <v>995.13111111111107</v>
      </c>
    </row>
    <row r="5688" spans="1:33" s="88" customFormat="1" x14ac:dyDescent="0.35">
      <c r="A5688" s="21">
        <v>10141103</v>
      </c>
      <c r="B5688" s="115" t="s">
        <v>14786</v>
      </c>
      <c r="C5688" s="135" t="s">
        <v>710</v>
      </c>
      <c r="D5688" s="21">
        <v>299</v>
      </c>
      <c r="E5688" s="114" t="str">
        <f t="shared" si="1057"/>
        <v>TRANSFORMADOR MARCA:  299</v>
      </c>
      <c r="F5688" s="21"/>
      <c r="G5688" s="21"/>
      <c r="H5688" s="21" t="s">
        <v>14848</v>
      </c>
      <c r="I5688" s="21" t="s">
        <v>15108</v>
      </c>
      <c r="J5688" s="21"/>
      <c r="K5688" s="21" t="s">
        <v>15107</v>
      </c>
      <c r="L5688" s="21" t="s">
        <v>15106</v>
      </c>
      <c r="M5688" s="21">
        <v>200</v>
      </c>
      <c r="N5688" s="21">
        <v>33</v>
      </c>
      <c r="O5688" s="21" t="s">
        <v>362</v>
      </c>
      <c r="P5688" s="21">
        <v>3</v>
      </c>
      <c r="Q5688" s="124">
        <v>2016</v>
      </c>
      <c r="R5688" s="21"/>
      <c r="S5688" s="21"/>
      <c r="T5688" s="116">
        <v>991</v>
      </c>
      <c r="U5688" s="111">
        <v>45</v>
      </c>
      <c r="V5688" s="113">
        <f t="shared" si="1058"/>
        <v>970.07888888888886</v>
      </c>
      <c r="W5688" s="113">
        <f t="shared" si="1059"/>
        <v>20.921111111111145</v>
      </c>
      <c r="X5688" s="112">
        <f t="shared" si="1060"/>
        <v>20921.111111111146</v>
      </c>
      <c r="Y5688" s="111"/>
      <c r="Z5688" s="110">
        <f t="shared" si="1068"/>
        <v>44</v>
      </c>
      <c r="AA5688" s="109">
        <f t="shared" si="1061"/>
        <v>49.550000000000004</v>
      </c>
      <c r="AB5688" s="109">
        <f t="shared" si="1062"/>
        <v>49550.000000000007</v>
      </c>
      <c r="AC5688" s="108">
        <f t="shared" si="1063"/>
        <v>941.45</v>
      </c>
      <c r="AD5688" s="107">
        <f t="shared" si="1064"/>
        <v>2.2222222222222223E-2</v>
      </c>
      <c r="AE5688" s="106">
        <f t="shared" si="1065"/>
        <v>20.921111111111113</v>
      </c>
      <c r="AF5688" s="105">
        <f t="shared" si="1066"/>
        <v>41.842222222222262</v>
      </c>
      <c r="AG5688" s="105">
        <f t="shared" si="1067"/>
        <v>949.15777777777771</v>
      </c>
    </row>
    <row r="5689" spans="1:33" s="88" customFormat="1" x14ac:dyDescent="0.35">
      <c r="A5689" s="21">
        <v>10141103</v>
      </c>
      <c r="B5689" s="115" t="s">
        <v>14786</v>
      </c>
      <c r="C5689" s="135" t="s">
        <v>710</v>
      </c>
      <c r="D5689" s="21">
        <v>300</v>
      </c>
      <c r="E5689" s="114" t="str">
        <f t="shared" si="1057"/>
        <v>TRANSFORMADOR MARCA:  300</v>
      </c>
      <c r="F5689" s="21"/>
      <c r="G5689" s="21"/>
      <c r="H5689" s="21" t="s">
        <v>14848</v>
      </c>
      <c r="I5689" s="21" t="s">
        <v>15104</v>
      </c>
      <c r="J5689" s="21"/>
      <c r="K5689" s="21" t="s">
        <v>15103</v>
      </c>
      <c r="L5689" s="21" t="s">
        <v>15102</v>
      </c>
      <c r="M5689" s="21">
        <v>100</v>
      </c>
      <c r="N5689" s="21">
        <v>33</v>
      </c>
      <c r="O5689" s="21" t="s">
        <v>362</v>
      </c>
      <c r="P5689" s="21">
        <v>3</v>
      </c>
      <c r="Q5689" s="124">
        <v>2016</v>
      </c>
      <c r="R5689" s="21"/>
      <c r="S5689" s="21"/>
      <c r="T5689" s="116">
        <v>763</v>
      </c>
      <c r="U5689" s="111">
        <v>45</v>
      </c>
      <c r="V5689" s="113">
        <f t="shared" si="1058"/>
        <v>746.89222222222224</v>
      </c>
      <c r="W5689" s="113">
        <f t="shared" si="1059"/>
        <v>16.107777777777756</v>
      </c>
      <c r="X5689" s="112">
        <f t="shared" si="1060"/>
        <v>16107.777777777756</v>
      </c>
      <c r="Y5689" s="111"/>
      <c r="Z5689" s="110">
        <f t="shared" si="1068"/>
        <v>44</v>
      </c>
      <c r="AA5689" s="109">
        <f t="shared" si="1061"/>
        <v>38.15</v>
      </c>
      <c r="AB5689" s="109">
        <f t="shared" si="1062"/>
        <v>38150</v>
      </c>
      <c r="AC5689" s="108">
        <f t="shared" si="1063"/>
        <v>724.85</v>
      </c>
      <c r="AD5689" s="107">
        <f t="shared" si="1064"/>
        <v>2.2222222222222223E-2</v>
      </c>
      <c r="AE5689" s="106">
        <f t="shared" si="1065"/>
        <v>16.10777777777778</v>
      </c>
      <c r="AF5689" s="105">
        <f t="shared" si="1066"/>
        <v>32.21555555555554</v>
      </c>
      <c r="AG5689" s="105">
        <f t="shared" si="1067"/>
        <v>730.78444444444449</v>
      </c>
    </row>
    <row r="5690" spans="1:33" s="88" customFormat="1" x14ac:dyDescent="0.35">
      <c r="A5690" s="21">
        <v>10141103</v>
      </c>
      <c r="B5690" s="115" t="s">
        <v>14786</v>
      </c>
      <c r="C5690" s="135" t="s">
        <v>710</v>
      </c>
      <c r="D5690" s="21">
        <v>302</v>
      </c>
      <c r="E5690" s="114" t="str">
        <f t="shared" si="1057"/>
        <v>TRANSFORMADOR MARCA:  302</v>
      </c>
      <c r="F5690" s="21"/>
      <c r="G5690" s="21"/>
      <c r="H5690" s="21" t="s">
        <v>14848</v>
      </c>
      <c r="I5690" s="21" t="s">
        <v>15100</v>
      </c>
      <c r="J5690" s="21"/>
      <c r="K5690" s="21" t="s">
        <v>15099</v>
      </c>
      <c r="L5690" s="21" t="s">
        <v>15098</v>
      </c>
      <c r="M5690" s="21">
        <v>160</v>
      </c>
      <c r="N5690" s="21">
        <v>33</v>
      </c>
      <c r="O5690" s="21" t="s">
        <v>362</v>
      </c>
      <c r="P5690" s="21">
        <v>3</v>
      </c>
      <c r="Q5690" s="124">
        <v>2016</v>
      </c>
      <c r="R5690" s="21"/>
      <c r="S5690" s="21"/>
      <c r="T5690" s="116">
        <v>991</v>
      </c>
      <c r="U5690" s="111">
        <v>45</v>
      </c>
      <c r="V5690" s="113">
        <f t="shared" si="1058"/>
        <v>970.07888888888886</v>
      </c>
      <c r="W5690" s="113">
        <f t="shared" si="1059"/>
        <v>20.921111111111145</v>
      </c>
      <c r="X5690" s="112">
        <f t="shared" si="1060"/>
        <v>20921.111111111146</v>
      </c>
      <c r="Y5690" s="111"/>
      <c r="Z5690" s="110">
        <f t="shared" si="1068"/>
        <v>44</v>
      </c>
      <c r="AA5690" s="109">
        <f t="shared" si="1061"/>
        <v>49.550000000000004</v>
      </c>
      <c r="AB5690" s="109">
        <f t="shared" si="1062"/>
        <v>49550.000000000007</v>
      </c>
      <c r="AC5690" s="108">
        <f t="shared" si="1063"/>
        <v>941.45</v>
      </c>
      <c r="AD5690" s="107">
        <f t="shared" si="1064"/>
        <v>2.2222222222222223E-2</v>
      </c>
      <c r="AE5690" s="106">
        <f t="shared" si="1065"/>
        <v>20.921111111111113</v>
      </c>
      <c r="AF5690" s="105">
        <f t="shared" si="1066"/>
        <v>41.842222222222262</v>
      </c>
      <c r="AG5690" s="105">
        <f t="shared" si="1067"/>
        <v>949.15777777777771</v>
      </c>
    </row>
    <row r="5691" spans="1:33" s="88" customFormat="1" x14ac:dyDescent="0.35">
      <c r="A5691" s="21">
        <v>10141103</v>
      </c>
      <c r="B5691" s="115" t="s">
        <v>14786</v>
      </c>
      <c r="C5691" s="135" t="s">
        <v>710</v>
      </c>
      <c r="D5691" s="21">
        <v>303</v>
      </c>
      <c r="E5691" s="114" t="str">
        <f t="shared" si="1057"/>
        <v>TRANSFORMADOR MARCA:  303</v>
      </c>
      <c r="F5691" s="21"/>
      <c r="G5691" s="21"/>
      <c r="H5691" s="21" t="s">
        <v>14848</v>
      </c>
      <c r="I5691" s="21" t="s">
        <v>15096</v>
      </c>
      <c r="J5691" s="21"/>
      <c r="K5691" s="21" t="s">
        <v>15095</v>
      </c>
      <c r="L5691" s="21" t="s">
        <v>15094</v>
      </c>
      <c r="M5691" s="21">
        <v>100</v>
      </c>
      <c r="N5691" s="21">
        <v>33</v>
      </c>
      <c r="O5691" s="21" t="s">
        <v>362</v>
      </c>
      <c r="P5691" s="21">
        <v>3</v>
      </c>
      <c r="Q5691" s="124">
        <v>2016</v>
      </c>
      <c r="R5691" s="21"/>
      <c r="S5691" s="21"/>
      <c r="T5691" s="116">
        <v>763</v>
      </c>
      <c r="U5691" s="111">
        <v>45</v>
      </c>
      <c r="V5691" s="113">
        <f t="shared" si="1058"/>
        <v>746.89222222222224</v>
      </c>
      <c r="W5691" s="113">
        <f t="shared" si="1059"/>
        <v>16.107777777777756</v>
      </c>
      <c r="X5691" s="112">
        <f t="shared" si="1060"/>
        <v>16107.777777777756</v>
      </c>
      <c r="Y5691" s="111"/>
      <c r="Z5691" s="110">
        <f t="shared" si="1068"/>
        <v>44</v>
      </c>
      <c r="AA5691" s="109">
        <f t="shared" si="1061"/>
        <v>38.15</v>
      </c>
      <c r="AB5691" s="109">
        <f t="shared" si="1062"/>
        <v>38150</v>
      </c>
      <c r="AC5691" s="108">
        <f t="shared" si="1063"/>
        <v>724.85</v>
      </c>
      <c r="AD5691" s="107">
        <f t="shared" si="1064"/>
        <v>2.2222222222222223E-2</v>
      </c>
      <c r="AE5691" s="106">
        <f t="shared" si="1065"/>
        <v>16.10777777777778</v>
      </c>
      <c r="AF5691" s="105">
        <f t="shared" si="1066"/>
        <v>32.21555555555554</v>
      </c>
      <c r="AG5691" s="105">
        <f t="shared" si="1067"/>
        <v>730.78444444444449</v>
      </c>
    </row>
    <row r="5692" spans="1:33" s="88" customFormat="1" x14ac:dyDescent="0.35">
      <c r="A5692" s="21">
        <v>10141103</v>
      </c>
      <c r="B5692" s="115" t="s">
        <v>14786</v>
      </c>
      <c r="C5692" s="135" t="s">
        <v>710</v>
      </c>
      <c r="D5692" s="21">
        <v>304</v>
      </c>
      <c r="E5692" s="114" t="str">
        <f t="shared" si="1057"/>
        <v>TRANSFORMADOR MARCA:  304</v>
      </c>
      <c r="F5692" s="21"/>
      <c r="G5692" s="21"/>
      <c r="H5692" s="21" t="s">
        <v>14848</v>
      </c>
      <c r="I5692" s="21" t="s">
        <v>15092</v>
      </c>
      <c r="J5692" s="21"/>
      <c r="K5692" s="21" t="s">
        <v>15091</v>
      </c>
      <c r="L5692" s="21" t="s">
        <v>15090</v>
      </c>
      <c r="M5692" s="21">
        <v>100</v>
      </c>
      <c r="N5692" s="21">
        <v>33</v>
      </c>
      <c r="O5692" s="21" t="s">
        <v>362</v>
      </c>
      <c r="P5692" s="21">
        <v>3</v>
      </c>
      <c r="Q5692" s="124">
        <v>2016</v>
      </c>
      <c r="R5692" s="21"/>
      <c r="S5692" s="21"/>
      <c r="T5692" s="116">
        <v>763</v>
      </c>
      <c r="U5692" s="111">
        <v>45</v>
      </c>
      <c r="V5692" s="113">
        <f t="shared" si="1058"/>
        <v>746.89222222222224</v>
      </c>
      <c r="W5692" s="113">
        <f t="shared" si="1059"/>
        <v>16.107777777777756</v>
      </c>
      <c r="X5692" s="112">
        <f t="shared" si="1060"/>
        <v>16107.777777777756</v>
      </c>
      <c r="Y5692" s="111"/>
      <c r="Z5692" s="110">
        <f t="shared" si="1068"/>
        <v>44</v>
      </c>
      <c r="AA5692" s="109">
        <f t="shared" si="1061"/>
        <v>38.15</v>
      </c>
      <c r="AB5692" s="109">
        <f t="shared" si="1062"/>
        <v>38150</v>
      </c>
      <c r="AC5692" s="108">
        <f t="shared" si="1063"/>
        <v>724.85</v>
      </c>
      <c r="AD5692" s="107">
        <f t="shared" si="1064"/>
        <v>2.2222222222222223E-2</v>
      </c>
      <c r="AE5692" s="106">
        <f t="shared" si="1065"/>
        <v>16.10777777777778</v>
      </c>
      <c r="AF5692" s="105">
        <f t="shared" si="1066"/>
        <v>32.21555555555554</v>
      </c>
      <c r="AG5692" s="105">
        <f t="shared" si="1067"/>
        <v>730.78444444444449</v>
      </c>
    </row>
    <row r="5693" spans="1:33" s="88" customFormat="1" x14ac:dyDescent="0.35">
      <c r="A5693" s="21">
        <v>10141103</v>
      </c>
      <c r="B5693" s="115" t="s">
        <v>14786</v>
      </c>
      <c r="C5693" s="135" t="s">
        <v>710</v>
      </c>
      <c r="D5693" s="21">
        <v>305</v>
      </c>
      <c r="E5693" s="114" t="str">
        <f t="shared" si="1057"/>
        <v>TRANSFORMADOR MARCA:  305</v>
      </c>
      <c r="F5693" s="21"/>
      <c r="G5693" s="21"/>
      <c r="H5693" s="21" t="s">
        <v>14848</v>
      </c>
      <c r="I5693" s="21" t="s">
        <v>15087</v>
      </c>
      <c r="J5693" s="21"/>
      <c r="K5693" s="21" t="s">
        <v>15086</v>
      </c>
      <c r="L5693" s="21" t="s">
        <v>15085</v>
      </c>
      <c r="M5693" s="21">
        <v>100</v>
      </c>
      <c r="N5693" s="21">
        <v>33</v>
      </c>
      <c r="O5693" s="21" t="s">
        <v>362</v>
      </c>
      <c r="P5693" s="21">
        <v>3</v>
      </c>
      <c r="Q5693" s="124">
        <v>2016</v>
      </c>
      <c r="R5693" s="21"/>
      <c r="S5693" s="21"/>
      <c r="T5693" s="116">
        <v>763</v>
      </c>
      <c r="U5693" s="111">
        <v>45</v>
      </c>
      <c r="V5693" s="113">
        <f t="shared" si="1058"/>
        <v>746.89222222222224</v>
      </c>
      <c r="W5693" s="113">
        <f t="shared" si="1059"/>
        <v>16.107777777777756</v>
      </c>
      <c r="X5693" s="112">
        <f t="shared" si="1060"/>
        <v>16107.777777777756</v>
      </c>
      <c r="Y5693" s="111"/>
      <c r="Z5693" s="110">
        <f t="shared" si="1068"/>
        <v>44</v>
      </c>
      <c r="AA5693" s="109">
        <f t="shared" si="1061"/>
        <v>38.15</v>
      </c>
      <c r="AB5693" s="109">
        <f t="shared" si="1062"/>
        <v>38150</v>
      </c>
      <c r="AC5693" s="108">
        <f t="shared" si="1063"/>
        <v>724.85</v>
      </c>
      <c r="AD5693" s="107">
        <f t="shared" si="1064"/>
        <v>2.2222222222222223E-2</v>
      </c>
      <c r="AE5693" s="106">
        <f t="shared" si="1065"/>
        <v>16.10777777777778</v>
      </c>
      <c r="AF5693" s="105">
        <f t="shared" si="1066"/>
        <v>32.21555555555554</v>
      </c>
      <c r="AG5693" s="105">
        <f t="shared" si="1067"/>
        <v>730.78444444444449</v>
      </c>
    </row>
    <row r="5694" spans="1:33" s="88" customFormat="1" x14ac:dyDescent="0.35">
      <c r="A5694" s="21">
        <v>10141103</v>
      </c>
      <c r="B5694" s="115" t="s">
        <v>14786</v>
      </c>
      <c r="C5694" s="135" t="s">
        <v>710</v>
      </c>
      <c r="D5694" s="21">
        <v>306</v>
      </c>
      <c r="E5694" s="114" t="str">
        <f t="shared" si="1057"/>
        <v>TRANSFORMADOR MARCA:  306</v>
      </c>
      <c r="F5694" s="21"/>
      <c r="G5694" s="21"/>
      <c r="H5694" s="21" t="s">
        <v>14848</v>
      </c>
      <c r="I5694" s="21" t="s">
        <v>15084</v>
      </c>
      <c r="J5694" s="21"/>
      <c r="K5694" s="21" t="s">
        <v>15083</v>
      </c>
      <c r="L5694" s="21" t="s">
        <v>15082</v>
      </c>
      <c r="M5694" s="21">
        <v>50</v>
      </c>
      <c r="N5694" s="21">
        <v>33</v>
      </c>
      <c r="O5694" s="21" t="s">
        <v>362</v>
      </c>
      <c r="P5694" s="21">
        <v>3</v>
      </c>
      <c r="Q5694" s="124">
        <v>2016</v>
      </c>
      <c r="R5694" s="21"/>
      <c r="S5694" s="21"/>
      <c r="T5694" s="116">
        <v>643</v>
      </c>
      <c r="U5694" s="111">
        <v>45</v>
      </c>
      <c r="V5694" s="113">
        <f t="shared" si="1058"/>
        <v>629.42555555555555</v>
      </c>
      <c r="W5694" s="113">
        <f t="shared" si="1059"/>
        <v>13.574444444444453</v>
      </c>
      <c r="X5694" s="112">
        <f t="shared" si="1060"/>
        <v>13574.444444444453</v>
      </c>
      <c r="Y5694" s="111"/>
      <c r="Z5694" s="110">
        <f t="shared" si="1068"/>
        <v>44</v>
      </c>
      <c r="AA5694" s="109">
        <f t="shared" si="1061"/>
        <v>32.15</v>
      </c>
      <c r="AB5694" s="109">
        <f t="shared" si="1062"/>
        <v>32150</v>
      </c>
      <c r="AC5694" s="108">
        <f t="shared" si="1063"/>
        <v>610.85</v>
      </c>
      <c r="AD5694" s="107">
        <f t="shared" si="1064"/>
        <v>2.2222222222222223E-2</v>
      </c>
      <c r="AE5694" s="106">
        <f t="shared" si="1065"/>
        <v>13.574444444444445</v>
      </c>
      <c r="AF5694" s="105">
        <f t="shared" si="1066"/>
        <v>27.148888888888898</v>
      </c>
      <c r="AG5694" s="105">
        <f t="shared" si="1067"/>
        <v>615.85111111111109</v>
      </c>
    </row>
    <row r="5695" spans="1:33" s="88" customFormat="1" x14ac:dyDescent="0.35">
      <c r="A5695" s="21">
        <v>10141103</v>
      </c>
      <c r="B5695" s="115" t="s">
        <v>14786</v>
      </c>
      <c r="C5695" s="135" t="s">
        <v>710</v>
      </c>
      <c r="D5695" s="21">
        <v>307</v>
      </c>
      <c r="E5695" s="114" t="str">
        <f t="shared" si="1057"/>
        <v>TRANSFORMADOR MARCA:  307</v>
      </c>
      <c r="F5695" s="21"/>
      <c r="G5695" s="21"/>
      <c r="H5695" s="21" t="s">
        <v>14848</v>
      </c>
      <c r="I5695" s="21" t="s">
        <v>15081</v>
      </c>
      <c r="J5695" s="21"/>
      <c r="K5695" s="21" t="s">
        <v>15080</v>
      </c>
      <c r="L5695" s="21" t="s">
        <v>15079</v>
      </c>
      <c r="M5695" s="21">
        <v>100</v>
      </c>
      <c r="N5695" s="21">
        <v>33</v>
      </c>
      <c r="O5695" s="21" t="s">
        <v>362</v>
      </c>
      <c r="P5695" s="21">
        <v>3</v>
      </c>
      <c r="Q5695" s="124">
        <v>2016</v>
      </c>
      <c r="R5695" s="21"/>
      <c r="S5695" s="21"/>
      <c r="T5695" s="116">
        <v>763</v>
      </c>
      <c r="U5695" s="111">
        <v>45</v>
      </c>
      <c r="V5695" s="113">
        <f t="shared" si="1058"/>
        <v>746.89222222222224</v>
      </c>
      <c r="W5695" s="113">
        <f t="shared" si="1059"/>
        <v>16.107777777777756</v>
      </c>
      <c r="X5695" s="112">
        <f t="shared" si="1060"/>
        <v>16107.777777777756</v>
      </c>
      <c r="Y5695" s="111"/>
      <c r="Z5695" s="110">
        <f t="shared" si="1068"/>
        <v>44</v>
      </c>
      <c r="AA5695" s="109">
        <f t="shared" si="1061"/>
        <v>38.15</v>
      </c>
      <c r="AB5695" s="109">
        <f t="shared" si="1062"/>
        <v>38150</v>
      </c>
      <c r="AC5695" s="108">
        <f t="shared" si="1063"/>
        <v>724.85</v>
      </c>
      <c r="AD5695" s="107">
        <f t="shared" si="1064"/>
        <v>2.2222222222222223E-2</v>
      </c>
      <c r="AE5695" s="106">
        <f t="shared" si="1065"/>
        <v>16.10777777777778</v>
      </c>
      <c r="AF5695" s="105">
        <f t="shared" si="1066"/>
        <v>32.21555555555554</v>
      </c>
      <c r="AG5695" s="105">
        <f t="shared" si="1067"/>
        <v>730.78444444444449</v>
      </c>
    </row>
    <row r="5696" spans="1:33" s="88" customFormat="1" x14ac:dyDescent="0.35">
      <c r="A5696" s="21">
        <v>10141103</v>
      </c>
      <c r="B5696" s="115" t="s">
        <v>14786</v>
      </c>
      <c r="C5696" s="135" t="s">
        <v>710</v>
      </c>
      <c r="D5696" s="21">
        <v>308</v>
      </c>
      <c r="E5696" s="114" t="str">
        <f t="shared" si="1057"/>
        <v>TRANSFORMADOR MARCA:  308</v>
      </c>
      <c r="F5696" s="21"/>
      <c r="G5696" s="21"/>
      <c r="H5696" s="21" t="s">
        <v>14848</v>
      </c>
      <c r="I5696" s="21" t="s">
        <v>15078</v>
      </c>
      <c r="J5696" s="21"/>
      <c r="K5696" s="21" t="s">
        <v>15077</v>
      </c>
      <c r="L5696" s="21" t="s">
        <v>15076</v>
      </c>
      <c r="M5696" s="21">
        <v>50</v>
      </c>
      <c r="N5696" s="21">
        <v>33</v>
      </c>
      <c r="O5696" s="21" t="s">
        <v>362</v>
      </c>
      <c r="P5696" s="21">
        <v>3</v>
      </c>
      <c r="Q5696" s="124">
        <v>2016</v>
      </c>
      <c r="R5696" s="21"/>
      <c r="S5696" s="21"/>
      <c r="T5696" s="116">
        <v>643</v>
      </c>
      <c r="U5696" s="111">
        <v>45</v>
      </c>
      <c r="V5696" s="113">
        <f t="shared" si="1058"/>
        <v>629.42555555555555</v>
      </c>
      <c r="W5696" s="113">
        <f t="shared" si="1059"/>
        <v>13.574444444444453</v>
      </c>
      <c r="X5696" s="112">
        <f t="shared" si="1060"/>
        <v>13574.444444444453</v>
      </c>
      <c r="Y5696" s="111"/>
      <c r="Z5696" s="110">
        <f t="shared" si="1068"/>
        <v>44</v>
      </c>
      <c r="AA5696" s="109">
        <f t="shared" si="1061"/>
        <v>32.15</v>
      </c>
      <c r="AB5696" s="109">
        <f t="shared" si="1062"/>
        <v>32150</v>
      </c>
      <c r="AC5696" s="108">
        <f t="shared" si="1063"/>
        <v>610.85</v>
      </c>
      <c r="AD5696" s="107">
        <f t="shared" si="1064"/>
        <v>2.2222222222222223E-2</v>
      </c>
      <c r="AE5696" s="106">
        <f t="shared" si="1065"/>
        <v>13.574444444444445</v>
      </c>
      <c r="AF5696" s="105">
        <f t="shared" si="1066"/>
        <v>27.148888888888898</v>
      </c>
      <c r="AG5696" s="105">
        <f t="shared" si="1067"/>
        <v>615.85111111111109</v>
      </c>
    </row>
    <row r="5697" spans="1:33" s="88" customFormat="1" x14ac:dyDescent="0.35">
      <c r="A5697" s="21">
        <v>10141103</v>
      </c>
      <c r="B5697" s="115" t="s">
        <v>14786</v>
      </c>
      <c r="C5697" s="135" t="s">
        <v>710</v>
      </c>
      <c r="D5697" s="21" t="s">
        <v>15075</v>
      </c>
      <c r="E5697" s="114" t="str">
        <f t="shared" si="1057"/>
        <v>TRANSFORMADOR MARCA: CUAMBA PTS 57</v>
      </c>
      <c r="F5697" s="21"/>
      <c r="G5697" s="124" t="s">
        <v>179</v>
      </c>
      <c r="H5697" s="124" t="s">
        <v>179</v>
      </c>
      <c r="I5697" s="124" t="s">
        <v>15074</v>
      </c>
      <c r="J5697" s="21"/>
      <c r="K5697" s="21" t="s">
        <v>15073</v>
      </c>
      <c r="L5697" s="21" t="s">
        <v>15072</v>
      </c>
      <c r="M5697" s="21">
        <v>100</v>
      </c>
      <c r="N5697" s="161" t="s">
        <v>19</v>
      </c>
      <c r="O5697" s="21" t="s">
        <v>362</v>
      </c>
      <c r="P5697" s="21">
        <v>3</v>
      </c>
      <c r="Q5697" s="124">
        <v>2016</v>
      </c>
      <c r="R5697" s="21"/>
      <c r="S5697" s="21"/>
      <c r="T5697" s="116">
        <v>763</v>
      </c>
      <c r="U5697" s="111">
        <v>45</v>
      </c>
      <c r="V5697" s="113">
        <f t="shared" si="1058"/>
        <v>746.89222222222224</v>
      </c>
      <c r="W5697" s="113">
        <f t="shared" si="1059"/>
        <v>16.107777777777756</v>
      </c>
      <c r="X5697" s="112">
        <f t="shared" si="1060"/>
        <v>16107.777777777756</v>
      </c>
      <c r="Y5697" s="111"/>
      <c r="Z5697" s="110">
        <f t="shared" si="1068"/>
        <v>44</v>
      </c>
      <c r="AA5697" s="109">
        <f t="shared" si="1061"/>
        <v>38.15</v>
      </c>
      <c r="AB5697" s="109">
        <f t="shared" si="1062"/>
        <v>38150</v>
      </c>
      <c r="AC5697" s="108">
        <f t="shared" si="1063"/>
        <v>724.85</v>
      </c>
      <c r="AD5697" s="107">
        <f t="shared" si="1064"/>
        <v>2.2222222222222223E-2</v>
      </c>
      <c r="AE5697" s="106">
        <f t="shared" si="1065"/>
        <v>16.10777777777778</v>
      </c>
      <c r="AF5697" s="105">
        <f t="shared" si="1066"/>
        <v>32.21555555555554</v>
      </c>
      <c r="AG5697" s="105">
        <f t="shared" si="1067"/>
        <v>730.78444444444449</v>
      </c>
    </row>
    <row r="5698" spans="1:33" s="88" customFormat="1" x14ac:dyDescent="0.35">
      <c r="A5698" s="21">
        <v>10141103</v>
      </c>
      <c r="B5698" s="115" t="s">
        <v>14786</v>
      </c>
      <c r="C5698" s="135" t="s">
        <v>710</v>
      </c>
      <c r="D5698" s="21" t="s">
        <v>15367</v>
      </c>
      <c r="E5698" s="114" t="str">
        <f t="shared" ref="E5698:E5761" si="1069">+CONCATENATE(C5698," ","MARCA:",R5698," ",G5698," ",D5698,)</f>
        <v>TRANSFORMADOR MARCA:Ormazabal PT52 PT52</v>
      </c>
      <c r="F5698" s="21" t="s">
        <v>15368</v>
      </c>
      <c r="G5698" s="21" t="s">
        <v>15367</v>
      </c>
      <c r="H5698" s="21" t="s">
        <v>3104</v>
      </c>
      <c r="I5698" s="21" t="s">
        <v>530</v>
      </c>
      <c r="J5698" s="57"/>
      <c r="K5698" s="124">
        <v>695942.1</v>
      </c>
      <c r="L5698" s="124">
        <v>7813063</v>
      </c>
      <c r="M5698" s="21">
        <v>250</v>
      </c>
      <c r="N5698" s="21">
        <v>22</v>
      </c>
      <c r="O5698" s="21">
        <v>0.4</v>
      </c>
      <c r="P5698" s="21">
        <v>3</v>
      </c>
      <c r="Q5698" s="124">
        <v>2016</v>
      </c>
      <c r="R5698" s="124" t="s">
        <v>505</v>
      </c>
      <c r="S5698" s="124">
        <v>60076</v>
      </c>
      <c r="T5698" s="116">
        <v>953</v>
      </c>
      <c r="U5698" s="111">
        <v>45</v>
      </c>
      <c r="V5698" s="113">
        <f t="shared" ref="V5698:V5761" si="1070">((Z5698/U5698)*(T5698-AA5698))+AA5698</f>
        <v>932.88111111111107</v>
      </c>
      <c r="W5698" s="113">
        <f t="shared" ref="W5698:W5761" si="1071">+T5698-V5698</f>
        <v>20.118888888888932</v>
      </c>
      <c r="X5698" s="112">
        <f t="shared" ref="X5698:X5761" si="1072">+W5698*1000</f>
        <v>20118.888888888934</v>
      </c>
      <c r="Y5698" s="111"/>
      <c r="Z5698" s="110">
        <f t="shared" si="1068"/>
        <v>44</v>
      </c>
      <c r="AA5698" s="109">
        <f t="shared" ref="AA5698:AA5761" si="1073">(5/100*T5698)</f>
        <v>47.650000000000006</v>
      </c>
      <c r="AB5698" s="109">
        <f t="shared" ref="AB5698:AB5761" si="1074">+AA5698*1000</f>
        <v>47650.000000000007</v>
      </c>
      <c r="AC5698" s="108">
        <f t="shared" ref="AC5698:AC5761" si="1075">+T5698-AA5698</f>
        <v>905.35</v>
      </c>
      <c r="AD5698" s="107">
        <f t="shared" ref="AD5698:AD5761" si="1076">1/U5698</f>
        <v>2.2222222222222223E-2</v>
      </c>
      <c r="AE5698" s="106">
        <f t="shared" ref="AE5698:AE5761" si="1077">+AC5698*AD5698</f>
        <v>20.11888888888889</v>
      </c>
      <c r="AF5698" s="105">
        <f t="shared" ref="AF5698:AF5761" si="1078">+T5698-V5698+AE5698</f>
        <v>40.237777777777822</v>
      </c>
      <c r="AG5698" s="105">
        <f t="shared" ref="AG5698:AG5761" si="1079">+V5698-AE5698</f>
        <v>912.76222222222214</v>
      </c>
    </row>
    <row r="5699" spans="1:33" s="88" customFormat="1" x14ac:dyDescent="0.35">
      <c r="A5699" s="21">
        <v>10141103</v>
      </c>
      <c r="B5699" s="115" t="s">
        <v>14786</v>
      </c>
      <c r="C5699" s="135" t="s">
        <v>710</v>
      </c>
      <c r="D5699" s="133" t="s">
        <v>10878</v>
      </c>
      <c r="E5699" s="114" t="str">
        <f t="shared" si="1069"/>
        <v>TRANSFORMADOR MARCA:Powertech  PT 55 RE</v>
      </c>
      <c r="F5699" s="57" t="s">
        <v>2359</v>
      </c>
      <c r="G5699" s="21"/>
      <c r="H5699" s="21" t="s">
        <v>1695</v>
      </c>
      <c r="I5699" s="21"/>
      <c r="J5699" s="21"/>
      <c r="K5699" s="133" t="s">
        <v>15366</v>
      </c>
      <c r="L5699" s="133" t="s">
        <v>15365</v>
      </c>
      <c r="M5699" s="21">
        <v>100</v>
      </c>
      <c r="N5699" s="21">
        <v>33</v>
      </c>
      <c r="O5699" s="21" t="s">
        <v>510</v>
      </c>
      <c r="P5699" s="124" t="s">
        <v>516</v>
      </c>
      <c r="Q5699" s="21">
        <v>2016</v>
      </c>
      <c r="R5699" s="21" t="s">
        <v>2362</v>
      </c>
      <c r="S5699" s="21" t="s">
        <v>15364</v>
      </c>
      <c r="T5699" s="116">
        <v>763</v>
      </c>
      <c r="U5699" s="111">
        <v>45</v>
      </c>
      <c r="V5699" s="113">
        <f t="shared" si="1070"/>
        <v>746.89222222222224</v>
      </c>
      <c r="W5699" s="113">
        <f t="shared" si="1071"/>
        <v>16.107777777777756</v>
      </c>
      <c r="X5699" s="112">
        <f t="shared" si="1072"/>
        <v>16107.777777777756</v>
      </c>
      <c r="Y5699" s="111"/>
      <c r="Z5699" s="110">
        <f t="shared" si="1068"/>
        <v>44</v>
      </c>
      <c r="AA5699" s="109">
        <f t="shared" si="1073"/>
        <v>38.15</v>
      </c>
      <c r="AB5699" s="109">
        <f t="shared" si="1074"/>
        <v>38150</v>
      </c>
      <c r="AC5699" s="108">
        <f t="shared" si="1075"/>
        <v>724.85</v>
      </c>
      <c r="AD5699" s="107">
        <f t="shared" si="1076"/>
        <v>2.2222222222222223E-2</v>
      </c>
      <c r="AE5699" s="106">
        <f t="shared" si="1077"/>
        <v>16.10777777777778</v>
      </c>
      <c r="AF5699" s="105">
        <f t="shared" si="1078"/>
        <v>32.21555555555554</v>
      </c>
      <c r="AG5699" s="105">
        <f t="shared" si="1079"/>
        <v>730.78444444444449</v>
      </c>
    </row>
    <row r="5700" spans="1:33" s="88" customFormat="1" x14ac:dyDescent="0.35">
      <c r="A5700" s="21">
        <v>10141103</v>
      </c>
      <c r="B5700" s="115" t="s">
        <v>14786</v>
      </c>
      <c r="C5700" s="135" t="s">
        <v>710</v>
      </c>
      <c r="D5700" s="21">
        <v>105</v>
      </c>
      <c r="E5700" s="114" t="str">
        <f t="shared" si="1069"/>
        <v>TRANSFORMADOR MARCA:NEI Transformers  105</v>
      </c>
      <c r="F5700" s="21"/>
      <c r="G5700" s="41"/>
      <c r="H5700" s="21" t="s">
        <v>15004</v>
      </c>
      <c r="I5700" s="21" t="s">
        <v>15363</v>
      </c>
      <c r="J5700" s="21"/>
      <c r="K5700" s="21" t="s">
        <v>15362</v>
      </c>
      <c r="L5700" s="21" t="s">
        <v>15361</v>
      </c>
      <c r="M5700" s="21">
        <v>25</v>
      </c>
      <c r="N5700" s="21">
        <v>33</v>
      </c>
      <c r="O5700" s="21" t="s">
        <v>362</v>
      </c>
      <c r="P5700" s="21">
        <v>3</v>
      </c>
      <c r="Q5700" s="124">
        <v>2016</v>
      </c>
      <c r="R5700" s="124" t="s">
        <v>1575</v>
      </c>
      <c r="S5700" s="124" t="s">
        <v>15360</v>
      </c>
      <c r="T5700" s="116">
        <v>643</v>
      </c>
      <c r="U5700" s="111">
        <v>45</v>
      </c>
      <c r="V5700" s="113">
        <f t="shared" si="1070"/>
        <v>629.42555555555555</v>
      </c>
      <c r="W5700" s="113">
        <f t="shared" si="1071"/>
        <v>13.574444444444453</v>
      </c>
      <c r="X5700" s="112">
        <f t="shared" si="1072"/>
        <v>13574.444444444453</v>
      </c>
      <c r="Y5700" s="111"/>
      <c r="Z5700" s="110">
        <f t="shared" si="1068"/>
        <v>44</v>
      </c>
      <c r="AA5700" s="109">
        <f t="shared" si="1073"/>
        <v>32.15</v>
      </c>
      <c r="AB5700" s="109">
        <f t="shared" si="1074"/>
        <v>32150</v>
      </c>
      <c r="AC5700" s="108">
        <f t="shared" si="1075"/>
        <v>610.85</v>
      </c>
      <c r="AD5700" s="107">
        <f t="shared" si="1076"/>
        <v>2.2222222222222223E-2</v>
      </c>
      <c r="AE5700" s="106">
        <f t="shared" si="1077"/>
        <v>13.574444444444445</v>
      </c>
      <c r="AF5700" s="105">
        <f t="shared" si="1078"/>
        <v>27.148888888888898</v>
      </c>
      <c r="AG5700" s="105">
        <f t="shared" si="1079"/>
        <v>615.85111111111109</v>
      </c>
    </row>
    <row r="5701" spans="1:33" s="88" customFormat="1" x14ac:dyDescent="0.35">
      <c r="A5701" s="21">
        <v>10141103</v>
      </c>
      <c r="B5701" s="115" t="s">
        <v>14786</v>
      </c>
      <c r="C5701" s="135" t="s">
        <v>710</v>
      </c>
      <c r="D5701" s="21">
        <v>110</v>
      </c>
      <c r="E5701" s="114" t="str">
        <f t="shared" si="1069"/>
        <v>TRANSFORMADOR MARCA:IMEFY  110</v>
      </c>
      <c r="F5701" s="57"/>
      <c r="G5701" s="21"/>
      <c r="H5701" s="21" t="s">
        <v>15359</v>
      </c>
      <c r="I5701" s="21" t="s">
        <v>15358</v>
      </c>
      <c r="J5701" s="21"/>
      <c r="K5701" s="21" t="s">
        <v>15357</v>
      </c>
      <c r="L5701" s="21" t="s">
        <v>15356</v>
      </c>
      <c r="M5701" s="21">
        <v>25</v>
      </c>
      <c r="N5701" s="21">
        <v>33</v>
      </c>
      <c r="O5701" s="21" t="s">
        <v>362</v>
      </c>
      <c r="P5701" s="21">
        <v>3</v>
      </c>
      <c r="Q5701" s="124">
        <v>2016</v>
      </c>
      <c r="R5701" s="124" t="s">
        <v>726</v>
      </c>
      <c r="S5701" s="124">
        <v>134445</v>
      </c>
      <c r="T5701" s="116">
        <v>643</v>
      </c>
      <c r="U5701" s="111">
        <v>45</v>
      </c>
      <c r="V5701" s="113">
        <f t="shared" si="1070"/>
        <v>629.42555555555555</v>
      </c>
      <c r="W5701" s="113">
        <f t="shared" si="1071"/>
        <v>13.574444444444453</v>
      </c>
      <c r="X5701" s="112">
        <f t="shared" si="1072"/>
        <v>13574.444444444453</v>
      </c>
      <c r="Y5701" s="111"/>
      <c r="Z5701" s="110">
        <f t="shared" si="1068"/>
        <v>44</v>
      </c>
      <c r="AA5701" s="109">
        <f t="shared" si="1073"/>
        <v>32.15</v>
      </c>
      <c r="AB5701" s="109">
        <f t="shared" si="1074"/>
        <v>32150</v>
      </c>
      <c r="AC5701" s="108">
        <f t="shared" si="1075"/>
        <v>610.85</v>
      </c>
      <c r="AD5701" s="107">
        <f t="shared" si="1076"/>
        <v>2.2222222222222223E-2</v>
      </c>
      <c r="AE5701" s="106">
        <f t="shared" si="1077"/>
        <v>13.574444444444445</v>
      </c>
      <c r="AF5701" s="105">
        <f t="shared" si="1078"/>
        <v>27.148888888888898</v>
      </c>
      <c r="AG5701" s="105">
        <f t="shared" si="1079"/>
        <v>615.85111111111109</v>
      </c>
    </row>
    <row r="5702" spans="1:33" s="88" customFormat="1" x14ac:dyDescent="0.35">
      <c r="A5702" s="21">
        <v>10141103</v>
      </c>
      <c r="B5702" s="115" t="s">
        <v>14786</v>
      </c>
      <c r="C5702" s="135" t="s">
        <v>710</v>
      </c>
      <c r="D5702" s="21">
        <v>133</v>
      </c>
      <c r="E5702" s="114" t="str">
        <f t="shared" si="1069"/>
        <v>TRANSFORMADOR MARCA:Tusco Transformer  133</v>
      </c>
      <c r="F5702" s="21"/>
      <c r="G5702" s="21"/>
      <c r="H5702" s="21" t="s">
        <v>14848</v>
      </c>
      <c r="I5702" s="21" t="s">
        <v>15355</v>
      </c>
      <c r="J5702" s="21"/>
      <c r="K5702" s="21" t="s">
        <v>15354</v>
      </c>
      <c r="L5702" s="21" t="s">
        <v>15353</v>
      </c>
      <c r="M5702" s="21">
        <v>100</v>
      </c>
      <c r="N5702" s="21">
        <v>11</v>
      </c>
      <c r="O5702" s="21" t="s">
        <v>362</v>
      </c>
      <c r="P5702" s="21">
        <v>3</v>
      </c>
      <c r="Q5702" s="124">
        <v>2016</v>
      </c>
      <c r="R5702" s="124" t="s">
        <v>15335</v>
      </c>
      <c r="S5702" s="124">
        <v>487835</v>
      </c>
      <c r="T5702" s="116">
        <v>763</v>
      </c>
      <c r="U5702" s="111">
        <v>45</v>
      </c>
      <c r="V5702" s="113">
        <f t="shared" si="1070"/>
        <v>746.89222222222224</v>
      </c>
      <c r="W5702" s="113">
        <f t="shared" si="1071"/>
        <v>16.107777777777756</v>
      </c>
      <c r="X5702" s="112">
        <f t="shared" si="1072"/>
        <v>16107.777777777756</v>
      </c>
      <c r="Y5702" s="111"/>
      <c r="Z5702" s="110">
        <f t="shared" si="1068"/>
        <v>44</v>
      </c>
      <c r="AA5702" s="109">
        <f t="shared" si="1073"/>
        <v>38.15</v>
      </c>
      <c r="AB5702" s="109">
        <f t="shared" si="1074"/>
        <v>38150</v>
      </c>
      <c r="AC5702" s="108">
        <f t="shared" si="1075"/>
        <v>724.85</v>
      </c>
      <c r="AD5702" s="107">
        <f t="shared" si="1076"/>
        <v>2.2222222222222223E-2</v>
      </c>
      <c r="AE5702" s="106">
        <f t="shared" si="1077"/>
        <v>16.10777777777778</v>
      </c>
      <c r="AF5702" s="105">
        <f t="shared" si="1078"/>
        <v>32.21555555555554</v>
      </c>
      <c r="AG5702" s="105">
        <f t="shared" si="1079"/>
        <v>730.78444444444449</v>
      </c>
    </row>
    <row r="5703" spans="1:33" s="88" customFormat="1" x14ac:dyDescent="0.35">
      <c r="A5703" s="21">
        <v>10141103</v>
      </c>
      <c r="B5703" s="115" t="s">
        <v>14786</v>
      </c>
      <c r="C5703" s="135" t="s">
        <v>710</v>
      </c>
      <c r="D5703" s="21">
        <v>212</v>
      </c>
      <c r="E5703" s="114" t="str">
        <f t="shared" si="1069"/>
        <v>TRANSFORMADOR MARCA:EFACEC  212</v>
      </c>
      <c r="F5703" s="21"/>
      <c r="G5703" s="21"/>
      <c r="H5703" s="21" t="s">
        <v>14848</v>
      </c>
      <c r="I5703" s="21" t="s">
        <v>14972</v>
      </c>
      <c r="J5703" s="21"/>
      <c r="K5703" s="21" t="s">
        <v>15352</v>
      </c>
      <c r="L5703" s="21" t="s">
        <v>15351</v>
      </c>
      <c r="M5703" s="21">
        <v>100</v>
      </c>
      <c r="N5703" s="21">
        <v>33</v>
      </c>
      <c r="O5703" s="21" t="s">
        <v>362</v>
      </c>
      <c r="P5703" s="21">
        <v>3</v>
      </c>
      <c r="Q5703" s="124">
        <v>2016</v>
      </c>
      <c r="R5703" s="124" t="s">
        <v>27</v>
      </c>
      <c r="S5703" s="124">
        <v>26586.2</v>
      </c>
      <c r="T5703" s="116">
        <v>763</v>
      </c>
      <c r="U5703" s="111">
        <v>45</v>
      </c>
      <c r="V5703" s="113">
        <f t="shared" si="1070"/>
        <v>746.89222222222224</v>
      </c>
      <c r="W5703" s="113">
        <f t="shared" si="1071"/>
        <v>16.107777777777756</v>
      </c>
      <c r="X5703" s="112">
        <f t="shared" si="1072"/>
        <v>16107.777777777756</v>
      </c>
      <c r="Y5703" s="111"/>
      <c r="Z5703" s="110">
        <f t="shared" si="1068"/>
        <v>44</v>
      </c>
      <c r="AA5703" s="109">
        <f t="shared" si="1073"/>
        <v>38.15</v>
      </c>
      <c r="AB5703" s="109">
        <f t="shared" si="1074"/>
        <v>38150</v>
      </c>
      <c r="AC5703" s="108">
        <f t="shared" si="1075"/>
        <v>724.85</v>
      </c>
      <c r="AD5703" s="107">
        <f t="shared" si="1076"/>
        <v>2.2222222222222223E-2</v>
      </c>
      <c r="AE5703" s="106">
        <f t="shared" si="1077"/>
        <v>16.10777777777778</v>
      </c>
      <c r="AF5703" s="105">
        <f t="shared" si="1078"/>
        <v>32.21555555555554</v>
      </c>
      <c r="AG5703" s="105">
        <f t="shared" si="1079"/>
        <v>730.78444444444449</v>
      </c>
    </row>
    <row r="5704" spans="1:33" s="88" customFormat="1" x14ac:dyDescent="0.35">
      <c r="A5704" s="21">
        <v>10141103</v>
      </c>
      <c r="B5704" s="115" t="s">
        <v>14786</v>
      </c>
      <c r="C5704" s="135" t="s">
        <v>710</v>
      </c>
      <c r="D5704" s="21">
        <v>213</v>
      </c>
      <c r="E5704" s="114" t="str">
        <f t="shared" si="1069"/>
        <v>TRANSFORMADOR MARCA:Fuji Tusco  213</v>
      </c>
      <c r="F5704" s="21"/>
      <c r="G5704" s="21"/>
      <c r="H5704" s="21" t="s">
        <v>14848</v>
      </c>
      <c r="I5704" s="21" t="s">
        <v>15222</v>
      </c>
      <c r="J5704" s="21"/>
      <c r="K5704" s="21" t="s">
        <v>15350</v>
      </c>
      <c r="L5704" s="21" t="s">
        <v>15349</v>
      </c>
      <c r="M5704" s="21">
        <v>500</v>
      </c>
      <c r="N5704" s="21">
        <v>33</v>
      </c>
      <c r="O5704" s="21" t="s">
        <v>362</v>
      </c>
      <c r="P5704" s="21">
        <v>3</v>
      </c>
      <c r="Q5704" s="124">
        <v>2016</v>
      </c>
      <c r="R5704" s="136" t="s">
        <v>1821</v>
      </c>
      <c r="S5704" s="135">
        <v>601176</v>
      </c>
      <c r="T5704" s="116">
        <v>1200</v>
      </c>
      <c r="U5704" s="111">
        <v>45</v>
      </c>
      <c r="V5704" s="113">
        <f t="shared" si="1070"/>
        <v>1174.6666666666667</v>
      </c>
      <c r="W5704" s="113">
        <f t="shared" si="1071"/>
        <v>25.333333333333258</v>
      </c>
      <c r="X5704" s="112">
        <f t="shared" si="1072"/>
        <v>25333.333333333256</v>
      </c>
      <c r="Y5704" s="111"/>
      <c r="Z5704" s="110">
        <f t="shared" si="1068"/>
        <v>44</v>
      </c>
      <c r="AA5704" s="109">
        <f t="shared" si="1073"/>
        <v>60</v>
      </c>
      <c r="AB5704" s="109">
        <f t="shared" si="1074"/>
        <v>60000</v>
      </c>
      <c r="AC5704" s="108">
        <f t="shared" si="1075"/>
        <v>1140</v>
      </c>
      <c r="AD5704" s="107">
        <f t="shared" si="1076"/>
        <v>2.2222222222222223E-2</v>
      </c>
      <c r="AE5704" s="106">
        <f t="shared" si="1077"/>
        <v>25.333333333333336</v>
      </c>
      <c r="AF5704" s="105">
        <f t="shared" si="1078"/>
        <v>50.666666666666593</v>
      </c>
      <c r="AG5704" s="105">
        <f t="shared" si="1079"/>
        <v>1149.3333333333335</v>
      </c>
    </row>
    <row r="5705" spans="1:33" s="88" customFormat="1" x14ac:dyDescent="0.35">
      <c r="A5705" s="21">
        <v>10141103</v>
      </c>
      <c r="B5705" s="115" t="s">
        <v>14786</v>
      </c>
      <c r="C5705" s="135" t="s">
        <v>710</v>
      </c>
      <c r="D5705" s="21">
        <v>214</v>
      </c>
      <c r="E5705" s="114" t="str">
        <f t="shared" si="1069"/>
        <v>TRANSFORMADOR MARCA:EFACEC  214</v>
      </c>
      <c r="F5705" s="21"/>
      <c r="G5705" s="21"/>
      <c r="H5705" s="21" t="s">
        <v>14848</v>
      </c>
      <c r="I5705" s="21" t="s">
        <v>14972</v>
      </c>
      <c r="J5705" s="21"/>
      <c r="K5705" s="21" t="s">
        <v>15348</v>
      </c>
      <c r="L5705" s="21" t="s">
        <v>15347</v>
      </c>
      <c r="M5705" s="21">
        <v>200</v>
      </c>
      <c r="N5705" s="21">
        <v>33</v>
      </c>
      <c r="O5705" s="21" t="s">
        <v>362</v>
      </c>
      <c r="P5705" s="21">
        <v>3</v>
      </c>
      <c r="Q5705" s="124">
        <v>2016</v>
      </c>
      <c r="R5705" s="124" t="s">
        <v>27</v>
      </c>
      <c r="S5705" s="124" t="s">
        <v>15346</v>
      </c>
      <c r="T5705" s="116">
        <v>991</v>
      </c>
      <c r="U5705" s="111">
        <v>45</v>
      </c>
      <c r="V5705" s="113">
        <f t="shared" si="1070"/>
        <v>970.07888888888886</v>
      </c>
      <c r="W5705" s="113">
        <f t="shared" si="1071"/>
        <v>20.921111111111145</v>
      </c>
      <c r="X5705" s="112">
        <f t="shared" si="1072"/>
        <v>20921.111111111146</v>
      </c>
      <c r="Y5705" s="111"/>
      <c r="Z5705" s="110">
        <f t="shared" si="1068"/>
        <v>44</v>
      </c>
      <c r="AA5705" s="109">
        <f t="shared" si="1073"/>
        <v>49.550000000000004</v>
      </c>
      <c r="AB5705" s="109">
        <f t="shared" si="1074"/>
        <v>49550.000000000007</v>
      </c>
      <c r="AC5705" s="108">
        <f t="shared" si="1075"/>
        <v>941.45</v>
      </c>
      <c r="AD5705" s="107">
        <f t="shared" si="1076"/>
        <v>2.2222222222222223E-2</v>
      </c>
      <c r="AE5705" s="106">
        <f t="shared" si="1077"/>
        <v>20.921111111111113</v>
      </c>
      <c r="AF5705" s="105">
        <f t="shared" si="1078"/>
        <v>41.842222222222262</v>
      </c>
      <c r="AG5705" s="105">
        <f t="shared" si="1079"/>
        <v>949.15777777777771</v>
      </c>
    </row>
    <row r="5706" spans="1:33" s="88" customFormat="1" x14ac:dyDescent="0.35">
      <c r="A5706" s="21">
        <v>10141103</v>
      </c>
      <c r="B5706" s="115" t="s">
        <v>14786</v>
      </c>
      <c r="C5706" s="135" t="s">
        <v>710</v>
      </c>
      <c r="D5706" s="21">
        <v>215</v>
      </c>
      <c r="E5706" s="114" t="str">
        <f t="shared" si="1069"/>
        <v>TRANSFORMADOR MARCA:ASTOR  215</v>
      </c>
      <c r="F5706" s="21"/>
      <c r="G5706" s="41"/>
      <c r="H5706" s="21" t="s">
        <v>14848</v>
      </c>
      <c r="I5706" s="21" t="s">
        <v>15345</v>
      </c>
      <c r="J5706" s="21"/>
      <c r="K5706" s="21" t="s">
        <v>15344</v>
      </c>
      <c r="L5706" s="21" t="s">
        <v>15343</v>
      </c>
      <c r="M5706" s="21">
        <v>100</v>
      </c>
      <c r="N5706" s="21">
        <v>33</v>
      </c>
      <c r="O5706" s="21" t="s">
        <v>362</v>
      </c>
      <c r="P5706" s="21">
        <v>3</v>
      </c>
      <c r="Q5706" s="124">
        <v>2016</v>
      </c>
      <c r="R5706" s="124" t="s">
        <v>499</v>
      </c>
      <c r="S5706" s="124" t="s">
        <v>15342</v>
      </c>
      <c r="T5706" s="116">
        <v>763</v>
      </c>
      <c r="U5706" s="111">
        <v>45</v>
      </c>
      <c r="V5706" s="113">
        <f t="shared" si="1070"/>
        <v>746.89222222222224</v>
      </c>
      <c r="W5706" s="113">
        <f t="shared" si="1071"/>
        <v>16.107777777777756</v>
      </c>
      <c r="X5706" s="112">
        <f t="shared" si="1072"/>
        <v>16107.777777777756</v>
      </c>
      <c r="Y5706" s="111"/>
      <c r="Z5706" s="110">
        <f t="shared" si="1068"/>
        <v>44</v>
      </c>
      <c r="AA5706" s="109">
        <f t="shared" si="1073"/>
        <v>38.15</v>
      </c>
      <c r="AB5706" s="109">
        <f t="shared" si="1074"/>
        <v>38150</v>
      </c>
      <c r="AC5706" s="108">
        <f t="shared" si="1075"/>
        <v>724.85</v>
      </c>
      <c r="AD5706" s="107">
        <f t="shared" si="1076"/>
        <v>2.2222222222222223E-2</v>
      </c>
      <c r="AE5706" s="106">
        <f t="shared" si="1077"/>
        <v>16.10777777777778</v>
      </c>
      <c r="AF5706" s="105">
        <f t="shared" si="1078"/>
        <v>32.21555555555554</v>
      </c>
      <c r="AG5706" s="105">
        <f t="shared" si="1079"/>
        <v>730.78444444444449</v>
      </c>
    </row>
    <row r="5707" spans="1:33" s="88" customFormat="1" x14ac:dyDescent="0.35">
      <c r="A5707" s="21">
        <v>10141103</v>
      </c>
      <c r="B5707" s="115" t="s">
        <v>14786</v>
      </c>
      <c r="C5707" s="135" t="s">
        <v>710</v>
      </c>
      <c r="D5707" s="21">
        <v>216</v>
      </c>
      <c r="E5707" s="114" t="str">
        <f t="shared" si="1069"/>
        <v>TRANSFORMADOR MARCA:ITB  216</v>
      </c>
      <c r="F5707" s="21"/>
      <c r="G5707" s="21"/>
      <c r="H5707" s="21" t="s">
        <v>14848</v>
      </c>
      <c r="I5707" s="21" t="s">
        <v>15341</v>
      </c>
      <c r="J5707" s="21"/>
      <c r="K5707" s="21" t="s">
        <v>15340</v>
      </c>
      <c r="L5707" s="21" t="s">
        <v>15339</v>
      </c>
      <c r="M5707" s="21">
        <v>315</v>
      </c>
      <c r="N5707" s="21">
        <v>11</v>
      </c>
      <c r="O5707" s="21" t="s">
        <v>362</v>
      </c>
      <c r="P5707" s="21">
        <v>3</v>
      </c>
      <c r="Q5707" s="124">
        <v>2016</v>
      </c>
      <c r="R5707" s="124" t="s">
        <v>1109</v>
      </c>
      <c r="S5707" s="124">
        <v>782621</v>
      </c>
      <c r="T5707" s="116">
        <v>840</v>
      </c>
      <c r="U5707" s="111">
        <v>45</v>
      </c>
      <c r="V5707" s="113">
        <f t="shared" si="1070"/>
        <v>822.26666666666665</v>
      </c>
      <c r="W5707" s="113">
        <f t="shared" si="1071"/>
        <v>17.733333333333348</v>
      </c>
      <c r="X5707" s="112">
        <f t="shared" si="1072"/>
        <v>17733.33333333335</v>
      </c>
      <c r="Y5707" s="111"/>
      <c r="Z5707" s="110">
        <f t="shared" si="1068"/>
        <v>44</v>
      </c>
      <c r="AA5707" s="109">
        <f t="shared" si="1073"/>
        <v>42</v>
      </c>
      <c r="AB5707" s="109">
        <f t="shared" si="1074"/>
        <v>42000</v>
      </c>
      <c r="AC5707" s="108">
        <f t="shared" si="1075"/>
        <v>798</v>
      </c>
      <c r="AD5707" s="107">
        <f t="shared" si="1076"/>
        <v>2.2222222222222223E-2</v>
      </c>
      <c r="AE5707" s="106">
        <f t="shared" si="1077"/>
        <v>17.733333333333334</v>
      </c>
      <c r="AF5707" s="105">
        <f t="shared" si="1078"/>
        <v>35.466666666666683</v>
      </c>
      <c r="AG5707" s="105">
        <f t="shared" si="1079"/>
        <v>804.5333333333333</v>
      </c>
    </row>
    <row r="5708" spans="1:33" s="88" customFormat="1" x14ac:dyDescent="0.35">
      <c r="A5708" s="21">
        <v>10141103</v>
      </c>
      <c r="B5708" s="115" t="s">
        <v>14786</v>
      </c>
      <c r="C5708" s="135" t="s">
        <v>710</v>
      </c>
      <c r="D5708" s="21">
        <v>217</v>
      </c>
      <c r="E5708" s="114" t="str">
        <f t="shared" si="1069"/>
        <v>TRANSFORMADOR MARCA:Tusco Transformer  217</v>
      </c>
      <c r="F5708" s="21"/>
      <c r="G5708" s="21"/>
      <c r="H5708" s="21" t="s">
        <v>14848</v>
      </c>
      <c r="I5708" s="61" t="s">
        <v>15338</v>
      </c>
      <c r="J5708" s="21"/>
      <c r="K5708" s="21" t="s">
        <v>15337</v>
      </c>
      <c r="L5708" s="21" t="s">
        <v>15336</v>
      </c>
      <c r="M5708" s="21">
        <v>250</v>
      </c>
      <c r="N5708" s="21">
        <v>11</v>
      </c>
      <c r="O5708" s="21" t="s">
        <v>362</v>
      </c>
      <c r="P5708" s="21">
        <v>3</v>
      </c>
      <c r="Q5708" s="124">
        <v>2016</v>
      </c>
      <c r="R5708" s="124" t="s">
        <v>15335</v>
      </c>
      <c r="S5708" s="124">
        <v>487741</v>
      </c>
      <c r="T5708" s="116">
        <v>840</v>
      </c>
      <c r="U5708" s="111">
        <v>45</v>
      </c>
      <c r="V5708" s="113">
        <f t="shared" si="1070"/>
        <v>822.26666666666665</v>
      </c>
      <c r="W5708" s="113">
        <f t="shared" si="1071"/>
        <v>17.733333333333348</v>
      </c>
      <c r="X5708" s="112">
        <f t="shared" si="1072"/>
        <v>17733.33333333335</v>
      </c>
      <c r="Y5708" s="111"/>
      <c r="Z5708" s="110">
        <f t="shared" si="1068"/>
        <v>44</v>
      </c>
      <c r="AA5708" s="109">
        <f t="shared" si="1073"/>
        <v>42</v>
      </c>
      <c r="AB5708" s="109">
        <f t="shared" si="1074"/>
        <v>42000</v>
      </c>
      <c r="AC5708" s="108">
        <f t="shared" si="1075"/>
        <v>798</v>
      </c>
      <c r="AD5708" s="107">
        <f t="shared" si="1076"/>
        <v>2.2222222222222223E-2</v>
      </c>
      <c r="AE5708" s="106">
        <f t="shared" si="1077"/>
        <v>17.733333333333334</v>
      </c>
      <c r="AF5708" s="105">
        <f t="shared" si="1078"/>
        <v>35.466666666666683</v>
      </c>
      <c r="AG5708" s="105">
        <f t="shared" si="1079"/>
        <v>804.5333333333333</v>
      </c>
    </row>
    <row r="5709" spans="1:33" s="88" customFormat="1" x14ac:dyDescent="0.35">
      <c r="A5709" s="21">
        <v>10141103</v>
      </c>
      <c r="B5709" s="115" t="s">
        <v>14786</v>
      </c>
      <c r="C5709" s="135" t="s">
        <v>710</v>
      </c>
      <c r="D5709" s="21">
        <v>221</v>
      </c>
      <c r="E5709" s="114" t="str">
        <f t="shared" si="1069"/>
        <v>TRANSFORMADOR MARCA:Power Tech  221</v>
      </c>
      <c r="F5709" s="21"/>
      <c r="G5709" s="21"/>
      <c r="H5709" s="21" t="s">
        <v>14848</v>
      </c>
      <c r="I5709" s="61" t="s">
        <v>15311</v>
      </c>
      <c r="J5709" s="21"/>
      <c r="K5709" s="21" t="s">
        <v>15334</v>
      </c>
      <c r="L5709" s="21" t="s">
        <v>15333</v>
      </c>
      <c r="M5709" s="21">
        <v>100</v>
      </c>
      <c r="N5709" s="21">
        <v>33</v>
      </c>
      <c r="O5709" s="21" t="s">
        <v>362</v>
      </c>
      <c r="P5709" s="21">
        <v>3</v>
      </c>
      <c r="Q5709" s="124">
        <v>2016</v>
      </c>
      <c r="R5709" s="124" t="s">
        <v>14844</v>
      </c>
      <c r="S5709" s="124" t="s">
        <v>15332</v>
      </c>
      <c r="T5709" s="116">
        <v>763</v>
      </c>
      <c r="U5709" s="111">
        <v>45</v>
      </c>
      <c r="V5709" s="113">
        <f t="shared" si="1070"/>
        <v>746.89222222222224</v>
      </c>
      <c r="W5709" s="113">
        <f t="shared" si="1071"/>
        <v>16.107777777777756</v>
      </c>
      <c r="X5709" s="112">
        <f t="shared" si="1072"/>
        <v>16107.777777777756</v>
      </c>
      <c r="Y5709" s="111"/>
      <c r="Z5709" s="110">
        <f t="shared" si="1068"/>
        <v>44</v>
      </c>
      <c r="AA5709" s="109">
        <f t="shared" si="1073"/>
        <v>38.15</v>
      </c>
      <c r="AB5709" s="109">
        <f t="shared" si="1074"/>
        <v>38150</v>
      </c>
      <c r="AC5709" s="108">
        <f t="shared" si="1075"/>
        <v>724.85</v>
      </c>
      <c r="AD5709" s="107">
        <f t="shared" si="1076"/>
        <v>2.2222222222222223E-2</v>
      </c>
      <c r="AE5709" s="106">
        <f t="shared" si="1077"/>
        <v>16.10777777777778</v>
      </c>
      <c r="AF5709" s="105">
        <f t="shared" si="1078"/>
        <v>32.21555555555554</v>
      </c>
      <c r="AG5709" s="105">
        <f t="shared" si="1079"/>
        <v>730.78444444444449</v>
      </c>
    </row>
    <row r="5710" spans="1:33" s="88" customFormat="1" x14ac:dyDescent="0.35">
      <c r="A5710" s="21">
        <v>10141103</v>
      </c>
      <c r="B5710" s="115" t="s">
        <v>14786</v>
      </c>
      <c r="C5710" s="135" t="s">
        <v>710</v>
      </c>
      <c r="D5710" s="21">
        <v>230</v>
      </c>
      <c r="E5710" s="114" t="str">
        <f t="shared" si="1069"/>
        <v>TRANSFORMADOR MARCA:PowerTach  230</v>
      </c>
      <c r="F5710" s="21"/>
      <c r="G5710" s="21"/>
      <c r="H5710" s="21" t="s">
        <v>14848</v>
      </c>
      <c r="I5710" s="21" t="s">
        <v>15000</v>
      </c>
      <c r="J5710" s="21"/>
      <c r="K5710" s="21" t="s">
        <v>15331</v>
      </c>
      <c r="L5710" s="21" t="s">
        <v>15330</v>
      </c>
      <c r="M5710" s="21">
        <v>100</v>
      </c>
      <c r="N5710" s="21">
        <v>33</v>
      </c>
      <c r="O5710" s="21" t="s">
        <v>362</v>
      </c>
      <c r="P5710" s="21">
        <v>3</v>
      </c>
      <c r="Q5710" s="124">
        <v>2016</v>
      </c>
      <c r="R5710" s="124" t="s">
        <v>15321</v>
      </c>
      <c r="S5710" s="124" t="s">
        <v>15329</v>
      </c>
      <c r="T5710" s="116">
        <v>763</v>
      </c>
      <c r="U5710" s="111">
        <v>45</v>
      </c>
      <c r="V5710" s="113">
        <f t="shared" si="1070"/>
        <v>746.89222222222224</v>
      </c>
      <c r="W5710" s="113">
        <f t="shared" si="1071"/>
        <v>16.107777777777756</v>
      </c>
      <c r="X5710" s="112">
        <f t="shared" si="1072"/>
        <v>16107.777777777756</v>
      </c>
      <c r="Y5710" s="111"/>
      <c r="Z5710" s="110">
        <f t="shared" si="1068"/>
        <v>44</v>
      </c>
      <c r="AA5710" s="109">
        <f t="shared" si="1073"/>
        <v>38.15</v>
      </c>
      <c r="AB5710" s="109">
        <f t="shared" si="1074"/>
        <v>38150</v>
      </c>
      <c r="AC5710" s="108">
        <f t="shared" si="1075"/>
        <v>724.85</v>
      </c>
      <c r="AD5710" s="107">
        <f t="shared" si="1076"/>
        <v>2.2222222222222223E-2</v>
      </c>
      <c r="AE5710" s="106">
        <f t="shared" si="1077"/>
        <v>16.10777777777778</v>
      </c>
      <c r="AF5710" s="105">
        <f t="shared" si="1078"/>
        <v>32.21555555555554</v>
      </c>
      <c r="AG5710" s="105">
        <f t="shared" si="1079"/>
        <v>730.78444444444449</v>
      </c>
    </row>
    <row r="5711" spans="1:33" s="88" customFormat="1" x14ac:dyDescent="0.35">
      <c r="A5711" s="21">
        <v>10141103</v>
      </c>
      <c r="B5711" s="115" t="s">
        <v>14786</v>
      </c>
      <c r="C5711" s="135" t="s">
        <v>710</v>
      </c>
      <c r="D5711" s="21">
        <v>231</v>
      </c>
      <c r="E5711" s="114" t="str">
        <f t="shared" si="1069"/>
        <v>TRANSFORMADOR MARCA:PowerTach  231</v>
      </c>
      <c r="F5711" s="21"/>
      <c r="G5711" s="21"/>
      <c r="H5711" s="21" t="s">
        <v>14848</v>
      </c>
      <c r="I5711" s="21" t="s">
        <v>15328</v>
      </c>
      <c r="J5711" s="21"/>
      <c r="K5711" s="21" t="s">
        <v>15327</v>
      </c>
      <c r="L5711" s="21" t="s">
        <v>15326</v>
      </c>
      <c r="M5711" s="21">
        <v>160</v>
      </c>
      <c r="N5711" s="21">
        <v>33</v>
      </c>
      <c r="O5711" s="21" t="s">
        <v>362</v>
      </c>
      <c r="P5711" s="21">
        <v>3</v>
      </c>
      <c r="Q5711" s="124">
        <v>2016</v>
      </c>
      <c r="R5711" s="124" t="s">
        <v>15321</v>
      </c>
      <c r="S5711" s="124" t="s">
        <v>15325</v>
      </c>
      <c r="T5711" s="116">
        <v>991</v>
      </c>
      <c r="U5711" s="111">
        <v>45</v>
      </c>
      <c r="V5711" s="113">
        <f t="shared" si="1070"/>
        <v>970.07888888888886</v>
      </c>
      <c r="W5711" s="113">
        <f t="shared" si="1071"/>
        <v>20.921111111111145</v>
      </c>
      <c r="X5711" s="112">
        <f t="shared" si="1072"/>
        <v>20921.111111111146</v>
      </c>
      <c r="Y5711" s="111"/>
      <c r="Z5711" s="110">
        <f t="shared" si="1068"/>
        <v>44</v>
      </c>
      <c r="AA5711" s="109">
        <f t="shared" si="1073"/>
        <v>49.550000000000004</v>
      </c>
      <c r="AB5711" s="109">
        <f t="shared" si="1074"/>
        <v>49550.000000000007</v>
      </c>
      <c r="AC5711" s="108">
        <f t="shared" si="1075"/>
        <v>941.45</v>
      </c>
      <c r="AD5711" s="107">
        <f t="shared" si="1076"/>
        <v>2.2222222222222223E-2</v>
      </c>
      <c r="AE5711" s="106">
        <f t="shared" si="1077"/>
        <v>20.921111111111113</v>
      </c>
      <c r="AF5711" s="105">
        <f t="shared" si="1078"/>
        <v>41.842222222222262</v>
      </c>
      <c r="AG5711" s="105">
        <f t="shared" si="1079"/>
        <v>949.15777777777771</v>
      </c>
    </row>
    <row r="5712" spans="1:33" s="88" customFormat="1" x14ac:dyDescent="0.35">
      <c r="A5712" s="21">
        <v>10141103</v>
      </c>
      <c r="B5712" s="115" t="s">
        <v>14786</v>
      </c>
      <c r="C5712" s="135" t="s">
        <v>710</v>
      </c>
      <c r="D5712" s="21">
        <v>232</v>
      </c>
      <c r="E5712" s="114" t="str">
        <f t="shared" si="1069"/>
        <v>TRANSFORMADOR MARCA:PowerTach  232</v>
      </c>
      <c r="F5712" s="21"/>
      <c r="G5712" s="21"/>
      <c r="H5712" s="21" t="s">
        <v>14848</v>
      </c>
      <c r="I5712" s="21" t="s">
        <v>15324</v>
      </c>
      <c r="J5712" s="21"/>
      <c r="K5712" s="21" t="s">
        <v>15323</v>
      </c>
      <c r="L5712" s="21" t="s">
        <v>15322</v>
      </c>
      <c r="M5712" s="21">
        <v>200</v>
      </c>
      <c r="N5712" s="21">
        <v>33</v>
      </c>
      <c r="O5712" s="21" t="s">
        <v>362</v>
      </c>
      <c r="P5712" s="21">
        <v>3</v>
      </c>
      <c r="Q5712" s="124">
        <v>2016</v>
      </c>
      <c r="R5712" s="124" t="s">
        <v>15321</v>
      </c>
      <c r="S5712" s="124" t="s">
        <v>15320</v>
      </c>
      <c r="T5712" s="116">
        <v>991</v>
      </c>
      <c r="U5712" s="111">
        <v>45</v>
      </c>
      <c r="V5712" s="113">
        <f t="shared" si="1070"/>
        <v>970.07888888888886</v>
      </c>
      <c r="W5712" s="113">
        <f t="shared" si="1071"/>
        <v>20.921111111111145</v>
      </c>
      <c r="X5712" s="112">
        <f t="shared" si="1072"/>
        <v>20921.111111111146</v>
      </c>
      <c r="Y5712" s="111"/>
      <c r="Z5712" s="110">
        <f t="shared" si="1068"/>
        <v>44</v>
      </c>
      <c r="AA5712" s="109">
        <f t="shared" si="1073"/>
        <v>49.550000000000004</v>
      </c>
      <c r="AB5712" s="109">
        <f t="shared" si="1074"/>
        <v>49550.000000000007</v>
      </c>
      <c r="AC5712" s="108">
        <f t="shared" si="1075"/>
        <v>941.45</v>
      </c>
      <c r="AD5712" s="107">
        <f t="shared" si="1076"/>
        <v>2.2222222222222223E-2</v>
      </c>
      <c r="AE5712" s="106">
        <f t="shared" si="1077"/>
        <v>20.921111111111113</v>
      </c>
      <c r="AF5712" s="105">
        <f t="shared" si="1078"/>
        <v>41.842222222222262</v>
      </c>
      <c r="AG5712" s="105">
        <f t="shared" si="1079"/>
        <v>949.15777777777771</v>
      </c>
    </row>
    <row r="5713" spans="1:33" s="88" customFormat="1" x14ac:dyDescent="0.35">
      <c r="A5713" s="21">
        <v>10141103</v>
      </c>
      <c r="B5713" s="115" t="s">
        <v>14786</v>
      </c>
      <c r="C5713" s="135" t="s">
        <v>710</v>
      </c>
      <c r="D5713" s="21">
        <v>234</v>
      </c>
      <c r="E5713" s="114" t="str">
        <f t="shared" si="1069"/>
        <v>TRANSFORMADOR MARCA:Power Tech  234</v>
      </c>
      <c r="F5713" s="21"/>
      <c r="G5713" s="21"/>
      <c r="H5713" s="21" t="s">
        <v>14848</v>
      </c>
      <c r="I5713" s="21" t="s">
        <v>15000</v>
      </c>
      <c r="J5713" s="21"/>
      <c r="K5713" s="21" t="s">
        <v>15319</v>
      </c>
      <c r="L5713" s="21" t="s">
        <v>15318</v>
      </c>
      <c r="M5713" s="21">
        <v>100</v>
      </c>
      <c r="N5713" s="21">
        <v>33</v>
      </c>
      <c r="O5713" s="21" t="s">
        <v>362</v>
      </c>
      <c r="P5713" s="21">
        <v>3</v>
      </c>
      <c r="Q5713" s="124">
        <v>2016</v>
      </c>
      <c r="R5713" s="124" t="s">
        <v>14844</v>
      </c>
      <c r="S5713" s="124" t="s">
        <v>15317</v>
      </c>
      <c r="T5713" s="116">
        <v>763</v>
      </c>
      <c r="U5713" s="111">
        <v>45</v>
      </c>
      <c r="V5713" s="113">
        <f t="shared" si="1070"/>
        <v>746.89222222222224</v>
      </c>
      <c r="W5713" s="113">
        <f t="shared" si="1071"/>
        <v>16.107777777777756</v>
      </c>
      <c r="X5713" s="112">
        <f t="shared" si="1072"/>
        <v>16107.777777777756</v>
      </c>
      <c r="Y5713" s="111"/>
      <c r="Z5713" s="110">
        <f t="shared" si="1068"/>
        <v>44</v>
      </c>
      <c r="AA5713" s="109">
        <f t="shared" si="1073"/>
        <v>38.15</v>
      </c>
      <c r="AB5713" s="109">
        <f t="shared" si="1074"/>
        <v>38150</v>
      </c>
      <c r="AC5713" s="108">
        <f t="shared" si="1075"/>
        <v>724.85</v>
      </c>
      <c r="AD5713" s="107">
        <f t="shared" si="1076"/>
        <v>2.2222222222222223E-2</v>
      </c>
      <c r="AE5713" s="106">
        <f t="shared" si="1077"/>
        <v>16.10777777777778</v>
      </c>
      <c r="AF5713" s="105">
        <f t="shared" si="1078"/>
        <v>32.21555555555554</v>
      </c>
      <c r="AG5713" s="105">
        <f t="shared" si="1079"/>
        <v>730.78444444444449</v>
      </c>
    </row>
    <row r="5714" spans="1:33" s="88" customFormat="1" x14ac:dyDescent="0.35">
      <c r="A5714" s="21">
        <v>10141103</v>
      </c>
      <c r="B5714" s="115" t="s">
        <v>14786</v>
      </c>
      <c r="C5714" s="135" t="s">
        <v>710</v>
      </c>
      <c r="D5714" s="21">
        <v>235</v>
      </c>
      <c r="E5714" s="114" t="str">
        <f t="shared" si="1069"/>
        <v>TRANSFORMADOR MARCA:Power Tech  235</v>
      </c>
      <c r="F5714" s="21"/>
      <c r="G5714" s="21"/>
      <c r="H5714" s="21" t="s">
        <v>14848</v>
      </c>
      <c r="I5714" s="21" t="s">
        <v>15316</v>
      </c>
      <c r="J5714" s="21"/>
      <c r="K5714" s="21" t="s">
        <v>15281</v>
      </c>
      <c r="L5714" s="21" t="s">
        <v>15280</v>
      </c>
      <c r="M5714" s="21">
        <v>25</v>
      </c>
      <c r="N5714" s="21">
        <v>33</v>
      </c>
      <c r="O5714" s="21" t="s">
        <v>362</v>
      </c>
      <c r="P5714" s="21">
        <v>3</v>
      </c>
      <c r="Q5714" s="124">
        <v>2016</v>
      </c>
      <c r="R5714" s="124" t="s">
        <v>14844</v>
      </c>
      <c r="S5714" s="124" t="s">
        <v>15315</v>
      </c>
      <c r="T5714" s="116">
        <v>643</v>
      </c>
      <c r="U5714" s="111">
        <v>45</v>
      </c>
      <c r="V5714" s="113">
        <f t="shared" si="1070"/>
        <v>629.42555555555555</v>
      </c>
      <c r="W5714" s="113">
        <f t="shared" si="1071"/>
        <v>13.574444444444453</v>
      </c>
      <c r="X5714" s="112">
        <f t="shared" si="1072"/>
        <v>13574.444444444453</v>
      </c>
      <c r="Y5714" s="111"/>
      <c r="Z5714" s="110">
        <f t="shared" si="1068"/>
        <v>44</v>
      </c>
      <c r="AA5714" s="109">
        <f t="shared" si="1073"/>
        <v>32.15</v>
      </c>
      <c r="AB5714" s="109">
        <f t="shared" si="1074"/>
        <v>32150</v>
      </c>
      <c r="AC5714" s="108">
        <f t="shared" si="1075"/>
        <v>610.85</v>
      </c>
      <c r="AD5714" s="107">
        <f t="shared" si="1076"/>
        <v>2.2222222222222223E-2</v>
      </c>
      <c r="AE5714" s="106">
        <f t="shared" si="1077"/>
        <v>13.574444444444445</v>
      </c>
      <c r="AF5714" s="105">
        <f t="shared" si="1078"/>
        <v>27.148888888888898</v>
      </c>
      <c r="AG5714" s="105">
        <f t="shared" si="1079"/>
        <v>615.85111111111109</v>
      </c>
    </row>
    <row r="5715" spans="1:33" s="88" customFormat="1" x14ac:dyDescent="0.35">
      <c r="A5715" s="21">
        <v>10141103</v>
      </c>
      <c r="B5715" s="115" t="s">
        <v>14786</v>
      </c>
      <c r="C5715" s="135" t="s">
        <v>710</v>
      </c>
      <c r="D5715" s="21">
        <v>239</v>
      </c>
      <c r="E5715" s="114" t="str">
        <f t="shared" si="1069"/>
        <v>TRANSFORMADOR MARCA:Zent Transformer  239</v>
      </c>
      <c r="F5715" s="21"/>
      <c r="G5715" s="41"/>
      <c r="H5715" s="21" t="s">
        <v>14848</v>
      </c>
      <c r="I5715" s="21" t="s">
        <v>15311</v>
      </c>
      <c r="J5715" s="21"/>
      <c r="K5715" s="21" t="s">
        <v>15314</v>
      </c>
      <c r="L5715" s="21" t="s">
        <v>15313</v>
      </c>
      <c r="M5715" s="21">
        <v>50</v>
      </c>
      <c r="N5715" s="21">
        <v>33</v>
      </c>
      <c r="O5715" s="21" t="s">
        <v>362</v>
      </c>
      <c r="P5715" s="21">
        <v>3</v>
      </c>
      <c r="Q5715" s="124">
        <v>2016</v>
      </c>
      <c r="R5715" s="124" t="s">
        <v>15089</v>
      </c>
      <c r="S5715" s="124" t="s">
        <v>15312</v>
      </c>
      <c r="T5715" s="116">
        <v>643</v>
      </c>
      <c r="U5715" s="111">
        <v>45</v>
      </c>
      <c r="V5715" s="113">
        <f t="shared" si="1070"/>
        <v>629.42555555555555</v>
      </c>
      <c r="W5715" s="113">
        <f t="shared" si="1071"/>
        <v>13.574444444444453</v>
      </c>
      <c r="X5715" s="112">
        <f t="shared" si="1072"/>
        <v>13574.444444444453</v>
      </c>
      <c r="Y5715" s="111"/>
      <c r="Z5715" s="110">
        <f t="shared" si="1068"/>
        <v>44</v>
      </c>
      <c r="AA5715" s="109">
        <f t="shared" si="1073"/>
        <v>32.15</v>
      </c>
      <c r="AB5715" s="109">
        <f t="shared" si="1074"/>
        <v>32150</v>
      </c>
      <c r="AC5715" s="108">
        <f t="shared" si="1075"/>
        <v>610.85</v>
      </c>
      <c r="AD5715" s="107">
        <f t="shared" si="1076"/>
        <v>2.2222222222222223E-2</v>
      </c>
      <c r="AE5715" s="106">
        <f t="shared" si="1077"/>
        <v>13.574444444444445</v>
      </c>
      <c r="AF5715" s="105">
        <f t="shared" si="1078"/>
        <v>27.148888888888898</v>
      </c>
      <c r="AG5715" s="105">
        <f t="shared" si="1079"/>
        <v>615.85111111111109</v>
      </c>
    </row>
    <row r="5716" spans="1:33" s="88" customFormat="1" x14ac:dyDescent="0.35">
      <c r="A5716" s="21">
        <v>10141103</v>
      </c>
      <c r="B5716" s="115" t="s">
        <v>14786</v>
      </c>
      <c r="C5716" s="135" t="s">
        <v>710</v>
      </c>
      <c r="D5716" s="21">
        <v>240</v>
      </c>
      <c r="E5716" s="114" t="str">
        <f t="shared" si="1069"/>
        <v>TRANSFORMADOR MARCA:IMEFY  240</v>
      </c>
      <c r="F5716" s="21"/>
      <c r="G5716" s="21"/>
      <c r="H5716" s="21" t="s">
        <v>14848</v>
      </c>
      <c r="I5716" s="21" t="s">
        <v>15311</v>
      </c>
      <c r="J5716" s="21"/>
      <c r="K5716" s="21" t="s">
        <v>15310</v>
      </c>
      <c r="L5716" s="21" t="s">
        <v>15309</v>
      </c>
      <c r="M5716" s="21">
        <v>50</v>
      </c>
      <c r="N5716" s="21">
        <v>33</v>
      </c>
      <c r="O5716" s="21" t="s">
        <v>362</v>
      </c>
      <c r="P5716" s="21">
        <v>3</v>
      </c>
      <c r="Q5716" s="124">
        <v>2016</v>
      </c>
      <c r="R5716" s="124" t="s">
        <v>726</v>
      </c>
      <c r="S5716" s="124">
        <v>134458</v>
      </c>
      <c r="T5716" s="116">
        <v>643</v>
      </c>
      <c r="U5716" s="111">
        <v>45</v>
      </c>
      <c r="V5716" s="113">
        <f t="shared" si="1070"/>
        <v>629.42555555555555</v>
      </c>
      <c r="W5716" s="113">
        <f t="shared" si="1071"/>
        <v>13.574444444444453</v>
      </c>
      <c r="X5716" s="112">
        <f t="shared" si="1072"/>
        <v>13574.444444444453</v>
      </c>
      <c r="Y5716" s="111"/>
      <c r="Z5716" s="110">
        <f t="shared" si="1068"/>
        <v>44</v>
      </c>
      <c r="AA5716" s="109">
        <f t="shared" si="1073"/>
        <v>32.15</v>
      </c>
      <c r="AB5716" s="109">
        <f t="shared" si="1074"/>
        <v>32150</v>
      </c>
      <c r="AC5716" s="108">
        <f t="shared" si="1075"/>
        <v>610.85</v>
      </c>
      <c r="AD5716" s="107">
        <f t="shared" si="1076"/>
        <v>2.2222222222222223E-2</v>
      </c>
      <c r="AE5716" s="106">
        <f t="shared" si="1077"/>
        <v>13.574444444444445</v>
      </c>
      <c r="AF5716" s="105">
        <f t="shared" si="1078"/>
        <v>27.148888888888898</v>
      </c>
      <c r="AG5716" s="105">
        <f t="shared" si="1079"/>
        <v>615.85111111111109</v>
      </c>
    </row>
    <row r="5717" spans="1:33" s="88" customFormat="1" x14ac:dyDescent="0.35">
      <c r="A5717" s="21">
        <v>10141103</v>
      </c>
      <c r="B5717" s="115" t="s">
        <v>14786</v>
      </c>
      <c r="C5717" s="135" t="s">
        <v>710</v>
      </c>
      <c r="D5717" s="21">
        <v>241</v>
      </c>
      <c r="E5717" s="114" t="str">
        <f t="shared" si="1069"/>
        <v>TRANSFORMADOR MARCA:Power Tech  241</v>
      </c>
      <c r="F5717" s="21"/>
      <c r="G5717" s="21"/>
      <c r="H5717" s="21" t="s">
        <v>14848</v>
      </c>
      <c r="I5717" s="21" t="s">
        <v>15308</v>
      </c>
      <c r="J5717" s="21"/>
      <c r="K5717" s="21" t="s">
        <v>15307</v>
      </c>
      <c r="L5717" s="21" t="s">
        <v>15306</v>
      </c>
      <c r="M5717" s="21">
        <v>100</v>
      </c>
      <c r="N5717" s="21">
        <v>33</v>
      </c>
      <c r="O5717" s="21" t="s">
        <v>362</v>
      </c>
      <c r="P5717" s="21">
        <v>3</v>
      </c>
      <c r="Q5717" s="124">
        <v>2016</v>
      </c>
      <c r="R5717" s="124" t="s">
        <v>14844</v>
      </c>
      <c r="S5717" s="124" t="s">
        <v>15305</v>
      </c>
      <c r="T5717" s="116">
        <v>763</v>
      </c>
      <c r="U5717" s="111">
        <v>45</v>
      </c>
      <c r="V5717" s="113">
        <f t="shared" si="1070"/>
        <v>746.89222222222224</v>
      </c>
      <c r="W5717" s="113">
        <f t="shared" si="1071"/>
        <v>16.107777777777756</v>
      </c>
      <c r="X5717" s="112">
        <f t="shared" si="1072"/>
        <v>16107.777777777756</v>
      </c>
      <c r="Y5717" s="111"/>
      <c r="Z5717" s="110">
        <f t="shared" si="1068"/>
        <v>44</v>
      </c>
      <c r="AA5717" s="109">
        <f t="shared" si="1073"/>
        <v>38.15</v>
      </c>
      <c r="AB5717" s="109">
        <f t="shared" si="1074"/>
        <v>38150</v>
      </c>
      <c r="AC5717" s="108">
        <f t="shared" si="1075"/>
        <v>724.85</v>
      </c>
      <c r="AD5717" s="107">
        <f t="shared" si="1076"/>
        <v>2.2222222222222223E-2</v>
      </c>
      <c r="AE5717" s="106">
        <f t="shared" si="1077"/>
        <v>16.10777777777778</v>
      </c>
      <c r="AF5717" s="105">
        <f t="shared" si="1078"/>
        <v>32.21555555555554</v>
      </c>
      <c r="AG5717" s="105">
        <f t="shared" si="1079"/>
        <v>730.78444444444449</v>
      </c>
    </row>
    <row r="5718" spans="1:33" s="88" customFormat="1" x14ac:dyDescent="0.35">
      <c r="A5718" s="21">
        <v>10141103</v>
      </c>
      <c r="B5718" s="115" t="s">
        <v>14786</v>
      </c>
      <c r="C5718" s="135" t="s">
        <v>710</v>
      </c>
      <c r="D5718" s="21">
        <v>242</v>
      </c>
      <c r="E5718" s="114" t="str">
        <f t="shared" si="1069"/>
        <v>TRANSFORMADOR MARCA:Power Tech  242</v>
      </c>
      <c r="F5718" s="21"/>
      <c r="G5718" s="21"/>
      <c r="H5718" s="21" t="s">
        <v>14848</v>
      </c>
      <c r="I5718" s="21" t="s">
        <v>15304</v>
      </c>
      <c r="J5718" s="21"/>
      <c r="K5718" s="21" t="s">
        <v>15303</v>
      </c>
      <c r="L5718" s="21" t="s">
        <v>15302</v>
      </c>
      <c r="M5718" s="21">
        <v>100</v>
      </c>
      <c r="N5718" s="21">
        <v>33</v>
      </c>
      <c r="O5718" s="21" t="s">
        <v>362</v>
      </c>
      <c r="P5718" s="21">
        <v>3</v>
      </c>
      <c r="Q5718" s="124">
        <v>2016</v>
      </c>
      <c r="R5718" s="124" t="s">
        <v>14844</v>
      </c>
      <c r="S5718" s="124" t="s">
        <v>15301</v>
      </c>
      <c r="T5718" s="116">
        <v>763</v>
      </c>
      <c r="U5718" s="111">
        <v>45</v>
      </c>
      <c r="V5718" s="113">
        <f t="shared" si="1070"/>
        <v>746.89222222222224</v>
      </c>
      <c r="W5718" s="113">
        <f t="shared" si="1071"/>
        <v>16.107777777777756</v>
      </c>
      <c r="X5718" s="112">
        <f t="shared" si="1072"/>
        <v>16107.777777777756</v>
      </c>
      <c r="Y5718" s="111"/>
      <c r="Z5718" s="110">
        <f t="shared" si="1068"/>
        <v>44</v>
      </c>
      <c r="AA5718" s="109">
        <f t="shared" si="1073"/>
        <v>38.15</v>
      </c>
      <c r="AB5718" s="109">
        <f t="shared" si="1074"/>
        <v>38150</v>
      </c>
      <c r="AC5718" s="108">
        <f t="shared" si="1075"/>
        <v>724.85</v>
      </c>
      <c r="AD5718" s="107">
        <f t="shared" si="1076"/>
        <v>2.2222222222222223E-2</v>
      </c>
      <c r="AE5718" s="106">
        <f t="shared" si="1077"/>
        <v>16.10777777777778</v>
      </c>
      <c r="AF5718" s="105">
        <f t="shared" si="1078"/>
        <v>32.21555555555554</v>
      </c>
      <c r="AG5718" s="105">
        <f t="shared" si="1079"/>
        <v>730.78444444444449</v>
      </c>
    </row>
    <row r="5719" spans="1:33" s="88" customFormat="1" x14ac:dyDescent="0.35">
      <c r="A5719" s="21">
        <v>10141103</v>
      </c>
      <c r="B5719" s="115" t="s">
        <v>14786</v>
      </c>
      <c r="C5719" s="135" t="s">
        <v>710</v>
      </c>
      <c r="D5719" s="21">
        <v>243</v>
      </c>
      <c r="E5719" s="114" t="str">
        <f t="shared" si="1069"/>
        <v>TRANSFORMADOR MARCA:Power Tech  243</v>
      </c>
      <c r="F5719" s="21"/>
      <c r="G5719" s="21"/>
      <c r="H5719" s="21" t="s">
        <v>14848</v>
      </c>
      <c r="I5719" s="21" t="s">
        <v>15300</v>
      </c>
      <c r="J5719" s="21"/>
      <c r="K5719" s="21" t="s">
        <v>15299</v>
      </c>
      <c r="L5719" s="21" t="s">
        <v>15298</v>
      </c>
      <c r="M5719" s="21">
        <v>100</v>
      </c>
      <c r="N5719" s="21">
        <v>33</v>
      </c>
      <c r="O5719" s="21" t="s">
        <v>362</v>
      </c>
      <c r="P5719" s="21">
        <v>3</v>
      </c>
      <c r="Q5719" s="124">
        <v>2016</v>
      </c>
      <c r="R5719" s="124" t="s">
        <v>14844</v>
      </c>
      <c r="S5719" s="124" t="s">
        <v>15297</v>
      </c>
      <c r="T5719" s="116">
        <v>763</v>
      </c>
      <c r="U5719" s="111">
        <v>45</v>
      </c>
      <c r="V5719" s="113">
        <f t="shared" si="1070"/>
        <v>746.89222222222224</v>
      </c>
      <c r="W5719" s="113">
        <f t="shared" si="1071"/>
        <v>16.107777777777756</v>
      </c>
      <c r="X5719" s="112">
        <f t="shared" si="1072"/>
        <v>16107.777777777756</v>
      </c>
      <c r="Y5719" s="111"/>
      <c r="Z5719" s="110">
        <f t="shared" si="1068"/>
        <v>44</v>
      </c>
      <c r="AA5719" s="109">
        <f t="shared" si="1073"/>
        <v>38.15</v>
      </c>
      <c r="AB5719" s="109">
        <f t="shared" si="1074"/>
        <v>38150</v>
      </c>
      <c r="AC5719" s="108">
        <f t="shared" si="1075"/>
        <v>724.85</v>
      </c>
      <c r="AD5719" s="107">
        <f t="shared" si="1076"/>
        <v>2.2222222222222223E-2</v>
      </c>
      <c r="AE5719" s="106">
        <f t="shared" si="1077"/>
        <v>16.10777777777778</v>
      </c>
      <c r="AF5719" s="105">
        <f t="shared" si="1078"/>
        <v>32.21555555555554</v>
      </c>
      <c r="AG5719" s="105">
        <f t="shared" si="1079"/>
        <v>730.78444444444449</v>
      </c>
    </row>
    <row r="5720" spans="1:33" s="88" customFormat="1" x14ac:dyDescent="0.35">
      <c r="A5720" s="21">
        <v>10141103</v>
      </c>
      <c r="B5720" s="115" t="s">
        <v>14786</v>
      </c>
      <c r="C5720" s="135" t="s">
        <v>710</v>
      </c>
      <c r="D5720" s="21">
        <v>244</v>
      </c>
      <c r="E5720" s="114" t="str">
        <f t="shared" si="1069"/>
        <v>TRANSFORMADOR MARCA:MISSING PLATE  244</v>
      </c>
      <c r="F5720" s="21"/>
      <c r="G5720" s="21"/>
      <c r="H5720" s="21" t="s">
        <v>14848</v>
      </c>
      <c r="I5720" s="21" t="s">
        <v>15296</v>
      </c>
      <c r="J5720" s="21"/>
      <c r="K5720" s="21" t="s">
        <v>15295</v>
      </c>
      <c r="L5720" s="21" t="s">
        <v>15294</v>
      </c>
      <c r="M5720" s="21">
        <v>160</v>
      </c>
      <c r="N5720" s="21">
        <v>33</v>
      </c>
      <c r="O5720" s="21" t="s">
        <v>362</v>
      </c>
      <c r="P5720" s="21">
        <v>3</v>
      </c>
      <c r="Q5720" s="124">
        <v>2016</v>
      </c>
      <c r="R5720" s="245" t="s">
        <v>12196</v>
      </c>
      <c r="S5720" s="245"/>
      <c r="T5720" s="116">
        <v>991</v>
      </c>
      <c r="U5720" s="111">
        <v>45</v>
      </c>
      <c r="V5720" s="113">
        <f t="shared" si="1070"/>
        <v>970.07888888888886</v>
      </c>
      <c r="W5720" s="113">
        <f t="shared" si="1071"/>
        <v>20.921111111111145</v>
      </c>
      <c r="X5720" s="112">
        <f t="shared" si="1072"/>
        <v>20921.111111111146</v>
      </c>
      <c r="Y5720" s="111"/>
      <c r="Z5720" s="110">
        <f t="shared" si="1068"/>
        <v>44</v>
      </c>
      <c r="AA5720" s="109">
        <f t="shared" si="1073"/>
        <v>49.550000000000004</v>
      </c>
      <c r="AB5720" s="109">
        <f t="shared" si="1074"/>
        <v>49550.000000000007</v>
      </c>
      <c r="AC5720" s="108">
        <f t="shared" si="1075"/>
        <v>941.45</v>
      </c>
      <c r="AD5720" s="107">
        <f t="shared" si="1076"/>
        <v>2.2222222222222223E-2</v>
      </c>
      <c r="AE5720" s="106">
        <f t="shared" si="1077"/>
        <v>20.921111111111113</v>
      </c>
      <c r="AF5720" s="105">
        <f t="shared" si="1078"/>
        <v>41.842222222222262</v>
      </c>
      <c r="AG5720" s="105">
        <f t="shared" si="1079"/>
        <v>949.15777777777771</v>
      </c>
    </row>
    <row r="5721" spans="1:33" s="88" customFormat="1" x14ac:dyDescent="0.35">
      <c r="A5721" s="21">
        <v>10141103</v>
      </c>
      <c r="B5721" s="115" t="s">
        <v>14786</v>
      </c>
      <c r="C5721" s="135" t="s">
        <v>710</v>
      </c>
      <c r="D5721" s="21">
        <v>245</v>
      </c>
      <c r="E5721" s="114" t="str">
        <f t="shared" si="1069"/>
        <v>TRANSFORMADOR MARCA:PowerTech  245</v>
      </c>
      <c r="F5721" s="21"/>
      <c r="G5721" s="21"/>
      <c r="H5721" s="21" t="s">
        <v>14848</v>
      </c>
      <c r="I5721" s="21" t="s">
        <v>15293</v>
      </c>
      <c r="J5721" s="21"/>
      <c r="K5721" s="21" t="s">
        <v>15292</v>
      </c>
      <c r="L5721" s="21" t="s">
        <v>15291</v>
      </c>
      <c r="M5721" s="21">
        <v>100</v>
      </c>
      <c r="N5721" s="21">
        <v>33</v>
      </c>
      <c r="O5721" s="21" t="s">
        <v>362</v>
      </c>
      <c r="P5721" s="21">
        <v>3</v>
      </c>
      <c r="Q5721" s="124">
        <v>2016</v>
      </c>
      <c r="R5721" s="124" t="s">
        <v>1811</v>
      </c>
      <c r="S5721" s="124" t="s">
        <v>15290</v>
      </c>
      <c r="T5721" s="116">
        <v>763</v>
      </c>
      <c r="U5721" s="111">
        <v>45</v>
      </c>
      <c r="V5721" s="113">
        <f t="shared" si="1070"/>
        <v>746.89222222222224</v>
      </c>
      <c r="W5721" s="113">
        <f t="shared" si="1071"/>
        <v>16.107777777777756</v>
      </c>
      <c r="X5721" s="112">
        <f t="shared" si="1072"/>
        <v>16107.777777777756</v>
      </c>
      <c r="Y5721" s="111"/>
      <c r="Z5721" s="110">
        <f t="shared" si="1068"/>
        <v>44</v>
      </c>
      <c r="AA5721" s="109">
        <f t="shared" si="1073"/>
        <v>38.15</v>
      </c>
      <c r="AB5721" s="109">
        <f t="shared" si="1074"/>
        <v>38150</v>
      </c>
      <c r="AC5721" s="108">
        <f t="shared" si="1075"/>
        <v>724.85</v>
      </c>
      <c r="AD5721" s="107">
        <f t="shared" si="1076"/>
        <v>2.2222222222222223E-2</v>
      </c>
      <c r="AE5721" s="106">
        <f t="shared" si="1077"/>
        <v>16.10777777777778</v>
      </c>
      <c r="AF5721" s="105">
        <f t="shared" si="1078"/>
        <v>32.21555555555554</v>
      </c>
      <c r="AG5721" s="105">
        <f t="shared" si="1079"/>
        <v>730.78444444444449</v>
      </c>
    </row>
    <row r="5722" spans="1:33" s="88" customFormat="1" x14ac:dyDescent="0.35">
      <c r="A5722" s="21">
        <v>10141103</v>
      </c>
      <c r="B5722" s="115" t="s">
        <v>14786</v>
      </c>
      <c r="C5722" s="135" t="s">
        <v>710</v>
      </c>
      <c r="D5722" s="21">
        <v>246</v>
      </c>
      <c r="E5722" s="114" t="str">
        <f t="shared" si="1069"/>
        <v>TRANSFORMADOR MARCA:Vandalizado  246</v>
      </c>
      <c r="F5722" s="21"/>
      <c r="G5722" s="21"/>
      <c r="H5722" s="21" t="s">
        <v>14848</v>
      </c>
      <c r="I5722" s="21" t="s">
        <v>15289</v>
      </c>
      <c r="J5722" s="21"/>
      <c r="K5722" s="21" t="s">
        <v>15288</v>
      </c>
      <c r="L5722" s="21" t="s">
        <v>15287</v>
      </c>
      <c r="M5722" s="21">
        <v>50</v>
      </c>
      <c r="N5722" s="21">
        <v>33</v>
      </c>
      <c r="O5722" s="21" t="s">
        <v>362</v>
      </c>
      <c r="P5722" s="21">
        <v>3</v>
      </c>
      <c r="Q5722" s="124">
        <v>2016</v>
      </c>
      <c r="R5722" s="124" t="s">
        <v>15286</v>
      </c>
      <c r="S5722" s="124" t="s">
        <v>15286</v>
      </c>
      <c r="T5722" s="116">
        <v>643</v>
      </c>
      <c r="U5722" s="111">
        <v>45</v>
      </c>
      <c r="V5722" s="113">
        <f t="shared" si="1070"/>
        <v>629.42555555555555</v>
      </c>
      <c r="W5722" s="113">
        <f t="shared" si="1071"/>
        <v>13.574444444444453</v>
      </c>
      <c r="X5722" s="112">
        <f t="shared" si="1072"/>
        <v>13574.444444444453</v>
      </c>
      <c r="Y5722" s="111"/>
      <c r="Z5722" s="110">
        <f t="shared" si="1068"/>
        <v>44</v>
      </c>
      <c r="AA5722" s="109">
        <f t="shared" si="1073"/>
        <v>32.15</v>
      </c>
      <c r="AB5722" s="109">
        <f t="shared" si="1074"/>
        <v>32150</v>
      </c>
      <c r="AC5722" s="108">
        <f t="shared" si="1075"/>
        <v>610.85</v>
      </c>
      <c r="AD5722" s="107">
        <f t="shared" si="1076"/>
        <v>2.2222222222222223E-2</v>
      </c>
      <c r="AE5722" s="106">
        <f t="shared" si="1077"/>
        <v>13.574444444444445</v>
      </c>
      <c r="AF5722" s="105">
        <f t="shared" si="1078"/>
        <v>27.148888888888898</v>
      </c>
      <c r="AG5722" s="105">
        <f t="shared" si="1079"/>
        <v>615.85111111111109</v>
      </c>
    </row>
    <row r="5723" spans="1:33" s="88" customFormat="1" x14ac:dyDescent="0.35">
      <c r="A5723" s="21">
        <v>10141103</v>
      </c>
      <c r="B5723" s="115" t="s">
        <v>14786</v>
      </c>
      <c r="C5723" s="135" t="s">
        <v>710</v>
      </c>
      <c r="D5723" s="21">
        <v>247</v>
      </c>
      <c r="E5723" s="114" t="str">
        <f t="shared" si="1069"/>
        <v>TRANSFORMADOR MARCA:Fuji Tusco  247</v>
      </c>
      <c r="F5723" s="21"/>
      <c r="G5723" s="288"/>
      <c r="H5723" s="21" t="s">
        <v>14848</v>
      </c>
      <c r="I5723" s="21" t="s">
        <v>15285</v>
      </c>
      <c r="J5723" s="21"/>
      <c r="K5723" s="21" t="s">
        <v>15284</v>
      </c>
      <c r="L5723" s="21" t="s">
        <v>15283</v>
      </c>
      <c r="M5723" s="21">
        <v>100</v>
      </c>
      <c r="N5723" s="21">
        <v>33</v>
      </c>
      <c r="O5723" s="21" t="s">
        <v>362</v>
      </c>
      <c r="P5723" s="21">
        <v>3</v>
      </c>
      <c r="Q5723" s="124">
        <v>2016</v>
      </c>
      <c r="R5723" s="124" t="s">
        <v>1821</v>
      </c>
      <c r="S5723" s="124">
        <v>601156</v>
      </c>
      <c r="T5723" s="116">
        <v>763</v>
      </c>
      <c r="U5723" s="111">
        <v>45</v>
      </c>
      <c r="V5723" s="113">
        <f t="shared" si="1070"/>
        <v>746.89222222222224</v>
      </c>
      <c r="W5723" s="113">
        <f t="shared" si="1071"/>
        <v>16.107777777777756</v>
      </c>
      <c r="X5723" s="112">
        <f t="shared" si="1072"/>
        <v>16107.777777777756</v>
      </c>
      <c r="Y5723" s="111"/>
      <c r="Z5723" s="110">
        <f t="shared" si="1068"/>
        <v>44</v>
      </c>
      <c r="AA5723" s="109">
        <f t="shared" si="1073"/>
        <v>38.15</v>
      </c>
      <c r="AB5723" s="109">
        <f t="shared" si="1074"/>
        <v>38150</v>
      </c>
      <c r="AC5723" s="108">
        <f t="shared" si="1075"/>
        <v>724.85</v>
      </c>
      <c r="AD5723" s="107">
        <f t="shared" si="1076"/>
        <v>2.2222222222222223E-2</v>
      </c>
      <c r="AE5723" s="106">
        <f t="shared" si="1077"/>
        <v>16.10777777777778</v>
      </c>
      <c r="AF5723" s="105">
        <f t="shared" si="1078"/>
        <v>32.21555555555554</v>
      </c>
      <c r="AG5723" s="105">
        <f t="shared" si="1079"/>
        <v>730.78444444444449</v>
      </c>
    </row>
    <row r="5724" spans="1:33" s="88" customFormat="1" x14ac:dyDescent="0.35">
      <c r="A5724" s="21">
        <v>10141103</v>
      </c>
      <c r="B5724" s="115" t="s">
        <v>14786</v>
      </c>
      <c r="C5724" s="135" t="s">
        <v>710</v>
      </c>
      <c r="D5724" s="21">
        <v>248</v>
      </c>
      <c r="E5724" s="114" t="str">
        <f t="shared" si="1069"/>
        <v>TRANSFORMADOR MARCA:PowerTech  248</v>
      </c>
      <c r="F5724" s="21"/>
      <c r="G5724" s="21"/>
      <c r="H5724" s="21" t="s">
        <v>14848</v>
      </c>
      <c r="I5724" s="21" t="s">
        <v>15282</v>
      </c>
      <c r="J5724" s="21"/>
      <c r="K5724" s="21" t="s">
        <v>15281</v>
      </c>
      <c r="L5724" s="21" t="s">
        <v>15280</v>
      </c>
      <c r="M5724" s="21">
        <v>100</v>
      </c>
      <c r="N5724" s="21">
        <v>33</v>
      </c>
      <c r="O5724" s="21" t="s">
        <v>362</v>
      </c>
      <c r="P5724" s="21">
        <v>3</v>
      </c>
      <c r="Q5724" s="124">
        <v>2016</v>
      </c>
      <c r="R5724" s="124" t="s">
        <v>1811</v>
      </c>
      <c r="S5724" s="124" t="s">
        <v>15279</v>
      </c>
      <c r="T5724" s="116">
        <v>763</v>
      </c>
      <c r="U5724" s="111">
        <v>45</v>
      </c>
      <c r="V5724" s="113">
        <f t="shared" si="1070"/>
        <v>746.89222222222224</v>
      </c>
      <c r="W5724" s="113">
        <f t="shared" si="1071"/>
        <v>16.107777777777756</v>
      </c>
      <c r="X5724" s="112">
        <f t="shared" si="1072"/>
        <v>16107.777777777756</v>
      </c>
      <c r="Y5724" s="111"/>
      <c r="Z5724" s="110">
        <f t="shared" si="1068"/>
        <v>44</v>
      </c>
      <c r="AA5724" s="109">
        <f t="shared" si="1073"/>
        <v>38.15</v>
      </c>
      <c r="AB5724" s="109">
        <f t="shared" si="1074"/>
        <v>38150</v>
      </c>
      <c r="AC5724" s="108">
        <f t="shared" si="1075"/>
        <v>724.85</v>
      </c>
      <c r="AD5724" s="107">
        <f t="shared" si="1076"/>
        <v>2.2222222222222223E-2</v>
      </c>
      <c r="AE5724" s="106">
        <f t="shared" si="1077"/>
        <v>16.10777777777778</v>
      </c>
      <c r="AF5724" s="105">
        <f t="shared" si="1078"/>
        <v>32.21555555555554</v>
      </c>
      <c r="AG5724" s="105">
        <f t="shared" si="1079"/>
        <v>730.78444444444449</v>
      </c>
    </row>
    <row r="5725" spans="1:33" s="88" customFormat="1" x14ac:dyDescent="0.35">
      <c r="A5725" s="21">
        <v>10141103</v>
      </c>
      <c r="B5725" s="115" t="s">
        <v>14786</v>
      </c>
      <c r="C5725" s="135" t="s">
        <v>710</v>
      </c>
      <c r="D5725" s="21">
        <v>249</v>
      </c>
      <c r="E5725" s="114" t="str">
        <f t="shared" si="1069"/>
        <v>TRANSFORMADOR MARCA:Danificado pelas  249</v>
      </c>
      <c r="F5725" s="21"/>
      <c r="G5725" s="21"/>
      <c r="H5725" s="21" t="s">
        <v>14848</v>
      </c>
      <c r="I5725" s="21" t="s">
        <v>15278</v>
      </c>
      <c r="J5725" s="21"/>
      <c r="K5725" s="21" t="s">
        <v>15007</v>
      </c>
      <c r="L5725" s="21" t="s">
        <v>15006</v>
      </c>
      <c r="M5725" s="21">
        <v>100</v>
      </c>
      <c r="N5725" s="21">
        <v>33</v>
      </c>
      <c r="O5725" s="21" t="s">
        <v>362</v>
      </c>
      <c r="P5725" s="21">
        <v>3</v>
      </c>
      <c r="Q5725" s="124">
        <v>2016</v>
      </c>
      <c r="R5725" s="124" t="s">
        <v>15277</v>
      </c>
      <c r="S5725" s="124" t="s">
        <v>8</v>
      </c>
      <c r="T5725" s="116">
        <v>763</v>
      </c>
      <c r="U5725" s="111">
        <v>45</v>
      </c>
      <c r="V5725" s="113">
        <f t="shared" si="1070"/>
        <v>746.89222222222224</v>
      </c>
      <c r="W5725" s="113">
        <f t="shared" si="1071"/>
        <v>16.107777777777756</v>
      </c>
      <c r="X5725" s="112">
        <f t="shared" si="1072"/>
        <v>16107.777777777756</v>
      </c>
      <c r="Y5725" s="111"/>
      <c r="Z5725" s="110">
        <f t="shared" si="1068"/>
        <v>44</v>
      </c>
      <c r="AA5725" s="109">
        <f t="shared" si="1073"/>
        <v>38.15</v>
      </c>
      <c r="AB5725" s="109">
        <f t="shared" si="1074"/>
        <v>38150</v>
      </c>
      <c r="AC5725" s="108">
        <f t="shared" si="1075"/>
        <v>724.85</v>
      </c>
      <c r="AD5725" s="107">
        <f t="shared" si="1076"/>
        <v>2.2222222222222223E-2</v>
      </c>
      <c r="AE5725" s="106">
        <f t="shared" si="1077"/>
        <v>16.10777777777778</v>
      </c>
      <c r="AF5725" s="105">
        <f t="shared" si="1078"/>
        <v>32.21555555555554</v>
      </c>
      <c r="AG5725" s="105">
        <f t="shared" si="1079"/>
        <v>730.78444444444449</v>
      </c>
    </row>
    <row r="5726" spans="1:33" s="88" customFormat="1" x14ac:dyDescent="0.35">
      <c r="A5726" s="21">
        <v>10141103</v>
      </c>
      <c r="B5726" s="115" t="s">
        <v>14786</v>
      </c>
      <c r="C5726" s="135" t="s">
        <v>710</v>
      </c>
      <c r="D5726" s="21">
        <v>250</v>
      </c>
      <c r="E5726" s="114" t="str">
        <f t="shared" si="1069"/>
        <v>TRANSFORMADOR MARCA:Fuji Tusco  250</v>
      </c>
      <c r="F5726" s="21"/>
      <c r="G5726" s="21"/>
      <c r="H5726" s="21" t="s">
        <v>14848</v>
      </c>
      <c r="I5726" s="21" t="s">
        <v>15276</v>
      </c>
      <c r="J5726" s="21"/>
      <c r="K5726" s="21" t="s">
        <v>15275</v>
      </c>
      <c r="L5726" s="21" t="s">
        <v>15274</v>
      </c>
      <c r="M5726" s="21">
        <v>100</v>
      </c>
      <c r="N5726" s="21">
        <v>33</v>
      </c>
      <c r="O5726" s="21" t="s">
        <v>362</v>
      </c>
      <c r="P5726" s="21">
        <v>3</v>
      </c>
      <c r="Q5726" s="124">
        <v>2016</v>
      </c>
      <c r="R5726" s="124" t="s">
        <v>1821</v>
      </c>
      <c r="S5726" s="124">
        <v>601214</v>
      </c>
      <c r="T5726" s="116">
        <v>763</v>
      </c>
      <c r="U5726" s="111">
        <v>45</v>
      </c>
      <c r="V5726" s="113">
        <f t="shared" si="1070"/>
        <v>746.89222222222224</v>
      </c>
      <c r="W5726" s="113">
        <f t="shared" si="1071"/>
        <v>16.107777777777756</v>
      </c>
      <c r="X5726" s="112">
        <f t="shared" si="1072"/>
        <v>16107.777777777756</v>
      </c>
      <c r="Y5726" s="111"/>
      <c r="Z5726" s="110">
        <f t="shared" si="1068"/>
        <v>44</v>
      </c>
      <c r="AA5726" s="109">
        <f t="shared" si="1073"/>
        <v>38.15</v>
      </c>
      <c r="AB5726" s="109">
        <f t="shared" si="1074"/>
        <v>38150</v>
      </c>
      <c r="AC5726" s="108">
        <f t="shared" si="1075"/>
        <v>724.85</v>
      </c>
      <c r="AD5726" s="107">
        <f t="shared" si="1076"/>
        <v>2.2222222222222223E-2</v>
      </c>
      <c r="AE5726" s="106">
        <f t="shared" si="1077"/>
        <v>16.10777777777778</v>
      </c>
      <c r="AF5726" s="105">
        <f t="shared" si="1078"/>
        <v>32.21555555555554</v>
      </c>
      <c r="AG5726" s="105">
        <f t="shared" si="1079"/>
        <v>730.78444444444449</v>
      </c>
    </row>
    <row r="5727" spans="1:33" s="88" customFormat="1" x14ac:dyDescent="0.35">
      <c r="A5727" s="21">
        <v>10141103</v>
      </c>
      <c r="B5727" s="115" t="s">
        <v>14786</v>
      </c>
      <c r="C5727" s="135" t="s">
        <v>710</v>
      </c>
      <c r="D5727" s="21">
        <v>251</v>
      </c>
      <c r="E5727" s="114" t="str">
        <f t="shared" si="1069"/>
        <v>TRANSFORMADOR MARCA:Power Tech  251</v>
      </c>
      <c r="F5727" s="21"/>
      <c r="G5727" s="21"/>
      <c r="H5727" s="21" t="s">
        <v>14848</v>
      </c>
      <c r="I5727" s="21" t="s">
        <v>15273</v>
      </c>
      <c r="J5727" s="21"/>
      <c r="K5727" s="21" t="s">
        <v>15272</v>
      </c>
      <c r="L5727" s="21" t="s">
        <v>15271</v>
      </c>
      <c r="M5727" s="21">
        <v>50</v>
      </c>
      <c r="N5727" s="21">
        <v>33</v>
      </c>
      <c r="O5727" s="21" t="s">
        <v>362</v>
      </c>
      <c r="P5727" s="21">
        <v>3</v>
      </c>
      <c r="Q5727" s="124">
        <v>2016</v>
      </c>
      <c r="R5727" s="124" t="s">
        <v>14844</v>
      </c>
      <c r="S5727" s="124" t="s">
        <v>15270</v>
      </c>
      <c r="T5727" s="116">
        <v>643</v>
      </c>
      <c r="U5727" s="111">
        <v>45</v>
      </c>
      <c r="V5727" s="113">
        <f t="shared" si="1070"/>
        <v>629.42555555555555</v>
      </c>
      <c r="W5727" s="113">
        <f t="shared" si="1071"/>
        <v>13.574444444444453</v>
      </c>
      <c r="X5727" s="112">
        <f t="shared" si="1072"/>
        <v>13574.444444444453</v>
      </c>
      <c r="Y5727" s="111"/>
      <c r="Z5727" s="110">
        <f t="shared" si="1068"/>
        <v>44</v>
      </c>
      <c r="AA5727" s="109">
        <f t="shared" si="1073"/>
        <v>32.15</v>
      </c>
      <c r="AB5727" s="109">
        <f t="shared" si="1074"/>
        <v>32150</v>
      </c>
      <c r="AC5727" s="108">
        <f t="shared" si="1075"/>
        <v>610.85</v>
      </c>
      <c r="AD5727" s="107">
        <f t="shared" si="1076"/>
        <v>2.2222222222222223E-2</v>
      </c>
      <c r="AE5727" s="106">
        <f t="shared" si="1077"/>
        <v>13.574444444444445</v>
      </c>
      <c r="AF5727" s="105">
        <f t="shared" si="1078"/>
        <v>27.148888888888898</v>
      </c>
      <c r="AG5727" s="105">
        <f t="shared" si="1079"/>
        <v>615.85111111111109</v>
      </c>
    </row>
    <row r="5728" spans="1:33" s="88" customFormat="1" x14ac:dyDescent="0.35">
      <c r="A5728" s="21">
        <v>10141103</v>
      </c>
      <c r="B5728" s="115" t="s">
        <v>14786</v>
      </c>
      <c r="C5728" s="135" t="s">
        <v>710</v>
      </c>
      <c r="D5728" s="61">
        <v>253</v>
      </c>
      <c r="E5728" s="114" t="str">
        <f t="shared" si="1069"/>
        <v>TRANSFORMADOR MARCA:Power Tech  253</v>
      </c>
      <c r="F5728" s="21"/>
      <c r="G5728" s="21"/>
      <c r="H5728" s="21" t="s">
        <v>14848</v>
      </c>
      <c r="I5728" s="21" t="s">
        <v>15269</v>
      </c>
      <c r="J5728" s="21"/>
      <c r="K5728" s="21" t="s">
        <v>15266</v>
      </c>
      <c r="L5728" s="21" t="s">
        <v>15265</v>
      </c>
      <c r="M5728" s="21">
        <v>50</v>
      </c>
      <c r="N5728" s="21">
        <v>33</v>
      </c>
      <c r="O5728" s="21" t="s">
        <v>362</v>
      </c>
      <c r="P5728" s="21">
        <v>3</v>
      </c>
      <c r="Q5728" s="124">
        <v>2016</v>
      </c>
      <c r="R5728" s="124" t="s">
        <v>14844</v>
      </c>
      <c r="S5728" s="124" t="s">
        <v>15268</v>
      </c>
      <c r="T5728" s="116">
        <v>643</v>
      </c>
      <c r="U5728" s="111">
        <v>45</v>
      </c>
      <c r="V5728" s="113">
        <f t="shared" si="1070"/>
        <v>629.42555555555555</v>
      </c>
      <c r="W5728" s="113">
        <f t="shared" si="1071"/>
        <v>13.574444444444453</v>
      </c>
      <c r="X5728" s="112">
        <f t="shared" si="1072"/>
        <v>13574.444444444453</v>
      </c>
      <c r="Y5728" s="111"/>
      <c r="Z5728" s="110">
        <f t="shared" si="1068"/>
        <v>44</v>
      </c>
      <c r="AA5728" s="109">
        <f t="shared" si="1073"/>
        <v>32.15</v>
      </c>
      <c r="AB5728" s="109">
        <f t="shared" si="1074"/>
        <v>32150</v>
      </c>
      <c r="AC5728" s="108">
        <f t="shared" si="1075"/>
        <v>610.85</v>
      </c>
      <c r="AD5728" s="107">
        <f t="shared" si="1076"/>
        <v>2.2222222222222223E-2</v>
      </c>
      <c r="AE5728" s="106">
        <f t="shared" si="1077"/>
        <v>13.574444444444445</v>
      </c>
      <c r="AF5728" s="105">
        <f t="shared" si="1078"/>
        <v>27.148888888888898</v>
      </c>
      <c r="AG5728" s="105">
        <f t="shared" si="1079"/>
        <v>615.85111111111109</v>
      </c>
    </row>
    <row r="5729" spans="1:33" s="88" customFormat="1" x14ac:dyDescent="0.35">
      <c r="A5729" s="21">
        <v>10141103</v>
      </c>
      <c r="B5729" s="115" t="s">
        <v>14786</v>
      </c>
      <c r="C5729" s="135" t="s">
        <v>710</v>
      </c>
      <c r="D5729" s="61">
        <v>254</v>
      </c>
      <c r="E5729" s="114" t="str">
        <f t="shared" si="1069"/>
        <v>TRANSFORMADOR MARCA:Power Tech  254</v>
      </c>
      <c r="F5729" s="21"/>
      <c r="G5729" s="21"/>
      <c r="H5729" s="21" t="s">
        <v>14848</v>
      </c>
      <c r="I5729" s="21" t="s">
        <v>15267</v>
      </c>
      <c r="J5729" s="21"/>
      <c r="K5729" s="21" t="s">
        <v>15266</v>
      </c>
      <c r="L5729" s="21" t="s">
        <v>15265</v>
      </c>
      <c r="M5729" s="21">
        <v>50</v>
      </c>
      <c r="N5729" s="21">
        <v>33</v>
      </c>
      <c r="O5729" s="21" t="s">
        <v>362</v>
      </c>
      <c r="P5729" s="21">
        <v>3</v>
      </c>
      <c r="Q5729" s="124">
        <v>2016</v>
      </c>
      <c r="R5729" s="124" t="s">
        <v>14844</v>
      </c>
      <c r="S5729" s="124" t="s">
        <v>15264</v>
      </c>
      <c r="T5729" s="116">
        <v>643</v>
      </c>
      <c r="U5729" s="111">
        <v>45</v>
      </c>
      <c r="V5729" s="113">
        <f t="shared" si="1070"/>
        <v>629.42555555555555</v>
      </c>
      <c r="W5729" s="113">
        <f t="shared" si="1071"/>
        <v>13.574444444444453</v>
      </c>
      <c r="X5729" s="112">
        <f t="shared" si="1072"/>
        <v>13574.444444444453</v>
      </c>
      <c r="Y5729" s="111"/>
      <c r="Z5729" s="110">
        <f t="shared" si="1068"/>
        <v>44</v>
      </c>
      <c r="AA5729" s="109">
        <f t="shared" si="1073"/>
        <v>32.15</v>
      </c>
      <c r="AB5729" s="109">
        <f t="shared" si="1074"/>
        <v>32150</v>
      </c>
      <c r="AC5729" s="108">
        <f t="shared" si="1075"/>
        <v>610.85</v>
      </c>
      <c r="AD5729" s="107">
        <f t="shared" si="1076"/>
        <v>2.2222222222222223E-2</v>
      </c>
      <c r="AE5729" s="106">
        <f t="shared" si="1077"/>
        <v>13.574444444444445</v>
      </c>
      <c r="AF5729" s="105">
        <f t="shared" si="1078"/>
        <v>27.148888888888898</v>
      </c>
      <c r="AG5729" s="105">
        <f t="shared" si="1079"/>
        <v>615.85111111111109</v>
      </c>
    </row>
    <row r="5730" spans="1:33" s="88" customFormat="1" x14ac:dyDescent="0.35">
      <c r="A5730" s="21">
        <v>10141103</v>
      </c>
      <c r="B5730" s="115" t="s">
        <v>14786</v>
      </c>
      <c r="C5730" s="135" t="s">
        <v>710</v>
      </c>
      <c r="D5730" s="61">
        <v>256</v>
      </c>
      <c r="E5730" s="114" t="str">
        <f t="shared" si="1069"/>
        <v>TRANSFORMADOR MARCA:Power Tech  256</v>
      </c>
      <c r="F5730" s="21"/>
      <c r="G5730" s="21"/>
      <c r="H5730" s="21" t="s">
        <v>14848</v>
      </c>
      <c r="I5730" s="21" t="s">
        <v>15263</v>
      </c>
      <c r="J5730" s="21"/>
      <c r="K5730" s="21" t="s">
        <v>15262</v>
      </c>
      <c r="L5730" s="21" t="s">
        <v>15261</v>
      </c>
      <c r="M5730" s="21">
        <v>250</v>
      </c>
      <c r="N5730" s="21">
        <v>33</v>
      </c>
      <c r="O5730" s="21" t="s">
        <v>362</v>
      </c>
      <c r="P5730" s="21">
        <v>3</v>
      </c>
      <c r="Q5730" s="124">
        <v>2016</v>
      </c>
      <c r="R5730" s="124" t="s">
        <v>14844</v>
      </c>
      <c r="S5730" s="124" t="s">
        <v>15260</v>
      </c>
      <c r="T5730" s="116">
        <v>991</v>
      </c>
      <c r="U5730" s="111">
        <v>45</v>
      </c>
      <c r="V5730" s="113">
        <f t="shared" si="1070"/>
        <v>970.07888888888886</v>
      </c>
      <c r="W5730" s="113">
        <f t="shared" si="1071"/>
        <v>20.921111111111145</v>
      </c>
      <c r="X5730" s="112">
        <f t="shared" si="1072"/>
        <v>20921.111111111146</v>
      </c>
      <c r="Y5730" s="111"/>
      <c r="Z5730" s="110">
        <f t="shared" si="1068"/>
        <v>44</v>
      </c>
      <c r="AA5730" s="109">
        <f t="shared" si="1073"/>
        <v>49.550000000000004</v>
      </c>
      <c r="AB5730" s="109">
        <f t="shared" si="1074"/>
        <v>49550.000000000007</v>
      </c>
      <c r="AC5730" s="108">
        <f t="shared" si="1075"/>
        <v>941.45</v>
      </c>
      <c r="AD5730" s="107">
        <f t="shared" si="1076"/>
        <v>2.2222222222222223E-2</v>
      </c>
      <c r="AE5730" s="106">
        <f t="shared" si="1077"/>
        <v>20.921111111111113</v>
      </c>
      <c r="AF5730" s="105">
        <f t="shared" si="1078"/>
        <v>41.842222222222262</v>
      </c>
      <c r="AG5730" s="105">
        <f t="shared" si="1079"/>
        <v>949.15777777777771</v>
      </c>
    </row>
    <row r="5731" spans="1:33" s="88" customFormat="1" x14ac:dyDescent="0.35">
      <c r="A5731" s="21">
        <v>10141103</v>
      </c>
      <c r="B5731" s="115" t="s">
        <v>14786</v>
      </c>
      <c r="C5731" s="135" t="s">
        <v>710</v>
      </c>
      <c r="D5731" s="61">
        <v>257</v>
      </c>
      <c r="E5731" s="114" t="str">
        <f t="shared" si="1069"/>
        <v>TRANSFORMADOR MARCA:Power Tech  257</v>
      </c>
      <c r="F5731" s="21"/>
      <c r="G5731" s="21"/>
      <c r="H5731" s="21" t="s">
        <v>14848</v>
      </c>
      <c r="I5731" s="21" t="s">
        <v>14991</v>
      </c>
      <c r="J5731" s="21"/>
      <c r="K5731" s="21" t="s">
        <v>15259</v>
      </c>
      <c r="L5731" s="21" t="s">
        <v>15258</v>
      </c>
      <c r="M5731" s="21">
        <v>160</v>
      </c>
      <c r="N5731" s="21">
        <v>33</v>
      </c>
      <c r="O5731" s="21" t="s">
        <v>362</v>
      </c>
      <c r="P5731" s="21">
        <v>3</v>
      </c>
      <c r="Q5731" s="124">
        <v>2016</v>
      </c>
      <c r="R5731" s="124" t="s">
        <v>14844</v>
      </c>
      <c r="S5731" s="124" t="s">
        <v>15257</v>
      </c>
      <c r="T5731" s="116">
        <v>991</v>
      </c>
      <c r="U5731" s="111">
        <v>45</v>
      </c>
      <c r="V5731" s="113">
        <f t="shared" si="1070"/>
        <v>970.07888888888886</v>
      </c>
      <c r="W5731" s="113">
        <f t="shared" si="1071"/>
        <v>20.921111111111145</v>
      </c>
      <c r="X5731" s="112">
        <f t="shared" si="1072"/>
        <v>20921.111111111146</v>
      </c>
      <c r="Y5731" s="111"/>
      <c r="Z5731" s="110">
        <f t="shared" si="1068"/>
        <v>44</v>
      </c>
      <c r="AA5731" s="109">
        <f t="shared" si="1073"/>
        <v>49.550000000000004</v>
      </c>
      <c r="AB5731" s="109">
        <f t="shared" si="1074"/>
        <v>49550.000000000007</v>
      </c>
      <c r="AC5731" s="108">
        <f t="shared" si="1075"/>
        <v>941.45</v>
      </c>
      <c r="AD5731" s="107">
        <f t="shared" si="1076"/>
        <v>2.2222222222222223E-2</v>
      </c>
      <c r="AE5731" s="106">
        <f t="shared" si="1077"/>
        <v>20.921111111111113</v>
      </c>
      <c r="AF5731" s="105">
        <f t="shared" si="1078"/>
        <v>41.842222222222262</v>
      </c>
      <c r="AG5731" s="105">
        <f t="shared" si="1079"/>
        <v>949.15777777777771</v>
      </c>
    </row>
    <row r="5732" spans="1:33" s="88" customFormat="1" x14ac:dyDescent="0.35">
      <c r="A5732" s="21">
        <v>10141103</v>
      </c>
      <c r="B5732" s="115" t="s">
        <v>14786</v>
      </c>
      <c r="C5732" s="135" t="s">
        <v>710</v>
      </c>
      <c r="D5732" s="61">
        <v>258</v>
      </c>
      <c r="E5732" s="114" t="str">
        <f t="shared" si="1069"/>
        <v>TRANSFORMADOR MARCA:Power Tech  258</v>
      </c>
      <c r="F5732" s="21"/>
      <c r="G5732" s="21"/>
      <c r="H5732" s="21" t="s">
        <v>14848</v>
      </c>
      <c r="I5732" s="21" t="s">
        <v>15256</v>
      </c>
      <c r="J5732" s="21"/>
      <c r="K5732" s="21" t="s">
        <v>15255</v>
      </c>
      <c r="L5732" s="21" t="s">
        <v>15254</v>
      </c>
      <c r="M5732" s="21">
        <v>50</v>
      </c>
      <c r="N5732" s="21">
        <v>33</v>
      </c>
      <c r="O5732" s="21" t="s">
        <v>362</v>
      </c>
      <c r="P5732" s="21">
        <v>3</v>
      </c>
      <c r="Q5732" s="124">
        <v>2016</v>
      </c>
      <c r="R5732" s="124" t="s">
        <v>14844</v>
      </c>
      <c r="S5732" s="124" t="s">
        <v>15253</v>
      </c>
      <c r="T5732" s="116">
        <v>643</v>
      </c>
      <c r="U5732" s="111">
        <v>45</v>
      </c>
      <c r="V5732" s="113">
        <f t="shared" si="1070"/>
        <v>629.42555555555555</v>
      </c>
      <c r="W5732" s="113">
        <f t="shared" si="1071"/>
        <v>13.574444444444453</v>
      </c>
      <c r="X5732" s="112">
        <f t="shared" si="1072"/>
        <v>13574.444444444453</v>
      </c>
      <c r="Y5732" s="111"/>
      <c r="Z5732" s="110">
        <f t="shared" ref="Z5732:Z5795" si="1080">(U5732-(2017-Q5732))</f>
        <v>44</v>
      </c>
      <c r="AA5732" s="109">
        <f t="shared" si="1073"/>
        <v>32.15</v>
      </c>
      <c r="AB5732" s="109">
        <f t="shared" si="1074"/>
        <v>32150</v>
      </c>
      <c r="AC5732" s="108">
        <f t="shared" si="1075"/>
        <v>610.85</v>
      </c>
      <c r="AD5732" s="107">
        <f t="shared" si="1076"/>
        <v>2.2222222222222223E-2</v>
      </c>
      <c r="AE5732" s="106">
        <f t="shared" si="1077"/>
        <v>13.574444444444445</v>
      </c>
      <c r="AF5732" s="105">
        <f t="shared" si="1078"/>
        <v>27.148888888888898</v>
      </c>
      <c r="AG5732" s="105">
        <f t="shared" si="1079"/>
        <v>615.85111111111109</v>
      </c>
    </row>
    <row r="5733" spans="1:33" s="88" customFormat="1" x14ac:dyDescent="0.35">
      <c r="A5733" s="21">
        <v>10141103</v>
      </c>
      <c r="B5733" s="115" t="s">
        <v>14786</v>
      </c>
      <c r="C5733" s="135" t="s">
        <v>710</v>
      </c>
      <c r="D5733" s="61">
        <v>259</v>
      </c>
      <c r="E5733" s="114" t="str">
        <f t="shared" si="1069"/>
        <v>TRANSFORMADOR MARCA:Zent Transformer  259</v>
      </c>
      <c r="F5733" s="21"/>
      <c r="G5733" s="41"/>
      <c r="H5733" s="21" t="s">
        <v>14848</v>
      </c>
      <c r="I5733" s="21" t="s">
        <v>15252</v>
      </c>
      <c r="J5733" s="21"/>
      <c r="K5733" s="21" t="s">
        <v>15251</v>
      </c>
      <c r="L5733" s="21" t="s">
        <v>15250</v>
      </c>
      <c r="M5733" s="21">
        <v>100</v>
      </c>
      <c r="N5733" s="21">
        <v>33</v>
      </c>
      <c r="O5733" s="21" t="s">
        <v>362</v>
      </c>
      <c r="P5733" s="21">
        <v>3</v>
      </c>
      <c r="Q5733" s="124">
        <v>2016</v>
      </c>
      <c r="R5733" s="124" t="s">
        <v>15089</v>
      </c>
      <c r="S5733" s="124" t="s">
        <v>15249</v>
      </c>
      <c r="T5733" s="116">
        <v>763</v>
      </c>
      <c r="U5733" s="111">
        <v>45</v>
      </c>
      <c r="V5733" s="113">
        <f t="shared" si="1070"/>
        <v>746.89222222222224</v>
      </c>
      <c r="W5733" s="113">
        <f t="shared" si="1071"/>
        <v>16.107777777777756</v>
      </c>
      <c r="X5733" s="112">
        <f t="shared" si="1072"/>
        <v>16107.777777777756</v>
      </c>
      <c r="Y5733" s="111"/>
      <c r="Z5733" s="110">
        <f t="shared" si="1080"/>
        <v>44</v>
      </c>
      <c r="AA5733" s="109">
        <f t="shared" si="1073"/>
        <v>38.15</v>
      </c>
      <c r="AB5733" s="109">
        <f t="shared" si="1074"/>
        <v>38150</v>
      </c>
      <c r="AC5733" s="108">
        <f t="shared" si="1075"/>
        <v>724.85</v>
      </c>
      <c r="AD5733" s="107">
        <f t="shared" si="1076"/>
        <v>2.2222222222222223E-2</v>
      </c>
      <c r="AE5733" s="106">
        <f t="shared" si="1077"/>
        <v>16.10777777777778</v>
      </c>
      <c r="AF5733" s="105">
        <f t="shared" si="1078"/>
        <v>32.21555555555554</v>
      </c>
      <c r="AG5733" s="105">
        <f t="shared" si="1079"/>
        <v>730.78444444444449</v>
      </c>
    </row>
    <row r="5734" spans="1:33" s="88" customFormat="1" x14ac:dyDescent="0.35">
      <c r="A5734" s="21">
        <v>10141103</v>
      </c>
      <c r="B5734" s="115" t="s">
        <v>14786</v>
      </c>
      <c r="C5734" s="135" t="s">
        <v>710</v>
      </c>
      <c r="D5734" s="21">
        <v>260</v>
      </c>
      <c r="E5734" s="114" t="str">
        <f t="shared" si="1069"/>
        <v>TRANSFORMADOR MARCA:Power Tech  260</v>
      </c>
      <c r="F5734" s="21"/>
      <c r="G5734" s="21"/>
      <c r="H5734" s="21" t="s">
        <v>14848</v>
      </c>
      <c r="I5734" s="21" t="s">
        <v>15248</v>
      </c>
      <c r="J5734" s="21"/>
      <c r="K5734" s="21" t="s">
        <v>15247</v>
      </c>
      <c r="L5734" s="21" t="s">
        <v>15246</v>
      </c>
      <c r="M5734" s="21">
        <v>160</v>
      </c>
      <c r="N5734" s="21">
        <v>33</v>
      </c>
      <c r="O5734" s="21" t="s">
        <v>362</v>
      </c>
      <c r="P5734" s="21">
        <v>3</v>
      </c>
      <c r="Q5734" s="124">
        <v>2016</v>
      </c>
      <c r="R5734" s="124" t="s">
        <v>14844</v>
      </c>
      <c r="S5734" s="124" t="s">
        <v>15245</v>
      </c>
      <c r="T5734" s="116">
        <v>991</v>
      </c>
      <c r="U5734" s="111">
        <v>45</v>
      </c>
      <c r="V5734" s="113">
        <f t="shared" si="1070"/>
        <v>970.07888888888886</v>
      </c>
      <c r="W5734" s="113">
        <f t="shared" si="1071"/>
        <v>20.921111111111145</v>
      </c>
      <c r="X5734" s="112">
        <f t="shared" si="1072"/>
        <v>20921.111111111146</v>
      </c>
      <c r="Y5734" s="111"/>
      <c r="Z5734" s="110">
        <f t="shared" si="1080"/>
        <v>44</v>
      </c>
      <c r="AA5734" s="109">
        <f t="shared" si="1073"/>
        <v>49.550000000000004</v>
      </c>
      <c r="AB5734" s="109">
        <f t="shared" si="1074"/>
        <v>49550.000000000007</v>
      </c>
      <c r="AC5734" s="108">
        <f t="shared" si="1075"/>
        <v>941.45</v>
      </c>
      <c r="AD5734" s="107">
        <f t="shared" si="1076"/>
        <v>2.2222222222222223E-2</v>
      </c>
      <c r="AE5734" s="106">
        <f t="shared" si="1077"/>
        <v>20.921111111111113</v>
      </c>
      <c r="AF5734" s="105">
        <f t="shared" si="1078"/>
        <v>41.842222222222262</v>
      </c>
      <c r="AG5734" s="105">
        <f t="shared" si="1079"/>
        <v>949.15777777777771</v>
      </c>
    </row>
    <row r="5735" spans="1:33" s="88" customFormat="1" x14ac:dyDescent="0.35">
      <c r="A5735" s="21">
        <v>10141103</v>
      </c>
      <c r="B5735" s="115" t="s">
        <v>14786</v>
      </c>
      <c r="C5735" s="135" t="s">
        <v>710</v>
      </c>
      <c r="D5735" s="21">
        <v>261</v>
      </c>
      <c r="E5735" s="114" t="str">
        <f t="shared" si="1069"/>
        <v>TRANSFORMADOR MARCA:Power Tech  261</v>
      </c>
      <c r="F5735" s="21"/>
      <c r="G5735" s="21"/>
      <c r="H5735" s="21" t="s">
        <v>14848</v>
      </c>
      <c r="I5735" s="21" t="s">
        <v>15244</v>
      </c>
      <c r="J5735" s="21"/>
      <c r="K5735" s="21" t="s">
        <v>15243</v>
      </c>
      <c r="L5735" s="21" t="s">
        <v>15242</v>
      </c>
      <c r="M5735" s="21">
        <v>160</v>
      </c>
      <c r="N5735" s="21">
        <v>33</v>
      </c>
      <c r="O5735" s="21" t="s">
        <v>362</v>
      </c>
      <c r="P5735" s="21">
        <v>3</v>
      </c>
      <c r="Q5735" s="124">
        <v>2016</v>
      </c>
      <c r="R5735" s="124" t="s">
        <v>14844</v>
      </c>
      <c r="S5735" s="124" t="s">
        <v>15241</v>
      </c>
      <c r="T5735" s="116">
        <v>991</v>
      </c>
      <c r="U5735" s="111">
        <v>45</v>
      </c>
      <c r="V5735" s="113">
        <f t="shared" si="1070"/>
        <v>970.07888888888886</v>
      </c>
      <c r="W5735" s="113">
        <f t="shared" si="1071"/>
        <v>20.921111111111145</v>
      </c>
      <c r="X5735" s="112">
        <f t="shared" si="1072"/>
        <v>20921.111111111146</v>
      </c>
      <c r="Y5735" s="111"/>
      <c r="Z5735" s="110">
        <f t="shared" si="1080"/>
        <v>44</v>
      </c>
      <c r="AA5735" s="109">
        <f t="shared" si="1073"/>
        <v>49.550000000000004</v>
      </c>
      <c r="AB5735" s="109">
        <f t="shared" si="1074"/>
        <v>49550.000000000007</v>
      </c>
      <c r="AC5735" s="108">
        <f t="shared" si="1075"/>
        <v>941.45</v>
      </c>
      <c r="AD5735" s="107">
        <f t="shared" si="1076"/>
        <v>2.2222222222222223E-2</v>
      </c>
      <c r="AE5735" s="106">
        <f t="shared" si="1077"/>
        <v>20.921111111111113</v>
      </c>
      <c r="AF5735" s="105">
        <f t="shared" si="1078"/>
        <v>41.842222222222262</v>
      </c>
      <c r="AG5735" s="105">
        <f t="shared" si="1079"/>
        <v>949.15777777777771</v>
      </c>
    </row>
    <row r="5736" spans="1:33" s="88" customFormat="1" x14ac:dyDescent="0.35">
      <c r="A5736" s="21">
        <v>10141103</v>
      </c>
      <c r="B5736" s="115" t="s">
        <v>14786</v>
      </c>
      <c r="C5736" s="135" t="s">
        <v>710</v>
      </c>
      <c r="D5736" s="21">
        <v>262</v>
      </c>
      <c r="E5736" s="114" t="str">
        <f t="shared" si="1069"/>
        <v>TRANSFORMADOR MARCA:Power Tech  262</v>
      </c>
      <c r="F5736" s="21"/>
      <c r="G5736" s="21"/>
      <c r="H5736" s="21" t="s">
        <v>14848</v>
      </c>
      <c r="I5736" s="21" t="s">
        <v>15240</v>
      </c>
      <c r="J5736" s="21"/>
      <c r="K5736" s="21" t="s">
        <v>15239</v>
      </c>
      <c r="L5736" s="21" t="s">
        <v>15238</v>
      </c>
      <c r="M5736" s="21">
        <v>160</v>
      </c>
      <c r="N5736" s="21">
        <v>33</v>
      </c>
      <c r="O5736" s="21" t="s">
        <v>362</v>
      </c>
      <c r="P5736" s="21">
        <v>3</v>
      </c>
      <c r="Q5736" s="124">
        <v>2016</v>
      </c>
      <c r="R5736" s="124" t="s">
        <v>14844</v>
      </c>
      <c r="S5736" s="124" t="s">
        <v>15237</v>
      </c>
      <c r="T5736" s="116">
        <v>991</v>
      </c>
      <c r="U5736" s="111">
        <v>45</v>
      </c>
      <c r="V5736" s="113">
        <f t="shared" si="1070"/>
        <v>970.07888888888886</v>
      </c>
      <c r="W5736" s="113">
        <f t="shared" si="1071"/>
        <v>20.921111111111145</v>
      </c>
      <c r="X5736" s="112">
        <f t="shared" si="1072"/>
        <v>20921.111111111146</v>
      </c>
      <c r="Y5736" s="111"/>
      <c r="Z5736" s="110">
        <f t="shared" si="1080"/>
        <v>44</v>
      </c>
      <c r="AA5736" s="109">
        <f t="shared" si="1073"/>
        <v>49.550000000000004</v>
      </c>
      <c r="AB5736" s="109">
        <f t="shared" si="1074"/>
        <v>49550.000000000007</v>
      </c>
      <c r="AC5736" s="108">
        <f t="shared" si="1075"/>
        <v>941.45</v>
      </c>
      <c r="AD5736" s="107">
        <f t="shared" si="1076"/>
        <v>2.2222222222222223E-2</v>
      </c>
      <c r="AE5736" s="106">
        <f t="shared" si="1077"/>
        <v>20.921111111111113</v>
      </c>
      <c r="AF5736" s="105">
        <f t="shared" si="1078"/>
        <v>41.842222222222262</v>
      </c>
      <c r="AG5736" s="105">
        <f t="shared" si="1079"/>
        <v>949.15777777777771</v>
      </c>
    </row>
    <row r="5737" spans="1:33" s="88" customFormat="1" x14ac:dyDescent="0.35">
      <c r="A5737" s="21">
        <v>10141103</v>
      </c>
      <c r="B5737" s="115" t="s">
        <v>14786</v>
      </c>
      <c r="C5737" s="135" t="s">
        <v>710</v>
      </c>
      <c r="D5737" s="21">
        <v>263</v>
      </c>
      <c r="E5737" s="114" t="str">
        <f t="shared" si="1069"/>
        <v>TRANSFORMADOR MARCA:Power Tech  263</v>
      </c>
      <c r="F5737" s="21"/>
      <c r="G5737" s="21"/>
      <c r="H5737" s="21" t="s">
        <v>14848</v>
      </c>
      <c r="I5737" s="21" t="s">
        <v>15236</v>
      </c>
      <c r="J5737" s="21"/>
      <c r="K5737" s="21" t="s">
        <v>15235</v>
      </c>
      <c r="L5737" s="21" t="s">
        <v>15234</v>
      </c>
      <c r="M5737" s="21">
        <v>100</v>
      </c>
      <c r="N5737" s="21">
        <v>33</v>
      </c>
      <c r="O5737" s="21" t="s">
        <v>362</v>
      </c>
      <c r="P5737" s="21">
        <v>3</v>
      </c>
      <c r="Q5737" s="124">
        <v>2016</v>
      </c>
      <c r="R5737" s="124" t="s">
        <v>14844</v>
      </c>
      <c r="S5737" s="124" t="s">
        <v>15233</v>
      </c>
      <c r="T5737" s="116">
        <v>763</v>
      </c>
      <c r="U5737" s="111">
        <v>45</v>
      </c>
      <c r="V5737" s="113">
        <f t="shared" si="1070"/>
        <v>746.89222222222224</v>
      </c>
      <c r="W5737" s="113">
        <f t="shared" si="1071"/>
        <v>16.107777777777756</v>
      </c>
      <c r="X5737" s="112">
        <f t="shared" si="1072"/>
        <v>16107.777777777756</v>
      </c>
      <c r="Y5737" s="111"/>
      <c r="Z5737" s="110">
        <f t="shared" si="1080"/>
        <v>44</v>
      </c>
      <c r="AA5737" s="109">
        <f t="shared" si="1073"/>
        <v>38.15</v>
      </c>
      <c r="AB5737" s="109">
        <f t="shared" si="1074"/>
        <v>38150</v>
      </c>
      <c r="AC5737" s="108">
        <f t="shared" si="1075"/>
        <v>724.85</v>
      </c>
      <c r="AD5737" s="107">
        <f t="shared" si="1076"/>
        <v>2.2222222222222223E-2</v>
      </c>
      <c r="AE5737" s="106">
        <f t="shared" si="1077"/>
        <v>16.10777777777778</v>
      </c>
      <c r="AF5737" s="105">
        <f t="shared" si="1078"/>
        <v>32.21555555555554</v>
      </c>
      <c r="AG5737" s="105">
        <f t="shared" si="1079"/>
        <v>730.78444444444449</v>
      </c>
    </row>
    <row r="5738" spans="1:33" s="88" customFormat="1" x14ac:dyDescent="0.35">
      <c r="A5738" s="21">
        <v>10141103</v>
      </c>
      <c r="B5738" s="115" t="s">
        <v>14786</v>
      </c>
      <c r="C5738" s="135" t="s">
        <v>710</v>
      </c>
      <c r="D5738" s="21">
        <v>264</v>
      </c>
      <c r="E5738" s="114" t="str">
        <f t="shared" si="1069"/>
        <v>TRANSFORMADOR MARCA:Power Tech  264</v>
      </c>
      <c r="F5738" s="21"/>
      <c r="G5738" s="21"/>
      <c r="H5738" s="21" t="s">
        <v>14848</v>
      </c>
      <c r="I5738" s="21" t="s">
        <v>15232</v>
      </c>
      <c r="J5738" s="21"/>
      <c r="K5738" s="21" t="s">
        <v>15231</v>
      </c>
      <c r="L5738" s="21" t="s">
        <v>15230</v>
      </c>
      <c r="M5738" s="21">
        <v>100</v>
      </c>
      <c r="N5738" s="21">
        <v>33</v>
      </c>
      <c r="O5738" s="21" t="s">
        <v>362</v>
      </c>
      <c r="P5738" s="21">
        <v>3</v>
      </c>
      <c r="Q5738" s="124">
        <v>2016</v>
      </c>
      <c r="R5738" s="124" t="s">
        <v>14844</v>
      </c>
      <c r="S5738" s="124" t="s">
        <v>15229</v>
      </c>
      <c r="T5738" s="116">
        <v>763</v>
      </c>
      <c r="U5738" s="111">
        <v>45</v>
      </c>
      <c r="V5738" s="113">
        <f t="shared" si="1070"/>
        <v>746.89222222222224</v>
      </c>
      <c r="W5738" s="113">
        <f t="shared" si="1071"/>
        <v>16.107777777777756</v>
      </c>
      <c r="X5738" s="112">
        <f t="shared" si="1072"/>
        <v>16107.777777777756</v>
      </c>
      <c r="Y5738" s="111"/>
      <c r="Z5738" s="110">
        <f t="shared" si="1080"/>
        <v>44</v>
      </c>
      <c r="AA5738" s="109">
        <f t="shared" si="1073"/>
        <v>38.15</v>
      </c>
      <c r="AB5738" s="109">
        <f t="shared" si="1074"/>
        <v>38150</v>
      </c>
      <c r="AC5738" s="108">
        <f t="shared" si="1075"/>
        <v>724.85</v>
      </c>
      <c r="AD5738" s="107">
        <f t="shared" si="1076"/>
        <v>2.2222222222222223E-2</v>
      </c>
      <c r="AE5738" s="106">
        <f t="shared" si="1077"/>
        <v>16.10777777777778</v>
      </c>
      <c r="AF5738" s="105">
        <f t="shared" si="1078"/>
        <v>32.21555555555554</v>
      </c>
      <c r="AG5738" s="105">
        <f t="shared" si="1079"/>
        <v>730.78444444444449</v>
      </c>
    </row>
    <row r="5739" spans="1:33" s="88" customFormat="1" x14ac:dyDescent="0.35">
      <c r="A5739" s="21">
        <v>10141103</v>
      </c>
      <c r="B5739" s="115" t="s">
        <v>14786</v>
      </c>
      <c r="C5739" s="135" t="s">
        <v>710</v>
      </c>
      <c r="D5739" s="21">
        <v>265</v>
      </c>
      <c r="E5739" s="114" t="str">
        <f t="shared" si="1069"/>
        <v>TRANSFORMADOR MARCA:Power Tech  265</v>
      </c>
      <c r="F5739" s="21"/>
      <c r="G5739" s="21"/>
      <c r="H5739" s="21" t="s">
        <v>14848</v>
      </c>
      <c r="I5739" s="21" t="s">
        <v>15228</v>
      </c>
      <c r="J5739" s="21"/>
      <c r="K5739" s="21" t="s">
        <v>15227</v>
      </c>
      <c r="L5739" s="21" t="s">
        <v>15226</v>
      </c>
      <c r="M5739" s="21">
        <v>160</v>
      </c>
      <c r="N5739" s="21">
        <v>33</v>
      </c>
      <c r="O5739" s="21" t="s">
        <v>362</v>
      </c>
      <c r="P5739" s="21">
        <v>3</v>
      </c>
      <c r="Q5739" s="124">
        <v>2016</v>
      </c>
      <c r="R5739" s="124" t="s">
        <v>14844</v>
      </c>
      <c r="S5739" s="124" t="s">
        <v>15225</v>
      </c>
      <c r="T5739" s="116">
        <v>991</v>
      </c>
      <c r="U5739" s="111">
        <v>45</v>
      </c>
      <c r="V5739" s="113">
        <f t="shared" si="1070"/>
        <v>970.07888888888886</v>
      </c>
      <c r="W5739" s="113">
        <f t="shared" si="1071"/>
        <v>20.921111111111145</v>
      </c>
      <c r="X5739" s="112">
        <f t="shared" si="1072"/>
        <v>20921.111111111146</v>
      </c>
      <c r="Y5739" s="111"/>
      <c r="Z5739" s="110">
        <f t="shared" si="1080"/>
        <v>44</v>
      </c>
      <c r="AA5739" s="109">
        <f t="shared" si="1073"/>
        <v>49.550000000000004</v>
      </c>
      <c r="AB5739" s="109">
        <f t="shared" si="1074"/>
        <v>49550.000000000007</v>
      </c>
      <c r="AC5739" s="108">
        <f t="shared" si="1075"/>
        <v>941.45</v>
      </c>
      <c r="AD5739" s="107">
        <f t="shared" si="1076"/>
        <v>2.2222222222222223E-2</v>
      </c>
      <c r="AE5739" s="106">
        <f t="shared" si="1077"/>
        <v>20.921111111111113</v>
      </c>
      <c r="AF5739" s="105">
        <f t="shared" si="1078"/>
        <v>41.842222222222262</v>
      </c>
      <c r="AG5739" s="105">
        <f t="shared" si="1079"/>
        <v>949.15777777777771</v>
      </c>
    </row>
    <row r="5740" spans="1:33" s="88" customFormat="1" x14ac:dyDescent="0.35">
      <c r="A5740" s="21">
        <v>10141103</v>
      </c>
      <c r="B5740" s="115" t="s">
        <v>14786</v>
      </c>
      <c r="C5740" s="135" t="s">
        <v>710</v>
      </c>
      <c r="D5740" s="21">
        <v>266</v>
      </c>
      <c r="E5740" s="114" t="str">
        <f t="shared" si="1069"/>
        <v>TRANSFORMADOR MARCA:Fuji Tusco  266</v>
      </c>
      <c r="F5740" s="21"/>
      <c r="G5740" s="21"/>
      <c r="H5740" s="21" t="s">
        <v>14848</v>
      </c>
      <c r="I5740" s="21" t="s">
        <v>15222</v>
      </c>
      <c r="J5740" s="21"/>
      <c r="K5740" s="21" t="s">
        <v>15224</v>
      </c>
      <c r="L5740" s="21" t="s">
        <v>15223</v>
      </c>
      <c r="M5740" s="21">
        <v>50</v>
      </c>
      <c r="N5740" s="21">
        <v>33</v>
      </c>
      <c r="O5740" s="21" t="s">
        <v>362</v>
      </c>
      <c r="P5740" s="21">
        <v>3</v>
      </c>
      <c r="Q5740" s="124">
        <v>2016</v>
      </c>
      <c r="R5740" s="124" t="s">
        <v>1821</v>
      </c>
      <c r="S5740" s="124">
        <v>581376</v>
      </c>
      <c r="T5740" s="116">
        <v>643</v>
      </c>
      <c r="U5740" s="111">
        <v>45</v>
      </c>
      <c r="V5740" s="113">
        <f t="shared" si="1070"/>
        <v>629.42555555555555</v>
      </c>
      <c r="W5740" s="113">
        <f t="shared" si="1071"/>
        <v>13.574444444444453</v>
      </c>
      <c r="X5740" s="112">
        <f t="shared" si="1072"/>
        <v>13574.444444444453</v>
      </c>
      <c r="Y5740" s="111"/>
      <c r="Z5740" s="110">
        <f t="shared" si="1080"/>
        <v>44</v>
      </c>
      <c r="AA5740" s="109">
        <f t="shared" si="1073"/>
        <v>32.15</v>
      </c>
      <c r="AB5740" s="109">
        <f t="shared" si="1074"/>
        <v>32150</v>
      </c>
      <c r="AC5740" s="108">
        <f t="shared" si="1075"/>
        <v>610.85</v>
      </c>
      <c r="AD5740" s="107">
        <f t="shared" si="1076"/>
        <v>2.2222222222222223E-2</v>
      </c>
      <c r="AE5740" s="106">
        <f t="shared" si="1077"/>
        <v>13.574444444444445</v>
      </c>
      <c r="AF5740" s="105">
        <f t="shared" si="1078"/>
        <v>27.148888888888898</v>
      </c>
      <c r="AG5740" s="105">
        <f t="shared" si="1079"/>
        <v>615.85111111111109</v>
      </c>
    </row>
    <row r="5741" spans="1:33" s="88" customFormat="1" x14ac:dyDescent="0.35">
      <c r="A5741" s="21">
        <v>10141103</v>
      </c>
      <c r="B5741" s="115" t="s">
        <v>14786</v>
      </c>
      <c r="C5741" s="135" t="s">
        <v>710</v>
      </c>
      <c r="D5741" s="21">
        <v>267</v>
      </c>
      <c r="E5741" s="114" t="str">
        <f t="shared" si="1069"/>
        <v>TRANSFORMADOR MARCA:Fuji Tusco  267</v>
      </c>
      <c r="F5741" s="21"/>
      <c r="G5741" s="21"/>
      <c r="H5741" s="21" t="s">
        <v>14848</v>
      </c>
      <c r="I5741" s="21" t="s">
        <v>15222</v>
      </c>
      <c r="J5741" s="21"/>
      <c r="K5741" s="21" t="s">
        <v>15221</v>
      </c>
      <c r="L5741" s="21" t="s">
        <v>15220</v>
      </c>
      <c r="M5741" s="21">
        <v>100</v>
      </c>
      <c r="N5741" s="21">
        <v>33</v>
      </c>
      <c r="O5741" s="21" t="s">
        <v>362</v>
      </c>
      <c r="P5741" s="21">
        <v>3</v>
      </c>
      <c r="Q5741" s="124">
        <v>2016</v>
      </c>
      <c r="R5741" s="124" t="s">
        <v>1821</v>
      </c>
      <c r="S5741" s="124">
        <v>581378</v>
      </c>
      <c r="T5741" s="116">
        <v>763</v>
      </c>
      <c r="U5741" s="111">
        <v>45</v>
      </c>
      <c r="V5741" s="113">
        <f t="shared" si="1070"/>
        <v>746.89222222222224</v>
      </c>
      <c r="W5741" s="113">
        <f t="shared" si="1071"/>
        <v>16.107777777777756</v>
      </c>
      <c r="X5741" s="112">
        <f t="shared" si="1072"/>
        <v>16107.777777777756</v>
      </c>
      <c r="Y5741" s="111"/>
      <c r="Z5741" s="110">
        <f t="shared" si="1080"/>
        <v>44</v>
      </c>
      <c r="AA5741" s="109">
        <f t="shared" si="1073"/>
        <v>38.15</v>
      </c>
      <c r="AB5741" s="109">
        <f t="shared" si="1074"/>
        <v>38150</v>
      </c>
      <c r="AC5741" s="108">
        <f t="shared" si="1075"/>
        <v>724.85</v>
      </c>
      <c r="AD5741" s="107">
        <f t="shared" si="1076"/>
        <v>2.2222222222222223E-2</v>
      </c>
      <c r="AE5741" s="106">
        <f t="shared" si="1077"/>
        <v>16.10777777777778</v>
      </c>
      <c r="AF5741" s="105">
        <f t="shared" si="1078"/>
        <v>32.21555555555554</v>
      </c>
      <c r="AG5741" s="105">
        <f t="shared" si="1079"/>
        <v>730.78444444444449</v>
      </c>
    </row>
    <row r="5742" spans="1:33" s="88" customFormat="1" x14ac:dyDescent="0.35">
      <c r="A5742" s="21">
        <v>10141103</v>
      </c>
      <c r="B5742" s="115" t="s">
        <v>14786</v>
      </c>
      <c r="C5742" s="135" t="s">
        <v>710</v>
      </c>
      <c r="D5742" s="21">
        <v>268</v>
      </c>
      <c r="E5742" s="114" t="str">
        <f t="shared" si="1069"/>
        <v>TRANSFORMADOR MARCA:Power Tech  268</v>
      </c>
      <c r="F5742" s="21"/>
      <c r="G5742" s="21"/>
      <c r="H5742" s="21" t="s">
        <v>14848</v>
      </c>
      <c r="I5742" s="21" t="s">
        <v>15219</v>
      </c>
      <c r="J5742" s="21"/>
      <c r="K5742" s="21" t="s">
        <v>15218</v>
      </c>
      <c r="L5742" s="21" t="s">
        <v>15217</v>
      </c>
      <c r="M5742" s="21">
        <v>50</v>
      </c>
      <c r="N5742" s="21">
        <v>33</v>
      </c>
      <c r="O5742" s="21" t="s">
        <v>362</v>
      </c>
      <c r="P5742" s="21">
        <v>3</v>
      </c>
      <c r="Q5742" s="124">
        <v>2016</v>
      </c>
      <c r="R5742" s="124" t="s">
        <v>14844</v>
      </c>
      <c r="S5742" s="124" t="s">
        <v>15216</v>
      </c>
      <c r="T5742" s="116">
        <v>643</v>
      </c>
      <c r="U5742" s="111">
        <v>45</v>
      </c>
      <c r="V5742" s="113">
        <f t="shared" si="1070"/>
        <v>629.42555555555555</v>
      </c>
      <c r="W5742" s="113">
        <f t="shared" si="1071"/>
        <v>13.574444444444453</v>
      </c>
      <c r="X5742" s="112">
        <f t="shared" si="1072"/>
        <v>13574.444444444453</v>
      </c>
      <c r="Y5742" s="111"/>
      <c r="Z5742" s="110">
        <f t="shared" si="1080"/>
        <v>44</v>
      </c>
      <c r="AA5742" s="109">
        <f t="shared" si="1073"/>
        <v>32.15</v>
      </c>
      <c r="AB5742" s="109">
        <f t="shared" si="1074"/>
        <v>32150</v>
      </c>
      <c r="AC5742" s="108">
        <f t="shared" si="1075"/>
        <v>610.85</v>
      </c>
      <c r="AD5742" s="107">
        <f t="shared" si="1076"/>
        <v>2.2222222222222223E-2</v>
      </c>
      <c r="AE5742" s="106">
        <f t="shared" si="1077"/>
        <v>13.574444444444445</v>
      </c>
      <c r="AF5742" s="105">
        <f t="shared" si="1078"/>
        <v>27.148888888888898</v>
      </c>
      <c r="AG5742" s="105">
        <f t="shared" si="1079"/>
        <v>615.85111111111109</v>
      </c>
    </row>
    <row r="5743" spans="1:33" s="88" customFormat="1" x14ac:dyDescent="0.35">
      <c r="A5743" s="21">
        <v>10141103</v>
      </c>
      <c r="B5743" s="115" t="s">
        <v>14786</v>
      </c>
      <c r="C5743" s="135" t="s">
        <v>710</v>
      </c>
      <c r="D5743" s="21">
        <v>269</v>
      </c>
      <c r="E5743" s="114" t="str">
        <f t="shared" si="1069"/>
        <v>TRANSFORMADOR MARCA:Power Tech  269</v>
      </c>
      <c r="F5743" s="21"/>
      <c r="G5743" s="21"/>
      <c r="H5743" s="21" t="s">
        <v>14848</v>
      </c>
      <c r="I5743" s="21" t="s">
        <v>15212</v>
      </c>
      <c r="J5743" s="21"/>
      <c r="K5743" s="21" t="s">
        <v>15215</v>
      </c>
      <c r="L5743" s="21" t="s">
        <v>15214</v>
      </c>
      <c r="M5743" s="21">
        <v>50</v>
      </c>
      <c r="N5743" s="21">
        <v>33</v>
      </c>
      <c r="O5743" s="21" t="s">
        <v>362</v>
      </c>
      <c r="P5743" s="21">
        <v>3</v>
      </c>
      <c r="Q5743" s="124">
        <v>2016</v>
      </c>
      <c r="R5743" s="124" t="s">
        <v>14844</v>
      </c>
      <c r="S5743" s="124" t="s">
        <v>15213</v>
      </c>
      <c r="T5743" s="116">
        <v>643</v>
      </c>
      <c r="U5743" s="111">
        <v>45</v>
      </c>
      <c r="V5743" s="113">
        <f t="shared" si="1070"/>
        <v>629.42555555555555</v>
      </c>
      <c r="W5743" s="113">
        <f t="shared" si="1071"/>
        <v>13.574444444444453</v>
      </c>
      <c r="X5743" s="112">
        <f t="shared" si="1072"/>
        <v>13574.444444444453</v>
      </c>
      <c r="Y5743" s="111"/>
      <c r="Z5743" s="110">
        <f t="shared" si="1080"/>
        <v>44</v>
      </c>
      <c r="AA5743" s="109">
        <f t="shared" si="1073"/>
        <v>32.15</v>
      </c>
      <c r="AB5743" s="109">
        <f t="shared" si="1074"/>
        <v>32150</v>
      </c>
      <c r="AC5743" s="108">
        <f t="shared" si="1075"/>
        <v>610.85</v>
      </c>
      <c r="AD5743" s="107">
        <f t="shared" si="1076"/>
        <v>2.2222222222222223E-2</v>
      </c>
      <c r="AE5743" s="106">
        <f t="shared" si="1077"/>
        <v>13.574444444444445</v>
      </c>
      <c r="AF5743" s="105">
        <f t="shared" si="1078"/>
        <v>27.148888888888898</v>
      </c>
      <c r="AG5743" s="105">
        <f t="shared" si="1079"/>
        <v>615.85111111111109</v>
      </c>
    </row>
    <row r="5744" spans="1:33" s="88" customFormat="1" x14ac:dyDescent="0.35">
      <c r="A5744" s="21">
        <v>10141103</v>
      </c>
      <c r="B5744" s="115" t="s">
        <v>14786</v>
      </c>
      <c r="C5744" s="135" t="s">
        <v>710</v>
      </c>
      <c r="D5744" s="21">
        <v>270</v>
      </c>
      <c r="E5744" s="114" t="str">
        <f t="shared" si="1069"/>
        <v>TRANSFORMADOR MARCA:Power Tech  270</v>
      </c>
      <c r="F5744" s="21"/>
      <c r="G5744" s="21"/>
      <c r="H5744" s="21" t="s">
        <v>14848</v>
      </c>
      <c r="I5744" s="21" t="s">
        <v>15212</v>
      </c>
      <c r="J5744" s="21"/>
      <c r="K5744" s="21" t="s">
        <v>15211</v>
      </c>
      <c r="L5744" s="21" t="s">
        <v>15210</v>
      </c>
      <c r="M5744" s="21">
        <v>50</v>
      </c>
      <c r="N5744" s="21">
        <v>33</v>
      </c>
      <c r="O5744" s="21" t="s">
        <v>362</v>
      </c>
      <c r="P5744" s="21">
        <v>3</v>
      </c>
      <c r="Q5744" s="124">
        <v>2016</v>
      </c>
      <c r="R5744" s="124" t="s">
        <v>14844</v>
      </c>
      <c r="S5744" s="124" t="s">
        <v>15209</v>
      </c>
      <c r="T5744" s="116">
        <v>643</v>
      </c>
      <c r="U5744" s="111">
        <v>45</v>
      </c>
      <c r="V5744" s="113">
        <f t="shared" si="1070"/>
        <v>629.42555555555555</v>
      </c>
      <c r="W5744" s="113">
        <f t="shared" si="1071"/>
        <v>13.574444444444453</v>
      </c>
      <c r="X5744" s="112">
        <f t="shared" si="1072"/>
        <v>13574.444444444453</v>
      </c>
      <c r="Y5744" s="111"/>
      <c r="Z5744" s="110">
        <f t="shared" si="1080"/>
        <v>44</v>
      </c>
      <c r="AA5744" s="109">
        <f t="shared" si="1073"/>
        <v>32.15</v>
      </c>
      <c r="AB5744" s="109">
        <f t="shared" si="1074"/>
        <v>32150</v>
      </c>
      <c r="AC5744" s="108">
        <f t="shared" si="1075"/>
        <v>610.85</v>
      </c>
      <c r="AD5744" s="107">
        <f t="shared" si="1076"/>
        <v>2.2222222222222223E-2</v>
      </c>
      <c r="AE5744" s="106">
        <f t="shared" si="1077"/>
        <v>13.574444444444445</v>
      </c>
      <c r="AF5744" s="105">
        <f t="shared" si="1078"/>
        <v>27.148888888888898</v>
      </c>
      <c r="AG5744" s="105">
        <f t="shared" si="1079"/>
        <v>615.85111111111109</v>
      </c>
    </row>
    <row r="5745" spans="1:33" s="88" customFormat="1" x14ac:dyDescent="0.35">
      <c r="A5745" s="21">
        <v>10141103</v>
      </c>
      <c r="B5745" s="115" t="s">
        <v>14786</v>
      </c>
      <c r="C5745" s="135" t="s">
        <v>710</v>
      </c>
      <c r="D5745" s="21">
        <v>271</v>
      </c>
      <c r="E5745" s="114" t="str">
        <f t="shared" si="1069"/>
        <v>TRANSFORMADOR MARCA:Power Tech  271</v>
      </c>
      <c r="F5745" s="21"/>
      <c r="G5745" s="21"/>
      <c r="H5745" s="21" t="s">
        <v>14848</v>
      </c>
      <c r="I5745" s="21" t="s">
        <v>15208</v>
      </c>
      <c r="J5745" s="21"/>
      <c r="K5745" s="21" t="s">
        <v>15207</v>
      </c>
      <c r="L5745" s="21" t="s">
        <v>15206</v>
      </c>
      <c r="M5745" s="21">
        <v>50</v>
      </c>
      <c r="N5745" s="21">
        <v>33</v>
      </c>
      <c r="O5745" s="21" t="s">
        <v>362</v>
      </c>
      <c r="P5745" s="21">
        <v>3</v>
      </c>
      <c r="Q5745" s="124">
        <v>2016</v>
      </c>
      <c r="R5745" s="124" t="s">
        <v>14844</v>
      </c>
      <c r="S5745" s="124" t="s">
        <v>15205</v>
      </c>
      <c r="T5745" s="116">
        <v>643</v>
      </c>
      <c r="U5745" s="111">
        <v>45</v>
      </c>
      <c r="V5745" s="113">
        <f t="shared" si="1070"/>
        <v>629.42555555555555</v>
      </c>
      <c r="W5745" s="113">
        <f t="shared" si="1071"/>
        <v>13.574444444444453</v>
      </c>
      <c r="X5745" s="112">
        <f t="shared" si="1072"/>
        <v>13574.444444444453</v>
      </c>
      <c r="Y5745" s="111"/>
      <c r="Z5745" s="110">
        <f t="shared" si="1080"/>
        <v>44</v>
      </c>
      <c r="AA5745" s="109">
        <f t="shared" si="1073"/>
        <v>32.15</v>
      </c>
      <c r="AB5745" s="109">
        <f t="shared" si="1074"/>
        <v>32150</v>
      </c>
      <c r="AC5745" s="108">
        <f t="shared" si="1075"/>
        <v>610.85</v>
      </c>
      <c r="AD5745" s="107">
        <f t="shared" si="1076"/>
        <v>2.2222222222222223E-2</v>
      </c>
      <c r="AE5745" s="106">
        <f t="shared" si="1077"/>
        <v>13.574444444444445</v>
      </c>
      <c r="AF5745" s="105">
        <f t="shared" si="1078"/>
        <v>27.148888888888898</v>
      </c>
      <c r="AG5745" s="105">
        <f t="shared" si="1079"/>
        <v>615.85111111111109</v>
      </c>
    </row>
    <row r="5746" spans="1:33" s="88" customFormat="1" x14ac:dyDescent="0.35">
      <c r="A5746" s="21">
        <v>10141103</v>
      </c>
      <c r="B5746" s="115" t="s">
        <v>14786</v>
      </c>
      <c r="C5746" s="135" t="s">
        <v>710</v>
      </c>
      <c r="D5746" s="21">
        <v>272</v>
      </c>
      <c r="E5746" s="114" t="str">
        <f t="shared" si="1069"/>
        <v>TRANSFORMADOR MARCA:Power Tech  272</v>
      </c>
      <c r="F5746" s="21"/>
      <c r="G5746" s="21"/>
      <c r="H5746" s="21" t="s">
        <v>14848</v>
      </c>
      <c r="I5746" s="21" t="s">
        <v>15201</v>
      </c>
      <c r="J5746" s="21"/>
      <c r="K5746" s="21" t="s">
        <v>15204</v>
      </c>
      <c r="L5746" s="21" t="s">
        <v>15203</v>
      </c>
      <c r="M5746" s="21">
        <v>160</v>
      </c>
      <c r="N5746" s="21">
        <v>33</v>
      </c>
      <c r="O5746" s="21" t="s">
        <v>362</v>
      </c>
      <c r="P5746" s="21">
        <v>3</v>
      </c>
      <c r="Q5746" s="124">
        <v>2016</v>
      </c>
      <c r="R5746" s="124" t="s">
        <v>14844</v>
      </c>
      <c r="S5746" s="124" t="s">
        <v>15202</v>
      </c>
      <c r="T5746" s="116">
        <v>991</v>
      </c>
      <c r="U5746" s="111">
        <v>45</v>
      </c>
      <c r="V5746" s="113">
        <f t="shared" si="1070"/>
        <v>970.07888888888886</v>
      </c>
      <c r="W5746" s="113">
        <f t="shared" si="1071"/>
        <v>20.921111111111145</v>
      </c>
      <c r="X5746" s="112">
        <f t="shared" si="1072"/>
        <v>20921.111111111146</v>
      </c>
      <c r="Y5746" s="111"/>
      <c r="Z5746" s="110">
        <f t="shared" si="1080"/>
        <v>44</v>
      </c>
      <c r="AA5746" s="109">
        <f t="shared" si="1073"/>
        <v>49.550000000000004</v>
      </c>
      <c r="AB5746" s="109">
        <f t="shared" si="1074"/>
        <v>49550.000000000007</v>
      </c>
      <c r="AC5746" s="108">
        <f t="shared" si="1075"/>
        <v>941.45</v>
      </c>
      <c r="AD5746" s="107">
        <f t="shared" si="1076"/>
        <v>2.2222222222222223E-2</v>
      </c>
      <c r="AE5746" s="106">
        <f t="shared" si="1077"/>
        <v>20.921111111111113</v>
      </c>
      <c r="AF5746" s="105">
        <f t="shared" si="1078"/>
        <v>41.842222222222262</v>
      </c>
      <c r="AG5746" s="105">
        <f t="shared" si="1079"/>
        <v>949.15777777777771</v>
      </c>
    </row>
    <row r="5747" spans="1:33" s="88" customFormat="1" x14ac:dyDescent="0.35">
      <c r="A5747" s="21">
        <v>10141103</v>
      </c>
      <c r="B5747" s="115" t="s">
        <v>14786</v>
      </c>
      <c r="C5747" s="135" t="s">
        <v>710</v>
      </c>
      <c r="D5747" s="21">
        <v>273</v>
      </c>
      <c r="E5747" s="114" t="str">
        <f t="shared" si="1069"/>
        <v>TRANSFORMADOR MARCA:Power Tech  273</v>
      </c>
      <c r="F5747" s="21"/>
      <c r="G5747" s="21"/>
      <c r="H5747" s="21" t="s">
        <v>14848</v>
      </c>
      <c r="I5747" s="21" t="s">
        <v>15201</v>
      </c>
      <c r="J5747" s="21"/>
      <c r="K5747" s="21" t="s">
        <v>15200</v>
      </c>
      <c r="L5747" s="21" t="s">
        <v>15199</v>
      </c>
      <c r="M5747" s="21">
        <v>160</v>
      </c>
      <c r="N5747" s="21">
        <v>33</v>
      </c>
      <c r="O5747" s="21" t="s">
        <v>362</v>
      </c>
      <c r="P5747" s="21">
        <v>3</v>
      </c>
      <c r="Q5747" s="124">
        <v>2016</v>
      </c>
      <c r="R5747" s="124" t="s">
        <v>14844</v>
      </c>
      <c r="S5747" s="124" t="s">
        <v>15198</v>
      </c>
      <c r="T5747" s="116">
        <v>991</v>
      </c>
      <c r="U5747" s="111">
        <v>45</v>
      </c>
      <c r="V5747" s="113">
        <f t="shared" si="1070"/>
        <v>970.07888888888886</v>
      </c>
      <c r="W5747" s="113">
        <f t="shared" si="1071"/>
        <v>20.921111111111145</v>
      </c>
      <c r="X5747" s="112">
        <f t="shared" si="1072"/>
        <v>20921.111111111146</v>
      </c>
      <c r="Y5747" s="111"/>
      <c r="Z5747" s="110">
        <f t="shared" si="1080"/>
        <v>44</v>
      </c>
      <c r="AA5747" s="109">
        <f t="shared" si="1073"/>
        <v>49.550000000000004</v>
      </c>
      <c r="AB5747" s="109">
        <f t="shared" si="1074"/>
        <v>49550.000000000007</v>
      </c>
      <c r="AC5747" s="108">
        <f t="shared" si="1075"/>
        <v>941.45</v>
      </c>
      <c r="AD5747" s="107">
        <f t="shared" si="1076"/>
        <v>2.2222222222222223E-2</v>
      </c>
      <c r="AE5747" s="106">
        <f t="shared" si="1077"/>
        <v>20.921111111111113</v>
      </c>
      <c r="AF5747" s="105">
        <f t="shared" si="1078"/>
        <v>41.842222222222262</v>
      </c>
      <c r="AG5747" s="105">
        <f t="shared" si="1079"/>
        <v>949.15777777777771</v>
      </c>
    </row>
    <row r="5748" spans="1:33" s="88" customFormat="1" x14ac:dyDescent="0.35">
      <c r="A5748" s="21">
        <v>10141103</v>
      </c>
      <c r="B5748" s="115" t="s">
        <v>14786</v>
      </c>
      <c r="C5748" s="135" t="s">
        <v>710</v>
      </c>
      <c r="D5748" s="21">
        <v>274</v>
      </c>
      <c r="E5748" s="114" t="str">
        <f t="shared" si="1069"/>
        <v>TRANSFORMADOR MARCA:Power Tech  274</v>
      </c>
      <c r="F5748" s="21"/>
      <c r="G5748" s="21"/>
      <c r="H5748" s="21" t="s">
        <v>14848</v>
      </c>
      <c r="I5748" s="21" t="s">
        <v>15197</v>
      </c>
      <c r="J5748" s="21"/>
      <c r="K5748" s="21" t="s">
        <v>15196</v>
      </c>
      <c r="L5748" s="21" t="s">
        <v>15195</v>
      </c>
      <c r="M5748" s="21">
        <v>100</v>
      </c>
      <c r="N5748" s="21">
        <v>33</v>
      </c>
      <c r="O5748" s="21" t="s">
        <v>362</v>
      </c>
      <c r="P5748" s="21">
        <v>3</v>
      </c>
      <c r="Q5748" s="124">
        <v>2016</v>
      </c>
      <c r="R5748" s="121" t="s">
        <v>14844</v>
      </c>
      <c r="S5748" s="121" t="s">
        <v>15194</v>
      </c>
      <c r="T5748" s="116">
        <v>763</v>
      </c>
      <c r="U5748" s="111">
        <v>45</v>
      </c>
      <c r="V5748" s="113">
        <f t="shared" si="1070"/>
        <v>746.89222222222224</v>
      </c>
      <c r="W5748" s="113">
        <f t="shared" si="1071"/>
        <v>16.107777777777756</v>
      </c>
      <c r="X5748" s="112">
        <f t="shared" si="1072"/>
        <v>16107.777777777756</v>
      </c>
      <c r="Y5748" s="111"/>
      <c r="Z5748" s="110">
        <f t="shared" si="1080"/>
        <v>44</v>
      </c>
      <c r="AA5748" s="109">
        <f t="shared" si="1073"/>
        <v>38.15</v>
      </c>
      <c r="AB5748" s="109">
        <f t="shared" si="1074"/>
        <v>38150</v>
      </c>
      <c r="AC5748" s="108">
        <f t="shared" si="1075"/>
        <v>724.85</v>
      </c>
      <c r="AD5748" s="107">
        <f t="shared" si="1076"/>
        <v>2.2222222222222223E-2</v>
      </c>
      <c r="AE5748" s="106">
        <f t="shared" si="1077"/>
        <v>16.10777777777778</v>
      </c>
      <c r="AF5748" s="105">
        <f t="shared" si="1078"/>
        <v>32.21555555555554</v>
      </c>
      <c r="AG5748" s="105">
        <f t="shared" si="1079"/>
        <v>730.78444444444449</v>
      </c>
    </row>
    <row r="5749" spans="1:33" s="88" customFormat="1" x14ac:dyDescent="0.35">
      <c r="A5749" s="21">
        <v>10141103</v>
      </c>
      <c r="B5749" s="115" t="s">
        <v>14786</v>
      </c>
      <c r="C5749" s="135" t="s">
        <v>710</v>
      </c>
      <c r="D5749" s="21">
        <v>275</v>
      </c>
      <c r="E5749" s="114" t="str">
        <f t="shared" si="1069"/>
        <v>TRANSFORMADOR MARCA:Power Tech  275</v>
      </c>
      <c r="F5749" s="21"/>
      <c r="G5749" s="21"/>
      <c r="H5749" s="21" t="s">
        <v>14848</v>
      </c>
      <c r="I5749" s="21" t="s">
        <v>15193</v>
      </c>
      <c r="J5749" s="21"/>
      <c r="K5749" s="21" t="s">
        <v>15192</v>
      </c>
      <c r="L5749" s="21" t="s">
        <v>15191</v>
      </c>
      <c r="M5749" s="21">
        <v>100</v>
      </c>
      <c r="N5749" s="21">
        <v>33</v>
      </c>
      <c r="O5749" s="21" t="s">
        <v>362</v>
      </c>
      <c r="P5749" s="21">
        <v>3</v>
      </c>
      <c r="Q5749" s="124">
        <v>2016</v>
      </c>
      <c r="R5749" s="124" t="s">
        <v>14844</v>
      </c>
      <c r="S5749" s="124" t="s">
        <v>15190</v>
      </c>
      <c r="T5749" s="116">
        <v>763</v>
      </c>
      <c r="U5749" s="111">
        <v>45</v>
      </c>
      <c r="V5749" s="113">
        <f t="shared" si="1070"/>
        <v>746.89222222222224</v>
      </c>
      <c r="W5749" s="113">
        <f t="shared" si="1071"/>
        <v>16.107777777777756</v>
      </c>
      <c r="X5749" s="112">
        <f t="shared" si="1072"/>
        <v>16107.777777777756</v>
      </c>
      <c r="Y5749" s="111"/>
      <c r="Z5749" s="110">
        <f t="shared" si="1080"/>
        <v>44</v>
      </c>
      <c r="AA5749" s="109">
        <f t="shared" si="1073"/>
        <v>38.15</v>
      </c>
      <c r="AB5749" s="109">
        <f t="shared" si="1074"/>
        <v>38150</v>
      </c>
      <c r="AC5749" s="108">
        <f t="shared" si="1075"/>
        <v>724.85</v>
      </c>
      <c r="AD5749" s="107">
        <f t="shared" si="1076"/>
        <v>2.2222222222222223E-2</v>
      </c>
      <c r="AE5749" s="106">
        <f t="shared" si="1077"/>
        <v>16.10777777777778</v>
      </c>
      <c r="AF5749" s="105">
        <f t="shared" si="1078"/>
        <v>32.21555555555554</v>
      </c>
      <c r="AG5749" s="105">
        <f t="shared" si="1079"/>
        <v>730.78444444444449</v>
      </c>
    </row>
    <row r="5750" spans="1:33" s="88" customFormat="1" x14ac:dyDescent="0.35">
      <c r="A5750" s="21">
        <v>10141103</v>
      </c>
      <c r="B5750" s="115" t="s">
        <v>14786</v>
      </c>
      <c r="C5750" s="135" t="s">
        <v>710</v>
      </c>
      <c r="D5750" s="21">
        <v>277</v>
      </c>
      <c r="E5750" s="114" t="str">
        <f t="shared" si="1069"/>
        <v>TRANSFORMADOR MARCA:Power Tech  277</v>
      </c>
      <c r="F5750" s="21"/>
      <c r="G5750" s="21"/>
      <c r="H5750" s="21" t="s">
        <v>14848</v>
      </c>
      <c r="I5750" s="21" t="s">
        <v>15186</v>
      </c>
      <c r="J5750" s="21"/>
      <c r="K5750" s="21" t="s">
        <v>15189</v>
      </c>
      <c r="L5750" s="21" t="s">
        <v>15188</v>
      </c>
      <c r="M5750" s="21">
        <v>50</v>
      </c>
      <c r="N5750" s="21">
        <v>33</v>
      </c>
      <c r="O5750" s="21" t="s">
        <v>362</v>
      </c>
      <c r="P5750" s="21">
        <v>3</v>
      </c>
      <c r="Q5750" s="124">
        <v>2016</v>
      </c>
      <c r="R5750" s="124" t="s">
        <v>14844</v>
      </c>
      <c r="S5750" s="124" t="s">
        <v>15187</v>
      </c>
      <c r="T5750" s="116">
        <v>643</v>
      </c>
      <c r="U5750" s="111">
        <v>45</v>
      </c>
      <c r="V5750" s="113">
        <f t="shared" si="1070"/>
        <v>629.42555555555555</v>
      </c>
      <c r="W5750" s="113">
        <f t="shared" si="1071"/>
        <v>13.574444444444453</v>
      </c>
      <c r="X5750" s="112">
        <f t="shared" si="1072"/>
        <v>13574.444444444453</v>
      </c>
      <c r="Y5750" s="111"/>
      <c r="Z5750" s="110">
        <f t="shared" si="1080"/>
        <v>44</v>
      </c>
      <c r="AA5750" s="109">
        <f t="shared" si="1073"/>
        <v>32.15</v>
      </c>
      <c r="AB5750" s="109">
        <f t="shared" si="1074"/>
        <v>32150</v>
      </c>
      <c r="AC5750" s="108">
        <f t="shared" si="1075"/>
        <v>610.85</v>
      </c>
      <c r="AD5750" s="107">
        <f t="shared" si="1076"/>
        <v>2.2222222222222223E-2</v>
      </c>
      <c r="AE5750" s="106">
        <f t="shared" si="1077"/>
        <v>13.574444444444445</v>
      </c>
      <c r="AF5750" s="105">
        <f t="shared" si="1078"/>
        <v>27.148888888888898</v>
      </c>
      <c r="AG5750" s="105">
        <f t="shared" si="1079"/>
        <v>615.85111111111109</v>
      </c>
    </row>
    <row r="5751" spans="1:33" s="88" customFormat="1" x14ac:dyDescent="0.35">
      <c r="A5751" s="21">
        <v>10141103</v>
      </c>
      <c r="B5751" s="115" t="s">
        <v>14786</v>
      </c>
      <c r="C5751" s="135" t="s">
        <v>710</v>
      </c>
      <c r="D5751" s="21">
        <v>278</v>
      </c>
      <c r="E5751" s="114" t="str">
        <f t="shared" si="1069"/>
        <v>TRANSFORMADOR MARCA:Power Tech  278</v>
      </c>
      <c r="F5751" s="21"/>
      <c r="G5751" s="21"/>
      <c r="H5751" s="21" t="s">
        <v>14848</v>
      </c>
      <c r="I5751" s="21" t="s">
        <v>15186</v>
      </c>
      <c r="J5751" s="21"/>
      <c r="K5751" s="21" t="s">
        <v>15185</v>
      </c>
      <c r="L5751" s="21" t="s">
        <v>15184</v>
      </c>
      <c r="M5751" s="21">
        <v>100</v>
      </c>
      <c r="N5751" s="21">
        <v>33</v>
      </c>
      <c r="O5751" s="21" t="s">
        <v>362</v>
      </c>
      <c r="P5751" s="21">
        <v>3</v>
      </c>
      <c r="Q5751" s="124">
        <v>2016</v>
      </c>
      <c r="R5751" s="124" t="s">
        <v>14844</v>
      </c>
      <c r="S5751" s="124" t="s">
        <v>15183</v>
      </c>
      <c r="T5751" s="116">
        <v>763</v>
      </c>
      <c r="U5751" s="111">
        <v>45</v>
      </c>
      <c r="V5751" s="113">
        <f t="shared" si="1070"/>
        <v>746.89222222222224</v>
      </c>
      <c r="W5751" s="113">
        <f t="shared" si="1071"/>
        <v>16.107777777777756</v>
      </c>
      <c r="X5751" s="112">
        <f t="shared" si="1072"/>
        <v>16107.777777777756</v>
      </c>
      <c r="Y5751" s="111"/>
      <c r="Z5751" s="110">
        <f t="shared" si="1080"/>
        <v>44</v>
      </c>
      <c r="AA5751" s="109">
        <f t="shared" si="1073"/>
        <v>38.15</v>
      </c>
      <c r="AB5751" s="109">
        <f t="shared" si="1074"/>
        <v>38150</v>
      </c>
      <c r="AC5751" s="108">
        <f t="shared" si="1075"/>
        <v>724.85</v>
      </c>
      <c r="AD5751" s="107">
        <f t="shared" si="1076"/>
        <v>2.2222222222222223E-2</v>
      </c>
      <c r="AE5751" s="106">
        <f t="shared" si="1077"/>
        <v>16.10777777777778</v>
      </c>
      <c r="AF5751" s="105">
        <f t="shared" si="1078"/>
        <v>32.21555555555554</v>
      </c>
      <c r="AG5751" s="105">
        <f t="shared" si="1079"/>
        <v>730.78444444444449</v>
      </c>
    </row>
    <row r="5752" spans="1:33" s="88" customFormat="1" x14ac:dyDescent="0.35">
      <c r="A5752" s="21">
        <v>10141103</v>
      </c>
      <c r="B5752" s="115" t="s">
        <v>14786</v>
      </c>
      <c r="C5752" s="135" t="s">
        <v>710</v>
      </c>
      <c r="D5752" s="21">
        <v>279</v>
      </c>
      <c r="E5752" s="114" t="str">
        <f t="shared" si="1069"/>
        <v>TRANSFORMADOR MARCA:Power Tech  279</v>
      </c>
      <c r="F5752" s="21"/>
      <c r="G5752" s="21"/>
      <c r="H5752" s="21" t="s">
        <v>14848</v>
      </c>
      <c r="I5752" s="21" t="s">
        <v>15182</v>
      </c>
      <c r="J5752" s="21"/>
      <c r="K5752" s="21" t="s">
        <v>15181</v>
      </c>
      <c r="L5752" s="21" t="s">
        <v>15180</v>
      </c>
      <c r="M5752" s="21">
        <v>50</v>
      </c>
      <c r="N5752" s="21">
        <v>33</v>
      </c>
      <c r="O5752" s="21" t="s">
        <v>362</v>
      </c>
      <c r="P5752" s="21">
        <v>3</v>
      </c>
      <c r="Q5752" s="124">
        <v>2016</v>
      </c>
      <c r="R5752" s="124" t="s">
        <v>14844</v>
      </c>
      <c r="S5752" s="124" t="s">
        <v>15179</v>
      </c>
      <c r="T5752" s="116">
        <v>643</v>
      </c>
      <c r="U5752" s="111">
        <v>45</v>
      </c>
      <c r="V5752" s="113">
        <f t="shared" si="1070"/>
        <v>629.42555555555555</v>
      </c>
      <c r="W5752" s="113">
        <f t="shared" si="1071"/>
        <v>13.574444444444453</v>
      </c>
      <c r="X5752" s="112">
        <f t="shared" si="1072"/>
        <v>13574.444444444453</v>
      </c>
      <c r="Y5752" s="111"/>
      <c r="Z5752" s="110">
        <f t="shared" si="1080"/>
        <v>44</v>
      </c>
      <c r="AA5752" s="109">
        <f t="shared" si="1073"/>
        <v>32.15</v>
      </c>
      <c r="AB5752" s="109">
        <f t="shared" si="1074"/>
        <v>32150</v>
      </c>
      <c r="AC5752" s="108">
        <f t="shared" si="1075"/>
        <v>610.85</v>
      </c>
      <c r="AD5752" s="107">
        <f t="shared" si="1076"/>
        <v>2.2222222222222223E-2</v>
      </c>
      <c r="AE5752" s="106">
        <f t="shared" si="1077"/>
        <v>13.574444444444445</v>
      </c>
      <c r="AF5752" s="105">
        <f t="shared" si="1078"/>
        <v>27.148888888888898</v>
      </c>
      <c r="AG5752" s="105">
        <f t="shared" si="1079"/>
        <v>615.85111111111109</v>
      </c>
    </row>
    <row r="5753" spans="1:33" s="88" customFormat="1" x14ac:dyDescent="0.35">
      <c r="A5753" s="21">
        <v>10141103</v>
      </c>
      <c r="B5753" s="115" t="s">
        <v>14786</v>
      </c>
      <c r="C5753" s="135" t="s">
        <v>710</v>
      </c>
      <c r="D5753" s="61">
        <v>280</v>
      </c>
      <c r="E5753" s="114" t="str">
        <f t="shared" si="1069"/>
        <v>TRANSFORMADOR MARCA:Power Tech  280</v>
      </c>
      <c r="F5753" s="57"/>
      <c r="G5753" s="21"/>
      <c r="H5753" s="21" t="s">
        <v>14848</v>
      </c>
      <c r="I5753" s="21" t="s">
        <v>15178</v>
      </c>
      <c r="J5753" s="57"/>
      <c r="K5753" s="21" t="s">
        <v>15177</v>
      </c>
      <c r="L5753" s="21" t="s">
        <v>15176</v>
      </c>
      <c r="M5753" s="21">
        <v>100</v>
      </c>
      <c r="N5753" s="21">
        <v>33</v>
      </c>
      <c r="O5753" s="21" t="s">
        <v>362</v>
      </c>
      <c r="P5753" s="21">
        <v>3</v>
      </c>
      <c r="Q5753" s="124">
        <v>2016</v>
      </c>
      <c r="R5753" s="124" t="s">
        <v>14844</v>
      </c>
      <c r="S5753" s="124" t="s">
        <v>15175</v>
      </c>
      <c r="T5753" s="116">
        <v>763</v>
      </c>
      <c r="U5753" s="111">
        <v>45</v>
      </c>
      <c r="V5753" s="113">
        <f t="shared" si="1070"/>
        <v>746.89222222222224</v>
      </c>
      <c r="W5753" s="113">
        <f t="shared" si="1071"/>
        <v>16.107777777777756</v>
      </c>
      <c r="X5753" s="112">
        <f t="shared" si="1072"/>
        <v>16107.777777777756</v>
      </c>
      <c r="Y5753" s="111"/>
      <c r="Z5753" s="110">
        <f t="shared" si="1080"/>
        <v>44</v>
      </c>
      <c r="AA5753" s="109">
        <f t="shared" si="1073"/>
        <v>38.15</v>
      </c>
      <c r="AB5753" s="109">
        <f t="shared" si="1074"/>
        <v>38150</v>
      </c>
      <c r="AC5753" s="108">
        <f t="shared" si="1075"/>
        <v>724.85</v>
      </c>
      <c r="AD5753" s="107">
        <f t="shared" si="1076"/>
        <v>2.2222222222222223E-2</v>
      </c>
      <c r="AE5753" s="106">
        <f t="shared" si="1077"/>
        <v>16.10777777777778</v>
      </c>
      <c r="AF5753" s="105">
        <f t="shared" si="1078"/>
        <v>32.21555555555554</v>
      </c>
      <c r="AG5753" s="105">
        <f t="shared" si="1079"/>
        <v>730.78444444444449</v>
      </c>
    </row>
    <row r="5754" spans="1:33" s="88" customFormat="1" x14ac:dyDescent="0.35">
      <c r="A5754" s="21">
        <v>10141103</v>
      </c>
      <c r="B5754" s="115" t="s">
        <v>14786</v>
      </c>
      <c r="C5754" s="135" t="s">
        <v>710</v>
      </c>
      <c r="D5754" s="61">
        <v>280</v>
      </c>
      <c r="E5754" s="114" t="str">
        <f t="shared" si="1069"/>
        <v>TRANSFORMADOR MARCA:Power Tech  280</v>
      </c>
      <c r="F5754" s="57"/>
      <c r="G5754" s="21"/>
      <c r="H5754" s="21" t="s">
        <v>14848</v>
      </c>
      <c r="I5754" s="21" t="s">
        <v>15174</v>
      </c>
      <c r="J5754" s="57"/>
      <c r="K5754" s="21" t="s">
        <v>15173</v>
      </c>
      <c r="L5754" s="21" t="s">
        <v>15172</v>
      </c>
      <c r="M5754" s="21">
        <v>100</v>
      </c>
      <c r="N5754" s="21">
        <v>33</v>
      </c>
      <c r="O5754" s="21" t="s">
        <v>362</v>
      </c>
      <c r="P5754" s="21">
        <v>3</v>
      </c>
      <c r="Q5754" s="124">
        <v>2016</v>
      </c>
      <c r="R5754" s="124" t="s">
        <v>14844</v>
      </c>
      <c r="S5754" s="124" t="s">
        <v>15171</v>
      </c>
      <c r="T5754" s="116">
        <v>763</v>
      </c>
      <c r="U5754" s="111">
        <v>45</v>
      </c>
      <c r="V5754" s="113">
        <f t="shared" si="1070"/>
        <v>746.89222222222224</v>
      </c>
      <c r="W5754" s="113">
        <f t="shared" si="1071"/>
        <v>16.107777777777756</v>
      </c>
      <c r="X5754" s="112">
        <f t="shared" si="1072"/>
        <v>16107.777777777756</v>
      </c>
      <c r="Y5754" s="111"/>
      <c r="Z5754" s="110">
        <f t="shared" si="1080"/>
        <v>44</v>
      </c>
      <c r="AA5754" s="109">
        <f t="shared" si="1073"/>
        <v>38.15</v>
      </c>
      <c r="AB5754" s="109">
        <f t="shared" si="1074"/>
        <v>38150</v>
      </c>
      <c r="AC5754" s="108">
        <f t="shared" si="1075"/>
        <v>724.85</v>
      </c>
      <c r="AD5754" s="107">
        <f t="shared" si="1076"/>
        <v>2.2222222222222223E-2</v>
      </c>
      <c r="AE5754" s="106">
        <f t="shared" si="1077"/>
        <v>16.10777777777778</v>
      </c>
      <c r="AF5754" s="105">
        <f t="shared" si="1078"/>
        <v>32.21555555555554</v>
      </c>
      <c r="AG5754" s="105">
        <f t="shared" si="1079"/>
        <v>730.78444444444449</v>
      </c>
    </row>
    <row r="5755" spans="1:33" s="88" customFormat="1" x14ac:dyDescent="0.35">
      <c r="A5755" s="21">
        <v>10141103</v>
      </c>
      <c r="B5755" s="115" t="s">
        <v>14786</v>
      </c>
      <c r="C5755" s="135" t="s">
        <v>710</v>
      </c>
      <c r="D5755" s="61">
        <v>280</v>
      </c>
      <c r="E5755" s="114" t="str">
        <f t="shared" si="1069"/>
        <v>TRANSFORMADOR MARCA:Power Tech  280</v>
      </c>
      <c r="F5755" s="57"/>
      <c r="G5755" s="21"/>
      <c r="H5755" s="21" t="s">
        <v>14848</v>
      </c>
      <c r="I5755" s="21" t="s">
        <v>15170</v>
      </c>
      <c r="J5755" s="57"/>
      <c r="K5755" s="21" t="s">
        <v>15169</v>
      </c>
      <c r="L5755" s="21" t="s">
        <v>15168</v>
      </c>
      <c r="M5755" s="21">
        <v>50</v>
      </c>
      <c r="N5755" s="21">
        <v>33</v>
      </c>
      <c r="O5755" s="21" t="s">
        <v>362</v>
      </c>
      <c r="P5755" s="21">
        <v>3</v>
      </c>
      <c r="Q5755" s="124">
        <v>2016</v>
      </c>
      <c r="R5755" s="124" t="s">
        <v>14844</v>
      </c>
      <c r="S5755" s="124" t="s">
        <v>15167</v>
      </c>
      <c r="T5755" s="116">
        <v>643</v>
      </c>
      <c r="U5755" s="111">
        <v>45</v>
      </c>
      <c r="V5755" s="113">
        <f t="shared" si="1070"/>
        <v>629.42555555555555</v>
      </c>
      <c r="W5755" s="113">
        <f t="shared" si="1071"/>
        <v>13.574444444444453</v>
      </c>
      <c r="X5755" s="112">
        <f t="shared" si="1072"/>
        <v>13574.444444444453</v>
      </c>
      <c r="Y5755" s="111"/>
      <c r="Z5755" s="110">
        <f t="shared" si="1080"/>
        <v>44</v>
      </c>
      <c r="AA5755" s="109">
        <f t="shared" si="1073"/>
        <v>32.15</v>
      </c>
      <c r="AB5755" s="109">
        <f t="shared" si="1074"/>
        <v>32150</v>
      </c>
      <c r="AC5755" s="108">
        <f t="shared" si="1075"/>
        <v>610.85</v>
      </c>
      <c r="AD5755" s="107">
        <f t="shared" si="1076"/>
        <v>2.2222222222222223E-2</v>
      </c>
      <c r="AE5755" s="106">
        <f t="shared" si="1077"/>
        <v>13.574444444444445</v>
      </c>
      <c r="AF5755" s="105">
        <f t="shared" si="1078"/>
        <v>27.148888888888898</v>
      </c>
      <c r="AG5755" s="105">
        <f t="shared" si="1079"/>
        <v>615.85111111111109</v>
      </c>
    </row>
    <row r="5756" spans="1:33" s="88" customFormat="1" x14ac:dyDescent="0.35">
      <c r="A5756" s="21">
        <v>10141103</v>
      </c>
      <c r="B5756" s="115" t="s">
        <v>14786</v>
      </c>
      <c r="C5756" s="135" t="s">
        <v>710</v>
      </c>
      <c r="D5756" s="61">
        <v>281</v>
      </c>
      <c r="E5756" s="114" t="str">
        <f t="shared" si="1069"/>
        <v>TRANSFORMADOR MARCA:Power Tech  281</v>
      </c>
      <c r="F5756" s="57"/>
      <c r="G5756" s="21"/>
      <c r="H5756" s="21" t="s">
        <v>14848</v>
      </c>
      <c r="I5756" s="21" t="s">
        <v>15166</v>
      </c>
      <c r="J5756" s="57"/>
      <c r="K5756" s="21" t="s">
        <v>15165</v>
      </c>
      <c r="L5756" s="21" t="s">
        <v>15164</v>
      </c>
      <c r="M5756" s="21">
        <v>100</v>
      </c>
      <c r="N5756" s="21">
        <v>33</v>
      </c>
      <c r="O5756" s="21" t="s">
        <v>362</v>
      </c>
      <c r="P5756" s="21">
        <v>3</v>
      </c>
      <c r="Q5756" s="124">
        <v>2016</v>
      </c>
      <c r="R5756" s="124" t="s">
        <v>14844</v>
      </c>
      <c r="S5756" s="124" t="s">
        <v>15163</v>
      </c>
      <c r="T5756" s="116">
        <v>763</v>
      </c>
      <c r="U5756" s="111">
        <v>45</v>
      </c>
      <c r="V5756" s="113">
        <f t="shared" si="1070"/>
        <v>746.89222222222224</v>
      </c>
      <c r="W5756" s="113">
        <f t="shared" si="1071"/>
        <v>16.107777777777756</v>
      </c>
      <c r="X5756" s="112">
        <f t="shared" si="1072"/>
        <v>16107.777777777756</v>
      </c>
      <c r="Y5756" s="111"/>
      <c r="Z5756" s="110">
        <f t="shared" si="1080"/>
        <v>44</v>
      </c>
      <c r="AA5756" s="109">
        <f t="shared" si="1073"/>
        <v>38.15</v>
      </c>
      <c r="AB5756" s="109">
        <f t="shared" si="1074"/>
        <v>38150</v>
      </c>
      <c r="AC5756" s="108">
        <f t="shared" si="1075"/>
        <v>724.85</v>
      </c>
      <c r="AD5756" s="107">
        <f t="shared" si="1076"/>
        <v>2.2222222222222223E-2</v>
      </c>
      <c r="AE5756" s="106">
        <f t="shared" si="1077"/>
        <v>16.10777777777778</v>
      </c>
      <c r="AF5756" s="105">
        <f t="shared" si="1078"/>
        <v>32.21555555555554</v>
      </c>
      <c r="AG5756" s="105">
        <f t="shared" si="1079"/>
        <v>730.78444444444449</v>
      </c>
    </row>
    <row r="5757" spans="1:33" s="88" customFormat="1" x14ac:dyDescent="0.35">
      <c r="A5757" s="21">
        <v>10141103</v>
      </c>
      <c r="B5757" s="115" t="s">
        <v>14786</v>
      </c>
      <c r="C5757" s="135" t="s">
        <v>710</v>
      </c>
      <c r="D5757" s="61">
        <v>282</v>
      </c>
      <c r="E5757" s="114" t="str">
        <f t="shared" si="1069"/>
        <v>TRANSFORMADOR MARCA:TM  282</v>
      </c>
      <c r="F5757" s="57"/>
      <c r="G5757" s="21"/>
      <c r="H5757" s="21" t="s">
        <v>14848</v>
      </c>
      <c r="I5757" s="21" t="s">
        <v>15162</v>
      </c>
      <c r="J5757" s="57"/>
      <c r="K5757" s="21" t="s">
        <v>15161</v>
      </c>
      <c r="L5757" s="21" t="s">
        <v>15160</v>
      </c>
      <c r="M5757" s="21">
        <v>100</v>
      </c>
      <c r="N5757" s="21">
        <v>33</v>
      </c>
      <c r="O5757" s="21" t="s">
        <v>362</v>
      </c>
      <c r="P5757" s="21">
        <v>3</v>
      </c>
      <c r="Q5757" s="124">
        <v>2016</v>
      </c>
      <c r="R5757" s="124" t="s">
        <v>1769</v>
      </c>
      <c r="S5757" s="124">
        <v>923334</v>
      </c>
      <c r="T5757" s="116">
        <v>763</v>
      </c>
      <c r="U5757" s="111">
        <v>45</v>
      </c>
      <c r="V5757" s="113">
        <f t="shared" si="1070"/>
        <v>746.89222222222224</v>
      </c>
      <c r="W5757" s="113">
        <f t="shared" si="1071"/>
        <v>16.107777777777756</v>
      </c>
      <c r="X5757" s="112">
        <f t="shared" si="1072"/>
        <v>16107.777777777756</v>
      </c>
      <c r="Y5757" s="111"/>
      <c r="Z5757" s="110">
        <f t="shared" si="1080"/>
        <v>44</v>
      </c>
      <c r="AA5757" s="109">
        <f t="shared" si="1073"/>
        <v>38.15</v>
      </c>
      <c r="AB5757" s="109">
        <f t="shared" si="1074"/>
        <v>38150</v>
      </c>
      <c r="AC5757" s="108">
        <f t="shared" si="1075"/>
        <v>724.85</v>
      </c>
      <c r="AD5757" s="107">
        <f t="shared" si="1076"/>
        <v>2.2222222222222223E-2</v>
      </c>
      <c r="AE5757" s="106">
        <f t="shared" si="1077"/>
        <v>16.10777777777778</v>
      </c>
      <c r="AF5757" s="105">
        <f t="shared" si="1078"/>
        <v>32.21555555555554</v>
      </c>
      <c r="AG5757" s="105">
        <f t="shared" si="1079"/>
        <v>730.78444444444449</v>
      </c>
    </row>
    <row r="5758" spans="1:33" s="88" customFormat="1" x14ac:dyDescent="0.35">
      <c r="A5758" s="21">
        <v>10141103</v>
      </c>
      <c r="B5758" s="115" t="s">
        <v>14786</v>
      </c>
      <c r="C5758" s="135" t="s">
        <v>710</v>
      </c>
      <c r="D5758" s="21">
        <v>283</v>
      </c>
      <c r="E5758" s="114" t="str">
        <f t="shared" si="1069"/>
        <v>TRANSFORMADOR MARCA:Fuji Tusco  283</v>
      </c>
      <c r="F5758" s="57"/>
      <c r="G5758" s="21"/>
      <c r="H5758" s="21" t="s">
        <v>14848</v>
      </c>
      <c r="I5758" s="21" t="s">
        <v>15159</v>
      </c>
      <c r="J5758" s="57"/>
      <c r="K5758" s="21" t="s">
        <v>15158</v>
      </c>
      <c r="L5758" s="21" t="s">
        <v>15157</v>
      </c>
      <c r="M5758" s="21">
        <v>160</v>
      </c>
      <c r="N5758" s="21">
        <v>33</v>
      </c>
      <c r="O5758" s="21" t="s">
        <v>362</v>
      </c>
      <c r="P5758" s="21">
        <v>3</v>
      </c>
      <c r="Q5758" s="124">
        <v>2016</v>
      </c>
      <c r="R5758" s="124" t="s">
        <v>1821</v>
      </c>
      <c r="S5758" s="124">
        <v>581381</v>
      </c>
      <c r="T5758" s="116">
        <v>991</v>
      </c>
      <c r="U5758" s="111">
        <v>45</v>
      </c>
      <c r="V5758" s="113">
        <f t="shared" si="1070"/>
        <v>970.07888888888886</v>
      </c>
      <c r="W5758" s="113">
        <f t="shared" si="1071"/>
        <v>20.921111111111145</v>
      </c>
      <c r="X5758" s="112">
        <f t="shared" si="1072"/>
        <v>20921.111111111146</v>
      </c>
      <c r="Y5758" s="111"/>
      <c r="Z5758" s="110">
        <f t="shared" si="1080"/>
        <v>44</v>
      </c>
      <c r="AA5758" s="109">
        <f t="shared" si="1073"/>
        <v>49.550000000000004</v>
      </c>
      <c r="AB5758" s="109">
        <f t="shared" si="1074"/>
        <v>49550.000000000007</v>
      </c>
      <c r="AC5758" s="108">
        <f t="shared" si="1075"/>
        <v>941.45</v>
      </c>
      <c r="AD5758" s="107">
        <f t="shared" si="1076"/>
        <v>2.2222222222222223E-2</v>
      </c>
      <c r="AE5758" s="106">
        <f t="shared" si="1077"/>
        <v>20.921111111111113</v>
      </c>
      <c r="AF5758" s="105">
        <f t="shared" si="1078"/>
        <v>41.842222222222262</v>
      </c>
      <c r="AG5758" s="105">
        <f t="shared" si="1079"/>
        <v>949.15777777777771</v>
      </c>
    </row>
    <row r="5759" spans="1:33" s="88" customFormat="1" x14ac:dyDescent="0.35">
      <c r="A5759" s="21">
        <v>10141103</v>
      </c>
      <c r="B5759" s="115" t="s">
        <v>14786</v>
      </c>
      <c r="C5759" s="135" t="s">
        <v>710</v>
      </c>
      <c r="D5759" s="21">
        <v>284</v>
      </c>
      <c r="E5759" s="114" t="str">
        <f t="shared" si="1069"/>
        <v>TRANSFORMADOR MARCA:Power Tech  284</v>
      </c>
      <c r="F5759" s="57"/>
      <c r="G5759" s="21"/>
      <c r="H5759" s="21" t="s">
        <v>14848</v>
      </c>
      <c r="I5759" s="21" t="s">
        <v>15156</v>
      </c>
      <c r="J5759" s="57"/>
      <c r="K5759" s="21" t="s">
        <v>15155</v>
      </c>
      <c r="L5759" s="21" t="s">
        <v>15154</v>
      </c>
      <c r="M5759" s="21">
        <v>100</v>
      </c>
      <c r="N5759" s="21">
        <v>33</v>
      </c>
      <c r="O5759" s="21" t="s">
        <v>362</v>
      </c>
      <c r="P5759" s="21">
        <v>3</v>
      </c>
      <c r="Q5759" s="124">
        <v>2016</v>
      </c>
      <c r="R5759" s="124" t="s">
        <v>14844</v>
      </c>
      <c r="S5759" s="124" t="s">
        <v>15153</v>
      </c>
      <c r="T5759" s="116">
        <v>763</v>
      </c>
      <c r="U5759" s="111">
        <v>45</v>
      </c>
      <c r="V5759" s="113">
        <f t="shared" si="1070"/>
        <v>746.89222222222224</v>
      </c>
      <c r="W5759" s="113">
        <f t="shared" si="1071"/>
        <v>16.107777777777756</v>
      </c>
      <c r="X5759" s="112">
        <f t="shared" si="1072"/>
        <v>16107.777777777756</v>
      </c>
      <c r="Y5759" s="111"/>
      <c r="Z5759" s="110">
        <f t="shared" si="1080"/>
        <v>44</v>
      </c>
      <c r="AA5759" s="109">
        <f t="shared" si="1073"/>
        <v>38.15</v>
      </c>
      <c r="AB5759" s="109">
        <f t="shared" si="1074"/>
        <v>38150</v>
      </c>
      <c r="AC5759" s="108">
        <f t="shared" si="1075"/>
        <v>724.85</v>
      </c>
      <c r="AD5759" s="107">
        <f t="shared" si="1076"/>
        <v>2.2222222222222223E-2</v>
      </c>
      <c r="AE5759" s="106">
        <f t="shared" si="1077"/>
        <v>16.10777777777778</v>
      </c>
      <c r="AF5759" s="105">
        <f t="shared" si="1078"/>
        <v>32.21555555555554</v>
      </c>
      <c r="AG5759" s="105">
        <f t="shared" si="1079"/>
        <v>730.78444444444449</v>
      </c>
    </row>
    <row r="5760" spans="1:33" s="88" customFormat="1" x14ac:dyDescent="0.35">
      <c r="A5760" s="21">
        <v>10141103</v>
      </c>
      <c r="B5760" s="115" t="s">
        <v>14786</v>
      </c>
      <c r="C5760" s="135" t="s">
        <v>710</v>
      </c>
      <c r="D5760" s="21">
        <v>285</v>
      </c>
      <c r="E5760" s="114" t="str">
        <f t="shared" si="1069"/>
        <v>TRANSFORMADOR MARCA:Power Tech  285</v>
      </c>
      <c r="F5760" s="57"/>
      <c r="G5760" s="21"/>
      <c r="H5760" s="21" t="s">
        <v>14848</v>
      </c>
      <c r="I5760" s="21" t="s">
        <v>15152</v>
      </c>
      <c r="J5760" s="57"/>
      <c r="K5760" s="21" t="s">
        <v>15151</v>
      </c>
      <c r="L5760" s="21" t="s">
        <v>15150</v>
      </c>
      <c r="M5760" s="21">
        <v>50</v>
      </c>
      <c r="N5760" s="21">
        <v>33</v>
      </c>
      <c r="O5760" s="21" t="s">
        <v>362</v>
      </c>
      <c r="P5760" s="21">
        <v>3</v>
      </c>
      <c r="Q5760" s="124">
        <v>2016</v>
      </c>
      <c r="R5760" s="124" t="s">
        <v>14844</v>
      </c>
      <c r="S5760" s="124" t="s">
        <v>15149</v>
      </c>
      <c r="T5760" s="116">
        <v>643</v>
      </c>
      <c r="U5760" s="111">
        <v>45</v>
      </c>
      <c r="V5760" s="113">
        <f t="shared" si="1070"/>
        <v>629.42555555555555</v>
      </c>
      <c r="W5760" s="113">
        <f t="shared" si="1071"/>
        <v>13.574444444444453</v>
      </c>
      <c r="X5760" s="112">
        <f t="shared" si="1072"/>
        <v>13574.444444444453</v>
      </c>
      <c r="Y5760" s="111"/>
      <c r="Z5760" s="110">
        <f t="shared" si="1080"/>
        <v>44</v>
      </c>
      <c r="AA5760" s="109">
        <f t="shared" si="1073"/>
        <v>32.15</v>
      </c>
      <c r="AB5760" s="109">
        <f t="shared" si="1074"/>
        <v>32150</v>
      </c>
      <c r="AC5760" s="108">
        <f t="shared" si="1075"/>
        <v>610.85</v>
      </c>
      <c r="AD5760" s="107">
        <f t="shared" si="1076"/>
        <v>2.2222222222222223E-2</v>
      </c>
      <c r="AE5760" s="106">
        <f t="shared" si="1077"/>
        <v>13.574444444444445</v>
      </c>
      <c r="AF5760" s="105">
        <f t="shared" si="1078"/>
        <v>27.148888888888898</v>
      </c>
      <c r="AG5760" s="105">
        <f t="shared" si="1079"/>
        <v>615.85111111111109</v>
      </c>
    </row>
    <row r="5761" spans="1:33" s="88" customFormat="1" x14ac:dyDescent="0.35">
      <c r="A5761" s="21">
        <v>10141103</v>
      </c>
      <c r="B5761" s="115" t="s">
        <v>14786</v>
      </c>
      <c r="C5761" s="135" t="s">
        <v>710</v>
      </c>
      <c r="D5761" s="21">
        <v>286</v>
      </c>
      <c r="E5761" s="114" t="str">
        <f t="shared" si="1069"/>
        <v>TRANSFORMADOR MARCA:Power Tech  286</v>
      </c>
      <c r="F5761" s="57"/>
      <c r="G5761" s="21"/>
      <c r="H5761" s="21" t="s">
        <v>14848</v>
      </c>
      <c r="I5761" s="21" t="s">
        <v>15148</v>
      </c>
      <c r="J5761" s="57"/>
      <c r="K5761" s="21" t="s">
        <v>15147</v>
      </c>
      <c r="L5761" s="21" t="s">
        <v>15146</v>
      </c>
      <c r="M5761" s="21">
        <v>100</v>
      </c>
      <c r="N5761" s="21">
        <v>33</v>
      </c>
      <c r="O5761" s="21" t="s">
        <v>362</v>
      </c>
      <c r="P5761" s="21">
        <v>3</v>
      </c>
      <c r="Q5761" s="124">
        <v>2016</v>
      </c>
      <c r="R5761" s="124" t="s">
        <v>14844</v>
      </c>
      <c r="S5761" s="124" t="s">
        <v>15145</v>
      </c>
      <c r="T5761" s="116">
        <v>763</v>
      </c>
      <c r="U5761" s="111">
        <v>45</v>
      </c>
      <c r="V5761" s="113">
        <f t="shared" si="1070"/>
        <v>746.89222222222224</v>
      </c>
      <c r="W5761" s="113">
        <f t="shared" si="1071"/>
        <v>16.107777777777756</v>
      </c>
      <c r="X5761" s="112">
        <f t="shared" si="1072"/>
        <v>16107.777777777756</v>
      </c>
      <c r="Y5761" s="111"/>
      <c r="Z5761" s="110">
        <f t="shared" si="1080"/>
        <v>44</v>
      </c>
      <c r="AA5761" s="109">
        <f t="shared" si="1073"/>
        <v>38.15</v>
      </c>
      <c r="AB5761" s="109">
        <f t="shared" si="1074"/>
        <v>38150</v>
      </c>
      <c r="AC5761" s="108">
        <f t="shared" si="1075"/>
        <v>724.85</v>
      </c>
      <c r="AD5761" s="107">
        <f t="shared" si="1076"/>
        <v>2.2222222222222223E-2</v>
      </c>
      <c r="AE5761" s="106">
        <f t="shared" si="1077"/>
        <v>16.10777777777778</v>
      </c>
      <c r="AF5761" s="105">
        <f t="shared" si="1078"/>
        <v>32.21555555555554</v>
      </c>
      <c r="AG5761" s="105">
        <f t="shared" si="1079"/>
        <v>730.78444444444449</v>
      </c>
    </row>
    <row r="5762" spans="1:33" s="88" customFormat="1" x14ac:dyDescent="0.35">
      <c r="A5762" s="21">
        <v>10141103</v>
      </c>
      <c r="B5762" s="115" t="s">
        <v>14786</v>
      </c>
      <c r="C5762" s="135" t="s">
        <v>710</v>
      </c>
      <c r="D5762" s="21">
        <v>287</v>
      </c>
      <c r="E5762" s="114" t="str">
        <f t="shared" ref="E5762:E5825" si="1081">+CONCATENATE(C5762," ","MARCA:",R5762," ",G5762," ",D5762,)</f>
        <v>TRANSFORMADOR MARCA:ASTOR  287</v>
      </c>
      <c r="F5762" s="57"/>
      <c r="G5762" s="21"/>
      <c r="H5762" s="21" t="s">
        <v>14848</v>
      </c>
      <c r="I5762" s="21" t="s">
        <v>15144</v>
      </c>
      <c r="J5762" s="57"/>
      <c r="K5762" s="21" t="s">
        <v>15143</v>
      </c>
      <c r="L5762" s="21" t="s">
        <v>15142</v>
      </c>
      <c r="M5762" s="21">
        <v>100</v>
      </c>
      <c r="N5762" s="21">
        <v>33</v>
      </c>
      <c r="O5762" s="21" t="s">
        <v>362</v>
      </c>
      <c r="P5762" s="21">
        <v>3</v>
      </c>
      <c r="Q5762" s="124">
        <v>2016</v>
      </c>
      <c r="R5762" s="124" t="s">
        <v>499</v>
      </c>
      <c r="S5762" s="124">
        <v>1713051</v>
      </c>
      <c r="T5762" s="116">
        <v>763</v>
      </c>
      <c r="U5762" s="111">
        <v>45</v>
      </c>
      <c r="V5762" s="113">
        <f t="shared" ref="V5762:V5825" si="1082">((Z5762/U5762)*(T5762-AA5762))+AA5762</f>
        <v>746.89222222222224</v>
      </c>
      <c r="W5762" s="113">
        <f t="shared" ref="W5762:W5825" si="1083">+T5762-V5762</f>
        <v>16.107777777777756</v>
      </c>
      <c r="X5762" s="112">
        <f t="shared" ref="X5762:X5825" si="1084">+W5762*1000</f>
        <v>16107.777777777756</v>
      </c>
      <c r="Y5762" s="111"/>
      <c r="Z5762" s="110">
        <f t="shared" si="1080"/>
        <v>44</v>
      </c>
      <c r="AA5762" s="109">
        <f t="shared" ref="AA5762:AA5825" si="1085">(5/100*T5762)</f>
        <v>38.15</v>
      </c>
      <c r="AB5762" s="109">
        <f t="shared" ref="AB5762:AB5825" si="1086">+AA5762*1000</f>
        <v>38150</v>
      </c>
      <c r="AC5762" s="108">
        <f t="shared" ref="AC5762:AC5825" si="1087">+T5762-AA5762</f>
        <v>724.85</v>
      </c>
      <c r="AD5762" s="107">
        <f t="shared" ref="AD5762:AD5825" si="1088">1/U5762</f>
        <v>2.2222222222222223E-2</v>
      </c>
      <c r="AE5762" s="106">
        <f t="shared" ref="AE5762:AE5825" si="1089">+AC5762*AD5762</f>
        <v>16.10777777777778</v>
      </c>
      <c r="AF5762" s="105">
        <f t="shared" ref="AF5762:AF5825" si="1090">+T5762-V5762+AE5762</f>
        <v>32.21555555555554</v>
      </c>
      <c r="AG5762" s="105">
        <f t="shared" ref="AG5762:AG5825" si="1091">+V5762-AE5762</f>
        <v>730.78444444444449</v>
      </c>
    </row>
    <row r="5763" spans="1:33" s="88" customFormat="1" x14ac:dyDescent="0.35">
      <c r="A5763" s="21">
        <v>10141103</v>
      </c>
      <c r="B5763" s="115" t="s">
        <v>14786</v>
      </c>
      <c r="C5763" s="135" t="s">
        <v>710</v>
      </c>
      <c r="D5763" s="21">
        <v>288</v>
      </c>
      <c r="E5763" s="114" t="str">
        <f t="shared" si="1081"/>
        <v>TRANSFORMADOR MARCA:Power Tech  288</v>
      </c>
      <c r="F5763" s="21"/>
      <c r="G5763" s="21"/>
      <c r="H5763" s="21" t="s">
        <v>14848</v>
      </c>
      <c r="I5763" s="21" t="s">
        <v>15141</v>
      </c>
      <c r="J5763" s="21"/>
      <c r="K5763" s="21" t="s">
        <v>15140</v>
      </c>
      <c r="L5763" s="21" t="s">
        <v>15139</v>
      </c>
      <c r="M5763" s="21">
        <v>50</v>
      </c>
      <c r="N5763" s="21">
        <v>33</v>
      </c>
      <c r="O5763" s="21" t="s">
        <v>362</v>
      </c>
      <c r="P5763" s="21">
        <v>3</v>
      </c>
      <c r="Q5763" s="124">
        <v>2016</v>
      </c>
      <c r="R5763" s="136" t="s">
        <v>14844</v>
      </c>
      <c r="S5763" s="135" t="s">
        <v>15138</v>
      </c>
      <c r="T5763" s="116">
        <v>643</v>
      </c>
      <c r="U5763" s="111">
        <v>45</v>
      </c>
      <c r="V5763" s="113">
        <f t="shared" si="1082"/>
        <v>629.42555555555555</v>
      </c>
      <c r="W5763" s="113">
        <f t="shared" si="1083"/>
        <v>13.574444444444453</v>
      </c>
      <c r="X5763" s="112">
        <f t="shared" si="1084"/>
        <v>13574.444444444453</v>
      </c>
      <c r="Y5763" s="111"/>
      <c r="Z5763" s="110">
        <f t="shared" si="1080"/>
        <v>44</v>
      </c>
      <c r="AA5763" s="109">
        <f t="shared" si="1085"/>
        <v>32.15</v>
      </c>
      <c r="AB5763" s="109">
        <f t="shared" si="1086"/>
        <v>32150</v>
      </c>
      <c r="AC5763" s="108">
        <f t="shared" si="1087"/>
        <v>610.85</v>
      </c>
      <c r="AD5763" s="107">
        <f t="shared" si="1088"/>
        <v>2.2222222222222223E-2</v>
      </c>
      <c r="AE5763" s="106">
        <f t="shared" si="1089"/>
        <v>13.574444444444445</v>
      </c>
      <c r="AF5763" s="105">
        <f t="shared" si="1090"/>
        <v>27.148888888888898</v>
      </c>
      <c r="AG5763" s="105">
        <f t="shared" si="1091"/>
        <v>615.85111111111109</v>
      </c>
    </row>
    <row r="5764" spans="1:33" s="88" customFormat="1" x14ac:dyDescent="0.35">
      <c r="A5764" s="21">
        <v>10141103</v>
      </c>
      <c r="B5764" s="115" t="s">
        <v>14786</v>
      </c>
      <c r="C5764" s="135" t="s">
        <v>710</v>
      </c>
      <c r="D5764" s="21">
        <v>289</v>
      </c>
      <c r="E5764" s="114" t="str">
        <f t="shared" si="1081"/>
        <v>TRANSFORMADOR MARCA:Power Tech  289</v>
      </c>
      <c r="F5764" s="21"/>
      <c r="G5764" s="21"/>
      <c r="H5764" s="21" t="s">
        <v>14848</v>
      </c>
      <c r="I5764" s="21" t="s">
        <v>15137</v>
      </c>
      <c r="J5764" s="21"/>
      <c r="K5764" s="21" t="s">
        <v>14977</v>
      </c>
      <c r="L5764" s="21" t="s">
        <v>14976</v>
      </c>
      <c r="M5764" s="21">
        <v>50</v>
      </c>
      <c r="N5764" s="21">
        <v>33</v>
      </c>
      <c r="O5764" s="21" t="s">
        <v>362</v>
      </c>
      <c r="P5764" s="21">
        <v>3</v>
      </c>
      <c r="Q5764" s="124">
        <v>2016</v>
      </c>
      <c r="R5764" s="124" t="s">
        <v>14844</v>
      </c>
      <c r="S5764" s="124" t="s">
        <v>15136</v>
      </c>
      <c r="T5764" s="116">
        <v>643</v>
      </c>
      <c r="U5764" s="111">
        <v>45</v>
      </c>
      <c r="V5764" s="113">
        <f t="shared" si="1082"/>
        <v>629.42555555555555</v>
      </c>
      <c r="W5764" s="113">
        <f t="shared" si="1083"/>
        <v>13.574444444444453</v>
      </c>
      <c r="X5764" s="112">
        <f t="shared" si="1084"/>
        <v>13574.444444444453</v>
      </c>
      <c r="Y5764" s="111"/>
      <c r="Z5764" s="110">
        <f t="shared" si="1080"/>
        <v>44</v>
      </c>
      <c r="AA5764" s="109">
        <f t="shared" si="1085"/>
        <v>32.15</v>
      </c>
      <c r="AB5764" s="109">
        <f t="shared" si="1086"/>
        <v>32150</v>
      </c>
      <c r="AC5764" s="108">
        <f t="shared" si="1087"/>
        <v>610.85</v>
      </c>
      <c r="AD5764" s="107">
        <f t="shared" si="1088"/>
        <v>2.2222222222222223E-2</v>
      </c>
      <c r="AE5764" s="106">
        <f t="shared" si="1089"/>
        <v>13.574444444444445</v>
      </c>
      <c r="AF5764" s="105">
        <f t="shared" si="1090"/>
        <v>27.148888888888898</v>
      </c>
      <c r="AG5764" s="105">
        <f t="shared" si="1091"/>
        <v>615.85111111111109</v>
      </c>
    </row>
    <row r="5765" spans="1:33" s="88" customFormat="1" x14ac:dyDescent="0.35">
      <c r="A5765" s="21">
        <v>10141103</v>
      </c>
      <c r="B5765" s="115" t="s">
        <v>14786</v>
      </c>
      <c r="C5765" s="135" t="s">
        <v>710</v>
      </c>
      <c r="D5765" s="21">
        <v>290</v>
      </c>
      <c r="E5765" s="114" t="str">
        <f t="shared" si="1081"/>
        <v>TRANSFORMADOR MARCA:Power Tech  290</v>
      </c>
      <c r="F5765" s="21"/>
      <c r="G5765" s="21"/>
      <c r="H5765" s="21" t="s">
        <v>14848</v>
      </c>
      <c r="I5765" s="21" t="s">
        <v>15135</v>
      </c>
      <c r="J5765" s="21"/>
      <c r="K5765" s="21" t="s">
        <v>15134</v>
      </c>
      <c r="L5765" s="21" t="s">
        <v>15133</v>
      </c>
      <c r="M5765" s="21">
        <v>160</v>
      </c>
      <c r="N5765" s="21">
        <v>33</v>
      </c>
      <c r="O5765" s="21" t="s">
        <v>362</v>
      </c>
      <c r="P5765" s="21">
        <v>3</v>
      </c>
      <c r="Q5765" s="124">
        <v>2016</v>
      </c>
      <c r="R5765" s="124" t="s">
        <v>14844</v>
      </c>
      <c r="S5765" s="124">
        <v>591392</v>
      </c>
      <c r="T5765" s="116">
        <v>991</v>
      </c>
      <c r="U5765" s="111">
        <v>45</v>
      </c>
      <c r="V5765" s="113">
        <f t="shared" si="1082"/>
        <v>970.07888888888886</v>
      </c>
      <c r="W5765" s="113">
        <f t="shared" si="1083"/>
        <v>20.921111111111145</v>
      </c>
      <c r="X5765" s="112">
        <f t="shared" si="1084"/>
        <v>20921.111111111146</v>
      </c>
      <c r="Y5765" s="111"/>
      <c r="Z5765" s="110">
        <f t="shared" si="1080"/>
        <v>44</v>
      </c>
      <c r="AA5765" s="109">
        <f t="shared" si="1085"/>
        <v>49.550000000000004</v>
      </c>
      <c r="AB5765" s="109">
        <f t="shared" si="1086"/>
        <v>49550.000000000007</v>
      </c>
      <c r="AC5765" s="108">
        <f t="shared" si="1087"/>
        <v>941.45</v>
      </c>
      <c r="AD5765" s="107">
        <f t="shared" si="1088"/>
        <v>2.2222222222222223E-2</v>
      </c>
      <c r="AE5765" s="106">
        <f t="shared" si="1089"/>
        <v>20.921111111111113</v>
      </c>
      <c r="AF5765" s="105">
        <f t="shared" si="1090"/>
        <v>41.842222222222262</v>
      </c>
      <c r="AG5765" s="105">
        <f t="shared" si="1091"/>
        <v>949.15777777777771</v>
      </c>
    </row>
    <row r="5766" spans="1:33" s="88" customFormat="1" x14ac:dyDescent="0.35">
      <c r="A5766" s="21">
        <v>10141103</v>
      </c>
      <c r="B5766" s="115" t="s">
        <v>14786</v>
      </c>
      <c r="C5766" s="135" t="s">
        <v>710</v>
      </c>
      <c r="D5766" s="21">
        <v>291</v>
      </c>
      <c r="E5766" s="114" t="str">
        <f t="shared" si="1081"/>
        <v>TRANSFORMADOR MARCA:Power Tech  291</v>
      </c>
      <c r="F5766" s="21"/>
      <c r="G5766" s="21"/>
      <c r="H5766" s="21" t="s">
        <v>14848</v>
      </c>
      <c r="I5766" s="21" t="s">
        <v>15126</v>
      </c>
      <c r="J5766" s="21"/>
      <c r="K5766" s="21" t="s">
        <v>15132</v>
      </c>
      <c r="L5766" s="21" t="s">
        <v>15131</v>
      </c>
      <c r="M5766" s="21">
        <v>100</v>
      </c>
      <c r="N5766" s="21">
        <v>33</v>
      </c>
      <c r="O5766" s="21" t="s">
        <v>362</v>
      </c>
      <c r="P5766" s="21">
        <v>3</v>
      </c>
      <c r="Q5766" s="124">
        <v>2016</v>
      </c>
      <c r="R5766" s="124" t="s">
        <v>14844</v>
      </c>
      <c r="S5766" s="124" t="s">
        <v>15130</v>
      </c>
      <c r="T5766" s="116">
        <v>763</v>
      </c>
      <c r="U5766" s="111">
        <v>45</v>
      </c>
      <c r="V5766" s="113">
        <f t="shared" si="1082"/>
        <v>746.89222222222224</v>
      </c>
      <c r="W5766" s="113">
        <f t="shared" si="1083"/>
        <v>16.107777777777756</v>
      </c>
      <c r="X5766" s="112">
        <f t="shared" si="1084"/>
        <v>16107.777777777756</v>
      </c>
      <c r="Y5766" s="111"/>
      <c r="Z5766" s="110">
        <f t="shared" si="1080"/>
        <v>44</v>
      </c>
      <c r="AA5766" s="109">
        <f t="shared" si="1085"/>
        <v>38.15</v>
      </c>
      <c r="AB5766" s="109">
        <f t="shared" si="1086"/>
        <v>38150</v>
      </c>
      <c r="AC5766" s="108">
        <f t="shared" si="1087"/>
        <v>724.85</v>
      </c>
      <c r="AD5766" s="107">
        <f t="shared" si="1088"/>
        <v>2.2222222222222223E-2</v>
      </c>
      <c r="AE5766" s="106">
        <f t="shared" si="1089"/>
        <v>16.10777777777778</v>
      </c>
      <c r="AF5766" s="105">
        <f t="shared" si="1090"/>
        <v>32.21555555555554</v>
      </c>
      <c r="AG5766" s="105">
        <f t="shared" si="1091"/>
        <v>730.78444444444449</v>
      </c>
    </row>
    <row r="5767" spans="1:33" s="88" customFormat="1" x14ac:dyDescent="0.35">
      <c r="A5767" s="21">
        <v>10141103</v>
      </c>
      <c r="B5767" s="115" t="s">
        <v>14786</v>
      </c>
      <c r="C5767" s="135" t="s">
        <v>710</v>
      </c>
      <c r="D5767" s="21">
        <v>292</v>
      </c>
      <c r="E5767" s="114" t="str">
        <f t="shared" si="1081"/>
        <v>TRANSFORMADOR MARCA:ASTOR  292</v>
      </c>
      <c r="F5767" s="21"/>
      <c r="G5767" s="21"/>
      <c r="H5767" s="21" t="s">
        <v>14848</v>
      </c>
      <c r="I5767" s="21" t="s">
        <v>15126</v>
      </c>
      <c r="J5767" s="21"/>
      <c r="K5767" s="21" t="s">
        <v>15129</v>
      </c>
      <c r="L5767" s="21" t="s">
        <v>15128</v>
      </c>
      <c r="M5767" s="21">
        <v>100</v>
      </c>
      <c r="N5767" s="21">
        <v>33</v>
      </c>
      <c r="O5767" s="21" t="s">
        <v>362</v>
      </c>
      <c r="P5767" s="21">
        <v>3</v>
      </c>
      <c r="Q5767" s="124">
        <v>2016</v>
      </c>
      <c r="R5767" s="124" t="s">
        <v>499</v>
      </c>
      <c r="S5767" s="124" t="s">
        <v>15127</v>
      </c>
      <c r="T5767" s="116">
        <v>763</v>
      </c>
      <c r="U5767" s="111">
        <v>45</v>
      </c>
      <c r="V5767" s="113">
        <f t="shared" si="1082"/>
        <v>746.89222222222224</v>
      </c>
      <c r="W5767" s="113">
        <f t="shared" si="1083"/>
        <v>16.107777777777756</v>
      </c>
      <c r="X5767" s="112">
        <f t="shared" si="1084"/>
        <v>16107.777777777756</v>
      </c>
      <c r="Y5767" s="111"/>
      <c r="Z5767" s="110">
        <f t="shared" si="1080"/>
        <v>44</v>
      </c>
      <c r="AA5767" s="109">
        <f t="shared" si="1085"/>
        <v>38.15</v>
      </c>
      <c r="AB5767" s="109">
        <f t="shared" si="1086"/>
        <v>38150</v>
      </c>
      <c r="AC5767" s="108">
        <f t="shared" si="1087"/>
        <v>724.85</v>
      </c>
      <c r="AD5767" s="107">
        <f t="shared" si="1088"/>
        <v>2.2222222222222223E-2</v>
      </c>
      <c r="AE5767" s="106">
        <f t="shared" si="1089"/>
        <v>16.10777777777778</v>
      </c>
      <c r="AF5767" s="105">
        <f t="shared" si="1090"/>
        <v>32.21555555555554</v>
      </c>
      <c r="AG5767" s="105">
        <f t="shared" si="1091"/>
        <v>730.78444444444449</v>
      </c>
    </row>
    <row r="5768" spans="1:33" s="88" customFormat="1" x14ac:dyDescent="0.35">
      <c r="A5768" s="21">
        <v>10141103</v>
      </c>
      <c r="B5768" s="115" t="s">
        <v>14786</v>
      </c>
      <c r="C5768" s="135" t="s">
        <v>710</v>
      </c>
      <c r="D5768" s="21">
        <v>293</v>
      </c>
      <c r="E5768" s="114" t="str">
        <f t="shared" si="1081"/>
        <v>TRANSFORMADOR MARCA:Fuji Tusco  293</v>
      </c>
      <c r="F5768" s="21"/>
      <c r="G5768" s="21"/>
      <c r="H5768" s="21" t="s">
        <v>14848</v>
      </c>
      <c r="I5768" s="21" t="s">
        <v>15126</v>
      </c>
      <c r="J5768" s="21"/>
      <c r="K5768" s="21" t="s">
        <v>15125</v>
      </c>
      <c r="L5768" s="21" t="s">
        <v>15124</v>
      </c>
      <c r="M5768" s="21">
        <v>100</v>
      </c>
      <c r="N5768" s="21">
        <v>33</v>
      </c>
      <c r="O5768" s="21" t="s">
        <v>362</v>
      </c>
      <c r="P5768" s="21">
        <v>3</v>
      </c>
      <c r="Q5768" s="124">
        <v>2016</v>
      </c>
      <c r="R5768" s="124" t="s">
        <v>1821</v>
      </c>
      <c r="S5768" s="124">
        <v>591281</v>
      </c>
      <c r="T5768" s="116">
        <v>763</v>
      </c>
      <c r="U5768" s="111">
        <v>45</v>
      </c>
      <c r="V5768" s="113">
        <f t="shared" si="1082"/>
        <v>746.89222222222224</v>
      </c>
      <c r="W5768" s="113">
        <f t="shared" si="1083"/>
        <v>16.107777777777756</v>
      </c>
      <c r="X5768" s="112">
        <f t="shared" si="1084"/>
        <v>16107.777777777756</v>
      </c>
      <c r="Y5768" s="111"/>
      <c r="Z5768" s="110">
        <f t="shared" si="1080"/>
        <v>44</v>
      </c>
      <c r="AA5768" s="109">
        <f t="shared" si="1085"/>
        <v>38.15</v>
      </c>
      <c r="AB5768" s="109">
        <f t="shared" si="1086"/>
        <v>38150</v>
      </c>
      <c r="AC5768" s="108">
        <f t="shared" si="1087"/>
        <v>724.85</v>
      </c>
      <c r="AD5768" s="107">
        <f t="shared" si="1088"/>
        <v>2.2222222222222223E-2</v>
      </c>
      <c r="AE5768" s="106">
        <f t="shared" si="1089"/>
        <v>16.10777777777778</v>
      </c>
      <c r="AF5768" s="105">
        <f t="shared" si="1090"/>
        <v>32.21555555555554</v>
      </c>
      <c r="AG5768" s="105">
        <f t="shared" si="1091"/>
        <v>730.78444444444449</v>
      </c>
    </row>
    <row r="5769" spans="1:33" s="88" customFormat="1" x14ac:dyDescent="0.35">
      <c r="A5769" s="21">
        <v>10141103</v>
      </c>
      <c r="B5769" s="115" t="s">
        <v>14786</v>
      </c>
      <c r="C5769" s="135" t="s">
        <v>710</v>
      </c>
      <c r="D5769" s="21">
        <v>294</v>
      </c>
      <c r="E5769" s="114" t="str">
        <f t="shared" si="1081"/>
        <v>TRANSFORMADOR MARCA:Power Tech  294</v>
      </c>
      <c r="F5769" s="21"/>
      <c r="G5769" s="21"/>
      <c r="H5769" s="21" t="s">
        <v>14848</v>
      </c>
      <c r="I5769" s="21" t="s">
        <v>15120</v>
      </c>
      <c r="J5769" s="21"/>
      <c r="K5769" s="21" t="s">
        <v>15123</v>
      </c>
      <c r="L5769" s="21" t="s">
        <v>15122</v>
      </c>
      <c r="M5769" s="21">
        <v>100</v>
      </c>
      <c r="N5769" s="21">
        <v>33</v>
      </c>
      <c r="O5769" s="21" t="s">
        <v>362</v>
      </c>
      <c r="P5769" s="21">
        <v>3</v>
      </c>
      <c r="Q5769" s="124">
        <v>2016</v>
      </c>
      <c r="R5769" s="124" t="s">
        <v>14844</v>
      </c>
      <c r="S5769" s="124" t="s">
        <v>15121</v>
      </c>
      <c r="T5769" s="116">
        <v>763</v>
      </c>
      <c r="U5769" s="111">
        <v>45</v>
      </c>
      <c r="V5769" s="113">
        <f t="shared" si="1082"/>
        <v>746.89222222222224</v>
      </c>
      <c r="W5769" s="113">
        <f t="shared" si="1083"/>
        <v>16.107777777777756</v>
      </c>
      <c r="X5769" s="112">
        <f t="shared" si="1084"/>
        <v>16107.777777777756</v>
      </c>
      <c r="Y5769" s="111"/>
      <c r="Z5769" s="110">
        <f t="shared" si="1080"/>
        <v>44</v>
      </c>
      <c r="AA5769" s="109">
        <f t="shared" si="1085"/>
        <v>38.15</v>
      </c>
      <c r="AB5769" s="109">
        <f t="shared" si="1086"/>
        <v>38150</v>
      </c>
      <c r="AC5769" s="108">
        <f t="shared" si="1087"/>
        <v>724.85</v>
      </c>
      <c r="AD5769" s="107">
        <f t="shared" si="1088"/>
        <v>2.2222222222222223E-2</v>
      </c>
      <c r="AE5769" s="106">
        <f t="shared" si="1089"/>
        <v>16.10777777777778</v>
      </c>
      <c r="AF5769" s="105">
        <f t="shared" si="1090"/>
        <v>32.21555555555554</v>
      </c>
      <c r="AG5769" s="105">
        <f t="shared" si="1091"/>
        <v>730.78444444444449</v>
      </c>
    </row>
    <row r="5770" spans="1:33" s="88" customFormat="1" x14ac:dyDescent="0.35">
      <c r="A5770" s="21">
        <v>10141103</v>
      </c>
      <c r="B5770" s="115" t="s">
        <v>14786</v>
      </c>
      <c r="C5770" s="135" t="s">
        <v>710</v>
      </c>
      <c r="D5770" s="21">
        <v>295</v>
      </c>
      <c r="E5770" s="114" t="str">
        <f t="shared" si="1081"/>
        <v>TRANSFORMADOR MARCA:Power Tech  295</v>
      </c>
      <c r="F5770" s="21"/>
      <c r="G5770" s="21"/>
      <c r="H5770" s="21" t="s">
        <v>14848</v>
      </c>
      <c r="I5770" s="21" t="s">
        <v>15120</v>
      </c>
      <c r="J5770" s="21"/>
      <c r="K5770" s="21" t="s">
        <v>15119</v>
      </c>
      <c r="L5770" s="21" t="s">
        <v>15118</v>
      </c>
      <c r="M5770" s="21">
        <v>100</v>
      </c>
      <c r="N5770" s="21">
        <v>33</v>
      </c>
      <c r="O5770" s="21" t="s">
        <v>362</v>
      </c>
      <c r="P5770" s="21">
        <v>3</v>
      </c>
      <c r="Q5770" s="124">
        <v>2016</v>
      </c>
      <c r="R5770" s="124" t="s">
        <v>14844</v>
      </c>
      <c r="S5770" s="124" t="s">
        <v>15117</v>
      </c>
      <c r="T5770" s="116">
        <v>763</v>
      </c>
      <c r="U5770" s="111">
        <v>45</v>
      </c>
      <c r="V5770" s="113">
        <f t="shared" si="1082"/>
        <v>746.89222222222224</v>
      </c>
      <c r="W5770" s="113">
        <f t="shared" si="1083"/>
        <v>16.107777777777756</v>
      </c>
      <c r="X5770" s="112">
        <f t="shared" si="1084"/>
        <v>16107.777777777756</v>
      </c>
      <c r="Y5770" s="111"/>
      <c r="Z5770" s="110">
        <f t="shared" si="1080"/>
        <v>44</v>
      </c>
      <c r="AA5770" s="109">
        <f t="shared" si="1085"/>
        <v>38.15</v>
      </c>
      <c r="AB5770" s="109">
        <f t="shared" si="1086"/>
        <v>38150</v>
      </c>
      <c r="AC5770" s="108">
        <f t="shared" si="1087"/>
        <v>724.85</v>
      </c>
      <c r="AD5770" s="107">
        <f t="shared" si="1088"/>
        <v>2.2222222222222223E-2</v>
      </c>
      <c r="AE5770" s="106">
        <f t="shared" si="1089"/>
        <v>16.10777777777778</v>
      </c>
      <c r="AF5770" s="105">
        <f t="shared" si="1090"/>
        <v>32.21555555555554</v>
      </c>
      <c r="AG5770" s="105">
        <f t="shared" si="1091"/>
        <v>730.78444444444449</v>
      </c>
    </row>
    <row r="5771" spans="1:33" s="88" customFormat="1" x14ac:dyDescent="0.35">
      <c r="A5771" s="21">
        <v>10141103</v>
      </c>
      <c r="B5771" s="115" t="s">
        <v>14786</v>
      </c>
      <c r="C5771" s="135" t="s">
        <v>710</v>
      </c>
      <c r="D5771" s="21">
        <v>297</v>
      </c>
      <c r="E5771" s="114" t="str">
        <f t="shared" si="1081"/>
        <v>TRANSFORMADOR MARCA:Power Tech  297</v>
      </c>
      <c r="F5771" s="21"/>
      <c r="G5771" s="21"/>
      <c r="H5771" s="21" t="s">
        <v>14848</v>
      </c>
      <c r="I5771" s="21" t="s">
        <v>15116</v>
      </c>
      <c r="J5771" s="21"/>
      <c r="K5771" s="21" t="s">
        <v>15115</v>
      </c>
      <c r="L5771" s="21" t="s">
        <v>15114</v>
      </c>
      <c r="M5771" s="21">
        <v>50</v>
      </c>
      <c r="N5771" s="21">
        <v>33</v>
      </c>
      <c r="O5771" s="21" t="s">
        <v>362</v>
      </c>
      <c r="P5771" s="21">
        <v>3</v>
      </c>
      <c r="Q5771" s="124">
        <v>2016</v>
      </c>
      <c r="R5771" s="124" t="s">
        <v>14844</v>
      </c>
      <c r="S5771" s="124" t="s">
        <v>15113</v>
      </c>
      <c r="T5771" s="116">
        <v>643</v>
      </c>
      <c r="U5771" s="111">
        <v>45</v>
      </c>
      <c r="V5771" s="113">
        <f t="shared" si="1082"/>
        <v>629.42555555555555</v>
      </c>
      <c r="W5771" s="113">
        <f t="shared" si="1083"/>
        <v>13.574444444444453</v>
      </c>
      <c r="X5771" s="112">
        <f t="shared" si="1084"/>
        <v>13574.444444444453</v>
      </c>
      <c r="Y5771" s="111"/>
      <c r="Z5771" s="110">
        <f t="shared" si="1080"/>
        <v>44</v>
      </c>
      <c r="AA5771" s="109">
        <f t="shared" si="1085"/>
        <v>32.15</v>
      </c>
      <c r="AB5771" s="109">
        <f t="shared" si="1086"/>
        <v>32150</v>
      </c>
      <c r="AC5771" s="108">
        <f t="shared" si="1087"/>
        <v>610.85</v>
      </c>
      <c r="AD5771" s="107">
        <f t="shared" si="1088"/>
        <v>2.2222222222222223E-2</v>
      </c>
      <c r="AE5771" s="106">
        <f t="shared" si="1089"/>
        <v>13.574444444444445</v>
      </c>
      <c r="AF5771" s="105">
        <f t="shared" si="1090"/>
        <v>27.148888888888898</v>
      </c>
      <c r="AG5771" s="105">
        <f t="shared" si="1091"/>
        <v>615.85111111111109</v>
      </c>
    </row>
    <row r="5772" spans="1:33" s="88" customFormat="1" x14ac:dyDescent="0.35">
      <c r="A5772" s="21">
        <v>10141103</v>
      </c>
      <c r="B5772" s="115" t="s">
        <v>14786</v>
      </c>
      <c r="C5772" s="135" t="s">
        <v>710</v>
      </c>
      <c r="D5772" s="21">
        <v>298</v>
      </c>
      <c r="E5772" s="114" t="str">
        <f t="shared" si="1081"/>
        <v>TRANSFORMADOR MARCA:Power Tech  298</v>
      </c>
      <c r="F5772" s="21"/>
      <c r="G5772" s="21"/>
      <c r="H5772" s="21" t="s">
        <v>14848</v>
      </c>
      <c r="I5772" s="21" t="s">
        <v>15112</v>
      </c>
      <c r="J5772" s="21"/>
      <c r="K5772" s="21" t="s">
        <v>15111</v>
      </c>
      <c r="L5772" s="21" t="s">
        <v>15110</v>
      </c>
      <c r="M5772" s="21">
        <v>315</v>
      </c>
      <c r="N5772" s="21">
        <v>33</v>
      </c>
      <c r="O5772" s="21" t="s">
        <v>362</v>
      </c>
      <c r="P5772" s="21">
        <v>3</v>
      </c>
      <c r="Q5772" s="124">
        <v>2016</v>
      </c>
      <c r="R5772" s="124" t="s">
        <v>14844</v>
      </c>
      <c r="S5772" s="124" t="s">
        <v>15109</v>
      </c>
      <c r="T5772" s="116">
        <v>1039</v>
      </c>
      <c r="U5772" s="111">
        <v>45</v>
      </c>
      <c r="V5772" s="113">
        <f t="shared" si="1082"/>
        <v>1017.0655555555555</v>
      </c>
      <c r="W5772" s="113">
        <f t="shared" si="1083"/>
        <v>21.934444444444466</v>
      </c>
      <c r="X5772" s="112">
        <f t="shared" si="1084"/>
        <v>21934.444444444467</v>
      </c>
      <c r="Y5772" s="111"/>
      <c r="Z5772" s="110">
        <f t="shared" si="1080"/>
        <v>44</v>
      </c>
      <c r="AA5772" s="109">
        <f t="shared" si="1085"/>
        <v>51.95</v>
      </c>
      <c r="AB5772" s="109">
        <f t="shared" si="1086"/>
        <v>51950</v>
      </c>
      <c r="AC5772" s="108">
        <f t="shared" si="1087"/>
        <v>987.05</v>
      </c>
      <c r="AD5772" s="107">
        <f t="shared" si="1088"/>
        <v>2.2222222222222223E-2</v>
      </c>
      <c r="AE5772" s="106">
        <f t="shared" si="1089"/>
        <v>21.934444444444445</v>
      </c>
      <c r="AF5772" s="105">
        <f t="shared" si="1090"/>
        <v>43.868888888888911</v>
      </c>
      <c r="AG5772" s="105">
        <f t="shared" si="1091"/>
        <v>995.13111111111107</v>
      </c>
    </row>
    <row r="5773" spans="1:33" s="88" customFormat="1" x14ac:dyDescent="0.35">
      <c r="A5773" s="21">
        <v>10141103</v>
      </c>
      <c r="B5773" s="115" t="s">
        <v>14786</v>
      </c>
      <c r="C5773" s="135" t="s">
        <v>710</v>
      </c>
      <c r="D5773" s="21">
        <v>299</v>
      </c>
      <c r="E5773" s="114" t="str">
        <f t="shared" si="1081"/>
        <v>TRANSFORMADOR MARCA:Power Tech  299</v>
      </c>
      <c r="F5773" s="21"/>
      <c r="G5773" s="21"/>
      <c r="H5773" s="21" t="s">
        <v>14848</v>
      </c>
      <c r="I5773" s="21" t="s">
        <v>15108</v>
      </c>
      <c r="J5773" s="21"/>
      <c r="K5773" s="21" t="s">
        <v>15107</v>
      </c>
      <c r="L5773" s="21" t="s">
        <v>15106</v>
      </c>
      <c r="M5773" s="21">
        <v>200</v>
      </c>
      <c r="N5773" s="21">
        <v>33</v>
      </c>
      <c r="O5773" s="21" t="s">
        <v>362</v>
      </c>
      <c r="P5773" s="21">
        <v>3</v>
      </c>
      <c r="Q5773" s="124">
        <v>2016</v>
      </c>
      <c r="R5773" s="124" t="s">
        <v>14844</v>
      </c>
      <c r="S5773" s="124" t="s">
        <v>15105</v>
      </c>
      <c r="T5773" s="116">
        <v>991</v>
      </c>
      <c r="U5773" s="111">
        <v>45</v>
      </c>
      <c r="V5773" s="113">
        <f t="shared" si="1082"/>
        <v>970.07888888888886</v>
      </c>
      <c r="W5773" s="113">
        <f t="shared" si="1083"/>
        <v>20.921111111111145</v>
      </c>
      <c r="X5773" s="112">
        <f t="shared" si="1084"/>
        <v>20921.111111111146</v>
      </c>
      <c r="Y5773" s="111"/>
      <c r="Z5773" s="110">
        <f t="shared" si="1080"/>
        <v>44</v>
      </c>
      <c r="AA5773" s="109">
        <f t="shared" si="1085"/>
        <v>49.550000000000004</v>
      </c>
      <c r="AB5773" s="109">
        <f t="shared" si="1086"/>
        <v>49550.000000000007</v>
      </c>
      <c r="AC5773" s="108">
        <f t="shared" si="1087"/>
        <v>941.45</v>
      </c>
      <c r="AD5773" s="107">
        <f t="shared" si="1088"/>
        <v>2.2222222222222223E-2</v>
      </c>
      <c r="AE5773" s="106">
        <f t="shared" si="1089"/>
        <v>20.921111111111113</v>
      </c>
      <c r="AF5773" s="105">
        <f t="shared" si="1090"/>
        <v>41.842222222222262</v>
      </c>
      <c r="AG5773" s="105">
        <f t="shared" si="1091"/>
        <v>949.15777777777771</v>
      </c>
    </row>
    <row r="5774" spans="1:33" s="88" customFormat="1" x14ac:dyDescent="0.35">
      <c r="A5774" s="21">
        <v>10141103</v>
      </c>
      <c r="B5774" s="115" t="s">
        <v>14786</v>
      </c>
      <c r="C5774" s="135" t="s">
        <v>710</v>
      </c>
      <c r="D5774" s="21">
        <v>300</v>
      </c>
      <c r="E5774" s="114" t="str">
        <f t="shared" si="1081"/>
        <v>TRANSFORMADOR MARCA:Power Tech  300</v>
      </c>
      <c r="F5774" s="21"/>
      <c r="G5774" s="21"/>
      <c r="H5774" s="21" t="s">
        <v>14848</v>
      </c>
      <c r="I5774" s="21" t="s">
        <v>15104</v>
      </c>
      <c r="J5774" s="21"/>
      <c r="K5774" s="21" t="s">
        <v>15103</v>
      </c>
      <c r="L5774" s="21" t="s">
        <v>15102</v>
      </c>
      <c r="M5774" s="21">
        <v>100</v>
      </c>
      <c r="N5774" s="21">
        <v>33</v>
      </c>
      <c r="O5774" s="21" t="s">
        <v>362</v>
      </c>
      <c r="P5774" s="21">
        <v>3</v>
      </c>
      <c r="Q5774" s="124">
        <v>2016</v>
      </c>
      <c r="R5774" s="124" t="s">
        <v>14844</v>
      </c>
      <c r="S5774" s="124" t="s">
        <v>15101</v>
      </c>
      <c r="T5774" s="116">
        <v>763</v>
      </c>
      <c r="U5774" s="111">
        <v>45</v>
      </c>
      <c r="V5774" s="113">
        <f t="shared" si="1082"/>
        <v>746.89222222222224</v>
      </c>
      <c r="W5774" s="113">
        <f t="shared" si="1083"/>
        <v>16.107777777777756</v>
      </c>
      <c r="X5774" s="112">
        <f t="shared" si="1084"/>
        <v>16107.777777777756</v>
      </c>
      <c r="Y5774" s="111"/>
      <c r="Z5774" s="110">
        <f t="shared" si="1080"/>
        <v>44</v>
      </c>
      <c r="AA5774" s="109">
        <f t="shared" si="1085"/>
        <v>38.15</v>
      </c>
      <c r="AB5774" s="109">
        <f t="shared" si="1086"/>
        <v>38150</v>
      </c>
      <c r="AC5774" s="108">
        <f t="shared" si="1087"/>
        <v>724.85</v>
      </c>
      <c r="AD5774" s="107">
        <f t="shared" si="1088"/>
        <v>2.2222222222222223E-2</v>
      </c>
      <c r="AE5774" s="106">
        <f t="shared" si="1089"/>
        <v>16.10777777777778</v>
      </c>
      <c r="AF5774" s="105">
        <f t="shared" si="1090"/>
        <v>32.21555555555554</v>
      </c>
      <c r="AG5774" s="105">
        <f t="shared" si="1091"/>
        <v>730.78444444444449</v>
      </c>
    </row>
    <row r="5775" spans="1:33" s="88" customFormat="1" x14ac:dyDescent="0.35">
      <c r="A5775" s="21">
        <v>10141103</v>
      </c>
      <c r="B5775" s="115" t="s">
        <v>14786</v>
      </c>
      <c r="C5775" s="135" t="s">
        <v>710</v>
      </c>
      <c r="D5775" s="21">
        <v>302</v>
      </c>
      <c r="E5775" s="114" t="str">
        <f t="shared" si="1081"/>
        <v>TRANSFORMADOR MARCA:Power Tech  302</v>
      </c>
      <c r="F5775" s="21"/>
      <c r="G5775" s="21"/>
      <c r="H5775" s="21" t="s">
        <v>14848</v>
      </c>
      <c r="I5775" s="21" t="s">
        <v>15100</v>
      </c>
      <c r="J5775" s="21"/>
      <c r="K5775" s="21" t="s">
        <v>15099</v>
      </c>
      <c r="L5775" s="21" t="s">
        <v>15098</v>
      </c>
      <c r="M5775" s="21">
        <v>160</v>
      </c>
      <c r="N5775" s="21">
        <v>33</v>
      </c>
      <c r="O5775" s="21" t="s">
        <v>362</v>
      </c>
      <c r="P5775" s="21">
        <v>3</v>
      </c>
      <c r="Q5775" s="124">
        <v>2016</v>
      </c>
      <c r="R5775" s="124" t="s">
        <v>14844</v>
      </c>
      <c r="S5775" s="124" t="s">
        <v>15097</v>
      </c>
      <c r="T5775" s="116">
        <v>991</v>
      </c>
      <c r="U5775" s="111">
        <v>45</v>
      </c>
      <c r="V5775" s="113">
        <f t="shared" si="1082"/>
        <v>970.07888888888886</v>
      </c>
      <c r="W5775" s="113">
        <f t="shared" si="1083"/>
        <v>20.921111111111145</v>
      </c>
      <c r="X5775" s="112">
        <f t="shared" si="1084"/>
        <v>20921.111111111146</v>
      </c>
      <c r="Y5775" s="111"/>
      <c r="Z5775" s="110">
        <f t="shared" si="1080"/>
        <v>44</v>
      </c>
      <c r="AA5775" s="109">
        <f t="shared" si="1085"/>
        <v>49.550000000000004</v>
      </c>
      <c r="AB5775" s="109">
        <f t="shared" si="1086"/>
        <v>49550.000000000007</v>
      </c>
      <c r="AC5775" s="108">
        <f t="shared" si="1087"/>
        <v>941.45</v>
      </c>
      <c r="AD5775" s="107">
        <f t="shared" si="1088"/>
        <v>2.2222222222222223E-2</v>
      </c>
      <c r="AE5775" s="106">
        <f t="shared" si="1089"/>
        <v>20.921111111111113</v>
      </c>
      <c r="AF5775" s="105">
        <f t="shared" si="1090"/>
        <v>41.842222222222262</v>
      </c>
      <c r="AG5775" s="105">
        <f t="shared" si="1091"/>
        <v>949.15777777777771</v>
      </c>
    </row>
    <row r="5776" spans="1:33" s="88" customFormat="1" x14ac:dyDescent="0.35">
      <c r="A5776" s="21">
        <v>10141103</v>
      </c>
      <c r="B5776" s="115" t="s">
        <v>14786</v>
      </c>
      <c r="C5776" s="135" t="s">
        <v>710</v>
      </c>
      <c r="D5776" s="21">
        <v>303</v>
      </c>
      <c r="E5776" s="114" t="str">
        <f t="shared" si="1081"/>
        <v>TRANSFORMADOR MARCA:Zent Transformer  303</v>
      </c>
      <c r="F5776" s="21"/>
      <c r="G5776" s="21"/>
      <c r="H5776" s="21" t="s">
        <v>14848</v>
      </c>
      <c r="I5776" s="21" t="s">
        <v>15096</v>
      </c>
      <c r="J5776" s="21"/>
      <c r="K5776" s="21" t="s">
        <v>15095</v>
      </c>
      <c r="L5776" s="21" t="s">
        <v>15094</v>
      </c>
      <c r="M5776" s="21">
        <v>100</v>
      </c>
      <c r="N5776" s="21">
        <v>33</v>
      </c>
      <c r="O5776" s="21" t="s">
        <v>362</v>
      </c>
      <c r="P5776" s="21">
        <v>3</v>
      </c>
      <c r="Q5776" s="124">
        <v>2016</v>
      </c>
      <c r="R5776" s="124" t="s">
        <v>15089</v>
      </c>
      <c r="S5776" s="124" t="s">
        <v>15093</v>
      </c>
      <c r="T5776" s="116">
        <v>763</v>
      </c>
      <c r="U5776" s="111">
        <v>45</v>
      </c>
      <c r="V5776" s="113">
        <f t="shared" si="1082"/>
        <v>746.89222222222224</v>
      </c>
      <c r="W5776" s="113">
        <f t="shared" si="1083"/>
        <v>16.107777777777756</v>
      </c>
      <c r="X5776" s="112">
        <f t="shared" si="1084"/>
        <v>16107.777777777756</v>
      </c>
      <c r="Y5776" s="111"/>
      <c r="Z5776" s="110">
        <f t="shared" si="1080"/>
        <v>44</v>
      </c>
      <c r="AA5776" s="109">
        <f t="shared" si="1085"/>
        <v>38.15</v>
      </c>
      <c r="AB5776" s="109">
        <f t="shared" si="1086"/>
        <v>38150</v>
      </c>
      <c r="AC5776" s="108">
        <f t="shared" si="1087"/>
        <v>724.85</v>
      </c>
      <c r="AD5776" s="107">
        <f t="shared" si="1088"/>
        <v>2.2222222222222223E-2</v>
      </c>
      <c r="AE5776" s="106">
        <f t="shared" si="1089"/>
        <v>16.10777777777778</v>
      </c>
      <c r="AF5776" s="105">
        <f t="shared" si="1090"/>
        <v>32.21555555555554</v>
      </c>
      <c r="AG5776" s="105">
        <f t="shared" si="1091"/>
        <v>730.78444444444449</v>
      </c>
    </row>
    <row r="5777" spans="1:33" s="88" customFormat="1" x14ac:dyDescent="0.35">
      <c r="A5777" s="21">
        <v>10141103</v>
      </c>
      <c r="B5777" s="115" t="s">
        <v>14786</v>
      </c>
      <c r="C5777" s="135" t="s">
        <v>710</v>
      </c>
      <c r="D5777" s="21">
        <v>304</v>
      </c>
      <c r="E5777" s="114" t="str">
        <f t="shared" si="1081"/>
        <v>TRANSFORMADOR MARCA:Zent Transformer  304</v>
      </c>
      <c r="F5777" s="21"/>
      <c r="G5777" s="21"/>
      <c r="H5777" s="21" t="s">
        <v>14848</v>
      </c>
      <c r="I5777" s="21" t="s">
        <v>15092</v>
      </c>
      <c r="J5777" s="21"/>
      <c r="K5777" s="21" t="s">
        <v>15091</v>
      </c>
      <c r="L5777" s="21" t="s">
        <v>15090</v>
      </c>
      <c r="M5777" s="21">
        <v>100</v>
      </c>
      <c r="N5777" s="21">
        <v>33</v>
      </c>
      <c r="O5777" s="21" t="s">
        <v>362</v>
      </c>
      <c r="P5777" s="21">
        <v>3</v>
      </c>
      <c r="Q5777" s="124">
        <v>2016</v>
      </c>
      <c r="R5777" s="124" t="s">
        <v>15089</v>
      </c>
      <c r="S5777" s="124" t="s">
        <v>15088</v>
      </c>
      <c r="T5777" s="116">
        <v>763</v>
      </c>
      <c r="U5777" s="111">
        <v>45</v>
      </c>
      <c r="V5777" s="113">
        <f t="shared" si="1082"/>
        <v>746.89222222222224</v>
      </c>
      <c r="W5777" s="113">
        <f t="shared" si="1083"/>
        <v>16.107777777777756</v>
      </c>
      <c r="X5777" s="112">
        <f t="shared" si="1084"/>
        <v>16107.777777777756</v>
      </c>
      <c r="Y5777" s="111"/>
      <c r="Z5777" s="110">
        <f t="shared" si="1080"/>
        <v>44</v>
      </c>
      <c r="AA5777" s="109">
        <f t="shared" si="1085"/>
        <v>38.15</v>
      </c>
      <c r="AB5777" s="109">
        <f t="shared" si="1086"/>
        <v>38150</v>
      </c>
      <c r="AC5777" s="108">
        <f t="shared" si="1087"/>
        <v>724.85</v>
      </c>
      <c r="AD5777" s="107">
        <f t="shared" si="1088"/>
        <v>2.2222222222222223E-2</v>
      </c>
      <c r="AE5777" s="106">
        <f t="shared" si="1089"/>
        <v>16.10777777777778</v>
      </c>
      <c r="AF5777" s="105">
        <f t="shared" si="1090"/>
        <v>32.21555555555554</v>
      </c>
      <c r="AG5777" s="105">
        <f t="shared" si="1091"/>
        <v>730.78444444444449</v>
      </c>
    </row>
    <row r="5778" spans="1:33" s="88" customFormat="1" x14ac:dyDescent="0.35">
      <c r="A5778" s="21">
        <v>10141103</v>
      </c>
      <c r="B5778" s="115" t="s">
        <v>14786</v>
      </c>
      <c r="C5778" s="135" t="s">
        <v>710</v>
      </c>
      <c r="D5778" s="21">
        <v>305</v>
      </c>
      <c r="E5778" s="114" t="str">
        <f t="shared" si="1081"/>
        <v>TRANSFORMADOR MARCA:MISSING PLATE  305</v>
      </c>
      <c r="F5778" s="21"/>
      <c r="G5778" s="21"/>
      <c r="H5778" s="21" t="s">
        <v>14848</v>
      </c>
      <c r="I5778" s="21" t="s">
        <v>15087</v>
      </c>
      <c r="J5778" s="21"/>
      <c r="K5778" s="21" t="s">
        <v>15086</v>
      </c>
      <c r="L5778" s="21" t="s">
        <v>15085</v>
      </c>
      <c r="M5778" s="21">
        <v>100</v>
      </c>
      <c r="N5778" s="21">
        <v>33</v>
      </c>
      <c r="O5778" s="21" t="s">
        <v>362</v>
      </c>
      <c r="P5778" s="21">
        <v>3</v>
      </c>
      <c r="Q5778" s="124">
        <v>2016</v>
      </c>
      <c r="R5778" s="245" t="s">
        <v>12196</v>
      </c>
      <c r="S5778" s="245"/>
      <c r="T5778" s="116">
        <v>763</v>
      </c>
      <c r="U5778" s="111">
        <v>45</v>
      </c>
      <c r="V5778" s="113">
        <f t="shared" si="1082"/>
        <v>746.89222222222224</v>
      </c>
      <c r="W5778" s="113">
        <f t="shared" si="1083"/>
        <v>16.107777777777756</v>
      </c>
      <c r="X5778" s="112">
        <f t="shared" si="1084"/>
        <v>16107.777777777756</v>
      </c>
      <c r="Y5778" s="111"/>
      <c r="Z5778" s="110">
        <f t="shared" si="1080"/>
        <v>44</v>
      </c>
      <c r="AA5778" s="109">
        <f t="shared" si="1085"/>
        <v>38.15</v>
      </c>
      <c r="AB5778" s="109">
        <f t="shared" si="1086"/>
        <v>38150</v>
      </c>
      <c r="AC5778" s="108">
        <f t="shared" si="1087"/>
        <v>724.85</v>
      </c>
      <c r="AD5778" s="107">
        <f t="shared" si="1088"/>
        <v>2.2222222222222223E-2</v>
      </c>
      <c r="AE5778" s="106">
        <f t="shared" si="1089"/>
        <v>16.10777777777778</v>
      </c>
      <c r="AF5778" s="105">
        <f t="shared" si="1090"/>
        <v>32.21555555555554</v>
      </c>
      <c r="AG5778" s="105">
        <f t="shared" si="1091"/>
        <v>730.78444444444449</v>
      </c>
    </row>
    <row r="5779" spans="1:33" s="88" customFormat="1" x14ac:dyDescent="0.35">
      <c r="A5779" s="21">
        <v>10141103</v>
      </c>
      <c r="B5779" s="115" t="s">
        <v>14786</v>
      </c>
      <c r="C5779" s="135" t="s">
        <v>710</v>
      </c>
      <c r="D5779" s="21">
        <v>306</v>
      </c>
      <c r="E5779" s="114" t="str">
        <f t="shared" si="1081"/>
        <v>TRANSFORMADOR MARCA:Fuji Tusco  306</v>
      </c>
      <c r="F5779" s="21"/>
      <c r="G5779" s="21"/>
      <c r="H5779" s="21" t="s">
        <v>14848</v>
      </c>
      <c r="I5779" s="21" t="s">
        <v>15084</v>
      </c>
      <c r="J5779" s="21"/>
      <c r="K5779" s="21" t="s">
        <v>15083</v>
      </c>
      <c r="L5779" s="21" t="s">
        <v>15082</v>
      </c>
      <c r="M5779" s="21">
        <v>50</v>
      </c>
      <c r="N5779" s="21">
        <v>33</v>
      </c>
      <c r="O5779" s="21" t="s">
        <v>362</v>
      </c>
      <c r="P5779" s="21">
        <v>3</v>
      </c>
      <c r="Q5779" s="124">
        <v>2016</v>
      </c>
      <c r="R5779" s="124" t="s">
        <v>1821</v>
      </c>
      <c r="S5779" s="124">
        <v>601143</v>
      </c>
      <c r="T5779" s="116">
        <v>643</v>
      </c>
      <c r="U5779" s="111">
        <v>45</v>
      </c>
      <c r="V5779" s="113">
        <f t="shared" si="1082"/>
        <v>629.42555555555555</v>
      </c>
      <c r="W5779" s="113">
        <f t="shared" si="1083"/>
        <v>13.574444444444453</v>
      </c>
      <c r="X5779" s="112">
        <f t="shared" si="1084"/>
        <v>13574.444444444453</v>
      </c>
      <c r="Y5779" s="111"/>
      <c r="Z5779" s="110">
        <f t="shared" si="1080"/>
        <v>44</v>
      </c>
      <c r="AA5779" s="109">
        <f t="shared" si="1085"/>
        <v>32.15</v>
      </c>
      <c r="AB5779" s="109">
        <f t="shared" si="1086"/>
        <v>32150</v>
      </c>
      <c r="AC5779" s="108">
        <f t="shared" si="1087"/>
        <v>610.85</v>
      </c>
      <c r="AD5779" s="107">
        <f t="shared" si="1088"/>
        <v>2.2222222222222223E-2</v>
      </c>
      <c r="AE5779" s="106">
        <f t="shared" si="1089"/>
        <v>13.574444444444445</v>
      </c>
      <c r="AF5779" s="105">
        <f t="shared" si="1090"/>
        <v>27.148888888888898</v>
      </c>
      <c r="AG5779" s="105">
        <f t="shared" si="1091"/>
        <v>615.85111111111109</v>
      </c>
    </row>
    <row r="5780" spans="1:33" s="88" customFormat="1" x14ac:dyDescent="0.35">
      <c r="A5780" s="21">
        <v>10141103</v>
      </c>
      <c r="B5780" s="115" t="s">
        <v>14786</v>
      </c>
      <c r="C5780" s="135" t="s">
        <v>710</v>
      </c>
      <c r="D5780" s="21">
        <v>307</v>
      </c>
      <c r="E5780" s="114" t="str">
        <f t="shared" si="1081"/>
        <v>TRANSFORMADOR MARCA:Fuji Tusco  307</v>
      </c>
      <c r="F5780" s="21"/>
      <c r="G5780" s="21"/>
      <c r="H5780" s="21" t="s">
        <v>14848</v>
      </c>
      <c r="I5780" s="21" t="s">
        <v>15081</v>
      </c>
      <c r="J5780" s="21"/>
      <c r="K5780" s="21" t="s">
        <v>15080</v>
      </c>
      <c r="L5780" s="21" t="s">
        <v>15079</v>
      </c>
      <c r="M5780" s="21">
        <v>100</v>
      </c>
      <c r="N5780" s="21">
        <v>33</v>
      </c>
      <c r="O5780" s="21" t="s">
        <v>362</v>
      </c>
      <c r="P5780" s="21">
        <v>3</v>
      </c>
      <c r="Q5780" s="124">
        <v>2016</v>
      </c>
      <c r="R5780" s="124" t="s">
        <v>1821</v>
      </c>
      <c r="S5780" s="124">
        <v>601244</v>
      </c>
      <c r="T5780" s="116">
        <v>763</v>
      </c>
      <c r="U5780" s="111">
        <v>45</v>
      </c>
      <c r="V5780" s="113">
        <f t="shared" si="1082"/>
        <v>746.89222222222224</v>
      </c>
      <c r="W5780" s="113">
        <f t="shared" si="1083"/>
        <v>16.107777777777756</v>
      </c>
      <c r="X5780" s="112">
        <f t="shared" si="1084"/>
        <v>16107.777777777756</v>
      </c>
      <c r="Y5780" s="111"/>
      <c r="Z5780" s="110">
        <f t="shared" si="1080"/>
        <v>44</v>
      </c>
      <c r="AA5780" s="109">
        <f t="shared" si="1085"/>
        <v>38.15</v>
      </c>
      <c r="AB5780" s="109">
        <f t="shared" si="1086"/>
        <v>38150</v>
      </c>
      <c r="AC5780" s="108">
        <f t="shared" si="1087"/>
        <v>724.85</v>
      </c>
      <c r="AD5780" s="107">
        <f t="shared" si="1088"/>
        <v>2.2222222222222223E-2</v>
      </c>
      <c r="AE5780" s="106">
        <f t="shared" si="1089"/>
        <v>16.10777777777778</v>
      </c>
      <c r="AF5780" s="105">
        <f t="shared" si="1090"/>
        <v>32.21555555555554</v>
      </c>
      <c r="AG5780" s="105">
        <f t="shared" si="1091"/>
        <v>730.78444444444449</v>
      </c>
    </row>
    <row r="5781" spans="1:33" s="88" customFormat="1" x14ac:dyDescent="0.35">
      <c r="A5781" s="21">
        <v>10141103</v>
      </c>
      <c r="B5781" s="115" t="s">
        <v>14786</v>
      </c>
      <c r="C5781" s="135" t="s">
        <v>710</v>
      </c>
      <c r="D5781" s="21">
        <v>308</v>
      </c>
      <c r="E5781" s="114" t="str">
        <f t="shared" si="1081"/>
        <v>TRANSFORMADOR MARCA:Fuji Tusco  308</v>
      </c>
      <c r="F5781" s="21"/>
      <c r="G5781" s="21"/>
      <c r="H5781" s="21" t="s">
        <v>14848</v>
      </c>
      <c r="I5781" s="21" t="s">
        <v>15078</v>
      </c>
      <c r="J5781" s="21"/>
      <c r="K5781" s="21" t="s">
        <v>15077</v>
      </c>
      <c r="L5781" s="21" t="s">
        <v>15076</v>
      </c>
      <c r="M5781" s="21">
        <v>50</v>
      </c>
      <c r="N5781" s="21">
        <v>33</v>
      </c>
      <c r="O5781" s="21" t="s">
        <v>362</v>
      </c>
      <c r="P5781" s="21">
        <v>3</v>
      </c>
      <c r="Q5781" s="124">
        <v>2016</v>
      </c>
      <c r="R5781" s="124" t="s">
        <v>1821</v>
      </c>
      <c r="S5781" s="124">
        <v>601177</v>
      </c>
      <c r="T5781" s="116">
        <v>643</v>
      </c>
      <c r="U5781" s="111">
        <v>45</v>
      </c>
      <c r="V5781" s="113">
        <f t="shared" si="1082"/>
        <v>629.42555555555555</v>
      </c>
      <c r="W5781" s="113">
        <f t="shared" si="1083"/>
        <v>13.574444444444453</v>
      </c>
      <c r="X5781" s="112">
        <f t="shared" si="1084"/>
        <v>13574.444444444453</v>
      </c>
      <c r="Y5781" s="111"/>
      <c r="Z5781" s="110">
        <f t="shared" si="1080"/>
        <v>44</v>
      </c>
      <c r="AA5781" s="109">
        <f t="shared" si="1085"/>
        <v>32.15</v>
      </c>
      <c r="AB5781" s="109">
        <f t="shared" si="1086"/>
        <v>32150</v>
      </c>
      <c r="AC5781" s="108">
        <f t="shared" si="1087"/>
        <v>610.85</v>
      </c>
      <c r="AD5781" s="107">
        <f t="shared" si="1088"/>
        <v>2.2222222222222223E-2</v>
      </c>
      <c r="AE5781" s="106">
        <f t="shared" si="1089"/>
        <v>13.574444444444445</v>
      </c>
      <c r="AF5781" s="105">
        <f t="shared" si="1090"/>
        <v>27.148888888888898</v>
      </c>
      <c r="AG5781" s="105">
        <f t="shared" si="1091"/>
        <v>615.85111111111109</v>
      </c>
    </row>
    <row r="5782" spans="1:33" s="88" customFormat="1" x14ac:dyDescent="0.35">
      <c r="A5782" s="21">
        <v>10141103</v>
      </c>
      <c r="B5782" s="115" t="s">
        <v>14786</v>
      </c>
      <c r="C5782" s="135" t="s">
        <v>710</v>
      </c>
      <c r="D5782" s="21" t="s">
        <v>15075</v>
      </c>
      <c r="E5782" s="114" t="str">
        <f t="shared" si="1081"/>
        <v>TRANSFORMADOR MARCA:TRANSF.DE MOҪ CUAMBA PTS 57</v>
      </c>
      <c r="F5782" s="21"/>
      <c r="G5782" s="124" t="s">
        <v>179</v>
      </c>
      <c r="H5782" s="124" t="s">
        <v>179</v>
      </c>
      <c r="I5782" s="124" t="s">
        <v>15074</v>
      </c>
      <c r="J5782" s="21"/>
      <c r="K5782" s="21" t="s">
        <v>15073</v>
      </c>
      <c r="L5782" s="21" t="s">
        <v>15072</v>
      </c>
      <c r="M5782" s="21">
        <v>100</v>
      </c>
      <c r="N5782" s="161" t="s">
        <v>19</v>
      </c>
      <c r="O5782" s="21" t="s">
        <v>362</v>
      </c>
      <c r="P5782" s="21">
        <v>3</v>
      </c>
      <c r="Q5782" s="124">
        <v>2016</v>
      </c>
      <c r="R5782" s="21" t="s">
        <v>5439</v>
      </c>
      <c r="S5782" s="21" t="s">
        <v>15071</v>
      </c>
      <c r="T5782" s="116">
        <v>763</v>
      </c>
      <c r="U5782" s="111">
        <v>45</v>
      </c>
      <c r="V5782" s="113">
        <f t="shared" si="1082"/>
        <v>746.89222222222224</v>
      </c>
      <c r="W5782" s="113">
        <f t="shared" si="1083"/>
        <v>16.107777777777756</v>
      </c>
      <c r="X5782" s="112">
        <f t="shared" si="1084"/>
        <v>16107.777777777756</v>
      </c>
      <c r="Y5782" s="111"/>
      <c r="Z5782" s="110">
        <f t="shared" si="1080"/>
        <v>44</v>
      </c>
      <c r="AA5782" s="109">
        <f t="shared" si="1085"/>
        <v>38.15</v>
      </c>
      <c r="AB5782" s="109">
        <f t="shared" si="1086"/>
        <v>38150</v>
      </c>
      <c r="AC5782" s="108">
        <f t="shared" si="1087"/>
        <v>724.85</v>
      </c>
      <c r="AD5782" s="107">
        <f t="shared" si="1088"/>
        <v>2.2222222222222223E-2</v>
      </c>
      <c r="AE5782" s="106">
        <f t="shared" si="1089"/>
        <v>16.10777777777778</v>
      </c>
      <c r="AF5782" s="105">
        <f t="shared" si="1090"/>
        <v>32.21555555555554</v>
      </c>
      <c r="AG5782" s="105">
        <f t="shared" si="1091"/>
        <v>730.78444444444449</v>
      </c>
    </row>
    <row r="5783" spans="1:33" s="88" customFormat="1" x14ac:dyDescent="0.35">
      <c r="A5783" s="21">
        <v>10141103</v>
      </c>
      <c r="B5783" s="176" t="s">
        <v>14786</v>
      </c>
      <c r="C5783" s="135" t="s">
        <v>710</v>
      </c>
      <c r="D5783" s="61"/>
      <c r="E5783" s="114" t="str">
        <f t="shared" si="1081"/>
        <v xml:space="preserve">TRANSFORMADOR MARCA:EFACEC PTS 7 </v>
      </c>
      <c r="F5783" s="61"/>
      <c r="G5783" s="61" t="s">
        <v>9228</v>
      </c>
      <c r="H5783" s="61" t="s">
        <v>511</v>
      </c>
      <c r="I5783" s="61"/>
      <c r="J5783" s="61"/>
      <c r="K5783" s="122" t="s">
        <v>15070</v>
      </c>
      <c r="L5783" s="122" t="s">
        <v>15069</v>
      </c>
      <c r="M5783" s="21">
        <v>315</v>
      </c>
      <c r="N5783" s="61">
        <v>11</v>
      </c>
      <c r="O5783" s="61" t="s">
        <v>510</v>
      </c>
      <c r="P5783" s="121">
        <v>3</v>
      </c>
      <c r="Q5783" s="156">
        <v>2016</v>
      </c>
      <c r="R5783" s="156" t="s">
        <v>27</v>
      </c>
      <c r="S5783" s="156" t="s">
        <v>15068</v>
      </c>
      <c r="T5783" s="116">
        <v>840</v>
      </c>
      <c r="U5783" s="111">
        <v>45</v>
      </c>
      <c r="V5783" s="113">
        <f t="shared" si="1082"/>
        <v>822.26666666666665</v>
      </c>
      <c r="W5783" s="113">
        <f t="shared" si="1083"/>
        <v>17.733333333333348</v>
      </c>
      <c r="X5783" s="112">
        <f t="shared" si="1084"/>
        <v>17733.33333333335</v>
      </c>
      <c r="Y5783" s="111"/>
      <c r="Z5783" s="110">
        <f t="shared" si="1080"/>
        <v>44</v>
      </c>
      <c r="AA5783" s="109">
        <f t="shared" si="1085"/>
        <v>42</v>
      </c>
      <c r="AB5783" s="109">
        <f t="shared" si="1086"/>
        <v>42000</v>
      </c>
      <c r="AC5783" s="108">
        <f t="shared" si="1087"/>
        <v>798</v>
      </c>
      <c r="AD5783" s="107">
        <f t="shared" si="1088"/>
        <v>2.2222222222222223E-2</v>
      </c>
      <c r="AE5783" s="106">
        <f t="shared" si="1089"/>
        <v>17.733333333333334</v>
      </c>
      <c r="AF5783" s="105">
        <f t="shared" si="1090"/>
        <v>35.466666666666683</v>
      </c>
      <c r="AG5783" s="105">
        <f t="shared" si="1091"/>
        <v>804.5333333333333</v>
      </c>
    </row>
    <row r="5784" spans="1:33" s="88" customFormat="1" x14ac:dyDescent="0.35">
      <c r="A5784" s="21">
        <v>10141103</v>
      </c>
      <c r="B5784" s="176" t="s">
        <v>14786</v>
      </c>
      <c r="C5784" s="135" t="s">
        <v>710</v>
      </c>
      <c r="D5784" s="61"/>
      <c r="E5784" s="114" t="str">
        <f t="shared" si="1081"/>
        <v xml:space="preserve">TRANSFORMADOR MARCA:FST PTS 1033 </v>
      </c>
      <c r="F5784" s="61"/>
      <c r="G5784" s="61" t="s">
        <v>6968</v>
      </c>
      <c r="H5784" s="61" t="s">
        <v>134</v>
      </c>
      <c r="I5784" s="61"/>
      <c r="J5784" s="61"/>
      <c r="K5784" s="61" t="s">
        <v>15067</v>
      </c>
      <c r="L5784" s="61" t="s">
        <v>15066</v>
      </c>
      <c r="M5784" s="21">
        <v>315</v>
      </c>
      <c r="N5784" s="61">
        <v>11</v>
      </c>
      <c r="O5784" s="61" t="s">
        <v>510</v>
      </c>
      <c r="P5784" s="121">
        <v>3</v>
      </c>
      <c r="Q5784" s="61">
        <v>2016</v>
      </c>
      <c r="R5784" s="61" t="s">
        <v>519</v>
      </c>
      <c r="S5784" s="61"/>
      <c r="T5784" s="116">
        <v>840</v>
      </c>
      <c r="U5784" s="111">
        <v>45</v>
      </c>
      <c r="V5784" s="113">
        <f t="shared" si="1082"/>
        <v>822.26666666666665</v>
      </c>
      <c r="W5784" s="113">
        <f t="shared" si="1083"/>
        <v>17.733333333333348</v>
      </c>
      <c r="X5784" s="112">
        <f t="shared" si="1084"/>
        <v>17733.33333333335</v>
      </c>
      <c r="Y5784" s="111"/>
      <c r="Z5784" s="110">
        <f t="shared" si="1080"/>
        <v>44</v>
      </c>
      <c r="AA5784" s="109">
        <f t="shared" si="1085"/>
        <v>42</v>
      </c>
      <c r="AB5784" s="109">
        <f t="shared" si="1086"/>
        <v>42000</v>
      </c>
      <c r="AC5784" s="108">
        <f t="shared" si="1087"/>
        <v>798</v>
      </c>
      <c r="AD5784" s="107">
        <f t="shared" si="1088"/>
        <v>2.2222222222222223E-2</v>
      </c>
      <c r="AE5784" s="106">
        <f t="shared" si="1089"/>
        <v>17.733333333333334</v>
      </c>
      <c r="AF5784" s="105">
        <f t="shared" si="1090"/>
        <v>35.466666666666683</v>
      </c>
      <c r="AG5784" s="105">
        <f t="shared" si="1091"/>
        <v>804.5333333333333</v>
      </c>
    </row>
    <row r="5785" spans="1:33" s="88" customFormat="1" x14ac:dyDescent="0.35">
      <c r="A5785" s="21">
        <v>10141103</v>
      </c>
      <c r="B5785" s="115" t="s">
        <v>14786</v>
      </c>
      <c r="C5785" s="135" t="s">
        <v>710</v>
      </c>
      <c r="D5785" s="61" t="s">
        <v>1778</v>
      </c>
      <c r="E5785" s="114" t="str">
        <f t="shared" si="1081"/>
        <v>TRANSFORMADOR MARCA:ZENT ALTO MOLOCUE PTS 3008</v>
      </c>
      <c r="F5785" s="61"/>
      <c r="G5785" s="21" t="s">
        <v>170</v>
      </c>
      <c r="H5785" s="61" t="s">
        <v>170</v>
      </c>
      <c r="I5785" s="61" t="s">
        <v>15065</v>
      </c>
      <c r="J5785" s="61"/>
      <c r="K5785" s="61" t="s">
        <v>15064</v>
      </c>
      <c r="L5785" s="61" t="s">
        <v>15063</v>
      </c>
      <c r="M5785" s="21">
        <v>200</v>
      </c>
      <c r="N5785" s="21" t="s">
        <v>19</v>
      </c>
      <c r="O5785" s="21" t="s">
        <v>362</v>
      </c>
      <c r="P5785" s="121">
        <v>3</v>
      </c>
      <c r="Q5785" s="61">
        <v>2016</v>
      </c>
      <c r="R5785" s="61" t="s">
        <v>4252</v>
      </c>
      <c r="S5785" s="61"/>
      <c r="T5785" s="116">
        <v>991</v>
      </c>
      <c r="U5785" s="111">
        <v>45</v>
      </c>
      <c r="V5785" s="113">
        <f t="shared" si="1082"/>
        <v>970.07888888888886</v>
      </c>
      <c r="W5785" s="113">
        <f t="shared" si="1083"/>
        <v>20.921111111111145</v>
      </c>
      <c r="X5785" s="112">
        <f t="shared" si="1084"/>
        <v>20921.111111111146</v>
      </c>
      <c r="Y5785" s="111"/>
      <c r="Z5785" s="110">
        <f t="shared" si="1080"/>
        <v>44</v>
      </c>
      <c r="AA5785" s="109">
        <f t="shared" si="1085"/>
        <v>49.550000000000004</v>
      </c>
      <c r="AB5785" s="109">
        <f t="shared" si="1086"/>
        <v>49550.000000000007</v>
      </c>
      <c r="AC5785" s="108">
        <f t="shared" si="1087"/>
        <v>941.45</v>
      </c>
      <c r="AD5785" s="107">
        <f t="shared" si="1088"/>
        <v>2.2222222222222223E-2</v>
      </c>
      <c r="AE5785" s="106">
        <f t="shared" si="1089"/>
        <v>20.921111111111113</v>
      </c>
      <c r="AF5785" s="105">
        <f t="shared" si="1090"/>
        <v>41.842222222222262</v>
      </c>
      <c r="AG5785" s="105">
        <f t="shared" si="1091"/>
        <v>949.15777777777771</v>
      </c>
    </row>
    <row r="5786" spans="1:33" s="88" customFormat="1" x14ac:dyDescent="0.35">
      <c r="A5786" s="21">
        <v>10141103</v>
      </c>
      <c r="B5786" s="115" t="s">
        <v>14786</v>
      </c>
      <c r="C5786" s="135" t="s">
        <v>710</v>
      </c>
      <c r="D5786" s="21" t="s">
        <v>15062</v>
      </c>
      <c r="E5786" s="114" t="str">
        <f t="shared" si="1081"/>
        <v>TRANSFORMADOR MARCA:EFAEAC CHIMURA PTS 408</v>
      </c>
      <c r="F5786" s="21"/>
      <c r="G5786" s="21" t="s">
        <v>1716</v>
      </c>
      <c r="H5786" s="21" t="s">
        <v>1739</v>
      </c>
      <c r="I5786" s="21" t="s">
        <v>15061</v>
      </c>
      <c r="J5786" s="21"/>
      <c r="K5786" s="21" t="s">
        <v>15060</v>
      </c>
      <c r="L5786" s="21" t="s">
        <v>15059</v>
      </c>
      <c r="M5786" s="21">
        <v>50</v>
      </c>
      <c r="N5786" s="21" t="s">
        <v>19</v>
      </c>
      <c r="O5786" s="21" t="s">
        <v>362</v>
      </c>
      <c r="P5786" s="121">
        <v>3</v>
      </c>
      <c r="Q5786" s="21">
        <v>2016</v>
      </c>
      <c r="R5786" s="21" t="s">
        <v>6323</v>
      </c>
      <c r="S5786" s="21"/>
      <c r="T5786" s="116">
        <v>643</v>
      </c>
      <c r="U5786" s="111">
        <v>45</v>
      </c>
      <c r="V5786" s="113">
        <f t="shared" si="1082"/>
        <v>629.42555555555555</v>
      </c>
      <c r="W5786" s="113">
        <f t="shared" si="1083"/>
        <v>13.574444444444453</v>
      </c>
      <c r="X5786" s="112">
        <f t="shared" si="1084"/>
        <v>13574.444444444453</v>
      </c>
      <c r="Y5786" s="111"/>
      <c r="Z5786" s="110">
        <f t="shared" si="1080"/>
        <v>44</v>
      </c>
      <c r="AA5786" s="109">
        <f t="shared" si="1085"/>
        <v>32.15</v>
      </c>
      <c r="AB5786" s="109">
        <f t="shared" si="1086"/>
        <v>32150</v>
      </c>
      <c r="AC5786" s="108">
        <f t="shared" si="1087"/>
        <v>610.85</v>
      </c>
      <c r="AD5786" s="107">
        <f t="shared" si="1088"/>
        <v>2.2222222222222223E-2</v>
      </c>
      <c r="AE5786" s="106">
        <f t="shared" si="1089"/>
        <v>13.574444444444445</v>
      </c>
      <c r="AF5786" s="105">
        <f t="shared" si="1090"/>
        <v>27.148888888888898</v>
      </c>
      <c r="AG5786" s="105">
        <f t="shared" si="1091"/>
        <v>615.85111111111109</v>
      </c>
    </row>
    <row r="5787" spans="1:33" s="88" customFormat="1" x14ac:dyDescent="0.35">
      <c r="A5787" s="21">
        <v>10141103</v>
      </c>
      <c r="B5787" s="115" t="s">
        <v>14786</v>
      </c>
      <c r="C5787" s="135" t="s">
        <v>710</v>
      </c>
      <c r="D5787" s="21" t="s">
        <v>15058</v>
      </c>
      <c r="E5787" s="114" t="str">
        <f t="shared" si="1081"/>
        <v>TRANSFORMADOR MARCA:TRFR DE MOZ CHIMURA PTS 315</v>
      </c>
      <c r="F5787" s="21"/>
      <c r="G5787" s="21" t="s">
        <v>1716</v>
      </c>
      <c r="H5787" s="21" t="s">
        <v>1715</v>
      </c>
      <c r="I5787" s="21" t="s">
        <v>1721</v>
      </c>
      <c r="J5787" s="21"/>
      <c r="K5787" s="119" t="s">
        <v>15057</v>
      </c>
      <c r="L5787" s="119" t="s">
        <v>15056</v>
      </c>
      <c r="M5787" s="21">
        <v>100</v>
      </c>
      <c r="N5787" s="21" t="s">
        <v>19</v>
      </c>
      <c r="O5787" s="21" t="s">
        <v>362</v>
      </c>
      <c r="P5787" s="121">
        <v>3</v>
      </c>
      <c r="Q5787" s="21">
        <v>2016</v>
      </c>
      <c r="R5787" s="21" t="s">
        <v>3263</v>
      </c>
      <c r="S5787" s="21"/>
      <c r="T5787" s="116">
        <v>763</v>
      </c>
      <c r="U5787" s="111">
        <v>45</v>
      </c>
      <c r="V5787" s="113">
        <f t="shared" si="1082"/>
        <v>746.89222222222224</v>
      </c>
      <c r="W5787" s="113">
        <f t="shared" si="1083"/>
        <v>16.107777777777756</v>
      </c>
      <c r="X5787" s="112">
        <f t="shared" si="1084"/>
        <v>16107.777777777756</v>
      </c>
      <c r="Y5787" s="111"/>
      <c r="Z5787" s="110">
        <f t="shared" si="1080"/>
        <v>44</v>
      </c>
      <c r="AA5787" s="109">
        <f t="shared" si="1085"/>
        <v>38.15</v>
      </c>
      <c r="AB5787" s="109">
        <f t="shared" si="1086"/>
        <v>38150</v>
      </c>
      <c r="AC5787" s="108">
        <f t="shared" si="1087"/>
        <v>724.85</v>
      </c>
      <c r="AD5787" s="107">
        <f t="shared" si="1088"/>
        <v>2.2222222222222223E-2</v>
      </c>
      <c r="AE5787" s="106">
        <f t="shared" si="1089"/>
        <v>16.10777777777778</v>
      </c>
      <c r="AF5787" s="105">
        <f t="shared" si="1090"/>
        <v>32.21555555555554</v>
      </c>
      <c r="AG5787" s="105">
        <f t="shared" si="1091"/>
        <v>730.78444444444449</v>
      </c>
    </row>
    <row r="5788" spans="1:33" s="88" customFormat="1" x14ac:dyDescent="0.35">
      <c r="A5788" s="21">
        <v>10141103</v>
      </c>
      <c r="B5788" s="115" t="s">
        <v>1665</v>
      </c>
      <c r="C5788" s="115" t="s">
        <v>710</v>
      </c>
      <c r="D5788" s="21"/>
      <c r="E5788" s="114" t="str">
        <f t="shared" si="1081"/>
        <v xml:space="preserve">TRANSFORMADOR MARCA:FUJI TUSCO SE-TETE </v>
      </c>
      <c r="F5788" s="21" t="s">
        <v>424</v>
      </c>
      <c r="G5788" s="21" t="s">
        <v>3179</v>
      </c>
      <c r="H5788" s="21" t="s">
        <v>411</v>
      </c>
      <c r="I5788" s="21" t="s">
        <v>4025</v>
      </c>
      <c r="J5788" s="21"/>
      <c r="K5788" s="21" t="s">
        <v>4035</v>
      </c>
      <c r="L5788" s="21" t="s">
        <v>4034</v>
      </c>
      <c r="M5788" s="21">
        <v>160</v>
      </c>
      <c r="N5788" s="21">
        <v>33</v>
      </c>
      <c r="O5788" s="21">
        <v>0.4</v>
      </c>
      <c r="P5788" s="21">
        <v>3</v>
      </c>
      <c r="Q5788" s="61">
        <v>2016</v>
      </c>
      <c r="R5788" s="21" t="s">
        <v>531</v>
      </c>
      <c r="S5788" s="21">
        <v>581275</v>
      </c>
      <c r="T5788" s="116">
        <v>991</v>
      </c>
      <c r="U5788" s="111">
        <v>45</v>
      </c>
      <c r="V5788" s="113">
        <f t="shared" si="1082"/>
        <v>970.07888888888886</v>
      </c>
      <c r="W5788" s="113">
        <f t="shared" si="1083"/>
        <v>20.921111111111145</v>
      </c>
      <c r="X5788" s="112">
        <f t="shared" si="1084"/>
        <v>20921.111111111146</v>
      </c>
      <c r="Y5788" s="111"/>
      <c r="Z5788" s="110">
        <f t="shared" si="1080"/>
        <v>44</v>
      </c>
      <c r="AA5788" s="109">
        <f t="shared" si="1085"/>
        <v>49.550000000000004</v>
      </c>
      <c r="AB5788" s="109">
        <f t="shared" si="1086"/>
        <v>49550.000000000007</v>
      </c>
      <c r="AC5788" s="108">
        <f t="shared" si="1087"/>
        <v>941.45</v>
      </c>
      <c r="AD5788" s="107">
        <f t="shared" si="1088"/>
        <v>2.2222222222222223E-2</v>
      </c>
      <c r="AE5788" s="106">
        <f t="shared" si="1089"/>
        <v>20.921111111111113</v>
      </c>
      <c r="AF5788" s="105">
        <f t="shared" si="1090"/>
        <v>41.842222222222262</v>
      </c>
      <c r="AG5788" s="105">
        <f t="shared" si="1091"/>
        <v>949.15777777777771</v>
      </c>
    </row>
    <row r="5789" spans="1:33" s="88" customFormat="1" x14ac:dyDescent="0.35">
      <c r="A5789" s="21">
        <v>10141103</v>
      </c>
      <c r="B5789" s="115" t="s">
        <v>1665</v>
      </c>
      <c r="C5789" s="115" t="s">
        <v>710</v>
      </c>
      <c r="D5789" s="21"/>
      <c r="E5789" s="114" t="str">
        <f t="shared" si="1081"/>
        <v xml:space="preserve">TRANSFORMADOR MARCA:FUJI TUSCO SE-TETE </v>
      </c>
      <c r="F5789" s="21" t="s">
        <v>424</v>
      </c>
      <c r="G5789" s="21" t="s">
        <v>3179</v>
      </c>
      <c r="H5789" s="21" t="s">
        <v>411</v>
      </c>
      <c r="I5789" s="21" t="s">
        <v>4025</v>
      </c>
      <c r="J5789" s="21"/>
      <c r="K5789" s="21" t="s">
        <v>4033</v>
      </c>
      <c r="L5789" s="21" t="s">
        <v>4032</v>
      </c>
      <c r="M5789" s="21">
        <v>100</v>
      </c>
      <c r="N5789" s="21">
        <v>33</v>
      </c>
      <c r="O5789" s="21">
        <v>0.4</v>
      </c>
      <c r="P5789" s="21">
        <v>3</v>
      </c>
      <c r="Q5789" s="21">
        <v>2016</v>
      </c>
      <c r="R5789" s="21" t="s">
        <v>531</v>
      </c>
      <c r="S5789" s="21">
        <v>581252</v>
      </c>
      <c r="T5789" s="116">
        <v>763</v>
      </c>
      <c r="U5789" s="111">
        <v>45</v>
      </c>
      <c r="V5789" s="113">
        <f t="shared" si="1082"/>
        <v>746.89222222222224</v>
      </c>
      <c r="W5789" s="113">
        <f t="shared" si="1083"/>
        <v>16.107777777777756</v>
      </c>
      <c r="X5789" s="112">
        <f t="shared" si="1084"/>
        <v>16107.777777777756</v>
      </c>
      <c r="Y5789" s="111"/>
      <c r="Z5789" s="110">
        <f t="shared" si="1080"/>
        <v>44</v>
      </c>
      <c r="AA5789" s="109">
        <f t="shared" si="1085"/>
        <v>38.15</v>
      </c>
      <c r="AB5789" s="109">
        <f t="shared" si="1086"/>
        <v>38150</v>
      </c>
      <c r="AC5789" s="108">
        <f t="shared" si="1087"/>
        <v>724.85</v>
      </c>
      <c r="AD5789" s="107">
        <f t="shared" si="1088"/>
        <v>2.2222222222222223E-2</v>
      </c>
      <c r="AE5789" s="106">
        <f t="shared" si="1089"/>
        <v>16.10777777777778</v>
      </c>
      <c r="AF5789" s="105">
        <f t="shared" si="1090"/>
        <v>32.21555555555554</v>
      </c>
      <c r="AG5789" s="105">
        <f t="shared" si="1091"/>
        <v>730.78444444444449</v>
      </c>
    </row>
    <row r="5790" spans="1:33" s="88" customFormat="1" x14ac:dyDescent="0.35">
      <c r="A5790" s="21">
        <v>10141103</v>
      </c>
      <c r="B5790" s="115" t="s">
        <v>1665</v>
      </c>
      <c r="C5790" s="115" t="s">
        <v>710</v>
      </c>
      <c r="D5790" s="21"/>
      <c r="E5790" s="114" t="str">
        <f t="shared" si="1081"/>
        <v xml:space="preserve">TRANSFORMADOR MARCA:FUJI TUSCO SE-TETE </v>
      </c>
      <c r="F5790" s="21" t="s">
        <v>424</v>
      </c>
      <c r="G5790" s="21" t="s">
        <v>3179</v>
      </c>
      <c r="H5790" s="21" t="s">
        <v>411</v>
      </c>
      <c r="I5790" s="21" t="s">
        <v>4025</v>
      </c>
      <c r="J5790" s="21"/>
      <c r="K5790" s="21" t="s">
        <v>4031</v>
      </c>
      <c r="L5790" s="21" t="s">
        <v>4030</v>
      </c>
      <c r="M5790" s="21">
        <v>100</v>
      </c>
      <c r="N5790" s="21">
        <v>33</v>
      </c>
      <c r="O5790" s="21">
        <v>0.4</v>
      </c>
      <c r="P5790" s="21">
        <v>3</v>
      </c>
      <c r="Q5790" s="21">
        <v>2016</v>
      </c>
      <c r="R5790" s="21" t="s">
        <v>531</v>
      </c>
      <c r="S5790" s="21">
        <v>581234</v>
      </c>
      <c r="T5790" s="116">
        <v>763</v>
      </c>
      <c r="U5790" s="111">
        <v>45</v>
      </c>
      <c r="V5790" s="113">
        <f t="shared" si="1082"/>
        <v>746.89222222222224</v>
      </c>
      <c r="W5790" s="113">
        <f t="shared" si="1083"/>
        <v>16.107777777777756</v>
      </c>
      <c r="X5790" s="112">
        <f t="shared" si="1084"/>
        <v>16107.777777777756</v>
      </c>
      <c r="Y5790" s="111"/>
      <c r="Z5790" s="110">
        <f t="shared" si="1080"/>
        <v>44</v>
      </c>
      <c r="AA5790" s="109">
        <f t="shared" si="1085"/>
        <v>38.15</v>
      </c>
      <c r="AB5790" s="109">
        <f t="shared" si="1086"/>
        <v>38150</v>
      </c>
      <c r="AC5790" s="108">
        <f t="shared" si="1087"/>
        <v>724.85</v>
      </c>
      <c r="AD5790" s="107">
        <f t="shared" si="1088"/>
        <v>2.2222222222222223E-2</v>
      </c>
      <c r="AE5790" s="106">
        <f t="shared" si="1089"/>
        <v>16.10777777777778</v>
      </c>
      <c r="AF5790" s="105">
        <f t="shared" si="1090"/>
        <v>32.21555555555554</v>
      </c>
      <c r="AG5790" s="105">
        <f t="shared" si="1091"/>
        <v>730.78444444444449</v>
      </c>
    </row>
    <row r="5791" spans="1:33" s="88" customFormat="1" x14ac:dyDescent="0.35">
      <c r="A5791" s="21">
        <v>10141103</v>
      </c>
      <c r="B5791" s="115" t="s">
        <v>1665</v>
      </c>
      <c r="C5791" s="115" t="s">
        <v>710</v>
      </c>
      <c r="D5791" s="21"/>
      <c r="E5791" s="114" t="str">
        <f t="shared" si="1081"/>
        <v xml:space="preserve">TRANSFORMADOR MARCA:FUJI TUSCO SE-TETE </v>
      </c>
      <c r="F5791" s="21" t="s">
        <v>424</v>
      </c>
      <c r="G5791" s="21" t="s">
        <v>3179</v>
      </c>
      <c r="H5791" s="21" t="s">
        <v>411</v>
      </c>
      <c r="I5791" s="21" t="s">
        <v>4025</v>
      </c>
      <c r="J5791" s="21"/>
      <c r="K5791" s="119" t="s">
        <v>4029</v>
      </c>
      <c r="L5791" s="119" t="s">
        <v>4028</v>
      </c>
      <c r="M5791" s="21">
        <v>160</v>
      </c>
      <c r="N5791" s="21">
        <v>33</v>
      </c>
      <c r="O5791" s="21">
        <v>0.4</v>
      </c>
      <c r="P5791" s="21">
        <v>3</v>
      </c>
      <c r="Q5791" s="21">
        <v>2016</v>
      </c>
      <c r="R5791" s="21" t="s">
        <v>531</v>
      </c>
      <c r="S5791" s="21">
        <v>581354</v>
      </c>
      <c r="T5791" s="116">
        <v>991</v>
      </c>
      <c r="U5791" s="111">
        <v>45</v>
      </c>
      <c r="V5791" s="113">
        <f t="shared" si="1082"/>
        <v>970.07888888888886</v>
      </c>
      <c r="W5791" s="113">
        <f t="shared" si="1083"/>
        <v>20.921111111111145</v>
      </c>
      <c r="X5791" s="112">
        <f t="shared" si="1084"/>
        <v>20921.111111111146</v>
      </c>
      <c r="Y5791" s="111"/>
      <c r="Z5791" s="110">
        <f t="shared" si="1080"/>
        <v>44</v>
      </c>
      <c r="AA5791" s="109">
        <f t="shared" si="1085"/>
        <v>49.550000000000004</v>
      </c>
      <c r="AB5791" s="109">
        <f t="shared" si="1086"/>
        <v>49550.000000000007</v>
      </c>
      <c r="AC5791" s="108">
        <f t="shared" si="1087"/>
        <v>941.45</v>
      </c>
      <c r="AD5791" s="107">
        <f t="shared" si="1088"/>
        <v>2.2222222222222223E-2</v>
      </c>
      <c r="AE5791" s="106">
        <f t="shared" si="1089"/>
        <v>20.921111111111113</v>
      </c>
      <c r="AF5791" s="105">
        <f t="shared" si="1090"/>
        <v>41.842222222222262</v>
      </c>
      <c r="AG5791" s="105">
        <f t="shared" si="1091"/>
        <v>949.15777777777771</v>
      </c>
    </row>
    <row r="5792" spans="1:33" s="88" customFormat="1" x14ac:dyDescent="0.35">
      <c r="A5792" s="21">
        <v>10141103</v>
      </c>
      <c r="B5792" s="115" t="s">
        <v>1665</v>
      </c>
      <c r="C5792" s="115" t="s">
        <v>710</v>
      </c>
      <c r="D5792" s="21"/>
      <c r="E5792" s="114" t="str">
        <f t="shared" si="1081"/>
        <v xml:space="preserve">TRANSFORMADOR MARCA:FUJI TUSCO SE-TETE </v>
      </c>
      <c r="F5792" s="21" t="s">
        <v>424</v>
      </c>
      <c r="G5792" s="21" t="s">
        <v>3179</v>
      </c>
      <c r="H5792" s="21" t="s">
        <v>411</v>
      </c>
      <c r="I5792" s="21" t="s">
        <v>4025</v>
      </c>
      <c r="J5792" s="21"/>
      <c r="K5792" s="119" t="s">
        <v>4027</v>
      </c>
      <c r="L5792" s="119" t="s">
        <v>4026</v>
      </c>
      <c r="M5792" s="21">
        <v>100</v>
      </c>
      <c r="N5792" s="21">
        <v>33</v>
      </c>
      <c r="O5792" s="21">
        <v>0.4</v>
      </c>
      <c r="P5792" s="21">
        <v>3</v>
      </c>
      <c r="Q5792" s="21">
        <v>2016</v>
      </c>
      <c r="R5792" s="21" t="s">
        <v>531</v>
      </c>
      <c r="S5792" s="21">
        <v>581245</v>
      </c>
      <c r="T5792" s="116">
        <v>763</v>
      </c>
      <c r="U5792" s="111">
        <v>45</v>
      </c>
      <c r="V5792" s="113">
        <f t="shared" si="1082"/>
        <v>746.89222222222224</v>
      </c>
      <c r="W5792" s="113">
        <f t="shared" si="1083"/>
        <v>16.107777777777756</v>
      </c>
      <c r="X5792" s="112">
        <f t="shared" si="1084"/>
        <v>16107.777777777756</v>
      </c>
      <c r="Y5792" s="111"/>
      <c r="Z5792" s="110">
        <f t="shared" si="1080"/>
        <v>44</v>
      </c>
      <c r="AA5792" s="109">
        <f t="shared" si="1085"/>
        <v>38.15</v>
      </c>
      <c r="AB5792" s="109">
        <f t="shared" si="1086"/>
        <v>38150</v>
      </c>
      <c r="AC5792" s="108">
        <f t="shared" si="1087"/>
        <v>724.85</v>
      </c>
      <c r="AD5792" s="107">
        <f t="shared" si="1088"/>
        <v>2.2222222222222223E-2</v>
      </c>
      <c r="AE5792" s="106">
        <f t="shared" si="1089"/>
        <v>16.10777777777778</v>
      </c>
      <c r="AF5792" s="105">
        <f t="shared" si="1090"/>
        <v>32.21555555555554</v>
      </c>
      <c r="AG5792" s="105">
        <f t="shared" si="1091"/>
        <v>730.78444444444449</v>
      </c>
    </row>
    <row r="5793" spans="1:33" s="88" customFormat="1" x14ac:dyDescent="0.35">
      <c r="A5793" s="21">
        <v>10141103</v>
      </c>
      <c r="B5793" s="115" t="s">
        <v>1665</v>
      </c>
      <c r="C5793" s="115" t="s">
        <v>710</v>
      </c>
      <c r="D5793" s="21"/>
      <c r="E5793" s="114" t="str">
        <f t="shared" si="1081"/>
        <v xml:space="preserve">TRANSFORMADOR MARCA:FUJI TUSCO SE-TETE </v>
      </c>
      <c r="F5793" s="21" t="s">
        <v>424</v>
      </c>
      <c r="G5793" s="21" t="s">
        <v>3179</v>
      </c>
      <c r="H5793" s="21" t="s">
        <v>411</v>
      </c>
      <c r="I5793" s="21" t="s">
        <v>4025</v>
      </c>
      <c r="J5793" s="21"/>
      <c r="K5793" s="21" t="s">
        <v>4024</v>
      </c>
      <c r="L5793" s="21" t="s">
        <v>4023</v>
      </c>
      <c r="M5793" s="21">
        <v>100</v>
      </c>
      <c r="N5793" s="21">
        <v>33</v>
      </c>
      <c r="O5793" s="21">
        <v>0.4</v>
      </c>
      <c r="P5793" s="21">
        <v>3</v>
      </c>
      <c r="Q5793" s="21">
        <v>2016</v>
      </c>
      <c r="R5793" s="21" t="s">
        <v>531</v>
      </c>
      <c r="S5793" s="21">
        <v>581353</v>
      </c>
      <c r="T5793" s="116">
        <v>763</v>
      </c>
      <c r="U5793" s="111">
        <v>45</v>
      </c>
      <c r="V5793" s="113">
        <f t="shared" si="1082"/>
        <v>746.89222222222224</v>
      </c>
      <c r="W5793" s="113">
        <f t="shared" si="1083"/>
        <v>16.107777777777756</v>
      </c>
      <c r="X5793" s="112">
        <f t="shared" si="1084"/>
        <v>16107.777777777756</v>
      </c>
      <c r="Y5793" s="111"/>
      <c r="Z5793" s="110">
        <f t="shared" si="1080"/>
        <v>44</v>
      </c>
      <c r="AA5793" s="109">
        <f t="shared" si="1085"/>
        <v>38.15</v>
      </c>
      <c r="AB5793" s="109">
        <f t="shared" si="1086"/>
        <v>38150</v>
      </c>
      <c r="AC5793" s="108">
        <f t="shared" si="1087"/>
        <v>724.85</v>
      </c>
      <c r="AD5793" s="107">
        <f t="shared" si="1088"/>
        <v>2.2222222222222223E-2</v>
      </c>
      <c r="AE5793" s="106">
        <f t="shared" si="1089"/>
        <v>16.10777777777778</v>
      </c>
      <c r="AF5793" s="105">
        <f t="shared" si="1090"/>
        <v>32.21555555555554</v>
      </c>
      <c r="AG5793" s="105">
        <f t="shared" si="1091"/>
        <v>730.78444444444449</v>
      </c>
    </row>
    <row r="5794" spans="1:33" s="88" customFormat="1" x14ac:dyDescent="0.35">
      <c r="A5794" s="21">
        <v>10141103</v>
      </c>
      <c r="B5794" s="115" t="s">
        <v>1665</v>
      </c>
      <c r="C5794" s="115" t="s">
        <v>710</v>
      </c>
      <c r="D5794" s="21"/>
      <c r="E5794" s="114" t="str">
        <f t="shared" si="1081"/>
        <v xml:space="preserve">TRANSFORMADOR MARCA:FUJI TUSCO SE-TETE </v>
      </c>
      <c r="F5794" s="21" t="s">
        <v>424</v>
      </c>
      <c r="G5794" s="21" t="s">
        <v>3179</v>
      </c>
      <c r="H5794" s="21" t="s">
        <v>411</v>
      </c>
      <c r="I5794" s="21" t="s">
        <v>4010</v>
      </c>
      <c r="J5794" s="21"/>
      <c r="K5794" s="21" t="s">
        <v>4022</v>
      </c>
      <c r="L5794" s="21" t="s">
        <v>4021</v>
      </c>
      <c r="M5794" s="21">
        <v>100</v>
      </c>
      <c r="N5794" s="21">
        <v>33</v>
      </c>
      <c r="O5794" s="21">
        <v>0.4</v>
      </c>
      <c r="P5794" s="21">
        <v>3</v>
      </c>
      <c r="Q5794" s="21">
        <v>2016</v>
      </c>
      <c r="R5794" s="21" t="s">
        <v>531</v>
      </c>
      <c r="S5794" s="21">
        <v>581277</v>
      </c>
      <c r="T5794" s="116">
        <v>763</v>
      </c>
      <c r="U5794" s="111">
        <v>45</v>
      </c>
      <c r="V5794" s="113">
        <f t="shared" si="1082"/>
        <v>746.89222222222224</v>
      </c>
      <c r="W5794" s="113">
        <f t="shared" si="1083"/>
        <v>16.107777777777756</v>
      </c>
      <c r="X5794" s="112">
        <f t="shared" si="1084"/>
        <v>16107.777777777756</v>
      </c>
      <c r="Y5794" s="111"/>
      <c r="Z5794" s="110">
        <f t="shared" si="1080"/>
        <v>44</v>
      </c>
      <c r="AA5794" s="109">
        <f t="shared" si="1085"/>
        <v>38.15</v>
      </c>
      <c r="AB5794" s="109">
        <f t="shared" si="1086"/>
        <v>38150</v>
      </c>
      <c r="AC5794" s="108">
        <f t="shared" si="1087"/>
        <v>724.85</v>
      </c>
      <c r="AD5794" s="107">
        <f t="shared" si="1088"/>
        <v>2.2222222222222223E-2</v>
      </c>
      <c r="AE5794" s="106">
        <f t="shared" si="1089"/>
        <v>16.10777777777778</v>
      </c>
      <c r="AF5794" s="105">
        <f t="shared" si="1090"/>
        <v>32.21555555555554</v>
      </c>
      <c r="AG5794" s="105">
        <f t="shared" si="1091"/>
        <v>730.78444444444449</v>
      </c>
    </row>
    <row r="5795" spans="1:33" s="88" customFormat="1" x14ac:dyDescent="0.35">
      <c r="A5795" s="21">
        <v>10141103</v>
      </c>
      <c r="B5795" s="115" t="s">
        <v>1665</v>
      </c>
      <c r="C5795" s="115" t="s">
        <v>710</v>
      </c>
      <c r="D5795" s="21"/>
      <c r="E5795" s="114" t="str">
        <f t="shared" si="1081"/>
        <v xml:space="preserve">TRANSFORMADOR MARCA:FUJI TUSCO SE-TETE </v>
      </c>
      <c r="F5795" s="21" t="s">
        <v>424</v>
      </c>
      <c r="G5795" s="21" t="s">
        <v>3179</v>
      </c>
      <c r="H5795" s="21" t="s">
        <v>411</v>
      </c>
      <c r="I5795" s="21" t="s">
        <v>4010</v>
      </c>
      <c r="J5795" s="21"/>
      <c r="K5795" s="21" t="s">
        <v>4020</v>
      </c>
      <c r="L5795" s="21" t="s">
        <v>4019</v>
      </c>
      <c r="M5795" s="21">
        <v>100</v>
      </c>
      <c r="N5795" s="21">
        <v>33</v>
      </c>
      <c r="O5795" s="21">
        <v>0.4</v>
      </c>
      <c r="P5795" s="21">
        <v>3</v>
      </c>
      <c r="Q5795" s="21">
        <v>2016</v>
      </c>
      <c r="R5795" s="21" t="s">
        <v>531</v>
      </c>
      <c r="S5795" s="21">
        <v>581265</v>
      </c>
      <c r="T5795" s="116">
        <v>763</v>
      </c>
      <c r="U5795" s="111">
        <v>45</v>
      </c>
      <c r="V5795" s="113">
        <f t="shared" si="1082"/>
        <v>746.89222222222224</v>
      </c>
      <c r="W5795" s="113">
        <f t="shared" si="1083"/>
        <v>16.107777777777756</v>
      </c>
      <c r="X5795" s="112">
        <f t="shared" si="1084"/>
        <v>16107.777777777756</v>
      </c>
      <c r="Y5795" s="111"/>
      <c r="Z5795" s="110">
        <f t="shared" si="1080"/>
        <v>44</v>
      </c>
      <c r="AA5795" s="109">
        <f t="shared" si="1085"/>
        <v>38.15</v>
      </c>
      <c r="AB5795" s="109">
        <f t="shared" si="1086"/>
        <v>38150</v>
      </c>
      <c r="AC5795" s="108">
        <f t="shared" si="1087"/>
        <v>724.85</v>
      </c>
      <c r="AD5795" s="107">
        <f t="shared" si="1088"/>
        <v>2.2222222222222223E-2</v>
      </c>
      <c r="AE5795" s="106">
        <f t="shared" si="1089"/>
        <v>16.10777777777778</v>
      </c>
      <c r="AF5795" s="105">
        <f t="shared" si="1090"/>
        <v>32.21555555555554</v>
      </c>
      <c r="AG5795" s="105">
        <f t="shared" si="1091"/>
        <v>730.78444444444449</v>
      </c>
    </row>
    <row r="5796" spans="1:33" s="88" customFormat="1" x14ac:dyDescent="0.35">
      <c r="A5796" s="21">
        <v>10141103</v>
      </c>
      <c r="B5796" s="115" t="s">
        <v>1665</v>
      </c>
      <c r="C5796" s="115" t="s">
        <v>710</v>
      </c>
      <c r="D5796" s="21"/>
      <c r="E5796" s="114" t="str">
        <f t="shared" si="1081"/>
        <v xml:space="preserve">TRANSFORMADOR MARCA:FUJI TUSCO SE-TETE </v>
      </c>
      <c r="F5796" s="21" t="s">
        <v>424</v>
      </c>
      <c r="G5796" s="21" t="s">
        <v>3179</v>
      </c>
      <c r="H5796" s="21" t="s">
        <v>411</v>
      </c>
      <c r="I5796" s="21" t="s">
        <v>4010</v>
      </c>
      <c r="J5796" s="21"/>
      <c r="K5796" s="21" t="s">
        <v>4018</v>
      </c>
      <c r="L5796" s="21" t="s">
        <v>4017</v>
      </c>
      <c r="M5796" s="21">
        <v>160</v>
      </c>
      <c r="N5796" s="21">
        <v>33</v>
      </c>
      <c r="O5796" s="21">
        <v>0.4</v>
      </c>
      <c r="P5796" s="21">
        <v>3</v>
      </c>
      <c r="Q5796" s="21">
        <v>2016</v>
      </c>
      <c r="R5796" s="21" t="s">
        <v>531</v>
      </c>
      <c r="S5796" s="21">
        <v>581341</v>
      </c>
      <c r="T5796" s="116">
        <v>991</v>
      </c>
      <c r="U5796" s="111">
        <v>45</v>
      </c>
      <c r="V5796" s="113">
        <f t="shared" si="1082"/>
        <v>970.07888888888886</v>
      </c>
      <c r="W5796" s="113">
        <f t="shared" si="1083"/>
        <v>20.921111111111145</v>
      </c>
      <c r="X5796" s="112">
        <f t="shared" si="1084"/>
        <v>20921.111111111146</v>
      </c>
      <c r="Y5796" s="111"/>
      <c r="Z5796" s="110">
        <f t="shared" ref="Z5796:Z5859" si="1092">(U5796-(2017-Q5796))</f>
        <v>44</v>
      </c>
      <c r="AA5796" s="109">
        <f t="shared" si="1085"/>
        <v>49.550000000000004</v>
      </c>
      <c r="AB5796" s="109">
        <f t="shared" si="1086"/>
        <v>49550.000000000007</v>
      </c>
      <c r="AC5796" s="108">
        <f t="shared" si="1087"/>
        <v>941.45</v>
      </c>
      <c r="AD5796" s="107">
        <f t="shared" si="1088"/>
        <v>2.2222222222222223E-2</v>
      </c>
      <c r="AE5796" s="106">
        <f t="shared" si="1089"/>
        <v>20.921111111111113</v>
      </c>
      <c r="AF5796" s="105">
        <f t="shared" si="1090"/>
        <v>41.842222222222262</v>
      </c>
      <c r="AG5796" s="105">
        <f t="shared" si="1091"/>
        <v>949.15777777777771</v>
      </c>
    </row>
    <row r="5797" spans="1:33" s="88" customFormat="1" x14ac:dyDescent="0.35">
      <c r="A5797" s="21">
        <v>10141103</v>
      </c>
      <c r="B5797" s="115" t="s">
        <v>1665</v>
      </c>
      <c r="C5797" s="115" t="s">
        <v>710</v>
      </c>
      <c r="D5797" s="21"/>
      <c r="E5797" s="114" t="str">
        <f t="shared" si="1081"/>
        <v xml:space="preserve">TRANSFORMADOR MARCA:FUJI TUSCO SE-TETE </v>
      </c>
      <c r="F5797" s="21" t="s">
        <v>424</v>
      </c>
      <c r="G5797" s="21" t="s">
        <v>3179</v>
      </c>
      <c r="H5797" s="21" t="s">
        <v>411</v>
      </c>
      <c r="I5797" s="21" t="s">
        <v>4010</v>
      </c>
      <c r="J5797" s="21"/>
      <c r="K5797" s="21" t="s">
        <v>4016</v>
      </c>
      <c r="L5797" s="21" t="s">
        <v>4015</v>
      </c>
      <c r="M5797" s="21">
        <v>100</v>
      </c>
      <c r="N5797" s="21">
        <v>33</v>
      </c>
      <c r="O5797" s="21">
        <v>0.4</v>
      </c>
      <c r="P5797" s="21">
        <v>3</v>
      </c>
      <c r="Q5797" s="21">
        <v>2016</v>
      </c>
      <c r="R5797" s="21" t="s">
        <v>531</v>
      </c>
      <c r="S5797" s="21">
        <v>581230</v>
      </c>
      <c r="T5797" s="116">
        <v>763</v>
      </c>
      <c r="U5797" s="111">
        <v>45</v>
      </c>
      <c r="V5797" s="113">
        <f t="shared" si="1082"/>
        <v>746.89222222222224</v>
      </c>
      <c r="W5797" s="113">
        <f t="shared" si="1083"/>
        <v>16.107777777777756</v>
      </c>
      <c r="X5797" s="112">
        <f t="shared" si="1084"/>
        <v>16107.777777777756</v>
      </c>
      <c r="Y5797" s="111"/>
      <c r="Z5797" s="110">
        <f t="shared" si="1092"/>
        <v>44</v>
      </c>
      <c r="AA5797" s="109">
        <f t="shared" si="1085"/>
        <v>38.15</v>
      </c>
      <c r="AB5797" s="109">
        <f t="shared" si="1086"/>
        <v>38150</v>
      </c>
      <c r="AC5797" s="108">
        <f t="shared" si="1087"/>
        <v>724.85</v>
      </c>
      <c r="AD5797" s="107">
        <f t="shared" si="1088"/>
        <v>2.2222222222222223E-2</v>
      </c>
      <c r="AE5797" s="106">
        <f t="shared" si="1089"/>
        <v>16.10777777777778</v>
      </c>
      <c r="AF5797" s="105">
        <f t="shared" si="1090"/>
        <v>32.21555555555554</v>
      </c>
      <c r="AG5797" s="105">
        <f t="shared" si="1091"/>
        <v>730.78444444444449</v>
      </c>
    </row>
    <row r="5798" spans="1:33" s="88" customFormat="1" x14ac:dyDescent="0.35">
      <c r="A5798" s="21">
        <v>10141103</v>
      </c>
      <c r="B5798" s="115" t="s">
        <v>1665</v>
      </c>
      <c r="C5798" s="115" t="s">
        <v>710</v>
      </c>
      <c r="D5798" s="21"/>
      <c r="E5798" s="114" t="str">
        <f t="shared" si="1081"/>
        <v xml:space="preserve">TRANSFORMADOR MARCA:FUJI TUSCO SE-TETE </v>
      </c>
      <c r="F5798" s="21" t="s">
        <v>424</v>
      </c>
      <c r="G5798" s="21" t="s">
        <v>3179</v>
      </c>
      <c r="H5798" s="21" t="s">
        <v>411</v>
      </c>
      <c r="I5798" s="21" t="s">
        <v>4010</v>
      </c>
      <c r="J5798" s="21"/>
      <c r="K5798" s="21" t="s">
        <v>4014</v>
      </c>
      <c r="L5798" s="21" t="s">
        <v>4013</v>
      </c>
      <c r="M5798" s="21">
        <v>100</v>
      </c>
      <c r="N5798" s="21">
        <v>33</v>
      </c>
      <c r="O5798" s="21">
        <v>0.4</v>
      </c>
      <c r="P5798" s="21">
        <v>3</v>
      </c>
      <c r="Q5798" s="21">
        <v>2016</v>
      </c>
      <c r="R5798" s="21" t="s">
        <v>531</v>
      </c>
      <c r="S5798" s="21">
        <v>581246</v>
      </c>
      <c r="T5798" s="116">
        <v>763</v>
      </c>
      <c r="U5798" s="111">
        <v>45</v>
      </c>
      <c r="V5798" s="113">
        <f t="shared" si="1082"/>
        <v>746.89222222222224</v>
      </c>
      <c r="W5798" s="113">
        <f t="shared" si="1083"/>
        <v>16.107777777777756</v>
      </c>
      <c r="X5798" s="112">
        <f t="shared" si="1084"/>
        <v>16107.777777777756</v>
      </c>
      <c r="Y5798" s="111"/>
      <c r="Z5798" s="110">
        <f t="shared" si="1092"/>
        <v>44</v>
      </c>
      <c r="AA5798" s="109">
        <f t="shared" si="1085"/>
        <v>38.15</v>
      </c>
      <c r="AB5798" s="109">
        <f t="shared" si="1086"/>
        <v>38150</v>
      </c>
      <c r="AC5798" s="108">
        <f t="shared" si="1087"/>
        <v>724.85</v>
      </c>
      <c r="AD5798" s="107">
        <f t="shared" si="1088"/>
        <v>2.2222222222222223E-2</v>
      </c>
      <c r="AE5798" s="106">
        <f t="shared" si="1089"/>
        <v>16.10777777777778</v>
      </c>
      <c r="AF5798" s="105">
        <f t="shared" si="1090"/>
        <v>32.21555555555554</v>
      </c>
      <c r="AG5798" s="105">
        <f t="shared" si="1091"/>
        <v>730.78444444444449</v>
      </c>
    </row>
    <row r="5799" spans="1:33" s="88" customFormat="1" x14ac:dyDescent="0.35">
      <c r="A5799" s="21">
        <v>10141103</v>
      </c>
      <c r="B5799" s="115" t="s">
        <v>1665</v>
      </c>
      <c r="C5799" s="115" t="s">
        <v>710</v>
      </c>
      <c r="D5799" s="21"/>
      <c r="E5799" s="114" t="str">
        <f t="shared" si="1081"/>
        <v xml:space="preserve">TRANSFORMADOR MARCA:FUJI TUSCO SE-TETE </v>
      </c>
      <c r="F5799" s="21" t="s">
        <v>424</v>
      </c>
      <c r="G5799" s="21" t="s">
        <v>3179</v>
      </c>
      <c r="H5799" s="21" t="s">
        <v>411</v>
      </c>
      <c r="I5799" s="21" t="s">
        <v>4010</v>
      </c>
      <c r="J5799" s="21"/>
      <c r="K5799" s="21" t="s">
        <v>4012</v>
      </c>
      <c r="L5799" s="21" t="s">
        <v>4011</v>
      </c>
      <c r="M5799" s="21">
        <v>160</v>
      </c>
      <c r="N5799" s="21">
        <v>33</v>
      </c>
      <c r="O5799" s="21">
        <v>0.4</v>
      </c>
      <c r="P5799" s="21">
        <v>3</v>
      </c>
      <c r="Q5799" s="21">
        <v>2016</v>
      </c>
      <c r="R5799" s="21" t="s">
        <v>531</v>
      </c>
      <c r="S5799" s="21">
        <v>591128</v>
      </c>
      <c r="T5799" s="116">
        <v>991</v>
      </c>
      <c r="U5799" s="111">
        <v>45</v>
      </c>
      <c r="V5799" s="113">
        <f t="shared" si="1082"/>
        <v>970.07888888888886</v>
      </c>
      <c r="W5799" s="113">
        <f t="shared" si="1083"/>
        <v>20.921111111111145</v>
      </c>
      <c r="X5799" s="112">
        <f t="shared" si="1084"/>
        <v>20921.111111111146</v>
      </c>
      <c r="Y5799" s="111"/>
      <c r="Z5799" s="110">
        <f t="shared" si="1092"/>
        <v>44</v>
      </c>
      <c r="AA5799" s="109">
        <f t="shared" si="1085"/>
        <v>49.550000000000004</v>
      </c>
      <c r="AB5799" s="109">
        <f t="shared" si="1086"/>
        <v>49550.000000000007</v>
      </c>
      <c r="AC5799" s="108">
        <f t="shared" si="1087"/>
        <v>941.45</v>
      </c>
      <c r="AD5799" s="107">
        <f t="shared" si="1088"/>
        <v>2.2222222222222223E-2</v>
      </c>
      <c r="AE5799" s="106">
        <f t="shared" si="1089"/>
        <v>20.921111111111113</v>
      </c>
      <c r="AF5799" s="105">
        <f t="shared" si="1090"/>
        <v>41.842222222222262</v>
      </c>
      <c r="AG5799" s="105">
        <f t="shared" si="1091"/>
        <v>949.15777777777771</v>
      </c>
    </row>
    <row r="5800" spans="1:33" s="88" customFormat="1" x14ac:dyDescent="0.35">
      <c r="A5800" s="21">
        <v>10141103</v>
      </c>
      <c r="B5800" s="115" t="s">
        <v>1665</v>
      </c>
      <c r="C5800" s="115" t="s">
        <v>710</v>
      </c>
      <c r="D5800" s="21"/>
      <c r="E5800" s="114" t="str">
        <f t="shared" si="1081"/>
        <v xml:space="preserve">TRANSFORMADOR MARCA:FUJI TUSCO SE-TETE </v>
      </c>
      <c r="F5800" s="21" t="s">
        <v>424</v>
      </c>
      <c r="G5800" s="21" t="s">
        <v>3179</v>
      </c>
      <c r="H5800" s="21" t="s">
        <v>411</v>
      </c>
      <c r="I5800" s="21" t="s">
        <v>4010</v>
      </c>
      <c r="J5800" s="21"/>
      <c r="K5800" s="21" t="s">
        <v>4009</v>
      </c>
      <c r="L5800" s="21" t="s">
        <v>4008</v>
      </c>
      <c r="M5800" s="21">
        <v>100</v>
      </c>
      <c r="N5800" s="21">
        <v>33</v>
      </c>
      <c r="O5800" s="21">
        <v>0.4</v>
      </c>
      <c r="P5800" s="21">
        <v>3</v>
      </c>
      <c r="Q5800" s="21">
        <v>2016</v>
      </c>
      <c r="R5800" s="21" t="s">
        <v>531</v>
      </c>
      <c r="S5800" s="21">
        <v>581267</v>
      </c>
      <c r="T5800" s="116">
        <v>763</v>
      </c>
      <c r="U5800" s="111">
        <v>45</v>
      </c>
      <c r="V5800" s="113">
        <f t="shared" si="1082"/>
        <v>746.89222222222224</v>
      </c>
      <c r="W5800" s="113">
        <f t="shared" si="1083"/>
        <v>16.107777777777756</v>
      </c>
      <c r="X5800" s="112">
        <f t="shared" si="1084"/>
        <v>16107.777777777756</v>
      </c>
      <c r="Y5800" s="111"/>
      <c r="Z5800" s="110">
        <f t="shared" si="1092"/>
        <v>44</v>
      </c>
      <c r="AA5800" s="109">
        <f t="shared" si="1085"/>
        <v>38.15</v>
      </c>
      <c r="AB5800" s="109">
        <f t="shared" si="1086"/>
        <v>38150</v>
      </c>
      <c r="AC5800" s="108">
        <f t="shared" si="1087"/>
        <v>724.85</v>
      </c>
      <c r="AD5800" s="107">
        <f t="shared" si="1088"/>
        <v>2.2222222222222223E-2</v>
      </c>
      <c r="AE5800" s="106">
        <f t="shared" si="1089"/>
        <v>16.10777777777778</v>
      </c>
      <c r="AF5800" s="105">
        <f t="shared" si="1090"/>
        <v>32.21555555555554</v>
      </c>
      <c r="AG5800" s="105">
        <f t="shared" si="1091"/>
        <v>730.78444444444449</v>
      </c>
    </row>
    <row r="5801" spans="1:33" s="88" customFormat="1" x14ac:dyDescent="0.35">
      <c r="A5801" s="21">
        <v>10141103</v>
      </c>
      <c r="B5801" s="115" t="s">
        <v>1665</v>
      </c>
      <c r="C5801" s="115" t="s">
        <v>710</v>
      </c>
      <c r="D5801" s="21"/>
      <c r="E5801" s="114" t="str">
        <f t="shared" si="1081"/>
        <v xml:space="preserve">TRANSFORMADOR MARCA:FUJI TUSCO SE-TETE </v>
      </c>
      <c r="F5801" s="21" t="s">
        <v>424</v>
      </c>
      <c r="G5801" s="21" t="s">
        <v>3179</v>
      </c>
      <c r="H5801" s="21" t="s">
        <v>411</v>
      </c>
      <c r="I5801" s="21" t="s">
        <v>3978</v>
      </c>
      <c r="J5801" s="21"/>
      <c r="K5801" s="21" t="s">
        <v>4007</v>
      </c>
      <c r="L5801" s="21" t="s">
        <v>4006</v>
      </c>
      <c r="M5801" s="21">
        <v>100</v>
      </c>
      <c r="N5801" s="21">
        <v>33</v>
      </c>
      <c r="O5801" s="21">
        <v>0.4</v>
      </c>
      <c r="P5801" s="21">
        <v>3</v>
      </c>
      <c r="Q5801" s="21">
        <v>2016</v>
      </c>
      <c r="R5801" s="21" t="s">
        <v>531</v>
      </c>
      <c r="S5801" s="21">
        <v>581264</v>
      </c>
      <c r="T5801" s="116">
        <v>763</v>
      </c>
      <c r="U5801" s="111">
        <v>45</v>
      </c>
      <c r="V5801" s="113">
        <f t="shared" si="1082"/>
        <v>746.89222222222224</v>
      </c>
      <c r="W5801" s="113">
        <f t="shared" si="1083"/>
        <v>16.107777777777756</v>
      </c>
      <c r="X5801" s="112">
        <f t="shared" si="1084"/>
        <v>16107.777777777756</v>
      </c>
      <c r="Y5801" s="111"/>
      <c r="Z5801" s="110">
        <f t="shared" si="1092"/>
        <v>44</v>
      </c>
      <c r="AA5801" s="109">
        <f t="shared" si="1085"/>
        <v>38.15</v>
      </c>
      <c r="AB5801" s="109">
        <f t="shared" si="1086"/>
        <v>38150</v>
      </c>
      <c r="AC5801" s="108">
        <f t="shared" si="1087"/>
        <v>724.85</v>
      </c>
      <c r="AD5801" s="107">
        <f t="shared" si="1088"/>
        <v>2.2222222222222223E-2</v>
      </c>
      <c r="AE5801" s="106">
        <f t="shared" si="1089"/>
        <v>16.10777777777778</v>
      </c>
      <c r="AF5801" s="105">
        <f t="shared" si="1090"/>
        <v>32.21555555555554</v>
      </c>
      <c r="AG5801" s="105">
        <f t="shared" si="1091"/>
        <v>730.78444444444449</v>
      </c>
    </row>
    <row r="5802" spans="1:33" s="88" customFormat="1" x14ac:dyDescent="0.35">
      <c r="A5802" s="21">
        <v>10141103</v>
      </c>
      <c r="B5802" s="115" t="s">
        <v>1665</v>
      </c>
      <c r="C5802" s="115" t="s">
        <v>710</v>
      </c>
      <c r="D5802" s="21"/>
      <c r="E5802" s="114" t="str">
        <f t="shared" si="1081"/>
        <v xml:space="preserve">TRANSFORMADOR MARCA:FUJI TUSCO SE-TETE </v>
      </c>
      <c r="F5802" s="21" t="s">
        <v>424</v>
      </c>
      <c r="G5802" s="21" t="s">
        <v>3179</v>
      </c>
      <c r="H5802" s="21" t="s">
        <v>411</v>
      </c>
      <c r="I5802" s="21" t="s">
        <v>3978</v>
      </c>
      <c r="J5802" s="21"/>
      <c r="K5802" s="21" t="s">
        <v>4005</v>
      </c>
      <c r="L5802" s="21" t="s">
        <v>4004</v>
      </c>
      <c r="M5802" s="21">
        <v>160</v>
      </c>
      <c r="N5802" s="21">
        <v>33</v>
      </c>
      <c r="O5802" s="21">
        <v>0.4</v>
      </c>
      <c r="P5802" s="21">
        <v>3</v>
      </c>
      <c r="Q5802" s="21">
        <v>2016</v>
      </c>
      <c r="R5802" s="21" t="s">
        <v>531</v>
      </c>
      <c r="S5802" s="21">
        <v>591121</v>
      </c>
      <c r="T5802" s="116">
        <v>991</v>
      </c>
      <c r="U5802" s="111">
        <v>45</v>
      </c>
      <c r="V5802" s="113">
        <f t="shared" si="1082"/>
        <v>970.07888888888886</v>
      </c>
      <c r="W5802" s="113">
        <f t="shared" si="1083"/>
        <v>20.921111111111145</v>
      </c>
      <c r="X5802" s="112">
        <f t="shared" si="1084"/>
        <v>20921.111111111146</v>
      </c>
      <c r="Y5802" s="111"/>
      <c r="Z5802" s="110">
        <f t="shared" si="1092"/>
        <v>44</v>
      </c>
      <c r="AA5802" s="109">
        <f t="shared" si="1085"/>
        <v>49.550000000000004</v>
      </c>
      <c r="AB5802" s="109">
        <f t="shared" si="1086"/>
        <v>49550.000000000007</v>
      </c>
      <c r="AC5802" s="108">
        <f t="shared" si="1087"/>
        <v>941.45</v>
      </c>
      <c r="AD5802" s="107">
        <f t="shared" si="1088"/>
        <v>2.2222222222222223E-2</v>
      </c>
      <c r="AE5802" s="106">
        <f t="shared" si="1089"/>
        <v>20.921111111111113</v>
      </c>
      <c r="AF5802" s="105">
        <f t="shared" si="1090"/>
        <v>41.842222222222262</v>
      </c>
      <c r="AG5802" s="105">
        <f t="shared" si="1091"/>
        <v>949.15777777777771</v>
      </c>
    </row>
    <row r="5803" spans="1:33" s="88" customFormat="1" x14ac:dyDescent="0.35">
      <c r="A5803" s="21">
        <v>10141103</v>
      </c>
      <c r="B5803" s="115" t="s">
        <v>1665</v>
      </c>
      <c r="C5803" s="115" t="s">
        <v>710</v>
      </c>
      <c r="D5803" s="21"/>
      <c r="E5803" s="114" t="str">
        <f t="shared" si="1081"/>
        <v xml:space="preserve">TRANSFORMADOR MARCA:FUJI TUSCO SE-TETE </v>
      </c>
      <c r="F5803" s="21" t="s">
        <v>424</v>
      </c>
      <c r="G5803" s="21" t="s">
        <v>3179</v>
      </c>
      <c r="H5803" s="21" t="s">
        <v>411</v>
      </c>
      <c r="I5803" s="21" t="s">
        <v>3978</v>
      </c>
      <c r="J5803" s="21"/>
      <c r="K5803" s="21" t="s">
        <v>4003</v>
      </c>
      <c r="L5803" s="21" t="s">
        <v>4002</v>
      </c>
      <c r="M5803" s="21">
        <v>100</v>
      </c>
      <c r="N5803" s="21">
        <v>33</v>
      </c>
      <c r="O5803" s="21">
        <v>0.4</v>
      </c>
      <c r="P5803" s="21">
        <v>3</v>
      </c>
      <c r="Q5803" s="21">
        <v>2016</v>
      </c>
      <c r="R5803" s="21" t="s">
        <v>531</v>
      </c>
      <c r="S5803" s="21">
        <v>591253</v>
      </c>
      <c r="T5803" s="116">
        <v>763</v>
      </c>
      <c r="U5803" s="111">
        <v>45</v>
      </c>
      <c r="V5803" s="113">
        <f t="shared" si="1082"/>
        <v>746.89222222222224</v>
      </c>
      <c r="W5803" s="113">
        <f t="shared" si="1083"/>
        <v>16.107777777777756</v>
      </c>
      <c r="X5803" s="112">
        <f t="shared" si="1084"/>
        <v>16107.777777777756</v>
      </c>
      <c r="Y5803" s="111"/>
      <c r="Z5803" s="110">
        <f t="shared" si="1092"/>
        <v>44</v>
      </c>
      <c r="AA5803" s="109">
        <f t="shared" si="1085"/>
        <v>38.15</v>
      </c>
      <c r="AB5803" s="109">
        <f t="shared" si="1086"/>
        <v>38150</v>
      </c>
      <c r="AC5803" s="108">
        <f t="shared" si="1087"/>
        <v>724.85</v>
      </c>
      <c r="AD5803" s="107">
        <f t="shared" si="1088"/>
        <v>2.2222222222222223E-2</v>
      </c>
      <c r="AE5803" s="106">
        <f t="shared" si="1089"/>
        <v>16.10777777777778</v>
      </c>
      <c r="AF5803" s="105">
        <f t="shared" si="1090"/>
        <v>32.21555555555554</v>
      </c>
      <c r="AG5803" s="105">
        <f t="shared" si="1091"/>
        <v>730.78444444444449</v>
      </c>
    </row>
    <row r="5804" spans="1:33" s="88" customFormat="1" x14ac:dyDescent="0.35">
      <c r="A5804" s="21">
        <v>10141103</v>
      </c>
      <c r="B5804" s="115" t="s">
        <v>1665</v>
      </c>
      <c r="C5804" s="115" t="s">
        <v>710</v>
      </c>
      <c r="D5804" s="21"/>
      <c r="E5804" s="114" t="str">
        <f t="shared" si="1081"/>
        <v xml:space="preserve">TRANSFORMADOR MARCA:FUJI TUSCO SE-TETE </v>
      </c>
      <c r="F5804" s="21" t="s">
        <v>424</v>
      </c>
      <c r="G5804" s="21" t="s">
        <v>3179</v>
      </c>
      <c r="H5804" s="21" t="s">
        <v>411</v>
      </c>
      <c r="I5804" s="21" t="s">
        <v>3978</v>
      </c>
      <c r="J5804" s="21"/>
      <c r="K5804" s="21" t="s">
        <v>4001</v>
      </c>
      <c r="L5804" s="21" t="s">
        <v>4000</v>
      </c>
      <c r="M5804" s="21">
        <v>100</v>
      </c>
      <c r="N5804" s="21">
        <v>33</v>
      </c>
      <c r="O5804" s="21">
        <v>0.4</v>
      </c>
      <c r="P5804" s="21">
        <v>3</v>
      </c>
      <c r="Q5804" s="21">
        <v>2016</v>
      </c>
      <c r="R5804" s="21" t="s">
        <v>531</v>
      </c>
      <c r="S5804" s="21">
        <v>581273</v>
      </c>
      <c r="T5804" s="116">
        <v>763</v>
      </c>
      <c r="U5804" s="111">
        <v>45</v>
      </c>
      <c r="V5804" s="113">
        <f t="shared" si="1082"/>
        <v>746.89222222222224</v>
      </c>
      <c r="W5804" s="113">
        <f t="shared" si="1083"/>
        <v>16.107777777777756</v>
      </c>
      <c r="X5804" s="112">
        <f t="shared" si="1084"/>
        <v>16107.777777777756</v>
      </c>
      <c r="Y5804" s="111"/>
      <c r="Z5804" s="110">
        <f t="shared" si="1092"/>
        <v>44</v>
      </c>
      <c r="AA5804" s="109">
        <f t="shared" si="1085"/>
        <v>38.15</v>
      </c>
      <c r="AB5804" s="109">
        <f t="shared" si="1086"/>
        <v>38150</v>
      </c>
      <c r="AC5804" s="108">
        <f t="shared" si="1087"/>
        <v>724.85</v>
      </c>
      <c r="AD5804" s="107">
        <f t="shared" si="1088"/>
        <v>2.2222222222222223E-2</v>
      </c>
      <c r="AE5804" s="106">
        <f t="shared" si="1089"/>
        <v>16.10777777777778</v>
      </c>
      <c r="AF5804" s="105">
        <f t="shared" si="1090"/>
        <v>32.21555555555554</v>
      </c>
      <c r="AG5804" s="105">
        <f t="shared" si="1091"/>
        <v>730.78444444444449</v>
      </c>
    </row>
    <row r="5805" spans="1:33" s="88" customFormat="1" x14ac:dyDescent="0.35">
      <c r="A5805" s="21">
        <v>10141103</v>
      </c>
      <c r="B5805" s="115" t="s">
        <v>1665</v>
      </c>
      <c r="C5805" s="115" t="s">
        <v>710</v>
      </c>
      <c r="D5805" s="21"/>
      <c r="E5805" s="114" t="str">
        <f t="shared" si="1081"/>
        <v xml:space="preserve">TRANSFORMADOR MARCA:FUJI TUSCO SE-TETE </v>
      </c>
      <c r="F5805" s="21" t="s">
        <v>424</v>
      </c>
      <c r="G5805" s="21" t="s">
        <v>3179</v>
      </c>
      <c r="H5805" s="21" t="s">
        <v>411</v>
      </c>
      <c r="I5805" s="21" t="s">
        <v>3978</v>
      </c>
      <c r="J5805" s="21"/>
      <c r="K5805" s="21" t="s">
        <v>3999</v>
      </c>
      <c r="L5805" s="21" t="s">
        <v>3998</v>
      </c>
      <c r="M5805" s="21">
        <v>100</v>
      </c>
      <c r="N5805" s="21">
        <v>33</v>
      </c>
      <c r="O5805" s="21">
        <v>0.4</v>
      </c>
      <c r="P5805" s="21">
        <v>3</v>
      </c>
      <c r="Q5805" s="21">
        <v>2016</v>
      </c>
      <c r="R5805" s="21" t="s">
        <v>531</v>
      </c>
      <c r="S5805" s="21">
        <v>581235</v>
      </c>
      <c r="T5805" s="116">
        <v>763</v>
      </c>
      <c r="U5805" s="111">
        <v>45</v>
      </c>
      <c r="V5805" s="113">
        <f t="shared" si="1082"/>
        <v>746.89222222222224</v>
      </c>
      <c r="W5805" s="113">
        <f t="shared" si="1083"/>
        <v>16.107777777777756</v>
      </c>
      <c r="X5805" s="112">
        <f t="shared" si="1084"/>
        <v>16107.777777777756</v>
      </c>
      <c r="Y5805" s="111"/>
      <c r="Z5805" s="110">
        <f t="shared" si="1092"/>
        <v>44</v>
      </c>
      <c r="AA5805" s="109">
        <f t="shared" si="1085"/>
        <v>38.15</v>
      </c>
      <c r="AB5805" s="109">
        <f t="shared" si="1086"/>
        <v>38150</v>
      </c>
      <c r="AC5805" s="108">
        <f t="shared" si="1087"/>
        <v>724.85</v>
      </c>
      <c r="AD5805" s="107">
        <f t="shared" si="1088"/>
        <v>2.2222222222222223E-2</v>
      </c>
      <c r="AE5805" s="106">
        <f t="shared" si="1089"/>
        <v>16.10777777777778</v>
      </c>
      <c r="AF5805" s="105">
        <f t="shared" si="1090"/>
        <v>32.21555555555554</v>
      </c>
      <c r="AG5805" s="105">
        <f t="shared" si="1091"/>
        <v>730.78444444444449</v>
      </c>
    </row>
    <row r="5806" spans="1:33" s="88" customFormat="1" x14ac:dyDescent="0.35">
      <c r="A5806" s="21">
        <v>10141103</v>
      </c>
      <c r="B5806" s="115" t="s">
        <v>1665</v>
      </c>
      <c r="C5806" s="115" t="s">
        <v>710</v>
      </c>
      <c r="D5806" s="21"/>
      <c r="E5806" s="114" t="str">
        <f t="shared" si="1081"/>
        <v xml:space="preserve">TRANSFORMADOR MARCA:FUJI TUSCO SE-TETE </v>
      </c>
      <c r="F5806" s="21" t="s">
        <v>424</v>
      </c>
      <c r="G5806" s="21" t="s">
        <v>3179</v>
      </c>
      <c r="H5806" s="21" t="s">
        <v>411</v>
      </c>
      <c r="I5806" s="21" t="s">
        <v>3978</v>
      </c>
      <c r="J5806" s="21"/>
      <c r="K5806" s="21" t="s">
        <v>3997</v>
      </c>
      <c r="L5806" s="21" t="s">
        <v>3996</v>
      </c>
      <c r="M5806" s="21">
        <v>100</v>
      </c>
      <c r="N5806" s="21">
        <v>33</v>
      </c>
      <c r="O5806" s="21">
        <v>0.4</v>
      </c>
      <c r="P5806" s="21">
        <v>3</v>
      </c>
      <c r="Q5806" s="21">
        <v>2016</v>
      </c>
      <c r="R5806" s="21" t="s">
        <v>531</v>
      </c>
      <c r="S5806" s="21">
        <v>591179</v>
      </c>
      <c r="T5806" s="116">
        <v>763</v>
      </c>
      <c r="U5806" s="111">
        <v>45</v>
      </c>
      <c r="V5806" s="113">
        <f t="shared" si="1082"/>
        <v>746.89222222222224</v>
      </c>
      <c r="W5806" s="113">
        <f t="shared" si="1083"/>
        <v>16.107777777777756</v>
      </c>
      <c r="X5806" s="112">
        <f t="shared" si="1084"/>
        <v>16107.777777777756</v>
      </c>
      <c r="Y5806" s="111"/>
      <c r="Z5806" s="110">
        <f t="shared" si="1092"/>
        <v>44</v>
      </c>
      <c r="AA5806" s="109">
        <f t="shared" si="1085"/>
        <v>38.15</v>
      </c>
      <c r="AB5806" s="109">
        <f t="shared" si="1086"/>
        <v>38150</v>
      </c>
      <c r="AC5806" s="108">
        <f t="shared" si="1087"/>
        <v>724.85</v>
      </c>
      <c r="AD5806" s="107">
        <f t="shared" si="1088"/>
        <v>2.2222222222222223E-2</v>
      </c>
      <c r="AE5806" s="106">
        <f t="shared" si="1089"/>
        <v>16.10777777777778</v>
      </c>
      <c r="AF5806" s="105">
        <f t="shared" si="1090"/>
        <v>32.21555555555554</v>
      </c>
      <c r="AG5806" s="105">
        <f t="shared" si="1091"/>
        <v>730.78444444444449</v>
      </c>
    </row>
    <row r="5807" spans="1:33" s="88" customFormat="1" x14ac:dyDescent="0.35">
      <c r="A5807" s="21">
        <v>10141103</v>
      </c>
      <c r="B5807" s="115" t="s">
        <v>1665</v>
      </c>
      <c r="C5807" s="115" t="s">
        <v>710</v>
      </c>
      <c r="D5807" s="21"/>
      <c r="E5807" s="114" t="str">
        <f t="shared" si="1081"/>
        <v xml:space="preserve">TRANSFORMADOR MARCA:FUJI TUSCO SE-TETE </v>
      </c>
      <c r="F5807" s="21" t="s">
        <v>424</v>
      </c>
      <c r="G5807" s="21" t="s">
        <v>3179</v>
      </c>
      <c r="H5807" s="21" t="s">
        <v>411</v>
      </c>
      <c r="I5807" s="21" t="s">
        <v>3978</v>
      </c>
      <c r="J5807" s="21"/>
      <c r="K5807" s="21" t="s">
        <v>3995</v>
      </c>
      <c r="L5807" s="21" t="s">
        <v>3994</v>
      </c>
      <c r="M5807" s="21">
        <v>100</v>
      </c>
      <c r="N5807" s="21">
        <v>33</v>
      </c>
      <c r="O5807" s="21">
        <v>0.4</v>
      </c>
      <c r="P5807" s="21">
        <v>3</v>
      </c>
      <c r="Q5807" s="21">
        <v>2016</v>
      </c>
      <c r="R5807" s="21" t="s">
        <v>531</v>
      </c>
      <c r="S5807" s="21">
        <v>581262</v>
      </c>
      <c r="T5807" s="116">
        <v>763</v>
      </c>
      <c r="U5807" s="111">
        <v>45</v>
      </c>
      <c r="V5807" s="113">
        <f t="shared" si="1082"/>
        <v>746.89222222222224</v>
      </c>
      <c r="W5807" s="113">
        <f t="shared" si="1083"/>
        <v>16.107777777777756</v>
      </c>
      <c r="X5807" s="112">
        <f t="shared" si="1084"/>
        <v>16107.777777777756</v>
      </c>
      <c r="Y5807" s="111"/>
      <c r="Z5807" s="110">
        <f t="shared" si="1092"/>
        <v>44</v>
      </c>
      <c r="AA5807" s="109">
        <f t="shared" si="1085"/>
        <v>38.15</v>
      </c>
      <c r="AB5807" s="109">
        <f t="shared" si="1086"/>
        <v>38150</v>
      </c>
      <c r="AC5807" s="108">
        <f t="shared" si="1087"/>
        <v>724.85</v>
      </c>
      <c r="AD5807" s="107">
        <f t="shared" si="1088"/>
        <v>2.2222222222222223E-2</v>
      </c>
      <c r="AE5807" s="106">
        <f t="shared" si="1089"/>
        <v>16.10777777777778</v>
      </c>
      <c r="AF5807" s="105">
        <f t="shared" si="1090"/>
        <v>32.21555555555554</v>
      </c>
      <c r="AG5807" s="105">
        <f t="shared" si="1091"/>
        <v>730.78444444444449</v>
      </c>
    </row>
    <row r="5808" spans="1:33" s="88" customFormat="1" x14ac:dyDescent="0.35">
      <c r="A5808" s="21">
        <v>10141103</v>
      </c>
      <c r="B5808" s="115" t="s">
        <v>1665</v>
      </c>
      <c r="C5808" s="115" t="s">
        <v>710</v>
      </c>
      <c r="D5808" s="21"/>
      <c r="E5808" s="114" t="str">
        <f t="shared" si="1081"/>
        <v xml:space="preserve">TRANSFORMADOR MARCA:FUJI TUSCO SE-TETE </v>
      </c>
      <c r="F5808" s="21" t="s">
        <v>424</v>
      </c>
      <c r="G5808" s="21" t="s">
        <v>3179</v>
      </c>
      <c r="H5808" s="21" t="s">
        <v>411</v>
      </c>
      <c r="I5808" s="21" t="s">
        <v>3978</v>
      </c>
      <c r="J5808" s="21"/>
      <c r="K5808" s="21" t="s">
        <v>3993</v>
      </c>
      <c r="L5808" s="21" t="s">
        <v>3992</v>
      </c>
      <c r="M5808" s="21">
        <v>160</v>
      </c>
      <c r="N5808" s="21">
        <v>33</v>
      </c>
      <c r="O5808" s="21">
        <v>0.4</v>
      </c>
      <c r="P5808" s="21">
        <v>3</v>
      </c>
      <c r="Q5808" s="21">
        <v>2016</v>
      </c>
      <c r="R5808" s="21" t="s">
        <v>531</v>
      </c>
      <c r="S5808" s="21">
        <v>591127</v>
      </c>
      <c r="T5808" s="116">
        <v>991</v>
      </c>
      <c r="U5808" s="111">
        <v>45</v>
      </c>
      <c r="V5808" s="113">
        <f t="shared" si="1082"/>
        <v>970.07888888888886</v>
      </c>
      <c r="W5808" s="113">
        <f t="shared" si="1083"/>
        <v>20.921111111111145</v>
      </c>
      <c r="X5808" s="112">
        <f t="shared" si="1084"/>
        <v>20921.111111111146</v>
      </c>
      <c r="Y5808" s="111"/>
      <c r="Z5808" s="110">
        <f t="shared" si="1092"/>
        <v>44</v>
      </c>
      <c r="AA5808" s="109">
        <f t="shared" si="1085"/>
        <v>49.550000000000004</v>
      </c>
      <c r="AB5808" s="109">
        <f t="shared" si="1086"/>
        <v>49550.000000000007</v>
      </c>
      <c r="AC5808" s="108">
        <f t="shared" si="1087"/>
        <v>941.45</v>
      </c>
      <c r="AD5808" s="107">
        <f t="shared" si="1088"/>
        <v>2.2222222222222223E-2</v>
      </c>
      <c r="AE5808" s="106">
        <f t="shared" si="1089"/>
        <v>20.921111111111113</v>
      </c>
      <c r="AF5808" s="105">
        <f t="shared" si="1090"/>
        <v>41.842222222222262</v>
      </c>
      <c r="AG5808" s="105">
        <f t="shared" si="1091"/>
        <v>949.15777777777771</v>
      </c>
    </row>
    <row r="5809" spans="1:33" s="88" customFormat="1" x14ac:dyDescent="0.35">
      <c r="A5809" s="21">
        <v>10141103</v>
      </c>
      <c r="B5809" s="115" t="s">
        <v>1665</v>
      </c>
      <c r="C5809" s="115" t="s">
        <v>710</v>
      </c>
      <c r="D5809" s="21"/>
      <c r="E5809" s="114" t="str">
        <f t="shared" si="1081"/>
        <v xml:space="preserve">TRANSFORMADOR MARCA:FUJI TUSCO SE-TETE </v>
      </c>
      <c r="F5809" s="21" t="s">
        <v>424</v>
      </c>
      <c r="G5809" s="21" t="s">
        <v>3179</v>
      </c>
      <c r="H5809" s="21" t="s">
        <v>411</v>
      </c>
      <c r="I5809" s="21" t="s">
        <v>3978</v>
      </c>
      <c r="J5809" s="21"/>
      <c r="K5809" s="21" t="s">
        <v>3991</v>
      </c>
      <c r="L5809" s="21" t="s">
        <v>3990</v>
      </c>
      <c r="M5809" s="21">
        <v>100</v>
      </c>
      <c r="N5809" s="21">
        <v>33</v>
      </c>
      <c r="O5809" s="21">
        <v>0.4</v>
      </c>
      <c r="P5809" s="21">
        <v>3</v>
      </c>
      <c r="Q5809" s="21">
        <v>2016</v>
      </c>
      <c r="R5809" s="21" t="s">
        <v>531</v>
      </c>
      <c r="S5809" s="21">
        <v>581261</v>
      </c>
      <c r="T5809" s="116">
        <v>763</v>
      </c>
      <c r="U5809" s="111">
        <v>45</v>
      </c>
      <c r="V5809" s="113">
        <f t="shared" si="1082"/>
        <v>746.89222222222224</v>
      </c>
      <c r="W5809" s="113">
        <f t="shared" si="1083"/>
        <v>16.107777777777756</v>
      </c>
      <c r="X5809" s="112">
        <f t="shared" si="1084"/>
        <v>16107.777777777756</v>
      </c>
      <c r="Y5809" s="111"/>
      <c r="Z5809" s="110">
        <f t="shared" si="1092"/>
        <v>44</v>
      </c>
      <c r="AA5809" s="109">
        <f t="shared" si="1085"/>
        <v>38.15</v>
      </c>
      <c r="AB5809" s="109">
        <f t="shared" si="1086"/>
        <v>38150</v>
      </c>
      <c r="AC5809" s="108">
        <f t="shared" si="1087"/>
        <v>724.85</v>
      </c>
      <c r="AD5809" s="107">
        <f t="shared" si="1088"/>
        <v>2.2222222222222223E-2</v>
      </c>
      <c r="AE5809" s="106">
        <f t="shared" si="1089"/>
        <v>16.10777777777778</v>
      </c>
      <c r="AF5809" s="105">
        <f t="shared" si="1090"/>
        <v>32.21555555555554</v>
      </c>
      <c r="AG5809" s="105">
        <f t="shared" si="1091"/>
        <v>730.78444444444449</v>
      </c>
    </row>
    <row r="5810" spans="1:33" s="88" customFormat="1" x14ac:dyDescent="0.35">
      <c r="A5810" s="21">
        <v>10141103</v>
      </c>
      <c r="B5810" s="115" t="s">
        <v>1665</v>
      </c>
      <c r="C5810" s="115" t="s">
        <v>710</v>
      </c>
      <c r="D5810" s="21"/>
      <c r="E5810" s="114" t="str">
        <f t="shared" si="1081"/>
        <v xml:space="preserve">TRANSFORMADOR MARCA:FUJI TUSCO SE-TETE </v>
      </c>
      <c r="F5810" s="21" t="s">
        <v>424</v>
      </c>
      <c r="G5810" s="21" t="s">
        <v>3179</v>
      </c>
      <c r="H5810" s="21" t="s">
        <v>411</v>
      </c>
      <c r="I5810" s="21" t="s">
        <v>3978</v>
      </c>
      <c r="J5810" s="21"/>
      <c r="K5810" s="21" t="s">
        <v>3989</v>
      </c>
      <c r="L5810" s="21" t="s">
        <v>3988</v>
      </c>
      <c r="M5810" s="21">
        <v>160</v>
      </c>
      <c r="N5810" s="21">
        <v>33</v>
      </c>
      <c r="O5810" s="21">
        <v>0.4</v>
      </c>
      <c r="P5810" s="21">
        <v>3</v>
      </c>
      <c r="Q5810" s="21">
        <v>2016</v>
      </c>
      <c r="R5810" s="21" t="s">
        <v>531</v>
      </c>
      <c r="S5810" s="21">
        <v>581288</v>
      </c>
      <c r="T5810" s="116">
        <v>991</v>
      </c>
      <c r="U5810" s="111">
        <v>45</v>
      </c>
      <c r="V5810" s="113">
        <f t="shared" si="1082"/>
        <v>970.07888888888886</v>
      </c>
      <c r="W5810" s="113">
        <f t="shared" si="1083"/>
        <v>20.921111111111145</v>
      </c>
      <c r="X5810" s="112">
        <f t="shared" si="1084"/>
        <v>20921.111111111146</v>
      </c>
      <c r="Y5810" s="111"/>
      <c r="Z5810" s="110">
        <f t="shared" si="1092"/>
        <v>44</v>
      </c>
      <c r="AA5810" s="109">
        <f t="shared" si="1085"/>
        <v>49.550000000000004</v>
      </c>
      <c r="AB5810" s="109">
        <f t="shared" si="1086"/>
        <v>49550.000000000007</v>
      </c>
      <c r="AC5810" s="108">
        <f t="shared" si="1087"/>
        <v>941.45</v>
      </c>
      <c r="AD5810" s="107">
        <f t="shared" si="1088"/>
        <v>2.2222222222222223E-2</v>
      </c>
      <c r="AE5810" s="106">
        <f t="shared" si="1089"/>
        <v>20.921111111111113</v>
      </c>
      <c r="AF5810" s="105">
        <f t="shared" si="1090"/>
        <v>41.842222222222262</v>
      </c>
      <c r="AG5810" s="105">
        <f t="shared" si="1091"/>
        <v>949.15777777777771</v>
      </c>
    </row>
    <row r="5811" spans="1:33" s="88" customFormat="1" x14ac:dyDescent="0.35">
      <c r="A5811" s="21">
        <v>10141103</v>
      </c>
      <c r="B5811" s="115" t="s">
        <v>1665</v>
      </c>
      <c r="C5811" s="115" t="s">
        <v>710</v>
      </c>
      <c r="D5811" s="21"/>
      <c r="E5811" s="114" t="str">
        <f t="shared" si="1081"/>
        <v xml:space="preserve">TRANSFORMADOR MARCA:FUJI TUSCO SE-TETE </v>
      </c>
      <c r="F5811" s="21" t="s">
        <v>424</v>
      </c>
      <c r="G5811" s="21" t="s">
        <v>3179</v>
      </c>
      <c r="H5811" s="21" t="s">
        <v>411</v>
      </c>
      <c r="I5811" s="21" t="s">
        <v>3978</v>
      </c>
      <c r="J5811" s="21"/>
      <c r="K5811" s="21">
        <v>579083.68599999999</v>
      </c>
      <c r="L5811" s="21" t="s">
        <v>3987</v>
      </c>
      <c r="M5811" s="21">
        <v>200</v>
      </c>
      <c r="N5811" s="21">
        <v>33</v>
      </c>
      <c r="O5811" s="21">
        <v>0.4</v>
      </c>
      <c r="P5811" s="21">
        <v>3</v>
      </c>
      <c r="Q5811" s="21">
        <v>2016</v>
      </c>
      <c r="R5811" s="21" t="s">
        <v>531</v>
      </c>
      <c r="S5811" s="21">
        <v>591135</v>
      </c>
      <c r="T5811" s="116">
        <v>991</v>
      </c>
      <c r="U5811" s="111">
        <v>45</v>
      </c>
      <c r="V5811" s="113">
        <f t="shared" si="1082"/>
        <v>970.07888888888886</v>
      </c>
      <c r="W5811" s="113">
        <f t="shared" si="1083"/>
        <v>20.921111111111145</v>
      </c>
      <c r="X5811" s="112">
        <f t="shared" si="1084"/>
        <v>20921.111111111146</v>
      </c>
      <c r="Y5811" s="111"/>
      <c r="Z5811" s="110">
        <f t="shared" si="1092"/>
        <v>44</v>
      </c>
      <c r="AA5811" s="109">
        <f t="shared" si="1085"/>
        <v>49.550000000000004</v>
      </c>
      <c r="AB5811" s="109">
        <f t="shared" si="1086"/>
        <v>49550.000000000007</v>
      </c>
      <c r="AC5811" s="108">
        <f t="shared" si="1087"/>
        <v>941.45</v>
      </c>
      <c r="AD5811" s="107">
        <f t="shared" si="1088"/>
        <v>2.2222222222222223E-2</v>
      </c>
      <c r="AE5811" s="106">
        <f t="shared" si="1089"/>
        <v>20.921111111111113</v>
      </c>
      <c r="AF5811" s="105">
        <f t="shared" si="1090"/>
        <v>41.842222222222262</v>
      </c>
      <c r="AG5811" s="105">
        <f t="shared" si="1091"/>
        <v>949.15777777777771</v>
      </c>
    </row>
    <row r="5812" spans="1:33" s="88" customFormat="1" x14ac:dyDescent="0.35">
      <c r="A5812" s="21">
        <v>10141103</v>
      </c>
      <c r="B5812" s="115" t="s">
        <v>1665</v>
      </c>
      <c r="C5812" s="115" t="s">
        <v>710</v>
      </c>
      <c r="D5812" s="21"/>
      <c r="E5812" s="114" t="str">
        <f t="shared" si="1081"/>
        <v xml:space="preserve">TRANSFORMADOR MARCA:FUJI TUSCO SE-TETE </v>
      </c>
      <c r="F5812" s="21" t="s">
        <v>424</v>
      </c>
      <c r="G5812" s="21" t="s">
        <v>3179</v>
      </c>
      <c r="H5812" s="21" t="s">
        <v>411</v>
      </c>
      <c r="I5812" s="21" t="s">
        <v>3978</v>
      </c>
      <c r="J5812" s="21"/>
      <c r="K5812" s="21" t="s">
        <v>3986</v>
      </c>
      <c r="L5812" s="21" t="s">
        <v>3985</v>
      </c>
      <c r="M5812" s="21">
        <v>160</v>
      </c>
      <c r="N5812" s="21">
        <v>33</v>
      </c>
      <c r="O5812" s="21">
        <v>0.4</v>
      </c>
      <c r="P5812" s="21">
        <v>3</v>
      </c>
      <c r="Q5812" s="21">
        <v>2016</v>
      </c>
      <c r="R5812" s="21" t="s">
        <v>531</v>
      </c>
      <c r="S5812" s="21">
        <v>581282</v>
      </c>
      <c r="T5812" s="116">
        <v>991</v>
      </c>
      <c r="U5812" s="111">
        <v>45</v>
      </c>
      <c r="V5812" s="113">
        <f t="shared" si="1082"/>
        <v>970.07888888888886</v>
      </c>
      <c r="W5812" s="113">
        <f t="shared" si="1083"/>
        <v>20.921111111111145</v>
      </c>
      <c r="X5812" s="112">
        <f t="shared" si="1084"/>
        <v>20921.111111111146</v>
      </c>
      <c r="Y5812" s="111"/>
      <c r="Z5812" s="110">
        <f t="shared" si="1092"/>
        <v>44</v>
      </c>
      <c r="AA5812" s="109">
        <f t="shared" si="1085"/>
        <v>49.550000000000004</v>
      </c>
      <c r="AB5812" s="109">
        <f t="shared" si="1086"/>
        <v>49550.000000000007</v>
      </c>
      <c r="AC5812" s="108">
        <f t="shared" si="1087"/>
        <v>941.45</v>
      </c>
      <c r="AD5812" s="107">
        <f t="shared" si="1088"/>
        <v>2.2222222222222223E-2</v>
      </c>
      <c r="AE5812" s="106">
        <f t="shared" si="1089"/>
        <v>20.921111111111113</v>
      </c>
      <c r="AF5812" s="105">
        <f t="shared" si="1090"/>
        <v>41.842222222222262</v>
      </c>
      <c r="AG5812" s="105">
        <f t="shared" si="1091"/>
        <v>949.15777777777771</v>
      </c>
    </row>
    <row r="5813" spans="1:33" s="88" customFormat="1" x14ac:dyDescent="0.35">
      <c r="A5813" s="21">
        <v>10141103</v>
      </c>
      <c r="B5813" s="115" t="s">
        <v>1665</v>
      </c>
      <c r="C5813" s="115" t="s">
        <v>710</v>
      </c>
      <c r="D5813" s="21"/>
      <c r="E5813" s="114" t="str">
        <f t="shared" si="1081"/>
        <v xml:space="preserve">TRANSFORMADOR MARCA:FUJI TUSCO SE-TETE </v>
      </c>
      <c r="F5813" s="21" t="s">
        <v>424</v>
      </c>
      <c r="G5813" s="21" t="s">
        <v>3179</v>
      </c>
      <c r="H5813" s="21" t="s">
        <v>411</v>
      </c>
      <c r="I5813" s="21" t="s">
        <v>3978</v>
      </c>
      <c r="J5813" s="21"/>
      <c r="K5813" s="21" t="s">
        <v>3984</v>
      </c>
      <c r="L5813" s="21" t="s">
        <v>3983</v>
      </c>
      <c r="M5813" s="21">
        <v>200</v>
      </c>
      <c r="N5813" s="21">
        <v>33</v>
      </c>
      <c r="O5813" s="21">
        <v>0.4</v>
      </c>
      <c r="P5813" s="21">
        <v>3</v>
      </c>
      <c r="Q5813" s="21">
        <v>2016</v>
      </c>
      <c r="R5813" s="21" t="s">
        <v>531</v>
      </c>
      <c r="S5813" s="21">
        <v>591134</v>
      </c>
      <c r="T5813" s="116">
        <v>991</v>
      </c>
      <c r="U5813" s="111">
        <v>45</v>
      </c>
      <c r="V5813" s="113">
        <f t="shared" si="1082"/>
        <v>970.07888888888886</v>
      </c>
      <c r="W5813" s="113">
        <f t="shared" si="1083"/>
        <v>20.921111111111145</v>
      </c>
      <c r="X5813" s="112">
        <f t="shared" si="1084"/>
        <v>20921.111111111146</v>
      </c>
      <c r="Y5813" s="111"/>
      <c r="Z5813" s="110">
        <f t="shared" si="1092"/>
        <v>44</v>
      </c>
      <c r="AA5813" s="109">
        <f t="shared" si="1085"/>
        <v>49.550000000000004</v>
      </c>
      <c r="AB5813" s="109">
        <f t="shared" si="1086"/>
        <v>49550.000000000007</v>
      </c>
      <c r="AC5813" s="108">
        <f t="shared" si="1087"/>
        <v>941.45</v>
      </c>
      <c r="AD5813" s="107">
        <f t="shared" si="1088"/>
        <v>2.2222222222222223E-2</v>
      </c>
      <c r="AE5813" s="106">
        <f t="shared" si="1089"/>
        <v>20.921111111111113</v>
      </c>
      <c r="AF5813" s="105">
        <f t="shared" si="1090"/>
        <v>41.842222222222262</v>
      </c>
      <c r="AG5813" s="105">
        <f t="shared" si="1091"/>
        <v>949.15777777777771</v>
      </c>
    </row>
    <row r="5814" spans="1:33" s="88" customFormat="1" x14ac:dyDescent="0.35">
      <c r="A5814" s="21">
        <v>10141103</v>
      </c>
      <c r="B5814" s="115" t="s">
        <v>1665</v>
      </c>
      <c r="C5814" s="115" t="s">
        <v>710</v>
      </c>
      <c r="D5814" s="21"/>
      <c r="E5814" s="114" t="str">
        <f t="shared" si="1081"/>
        <v xml:space="preserve">TRANSFORMADOR MARCA:FUJI TUSCO SE-TETE </v>
      </c>
      <c r="F5814" s="21" t="s">
        <v>424</v>
      </c>
      <c r="G5814" s="21" t="s">
        <v>3179</v>
      </c>
      <c r="H5814" s="21" t="s">
        <v>411</v>
      </c>
      <c r="I5814" s="21" t="s">
        <v>3978</v>
      </c>
      <c r="J5814" s="21"/>
      <c r="K5814" s="21" t="s">
        <v>3982</v>
      </c>
      <c r="L5814" s="21" t="s">
        <v>3981</v>
      </c>
      <c r="M5814" s="21">
        <v>100</v>
      </c>
      <c r="N5814" s="21">
        <v>33</v>
      </c>
      <c r="O5814" s="21">
        <v>0.4</v>
      </c>
      <c r="P5814" s="21">
        <v>3</v>
      </c>
      <c r="Q5814" s="21">
        <v>2016</v>
      </c>
      <c r="R5814" s="21" t="s">
        <v>531</v>
      </c>
      <c r="S5814" s="21">
        <v>581259</v>
      </c>
      <c r="T5814" s="116">
        <v>763</v>
      </c>
      <c r="U5814" s="111">
        <v>45</v>
      </c>
      <c r="V5814" s="113">
        <f t="shared" si="1082"/>
        <v>746.89222222222224</v>
      </c>
      <c r="W5814" s="113">
        <f t="shared" si="1083"/>
        <v>16.107777777777756</v>
      </c>
      <c r="X5814" s="112">
        <f t="shared" si="1084"/>
        <v>16107.777777777756</v>
      </c>
      <c r="Y5814" s="111"/>
      <c r="Z5814" s="110">
        <f t="shared" si="1092"/>
        <v>44</v>
      </c>
      <c r="AA5814" s="109">
        <f t="shared" si="1085"/>
        <v>38.15</v>
      </c>
      <c r="AB5814" s="109">
        <f t="shared" si="1086"/>
        <v>38150</v>
      </c>
      <c r="AC5814" s="108">
        <f t="shared" si="1087"/>
        <v>724.85</v>
      </c>
      <c r="AD5814" s="107">
        <f t="shared" si="1088"/>
        <v>2.2222222222222223E-2</v>
      </c>
      <c r="AE5814" s="106">
        <f t="shared" si="1089"/>
        <v>16.10777777777778</v>
      </c>
      <c r="AF5814" s="105">
        <f t="shared" si="1090"/>
        <v>32.21555555555554</v>
      </c>
      <c r="AG5814" s="105">
        <f t="shared" si="1091"/>
        <v>730.78444444444449</v>
      </c>
    </row>
    <row r="5815" spans="1:33" s="88" customFormat="1" x14ac:dyDescent="0.35">
      <c r="A5815" s="21">
        <v>10141103</v>
      </c>
      <c r="B5815" s="115" t="s">
        <v>1665</v>
      </c>
      <c r="C5815" s="115" t="s">
        <v>710</v>
      </c>
      <c r="D5815" s="21"/>
      <c r="E5815" s="114" t="str">
        <f t="shared" si="1081"/>
        <v xml:space="preserve">TRANSFORMADOR MARCA:FUJI TUSCO SE-TETE </v>
      </c>
      <c r="F5815" s="21" t="s">
        <v>424</v>
      </c>
      <c r="G5815" s="21" t="s">
        <v>3179</v>
      </c>
      <c r="H5815" s="21" t="s">
        <v>411</v>
      </c>
      <c r="I5815" s="21" t="s">
        <v>3978</v>
      </c>
      <c r="J5815" s="21"/>
      <c r="K5815" s="21" t="s">
        <v>3980</v>
      </c>
      <c r="L5815" s="21" t="s">
        <v>3979</v>
      </c>
      <c r="M5815" s="21">
        <v>160</v>
      </c>
      <c r="N5815" s="21">
        <v>33</v>
      </c>
      <c r="O5815" s="21">
        <v>0.4</v>
      </c>
      <c r="P5815" s="21">
        <v>3</v>
      </c>
      <c r="Q5815" s="21">
        <v>2016</v>
      </c>
      <c r="R5815" s="21" t="s">
        <v>531</v>
      </c>
      <c r="S5815" s="21">
        <v>591129</v>
      </c>
      <c r="T5815" s="116">
        <v>991</v>
      </c>
      <c r="U5815" s="111">
        <v>45</v>
      </c>
      <c r="V5815" s="113">
        <f t="shared" si="1082"/>
        <v>970.07888888888886</v>
      </c>
      <c r="W5815" s="113">
        <f t="shared" si="1083"/>
        <v>20.921111111111145</v>
      </c>
      <c r="X5815" s="112">
        <f t="shared" si="1084"/>
        <v>20921.111111111146</v>
      </c>
      <c r="Y5815" s="111"/>
      <c r="Z5815" s="110">
        <f t="shared" si="1092"/>
        <v>44</v>
      </c>
      <c r="AA5815" s="109">
        <f t="shared" si="1085"/>
        <v>49.550000000000004</v>
      </c>
      <c r="AB5815" s="109">
        <f t="shared" si="1086"/>
        <v>49550.000000000007</v>
      </c>
      <c r="AC5815" s="108">
        <f t="shared" si="1087"/>
        <v>941.45</v>
      </c>
      <c r="AD5815" s="107">
        <f t="shared" si="1088"/>
        <v>2.2222222222222223E-2</v>
      </c>
      <c r="AE5815" s="106">
        <f t="shared" si="1089"/>
        <v>20.921111111111113</v>
      </c>
      <c r="AF5815" s="105">
        <f t="shared" si="1090"/>
        <v>41.842222222222262</v>
      </c>
      <c r="AG5815" s="105">
        <f t="shared" si="1091"/>
        <v>949.15777777777771</v>
      </c>
    </row>
    <row r="5816" spans="1:33" s="88" customFormat="1" x14ac:dyDescent="0.35">
      <c r="A5816" s="21">
        <v>10141103</v>
      </c>
      <c r="B5816" s="115" t="s">
        <v>1665</v>
      </c>
      <c r="C5816" s="115" t="s">
        <v>710</v>
      </c>
      <c r="D5816" s="21"/>
      <c r="E5816" s="114" t="str">
        <f t="shared" si="1081"/>
        <v xml:space="preserve">TRANSFORMADOR MARCA:FUJI TUSCO SE-TETE </v>
      </c>
      <c r="F5816" s="21" t="s">
        <v>424</v>
      </c>
      <c r="G5816" s="21" t="s">
        <v>3179</v>
      </c>
      <c r="H5816" s="21" t="s">
        <v>411</v>
      </c>
      <c r="I5816" s="21" t="s">
        <v>3978</v>
      </c>
      <c r="J5816" s="21"/>
      <c r="K5816" s="21" t="s">
        <v>3977</v>
      </c>
      <c r="L5816" s="21" t="s">
        <v>3976</v>
      </c>
      <c r="M5816" s="21">
        <v>160</v>
      </c>
      <c r="N5816" s="21">
        <v>33</v>
      </c>
      <c r="O5816" s="21">
        <v>0.4</v>
      </c>
      <c r="P5816" s="21">
        <v>3</v>
      </c>
      <c r="Q5816" s="21">
        <v>2016</v>
      </c>
      <c r="R5816" s="21" t="s">
        <v>531</v>
      </c>
      <c r="S5816" s="21">
        <v>581278</v>
      </c>
      <c r="T5816" s="116">
        <v>991</v>
      </c>
      <c r="U5816" s="111">
        <v>45</v>
      </c>
      <c r="V5816" s="113">
        <f t="shared" si="1082"/>
        <v>970.07888888888886</v>
      </c>
      <c r="W5816" s="113">
        <f t="shared" si="1083"/>
        <v>20.921111111111145</v>
      </c>
      <c r="X5816" s="112">
        <f t="shared" si="1084"/>
        <v>20921.111111111146</v>
      </c>
      <c r="Y5816" s="111"/>
      <c r="Z5816" s="110">
        <f t="shared" si="1092"/>
        <v>44</v>
      </c>
      <c r="AA5816" s="109">
        <f t="shared" si="1085"/>
        <v>49.550000000000004</v>
      </c>
      <c r="AB5816" s="109">
        <f t="shared" si="1086"/>
        <v>49550.000000000007</v>
      </c>
      <c r="AC5816" s="108">
        <f t="shared" si="1087"/>
        <v>941.45</v>
      </c>
      <c r="AD5816" s="107">
        <f t="shared" si="1088"/>
        <v>2.2222222222222223E-2</v>
      </c>
      <c r="AE5816" s="106">
        <f t="shared" si="1089"/>
        <v>20.921111111111113</v>
      </c>
      <c r="AF5816" s="105">
        <f t="shared" si="1090"/>
        <v>41.842222222222262</v>
      </c>
      <c r="AG5816" s="105">
        <f t="shared" si="1091"/>
        <v>949.15777777777771</v>
      </c>
    </row>
    <row r="5817" spans="1:33" s="88" customFormat="1" x14ac:dyDescent="0.35">
      <c r="A5817" s="21">
        <v>10141103</v>
      </c>
      <c r="B5817" s="115" t="s">
        <v>1665</v>
      </c>
      <c r="C5817" s="115" t="s">
        <v>710</v>
      </c>
      <c r="D5817" s="21"/>
      <c r="E5817" s="114" t="str">
        <f t="shared" si="1081"/>
        <v xml:space="preserve">TRANSFORMADOR MARCA:FUJI TUSCO SE-TETE </v>
      </c>
      <c r="F5817" s="21" t="s">
        <v>424</v>
      </c>
      <c r="G5817" s="21" t="s">
        <v>3179</v>
      </c>
      <c r="H5817" s="21" t="s">
        <v>411</v>
      </c>
      <c r="I5817" s="21" t="s">
        <v>3975</v>
      </c>
      <c r="J5817" s="21"/>
      <c r="K5817" s="21" t="s">
        <v>3974</v>
      </c>
      <c r="L5817" s="21" t="s">
        <v>3973</v>
      </c>
      <c r="M5817" s="21">
        <v>100</v>
      </c>
      <c r="N5817" s="21">
        <v>33</v>
      </c>
      <c r="O5817" s="21">
        <v>0.4</v>
      </c>
      <c r="P5817" s="21">
        <v>3</v>
      </c>
      <c r="Q5817" s="21">
        <v>2016</v>
      </c>
      <c r="R5817" s="21" t="s">
        <v>531</v>
      </c>
      <c r="S5817" s="21">
        <v>591140</v>
      </c>
      <c r="T5817" s="116">
        <v>763</v>
      </c>
      <c r="U5817" s="111">
        <v>45</v>
      </c>
      <c r="V5817" s="113">
        <f t="shared" si="1082"/>
        <v>746.89222222222224</v>
      </c>
      <c r="W5817" s="113">
        <f t="shared" si="1083"/>
        <v>16.107777777777756</v>
      </c>
      <c r="X5817" s="112">
        <f t="shared" si="1084"/>
        <v>16107.777777777756</v>
      </c>
      <c r="Y5817" s="111"/>
      <c r="Z5817" s="110">
        <f t="shared" si="1092"/>
        <v>44</v>
      </c>
      <c r="AA5817" s="109">
        <f t="shared" si="1085"/>
        <v>38.15</v>
      </c>
      <c r="AB5817" s="109">
        <f t="shared" si="1086"/>
        <v>38150</v>
      </c>
      <c r="AC5817" s="108">
        <f t="shared" si="1087"/>
        <v>724.85</v>
      </c>
      <c r="AD5817" s="107">
        <f t="shared" si="1088"/>
        <v>2.2222222222222223E-2</v>
      </c>
      <c r="AE5817" s="106">
        <f t="shared" si="1089"/>
        <v>16.10777777777778</v>
      </c>
      <c r="AF5817" s="105">
        <f t="shared" si="1090"/>
        <v>32.21555555555554</v>
      </c>
      <c r="AG5817" s="105">
        <f t="shared" si="1091"/>
        <v>730.78444444444449</v>
      </c>
    </row>
    <row r="5818" spans="1:33" s="88" customFormat="1" x14ac:dyDescent="0.35">
      <c r="A5818" s="21">
        <v>10141103</v>
      </c>
      <c r="B5818" s="115" t="s">
        <v>1665</v>
      </c>
      <c r="C5818" s="115" t="s">
        <v>710</v>
      </c>
      <c r="D5818" s="21"/>
      <c r="E5818" s="114" t="str">
        <f t="shared" si="1081"/>
        <v xml:space="preserve">TRANSFORMADOR MARCA:FUJI TUSCO SE-MANJE </v>
      </c>
      <c r="F5818" s="21" t="s">
        <v>424</v>
      </c>
      <c r="G5818" s="21" t="s">
        <v>3139</v>
      </c>
      <c r="H5818" s="21" t="s">
        <v>3166</v>
      </c>
      <c r="I5818" s="21" t="s">
        <v>3972</v>
      </c>
      <c r="J5818" s="21"/>
      <c r="K5818" s="21" t="s">
        <v>3971</v>
      </c>
      <c r="L5818" s="21" t="s">
        <v>3970</v>
      </c>
      <c r="M5818" s="21">
        <v>160</v>
      </c>
      <c r="N5818" s="21">
        <v>33</v>
      </c>
      <c r="O5818" s="21">
        <v>0.4</v>
      </c>
      <c r="P5818" s="21">
        <v>3</v>
      </c>
      <c r="Q5818" s="21">
        <v>2016</v>
      </c>
      <c r="R5818" s="21" t="s">
        <v>531</v>
      </c>
      <c r="S5818" s="21">
        <v>591365</v>
      </c>
      <c r="T5818" s="116">
        <v>991</v>
      </c>
      <c r="U5818" s="111">
        <v>45</v>
      </c>
      <c r="V5818" s="113">
        <f t="shared" si="1082"/>
        <v>970.07888888888886</v>
      </c>
      <c r="W5818" s="113">
        <f t="shared" si="1083"/>
        <v>20.921111111111145</v>
      </c>
      <c r="X5818" s="112">
        <f t="shared" si="1084"/>
        <v>20921.111111111146</v>
      </c>
      <c r="Y5818" s="111"/>
      <c r="Z5818" s="110">
        <f t="shared" si="1092"/>
        <v>44</v>
      </c>
      <c r="AA5818" s="109">
        <f t="shared" si="1085"/>
        <v>49.550000000000004</v>
      </c>
      <c r="AB5818" s="109">
        <f t="shared" si="1086"/>
        <v>49550.000000000007</v>
      </c>
      <c r="AC5818" s="108">
        <f t="shared" si="1087"/>
        <v>941.45</v>
      </c>
      <c r="AD5818" s="107">
        <f t="shared" si="1088"/>
        <v>2.2222222222222223E-2</v>
      </c>
      <c r="AE5818" s="106">
        <f t="shared" si="1089"/>
        <v>20.921111111111113</v>
      </c>
      <c r="AF5818" s="105">
        <f t="shared" si="1090"/>
        <v>41.842222222222262</v>
      </c>
      <c r="AG5818" s="105">
        <f t="shared" si="1091"/>
        <v>949.15777777777771</v>
      </c>
    </row>
    <row r="5819" spans="1:33" s="88" customFormat="1" x14ac:dyDescent="0.35">
      <c r="A5819" s="21">
        <v>10141103</v>
      </c>
      <c r="B5819" s="115" t="s">
        <v>1665</v>
      </c>
      <c r="C5819" s="115" t="s">
        <v>710</v>
      </c>
      <c r="D5819" s="21"/>
      <c r="E5819" s="114" t="str">
        <f t="shared" si="1081"/>
        <v xml:space="preserve">TRANSFORMADOR MARCA:FUJI TUSCO SE-MANJE </v>
      </c>
      <c r="F5819" s="21" t="s">
        <v>424</v>
      </c>
      <c r="G5819" s="21" t="s">
        <v>3139</v>
      </c>
      <c r="H5819" s="21" t="s">
        <v>3166</v>
      </c>
      <c r="I5819" s="21" t="s">
        <v>3969</v>
      </c>
      <c r="J5819" s="21"/>
      <c r="K5819" s="21" t="s">
        <v>3968</v>
      </c>
      <c r="L5819" s="21" t="s">
        <v>3967</v>
      </c>
      <c r="M5819" s="21">
        <v>160</v>
      </c>
      <c r="N5819" s="21">
        <v>33</v>
      </c>
      <c r="O5819" s="21">
        <v>0.4</v>
      </c>
      <c r="P5819" s="21">
        <v>3</v>
      </c>
      <c r="Q5819" s="21">
        <v>2016</v>
      </c>
      <c r="R5819" s="21" t="s">
        <v>531</v>
      </c>
      <c r="S5819" s="21">
        <v>591360</v>
      </c>
      <c r="T5819" s="116">
        <v>991</v>
      </c>
      <c r="U5819" s="111">
        <v>45</v>
      </c>
      <c r="V5819" s="113">
        <f t="shared" si="1082"/>
        <v>970.07888888888886</v>
      </c>
      <c r="W5819" s="113">
        <f t="shared" si="1083"/>
        <v>20.921111111111145</v>
      </c>
      <c r="X5819" s="112">
        <f t="shared" si="1084"/>
        <v>20921.111111111146</v>
      </c>
      <c r="Y5819" s="111"/>
      <c r="Z5819" s="110">
        <f t="shared" si="1092"/>
        <v>44</v>
      </c>
      <c r="AA5819" s="109">
        <f t="shared" si="1085"/>
        <v>49.550000000000004</v>
      </c>
      <c r="AB5819" s="109">
        <f t="shared" si="1086"/>
        <v>49550.000000000007</v>
      </c>
      <c r="AC5819" s="108">
        <f t="shared" si="1087"/>
        <v>941.45</v>
      </c>
      <c r="AD5819" s="107">
        <f t="shared" si="1088"/>
        <v>2.2222222222222223E-2</v>
      </c>
      <c r="AE5819" s="106">
        <f t="shared" si="1089"/>
        <v>20.921111111111113</v>
      </c>
      <c r="AF5819" s="105">
        <f t="shared" si="1090"/>
        <v>41.842222222222262</v>
      </c>
      <c r="AG5819" s="105">
        <f t="shared" si="1091"/>
        <v>949.15777777777771</v>
      </c>
    </row>
    <row r="5820" spans="1:33" s="88" customFormat="1" x14ac:dyDescent="0.35">
      <c r="A5820" s="21">
        <v>10141103</v>
      </c>
      <c r="B5820" s="115" t="s">
        <v>1665</v>
      </c>
      <c r="C5820" s="115" t="s">
        <v>710</v>
      </c>
      <c r="D5820" s="21"/>
      <c r="E5820" s="114" t="str">
        <f t="shared" si="1081"/>
        <v xml:space="preserve">TRANSFORMADOR MARCA:FUJI TUSCO SE-MANJE </v>
      </c>
      <c r="F5820" s="21" t="s">
        <v>424</v>
      </c>
      <c r="G5820" s="21" t="s">
        <v>3139</v>
      </c>
      <c r="H5820" s="21" t="s">
        <v>3166</v>
      </c>
      <c r="I5820" s="21" t="s">
        <v>3966</v>
      </c>
      <c r="J5820" s="21"/>
      <c r="K5820" s="21" t="s">
        <v>3965</v>
      </c>
      <c r="L5820" s="21" t="s">
        <v>3964</v>
      </c>
      <c r="M5820" s="21">
        <v>100</v>
      </c>
      <c r="N5820" s="21">
        <v>33</v>
      </c>
      <c r="O5820" s="21">
        <v>0.4</v>
      </c>
      <c r="P5820" s="21">
        <v>3</v>
      </c>
      <c r="Q5820" s="21">
        <v>2016</v>
      </c>
      <c r="R5820" s="21" t="s">
        <v>531</v>
      </c>
      <c r="S5820" s="21">
        <v>591187</v>
      </c>
      <c r="T5820" s="116">
        <v>763</v>
      </c>
      <c r="U5820" s="111">
        <v>45</v>
      </c>
      <c r="V5820" s="113">
        <f t="shared" si="1082"/>
        <v>746.89222222222224</v>
      </c>
      <c r="W5820" s="113">
        <f t="shared" si="1083"/>
        <v>16.107777777777756</v>
      </c>
      <c r="X5820" s="112">
        <f t="shared" si="1084"/>
        <v>16107.777777777756</v>
      </c>
      <c r="Y5820" s="111"/>
      <c r="Z5820" s="110">
        <f t="shared" si="1092"/>
        <v>44</v>
      </c>
      <c r="AA5820" s="109">
        <f t="shared" si="1085"/>
        <v>38.15</v>
      </c>
      <c r="AB5820" s="109">
        <f t="shared" si="1086"/>
        <v>38150</v>
      </c>
      <c r="AC5820" s="108">
        <f t="shared" si="1087"/>
        <v>724.85</v>
      </c>
      <c r="AD5820" s="107">
        <f t="shared" si="1088"/>
        <v>2.2222222222222223E-2</v>
      </c>
      <c r="AE5820" s="106">
        <f t="shared" si="1089"/>
        <v>16.10777777777778</v>
      </c>
      <c r="AF5820" s="105">
        <f t="shared" si="1090"/>
        <v>32.21555555555554</v>
      </c>
      <c r="AG5820" s="105">
        <f t="shared" si="1091"/>
        <v>730.78444444444449</v>
      </c>
    </row>
    <row r="5821" spans="1:33" s="88" customFormat="1" x14ac:dyDescent="0.35">
      <c r="A5821" s="21">
        <v>10141103</v>
      </c>
      <c r="B5821" s="115" t="s">
        <v>1665</v>
      </c>
      <c r="C5821" s="115" t="s">
        <v>710</v>
      </c>
      <c r="D5821" s="21"/>
      <c r="E5821" s="114" t="str">
        <f t="shared" si="1081"/>
        <v xml:space="preserve">TRANSFORMADOR MARCA:FUJI TUSCO SE-MANJE </v>
      </c>
      <c r="F5821" s="21" t="s">
        <v>424</v>
      </c>
      <c r="G5821" s="21" t="s">
        <v>3139</v>
      </c>
      <c r="H5821" s="21" t="s">
        <v>3166</v>
      </c>
      <c r="I5821" s="21" t="s">
        <v>3963</v>
      </c>
      <c r="J5821" s="21"/>
      <c r="K5821" s="119" t="s">
        <v>3962</v>
      </c>
      <c r="L5821" s="119" t="s">
        <v>3961</v>
      </c>
      <c r="M5821" s="21">
        <v>100</v>
      </c>
      <c r="N5821" s="21">
        <v>33</v>
      </c>
      <c r="O5821" s="21">
        <v>0.4</v>
      </c>
      <c r="P5821" s="124">
        <v>3</v>
      </c>
      <c r="Q5821" s="21">
        <v>2016</v>
      </c>
      <c r="R5821" s="21" t="s">
        <v>531</v>
      </c>
      <c r="S5821" s="21">
        <v>591173</v>
      </c>
      <c r="T5821" s="116">
        <v>763</v>
      </c>
      <c r="U5821" s="111">
        <v>45</v>
      </c>
      <c r="V5821" s="113">
        <f t="shared" si="1082"/>
        <v>746.89222222222224</v>
      </c>
      <c r="W5821" s="113">
        <f t="shared" si="1083"/>
        <v>16.107777777777756</v>
      </c>
      <c r="X5821" s="112">
        <f t="shared" si="1084"/>
        <v>16107.777777777756</v>
      </c>
      <c r="Y5821" s="111"/>
      <c r="Z5821" s="110">
        <f t="shared" si="1092"/>
        <v>44</v>
      </c>
      <c r="AA5821" s="109">
        <f t="shared" si="1085"/>
        <v>38.15</v>
      </c>
      <c r="AB5821" s="109">
        <f t="shared" si="1086"/>
        <v>38150</v>
      </c>
      <c r="AC5821" s="108">
        <f t="shared" si="1087"/>
        <v>724.85</v>
      </c>
      <c r="AD5821" s="107">
        <f t="shared" si="1088"/>
        <v>2.2222222222222223E-2</v>
      </c>
      <c r="AE5821" s="106">
        <f t="shared" si="1089"/>
        <v>16.10777777777778</v>
      </c>
      <c r="AF5821" s="105">
        <f t="shared" si="1090"/>
        <v>32.21555555555554</v>
      </c>
      <c r="AG5821" s="105">
        <f t="shared" si="1091"/>
        <v>730.78444444444449</v>
      </c>
    </row>
    <row r="5822" spans="1:33" s="88" customFormat="1" x14ac:dyDescent="0.35">
      <c r="A5822" s="21">
        <v>10141103</v>
      </c>
      <c r="B5822" s="115" t="s">
        <v>1665</v>
      </c>
      <c r="C5822" s="115" t="s">
        <v>710</v>
      </c>
      <c r="D5822" s="21"/>
      <c r="E5822" s="114" t="str">
        <f t="shared" si="1081"/>
        <v xml:space="preserve">TRANSFORMADOR MARCA:FUJI TUSCO SE-MANJE </v>
      </c>
      <c r="F5822" s="21" t="s">
        <v>424</v>
      </c>
      <c r="G5822" s="21" t="s">
        <v>3139</v>
      </c>
      <c r="H5822" s="21" t="s">
        <v>3166</v>
      </c>
      <c r="I5822" s="21" t="s">
        <v>3960</v>
      </c>
      <c r="J5822" s="21"/>
      <c r="K5822" s="119" t="s">
        <v>3959</v>
      </c>
      <c r="L5822" s="119" t="s">
        <v>3958</v>
      </c>
      <c r="M5822" s="21">
        <v>100</v>
      </c>
      <c r="N5822" s="21">
        <v>33</v>
      </c>
      <c r="O5822" s="21">
        <v>0.4</v>
      </c>
      <c r="P5822" s="124">
        <v>3</v>
      </c>
      <c r="Q5822" s="21">
        <v>2016</v>
      </c>
      <c r="R5822" s="21" t="s">
        <v>531</v>
      </c>
      <c r="S5822" s="21">
        <v>591178</v>
      </c>
      <c r="T5822" s="116">
        <v>763</v>
      </c>
      <c r="U5822" s="111">
        <v>45</v>
      </c>
      <c r="V5822" s="113">
        <f t="shared" si="1082"/>
        <v>746.89222222222224</v>
      </c>
      <c r="W5822" s="113">
        <f t="shared" si="1083"/>
        <v>16.107777777777756</v>
      </c>
      <c r="X5822" s="112">
        <f t="shared" si="1084"/>
        <v>16107.777777777756</v>
      </c>
      <c r="Y5822" s="111"/>
      <c r="Z5822" s="110">
        <f t="shared" si="1092"/>
        <v>44</v>
      </c>
      <c r="AA5822" s="109">
        <f t="shared" si="1085"/>
        <v>38.15</v>
      </c>
      <c r="AB5822" s="109">
        <f t="shared" si="1086"/>
        <v>38150</v>
      </c>
      <c r="AC5822" s="108">
        <f t="shared" si="1087"/>
        <v>724.85</v>
      </c>
      <c r="AD5822" s="107">
        <f t="shared" si="1088"/>
        <v>2.2222222222222223E-2</v>
      </c>
      <c r="AE5822" s="106">
        <f t="shared" si="1089"/>
        <v>16.10777777777778</v>
      </c>
      <c r="AF5822" s="105">
        <f t="shared" si="1090"/>
        <v>32.21555555555554</v>
      </c>
      <c r="AG5822" s="105">
        <f t="shared" si="1091"/>
        <v>730.78444444444449</v>
      </c>
    </row>
    <row r="5823" spans="1:33" s="88" customFormat="1" x14ac:dyDescent="0.35">
      <c r="A5823" s="21">
        <v>10141103</v>
      </c>
      <c r="B5823" s="21" t="s">
        <v>1665</v>
      </c>
      <c r="C5823" s="115" t="s">
        <v>710</v>
      </c>
      <c r="D5823" s="22"/>
      <c r="E5823" s="114" t="str">
        <f t="shared" si="1081"/>
        <v xml:space="preserve">TRANSFORMADOR MARCA:FUJI TUSCO SE-MANJE </v>
      </c>
      <c r="F5823" s="21" t="s">
        <v>424</v>
      </c>
      <c r="G5823" s="21" t="s">
        <v>3139</v>
      </c>
      <c r="H5823" s="21" t="s">
        <v>3166</v>
      </c>
      <c r="I5823" s="21" t="s">
        <v>3957</v>
      </c>
      <c r="J5823" s="21"/>
      <c r="K5823" s="119" t="s">
        <v>3956</v>
      </c>
      <c r="L5823" s="119" t="s">
        <v>3955</v>
      </c>
      <c r="M5823" s="21">
        <v>50</v>
      </c>
      <c r="N5823" s="21">
        <v>33</v>
      </c>
      <c r="O5823" s="21">
        <v>0.4</v>
      </c>
      <c r="P5823" s="124">
        <v>3</v>
      </c>
      <c r="Q5823" s="21">
        <v>2016</v>
      </c>
      <c r="R5823" s="21" t="s">
        <v>531</v>
      </c>
      <c r="S5823" s="21">
        <v>521151</v>
      </c>
      <c r="T5823" s="24">
        <v>643</v>
      </c>
      <c r="U5823" s="111">
        <v>45</v>
      </c>
      <c r="V5823" s="113">
        <f t="shared" si="1082"/>
        <v>629.42555555555555</v>
      </c>
      <c r="W5823" s="113">
        <f t="shared" si="1083"/>
        <v>13.574444444444453</v>
      </c>
      <c r="X5823" s="112">
        <f t="shared" si="1084"/>
        <v>13574.444444444453</v>
      </c>
      <c r="Y5823" s="111"/>
      <c r="Z5823" s="110">
        <f t="shared" si="1092"/>
        <v>44</v>
      </c>
      <c r="AA5823" s="109">
        <f t="shared" si="1085"/>
        <v>32.15</v>
      </c>
      <c r="AB5823" s="109">
        <f t="shared" si="1086"/>
        <v>32150</v>
      </c>
      <c r="AC5823" s="108">
        <f t="shared" si="1087"/>
        <v>610.85</v>
      </c>
      <c r="AD5823" s="107">
        <f t="shared" si="1088"/>
        <v>2.2222222222222223E-2</v>
      </c>
      <c r="AE5823" s="106">
        <f t="shared" si="1089"/>
        <v>13.574444444444445</v>
      </c>
      <c r="AF5823" s="105">
        <f t="shared" si="1090"/>
        <v>27.148888888888898</v>
      </c>
      <c r="AG5823" s="105">
        <f t="shared" si="1091"/>
        <v>615.85111111111109</v>
      </c>
    </row>
    <row r="5824" spans="1:33" s="88" customFormat="1" x14ac:dyDescent="0.35">
      <c r="A5824" s="21">
        <v>10141103</v>
      </c>
      <c r="B5824" s="21" t="s">
        <v>1665</v>
      </c>
      <c r="C5824" s="115" t="s">
        <v>710</v>
      </c>
      <c r="D5824" s="21"/>
      <c r="E5824" s="114" t="str">
        <f t="shared" si="1081"/>
        <v xml:space="preserve">TRANSFORMADOR MARCA:FUJI TUSCO SE-MANJE </v>
      </c>
      <c r="F5824" s="21" t="s">
        <v>424</v>
      </c>
      <c r="G5824" s="21" t="s">
        <v>3139</v>
      </c>
      <c r="H5824" s="21" t="s">
        <v>3166</v>
      </c>
      <c r="I5824" s="21" t="s">
        <v>3954</v>
      </c>
      <c r="J5824" s="21"/>
      <c r="K5824" s="119" t="s">
        <v>3953</v>
      </c>
      <c r="L5824" s="119" t="s">
        <v>3952</v>
      </c>
      <c r="M5824" s="21">
        <v>100</v>
      </c>
      <c r="N5824" s="21">
        <v>33</v>
      </c>
      <c r="O5824" s="21">
        <v>0.4</v>
      </c>
      <c r="P5824" s="124">
        <v>3</v>
      </c>
      <c r="Q5824" s="21">
        <v>2016</v>
      </c>
      <c r="R5824" s="21" t="s">
        <v>531</v>
      </c>
      <c r="S5824" s="21">
        <v>521156</v>
      </c>
      <c r="T5824" s="24">
        <v>763</v>
      </c>
      <c r="U5824" s="111">
        <v>45</v>
      </c>
      <c r="V5824" s="113">
        <f t="shared" si="1082"/>
        <v>746.89222222222224</v>
      </c>
      <c r="W5824" s="113">
        <f t="shared" si="1083"/>
        <v>16.107777777777756</v>
      </c>
      <c r="X5824" s="112">
        <f t="shared" si="1084"/>
        <v>16107.777777777756</v>
      </c>
      <c r="Y5824" s="111"/>
      <c r="Z5824" s="110">
        <f t="shared" si="1092"/>
        <v>44</v>
      </c>
      <c r="AA5824" s="109">
        <f t="shared" si="1085"/>
        <v>38.15</v>
      </c>
      <c r="AB5824" s="109">
        <f t="shared" si="1086"/>
        <v>38150</v>
      </c>
      <c r="AC5824" s="108">
        <f t="shared" si="1087"/>
        <v>724.85</v>
      </c>
      <c r="AD5824" s="107">
        <f t="shared" si="1088"/>
        <v>2.2222222222222223E-2</v>
      </c>
      <c r="AE5824" s="106">
        <f t="shared" si="1089"/>
        <v>16.10777777777778</v>
      </c>
      <c r="AF5824" s="105">
        <f t="shared" si="1090"/>
        <v>32.21555555555554</v>
      </c>
      <c r="AG5824" s="105">
        <f t="shared" si="1091"/>
        <v>730.78444444444449</v>
      </c>
    </row>
    <row r="5825" spans="1:33" s="88" customFormat="1" x14ac:dyDescent="0.35">
      <c r="A5825" s="21">
        <v>10141103</v>
      </c>
      <c r="B5825" s="21" t="s">
        <v>1665</v>
      </c>
      <c r="C5825" s="115" t="s">
        <v>710</v>
      </c>
      <c r="D5825" s="21"/>
      <c r="E5825" s="114" t="str">
        <f t="shared" si="1081"/>
        <v xml:space="preserve">TRANSFORMADOR MARCA:FUJI TUSCO SE-MANJE </v>
      </c>
      <c r="F5825" s="21" t="s">
        <v>424</v>
      </c>
      <c r="G5825" s="21" t="s">
        <v>3139</v>
      </c>
      <c r="H5825" s="21" t="s">
        <v>3948</v>
      </c>
      <c r="I5825" s="21" t="s">
        <v>3951</v>
      </c>
      <c r="J5825" s="21"/>
      <c r="K5825" s="119" t="s">
        <v>3950</v>
      </c>
      <c r="L5825" s="119" t="s">
        <v>3949</v>
      </c>
      <c r="M5825" s="21">
        <v>100</v>
      </c>
      <c r="N5825" s="21">
        <v>33</v>
      </c>
      <c r="O5825" s="21">
        <v>0.4</v>
      </c>
      <c r="P5825" s="124">
        <v>3</v>
      </c>
      <c r="Q5825" s="21">
        <v>2016</v>
      </c>
      <c r="R5825" s="21" t="s">
        <v>531</v>
      </c>
      <c r="S5825" s="21">
        <v>591149</v>
      </c>
      <c r="T5825" s="116">
        <v>763</v>
      </c>
      <c r="U5825" s="111">
        <v>45</v>
      </c>
      <c r="V5825" s="113">
        <f t="shared" si="1082"/>
        <v>746.89222222222224</v>
      </c>
      <c r="W5825" s="113">
        <f t="shared" si="1083"/>
        <v>16.107777777777756</v>
      </c>
      <c r="X5825" s="112">
        <f t="shared" si="1084"/>
        <v>16107.777777777756</v>
      </c>
      <c r="Y5825" s="111"/>
      <c r="Z5825" s="110">
        <f t="shared" si="1092"/>
        <v>44</v>
      </c>
      <c r="AA5825" s="109">
        <f t="shared" si="1085"/>
        <v>38.15</v>
      </c>
      <c r="AB5825" s="109">
        <f t="shared" si="1086"/>
        <v>38150</v>
      </c>
      <c r="AC5825" s="108">
        <f t="shared" si="1087"/>
        <v>724.85</v>
      </c>
      <c r="AD5825" s="107">
        <f t="shared" si="1088"/>
        <v>2.2222222222222223E-2</v>
      </c>
      <c r="AE5825" s="106">
        <f t="shared" si="1089"/>
        <v>16.10777777777778</v>
      </c>
      <c r="AF5825" s="105">
        <f t="shared" si="1090"/>
        <v>32.21555555555554</v>
      </c>
      <c r="AG5825" s="105">
        <f t="shared" si="1091"/>
        <v>730.78444444444449</v>
      </c>
    </row>
    <row r="5826" spans="1:33" s="88" customFormat="1" x14ac:dyDescent="0.35">
      <c r="A5826" s="21">
        <v>10141103</v>
      </c>
      <c r="B5826" s="21" t="s">
        <v>1665</v>
      </c>
      <c r="C5826" s="115" t="s">
        <v>710</v>
      </c>
      <c r="D5826" s="21"/>
      <c r="E5826" s="114" t="str">
        <f t="shared" ref="E5826:E5889" si="1093">+CONCATENATE(C5826," ","MARCA:",R5826," ",G5826," ",D5826,)</f>
        <v xml:space="preserve">TRANSFORMADOR MARCA:FUJI TUSCO SE-MANJE </v>
      </c>
      <c r="F5826" s="21" t="s">
        <v>424</v>
      </c>
      <c r="G5826" s="21" t="s">
        <v>3139</v>
      </c>
      <c r="H5826" s="21" t="s">
        <v>3948</v>
      </c>
      <c r="I5826" s="21" t="s">
        <v>3947</v>
      </c>
      <c r="J5826" s="21"/>
      <c r="K5826" s="21" t="s">
        <v>3946</v>
      </c>
      <c r="L5826" s="21" t="s">
        <v>3945</v>
      </c>
      <c r="M5826" s="21">
        <v>100</v>
      </c>
      <c r="N5826" s="21">
        <v>33</v>
      </c>
      <c r="O5826" s="21">
        <v>0.4</v>
      </c>
      <c r="P5826" s="21">
        <v>3</v>
      </c>
      <c r="Q5826" s="21">
        <v>2016</v>
      </c>
      <c r="R5826" s="21" t="s">
        <v>531</v>
      </c>
      <c r="S5826" s="21">
        <v>951171</v>
      </c>
      <c r="T5826" s="116">
        <v>763</v>
      </c>
      <c r="U5826" s="110">
        <v>45</v>
      </c>
      <c r="V5826" s="113">
        <f t="shared" ref="V5826:V5889" si="1094">((Z5826/U5826)*(T5826-AA5826))+AA5826</f>
        <v>746.89222222222224</v>
      </c>
      <c r="W5826" s="113">
        <f t="shared" ref="W5826:W5889" si="1095">+T5826-V5826</f>
        <v>16.107777777777756</v>
      </c>
      <c r="X5826" s="112">
        <f t="shared" ref="X5826:X5889" si="1096">+W5826*1000</f>
        <v>16107.777777777756</v>
      </c>
      <c r="Y5826" s="111"/>
      <c r="Z5826" s="110">
        <f t="shared" si="1092"/>
        <v>44</v>
      </c>
      <c r="AA5826" s="109">
        <f t="shared" ref="AA5826:AA5889" si="1097">(5/100*T5826)</f>
        <v>38.15</v>
      </c>
      <c r="AB5826" s="109">
        <f t="shared" ref="AB5826:AB5889" si="1098">+AA5826*1000</f>
        <v>38150</v>
      </c>
      <c r="AC5826" s="108">
        <f t="shared" ref="AC5826:AC5889" si="1099">+T5826-AA5826</f>
        <v>724.85</v>
      </c>
      <c r="AD5826" s="107">
        <f t="shared" ref="AD5826:AD5889" si="1100">1/U5826</f>
        <v>2.2222222222222223E-2</v>
      </c>
      <c r="AE5826" s="106">
        <f t="shared" ref="AE5826:AE5889" si="1101">+AC5826*AD5826</f>
        <v>16.10777777777778</v>
      </c>
      <c r="AF5826" s="105">
        <f t="shared" ref="AF5826:AF5889" si="1102">+T5826-V5826+AE5826</f>
        <v>32.21555555555554</v>
      </c>
      <c r="AG5826" s="105">
        <f t="shared" ref="AG5826:AG5889" si="1103">+V5826-AE5826</f>
        <v>730.78444444444449</v>
      </c>
    </row>
    <row r="5827" spans="1:33" s="88" customFormat="1" x14ac:dyDescent="0.35">
      <c r="A5827" s="21">
        <v>10141103</v>
      </c>
      <c r="B5827" s="21" t="s">
        <v>1665</v>
      </c>
      <c r="C5827" s="115" t="s">
        <v>710</v>
      </c>
      <c r="D5827" s="22"/>
      <c r="E5827" s="114" t="str">
        <f t="shared" si="1093"/>
        <v xml:space="preserve">TRANSFORMADOR MARCA:FUJI TUSCO SE-JINDAL </v>
      </c>
      <c r="F5827" s="57" t="s">
        <v>424</v>
      </c>
      <c r="G5827" s="21" t="s">
        <v>3857</v>
      </c>
      <c r="H5827" s="21" t="s">
        <v>3856</v>
      </c>
      <c r="I5827" s="21" t="s">
        <v>3944</v>
      </c>
      <c r="J5827" s="57"/>
      <c r="K5827" s="57"/>
      <c r="L5827" s="57"/>
      <c r="M5827" s="21">
        <v>160</v>
      </c>
      <c r="N5827" s="21">
        <v>33</v>
      </c>
      <c r="O5827" s="21">
        <v>0.4</v>
      </c>
      <c r="P5827" s="57">
        <v>3</v>
      </c>
      <c r="Q5827" s="57">
        <v>2016</v>
      </c>
      <c r="R5827" s="57" t="s">
        <v>531</v>
      </c>
      <c r="S5827" s="57" t="s">
        <v>3943</v>
      </c>
      <c r="T5827" s="116">
        <v>991</v>
      </c>
      <c r="U5827" s="110">
        <v>45</v>
      </c>
      <c r="V5827" s="113">
        <f t="shared" si="1094"/>
        <v>970.07888888888886</v>
      </c>
      <c r="W5827" s="113">
        <f t="shared" si="1095"/>
        <v>20.921111111111145</v>
      </c>
      <c r="X5827" s="112">
        <f t="shared" si="1096"/>
        <v>20921.111111111146</v>
      </c>
      <c r="Y5827" s="111"/>
      <c r="Z5827" s="110">
        <f t="shared" si="1092"/>
        <v>44</v>
      </c>
      <c r="AA5827" s="109">
        <f t="shared" si="1097"/>
        <v>49.550000000000004</v>
      </c>
      <c r="AB5827" s="109">
        <f t="shared" si="1098"/>
        <v>49550.000000000007</v>
      </c>
      <c r="AC5827" s="108">
        <f t="shared" si="1099"/>
        <v>941.45</v>
      </c>
      <c r="AD5827" s="107">
        <f t="shared" si="1100"/>
        <v>2.2222222222222223E-2</v>
      </c>
      <c r="AE5827" s="106">
        <f t="shared" si="1101"/>
        <v>20.921111111111113</v>
      </c>
      <c r="AF5827" s="105">
        <f t="shared" si="1102"/>
        <v>41.842222222222262</v>
      </c>
      <c r="AG5827" s="105">
        <f t="shared" si="1103"/>
        <v>949.15777777777771</v>
      </c>
    </row>
    <row r="5828" spans="1:33" s="88" customFormat="1" x14ac:dyDescent="0.35">
      <c r="A5828" s="21">
        <v>10141103</v>
      </c>
      <c r="B5828" s="21" t="s">
        <v>1665</v>
      </c>
      <c r="C5828" s="115" t="s">
        <v>710</v>
      </c>
      <c r="D5828" s="22"/>
      <c r="E5828" s="114" t="str">
        <f t="shared" si="1093"/>
        <v xml:space="preserve">TRANSFORMADOR MARCA:FUJI TUSCO SE-JINDAL </v>
      </c>
      <c r="F5828" s="21" t="s">
        <v>424</v>
      </c>
      <c r="G5828" s="21" t="s">
        <v>3857</v>
      </c>
      <c r="H5828" s="21" t="s">
        <v>3856</v>
      </c>
      <c r="I5828" s="21" t="s">
        <v>3930</v>
      </c>
      <c r="J5828" s="21"/>
      <c r="K5828" s="21" t="s">
        <v>3942</v>
      </c>
      <c r="L5828" s="21" t="s">
        <v>3941</v>
      </c>
      <c r="M5828" s="21">
        <v>160</v>
      </c>
      <c r="N5828" s="21">
        <v>33</v>
      </c>
      <c r="O5828" s="21">
        <v>0.4</v>
      </c>
      <c r="P5828" s="21">
        <v>3</v>
      </c>
      <c r="Q5828" s="21">
        <v>2016</v>
      </c>
      <c r="R5828" s="21" t="s">
        <v>531</v>
      </c>
      <c r="S5828" s="21">
        <v>581704</v>
      </c>
      <c r="T5828" s="116">
        <v>991</v>
      </c>
      <c r="U5828" s="110">
        <v>45</v>
      </c>
      <c r="V5828" s="113">
        <f t="shared" si="1094"/>
        <v>970.07888888888886</v>
      </c>
      <c r="W5828" s="113">
        <f t="shared" si="1095"/>
        <v>20.921111111111145</v>
      </c>
      <c r="X5828" s="112">
        <f t="shared" si="1096"/>
        <v>20921.111111111146</v>
      </c>
      <c r="Y5828" s="111"/>
      <c r="Z5828" s="110">
        <f t="shared" si="1092"/>
        <v>44</v>
      </c>
      <c r="AA5828" s="109">
        <f t="shared" si="1097"/>
        <v>49.550000000000004</v>
      </c>
      <c r="AB5828" s="109">
        <f t="shared" si="1098"/>
        <v>49550.000000000007</v>
      </c>
      <c r="AC5828" s="108">
        <f t="shared" si="1099"/>
        <v>941.45</v>
      </c>
      <c r="AD5828" s="107">
        <f t="shared" si="1100"/>
        <v>2.2222222222222223E-2</v>
      </c>
      <c r="AE5828" s="106">
        <f t="shared" si="1101"/>
        <v>20.921111111111113</v>
      </c>
      <c r="AF5828" s="105">
        <f t="shared" si="1102"/>
        <v>41.842222222222262</v>
      </c>
      <c r="AG5828" s="105">
        <f t="shared" si="1103"/>
        <v>949.15777777777771</v>
      </c>
    </row>
    <row r="5829" spans="1:33" s="88" customFormat="1" x14ac:dyDescent="0.35">
      <c r="A5829" s="21">
        <v>10141103</v>
      </c>
      <c r="B5829" s="21" t="s">
        <v>1665</v>
      </c>
      <c r="C5829" s="115" t="s">
        <v>710</v>
      </c>
      <c r="D5829" s="21"/>
      <c r="E5829" s="114" t="str">
        <f t="shared" si="1093"/>
        <v xml:space="preserve">TRANSFORMADOR MARCA:FUJI TUSCO SE-JINDAL </v>
      </c>
      <c r="F5829" s="21" t="s">
        <v>424</v>
      </c>
      <c r="G5829" s="21" t="s">
        <v>3857</v>
      </c>
      <c r="H5829" s="21" t="s">
        <v>3856</v>
      </c>
      <c r="I5829" s="21" t="s">
        <v>3930</v>
      </c>
      <c r="J5829" s="21"/>
      <c r="K5829" s="21" t="s">
        <v>3940</v>
      </c>
      <c r="L5829" s="21" t="s">
        <v>3939</v>
      </c>
      <c r="M5829" s="21">
        <v>160</v>
      </c>
      <c r="N5829" s="21">
        <v>33</v>
      </c>
      <c r="O5829" s="21">
        <v>0.4</v>
      </c>
      <c r="P5829" s="21">
        <v>3</v>
      </c>
      <c r="Q5829" s="21">
        <v>2016</v>
      </c>
      <c r="R5829" s="21" t="s">
        <v>531</v>
      </c>
      <c r="S5829" s="21">
        <v>581700</v>
      </c>
      <c r="T5829" s="24">
        <v>991</v>
      </c>
      <c r="U5829" s="110">
        <v>45</v>
      </c>
      <c r="V5829" s="113">
        <f t="shared" si="1094"/>
        <v>970.07888888888886</v>
      </c>
      <c r="W5829" s="113">
        <f t="shared" si="1095"/>
        <v>20.921111111111145</v>
      </c>
      <c r="X5829" s="112">
        <f t="shared" si="1096"/>
        <v>20921.111111111146</v>
      </c>
      <c r="Y5829" s="111"/>
      <c r="Z5829" s="110">
        <f t="shared" si="1092"/>
        <v>44</v>
      </c>
      <c r="AA5829" s="109">
        <f t="shared" si="1097"/>
        <v>49.550000000000004</v>
      </c>
      <c r="AB5829" s="109">
        <f t="shared" si="1098"/>
        <v>49550.000000000007</v>
      </c>
      <c r="AC5829" s="108">
        <f t="shared" si="1099"/>
        <v>941.45</v>
      </c>
      <c r="AD5829" s="107">
        <f t="shared" si="1100"/>
        <v>2.2222222222222223E-2</v>
      </c>
      <c r="AE5829" s="106">
        <f t="shared" si="1101"/>
        <v>20.921111111111113</v>
      </c>
      <c r="AF5829" s="105">
        <f t="shared" si="1102"/>
        <v>41.842222222222262</v>
      </c>
      <c r="AG5829" s="105">
        <f t="shared" si="1103"/>
        <v>949.15777777777771</v>
      </c>
    </row>
    <row r="5830" spans="1:33" s="88" customFormat="1" x14ac:dyDescent="0.35">
      <c r="A5830" s="21">
        <v>10141103</v>
      </c>
      <c r="B5830" s="21" t="s">
        <v>1665</v>
      </c>
      <c r="C5830" s="115" t="s">
        <v>710</v>
      </c>
      <c r="D5830" s="21"/>
      <c r="E5830" s="114" t="str">
        <f t="shared" si="1093"/>
        <v xml:space="preserve">TRANSFORMADOR MARCA:FUJI TUSCO SE-JINDAL </v>
      </c>
      <c r="F5830" s="21" t="s">
        <v>424</v>
      </c>
      <c r="G5830" s="21" t="s">
        <v>3857</v>
      </c>
      <c r="H5830" s="21" t="s">
        <v>3856</v>
      </c>
      <c r="I5830" s="21" t="s">
        <v>3930</v>
      </c>
      <c r="J5830" s="40"/>
      <c r="K5830" s="21" t="s">
        <v>3938</v>
      </c>
      <c r="L5830" s="21" t="s">
        <v>3937</v>
      </c>
      <c r="M5830" s="21">
        <v>160</v>
      </c>
      <c r="N5830" s="21">
        <v>33</v>
      </c>
      <c r="O5830" s="21">
        <v>0.4</v>
      </c>
      <c r="P5830" s="40">
        <v>3</v>
      </c>
      <c r="Q5830" s="40">
        <v>2016</v>
      </c>
      <c r="R5830" s="40" t="s">
        <v>531</v>
      </c>
      <c r="S5830" s="40">
        <v>581233</v>
      </c>
      <c r="T5830" s="24">
        <v>991</v>
      </c>
      <c r="U5830" s="110">
        <v>45</v>
      </c>
      <c r="V5830" s="113">
        <f t="shared" si="1094"/>
        <v>970.07888888888886</v>
      </c>
      <c r="W5830" s="113">
        <f t="shared" si="1095"/>
        <v>20.921111111111145</v>
      </c>
      <c r="X5830" s="112">
        <f t="shared" si="1096"/>
        <v>20921.111111111146</v>
      </c>
      <c r="Y5830" s="111"/>
      <c r="Z5830" s="110">
        <f t="shared" si="1092"/>
        <v>44</v>
      </c>
      <c r="AA5830" s="109">
        <f t="shared" si="1097"/>
        <v>49.550000000000004</v>
      </c>
      <c r="AB5830" s="109">
        <f t="shared" si="1098"/>
        <v>49550.000000000007</v>
      </c>
      <c r="AC5830" s="108">
        <f t="shared" si="1099"/>
        <v>941.45</v>
      </c>
      <c r="AD5830" s="107">
        <f t="shared" si="1100"/>
        <v>2.2222222222222223E-2</v>
      </c>
      <c r="AE5830" s="106">
        <f t="shared" si="1101"/>
        <v>20.921111111111113</v>
      </c>
      <c r="AF5830" s="105">
        <f t="shared" si="1102"/>
        <v>41.842222222222262</v>
      </c>
      <c r="AG5830" s="105">
        <f t="shared" si="1103"/>
        <v>949.15777777777771</v>
      </c>
    </row>
    <row r="5831" spans="1:33" s="88" customFormat="1" x14ac:dyDescent="0.35">
      <c r="A5831" s="21">
        <v>10141103</v>
      </c>
      <c r="B5831" s="21" t="s">
        <v>1665</v>
      </c>
      <c r="C5831" s="115" t="s">
        <v>710</v>
      </c>
      <c r="D5831" s="21"/>
      <c r="E5831" s="114" t="str">
        <f t="shared" si="1093"/>
        <v xml:space="preserve">TRANSFORMADOR MARCA:FUJI TUSCO SE-JINDAL </v>
      </c>
      <c r="F5831" s="21" t="s">
        <v>424</v>
      </c>
      <c r="G5831" s="21" t="s">
        <v>3857</v>
      </c>
      <c r="H5831" s="21" t="s">
        <v>3856</v>
      </c>
      <c r="I5831" s="21" t="s">
        <v>3930</v>
      </c>
      <c r="J5831" s="21"/>
      <c r="K5831" s="21" t="s">
        <v>3936</v>
      </c>
      <c r="L5831" s="21" t="s">
        <v>3935</v>
      </c>
      <c r="M5831" s="21">
        <v>100</v>
      </c>
      <c r="N5831" s="21">
        <v>33</v>
      </c>
      <c r="O5831" s="21">
        <v>0.4</v>
      </c>
      <c r="P5831" s="21">
        <v>3</v>
      </c>
      <c r="Q5831" s="21">
        <v>2016</v>
      </c>
      <c r="R5831" s="21" t="s">
        <v>531</v>
      </c>
      <c r="S5831" s="21">
        <v>581686</v>
      </c>
      <c r="T5831" s="24">
        <v>763</v>
      </c>
      <c r="U5831" s="110">
        <v>45</v>
      </c>
      <c r="V5831" s="113">
        <f t="shared" si="1094"/>
        <v>746.89222222222224</v>
      </c>
      <c r="W5831" s="113">
        <f t="shared" si="1095"/>
        <v>16.107777777777756</v>
      </c>
      <c r="X5831" s="112">
        <f t="shared" si="1096"/>
        <v>16107.777777777756</v>
      </c>
      <c r="Y5831" s="111"/>
      <c r="Z5831" s="110">
        <f t="shared" si="1092"/>
        <v>44</v>
      </c>
      <c r="AA5831" s="109">
        <f t="shared" si="1097"/>
        <v>38.15</v>
      </c>
      <c r="AB5831" s="109">
        <f t="shared" si="1098"/>
        <v>38150</v>
      </c>
      <c r="AC5831" s="108">
        <f t="shared" si="1099"/>
        <v>724.85</v>
      </c>
      <c r="AD5831" s="107">
        <f t="shared" si="1100"/>
        <v>2.2222222222222223E-2</v>
      </c>
      <c r="AE5831" s="106">
        <f t="shared" si="1101"/>
        <v>16.10777777777778</v>
      </c>
      <c r="AF5831" s="105">
        <f t="shared" si="1102"/>
        <v>32.21555555555554</v>
      </c>
      <c r="AG5831" s="105">
        <f t="shared" si="1103"/>
        <v>730.78444444444449</v>
      </c>
    </row>
    <row r="5832" spans="1:33" s="88" customFormat="1" x14ac:dyDescent="0.35">
      <c r="A5832" s="21">
        <v>10141103</v>
      </c>
      <c r="B5832" s="21" t="s">
        <v>1665</v>
      </c>
      <c r="C5832" s="115" t="s">
        <v>710</v>
      </c>
      <c r="D5832" s="21"/>
      <c r="E5832" s="114" t="str">
        <f t="shared" si="1093"/>
        <v xml:space="preserve">TRANSFORMADOR MARCA:FUJI TUSCO SE-JINDAL </v>
      </c>
      <c r="F5832" s="21" t="s">
        <v>424</v>
      </c>
      <c r="G5832" s="21" t="s">
        <v>3857</v>
      </c>
      <c r="H5832" s="21" t="s">
        <v>3856</v>
      </c>
      <c r="I5832" s="21" t="s">
        <v>3930</v>
      </c>
      <c r="J5832" s="21"/>
      <c r="K5832" s="21" t="s">
        <v>3934</v>
      </c>
      <c r="L5832" s="21" t="s">
        <v>3933</v>
      </c>
      <c r="M5832" s="21">
        <v>100</v>
      </c>
      <c r="N5832" s="21">
        <v>33</v>
      </c>
      <c r="O5832" s="21">
        <v>0.4</v>
      </c>
      <c r="P5832" s="21">
        <v>3</v>
      </c>
      <c r="Q5832" s="21">
        <v>2016</v>
      </c>
      <c r="R5832" s="21" t="s">
        <v>531</v>
      </c>
      <c r="S5832" s="21" t="s">
        <v>384</v>
      </c>
      <c r="T5832" s="24">
        <v>763</v>
      </c>
      <c r="U5832" s="110">
        <v>45</v>
      </c>
      <c r="V5832" s="113">
        <f t="shared" si="1094"/>
        <v>746.89222222222224</v>
      </c>
      <c r="W5832" s="113">
        <f t="shared" si="1095"/>
        <v>16.107777777777756</v>
      </c>
      <c r="X5832" s="112">
        <f t="shared" si="1096"/>
        <v>16107.777777777756</v>
      </c>
      <c r="Y5832" s="111"/>
      <c r="Z5832" s="110">
        <f t="shared" si="1092"/>
        <v>44</v>
      </c>
      <c r="AA5832" s="109">
        <f t="shared" si="1097"/>
        <v>38.15</v>
      </c>
      <c r="AB5832" s="109">
        <f t="shared" si="1098"/>
        <v>38150</v>
      </c>
      <c r="AC5832" s="108">
        <f t="shared" si="1099"/>
        <v>724.85</v>
      </c>
      <c r="AD5832" s="107">
        <f t="shared" si="1100"/>
        <v>2.2222222222222223E-2</v>
      </c>
      <c r="AE5832" s="106">
        <f t="shared" si="1101"/>
        <v>16.10777777777778</v>
      </c>
      <c r="AF5832" s="105">
        <f t="shared" si="1102"/>
        <v>32.21555555555554</v>
      </c>
      <c r="AG5832" s="105">
        <f t="shared" si="1103"/>
        <v>730.78444444444449</v>
      </c>
    </row>
    <row r="5833" spans="1:33" s="88" customFormat="1" x14ac:dyDescent="0.35">
      <c r="A5833" s="21">
        <v>10141103</v>
      </c>
      <c r="B5833" s="21" t="s">
        <v>1665</v>
      </c>
      <c r="C5833" s="115" t="s">
        <v>710</v>
      </c>
      <c r="D5833" s="21"/>
      <c r="E5833" s="114" t="str">
        <f t="shared" si="1093"/>
        <v xml:space="preserve">TRANSFORMADOR MARCA:FUJI TUSCO SE-JINDAL </v>
      </c>
      <c r="F5833" s="21" t="s">
        <v>424</v>
      </c>
      <c r="G5833" s="21" t="s">
        <v>3857</v>
      </c>
      <c r="H5833" s="21" t="s">
        <v>3856</v>
      </c>
      <c r="I5833" s="21" t="s">
        <v>3930</v>
      </c>
      <c r="J5833" s="21"/>
      <c r="K5833" s="21" t="s">
        <v>3932</v>
      </c>
      <c r="L5833" s="21" t="s">
        <v>3931</v>
      </c>
      <c r="M5833" s="21">
        <v>100</v>
      </c>
      <c r="N5833" s="21">
        <v>33</v>
      </c>
      <c r="O5833" s="21">
        <v>0.4</v>
      </c>
      <c r="P5833" s="21">
        <v>3</v>
      </c>
      <c r="Q5833" s="21">
        <v>2016</v>
      </c>
      <c r="R5833" s="21" t="s">
        <v>531</v>
      </c>
      <c r="S5833" s="21">
        <v>979661</v>
      </c>
      <c r="T5833" s="24">
        <v>763</v>
      </c>
      <c r="U5833" s="110">
        <v>45</v>
      </c>
      <c r="V5833" s="113">
        <f t="shared" si="1094"/>
        <v>746.89222222222224</v>
      </c>
      <c r="W5833" s="113">
        <f t="shared" si="1095"/>
        <v>16.107777777777756</v>
      </c>
      <c r="X5833" s="112">
        <f t="shared" si="1096"/>
        <v>16107.777777777756</v>
      </c>
      <c r="Y5833" s="111"/>
      <c r="Z5833" s="110">
        <f t="shared" si="1092"/>
        <v>44</v>
      </c>
      <c r="AA5833" s="109">
        <f t="shared" si="1097"/>
        <v>38.15</v>
      </c>
      <c r="AB5833" s="109">
        <f t="shared" si="1098"/>
        <v>38150</v>
      </c>
      <c r="AC5833" s="108">
        <f t="shared" si="1099"/>
        <v>724.85</v>
      </c>
      <c r="AD5833" s="107">
        <f t="shared" si="1100"/>
        <v>2.2222222222222223E-2</v>
      </c>
      <c r="AE5833" s="106">
        <f t="shared" si="1101"/>
        <v>16.10777777777778</v>
      </c>
      <c r="AF5833" s="105">
        <f t="shared" si="1102"/>
        <v>32.21555555555554</v>
      </c>
      <c r="AG5833" s="105">
        <f t="shared" si="1103"/>
        <v>730.78444444444449</v>
      </c>
    </row>
    <row r="5834" spans="1:33" s="88" customFormat="1" x14ac:dyDescent="0.35">
      <c r="A5834" s="21">
        <v>10141103</v>
      </c>
      <c r="B5834" s="21" t="s">
        <v>1665</v>
      </c>
      <c r="C5834" s="115" t="s">
        <v>710</v>
      </c>
      <c r="D5834" s="21"/>
      <c r="E5834" s="114" t="str">
        <f t="shared" si="1093"/>
        <v xml:space="preserve">TRANSFORMADOR MARCA:FUJI TUSCO SE-JINDAL </v>
      </c>
      <c r="F5834" s="21" t="s">
        <v>424</v>
      </c>
      <c r="G5834" s="21" t="s">
        <v>3857</v>
      </c>
      <c r="H5834" s="21" t="s">
        <v>3856</v>
      </c>
      <c r="I5834" s="21" t="s">
        <v>3930</v>
      </c>
      <c r="J5834" s="21"/>
      <c r="K5834" s="21" t="s">
        <v>3929</v>
      </c>
      <c r="L5834" s="21" t="s">
        <v>3928</v>
      </c>
      <c r="M5834" s="21">
        <v>50</v>
      </c>
      <c r="N5834" s="21">
        <v>33</v>
      </c>
      <c r="O5834" s="21">
        <v>0.4</v>
      </c>
      <c r="P5834" s="21">
        <v>3</v>
      </c>
      <c r="Q5834" s="21">
        <v>2016</v>
      </c>
      <c r="R5834" s="21" t="s">
        <v>531</v>
      </c>
      <c r="S5834" s="21">
        <v>967353</v>
      </c>
      <c r="T5834" s="116">
        <v>643</v>
      </c>
      <c r="U5834" s="110">
        <v>45</v>
      </c>
      <c r="V5834" s="113">
        <f t="shared" si="1094"/>
        <v>629.42555555555555</v>
      </c>
      <c r="W5834" s="113">
        <f t="shared" si="1095"/>
        <v>13.574444444444453</v>
      </c>
      <c r="X5834" s="112">
        <f t="shared" si="1096"/>
        <v>13574.444444444453</v>
      </c>
      <c r="Y5834" s="111"/>
      <c r="Z5834" s="110">
        <f t="shared" si="1092"/>
        <v>44</v>
      </c>
      <c r="AA5834" s="109">
        <f t="shared" si="1097"/>
        <v>32.15</v>
      </c>
      <c r="AB5834" s="109">
        <f t="shared" si="1098"/>
        <v>32150</v>
      </c>
      <c r="AC5834" s="108">
        <f t="shared" si="1099"/>
        <v>610.85</v>
      </c>
      <c r="AD5834" s="107">
        <f t="shared" si="1100"/>
        <v>2.2222222222222223E-2</v>
      </c>
      <c r="AE5834" s="106">
        <f t="shared" si="1101"/>
        <v>13.574444444444445</v>
      </c>
      <c r="AF5834" s="105">
        <f t="shared" si="1102"/>
        <v>27.148888888888898</v>
      </c>
      <c r="AG5834" s="105">
        <f t="shared" si="1103"/>
        <v>615.85111111111109</v>
      </c>
    </row>
    <row r="5835" spans="1:33" s="88" customFormat="1" x14ac:dyDescent="0.35">
      <c r="A5835" s="21">
        <v>10141103</v>
      </c>
      <c r="B5835" s="115" t="s">
        <v>1665</v>
      </c>
      <c r="C5835" s="115" t="s">
        <v>710</v>
      </c>
      <c r="D5835" s="21"/>
      <c r="E5835" s="114" t="str">
        <f t="shared" si="1093"/>
        <v xml:space="preserve">TRANSFORMADOR MARCA:FUJI TUSCO SE-JINDAL </v>
      </c>
      <c r="F5835" s="21" t="s">
        <v>424</v>
      </c>
      <c r="G5835" s="21" t="s">
        <v>3857</v>
      </c>
      <c r="H5835" s="21" t="s">
        <v>3856</v>
      </c>
      <c r="I5835" s="21" t="s">
        <v>3913</v>
      </c>
      <c r="J5835" s="21"/>
      <c r="K5835" s="21" t="s">
        <v>3927</v>
      </c>
      <c r="L5835" s="21" t="s">
        <v>3926</v>
      </c>
      <c r="M5835" s="21">
        <v>100</v>
      </c>
      <c r="N5835" s="21">
        <v>33</v>
      </c>
      <c r="O5835" s="21">
        <v>0.4</v>
      </c>
      <c r="P5835" s="21">
        <v>3</v>
      </c>
      <c r="Q5835" s="21">
        <v>2016</v>
      </c>
      <c r="R5835" s="21" t="s">
        <v>531</v>
      </c>
      <c r="S5835" s="21">
        <v>581683</v>
      </c>
      <c r="T5835" s="24">
        <v>763</v>
      </c>
      <c r="U5835" s="186">
        <v>45</v>
      </c>
      <c r="V5835" s="113">
        <f t="shared" si="1094"/>
        <v>746.89222222222224</v>
      </c>
      <c r="W5835" s="113">
        <f t="shared" si="1095"/>
        <v>16.107777777777756</v>
      </c>
      <c r="X5835" s="112">
        <f t="shared" si="1096"/>
        <v>16107.777777777756</v>
      </c>
      <c r="Y5835" s="111"/>
      <c r="Z5835" s="110">
        <f t="shared" si="1092"/>
        <v>44</v>
      </c>
      <c r="AA5835" s="109">
        <f t="shared" si="1097"/>
        <v>38.15</v>
      </c>
      <c r="AB5835" s="109">
        <f t="shared" si="1098"/>
        <v>38150</v>
      </c>
      <c r="AC5835" s="108">
        <f t="shared" si="1099"/>
        <v>724.85</v>
      </c>
      <c r="AD5835" s="107">
        <f t="shared" si="1100"/>
        <v>2.2222222222222223E-2</v>
      </c>
      <c r="AE5835" s="106">
        <f t="shared" si="1101"/>
        <v>16.10777777777778</v>
      </c>
      <c r="AF5835" s="105">
        <f t="shared" si="1102"/>
        <v>32.21555555555554</v>
      </c>
      <c r="AG5835" s="105">
        <f t="shared" si="1103"/>
        <v>730.78444444444449</v>
      </c>
    </row>
    <row r="5836" spans="1:33" s="88" customFormat="1" x14ac:dyDescent="0.35">
      <c r="A5836" s="21">
        <v>10141103</v>
      </c>
      <c r="B5836" s="115" t="s">
        <v>1665</v>
      </c>
      <c r="C5836" s="115" t="s">
        <v>710</v>
      </c>
      <c r="D5836" s="21"/>
      <c r="E5836" s="114" t="str">
        <f t="shared" si="1093"/>
        <v xml:space="preserve">TRANSFORMADOR MARCA:FUJI TUSCO SE-JINDAL </v>
      </c>
      <c r="F5836" s="21" t="s">
        <v>424</v>
      </c>
      <c r="G5836" s="21" t="s">
        <v>3857</v>
      </c>
      <c r="H5836" s="21" t="s">
        <v>3856</v>
      </c>
      <c r="I5836" s="21" t="s">
        <v>3913</v>
      </c>
      <c r="J5836" s="21"/>
      <c r="K5836" s="21" t="s">
        <v>3925</v>
      </c>
      <c r="L5836" s="21" t="s">
        <v>3924</v>
      </c>
      <c r="M5836" s="21">
        <v>100</v>
      </c>
      <c r="N5836" s="21">
        <v>33</v>
      </c>
      <c r="O5836" s="21">
        <v>0.4</v>
      </c>
      <c r="P5836" s="21">
        <v>3</v>
      </c>
      <c r="Q5836" s="21">
        <v>2016</v>
      </c>
      <c r="R5836" s="21" t="s">
        <v>531</v>
      </c>
      <c r="S5836" s="21">
        <v>581689</v>
      </c>
      <c r="T5836" s="116">
        <v>763</v>
      </c>
      <c r="U5836" s="110">
        <v>45</v>
      </c>
      <c r="V5836" s="113">
        <f t="shared" si="1094"/>
        <v>746.89222222222224</v>
      </c>
      <c r="W5836" s="113">
        <f t="shared" si="1095"/>
        <v>16.107777777777756</v>
      </c>
      <c r="X5836" s="112">
        <f t="shared" si="1096"/>
        <v>16107.777777777756</v>
      </c>
      <c r="Y5836" s="111"/>
      <c r="Z5836" s="110">
        <f t="shared" si="1092"/>
        <v>44</v>
      </c>
      <c r="AA5836" s="109">
        <f t="shared" si="1097"/>
        <v>38.15</v>
      </c>
      <c r="AB5836" s="109">
        <f t="shared" si="1098"/>
        <v>38150</v>
      </c>
      <c r="AC5836" s="108">
        <f t="shared" si="1099"/>
        <v>724.85</v>
      </c>
      <c r="AD5836" s="107">
        <f t="shared" si="1100"/>
        <v>2.2222222222222223E-2</v>
      </c>
      <c r="AE5836" s="106">
        <f t="shared" si="1101"/>
        <v>16.10777777777778</v>
      </c>
      <c r="AF5836" s="105">
        <f t="shared" si="1102"/>
        <v>32.21555555555554</v>
      </c>
      <c r="AG5836" s="105">
        <f t="shared" si="1103"/>
        <v>730.78444444444449</v>
      </c>
    </row>
    <row r="5837" spans="1:33" s="88" customFormat="1" x14ac:dyDescent="0.35">
      <c r="A5837" s="21">
        <v>10141103</v>
      </c>
      <c r="B5837" s="115" t="s">
        <v>1665</v>
      </c>
      <c r="C5837" s="115" t="s">
        <v>710</v>
      </c>
      <c r="D5837" s="21"/>
      <c r="E5837" s="114" t="str">
        <f t="shared" si="1093"/>
        <v xml:space="preserve">TRANSFORMADOR MARCA:FUJI TUSCO SE-JINDAL </v>
      </c>
      <c r="F5837" s="21" t="s">
        <v>424</v>
      </c>
      <c r="G5837" s="21" t="s">
        <v>3857</v>
      </c>
      <c r="H5837" s="21" t="s">
        <v>3856</v>
      </c>
      <c r="I5837" s="21" t="s">
        <v>3913</v>
      </c>
      <c r="J5837" s="21"/>
      <c r="K5837" s="21" t="s">
        <v>3923</v>
      </c>
      <c r="L5837" s="21" t="s">
        <v>3922</v>
      </c>
      <c r="M5837" s="21">
        <v>100</v>
      </c>
      <c r="N5837" s="21">
        <v>33</v>
      </c>
      <c r="O5837" s="21">
        <v>0.4</v>
      </c>
      <c r="P5837" s="21">
        <v>3</v>
      </c>
      <c r="Q5837" s="21">
        <v>2016</v>
      </c>
      <c r="R5837" s="21" t="s">
        <v>531</v>
      </c>
      <c r="S5837" s="21">
        <v>581694</v>
      </c>
      <c r="T5837" s="24">
        <v>763</v>
      </c>
      <c r="U5837" s="186">
        <v>45</v>
      </c>
      <c r="V5837" s="113">
        <f t="shared" si="1094"/>
        <v>746.89222222222224</v>
      </c>
      <c r="W5837" s="113">
        <f t="shared" si="1095"/>
        <v>16.107777777777756</v>
      </c>
      <c r="X5837" s="112">
        <f t="shared" si="1096"/>
        <v>16107.777777777756</v>
      </c>
      <c r="Y5837" s="111"/>
      <c r="Z5837" s="110">
        <f t="shared" si="1092"/>
        <v>44</v>
      </c>
      <c r="AA5837" s="109">
        <f t="shared" si="1097"/>
        <v>38.15</v>
      </c>
      <c r="AB5837" s="109">
        <f t="shared" si="1098"/>
        <v>38150</v>
      </c>
      <c r="AC5837" s="108">
        <f t="shared" si="1099"/>
        <v>724.85</v>
      </c>
      <c r="AD5837" s="107">
        <f t="shared" si="1100"/>
        <v>2.2222222222222223E-2</v>
      </c>
      <c r="AE5837" s="106">
        <f t="shared" si="1101"/>
        <v>16.10777777777778</v>
      </c>
      <c r="AF5837" s="105">
        <f t="shared" si="1102"/>
        <v>32.21555555555554</v>
      </c>
      <c r="AG5837" s="105">
        <f t="shared" si="1103"/>
        <v>730.78444444444449</v>
      </c>
    </row>
    <row r="5838" spans="1:33" s="88" customFormat="1" x14ac:dyDescent="0.35">
      <c r="A5838" s="21">
        <v>10141103</v>
      </c>
      <c r="B5838" s="115" t="s">
        <v>1665</v>
      </c>
      <c r="C5838" s="115" t="s">
        <v>710</v>
      </c>
      <c r="D5838" s="21"/>
      <c r="E5838" s="114" t="str">
        <f t="shared" si="1093"/>
        <v xml:space="preserve">TRANSFORMADOR MARCA:FUJI TUSCO SE-JINDAL </v>
      </c>
      <c r="F5838" s="21" t="s">
        <v>424</v>
      </c>
      <c r="G5838" s="21" t="s">
        <v>3857</v>
      </c>
      <c r="H5838" s="21" t="s">
        <v>3856</v>
      </c>
      <c r="I5838" s="21" t="s">
        <v>3913</v>
      </c>
      <c r="J5838" s="21"/>
      <c r="K5838" s="21" t="s">
        <v>3921</v>
      </c>
      <c r="L5838" s="21" t="s">
        <v>3920</v>
      </c>
      <c r="M5838" s="21">
        <v>100</v>
      </c>
      <c r="N5838" s="21">
        <v>33</v>
      </c>
      <c r="O5838" s="21">
        <v>0.4</v>
      </c>
      <c r="P5838" s="21">
        <v>3</v>
      </c>
      <c r="Q5838" s="21">
        <v>2016</v>
      </c>
      <c r="R5838" s="21" t="s">
        <v>531</v>
      </c>
      <c r="S5838" s="21">
        <v>581688</v>
      </c>
      <c r="T5838" s="116">
        <v>763</v>
      </c>
      <c r="U5838" s="111">
        <v>45</v>
      </c>
      <c r="V5838" s="113">
        <f t="shared" si="1094"/>
        <v>746.89222222222224</v>
      </c>
      <c r="W5838" s="113">
        <f t="shared" si="1095"/>
        <v>16.107777777777756</v>
      </c>
      <c r="X5838" s="112">
        <f t="shared" si="1096"/>
        <v>16107.777777777756</v>
      </c>
      <c r="Y5838" s="111"/>
      <c r="Z5838" s="110">
        <f t="shared" si="1092"/>
        <v>44</v>
      </c>
      <c r="AA5838" s="109">
        <f t="shared" si="1097"/>
        <v>38.15</v>
      </c>
      <c r="AB5838" s="109">
        <f t="shared" si="1098"/>
        <v>38150</v>
      </c>
      <c r="AC5838" s="108">
        <f t="shared" si="1099"/>
        <v>724.85</v>
      </c>
      <c r="AD5838" s="107">
        <f t="shared" si="1100"/>
        <v>2.2222222222222223E-2</v>
      </c>
      <c r="AE5838" s="106">
        <f t="shared" si="1101"/>
        <v>16.10777777777778</v>
      </c>
      <c r="AF5838" s="105">
        <f t="shared" si="1102"/>
        <v>32.21555555555554</v>
      </c>
      <c r="AG5838" s="105">
        <f t="shared" si="1103"/>
        <v>730.78444444444449</v>
      </c>
    </row>
    <row r="5839" spans="1:33" s="88" customFormat="1" x14ac:dyDescent="0.35">
      <c r="A5839" s="21">
        <v>10141103</v>
      </c>
      <c r="B5839" s="21" t="s">
        <v>1665</v>
      </c>
      <c r="C5839" s="115" t="s">
        <v>710</v>
      </c>
      <c r="D5839" s="21"/>
      <c r="E5839" s="114" t="str">
        <f t="shared" si="1093"/>
        <v xml:space="preserve">TRANSFORMADOR MARCA:FUJI TUSCO SE-JINDAL </v>
      </c>
      <c r="F5839" s="21" t="s">
        <v>424</v>
      </c>
      <c r="G5839" s="21" t="s">
        <v>3857</v>
      </c>
      <c r="H5839" s="21" t="s">
        <v>3856</v>
      </c>
      <c r="I5839" s="21" t="s">
        <v>3913</v>
      </c>
      <c r="J5839" s="21"/>
      <c r="K5839" s="21" t="s">
        <v>3919</v>
      </c>
      <c r="L5839" s="21" t="s">
        <v>3918</v>
      </c>
      <c r="M5839" s="21">
        <v>100</v>
      </c>
      <c r="N5839" s="21">
        <v>33</v>
      </c>
      <c r="O5839" s="21">
        <v>0.4</v>
      </c>
      <c r="P5839" s="21">
        <v>3</v>
      </c>
      <c r="Q5839" s="21">
        <v>2016</v>
      </c>
      <c r="R5839" s="21" t="s">
        <v>531</v>
      </c>
      <c r="S5839" s="21">
        <v>581244</v>
      </c>
      <c r="T5839" s="24">
        <v>763</v>
      </c>
      <c r="U5839" s="186">
        <v>45</v>
      </c>
      <c r="V5839" s="113">
        <f t="shared" si="1094"/>
        <v>746.89222222222224</v>
      </c>
      <c r="W5839" s="113">
        <f t="shared" si="1095"/>
        <v>16.107777777777756</v>
      </c>
      <c r="X5839" s="112">
        <f t="shared" si="1096"/>
        <v>16107.777777777756</v>
      </c>
      <c r="Y5839" s="111"/>
      <c r="Z5839" s="110">
        <f t="shared" si="1092"/>
        <v>44</v>
      </c>
      <c r="AA5839" s="109">
        <f t="shared" si="1097"/>
        <v>38.15</v>
      </c>
      <c r="AB5839" s="109">
        <f t="shared" si="1098"/>
        <v>38150</v>
      </c>
      <c r="AC5839" s="108">
        <f t="shared" si="1099"/>
        <v>724.85</v>
      </c>
      <c r="AD5839" s="107">
        <f t="shared" si="1100"/>
        <v>2.2222222222222223E-2</v>
      </c>
      <c r="AE5839" s="106">
        <f t="shared" si="1101"/>
        <v>16.10777777777778</v>
      </c>
      <c r="AF5839" s="105">
        <f t="shared" si="1102"/>
        <v>32.21555555555554</v>
      </c>
      <c r="AG5839" s="105">
        <f t="shared" si="1103"/>
        <v>730.78444444444449</v>
      </c>
    </row>
    <row r="5840" spans="1:33" s="88" customFormat="1" x14ac:dyDescent="0.35">
      <c r="A5840" s="21">
        <v>10141103</v>
      </c>
      <c r="B5840" s="115" t="s">
        <v>1665</v>
      </c>
      <c r="C5840" s="115" t="s">
        <v>710</v>
      </c>
      <c r="D5840" s="21"/>
      <c r="E5840" s="114" t="str">
        <f t="shared" si="1093"/>
        <v xml:space="preserve">TRANSFORMADOR MARCA:FUJI TUSCO SE-JINDAL </v>
      </c>
      <c r="F5840" s="21" t="s">
        <v>424</v>
      </c>
      <c r="G5840" s="21" t="s">
        <v>3857</v>
      </c>
      <c r="H5840" s="21" t="s">
        <v>3856</v>
      </c>
      <c r="I5840" s="21" t="s">
        <v>3913</v>
      </c>
      <c r="J5840" s="21"/>
      <c r="K5840" s="21" t="s">
        <v>3917</v>
      </c>
      <c r="L5840" s="21" t="s">
        <v>3916</v>
      </c>
      <c r="M5840" s="21">
        <v>100</v>
      </c>
      <c r="N5840" s="21">
        <v>33</v>
      </c>
      <c r="O5840" s="21">
        <v>0.4</v>
      </c>
      <c r="P5840" s="61">
        <v>3</v>
      </c>
      <c r="Q5840" s="21">
        <v>2016</v>
      </c>
      <c r="R5840" s="21" t="s">
        <v>531</v>
      </c>
      <c r="S5840" s="21">
        <v>581693</v>
      </c>
      <c r="T5840" s="116">
        <v>763</v>
      </c>
      <c r="U5840" s="111">
        <v>45</v>
      </c>
      <c r="V5840" s="113">
        <f t="shared" si="1094"/>
        <v>746.89222222222224</v>
      </c>
      <c r="W5840" s="113">
        <f t="shared" si="1095"/>
        <v>16.107777777777756</v>
      </c>
      <c r="X5840" s="112">
        <f t="shared" si="1096"/>
        <v>16107.777777777756</v>
      </c>
      <c r="Y5840" s="111"/>
      <c r="Z5840" s="110">
        <f t="shared" si="1092"/>
        <v>44</v>
      </c>
      <c r="AA5840" s="109">
        <f t="shared" si="1097"/>
        <v>38.15</v>
      </c>
      <c r="AB5840" s="109">
        <f t="shared" si="1098"/>
        <v>38150</v>
      </c>
      <c r="AC5840" s="108">
        <f t="shared" si="1099"/>
        <v>724.85</v>
      </c>
      <c r="AD5840" s="107">
        <f t="shared" si="1100"/>
        <v>2.2222222222222223E-2</v>
      </c>
      <c r="AE5840" s="106">
        <f t="shared" si="1101"/>
        <v>16.10777777777778</v>
      </c>
      <c r="AF5840" s="105">
        <f t="shared" si="1102"/>
        <v>32.21555555555554</v>
      </c>
      <c r="AG5840" s="105">
        <f t="shared" si="1103"/>
        <v>730.78444444444449</v>
      </c>
    </row>
    <row r="5841" spans="1:33" s="88" customFormat="1" x14ac:dyDescent="0.35">
      <c r="A5841" s="21">
        <v>10141103</v>
      </c>
      <c r="B5841" s="115" t="s">
        <v>1665</v>
      </c>
      <c r="C5841" s="115" t="s">
        <v>710</v>
      </c>
      <c r="D5841" s="21"/>
      <c r="E5841" s="114" t="str">
        <f t="shared" si="1093"/>
        <v xml:space="preserve">TRANSFORMADOR MARCA:FUJI TUSCO SE-JINDAL </v>
      </c>
      <c r="F5841" s="21" t="s">
        <v>424</v>
      </c>
      <c r="G5841" s="21" t="s">
        <v>3857</v>
      </c>
      <c r="H5841" s="21" t="s">
        <v>3856</v>
      </c>
      <c r="I5841" s="21" t="s">
        <v>3913</v>
      </c>
      <c r="J5841" s="21"/>
      <c r="K5841" s="21" t="s">
        <v>3915</v>
      </c>
      <c r="L5841" s="21" t="s">
        <v>3914</v>
      </c>
      <c r="M5841" s="21">
        <v>100</v>
      </c>
      <c r="N5841" s="21">
        <v>33</v>
      </c>
      <c r="O5841" s="21">
        <v>0.4</v>
      </c>
      <c r="P5841" s="21">
        <v>3</v>
      </c>
      <c r="Q5841" s="21">
        <v>2016</v>
      </c>
      <c r="R5841" s="21" t="s">
        <v>531</v>
      </c>
      <c r="S5841" s="21">
        <v>581690</v>
      </c>
      <c r="T5841" s="116">
        <v>763</v>
      </c>
      <c r="U5841" s="111">
        <v>45</v>
      </c>
      <c r="V5841" s="113">
        <f t="shared" si="1094"/>
        <v>746.89222222222224</v>
      </c>
      <c r="W5841" s="113">
        <f t="shared" si="1095"/>
        <v>16.107777777777756</v>
      </c>
      <c r="X5841" s="112">
        <f t="shared" si="1096"/>
        <v>16107.777777777756</v>
      </c>
      <c r="Y5841" s="111"/>
      <c r="Z5841" s="110">
        <f t="shared" si="1092"/>
        <v>44</v>
      </c>
      <c r="AA5841" s="109">
        <f t="shared" si="1097"/>
        <v>38.15</v>
      </c>
      <c r="AB5841" s="109">
        <f t="shared" si="1098"/>
        <v>38150</v>
      </c>
      <c r="AC5841" s="108">
        <f t="shared" si="1099"/>
        <v>724.85</v>
      </c>
      <c r="AD5841" s="107">
        <f t="shared" si="1100"/>
        <v>2.2222222222222223E-2</v>
      </c>
      <c r="AE5841" s="106">
        <f t="shared" si="1101"/>
        <v>16.10777777777778</v>
      </c>
      <c r="AF5841" s="105">
        <f t="shared" si="1102"/>
        <v>32.21555555555554</v>
      </c>
      <c r="AG5841" s="105">
        <f t="shared" si="1103"/>
        <v>730.78444444444449</v>
      </c>
    </row>
    <row r="5842" spans="1:33" s="88" customFormat="1" x14ac:dyDescent="0.35">
      <c r="A5842" s="21">
        <v>10141103</v>
      </c>
      <c r="B5842" s="115" t="s">
        <v>1665</v>
      </c>
      <c r="C5842" s="115" t="s">
        <v>710</v>
      </c>
      <c r="D5842" s="21"/>
      <c r="E5842" s="114" t="str">
        <f t="shared" si="1093"/>
        <v xml:space="preserve">TRANSFORMADOR MARCA:FUJI TUSCO SE-JINDAL </v>
      </c>
      <c r="F5842" s="21" t="s">
        <v>424</v>
      </c>
      <c r="G5842" s="21" t="s">
        <v>3857</v>
      </c>
      <c r="H5842" s="21" t="s">
        <v>3856</v>
      </c>
      <c r="I5842" s="21" t="s">
        <v>3913</v>
      </c>
      <c r="J5842" s="21"/>
      <c r="K5842" s="21" t="s">
        <v>3912</v>
      </c>
      <c r="L5842" s="21" t="s">
        <v>3911</v>
      </c>
      <c r="M5842" s="21">
        <v>100</v>
      </c>
      <c r="N5842" s="21">
        <v>33</v>
      </c>
      <c r="O5842" s="21">
        <v>0.4</v>
      </c>
      <c r="P5842" s="21">
        <v>3</v>
      </c>
      <c r="Q5842" s="21">
        <v>2016</v>
      </c>
      <c r="R5842" s="21" t="s">
        <v>531</v>
      </c>
      <c r="S5842" s="21">
        <v>581698</v>
      </c>
      <c r="T5842" s="116">
        <v>763</v>
      </c>
      <c r="U5842" s="111">
        <v>45</v>
      </c>
      <c r="V5842" s="113">
        <f t="shared" si="1094"/>
        <v>746.89222222222224</v>
      </c>
      <c r="W5842" s="113">
        <f t="shared" si="1095"/>
        <v>16.107777777777756</v>
      </c>
      <c r="X5842" s="112">
        <f t="shared" si="1096"/>
        <v>16107.777777777756</v>
      </c>
      <c r="Y5842" s="111"/>
      <c r="Z5842" s="110">
        <f t="shared" si="1092"/>
        <v>44</v>
      </c>
      <c r="AA5842" s="109">
        <f t="shared" si="1097"/>
        <v>38.15</v>
      </c>
      <c r="AB5842" s="109">
        <f t="shared" si="1098"/>
        <v>38150</v>
      </c>
      <c r="AC5842" s="108">
        <f t="shared" si="1099"/>
        <v>724.85</v>
      </c>
      <c r="AD5842" s="107">
        <f t="shared" si="1100"/>
        <v>2.2222222222222223E-2</v>
      </c>
      <c r="AE5842" s="106">
        <f t="shared" si="1101"/>
        <v>16.10777777777778</v>
      </c>
      <c r="AF5842" s="105">
        <f t="shared" si="1102"/>
        <v>32.21555555555554</v>
      </c>
      <c r="AG5842" s="105">
        <f t="shared" si="1103"/>
        <v>730.78444444444449</v>
      </c>
    </row>
    <row r="5843" spans="1:33" s="88" customFormat="1" x14ac:dyDescent="0.35">
      <c r="A5843" s="21">
        <v>10141103</v>
      </c>
      <c r="B5843" s="115" t="s">
        <v>1665</v>
      </c>
      <c r="C5843" s="115" t="s">
        <v>710</v>
      </c>
      <c r="D5843" s="21"/>
      <c r="E5843" s="114" t="str">
        <f t="shared" si="1093"/>
        <v xml:space="preserve">TRANSFORMADOR MARCA:FUJI TUSCO SE-JINDAL </v>
      </c>
      <c r="F5843" s="21" t="s">
        <v>424</v>
      </c>
      <c r="G5843" s="21" t="s">
        <v>3857</v>
      </c>
      <c r="H5843" s="21" t="s">
        <v>3856</v>
      </c>
      <c r="I5843" s="21" t="s">
        <v>3906</v>
      </c>
      <c r="J5843" s="21"/>
      <c r="K5843" s="21" t="s">
        <v>3910</v>
      </c>
      <c r="L5843" s="21" t="s">
        <v>3909</v>
      </c>
      <c r="M5843" s="21">
        <v>100</v>
      </c>
      <c r="N5843" s="21">
        <v>33</v>
      </c>
      <c r="O5843" s="21">
        <v>0.4</v>
      </c>
      <c r="P5843" s="21">
        <v>3</v>
      </c>
      <c r="Q5843" s="21">
        <v>2016</v>
      </c>
      <c r="R5843" s="21" t="s">
        <v>531</v>
      </c>
      <c r="S5843" s="21">
        <v>581691</v>
      </c>
      <c r="T5843" s="116">
        <v>763</v>
      </c>
      <c r="U5843" s="111">
        <v>45</v>
      </c>
      <c r="V5843" s="113">
        <f t="shared" si="1094"/>
        <v>746.89222222222224</v>
      </c>
      <c r="W5843" s="113">
        <f t="shared" si="1095"/>
        <v>16.107777777777756</v>
      </c>
      <c r="X5843" s="112">
        <f t="shared" si="1096"/>
        <v>16107.777777777756</v>
      </c>
      <c r="Y5843" s="111"/>
      <c r="Z5843" s="110">
        <f t="shared" si="1092"/>
        <v>44</v>
      </c>
      <c r="AA5843" s="109">
        <f t="shared" si="1097"/>
        <v>38.15</v>
      </c>
      <c r="AB5843" s="109">
        <f t="shared" si="1098"/>
        <v>38150</v>
      </c>
      <c r="AC5843" s="108">
        <f t="shared" si="1099"/>
        <v>724.85</v>
      </c>
      <c r="AD5843" s="107">
        <f t="shared" si="1100"/>
        <v>2.2222222222222223E-2</v>
      </c>
      <c r="AE5843" s="106">
        <f t="shared" si="1101"/>
        <v>16.10777777777778</v>
      </c>
      <c r="AF5843" s="105">
        <f t="shared" si="1102"/>
        <v>32.21555555555554</v>
      </c>
      <c r="AG5843" s="105">
        <f t="shared" si="1103"/>
        <v>730.78444444444449</v>
      </c>
    </row>
    <row r="5844" spans="1:33" s="88" customFormat="1" x14ac:dyDescent="0.35">
      <c r="A5844" s="21">
        <v>10141103</v>
      </c>
      <c r="B5844" s="115" t="s">
        <v>1665</v>
      </c>
      <c r="C5844" s="115" t="s">
        <v>710</v>
      </c>
      <c r="D5844" s="21"/>
      <c r="E5844" s="114" t="str">
        <f t="shared" si="1093"/>
        <v xml:space="preserve">TRANSFORMADOR MARCA:FUJI TUSCO SE-JINDAL </v>
      </c>
      <c r="F5844" s="21" t="s">
        <v>424</v>
      </c>
      <c r="G5844" s="21" t="s">
        <v>3857</v>
      </c>
      <c r="H5844" s="21" t="s">
        <v>3856</v>
      </c>
      <c r="I5844" s="21" t="s">
        <v>3906</v>
      </c>
      <c r="J5844" s="21"/>
      <c r="K5844" s="21" t="s">
        <v>3908</v>
      </c>
      <c r="L5844" s="21" t="s">
        <v>3907</v>
      </c>
      <c r="M5844" s="21">
        <v>100</v>
      </c>
      <c r="N5844" s="21">
        <v>33</v>
      </c>
      <c r="O5844" s="21">
        <v>0.4</v>
      </c>
      <c r="P5844" s="21">
        <v>3</v>
      </c>
      <c r="Q5844" s="21">
        <v>2016</v>
      </c>
      <c r="R5844" s="21" t="s">
        <v>531</v>
      </c>
      <c r="S5844" s="21">
        <v>581256</v>
      </c>
      <c r="T5844" s="24">
        <v>763</v>
      </c>
      <c r="U5844" s="101">
        <v>45</v>
      </c>
      <c r="V5844" s="113">
        <f t="shared" si="1094"/>
        <v>746.89222222222224</v>
      </c>
      <c r="W5844" s="113">
        <f t="shared" si="1095"/>
        <v>16.107777777777756</v>
      </c>
      <c r="X5844" s="112">
        <f t="shared" si="1096"/>
        <v>16107.777777777756</v>
      </c>
      <c r="Y5844" s="111"/>
      <c r="Z5844" s="110">
        <f t="shared" si="1092"/>
        <v>44</v>
      </c>
      <c r="AA5844" s="109">
        <f t="shared" si="1097"/>
        <v>38.15</v>
      </c>
      <c r="AB5844" s="109">
        <f t="shared" si="1098"/>
        <v>38150</v>
      </c>
      <c r="AC5844" s="108">
        <f t="shared" si="1099"/>
        <v>724.85</v>
      </c>
      <c r="AD5844" s="107">
        <f t="shared" si="1100"/>
        <v>2.2222222222222223E-2</v>
      </c>
      <c r="AE5844" s="106">
        <f t="shared" si="1101"/>
        <v>16.10777777777778</v>
      </c>
      <c r="AF5844" s="105">
        <f t="shared" si="1102"/>
        <v>32.21555555555554</v>
      </c>
      <c r="AG5844" s="105">
        <f t="shared" si="1103"/>
        <v>730.78444444444449</v>
      </c>
    </row>
    <row r="5845" spans="1:33" s="88" customFormat="1" x14ac:dyDescent="0.35">
      <c r="A5845" s="21">
        <v>10141103</v>
      </c>
      <c r="B5845" s="115" t="s">
        <v>1665</v>
      </c>
      <c r="C5845" s="115" t="s">
        <v>710</v>
      </c>
      <c r="D5845" s="21"/>
      <c r="E5845" s="114" t="str">
        <f t="shared" si="1093"/>
        <v xml:space="preserve">TRANSFORMADOR MARCA:FUJI TUSCO SE-JINDAL </v>
      </c>
      <c r="F5845" s="21" t="s">
        <v>424</v>
      </c>
      <c r="G5845" s="21" t="s">
        <v>3857</v>
      </c>
      <c r="H5845" s="21" t="s">
        <v>3856</v>
      </c>
      <c r="I5845" s="21" t="s">
        <v>3906</v>
      </c>
      <c r="J5845" s="21"/>
      <c r="K5845" s="21" t="s">
        <v>3905</v>
      </c>
      <c r="L5845" s="21" t="s">
        <v>3904</v>
      </c>
      <c r="M5845" s="21">
        <v>160</v>
      </c>
      <c r="N5845" s="21">
        <v>33</v>
      </c>
      <c r="O5845" s="21">
        <v>0.4</v>
      </c>
      <c r="P5845" s="21">
        <v>3</v>
      </c>
      <c r="Q5845" s="21">
        <v>2016</v>
      </c>
      <c r="R5845" s="21" t="s">
        <v>531</v>
      </c>
      <c r="S5845" s="21">
        <v>581701</v>
      </c>
      <c r="T5845" s="24">
        <v>991</v>
      </c>
      <c r="U5845" s="111">
        <v>45</v>
      </c>
      <c r="V5845" s="113">
        <f t="shared" si="1094"/>
        <v>970.07888888888886</v>
      </c>
      <c r="W5845" s="113">
        <f t="shared" si="1095"/>
        <v>20.921111111111145</v>
      </c>
      <c r="X5845" s="112">
        <f t="shared" si="1096"/>
        <v>20921.111111111146</v>
      </c>
      <c r="Y5845" s="111"/>
      <c r="Z5845" s="110">
        <f t="shared" si="1092"/>
        <v>44</v>
      </c>
      <c r="AA5845" s="109">
        <f t="shared" si="1097"/>
        <v>49.550000000000004</v>
      </c>
      <c r="AB5845" s="109">
        <f t="shared" si="1098"/>
        <v>49550.000000000007</v>
      </c>
      <c r="AC5845" s="108">
        <f t="shared" si="1099"/>
        <v>941.45</v>
      </c>
      <c r="AD5845" s="107">
        <f t="shared" si="1100"/>
        <v>2.2222222222222223E-2</v>
      </c>
      <c r="AE5845" s="106">
        <f t="shared" si="1101"/>
        <v>20.921111111111113</v>
      </c>
      <c r="AF5845" s="105">
        <f t="shared" si="1102"/>
        <v>41.842222222222262</v>
      </c>
      <c r="AG5845" s="105">
        <f t="shared" si="1103"/>
        <v>949.15777777777771</v>
      </c>
    </row>
    <row r="5846" spans="1:33" s="88" customFormat="1" x14ac:dyDescent="0.35">
      <c r="A5846" s="21">
        <v>10141103</v>
      </c>
      <c r="B5846" s="115" t="s">
        <v>1665</v>
      </c>
      <c r="C5846" s="115" t="s">
        <v>710</v>
      </c>
      <c r="D5846" s="21"/>
      <c r="E5846" s="114" t="str">
        <f t="shared" si="1093"/>
        <v xml:space="preserve">TRANSFORMADOR MARCA:FUJI TUSCO SE-JINDAL </v>
      </c>
      <c r="F5846" s="21" t="s">
        <v>424</v>
      </c>
      <c r="G5846" s="21" t="s">
        <v>3857</v>
      </c>
      <c r="H5846" s="21" t="s">
        <v>3856</v>
      </c>
      <c r="I5846" s="21" t="s">
        <v>3903</v>
      </c>
      <c r="J5846" s="21"/>
      <c r="K5846" s="21" t="s">
        <v>3902</v>
      </c>
      <c r="L5846" s="21" t="s">
        <v>3901</v>
      </c>
      <c r="M5846" s="21">
        <v>100</v>
      </c>
      <c r="N5846" s="21">
        <v>33</v>
      </c>
      <c r="O5846" s="21">
        <v>0.4</v>
      </c>
      <c r="P5846" s="21">
        <v>3</v>
      </c>
      <c r="Q5846" s="21">
        <v>2016</v>
      </c>
      <c r="R5846" s="21" t="s">
        <v>531</v>
      </c>
      <c r="S5846" s="21">
        <v>581685</v>
      </c>
      <c r="T5846" s="24">
        <v>763</v>
      </c>
      <c r="U5846" s="111">
        <v>45</v>
      </c>
      <c r="V5846" s="113">
        <f t="shared" si="1094"/>
        <v>746.89222222222224</v>
      </c>
      <c r="W5846" s="113">
        <f t="shared" si="1095"/>
        <v>16.107777777777756</v>
      </c>
      <c r="X5846" s="112">
        <f t="shared" si="1096"/>
        <v>16107.777777777756</v>
      </c>
      <c r="Y5846" s="111"/>
      <c r="Z5846" s="110">
        <f t="shared" si="1092"/>
        <v>44</v>
      </c>
      <c r="AA5846" s="109">
        <f t="shared" si="1097"/>
        <v>38.15</v>
      </c>
      <c r="AB5846" s="109">
        <f t="shared" si="1098"/>
        <v>38150</v>
      </c>
      <c r="AC5846" s="108">
        <f t="shared" si="1099"/>
        <v>724.85</v>
      </c>
      <c r="AD5846" s="107">
        <f t="shared" si="1100"/>
        <v>2.2222222222222223E-2</v>
      </c>
      <c r="AE5846" s="106">
        <f t="shared" si="1101"/>
        <v>16.10777777777778</v>
      </c>
      <c r="AF5846" s="105">
        <f t="shared" si="1102"/>
        <v>32.21555555555554</v>
      </c>
      <c r="AG5846" s="105">
        <f t="shared" si="1103"/>
        <v>730.78444444444449</v>
      </c>
    </row>
    <row r="5847" spans="1:33" s="88" customFormat="1" x14ac:dyDescent="0.35">
      <c r="A5847" s="21">
        <v>10141103</v>
      </c>
      <c r="B5847" s="115" t="s">
        <v>1665</v>
      </c>
      <c r="C5847" s="115" t="s">
        <v>710</v>
      </c>
      <c r="D5847" s="21"/>
      <c r="E5847" s="114" t="str">
        <f t="shared" si="1093"/>
        <v xml:space="preserve">TRANSFORMADOR MARCA:FUJI TUSCO SE-JINDAL </v>
      </c>
      <c r="F5847" s="21" t="s">
        <v>424</v>
      </c>
      <c r="G5847" s="21" t="s">
        <v>3857</v>
      </c>
      <c r="H5847" s="21" t="s">
        <v>3856</v>
      </c>
      <c r="I5847" s="21" t="s">
        <v>3896</v>
      </c>
      <c r="J5847" s="21"/>
      <c r="K5847" s="21" t="s">
        <v>3900</v>
      </c>
      <c r="L5847" s="21" t="s">
        <v>3899</v>
      </c>
      <c r="M5847" s="21">
        <v>100</v>
      </c>
      <c r="N5847" s="21">
        <v>33</v>
      </c>
      <c r="O5847" s="21">
        <v>0.4</v>
      </c>
      <c r="P5847" s="21">
        <v>3</v>
      </c>
      <c r="Q5847" s="21">
        <v>2016</v>
      </c>
      <c r="R5847" s="21" t="s">
        <v>531</v>
      </c>
      <c r="S5847" s="21">
        <v>581684</v>
      </c>
      <c r="T5847" s="24">
        <v>763</v>
      </c>
      <c r="U5847" s="111">
        <v>45</v>
      </c>
      <c r="V5847" s="113">
        <f t="shared" si="1094"/>
        <v>746.89222222222224</v>
      </c>
      <c r="W5847" s="113">
        <f t="shared" si="1095"/>
        <v>16.107777777777756</v>
      </c>
      <c r="X5847" s="112">
        <f t="shared" si="1096"/>
        <v>16107.777777777756</v>
      </c>
      <c r="Y5847" s="111"/>
      <c r="Z5847" s="110">
        <f t="shared" si="1092"/>
        <v>44</v>
      </c>
      <c r="AA5847" s="109">
        <f t="shared" si="1097"/>
        <v>38.15</v>
      </c>
      <c r="AB5847" s="109">
        <f t="shared" si="1098"/>
        <v>38150</v>
      </c>
      <c r="AC5847" s="108">
        <f t="shared" si="1099"/>
        <v>724.85</v>
      </c>
      <c r="AD5847" s="107">
        <f t="shared" si="1100"/>
        <v>2.2222222222222223E-2</v>
      </c>
      <c r="AE5847" s="106">
        <f t="shared" si="1101"/>
        <v>16.10777777777778</v>
      </c>
      <c r="AF5847" s="105">
        <f t="shared" si="1102"/>
        <v>32.21555555555554</v>
      </c>
      <c r="AG5847" s="105">
        <f t="shared" si="1103"/>
        <v>730.78444444444449</v>
      </c>
    </row>
    <row r="5848" spans="1:33" s="88" customFormat="1" x14ac:dyDescent="0.35">
      <c r="A5848" s="21">
        <v>10141103</v>
      </c>
      <c r="B5848" s="115" t="s">
        <v>1665</v>
      </c>
      <c r="C5848" s="115" t="s">
        <v>710</v>
      </c>
      <c r="D5848" s="21"/>
      <c r="E5848" s="114" t="str">
        <f t="shared" si="1093"/>
        <v xml:space="preserve">TRANSFORMADOR MARCA:FUJI TUSCO SE-JINDAL </v>
      </c>
      <c r="F5848" s="21" t="s">
        <v>424</v>
      </c>
      <c r="G5848" s="21" t="s">
        <v>3857</v>
      </c>
      <c r="H5848" s="21" t="s">
        <v>3856</v>
      </c>
      <c r="I5848" s="21" t="s">
        <v>3896</v>
      </c>
      <c r="J5848" s="21"/>
      <c r="K5848" s="21" t="s">
        <v>3898</v>
      </c>
      <c r="L5848" s="21" t="s">
        <v>3897</v>
      </c>
      <c r="M5848" s="21">
        <v>100</v>
      </c>
      <c r="N5848" s="21">
        <v>33</v>
      </c>
      <c r="O5848" s="21">
        <v>0.4</v>
      </c>
      <c r="P5848" s="21">
        <v>3</v>
      </c>
      <c r="Q5848" s="21">
        <v>2016</v>
      </c>
      <c r="R5848" s="21" t="s">
        <v>531</v>
      </c>
      <c r="S5848" s="21">
        <v>581296</v>
      </c>
      <c r="T5848" s="24">
        <v>763</v>
      </c>
      <c r="U5848" s="111">
        <v>45</v>
      </c>
      <c r="V5848" s="113">
        <f t="shared" si="1094"/>
        <v>746.89222222222224</v>
      </c>
      <c r="W5848" s="113">
        <f t="shared" si="1095"/>
        <v>16.107777777777756</v>
      </c>
      <c r="X5848" s="112">
        <f t="shared" si="1096"/>
        <v>16107.777777777756</v>
      </c>
      <c r="Y5848" s="111"/>
      <c r="Z5848" s="110">
        <f t="shared" si="1092"/>
        <v>44</v>
      </c>
      <c r="AA5848" s="109">
        <f t="shared" si="1097"/>
        <v>38.15</v>
      </c>
      <c r="AB5848" s="109">
        <f t="shared" si="1098"/>
        <v>38150</v>
      </c>
      <c r="AC5848" s="108">
        <f t="shared" si="1099"/>
        <v>724.85</v>
      </c>
      <c r="AD5848" s="107">
        <f t="shared" si="1100"/>
        <v>2.2222222222222223E-2</v>
      </c>
      <c r="AE5848" s="106">
        <f t="shared" si="1101"/>
        <v>16.10777777777778</v>
      </c>
      <c r="AF5848" s="105">
        <f t="shared" si="1102"/>
        <v>32.21555555555554</v>
      </c>
      <c r="AG5848" s="105">
        <f t="shared" si="1103"/>
        <v>730.78444444444449</v>
      </c>
    </row>
    <row r="5849" spans="1:33" s="88" customFormat="1" x14ac:dyDescent="0.35">
      <c r="A5849" s="21">
        <v>10141103</v>
      </c>
      <c r="B5849" s="115" t="s">
        <v>1665</v>
      </c>
      <c r="C5849" s="115" t="s">
        <v>710</v>
      </c>
      <c r="D5849" s="21"/>
      <c r="E5849" s="114" t="str">
        <f t="shared" si="1093"/>
        <v xml:space="preserve">TRANSFORMADOR MARCA:FUJI TUSCO SE-JINDAL </v>
      </c>
      <c r="F5849" s="21" t="s">
        <v>424</v>
      </c>
      <c r="G5849" s="21" t="s">
        <v>3857</v>
      </c>
      <c r="H5849" s="21" t="s">
        <v>3856</v>
      </c>
      <c r="I5849" s="21" t="s">
        <v>3896</v>
      </c>
      <c r="J5849" s="21"/>
      <c r="K5849" s="21" t="s">
        <v>3895</v>
      </c>
      <c r="L5849" s="21" t="s">
        <v>3894</v>
      </c>
      <c r="M5849" s="21">
        <v>100</v>
      </c>
      <c r="N5849" s="21">
        <v>33</v>
      </c>
      <c r="O5849" s="21">
        <v>0.4</v>
      </c>
      <c r="P5849" s="21">
        <v>3</v>
      </c>
      <c r="Q5849" s="21">
        <v>2016</v>
      </c>
      <c r="R5849" s="21" t="s">
        <v>531</v>
      </c>
      <c r="S5849" s="21">
        <v>581692</v>
      </c>
      <c r="T5849" s="24">
        <v>763</v>
      </c>
      <c r="U5849" s="111">
        <v>45</v>
      </c>
      <c r="V5849" s="113">
        <f t="shared" si="1094"/>
        <v>746.89222222222224</v>
      </c>
      <c r="W5849" s="113">
        <f t="shared" si="1095"/>
        <v>16.107777777777756</v>
      </c>
      <c r="X5849" s="112">
        <f t="shared" si="1096"/>
        <v>16107.777777777756</v>
      </c>
      <c r="Y5849" s="111"/>
      <c r="Z5849" s="110">
        <f t="shared" si="1092"/>
        <v>44</v>
      </c>
      <c r="AA5849" s="109">
        <f t="shared" si="1097"/>
        <v>38.15</v>
      </c>
      <c r="AB5849" s="109">
        <f t="shared" si="1098"/>
        <v>38150</v>
      </c>
      <c r="AC5849" s="108">
        <f t="shared" si="1099"/>
        <v>724.85</v>
      </c>
      <c r="AD5849" s="107">
        <f t="shared" si="1100"/>
        <v>2.2222222222222223E-2</v>
      </c>
      <c r="AE5849" s="106">
        <f t="shared" si="1101"/>
        <v>16.10777777777778</v>
      </c>
      <c r="AF5849" s="105">
        <f t="shared" si="1102"/>
        <v>32.21555555555554</v>
      </c>
      <c r="AG5849" s="105">
        <f t="shared" si="1103"/>
        <v>730.78444444444449</v>
      </c>
    </row>
    <row r="5850" spans="1:33" s="88" customFormat="1" x14ac:dyDescent="0.35">
      <c r="A5850" s="21">
        <v>10141103</v>
      </c>
      <c r="B5850" s="115" t="s">
        <v>1665</v>
      </c>
      <c r="C5850" s="115" t="s">
        <v>710</v>
      </c>
      <c r="D5850" s="21"/>
      <c r="E5850" s="114" t="str">
        <f t="shared" si="1093"/>
        <v xml:space="preserve">TRANSFORMADOR MARCA:FUJI TUSCO SE-JINDAL </v>
      </c>
      <c r="F5850" s="21" t="s">
        <v>424</v>
      </c>
      <c r="G5850" s="21" t="s">
        <v>3857</v>
      </c>
      <c r="H5850" s="21" t="s">
        <v>3856</v>
      </c>
      <c r="I5850" s="21" t="s">
        <v>3875</v>
      </c>
      <c r="J5850" s="21"/>
      <c r="K5850" s="21" t="s">
        <v>3893</v>
      </c>
      <c r="L5850" s="21" t="s">
        <v>3892</v>
      </c>
      <c r="M5850" s="21">
        <v>160</v>
      </c>
      <c r="N5850" s="21">
        <v>33</v>
      </c>
      <c r="O5850" s="21">
        <v>0.4</v>
      </c>
      <c r="P5850" s="21">
        <v>3</v>
      </c>
      <c r="Q5850" s="21">
        <v>2016</v>
      </c>
      <c r="R5850" s="21" t="s">
        <v>531</v>
      </c>
      <c r="S5850" s="21">
        <v>581704</v>
      </c>
      <c r="T5850" s="24">
        <v>991</v>
      </c>
      <c r="U5850" s="111">
        <v>45</v>
      </c>
      <c r="V5850" s="113">
        <f t="shared" si="1094"/>
        <v>970.07888888888886</v>
      </c>
      <c r="W5850" s="113">
        <f t="shared" si="1095"/>
        <v>20.921111111111145</v>
      </c>
      <c r="X5850" s="112">
        <f t="shared" si="1096"/>
        <v>20921.111111111146</v>
      </c>
      <c r="Y5850" s="111"/>
      <c r="Z5850" s="110">
        <f t="shared" si="1092"/>
        <v>44</v>
      </c>
      <c r="AA5850" s="109">
        <f t="shared" si="1097"/>
        <v>49.550000000000004</v>
      </c>
      <c r="AB5850" s="109">
        <f t="shared" si="1098"/>
        <v>49550.000000000007</v>
      </c>
      <c r="AC5850" s="108">
        <f t="shared" si="1099"/>
        <v>941.45</v>
      </c>
      <c r="AD5850" s="107">
        <f t="shared" si="1100"/>
        <v>2.2222222222222223E-2</v>
      </c>
      <c r="AE5850" s="106">
        <f t="shared" si="1101"/>
        <v>20.921111111111113</v>
      </c>
      <c r="AF5850" s="105">
        <f t="shared" si="1102"/>
        <v>41.842222222222262</v>
      </c>
      <c r="AG5850" s="105">
        <f t="shared" si="1103"/>
        <v>949.15777777777771</v>
      </c>
    </row>
    <row r="5851" spans="1:33" s="88" customFormat="1" x14ac:dyDescent="0.35">
      <c r="A5851" s="21">
        <v>10141103</v>
      </c>
      <c r="B5851" s="115" t="s">
        <v>1665</v>
      </c>
      <c r="C5851" s="115" t="s">
        <v>710</v>
      </c>
      <c r="D5851" s="21"/>
      <c r="E5851" s="114" t="str">
        <f t="shared" si="1093"/>
        <v xml:space="preserve">TRANSFORMADOR MARCA:FUJI TUSCO SE-JINDAL </v>
      </c>
      <c r="F5851" s="21" t="s">
        <v>424</v>
      </c>
      <c r="G5851" s="21" t="s">
        <v>3857</v>
      </c>
      <c r="H5851" s="21" t="s">
        <v>3856</v>
      </c>
      <c r="I5851" s="21" t="s">
        <v>3875</v>
      </c>
      <c r="J5851" s="21"/>
      <c r="K5851" s="21" t="s">
        <v>3891</v>
      </c>
      <c r="L5851" s="21" t="s">
        <v>3890</v>
      </c>
      <c r="M5851" s="21">
        <v>100</v>
      </c>
      <c r="N5851" s="21">
        <v>33</v>
      </c>
      <c r="O5851" s="21">
        <v>0.4</v>
      </c>
      <c r="P5851" s="21">
        <v>3</v>
      </c>
      <c r="Q5851" s="21">
        <v>2016</v>
      </c>
      <c r="R5851" s="21" t="s">
        <v>531</v>
      </c>
      <c r="S5851" s="21">
        <v>581238</v>
      </c>
      <c r="T5851" s="24">
        <v>763</v>
      </c>
      <c r="U5851" s="111">
        <v>45</v>
      </c>
      <c r="V5851" s="113">
        <f t="shared" si="1094"/>
        <v>746.89222222222224</v>
      </c>
      <c r="W5851" s="113">
        <f t="shared" si="1095"/>
        <v>16.107777777777756</v>
      </c>
      <c r="X5851" s="112">
        <f t="shared" si="1096"/>
        <v>16107.777777777756</v>
      </c>
      <c r="Y5851" s="111"/>
      <c r="Z5851" s="110">
        <f t="shared" si="1092"/>
        <v>44</v>
      </c>
      <c r="AA5851" s="109">
        <f t="shared" si="1097"/>
        <v>38.15</v>
      </c>
      <c r="AB5851" s="109">
        <f t="shared" si="1098"/>
        <v>38150</v>
      </c>
      <c r="AC5851" s="108">
        <f t="shared" si="1099"/>
        <v>724.85</v>
      </c>
      <c r="AD5851" s="107">
        <f t="shared" si="1100"/>
        <v>2.2222222222222223E-2</v>
      </c>
      <c r="AE5851" s="106">
        <f t="shared" si="1101"/>
        <v>16.10777777777778</v>
      </c>
      <c r="AF5851" s="105">
        <f t="shared" si="1102"/>
        <v>32.21555555555554</v>
      </c>
      <c r="AG5851" s="105">
        <f t="shared" si="1103"/>
        <v>730.78444444444449</v>
      </c>
    </row>
    <row r="5852" spans="1:33" s="88" customFormat="1" x14ac:dyDescent="0.35">
      <c r="A5852" s="21">
        <v>10141103</v>
      </c>
      <c r="B5852" s="115" t="s">
        <v>1665</v>
      </c>
      <c r="C5852" s="115" t="s">
        <v>710</v>
      </c>
      <c r="D5852" s="21"/>
      <c r="E5852" s="114" t="str">
        <f t="shared" si="1093"/>
        <v xml:space="preserve">TRANSFORMADOR MARCA:FUJI TUSCO SE-JINDAL </v>
      </c>
      <c r="F5852" s="21" t="s">
        <v>424</v>
      </c>
      <c r="G5852" s="21" t="s">
        <v>3857</v>
      </c>
      <c r="H5852" s="21" t="s">
        <v>3856</v>
      </c>
      <c r="I5852" s="21" t="s">
        <v>3875</v>
      </c>
      <c r="J5852" s="21"/>
      <c r="K5852" s="21" t="s">
        <v>3889</v>
      </c>
      <c r="L5852" s="21" t="s">
        <v>3888</v>
      </c>
      <c r="M5852" s="21">
        <v>160</v>
      </c>
      <c r="N5852" s="21">
        <v>33</v>
      </c>
      <c r="O5852" s="21">
        <v>0.4</v>
      </c>
      <c r="P5852" s="21">
        <v>3</v>
      </c>
      <c r="Q5852" s="21">
        <v>2016</v>
      </c>
      <c r="R5852" s="21" t="s">
        <v>531</v>
      </c>
      <c r="S5852" s="21">
        <v>581705</v>
      </c>
      <c r="T5852" s="24">
        <v>991</v>
      </c>
      <c r="U5852" s="111">
        <v>45</v>
      </c>
      <c r="V5852" s="113">
        <f t="shared" si="1094"/>
        <v>970.07888888888886</v>
      </c>
      <c r="W5852" s="113">
        <f t="shared" si="1095"/>
        <v>20.921111111111145</v>
      </c>
      <c r="X5852" s="112">
        <f t="shared" si="1096"/>
        <v>20921.111111111146</v>
      </c>
      <c r="Y5852" s="111"/>
      <c r="Z5852" s="110">
        <f t="shared" si="1092"/>
        <v>44</v>
      </c>
      <c r="AA5852" s="109">
        <f t="shared" si="1097"/>
        <v>49.550000000000004</v>
      </c>
      <c r="AB5852" s="109">
        <f t="shared" si="1098"/>
        <v>49550.000000000007</v>
      </c>
      <c r="AC5852" s="108">
        <f t="shared" si="1099"/>
        <v>941.45</v>
      </c>
      <c r="AD5852" s="107">
        <f t="shared" si="1100"/>
        <v>2.2222222222222223E-2</v>
      </c>
      <c r="AE5852" s="106">
        <f t="shared" si="1101"/>
        <v>20.921111111111113</v>
      </c>
      <c r="AF5852" s="105">
        <f t="shared" si="1102"/>
        <v>41.842222222222262</v>
      </c>
      <c r="AG5852" s="105">
        <f t="shared" si="1103"/>
        <v>949.15777777777771</v>
      </c>
    </row>
    <row r="5853" spans="1:33" s="88" customFormat="1" x14ac:dyDescent="0.35">
      <c r="A5853" s="21">
        <v>10141103</v>
      </c>
      <c r="B5853" s="115" t="s">
        <v>1665</v>
      </c>
      <c r="C5853" s="115" t="s">
        <v>710</v>
      </c>
      <c r="D5853" s="21"/>
      <c r="E5853" s="114" t="str">
        <f t="shared" si="1093"/>
        <v xml:space="preserve">TRANSFORMADOR MARCA:FUJI TUSCO SE-JINDAL </v>
      </c>
      <c r="F5853" s="21" t="s">
        <v>424</v>
      </c>
      <c r="G5853" s="21" t="s">
        <v>3857</v>
      </c>
      <c r="H5853" s="21" t="s">
        <v>3856</v>
      </c>
      <c r="I5853" s="21" t="s">
        <v>3875</v>
      </c>
      <c r="J5853" s="21"/>
      <c r="K5853" s="21" t="s">
        <v>3887</v>
      </c>
      <c r="L5853" s="21" t="s">
        <v>3886</v>
      </c>
      <c r="M5853" s="21">
        <v>160</v>
      </c>
      <c r="N5853" s="21">
        <v>33</v>
      </c>
      <c r="O5853" s="21">
        <v>0.4</v>
      </c>
      <c r="P5853" s="21">
        <v>3</v>
      </c>
      <c r="Q5853" s="21">
        <v>2016</v>
      </c>
      <c r="R5853" s="21" t="s">
        <v>531</v>
      </c>
      <c r="S5853" s="21">
        <v>581700</v>
      </c>
      <c r="T5853" s="24">
        <v>991</v>
      </c>
      <c r="U5853" s="111">
        <v>45</v>
      </c>
      <c r="V5853" s="113">
        <f t="shared" si="1094"/>
        <v>970.07888888888886</v>
      </c>
      <c r="W5853" s="113">
        <f t="shared" si="1095"/>
        <v>20.921111111111145</v>
      </c>
      <c r="X5853" s="112">
        <f t="shared" si="1096"/>
        <v>20921.111111111146</v>
      </c>
      <c r="Y5853" s="111"/>
      <c r="Z5853" s="110">
        <f t="shared" si="1092"/>
        <v>44</v>
      </c>
      <c r="AA5853" s="109">
        <f t="shared" si="1097"/>
        <v>49.550000000000004</v>
      </c>
      <c r="AB5853" s="109">
        <f t="shared" si="1098"/>
        <v>49550.000000000007</v>
      </c>
      <c r="AC5853" s="108">
        <f t="shared" si="1099"/>
        <v>941.45</v>
      </c>
      <c r="AD5853" s="107">
        <f t="shared" si="1100"/>
        <v>2.2222222222222223E-2</v>
      </c>
      <c r="AE5853" s="106">
        <f t="shared" si="1101"/>
        <v>20.921111111111113</v>
      </c>
      <c r="AF5853" s="105">
        <f t="shared" si="1102"/>
        <v>41.842222222222262</v>
      </c>
      <c r="AG5853" s="105">
        <f t="shared" si="1103"/>
        <v>949.15777777777771</v>
      </c>
    </row>
    <row r="5854" spans="1:33" s="88" customFormat="1" x14ac:dyDescent="0.35">
      <c r="A5854" s="21">
        <v>10141103</v>
      </c>
      <c r="B5854" s="115" t="s">
        <v>1665</v>
      </c>
      <c r="C5854" s="115" t="s">
        <v>710</v>
      </c>
      <c r="D5854" s="21"/>
      <c r="E5854" s="114" t="str">
        <f t="shared" si="1093"/>
        <v xml:space="preserve">TRANSFORMADOR MARCA:FUJI TUSCO SE-JINDAL </v>
      </c>
      <c r="F5854" s="21" t="s">
        <v>424</v>
      </c>
      <c r="G5854" s="21" t="s">
        <v>3857</v>
      </c>
      <c r="H5854" s="21" t="s">
        <v>3856</v>
      </c>
      <c r="I5854" s="21" t="s">
        <v>3875</v>
      </c>
      <c r="J5854" s="21"/>
      <c r="K5854" s="21" t="s">
        <v>3885</v>
      </c>
      <c r="L5854" s="21" t="s">
        <v>3884</v>
      </c>
      <c r="M5854" s="21">
        <v>100</v>
      </c>
      <c r="N5854" s="21">
        <v>33</v>
      </c>
      <c r="O5854" s="21">
        <v>0.4</v>
      </c>
      <c r="P5854" s="21">
        <v>3</v>
      </c>
      <c r="Q5854" s="21">
        <v>2016</v>
      </c>
      <c r="R5854" s="21" t="s">
        <v>531</v>
      </c>
      <c r="S5854" s="21">
        <v>581686</v>
      </c>
      <c r="T5854" s="24">
        <v>763</v>
      </c>
      <c r="U5854" s="111">
        <v>45</v>
      </c>
      <c r="V5854" s="113">
        <f t="shared" si="1094"/>
        <v>746.89222222222224</v>
      </c>
      <c r="W5854" s="113">
        <f t="shared" si="1095"/>
        <v>16.107777777777756</v>
      </c>
      <c r="X5854" s="112">
        <f t="shared" si="1096"/>
        <v>16107.777777777756</v>
      </c>
      <c r="Y5854" s="111"/>
      <c r="Z5854" s="110">
        <f t="shared" si="1092"/>
        <v>44</v>
      </c>
      <c r="AA5854" s="109">
        <f t="shared" si="1097"/>
        <v>38.15</v>
      </c>
      <c r="AB5854" s="109">
        <f t="shared" si="1098"/>
        <v>38150</v>
      </c>
      <c r="AC5854" s="108">
        <f t="shared" si="1099"/>
        <v>724.85</v>
      </c>
      <c r="AD5854" s="107">
        <f t="shared" si="1100"/>
        <v>2.2222222222222223E-2</v>
      </c>
      <c r="AE5854" s="106">
        <f t="shared" si="1101"/>
        <v>16.10777777777778</v>
      </c>
      <c r="AF5854" s="105">
        <f t="shared" si="1102"/>
        <v>32.21555555555554</v>
      </c>
      <c r="AG5854" s="105">
        <f t="shared" si="1103"/>
        <v>730.78444444444449</v>
      </c>
    </row>
    <row r="5855" spans="1:33" s="88" customFormat="1" x14ac:dyDescent="0.35">
      <c r="A5855" s="21">
        <v>10141103</v>
      </c>
      <c r="B5855" s="115" t="s">
        <v>1665</v>
      </c>
      <c r="C5855" s="115" t="s">
        <v>710</v>
      </c>
      <c r="D5855" s="21"/>
      <c r="E5855" s="114" t="str">
        <f t="shared" si="1093"/>
        <v xml:space="preserve">TRANSFORMADOR MARCA:FUJI TUSCO SE-JINDAL </v>
      </c>
      <c r="F5855" s="21" t="s">
        <v>424</v>
      </c>
      <c r="G5855" s="21" t="s">
        <v>3857</v>
      </c>
      <c r="H5855" s="21" t="s">
        <v>3856</v>
      </c>
      <c r="I5855" s="21" t="s">
        <v>3875</v>
      </c>
      <c r="J5855" s="21"/>
      <c r="K5855" s="21" t="s">
        <v>3883</v>
      </c>
      <c r="L5855" s="21" t="s">
        <v>3882</v>
      </c>
      <c r="M5855" s="21">
        <v>100</v>
      </c>
      <c r="N5855" s="21">
        <v>33</v>
      </c>
      <c r="O5855" s="21">
        <v>0.4</v>
      </c>
      <c r="P5855" s="21">
        <v>3</v>
      </c>
      <c r="Q5855" s="21">
        <v>2016</v>
      </c>
      <c r="R5855" s="21" t="s">
        <v>531</v>
      </c>
      <c r="S5855" s="21">
        <v>581237</v>
      </c>
      <c r="T5855" s="24">
        <v>763</v>
      </c>
      <c r="U5855" s="111">
        <v>45</v>
      </c>
      <c r="V5855" s="113">
        <f t="shared" si="1094"/>
        <v>746.89222222222224</v>
      </c>
      <c r="W5855" s="113">
        <f t="shared" si="1095"/>
        <v>16.107777777777756</v>
      </c>
      <c r="X5855" s="112">
        <f t="shared" si="1096"/>
        <v>16107.777777777756</v>
      </c>
      <c r="Y5855" s="111"/>
      <c r="Z5855" s="110">
        <f t="shared" si="1092"/>
        <v>44</v>
      </c>
      <c r="AA5855" s="109">
        <f t="shared" si="1097"/>
        <v>38.15</v>
      </c>
      <c r="AB5855" s="109">
        <f t="shared" si="1098"/>
        <v>38150</v>
      </c>
      <c r="AC5855" s="108">
        <f t="shared" si="1099"/>
        <v>724.85</v>
      </c>
      <c r="AD5855" s="107">
        <f t="shared" si="1100"/>
        <v>2.2222222222222223E-2</v>
      </c>
      <c r="AE5855" s="106">
        <f t="shared" si="1101"/>
        <v>16.10777777777778</v>
      </c>
      <c r="AF5855" s="105">
        <f t="shared" si="1102"/>
        <v>32.21555555555554</v>
      </c>
      <c r="AG5855" s="105">
        <f t="shared" si="1103"/>
        <v>730.78444444444449</v>
      </c>
    </row>
    <row r="5856" spans="1:33" s="88" customFormat="1" x14ac:dyDescent="0.35">
      <c r="A5856" s="21">
        <v>10141103</v>
      </c>
      <c r="B5856" s="115" t="s">
        <v>1665</v>
      </c>
      <c r="C5856" s="115" t="s">
        <v>710</v>
      </c>
      <c r="D5856" s="21"/>
      <c r="E5856" s="114" t="str">
        <f t="shared" si="1093"/>
        <v xml:space="preserve">TRANSFORMADOR MARCA:FUJI TUSCO SE-JINDAL </v>
      </c>
      <c r="F5856" s="21" t="s">
        <v>424</v>
      </c>
      <c r="G5856" s="21" t="s">
        <v>3857</v>
      </c>
      <c r="H5856" s="21" t="s">
        <v>3856</v>
      </c>
      <c r="I5856" s="21" t="s">
        <v>3875</v>
      </c>
      <c r="J5856" s="21"/>
      <c r="K5856" s="21" t="s">
        <v>3881</v>
      </c>
      <c r="L5856" s="21" t="s">
        <v>3880</v>
      </c>
      <c r="M5856" s="21">
        <v>100</v>
      </c>
      <c r="N5856" s="21">
        <v>33</v>
      </c>
      <c r="O5856" s="21">
        <v>0.4</v>
      </c>
      <c r="P5856" s="21">
        <v>3</v>
      </c>
      <c r="Q5856" s="21">
        <v>2016</v>
      </c>
      <c r="R5856" s="21" t="s">
        <v>531</v>
      </c>
      <c r="S5856" s="21">
        <v>581251</v>
      </c>
      <c r="T5856" s="24">
        <v>763</v>
      </c>
      <c r="U5856" s="111">
        <v>45</v>
      </c>
      <c r="V5856" s="113">
        <f t="shared" si="1094"/>
        <v>746.89222222222224</v>
      </c>
      <c r="W5856" s="113">
        <f t="shared" si="1095"/>
        <v>16.107777777777756</v>
      </c>
      <c r="X5856" s="112">
        <f t="shared" si="1096"/>
        <v>16107.777777777756</v>
      </c>
      <c r="Y5856" s="111"/>
      <c r="Z5856" s="110">
        <f t="shared" si="1092"/>
        <v>44</v>
      </c>
      <c r="AA5856" s="109">
        <f t="shared" si="1097"/>
        <v>38.15</v>
      </c>
      <c r="AB5856" s="109">
        <f t="shared" si="1098"/>
        <v>38150</v>
      </c>
      <c r="AC5856" s="108">
        <f t="shared" si="1099"/>
        <v>724.85</v>
      </c>
      <c r="AD5856" s="107">
        <f t="shared" si="1100"/>
        <v>2.2222222222222223E-2</v>
      </c>
      <c r="AE5856" s="106">
        <f t="shared" si="1101"/>
        <v>16.10777777777778</v>
      </c>
      <c r="AF5856" s="105">
        <f t="shared" si="1102"/>
        <v>32.21555555555554</v>
      </c>
      <c r="AG5856" s="105">
        <f t="shared" si="1103"/>
        <v>730.78444444444449</v>
      </c>
    </row>
    <row r="5857" spans="1:33" s="88" customFormat="1" x14ac:dyDescent="0.35">
      <c r="A5857" s="21">
        <v>10141103</v>
      </c>
      <c r="B5857" s="115" t="s">
        <v>1665</v>
      </c>
      <c r="C5857" s="115" t="s">
        <v>710</v>
      </c>
      <c r="D5857" s="21"/>
      <c r="E5857" s="114" t="str">
        <f t="shared" si="1093"/>
        <v xml:space="preserve">TRANSFORMADOR MARCA:FUJI TUSCO SE-JINDAL </v>
      </c>
      <c r="F5857" s="21" t="s">
        <v>424</v>
      </c>
      <c r="G5857" s="21" t="s">
        <v>3857</v>
      </c>
      <c r="H5857" s="21" t="s">
        <v>3856</v>
      </c>
      <c r="I5857" s="21" t="s">
        <v>3875</v>
      </c>
      <c r="J5857" s="21"/>
      <c r="K5857" s="21" t="s">
        <v>3879</v>
      </c>
      <c r="L5857" s="21" t="s">
        <v>3878</v>
      </c>
      <c r="M5857" s="21">
        <v>100</v>
      </c>
      <c r="N5857" s="21">
        <v>33</v>
      </c>
      <c r="O5857" s="21">
        <v>0.4</v>
      </c>
      <c r="P5857" s="21">
        <v>3</v>
      </c>
      <c r="Q5857" s="21">
        <v>2016</v>
      </c>
      <c r="R5857" s="21" t="s">
        <v>531</v>
      </c>
      <c r="S5857" s="21">
        <v>581229</v>
      </c>
      <c r="T5857" s="24">
        <v>763</v>
      </c>
      <c r="U5857" s="111">
        <v>45</v>
      </c>
      <c r="V5857" s="113">
        <f t="shared" si="1094"/>
        <v>746.89222222222224</v>
      </c>
      <c r="W5857" s="113">
        <f t="shared" si="1095"/>
        <v>16.107777777777756</v>
      </c>
      <c r="X5857" s="112">
        <f t="shared" si="1096"/>
        <v>16107.777777777756</v>
      </c>
      <c r="Y5857" s="111"/>
      <c r="Z5857" s="110">
        <f t="shared" si="1092"/>
        <v>44</v>
      </c>
      <c r="AA5857" s="109">
        <f t="shared" si="1097"/>
        <v>38.15</v>
      </c>
      <c r="AB5857" s="109">
        <f t="shared" si="1098"/>
        <v>38150</v>
      </c>
      <c r="AC5857" s="108">
        <f t="shared" si="1099"/>
        <v>724.85</v>
      </c>
      <c r="AD5857" s="107">
        <f t="shared" si="1100"/>
        <v>2.2222222222222223E-2</v>
      </c>
      <c r="AE5857" s="106">
        <f t="shared" si="1101"/>
        <v>16.10777777777778</v>
      </c>
      <c r="AF5857" s="105">
        <f t="shared" si="1102"/>
        <v>32.21555555555554</v>
      </c>
      <c r="AG5857" s="105">
        <f t="shared" si="1103"/>
        <v>730.78444444444449</v>
      </c>
    </row>
    <row r="5858" spans="1:33" s="88" customFormat="1" x14ac:dyDescent="0.35">
      <c r="A5858" s="21">
        <v>10141103</v>
      </c>
      <c r="B5858" s="115" t="s">
        <v>1665</v>
      </c>
      <c r="C5858" s="115" t="s">
        <v>710</v>
      </c>
      <c r="D5858" s="21"/>
      <c r="E5858" s="114" t="str">
        <f t="shared" si="1093"/>
        <v xml:space="preserve">TRANSFORMADOR MARCA:FUJI TUSCO SE-JINDAL </v>
      </c>
      <c r="F5858" s="21" t="s">
        <v>424</v>
      </c>
      <c r="G5858" s="21" t="s">
        <v>3857</v>
      </c>
      <c r="H5858" s="21" t="s">
        <v>3856</v>
      </c>
      <c r="I5858" s="21" t="s">
        <v>3875</v>
      </c>
      <c r="J5858" s="21"/>
      <c r="K5858" s="21" t="s">
        <v>3877</v>
      </c>
      <c r="L5858" s="21" t="s">
        <v>3876</v>
      </c>
      <c r="M5858" s="21">
        <v>100</v>
      </c>
      <c r="N5858" s="21">
        <v>33</v>
      </c>
      <c r="O5858" s="21">
        <v>0.4</v>
      </c>
      <c r="P5858" s="21">
        <v>3</v>
      </c>
      <c r="Q5858" s="21">
        <v>2016</v>
      </c>
      <c r="R5858" s="21" t="s">
        <v>531</v>
      </c>
      <c r="S5858" s="21">
        <v>581250</v>
      </c>
      <c r="T5858" s="24">
        <v>763</v>
      </c>
      <c r="U5858" s="111">
        <v>45</v>
      </c>
      <c r="V5858" s="113">
        <f t="shared" si="1094"/>
        <v>746.89222222222224</v>
      </c>
      <c r="W5858" s="113">
        <f t="shared" si="1095"/>
        <v>16.107777777777756</v>
      </c>
      <c r="X5858" s="112">
        <f t="shared" si="1096"/>
        <v>16107.777777777756</v>
      </c>
      <c r="Y5858" s="111"/>
      <c r="Z5858" s="110">
        <f t="shared" si="1092"/>
        <v>44</v>
      </c>
      <c r="AA5858" s="109">
        <f t="shared" si="1097"/>
        <v>38.15</v>
      </c>
      <c r="AB5858" s="109">
        <f t="shared" si="1098"/>
        <v>38150</v>
      </c>
      <c r="AC5858" s="108">
        <f t="shared" si="1099"/>
        <v>724.85</v>
      </c>
      <c r="AD5858" s="107">
        <f t="shared" si="1100"/>
        <v>2.2222222222222223E-2</v>
      </c>
      <c r="AE5858" s="106">
        <f t="shared" si="1101"/>
        <v>16.10777777777778</v>
      </c>
      <c r="AF5858" s="105">
        <f t="shared" si="1102"/>
        <v>32.21555555555554</v>
      </c>
      <c r="AG5858" s="105">
        <f t="shared" si="1103"/>
        <v>730.78444444444449</v>
      </c>
    </row>
    <row r="5859" spans="1:33" s="88" customFormat="1" x14ac:dyDescent="0.35">
      <c r="A5859" s="21">
        <v>10141103</v>
      </c>
      <c r="B5859" s="115" t="s">
        <v>1665</v>
      </c>
      <c r="C5859" s="115" t="s">
        <v>710</v>
      </c>
      <c r="D5859" s="21"/>
      <c r="E5859" s="114" t="str">
        <f t="shared" si="1093"/>
        <v xml:space="preserve">TRANSFORMADOR MARCA:FUJI TUSCO SE-JINDAL </v>
      </c>
      <c r="F5859" s="21" t="s">
        <v>424</v>
      </c>
      <c r="G5859" s="21" t="s">
        <v>3857</v>
      </c>
      <c r="H5859" s="21" t="s">
        <v>3856</v>
      </c>
      <c r="I5859" s="21" t="s">
        <v>3875</v>
      </c>
      <c r="J5859" s="21"/>
      <c r="K5859" s="21" t="s">
        <v>3874</v>
      </c>
      <c r="L5859" s="21" t="s">
        <v>3873</v>
      </c>
      <c r="M5859" s="21">
        <v>100</v>
      </c>
      <c r="N5859" s="21">
        <v>33</v>
      </c>
      <c r="O5859" s="21">
        <v>0.4</v>
      </c>
      <c r="P5859" s="21">
        <v>3</v>
      </c>
      <c r="Q5859" s="21">
        <v>2016</v>
      </c>
      <c r="R5859" s="21" t="s">
        <v>531</v>
      </c>
      <c r="S5859" s="21">
        <v>581683</v>
      </c>
      <c r="T5859" s="24">
        <v>763</v>
      </c>
      <c r="U5859" s="111">
        <v>45</v>
      </c>
      <c r="V5859" s="113">
        <f t="shared" si="1094"/>
        <v>746.89222222222224</v>
      </c>
      <c r="W5859" s="113">
        <f t="shared" si="1095"/>
        <v>16.107777777777756</v>
      </c>
      <c r="X5859" s="112">
        <f t="shared" si="1096"/>
        <v>16107.777777777756</v>
      </c>
      <c r="Y5859" s="111"/>
      <c r="Z5859" s="110">
        <f t="shared" si="1092"/>
        <v>44</v>
      </c>
      <c r="AA5859" s="109">
        <f t="shared" si="1097"/>
        <v>38.15</v>
      </c>
      <c r="AB5859" s="109">
        <f t="shared" si="1098"/>
        <v>38150</v>
      </c>
      <c r="AC5859" s="108">
        <f t="shared" si="1099"/>
        <v>724.85</v>
      </c>
      <c r="AD5859" s="107">
        <f t="shared" si="1100"/>
        <v>2.2222222222222223E-2</v>
      </c>
      <c r="AE5859" s="106">
        <f t="shared" si="1101"/>
        <v>16.10777777777778</v>
      </c>
      <c r="AF5859" s="105">
        <f t="shared" si="1102"/>
        <v>32.21555555555554</v>
      </c>
      <c r="AG5859" s="105">
        <f t="shared" si="1103"/>
        <v>730.78444444444449</v>
      </c>
    </row>
    <row r="5860" spans="1:33" s="88" customFormat="1" x14ac:dyDescent="0.35">
      <c r="A5860" s="21">
        <v>10141103</v>
      </c>
      <c r="B5860" s="115" t="s">
        <v>1665</v>
      </c>
      <c r="C5860" s="115" t="s">
        <v>710</v>
      </c>
      <c r="D5860" s="21"/>
      <c r="E5860" s="114" t="str">
        <f t="shared" si="1093"/>
        <v xml:space="preserve">TRANSFORMADOR MARCA:FUJI TUSCO SE-JINDAL </v>
      </c>
      <c r="F5860" s="21" t="s">
        <v>424</v>
      </c>
      <c r="G5860" s="21" t="s">
        <v>3857</v>
      </c>
      <c r="H5860" s="21" t="s">
        <v>3856</v>
      </c>
      <c r="I5860" s="21" t="s">
        <v>3049</v>
      </c>
      <c r="J5860" s="21"/>
      <c r="K5860" s="21" t="s">
        <v>3872</v>
      </c>
      <c r="L5860" s="21" t="s">
        <v>3871</v>
      </c>
      <c r="M5860" s="21">
        <v>100</v>
      </c>
      <c r="N5860" s="21">
        <v>33</v>
      </c>
      <c r="O5860" s="21">
        <v>0.4</v>
      </c>
      <c r="P5860" s="21">
        <v>3</v>
      </c>
      <c r="Q5860" s="21">
        <v>2016</v>
      </c>
      <c r="R5860" s="21" t="s">
        <v>531</v>
      </c>
      <c r="S5860" s="21">
        <v>581697</v>
      </c>
      <c r="T5860" s="24">
        <v>763</v>
      </c>
      <c r="U5860" s="111">
        <v>45</v>
      </c>
      <c r="V5860" s="113">
        <f t="shared" si="1094"/>
        <v>746.89222222222224</v>
      </c>
      <c r="W5860" s="113">
        <f t="shared" si="1095"/>
        <v>16.107777777777756</v>
      </c>
      <c r="X5860" s="112">
        <f t="shared" si="1096"/>
        <v>16107.777777777756</v>
      </c>
      <c r="Y5860" s="111"/>
      <c r="Z5860" s="110">
        <f t="shared" ref="Z5860:Z5923" si="1104">(U5860-(2017-Q5860))</f>
        <v>44</v>
      </c>
      <c r="AA5860" s="109">
        <f t="shared" si="1097"/>
        <v>38.15</v>
      </c>
      <c r="AB5860" s="109">
        <f t="shared" si="1098"/>
        <v>38150</v>
      </c>
      <c r="AC5860" s="108">
        <f t="shared" si="1099"/>
        <v>724.85</v>
      </c>
      <c r="AD5860" s="107">
        <f t="shared" si="1100"/>
        <v>2.2222222222222223E-2</v>
      </c>
      <c r="AE5860" s="106">
        <f t="shared" si="1101"/>
        <v>16.10777777777778</v>
      </c>
      <c r="AF5860" s="105">
        <f t="shared" si="1102"/>
        <v>32.21555555555554</v>
      </c>
      <c r="AG5860" s="105">
        <f t="shared" si="1103"/>
        <v>730.78444444444449</v>
      </c>
    </row>
    <row r="5861" spans="1:33" s="88" customFormat="1" x14ac:dyDescent="0.35">
      <c r="A5861" s="21">
        <v>10141103</v>
      </c>
      <c r="B5861" s="115" t="s">
        <v>1665</v>
      </c>
      <c r="C5861" s="115" t="s">
        <v>710</v>
      </c>
      <c r="D5861" s="21"/>
      <c r="E5861" s="114" t="str">
        <f t="shared" si="1093"/>
        <v xml:space="preserve">TRANSFORMADOR MARCA:FUJI TUSCO SE-JINDAL </v>
      </c>
      <c r="F5861" s="21" t="s">
        <v>424</v>
      </c>
      <c r="G5861" s="21" t="s">
        <v>3857</v>
      </c>
      <c r="H5861" s="21" t="s">
        <v>3856</v>
      </c>
      <c r="I5861" s="21" t="s">
        <v>3049</v>
      </c>
      <c r="J5861" s="21"/>
      <c r="K5861" s="21" t="s">
        <v>3870</v>
      </c>
      <c r="L5861" s="21" t="s">
        <v>3869</v>
      </c>
      <c r="M5861" s="21">
        <v>100</v>
      </c>
      <c r="N5861" s="21">
        <v>33</v>
      </c>
      <c r="O5861" s="21">
        <v>0.4</v>
      </c>
      <c r="P5861" s="21">
        <v>3</v>
      </c>
      <c r="Q5861" s="21">
        <v>2016</v>
      </c>
      <c r="R5861" s="21" t="s">
        <v>531</v>
      </c>
      <c r="S5861" s="21">
        <v>581687</v>
      </c>
      <c r="T5861" s="116">
        <v>763</v>
      </c>
      <c r="U5861" s="111">
        <v>45</v>
      </c>
      <c r="V5861" s="113">
        <f t="shared" si="1094"/>
        <v>746.89222222222224</v>
      </c>
      <c r="W5861" s="113">
        <f t="shared" si="1095"/>
        <v>16.107777777777756</v>
      </c>
      <c r="X5861" s="112">
        <f t="shared" si="1096"/>
        <v>16107.777777777756</v>
      </c>
      <c r="Y5861" s="111"/>
      <c r="Z5861" s="110">
        <f t="shared" si="1104"/>
        <v>44</v>
      </c>
      <c r="AA5861" s="109">
        <f t="shared" si="1097"/>
        <v>38.15</v>
      </c>
      <c r="AB5861" s="109">
        <f t="shared" si="1098"/>
        <v>38150</v>
      </c>
      <c r="AC5861" s="108">
        <f t="shared" si="1099"/>
        <v>724.85</v>
      </c>
      <c r="AD5861" s="107">
        <f t="shared" si="1100"/>
        <v>2.2222222222222223E-2</v>
      </c>
      <c r="AE5861" s="106">
        <f t="shared" si="1101"/>
        <v>16.10777777777778</v>
      </c>
      <c r="AF5861" s="105">
        <f t="shared" si="1102"/>
        <v>32.21555555555554</v>
      </c>
      <c r="AG5861" s="105">
        <f t="shared" si="1103"/>
        <v>730.78444444444449</v>
      </c>
    </row>
    <row r="5862" spans="1:33" s="88" customFormat="1" x14ac:dyDescent="0.35">
      <c r="A5862" s="21">
        <v>10141103</v>
      </c>
      <c r="B5862" s="115" t="s">
        <v>1665</v>
      </c>
      <c r="C5862" s="115" t="s">
        <v>710</v>
      </c>
      <c r="D5862" s="21"/>
      <c r="E5862" s="114" t="str">
        <f t="shared" si="1093"/>
        <v xml:space="preserve">TRANSFORMADOR MARCA:FUJI TUSCO SE-JINDAL </v>
      </c>
      <c r="F5862" s="21" t="s">
        <v>424</v>
      </c>
      <c r="G5862" s="21" t="s">
        <v>3857</v>
      </c>
      <c r="H5862" s="21" t="s">
        <v>3856</v>
      </c>
      <c r="I5862" s="21" t="s">
        <v>3049</v>
      </c>
      <c r="J5862" s="21"/>
      <c r="K5862" s="21" t="s">
        <v>3868</v>
      </c>
      <c r="L5862" s="21" t="s">
        <v>3867</v>
      </c>
      <c r="M5862" s="21">
        <v>100</v>
      </c>
      <c r="N5862" s="21">
        <v>33</v>
      </c>
      <c r="O5862" s="21">
        <v>0.4</v>
      </c>
      <c r="P5862" s="21">
        <v>3</v>
      </c>
      <c r="Q5862" s="21">
        <v>2016</v>
      </c>
      <c r="R5862" s="21" t="s">
        <v>531</v>
      </c>
      <c r="S5862" s="21">
        <v>581248</v>
      </c>
      <c r="T5862" s="116">
        <v>763</v>
      </c>
      <c r="U5862" s="111">
        <v>45</v>
      </c>
      <c r="V5862" s="113">
        <f t="shared" si="1094"/>
        <v>746.89222222222224</v>
      </c>
      <c r="W5862" s="113">
        <f t="shared" si="1095"/>
        <v>16.107777777777756</v>
      </c>
      <c r="X5862" s="112">
        <f t="shared" si="1096"/>
        <v>16107.777777777756</v>
      </c>
      <c r="Y5862" s="111"/>
      <c r="Z5862" s="110">
        <f t="shared" si="1104"/>
        <v>44</v>
      </c>
      <c r="AA5862" s="109">
        <f t="shared" si="1097"/>
        <v>38.15</v>
      </c>
      <c r="AB5862" s="109">
        <f t="shared" si="1098"/>
        <v>38150</v>
      </c>
      <c r="AC5862" s="108">
        <f t="shared" si="1099"/>
        <v>724.85</v>
      </c>
      <c r="AD5862" s="107">
        <f t="shared" si="1100"/>
        <v>2.2222222222222223E-2</v>
      </c>
      <c r="AE5862" s="106">
        <f t="shared" si="1101"/>
        <v>16.10777777777778</v>
      </c>
      <c r="AF5862" s="105">
        <f t="shared" si="1102"/>
        <v>32.21555555555554</v>
      </c>
      <c r="AG5862" s="105">
        <f t="shared" si="1103"/>
        <v>730.78444444444449</v>
      </c>
    </row>
    <row r="5863" spans="1:33" s="88" customFormat="1" x14ac:dyDescent="0.35">
      <c r="A5863" s="21">
        <v>10141103</v>
      </c>
      <c r="B5863" s="115" t="s">
        <v>1665</v>
      </c>
      <c r="C5863" s="115" t="s">
        <v>710</v>
      </c>
      <c r="D5863" s="21"/>
      <c r="E5863" s="114" t="str">
        <f t="shared" si="1093"/>
        <v xml:space="preserve">TRANSFORMADOR MARCA:FUJI TUSCO SE-JINDAL </v>
      </c>
      <c r="F5863" s="21" t="s">
        <v>424</v>
      </c>
      <c r="G5863" s="21" t="s">
        <v>3857</v>
      </c>
      <c r="H5863" s="21" t="s">
        <v>3856</v>
      </c>
      <c r="I5863" s="21" t="s">
        <v>3864</v>
      </c>
      <c r="J5863" s="21"/>
      <c r="K5863" s="21" t="s">
        <v>3866</v>
      </c>
      <c r="L5863" s="21" t="s">
        <v>3865</v>
      </c>
      <c r="M5863" s="21">
        <v>100</v>
      </c>
      <c r="N5863" s="21">
        <v>33</v>
      </c>
      <c r="O5863" s="21">
        <v>0.4</v>
      </c>
      <c r="P5863" s="21">
        <v>3</v>
      </c>
      <c r="Q5863" s="21">
        <v>2016</v>
      </c>
      <c r="R5863" s="21" t="s">
        <v>531</v>
      </c>
      <c r="S5863" s="21">
        <v>581682</v>
      </c>
      <c r="T5863" s="116">
        <v>763</v>
      </c>
      <c r="U5863" s="111">
        <v>45</v>
      </c>
      <c r="V5863" s="113">
        <f t="shared" si="1094"/>
        <v>746.89222222222224</v>
      </c>
      <c r="W5863" s="113">
        <f t="shared" si="1095"/>
        <v>16.107777777777756</v>
      </c>
      <c r="X5863" s="112">
        <f t="shared" si="1096"/>
        <v>16107.777777777756</v>
      </c>
      <c r="Y5863" s="111"/>
      <c r="Z5863" s="110">
        <f t="shared" si="1104"/>
        <v>44</v>
      </c>
      <c r="AA5863" s="109">
        <f t="shared" si="1097"/>
        <v>38.15</v>
      </c>
      <c r="AB5863" s="109">
        <f t="shared" si="1098"/>
        <v>38150</v>
      </c>
      <c r="AC5863" s="108">
        <f t="shared" si="1099"/>
        <v>724.85</v>
      </c>
      <c r="AD5863" s="107">
        <f t="shared" si="1100"/>
        <v>2.2222222222222223E-2</v>
      </c>
      <c r="AE5863" s="106">
        <f t="shared" si="1101"/>
        <v>16.10777777777778</v>
      </c>
      <c r="AF5863" s="105">
        <f t="shared" si="1102"/>
        <v>32.21555555555554</v>
      </c>
      <c r="AG5863" s="105">
        <f t="shared" si="1103"/>
        <v>730.78444444444449</v>
      </c>
    </row>
    <row r="5864" spans="1:33" s="88" customFormat="1" x14ac:dyDescent="0.35">
      <c r="A5864" s="21">
        <v>10141103</v>
      </c>
      <c r="B5864" s="115" t="s">
        <v>1665</v>
      </c>
      <c r="C5864" s="115" t="s">
        <v>710</v>
      </c>
      <c r="D5864" s="21"/>
      <c r="E5864" s="114" t="str">
        <f t="shared" si="1093"/>
        <v xml:space="preserve">TRANSFORMADOR MARCA:FUJI TUSCO SE-JINDAL </v>
      </c>
      <c r="F5864" s="21" t="s">
        <v>424</v>
      </c>
      <c r="G5864" s="21" t="s">
        <v>3857</v>
      </c>
      <c r="H5864" s="21" t="s">
        <v>3856</v>
      </c>
      <c r="I5864" s="21" t="s">
        <v>3864</v>
      </c>
      <c r="J5864" s="21"/>
      <c r="K5864" s="21" t="s">
        <v>3863</v>
      </c>
      <c r="L5864" s="21" t="s">
        <v>3862</v>
      </c>
      <c r="M5864" s="21">
        <v>100</v>
      </c>
      <c r="N5864" s="21">
        <v>33</v>
      </c>
      <c r="O5864" s="21">
        <v>0.4</v>
      </c>
      <c r="P5864" s="21">
        <v>3</v>
      </c>
      <c r="Q5864" s="21">
        <v>2016</v>
      </c>
      <c r="R5864" s="21" t="s">
        <v>531</v>
      </c>
      <c r="S5864" s="21">
        <v>581699</v>
      </c>
      <c r="T5864" s="116">
        <v>763</v>
      </c>
      <c r="U5864" s="111">
        <v>45</v>
      </c>
      <c r="V5864" s="113">
        <f t="shared" si="1094"/>
        <v>746.89222222222224</v>
      </c>
      <c r="W5864" s="113">
        <f t="shared" si="1095"/>
        <v>16.107777777777756</v>
      </c>
      <c r="X5864" s="112">
        <f t="shared" si="1096"/>
        <v>16107.777777777756</v>
      </c>
      <c r="Y5864" s="111"/>
      <c r="Z5864" s="110">
        <f t="shared" si="1104"/>
        <v>44</v>
      </c>
      <c r="AA5864" s="109">
        <f t="shared" si="1097"/>
        <v>38.15</v>
      </c>
      <c r="AB5864" s="109">
        <f t="shared" si="1098"/>
        <v>38150</v>
      </c>
      <c r="AC5864" s="108">
        <f t="shared" si="1099"/>
        <v>724.85</v>
      </c>
      <c r="AD5864" s="107">
        <f t="shared" si="1100"/>
        <v>2.2222222222222223E-2</v>
      </c>
      <c r="AE5864" s="106">
        <f t="shared" si="1101"/>
        <v>16.10777777777778</v>
      </c>
      <c r="AF5864" s="105">
        <f t="shared" si="1102"/>
        <v>32.21555555555554</v>
      </c>
      <c r="AG5864" s="105">
        <f t="shared" si="1103"/>
        <v>730.78444444444449</v>
      </c>
    </row>
    <row r="5865" spans="1:33" s="88" customFormat="1" x14ac:dyDescent="0.35">
      <c r="A5865" s="21">
        <v>10141103</v>
      </c>
      <c r="B5865" s="115" t="s">
        <v>1665</v>
      </c>
      <c r="C5865" s="115" t="s">
        <v>710</v>
      </c>
      <c r="D5865" s="21"/>
      <c r="E5865" s="114" t="str">
        <f t="shared" si="1093"/>
        <v xml:space="preserve">TRANSFORMADOR MARCA:FUJI TUSCO SE-JINDAL </v>
      </c>
      <c r="F5865" s="21" t="s">
        <v>424</v>
      </c>
      <c r="G5865" s="21" t="s">
        <v>3857</v>
      </c>
      <c r="H5865" s="21" t="s">
        <v>3856</v>
      </c>
      <c r="I5865" s="21" t="s">
        <v>3861</v>
      </c>
      <c r="J5865" s="21"/>
      <c r="K5865" s="21"/>
      <c r="L5865" s="21"/>
      <c r="M5865" s="21">
        <v>100</v>
      </c>
      <c r="N5865" s="21">
        <v>33</v>
      </c>
      <c r="O5865" s="21">
        <v>0.4</v>
      </c>
      <c r="P5865" s="21">
        <v>3</v>
      </c>
      <c r="Q5865" s="21">
        <v>2016</v>
      </c>
      <c r="R5865" s="21" t="s">
        <v>531</v>
      </c>
      <c r="S5865" s="21"/>
      <c r="T5865" s="116">
        <v>763</v>
      </c>
      <c r="U5865" s="111">
        <v>45</v>
      </c>
      <c r="V5865" s="113">
        <f t="shared" si="1094"/>
        <v>746.89222222222224</v>
      </c>
      <c r="W5865" s="113">
        <f t="shared" si="1095"/>
        <v>16.107777777777756</v>
      </c>
      <c r="X5865" s="112">
        <f t="shared" si="1096"/>
        <v>16107.777777777756</v>
      </c>
      <c r="Y5865" s="111"/>
      <c r="Z5865" s="110">
        <f t="shared" si="1104"/>
        <v>44</v>
      </c>
      <c r="AA5865" s="109">
        <f t="shared" si="1097"/>
        <v>38.15</v>
      </c>
      <c r="AB5865" s="109">
        <f t="shared" si="1098"/>
        <v>38150</v>
      </c>
      <c r="AC5865" s="108">
        <f t="shared" si="1099"/>
        <v>724.85</v>
      </c>
      <c r="AD5865" s="107">
        <f t="shared" si="1100"/>
        <v>2.2222222222222223E-2</v>
      </c>
      <c r="AE5865" s="106">
        <f t="shared" si="1101"/>
        <v>16.10777777777778</v>
      </c>
      <c r="AF5865" s="105">
        <f t="shared" si="1102"/>
        <v>32.21555555555554</v>
      </c>
      <c r="AG5865" s="105">
        <f t="shared" si="1103"/>
        <v>730.78444444444449</v>
      </c>
    </row>
    <row r="5866" spans="1:33" s="88" customFormat="1" x14ac:dyDescent="0.35">
      <c r="A5866" s="21">
        <v>10141103</v>
      </c>
      <c r="B5866" s="115" t="s">
        <v>1665</v>
      </c>
      <c r="C5866" s="115" t="s">
        <v>710</v>
      </c>
      <c r="D5866" s="21"/>
      <c r="E5866" s="114" t="str">
        <f t="shared" si="1093"/>
        <v xml:space="preserve">TRANSFORMADOR MARCA:FUJI TUSCO SE-JINDAL </v>
      </c>
      <c r="F5866" s="21" t="s">
        <v>424</v>
      </c>
      <c r="G5866" s="21" t="s">
        <v>3857</v>
      </c>
      <c r="H5866" s="21" t="s">
        <v>3856</v>
      </c>
      <c r="I5866" s="21" t="s">
        <v>3860</v>
      </c>
      <c r="J5866" s="21"/>
      <c r="K5866" s="21" t="s">
        <v>3859</v>
      </c>
      <c r="L5866" s="21" t="s">
        <v>3858</v>
      </c>
      <c r="M5866" s="21">
        <v>100</v>
      </c>
      <c r="N5866" s="21">
        <v>33</v>
      </c>
      <c r="O5866" s="21">
        <v>0.4</v>
      </c>
      <c r="P5866" s="21">
        <v>3</v>
      </c>
      <c r="Q5866" s="21">
        <v>2016</v>
      </c>
      <c r="R5866" s="21" t="s">
        <v>531</v>
      </c>
      <c r="S5866" s="21">
        <v>581639</v>
      </c>
      <c r="T5866" s="116">
        <v>763</v>
      </c>
      <c r="U5866" s="111">
        <v>45</v>
      </c>
      <c r="V5866" s="113">
        <f t="shared" si="1094"/>
        <v>746.89222222222224</v>
      </c>
      <c r="W5866" s="113">
        <f t="shared" si="1095"/>
        <v>16.107777777777756</v>
      </c>
      <c r="X5866" s="112">
        <f t="shared" si="1096"/>
        <v>16107.777777777756</v>
      </c>
      <c r="Y5866" s="111"/>
      <c r="Z5866" s="110">
        <f t="shared" si="1104"/>
        <v>44</v>
      </c>
      <c r="AA5866" s="109">
        <f t="shared" si="1097"/>
        <v>38.15</v>
      </c>
      <c r="AB5866" s="109">
        <f t="shared" si="1098"/>
        <v>38150</v>
      </c>
      <c r="AC5866" s="108">
        <f t="shared" si="1099"/>
        <v>724.85</v>
      </c>
      <c r="AD5866" s="107">
        <f t="shared" si="1100"/>
        <v>2.2222222222222223E-2</v>
      </c>
      <c r="AE5866" s="106">
        <f t="shared" si="1101"/>
        <v>16.10777777777778</v>
      </c>
      <c r="AF5866" s="105">
        <f t="shared" si="1102"/>
        <v>32.21555555555554</v>
      </c>
      <c r="AG5866" s="105">
        <f t="shared" si="1103"/>
        <v>730.78444444444449</v>
      </c>
    </row>
    <row r="5867" spans="1:33" s="88" customFormat="1" x14ac:dyDescent="0.35">
      <c r="A5867" s="21">
        <v>10141103</v>
      </c>
      <c r="B5867" s="115" t="s">
        <v>1665</v>
      </c>
      <c r="C5867" s="115" t="s">
        <v>710</v>
      </c>
      <c r="D5867" s="21"/>
      <c r="E5867" s="114" t="str">
        <f t="shared" si="1093"/>
        <v xml:space="preserve">TRANSFORMADOR MARCA:FUJI TUSCO SE-JINDAL </v>
      </c>
      <c r="F5867" s="21" t="s">
        <v>424</v>
      </c>
      <c r="G5867" s="21" t="s">
        <v>3857</v>
      </c>
      <c r="H5867" s="21" t="s">
        <v>3856</v>
      </c>
      <c r="I5867" s="21" t="s">
        <v>3855</v>
      </c>
      <c r="J5867" s="21"/>
      <c r="K5867" s="21" t="s">
        <v>3854</v>
      </c>
      <c r="L5867" s="21" t="s">
        <v>3853</v>
      </c>
      <c r="M5867" s="21">
        <v>50</v>
      </c>
      <c r="N5867" s="21">
        <v>33</v>
      </c>
      <c r="O5867" s="21">
        <v>0.4</v>
      </c>
      <c r="P5867" s="21">
        <v>3</v>
      </c>
      <c r="Q5867" s="21">
        <v>2016</v>
      </c>
      <c r="R5867" s="21" t="s">
        <v>531</v>
      </c>
      <c r="S5867" s="21" t="s">
        <v>384</v>
      </c>
      <c r="T5867" s="116">
        <v>643</v>
      </c>
      <c r="U5867" s="111">
        <v>45</v>
      </c>
      <c r="V5867" s="113">
        <f t="shared" si="1094"/>
        <v>629.42555555555555</v>
      </c>
      <c r="W5867" s="113">
        <f t="shared" si="1095"/>
        <v>13.574444444444453</v>
      </c>
      <c r="X5867" s="112">
        <f t="shared" si="1096"/>
        <v>13574.444444444453</v>
      </c>
      <c r="Y5867" s="111"/>
      <c r="Z5867" s="110">
        <f t="shared" si="1104"/>
        <v>44</v>
      </c>
      <c r="AA5867" s="109">
        <f t="shared" si="1097"/>
        <v>32.15</v>
      </c>
      <c r="AB5867" s="109">
        <f t="shared" si="1098"/>
        <v>32150</v>
      </c>
      <c r="AC5867" s="108">
        <f t="shared" si="1099"/>
        <v>610.85</v>
      </c>
      <c r="AD5867" s="107">
        <f t="shared" si="1100"/>
        <v>2.2222222222222223E-2</v>
      </c>
      <c r="AE5867" s="106">
        <f t="shared" si="1101"/>
        <v>13.574444444444445</v>
      </c>
      <c r="AF5867" s="105">
        <f t="shared" si="1102"/>
        <v>27.148888888888898</v>
      </c>
      <c r="AG5867" s="105">
        <f t="shared" si="1103"/>
        <v>615.85111111111109</v>
      </c>
    </row>
    <row r="5868" spans="1:33" s="88" customFormat="1" x14ac:dyDescent="0.35">
      <c r="A5868" s="21">
        <v>10141103</v>
      </c>
      <c r="B5868" s="115" t="s">
        <v>1665</v>
      </c>
      <c r="C5868" s="115" t="s">
        <v>710</v>
      </c>
      <c r="D5868" s="21"/>
      <c r="E5868" s="114" t="str">
        <f t="shared" si="1093"/>
        <v xml:space="preserve">TRANSFORMADOR MARCA:ASTOR SE-MANJE </v>
      </c>
      <c r="F5868" s="57" t="s">
        <v>424</v>
      </c>
      <c r="G5868" s="21" t="s">
        <v>3139</v>
      </c>
      <c r="H5868" s="21" t="s">
        <v>3852</v>
      </c>
      <c r="I5868" s="21" t="s">
        <v>3851</v>
      </c>
      <c r="J5868" s="57"/>
      <c r="K5868" s="57" t="s">
        <v>3850</v>
      </c>
      <c r="L5868" s="57" t="s">
        <v>3849</v>
      </c>
      <c r="M5868" s="21">
        <v>160</v>
      </c>
      <c r="N5868" s="21">
        <v>33</v>
      </c>
      <c r="O5868" s="21">
        <v>0.4</v>
      </c>
      <c r="P5868" s="57">
        <v>3</v>
      </c>
      <c r="Q5868" s="21">
        <v>2016</v>
      </c>
      <c r="R5868" s="21" t="s">
        <v>499</v>
      </c>
      <c r="S5868" s="21" t="s">
        <v>3848</v>
      </c>
      <c r="T5868" s="116">
        <v>991</v>
      </c>
      <c r="U5868" s="111">
        <v>45</v>
      </c>
      <c r="V5868" s="113">
        <f t="shared" si="1094"/>
        <v>970.07888888888886</v>
      </c>
      <c r="W5868" s="113">
        <f t="shared" si="1095"/>
        <v>20.921111111111145</v>
      </c>
      <c r="X5868" s="112">
        <f t="shared" si="1096"/>
        <v>20921.111111111146</v>
      </c>
      <c r="Y5868" s="111"/>
      <c r="Z5868" s="110">
        <f t="shared" si="1104"/>
        <v>44</v>
      </c>
      <c r="AA5868" s="109">
        <f t="shared" si="1097"/>
        <v>49.550000000000004</v>
      </c>
      <c r="AB5868" s="109">
        <f t="shared" si="1098"/>
        <v>49550.000000000007</v>
      </c>
      <c r="AC5868" s="108">
        <f t="shared" si="1099"/>
        <v>941.45</v>
      </c>
      <c r="AD5868" s="107">
        <f t="shared" si="1100"/>
        <v>2.2222222222222223E-2</v>
      </c>
      <c r="AE5868" s="106">
        <f t="shared" si="1101"/>
        <v>20.921111111111113</v>
      </c>
      <c r="AF5868" s="105">
        <f t="shared" si="1102"/>
        <v>41.842222222222262</v>
      </c>
      <c r="AG5868" s="105">
        <f t="shared" si="1103"/>
        <v>949.15777777777771</v>
      </c>
    </row>
    <row r="5869" spans="1:33" s="88" customFormat="1" x14ac:dyDescent="0.35">
      <c r="A5869" s="21">
        <v>10141103</v>
      </c>
      <c r="B5869" s="115" t="s">
        <v>1665</v>
      </c>
      <c r="C5869" s="115" t="s">
        <v>710</v>
      </c>
      <c r="D5869" s="178">
        <v>79</v>
      </c>
      <c r="E5869" s="114" t="str">
        <f t="shared" si="1093"/>
        <v>TRANSFORMADOR MARCA: NACALA 79</v>
      </c>
      <c r="F5869" s="21"/>
      <c r="G5869" s="21" t="s">
        <v>195</v>
      </c>
      <c r="H5869" s="124" t="s">
        <v>3284</v>
      </c>
      <c r="I5869" s="178" t="s">
        <v>3304</v>
      </c>
      <c r="J5869" s="21"/>
      <c r="K5869" s="178" t="s">
        <v>3303</v>
      </c>
      <c r="L5869" s="178" t="s">
        <v>3302</v>
      </c>
      <c r="M5869" s="121">
        <v>100</v>
      </c>
      <c r="N5869" s="161" t="s">
        <v>19</v>
      </c>
      <c r="O5869" s="21" t="s">
        <v>362</v>
      </c>
      <c r="P5869" s="21">
        <v>3</v>
      </c>
      <c r="Q5869" s="124">
        <v>2016</v>
      </c>
      <c r="R5869" s="21"/>
      <c r="S5869" s="21"/>
      <c r="T5869" s="116">
        <v>763</v>
      </c>
      <c r="U5869" s="111">
        <v>45</v>
      </c>
      <c r="V5869" s="113">
        <f t="shared" si="1094"/>
        <v>746.89222222222224</v>
      </c>
      <c r="W5869" s="113">
        <f t="shared" si="1095"/>
        <v>16.107777777777756</v>
      </c>
      <c r="X5869" s="112">
        <f t="shared" si="1096"/>
        <v>16107.777777777756</v>
      </c>
      <c r="Y5869" s="111"/>
      <c r="Z5869" s="110">
        <f t="shared" si="1104"/>
        <v>44</v>
      </c>
      <c r="AA5869" s="109">
        <f t="shared" si="1097"/>
        <v>38.15</v>
      </c>
      <c r="AB5869" s="109">
        <f t="shared" si="1098"/>
        <v>38150</v>
      </c>
      <c r="AC5869" s="108">
        <f t="shared" si="1099"/>
        <v>724.85</v>
      </c>
      <c r="AD5869" s="107">
        <f t="shared" si="1100"/>
        <v>2.2222222222222223E-2</v>
      </c>
      <c r="AE5869" s="106">
        <f t="shared" si="1101"/>
        <v>16.10777777777778</v>
      </c>
      <c r="AF5869" s="105">
        <f t="shared" si="1102"/>
        <v>32.21555555555554</v>
      </c>
      <c r="AG5869" s="105">
        <f t="shared" si="1103"/>
        <v>730.78444444444449</v>
      </c>
    </row>
    <row r="5870" spans="1:33" s="88" customFormat="1" x14ac:dyDescent="0.35">
      <c r="A5870" s="21">
        <v>10141103</v>
      </c>
      <c r="B5870" s="115" t="s">
        <v>1665</v>
      </c>
      <c r="C5870" s="115" t="s">
        <v>710</v>
      </c>
      <c r="D5870" s="178">
        <v>80</v>
      </c>
      <c r="E5870" s="114" t="str">
        <f t="shared" si="1093"/>
        <v>TRANSFORMADOR MARCA: NACALA 80</v>
      </c>
      <c r="F5870" s="21"/>
      <c r="G5870" s="21" t="s">
        <v>195</v>
      </c>
      <c r="H5870" s="124" t="s">
        <v>3284</v>
      </c>
      <c r="I5870" s="178" t="s">
        <v>3300</v>
      </c>
      <c r="J5870" s="21"/>
      <c r="K5870" s="178" t="s">
        <v>3299</v>
      </c>
      <c r="L5870" s="178" t="s">
        <v>3298</v>
      </c>
      <c r="M5870" s="121">
        <v>100</v>
      </c>
      <c r="N5870" s="161" t="s">
        <v>19</v>
      </c>
      <c r="O5870" s="21" t="s">
        <v>362</v>
      </c>
      <c r="P5870" s="21">
        <v>3</v>
      </c>
      <c r="Q5870" s="124">
        <v>2016</v>
      </c>
      <c r="R5870" s="21"/>
      <c r="S5870" s="21"/>
      <c r="T5870" s="116">
        <v>763</v>
      </c>
      <c r="U5870" s="111">
        <v>45</v>
      </c>
      <c r="V5870" s="113">
        <f t="shared" si="1094"/>
        <v>746.89222222222224</v>
      </c>
      <c r="W5870" s="113">
        <f t="shared" si="1095"/>
        <v>16.107777777777756</v>
      </c>
      <c r="X5870" s="112">
        <f t="shared" si="1096"/>
        <v>16107.777777777756</v>
      </c>
      <c r="Y5870" s="111"/>
      <c r="Z5870" s="110">
        <f t="shared" si="1104"/>
        <v>44</v>
      </c>
      <c r="AA5870" s="109">
        <f t="shared" si="1097"/>
        <v>38.15</v>
      </c>
      <c r="AB5870" s="109">
        <f t="shared" si="1098"/>
        <v>38150</v>
      </c>
      <c r="AC5870" s="108">
        <f t="shared" si="1099"/>
        <v>724.85</v>
      </c>
      <c r="AD5870" s="107">
        <f t="shared" si="1100"/>
        <v>2.2222222222222223E-2</v>
      </c>
      <c r="AE5870" s="106">
        <f t="shared" si="1101"/>
        <v>16.10777777777778</v>
      </c>
      <c r="AF5870" s="105">
        <f t="shared" si="1102"/>
        <v>32.21555555555554</v>
      </c>
      <c r="AG5870" s="105">
        <f t="shared" si="1103"/>
        <v>730.78444444444449</v>
      </c>
    </row>
    <row r="5871" spans="1:33" s="88" customFormat="1" x14ac:dyDescent="0.35">
      <c r="A5871" s="21">
        <v>10141103</v>
      </c>
      <c r="B5871" s="115" t="s">
        <v>1665</v>
      </c>
      <c r="C5871" s="115" t="s">
        <v>710</v>
      </c>
      <c r="D5871" s="178">
        <v>81</v>
      </c>
      <c r="E5871" s="114" t="str">
        <f t="shared" si="1093"/>
        <v>TRANSFORMADOR MARCA: NACALA 81</v>
      </c>
      <c r="F5871" s="21"/>
      <c r="G5871" s="21" t="s">
        <v>195</v>
      </c>
      <c r="H5871" s="124" t="s">
        <v>3284</v>
      </c>
      <c r="I5871" s="178" t="s">
        <v>3296</v>
      </c>
      <c r="J5871" s="21"/>
      <c r="K5871" s="178" t="s">
        <v>3295</v>
      </c>
      <c r="L5871" s="178" t="s">
        <v>3294</v>
      </c>
      <c r="M5871" s="121">
        <v>100</v>
      </c>
      <c r="N5871" s="161" t="s">
        <v>19</v>
      </c>
      <c r="O5871" s="21" t="s">
        <v>362</v>
      </c>
      <c r="P5871" s="21">
        <v>3</v>
      </c>
      <c r="Q5871" s="124">
        <v>2016</v>
      </c>
      <c r="R5871" s="21"/>
      <c r="S5871" s="21"/>
      <c r="T5871" s="116">
        <v>763</v>
      </c>
      <c r="U5871" s="111">
        <v>45</v>
      </c>
      <c r="V5871" s="113">
        <f t="shared" si="1094"/>
        <v>746.89222222222224</v>
      </c>
      <c r="W5871" s="113">
        <f t="shared" si="1095"/>
        <v>16.107777777777756</v>
      </c>
      <c r="X5871" s="112">
        <f t="shared" si="1096"/>
        <v>16107.777777777756</v>
      </c>
      <c r="Y5871" s="111"/>
      <c r="Z5871" s="110">
        <f t="shared" si="1104"/>
        <v>44</v>
      </c>
      <c r="AA5871" s="109">
        <f t="shared" si="1097"/>
        <v>38.15</v>
      </c>
      <c r="AB5871" s="109">
        <f t="shared" si="1098"/>
        <v>38150</v>
      </c>
      <c r="AC5871" s="108">
        <f t="shared" si="1099"/>
        <v>724.85</v>
      </c>
      <c r="AD5871" s="107">
        <f t="shared" si="1100"/>
        <v>2.2222222222222223E-2</v>
      </c>
      <c r="AE5871" s="106">
        <f t="shared" si="1101"/>
        <v>16.10777777777778</v>
      </c>
      <c r="AF5871" s="105">
        <f t="shared" si="1102"/>
        <v>32.21555555555554</v>
      </c>
      <c r="AG5871" s="105">
        <f t="shared" si="1103"/>
        <v>730.78444444444449</v>
      </c>
    </row>
    <row r="5872" spans="1:33" s="88" customFormat="1" x14ac:dyDescent="0.35">
      <c r="A5872" s="21">
        <v>10141103</v>
      </c>
      <c r="B5872" s="115" t="s">
        <v>1665</v>
      </c>
      <c r="C5872" s="115" t="s">
        <v>710</v>
      </c>
      <c r="D5872" s="178">
        <v>82</v>
      </c>
      <c r="E5872" s="114" t="str">
        <f t="shared" si="1093"/>
        <v>TRANSFORMADOR MARCA: NACALA 82</v>
      </c>
      <c r="F5872" s="21"/>
      <c r="G5872" s="21" t="s">
        <v>195</v>
      </c>
      <c r="H5872" s="124" t="s">
        <v>3284</v>
      </c>
      <c r="I5872" s="178" t="s">
        <v>3292</v>
      </c>
      <c r="J5872" s="21"/>
      <c r="K5872" s="178" t="s">
        <v>3291</v>
      </c>
      <c r="L5872" s="178" t="s">
        <v>3290</v>
      </c>
      <c r="M5872" s="121">
        <v>100</v>
      </c>
      <c r="N5872" s="161" t="s">
        <v>19</v>
      </c>
      <c r="O5872" s="21" t="s">
        <v>362</v>
      </c>
      <c r="P5872" s="21">
        <v>3</v>
      </c>
      <c r="Q5872" s="124">
        <v>2016</v>
      </c>
      <c r="R5872" s="21"/>
      <c r="S5872" s="21"/>
      <c r="T5872" s="116">
        <v>763</v>
      </c>
      <c r="U5872" s="111">
        <v>45</v>
      </c>
      <c r="V5872" s="113">
        <f t="shared" si="1094"/>
        <v>746.89222222222224</v>
      </c>
      <c r="W5872" s="113">
        <f t="shared" si="1095"/>
        <v>16.107777777777756</v>
      </c>
      <c r="X5872" s="112">
        <f t="shared" si="1096"/>
        <v>16107.777777777756</v>
      </c>
      <c r="Y5872" s="111"/>
      <c r="Z5872" s="110">
        <f t="shared" si="1104"/>
        <v>44</v>
      </c>
      <c r="AA5872" s="109">
        <f t="shared" si="1097"/>
        <v>38.15</v>
      </c>
      <c r="AB5872" s="109">
        <f t="shared" si="1098"/>
        <v>38150</v>
      </c>
      <c r="AC5872" s="108">
        <f t="shared" si="1099"/>
        <v>724.85</v>
      </c>
      <c r="AD5872" s="107">
        <f t="shared" si="1100"/>
        <v>2.2222222222222223E-2</v>
      </c>
      <c r="AE5872" s="106">
        <f t="shared" si="1101"/>
        <v>16.10777777777778</v>
      </c>
      <c r="AF5872" s="105">
        <f t="shared" si="1102"/>
        <v>32.21555555555554</v>
      </c>
      <c r="AG5872" s="105">
        <f t="shared" si="1103"/>
        <v>730.78444444444449</v>
      </c>
    </row>
    <row r="5873" spans="1:33" s="88" customFormat="1" x14ac:dyDescent="0.35">
      <c r="A5873" s="21">
        <v>10141103</v>
      </c>
      <c r="B5873" s="115" t="s">
        <v>1665</v>
      </c>
      <c r="C5873" s="115" t="s">
        <v>710</v>
      </c>
      <c r="D5873" s="178">
        <v>83</v>
      </c>
      <c r="E5873" s="114" t="str">
        <f t="shared" si="1093"/>
        <v>TRANSFORMADOR MARCA: NACALA 83</v>
      </c>
      <c r="F5873" s="21"/>
      <c r="G5873" s="21" t="s">
        <v>195</v>
      </c>
      <c r="H5873" s="124" t="s">
        <v>3284</v>
      </c>
      <c r="I5873" s="178" t="s">
        <v>3288</v>
      </c>
      <c r="J5873" s="21"/>
      <c r="K5873" s="178" t="s">
        <v>3287</v>
      </c>
      <c r="L5873" s="178" t="s">
        <v>3286</v>
      </c>
      <c r="M5873" s="121">
        <v>100</v>
      </c>
      <c r="N5873" s="161" t="s">
        <v>19</v>
      </c>
      <c r="O5873" s="21" t="s">
        <v>362</v>
      </c>
      <c r="P5873" s="21">
        <v>3</v>
      </c>
      <c r="Q5873" s="124">
        <v>2016</v>
      </c>
      <c r="R5873" s="21"/>
      <c r="S5873" s="21"/>
      <c r="T5873" s="116">
        <v>763</v>
      </c>
      <c r="U5873" s="111">
        <v>45</v>
      </c>
      <c r="V5873" s="113">
        <f t="shared" si="1094"/>
        <v>746.89222222222224</v>
      </c>
      <c r="W5873" s="113">
        <f t="shared" si="1095"/>
        <v>16.107777777777756</v>
      </c>
      <c r="X5873" s="112">
        <f t="shared" si="1096"/>
        <v>16107.777777777756</v>
      </c>
      <c r="Y5873" s="111"/>
      <c r="Z5873" s="110">
        <f t="shared" si="1104"/>
        <v>44</v>
      </c>
      <c r="AA5873" s="109">
        <f t="shared" si="1097"/>
        <v>38.15</v>
      </c>
      <c r="AB5873" s="109">
        <f t="shared" si="1098"/>
        <v>38150</v>
      </c>
      <c r="AC5873" s="108">
        <f t="shared" si="1099"/>
        <v>724.85</v>
      </c>
      <c r="AD5873" s="107">
        <f t="shared" si="1100"/>
        <v>2.2222222222222223E-2</v>
      </c>
      <c r="AE5873" s="106">
        <f t="shared" si="1101"/>
        <v>16.10777777777778</v>
      </c>
      <c r="AF5873" s="105">
        <f t="shared" si="1102"/>
        <v>32.21555555555554</v>
      </c>
      <c r="AG5873" s="105">
        <f t="shared" si="1103"/>
        <v>730.78444444444449</v>
      </c>
    </row>
    <row r="5874" spans="1:33" s="88" customFormat="1" x14ac:dyDescent="0.35">
      <c r="A5874" s="21">
        <v>10141103</v>
      </c>
      <c r="B5874" s="115" t="s">
        <v>1665</v>
      </c>
      <c r="C5874" s="115" t="s">
        <v>710</v>
      </c>
      <c r="D5874" s="178">
        <v>84</v>
      </c>
      <c r="E5874" s="114" t="str">
        <f t="shared" si="1093"/>
        <v>TRANSFORMADOR MARCA: NACALA 84</v>
      </c>
      <c r="F5874" s="21"/>
      <c r="G5874" s="21" t="s">
        <v>195</v>
      </c>
      <c r="H5874" s="124" t="s">
        <v>3284</v>
      </c>
      <c r="I5874" s="178" t="s">
        <v>3283</v>
      </c>
      <c r="J5874" s="21"/>
      <c r="K5874" s="178" t="s">
        <v>3282</v>
      </c>
      <c r="L5874" s="178" t="s">
        <v>3281</v>
      </c>
      <c r="M5874" s="121">
        <v>32</v>
      </c>
      <c r="N5874" s="161" t="s">
        <v>19</v>
      </c>
      <c r="O5874" s="21" t="s">
        <v>362</v>
      </c>
      <c r="P5874" s="21">
        <v>3</v>
      </c>
      <c r="Q5874" s="124">
        <v>2016</v>
      </c>
      <c r="R5874" s="21"/>
      <c r="S5874" s="21"/>
      <c r="T5874" s="116">
        <v>643</v>
      </c>
      <c r="U5874" s="111">
        <v>45</v>
      </c>
      <c r="V5874" s="113">
        <f t="shared" si="1094"/>
        <v>629.42555555555555</v>
      </c>
      <c r="W5874" s="113">
        <f t="shared" si="1095"/>
        <v>13.574444444444453</v>
      </c>
      <c r="X5874" s="112">
        <f t="shared" si="1096"/>
        <v>13574.444444444453</v>
      </c>
      <c r="Y5874" s="111"/>
      <c r="Z5874" s="110">
        <f t="shared" si="1104"/>
        <v>44</v>
      </c>
      <c r="AA5874" s="109">
        <f t="shared" si="1097"/>
        <v>32.15</v>
      </c>
      <c r="AB5874" s="109">
        <f t="shared" si="1098"/>
        <v>32150</v>
      </c>
      <c r="AC5874" s="108">
        <f t="shared" si="1099"/>
        <v>610.85</v>
      </c>
      <c r="AD5874" s="107">
        <f t="shared" si="1100"/>
        <v>2.2222222222222223E-2</v>
      </c>
      <c r="AE5874" s="106">
        <f t="shared" si="1101"/>
        <v>13.574444444444445</v>
      </c>
      <c r="AF5874" s="105">
        <f t="shared" si="1102"/>
        <v>27.148888888888898</v>
      </c>
      <c r="AG5874" s="105">
        <f t="shared" si="1103"/>
        <v>615.85111111111109</v>
      </c>
    </row>
    <row r="5875" spans="1:33" s="88" customFormat="1" x14ac:dyDescent="0.35">
      <c r="A5875" s="21">
        <v>10141103</v>
      </c>
      <c r="B5875" s="115" t="s">
        <v>1665</v>
      </c>
      <c r="C5875" s="115" t="s">
        <v>710</v>
      </c>
      <c r="D5875" s="178">
        <v>100</v>
      </c>
      <c r="E5875" s="114" t="str">
        <f t="shared" si="1093"/>
        <v>TRANSFORMADOR MARCA: NACALA 100</v>
      </c>
      <c r="F5875" s="21"/>
      <c r="G5875" s="21" t="s">
        <v>195</v>
      </c>
      <c r="H5875" s="21" t="s">
        <v>3280</v>
      </c>
      <c r="I5875" s="178" t="s">
        <v>3279</v>
      </c>
      <c r="J5875" s="21"/>
      <c r="K5875" s="178" t="s">
        <v>3278</v>
      </c>
      <c r="L5875" s="178" t="s">
        <v>3277</v>
      </c>
      <c r="M5875" s="124">
        <v>100</v>
      </c>
      <c r="N5875" s="161" t="s">
        <v>19</v>
      </c>
      <c r="O5875" s="21" t="s">
        <v>362</v>
      </c>
      <c r="P5875" s="21">
        <v>3</v>
      </c>
      <c r="Q5875" s="124">
        <v>2016</v>
      </c>
      <c r="R5875" s="21"/>
      <c r="S5875" s="21"/>
      <c r="T5875" s="116">
        <v>763</v>
      </c>
      <c r="U5875" s="111">
        <v>45</v>
      </c>
      <c r="V5875" s="113">
        <f t="shared" si="1094"/>
        <v>746.89222222222224</v>
      </c>
      <c r="W5875" s="113">
        <f t="shared" si="1095"/>
        <v>16.107777777777756</v>
      </c>
      <c r="X5875" s="112">
        <f t="shared" si="1096"/>
        <v>16107.777777777756</v>
      </c>
      <c r="Y5875" s="111"/>
      <c r="Z5875" s="110">
        <f t="shared" si="1104"/>
        <v>44</v>
      </c>
      <c r="AA5875" s="109">
        <f t="shared" si="1097"/>
        <v>38.15</v>
      </c>
      <c r="AB5875" s="109">
        <f t="shared" si="1098"/>
        <v>38150</v>
      </c>
      <c r="AC5875" s="108">
        <f t="shared" si="1099"/>
        <v>724.85</v>
      </c>
      <c r="AD5875" s="107">
        <f t="shared" si="1100"/>
        <v>2.2222222222222223E-2</v>
      </c>
      <c r="AE5875" s="106">
        <f t="shared" si="1101"/>
        <v>16.10777777777778</v>
      </c>
      <c r="AF5875" s="105">
        <f t="shared" si="1102"/>
        <v>32.21555555555554</v>
      </c>
      <c r="AG5875" s="105">
        <f t="shared" si="1103"/>
        <v>730.78444444444449</v>
      </c>
    </row>
    <row r="5876" spans="1:33" s="88" customFormat="1" x14ac:dyDescent="0.35">
      <c r="A5876" s="21">
        <v>10141103</v>
      </c>
      <c r="B5876" s="115" t="s">
        <v>1665</v>
      </c>
      <c r="C5876" s="115" t="s">
        <v>710</v>
      </c>
      <c r="D5876" s="178">
        <f>D5875+1</f>
        <v>101</v>
      </c>
      <c r="E5876" s="114" t="str">
        <f t="shared" si="1093"/>
        <v>TRANSFORMADOR MARCA: MONAPO 101</v>
      </c>
      <c r="F5876" s="21"/>
      <c r="G5876" s="21" t="s">
        <v>189</v>
      </c>
      <c r="H5876" s="21" t="s">
        <v>1768</v>
      </c>
      <c r="I5876" s="121" t="s">
        <v>1772</v>
      </c>
      <c r="J5876" s="21"/>
      <c r="K5876" s="178" t="s">
        <v>3275</v>
      </c>
      <c r="L5876" s="21" t="s">
        <v>3274</v>
      </c>
      <c r="M5876" s="179">
        <v>100</v>
      </c>
      <c r="N5876" s="161" t="s">
        <v>19</v>
      </c>
      <c r="O5876" s="21" t="s">
        <v>362</v>
      </c>
      <c r="P5876" s="21">
        <v>3</v>
      </c>
      <c r="Q5876" s="124">
        <v>2016</v>
      </c>
      <c r="R5876" s="21"/>
      <c r="S5876" s="21"/>
      <c r="T5876" s="116">
        <v>763</v>
      </c>
      <c r="U5876" s="111">
        <v>45</v>
      </c>
      <c r="V5876" s="113">
        <f t="shared" si="1094"/>
        <v>746.89222222222224</v>
      </c>
      <c r="W5876" s="113">
        <f t="shared" si="1095"/>
        <v>16.107777777777756</v>
      </c>
      <c r="X5876" s="112">
        <f t="shared" si="1096"/>
        <v>16107.777777777756</v>
      </c>
      <c r="Y5876" s="111"/>
      <c r="Z5876" s="110">
        <f t="shared" si="1104"/>
        <v>44</v>
      </c>
      <c r="AA5876" s="109">
        <f t="shared" si="1097"/>
        <v>38.15</v>
      </c>
      <c r="AB5876" s="109">
        <f t="shared" si="1098"/>
        <v>38150</v>
      </c>
      <c r="AC5876" s="108">
        <f t="shared" si="1099"/>
        <v>724.85</v>
      </c>
      <c r="AD5876" s="107">
        <f t="shared" si="1100"/>
        <v>2.2222222222222223E-2</v>
      </c>
      <c r="AE5876" s="106">
        <f t="shared" si="1101"/>
        <v>16.10777777777778</v>
      </c>
      <c r="AF5876" s="105">
        <f t="shared" si="1102"/>
        <v>32.21555555555554</v>
      </c>
      <c r="AG5876" s="105">
        <f t="shared" si="1103"/>
        <v>730.78444444444449</v>
      </c>
    </row>
    <row r="5877" spans="1:33" s="88" customFormat="1" x14ac:dyDescent="0.35">
      <c r="A5877" s="21">
        <v>10141103</v>
      </c>
      <c r="B5877" s="115" t="s">
        <v>1665</v>
      </c>
      <c r="C5877" s="115" t="s">
        <v>710</v>
      </c>
      <c r="D5877" s="178">
        <f>D5876+1</f>
        <v>102</v>
      </c>
      <c r="E5877" s="114" t="str">
        <f t="shared" si="1093"/>
        <v>TRANSFORMADOR MARCA: MONAPO 102</v>
      </c>
      <c r="F5877" s="21"/>
      <c r="G5877" s="21" t="s">
        <v>189</v>
      </c>
      <c r="H5877" s="21" t="s">
        <v>1756</v>
      </c>
      <c r="I5877" s="161" t="s">
        <v>3273</v>
      </c>
      <c r="J5877" s="21"/>
      <c r="K5877" s="178" t="s">
        <v>3272</v>
      </c>
      <c r="L5877" s="21" t="s">
        <v>3271</v>
      </c>
      <c r="M5877" s="161">
        <v>32</v>
      </c>
      <c r="N5877" s="161" t="s">
        <v>19</v>
      </c>
      <c r="O5877" s="21" t="s">
        <v>362</v>
      </c>
      <c r="P5877" s="21">
        <v>3</v>
      </c>
      <c r="Q5877" s="124">
        <v>2016</v>
      </c>
      <c r="R5877" s="21"/>
      <c r="S5877" s="21"/>
      <c r="T5877" s="116">
        <v>643</v>
      </c>
      <c r="U5877" s="111">
        <v>45</v>
      </c>
      <c r="V5877" s="113">
        <f t="shared" si="1094"/>
        <v>629.42555555555555</v>
      </c>
      <c r="W5877" s="113">
        <f t="shared" si="1095"/>
        <v>13.574444444444453</v>
      </c>
      <c r="X5877" s="112">
        <f t="shared" si="1096"/>
        <v>13574.444444444453</v>
      </c>
      <c r="Y5877" s="111"/>
      <c r="Z5877" s="110">
        <f t="shared" si="1104"/>
        <v>44</v>
      </c>
      <c r="AA5877" s="109">
        <f t="shared" si="1097"/>
        <v>32.15</v>
      </c>
      <c r="AB5877" s="109">
        <f t="shared" si="1098"/>
        <v>32150</v>
      </c>
      <c r="AC5877" s="108">
        <f t="shared" si="1099"/>
        <v>610.85</v>
      </c>
      <c r="AD5877" s="107">
        <f t="shared" si="1100"/>
        <v>2.2222222222222223E-2</v>
      </c>
      <c r="AE5877" s="106">
        <f t="shared" si="1101"/>
        <v>13.574444444444445</v>
      </c>
      <c r="AF5877" s="105">
        <f t="shared" si="1102"/>
        <v>27.148888888888898</v>
      </c>
      <c r="AG5877" s="105">
        <f t="shared" si="1103"/>
        <v>615.85111111111109</v>
      </c>
    </row>
    <row r="5878" spans="1:33" s="88" customFormat="1" x14ac:dyDescent="0.35">
      <c r="A5878" s="21">
        <v>10141103</v>
      </c>
      <c r="B5878" s="115" t="s">
        <v>1665</v>
      </c>
      <c r="C5878" s="115" t="s">
        <v>710</v>
      </c>
      <c r="D5878" s="21" t="s">
        <v>3846</v>
      </c>
      <c r="E5878" s="114" t="str">
        <f t="shared" si="1093"/>
        <v>TRANSFORMADOR MARCA:ORMAZABAL PT313 PT313</v>
      </c>
      <c r="F5878" s="21" t="s">
        <v>3847</v>
      </c>
      <c r="G5878" s="21" t="s">
        <v>3846</v>
      </c>
      <c r="H5878" s="21" t="s">
        <v>3104</v>
      </c>
      <c r="I5878" s="21" t="s">
        <v>530</v>
      </c>
      <c r="J5878" s="21"/>
      <c r="K5878" s="124">
        <v>697819.7</v>
      </c>
      <c r="L5878" s="124">
        <v>7813484</v>
      </c>
      <c r="M5878" s="21">
        <v>250</v>
      </c>
      <c r="N5878" s="21">
        <v>22</v>
      </c>
      <c r="O5878" s="21">
        <v>0.4</v>
      </c>
      <c r="P5878" s="21">
        <v>3</v>
      </c>
      <c r="Q5878" s="21">
        <v>2016</v>
      </c>
      <c r="R5878" s="21" t="s">
        <v>786</v>
      </c>
      <c r="S5878" s="21">
        <v>256834</v>
      </c>
      <c r="T5878" s="116">
        <v>953</v>
      </c>
      <c r="U5878" s="111">
        <v>45</v>
      </c>
      <c r="V5878" s="113">
        <f t="shared" si="1094"/>
        <v>932.88111111111107</v>
      </c>
      <c r="W5878" s="113">
        <f t="shared" si="1095"/>
        <v>20.118888888888932</v>
      </c>
      <c r="X5878" s="112">
        <f t="shared" si="1096"/>
        <v>20118.888888888934</v>
      </c>
      <c r="Y5878" s="111"/>
      <c r="Z5878" s="110">
        <f t="shared" si="1104"/>
        <v>44</v>
      </c>
      <c r="AA5878" s="109">
        <f t="shared" si="1097"/>
        <v>47.650000000000006</v>
      </c>
      <c r="AB5878" s="109">
        <f t="shared" si="1098"/>
        <v>47650.000000000007</v>
      </c>
      <c r="AC5878" s="108">
        <f t="shared" si="1099"/>
        <v>905.35</v>
      </c>
      <c r="AD5878" s="107">
        <f t="shared" si="1100"/>
        <v>2.2222222222222223E-2</v>
      </c>
      <c r="AE5878" s="106">
        <f t="shared" si="1101"/>
        <v>20.11888888888889</v>
      </c>
      <c r="AF5878" s="105">
        <f t="shared" si="1102"/>
        <v>40.237777777777822</v>
      </c>
      <c r="AG5878" s="105">
        <f t="shared" si="1103"/>
        <v>912.76222222222214</v>
      </c>
    </row>
    <row r="5879" spans="1:33" s="88" customFormat="1" x14ac:dyDescent="0.35">
      <c r="A5879" s="21">
        <v>10141103</v>
      </c>
      <c r="B5879" s="115" t="s">
        <v>1665</v>
      </c>
      <c r="C5879" s="115" t="s">
        <v>710</v>
      </c>
      <c r="D5879" s="21" t="s">
        <v>3844</v>
      </c>
      <c r="E5879" s="114" t="str">
        <f t="shared" si="1093"/>
        <v>TRANSFORMADOR MARCA:ORMAZABAL PT323 PT323</v>
      </c>
      <c r="F5879" s="21" t="s">
        <v>3845</v>
      </c>
      <c r="G5879" s="21" t="s">
        <v>3844</v>
      </c>
      <c r="H5879" s="21" t="s">
        <v>3104</v>
      </c>
      <c r="I5879" s="21" t="s">
        <v>530</v>
      </c>
      <c r="J5879" s="21"/>
      <c r="K5879" s="124" t="s">
        <v>3843</v>
      </c>
      <c r="L5879" s="124" t="s">
        <v>3842</v>
      </c>
      <c r="M5879" s="21">
        <v>160</v>
      </c>
      <c r="N5879" s="21">
        <v>22</v>
      </c>
      <c r="O5879" s="21">
        <v>0.4</v>
      </c>
      <c r="P5879" s="21">
        <v>3</v>
      </c>
      <c r="Q5879" s="124">
        <v>2016</v>
      </c>
      <c r="R5879" s="124" t="s">
        <v>786</v>
      </c>
      <c r="S5879" s="124">
        <v>256812</v>
      </c>
      <c r="T5879" s="116">
        <v>572</v>
      </c>
      <c r="U5879" s="111">
        <v>45</v>
      </c>
      <c r="V5879" s="113">
        <f t="shared" si="1094"/>
        <v>559.92444444444448</v>
      </c>
      <c r="W5879" s="113">
        <f t="shared" si="1095"/>
        <v>12.075555555555525</v>
      </c>
      <c r="X5879" s="112">
        <f t="shared" si="1096"/>
        <v>12075.555555555526</v>
      </c>
      <c r="Y5879" s="111"/>
      <c r="Z5879" s="110">
        <f t="shared" si="1104"/>
        <v>44</v>
      </c>
      <c r="AA5879" s="109">
        <f t="shared" si="1097"/>
        <v>28.6</v>
      </c>
      <c r="AB5879" s="109">
        <f t="shared" si="1098"/>
        <v>28600</v>
      </c>
      <c r="AC5879" s="108">
        <f t="shared" si="1099"/>
        <v>543.4</v>
      </c>
      <c r="AD5879" s="107">
        <f t="shared" si="1100"/>
        <v>2.2222222222222223E-2</v>
      </c>
      <c r="AE5879" s="106">
        <f t="shared" si="1101"/>
        <v>12.075555555555555</v>
      </c>
      <c r="AF5879" s="105">
        <f t="shared" si="1102"/>
        <v>24.151111111111078</v>
      </c>
      <c r="AG5879" s="105">
        <f t="shared" si="1103"/>
        <v>547.84888888888895</v>
      </c>
    </row>
    <row r="5880" spans="1:33" s="88" customFormat="1" x14ac:dyDescent="0.35">
      <c r="A5880" s="21">
        <v>10141103</v>
      </c>
      <c r="B5880" s="115" t="s">
        <v>1665</v>
      </c>
      <c r="C5880" s="115" t="s">
        <v>710</v>
      </c>
      <c r="D5880" s="21" t="s">
        <v>3840</v>
      </c>
      <c r="E5880" s="114" t="str">
        <f t="shared" si="1093"/>
        <v>TRANSFORMADOR MARCA:TRANFORMADORES DE MOCAMBIQUE SA AGCHI/PT21 AGCHI/PT21</v>
      </c>
      <c r="F5880" s="21" t="s">
        <v>3841</v>
      </c>
      <c r="G5880" s="21" t="s">
        <v>3840</v>
      </c>
      <c r="H5880" s="21" t="s">
        <v>977</v>
      </c>
      <c r="I5880" s="21" t="s">
        <v>976</v>
      </c>
      <c r="J5880" s="21" t="s">
        <v>3839</v>
      </c>
      <c r="K5880" s="139" t="s">
        <v>3838</v>
      </c>
      <c r="L5880" s="139" t="s">
        <v>3837</v>
      </c>
      <c r="M5880" s="21">
        <v>200</v>
      </c>
      <c r="N5880" s="21">
        <v>22</v>
      </c>
      <c r="O5880" s="21">
        <v>0.4</v>
      </c>
      <c r="P5880" s="21">
        <v>3</v>
      </c>
      <c r="Q5880" s="21">
        <v>2016</v>
      </c>
      <c r="R5880" s="21" t="s">
        <v>972</v>
      </c>
      <c r="S5880" s="21">
        <v>961910</v>
      </c>
      <c r="T5880" s="116">
        <v>572</v>
      </c>
      <c r="U5880" s="111">
        <v>45</v>
      </c>
      <c r="V5880" s="113">
        <f t="shared" si="1094"/>
        <v>559.92444444444448</v>
      </c>
      <c r="W5880" s="113">
        <f t="shared" si="1095"/>
        <v>12.075555555555525</v>
      </c>
      <c r="X5880" s="112">
        <f t="shared" si="1096"/>
        <v>12075.555555555526</v>
      </c>
      <c r="Y5880" s="111"/>
      <c r="Z5880" s="110">
        <f t="shared" si="1104"/>
        <v>44</v>
      </c>
      <c r="AA5880" s="109">
        <f t="shared" si="1097"/>
        <v>28.6</v>
      </c>
      <c r="AB5880" s="109">
        <f t="shared" si="1098"/>
        <v>28600</v>
      </c>
      <c r="AC5880" s="108">
        <f t="shared" si="1099"/>
        <v>543.4</v>
      </c>
      <c r="AD5880" s="107">
        <f t="shared" si="1100"/>
        <v>2.2222222222222223E-2</v>
      </c>
      <c r="AE5880" s="106">
        <f t="shared" si="1101"/>
        <v>12.075555555555555</v>
      </c>
      <c r="AF5880" s="105">
        <f t="shared" si="1102"/>
        <v>24.151111111111078</v>
      </c>
      <c r="AG5880" s="105">
        <f t="shared" si="1103"/>
        <v>547.84888888888895</v>
      </c>
    </row>
    <row r="5881" spans="1:33" s="88" customFormat="1" x14ac:dyDescent="0.35">
      <c r="A5881" s="21">
        <v>10141103</v>
      </c>
      <c r="B5881" s="115" t="s">
        <v>1665</v>
      </c>
      <c r="C5881" s="115" t="s">
        <v>710</v>
      </c>
      <c r="D5881" s="21" t="s">
        <v>3836</v>
      </c>
      <c r="E5881" s="114" t="str">
        <f t="shared" si="1093"/>
        <v>TRANSFORMADOR MARCA:TRANSFORMCO AGCHI/PT58 AGCHI/PT58</v>
      </c>
      <c r="F5881" s="21"/>
      <c r="G5881" s="21" t="s">
        <v>3836</v>
      </c>
      <c r="H5881" s="21" t="s">
        <v>977</v>
      </c>
      <c r="I5881" s="21" t="s">
        <v>976</v>
      </c>
      <c r="J5881" s="21"/>
      <c r="K5881" s="139" t="s">
        <v>3835</v>
      </c>
      <c r="L5881" s="119" t="s">
        <v>3834</v>
      </c>
      <c r="M5881" s="21">
        <v>50</v>
      </c>
      <c r="N5881" s="21">
        <v>22</v>
      </c>
      <c r="O5881" s="21">
        <v>0.4</v>
      </c>
      <c r="P5881" s="21">
        <v>3</v>
      </c>
      <c r="Q5881" s="21">
        <v>2016</v>
      </c>
      <c r="R5881" s="21" t="s">
        <v>1599</v>
      </c>
      <c r="S5881" s="21">
        <v>1160716</v>
      </c>
      <c r="T5881" s="116">
        <v>433</v>
      </c>
      <c r="U5881" s="111">
        <v>45</v>
      </c>
      <c r="V5881" s="113">
        <f t="shared" si="1094"/>
        <v>423.85888888888888</v>
      </c>
      <c r="W5881" s="113">
        <f t="shared" si="1095"/>
        <v>9.1411111111111154</v>
      </c>
      <c r="X5881" s="112">
        <f t="shared" si="1096"/>
        <v>9141.111111111115</v>
      </c>
      <c r="Y5881" s="111"/>
      <c r="Z5881" s="110">
        <f t="shared" si="1104"/>
        <v>44</v>
      </c>
      <c r="AA5881" s="109">
        <f t="shared" si="1097"/>
        <v>21.650000000000002</v>
      </c>
      <c r="AB5881" s="109">
        <f t="shared" si="1098"/>
        <v>21650.000000000004</v>
      </c>
      <c r="AC5881" s="108">
        <f t="shared" si="1099"/>
        <v>411.35</v>
      </c>
      <c r="AD5881" s="107">
        <f t="shared" si="1100"/>
        <v>2.2222222222222223E-2</v>
      </c>
      <c r="AE5881" s="106">
        <f t="shared" si="1101"/>
        <v>9.1411111111111119</v>
      </c>
      <c r="AF5881" s="105">
        <f t="shared" si="1102"/>
        <v>18.282222222222227</v>
      </c>
      <c r="AG5881" s="105">
        <f t="shared" si="1103"/>
        <v>414.71777777777777</v>
      </c>
    </row>
    <row r="5882" spans="1:33" s="88" customFormat="1" x14ac:dyDescent="0.35">
      <c r="A5882" s="21">
        <v>10141103</v>
      </c>
      <c r="B5882" s="115" t="s">
        <v>1665</v>
      </c>
      <c r="C5882" s="115" t="s">
        <v>710</v>
      </c>
      <c r="D5882" s="21" t="s">
        <v>3832</v>
      </c>
      <c r="E5882" s="114" t="str">
        <f t="shared" si="1093"/>
        <v>TRANSFORMADOR MARCA:ORMAZEBAL AGCHI/PT62 AGCHI/PT62</v>
      </c>
      <c r="F5882" s="21" t="s">
        <v>3833</v>
      </c>
      <c r="G5882" s="21" t="s">
        <v>3832</v>
      </c>
      <c r="H5882" s="21" t="s">
        <v>977</v>
      </c>
      <c r="I5882" s="21" t="s">
        <v>976</v>
      </c>
      <c r="J5882" s="21" t="s">
        <v>3831</v>
      </c>
      <c r="K5882" s="139" t="s">
        <v>3830</v>
      </c>
      <c r="L5882" s="119" t="s">
        <v>3829</v>
      </c>
      <c r="M5882" s="21">
        <v>160</v>
      </c>
      <c r="N5882" s="21">
        <v>22</v>
      </c>
      <c r="O5882" s="21">
        <v>0.4</v>
      </c>
      <c r="P5882" s="21">
        <v>3</v>
      </c>
      <c r="Q5882" s="21">
        <v>2016</v>
      </c>
      <c r="R5882" s="21" t="s">
        <v>3036</v>
      </c>
      <c r="S5882" s="21">
        <v>256811</v>
      </c>
      <c r="T5882" s="116">
        <v>572</v>
      </c>
      <c r="U5882" s="111">
        <v>45</v>
      </c>
      <c r="V5882" s="113">
        <f t="shared" si="1094"/>
        <v>559.92444444444448</v>
      </c>
      <c r="W5882" s="113">
        <f t="shared" si="1095"/>
        <v>12.075555555555525</v>
      </c>
      <c r="X5882" s="112">
        <f t="shared" si="1096"/>
        <v>12075.555555555526</v>
      </c>
      <c r="Y5882" s="111"/>
      <c r="Z5882" s="110">
        <f t="shared" si="1104"/>
        <v>44</v>
      </c>
      <c r="AA5882" s="109">
        <f t="shared" si="1097"/>
        <v>28.6</v>
      </c>
      <c r="AB5882" s="109">
        <f t="shared" si="1098"/>
        <v>28600</v>
      </c>
      <c r="AC5882" s="108">
        <f t="shared" si="1099"/>
        <v>543.4</v>
      </c>
      <c r="AD5882" s="107">
        <f t="shared" si="1100"/>
        <v>2.2222222222222223E-2</v>
      </c>
      <c r="AE5882" s="106">
        <f t="shared" si="1101"/>
        <v>12.075555555555555</v>
      </c>
      <c r="AF5882" s="105">
        <f t="shared" si="1102"/>
        <v>24.151111111111078</v>
      </c>
      <c r="AG5882" s="105">
        <f t="shared" si="1103"/>
        <v>547.84888888888895</v>
      </c>
    </row>
    <row r="5883" spans="1:33" s="88" customFormat="1" x14ac:dyDescent="0.35">
      <c r="A5883" s="21">
        <v>10141103</v>
      </c>
      <c r="B5883" s="115" t="s">
        <v>1665</v>
      </c>
      <c r="C5883" s="115" t="s">
        <v>710</v>
      </c>
      <c r="D5883" s="21" t="s">
        <v>3828</v>
      </c>
      <c r="E5883" s="114" t="str">
        <f t="shared" si="1093"/>
        <v>TRANSFORMADOR MARCA:TRANSFORMCO AGCHI/PT121 AGCHI/PT121</v>
      </c>
      <c r="F5883" s="21"/>
      <c r="G5883" s="21" t="s">
        <v>3828</v>
      </c>
      <c r="H5883" s="21" t="s">
        <v>977</v>
      </c>
      <c r="I5883" s="21" t="s">
        <v>976</v>
      </c>
      <c r="J5883" s="21"/>
      <c r="K5883" s="21" t="s">
        <v>3827</v>
      </c>
      <c r="L5883" s="21" t="s">
        <v>3826</v>
      </c>
      <c r="M5883" s="21">
        <v>50</v>
      </c>
      <c r="N5883" s="21">
        <v>22</v>
      </c>
      <c r="O5883" s="21">
        <v>0.4</v>
      </c>
      <c r="P5883" s="21">
        <v>3</v>
      </c>
      <c r="Q5883" s="21">
        <v>2016</v>
      </c>
      <c r="R5883" s="21" t="s">
        <v>1599</v>
      </c>
      <c r="S5883" s="21">
        <v>116715</v>
      </c>
      <c r="T5883" s="116">
        <v>433</v>
      </c>
      <c r="U5883" s="111">
        <v>45</v>
      </c>
      <c r="V5883" s="113">
        <f t="shared" si="1094"/>
        <v>423.85888888888888</v>
      </c>
      <c r="W5883" s="113">
        <f t="shared" si="1095"/>
        <v>9.1411111111111154</v>
      </c>
      <c r="X5883" s="112">
        <f t="shared" si="1096"/>
        <v>9141.111111111115</v>
      </c>
      <c r="Y5883" s="111"/>
      <c r="Z5883" s="110">
        <f t="shared" si="1104"/>
        <v>44</v>
      </c>
      <c r="AA5883" s="109">
        <f t="shared" si="1097"/>
        <v>21.650000000000002</v>
      </c>
      <c r="AB5883" s="109">
        <f t="shared" si="1098"/>
        <v>21650.000000000004</v>
      </c>
      <c r="AC5883" s="108">
        <f t="shared" si="1099"/>
        <v>411.35</v>
      </c>
      <c r="AD5883" s="107">
        <f t="shared" si="1100"/>
        <v>2.2222222222222223E-2</v>
      </c>
      <c r="AE5883" s="106">
        <f t="shared" si="1101"/>
        <v>9.1411111111111119</v>
      </c>
      <c r="AF5883" s="105">
        <f t="shared" si="1102"/>
        <v>18.282222222222227</v>
      </c>
      <c r="AG5883" s="105">
        <f t="shared" si="1103"/>
        <v>414.71777777777777</v>
      </c>
    </row>
    <row r="5884" spans="1:33" s="88" customFormat="1" x14ac:dyDescent="0.35">
      <c r="A5884" s="21">
        <v>10141103</v>
      </c>
      <c r="B5884" s="115" t="s">
        <v>1665</v>
      </c>
      <c r="C5884" s="115" t="s">
        <v>710</v>
      </c>
      <c r="D5884" s="21" t="s">
        <v>3824</v>
      </c>
      <c r="E5884" s="114" t="str">
        <f t="shared" si="1093"/>
        <v>TRANSFORMADOR MARCA:TRANSFORMCO AGCHI/PT141 AGCHI/PT141</v>
      </c>
      <c r="F5884" s="21" t="s">
        <v>3825</v>
      </c>
      <c r="G5884" s="21" t="s">
        <v>3824</v>
      </c>
      <c r="H5884" s="21" t="s">
        <v>977</v>
      </c>
      <c r="I5884" s="21" t="s">
        <v>976</v>
      </c>
      <c r="J5884" s="21" t="s">
        <v>3823</v>
      </c>
      <c r="K5884" s="139" t="s">
        <v>3822</v>
      </c>
      <c r="L5884" s="119" t="s">
        <v>3821</v>
      </c>
      <c r="M5884" s="21">
        <v>50</v>
      </c>
      <c r="N5884" s="21">
        <v>22</v>
      </c>
      <c r="O5884" s="21">
        <v>0.4</v>
      </c>
      <c r="P5884" s="21">
        <v>3</v>
      </c>
      <c r="Q5884" s="21">
        <v>2016</v>
      </c>
      <c r="R5884" s="21" t="s">
        <v>1599</v>
      </c>
      <c r="S5884" s="21">
        <v>1160710</v>
      </c>
      <c r="T5884" s="116">
        <v>433</v>
      </c>
      <c r="U5884" s="111">
        <v>45</v>
      </c>
      <c r="V5884" s="113">
        <f t="shared" si="1094"/>
        <v>423.85888888888888</v>
      </c>
      <c r="W5884" s="113">
        <f t="shared" si="1095"/>
        <v>9.1411111111111154</v>
      </c>
      <c r="X5884" s="112">
        <f t="shared" si="1096"/>
        <v>9141.111111111115</v>
      </c>
      <c r="Y5884" s="111"/>
      <c r="Z5884" s="110">
        <f t="shared" si="1104"/>
        <v>44</v>
      </c>
      <c r="AA5884" s="109">
        <f t="shared" si="1097"/>
        <v>21.650000000000002</v>
      </c>
      <c r="AB5884" s="109">
        <f t="shared" si="1098"/>
        <v>21650.000000000004</v>
      </c>
      <c r="AC5884" s="108">
        <f t="shared" si="1099"/>
        <v>411.35</v>
      </c>
      <c r="AD5884" s="107">
        <f t="shared" si="1100"/>
        <v>2.2222222222222223E-2</v>
      </c>
      <c r="AE5884" s="106">
        <f t="shared" si="1101"/>
        <v>9.1411111111111119</v>
      </c>
      <c r="AF5884" s="105">
        <f t="shared" si="1102"/>
        <v>18.282222222222227</v>
      </c>
      <c r="AG5884" s="105">
        <f t="shared" si="1103"/>
        <v>414.71777777777777</v>
      </c>
    </row>
    <row r="5885" spans="1:33" s="88" customFormat="1" x14ac:dyDescent="0.35">
      <c r="A5885" s="21">
        <v>10141103</v>
      </c>
      <c r="B5885" s="115" t="s">
        <v>1665</v>
      </c>
      <c r="C5885" s="115" t="s">
        <v>710</v>
      </c>
      <c r="D5885" s="21" t="s">
        <v>3819</v>
      </c>
      <c r="E5885" s="114" t="str">
        <f t="shared" si="1093"/>
        <v>TRANSFORMADOR MARCA:ORMAZABAL AGCHI/PT142 AGCHI/PT142</v>
      </c>
      <c r="F5885" s="21" t="s">
        <v>3820</v>
      </c>
      <c r="G5885" s="21" t="s">
        <v>3819</v>
      </c>
      <c r="H5885" s="21" t="s">
        <v>977</v>
      </c>
      <c r="I5885" s="21" t="s">
        <v>976</v>
      </c>
      <c r="J5885" s="21" t="s">
        <v>3818</v>
      </c>
      <c r="K5885" s="21" t="s">
        <v>3817</v>
      </c>
      <c r="L5885" s="21" t="s">
        <v>3816</v>
      </c>
      <c r="M5885" s="21">
        <v>100</v>
      </c>
      <c r="N5885" s="21">
        <v>22</v>
      </c>
      <c r="O5885" s="21">
        <v>0.4</v>
      </c>
      <c r="P5885" s="21">
        <v>3</v>
      </c>
      <c r="Q5885" s="21">
        <v>2016</v>
      </c>
      <c r="R5885" s="21" t="s">
        <v>786</v>
      </c>
      <c r="S5885" s="21">
        <v>256813</v>
      </c>
      <c r="T5885" s="116">
        <v>445</v>
      </c>
      <c r="U5885" s="111">
        <v>45</v>
      </c>
      <c r="V5885" s="113">
        <f t="shared" si="1094"/>
        <v>435.60555555555555</v>
      </c>
      <c r="W5885" s="113">
        <f t="shared" si="1095"/>
        <v>9.3944444444444457</v>
      </c>
      <c r="X5885" s="112">
        <f t="shared" si="1096"/>
        <v>9394.4444444444453</v>
      </c>
      <c r="Y5885" s="111"/>
      <c r="Z5885" s="110">
        <f t="shared" si="1104"/>
        <v>44</v>
      </c>
      <c r="AA5885" s="109">
        <f t="shared" si="1097"/>
        <v>22.25</v>
      </c>
      <c r="AB5885" s="109">
        <f t="shared" si="1098"/>
        <v>22250</v>
      </c>
      <c r="AC5885" s="108">
        <f t="shared" si="1099"/>
        <v>422.75</v>
      </c>
      <c r="AD5885" s="107">
        <f t="shared" si="1100"/>
        <v>2.2222222222222223E-2</v>
      </c>
      <c r="AE5885" s="106">
        <f t="shared" si="1101"/>
        <v>9.3944444444444439</v>
      </c>
      <c r="AF5885" s="105">
        <f t="shared" si="1102"/>
        <v>18.788888888888891</v>
      </c>
      <c r="AG5885" s="105">
        <f t="shared" si="1103"/>
        <v>426.21111111111111</v>
      </c>
    </row>
    <row r="5886" spans="1:33" s="88" customFormat="1" x14ac:dyDescent="0.35">
      <c r="A5886" s="21">
        <v>10141103</v>
      </c>
      <c r="B5886" s="115" t="s">
        <v>1665</v>
      </c>
      <c r="C5886" s="115" t="s">
        <v>710</v>
      </c>
      <c r="D5886" s="21" t="s">
        <v>3814</v>
      </c>
      <c r="E5886" s="114" t="str">
        <f t="shared" si="1093"/>
        <v>TRANSFORMADOR MARCA:ORMAZABAL AGCHI/PT144 AGCHI/PT144</v>
      </c>
      <c r="F5886" s="21" t="s">
        <v>3815</v>
      </c>
      <c r="G5886" s="21" t="s">
        <v>3814</v>
      </c>
      <c r="H5886" s="21" t="s">
        <v>977</v>
      </c>
      <c r="I5886" s="21" t="s">
        <v>976</v>
      </c>
      <c r="J5886" s="21" t="s">
        <v>3813</v>
      </c>
      <c r="K5886" s="21" t="s">
        <v>3812</v>
      </c>
      <c r="L5886" s="21" t="s">
        <v>3811</v>
      </c>
      <c r="M5886" s="21">
        <v>200</v>
      </c>
      <c r="N5886" s="21">
        <v>22</v>
      </c>
      <c r="O5886" s="21">
        <v>0.4</v>
      </c>
      <c r="P5886" s="21">
        <v>3</v>
      </c>
      <c r="Q5886" s="21">
        <v>2016</v>
      </c>
      <c r="R5886" s="21" t="s">
        <v>786</v>
      </c>
      <c r="S5886" s="21">
        <v>256833</v>
      </c>
      <c r="T5886" s="116">
        <v>572</v>
      </c>
      <c r="U5886" s="111">
        <v>45</v>
      </c>
      <c r="V5886" s="113">
        <f t="shared" si="1094"/>
        <v>559.92444444444448</v>
      </c>
      <c r="W5886" s="113">
        <f t="shared" si="1095"/>
        <v>12.075555555555525</v>
      </c>
      <c r="X5886" s="112">
        <f t="shared" si="1096"/>
        <v>12075.555555555526</v>
      </c>
      <c r="Y5886" s="111"/>
      <c r="Z5886" s="110">
        <f t="shared" si="1104"/>
        <v>44</v>
      </c>
      <c r="AA5886" s="109">
        <f t="shared" si="1097"/>
        <v>28.6</v>
      </c>
      <c r="AB5886" s="109">
        <f t="shared" si="1098"/>
        <v>28600</v>
      </c>
      <c r="AC5886" s="108">
        <f t="shared" si="1099"/>
        <v>543.4</v>
      </c>
      <c r="AD5886" s="107">
        <f t="shared" si="1100"/>
        <v>2.2222222222222223E-2</v>
      </c>
      <c r="AE5886" s="106">
        <f t="shared" si="1101"/>
        <v>12.075555555555555</v>
      </c>
      <c r="AF5886" s="105">
        <f t="shared" si="1102"/>
        <v>24.151111111111078</v>
      </c>
      <c r="AG5886" s="105">
        <f t="shared" si="1103"/>
        <v>547.84888888888895</v>
      </c>
    </row>
    <row r="5887" spans="1:33" s="88" customFormat="1" x14ac:dyDescent="0.35">
      <c r="A5887" s="21">
        <v>10141103</v>
      </c>
      <c r="B5887" s="115" t="s">
        <v>1665</v>
      </c>
      <c r="C5887" s="115" t="s">
        <v>710</v>
      </c>
      <c r="D5887" s="21" t="s">
        <v>3809</v>
      </c>
      <c r="E5887" s="114" t="str">
        <f t="shared" si="1093"/>
        <v>TRANSFORMADOR MARCA:ORMAZABAL AGCHI/PT145 AGCHI/PT145</v>
      </c>
      <c r="F5887" s="21" t="s">
        <v>3810</v>
      </c>
      <c r="G5887" s="21" t="s">
        <v>3809</v>
      </c>
      <c r="H5887" s="21" t="s">
        <v>977</v>
      </c>
      <c r="I5887" s="21" t="s">
        <v>976</v>
      </c>
      <c r="J5887" s="21" t="s">
        <v>3808</v>
      </c>
      <c r="K5887" s="139" t="s">
        <v>3807</v>
      </c>
      <c r="L5887" s="119" t="s">
        <v>3806</v>
      </c>
      <c r="M5887" s="21">
        <v>250</v>
      </c>
      <c r="N5887" s="21">
        <v>22</v>
      </c>
      <c r="O5887" s="21">
        <v>0.4</v>
      </c>
      <c r="P5887" s="21">
        <v>3</v>
      </c>
      <c r="Q5887" s="21">
        <v>2016</v>
      </c>
      <c r="R5887" s="21" t="s">
        <v>786</v>
      </c>
      <c r="S5887" s="21">
        <v>256833</v>
      </c>
      <c r="T5887" s="116">
        <v>953</v>
      </c>
      <c r="U5887" s="111">
        <v>45</v>
      </c>
      <c r="V5887" s="113">
        <f t="shared" si="1094"/>
        <v>932.88111111111107</v>
      </c>
      <c r="W5887" s="113">
        <f t="shared" si="1095"/>
        <v>20.118888888888932</v>
      </c>
      <c r="X5887" s="112">
        <f t="shared" si="1096"/>
        <v>20118.888888888934</v>
      </c>
      <c r="Y5887" s="111"/>
      <c r="Z5887" s="110">
        <f t="shared" si="1104"/>
        <v>44</v>
      </c>
      <c r="AA5887" s="109">
        <f t="shared" si="1097"/>
        <v>47.650000000000006</v>
      </c>
      <c r="AB5887" s="109">
        <f t="shared" si="1098"/>
        <v>47650.000000000007</v>
      </c>
      <c r="AC5887" s="108">
        <f t="shared" si="1099"/>
        <v>905.35</v>
      </c>
      <c r="AD5887" s="107">
        <f t="shared" si="1100"/>
        <v>2.2222222222222223E-2</v>
      </c>
      <c r="AE5887" s="106">
        <f t="shared" si="1101"/>
        <v>20.11888888888889</v>
      </c>
      <c r="AF5887" s="105">
        <f t="shared" si="1102"/>
        <v>40.237777777777822</v>
      </c>
      <c r="AG5887" s="105">
        <f t="shared" si="1103"/>
        <v>912.76222222222214</v>
      </c>
    </row>
    <row r="5888" spans="1:33" s="88" customFormat="1" x14ac:dyDescent="0.35">
      <c r="A5888" s="21">
        <v>10141103</v>
      </c>
      <c r="B5888" s="115" t="s">
        <v>1665</v>
      </c>
      <c r="C5888" s="115" t="s">
        <v>710</v>
      </c>
      <c r="D5888" s="21" t="s">
        <v>3805</v>
      </c>
      <c r="E5888" s="114" t="str">
        <f t="shared" si="1093"/>
        <v>TRANSFORMADOR MARCA:TRANSFORMCO AGGDL/PT6 AGGDL/PT6</v>
      </c>
      <c r="F5888" s="21" t="s">
        <v>2985</v>
      </c>
      <c r="G5888" s="21" t="s">
        <v>3805</v>
      </c>
      <c r="H5888" s="21" t="s">
        <v>355</v>
      </c>
      <c r="I5888" s="21" t="s">
        <v>976</v>
      </c>
      <c r="J5888" s="21" t="s">
        <v>3804</v>
      </c>
      <c r="K5888" s="139" t="s">
        <v>3803</v>
      </c>
      <c r="L5888" s="119" t="s">
        <v>3802</v>
      </c>
      <c r="M5888" s="21">
        <v>100</v>
      </c>
      <c r="N5888" s="21">
        <v>22</v>
      </c>
      <c r="O5888" s="21">
        <v>0.4</v>
      </c>
      <c r="P5888" s="21">
        <v>3</v>
      </c>
      <c r="Q5888" s="21">
        <v>2016</v>
      </c>
      <c r="R5888" s="21" t="s">
        <v>1599</v>
      </c>
      <c r="S5888" s="21">
        <v>1181055</v>
      </c>
      <c r="T5888" s="116">
        <v>445</v>
      </c>
      <c r="U5888" s="111">
        <v>45</v>
      </c>
      <c r="V5888" s="113">
        <f t="shared" si="1094"/>
        <v>435.60555555555555</v>
      </c>
      <c r="W5888" s="113">
        <f t="shared" si="1095"/>
        <v>9.3944444444444457</v>
      </c>
      <c r="X5888" s="112">
        <f t="shared" si="1096"/>
        <v>9394.4444444444453</v>
      </c>
      <c r="Y5888" s="111"/>
      <c r="Z5888" s="110">
        <f t="shared" si="1104"/>
        <v>44</v>
      </c>
      <c r="AA5888" s="109">
        <f t="shared" si="1097"/>
        <v>22.25</v>
      </c>
      <c r="AB5888" s="109">
        <f t="shared" si="1098"/>
        <v>22250</v>
      </c>
      <c r="AC5888" s="108">
        <f t="shared" si="1099"/>
        <v>422.75</v>
      </c>
      <c r="AD5888" s="107">
        <f t="shared" si="1100"/>
        <v>2.2222222222222223E-2</v>
      </c>
      <c r="AE5888" s="106">
        <f t="shared" si="1101"/>
        <v>9.3944444444444439</v>
      </c>
      <c r="AF5888" s="105">
        <f t="shared" si="1102"/>
        <v>18.788888888888891</v>
      </c>
      <c r="AG5888" s="105">
        <f t="shared" si="1103"/>
        <v>426.21111111111111</v>
      </c>
    </row>
    <row r="5889" spans="1:33" s="88" customFormat="1" x14ac:dyDescent="0.35">
      <c r="A5889" s="21">
        <v>10141103</v>
      </c>
      <c r="B5889" s="115" t="s">
        <v>1665</v>
      </c>
      <c r="C5889" s="115" t="s">
        <v>710</v>
      </c>
      <c r="D5889" s="21" t="s">
        <v>3800</v>
      </c>
      <c r="E5889" s="114" t="str">
        <f t="shared" si="1093"/>
        <v>TRANSFORMADOR MARCA:TRANSFORMCO AGMNC/PT21 AGMNC/PT21</v>
      </c>
      <c r="F5889" s="21" t="s">
        <v>3801</v>
      </c>
      <c r="G5889" s="21" t="s">
        <v>3800</v>
      </c>
      <c r="H5889" s="21" t="s">
        <v>976</v>
      </c>
      <c r="I5889" s="21" t="s">
        <v>976</v>
      </c>
      <c r="J5889" s="21" t="s">
        <v>3799</v>
      </c>
      <c r="K5889" s="139" t="s">
        <v>3798</v>
      </c>
      <c r="L5889" s="119" t="s">
        <v>3797</v>
      </c>
      <c r="M5889" s="21">
        <v>50</v>
      </c>
      <c r="N5889" s="21">
        <v>33</v>
      </c>
      <c r="O5889" s="21">
        <v>0.4</v>
      </c>
      <c r="P5889" s="21">
        <v>3</v>
      </c>
      <c r="Q5889" s="21">
        <v>2016</v>
      </c>
      <c r="R5889" s="21" t="s">
        <v>1599</v>
      </c>
      <c r="S5889" s="21">
        <v>1160712</v>
      </c>
      <c r="T5889" s="116">
        <v>643</v>
      </c>
      <c r="U5889" s="111">
        <v>45</v>
      </c>
      <c r="V5889" s="113">
        <f t="shared" si="1094"/>
        <v>629.42555555555555</v>
      </c>
      <c r="W5889" s="113">
        <f t="shared" si="1095"/>
        <v>13.574444444444453</v>
      </c>
      <c r="X5889" s="112">
        <f t="shared" si="1096"/>
        <v>13574.444444444453</v>
      </c>
      <c r="Y5889" s="111"/>
      <c r="Z5889" s="110">
        <f t="shared" si="1104"/>
        <v>44</v>
      </c>
      <c r="AA5889" s="109">
        <f t="shared" si="1097"/>
        <v>32.15</v>
      </c>
      <c r="AB5889" s="109">
        <f t="shared" si="1098"/>
        <v>32150</v>
      </c>
      <c r="AC5889" s="108">
        <f t="shared" si="1099"/>
        <v>610.85</v>
      </c>
      <c r="AD5889" s="107">
        <f t="shared" si="1100"/>
        <v>2.2222222222222223E-2</v>
      </c>
      <c r="AE5889" s="106">
        <f t="shared" si="1101"/>
        <v>13.574444444444445</v>
      </c>
      <c r="AF5889" s="105">
        <f t="shared" si="1102"/>
        <v>27.148888888888898</v>
      </c>
      <c r="AG5889" s="105">
        <f t="shared" si="1103"/>
        <v>615.85111111111109</v>
      </c>
    </row>
    <row r="5890" spans="1:33" s="88" customFormat="1" x14ac:dyDescent="0.35">
      <c r="A5890" s="21">
        <v>10141103</v>
      </c>
      <c r="B5890" s="115" t="s">
        <v>1665</v>
      </c>
      <c r="C5890" s="115" t="s">
        <v>710</v>
      </c>
      <c r="D5890" s="21" t="s">
        <v>3795</v>
      </c>
      <c r="E5890" s="114" t="str">
        <f t="shared" ref="E5890:E5953" si="1105">+CONCATENATE(C5890," ","MARCA:",R5890," ",G5890," ",D5890,)</f>
        <v>TRANSFORMADOR MARCA:FUJI TUSCO USSDG/PT6 USSDG/PT6</v>
      </c>
      <c r="F5890" s="21" t="s">
        <v>3796</v>
      </c>
      <c r="G5890" s="21" t="s">
        <v>3795</v>
      </c>
      <c r="H5890" s="21" t="s">
        <v>3789</v>
      </c>
      <c r="I5890" s="21" t="s">
        <v>976</v>
      </c>
      <c r="J5890" s="21" t="s">
        <v>3794</v>
      </c>
      <c r="K5890" s="139" t="s">
        <v>3793</v>
      </c>
      <c r="L5890" s="119" t="s">
        <v>3792</v>
      </c>
      <c r="M5890" s="21">
        <v>100</v>
      </c>
      <c r="N5890" s="21">
        <v>22</v>
      </c>
      <c r="O5890" s="21">
        <v>0.4</v>
      </c>
      <c r="P5890" s="21">
        <v>3</v>
      </c>
      <c r="Q5890" s="21">
        <v>2016</v>
      </c>
      <c r="R5890" s="21" t="s">
        <v>531</v>
      </c>
      <c r="S5890" s="21">
        <v>591096</v>
      </c>
      <c r="T5890" s="116">
        <v>445</v>
      </c>
      <c r="U5890" s="111">
        <v>45</v>
      </c>
      <c r="V5890" s="113">
        <f t="shared" ref="V5890:V5953" si="1106">((Z5890/U5890)*(T5890-AA5890))+AA5890</f>
        <v>435.60555555555555</v>
      </c>
      <c r="W5890" s="113">
        <f t="shared" ref="W5890:W5953" si="1107">+T5890-V5890</f>
        <v>9.3944444444444457</v>
      </c>
      <c r="X5890" s="112">
        <f t="shared" ref="X5890:X5953" si="1108">+W5890*1000</f>
        <v>9394.4444444444453</v>
      </c>
      <c r="Y5890" s="111"/>
      <c r="Z5890" s="110">
        <f t="shared" si="1104"/>
        <v>44</v>
      </c>
      <c r="AA5890" s="109">
        <f t="shared" ref="AA5890:AA5953" si="1109">(5/100*T5890)</f>
        <v>22.25</v>
      </c>
      <c r="AB5890" s="109">
        <f t="shared" ref="AB5890:AB5953" si="1110">+AA5890*1000</f>
        <v>22250</v>
      </c>
      <c r="AC5890" s="108">
        <f t="shared" ref="AC5890:AC5953" si="1111">+T5890-AA5890</f>
        <v>422.75</v>
      </c>
      <c r="AD5890" s="107">
        <f t="shared" ref="AD5890:AD5953" si="1112">1/U5890</f>
        <v>2.2222222222222223E-2</v>
      </c>
      <c r="AE5890" s="106">
        <f t="shared" ref="AE5890:AE5953" si="1113">+AC5890*AD5890</f>
        <v>9.3944444444444439</v>
      </c>
      <c r="AF5890" s="105">
        <f t="shared" ref="AF5890:AF5953" si="1114">+T5890-V5890+AE5890</f>
        <v>18.788888888888891</v>
      </c>
      <c r="AG5890" s="105">
        <f t="shared" ref="AG5890:AG5953" si="1115">+V5890-AE5890</f>
        <v>426.21111111111111</v>
      </c>
    </row>
    <row r="5891" spans="1:33" s="88" customFormat="1" x14ac:dyDescent="0.35">
      <c r="A5891" s="21">
        <v>10141103</v>
      </c>
      <c r="B5891" s="115" t="s">
        <v>1665</v>
      </c>
      <c r="C5891" s="115" t="s">
        <v>710</v>
      </c>
      <c r="D5891" s="21" t="s">
        <v>3790</v>
      </c>
      <c r="E5891" s="114" t="str">
        <f t="shared" si="1105"/>
        <v>TRANSFORMADOR MARCA:FUJI TUSCO USSDG/PT7 USSDG/PT7</v>
      </c>
      <c r="F5891" s="21" t="s">
        <v>3791</v>
      </c>
      <c r="G5891" s="21" t="s">
        <v>3790</v>
      </c>
      <c r="H5891" s="21" t="s">
        <v>3789</v>
      </c>
      <c r="I5891" s="21" t="s">
        <v>976</v>
      </c>
      <c r="J5891" s="21" t="s">
        <v>3788</v>
      </c>
      <c r="K5891" s="139" t="s">
        <v>3787</v>
      </c>
      <c r="L5891" s="119" t="s">
        <v>3786</v>
      </c>
      <c r="M5891" s="21">
        <v>160</v>
      </c>
      <c r="N5891" s="21">
        <v>22</v>
      </c>
      <c r="O5891" s="21">
        <v>0.4</v>
      </c>
      <c r="P5891" s="21">
        <v>3</v>
      </c>
      <c r="Q5891" s="21">
        <v>2016</v>
      </c>
      <c r="R5891" s="21" t="s">
        <v>531</v>
      </c>
      <c r="S5891" s="21">
        <v>591097</v>
      </c>
      <c r="T5891" s="116">
        <v>572</v>
      </c>
      <c r="U5891" s="111">
        <v>45</v>
      </c>
      <c r="V5891" s="113">
        <f t="shared" si="1106"/>
        <v>559.92444444444448</v>
      </c>
      <c r="W5891" s="113">
        <f t="shared" si="1107"/>
        <v>12.075555555555525</v>
      </c>
      <c r="X5891" s="112">
        <f t="shared" si="1108"/>
        <v>12075.555555555526</v>
      </c>
      <c r="Y5891" s="111"/>
      <c r="Z5891" s="110">
        <f t="shared" si="1104"/>
        <v>44</v>
      </c>
      <c r="AA5891" s="109">
        <f t="shared" si="1109"/>
        <v>28.6</v>
      </c>
      <c r="AB5891" s="109">
        <f t="shared" si="1110"/>
        <v>28600</v>
      </c>
      <c r="AC5891" s="108">
        <f t="shared" si="1111"/>
        <v>543.4</v>
      </c>
      <c r="AD5891" s="107">
        <f t="shared" si="1112"/>
        <v>2.2222222222222223E-2</v>
      </c>
      <c r="AE5891" s="106">
        <f t="shared" si="1113"/>
        <v>12.075555555555555</v>
      </c>
      <c r="AF5891" s="105">
        <f t="shared" si="1114"/>
        <v>24.151111111111078</v>
      </c>
      <c r="AG5891" s="105">
        <f t="shared" si="1115"/>
        <v>547.84888888888895</v>
      </c>
    </row>
    <row r="5892" spans="1:33" s="88" customFormat="1" x14ac:dyDescent="0.35">
      <c r="A5892" s="21">
        <v>10141103</v>
      </c>
      <c r="B5892" s="115" t="s">
        <v>1665</v>
      </c>
      <c r="C5892" s="115" t="s">
        <v>710</v>
      </c>
      <c r="D5892" s="21" t="s">
        <v>3784</v>
      </c>
      <c r="E5892" s="114" t="str">
        <f t="shared" si="1105"/>
        <v>TRANSFORMADOR MARCA:ORMAZABAL AGVDZPT9 AGVDZPT9</v>
      </c>
      <c r="F5892" s="21" t="s">
        <v>3785</v>
      </c>
      <c r="G5892" s="21" t="s">
        <v>3784</v>
      </c>
      <c r="H5892" s="21" t="s">
        <v>2875</v>
      </c>
      <c r="I5892" s="21" t="s">
        <v>976</v>
      </c>
      <c r="J5892" s="21" t="s">
        <v>3783</v>
      </c>
      <c r="K5892" s="139" t="s">
        <v>3782</v>
      </c>
      <c r="L5892" s="119" t="s">
        <v>3781</v>
      </c>
      <c r="M5892" s="21">
        <v>160</v>
      </c>
      <c r="N5892" s="21">
        <v>22</v>
      </c>
      <c r="O5892" s="21">
        <v>0.4</v>
      </c>
      <c r="P5892" s="21">
        <v>3</v>
      </c>
      <c r="Q5892" s="21">
        <v>2016</v>
      </c>
      <c r="R5892" s="21" t="s">
        <v>786</v>
      </c>
      <c r="S5892" s="21">
        <v>256810</v>
      </c>
      <c r="T5892" s="116">
        <v>572</v>
      </c>
      <c r="U5892" s="111">
        <v>45</v>
      </c>
      <c r="V5892" s="113">
        <f t="shared" si="1106"/>
        <v>559.92444444444448</v>
      </c>
      <c r="W5892" s="113">
        <f t="shared" si="1107"/>
        <v>12.075555555555525</v>
      </c>
      <c r="X5892" s="112">
        <f t="shared" si="1108"/>
        <v>12075.555555555526</v>
      </c>
      <c r="Y5892" s="111"/>
      <c r="Z5892" s="110">
        <f t="shared" si="1104"/>
        <v>44</v>
      </c>
      <c r="AA5892" s="109">
        <f t="shared" si="1109"/>
        <v>28.6</v>
      </c>
      <c r="AB5892" s="109">
        <f t="shared" si="1110"/>
        <v>28600</v>
      </c>
      <c r="AC5892" s="108">
        <f t="shared" si="1111"/>
        <v>543.4</v>
      </c>
      <c r="AD5892" s="107">
        <f t="shared" si="1112"/>
        <v>2.2222222222222223E-2</v>
      </c>
      <c r="AE5892" s="106">
        <f t="shared" si="1113"/>
        <v>12.075555555555555</v>
      </c>
      <c r="AF5892" s="105">
        <f t="shared" si="1114"/>
        <v>24.151111111111078</v>
      </c>
      <c r="AG5892" s="105">
        <f t="shared" si="1115"/>
        <v>547.84888888888895</v>
      </c>
    </row>
    <row r="5893" spans="1:33" s="88" customFormat="1" x14ac:dyDescent="0.35">
      <c r="A5893" s="21">
        <v>10141103</v>
      </c>
      <c r="B5893" s="162" t="s">
        <v>1665</v>
      </c>
      <c r="C5893" s="115" t="s">
        <v>710</v>
      </c>
      <c r="D5893" s="142" t="s">
        <v>3780</v>
      </c>
      <c r="E5893" s="114" t="str">
        <f t="shared" si="1105"/>
        <v>TRANSFORMADOR MARCA:ASTOR PT 221 PT 221</v>
      </c>
      <c r="F5893" s="124"/>
      <c r="G5893" s="142" t="s">
        <v>3780</v>
      </c>
      <c r="H5893" s="142" t="s">
        <v>607</v>
      </c>
      <c r="I5893" s="124"/>
      <c r="J5893" s="124"/>
      <c r="K5893" s="124"/>
      <c r="L5893" s="124"/>
      <c r="M5893" s="124">
        <v>630</v>
      </c>
      <c r="N5893" s="124">
        <v>11</v>
      </c>
      <c r="O5893" s="21">
        <v>0.4</v>
      </c>
      <c r="P5893" s="124" t="s">
        <v>514</v>
      </c>
      <c r="Q5893" s="124">
        <v>2016</v>
      </c>
      <c r="R5893" s="124" t="s">
        <v>499</v>
      </c>
      <c r="S5893" s="124"/>
      <c r="T5893" s="116">
        <v>1016</v>
      </c>
      <c r="U5893" s="111">
        <v>45</v>
      </c>
      <c r="V5893" s="113">
        <f t="shared" si="1106"/>
        <v>994.55111111111103</v>
      </c>
      <c r="W5893" s="113">
        <f t="shared" si="1107"/>
        <v>21.448888888888973</v>
      </c>
      <c r="X5893" s="112">
        <f t="shared" si="1108"/>
        <v>21448.888888888974</v>
      </c>
      <c r="Y5893" s="111"/>
      <c r="Z5893" s="110">
        <f t="shared" si="1104"/>
        <v>44</v>
      </c>
      <c r="AA5893" s="109">
        <f t="shared" si="1109"/>
        <v>50.800000000000004</v>
      </c>
      <c r="AB5893" s="109">
        <f t="shared" si="1110"/>
        <v>50800.000000000007</v>
      </c>
      <c r="AC5893" s="108">
        <f t="shared" si="1111"/>
        <v>965.2</v>
      </c>
      <c r="AD5893" s="107">
        <f t="shared" si="1112"/>
        <v>2.2222222222222223E-2</v>
      </c>
      <c r="AE5893" s="106">
        <f t="shared" si="1113"/>
        <v>21.448888888888892</v>
      </c>
      <c r="AF5893" s="105">
        <f t="shared" si="1114"/>
        <v>42.897777777777861</v>
      </c>
      <c r="AG5893" s="105">
        <f t="shared" si="1115"/>
        <v>973.10222222222217</v>
      </c>
    </row>
    <row r="5894" spans="1:33" s="88" customFormat="1" x14ac:dyDescent="0.35">
      <c r="A5894" s="21">
        <v>10141103</v>
      </c>
      <c r="B5894" s="135" t="s">
        <v>1665</v>
      </c>
      <c r="C5894" s="115" t="s">
        <v>710</v>
      </c>
      <c r="D5894" s="124" t="s">
        <v>3779</v>
      </c>
      <c r="E5894" s="114" t="str">
        <f t="shared" si="1105"/>
        <v>TRANSFORMADOR MARCA:FUJI TUSCO PTS 1031 PTS 1031</v>
      </c>
      <c r="F5894" s="124"/>
      <c r="G5894" s="124" t="s">
        <v>3779</v>
      </c>
      <c r="H5894" s="124" t="s">
        <v>324</v>
      </c>
      <c r="I5894" s="124" t="s">
        <v>1237</v>
      </c>
      <c r="J5894" s="124"/>
      <c r="K5894" s="142" t="s">
        <v>3778</v>
      </c>
      <c r="L5894" s="142" t="s">
        <v>3777</v>
      </c>
      <c r="M5894" s="124">
        <v>200</v>
      </c>
      <c r="N5894" s="124">
        <v>33</v>
      </c>
      <c r="O5894" s="21">
        <v>0.4</v>
      </c>
      <c r="P5894" s="124" t="s">
        <v>514</v>
      </c>
      <c r="Q5894" s="142">
        <v>2016</v>
      </c>
      <c r="R5894" s="124" t="s">
        <v>531</v>
      </c>
      <c r="S5894" s="124">
        <v>591400</v>
      </c>
      <c r="T5894" s="116">
        <v>991</v>
      </c>
      <c r="U5894" s="111">
        <v>45</v>
      </c>
      <c r="V5894" s="113">
        <f t="shared" si="1106"/>
        <v>970.07888888888886</v>
      </c>
      <c r="W5894" s="113">
        <f t="shared" si="1107"/>
        <v>20.921111111111145</v>
      </c>
      <c r="X5894" s="112">
        <f t="shared" si="1108"/>
        <v>20921.111111111146</v>
      </c>
      <c r="Y5894" s="111"/>
      <c r="Z5894" s="110">
        <f t="shared" si="1104"/>
        <v>44</v>
      </c>
      <c r="AA5894" s="109">
        <f t="shared" si="1109"/>
        <v>49.550000000000004</v>
      </c>
      <c r="AB5894" s="109">
        <f t="shared" si="1110"/>
        <v>49550.000000000007</v>
      </c>
      <c r="AC5894" s="108">
        <f t="shared" si="1111"/>
        <v>941.45</v>
      </c>
      <c r="AD5894" s="107">
        <f t="shared" si="1112"/>
        <v>2.2222222222222223E-2</v>
      </c>
      <c r="AE5894" s="106">
        <f t="shared" si="1113"/>
        <v>20.921111111111113</v>
      </c>
      <c r="AF5894" s="105">
        <f t="shared" si="1114"/>
        <v>41.842222222222262</v>
      </c>
      <c r="AG5894" s="105">
        <f t="shared" si="1115"/>
        <v>949.15777777777771</v>
      </c>
    </row>
    <row r="5895" spans="1:33" s="88" customFormat="1" x14ac:dyDescent="0.35">
      <c r="A5895" s="21">
        <v>10141103</v>
      </c>
      <c r="B5895" s="135" t="s">
        <v>1665</v>
      </c>
      <c r="C5895" s="115" t="s">
        <v>710</v>
      </c>
      <c r="D5895" s="142" t="s">
        <v>3776</v>
      </c>
      <c r="E5895" s="114" t="str">
        <f t="shared" si="1105"/>
        <v>TRANSFORMADOR MARCA:POWERTECH PTS 50 PTS 50</v>
      </c>
      <c r="F5895" s="124"/>
      <c r="G5895" s="142" t="s">
        <v>3776</v>
      </c>
      <c r="H5895" s="124" t="s">
        <v>324</v>
      </c>
      <c r="I5895" s="124" t="s">
        <v>1237</v>
      </c>
      <c r="J5895" s="124"/>
      <c r="K5895" s="142" t="s">
        <v>3775</v>
      </c>
      <c r="L5895" s="142" t="s">
        <v>3774</v>
      </c>
      <c r="M5895" s="124">
        <v>500</v>
      </c>
      <c r="N5895" s="124">
        <v>33</v>
      </c>
      <c r="O5895" s="21">
        <v>0.4</v>
      </c>
      <c r="P5895" s="124" t="s">
        <v>514</v>
      </c>
      <c r="Q5895" s="142">
        <v>2016</v>
      </c>
      <c r="R5895" s="124" t="s">
        <v>295</v>
      </c>
      <c r="S5895" s="124" t="s">
        <v>3773</v>
      </c>
      <c r="T5895" s="116">
        <v>1200</v>
      </c>
      <c r="U5895" s="111">
        <v>45</v>
      </c>
      <c r="V5895" s="113">
        <f t="shared" si="1106"/>
        <v>1174.6666666666667</v>
      </c>
      <c r="W5895" s="113">
        <f t="shared" si="1107"/>
        <v>25.333333333333258</v>
      </c>
      <c r="X5895" s="112">
        <f t="shared" si="1108"/>
        <v>25333.333333333256</v>
      </c>
      <c r="Y5895" s="111"/>
      <c r="Z5895" s="110">
        <f t="shared" si="1104"/>
        <v>44</v>
      </c>
      <c r="AA5895" s="109">
        <f t="shared" si="1109"/>
        <v>60</v>
      </c>
      <c r="AB5895" s="109">
        <f t="shared" si="1110"/>
        <v>60000</v>
      </c>
      <c r="AC5895" s="108">
        <f t="shared" si="1111"/>
        <v>1140</v>
      </c>
      <c r="AD5895" s="107">
        <f t="shared" si="1112"/>
        <v>2.2222222222222223E-2</v>
      </c>
      <c r="AE5895" s="106">
        <f t="shared" si="1113"/>
        <v>25.333333333333336</v>
      </c>
      <c r="AF5895" s="105">
        <f t="shared" si="1114"/>
        <v>50.666666666666593</v>
      </c>
      <c r="AG5895" s="105">
        <f t="shared" si="1115"/>
        <v>1149.3333333333335</v>
      </c>
    </row>
    <row r="5896" spans="1:33" s="88" customFormat="1" x14ac:dyDescent="0.35">
      <c r="A5896" s="21">
        <v>10141103</v>
      </c>
      <c r="B5896" s="162" t="s">
        <v>1665</v>
      </c>
      <c r="C5896" s="115" t="s">
        <v>710</v>
      </c>
      <c r="D5896" s="142" t="s">
        <v>3772</v>
      </c>
      <c r="E5896" s="114" t="str">
        <f t="shared" si="1105"/>
        <v>TRANSFORMADOR MARCA:EFACEC PTS 78 PTS 78</v>
      </c>
      <c r="F5896" s="124"/>
      <c r="G5896" s="142" t="s">
        <v>3772</v>
      </c>
      <c r="H5896" s="124" t="s">
        <v>324</v>
      </c>
      <c r="I5896" s="124" t="s">
        <v>3771</v>
      </c>
      <c r="J5896" s="124"/>
      <c r="K5896" s="142" t="s">
        <v>3770</v>
      </c>
      <c r="L5896" s="142" t="s">
        <v>3769</v>
      </c>
      <c r="M5896" s="124">
        <v>315</v>
      </c>
      <c r="N5896" s="124">
        <v>33</v>
      </c>
      <c r="O5896" s="21">
        <v>0.4</v>
      </c>
      <c r="P5896" s="124" t="s">
        <v>514</v>
      </c>
      <c r="Q5896" s="142">
        <v>2016</v>
      </c>
      <c r="R5896" s="124" t="s">
        <v>27</v>
      </c>
      <c r="S5896" s="124" t="s">
        <v>3235</v>
      </c>
      <c r="T5896" s="116">
        <v>1039</v>
      </c>
      <c r="U5896" s="111">
        <v>45</v>
      </c>
      <c r="V5896" s="113">
        <f t="shared" si="1106"/>
        <v>1017.0655555555555</v>
      </c>
      <c r="W5896" s="113">
        <f t="shared" si="1107"/>
        <v>21.934444444444466</v>
      </c>
      <c r="X5896" s="112">
        <f t="shared" si="1108"/>
        <v>21934.444444444467</v>
      </c>
      <c r="Y5896" s="111"/>
      <c r="Z5896" s="110">
        <f t="shared" si="1104"/>
        <v>44</v>
      </c>
      <c r="AA5896" s="109">
        <f t="shared" si="1109"/>
        <v>51.95</v>
      </c>
      <c r="AB5896" s="109">
        <f t="shared" si="1110"/>
        <v>51950</v>
      </c>
      <c r="AC5896" s="108">
        <f t="shared" si="1111"/>
        <v>987.05</v>
      </c>
      <c r="AD5896" s="107">
        <f t="shared" si="1112"/>
        <v>2.2222222222222223E-2</v>
      </c>
      <c r="AE5896" s="106">
        <f t="shared" si="1113"/>
        <v>21.934444444444445</v>
      </c>
      <c r="AF5896" s="105">
        <f t="shared" si="1114"/>
        <v>43.868888888888911</v>
      </c>
      <c r="AG5896" s="105">
        <f t="shared" si="1115"/>
        <v>995.13111111111107</v>
      </c>
    </row>
    <row r="5897" spans="1:33" s="88" customFormat="1" x14ac:dyDescent="0.35">
      <c r="A5897" s="21">
        <v>10141103</v>
      </c>
      <c r="B5897" s="162" t="s">
        <v>1665</v>
      </c>
      <c r="C5897" s="115" t="s">
        <v>710</v>
      </c>
      <c r="D5897" s="170" t="s">
        <v>3768</v>
      </c>
      <c r="E5897" s="114" t="str">
        <f t="shared" si="1105"/>
        <v>TRANSFORMADOR MARCA:FUJI TUSCO PTS 397 PTS 397</v>
      </c>
      <c r="F5897" s="124"/>
      <c r="G5897" s="170" t="s">
        <v>3768</v>
      </c>
      <c r="H5897" s="124" t="s">
        <v>324</v>
      </c>
      <c r="I5897" s="124" t="s">
        <v>2843</v>
      </c>
      <c r="J5897" s="142"/>
      <c r="K5897" s="142" t="s">
        <v>3767</v>
      </c>
      <c r="L5897" s="142" t="s">
        <v>3766</v>
      </c>
      <c r="M5897" s="124">
        <v>200</v>
      </c>
      <c r="N5897" s="124">
        <v>33</v>
      </c>
      <c r="O5897" s="21">
        <v>0.4</v>
      </c>
      <c r="P5897" s="124" t="s">
        <v>514</v>
      </c>
      <c r="Q5897" s="124">
        <v>2016</v>
      </c>
      <c r="R5897" s="142" t="s">
        <v>531</v>
      </c>
      <c r="S5897" s="142">
        <v>591409</v>
      </c>
      <c r="T5897" s="116">
        <v>991</v>
      </c>
      <c r="U5897" s="111">
        <v>45</v>
      </c>
      <c r="V5897" s="113">
        <f t="shared" si="1106"/>
        <v>970.07888888888886</v>
      </c>
      <c r="W5897" s="113">
        <f t="shared" si="1107"/>
        <v>20.921111111111145</v>
      </c>
      <c r="X5897" s="112">
        <f t="shared" si="1108"/>
        <v>20921.111111111146</v>
      </c>
      <c r="Y5897" s="111"/>
      <c r="Z5897" s="110">
        <f t="shared" si="1104"/>
        <v>44</v>
      </c>
      <c r="AA5897" s="109">
        <f t="shared" si="1109"/>
        <v>49.550000000000004</v>
      </c>
      <c r="AB5897" s="109">
        <f t="shared" si="1110"/>
        <v>49550.000000000007</v>
      </c>
      <c r="AC5897" s="108">
        <f t="shared" si="1111"/>
        <v>941.45</v>
      </c>
      <c r="AD5897" s="107">
        <f t="shared" si="1112"/>
        <v>2.2222222222222223E-2</v>
      </c>
      <c r="AE5897" s="106">
        <f t="shared" si="1113"/>
        <v>20.921111111111113</v>
      </c>
      <c r="AF5897" s="105">
        <f t="shared" si="1114"/>
        <v>41.842222222222262</v>
      </c>
      <c r="AG5897" s="105">
        <f t="shared" si="1115"/>
        <v>949.15777777777771</v>
      </c>
    </row>
    <row r="5898" spans="1:33" s="88" customFormat="1" x14ac:dyDescent="0.35">
      <c r="A5898" s="21">
        <v>10141103</v>
      </c>
      <c r="B5898" s="162" t="s">
        <v>1665</v>
      </c>
      <c r="C5898" s="115" t="s">
        <v>710</v>
      </c>
      <c r="D5898" s="170" t="s">
        <v>3765</v>
      </c>
      <c r="E5898" s="114" t="str">
        <f t="shared" si="1105"/>
        <v>TRANSFORMADOR MARCA:FUJI TUSCO PTS 1025 PTS 1025</v>
      </c>
      <c r="F5898" s="124"/>
      <c r="G5898" s="170" t="s">
        <v>3765</v>
      </c>
      <c r="H5898" s="124" t="s">
        <v>324</v>
      </c>
      <c r="I5898" s="124" t="s">
        <v>3764</v>
      </c>
      <c r="J5898" s="142"/>
      <c r="K5898" s="142" t="s">
        <v>3763</v>
      </c>
      <c r="L5898" s="142" t="s">
        <v>3762</v>
      </c>
      <c r="M5898" s="124">
        <v>200</v>
      </c>
      <c r="N5898" s="124">
        <v>33</v>
      </c>
      <c r="O5898" s="21">
        <v>0.4</v>
      </c>
      <c r="P5898" s="124" t="s">
        <v>514</v>
      </c>
      <c r="Q5898" s="142">
        <v>2016</v>
      </c>
      <c r="R5898" s="142" t="s">
        <v>531</v>
      </c>
      <c r="S5898" s="142">
        <v>591363</v>
      </c>
      <c r="T5898" s="116">
        <v>991</v>
      </c>
      <c r="U5898" s="111">
        <v>45</v>
      </c>
      <c r="V5898" s="113">
        <f t="shared" si="1106"/>
        <v>970.07888888888886</v>
      </c>
      <c r="W5898" s="113">
        <f t="shared" si="1107"/>
        <v>20.921111111111145</v>
      </c>
      <c r="X5898" s="112">
        <f t="shared" si="1108"/>
        <v>20921.111111111146</v>
      </c>
      <c r="Y5898" s="111"/>
      <c r="Z5898" s="110">
        <f t="shared" si="1104"/>
        <v>44</v>
      </c>
      <c r="AA5898" s="109">
        <f t="shared" si="1109"/>
        <v>49.550000000000004</v>
      </c>
      <c r="AB5898" s="109">
        <f t="shared" si="1110"/>
        <v>49550.000000000007</v>
      </c>
      <c r="AC5898" s="108">
        <f t="shared" si="1111"/>
        <v>941.45</v>
      </c>
      <c r="AD5898" s="107">
        <f t="shared" si="1112"/>
        <v>2.2222222222222223E-2</v>
      </c>
      <c r="AE5898" s="106">
        <f t="shared" si="1113"/>
        <v>20.921111111111113</v>
      </c>
      <c r="AF5898" s="105">
        <f t="shared" si="1114"/>
        <v>41.842222222222262</v>
      </c>
      <c r="AG5898" s="105">
        <f t="shared" si="1115"/>
        <v>949.15777777777771</v>
      </c>
    </row>
    <row r="5899" spans="1:33" s="88" customFormat="1" x14ac:dyDescent="0.35">
      <c r="A5899" s="21">
        <v>10141103</v>
      </c>
      <c r="B5899" s="162" t="s">
        <v>1665</v>
      </c>
      <c r="C5899" s="115" t="s">
        <v>710</v>
      </c>
      <c r="D5899" s="124" t="s">
        <v>3761</v>
      </c>
      <c r="E5899" s="114" t="str">
        <f t="shared" si="1105"/>
        <v>TRANSFORMADOR MARCA:FUJI TUSCO PTS 436 PTS 436</v>
      </c>
      <c r="F5899" s="124"/>
      <c r="G5899" s="124" t="s">
        <v>3761</v>
      </c>
      <c r="H5899" s="124" t="s">
        <v>2791</v>
      </c>
      <c r="I5899" s="21" t="s">
        <v>2791</v>
      </c>
      <c r="J5899" s="57"/>
      <c r="K5899" s="142" t="s">
        <v>3760</v>
      </c>
      <c r="L5899" s="142" t="s">
        <v>3759</v>
      </c>
      <c r="M5899" s="124">
        <v>200</v>
      </c>
      <c r="N5899" s="124">
        <v>33</v>
      </c>
      <c r="O5899" s="21">
        <v>0.4</v>
      </c>
      <c r="P5899" s="124" t="s">
        <v>514</v>
      </c>
      <c r="Q5899" s="142">
        <v>2016</v>
      </c>
      <c r="R5899" s="142" t="s">
        <v>531</v>
      </c>
      <c r="S5899" s="142">
        <v>591380</v>
      </c>
      <c r="T5899" s="116">
        <v>991</v>
      </c>
      <c r="U5899" s="111">
        <v>45</v>
      </c>
      <c r="V5899" s="113">
        <f t="shared" si="1106"/>
        <v>970.07888888888886</v>
      </c>
      <c r="W5899" s="113">
        <f t="shared" si="1107"/>
        <v>20.921111111111145</v>
      </c>
      <c r="X5899" s="112">
        <f t="shared" si="1108"/>
        <v>20921.111111111146</v>
      </c>
      <c r="Y5899" s="111"/>
      <c r="Z5899" s="110">
        <f t="shared" si="1104"/>
        <v>44</v>
      </c>
      <c r="AA5899" s="109">
        <f t="shared" si="1109"/>
        <v>49.550000000000004</v>
      </c>
      <c r="AB5899" s="109">
        <f t="shared" si="1110"/>
        <v>49550.000000000007</v>
      </c>
      <c r="AC5899" s="108">
        <f t="shared" si="1111"/>
        <v>941.45</v>
      </c>
      <c r="AD5899" s="107">
        <f t="shared" si="1112"/>
        <v>2.2222222222222223E-2</v>
      </c>
      <c r="AE5899" s="106">
        <f t="shared" si="1113"/>
        <v>20.921111111111113</v>
      </c>
      <c r="AF5899" s="105">
        <f t="shared" si="1114"/>
        <v>41.842222222222262</v>
      </c>
      <c r="AG5899" s="105">
        <f t="shared" si="1115"/>
        <v>949.15777777777771</v>
      </c>
    </row>
    <row r="5900" spans="1:33" s="88" customFormat="1" x14ac:dyDescent="0.35">
      <c r="A5900" s="21">
        <v>10141103</v>
      </c>
      <c r="B5900" s="162" t="s">
        <v>1665</v>
      </c>
      <c r="C5900" s="115" t="s">
        <v>710</v>
      </c>
      <c r="D5900" s="124" t="s">
        <v>3758</v>
      </c>
      <c r="E5900" s="114" t="str">
        <f t="shared" si="1105"/>
        <v>TRANSFORMADOR MARCA:FUJI TUSCO PTS (Trans-Martinho) PTS (Trans-Martinho)</v>
      </c>
      <c r="F5900" s="124"/>
      <c r="G5900" s="124" t="s">
        <v>3758</v>
      </c>
      <c r="H5900" s="124" t="s">
        <v>2791</v>
      </c>
      <c r="I5900" s="21" t="s">
        <v>2791</v>
      </c>
      <c r="J5900" s="21"/>
      <c r="K5900" s="142" t="s">
        <v>3757</v>
      </c>
      <c r="L5900" s="142" t="s">
        <v>3756</v>
      </c>
      <c r="M5900" s="124">
        <v>200</v>
      </c>
      <c r="N5900" s="124">
        <v>33</v>
      </c>
      <c r="O5900" s="21">
        <v>0.4</v>
      </c>
      <c r="P5900" s="124" t="s">
        <v>514</v>
      </c>
      <c r="Q5900" s="142">
        <v>2016</v>
      </c>
      <c r="R5900" s="124" t="s">
        <v>531</v>
      </c>
      <c r="S5900" s="124">
        <v>591412</v>
      </c>
      <c r="T5900" s="116">
        <v>991</v>
      </c>
      <c r="U5900" s="111">
        <v>45</v>
      </c>
      <c r="V5900" s="113">
        <f t="shared" si="1106"/>
        <v>970.07888888888886</v>
      </c>
      <c r="W5900" s="113">
        <f t="shared" si="1107"/>
        <v>20.921111111111145</v>
      </c>
      <c r="X5900" s="112">
        <f t="shared" si="1108"/>
        <v>20921.111111111146</v>
      </c>
      <c r="Y5900" s="111"/>
      <c r="Z5900" s="110">
        <f t="shared" si="1104"/>
        <v>44</v>
      </c>
      <c r="AA5900" s="109">
        <f t="shared" si="1109"/>
        <v>49.550000000000004</v>
      </c>
      <c r="AB5900" s="109">
        <f t="shared" si="1110"/>
        <v>49550.000000000007</v>
      </c>
      <c r="AC5900" s="108">
        <f t="shared" si="1111"/>
        <v>941.45</v>
      </c>
      <c r="AD5900" s="107">
        <f t="shared" si="1112"/>
        <v>2.2222222222222223E-2</v>
      </c>
      <c r="AE5900" s="106">
        <f t="shared" si="1113"/>
        <v>20.921111111111113</v>
      </c>
      <c r="AF5900" s="105">
        <f t="shared" si="1114"/>
        <v>41.842222222222262</v>
      </c>
      <c r="AG5900" s="105">
        <f t="shared" si="1115"/>
        <v>949.15777777777771</v>
      </c>
    </row>
    <row r="5901" spans="1:33" s="88" customFormat="1" x14ac:dyDescent="0.35">
      <c r="A5901" s="21">
        <v>10141103</v>
      </c>
      <c r="B5901" s="162" t="s">
        <v>1665</v>
      </c>
      <c r="C5901" s="115" t="s">
        <v>710</v>
      </c>
      <c r="D5901" s="170" t="s">
        <v>3755</v>
      </c>
      <c r="E5901" s="114" t="str">
        <f t="shared" si="1105"/>
        <v>TRANSFORMADOR MARCA:POWERTECH PTS 24 PTS 24</v>
      </c>
      <c r="F5901" s="124"/>
      <c r="G5901" s="170" t="s">
        <v>3755</v>
      </c>
      <c r="H5901" s="124" t="s">
        <v>2791</v>
      </c>
      <c r="I5901" s="21" t="s">
        <v>2804</v>
      </c>
      <c r="J5901" s="21"/>
      <c r="K5901" s="142" t="s">
        <v>3754</v>
      </c>
      <c r="L5901" s="142" t="s">
        <v>3753</v>
      </c>
      <c r="M5901" s="124">
        <v>315</v>
      </c>
      <c r="N5901" s="124">
        <v>33</v>
      </c>
      <c r="O5901" s="21">
        <v>0.4</v>
      </c>
      <c r="P5901" s="124" t="s">
        <v>514</v>
      </c>
      <c r="Q5901" s="142">
        <v>2016</v>
      </c>
      <c r="R5901" s="124" t="s">
        <v>295</v>
      </c>
      <c r="S5901" s="124" t="s">
        <v>3752</v>
      </c>
      <c r="T5901" s="116">
        <v>1039</v>
      </c>
      <c r="U5901" s="111">
        <v>45</v>
      </c>
      <c r="V5901" s="113">
        <f t="shared" si="1106"/>
        <v>1017.0655555555555</v>
      </c>
      <c r="W5901" s="113">
        <f t="shared" si="1107"/>
        <v>21.934444444444466</v>
      </c>
      <c r="X5901" s="112">
        <f t="shared" si="1108"/>
        <v>21934.444444444467</v>
      </c>
      <c r="Y5901" s="111"/>
      <c r="Z5901" s="110">
        <f t="shared" si="1104"/>
        <v>44</v>
      </c>
      <c r="AA5901" s="109">
        <f t="shared" si="1109"/>
        <v>51.95</v>
      </c>
      <c r="AB5901" s="109">
        <f t="shared" si="1110"/>
        <v>51950</v>
      </c>
      <c r="AC5901" s="108">
        <f t="shared" si="1111"/>
        <v>987.05</v>
      </c>
      <c r="AD5901" s="107">
        <f t="shared" si="1112"/>
        <v>2.2222222222222223E-2</v>
      </c>
      <c r="AE5901" s="106">
        <f t="shared" si="1113"/>
        <v>21.934444444444445</v>
      </c>
      <c r="AF5901" s="105">
        <f t="shared" si="1114"/>
        <v>43.868888888888911</v>
      </c>
      <c r="AG5901" s="105">
        <f t="shared" si="1115"/>
        <v>995.13111111111107</v>
      </c>
    </row>
    <row r="5902" spans="1:33" s="88" customFormat="1" x14ac:dyDescent="0.35">
      <c r="A5902" s="21">
        <v>10141103</v>
      </c>
      <c r="B5902" s="162" t="s">
        <v>1665</v>
      </c>
      <c r="C5902" s="115" t="s">
        <v>710</v>
      </c>
      <c r="D5902" s="170" t="s">
        <v>3751</v>
      </c>
      <c r="E5902" s="114" t="str">
        <f t="shared" si="1105"/>
        <v>TRANSFORMADOR MARCA:POWERTECH PTS 20 PTS 20</v>
      </c>
      <c r="F5902" s="124"/>
      <c r="G5902" s="170" t="s">
        <v>3751</v>
      </c>
      <c r="H5902" s="124" t="s">
        <v>2791</v>
      </c>
      <c r="I5902" s="21" t="s">
        <v>2790</v>
      </c>
      <c r="J5902" s="21"/>
      <c r="K5902" s="142" t="s">
        <v>3750</v>
      </c>
      <c r="L5902" s="142" t="s">
        <v>3749</v>
      </c>
      <c r="M5902" s="124">
        <v>630</v>
      </c>
      <c r="N5902" s="124">
        <v>33</v>
      </c>
      <c r="O5902" s="21">
        <v>0.4</v>
      </c>
      <c r="P5902" s="124" t="s">
        <v>514</v>
      </c>
      <c r="Q5902" s="142">
        <v>2016</v>
      </c>
      <c r="R5902" s="124" t="s">
        <v>295</v>
      </c>
      <c r="S5902" s="124" t="s">
        <v>3748</v>
      </c>
      <c r="T5902" s="116">
        <v>1200</v>
      </c>
      <c r="U5902" s="111">
        <v>45</v>
      </c>
      <c r="V5902" s="113">
        <f t="shared" si="1106"/>
        <v>1174.6666666666667</v>
      </c>
      <c r="W5902" s="113">
        <f t="shared" si="1107"/>
        <v>25.333333333333258</v>
      </c>
      <c r="X5902" s="112">
        <f t="shared" si="1108"/>
        <v>25333.333333333256</v>
      </c>
      <c r="Y5902" s="111"/>
      <c r="Z5902" s="110">
        <f t="shared" si="1104"/>
        <v>44</v>
      </c>
      <c r="AA5902" s="109">
        <f t="shared" si="1109"/>
        <v>60</v>
      </c>
      <c r="AB5902" s="109">
        <f t="shared" si="1110"/>
        <v>60000</v>
      </c>
      <c r="AC5902" s="108">
        <f t="shared" si="1111"/>
        <v>1140</v>
      </c>
      <c r="AD5902" s="107">
        <f t="shared" si="1112"/>
        <v>2.2222222222222223E-2</v>
      </c>
      <c r="AE5902" s="106">
        <f t="shared" si="1113"/>
        <v>25.333333333333336</v>
      </c>
      <c r="AF5902" s="105">
        <f t="shared" si="1114"/>
        <v>50.666666666666593</v>
      </c>
      <c r="AG5902" s="105">
        <f t="shared" si="1115"/>
        <v>1149.3333333333335</v>
      </c>
    </row>
    <row r="5903" spans="1:33" s="88" customFormat="1" x14ac:dyDescent="0.35">
      <c r="A5903" s="21">
        <v>10141103</v>
      </c>
      <c r="B5903" s="162" t="s">
        <v>1665</v>
      </c>
      <c r="C5903" s="115" t="s">
        <v>710</v>
      </c>
      <c r="D5903" s="170" t="s">
        <v>3747</v>
      </c>
      <c r="E5903" s="114" t="str">
        <f t="shared" si="1105"/>
        <v>TRANSFORMADOR MARCA:FUJI TUSCO PTS 17 PTS 17</v>
      </c>
      <c r="F5903" s="124"/>
      <c r="G5903" s="170" t="s">
        <v>3747</v>
      </c>
      <c r="H5903" s="124" t="s">
        <v>2791</v>
      </c>
      <c r="I5903" s="21" t="s">
        <v>2790</v>
      </c>
      <c r="J5903" s="21"/>
      <c r="K5903" s="142" t="s">
        <v>3746</v>
      </c>
      <c r="L5903" s="142" t="s">
        <v>3745</v>
      </c>
      <c r="M5903" s="124">
        <v>160</v>
      </c>
      <c r="N5903" s="124">
        <v>33</v>
      </c>
      <c r="O5903" s="21">
        <v>0.4</v>
      </c>
      <c r="P5903" s="124" t="s">
        <v>514</v>
      </c>
      <c r="Q5903" s="124">
        <v>2016</v>
      </c>
      <c r="R5903" s="124" t="s">
        <v>531</v>
      </c>
      <c r="S5903" s="124">
        <v>581707</v>
      </c>
      <c r="T5903" s="116">
        <v>991</v>
      </c>
      <c r="U5903" s="111">
        <v>45</v>
      </c>
      <c r="V5903" s="113">
        <f t="shared" si="1106"/>
        <v>970.07888888888886</v>
      </c>
      <c r="W5903" s="113">
        <f t="shared" si="1107"/>
        <v>20.921111111111145</v>
      </c>
      <c r="X5903" s="112">
        <f t="shared" si="1108"/>
        <v>20921.111111111146</v>
      </c>
      <c r="Y5903" s="111"/>
      <c r="Z5903" s="110">
        <f t="shared" si="1104"/>
        <v>44</v>
      </c>
      <c r="AA5903" s="109">
        <f t="shared" si="1109"/>
        <v>49.550000000000004</v>
      </c>
      <c r="AB5903" s="109">
        <f t="shared" si="1110"/>
        <v>49550.000000000007</v>
      </c>
      <c r="AC5903" s="108">
        <f t="shared" si="1111"/>
        <v>941.45</v>
      </c>
      <c r="AD5903" s="107">
        <f t="shared" si="1112"/>
        <v>2.2222222222222223E-2</v>
      </c>
      <c r="AE5903" s="106">
        <f t="shared" si="1113"/>
        <v>20.921111111111113</v>
      </c>
      <c r="AF5903" s="105">
        <f t="shared" si="1114"/>
        <v>41.842222222222262</v>
      </c>
      <c r="AG5903" s="105">
        <f t="shared" si="1115"/>
        <v>949.15777777777771</v>
      </c>
    </row>
    <row r="5904" spans="1:33" s="88" customFormat="1" x14ac:dyDescent="0.35">
      <c r="A5904" s="21">
        <v>10141103</v>
      </c>
      <c r="B5904" s="135" t="s">
        <v>1665</v>
      </c>
      <c r="C5904" s="115" t="s">
        <v>710</v>
      </c>
      <c r="D5904" s="142" t="s">
        <v>3744</v>
      </c>
      <c r="E5904" s="114" t="str">
        <f t="shared" si="1105"/>
        <v>TRANSFORMADOR MARCA:FUJI TUSCO PTS 1051 PTS 1051</v>
      </c>
      <c r="F5904" s="124"/>
      <c r="G5904" s="142" t="s">
        <v>3744</v>
      </c>
      <c r="H5904" s="124" t="s">
        <v>1608</v>
      </c>
      <c r="I5904" s="124" t="s">
        <v>2767</v>
      </c>
      <c r="J5904" s="124"/>
      <c r="K5904" s="142" t="s">
        <v>3743</v>
      </c>
      <c r="L5904" s="142" t="s">
        <v>3742</v>
      </c>
      <c r="M5904" s="124">
        <v>200</v>
      </c>
      <c r="N5904" s="124">
        <v>33</v>
      </c>
      <c r="O5904" s="124">
        <v>0.4</v>
      </c>
      <c r="P5904" s="124" t="s">
        <v>514</v>
      </c>
      <c r="Q5904" s="142">
        <v>2016</v>
      </c>
      <c r="R5904" s="124" t="s">
        <v>531</v>
      </c>
      <c r="S5904" s="124">
        <v>591410</v>
      </c>
      <c r="T5904" s="116">
        <v>991</v>
      </c>
      <c r="U5904" s="111">
        <v>45</v>
      </c>
      <c r="V5904" s="113">
        <f t="shared" si="1106"/>
        <v>970.07888888888886</v>
      </c>
      <c r="W5904" s="113">
        <f t="shared" si="1107"/>
        <v>20.921111111111145</v>
      </c>
      <c r="X5904" s="112">
        <f t="shared" si="1108"/>
        <v>20921.111111111146</v>
      </c>
      <c r="Y5904" s="111"/>
      <c r="Z5904" s="110">
        <f t="shared" si="1104"/>
        <v>44</v>
      </c>
      <c r="AA5904" s="109">
        <f t="shared" si="1109"/>
        <v>49.550000000000004</v>
      </c>
      <c r="AB5904" s="109">
        <f t="shared" si="1110"/>
        <v>49550.000000000007</v>
      </c>
      <c r="AC5904" s="108">
        <f t="shared" si="1111"/>
        <v>941.45</v>
      </c>
      <c r="AD5904" s="107">
        <f t="shared" si="1112"/>
        <v>2.2222222222222223E-2</v>
      </c>
      <c r="AE5904" s="106">
        <f t="shared" si="1113"/>
        <v>20.921111111111113</v>
      </c>
      <c r="AF5904" s="105">
        <f t="shared" si="1114"/>
        <v>41.842222222222262</v>
      </c>
      <c r="AG5904" s="105">
        <f t="shared" si="1115"/>
        <v>949.15777777777771</v>
      </c>
    </row>
    <row r="5905" spans="1:33" s="88" customFormat="1" x14ac:dyDescent="0.35">
      <c r="A5905" s="21">
        <v>10141103</v>
      </c>
      <c r="B5905" s="135" t="s">
        <v>1665</v>
      </c>
      <c r="C5905" s="115" t="s">
        <v>710</v>
      </c>
      <c r="D5905" s="170" t="s">
        <v>3741</v>
      </c>
      <c r="E5905" s="114" t="str">
        <f t="shared" si="1105"/>
        <v>TRANSFORMADOR MARCA:FUJI TUSCO PTS 1168 PTS 1168</v>
      </c>
      <c r="F5905" s="124"/>
      <c r="G5905" s="170" t="s">
        <v>3741</v>
      </c>
      <c r="H5905" s="124" t="s">
        <v>1608</v>
      </c>
      <c r="I5905" s="124" t="s">
        <v>3740</v>
      </c>
      <c r="J5905" s="124"/>
      <c r="K5905" s="142" t="s">
        <v>3739</v>
      </c>
      <c r="L5905" s="142" t="s">
        <v>3738</v>
      </c>
      <c r="M5905" s="124">
        <v>100</v>
      </c>
      <c r="N5905" s="124">
        <v>33</v>
      </c>
      <c r="O5905" s="124">
        <v>0.4</v>
      </c>
      <c r="P5905" s="124" t="s">
        <v>514</v>
      </c>
      <c r="Q5905" s="142">
        <v>2016</v>
      </c>
      <c r="R5905" s="124" t="s">
        <v>531</v>
      </c>
      <c r="S5905" s="124">
        <v>591368</v>
      </c>
      <c r="T5905" s="116">
        <v>763</v>
      </c>
      <c r="U5905" s="111">
        <v>45</v>
      </c>
      <c r="V5905" s="113">
        <f t="shared" si="1106"/>
        <v>746.89222222222224</v>
      </c>
      <c r="W5905" s="113">
        <f t="shared" si="1107"/>
        <v>16.107777777777756</v>
      </c>
      <c r="X5905" s="112">
        <f t="shared" si="1108"/>
        <v>16107.777777777756</v>
      </c>
      <c r="Y5905" s="111"/>
      <c r="Z5905" s="110">
        <f t="shared" si="1104"/>
        <v>44</v>
      </c>
      <c r="AA5905" s="109">
        <f t="shared" si="1109"/>
        <v>38.15</v>
      </c>
      <c r="AB5905" s="109">
        <f t="shared" si="1110"/>
        <v>38150</v>
      </c>
      <c r="AC5905" s="108">
        <f t="shared" si="1111"/>
        <v>724.85</v>
      </c>
      <c r="AD5905" s="107">
        <f t="shared" si="1112"/>
        <v>2.2222222222222223E-2</v>
      </c>
      <c r="AE5905" s="106">
        <f t="shared" si="1113"/>
        <v>16.10777777777778</v>
      </c>
      <c r="AF5905" s="105">
        <f t="shared" si="1114"/>
        <v>32.21555555555554</v>
      </c>
      <c r="AG5905" s="105">
        <f t="shared" si="1115"/>
        <v>730.78444444444449</v>
      </c>
    </row>
    <row r="5906" spans="1:33" s="88" customFormat="1" x14ac:dyDescent="0.35">
      <c r="A5906" s="21">
        <v>10141103</v>
      </c>
      <c r="B5906" s="135" t="s">
        <v>1665</v>
      </c>
      <c r="C5906" s="115" t="s">
        <v>710</v>
      </c>
      <c r="D5906" s="170" t="s">
        <v>3737</v>
      </c>
      <c r="E5906" s="114" t="str">
        <f t="shared" si="1105"/>
        <v>TRANSFORMADOR MARCA:FUJI TUSCO PTS 748 PTS 748</v>
      </c>
      <c r="F5906" s="124"/>
      <c r="G5906" s="170" t="s">
        <v>3737</v>
      </c>
      <c r="H5906" s="124" t="s">
        <v>1608</v>
      </c>
      <c r="I5906" s="124" t="s">
        <v>3736</v>
      </c>
      <c r="J5906" s="124"/>
      <c r="K5906" s="142" t="s">
        <v>3735</v>
      </c>
      <c r="L5906" s="142" t="s">
        <v>3734</v>
      </c>
      <c r="M5906" s="124">
        <v>200</v>
      </c>
      <c r="N5906" s="124">
        <v>33</v>
      </c>
      <c r="O5906" s="124">
        <v>0.4</v>
      </c>
      <c r="P5906" s="124" t="s">
        <v>514</v>
      </c>
      <c r="Q5906" s="142">
        <v>2016</v>
      </c>
      <c r="R5906" s="124" t="s">
        <v>531</v>
      </c>
      <c r="S5906" s="124">
        <v>591398</v>
      </c>
      <c r="T5906" s="116">
        <v>991</v>
      </c>
      <c r="U5906" s="111">
        <v>45</v>
      </c>
      <c r="V5906" s="113">
        <f t="shared" si="1106"/>
        <v>970.07888888888886</v>
      </c>
      <c r="W5906" s="113">
        <f t="shared" si="1107"/>
        <v>20.921111111111145</v>
      </c>
      <c r="X5906" s="112">
        <f t="shared" si="1108"/>
        <v>20921.111111111146</v>
      </c>
      <c r="Y5906" s="111"/>
      <c r="Z5906" s="110">
        <f t="shared" si="1104"/>
        <v>44</v>
      </c>
      <c r="AA5906" s="109">
        <f t="shared" si="1109"/>
        <v>49.550000000000004</v>
      </c>
      <c r="AB5906" s="109">
        <f t="shared" si="1110"/>
        <v>49550.000000000007</v>
      </c>
      <c r="AC5906" s="108">
        <f t="shared" si="1111"/>
        <v>941.45</v>
      </c>
      <c r="AD5906" s="107">
        <f t="shared" si="1112"/>
        <v>2.2222222222222223E-2</v>
      </c>
      <c r="AE5906" s="106">
        <f t="shared" si="1113"/>
        <v>20.921111111111113</v>
      </c>
      <c r="AF5906" s="105">
        <f t="shared" si="1114"/>
        <v>41.842222222222262</v>
      </c>
      <c r="AG5906" s="105">
        <f t="shared" si="1115"/>
        <v>949.15777777777771</v>
      </c>
    </row>
    <row r="5907" spans="1:33" s="88" customFormat="1" x14ac:dyDescent="0.35">
      <c r="A5907" s="21">
        <v>10141103</v>
      </c>
      <c r="B5907" s="135" t="s">
        <v>1665</v>
      </c>
      <c r="C5907" s="115" t="s">
        <v>710</v>
      </c>
      <c r="D5907" s="170" t="s">
        <v>3733</v>
      </c>
      <c r="E5907" s="114" t="str">
        <f t="shared" si="1105"/>
        <v>TRANSFORMADOR MARCA:FUJI TUSCO PTS 747 PTS 747</v>
      </c>
      <c r="F5907" s="124"/>
      <c r="G5907" s="170" t="s">
        <v>3733</v>
      </c>
      <c r="H5907" s="124" t="s">
        <v>1608</v>
      </c>
      <c r="I5907" s="124" t="s">
        <v>3732</v>
      </c>
      <c r="J5907" s="124"/>
      <c r="K5907" s="142" t="s">
        <v>3731</v>
      </c>
      <c r="L5907" s="142" t="s">
        <v>3730</v>
      </c>
      <c r="M5907" s="124">
        <v>100</v>
      </c>
      <c r="N5907" s="124">
        <v>33</v>
      </c>
      <c r="O5907" s="124">
        <v>0.4</v>
      </c>
      <c r="P5907" s="124" t="s">
        <v>514</v>
      </c>
      <c r="Q5907" s="142">
        <v>2016</v>
      </c>
      <c r="R5907" s="124" t="s">
        <v>531</v>
      </c>
      <c r="S5907" s="124">
        <v>591347</v>
      </c>
      <c r="T5907" s="116">
        <v>763</v>
      </c>
      <c r="U5907" s="111">
        <v>45</v>
      </c>
      <c r="V5907" s="113">
        <f t="shared" si="1106"/>
        <v>746.89222222222224</v>
      </c>
      <c r="W5907" s="113">
        <f t="shared" si="1107"/>
        <v>16.107777777777756</v>
      </c>
      <c r="X5907" s="112">
        <f t="shared" si="1108"/>
        <v>16107.777777777756</v>
      </c>
      <c r="Y5907" s="111"/>
      <c r="Z5907" s="110">
        <f t="shared" si="1104"/>
        <v>44</v>
      </c>
      <c r="AA5907" s="109">
        <f t="shared" si="1109"/>
        <v>38.15</v>
      </c>
      <c r="AB5907" s="109">
        <f t="shared" si="1110"/>
        <v>38150</v>
      </c>
      <c r="AC5907" s="108">
        <f t="shared" si="1111"/>
        <v>724.85</v>
      </c>
      <c r="AD5907" s="107">
        <f t="shared" si="1112"/>
        <v>2.2222222222222223E-2</v>
      </c>
      <c r="AE5907" s="106">
        <f t="shared" si="1113"/>
        <v>16.10777777777778</v>
      </c>
      <c r="AF5907" s="105">
        <f t="shared" si="1114"/>
        <v>32.21555555555554</v>
      </c>
      <c r="AG5907" s="105">
        <f t="shared" si="1115"/>
        <v>730.78444444444449</v>
      </c>
    </row>
    <row r="5908" spans="1:33" s="88" customFormat="1" x14ac:dyDescent="0.35">
      <c r="A5908" s="21">
        <v>10141103</v>
      </c>
      <c r="B5908" s="135" t="s">
        <v>1665</v>
      </c>
      <c r="C5908" s="115" t="s">
        <v>710</v>
      </c>
      <c r="D5908" s="170" t="s">
        <v>3729</v>
      </c>
      <c r="E5908" s="114" t="str">
        <f t="shared" si="1105"/>
        <v>TRANSFORMADOR MARCA:TUSCO TRAFO PTS 692 PTS 692</v>
      </c>
      <c r="F5908" s="124"/>
      <c r="G5908" s="170" t="s">
        <v>3729</v>
      </c>
      <c r="H5908" s="124" t="s">
        <v>1608</v>
      </c>
      <c r="I5908" s="124" t="s">
        <v>3728</v>
      </c>
      <c r="J5908" s="124"/>
      <c r="K5908" s="142" t="s">
        <v>3727</v>
      </c>
      <c r="L5908" s="142" t="s">
        <v>3726</v>
      </c>
      <c r="M5908" s="124">
        <v>100</v>
      </c>
      <c r="N5908" s="124">
        <v>33</v>
      </c>
      <c r="O5908" s="124">
        <v>0.4</v>
      </c>
      <c r="P5908" s="124" t="s">
        <v>514</v>
      </c>
      <c r="Q5908" s="142">
        <v>2016</v>
      </c>
      <c r="R5908" s="124" t="s">
        <v>219</v>
      </c>
      <c r="S5908" s="124">
        <v>591353</v>
      </c>
      <c r="T5908" s="116">
        <v>763</v>
      </c>
      <c r="U5908" s="111">
        <v>45</v>
      </c>
      <c r="V5908" s="113">
        <f t="shared" si="1106"/>
        <v>746.89222222222224</v>
      </c>
      <c r="W5908" s="113">
        <f t="shared" si="1107"/>
        <v>16.107777777777756</v>
      </c>
      <c r="X5908" s="112">
        <f t="shared" si="1108"/>
        <v>16107.777777777756</v>
      </c>
      <c r="Y5908" s="111"/>
      <c r="Z5908" s="110">
        <f t="shared" si="1104"/>
        <v>44</v>
      </c>
      <c r="AA5908" s="109">
        <f t="shared" si="1109"/>
        <v>38.15</v>
      </c>
      <c r="AB5908" s="109">
        <f t="shared" si="1110"/>
        <v>38150</v>
      </c>
      <c r="AC5908" s="108">
        <f t="shared" si="1111"/>
        <v>724.85</v>
      </c>
      <c r="AD5908" s="107">
        <f t="shared" si="1112"/>
        <v>2.2222222222222223E-2</v>
      </c>
      <c r="AE5908" s="106">
        <f t="shared" si="1113"/>
        <v>16.10777777777778</v>
      </c>
      <c r="AF5908" s="105">
        <f t="shared" si="1114"/>
        <v>32.21555555555554</v>
      </c>
      <c r="AG5908" s="105">
        <f t="shared" si="1115"/>
        <v>730.78444444444449</v>
      </c>
    </row>
    <row r="5909" spans="1:33" s="88" customFormat="1" x14ac:dyDescent="0.35">
      <c r="A5909" s="21">
        <v>10141103</v>
      </c>
      <c r="B5909" s="135" t="s">
        <v>1665</v>
      </c>
      <c r="C5909" s="115" t="s">
        <v>710</v>
      </c>
      <c r="D5909" s="124" t="s">
        <v>3725</v>
      </c>
      <c r="E5909" s="114" t="str">
        <f t="shared" si="1105"/>
        <v>TRANSFORMADOR MARCA:FUJI TUSCO PTS 618 PTS 618</v>
      </c>
      <c r="F5909" s="124"/>
      <c r="G5909" s="124" t="s">
        <v>3725</v>
      </c>
      <c r="H5909" s="124" t="s">
        <v>1608</v>
      </c>
      <c r="I5909" s="124" t="s">
        <v>2748</v>
      </c>
      <c r="J5909" s="21"/>
      <c r="K5909" s="142" t="s">
        <v>3724</v>
      </c>
      <c r="L5909" s="142" t="s">
        <v>3723</v>
      </c>
      <c r="M5909" s="124">
        <v>160</v>
      </c>
      <c r="N5909" s="124">
        <v>33</v>
      </c>
      <c r="O5909" s="124">
        <v>0.4</v>
      </c>
      <c r="P5909" s="124" t="s">
        <v>514</v>
      </c>
      <c r="Q5909" s="142">
        <v>2016</v>
      </c>
      <c r="R5909" s="124" t="s">
        <v>531</v>
      </c>
      <c r="S5909" s="124">
        <v>59356</v>
      </c>
      <c r="T5909" s="116">
        <v>991</v>
      </c>
      <c r="U5909" s="111">
        <v>45</v>
      </c>
      <c r="V5909" s="113">
        <f t="shared" si="1106"/>
        <v>970.07888888888886</v>
      </c>
      <c r="W5909" s="113">
        <f t="shared" si="1107"/>
        <v>20.921111111111145</v>
      </c>
      <c r="X5909" s="112">
        <f t="shared" si="1108"/>
        <v>20921.111111111146</v>
      </c>
      <c r="Y5909" s="111"/>
      <c r="Z5909" s="110">
        <f t="shared" si="1104"/>
        <v>44</v>
      </c>
      <c r="AA5909" s="109">
        <f t="shared" si="1109"/>
        <v>49.550000000000004</v>
      </c>
      <c r="AB5909" s="109">
        <f t="shared" si="1110"/>
        <v>49550.000000000007</v>
      </c>
      <c r="AC5909" s="108">
        <f t="shared" si="1111"/>
        <v>941.45</v>
      </c>
      <c r="AD5909" s="107">
        <f t="shared" si="1112"/>
        <v>2.2222222222222223E-2</v>
      </c>
      <c r="AE5909" s="106">
        <f t="shared" si="1113"/>
        <v>20.921111111111113</v>
      </c>
      <c r="AF5909" s="105">
        <f t="shared" si="1114"/>
        <v>41.842222222222262</v>
      </c>
      <c r="AG5909" s="105">
        <f t="shared" si="1115"/>
        <v>949.15777777777771</v>
      </c>
    </row>
    <row r="5910" spans="1:33" s="88" customFormat="1" x14ac:dyDescent="0.35">
      <c r="A5910" s="21">
        <v>10141103</v>
      </c>
      <c r="B5910" s="135" t="s">
        <v>1665</v>
      </c>
      <c r="C5910" s="115" t="s">
        <v>710</v>
      </c>
      <c r="D5910" s="124" t="s">
        <v>3722</v>
      </c>
      <c r="E5910" s="114" t="str">
        <f t="shared" si="1105"/>
        <v>TRANSFORMADOR MARCA:FUJI TUSCO PTS 622 PTS 622</v>
      </c>
      <c r="F5910" s="124"/>
      <c r="G5910" s="124" t="s">
        <v>3722</v>
      </c>
      <c r="H5910" s="124" t="s">
        <v>1608</v>
      </c>
      <c r="I5910" s="124" t="s">
        <v>2748</v>
      </c>
      <c r="J5910" s="21"/>
      <c r="K5910" s="142" t="s">
        <v>3721</v>
      </c>
      <c r="L5910" s="142" t="s">
        <v>3720</v>
      </c>
      <c r="M5910" s="124">
        <v>100</v>
      </c>
      <c r="N5910" s="124">
        <v>33</v>
      </c>
      <c r="O5910" s="124">
        <v>0.4</v>
      </c>
      <c r="P5910" s="124" t="s">
        <v>514</v>
      </c>
      <c r="Q5910" s="142">
        <v>2016</v>
      </c>
      <c r="R5910" s="124" t="s">
        <v>531</v>
      </c>
      <c r="S5910" s="124">
        <v>591350</v>
      </c>
      <c r="T5910" s="116">
        <v>763</v>
      </c>
      <c r="U5910" s="111">
        <v>45</v>
      </c>
      <c r="V5910" s="113">
        <f t="shared" si="1106"/>
        <v>746.89222222222224</v>
      </c>
      <c r="W5910" s="113">
        <f t="shared" si="1107"/>
        <v>16.107777777777756</v>
      </c>
      <c r="X5910" s="112">
        <f t="shared" si="1108"/>
        <v>16107.777777777756</v>
      </c>
      <c r="Y5910" s="111"/>
      <c r="Z5910" s="110">
        <f t="shared" si="1104"/>
        <v>44</v>
      </c>
      <c r="AA5910" s="109">
        <f t="shared" si="1109"/>
        <v>38.15</v>
      </c>
      <c r="AB5910" s="109">
        <f t="shared" si="1110"/>
        <v>38150</v>
      </c>
      <c r="AC5910" s="108">
        <f t="shared" si="1111"/>
        <v>724.85</v>
      </c>
      <c r="AD5910" s="107">
        <f t="shared" si="1112"/>
        <v>2.2222222222222223E-2</v>
      </c>
      <c r="AE5910" s="106">
        <f t="shared" si="1113"/>
        <v>16.10777777777778</v>
      </c>
      <c r="AF5910" s="105">
        <f t="shared" si="1114"/>
        <v>32.21555555555554</v>
      </c>
      <c r="AG5910" s="105">
        <f t="shared" si="1115"/>
        <v>730.78444444444449</v>
      </c>
    </row>
    <row r="5911" spans="1:33" s="88" customFormat="1" x14ac:dyDescent="0.35">
      <c r="A5911" s="21">
        <v>10141103</v>
      </c>
      <c r="B5911" s="135" t="s">
        <v>1665</v>
      </c>
      <c r="C5911" s="115" t="s">
        <v>710</v>
      </c>
      <c r="D5911" s="124" t="s">
        <v>3719</v>
      </c>
      <c r="E5911" s="114" t="str">
        <f t="shared" si="1105"/>
        <v>TRANSFORMADOR MARCA:FUJI TUSCO PTS 610 PTS 610</v>
      </c>
      <c r="F5911" s="124"/>
      <c r="G5911" s="124" t="s">
        <v>3719</v>
      </c>
      <c r="H5911" s="124" t="s">
        <v>1608</v>
      </c>
      <c r="I5911" s="161" t="s">
        <v>3718</v>
      </c>
      <c r="J5911" s="21"/>
      <c r="K5911" s="142" t="s">
        <v>3717</v>
      </c>
      <c r="L5911" s="142" t="s">
        <v>3716</v>
      </c>
      <c r="M5911" s="124">
        <v>160</v>
      </c>
      <c r="N5911" s="124">
        <v>33</v>
      </c>
      <c r="O5911" s="124">
        <v>0.4</v>
      </c>
      <c r="P5911" s="124" t="s">
        <v>514</v>
      </c>
      <c r="Q5911" s="142">
        <v>2016</v>
      </c>
      <c r="R5911" s="124" t="s">
        <v>531</v>
      </c>
      <c r="S5911" s="124">
        <v>591354</v>
      </c>
      <c r="T5911" s="116">
        <v>991</v>
      </c>
      <c r="U5911" s="111">
        <v>45</v>
      </c>
      <c r="V5911" s="113">
        <f t="shared" si="1106"/>
        <v>970.07888888888886</v>
      </c>
      <c r="W5911" s="113">
        <f t="shared" si="1107"/>
        <v>20.921111111111145</v>
      </c>
      <c r="X5911" s="112">
        <f t="shared" si="1108"/>
        <v>20921.111111111146</v>
      </c>
      <c r="Y5911" s="111"/>
      <c r="Z5911" s="110">
        <f t="shared" si="1104"/>
        <v>44</v>
      </c>
      <c r="AA5911" s="109">
        <f t="shared" si="1109"/>
        <v>49.550000000000004</v>
      </c>
      <c r="AB5911" s="109">
        <f t="shared" si="1110"/>
        <v>49550.000000000007</v>
      </c>
      <c r="AC5911" s="108">
        <f t="shared" si="1111"/>
        <v>941.45</v>
      </c>
      <c r="AD5911" s="107">
        <f t="shared" si="1112"/>
        <v>2.2222222222222223E-2</v>
      </c>
      <c r="AE5911" s="106">
        <f t="shared" si="1113"/>
        <v>20.921111111111113</v>
      </c>
      <c r="AF5911" s="105">
        <f t="shared" si="1114"/>
        <v>41.842222222222262</v>
      </c>
      <c r="AG5911" s="105">
        <f t="shared" si="1115"/>
        <v>949.15777777777771</v>
      </c>
    </row>
    <row r="5912" spans="1:33" s="88" customFormat="1" x14ac:dyDescent="0.35">
      <c r="A5912" s="21">
        <v>10141103</v>
      </c>
      <c r="B5912" s="115" t="s">
        <v>1665</v>
      </c>
      <c r="C5912" s="115" t="s">
        <v>710</v>
      </c>
      <c r="D5912" s="133" t="s">
        <v>3715</v>
      </c>
      <c r="E5912" s="114" t="str">
        <f t="shared" si="1105"/>
        <v>TRANSFORMADOR MARCA:ORMAZABAL  PT 417</v>
      </c>
      <c r="F5912" s="57" t="s">
        <v>815</v>
      </c>
      <c r="G5912" s="21"/>
      <c r="H5912" s="21" t="s">
        <v>494</v>
      </c>
      <c r="I5912" s="21"/>
      <c r="J5912" s="21"/>
      <c r="K5912" s="133" t="s">
        <v>3714</v>
      </c>
      <c r="L5912" s="133" t="s">
        <v>3713</v>
      </c>
      <c r="M5912" s="21">
        <v>500</v>
      </c>
      <c r="N5912" s="21">
        <v>11</v>
      </c>
      <c r="O5912" s="21" t="s">
        <v>510</v>
      </c>
      <c r="P5912" s="124" t="s">
        <v>516</v>
      </c>
      <c r="Q5912" s="21">
        <v>2016</v>
      </c>
      <c r="R5912" s="21" t="s">
        <v>786</v>
      </c>
      <c r="S5912" s="21">
        <v>256822</v>
      </c>
      <c r="T5912" s="116">
        <v>1016</v>
      </c>
      <c r="U5912" s="111">
        <v>45</v>
      </c>
      <c r="V5912" s="113">
        <f t="shared" si="1106"/>
        <v>994.55111111111103</v>
      </c>
      <c r="W5912" s="113">
        <f t="shared" si="1107"/>
        <v>21.448888888888973</v>
      </c>
      <c r="X5912" s="112">
        <f t="shared" si="1108"/>
        <v>21448.888888888974</v>
      </c>
      <c r="Y5912" s="111"/>
      <c r="Z5912" s="110">
        <f t="shared" si="1104"/>
        <v>44</v>
      </c>
      <c r="AA5912" s="109">
        <f t="shared" si="1109"/>
        <v>50.800000000000004</v>
      </c>
      <c r="AB5912" s="109">
        <f t="shared" si="1110"/>
        <v>50800.000000000007</v>
      </c>
      <c r="AC5912" s="108">
        <f t="shared" si="1111"/>
        <v>965.2</v>
      </c>
      <c r="AD5912" s="107">
        <f t="shared" si="1112"/>
        <v>2.2222222222222223E-2</v>
      </c>
      <c r="AE5912" s="106">
        <f t="shared" si="1113"/>
        <v>21.448888888888892</v>
      </c>
      <c r="AF5912" s="105">
        <f t="shared" si="1114"/>
        <v>42.897777777777861</v>
      </c>
      <c r="AG5912" s="105">
        <f t="shared" si="1115"/>
        <v>973.10222222222217</v>
      </c>
    </row>
    <row r="5913" spans="1:33" s="88" customFormat="1" x14ac:dyDescent="0.35">
      <c r="A5913" s="21">
        <v>10141103</v>
      </c>
      <c r="B5913" s="115" t="s">
        <v>1665</v>
      </c>
      <c r="C5913" s="115" t="s">
        <v>710</v>
      </c>
      <c r="D5913" s="133" t="s">
        <v>3712</v>
      </c>
      <c r="E5913" s="114" t="str">
        <f t="shared" si="1105"/>
        <v>TRANSFORMADOR MARCA:Efacec  PT 450</v>
      </c>
      <c r="F5913" s="57" t="s">
        <v>815</v>
      </c>
      <c r="G5913" s="21"/>
      <c r="H5913" s="21" t="s">
        <v>494</v>
      </c>
      <c r="I5913" s="21"/>
      <c r="J5913" s="21"/>
      <c r="K5913" s="133" t="s">
        <v>3711</v>
      </c>
      <c r="L5913" s="133" t="s">
        <v>3710</v>
      </c>
      <c r="M5913" s="21">
        <v>315</v>
      </c>
      <c r="N5913" s="21">
        <v>11</v>
      </c>
      <c r="O5913" s="21" t="s">
        <v>510</v>
      </c>
      <c r="P5913" s="124" t="s">
        <v>516</v>
      </c>
      <c r="Q5913" s="21">
        <v>2016</v>
      </c>
      <c r="R5913" s="21" t="s">
        <v>535</v>
      </c>
      <c r="S5913" s="21" t="s">
        <v>3709</v>
      </c>
      <c r="T5913" s="116">
        <v>840</v>
      </c>
      <c r="U5913" s="111">
        <v>45</v>
      </c>
      <c r="V5913" s="113">
        <f t="shared" si="1106"/>
        <v>822.26666666666665</v>
      </c>
      <c r="W5913" s="113">
        <f t="shared" si="1107"/>
        <v>17.733333333333348</v>
      </c>
      <c r="X5913" s="112">
        <f t="shared" si="1108"/>
        <v>17733.33333333335</v>
      </c>
      <c r="Y5913" s="111"/>
      <c r="Z5913" s="110">
        <f t="shared" si="1104"/>
        <v>44</v>
      </c>
      <c r="AA5913" s="109">
        <f t="shared" si="1109"/>
        <v>42</v>
      </c>
      <c r="AB5913" s="109">
        <f t="shared" si="1110"/>
        <v>42000</v>
      </c>
      <c r="AC5913" s="108">
        <f t="shared" si="1111"/>
        <v>798</v>
      </c>
      <c r="AD5913" s="107">
        <f t="shared" si="1112"/>
        <v>2.2222222222222223E-2</v>
      </c>
      <c r="AE5913" s="106">
        <f t="shared" si="1113"/>
        <v>17.733333333333334</v>
      </c>
      <c r="AF5913" s="105">
        <f t="shared" si="1114"/>
        <v>35.466666666666683</v>
      </c>
      <c r="AG5913" s="105">
        <f t="shared" si="1115"/>
        <v>804.5333333333333</v>
      </c>
    </row>
    <row r="5914" spans="1:33" s="88" customFormat="1" x14ac:dyDescent="0.35">
      <c r="A5914" s="21">
        <v>10141103</v>
      </c>
      <c r="B5914" s="115" t="s">
        <v>1665</v>
      </c>
      <c r="C5914" s="115" t="s">
        <v>710</v>
      </c>
      <c r="D5914" s="57" t="s">
        <v>894</v>
      </c>
      <c r="E5914" s="114" t="str">
        <f t="shared" si="1105"/>
        <v>TRANSFORMADOR MARCA:Efacec  PT 251R</v>
      </c>
      <c r="F5914" s="57" t="s">
        <v>1217</v>
      </c>
      <c r="G5914" s="21"/>
      <c r="H5914" s="21" t="s">
        <v>494</v>
      </c>
      <c r="I5914" s="21"/>
      <c r="J5914" s="21"/>
      <c r="K5914" s="133" t="s">
        <v>3708</v>
      </c>
      <c r="L5914" s="133" t="s">
        <v>3707</v>
      </c>
      <c r="M5914" s="21">
        <v>315</v>
      </c>
      <c r="N5914" s="21">
        <v>33</v>
      </c>
      <c r="O5914" s="21">
        <v>0.4</v>
      </c>
      <c r="P5914" s="124" t="s">
        <v>516</v>
      </c>
      <c r="Q5914" s="21">
        <v>2016</v>
      </c>
      <c r="R5914" s="21" t="s">
        <v>535</v>
      </c>
      <c r="S5914" s="21" t="s">
        <v>3706</v>
      </c>
      <c r="T5914" s="116">
        <v>1039</v>
      </c>
      <c r="U5914" s="111">
        <v>45</v>
      </c>
      <c r="V5914" s="113">
        <f t="shared" si="1106"/>
        <v>1017.0655555555555</v>
      </c>
      <c r="W5914" s="113">
        <f t="shared" si="1107"/>
        <v>21.934444444444466</v>
      </c>
      <c r="X5914" s="112">
        <f t="shared" si="1108"/>
        <v>21934.444444444467</v>
      </c>
      <c r="Y5914" s="111"/>
      <c r="Z5914" s="110">
        <f t="shared" si="1104"/>
        <v>44</v>
      </c>
      <c r="AA5914" s="109">
        <f t="shared" si="1109"/>
        <v>51.95</v>
      </c>
      <c r="AB5914" s="109">
        <f t="shared" si="1110"/>
        <v>51950</v>
      </c>
      <c r="AC5914" s="108">
        <f t="shared" si="1111"/>
        <v>987.05</v>
      </c>
      <c r="AD5914" s="107">
        <f t="shared" si="1112"/>
        <v>2.2222222222222223E-2</v>
      </c>
      <c r="AE5914" s="106">
        <f t="shared" si="1113"/>
        <v>21.934444444444445</v>
      </c>
      <c r="AF5914" s="105">
        <f t="shared" si="1114"/>
        <v>43.868888888888911</v>
      </c>
      <c r="AG5914" s="105">
        <f t="shared" si="1115"/>
        <v>995.13111111111107</v>
      </c>
    </row>
    <row r="5915" spans="1:33" s="88" customFormat="1" x14ac:dyDescent="0.35">
      <c r="A5915" s="21">
        <v>10141103</v>
      </c>
      <c r="B5915" s="115" t="s">
        <v>1665</v>
      </c>
      <c r="C5915" s="115" t="s">
        <v>710</v>
      </c>
      <c r="D5915" s="57" t="s">
        <v>890</v>
      </c>
      <c r="E5915" s="114" t="str">
        <f t="shared" si="1105"/>
        <v>TRANSFORMADOR MARCA:Efacec  PT 133R</v>
      </c>
      <c r="F5915" s="57" t="s">
        <v>1217</v>
      </c>
      <c r="G5915" s="21"/>
      <c r="H5915" s="21" t="s">
        <v>494</v>
      </c>
      <c r="I5915" s="21"/>
      <c r="J5915" s="21"/>
      <c r="K5915" s="133" t="s">
        <v>3705</v>
      </c>
      <c r="L5915" s="133" t="s">
        <v>3704</v>
      </c>
      <c r="M5915" s="21">
        <v>315</v>
      </c>
      <c r="N5915" s="21">
        <v>33</v>
      </c>
      <c r="O5915" s="21">
        <v>0.4</v>
      </c>
      <c r="P5915" s="124" t="s">
        <v>516</v>
      </c>
      <c r="Q5915" s="21">
        <v>2016</v>
      </c>
      <c r="R5915" s="22" t="s">
        <v>535</v>
      </c>
      <c r="S5915" s="115" t="s">
        <v>3703</v>
      </c>
      <c r="T5915" s="116">
        <v>1039</v>
      </c>
      <c r="U5915" s="111">
        <v>45</v>
      </c>
      <c r="V5915" s="113">
        <f t="shared" si="1106"/>
        <v>1017.0655555555555</v>
      </c>
      <c r="W5915" s="113">
        <f t="shared" si="1107"/>
        <v>21.934444444444466</v>
      </c>
      <c r="X5915" s="112">
        <f t="shared" si="1108"/>
        <v>21934.444444444467</v>
      </c>
      <c r="Y5915" s="111"/>
      <c r="Z5915" s="110">
        <f t="shared" si="1104"/>
        <v>44</v>
      </c>
      <c r="AA5915" s="109">
        <f t="shared" si="1109"/>
        <v>51.95</v>
      </c>
      <c r="AB5915" s="109">
        <f t="shared" si="1110"/>
        <v>51950</v>
      </c>
      <c r="AC5915" s="108">
        <f t="shared" si="1111"/>
        <v>987.05</v>
      </c>
      <c r="AD5915" s="107">
        <f t="shared" si="1112"/>
        <v>2.2222222222222223E-2</v>
      </c>
      <c r="AE5915" s="106">
        <f t="shared" si="1113"/>
        <v>21.934444444444445</v>
      </c>
      <c r="AF5915" s="105">
        <f t="shared" si="1114"/>
        <v>43.868888888888911</v>
      </c>
      <c r="AG5915" s="105">
        <f t="shared" si="1115"/>
        <v>995.13111111111107</v>
      </c>
    </row>
    <row r="5916" spans="1:33" s="88" customFormat="1" x14ac:dyDescent="0.35">
      <c r="A5916" s="21">
        <v>10141103</v>
      </c>
      <c r="B5916" s="115" t="s">
        <v>1665</v>
      </c>
      <c r="C5916" s="115" t="s">
        <v>710</v>
      </c>
      <c r="D5916" s="57" t="s">
        <v>3702</v>
      </c>
      <c r="E5916" s="114" t="str">
        <f t="shared" si="1105"/>
        <v>TRANSFORMADOR MARCA:Freestate Transformers  PT 195R</v>
      </c>
      <c r="F5916" s="57" t="s">
        <v>1217</v>
      </c>
      <c r="G5916" s="21"/>
      <c r="H5916" s="21" t="s">
        <v>494</v>
      </c>
      <c r="I5916" s="21"/>
      <c r="J5916" s="21"/>
      <c r="K5916" s="133" t="s">
        <v>3701</v>
      </c>
      <c r="L5916" s="133" t="s">
        <v>3700</v>
      </c>
      <c r="M5916" s="21">
        <v>315</v>
      </c>
      <c r="N5916" s="21">
        <v>33</v>
      </c>
      <c r="O5916" s="21">
        <v>0.4</v>
      </c>
      <c r="P5916" s="124" t="s">
        <v>516</v>
      </c>
      <c r="Q5916" s="21">
        <v>2016</v>
      </c>
      <c r="R5916" s="21" t="s">
        <v>3699</v>
      </c>
      <c r="S5916" s="21"/>
      <c r="T5916" s="116">
        <v>1039</v>
      </c>
      <c r="U5916" s="111">
        <v>45</v>
      </c>
      <c r="V5916" s="113">
        <f t="shared" si="1106"/>
        <v>1017.0655555555555</v>
      </c>
      <c r="W5916" s="113">
        <f t="shared" si="1107"/>
        <v>21.934444444444466</v>
      </c>
      <c r="X5916" s="112">
        <f t="shared" si="1108"/>
        <v>21934.444444444467</v>
      </c>
      <c r="Y5916" s="111"/>
      <c r="Z5916" s="110">
        <f t="shared" si="1104"/>
        <v>44</v>
      </c>
      <c r="AA5916" s="109">
        <f t="shared" si="1109"/>
        <v>51.95</v>
      </c>
      <c r="AB5916" s="109">
        <f t="shared" si="1110"/>
        <v>51950</v>
      </c>
      <c r="AC5916" s="108">
        <f t="shared" si="1111"/>
        <v>987.05</v>
      </c>
      <c r="AD5916" s="107">
        <f t="shared" si="1112"/>
        <v>2.2222222222222223E-2</v>
      </c>
      <c r="AE5916" s="106">
        <f t="shared" si="1113"/>
        <v>21.934444444444445</v>
      </c>
      <c r="AF5916" s="105">
        <f t="shared" si="1114"/>
        <v>43.868888888888911</v>
      </c>
      <c r="AG5916" s="105">
        <f t="shared" si="1115"/>
        <v>995.13111111111107</v>
      </c>
    </row>
    <row r="5917" spans="1:33" s="88" customFormat="1" x14ac:dyDescent="0.35">
      <c r="A5917" s="21">
        <v>10141103</v>
      </c>
      <c r="B5917" s="115" t="s">
        <v>1665</v>
      </c>
      <c r="C5917" s="115" t="s">
        <v>710</v>
      </c>
      <c r="D5917" s="21" t="s">
        <v>3698</v>
      </c>
      <c r="E5917" s="114" t="str">
        <f t="shared" si="1105"/>
        <v>TRANSFORMADOR MARCA:Efacec  PT 103R</v>
      </c>
      <c r="F5917" s="57" t="s">
        <v>1217</v>
      </c>
      <c r="G5917" s="21"/>
      <c r="H5917" s="21" t="s">
        <v>494</v>
      </c>
      <c r="I5917" s="21"/>
      <c r="J5917" s="21"/>
      <c r="K5917" s="133" t="s">
        <v>3697</v>
      </c>
      <c r="L5917" s="133" t="s">
        <v>3696</v>
      </c>
      <c r="M5917" s="21">
        <v>630</v>
      </c>
      <c r="N5917" s="21">
        <v>33</v>
      </c>
      <c r="O5917" s="21">
        <v>0.4</v>
      </c>
      <c r="P5917" s="124" t="s">
        <v>516</v>
      </c>
      <c r="Q5917" s="21">
        <v>2016</v>
      </c>
      <c r="R5917" s="21" t="s">
        <v>535</v>
      </c>
      <c r="S5917" s="21" t="s">
        <v>3695</v>
      </c>
      <c r="T5917" s="116">
        <v>1200</v>
      </c>
      <c r="U5917" s="111">
        <v>45</v>
      </c>
      <c r="V5917" s="113">
        <f t="shared" si="1106"/>
        <v>1174.6666666666667</v>
      </c>
      <c r="W5917" s="113">
        <f t="shared" si="1107"/>
        <v>25.333333333333258</v>
      </c>
      <c r="X5917" s="112">
        <f t="shared" si="1108"/>
        <v>25333.333333333256</v>
      </c>
      <c r="Y5917" s="111"/>
      <c r="Z5917" s="110">
        <f t="shared" si="1104"/>
        <v>44</v>
      </c>
      <c r="AA5917" s="109">
        <f t="shared" si="1109"/>
        <v>60</v>
      </c>
      <c r="AB5917" s="109">
        <f t="shared" si="1110"/>
        <v>60000</v>
      </c>
      <c r="AC5917" s="108">
        <f t="shared" si="1111"/>
        <v>1140</v>
      </c>
      <c r="AD5917" s="107">
        <f t="shared" si="1112"/>
        <v>2.2222222222222223E-2</v>
      </c>
      <c r="AE5917" s="106">
        <f t="shared" si="1113"/>
        <v>25.333333333333336</v>
      </c>
      <c r="AF5917" s="105">
        <f t="shared" si="1114"/>
        <v>50.666666666666593</v>
      </c>
      <c r="AG5917" s="105">
        <f t="shared" si="1115"/>
        <v>1149.3333333333335</v>
      </c>
    </row>
    <row r="5918" spans="1:33" s="88" customFormat="1" x14ac:dyDescent="0.35">
      <c r="A5918" s="21">
        <v>10141103</v>
      </c>
      <c r="B5918" s="115" t="s">
        <v>1665</v>
      </c>
      <c r="C5918" s="115" t="s">
        <v>710</v>
      </c>
      <c r="D5918" s="21" t="s">
        <v>3694</v>
      </c>
      <c r="E5918" s="114" t="str">
        <f t="shared" si="1105"/>
        <v>TRANSFORMADOR MARCA:Fuji Tusco Co. Ltd  PT 381R</v>
      </c>
      <c r="F5918" s="57" t="s">
        <v>1217</v>
      </c>
      <c r="G5918" s="21"/>
      <c r="H5918" s="21" t="s">
        <v>494</v>
      </c>
      <c r="I5918" s="21"/>
      <c r="J5918" s="21"/>
      <c r="K5918" s="133" t="s">
        <v>3693</v>
      </c>
      <c r="L5918" s="133" t="s">
        <v>3692</v>
      </c>
      <c r="M5918" s="21">
        <v>100</v>
      </c>
      <c r="N5918" s="21">
        <v>33</v>
      </c>
      <c r="O5918" s="21">
        <v>0.4</v>
      </c>
      <c r="P5918" s="124" t="s">
        <v>516</v>
      </c>
      <c r="Q5918" s="21">
        <v>2016</v>
      </c>
      <c r="R5918" s="21" t="s">
        <v>3691</v>
      </c>
      <c r="S5918" s="21">
        <v>591144</v>
      </c>
      <c r="T5918" s="116">
        <v>763</v>
      </c>
      <c r="U5918" s="111">
        <v>45</v>
      </c>
      <c r="V5918" s="113">
        <f t="shared" si="1106"/>
        <v>746.89222222222224</v>
      </c>
      <c r="W5918" s="113">
        <f t="shared" si="1107"/>
        <v>16.107777777777756</v>
      </c>
      <c r="X5918" s="112">
        <f t="shared" si="1108"/>
        <v>16107.777777777756</v>
      </c>
      <c r="Y5918" s="111"/>
      <c r="Z5918" s="110">
        <f t="shared" si="1104"/>
        <v>44</v>
      </c>
      <c r="AA5918" s="109">
        <f t="shared" si="1109"/>
        <v>38.15</v>
      </c>
      <c r="AB5918" s="109">
        <f t="shared" si="1110"/>
        <v>38150</v>
      </c>
      <c r="AC5918" s="108">
        <f t="shared" si="1111"/>
        <v>724.85</v>
      </c>
      <c r="AD5918" s="107">
        <f t="shared" si="1112"/>
        <v>2.2222222222222223E-2</v>
      </c>
      <c r="AE5918" s="106">
        <f t="shared" si="1113"/>
        <v>16.10777777777778</v>
      </c>
      <c r="AF5918" s="105">
        <f t="shared" si="1114"/>
        <v>32.21555555555554</v>
      </c>
      <c r="AG5918" s="105">
        <f t="shared" si="1115"/>
        <v>730.78444444444449</v>
      </c>
    </row>
    <row r="5919" spans="1:33" s="88" customFormat="1" x14ac:dyDescent="0.35">
      <c r="A5919" s="21">
        <v>10141103</v>
      </c>
      <c r="B5919" s="115" t="s">
        <v>1665</v>
      </c>
      <c r="C5919" s="115" t="s">
        <v>710</v>
      </c>
      <c r="D5919" s="133" t="s">
        <v>3690</v>
      </c>
      <c r="E5919" s="114" t="str">
        <f t="shared" si="1105"/>
        <v>TRANSFORMADOR MARCA:ORMAZABAL  PT 313R</v>
      </c>
      <c r="F5919" s="57" t="s">
        <v>1217</v>
      </c>
      <c r="G5919" s="21"/>
      <c r="H5919" s="21" t="s">
        <v>494</v>
      </c>
      <c r="I5919" s="21"/>
      <c r="J5919" s="21"/>
      <c r="K5919" s="133" t="s">
        <v>3689</v>
      </c>
      <c r="L5919" s="133" t="s">
        <v>3688</v>
      </c>
      <c r="M5919" s="21">
        <v>500</v>
      </c>
      <c r="N5919" s="21">
        <v>33</v>
      </c>
      <c r="O5919" s="21" t="s">
        <v>510</v>
      </c>
      <c r="P5919" s="124" t="s">
        <v>516</v>
      </c>
      <c r="Q5919" s="21">
        <v>2016</v>
      </c>
      <c r="R5919" s="21" t="s">
        <v>786</v>
      </c>
      <c r="S5919" s="21">
        <v>256835</v>
      </c>
      <c r="T5919" s="116">
        <v>1200</v>
      </c>
      <c r="U5919" s="111">
        <v>45</v>
      </c>
      <c r="V5919" s="113">
        <f t="shared" si="1106"/>
        <v>1174.6666666666667</v>
      </c>
      <c r="W5919" s="113">
        <f t="shared" si="1107"/>
        <v>25.333333333333258</v>
      </c>
      <c r="X5919" s="112">
        <f t="shared" si="1108"/>
        <v>25333.333333333256</v>
      </c>
      <c r="Y5919" s="111"/>
      <c r="Z5919" s="110">
        <f t="shared" si="1104"/>
        <v>44</v>
      </c>
      <c r="AA5919" s="109">
        <f t="shared" si="1109"/>
        <v>60</v>
      </c>
      <c r="AB5919" s="109">
        <f t="shared" si="1110"/>
        <v>60000</v>
      </c>
      <c r="AC5919" s="108">
        <f t="shared" si="1111"/>
        <v>1140</v>
      </c>
      <c r="AD5919" s="107">
        <f t="shared" si="1112"/>
        <v>2.2222222222222223E-2</v>
      </c>
      <c r="AE5919" s="106">
        <f t="shared" si="1113"/>
        <v>25.333333333333336</v>
      </c>
      <c r="AF5919" s="105">
        <f t="shared" si="1114"/>
        <v>50.666666666666593</v>
      </c>
      <c r="AG5919" s="105">
        <f t="shared" si="1115"/>
        <v>1149.3333333333335</v>
      </c>
    </row>
    <row r="5920" spans="1:33" s="88" customFormat="1" x14ac:dyDescent="0.35">
      <c r="A5920" s="21">
        <v>10141103</v>
      </c>
      <c r="B5920" s="115" t="s">
        <v>1665</v>
      </c>
      <c r="C5920" s="115" t="s">
        <v>710</v>
      </c>
      <c r="D5920" s="133" t="s">
        <v>3687</v>
      </c>
      <c r="E5920" s="114" t="str">
        <f t="shared" si="1105"/>
        <v>TRANSFORMADOR MARCA:ORMAZABAL  PT 383R</v>
      </c>
      <c r="F5920" s="57" t="s">
        <v>1217</v>
      </c>
      <c r="G5920" s="21"/>
      <c r="H5920" s="21" t="s">
        <v>494</v>
      </c>
      <c r="I5920" s="21"/>
      <c r="J5920" s="21"/>
      <c r="K5920" s="133" t="s">
        <v>3686</v>
      </c>
      <c r="L5920" s="133" t="s">
        <v>3685</v>
      </c>
      <c r="M5920" s="21">
        <v>200</v>
      </c>
      <c r="N5920" s="21">
        <v>33</v>
      </c>
      <c r="O5920" s="21" t="s">
        <v>510</v>
      </c>
      <c r="P5920" s="124" t="s">
        <v>516</v>
      </c>
      <c r="Q5920" s="21">
        <v>2016</v>
      </c>
      <c r="R5920" s="21" t="s">
        <v>786</v>
      </c>
      <c r="S5920" s="21">
        <v>256847</v>
      </c>
      <c r="T5920" s="116">
        <v>991</v>
      </c>
      <c r="U5920" s="111">
        <v>45</v>
      </c>
      <c r="V5920" s="113">
        <f t="shared" si="1106"/>
        <v>970.07888888888886</v>
      </c>
      <c r="W5920" s="113">
        <f t="shared" si="1107"/>
        <v>20.921111111111145</v>
      </c>
      <c r="X5920" s="112">
        <f t="shared" si="1108"/>
        <v>20921.111111111146</v>
      </c>
      <c r="Y5920" s="111"/>
      <c r="Z5920" s="110">
        <f t="shared" si="1104"/>
        <v>44</v>
      </c>
      <c r="AA5920" s="109">
        <f t="shared" si="1109"/>
        <v>49.550000000000004</v>
      </c>
      <c r="AB5920" s="109">
        <f t="shared" si="1110"/>
        <v>49550.000000000007</v>
      </c>
      <c r="AC5920" s="108">
        <f t="shared" si="1111"/>
        <v>941.45</v>
      </c>
      <c r="AD5920" s="107">
        <f t="shared" si="1112"/>
        <v>2.2222222222222223E-2</v>
      </c>
      <c r="AE5920" s="106">
        <f t="shared" si="1113"/>
        <v>20.921111111111113</v>
      </c>
      <c r="AF5920" s="105">
        <f t="shared" si="1114"/>
        <v>41.842222222222262</v>
      </c>
      <c r="AG5920" s="105">
        <f t="shared" si="1115"/>
        <v>949.15777777777771</v>
      </c>
    </row>
    <row r="5921" spans="1:33" s="88" customFormat="1" x14ac:dyDescent="0.35">
      <c r="A5921" s="21">
        <v>10141103</v>
      </c>
      <c r="B5921" s="115" t="s">
        <v>1665</v>
      </c>
      <c r="C5921" s="115" t="s">
        <v>710</v>
      </c>
      <c r="D5921" s="133" t="s">
        <v>844</v>
      </c>
      <c r="E5921" s="114" t="str">
        <f t="shared" si="1105"/>
        <v>TRANSFORMADOR MARCA:Fuji Tusco  PT 199</v>
      </c>
      <c r="F5921" s="57" t="s">
        <v>119</v>
      </c>
      <c r="G5921" s="21"/>
      <c r="H5921" s="21" t="s">
        <v>494</v>
      </c>
      <c r="I5921" s="21"/>
      <c r="J5921" s="21"/>
      <c r="K5921" s="133" t="s">
        <v>3684</v>
      </c>
      <c r="L5921" s="133" t="s">
        <v>3683</v>
      </c>
      <c r="M5921" s="21">
        <v>160</v>
      </c>
      <c r="N5921" s="49">
        <v>33</v>
      </c>
      <c r="O5921" s="21" t="s">
        <v>510</v>
      </c>
      <c r="P5921" s="124" t="s">
        <v>516</v>
      </c>
      <c r="Q5921" s="21">
        <v>2016</v>
      </c>
      <c r="R5921" s="21" t="s">
        <v>1821</v>
      </c>
      <c r="S5921" s="21" t="s">
        <v>3682</v>
      </c>
      <c r="T5921" s="116">
        <v>991</v>
      </c>
      <c r="U5921" s="111">
        <v>45</v>
      </c>
      <c r="V5921" s="113">
        <f t="shared" si="1106"/>
        <v>970.07888888888886</v>
      </c>
      <c r="W5921" s="113">
        <f t="shared" si="1107"/>
        <v>20.921111111111145</v>
      </c>
      <c r="X5921" s="112">
        <f t="shared" si="1108"/>
        <v>20921.111111111146</v>
      </c>
      <c r="Y5921" s="111"/>
      <c r="Z5921" s="110">
        <f t="shared" si="1104"/>
        <v>44</v>
      </c>
      <c r="AA5921" s="109">
        <f t="shared" si="1109"/>
        <v>49.550000000000004</v>
      </c>
      <c r="AB5921" s="109">
        <f t="shared" si="1110"/>
        <v>49550.000000000007</v>
      </c>
      <c r="AC5921" s="108">
        <f t="shared" si="1111"/>
        <v>941.45</v>
      </c>
      <c r="AD5921" s="107">
        <f t="shared" si="1112"/>
        <v>2.2222222222222223E-2</v>
      </c>
      <c r="AE5921" s="106">
        <f t="shared" si="1113"/>
        <v>20.921111111111113</v>
      </c>
      <c r="AF5921" s="105">
        <f t="shared" si="1114"/>
        <v>41.842222222222262</v>
      </c>
      <c r="AG5921" s="105">
        <f t="shared" si="1115"/>
        <v>949.15777777777771</v>
      </c>
    </row>
    <row r="5922" spans="1:33" s="88" customFormat="1" x14ac:dyDescent="0.35">
      <c r="A5922" s="21">
        <v>10141103</v>
      </c>
      <c r="B5922" s="115" t="s">
        <v>1665</v>
      </c>
      <c r="C5922" s="115" t="s">
        <v>710</v>
      </c>
      <c r="D5922" s="133" t="s">
        <v>3681</v>
      </c>
      <c r="E5922" s="114" t="str">
        <f t="shared" si="1105"/>
        <v>TRANSFORMADOR MARCA:Fuji Tusco  PT 521</v>
      </c>
      <c r="F5922" s="57" t="s">
        <v>119</v>
      </c>
      <c r="G5922" s="21"/>
      <c r="H5922" s="21" t="s">
        <v>494</v>
      </c>
      <c r="I5922" s="21"/>
      <c r="J5922" s="21"/>
      <c r="K5922" s="133" t="s">
        <v>3680</v>
      </c>
      <c r="L5922" s="133" t="s">
        <v>3679</v>
      </c>
      <c r="M5922" s="21">
        <v>200</v>
      </c>
      <c r="N5922" s="21">
        <v>33</v>
      </c>
      <c r="O5922" s="21" t="s">
        <v>510</v>
      </c>
      <c r="P5922" s="124" t="s">
        <v>516</v>
      </c>
      <c r="Q5922" s="21">
        <v>2016</v>
      </c>
      <c r="R5922" s="21" t="s">
        <v>1821</v>
      </c>
      <c r="S5922" s="21">
        <v>591397</v>
      </c>
      <c r="T5922" s="24">
        <v>991</v>
      </c>
      <c r="U5922" s="111">
        <v>45</v>
      </c>
      <c r="V5922" s="113">
        <f t="shared" si="1106"/>
        <v>970.07888888888886</v>
      </c>
      <c r="W5922" s="113">
        <f t="shared" si="1107"/>
        <v>20.921111111111145</v>
      </c>
      <c r="X5922" s="112">
        <f t="shared" si="1108"/>
        <v>20921.111111111146</v>
      </c>
      <c r="Y5922" s="111"/>
      <c r="Z5922" s="110">
        <f t="shared" si="1104"/>
        <v>44</v>
      </c>
      <c r="AA5922" s="109">
        <f t="shared" si="1109"/>
        <v>49.550000000000004</v>
      </c>
      <c r="AB5922" s="109">
        <f t="shared" si="1110"/>
        <v>49550.000000000007</v>
      </c>
      <c r="AC5922" s="108">
        <f t="shared" si="1111"/>
        <v>941.45</v>
      </c>
      <c r="AD5922" s="107">
        <f t="shared" si="1112"/>
        <v>2.2222222222222223E-2</v>
      </c>
      <c r="AE5922" s="106">
        <f t="shared" si="1113"/>
        <v>20.921111111111113</v>
      </c>
      <c r="AF5922" s="105">
        <f t="shared" si="1114"/>
        <v>41.842222222222262</v>
      </c>
      <c r="AG5922" s="105">
        <f t="shared" si="1115"/>
        <v>949.15777777777771</v>
      </c>
    </row>
    <row r="5923" spans="1:33" s="88" customFormat="1" x14ac:dyDescent="0.35">
      <c r="A5923" s="21">
        <v>10141103</v>
      </c>
      <c r="B5923" s="115" t="s">
        <v>1665</v>
      </c>
      <c r="C5923" s="115" t="s">
        <v>710</v>
      </c>
      <c r="D5923" s="193" t="s">
        <v>3678</v>
      </c>
      <c r="E5923" s="114" t="str">
        <f t="shared" si="1105"/>
        <v>TRANSFORMADOR MARCA:Fuji Tusco  PT 829</v>
      </c>
      <c r="F5923" s="57" t="s">
        <v>119</v>
      </c>
      <c r="G5923" s="21"/>
      <c r="H5923" s="21" t="s">
        <v>494</v>
      </c>
      <c r="I5923" s="21"/>
      <c r="J5923" s="21"/>
      <c r="K5923" s="134" t="s">
        <v>3677</v>
      </c>
      <c r="L5923" s="133" t="s">
        <v>3676</v>
      </c>
      <c r="M5923" s="21">
        <v>200</v>
      </c>
      <c r="N5923" s="21">
        <v>33</v>
      </c>
      <c r="O5923" s="21" t="s">
        <v>510</v>
      </c>
      <c r="P5923" s="124" t="s">
        <v>516</v>
      </c>
      <c r="Q5923" s="21">
        <v>2016</v>
      </c>
      <c r="R5923" s="21" t="s">
        <v>1821</v>
      </c>
      <c r="S5923" s="21">
        <v>591402</v>
      </c>
      <c r="T5923" s="24">
        <v>991</v>
      </c>
      <c r="U5923" s="111">
        <v>45</v>
      </c>
      <c r="V5923" s="113">
        <f t="shared" si="1106"/>
        <v>970.07888888888886</v>
      </c>
      <c r="W5923" s="113">
        <f t="shared" si="1107"/>
        <v>20.921111111111145</v>
      </c>
      <c r="X5923" s="112">
        <f t="shared" si="1108"/>
        <v>20921.111111111146</v>
      </c>
      <c r="Y5923" s="111"/>
      <c r="Z5923" s="110">
        <f t="shared" si="1104"/>
        <v>44</v>
      </c>
      <c r="AA5923" s="109">
        <f t="shared" si="1109"/>
        <v>49.550000000000004</v>
      </c>
      <c r="AB5923" s="109">
        <f t="shared" si="1110"/>
        <v>49550.000000000007</v>
      </c>
      <c r="AC5923" s="108">
        <f t="shared" si="1111"/>
        <v>941.45</v>
      </c>
      <c r="AD5923" s="107">
        <f t="shared" si="1112"/>
        <v>2.2222222222222223E-2</v>
      </c>
      <c r="AE5923" s="106">
        <f t="shared" si="1113"/>
        <v>20.921111111111113</v>
      </c>
      <c r="AF5923" s="105">
        <f t="shared" si="1114"/>
        <v>41.842222222222262</v>
      </c>
      <c r="AG5923" s="105">
        <f t="shared" si="1115"/>
        <v>949.15777777777771</v>
      </c>
    </row>
    <row r="5924" spans="1:33" s="88" customFormat="1" x14ac:dyDescent="0.35">
      <c r="A5924" s="21">
        <v>10141103</v>
      </c>
      <c r="B5924" s="115" t="s">
        <v>1665</v>
      </c>
      <c r="C5924" s="115" t="s">
        <v>710</v>
      </c>
      <c r="D5924" s="193" t="s">
        <v>3675</v>
      </c>
      <c r="E5924" s="114" t="str">
        <f t="shared" si="1105"/>
        <v>TRANSFORMADOR MARCA:ORMAZABAL  PTS 847</v>
      </c>
      <c r="F5924" s="57" t="s">
        <v>940</v>
      </c>
      <c r="G5924" s="21"/>
      <c r="H5924" s="21" t="s">
        <v>494</v>
      </c>
      <c r="I5924" s="21"/>
      <c r="J5924" s="21"/>
      <c r="K5924" s="134" t="s">
        <v>3674</v>
      </c>
      <c r="L5924" s="133" t="s">
        <v>3673</v>
      </c>
      <c r="M5924" s="21">
        <v>200</v>
      </c>
      <c r="N5924" s="21">
        <v>33</v>
      </c>
      <c r="O5924" s="21" t="s">
        <v>510</v>
      </c>
      <c r="P5924" s="124" t="s">
        <v>516</v>
      </c>
      <c r="Q5924" s="21">
        <v>2016</v>
      </c>
      <c r="R5924" s="21" t="s">
        <v>786</v>
      </c>
      <c r="S5924" s="21">
        <v>256844</v>
      </c>
      <c r="T5924" s="24">
        <v>991</v>
      </c>
      <c r="U5924" s="111">
        <v>45</v>
      </c>
      <c r="V5924" s="113">
        <f t="shared" si="1106"/>
        <v>970.07888888888886</v>
      </c>
      <c r="W5924" s="113">
        <f t="shared" si="1107"/>
        <v>20.921111111111145</v>
      </c>
      <c r="X5924" s="112">
        <f t="shared" si="1108"/>
        <v>20921.111111111146</v>
      </c>
      <c r="Y5924" s="111"/>
      <c r="Z5924" s="110">
        <f t="shared" ref="Z5924:Z5987" si="1116">(U5924-(2017-Q5924))</f>
        <v>44</v>
      </c>
      <c r="AA5924" s="109">
        <f t="shared" si="1109"/>
        <v>49.550000000000004</v>
      </c>
      <c r="AB5924" s="109">
        <f t="shared" si="1110"/>
        <v>49550.000000000007</v>
      </c>
      <c r="AC5924" s="108">
        <f t="shared" si="1111"/>
        <v>941.45</v>
      </c>
      <c r="AD5924" s="107">
        <f t="shared" si="1112"/>
        <v>2.2222222222222223E-2</v>
      </c>
      <c r="AE5924" s="106">
        <f t="shared" si="1113"/>
        <v>20.921111111111113</v>
      </c>
      <c r="AF5924" s="105">
        <f t="shared" si="1114"/>
        <v>41.842222222222262</v>
      </c>
      <c r="AG5924" s="105">
        <f t="shared" si="1115"/>
        <v>949.15777777777771</v>
      </c>
    </row>
    <row r="5925" spans="1:33" s="88" customFormat="1" x14ac:dyDescent="0.35">
      <c r="A5925" s="21">
        <v>10141103</v>
      </c>
      <c r="B5925" s="115" t="s">
        <v>1665</v>
      </c>
      <c r="C5925" s="115" t="s">
        <v>710</v>
      </c>
      <c r="D5925" s="193" t="s">
        <v>3672</v>
      </c>
      <c r="E5925" s="114" t="str">
        <f t="shared" si="1105"/>
        <v>TRANSFORMADOR MARCA:?  PTS 215</v>
      </c>
      <c r="F5925" s="57" t="s">
        <v>940</v>
      </c>
      <c r="G5925" s="21"/>
      <c r="H5925" s="21" t="s">
        <v>494</v>
      </c>
      <c r="I5925" s="21"/>
      <c r="J5925" s="21"/>
      <c r="K5925" s="134" t="s">
        <v>3671</v>
      </c>
      <c r="L5925" s="133" t="s">
        <v>3670</v>
      </c>
      <c r="M5925" s="21">
        <v>200</v>
      </c>
      <c r="N5925" s="21">
        <v>33</v>
      </c>
      <c r="O5925" s="21" t="s">
        <v>510</v>
      </c>
      <c r="P5925" s="124" t="s">
        <v>516</v>
      </c>
      <c r="Q5925" s="21">
        <v>2016</v>
      </c>
      <c r="R5925" s="21" t="s">
        <v>332</v>
      </c>
      <c r="S5925" s="21"/>
      <c r="T5925" s="24">
        <v>991</v>
      </c>
      <c r="U5925" s="111">
        <v>45</v>
      </c>
      <c r="V5925" s="113">
        <f t="shared" si="1106"/>
        <v>970.07888888888886</v>
      </c>
      <c r="W5925" s="113">
        <f t="shared" si="1107"/>
        <v>20.921111111111145</v>
      </c>
      <c r="X5925" s="112">
        <f t="shared" si="1108"/>
        <v>20921.111111111146</v>
      </c>
      <c r="Y5925" s="111"/>
      <c r="Z5925" s="110">
        <f t="shared" si="1116"/>
        <v>44</v>
      </c>
      <c r="AA5925" s="109">
        <f t="shared" si="1109"/>
        <v>49.550000000000004</v>
      </c>
      <c r="AB5925" s="109">
        <f t="shared" si="1110"/>
        <v>49550.000000000007</v>
      </c>
      <c r="AC5925" s="108">
        <f t="shared" si="1111"/>
        <v>941.45</v>
      </c>
      <c r="AD5925" s="107">
        <f t="shared" si="1112"/>
        <v>2.2222222222222223E-2</v>
      </c>
      <c r="AE5925" s="106">
        <f t="shared" si="1113"/>
        <v>20.921111111111113</v>
      </c>
      <c r="AF5925" s="105">
        <f t="shared" si="1114"/>
        <v>41.842222222222262</v>
      </c>
      <c r="AG5925" s="105">
        <f t="shared" si="1115"/>
        <v>949.15777777777771</v>
      </c>
    </row>
    <row r="5926" spans="1:33" s="88" customFormat="1" x14ac:dyDescent="0.35">
      <c r="A5926" s="21">
        <v>10141103</v>
      </c>
      <c r="B5926" s="115" t="s">
        <v>1665</v>
      </c>
      <c r="C5926" s="115" t="s">
        <v>710</v>
      </c>
      <c r="D5926" s="193" t="s">
        <v>3669</v>
      </c>
      <c r="E5926" s="114" t="str">
        <f t="shared" si="1105"/>
        <v>TRANSFORMADOR MARCA:Desta Power Malta  PTS 216</v>
      </c>
      <c r="F5926" s="57" t="s">
        <v>940</v>
      </c>
      <c r="G5926" s="21"/>
      <c r="H5926" s="21" t="s">
        <v>494</v>
      </c>
      <c r="I5926" s="21"/>
      <c r="J5926" s="21"/>
      <c r="K5926" s="134" t="s">
        <v>3668</v>
      </c>
      <c r="L5926" s="133" t="s">
        <v>3667</v>
      </c>
      <c r="M5926" s="21">
        <v>250</v>
      </c>
      <c r="N5926" s="21">
        <v>33</v>
      </c>
      <c r="O5926" s="21" t="s">
        <v>510</v>
      </c>
      <c r="P5926" s="124" t="s">
        <v>516</v>
      </c>
      <c r="Q5926" s="21">
        <v>2016</v>
      </c>
      <c r="R5926" s="21" t="s">
        <v>2412</v>
      </c>
      <c r="S5926" s="21" t="s">
        <v>3666</v>
      </c>
      <c r="T5926" s="24">
        <v>991</v>
      </c>
      <c r="U5926" s="111">
        <v>45</v>
      </c>
      <c r="V5926" s="113">
        <f t="shared" si="1106"/>
        <v>970.07888888888886</v>
      </c>
      <c r="W5926" s="113">
        <f t="shared" si="1107"/>
        <v>20.921111111111145</v>
      </c>
      <c r="X5926" s="112">
        <f t="shared" si="1108"/>
        <v>20921.111111111146</v>
      </c>
      <c r="Y5926" s="111"/>
      <c r="Z5926" s="110">
        <f t="shared" si="1116"/>
        <v>44</v>
      </c>
      <c r="AA5926" s="109">
        <f t="shared" si="1109"/>
        <v>49.550000000000004</v>
      </c>
      <c r="AB5926" s="109">
        <f t="shared" si="1110"/>
        <v>49550.000000000007</v>
      </c>
      <c r="AC5926" s="108">
        <f t="shared" si="1111"/>
        <v>941.45</v>
      </c>
      <c r="AD5926" s="107">
        <f t="shared" si="1112"/>
        <v>2.2222222222222223E-2</v>
      </c>
      <c r="AE5926" s="106">
        <f t="shared" si="1113"/>
        <v>20.921111111111113</v>
      </c>
      <c r="AF5926" s="105">
        <f t="shared" si="1114"/>
        <v>41.842222222222262</v>
      </c>
      <c r="AG5926" s="105">
        <f t="shared" si="1115"/>
        <v>949.15777777777771</v>
      </c>
    </row>
    <row r="5927" spans="1:33" s="88" customFormat="1" x14ac:dyDescent="0.35">
      <c r="A5927" s="21">
        <v>10141103</v>
      </c>
      <c r="B5927" s="115" t="s">
        <v>1665</v>
      </c>
      <c r="C5927" s="115" t="s">
        <v>710</v>
      </c>
      <c r="D5927" s="193" t="s">
        <v>3665</v>
      </c>
      <c r="E5927" s="114" t="str">
        <f t="shared" si="1105"/>
        <v>TRANSFORMADOR MARCA:Fuji Trafo Ltd.  PT 631</v>
      </c>
      <c r="F5927" s="57" t="s">
        <v>862</v>
      </c>
      <c r="G5927" s="21"/>
      <c r="H5927" s="21" t="s">
        <v>494</v>
      </c>
      <c r="I5927" s="21"/>
      <c r="J5927" s="21"/>
      <c r="K5927" s="134" t="s">
        <v>3664</v>
      </c>
      <c r="L5927" s="133" t="s">
        <v>3663</v>
      </c>
      <c r="M5927" s="21">
        <v>200</v>
      </c>
      <c r="N5927" s="21">
        <v>33</v>
      </c>
      <c r="O5927" s="21" t="s">
        <v>510</v>
      </c>
      <c r="P5927" s="124" t="s">
        <v>516</v>
      </c>
      <c r="Q5927" s="21">
        <v>2016</v>
      </c>
      <c r="R5927" s="21" t="s">
        <v>3659</v>
      </c>
      <c r="S5927" s="21">
        <v>591383</v>
      </c>
      <c r="T5927" s="24">
        <v>991</v>
      </c>
      <c r="U5927" s="111">
        <v>45</v>
      </c>
      <c r="V5927" s="113">
        <f t="shared" si="1106"/>
        <v>970.07888888888886</v>
      </c>
      <c r="W5927" s="113">
        <f t="shared" si="1107"/>
        <v>20.921111111111145</v>
      </c>
      <c r="X5927" s="112">
        <f t="shared" si="1108"/>
        <v>20921.111111111146</v>
      </c>
      <c r="Y5927" s="111"/>
      <c r="Z5927" s="110">
        <f t="shared" si="1116"/>
        <v>44</v>
      </c>
      <c r="AA5927" s="109">
        <f t="shared" si="1109"/>
        <v>49.550000000000004</v>
      </c>
      <c r="AB5927" s="109">
        <f t="shared" si="1110"/>
        <v>49550.000000000007</v>
      </c>
      <c r="AC5927" s="108">
        <f t="shared" si="1111"/>
        <v>941.45</v>
      </c>
      <c r="AD5927" s="107">
        <f t="shared" si="1112"/>
        <v>2.2222222222222223E-2</v>
      </c>
      <c r="AE5927" s="106">
        <f t="shared" si="1113"/>
        <v>20.921111111111113</v>
      </c>
      <c r="AF5927" s="105">
        <f t="shared" si="1114"/>
        <v>41.842222222222262</v>
      </c>
      <c r="AG5927" s="105">
        <f t="shared" si="1115"/>
        <v>949.15777777777771</v>
      </c>
    </row>
    <row r="5928" spans="1:33" s="88" customFormat="1" x14ac:dyDescent="0.35">
      <c r="A5928" s="21">
        <v>10141103</v>
      </c>
      <c r="B5928" s="21" t="s">
        <v>1665</v>
      </c>
      <c r="C5928" s="115" t="s">
        <v>710</v>
      </c>
      <c r="D5928" s="193" t="s">
        <v>3662</v>
      </c>
      <c r="E5928" s="114" t="str">
        <f t="shared" si="1105"/>
        <v>TRANSFORMADOR MARCA:Fuji Trafo Ltd.  PT 630</v>
      </c>
      <c r="F5928" s="57" t="s">
        <v>862</v>
      </c>
      <c r="G5928" s="21"/>
      <c r="H5928" s="21" t="s">
        <v>494</v>
      </c>
      <c r="I5928" s="21"/>
      <c r="J5928" s="21"/>
      <c r="K5928" s="134" t="s">
        <v>3661</v>
      </c>
      <c r="L5928" s="133" t="s">
        <v>3660</v>
      </c>
      <c r="M5928" s="21">
        <v>100</v>
      </c>
      <c r="N5928" s="21">
        <v>33</v>
      </c>
      <c r="O5928" s="21" t="s">
        <v>510</v>
      </c>
      <c r="P5928" s="124" t="s">
        <v>516</v>
      </c>
      <c r="Q5928" s="21">
        <v>2016</v>
      </c>
      <c r="R5928" s="21" t="s">
        <v>3659</v>
      </c>
      <c r="S5928" s="21">
        <v>591352</v>
      </c>
      <c r="T5928" s="24">
        <v>763</v>
      </c>
      <c r="U5928" s="111">
        <v>45</v>
      </c>
      <c r="V5928" s="113">
        <f t="shared" si="1106"/>
        <v>746.89222222222224</v>
      </c>
      <c r="W5928" s="113">
        <f t="shared" si="1107"/>
        <v>16.107777777777756</v>
      </c>
      <c r="X5928" s="112">
        <f t="shared" si="1108"/>
        <v>16107.777777777756</v>
      </c>
      <c r="Y5928" s="111"/>
      <c r="Z5928" s="110">
        <f t="shared" si="1116"/>
        <v>44</v>
      </c>
      <c r="AA5928" s="109">
        <f t="shared" si="1109"/>
        <v>38.15</v>
      </c>
      <c r="AB5928" s="109">
        <f t="shared" si="1110"/>
        <v>38150</v>
      </c>
      <c r="AC5928" s="108">
        <f t="shared" si="1111"/>
        <v>724.85</v>
      </c>
      <c r="AD5928" s="107">
        <f t="shared" si="1112"/>
        <v>2.2222222222222223E-2</v>
      </c>
      <c r="AE5928" s="106">
        <f t="shared" si="1113"/>
        <v>16.10777777777778</v>
      </c>
      <c r="AF5928" s="105">
        <f t="shared" si="1114"/>
        <v>32.21555555555554</v>
      </c>
      <c r="AG5928" s="105">
        <f t="shared" si="1115"/>
        <v>730.78444444444449</v>
      </c>
    </row>
    <row r="5929" spans="1:33" s="88" customFormat="1" x14ac:dyDescent="0.35">
      <c r="A5929" s="21">
        <v>10141103</v>
      </c>
      <c r="B5929" s="115" t="s">
        <v>1665</v>
      </c>
      <c r="C5929" s="115" t="s">
        <v>710</v>
      </c>
      <c r="D5929" s="193" t="s">
        <v>3658</v>
      </c>
      <c r="E5929" s="114" t="str">
        <f t="shared" si="1105"/>
        <v>TRANSFORMADOR MARCA:Fuji Tusco  PT 493</v>
      </c>
      <c r="F5929" s="57" t="s">
        <v>2402</v>
      </c>
      <c r="G5929" s="21"/>
      <c r="H5929" s="21" t="s">
        <v>494</v>
      </c>
      <c r="I5929" s="21"/>
      <c r="J5929" s="41"/>
      <c r="K5929" s="133" t="s">
        <v>3657</v>
      </c>
      <c r="L5929" s="133" t="s">
        <v>3656</v>
      </c>
      <c r="M5929" s="21">
        <v>200</v>
      </c>
      <c r="N5929" s="21">
        <v>33</v>
      </c>
      <c r="O5929" s="21" t="s">
        <v>510</v>
      </c>
      <c r="P5929" s="124" t="s">
        <v>516</v>
      </c>
      <c r="Q5929" s="21">
        <v>2016</v>
      </c>
      <c r="R5929" s="21" t="s">
        <v>1821</v>
      </c>
      <c r="S5929" s="21">
        <v>591377</v>
      </c>
      <c r="T5929" s="24">
        <v>991</v>
      </c>
      <c r="U5929" s="111">
        <v>45</v>
      </c>
      <c r="V5929" s="113">
        <f t="shared" si="1106"/>
        <v>970.07888888888886</v>
      </c>
      <c r="W5929" s="113">
        <f t="shared" si="1107"/>
        <v>20.921111111111145</v>
      </c>
      <c r="X5929" s="112">
        <f t="shared" si="1108"/>
        <v>20921.111111111146</v>
      </c>
      <c r="Y5929" s="111"/>
      <c r="Z5929" s="110">
        <f t="shared" si="1116"/>
        <v>44</v>
      </c>
      <c r="AA5929" s="109">
        <f t="shared" si="1109"/>
        <v>49.550000000000004</v>
      </c>
      <c r="AB5929" s="109">
        <f t="shared" si="1110"/>
        <v>49550.000000000007</v>
      </c>
      <c r="AC5929" s="108">
        <f t="shared" si="1111"/>
        <v>941.45</v>
      </c>
      <c r="AD5929" s="107">
        <f t="shared" si="1112"/>
        <v>2.2222222222222223E-2</v>
      </c>
      <c r="AE5929" s="106">
        <f t="shared" si="1113"/>
        <v>20.921111111111113</v>
      </c>
      <c r="AF5929" s="105">
        <f t="shared" si="1114"/>
        <v>41.842222222222262</v>
      </c>
      <c r="AG5929" s="105">
        <f t="shared" si="1115"/>
        <v>949.15777777777771</v>
      </c>
    </row>
    <row r="5930" spans="1:33" s="88" customFormat="1" x14ac:dyDescent="0.35">
      <c r="A5930" s="21">
        <v>10141103</v>
      </c>
      <c r="B5930" s="115" t="s">
        <v>1665</v>
      </c>
      <c r="C5930" s="115" t="s">
        <v>710</v>
      </c>
      <c r="D5930" s="193" t="s">
        <v>2652</v>
      </c>
      <c r="E5930" s="114" t="str">
        <f t="shared" si="1105"/>
        <v>TRANSFORMADOR MARCA:Fuji Tusco  PT 392</v>
      </c>
      <c r="F5930" s="57" t="s">
        <v>2402</v>
      </c>
      <c r="G5930" s="21"/>
      <c r="H5930" s="21" t="s">
        <v>494</v>
      </c>
      <c r="I5930" s="21"/>
      <c r="J5930" s="21"/>
      <c r="K5930" s="134" t="s">
        <v>3655</v>
      </c>
      <c r="L5930" s="133" t="s">
        <v>3654</v>
      </c>
      <c r="M5930" s="21">
        <v>200</v>
      </c>
      <c r="N5930" s="21">
        <v>33</v>
      </c>
      <c r="O5930" s="21" t="s">
        <v>510</v>
      </c>
      <c r="P5930" s="124" t="s">
        <v>516</v>
      </c>
      <c r="Q5930" s="21">
        <v>2016</v>
      </c>
      <c r="R5930" s="21" t="s">
        <v>1821</v>
      </c>
      <c r="S5930" s="21">
        <v>591371</v>
      </c>
      <c r="T5930" s="24">
        <v>991</v>
      </c>
      <c r="U5930" s="111">
        <v>45</v>
      </c>
      <c r="V5930" s="113">
        <f t="shared" si="1106"/>
        <v>970.07888888888886</v>
      </c>
      <c r="W5930" s="113">
        <f t="shared" si="1107"/>
        <v>20.921111111111145</v>
      </c>
      <c r="X5930" s="112">
        <f t="shared" si="1108"/>
        <v>20921.111111111146</v>
      </c>
      <c r="Y5930" s="111"/>
      <c r="Z5930" s="110">
        <f t="shared" si="1116"/>
        <v>44</v>
      </c>
      <c r="AA5930" s="109">
        <f t="shared" si="1109"/>
        <v>49.550000000000004</v>
      </c>
      <c r="AB5930" s="109">
        <f t="shared" si="1110"/>
        <v>49550.000000000007</v>
      </c>
      <c r="AC5930" s="108">
        <f t="shared" si="1111"/>
        <v>941.45</v>
      </c>
      <c r="AD5930" s="107">
        <f t="shared" si="1112"/>
        <v>2.2222222222222223E-2</v>
      </c>
      <c r="AE5930" s="106">
        <f t="shared" si="1113"/>
        <v>20.921111111111113</v>
      </c>
      <c r="AF5930" s="105">
        <f t="shared" si="1114"/>
        <v>41.842222222222262</v>
      </c>
      <c r="AG5930" s="105">
        <f t="shared" si="1115"/>
        <v>949.15777777777771</v>
      </c>
    </row>
    <row r="5931" spans="1:33" s="88" customFormat="1" x14ac:dyDescent="0.35">
      <c r="A5931" s="21">
        <v>10141103</v>
      </c>
      <c r="B5931" s="115" t="s">
        <v>1665</v>
      </c>
      <c r="C5931" s="115" t="s">
        <v>710</v>
      </c>
      <c r="D5931" s="193" t="s">
        <v>3653</v>
      </c>
      <c r="E5931" s="114" t="str">
        <f t="shared" si="1105"/>
        <v>TRANSFORMADOR MARCA:Efacec  PT 124</v>
      </c>
      <c r="F5931" s="57" t="s">
        <v>2402</v>
      </c>
      <c r="G5931" s="21"/>
      <c r="H5931" s="21" t="s">
        <v>494</v>
      </c>
      <c r="I5931" s="21"/>
      <c r="J5931" s="21"/>
      <c r="K5931" s="133" t="s">
        <v>3652</v>
      </c>
      <c r="L5931" s="133" t="s">
        <v>3651</v>
      </c>
      <c r="M5931" s="21">
        <v>200</v>
      </c>
      <c r="N5931" s="21">
        <v>33</v>
      </c>
      <c r="O5931" s="21" t="s">
        <v>510</v>
      </c>
      <c r="P5931" s="124" t="s">
        <v>516</v>
      </c>
      <c r="Q5931" s="21">
        <v>2016</v>
      </c>
      <c r="R5931" s="21" t="s">
        <v>535</v>
      </c>
      <c r="S5931" s="21"/>
      <c r="T5931" s="24">
        <v>991</v>
      </c>
      <c r="U5931" s="111">
        <v>45</v>
      </c>
      <c r="V5931" s="113">
        <f t="shared" si="1106"/>
        <v>970.07888888888886</v>
      </c>
      <c r="W5931" s="113">
        <f t="shared" si="1107"/>
        <v>20.921111111111145</v>
      </c>
      <c r="X5931" s="112">
        <f t="shared" si="1108"/>
        <v>20921.111111111146</v>
      </c>
      <c r="Y5931" s="111"/>
      <c r="Z5931" s="110">
        <f t="shared" si="1116"/>
        <v>44</v>
      </c>
      <c r="AA5931" s="109">
        <f t="shared" si="1109"/>
        <v>49.550000000000004</v>
      </c>
      <c r="AB5931" s="109">
        <f t="shared" si="1110"/>
        <v>49550.000000000007</v>
      </c>
      <c r="AC5931" s="108">
        <f t="shared" si="1111"/>
        <v>941.45</v>
      </c>
      <c r="AD5931" s="107">
        <f t="shared" si="1112"/>
        <v>2.2222222222222223E-2</v>
      </c>
      <c r="AE5931" s="106">
        <f t="shared" si="1113"/>
        <v>20.921111111111113</v>
      </c>
      <c r="AF5931" s="105">
        <f t="shared" si="1114"/>
        <v>41.842222222222262</v>
      </c>
      <c r="AG5931" s="105">
        <f t="shared" si="1115"/>
        <v>949.15777777777771</v>
      </c>
    </row>
    <row r="5932" spans="1:33" s="88" customFormat="1" x14ac:dyDescent="0.35">
      <c r="A5932" s="21">
        <v>10141103</v>
      </c>
      <c r="B5932" s="115" t="s">
        <v>1665</v>
      </c>
      <c r="C5932" s="115" t="s">
        <v>710</v>
      </c>
      <c r="D5932" s="133" t="s">
        <v>842</v>
      </c>
      <c r="E5932" s="114" t="str">
        <f t="shared" si="1105"/>
        <v>TRANSFORMADOR MARCA:Powertech  PT 363</v>
      </c>
      <c r="F5932" s="57" t="s">
        <v>2402</v>
      </c>
      <c r="G5932" s="21"/>
      <c r="H5932" s="21" t="s">
        <v>494</v>
      </c>
      <c r="I5932" s="21"/>
      <c r="J5932" s="21"/>
      <c r="K5932" s="133" t="s">
        <v>3650</v>
      </c>
      <c r="L5932" s="133" t="s">
        <v>3649</v>
      </c>
      <c r="M5932" s="21">
        <v>250</v>
      </c>
      <c r="N5932" s="21">
        <v>33</v>
      </c>
      <c r="O5932" s="21" t="s">
        <v>510</v>
      </c>
      <c r="P5932" s="124" t="s">
        <v>516</v>
      </c>
      <c r="Q5932" s="21">
        <v>2016</v>
      </c>
      <c r="R5932" s="21" t="s">
        <v>2362</v>
      </c>
      <c r="S5932" s="21" t="s">
        <v>3648</v>
      </c>
      <c r="T5932" s="24">
        <v>991</v>
      </c>
      <c r="U5932" s="111">
        <v>45</v>
      </c>
      <c r="V5932" s="113">
        <f t="shared" si="1106"/>
        <v>970.07888888888886</v>
      </c>
      <c r="W5932" s="113">
        <f t="shared" si="1107"/>
        <v>20.921111111111145</v>
      </c>
      <c r="X5932" s="112">
        <f t="shared" si="1108"/>
        <v>20921.111111111146</v>
      </c>
      <c r="Y5932" s="111"/>
      <c r="Z5932" s="110">
        <f t="shared" si="1116"/>
        <v>44</v>
      </c>
      <c r="AA5932" s="109">
        <f t="shared" si="1109"/>
        <v>49.550000000000004</v>
      </c>
      <c r="AB5932" s="109">
        <f t="shared" si="1110"/>
        <v>49550.000000000007</v>
      </c>
      <c r="AC5932" s="108">
        <f t="shared" si="1111"/>
        <v>941.45</v>
      </c>
      <c r="AD5932" s="107">
        <f t="shared" si="1112"/>
        <v>2.2222222222222223E-2</v>
      </c>
      <c r="AE5932" s="106">
        <f t="shared" si="1113"/>
        <v>20.921111111111113</v>
      </c>
      <c r="AF5932" s="105">
        <f t="shared" si="1114"/>
        <v>41.842222222222262</v>
      </c>
      <c r="AG5932" s="105">
        <f t="shared" si="1115"/>
        <v>949.15777777777771</v>
      </c>
    </row>
    <row r="5933" spans="1:33" s="88" customFormat="1" x14ac:dyDescent="0.35">
      <c r="A5933" s="21">
        <v>10141103</v>
      </c>
      <c r="B5933" s="115" t="s">
        <v>1665</v>
      </c>
      <c r="C5933" s="115" t="s">
        <v>710</v>
      </c>
      <c r="D5933" s="133" t="s">
        <v>3647</v>
      </c>
      <c r="E5933" s="114" t="str">
        <f t="shared" si="1105"/>
        <v>TRANSFORMADOR MARCA:Fuji Tusco  PT 340</v>
      </c>
      <c r="F5933" s="57" t="s">
        <v>2402</v>
      </c>
      <c r="G5933" s="21"/>
      <c r="H5933" s="21" t="s">
        <v>494</v>
      </c>
      <c r="I5933" s="21"/>
      <c r="J5933" s="21"/>
      <c r="K5933" s="133" t="s">
        <v>3646</v>
      </c>
      <c r="L5933" s="133" t="s">
        <v>3645</v>
      </c>
      <c r="M5933" s="21">
        <v>200</v>
      </c>
      <c r="N5933" s="21">
        <v>33</v>
      </c>
      <c r="O5933" s="21" t="s">
        <v>510</v>
      </c>
      <c r="P5933" s="124" t="s">
        <v>516</v>
      </c>
      <c r="Q5933" s="21">
        <v>2016</v>
      </c>
      <c r="R5933" s="21" t="s">
        <v>1821</v>
      </c>
      <c r="S5933" s="21">
        <v>591382</v>
      </c>
      <c r="T5933" s="24">
        <v>991</v>
      </c>
      <c r="U5933" s="184">
        <v>45</v>
      </c>
      <c r="V5933" s="113">
        <f t="shared" si="1106"/>
        <v>970.07888888888886</v>
      </c>
      <c r="W5933" s="113">
        <f t="shared" si="1107"/>
        <v>20.921111111111145</v>
      </c>
      <c r="X5933" s="112">
        <f t="shared" si="1108"/>
        <v>20921.111111111146</v>
      </c>
      <c r="Y5933" s="111"/>
      <c r="Z5933" s="110">
        <f t="shared" si="1116"/>
        <v>44</v>
      </c>
      <c r="AA5933" s="109">
        <f t="shared" si="1109"/>
        <v>49.550000000000004</v>
      </c>
      <c r="AB5933" s="109">
        <f t="shared" si="1110"/>
        <v>49550.000000000007</v>
      </c>
      <c r="AC5933" s="108">
        <f t="shared" si="1111"/>
        <v>941.45</v>
      </c>
      <c r="AD5933" s="107">
        <f t="shared" si="1112"/>
        <v>2.2222222222222223E-2</v>
      </c>
      <c r="AE5933" s="106">
        <f t="shared" si="1113"/>
        <v>20.921111111111113</v>
      </c>
      <c r="AF5933" s="105">
        <f t="shared" si="1114"/>
        <v>41.842222222222262</v>
      </c>
      <c r="AG5933" s="105">
        <f t="shared" si="1115"/>
        <v>949.15777777777771</v>
      </c>
    </row>
    <row r="5934" spans="1:33" s="88" customFormat="1" x14ac:dyDescent="0.35">
      <c r="A5934" s="21">
        <v>10141103</v>
      </c>
      <c r="B5934" s="115" t="s">
        <v>1665</v>
      </c>
      <c r="C5934" s="115" t="s">
        <v>710</v>
      </c>
      <c r="D5934" s="193" t="s">
        <v>3644</v>
      </c>
      <c r="E5934" s="114" t="str">
        <f t="shared" si="1105"/>
        <v>TRANSFORMADOR MARCA:Fuji Tusco  PT 107</v>
      </c>
      <c r="F5934" s="57" t="s">
        <v>2402</v>
      </c>
      <c r="G5934" s="21"/>
      <c r="H5934" s="21" t="s">
        <v>494</v>
      </c>
      <c r="I5934" s="21"/>
      <c r="J5934" s="21"/>
      <c r="K5934" s="133" t="s">
        <v>3643</v>
      </c>
      <c r="L5934" s="133" t="s">
        <v>3642</v>
      </c>
      <c r="M5934" s="21">
        <v>200</v>
      </c>
      <c r="N5934" s="21">
        <v>33</v>
      </c>
      <c r="O5934" s="21" t="s">
        <v>510</v>
      </c>
      <c r="P5934" s="124" t="s">
        <v>516</v>
      </c>
      <c r="Q5934" s="21">
        <v>2016</v>
      </c>
      <c r="R5934" s="21" t="s">
        <v>1821</v>
      </c>
      <c r="S5934" s="21">
        <v>591395</v>
      </c>
      <c r="T5934" s="116">
        <v>991</v>
      </c>
      <c r="U5934" s="111">
        <v>45</v>
      </c>
      <c r="V5934" s="113">
        <f t="shared" si="1106"/>
        <v>970.07888888888886</v>
      </c>
      <c r="W5934" s="113">
        <f t="shared" si="1107"/>
        <v>20.921111111111145</v>
      </c>
      <c r="X5934" s="112">
        <f t="shared" si="1108"/>
        <v>20921.111111111146</v>
      </c>
      <c r="Y5934" s="111"/>
      <c r="Z5934" s="110">
        <f t="shared" si="1116"/>
        <v>44</v>
      </c>
      <c r="AA5934" s="109">
        <f t="shared" si="1109"/>
        <v>49.550000000000004</v>
      </c>
      <c r="AB5934" s="109">
        <f t="shared" si="1110"/>
        <v>49550.000000000007</v>
      </c>
      <c r="AC5934" s="108">
        <f t="shared" si="1111"/>
        <v>941.45</v>
      </c>
      <c r="AD5934" s="107">
        <f t="shared" si="1112"/>
        <v>2.2222222222222223E-2</v>
      </c>
      <c r="AE5934" s="106">
        <f t="shared" si="1113"/>
        <v>20.921111111111113</v>
      </c>
      <c r="AF5934" s="105">
        <f t="shared" si="1114"/>
        <v>41.842222222222262</v>
      </c>
      <c r="AG5934" s="105">
        <f t="shared" si="1115"/>
        <v>949.15777777777771</v>
      </c>
    </row>
    <row r="5935" spans="1:33" s="88" customFormat="1" x14ac:dyDescent="0.35">
      <c r="A5935" s="21">
        <v>10141103</v>
      </c>
      <c r="B5935" s="115" t="s">
        <v>1665</v>
      </c>
      <c r="C5935" s="115" t="s">
        <v>710</v>
      </c>
      <c r="D5935" s="193" t="s">
        <v>3641</v>
      </c>
      <c r="E5935" s="114" t="str">
        <f t="shared" si="1105"/>
        <v>TRANSFORMADOR MARCA:Fuji Tusco  PT 331</v>
      </c>
      <c r="F5935" s="57" t="s">
        <v>2402</v>
      </c>
      <c r="G5935" s="21"/>
      <c r="H5935" s="21" t="s">
        <v>494</v>
      </c>
      <c r="I5935" s="21"/>
      <c r="J5935" s="21"/>
      <c r="K5935" s="133" t="s">
        <v>3640</v>
      </c>
      <c r="L5935" s="133" t="s">
        <v>3639</v>
      </c>
      <c r="M5935" s="21">
        <v>200</v>
      </c>
      <c r="N5935" s="21">
        <v>33</v>
      </c>
      <c r="O5935" s="21" t="s">
        <v>510</v>
      </c>
      <c r="P5935" s="124" t="s">
        <v>516</v>
      </c>
      <c r="Q5935" s="21">
        <v>2016</v>
      </c>
      <c r="R5935" s="21" t="s">
        <v>1821</v>
      </c>
      <c r="S5935" s="21">
        <v>591381</v>
      </c>
      <c r="T5935" s="24">
        <v>991</v>
      </c>
      <c r="U5935" s="111">
        <v>45</v>
      </c>
      <c r="V5935" s="113">
        <f t="shared" si="1106"/>
        <v>970.07888888888886</v>
      </c>
      <c r="W5935" s="113">
        <f t="shared" si="1107"/>
        <v>20.921111111111145</v>
      </c>
      <c r="X5935" s="112">
        <f t="shared" si="1108"/>
        <v>20921.111111111146</v>
      </c>
      <c r="Y5935" s="111"/>
      <c r="Z5935" s="110">
        <f t="shared" si="1116"/>
        <v>44</v>
      </c>
      <c r="AA5935" s="109">
        <f t="shared" si="1109"/>
        <v>49.550000000000004</v>
      </c>
      <c r="AB5935" s="109">
        <f t="shared" si="1110"/>
        <v>49550.000000000007</v>
      </c>
      <c r="AC5935" s="108">
        <f t="shared" si="1111"/>
        <v>941.45</v>
      </c>
      <c r="AD5935" s="107">
        <f t="shared" si="1112"/>
        <v>2.2222222222222223E-2</v>
      </c>
      <c r="AE5935" s="106">
        <f t="shared" si="1113"/>
        <v>20.921111111111113</v>
      </c>
      <c r="AF5935" s="105">
        <f t="shared" si="1114"/>
        <v>41.842222222222262</v>
      </c>
      <c r="AG5935" s="105">
        <f t="shared" si="1115"/>
        <v>949.15777777777771</v>
      </c>
    </row>
    <row r="5936" spans="1:33" s="88" customFormat="1" x14ac:dyDescent="0.35">
      <c r="A5936" s="21">
        <v>10141103</v>
      </c>
      <c r="B5936" s="115" t="s">
        <v>1665</v>
      </c>
      <c r="C5936" s="115" t="s">
        <v>710</v>
      </c>
      <c r="D5936" s="22" t="s">
        <v>3638</v>
      </c>
      <c r="E5936" s="114" t="str">
        <f t="shared" si="1105"/>
        <v>TRANSFORMADOR MARCA:Efacec  PTS 534</v>
      </c>
      <c r="F5936" s="57" t="s">
        <v>2402</v>
      </c>
      <c r="G5936" s="21"/>
      <c r="H5936" s="21" t="s">
        <v>494</v>
      </c>
      <c r="I5936" s="21"/>
      <c r="J5936" s="21"/>
      <c r="K5936" s="133" t="s">
        <v>3637</v>
      </c>
      <c r="L5936" s="133" t="s">
        <v>3636</v>
      </c>
      <c r="M5936" s="21">
        <v>200</v>
      </c>
      <c r="N5936" s="21">
        <v>33</v>
      </c>
      <c r="O5936" s="21" t="s">
        <v>510</v>
      </c>
      <c r="P5936" s="124" t="s">
        <v>516</v>
      </c>
      <c r="Q5936" s="21">
        <v>2016</v>
      </c>
      <c r="R5936" s="21" t="s">
        <v>535</v>
      </c>
      <c r="S5936" s="21"/>
      <c r="T5936" s="24">
        <v>991</v>
      </c>
      <c r="U5936" s="111">
        <v>45</v>
      </c>
      <c r="V5936" s="113">
        <f t="shared" si="1106"/>
        <v>970.07888888888886</v>
      </c>
      <c r="W5936" s="113">
        <f t="shared" si="1107"/>
        <v>20.921111111111145</v>
      </c>
      <c r="X5936" s="112">
        <f t="shared" si="1108"/>
        <v>20921.111111111146</v>
      </c>
      <c r="Y5936" s="111"/>
      <c r="Z5936" s="110">
        <f t="shared" si="1116"/>
        <v>44</v>
      </c>
      <c r="AA5936" s="109">
        <f t="shared" si="1109"/>
        <v>49.550000000000004</v>
      </c>
      <c r="AB5936" s="109">
        <f t="shared" si="1110"/>
        <v>49550.000000000007</v>
      </c>
      <c r="AC5936" s="108">
        <f t="shared" si="1111"/>
        <v>941.45</v>
      </c>
      <c r="AD5936" s="107">
        <f t="shared" si="1112"/>
        <v>2.2222222222222223E-2</v>
      </c>
      <c r="AE5936" s="106">
        <f t="shared" si="1113"/>
        <v>20.921111111111113</v>
      </c>
      <c r="AF5936" s="105">
        <f t="shared" si="1114"/>
        <v>41.842222222222262</v>
      </c>
      <c r="AG5936" s="105">
        <f t="shared" si="1115"/>
        <v>949.15777777777771</v>
      </c>
    </row>
    <row r="5937" spans="1:33" s="88" customFormat="1" x14ac:dyDescent="0.35">
      <c r="A5937" s="21">
        <v>10141103</v>
      </c>
      <c r="B5937" s="115" t="s">
        <v>1665</v>
      </c>
      <c r="C5937" s="115" t="s">
        <v>710</v>
      </c>
      <c r="D5937" s="22" t="s">
        <v>3635</v>
      </c>
      <c r="E5937" s="114" t="str">
        <f t="shared" si="1105"/>
        <v>TRANSFORMADOR MARCA:Powertech  PT 330</v>
      </c>
      <c r="F5937" s="57" t="s">
        <v>2402</v>
      </c>
      <c r="G5937" s="21"/>
      <c r="H5937" s="21" t="s">
        <v>494</v>
      </c>
      <c r="I5937" s="21"/>
      <c r="J5937" s="21"/>
      <c r="K5937" s="133" t="s">
        <v>3634</v>
      </c>
      <c r="L5937" s="133" t="s">
        <v>3633</v>
      </c>
      <c r="M5937" s="21">
        <v>250</v>
      </c>
      <c r="N5937" s="21">
        <v>33</v>
      </c>
      <c r="O5937" s="21" t="s">
        <v>510</v>
      </c>
      <c r="P5937" s="124" t="s">
        <v>516</v>
      </c>
      <c r="Q5937" s="21">
        <v>2016</v>
      </c>
      <c r="R5937" s="21" t="s">
        <v>2362</v>
      </c>
      <c r="S5937" s="21" t="s">
        <v>3632</v>
      </c>
      <c r="T5937" s="116">
        <v>991</v>
      </c>
      <c r="U5937" s="111">
        <v>45</v>
      </c>
      <c r="V5937" s="113">
        <f t="shared" si="1106"/>
        <v>970.07888888888886</v>
      </c>
      <c r="W5937" s="113">
        <f t="shared" si="1107"/>
        <v>20.921111111111145</v>
      </c>
      <c r="X5937" s="112">
        <f t="shared" si="1108"/>
        <v>20921.111111111146</v>
      </c>
      <c r="Y5937" s="111"/>
      <c r="Z5937" s="110">
        <f t="shared" si="1116"/>
        <v>44</v>
      </c>
      <c r="AA5937" s="109">
        <f t="shared" si="1109"/>
        <v>49.550000000000004</v>
      </c>
      <c r="AB5937" s="109">
        <f t="shared" si="1110"/>
        <v>49550.000000000007</v>
      </c>
      <c r="AC5937" s="108">
        <f t="shared" si="1111"/>
        <v>941.45</v>
      </c>
      <c r="AD5937" s="107">
        <f t="shared" si="1112"/>
        <v>2.2222222222222223E-2</v>
      </c>
      <c r="AE5937" s="106">
        <f t="shared" si="1113"/>
        <v>20.921111111111113</v>
      </c>
      <c r="AF5937" s="105">
        <f t="shared" si="1114"/>
        <v>41.842222222222262</v>
      </c>
      <c r="AG5937" s="105">
        <f t="shared" si="1115"/>
        <v>949.15777777777771</v>
      </c>
    </row>
    <row r="5938" spans="1:33" s="88" customFormat="1" x14ac:dyDescent="0.35">
      <c r="A5938" s="21">
        <v>10141103</v>
      </c>
      <c r="B5938" s="115" t="s">
        <v>1665</v>
      </c>
      <c r="C5938" s="115" t="s">
        <v>710</v>
      </c>
      <c r="D5938" s="22" t="s">
        <v>3631</v>
      </c>
      <c r="E5938" s="114" t="str">
        <f t="shared" si="1105"/>
        <v>TRANSFORMADOR MARCA:ORMAZABAL  PT 410</v>
      </c>
      <c r="F5938" s="57" t="s">
        <v>2402</v>
      </c>
      <c r="G5938" s="21"/>
      <c r="H5938" s="21" t="s">
        <v>494</v>
      </c>
      <c r="I5938" s="21"/>
      <c r="J5938" s="21"/>
      <c r="K5938" s="133" t="s">
        <v>3630</v>
      </c>
      <c r="L5938" s="133" t="s">
        <v>3629</v>
      </c>
      <c r="M5938" s="21">
        <v>200</v>
      </c>
      <c r="N5938" s="21">
        <v>33</v>
      </c>
      <c r="O5938" s="21" t="s">
        <v>510</v>
      </c>
      <c r="P5938" s="124" t="s">
        <v>516</v>
      </c>
      <c r="Q5938" s="21">
        <v>2016</v>
      </c>
      <c r="R5938" s="21" t="s">
        <v>786</v>
      </c>
      <c r="S5938" s="21">
        <v>256846</v>
      </c>
      <c r="T5938" s="116">
        <v>991</v>
      </c>
      <c r="U5938" s="111">
        <v>45</v>
      </c>
      <c r="V5938" s="113">
        <f t="shared" si="1106"/>
        <v>970.07888888888886</v>
      </c>
      <c r="W5938" s="113">
        <f t="shared" si="1107"/>
        <v>20.921111111111145</v>
      </c>
      <c r="X5938" s="112">
        <f t="shared" si="1108"/>
        <v>20921.111111111146</v>
      </c>
      <c r="Y5938" s="111"/>
      <c r="Z5938" s="110">
        <f t="shared" si="1116"/>
        <v>44</v>
      </c>
      <c r="AA5938" s="109">
        <f t="shared" si="1109"/>
        <v>49.550000000000004</v>
      </c>
      <c r="AB5938" s="109">
        <f t="shared" si="1110"/>
        <v>49550.000000000007</v>
      </c>
      <c r="AC5938" s="108">
        <f t="shared" si="1111"/>
        <v>941.45</v>
      </c>
      <c r="AD5938" s="107">
        <f t="shared" si="1112"/>
        <v>2.2222222222222223E-2</v>
      </c>
      <c r="AE5938" s="106">
        <f t="shared" si="1113"/>
        <v>20.921111111111113</v>
      </c>
      <c r="AF5938" s="105">
        <f t="shared" si="1114"/>
        <v>41.842222222222262</v>
      </c>
      <c r="AG5938" s="105">
        <f t="shared" si="1115"/>
        <v>949.15777777777771</v>
      </c>
    </row>
    <row r="5939" spans="1:33" s="88" customFormat="1" x14ac:dyDescent="0.35">
      <c r="A5939" s="21">
        <v>10141103</v>
      </c>
      <c r="B5939" s="115" t="s">
        <v>1665</v>
      </c>
      <c r="C5939" s="115" t="s">
        <v>710</v>
      </c>
      <c r="D5939" s="22" t="s">
        <v>3628</v>
      </c>
      <c r="E5939" s="114" t="str">
        <f t="shared" si="1105"/>
        <v>TRANSFORMADOR MARCA:Powertech  PTS 253</v>
      </c>
      <c r="F5939" s="57" t="s">
        <v>2402</v>
      </c>
      <c r="G5939" s="21"/>
      <c r="H5939" s="21" t="s">
        <v>494</v>
      </c>
      <c r="I5939" s="21"/>
      <c r="J5939" s="21"/>
      <c r="K5939" s="133" t="s">
        <v>3627</v>
      </c>
      <c r="L5939" s="133" t="s">
        <v>3626</v>
      </c>
      <c r="M5939" s="21">
        <v>500</v>
      </c>
      <c r="N5939" s="21">
        <v>33</v>
      </c>
      <c r="O5939" s="21" t="s">
        <v>510</v>
      </c>
      <c r="P5939" s="124" t="s">
        <v>516</v>
      </c>
      <c r="Q5939" s="21">
        <v>2016</v>
      </c>
      <c r="R5939" s="21" t="s">
        <v>2362</v>
      </c>
      <c r="S5939" s="21" t="s">
        <v>3625</v>
      </c>
      <c r="T5939" s="24">
        <v>1200</v>
      </c>
      <c r="U5939" s="111">
        <v>45</v>
      </c>
      <c r="V5939" s="113">
        <f t="shared" si="1106"/>
        <v>1174.6666666666667</v>
      </c>
      <c r="W5939" s="113">
        <f t="shared" si="1107"/>
        <v>25.333333333333258</v>
      </c>
      <c r="X5939" s="112">
        <f t="shared" si="1108"/>
        <v>25333.333333333256</v>
      </c>
      <c r="Y5939" s="111"/>
      <c r="Z5939" s="110">
        <f t="shared" si="1116"/>
        <v>44</v>
      </c>
      <c r="AA5939" s="109">
        <f t="shared" si="1109"/>
        <v>60</v>
      </c>
      <c r="AB5939" s="109">
        <f t="shared" si="1110"/>
        <v>60000</v>
      </c>
      <c r="AC5939" s="108">
        <f t="shared" si="1111"/>
        <v>1140</v>
      </c>
      <c r="AD5939" s="107">
        <f t="shared" si="1112"/>
        <v>2.2222222222222223E-2</v>
      </c>
      <c r="AE5939" s="106">
        <f t="shared" si="1113"/>
        <v>25.333333333333336</v>
      </c>
      <c r="AF5939" s="105">
        <f t="shared" si="1114"/>
        <v>50.666666666666593</v>
      </c>
      <c r="AG5939" s="105">
        <f t="shared" si="1115"/>
        <v>1149.3333333333335</v>
      </c>
    </row>
    <row r="5940" spans="1:33" s="88" customFormat="1" x14ac:dyDescent="0.35">
      <c r="A5940" s="21">
        <v>10141103</v>
      </c>
      <c r="B5940" s="115" t="s">
        <v>1665</v>
      </c>
      <c r="C5940" s="115" t="s">
        <v>710</v>
      </c>
      <c r="D5940" s="22" t="s">
        <v>3624</v>
      </c>
      <c r="E5940" s="114" t="str">
        <f t="shared" si="1105"/>
        <v>TRANSFORMADOR MARCA:Fuji Tusco  PT 131</v>
      </c>
      <c r="F5940" s="57" t="s">
        <v>2402</v>
      </c>
      <c r="G5940" s="21"/>
      <c r="H5940" s="21" t="s">
        <v>494</v>
      </c>
      <c r="I5940" s="21"/>
      <c r="J5940" s="21"/>
      <c r="K5940" s="133" t="s">
        <v>3623</v>
      </c>
      <c r="L5940" s="133" t="s">
        <v>3622</v>
      </c>
      <c r="M5940" s="21">
        <v>200</v>
      </c>
      <c r="N5940" s="21">
        <v>33</v>
      </c>
      <c r="O5940" s="21" t="s">
        <v>510</v>
      </c>
      <c r="P5940" s="124" t="s">
        <v>516</v>
      </c>
      <c r="Q5940" s="21">
        <v>2016</v>
      </c>
      <c r="R5940" s="21" t="s">
        <v>1821</v>
      </c>
      <c r="S5940" s="21">
        <v>591372</v>
      </c>
      <c r="T5940" s="24">
        <v>991</v>
      </c>
      <c r="U5940" s="111">
        <v>45</v>
      </c>
      <c r="V5940" s="113">
        <f t="shared" si="1106"/>
        <v>970.07888888888886</v>
      </c>
      <c r="W5940" s="113">
        <f t="shared" si="1107"/>
        <v>20.921111111111145</v>
      </c>
      <c r="X5940" s="112">
        <f t="shared" si="1108"/>
        <v>20921.111111111146</v>
      </c>
      <c r="Y5940" s="111"/>
      <c r="Z5940" s="110">
        <f t="shared" si="1116"/>
        <v>44</v>
      </c>
      <c r="AA5940" s="109">
        <f t="shared" si="1109"/>
        <v>49.550000000000004</v>
      </c>
      <c r="AB5940" s="109">
        <f t="shared" si="1110"/>
        <v>49550.000000000007</v>
      </c>
      <c r="AC5940" s="108">
        <f t="shared" si="1111"/>
        <v>941.45</v>
      </c>
      <c r="AD5940" s="107">
        <f t="shared" si="1112"/>
        <v>2.2222222222222223E-2</v>
      </c>
      <c r="AE5940" s="106">
        <f t="shared" si="1113"/>
        <v>20.921111111111113</v>
      </c>
      <c r="AF5940" s="105">
        <f t="shared" si="1114"/>
        <v>41.842222222222262</v>
      </c>
      <c r="AG5940" s="105">
        <f t="shared" si="1115"/>
        <v>949.15777777777771</v>
      </c>
    </row>
    <row r="5941" spans="1:33" s="88" customFormat="1" x14ac:dyDescent="0.35">
      <c r="A5941" s="21">
        <v>10141103</v>
      </c>
      <c r="B5941" s="115" t="s">
        <v>1665</v>
      </c>
      <c r="C5941" s="115" t="s">
        <v>710</v>
      </c>
      <c r="D5941" s="21" t="s">
        <v>3621</v>
      </c>
      <c r="E5941" s="114" t="str">
        <f t="shared" si="1105"/>
        <v>TRANSFORMADOR MARCA:Fuji Tusco  PT 130</v>
      </c>
      <c r="F5941" s="57" t="s">
        <v>2402</v>
      </c>
      <c r="G5941" s="21"/>
      <c r="H5941" s="21" t="s">
        <v>494</v>
      </c>
      <c r="I5941" s="21"/>
      <c r="J5941" s="21"/>
      <c r="K5941" s="133" t="s">
        <v>3620</v>
      </c>
      <c r="L5941" s="133" t="s">
        <v>3619</v>
      </c>
      <c r="M5941" s="21">
        <v>200</v>
      </c>
      <c r="N5941" s="21">
        <v>33</v>
      </c>
      <c r="O5941" s="21" t="s">
        <v>510</v>
      </c>
      <c r="P5941" s="124" t="s">
        <v>516</v>
      </c>
      <c r="Q5941" s="21">
        <v>2016</v>
      </c>
      <c r="R5941" s="21" t="s">
        <v>1821</v>
      </c>
      <c r="S5941" s="21">
        <v>591406</v>
      </c>
      <c r="T5941" s="116">
        <v>991</v>
      </c>
      <c r="U5941" s="111">
        <v>45</v>
      </c>
      <c r="V5941" s="113">
        <f t="shared" si="1106"/>
        <v>970.07888888888886</v>
      </c>
      <c r="W5941" s="113">
        <f t="shared" si="1107"/>
        <v>20.921111111111145</v>
      </c>
      <c r="X5941" s="112">
        <f t="shared" si="1108"/>
        <v>20921.111111111146</v>
      </c>
      <c r="Y5941" s="111"/>
      <c r="Z5941" s="110">
        <f t="shared" si="1116"/>
        <v>44</v>
      </c>
      <c r="AA5941" s="109">
        <f t="shared" si="1109"/>
        <v>49.550000000000004</v>
      </c>
      <c r="AB5941" s="109">
        <f t="shared" si="1110"/>
        <v>49550.000000000007</v>
      </c>
      <c r="AC5941" s="108">
        <f t="shared" si="1111"/>
        <v>941.45</v>
      </c>
      <c r="AD5941" s="107">
        <f t="shared" si="1112"/>
        <v>2.2222222222222223E-2</v>
      </c>
      <c r="AE5941" s="106">
        <f t="shared" si="1113"/>
        <v>20.921111111111113</v>
      </c>
      <c r="AF5941" s="105">
        <f t="shared" si="1114"/>
        <v>41.842222222222262</v>
      </c>
      <c r="AG5941" s="105">
        <f t="shared" si="1115"/>
        <v>949.15777777777771</v>
      </c>
    </row>
    <row r="5942" spans="1:33" s="88" customFormat="1" x14ac:dyDescent="0.35">
      <c r="A5942" s="21">
        <v>10141103</v>
      </c>
      <c r="B5942" s="115" t="s">
        <v>1665</v>
      </c>
      <c r="C5942" s="115" t="s">
        <v>710</v>
      </c>
      <c r="D5942" s="21" t="s">
        <v>3618</v>
      </c>
      <c r="E5942" s="114" t="str">
        <f t="shared" si="1105"/>
        <v>TRANSFORMADOR MARCA:Fuji Tusco  PTS 851</v>
      </c>
      <c r="F5942" s="57" t="s">
        <v>2402</v>
      </c>
      <c r="G5942" s="21"/>
      <c r="H5942" s="21" t="s">
        <v>494</v>
      </c>
      <c r="I5942" s="21"/>
      <c r="J5942" s="21"/>
      <c r="K5942" s="133" t="s">
        <v>3617</v>
      </c>
      <c r="L5942" s="133" t="s">
        <v>3616</v>
      </c>
      <c r="M5942" s="21">
        <v>200</v>
      </c>
      <c r="N5942" s="21">
        <v>33</v>
      </c>
      <c r="O5942" s="21" t="s">
        <v>510</v>
      </c>
      <c r="P5942" s="124" t="s">
        <v>516</v>
      </c>
      <c r="Q5942" s="21">
        <v>2016</v>
      </c>
      <c r="R5942" s="21" t="s">
        <v>1821</v>
      </c>
      <c r="S5942" s="21">
        <v>591389</v>
      </c>
      <c r="T5942" s="116">
        <v>991</v>
      </c>
      <c r="U5942" s="111">
        <v>45</v>
      </c>
      <c r="V5942" s="113">
        <f t="shared" si="1106"/>
        <v>970.07888888888886</v>
      </c>
      <c r="W5942" s="113">
        <f t="shared" si="1107"/>
        <v>20.921111111111145</v>
      </c>
      <c r="X5942" s="112">
        <f t="shared" si="1108"/>
        <v>20921.111111111146</v>
      </c>
      <c r="Y5942" s="111"/>
      <c r="Z5942" s="110">
        <f t="shared" si="1116"/>
        <v>44</v>
      </c>
      <c r="AA5942" s="109">
        <f t="shared" si="1109"/>
        <v>49.550000000000004</v>
      </c>
      <c r="AB5942" s="109">
        <f t="shared" si="1110"/>
        <v>49550.000000000007</v>
      </c>
      <c r="AC5942" s="108">
        <f t="shared" si="1111"/>
        <v>941.45</v>
      </c>
      <c r="AD5942" s="107">
        <f t="shared" si="1112"/>
        <v>2.2222222222222223E-2</v>
      </c>
      <c r="AE5942" s="106">
        <f t="shared" si="1113"/>
        <v>20.921111111111113</v>
      </c>
      <c r="AF5942" s="105">
        <f t="shared" si="1114"/>
        <v>41.842222222222262</v>
      </c>
      <c r="AG5942" s="105">
        <f t="shared" si="1115"/>
        <v>949.15777777777771</v>
      </c>
    </row>
    <row r="5943" spans="1:33" s="88" customFormat="1" x14ac:dyDescent="0.35">
      <c r="A5943" s="21">
        <v>10141103</v>
      </c>
      <c r="B5943" s="115" t="s">
        <v>1665</v>
      </c>
      <c r="C5943" s="115" t="s">
        <v>710</v>
      </c>
      <c r="D5943" s="57" t="s">
        <v>3615</v>
      </c>
      <c r="E5943" s="114" t="str">
        <f t="shared" si="1105"/>
        <v>TRANSFORMADOR MARCA:Fuji Tusco  PTS 564</v>
      </c>
      <c r="F5943" s="57" t="s">
        <v>2402</v>
      </c>
      <c r="G5943" s="21"/>
      <c r="H5943" s="21" t="s">
        <v>494</v>
      </c>
      <c r="I5943" s="21"/>
      <c r="J5943" s="57"/>
      <c r="K5943" s="133" t="s">
        <v>3614</v>
      </c>
      <c r="L5943" s="133" t="s">
        <v>3613</v>
      </c>
      <c r="M5943" s="21">
        <v>160</v>
      </c>
      <c r="N5943" s="21">
        <v>33</v>
      </c>
      <c r="O5943" s="21" t="s">
        <v>510</v>
      </c>
      <c r="P5943" s="124" t="s">
        <v>516</v>
      </c>
      <c r="Q5943" s="57">
        <v>2016</v>
      </c>
      <c r="R5943" s="21" t="s">
        <v>1821</v>
      </c>
      <c r="S5943" s="57">
        <v>581709</v>
      </c>
      <c r="T5943" s="116">
        <v>991</v>
      </c>
      <c r="U5943" s="111">
        <v>45</v>
      </c>
      <c r="V5943" s="113">
        <f t="shared" si="1106"/>
        <v>970.07888888888886</v>
      </c>
      <c r="W5943" s="113">
        <f t="shared" si="1107"/>
        <v>20.921111111111145</v>
      </c>
      <c r="X5943" s="112">
        <f t="shared" si="1108"/>
        <v>20921.111111111146</v>
      </c>
      <c r="Y5943" s="111"/>
      <c r="Z5943" s="110">
        <f t="shared" si="1116"/>
        <v>44</v>
      </c>
      <c r="AA5943" s="109">
        <f t="shared" si="1109"/>
        <v>49.550000000000004</v>
      </c>
      <c r="AB5943" s="109">
        <f t="shared" si="1110"/>
        <v>49550.000000000007</v>
      </c>
      <c r="AC5943" s="108">
        <f t="shared" si="1111"/>
        <v>941.45</v>
      </c>
      <c r="AD5943" s="107">
        <f t="shared" si="1112"/>
        <v>2.2222222222222223E-2</v>
      </c>
      <c r="AE5943" s="106">
        <f t="shared" si="1113"/>
        <v>20.921111111111113</v>
      </c>
      <c r="AF5943" s="105">
        <f t="shared" si="1114"/>
        <v>41.842222222222262</v>
      </c>
      <c r="AG5943" s="105">
        <f t="shared" si="1115"/>
        <v>949.15777777777771</v>
      </c>
    </row>
    <row r="5944" spans="1:33" s="88" customFormat="1" x14ac:dyDescent="0.35">
      <c r="A5944" s="21">
        <v>10141103</v>
      </c>
      <c r="B5944" s="115" t="s">
        <v>1665</v>
      </c>
      <c r="C5944" s="115" t="s">
        <v>710</v>
      </c>
      <c r="D5944" s="57" t="s">
        <v>3612</v>
      </c>
      <c r="E5944" s="114" t="str">
        <f t="shared" si="1105"/>
        <v>TRANSFORMADOR MARCA:Fuji Tusco  PTS 919</v>
      </c>
      <c r="F5944" s="57" t="s">
        <v>2402</v>
      </c>
      <c r="G5944" s="21"/>
      <c r="H5944" s="21" t="s">
        <v>494</v>
      </c>
      <c r="I5944" s="21"/>
      <c r="J5944" s="57"/>
      <c r="K5944" s="133" t="s">
        <v>3611</v>
      </c>
      <c r="L5944" s="133" t="s">
        <v>3610</v>
      </c>
      <c r="M5944" s="21">
        <v>100</v>
      </c>
      <c r="N5944" s="21">
        <v>33</v>
      </c>
      <c r="O5944" s="21" t="s">
        <v>510</v>
      </c>
      <c r="P5944" s="124" t="s">
        <v>516</v>
      </c>
      <c r="Q5944" s="57">
        <v>2016</v>
      </c>
      <c r="R5944" s="21" t="s">
        <v>1821</v>
      </c>
      <c r="S5944" s="57">
        <v>581724</v>
      </c>
      <c r="T5944" s="116">
        <v>763</v>
      </c>
      <c r="U5944" s="111">
        <v>45</v>
      </c>
      <c r="V5944" s="113">
        <f t="shared" si="1106"/>
        <v>746.89222222222224</v>
      </c>
      <c r="W5944" s="113">
        <f t="shared" si="1107"/>
        <v>16.107777777777756</v>
      </c>
      <c r="X5944" s="112">
        <f t="shared" si="1108"/>
        <v>16107.777777777756</v>
      </c>
      <c r="Y5944" s="111"/>
      <c r="Z5944" s="110">
        <f t="shared" si="1116"/>
        <v>44</v>
      </c>
      <c r="AA5944" s="109">
        <f t="shared" si="1109"/>
        <v>38.15</v>
      </c>
      <c r="AB5944" s="109">
        <f t="shared" si="1110"/>
        <v>38150</v>
      </c>
      <c r="AC5944" s="108">
        <f t="shared" si="1111"/>
        <v>724.85</v>
      </c>
      <c r="AD5944" s="107">
        <f t="shared" si="1112"/>
        <v>2.2222222222222223E-2</v>
      </c>
      <c r="AE5944" s="106">
        <f t="shared" si="1113"/>
        <v>16.10777777777778</v>
      </c>
      <c r="AF5944" s="105">
        <f t="shared" si="1114"/>
        <v>32.21555555555554</v>
      </c>
      <c r="AG5944" s="105">
        <f t="shared" si="1115"/>
        <v>730.78444444444449</v>
      </c>
    </row>
    <row r="5945" spans="1:33" s="88" customFormat="1" x14ac:dyDescent="0.35">
      <c r="A5945" s="21">
        <v>10141103</v>
      </c>
      <c r="B5945" s="115" t="s">
        <v>1665</v>
      </c>
      <c r="C5945" s="115" t="s">
        <v>710</v>
      </c>
      <c r="D5945" s="57" t="s">
        <v>3609</v>
      </c>
      <c r="E5945" s="114" t="str">
        <f t="shared" si="1105"/>
        <v>TRANSFORMADOR MARCA:Fuji Tusco  PTS 917</v>
      </c>
      <c r="F5945" s="57" t="s">
        <v>2402</v>
      </c>
      <c r="G5945" s="21"/>
      <c r="H5945" s="21" t="s">
        <v>494</v>
      </c>
      <c r="I5945" s="21"/>
      <c r="J5945" s="57"/>
      <c r="K5945" s="133" t="s">
        <v>3608</v>
      </c>
      <c r="L5945" s="133" t="s">
        <v>3607</v>
      </c>
      <c r="M5945" s="57">
        <v>100</v>
      </c>
      <c r="N5945" s="21">
        <v>33</v>
      </c>
      <c r="O5945" s="21" t="s">
        <v>510</v>
      </c>
      <c r="P5945" s="124" t="s">
        <v>516</v>
      </c>
      <c r="Q5945" s="57">
        <v>2016</v>
      </c>
      <c r="R5945" s="21" t="s">
        <v>1821</v>
      </c>
      <c r="S5945" s="57">
        <v>581728</v>
      </c>
      <c r="T5945" s="116">
        <v>763</v>
      </c>
      <c r="U5945" s="111">
        <v>45</v>
      </c>
      <c r="V5945" s="113">
        <f t="shared" si="1106"/>
        <v>746.89222222222224</v>
      </c>
      <c r="W5945" s="113">
        <f t="shared" si="1107"/>
        <v>16.107777777777756</v>
      </c>
      <c r="X5945" s="112">
        <f t="shared" si="1108"/>
        <v>16107.777777777756</v>
      </c>
      <c r="Y5945" s="111"/>
      <c r="Z5945" s="110">
        <f t="shared" si="1116"/>
        <v>44</v>
      </c>
      <c r="AA5945" s="109">
        <f t="shared" si="1109"/>
        <v>38.15</v>
      </c>
      <c r="AB5945" s="109">
        <f t="shared" si="1110"/>
        <v>38150</v>
      </c>
      <c r="AC5945" s="108">
        <f t="shared" si="1111"/>
        <v>724.85</v>
      </c>
      <c r="AD5945" s="107">
        <f t="shared" si="1112"/>
        <v>2.2222222222222223E-2</v>
      </c>
      <c r="AE5945" s="106">
        <f t="shared" si="1113"/>
        <v>16.10777777777778</v>
      </c>
      <c r="AF5945" s="105">
        <f t="shared" si="1114"/>
        <v>32.21555555555554</v>
      </c>
      <c r="AG5945" s="105">
        <f t="shared" si="1115"/>
        <v>730.78444444444449</v>
      </c>
    </row>
    <row r="5946" spans="1:33" s="88" customFormat="1" x14ac:dyDescent="0.35">
      <c r="A5946" s="21">
        <v>10141103</v>
      </c>
      <c r="B5946" s="115" t="s">
        <v>1665</v>
      </c>
      <c r="C5946" s="115" t="s">
        <v>710</v>
      </c>
      <c r="D5946" s="57" t="s">
        <v>3606</v>
      </c>
      <c r="E5946" s="114" t="str">
        <f t="shared" si="1105"/>
        <v>TRANSFORMADOR MARCA:Fuji Tusco  PTS 918</v>
      </c>
      <c r="F5946" s="57" t="s">
        <v>2402</v>
      </c>
      <c r="G5946" s="21"/>
      <c r="H5946" s="21" t="s">
        <v>494</v>
      </c>
      <c r="I5946" s="57"/>
      <c r="J5946" s="57"/>
      <c r="K5946" s="133" t="s">
        <v>3605</v>
      </c>
      <c r="L5946" s="133" t="s">
        <v>3604</v>
      </c>
      <c r="M5946" s="57">
        <v>100</v>
      </c>
      <c r="N5946" s="21">
        <v>33</v>
      </c>
      <c r="O5946" s="21" t="s">
        <v>510</v>
      </c>
      <c r="P5946" s="124" t="s">
        <v>516</v>
      </c>
      <c r="Q5946" s="57">
        <v>2016</v>
      </c>
      <c r="R5946" s="21" t="s">
        <v>1821</v>
      </c>
      <c r="S5946" s="57">
        <v>581718</v>
      </c>
      <c r="T5946" s="116">
        <v>763</v>
      </c>
      <c r="U5946" s="111">
        <v>45</v>
      </c>
      <c r="V5946" s="113">
        <f t="shared" si="1106"/>
        <v>746.89222222222224</v>
      </c>
      <c r="W5946" s="113">
        <f t="shared" si="1107"/>
        <v>16.107777777777756</v>
      </c>
      <c r="X5946" s="112">
        <f t="shared" si="1108"/>
        <v>16107.777777777756</v>
      </c>
      <c r="Y5946" s="111"/>
      <c r="Z5946" s="110">
        <f t="shared" si="1116"/>
        <v>44</v>
      </c>
      <c r="AA5946" s="109">
        <f t="shared" si="1109"/>
        <v>38.15</v>
      </c>
      <c r="AB5946" s="109">
        <f t="shared" si="1110"/>
        <v>38150</v>
      </c>
      <c r="AC5946" s="108">
        <f t="shared" si="1111"/>
        <v>724.85</v>
      </c>
      <c r="AD5946" s="107">
        <f t="shared" si="1112"/>
        <v>2.2222222222222223E-2</v>
      </c>
      <c r="AE5946" s="106">
        <f t="shared" si="1113"/>
        <v>16.10777777777778</v>
      </c>
      <c r="AF5946" s="105">
        <f t="shared" si="1114"/>
        <v>32.21555555555554</v>
      </c>
      <c r="AG5946" s="105">
        <f t="shared" si="1115"/>
        <v>730.78444444444449</v>
      </c>
    </row>
    <row r="5947" spans="1:33" s="88" customFormat="1" x14ac:dyDescent="0.35">
      <c r="A5947" s="21">
        <v>10141103</v>
      </c>
      <c r="B5947" s="115" t="s">
        <v>1665</v>
      </c>
      <c r="C5947" s="115" t="s">
        <v>710</v>
      </c>
      <c r="D5947" s="57" t="s">
        <v>3603</v>
      </c>
      <c r="E5947" s="114" t="str">
        <f t="shared" si="1105"/>
        <v>TRANSFORMADOR MARCA:Fuji Tusco  PTS 1027</v>
      </c>
      <c r="F5947" s="57" t="s">
        <v>2402</v>
      </c>
      <c r="G5947" s="21"/>
      <c r="H5947" s="21" t="s">
        <v>494</v>
      </c>
      <c r="I5947" s="21"/>
      <c r="J5947" s="21"/>
      <c r="K5947" s="133" t="s">
        <v>3602</v>
      </c>
      <c r="L5947" s="133" t="s">
        <v>3601</v>
      </c>
      <c r="M5947" s="21">
        <v>200</v>
      </c>
      <c r="N5947" s="21">
        <v>33</v>
      </c>
      <c r="O5947" s="21" t="s">
        <v>510</v>
      </c>
      <c r="P5947" s="124" t="s">
        <v>516</v>
      </c>
      <c r="Q5947" s="21">
        <v>2016</v>
      </c>
      <c r="R5947" s="21" t="s">
        <v>1821</v>
      </c>
      <c r="S5947" s="21">
        <v>581712</v>
      </c>
      <c r="T5947" s="116">
        <v>991</v>
      </c>
      <c r="U5947" s="111">
        <v>45</v>
      </c>
      <c r="V5947" s="113">
        <f t="shared" si="1106"/>
        <v>970.07888888888886</v>
      </c>
      <c r="W5947" s="113">
        <f t="shared" si="1107"/>
        <v>20.921111111111145</v>
      </c>
      <c r="X5947" s="112">
        <f t="shared" si="1108"/>
        <v>20921.111111111146</v>
      </c>
      <c r="Y5947" s="111"/>
      <c r="Z5947" s="110">
        <f t="shared" si="1116"/>
        <v>44</v>
      </c>
      <c r="AA5947" s="109">
        <f t="shared" si="1109"/>
        <v>49.550000000000004</v>
      </c>
      <c r="AB5947" s="109">
        <f t="shared" si="1110"/>
        <v>49550.000000000007</v>
      </c>
      <c r="AC5947" s="108">
        <f t="shared" si="1111"/>
        <v>941.45</v>
      </c>
      <c r="AD5947" s="107">
        <f t="shared" si="1112"/>
        <v>2.2222222222222223E-2</v>
      </c>
      <c r="AE5947" s="106">
        <f t="shared" si="1113"/>
        <v>20.921111111111113</v>
      </c>
      <c r="AF5947" s="105">
        <f t="shared" si="1114"/>
        <v>41.842222222222262</v>
      </c>
      <c r="AG5947" s="105">
        <f t="shared" si="1115"/>
        <v>949.15777777777771</v>
      </c>
    </row>
    <row r="5948" spans="1:33" s="88" customFormat="1" x14ac:dyDescent="0.35">
      <c r="A5948" s="21">
        <v>10141103</v>
      </c>
      <c r="B5948" s="115" t="s">
        <v>1665</v>
      </c>
      <c r="C5948" s="115" t="s">
        <v>710</v>
      </c>
      <c r="D5948" s="57" t="s">
        <v>3600</v>
      </c>
      <c r="E5948" s="114" t="str">
        <f t="shared" si="1105"/>
        <v>TRANSFORMADOR MARCA:Fuji Tusco  PTS 1028</v>
      </c>
      <c r="F5948" s="57" t="s">
        <v>2402</v>
      </c>
      <c r="G5948" s="21"/>
      <c r="H5948" s="21" t="s">
        <v>494</v>
      </c>
      <c r="I5948" s="21"/>
      <c r="J5948" s="21"/>
      <c r="K5948" s="133" t="s">
        <v>3599</v>
      </c>
      <c r="L5948" s="133" t="s">
        <v>3598</v>
      </c>
      <c r="M5948" s="21">
        <v>200</v>
      </c>
      <c r="N5948" s="21">
        <v>33</v>
      </c>
      <c r="O5948" s="21" t="s">
        <v>510</v>
      </c>
      <c r="P5948" s="124" t="s">
        <v>516</v>
      </c>
      <c r="Q5948" s="21">
        <v>2016</v>
      </c>
      <c r="R5948" s="21" t="s">
        <v>1821</v>
      </c>
      <c r="S5948" s="21">
        <v>581743</v>
      </c>
      <c r="T5948" s="116">
        <v>991</v>
      </c>
      <c r="U5948" s="111">
        <v>45</v>
      </c>
      <c r="V5948" s="113">
        <f t="shared" si="1106"/>
        <v>970.07888888888886</v>
      </c>
      <c r="W5948" s="113">
        <f t="shared" si="1107"/>
        <v>20.921111111111145</v>
      </c>
      <c r="X5948" s="112">
        <f t="shared" si="1108"/>
        <v>20921.111111111146</v>
      </c>
      <c r="Y5948" s="111"/>
      <c r="Z5948" s="110">
        <f t="shared" si="1116"/>
        <v>44</v>
      </c>
      <c r="AA5948" s="109">
        <f t="shared" si="1109"/>
        <v>49.550000000000004</v>
      </c>
      <c r="AB5948" s="109">
        <f t="shared" si="1110"/>
        <v>49550.000000000007</v>
      </c>
      <c r="AC5948" s="108">
        <f t="shared" si="1111"/>
        <v>941.45</v>
      </c>
      <c r="AD5948" s="107">
        <f t="shared" si="1112"/>
        <v>2.2222222222222223E-2</v>
      </c>
      <c r="AE5948" s="106">
        <f t="shared" si="1113"/>
        <v>20.921111111111113</v>
      </c>
      <c r="AF5948" s="105">
        <f t="shared" si="1114"/>
        <v>41.842222222222262</v>
      </c>
      <c r="AG5948" s="105">
        <f t="shared" si="1115"/>
        <v>949.15777777777771</v>
      </c>
    </row>
    <row r="5949" spans="1:33" s="88" customFormat="1" x14ac:dyDescent="0.35">
      <c r="A5949" s="21">
        <v>10141103</v>
      </c>
      <c r="B5949" s="115" t="s">
        <v>1665</v>
      </c>
      <c r="C5949" s="115" t="s">
        <v>710</v>
      </c>
      <c r="D5949" s="57" t="s">
        <v>3597</v>
      </c>
      <c r="E5949" s="114" t="str">
        <f t="shared" si="1105"/>
        <v>TRANSFORMADOR MARCA:Fuji Tusco  PTS 914</v>
      </c>
      <c r="F5949" s="57" t="s">
        <v>2402</v>
      </c>
      <c r="G5949" s="21"/>
      <c r="H5949" s="21" t="s">
        <v>494</v>
      </c>
      <c r="I5949" s="21"/>
      <c r="J5949" s="21"/>
      <c r="K5949" s="133" t="s">
        <v>3596</v>
      </c>
      <c r="L5949" s="133" t="s">
        <v>3595</v>
      </c>
      <c r="M5949" s="21">
        <v>100</v>
      </c>
      <c r="N5949" s="21">
        <v>33</v>
      </c>
      <c r="O5949" s="21" t="s">
        <v>510</v>
      </c>
      <c r="P5949" s="124" t="s">
        <v>516</v>
      </c>
      <c r="Q5949" s="21">
        <v>2016</v>
      </c>
      <c r="R5949" s="21" t="s">
        <v>1821</v>
      </c>
      <c r="S5949" s="21">
        <v>581723</v>
      </c>
      <c r="T5949" s="116">
        <v>763</v>
      </c>
      <c r="U5949" s="111">
        <v>45</v>
      </c>
      <c r="V5949" s="113">
        <f t="shared" si="1106"/>
        <v>746.89222222222224</v>
      </c>
      <c r="W5949" s="113">
        <f t="shared" si="1107"/>
        <v>16.107777777777756</v>
      </c>
      <c r="X5949" s="112">
        <f t="shared" si="1108"/>
        <v>16107.777777777756</v>
      </c>
      <c r="Y5949" s="111"/>
      <c r="Z5949" s="110">
        <f t="shared" si="1116"/>
        <v>44</v>
      </c>
      <c r="AA5949" s="109">
        <f t="shared" si="1109"/>
        <v>38.15</v>
      </c>
      <c r="AB5949" s="109">
        <f t="shared" si="1110"/>
        <v>38150</v>
      </c>
      <c r="AC5949" s="108">
        <f t="shared" si="1111"/>
        <v>724.85</v>
      </c>
      <c r="AD5949" s="107">
        <f t="shared" si="1112"/>
        <v>2.2222222222222223E-2</v>
      </c>
      <c r="AE5949" s="106">
        <f t="shared" si="1113"/>
        <v>16.10777777777778</v>
      </c>
      <c r="AF5949" s="105">
        <f t="shared" si="1114"/>
        <v>32.21555555555554</v>
      </c>
      <c r="AG5949" s="105">
        <f t="shared" si="1115"/>
        <v>730.78444444444449</v>
      </c>
    </row>
    <row r="5950" spans="1:33" s="88" customFormat="1" x14ac:dyDescent="0.35">
      <c r="A5950" s="21">
        <v>10141103</v>
      </c>
      <c r="B5950" s="115" t="s">
        <v>1665</v>
      </c>
      <c r="C5950" s="115" t="s">
        <v>710</v>
      </c>
      <c r="D5950" s="57" t="s">
        <v>3594</v>
      </c>
      <c r="E5950" s="114" t="str">
        <f t="shared" si="1105"/>
        <v>TRANSFORMADOR MARCA:Fuji Tusco  PTS 915</v>
      </c>
      <c r="F5950" s="57" t="s">
        <v>2402</v>
      </c>
      <c r="G5950" s="21"/>
      <c r="H5950" s="21" t="s">
        <v>494</v>
      </c>
      <c r="I5950" s="21"/>
      <c r="J5950" s="21"/>
      <c r="K5950" s="133" t="s">
        <v>3593</v>
      </c>
      <c r="L5950" s="133" t="s">
        <v>3592</v>
      </c>
      <c r="M5950" s="21">
        <v>100</v>
      </c>
      <c r="N5950" s="21">
        <v>33</v>
      </c>
      <c r="O5950" s="21" t="s">
        <v>510</v>
      </c>
      <c r="P5950" s="124" t="s">
        <v>516</v>
      </c>
      <c r="Q5950" s="21">
        <v>2016</v>
      </c>
      <c r="R5950" s="21" t="s">
        <v>1821</v>
      </c>
      <c r="S5950" s="21">
        <v>581719</v>
      </c>
      <c r="T5950" s="116">
        <v>763</v>
      </c>
      <c r="U5950" s="111">
        <v>45</v>
      </c>
      <c r="V5950" s="113">
        <f t="shared" si="1106"/>
        <v>746.89222222222224</v>
      </c>
      <c r="W5950" s="113">
        <f t="shared" si="1107"/>
        <v>16.107777777777756</v>
      </c>
      <c r="X5950" s="112">
        <f t="shared" si="1108"/>
        <v>16107.777777777756</v>
      </c>
      <c r="Y5950" s="111"/>
      <c r="Z5950" s="110">
        <f t="shared" si="1116"/>
        <v>44</v>
      </c>
      <c r="AA5950" s="109">
        <f t="shared" si="1109"/>
        <v>38.15</v>
      </c>
      <c r="AB5950" s="109">
        <f t="shared" si="1110"/>
        <v>38150</v>
      </c>
      <c r="AC5950" s="108">
        <f t="shared" si="1111"/>
        <v>724.85</v>
      </c>
      <c r="AD5950" s="107">
        <f t="shared" si="1112"/>
        <v>2.2222222222222223E-2</v>
      </c>
      <c r="AE5950" s="106">
        <f t="shared" si="1113"/>
        <v>16.10777777777778</v>
      </c>
      <c r="AF5950" s="105">
        <f t="shared" si="1114"/>
        <v>32.21555555555554</v>
      </c>
      <c r="AG5950" s="105">
        <f t="shared" si="1115"/>
        <v>730.78444444444449</v>
      </c>
    </row>
    <row r="5951" spans="1:33" s="88" customFormat="1" x14ac:dyDescent="0.35">
      <c r="A5951" s="21">
        <v>10141103</v>
      </c>
      <c r="B5951" s="115" t="s">
        <v>1665</v>
      </c>
      <c r="C5951" s="115" t="s">
        <v>710</v>
      </c>
      <c r="D5951" s="57" t="s">
        <v>3591</v>
      </c>
      <c r="E5951" s="114" t="str">
        <f t="shared" si="1105"/>
        <v>TRANSFORMADOR MARCA:Fuji Tusco  PTS 916</v>
      </c>
      <c r="F5951" s="57" t="s">
        <v>2402</v>
      </c>
      <c r="G5951" s="21"/>
      <c r="H5951" s="21" t="s">
        <v>494</v>
      </c>
      <c r="I5951" s="21"/>
      <c r="J5951" s="21"/>
      <c r="K5951" s="133" t="s">
        <v>3590</v>
      </c>
      <c r="L5951" s="133" t="s">
        <v>3589</v>
      </c>
      <c r="M5951" s="21">
        <v>100</v>
      </c>
      <c r="N5951" s="21">
        <v>33</v>
      </c>
      <c r="O5951" s="21" t="s">
        <v>510</v>
      </c>
      <c r="P5951" s="124" t="s">
        <v>516</v>
      </c>
      <c r="Q5951" s="21">
        <v>2016</v>
      </c>
      <c r="R5951" s="21" t="s">
        <v>1821</v>
      </c>
      <c r="S5951" s="21">
        <v>581726</v>
      </c>
      <c r="T5951" s="116">
        <v>763</v>
      </c>
      <c r="U5951" s="111">
        <v>45</v>
      </c>
      <c r="V5951" s="113">
        <f t="shared" si="1106"/>
        <v>746.89222222222224</v>
      </c>
      <c r="W5951" s="113">
        <f t="shared" si="1107"/>
        <v>16.107777777777756</v>
      </c>
      <c r="X5951" s="112">
        <f t="shared" si="1108"/>
        <v>16107.777777777756</v>
      </c>
      <c r="Y5951" s="111"/>
      <c r="Z5951" s="110">
        <f t="shared" si="1116"/>
        <v>44</v>
      </c>
      <c r="AA5951" s="109">
        <f t="shared" si="1109"/>
        <v>38.15</v>
      </c>
      <c r="AB5951" s="109">
        <f t="shared" si="1110"/>
        <v>38150</v>
      </c>
      <c r="AC5951" s="108">
        <f t="shared" si="1111"/>
        <v>724.85</v>
      </c>
      <c r="AD5951" s="107">
        <f t="shared" si="1112"/>
        <v>2.2222222222222223E-2</v>
      </c>
      <c r="AE5951" s="106">
        <f t="shared" si="1113"/>
        <v>16.10777777777778</v>
      </c>
      <c r="AF5951" s="105">
        <f t="shared" si="1114"/>
        <v>32.21555555555554</v>
      </c>
      <c r="AG5951" s="105">
        <f t="shared" si="1115"/>
        <v>730.78444444444449</v>
      </c>
    </row>
    <row r="5952" spans="1:33" s="88" customFormat="1" x14ac:dyDescent="0.35">
      <c r="A5952" s="21">
        <v>10141103</v>
      </c>
      <c r="B5952" s="115" t="s">
        <v>1665</v>
      </c>
      <c r="C5952" s="115" t="s">
        <v>710</v>
      </c>
      <c r="D5952" s="21" t="s">
        <v>3588</v>
      </c>
      <c r="E5952" s="114" t="str">
        <f t="shared" si="1105"/>
        <v>TRANSFORMADOR MARCA:Fuji Tusco  PTS 922</v>
      </c>
      <c r="F5952" s="57" t="s">
        <v>2402</v>
      </c>
      <c r="G5952" s="21"/>
      <c r="H5952" s="21" t="s">
        <v>494</v>
      </c>
      <c r="I5952" s="21"/>
      <c r="J5952" s="21"/>
      <c r="K5952" s="133" t="s">
        <v>3587</v>
      </c>
      <c r="L5952" s="133" t="s">
        <v>3586</v>
      </c>
      <c r="M5952" s="21">
        <v>100</v>
      </c>
      <c r="N5952" s="21">
        <v>33</v>
      </c>
      <c r="O5952" s="21" t="s">
        <v>510</v>
      </c>
      <c r="P5952" s="124" t="s">
        <v>516</v>
      </c>
      <c r="Q5952" s="21">
        <v>2016</v>
      </c>
      <c r="R5952" s="21" t="s">
        <v>1821</v>
      </c>
      <c r="S5952" s="21">
        <v>581727</v>
      </c>
      <c r="T5952" s="116">
        <v>763</v>
      </c>
      <c r="U5952" s="111">
        <v>45</v>
      </c>
      <c r="V5952" s="113">
        <f t="shared" si="1106"/>
        <v>746.89222222222224</v>
      </c>
      <c r="W5952" s="113">
        <f t="shared" si="1107"/>
        <v>16.107777777777756</v>
      </c>
      <c r="X5952" s="112">
        <f t="shared" si="1108"/>
        <v>16107.777777777756</v>
      </c>
      <c r="Y5952" s="111"/>
      <c r="Z5952" s="110">
        <f t="shared" si="1116"/>
        <v>44</v>
      </c>
      <c r="AA5952" s="109">
        <f t="shared" si="1109"/>
        <v>38.15</v>
      </c>
      <c r="AB5952" s="109">
        <f t="shared" si="1110"/>
        <v>38150</v>
      </c>
      <c r="AC5952" s="108">
        <f t="shared" si="1111"/>
        <v>724.85</v>
      </c>
      <c r="AD5952" s="107">
        <f t="shared" si="1112"/>
        <v>2.2222222222222223E-2</v>
      </c>
      <c r="AE5952" s="106">
        <f t="shared" si="1113"/>
        <v>16.10777777777778</v>
      </c>
      <c r="AF5952" s="105">
        <f t="shared" si="1114"/>
        <v>32.21555555555554</v>
      </c>
      <c r="AG5952" s="105">
        <f t="shared" si="1115"/>
        <v>730.78444444444449</v>
      </c>
    </row>
    <row r="5953" spans="1:33" s="88" customFormat="1" x14ac:dyDescent="0.35">
      <c r="A5953" s="21">
        <v>10141103</v>
      </c>
      <c r="B5953" s="115" t="s">
        <v>1665</v>
      </c>
      <c r="C5953" s="115" t="s">
        <v>710</v>
      </c>
      <c r="D5953" s="21" t="s">
        <v>3585</v>
      </c>
      <c r="E5953" s="114" t="str">
        <f t="shared" si="1105"/>
        <v>TRANSFORMADOR MARCA:Fuji Tusco  PTS 1143</v>
      </c>
      <c r="F5953" s="57" t="s">
        <v>2402</v>
      </c>
      <c r="G5953" s="21"/>
      <c r="H5953" s="21" t="s">
        <v>494</v>
      </c>
      <c r="I5953" s="21"/>
      <c r="J5953" s="21"/>
      <c r="K5953" s="133" t="s">
        <v>3584</v>
      </c>
      <c r="L5953" s="133" t="s">
        <v>3583</v>
      </c>
      <c r="M5953" s="21">
        <v>160</v>
      </c>
      <c r="N5953" s="21">
        <v>33</v>
      </c>
      <c r="O5953" s="21" t="s">
        <v>510</v>
      </c>
      <c r="P5953" s="124" t="s">
        <v>516</v>
      </c>
      <c r="Q5953" s="21">
        <v>2016</v>
      </c>
      <c r="R5953" s="21" t="s">
        <v>1821</v>
      </c>
      <c r="S5953" s="21">
        <v>581731</v>
      </c>
      <c r="T5953" s="116">
        <v>991</v>
      </c>
      <c r="U5953" s="111">
        <v>45</v>
      </c>
      <c r="V5953" s="113">
        <f t="shared" si="1106"/>
        <v>970.07888888888886</v>
      </c>
      <c r="W5953" s="113">
        <f t="shared" si="1107"/>
        <v>20.921111111111145</v>
      </c>
      <c r="X5953" s="112">
        <f t="shared" si="1108"/>
        <v>20921.111111111146</v>
      </c>
      <c r="Y5953" s="111"/>
      <c r="Z5953" s="110">
        <f t="shared" si="1116"/>
        <v>44</v>
      </c>
      <c r="AA5953" s="109">
        <f t="shared" si="1109"/>
        <v>49.550000000000004</v>
      </c>
      <c r="AB5953" s="109">
        <f t="shared" si="1110"/>
        <v>49550.000000000007</v>
      </c>
      <c r="AC5953" s="108">
        <f t="shared" si="1111"/>
        <v>941.45</v>
      </c>
      <c r="AD5953" s="107">
        <f t="shared" si="1112"/>
        <v>2.2222222222222223E-2</v>
      </c>
      <c r="AE5953" s="106">
        <f t="shared" si="1113"/>
        <v>20.921111111111113</v>
      </c>
      <c r="AF5953" s="105">
        <f t="shared" si="1114"/>
        <v>41.842222222222262</v>
      </c>
      <c r="AG5953" s="105">
        <f t="shared" si="1115"/>
        <v>949.15777777777771</v>
      </c>
    </row>
    <row r="5954" spans="1:33" s="88" customFormat="1" x14ac:dyDescent="0.35">
      <c r="A5954" s="21">
        <v>10141103</v>
      </c>
      <c r="B5954" s="115" t="s">
        <v>1665</v>
      </c>
      <c r="C5954" s="115" t="s">
        <v>710</v>
      </c>
      <c r="D5954" s="21" t="s">
        <v>3582</v>
      </c>
      <c r="E5954" s="114" t="str">
        <f t="shared" ref="E5954:E6017" si="1117">+CONCATENATE(C5954," ","MARCA:",R5954," ",G5954," ",D5954,)</f>
        <v>TRANSFORMADOR MARCA:Fuji Tusco  PTS 1030</v>
      </c>
      <c r="F5954" s="57" t="s">
        <v>2402</v>
      </c>
      <c r="G5954" s="21"/>
      <c r="H5954" s="21" t="s">
        <v>494</v>
      </c>
      <c r="I5954" s="61"/>
      <c r="J5954" s="61"/>
      <c r="K5954" s="133" t="s">
        <v>3581</v>
      </c>
      <c r="L5954" s="133" t="s">
        <v>3580</v>
      </c>
      <c r="M5954" s="61">
        <v>200</v>
      </c>
      <c r="N5954" s="21">
        <v>33</v>
      </c>
      <c r="O5954" s="21" t="s">
        <v>510</v>
      </c>
      <c r="P5954" s="124" t="s">
        <v>516</v>
      </c>
      <c r="Q5954" s="61">
        <v>2016</v>
      </c>
      <c r="R5954" s="21" t="s">
        <v>1821</v>
      </c>
      <c r="S5954" s="21">
        <v>581713</v>
      </c>
      <c r="T5954" s="116">
        <v>991</v>
      </c>
      <c r="U5954" s="111">
        <v>45</v>
      </c>
      <c r="V5954" s="113">
        <f t="shared" ref="V5954:V6017" si="1118">((Z5954/U5954)*(T5954-AA5954))+AA5954</f>
        <v>970.07888888888886</v>
      </c>
      <c r="W5954" s="113">
        <f t="shared" ref="W5954:W6017" si="1119">+T5954-V5954</f>
        <v>20.921111111111145</v>
      </c>
      <c r="X5954" s="112">
        <f t="shared" ref="X5954:X6017" si="1120">+W5954*1000</f>
        <v>20921.111111111146</v>
      </c>
      <c r="Y5954" s="111"/>
      <c r="Z5954" s="110">
        <f t="shared" si="1116"/>
        <v>44</v>
      </c>
      <c r="AA5954" s="109">
        <f t="shared" ref="AA5954:AA6017" si="1121">(5/100*T5954)</f>
        <v>49.550000000000004</v>
      </c>
      <c r="AB5954" s="109">
        <f t="shared" ref="AB5954:AB6017" si="1122">+AA5954*1000</f>
        <v>49550.000000000007</v>
      </c>
      <c r="AC5954" s="108">
        <f t="shared" ref="AC5954:AC6017" si="1123">+T5954-AA5954</f>
        <v>941.45</v>
      </c>
      <c r="AD5954" s="107">
        <f t="shared" ref="AD5954:AD6017" si="1124">1/U5954</f>
        <v>2.2222222222222223E-2</v>
      </c>
      <c r="AE5954" s="106">
        <f t="shared" ref="AE5954:AE6017" si="1125">+AC5954*AD5954</f>
        <v>20.921111111111113</v>
      </c>
      <c r="AF5954" s="105">
        <f t="shared" ref="AF5954:AF6017" si="1126">+T5954-V5954+AE5954</f>
        <v>41.842222222222262</v>
      </c>
      <c r="AG5954" s="105">
        <f t="shared" ref="AG5954:AG6017" si="1127">+V5954-AE5954</f>
        <v>949.15777777777771</v>
      </c>
    </row>
    <row r="5955" spans="1:33" s="88" customFormat="1" x14ac:dyDescent="0.35">
      <c r="A5955" s="21">
        <v>10141103</v>
      </c>
      <c r="B5955" s="115" t="s">
        <v>1665</v>
      </c>
      <c r="C5955" s="115" t="s">
        <v>710</v>
      </c>
      <c r="D5955" s="21" t="s">
        <v>3579</v>
      </c>
      <c r="E5955" s="114" t="str">
        <f t="shared" si="1117"/>
        <v>TRANSFORMADOR MARCA:Fuji Tusco  PTS 1029</v>
      </c>
      <c r="F5955" s="57" t="s">
        <v>2402</v>
      </c>
      <c r="G5955" s="21"/>
      <c r="H5955" s="21" t="s">
        <v>494</v>
      </c>
      <c r="I5955" s="21"/>
      <c r="J5955" s="21"/>
      <c r="K5955" s="133" t="s">
        <v>3578</v>
      </c>
      <c r="L5955" s="133" t="s">
        <v>3577</v>
      </c>
      <c r="M5955" s="21">
        <v>200</v>
      </c>
      <c r="N5955" s="21">
        <v>33</v>
      </c>
      <c r="O5955" s="21" t="s">
        <v>510</v>
      </c>
      <c r="P5955" s="124" t="s">
        <v>516</v>
      </c>
      <c r="Q5955" s="61">
        <v>2016</v>
      </c>
      <c r="R5955" s="21" t="s">
        <v>1821</v>
      </c>
      <c r="S5955" s="21">
        <v>581716</v>
      </c>
      <c r="T5955" s="116">
        <v>991</v>
      </c>
      <c r="U5955" s="111">
        <v>45</v>
      </c>
      <c r="V5955" s="113">
        <f t="shared" si="1118"/>
        <v>970.07888888888886</v>
      </c>
      <c r="W5955" s="113">
        <f t="shared" si="1119"/>
        <v>20.921111111111145</v>
      </c>
      <c r="X5955" s="112">
        <f t="shared" si="1120"/>
        <v>20921.111111111146</v>
      </c>
      <c r="Y5955" s="111"/>
      <c r="Z5955" s="110">
        <f t="shared" si="1116"/>
        <v>44</v>
      </c>
      <c r="AA5955" s="109">
        <f t="shared" si="1121"/>
        <v>49.550000000000004</v>
      </c>
      <c r="AB5955" s="109">
        <f t="shared" si="1122"/>
        <v>49550.000000000007</v>
      </c>
      <c r="AC5955" s="108">
        <f t="shared" si="1123"/>
        <v>941.45</v>
      </c>
      <c r="AD5955" s="107">
        <f t="shared" si="1124"/>
        <v>2.2222222222222223E-2</v>
      </c>
      <c r="AE5955" s="106">
        <f t="shared" si="1125"/>
        <v>20.921111111111113</v>
      </c>
      <c r="AF5955" s="105">
        <f t="shared" si="1126"/>
        <v>41.842222222222262</v>
      </c>
      <c r="AG5955" s="105">
        <f t="shared" si="1127"/>
        <v>949.15777777777771</v>
      </c>
    </row>
    <row r="5956" spans="1:33" s="88" customFormat="1" x14ac:dyDescent="0.35">
      <c r="A5956" s="21">
        <v>10141103</v>
      </c>
      <c r="B5956" s="115" t="s">
        <v>1665</v>
      </c>
      <c r="C5956" s="115" t="s">
        <v>710</v>
      </c>
      <c r="D5956" s="21" t="s">
        <v>3576</v>
      </c>
      <c r="E5956" s="114" t="str">
        <f t="shared" si="1117"/>
        <v>TRANSFORMADOR MARCA:Fuji Tusco  PTS 1026</v>
      </c>
      <c r="F5956" s="57" t="s">
        <v>2402</v>
      </c>
      <c r="G5956" s="21"/>
      <c r="H5956" s="21" t="s">
        <v>494</v>
      </c>
      <c r="I5956" s="21"/>
      <c r="J5956" s="21"/>
      <c r="K5956" s="133" t="s">
        <v>3575</v>
      </c>
      <c r="L5956" s="133" t="s">
        <v>3574</v>
      </c>
      <c r="M5956" s="21">
        <v>200</v>
      </c>
      <c r="N5956" s="21">
        <v>33</v>
      </c>
      <c r="O5956" s="21" t="s">
        <v>510</v>
      </c>
      <c r="P5956" s="124" t="s">
        <v>516</v>
      </c>
      <c r="Q5956" s="61">
        <v>2016</v>
      </c>
      <c r="R5956" s="21" t="s">
        <v>1821</v>
      </c>
      <c r="S5956" s="21">
        <v>591130</v>
      </c>
      <c r="T5956" s="116">
        <v>991</v>
      </c>
      <c r="U5956" s="111">
        <v>45</v>
      </c>
      <c r="V5956" s="113">
        <f t="shared" si="1118"/>
        <v>970.07888888888886</v>
      </c>
      <c r="W5956" s="113">
        <f t="shared" si="1119"/>
        <v>20.921111111111145</v>
      </c>
      <c r="X5956" s="112">
        <f t="shared" si="1120"/>
        <v>20921.111111111146</v>
      </c>
      <c r="Y5956" s="111"/>
      <c r="Z5956" s="110">
        <f t="shared" si="1116"/>
        <v>44</v>
      </c>
      <c r="AA5956" s="109">
        <f t="shared" si="1121"/>
        <v>49.550000000000004</v>
      </c>
      <c r="AB5956" s="109">
        <f t="shared" si="1122"/>
        <v>49550.000000000007</v>
      </c>
      <c r="AC5956" s="108">
        <f t="shared" si="1123"/>
        <v>941.45</v>
      </c>
      <c r="AD5956" s="107">
        <f t="shared" si="1124"/>
        <v>2.2222222222222223E-2</v>
      </c>
      <c r="AE5956" s="106">
        <f t="shared" si="1125"/>
        <v>20.921111111111113</v>
      </c>
      <c r="AF5956" s="105">
        <f t="shared" si="1126"/>
        <v>41.842222222222262</v>
      </c>
      <c r="AG5956" s="105">
        <f t="shared" si="1127"/>
        <v>949.15777777777771</v>
      </c>
    </row>
    <row r="5957" spans="1:33" s="88" customFormat="1" x14ac:dyDescent="0.35">
      <c r="A5957" s="21">
        <v>10141103</v>
      </c>
      <c r="B5957" s="115" t="s">
        <v>1665</v>
      </c>
      <c r="C5957" s="115" t="s">
        <v>710</v>
      </c>
      <c r="D5957" s="21" t="s">
        <v>3573</v>
      </c>
      <c r="E5957" s="114" t="str">
        <f t="shared" si="1117"/>
        <v>TRANSFORMADOR MARCA:Fuji Tusco  PTS 1023</v>
      </c>
      <c r="F5957" s="57" t="s">
        <v>2402</v>
      </c>
      <c r="G5957" s="21"/>
      <c r="H5957" s="21" t="s">
        <v>494</v>
      </c>
      <c r="I5957" s="21"/>
      <c r="J5957" s="21"/>
      <c r="K5957" s="133" t="s">
        <v>3572</v>
      </c>
      <c r="L5957" s="133" t="s">
        <v>3571</v>
      </c>
      <c r="M5957" s="21">
        <v>200</v>
      </c>
      <c r="N5957" s="21">
        <v>33</v>
      </c>
      <c r="O5957" s="21" t="s">
        <v>510</v>
      </c>
      <c r="P5957" s="124" t="s">
        <v>516</v>
      </c>
      <c r="Q5957" s="61">
        <v>2016</v>
      </c>
      <c r="R5957" s="21" t="s">
        <v>1821</v>
      </c>
      <c r="S5957" s="21">
        <v>591132</v>
      </c>
      <c r="T5957" s="116">
        <v>991</v>
      </c>
      <c r="U5957" s="111">
        <v>45</v>
      </c>
      <c r="V5957" s="113">
        <f t="shared" si="1118"/>
        <v>970.07888888888886</v>
      </c>
      <c r="W5957" s="113">
        <f t="shared" si="1119"/>
        <v>20.921111111111145</v>
      </c>
      <c r="X5957" s="112">
        <f t="shared" si="1120"/>
        <v>20921.111111111146</v>
      </c>
      <c r="Y5957" s="111"/>
      <c r="Z5957" s="110">
        <f t="shared" si="1116"/>
        <v>44</v>
      </c>
      <c r="AA5957" s="109">
        <f t="shared" si="1121"/>
        <v>49.550000000000004</v>
      </c>
      <c r="AB5957" s="109">
        <f t="shared" si="1122"/>
        <v>49550.000000000007</v>
      </c>
      <c r="AC5957" s="108">
        <f t="shared" si="1123"/>
        <v>941.45</v>
      </c>
      <c r="AD5957" s="107">
        <f t="shared" si="1124"/>
        <v>2.2222222222222223E-2</v>
      </c>
      <c r="AE5957" s="106">
        <f t="shared" si="1125"/>
        <v>20.921111111111113</v>
      </c>
      <c r="AF5957" s="105">
        <f t="shared" si="1126"/>
        <v>41.842222222222262</v>
      </c>
      <c r="AG5957" s="105">
        <f t="shared" si="1127"/>
        <v>949.15777777777771</v>
      </c>
    </row>
    <row r="5958" spans="1:33" s="88" customFormat="1" x14ac:dyDescent="0.35">
      <c r="A5958" s="21">
        <v>10141103</v>
      </c>
      <c r="B5958" s="115" t="s">
        <v>1665</v>
      </c>
      <c r="C5958" s="115" t="s">
        <v>710</v>
      </c>
      <c r="D5958" s="21" t="s">
        <v>3570</v>
      </c>
      <c r="E5958" s="114" t="str">
        <f t="shared" si="1117"/>
        <v>TRANSFORMADOR MARCA:Fuji Tusco  PTS 1022</v>
      </c>
      <c r="F5958" s="57" t="s">
        <v>2402</v>
      </c>
      <c r="G5958" s="21"/>
      <c r="H5958" s="21" t="s">
        <v>494</v>
      </c>
      <c r="I5958" s="21"/>
      <c r="J5958" s="21"/>
      <c r="K5958" s="133" t="s">
        <v>3569</v>
      </c>
      <c r="L5958" s="133" t="s">
        <v>3568</v>
      </c>
      <c r="M5958" s="21">
        <v>200</v>
      </c>
      <c r="N5958" s="21">
        <v>33</v>
      </c>
      <c r="O5958" s="21" t="s">
        <v>510</v>
      </c>
      <c r="P5958" s="124" t="s">
        <v>516</v>
      </c>
      <c r="Q5958" s="61">
        <v>2016</v>
      </c>
      <c r="R5958" s="21" t="s">
        <v>1821</v>
      </c>
      <c r="S5958" s="21">
        <v>581715</v>
      </c>
      <c r="T5958" s="116">
        <v>991</v>
      </c>
      <c r="U5958" s="111">
        <v>45</v>
      </c>
      <c r="V5958" s="113">
        <f t="shared" si="1118"/>
        <v>970.07888888888886</v>
      </c>
      <c r="W5958" s="113">
        <f t="shared" si="1119"/>
        <v>20.921111111111145</v>
      </c>
      <c r="X5958" s="112">
        <f t="shared" si="1120"/>
        <v>20921.111111111146</v>
      </c>
      <c r="Y5958" s="111"/>
      <c r="Z5958" s="110">
        <f t="shared" si="1116"/>
        <v>44</v>
      </c>
      <c r="AA5958" s="109">
        <f t="shared" si="1121"/>
        <v>49.550000000000004</v>
      </c>
      <c r="AB5958" s="109">
        <f t="shared" si="1122"/>
        <v>49550.000000000007</v>
      </c>
      <c r="AC5958" s="108">
        <f t="shared" si="1123"/>
        <v>941.45</v>
      </c>
      <c r="AD5958" s="107">
        <f t="shared" si="1124"/>
        <v>2.2222222222222223E-2</v>
      </c>
      <c r="AE5958" s="106">
        <f t="shared" si="1125"/>
        <v>20.921111111111113</v>
      </c>
      <c r="AF5958" s="105">
        <f t="shared" si="1126"/>
        <v>41.842222222222262</v>
      </c>
      <c r="AG5958" s="105">
        <f t="shared" si="1127"/>
        <v>949.15777777777771</v>
      </c>
    </row>
    <row r="5959" spans="1:33" s="88" customFormat="1" x14ac:dyDescent="0.35">
      <c r="A5959" s="21">
        <v>10141103</v>
      </c>
      <c r="B5959" s="115" t="s">
        <v>1665</v>
      </c>
      <c r="C5959" s="115" t="s">
        <v>710</v>
      </c>
      <c r="D5959" s="21" t="s">
        <v>3567</v>
      </c>
      <c r="E5959" s="114" t="str">
        <f t="shared" si="1117"/>
        <v>TRANSFORMADOR MARCA:Fuji Tusco  PTS 946</v>
      </c>
      <c r="F5959" s="57" t="s">
        <v>2402</v>
      </c>
      <c r="G5959" s="21"/>
      <c r="H5959" s="21" t="s">
        <v>494</v>
      </c>
      <c r="I5959" s="21"/>
      <c r="J5959" s="21"/>
      <c r="K5959" s="133" t="s">
        <v>3566</v>
      </c>
      <c r="L5959" s="133" t="s">
        <v>3565</v>
      </c>
      <c r="M5959" s="21">
        <v>160</v>
      </c>
      <c r="N5959" s="21">
        <v>33</v>
      </c>
      <c r="O5959" s="21" t="s">
        <v>510</v>
      </c>
      <c r="P5959" s="124" t="s">
        <v>516</v>
      </c>
      <c r="Q5959" s="61">
        <v>2016</v>
      </c>
      <c r="R5959" s="21" t="s">
        <v>1821</v>
      </c>
      <c r="S5959" s="21">
        <v>581733</v>
      </c>
      <c r="T5959" s="116">
        <v>991</v>
      </c>
      <c r="U5959" s="111">
        <v>45</v>
      </c>
      <c r="V5959" s="113">
        <f t="shared" si="1118"/>
        <v>970.07888888888886</v>
      </c>
      <c r="W5959" s="113">
        <f t="shared" si="1119"/>
        <v>20.921111111111145</v>
      </c>
      <c r="X5959" s="112">
        <f t="shared" si="1120"/>
        <v>20921.111111111146</v>
      </c>
      <c r="Y5959" s="111"/>
      <c r="Z5959" s="110">
        <f t="shared" si="1116"/>
        <v>44</v>
      </c>
      <c r="AA5959" s="109">
        <f t="shared" si="1121"/>
        <v>49.550000000000004</v>
      </c>
      <c r="AB5959" s="109">
        <f t="shared" si="1122"/>
        <v>49550.000000000007</v>
      </c>
      <c r="AC5959" s="108">
        <f t="shared" si="1123"/>
        <v>941.45</v>
      </c>
      <c r="AD5959" s="107">
        <f t="shared" si="1124"/>
        <v>2.2222222222222223E-2</v>
      </c>
      <c r="AE5959" s="106">
        <f t="shared" si="1125"/>
        <v>20.921111111111113</v>
      </c>
      <c r="AF5959" s="105">
        <f t="shared" si="1126"/>
        <v>41.842222222222262</v>
      </c>
      <c r="AG5959" s="105">
        <f t="shared" si="1127"/>
        <v>949.15777777777771</v>
      </c>
    </row>
    <row r="5960" spans="1:33" s="88" customFormat="1" x14ac:dyDescent="0.35">
      <c r="A5960" s="21">
        <v>10141103</v>
      </c>
      <c r="B5960" s="115" t="s">
        <v>1665</v>
      </c>
      <c r="C5960" s="115" t="s">
        <v>710</v>
      </c>
      <c r="D5960" s="21" t="s">
        <v>3564</v>
      </c>
      <c r="E5960" s="114" t="str">
        <f t="shared" si="1117"/>
        <v>TRANSFORMADOR MARCA:Fuji Tusco  PTS 939</v>
      </c>
      <c r="F5960" s="57" t="s">
        <v>2402</v>
      </c>
      <c r="G5960" s="21"/>
      <c r="H5960" s="21" t="s">
        <v>494</v>
      </c>
      <c r="I5960" s="21"/>
      <c r="J5960" s="21"/>
      <c r="K5960" s="133" t="s">
        <v>3563</v>
      </c>
      <c r="L5960" s="133" t="s">
        <v>3562</v>
      </c>
      <c r="M5960" s="21">
        <v>160</v>
      </c>
      <c r="N5960" s="21">
        <v>33</v>
      </c>
      <c r="O5960" s="21" t="s">
        <v>510</v>
      </c>
      <c r="P5960" s="124" t="s">
        <v>516</v>
      </c>
      <c r="Q5960" s="21">
        <v>2016</v>
      </c>
      <c r="R5960" s="21" t="s">
        <v>1821</v>
      </c>
      <c r="S5960" s="21">
        <v>581334</v>
      </c>
      <c r="T5960" s="116">
        <v>991</v>
      </c>
      <c r="U5960" s="111">
        <v>45</v>
      </c>
      <c r="V5960" s="113">
        <f t="shared" si="1118"/>
        <v>970.07888888888886</v>
      </c>
      <c r="W5960" s="113">
        <f t="shared" si="1119"/>
        <v>20.921111111111145</v>
      </c>
      <c r="X5960" s="112">
        <f t="shared" si="1120"/>
        <v>20921.111111111146</v>
      </c>
      <c r="Y5960" s="111"/>
      <c r="Z5960" s="110">
        <f t="shared" si="1116"/>
        <v>44</v>
      </c>
      <c r="AA5960" s="109">
        <f t="shared" si="1121"/>
        <v>49.550000000000004</v>
      </c>
      <c r="AB5960" s="109">
        <f t="shared" si="1122"/>
        <v>49550.000000000007</v>
      </c>
      <c r="AC5960" s="108">
        <f t="shared" si="1123"/>
        <v>941.45</v>
      </c>
      <c r="AD5960" s="107">
        <f t="shared" si="1124"/>
        <v>2.2222222222222223E-2</v>
      </c>
      <c r="AE5960" s="106">
        <f t="shared" si="1125"/>
        <v>20.921111111111113</v>
      </c>
      <c r="AF5960" s="105">
        <f t="shared" si="1126"/>
        <v>41.842222222222262</v>
      </c>
      <c r="AG5960" s="105">
        <f t="shared" si="1127"/>
        <v>949.15777777777771</v>
      </c>
    </row>
    <row r="5961" spans="1:33" s="88" customFormat="1" x14ac:dyDescent="0.35">
      <c r="A5961" s="21">
        <v>10141103</v>
      </c>
      <c r="B5961" s="115" t="s">
        <v>1665</v>
      </c>
      <c r="C5961" s="115" t="s">
        <v>710</v>
      </c>
      <c r="D5961" s="57" t="s">
        <v>3561</v>
      </c>
      <c r="E5961" s="114" t="str">
        <f t="shared" si="1117"/>
        <v>TRANSFORMADOR MARCA:Fuji Tusco  PTS 891</v>
      </c>
      <c r="F5961" s="57" t="s">
        <v>2402</v>
      </c>
      <c r="G5961" s="21"/>
      <c r="H5961" s="21" t="s">
        <v>494</v>
      </c>
      <c r="I5961" s="21"/>
      <c r="J5961" s="21"/>
      <c r="K5961" s="133" t="s">
        <v>3560</v>
      </c>
      <c r="L5961" s="133" t="s">
        <v>3559</v>
      </c>
      <c r="M5961" s="21">
        <v>160</v>
      </c>
      <c r="N5961" s="21">
        <v>33</v>
      </c>
      <c r="O5961" s="21" t="s">
        <v>510</v>
      </c>
      <c r="P5961" s="124" t="s">
        <v>516</v>
      </c>
      <c r="Q5961" s="21">
        <v>2016</v>
      </c>
      <c r="R5961" s="21" t="s">
        <v>1821</v>
      </c>
      <c r="S5961" s="21">
        <v>581738</v>
      </c>
      <c r="T5961" s="116">
        <v>991</v>
      </c>
      <c r="U5961" s="111">
        <v>45</v>
      </c>
      <c r="V5961" s="113">
        <f t="shared" si="1118"/>
        <v>970.07888888888886</v>
      </c>
      <c r="W5961" s="113">
        <f t="shared" si="1119"/>
        <v>20.921111111111145</v>
      </c>
      <c r="X5961" s="112">
        <f t="shared" si="1120"/>
        <v>20921.111111111146</v>
      </c>
      <c r="Y5961" s="111"/>
      <c r="Z5961" s="110">
        <f t="shared" si="1116"/>
        <v>44</v>
      </c>
      <c r="AA5961" s="109">
        <f t="shared" si="1121"/>
        <v>49.550000000000004</v>
      </c>
      <c r="AB5961" s="109">
        <f t="shared" si="1122"/>
        <v>49550.000000000007</v>
      </c>
      <c r="AC5961" s="108">
        <f t="shared" si="1123"/>
        <v>941.45</v>
      </c>
      <c r="AD5961" s="107">
        <f t="shared" si="1124"/>
        <v>2.2222222222222223E-2</v>
      </c>
      <c r="AE5961" s="106">
        <f t="shared" si="1125"/>
        <v>20.921111111111113</v>
      </c>
      <c r="AF5961" s="105">
        <f t="shared" si="1126"/>
        <v>41.842222222222262</v>
      </c>
      <c r="AG5961" s="105">
        <f t="shared" si="1127"/>
        <v>949.15777777777771</v>
      </c>
    </row>
    <row r="5962" spans="1:33" s="88" customFormat="1" x14ac:dyDescent="0.35">
      <c r="A5962" s="21">
        <v>10141103</v>
      </c>
      <c r="B5962" s="115" t="s">
        <v>1665</v>
      </c>
      <c r="C5962" s="115" t="s">
        <v>710</v>
      </c>
      <c r="D5962" s="57" t="s">
        <v>3558</v>
      </c>
      <c r="E5962" s="114" t="str">
        <f t="shared" si="1117"/>
        <v>TRANSFORMADOR MARCA:Fuji Tusco  PTS 892</v>
      </c>
      <c r="F5962" s="57" t="s">
        <v>2402</v>
      </c>
      <c r="G5962" s="21"/>
      <c r="H5962" s="21" t="s">
        <v>494</v>
      </c>
      <c r="I5962" s="21"/>
      <c r="J5962" s="21"/>
      <c r="K5962" s="133" t="s">
        <v>3557</v>
      </c>
      <c r="L5962" s="133" t="s">
        <v>3556</v>
      </c>
      <c r="M5962" s="21">
        <v>160</v>
      </c>
      <c r="N5962" s="21">
        <v>33</v>
      </c>
      <c r="O5962" s="21" t="s">
        <v>510</v>
      </c>
      <c r="P5962" s="124" t="s">
        <v>516</v>
      </c>
      <c r="Q5962" s="21">
        <v>2016</v>
      </c>
      <c r="R5962" s="21" t="s">
        <v>1821</v>
      </c>
      <c r="S5962" s="21">
        <v>581735</v>
      </c>
      <c r="T5962" s="116">
        <v>991</v>
      </c>
      <c r="U5962" s="111">
        <v>45</v>
      </c>
      <c r="V5962" s="113">
        <f t="shared" si="1118"/>
        <v>970.07888888888886</v>
      </c>
      <c r="W5962" s="113">
        <f t="shared" si="1119"/>
        <v>20.921111111111145</v>
      </c>
      <c r="X5962" s="112">
        <f t="shared" si="1120"/>
        <v>20921.111111111146</v>
      </c>
      <c r="Y5962" s="111"/>
      <c r="Z5962" s="110">
        <f t="shared" si="1116"/>
        <v>44</v>
      </c>
      <c r="AA5962" s="109">
        <f t="shared" si="1121"/>
        <v>49.550000000000004</v>
      </c>
      <c r="AB5962" s="109">
        <f t="shared" si="1122"/>
        <v>49550.000000000007</v>
      </c>
      <c r="AC5962" s="108">
        <f t="shared" si="1123"/>
        <v>941.45</v>
      </c>
      <c r="AD5962" s="107">
        <f t="shared" si="1124"/>
        <v>2.2222222222222223E-2</v>
      </c>
      <c r="AE5962" s="106">
        <f t="shared" si="1125"/>
        <v>20.921111111111113</v>
      </c>
      <c r="AF5962" s="105">
        <f t="shared" si="1126"/>
        <v>41.842222222222262</v>
      </c>
      <c r="AG5962" s="105">
        <f t="shared" si="1127"/>
        <v>949.15777777777771</v>
      </c>
    </row>
    <row r="5963" spans="1:33" s="88" customFormat="1" x14ac:dyDescent="0.35">
      <c r="A5963" s="21">
        <v>10141103</v>
      </c>
      <c r="B5963" s="115" t="s">
        <v>1665</v>
      </c>
      <c r="C5963" s="115" t="s">
        <v>710</v>
      </c>
      <c r="D5963" s="57" t="s">
        <v>3555</v>
      </c>
      <c r="E5963" s="114" t="str">
        <f t="shared" si="1117"/>
        <v>TRANSFORMADOR MARCA:Fuji Tusco  PTS 896</v>
      </c>
      <c r="F5963" s="57" t="s">
        <v>2402</v>
      </c>
      <c r="G5963" s="21"/>
      <c r="H5963" s="21" t="s">
        <v>494</v>
      </c>
      <c r="I5963" s="21"/>
      <c r="J5963" s="21"/>
      <c r="K5963" s="133" t="s">
        <v>3554</v>
      </c>
      <c r="L5963" s="133" t="s">
        <v>3553</v>
      </c>
      <c r="M5963" s="21">
        <v>100</v>
      </c>
      <c r="N5963" s="21">
        <v>33</v>
      </c>
      <c r="O5963" s="21" t="s">
        <v>510</v>
      </c>
      <c r="P5963" s="124" t="s">
        <v>516</v>
      </c>
      <c r="Q5963" s="21">
        <v>2016</v>
      </c>
      <c r="R5963" s="21" t="s">
        <v>1821</v>
      </c>
      <c r="S5963" s="21">
        <v>581721</v>
      </c>
      <c r="T5963" s="116">
        <v>763</v>
      </c>
      <c r="U5963" s="111">
        <v>45</v>
      </c>
      <c r="V5963" s="113">
        <f t="shared" si="1118"/>
        <v>746.89222222222224</v>
      </c>
      <c r="W5963" s="113">
        <f t="shared" si="1119"/>
        <v>16.107777777777756</v>
      </c>
      <c r="X5963" s="112">
        <f t="shared" si="1120"/>
        <v>16107.777777777756</v>
      </c>
      <c r="Y5963" s="111"/>
      <c r="Z5963" s="110">
        <f t="shared" si="1116"/>
        <v>44</v>
      </c>
      <c r="AA5963" s="109">
        <f t="shared" si="1121"/>
        <v>38.15</v>
      </c>
      <c r="AB5963" s="109">
        <f t="shared" si="1122"/>
        <v>38150</v>
      </c>
      <c r="AC5963" s="108">
        <f t="shared" si="1123"/>
        <v>724.85</v>
      </c>
      <c r="AD5963" s="107">
        <f t="shared" si="1124"/>
        <v>2.2222222222222223E-2</v>
      </c>
      <c r="AE5963" s="106">
        <f t="shared" si="1125"/>
        <v>16.10777777777778</v>
      </c>
      <c r="AF5963" s="105">
        <f t="shared" si="1126"/>
        <v>32.21555555555554</v>
      </c>
      <c r="AG5963" s="105">
        <f t="shared" si="1127"/>
        <v>730.78444444444449</v>
      </c>
    </row>
    <row r="5964" spans="1:33" s="88" customFormat="1" x14ac:dyDescent="0.35">
      <c r="A5964" s="21">
        <v>10141103</v>
      </c>
      <c r="B5964" s="115" t="s">
        <v>1665</v>
      </c>
      <c r="C5964" s="115" t="s">
        <v>710</v>
      </c>
      <c r="D5964" s="57" t="s">
        <v>3552</v>
      </c>
      <c r="E5964" s="114" t="str">
        <f t="shared" si="1117"/>
        <v>TRANSFORMADOR MARCA:Fuji Tusco  PTS 881</v>
      </c>
      <c r="F5964" s="57" t="s">
        <v>2402</v>
      </c>
      <c r="G5964" s="21"/>
      <c r="H5964" s="21" t="s">
        <v>494</v>
      </c>
      <c r="I5964" s="21"/>
      <c r="J5964" s="57"/>
      <c r="K5964" s="133" t="s">
        <v>3551</v>
      </c>
      <c r="L5964" s="133" t="s">
        <v>3550</v>
      </c>
      <c r="M5964" s="21">
        <v>200</v>
      </c>
      <c r="N5964" s="21">
        <v>33</v>
      </c>
      <c r="O5964" s="21" t="s">
        <v>510</v>
      </c>
      <c r="P5964" s="124" t="s">
        <v>516</v>
      </c>
      <c r="Q5964" s="57">
        <v>2016</v>
      </c>
      <c r="R5964" s="57" t="s">
        <v>1821</v>
      </c>
      <c r="S5964" s="57">
        <v>591375</v>
      </c>
      <c r="T5964" s="116">
        <v>991</v>
      </c>
      <c r="U5964" s="111">
        <v>45</v>
      </c>
      <c r="V5964" s="113">
        <f t="shared" si="1118"/>
        <v>970.07888888888886</v>
      </c>
      <c r="W5964" s="113">
        <f t="shared" si="1119"/>
        <v>20.921111111111145</v>
      </c>
      <c r="X5964" s="112">
        <f t="shared" si="1120"/>
        <v>20921.111111111146</v>
      </c>
      <c r="Y5964" s="111"/>
      <c r="Z5964" s="110">
        <f t="shared" si="1116"/>
        <v>44</v>
      </c>
      <c r="AA5964" s="109">
        <f t="shared" si="1121"/>
        <v>49.550000000000004</v>
      </c>
      <c r="AB5964" s="109">
        <f t="shared" si="1122"/>
        <v>49550.000000000007</v>
      </c>
      <c r="AC5964" s="108">
        <f t="shared" si="1123"/>
        <v>941.45</v>
      </c>
      <c r="AD5964" s="107">
        <f t="shared" si="1124"/>
        <v>2.2222222222222223E-2</v>
      </c>
      <c r="AE5964" s="106">
        <f t="shared" si="1125"/>
        <v>20.921111111111113</v>
      </c>
      <c r="AF5964" s="105">
        <f t="shared" si="1126"/>
        <v>41.842222222222262</v>
      </c>
      <c r="AG5964" s="105">
        <f t="shared" si="1127"/>
        <v>949.15777777777771</v>
      </c>
    </row>
    <row r="5965" spans="1:33" s="88" customFormat="1" x14ac:dyDescent="0.35">
      <c r="A5965" s="21">
        <v>10141103</v>
      </c>
      <c r="B5965" s="115" t="s">
        <v>1665</v>
      </c>
      <c r="C5965" s="115" t="s">
        <v>710</v>
      </c>
      <c r="D5965" s="133" t="s">
        <v>3549</v>
      </c>
      <c r="E5965" s="114" t="str">
        <f t="shared" si="1117"/>
        <v>TRANSFORMADOR MARCA:Efacec  PT 376R</v>
      </c>
      <c r="F5965" s="57" t="s">
        <v>2390</v>
      </c>
      <c r="G5965" s="21"/>
      <c r="H5965" s="21" t="s">
        <v>494</v>
      </c>
      <c r="I5965" s="21"/>
      <c r="J5965" s="21"/>
      <c r="K5965" s="133" t="s">
        <v>3548</v>
      </c>
      <c r="L5965" s="133" t="s">
        <v>3547</v>
      </c>
      <c r="M5965" s="21">
        <v>250</v>
      </c>
      <c r="N5965" s="21">
        <v>33</v>
      </c>
      <c r="O5965" s="21" t="s">
        <v>510</v>
      </c>
      <c r="P5965" s="124" t="s">
        <v>516</v>
      </c>
      <c r="Q5965" s="21">
        <v>2016</v>
      </c>
      <c r="R5965" s="21" t="s">
        <v>535</v>
      </c>
      <c r="S5965" s="21" t="s">
        <v>3546</v>
      </c>
      <c r="T5965" s="116">
        <v>991</v>
      </c>
      <c r="U5965" s="111">
        <v>45</v>
      </c>
      <c r="V5965" s="113">
        <f t="shared" si="1118"/>
        <v>970.07888888888886</v>
      </c>
      <c r="W5965" s="113">
        <f t="shared" si="1119"/>
        <v>20.921111111111145</v>
      </c>
      <c r="X5965" s="112">
        <f t="shared" si="1120"/>
        <v>20921.111111111146</v>
      </c>
      <c r="Y5965" s="111"/>
      <c r="Z5965" s="110">
        <f t="shared" si="1116"/>
        <v>44</v>
      </c>
      <c r="AA5965" s="109">
        <f t="shared" si="1121"/>
        <v>49.550000000000004</v>
      </c>
      <c r="AB5965" s="109">
        <f t="shared" si="1122"/>
        <v>49550.000000000007</v>
      </c>
      <c r="AC5965" s="108">
        <f t="shared" si="1123"/>
        <v>941.45</v>
      </c>
      <c r="AD5965" s="107">
        <f t="shared" si="1124"/>
        <v>2.2222222222222223E-2</v>
      </c>
      <c r="AE5965" s="106">
        <f t="shared" si="1125"/>
        <v>20.921111111111113</v>
      </c>
      <c r="AF5965" s="105">
        <f t="shared" si="1126"/>
        <v>41.842222222222262</v>
      </c>
      <c r="AG5965" s="105">
        <f t="shared" si="1127"/>
        <v>949.15777777777771</v>
      </c>
    </row>
    <row r="5966" spans="1:33" s="88" customFormat="1" x14ac:dyDescent="0.35">
      <c r="A5966" s="21">
        <v>10141103</v>
      </c>
      <c r="B5966" s="115" t="s">
        <v>1665</v>
      </c>
      <c r="C5966" s="115" t="s">
        <v>710</v>
      </c>
      <c r="D5966" s="57" t="s">
        <v>3545</v>
      </c>
      <c r="E5966" s="114" t="str">
        <f t="shared" si="1117"/>
        <v>TRANSFORMADOR MARCA:ORMAZABAL  PT 15 RE</v>
      </c>
      <c r="F5966" s="57" t="s">
        <v>3544</v>
      </c>
      <c r="G5966" s="21"/>
      <c r="H5966" s="21" t="s">
        <v>1695</v>
      </c>
      <c r="I5966" s="21"/>
      <c r="J5966" s="21"/>
      <c r="K5966" s="133" t="s">
        <v>3543</v>
      </c>
      <c r="L5966" s="133" t="s">
        <v>3542</v>
      </c>
      <c r="M5966" s="21">
        <v>100</v>
      </c>
      <c r="N5966" s="21">
        <v>33</v>
      </c>
      <c r="O5966" s="21">
        <v>0.4</v>
      </c>
      <c r="P5966" s="124" t="s">
        <v>516</v>
      </c>
      <c r="Q5966" s="21">
        <v>2016</v>
      </c>
      <c r="R5966" s="21" t="s">
        <v>786</v>
      </c>
      <c r="S5966" s="21" t="s">
        <v>332</v>
      </c>
      <c r="T5966" s="116">
        <v>763</v>
      </c>
      <c r="U5966" s="111">
        <v>45</v>
      </c>
      <c r="V5966" s="113">
        <f t="shared" si="1118"/>
        <v>746.89222222222224</v>
      </c>
      <c r="W5966" s="113">
        <f t="shared" si="1119"/>
        <v>16.107777777777756</v>
      </c>
      <c r="X5966" s="112">
        <f t="shared" si="1120"/>
        <v>16107.777777777756</v>
      </c>
      <c r="Y5966" s="111"/>
      <c r="Z5966" s="110">
        <f t="shared" si="1116"/>
        <v>44</v>
      </c>
      <c r="AA5966" s="109">
        <f t="shared" si="1121"/>
        <v>38.15</v>
      </c>
      <c r="AB5966" s="109">
        <f t="shared" si="1122"/>
        <v>38150</v>
      </c>
      <c r="AC5966" s="108">
        <f t="shared" si="1123"/>
        <v>724.85</v>
      </c>
      <c r="AD5966" s="107">
        <f t="shared" si="1124"/>
        <v>2.2222222222222223E-2</v>
      </c>
      <c r="AE5966" s="106">
        <f t="shared" si="1125"/>
        <v>16.10777777777778</v>
      </c>
      <c r="AF5966" s="105">
        <f t="shared" si="1126"/>
        <v>32.21555555555554</v>
      </c>
      <c r="AG5966" s="105">
        <f t="shared" si="1127"/>
        <v>730.78444444444449</v>
      </c>
    </row>
    <row r="5967" spans="1:33" s="88" customFormat="1" x14ac:dyDescent="0.35">
      <c r="A5967" s="21">
        <v>10141103</v>
      </c>
      <c r="B5967" s="115" t="s">
        <v>1665</v>
      </c>
      <c r="C5967" s="115" t="s">
        <v>710</v>
      </c>
      <c r="D5967" s="21" t="s">
        <v>3541</v>
      </c>
      <c r="E5967" s="114" t="str">
        <f t="shared" si="1117"/>
        <v>TRANSFORMADOR MARCA:Zent Transformers  PT 29 RG</v>
      </c>
      <c r="F5967" s="21" t="s">
        <v>3540</v>
      </c>
      <c r="G5967" s="21"/>
      <c r="H5967" s="21" t="s">
        <v>1695</v>
      </c>
      <c r="I5967" s="21"/>
      <c r="J5967" s="57"/>
      <c r="K5967" s="133" t="s">
        <v>3539</v>
      </c>
      <c r="L5967" s="133" t="s">
        <v>3538</v>
      </c>
      <c r="M5967" s="21">
        <v>200</v>
      </c>
      <c r="N5967" s="21">
        <v>33</v>
      </c>
      <c r="O5967" s="21">
        <v>0.4</v>
      </c>
      <c r="P5967" s="124" t="s">
        <v>516</v>
      </c>
      <c r="Q5967" s="57">
        <v>2016</v>
      </c>
      <c r="R5967" s="21" t="s">
        <v>2303</v>
      </c>
      <c r="S5967" s="57" t="s">
        <v>3537</v>
      </c>
      <c r="T5967" s="116">
        <v>991</v>
      </c>
      <c r="U5967" s="111">
        <v>45</v>
      </c>
      <c r="V5967" s="113">
        <f t="shared" si="1118"/>
        <v>970.07888888888886</v>
      </c>
      <c r="W5967" s="113">
        <f t="shared" si="1119"/>
        <v>20.921111111111145</v>
      </c>
      <c r="X5967" s="112">
        <f t="shared" si="1120"/>
        <v>20921.111111111146</v>
      </c>
      <c r="Y5967" s="111"/>
      <c r="Z5967" s="110">
        <f t="shared" si="1116"/>
        <v>44</v>
      </c>
      <c r="AA5967" s="109">
        <f t="shared" si="1121"/>
        <v>49.550000000000004</v>
      </c>
      <c r="AB5967" s="109">
        <f t="shared" si="1122"/>
        <v>49550.000000000007</v>
      </c>
      <c r="AC5967" s="108">
        <f t="shared" si="1123"/>
        <v>941.45</v>
      </c>
      <c r="AD5967" s="107">
        <f t="shared" si="1124"/>
        <v>2.2222222222222223E-2</v>
      </c>
      <c r="AE5967" s="106">
        <f t="shared" si="1125"/>
        <v>20.921111111111113</v>
      </c>
      <c r="AF5967" s="105">
        <f t="shared" si="1126"/>
        <v>41.842222222222262</v>
      </c>
      <c r="AG5967" s="105">
        <f t="shared" si="1127"/>
        <v>949.15777777777771</v>
      </c>
    </row>
    <row r="5968" spans="1:33" s="88" customFormat="1" x14ac:dyDescent="0.35">
      <c r="A5968" s="21">
        <v>10141103</v>
      </c>
      <c r="B5968" s="115" t="s">
        <v>1665</v>
      </c>
      <c r="C5968" s="115" t="s">
        <v>710</v>
      </c>
      <c r="D5968" s="133" t="s">
        <v>3536</v>
      </c>
      <c r="E5968" s="114" t="str">
        <f t="shared" si="1117"/>
        <v>TRANSFORMADOR MARCA:Ormazabal  PT 71R</v>
      </c>
      <c r="F5968" s="21"/>
      <c r="G5968" s="21"/>
      <c r="H5968" s="21" t="s">
        <v>2345</v>
      </c>
      <c r="I5968" s="21"/>
      <c r="J5968" s="21"/>
      <c r="K5968" s="133" t="s">
        <v>3535</v>
      </c>
      <c r="L5968" s="133" t="s">
        <v>3534</v>
      </c>
      <c r="M5968" s="21">
        <v>500</v>
      </c>
      <c r="N5968" s="21">
        <v>33</v>
      </c>
      <c r="O5968" s="21">
        <v>0.4</v>
      </c>
      <c r="P5968" s="124" t="s">
        <v>516</v>
      </c>
      <c r="Q5968" s="21">
        <v>2016</v>
      </c>
      <c r="R5968" s="21" t="s">
        <v>505</v>
      </c>
      <c r="S5968" s="21">
        <v>256836</v>
      </c>
      <c r="T5968" s="116">
        <v>1200</v>
      </c>
      <c r="U5968" s="111">
        <v>45</v>
      </c>
      <c r="V5968" s="113">
        <f t="shared" si="1118"/>
        <v>1174.6666666666667</v>
      </c>
      <c r="W5968" s="113">
        <f t="shared" si="1119"/>
        <v>25.333333333333258</v>
      </c>
      <c r="X5968" s="112">
        <f t="shared" si="1120"/>
        <v>25333.333333333256</v>
      </c>
      <c r="Y5968" s="111"/>
      <c r="Z5968" s="110">
        <f t="shared" si="1116"/>
        <v>44</v>
      </c>
      <c r="AA5968" s="109">
        <f t="shared" si="1121"/>
        <v>60</v>
      </c>
      <c r="AB5968" s="109">
        <f t="shared" si="1122"/>
        <v>60000</v>
      </c>
      <c r="AC5968" s="108">
        <f t="shared" si="1123"/>
        <v>1140</v>
      </c>
      <c r="AD5968" s="107">
        <f t="shared" si="1124"/>
        <v>2.2222222222222223E-2</v>
      </c>
      <c r="AE5968" s="106">
        <f t="shared" si="1125"/>
        <v>25.333333333333336</v>
      </c>
      <c r="AF5968" s="105">
        <f t="shared" si="1126"/>
        <v>50.666666666666593</v>
      </c>
      <c r="AG5968" s="105">
        <f t="shared" si="1127"/>
        <v>1149.3333333333335</v>
      </c>
    </row>
    <row r="5969" spans="1:33" s="88" customFormat="1" x14ac:dyDescent="0.35">
      <c r="A5969" s="21">
        <v>10141103</v>
      </c>
      <c r="B5969" s="115" t="s">
        <v>1665</v>
      </c>
      <c r="C5969" s="115" t="s">
        <v>710</v>
      </c>
      <c r="D5969" s="133" t="s">
        <v>3533</v>
      </c>
      <c r="E5969" s="114" t="str">
        <f t="shared" si="1117"/>
        <v>TRANSFORMADOR MARCA:Fuji Tusco Co.  PT 579R</v>
      </c>
      <c r="F5969" s="21"/>
      <c r="G5969" s="21"/>
      <c r="H5969" s="21" t="s">
        <v>2292</v>
      </c>
      <c r="I5969" s="21"/>
      <c r="J5969" s="21"/>
      <c r="K5969" s="133" t="s">
        <v>3532</v>
      </c>
      <c r="L5969" s="133" t="s">
        <v>3531</v>
      </c>
      <c r="M5969" s="21">
        <v>160</v>
      </c>
      <c r="N5969" s="21">
        <v>33</v>
      </c>
      <c r="O5969" s="21">
        <v>0.4</v>
      </c>
      <c r="P5969" s="124" t="s">
        <v>516</v>
      </c>
      <c r="Q5969" s="21">
        <v>2016</v>
      </c>
      <c r="R5969" s="21" t="s">
        <v>3228</v>
      </c>
      <c r="S5969" s="21">
        <v>591357</v>
      </c>
      <c r="T5969" s="116">
        <v>991</v>
      </c>
      <c r="U5969" s="111">
        <v>45</v>
      </c>
      <c r="V5969" s="113">
        <f t="shared" si="1118"/>
        <v>970.07888888888886</v>
      </c>
      <c r="W5969" s="113">
        <f t="shared" si="1119"/>
        <v>20.921111111111145</v>
      </c>
      <c r="X5969" s="112">
        <f t="shared" si="1120"/>
        <v>20921.111111111146</v>
      </c>
      <c r="Y5969" s="111"/>
      <c r="Z5969" s="110">
        <f t="shared" si="1116"/>
        <v>44</v>
      </c>
      <c r="AA5969" s="109">
        <f t="shared" si="1121"/>
        <v>49.550000000000004</v>
      </c>
      <c r="AB5969" s="109">
        <f t="shared" si="1122"/>
        <v>49550.000000000007</v>
      </c>
      <c r="AC5969" s="108">
        <f t="shared" si="1123"/>
        <v>941.45</v>
      </c>
      <c r="AD5969" s="107">
        <f t="shared" si="1124"/>
        <v>2.2222222222222223E-2</v>
      </c>
      <c r="AE5969" s="106">
        <f t="shared" si="1125"/>
        <v>20.921111111111113</v>
      </c>
      <c r="AF5969" s="105">
        <f t="shared" si="1126"/>
        <v>41.842222222222262</v>
      </c>
      <c r="AG5969" s="105">
        <f t="shared" si="1127"/>
        <v>949.15777777777771</v>
      </c>
    </row>
    <row r="5970" spans="1:33" s="88" customFormat="1" x14ac:dyDescent="0.35">
      <c r="A5970" s="21">
        <v>10141103</v>
      </c>
      <c r="B5970" s="115" t="s">
        <v>1665</v>
      </c>
      <c r="C5970" s="115" t="s">
        <v>710</v>
      </c>
      <c r="D5970" s="133" t="s">
        <v>3530</v>
      </c>
      <c r="E5970" s="114" t="str">
        <f t="shared" si="1117"/>
        <v>TRANSFORMADOR MARCA:Fuji Tusco Co.  PT 993R</v>
      </c>
      <c r="F5970" s="21"/>
      <c r="G5970" s="21"/>
      <c r="H5970" s="21" t="s">
        <v>2292</v>
      </c>
      <c r="I5970" s="21"/>
      <c r="J5970" s="21"/>
      <c r="K5970" s="133" t="s">
        <v>3529</v>
      </c>
      <c r="L5970" s="133" t="s">
        <v>3528</v>
      </c>
      <c r="M5970" s="21">
        <v>100</v>
      </c>
      <c r="N5970" s="21">
        <v>33</v>
      </c>
      <c r="O5970" s="21">
        <v>0.4</v>
      </c>
      <c r="P5970" s="124" t="s">
        <v>516</v>
      </c>
      <c r="Q5970" s="21">
        <v>2016</v>
      </c>
      <c r="R5970" s="21" t="s">
        <v>3228</v>
      </c>
      <c r="S5970" s="21">
        <v>581722</v>
      </c>
      <c r="T5970" s="116">
        <v>763</v>
      </c>
      <c r="U5970" s="111">
        <v>45</v>
      </c>
      <c r="V5970" s="113">
        <f t="shared" si="1118"/>
        <v>746.89222222222224</v>
      </c>
      <c r="W5970" s="113">
        <f t="shared" si="1119"/>
        <v>16.107777777777756</v>
      </c>
      <c r="X5970" s="112">
        <f t="shared" si="1120"/>
        <v>16107.777777777756</v>
      </c>
      <c r="Y5970" s="111"/>
      <c r="Z5970" s="110">
        <f t="shared" si="1116"/>
        <v>44</v>
      </c>
      <c r="AA5970" s="109">
        <f t="shared" si="1121"/>
        <v>38.15</v>
      </c>
      <c r="AB5970" s="109">
        <f t="shared" si="1122"/>
        <v>38150</v>
      </c>
      <c r="AC5970" s="108">
        <f t="shared" si="1123"/>
        <v>724.85</v>
      </c>
      <c r="AD5970" s="107">
        <f t="shared" si="1124"/>
        <v>2.2222222222222223E-2</v>
      </c>
      <c r="AE5970" s="106">
        <f t="shared" si="1125"/>
        <v>16.10777777777778</v>
      </c>
      <c r="AF5970" s="105">
        <f t="shared" si="1126"/>
        <v>32.21555555555554</v>
      </c>
      <c r="AG5970" s="105">
        <f t="shared" si="1127"/>
        <v>730.78444444444449</v>
      </c>
    </row>
    <row r="5971" spans="1:33" s="88" customFormat="1" x14ac:dyDescent="0.35">
      <c r="A5971" s="21">
        <v>10141103</v>
      </c>
      <c r="B5971" s="115" t="s">
        <v>1665</v>
      </c>
      <c r="C5971" s="115" t="s">
        <v>710</v>
      </c>
      <c r="D5971" s="133" t="s">
        <v>3527</v>
      </c>
      <c r="E5971" s="114" t="str">
        <f t="shared" si="1117"/>
        <v>TRANSFORMADOR MARCA:Fuji Tusco Co.  PT 995R</v>
      </c>
      <c r="F5971" s="21"/>
      <c r="G5971" s="21"/>
      <c r="H5971" s="21" t="s">
        <v>2292</v>
      </c>
      <c r="I5971" s="21"/>
      <c r="J5971" s="21"/>
      <c r="K5971" s="133" t="s">
        <v>3526</v>
      </c>
      <c r="L5971" s="133" t="s">
        <v>3525</v>
      </c>
      <c r="M5971" s="21">
        <v>100</v>
      </c>
      <c r="N5971" s="21">
        <v>33</v>
      </c>
      <c r="O5971" s="21">
        <v>0.4</v>
      </c>
      <c r="P5971" s="124" t="s">
        <v>516</v>
      </c>
      <c r="Q5971" s="21">
        <v>2016</v>
      </c>
      <c r="R5971" s="21" t="s">
        <v>3228</v>
      </c>
      <c r="S5971" s="21">
        <v>591186</v>
      </c>
      <c r="T5971" s="116">
        <v>763</v>
      </c>
      <c r="U5971" s="111">
        <v>45</v>
      </c>
      <c r="V5971" s="113">
        <f t="shared" si="1118"/>
        <v>746.89222222222224</v>
      </c>
      <c r="W5971" s="113">
        <f t="shared" si="1119"/>
        <v>16.107777777777756</v>
      </c>
      <c r="X5971" s="112">
        <f t="shared" si="1120"/>
        <v>16107.777777777756</v>
      </c>
      <c r="Y5971" s="111"/>
      <c r="Z5971" s="110">
        <f t="shared" si="1116"/>
        <v>44</v>
      </c>
      <c r="AA5971" s="109">
        <f t="shared" si="1121"/>
        <v>38.15</v>
      </c>
      <c r="AB5971" s="109">
        <f t="shared" si="1122"/>
        <v>38150</v>
      </c>
      <c r="AC5971" s="108">
        <f t="shared" si="1123"/>
        <v>724.85</v>
      </c>
      <c r="AD5971" s="107">
        <f t="shared" si="1124"/>
        <v>2.2222222222222223E-2</v>
      </c>
      <c r="AE5971" s="106">
        <f t="shared" si="1125"/>
        <v>16.10777777777778</v>
      </c>
      <c r="AF5971" s="105">
        <f t="shared" si="1126"/>
        <v>32.21555555555554</v>
      </c>
      <c r="AG5971" s="105">
        <f t="shared" si="1127"/>
        <v>730.78444444444449</v>
      </c>
    </row>
    <row r="5972" spans="1:33" s="88" customFormat="1" x14ac:dyDescent="0.35">
      <c r="A5972" s="21">
        <v>10141103</v>
      </c>
      <c r="B5972" s="115" t="s">
        <v>1665</v>
      </c>
      <c r="C5972" s="115" t="s">
        <v>710</v>
      </c>
      <c r="D5972" s="133" t="s">
        <v>3524</v>
      </c>
      <c r="E5972" s="114" t="str">
        <f t="shared" si="1117"/>
        <v>TRANSFORMADOR MARCA:Fuji Tusco Co.  PT 991R</v>
      </c>
      <c r="F5972" s="21"/>
      <c r="G5972" s="21"/>
      <c r="H5972" s="21" t="s">
        <v>2292</v>
      </c>
      <c r="I5972" s="21"/>
      <c r="J5972" s="21"/>
      <c r="K5972" s="133" t="s">
        <v>3523</v>
      </c>
      <c r="L5972" s="133" t="s">
        <v>3522</v>
      </c>
      <c r="M5972" s="21">
        <v>100</v>
      </c>
      <c r="N5972" s="21">
        <v>33</v>
      </c>
      <c r="O5972" s="21">
        <v>0.4</v>
      </c>
      <c r="P5972" s="124" t="s">
        <v>516</v>
      </c>
      <c r="Q5972" s="21">
        <v>2016</v>
      </c>
      <c r="R5972" s="21" t="s">
        <v>3228</v>
      </c>
      <c r="S5972" s="21">
        <v>581720</v>
      </c>
      <c r="T5972" s="116">
        <v>763</v>
      </c>
      <c r="U5972" s="111">
        <v>45</v>
      </c>
      <c r="V5972" s="113">
        <f t="shared" si="1118"/>
        <v>746.89222222222224</v>
      </c>
      <c r="W5972" s="113">
        <f t="shared" si="1119"/>
        <v>16.107777777777756</v>
      </c>
      <c r="X5972" s="112">
        <f t="shared" si="1120"/>
        <v>16107.777777777756</v>
      </c>
      <c r="Y5972" s="111"/>
      <c r="Z5972" s="110">
        <f t="shared" si="1116"/>
        <v>44</v>
      </c>
      <c r="AA5972" s="109">
        <f t="shared" si="1121"/>
        <v>38.15</v>
      </c>
      <c r="AB5972" s="109">
        <f t="shared" si="1122"/>
        <v>38150</v>
      </c>
      <c r="AC5972" s="108">
        <f t="shared" si="1123"/>
        <v>724.85</v>
      </c>
      <c r="AD5972" s="107">
        <f t="shared" si="1124"/>
        <v>2.2222222222222223E-2</v>
      </c>
      <c r="AE5972" s="106">
        <f t="shared" si="1125"/>
        <v>16.10777777777778</v>
      </c>
      <c r="AF5972" s="105">
        <f t="shared" si="1126"/>
        <v>32.21555555555554</v>
      </c>
      <c r="AG5972" s="105">
        <f t="shared" si="1127"/>
        <v>730.78444444444449</v>
      </c>
    </row>
    <row r="5973" spans="1:33" s="88" customFormat="1" x14ac:dyDescent="0.35">
      <c r="A5973" s="21">
        <v>10141103</v>
      </c>
      <c r="B5973" s="115" t="s">
        <v>1665</v>
      </c>
      <c r="C5973" s="115" t="s">
        <v>710</v>
      </c>
      <c r="D5973" s="21" t="s">
        <v>3521</v>
      </c>
      <c r="E5973" s="114" t="str">
        <f t="shared" si="1117"/>
        <v>TRANSFORMADOR MARCA:Fuji Tusco Co.  PT 999R</v>
      </c>
      <c r="F5973" s="21"/>
      <c r="G5973" s="21"/>
      <c r="H5973" s="21" t="s">
        <v>2292</v>
      </c>
      <c r="I5973" s="21"/>
      <c r="J5973" s="21"/>
      <c r="K5973" s="133" t="s">
        <v>3520</v>
      </c>
      <c r="L5973" s="133" t="s">
        <v>3519</v>
      </c>
      <c r="M5973" s="21">
        <v>160</v>
      </c>
      <c r="N5973" s="21">
        <v>33</v>
      </c>
      <c r="O5973" s="21">
        <v>0.4</v>
      </c>
      <c r="P5973" s="124" t="s">
        <v>516</v>
      </c>
      <c r="Q5973" s="21">
        <v>2016</v>
      </c>
      <c r="R5973" s="21" t="s">
        <v>3228</v>
      </c>
      <c r="S5973" s="21">
        <v>581729</v>
      </c>
      <c r="T5973" s="116">
        <v>991</v>
      </c>
      <c r="U5973" s="111">
        <v>45</v>
      </c>
      <c r="V5973" s="113">
        <f t="shared" si="1118"/>
        <v>970.07888888888886</v>
      </c>
      <c r="W5973" s="113">
        <f t="shared" si="1119"/>
        <v>20.921111111111145</v>
      </c>
      <c r="X5973" s="112">
        <f t="shared" si="1120"/>
        <v>20921.111111111146</v>
      </c>
      <c r="Y5973" s="111"/>
      <c r="Z5973" s="110">
        <f t="shared" si="1116"/>
        <v>44</v>
      </c>
      <c r="AA5973" s="109">
        <f t="shared" si="1121"/>
        <v>49.550000000000004</v>
      </c>
      <c r="AB5973" s="109">
        <f t="shared" si="1122"/>
        <v>49550.000000000007</v>
      </c>
      <c r="AC5973" s="108">
        <f t="shared" si="1123"/>
        <v>941.45</v>
      </c>
      <c r="AD5973" s="107">
        <f t="shared" si="1124"/>
        <v>2.2222222222222223E-2</v>
      </c>
      <c r="AE5973" s="106">
        <f t="shared" si="1125"/>
        <v>20.921111111111113</v>
      </c>
      <c r="AF5973" s="105">
        <f t="shared" si="1126"/>
        <v>41.842222222222262</v>
      </c>
      <c r="AG5973" s="105">
        <f t="shared" si="1127"/>
        <v>949.15777777777771</v>
      </c>
    </row>
    <row r="5974" spans="1:33" s="88" customFormat="1" x14ac:dyDescent="0.35">
      <c r="A5974" s="21">
        <v>10141103</v>
      </c>
      <c r="B5974" s="115" t="s">
        <v>1665</v>
      </c>
      <c r="C5974" s="115" t="s">
        <v>710</v>
      </c>
      <c r="D5974" s="21" t="s">
        <v>3518</v>
      </c>
      <c r="E5974" s="114" t="str">
        <f t="shared" si="1117"/>
        <v>TRANSFORMADOR MARCA:Fuji Tusco Co.  PT 1004R</v>
      </c>
      <c r="F5974" s="21"/>
      <c r="G5974" s="21"/>
      <c r="H5974" s="21" t="s">
        <v>2292</v>
      </c>
      <c r="I5974" s="21"/>
      <c r="J5974" s="21"/>
      <c r="K5974" s="133" t="s">
        <v>3517</v>
      </c>
      <c r="L5974" s="133" t="s">
        <v>3516</v>
      </c>
      <c r="M5974" s="21">
        <v>160</v>
      </c>
      <c r="N5974" s="21">
        <v>33</v>
      </c>
      <c r="O5974" s="21">
        <v>0.4</v>
      </c>
      <c r="P5974" s="124" t="s">
        <v>516</v>
      </c>
      <c r="Q5974" s="21">
        <v>2016</v>
      </c>
      <c r="R5974" s="21" t="s">
        <v>3228</v>
      </c>
      <c r="S5974" s="21">
        <v>581737</v>
      </c>
      <c r="T5974" s="116">
        <v>991</v>
      </c>
      <c r="U5974" s="111">
        <v>45</v>
      </c>
      <c r="V5974" s="113">
        <f t="shared" si="1118"/>
        <v>970.07888888888886</v>
      </c>
      <c r="W5974" s="113">
        <f t="shared" si="1119"/>
        <v>20.921111111111145</v>
      </c>
      <c r="X5974" s="112">
        <f t="shared" si="1120"/>
        <v>20921.111111111146</v>
      </c>
      <c r="Y5974" s="111"/>
      <c r="Z5974" s="110">
        <f t="shared" si="1116"/>
        <v>44</v>
      </c>
      <c r="AA5974" s="109">
        <f t="shared" si="1121"/>
        <v>49.550000000000004</v>
      </c>
      <c r="AB5974" s="109">
        <f t="shared" si="1122"/>
        <v>49550.000000000007</v>
      </c>
      <c r="AC5974" s="108">
        <f t="shared" si="1123"/>
        <v>941.45</v>
      </c>
      <c r="AD5974" s="107">
        <f t="shared" si="1124"/>
        <v>2.2222222222222223E-2</v>
      </c>
      <c r="AE5974" s="106">
        <f t="shared" si="1125"/>
        <v>20.921111111111113</v>
      </c>
      <c r="AF5974" s="105">
        <f t="shared" si="1126"/>
        <v>41.842222222222262</v>
      </c>
      <c r="AG5974" s="105">
        <f t="shared" si="1127"/>
        <v>949.15777777777771</v>
      </c>
    </row>
    <row r="5975" spans="1:33" s="88" customFormat="1" x14ac:dyDescent="0.35">
      <c r="A5975" s="21">
        <v>10141103</v>
      </c>
      <c r="B5975" s="115" t="s">
        <v>1665</v>
      </c>
      <c r="C5975" s="115" t="s">
        <v>710</v>
      </c>
      <c r="D5975" s="57" t="s">
        <v>3515</v>
      </c>
      <c r="E5975" s="114" t="str">
        <f t="shared" si="1117"/>
        <v>TRANSFORMADOR MARCA:Fuji Tusco Co.  PT 1009R</v>
      </c>
      <c r="F5975" s="21"/>
      <c r="G5975" s="21"/>
      <c r="H5975" s="21" t="s">
        <v>2292</v>
      </c>
      <c r="I5975" s="21"/>
      <c r="J5975" s="21"/>
      <c r="K5975" s="133" t="s">
        <v>3514</v>
      </c>
      <c r="L5975" s="133" t="s">
        <v>3513</v>
      </c>
      <c r="M5975" s="21">
        <v>160</v>
      </c>
      <c r="N5975" s="21">
        <v>33</v>
      </c>
      <c r="O5975" s="21">
        <v>0.4</v>
      </c>
      <c r="P5975" s="124" t="s">
        <v>516</v>
      </c>
      <c r="Q5975" s="21">
        <v>2016</v>
      </c>
      <c r="R5975" s="21" t="s">
        <v>3228</v>
      </c>
      <c r="S5975" s="21">
        <v>581730</v>
      </c>
      <c r="T5975" s="116">
        <v>991</v>
      </c>
      <c r="U5975" s="111">
        <v>45</v>
      </c>
      <c r="V5975" s="113">
        <f t="shared" si="1118"/>
        <v>970.07888888888886</v>
      </c>
      <c r="W5975" s="113">
        <f t="shared" si="1119"/>
        <v>20.921111111111145</v>
      </c>
      <c r="X5975" s="112">
        <f t="shared" si="1120"/>
        <v>20921.111111111146</v>
      </c>
      <c r="Y5975" s="111"/>
      <c r="Z5975" s="110">
        <f t="shared" si="1116"/>
        <v>44</v>
      </c>
      <c r="AA5975" s="109">
        <f t="shared" si="1121"/>
        <v>49.550000000000004</v>
      </c>
      <c r="AB5975" s="109">
        <f t="shared" si="1122"/>
        <v>49550.000000000007</v>
      </c>
      <c r="AC5975" s="108">
        <f t="shared" si="1123"/>
        <v>941.45</v>
      </c>
      <c r="AD5975" s="107">
        <f t="shared" si="1124"/>
        <v>2.2222222222222223E-2</v>
      </c>
      <c r="AE5975" s="106">
        <f t="shared" si="1125"/>
        <v>20.921111111111113</v>
      </c>
      <c r="AF5975" s="105">
        <f t="shared" si="1126"/>
        <v>41.842222222222262</v>
      </c>
      <c r="AG5975" s="105">
        <f t="shared" si="1127"/>
        <v>949.15777777777771</v>
      </c>
    </row>
    <row r="5976" spans="1:33" s="88" customFormat="1" x14ac:dyDescent="0.35">
      <c r="A5976" s="21">
        <v>10141103</v>
      </c>
      <c r="B5976" s="115" t="s">
        <v>1665</v>
      </c>
      <c r="C5976" s="115" t="s">
        <v>710</v>
      </c>
      <c r="D5976" s="57" t="s">
        <v>3512</v>
      </c>
      <c r="E5976" s="114" t="str">
        <f t="shared" si="1117"/>
        <v>TRANSFORMADOR MARCA:Efacec   PT 263R</v>
      </c>
      <c r="F5976" s="21"/>
      <c r="G5976" s="21"/>
      <c r="H5976" s="21" t="s">
        <v>2292</v>
      </c>
      <c r="I5976" s="21"/>
      <c r="J5976" s="21"/>
      <c r="K5976" s="133" t="s">
        <v>3511</v>
      </c>
      <c r="L5976" s="133" t="s">
        <v>3510</v>
      </c>
      <c r="M5976" s="21">
        <v>630</v>
      </c>
      <c r="N5976" s="21">
        <v>33</v>
      </c>
      <c r="O5976" s="21">
        <v>0.4</v>
      </c>
      <c r="P5976" s="124" t="s">
        <v>516</v>
      </c>
      <c r="Q5976" s="21">
        <v>2016</v>
      </c>
      <c r="R5976" s="21" t="s">
        <v>1705</v>
      </c>
      <c r="S5976" s="21" t="s">
        <v>3509</v>
      </c>
      <c r="T5976" s="116">
        <v>1200</v>
      </c>
      <c r="U5976" s="111">
        <v>45</v>
      </c>
      <c r="V5976" s="113">
        <f t="shared" si="1118"/>
        <v>1174.6666666666667</v>
      </c>
      <c r="W5976" s="113">
        <f t="shared" si="1119"/>
        <v>25.333333333333258</v>
      </c>
      <c r="X5976" s="112">
        <f t="shared" si="1120"/>
        <v>25333.333333333256</v>
      </c>
      <c r="Y5976" s="111"/>
      <c r="Z5976" s="110">
        <f t="shared" si="1116"/>
        <v>44</v>
      </c>
      <c r="AA5976" s="109">
        <f t="shared" si="1121"/>
        <v>60</v>
      </c>
      <c r="AB5976" s="109">
        <f t="shared" si="1122"/>
        <v>60000</v>
      </c>
      <c r="AC5976" s="108">
        <f t="shared" si="1123"/>
        <v>1140</v>
      </c>
      <c r="AD5976" s="107">
        <f t="shared" si="1124"/>
        <v>2.2222222222222223E-2</v>
      </c>
      <c r="AE5976" s="106">
        <f t="shared" si="1125"/>
        <v>25.333333333333336</v>
      </c>
      <c r="AF5976" s="105">
        <f t="shared" si="1126"/>
        <v>50.666666666666593</v>
      </c>
      <c r="AG5976" s="105">
        <f t="shared" si="1127"/>
        <v>1149.3333333333335</v>
      </c>
    </row>
    <row r="5977" spans="1:33" s="88" customFormat="1" x14ac:dyDescent="0.35">
      <c r="A5977" s="21">
        <v>10141103</v>
      </c>
      <c r="B5977" s="115" t="s">
        <v>1665</v>
      </c>
      <c r="C5977" s="115" t="s">
        <v>710</v>
      </c>
      <c r="D5977" s="133" t="s">
        <v>3508</v>
      </c>
      <c r="E5977" s="114" t="str">
        <f t="shared" si="1117"/>
        <v>TRANSFORMADOR MARCA:Fuji Tusco Co.  PTS 256</v>
      </c>
      <c r="F5977" s="21"/>
      <c r="G5977" s="21"/>
      <c r="H5977" s="21" t="s">
        <v>2261</v>
      </c>
      <c r="I5977" s="21"/>
      <c r="J5977" s="21"/>
      <c r="K5977" s="133" t="s">
        <v>3507</v>
      </c>
      <c r="L5977" s="133" t="s">
        <v>3506</v>
      </c>
      <c r="M5977" s="21">
        <v>200</v>
      </c>
      <c r="N5977" s="21">
        <v>33</v>
      </c>
      <c r="O5977" s="21">
        <v>0.4</v>
      </c>
      <c r="P5977" s="124" t="s">
        <v>516</v>
      </c>
      <c r="Q5977" s="21">
        <v>2016</v>
      </c>
      <c r="R5977" s="21" t="s">
        <v>3228</v>
      </c>
      <c r="S5977" s="21">
        <v>591407</v>
      </c>
      <c r="T5977" s="116">
        <v>991</v>
      </c>
      <c r="U5977" s="111">
        <v>45</v>
      </c>
      <c r="V5977" s="113">
        <f t="shared" si="1118"/>
        <v>970.07888888888886</v>
      </c>
      <c r="W5977" s="113">
        <f t="shared" si="1119"/>
        <v>20.921111111111145</v>
      </c>
      <c r="X5977" s="112">
        <f t="shared" si="1120"/>
        <v>20921.111111111146</v>
      </c>
      <c r="Y5977" s="111"/>
      <c r="Z5977" s="110">
        <f t="shared" si="1116"/>
        <v>44</v>
      </c>
      <c r="AA5977" s="109">
        <f t="shared" si="1121"/>
        <v>49.550000000000004</v>
      </c>
      <c r="AB5977" s="109">
        <f t="shared" si="1122"/>
        <v>49550.000000000007</v>
      </c>
      <c r="AC5977" s="108">
        <f t="shared" si="1123"/>
        <v>941.45</v>
      </c>
      <c r="AD5977" s="107">
        <f t="shared" si="1124"/>
        <v>2.2222222222222223E-2</v>
      </c>
      <c r="AE5977" s="106">
        <f t="shared" si="1125"/>
        <v>20.921111111111113</v>
      </c>
      <c r="AF5977" s="105">
        <f t="shared" si="1126"/>
        <v>41.842222222222262</v>
      </c>
      <c r="AG5977" s="105">
        <f t="shared" si="1127"/>
        <v>949.15777777777771</v>
      </c>
    </row>
    <row r="5978" spans="1:33" s="88" customFormat="1" x14ac:dyDescent="0.35">
      <c r="A5978" s="21">
        <v>10141103</v>
      </c>
      <c r="B5978" s="115" t="s">
        <v>1665</v>
      </c>
      <c r="C5978" s="115" t="s">
        <v>710</v>
      </c>
      <c r="D5978" s="133" t="s">
        <v>3505</v>
      </c>
      <c r="E5978" s="114" t="str">
        <f t="shared" si="1117"/>
        <v>TRANSFORMADOR MARCA:Fuji Tusco Co.  PTS 236</v>
      </c>
      <c r="F5978" s="21"/>
      <c r="G5978" s="21"/>
      <c r="H5978" s="21" t="s">
        <v>2261</v>
      </c>
      <c r="I5978" s="21"/>
      <c r="J5978" s="21"/>
      <c r="K5978" s="133" t="s">
        <v>3504</v>
      </c>
      <c r="L5978" s="133" t="s">
        <v>3503</v>
      </c>
      <c r="M5978" s="21">
        <v>200</v>
      </c>
      <c r="N5978" s="21">
        <v>33</v>
      </c>
      <c r="O5978" s="21">
        <v>0.4</v>
      </c>
      <c r="P5978" s="124" t="s">
        <v>516</v>
      </c>
      <c r="Q5978" s="21">
        <v>2016</v>
      </c>
      <c r="R5978" s="21" t="s">
        <v>3228</v>
      </c>
      <c r="S5978" s="21">
        <v>591411</v>
      </c>
      <c r="T5978" s="116">
        <v>991</v>
      </c>
      <c r="U5978" s="111">
        <v>45</v>
      </c>
      <c r="V5978" s="113">
        <f t="shared" si="1118"/>
        <v>970.07888888888886</v>
      </c>
      <c r="W5978" s="113">
        <f t="shared" si="1119"/>
        <v>20.921111111111145</v>
      </c>
      <c r="X5978" s="112">
        <f t="shared" si="1120"/>
        <v>20921.111111111146</v>
      </c>
      <c r="Y5978" s="111"/>
      <c r="Z5978" s="110">
        <f t="shared" si="1116"/>
        <v>44</v>
      </c>
      <c r="AA5978" s="109">
        <f t="shared" si="1121"/>
        <v>49.550000000000004</v>
      </c>
      <c r="AB5978" s="109">
        <f t="shared" si="1122"/>
        <v>49550.000000000007</v>
      </c>
      <c r="AC5978" s="108">
        <f t="shared" si="1123"/>
        <v>941.45</v>
      </c>
      <c r="AD5978" s="107">
        <f t="shared" si="1124"/>
        <v>2.2222222222222223E-2</v>
      </c>
      <c r="AE5978" s="106">
        <f t="shared" si="1125"/>
        <v>20.921111111111113</v>
      </c>
      <c r="AF5978" s="105">
        <f t="shared" si="1126"/>
        <v>41.842222222222262</v>
      </c>
      <c r="AG5978" s="105">
        <f t="shared" si="1127"/>
        <v>949.15777777777771</v>
      </c>
    </row>
    <row r="5979" spans="1:33" s="88" customFormat="1" x14ac:dyDescent="0.35">
      <c r="A5979" s="21">
        <v>10141103</v>
      </c>
      <c r="B5979" s="115" t="s">
        <v>1665</v>
      </c>
      <c r="C5979" s="115" t="s">
        <v>710</v>
      </c>
      <c r="D5979" s="21" t="s">
        <v>3502</v>
      </c>
      <c r="E5979" s="114" t="str">
        <f t="shared" si="1117"/>
        <v>TRANSFORMADOR MARCA:Powertech  PTS 32</v>
      </c>
      <c r="F5979" s="21"/>
      <c r="G5979" s="21"/>
      <c r="H5979" s="21" t="s">
        <v>2261</v>
      </c>
      <c r="I5979" s="21"/>
      <c r="J5979" s="21"/>
      <c r="K5979" s="133" t="s">
        <v>3501</v>
      </c>
      <c r="L5979" s="133" t="s">
        <v>3500</v>
      </c>
      <c r="M5979" s="21">
        <v>630</v>
      </c>
      <c r="N5979" s="21">
        <v>33</v>
      </c>
      <c r="O5979" s="21">
        <v>0.4</v>
      </c>
      <c r="P5979" s="124" t="s">
        <v>516</v>
      </c>
      <c r="Q5979" s="21">
        <v>2016</v>
      </c>
      <c r="R5979" s="21" t="s">
        <v>2362</v>
      </c>
      <c r="S5979" s="21" t="s">
        <v>3499</v>
      </c>
      <c r="T5979" s="116">
        <v>1200</v>
      </c>
      <c r="U5979" s="111">
        <v>45</v>
      </c>
      <c r="V5979" s="113">
        <f t="shared" si="1118"/>
        <v>1174.6666666666667</v>
      </c>
      <c r="W5979" s="113">
        <f t="shared" si="1119"/>
        <v>25.333333333333258</v>
      </c>
      <c r="X5979" s="112">
        <f t="shared" si="1120"/>
        <v>25333.333333333256</v>
      </c>
      <c r="Y5979" s="111"/>
      <c r="Z5979" s="110">
        <f t="shared" si="1116"/>
        <v>44</v>
      </c>
      <c r="AA5979" s="109">
        <f t="shared" si="1121"/>
        <v>60</v>
      </c>
      <c r="AB5979" s="109">
        <f t="shared" si="1122"/>
        <v>60000</v>
      </c>
      <c r="AC5979" s="108">
        <f t="shared" si="1123"/>
        <v>1140</v>
      </c>
      <c r="AD5979" s="107">
        <f t="shared" si="1124"/>
        <v>2.2222222222222223E-2</v>
      </c>
      <c r="AE5979" s="106">
        <f t="shared" si="1125"/>
        <v>25.333333333333336</v>
      </c>
      <c r="AF5979" s="105">
        <f t="shared" si="1126"/>
        <v>50.666666666666593</v>
      </c>
      <c r="AG5979" s="105">
        <f t="shared" si="1127"/>
        <v>1149.3333333333335</v>
      </c>
    </row>
    <row r="5980" spans="1:33" s="88" customFormat="1" x14ac:dyDescent="0.35">
      <c r="A5980" s="21">
        <v>10141103</v>
      </c>
      <c r="B5980" s="115" t="s">
        <v>1665</v>
      </c>
      <c r="C5980" s="115" t="s">
        <v>710</v>
      </c>
      <c r="D5980" s="57" t="s">
        <v>3498</v>
      </c>
      <c r="E5980" s="114" t="str">
        <f t="shared" si="1117"/>
        <v>TRANSFORMADOR MARCA:Efacec   PTS 396</v>
      </c>
      <c r="F5980" s="21"/>
      <c r="G5980" s="21"/>
      <c r="H5980" s="21" t="s">
        <v>2261</v>
      </c>
      <c r="I5980" s="21"/>
      <c r="J5980" s="21"/>
      <c r="K5980" s="133" t="s">
        <v>3497</v>
      </c>
      <c r="L5980" s="133" t="s">
        <v>3496</v>
      </c>
      <c r="M5980" s="21">
        <v>200</v>
      </c>
      <c r="N5980" s="21">
        <v>33</v>
      </c>
      <c r="O5980" s="21">
        <v>0.4</v>
      </c>
      <c r="P5980" s="124" t="s">
        <v>516</v>
      </c>
      <c r="Q5980" s="21">
        <v>2016</v>
      </c>
      <c r="R5980" s="21" t="s">
        <v>1705</v>
      </c>
      <c r="S5980" s="21" t="s">
        <v>3495</v>
      </c>
      <c r="T5980" s="116">
        <v>991</v>
      </c>
      <c r="U5980" s="111">
        <v>45</v>
      </c>
      <c r="V5980" s="113">
        <f t="shared" si="1118"/>
        <v>970.07888888888886</v>
      </c>
      <c r="W5980" s="113">
        <f t="shared" si="1119"/>
        <v>20.921111111111145</v>
      </c>
      <c r="X5980" s="112">
        <f t="shared" si="1120"/>
        <v>20921.111111111146</v>
      </c>
      <c r="Y5980" s="111"/>
      <c r="Z5980" s="110">
        <f t="shared" si="1116"/>
        <v>44</v>
      </c>
      <c r="AA5980" s="109">
        <f t="shared" si="1121"/>
        <v>49.550000000000004</v>
      </c>
      <c r="AB5980" s="109">
        <f t="shared" si="1122"/>
        <v>49550.000000000007</v>
      </c>
      <c r="AC5980" s="108">
        <f t="shared" si="1123"/>
        <v>941.45</v>
      </c>
      <c r="AD5980" s="107">
        <f t="shared" si="1124"/>
        <v>2.2222222222222223E-2</v>
      </c>
      <c r="AE5980" s="106">
        <f t="shared" si="1125"/>
        <v>20.921111111111113</v>
      </c>
      <c r="AF5980" s="105">
        <f t="shared" si="1126"/>
        <v>41.842222222222262</v>
      </c>
      <c r="AG5980" s="105">
        <f t="shared" si="1127"/>
        <v>949.15777777777771</v>
      </c>
    </row>
    <row r="5981" spans="1:33" s="88" customFormat="1" x14ac:dyDescent="0.35">
      <c r="A5981" s="21">
        <v>10141103</v>
      </c>
      <c r="B5981" s="115" t="s">
        <v>1665</v>
      </c>
      <c r="C5981" s="115" t="s">
        <v>710</v>
      </c>
      <c r="D5981" s="57" t="s">
        <v>3494</v>
      </c>
      <c r="E5981" s="114" t="str">
        <f t="shared" si="1117"/>
        <v>TRANSFORMADOR MARCA:Powertech  PTS 352</v>
      </c>
      <c r="F5981" s="21"/>
      <c r="G5981" s="21"/>
      <c r="H5981" s="21" t="s">
        <v>2261</v>
      </c>
      <c r="I5981" s="21"/>
      <c r="J5981" s="21"/>
      <c r="K5981" s="133" t="s">
        <v>3493</v>
      </c>
      <c r="L5981" s="133" t="s">
        <v>3492</v>
      </c>
      <c r="M5981" s="21">
        <v>200</v>
      </c>
      <c r="N5981" s="21">
        <v>33</v>
      </c>
      <c r="O5981" s="21">
        <v>0.4</v>
      </c>
      <c r="P5981" s="124" t="s">
        <v>516</v>
      </c>
      <c r="Q5981" s="21">
        <v>2016</v>
      </c>
      <c r="R5981" s="21" t="s">
        <v>2362</v>
      </c>
      <c r="S5981" s="21" t="s">
        <v>3491</v>
      </c>
      <c r="T5981" s="116">
        <v>991</v>
      </c>
      <c r="U5981" s="111">
        <v>45</v>
      </c>
      <c r="V5981" s="113">
        <f t="shared" si="1118"/>
        <v>970.07888888888886</v>
      </c>
      <c r="W5981" s="113">
        <f t="shared" si="1119"/>
        <v>20.921111111111145</v>
      </c>
      <c r="X5981" s="112">
        <f t="shared" si="1120"/>
        <v>20921.111111111146</v>
      </c>
      <c r="Y5981" s="111"/>
      <c r="Z5981" s="110">
        <f t="shared" si="1116"/>
        <v>44</v>
      </c>
      <c r="AA5981" s="109">
        <f t="shared" si="1121"/>
        <v>49.550000000000004</v>
      </c>
      <c r="AB5981" s="109">
        <f t="shared" si="1122"/>
        <v>49550.000000000007</v>
      </c>
      <c r="AC5981" s="108">
        <f t="shared" si="1123"/>
        <v>941.45</v>
      </c>
      <c r="AD5981" s="107">
        <f t="shared" si="1124"/>
        <v>2.2222222222222223E-2</v>
      </c>
      <c r="AE5981" s="106">
        <f t="shared" si="1125"/>
        <v>20.921111111111113</v>
      </c>
      <c r="AF5981" s="105">
        <f t="shared" si="1126"/>
        <v>41.842222222222262</v>
      </c>
      <c r="AG5981" s="105">
        <f t="shared" si="1127"/>
        <v>949.15777777777771</v>
      </c>
    </row>
    <row r="5982" spans="1:33" s="88" customFormat="1" x14ac:dyDescent="0.35">
      <c r="A5982" s="21">
        <v>10141103</v>
      </c>
      <c r="B5982" s="115" t="s">
        <v>1665</v>
      </c>
      <c r="C5982" s="115" t="s">
        <v>710</v>
      </c>
      <c r="D5982" s="57" t="s">
        <v>3490</v>
      </c>
      <c r="E5982" s="114" t="str">
        <f t="shared" si="1117"/>
        <v>TRANSFORMADOR MARCA:Fuji Tusco Co.  PTS 353</v>
      </c>
      <c r="F5982" s="21"/>
      <c r="G5982" s="21"/>
      <c r="H5982" s="21" t="s">
        <v>2261</v>
      </c>
      <c r="I5982" s="21"/>
      <c r="J5982" s="21"/>
      <c r="K5982" s="133" t="s">
        <v>3489</v>
      </c>
      <c r="L5982" s="133" t="s">
        <v>3488</v>
      </c>
      <c r="M5982" s="21">
        <v>200</v>
      </c>
      <c r="N5982" s="21">
        <v>33</v>
      </c>
      <c r="O5982" s="21">
        <v>0.4</v>
      </c>
      <c r="P5982" s="124" t="s">
        <v>516</v>
      </c>
      <c r="Q5982" s="21">
        <v>2016</v>
      </c>
      <c r="R5982" s="21" t="s">
        <v>3228</v>
      </c>
      <c r="S5982" s="21">
        <v>591386</v>
      </c>
      <c r="T5982" s="116">
        <v>991</v>
      </c>
      <c r="U5982" s="111">
        <v>45</v>
      </c>
      <c r="V5982" s="113">
        <f t="shared" si="1118"/>
        <v>970.07888888888886</v>
      </c>
      <c r="W5982" s="113">
        <f t="shared" si="1119"/>
        <v>20.921111111111145</v>
      </c>
      <c r="X5982" s="112">
        <f t="shared" si="1120"/>
        <v>20921.111111111146</v>
      </c>
      <c r="Y5982" s="111"/>
      <c r="Z5982" s="110">
        <f t="shared" si="1116"/>
        <v>44</v>
      </c>
      <c r="AA5982" s="109">
        <f t="shared" si="1121"/>
        <v>49.550000000000004</v>
      </c>
      <c r="AB5982" s="109">
        <f t="shared" si="1122"/>
        <v>49550.000000000007</v>
      </c>
      <c r="AC5982" s="108">
        <f t="shared" si="1123"/>
        <v>941.45</v>
      </c>
      <c r="AD5982" s="107">
        <f t="shared" si="1124"/>
        <v>2.2222222222222223E-2</v>
      </c>
      <c r="AE5982" s="106">
        <f t="shared" si="1125"/>
        <v>20.921111111111113</v>
      </c>
      <c r="AF5982" s="105">
        <f t="shared" si="1126"/>
        <v>41.842222222222262</v>
      </c>
      <c r="AG5982" s="105">
        <f t="shared" si="1127"/>
        <v>949.15777777777771</v>
      </c>
    </row>
    <row r="5983" spans="1:33" s="88" customFormat="1" x14ac:dyDescent="0.35">
      <c r="A5983" s="21">
        <v>10141103</v>
      </c>
      <c r="B5983" s="115" t="s">
        <v>1665</v>
      </c>
      <c r="C5983" s="115" t="s">
        <v>710</v>
      </c>
      <c r="D5983" s="57" t="s">
        <v>3487</v>
      </c>
      <c r="E5983" s="114" t="str">
        <f t="shared" si="1117"/>
        <v>TRANSFORMADOR MARCA:Fuji Tusco Co.  PTS 354</v>
      </c>
      <c r="F5983" s="21"/>
      <c r="G5983" s="21"/>
      <c r="H5983" s="21" t="s">
        <v>2261</v>
      </c>
      <c r="I5983" s="21"/>
      <c r="J5983" s="21"/>
      <c r="K5983" s="133" t="s">
        <v>3486</v>
      </c>
      <c r="L5983" s="133" t="s">
        <v>3485</v>
      </c>
      <c r="M5983" s="21">
        <v>200</v>
      </c>
      <c r="N5983" s="21">
        <v>33</v>
      </c>
      <c r="O5983" s="21">
        <v>0.4</v>
      </c>
      <c r="P5983" s="124" t="s">
        <v>516</v>
      </c>
      <c r="Q5983" s="21">
        <v>2016</v>
      </c>
      <c r="R5983" s="21" t="s">
        <v>3228</v>
      </c>
      <c r="S5983" s="21">
        <v>591366</v>
      </c>
      <c r="T5983" s="116">
        <v>991</v>
      </c>
      <c r="U5983" s="111">
        <v>45</v>
      </c>
      <c r="V5983" s="113">
        <f t="shared" si="1118"/>
        <v>970.07888888888886</v>
      </c>
      <c r="W5983" s="113">
        <f t="shared" si="1119"/>
        <v>20.921111111111145</v>
      </c>
      <c r="X5983" s="112">
        <f t="shared" si="1120"/>
        <v>20921.111111111146</v>
      </c>
      <c r="Y5983" s="111"/>
      <c r="Z5983" s="110">
        <f t="shared" si="1116"/>
        <v>44</v>
      </c>
      <c r="AA5983" s="109">
        <f t="shared" si="1121"/>
        <v>49.550000000000004</v>
      </c>
      <c r="AB5983" s="109">
        <f t="shared" si="1122"/>
        <v>49550.000000000007</v>
      </c>
      <c r="AC5983" s="108">
        <f t="shared" si="1123"/>
        <v>941.45</v>
      </c>
      <c r="AD5983" s="107">
        <f t="shared" si="1124"/>
        <v>2.2222222222222223E-2</v>
      </c>
      <c r="AE5983" s="106">
        <f t="shared" si="1125"/>
        <v>20.921111111111113</v>
      </c>
      <c r="AF5983" s="105">
        <f t="shared" si="1126"/>
        <v>41.842222222222262</v>
      </c>
      <c r="AG5983" s="105">
        <f t="shared" si="1127"/>
        <v>949.15777777777771</v>
      </c>
    </row>
    <row r="5984" spans="1:33" s="88" customFormat="1" x14ac:dyDescent="0.35">
      <c r="A5984" s="21">
        <v>10141103</v>
      </c>
      <c r="B5984" s="115" t="s">
        <v>1665</v>
      </c>
      <c r="C5984" s="115" t="s">
        <v>710</v>
      </c>
      <c r="D5984" s="57" t="s">
        <v>3484</v>
      </c>
      <c r="E5984" s="114" t="str">
        <f t="shared" si="1117"/>
        <v>TRANSFORMADOR MARCA:Fuji Tusco Co.  PTS 483</v>
      </c>
      <c r="F5984" s="21"/>
      <c r="G5984" s="21"/>
      <c r="H5984" s="21" t="s">
        <v>2261</v>
      </c>
      <c r="I5984" s="21"/>
      <c r="J5984" s="21"/>
      <c r="K5984" s="133" t="s">
        <v>3483</v>
      </c>
      <c r="L5984" s="133" t="s">
        <v>3482</v>
      </c>
      <c r="M5984" s="21">
        <v>200</v>
      </c>
      <c r="N5984" s="21">
        <v>33</v>
      </c>
      <c r="O5984" s="21">
        <v>0.4</v>
      </c>
      <c r="P5984" s="124" t="s">
        <v>516</v>
      </c>
      <c r="Q5984" s="21">
        <v>2016</v>
      </c>
      <c r="R5984" s="21" t="s">
        <v>3228</v>
      </c>
      <c r="S5984" s="21">
        <v>591385</v>
      </c>
      <c r="T5984" s="116">
        <v>991</v>
      </c>
      <c r="U5984" s="111">
        <v>45</v>
      </c>
      <c r="V5984" s="113">
        <f t="shared" si="1118"/>
        <v>970.07888888888886</v>
      </c>
      <c r="W5984" s="113">
        <f t="shared" si="1119"/>
        <v>20.921111111111145</v>
      </c>
      <c r="X5984" s="112">
        <f t="shared" si="1120"/>
        <v>20921.111111111146</v>
      </c>
      <c r="Y5984" s="111"/>
      <c r="Z5984" s="110">
        <f t="shared" si="1116"/>
        <v>44</v>
      </c>
      <c r="AA5984" s="109">
        <f t="shared" si="1121"/>
        <v>49.550000000000004</v>
      </c>
      <c r="AB5984" s="109">
        <f t="shared" si="1122"/>
        <v>49550.000000000007</v>
      </c>
      <c r="AC5984" s="108">
        <f t="shared" si="1123"/>
        <v>941.45</v>
      </c>
      <c r="AD5984" s="107">
        <f t="shared" si="1124"/>
        <v>2.2222222222222223E-2</v>
      </c>
      <c r="AE5984" s="106">
        <f t="shared" si="1125"/>
        <v>20.921111111111113</v>
      </c>
      <c r="AF5984" s="105">
        <f t="shared" si="1126"/>
        <v>41.842222222222262</v>
      </c>
      <c r="AG5984" s="105">
        <f t="shared" si="1127"/>
        <v>949.15777777777771</v>
      </c>
    </row>
    <row r="5985" spans="1:33" s="88" customFormat="1" x14ac:dyDescent="0.35">
      <c r="A5985" s="21">
        <v>10141103</v>
      </c>
      <c r="B5985" s="115" t="s">
        <v>1665</v>
      </c>
      <c r="C5985" s="115" t="s">
        <v>710</v>
      </c>
      <c r="D5985" s="21" t="s">
        <v>3481</v>
      </c>
      <c r="E5985" s="114" t="str">
        <f t="shared" si="1117"/>
        <v>TRANSFORMADOR MARCA:Fuji Tusco Co.  PTS 1081</v>
      </c>
      <c r="F5985" s="21"/>
      <c r="G5985" s="21"/>
      <c r="H5985" s="21" t="s">
        <v>2261</v>
      </c>
      <c r="I5985" s="21"/>
      <c r="J5985" s="21"/>
      <c r="K5985" s="21" t="s">
        <v>3480</v>
      </c>
      <c r="L5985" s="133" t="s">
        <v>3479</v>
      </c>
      <c r="M5985" s="21">
        <v>200</v>
      </c>
      <c r="N5985" s="21">
        <v>33</v>
      </c>
      <c r="O5985" s="21">
        <v>0.4</v>
      </c>
      <c r="P5985" s="124" t="s">
        <v>516</v>
      </c>
      <c r="Q5985" s="21">
        <v>2016</v>
      </c>
      <c r="R5985" s="21" t="s">
        <v>3228</v>
      </c>
      <c r="S5985" s="21">
        <v>591408</v>
      </c>
      <c r="T5985" s="116">
        <v>991</v>
      </c>
      <c r="U5985" s="111">
        <v>45</v>
      </c>
      <c r="V5985" s="113">
        <f t="shared" si="1118"/>
        <v>970.07888888888886</v>
      </c>
      <c r="W5985" s="113">
        <f t="shared" si="1119"/>
        <v>20.921111111111145</v>
      </c>
      <c r="X5985" s="112">
        <f t="shared" si="1120"/>
        <v>20921.111111111146</v>
      </c>
      <c r="Y5985" s="111"/>
      <c r="Z5985" s="110">
        <f t="shared" si="1116"/>
        <v>44</v>
      </c>
      <c r="AA5985" s="109">
        <f t="shared" si="1121"/>
        <v>49.550000000000004</v>
      </c>
      <c r="AB5985" s="109">
        <f t="shared" si="1122"/>
        <v>49550.000000000007</v>
      </c>
      <c r="AC5985" s="108">
        <f t="shared" si="1123"/>
        <v>941.45</v>
      </c>
      <c r="AD5985" s="107">
        <f t="shared" si="1124"/>
        <v>2.2222222222222223E-2</v>
      </c>
      <c r="AE5985" s="106">
        <f t="shared" si="1125"/>
        <v>20.921111111111113</v>
      </c>
      <c r="AF5985" s="105">
        <f t="shared" si="1126"/>
        <v>41.842222222222262</v>
      </c>
      <c r="AG5985" s="105">
        <f t="shared" si="1127"/>
        <v>949.15777777777771</v>
      </c>
    </row>
    <row r="5986" spans="1:33" s="88" customFormat="1" x14ac:dyDescent="0.35">
      <c r="A5986" s="21">
        <v>10141103</v>
      </c>
      <c r="B5986" s="115" t="s">
        <v>1665</v>
      </c>
      <c r="C5986" s="115" t="s">
        <v>710</v>
      </c>
      <c r="D5986" s="133" t="s">
        <v>3478</v>
      </c>
      <c r="E5986" s="114" t="str">
        <f t="shared" si="1117"/>
        <v>TRANSFORMADOR MARCA:Fuji Tusco Co.  PT-NEVO CAMBOVE</v>
      </c>
      <c r="F5986" s="21"/>
      <c r="G5986" s="21"/>
      <c r="H5986" s="21" t="s">
        <v>862</v>
      </c>
      <c r="I5986" s="21"/>
      <c r="J5986" s="21"/>
      <c r="K5986" s="133" t="s">
        <v>3477</v>
      </c>
      <c r="L5986" s="133" t="s">
        <v>3476</v>
      </c>
      <c r="M5986" s="21">
        <v>200</v>
      </c>
      <c r="N5986" s="21">
        <v>33</v>
      </c>
      <c r="O5986" s="21">
        <v>0.4</v>
      </c>
      <c r="P5986" s="124" t="s">
        <v>516</v>
      </c>
      <c r="Q5986" s="21">
        <v>2016</v>
      </c>
      <c r="R5986" s="21" t="s">
        <v>3228</v>
      </c>
      <c r="S5986" s="21">
        <v>591401</v>
      </c>
      <c r="T5986" s="116">
        <v>991</v>
      </c>
      <c r="U5986" s="111">
        <v>45</v>
      </c>
      <c r="V5986" s="113">
        <f t="shared" si="1118"/>
        <v>970.07888888888886</v>
      </c>
      <c r="W5986" s="113">
        <f t="shared" si="1119"/>
        <v>20.921111111111145</v>
      </c>
      <c r="X5986" s="112">
        <f t="shared" si="1120"/>
        <v>20921.111111111146</v>
      </c>
      <c r="Y5986" s="111"/>
      <c r="Z5986" s="110">
        <f t="shared" si="1116"/>
        <v>44</v>
      </c>
      <c r="AA5986" s="109">
        <f t="shared" si="1121"/>
        <v>49.550000000000004</v>
      </c>
      <c r="AB5986" s="109">
        <f t="shared" si="1122"/>
        <v>49550.000000000007</v>
      </c>
      <c r="AC5986" s="108">
        <f t="shared" si="1123"/>
        <v>941.45</v>
      </c>
      <c r="AD5986" s="107">
        <f t="shared" si="1124"/>
        <v>2.2222222222222223E-2</v>
      </c>
      <c r="AE5986" s="106">
        <f t="shared" si="1125"/>
        <v>20.921111111111113</v>
      </c>
      <c r="AF5986" s="105">
        <f t="shared" si="1126"/>
        <v>41.842222222222262</v>
      </c>
      <c r="AG5986" s="105">
        <f t="shared" si="1127"/>
        <v>949.15777777777771</v>
      </c>
    </row>
    <row r="5987" spans="1:33" s="88" customFormat="1" x14ac:dyDescent="0.35">
      <c r="A5987" s="21">
        <v>10141103</v>
      </c>
      <c r="B5987" s="115" t="s">
        <v>1665</v>
      </c>
      <c r="C5987" s="115" t="s">
        <v>710</v>
      </c>
      <c r="D5987" s="133" t="s">
        <v>3475</v>
      </c>
      <c r="E5987" s="114" t="str">
        <f t="shared" si="1117"/>
        <v>TRANSFORMADOR MARCA:Fuji Tusco Co.  PT 651</v>
      </c>
      <c r="F5987" s="21"/>
      <c r="G5987" s="21"/>
      <c r="H5987" s="21" t="s">
        <v>862</v>
      </c>
      <c r="I5987" s="21"/>
      <c r="J5987" s="21"/>
      <c r="K5987" s="133" t="s">
        <v>3474</v>
      </c>
      <c r="L5987" s="133" t="s">
        <v>3473</v>
      </c>
      <c r="M5987" s="21">
        <v>200</v>
      </c>
      <c r="N5987" s="21">
        <v>33</v>
      </c>
      <c r="O5987" s="21">
        <v>0.44</v>
      </c>
      <c r="P5987" s="124" t="s">
        <v>516</v>
      </c>
      <c r="Q5987" s="21">
        <v>2016</v>
      </c>
      <c r="R5987" s="21" t="s">
        <v>3228</v>
      </c>
      <c r="S5987" s="21">
        <v>591376</v>
      </c>
      <c r="T5987" s="116">
        <v>991</v>
      </c>
      <c r="U5987" s="111">
        <v>45</v>
      </c>
      <c r="V5987" s="113">
        <f t="shared" si="1118"/>
        <v>970.07888888888886</v>
      </c>
      <c r="W5987" s="113">
        <f t="shared" si="1119"/>
        <v>20.921111111111145</v>
      </c>
      <c r="X5987" s="112">
        <f t="shared" si="1120"/>
        <v>20921.111111111146</v>
      </c>
      <c r="Y5987" s="111"/>
      <c r="Z5987" s="110">
        <f t="shared" si="1116"/>
        <v>44</v>
      </c>
      <c r="AA5987" s="109">
        <f t="shared" si="1121"/>
        <v>49.550000000000004</v>
      </c>
      <c r="AB5987" s="109">
        <f t="shared" si="1122"/>
        <v>49550.000000000007</v>
      </c>
      <c r="AC5987" s="108">
        <f t="shared" si="1123"/>
        <v>941.45</v>
      </c>
      <c r="AD5987" s="107">
        <f t="shared" si="1124"/>
        <v>2.2222222222222223E-2</v>
      </c>
      <c r="AE5987" s="106">
        <f t="shared" si="1125"/>
        <v>20.921111111111113</v>
      </c>
      <c r="AF5987" s="105">
        <f t="shared" si="1126"/>
        <v>41.842222222222262</v>
      </c>
      <c r="AG5987" s="105">
        <f t="shared" si="1127"/>
        <v>949.15777777777771</v>
      </c>
    </row>
    <row r="5988" spans="1:33" s="88" customFormat="1" x14ac:dyDescent="0.35">
      <c r="A5988" s="21">
        <v>10141103</v>
      </c>
      <c r="B5988" s="115" t="s">
        <v>1665</v>
      </c>
      <c r="C5988" s="115" t="s">
        <v>710</v>
      </c>
      <c r="D5988" s="133" t="s">
        <v>3472</v>
      </c>
      <c r="E5988" s="114" t="str">
        <f t="shared" si="1117"/>
        <v>TRANSFORMADOR MARCA:Powertech  PTS 05</v>
      </c>
      <c r="F5988" s="21"/>
      <c r="G5988" s="21"/>
      <c r="H5988" s="21" t="s">
        <v>3471</v>
      </c>
      <c r="I5988" s="21"/>
      <c r="J5988" s="21"/>
      <c r="K5988" s="133" t="s">
        <v>3470</v>
      </c>
      <c r="L5988" s="133" t="s">
        <v>3469</v>
      </c>
      <c r="M5988" s="21">
        <v>200</v>
      </c>
      <c r="N5988" s="21">
        <v>33</v>
      </c>
      <c r="O5988" s="21">
        <v>0.4</v>
      </c>
      <c r="P5988" s="124" t="s">
        <v>516</v>
      </c>
      <c r="Q5988" s="21">
        <v>2016</v>
      </c>
      <c r="R5988" s="21" t="s">
        <v>2362</v>
      </c>
      <c r="S5988" s="21" t="s">
        <v>3468</v>
      </c>
      <c r="T5988" s="116">
        <v>991</v>
      </c>
      <c r="U5988" s="111">
        <v>45</v>
      </c>
      <c r="V5988" s="113">
        <f t="shared" si="1118"/>
        <v>970.07888888888886</v>
      </c>
      <c r="W5988" s="113">
        <f t="shared" si="1119"/>
        <v>20.921111111111145</v>
      </c>
      <c r="X5988" s="112">
        <f t="shared" si="1120"/>
        <v>20921.111111111146</v>
      </c>
      <c r="Y5988" s="111"/>
      <c r="Z5988" s="110">
        <f t="shared" ref="Z5988:Z6051" si="1128">(U5988-(2017-Q5988))</f>
        <v>44</v>
      </c>
      <c r="AA5988" s="109">
        <f t="shared" si="1121"/>
        <v>49.550000000000004</v>
      </c>
      <c r="AB5988" s="109">
        <f t="shared" si="1122"/>
        <v>49550.000000000007</v>
      </c>
      <c r="AC5988" s="108">
        <f t="shared" si="1123"/>
        <v>941.45</v>
      </c>
      <c r="AD5988" s="107">
        <f t="shared" si="1124"/>
        <v>2.2222222222222223E-2</v>
      </c>
      <c r="AE5988" s="106">
        <f t="shared" si="1125"/>
        <v>20.921111111111113</v>
      </c>
      <c r="AF5988" s="105">
        <f t="shared" si="1126"/>
        <v>41.842222222222262</v>
      </c>
      <c r="AG5988" s="105">
        <f t="shared" si="1127"/>
        <v>949.15777777777771</v>
      </c>
    </row>
    <row r="5989" spans="1:33" s="88" customFormat="1" x14ac:dyDescent="0.35">
      <c r="A5989" s="21">
        <v>10141103</v>
      </c>
      <c r="B5989" s="115" t="s">
        <v>1665</v>
      </c>
      <c r="C5989" s="115" t="s">
        <v>710</v>
      </c>
      <c r="D5989" s="133" t="s">
        <v>3467</v>
      </c>
      <c r="E5989" s="114" t="str">
        <f t="shared" si="1117"/>
        <v>TRANSFORMADOR MARCA:Efacec  PT 1R</v>
      </c>
      <c r="F5989" s="21"/>
      <c r="G5989" s="21"/>
      <c r="H5989" s="21" t="s">
        <v>1127</v>
      </c>
      <c r="I5989" s="21"/>
      <c r="J5989" s="21"/>
      <c r="K5989" s="133" t="s">
        <v>3466</v>
      </c>
      <c r="L5989" s="133" t="s">
        <v>3465</v>
      </c>
      <c r="M5989" s="21">
        <v>500</v>
      </c>
      <c r="N5989" s="21">
        <v>33</v>
      </c>
      <c r="O5989" s="21">
        <v>0.4</v>
      </c>
      <c r="P5989" s="124" t="s">
        <v>516</v>
      </c>
      <c r="Q5989" s="21">
        <v>2016</v>
      </c>
      <c r="R5989" s="21" t="s">
        <v>535</v>
      </c>
      <c r="S5989" s="21" t="s">
        <v>3464</v>
      </c>
      <c r="T5989" s="116">
        <v>1200</v>
      </c>
      <c r="U5989" s="111">
        <v>45</v>
      </c>
      <c r="V5989" s="113">
        <f t="shared" si="1118"/>
        <v>1174.6666666666667</v>
      </c>
      <c r="W5989" s="113">
        <f t="shared" si="1119"/>
        <v>25.333333333333258</v>
      </c>
      <c r="X5989" s="112">
        <f t="shared" si="1120"/>
        <v>25333.333333333256</v>
      </c>
      <c r="Y5989" s="111"/>
      <c r="Z5989" s="110">
        <f t="shared" si="1128"/>
        <v>44</v>
      </c>
      <c r="AA5989" s="109">
        <f t="shared" si="1121"/>
        <v>60</v>
      </c>
      <c r="AB5989" s="109">
        <f t="shared" si="1122"/>
        <v>60000</v>
      </c>
      <c r="AC5989" s="108">
        <f t="shared" si="1123"/>
        <v>1140</v>
      </c>
      <c r="AD5989" s="107">
        <f t="shared" si="1124"/>
        <v>2.2222222222222223E-2</v>
      </c>
      <c r="AE5989" s="106">
        <f t="shared" si="1125"/>
        <v>25.333333333333336</v>
      </c>
      <c r="AF5989" s="105">
        <f t="shared" si="1126"/>
        <v>50.666666666666593</v>
      </c>
      <c r="AG5989" s="105">
        <f t="shared" si="1127"/>
        <v>1149.3333333333335</v>
      </c>
    </row>
    <row r="5990" spans="1:33" s="88" customFormat="1" x14ac:dyDescent="0.35">
      <c r="A5990" s="21">
        <v>10141103</v>
      </c>
      <c r="B5990" s="115" t="s">
        <v>1665</v>
      </c>
      <c r="C5990" s="115" t="s">
        <v>710</v>
      </c>
      <c r="D5990" s="133" t="s">
        <v>3463</v>
      </c>
      <c r="E5990" s="114" t="str">
        <f t="shared" si="1117"/>
        <v>TRANSFORMADOR MARCA:Fuji Tusco Co.  PTS 476</v>
      </c>
      <c r="F5990" s="21"/>
      <c r="G5990" s="21"/>
      <c r="H5990" s="21" t="s">
        <v>2223</v>
      </c>
      <c r="I5990" s="21"/>
      <c r="J5990" s="21"/>
      <c r="K5990" s="133" t="s">
        <v>3462</v>
      </c>
      <c r="L5990" s="133" t="s">
        <v>3461</v>
      </c>
      <c r="M5990" s="21">
        <v>200</v>
      </c>
      <c r="N5990" s="21">
        <v>33</v>
      </c>
      <c r="O5990" s="21">
        <v>0.4</v>
      </c>
      <c r="P5990" s="124" t="s">
        <v>516</v>
      </c>
      <c r="Q5990" s="21">
        <v>2016</v>
      </c>
      <c r="R5990" s="21" t="s">
        <v>3228</v>
      </c>
      <c r="S5990" s="21">
        <v>591378</v>
      </c>
      <c r="T5990" s="116">
        <v>991</v>
      </c>
      <c r="U5990" s="111">
        <v>45</v>
      </c>
      <c r="V5990" s="113">
        <f t="shared" si="1118"/>
        <v>970.07888888888886</v>
      </c>
      <c r="W5990" s="113">
        <f t="shared" si="1119"/>
        <v>20.921111111111145</v>
      </c>
      <c r="X5990" s="112">
        <f t="shared" si="1120"/>
        <v>20921.111111111146</v>
      </c>
      <c r="Y5990" s="111"/>
      <c r="Z5990" s="110">
        <f t="shared" si="1128"/>
        <v>44</v>
      </c>
      <c r="AA5990" s="109">
        <f t="shared" si="1121"/>
        <v>49.550000000000004</v>
      </c>
      <c r="AB5990" s="109">
        <f t="shared" si="1122"/>
        <v>49550.000000000007</v>
      </c>
      <c r="AC5990" s="108">
        <f t="shared" si="1123"/>
        <v>941.45</v>
      </c>
      <c r="AD5990" s="107">
        <f t="shared" si="1124"/>
        <v>2.2222222222222223E-2</v>
      </c>
      <c r="AE5990" s="106">
        <f t="shared" si="1125"/>
        <v>20.921111111111113</v>
      </c>
      <c r="AF5990" s="105">
        <f t="shared" si="1126"/>
        <v>41.842222222222262</v>
      </c>
      <c r="AG5990" s="105">
        <f t="shared" si="1127"/>
        <v>949.15777777777771</v>
      </c>
    </row>
    <row r="5991" spans="1:33" s="88" customFormat="1" x14ac:dyDescent="0.35">
      <c r="A5991" s="21">
        <v>10141103</v>
      </c>
      <c r="B5991" s="115" t="s">
        <v>1665</v>
      </c>
      <c r="C5991" s="115" t="s">
        <v>710</v>
      </c>
      <c r="D5991" s="133" t="s">
        <v>3460</v>
      </c>
      <c r="E5991" s="114" t="str">
        <f t="shared" si="1117"/>
        <v>TRANSFORMADOR MARCA:Desta Power Matla  PTS 447</v>
      </c>
      <c r="F5991" s="21"/>
      <c r="G5991" s="21"/>
      <c r="H5991" s="21" t="s">
        <v>2223</v>
      </c>
      <c r="I5991" s="21"/>
      <c r="J5991" s="21"/>
      <c r="K5991" s="133" t="s">
        <v>3459</v>
      </c>
      <c r="L5991" s="133" t="s">
        <v>3458</v>
      </c>
      <c r="M5991" s="21">
        <v>160</v>
      </c>
      <c r="N5991" s="21">
        <v>33</v>
      </c>
      <c r="O5991" s="21">
        <v>0.4</v>
      </c>
      <c r="P5991" s="124" t="s">
        <v>516</v>
      </c>
      <c r="Q5991" s="21">
        <v>2016</v>
      </c>
      <c r="R5991" s="21" t="s">
        <v>1540</v>
      </c>
      <c r="S5991" s="21" t="s">
        <v>3457</v>
      </c>
      <c r="T5991" s="116">
        <v>991</v>
      </c>
      <c r="U5991" s="111">
        <v>45</v>
      </c>
      <c r="V5991" s="113">
        <f t="shared" si="1118"/>
        <v>970.07888888888886</v>
      </c>
      <c r="W5991" s="113">
        <f t="shared" si="1119"/>
        <v>20.921111111111145</v>
      </c>
      <c r="X5991" s="112">
        <f t="shared" si="1120"/>
        <v>20921.111111111146</v>
      </c>
      <c r="Y5991" s="111"/>
      <c r="Z5991" s="110">
        <f t="shared" si="1128"/>
        <v>44</v>
      </c>
      <c r="AA5991" s="109">
        <f t="shared" si="1121"/>
        <v>49.550000000000004</v>
      </c>
      <c r="AB5991" s="109">
        <f t="shared" si="1122"/>
        <v>49550.000000000007</v>
      </c>
      <c r="AC5991" s="108">
        <f t="shared" si="1123"/>
        <v>941.45</v>
      </c>
      <c r="AD5991" s="107">
        <f t="shared" si="1124"/>
        <v>2.2222222222222223E-2</v>
      </c>
      <c r="AE5991" s="106">
        <f t="shared" si="1125"/>
        <v>20.921111111111113</v>
      </c>
      <c r="AF5991" s="105">
        <f t="shared" si="1126"/>
        <v>41.842222222222262</v>
      </c>
      <c r="AG5991" s="105">
        <f t="shared" si="1127"/>
        <v>949.15777777777771</v>
      </c>
    </row>
    <row r="5992" spans="1:33" s="88" customFormat="1" x14ac:dyDescent="0.35">
      <c r="A5992" s="21">
        <v>10141103</v>
      </c>
      <c r="B5992" s="115" t="s">
        <v>1665</v>
      </c>
      <c r="C5992" s="115" t="s">
        <v>710</v>
      </c>
      <c r="D5992" s="133" t="s">
        <v>3456</v>
      </c>
      <c r="E5992" s="114" t="str">
        <f t="shared" si="1117"/>
        <v>TRANSFORMADOR MARCA:PowerTech  PT 293R</v>
      </c>
      <c r="F5992" s="21"/>
      <c r="G5992" s="21"/>
      <c r="H5992" s="21" t="s">
        <v>2197</v>
      </c>
      <c r="I5992" s="21"/>
      <c r="J5992" s="21"/>
      <c r="K5992" s="133" t="s">
        <v>3455</v>
      </c>
      <c r="L5992" s="133" t="s">
        <v>3454</v>
      </c>
      <c r="M5992" s="21">
        <v>500</v>
      </c>
      <c r="N5992" s="21">
        <v>33</v>
      </c>
      <c r="O5992" s="21">
        <v>0.4</v>
      </c>
      <c r="P5992" s="124" t="s">
        <v>516</v>
      </c>
      <c r="Q5992" s="21">
        <v>2016</v>
      </c>
      <c r="R5992" s="21" t="s">
        <v>1811</v>
      </c>
      <c r="S5992" s="21" t="s">
        <v>3453</v>
      </c>
      <c r="T5992" s="116">
        <v>1200</v>
      </c>
      <c r="U5992" s="111">
        <v>45</v>
      </c>
      <c r="V5992" s="113">
        <f t="shared" si="1118"/>
        <v>1174.6666666666667</v>
      </c>
      <c r="W5992" s="113">
        <f t="shared" si="1119"/>
        <v>25.333333333333258</v>
      </c>
      <c r="X5992" s="112">
        <f t="shared" si="1120"/>
        <v>25333.333333333256</v>
      </c>
      <c r="Y5992" s="111"/>
      <c r="Z5992" s="110">
        <f t="shared" si="1128"/>
        <v>44</v>
      </c>
      <c r="AA5992" s="109">
        <f t="shared" si="1121"/>
        <v>60</v>
      </c>
      <c r="AB5992" s="109">
        <f t="shared" si="1122"/>
        <v>60000</v>
      </c>
      <c r="AC5992" s="108">
        <f t="shared" si="1123"/>
        <v>1140</v>
      </c>
      <c r="AD5992" s="107">
        <f t="shared" si="1124"/>
        <v>2.2222222222222223E-2</v>
      </c>
      <c r="AE5992" s="106">
        <f t="shared" si="1125"/>
        <v>25.333333333333336</v>
      </c>
      <c r="AF5992" s="105">
        <f t="shared" si="1126"/>
        <v>50.666666666666593</v>
      </c>
      <c r="AG5992" s="105">
        <f t="shared" si="1127"/>
        <v>1149.3333333333335</v>
      </c>
    </row>
    <row r="5993" spans="1:33" s="88" customFormat="1" x14ac:dyDescent="0.35">
      <c r="A5993" s="21">
        <v>10141103</v>
      </c>
      <c r="B5993" s="115" t="s">
        <v>1665</v>
      </c>
      <c r="C5993" s="115" t="s">
        <v>710</v>
      </c>
      <c r="D5993" s="21" t="s">
        <v>3451</v>
      </c>
      <c r="E5993" s="114" t="str">
        <f t="shared" si="1117"/>
        <v>TRANSFORMADOR MARCA:POWERTECH AGXX/PTS0334 AGXX/PTS0334</v>
      </c>
      <c r="F5993" s="21" t="s">
        <v>3452</v>
      </c>
      <c r="G5993" s="21" t="s">
        <v>3451</v>
      </c>
      <c r="H5993" s="21" t="s">
        <v>2180</v>
      </c>
      <c r="I5993" s="21" t="s">
        <v>2113</v>
      </c>
      <c r="J5993" s="21"/>
      <c r="K5993" s="61" t="s">
        <v>3450</v>
      </c>
      <c r="L5993" s="61" t="s">
        <v>3449</v>
      </c>
      <c r="M5993" s="61">
        <v>100</v>
      </c>
      <c r="N5993" s="121">
        <v>33</v>
      </c>
      <c r="O5993" s="61">
        <v>0.4</v>
      </c>
      <c r="P5993" s="61">
        <v>3</v>
      </c>
      <c r="Q5993" s="121">
        <v>2016</v>
      </c>
      <c r="R5993" s="121" t="s">
        <v>295</v>
      </c>
      <c r="S5993" s="121" t="s">
        <v>3448</v>
      </c>
      <c r="T5993" s="116">
        <v>763</v>
      </c>
      <c r="U5993" s="111">
        <v>45</v>
      </c>
      <c r="V5993" s="113">
        <f t="shared" si="1118"/>
        <v>746.89222222222224</v>
      </c>
      <c r="W5993" s="113">
        <f t="shared" si="1119"/>
        <v>16.107777777777756</v>
      </c>
      <c r="X5993" s="112">
        <f t="shared" si="1120"/>
        <v>16107.777777777756</v>
      </c>
      <c r="Y5993" s="111"/>
      <c r="Z5993" s="110">
        <f t="shared" si="1128"/>
        <v>44</v>
      </c>
      <c r="AA5993" s="109">
        <f t="shared" si="1121"/>
        <v>38.15</v>
      </c>
      <c r="AB5993" s="109">
        <f t="shared" si="1122"/>
        <v>38150</v>
      </c>
      <c r="AC5993" s="108">
        <f t="shared" si="1123"/>
        <v>724.85</v>
      </c>
      <c r="AD5993" s="107">
        <f t="shared" si="1124"/>
        <v>2.2222222222222223E-2</v>
      </c>
      <c r="AE5993" s="106">
        <f t="shared" si="1125"/>
        <v>16.10777777777778</v>
      </c>
      <c r="AF5993" s="105">
        <f t="shared" si="1126"/>
        <v>32.21555555555554</v>
      </c>
      <c r="AG5993" s="105">
        <f t="shared" si="1127"/>
        <v>730.78444444444449</v>
      </c>
    </row>
    <row r="5994" spans="1:33" s="88" customFormat="1" x14ac:dyDescent="0.35">
      <c r="A5994" s="21">
        <v>10141103</v>
      </c>
      <c r="B5994" s="115" t="s">
        <v>1665</v>
      </c>
      <c r="C5994" s="115" t="s">
        <v>710</v>
      </c>
      <c r="D5994" s="21" t="s">
        <v>3446</v>
      </c>
      <c r="E5994" s="114" t="str">
        <f t="shared" si="1117"/>
        <v>TRANSFORMADOR MARCA:ACTOM AGXX/PTS0354 AGXX/PTS0354</v>
      </c>
      <c r="F5994" s="187" t="s">
        <v>3447</v>
      </c>
      <c r="G5994" s="21" t="s">
        <v>3446</v>
      </c>
      <c r="H5994" s="21" t="s">
        <v>3445</v>
      </c>
      <c r="I5994" s="21" t="s">
        <v>2113</v>
      </c>
      <c r="J5994" s="21"/>
      <c r="K5994" s="156" t="s">
        <v>3444</v>
      </c>
      <c r="L5994" s="156" t="s">
        <v>3443</v>
      </c>
      <c r="M5994" s="187">
        <v>50</v>
      </c>
      <c r="N5994" s="121">
        <v>33</v>
      </c>
      <c r="O5994" s="61">
        <v>0.4</v>
      </c>
      <c r="P5994" s="61">
        <v>3</v>
      </c>
      <c r="Q5994" s="121">
        <v>2016</v>
      </c>
      <c r="R5994" s="121" t="s">
        <v>859</v>
      </c>
      <c r="S5994" s="121" t="s">
        <v>3442</v>
      </c>
      <c r="T5994" s="116">
        <v>643</v>
      </c>
      <c r="U5994" s="111">
        <v>45</v>
      </c>
      <c r="V5994" s="113">
        <f t="shared" si="1118"/>
        <v>629.42555555555555</v>
      </c>
      <c r="W5994" s="113">
        <f t="shared" si="1119"/>
        <v>13.574444444444453</v>
      </c>
      <c r="X5994" s="112">
        <f t="shared" si="1120"/>
        <v>13574.444444444453</v>
      </c>
      <c r="Y5994" s="111"/>
      <c r="Z5994" s="110">
        <f t="shared" si="1128"/>
        <v>44</v>
      </c>
      <c r="AA5994" s="109">
        <f t="shared" si="1121"/>
        <v>32.15</v>
      </c>
      <c r="AB5994" s="109">
        <f t="shared" si="1122"/>
        <v>32150</v>
      </c>
      <c r="AC5994" s="108">
        <f t="shared" si="1123"/>
        <v>610.85</v>
      </c>
      <c r="AD5994" s="107">
        <f t="shared" si="1124"/>
        <v>2.2222222222222223E-2</v>
      </c>
      <c r="AE5994" s="106">
        <f t="shared" si="1125"/>
        <v>13.574444444444445</v>
      </c>
      <c r="AF5994" s="105">
        <f t="shared" si="1126"/>
        <v>27.148888888888898</v>
      </c>
      <c r="AG5994" s="105">
        <f t="shared" si="1127"/>
        <v>615.85111111111109</v>
      </c>
    </row>
    <row r="5995" spans="1:33" s="88" customFormat="1" x14ac:dyDescent="0.35">
      <c r="A5995" s="21">
        <v>10141103</v>
      </c>
      <c r="B5995" s="115" t="s">
        <v>1665</v>
      </c>
      <c r="C5995" s="115" t="s">
        <v>710</v>
      </c>
      <c r="D5995" s="21" t="s">
        <v>3440</v>
      </c>
      <c r="E5995" s="114" t="str">
        <f t="shared" si="1117"/>
        <v>TRANSFORMADOR MARCA:ORMAZABAL AGXX/PTS0266 AGXX/PTS0266</v>
      </c>
      <c r="F5995" s="61" t="s">
        <v>3441</v>
      </c>
      <c r="G5995" s="21" t="s">
        <v>3440</v>
      </c>
      <c r="H5995" s="21" t="s">
        <v>2174</v>
      </c>
      <c r="I5995" s="21" t="s">
        <v>2113</v>
      </c>
      <c r="J5995" s="21"/>
      <c r="K5995" s="61" t="s">
        <v>3439</v>
      </c>
      <c r="L5995" s="61" t="s">
        <v>3438</v>
      </c>
      <c r="M5995" s="61">
        <v>315</v>
      </c>
      <c r="N5995" s="121">
        <v>11</v>
      </c>
      <c r="O5995" s="61">
        <v>0.4</v>
      </c>
      <c r="P5995" s="61">
        <v>3</v>
      </c>
      <c r="Q5995" s="121">
        <v>2016</v>
      </c>
      <c r="R5995" s="121" t="s">
        <v>786</v>
      </c>
      <c r="S5995" s="121">
        <v>256817</v>
      </c>
      <c r="T5995" s="116">
        <v>840</v>
      </c>
      <c r="U5995" s="111">
        <v>45</v>
      </c>
      <c r="V5995" s="113">
        <f t="shared" si="1118"/>
        <v>822.26666666666665</v>
      </c>
      <c r="W5995" s="113">
        <f t="shared" si="1119"/>
        <v>17.733333333333348</v>
      </c>
      <c r="X5995" s="112">
        <f t="shared" si="1120"/>
        <v>17733.33333333335</v>
      </c>
      <c r="Y5995" s="111"/>
      <c r="Z5995" s="110">
        <f t="shared" si="1128"/>
        <v>44</v>
      </c>
      <c r="AA5995" s="109">
        <f t="shared" si="1121"/>
        <v>42</v>
      </c>
      <c r="AB5995" s="109">
        <f t="shared" si="1122"/>
        <v>42000</v>
      </c>
      <c r="AC5995" s="108">
        <f t="shared" si="1123"/>
        <v>798</v>
      </c>
      <c r="AD5995" s="107">
        <f t="shared" si="1124"/>
        <v>2.2222222222222223E-2</v>
      </c>
      <c r="AE5995" s="106">
        <f t="shared" si="1125"/>
        <v>17.733333333333334</v>
      </c>
      <c r="AF5995" s="105">
        <f t="shared" si="1126"/>
        <v>35.466666666666683</v>
      </c>
      <c r="AG5995" s="105">
        <f t="shared" si="1127"/>
        <v>804.5333333333333</v>
      </c>
    </row>
    <row r="5996" spans="1:33" s="88" customFormat="1" x14ac:dyDescent="0.35">
      <c r="A5996" s="21">
        <v>10141103</v>
      </c>
      <c r="B5996" s="115" t="s">
        <v>1665</v>
      </c>
      <c r="C5996" s="115" t="s">
        <v>710</v>
      </c>
      <c r="D5996" s="21" t="s">
        <v>3436</v>
      </c>
      <c r="E5996" s="114" t="str">
        <f t="shared" si="1117"/>
        <v>TRANSFORMADOR MARCA:REVIVE AGXX/PTS0333 AGXX/PTS0333</v>
      </c>
      <c r="F5996" s="61" t="s">
        <v>3437</v>
      </c>
      <c r="G5996" s="21" t="s">
        <v>3436</v>
      </c>
      <c r="H5996" s="21" t="s">
        <v>2174</v>
      </c>
      <c r="I5996" s="21" t="s">
        <v>2113</v>
      </c>
      <c r="J5996" s="21"/>
      <c r="K5996" s="61" t="s">
        <v>3435</v>
      </c>
      <c r="L5996" s="61" t="s">
        <v>3434</v>
      </c>
      <c r="M5996" s="61">
        <v>315</v>
      </c>
      <c r="N5996" s="121">
        <v>11</v>
      </c>
      <c r="O5996" s="61">
        <v>0.4</v>
      </c>
      <c r="P5996" s="61">
        <v>3</v>
      </c>
      <c r="Q5996" s="121">
        <v>2016</v>
      </c>
      <c r="R5996" s="121" t="s">
        <v>1097</v>
      </c>
      <c r="S5996" s="121" t="s">
        <v>3433</v>
      </c>
      <c r="T5996" s="116">
        <v>840</v>
      </c>
      <c r="U5996" s="111">
        <v>45</v>
      </c>
      <c r="V5996" s="113">
        <f t="shared" si="1118"/>
        <v>822.26666666666665</v>
      </c>
      <c r="W5996" s="113">
        <f t="shared" si="1119"/>
        <v>17.733333333333348</v>
      </c>
      <c r="X5996" s="112">
        <f t="shared" si="1120"/>
        <v>17733.33333333335</v>
      </c>
      <c r="Y5996" s="111"/>
      <c r="Z5996" s="110">
        <f t="shared" si="1128"/>
        <v>44</v>
      </c>
      <c r="AA5996" s="109">
        <f t="shared" si="1121"/>
        <v>42</v>
      </c>
      <c r="AB5996" s="109">
        <f t="shared" si="1122"/>
        <v>42000</v>
      </c>
      <c r="AC5996" s="108">
        <f t="shared" si="1123"/>
        <v>798</v>
      </c>
      <c r="AD5996" s="107">
        <f t="shared" si="1124"/>
        <v>2.2222222222222223E-2</v>
      </c>
      <c r="AE5996" s="106">
        <f t="shared" si="1125"/>
        <v>17.733333333333334</v>
      </c>
      <c r="AF5996" s="105">
        <f t="shared" si="1126"/>
        <v>35.466666666666683</v>
      </c>
      <c r="AG5996" s="105">
        <f t="shared" si="1127"/>
        <v>804.5333333333333</v>
      </c>
    </row>
    <row r="5997" spans="1:33" s="88" customFormat="1" x14ac:dyDescent="0.35">
      <c r="A5997" s="21">
        <v>10141103</v>
      </c>
      <c r="B5997" s="115" t="s">
        <v>1665</v>
      </c>
      <c r="C5997" s="115" t="s">
        <v>710</v>
      </c>
      <c r="D5997" s="21" t="s">
        <v>3431</v>
      </c>
      <c r="E5997" s="114" t="str">
        <f t="shared" si="1117"/>
        <v>TRANSFORMADOR MARCA:EFACEC AGXX/PTS0264 AGXX/PTS0264</v>
      </c>
      <c r="F5997" s="121" t="s">
        <v>3432</v>
      </c>
      <c r="G5997" s="21" t="s">
        <v>3431</v>
      </c>
      <c r="H5997" s="21" t="s">
        <v>2113</v>
      </c>
      <c r="I5997" s="21" t="s">
        <v>2113</v>
      </c>
      <c r="J5997" s="21"/>
      <c r="K5997" s="121" t="s">
        <v>3430</v>
      </c>
      <c r="L5997" s="121" t="s">
        <v>3429</v>
      </c>
      <c r="M5997" s="121">
        <v>250</v>
      </c>
      <c r="N5997" s="121">
        <v>33</v>
      </c>
      <c r="O5997" s="61">
        <v>0.4</v>
      </c>
      <c r="P5997" s="61">
        <v>3</v>
      </c>
      <c r="Q5997" s="61">
        <v>2016</v>
      </c>
      <c r="R5997" s="121" t="s">
        <v>27</v>
      </c>
      <c r="S5997" s="121" t="s">
        <v>3404</v>
      </c>
      <c r="T5997" s="116">
        <v>991</v>
      </c>
      <c r="U5997" s="111">
        <v>45</v>
      </c>
      <c r="V5997" s="113">
        <f t="shared" si="1118"/>
        <v>970.07888888888886</v>
      </c>
      <c r="W5997" s="113">
        <f t="shared" si="1119"/>
        <v>20.921111111111145</v>
      </c>
      <c r="X5997" s="112">
        <f t="shared" si="1120"/>
        <v>20921.111111111146</v>
      </c>
      <c r="Y5997" s="111"/>
      <c r="Z5997" s="110">
        <f t="shared" si="1128"/>
        <v>44</v>
      </c>
      <c r="AA5997" s="109">
        <f t="shared" si="1121"/>
        <v>49.550000000000004</v>
      </c>
      <c r="AB5997" s="109">
        <f t="shared" si="1122"/>
        <v>49550.000000000007</v>
      </c>
      <c r="AC5997" s="108">
        <f t="shared" si="1123"/>
        <v>941.45</v>
      </c>
      <c r="AD5997" s="107">
        <f t="shared" si="1124"/>
        <v>2.2222222222222223E-2</v>
      </c>
      <c r="AE5997" s="106">
        <f t="shared" si="1125"/>
        <v>20.921111111111113</v>
      </c>
      <c r="AF5997" s="105">
        <f t="shared" si="1126"/>
        <v>41.842222222222262</v>
      </c>
      <c r="AG5997" s="105">
        <f t="shared" si="1127"/>
        <v>949.15777777777771</v>
      </c>
    </row>
    <row r="5998" spans="1:33" s="88" customFormat="1" x14ac:dyDescent="0.35">
      <c r="A5998" s="21">
        <v>10141103</v>
      </c>
      <c r="B5998" s="115" t="s">
        <v>1665</v>
      </c>
      <c r="C5998" s="115" t="s">
        <v>710</v>
      </c>
      <c r="D5998" s="21" t="s">
        <v>3427</v>
      </c>
      <c r="E5998" s="114" t="str">
        <f t="shared" si="1117"/>
        <v>TRANSFORMADOR MARCA:POWERTECH AGXX/PTS0158 AGXX/PTS0158</v>
      </c>
      <c r="F5998" s="61" t="s">
        <v>3428</v>
      </c>
      <c r="G5998" s="21" t="s">
        <v>3427</v>
      </c>
      <c r="H5998" s="21" t="s">
        <v>2113</v>
      </c>
      <c r="I5998" s="21" t="s">
        <v>2113</v>
      </c>
      <c r="J5998" s="21"/>
      <c r="K5998" s="181" t="s">
        <v>3426</v>
      </c>
      <c r="L5998" s="181" t="s">
        <v>3425</v>
      </c>
      <c r="M5998" s="121">
        <v>100</v>
      </c>
      <c r="N5998" s="121">
        <v>33</v>
      </c>
      <c r="O5998" s="61">
        <v>0.4</v>
      </c>
      <c r="P5998" s="61">
        <v>3</v>
      </c>
      <c r="Q5998" s="121">
        <v>2016</v>
      </c>
      <c r="R5998" s="121" t="s">
        <v>295</v>
      </c>
      <c r="S5998" s="121" t="s">
        <v>3424</v>
      </c>
      <c r="T5998" s="116">
        <v>763</v>
      </c>
      <c r="U5998" s="111">
        <v>45</v>
      </c>
      <c r="V5998" s="113">
        <f t="shared" si="1118"/>
        <v>746.89222222222224</v>
      </c>
      <c r="W5998" s="113">
        <f t="shared" si="1119"/>
        <v>16.107777777777756</v>
      </c>
      <c r="X5998" s="112">
        <f t="shared" si="1120"/>
        <v>16107.777777777756</v>
      </c>
      <c r="Y5998" s="111"/>
      <c r="Z5998" s="110">
        <f t="shared" si="1128"/>
        <v>44</v>
      </c>
      <c r="AA5998" s="109">
        <f t="shared" si="1121"/>
        <v>38.15</v>
      </c>
      <c r="AB5998" s="109">
        <f t="shared" si="1122"/>
        <v>38150</v>
      </c>
      <c r="AC5998" s="108">
        <f t="shared" si="1123"/>
        <v>724.85</v>
      </c>
      <c r="AD5998" s="107">
        <f t="shared" si="1124"/>
        <v>2.2222222222222223E-2</v>
      </c>
      <c r="AE5998" s="106">
        <f t="shared" si="1125"/>
        <v>16.10777777777778</v>
      </c>
      <c r="AF5998" s="105">
        <f t="shared" si="1126"/>
        <v>32.21555555555554</v>
      </c>
      <c r="AG5998" s="105">
        <f t="shared" si="1127"/>
        <v>730.78444444444449</v>
      </c>
    </row>
    <row r="5999" spans="1:33" s="88" customFormat="1" x14ac:dyDescent="0.35">
      <c r="A5999" s="21">
        <v>10141103</v>
      </c>
      <c r="B5999" s="115" t="s">
        <v>1665</v>
      </c>
      <c r="C5999" s="115" t="s">
        <v>710</v>
      </c>
      <c r="D5999" s="21" t="s">
        <v>3422</v>
      </c>
      <c r="E5999" s="114" t="str">
        <f t="shared" si="1117"/>
        <v>TRANSFORMADOR MARCA:POWERTECH AGXX/PTS0328 AGXX/PTS0328</v>
      </c>
      <c r="F5999" s="61" t="s">
        <v>3423</v>
      </c>
      <c r="G5999" s="21" t="s">
        <v>3422</v>
      </c>
      <c r="H5999" s="21" t="s">
        <v>2113</v>
      </c>
      <c r="I5999" s="21" t="s">
        <v>2113</v>
      </c>
      <c r="J5999" s="21"/>
      <c r="K5999" s="181" t="s">
        <v>3421</v>
      </c>
      <c r="L5999" s="181" t="s">
        <v>3420</v>
      </c>
      <c r="M5999" s="121">
        <v>200</v>
      </c>
      <c r="N5999" s="121">
        <v>33</v>
      </c>
      <c r="O5999" s="61">
        <v>0.4</v>
      </c>
      <c r="P5999" s="61">
        <v>3</v>
      </c>
      <c r="Q5999" s="121">
        <v>2016</v>
      </c>
      <c r="R5999" s="121" t="s">
        <v>295</v>
      </c>
      <c r="S5999" s="121" t="s">
        <v>3419</v>
      </c>
      <c r="T5999" s="116">
        <v>991</v>
      </c>
      <c r="U5999" s="111">
        <v>45</v>
      </c>
      <c r="V5999" s="113">
        <f t="shared" si="1118"/>
        <v>970.07888888888886</v>
      </c>
      <c r="W5999" s="113">
        <f t="shared" si="1119"/>
        <v>20.921111111111145</v>
      </c>
      <c r="X5999" s="112">
        <f t="shared" si="1120"/>
        <v>20921.111111111146</v>
      </c>
      <c r="Y5999" s="111"/>
      <c r="Z5999" s="110">
        <f t="shared" si="1128"/>
        <v>44</v>
      </c>
      <c r="AA5999" s="109">
        <f t="shared" si="1121"/>
        <v>49.550000000000004</v>
      </c>
      <c r="AB5999" s="109">
        <f t="shared" si="1122"/>
        <v>49550.000000000007</v>
      </c>
      <c r="AC5999" s="108">
        <f t="shared" si="1123"/>
        <v>941.45</v>
      </c>
      <c r="AD5999" s="107">
        <f t="shared" si="1124"/>
        <v>2.2222222222222223E-2</v>
      </c>
      <c r="AE5999" s="106">
        <f t="shared" si="1125"/>
        <v>20.921111111111113</v>
      </c>
      <c r="AF5999" s="105">
        <f t="shared" si="1126"/>
        <v>41.842222222222262</v>
      </c>
      <c r="AG5999" s="105">
        <f t="shared" si="1127"/>
        <v>949.15777777777771</v>
      </c>
    </row>
    <row r="6000" spans="1:33" s="88" customFormat="1" x14ac:dyDescent="0.35">
      <c r="A6000" s="21">
        <v>10141103</v>
      </c>
      <c r="B6000" s="115" t="s">
        <v>1665</v>
      </c>
      <c r="C6000" s="115" t="s">
        <v>710</v>
      </c>
      <c r="D6000" s="21" t="s">
        <v>3417</v>
      </c>
      <c r="E6000" s="114" t="str">
        <f t="shared" si="1117"/>
        <v>TRANSFORMADOR MARCA:TUSCO AGXX/PTS0342 AGXX/PTS0342</v>
      </c>
      <c r="F6000" s="124" t="s">
        <v>3418</v>
      </c>
      <c r="G6000" s="21" t="s">
        <v>3417</v>
      </c>
      <c r="H6000" s="21" t="s">
        <v>2113</v>
      </c>
      <c r="I6000" s="21" t="s">
        <v>2113</v>
      </c>
      <c r="J6000" s="21"/>
      <c r="K6000" s="121" t="s">
        <v>3416</v>
      </c>
      <c r="L6000" s="121" t="s">
        <v>3415</v>
      </c>
      <c r="M6000" s="21">
        <v>100</v>
      </c>
      <c r="N6000" s="21">
        <v>33</v>
      </c>
      <c r="O6000" s="21">
        <v>0.4</v>
      </c>
      <c r="P6000" s="21">
        <v>3</v>
      </c>
      <c r="Q6000" s="21">
        <v>2016</v>
      </c>
      <c r="R6000" s="21" t="s">
        <v>604</v>
      </c>
      <c r="S6000" s="124">
        <v>591369</v>
      </c>
      <c r="T6000" s="116">
        <v>763</v>
      </c>
      <c r="U6000" s="111">
        <v>45</v>
      </c>
      <c r="V6000" s="113">
        <f t="shared" si="1118"/>
        <v>746.89222222222224</v>
      </c>
      <c r="W6000" s="113">
        <f t="shared" si="1119"/>
        <v>16.107777777777756</v>
      </c>
      <c r="X6000" s="112">
        <f t="shared" si="1120"/>
        <v>16107.777777777756</v>
      </c>
      <c r="Y6000" s="111"/>
      <c r="Z6000" s="110">
        <f t="shared" si="1128"/>
        <v>44</v>
      </c>
      <c r="AA6000" s="109">
        <f t="shared" si="1121"/>
        <v>38.15</v>
      </c>
      <c r="AB6000" s="109">
        <f t="shared" si="1122"/>
        <v>38150</v>
      </c>
      <c r="AC6000" s="108">
        <f t="shared" si="1123"/>
        <v>724.85</v>
      </c>
      <c r="AD6000" s="107">
        <f t="shared" si="1124"/>
        <v>2.2222222222222223E-2</v>
      </c>
      <c r="AE6000" s="106">
        <f t="shared" si="1125"/>
        <v>16.10777777777778</v>
      </c>
      <c r="AF6000" s="105">
        <f t="shared" si="1126"/>
        <v>32.21555555555554</v>
      </c>
      <c r="AG6000" s="105">
        <f t="shared" si="1127"/>
        <v>730.78444444444449</v>
      </c>
    </row>
    <row r="6001" spans="1:33" s="88" customFormat="1" x14ac:dyDescent="0.35">
      <c r="A6001" s="21">
        <v>10141103</v>
      </c>
      <c r="B6001" s="115" t="s">
        <v>1665</v>
      </c>
      <c r="C6001" s="115" t="s">
        <v>710</v>
      </c>
      <c r="D6001" s="21" t="s">
        <v>3413</v>
      </c>
      <c r="E6001" s="114" t="str">
        <f t="shared" si="1117"/>
        <v>TRANSFORMADOR MARCA:ACTOM AGCBT/PTS0370 AGCBT/PTS0370</v>
      </c>
      <c r="F6001" s="61" t="s">
        <v>3414</v>
      </c>
      <c r="G6001" s="21" t="s">
        <v>3413</v>
      </c>
      <c r="H6001" s="21" t="s">
        <v>3407</v>
      </c>
      <c r="I6001" s="21" t="s">
        <v>2113</v>
      </c>
      <c r="J6001" s="21"/>
      <c r="K6001" s="121" t="s">
        <v>3412</v>
      </c>
      <c r="L6001" s="121" t="s">
        <v>3411</v>
      </c>
      <c r="M6001" s="121">
        <v>500</v>
      </c>
      <c r="N6001" s="121">
        <v>33</v>
      </c>
      <c r="O6001" s="61">
        <v>0.4</v>
      </c>
      <c r="P6001" s="61">
        <v>3</v>
      </c>
      <c r="Q6001" s="121">
        <v>2016</v>
      </c>
      <c r="R6001" s="61" t="s">
        <v>859</v>
      </c>
      <c r="S6001" s="61" t="s">
        <v>3410</v>
      </c>
      <c r="T6001" s="116">
        <v>1200</v>
      </c>
      <c r="U6001" s="111">
        <v>45</v>
      </c>
      <c r="V6001" s="113">
        <f t="shared" si="1118"/>
        <v>1174.6666666666667</v>
      </c>
      <c r="W6001" s="113">
        <f t="shared" si="1119"/>
        <v>25.333333333333258</v>
      </c>
      <c r="X6001" s="112">
        <f t="shared" si="1120"/>
        <v>25333.333333333256</v>
      </c>
      <c r="Y6001" s="111"/>
      <c r="Z6001" s="110">
        <f t="shared" si="1128"/>
        <v>44</v>
      </c>
      <c r="AA6001" s="109">
        <f t="shared" si="1121"/>
        <v>60</v>
      </c>
      <c r="AB6001" s="109">
        <f t="shared" si="1122"/>
        <v>60000</v>
      </c>
      <c r="AC6001" s="108">
        <f t="shared" si="1123"/>
        <v>1140</v>
      </c>
      <c r="AD6001" s="107">
        <f t="shared" si="1124"/>
        <v>2.2222222222222223E-2</v>
      </c>
      <c r="AE6001" s="106">
        <f t="shared" si="1125"/>
        <v>25.333333333333336</v>
      </c>
      <c r="AF6001" s="105">
        <f t="shared" si="1126"/>
        <v>50.666666666666593</v>
      </c>
      <c r="AG6001" s="105">
        <f t="shared" si="1127"/>
        <v>1149.3333333333335</v>
      </c>
    </row>
    <row r="6002" spans="1:33" s="88" customFormat="1" x14ac:dyDescent="0.35">
      <c r="A6002" s="21">
        <v>10141103</v>
      </c>
      <c r="B6002" s="115" t="s">
        <v>1665</v>
      </c>
      <c r="C6002" s="115" t="s">
        <v>710</v>
      </c>
      <c r="D6002" s="21" t="s">
        <v>3408</v>
      </c>
      <c r="E6002" s="114" t="str">
        <f t="shared" si="1117"/>
        <v>TRANSFORMADOR MARCA:TUSCO AGCBT/PTS0206 AGCBT/PTS0206</v>
      </c>
      <c r="F6002" s="61" t="s">
        <v>3409</v>
      </c>
      <c r="G6002" s="21" t="s">
        <v>3408</v>
      </c>
      <c r="H6002" s="21" t="s">
        <v>3407</v>
      </c>
      <c r="I6002" s="21" t="s">
        <v>2113</v>
      </c>
      <c r="J6002" s="21"/>
      <c r="K6002" s="121" t="s">
        <v>3406</v>
      </c>
      <c r="L6002" s="121" t="s">
        <v>3405</v>
      </c>
      <c r="M6002" s="61">
        <v>200</v>
      </c>
      <c r="N6002" s="121">
        <v>33</v>
      </c>
      <c r="O6002" s="61">
        <v>0.4</v>
      </c>
      <c r="P6002" s="61">
        <v>3</v>
      </c>
      <c r="Q6002" s="121">
        <v>2016</v>
      </c>
      <c r="R6002" s="61" t="s">
        <v>604</v>
      </c>
      <c r="S6002" s="61" t="s">
        <v>3404</v>
      </c>
      <c r="T6002" s="116">
        <v>991</v>
      </c>
      <c r="U6002" s="111">
        <v>45</v>
      </c>
      <c r="V6002" s="113">
        <f t="shared" si="1118"/>
        <v>970.07888888888886</v>
      </c>
      <c r="W6002" s="113">
        <f t="shared" si="1119"/>
        <v>20.921111111111145</v>
      </c>
      <c r="X6002" s="112">
        <f t="shared" si="1120"/>
        <v>20921.111111111146</v>
      </c>
      <c r="Y6002" s="111"/>
      <c r="Z6002" s="110">
        <f t="shared" si="1128"/>
        <v>44</v>
      </c>
      <c r="AA6002" s="109">
        <f t="shared" si="1121"/>
        <v>49.550000000000004</v>
      </c>
      <c r="AB6002" s="109">
        <f t="shared" si="1122"/>
        <v>49550.000000000007</v>
      </c>
      <c r="AC6002" s="108">
        <f t="shared" si="1123"/>
        <v>941.45</v>
      </c>
      <c r="AD6002" s="107">
        <f t="shared" si="1124"/>
        <v>2.2222222222222223E-2</v>
      </c>
      <c r="AE6002" s="106">
        <f t="shared" si="1125"/>
        <v>20.921111111111113</v>
      </c>
      <c r="AF6002" s="105">
        <f t="shared" si="1126"/>
        <v>41.842222222222262</v>
      </c>
      <c r="AG6002" s="105">
        <f t="shared" si="1127"/>
        <v>949.15777777777771</v>
      </c>
    </row>
    <row r="6003" spans="1:33" s="88" customFormat="1" x14ac:dyDescent="0.35">
      <c r="A6003" s="21">
        <v>10141103</v>
      </c>
      <c r="B6003" s="115" t="s">
        <v>1665</v>
      </c>
      <c r="C6003" s="115" t="s">
        <v>710</v>
      </c>
      <c r="D6003" s="21" t="s">
        <v>3402</v>
      </c>
      <c r="E6003" s="114" t="str">
        <f t="shared" si="1117"/>
        <v>TRANSFORMADOR MARCA:ACTOM AGMJC/PTS0357 AGMJC/PTS0357</v>
      </c>
      <c r="F6003" s="61" t="s">
        <v>3403</v>
      </c>
      <c r="G6003" s="21" t="s">
        <v>3402</v>
      </c>
      <c r="H6003" s="21" t="s">
        <v>2114</v>
      </c>
      <c r="I6003" s="21" t="s">
        <v>2113</v>
      </c>
      <c r="J6003" s="21"/>
      <c r="K6003" s="121" t="s">
        <v>3401</v>
      </c>
      <c r="L6003" s="121" t="s">
        <v>3400</v>
      </c>
      <c r="M6003" s="121">
        <v>315</v>
      </c>
      <c r="N6003" s="121">
        <v>33</v>
      </c>
      <c r="O6003" s="61">
        <v>0.4</v>
      </c>
      <c r="P6003" s="156">
        <v>3</v>
      </c>
      <c r="Q6003" s="121">
        <v>2016</v>
      </c>
      <c r="R6003" s="121" t="s">
        <v>859</v>
      </c>
      <c r="S6003" s="121" t="s">
        <v>3399</v>
      </c>
      <c r="T6003" s="116">
        <v>1039</v>
      </c>
      <c r="U6003" s="111">
        <v>45</v>
      </c>
      <c r="V6003" s="113">
        <f t="shared" si="1118"/>
        <v>1017.0655555555555</v>
      </c>
      <c r="W6003" s="113">
        <f t="shared" si="1119"/>
        <v>21.934444444444466</v>
      </c>
      <c r="X6003" s="112">
        <f t="shared" si="1120"/>
        <v>21934.444444444467</v>
      </c>
      <c r="Y6003" s="111"/>
      <c r="Z6003" s="110">
        <f t="shared" si="1128"/>
        <v>44</v>
      </c>
      <c r="AA6003" s="109">
        <f t="shared" si="1121"/>
        <v>51.95</v>
      </c>
      <c r="AB6003" s="109">
        <f t="shared" si="1122"/>
        <v>51950</v>
      </c>
      <c r="AC6003" s="108">
        <f t="shared" si="1123"/>
        <v>987.05</v>
      </c>
      <c r="AD6003" s="107">
        <f t="shared" si="1124"/>
        <v>2.2222222222222223E-2</v>
      </c>
      <c r="AE6003" s="106">
        <f t="shared" si="1125"/>
        <v>21.934444444444445</v>
      </c>
      <c r="AF6003" s="105">
        <f t="shared" si="1126"/>
        <v>43.868888888888911</v>
      </c>
      <c r="AG6003" s="105">
        <f t="shared" si="1127"/>
        <v>995.13111111111107</v>
      </c>
    </row>
    <row r="6004" spans="1:33" s="88" customFormat="1" x14ac:dyDescent="0.35">
      <c r="A6004" s="21">
        <v>10141103</v>
      </c>
      <c r="B6004" s="162" t="s">
        <v>1665</v>
      </c>
      <c r="C6004" s="115" t="s">
        <v>710</v>
      </c>
      <c r="D6004" s="21"/>
      <c r="E6004" s="114" t="str">
        <f t="shared" si="1117"/>
        <v xml:space="preserve">TRANSFORMADOR MARCA:Fuji Tusco PEMBA </v>
      </c>
      <c r="F6004" s="21" t="s">
        <v>1869</v>
      </c>
      <c r="G6004" s="21" t="s">
        <v>237</v>
      </c>
      <c r="H6004" s="21" t="s">
        <v>237</v>
      </c>
      <c r="I6004" s="21" t="s">
        <v>3398</v>
      </c>
      <c r="J6004" s="21"/>
      <c r="K6004" s="21" t="s">
        <v>3397</v>
      </c>
      <c r="L6004" s="21" t="s">
        <v>3396</v>
      </c>
      <c r="M6004" s="21">
        <v>100</v>
      </c>
      <c r="N6004" s="21">
        <v>33</v>
      </c>
      <c r="O6004" s="21" t="s">
        <v>581</v>
      </c>
      <c r="P6004" s="21">
        <v>3</v>
      </c>
      <c r="Q6004" s="21">
        <v>2016</v>
      </c>
      <c r="R6004" s="21" t="s">
        <v>1821</v>
      </c>
      <c r="S6004" s="21">
        <v>5913306</v>
      </c>
      <c r="T6004" s="116">
        <v>763</v>
      </c>
      <c r="U6004" s="111">
        <v>45</v>
      </c>
      <c r="V6004" s="113">
        <f t="shared" si="1118"/>
        <v>746.89222222222224</v>
      </c>
      <c r="W6004" s="113">
        <f t="shared" si="1119"/>
        <v>16.107777777777756</v>
      </c>
      <c r="X6004" s="112">
        <f t="shared" si="1120"/>
        <v>16107.777777777756</v>
      </c>
      <c r="Y6004" s="111"/>
      <c r="Z6004" s="110">
        <f t="shared" si="1128"/>
        <v>44</v>
      </c>
      <c r="AA6004" s="109">
        <f t="shared" si="1121"/>
        <v>38.15</v>
      </c>
      <c r="AB6004" s="109">
        <f t="shared" si="1122"/>
        <v>38150</v>
      </c>
      <c r="AC6004" s="108">
        <f t="shared" si="1123"/>
        <v>724.85</v>
      </c>
      <c r="AD6004" s="107">
        <f t="shared" si="1124"/>
        <v>2.2222222222222223E-2</v>
      </c>
      <c r="AE6004" s="106">
        <f t="shared" si="1125"/>
        <v>16.10777777777778</v>
      </c>
      <c r="AF6004" s="105">
        <f t="shared" si="1126"/>
        <v>32.21555555555554</v>
      </c>
      <c r="AG6004" s="105">
        <f t="shared" si="1127"/>
        <v>730.78444444444449</v>
      </c>
    </row>
    <row r="6005" spans="1:33" s="88" customFormat="1" x14ac:dyDescent="0.35">
      <c r="A6005" s="21">
        <v>10141103</v>
      </c>
      <c r="B6005" s="162" t="s">
        <v>1665</v>
      </c>
      <c r="C6005" s="115" t="s">
        <v>710</v>
      </c>
      <c r="D6005" s="21"/>
      <c r="E6005" s="114" t="str">
        <f t="shared" si="1117"/>
        <v xml:space="preserve">TRANSFORMADOR MARCA:TM PEMBA </v>
      </c>
      <c r="F6005" s="21" t="s">
        <v>1869</v>
      </c>
      <c r="G6005" s="21" t="s">
        <v>237</v>
      </c>
      <c r="H6005" s="21" t="s">
        <v>237</v>
      </c>
      <c r="I6005" s="21" t="s">
        <v>3395</v>
      </c>
      <c r="J6005" s="21"/>
      <c r="K6005" s="21" t="s">
        <v>3394</v>
      </c>
      <c r="L6005" s="21" t="s">
        <v>3393</v>
      </c>
      <c r="M6005" s="21">
        <v>200</v>
      </c>
      <c r="N6005" s="21">
        <v>33</v>
      </c>
      <c r="O6005" s="21" t="s">
        <v>581</v>
      </c>
      <c r="P6005" s="21">
        <v>3</v>
      </c>
      <c r="Q6005" s="21">
        <v>2016</v>
      </c>
      <c r="R6005" s="21" t="s">
        <v>1769</v>
      </c>
      <c r="S6005" s="21">
        <v>967333</v>
      </c>
      <c r="T6005" s="116">
        <v>991</v>
      </c>
      <c r="U6005" s="111">
        <v>45</v>
      </c>
      <c r="V6005" s="113">
        <f t="shared" si="1118"/>
        <v>970.07888888888886</v>
      </c>
      <c r="W6005" s="113">
        <f t="shared" si="1119"/>
        <v>20.921111111111145</v>
      </c>
      <c r="X6005" s="112">
        <f t="shared" si="1120"/>
        <v>20921.111111111146</v>
      </c>
      <c r="Y6005" s="111"/>
      <c r="Z6005" s="110">
        <f t="shared" si="1128"/>
        <v>44</v>
      </c>
      <c r="AA6005" s="109">
        <f t="shared" si="1121"/>
        <v>49.550000000000004</v>
      </c>
      <c r="AB6005" s="109">
        <f t="shared" si="1122"/>
        <v>49550.000000000007</v>
      </c>
      <c r="AC6005" s="108">
        <f t="shared" si="1123"/>
        <v>941.45</v>
      </c>
      <c r="AD6005" s="107">
        <f t="shared" si="1124"/>
        <v>2.2222222222222223E-2</v>
      </c>
      <c r="AE6005" s="106">
        <f t="shared" si="1125"/>
        <v>20.921111111111113</v>
      </c>
      <c r="AF6005" s="105">
        <f t="shared" si="1126"/>
        <v>41.842222222222262</v>
      </c>
      <c r="AG6005" s="105">
        <f t="shared" si="1127"/>
        <v>949.15777777777771</v>
      </c>
    </row>
    <row r="6006" spans="1:33" s="88" customFormat="1" x14ac:dyDescent="0.35">
      <c r="A6006" s="21">
        <v>10141103</v>
      </c>
      <c r="B6006" s="162" t="s">
        <v>1665</v>
      </c>
      <c r="C6006" s="115" t="s">
        <v>710</v>
      </c>
      <c r="D6006" s="21"/>
      <c r="E6006" s="114" t="str">
        <f t="shared" si="1117"/>
        <v xml:space="preserve">TRANSFORMADOR MARCA:FST PEMBA </v>
      </c>
      <c r="F6006" s="21" t="s">
        <v>1869</v>
      </c>
      <c r="G6006" s="21" t="s">
        <v>237</v>
      </c>
      <c r="H6006" s="21" t="s">
        <v>237</v>
      </c>
      <c r="I6006" s="21" t="s">
        <v>3392</v>
      </c>
      <c r="J6006" s="21"/>
      <c r="K6006" s="21" t="s">
        <v>3391</v>
      </c>
      <c r="L6006" s="21" t="s">
        <v>3390</v>
      </c>
      <c r="M6006" s="21">
        <v>160</v>
      </c>
      <c r="N6006" s="21">
        <v>33</v>
      </c>
      <c r="O6006" s="21" t="s">
        <v>581</v>
      </c>
      <c r="P6006" s="21">
        <v>3</v>
      </c>
      <c r="Q6006" s="21">
        <v>2016</v>
      </c>
      <c r="R6006" s="21" t="s">
        <v>519</v>
      </c>
      <c r="S6006" s="21" t="s">
        <v>3389</v>
      </c>
      <c r="T6006" s="116">
        <v>991</v>
      </c>
      <c r="U6006" s="111">
        <v>45</v>
      </c>
      <c r="V6006" s="113">
        <f t="shared" si="1118"/>
        <v>970.07888888888886</v>
      </c>
      <c r="W6006" s="113">
        <f t="shared" si="1119"/>
        <v>20.921111111111145</v>
      </c>
      <c r="X6006" s="112">
        <f t="shared" si="1120"/>
        <v>20921.111111111146</v>
      </c>
      <c r="Y6006" s="111"/>
      <c r="Z6006" s="110">
        <f t="shared" si="1128"/>
        <v>44</v>
      </c>
      <c r="AA6006" s="109">
        <f t="shared" si="1121"/>
        <v>49.550000000000004</v>
      </c>
      <c r="AB6006" s="109">
        <f t="shared" si="1122"/>
        <v>49550.000000000007</v>
      </c>
      <c r="AC6006" s="108">
        <f t="shared" si="1123"/>
        <v>941.45</v>
      </c>
      <c r="AD6006" s="107">
        <f t="shared" si="1124"/>
        <v>2.2222222222222223E-2</v>
      </c>
      <c r="AE6006" s="106">
        <f t="shared" si="1125"/>
        <v>20.921111111111113</v>
      </c>
      <c r="AF6006" s="105">
        <f t="shared" si="1126"/>
        <v>41.842222222222262</v>
      </c>
      <c r="AG6006" s="105">
        <f t="shared" si="1127"/>
        <v>949.15777777777771</v>
      </c>
    </row>
    <row r="6007" spans="1:33" s="88" customFormat="1" x14ac:dyDescent="0.35">
      <c r="A6007" s="21">
        <v>10141103</v>
      </c>
      <c r="B6007" s="162" t="s">
        <v>1665</v>
      </c>
      <c r="C6007" s="115" t="s">
        <v>710</v>
      </c>
      <c r="D6007" s="21"/>
      <c r="E6007" s="114" t="str">
        <f t="shared" si="1117"/>
        <v xml:space="preserve">TRANSFORMADOR MARCA:TM PEMBA </v>
      </c>
      <c r="F6007" s="21" t="s">
        <v>1869</v>
      </c>
      <c r="G6007" s="21" t="s">
        <v>237</v>
      </c>
      <c r="H6007" s="21" t="s">
        <v>237</v>
      </c>
      <c r="I6007" s="21" t="s">
        <v>3388</v>
      </c>
      <c r="J6007" s="21"/>
      <c r="K6007" s="21" t="s">
        <v>3387</v>
      </c>
      <c r="L6007" s="21" t="s">
        <v>3386</v>
      </c>
      <c r="M6007" s="21">
        <v>100</v>
      </c>
      <c r="N6007" s="21">
        <v>33</v>
      </c>
      <c r="O6007" s="21" t="s">
        <v>581</v>
      </c>
      <c r="P6007" s="21">
        <v>3</v>
      </c>
      <c r="Q6007" s="21">
        <v>2016</v>
      </c>
      <c r="R6007" s="21" t="s">
        <v>1769</v>
      </c>
      <c r="S6007" s="21">
        <v>967336</v>
      </c>
      <c r="T6007" s="116">
        <v>763</v>
      </c>
      <c r="U6007" s="111">
        <v>45</v>
      </c>
      <c r="V6007" s="113">
        <f t="shared" si="1118"/>
        <v>746.89222222222224</v>
      </c>
      <c r="W6007" s="113">
        <f t="shared" si="1119"/>
        <v>16.107777777777756</v>
      </c>
      <c r="X6007" s="112">
        <f t="shared" si="1120"/>
        <v>16107.777777777756</v>
      </c>
      <c r="Y6007" s="111"/>
      <c r="Z6007" s="110">
        <f t="shared" si="1128"/>
        <v>44</v>
      </c>
      <c r="AA6007" s="109">
        <f t="shared" si="1121"/>
        <v>38.15</v>
      </c>
      <c r="AB6007" s="109">
        <f t="shared" si="1122"/>
        <v>38150</v>
      </c>
      <c r="AC6007" s="108">
        <f t="shared" si="1123"/>
        <v>724.85</v>
      </c>
      <c r="AD6007" s="107">
        <f t="shared" si="1124"/>
        <v>2.2222222222222223E-2</v>
      </c>
      <c r="AE6007" s="106">
        <f t="shared" si="1125"/>
        <v>16.10777777777778</v>
      </c>
      <c r="AF6007" s="105">
        <f t="shared" si="1126"/>
        <v>32.21555555555554</v>
      </c>
      <c r="AG6007" s="105">
        <f t="shared" si="1127"/>
        <v>730.78444444444449</v>
      </c>
    </row>
    <row r="6008" spans="1:33" s="88" customFormat="1" x14ac:dyDescent="0.35">
      <c r="A6008" s="21">
        <v>10141103</v>
      </c>
      <c r="B6008" s="162" t="s">
        <v>1665</v>
      </c>
      <c r="C6008" s="115" t="s">
        <v>710</v>
      </c>
      <c r="D6008" s="21"/>
      <c r="E6008" s="114" t="str">
        <f t="shared" si="1117"/>
        <v xml:space="preserve">TRANSFORMADOR MARCA:Ilegivel MONTEPUEZ </v>
      </c>
      <c r="F6008" s="57" t="s">
        <v>1855</v>
      </c>
      <c r="G6008" s="21" t="s">
        <v>222</v>
      </c>
      <c r="H6008" s="21" t="s">
        <v>222</v>
      </c>
      <c r="I6008" s="61" t="s">
        <v>3385</v>
      </c>
      <c r="J6008" s="57"/>
      <c r="K6008" s="61" t="s">
        <v>3384</v>
      </c>
      <c r="L6008" s="61" t="s">
        <v>3383</v>
      </c>
      <c r="M6008" s="61">
        <v>100</v>
      </c>
      <c r="N6008" s="61">
        <v>33</v>
      </c>
      <c r="O6008" s="21" t="s">
        <v>581</v>
      </c>
      <c r="P6008" s="21">
        <v>3</v>
      </c>
      <c r="Q6008" s="57">
        <v>2016</v>
      </c>
      <c r="R6008" s="61" t="s">
        <v>3382</v>
      </c>
      <c r="S6008" s="61" t="s">
        <v>3382</v>
      </c>
      <c r="T6008" s="116">
        <v>763</v>
      </c>
      <c r="U6008" s="111">
        <v>45</v>
      </c>
      <c r="V6008" s="113">
        <f t="shared" si="1118"/>
        <v>746.89222222222224</v>
      </c>
      <c r="W6008" s="113">
        <f t="shared" si="1119"/>
        <v>16.107777777777756</v>
      </c>
      <c r="X6008" s="112">
        <f t="shared" si="1120"/>
        <v>16107.777777777756</v>
      </c>
      <c r="Y6008" s="111"/>
      <c r="Z6008" s="110">
        <f t="shared" si="1128"/>
        <v>44</v>
      </c>
      <c r="AA6008" s="109">
        <f t="shared" si="1121"/>
        <v>38.15</v>
      </c>
      <c r="AB6008" s="109">
        <f t="shared" si="1122"/>
        <v>38150</v>
      </c>
      <c r="AC6008" s="108">
        <f t="shared" si="1123"/>
        <v>724.85</v>
      </c>
      <c r="AD6008" s="107">
        <f t="shared" si="1124"/>
        <v>2.2222222222222223E-2</v>
      </c>
      <c r="AE6008" s="106">
        <f t="shared" si="1125"/>
        <v>16.10777777777778</v>
      </c>
      <c r="AF6008" s="105">
        <f t="shared" si="1126"/>
        <v>32.21555555555554</v>
      </c>
      <c r="AG6008" s="105">
        <f t="shared" si="1127"/>
        <v>730.78444444444449</v>
      </c>
    </row>
    <row r="6009" spans="1:33" s="88" customFormat="1" x14ac:dyDescent="0.35">
      <c r="A6009" s="21">
        <v>10141103</v>
      </c>
      <c r="B6009" s="162" t="s">
        <v>1665</v>
      </c>
      <c r="C6009" s="115" t="s">
        <v>710</v>
      </c>
      <c r="D6009" s="21"/>
      <c r="E6009" s="114" t="str">
        <f t="shared" si="1117"/>
        <v xml:space="preserve">TRANSFORMADOR MARCA:POWERTECH MONTEPUEZ </v>
      </c>
      <c r="F6009" s="57" t="s">
        <v>1855</v>
      </c>
      <c r="G6009" s="21" t="s">
        <v>222</v>
      </c>
      <c r="H6009" s="21" t="s">
        <v>222</v>
      </c>
      <c r="I6009" s="61" t="s">
        <v>3381</v>
      </c>
      <c r="J6009" s="21"/>
      <c r="K6009" s="61" t="s">
        <v>3380</v>
      </c>
      <c r="L6009" s="61" t="s">
        <v>3379</v>
      </c>
      <c r="M6009" s="61">
        <v>100</v>
      </c>
      <c r="N6009" s="61">
        <v>11</v>
      </c>
      <c r="O6009" s="21" t="s">
        <v>581</v>
      </c>
      <c r="P6009" s="21">
        <v>3</v>
      </c>
      <c r="Q6009" s="21">
        <v>2016</v>
      </c>
      <c r="R6009" s="61" t="s">
        <v>295</v>
      </c>
      <c r="S6009" s="61" t="s">
        <v>3378</v>
      </c>
      <c r="T6009" s="116">
        <v>445</v>
      </c>
      <c r="U6009" s="111">
        <v>45</v>
      </c>
      <c r="V6009" s="113">
        <f t="shared" si="1118"/>
        <v>435.60555555555555</v>
      </c>
      <c r="W6009" s="113">
        <f t="shared" si="1119"/>
        <v>9.3944444444444457</v>
      </c>
      <c r="X6009" s="112">
        <f t="shared" si="1120"/>
        <v>9394.4444444444453</v>
      </c>
      <c r="Y6009" s="111"/>
      <c r="Z6009" s="110">
        <f t="shared" si="1128"/>
        <v>44</v>
      </c>
      <c r="AA6009" s="109">
        <f t="shared" si="1121"/>
        <v>22.25</v>
      </c>
      <c r="AB6009" s="109">
        <f t="shared" si="1122"/>
        <v>22250</v>
      </c>
      <c r="AC6009" s="108">
        <f t="shared" si="1123"/>
        <v>422.75</v>
      </c>
      <c r="AD6009" s="107">
        <f t="shared" si="1124"/>
        <v>2.2222222222222223E-2</v>
      </c>
      <c r="AE6009" s="106">
        <f t="shared" si="1125"/>
        <v>9.3944444444444439</v>
      </c>
      <c r="AF6009" s="105">
        <f t="shared" si="1126"/>
        <v>18.788888888888891</v>
      </c>
      <c r="AG6009" s="105">
        <f t="shared" si="1127"/>
        <v>426.21111111111111</v>
      </c>
    </row>
    <row r="6010" spans="1:33" s="88" customFormat="1" x14ac:dyDescent="0.35">
      <c r="A6010" s="21">
        <v>10141103</v>
      </c>
      <c r="B6010" s="162" t="s">
        <v>1665</v>
      </c>
      <c r="C6010" s="115" t="s">
        <v>710</v>
      </c>
      <c r="D6010" s="21"/>
      <c r="E6010" s="114" t="str">
        <f t="shared" si="1117"/>
        <v xml:space="preserve">TRANSFORMADOR MARCA:FUJI TUSCO MONTEPUEZ </v>
      </c>
      <c r="F6010" s="57" t="s">
        <v>1855</v>
      </c>
      <c r="G6010" s="21" t="s">
        <v>222</v>
      </c>
      <c r="H6010" s="21" t="s">
        <v>222</v>
      </c>
      <c r="I6010" s="61" t="s">
        <v>3377</v>
      </c>
      <c r="J6010" s="21"/>
      <c r="K6010" s="61" t="s">
        <v>3376</v>
      </c>
      <c r="L6010" s="61" t="s">
        <v>3375</v>
      </c>
      <c r="M6010" s="61">
        <v>100</v>
      </c>
      <c r="N6010" s="61">
        <v>11</v>
      </c>
      <c r="O6010" s="21" t="s">
        <v>581</v>
      </c>
      <c r="P6010" s="21">
        <v>3</v>
      </c>
      <c r="Q6010" s="21">
        <v>2016</v>
      </c>
      <c r="R6010" s="61" t="s">
        <v>531</v>
      </c>
      <c r="S6010" s="61">
        <v>591318</v>
      </c>
      <c r="T6010" s="116">
        <v>445</v>
      </c>
      <c r="U6010" s="111">
        <v>45</v>
      </c>
      <c r="V6010" s="113">
        <f t="shared" si="1118"/>
        <v>435.60555555555555</v>
      </c>
      <c r="W6010" s="113">
        <f t="shared" si="1119"/>
        <v>9.3944444444444457</v>
      </c>
      <c r="X6010" s="112">
        <f t="shared" si="1120"/>
        <v>9394.4444444444453</v>
      </c>
      <c r="Y6010" s="111"/>
      <c r="Z6010" s="110">
        <f t="shared" si="1128"/>
        <v>44</v>
      </c>
      <c r="AA6010" s="109">
        <f t="shared" si="1121"/>
        <v>22.25</v>
      </c>
      <c r="AB6010" s="109">
        <f t="shared" si="1122"/>
        <v>22250</v>
      </c>
      <c r="AC6010" s="108">
        <f t="shared" si="1123"/>
        <v>422.75</v>
      </c>
      <c r="AD6010" s="107">
        <f t="shared" si="1124"/>
        <v>2.2222222222222223E-2</v>
      </c>
      <c r="AE6010" s="106">
        <f t="shared" si="1125"/>
        <v>9.3944444444444439</v>
      </c>
      <c r="AF6010" s="105">
        <f t="shared" si="1126"/>
        <v>18.788888888888891</v>
      </c>
      <c r="AG6010" s="105">
        <f t="shared" si="1127"/>
        <v>426.21111111111111</v>
      </c>
    </row>
    <row r="6011" spans="1:33" s="88" customFormat="1" x14ac:dyDescent="0.35">
      <c r="A6011" s="21">
        <v>10141103</v>
      </c>
      <c r="B6011" s="162" t="s">
        <v>1665</v>
      </c>
      <c r="C6011" s="115" t="s">
        <v>710</v>
      </c>
      <c r="D6011" s="21"/>
      <c r="E6011" s="114" t="str">
        <f t="shared" si="1117"/>
        <v xml:space="preserve">TRANSFORMADOR MARCA:FUJI TUSCO MONTEPUEZ </v>
      </c>
      <c r="F6011" s="57" t="s">
        <v>1855</v>
      </c>
      <c r="G6011" s="21" t="s">
        <v>222</v>
      </c>
      <c r="H6011" s="21" t="s">
        <v>222</v>
      </c>
      <c r="I6011" s="61" t="s">
        <v>3374</v>
      </c>
      <c r="J6011" s="21"/>
      <c r="K6011" s="61" t="s">
        <v>3373</v>
      </c>
      <c r="L6011" s="61" t="s">
        <v>3372</v>
      </c>
      <c r="M6011" s="61">
        <v>160</v>
      </c>
      <c r="N6011" s="61">
        <v>33</v>
      </c>
      <c r="O6011" s="21" t="s">
        <v>581</v>
      </c>
      <c r="P6011" s="21">
        <v>3</v>
      </c>
      <c r="Q6011" s="21">
        <v>2016</v>
      </c>
      <c r="R6011" s="61" t="s">
        <v>531</v>
      </c>
      <c r="S6011" s="61">
        <v>591315</v>
      </c>
      <c r="T6011" s="116">
        <v>991</v>
      </c>
      <c r="U6011" s="111">
        <v>45</v>
      </c>
      <c r="V6011" s="113">
        <f t="shared" si="1118"/>
        <v>970.07888888888886</v>
      </c>
      <c r="W6011" s="113">
        <f t="shared" si="1119"/>
        <v>20.921111111111145</v>
      </c>
      <c r="X6011" s="112">
        <f t="shared" si="1120"/>
        <v>20921.111111111146</v>
      </c>
      <c r="Y6011" s="111"/>
      <c r="Z6011" s="110">
        <f t="shared" si="1128"/>
        <v>44</v>
      </c>
      <c r="AA6011" s="109">
        <f t="shared" si="1121"/>
        <v>49.550000000000004</v>
      </c>
      <c r="AB6011" s="109">
        <f t="shared" si="1122"/>
        <v>49550.000000000007</v>
      </c>
      <c r="AC6011" s="108">
        <f t="shared" si="1123"/>
        <v>941.45</v>
      </c>
      <c r="AD6011" s="107">
        <f t="shared" si="1124"/>
        <v>2.2222222222222223E-2</v>
      </c>
      <c r="AE6011" s="106">
        <f t="shared" si="1125"/>
        <v>20.921111111111113</v>
      </c>
      <c r="AF6011" s="105">
        <f t="shared" si="1126"/>
        <v>41.842222222222262</v>
      </c>
      <c r="AG6011" s="105">
        <f t="shared" si="1127"/>
        <v>949.15777777777771</v>
      </c>
    </row>
    <row r="6012" spans="1:33" s="88" customFormat="1" x14ac:dyDescent="0.35">
      <c r="A6012" s="21">
        <v>10141103</v>
      </c>
      <c r="B6012" s="162" t="s">
        <v>1665</v>
      </c>
      <c r="C6012" s="115" t="s">
        <v>710</v>
      </c>
      <c r="D6012" s="21"/>
      <c r="E6012" s="114" t="str">
        <f t="shared" si="1117"/>
        <v xml:space="preserve">TRANSFORMADOR MARCA:POWERTECH MONTEPUEZ </v>
      </c>
      <c r="F6012" s="57" t="s">
        <v>1855</v>
      </c>
      <c r="G6012" s="21" t="s">
        <v>222</v>
      </c>
      <c r="H6012" s="21" t="s">
        <v>222</v>
      </c>
      <c r="I6012" s="61" t="s">
        <v>3371</v>
      </c>
      <c r="J6012" s="21"/>
      <c r="K6012" s="61" t="s">
        <v>3370</v>
      </c>
      <c r="L6012" s="61" t="s">
        <v>3369</v>
      </c>
      <c r="M6012" s="61">
        <v>160</v>
      </c>
      <c r="N6012" s="61">
        <v>33</v>
      </c>
      <c r="O6012" s="21" t="s">
        <v>581</v>
      </c>
      <c r="P6012" s="21">
        <v>3</v>
      </c>
      <c r="Q6012" s="21">
        <v>2016</v>
      </c>
      <c r="R6012" s="61" t="s">
        <v>295</v>
      </c>
      <c r="S6012" s="61" t="s">
        <v>3360</v>
      </c>
      <c r="T6012" s="116">
        <v>991</v>
      </c>
      <c r="U6012" s="111">
        <v>45</v>
      </c>
      <c r="V6012" s="113">
        <f t="shared" si="1118"/>
        <v>970.07888888888886</v>
      </c>
      <c r="W6012" s="113">
        <f t="shared" si="1119"/>
        <v>20.921111111111145</v>
      </c>
      <c r="X6012" s="112">
        <f t="shared" si="1120"/>
        <v>20921.111111111146</v>
      </c>
      <c r="Y6012" s="111"/>
      <c r="Z6012" s="110">
        <f t="shared" si="1128"/>
        <v>44</v>
      </c>
      <c r="AA6012" s="109">
        <f t="shared" si="1121"/>
        <v>49.550000000000004</v>
      </c>
      <c r="AB6012" s="109">
        <f t="shared" si="1122"/>
        <v>49550.000000000007</v>
      </c>
      <c r="AC6012" s="108">
        <f t="shared" si="1123"/>
        <v>941.45</v>
      </c>
      <c r="AD6012" s="107">
        <f t="shared" si="1124"/>
        <v>2.2222222222222223E-2</v>
      </c>
      <c r="AE6012" s="106">
        <f t="shared" si="1125"/>
        <v>20.921111111111113</v>
      </c>
      <c r="AF6012" s="105">
        <f t="shared" si="1126"/>
        <v>41.842222222222262</v>
      </c>
      <c r="AG6012" s="105">
        <f t="shared" si="1127"/>
        <v>949.15777777777771</v>
      </c>
    </row>
    <row r="6013" spans="1:33" s="88" customFormat="1" x14ac:dyDescent="0.35">
      <c r="A6013" s="21">
        <v>10141103</v>
      </c>
      <c r="B6013" s="162" t="s">
        <v>1665</v>
      </c>
      <c r="C6013" s="115" t="s">
        <v>710</v>
      </c>
      <c r="D6013" s="21"/>
      <c r="E6013" s="114" t="str">
        <f t="shared" si="1117"/>
        <v xml:space="preserve">TRANSFORMADOR MARCA:Fuji Tusco MONTEPUEZ </v>
      </c>
      <c r="F6013" s="57" t="s">
        <v>1855</v>
      </c>
      <c r="G6013" s="21" t="s">
        <v>222</v>
      </c>
      <c r="H6013" s="21" t="s">
        <v>222</v>
      </c>
      <c r="I6013" s="61" t="s">
        <v>3368</v>
      </c>
      <c r="J6013" s="21"/>
      <c r="K6013" s="61" t="s">
        <v>3367</v>
      </c>
      <c r="L6013" s="61" t="s">
        <v>3366</v>
      </c>
      <c r="M6013" s="61">
        <v>100</v>
      </c>
      <c r="N6013" s="61">
        <v>33</v>
      </c>
      <c r="O6013" s="21" t="s">
        <v>581</v>
      </c>
      <c r="P6013" s="21">
        <v>3</v>
      </c>
      <c r="Q6013" s="21">
        <v>2016</v>
      </c>
      <c r="R6013" s="61" t="s">
        <v>1821</v>
      </c>
      <c r="S6013" s="61">
        <v>591315</v>
      </c>
      <c r="T6013" s="116">
        <v>763</v>
      </c>
      <c r="U6013" s="111">
        <v>45</v>
      </c>
      <c r="V6013" s="113">
        <f t="shared" si="1118"/>
        <v>746.89222222222224</v>
      </c>
      <c r="W6013" s="113">
        <f t="shared" si="1119"/>
        <v>16.107777777777756</v>
      </c>
      <c r="X6013" s="112">
        <f t="shared" si="1120"/>
        <v>16107.777777777756</v>
      </c>
      <c r="Y6013" s="111"/>
      <c r="Z6013" s="110">
        <f t="shared" si="1128"/>
        <v>44</v>
      </c>
      <c r="AA6013" s="109">
        <f t="shared" si="1121"/>
        <v>38.15</v>
      </c>
      <c r="AB6013" s="109">
        <f t="shared" si="1122"/>
        <v>38150</v>
      </c>
      <c r="AC6013" s="108">
        <f t="shared" si="1123"/>
        <v>724.85</v>
      </c>
      <c r="AD6013" s="107">
        <f t="shared" si="1124"/>
        <v>2.2222222222222223E-2</v>
      </c>
      <c r="AE6013" s="106">
        <f t="shared" si="1125"/>
        <v>16.10777777777778</v>
      </c>
      <c r="AF6013" s="105">
        <f t="shared" si="1126"/>
        <v>32.21555555555554</v>
      </c>
      <c r="AG6013" s="105">
        <f t="shared" si="1127"/>
        <v>730.78444444444449</v>
      </c>
    </row>
    <row r="6014" spans="1:33" s="88" customFormat="1" x14ac:dyDescent="0.35">
      <c r="A6014" s="21">
        <v>10141103</v>
      </c>
      <c r="B6014" s="162" t="s">
        <v>1665</v>
      </c>
      <c r="C6014" s="115" t="s">
        <v>710</v>
      </c>
      <c r="D6014" s="21"/>
      <c r="E6014" s="114" t="str">
        <f t="shared" si="1117"/>
        <v xml:space="preserve">TRANSFORMADOR MARCA:PowerTech MONTEPUEZ </v>
      </c>
      <c r="F6014" s="57" t="s">
        <v>1855</v>
      </c>
      <c r="G6014" s="21" t="s">
        <v>222</v>
      </c>
      <c r="H6014" s="21" t="s">
        <v>222</v>
      </c>
      <c r="I6014" s="61" t="s">
        <v>3365</v>
      </c>
      <c r="J6014" s="21"/>
      <c r="K6014" s="61" t="s">
        <v>3364</v>
      </c>
      <c r="L6014" s="61" t="s">
        <v>3363</v>
      </c>
      <c r="M6014" s="61">
        <v>100</v>
      </c>
      <c r="N6014" s="61">
        <v>33</v>
      </c>
      <c r="O6014" s="21" t="s">
        <v>581</v>
      </c>
      <c r="P6014" s="21">
        <v>3</v>
      </c>
      <c r="Q6014" s="21">
        <v>2016</v>
      </c>
      <c r="R6014" s="61" t="s">
        <v>1811</v>
      </c>
      <c r="S6014" s="61" t="s">
        <v>3362</v>
      </c>
      <c r="T6014" s="116">
        <v>763</v>
      </c>
      <c r="U6014" s="111">
        <v>45</v>
      </c>
      <c r="V6014" s="113">
        <f t="shared" si="1118"/>
        <v>746.89222222222224</v>
      </c>
      <c r="W6014" s="113">
        <f t="shared" si="1119"/>
        <v>16.107777777777756</v>
      </c>
      <c r="X6014" s="112">
        <f t="shared" si="1120"/>
        <v>16107.777777777756</v>
      </c>
      <c r="Y6014" s="111"/>
      <c r="Z6014" s="110">
        <f t="shared" si="1128"/>
        <v>44</v>
      </c>
      <c r="AA6014" s="109">
        <f t="shared" si="1121"/>
        <v>38.15</v>
      </c>
      <c r="AB6014" s="109">
        <f t="shared" si="1122"/>
        <v>38150</v>
      </c>
      <c r="AC6014" s="108">
        <f t="shared" si="1123"/>
        <v>724.85</v>
      </c>
      <c r="AD6014" s="107">
        <f t="shared" si="1124"/>
        <v>2.2222222222222223E-2</v>
      </c>
      <c r="AE6014" s="106">
        <f t="shared" si="1125"/>
        <v>16.10777777777778</v>
      </c>
      <c r="AF6014" s="105">
        <f t="shared" si="1126"/>
        <v>32.21555555555554</v>
      </c>
      <c r="AG6014" s="105">
        <f t="shared" si="1127"/>
        <v>730.78444444444449</v>
      </c>
    </row>
    <row r="6015" spans="1:33" s="88" customFormat="1" x14ac:dyDescent="0.35">
      <c r="A6015" s="21">
        <v>10141103</v>
      </c>
      <c r="B6015" s="162" t="s">
        <v>1665</v>
      </c>
      <c r="C6015" s="115" t="s">
        <v>710</v>
      </c>
      <c r="D6015" s="21"/>
      <c r="E6015" s="114" t="str">
        <f t="shared" si="1117"/>
        <v xml:space="preserve">TRANSFORMADOR MARCA:PowerTech MONTEPUEZ </v>
      </c>
      <c r="F6015" s="57" t="s">
        <v>1855</v>
      </c>
      <c r="G6015" s="21" t="s">
        <v>222</v>
      </c>
      <c r="H6015" s="21" t="s">
        <v>222</v>
      </c>
      <c r="I6015" s="61" t="s">
        <v>3361</v>
      </c>
      <c r="J6015" s="21"/>
      <c r="K6015" s="61"/>
      <c r="L6015" s="61"/>
      <c r="M6015" s="61">
        <v>100</v>
      </c>
      <c r="N6015" s="61">
        <v>33</v>
      </c>
      <c r="O6015" s="21" t="s">
        <v>581</v>
      </c>
      <c r="P6015" s="21">
        <v>3</v>
      </c>
      <c r="Q6015" s="21">
        <v>2016</v>
      </c>
      <c r="R6015" s="61" t="s">
        <v>1811</v>
      </c>
      <c r="S6015" s="61" t="s">
        <v>3360</v>
      </c>
      <c r="T6015" s="116">
        <v>763</v>
      </c>
      <c r="U6015" s="111">
        <v>45</v>
      </c>
      <c r="V6015" s="113">
        <f t="shared" si="1118"/>
        <v>746.89222222222224</v>
      </c>
      <c r="W6015" s="113">
        <f t="shared" si="1119"/>
        <v>16.107777777777756</v>
      </c>
      <c r="X6015" s="112">
        <f t="shared" si="1120"/>
        <v>16107.777777777756</v>
      </c>
      <c r="Y6015" s="111"/>
      <c r="Z6015" s="110">
        <f t="shared" si="1128"/>
        <v>44</v>
      </c>
      <c r="AA6015" s="109">
        <f t="shared" si="1121"/>
        <v>38.15</v>
      </c>
      <c r="AB6015" s="109">
        <f t="shared" si="1122"/>
        <v>38150</v>
      </c>
      <c r="AC6015" s="108">
        <f t="shared" si="1123"/>
        <v>724.85</v>
      </c>
      <c r="AD6015" s="107">
        <f t="shared" si="1124"/>
        <v>2.2222222222222223E-2</v>
      </c>
      <c r="AE6015" s="106">
        <f t="shared" si="1125"/>
        <v>16.10777777777778</v>
      </c>
      <c r="AF6015" s="105">
        <f t="shared" si="1126"/>
        <v>32.21555555555554</v>
      </c>
      <c r="AG6015" s="105">
        <f t="shared" si="1127"/>
        <v>730.78444444444449</v>
      </c>
    </row>
    <row r="6016" spans="1:33" s="88" customFormat="1" x14ac:dyDescent="0.35">
      <c r="A6016" s="21">
        <v>10141103</v>
      </c>
      <c r="B6016" s="162" t="s">
        <v>1665</v>
      </c>
      <c r="C6016" s="115" t="s">
        <v>710</v>
      </c>
      <c r="D6016" s="21"/>
      <c r="E6016" s="114" t="str">
        <f t="shared" si="1117"/>
        <v xml:space="preserve">TRANSFORMADOR MARCA:POWERTECH MONTEPUEZ </v>
      </c>
      <c r="F6016" s="57" t="s">
        <v>1855</v>
      </c>
      <c r="G6016" s="21" t="s">
        <v>222</v>
      </c>
      <c r="H6016" s="21" t="s">
        <v>222</v>
      </c>
      <c r="I6016" s="61" t="s">
        <v>3359</v>
      </c>
      <c r="J6016" s="21"/>
      <c r="K6016" s="61" t="s">
        <v>3358</v>
      </c>
      <c r="L6016" s="61" t="s">
        <v>3357</v>
      </c>
      <c r="M6016" s="61">
        <v>100</v>
      </c>
      <c r="N6016" s="61">
        <v>33</v>
      </c>
      <c r="O6016" s="21" t="s">
        <v>581</v>
      </c>
      <c r="P6016" s="21">
        <v>3</v>
      </c>
      <c r="Q6016" s="21">
        <v>2016</v>
      </c>
      <c r="R6016" s="61" t="s">
        <v>295</v>
      </c>
      <c r="S6016" s="61" t="s">
        <v>3356</v>
      </c>
      <c r="T6016" s="116">
        <v>763</v>
      </c>
      <c r="U6016" s="111">
        <v>45</v>
      </c>
      <c r="V6016" s="113">
        <f t="shared" si="1118"/>
        <v>746.89222222222224</v>
      </c>
      <c r="W6016" s="113">
        <f t="shared" si="1119"/>
        <v>16.107777777777756</v>
      </c>
      <c r="X6016" s="112">
        <f t="shared" si="1120"/>
        <v>16107.777777777756</v>
      </c>
      <c r="Y6016" s="111"/>
      <c r="Z6016" s="110">
        <f t="shared" si="1128"/>
        <v>44</v>
      </c>
      <c r="AA6016" s="109">
        <f t="shared" si="1121"/>
        <v>38.15</v>
      </c>
      <c r="AB6016" s="109">
        <f t="shared" si="1122"/>
        <v>38150</v>
      </c>
      <c r="AC6016" s="108">
        <f t="shared" si="1123"/>
        <v>724.85</v>
      </c>
      <c r="AD6016" s="107">
        <f t="shared" si="1124"/>
        <v>2.2222222222222223E-2</v>
      </c>
      <c r="AE6016" s="106">
        <f t="shared" si="1125"/>
        <v>16.10777777777778</v>
      </c>
      <c r="AF6016" s="105">
        <f t="shared" si="1126"/>
        <v>32.21555555555554</v>
      </c>
      <c r="AG6016" s="105">
        <f t="shared" si="1127"/>
        <v>730.78444444444449</v>
      </c>
    </row>
    <row r="6017" spans="1:33" s="88" customFormat="1" x14ac:dyDescent="0.35">
      <c r="A6017" s="21">
        <v>10141103</v>
      </c>
      <c r="B6017" s="162" t="s">
        <v>1665</v>
      </c>
      <c r="C6017" s="115" t="s">
        <v>710</v>
      </c>
      <c r="D6017" s="21"/>
      <c r="E6017" s="114" t="str">
        <f t="shared" si="1117"/>
        <v xml:space="preserve">TRANSFORMADOR MARCA:POWERTECH MONTEPUEZ </v>
      </c>
      <c r="F6017" s="57" t="s">
        <v>1855</v>
      </c>
      <c r="G6017" s="21" t="s">
        <v>222</v>
      </c>
      <c r="H6017" s="21" t="s">
        <v>222</v>
      </c>
      <c r="I6017" s="61" t="s">
        <v>3355</v>
      </c>
      <c r="J6017" s="21"/>
      <c r="K6017" s="61" t="s">
        <v>3354</v>
      </c>
      <c r="L6017" s="61" t="s">
        <v>3353</v>
      </c>
      <c r="M6017" s="61">
        <v>100</v>
      </c>
      <c r="N6017" s="61">
        <v>33</v>
      </c>
      <c r="O6017" s="21" t="s">
        <v>581</v>
      </c>
      <c r="P6017" s="21">
        <v>3</v>
      </c>
      <c r="Q6017" s="21">
        <v>2016</v>
      </c>
      <c r="R6017" s="61" t="s">
        <v>295</v>
      </c>
      <c r="S6017" s="61" t="s">
        <v>3352</v>
      </c>
      <c r="T6017" s="116">
        <v>763</v>
      </c>
      <c r="U6017" s="111">
        <v>45</v>
      </c>
      <c r="V6017" s="113">
        <f t="shared" si="1118"/>
        <v>746.89222222222224</v>
      </c>
      <c r="W6017" s="113">
        <f t="shared" si="1119"/>
        <v>16.107777777777756</v>
      </c>
      <c r="X6017" s="112">
        <f t="shared" si="1120"/>
        <v>16107.777777777756</v>
      </c>
      <c r="Y6017" s="111"/>
      <c r="Z6017" s="110">
        <f t="shared" si="1128"/>
        <v>44</v>
      </c>
      <c r="AA6017" s="109">
        <f t="shared" si="1121"/>
        <v>38.15</v>
      </c>
      <c r="AB6017" s="109">
        <f t="shared" si="1122"/>
        <v>38150</v>
      </c>
      <c r="AC6017" s="108">
        <f t="shared" si="1123"/>
        <v>724.85</v>
      </c>
      <c r="AD6017" s="107">
        <f t="shared" si="1124"/>
        <v>2.2222222222222223E-2</v>
      </c>
      <c r="AE6017" s="106">
        <f t="shared" si="1125"/>
        <v>16.10777777777778</v>
      </c>
      <c r="AF6017" s="105">
        <f t="shared" si="1126"/>
        <v>32.21555555555554</v>
      </c>
      <c r="AG6017" s="105">
        <f t="shared" si="1127"/>
        <v>730.78444444444449</v>
      </c>
    </row>
    <row r="6018" spans="1:33" s="88" customFormat="1" x14ac:dyDescent="0.35">
      <c r="A6018" s="21">
        <v>10141103</v>
      </c>
      <c r="B6018" s="162" t="s">
        <v>1665</v>
      </c>
      <c r="C6018" s="115" t="s">
        <v>710</v>
      </c>
      <c r="D6018" s="21"/>
      <c r="E6018" s="114" t="str">
        <f t="shared" ref="E6018:E6081" si="1129">+CONCATENATE(C6018," ","MARCA:",R6018," ",G6018," ",D6018,)</f>
        <v xml:space="preserve">TRANSFORMADOR MARCA:PowerTech MONTEPUEZ </v>
      </c>
      <c r="F6018" s="57" t="s">
        <v>1855</v>
      </c>
      <c r="G6018" s="21" t="s">
        <v>222</v>
      </c>
      <c r="H6018" s="21" t="s">
        <v>222</v>
      </c>
      <c r="I6018" s="61" t="s">
        <v>3351</v>
      </c>
      <c r="J6018" s="21"/>
      <c r="K6018" s="61" t="s">
        <v>3350</v>
      </c>
      <c r="L6018" s="61" t="s">
        <v>3349</v>
      </c>
      <c r="M6018" s="61">
        <v>100</v>
      </c>
      <c r="N6018" s="61">
        <v>33</v>
      </c>
      <c r="O6018" s="21" t="s">
        <v>581</v>
      </c>
      <c r="P6018" s="21">
        <v>3</v>
      </c>
      <c r="Q6018" s="21">
        <v>2016</v>
      </c>
      <c r="R6018" s="61" t="s">
        <v>1811</v>
      </c>
      <c r="S6018" s="61" t="s">
        <v>3348</v>
      </c>
      <c r="T6018" s="116">
        <v>763</v>
      </c>
      <c r="U6018" s="111">
        <v>45</v>
      </c>
      <c r="V6018" s="113">
        <f t="shared" ref="V6018:V6081" si="1130">((Z6018/U6018)*(T6018-AA6018))+AA6018</f>
        <v>746.89222222222224</v>
      </c>
      <c r="W6018" s="113">
        <f t="shared" ref="W6018:W6081" si="1131">+T6018-V6018</f>
        <v>16.107777777777756</v>
      </c>
      <c r="X6018" s="112">
        <f t="shared" ref="X6018:X6081" si="1132">+W6018*1000</f>
        <v>16107.777777777756</v>
      </c>
      <c r="Y6018" s="111"/>
      <c r="Z6018" s="110">
        <f t="shared" si="1128"/>
        <v>44</v>
      </c>
      <c r="AA6018" s="109">
        <f t="shared" ref="AA6018:AA6081" si="1133">(5/100*T6018)</f>
        <v>38.15</v>
      </c>
      <c r="AB6018" s="109">
        <f t="shared" ref="AB6018:AB6081" si="1134">+AA6018*1000</f>
        <v>38150</v>
      </c>
      <c r="AC6018" s="108">
        <f t="shared" ref="AC6018:AC6081" si="1135">+T6018-AA6018</f>
        <v>724.85</v>
      </c>
      <c r="AD6018" s="107">
        <f t="shared" ref="AD6018:AD6081" si="1136">1/U6018</f>
        <v>2.2222222222222223E-2</v>
      </c>
      <c r="AE6018" s="106">
        <f t="shared" ref="AE6018:AE6081" si="1137">+AC6018*AD6018</f>
        <v>16.10777777777778</v>
      </c>
      <c r="AF6018" s="105">
        <f t="shared" ref="AF6018:AF6081" si="1138">+T6018-V6018+AE6018</f>
        <v>32.21555555555554</v>
      </c>
      <c r="AG6018" s="105">
        <f t="shared" ref="AG6018:AG6081" si="1139">+V6018-AE6018</f>
        <v>730.78444444444449</v>
      </c>
    </row>
    <row r="6019" spans="1:33" s="88" customFormat="1" x14ac:dyDescent="0.35">
      <c r="A6019" s="21">
        <v>10141103</v>
      </c>
      <c r="B6019" s="162" t="s">
        <v>1665</v>
      </c>
      <c r="C6019" s="115" t="s">
        <v>710</v>
      </c>
      <c r="D6019" s="21"/>
      <c r="E6019" s="114" t="str">
        <f t="shared" si="1129"/>
        <v xml:space="preserve">TRANSFORMADOR MARCA:TM MONTEPUEZ </v>
      </c>
      <c r="F6019" s="21" t="s">
        <v>3320</v>
      </c>
      <c r="G6019" s="21" t="s">
        <v>222</v>
      </c>
      <c r="H6019" s="61" t="s">
        <v>3319</v>
      </c>
      <c r="I6019" s="61" t="s">
        <v>3347</v>
      </c>
      <c r="J6019" s="21"/>
      <c r="K6019" s="121" t="s">
        <v>3346</v>
      </c>
      <c r="L6019" s="121" t="s">
        <v>3345</v>
      </c>
      <c r="M6019" s="61">
        <v>250</v>
      </c>
      <c r="N6019" s="21">
        <v>33</v>
      </c>
      <c r="O6019" s="21" t="s">
        <v>581</v>
      </c>
      <c r="P6019" s="21">
        <v>3</v>
      </c>
      <c r="Q6019" s="21">
        <v>2016</v>
      </c>
      <c r="R6019" s="21" t="s">
        <v>1769</v>
      </c>
      <c r="S6019" s="61">
        <v>961615</v>
      </c>
      <c r="T6019" s="116">
        <v>991</v>
      </c>
      <c r="U6019" s="111">
        <v>45</v>
      </c>
      <c r="V6019" s="113">
        <f t="shared" si="1130"/>
        <v>970.07888888888886</v>
      </c>
      <c r="W6019" s="113">
        <f t="shared" si="1131"/>
        <v>20.921111111111145</v>
      </c>
      <c r="X6019" s="112">
        <f t="shared" si="1132"/>
        <v>20921.111111111146</v>
      </c>
      <c r="Y6019" s="111"/>
      <c r="Z6019" s="110">
        <f t="shared" si="1128"/>
        <v>44</v>
      </c>
      <c r="AA6019" s="109">
        <f t="shared" si="1133"/>
        <v>49.550000000000004</v>
      </c>
      <c r="AB6019" s="109">
        <f t="shared" si="1134"/>
        <v>49550.000000000007</v>
      </c>
      <c r="AC6019" s="108">
        <f t="shared" si="1135"/>
        <v>941.45</v>
      </c>
      <c r="AD6019" s="107">
        <f t="shared" si="1136"/>
        <v>2.2222222222222223E-2</v>
      </c>
      <c r="AE6019" s="106">
        <f t="shared" si="1137"/>
        <v>20.921111111111113</v>
      </c>
      <c r="AF6019" s="105">
        <f t="shared" si="1138"/>
        <v>41.842222222222262</v>
      </c>
      <c r="AG6019" s="105">
        <f t="shared" si="1139"/>
        <v>949.15777777777771</v>
      </c>
    </row>
    <row r="6020" spans="1:33" s="88" customFormat="1" x14ac:dyDescent="0.35">
      <c r="A6020" s="21">
        <v>10141103</v>
      </c>
      <c r="B6020" s="162" t="s">
        <v>1665</v>
      </c>
      <c r="C6020" s="115" t="s">
        <v>710</v>
      </c>
      <c r="D6020" s="21"/>
      <c r="E6020" s="114" t="str">
        <f t="shared" si="1129"/>
        <v xml:space="preserve">TRANSFORMADOR MARCA:Fuji Tusco MONTEPUEZ </v>
      </c>
      <c r="F6020" s="21" t="s">
        <v>3320</v>
      </c>
      <c r="G6020" s="21" t="s">
        <v>222</v>
      </c>
      <c r="H6020" s="61" t="s">
        <v>3319</v>
      </c>
      <c r="I6020" s="61" t="s">
        <v>3344</v>
      </c>
      <c r="J6020" s="21"/>
      <c r="K6020" s="121">
        <v>578670</v>
      </c>
      <c r="L6020" s="121">
        <v>8720093</v>
      </c>
      <c r="M6020" s="61">
        <v>100</v>
      </c>
      <c r="N6020" s="21">
        <v>33</v>
      </c>
      <c r="O6020" s="21" t="s">
        <v>581</v>
      </c>
      <c r="P6020" s="21">
        <v>3</v>
      </c>
      <c r="Q6020" s="21">
        <v>2016</v>
      </c>
      <c r="R6020" s="61" t="s">
        <v>1821</v>
      </c>
      <c r="S6020" s="61" t="s">
        <v>3285</v>
      </c>
      <c r="T6020" s="116">
        <v>763</v>
      </c>
      <c r="U6020" s="111">
        <v>45</v>
      </c>
      <c r="V6020" s="113">
        <f t="shared" si="1130"/>
        <v>746.89222222222224</v>
      </c>
      <c r="W6020" s="113">
        <f t="shared" si="1131"/>
        <v>16.107777777777756</v>
      </c>
      <c r="X6020" s="112">
        <f t="shared" si="1132"/>
        <v>16107.777777777756</v>
      </c>
      <c r="Y6020" s="111"/>
      <c r="Z6020" s="110">
        <f t="shared" si="1128"/>
        <v>44</v>
      </c>
      <c r="AA6020" s="109">
        <f t="shared" si="1133"/>
        <v>38.15</v>
      </c>
      <c r="AB6020" s="109">
        <f t="shared" si="1134"/>
        <v>38150</v>
      </c>
      <c r="AC6020" s="108">
        <f t="shared" si="1135"/>
        <v>724.85</v>
      </c>
      <c r="AD6020" s="107">
        <f t="shared" si="1136"/>
        <v>2.2222222222222223E-2</v>
      </c>
      <c r="AE6020" s="106">
        <f t="shared" si="1137"/>
        <v>16.10777777777778</v>
      </c>
      <c r="AF6020" s="105">
        <f t="shared" si="1138"/>
        <v>32.21555555555554</v>
      </c>
      <c r="AG6020" s="105">
        <f t="shared" si="1139"/>
        <v>730.78444444444449</v>
      </c>
    </row>
    <row r="6021" spans="1:33" s="88" customFormat="1" x14ac:dyDescent="0.35">
      <c r="A6021" s="21">
        <v>10141103</v>
      </c>
      <c r="B6021" s="162" t="s">
        <v>1665</v>
      </c>
      <c r="C6021" s="115" t="s">
        <v>710</v>
      </c>
      <c r="D6021" s="21"/>
      <c r="E6021" s="114" t="str">
        <f t="shared" si="1129"/>
        <v xml:space="preserve">TRANSFORMADOR MARCA:FUJI TUSCO MONTEPUEZ </v>
      </c>
      <c r="F6021" s="21" t="s">
        <v>3320</v>
      </c>
      <c r="G6021" s="21" t="s">
        <v>222</v>
      </c>
      <c r="H6021" s="61" t="s">
        <v>3319</v>
      </c>
      <c r="I6021" s="61" t="s">
        <v>3343</v>
      </c>
      <c r="J6021" s="21"/>
      <c r="K6021" s="121" t="s">
        <v>3342</v>
      </c>
      <c r="L6021" s="121" t="s">
        <v>3341</v>
      </c>
      <c r="M6021" s="61">
        <v>160</v>
      </c>
      <c r="N6021" s="21">
        <v>33</v>
      </c>
      <c r="O6021" s="21" t="s">
        <v>581</v>
      </c>
      <c r="P6021" s="21">
        <v>3</v>
      </c>
      <c r="Q6021" s="21">
        <v>2016</v>
      </c>
      <c r="R6021" s="61" t="s">
        <v>531</v>
      </c>
      <c r="S6021" s="61">
        <v>601147</v>
      </c>
      <c r="T6021" s="116">
        <v>991</v>
      </c>
      <c r="U6021" s="111">
        <v>45</v>
      </c>
      <c r="V6021" s="113">
        <f t="shared" si="1130"/>
        <v>970.07888888888886</v>
      </c>
      <c r="W6021" s="113">
        <f t="shared" si="1131"/>
        <v>20.921111111111145</v>
      </c>
      <c r="X6021" s="112">
        <f t="shared" si="1132"/>
        <v>20921.111111111146</v>
      </c>
      <c r="Y6021" s="111"/>
      <c r="Z6021" s="110">
        <f t="shared" si="1128"/>
        <v>44</v>
      </c>
      <c r="AA6021" s="109">
        <f t="shared" si="1133"/>
        <v>49.550000000000004</v>
      </c>
      <c r="AB6021" s="109">
        <f t="shared" si="1134"/>
        <v>49550.000000000007</v>
      </c>
      <c r="AC6021" s="108">
        <f t="shared" si="1135"/>
        <v>941.45</v>
      </c>
      <c r="AD6021" s="107">
        <f t="shared" si="1136"/>
        <v>2.2222222222222223E-2</v>
      </c>
      <c r="AE6021" s="106">
        <f t="shared" si="1137"/>
        <v>20.921111111111113</v>
      </c>
      <c r="AF6021" s="105">
        <f t="shared" si="1138"/>
        <v>41.842222222222262</v>
      </c>
      <c r="AG6021" s="105">
        <f t="shared" si="1139"/>
        <v>949.15777777777771</v>
      </c>
    </row>
    <row r="6022" spans="1:33" s="88" customFormat="1" x14ac:dyDescent="0.35">
      <c r="A6022" s="21">
        <v>10141103</v>
      </c>
      <c r="B6022" s="162" t="s">
        <v>1665</v>
      </c>
      <c r="C6022" s="115" t="s">
        <v>710</v>
      </c>
      <c r="D6022" s="21"/>
      <c r="E6022" s="114" t="str">
        <f t="shared" si="1129"/>
        <v xml:space="preserve">TRANSFORMADOR MARCA:FUJI TUSCO MONTEPUEZ </v>
      </c>
      <c r="F6022" s="21" t="s">
        <v>3320</v>
      </c>
      <c r="G6022" s="21" t="s">
        <v>222</v>
      </c>
      <c r="H6022" s="61" t="s">
        <v>3319</v>
      </c>
      <c r="I6022" s="61" t="s">
        <v>3340</v>
      </c>
      <c r="J6022" s="21"/>
      <c r="K6022" s="121" t="s">
        <v>3339</v>
      </c>
      <c r="L6022" s="121" t="s">
        <v>3330</v>
      </c>
      <c r="M6022" s="61">
        <v>160</v>
      </c>
      <c r="N6022" s="21">
        <v>33</v>
      </c>
      <c r="O6022" s="21" t="s">
        <v>581</v>
      </c>
      <c r="P6022" s="21">
        <v>3</v>
      </c>
      <c r="Q6022" s="21">
        <v>2016</v>
      </c>
      <c r="R6022" s="61" t="s">
        <v>531</v>
      </c>
      <c r="S6022" s="61">
        <v>601151</v>
      </c>
      <c r="T6022" s="116">
        <v>991</v>
      </c>
      <c r="U6022" s="111">
        <v>45</v>
      </c>
      <c r="V6022" s="113">
        <f t="shared" si="1130"/>
        <v>970.07888888888886</v>
      </c>
      <c r="W6022" s="113">
        <f t="shared" si="1131"/>
        <v>20.921111111111145</v>
      </c>
      <c r="X6022" s="112">
        <f t="shared" si="1132"/>
        <v>20921.111111111146</v>
      </c>
      <c r="Y6022" s="111"/>
      <c r="Z6022" s="110">
        <f t="shared" si="1128"/>
        <v>44</v>
      </c>
      <c r="AA6022" s="109">
        <f t="shared" si="1133"/>
        <v>49.550000000000004</v>
      </c>
      <c r="AB6022" s="109">
        <f t="shared" si="1134"/>
        <v>49550.000000000007</v>
      </c>
      <c r="AC6022" s="108">
        <f t="shared" si="1135"/>
        <v>941.45</v>
      </c>
      <c r="AD6022" s="107">
        <f t="shared" si="1136"/>
        <v>2.2222222222222223E-2</v>
      </c>
      <c r="AE6022" s="106">
        <f t="shared" si="1137"/>
        <v>20.921111111111113</v>
      </c>
      <c r="AF6022" s="105">
        <f t="shared" si="1138"/>
        <v>41.842222222222262</v>
      </c>
      <c r="AG6022" s="105">
        <f t="shared" si="1139"/>
        <v>949.15777777777771</v>
      </c>
    </row>
    <row r="6023" spans="1:33" s="88" customFormat="1" x14ac:dyDescent="0.35">
      <c r="A6023" s="21">
        <v>10141103</v>
      </c>
      <c r="B6023" s="162" t="s">
        <v>1665</v>
      </c>
      <c r="C6023" s="115" t="s">
        <v>710</v>
      </c>
      <c r="D6023" s="21"/>
      <c r="E6023" s="114" t="str">
        <f t="shared" si="1129"/>
        <v xml:space="preserve">TRANSFORMADOR MARCA:FUJI TUSCO MONTEPUEZ </v>
      </c>
      <c r="F6023" s="21" t="s">
        <v>3320</v>
      </c>
      <c r="G6023" s="21" t="s">
        <v>222</v>
      </c>
      <c r="H6023" s="61" t="s">
        <v>3319</v>
      </c>
      <c r="I6023" s="61" t="s">
        <v>3338</v>
      </c>
      <c r="J6023" s="21"/>
      <c r="K6023" s="121" t="s">
        <v>3337</v>
      </c>
      <c r="L6023" s="121" t="s">
        <v>3336</v>
      </c>
      <c r="M6023" s="61">
        <v>160</v>
      </c>
      <c r="N6023" s="21">
        <v>33</v>
      </c>
      <c r="O6023" s="21" t="s">
        <v>581</v>
      </c>
      <c r="P6023" s="21">
        <v>3</v>
      </c>
      <c r="Q6023" s="21">
        <v>2016</v>
      </c>
      <c r="R6023" s="61" t="s">
        <v>531</v>
      </c>
      <c r="S6023" s="61">
        <v>601174</v>
      </c>
      <c r="T6023" s="116">
        <v>991</v>
      </c>
      <c r="U6023" s="111">
        <v>45</v>
      </c>
      <c r="V6023" s="113">
        <f t="shared" si="1130"/>
        <v>970.07888888888886</v>
      </c>
      <c r="W6023" s="113">
        <f t="shared" si="1131"/>
        <v>20.921111111111145</v>
      </c>
      <c r="X6023" s="112">
        <f t="shared" si="1132"/>
        <v>20921.111111111146</v>
      </c>
      <c r="Y6023" s="111"/>
      <c r="Z6023" s="110">
        <f t="shared" si="1128"/>
        <v>44</v>
      </c>
      <c r="AA6023" s="109">
        <f t="shared" si="1133"/>
        <v>49.550000000000004</v>
      </c>
      <c r="AB6023" s="109">
        <f t="shared" si="1134"/>
        <v>49550.000000000007</v>
      </c>
      <c r="AC6023" s="108">
        <f t="shared" si="1135"/>
        <v>941.45</v>
      </c>
      <c r="AD6023" s="107">
        <f t="shared" si="1136"/>
        <v>2.2222222222222223E-2</v>
      </c>
      <c r="AE6023" s="106">
        <f t="shared" si="1137"/>
        <v>20.921111111111113</v>
      </c>
      <c r="AF6023" s="105">
        <f t="shared" si="1138"/>
        <v>41.842222222222262</v>
      </c>
      <c r="AG6023" s="105">
        <f t="shared" si="1139"/>
        <v>949.15777777777771</v>
      </c>
    </row>
    <row r="6024" spans="1:33" s="88" customFormat="1" x14ac:dyDescent="0.35">
      <c r="A6024" s="21">
        <v>10141103</v>
      </c>
      <c r="B6024" s="162" t="s">
        <v>1665</v>
      </c>
      <c r="C6024" s="115" t="s">
        <v>710</v>
      </c>
      <c r="D6024" s="21"/>
      <c r="E6024" s="114" t="str">
        <f t="shared" si="1129"/>
        <v xml:space="preserve">TRANSFORMADOR MARCA:FUJI TUSCO MONTEPUEZ </v>
      </c>
      <c r="F6024" s="21" t="s">
        <v>3320</v>
      </c>
      <c r="G6024" s="21" t="s">
        <v>222</v>
      </c>
      <c r="H6024" s="61" t="s">
        <v>3319</v>
      </c>
      <c r="I6024" s="61" t="s">
        <v>3335</v>
      </c>
      <c r="J6024" s="21"/>
      <c r="K6024" s="121" t="s">
        <v>3334</v>
      </c>
      <c r="L6024" s="121" t="s">
        <v>3333</v>
      </c>
      <c r="M6024" s="61">
        <v>160</v>
      </c>
      <c r="N6024" s="21">
        <v>33</v>
      </c>
      <c r="O6024" s="21" t="s">
        <v>581</v>
      </c>
      <c r="P6024" s="21">
        <v>3</v>
      </c>
      <c r="Q6024" s="21">
        <v>2016</v>
      </c>
      <c r="R6024" s="61" t="s">
        <v>531</v>
      </c>
      <c r="S6024" s="61">
        <v>601173</v>
      </c>
      <c r="T6024" s="116">
        <v>991</v>
      </c>
      <c r="U6024" s="111">
        <v>45</v>
      </c>
      <c r="V6024" s="113">
        <f t="shared" si="1130"/>
        <v>970.07888888888886</v>
      </c>
      <c r="W6024" s="113">
        <f t="shared" si="1131"/>
        <v>20.921111111111145</v>
      </c>
      <c r="X6024" s="112">
        <f t="shared" si="1132"/>
        <v>20921.111111111146</v>
      </c>
      <c r="Y6024" s="111"/>
      <c r="Z6024" s="110">
        <f t="shared" si="1128"/>
        <v>44</v>
      </c>
      <c r="AA6024" s="109">
        <f t="shared" si="1133"/>
        <v>49.550000000000004</v>
      </c>
      <c r="AB6024" s="109">
        <f t="shared" si="1134"/>
        <v>49550.000000000007</v>
      </c>
      <c r="AC6024" s="108">
        <f t="shared" si="1135"/>
        <v>941.45</v>
      </c>
      <c r="AD6024" s="107">
        <f t="shared" si="1136"/>
        <v>2.2222222222222223E-2</v>
      </c>
      <c r="AE6024" s="106">
        <f t="shared" si="1137"/>
        <v>20.921111111111113</v>
      </c>
      <c r="AF6024" s="105">
        <f t="shared" si="1138"/>
        <v>41.842222222222262</v>
      </c>
      <c r="AG6024" s="105">
        <f t="shared" si="1139"/>
        <v>949.15777777777771</v>
      </c>
    </row>
    <row r="6025" spans="1:33" s="88" customFormat="1" x14ac:dyDescent="0.35">
      <c r="A6025" s="21">
        <v>10141103</v>
      </c>
      <c r="B6025" s="162" t="s">
        <v>1665</v>
      </c>
      <c r="C6025" s="115" t="s">
        <v>710</v>
      </c>
      <c r="D6025" s="21"/>
      <c r="E6025" s="114" t="str">
        <f t="shared" si="1129"/>
        <v xml:space="preserve">TRANSFORMADOR MARCA:FUJI TUSCO MONTEPUEZ </v>
      </c>
      <c r="F6025" s="21" t="s">
        <v>3320</v>
      </c>
      <c r="G6025" s="21" t="s">
        <v>222</v>
      </c>
      <c r="H6025" s="61" t="s">
        <v>3319</v>
      </c>
      <c r="I6025" s="61" t="s">
        <v>3332</v>
      </c>
      <c r="J6025" s="21"/>
      <c r="K6025" s="121" t="s">
        <v>3331</v>
      </c>
      <c r="L6025" s="121" t="s">
        <v>3330</v>
      </c>
      <c r="M6025" s="61">
        <v>160</v>
      </c>
      <c r="N6025" s="21">
        <v>33</v>
      </c>
      <c r="O6025" s="21" t="s">
        <v>581</v>
      </c>
      <c r="P6025" s="21">
        <v>3</v>
      </c>
      <c r="Q6025" s="21">
        <v>2016</v>
      </c>
      <c r="R6025" s="61" t="s">
        <v>531</v>
      </c>
      <c r="S6025" s="61">
        <v>601154</v>
      </c>
      <c r="T6025" s="116">
        <v>991</v>
      </c>
      <c r="U6025" s="111">
        <v>45</v>
      </c>
      <c r="V6025" s="113">
        <f t="shared" si="1130"/>
        <v>970.07888888888886</v>
      </c>
      <c r="W6025" s="113">
        <f t="shared" si="1131"/>
        <v>20.921111111111145</v>
      </c>
      <c r="X6025" s="112">
        <f t="shared" si="1132"/>
        <v>20921.111111111146</v>
      </c>
      <c r="Y6025" s="111"/>
      <c r="Z6025" s="110">
        <f t="shared" si="1128"/>
        <v>44</v>
      </c>
      <c r="AA6025" s="109">
        <f t="shared" si="1133"/>
        <v>49.550000000000004</v>
      </c>
      <c r="AB6025" s="109">
        <f t="shared" si="1134"/>
        <v>49550.000000000007</v>
      </c>
      <c r="AC6025" s="108">
        <f t="shared" si="1135"/>
        <v>941.45</v>
      </c>
      <c r="AD6025" s="107">
        <f t="shared" si="1136"/>
        <v>2.2222222222222223E-2</v>
      </c>
      <c r="AE6025" s="106">
        <f t="shared" si="1137"/>
        <v>20.921111111111113</v>
      </c>
      <c r="AF6025" s="105">
        <f t="shared" si="1138"/>
        <v>41.842222222222262</v>
      </c>
      <c r="AG6025" s="105">
        <f t="shared" si="1139"/>
        <v>949.15777777777771</v>
      </c>
    </row>
    <row r="6026" spans="1:33" s="88" customFormat="1" x14ac:dyDescent="0.35">
      <c r="A6026" s="21">
        <v>10141103</v>
      </c>
      <c r="B6026" s="162" t="s">
        <v>1665</v>
      </c>
      <c r="C6026" s="115" t="s">
        <v>710</v>
      </c>
      <c r="D6026" s="21"/>
      <c r="E6026" s="114" t="str">
        <f t="shared" si="1129"/>
        <v xml:space="preserve">TRANSFORMADOR MARCA:FUJI TUSCO MONTEPUEZ </v>
      </c>
      <c r="F6026" s="21" t="s">
        <v>3320</v>
      </c>
      <c r="G6026" s="21" t="s">
        <v>222</v>
      </c>
      <c r="H6026" s="61" t="s">
        <v>3319</v>
      </c>
      <c r="I6026" s="61" t="s">
        <v>3329</v>
      </c>
      <c r="J6026" s="21"/>
      <c r="K6026" s="121" t="s">
        <v>3328</v>
      </c>
      <c r="L6026" s="121" t="s">
        <v>3327</v>
      </c>
      <c r="M6026" s="61">
        <v>160</v>
      </c>
      <c r="N6026" s="21">
        <v>33</v>
      </c>
      <c r="O6026" s="21" t="s">
        <v>581</v>
      </c>
      <c r="P6026" s="21">
        <v>3</v>
      </c>
      <c r="Q6026" s="21">
        <v>2016</v>
      </c>
      <c r="R6026" s="61" t="s">
        <v>531</v>
      </c>
      <c r="S6026" s="61">
        <v>601153</v>
      </c>
      <c r="T6026" s="116">
        <v>991</v>
      </c>
      <c r="U6026" s="111">
        <v>45</v>
      </c>
      <c r="V6026" s="113">
        <f t="shared" si="1130"/>
        <v>970.07888888888886</v>
      </c>
      <c r="W6026" s="113">
        <f t="shared" si="1131"/>
        <v>20.921111111111145</v>
      </c>
      <c r="X6026" s="112">
        <f t="shared" si="1132"/>
        <v>20921.111111111146</v>
      </c>
      <c r="Y6026" s="111"/>
      <c r="Z6026" s="110">
        <f t="shared" si="1128"/>
        <v>44</v>
      </c>
      <c r="AA6026" s="109">
        <f t="shared" si="1133"/>
        <v>49.550000000000004</v>
      </c>
      <c r="AB6026" s="109">
        <f t="shared" si="1134"/>
        <v>49550.000000000007</v>
      </c>
      <c r="AC6026" s="108">
        <f t="shared" si="1135"/>
        <v>941.45</v>
      </c>
      <c r="AD6026" s="107">
        <f t="shared" si="1136"/>
        <v>2.2222222222222223E-2</v>
      </c>
      <c r="AE6026" s="106">
        <f t="shared" si="1137"/>
        <v>20.921111111111113</v>
      </c>
      <c r="AF6026" s="105">
        <f t="shared" si="1138"/>
        <v>41.842222222222262</v>
      </c>
      <c r="AG6026" s="105">
        <f t="shared" si="1139"/>
        <v>949.15777777777771</v>
      </c>
    </row>
    <row r="6027" spans="1:33" s="88" customFormat="1" x14ac:dyDescent="0.35">
      <c r="A6027" s="21">
        <v>10141103</v>
      </c>
      <c r="B6027" s="162" t="s">
        <v>1665</v>
      </c>
      <c r="C6027" s="115" t="s">
        <v>710</v>
      </c>
      <c r="D6027" s="21"/>
      <c r="E6027" s="114" t="str">
        <f t="shared" si="1129"/>
        <v xml:space="preserve">TRANSFORMADOR MARCA:FUJI TUSCO MONTEPUEZ </v>
      </c>
      <c r="F6027" s="21" t="s">
        <v>3320</v>
      </c>
      <c r="G6027" s="21" t="s">
        <v>222</v>
      </c>
      <c r="H6027" s="61" t="s">
        <v>3319</v>
      </c>
      <c r="I6027" s="61" t="s">
        <v>3326</v>
      </c>
      <c r="J6027" s="21"/>
      <c r="K6027" s="121" t="s">
        <v>3325</v>
      </c>
      <c r="L6027" s="121" t="s">
        <v>3324</v>
      </c>
      <c r="M6027" s="61">
        <v>160</v>
      </c>
      <c r="N6027" s="21">
        <v>33</v>
      </c>
      <c r="O6027" s="21" t="s">
        <v>581</v>
      </c>
      <c r="P6027" s="21">
        <v>3</v>
      </c>
      <c r="Q6027" s="21">
        <v>2016</v>
      </c>
      <c r="R6027" s="61" t="s">
        <v>531</v>
      </c>
      <c r="S6027" s="61">
        <v>601152</v>
      </c>
      <c r="T6027" s="116">
        <v>991</v>
      </c>
      <c r="U6027" s="111">
        <v>45</v>
      </c>
      <c r="V6027" s="113">
        <f t="shared" si="1130"/>
        <v>970.07888888888886</v>
      </c>
      <c r="W6027" s="113">
        <f t="shared" si="1131"/>
        <v>20.921111111111145</v>
      </c>
      <c r="X6027" s="112">
        <f t="shared" si="1132"/>
        <v>20921.111111111146</v>
      </c>
      <c r="Y6027" s="111"/>
      <c r="Z6027" s="110">
        <f t="shared" si="1128"/>
        <v>44</v>
      </c>
      <c r="AA6027" s="109">
        <f t="shared" si="1133"/>
        <v>49.550000000000004</v>
      </c>
      <c r="AB6027" s="109">
        <f t="shared" si="1134"/>
        <v>49550.000000000007</v>
      </c>
      <c r="AC6027" s="108">
        <f t="shared" si="1135"/>
        <v>941.45</v>
      </c>
      <c r="AD6027" s="107">
        <f t="shared" si="1136"/>
        <v>2.2222222222222223E-2</v>
      </c>
      <c r="AE6027" s="106">
        <f t="shared" si="1137"/>
        <v>20.921111111111113</v>
      </c>
      <c r="AF6027" s="105">
        <f t="shared" si="1138"/>
        <v>41.842222222222262</v>
      </c>
      <c r="AG6027" s="105">
        <f t="shared" si="1139"/>
        <v>949.15777777777771</v>
      </c>
    </row>
    <row r="6028" spans="1:33" s="88" customFormat="1" x14ac:dyDescent="0.35">
      <c r="A6028" s="21">
        <v>10141103</v>
      </c>
      <c r="B6028" s="162" t="s">
        <v>1665</v>
      </c>
      <c r="C6028" s="115" t="s">
        <v>710</v>
      </c>
      <c r="D6028" s="21"/>
      <c r="E6028" s="114" t="str">
        <f t="shared" si="1129"/>
        <v xml:space="preserve">TRANSFORMADOR MARCA:FUJI TUSCO MONTEPUEZ </v>
      </c>
      <c r="F6028" s="21" t="s">
        <v>3320</v>
      </c>
      <c r="G6028" s="21" t="s">
        <v>222</v>
      </c>
      <c r="H6028" s="61" t="s">
        <v>3319</v>
      </c>
      <c r="I6028" s="61" t="s">
        <v>3323</v>
      </c>
      <c r="J6028" s="21"/>
      <c r="K6028" s="121" t="s">
        <v>3322</v>
      </c>
      <c r="L6028" s="121" t="s">
        <v>3321</v>
      </c>
      <c r="M6028" s="61">
        <v>160</v>
      </c>
      <c r="N6028" s="21">
        <v>33</v>
      </c>
      <c r="O6028" s="21" t="s">
        <v>581</v>
      </c>
      <c r="P6028" s="21">
        <v>3</v>
      </c>
      <c r="Q6028" s="21">
        <v>2016</v>
      </c>
      <c r="R6028" s="61" t="s">
        <v>531</v>
      </c>
      <c r="S6028" s="61">
        <v>581389</v>
      </c>
      <c r="T6028" s="116">
        <v>991</v>
      </c>
      <c r="U6028" s="111">
        <v>45</v>
      </c>
      <c r="V6028" s="113">
        <f t="shared" si="1130"/>
        <v>970.07888888888886</v>
      </c>
      <c r="W6028" s="113">
        <f t="shared" si="1131"/>
        <v>20.921111111111145</v>
      </c>
      <c r="X6028" s="112">
        <f t="shared" si="1132"/>
        <v>20921.111111111146</v>
      </c>
      <c r="Y6028" s="111"/>
      <c r="Z6028" s="110">
        <f t="shared" si="1128"/>
        <v>44</v>
      </c>
      <c r="AA6028" s="109">
        <f t="shared" si="1133"/>
        <v>49.550000000000004</v>
      </c>
      <c r="AB6028" s="109">
        <f t="shared" si="1134"/>
        <v>49550.000000000007</v>
      </c>
      <c r="AC6028" s="108">
        <f t="shared" si="1135"/>
        <v>941.45</v>
      </c>
      <c r="AD6028" s="107">
        <f t="shared" si="1136"/>
        <v>2.2222222222222223E-2</v>
      </c>
      <c r="AE6028" s="106">
        <f t="shared" si="1137"/>
        <v>20.921111111111113</v>
      </c>
      <c r="AF6028" s="105">
        <f t="shared" si="1138"/>
        <v>41.842222222222262</v>
      </c>
      <c r="AG6028" s="105">
        <f t="shared" si="1139"/>
        <v>949.15777777777771</v>
      </c>
    </row>
    <row r="6029" spans="1:33" s="88" customFormat="1" x14ac:dyDescent="0.35">
      <c r="A6029" s="21">
        <v>10141103</v>
      </c>
      <c r="B6029" s="162" t="s">
        <v>1665</v>
      </c>
      <c r="C6029" s="115" t="s">
        <v>710</v>
      </c>
      <c r="D6029" s="21"/>
      <c r="E6029" s="114" t="str">
        <f t="shared" si="1129"/>
        <v xml:space="preserve">TRANSFORMADOR MARCA:FUJI TUSCO MONTEPUEZ </v>
      </c>
      <c r="F6029" s="21" t="s">
        <v>3320</v>
      </c>
      <c r="G6029" s="21" t="s">
        <v>222</v>
      </c>
      <c r="H6029" s="61" t="s">
        <v>3319</v>
      </c>
      <c r="I6029" s="61" t="s">
        <v>3318</v>
      </c>
      <c r="J6029" s="21"/>
      <c r="K6029" s="121" t="s">
        <v>3317</v>
      </c>
      <c r="L6029" s="121" t="s">
        <v>3316</v>
      </c>
      <c r="M6029" s="61">
        <v>200</v>
      </c>
      <c r="N6029" s="21">
        <v>33</v>
      </c>
      <c r="O6029" s="21" t="s">
        <v>581</v>
      </c>
      <c r="P6029" s="21">
        <v>3</v>
      </c>
      <c r="Q6029" s="21">
        <v>2016</v>
      </c>
      <c r="R6029" s="61" t="s">
        <v>531</v>
      </c>
      <c r="S6029" s="61">
        <v>601144</v>
      </c>
      <c r="T6029" s="116">
        <v>991</v>
      </c>
      <c r="U6029" s="111">
        <v>45</v>
      </c>
      <c r="V6029" s="113">
        <f t="shared" si="1130"/>
        <v>970.07888888888886</v>
      </c>
      <c r="W6029" s="113">
        <f t="shared" si="1131"/>
        <v>20.921111111111145</v>
      </c>
      <c r="X6029" s="112">
        <f t="shared" si="1132"/>
        <v>20921.111111111146</v>
      </c>
      <c r="Y6029" s="111"/>
      <c r="Z6029" s="110">
        <f t="shared" si="1128"/>
        <v>44</v>
      </c>
      <c r="AA6029" s="109">
        <f t="shared" si="1133"/>
        <v>49.550000000000004</v>
      </c>
      <c r="AB6029" s="109">
        <f t="shared" si="1134"/>
        <v>49550.000000000007</v>
      </c>
      <c r="AC6029" s="108">
        <f t="shared" si="1135"/>
        <v>941.45</v>
      </c>
      <c r="AD6029" s="107">
        <f t="shared" si="1136"/>
        <v>2.2222222222222223E-2</v>
      </c>
      <c r="AE6029" s="106">
        <f t="shared" si="1137"/>
        <v>20.921111111111113</v>
      </c>
      <c r="AF6029" s="105">
        <f t="shared" si="1138"/>
        <v>41.842222222222262</v>
      </c>
      <c r="AG6029" s="105">
        <f t="shared" si="1139"/>
        <v>949.15777777777771</v>
      </c>
    </row>
    <row r="6030" spans="1:33" s="88" customFormat="1" x14ac:dyDescent="0.35">
      <c r="A6030" s="21">
        <v>10141103</v>
      </c>
      <c r="B6030" s="162" t="s">
        <v>1665</v>
      </c>
      <c r="C6030" s="115" t="s">
        <v>710</v>
      </c>
      <c r="D6030" s="21"/>
      <c r="E6030" s="114" t="str">
        <f t="shared" si="1129"/>
        <v xml:space="preserve">TRANSFORMADOR MARCA:TUSCO TRAFO METORO </v>
      </c>
      <c r="F6030" s="57" t="s">
        <v>3315</v>
      </c>
      <c r="G6030" s="21" t="s">
        <v>183</v>
      </c>
      <c r="H6030" s="21" t="s">
        <v>3314</v>
      </c>
      <c r="I6030" s="21" t="s">
        <v>3313</v>
      </c>
      <c r="J6030" s="57"/>
      <c r="K6030" s="61" t="s">
        <v>3312</v>
      </c>
      <c r="L6030" s="61" t="s">
        <v>3311</v>
      </c>
      <c r="M6030" s="21">
        <v>50</v>
      </c>
      <c r="N6030" s="21">
        <v>33</v>
      </c>
      <c r="O6030" s="21" t="s">
        <v>581</v>
      </c>
      <c r="P6030" s="21">
        <v>3</v>
      </c>
      <c r="Q6030" s="21">
        <v>2016</v>
      </c>
      <c r="R6030" s="21" t="s">
        <v>219</v>
      </c>
      <c r="S6030" s="21">
        <v>551144</v>
      </c>
      <c r="T6030" s="116">
        <v>643</v>
      </c>
      <c r="U6030" s="111">
        <v>45</v>
      </c>
      <c r="V6030" s="113">
        <f t="shared" si="1130"/>
        <v>629.42555555555555</v>
      </c>
      <c r="W6030" s="113">
        <f t="shared" si="1131"/>
        <v>13.574444444444453</v>
      </c>
      <c r="X6030" s="112">
        <f t="shared" si="1132"/>
        <v>13574.444444444453</v>
      </c>
      <c r="Y6030" s="111"/>
      <c r="Z6030" s="110">
        <f t="shared" si="1128"/>
        <v>44</v>
      </c>
      <c r="AA6030" s="109">
        <f t="shared" si="1133"/>
        <v>32.15</v>
      </c>
      <c r="AB6030" s="109">
        <f t="shared" si="1134"/>
        <v>32150</v>
      </c>
      <c r="AC6030" s="108">
        <f t="shared" si="1135"/>
        <v>610.85</v>
      </c>
      <c r="AD6030" s="107">
        <f t="shared" si="1136"/>
        <v>2.2222222222222223E-2</v>
      </c>
      <c r="AE6030" s="106">
        <f t="shared" si="1137"/>
        <v>13.574444444444445</v>
      </c>
      <c r="AF6030" s="105">
        <f t="shared" si="1138"/>
        <v>27.148888888888898</v>
      </c>
      <c r="AG6030" s="105">
        <f t="shared" si="1139"/>
        <v>615.85111111111109</v>
      </c>
    </row>
    <row r="6031" spans="1:33" s="88" customFormat="1" x14ac:dyDescent="0.35">
      <c r="A6031" s="21">
        <v>10141103</v>
      </c>
      <c r="B6031" s="162" t="s">
        <v>1665</v>
      </c>
      <c r="C6031" s="115" t="s">
        <v>710</v>
      </c>
      <c r="D6031" s="21"/>
      <c r="E6031" s="114" t="str">
        <f t="shared" si="1129"/>
        <v xml:space="preserve">TRANSFORMADOR MARCA:PowerTech METORO </v>
      </c>
      <c r="F6031" s="57" t="s">
        <v>3309</v>
      </c>
      <c r="G6031" s="21" t="s">
        <v>183</v>
      </c>
      <c r="H6031" s="21" t="str">
        <f>+G6031</f>
        <v>METORO</v>
      </c>
      <c r="I6031" s="21" t="s">
        <v>3310</v>
      </c>
      <c r="J6031" s="57"/>
      <c r="K6031" s="61">
        <v>590243</v>
      </c>
      <c r="L6031" s="61">
        <v>8482411</v>
      </c>
      <c r="M6031" s="21">
        <v>100</v>
      </c>
      <c r="N6031" s="21">
        <v>33</v>
      </c>
      <c r="O6031" s="21" t="s">
        <v>581</v>
      </c>
      <c r="P6031" s="21">
        <v>3</v>
      </c>
      <c r="Q6031" s="21">
        <v>2016</v>
      </c>
      <c r="R6031" s="21" t="s">
        <v>1811</v>
      </c>
      <c r="S6031" s="21">
        <v>18830502</v>
      </c>
      <c r="T6031" s="116">
        <v>763</v>
      </c>
      <c r="U6031" s="111">
        <v>45</v>
      </c>
      <c r="V6031" s="113">
        <f t="shared" si="1130"/>
        <v>746.89222222222224</v>
      </c>
      <c r="W6031" s="113">
        <f t="shared" si="1131"/>
        <v>16.107777777777756</v>
      </c>
      <c r="X6031" s="112">
        <f t="shared" si="1132"/>
        <v>16107.777777777756</v>
      </c>
      <c r="Y6031" s="111"/>
      <c r="Z6031" s="110">
        <f t="shared" si="1128"/>
        <v>44</v>
      </c>
      <c r="AA6031" s="109">
        <f t="shared" si="1133"/>
        <v>38.15</v>
      </c>
      <c r="AB6031" s="109">
        <f t="shared" si="1134"/>
        <v>38150</v>
      </c>
      <c r="AC6031" s="108">
        <f t="shared" si="1135"/>
        <v>724.85</v>
      </c>
      <c r="AD6031" s="107">
        <f t="shared" si="1136"/>
        <v>2.2222222222222223E-2</v>
      </c>
      <c r="AE6031" s="106">
        <f t="shared" si="1137"/>
        <v>16.10777777777778</v>
      </c>
      <c r="AF6031" s="105">
        <f t="shared" si="1138"/>
        <v>32.21555555555554</v>
      </c>
      <c r="AG6031" s="105">
        <f t="shared" si="1139"/>
        <v>730.78444444444449</v>
      </c>
    </row>
    <row r="6032" spans="1:33" s="88" customFormat="1" x14ac:dyDescent="0.35">
      <c r="A6032" s="21">
        <v>10141103</v>
      </c>
      <c r="B6032" s="162" t="s">
        <v>1665</v>
      </c>
      <c r="C6032" s="115" t="s">
        <v>710</v>
      </c>
      <c r="D6032" s="21"/>
      <c r="E6032" s="114" t="str">
        <f t="shared" si="1129"/>
        <v xml:space="preserve">TRANSFORMADOR MARCA:Astor METORO </v>
      </c>
      <c r="F6032" s="57" t="s">
        <v>3309</v>
      </c>
      <c r="G6032" s="21" t="s">
        <v>183</v>
      </c>
      <c r="H6032" s="21" t="str">
        <f>+G6032</f>
        <v>METORO</v>
      </c>
      <c r="I6032" s="21" t="s">
        <v>3308</v>
      </c>
      <c r="J6032" s="57"/>
      <c r="K6032" s="61" t="s">
        <v>3307</v>
      </c>
      <c r="L6032" s="61" t="s">
        <v>3306</v>
      </c>
      <c r="M6032" s="21">
        <v>160</v>
      </c>
      <c r="N6032" s="21">
        <v>33</v>
      </c>
      <c r="O6032" s="21" t="s">
        <v>581</v>
      </c>
      <c r="P6032" s="21">
        <v>3</v>
      </c>
      <c r="Q6032" s="21">
        <v>2016</v>
      </c>
      <c r="R6032" s="21" t="s">
        <v>1661</v>
      </c>
      <c r="S6032" s="21" t="s">
        <v>3305</v>
      </c>
      <c r="T6032" s="116">
        <v>991</v>
      </c>
      <c r="U6032" s="111">
        <v>45</v>
      </c>
      <c r="V6032" s="113">
        <f t="shared" si="1130"/>
        <v>970.07888888888886</v>
      </c>
      <c r="W6032" s="113">
        <f t="shared" si="1131"/>
        <v>20.921111111111145</v>
      </c>
      <c r="X6032" s="112">
        <f t="shared" si="1132"/>
        <v>20921.111111111146</v>
      </c>
      <c r="Y6032" s="111"/>
      <c r="Z6032" s="110">
        <f t="shared" si="1128"/>
        <v>44</v>
      </c>
      <c r="AA6032" s="109">
        <f t="shared" si="1133"/>
        <v>49.550000000000004</v>
      </c>
      <c r="AB6032" s="109">
        <f t="shared" si="1134"/>
        <v>49550.000000000007</v>
      </c>
      <c r="AC6032" s="108">
        <f t="shared" si="1135"/>
        <v>941.45</v>
      </c>
      <c r="AD6032" s="107">
        <f t="shared" si="1136"/>
        <v>2.2222222222222223E-2</v>
      </c>
      <c r="AE6032" s="106">
        <f t="shared" si="1137"/>
        <v>20.921111111111113</v>
      </c>
      <c r="AF6032" s="105">
        <f t="shared" si="1138"/>
        <v>41.842222222222262</v>
      </c>
      <c r="AG6032" s="105">
        <f t="shared" si="1139"/>
        <v>949.15777777777771</v>
      </c>
    </row>
    <row r="6033" spans="1:33" s="88" customFormat="1" x14ac:dyDescent="0.35">
      <c r="A6033" s="21">
        <v>10141103</v>
      </c>
      <c r="B6033" s="115" t="s">
        <v>1665</v>
      </c>
      <c r="C6033" s="115" t="s">
        <v>710</v>
      </c>
      <c r="D6033" s="178">
        <v>79</v>
      </c>
      <c r="E6033" s="114" t="str">
        <f t="shared" si="1129"/>
        <v>TRANSFORMADOR MARCA:TUSCO NACALA 79</v>
      </c>
      <c r="F6033" s="21"/>
      <c r="G6033" s="21" t="s">
        <v>195</v>
      </c>
      <c r="H6033" s="124" t="s">
        <v>3284</v>
      </c>
      <c r="I6033" s="178" t="s">
        <v>3304</v>
      </c>
      <c r="J6033" s="21"/>
      <c r="K6033" s="178" t="s">
        <v>3303</v>
      </c>
      <c r="L6033" s="178" t="s">
        <v>3302</v>
      </c>
      <c r="M6033" s="121">
        <v>100</v>
      </c>
      <c r="N6033" s="161" t="s">
        <v>19</v>
      </c>
      <c r="O6033" s="21" t="s">
        <v>362</v>
      </c>
      <c r="P6033" s="21">
        <v>3</v>
      </c>
      <c r="Q6033" s="124">
        <v>2016</v>
      </c>
      <c r="R6033" s="121" t="s">
        <v>604</v>
      </c>
      <c r="S6033" s="121" t="s">
        <v>3301</v>
      </c>
      <c r="T6033" s="116">
        <v>763</v>
      </c>
      <c r="U6033" s="111">
        <v>45</v>
      </c>
      <c r="V6033" s="113">
        <f t="shared" si="1130"/>
        <v>746.89222222222224</v>
      </c>
      <c r="W6033" s="113">
        <f t="shared" si="1131"/>
        <v>16.107777777777756</v>
      </c>
      <c r="X6033" s="112">
        <f t="shared" si="1132"/>
        <v>16107.777777777756</v>
      </c>
      <c r="Y6033" s="21"/>
      <c r="Z6033" s="110">
        <f t="shared" si="1128"/>
        <v>44</v>
      </c>
      <c r="AA6033" s="109">
        <f t="shared" si="1133"/>
        <v>38.15</v>
      </c>
      <c r="AB6033" s="109">
        <f t="shared" si="1134"/>
        <v>38150</v>
      </c>
      <c r="AC6033" s="108">
        <f t="shared" si="1135"/>
        <v>724.85</v>
      </c>
      <c r="AD6033" s="107">
        <f t="shared" si="1136"/>
        <v>2.2222222222222223E-2</v>
      </c>
      <c r="AE6033" s="106">
        <f t="shared" si="1137"/>
        <v>16.10777777777778</v>
      </c>
      <c r="AF6033" s="105">
        <f t="shared" si="1138"/>
        <v>32.21555555555554</v>
      </c>
      <c r="AG6033" s="105">
        <f t="shared" si="1139"/>
        <v>730.78444444444449</v>
      </c>
    </row>
    <row r="6034" spans="1:33" s="88" customFormat="1" x14ac:dyDescent="0.35">
      <c r="A6034" s="21">
        <v>10141103</v>
      </c>
      <c r="B6034" s="115" t="s">
        <v>1665</v>
      </c>
      <c r="C6034" s="115" t="s">
        <v>710</v>
      </c>
      <c r="D6034" s="178">
        <v>80</v>
      </c>
      <c r="E6034" s="114" t="str">
        <f t="shared" si="1129"/>
        <v>TRANSFORMADOR MARCA:ASTOR NACALA 80</v>
      </c>
      <c r="F6034" s="21"/>
      <c r="G6034" s="21" t="s">
        <v>195</v>
      </c>
      <c r="H6034" s="124" t="s">
        <v>3284</v>
      </c>
      <c r="I6034" s="178" t="s">
        <v>3300</v>
      </c>
      <c r="J6034" s="21"/>
      <c r="K6034" s="178" t="s">
        <v>3299</v>
      </c>
      <c r="L6034" s="178" t="s">
        <v>3298</v>
      </c>
      <c r="M6034" s="121">
        <v>100</v>
      </c>
      <c r="N6034" s="161" t="s">
        <v>19</v>
      </c>
      <c r="O6034" s="21" t="s">
        <v>362</v>
      </c>
      <c r="P6034" s="21">
        <v>3</v>
      </c>
      <c r="Q6034" s="124">
        <v>2016</v>
      </c>
      <c r="R6034" s="121" t="s">
        <v>499</v>
      </c>
      <c r="S6034" s="121" t="s">
        <v>3297</v>
      </c>
      <c r="T6034" s="116">
        <v>763</v>
      </c>
      <c r="U6034" s="111">
        <v>45</v>
      </c>
      <c r="V6034" s="113">
        <f t="shared" si="1130"/>
        <v>746.89222222222224</v>
      </c>
      <c r="W6034" s="113">
        <f t="shared" si="1131"/>
        <v>16.107777777777756</v>
      </c>
      <c r="X6034" s="112">
        <f t="shared" si="1132"/>
        <v>16107.777777777756</v>
      </c>
      <c r="Y6034" s="111"/>
      <c r="Z6034" s="110">
        <f t="shared" si="1128"/>
        <v>44</v>
      </c>
      <c r="AA6034" s="109">
        <f t="shared" si="1133"/>
        <v>38.15</v>
      </c>
      <c r="AB6034" s="109">
        <f t="shared" si="1134"/>
        <v>38150</v>
      </c>
      <c r="AC6034" s="108">
        <f t="shared" si="1135"/>
        <v>724.85</v>
      </c>
      <c r="AD6034" s="107">
        <f t="shared" si="1136"/>
        <v>2.2222222222222223E-2</v>
      </c>
      <c r="AE6034" s="106">
        <f t="shared" si="1137"/>
        <v>16.10777777777778</v>
      </c>
      <c r="AF6034" s="105">
        <f t="shared" si="1138"/>
        <v>32.21555555555554</v>
      </c>
      <c r="AG6034" s="105">
        <f t="shared" si="1139"/>
        <v>730.78444444444449</v>
      </c>
    </row>
    <row r="6035" spans="1:33" s="88" customFormat="1" x14ac:dyDescent="0.35">
      <c r="A6035" s="21">
        <v>10141103</v>
      </c>
      <c r="B6035" s="115" t="s">
        <v>1665</v>
      </c>
      <c r="C6035" s="115" t="s">
        <v>710</v>
      </c>
      <c r="D6035" s="178">
        <v>81</v>
      </c>
      <c r="E6035" s="114" t="str">
        <f t="shared" si="1129"/>
        <v>TRANSFORMADOR MARCA:TANELEC NACALA 81</v>
      </c>
      <c r="F6035" s="21"/>
      <c r="G6035" s="21" t="s">
        <v>195</v>
      </c>
      <c r="H6035" s="124" t="s">
        <v>3284</v>
      </c>
      <c r="I6035" s="178" t="s">
        <v>3296</v>
      </c>
      <c r="J6035" s="21"/>
      <c r="K6035" s="178" t="s">
        <v>3295</v>
      </c>
      <c r="L6035" s="178" t="s">
        <v>3294</v>
      </c>
      <c r="M6035" s="121">
        <v>100</v>
      </c>
      <c r="N6035" s="161" t="s">
        <v>19</v>
      </c>
      <c r="O6035" s="21" t="s">
        <v>362</v>
      </c>
      <c r="P6035" s="21">
        <v>3</v>
      </c>
      <c r="Q6035" s="124">
        <v>2016</v>
      </c>
      <c r="R6035" s="121" t="s">
        <v>1317</v>
      </c>
      <c r="S6035" s="121" t="s">
        <v>3293</v>
      </c>
      <c r="T6035" s="116">
        <v>763</v>
      </c>
      <c r="U6035" s="111">
        <v>45</v>
      </c>
      <c r="V6035" s="113">
        <f t="shared" si="1130"/>
        <v>746.89222222222224</v>
      </c>
      <c r="W6035" s="113">
        <f t="shared" si="1131"/>
        <v>16.107777777777756</v>
      </c>
      <c r="X6035" s="112">
        <f t="shared" si="1132"/>
        <v>16107.777777777756</v>
      </c>
      <c r="Y6035" s="111"/>
      <c r="Z6035" s="110">
        <f t="shared" si="1128"/>
        <v>44</v>
      </c>
      <c r="AA6035" s="109">
        <f t="shared" si="1133"/>
        <v>38.15</v>
      </c>
      <c r="AB6035" s="109">
        <f t="shared" si="1134"/>
        <v>38150</v>
      </c>
      <c r="AC6035" s="108">
        <f t="shared" si="1135"/>
        <v>724.85</v>
      </c>
      <c r="AD6035" s="107">
        <f t="shared" si="1136"/>
        <v>2.2222222222222223E-2</v>
      </c>
      <c r="AE6035" s="106">
        <f t="shared" si="1137"/>
        <v>16.10777777777778</v>
      </c>
      <c r="AF6035" s="105">
        <f t="shared" si="1138"/>
        <v>32.21555555555554</v>
      </c>
      <c r="AG6035" s="105">
        <f t="shared" si="1139"/>
        <v>730.78444444444449</v>
      </c>
    </row>
    <row r="6036" spans="1:33" s="88" customFormat="1" x14ac:dyDescent="0.35">
      <c r="A6036" s="21">
        <v>10141103</v>
      </c>
      <c r="B6036" s="115" t="s">
        <v>1665</v>
      </c>
      <c r="C6036" s="115" t="s">
        <v>710</v>
      </c>
      <c r="D6036" s="178">
        <v>82</v>
      </c>
      <c r="E6036" s="114" t="str">
        <f t="shared" si="1129"/>
        <v>TRANSFORMADOR MARCA:TM NACALA 82</v>
      </c>
      <c r="F6036" s="21"/>
      <c r="G6036" s="21" t="s">
        <v>195</v>
      </c>
      <c r="H6036" s="124" t="s">
        <v>3284</v>
      </c>
      <c r="I6036" s="178" t="s">
        <v>3292</v>
      </c>
      <c r="J6036" s="21"/>
      <c r="K6036" s="178" t="s">
        <v>3291</v>
      </c>
      <c r="L6036" s="178" t="s">
        <v>3290</v>
      </c>
      <c r="M6036" s="121">
        <v>100</v>
      </c>
      <c r="N6036" s="161" t="s">
        <v>19</v>
      </c>
      <c r="O6036" s="21" t="s">
        <v>362</v>
      </c>
      <c r="P6036" s="21">
        <v>3</v>
      </c>
      <c r="Q6036" s="124">
        <v>2016</v>
      </c>
      <c r="R6036" s="121" t="s">
        <v>1769</v>
      </c>
      <c r="S6036" s="121" t="s">
        <v>3289</v>
      </c>
      <c r="T6036" s="116">
        <v>763</v>
      </c>
      <c r="U6036" s="111">
        <v>45</v>
      </c>
      <c r="V6036" s="113">
        <f t="shared" si="1130"/>
        <v>746.89222222222224</v>
      </c>
      <c r="W6036" s="113">
        <f t="shared" si="1131"/>
        <v>16.107777777777756</v>
      </c>
      <c r="X6036" s="112">
        <f t="shared" si="1132"/>
        <v>16107.777777777756</v>
      </c>
      <c r="Y6036" s="111"/>
      <c r="Z6036" s="110">
        <f t="shared" si="1128"/>
        <v>44</v>
      </c>
      <c r="AA6036" s="109">
        <f t="shared" si="1133"/>
        <v>38.15</v>
      </c>
      <c r="AB6036" s="109">
        <f t="shared" si="1134"/>
        <v>38150</v>
      </c>
      <c r="AC6036" s="108">
        <f t="shared" si="1135"/>
        <v>724.85</v>
      </c>
      <c r="AD6036" s="107">
        <f t="shared" si="1136"/>
        <v>2.2222222222222223E-2</v>
      </c>
      <c r="AE6036" s="106">
        <f t="shared" si="1137"/>
        <v>16.10777777777778</v>
      </c>
      <c r="AF6036" s="105">
        <f t="shared" si="1138"/>
        <v>32.21555555555554</v>
      </c>
      <c r="AG6036" s="105">
        <f t="shared" si="1139"/>
        <v>730.78444444444449</v>
      </c>
    </row>
    <row r="6037" spans="1:33" s="88" customFormat="1" x14ac:dyDescent="0.35">
      <c r="A6037" s="21">
        <v>10141103</v>
      </c>
      <c r="B6037" s="115" t="s">
        <v>1665</v>
      </c>
      <c r="C6037" s="115" t="s">
        <v>710</v>
      </c>
      <c r="D6037" s="178">
        <v>83</v>
      </c>
      <c r="E6037" s="114" t="str">
        <f t="shared" si="1129"/>
        <v>TRANSFORMADOR MARCA:TUSCO NACALA 83</v>
      </c>
      <c r="F6037" s="21"/>
      <c r="G6037" s="21" t="s">
        <v>195</v>
      </c>
      <c r="H6037" s="124" t="s">
        <v>3284</v>
      </c>
      <c r="I6037" s="178" t="s">
        <v>3288</v>
      </c>
      <c r="J6037" s="21"/>
      <c r="K6037" s="178" t="s">
        <v>3287</v>
      </c>
      <c r="L6037" s="178" t="s">
        <v>3286</v>
      </c>
      <c r="M6037" s="121">
        <v>100</v>
      </c>
      <c r="N6037" s="161" t="s">
        <v>19</v>
      </c>
      <c r="O6037" s="21" t="s">
        <v>362</v>
      </c>
      <c r="P6037" s="21">
        <v>3</v>
      </c>
      <c r="Q6037" s="124">
        <v>2016</v>
      </c>
      <c r="R6037" s="121" t="s">
        <v>604</v>
      </c>
      <c r="S6037" s="121" t="s">
        <v>3285</v>
      </c>
      <c r="T6037" s="116">
        <v>763</v>
      </c>
      <c r="U6037" s="111">
        <v>45</v>
      </c>
      <c r="V6037" s="113">
        <f t="shared" si="1130"/>
        <v>746.89222222222224</v>
      </c>
      <c r="W6037" s="113">
        <f t="shared" si="1131"/>
        <v>16.107777777777756</v>
      </c>
      <c r="X6037" s="112">
        <f t="shared" si="1132"/>
        <v>16107.777777777756</v>
      </c>
      <c r="Y6037" s="111"/>
      <c r="Z6037" s="110">
        <f t="shared" si="1128"/>
        <v>44</v>
      </c>
      <c r="AA6037" s="109">
        <f t="shared" si="1133"/>
        <v>38.15</v>
      </c>
      <c r="AB6037" s="109">
        <f t="shared" si="1134"/>
        <v>38150</v>
      </c>
      <c r="AC6037" s="108">
        <f t="shared" si="1135"/>
        <v>724.85</v>
      </c>
      <c r="AD6037" s="107">
        <f t="shared" si="1136"/>
        <v>2.2222222222222223E-2</v>
      </c>
      <c r="AE6037" s="106">
        <f t="shared" si="1137"/>
        <v>16.10777777777778</v>
      </c>
      <c r="AF6037" s="105">
        <f t="shared" si="1138"/>
        <v>32.21555555555554</v>
      </c>
      <c r="AG6037" s="105">
        <f t="shared" si="1139"/>
        <v>730.78444444444449</v>
      </c>
    </row>
    <row r="6038" spans="1:33" s="88" customFormat="1" x14ac:dyDescent="0.35">
      <c r="A6038" s="21">
        <v>10141103</v>
      </c>
      <c r="B6038" s="115" t="s">
        <v>1665</v>
      </c>
      <c r="C6038" s="115" t="s">
        <v>710</v>
      </c>
      <c r="D6038" s="178">
        <v>84</v>
      </c>
      <c r="E6038" s="114" t="str">
        <f t="shared" si="1129"/>
        <v>TRANSFORMADOR MARCA:TM NACALA 84</v>
      </c>
      <c r="F6038" s="21"/>
      <c r="G6038" s="21" t="s">
        <v>195</v>
      </c>
      <c r="H6038" s="124" t="s">
        <v>3284</v>
      </c>
      <c r="I6038" s="178" t="s">
        <v>3283</v>
      </c>
      <c r="J6038" s="21"/>
      <c r="K6038" s="178" t="s">
        <v>3282</v>
      </c>
      <c r="L6038" s="178" t="s">
        <v>3281</v>
      </c>
      <c r="M6038" s="121">
        <v>32</v>
      </c>
      <c r="N6038" s="161" t="s">
        <v>19</v>
      </c>
      <c r="O6038" s="21" t="s">
        <v>362</v>
      </c>
      <c r="P6038" s="21">
        <v>3</v>
      </c>
      <c r="Q6038" s="124">
        <v>2016</v>
      </c>
      <c r="R6038" s="121" t="s">
        <v>1769</v>
      </c>
      <c r="S6038" s="121">
        <v>798238</v>
      </c>
      <c r="T6038" s="116">
        <v>643</v>
      </c>
      <c r="U6038" s="111">
        <v>45</v>
      </c>
      <c r="V6038" s="113">
        <f t="shared" si="1130"/>
        <v>629.42555555555555</v>
      </c>
      <c r="W6038" s="113">
        <f t="shared" si="1131"/>
        <v>13.574444444444453</v>
      </c>
      <c r="X6038" s="112">
        <f t="shared" si="1132"/>
        <v>13574.444444444453</v>
      </c>
      <c r="Y6038" s="111"/>
      <c r="Z6038" s="110">
        <f t="shared" si="1128"/>
        <v>44</v>
      </c>
      <c r="AA6038" s="109">
        <f t="shared" si="1133"/>
        <v>32.15</v>
      </c>
      <c r="AB6038" s="109">
        <f t="shared" si="1134"/>
        <v>32150</v>
      </c>
      <c r="AC6038" s="108">
        <f t="shared" si="1135"/>
        <v>610.85</v>
      </c>
      <c r="AD6038" s="107">
        <f t="shared" si="1136"/>
        <v>2.2222222222222223E-2</v>
      </c>
      <c r="AE6038" s="106">
        <f t="shared" si="1137"/>
        <v>13.574444444444445</v>
      </c>
      <c r="AF6038" s="105">
        <f t="shared" si="1138"/>
        <v>27.148888888888898</v>
      </c>
      <c r="AG6038" s="105">
        <f t="shared" si="1139"/>
        <v>615.85111111111109</v>
      </c>
    </row>
    <row r="6039" spans="1:33" s="88" customFormat="1" x14ac:dyDescent="0.35">
      <c r="A6039" s="21">
        <v>10141103</v>
      </c>
      <c r="B6039" s="115" t="s">
        <v>1665</v>
      </c>
      <c r="C6039" s="115" t="s">
        <v>710</v>
      </c>
      <c r="D6039" s="178">
        <v>100</v>
      </c>
      <c r="E6039" s="114" t="str">
        <f t="shared" si="1129"/>
        <v>TRANSFORMADOR MARCA:ASTOR NACALA 100</v>
      </c>
      <c r="F6039" s="21"/>
      <c r="G6039" s="21" t="s">
        <v>195</v>
      </c>
      <c r="H6039" s="21" t="s">
        <v>3280</v>
      </c>
      <c r="I6039" s="178" t="s">
        <v>3279</v>
      </c>
      <c r="J6039" s="21"/>
      <c r="K6039" s="178" t="s">
        <v>3278</v>
      </c>
      <c r="L6039" s="178" t="s">
        <v>3277</v>
      </c>
      <c r="M6039" s="124">
        <v>100</v>
      </c>
      <c r="N6039" s="161" t="s">
        <v>19</v>
      </c>
      <c r="O6039" s="21" t="s">
        <v>362</v>
      </c>
      <c r="P6039" s="21">
        <v>3</v>
      </c>
      <c r="Q6039" s="124">
        <v>2016</v>
      </c>
      <c r="R6039" s="121" t="s">
        <v>499</v>
      </c>
      <c r="S6039" s="121" t="s">
        <v>3276</v>
      </c>
      <c r="T6039" s="116">
        <v>763</v>
      </c>
      <c r="U6039" s="111">
        <v>45</v>
      </c>
      <c r="V6039" s="113">
        <f t="shared" si="1130"/>
        <v>746.89222222222224</v>
      </c>
      <c r="W6039" s="113">
        <f t="shared" si="1131"/>
        <v>16.107777777777756</v>
      </c>
      <c r="X6039" s="112">
        <f t="shared" si="1132"/>
        <v>16107.777777777756</v>
      </c>
      <c r="Y6039" s="111"/>
      <c r="Z6039" s="110">
        <f t="shared" si="1128"/>
        <v>44</v>
      </c>
      <c r="AA6039" s="109">
        <f t="shared" si="1133"/>
        <v>38.15</v>
      </c>
      <c r="AB6039" s="109">
        <f t="shared" si="1134"/>
        <v>38150</v>
      </c>
      <c r="AC6039" s="108">
        <f t="shared" si="1135"/>
        <v>724.85</v>
      </c>
      <c r="AD6039" s="107">
        <f t="shared" si="1136"/>
        <v>2.2222222222222223E-2</v>
      </c>
      <c r="AE6039" s="106">
        <f t="shared" si="1137"/>
        <v>16.10777777777778</v>
      </c>
      <c r="AF6039" s="105">
        <f t="shared" si="1138"/>
        <v>32.21555555555554</v>
      </c>
      <c r="AG6039" s="105">
        <f t="shared" si="1139"/>
        <v>730.78444444444449</v>
      </c>
    </row>
    <row r="6040" spans="1:33" s="88" customFormat="1" x14ac:dyDescent="0.35">
      <c r="A6040" s="21">
        <v>10141103</v>
      </c>
      <c r="B6040" s="115" t="s">
        <v>1665</v>
      </c>
      <c r="C6040" s="115" t="s">
        <v>710</v>
      </c>
      <c r="D6040" s="178">
        <f>D6039+1</f>
        <v>101</v>
      </c>
      <c r="E6040" s="114" t="str">
        <f t="shared" si="1129"/>
        <v>TRANSFORMADOR MARCA:TM MONAPO 101</v>
      </c>
      <c r="F6040" s="21"/>
      <c r="G6040" s="21" t="s">
        <v>189</v>
      </c>
      <c r="H6040" s="21" t="s">
        <v>1768</v>
      </c>
      <c r="I6040" s="121" t="s">
        <v>1772</v>
      </c>
      <c r="J6040" s="21"/>
      <c r="K6040" s="178" t="s">
        <v>3275</v>
      </c>
      <c r="L6040" s="21" t="s">
        <v>3274</v>
      </c>
      <c r="M6040" s="179">
        <v>100</v>
      </c>
      <c r="N6040" s="161" t="s">
        <v>19</v>
      </c>
      <c r="O6040" s="21" t="s">
        <v>362</v>
      </c>
      <c r="P6040" s="21">
        <v>3</v>
      </c>
      <c r="Q6040" s="124">
        <v>2016</v>
      </c>
      <c r="R6040" s="124" t="s">
        <v>1769</v>
      </c>
      <c r="S6040" s="124">
        <v>895491</v>
      </c>
      <c r="T6040" s="116">
        <v>763</v>
      </c>
      <c r="U6040" s="111">
        <v>45</v>
      </c>
      <c r="V6040" s="113">
        <f t="shared" si="1130"/>
        <v>746.89222222222224</v>
      </c>
      <c r="W6040" s="113">
        <f t="shared" si="1131"/>
        <v>16.107777777777756</v>
      </c>
      <c r="X6040" s="112">
        <f t="shared" si="1132"/>
        <v>16107.777777777756</v>
      </c>
      <c r="Y6040" s="111"/>
      <c r="Z6040" s="110">
        <f t="shared" si="1128"/>
        <v>44</v>
      </c>
      <c r="AA6040" s="109">
        <f t="shared" si="1133"/>
        <v>38.15</v>
      </c>
      <c r="AB6040" s="109">
        <f t="shared" si="1134"/>
        <v>38150</v>
      </c>
      <c r="AC6040" s="108">
        <f t="shared" si="1135"/>
        <v>724.85</v>
      </c>
      <c r="AD6040" s="107">
        <f t="shared" si="1136"/>
        <v>2.2222222222222223E-2</v>
      </c>
      <c r="AE6040" s="106">
        <f t="shared" si="1137"/>
        <v>16.10777777777778</v>
      </c>
      <c r="AF6040" s="105">
        <f t="shared" si="1138"/>
        <v>32.21555555555554</v>
      </c>
      <c r="AG6040" s="105">
        <f t="shared" si="1139"/>
        <v>730.78444444444449</v>
      </c>
    </row>
    <row r="6041" spans="1:33" s="88" customFormat="1" x14ac:dyDescent="0.35">
      <c r="A6041" s="21">
        <v>10141103</v>
      </c>
      <c r="B6041" s="115" t="s">
        <v>1665</v>
      </c>
      <c r="C6041" s="115" t="s">
        <v>710</v>
      </c>
      <c r="D6041" s="178">
        <f>D6040+1</f>
        <v>102</v>
      </c>
      <c r="E6041" s="114" t="str">
        <f t="shared" si="1129"/>
        <v>TRANSFORMADOR MARCA:TM MONAPO 102</v>
      </c>
      <c r="F6041" s="21"/>
      <c r="G6041" s="21" t="s">
        <v>189</v>
      </c>
      <c r="H6041" s="21" t="s">
        <v>1756</v>
      </c>
      <c r="I6041" s="161" t="s">
        <v>3273</v>
      </c>
      <c r="J6041" s="21"/>
      <c r="K6041" s="178" t="s">
        <v>3272</v>
      </c>
      <c r="L6041" s="21" t="s">
        <v>3271</v>
      </c>
      <c r="M6041" s="161">
        <v>32</v>
      </c>
      <c r="N6041" s="161" t="s">
        <v>19</v>
      </c>
      <c r="O6041" s="21" t="s">
        <v>362</v>
      </c>
      <c r="P6041" s="21">
        <v>3</v>
      </c>
      <c r="Q6041" s="124">
        <v>2016</v>
      </c>
      <c r="R6041" s="124" t="s">
        <v>1769</v>
      </c>
      <c r="S6041" s="124">
        <v>895467</v>
      </c>
      <c r="T6041" s="116">
        <v>643</v>
      </c>
      <c r="U6041" s="111">
        <v>45</v>
      </c>
      <c r="V6041" s="113">
        <f t="shared" si="1130"/>
        <v>629.42555555555555</v>
      </c>
      <c r="W6041" s="113">
        <f t="shared" si="1131"/>
        <v>13.574444444444453</v>
      </c>
      <c r="X6041" s="112">
        <f t="shared" si="1132"/>
        <v>13574.444444444453</v>
      </c>
      <c r="Y6041" s="111"/>
      <c r="Z6041" s="110">
        <f t="shared" si="1128"/>
        <v>44</v>
      </c>
      <c r="AA6041" s="109">
        <f t="shared" si="1133"/>
        <v>32.15</v>
      </c>
      <c r="AB6041" s="109">
        <f t="shared" si="1134"/>
        <v>32150</v>
      </c>
      <c r="AC6041" s="108">
        <f t="shared" si="1135"/>
        <v>610.85</v>
      </c>
      <c r="AD6041" s="107">
        <f t="shared" si="1136"/>
        <v>2.2222222222222223E-2</v>
      </c>
      <c r="AE6041" s="106">
        <f t="shared" si="1137"/>
        <v>13.574444444444445</v>
      </c>
      <c r="AF6041" s="105">
        <f t="shared" si="1138"/>
        <v>27.148888888888898</v>
      </c>
      <c r="AG6041" s="105">
        <f t="shared" si="1139"/>
        <v>615.85111111111109</v>
      </c>
    </row>
    <row r="6042" spans="1:33" s="88" customFormat="1" x14ac:dyDescent="0.35">
      <c r="A6042" s="21">
        <v>10141103</v>
      </c>
      <c r="B6042" s="115" t="s">
        <v>1665</v>
      </c>
      <c r="C6042" s="115" t="s">
        <v>710</v>
      </c>
      <c r="D6042" s="21" t="s">
        <v>1674</v>
      </c>
      <c r="E6042" s="114" t="str">
        <f t="shared" si="1129"/>
        <v>TRANSFORMADOR MARCA:FUJI CHIMURA PTS 306</v>
      </c>
      <c r="F6042" s="21"/>
      <c r="G6042" s="21" t="s">
        <v>1716</v>
      </c>
      <c r="H6042" s="21" t="s">
        <v>1715</v>
      </c>
      <c r="I6042" s="21" t="s">
        <v>3270</v>
      </c>
      <c r="J6042" s="21"/>
      <c r="K6042" s="21" t="s">
        <v>3269</v>
      </c>
      <c r="L6042" s="21" t="s">
        <v>3268</v>
      </c>
      <c r="M6042" s="21">
        <v>200</v>
      </c>
      <c r="N6042" s="21" t="s">
        <v>19</v>
      </c>
      <c r="O6042" s="21" t="s">
        <v>362</v>
      </c>
      <c r="P6042" s="121">
        <v>3</v>
      </c>
      <c r="Q6042" s="21">
        <v>2016</v>
      </c>
      <c r="R6042" s="21" t="s">
        <v>1735</v>
      </c>
      <c r="S6042" s="21"/>
      <c r="T6042" s="116">
        <v>991</v>
      </c>
      <c r="U6042" s="111">
        <v>45</v>
      </c>
      <c r="V6042" s="113">
        <f t="shared" si="1130"/>
        <v>970.07888888888886</v>
      </c>
      <c r="W6042" s="113">
        <f t="shared" si="1131"/>
        <v>20.921111111111145</v>
      </c>
      <c r="X6042" s="112">
        <f t="shared" si="1132"/>
        <v>20921.111111111146</v>
      </c>
      <c r="Y6042" s="111"/>
      <c r="Z6042" s="110">
        <f t="shared" si="1128"/>
        <v>44</v>
      </c>
      <c r="AA6042" s="109">
        <f t="shared" si="1133"/>
        <v>49.550000000000004</v>
      </c>
      <c r="AB6042" s="109">
        <f t="shared" si="1134"/>
        <v>49550.000000000007</v>
      </c>
      <c r="AC6042" s="108">
        <f t="shared" si="1135"/>
        <v>941.45</v>
      </c>
      <c r="AD6042" s="107">
        <f t="shared" si="1136"/>
        <v>2.2222222222222223E-2</v>
      </c>
      <c r="AE6042" s="106">
        <f t="shared" si="1137"/>
        <v>20.921111111111113</v>
      </c>
      <c r="AF6042" s="105">
        <f t="shared" si="1138"/>
        <v>41.842222222222262</v>
      </c>
      <c r="AG6042" s="105">
        <f t="shared" si="1139"/>
        <v>949.15777777777771</v>
      </c>
    </row>
    <row r="6043" spans="1:33" s="88" customFormat="1" x14ac:dyDescent="0.35">
      <c r="A6043" s="21">
        <v>10141103</v>
      </c>
      <c r="B6043" s="115" t="s">
        <v>1665</v>
      </c>
      <c r="C6043" s="115" t="s">
        <v>710</v>
      </c>
      <c r="D6043" s="21" t="s">
        <v>3267</v>
      </c>
      <c r="E6043" s="114" t="str">
        <f t="shared" si="1129"/>
        <v>TRANSFORMADOR MARCA:TRFR DE MOZ CHIMURA PTS 317</v>
      </c>
      <c r="F6043" s="21"/>
      <c r="G6043" s="21" t="s">
        <v>1716</v>
      </c>
      <c r="H6043" s="21" t="s">
        <v>1715</v>
      </c>
      <c r="I6043" s="21" t="s">
        <v>3266</v>
      </c>
      <c r="J6043" s="21"/>
      <c r="K6043" s="119" t="s">
        <v>3265</v>
      </c>
      <c r="L6043" s="119" t="s">
        <v>3264</v>
      </c>
      <c r="M6043" s="21">
        <v>100</v>
      </c>
      <c r="N6043" s="21" t="s">
        <v>19</v>
      </c>
      <c r="O6043" s="21" t="s">
        <v>362</v>
      </c>
      <c r="P6043" s="121">
        <v>3</v>
      </c>
      <c r="Q6043" s="21">
        <v>2016</v>
      </c>
      <c r="R6043" s="21" t="s">
        <v>3263</v>
      </c>
      <c r="S6043" s="21"/>
      <c r="T6043" s="185">
        <v>763</v>
      </c>
      <c r="U6043" s="111">
        <v>45</v>
      </c>
      <c r="V6043" s="113">
        <f t="shared" si="1130"/>
        <v>746.89222222222224</v>
      </c>
      <c r="W6043" s="113">
        <f t="shared" si="1131"/>
        <v>16.107777777777756</v>
      </c>
      <c r="X6043" s="112">
        <f t="shared" si="1132"/>
        <v>16107.777777777756</v>
      </c>
      <c r="Y6043" s="111"/>
      <c r="Z6043" s="110">
        <f t="shared" si="1128"/>
        <v>44</v>
      </c>
      <c r="AA6043" s="109">
        <f t="shared" si="1133"/>
        <v>38.15</v>
      </c>
      <c r="AB6043" s="109">
        <f t="shared" si="1134"/>
        <v>38150</v>
      </c>
      <c r="AC6043" s="108">
        <f t="shared" si="1135"/>
        <v>724.85</v>
      </c>
      <c r="AD6043" s="107">
        <f t="shared" si="1136"/>
        <v>2.2222222222222223E-2</v>
      </c>
      <c r="AE6043" s="106">
        <f t="shared" si="1137"/>
        <v>16.10777777777778</v>
      </c>
      <c r="AF6043" s="105">
        <f t="shared" si="1138"/>
        <v>32.21555555555554</v>
      </c>
      <c r="AG6043" s="105">
        <f t="shared" si="1139"/>
        <v>730.78444444444449</v>
      </c>
    </row>
    <row r="6044" spans="1:33" s="88" customFormat="1" x14ac:dyDescent="0.35">
      <c r="A6044" s="21">
        <v>10141103</v>
      </c>
      <c r="B6044" s="115" t="s">
        <v>1665</v>
      </c>
      <c r="C6044" s="115" t="s">
        <v>710</v>
      </c>
      <c r="D6044" s="21" t="s">
        <v>3262</v>
      </c>
      <c r="E6044" s="114" t="str">
        <f t="shared" si="1129"/>
        <v>TRANSFORMADOR MARCA:ASTOR CHIMURA PTS 320</v>
      </c>
      <c r="F6044" s="21"/>
      <c r="G6044" s="21" t="s">
        <v>1716</v>
      </c>
      <c r="H6044" s="21" t="s">
        <v>1715</v>
      </c>
      <c r="I6044" s="21" t="s">
        <v>3261</v>
      </c>
      <c r="J6044" s="21"/>
      <c r="K6044" s="119" t="s">
        <v>3260</v>
      </c>
      <c r="L6044" s="119" t="s">
        <v>3259</v>
      </c>
      <c r="M6044" s="21">
        <v>50</v>
      </c>
      <c r="N6044" s="21" t="s">
        <v>19</v>
      </c>
      <c r="O6044" s="21" t="s">
        <v>362</v>
      </c>
      <c r="P6044" s="121">
        <v>3</v>
      </c>
      <c r="Q6044" s="21">
        <v>2016</v>
      </c>
      <c r="R6044" s="21" t="s">
        <v>499</v>
      </c>
      <c r="S6044" s="21"/>
      <c r="T6044" s="116">
        <v>643</v>
      </c>
      <c r="U6044" s="111">
        <v>45</v>
      </c>
      <c r="V6044" s="113">
        <f t="shared" si="1130"/>
        <v>629.42555555555555</v>
      </c>
      <c r="W6044" s="113">
        <f t="shared" si="1131"/>
        <v>13.574444444444453</v>
      </c>
      <c r="X6044" s="112">
        <f t="shared" si="1132"/>
        <v>13574.444444444453</v>
      </c>
      <c r="Y6044" s="111"/>
      <c r="Z6044" s="110">
        <f t="shared" si="1128"/>
        <v>44</v>
      </c>
      <c r="AA6044" s="109">
        <f t="shared" si="1133"/>
        <v>32.15</v>
      </c>
      <c r="AB6044" s="109">
        <f t="shared" si="1134"/>
        <v>32150</v>
      </c>
      <c r="AC6044" s="108">
        <f t="shared" si="1135"/>
        <v>610.85</v>
      </c>
      <c r="AD6044" s="107">
        <f t="shared" si="1136"/>
        <v>2.2222222222222223E-2</v>
      </c>
      <c r="AE6044" s="106">
        <f t="shared" si="1137"/>
        <v>13.574444444444445</v>
      </c>
      <c r="AF6044" s="105">
        <f t="shared" si="1138"/>
        <v>27.148888888888898</v>
      </c>
      <c r="AG6044" s="105">
        <f t="shared" si="1139"/>
        <v>615.85111111111109</v>
      </c>
    </row>
    <row r="6045" spans="1:33" s="88" customFormat="1" x14ac:dyDescent="0.35">
      <c r="A6045" s="21">
        <v>10141103</v>
      </c>
      <c r="B6045" s="115" t="s">
        <v>1665</v>
      </c>
      <c r="C6045" s="115" t="s">
        <v>710</v>
      </c>
      <c r="D6045" s="173" t="s">
        <v>808</v>
      </c>
      <c r="E6045" s="114" t="str">
        <f t="shared" si="1129"/>
        <v>TRANSFORMADOR MARCA:Ormazabal Inhambane No Label</v>
      </c>
      <c r="F6045" s="173"/>
      <c r="G6045" s="21" t="s">
        <v>1695</v>
      </c>
      <c r="H6045" s="21" t="s">
        <v>1695</v>
      </c>
      <c r="I6045" s="173"/>
      <c r="J6045" s="118"/>
      <c r="K6045" s="173" t="s">
        <v>3258</v>
      </c>
      <c r="L6045" s="174" t="s">
        <v>3257</v>
      </c>
      <c r="M6045" s="173">
        <v>200</v>
      </c>
      <c r="N6045" s="173">
        <v>33</v>
      </c>
      <c r="O6045" s="173">
        <v>0.4</v>
      </c>
      <c r="P6045" s="124" t="s">
        <v>516</v>
      </c>
      <c r="Q6045" s="173">
        <v>2016</v>
      </c>
      <c r="R6045" s="173" t="s">
        <v>505</v>
      </c>
      <c r="S6045" s="173">
        <v>256845</v>
      </c>
      <c r="T6045" s="126">
        <v>991</v>
      </c>
      <c r="U6045" s="111">
        <v>45</v>
      </c>
      <c r="V6045" s="113">
        <f t="shared" si="1130"/>
        <v>970.07888888888886</v>
      </c>
      <c r="W6045" s="113">
        <f t="shared" si="1131"/>
        <v>20.921111111111145</v>
      </c>
      <c r="X6045" s="112">
        <f t="shared" si="1132"/>
        <v>20921.111111111146</v>
      </c>
      <c r="Y6045" s="118"/>
      <c r="Z6045" s="110">
        <f t="shared" si="1128"/>
        <v>44</v>
      </c>
      <c r="AA6045" s="109">
        <f t="shared" si="1133"/>
        <v>49.550000000000004</v>
      </c>
      <c r="AB6045" s="109">
        <f t="shared" si="1134"/>
        <v>49550.000000000007</v>
      </c>
      <c r="AC6045" s="108">
        <f t="shared" si="1135"/>
        <v>941.45</v>
      </c>
      <c r="AD6045" s="107">
        <f t="shared" si="1136"/>
        <v>2.2222222222222223E-2</v>
      </c>
      <c r="AE6045" s="106">
        <f t="shared" si="1137"/>
        <v>20.921111111111113</v>
      </c>
      <c r="AF6045" s="105">
        <f t="shared" si="1138"/>
        <v>41.842222222222262</v>
      </c>
      <c r="AG6045" s="105">
        <f t="shared" si="1139"/>
        <v>949.15777777777771</v>
      </c>
    </row>
    <row r="6046" spans="1:33" s="88" customFormat="1" x14ac:dyDescent="0.35">
      <c r="A6046" s="21">
        <v>10141103</v>
      </c>
      <c r="B6046" s="115" t="s">
        <v>1665</v>
      </c>
      <c r="C6046" s="115" t="s">
        <v>710</v>
      </c>
      <c r="D6046" s="171" t="s">
        <v>3256</v>
      </c>
      <c r="E6046" s="114" t="str">
        <f t="shared" si="1129"/>
        <v>TRANSFORMADOR MARCA:Fuji Tusco Co. PTS 35 PTS 35</v>
      </c>
      <c r="F6046" s="21"/>
      <c r="G6046" s="171" t="s">
        <v>3256</v>
      </c>
      <c r="H6046" s="21" t="s">
        <v>86</v>
      </c>
      <c r="I6046" s="21"/>
      <c r="J6046" s="21"/>
      <c r="K6046" s="171" t="s">
        <v>3255</v>
      </c>
      <c r="L6046" s="171" t="s">
        <v>3254</v>
      </c>
      <c r="M6046" s="21">
        <v>200</v>
      </c>
      <c r="N6046" s="21">
        <v>33</v>
      </c>
      <c r="O6046" s="21">
        <v>0.4</v>
      </c>
      <c r="P6046" s="124" t="s">
        <v>516</v>
      </c>
      <c r="Q6046" s="21">
        <v>2016</v>
      </c>
      <c r="R6046" s="21" t="s">
        <v>3228</v>
      </c>
      <c r="S6046" s="21">
        <v>591387</v>
      </c>
      <c r="T6046" s="126">
        <v>991</v>
      </c>
      <c r="U6046" s="111">
        <v>45</v>
      </c>
      <c r="V6046" s="113">
        <f t="shared" si="1130"/>
        <v>970.07888888888886</v>
      </c>
      <c r="W6046" s="113">
        <f t="shared" si="1131"/>
        <v>20.921111111111145</v>
      </c>
      <c r="X6046" s="112">
        <f t="shared" si="1132"/>
        <v>20921.111111111146</v>
      </c>
      <c r="Y6046" s="118"/>
      <c r="Z6046" s="110">
        <f t="shared" si="1128"/>
        <v>44</v>
      </c>
      <c r="AA6046" s="109">
        <f t="shared" si="1133"/>
        <v>49.550000000000004</v>
      </c>
      <c r="AB6046" s="109">
        <f t="shared" si="1134"/>
        <v>49550.000000000007</v>
      </c>
      <c r="AC6046" s="108">
        <f t="shared" si="1135"/>
        <v>941.45</v>
      </c>
      <c r="AD6046" s="107">
        <f t="shared" si="1136"/>
        <v>2.2222222222222223E-2</v>
      </c>
      <c r="AE6046" s="106">
        <f t="shared" si="1137"/>
        <v>20.921111111111113</v>
      </c>
      <c r="AF6046" s="105">
        <f t="shared" si="1138"/>
        <v>41.842222222222262</v>
      </c>
      <c r="AG6046" s="105">
        <f t="shared" si="1139"/>
        <v>949.15777777777771</v>
      </c>
    </row>
    <row r="6047" spans="1:33" s="88" customFormat="1" x14ac:dyDescent="0.35">
      <c r="A6047" s="21">
        <v>10141103</v>
      </c>
      <c r="B6047" s="115" t="s">
        <v>1665</v>
      </c>
      <c r="C6047" s="115" t="s">
        <v>710</v>
      </c>
      <c r="D6047" s="171" t="s">
        <v>3253</v>
      </c>
      <c r="E6047" s="114" t="str">
        <f t="shared" si="1129"/>
        <v>TRANSFORMADOR MARCA:Fuji Tusco Co. PTS 298 PTS 298</v>
      </c>
      <c r="F6047" s="21"/>
      <c r="G6047" s="171" t="s">
        <v>3253</v>
      </c>
      <c r="H6047" s="21" t="s">
        <v>86</v>
      </c>
      <c r="I6047" s="21"/>
      <c r="J6047" s="21"/>
      <c r="K6047" s="171" t="s">
        <v>3252</v>
      </c>
      <c r="L6047" s="171" t="s">
        <v>3251</v>
      </c>
      <c r="M6047" s="21">
        <v>200</v>
      </c>
      <c r="N6047" s="21">
        <v>33</v>
      </c>
      <c r="O6047" s="21">
        <v>0.4</v>
      </c>
      <c r="P6047" s="124" t="s">
        <v>516</v>
      </c>
      <c r="Q6047" s="21">
        <v>2016</v>
      </c>
      <c r="R6047" s="21" t="s">
        <v>3228</v>
      </c>
      <c r="S6047" s="21">
        <v>591394</v>
      </c>
      <c r="T6047" s="126">
        <v>991</v>
      </c>
      <c r="U6047" s="111">
        <v>45</v>
      </c>
      <c r="V6047" s="113">
        <f t="shared" si="1130"/>
        <v>970.07888888888886</v>
      </c>
      <c r="W6047" s="113">
        <f t="shared" si="1131"/>
        <v>20.921111111111145</v>
      </c>
      <c r="X6047" s="112">
        <f t="shared" si="1132"/>
        <v>20921.111111111146</v>
      </c>
      <c r="Y6047" s="118"/>
      <c r="Z6047" s="110">
        <f t="shared" si="1128"/>
        <v>44</v>
      </c>
      <c r="AA6047" s="109">
        <f t="shared" si="1133"/>
        <v>49.550000000000004</v>
      </c>
      <c r="AB6047" s="109">
        <f t="shared" si="1134"/>
        <v>49550.000000000007</v>
      </c>
      <c r="AC6047" s="108">
        <f t="shared" si="1135"/>
        <v>941.45</v>
      </c>
      <c r="AD6047" s="107">
        <f t="shared" si="1136"/>
        <v>2.2222222222222223E-2</v>
      </c>
      <c r="AE6047" s="106">
        <f t="shared" si="1137"/>
        <v>20.921111111111113</v>
      </c>
      <c r="AF6047" s="105">
        <f t="shared" si="1138"/>
        <v>41.842222222222262</v>
      </c>
      <c r="AG6047" s="105">
        <f t="shared" si="1139"/>
        <v>949.15777777777771</v>
      </c>
    </row>
    <row r="6048" spans="1:33" s="88" customFormat="1" x14ac:dyDescent="0.35">
      <c r="A6048" s="21">
        <v>10141103</v>
      </c>
      <c r="B6048" s="115" t="s">
        <v>1665</v>
      </c>
      <c r="C6048" s="115" t="s">
        <v>710</v>
      </c>
      <c r="D6048" s="171" t="s">
        <v>3250</v>
      </c>
      <c r="E6048" s="114" t="str">
        <f t="shared" si="1129"/>
        <v>TRANSFORMADOR MARCA:Efacec  PTS 299 PTS 299</v>
      </c>
      <c r="F6048" s="21"/>
      <c r="G6048" s="171" t="s">
        <v>3250</v>
      </c>
      <c r="H6048" s="21" t="s">
        <v>86</v>
      </c>
      <c r="I6048" s="21"/>
      <c r="J6048" s="21"/>
      <c r="K6048" s="171" t="s">
        <v>3249</v>
      </c>
      <c r="L6048" s="171" t="s">
        <v>3248</v>
      </c>
      <c r="M6048" s="21">
        <v>200</v>
      </c>
      <c r="N6048" s="21">
        <v>33</v>
      </c>
      <c r="O6048" s="21">
        <v>0.4</v>
      </c>
      <c r="P6048" s="124" t="s">
        <v>516</v>
      </c>
      <c r="Q6048" s="21">
        <v>2016</v>
      </c>
      <c r="R6048" s="21" t="s">
        <v>1705</v>
      </c>
      <c r="S6048" s="21"/>
      <c r="T6048" s="126">
        <v>991</v>
      </c>
      <c r="U6048" s="111">
        <v>45</v>
      </c>
      <c r="V6048" s="113">
        <f t="shared" si="1130"/>
        <v>970.07888888888886</v>
      </c>
      <c r="W6048" s="113">
        <f t="shared" si="1131"/>
        <v>20.921111111111145</v>
      </c>
      <c r="X6048" s="112">
        <f t="shared" si="1132"/>
        <v>20921.111111111146</v>
      </c>
      <c r="Y6048" s="118"/>
      <c r="Z6048" s="110">
        <f t="shared" si="1128"/>
        <v>44</v>
      </c>
      <c r="AA6048" s="109">
        <f t="shared" si="1133"/>
        <v>49.550000000000004</v>
      </c>
      <c r="AB6048" s="109">
        <f t="shared" si="1134"/>
        <v>49550.000000000007</v>
      </c>
      <c r="AC6048" s="108">
        <f t="shared" si="1135"/>
        <v>941.45</v>
      </c>
      <c r="AD6048" s="107">
        <f t="shared" si="1136"/>
        <v>2.2222222222222223E-2</v>
      </c>
      <c r="AE6048" s="106">
        <f t="shared" si="1137"/>
        <v>20.921111111111113</v>
      </c>
      <c r="AF6048" s="105">
        <f t="shared" si="1138"/>
        <v>41.842222222222262</v>
      </c>
      <c r="AG6048" s="105">
        <f t="shared" si="1139"/>
        <v>949.15777777777771</v>
      </c>
    </row>
    <row r="6049" spans="1:33" s="88" customFormat="1" x14ac:dyDescent="0.35">
      <c r="A6049" s="21">
        <v>10141103</v>
      </c>
      <c r="B6049" s="115" t="s">
        <v>1665</v>
      </c>
      <c r="C6049" s="115" t="s">
        <v>710</v>
      </c>
      <c r="D6049" s="171" t="s">
        <v>3247</v>
      </c>
      <c r="E6049" s="114" t="str">
        <f t="shared" si="1129"/>
        <v>TRANSFORMADOR MARCA:Fuji Tusco Co. PTS 1020 PTS 1020</v>
      </c>
      <c r="F6049" s="21"/>
      <c r="G6049" s="171" t="s">
        <v>3247</v>
      </c>
      <c r="H6049" s="21" t="s">
        <v>86</v>
      </c>
      <c r="I6049" s="21"/>
      <c r="J6049" s="21"/>
      <c r="K6049" s="171" t="s">
        <v>3246</v>
      </c>
      <c r="L6049" s="171" t="s">
        <v>3245</v>
      </c>
      <c r="M6049" s="21">
        <v>200</v>
      </c>
      <c r="N6049" s="21">
        <v>33</v>
      </c>
      <c r="O6049" s="21">
        <v>0.4</v>
      </c>
      <c r="P6049" s="124" t="s">
        <v>516</v>
      </c>
      <c r="Q6049" s="21">
        <v>2016</v>
      </c>
      <c r="R6049" s="21" t="s">
        <v>3228</v>
      </c>
      <c r="S6049" s="21">
        <v>591388</v>
      </c>
      <c r="T6049" s="126">
        <v>991</v>
      </c>
      <c r="U6049" s="111">
        <v>45</v>
      </c>
      <c r="V6049" s="113">
        <f t="shared" si="1130"/>
        <v>970.07888888888886</v>
      </c>
      <c r="W6049" s="113">
        <f t="shared" si="1131"/>
        <v>20.921111111111145</v>
      </c>
      <c r="X6049" s="112">
        <f t="shared" si="1132"/>
        <v>20921.111111111146</v>
      </c>
      <c r="Y6049" s="118"/>
      <c r="Z6049" s="110">
        <f t="shared" si="1128"/>
        <v>44</v>
      </c>
      <c r="AA6049" s="109">
        <f t="shared" si="1133"/>
        <v>49.550000000000004</v>
      </c>
      <c r="AB6049" s="109">
        <f t="shared" si="1134"/>
        <v>49550.000000000007</v>
      </c>
      <c r="AC6049" s="108">
        <f t="shared" si="1135"/>
        <v>941.45</v>
      </c>
      <c r="AD6049" s="107">
        <f t="shared" si="1136"/>
        <v>2.2222222222222223E-2</v>
      </c>
      <c r="AE6049" s="106">
        <f t="shared" si="1137"/>
        <v>20.921111111111113</v>
      </c>
      <c r="AF6049" s="105">
        <f t="shared" si="1138"/>
        <v>41.842222222222262</v>
      </c>
      <c r="AG6049" s="105">
        <f t="shared" si="1139"/>
        <v>949.15777777777771</v>
      </c>
    </row>
    <row r="6050" spans="1:33" s="88" customFormat="1" x14ac:dyDescent="0.35">
      <c r="A6050" s="21">
        <v>10141103</v>
      </c>
      <c r="B6050" s="115" t="s">
        <v>1665</v>
      </c>
      <c r="C6050" s="115" t="s">
        <v>710</v>
      </c>
      <c r="D6050" s="171" t="s">
        <v>3244</v>
      </c>
      <c r="E6050" s="114" t="str">
        <f t="shared" si="1129"/>
        <v>TRANSFORMADOR MARCA:Efacec  PTS 304 PTS 304</v>
      </c>
      <c r="F6050" s="21"/>
      <c r="G6050" s="171" t="s">
        <v>3244</v>
      </c>
      <c r="H6050" s="21" t="s">
        <v>86</v>
      </c>
      <c r="I6050" s="21"/>
      <c r="J6050" s="21"/>
      <c r="K6050" s="171" t="s">
        <v>3243</v>
      </c>
      <c r="L6050" s="171" t="s">
        <v>3242</v>
      </c>
      <c r="M6050" s="21">
        <v>200</v>
      </c>
      <c r="N6050" s="21">
        <v>33</v>
      </c>
      <c r="O6050" s="21">
        <v>0.4</v>
      </c>
      <c r="P6050" s="124" t="s">
        <v>516</v>
      </c>
      <c r="Q6050" s="21">
        <v>2016</v>
      </c>
      <c r="R6050" s="21" t="s">
        <v>1705</v>
      </c>
      <c r="S6050" s="21"/>
      <c r="T6050" s="126">
        <v>991</v>
      </c>
      <c r="U6050" s="111">
        <v>45</v>
      </c>
      <c r="V6050" s="113">
        <f t="shared" si="1130"/>
        <v>970.07888888888886</v>
      </c>
      <c r="W6050" s="113">
        <f t="shared" si="1131"/>
        <v>20.921111111111145</v>
      </c>
      <c r="X6050" s="112">
        <f t="shared" si="1132"/>
        <v>20921.111111111146</v>
      </c>
      <c r="Y6050" s="118"/>
      <c r="Z6050" s="110">
        <f t="shared" si="1128"/>
        <v>44</v>
      </c>
      <c r="AA6050" s="109">
        <f t="shared" si="1133"/>
        <v>49.550000000000004</v>
      </c>
      <c r="AB6050" s="109">
        <f t="shared" si="1134"/>
        <v>49550.000000000007</v>
      </c>
      <c r="AC6050" s="108">
        <f t="shared" si="1135"/>
        <v>941.45</v>
      </c>
      <c r="AD6050" s="107">
        <f t="shared" si="1136"/>
        <v>2.2222222222222223E-2</v>
      </c>
      <c r="AE6050" s="106">
        <f t="shared" si="1137"/>
        <v>20.921111111111113</v>
      </c>
      <c r="AF6050" s="105">
        <f t="shared" si="1138"/>
        <v>41.842222222222262</v>
      </c>
      <c r="AG6050" s="105">
        <f t="shared" si="1139"/>
        <v>949.15777777777771</v>
      </c>
    </row>
    <row r="6051" spans="1:33" s="88" customFormat="1" x14ac:dyDescent="0.35">
      <c r="A6051" s="21">
        <v>10141103</v>
      </c>
      <c r="B6051" s="115" t="s">
        <v>1665</v>
      </c>
      <c r="C6051" s="115" t="s">
        <v>710</v>
      </c>
      <c r="D6051" s="171" t="s">
        <v>3241</v>
      </c>
      <c r="E6051" s="114" t="str">
        <f t="shared" si="1129"/>
        <v>TRANSFORMADOR MARCA:Fuji Tusco Co. PTS 1021 PTS 1021</v>
      </c>
      <c r="F6051" s="21"/>
      <c r="G6051" s="171" t="s">
        <v>3241</v>
      </c>
      <c r="H6051" s="21" t="s">
        <v>86</v>
      </c>
      <c r="I6051" s="21"/>
      <c r="J6051" s="21"/>
      <c r="K6051" s="171" t="s">
        <v>3240</v>
      </c>
      <c r="L6051" s="171" t="s">
        <v>3239</v>
      </c>
      <c r="M6051" s="21">
        <v>200</v>
      </c>
      <c r="N6051" s="21">
        <v>33</v>
      </c>
      <c r="O6051" s="21">
        <v>0.4</v>
      </c>
      <c r="P6051" s="124" t="s">
        <v>516</v>
      </c>
      <c r="Q6051" s="21">
        <v>2016</v>
      </c>
      <c r="R6051" s="21" t="s">
        <v>3228</v>
      </c>
      <c r="S6051" s="21">
        <v>591391</v>
      </c>
      <c r="T6051" s="126">
        <v>991</v>
      </c>
      <c r="U6051" s="111">
        <v>45</v>
      </c>
      <c r="V6051" s="113">
        <f t="shared" si="1130"/>
        <v>970.07888888888886</v>
      </c>
      <c r="W6051" s="113">
        <f t="shared" si="1131"/>
        <v>20.921111111111145</v>
      </c>
      <c r="X6051" s="112">
        <f t="shared" si="1132"/>
        <v>20921.111111111146</v>
      </c>
      <c r="Y6051" s="118"/>
      <c r="Z6051" s="110">
        <f t="shared" si="1128"/>
        <v>44</v>
      </c>
      <c r="AA6051" s="109">
        <f t="shared" si="1133"/>
        <v>49.550000000000004</v>
      </c>
      <c r="AB6051" s="109">
        <f t="shared" si="1134"/>
        <v>49550.000000000007</v>
      </c>
      <c r="AC6051" s="108">
        <f t="shared" si="1135"/>
        <v>941.45</v>
      </c>
      <c r="AD6051" s="107">
        <f t="shared" si="1136"/>
        <v>2.2222222222222223E-2</v>
      </c>
      <c r="AE6051" s="106">
        <f t="shared" si="1137"/>
        <v>20.921111111111113</v>
      </c>
      <c r="AF6051" s="105">
        <f t="shared" si="1138"/>
        <v>41.842222222222262</v>
      </c>
      <c r="AG6051" s="105">
        <f t="shared" si="1139"/>
        <v>949.15777777777771</v>
      </c>
    </row>
    <row r="6052" spans="1:33" s="88" customFormat="1" x14ac:dyDescent="0.35">
      <c r="A6052" s="21">
        <v>10141103</v>
      </c>
      <c r="B6052" s="115" t="s">
        <v>1665</v>
      </c>
      <c r="C6052" s="115" t="s">
        <v>710</v>
      </c>
      <c r="D6052" s="21" t="s">
        <v>3238</v>
      </c>
      <c r="E6052" s="114" t="str">
        <f t="shared" si="1129"/>
        <v>TRANSFORMADOR MARCA:Efacec  PTS 830 PTS 830</v>
      </c>
      <c r="F6052" s="21"/>
      <c r="G6052" s="21" t="s">
        <v>3238</v>
      </c>
      <c r="H6052" s="21" t="s">
        <v>86</v>
      </c>
      <c r="I6052" s="21"/>
      <c r="J6052" s="21"/>
      <c r="K6052" s="119" t="s">
        <v>3237</v>
      </c>
      <c r="L6052" s="171" t="s">
        <v>3236</v>
      </c>
      <c r="M6052" s="21">
        <v>315</v>
      </c>
      <c r="N6052" s="21">
        <v>33</v>
      </c>
      <c r="O6052" s="21">
        <v>0.4</v>
      </c>
      <c r="P6052" s="124" t="s">
        <v>516</v>
      </c>
      <c r="Q6052" s="21">
        <v>2016</v>
      </c>
      <c r="R6052" s="21" t="s">
        <v>1705</v>
      </c>
      <c r="S6052" s="21" t="s">
        <v>3235</v>
      </c>
      <c r="T6052" s="126">
        <v>1039</v>
      </c>
      <c r="U6052" s="111">
        <v>45</v>
      </c>
      <c r="V6052" s="113">
        <f t="shared" si="1130"/>
        <v>1017.0655555555555</v>
      </c>
      <c r="W6052" s="113">
        <f t="shared" si="1131"/>
        <v>21.934444444444466</v>
      </c>
      <c r="X6052" s="112">
        <f t="shared" si="1132"/>
        <v>21934.444444444467</v>
      </c>
      <c r="Y6052" s="118"/>
      <c r="Z6052" s="110">
        <f t="shared" ref="Z6052:Z6115" si="1140">(U6052-(2017-Q6052))</f>
        <v>44</v>
      </c>
      <c r="AA6052" s="109">
        <f t="shared" si="1133"/>
        <v>51.95</v>
      </c>
      <c r="AB6052" s="109">
        <f t="shared" si="1134"/>
        <v>51950</v>
      </c>
      <c r="AC6052" s="108">
        <f t="shared" si="1135"/>
        <v>987.05</v>
      </c>
      <c r="AD6052" s="107">
        <f t="shared" si="1136"/>
        <v>2.2222222222222223E-2</v>
      </c>
      <c r="AE6052" s="106">
        <f t="shared" si="1137"/>
        <v>21.934444444444445</v>
      </c>
      <c r="AF6052" s="105">
        <f t="shared" si="1138"/>
        <v>43.868888888888911</v>
      </c>
      <c r="AG6052" s="105">
        <f t="shared" si="1139"/>
        <v>995.13111111111107</v>
      </c>
    </row>
    <row r="6053" spans="1:33" s="88" customFormat="1" x14ac:dyDescent="0.35">
      <c r="A6053" s="21">
        <v>10141103</v>
      </c>
      <c r="B6053" s="115" t="s">
        <v>1665</v>
      </c>
      <c r="C6053" s="115" t="s">
        <v>710</v>
      </c>
      <c r="D6053" s="21" t="s">
        <v>3234</v>
      </c>
      <c r="E6053" s="114" t="str">
        <f t="shared" si="1129"/>
        <v>TRANSFORMADOR MARCA:Fuji Tusco Co. PTS 34 PTS 34</v>
      </c>
      <c r="F6053" s="21"/>
      <c r="G6053" s="21" t="s">
        <v>3234</v>
      </c>
      <c r="H6053" s="21" t="s">
        <v>86</v>
      </c>
      <c r="I6053" s="21"/>
      <c r="J6053" s="21"/>
      <c r="K6053" s="119" t="s">
        <v>3233</v>
      </c>
      <c r="L6053" s="171" t="s">
        <v>3232</v>
      </c>
      <c r="M6053" s="21">
        <v>200</v>
      </c>
      <c r="N6053" s="21">
        <v>33</v>
      </c>
      <c r="O6053" s="21">
        <v>0.4</v>
      </c>
      <c r="P6053" s="124" t="s">
        <v>516</v>
      </c>
      <c r="Q6053" s="21">
        <v>2016</v>
      </c>
      <c r="R6053" s="21" t="s">
        <v>3228</v>
      </c>
      <c r="S6053" s="21">
        <v>591370</v>
      </c>
      <c r="T6053" s="126">
        <v>991</v>
      </c>
      <c r="U6053" s="111">
        <v>45</v>
      </c>
      <c r="V6053" s="113">
        <f t="shared" si="1130"/>
        <v>970.07888888888886</v>
      </c>
      <c r="W6053" s="113">
        <f t="shared" si="1131"/>
        <v>20.921111111111145</v>
      </c>
      <c r="X6053" s="112">
        <f t="shared" si="1132"/>
        <v>20921.111111111146</v>
      </c>
      <c r="Y6053" s="118"/>
      <c r="Z6053" s="110">
        <f t="shared" si="1140"/>
        <v>44</v>
      </c>
      <c r="AA6053" s="109">
        <f t="shared" si="1133"/>
        <v>49.550000000000004</v>
      </c>
      <c r="AB6053" s="109">
        <f t="shared" si="1134"/>
        <v>49550.000000000007</v>
      </c>
      <c r="AC6053" s="108">
        <f t="shared" si="1135"/>
        <v>941.45</v>
      </c>
      <c r="AD6053" s="107">
        <f t="shared" si="1136"/>
        <v>2.2222222222222223E-2</v>
      </c>
      <c r="AE6053" s="106">
        <f t="shared" si="1137"/>
        <v>20.921111111111113</v>
      </c>
      <c r="AF6053" s="105">
        <f t="shared" si="1138"/>
        <v>41.842222222222262</v>
      </c>
      <c r="AG6053" s="105">
        <f t="shared" si="1139"/>
        <v>949.15777777777771</v>
      </c>
    </row>
    <row r="6054" spans="1:33" s="88" customFormat="1" x14ac:dyDescent="0.35">
      <c r="A6054" s="21">
        <v>10141103</v>
      </c>
      <c r="B6054" s="115" t="s">
        <v>1665</v>
      </c>
      <c r="C6054" s="115" t="s">
        <v>710</v>
      </c>
      <c r="D6054" s="21" t="s">
        <v>3231</v>
      </c>
      <c r="E6054" s="114" t="str">
        <f t="shared" si="1129"/>
        <v>TRANSFORMADOR MARCA:Fuji Tusco Co. PTS 842 PTS 842</v>
      </c>
      <c r="F6054" s="21"/>
      <c r="G6054" s="21" t="s">
        <v>3231</v>
      </c>
      <c r="H6054" s="21" t="s">
        <v>86</v>
      </c>
      <c r="I6054" s="21"/>
      <c r="J6054" s="21"/>
      <c r="K6054" s="21" t="s">
        <v>3230</v>
      </c>
      <c r="L6054" s="171" t="s">
        <v>3229</v>
      </c>
      <c r="M6054" s="21">
        <v>200</v>
      </c>
      <c r="N6054" s="21">
        <v>33</v>
      </c>
      <c r="O6054" s="21">
        <v>0.4</v>
      </c>
      <c r="P6054" s="124" t="s">
        <v>516</v>
      </c>
      <c r="Q6054" s="21">
        <v>2016</v>
      </c>
      <c r="R6054" s="21" t="s">
        <v>3228</v>
      </c>
      <c r="S6054" s="21">
        <v>591404</v>
      </c>
      <c r="T6054" s="126">
        <v>991</v>
      </c>
      <c r="U6054" s="111">
        <v>45</v>
      </c>
      <c r="V6054" s="113">
        <f t="shared" si="1130"/>
        <v>970.07888888888886</v>
      </c>
      <c r="W6054" s="113">
        <f t="shared" si="1131"/>
        <v>20.921111111111145</v>
      </c>
      <c r="X6054" s="112">
        <f t="shared" si="1132"/>
        <v>20921.111111111146</v>
      </c>
      <c r="Y6054" s="118"/>
      <c r="Z6054" s="110">
        <f t="shared" si="1140"/>
        <v>44</v>
      </c>
      <c r="AA6054" s="109">
        <f t="shared" si="1133"/>
        <v>49.550000000000004</v>
      </c>
      <c r="AB6054" s="109">
        <f t="shared" si="1134"/>
        <v>49550.000000000007</v>
      </c>
      <c r="AC6054" s="108">
        <f t="shared" si="1135"/>
        <v>941.45</v>
      </c>
      <c r="AD6054" s="107">
        <f t="shared" si="1136"/>
        <v>2.2222222222222223E-2</v>
      </c>
      <c r="AE6054" s="106">
        <f t="shared" si="1137"/>
        <v>20.921111111111113</v>
      </c>
      <c r="AF6054" s="105">
        <f t="shared" si="1138"/>
        <v>41.842222222222262</v>
      </c>
      <c r="AG6054" s="105">
        <f t="shared" si="1139"/>
        <v>949.15777777777771</v>
      </c>
    </row>
    <row r="6055" spans="1:33" s="88" customFormat="1" x14ac:dyDescent="0.35">
      <c r="A6055" s="21">
        <v>10141103</v>
      </c>
      <c r="B6055" s="115" t="s">
        <v>1665</v>
      </c>
      <c r="C6055" s="115" t="s">
        <v>710</v>
      </c>
      <c r="D6055" s="21" t="s">
        <v>3227</v>
      </c>
      <c r="E6055" s="114" t="str">
        <f t="shared" si="1129"/>
        <v>TRANSFORMADOR MARCA:Ormazabal PTS 520 PTS 520</v>
      </c>
      <c r="F6055" s="21"/>
      <c r="G6055" s="21" t="s">
        <v>3227</v>
      </c>
      <c r="H6055" s="21" t="s">
        <v>86</v>
      </c>
      <c r="I6055" s="21"/>
      <c r="J6055" s="21"/>
      <c r="K6055" s="21" t="s">
        <v>3226</v>
      </c>
      <c r="L6055" s="171" t="s">
        <v>3225</v>
      </c>
      <c r="M6055" s="21">
        <v>200</v>
      </c>
      <c r="N6055" s="21">
        <v>33</v>
      </c>
      <c r="O6055" s="21">
        <v>0.4</v>
      </c>
      <c r="P6055" s="124" t="s">
        <v>516</v>
      </c>
      <c r="Q6055" s="21">
        <v>2016</v>
      </c>
      <c r="R6055" s="21" t="s">
        <v>505</v>
      </c>
      <c r="S6055" s="21">
        <v>256843</v>
      </c>
      <c r="T6055" s="126">
        <v>991</v>
      </c>
      <c r="U6055" s="111">
        <v>45</v>
      </c>
      <c r="V6055" s="113">
        <f t="shared" si="1130"/>
        <v>970.07888888888886</v>
      </c>
      <c r="W6055" s="113">
        <f t="shared" si="1131"/>
        <v>20.921111111111145</v>
      </c>
      <c r="X6055" s="112">
        <f t="shared" si="1132"/>
        <v>20921.111111111146</v>
      </c>
      <c r="Y6055" s="118"/>
      <c r="Z6055" s="110">
        <f t="shared" si="1140"/>
        <v>44</v>
      </c>
      <c r="AA6055" s="109">
        <f t="shared" si="1133"/>
        <v>49.550000000000004</v>
      </c>
      <c r="AB6055" s="109">
        <f t="shared" si="1134"/>
        <v>49550.000000000007</v>
      </c>
      <c r="AC6055" s="108">
        <f t="shared" si="1135"/>
        <v>941.45</v>
      </c>
      <c r="AD6055" s="107">
        <f t="shared" si="1136"/>
        <v>2.2222222222222223E-2</v>
      </c>
      <c r="AE6055" s="106">
        <f t="shared" si="1137"/>
        <v>20.921111111111113</v>
      </c>
      <c r="AF6055" s="105">
        <f t="shared" si="1138"/>
        <v>41.842222222222262</v>
      </c>
      <c r="AG6055" s="105">
        <f t="shared" si="1139"/>
        <v>949.15777777777771</v>
      </c>
    </row>
    <row r="6056" spans="1:33" s="88" customFormat="1" x14ac:dyDescent="0.35">
      <c r="A6056" s="21">
        <v>10141103</v>
      </c>
      <c r="B6056" s="162" t="s">
        <v>725</v>
      </c>
      <c r="C6056" s="115" t="s">
        <v>710</v>
      </c>
      <c r="D6056" s="142" t="s">
        <v>905</v>
      </c>
      <c r="E6056" s="114" t="str">
        <f t="shared" si="1129"/>
        <v>TRANSFORMADOR MARCA:TRANSFORMAN PT 351 PT 351</v>
      </c>
      <c r="F6056" s="124"/>
      <c r="G6056" s="142" t="s">
        <v>905</v>
      </c>
      <c r="H6056" s="142" t="s">
        <v>847</v>
      </c>
      <c r="I6056" s="124"/>
      <c r="J6056" s="124"/>
      <c r="K6056" s="124"/>
      <c r="L6056" s="124"/>
      <c r="M6056" s="124">
        <v>315</v>
      </c>
      <c r="N6056" s="124">
        <v>11</v>
      </c>
      <c r="O6056" s="21">
        <v>0.4</v>
      </c>
      <c r="P6056" s="124" t="s">
        <v>514</v>
      </c>
      <c r="Q6056" s="121">
        <v>2016</v>
      </c>
      <c r="R6056" s="124" t="s">
        <v>904</v>
      </c>
      <c r="S6056" s="124" t="s">
        <v>903</v>
      </c>
      <c r="T6056" s="116">
        <v>840</v>
      </c>
      <c r="U6056" s="111">
        <v>45</v>
      </c>
      <c r="V6056" s="113">
        <f t="shared" si="1130"/>
        <v>822.26666666666665</v>
      </c>
      <c r="W6056" s="113">
        <f t="shared" si="1131"/>
        <v>17.733333333333348</v>
      </c>
      <c r="X6056" s="112">
        <f t="shared" si="1132"/>
        <v>17733.33333333335</v>
      </c>
      <c r="Y6056" s="111"/>
      <c r="Z6056" s="110">
        <f t="shared" si="1140"/>
        <v>44</v>
      </c>
      <c r="AA6056" s="109">
        <f t="shared" si="1133"/>
        <v>42</v>
      </c>
      <c r="AB6056" s="109">
        <f t="shared" si="1134"/>
        <v>42000</v>
      </c>
      <c r="AC6056" s="108">
        <f t="shared" si="1135"/>
        <v>798</v>
      </c>
      <c r="AD6056" s="107">
        <f t="shared" si="1136"/>
        <v>2.2222222222222223E-2</v>
      </c>
      <c r="AE6056" s="106">
        <f t="shared" si="1137"/>
        <v>17.733333333333334</v>
      </c>
      <c r="AF6056" s="105">
        <f t="shared" si="1138"/>
        <v>35.466666666666683</v>
      </c>
      <c r="AG6056" s="105">
        <f t="shared" si="1139"/>
        <v>804.5333333333333</v>
      </c>
    </row>
    <row r="6057" spans="1:33" s="88" customFormat="1" x14ac:dyDescent="0.35">
      <c r="A6057" s="21">
        <v>10141103</v>
      </c>
      <c r="B6057" s="162" t="s">
        <v>725</v>
      </c>
      <c r="C6057" s="115" t="s">
        <v>710</v>
      </c>
      <c r="D6057" s="124" t="s">
        <v>902</v>
      </c>
      <c r="E6057" s="114" t="str">
        <f t="shared" si="1129"/>
        <v>TRANSFORMADOR MARCA:ASTOR PT 449 PT 449</v>
      </c>
      <c r="F6057" s="124"/>
      <c r="G6057" s="124" t="s">
        <v>902</v>
      </c>
      <c r="H6057" s="124" t="s">
        <v>815</v>
      </c>
      <c r="I6057" s="124"/>
      <c r="J6057" s="124"/>
      <c r="K6057" s="124"/>
      <c r="L6057" s="124"/>
      <c r="M6057" s="124">
        <v>315</v>
      </c>
      <c r="N6057" s="124">
        <v>11</v>
      </c>
      <c r="O6057" s="21">
        <v>0.4</v>
      </c>
      <c r="P6057" s="124" t="s">
        <v>514</v>
      </c>
      <c r="Q6057" s="124">
        <v>2016</v>
      </c>
      <c r="R6057" s="124" t="s">
        <v>499</v>
      </c>
      <c r="S6057" s="124" t="s">
        <v>901</v>
      </c>
      <c r="T6057" s="116">
        <v>840</v>
      </c>
      <c r="U6057" s="111">
        <v>45</v>
      </c>
      <c r="V6057" s="113">
        <f t="shared" si="1130"/>
        <v>822.26666666666665</v>
      </c>
      <c r="W6057" s="113">
        <f t="shared" si="1131"/>
        <v>17.733333333333348</v>
      </c>
      <c r="X6057" s="112">
        <f t="shared" si="1132"/>
        <v>17733.33333333335</v>
      </c>
      <c r="Y6057" s="111"/>
      <c r="Z6057" s="110">
        <f t="shared" si="1140"/>
        <v>44</v>
      </c>
      <c r="AA6057" s="109">
        <f t="shared" si="1133"/>
        <v>42</v>
      </c>
      <c r="AB6057" s="109">
        <f t="shared" si="1134"/>
        <v>42000</v>
      </c>
      <c r="AC6057" s="108">
        <f t="shared" si="1135"/>
        <v>798</v>
      </c>
      <c r="AD6057" s="107">
        <f t="shared" si="1136"/>
        <v>2.2222222222222223E-2</v>
      </c>
      <c r="AE6057" s="106">
        <f t="shared" si="1137"/>
        <v>17.733333333333334</v>
      </c>
      <c r="AF6057" s="105">
        <f t="shared" si="1138"/>
        <v>35.466666666666683</v>
      </c>
      <c r="AG6057" s="105">
        <f t="shared" si="1139"/>
        <v>804.5333333333333</v>
      </c>
    </row>
    <row r="6058" spans="1:33" s="88" customFormat="1" x14ac:dyDescent="0.35">
      <c r="A6058" s="21">
        <v>10141103</v>
      </c>
      <c r="B6058" s="162" t="s">
        <v>725</v>
      </c>
      <c r="C6058" s="115" t="s">
        <v>710</v>
      </c>
      <c r="D6058" s="124" t="s">
        <v>900</v>
      </c>
      <c r="E6058" s="114" t="str">
        <f t="shared" si="1129"/>
        <v>TRANSFORMADOR MARCA:ORMAZABAL PT New (6 Caminhos) PT New (6 Caminhos)</v>
      </c>
      <c r="F6058" s="124"/>
      <c r="G6058" s="124" t="s">
        <v>900</v>
      </c>
      <c r="H6058" s="124" t="s">
        <v>815</v>
      </c>
      <c r="I6058" s="124"/>
      <c r="J6058" s="124"/>
      <c r="K6058" s="139"/>
      <c r="L6058" s="139"/>
      <c r="M6058" s="124">
        <v>500</v>
      </c>
      <c r="N6058" s="124">
        <v>11</v>
      </c>
      <c r="O6058" s="21">
        <v>0.4</v>
      </c>
      <c r="P6058" s="124" t="s">
        <v>514</v>
      </c>
      <c r="Q6058" s="124">
        <v>2016</v>
      </c>
      <c r="R6058" s="124" t="s">
        <v>786</v>
      </c>
      <c r="S6058" s="124">
        <v>256821</v>
      </c>
      <c r="T6058" s="116">
        <v>1016</v>
      </c>
      <c r="U6058" s="111">
        <v>45</v>
      </c>
      <c r="V6058" s="113">
        <f t="shared" si="1130"/>
        <v>994.55111111111103</v>
      </c>
      <c r="W6058" s="113">
        <f t="shared" si="1131"/>
        <v>21.448888888888973</v>
      </c>
      <c r="X6058" s="112">
        <f t="shared" si="1132"/>
        <v>21448.888888888974</v>
      </c>
      <c r="Y6058" s="111"/>
      <c r="Z6058" s="110">
        <f t="shared" si="1140"/>
        <v>44</v>
      </c>
      <c r="AA6058" s="109">
        <f t="shared" si="1133"/>
        <v>50.800000000000004</v>
      </c>
      <c r="AB6058" s="109">
        <f t="shared" si="1134"/>
        <v>50800.000000000007</v>
      </c>
      <c r="AC6058" s="108">
        <f t="shared" si="1135"/>
        <v>965.2</v>
      </c>
      <c r="AD6058" s="107">
        <f t="shared" si="1136"/>
        <v>2.2222222222222223E-2</v>
      </c>
      <c r="AE6058" s="106">
        <f t="shared" si="1137"/>
        <v>21.448888888888892</v>
      </c>
      <c r="AF6058" s="105">
        <f t="shared" si="1138"/>
        <v>42.897777777777861</v>
      </c>
      <c r="AG6058" s="105">
        <f t="shared" si="1139"/>
        <v>973.10222222222217</v>
      </c>
    </row>
    <row r="6059" spans="1:33" s="88" customFormat="1" x14ac:dyDescent="0.35">
      <c r="A6059" s="21">
        <v>10141103</v>
      </c>
      <c r="B6059" s="162" t="s">
        <v>725</v>
      </c>
      <c r="C6059" s="115" t="s">
        <v>710</v>
      </c>
      <c r="D6059" s="124" t="s">
        <v>899</v>
      </c>
      <c r="E6059" s="114" t="str">
        <f t="shared" si="1129"/>
        <v>TRANSFORMADOR MARCA:EFACEC PT 123R PT 123R</v>
      </c>
      <c r="F6059" s="220"/>
      <c r="G6059" s="124" t="s">
        <v>899</v>
      </c>
      <c r="H6059" s="142" t="s">
        <v>898</v>
      </c>
      <c r="I6059" s="124"/>
      <c r="J6059" s="220"/>
      <c r="K6059" s="142" t="s">
        <v>897</v>
      </c>
      <c r="L6059" s="142" t="s">
        <v>896</v>
      </c>
      <c r="M6059" s="124">
        <v>630</v>
      </c>
      <c r="N6059" s="124">
        <v>33</v>
      </c>
      <c r="O6059" s="21">
        <v>0.4</v>
      </c>
      <c r="P6059" s="124" t="s">
        <v>514</v>
      </c>
      <c r="Q6059" s="142">
        <v>2016</v>
      </c>
      <c r="R6059" s="124" t="s">
        <v>27</v>
      </c>
      <c r="S6059" s="124" t="s">
        <v>895</v>
      </c>
      <c r="T6059" s="116">
        <v>1200</v>
      </c>
      <c r="U6059" s="111">
        <v>45</v>
      </c>
      <c r="V6059" s="113">
        <f t="shared" si="1130"/>
        <v>1174.6666666666667</v>
      </c>
      <c r="W6059" s="113">
        <f t="shared" si="1131"/>
        <v>25.333333333333258</v>
      </c>
      <c r="X6059" s="112">
        <f t="shared" si="1132"/>
        <v>25333.333333333256</v>
      </c>
      <c r="Y6059" s="111"/>
      <c r="Z6059" s="110">
        <f t="shared" si="1140"/>
        <v>44</v>
      </c>
      <c r="AA6059" s="109">
        <f t="shared" si="1133"/>
        <v>60</v>
      </c>
      <c r="AB6059" s="109">
        <f t="shared" si="1134"/>
        <v>60000</v>
      </c>
      <c r="AC6059" s="108">
        <f t="shared" si="1135"/>
        <v>1140</v>
      </c>
      <c r="AD6059" s="107">
        <f t="shared" si="1136"/>
        <v>2.2222222222222223E-2</v>
      </c>
      <c r="AE6059" s="106">
        <f t="shared" si="1137"/>
        <v>25.333333333333336</v>
      </c>
      <c r="AF6059" s="105">
        <f t="shared" si="1138"/>
        <v>50.666666666666593</v>
      </c>
      <c r="AG6059" s="105">
        <f t="shared" si="1139"/>
        <v>1149.3333333333335</v>
      </c>
    </row>
    <row r="6060" spans="1:33" s="88" customFormat="1" x14ac:dyDescent="0.35">
      <c r="A6060" s="21">
        <v>10141103</v>
      </c>
      <c r="B6060" s="162" t="s">
        <v>725</v>
      </c>
      <c r="C6060" s="115" t="s">
        <v>710</v>
      </c>
      <c r="D6060" s="124" t="s">
        <v>894</v>
      </c>
      <c r="E6060" s="114" t="str">
        <f t="shared" si="1129"/>
        <v>TRANSFORMADOR MARCA:EFACEC PT 251R PT 251R</v>
      </c>
      <c r="F6060" s="220"/>
      <c r="G6060" s="124" t="s">
        <v>894</v>
      </c>
      <c r="H6060" s="142" t="s">
        <v>779</v>
      </c>
      <c r="I6060" s="124"/>
      <c r="J6060" s="124"/>
      <c r="K6060" s="142" t="s">
        <v>893</v>
      </c>
      <c r="L6060" s="142" t="s">
        <v>892</v>
      </c>
      <c r="M6060" s="124">
        <v>315</v>
      </c>
      <c r="N6060" s="124">
        <v>33</v>
      </c>
      <c r="O6060" s="21">
        <v>0.4</v>
      </c>
      <c r="P6060" s="124" t="s">
        <v>514</v>
      </c>
      <c r="Q6060" s="142">
        <v>2016</v>
      </c>
      <c r="R6060" s="124" t="s">
        <v>27</v>
      </c>
      <c r="S6060" s="124" t="s">
        <v>891</v>
      </c>
      <c r="T6060" s="116">
        <v>1039</v>
      </c>
      <c r="U6060" s="111">
        <v>45</v>
      </c>
      <c r="V6060" s="113">
        <f t="shared" si="1130"/>
        <v>1017.0655555555555</v>
      </c>
      <c r="W6060" s="113">
        <f t="shared" si="1131"/>
        <v>21.934444444444466</v>
      </c>
      <c r="X6060" s="112">
        <f t="shared" si="1132"/>
        <v>21934.444444444467</v>
      </c>
      <c r="Y6060" s="111"/>
      <c r="Z6060" s="110">
        <f t="shared" si="1140"/>
        <v>44</v>
      </c>
      <c r="AA6060" s="109">
        <f t="shared" si="1133"/>
        <v>51.95</v>
      </c>
      <c r="AB6060" s="109">
        <f t="shared" si="1134"/>
        <v>51950</v>
      </c>
      <c r="AC6060" s="108">
        <f t="shared" si="1135"/>
        <v>987.05</v>
      </c>
      <c r="AD6060" s="107">
        <f t="shared" si="1136"/>
        <v>2.2222222222222223E-2</v>
      </c>
      <c r="AE6060" s="106">
        <f t="shared" si="1137"/>
        <v>21.934444444444445</v>
      </c>
      <c r="AF6060" s="105">
        <f t="shared" si="1138"/>
        <v>43.868888888888911</v>
      </c>
      <c r="AG6060" s="105">
        <f t="shared" si="1139"/>
        <v>995.13111111111107</v>
      </c>
    </row>
    <row r="6061" spans="1:33" s="88" customFormat="1" x14ac:dyDescent="0.35">
      <c r="A6061" s="21">
        <v>10141103</v>
      </c>
      <c r="B6061" s="162" t="s">
        <v>725</v>
      </c>
      <c r="C6061" s="115" t="s">
        <v>710</v>
      </c>
      <c r="D6061" s="124" t="s">
        <v>890</v>
      </c>
      <c r="E6061" s="114" t="str">
        <f t="shared" si="1129"/>
        <v>TRANSFORMADOR MARCA:EFACEC PT 133R PT 133R</v>
      </c>
      <c r="F6061" s="220"/>
      <c r="G6061" s="124" t="s">
        <v>890</v>
      </c>
      <c r="H6061" s="142" t="s">
        <v>889</v>
      </c>
      <c r="I6061" s="124"/>
      <c r="J6061" s="157"/>
      <c r="K6061" s="142" t="s">
        <v>888</v>
      </c>
      <c r="L6061" s="142" t="s">
        <v>887</v>
      </c>
      <c r="M6061" s="124">
        <v>315</v>
      </c>
      <c r="N6061" s="124">
        <v>33</v>
      </c>
      <c r="O6061" s="21">
        <v>0.4</v>
      </c>
      <c r="P6061" s="124" t="s">
        <v>514</v>
      </c>
      <c r="Q6061" s="142">
        <v>2016</v>
      </c>
      <c r="R6061" s="124" t="s">
        <v>27</v>
      </c>
      <c r="S6061" s="124" t="s">
        <v>886</v>
      </c>
      <c r="T6061" s="116">
        <v>1039</v>
      </c>
      <c r="U6061" s="111">
        <v>45</v>
      </c>
      <c r="V6061" s="113">
        <f t="shared" si="1130"/>
        <v>1017.0655555555555</v>
      </c>
      <c r="W6061" s="113">
        <f t="shared" si="1131"/>
        <v>21.934444444444466</v>
      </c>
      <c r="X6061" s="112">
        <f t="shared" si="1132"/>
        <v>21934.444444444467</v>
      </c>
      <c r="Y6061" s="111"/>
      <c r="Z6061" s="110">
        <f t="shared" si="1140"/>
        <v>44</v>
      </c>
      <c r="AA6061" s="109">
        <f t="shared" si="1133"/>
        <v>51.95</v>
      </c>
      <c r="AB6061" s="109">
        <f t="shared" si="1134"/>
        <v>51950</v>
      </c>
      <c r="AC6061" s="108">
        <f t="shared" si="1135"/>
        <v>987.05</v>
      </c>
      <c r="AD6061" s="107">
        <f t="shared" si="1136"/>
        <v>2.2222222222222223E-2</v>
      </c>
      <c r="AE6061" s="106">
        <f t="shared" si="1137"/>
        <v>21.934444444444445</v>
      </c>
      <c r="AF6061" s="105">
        <f t="shared" si="1138"/>
        <v>43.868888888888911</v>
      </c>
      <c r="AG6061" s="105">
        <f t="shared" si="1139"/>
        <v>995.13111111111107</v>
      </c>
    </row>
    <row r="6062" spans="1:33" s="88" customFormat="1" x14ac:dyDescent="0.35">
      <c r="A6062" s="21">
        <v>10141103</v>
      </c>
      <c r="B6062" s="282" t="s">
        <v>725</v>
      </c>
      <c r="C6062" s="115" t="s">
        <v>710</v>
      </c>
      <c r="D6062" s="124" t="s">
        <v>885</v>
      </c>
      <c r="E6062" s="114" t="str">
        <f t="shared" si="1129"/>
        <v>TRANSFORMADOR MARCA:FUJI TUSCO PTS 443 PTS 443</v>
      </c>
      <c r="F6062" s="220"/>
      <c r="G6062" s="124" t="s">
        <v>885</v>
      </c>
      <c r="H6062" s="57" t="s">
        <v>884</v>
      </c>
      <c r="I6062" s="21"/>
      <c r="J6062" s="57"/>
      <c r="K6062" s="142" t="s">
        <v>883</v>
      </c>
      <c r="L6062" s="142" t="s">
        <v>882</v>
      </c>
      <c r="M6062" s="21">
        <v>200</v>
      </c>
      <c r="N6062" s="124">
        <v>33</v>
      </c>
      <c r="O6062" s="21">
        <v>0.4</v>
      </c>
      <c r="P6062" s="124" t="s">
        <v>514</v>
      </c>
      <c r="Q6062" s="57">
        <v>2016</v>
      </c>
      <c r="R6062" s="21" t="s">
        <v>531</v>
      </c>
      <c r="S6062" s="124">
        <v>591379</v>
      </c>
      <c r="T6062" s="116">
        <v>991</v>
      </c>
      <c r="U6062" s="111">
        <v>45</v>
      </c>
      <c r="V6062" s="113">
        <f t="shared" si="1130"/>
        <v>970.07888888888886</v>
      </c>
      <c r="W6062" s="113">
        <f t="shared" si="1131"/>
        <v>20.921111111111145</v>
      </c>
      <c r="X6062" s="112">
        <f t="shared" si="1132"/>
        <v>20921.111111111146</v>
      </c>
      <c r="Y6062" s="111"/>
      <c r="Z6062" s="110">
        <f t="shared" si="1140"/>
        <v>44</v>
      </c>
      <c r="AA6062" s="109">
        <f t="shared" si="1133"/>
        <v>49.550000000000004</v>
      </c>
      <c r="AB6062" s="109">
        <f t="shared" si="1134"/>
        <v>49550.000000000007</v>
      </c>
      <c r="AC6062" s="108">
        <f t="shared" si="1135"/>
        <v>941.45</v>
      </c>
      <c r="AD6062" s="107">
        <f t="shared" si="1136"/>
        <v>2.2222222222222223E-2</v>
      </c>
      <c r="AE6062" s="106">
        <f t="shared" si="1137"/>
        <v>20.921111111111113</v>
      </c>
      <c r="AF6062" s="105">
        <f t="shared" si="1138"/>
        <v>41.842222222222262</v>
      </c>
      <c r="AG6062" s="105">
        <f t="shared" si="1139"/>
        <v>949.15777777777771</v>
      </c>
    </row>
    <row r="6063" spans="1:33" s="88" customFormat="1" x14ac:dyDescent="0.35">
      <c r="A6063" s="21">
        <v>10141103</v>
      </c>
      <c r="B6063" s="162" t="s">
        <v>725</v>
      </c>
      <c r="C6063" s="115" t="s">
        <v>710</v>
      </c>
      <c r="D6063" s="124" t="s">
        <v>881</v>
      </c>
      <c r="E6063" s="114" t="str">
        <f t="shared" si="1129"/>
        <v>TRANSFORMADOR MARCA:FUJI TUSCO PTS 1010 PTS 1010</v>
      </c>
      <c r="F6063" s="220"/>
      <c r="G6063" s="124" t="s">
        <v>881</v>
      </c>
      <c r="H6063" s="124" t="s">
        <v>303</v>
      </c>
      <c r="I6063" s="21"/>
      <c r="J6063" s="57"/>
      <c r="K6063" s="142" t="s">
        <v>880</v>
      </c>
      <c r="L6063" s="142" t="s">
        <v>879</v>
      </c>
      <c r="M6063" s="21">
        <v>200</v>
      </c>
      <c r="N6063" s="124">
        <v>33</v>
      </c>
      <c r="O6063" s="21">
        <v>0.4</v>
      </c>
      <c r="P6063" s="124" t="s">
        <v>514</v>
      </c>
      <c r="Q6063" s="142">
        <v>2016</v>
      </c>
      <c r="R6063" s="21" t="s">
        <v>531</v>
      </c>
      <c r="S6063" s="124">
        <v>581742</v>
      </c>
      <c r="T6063" s="116">
        <v>991</v>
      </c>
      <c r="U6063" s="111">
        <v>45</v>
      </c>
      <c r="V6063" s="113">
        <f t="shared" si="1130"/>
        <v>970.07888888888886</v>
      </c>
      <c r="W6063" s="113">
        <f t="shared" si="1131"/>
        <v>20.921111111111145</v>
      </c>
      <c r="X6063" s="112">
        <f t="shared" si="1132"/>
        <v>20921.111111111146</v>
      </c>
      <c r="Y6063" s="111"/>
      <c r="Z6063" s="110">
        <f t="shared" si="1140"/>
        <v>44</v>
      </c>
      <c r="AA6063" s="109">
        <f t="shared" si="1133"/>
        <v>49.550000000000004</v>
      </c>
      <c r="AB6063" s="109">
        <f t="shared" si="1134"/>
        <v>49550.000000000007</v>
      </c>
      <c r="AC6063" s="108">
        <f t="shared" si="1135"/>
        <v>941.45</v>
      </c>
      <c r="AD6063" s="107">
        <f t="shared" si="1136"/>
        <v>2.2222222222222223E-2</v>
      </c>
      <c r="AE6063" s="106">
        <f t="shared" si="1137"/>
        <v>20.921111111111113</v>
      </c>
      <c r="AF6063" s="105">
        <f t="shared" si="1138"/>
        <v>41.842222222222262</v>
      </c>
      <c r="AG6063" s="105">
        <f t="shared" si="1139"/>
        <v>949.15777777777771</v>
      </c>
    </row>
    <row r="6064" spans="1:33" s="88" customFormat="1" x14ac:dyDescent="0.35">
      <c r="A6064" s="21">
        <v>10141103</v>
      </c>
      <c r="B6064" s="162" t="s">
        <v>725</v>
      </c>
      <c r="C6064" s="115" t="s">
        <v>710</v>
      </c>
      <c r="D6064" s="124" t="s">
        <v>878</v>
      </c>
      <c r="E6064" s="114" t="str">
        <f t="shared" si="1129"/>
        <v>TRANSFORMADOR MARCA:FUJI TUSCO PTS 1011 PTS 1011</v>
      </c>
      <c r="F6064" s="124"/>
      <c r="G6064" s="124" t="s">
        <v>878</v>
      </c>
      <c r="H6064" s="124" t="s">
        <v>303</v>
      </c>
      <c r="I6064" s="21"/>
      <c r="J6064" s="57"/>
      <c r="K6064" s="142" t="s">
        <v>877</v>
      </c>
      <c r="L6064" s="142" t="s">
        <v>876</v>
      </c>
      <c r="M6064" s="21">
        <v>200</v>
      </c>
      <c r="N6064" s="124">
        <v>33</v>
      </c>
      <c r="O6064" s="21">
        <v>0.4</v>
      </c>
      <c r="P6064" s="124" t="s">
        <v>514</v>
      </c>
      <c r="Q6064" s="142">
        <v>2016</v>
      </c>
      <c r="R6064" s="21" t="s">
        <v>531</v>
      </c>
      <c r="S6064" s="124">
        <v>581711</v>
      </c>
      <c r="T6064" s="116">
        <v>991</v>
      </c>
      <c r="U6064" s="111">
        <v>45</v>
      </c>
      <c r="V6064" s="113">
        <f t="shared" si="1130"/>
        <v>970.07888888888886</v>
      </c>
      <c r="W6064" s="113">
        <f t="shared" si="1131"/>
        <v>20.921111111111145</v>
      </c>
      <c r="X6064" s="112">
        <f t="shared" si="1132"/>
        <v>20921.111111111146</v>
      </c>
      <c r="Y6064" s="111"/>
      <c r="Z6064" s="110">
        <f t="shared" si="1140"/>
        <v>44</v>
      </c>
      <c r="AA6064" s="109">
        <f t="shared" si="1133"/>
        <v>49.550000000000004</v>
      </c>
      <c r="AB6064" s="109">
        <f t="shared" si="1134"/>
        <v>49550.000000000007</v>
      </c>
      <c r="AC6064" s="108">
        <f t="shared" si="1135"/>
        <v>941.45</v>
      </c>
      <c r="AD6064" s="107">
        <f t="shared" si="1136"/>
        <v>2.2222222222222223E-2</v>
      </c>
      <c r="AE6064" s="106">
        <f t="shared" si="1137"/>
        <v>20.921111111111113</v>
      </c>
      <c r="AF6064" s="105">
        <f t="shared" si="1138"/>
        <v>41.842222222222262</v>
      </c>
      <c r="AG6064" s="105">
        <f t="shared" si="1139"/>
        <v>949.15777777777771</v>
      </c>
    </row>
    <row r="6065" spans="1:1029" s="88" customFormat="1" x14ac:dyDescent="0.35">
      <c r="A6065" s="21">
        <v>10141103</v>
      </c>
      <c r="B6065" s="162" t="s">
        <v>725</v>
      </c>
      <c r="C6065" s="115" t="s">
        <v>710</v>
      </c>
      <c r="D6065" s="124" t="s">
        <v>875</v>
      </c>
      <c r="E6065" s="114" t="str">
        <f t="shared" si="1129"/>
        <v>TRANSFORMADOR MARCA:FUJI TUSCO PTS 1012 PTS 1012</v>
      </c>
      <c r="F6065" s="124"/>
      <c r="G6065" s="124" t="s">
        <v>875</v>
      </c>
      <c r="H6065" s="124" t="s">
        <v>303</v>
      </c>
      <c r="I6065" s="21"/>
      <c r="J6065" s="57"/>
      <c r="K6065" s="142" t="s">
        <v>874</v>
      </c>
      <c r="L6065" s="142" t="s">
        <v>873</v>
      </c>
      <c r="M6065" s="21">
        <v>200</v>
      </c>
      <c r="N6065" s="124">
        <v>33</v>
      </c>
      <c r="O6065" s="21">
        <v>0.4</v>
      </c>
      <c r="P6065" s="124" t="s">
        <v>514</v>
      </c>
      <c r="Q6065" s="142">
        <v>2016</v>
      </c>
      <c r="R6065" s="21" t="s">
        <v>531</v>
      </c>
      <c r="S6065" s="124">
        <v>581714</v>
      </c>
      <c r="T6065" s="116">
        <v>991</v>
      </c>
      <c r="U6065" s="111">
        <v>45</v>
      </c>
      <c r="V6065" s="113">
        <f t="shared" si="1130"/>
        <v>970.07888888888886</v>
      </c>
      <c r="W6065" s="113">
        <f t="shared" si="1131"/>
        <v>20.921111111111145</v>
      </c>
      <c r="X6065" s="112">
        <f t="shared" si="1132"/>
        <v>20921.111111111146</v>
      </c>
      <c r="Y6065" s="111"/>
      <c r="Z6065" s="110">
        <f t="shared" si="1140"/>
        <v>44</v>
      </c>
      <c r="AA6065" s="109">
        <f t="shared" si="1133"/>
        <v>49.550000000000004</v>
      </c>
      <c r="AB6065" s="109">
        <f t="shared" si="1134"/>
        <v>49550.000000000007</v>
      </c>
      <c r="AC6065" s="108">
        <f t="shared" si="1135"/>
        <v>941.45</v>
      </c>
      <c r="AD6065" s="107">
        <f t="shared" si="1136"/>
        <v>2.2222222222222223E-2</v>
      </c>
      <c r="AE6065" s="106">
        <f t="shared" si="1137"/>
        <v>20.921111111111113</v>
      </c>
      <c r="AF6065" s="105">
        <f t="shared" si="1138"/>
        <v>41.842222222222262</v>
      </c>
      <c r="AG6065" s="105">
        <f t="shared" si="1139"/>
        <v>949.15777777777771</v>
      </c>
    </row>
    <row r="6066" spans="1:1029" s="88" customFormat="1" x14ac:dyDescent="0.35">
      <c r="A6066" s="21">
        <v>10141103</v>
      </c>
      <c r="B6066" s="162" t="s">
        <v>725</v>
      </c>
      <c r="C6066" s="115" t="s">
        <v>710</v>
      </c>
      <c r="D6066" s="124" t="s">
        <v>872</v>
      </c>
      <c r="E6066" s="114" t="str">
        <f t="shared" si="1129"/>
        <v>TRANSFORMADOR MARCA:FUJI TUSCO PTS 1013 PTS 1013</v>
      </c>
      <c r="F6066" s="124"/>
      <c r="G6066" s="124" t="s">
        <v>872</v>
      </c>
      <c r="H6066" s="124" t="s">
        <v>303</v>
      </c>
      <c r="I6066" s="21"/>
      <c r="J6066" s="66"/>
      <c r="K6066" s="142" t="s">
        <v>871</v>
      </c>
      <c r="L6066" s="142" t="s">
        <v>870</v>
      </c>
      <c r="M6066" s="21">
        <v>200</v>
      </c>
      <c r="N6066" s="124">
        <v>33</v>
      </c>
      <c r="O6066" s="21">
        <v>0.4</v>
      </c>
      <c r="P6066" s="124" t="s">
        <v>514</v>
      </c>
      <c r="Q6066" s="142">
        <v>2016</v>
      </c>
      <c r="R6066" s="21" t="s">
        <v>531</v>
      </c>
      <c r="S6066" s="124">
        <v>581741</v>
      </c>
      <c r="T6066" s="116">
        <v>991</v>
      </c>
      <c r="U6066" s="111">
        <v>45</v>
      </c>
      <c r="V6066" s="113">
        <f t="shared" si="1130"/>
        <v>970.07888888888886</v>
      </c>
      <c r="W6066" s="113">
        <f t="shared" si="1131"/>
        <v>20.921111111111145</v>
      </c>
      <c r="X6066" s="112">
        <f t="shared" si="1132"/>
        <v>20921.111111111146</v>
      </c>
      <c r="Y6066" s="111"/>
      <c r="Z6066" s="110">
        <f t="shared" si="1140"/>
        <v>44</v>
      </c>
      <c r="AA6066" s="109">
        <f t="shared" si="1133"/>
        <v>49.550000000000004</v>
      </c>
      <c r="AB6066" s="109">
        <f t="shared" si="1134"/>
        <v>49550.000000000007</v>
      </c>
      <c r="AC6066" s="108">
        <f t="shared" si="1135"/>
        <v>941.45</v>
      </c>
      <c r="AD6066" s="107">
        <f t="shared" si="1136"/>
        <v>2.2222222222222223E-2</v>
      </c>
      <c r="AE6066" s="106">
        <f t="shared" si="1137"/>
        <v>20.921111111111113</v>
      </c>
      <c r="AF6066" s="105">
        <f t="shared" si="1138"/>
        <v>41.842222222222262</v>
      </c>
      <c r="AG6066" s="105">
        <f t="shared" si="1139"/>
        <v>949.15777777777771</v>
      </c>
    </row>
    <row r="6067" spans="1:1029" s="88" customFormat="1" x14ac:dyDescent="0.35">
      <c r="A6067" s="21">
        <v>10141103</v>
      </c>
      <c r="B6067" s="162" t="s">
        <v>725</v>
      </c>
      <c r="C6067" s="115" t="s">
        <v>710</v>
      </c>
      <c r="D6067" s="124" t="s">
        <v>869</v>
      </c>
      <c r="E6067" s="114" t="str">
        <f t="shared" si="1129"/>
        <v>TRANSFORMADOR MARCA:FUJI TUSCO PTS 1014 PTS 1014</v>
      </c>
      <c r="F6067" s="124"/>
      <c r="G6067" s="124" t="s">
        <v>869</v>
      </c>
      <c r="H6067" s="124" t="s">
        <v>303</v>
      </c>
      <c r="I6067" s="21"/>
      <c r="J6067" s="21"/>
      <c r="K6067" s="142" t="s">
        <v>868</v>
      </c>
      <c r="L6067" s="142" t="s">
        <v>867</v>
      </c>
      <c r="M6067" s="21">
        <v>200</v>
      </c>
      <c r="N6067" s="124">
        <v>33</v>
      </c>
      <c r="O6067" s="21">
        <v>0.4</v>
      </c>
      <c r="P6067" s="124" t="s">
        <v>514</v>
      </c>
      <c r="Q6067" s="142">
        <v>2016</v>
      </c>
      <c r="R6067" s="21" t="s">
        <v>531</v>
      </c>
      <c r="S6067" s="124">
        <v>581717</v>
      </c>
      <c r="T6067" s="116">
        <v>991</v>
      </c>
      <c r="U6067" s="111">
        <v>45</v>
      </c>
      <c r="V6067" s="113">
        <f t="shared" si="1130"/>
        <v>970.07888888888886</v>
      </c>
      <c r="W6067" s="113">
        <f t="shared" si="1131"/>
        <v>20.921111111111145</v>
      </c>
      <c r="X6067" s="112">
        <f t="shared" si="1132"/>
        <v>20921.111111111146</v>
      </c>
      <c r="Y6067" s="111"/>
      <c r="Z6067" s="110">
        <f t="shared" si="1140"/>
        <v>44</v>
      </c>
      <c r="AA6067" s="109">
        <f t="shared" si="1133"/>
        <v>49.550000000000004</v>
      </c>
      <c r="AB6067" s="109">
        <f t="shared" si="1134"/>
        <v>49550.000000000007</v>
      </c>
      <c r="AC6067" s="108">
        <f t="shared" si="1135"/>
        <v>941.45</v>
      </c>
      <c r="AD6067" s="107">
        <f t="shared" si="1136"/>
        <v>2.2222222222222223E-2</v>
      </c>
      <c r="AE6067" s="106">
        <f t="shared" si="1137"/>
        <v>20.921111111111113</v>
      </c>
      <c r="AF6067" s="105">
        <f t="shared" si="1138"/>
        <v>41.842222222222262</v>
      </c>
      <c r="AG6067" s="105">
        <f t="shared" si="1139"/>
        <v>949.15777777777771</v>
      </c>
    </row>
    <row r="6068" spans="1:1029" s="88" customFormat="1" x14ac:dyDescent="0.35">
      <c r="A6068" s="21">
        <v>10141103</v>
      </c>
      <c r="B6068" s="162" t="s">
        <v>725</v>
      </c>
      <c r="C6068" s="115" t="s">
        <v>710</v>
      </c>
      <c r="D6068" s="124" t="s">
        <v>866</v>
      </c>
      <c r="E6068" s="114" t="str">
        <f t="shared" si="1129"/>
        <v>TRANSFORMADOR MARCA:FUJI TUSCO PTS 1016 PTS 1016</v>
      </c>
      <c r="F6068" s="124"/>
      <c r="G6068" s="124" t="s">
        <v>866</v>
      </c>
      <c r="H6068" s="124" t="s">
        <v>303</v>
      </c>
      <c r="I6068" s="21"/>
      <c r="J6068" s="21"/>
      <c r="K6068" s="142" t="s">
        <v>865</v>
      </c>
      <c r="L6068" s="142" t="s">
        <v>864</v>
      </c>
      <c r="M6068" s="21">
        <v>200</v>
      </c>
      <c r="N6068" s="124">
        <v>33</v>
      </c>
      <c r="O6068" s="21">
        <v>0.4</v>
      </c>
      <c r="P6068" s="124" t="s">
        <v>514</v>
      </c>
      <c r="Q6068" s="142">
        <v>2016</v>
      </c>
      <c r="R6068" s="21" t="s">
        <v>531</v>
      </c>
      <c r="S6068" s="124">
        <v>581740</v>
      </c>
      <c r="T6068" s="116">
        <v>991</v>
      </c>
      <c r="U6068" s="111">
        <v>45</v>
      </c>
      <c r="V6068" s="113">
        <f t="shared" si="1130"/>
        <v>970.07888888888886</v>
      </c>
      <c r="W6068" s="113">
        <f t="shared" si="1131"/>
        <v>20.921111111111145</v>
      </c>
      <c r="X6068" s="112">
        <f t="shared" si="1132"/>
        <v>20921.111111111146</v>
      </c>
      <c r="Y6068" s="111"/>
      <c r="Z6068" s="110">
        <f t="shared" si="1140"/>
        <v>44</v>
      </c>
      <c r="AA6068" s="109">
        <f t="shared" si="1133"/>
        <v>49.550000000000004</v>
      </c>
      <c r="AB6068" s="109">
        <f t="shared" si="1134"/>
        <v>49550.000000000007</v>
      </c>
      <c r="AC6068" s="108">
        <f t="shared" si="1135"/>
        <v>941.45</v>
      </c>
      <c r="AD6068" s="107">
        <f t="shared" si="1136"/>
        <v>2.2222222222222223E-2</v>
      </c>
      <c r="AE6068" s="106">
        <f t="shared" si="1137"/>
        <v>20.921111111111113</v>
      </c>
      <c r="AF6068" s="105">
        <f t="shared" si="1138"/>
        <v>41.842222222222262</v>
      </c>
      <c r="AG6068" s="105">
        <f t="shared" si="1139"/>
        <v>949.15777777777771</v>
      </c>
    </row>
    <row r="6069" spans="1:1029" s="88" customFormat="1" x14ac:dyDescent="0.35">
      <c r="A6069" s="21">
        <v>10141103</v>
      </c>
      <c r="B6069" s="161" t="s">
        <v>725</v>
      </c>
      <c r="C6069" s="115" t="s">
        <v>710</v>
      </c>
      <c r="D6069" s="124" t="s">
        <v>863</v>
      </c>
      <c r="E6069" s="114" t="str">
        <f t="shared" si="1129"/>
        <v>TRANSFORMADOR MARCA:ACTOM PTS Novo Papu PTS Novo Papu</v>
      </c>
      <c r="F6069" s="124"/>
      <c r="G6069" s="124" t="s">
        <v>863</v>
      </c>
      <c r="H6069" s="124" t="s">
        <v>862</v>
      </c>
      <c r="I6069" s="21"/>
      <c r="J6069" s="21"/>
      <c r="K6069" s="142" t="s">
        <v>861</v>
      </c>
      <c r="L6069" s="142" t="s">
        <v>860</v>
      </c>
      <c r="M6069" s="21">
        <v>200</v>
      </c>
      <c r="N6069" s="124">
        <v>33</v>
      </c>
      <c r="O6069" s="21">
        <v>0.4</v>
      </c>
      <c r="P6069" s="124" t="s">
        <v>514</v>
      </c>
      <c r="Q6069" s="57">
        <v>2016</v>
      </c>
      <c r="R6069" s="21" t="s">
        <v>859</v>
      </c>
      <c r="S6069" s="21" t="s">
        <v>858</v>
      </c>
      <c r="T6069" s="116">
        <v>991</v>
      </c>
      <c r="U6069" s="111">
        <v>45</v>
      </c>
      <c r="V6069" s="113">
        <f t="shared" si="1130"/>
        <v>970.07888888888886</v>
      </c>
      <c r="W6069" s="113">
        <f t="shared" si="1131"/>
        <v>20.921111111111145</v>
      </c>
      <c r="X6069" s="112">
        <f t="shared" si="1132"/>
        <v>20921.111111111146</v>
      </c>
      <c r="Y6069" s="111"/>
      <c r="Z6069" s="110">
        <f t="shared" si="1140"/>
        <v>44</v>
      </c>
      <c r="AA6069" s="109">
        <f t="shared" si="1133"/>
        <v>49.550000000000004</v>
      </c>
      <c r="AB6069" s="109">
        <f t="shared" si="1134"/>
        <v>49550.000000000007</v>
      </c>
      <c r="AC6069" s="108">
        <f t="shared" si="1135"/>
        <v>941.45</v>
      </c>
      <c r="AD6069" s="107">
        <f t="shared" si="1136"/>
        <v>2.2222222222222223E-2</v>
      </c>
      <c r="AE6069" s="106">
        <f t="shared" si="1137"/>
        <v>20.921111111111113</v>
      </c>
      <c r="AF6069" s="105">
        <f t="shared" si="1138"/>
        <v>41.842222222222262</v>
      </c>
      <c r="AG6069" s="105">
        <f t="shared" si="1139"/>
        <v>949.15777777777771</v>
      </c>
    </row>
    <row r="6070" spans="1:1029" s="88" customFormat="1" x14ac:dyDescent="0.35">
      <c r="A6070" s="21">
        <v>10141103</v>
      </c>
      <c r="B6070" s="21" t="s">
        <v>496</v>
      </c>
      <c r="C6070" s="115" t="s">
        <v>495</v>
      </c>
      <c r="D6070" s="124" t="s">
        <v>303</v>
      </c>
      <c r="E6070" s="114" t="str">
        <f t="shared" si="1129"/>
        <v>TRANSFORMADOR AUXILIAR MARCA:Quality Power Khongolote Khongolote</v>
      </c>
      <c r="F6070" s="21"/>
      <c r="G6070" s="124" t="s">
        <v>303</v>
      </c>
      <c r="H6070" s="21" t="s">
        <v>303</v>
      </c>
      <c r="I6070" s="21"/>
      <c r="J6070" s="21"/>
      <c r="K6070" s="119"/>
      <c r="L6070" s="119"/>
      <c r="M6070" s="21">
        <v>200</v>
      </c>
      <c r="N6070" s="21">
        <v>33</v>
      </c>
      <c r="O6070" s="21">
        <v>0.4</v>
      </c>
      <c r="P6070" s="124" t="s">
        <v>514</v>
      </c>
      <c r="Q6070" s="21">
        <v>2016</v>
      </c>
      <c r="R6070" s="21" t="s">
        <v>513</v>
      </c>
      <c r="S6070" s="21" t="s">
        <v>502</v>
      </c>
      <c r="T6070" s="116">
        <v>991</v>
      </c>
      <c r="U6070" s="111">
        <v>45</v>
      </c>
      <c r="V6070" s="113">
        <f t="shared" si="1130"/>
        <v>970.07888888888886</v>
      </c>
      <c r="W6070" s="113">
        <f t="shared" si="1131"/>
        <v>20.921111111111145</v>
      </c>
      <c r="X6070" s="112">
        <f t="shared" si="1132"/>
        <v>20921.111111111146</v>
      </c>
      <c r="Y6070" s="111"/>
      <c r="Z6070" s="110">
        <f t="shared" si="1140"/>
        <v>44</v>
      </c>
      <c r="AA6070" s="109">
        <f t="shared" si="1133"/>
        <v>49.550000000000004</v>
      </c>
      <c r="AB6070" s="109">
        <f t="shared" si="1134"/>
        <v>49550.000000000007</v>
      </c>
      <c r="AC6070" s="108">
        <f t="shared" si="1135"/>
        <v>941.45</v>
      </c>
      <c r="AD6070" s="107">
        <f t="shared" si="1136"/>
        <v>2.2222222222222223E-2</v>
      </c>
      <c r="AE6070" s="106">
        <f t="shared" si="1137"/>
        <v>20.921111111111113</v>
      </c>
      <c r="AF6070" s="105">
        <f t="shared" si="1138"/>
        <v>41.842222222222262</v>
      </c>
      <c r="AG6070" s="105">
        <f t="shared" si="1139"/>
        <v>949.15777777777771</v>
      </c>
      <c r="AH6070" s="104"/>
      <c r="AI6070" s="104"/>
      <c r="AJ6070" s="104"/>
      <c r="AK6070" s="104"/>
      <c r="AL6070" s="104"/>
      <c r="AM6070" s="104"/>
      <c r="AN6070" s="104"/>
      <c r="AO6070" s="104"/>
      <c r="AP6070" s="104"/>
      <c r="AQ6070" s="104"/>
      <c r="AR6070" s="104"/>
      <c r="AS6070" s="104"/>
      <c r="AT6070" s="104"/>
      <c r="AU6070" s="104"/>
      <c r="AV6070" s="104"/>
      <c r="AW6070" s="104"/>
      <c r="AX6070" s="104"/>
      <c r="AY6070" s="104"/>
      <c r="AZ6070" s="104"/>
      <c r="BA6070" s="104"/>
      <c r="BB6070" s="104"/>
      <c r="BC6070" s="104"/>
      <c r="BD6070" s="104"/>
      <c r="BE6070" s="104"/>
      <c r="BF6070" s="104"/>
      <c r="BG6070" s="104"/>
      <c r="BH6070" s="104"/>
      <c r="BI6070" s="104"/>
      <c r="BJ6070" s="104"/>
      <c r="BK6070" s="104"/>
      <c r="BL6070" s="104"/>
      <c r="BM6070" s="104"/>
      <c r="BN6070" s="104"/>
      <c r="BO6070" s="104"/>
      <c r="BP6070" s="104"/>
      <c r="BQ6070" s="104"/>
      <c r="BR6070" s="104"/>
      <c r="BS6070" s="104"/>
      <c r="BT6070" s="104"/>
      <c r="BU6070" s="104"/>
      <c r="BV6070" s="104"/>
      <c r="BW6070" s="104"/>
      <c r="BX6070" s="104"/>
      <c r="BY6070" s="104"/>
      <c r="BZ6070" s="104"/>
      <c r="CA6070" s="104"/>
      <c r="CB6070" s="104"/>
      <c r="CC6070" s="104"/>
      <c r="CD6070" s="104"/>
      <c r="CE6070" s="104"/>
      <c r="CF6070" s="104"/>
      <c r="CG6070" s="104"/>
      <c r="CH6070" s="104"/>
      <c r="CI6070" s="104"/>
      <c r="CJ6070" s="104"/>
      <c r="CK6070" s="104"/>
      <c r="CL6070" s="104"/>
      <c r="CM6070" s="104"/>
      <c r="CN6070" s="104"/>
      <c r="CO6070" s="104"/>
      <c r="CP6070" s="104"/>
      <c r="CQ6070" s="104"/>
      <c r="CR6070" s="104"/>
      <c r="CS6070" s="104"/>
      <c r="CT6070" s="104"/>
      <c r="CU6070" s="104"/>
      <c r="CV6070" s="104"/>
      <c r="CW6070" s="104"/>
      <c r="CX6070" s="104"/>
      <c r="CY6070" s="104"/>
      <c r="CZ6070" s="104"/>
      <c r="DA6070" s="104"/>
      <c r="DB6070" s="104"/>
      <c r="DC6070" s="104"/>
      <c r="DD6070" s="104"/>
      <c r="DE6070" s="104"/>
      <c r="DF6070" s="104"/>
      <c r="DG6070" s="104"/>
      <c r="DH6070" s="104"/>
      <c r="DI6070" s="104"/>
      <c r="DJ6070" s="104"/>
      <c r="DK6070" s="104"/>
      <c r="DL6070" s="104"/>
      <c r="DM6070" s="104"/>
      <c r="DN6070" s="104"/>
      <c r="DO6070" s="104"/>
      <c r="DP6070" s="104"/>
      <c r="DQ6070" s="104"/>
      <c r="DR6070" s="104"/>
      <c r="DS6070" s="104"/>
      <c r="DT6070" s="104"/>
      <c r="DU6070" s="104"/>
      <c r="DV6070" s="104"/>
      <c r="DW6070" s="104"/>
      <c r="DX6070" s="104"/>
      <c r="DY6070" s="104"/>
      <c r="DZ6070" s="104"/>
      <c r="EA6070" s="104"/>
      <c r="EB6070" s="104"/>
      <c r="EC6070" s="104"/>
      <c r="ED6070" s="104"/>
      <c r="EE6070" s="104"/>
      <c r="EF6070" s="104"/>
      <c r="EG6070" s="104"/>
      <c r="EH6070" s="104"/>
      <c r="EI6070" s="104"/>
      <c r="EJ6070" s="104"/>
      <c r="EK6070" s="104"/>
      <c r="EL6070" s="104"/>
      <c r="EM6070" s="104"/>
      <c r="EN6070" s="104"/>
      <c r="EO6070" s="104"/>
      <c r="EP6070" s="104"/>
      <c r="EQ6070" s="104"/>
      <c r="ER6070" s="104"/>
      <c r="ES6070" s="104"/>
      <c r="ET6070" s="104"/>
      <c r="EU6070" s="104"/>
      <c r="EV6070" s="104"/>
      <c r="EW6070" s="104"/>
      <c r="EX6070" s="104"/>
      <c r="EY6070" s="104"/>
      <c r="EZ6070" s="104"/>
      <c r="FA6070" s="104"/>
      <c r="FB6070" s="104"/>
      <c r="FC6070" s="104"/>
      <c r="FD6070" s="104"/>
      <c r="FE6070" s="104"/>
      <c r="FF6070" s="104"/>
      <c r="FG6070" s="104"/>
      <c r="FH6070" s="104"/>
      <c r="FI6070" s="104"/>
      <c r="FJ6070" s="104"/>
      <c r="FK6070" s="104"/>
      <c r="FL6070" s="104"/>
      <c r="FM6070" s="104"/>
      <c r="FN6070" s="104"/>
      <c r="FO6070" s="104"/>
      <c r="FP6070" s="104"/>
      <c r="FQ6070" s="104"/>
      <c r="FR6070" s="104"/>
      <c r="FS6070" s="104"/>
      <c r="FT6070" s="104"/>
      <c r="FU6070" s="104"/>
      <c r="FV6070" s="104"/>
      <c r="FW6070" s="104"/>
      <c r="FX6070" s="104"/>
      <c r="FY6070" s="104"/>
      <c r="FZ6070" s="104"/>
      <c r="GA6070" s="104"/>
      <c r="GB6070" s="104"/>
      <c r="GC6070" s="104"/>
      <c r="GD6070" s="104"/>
      <c r="GE6070" s="104"/>
      <c r="GF6070" s="104"/>
      <c r="GG6070" s="104"/>
      <c r="GH6070" s="104"/>
      <c r="GI6070" s="104"/>
      <c r="GJ6070" s="104"/>
      <c r="GK6070" s="104"/>
      <c r="GL6070" s="104"/>
      <c r="GM6070" s="104"/>
      <c r="GN6070" s="104"/>
      <c r="GO6070" s="104"/>
      <c r="GP6070" s="104"/>
      <c r="GQ6070" s="104"/>
      <c r="GR6070" s="104"/>
      <c r="GS6070" s="104"/>
      <c r="GT6070" s="104"/>
      <c r="GU6070" s="104"/>
      <c r="GV6070" s="104"/>
      <c r="GW6070" s="104"/>
      <c r="GX6070" s="104"/>
      <c r="GY6070" s="104"/>
      <c r="GZ6070" s="104"/>
      <c r="HA6070" s="104"/>
      <c r="HB6070" s="104"/>
      <c r="HC6070" s="104"/>
      <c r="HD6070" s="104"/>
      <c r="HE6070" s="104"/>
      <c r="HF6070" s="104"/>
      <c r="HG6070" s="104"/>
      <c r="HH6070" s="104"/>
      <c r="HI6070" s="104"/>
      <c r="HJ6070" s="104"/>
      <c r="HK6070" s="104"/>
      <c r="HL6070" s="104"/>
      <c r="HM6070" s="104"/>
      <c r="HN6070" s="104"/>
      <c r="HO6070" s="104"/>
      <c r="HP6070" s="104"/>
      <c r="HQ6070" s="104"/>
      <c r="HR6070" s="104"/>
      <c r="HS6070" s="104"/>
      <c r="HT6070" s="104"/>
      <c r="HU6070" s="104"/>
      <c r="HV6070" s="104"/>
      <c r="HW6070" s="104"/>
      <c r="HX6070" s="104"/>
      <c r="HY6070" s="104"/>
      <c r="HZ6070" s="104"/>
      <c r="IA6070" s="104"/>
      <c r="IB6070" s="104"/>
      <c r="IC6070" s="104"/>
      <c r="ID6070" s="104"/>
      <c r="IE6070" s="104"/>
      <c r="IF6070" s="104"/>
      <c r="IG6070" s="104"/>
      <c r="IH6070" s="104"/>
      <c r="II6070" s="104"/>
      <c r="IJ6070" s="104"/>
      <c r="IK6070" s="104"/>
      <c r="IL6070" s="104"/>
      <c r="IM6070" s="104"/>
      <c r="IN6070" s="104"/>
      <c r="IO6070" s="104"/>
      <c r="IP6070" s="104"/>
      <c r="IQ6070" s="104"/>
      <c r="IR6070" s="104"/>
      <c r="IS6070" s="104"/>
      <c r="IT6070" s="104"/>
      <c r="IU6070" s="104"/>
      <c r="IV6070" s="104"/>
      <c r="IW6070" s="104"/>
      <c r="IX6070" s="104"/>
      <c r="IY6070" s="104"/>
      <c r="IZ6070" s="104"/>
      <c r="JA6070" s="104"/>
      <c r="JB6070" s="104"/>
      <c r="JC6070" s="104"/>
      <c r="JD6070" s="104"/>
      <c r="JE6070" s="104"/>
      <c r="JF6070" s="104"/>
      <c r="JG6070" s="104"/>
      <c r="JH6070" s="104"/>
      <c r="JI6070" s="104"/>
      <c r="JJ6070" s="104"/>
      <c r="JK6070" s="104"/>
      <c r="JL6070" s="104"/>
      <c r="JM6070" s="104"/>
      <c r="JN6070" s="104"/>
      <c r="JO6070" s="104"/>
      <c r="JP6070" s="104"/>
      <c r="JQ6070" s="104"/>
      <c r="JR6070" s="104"/>
      <c r="JS6070" s="104"/>
      <c r="JT6070" s="104"/>
      <c r="JU6070" s="104"/>
      <c r="JV6070" s="104"/>
      <c r="JW6070" s="104"/>
      <c r="JX6070" s="104"/>
      <c r="JY6070" s="104"/>
      <c r="JZ6070" s="104"/>
      <c r="KA6070" s="104"/>
      <c r="KB6070" s="104"/>
      <c r="KC6070" s="104"/>
      <c r="KD6070" s="104"/>
      <c r="KE6070" s="104"/>
      <c r="KF6070" s="104"/>
      <c r="KG6070" s="104"/>
      <c r="KH6070" s="104"/>
      <c r="KI6070" s="104"/>
      <c r="KJ6070" s="104"/>
      <c r="KK6070" s="104"/>
      <c r="KL6070" s="104"/>
      <c r="KM6070" s="104"/>
      <c r="KN6070" s="104"/>
      <c r="KO6070" s="104"/>
      <c r="KP6070" s="104"/>
      <c r="KQ6070" s="104"/>
      <c r="KR6070" s="104"/>
      <c r="KS6070" s="104"/>
      <c r="KT6070" s="104"/>
      <c r="KU6070" s="104"/>
      <c r="KV6070" s="104"/>
      <c r="KW6070" s="104"/>
      <c r="KX6070" s="104"/>
      <c r="KY6070" s="104"/>
      <c r="KZ6070" s="104"/>
      <c r="LA6070" s="104"/>
      <c r="LB6070" s="104"/>
      <c r="LC6070" s="104"/>
      <c r="LD6070" s="104"/>
      <c r="LE6070" s="104"/>
      <c r="LF6070" s="104"/>
      <c r="LG6070" s="104"/>
      <c r="LH6070" s="104"/>
      <c r="LI6070" s="104"/>
      <c r="LJ6070" s="104"/>
      <c r="LK6070" s="104"/>
      <c r="LL6070" s="104"/>
      <c r="LM6070" s="104"/>
      <c r="LN6070" s="104"/>
      <c r="LO6070" s="104"/>
      <c r="LP6070" s="104"/>
      <c r="LQ6070" s="104"/>
      <c r="LR6070" s="104"/>
      <c r="LS6070" s="104"/>
      <c r="LT6070" s="104"/>
      <c r="LU6070" s="104"/>
      <c r="LV6070" s="104"/>
      <c r="LW6070" s="104"/>
      <c r="LX6070" s="104"/>
      <c r="LY6070" s="104"/>
      <c r="LZ6070" s="104"/>
      <c r="MA6070" s="104"/>
      <c r="MB6070" s="104"/>
      <c r="MC6070" s="104"/>
      <c r="MD6070" s="104"/>
      <c r="ME6070" s="104"/>
      <c r="MF6070" s="104"/>
      <c r="MG6070" s="104"/>
      <c r="MH6070" s="104"/>
      <c r="MI6070" s="104"/>
      <c r="MJ6070" s="104"/>
      <c r="MK6070" s="104"/>
      <c r="ML6070" s="104"/>
      <c r="MM6070" s="104"/>
      <c r="MN6070" s="104"/>
      <c r="MO6070" s="104"/>
      <c r="MP6070" s="104"/>
      <c r="MQ6070" s="104"/>
      <c r="MR6070" s="104"/>
      <c r="MS6070" s="104"/>
      <c r="MT6070" s="104"/>
      <c r="MU6070" s="104"/>
      <c r="MV6070" s="104"/>
      <c r="MW6070" s="104"/>
      <c r="MX6070" s="104"/>
      <c r="MY6070" s="104"/>
      <c r="MZ6070" s="104"/>
      <c r="NA6070" s="104"/>
      <c r="NB6070" s="104"/>
      <c r="NC6070" s="104"/>
      <c r="ND6070" s="104"/>
      <c r="NE6070" s="104"/>
      <c r="NF6070" s="104"/>
      <c r="NG6070" s="104"/>
      <c r="NH6070" s="104"/>
      <c r="NI6070" s="104"/>
      <c r="NJ6070" s="104"/>
      <c r="NK6070" s="104"/>
      <c r="NL6070" s="104"/>
      <c r="NM6070" s="104"/>
      <c r="NN6070" s="104"/>
      <c r="NO6070" s="104"/>
      <c r="NP6070" s="104"/>
      <c r="NQ6070" s="104"/>
      <c r="NR6070" s="104"/>
      <c r="NS6070" s="104"/>
      <c r="NT6070" s="104"/>
      <c r="NU6070" s="104"/>
      <c r="NV6070" s="104"/>
      <c r="NW6070" s="104"/>
      <c r="NX6070" s="104"/>
      <c r="NY6070" s="104"/>
      <c r="NZ6070" s="104"/>
      <c r="OA6070" s="104"/>
      <c r="OB6070" s="104"/>
      <c r="OC6070" s="104"/>
      <c r="OD6070" s="104"/>
      <c r="OE6070" s="104"/>
      <c r="OF6070" s="104"/>
      <c r="OG6070" s="104"/>
      <c r="OH6070" s="104"/>
      <c r="OI6070" s="104"/>
      <c r="OJ6070" s="104"/>
      <c r="OK6070" s="104"/>
      <c r="OL6070" s="104"/>
      <c r="OM6070" s="104"/>
      <c r="ON6070" s="104"/>
      <c r="OO6070" s="104"/>
      <c r="OP6070" s="104"/>
      <c r="OQ6070" s="104"/>
      <c r="OR6070" s="104"/>
      <c r="OS6070" s="104"/>
      <c r="OT6070" s="104"/>
      <c r="OU6070" s="104"/>
      <c r="OV6070" s="104"/>
      <c r="OW6070" s="104"/>
      <c r="OX6070" s="104"/>
      <c r="OY6070" s="104"/>
      <c r="OZ6070" s="104"/>
      <c r="PA6070" s="104"/>
      <c r="PB6070" s="104"/>
      <c r="PC6070" s="104"/>
      <c r="PD6070" s="104"/>
      <c r="PE6070" s="104"/>
      <c r="PF6070" s="104"/>
      <c r="PG6070" s="104"/>
      <c r="PH6070" s="104"/>
      <c r="PI6070" s="104"/>
      <c r="PJ6070" s="104"/>
      <c r="PK6070" s="104"/>
      <c r="PL6070" s="104"/>
      <c r="PM6070" s="104"/>
      <c r="PN6070" s="104"/>
      <c r="PO6070" s="104"/>
      <c r="PP6070" s="104"/>
      <c r="PQ6070" s="104"/>
      <c r="PR6070" s="104"/>
      <c r="PS6070" s="104"/>
      <c r="PT6070" s="104"/>
      <c r="PU6070" s="104"/>
      <c r="PV6070" s="104"/>
      <c r="PW6070" s="104"/>
      <c r="PX6070" s="104"/>
      <c r="PY6070" s="104"/>
      <c r="PZ6070" s="104"/>
      <c r="QA6070" s="104"/>
      <c r="QB6070" s="104"/>
      <c r="QC6070" s="104"/>
      <c r="QD6070" s="104"/>
      <c r="QE6070" s="104"/>
      <c r="QF6070" s="104"/>
      <c r="QG6070" s="104"/>
      <c r="QH6070" s="104"/>
      <c r="QI6070" s="104"/>
      <c r="QJ6070" s="104"/>
      <c r="QK6070" s="104"/>
      <c r="QL6070" s="104"/>
      <c r="QM6070" s="104"/>
      <c r="QN6070" s="104"/>
      <c r="QO6070" s="104"/>
      <c r="QP6070" s="104"/>
      <c r="QQ6070" s="104"/>
      <c r="QR6070" s="104"/>
      <c r="QS6070" s="104"/>
      <c r="QT6070" s="104"/>
      <c r="QU6070" s="104"/>
      <c r="QV6070" s="104"/>
      <c r="QW6070" s="104"/>
      <c r="QX6070" s="104"/>
      <c r="QY6070" s="104"/>
      <c r="QZ6070" s="104"/>
      <c r="RA6070" s="104"/>
      <c r="RB6070" s="104"/>
      <c r="RC6070" s="104"/>
      <c r="RD6070" s="104"/>
      <c r="RE6070" s="104"/>
      <c r="RF6070" s="104"/>
      <c r="RG6070" s="104"/>
      <c r="RH6070" s="104"/>
      <c r="RI6070" s="104"/>
      <c r="RJ6070" s="104"/>
      <c r="RK6070" s="104"/>
      <c r="RL6070" s="104"/>
      <c r="RM6070" s="104"/>
      <c r="RN6070" s="104"/>
      <c r="RO6070" s="104"/>
      <c r="RP6070" s="104"/>
      <c r="RQ6070" s="104"/>
      <c r="RR6070" s="104"/>
      <c r="RS6070" s="104"/>
      <c r="RT6070" s="104"/>
      <c r="RU6070" s="104"/>
      <c r="RV6070" s="104"/>
      <c r="RW6070" s="104"/>
      <c r="RX6070" s="104"/>
      <c r="RY6070" s="104"/>
      <c r="RZ6070" s="104"/>
      <c r="SA6070" s="104"/>
      <c r="SB6070" s="104"/>
      <c r="SC6070" s="104"/>
      <c r="SD6070" s="104"/>
      <c r="SE6070" s="104"/>
      <c r="SF6070" s="104"/>
      <c r="SG6070" s="104"/>
      <c r="SH6070" s="104"/>
      <c r="SI6070" s="104"/>
      <c r="SJ6070" s="104"/>
      <c r="SK6070" s="104"/>
      <c r="SL6070" s="104"/>
      <c r="SM6070" s="104"/>
      <c r="SN6070" s="104"/>
      <c r="SO6070" s="104"/>
      <c r="SP6070" s="104"/>
      <c r="SQ6070" s="104"/>
      <c r="SR6070" s="104"/>
      <c r="SS6070" s="104"/>
      <c r="ST6070" s="104"/>
      <c r="SU6070" s="104"/>
      <c r="SV6070" s="104"/>
      <c r="SW6070" s="104"/>
      <c r="SX6070" s="104"/>
      <c r="SY6070" s="104"/>
      <c r="SZ6070" s="104"/>
      <c r="TA6070" s="104"/>
      <c r="TB6070" s="104"/>
      <c r="TC6070" s="104"/>
      <c r="TD6070" s="104"/>
      <c r="TE6070" s="104"/>
      <c r="TF6070" s="104"/>
      <c r="TG6070" s="104"/>
      <c r="TH6070" s="104"/>
      <c r="TI6070" s="104"/>
      <c r="TJ6070" s="104"/>
      <c r="TK6070" s="104"/>
      <c r="TL6070" s="104"/>
      <c r="TM6070" s="104"/>
      <c r="TN6070" s="104"/>
      <c r="TO6070" s="104"/>
      <c r="TP6070" s="104"/>
      <c r="TQ6070" s="104"/>
      <c r="TR6070" s="104"/>
      <c r="TS6070" s="104"/>
      <c r="TT6070" s="104"/>
      <c r="TU6070" s="104"/>
      <c r="TV6070" s="104"/>
      <c r="TW6070" s="104"/>
      <c r="TX6070" s="104"/>
      <c r="TY6070" s="104"/>
      <c r="TZ6070" s="104"/>
      <c r="UA6070" s="104"/>
      <c r="UB6070" s="104"/>
      <c r="UC6070" s="104"/>
      <c r="UD6070" s="104"/>
      <c r="UE6070" s="104"/>
      <c r="UF6070" s="104"/>
      <c r="UG6070" s="104"/>
      <c r="UH6070" s="104"/>
      <c r="UI6070" s="104"/>
      <c r="UJ6070" s="104"/>
      <c r="UK6070" s="104"/>
      <c r="UL6070" s="104"/>
      <c r="UM6070" s="104"/>
      <c r="UN6070" s="104"/>
      <c r="UO6070" s="104"/>
      <c r="UP6070" s="104"/>
      <c r="UQ6070" s="104"/>
      <c r="UR6070" s="104"/>
      <c r="US6070" s="104"/>
      <c r="UT6070" s="104"/>
      <c r="UU6070" s="104"/>
      <c r="UV6070" s="104"/>
      <c r="UW6070" s="104"/>
      <c r="UX6070" s="104"/>
      <c r="UY6070" s="104"/>
      <c r="UZ6070" s="104"/>
      <c r="VA6070" s="104"/>
      <c r="VB6070" s="104"/>
      <c r="VC6070" s="104"/>
      <c r="VD6070" s="104"/>
      <c r="VE6070" s="104"/>
      <c r="VF6070" s="104"/>
      <c r="VG6070" s="104"/>
      <c r="VH6070" s="104"/>
      <c r="VI6070" s="104"/>
      <c r="VJ6070" s="104"/>
      <c r="VK6070" s="104"/>
      <c r="VL6070" s="104"/>
      <c r="VM6070" s="104"/>
      <c r="VN6070" s="104"/>
      <c r="VO6070" s="104"/>
      <c r="VP6070" s="104"/>
      <c r="VQ6070" s="104"/>
      <c r="VR6070" s="104"/>
      <c r="VS6070" s="104"/>
      <c r="VT6070" s="104"/>
      <c r="VU6070" s="104"/>
      <c r="VV6070" s="104"/>
      <c r="VW6070" s="104"/>
      <c r="VX6070" s="104"/>
      <c r="VY6070" s="104"/>
      <c r="VZ6070" s="104"/>
      <c r="WA6070" s="104"/>
      <c r="WB6070" s="104"/>
      <c r="WC6070" s="104"/>
      <c r="WD6070" s="104"/>
      <c r="WE6070" s="104"/>
      <c r="WF6070" s="104"/>
      <c r="WG6070" s="104"/>
      <c r="WH6070" s="104"/>
      <c r="WI6070" s="104"/>
      <c r="WJ6070" s="104"/>
      <c r="WK6070" s="104"/>
      <c r="WL6070" s="104"/>
      <c r="WM6070" s="104"/>
      <c r="WN6070" s="104"/>
      <c r="WO6070" s="104"/>
      <c r="WP6070" s="104"/>
      <c r="WQ6070" s="104"/>
      <c r="WR6070" s="104"/>
      <c r="WS6070" s="104"/>
      <c r="WT6070" s="104"/>
      <c r="WU6070" s="104"/>
      <c r="WV6070" s="104"/>
      <c r="WW6070" s="104"/>
      <c r="WX6070" s="104"/>
      <c r="WY6070" s="104"/>
      <c r="WZ6070" s="104"/>
      <c r="XA6070" s="104"/>
      <c r="XB6070" s="104"/>
      <c r="XC6070" s="104"/>
      <c r="XD6070" s="104"/>
      <c r="XE6070" s="104"/>
      <c r="XF6070" s="104"/>
      <c r="XG6070" s="104"/>
      <c r="XH6070" s="104"/>
      <c r="XI6070" s="104"/>
      <c r="XJ6070" s="104"/>
      <c r="XK6070" s="104"/>
      <c r="XL6070" s="104"/>
      <c r="XM6070" s="104"/>
      <c r="XN6070" s="104"/>
      <c r="XO6070" s="104"/>
      <c r="XP6070" s="104"/>
      <c r="XQ6070" s="104"/>
      <c r="XR6070" s="104"/>
      <c r="XS6070" s="104"/>
      <c r="XT6070" s="104"/>
      <c r="XU6070" s="104"/>
      <c r="XV6070" s="104"/>
      <c r="XW6070" s="104"/>
      <c r="XX6070" s="104"/>
      <c r="XY6070" s="104"/>
      <c r="XZ6070" s="104"/>
      <c r="YA6070" s="104"/>
      <c r="YB6070" s="104"/>
      <c r="YC6070" s="104"/>
      <c r="YD6070" s="104"/>
      <c r="YE6070" s="104"/>
      <c r="YF6070" s="104"/>
      <c r="YG6070" s="104"/>
      <c r="YH6070" s="104"/>
      <c r="YI6070" s="104"/>
      <c r="YJ6070" s="104"/>
      <c r="YK6070" s="104"/>
      <c r="YL6070" s="104"/>
      <c r="YM6070" s="104"/>
      <c r="YN6070" s="104"/>
      <c r="YO6070" s="104"/>
      <c r="YP6070" s="104"/>
      <c r="YQ6070" s="104"/>
      <c r="YR6070" s="104"/>
      <c r="YS6070" s="104"/>
      <c r="YT6070" s="104"/>
      <c r="YU6070" s="104"/>
      <c r="YV6070" s="104"/>
      <c r="YW6070" s="104"/>
      <c r="YX6070" s="104"/>
      <c r="YY6070" s="104"/>
      <c r="YZ6070" s="104"/>
      <c r="ZA6070" s="104"/>
      <c r="ZB6070" s="104"/>
      <c r="ZC6070" s="104"/>
      <c r="ZD6070" s="104"/>
      <c r="ZE6070" s="104"/>
      <c r="ZF6070" s="104"/>
      <c r="ZG6070" s="104"/>
      <c r="ZH6070" s="104"/>
      <c r="ZI6070" s="104"/>
      <c r="ZJ6070" s="104"/>
      <c r="ZK6070" s="104"/>
      <c r="ZL6070" s="104"/>
      <c r="ZM6070" s="104"/>
      <c r="ZN6070" s="104"/>
      <c r="ZO6070" s="104"/>
      <c r="ZP6070" s="104"/>
      <c r="ZQ6070" s="104"/>
      <c r="ZR6070" s="104"/>
      <c r="ZS6070" s="104"/>
      <c r="ZT6070" s="104"/>
      <c r="ZU6070" s="104"/>
      <c r="ZV6070" s="104"/>
      <c r="ZW6070" s="104"/>
      <c r="ZX6070" s="104"/>
      <c r="ZY6070" s="104"/>
      <c r="ZZ6070" s="104"/>
      <c r="AAA6070" s="104"/>
      <c r="AAB6070" s="104"/>
      <c r="AAC6070" s="104"/>
      <c r="AAD6070" s="104"/>
      <c r="AAE6070" s="104"/>
      <c r="AAF6070" s="104"/>
      <c r="AAG6070" s="104"/>
      <c r="AAH6070" s="104"/>
      <c r="AAI6070" s="104"/>
      <c r="AAJ6070" s="104"/>
      <c r="AAK6070" s="104"/>
      <c r="AAL6070" s="104"/>
      <c r="AAM6070" s="104"/>
      <c r="AAN6070" s="104"/>
      <c r="AAO6070" s="104"/>
      <c r="AAP6070" s="104"/>
      <c r="AAQ6070" s="104"/>
      <c r="AAR6070" s="104"/>
      <c r="AAS6070" s="104"/>
      <c r="AAT6070" s="104"/>
      <c r="AAU6070" s="104"/>
      <c r="AAV6070" s="104"/>
      <c r="AAW6070" s="104"/>
      <c r="AAX6070" s="104"/>
      <c r="AAY6070" s="104"/>
      <c r="AAZ6070" s="104"/>
      <c r="ABA6070" s="104"/>
      <c r="ABB6070" s="104"/>
      <c r="ABC6070" s="104"/>
      <c r="ABD6070" s="104"/>
      <c r="ABE6070" s="104"/>
      <c r="ABF6070" s="104"/>
      <c r="ABG6070" s="104"/>
      <c r="ABH6070" s="104"/>
      <c r="ABI6070" s="104"/>
      <c r="ABJ6070" s="104"/>
      <c r="ABK6070" s="104"/>
      <c r="ABL6070" s="104"/>
      <c r="ABM6070" s="104"/>
      <c r="ABN6070" s="104"/>
      <c r="ABO6070" s="104"/>
      <c r="ABP6070" s="104"/>
      <c r="ABQ6070" s="104"/>
      <c r="ABR6070" s="104"/>
      <c r="ABS6070" s="104"/>
      <c r="ABT6070" s="104"/>
      <c r="ABU6070" s="104"/>
      <c r="ABV6070" s="104"/>
      <c r="ABW6070" s="104"/>
      <c r="ABX6070" s="104"/>
      <c r="ABY6070" s="104"/>
      <c r="ABZ6070" s="104"/>
      <c r="ACA6070" s="104"/>
      <c r="ACB6070" s="104"/>
      <c r="ACC6070" s="104"/>
      <c r="ACD6070" s="104"/>
      <c r="ACE6070" s="104"/>
      <c r="ACF6070" s="104"/>
      <c r="ACG6070" s="104"/>
      <c r="ACH6070" s="104"/>
      <c r="ACI6070" s="104"/>
      <c r="ACJ6070" s="104"/>
      <c r="ACK6070" s="104"/>
      <c r="ACL6070" s="104"/>
      <c r="ACM6070" s="104"/>
      <c r="ACN6070" s="104"/>
      <c r="ACO6070" s="104"/>
      <c r="ACP6070" s="104"/>
      <c r="ACQ6070" s="104"/>
      <c r="ACR6070" s="104"/>
      <c r="ACS6070" s="104"/>
      <c r="ACT6070" s="104"/>
      <c r="ACU6070" s="104"/>
      <c r="ACV6070" s="104"/>
      <c r="ACW6070" s="104"/>
      <c r="ACX6070" s="104"/>
      <c r="ACY6070" s="104"/>
      <c r="ACZ6070" s="104"/>
      <c r="ADA6070" s="104"/>
      <c r="ADB6070" s="104"/>
      <c r="ADC6070" s="104"/>
      <c r="ADD6070" s="104"/>
      <c r="ADE6070" s="104"/>
      <c r="ADF6070" s="104"/>
      <c r="ADG6070" s="104"/>
      <c r="ADH6070" s="104"/>
      <c r="ADI6070" s="104"/>
      <c r="ADJ6070" s="104"/>
      <c r="ADK6070" s="104"/>
      <c r="ADL6070" s="104"/>
      <c r="ADM6070" s="104"/>
      <c r="ADN6070" s="104"/>
      <c r="ADO6070" s="104"/>
      <c r="ADP6070" s="104"/>
      <c r="ADQ6070" s="104"/>
      <c r="ADR6070" s="104"/>
      <c r="ADS6070" s="104"/>
      <c r="ADT6070" s="104"/>
      <c r="ADU6070" s="104"/>
      <c r="ADV6070" s="104"/>
      <c r="ADW6070" s="104"/>
      <c r="ADX6070" s="104"/>
      <c r="ADY6070" s="104"/>
      <c r="ADZ6070" s="104"/>
      <c r="AEA6070" s="104"/>
      <c r="AEB6070" s="104"/>
      <c r="AEC6070" s="104"/>
      <c r="AED6070" s="104"/>
      <c r="AEE6070" s="104"/>
      <c r="AEF6070" s="104"/>
      <c r="AEG6070" s="104"/>
      <c r="AEH6070" s="104"/>
      <c r="AEI6070" s="104"/>
      <c r="AEJ6070" s="104"/>
      <c r="AEK6070" s="104"/>
      <c r="AEL6070" s="104"/>
      <c r="AEM6070" s="104"/>
      <c r="AEN6070" s="104"/>
      <c r="AEO6070" s="104"/>
      <c r="AEP6070" s="104"/>
      <c r="AEQ6070" s="104"/>
      <c r="AER6070" s="104"/>
      <c r="AES6070" s="104"/>
      <c r="AET6070" s="104"/>
      <c r="AEU6070" s="104"/>
      <c r="AEV6070" s="104"/>
      <c r="AEW6070" s="104"/>
      <c r="AEX6070" s="104"/>
      <c r="AEY6070" s="104"/>
      <c r="AEZ6070" s="104"/>
      <c r="AFA6070" s="104"/>
      <c r="AFB6070" s="104"/>
      <c r="AFC6070" s="104"/>
      <c r="AFD6070" s="104"/>
      <c r="AFE6070" s="104"/>
      <c r="AFF6070" s="104"/>
      <c r="AFG6070" s="104"/>
      <c r="AFH6070" s="104"/>
      <c r="AFI6070" s="104"/>
      <c r="AFJ6070" s="104"/>
      <c r="AFK6070" s="104"/>
      <c r="AFL6070" s="104"/>
      <c r="AFM6070" s="104"/>
      <c r="AFN6070" s="104"/>
      <c r="AFO6070" s="104"/>
      <c r="AFP6070" s="104"/>
      <c r="AFQ6070" s="104"/>
      <c r="AFR6070" s="104"/>
      <c r="AFS6070" s="104"/>
      <c r="AFT6070" s="104"/>
      <c r="AFU6070" s="104"/>
      <c r="AFV6070" s="104"/>
      <c r="AFW6070" s="104"/>
      <c r="AFX6070" s="104"/>
      <c r="AFY6070" s="104"/>
      <c r="AFZ6070" s="104"/>
      <c r="AGA6070" s="104"/>
      <c r="AGB6070" s="104"/>
      <c r="AGC6070" s="104"/>
      <c r="AGD6070" s="104"/>
      <c r="AGE6070" s="104"/>
      <c r="AGF6070" s="104"/>
      <c r="AGG6070" s="104"/>
      <c r="AGH6070" s="104"/>
      <c r="AGI6070" s="104"/>
      <c r="AGJ6070" s="104"/>
      <c r="AGK6070" s="104"/>
      <c r="AGL6070" s="104"/>
      <c r="AGM6070" s="104"/>
      <c r="AGN6070" s="104"/>
      <c r="AGO6070" s="104"/>
      <c r="AGP6070" s="104"/>
      <c r="AGQ6070" s="104"/>
      <c r="AGR6070" s="104"/>
      <c r="AGS6070" s="104"/>
      <c r="AGT6070" s="104"/>
      <c r="AGU6070" s="104"/>
      <c r="AGV6070" s="104"/>
      <c r="AGW6070" s="104"/>
      <c r="AGX6070" s="104"/>
      <c r="AGY6070" s="104"/>
      <c r="AGZ6070" s="104"/>
      <c r="AHA6070" s="104"/>
      <c r="AHB6070" s="104"/>
      <c r="AHC6070" s="104"/>
      <c r="AHD6070" s="104"/>
      <c r="AHE6070" s="104"/>
      <c r="AHF6070" s="104"/>
      <c r="AHG6070" s="104"/>
      <c r="AHH6070" s="104"/>
      <c r="AHI6070" s="104"/>
      <c r="AHJ6070" s="104"/>
      <c r="AHK6070" s="104"/>
      <c r="AHL6070" s="104"/>
      <c r="AHM6070" s="104"/>
      <c r="AHN6070" s="104"/>
      <c r="AHO6070" s="104"/>
      <c r="AHP6070" s="104"/>
      <c r="AHQ6070" s="104"/>
      <c r="AHR6070" s="104"/>
      <c r="AHS6070" s="104"/>
      <c r="AHT6070" s="104"/>
      <c r="AHU6070" s="104"/>
      <c r="AHV6070" s="104"/>
      <c r="AHW6070" s="104"/>
      <c r="AHX6070" s="104"/>
      <c r="AHY6070" s="104"/>
      <c r="AHZ6070" s="104"/>
      <c r="AIA6070" s="104"/>
      <c r="AIB6070" s="104"/>
      <c r="AIC6070" s="104"/>
      <c r="AID6070" s="104"/>
      <c r="AIE6070" s="104"/>
      <c r="AIF6070" s="104"/>
      <c r="AIG6070" s="104"/>
      <c r="AIH6070" s="104"/>
      <c r="AII6070" s="104"/>
      <c r="AIJ6070" s="104"/>
      <c r="AIK6070" s="104"/>
      <c r="AIL6070" s="104"/>
      <c r="AIM6070" s="104"/>
      <c r="AIN6070" s="104"/>
      <c r="AIO6070" s="104"/>
      <c r="AIP6070" s="104"/>
      <c r="AIQ6070" s="104"/>
      <c r="AIR6070" s="104"/>
      <c r="AIS6070" s="104"/>
      <c r="AIT6070" s="104"/>
      <c r="AIU6070" s="104"/>
      <c r="AIV6070" s="104"/>
      <c r="AIW6070" s="104"/>
      <c r="AIX6070" s="104"/>
      <c r="AIY6070" s="104"/>
      <c r="AIZ6070" s="104"/>
      <c r="AJA6070" s="104"/>
      <c r="AJB6070" s="104"/>
      <c r="AJC6070" s="104"/>
      <c r="AJD6070" s="104"/>
      <c r="AJE6070" s="104"/>
      <c r="AJF6070" s="104"/>
      <c r="AJG6070" s="104"/>
      <c r="AJH6070" s="104"/>
      <c r="AJI6070" s="104"/>
      <c r="AJJ6070" s="104"/>
      <c r="AJK6070" s="104"/>
      <c r="AJL6070" s="104"/>
      <c r="AJM6070" s="104"/>
      <c r="AJN6070" s="104"/>
      <c r="AJO6070" s="104"/>
      <c r="AJP6070" s="104"/>
      <c r="AJQ6070" s="104"/>
      <c r="AJR6070" s="104"/>
      <c r="AJS6070" s="104"/>
      <c r="AJT6070" s="104"/>
      <c r="AJU6070" s="104"/>
      <c r="AJV6070" s="104"/>
      <c r="AJW6070" s="104"/>
      <c r="AJX6070" s="104"/>
      <c r="AJY6070" s="104"/>
      <c r="AJZ6070" s="104"/>
      <c r="AKA6070" s="104"/>
      <c r="AKB6070" s="104"/>
      <c r="AKC6070" s="104"/>
      <c r="AKD6070" s="104"/>
      <c r="AKE6070" s="104"/>
      <c r="AKF6070" s="104"/>
      <c r="AKG6070" s="104"/>
      <c r="AKH6070" s="104"/>
      <c r="AKI6070" s="104"/>
      <c r="AKJ6070" s="104"/>
      <c r="AKK6070" s="104"/>
      <c r="AKL6070" s="104"/>
      <c r="AKM6070" s="104"/>
      <c r="AKN6070" s="104"/>
      <c r="AKO6070" s="104"/>
      <c r="AKP6070" s="104"/>
      <c r="AKQ6070" s="104"/>
      <c r="AKR6070" s="104"/>
      <c r="AKS6070" s="104"/>
      <c r="AKT6070" s="104"/>
      <c r="AKU6070" s="104"/>
      <c r="AKV6070" s="104"/>
      <c r="AKW6070" s="104"/>
      <c r="AKX6070" s="104"/>
      <c r="AKY6070" s="104"/>
      <c r="AKZ6070" s="104"/>
      <c r="ALA6070" s="104"/>
      <c r="ALB6070" s="104"/>
      <c r="ALC6070" s="104"/>
      <c r="ALD6070" s="104"/>
      <c r="ALE6070" s="104"/>
      <c r="ALF6070" s="104"/>
      <c r="ALG6070" s="104"/>
      <c r="ALH6070" s="104"/>
      <c r="ALI6070" s="104"/>
      <c r="ALJ6070" s="104"/>
      <c r="ALK6070" s="104"/>
      <c r="ALL6070" s="104"/>
      <c r="ALM6070" s="104"/>
      <c r="ALN6070" s="104"/>
      <c r="ALO6070" s="104"/>
      <c r="ALP6070" s="104"/>
      <c r="ALQ6070" s="104"/>
      <c r="ALR6070" s="104"/>
      <c r="ALS6070" s="104"/>
      <c r="ALT6070" s="104"/>
      <c r="ALU6070" s="104"/>
      <c r="ALV6070" s="104"/>
      <c r="ALW6070" s="104"/>
      <c r="ALX6070" s="104"/>
      <c r="ALY6070" s="104"/>
      <c r="ALZ6070" s="104"/>
      <c r="AMA6070" s="104"/>
      <c r="AMB6070" s="104"/>
      <c r="AMC6070" s="104"/>
      <c r="AMD6070" s="104"/>
      <c r="AME6070" s="104"/>
      <c r="AMF6070" s="104"/>
      <c r="AMG6070" s="104"/>
      <c r="AMH6070" s="104"/>
      <c r="AMI6070" s="104"/>
      <c r="AMJ6070" s="104"/>
      <c r="AMK6070" s="104"/>
      <c r="AML6070" s="104"/>
      <c r="AMM6070" s="104"/>
      <c r="AMN6070" s="104"/>
      <c r="AMO6070" s="104"/>
    </row>
    <row r="6071" spans="1:1029" s="88" customFormat="1" x14ac:dyDescent="0.35">
      <c r="A6071" s="21">
        <v>10141103</v>
      </c>
      <c r="B6071" s="21" t="s">
        <v>496</v>
      </c>
      <c r="C6071" s="115" t="s">
        <v>495</v>
      </c>
      <c r="D6071" s="21"/>
      <c r="E6071" s="114" t="str">
        <f t="shared" si="1129"/>
        <v xml:space="preserve">TRANSFORMADOR AUXILIAR MARCA:EFACEC CTM 66kV </v>
      </c>
      <c r="F6071" s="21"/>
      <c r="G6071" s="21" t="s">
        <v>286</v>
      </c>
      <c r="H6071" s="21" t="s">
        <v>494</v>
      </c>
      <c r="I6071" s="21"/>
      <c r="J6071" s="21"/>
      <c r="K6071" s="21" t="s">
        <v>285</v>
      </c>
      <c r="L6071" s="21" t="s">
        <v>284</v>
      </c>
      <c r="M6071" s="21">
        <v>315</v>
      </c>
      <c r="N6071" s="21">
        <v>33</v>
      </c>
      <c r="O6071" s="21">
        <v>0.4</v>
      </c>
      <c r="P6071" s="21">
        <v>3</v>
      </c>
      <c r="Q6071" s="21">
        <v>2016</v>
      </c>
      <c r="R6071" s="21" t="s">
        <v>27</v>
      </c>
      <c r="S6071" s="21" t="s">
        <v>512</v>
      </c>
      <c r="T6071" s="116">
        <v>1039</v>
      </c>
      <c r="U6071" s="111">
        <v>45</v>
      </c>
      <c r="V6071" s="113">
        <f t="shared" si="1130"/>
        <v>1017.0655555555555</v>
      </c>
      <c r="W6071" s="113">
        <f t="shared" si="1131"/>
        <v>21.934444444444466</v>
      </c>
      <c r="X6071" s="112">
        <f t="shared" si="1132"/>
        <v>21934.444444444467</v>
      </c>
      <c r="Y6071" s="111"/>
      <c r="Z6071" s="110">
        <f t="shared" si="1140"/>
        <v>44</v>
      </c>
      <c r="AA6071" s="109">
        <f t="shared" si="1133"/>
        <v>51.95</v>
      </c>
      <c r="AB6071" s="109">
        <f t="shared" si="1134"/>
        <v>51950</v>
      </c>
      <c r="AC6071" s="108">
        <f t="shared" si="1135"/>
        <v>987.05</v>
      </c>
      <c r="AD6071" s="107">
        <f t="shared" si="1136"/>
        <v>2.2222222222222223E-2</v>
      </c>
      <c r="AE6071" s="106">
        <f t="shared" si="1137"/>
        <v>21.934444444444445</v>
      </c>
      <c r="AF6071" s="105">
        <f t="shared" si="1138"/>
        <v>43.868888888888911</v>
      </c>
      <c r="AG6071" s="105">
        <f t="shared" si="1139"/>
        <v>995.13111111111107</v>
      </c>
      <c r="AH6071" s="104"/>
      <c r="AI6071" s="104"/>
      <c r="AJ6071" s="104"/>
      <c r="AK6071" s="104"/>
      <c r="AL6071" s="104"/>
      <c r="AM6071" s="104"/>
      <c r="AN6071" s="104"/>
      <c r="AO6071" s="104"/>
      <c r="AP6071" s="104"/>
      <c r="AQ6071" s="104"/>
      <c r="AR6071" s="104"/>
      <c r="AS6071" s="104"/>
      <c r="AT6071" s="104"/>
      <c r="AU6071" s="104"/>
      <c r="AV6071" s="104"/>
      <c r="AW6071" s="104"/>
      <c r="AX6071" s="104"/>
      <c r="AY6071" s="104"/>
      <c r="AZ6071" s="104"/>
      <c r="BA6071" s="104"/>
      <c r="BB6071" s="104"/>
      <c r="BC6071" s="104"/>
      <c r="BD6071" s="104"/>
      <c r="BE6071" s="104"/>
      <c r="BF6071" s="104"/>
      <c r="BG6071" s="104"/>
      <c r="BH6071" s="104"/>
      <c r="BI6071" s="104"/>
      <c r="BJ6071" s="104"/>
      <c r="BK6071" s="104"/>
      <c r="BL6071" s="104"/>
      <c r="BM6071" s="104"/>
      <c r="BN6071" s="104"/>
      <c r="BO6071" s="104"/>
      <c r="BP6071" s="104"/>
      <c r="BQ6071" s="104"/>
      <c r="BR6071" s="104"/>
      <c r="BS6071" s="104"/>
      <c r="BT6071" s="104"/>
      <c r="BU6071" s="104"/>
      <c r="BV6071" s="104"/>
      <c r="BW6071" s="104"/>
      <c r="BX6071" s="104"/>
      <c r="BY6071" s="104"/>
      <c r="BZ6071" s="104"/>
      <c r="CA6071" s="104"/>
      <c r="CB6071" s="104"/>
      <c r="CC6071" s="104"/>
      <c r="CD6071" s="104"/>
      <c r="CE6071" s="104"/>
      <c r="CF6071" s="104"/>
      <c r="CG6071" s="104"/>
      <c r="CH6071" s="104"/>
      <c r="CI6071" s="104"/>
      <c r="CJ6071" s="104"/>
      <c r="CK6071" s="104"/>
      <c r="CL6071" s="104"/>
      <c r="CM6071" s="104"/>
      <c r="CN6071" s="104"/>
      <c r="CO6071" s="104"/>
      <c r="CP6071" s="104"/>
      <c r="CQ6071" s="104"/>
      <c r="CR6071" s="104"/>
      <c r="CS6071" s="104"/>
      <c r="CT6071" s="104"/>
      <c r="CU6071" s="104"/>
      <c r="CV6071" s="104"/>
      <c r="CW6071" s="104"/>
      <c r="CX6071" s="104"/>
      <c r="CY6071" s="104"/>
      <c r="CZ6071" s="104"/>
      <c r="DA6071" s="104"/>
      <c r="DB6071" s="104"/>
      <c r="DC6071" s="104"/>
      <c r="DD6071" s="104"/>
      <c r="DE6071" s="104"/>
      <c r="DF6071" s="104"/>
      <c r="DG6071" s="104"/>
      <c r="DH6071" s="104"/>
      <c r="DI6071" s="104"/>
      <c r="DJ6071" s="104"/>
      <c r="DK6071" s="104"/>
      <c r="DL6071" s="104"/>
      <c r="DM6071" s="104"/>
      <c r="DN6071" s="104"/>
      <c r="DO6071" s="104"/>
      <c r="DP6071" s="104"/>
      <c r="DQ6071" s="104"/>
      <c r="DR6071" s="104"/>
      <c r="DS6071" s="104"/>
      <c r="DT6071" s="104"/>
      <c r="DU6071" s="104"/>
      <c r="DV6071" s="104"/>
      <c r="DW6071" s="104"/>
      <c r="DX6071" s="104"/>
      <c r="DY6071" s="104"/>
      <c r="DZ6071" s="104"/>
      <c r="EA6071" s="104"/>
      <c r="EB6071" s="104"/>
      <c r="EC6071" s="104"/>
      <c r="ED6071" s="104"/>
      <c r="EE6071" s="104"/>
      <c r="EF6071" s="104"/>
      <c r="EG6071" s="104"/>
      <c r="EH6071" s="104"/>
      <c r="EI6071" s="104"/>
      <c r="EJ6071" s="104"/>
      <c r="EK6071" s="104"/>
      <c r="EL6071" s="104"/>
      <c r="EM6071" s="104"/>
      <c r="EN6071" s="104"/>
      <c r="EO6071" s="104"/>
      <c r="EP6071" s="104"/>
      <c r="EQ6071" s="104"/>
      <c r="ER6071" s="104"/>
      <c r="ES6071" s="104"/>
      <c r="ET6071" s="104"/>
      <c r="EU6071" s="104"/>
      <c r="EV6071" s="104"/>
      <c r="EW6071" s="104"/>
      <c r="EX6071" s="104"/>
      <c r="EY6071" s="104"/>
      <c r="EZ6071" s="104"/>
      <c r="FA6071" s="104"/>
      <c r="FB6071" s="104"/>
      <c r="FC6071" s="104"/>
      <c r="FD6071" s="104"/>
      <c r="FE6071" s="104"/>
      <c r="FF6071" s="104"/>
      <c r="FG6071" s="104"/>
      <c r="FH6071" s="104"/>
      <c r="FI6071" s="104"/>
      <c r="FJ6071" s="104"/>
      <c r="FK6071" s="104"/>
      <c r="FL6071" s="104"/>
      <c r="FM6071" s="104"/>
      <c r="FN6071" s="104"/>
      <c r="FO6071" s="104"/>
      <c r="FP6071" s="104"/>
      <c r="FQ6071" s="104"/>
      <c r="FR6071" s="104"/>
      <c r="FS6071" s="104"/>
      <c r="FT6071" s="104"/>
      <c r="FU6071" s="104"/>
      <c r="FV6071" s="104"/>
      <c r="FW6071" s="104"/>
      <c r="FX6071" s="104"/>
      <c r="FY6071" s="104"/>
      <c r="FZ6071" s="104"/>
      <c r="GA6071" s="104"/>
      <c r="GB6071" s="104"/>
      <c r="GC6071" s="104"/>
      <c r="GD6071" s="104"/>
      <c r="GE6071" s="104"/>
      <c r="GF6071" s="104"/>
      <c r="GG6071" s="104"/>
      <c r="GH6071" s="104"/>
      <c r="GI6071" s="104"/>
      <c r="GJ6071" s="104"/>
      <c r="GK6071" s="104"/>
      <c r="GL6071" s="104"/>
      <c r="GM6071" s="104"/>
      <c r="GN6071" s="104"/>
      <c r="GO6071" s="104"/>
      <c r="GP6071" s="104"/>
      <c r="GQ6071" s="104"/>
      <c r="GR6071" s="104"/>
      <c r="GS6071" s="104"/>
      <c r="GT6071" s="104"/>
      <c r="GU6071" s="104"/>
      <c r="GV6071" s="104"/>
      <c r="GW6071" s="104"/>
      <c r="GX6071" s="104"/>
      <c r="GY6071" s="104"/>
      <c r="GZ6071" s="104"/>
      <c r="HA6071" s="104"/>
      <c r="HB6071" s="104"/>
      <c r="HC6071" s="104"/>
      <c r="HD6071" s="104"/>
      <c r="HE6071" s="104"/>
      <c r="HF6071" s="104"/>
      <c r="HG6071" s="104"/>
      <c r="HH6071" s="104"/>
      <c r="HI6071" s="104"/>
      <c r="HJ6071" s="104"/>
      <c r="HK6071" s="104"/>
      <c r="HL6071" s="104"/>
      <c r="HM6071" s="104"/>
      <c r="HN6071" s="104"/>
      <c r="HO6071" s="104"/>
      <c r="HP6071" s="104"/>
      <c r="HQ6071" s="104"/>
      <c r="HR6071" s="104"/>
      <c r="HS6071" s="104"/>
      <c r="HT6071" s="104"/>
      <c r="HU6071" s="104"/>
      <c r="HV6071" s="104"/>
      <c r="HW6071" s="104"/>
      <c r="HX6071" s="104"/>
      <c r="HY6071" s="104"/>
      <c r="HZ6071" s="104"/>
      <c r="IA6071" s="104"/>
      <c r="IB6071" s="104"/>
      <c r="IC6071" s="104"/>
      <c r="ID6071" s="104"/>
      <c r="IE6071" s="104"/>
      <c r="IF6071" s="104"/>
      <c r="IG6071" s="104"/>
      <c r="IH6071" s="104"/>
      <c r="II6071" s="104"/>
      <c r="IJ6071" s="104"/>
      <c r="IK6071" s="104"/>
      <c r="IL6071" s="104"/>
      <c r="IM6071" s="104"/>
      <c r="IN6071" s="104"/>
      <c r="IO6071" s="104"/>
      <c r="IP6071" s="104"/>
      <c r="IQ6071" s="104"/>
      <c r="IR6071" s="104"/>
      <c r="IS6071" s="104"/>
      <c r="IT6071" s="104"/>
      <c r="IU6071" s="104"/>
      <c r="IV6071" s="104"/>
      <c r="IW6071" s="104"/>
      <c r="IX6071" s="104"/>
      <c r="IY6071" s="104"/>
      <c r="IZ6071" s="104"/>
      <c r="JA6071" s="104"/>
      <c r="JB6071" s="104"/>
      <c r="JC6071" s="104"/>
      <c r="JD6071" s="104"/>
      <c r="JE6071" s="104"/>
      <c r="JF6071" s="104"/>
      <c r="JG6071" s="104"/>
      <c r="JH6071" s="104"/>
      <c r="JI6071" s="104"/>
      <c r="JJ6071" s="104"/>
      <c r="JK6071" s="104"/>
      <c r="JL6071" s="104"/>
      <c r="JM6071" s="104"/>
      <c r="JN6071" s="104"/>
      <c r="JO6071" s="104"/>
      <c r="JP6071" s="104"/>
      <c r="JQ6071" s="104"/>
      <c r="JR6071" s="104"/>
      <c r="JS6071" s="104"/>
      <c r="JT6071" s="104"/>
      <c r="JU6071" s="104"/>
      <c r="JV6071" s="104"/>
      <c r="JW6071" s="104"/>
      <c r="JX6071" s="104"/>
      <c r="JY6071" s="104"/>
      <c r="JZ6071" s="104"/>
      <c r="KA6071" s="104"/>
      <c r="KB6071" s="104"/>
      <c r="KC6071" s="104"/>
      <c r="KD6071" s="104"/>
      <c r="KE6071" s="104"/>
      <c r="KF6071" s="104"/>
      <c r="KG6071" s="104"/>
      <c r="KH6071" s="104"/>
      <c r="KI6071" s="104"/>
      <c r="KJ6071" s="104"/>
      <c r="KK6071" s="104"/>
      <c r="KL6071" s="104"/>
      <c r="KM6071" s="104"/>
      <c r="KN6071" s="104"/>
      <c r="KO6071" s="104"/>
      <c r="KP6071" s="104"/>
      <c r="KQ6071" s="104"/>
      <c r="KR6071" s="104"/>
      <c r="KS6071" s="104"/>
      <c r="KT6071" s="104"/>
      <c r="KU6071" s="104"/>
      <c r="KV6071" s="104"/>
      <c r="KW6071" s="104"/>
      <c r="KX6071" s="104"/>
      <c r="KY6071" s="104"/>
      <c r="KZ6071" s="104"/>
      <c r="LA6071" s="104"/>
      <c r="LB6071" s="104"/>
      <c r="LC6071" s="104"/>
      <c r="LD6071" s="104"/>
      <c r="LE6071" s="104"/>
      <c r="LF6071" s="104"/>
      <c r="LG6071" s="104"/>
      <c r="LH6071" s="104"/>
      <c r="LI6071" s="104"/>
      <c r="LJ6071" s="104"/>
      <c r="LK6071" s="104"/>
      <c r="LL6071" s="104"/>
      <c r="LM6071" s="104"/>
      <c r="LN6071" s="104"/>
      <c r="LO6071" s="104"/>
      <c r="LP6071" s="104"/>
      <c r="LQ6071" s="104"/>
      <c r="LR6071" s="104"/>
      <c r="LS6071" s="104"/>
      <c r="LT6071" s="104"/>
      <c r="LU6071" s="104"/>
      <c r="LV6071" s="104"/>
      <c r="LW6071" s="104"/>
      <c r="LX6071" s="104"/>
      <c r="LY6071" s="104"/>
      <c r="LZ6071" s="104"/>
      <c r="MA6071" s="104"/>
      <c r="MB6071" s="104"/>
      <c r="MC6071" s="104"/>
      <c r="MD6071" s="104"/>
      <c r="ME6071" s="104"/>
      <c r="MF6071" s="104"/>
      <c r="MG6071" s="104"/>
      <c r="MH6071" s="104"/>
      <c r="MI6071" s="104"/>
      <c r="MJ6071" s="104"/>
      <c r="MK6071" s="104"/>
      <c r="ML6071" s="104"/>
      <c r="MM6071" s="104"/>
      <c r="MN6071" s="104"/>
      <c r="MO6071" s="104"/>
      <c r="MP6071" s="104"/>
      <c r="MQ6071" s="104"/>
      <c r="MR6071" s="104"/>
      <c r="MS6071" s="104"/>
      <c r="MT6071" s="104"/>
      <c r="MU6071" s="104"/>
      <c r="MV6071" s="104"/>
      <c r="MW6071" s="104"/>
      <c r="MX6071" s="104"/>
      <c r="MY6071" s="104"/>
      <c r="MZ6071" s="104"/>
      <c r="NA6071" s="104"/>
      <c r="NB6071" s="104"/>
      <c r="NC6071" s="104"/>
      <c r="ND6071" s="104"/>
      <c r="NE6071" s="104"/>
      <c r="NF6071" s="104"/>
      <c r="NG6071" s="104"/>
      <c r="NH6071" s="104"/>
      <c r="NI6071" s="104"/>
      <c r="NJ6071" s="104"/>
      <c r="NK6071" s="104"/>
      <c r="NL6071" s="104"/>
      <c r="NM6071" s="104"/>
      <c r="NN6071" s="104"/>
      <c r="NO6071" s="104"/>
      <c r="NP6071" s="104"/>
      <c r="NQ6071" s="104"/>
      <c r="NR6071" s="104"/>
      <c r="NS6071" s="104"/>
      <c r="NT6071" s="104"/>
      <c r="NU6071" s="104"/>
      <c r="NV6071" s="104"/>
      <c r="NW6071" s="104"/>
      <c r="NX6071" s="104"/>
      <c r="NY6071" s="104"/>
      <c r="NZ6071" s="104"/>
      <c r="OA6071" s="104"/>
      <c r="OB6071" s="104"/>
      <c r="OC6071" s="104"/>
      <c r="OD6071" s="104"/>
      <c r="OE6071" s="104"/>
      <c r="OF6071" s="104"/>
      <c r="OG6071" s="104"/>
      <c r="OH6071" s="104"/>
      <c r="OI6071" s="104"/>
      <c r="OJ6071" s="104"/>
      <c r="OK6071" s="104"/>
      <c r="OL6071" s="104"/>
      <c r="OM6071" s="104"/>
      <c r="ON6071" s="104"/>
      <c r="OO6071" s="104"/>
      <c r="OP6071" s="104"/>
      <c r="OQ6071" s="104"/>
      <c r="OR6071" s="104"/>
      <c r="OS6071" s="104"/>
      <c r="OT6071" s="104"/>
      <c r="OU6071" s="104"/>
      <c r="OV6071" s="104"/>
      <c r="OW6071" s="104"/>
      <c r="OX6071" s="104"/>
      <c r="OY6071" s="104"/>
      <c r="OZ6071" s="104"/>
      <c r="PA6071" s="104"/>
      <c r="PB6071" s="104"/>
      <c r="PC6071" s="104"/>
      <c r="PD6071" s="104"/>
      <c r="PE6071" s="104"/>
      <c r="PF6071" s="104"/>
      <c r="PG6071" s="104"/>
      <c r="PH6071" s="104"/>
      <c r="PI6071" s="104"/>
      <c r="PJ6071" s="104"/>
      <c r="PK6071" s="104"/>
      <c r="PL6071" s="104"/>
      <c r="PM6071" s="104"/>
      <c r="PN6071" s="104"/>
      <c r="PO6071" s="104"/>
      <c r="PP6071" s="104"/>
      <c r="PQ6071" s="104"/>
      <c r="PR6071" s="104"/>
      <c r="PS6071" s="104"/>
      <c r="PT6071" s="104"/>
      <c r="PU6071" s="104"/>
      <c r="PV6071" s="104"/>
      <c r="PW6071" s="104"/>
      <c r="PX6071" s="104"/>
      <c r="PY6071" s="104"/>
      <c r="PZ6071" s="104"/>
      <c r="QA6071" s="104"/>
      <c r="QB6071" s="104"/>
      <c r="QC6071" s="104"/>
      <c r="QD6071" s="104"/>
      <c r="QE6071" s="104"/>
      <c r="QF6071" s="104"/>
      <c r="QG6071" s="104"/>
      <c r="QH6071" s="104"/>
      <c r="QI6071" s="104"/>
      <c r="QJ6071" s="104"/>
      <c r="QK6071" s="104"/>
      <c r="QL6071" s="104"/>
      <c r="QM6071" s="104"/>
      <c r="QN6071" s="104"/>
      <c r="QO6071" s="104"/>
      <c r="QP6071" s="104"/>
      <c r="QQ6071" s="104"/>
      <c r="QR6071" s="104"/>
      <c r="QS6071" s="104"/>
      <c r="QT6071" s="104"/>
      <c r="QU6071" s="104"/>
      <c r="QV6071" s="104"/>
      <c r="QW6071" s="104"/>
      <c r="QX6071" s="104"/>
      <c r="QY6071" s="104"/>
      <c r="QZ6071" s="104"/>
      <c r="RA6071" s="104"/>
      <c r="RB6071" s="104"/>
      <c r="RC6071" s="104"/>
      <c r="RD6071" s="104"/>
      <c r="RE6071" s="104"/>
      <c r="RF6071" s="104"/>
      <c r="RG6071" s="104"/>
      <c r="RH6071" s="104"/>
      <c r="RI6071" s="104"/>
      <c r="RJ6071" s="104"/>
      <c r="RK6071" s="104"/>
      <c r="RL6071" s="104"/>
      <c r="RM6071" s="104"/>
      <c r="RN6071" s="104"/>
      <c r="RO6071" s="104"/>
      <c r="RP6071" s="104"/>
      <c r="RQ6071" s="104"/>
      <c r="RR6071" s="104"/>
      <c r="RS6071" s="104"/>
      <c r="RT6071" s="104"/>
      <c r="RU6071" s="104"/>
      <c r="RV6071" s="104"/>
      <c r="RW6071" s="104"/>
      <c r="RX6071" s="104"/>
      <c r="RY6071" s="104"/>
      <c r="RZ6071" s="104"/>
      <c r="SA6071" s="104"/>
      <c r="SB6071" s="104"/>
      <c r="SC6071" s="104"/>
      <c r="SD6071" s="104"/>
      <c r="SE6071" s="104"/>
      <c r="SF6071" s="104"/>
      <c r="SG6071" s="104"/>
      <c r="SH6071" s="104"/>
      <c r="SI6071" s="104"/>
      <c r="SJ6071" s="104"/>
      <c r="SK6071" s="104"/>
      <c r="SL6071" s="104"/>
      <c r="SM6071" s="104"/>
      <c r="SN6071" s="104"/>
      <c r="SO6071" s="104"/>
      <c r="SP6071" s="104"/>
      <c r="SQ6071" s="104"/>
      <c r="SR6071" s="104"/>
      <c r="SS6071" s="104"/>
      <c r="ST6071" s="104"/>
      <c r="SU6071" s="104"/>
      <c r="SV6071" s="104"/>
      <c r="SW6071" s="104"/>
      <c r="SX6071" s="104"/>
      <c r="SY6071" s="104"/>
      <c r="SZ6071" s="104"/>
      <c r="TA6071" s="104"/>
      <c r="TB6071" s="104"/>
      <c r="TC6071" s="104"/>
      <c r="TD6071" s="104"/>
      <c r="TE6071" s="104"/>
      <c r="TF6071" s="104"/>
      <c r="TG6071" s="104"/>
      <c r="TH6071" s="104"/>
      <c r="TI6071" s="104"/>
      <c r="TJ6071" s="104"/>
      <c r="TK6071" s="104"/>
      <c r="TL6071" s="104"/>
      <c r="TM6071" s="104"/>
      <c r="TN6071" s="104"/>
      <c r="TO6071" s="104"/>
      <c r="TP6071" s="104"/>
      <c r="TQ6071" s="104"/>
      <c r="TR6071" s="104"/>
      <c r="TS6071" s="104"/>
      <c r="TT6071" s="104"/>
      <c r="TU6071" s="104"/>
      <c r="TV6071" s="104"/>
      <c r="TW6071" s="104"/>
      <c r="TX6071" s="104"/>
      <c r="TY6071" s="104"/>
      <c r="TZ6071" s="104"/>
      <c r="UA6071" s="104"/>
      <c r="UB6071" s="104"/>
      <c r="UC6071" s="104"/>
      <c r="UD6071" s="104"/>
      <c r="UE6071" s="104"/>
      <c r="UF6071" s="104"/>
      <c r="UG6071" s="104"/>
      <c r="UH6071" s="104"/>
      <c r="UI6071" s="104"/>
      <c r="UJ6071" s="104"/>
      <c r="UK6071" s="104"/>
      <c r="UL6071" s="104"/>
      <c r="UM6071" s="104"/>
      <c r="UN6071" s="104"/>
      <c r="UO6071" s="104"/>
      <c r="UP6071" s="104"/>
      <c r="UQ6071" s="104"/>
      <c r="UR6071" s="104"/>
      <c r="US6071" s="104"/>
      <c r="UT6071" s="104"/>
      <c r="UU6071" s="104"/>
      <c r="UV6071" s="104"/>
      <c r="UW6071" s="104"/>
      <c r="UX6071" s="104"/>
      <c r="UY6071" s="104"/>
      <c r="UZ6071" s="104"/>
      <c r="VA6071" s="104"/>
      <c r="VB6071" s="104"/>
      <c r="VC6071" s="104"/>
      <c r="VD6071" s="104"/>
      <c r="VE6071" s="104"/>
      <c r="VF6071" s="104"/>
      <c r="VG6071" s="104"/>
      <c r="VH6071" s="104"/>
      <c r="VI6071" s="104"/>
      <c r="VJ6071" s="104"/>
      <c r="VK6071" s="104"/>
      <c r="VL6071" s="104"/>
      <c r="VM6071" s="104"/>
      <c r="VN6071" s="104"/>
      <c r="VO6071" s="104"/>
      <c r="VP6071" s="104"/>
      <c r="VQ6071" s="104"/>
      <c r="VR6071" s="104"/>
      <c r="VS6071" s="104"/>
      <c r="VT6071" s="104"/>
      <c r="VU6071" s="104"/>
      <c r="VV6071" s="104"/>
      <c r="VW6071" s="104"/>
      <c r="VX6071" s="104"/>
      <c r="VY6071" s="104"/>
      <c r="VZ6071" s="104"/>
      <c r="WA6071" s="104"/>
      <c r="WB6071" s="104"/>
      <c r="WC6071" s="104"/>
      <c r="WD6071" s="104"/>
      <c r="WE6071" s="104"/>
      <c r="WF6071" s="104"/>
      <c r="WG6071" s="104"/>
      <c r="WH6071" s="104"/>
      <c r="WI6071" s="104"/>
      <c r="WJ6071" s="104"/>
      <c r="WK6071" s="104"/>
      <c r="WL6071" s="104"/>
      <c r="WM6071" s="104"/>
      <c r="WN6071" s="104"/>
      <c r="WO6071" s="104"/>
      <c r="WP6071" s="104"/>
      <c r="WQ6071" s="104"/>
      <c r="WR6071" s="104"/>
      <c r="WS6071" s="104"/>
      <c r="WT6071" s="104"/>
      <c r="WU6071" s="104"/>
      <c r="WV6071" s="104"/>
      <c r="WW6071" s="104"/>
      <c r="WX6071" s="104"/>
      <c r="WY6071" s="104"/>
      <c r="WZ6071" s="104"/>
      <c r="XA6071" s="104"/>
      <c r="XB6071" s="104"/>
      <c r="XC6071" s="104"/>
      <c r="XD6071" s="104"/>
      <c r="XE6071" s="104"/>
      <c r="XF6071" s="104"/>
      <c r="XG6071" s="104"/>
      <c r="XH6071" s="104"/>
      <c r="XI6071" s="104"/>
      <c r="XJ6071" s="104"/>
      <c r="XK6071" s="104"/>
      <c r="XL6071" s="104"/>
      <c r="XM6071" s="104"/>
      <c r="XN6071" s="104"/>
      <c r="XO6071" s="104"/>
      <c r="XP6071" s="104"/>
      <c r="XQ6071" s="104"/>
      <c r="XR6071" s="104"/>
      <c r="XS6071" s="104"/>
      <c r="XT6071" s="104"/>
      <c r="XU6071" s="104"/>
      <c r="XV6071" s="104"/>
      <c r="XW6071" s="104"/>
      <c r="XX6071" s="104"/>
      <c r="XY6071" s="104"/>
      <c r="XZ6071" s="104"/>
      <c r="YA6071" s="104"/>
      <c r="YB6071" s="104"/>
      <c r="YC6071" s="104"/>
      <c r="YD6071" s="104"/>
      <c r="YE6071" s="104"/>
      <c r="YF6071" s="104"/>
      <c r="YG6071" s="104"/>
      <c r="YH6071" s="104"/>
      <c r="YI6071" s="104"/>
      <c r="YJ6071" s="104"/>
      <c r="YK6071" s="104"/>
      <c r="YL6071" s="104"/>
      <c r="YM6071" s="104"/>
      <c r="YN6071" s="104"/>
      <c r="YO6071" s="104"/>
      <c r="YP6071" s="104"/>
      <c r="YQ6071" s="104"/>
      <c r="YR6071" s="104"/>
      <c r="YS6071" s="104"/>
      <c r="YT6071" s="104"/>
      <c r="YU6071" s="104"/>
      <c r="YV6071" s="104"/>
      <c r="YW6071" s="104"/>
      <c r="YX6071" s="104"/>
      <c r="YY6071" s="104"/>
      <c r="YZ6071" s="104"/>
      <c r="ZA6071" s="104"/>
      <c r="ZB6071" s="104"/>
      <c r="ZC6071" s="104"/>
      <c r="ZD6071" s="104"/>
      <c r="ZE6071" s="104"/>
      <c r="ZF6071" s="104"/>
      <c r="ZG6071" s="104"/>
      <c r="ZH6071" s="104"/>
      <c r="ZI6071" s="104"/>
      <c r="ZJ6071" s="104"/>
      <c r="ZK6071" s="104"/>
      <c r="ZL6071" s="104"/>
      <c r="ZM6071" s="104"/>
      <c r="ZN6071" s="104"/>
      <c r="ZO6071" s="104"/>
      <c r="ZP6071" s="104"/>
      <c r="ZQ6071" s="104"/>
      <c r="ZR6071" s="104"/>
      <c r="ZS6071" s="104"/>
      <c r="ZT6071" s="104"/>
      <c r="ZU6071" s="104"/>
      <c r="ZV6071" s="104"/>
      <c r="ZW6071" s="104"/>
      <c r="ZX6071" s="104"/>
      <c r="ZY6071" s="104"/>
      <c r="ZZ6071" s="104"/>
      <c r="AAA6071" s="104"/>
      <c r="AAB6071" s="104"/>
      <c r="AAC6071" s="104"/>
      <c r="AAD6071" s="104"/>
      <c r="AAE6071" s="104"/>
      <c r="AAF6071" s="104"/>
      <c r="AAG6071" s="104"/>
      <c r="AAH6071" s="104"/>
      <c r="AAI6071" s="104"/>
      <c r="AAJ6071" s="104"/>
      <c r="AAK6071" s="104"/>
      <c r="AAL6071" s="104"/>
      <c r="AAM6071" s="104"/>
      <c r="AAN6071" s="104"/>
      <c r="AAO6071" s="104"/>
      <c r="AAP6071" s="104"/>
      <c r="AAQ6071" s="104"/>
      <c r="AAR6071" s="104"/>
      <c r="AAS6071" s="104"/>
      <c r="AAT6071" s="104"/>
      <c r="AAU6071" s="104"/>
      <c r="AAV6071" s="104"/>
      <c r="AAW6071" s="104"/>
      <c r="AAX6071" s="104"/>
      <c r="AAY6071" s="104"/>
      <c r="AAZ6071" s="104"/>
      <c r="ABA6071" s="104"/>
      <c r="ABB6071" s="104"/>
      <c r="ABC6071" s="104"/>
      <c r="ABD6071" s="104"/>
      <c r="ABE6071" s="104"/>
      <c r="ABF6071" s="104"/>
      <c r="ABG6071" s="104"/>
      <c r="ABH6071" s="104"/>
      <c r="ABI6071" s="104"/>
      <c r="ABJ6071" s="104"/>
      <c r="ABK6071" s="104"/>
      <c r="ABL6071" s="104"/>
      <c r="ABM6071" s="104"/>
      <c r="ABN6071" s="104"/>
      <c r="ABO6071" s="104"/>
      <c r="ABP6071" s="104"/>
      <c r="ABQ6071" s="104"/>
      <c r="ABR6071" s="104"/>
      <c r="ABS6071" s="104"/>
      <c r="ABT6071" s="104"/>
      <c r="ABU6071" s="104"/>
      <c r="ABV6071" s="104"/>
      <c r="ABW6071" s="104"/>
      <c r="ABX6071" s="104"/>
      <c r="ABY6071" s="104"/>
      <c r="ABZ6071" s="104"/>
      <c r="ACA6071" s="104"/>
      <c r="ACB6071" s="104"/>
      <c r="ACC6071" s="104"/>
      <c r="ACD6071" s="104"/>
      <c r="ACE6071" s="104"/>
      <c r="ACF6071" s="104"/>
      <c r="ACG6071" s="104"/>
      <c r="ACH6071" s="104"/>
      <c r="ACI6071" s="104"/>
      <c r="ACJ6071" s="104"/>
      <c r="ACK6071" s="104"/>
      <c r="ACL6071" s="104"/>
      <c r="ACM6071" s="104"/>
      <c r="ACN6071" s="104"/>
      <c r="ACO6071" s="104"/>
      <c r="ACP6071" s="104"/>
      <c r="ACQ6071" s="104"/>
      <c r="ACR6071" s="104"/>
      <c r="ACS6071" s="104"/>
      <c r="ACT6071" s="104"/>
      <c r="ACU6071" s="104"/>
      <c r="ACV6071" s="104"/>
      <c r="ACW6071" s="104"/>
      <c r="ACX6071" s="104"/>
      <c r="ACY6071" s="104"/>
      <c r="ACZ6071" s="104"/>
      <c r="ADA6071" s="104"/>
      <c r="ADB6071" s="104"/>
      <c r="ADC6071" s="104"/>
      <c r="ADD6071" s="104"/>
      <c r="ADE6071" s="104"/>
      <c r="ADF6071" s="104"/>
      <c r="ADG6071" s="104"/>
      <c r="ADH6071" s="104"/>
      <c r="ADI6071" s="104"/>
      <c r="ADJ6071" s="104"/>
      <c r="ADK6071" s="104"/>
      <c r="ADL6071" s="104"/>
      <c r="ADM6071" s="104"/>
      <c r="ADN6071" s="104"/>
      <c r="ADO6071" s="104"/>
      <c r="ADP6071" s="104"/>
      <c r="ADQ6071" s="104"/>
      <c r="ADR6071" s="104"/>
      <c r="ADS6071" s="104"/>
      <c r="ADT6071" s="104"/>
      <c r="ADU6071" s="104"/>
      <c r="ADV6071" s="104"/>
      <c r="ADW6071" s="104"/>
      <c r="ADX6071" s="104"/>
      <c r="ADY6071" s="104"/>
      <c r="ADZ6071" s="104"/>
      <c r="AEA6071" s="104"/>
      <c r="AEB6071" s="104"/>
      <c r="AEC6071" s="104"/>
      <c r="AED6071" s="104"/>
      <c r="AEE6071" s="104"/>
      <c r="AEF6071" s="104"/>
      <c r="AEG6071" s="104"/>
      <c r="AEH6071" s="104"/>
      <c r="AEI6071" s="104"/>
      <c r="AEJ6071" s="104"/>
      <c r="AEK6071" s="104"/>
      <c r="AEL6071" s="104"/>
      <c r="AEM6071" s="104"/>
      <c r="AEN6071" s="104"/>
      <c r="AEO6071" s="104"/>
      <c r="AEP6071" s="104"/>
      <c r="AEQ6071" s="104"/>
      <c r="AER6071" s="104"/>
      <c r="AES6071" s="104"/>
      <c r="AET6071" s="104"/>
      <c r="AEU6071" s="104"/>
      <c r="AEV6071" s="104"/>
      <c r="AEW6071" s="104"/>
      <c r="AEX6071" s="104"/>
      <c r="AEY6071" s="104"/>
      <c r="AEZ6071" s="104"/>
      <c r="AFA6071" s="104"/>
      <c r="AFB6071" s="104"/>
      <c r="AFC6071" s="104"/>
      <c r="AFD6071" s="104"/>
      <c r="AFE6071" s="104"/>
      <c r="AFF6071" s="104"/>
      <c r="AFG6071" s="104"/>
      <c r="AFH6071" s="104"/>
      <c r="AFI6071" s="104"/>
      <c r="AFJ6071" s="104"/>
      <c r="AFK6071" s="104"/>
      <c r="AFL6071" s="104"/>
      <c r="AFM6071" s="104"/>
      <c r="AFN6071" s="104"/>
      <c r="AFO6071" s="104"/>
      <c r="AFP6071" s="104"/>
      <c r="AFQ6071" s="104"/>
      <c r="AFR6071" s="104"/>
      <c r="AFS6071" s="104"/>
      <c r="AFT6071" s="104"/>
      <c r="AFU6071" s="104"/>
      <c r="AFV6071" s="104"/>
      <c r="AFW6071" s="104"/>
      <c r="AFX6071" s="104"/>
      <c r="AFY6071" s="104"/>
      <c r="AFZ6071" s="104"/>
      <c r="AGA6071" s="104"/>
      <c r="AGB6071" s="104"/>
      <c r="AGC6071" s="104"/>
      <c r="AGD6071" s="104"/>
      <c r="AGE6071" s="104"/>
      <c r="AGF6071" s="104"/>
      <c r="AGG6071" s="104"/>
      <c r="AGH6071" s="104"/>
      <c r="AGI6071" s="104"/>
      <c r="AGJ6071" s="104"/>
      <c r="AGK6071" s="104"/>
      <c r="AGL6071" s="104"/>
      <c r="AGM6071" s="104"/>
      <c r="AGN6071" s="104"/>
      <c r="AGO6071" s="104"/>
      <c r="AGP6071" s="104"/>
      <c r="AGQ6071" s="104"/>
      <c r="AGR6071" s="104"/>
      <c r="AGS6071" s="104"/>
      <c r="AGT6071" s="104"/>
      <c r="AGU6071" s="104"/>
      <c r="AGV6071" s="104"/>
      <c r="AGW6071" s="104"/>
      <c r="AGX6071" s="104"/>
      <c r="AGY6071" s="104"/>
      <c r="AGZ6071" s="104"/>
      <c r="AHA6071" s="104"/>
      <c r="AHB6071" s="104"/>
      <c r="AHC6071" s="104"/>
      <c r="AHD6071" s="104"/>
      <c r="AHE6071" s="104"/>
      <c r="AHF6071" s="104"/>
      <c r="AHG6071" s="104"/>
      <c r="AHH6071" s="104"/>
      <c r="AHI6071" s="104"/>
      <c r="AHJ6071" s="104"/>
      <c r="AHK6071" s="104"/>
      <c r="AHL6071" s="104"/>
      <c r="AHM6071" s="104"/>
      <c r="AHN6071" s="104"/>
      <c r="AHO6071" s="104"/>
      <c r="AHP6071" s="104"/>
      <c r="AHQ6071" s="104"/>
      <c r="AHR6071" s="104"/>
      <c r="AHS6071" s="104"/>
      <c r="AHT6071" s="104"/>
      <c r="AHU6071" s="104"/>
      <c r="AHV6071" s="104"/>
      <c r="AHW6071" s="104"/>
      <c r="AHX6071" s="104"/>
      <c r="AHY6071" s="104"/>
      <c r="AHZ6071" s="104"/>
      <c r="AIA6071" s="104"/>
      <c r="AIB6071" s="104"/>
      <c r="AIC6071" s="104"/>
      <c r="AID6071" s="104"/>
      <c r="AIE6071" s="104"/>
      <c r="AIF6071" s="104"/>
      <c r="AIG6071" s="104"/>
      <c r="AIH6071" s="104"/>
      <c r="AII6071" s="104"/>
      <c r="AIJ6071" s="104"/>
      <c r="AIK6071" s="104"/>
      <c r="AIL6071" s="104"/>
      <c r="AIM6071" s="104"/>
      <c r="AIN6071" s="104"/>
      <c r="AIO6071" s="104"/>
      <c r="AIP6071" s="104"/>
      <c r="AIQ6071" s="104"/>
      <c r="AIR6071" s="104"/>
      <c r="AIS6071" s="104"/>
      <c r="AIT6071" s="104"/>
      <c r="AIU6071" s="104"/>
      <c r="AIV6071" s="104"/>
      <c r="AIW6071" s="104"/>
      <c r="AIX6071" s="104"/>
      <c r="AIY6071" s="104"/>
      <c r="AIZ6071" s="104"/>
      <c r="AJA6071" s="104"/>
      <c r="AJB6071" s="104"/>
      <c r="AJC6071" s="104"/>
      <c r="AJD6071" s="104"/>
      <c r="AJE6071" s="104"/>
      <c r="AJF6071" s="104"/>
      <c r="AJG6071" s="104"/>
      <c r="AJH6071" s="104"/>
      <c r="AJI6071" s="104"/>
      <c r="AJJ6071" s="104"/>
      <c r="AJK6071" s="104"/>
      <c r="AJL6071" s="104"/>
      <c r="AJM6071" s="104"/>
      <c r="AJN6071" s="104"/>
      <c r="AJO6071" s="104"/>
      <c r="AJP6071" s="104"/>
      <c r="AJQ6071" s="104"/>
      <c r="AJR6071" s="104"/>
      <c r="AJS6071" s="104"/>
      <c r="AJT6071" s="104"/>
      <c r="AJU6071" s="104"/>
      <c r="AJV6071" s="104"/>
      <c r="AJW6071" s="104"/>
      <c r="AJX6071" s="104"/>
      <c r="AJY6071" s="104"/>
      <c r="AJZ6071" s="104"/>
      <c r="AKA6071" s="104"/>
      <c r="AKB6071" s="104"/>
      <c r="AKC6071" s="104"/>
      <c r="AKD6071" s="104"/>
      <c r="AKE6071" s="104"/>
      <c r="AKF6071" s="104"/>
      <c r="AKG6071" s="104"/>
      <c r="AKH6071" s="104"/>
      <c r="AKI6071" s="104"/>
      <c r="AKJ6071" s="104"/>
      <c r="AKK6071" s="104"/>
      <c r="AKL6071" s="104"/>
      <c r="AKM6071" s="104"/>
      <c r="AKN6071" s="104"/>
      <c r="AKO6071" s="104"/>
      <c r="AKP6071" s="104"/>
      <c r="AKQ6071" s="104"/>
      <c r="AKR6071" s="104"/>
      <c r="AKS6071" s="104"/>
      <c r="AKT6071" s="104"/>
      <c r="AKU6071" s="104"/>
      <c r="AKV6071" s="104"/>
      <c r="AKW6071" s="104"/>
      <c r="AKX6071" s="104"/>
      <c r="AKY6071" s="104"/>
      <c r="AKZ6071" s="104"/>
      <c r="ALA6071" s="104"/>
      <c r="ALB6071" s="104"/>
      <c r="ALC6071" s="104"/>
      <c r="ALD6071" s="104"/>
      <c r="ALE6071" s="104"/>
      <c r="ALF6071" s="104"/>
      <c r="ALG6071" s="104"/>
      <c r="ALH6071" s="104"/>
      <c r="ALI6071" s="104"/>
      <c r="ALJ6071" s="104"/>
      <c r="ALK6071" s="104"/>
      <c r="ALL6071" s="104"/>
      <c r="ALM6071" s="104"/>
      <c r="ALN6071" s="104"/>
      <c r="ALO6071" s="104"/>
      <c r="ALP6071" s="104"/>
      <c r="ALQ6071" s="104"/>
      <c r="ALR6071" s="104"/>
      <c r="ALS6071" s="104"/>
      <c r="ALT6071" s="104"/>
      <c r="ALU6071" s="104"/>
      <c r="ALV6071" s="104"/>
      <c r="ALW6071" s="104"/>
      <c r="ALX6071" s="104"/>
      <c r="ALY6071" s="104"/>
      <c r="ALZ6071" s="104"/>
      <c r="AMA6071" s="104"/>
      <c r="AMB6071" s="104"/>
      <c r="AMC6071" s="104"/>
      <c r="AMD6071" s="104"/>
      <c r="AME6071" s="104"/>
      <c r="AMF6071" s="104"/>
      <c r="AMG6071" s="104"/>
      <c r="AMH6071" s="104"/>
      <c r="AMI6071" s="104"/>
      <c r="AMJ6071" s="104"/>
      <c r="AMK6071" s="104"/>
      <c r="AML6071" s="104"/>
      <c r="AMM6071" s="104"/>
      <c r="AMN6071" s="104"/>
      <c r="AMO6071" s="104"/>
    </row>
    <row r="6072" spans="1:1029" s="88" customFormat="1" x14ac:dyDescent="0.35">
      <c r="A6072" s="21">
        <v>10141103</v>
      </c>
      <c r="B6072" s="21" t="s">
        <v>496</v>
      </c>
      <c r="C6072" s="115" t="s">
        <v>495</v>
      </c>
      <c r="D6072" s="21"/>
      <c r="E6072" s="114" t="str">
        <f t="shared" si="1129"/>
        <v xml:space="preserve">TRANSFORMADOR AUXILIAR MARCA: CTM 66kV </v>
      </c>
      <c r="F6072" s="21"/>
      <c r="G6072" s="21" t="s">
        <v>286</v>
      </c>
      <c r="H6072" s="21" t="s">
        <v>494</v>
      </c>
      <c r="I6072" s="21"/>
      <c r="J6072" s="21"/>
      <c r="K6072" s="21" t="s">
        <v>285</v>
      </c>
      <c r="L6072" s="21" t="s">
        <v>284</v>
      </c>
      <c r="M6072" s="21">
        <v>500</v>
      </c>
      <c r="N6072" s="21">
        <v>33</v>
      </c>
      <c r="O6072" s="21">
        <v>0.4</v>
      </c>
      <c r="P6072" s="21">
        <v>3</v>
      </c>
      <c r="Q6072" s="21">
        <v>2016</v>
      </c>
      <c r="R6072" s="21"/>
      <c r="S6072" s="21"/>
      <c r="T6072" s="116">
        <v>1200</v>
      </c>
      <c r="U6072" s="111">
        <v>45</v>
      </c>
      <c r="V6072" s="113">
        <f t="shared" si="1130"/>
        <v>1174.6666666666667</v>
      </c>
      <c r="W6072" s="113">
        <f t="shared" si="1131"/>
        <v>25.333333333333258</v>
      </c>
      <c r="X6072" s="112">
        <f t="shared" si="1132"/>
        <v>25333.333333333256</v>
      </c>
      <c r="Y6072" s="111"/>
      <c r="Z6072" s="110">
        <f t="shared" si="1140"/>
        <v>44</v>
      </c>
      <c r="AA6072" s="109">
        <f t="shared" si="1133"/>
        <v>60</v>
      </c>
      <c r="AB6072" s="109">
        <f t="shared" si="1134"/>
        <v>60000</v>
      </c>
      <c r="AC6072" s="108">
        <f t="shared" si="1135"/>
        <v>1140</v>
      </c>
      <c r="AD6072" s="107">
        <f t="shared" si="1136"/>
        <v>2.2222222222222223E-2</v>
      </c>
      <c r="AE6072" s="106">
        <f t="shared" si="1137"/>
        <v>25.333333333333336</v>
      </c>
      <c r="AF6072" s="105">
        <f t="shared" si="1138"/>
        <v>50.666666666666593</v>
      </c>
      <c r="AG6072" s="105">
        <f t="shared" si="1139"/>
        <v>1149.3333333333335</v>
      </c>
      <c r="AH6072" s="104"/>
      <c r="AI6072" s="104"/>
      <c r="AJ6072" s="104"/>
      <c r="AK6072" s="104"/>
      <c r="AL6072" s="104"/>
      <c r="AM6072" s="104"/>
      <c r="AN6072" s="104"/>
      <c r="AO6072" s="104"/>
      <c r="AP6072" s="104"/>
      <c r="AQ6072" s="104"/>
      <c r="AR6072" s="104"/>
      <c r="AS6072" s="104"/>
      <c r="AT6072" s="104"/>
      <c r="AU6072" s="104"/>
      <c r="AV6072" s="104"/>
      <c r="AW6072" s="104"/>
      <c r="AX6072" s="104"/>
      <c r="AY6072" s="104"/>
      <c r="AZ6072" s="104"/>
      <c r="BA6072" s="104"/>
      <c r="BB6072" s="104"/>
      <c r="BC6072" s="104"/>
      <c r="BD6072" s="104"/>
      <c r="BE6072" s="104"/>
      <c r="BF6072" s="104"/>
      <c r="BG6072" s="104"/>
      <c r="BH6072" s="104"/>
      <c r="BI6072" s="104"/>
      <c r="BJ6072" s="104"/>
      <c r="BK6072" s="104"/>
      <c r="BL6072" s="104"/>
      <c r="BM6072" s="104"/>
      <c r="BN6072" s="104"/>
      <c r="BO6072" s="104"/>
      <c r="BP6072" s="104"/>
      <c r="BQ6072" s="104"/>
      <c r="BR6072" s="104"/>
      <c r="BS6072" s="104"/>
      <c r="BT6072" s="104"/>
      <c r="BU6072" s="104"/>
      <c r="BV6072" s="104"/>
      <c r="BW6072" s="104"/>
      <c r="BX6072" s="104"/>
      <c r="BY6072" s="104"/>
      <c r="BZ6072" s="104"/>
      <c r="CA6072" s="104"/>
      <c r="CB6072" s="104"/>
      <c r="CC6072" s="104"/>
      <c r="CD6072" s="104"/>
      <c r="CE6072" s="104"/>
      <c r="CF6072" s="104"/>
      <c r="CG6072" s="104"/>
      <c r="CH6072" s="104"/>
      <c r="CI6072" s="104"/>
      <c r="CJ6072" s="104"/>
      <c r="CK6072" s="104"/>
      <c r="CL6072" s="104"/>
      <c r="CM6072" s="104"/>
      <c r="CN6072" s="104"/>
      <c r="CO6072" s="104"/>
      <c r="CP6072" s="104"/>
      <c r="CQ6072" s="104"/>
      <c r="CR6072" s="104"/>
      <c r="CS6072" s="104"/>
      <c r="CT6072" s="104"/>
      <c r="CU6072" s="104"/>
      <c r="CV6072" s="104"/>
      <c r="CW6072" s="104"/>
      <c r="CX6072" s="104"/>
      <c r="CY6072" s="104"/>
      <c r="CZ6072" s="104"/>
      <c r="DA6072" s="104"/>
      <c r="DB6072" s="104"/>
      <c r="DC6072" s="104"/>
      <c r="DD6072" s="104"/>
      <c r="DE6072" s="104"/>
      <c r="DF6072" s="104"/>
      <c r="DG6072" s="104"/>
      <c r="DH6072" s="104"/>
      <c r="DI6072" s="104"/>
      <c r="DJ6072" s="104"/>
      <c r="DK6072" s="104"/>
      <c r="DL6072" s="104"/>
      <c r="DM6072" s="104"/>
      <c r="DN6072" s="104"/>
      <c r="DO6072" s="104"/>
      <c r="DP6072" s="104"/>
      <c r="DQ6072" s="104"/>
      <c r="DR6072" s="104"/>
      <c r="DS6072" s="104"/>
      <c r="DT6072" s="104"/>
      <c r="DU6072" s="104"/>
      <c r="DV6072" s="104"/>
      <c r="DW6072" s="104"/>
      <c r="DX6072" s="104"/>
      <c r="DY6072" s="104"/>
      <c r="DZ6072" s="104"/>
      <c r="EA6072" s="104"/>
      <c r="EB6072" s="104"/>
      <c r="EC6072" s="104"/>
      <c r="ED6072" s="104"/>
      <c r="EE6072" s="104"/>
      <c r="EF6072" s="104"/>
      <c r="EG6072" s="104"/>
      <c r="EH6072" s="104"/>
      <c r="EI6072" s="104"/>
      <c r="EJ6072" s="104"/>
      <c r="EK6072" s="104"/>
      <c r="EL6072" s="104"/>
      <c r="EM6072" s="104"/>
      <c r="EN6072" s="104"/>
      <c r="EO6072" s="104"/>
      <c r="EP6072" s="104"/>
      <c r="EQ6072" s="104"/>
      <c r="ER6072" s="104"/>
      <c r="ES6072" s="104"/>
      <c r="ET6072" s="104"/>
      <c r="EU6072" s="104"/>
      <c r="EV6072" s="104"/>
      <c r="EW6072" s="104"/>
      <c r="EX6072" s="104"/>
      <c r="EY6072" s="104"/>
      <c r="EZ6072" s="104"/>
      <c r="FA6072" s="104"/>
      <c r="FB6072" s="104"/>
      <c r="FC6072" s="104"/>
      <c r="FD6072" s="104"/>
      <c r="FE6072" s="104"/>
      <c r="FF6072" s="104"/>
      <c r="FG6072" s="104"/>
      <c r="FH6072" s="104"/>
      <c r="FI6072" s="104"/>
      <c r="FJ6072" s="104"/>
      <c r="FK6072" s="104"/>
      <c r="FL6072" s="104"/>
      <c r="FM6072" s="104"/>
      <c r="FN6072" s="104"/>
      <c r="FO6072" s="104"/>
      <c r="FP6072" s="104"/>
      <c r="FQ6072" s="104"/>
      <c r="FR6072" s="104"/>
      <c r="FS6072" s="104"/>
      <c r="FT6072" s="104"/>
      <c r="FU6072" s="104"/>
      <c r="FV6072" s="104"/>
      <c r="FW6072" s="104"/>
      <c r="FX6072" s="104"/>
      <c r="FY6072" s="104"/>
      <c r="FZ6072" s="104"/>
      <c r="GA6072" s="104"/>
      <c r="GB6072" s="104"/>
      <c r="GC6072" s="104"/>
      <c r="GD6072" s="104"/>
      <c r="GE6072" s="104"/>
      <c r="GF6072" s="104"/>
      <c r="GG6072" s="104"/>
      <c r="GH6072" s="104"/>
      <c r="GI6072" s="104"/>
      <c r="GJ6072" s="104"/>
      <c r="GK6072" s="104"/>
      <c r="GL6072" s="104"/>
      <c r="GM6072" s="104"/>
      <c r="GN6072" s="104"/>
      <c r="GO6072" s="104"/>
      <c r="GP6072" s="104"/>
      <c r="GQ6072" s="104"/>
      <c r="GR6072" s="104"/>
      <c r="GS6072" s="104"/>
      <c r="GT6072" s="104"/>
      <c r="GU6072" s="104"/>
      <c r="GV6072" s="104"/>
      <c r="GW6072" s="104"/>
      <c r="GX6072" s="104"/>
      <c r="GY6072" s="104"/>
      <c r="GZ6072" s="104"/>
      <c r="HA6072" s="104"/>
      <c r="HB6072" s="104"/>
      <c r="HC6072" s="104"/>
      <c r="HD6072" s="104"/>
      <c r="HE6072" s="104"/>
      <c r="HF6072" s="104"/>
      <c r="HG6072" s="104"/>
      <c r="HH6072" s="104"/>
      <c r="HI6072" s="104"/>
      <c r="HJ6072" s="104"/>
      <c r="HK6072" s="104"/>
      <c r="HL6072" s="104"/>
      <c r="HM6072" s="104"/>
      <c r="HN6072" s="104"/>
      <c r="HO6072" s="104"/>
      <c r="HP6072" s="104"/>
      <c r="HQ6072" s="104"/>
      <c r="HR6072" s="104"/>
      <c r="HS6072" s="104"/>
      <c r="HT6072" s="104"/>
      <c r="HU6072" s="104"/>
      <c r="HV6072" s="104"/>
      <c r="HW6072" s="104"/>
      <c r="HX6072" s="104"/>
      <c r="HY6072" s="104"/>
      <c r="HZ6072" s="104"/>
      <c r="IA6072" s="104"/>
      <c r="IB6072" s="104"/>
      <c r="IC6072" s="104"/>
      <c r="ID6072" s="104"/>
      <c r="IE6072" s="104"/>
      <c r="IF6072" s="104"/>
      <c r="IG6072" s="104"/>
      <c r="IH6072" s="104"/>
      <c r="II6072" s="104"/>
      <c r="IJ6072" s="104"/>
      <c r="IK6072" s="104"/>
      <c r="IL6072" s="104"/>
      <c r="IM6072" s="104"/>
      <c r="IN6072" s="104"/>
      <c r="IO6072" s="104"/>
      <c r="IP6072" s="104"/>
      <c r="IQ6072" s="104"/>
      <c r="IR6072" s="104"/>
      <c r="IS6072" s="104"/>
      <c r="IT6072" s="104"/>
      <c r="IU6072" s="104"/>
      <c r="IV6072" s="104"/>
      <c r="IW6072" s="104"/>
      <c r="IX6072" s="104"/>
      <c r="IY6072" s="104"/>
      <c r="IZ6072" s="104"/>
      <c r="JA6072" s="104"/>
      <c r="JB6072" s="104"/>
      <c r="JC6072" s="104"/>
      <c r="JD6072" s="104"/>
      <c r="JE6072" s="104"/>
      <c r="JF6072" s="104"/>
      <c r="JG6072" s="104"/>
      <c r="JH6072" s="104"/>
      <c r="JI6072" s="104"/>
      <c r="JJ6072" s="104"/>
      <c r="JK6072" s="104"/>
      <c r="JL6072" s="104"/>
      <c r="JM6072" s="104"/>
      <c r="JN6072" s="104"/>
      <c r="JO6072" s="104"/>
      <c r="JP6072" s="104"/>
      <c r="JQ6072" s="104"/>
      <c r="JR6072" s="104"/>
      <c r="JS6072" s="104"/>
      <c r="JT6072" s="104"/>
      <c r="JU6072" s="104"/>
      <c r="JV6072" s="104"/>
      <c r="JW6072" s="104"/>
      <c r="JX6072" s="104"/>
      <c r="JY6072" s="104"/>
      <c r="JZ6072" s="104"/>
      <c r="KA6072" s="104"/>
      <c r="KB6072" s="104"/>
      <c r="KC6072" s="104"/>
      <c r="KD6072" s="104"/>
      <c r="KE6072" s="104"/>
      <c r="KF6072" s="104"/>
      <c r="KG6072" s="104"/>
      <c r="KH6072" s="104"/>
      <c r="KI6072" s="104"/>
      <c r="KJ6072" s="104"/>
      <c r="KK6072" s="104"/>
      <c r="KL6072" s="104"/>
      <c r="KM6072" s="104"/>
      <c r="KN6072" s="104"/>
      <c r="KO6072" s="104"/>
      <c r="KP6072" s="104"/>
      <c r="KQ6072" s="104"/>
      <c r="KR6072" s="104"/>
      <c r="KS6072" s="104"/>
      <c r="KT6072" s="104"/>
      <c r="KU6072" s="104"/>
      <c r="KV6072" s="104"/>
      <c r="KW6072" s="104"/>
      <c r="KX6072" s="104"/>
      <c r="KY6072" s="104"/>
      <c r="KZ6072" s="104"/>
      <c r="LA6072" s="104"/>
      <c r="LB6072" s="104"/>
      <c r="LC6072" s="104"/>
      <c r="LD6072" s="104"/>
      <c r="LE6072" s="104"/>
      <c r="LF6072" s="104"/>
      <c r="LG6072" s="104"/>
      <c r="LH6072" s="104"/>
      <c r="LI6072" s="104"/>
      <c r="LJ6072" s="104"/>
      <c r="LK6072" s="104"/>
      <c r="LL6072" s="104"/>
      <c r="LM6072" s="104"/>
      <c r="LN6072" s="104"/>
      <c r="LO6072" s="104"/>
      <c r="LP6072" s="104"/>
      <c r="LQ6072" s="104"/>
      <c r="LR6072" s="104"/>
      <c r="LS6072" s="104"/>
      <c r="LT6072" s="104"/>
      <c r="LU6072" s="104"/>
      <c r="LV6072" s="104"/>
      <c r="LW6072" s="104"/>
      <c r="LX6072" s="104"/>
      <c r="LY6072" s="104"/>
      <c r="LZ6072" s="104"/>
      <c r="MA6072" s="104"/>
      <c r="MB6072" s="104"/>
      <c r="MC6072" s="104"/>
      <c r="MD6072" s="104"/>
      <c r="ME6072" s="104"/>
      <c r="MF6072" s="104"/>
      <c r="MG6072" s="104"/>
      <c r="MH6072" s="104"/>
      <c r="MI6072" s="104"/>
      <c r="MJ6072" s="104"/>
      <c r="MK6072" s="104"/>
      <c r="ML6072" s="104"/>
      <c r="MM6072" s="104"/>
      <c r="MN6072" s="104"/>
      <c r="MO6072" s="104"/>
      <c r="MP6072" s="104"/>
      <c r="MQ6072" s="104"/>
      <c r="MR6072" s="104"/>
      <c r="MS6072" s="104"/>
      <c r="MT6072" s="104"/>
      <c r="MU6072" s="104"/>
      <c r="MV6072" s="104"/>
      <c r="MW6072" s="104"/>
      <c r="MX6072" s="104"/>
      <c r="MY6072" s="104"/>
      <c r="MZ6072" s="104"/>
      <c r="NA6072" s="104"/>
      <c r="NB6072" s="104"/>
      <c r="NC6072" s="104"/>
      <c r="ND6072" s="104"/>
      <c r="NE6072" s="104"/>
      <c r="NF6072" s="104"/>
      <c r="NG6072" s="104"/>
      <c r="NH6072" s="104"/>
      <c r="NI6072" s="104"/>
      <c r="NJ6072" s="104"/>
      <c r="NK6072" s="104"/>
      <c r="NL6072" s="104"/>
      <c r="NM6072" s="104"/>
      <c r="NN6072" s="104"/>
      <c r="NO6072" s="104"/>
      <c r="NP6072" s="104"/>
      <c r="NQ6072" s="104"/>
      <c r="NR6072" s="104"/>
      <c r="NS6072" s="104"/>
      <c r="NT6072" s="104"/>
      <c r="NU6072" s="104"/>
      <c r="NV6072" s="104"/>
      <c r="NW6072" s="104"/>
      <c r="NX6072" s="104"/>
      <c r="NY6072" s="104"/>
      <c r="NZ6072" s="104"/>
      <c r="OA6072" s="104"/>
      <c r="OB6072" s="104"/>
      <c r="OC6072" s="104"/>
      <c r="OD6072" s="104"/>
      <c r="OE6072" s="104"/>
      <c r="OF6072" s="104"/>
      <c r="OG6072" s="104"/>
      <c r="OH6072" s="104"/>
      <c r="OI6072" s="104"/>
      <c r="OJ6072" s="104"/>
      <c r="OK6072" s="104"/>
      <c r="OL6072" s="104"/>
      <c r="OM6072" s="104"/>
      <c r="ON6072" s="104"/>
      <c r="OO6072" s="104"/>
      <c r="OP6072" s="104"/>
      <c r="OQ6072" s="104"/>
      <c r="OR6072" s="104"/>
      <c r="OS6072" s="104"/>
      <c r="OT6072" s="104"/>
      <c r="OU6072" s="104"/>
      <c r="OV6072" s="104"/>
      <c r="OW6072" s="104"/>
      <c r="OX6072" s="104"/>
      <c r="OY6072" s="104"/>
      <c r="OZ6072" s="104"/>
      <c r="PA6072" s="104"/>
      <c r="PB6072" s="104"/>
      <c r="PC6072" s="104"/>
      <c r="PD6072" s="104"/>
      <c r="PE6072" s="104"/>
      <c r="PF6072" s="104"/>
      <c r="PG6072" s="104"/>
      <c r="PH6072" s="104"/>
      <c r="PI6072" s="104"/>
      <c r="PJ6072" s="104"/>
      <c r="PK6072" s="104"/>
      <c r="PL6072" s="104"/>
      <c r="PM6072" s="104"/>
      <c r="PN6072" s="104"/>
      <c r="PO6072" s="104"/>
      <c r="PP6072" s="104"/>
      <c r="PQ6072" s="104"/>
      <c r="PR6072" s="104"/>
      <c r="PS6072" s="104"/>
      <c r="PT6072" s="104"/>
      <c r="PU6072" s="104"/>
      <c r="PV6072" s="104"/>
      <c r="PW6072" s="104"/>
      <c r="PX6072" s="104"/>
      <c r="PY6072" s="104"/>
      <c r="PZ6072" s="104"/>
      <c r="QA6072" s="104"/>
      <c r="QB6072" s="104"/>
      <c r="QC6072" s="104"/>
      <c r="QD6072" s="104"/>
      <c r="QE6072" s="104"/>
      <c r="QF6072" s="104"/>
      <c r="QG6072" s="104"/>
      <c r="QH6072" s="104"/>
      <c r="QI6072" s="104"/>
      <c r="QJ6072" s="104"/>
      <c r="QK6072" s="104"/>
      <c r="QL6072" s="104"/>
      <c r="QM6072" s="104"/>
      <c r="QN6072" s="104"/>
      <c r="QO6072" s="104"/>
      <c r="QP6072" s="104"/>
      <c r="QQ6072" s="104"/>
      <c r="QR6072" s="104"/>
      <c r="QS6072" s="104"/>
      <c r="QT6072" s="104"/>
      <c r="QU6072" s="104"/>
      <c r="QV6072" s="104"/>
      <c r="QW6072" s="104"/>
      <c r="QX6072" s="104"/>
      <c r="QY6072" s="104"/>
      <c r="QZ6072" s="104"/>
      <c r="RA6072" s="104"/>
      <c r="RB6072" s="104"/>
      <c r="RC6072" s="104"/>
      <c r="RD6072" s="104"/>
      <c r="RE6072" s="104"/>
      <c r="RF6072" s="104"/>
      <c r="RG6072" s="104"/>
      <c r="RH6072" s="104"/>
      <c r="RI6072" s="104"/>
      <c r="RJ6072" s="104"/>
      <c r="RK6072" s="104"/>
      <c r="RL6072" s="104"/>
      <c r="RM6072" s="104"/>
      <c r="RN6072" s="104"/>
      <c r="RO6072" s="104"/>
      <c r="RP6072" s="104"/>
      <c r="RQ6072" s="104"/>
      <c r="RR6072" s="104"/>
      <c r="RS6072" s="104"/>
      <c r="RT6072" s="104"/>
      <c r="RU6072" s="104"/>
      <c r="RV6072" s="104"/>
      <c r="RW6072" s="104"/>
      <c r="RX6072" s="104"/>
      <c r="RY6072" s="104"/>
      <c r="RZ6072" s="104"/>
      <c r="SA6072" s="104"/>
      <c r="SB6072" s="104"/>
      <c r="SC6072" s="104"/>
      <c r="SD6072" s="104"/>
      <c r="SE6072" s="104"/>
      <c r="SF6072" s="104"/>
      <c r="SG6072" s="104"/>
      <c r="SH6072" s="104"/>
      <c r="SI6072" s="104"/>
      <c r="SJ6072" s="104"/>
      <c r="SK6072" s="104"/>
      <c r="SL6072" s="104"/>
      <c r="SM6072" s="104"/>
      <c r="SN6072" s="104"/>
      <c r="SO6072" s="104"/>
      <c r="SP6072" s="104"/>
      <c r="SQ6072" s="104"/>
      <c r="SR6072" s="104"/>
      <c r="SS6072" s="104"/>
      <c r="ST6072" s="104"/>
      <c r="SU6072" s="104"/>
      <c r="SV6072" s="104"/>
      <c r="SW6072" s="104"/>
      <c r="SX6072" s="104"/>
      <c r="SY6072" s="104"/>
      <c r="SZ6072" s="104"/>
      <c r="TA6072" s="104"/>
      <c r="TB6072" s="104"/>
      <c r="TC6072" s="104"/>
      <c r="TD6072" s="104"/>
      <c r="TE6072" s="104"/>
      <c r="TF6072" s="104"/>
      <c r="TG6072" s="104"/>
      <c r="TH6072" s="104"/>
      <c r="TI6072" s="104"/>
      <c r="TJ6072" s="104"/>
      <c r="TK6072" s="104"/>
      <c r="TL6072" s="104"/>
      <c r="TM6072" s="104"/>
      <c r="TN6072" s="104"/>
      <c r="TO6072" s="104"/>
      <c r="TP6072" s="104"/>
      <c r="TQ6072" s="104"/>
      <c r="TR6072" s="104"/>
      <c r="TS6072" s="104"/>
      <c r="TT6072" s="104"/>
      <c r="TU6072" s="104"/>
      <c r="TV6072" s="104"/>
      <c r="TW6072" s="104"/>
      <c r="TX6072" s="104"/>
      <c r="TY6072" s="104"/>
      <c r="TZ6072" s="104"/>
      <c r="UA6072" s="104"/>
      <c r="UB6072" s="104"/>
      <c r="UC6072" s="104"/>
      <c r="UD6072" s="104"/>
      <c r="UE6072" s="104"/>
      <c r="UF6072" s="104"/>
      <c r="UG6072" s="104"/>
      <c r="UH6072" s="104"/>
      <c r="UI6072" s="104"/>
      <c r="UJ6072" s="104"/>
      <c r="UK6072" s="104"/>
      <c r="UL6072" s="104"/>
      <c r="UM6072" s="104"/>
      <c r="UN6072" s="104"/>
      <c r="UO6072" s="104"/>
      <c r="UP6072" s="104"/>
      <c r="UQ6072" s="104"/>
      <c r="UR6072" s="104"/>
      <c r="US6072" s="104"/>
      <c r="UT6072" s="104"/>
      <c r="UU6072" s="104"/>
      <c r="UV6072" s="104"/>
      <c r="UW6072" s="104"/>
      <c r="UX6072" s="104"/>
      <c r="UY6072" s="104"/>
      <c r="UZ6072" s="104"/>
      <c r="VA6072" s="104"/>
      <c r="VB6072" s="104"/>
      <c r="VC6072" s="104"/>
      <c r="VD6072" s="104"/>
      <c r="VE6072" s="104"/>
      <c r="VF6072" s="104"/>
      <c r="VG6072" s="104"/>
      <c r="VH6072" s="104"/>
      <c r="VI6072" s="104"/>
      <c r="VJ6072" s="104"/>
      <c r="VK6072" s="104"/>
      <c r="VL6072" s="104"/>
      <c r="VM6072" s="104"/>
      <c r="VN6072" s="104"/>
      <c r="VO6072" s="104"/>
      <c r="VP6072" s="104"/>
      <c r="VQ6072" s="104"/>
      <c r="VR6072" s="104"/>
      <c r="VS6072" s="104"/>
      <c r="VT6072" s="104"/>
      <c r="VU6072" s="104"/>
      <c r="VV6072" s="104"/>
      <c r="VW6072" s="104"/>
      <c r="VX6072" s="104"/>
      <c r="VY6072" s="104"/>
      <c r="VZ6072" s="104"/>
      <c r="WA6072" s="104"/>
      <c r="WB6072" s="104"/>
      <c r="WC6072" s="104"/>
      <c r="WD6072" s="104"/>
      <c r="WE6072" s="104"/>
      <c r="WF6072" s="104"/>
      <c r="WG6072" s="104"/>
      <c r="WH6072" s="104"/>
      <c r="WI6072" s="104"/>
      <c r="WJ6072" s="104"/>
      <c r="WK6072" s="104"/>
      <c r="WL6072" s="104"/>
      <c r="WM6072" s="104"/>
      <c r="WN6072" s="104"/>
      <c r="WO6072" s="104"/>
      <c r="WP6072" s="104"/>
      <c r="WQ6072" s="104"/>
      <c r="WR6072" s="104"/>
      <c r="WS6072" s="104"/>
      <c r="WT6072" s="104"/>
      <c r="WU6072" s="104"/>
      <c r="WV6072" s="104"/>
      <c r="WW6072" s="104"/>
      <c r="WX6072" s="104"/>
      <c r="WY6072" s="104"/>
      <c r="WZ6072" s="104"/>
      <c r="XA6072" s="104"/>
      <c r="XB6072" s="104"/>
      <c r="XC6072" s="104"/>
      <c r="XD6072" s="104"/>
      <c r="XE6072" s="104"/>
      <c r="XF6072" s="104"/>
      <c r="XG6072" s="104"/>
      <c r="XH6072" s="104"/>
      <c r="XI6072" s="104"/>
      <c r="XJ6072" s="104"/>
      <c r="XK6072" s="104"/>
      <c r="XL6072" s="104"/>
      <c r="XM6072" s="104"/>
      <c r="XN6072" s="104"/>
      <c r="XO6072" s="104"/>
      <c r="XP6072" s="104"/>
      <c r="XQ6072" s="104"/>
      <c r="XR6072" s="104"/>
      <c r="XS6072" s="104"/>
      <c r="XT6072" s="104"/>
      <c r="XU6072" s="104"/>
      <c r="XV6072" s="104"/>
      <c r="XW6072" s="104"/>
      <c r="XX6072" s="104"/>
      <c r="XY6072" s="104"/>
      <c r="XZ6072" s="104"/>
      <c r="YA6072" s="104"/>
      <c r="YB6072" s="104"/>
      <c r="YC6072" s="104"/>
      <c r="YD6072" s="104"/>
      <c r="YE6072" s="104"/>
      <c r="YF6072" s="104"/>
      <c r="YG6072" s="104"/>
      <c r="YH6072" s="104"/>
      <c r="YI6072" s="104"/>
      <c r="YJ6072" s="104"/>
      <c r="YK6072" s="104"/>
      <c r="YL6072" s="104"/>
      <c r="YM6072" s="104"/>
      <c r="YN6072" s="104"/>
      <c r="YO6072" s="104"/>
      <c r="YP6072" s="104"/>
      <c r="YQ6072" s="104"/>
      <c r="YR6072" s="104"/>
      <c r="YS6072" s="104"/>
      <c r="YT6072" s="104"/>
      <c r="YU6072" s="104"/>
      <c r="YV6072" s="104"/>
      <c r="YW6072" s="104"/>
      <c r="YX6072" s="104"/>
      <c r="YY6072" s="104"/>
      <c r="YZ6072" s="104"/>
      <c r="ZA6072" s="104"/>
      <c r="ZB6072" s="104"/>
      <c r="ZC6072" s="104"/>
      <c r="ZD6072" s="104"/>
      <c r="ZE6072" s="104"/>
      <c r="ZF6072" s="104"/>
      <c r="ZG6072" s="104"/>
      <c r="ZH6072" s="104"/>
      <c r="ZI6072" s="104"/>
      <c r="ZJ6072" s="104"/>
      <c r="ZK6072" s="104"/>
      <c r="ZL6072" s="104"/>
      <c r="ZM6072" s="104"/>
      <c r="ZN6072" s="104"/>
      <c r="ZO6072" s="104"/>
      <c r="ZP6072" s="104"/>
      <c r="ZQ6072" s="104"/>
      <c r="ZR6072" s="104"/>
      <c r="ZS6072" s="104"/>
      <c r="ZT6072" s="104"/>
      <c r="ZU6072" s="104"/>
      <c r="ZV6072" s="104"/>
      <c r="ZW6072" s="104"/>
      <c r="ZX6072" s="104"/>
      <c r="ZY6072" s="104"/>
      <c r="ZZ6072" s="104"/>
      <c r="AAA6072" s="104"/>
      <c r="AAB6072" s="104"/>
      <c r="AAC6072" s="104"/>
      <c r="AAD6072" s="104"/>
      <c r="AAE6072" s="104"/>
      <c r="AAF6072" s="104"/>
      <c r="AAG6072" s="104"/>
      <c r="AAH6072" s="104"/>
      <c r="AAI6072" s="104"/>
      <c r="AAJ6072" s="104"/>
      <c r="AAK6072" s="104"/>
      <c r="AAL6072" s="104"/>
      <c r="AAM6072" s="104"/>
      <c r="AAN6072" s="104"/>
      <c r="AAO6072" s="104"/>
      <c r="AAP6072" s="104"/>
      <c r="AAQ6072" s="104"/>
      <c r="AAR6072" s="104"/>
      <c r="AAS6072" s="104"/>
      <c r="AAT6072" s="104"/>
      <c r="AAU6072" s="104"/>
      <c r="AAV6072" s="104"/>
      <c r="AAW6072" s="104"/>
      <c r="AAX6072" s="104"/>
      <c r="AAY6072" s="104"/>
      <c r="AAZ6072" s="104"/>
      <c r="ABA6072" s="104"/>
      <c r="ABB6072" s="104"/>
      <c r="ABC6072" s="104"/>
      <c r="ABD6072" s="104"/>
      <c r="ABE6072" s="104"/>
      <c r="ABF6072" s="104"/>
      <c r="ABG6072" s="104"/>
      <c r="ABH6072" s="104"/>
      <c r="ABI6072" s="104"/>
      <c r="ABJ6072" s="104"/>
      <c r="ABK6072" s="104"/>
      <c r="ABL6072" s="104"/>
      <c r="ABM6072" s="104"/>
      <c r="ABN6072" s="104"/>
      <c r="ABO6072" s="104"/>
      <c r="ABP6072" s="104"/>
      <c r="ABQ6072" s="104"/>
      <c r="ABR6072" s="104"/>
      <c r="ABS6072" s="104"/>
      <c r="ABT6072" s="104"/>
      <c r="ABU6072" s="104"/>
      <c r="ABV6072" s="104"/>
      <c r="ABW6072" s="104"/>
      <c r="ABX6072" s="104"/>
      <c r="ABY6072" s="104"/>
      <c r="ABZ6072" s="104"/>
      <c r="ACA6072" s="104"/>
      <c r="ACB6072" s="104"/>
      <c r="ACC6072" s="104"/>
      <c r="ACD6072" s="104"/>
      <c r="ACE6072" s="104"/>
      <c r="ACF6072" s="104"/>
      <c r="ACG6072" s="104"/>
      <c r="ACH6072" s="104"/>
      <c r="ACI6072" s="104"/>
      <c r="ACJ6072" s="104"/>
      <c r="ACK6072" s="104"/>
      <c r="ACL6072" s="104"/>
      <c r="ACM6072" s="104"/>
      <c r="ACN6072" s="104"/>
      <c r="ACO6072" s="104"/>
      <c r="ACP6072" s="104"/>
      <c r="ACQ6072" s="104"/>
      <c r="ACR6072" s="104"/>
      <c r="ACS6072" s="104"/>
      <c r="ACT6072" s="104"/>
      <c r="ACU6072" s="104"/>
      <c r="ACV6072" s="104"/>
      <c r="ACW6072" s="104"/>
      <c r="ACX6072" s="104"/>
      <c r="ACY6072" s="104"/>
      <c r="ACZ6072" s="104"/>
      <c r="ADA6072" s="104"/>
      <c r="ADB6072" s="104"/>
      <c r="ADC6072" s="104"/>
      <c r="ADD6072" s="104"/>
      <c r="ADE6072" s="104"/>
      <c r="ADF6072" s="104"/>
      <c r="ADG6072" s="104"/>
      <c r="ADH6072" s="104"/>
      <c r="ADI6072" s="104"/>
      <c r="ADJ6072" s="104"/>
      <c r="ADK6072" s="104"/>
      <c r="ADL6072" s="104"/>
      <c r="ADM6072" s="104"/>
      <c r="ADN6072" s="104"/>
      <c r="ADO6072" s="104"/>
      <c r="ADP6072" s="104"/>
      <c r="ADQ6072" s="104"/>
      <c r="ADR6072" s="104"/>
      <c r="ADS6072" s="104"/>
      <c r="ADT6072" s="104"/>
      <c r="ADU6072" s="104"/>
      <c r="ADV6072" s="104"/>
      <c r="ADW6072" s="104"/>
      <c r="ADX6072" s="104"/>
      <c r="ADY6072" s="104"/>
      <c r="ADZ6072" s="104"/>
      <c r="AEA6072" s="104"/>
      <c r="AEB6072" s="104"/>
      <c r="AEC6072" s="104"/>
      <c r="AED6072" s="104"/>
      <c r="AEE6072" s="104"/>
      <c r="AEF6072" s="104"/>
      <c r="AEG6072" s="104"/>
      <c r="AEH6072" s="104"/>
      <c r="AEI6072" s="104"/>
      <c r="AEJ6072" s="104"/>
      <c r="AEK6072" s="104"/>
      <c r="AEL6072" s="104"/>
      <c r="AEM6072" s="104"/>
      <c r="AEN6072" s="104"/>
      <c r="AEO6072" s="104"/>
      <c r="AEP6072" s="104"/>
      <c r="AEQ6072" s="104"/>
      <c r="AER6072" s="104"/>
      <c r="AES6072" s="104"/>
      <c r="AET6072" s="104"/>
      <c r="AEU6072" s="104"/>
      <c r="AEV6072" s="104"/>
      <c r="AEW6072" s="104"/>
      <c r="AEX6072" s="104"/>
      <c r="AEY6072" s="104"/>
      <c r="AEZ6072" s="104"/>
      <c r="AFA6072" s="104"/>
      <c r="AFB6072" s="104"/>
      <c r="AFC6072" s="104"/>
      <c r="AFD6072" s="104"/>
      <c r="AFE6072" s="104"/>
      <c r="AFF6072" s="104"/>
      <c r="AFG6072" s="104"/>
      <c r="AFH6072" s="104"/>
      <c r="AFI6072" s="104"/>
      <c r="AFJ6072" s="104"/>
      <c r="AFK6072" s="104"/>
      <c r="AFL6072" s="104"/>
      <c r="AFM6072" s="104"/>
      <c r="AFN6072" s="104"/>
      <c r="AFO6072" s="104"/>
      <c r="AFP6072" s="104"/>
      <c r="AFQ6072" s="104"/>
      <c r="AFR6072" s="104"/>
      <c r="AFS6072" s="104"/>
      <c r="AFT6072" s="104"/>
      <c r="AFU6072" s="104"/>
      <c r="AFV6072" s="104"/>
      <c r="AFW6072" s="104"/>
      <c r="AFX6072" s="104"/>
      <c r="AFY6072" s="104"/>
      <c r="AFZ6072" s="104"/>
      <c r="AGA6072" s="104"/>
      <c r="AGB6072" s="104"/>
      <c r="AGC6072" s="104"/>
      <c r="AGD6072" s="104"/>
      <c r="AGE6072" s="104"/>
      <c r="AGF6072" s="104"/>
      <c r="AGG6072" s="104"/>
      <c r="AGH6072" s="104"/>
      <c r="AGI6072" s="104"/>
      <c r="AGJ6072" s="104"/>
      <c r="AGK6072" s="104"/>
      <c r="AGL6072" s="104"/>
      <c r="AGM6072" s="104"/>
      <c r="AGN6072" s="104"/>
      <c r="AGO6072" s="104"/>
      <c r="AGP6072" s="104"/>
      <c r="AGQ6072" s="104"/>
      <c r="AGR6072" s="104"/>
      <c r="AGS6072" s="104"/>
      <c r="AGT6072" s="104"/>
      <c r="AGU6072" s="104"/>
      <c r="AGV6072" s="104"/>
      <c r="AGW6072" s="104"/>
      <c r="AGX6072" s="104"/>
      <c r="AGY6072" s="104"/>
      <c r="AGZ6072" s="104"/>
      <c r="AHA6072" s="104"/>
      <c r="AHB6072" s="104"/>
      <c r="AHC6072" s="104"/>
      <c r="AHD6072" s="104"/>
      <c r="AHE6072" s="104"/>
      <c r="AHF6072" s="104"/>
      <c r="AHG6072" s="104"/>
      <c r="AHH6072" s="104"/>
      <c r="AHI6072" s="104"/>
      <c r="AHJ6072" s="104"/>
      <c r="AHK6072" s="104"/>
      <c r="AHL6072" s="104"/>
      <c r="AHM6072" s="104"/>
      <c r="AHN6072" s="104"/>
      <c r="AHO6072" s="104"/>
      <c r="AHP6072" s="104"/>
      <c r="AHQ6072" s="104"/>
      <c r="AHR6072" s="104"/>
      <c r="AHS6072" s="104"/>
      <c r="AHT6072" s="104"/>
      <c r="AHU6072" s="104"/>
      <c r="AHV6072" s="104"/>
      <c r="AHW6072" s="104"/>
      <c r="AHX6072" s="104"/>
      <c r="AHY6072" s="104"/>
      <c r="AHZ6072" s="104"/>
      <c r="AIA6072" s="104"/>
      <c r="AIB6072" s="104"/>
      <c r="AIC6072" s="104"/>
      <c r="AID6072" s="104"/>
      <c r="AIE6072" s="104"/>
      <c r="AIF6072" s="104"/>
      <c r="AIG6072" s="104"/>
      <c r="AIH6072" s="104"/>
      <c r="AII6072" s="104"/>
      <c r="AIJ6072" s="104"/>
      <c r="AIK6072" s="104"/>
      <c r="AIL6072" s="104"/>
      <c r="AIM6072" s="104"/>
      <c r="AIN6072" s="104"/>
      <c r="AIO6072" s="104"/>
      <c r="AIP6072" s="104"/>
      <c r="AIQ6072" s="104"/>
      <c r="AIR6072" s="104"/>
      <c r="AIS6072" s="104"/>
      <c r="AIT6072" s="104"/>
      <c r="AIU6072" s="104"/>
      <c r="AIV6072" s="104"/>
      <c r="AIW6072" s="104"/>
      <c r="AIX6072" s="104"/>
      <c r="AIY6072" s="104"/>
      <c r="AIZ6072" s="104"/>
      <c r="AJA6072" s="104"/>
      <c r="AJB6072" s="104"/>
      <c r="AJC6072" s="104"/>
      <c r="AJD6072" s="104"/>
      <c r="AJE6072" s="104"/>
      <c r="AJF6072" s="104"/>
      <c r="AJG6072" s="104"/>
      <c r="AJH6072" s="104"/>
      <c r="AJI6072" s="104"/>
      <c r="AJJ6072" s="104"/>
      <c r="AJK6072" s="104"/>
      <c r="AJL6072" s="104"/>
      <c r="AJM6072" s="104"/>
      <c r="AJN6072" s="104"/>
      <c r="AJO6072" s="104"/>
      <c r="AJP6072" s="104"/>
      <c r="AJQ6072" s="104"/>
      <c r="AJR6072" s="104"/>
      <c r="AJS6072" s="104"/>
      <c r="AJT6072" s="104"/>
      <c r="AJU6072" s="104"/>
      <c r="AJV6072" s="104"/>
      <c r="AJW6072" s="104"/>
      <c r="AJX6072" s="104"/>
      <c r="AJY6072" s="104"/>
      <c r="AJZ6072" s="104"/>
      <c r="AKA6072" s="104"/>
      <c r="AKB6072" s="104"/>
      <c r="AKC6072" s="104"/>
      <c r="AKD6072" s="104"/>
      <c r="AKE6072" s="104"/>
      <c r="AKF6072" s="104"/>
      <c r="AKG6072" s="104"/>
      <c r="AKH6072" s="104"/>
      <c r="AKI6072" s="104"/>
      <c r="AKJ6072" s="104"/>
      <c r="AKK6072" s="104"/>
      <c r="AKL6072" s="104"/>
      <c r="AKM6072" s="104"/>
      <c r="AKN6072" s="104"/>
      <c r="AKO6072" s="104"/>
      <c r="AKP6072" s="104"/>
      <c r="AKQ6072" s="104"/>
      <c r="AKR6072" s="104"/>
      <c r="AKS6072" s="104"/>
      <c r="AKT6072" s="104"/>
      <c r="AKU6072" s="104"/>
      <c r="AKV6072" s="104"/>
      <c r="AKW6072" s="104"/>
      <c r="AKX6072" s="104"/>
      <c r="AKY6072" s="104"/>
      <c r="AKZ6072" s="104"/>
      <c r="ALA6072" s="104"/>
      <c r="ALB6072" s="104"/>
      <c r="ALC6072" s="104"/>
      <c r="ALD6072" s="104"/>
      <c r="ALE6072" s="104"/>
      <c r="ALF6072" s="104"/>
      <c r="ALG6072" s="104"/>
      <c r="ALH6072" s="104"/>
      <c r="ALI6072" s="104"/>
      <c r="ALJ6072" s="104"/>
      <c r="ALK6072" s="104"/>
      <c r="ALL6072" s="104"/>
      <c r="ALM6072" s="104"/>
      <c r="ALN6072" s="104"/>
      <c r="ALO6072" s="104"/>
      <c r="ALP6072" s="104"/>
      <c r="ALQ6072" s="104"/>
      <c r="ALR6072" s="104"/>
      <c r="ALS6072" s="104"/>
      <c r="ALT6072" s="104"/>
      <c r="ALU6072" s="104"/>
      <c r="ALV6072" s="104"/>
      <c r="ALW6072" s="104"/>
      <c r="ALX6072" s="104"/>
      <c r="ALY6072" s="104"/>
      <c r="ALZ6072" s="104"/>
      <c r="AMA6072" s="104"/>
      <c r="AMB6072" s="104"/>
      <c r="AMC6072" s="104"/>
      <c r="AMD6072" s="104"/>
      <c r="AME6072" s="104"/>
      <c r="AMF6072" s="104"/>
      <c r="AMG6072" s="104"/>
      <c r="AMH6072" s="104"/>
      <c r="AMI6072" s="104"/>
      <c r="AMJ6072" s="104"/>
      <c r="AMK6072" s="104"/>
      <c r="AML6072" s="104"/>
      <c r="AMM6072" s="104"/>
      <c r="AMN6072" s="104"/>
      <c r="AMO6072" s="104"/>
    </row>
    <row r="6073" spans="1:1029" s="88" customFormat="1" x14ac:dyDescent="0.35">
      <c r="A6073" s="21">
        <v>10141103</v>
      </c>
      <c r="B6073" s="61" t="s">
        <v>496</v>
      </c>
      <c r="C6073" s="115" t="s">
        <v>495</v>
      </c>
      <c r="D6073" s="61"/>
      <c r="E6073" s="114" t="str">
        <f t="shared" si="1129"/>
        <v xml:space="preserve">TRANSFORMADOR AUXILIAR MARCA:UNITRAFO CHIMUARA </v>
      </c>
      <c r="F6073" s="61"/>
      <c r="G6073" s="61" t="s">
        <v>146</v>
      </c>
      <c r="H6073" s="61" t="s">
        <v>511</v>
      </c>
      <c r="I6073" s="61"/>
      <c r="J6073" s="61"/>
      <c r="K6073" s="122" t="s">
        <v>145</v>
      </c>
      <c r="L6073" s="122" t="s">
        <v>144</v>
      </c>
      <c r="M6073" s="61">
        <v>400</v>
      </c>
      <c r="N6073" s="61">
        <v>33</v>
      </c>
      <c r="O6073" s="61" t="s">
        <v>510</v>
      </c>
      <c r="P6073" s="121">
        <v>3</v>
      </c>
      <c r="Q6073" s="61">
        <v>2016</v>
      </c>
      <c r="R6073" s="61" t="s">
        <v>493</v>
      </c>
      <c r="S6073" s="61" t="s">
        <v>509</v>
      </c>
      <c r="T6073" s="120">
        <v>1200</v>
      </c>
      <c r="U6073" s="111">
        <v>45</v>
      </c>
      <c r="V6073" s="113">
        <f t="shared" si="1130"/>
        <v>1174.6666666666667</v>
      </c>
      <c r="W6073" s="113">
        <f t="shared" si="1131"/>
        <v>25.333333333333258</v>
      </c>
      <c r="X6073" s="112">
        <f t="shared" si="1132"/>
        <v>25333.333333333256</v>
      </c>
      <c r="Y6073" s="111"/>
      <c r="Z6073" s="110">
        <f t="shared" si="1140"/>
        <v>44</v>
      </c>
      <c r="AA6073" s="109">
        <f t="shared" si="1133"/>
        <v>60</v>
      </c>
      <c r="AB6073" s="109">
        <f t="shared" si="1134"/>
        <v>60000</v>
      </c>
      <c r="AC6073" s="108">
        <f t="shared" si="1135"/>
        <v>1140</v>
      </c>
      <c r="AD6073" s="107">
        <f t="shared" si="1136"/>
        <v>2.2222222222222223E-2</v>
      </c>
      <c r="AE6073" s="106">
        <f t="shared" si="1137"/>
        <v>25.333333333333336</v>
      </c>
      <c r="AF6073" s="105">
        <f t="shared" si="1138"/>
        <v>50.666666666666593</v>
      </c>
      <c r="AG6073" s="105">
        <f t="shared" si="1139"/>
        <v>1149.3333333333335</v>
      </c>
      <c r="AH6073" s="104"/>
      <c r="AI6073" s="104"/>
      <c r="AJ6073" s="104"/>
      <c r="AK6073" s="104"/>
      <c r="AL6073" s="104"/>
      <c r="AM6073" s="104"/>
      <c r="AN6073" s="104"/>
      <c r="AO6073" s="104"/>
      <c r="AP6073" s="104"/>
      <c r="AQ6073" s="104"/>
      <c r="AR6073" s="104"/>
      <c r="AS6073" s="104"/>
      <c r="AT6073" s="104"/>
      <c r="AU6073" s="104"/>
      <c r="AV6073" s="104"/>
      <c r="AW6073" s="104"/>
      <c r="AX6073" s="104"/>
      <c r="AY6073" s="104"/>
      <c r="AZ6073" s="104"/>
      <c r="BA6073" s="104"/>
      <c r="BB6073" s="104"/>
      <c r="BC6073" s="104"/>
      <c r="BD6073" s="104"/>
      <c r="BE6073" s="104"/>
      <c r="BF6073" s="104"/>
      <c r="BG6073" s="104"/>
      <c r="BH6073" s="104"/>
      <c r="BI6073" s="104"/>
      <c r="BJ6073" s="104"/>
      <c r="BK6073" s="104"/>
      <c r="BL6073" s="104"/>
      <c r="BM6073" s="104"/>
      <c r="BN6073" s="104"/>
      <c r="BO6073" s="104"/>
      <c r="BP6073" s="104"/>
      <c r="BQ6073" s="104"/>
      <c r="BR6073" s="104"/>
      <c r="BS6073" s="104"/>
      <c r="BT6073" s="104"/>
      <c r="BU6073" s="104"/>
      <c r="BV6073" s="104"/>
      <c r="BW6073" s="104"/>
      <c r="BX6073" s="104"/>
      <c r="BY6073" s="104"/>
      <c r="BZ6073" s="104"/>
      <c r="CA6073" s="104"/>
      <c r="CB6073" s="104"/>
      <c r="CC6073" s="104"/>
      <c r="CD6073" s="104"/>
      <c r="CE6073" s="104"/>
      <c r="CF6073" s="104"/>
      <c r="CG6073" s="104"/>
      <c r="CH6073" s="104"/>
      <c r="CI6073" s="104"/>
      <c r="CJ6073" s="104"/>
      <c r="CK6073" s="104"/>
      <c r="CL6073" s="104"/>
      <c r="CM6073" s="104"/>
      <c r="CN6073" s="104"/>
      <c r="CO6073" s="104"/>
      <c r="CP6073" s="104"/>
      <c r="CQ6073" s="104"/>
      <c r="CR6073" s="104"/>
      <c r="CS6073" s="104"/>
      <c r="CT6073" s="104"/>
      <c r="CU6073" s="104"/>
      <c r="CV6073" s="104"/>
      <c r="CW6073" s="104"/>
      <c r="CX6073" s="104"/>
      <c r="CY6073" s="104"/>
      <c r="CZ6073" s="104"/>
      <c r="DA6073" s="104"/>
      <c r="DB6073" s="104"/>
      <c r="DC6073" s="104"/>
      <c r="DD6073" s="104"/>
      <c r="DE6073" s="104"/>
      <c r="DF6073" s="104"/>
      <c r="DG6073" s="104"/>
      <c r="DH6073" s="104"/>
      <c r="DI6073" s="104"/>
      <c r="DJ6073" s="104"/>
      <c r="DK6073" s="104"/>
      <c r="DL6073" s="104"/>
      <c r="DM6073" s="104"/>
      <c r="DN6073" s="104"/>
      <c r="DO6073" s="104"/>
      <c r="DP6073" s="104"/>
      <c r="DQ6073" s="104"/>
      <c r="DR6073" s="104"/>
      <c r="DS6073" s="104"/>
      <c r="DT6073" s="104"/>
      <c r="DU6073" s="104"/>
      <c r="DV6073" s="104"/>
      <c r="DW6073" s="104"/>
      <c r="DX6073" s="104"/>
      <c r="DY6073" s="104"/>
      <c r="DZ6073" s="104"/>
      <c r="EA6073" s="104"/>
      <c r="EB6073" s="104"/>
      <c r="EC6073" s="104"/>
      <c r="ED6073" s="104"/>
      <c r="EE6073" s="104"/>
      <c r="EF6073" s="104"/>
      <c r="EG6073" s="104"/>
      <c r="EH6073" s="104"/>
      <c r="EI6073" s="104"/>
      <c r="EJ6073" s="104"/>
      <c r="EK6073" s="104"/>
      <c r="EL6073" s="104"/>
      <c r="EM6073" s="104"/>
      <c r="EN6073" s="104"/>
      <c r="EO6073" s="104"/>
      <c r="EP6073" s="104"/>
      <c r="EQ6073" s="104"/>
      <c r="ER6073" s="104"/>
      <c r="ES6073" s="104"/>
      <c r="ET6073" s="104"/>
      <c r="EU6073" s="104"/>
      <c r="EV6073" s="104"/>
      <c r="EW6073" s="104"/>
      <c r="EX6073" s="104"/>
      <c r="EY6073" s="104"/>
      <c r="EZ6073" s="104"/>
      <c r="FA6073" s="104"/>
      <c r="FB6073" s="104"/>
      <c r="FC6073" s="104"/>
      <c r="FD6073" s="104"/>
      <c r="FE6073" s="104"/>
      <c r="FF6073" s="104"/>
      <c r="FG6073" s="104"/>
      <c r="FH6073" s="104"/>
      <c r="FI6073" s="104"/>
      <c r="FJ6073" s="104"/>
      <c r="FK6073" s="104"/>
      <c r="FL6073" s="104"/>
      <c r="FM6073" s="104"/>
      <c r="FN6073" s="104"/>
      <c r="FO6073" s="104"/>
      <c r="FP6073" s="104"/>
      <c r="FQ6073" s="104"/>
      <c r="FR6073" s="104"/>
      <c r="FS6073" s="104"/>
      <c r="FT6073" s="104"/>
      <c r="FU6073" s="104"/>
      <c r="FV6073" s="104"/>
      <c r="FW6073" s="104"/>
      <c r="FX6073" s="104"/>
      <c r="FY6073" s="104"/>
      <c r="FZ6073" s="104"/>
      <c r="GA6073" s="104"/>
      <c r="GB6073" s="104"/>
      <c r="GC6073" s="104"/>
      <c r="GD6073" s="104"/>
      <c r="GE6073" s="104"/>
      <c r="GF6073" s="104"/>
      <c r="GG6073" s="104"/>
      <c r="GH6073" s="104"/>
      <c r="GI6073" s="104"/>
      <c r="GJ6073" s="104"/>
      <c r="GK6073" s="104"/>
      <c r="GL6073" s="104"/>
      <c r="GM6073" s="104"/>
      <c r="GN6073" s="104"/>
      <c r="GO6073" s="104"/>
      <c r="GP6073" s="104"/>
      <c r="GQ6073" s="104"/>
      <c r="GR6073" s="104"/>
      <c r="GS6073" s="104"/>
      <c r="GT6073" s="104"/>
      <c r="GU6073" s="104"/>
      <c r="GV6073" s="104"/>
      <c r="GW6073" s="104"/>
      <c r="GX6073" s="104"/>
      <c r="GY6073" s="104"/>
      <c r="GZ6073" s="104"/>
      <c r="HA6073" s="104"/>
      <c r="HB6073" s="104"/>
      <c r="HC6073" s="104"/>
      <c r="HD6073" s="104"/>
      <c r="HE6073" s="104"/>
      <c r="HF6073" s="104"/>
      <c r="HG6073" s="104"/>
      <c r="HH6073" s="104"/>
      <c r="HI6073" s="104"/>
      <c r="HJ6073" s="104"/>
      <c r="HK6073" s="104"/>
      <c r="HL6073" s="104"/>
      <c r="HM6073" s="104"/>
      <c r="HN6073" s="104"/>
      <c r="HO6073" s="104"/>
      <c r="HP6073" s="104"/>
      <c r="HQ6073" s="104"/>
      <c r="HR6073" s="104"/>
      <c r="HS6073" s="104"/>
      <c r="HT6073" s="104"/>
      <c r="HU6073" s="104"/>
      <c r="HV6073" s="104"/>
      <c r="HW6073" s="104"/>
      <c r="HX6073" s="104"/>
      <c r="HY6073" s="104"/>
      <c r="HZ6073" s="104"/>
      <c r="IA6073" s="104"/>
      <c r="IB6073" s="104"/>
      <c r="IC6073" s="104"/>
      <c r="ID6073" s="104"/>
      <c r="IE6073" s="104"/>
      <c r="IF6073" s="104"/>
      <c r="IG6073" s="104"/>
      <c r="IH6073" s="104"/>
      <c r="II6073" s="104"/>
      <c r="IJ6073" s="104"/>
      <c r="IK6073" s="104"/>
      <c r="IL6073" s="104"/>
      <c r="IM6073" s="104"/>
      <c r="IN6073" s="104"/>
      <c r="IO6073" s="104"/>
      <c r="IP6073" s="104"/>
      <c r="IQ6073" s="104"/>
      <c r="IR6073" s="104"/>
      <c r="IS6073" s="104"/>
      <c r="IT6073" s="104"/>
      <c r="IU6073" s="104"/>
      <c r="IV6073" s="104"/>
      <c r="IW6073" s="104"/>
      <c r="IX6073" s="104"/>
      <c r="IY6073" s="104"/>
      <c r="IZ6073" s="104"/>
      <c r="JA6073" s="104"/>
      <c r="JB6073" s="104"/>
      <c r="JC6073" s="104"/>
      <c r="JD6073" s="104"/>
      <c r="JE6073" s="104"/>
      <c r="JF6073" s="104"/>
      <c r="JG6073" s="104"/>
      <c r="JH6073" s="104"/>
      <c r="JI6073" s="104"/>
      <c r="JJ6073" s="104"/>
      <c r="JK6073" s="104"/>
      <c r="JL6073" s="104"/>
      <c r="JM6073" s="104"/>
      <c r="JN6073" s="104"/>
      <c r="JO6073" s="104"/>
      <c r="JP6073" s="104"/>
      <c r="JQ6073" s="104"/>
      <c r="JR6073" s="104"/>
      <c r="JS6073" s="104"/>
      <c r="JT6073" s="104"/>
      <c r="JU6073" s="104"/>
      <c r="JV6073" s="104"/>
      <c r="JW6073" s="104"/>
      <c r="JX6073" s="104"/>
      <c r="JY6073" s="104"/>
      <c r="JZ6073" s="104"/>
      <c r="KA6073" s="104"/>
      <c r="KB6073" s="104"/>
      <c r="KC6073" s="104"/>
      <c r="KD6073" s="104"/>
      <c r="KE6073" s="104"/>
      <c r="KF6073" s="104"/>
      <c r="KG6073" s="104"/>
      <c r="KH6073" s="104"/>
      <c r="KI6073" s="104"/>
      <c r="KJ6073" s="104"/>
      <c r="KK6073" s="104"/>
      <c r="KL6073" s="104"/>
      <c r="KM6073" s="104"/>
      <c r="KN6073" s="104"/>
      <c r="KO6073" s="104"/>
      <c r="KP6073" s="104"/>
      <c r="KQ6073" s="104"/>
      <c r="KR6073" s="104"/>
      <c r="KS6073" s="104"/>
      <c r="KT6073" s="104"/>
      <c r="KU6073" s="104"/>
      <c r="KV6073" s="104"/>
      <c r="KW6073" s="104"/>
      <c r="KX6073" s="104"/>
      <c r="KY6073" s="104"/>
      <c r="KZ6073" s="104"/>
      <c r="LA6073" s="104"/>
      <c r="LB6073" s="104"/>
      <c r="LC6073" s="104"/>
      <c r="LD6073" s="104"/>
      <c r="LE6073" s="104"/>
      <c r="LF6073" s="104"/>
      <c r="LG6073" s="104"/>
      <c r="LH6073" s="104"/>
      <c r="LI6073" s="104"/>
      <c r="LJ6073" s="104"/>
      <c r="LK6073" s="104"/>
      <c r="LL6073" s="104"/>
      <c r="LM6073" s="104"/>
      <c r="LN6073" s="104"/>
      <c r="LO6073" s="104"/>
      <c r="LP6073" s="104"/>
      <c r="LQ6073" s="104"/>
      <c r="LR6073" s="104"/>
      <c r="LS6073" s="104"/>
      <c r="LT6073" s="104"/>
      <c r="LU6073" s="104"/>
      <c r="LV6073" s="104"/>
      <c r="LW6073" s="104"/>
      <c r="LX6073" s="104"/>
      <c r="LY6073" s="104"/>
      <c r="LZ6073" s="104"/>
      <c r="MA6073" s="104"/>
      <c r="MB6073" s="104"/>
      <c r="MC6073" s="104"/>
      <c r="MD6073" s="104"/>
      <c r="ME6073" s="104"/>
      <c r="MF6073" s="104"/>
      <c r="MG6073" s="104"/>
      <c r="MH6073" s="104"/>
      <c r="MI6073" s="104"/>
      <c r="MJ6073" s="104"/>
      <c r="MK6073" s="104"/>
      <c r="ML6073" s="104"/>
      <c r="MM6073" s="104"/>
      <c r="MN6073" s="104"/>
      <c r="MO6073" s="104"/>
      <c r="MP6073" s="104"/>
      <c r="MQ6073" s="104"/>
      <c r="MR6073" s="104"/>
      <c r="MS6073" s="104"/>
      <c r="MT6073" s="104"/>
      <c r="MU6073" s="104"/>
      <c r="MV6073" s="104"/>
      <c r="MW6073" s="104"/>
      <c r="MX6073" s="104"/>
      <c r="MY6073" s="104"/>
      <c r="MZ6073" s="104"/>
      <c r="NA6073" s="104"/>
      <c r="NB6073" s="104"/>
      <c r="NC6073" s="104"/>
      <c r="ND6073" s="104"/>
      <c r="NE6073" s="104"/>
      <c r="NF6073" s="104"/>
      <c r="NG6073" s="104"/>
      <c r="NH6073" s="104"/>
      <c r="NI6073" s="104"/>
      <c r="NJ6073" s="104"/>
      <c r="NK6073" s="104"/>
      <c r="NL6073" s="104"/>
      <c r="NM6073" s="104"/>
      <c r="NN6073" s="104"/>
      <c r="NO6073" s="104"/>
      <c r="NP6073" s="104"/>
      <c r="NQ6073" s="104"/>
      <c r="NR6073" s="104"/>
      <c r="NS6073" s="104"/>
      <c r="NT6073" s="104"/>
      <c r="NU6073" s="104"/>
      <c r="NV6073" s="104"/>
      <c r="NW6073" s="104"/>
      <c r="NX6073" s="104"/>
      <c r="NY6073" s="104"/>
      <c r="NZ6073" s="104"/>
      <c r="OA6073" s="104"/>
      <c r="OB6073" s="104"/>
      <c r="OC6073" s="104"/>
      <c r="OD6073" s="104"/>
      <c r="OE6073" s="104"/>
      <c r="OF6073" s="104"/>
      <c r="OG6073" s="104"/>
      <c r="OH6073" s="104"/>
      <c r="OI6073" s="104"/>
      <c r="OJ6073" s="104"/>
      <c r="OK6073" s="104"/>
      <c r="OL6073" s="104"/>
      <c r="OM6073" s="104"/>
      <c r="ON6073" s="104"/>
      <c r="OO6073" s="104"/>
      <c r="OP6073" s="104"/>
      <c r="OQ6073" s="104"/>
      <c r="OR6073" s="104"/>
      <c r="OS6073" s="104"/>
      <c r="OT6073" s="104"/>
      <c r="OU6073" s="104"/>
      <c r="OV6073" s="104"/>
      <c r="OW6073" s="104"/>
      <c r="OX6073" s="104"/>
      <c r="OY6073" s="104"/>
      <c r="OZ6073" s="104"/>
      <c r="PA6073" s="104"/>
      <c r="PB6073" s="104"/>
      <c r="PC6073" s="104"/>
      <c r="PD6073" s="104"/>
      <c r="PE6073" s="104"/>
      <c r="PF6073" s="104"/>
      <c r="PG6073" s="104"/>
      <c r="PH6073" s="104"/>
      <c r="PI6073" s="104"/>
      <c r="PJ6073" s="104"/>
      <c r="PK6073" s="104"/>
      <c r="PL6073" s="104"/>
      <c r="PM6073" s="104"/>
      <c r="PN6073" s="104"/>
      <c r="PO6073" s="104"/>
      <c r="PP6073" s="104"/>
      <c r="PQ6073" s="104"/>
      <c r="PR6073" s="104"/>
      <c r="PS6073" s="104"/>
      <c r="PT6073" s="104"/>
      <c r="PU6073" s="104"/>
      <c r="PV6073" s="104"/>
      <c r="PW6073" s="104"/>
      <c r="PX6073" s="104"/>
      <c r="PY6073" s="104"/>
      <c r="PZ6073" s="104"/>
      <c r="QA6073" s="104"/>
      <c r="QB6073" s="104"/>
      <c r="QC6073" s="104"/>
      <c r="QD6073" s="104"/>
      <c r="QE6073" s="104"/>
      <c r="QF6073" s="104"/>
      <c r="QG6073" s="104"/>
      <c r="QH6073" s="104"/>
      <c r="QI6073" s="104"/>
      <c r="QJ6073" s="104"/>
      <c r="QK6073" s="104"/>
      <c r="QL6073" s="104"/>
      <c r="QM6073" s="104"/>
      <c r="QN6073" s="104"/>
      <c r="QO6073" s="104"/>
      <c r="QP6073" s="104"/>
      <c r="QQ6073" s="104"/>
      <c r="QR6073" s="104"/>
      <c r="QS6073" s="104"/>
      <c r="QT6073" s="104"/>
      <c r="QU6073" s="104"/>
      <c r="QV6073" s="104"/>
      <c r="QW6073" s="104"/>
      <c r="QX6073" s="104"/>
      <c r="QY6073" s="104"/>
      <c r="QZ6073" s="104"/>
      <c r="RA6073" s="104"/>
      <c r="RB6073" s="104"/>
      <c r="RC6073" s="104"/>
      <c r="RD6073" s="104"/>
      <c r="RE6073" s="104"/>
      <c r="RF6073" s="104"/>
      <c r="RG6073" s="104"/>
      <c r="RH6073" s="104"/>
      <c r="RI6073" s="104"/>
      <c r="RJ6073" s="104"/>
      <c r="RK6073" s="104"/>
      <c r="RL6073" s="104"/>
      <c r="RM6073" s="104"/>
      <c r="RN6073" s="104"/>
      <c r="RO6073" s="104"/>
      <c r="RP6073" s="104"/>
      <c r="RQ6073" s="104"/>
      <c r="RR6073" s="104"/>
      <c r="RS6073" s="104"/>
      <c r="RT6073" s="104"/>
      <c r="RU6073" s="104"/>
      <c r="RV6073" s="104"/>
      <c r="RW6073" s="104"/>
      <c r="RX6073" s="104"/>
      <c r="RY6073" s="104"/>
      <c r="RZ6073" s="104"/>
      <c r="SA6073" s="104"/>
      <c r="SB6073" s="104"/>
      <c r="SC6073" s="104"/>
      <c r="SD6073" s="104"/>
      <c r="SE6073" s="104"/>
      <c r="SF6073" s="104"/>
      <c r="SG6073" s="104"/>
      <c r="SH6073" s="104"/>
      <c r="SI6073" s="104"/>
      <c r="SJ6073" s="104"/>
      <c r="SK6073" s="104"/>
      <c r="SL6073" s="104"/>
      <c r="SM6073" s="104"/>
      <c r="SN6073" s="104"/>
      <c r="SO6073" s="104"/>
      <c r="SP6073" s="104"/>
      <c r="SQ6073" s="104"/>
      <c r="SR6073" s="104"/>
      <c r="SS6073" s="104"/>
      <c r="ST6073" s="104"/>
      <c r="SU6073" s="104"/>
      <c r="SV6073" s="104"/>
      <c r="SW6073" s="104"/>
      <c r="SX6073" s="104"/>
      <c r="SY6073" s="104"/>
      <c r="SZ6073" s="104"/>
      <c r="TA6073" s="104"/>
      <c r="TB6073" s="104"/>
      <c r="TC6073" s="104"/>
      <c r="TD6073" s="104"/>
      <c r="TE6073" s="104"/>
      <c r="TF6073" s="104"/>
      <c r="TG6073" s="104"/>
      <c r="TH6073" s="104"/>
      <c r="TI6073" s="104"/>
      <c r="TJ6073" s="104"/>
      <c r="TK6073" s="104"/>
      <c r="TL6073" s="104"/>
      <c r="TM6073" s="104"/>
      <c r="TN6073" s="104"/>
      <c r="TO6073" s="104"/>
      <c r="TP6073" s="104"/>
      <c r="TQ6073" s="104"/>
      <c r="TR6073" s="104"/>
      <c r="TS6073" s="104"/>
      <c r="TT6073" s="104"/>
      <c r="TU6073" s="104"/>
      <c r="TV6073" s="104"/>
      <c r="TW6073" s="104"/>
      <c r="TX6073" s="104"/>
      <c r="TY6073" s="104"/>
      <c r="TZ6073" s="104"/>
      <c r="UA6073" s="104"/>
      <c r="UB6073" s="104"/>
      <c r="UC6073" s="104"/>
      <c r="UD6073" s="104"/>
      <c r="UE6073" s="104"/>
      <c r="UF6073" s="104"/>
      <c r="UG6073" s="104"/>
      <c r="UH6073" s="104"/>
      <c r="UI6073" s="104"/>
      <c r="UJ6073" s="104"/>
      <c r="UK6073" s="104"/>
      <c r="UL6073" s="104"/>
      <c r="UM6073" s="104"/>
      <c r="UN6073" s="104"/>
      <c r="UO6073" s="104"/>
      <c r="UP6073" s="104"/>
      <c r="UQ6073" s="104"/>
      <c r="UR6073" s="104"/>
      <c r="US6073" s="104"/>
      <c r="UT6073" s="104"/>
      <c r="UU6073" s="104"/>
      <c r="UV6073" s="104"/>
      <c r="UW6073" s="104"/>
      <c r="UX6073" s="104"/>
      <c r="UY6073" s="104"/>
      <c r="UZ6073" s="104"/>
      <c r="VA6073" s="104"/>
      <c r="VB6073" s="104"/>
      <c r="VC6073" s="104"/>
      <c r="VD6073" s="104"/>
      <c r="VE6073" s="104"/>
      <c r="VF6073" s="104"/>
      <c r="VG6073" s="104"/>
      <c r="VH6073" s="104"/>
      <c r="VI6073" s="104"/>
      <c r="VJ6073" s="104"/>
      <c r="VK6073" s="104"/>
      <c r="VL6073" s="104"/>
      <c r="VM6073" s="104"/>
      <c r="VN6073" s="104"/>
      <c r="VO6073" s="104"/>
      <c r="VP6073" s="104"/>
      <c r="VQ6073" s="104"/>
      <c r="VR6073" s="104"/>
      <c r="VS6073" s="104"/>
      <c r="VT6073" s="104"/>
      <c r="VU6073" s="104"/>
      <c r="VV6073" s="104"/>
      <c r="VW6073" s="104"/>
      <c r="VX6073" s="104"/>
      <c r="VY6073" s="104"/>
      <c r="VZ6073" s="104"/>
      <c r="WA6073" s="104"/>
      <c r="WB6073" s="104"/>
      <c r="WC6073" s="104"/>
      <c r="WD6073" s="104"/>
      <c r="WE6073" s="104"/>
      <c r="WF6073" s="104"/>
      <c r="WG6073" s="104"/>
      <c r="WH6073" s="104"/>
      <c r="WI6073" s="104"/>
      <c r="WJ6073" s="104"/>
      <c r="WK6073" s="104"/>
      <c r="WL6073" s="104"/>
      <c r="WM6073" s="104"/>
      <c r="WN6073" s="104"/>
      <c r="WO6073" s="104"/>
      <c r="WP6073" s="104"/>
      <c r="WQ6073" s="104"/>
      <c r="WR6073" s="104"/>
      <c r="WS6073" s="104"/>
      <c r="WT6073" s="104"/>
      <c r="WU6073" s="104"/>
      <c r="WV6073" s="104"/>
      <c r="WW6073" s="104"/>
      <c r="WX6073" s="104"/>
      <c r="WY6073" s="104"/>
      <c r="WZ6073" s="104"/>
      <c r="XA6073" s="104"/>
      <c r="XB6073" s="104"/>
      <c r="XC6073" s="104"/>
      <c r="XD6073" s="104"/>
      <c r="XE6073" s="104"/>
      <c r="XF6073" s="104"/>
      <c r="XG6073" s="104"/>
      <c r="XH6073" s="104"/>
      <c r="XI6073" s="104"/>
      <c r="XJ6073" s="104"/>
      <c r="XK6073" s="104"/>
      <c r="XL6073" s="104"/>
      <c r="XM6073" s="104"/>
      <c r="XN6073" s="104"/>
      <c r="XO6073" s="104"/>
      <c r="XP6073" s="104"/>
      <c r="XQ6073" s="104"/>
      <c r="XR6073" s="104"/>
      <c r="XS6073" s="104"/>
      <c r="XT6073" s="104"/>
      <c r="XU6073" s="104"/>
      <c r="XV6073" s="104"/>
      <c r="XW6073" s="104"/>
      <c r="XX6073" s="104"/>
      <c r="XY6073" s="104"/>
      <c r="XZ6073" s="104"/>
      <c r="YA6073" s="104"/>
      <c r="YB6073" s="104"/>
      <c r="YC6073" s="104"/>
      <c r="YD6073" s="104"/>
      <c r="YE6073" s="104"/>
      <c r="YF6073" s="104"/>
      <c r="YG6073" s="104"/>
      <c r="YH6073" s="104"/>
      <c r="YI6073" s="104"/>
      <c r="YJ6073" s="104"/>
      <c r="YK6073" s="104"/>
      <c r="YL6073" s="104"/>
      <c r="YM6073" s="104"/>
      <c r="YN6073" s="104"/>
      <c r="YO6073" s="104"/>
      <c r="YP6073" s="104"/>
      <c r="YQ6073" s="104"/>
      <c r="YR6073" s="104"/>
      <c r="YS6073" s="104"/>
      <c r="YT6073" s="104"/>
      <c r="YU6073" s="104"/>
      <c r="YV6073" s="104"/>
      <c r="YW6073" s="104"/>
      <c r="YX6073" s="104"/>
      <c r="YY6073" s="104"/>
      <c r="YZ6073" s="104"/>
      <c r="ZA6073" s="104"/>
      <c r="ZB6073" s="104"/>
      <c r="ZC6073" s="104"/>
      <c r="ZD6073" s="104"/>
      <c r="ZE6073" s="104"/>
      <c r="ZF6073" s="104"/>
      <c r="ZG6073" s="104"/>
      <c r="ZH6073" s="104"/>
      <c r="ZI6073" s="104"/>
      <c r="ZJ6073" s="104"/>
      <c r="ZK6073" s="104"/>
      <c r="ZL6073" s="104"/>
      <c r="ZM6073" s="104"/>
      <c r="ZN6073" s="104"/>
      <c r="ZO6073" s="104"/>
      <c r="ZP6073" s="104"/>
      <c r="ZQ6073" s="104"/>
      <c r="ZR6073" s="104"/>
      <c r="ZS6073" s="104"/>
      <c r="ZT6073" s="104"/>
      <c r="ZU6073" s="104"/>
      <c r="ZV6073" s="104"/>
      <c r="ZW6073" s="104"/>
      <c r="ZX6073" s="104"/>
      <c r="ZY6073" s="104"/>
      <c r="ZZ6073" s="104"/>
      <c r="AAA6073" s="104"/>
      <c r="AAB6073" s="104"/>
      <c r="AAC6073" s="104"/>
      <c r="AAD6073" s="104"/>
      <c r="AAE6073" s="104"/>
      <c r="AAF6073" s="104"/>
      <c r="AAG6073" s="104"/>
      <c r="AAH6073" s="104"/>
      <c r="AAI6073" s="104"/>
      <c r="AAJ6073" s="104"/>
      <c r="AAK6073" s="104"/>
      <c r="AAL6073" s="104"/>
      <c r="AAM6073" s="104"/>
      <c r="AAN6073" s="104"/>
      <c r="AAO6073" s="104"/>
      <c r="AAP6073" s="104"/>
      <c r="AAQ6073" s="104"/>
      <c r="AAR6073" s="104"/>
      <c r="AAS6073" s="104"/>
      <c r="AAT6073" s="104"/>
      <c r="AAU6073" s="104"/>
      <c r="AAV6073" s="104"/>
      <c r="AAW6073" s="104"/>
      <c r="AAX6073" s="104"/>
      <c r="AAY6073" s="104"/>
      <c r="AAZ6073" s="104"/>
      <c r="ABA6073" s="104"/>
      <c r="ABB6073" s="104"/>
      <c r="ABC6073" s="104"/>
      <c r="ABD6073" s="104"/>
      <c r="ABE6073" s="104"/>
      <c r="ABF6073" s="104"/>
      <c r="ABG6073" s="104"/>
      <c r="ABH6073" s="104"/>
      <c r="ABI6073" s="104"/>
      <c r="ABJ6073" s="104"/>
      <c r="ABK6073" s="104"/>
      <c r="ABL6073" s="104"/>
      <c r="ABM6073" s="104"/>
      <c r="ABN6073" s="104"/>
      <c r="ABO6073" s="104"/>
      <c r="ABP6073" s="104"/>
      <c r="ABQ6073" s="104"/>
      <c r="ABR6073" s="104"/>
      <c r="ABS6073" s="104"/>
      <c r="ABT6073" s="104"/>
      <c r="ABU6073" s="104"/>
      <c r="ABV6073" s="104"/>
      <c r="ABW6073" s="104"/>
      <c r="ABX6073" s="104"/>
      <c r="ABY6073" s="104"/>
      <c r="ABZ6073" s="104"/>
      <c r="ACA6073" s="104"/>
      <c r="ACB6073" s="104"/>
      <c r="ACC6073" s="104"/>
      <c r="ACD6073" s="104"/>
      <c r="ACE6073" s="104"/>
      <c r="ACF6073" s="104"/>
      <c r="ACG6073" s="104"/>
      <c r="ACH6073" s="104"/>
      <c r="ACI6073" s="104"/>
      <c r="ACJ6073" s="104"/>
      <c r="ACK6073" s="104"/>
      <c r="ACL6073" s="104"/>
      <c r="ACM6073" s="104"/>
      <c r="ACN6073" s="104"/>
      <c r="ACO6073" s="104"/>
      <c r="ACP6073" s="104"/>
      <c r="ACQ6073" s="104"/>
      <c r="ACR6073" s="104"/>
      <c r="ACS6073" s="104"/>
      <c r="ACT6073" s="104"/>
      <c r="ACU6073" s="104"/>
      <c r="ACV6073" s="104"/>
      <c r="ACW6073" s="104"/>
      <c r="ACX6073" s="104"/>
      <c r="ACY6073" s="104"/>
      <c r="ACZ6073" s="104"/>
      <c r="ADA6073" s="104"/>
      <c r="ADB6073" s="104"/>
      <c r="ADC6073" s="104"/>
      <c r="ADD6073" s="104"/>
      <c r="ADE6073" s="104"/>
      <c r="ADF6073" s="104"/>
      <c r="ADG6073" s="104"/>
      <c r="ADH6073" s="104"/>
      <c r="ADI6073" s="104"/>
      <c r="ADJ6073" s="104"/>
      <c r="ADK6073" s="104"/>
      <c r="ADL6073" s="104"/>
      <c r="ADM6073" s="104"/>
      <c r="ADN6073" s="104"/>
      <c r="ADO6073" s="104"/>
      <c r="ADP6073" s="104"/>
      <c r="ADQ6073" s="104"/>
      <c r="ADR6073" s="104"/>
      <c r="ADS6073" s="104"/>
      <c r="ADT6073" s="104"/>
      <c r="ADU6073" s="104"/>
      <c r="ADV6073" s="104"/>
      <c r="ADW6073" s="104"/>
      <c r="ADX6073" s="104"/>
      <c r="ADY6073" s="104"/>
      <c r="ADZ6073" s="104"/>
      <c r="AEA6073" s="104"/>
      <c r="AEB6073" s="104"/>
      <c r="AEC6073" s="104"/>
      <c r="AED6073" s="104"/>
      <c r="AEE6073" s="104"/>
      <c r="AEF6073" s="104"/>
      <c r="AEG6073" s="104"/>
      <c r="AEH6073" s="104"/>
      <c r="AEI6073" s="104"/>
      <c r="AEJ6073" s="104"/>
      <c r="AEK6073" s="104"/>
      <c r="AEL6073" s="104"/>
      <c r="AEM6073" s="104"/>
      <c r="AEN6073" s="104"/>
      <c r="AEO6073" s="104"/>
      <c r="AEP6073" s="104"/>
      <c r="AEQ6073" s="104"/>
      <c r="AER6073" s="104"/>
      <c r="AES6073" s="104"/>
      <c r="AET6073" s="104"/>
      <c r="AEU6073" s="104"/>
      <c r="AEV6073" s="104"/>
      <c r="AEW6073" s="104"/>
      <c r="AEX6073" s="104"/>
      <c r="AEY6073" s="104"/>
      <c r="AEZ6073" s="104"/>
      <c r="AFA6073" s="104"/>
      <c r="AFB6073" s="104"/>
      <c r="AFC6073" s="104"/>
      <c r="AFD6073" s="104"/>
      <c r="AFE6073" s="104"/>
      <c r="AFF6073" s="104"/>
      <c r="AFG6073" s="104"/>
      <c r="AFH6073" s="104"/>
      <c r="AFI6073" s="104"/>
      <c r="AFJ6073" s="104"/>
      <c r="AFK6073" s="104"/>
      <c r="AFL6073" s="104"/>
      <c r="AFM6073" s="104"/>
      <c r="AFN6073" s="104"/>
      <c r="AFO6073" s="104"/>
      <c r="AFP6073" s="104"/>
      <c r="AFQ6073" s="104"/>
      <c r="AFR6073" s="104"/>
      <c r="AFS6073" s="104"/>
      <c r="AFT6073" s="104"/>
      <c r="AFU6073" s="104"/>
      <c r="AFV6073" s="104"/>
      <c r="AFW6073" s="104"/>
      <c r="AFX6073" s="104"/>
      <c r="AFY6073" s="104"/>
      <c r="AFZ6073" s="104"/>
      <c r="AGA6073" s="104"/>
      <c r="AGB6073" s="104"/>
      <c r="AGC6073" s="104"/>
      <c r="AGD6073" s="104"/>
      <c r="AGE6073" s="104"/>
      <c r="AGF6073" s="104"/>
      <c r="AGG6073" s="104"/>
      <c r="AGH6073" s="104"/>
      <c r="AGI6073" s="104"/>
      <c r="AGJ6073" s="104"/>
      <c r="AGK6073" s="104"/>
      <c r="AGL6073" s="104"/>
      <c r="AGM6073" s="104"/>
      <c r="AGN6073" s="104"/>
      <c r="AGO6073" s="104"/>
      <c r="AGP6073" s="104"/>
      <c r="AGQ6073" s="104"/>
      <c r="AGR6073" s="104"/>
      <c r="AGS6073" s="104"/>
      <c r="AGT6073" s="104"/>
      <c r="AGU6073" s="104"/>
      <c r="AGV6073" s="104"/>
      <c r="AGW6073" s="104"/>
      <c r="AGX6073" s="104"/>
      <c r="AGY6073" s="104"/>
      <c r="AGZ6073" s="104"/>
      <c r="AHA6073" s="104"/>
      <c r="AHB6073" s="104"/>
      <c r="AHC6073" s="104"/>
      <c r="AHD6073" s="104"/>
      <c r="AHE6073" s="104"/>
      <c r="AHF6073" s="104"/>
      <c r="AHG6073" s="104"/>
      <c r="AHH6073" s="104"/>
      <c r="AHI6073" s="104"/>
      <c r="AHJ6073" s="104"/>
      <c r="AHK6073" s="104"/>
      <c r="AHL6073" s="104"/>
      <c r="AHM6073" s="104"/>
      <c r="AHN6073" s="104"/>
      <c r="AHO6073" s="104"/>
      <c r="AHP6073" s="104"/>
      <c r="AHQ6073" s="104"/>
      <c r="AHR6073" s="104"/>
      <c r="AHS6073" s="104"/>
      <c r="AHT6073" s="104"/>
      <c r="AHU6073" s="104"/>
      <c r="AHV6073" s="104"/>
      <c r="AHW6073" s="104"/>
      <c r="AHX6073" s="104"/>
      <c r="AHY6073" s="104"/>
      <c r="AHZ6073" s="104"/>
      <c r="AIA6073" s="104"/>
      <c r="AIB6073" s="104"/>
      <c r="AIC6073" s="104"/>
      <c r="AID6073" s="104"/>
      <c r="AIE6073" s="104"/>
      <c r="AIF6073" s="104"/>
      <c r="AIG6073" s="104"/>
      <c r="AIH6073" s="104"/>
      <c r="AII6073" s="104"/>
      <c r="AIJ6073" s="104"/>
      <c r="AIK6073" s="104"/>
      <c r="AIL6073" s="104"/>
      <c r="AIM6073" s="104"/>
      <c r="AIN6073" s="104"/>
      <c r="AIO6073" s="104"/>
      <c r="AIP6073" s="104"/>
      <c r="AIQ6073" s="104"/>
      <c r="AIR6073" s="104"/>
      <c r="AIS6073" s="104"/>
      <c r="AIT6073" s="104"/>
      <c r="AIU6073" s="104"/>
      <c r="AIV6073" s="104"/>
      <c r="AIW6073" s="104"/>
      <c r="AIX6073" s="104"/>
      <c r="AIY6073" s="104"/>
      <c r="AIZ6073" s="104"/>
      <c r="AJA6073" s="104"/>
      <c r="AJB6073" s="104"/>
      <c r="AJC6073" s="104"/>
      <c r="AJD6073" s="104"/>
      <c r="AJE6073" s="104"/>
      <c r="AJF6073" s="104"/>
      <c r="AJG6073" s="104"/>
      <c r="AJH6073" s="104"/>
      <c r="AJI6073" s="104"/>
      <c r="AJJ6073" s="104"/>
      <c r="AJK6073" s="104"/>
      <c r="AJL6073" s="104"/>
      <c r="AJM6073" s="104"/>
      <c r="AJN6073" s="104"/>
      <c r="AJO6073" s="104"/>
      <c r="AJP6073" s="104"/>
      <c r="AJQ6073" s="104"/>
      <c r="AJR6073" s="104"/>
      <c r="AJS6073" s="104"/>
      <c r="AJT6073" s="104"/>
      <c r="AJU6073" s="104"/>
      <c r="AJV6073" s="104"/>
      <c r="AJW6073" s="104"/>
      <c r="AJX6073" s="104"/>
      <c r="AJY6073" s="104"/>
      <c r="AJZ6073" s="104"/>
      <c r="AKA6073" s="104"/>
      <c r="AKB6073" s="104"/>
      <c r="AKC6073" s="104"/>
      <c r="AKD6073" s="104"/>
      <c r="AKE6073" s="104"/>
      <c r="AKF6073" s="104"/>
      <c r="AKG6073" s="104"/>
      <c r="AKH6073" s="104"/>
      <c r="AKI6073" s="104"/>
      <c r="AKJ6073" s="104"/>
      <c r="AKK6073" s="104"/>
      <c r="AKL6073" s="104"/>
      <c r="AKM6073" s="104"/>
      <c r="AKN6073" s="104"/>
      <c r="AKO6073" s="104"/>
      <c r="AKP6073" s="104"/>
      <c r="AKQ6073" s="104"/>
      <c r="AKR6073" s="104"/>
      <c r="AKS6073" s="104"/>
      <c r="AKT6073" s="104"/>
      <c r="AKU6073" s="104"/>
      <c r="AKV6073" s="104"/>
      <c r="AKW6073" s="104"/>
      <c r="AKX6073" s="104"/>
      <c r="AKY6073" s="104"/>
      <c r="AKZ6073" s="104"/>
      <c r="ALA6073" s="104"/>
      <c r="ALB6073" s="104"/>
      <c r="ALC6073" s="104"/>
      <c r="ALD6073" s="104"/>
      <c r="ALE6073" s="104"/>
      <c r="ALF6073" s="104"/>
      <c r="ALG6073" s="104"/>
      <c r="ALH6073" s="104"/>
      <c r="ALI6073" s="104"/>
      <c r="ALJ6073" s="104"/>
      <c r="ALK6073" s="104"/>
      <c r="ALL6073" s="104"/>
      <c r="ALM6073" s="104"/>
      <c r="ALN6073" s="104"/>
      <c r="ALO6073" s="104"/>
      <c r="ALP6073" s="104"/>
      <c r="ALQ6073" s="104"/>
      <c r="ALR6073" s="104"/>
      <c r="ALS6073" s="104"/>
      <c r="ALT6073" s="104"/>
      <c r="ALU6073" s="104"/>
      <c r="ALV6073" s="104"/>
      <c r="ALW6073" s="104"/>
      <c r="ALX6073" s="104"/>
      <c r="ALY6073" s="104"/>
      <c r="ALZ6073" s="104"/>
      <c r="AMA6073" s="104"/>
      <c r="AMB6073" s="104"/>
      <c r="AMC6073" s="104"/>
      <c r="AMD6073" s="104"/>
      <c r="AME6073" s="104"/>
      <c r="AMF6073" s="104"/>
      <c r="AMG6073" s="104"/>
      <c r="AMH6073" s="104"/>
      <c r="AMI6073" s="104"/>
      <c r="AMJ6073" s="104"/>
      <c r="AMK6073" s="104"/>
      <c r="AML6073" s="104"/>
      <c r="AMM6073" s="104"/>
      <c r="AMN6073" s="104"/>
      <c r="AMO6073" s="104"/>
    </row>
    <row r="6074" spans="1:1029" s="88" customFormat="1" x14ac:dyDescent="0.35">
      <c r="A6074" s="21">
        <v>10141103</v>
      </c>
      <c r="B6074" s="21" t="s">
        <v>496</v>
      </c>
      <c r="C6074" s="115" t="s">
        <v>495</v>
      </c>
      <c r="D6074" s="21"/>
      <c r="E6074" s="114" t="str">
        <f t="shared" si="1129"/>
        <v xml:space="preserve">TRANSFORMADOR AUXILIAR MARCA:Ormazabal SE2 </v>
      </c>
      <c r="F6074" s="21"/>
      <c r="G6074" s="21" t="s">
        <v>508</v>
      </c>
      <c r="H6074" s="21" t="s">
        <v>494</v>
      </c>
      <c r="I6074" s="21" t="s">
        <v>507</v>
      </c>
      <c r="J6074" s="21" t="s">
        <v>506</v>
      </c>
      <c r="K6074" s="21"/>
      <c r="L6074" s="119"/>
      <c r="M6074" s="21">
        <v>315</v>
      </c>
      <c r="N6074" s="21">
        <v>11</v>
      </c>
      <c r="O6074" s="21">
        <v>0.4</v>
      </c>
      <c r="P6074" s="21">
        <v>3</v>
      </c>
      <c r="Q6074" s="21">
        <v>2016</v>
      </c>
      <c r="R6074" s="21" t="s">
        <v>505</v>
      </c>
      <c r="S6074" s="21">
        <v>256818</v>
      </c>
      <c r="T6074" s="22">
        <v>1039</v>
      </c>
      <c r="U6074" s="111">
        <v>45</v>
      </c>
      <c r="V6074" s="113">
        <f t="shared" si="1130"/>
        <v>1017.0655555555555</v>
      </c>
      <c r="W6074" s="113">
        <f t="shared" si="1131"/>
        <v>21.934444444444466</v>
      </c>
      <c r="X6074" s="112">
        <f t="shared" si="1132"/>
        <v>21934.444444444467</v>
      </c>
      <c r="Y6074" s="118"/>
      <c r="Z6074" s="110">
        <f t="shared" si="1140"/>
        <v>44</v>
      </c>
      <c r="AA6074" s="109">
        <f t="shared" si="1133"/>
        <v>51.95</v>
      </c>
      <c r="AB6074" s="109">
        <f t="shared" si="1134"/>
        <v>51950</v>
      </c>
      <c r="AC6074" s="108">
        <f t="shared" si="1135"/>
        <v>987.05</v>
      </c>
      <c r="AD6074" s="107">
        <f t="shared" si="1136"/>
        <v>2.2222222222222223E-2</v>
      </c>
      <c r="AE6074" s="106">
        <f t="shared" si="1137"/>
        <v>21.934444444444445</v>
      </c>
      <c r="AF6074" s="105">
        <f t="shared" si="1138"/>
        <v>43.868888888888911</v>
      </c>
      <c r="AG6074" s="105">
        <f t="shared" si="1139"/>
        <v>995.13111111111107</v>
      </c>
      <c r="AH6074" s="104"/>
      <c r="AI6074" s="104"/>
      <c r="AJ6074" s="104"/>
      <c r="AK6074" s="104"/>
      <c r="AL6074" s="104"/>
      <c r="AM6074" s="104"/>
      <c r="AN6074" s="104"/>
      <c r="AO6074" s="104"/>
      <c r="AP6074" s="104"/>
      <c r="AQ6074" s="104"/>
      <c r="AR6074" s="104"/>
      <c r="AS6074" s="104"/>
      <c r="AT6074" s="104"/>
      <c r="AU6074" s="104"/>
      <c r="AV6074" s="104"/>
      <c r="AW6074" s="104"/>
      <c r="AX6074" s="104"/>
      <c r="AY6074" s="104"/>
      <c r="AZ6074" s="104"/>
      <c r="BA6074" s="104"/>
      <c r="BB6074" s="104"/>
      <c r="BC6074" s="104"/>
      <c r="BD6074" s="104"/>
      <c r="BE6074" s="104"/>
      <c r="BF6074" s="104"/>
      <c r="BG6074" s="104"/>
      <c r="BH6074" s="104"/>
      <c r="BI6074" s="104"/>
      <c r="BJ6074" s="104"/>
      <c r="BK6074" s="104"/>
      <c r="BL6074" s="104"/>
      <c r="BM6074" s="104"/>
      <c r="BN6074" s="104"/>
      <c r="BO6074" s="104"/>
      <c r="BP6074" s="104"/>
      <c r="BQ6074" s="104"/>
      <c r="BR6074" s="104"/>
      <c r="BS6074" s="104"/>
      <c r="BT6074" s="104"/>
      <c r="BU6074" s="104"/>
      <c r="BV6074" s="104"/>
      <c r="BW6074" s="104"/>
      <c r="BX6074" s="104"/>
      <c r="BY6074" s="104"/>
      <c r="BZ6074" s="104"/>
      <c r="CA6074" s="104"/>
      <c r="CB6074" s="104"/>
      <c r="CC6074" s="104"/>
      <c r="CD6074" s="104"/>
      <c r="CE6074" s="104"/>
      <c r="CF6074" s="104"/>
      <c r="CG6074" s="104"/>
      <c r="CH6074" s="104"/>
      <c r="CI6074" s="104"/>
      <c r="CJ6074" s="104"/>
      <c r="CK6074" s="104"/>
      <c r="CL6074" s="104"/>
      <c r="CM6074" s="104"/>
      <c r="CN6074" s="104"/>
      <c r="CO6074" s="104"/>
      <c r="CP6074" s="104"/>
      <c r="CQ6074" s="104"/>
      <c r="CR6074" s="104"/>
      <c r="CS6074" s="104"/>
      <c r="CT6074" s="104"/>
      <c r="CU6074" s="104"/>
      <c r="CV6074" s="104"/>
      <c r="CW6074" s="104"/>
      <c r="CX6074" s="104"/>
      <c r="CY6074" s="104"/>
      <c r="CZ6074" s="104"/>
      <c r="DA6074" s="104"/>
      <c r="DB6074" s="104"/>
      <c r="DC6074" s="104"/>
      <c r="DD6074" s="104"/>
      <c r="DE6074" s="104"/>
      <c r="DF6074" s="104"/>
      <c r="DG6074" s="104"/>
      <c r="DH6074" s="104"/>
      <c r="DI6074" s="104"/>
      <c r="DJ6074" s="104"/>
      <c r="DK6074" s="104"/>
      <c r="DL6074" s="104"/>
      <c r="DM6074" s="104"/>
      <c r="DN6074" s="104"/>
      <c r="DO6074" s="104"/>
      <c r="DP6074" s="104"/>
      <c r="DQ6074" s="104"/>
      <c r="DR6074" s="104"/>
      <c r="DS6074" s="104"/>
      <c r="DT6074" s="104"/>
      <c r="DU6074" s="104"/>
      <c r="DV6074" s="104"/>
      <c r="DW6074" s="104"/>
      <c r="DX6074" s="104"/>
      <c r="DY6074" s="104"/>
      <c r="DZ6074" s="104"/>
      <c r="EA6074" s="104"/>
      <c r="EB6074" s="104"/>
      <c r="EC6074" s="104"/>
      <c r="ED6074" s="104"/>
      <c r="EE6074" s="104"/>
      <c r="EF6074" s="104"/>
      <c r="EG6074" s="104"/>
      <c r="EH6074" s="104"/>
      <c r="EI6074" s="104"/>
      <c r="EJ6074" s="104"/>
      <c r="EK6074" s="104"/>
      <c r="EL6074" s="104"/>
      <c r="EM6074" s="104"/>
      <c r="EN6074" s="104"/>
      <c r="EO6074" s="104"/>
      <c r="EP6074" s="104"/>
      <c r="EQ6074" s="104"/>
      <c r="ER6074" s="104"/>
      <c r="ES6074" s="104"/>
      <c r="ET6074" s="104"/>
      <c r="EU6074" s="104"/>
      <c r="EV6074" s="104"/>
      <c r="EW6074" s="104"/>
      <c r="EX6074" s="104"/>
      <c r="EY6074" s="104"/>
      <c r="EZ6074" s="104"/>
      <c r="FA6074" s="104"/>
      <c r="FB6074" s="104"/>
      <c r="FC6074" s="104"/>
      <c r="FD6074" s="104"/>
      <c r="FE6074" s="104"/>
      <c r="FF6074" s="104"/>
      <c r="FG6074" s="104"/>
      <c r="FH6074" s="104"/>
      <c r="FI6074" s="104"/>
      <c r="FJ6074" s="104"/>
      <c r="FK6074" s="104"/>
      <c r="FL6074" s="104"/>
      <c r="FM6074" s="104"/>
      <c r="FN6074" s="104"/>
      <c r="FO6074" s="104"/>
      <c r="FP6074" s="104"/>
      <c r="FQ6074" s="104"/>
      <c r="FR6074" s="104"/>
      <c r="FS6074" s="104"/>
      <c r="FT6074" s="104"/>
      <c r="FU6074" s="104"/>
      <c r="FV6074" s="104"/>
      <c r="FW6074" s="104"/>
      <c r="FX6074" s="104"/>
      <c r="FY6074" s="104"/>
      <c r="FZ6074" s="104"/>
      <c r="GA6074" s="104"/>
      <c r="GB6074" s="104"/>
      <c r="GC6074" s="104"/>
      <c r="GD6074" s="104"/>
      <c r="GE6074" s="104"/>
      <c r="GF6074" s="104"/>
      <c r="GG6074" s="104"/>
      <c r="GH6074" s="104"/>
      <c r="GI6074" s="104"/>
      <c r="GJ6074" s="104"/>
      <c r="GK6074" s="104"/>
      <c r="GL6074" s="104"/>
      <c r="GM6074" s="104"/>
      <c r="GN6074" s="104"/>
      <c r="GO6074" s="104"/>
      <c r="GP6074" s="104"/>
      <c r="GQ6074" s="104"/>
      <c r="GR6074" s="104"/>
      <c r="GS6074" s="104"/>
      <c r="GT6074" s="104"/>
      <c r="GU6074" s="104"/>
      <c r="GV6074" s="104"/>
      <c r="GW6074" s="104"/>
      <c r="GX6074" s="104"/>
      <c r="GY6074" s="104"/>
      <c r="GZ6074" s="104"/>
      <c r="HA6074" s="104"/>
      <c r="HB6074" s="104"/>
      <c r="HC6074" s="104"/>
      <c r="HD6074" s="104"/>
      <c r="HE6074" s="104"/>
      <c r="HF6074" s="104"/>
      <c r="HG6074" s="104"/>
      <c r="HH6074" s="104"/>
      <c r="HI6074" s="104"/>
      <c r="HJ6074" s="104"/>
      <c r="HK6074" s="104"/>
      <c r="HL6074" s="104"/>
      <c r="HM6074" s="104"/>
      <c r="HN6074" s="104"/>
      <c r="HO6074" s="104"/>
      <c r="HP6074" s="104"/>
      <c r="HQ6074" s="104"/>
      <c r="HR6074" s="104"/>
      <c r="HS6074" s="104"/>
      <c r="HT6074" s="104"/>
      <c r="HU6074" s="104"/>
      <c r="HV6074" s="104"/>
      <c r="HW6074" s="104"/>
      <c r="HX6074" s="104"/>
      <c r="HY6074" s="104"/>
      <c r="HZ6074" s="104"/>
      <c r="IA6074" s="104"/>
      <c r="IB6074" s="104"/>
      <c r="IC6074" s="104"/>
      <c r="ID6074" s="104"/>
      <c r="IE6074" s="104"/>
      <c r="IF6074" s="104"/>
      <c r="IG6074" s="104"/>
      <c r="IH6074" s="104"/>
      <c r="II6074" s="104"/>
      <c r="IJ6074" s="104"/>
      <c r="IK6074" s="104"/>
      <c r="IL6074" s="104"/>
      <c r="IM6074" s="104"/>
      <c r="IN6074" s="104"/>
      <c r="IO6074" s="104"/>
      <c r="IP6074" s="104"/>
      <c r="IQ6074" s="104"/>
      <c r="IR6074" s="104"/>
      <c r="IS6074" s="104"/>
      <c r="IT6074" s="104"/>
      <c r="IU6074" s="104"/>
      <c r="IV6074" s="104"/>
      <c r="IW6074" s="104"/>
      <c r="IX6074" s="104"/>
      <c r="IY6074" s="104"/>
      <c r="IZ6074" s="104"/>
      <c r="JA6074" s="104"/>
      <c r="JB6074" s="104"/>
      <c r="JC6074" s="104"/>
      <c r="JD6074" s="104"/>
      <c r="JE6074" s="104"/>
      <c r="JF6074" s="104"/>
      <c r="JG6074" s="104"/>
      <c r="JH6074" s="104"/>
      <c r="JI6074" s="104"/>
      <c r="JJ6074" s="104"/>
      <c r="JK6074" s="104"/>
      <c r="JL6074" s="104"/>
      <c r="JM6074" s="104"/>
      <c r="JN6074" s="104"/>
      <c r="JO6074" s="104"/>
      <c r="JP6074" s="104"/>
      <c r="JQ6074" s="104"/>
      <c r="JR6074" s="104"/>
      <c r="JS6074" s="104"/>
      <c r="JT6074" s="104"/>
      <c r="JU6074" s="104"/>
      <c r="JV6074" s="104"/>
      <c r="JW6074" s="104"/>
      <c r="JX6074" s="104"/>
      <c r="JY6074" s="104"/>
      <c r="JZ6074" s="104"/>
      <c r="KA6074" s="104"/>
      <c r="KB6074" s="104"/>
      <c r="KC6074" s="104"/>
      <c r="KD6074" s="104"/>
      <c r="KE6074" s="104"/>
      <c r="KF6074" s="104"/>
      <c r="KG6074" s="104"/>
      <c r="KH6074" s="104"/>
      <c r="KI6074" s="104"/>
      <c r="KJ6074" s="104"/>
      <c r="KK6074" s="104"/>
      <c r="KL6074" s="104"/>
      <c r="KM6074" s="104"/>
      <c r="KN6074" s="104"/>
      <c r="KO6074" s="104"/>
      <c r="KP6074" s="104"/>
      <c r="KQ6074" s="104"/>
      <c r="KR6074" s="104"/>
      <c r="KS6074" s="104"/>
      <c r="KT6074" s="104"/>
      <c r="KU6074" s="104"/>
      <c r="KV6074" s="104"/>
      <c r="KW6074" s="104"/>
      <c r="KX6074" s="104"/>
      <c r="KY6074" s="104"/>
      <c r="KZ6074" s="104"/>
      <c r="LA6074" s="104"/>
      <c r="LB6074" s="104"/>
      <c r="LC6074" s="104"/>
      <c r="LD6074" s="104"/>
      <c r="LE6074" s="104"/>
      <c r="LF6074" s="104"/>
      <c r="LG6074" s="104"/>
      <c r="LH6074" s="104"/>
      <c r="LI6074" s="104"/>
      <c r="LJ6074" s="104"/>
      <c r="LK6074" s="104"/>
      <c r="LL6074" s="104"/>
      <c r="LM6074" s="104"/>
      <c r="LN6074" s="104"/>
      <c r="LO6074" s="104"/>
      <c r="LP6074" s="104"/>
      <c r="LQ6074" s="104"/>
      <c r="LR6074" s="104"/>
      <c r="LS6074" s="104"/>
      <c r="LT6074" s="104"/>
      <c r="LU6074" s="104"/>
      <c r="LV6074" s="104"/>
      <c r="LW6074" s="104"/>
      <c r="LX6074" s="104"/>
      <c r="LY6074" s="104"/>
      <c r="LZ6074" s="104"/>
      <c r="MA6074" s="104"/>
      <c r="MB6074" s="104"/>
      <c r="MC6074" s="104"/>
      <c r="MD6074" s="104"/>
      <c r="ME6074" s="104"/>
      <c r="MF6074" s="104"/>
      <c r="MG6074" s="104"/>
      <c r="MH6074" s="104"/>
      <c r="MI6074" s="104"/>
      <c r="MJ6074" s="104"/>
      <c r="MK6074" s="104"/>
      <c r="ML6074" s="104"/>
      <c r="MM6074" s="104"/>
      <c r="MN6074" s="104"/>
      <c r="MO6074" s="104"/>
      <c r="MP6074" s="104"/>
      <c r="MQ6074" s="104"/>
      <c r="MR6074" s="104"/>
      <c r="MS6074" s="104"/>
      <c r="MT6074" s="104"/>
      <c r="MU6074" s="104"/>
      <c r="MV6074" s="104"/>
      <c r="MW6074" s="104"/>
      <c r="MX6074" s="104"/>
      <c r="MY6074" s="104"/>
      <c r="MZ6074" s="104"/>
      <c r="NA6074" s="104"/>
      <c r="NB6074" s="104"/>
      <c r="NC6074" s="104"/>
      <c r="ND6074" s="104"/>
      <c r="NE6074" s="104"/>
      <c r="NF6074" s="104"/>
      <c r="NG6074" s="104"/>
      <c r="NH6074" s="104"/>
      <c r="NI6074" s="104"/>
      <c r="NJ6074" s="104"/>
      <c r="NK6074" s="104"/>
      <c r="NL6074" s="104"/>
      <c r="NM6074" s="104"/>
      <c r="NN6074" s="104"/>
      <c r="NO6074" s="104"/>
      <c r="NP6074" s="104"/>
      <c r="NQ6074" s="104"/>
      <c r="NR6074" s="104"/>
      <c r="NS6074" s="104"/>
      <c r="NT6074" s="104"/>
      <c r="NU6074" s="104"/>
      <c r="NV6074" s="104"/>
      <c r="NW6074" s="104"/>
      <c r="NX6074" s="104"/>
      <c r="NY6074" s="104"/>
      <c r="NZ6074" s="104"/>
      <c r="OA6074" s="104"/>
      <c r="OB6074" s="104"/>
      <c r="OC6074" s="104"/>
      <c r="OD6074" s="104"/>
      <c r="OE6074" s="104"/>
      <c r="OF6074" s="104"/>
      <c r="OG6074" s="104"/>
      <c r="OH6074" s="104"/>
      <c r="OI6074" s="104"/>
      <c r="OJ6074" s="104"/>
      <c r="OK6074" s="104"/>
      <c r="OL6074" s="104"/>
      <c r="OM6074" s="104"/>
      <c r="ON6074" s="104"/>
      <c r="OO6074" s="104"/>
      <c r="OP6074" s="104"/>
      <c r="OQ6074" s="104"/>
      <c r="OR6074" s="104"/>
      <c r="OS6074" s="104"/>
      <c r="OT6074" s="104"/>
      <c r="OU6074" s="104"/>
      <c r="OV6074" s="104"/>
      <c r="OW6074" s="104"/>
      <c r="OX6074" s="104"/>
      <c r="OY6074" s="104"/>
      <c r="OZ6074" s="104"/>
      <c r="PA6074" s="104"/>
      <c r="PB6074" s="104"/>
      <c r="PC6074" s="104"/>
      <c r="PD6074" s="104"/>
      <c r="PE6074" s="104"/>
      <c r="PF6074" s="104"/>
      <c r="PG6074" s="104"/>
      <c r="PH6074" s="104"/>
      <c r="PI6074" s="104"/>
      <c r="PJ6074" s="104"/>
      <c r="PK6074" s="104"/>
      <c r="PL6074" s="104"/>
      <c r="PM6074" s="104"/>
      <c r="PN6074" s="104"/>
      <c r="PO6074" s="104"/>
      <c r="PP6074" s="104"/>
      <c r="PQ6074" s="104"/>
      <c r="PR6074" s="104"/>
      <c r="PS6074" s="104"/>
      <c r="PT6074" s="104"/>
      <c r="PU6074" s="104"/>
      <c r="PV6074" s="104"/>
      <c r="PW6074" s="104"/>
      <c r="PX6074" s="104"/>
      <c r="PY6074" s="104"/>
      <c r="PZ6074" s="104"/>
      <c r="QA6074" s="104"/>
      <c r="QB6074" s="104"/>
      <c r="QC6074" s="104"/>
      <c r="QD6074" s="104"/>
      <c r="QE6074" s="104"/>
      <c r="QF6074" s="104"/>
      <c r="QG6074" s="104"/>
      <c r="QH6074" s="104"/>
      <c r="QI6074" s="104"/>
      <c r="QJ6074" s="104"/>
      <c r="QK6074" s="104"/>
      <c r="QL6074" s="104"/>
      <c r="QM6074" s="104"/>
      <c r="QN6074" s="104"/>
      <c r="QO6074" s="104"/>
      <c r="QP6074" s="104"/>
      <c r="QQ6074" s="104"/>
      <c r="QR6074" s="104"/>
      <c r="QS6074" s="104"/>
      <c r="QT6074" s="104"/>
      <c r="QU6074" s="104"/>
      <c r="QV6074" s="104"/>
      <c r="QW6074" s="104"/>
      <c r="QX6074" s="104"/>
      <c r="QY6074" s="104"/>
      <c r="QZ6074" s="104"/>
      <c r="RA6074" s="104"/>
      <c r="RB6074" s="104"/>
      <c r="RC6074" s="104"/>
      <c r="RD6074" s="104"/>
      <c r="RE6074" s="104"/>
      <c r="RF6074" s="104"/>
      <c r="RG6074" s="104"/>
      <c r="RH6074" s="104"/>
      <c r="RI6074" s="104"/>
      <c r="RJ6074" s="104"/>
      <c r="RK6074" s="104"/>
      <c r="RL6074" s="104"/>
      <c r="RM6074" s="104"/>
      <c r="RN6074" s="104"/>
      <c r="RO6074" s="104"/>
      <c r="RP6074" s="104"/>
      <c r="RQ6074" s="104"/>
      <c r="RR6074" s="104"/>
      <c r="RS6074" s="104"/>
      <c r="RT6074" s="104"/>
      <c r="RU6074" s="104"/>
      <c r="RV6074" s="104"/>
      <c r="RW6074" s="104"/>
      <c r="RX6074" s="104"/>
      <c r="RY6074" s="104"/>
      <c r="RZ6074" s="104"/>
      <c r="SA6074" s="104"/>
      <c r="SB6074" s="104"/>
      <c r="SC6074" s="104"/>
      <c r="SD6074" s="104"/>
      <c r="SE6074" s="104"/>
      <c r="SF6074" s="104"/>
      <c r="SG6074" s="104"/>
      <c r="SH6074" s="104"/>
      <c r="SI6074" s="104"/>
      <c r="SJ6074" s="104"/>
      <c r="SK6074" s="104"/>
      <c r="SL6074" s="104"/>
      <c r="SM6074" s="104"/>
      <c r="SN6074" s="104"/>
      <c r="SO6074" s="104"/>
      <c r="SP6074" s="104"/>
      <c r="SQ6074" s="104"/>
      <c r="SR6074" s="104"/>
      <c r="SS6074" s="104"/>
      <c r="ST6074" s="104"/>
      <c r="SU6074" s="104"/>
      <c r="SV6074" s="104"/>
      <c r="SW6074" s="104"/>
      <c r="SX6074" s="104"/>
      <c r="SY6074" s="104"/>
      <c r="SZ6074" s="104"/>
      <c r="TA6074" s="104"/>
      <c r="TB6074" s="104"/>
      <c r="TC6074" s="104"/>
      <c r="TD6074" s="104"/>
      <c r="TE6074" s="104"/>
      <c r="TF6074" s="104"/>
      <c r="TG6074" s="104"/>
      <c r="TH6074" s="104"/>
      <c r="TI6074" s="104"/>
      <c r="TJ6074" s="104"/>
      <c r="TK6074" s="104"/>
      <c r="TL6074" s="104"/>
      <c r="TM6074" s="104"/>
      <c r="TN6074" s="104"/>
      <c r="TO6074" s="104"/>
      <c r="TP6074" s="104"/>
      <c r="TQ6074" s="104"/>
      <c r="TR6074" s="104"/>
      <c r="TS6074" s="104"/>
      <c r="TT6074" s="104"/>
      <c r="TU6074" s="104"/>
      <c r="TV6074" s="104"/>
      <c r="TW6074" s="104"/>
      <c r="TX6074" s="104"/>
      <c r="TY6074" s="104"/>
      <c r="TZ6074" s="104"/>
      <c r="UA6074" s="104"/>
      <c r="UB6074" s="104"/>
      <c r="UC6074" s="104"/>
      <c r="UD6074" s="104"/>
      <c r="UE6074" s="104"/>
      <c r="UF6074" s="104"/>
      <c r="UG6074" s="104"/>
      <c r="UH6074" s="104"/>
      <c r="UI6074" s="104"/>
      <c r="UJ6074" s="104"/>
      <c r="UK6074" s="104"/>
      <c r="UL6074" s="104"/>
      <c r="UM6074" s="104"/>
      <c r="UN6074" s="104"/>
      <c r="UO6074" s="104"/>
      <c r="UP6074" s="104"/>
      <c r="UQ6074" s="104"/>
      <c r="UR6074" s="104"/>
      <c r="US6074" s="104"/>
      <c r="UT6074" s="104"/>
      <c r="UU6074" s="104"/>
      <c r="UV6074" s="104"/>
      <c r="UW6074" s="104"/>
      <c r="UX6074" s="104"/>
      <c r="UY6074" s="104"/>
      <c r="UZ6074" s="104"/>
      <c r="VA6074" s="104"/>
      <c r="VB6074" s="104"/>
      <c r="VC6074" s="104"/>
      <c r="VD6074" s="104"/>
      <c r="VE6074" s="104"/>
      <c r="VF6074" s="104"/>
      <c r="VG6074" s="104"/>
      <c r="VH6074" s="104"/>
      <c r="VI6074" s="104"/>
      <c r="VJ6074" s="104"/>
      <c r="VK6074" s="104"/>
      <c r="VL6074" s="104"/>
      <c r="VM6074" s="104"/>
      <c r="VN6074" s="104"/>
      <c r="VO6074" s="104"/>
      <c r="VP6074" s="104"/>
      <c r="VQ6074" s="104"/>
      <c r="VR6074" s="104"/>
      <c r="VS6074" s="104"/>
      <c r="VT6074" s="104"/>
      <c r="VU6074" s="104"/>
      <c r="VV6074" s="104"/>
      <c r="VW6074" s="104"/>
      <c r="VX6074" s="104"/>
      <c r="VY6074" s="104"/>
      <c r="VZ6074" s="104"/>
      <c r="WA6074" s="104"/>
      <c r="WB6074" s="104"/>
      <c r="WC6074" s="104"/>
      <c r="WD6074" s="104"/>
      <c r="WE6074" s="104"/>
      <c r="WF6074" s="104"/>
      <c r="WG6074" s="104"/>
      <c r="WH6074" s="104"/>
      <c r="WI6074" s="104"/>
      <c r="WJ6074" s="104"/>
      <c r="WK6074" s="104"/>
      <c r="WL6074" s="104"/>
      <c r="WM6074" s="104"/>
      <c r="WN6074" s="104"/>
      <c r="WO6074" s="104"/>
      <c r="WP6074" s="104"/>
      <c r="WQ6074" s="104"/>
      <c r="WR6074" s="104"/>
      <c r="WS6074" s="104"/>
      <c r="WT6074" s="104"/>
      <c r="WU6074" s="104"/>
      <c r="WV6074" s="104"/>
      <c r="WW6074" s="104"/>
      <c r="WX6074" s="104"/>
      <c r="WY6074" s="104"/>
      <c r="WZ6074" s="104"/>
      <c r="XA6074" s="104"/>
      <c r="XB6074" s="104"/>
      <c r="XC6074" s="104"/>
      <c r="XD6074" s="104"/>
      <c r="XE6074" s="104"/>
      <c r="XF6074" s="104"/>
      <c r="XG6074" s="104"/>
      <c r="XH6074" s="104"/>
      <c r="XI6074" s="104"/>
      <c r="XJ6074" s="104"/>
      <c r="XK6074" s="104"/>
      <c r="XL6074" s="104"/>
      <c r="XM6074" s="104"/>
      <c r="XN6074" s="104"/>
      <c r="XO6074" s="104"/>
      <c r="XP6074" s="104"/>
      <c r="XQ6074" s="104"/>
      <c r="XR6074" s="104"/>
      <c r="XS6074" s="104"/>
      <c r="XT6074" s="104"/>
      <c r="XU6074" s="104"/>
      <c r="XV6074" s="104"/>
      <c r="XW6074" s="104"/>
      <c r="XX6074" s="104"/>
      <c r="XY6074" s="104"/>
      <c r="XZ6074" s="104"/>
      <c r="YA6074" s="104"/>
      <c r="YB6074" s="104"/>
      <c r="YC6074" s="104"/>
      <c r="YD6074" s="104"/>
      <c r="YE6074" s="104"/>
      <c r="YF6074" s="104"/>
      <c r="YG6074" s="104"/>
      <c r="YH6074" s="104"/>
      <c r="YI6074" s="104"/>
      <c r="YJ6074" s="104"/>
      <c r="YK6074" s="104"/>
      <c r="YL6074" s="104"/>
      <c r="YM6074" s="104"/>
      <c r="YN6074" s="104"/>
      <c r="YO6074" s="104"/>
      <c r="YP6074" s="104"/>
      <c r="YQ6074" s="104"/>
      <c r="YR6074" s="104"/>
      <c r="YS6074" s="104"/>
      <c r="YT6074" s="104"/>
      <c r="YU6074" s="104"/>
      <c r="YV6074" s="104"/>
      <c r="YW6074" s="104"/>
      <c r="YX6074" s="104"/>
      <c r="YY6074" s="104"/>
      <c r="YZ6074" s="104"/>
      <c r="ZA6074" s="104"/>
      <c r="ZB6074" s="104"/>
      <c r="ZC6074" s="104"/>
      <c r="ZD6074" s="104"/>
      <c r="ZE6074" s="104"/>
      <c r="ZF6074" s="104"/>
      <c r="ZG6074" s="104"/>
      <c r="ZH6074" s="104"/>
      <c r="ZI6074" s="104"/>
      <c r="ZJ6074" s="104"/>
      <c r="ZK6074" s="104"/>
      <c r="ZL6074" s="104"/>
      <c r="ZM6074" s="104"/>
      <c r="ZN6074" s="104"/>
      <c r="ZO6074" s="104"/>
      <c r="ZP6074" s="104"/>
      <c r="ZQ6074" s="104"/>
      <c r="ZR6074" s="104"/>
      <c r="ZS6074" s="104"/>
      <c r="ZT6074" s="104"/>
      <c r="ZU6074" s="104"/>
      <c r="ZV6074" s="104"/>
      <c r="ZW6074" s="104"/>
      <c r="ZX6074" s="104"/>
      <c r="ZY6074" s="104"/>
      <c r="ZZ6074" s="104"/>
      <c r="AAA6074" s="104"/>
      <c r="AAB6074" s="104"/>
      <c r="AAC6074" s="104"/>
      <c r="AAD6074" s="104"/>
      <c r="AAE6074" s="104"/>
      <c r="AAF6074" s="104"/>
      <c r="AAG6074" s="104"/>
      <c r="AAH6074" s="104"/>
      <c r="AAI6074" s="104"/>
      <c r="AAJ6074" s="104"/>
      <c r="AAK6074" s="104"/>
      <c r="AAL6074" s="104"/>
      <c r="AAM6074" s="104"/>
      <c r="AAN6074" s="104"/>
      <c r="AAO6074" s="104"/>
      <c r="AAP6074" s="104"/>
      <c r="AAQ6074" s="104"/>
      <c r="AAR6074" s="104"/>
      <c r="AAS6074" s="104"/>
      <c r="AAT6074" s="104"/>
      <c r="AAU6074" s="104"/>
      <c r="AAV6074" s="104"/>
      <c r="AAW6074" s="104"/>
      <c r="AAX6074" s="104"/>
      <c r="AAY6074" s="104"/>
      <c r="AAZ6074" s="104"/>
      <c r="ABA6074" s="104"/>
      <c r="ABB6074" s="104"/>
      <c r="ABC6074" s="104"/>
      <c r="ABD6074" s="104"/>
      <c r="ABE6074" s="104"/>
      <c r="ABF6074" s="104"/>
      <c r="ABG6074" s="104"/>
      <c r="ABH6074" s="104"/>
      <c r="ABI6074" s="104"/>
      <c r="ABJ6074" s="104"/>
      <c r="ABK6074" s="104"/>
      <c r="ABL6074" s="104"/>
      <c r="ABM6074" s="104"/>
      <c r="ABN6074" s="104"/>
      <c r="ABO6074" s="104"/>
      <c r="ABP6074" s="104"/>
      <c r="ABQ6074" s="104"/>
      <c r="ABR6074" s="104"/>
      <c r="ABS6074" s="104"/>
      <c r="ABT6074" s="104"/>
      <c r="ABU6074" s="104"/>
      <c r="ABV6074" s="104"/>
      <c r="ABW6074" s="104"/>
      <c r="ABX6074" s="104"/>
      <c r="ABY6074" s="104"/>
      <c r="ABZ6074" s="104"/>
      <c r="ACA6074" s="104"/>
      <c r="ACB6074" s="104"/>
      <c r="ACC6074" s="104"/>
      <c r="ACD6074" s="104"/>
      <c r="ACE6074" s="104"/>
      <c r="ACF6074" s="104"/>
      <c r="ACG6074" s="104"/>
      <c r="ACH6074" s="104"/>
      <c r="ACI6074" s="104"/>
      <c r="ACJ6074" s="104"/>
      <c r="ACK6074" s="104"/>
      <c r="ACL6074" s="104"/>
      <c r="ACM6074" s="104"/>
      <c r="ACN6074" s="104"/>
      <c r="ACO6074" s="104"/>
      <c r="ACP6074" s="104"/>
      <c r="ACQ6074" s="104"/>
      <c r="ACR6074" s="104"/>
      <c r="ACS6074" s="104"/>
      <c r="ACT6074" s="104"/>
      <c r="ACU6074" s="104"/>
      <c r="ACV6074" s="104"/>
      <c r="ACW6074" s="104"/>
      <c r="ACX6074" s="104"/>
      <c r="ACY6074" s="104"/>
      <c r="ACZ6074" s="104"/>
      <c r="ADA6074" s="104"/>
      <c r="ADB6074" s="104"/>
      <c r="ADC6074" s="104"/>
      <c r="ADD6074" s="104"/>
      <c r="ADE6074" s="104"/>
      <c r="ADF6074" s="104"/>
      <c r="ADG6074" s="104"/>
      <c r="ADH6074" s="104"/>
      <c r="ADI6074" s="104"/>
      <c r="ADJ6074" s="104"/>
      <c r="ADK6074" s="104"/>
      <c r="ADL6074" s="104"/>
      <c r="ADM6074" s="104"/>
      <c r="ADN6074" s="104"/>
      <c r="ADO6074" s="104"/>
      <c r="ADP6074" s="104"/>
      <c r="ADQ6074" s="104"/>
      <c r="ADR6074" s="104"/>
      <c r="ADS6074" s="104"/>
      <c r="ADT6074" s="104"/>
      <c r="ADU6074" s="104"/>
      <c r="ADV6074" s="104"/>
      <c r="ADW6074" s="104"/>
      <c r="ADX6074" s="104"/>
      <c r="ADY6074" s="104"/>
      <c r="ADZ6074" s="104"/>
      <c r="AEA6074" s="104"/>
      <c r="AEB6074" s="104"/>
      <c r="AEC6074" s="104"/>
      <c r="AED6074" s="104"/>
      <c r="AEE6074" s="104"/>
      <c r="AEF6074" s="104"/>
      <c r="AEG6074" s="104"/>
      <c r="AEH6074" s="104"/>
      <c r="AEI6074" s="104"/>
      <c r="AEJ6074" s="104"/>
      <c r="AEK6074" s="104"/>
      <c r="AEL6074" s="104"/>
      <c r="AEM6074" s="104"/>
      <c r="AEN6074" s="104"/>
      <c r="AEO6074" s="104"/>
      <c r="AEP6074" s="104"/>
      <c r="AEQ6074" s="104"/>
      <c r="AER6074" s="104"/>
      <c r="AES6074" s="104"/>
      <c r="AET6074" s="104"/>
      <c r="AEU6074" s="104"/>
      <c r="AEV6074" s="104"/>
      <c r="AEW6074" s="104"/>
      <c r="AEX6074" s="104"/>
      <c r="AEY6074" s="104"/>
      <c r="AEZ6074" s="104"/>
      <c r="AFA6074" s="104"/>
      <c r="AFB6074" s="104"/>
      <c r="AFC6074" s="104"/>
      <c r="AFD6074" s="104"/>
      <c r="AFE6074" s="104"/>
      <c r="AFF6074" s="104"/>
      <c r="AFG6074" s="104"/>
      <c r="AFH6074" s="104"/>
      <c r="AFI6074" s="104"/>
      <c r="AFJ6074" s="104"/>
      <c r="AFK6074" s="104"/>
      <c r="AFL6074" s="104"/>
      <c r="AFM6074" s="104"/>
      <c r="AFN6074" s="104"/>
      <c r="AFO6074" s="104"/>
      <c r="AFP6074" s="104"/>
      <c r="AFQ6074" s="104"/>
      <c r="AFR6074" s="104"/>
      <c r="AFS6074" s="104"/>
      <c r="AFT6074" s="104"/>
      <c r="AFU6074" s="104"/>
      <c r="AFV6074" s="104"/>
      <c r="AFW6074" s="104"/>
      <c r="AFX6074" s="104"/>
      <c r="AFY6074" s="104"/>
      <c r="AFZ6074" s="104"/>
      <c r="AGA6074" s="104"/>
      <c r="AGB6074" s="104"/>
      <c r="AGC6074" s="104"/>
      <c r="AGD6074" s="104"/>
      <c r="AGE6074" s="104"/>
      <c r="AGF6074" s="104"/>
      <c r="AGG6074" s="104"/>
      <c r="AGH6074" s="104"/>
      <c r="AGI6074" s="104"/>
      <c r="AGJ6074" s="104"/>
      <c r="AGK6074" s="104"/>
      <c r="AGL6074" s="104"/>
      <c r="AGM6074" s="104"/>
      <c r="AGN6074" s="104"/>
      <c r="AGO6074" s="104"/>
      <c r="AGP6074" s="104"/>
      <c r="AGQ6074" s="104"/>
      <c r="AGR6074" s="104"/>
      <c r="AGS6074" s="104"/>
      <c r="AGT6074" s="104"/>
      <c r="AGU6074" s="104"/>
      <c r="AGV6074" s="104"/>
      <c r="AGW6074" s="104"/>
      <c r="AGX6074" s="104"/>
      <c r="AGY6074" s="104"/>
      <c r="AGZ6074" s="104"/>
      <c r="AHA6074" s="104"/>
      <c r="AHB6074" s="104"/>
      <c r="AHC6074" s="104"/>
      <c r="AHD6074" s="104"/>
      <c r="AHE6074" s="104"/>
      <c r="AHF6074" s="104"/>
      <c r="AHG6074" s="104"/>
      <c r="AHH6074" s="104"/>
      <c r="AHI6074" s="104"/>
      <c r="AHJ6074" s="104"/>
      <c r="AHK6074" s="104"/>
      <c r="AHL6074" s="104"/>
      <c r="AHM6074" s="104"/>
      <c r="AHN6074" s="104"/>
      <c r="AHO6074" s="104"/>
      <c r="AHP6074" s="104"/>
      <c r="AHQ6074" s="104"/>
      <c r="AHR6074" s="104"/>
      <c r="AHS6074" s="104"/>
      <c r="AHT6074" s="104"/>
      <c r="AHU6074" s="104"/>
      <c r="AHV6074" s="104"/>
      <c r="AHW6074" s="104"/>
      <c r="AHX6074" s="104"/>
      <c r="AHY6074" s="104"/>
      <c r="AHZ6074" s="104"/>
      <c r="AIA6074" s="104"/>
      <c r="AIB6074" s="104"/>
      <c r="AIC6074" s="104"/>
      <c r="AID6074" s="104"/>
      <c r="AIE6074" s="104"/>
      <c r="AIF6074" s="104"/>
      <c r="AIG6074" s="104"/>
      <c r="AIH6074" s="104"/>
      <c r="AII6074" s="104"/>
      <c r="AIJ6074" s="104"/>
      <c r="AIK6074" s="104"/>
      <c r="AIL6074" s="104"/>
      <c r="AIM6074" s="104"/>
      <c r="AIN6074" s="104"/>
      <c r="AIO6074" s="104"/>
      <c r="AIP6074" s="104"/>
      <c r="AIQ6074" s="104"/>
      <c r="AIR6074" s="104"/>
      <c r="AIS6074" s="104"/>
      <c r="AIT6074" s="104"/>
      <c r="AIU6074" s="104"/>
      <c r="AIV6074" s="104"/>
      <c r="AIW6074" s="104"/>
      <c r="AIX6074" s="104"/>
      <c r="AIY6074" s="104"/>
      <c r="AIZ6074" s="104"/>
      <c r="AJA6074" s="104"/>
      <c r="AJB6074" s="104"/>
      <c r="AJC6074" s="104"/>
      <c r="AJD6074" s="104"/>
      <c r="AJE6074" s="104"/>
      <c r="AJF6074" s="104"/>
      <c r="AJG6074" s="104"/>
      <c r="AJH6074" s="104"/>
      <c r="AJI6074" s="104"/>
      <c r="AJJ6074" s="104"/>
      <c r="AJK6074" s="104"/>
      <c r="AJL6074" s="104"/>
      <c r="AJM6074" s="104"/>
      <c r="AJN6074" s="104"/>
      <c r="AJO6074" s="104"/>
      <c r="AJP6074" s="104"/>
      <c r="AJQ6074" s="104"/>
      <c r="AJR6074" s="104"/>
      <c r="AJS6074" s="104"/>
      <c r="AJT6074" s="104"/>
      <c r="AJU6074" s="104"/>
      <c r="AJV6074" s="104"/>
      <c r="AJW6074" s="104"/>
      <c r="AJX6074" s="104"/>
      <c r="AJY6074" s="104"/>
      <c r="AJZ6074" s="104"/>
      <c r="AKA6074" s="104"/>
      <c r="AKB6074" s="104"/>
      <c r="AKC6074" s="104"/>
      <c r="AKD6074" s="104"/>
      <c r="AKE6074" s="104"/>
      <c r="AKF6074" s="104"/>
      <c r="AKG6074" s="104"/>
      <c r="AKH6074" s="104"/>
      <c r="AKI6074" s="104"/>
      <c r="AKJ6074" s="104"/>
      <c r="AKK6074" s="104"/>
      <c r="AKL6074" s="104"/>
      <c r="AKM6074" s="104"/>
      <c r="AKN6074" s="104"/>
      <c r="AKO6074" s="104"/>
      <c r="AKP6074" s="104"/>
      <c r="AKQ6074" s="104"/>
      <c r="AKR6074" s="104"/>
      <c r="AKS6074" s="104"/>
      <c r="AKT6074" s="104"/>
      <c r="AKU6074" s="104"/>
      <c r="AKV6074" s="104"/>
      <c r="AKW6074" s="104"/>
      <c r="AKX6074" s="104"/>
      <c r="AKY6074" s="104"/>
      <c r="AKZ6074" s="104"/>
      <c r="ALA6074" s="104"/>
      <c r="ALB6074" s="104"/>
      <c r="ALC6074" s="104"/>
      <c r="ALD6074" s="104"/>
      <c r="ALE6074" s="104"/>
      <c r="ALF6074" s="104"/>
      <c r="ALG6074" s="104"/>
      <c r="ALH6074" s="104"/>
      <c r="ALI6074" s="104"/>
      <c r="ALJ6074" s="104"/>
      <c r="ALK6074" s="104"/>
      <c r="ALL6074" s="104"/>
      <c r="ALM6074" s="104"/>
      <c r="ALN6074" s="104"/>
      <c r="ALO6074" s="104"/>
      <c r="ALP6074" s="104"/>
      <c r="ALQ6074" s="104"/>
      <c r="ALR6074" s="104"/>
      <c r="ALS6074" s="104"/>
      <c r="ALT6074" s="104"/>
      <c r="ALU6074" s="104"/>
      <c r="ALV6074" s="104"/>
      <c r="ALW6074" s="104"/>
      <c r="ALX6074" s="104"/>
      <c r="ALY6074" s="104"/>
      <c r="ALZ6074" s="104"/>
      <c r="AMA6074" s="104"/>
      <c r="AMB6074" s="104"/>
      <c r="AMC6074" s="104"/>
      <c r="AMD6074" s="104"/>
      <c r="AME6074" s="104"/>
      <c r="AMF6074" s="104"/>
      <c r="AMG6074" s="104"/>
      <c r="AMH6074" s="104"/>
      <c r="AMI6074" s="104"/>
      <c r="AMJ6074" s="104"/>
      <c r="AMK6074" s="104"/>
      <c r="AML6074" s="104"/>
      <c r="AMM6074" s="104"/>
      <c r="AMN6074" s="104"/>
      <c r="AMO6074" s="104"/>
    </row>
    <row r="6075" spans="1:1029" s="88" customFormat="1" x14ac:dyDescent="0.35">
      <c r="A6075" s="21">
        <v>10141103</v>
      </c>
      <c r="B6075" s="21" t="s">
        <v>496</v>
      </c>
      <c r="C6075" s="115" t="s">
        <v>495</v>
      </c>
      <c r="D6075" s="21" t="s">
        <v>504</v>
      </c>
      <c r="E6075" s="114" t="str">
        <f t="shared" si="1129"/>
        <v>TRANSFORMADOR AUXILIAR MARCA:QUALITY POWER KHONGOLOTE AUX</v>
      </c>
      <c r="F6075" s="21"/>
      <c r="G6075" s="21" t="s">
        <v>96</v>
      </c>
      <c r="H6075" s="21" t="s">
        <v>96</v>
      </c>
      <c r="I6075" s="21"/>
      <c r="J6075" s="21" t="s">
        <v>503</v>
      </c>
      <c r="K6075" s="21"/>
      <c r="L6075" s="21"/>
      <c r="M6075" s="21">
        <v>250</v>
      </c>
      <c r="N6075" s="21">
        <v>33</v>
      </c>
      <c r="O6075" s="21">
        <v>0.4</v>
      </c>
      <c r="P6075" s="21">
        <v>3</v>
      </c>
      <c r="Q6075" s="21">
        <v>2016</v>
      </c>
      <c r="R6075" s="21" t="s">
        <v>443</v>
      </c>
      <c r="S6075" s="21" t="s">
        <v>502</v>
      </c>
      <c r="T6075" s="22">
        <v>991</v>
      </c>
      <c r="U6075" s="21">
        <v>45</v>
      </c>
      <c r="V6075" s="113">
        <f t="shared" si="1130"/>
        <v>970.07888888888886</v>
      </c>
      <c r="W6075" s="113">
        <f t="shared" si="1131"/>
        <v>20.921111111111145</v>
      </c>
      <c r="X6075" s="112">
        <f t="shared" si="1132"/>
        <v>20921.111111111146</v>
      </c>
      <c r="Y6075" s="21"/>
      <c r="Z6075" s="110">
        <f t="shared" si="1140"/>
        <v>44</v>
      </c>
      <c r="AA6075" s="109">
        <f t="shared" si="1133"/>
        <v>49.550000000000004</v>
      </c>
      <c r="AB6075" s="109">
        <f t="shared" si="1134"/>
        <v>49550.000000000007</v>
      </c>
      <c r="AC6075" s="108">
        <f t="shared" si="1135"/>
        <v>941.45</v>
      </c>
      <c r="AD6075" s="107">
        <f t="shared" si="1136"/>
        <v>2.2222222222222223E-2</v>
      </c>
      <c r="AE6075" s="106">
        <f t="shared" si="1137"/>
        <v>20.921111111111113</v>
      </c>
      <c r="AF6075" s="105">
        <f t="shared" si="1138"/>
        <v>41.842222222222262</v>
      </c>
      <c r="AG6075" s="105">
        <f t="shared" si="1139"/>
        <v>949.15777777777771</v>
      </c>
      <c r="AH6075" s="104"/>
      <c r="AI6075" s="104"/>
      <c r="AJ6075" s="104"/>
      <c r="AK6075" s="104"/>
      <c r="AL6075" s="104"/>
      <c r="AM6075" s="104"/>
      <c r="AN6075" s="104"/>
      <c r="AO6075" s="104"/>
      <c r="AP6075" s="104"/>
      <c r="AQ6075" s="104"/>
      <c r="AR6075" s="104"/>
      <c r="AS6075" s="104"/>
      <c r="AT6075" s="104"/>
      <c r="AU6075" s="104"/>
      <c r="AV6075" s="104"/>
      <c r="AW6075" s="104"/>
      <c r="AX6075" s="104"/>
      <c r="AY6075" s="104"/>
      <c r="AZ6075" s="104"/>
      <c r="BA6075" s="104"/>
      <c r="BB6075" s="104"/>
      <c r="BC6075" s="104"/>
      <c r="BD6075" s="104"/>
      <c r="BE6075" s="104"/>
      <c r="BF6075" s="104"/>
      <c r="BG6075" s="104"/>
      <c r="BH6075" s="104"/>
      <c r="BI6075" s="104"/>
      <c r="BJ6075" s="104"/>
      <c r="BK6075" s="104"/>
      <c r="BL6075" s="104"/>
      <c r="BM6075" s="104"/>
      <c r="BN6075" s="104"/>
      <c r="BO6075" s="104"/>
      <c r="BP6075" s="104"/>
      <c r="BQ6075" s="104"/>
      <c r="BR6075" s="104"/>
      <c r="BS6075" s="104"/>
      <c r="BT6075" s="104"/>
      <c r="BU6075" s="104"/>
      <c r="BV6075" s="104"/>
      <c r="BW6075" s="104"/>
      <c r="BX6075" s="104"/>
      <c r="BY6075" s="104"/>
      <c r="BZ6075" s="104"/>
      <c r="CA6075" s="104"/>
      <c r="CB6075" s="104"/>
      <c r="CC6075" s="104"/>
      <c r="CD6075" s="104"/>
      <c r="CE6075" s="104"/>
      <c r="CF6075" s="104"/>
      <c r="CG6075" s="104"/>
      <c r="CH6075" s="104"/>
      <c r="CI6075" s="104"/>
      <c r="CJ6075" s="104"/>
      <c r="CK6075" s="104"/>
      <c r="CL6075" s="104"/>
      <c r="CM6075" s="104"/>
      <c r="CN6075" s="104"/>
      <c r="CO6075" s="104"/>
      <c r="CP6075" s="104"/>
      <c r="CQ6075" s="104"/>
      <c r="CR6075" s="104"/>
      <c r="CS6075" s="104"/>
      <c r="CT6075" s="104"/>
      <c r="CU6075" s="104"/>
      <c r="CV6075" s="104"/>
      <c r="CW6075" s="104"/>
      <c r="CX6075" s="104"/>
      <c r="CY6075" s="104"/>
      <c r="CZ6075" s="104"/>
      <c r="DA6075" s="104"/>
      <c r="DB6075" s="104"/>
      <c r="DC6075" s="104"/>
      <c r="DD6075" s="104"/>
      <c r="DE6075" s="104"/>
      <c r="DF6075" s="104"/>
      <c r="DG6075" s="104"/>
      <c r="DH6075" s="104"/>
      <c r="DI6075" s="104"/>
      <c r="DJ6075" s="104"/>
      <c r="DK6075" s="104"/>
      <c r="DL6075" s="104"/>
      <c r="DM6075" s="104"/>
      <c r="DN6075" s="104"/>
      <c r="DO6075" s="104"/>
      <c r="DP6075" s="104"/>
      <c r="DQ6075" s="104"/>
      <c r="DR6075" s="104"/>
      <c r="DS6075" s="104"/>
      <c r="DT6075" s="104"/>
      <c r="DU6075" s="104"/>
      <c r="DV6075" s="104"/>
      <c r="DW6075" s="104"/>
      <c r="DX6075" s="104"/>
      <c r="DY6075" s="104"/>
      <c r="DZ6075" s="104"/>
      <c r="EA6075" s="104"/>
      <c r="EB6075" s="104"/>
      <c r="EC6075" s="104"/>
      <c r="ED6075" s="104"/>
      <c r="EE6075" s="104"/>
      <c r="EF6075" s="104"/>
      <c r="EG6075" s="104"/>
      <c r="EH6075" s="104"/>
      <c r="EI6075" s="104"/>
      <c r="EJ6075" s="104"/>
      <c r="EK6075" s="104"/>
      <c r="EL6075" s="104"/>
      <c r="EM6075" s="104"/>
      <c r="EN6075" s="104"/>
      <c r="EO6075" s="104"/>
      <c r="EP6075" s="104"/>
      <c r="EQ6075" s="104"/>
      <c r="ER6075" s="104"/>
      <c r="ES6075" s="104"/>
      <c r="ET6075" s="104"/>
      <c r="EU6075" s="104"/>
      <c r="EV6075" s="104"/>
      <c r="EW6075" s="104"/>
      <c r="EX6075" s="104"/>
      <c r="EY6075" s="104"/>
      <c r="EZ6075" s="104"/>
      <c r="FA6075" s="104"/>
      <c r="FB6075" s="104"/>
      <c r="FC6075" s="104"/>
      <c r="FD6075" s="104"/>
      <c r="FE6075" s="104"/>
      <c r="FF6075" s="104"/>
      <c r="FG6075" s="104"/>
      <c r="FH6075" s="104"/>
      <c r="FI6075" s="104"/>
      <c r="FJ6075" s="104"/>
      <c r="FK6075" s="104"/>
      <c r="FL6075" s="104"/>
      <c r="FM6075" s="104"/>
      <c r="FN6075" s="104"/>
      <c r="FO6075" s="104"/>
      <c r="FP6075" s="104"/>
      <c r="FQ6075" s="104"/>
      <c r="FR6075" s="104"/>
      <c r="FS6075" s="104"/>
      <c r="FT6075" s="104"/>
      <c r="FU6075" s="104"/>
      <c r="FV6075" s="104"/>
      <c r="FW6075" s="104"/>
      <c r="FX6075" s="104"/>
      <c r="FY6075" s="104"/>
      <c r="FZ6075" s="104"/>
      <c r="GA6075" s="104"/>
      <c r="GB6075" s="104"/>
      <c r="GC6075" s="104"/>
      <c r="GD6075" s="104"/>
      <c r="GE6075" s="104"/>
      <c r="GF6075" s="104"/>
      <c r="GG6075" s="104"/>
      <c r="GH6075" s="104"/>
      <c r="GI6075" s="104"/>
      <c r="GJ6075" s="104"/>
      <c r="GK6075" s="104"/>
      <c r="GL6075" s="104"/>
      <c r="GM6075" s="104"/>
      <c r="GN6075" s="104"/>
      <c r="GO6075" s="104"/>
      <c r="GP6075" s="104"/>
      <c r="GQ6075" s="104"/>
      <c r="GR6075" s="104"/>
      <c r="GS6075" s="104"/>
      <c r="GT6075" s="104"/>
      <c r="GU6075" s="104"/>
      <c r="GV6075" s="104"/>
      <c r="GW6075" s="104"/>
      <c r="GX6075" s="104"/>
      <c r="GY6075" s="104"/>
      <c r="GZ6075" s="104"/>
      <c r="HA6075" s="104"/>
      <c r="HB6075" s="104"/>
      <c r="HC6075" s="104"/>
      <c r="HD6075" s="104"/>
      <c r="HE6075" s="104"/>
      <c r="HF6075" s="104"/>
      <c r="HG6075" s="104"/>
      <c r="HH6075" s="104"/>
      <c r="HI6075" s="104"/>
      <c r="HJ6075" s="104"/>
      <c r="HK6075" s="104"/>
      <c r="HL6075" s="104"/>
      <c r="HM6075" s="104"/>
      <c r="HN6075" s="104"/>
      <c r="HO6075" s="104"/>
      <c r="HP6075" s="104"/>
      <c r="HQ6075" s="104"/>
      <c r="HR6075" s="104"/>
      <c r="HS6075" s="104"/>
      <c r="HT6075" s="104"/>
      <c r="HU6075" s="104"/>
      <c r="HV6075" s="104"/>
      <c r="HW6075" s="104"/>
      <c r="HX6075" s="104"/>
      <c r="HY6075" s="104"/>
      <c r="HZ6075" s="104"/>
      <c r="IA6075" s="104"/>
      <c r="IB6075" s="104"/>
      <c r="IC6075" s="104"/>
      <c r="ID6075" s="104"/>
      <c r="IE6075" s="104"/>
      <c r="IF6075" s="104"/>
      <c r="IG6075" s="104"/>
      <c r="IH6075" s="104"/>
      <c r="II6075" s="104"/>
      <c r="IJ6075" s="104"/>
      <c r="IK6075" s="104"/>
      <c r="IL6075" s="104"/>
      <c r="IM6075" s="104"/>
      <c r="IN6075" s="104"/>
      <c r="IO6075" s="104"/>
      <c r="IP6075" s="104"/>
      <c r="IQ6075" s="104"/>
      <c r="IR6075" s="104"/>
      <c r="IS6075" s="104"/>
      <c r="IT6075" s="104"/>
      <c r="IU6075" s="104"/>
      <c r="IV6075" s="104"/>
      <c r="IW6075" s="104"/>
      <c r="IX6075" s="104"/>
      <c r="IY6075" s="104"/>
      <c r="IZ6075" s="104"/>
      <c r="JA6075" s="104"/>
      <c r="JB6075" s="104"/>
      <c r="JC6075" s="104"/>
      <c r="JD6075" s="104"/>
      <c r="JE6075" s="104"/>
      <c r="JF6075" s="104"/>
      <c r="JG6075" s="104"/>
      <c r="JH6075" s="104"/>
      <c r="JI6075" s="104"/>
      <c r="JJ6075" s="104"/>
      <c r="JK6075" s="104"/>
      <c r="JL6075" s="104"/>
      <c r="JM6075" s="104"/>
      <c r="JN6075" s="104"/>
      <c r="JO6075" s="104"/>
      <c r="JP6075" s="104"/>
      <c r="JQ6075" s="104"/>
      <c r="JR6075" s="104"/>
      <c r="JS6075" s="104"/>
      <c r="JT6075" s="104"/>
      <c r="JU6075" s="104"/>
      <c r="JV6075" s="104"/>
      <c r="JW6075" s="104"/>
      <c r="JX6075" s="104"/>
      <c r="JY6075" s="104"/>
      <c r="JZ6075" s="104"/>
      <c r="KA6075" s="104"/>
      <c r="KB6075" s="104"/>
      <c r="KC6075" s="104"/>
      <c r="KD6075" s="104"/>
      <c r="KE6075" s="104"/>
      <c r="KF6075" s="104"/>
      <c r="KG6075" s="104"/>
      <c r="KH6075" s="104"/>
      <c r="KI6075" s="104"/>
      <c r="KJ6075" s="104"/>
      <c r="KK6075" s="104"/>
      <c r="KL6075" s="104"/>
      <c r="KM6075" s="104"/>
      <c r="KN6075" s="104"/>
      <c r="KO6075" s="104"/>
      <c r="KP6075" s="104"/>
      <c r="KQ6075" s="104"/>
      <c r="KR6075" s="104"/>
      <c r="KS6075" s="104"/>
      <c r="KT6075" s="104"/>
      <c r="KU6075" s="104"/>
      <c r="KV6075" s="104"/>
      <c r="KW6075" s="104"/>
      <c r="KX6075" s="104"/>
      <c r="KY6075" s="104"/>
      <c r="KZ6075" s="104"/>
      <c r="LA6075" s="104"/>
      <c r="LB6075" s="104"/>
      <c r="LC6075" s="104"/>
      <c r="LD6075" s="104"/>
      <c r="LE6075" s="104"/>
      <c r="LF6075" s="104"/>
      <c r="LG6075" s="104"/>
      <c r="LH6075" s="104"/>
      <c r="LI6075" s="104"/>
      <c r="LJ6075" s="104"/>
      <c r="LK6075" s="104"/>
      <c r="LL6075" s="104"/>
      <c r="LM6075" s="104"/>
      <c r="LN6075" s="104"/>
      <c r="LO6075" s="104"/>
      <c r="LP6075" s="104"/>
      <c r="LQ6075" s="104"/>
      <c r="LR6075" s="104"/>
      <c r="LS6075" s="104"/>
      <c r="LT6075" s="104"/>
      <c r="LU6075" s="104"/>
      <c r="LV6075" s="104"/>
      <c r="LW6075" s="104"/>
      <c r="LX6075" s="104"/>
      <c r="LY6075" s="104"/>
      <c r="LZ6075" s="104"/>
      <c r="MA6075" s="104"/>
      <c r="MB6075" s="104"/>
      <c r="MC6075" s="104"/>
      <c r="MD6075" s="104"/>
      <c r="ME6075" s="104"/>
      <c r="MF6075" s="104"/>
      <c r="MG6075" s="104"/>
      <c r="MH6075" s="104"/>
      <c r="MI6075" s="104"/>
      <c r="MJ6075" s="104"/>
      <c r="MK6075" s="104"/>
      <c r="ML6075" s="104"/>
      <c r="MM6075" s="104"/>
      <c r="MN6075" s="104"/>
      <c r="MO6075" s="104"/>
      <c r="MP6075" s="104"/>
      <c r="MQ6075" s="104"/>
      <c r="MR6075" s="104"/>
      <c r="MS6075" s="104"/>
      <c r="MT6075" s="104"/>
      <c r="MU6075" s="104"/>
      <c r="MV6075" s="104"/>
      <c r="MW6075" s="104"/>
      <c r="MX6075" s="104"/>
      <c r="MY6075" s="104"/>
      <c r="MZ6075" s="104"/>
      <c r="NA6075" s="104"/>
      <c r="NB6075" s="104"/>
      <c r="NC6075" s="104"/>
      <c r="ND6075" s="104"/>
      <c r="NE6075" s="104"/>
      <c r="NF6075" s="104"/>
      <c r="NG6075" s="104"/>
      <c r="NH6075" s="104"/>
      <c r="NI6075" s="104"/>
      <c r="NJ6075" s="104"/>
      <c r="NK6075" s="104"/>
      <c r="NL6075" s="104"/>
      <c r="NM6075" s="104"/>
      <c r="NN6075" s="104"/>
      <c r="NO6075" s="104"/>
      <c r="NP6075" s="104"/>
      <c r="NQ6075" s="104"/>
      <c r="NR6075" s="104"/>
      <c r="NS6075" s="104"/>
      <c r="NT6075" s="104"/>
      <c r="NU6075" s="104"/>
      <c r="NV6075" s="104"/>
      <c r="NW6075" s="104"/>
      <c r="NX6075" s="104"/>
      <c r="NY6075" s="104"/>
      <c r="NZ6075" s="104"/>
      <c r="OA6075" s="104"/>
      <c r="OB6075" s="104"/>
      <c r="OC6075" s="104"/>
      <c r="OD6075" s="104"/>
      <c r="OE6075" s="104"/>
      <c r="OF6075" s="104"/>
      <c r="OG6075" s="104"/>
      <c r="OH6075" s="104"/>
      <c r="OI6075" s="104"/>
      <c r="OJ6075" s="104"/>
      <c r="OK6075" s="104"/>
      <c r="OL6075" s="104"/>
      <c r="OM6075" s="104"/>
      <c r="ON6075" s="104"/>
      <c r="OO6075" s="104"/>
      <c r="OP6075" s="104"/>
      <c r="OQ6075" s="104"/>
      <c r="OR6075" s="104"/>
      <c r="OS6075" s="104"/>
      <c r="OT6075" s="104"/>
      <c r="OU6075" s="104"/>
      <c r="OV6075" s="104"/>
      <c r="OW6075" s="104"/>
      <c r="OX6075" s="104"/>
      <c r="OY6075" s="104"/>
      <c r="OZ6075" s="104"/>
      <c r="PA6075" s="104"/>
      <c r="PB6075" s="104"/>
      <c r="PC6075" s="104"/>
      <c r="PD6075" s="104"/>
      <c r="PE6075" s="104"/>
      <c r="PF6075" s="104"/>
      <c r="PG6075" s="104"/>
      <c r="PH6075" s="104"/>
      <c r="PI6075" s="104"/>
      <c r="PJ6075" s="104"/>
      <c r="PK6075" s="104"/>
      <c r="PL6075" s="104"/>
      <c r="PM6075" s="104"/>
      <c r="PN6075" s="104"/>
      <c r="PO6075" s="104"/>
      <c r="PP6075" s="104"/>
      <c r="PQ6075" s="104"/>
      <c r="PR6075" s="104"/>
      <c r="PS6075" s="104"/>
      <c r="PT6075" s="104"/>
      <c r="PU6075" s="104"/>
      <c r="PV6075" s="104"/>
      <c r="PW6075" s="104"/>
      <c r="PX6075" s="104"/>
      <c r="PY6075" s="104"/>
      <c r="PZ6075" s="104"/>
      <c r="QA6075" s="104"/>
      <c r="QB6075" s="104"/>
      <c r="QC6075" s="104"/>
      <c r="QD6075" s="104"/>
      <c r="QE6075" s="104"/>
      <c r="QF6075" s="104"/>
      <c r="QG6075" s="104"/>
      <c r="QH6075" s="104"/>
      <c r="QI6075" s="104"/>
      <c r="QJ6075" s="104"/>
      <c r="QK6075" s="104"/>
      <c r="QL6075" s="104"/>
      <c r="QM6075" s="104"/>
      <c r="QN6075" s="104"/>
      <c r="QO6075" s="104"/>
      <c r="QP6075" s="104"/>
      <c r="QQ6075" s="104"/>
      <c r="QR6075" s="104"/>
      <c r="QS6075" s="104"/>
      <c r="QT6075" s="104"/>
      <c r="QU6075" s="104"/>
      <c r="QV6075" s="104"/>
      <c r="QW6075" s="104"/>
      <c r="QX6075" s="104"/>
      <c r="QY6075" s="104"/>
      <c r="QZ6075" s="104"/>
      <c r="RA6075" s="104"/>
      <c r="RB6075" s="104"/>
      <c r="RC6075" s="104"/>
      <c r="RD6075" s="104"/>
      <c r="RE6075" s="104"/>
      <c r="RF6075" s="104"/>
      <c r="RG6075" s="104"/>
      <c r="RH6075" s="104"/>
      <c r="RI6075" s="104"/>
      <c r="RJ6075" s="104"/>
      <c r="RK6075" s="104"/>
      <c r="RL6075" s="104"/>
      <c r="RM6075" s="104"/>
      <c r="RN6075" s="104"/>
      <c r="RO6075" s="104"/>
      <c r="RP6075" s="104"/>
      <c r="RQ6075" s="104"/>
      <c r="RR6075" s="104"/>
      <c r="RS6075" s="104"/>
      <c r="RT6075" s="104"/>
      <c r="RU6075" s="104"/>
      <c r="RV6075" s="104"/>
      <c r="RW6075" s="104"/>
      <c r="RX6075" s="104"/>
      <c r="RY6075" s="104"/>
      <c r="RZ6075" s="104"/>
      <c r="SA6075" s="104"/>
      <c r="SB6075" s="104"/>
      <c r="SC6075" s="104"/>
      <c r="SD6075" s="104"/>
      <c r="SE6075" s="104"/>
      <c r="SF6075" s="104"/>
      <c r="SG6075" s="104"/>
      <c r="SH6075" s="104"/>
      <c r="SI6075" s="104"/>
      <c r="SJ6075" s="104"/>
      <c r="SK6075" s="104"/>
      <c r="SL6075" s="104"/>
      <c r="SM6075" s="104"/>
      <c r="SN6075" s="104"/>
      <c r="SO6075" s="104"/>
      <c r="SP6075" s="104"/>
      <c r="SQ6075" s="104"/>
      <c r="SR6075" s="104"/>
      <c r="SS6075" s="104"/>
      <c r="ST6075" s="104"/>
      <c r="SU6075" s="104"/>
      <c r="SV6075" s="104"/>
      <c r="SW6075" s="104"/>
      <c r="SX6075" s="104"/>
      <c r="SY6075" s="104"/>
      <c r="SZ6075" s="104"/>
      <c r="TA6075" s="104"/>
      <c r="TB6075" s="104"/>
      <c r="TC6075" s="104"/>
      <c r="TD6075" s="104"/>
      <c r="TE6075" s="104"/>
      <c r="TF6075" s="104"/>
      <c r="TG6075" s="104"/>
      <c r="TH6075" s="104"/>
      <c r="TI6075" s="104"/>
      <c r="TJ6075" s="104"/>
      <c r="TK6075" s="104"/>
      <c r="TL6075" s="104"/>
      <c r="TM6075" s="104"/>
      <c r="TN6075" s="104"/>
      <c r="TO6075" s="104"/>
      <c r="TP6075" s="104"/>
      <c r="TQ6075" s="104"/>
      <c r="TR6075" s="104"/>
      <c r="TS6075" s="104"/>
      <c r="TT6075" s="104"/>
      <c r="TU6075" s="104"/>
      <c r="TV6075" s="104"/>
      <c r="TW6075" s="104"/>
      <c r="TX6075" s="104"/>
      <c r="TY6075" s="104"/>
      <c r="TZ6075" s="104"/>
      <c r="UA6075" s="104"/>
      <c r="UB6075" s="104"/>
      <c r="UC6075" s="104"/>
      <c r="UD6075" s="104"/>
      <c r="UE6075" s="104"/>
      <c r="UF6075" s="104"/>
      <c r="UG6075" s="104"/>
      <c r="UH6075" s="104"/>
      <c r="UI6075" s="104"/>
      <c r="UJ6075" s="104"/>
      <c r="UK6075" s="104"/>
      <c r="UL6075" s="104"/>
      <c r="UM6075" s="104"/>
      <c r="UN6075" s="104"/>
      <c r="UO6075" s="104"/>
      <c r="UP6075" s="104"/>
      <c r="UQ6075" s="104"/>
      <c r="UR6075" s="104"/>
      <c r="US6075" s="104"/>
      <c r="UT6075" s="104"/>
      <c r="UU6075" s="104"/>
      <c r="UV6075" s="104"/>
      <c r="UW6075" s="104"/>
      <c r="UX6075" s="104"/>
      <c r="UY6075" s="104"/>
      <c r="UZ6075" s="104"/>
      <c r="VA6075" s="104"/>
      <c r="VB6075" s="104"/>
      <c r="VC6075" s="104"/>
      <c r="VD6075" s="104"/>
      <c r="VE6075" s="104"/>
      <c r="VF6075" s="104"/>
      <c r="VG6075" s="104"/>
      <c r="VH6075" s="104"/>
      <c r="VI6075" s="104"/>
      <c r="VJ6075" s="104"/>
      <c r="VK6075" s="104"/>
      <c r="VL6075" s="104"/>
      <c r="VM6075" s="104"/>
      <c r="VN6075" s="104"/>
      <c r="VO6075" s="104"/>
      <c r="VP6075" s="104"/>
      <c r="VQ6075" s="104"/>
      <c r="VR6075" s="104"/>
      <c r="VS6075" s="104"/>
      <c r="VT6075" s="104"/>
      <c r="VU6075" s="104"/>
      <c r="VV6075" s="104"/>
      <c r="VW6075" s="104"/>
      <c r="VX6075" s="104"/>
      <c r="VY6075" s="104"/>
      <c r="VZ6075" s="104"/>
      <c r="WA6075" s="104"/>
      <c r="WB6075" s="104"/>
      <c r="WC6075" s="104"/>
      <c r="WD6075" s="104"/>
      <c r="WE6075" s="104"/>
      <c r="WF6075" s="104"/>
      <c r="WG6075" s="104"/>
      <c r="WH6075" s="104"/>
      <c r="WI6075" s="104"/>
      <c r="WJ6075" s="104"/>
      <c r="WK6075" s="104"/>
      <c r="WL6075" s="104"/>
      <c r="WM6075" s="104"/>
      <c r="WN6075" s="104"/>
      <c r="WO6075" s="104"/>
      <c r="WP6075" s="104"/>
      <c r="WQ6075" s="104"/>
      <c r="WR6075" s="104"/>
      <c r="WS6075" s="104"/>
      <c r="WT6075" s="104"/>
      <c r="WU6075" s="104"/>
      <c r="WV6075" s="104"/>
      <c r="WW6075" s="104"/>
      <c r="WX6075" s="104"/>
      <c r="WY6075" s="104"/>
      <c r="WZ6075" s="104"/>
      <c r="XA6075" s="104"/>
      <c r="XB6075" s="104"/>
      <c r="XC6075" s="104"/>
      <c r="XD6075" s="104"/>
      <c r="XE6075" s="104"/>
      <c r="XF6075" s="104"/>
      <c r="XG6075" s="104"/>
      <c r="XH6075" s="104"/>
      <c r="XI6075" s="104"/>
      <c r="XJ6075" s="104"/>
      <c r="XK6075" s="104"/>
      <c r="XL6075" s="104"/>
      <c r="XM6075" s="104"/>
      <c r="XN6075" s="104"/>
      <c r="XO6075" s="104"/>
      <c r="XP6075" s="104"/>
      <c r="XQ6075" s="104"/>
      <c r="XR6075" s="104"/>
      <c r="XS6075" s="104"/>
      <c r="XT6075" s="104"/>
      <c r="XU6075" s="104"/>
      <c r="XV6075" s="104"/>
      <c r="XW6075" s="104"/>
      <c r="XX6075" s="104"/>
      <c r="XY6075" s="104"/>
      <c r="XZ6075" s="104"/>
      <c r="YA6075" s="104"/>
      <c r="YB6075" s="104"/>
      <c r="YC6075" s="104"/>
      <c r="YD6075" s="104"/>
      <c r="YE6075" s="104"/>
      <c r="YF6075" s="104"/>
      <c r="YG6075" s="104"/>
      <c r="YH6075" s="104"/>
      <c r="YI6075" s="104"/>
      <c r="YJ6075" s="104"/>
      <c r="YK6075" s="104"/>
      <c r="YL6075" s="104"/>
      <c r="YM6075" s="104"/>
      <c r="YN6075" s="104"/>
      <c r="YO6075" s="104"/>
      <c r="YP6075" s="104"/>
      <c r="YQ6075" s="104"/>
      <c r="YR6075" s="104"/>
      <c r="YS6075" s="104"/>
      <c r="YT6075" s="104"/>
      <c r="YU6075" s="104"/>
      <c r="YV6075" s="104"/>
      <c r="YW6075" s="104"/>
      <c r="YX6075" s="104"/>
      <c r="YY6075" s="104"/>
      <c r="YZ6075" s="104"/>
      <c r="ZA6075" s="104"/>
      <c r="ZB6075" s="104"/>
      <c r="ZC6075" s="104"/>
      <c r="ZD6075" s="104"/>
      <c r="ZE6075" s="104"/>
      <c r="ZF6075" s="104"/>
      <c r="ZG6075" s="104"/>
      <c r="ZH6075" s="104"/>
      <c r="ZI6075" s="104"/>
      <c r="ZJ6075" s="104"/>
      <c r="ZK6075" s="104"/>
      <c r="ZL6075" s="104"/>
      <c r="ZM6075" s="104"/>
      <c r="ZN6075" s="104"/>
      <c r="ZO6075" s="104"/>
      <c r="ZP6075" s="104"/>
      <c r="ZQ6075" s="104"/>
      <c r="ZR6075" s="104"/>
      <c r="ZS6075" s="104"/>
      <c r="ZT6075" s="104"/>
      <c r="ZU6075" s="104"/>
      <c r="ZV6075" s="104"/>
      <c r="ZW6075" s="104"/>
      <c r="ZX6075" s="104"/>
      <c r="ZY6075" s="104"/>
      <c r="ZZ6075" s="104"/>
      <c r="AAA6075" s="104"/>
      <c r="AAB6075" s="104"/>
      <c r="AAC6075" s="104"/>
      <c r="AAD6075" s="104"/>
      <c r="AAE6075" s="104"/>
      <c r="AAF6075" s="104"/>
      <c r="AAG6075" s="104"/>
      <c r="AAH6075" s="104"/>
      <c r="AAI6075" s="104"/>
      <c r="AAJ6075" s="104"/>
      <c r="AAK6075" s="104"/>
      <c r="AAL6075" s="104"/>
      <c r="AAM6075" s="104"/>
      <c r="AAN6075" s="104"/>
      <c r="AAO6075" s="104"/>
      <c r="AAP6075" s="104"/>
      <c r="AAQ6075" s="104"/>
      <c r="AAR6075" s="104"/>
      <c r="AAS6075" s="104"/>
      <c r="AAT6075" s="104"/>
      <c r="AAU6075" s="104"/>
      <c r="AAV6075" s="104"/>
      <c r="AAW6075" s="104"/>
      <c r="AAX6075" s="104"/>
      <c r="AAY6075" s="104"/>
      <c r="AAZ6075" s="104"/>
      <c r="ABA6075" s="104"/>
      <c r="ABB6075" s="104"/>
      <c r="ABC6075" s="104"/>
      <c r="ABD6075" s="104"/>
      <c r="ABE6075" s="104"/>
      <c r="ABF6075" s="104"/>
      <c r="ABG6075" s="104"/>
      <c r="ABH6075" s="104"/>
      <c r="ABI6075" s="104"/>
      <c r="ABJ6075" s="104"/>
      <c r="ABK6075" s="104"/>
      <c r="ABL6075" s="104"/>
      <c r="ABM6075" s="104"/>
      <c r="ABN6075" s="104"/>
      <c r="ABO6075" s="104"/>
      <c r="ABP6075" s="104"/>
      <c r="ABQ6075" s="104"/>
      <c r="ABR6075" s="104"/>
      <c r="ABS6075" s="104"/>
      <c r="ABT6075" s="104"/>
      <c r="ABU6075" s="104"/>
      <c r="ABV6075" s="104"/>
      <c r="ABW6075" s="104"/>
      <c r="ABX6075" s="104"/>
      <c r="ABY6075" s="104"/>
      <c r="ABZ6075" s="104"/>
      <c r="ACA6075" s="104"/>
      <c r="ACB6075" s="104"/>
      <c r="ACC6075" s="104"/>
      <c r="ACD6075" s="104"/>
      <c r="ACE6075" s="104"/>
      <c r="ACF6075" s="104"/>
      <c r="ACG6075" s="104"/>
      <c r="ACH6075" s="104"/>
      <c r="ACI6075" s="104"/>
      <c r="ACJ6075" s="104"/>
      <c r="ACK6075" s="104"/>
      <c r="ACL6075" s="104"/>
      <c r="ACM6075" s="104"/>
      <c r="ACN6075" s="104"/>
      <c r="ACO6075" s="104"/>
      <c r="ACP6075" s="104"/>
      <c r="ACQ6075" s="104"/>
      <c r="ACR6075" s="104"/>
      <c r="ACS6075" s="104"/>
      <c r="ACT6075" s="104"/>
      <c r="ACU6075" s="104"/>
      <c r="ACV6075" s="104"/>
      <c r="ACW6075" s="104"/>
      <c r="ACX6075" s="104"/>
      <c r="ACY6075" s="104"/>
      <c r="ACZ6075" s="104"/>
      <c r="ADA6075" s="104"/>
      <c r="ADB6075" s="104"/>
      <c r="ADC6075" s="104"/>
      <c r="ADD6075" s="104"/>
      <c r="ADE6075" s="104"/>
      <c r="ADF6075" s="104"/>
      <c r="ADG6075" s="104"/>
      <c r="ADH6075" s="104"/>
      <c r="ADI6075" s="104"/>
      <c r="ADJ6075" s="104"/>
      <c r="ADK6075" s="104"/>
      <c r="ADL6075" s="104"/>
      <c r="ADM6075" s="104"/>
      <c r="ADN6075" s="104"/>
      <c r="ADO6075" s="104"/>
      <c r="ADP6075" s="104"/>
      <c r="ADQ6075" s="104"/>
      <c r="ADR6075" s="104"/>
      <c r="ADS6075" s="104"/>
      <c r="ADT6075" s="104"/>
      <c r="ADU6075" s="104"/>
      <c r="ADV6075" s="104"/>
      <c r="ADW6075" s="104"/>
      <c r="ADX6075" s="104"/>
      <c r="ADY6075" s="104"/>
      <c r="ADZ6075" s="104"/>
      <c r="AEA6075" s="104"/>
      <c r="AEB6075" s="104"/>
      <c r="AEC6075" s="104"/>
      <c r="AED6075" s="104"/>
      <c r="AEE6075" s="104"/>
      <c r="AEF6075" s="104"/>
      <c r="AEG6075" s="104"/>
      <c r="AEH6075" s="104"/>
      <c r="AEI6075" s="104"/>
      <c r="AEJ6075" s="104"/>
      <c r="AEK6075" s="104"/>
      <c r="AEL6075" s="104"/>
      <c r="AEM6075" s="104"/>
      <c r="AEN6075" s="104"/>
      <c r="AEO6075" s="104"/>
      <c r="AEP6075" s="104"/>
      <c r="AEQ6075" s="104"/>
      <c r="AER6075" s="104"/>
      <c r="AES6075" s="104"/>
      <c r="AET6075" s="104"/>
      <c r="AEU6075" s="104"/>
      <c r="AEV6075" s="104"/>
      <c r="AEW6075" s="104"/>
      <c r="AEX6075" s="104"/>
      <c r="AEY6075" s="104"/>
      <c r="AEZ6075" s="104"/>
      <c r="AFA6075" s="104"/>
      <c r="AFB6075" s="104"/>
      <c r="AFC6075" s="104"/>
      <c r="AFD6075" s="104"/>
      <c r="AFE6075" s="104"/>
      <c r="AFF6075" s="104"/>
      <c r="AFG6075" s="104"/>
      <c r="AFH6075" s="104"/>
      <c r="AFI6075" s="104"/>
      <c r="AFJ6075" s="104"/>
      <c r="AFK6075" s="104"/>
      <c r="AFL6075" s="104"/>
      <c r="AFM6075" s="104"/>
      <c r="AFN6075" s="104"/>
      <c r="AFO6075" s="104"/>
      <c r="AFP6075" s="104"/>
      <c r="AFQ6075" s="104"/>
      <c r="AFR6075" s="104"/>
      <c r="AFS6075" s="104"/>
      <c r="AFT6075" s="104"/>
      <c r="AFU6075" s="104"/>
      <c r="AFV6075" s="104"/>
      <c r="AFW6075" s="104"/>
      <c r="AFX6075" s="104"/>
      <c r="AFY6075" s="104"/>
      <c r="AFZ6075" s="104"/>
      <c r="AGA6075" s="104"/>
      <c r="AGB6075" s="104"/>
      <c r="AGC6075" s="104"/>
      <c r="AGD6075" s="104"/>
      <c r="AGE6075" s="104"/>
      <c r="AGF6075" s="104"/>
      <c r="AGG6075" s="104"/>
      <c r="AGH6075" s="104"/>
      <c r="AGI6075" s="104"/>
      <c r="AGJ6075" s="104"/>
      <c r="AGK6075" s="104"/>
      <c r="AGL6075" s="104"/>
      <c r="AGM6075" s="104"/>
      <c r="AGN6075" s="104"/>
      <c r="AGO6075" s="104"/>
      <c r="AGP6075" s="104"/>
      <c r="AGQ6075" s="104"/>
      <c r="AGR6075" s="104"/>
      <c r="AGS6075" s="104"/>
      <c r="AGT6075" s="104"/>
      <c r="AGU6075" s="104"/>
      <c r="AGV6075" s="104"/>
      <c r="AGW6075" s="104"/>
      <c r="AGX6075" s="104"/>
      <c r="AGY6075" s="104"/>
      <c r="AGZ6075" s="104"/>
      <c r="AHA6075" s="104"/>
      <c r="AHB6075" s="104"/>
      <c r="AHC6075" s="104"/>
      <c r="AHD6075" s="104"/>
      <c r="AHE6075" s="104"/>
      <c r="AHF6075" s="104"/>
      <c r="AHG6075" s="104"/>
      <c r="AHH6075" s="104"/>
      <c r="AHI6075" s="104"/>
      <c r="AHJ6075" s="104"/>
      <c r="AHK6075" s="104"/>
      <c r="AHL6075" s="104"/>
      <c r="AHM6075" s="104"/>
      <c r="AHN6075" s="104"/>
      <c r="AHO6075" s="104"/>
      <c r="AHP6075" s="104"/>
      <c r="AHQ6075" s="104"/>
      <c r="AHR6075" s="104"/>
      <c r="AHS6075" s="104"/>
      <c r="AHT6075" s="104"/>
      <c r="AHU6075" s="104"/>
      <c r="AHV6075" s="104"/>
      <c r="AHW6075" s="104"/>
      <c r="AHX6075" s="104"/>
      <c r="AHY6075" s="104"/>
      <c r="AHZ6075" s="104"/>
      <c r="AIA6075" s="104"/>
      <c r="AIB6075" s="104"/>
      <c r="AIC6075" s="104"/>
      <c r="AID6075" s="104"/>
      <c r="AIE6075" s="104"/>
      <c r="AIF6075" s="104"/>
      <c r="AIG6075" s="104"/>
      <c r="AIH6075" s="104"/>
      <c r="AII6075" s="104"/>
      <c r="AIJ6075" s="104"/>
      <c r="AIK6075" s="104"/>
      <c r="AIL6075" s="104"/>
      <c r="AIM6075" s="104"/>
      <c r="AIN6075" s="104"/>
      <c r="AIO6075" s="104"/>
      <c r="AIP6075" s="104"/>
      <c r="AIQ6075" s="104"/>
      <c r="AIR6075" s="104"/>
      <c r="AIS6075" s="104"/>
      <c r="AIT6075" s="104"/>
      <c r="AIU6075" s="104"/>
      <c r="AIV6075" s="104"/>
      <c r="AIW6075" s="104"/>
      <c r="AIX6075" s="104"/>
      <c r="AIY6075" s="104"/>
      <c r="AIZ6075" s="104"/>
      <c r="AJA6075" s="104"/>
      <c r="AJB6075" s="104"/>
      <c r="AJC6075" s="104"/>
      <c r="AJD6075" s="104"/>
      <c r="AJE6075" s="104"/>
      <c r="AJF6075" s="104"/>
      <c r="AJG6075" s="104"/>
      <c r="AJH6075" s="104"/>
      <c r="AJI6075" s="104"/>
      <c r="AJJ6075" s="104"/>
      <c r="AJK6075" s="104"/>
      <c r="AJL6075" s="104"/>
      <c r="AJM6075" s="104"/>
      <c r="AJN6075" s="104"/>
      <c r="AJO6075" s="104"/>
      <c r="AJP6075" s="104"/>
      <c r="AJQ6075" s="104"/>
      <c r="AJR6075" s="104"/>
      <c r="AJS6075" s="104"/>
      <c r="AJT6075" s="104"/>
      <c r="AJU6075" s="104"/>
      <c r="AJV6075" s="104"/>
      <c r="AJW6075" s="104"/>
      <c r="AJX6075" s="104"/>
      <c r="AJY6075" s="104"/>
      <c r="AJZ6075" s="104"/>
      <c r="AKA6075" s="104"/>
      <c r="AKB6075" s="104"/>
      <c r="AKC6075" s="104"/>
      <c r="AKD6075" s="104"/>
      <c r="AKE6075" s="104"/>
      <c r="AKF6075" s="104"/>
      <c r="AKG6075" s="104"/>
      <c r="AKH6075" s="104"/>
      <c r="AKI6075" s="104"/>
      <c r="AKJ6075" s="104"/>
      <c r="AKK6075" s="104"/>
      <c r="AKL6075" s="104"/>
      <c r="AKM6075" s="104"/>
      <c r="AKN6075" s="104"/>
      <c r="AKO6075" s="104"/>
      <c r="AKP6075" s="104"/>
      <c r="AKQ6075" s="104"/>
      <c r="AKR6075" s="104"/>
      <c r="AKS6075" s="104"/>
      <c r="AKT6075" s="104"/>
      <c r="AKU6075" s="104"/>
      <c r="AKV6075" s="104"/>
      <c r="AKW6075" s="104"/>
      <c r="AKX6075" s="104"/>
      <c r="AKY6075" s="104"/>
      <c r="AKZ6075" s="104"/>
      <c r="ALA6075" s="104"/>
      <c r="ALB6075" s="104"/>
      <c r="ALC6075" s="104"/>
      <c r="ALD6075" s="104"/>
      <c r="ALE6075" s="104"/>
      <c r="ALF6075" s="104"/>
      <c r="ALG6075" s="104"/>
      <c r="ALH6075" s="104"/>
      <c r="ALI6075" s="104"/>
      <c r="ALJ6075" s="104"/>
      <c r="ALK6075" s="104"/>
      <c r="ALL6075" s="104"/>
      <c r="ALM6075" s="104"/>
      <c r="ALN6075" s="104"/>
      <c r="ALO6075" s="104"/>
      <c r="ALP6075" s="104"/>
      <c r="ALQ6075" s="104"/>
      <c r="ALR6075" s="104"/>
      <c r="ALS6075" s="104"/>
      <c r="ALT6075" s="104"/>
      <c r="ALU6075" s="104"/>
      <c r="ALV6075" s="104"/>
      <c r="ALW6075" s="104"/>
      <c r="ALX6075" s="104"/>
      <c r="ALY6075" s="104"/>
      <c r="ALZ6075" s="104"/>
      <c r="AMA6075" s="104"/>
      <c r="AMB6075" s="104"/>
      <c r="AMC6075" s="104"/>
      <c r="AMD6075" s="104"/>
      <c r="AME6075" s="104"/>
      <c r="AMF6075" s="104"/>
      <c r="AMG6075" s="104"/>
      <c r="AMH6075" s="104"/>
      <c r="AMI6075" s="104"/>
      <c r="AMJ6075" s="104"/>
      <c r="AMK6075" s="104"/>
      <c r="AML6075" s="104"/>
      <c r="AMM6075" s="104"/>
      <c r="AMN6075" s="104"/>
      <c r="AMO6075" s="104"/>
    </row>
    <row r="6076" spans="1:1029" s="88" customFormat="1" x14ac:dyDescent="0.35">
      <c r="A6076" s="21">
        <v>10141103</v>
      </c>
      <c r="B6076" s="21" t="s">
        <v>18023</v>
      </c>
      <c r="C6076" s="135" t="s">
        <v>18022</v>
      </c>
      <c r="D6076" s="21" t="s">
        <v>18034</v>
      </c>
      <c r="E6076" s="114" t="str">
        <f t="shared" si="1129"/>
        <v>MINISUBESTAÇÃO MARCA:TRANSFORMAN AGCHI/PT63 AGCHI/PT63</v>
      </c>
      <c r="F6076" s="21" t="s">
        <v>18035</v>
      </c>
      <c r="G6076" s="21" t="s">
        <v>18034</v>
      </c>
      <c r="H6076" s="21" t="s">
        <v>977</v>
      </c>
      <c r="I6076" s="21" t="s">
        <v>976</v>
      </c>
      <c r="J6076" s="21" t="s">
        <v>2965</v>
      </c>
      <c r="K6076" s="139" t="s">
        <v>18033</v>
      </c>
      <c r="L6076" s="119" t="s">
        <v>18032</v>
      </c>
      <c r="M6076" s="21">
        <v>200</v>
      </c>
      <c r="N6076" s="21">
        <v>6.6</v>
      </c>
      <c r="O6076" s="21">
        <v>0.4</v>
      </c>
      <c r="P6076" s="21">
        <v>3</v>
      </c>
      <c r="Q6076" s="21">
        <v>2017</v>
      </c>
      <c r="R6076" s="21" t="s">
        <v>904</v>
      </c>
      <c r="S6076" s="21" t="s">
        <v>18031</v>
      </c>
      <c r="T6076" s="116">
        <v>1733</v>
      </c>
      <c r="U6076" s="111">
        <v>45</v>
      </c>
      <c r="V6076" s="113">
        <f t="shared" si="1130"/>
        <v>1733</v>
      </c>
      <c r="W6076" s="113">
        <f t="shared" si="1131"/>
        <v>0</v>
      </c>
      <c r="X6076" s="112">
        <f t="shared" si="1132"/>
        <v>0</v>
      </c>
      <c r="Y6076" s="111"/>
      <c r="Z6076" s="110">
        <f t="shared" si="1140"/>
        <v>45</v>
      </c>
      <c r="AA6076" s="109">
        <f t="shared" si="1133"/>
        <v>86.65</v>
      </c>
      <c r="AB6076" s="109">
        <f t="shared" si="1134"/>
        <v>86650</v>
      </c>
      <c r="AC6076" s="108">
        <f t="shared" si="1135"/>
        <v>1646.35</v>
      </c>
      <c r="AD6076" s="107">
        <f t="shared" si="1136"/>
        <v>2.2222222222222223E-2</v>
      </c>
      <c r="AE6076" s="106">
        <f t="shared" si="1137"/>
        <v>36.585555555555558</v>
      </c>
      <c r="AF6076" s="105">
        <f t="shared" si="1138"/>
        <v>36.585555555555558</v>
      </c>
      <c r="AG6076" s="105">
        <f t="shared" si="1139"/>
        <v>1696.4144444444444</v>
      </c>
    </row>
    <row r="6077" spans="1:1029" s="88" customFormat="1" x14ac:dyDescent="0.35">
      <c r="A6077" s="21">
        <v>10141103</v>
      </c>
      <c r="B6077" s="21" t="s">
        <v>18023</v>
      </c>
      <c r="C6077" s="135" t="s">
        <v>18022</v>
      </c>
      <c r="D6077" s="133" t="s">
        <v>1428</v>
      </c>
      <c r="E6077" s="114" t="str">
        <f t="shared" si="1129"/>
        <v>MINISUBESTAÇÃO MARCA:Astor  PT 368R</v>
      </c>
      <c r="F6077" s="57" t="s">
        <v>1217</v>
      </c>
      <c r="G6077" s="21"/>
      <c r="H6077" s="21" t="s">
        <v>494</v>
      </c>
      <c r="I6077" s="21"/>
      <c r="J6077" s="21"/>
      <c r="K6077" s="133" t="s">
        <v>18030</v>
      </c>
      <c r="L6077" s="133" t="s">
        <v>18029</v>
      </c>
      <c r="M6077" s="21">
        <v>315</v>
      </c>
      <c r="N6077" s="21">
        <v>33</v>
      </c>
      <c r="O6077" s="21" t="s">
        <v>510</v>
      </c>
      <c r="P6077" s="124" t="s">
        <v>516</v>
      </c>
      <c r="Q6077" s="21">
        <v>2017</v>
      </c>
      <c r="R6077" s="21" t="s">
        <v>1661</v>
      </c>
      <c r="S6077" s="21" t="s">
        <v>18028</v>
      </c>
      <c r="T6077" s="116">
        <v>3638</v>
      </c>
      <c r="U6077" s="111">
        <v>45</v>
      </c>
      <c r="V6077" s="113">
        <f t="shared" si="1130"/>
        <v>3638</v>
      </c>
      <c r="W6077" s="113">
        <f t="shared" si="1131"/>
        <v>0</v>
      </c>
      <c r="X6077" s="112">
        <f t="shared" si="1132"/>
        <v>0</v>
      </c>
      <c r="Y6077" s="111"/>
      <c r="Z6077" s="110">
        <f t="shared" si="1140"/>
        <v>45</v>
      </c>
      <c r="AA6077" s="109">
        <f t="shared" si="1133"/>
        <v>181.9</v>
      </c>
      <c r="AB6077" s="109">
        <f t="shared" si="1134"/>
        <v>181900</v>
      </c>
      <c r="AC6077" s="108">
        <f t="shared" si="1135"/>
        <v>3456.1</v>
      </c>
      <c r="AD6077" s="107">
        <f t="shared" si="1136"/>
        <v>2.2222222222222223E-2</v>
      </c>
      <c r="AE6077" s="106">
        <f t="shared" si="1137"/>
        <v>76.802222222222227</v>
      </c>
      <c r="AF6077" s="105">
        <f t="shared" si="1138"/>
        <v>76.802222222222227</v>
      </c>
      <c r="AG6077" s="105">
        <f t="shared" si="1139"/>
        <v>3561.1977777777779</v>
      </c>
    </row>
    <row r="6078" spans="1:1029" s="88" customFormat="1" x14ac:dyDescent="0.35">
      <c r="A6078" s="21">
        <v>10141103</v>
      </c>
      <c r="B6078" s="61" t="s">
        <v>18023</v>
      </c>
      <c r="C6078" s="135" t="s">
        <v>18022</v>
      </c>
      <c r="D6078" s="61"/>
      <c r="E6078" s="114" t="str">
        <f t="shared" si="1129"/>
        <v xml:space="preserve">MINISUBESTAÇÃO MARCA:ABB PS1 POWERSTATION </v>
      </c>
      <c r="F6078" s="61"/>
      <c r="G6078" s="61" t="s">
        <v>18027</v>
      </c>
      <c r="H6078" s="61" t="s">
        <v>511</v>
      </c>
      <c r="I6078" s="61"/>
      <c r="J6078" s="61"/>
      <c r="K6078" s="122" t="s">
        <v>18026</v>
      </c>
      <c r="L6078" s="122" t="s">
        <v>18025</v>
      </c>
      <c r="M6078" s="61">
        <v>200</v>
      </c>
      <c r="N6078" s="61">
        <v>33</v>
      </c>
      <c r="O6078" s="61" t="s">
        <v>510</v>
      </c>
      <c r="P6078" s="121">
        <v>3</v>
      </c>
      <c r="Q6078" s="156">
        <v>2017</v>
      </c>
      <c r="R6078" s="156" t="s">
        <v>15</v>
      </c>
      <c r="S6078" s="156" t="s">
        <v>18024</v>
      </c>
      <c r="T6078" s="116">
        <v>3638</v>
      </c>
      <c r="U6078" s="111">
        <v>45</v>
      </c>
      <c r="V6078" s="113">
        <f t="shared" si="1130"/>
        <v>3638</v>
      </c>
      <c r="W6078" s="113">
        <f t="shared" si="1131"/>
        <v>0</v>
      </c>
      <c r="X6078" s="112">
        <f t="shared" si="1132"/>
        <v>0</v>
      </c>
      <c r="Y6078" s="111"/>
      <c r="Z6078" s="110">
        <f t="shared" si="1140"/>
        <v>45</v>
      </c>
      <c r="AA6078" s="109">
        <f t="shared" si="1133"/>
        <v>181.9</v>
      </c>
      <c r="AB6078" s="109">
        <f t="shared" si="1134"/>
        <v>181900</v>
      </c>
      <c r="AC6078" s="108">
        <f t="shared" si="1135"/>
        <v>3456.1</v>
      </c>
      <c r="AD6078" s="107">
        <f t="shared" si="1136"/>
        <v>2.2222222222222223E-2</v>
      </c>
      <c r="AE6078" s="106">
        <f t="shared" si="1137"/>
        <v>76.802222222222227</v>
      </c>
      <c r="AF6078" s="105">
        <f t="shared" si="1138"/>
        <v>76.802222222222227</v>
      </c>
      <c r="AG6078" s="105">
        <f t="shared" si="1139"/>
        <v>3561.1977777777779</v>
      </c>
    </row>
    <row r="6079" spans="1:1029" s="88" customFormat="1" x14ac:dyDescent="0.35">
      <c r="A6079" s="21">
        <v>10141103</v>
      </c>
      <c r="B6079" s="21" t="s">
        <v>14786</v>
      </c>
      <c r="C6079" s="135" t="s">
        <v>710</v>
      </c>
      <c r="D6079" s="21"/>
      <c r="E6079" s="114" t="str">
        <f t="shared" si="1129"/>
        <v xml:space="preserve">TRANSFORMADOR MARCA:ASTOR TETE-SUB </v>
      </c>
      <c r="F6079" s="21" t="s">
        <v>424</v>
      </c>
      <c r="G6079" s="21" t="s">
        <v>15055</v>
      </c>
      <c r="H6079" s="21" t="s">
        <v>424</v>
      </c>
      <c r="I6079" s="21" t="s">
        <v>15054</v>
      </c>
      <c r="J6079" s="21"/>
      <c r="K6079" s="21">
        <v>561188.13800000004</v>
      </c>
      <c r="L6079" s="21">
        <v>8210607.1739999996</v>
      </c>
      <c r="M6079" s="21">
        <v>200</v>
      </c>
      <c r="N6079" s="21">
        <v>33</v>
      </c>
      <c r="O6079" s="21">
        <v>0.4</v>
      </c>
      <c r="P6079" s="21">
        <v>3</v>
      </c>
      <c r="Q6079" s="21">
        <v>2017</v>
      </c>
      <c r="R6079" s="21" t="s">
        <v>499</v>
      </c>
      <c r="S6079" s="21" t="s">
        <v>15053</v>
      </c>
      <c r="T6079" s="116">
        <v>991</v>
      </c>
      <c r="U6079" s="111">
        <v>45</v>
      </c>
      <c r="V6079" s="113">
        <f t="shared" si="1130"/>
        <v>991</v>
      </c>
      <c r="W6079" s="113">
        <f t="shared" si="1131"/>
        <v>0</v>
      </c>
      <c r="X6079" s="112">
        <f t="shared" si="1132"/>
        <v>0</v>
      </c>
      <c r="Y6079" s="111"/>
      <c r="Z6079" s="110">
        <f t="shared" si="1140"/>
        <v>45</v>
      </c>
      <c r="AA6079" s="109">
        <f t="shared" si="1133"/>
        <v>49.550000000000004</v>
      </c>
      <c r="AB6079" s="109">
        <f t="shared" si="1134"/>
        <v>49550.000000000007</v>
      </c>
      <c r="AC6079" s="108">
        <f t="shared" si="1135"/>
        <v>941.45</v>
      </c>
      <c r="AD6079" s="107">
        <f t="shared" si="1136"/>
        <v>2.2222222222222223E-2</v>
      </c>
      <c r="AE6079" s="106">
        <f t="shared" si="1137"/>
        <v>20.921111111111113</v>
      </c>
      <c r="AF6079" s="105">
        <f t="shared" si="1138"/>
        <v>20.921111111111113</v>
      </c>
      <c r="AG6079" s="105">
        <f t="shared" si="1139"/>
        <v>970.07888888888886</v>
      </c>
    </row>
    <row r="6080" spans="1:1029" s="88" customFormat="1" x14ac:dyDescent="0.35">
      <c r="A6080" s="21">
        <v>10141103</v>
      </c>
      <c r="B6080" s="21" t="s">
        <v>14786</v>
      </c>
      <c r="C6080" s="135" t="s">
        <v>710</v>
      </c>
      <c r="D6080" s="21"/>
      <c r="E6080" s="114" t="str">
        <f t="shared" si="1129"/>
        <v xml:space="preserve">TRANSFORMADOR MARCA:ASTOR SE TETE </v>
      </c>
      <c r="F6080" s="21" t="s">
        <v>424</v>
      </c>
      <c r="G6080" s="21" t="s">
        <v>15052</v>
      </c>
      <c r="H6080" s="21" t="s">
        <v>424</v>
      </c>
      <c r="I6080" s="21" t="s">
        <v>15051</v>
      </c>
      <c r="J6080" s="21"/>
      <c r="K6080" s="21">
        <v>564932.06700000004</v>
      </c>
      <c r="L6080" s="21">
        <v>8214741.1179999998</v>
      </c>
      <c r="M6080" s="21">
        <v>500</v>
      </c>
      <c r="N6080" s="21">
        <v>33</v>
      </c>
      <c r="O6080" s="21">
        <v>0.4</v>
      </c>
      <c r="P6080" s="21">
        <v>3</v>
      </c>
      <c r="Q6080" s="21">
        <v>2017</v>
      </c>
      <c r="R6080" s="21" t="s">
        <v>499</v>
      </c>
      <c r="S6080" s="21" t="s">
        <v>15050</v>
      </c>
      <c r="T6080" s="116">
        <v>1200</v>
      </c>
      <c r="U6080" s="111">
        <v>45</v>
      </c>
      <c r="V6080" s="113">
        <f t="shared" si="1130"/>
        <v>1200</v>
      </c>
      <c r="W6080" s="113">
        <f t="shared" si="1131"/>
        <v>0</v>
      </c>
      <c r="X6080" s="112">
        <f t="shared" si="1132"/>
        <v>0</v>
      </c>
      <c r="Y6080" s="111"/>
      <c r="Z6080" s="110">
        <f t="shared" si="1140"/>
        <v>45</v>
      </c>
      <c r="AA6080" s="109">
        <f t="shared" si="1133"/>
        <v>60</v>
      </c>
      <c r="AB6080" s="109">
        <f t="shared" si="1134"/>
        <v>60000</v>
      </c>
      <c r="AC6080" s="108">
        <f t="shared" si="1135"/>
        <v>1140</v>
      </c>
      <c r="AD6080" s="107">
        <f t="shared" si="1136"/>
        <v>2.2222222222222223E-2</v>
      </c>
      <c r="AE6080" s="106">
        <f t="shared" si="1137"/>
        <v>25.333333333333336</v>
      </c>
      <c r="AF6080" s="105">
        <f t="shared" si="1138"/>
        <v>25.333333333333336</v>
      </c>
      <c r="AG6080" s="105">
        <f t="shared" si="1139"/>
        <v>1174.6666666666667</v>
      </c>
    </row>
    <row r="6081" spans="1:33" s="88" customFormat="1" x14ac:dyDescent="0.35">
      <c r="A6081" s="21">
        <v>10141103</v>
      </c>
      <c r="B6081" s="21" t="s">
        <v>14786</v>
      </c>
      <c r="C6081" s="135" t="s">
        <v>710</v>
      </c>
      <c r="D6081" s="21"/>
      <c r="E6081" s="114" t="str">
        <f t="shared" si="1129"/>
        <v xml:space="preserve">TRANSFORMADOR MARCA:N/A SE MATUNDO </v>
      </c>
      <c r="F6081" s="21" t="s">
        <v>424</v>
      </c>
      <c r="G6081" s="21" t="s">
        <v>15049</v>
      </c>
      <c r="H6081" s="21" t="s">
        <v>424</v>
      </c>
      <c r="I6081" s="21" t="s">
        <v>15048</v>
      </c>
      <c r="J6081" s="21"/>
      <c r="K6081" s="21">
        <v>565172.64599999995</v>
      </c>
      <c r="L6081" s="21">
        <v>8215106.3459999999</v>
      </c>
      <c r="M6081" s="21">
        <v>315</v>
      </c>
      <c r="N6081" s="21">
        <v>6.6</v>
      </c>
      <c r="O6081" s="21">
        <v>0.4</v>
      </c>
      <c r="P6081" s="21">
        <v>3</v>
      </c>
      <c r="Q6081" s="21">
        <v>2017</v>
      </c>
      <c r="R6081" s="21" t="s">
        <v>384</v>
      </c>
      <c r="S6081" s="21" t="s">
        <v>384</v>
      </c>
      <c r="T6081" s="116">
        <v>840</v>
      </c>
      <c r="U6081" s="111">
        <v>45</v>
      </c>
      <c r="V6081" s="113">
        <f t="shared" si="1130"/>
        <v>840</v>
      </c>
      <c r="W6081" s="113">
        <f t="shared" si="1131"/>
        <v>0</v>
      </c>
      <c r="X6081" s="112">
        <f t="shared" si="1132"/>
        <v>0</v>
      </c>
      <c r="Y6081" s="111"/>
      <c r="Z6081" s="110">
        <f t="shared" si="1140"/>
        <v>45</v>
      </c>
      <c r="AA6081" s="109">
        <f t="shared" si="1133"/>
        <v>42</v>
      </c>
      <c r="AB6081" s="109">
        <f t="shared" si="1134"/>
        <v>42000</v>
      </c>
      <c r="AC6081" s="108">
        <f t="shared" si="1135"/>
        <v>798</v>
      </c>
      <c r="AD6081" s="107">
        <f t="shared" si="1136"/>
        <v>2.2222222222222223E-2</v>
      </c>
      <c r="AE6081" s="106">
        <f t="shared" si="1137"/>
        <v>17.733333333333334</v>
      </c>
      <c r="AF6081" s="105">
        <f t="shared" si="1138"/>
        <v>17.733333333333334</v>
      </c>
      <c r="AG6081" s="105">
        <f t="shared" si="1139"/>
        <v>822.26666666666665</v>
      </c>
    </row>
    <row r="6082" spans="1:33" s="88" customFormat="1" x14ac:dyDescent="0.35">
      <c r="A6082" s="21">
        <v>10141103</v>
      </c>
      <c r="B6082" s="21" t="s">
        <v>14786</v>
      </c>
      <c r="C6082" s="135" t="s">
        <v>710</v>
      </c>
      <c r="D6082" s="21"/>
      <c r="E6082" s="114" t="str">
        <f t="shared" ref="E6082:E6145" si="1141">+CONCATENATE(C6082," ","MARCA:",R6082," ",G6082," ",D6082,)</f>
        <v xml:space="preserve">TRANSFORMADOR MARCA:POWER TECH SE-MOVEL </v>
      </c>
      <c r="F6082" s="21" t="s">
        <v>424</v>
      </c>
      <c r="G6082" s="21" t="s">
        <v>15031</v>
      </c>
      <c r="H6082" s="21" t="s">
        <v>424</v>
      </c>
      <c r="I6082" s="21" t="s">
        <v>15047</v>
      </c>
      <c r="J6082" s="21"/>
      <c r="K6082" s="21">
        <v>566713.83100000001</v>
      </c>
      <c r="L6082" s="21">
        <v>8214902.1699999999</v>
      </c>
      <c r="M6082" s="21">
        <v>315</v>
      </c>
      <c r="N6082" s="21">
        <v>33</v>
      </c>
      <c r="O6082" s="21">
        <v>0.4</v>
      </c>
      <c r="P6082" s="21">
        <v>3</v>
      </c>
      <c r="Q6082" s="21">
        <v>2017</v>
      </c>
      <c r="R6082" s="21" t="s">
        <v>5316</v>
      </c>
      <c r="S6082" s="21" t="s">
        <v>15046</v>
      </c>
      <c r="T6082" s="116">
        <v>1039</v>
      </c>
      <c r="U6082" s="111">
        <v>45</v>
      </c>
      <c r="V6082" s="113">
        <f t="shared" ref="V6082:V6145" si="1142">((Z6082/U6082)*(T6082-AA6082))+AA6082</f>
        <v>1039</v>
      </c>
      <c r="W6082" s="113">
        <f t="shared" ref="W6082:W6145" si="1143">+T6082-V6082</f>
        <v>0</v>
      </c>
      <c r="X6082" s="112">
        <f t="shared" ref="X6082:X6145" si="1144">+W6082*1000</f>
        <v>0</v>
      </c>
      <c r="Y6082" s="111"/>
      <c r="Z6082" s="110">
        <f t="shared" si="1140"/>
        <v>45</v>
      </c>
      <c r="AA6082" s="109">
        <f t="shared" ref="AA6082:AA6145" si="1145">(5/100*T6082)</f>
        <v>51.95</v>
      </c>
      <c r="AB6082" s="109">
        <f t="shared" ref="AB6082:AB6145" si="1146">+AA6082*1000</f>
        <v>51950</v>
      </c>
      <c r="AC6082" s="108">
        <f t="shared" ref="AC6082:AC6145" si="1147">+T6082-AA6082</f>
        <v>987.05</v>
      </c>
      <c r="AD6082" s="107">
        <f t="shared" ref="AD6082:AD6145" si="1148">1/U6082</f>
        <v>2.2222222222222223E-2</v>
      </c>
      <c r="AE6082" s="106">
        <f t="shared" ref="AE6082:AE6145" si="1149">+AC6082*AD6082</f>
        <v>21.934444444444445</v>
      </c>
      <c r="AF6082" s="105">
        <f t="shared" ref="AF6082:AF6145" si="1150">+T6082-V6082+AE6082</f>
        <v>21.934444444444445</v>
      </c>
      <c r="AG6082" s="105">
        <f t="shared" ref="AG6082:AG6145" si="1151">+V6082-AE6082</f>
        <v>1017.0655555555555</v>
      </c>
    </row>
    <row r="6083" spans="1:33" s="88" customFormat="1" x14ac:dyDescent="0.35">
      <c r="A6083" s="21">
        <v>10141103</v>
      </c>
      <c r="B6083" s="21" t="s">
        <v>14786</v>
      </c>
      <c r="C6083" s="135" t="s">
        <v>710</v>
      </c>
      <c r="D6083" s="21"/>
      <c r="E6083" s="114" t="str">
        <f t="shared" si="1141"/>
        <v xml:space="preserve">TRANSFORMADOR MARCA:ASTOR SE-MATAMBO </v>
      </c>
      <c r="F6083" s="21" t="s">
        <v>424</v>
      </c>
      <c r="G6083" s="21" t="s">
        <v>3157</v>
      </c>
      <c r="H6083" s="21" t="s">
        <v>424</v>
      </c>
      <c r="I6083" s="21" t="s">
        <v>15045</v>
      </c>
      <c r="J6083" s="21"/>
      <c r="K6083" s="119" t="s">
        <v>15044</v>
      </c>
      <c r="L6083" s="119" t="s">
        <v>15043</v>
      </c>
      <c r="M6083" s="21">
        <v>200</v>
      </c>
      <c r="N6083" s="21">
        <v>33</v>
      </c>
      <c r="O6083" s="21">
        <v>0.4</v>
      </c>
      <c r="P6083" s="21">
        <v>3</v>
      </c>
      <c r="Q6083" s="21">
        <v>2017</v>
      </c>
      <c r="R6083" s="21" t="s">
        <v>499</v>
      </c>
      <c r="S6083" s="21">
        <v>2170148</v>
      </c>
      <c r="T6083" s="116">
        <v>991</v>
      </c>
      <c r="U6083" s="111">
        <v>45</v>
      </c>
      <c r="V6083" s="113">
        <f t="shared" si="1142"/>
        <v>991</v>
      </c>
      <c r="W6083" s="113">
        <f t="shared" si="1143"/>
        <v>0</v>
      </c>
      <c r="X6083" s="112">
        <f t="shared" si="1144"/>
        <v>0</v>
      </c>
      <c r="Y6083" s="111"/>
      <c r="Z6083" s="110">
        <f t="shared" si="1140"/>
        <v>45</v>
      </c>
      <c r="AA6083" s="109">
        <f t="shared" si="1145"/>
        <v>49.550000000000004</v>
      </c>
      <c r="AB6083" s="109">
        <f t="shared" si="1146"/>
        <v>49550.000000000007</v>
      </c>
      <c r="AC6083" s="108">
        <f t="shared" si="1147"/>
        <v>941.45</v>
      </c>
      <c r="AD6083" s="107">
        <f t="shared" si="1148"/>
        <v>2.2222222222222223E-2</v>
      </c>
      <c r="AE6083" s="106">
        <f t="shared" si="1149"/>
        <v>20.921111111111113</v>
      </c>
      <c r="AF6083" s="105">
        <f t="shared" si="1150"/>
        <v>20.921111111111113</v>
      </c>
      <c r="AG6083" s="105">
        <f t="shared" si="1151"/>
        <v>970.07888888888886</v>
      </c>
    </row>
    <row r="6084" spans="1:33" s="88" customFormat="1" x14ac:dyDescent="0.35">
      <c r="A6084" s="21">
        <v>10141103</v>
      </c>
      <c r="B6084" s="21" t="s">
        <v>14786</v>
      </c>
      <c r="C6084" s="135" t="s">
        <v>710</v>
      </c>
      <c r="D6084" s="21"/>
      <c r="E6084" s="114" t="str">
        <f t="shared" si="1141"/>
        <v xml:space="preserve">TRANSFORMADOR MARCA:ASTOR SE-MOVEL </v>
      </c>
      <c r="F6084" s="57" t="s">
        <v>424</v>
      </c>
      <c r="G6084" s="21" t="s">
        <v>15031</v>
      </c>
      <c r="H6084" s="21" t="s">
        <v>424</v>
      </c>
      <c r="I6084" s="21" t="s">
        <v>15042</v>
      </c>
      <c r="J6084" s="21"/>
      <c r="K6084" s="119" t="s">
        <v>15041</v>
      </c>
      <c r="L6084" s="119" t="s">
        <v>15040</v>
      </c>
      <c r="M6084" s="21">
        <v>160</v>
      </c>
      <c r="N6084" s="21">
        <v>33</v>
      </c>
      <c r="O6084" s="21">
        <v>0.4</v>
      </c>
      <c r="P6084" s="21">
        <v>3</v>
      </c>
      <c r="Q6084" s="21">
        <v>2017</v>
      </c>
      <c r="R6084" s="61" t="s">
        <v>499</v>
      </c>
      <c r="S6084" s="21" t="s">
        <v>15032</v>
      </c>
      <c r="T6084" s="116">
        <v>991</v>
      </c>
      <c r="U6084" s="111">
        <v>45</v>
      </c>
      <c r="V6084" s="113">
        <f t="shared" si="1142"/>
        <v>991</v>
      </c>
      <c r="W6084" s="113">
        <f t="shared" si="1143"/>
        <v>0</v>
      </c>
      <c r="X6084" s="112">
        <f t="shared" si="1144"/>
        <v>0</v>
      </c>
      <c r="Y6084" s="111"/>
      <c r="Z6084" s="110">
        <f t="shared" si="1140"/>
        <v>45</v>
      </c>
      <c r="AA6084" s="109">
        <f t="shared" si="1145"/>
        <v>49.550000000000004</v>
      </c>
      <c r="AB6084" s="109">
        <f t="shared" si="1146"/>
        <v>49550.000000000007</v>
      </c>
      <c r="AC6084" s="108">
        <f t="shared" si="1147"/>
        <v>941.45</v>
      </c>
      <c r="AD6084" s="107">
        <f t="shared" si="1148"/>
        <v>2.2222222222222223E-2</v>
      </c>
      <c r="AE6084" s="106">
        <f t="shared" si="1149"/>
        <v>20.921111111111113</v>
      </c>
      <c r="AF6084" s="105">
        <f t="shared" si="1150"/>
        <v>20.921111111111113</v>
      </c>
      <c r="AG6084" s="105">
        <f t="shared" si="1151"/>
        <v>970.07888888888886</v>
      </c>
    </row>
    <row r="6085" spans="1:33" s="88" customFormat="1" x14ac:dyDescent="0.35">
      <c r="A6085" s="21">
        <v>10141103</v>
      </c>
      <c r="B6085" s="21" t="s">
        <v>14786</v>
      </c>
      <c r="C6085" s="135" t="s">
        <v>710</v>
      </c>
      <c r="D6085" s="21"/>
      <c r="E6085" s="114" t="str">
        <f t="shared" si="1141"/>
        <v xml:space="preserve">TRANSFORMADOR MARCA:ASTOR SE-MOVEL </v>
      </c>
      <c r="F6085" s="21" t="s">
        <v>424</v>
      </c>
      <c r="G6085" s="21" t="s">
        <v>15031</v>
      </c>
      <c r="H6085" s="21" t="s">
        <v>424</v>
      </c>
      <c r="I6085" s="21" t="s">
        <v>15039</v>
      </c>
      <c r="J6085" s="21"/>
      <c r="K6085" s="21" t="s">
        <v>15038</v>
      </c>
      <c r="L6085" s="21" t="s">
        <v>15037</v>
      </c>
      <c r="M6085" s="21">
        <v>50</v>
      </c>
      <c r="N6085" s="21">
        <v>33</v>
      </c>
      <c r="O6085" s="21">
        <v>0.4</v>
      </c>
      <c r="P6085" s="21">
        <v>3</v>
      </c>
      <c r="Q6085" s="21">
        <v>2017</v>
      </c>
      <c r="R6085" s="21" t="s">
        <v>499</v>
      </c>
      <c r="S6085" s="21" t="s">
        <v>15036</v>
      </c>
      <c r="T6085" s="116">
        <v>643</v>
      </c>
      <c r="U6085" s="111">
        <v>45</v>
      </c>
      <c r="V6085" s="113">
        <f t="shared" si="1142"/>
        <v>643</v>
      </c>
      <c r="W6085" s="113">
        <f t="shared" si="1143"/>
        <v>0</v>
      </c>
      <c r="X6085" s="112">
        <f t="shared" si="1144"/>
        <v>0</v>
      </c>
      <c r="Y6085" s="111"/>
      <c r="Z6085" s="110">
        <f t="shared" si="1140"/>
        <v>45</v>
      </c>
      <c r="AA6085" s="109">
        <f t="shared" si="1145"/>
        <v>32.15</v>
      </c>
      <c r="AB6085" s="109">
        <f t="shared" si="1146"/>
        <v>32150</v>
      </c>
      <c r="AC6085" s="108">
        <f t="shared" si="1147"/>
        <v>610.85</v>
      </c>
      <c r="AD6085" s="107">
        <f t="shared" si="1148"/>
        <v>2.2222222222222223E-2</v>
      </c>
      <c r="AE6085" s="106">
        <f t="shared" si="1149"/>
        <v>13.574444444444445</v>
      </c>
      <c r="AF6085" s="105">
        <f t="shared" si="1150"/>
        <v>13.574444444444445</v>
      </c>
      <c r="AG6085" s="105">
        <f t="shared" si="1151"/>
        <v>629.42555555555555</v>
      </c>
    </row>
    <row r="6086" spans="1:33" s="88" customFormat="1" x14ac:dyDescent="0.35">
      <c r="A6086" s="21">
        <v>10141103</v>
      </c>
      <c r="B6086" s="21" t="s">
        <v>14786</v>
      </c>
      <c r="C6086" s="135" t="s">
        <v>710</v>
      </c>
      <c r="D6086" s="21"/>
      <c r="E6086" s="114" t="str">
        <f t="shared" si="1141"/>
        <v xml:space="preserve">TRANSFORMADOR MARCA:ASTOR SE-MOVEL </v>
      </c>
      <c r="F6086" s="21" t="s">
        <v>424</v>
      </c>
      <c r="G6086" s="21" t="s">
        <v>15031</v>
      </c>
      <c r="H6086" s="21" t="s">
        <v>424</v>
      </c>
      <c r="I6086" s="21" t="s">
        <v>15035</v>
      </c>
      <c r="J6086" s="21"/>
      <c r="K6086" s="21" t="s">
        <v>15034</v>
      </c>
      <c r="L6086" s="21" t="s">
        <v>15033</v>
      </c>
      <c r="M6086" s="21">
        <v>200</v>
      </c>
      <c r="N6086" s="21">
        <v>33</v>
      </c>
      <c r="O6086" s="21">
        <v>0.4</v>
      </c>
      <c r="P6086" s="21">
        <v>3</v>
      </c>
      <c r="Q6086" s="21">
        <v>2017</v>
      </c>
      <c r="R6086" s="21" t="s">
        <v>499</v>
      </c>
      <c r="S6086" s="21" t="s">
        <v>15032</v>
      </c>
      <c r="T6086" s="116">
        <v>991</v>
      </c>
      <c r="U6086" s="111">
        <v>45</v>
      </c>
      <c r="V6086" s="113">
        <f t="shared" si="1142"/>
        <v>991</v>
      </c>
      <c r="W6086" s="113">
        <f t="shared" si="1143"/>
        <v>0</v>
      </c>
      <c r="X6086" s="112">
        <f t="shared" si="1144"/>
        <v>0</v>
      </c>
      <c r="Y6086" s="111"/>
      <c r="Z6086" s="110">
        <f t="shared" si="1140"/>
        <v>45</v>
      </c>
      <c r="AA6086" s="109">
        <f t="shared" si="1145"/>
        <v>49.550000000000004</v>
      </c>
      <c r="AB6086" s="109">
        <f t="shared" si="1146"/>
        <v>49550.000000000007</v>
      </c>
      <c r="AC6086" s="108">
        <f t="shared" si="1147"/>
        <v>941.45</v>
      </c>
      <c r="AD6086" s="107">
        <f t="shared" si="1148"/>
        <v>2.2222222222222223E-2</v>
      </c>
      <c r="AE6086" s="106">
        <f t="shared" si="1149"/>
        <v>20.921111111111113</v>
      </c>
      <c r="AF6086" s="105">
        <f t="shared" si="1150"/>
        <v>20.921111111111113</v>
      </c>
      <c r="AG6086" s="105">
        <f t="shared" si="1151"/>
        <v>970.07888888888886</v>
      </c>
    </row>
    <row r="6087" spans="1:33" s="88" customFormat="1" x14ac:dyDescent="0.35">
      <c r="A6087" s="21">
        <v>10141103</v>
      </c>
      <c r="B6087" s="21" t="s">
        <v>14786</v>
      </c>
      <c r="C6087" s="135" t="s">
        <v>710</v>
      </c>
      <c r="D6087" s="21"/>
      <c r="E6087" s="114" t="str">
        <f t="shared" si="1141"/>
        <v xml:space="preserve">TRANSFORMADOR MARCA:ASTOR SE-MOVEL </v>
      </c>
      <c r="F6087" s="57" t="s">
        <v>424</v>
      </c>
      <c r="G6087" s="21" t="s">
        <v>15031</v>
      </c>
      <c r="H6087" s="21" t="s">
        <v>424</v>
      </c>
      <c r="I6087" s="21" t="s">
        <v>15030</v>
      </c>
      <c r="J6087" s="57"/>
      <c r="K6087" s="57" t="s">
        <v>15029</v>
      </c>
      <c r="L6087" s="57" t="s">
        <v>15028</v>
      </c>
      <c r="M6087" s="21">
        <v>100</v>
      </c>
      <c r="N6087" s="21">
        <v>33</v>
      </c>
      <c r="O6087" s="21">
        <v>0.4</v>
      </c>
      <c r="P6087" s="57">
        <v>3</v>
      </c>
      <c r="Q6087" s="57">
        <v>2017</v>
      </c>
      <c r="R6087" s="21" t="s">
        <v>499</v>
      </c>
      <c r="S6087" s="57" t="s">
        <v>15027</v>
      </c>
      <c r="T6087" s="116">
        <v>763</v>
      </c>
      <c r="U6087" s="111">
        <v>45</v>
      </c>
      <c r="V6087" s="113">
        <f t="shared" si="1142"/>
        <v>763</v>
      </c>
      <c r="W6087" s="113">
        <f t="shared" si="1143"/>
        <v>0</v>
      </c>
      <c r="X6087" s="112">
        <f t="shared" si="1144"/>
        <v>0</v>
      </c>
      <c r="Y6087" s="111"/>
      <c r="Z6087" s="110">
        <f t="shared" si="1140"/>
        <v>45</v>
      </c>
      <c r="AA6087" s="109">
        <f t="shared" si="1145"/>
        <v>38.15</v>
      </c>
      <c r="AB6087" s="109">
        <f t="shared" si="1146"/>
        <v>38150</v>
      </c>
      <c r="AC6087" s="108">
        <f t="shared" si="1147"/>
        <v>724.85</v>
      </c>
      <c r="AD6087" s="107">
        <f t="shared" si="1148"/>
        <v>2.2222222222222223E-2</v>
      </c>
      <c r="AE6087" s="106">
        <f t="shared" si="1149"/>
        <v>16.10777777777778</v>
      </c>
      <c r="AF6087" s="105">
        <f t="shared" si="1150"/>
        <v>16.10777777777778</v>
      </c>
      <c r="AG6087" s="105">
        <f t="shared" si="1151"/>
        <v>746.89222222222224</v>
      </c>
    </row>
    <row r="6088" spans="1:33" s="88" customFormat="1" x14ac:dyDescent="0.35">
      <c r="A6088" s="21">
        <v>10141103</v>
      </c>
      <c r="B6088" s="21" t="s">
        <v>14786</v>
      </c>
      <c r="C6088" s="135" t="s">
        <v>710</v>
      </c>
      <c r="D6088" s="21"/>
      <c r="E6088" s="114" t="str">
        <f t="shared" si="1141"/>
        <v xml:space="preserve">TRANSFORMADOR MARCA:ASTOR SE-TETE </v>
      </c>
      <c r="F6088" s="57" t="s">
        <v>424</v>
      </c>
      <c r="G6088" s="21" t="s">
        <v>3179</v>
      </c>
      <c r="H6088" s="21" t="s">
        <v>424</v>
      </c>
      <c r="I6088" s="21" t="s">
        <v>15026</v>
      </c>
      <c r="J6088" s="57"/>
      <c r="K6088" s="57" t="s">
        <v>15025</v>
      </c>
      <c r="L6088" s="57" t="s">
        <v>15024</v>
      </c>
      <c r="M6088" s="21">
        <v>200</v>
      </c>
      <c r="N6088" s="21">
        <v>33</v>
      </c>
      <c r="O6088" s="21">
        <v>0.4</v>
      </c>
      <c r="P6088" s="57">
        <v>3</v>
      </c>
      <c r="Q6088" s="57">
        <v>2017</v>
      </c>
      <c r="R6088" s="57" t="s">
        <v>499</v>
      </c>
      <c r="S6088" s="57" t="s">
        <v>2143</v>
      </c>
      <c r="T6088" s="116">
        <v>991</v>
      </c>
      <c r="U6088" s="111">
        <v>45</v>
      </c>
      <c r="V6088" s="113">
        <f t="shared" si="1142"/>
        <v>991</v>
      </c>
      <c r="W6088" s="113">
        <f t="shared" si="1143"/>
        <v>0</v>
      </c>
      <c r="X6088" s="112">
        <f t="shared" si="1144"/>
        <v>0</v>
      </c>
      <c r="Y6088" s="111"/>
      <c r="Z6088" s="110">
        <f t="shared" si="1140"/>
        <v>45</v>
      </c>
      <c r="AA6088" s="109">
        <f t="shared" si="1145"/>
        <v>49.550000000000004</v>
      </c>
      <c r="AB6088" s="109">
        <f t="shared" si="1146"/>
        <v>49550.000000000007</v>
      </c>
      <c r="AC6088" s="108">
        <f t="shared" si="1147"/>
        <v>941.45</v>
      </c>
      <c r="AD6088" s="107">
        <f t="shared" si="1148"/>
        <v>2.2222222222222223E-2</v>
      </c>
      <c r="AE6088" s="106">
        <f t="shared" si="1149"/>
        <v>20.921111111111113</v>
      </c>
      <c r="AF6088" s="105">
        <f t="shared" si="1150"/>
        <v>20.921111111111113</v>
      </c>
      <c r="AG6088" s="105">
        <f t="shared" si="1151"/>
        <v>970.07888888888886</v>
      </c>
    </row>
    <row r="6089" spans="1:33" s="88" customFormat="1" x14ac:dyDescent="0.35">
      <c r="A6089" s="21">
        <v>10141103</v>
      </c>
      <c r="B6089" s="21" t="s">
        <v>14786</v>
      </c>
      <c r="C6089" s="135" t="s">
        <v>710</v>
      </c>
      <c r="D6089" s="21">
        <v>236</v>
      </c>
      <c r="E6089" s="114" t="str">
        <f t="shared" si="1141"/>
        <v>TRANSFORMADOR MARCA:  236</v>
      </c>
      <c r="F6089" s="21"/>
      <c r="G6089" s="21"/>
      <c r="H6089" s="21" t="s">
        <v>15004</v>
      </c>
      <c r="I6089" s="21" t="s">
        <v>15008</v>
      </c>
      <c r="J6089" s="21"/>
      <c r="K6089" s="21" t="s">
        <v>15007</v>
      </c>
      <c r="L6089" s="21" t="s">
        <v>15006</v>
      </c>
      <c r="M6089" s="21">
        <v>25</v>
      </c>
      <c r="N6089" s="21">
        <v>33</v>
      </c>
      <c r="O6089" s="21" t="s">
        <v>362</v>
      </c>
      <c r="P6089" s="21">
        <v>3</v>
      </c>
      <c r="Q6089" s="124">
        <v>2017</v>
      </c>
      <c r="R6089" s="21"/>
      <c r="S6089" s="21"/>
      <c r="T6089" s="116">
        <v>643</v>
      </c>
      <c r="U6089" s="111">
        <v>45</v>
      </c>
      <c r="V6089" s="113">
        <f t="shared" si="1142"/>
        <v>643</v>
      </c>
      <c r="W6089" s="113">
        <f t="shared" si="1143"/>
        <v>0</v>
      </c>
      <c r="X6089" s="112">
        <f t="shared" si="1144"/>
        <v>0</v>
      </c>
      <c r="Y6089" s="111"/>
      <c r="Z6089" s="110">
        <f t="shared" si="1140"/>
        <v>45</v>
      </c>
      <c r="AA6089" s="109">
        <f t="shared" si="1145"/>
        <v>32.15</v>
      </c>
      <c r="AB6089" s="109">
        <f t="shared" si="1146"/>
        <v>32150</v>
      </c>
      <c r="AC6089" s="108">
        <f t="shared" si="1147"/>
        <v>610.85</v>
      </c>
      <c r="AD6089" s="107">
        <f t="shared" si="1148"/>
        <v>2.2222222222222223E-2</v>
      </c>
      <c r="AE6089" s="106">
        <f t="shared" si="1149"/>
        <v>13.574444444444445</v>
      </c>
      <c r="AF6089" s="105">
        <f t="shared" si="1150"/>
        <v>13.574444444444445</v>
      </c>
      <c r="AG6089" s="105">
        <f t="shared" si="1151"/>
        <v>629.42555555555555</v>
      </c>
    </row>
    <row r="6090" spans="1:33" s="88" customFormat="1" x14ac:dyDescent="0.35">
      <c r="A6090" s="21">
        <v>10141103</v>
      </c>
      <c r="B6090" s="21" t="s">
        <v>14786</v>
      </c>
      <c r="C6090" s="135" t="s">
        <v>710</v>
      </c>
      <c r="D6090" s="21">
        <v>237</v>
      </c>
      <c r="E6090" s="114" t="str">
        <f t="shared" si="1141"/>
        <v>TRANSFORMADOR MARCA:  237</v>
      </c>
      <c r="F6090" s="21"/>
      <c r="G6090" s="21"/>
      <c r="H6090" s="21" t="s">
        <v>15004</v>
      </c>
      <c r="I6090" s="21" t="s">
        <v>15003</v>
      </c>
      <c r="J6090" s="21"/>
      <c r="K6090" s="21" t="s">
        <v>15002</v>
      </c>
      <c r="L6090" s="21" t="s">
        <v>15001</v>
      </c>
      <c r="M6090" s="21">
        <v>50</v>
      </c>
      <c r="N6090" s="21">
        <v>33</v>
      </c>
      <c r="O6090" s="21" t="s">
        <v>362</v>
      </c>
      <c r="P6090" s="21">
        <v>3</v>
      </c>
      <c r="Q6090" s="124">
        <v>2017</v>
      </c>
      <c r="R6090" s="21"/>
      <c r="S6090" s="21"/>
      <c r="T6090" s="116">
        <v>643</v>
      </c>
      <c r="U6090" s="111">
        <v>45</v>
      </c>
      <c r="V6090" s="113">
        <f t="shared" si="1142"/>
        <v>643</v>
      </c>
      <c r="W6090" s="113">
        <f t="shared" si="1143"/>
        <v>0</v>
      </c>
      <c r="X6090" s="112">
        <f t="shared" si="1144"/>
        <v>0</v>
      </c>
      <c r="Y6090" s="111"/>
      <c r="Z6090" s="110">
        <f t="shared" si="1140"/>
        <v>45</v>
      </c>
      <c r="AA6090" s="109">
        <f t="shared" si="1145"/>
        <v>32.15</v>
      </c>
      <c r="AB6090" s="109">
        <f t="shared" si="1146"/>
        <v>32150</v>
      </c>
      <c r="AC6090" s="108">
        <f t="shared" si="1147"/>
        <v>610.85</v>
      </c>
      <c r="AD6090" s="107">
        <f t="shared" si="1148"/>
        <v>2.2222222222222223E-2</v>
      </c>
      <c r="AE6090" s="106">
        <f t="shared" si="1149"/>
        <v>13.574444444444445</v>
      </c>
      <c r="AF6090" s="105">
        <f t="shared" si="1150"/>
        <v>13.574444444444445</v>
      </c>
      <c r="AG6090" s="105">
        <f t="shared" si="1151"/>
        <v>629.42555555555555</v>
      </c>
    </row>
    <row r="6091" spans="1:33" s="88" customFormat="1" x14ac:dyDescent="0.35">
      <c r="A6091" s="21">
        <v>10141103</v>
      </c>
      <c r="B6091" s="21" t="s">
        <v>14786</v>
      </c>
      <c r="C6091" s="135" t="s">
        <v>710</v>
      </c>
      <c r="D6091" s="21">
        <v>238</v>
      </c>
      <c r="E6091" s="114" t="str">
        <f t="shared" si="1141"/>
        <v>TRANSFORMADOR MARCA:  238</v>
      </c>
      <c r="F6091" s="21"/>
      <c r="G6091" s="21"/>
      <c r="H6091" s="21" t="s">
        <v>14848</v>
      </c>
      <c r="I6091" s="21" t="s">
        <v>15000</v>
      </c>
      <c r="J6091" s="21"/>
      <c r="K6091" s="21" t="s">
        <v>14999</v>
      </c>
      <c r="L6091" s="21" t="s">
        <v>14998</v>
      </c>
      <c r="M6091" s="21">
        <v>50</v>
      </c>
      <c r="N6091" s="21">
        <v>33</v>
      </c>
      <c r="O6091" s="21" t="s">
        <v>362</v>
      </c>
      <c r="P6091" s="21">
        <v>3</v>
      </c>
      <c r="Q6091" s="124">
        <v>2017</v>
      </c>
      <c r="R6091" s="21"/>
      <c r="S6091" s="21"/>
      <c r="T6091" s="116">
        <v>643</v>
      </c>
      <c r="U6091" s="111">
        <v>45</v>
      </c>
      <c r="V6091" s="113">
        <f t="shared" si="1142"/>
        <v>643</v>
      </c>
      <c r="W6091" s="113">
        <f t="shared" si="1143"/>
        <v>0</v>
      </c>
      <c r="X6091" s="112">
        <f t="shared" si="1144"/>
        <v>0</v>
      </c>
      <c r="Y6091" s="111"/>
      <c r="Z6091" s="110">
        <f t="shared" si="1140"/>
        <v>45</v>
      </c>
      <c r="AA6091" s="109">
        <f t="shared" si="1145"/>
        <v>32.15</v>
      </c>
      <c r="AB6091" s="109">
        <f t="shared" si="1146"/>
        <v>32150</v>
      </c>
      <c r="AC6091" s="108">
        <f t="shared" si="1147"/>
        <v>610.85</v>
      </c>
      <c r="AD6091" s="107">
        <f t="shared" si="1148"/>
        <v>2.2222222222222223E-2</v>
      </c>
      <c r="AE6091" s="106">
        <f t="shared" si="1149"/>
        <v>13.574444444444445</v>
      </c>
      <c r="AF6091" s="105">
        <f t="shared" si="1150"/>
        <v>13.574444444444445</v>
      </c>
      <c r="AG6091" s="105">
        <f t="shared" si="1151"/>
        <v>629.42555555555555</v>
      </c>
    </row>
    <row r="6092" spans="1:33" s="88" customFormat="1" x14ac:dyDescent="0.35">
      <c r="A6092" s="21">
        <v>10141103</v>
      </c>
      <c r="B6092" s="21" t="s">
        <v>14786</v>
      </c>
      <c r="C6092" s="135" t="s">
        <v>710</v>
      </c>
      <c r="D6092" s="21">
        <v>309</v>
      </c>
      <c r="E6092" s="114" t="str">
        <f t="shared" si="1141"/>
        <v>TRANSFORMADOR MARCA:  309</v>
      </c>
      <c r="F6092" s="21"/>
      <c r="G6092" s="21"/>
      <c r="H6092" s="21" t="s">
        <v>14848</v>
      </c>
      <c r="I6092" s="21" t="s">
        <v>14997</v>
      </c>
      <c r="J6092" s="21"/>
      <c r="K6092" s="21" t="s">
        <v>14996</v>
      </c>
      <c r="L6092" s="21" t="s">
        <v>14995</v>
      </c>
      <c r="M6092" s="21">
        <v>160</v>
      </c>
      <c r="N6092" s="21">
        <v>33</v>
      </c>
      <c r="O6092" s="21" t="s">
        <v>362</v>
      </c>
      <c r="P6092" s="21">
        <v>3</v>
      </c>
      <c r="Q6092" s="124">
        <v>2017</v>
      </c>
      <c r="R6092" s="21"/>
      <c r="S6092" s="21"/>
      <c r="T6092" s="116">
        <v>991</v>
      </c>
      <c r="U6092" s="111">
        <v>45</v>
      </c>
      <c r="V6092" s="113">
        <f t="shared" si="1142"/>
        <v>991</v>
      </c>
      <c r="W6092" s="113">
        <f t="shared" si="1143"/>
        <v>0</v>
      </c>
      <c r="X6092" s="112">
        <f t="shared" si="1144"/>
        <v>0</v>
      </c>
      <c r="Y6092" s="111"/>
      <c r="Z6092" s="110">
        <f t="shared" si="1140"/>
        <v>45</v>
      </c>
      <c r="AA6092" s="109">
        <f t="shared" si="1145"/>
        <v>49.550000000000004</v>
      </c>
      <c r="AB6092" s="109">
        <f t="shared" si="1146"/>
        <v>49550.000000000007</v>
      </c>
      <c r="AC6092" s="108">
        <f t="shared" si="1147"/>
        <v>941.45</v>
      </c>
      <c r="AD6092" s="107">
        <f t="shared" si="1148"/>
        <v>2.2222222222222223E-2</v>
      </c>
      <c r="AE6092" s="106">
        <f t="shared" si="1149"/>
        <v>20.921111111111113</v>
      </c>
      <c r="AF6092" s="105">
        <f t="shared" si="1150"/>
        <v>20.921111111111113</v>
      </c>
      <c r="AG6092" s="105">
        <f t="shared" si="1151"/>
        <v>970.07888888888886</v>
      </c>
    </row>
    <row r="6093" spans="1:33" s="88" customFormat="1" x14ac:dyDescent="0.35">
      <c r="A6093" s="21">
        <v>10141103</v>
      </c>
      <c r="B6093" s="21" t="s">
        <v>14786</v>
      </c>
      <c r="C6093" s="135" t="s">
        <v>710</v>
      </c>
      <c r="D6093" s="21">
        <v>310</v>
      </c>
      <c r="E6093" s="114" t="str">
        <f t="shared" si="1141"/>
        <v>TRANSFORMADOR MARCA:  310</v>
      </c>
      <c r="F6093" s="21"/>
      <c r="G6093" s="21"/>
      <c r="H6093" s="21" t="s">
        <v>14848</v>
      </c>
      <c r="I6093" s="21" t="s">
        <v>14994</v>
      </c>
      <c r="J6093" s="21"/>
      <c r="K6093" s="21" t="s">
        <v>14993</v>
      </c>
      <c r="L6093" s="21" t="s">
        <v>14992</v>
      </c>
      <c r="M6093" s="21">
        <v>200</v>
      </c>
      <c r="N6093" s="21">
        <v>33</v>
      </c>
      <c r="O6093" s="21" t="s">
        <v>362</v>
      </c>
      <c r="P6093" s="21">
        <v>3</v>
      </c>
      <c r="Q6093" s="124">
        <v>2017</v>
      </c>
      <c r="R6093" s="21"/>
      <c r="S6093" s="21"/>
      <c r="T6093" s="116">
        <v>991</v>
      </c>
      <c r="U6093" s="111">
        <v>45</v>
      </c>
      <c r="V6093" s="113">
        <f t="shared" si="1142"/>
        <v>991</v>
      </c>
      <c r="W6093" s="113">
        <f t="shared" si="1143"/>
        <v>0</v>
      </c>
      <c r="X6093" s="112">
        <f t="shared" si="1144"/>
        <v>0</v>
      </c>
      <c r="Y6093" s="111"/>
      <c r="Z6093" s="110">
        <f t="shared" si="1140"/>
        <v>45</v>
      </c>
      <c r="AA6093" s="109">
        <f t="shared" si="1145"/>
        <v>49.550000000000004</v>
      </c>
      <c r="AB6093" s="109">
        <f t="shared" si="1146"/>
        <v>49550.000000000007</v>
      </c>
      <c r="AC6093" s="108">
        <f t="shared" si="1147"/>
        <v>941.45</v>
      </c>
      <c r="AD6093" s="107">
        <f t="shared" si="1148"/>
        <v>2.2222222222222223E-2</v>
      </c>
      <c r="AE6093" s="106">
        <f t="shared" si="1149"/>
        <v>20.921111111111113</v>
      </c>
      <c r="AF6093" s="105">
        <f t="shared" si="1150"/>
        <v>20.921111111111113</v>
      </c>
      <c r="AG6093" s="105">
        <f t="shared" si="1151"/>
        <v>970.07888888888886</v>
      </c>
    </row>
    <row r="6094" spans="1:33" s="88" customFormat="1" x14ac:dyDescent="0.35">
      <c r="A6094" s="21">
        <v>10141103</v>
      </c>
      <c r="B6094" s="21" t="s">
        <v>14786</v>
      </c>
      <c r="C6094" s="135" t="s">
        <v>710</v>
      </c>
      <c r="D6094" s="21">
        <v>311</v>
      </c>
      <c r="E6094" s="114" t="str">
        <f t="shared" si="1141"/>
        <v>TRANSFORMADOR MARCA:  311</v>
      </c>
      <c r="F6094" s="21"/>
      <c r="G6094" s="21"/>
      <c r="H6094" s="21" t="s">
        <v>14848</v>
      </c>
      <c r="I6094" s="21" t="s">
        <v>14991</v>
      </c>
      <c r="J6094" s="21"/>
      <c r="K6094" s="21" t="s">
        <v>14990</v>
      </c>
      <c r="L6094" s="21" t="s">
        <v>14989</v>
      </c>
      <c r="M6094" s="21">
        <v>50</v>
      </c>
      <c r="N6094" s="21">
        <v>33</v>
      </c>
      <c r="O6094" s="21" t="s">
        <v>362</v>
      </c>
      <c r="P6094" s="21">
        <v>3</v>
      </c>
      <c r="Q6094" s="124">
        <v>2017</v>
      </c>
      <c r="R6094" s="21"/>
      <c r="S6094" s="21"/>
      <c r="T6094" s="116">
        <v>643</v>
      </c>
      <c r="U6094" s="111">
        <v>45</v>
      </c>
      <c r="V6094" s="113">
        <f t="shared" si="1142"/>
        <v>643</v>
      </c>
      <c r="W6094" s="113">
        <f t="shared" si="1143"/>
        <v>0</v>
      </c>
      <c r="X6094" s="112">
        <f t="shared" si="1144"/>
        <v>0</v>
      </c>
      <c r="Y6094" s="111"/>
      <c r="Z6094" s="110">
        <f t="shared" si="1140"/>
        <v>45</v>
      </c>
      <c r="AA6094" s="109">
        <f t="shared" si="1145"/>
        <v>32.15</v>
      </c>
      <c r="AB6094" s="109">
        <f t="shared" si="1146"/>
        <v>32150</v>
      </c>
      <c r="AC6094" s="108">
        <f t="shared" si="1147"/>
        <v>610.85</v>
      </c>
      <c r="AD6094" s="107">
        <f t="shared" si="1148"/>
        <v>2.2222222222222223E-2</v>
      </c>
      <c r="AE6094" s="106">
        <f t="shared" si="1149"/>
        <v>13.574444444444445</v>
      </c>
      <c r="AF6094" s="105">
        <f t="shared" si="1150"/>
        <v>13.574444444444445</v>
      </c>
      <c r="AG6094" s="105">
        <f t="shared" si="1151"/>
        <v>629.42555555555555</v>
      </c>
    </row>
    <row r="6095" spans="1:33" s="88" customFormat="1" x14ac:dyDescent="0.35">
      <c r="A6095" s="21">
        <v>10141103</v>
      </c>
      <c r="B6095" s="21" t="s">
        <v>14786</v>
      </c>
      <c r="C6095" s="135" t="s">
        <v>710</v>
      </c>
      <c r="D6095" s="21">
        <v>312</v>
      </c>
      <c r="E6095" s="114" t="str">
        <f t="shared" si="1141"/>
        <v>TRANSFORMADOR MARCA:  312</v>
      </c>
      <c r="F6095" s="21"/>
      <c r="G6095" s="21"/>
      <c r="H6095" s="21" t="s">
        <v>14848</v>
      </c>
      <c r="I6095" s="21" t="s">
        <v>14988</v>
      </c>
      <c r="J6095" s="21"/>
      <c r="K6095" s="21" t="s">
        <v>14987</v>
      </c>
      <c r="L6095" s="21" t="s">
        <v>14986</v>
      </c>
      <c r="M6095" s="21">
        <v>50</v>
      </c>
      <c r="N6095" s="21">
        <v>33</v>
      </c>
      <c r="O6095" s="21" t="s">
        <v>362</v>
      </c>
      <c r="P6095" s="21">
        <v>3</v>
      </c>
      <c r="Q6095" s="124">
        <v>2017</v>
      </c>
      <c r="R6095" s="21"/>
      <c r="S6095" s="21"/>
      <c r="T6095" s="116">
        <v>643</v>
      </c>
      <c r="U6095" s="111">
        <v>45</v>
      </c>
      <c r="V6095" s="113">
        <f t="shared" si="1142"/>
        <v>643</v>
      </c>
      <c r="W6095" s="113">
        <f t="shared" si="1143"/>
        <v>0</v>
      </c>
      <c r="X6095" s="112">
        <f t="shared" si="1144"/>
        <v>0</v>
      </c>
      <c r="Y6095" s="111"/>
      <c r="Z6095" s="110">
        <f t="shared" si="1140"/>
        <v>45</v>
      </c>
      <c r="AA6095" s="109">
        <f t="shared" si="1145"/>
        <v>32.15</v>
      </c>
      <c r="AB6095" s="109">
        <f t="shared" si="1146"/>
        <v>32150</v>
      </c>
      <c r="AC6095" s="108">
        <f t="shared" si="1147"/>
        <v>610.85</v>
      </c>
      <c r="AD6095" s="107">
        <f t="shared" si="1148"/>
        <v>2.2222222222222223E-2</v>
      </c>
      <c r="AE6095" s="106">
        <f t="shared" si="1149"/>
        <v>13.574444444444445</v>
      </c>
      <c r="AF6095" s="105">
        <f t="shared" si="1150"/>
        <v>13.574444444444445</v>
      </c>
      <c r="AG6095" s="105">
        <f t="shared" si="1151"/>
        <v>629.42555555555555</v>
      </c>
    </row>
    <row r="6096" spans="1:33" s="88" customFormat="1" x14ac:dyDescent="0.35">
      <c r="A6096" s="21">
        <v>10141103</v>
      </c>
      <c r="B6096" s="21" t="s">
        <v>14786</v>
      </c>
      <c r="C6096" s="135" t="s">
        <v>710</v>
      </c>
      <c r="D6096" s="21">
        <v>313</v>
      </c>
      <c r="E6096" s="114" t="str">
        <f t="shared" si="1141"/>
        <v>TRANSFORMADOR MARCA:  313</v>
      </c>
      <c r="F6096" s="21"/>
      <c r="G6096" s="21"/>
      <c r="H6096" s="21" t="s">
        <v>14848</v>
      </c>
      <c r="I6096" s="21" t="s">
        <v>14985</v>
      </c>
      <c r="J6096" s="21"/>
      <c r="K6096" s="21" t="s">
        <v>14984</v>
      </c>
      <c r="L6096" s="21" t="s">
        <v>14983</v>
      </c>
      <c r="M6096" s="21">
        <v>100</v>
      </c>
      <c r="N6096" s="21">
        <v>33</v>
      </c>
      <c r="O6096" s="21" t="s">
        <v>362</v>
      </c>
      <c r="P6096" s="21">
        <v>3</v>
      </c>
      <c r="Q6096" s="124">
        <v>2017</v>
      </c>
      <c r="R6096" s="21"/>
      <c r="S6096" s="21"/>
      <c r="T6096" s="116">
        <v>763</v>
      </c>
      <c r="U6096" s="111">
        <v>45</v>
      </c>
      <c r="V6096" s="113">
        <f t="shared" si="1142"/>
        <v>763</v>
      </c>
      <c r="W6096" s="113">
        <f t="shared" si="1143"/>
        <v>0</v>
      </c>
      <c r="X6096" s="112">
        <f t="shared" si="1144"/>
        <v>0</v>
      </c>
      <c r="Y6096" s="111"/>
      <c r="Z6096" s="110">
        <f t="shared" si="1140"/>
        <v>45</v>
      </c>
      <c r="AA6096" s="109">
        <f t="shared" si="1145"/>
        <v>38.15</v>
      </c>
      <c r="AB6096" s="109">
        <f t="shared" si="1146"/>
        <v>38150</v>
      </c>
      <c r="AC6096" s="108">
        <f t="shared" si="1147"/>
        <v>724.85</v>
      </c>
      <c r="AD6096" s="107">
        <f t="shared" si="1148"/>
        <v>2.2222222222222223E-2</v>
      </c>
      <c r="AE6096" s="106">
        <f t="shared" si="1149"/>
        <v>16.10777777777778</v>
      </c>
      <c r="AF6096" s="105">
        <f t="shared" si="1150"/>
        <v>16.10777777777778</v>
      </c>
      <c r="AG6096" s="105">
        <f t="shared" si="1151"/>
        <v>746.89222222222224</v>
      </c>
    </row>
    <row r="6097" spans="1:33" s="88" customFormat="1" x14ac:dyDescent="0.35">
      <c r="A6097" s="21">
        <v>10141103</v>
      </c>
      <c r="B6097" s="21" t="s">
        <v>14786</v>
      </c>
      <c r="C6097" s="135" t="s">
        <v>710</v>
      </c>
      <c r="D6097" s="21">
        <v>314</v>
      </c>
      <c r="E6097" s="114" t="str">
        <f t="shared" si="1141"/>
        <v>TRANSFORMADOR MARCA:  314</v>
      </c>
      <c r="F6097" s="21"/>
      <c r="G6097" s="21"/>
      <c r="H6097" s="21" t="s">
        <v>14848</v>
      </c>
      <c r="I6097" s="21" t="s">
        <v>14980</v>
      </c>
      <c r="J6097" s="21"/>
      <c r="K6097" s="21" t="s">
        <v>14982</v>
      </c>
      <c r="L6097" s="21" t="s">
        <v>14981</v>
      </c>
      <c r="M6097" s="21">
        <v>100</v>
      </c>
      <c r="N6097" s="21">
        <v>33</v>
      </c>
      <c r="O6097" s="21" t="s">
        <v>362</v>
      </c>
      <c r="P6097" s="21">
        <v>3</v>
      </c>
      <c r="Q6097" s="124">
        <v>2017</v>
      </c>
      <c r="R6097" s="21"/>
      <c r="S6097" s="21"/>
      <c r="T6097" s="116">
        <v>763</v>
      </c>
      <c r="U6097" s="111">
        <v>45</v>
      </c>
      <c r="V6097" s="113">
        <f t="shared" si="1142"/>
        <v>763</v>
      </c>
      <c r="W6097" s="113">
        <f t="shared" si="1143"/>
        <v>0</v>
      </c>
      <c r="X6097" s="112">
        <f t="shared" si="1144"/>
        <v>0</v>
      </c>
      <c r="Y6097" s="111"/>
      <c r="Z6097" s="110">
        <f t="shared" si="1140"/>
        <v>45</v>
      </c>
      <c r="AA6097" s="109">
        <f t="shared" si="1145"/>
        <v>38.15</v>
      </c>
      <c r="AB6097" s="109">
        <f t="shared" si="1146"/>
        <v>38150</v>
      </c>
      <c r="AC6097" s="108">
        <f t="shared" si="1147"/>
        <v>724.85</v>
      </c>
      <c r="AD6097" s="107">
        <f t="shared" si="1148"/>
        <v>2.2222222222222223E-2</v>
      </c>
      <c r="AE6097" s="106">
        <f t="shared" si="1149"/>
        <v>16.10777777777778</v>
      </c>
      <c r="AF6097" s="105">
        <f t="shared" si="1150"/>
        <v>16.10777777777778</v>
      </c>
      <c r="AG6097" s="105">
        <f t="shared" si="1151"/>
        <v>746.89222222222224</v>
      </c>
    </row>
    <row r="6098" spans="1:33" s="88" customFormat="1" x14ac:dyDescent="0.35">
      <c r="A6098" s="21">
        <v>10141103</v>
      </c>
      <c r="B6098" s="21" t="s">
        <v>14786</v>
      </c>
      <c r="C6098" s="135" t="s">
        <v>710</v>
      </c>
      <c r="D6098" s="21">
        <v>315</v>
      </c>
      <c r="E6098" s="114" t="str">
        <f t="shared" si="1141"/>
        <v>TRANSFORMADOR MARCA:  315</v>
      </c>
      <c r="F6098" s="21"/>
      <c r="G6098" s="21"/>
      <c r="H6098" s="21" t="s">
        <v>14848</v>
      </c>
      <c r="I6098" s="21" t="s">
        <v>14980</v>
      </c>
      <c r="J6098" s="21"/>
      <c r="K6098" s="21" t="s">
        <v>14979</v>
      </c>
      <c r="L6098" s="21" t="s">
        <v>14978</v>
      </c>
      <c r="M6098" s="21">
        <v>160</v>
      </c>
      <c r="N6098" s="21">
        <v>33</v>
      </c>
      <c r="O6098" s="21" t="s">
        <v>362</v>
      </c>
      <c r="P6098" s="21">
        <v>3</v>
      </c>
      <c r="Q6098" s="124">
        <v>2017</v>
      </c>
      <c r="R6098" s="21"/>
      <c r="S6098" s="21"/>
      <c r="T6098" s="116">
        <v>991</v>
      </c>
      <c r="U6098" s="111">
        <v>45</v>
      </c>
      <c r="V6098" s="113">
        <f t="shared" si="1142"/>
        <v>991</v>
      </c>
      <c r="W6098" s="113">
        <f t="shared" si="1143"/>
        <v>0</v>
      </c>
      <c r="X6098" s="112">
        <f t="shared" si="1144"/>
        <v>0</v>
      </c>
      <c r="Y6098" s="111"/>
      <c r="Z6098" s="110">
        <f t="shared" si="1140"/>
        <v>45</v>
      </c>
      <c r="AA6098" s="109">
        <f t="shared" si="1145"/>
        <v>49.550000000000004</v>
      </c>
      <c r="AB6098" s="109">
        <f t="shared" si="1146"/>
        <v>49550.000000000007</v>
      </c>
      <c r="AC6098" s="108">
        <f t="shared" si="1147"/>
        <v>941.45</v>
      </c>
      <c r="AD6098" s="107">
        <f t="shared" si="1148"/>
        <v>2.2222222222222223E-2</v>
      </c>
      <c r="AE6098" s="106">
        <f t="shared" si="1149"/>
        <v>20.921111111111113</v>
      </c>
      <c r="AF6098" s="105">
        <f t="shared" si="1150"/>
        <v>20.921111111111113</v>
      </c>
      <c r="AG6098" s="105">
        <f t="shared" si="1151"/>
        <v>970.07888888888886</v>
      </c>
    </row>
    <row r="6099" spans="1:33" s="88" customFormat="1" x14ac:dyDescent="0.35">
      <c r="A6099" s="21">
        <v>10141103</v>
      </c>
      <c r="B6099" s="21" t="s">
        <v>14786</v>
      </c>
      <c r="C6099" s="135" t="s">
        <v>710</v>
      </c>
      <c r="D6099" s="21">
        <v>317</v>
      </c>
      <c r="E6099" s="114" t="str">
        <f t="shared" si="1141"/>
        <v>TRANSFORMADOR MARCA:  317</v>
      </c>
      <c r="F6099" s="21"/>
      <c r="G6099" s="21"/>
      <c r="H6099" s="21" t="s">
        <v>14848</v>
      </c>
      <c r="I6099" s="21" t="s">
        <v>14975</v>
      </c>
      <c r="J6099" s="21"/>
      <c r="K6099" s="21" t="s">
        <v>14977</v>
      </c>
      <c r="L6099" s="21" t="s">
        <v>14976</v>
      </c>
      <c r="M6099" s="21">
        <v>100</v>
      </c>
      <c r="N6099" s="21">
        <v>33</v>
      </c>
      <c r="O6099" s="21" t="s">
        <v>362</v>
      </c>
      <c r="P6099" s="21">
        <v>3</v>
      </c>
      <c r="Q6099" s="124">
        <v>2017</v>
      </c>
      <c r="R6099" s="21"/>
      <c r="S6099" s="21"/>
      <c r="T6099" s="116">
        <v>763</v>
      </c>
      <c r="U6099" s="111">
        <v>45</v>
      </c>
      <c r="V6099" s="113">
        <f t="shared" si="1142"/>
        <v>763</v>
      </c>
      <c r="W6099" s="113">
        <f t="shared" si="1143"/>
        <v>0</v>
      </c>
      <c r="X6099" s="112">
        <f t="shared" si="1144"/>
        <v>0</v>
      </c>
      <c r="Y6099" s="111"/>
      <c r="Z6099" s="110">
        <f t="shared" si="1140"/>
        <v>45</v>
      </c>
      <c r="AA6099" s="109">
        <f t="shared" si="1145"/>
        <v>38.15</v>
      </c>
      <c r="AB6099" s="109">
        <f t="shared" si="1146"/>
        <v>38150</v>
      </c>
      <c r="AC6099" s="108">
        <f t="shared" si="1147"/>
        <v>724.85</v>
      </c>
      <c r="AD6099" s="107">
        <f t="shared" si="1148"/>
        <v>2.2222222222222223E-2</v>
      </c>
      <c r="AE6099" s="106">
        <f t="shared" si="1149"/>
        <v>16.10777777777778</v>
      </c>
      <c r="AF6099" s="105">
        <f t="shared" si="1150"/>
        <v>16.10777777777778</v>
      </c>
      <c r="AG6099" s="105">
        <f t="shared" si="1151"/>
        <v>746.89222222222224</v>
      </c>
    </row>
    <row r="6100" spans="1:33" s="88" customFormat="1" x14ac:dyDescent="0.35">
      <c r="A6100" s="21">
        <v>10141103</v>
      </c>
      <c r="B6100" s="21" t="s">
        <v>14786</v>
      </c>
      <c r="C6100" s="135" t="s">
        <v>710</v>
      </c>
      <c r="D6100" s="21">
        <v>318</v>
      </c>
      <c r="E6100" s="114" t="str">
        <f t="shared" si="1141"/>
        <v>TRANSFORMADOR MARCA:  318</v>
      </c>
      <c r="F6100" s="21"/>
      <c r="G6100" s="21"/>
      <c r="H6100" s="21" t="s">
        <v>14848</v>
      </c>
      <c r="I6100" s="21" t="s">
        <v>14975</v>
      </c>
      <c r="J6100" s="21"/>
      <c r="K6100" s="21" t="s">
        <v>14974</v>
      </c>
      <c r="L6100" s="21" t="s">
        <v>14973</v>
      </c>
      <c r="M6100" s="21">
        <v>100</v>
      </c>
      <c r="N6100" s="21">
        <v>33</v>
      </c>
      <c r="O6100" s="21" t="s">
        <v>362</v>
      </c>
      <c r="P6100" s="21">
        <v>3</v>
      </c>
      <c r="Q6100" s="124">
        <v>2017</v>
      </c>
      <c r="R6100" s="21"/>
      <c r="S6100" s="21"/>
      <c r="T6100" s="116">
        <v>763</v>
      </c>
      <c r="U6100" s="111">
        <v>45</v>
      </c>
      <c r="V6100" s="113">
        <f t="shared" si="1142"/>
        <v>763</v>
      </c>
      <c r="W6100" s="113">
        <f t="shared" si="1143"/>
        <v>0</v>
      </c>
      <c r="X6100" s="112">
        <f t="shared" si="1144"/>
        <v>0</v>
      </c>
      <c r="Y6100" s="111"/>
      <c r="Z6100" s="110">
        <f t="shared" si="1140"/>
        <v>45</v>
      </c>
      <c r="AA6100" s="109">
        <f t="shared" si="1145"/>
        <v>38.15</v>
      </c>
      <c r="AB6100" s="109">
        <f t="shared" si="1146"/>
        <v>38150</v>
      </c>
      <c r="AC6100" s="108">
        <f t="shared" si="1147"/>
        <v>724.85</v>
      </c>
      <c r="AD6100" s="107">
        <f t="shared" si="1148"/>
        <v>2.2222222222222223E-2</v>
      </c>
      <c r="AE6100" s="106">
        <f t="shared" si="1149"/>
        <v>16.10777777777778</v>
      </c>
      <c r="AF6100" s="105">
        <f t="shared" si="1150"/>
        <v>16.10777777777778</v>
      </c>
      <c r="AG6100" s="105">
        <f t="shared" si="1151"/>
        <v>746.89222222222224</v>
      </c>
    </row>
    <row r="6101" spans="1:33" s="88" customFormat="1" x14ac:dyDescent="0.35">
      <c r="A6101" s="21">
        <v>10141103</v>
      </c>
      <c r="B6101" s="21" t="s">
        <v>14786</v>
      </c>
      <c r="C6101" s="135" t="s">
        <v>710</v>
      </c>
      <c r="D6101" s="21">
        <v>319</v>
      </c>
      <c r="E6101" s="114" t="str">
        <f t="shared" si="1141"/>
        <v>TRANSFORMADOR MARCA:  319</v>
      </c>
      <c r="F6101" s="21"/>
      <c r="G6101" s="21"/>
      <c r="H6101" s="21" t="s">
        <v>14848</v>
      </c>
      <c r="I6101" s="21" t="s">
        <v>14972</v>
      </c>
      <c r="J6101" s="21"/>
      <c r="K6101" s="21" t="s">
        <v>14971</v>
      </c>
      <c r="L6101" s="21" t="s">
        <v>14970</v>
      </c>
      <c r="M6101" s="21">
        <v>100</v>
      </c>
      <c r="N6101" s="21">
        <v>33</v>
      </c>
      <c r="O6101" s="21" t="s">
        <v>362</v>
      </c>
      <c r="P6101" s="21">
        <v>3</v>
      </c>
      <c r="Q6101" s="124">
        <v>2017</v>
      </c>
      <c r="R6101" s="21"/>
      <c r="S6101" s="21"/>
      <c r="T6101" s="116">
        <v>763</v>
      </c>
      <c r="U6101" s="111">
        <v>45</v>
      </c>
      <c r="V6101" s="113">
        <f t="shared" si="1142"/>
        <v>763</v>
      </c>
      <c r="W6101" s="113">
        <f t="shared" si="1143"/>
        <v>0</v>
      </c>
      <c r="X6101" s="112">
        <f t="shared" si="1144"/>
        <v>0</v>
      </c>
      <c r="Y6101" s="111"/>
      <c r="Z6101" s="110">
        <f t="shared" si="1140"/>
        <v>45</v>
      </c>
      <c r="AA6101" s="109">
        <f t="shared" si="1145"/>
        <v>38.15</v>
      </c>
      <c r="AB6101" s="109">
        <f t="shared" si="1146"/>
        <v>38150</v>
      </c>
      <c r="AC6101" s="108">
        <f t="shared" si="1147"/>
        <v>724.85</v>
      </c>
      <c r="AD6101" s="107">
        <f t="shared" si="1148"/>
        <v>2.2222222222222223E-2</v>
      </c>
      <c r="AE6101" s="106">
        <f t="shared" si="1149"/>
        <v>16.10777777777778</v>
      </c>
      <c r="AF6101" s="105">
        <f t="shared" si="1150"/>
        <v>16.10777777777778</v>
      </c>
      <c r="AG6101" s="105">
        <f t="shared" si="1151"/>
        <v>746.89222222222224</v>
      </c>
    </row>
    <row r="6102" spans="1:33" s="88" customFormat="1" x14ac:dyDescent="0.35">
      <c r="A6102" s="21">
        <v>10141103</v>
      </c>
      <c r="B6102" s="21" t="s">
        <v>14786</v>
      </c>
      <c r="C6102" s="135" t="s">
        <v>710</v>
      </c>
      <c r="D6102" s="21" t="s">
        <v>14969</v>
      </c>
      <c r="E6102" s="114" t="str">
        <f t="shared" si="1141"/>
        <v>TRANSFORMADOR MARCA:  211?</v>
      </c>
      <c r="F6102" s="21"/>
      <c r="G6102" s="21"/>
      <c r="H6102" s="21" t="s">
        <v>14848</v>
      </c>
      <c r="I6102" s="21" t="s">
        <v>14968</v>
      </c>
      <c r="J6102" s="21"/>
      <c r="K6102" s="21" t="s">
        <v>14967</v>
      </c>
      <c r="L6102" s="21" t="s">
        <v>14966</v>
      </c>
      <c r="M6102" s="21">
        <v>160</v>
      </c>
      <c r="N6102" s="21">
        <v>33</v>
      </c>
      <c r="O6102" s="21" t="s">
        <v>362</v>
      </c>
      <c r="P6102" s="21">
        <v>3</v>
      </c>
      <c r="Q6102" s="124">
        <v>2017</v>
      </c>
      <c r="R6102" s="21"/>
      <c r="S6102" s="21"/>
      <c r="T6102" s="116">
        <v>991</v>
      </c>
      <c r="U6102" s="111">
        <v>45</v>
      </c>
      <c r="V6102" s="113">
        <f t="shared" si="1142"/>
        <v>991</v>
      </c>
      <c r="W6102" s="113">
        <f t="shared" si="1143"/>
        <v>0</v>
      </c>
      <c r="X6102" s="112">
        <f t="shared" si="1144"/>
        <v>0</v>
      </c>
      <c r="Y6102" s="111"/>
      <c r="Z6102" s="110">
        <f t="shared" si="1140"/>
        <v>45</v>
      </c>
      <c r="AA6102" s="109">
        <f t="shared" si="1145"/>
        <v>49.550000000000004</v>
      </c>
      <c r="AB6102" s="109">
        <f t="shared" si="1146"/>
        <v>49550.000000000007</v>
      </c>
      <c r="AC6102" s="108">
        <f t="shared" si="1147"/>
        <v>941.45</v>
      </c>
      <c r="AD6102" s="107">
        <f t="shared" si="1148"/>
        <v>2.2222222222222223E-2</v>
      </c>
      <c r="AE6102" s="106">
        <f t="shared" si="1149"/>
        <v>20.921111111111113</v>
      </c>
      <c r="AF6102" s="105">
        <f t="shared" si="1150"/>
        <v>20.921111111111113</v>
      </c>
      <c r="AG6102" s="105">
        <f t="shared" si="1151"/>
        <v>970.07888888888886</v>
      </c>
    </row>
    <row r="6103" spans="1:33" s="88" customFormat="1" x14ac:dyDescent="0.35">
      <c r="A6103" s="21">
        <v>10141103</v>
      </c>
      <c r="B6103" s="21" t="s">
        <v>14786</v>
      </c>
      <c r="C6103" s="135" t="s">
        <v>710</v>
      </c>
      <c r="D6103" s="21">
        <v>319</v>
      </c>
      <c r="E6103" s="114" t="str">
        <f t="shared" si="1141"/>
        <v>TRANSFORMADOR MARCA:  319</v>
      </c>
      <c r="F6103" s="21"/>
      <c r="G6103" s="21"/>
      <c r="H6103" s="21" t="s">
        <v>14848</v>
      </c>
      <c r="I6103" s="21" t="s">
        <v>14965</v>
      </c>
      <c r="J6103" s="21"/>
      <c r="K6103" s="21" t="s">
        <v>14964</v>
      </c>
      <c r="L6103" s="21" t="s">
        <v>14963</v>
      </c>
      <c r="M6103" s="21">
        <v>200</v>
      </c>
      <c r="N6103" s="21">
        <v>33</v>
      </c>
      <c r="O6103" s="21" t="s">
        <v>362</v>
      </c>
      <c r="P6103" s="21">
        <v>3</v>
      </c>
      <c r="Q6103" s="124">
        <v>2017</v>
      </c>
      <c r="R6103" s="21"/>
      <c r="S6103" s="21"/>
      <c r="T6103" s="116">
        <v>991</v>
      </c>
      <c r="U6103" s="111">
        <v>45</v>
      </c>
      <c r="V6103" s="113">
        <f t="shared" si="1142"/>
        <v>991</v>
      </c>
      <c r="W6103" s="113">
        <f t="shared" si="1143"/>
        <v>0</v>
      </c>
      <c r="X6103" s="112">
        <f t="shared" si="1144"/>
        <v>0</v>
      </c>
      <c r="Y6103" s="111"/>
      <c r="Z6103" s="110">
        <f t="shared" si="1140"/>
        <v>45</v>
      </c>
      <c r="AA6103" s="109">
        <f t="shared" si="1145"/>
        <v>49.550000000000004</v>
      </c>
      <c r="AB6103" s="109">
        <f t="shared" si="1146"/>
        <v>49550.000000000007</v>
      </c>
      <c r="AC6103" s="108">
        <f t="shared" si="1147"/>
        <v>941.45</v>
      </c>
      <c r="AD6103" s="107">
        <f t="shared" si="1148"/>
        <v>2.2222222222222223E-2</v>
      </c>
      <c r="AE6103" s="106">
        <f t="shared" si="1149"/>
        <v>20.921111111111113</v>
      </c>
      <c r="AF6103" s="105">
        <f t="shared" si="1150"/>
        <v>20.921111111111113</v>
      </c>
      <c r="AG6103" s="105">
        <f t="shared" si="1151"/>
        <v>970.07888888888886</v>
      </c>
    </row>
    <row r="6104" spans="1:33" s="88" customFormat="1" x14ac:dyDescent="0.35">
      <c r="A6104" s="21">
        <v>10141103</v>
      </c>
      <c r="B6104" s="21" t="s">
        <v>14786</v>
      </c>
      <c r="C6104" s="135" t="s">
        <v>710</v>
      </c>
      <c r="D6104" s="21">
        <v>320</v>
      </c>
      <c r="E6104" s="114" t="str">
        <f t="shared" si="1141"/>
        <v>TRANSFORMADOR MARCA:  320</v>
      </c>
      <c r="F6104" s="21"/>
      <c r="G6104" s="21"/>
      <c r="H6104" s="21" t="s">
        <v>14959</v>
      </c>
      <c r="I6104" s="21" t="s">
        <v>14962</v>
      </c>
      <c r="J6104" s="21"/>
      <c r="K6104" s="21" t="s">
        <v>14961</v>
      </c>
      <c r="L6104" s="21" t="s">
        <v>14960</v>
      </c>
      <c r="M6104" s="21">
        <v>200</v>
      </c>
      <c r="N6104" s="21">
        <v>33</v>
      </c>
      <c r="O6104" s="21" t="s">
        <v>362</v>
      </c>
      <c r="P6104" s="21">
        <v>3</v>
      </c>
      <c r="Q6104" s="124">
        <v>2017</v>
      </c>
      <c r="R6104" s="21"/>
      <c r="S6104" s="21"/>
      <c r="T6104" s="116">
        <v>991</v>
      </c>
      <c r="U6104" s="111">
        <v>45</v>
      </c>
      <c r="V6104" s="113">
        <f t="shared" si="1142"/>
        <v>991</v>
      </c>
      <c r="W6104" s="113">
        <f t="shared" si="1143"/>
        <v>0</v>
      </c>
      <c r="X6104" s="112">
        <f t="shared" si="1144"/>
        <v>0</v>
      </c>
      <c r="Y6104" s="111"/>
      <c r="Z6104" s="110">
        <f t="shared" si="1140"/>
        <v>45</v>
      </c>
      <c r="AA6104" s="109">
        <f t="shared" si="1145"/>
        <v>49.550000000000004</v>
      </c>
      <c r="AB6104" s="109">
        <f t="shared" si="1146"/>
        <v>49550.000000000007</v>
      </c>
      <c r="AC6104" s="108">
        <f t="shared" si="1147"/>
        <v>941.45</v>
      </c>
      <c r="AD6104" s="107">
        <f t="shared" si="1148"/>
        <v>2.2222222222222223E-2</v>
      </c>
      <c r="AE6104" s="106">
        <f t="shared" si="1149"/>
        <v>20.921111111111113</v>
      </c>
      <c r="AF6104" s="105">
        <f t="shared" si="1150"/>
        <v>20.921111111111113</v>
      </c>
      <c r="AG6104" s="105">
        <f t="shared" si="1151"/>
        <v>970.07888888888886</v>
      </c>
    </row>
    <row r="6105" spans="1:33" s="88" customFormat="1" x14ac:dyDescent="0.35">
      <c r="A6105" s="21">
        <v>10141103</v>
      </c>
      <c r="B6105" s="21" t="s">
        <v>14786</v>
      </c>
      <c r="C6105" s="135" t="s">
        <v>710</v>
      </c>
      <c r="D6105" s="21">
        <v>322</v>
      </c>
      <c r="E6105" s="114" t="str">
        <f t="shared" si="1141"/>
        <v>TRANSFORMADOR MARCA:  322</v>
      </c>
      <c r="F6105" s="21"/>
      <c r="G6105" s="21"/>
      <c r="H6105" s="21" t="s">
        <v>14959</v>
      </c>
      <c r="I6105" s="21" t="s">
        <v>14947</v>
      </c>
      <c r="J6105" s="21"/>
      <c r="K6105" s="21" t="s">
        <v>14957</v>
      </c>
      <c r="L6105" s="21" t="s">
        <v>14956</v>
      </c>
      <c r="M6105" s="21">
        <v>200</v>
      </c>
      <c r="N6105" s="21">
        <v>33</v>
      </c>
      <c r="O6105" s="21" t="s">
        <v>362</v>
      </c>
      <c r="P6105" s="21">
        <v>3</v>
      </c>
      <c r="Q6105" s="124">
        <v>2017</v>
      </c>
      <c r="R6105" s="21"/>
      <c r="S6105" s="21"/>
      <c r="T6105" s="116">
        <v>991</v>
      </c>
      <c r="U6105" s="111">
        <v>45</v>
      </c>
      <c r="V6105" s="113">
        <f t="shared" si="1142"/>
        <v>991</v>
      </c>
      <c r="W6105" s="113">
        <f t="shared" si="1143"/>
        <v>0</v>
      </c>
      <c r="X6105" s="112">
        <f t="shared" si="1144"/>
        <v>0</v>
      </c>
      <c r="Y6105" s="111"/>
      <c r="Z6105" s="110">
        <f t="shared" si="1140"/>
        <v>45</v>
      </c>
      <c r="AA6105" s="109">
        <f t="shared" si="1145"/>
        <v>49.550000000000004</v>
      </c>
      <c r="AB6105" s="109">
        <f t="shared" si="1146"/>
        <v>49550.000000000007</v>
      </c>
      <c r="AC6105" s="108">
        <f t="shared" si="1147"/>
        <v>941.45</v>
      </c>
      <c r="AD6105" s="107">
        <f t="shared" si="1148"/>
        <v>2.2222222222222223E-2</v>
      </c>
      <c r="AE6105" s="106">
        <f t="shared" si="1149"/>
        <v>20.921111111111113</v>
      </c>
      <c r="AF6105" s="105">
        <f t="shared" si="1150"/>
        <v>20.921111111111113</v>
      </c>
      <c r="AG6105" s="105">
        <f t="shared" si="1151"/>
        <v>970.07888888888886</v>
      </c>
    </row>
    <row r="6106" spans="1:33" s="88" customFormat="1" x14ac:dyDescent="0.35">
      <c r="A6106" s="21">
        <v>10141103</v>
      </c>
      <c r="B6106" s="21" t="s">
        <v>14786</v>
      </c>
      <c r="C6106" s="135" t="s">
        <v>710</v>
      </c>
      <c r="D6106" s="21">
        <v>323</v>
      </c>
      <c r="E6106" s="114" t="str">
        <f t="shared" si="1141"/>
        <v>TRANSFORMADOR MARCA:  323</v>
      </c>
      <c r="F6106" s="21"/>
      <c r="G6106" s="21"/>
      <c r="H6106" s="21" t="s">
        <v>14848</v>
      </c>
      <c r="I6106" s="21" t="s">
        <v>14958</v>
      </c>
      <c r="J6106" s="21"/>
      <c r="K6106" s="21" t="s">
        <v>14957</v>
      </c>
      <c r="L6106" s="21" t="s">
        <v>14956</v>
      </c>
      <c r="M6106" s="21">
        <v>200</v>
      </c>
      <c r="N6106" s="21">
        <v>33</v>
      </c>
      <c r="O6106" s="21" t="s">
        <v>362</v>
      </c>
      <c r="P6106" s="21">
        <v>3</v>
      </c>
      <c r="Q6106" s="124">
        <v>2017</v>
      </c>
      <c r="R6106" s="21"/>
      <c r="S6106" s="21"/>
      <c r="T6106" s="116">
        <v>991</v>
      </c>
      <c r="U6106" s="111">
        <v>45</v>
      </c>
      <c r="V6106" s="113">
        <f t="shared" si="1142"/>
        <v>991</v>
      </c>
      <c r="W6106" s="113">
        <f t="shared" si="1143"/>
        <v>0</v>
      </c>
      <c r="X6106" s="112">
        <f t="shared" si="1144"/>
        <v>0</v>
      </c>
      <c r="Y6106" s="111"/>
      <c r="Z6106" s="110">
        <f t="shared" si="1140"/>
        <v>45</v>
      </c>
      <c r="AA6106" s="109">
        <f t="shared" si="1145"/>
        <v>49.550000000000004</v>
      </c>
      <c r="AB6106" s="109">
        <f t="shared" si="1146"/>
        <v>49550.000000000007</v>
      </c>
      <c r="AC6106" s="108">
        <f t="shared" si="1147"/>
        <v>941.45</v>
      </c>
      <c r="AD6106" s="107">
        <f t="shared" si="1148"/>
        <v>2.2222222222222223E-2</v>
      </c>
      <c r="AE6106" s="106">
        <f t="shared" si="1149"/>
        <v>20.921111111111113</v>
      </c>
      <c r="AF6106" s="105">
        <f t="shared" si="1150"/>
        <v>20.921111111111113</v>
      </c>
      <c r="AG6106" s="105">
        <f t="shared" si="1151"/>
        <v>970.07888888888886</v>
      </c>
    </row>
    <row r="6107" spans="1:33" s="88" customFormat="1" x14ac:dyDescent="0.35">
      <c r="A6107" s="21">
        <v>10141103</v>
      </c>
      <c r="B6107" s="115" t="s">
        <v>14786</v>
      </c>
      <c r="C6107" s="135" t="s">
        <v>710</v>
      </c>
      <c r="D6107" s="21">
        <v>324</v>
      </c>
      <c r="E6107" s="114" t="str">
        <f t="shared" si="1141"/>
        <v>TRANSFORMADOR MARCA:  324</v>
      </c>
      <c r="F6107" s="21"/>
      <c r="G6107" s="21"/>
      <c r="H6107" s="21" t="s">
        <v>14848</v>
      </c>
      <c r="I6107" s="21" t="s">
        <v>14955</v>
      </c>
      <c r="J6107" s="21"/>
      <c r="K6107" s="21" t="s">
        <v>14954</v>
      </c>
      <c r="L6107" s="21" t="s">
        <v>14953</v>
      </c>
      <c r="M6107" s="21">
        <v>200</v>
      </c>
      <c r="N6107" s="21">
        <v>33</v>
      </c>
      <c r="O6107" s="21" t="s">
        <v>362</v>
      </c>
      <c r="P6107" s="21">
        <v>3</v>
      </c>
      <c r="Q6107" s="124">
        <v>2017</v>
      </c>
      <c r="R6107" s="21"/>
      <c r="S6107" s="21"/>
      <c r="T6107" s="116">
        <v>991</v>
      </c>
      <c r="U6107" s="111">
        <v>45</v>
      </c>
      <c r="V6107" s="113">
        <f t="shared" si="1142"/>
        <v>991</v>
      </c>
      <c r="W6107" s="113">
        <f t="shared" si="1143"/>
        <v>0</v>
      </c>
      <c r="X6107" s="112">
        <f t="shared" si="1144"/>
        <v>0</v>
      </c>
      <c r="Y6107" s="111"/>
      <c r="Z6107" s="110">
        <f t="shared" si="1140"/>
        <v>45</v>
      </c>
      <c r="AA6107" s="109">
        <f t="shared" si="1145"/>
        <v>49.550000000000004</v>
      </c>
      <c r="AB6107" s="109">
        <f t="shared" si="1146"/>
        <v>49550.000000000007</v>
      </c>
      <c r="AC6107" s="108">
        <f t="shared" si="1147"/>
        <v>941.45</v>
      </c>
      <c r="AD6107" s="107">
        <f t="shared" si="1148"/>
        <v>2.2222222222222223E-2</v>
      </c>
      <c r="AE6107" s="106">
        <f t="shared" si="1149"/>
        <v>20.921111111111113</v>
      </c>
      <c r="AF6107" s="105">
        <f t="shared" si="1150"/>
        <v>20.921111111111113</v>
      </c>
      <c r="AG6107" s="105">
        <f t="shared" si="1151"/>
        <v>970.07888888888886</v>
      </c>
    </row>
    <row r="6108" spans="1:33" s="88" customFormat="1" x14ac:dyDescent="0.35">
      <c r="A6108" s="21">
        <v>10141103</v>
      </c>
      <c r="B6108" s="115" t="s">
        <v>14786</v>
      </c>
      <c r="C6108" s="135" t="s">
        <v>710</v>
      </c>
      <c r="D6108" s="21">
        <v>327</v>
      </c>
      <c r="E6108" s="114" t="str">
        <f t="shared" si="1141"/>
        <v>TRANSFORMADOR MARCA:  327</v>
      </c>
      <c r="F6108" s="21"/>
      <c r="G6108" s="21"/>
      <c r="H6108" s="21" t="s">
        <v>14848</v>
      </c>
      <c r="I6108" s="21" t="s">
        <v>14950</v>
      </c>
      <c r="J6108" s="21"/>
      <c r="K6108" s="21" t="s">
        <v>14952</v>
      </c>
      <c r="L6108" s="21" t="s">
        <v>14951</v>
      </c>
      <c r="M6108" s="21">
        <v>200</v>
      </c>
      <c r="N6108" s="21">
        <v>33</v>
      </c>
      <c r="O6108" s="21" t="s">
        <v>362</v>
      </c>
      <c r="P6108" s="21">
        <v>3</v>
      </c>
      <c r="Q6108" s="124">
        <v>2017</v>
      </c>
      <c r="R6108" s="21"/>
      <c r="S6108" s="21"/>
      <c r="T6108" s="116">
        <v>991</v>
      </c>
      <c r="U6108" s="111">
        <v>45</v>
      </c>
      <c r="V6108" s="113">
        <f t="shared" si="1142"/>
        <v>991</v>
      </c>
      <c r="W6108" s="113">
        <f t="shared" si="1143"/>
        <v>0</v>
      </c>
      <c r="X6108" s="112">
        <f t="shared" si="1144"/>
        <v>0</v>
      </c>
      <c r="Y6108" s="111"/>
      <c r="Z6108" s="110">
        <f t="shared" si="1140"/>
        <v>45</v>
      </c>
      <c r="AA6108" s="109">
        <f t="shared" si="1145"/>
        <v>49.550000000000004</v>
      </c>
      <c r="AB6108" s="109">
        <f t="shared" si="1146"/>
        <v>49550.000000000007</v>
      </c>
      <c r="AC6108" s="108">
        <f t="shared" si="1147"/>
        <v>941.45</v>
      </c>
      <c r="AD6108" s="107">
        <f t="shared" si="1148"/>
        <v>2.2222222222222223E-2</v>
      </c>
      <c r="AE6108" s="106">
        <f t="shared" si="1149"/>
        <v>20.921111111111113</v>
      </c>
      <c r="AF6108" s="105">
        <f t="shared" si="1150"/>
        <v>20.921111111111113</v>
      </c>
      <c r="AG6108" s="105">
        <f t="shared" si="1151"/>
        <v>970.07888888888886</v>
      </c>
    </row>
    <row r="6109" spans="1:33" s="88" customFormat="1" x14ac:dyDescent="0.35">
      <c r="A6109" s="21">
        <v>10141103</v>
      </c>
      <c r="B6109" s="115" t="s">
        <v>14786</v>
      </c>
      <c r="C6109" s="135" t="s">
        <v>710</v>
      </c>
      <c r="D6109" s="21">
        <v>328</v>
      </c>
      <c r="E6109" s="114" t="str">
        <f t="shared" si="1141"/>
        <v>TRANSFORMADOR MARCA:  328</v>
      </c>
      <c r="F6109" s="21"/>
      <c r="G6109" s="21"/>
      <c r="H6109" s="21" t="s">
        <v>14848</v>
      </c>
      <c r="I6109" s="21" t="s">
        <v>14950</v>
      </c>
      <c r="J6109" s="21"/>
      <c r="K6109" s="21" t="s">
        <v>14949</v>
      </c>
      <c r="L6109" s="21" t="s">
        <v>14948</v>
      </c>
      <c r="M6109" s="21">
        <v>200</v>
      </c>
      <c r="N6109" s="21">
        <v>33</v>
      </c>
      <c r="O6109" s="21" t="s">
        <v>362</v>
      </c>
      <c r="P6109" s="21">
        <v>3</v>
      </c>
      <c r="Q6109" s="124">
        <v>2017</v>
      </c>
      <c r="R6109" s="21"/>
      <c r="S6109" s="21"/>
      <c r="T6109" s="116">
        <v>991</v>
      </c>
      <c r="U6109" s="111">
        <v>45</v>
      </c>
      <c r="V6109" s="113">
        <f t="shared" si="1142"/>
        <v>991</v>
      </c>
      <c r="W6109" s="113">
        <f t="shared" si="1143"/>
        <v>0</v>
      </c>
      <c r="X6109" s="112">
        <f t="shared" si="1144"/>
        <v>0</v>
      </c>
      <c r="Y6109" s="111"/>
      <c r="Z6109" s="110">
        <f t="shared" si="1140"/>
        <v>45</v>
      </c>
      <c r="AA6109" s="109">
        <f t="shared" si="1145"/>
        <v>49.550000000000004</v>
      </c>
      <c r="AB6109" s="109">
        <f t="shared" si="1146"/>
        <v>49550.000000000007</v>
      </c>
      <c r="AC6109" s="108">
        <f t="shared" si="1147"/>
        <v>941.45</v>
      </c>
      <c r="AD6109" s="107">
        <f t="shared" si="1148"/>
        <v>2.2222222222222223E-2</v>
      </c>
      <c r="AE6109" s="106">
        <f t="shared" si="1149"/>
        <v>20.921111111111113</v>
      </c>
      <c r="AF6109" s="105">
        <f t="shared" si="1150"/>
        <v>20.921111111111113</v>
      </c>
      <c r="AG6109" s="105">
        <f t="shared" si="1151"/>
        <v>970.07888888888886</v>
      </c>
    </row>
    <row r="6110" spans="1:33" s="88" customFormat="1" x14ac:dyDescent="0.35">
      <c r="A6110" s="21">
        <v>10141103</v>
      </c>
      <c r="B6110" s="115" t="s">
        <v>14786</v>
      </c>
      <c r="C6110" s="135" t="s">
        <v>710</v>
      </c>
      <c r="D6110" s="21">
        <v>329</v>
      </c>
      <c r="E6110" s="114" t="str">
        <f t="shared" si="1141"/>
        <v>TRANSFORMADOR MARCA:  329</v>
      </c>
      <c r="F6110" s="21"/>
      <c r="G6110" s="21"/>
      <c r="H6110" s="21" t="s">
        <v>14848</v>
      </c>
      <c r="I6110" s="21" t="s">
        <v>14947</v>
      </c>
      <c r="J6110" s="21"/>
      <c r="K6110" s="21" t="s">
        <v>14946</v>
      </c>
      <c r="L6110" s="21" t="s">
        <v>14945</v>
      </c>
      <c r="M6110" s="21">
        <v>200</v>
      </c>
      <c r="N6110" s="21">
        <v>33</v>
      </c>
      <c r="O6110" s="21" t="s">
        <v>362</v>
      </c>
      <c r="P6110" s="21">
        <v>3</v>
      </c>
      <c r="Q6110" s="124">
        <v>2017</v>
      </c>
      <c r="R6110" s="21"/>
      <c r="S6110" s="21"/>
      <c r="T6110" s="116">
        <v>991</v>
      </c>
      <c r="U6110" s="111">
        <v>45</v>
      </c>
      <c r="V6110" s="113">
        <f t="shared" si="1142"/>
        <v>991</v>
      </c>
      <c r="W6110" s="113">
        <f t="shared" si="1143"/>
        <v>0</v>
      </c>
      <c r="X6110" s="112">
        <f t="shared" si="1144"/>
        <v>0</v>
      </c>
      <c r="Y6110" s="111"/>
      <c r="Z6110" s="110">
        <f t="shared" si="1140"/>
        <v>45</v>
      </c>
      <c r="AA6110" s="109">
        <f t="shared" si="1145"/>
        <v>49.550000000000004</v>
      </c>
      <c r="AB6110" s="109">
        <f t="shared" si="1146"/>
        <v>49550.000000000007</v>
      </c>
      <c r="AC6110" s="108">
        <f t="shared" si="1147"/>
        <v>941.45</v>
      </c>
      <c r="AD6110" s="107">
        <f t="shared" si="1148"/>
        <v>2.2222222222222223E-2</v>
      </c>
      <c r="AE6110" s="106">
        <f t="shared" si="1149"/>
        <v>20.921111111111113</v>
      </c>
      <c r="AF6110" s="105">
        <f t="shared" si="1150"/>
        <v>20.921111111111113</v>
      </c>
      <c r="AG6110" s="105">
        <f t="shared" si="1151"/>
        <v>970.07888888888886</v>
      </c>
    </row>
    <row r="6111" spans="1:33" s="88" customFormat="1" x14ac:dyDescent="0.35">
      <c r="A6111" s="21">
        <v>10141103</v>
      </c>
      <c r="B6111" s="115" t="s">
        <v>14786</v>
      </c>
      <c r="C6111" s="135" t="s">
        <v>710</v>
      </c>
      <c r="D6111" s="21">
        <v>330</v>
      </c>
      <c r="E6111" s="114" t="str">
        <f t="shared" si="1141"/>
        <v>TRANSFORMADOR MARCA:  330</v>
      </c>
      <c r="F6111" s="21"/>
      <c r="G6111" s="21"/>
      <c r="H6111" s="21" t="s">
        <v>14848</v>
      </c>
      <c r="I6111" s="21" t="s">
        <v>14943</v>
      </c>
      <c r="J6111" s="21"/>
      <c r="K6111" s="21" t="s">
        <v>14929</v>
      </c>
      <c r="L6111" s="21" t="s">
        <v>14928</v>
      </c>
      <c r="M6111" s="21">
        <v>200</v>
      </c>
      <c r="N6111" s="21">
        <v>33</v>
      </c>
      <c r="O6111" s="21" t="s">
        <v>362</v>
      </c>
      <c r="P6111" s="21">
        <v>3</v>
      </c>
      <c r="Q6111" s="124">
        <v>2017</v>
      </c>
      <c r="R6111" s="21"/>
      <c r="S6111" s="21"/>
      <c r="T6111" s="116">
        <v>991</v>
      </c>
      <c r="U6111" s="111">
        <v>45</v>
      </c>
      <c r="V6111" s="113">
        <f t="shared" si="1142"/>
        <v>991</v>
      </c>
      <c r="W6111" s="113">
        <f t="shared" si="1143"/>
        <v>0</v>
      </c>
      <c r="X6111" s="112">
        <f t="shared" si="1144"/>
        <v>0</v>
      </c>
      <c r="Y6111" s="111"/>
      <c r="Z6111" s="110">
        <f t="shared" si="1140"/>
        <v>45</v>
      </c>
      <c r="AA6111" s="109">
        <f t="shared" si="1145"/>
        <v>49.550000000000004</v>
      </c>
      <c r="AB6111" s="109">
        <f t="shared" si="1146"/>
        <v>49550.000000000007</v>
      </c>
      <c r="AC6111" s="108">
        <f t="shared" si="1147"/>
        <v>941.45</v>
      </c>
      <c r="AD6111" s="107">
        <f t="shared" si="1148"/>
        <v>2.2222222222222223E-2</v>
      </c>
      <c r="AE6111" s="106">
        <f t="shared" si="1149"/>
        <v>20.921111111111113</v>
      </c>
      <c r="AF6111" s="105">
        <f t="shared" si="1150"/>
        <v>20.921111111111113</v>
      </c>
      <c r="AG6111" s="105">
        <f t="shared" si="1151"/>
        <v>970.07888888888886</v>
      </c>
    </row>
    <row r="6112" spans="1:33" s="88" customFormat="1" x14ac:dyDescent="0.35">
      <c r="A6112" s="21">
        <v>10141103</v>
      </c>
      <c r="B6112" s="115" t="s">
        <v>14786</v>
      </c>
      <c r="C6112" s="135" t="s">
        <v>710</v>
      </c>
      <c r="D6112" s="21">
        <v>331</v>
      </c>
      <c r="E6112" s="114" t="str">
        <f t="shared" si="1141"/>
        <v>TRANSFORMADOR MARCA:  331</v>
      </c>
      <c r="F6112" s="21"/>
      <c r="G6112" s="21"/>
      <c r="H6112" s="21" t="s">
        <v>14848</v>
      </c>
      <c r="I6112" s="21" t="s">
        <v>14944</v>
      </c>
      <c r="J6112" s="21"/>
      <c r="K6112" s="21" t="s">
        <v>14926</v>
      </c>
      <c r="L6112" s="21" t="s">
        <v>14925</v>
      </c>
      <c r="M6112" s="21">
        <v>200</v>
      </c>
      <c r="N6112" s="21">
        <v>33</v>
      </c>
      <c r="O6112" s="21" t="s">
        <v>362</v>
      </c>
      <c r="P6112" s="21">
        <v>3</v>
      </c>
      <c r="Q6112" s="124">
        <v>2017</v>
      </c>
      <c r="R6112" s="21"/>
      <c r="S6112" s="21"/>
      <c r="T6112" s="116">
        <v>991</v>
      </c>
      <c r="U6112" s="111">
        <v>45</v>
      </c>
      <c r="V6112" s="113">
        <f t="shared" si="1142"/>
        <v>991</v>
      </c>
      <c r="W6112" s="113">
        <f t="shared" si="1143"/>
        <v>0</v>
      </c>
      <c r="X6112" s="112">
        <f t="shared" si="1144"/>
        <v>0</v>
      </c>
      <c r="Y6112" s="111"/>
      <c r="Z6112" s="110">
        <f t="shared" si="1140"/>
        <v>45</v>
      </c>
      <c r="AA6112" s="109">
        <f t="shared" si="1145"/>
        <v>49.550000000000004</v>
      </c>
      <c r="AB6112" s="109">
        <f t="shared" si="1146"/>
        <v>49550.000000000007</v>
      </c>
      <c r="AC6112" s="108">
        <f t="shared" si="1147"/>
        <v>941.45</v>
      </c>
      <c r="AD6112" s="107">
        <f t="shared" si="1148"/>
        <v>2.2222222222222223E-2</v>
      </c>
      <c r="AE6112" s="106">
        <f t="shared" si="1149"/>
        <v>20.921111111111113</v>
      </c>
      <c r="AF6112" s="105">
        <f t="shared" si="1150"/>
        <v>20.921111111111113</v>
      </c>
      <c r="AG6112" s="105">
        <f t="shared" si="1151"/>
        <v>970.07888888888886</v>
      </c>
    </row>
    <row r="6113" spans="1:33" s="88" customFormat="1" x14ac:dyDescent="0.35">
      <c r="A6113" s="21">
        <v>10141103</v>
      </c>
      <c r="B6113" s="115" t="s">
        <v>14786</v>
      </c>
      <c r="C6113" s="135" t="s">
        <v>710</v>
      </c>
      <c r="D6113" s="21">
        <v>332</v>
      </c>
      <c r="E6113" s="114" t="str">
        <f t="shared" si="1141"/>
        <v>TRANSFORMADOR MARCA:  332</v>
      </c>
      <c r="F6113" s="21"/>
      <c r="G6113" s="21"/>
      <c r="H6113" s="21" t="s">
        <v>14848</v>
      </c>
      <c r="I6113" s="21" t="s">
        <v>14943</v>
      </c>
      <c r="J6113" s="21"/>
      <c r="K6113" s="21" t="s">
        <v>14923</v>
      </c>
      <c r="L6113" s="21" t="s">
        <v>14922</v>
      </c>
      <c r="M6113" s="21">
        <v>200</v>
      </c>
      <c r="N6113" s="21">
        <v>33</v>
      </c>
      <c r="O6113" s="21" t="s">
        <v>362</v>
      </c>
      <c r="P6113" s="21">
        <v>3</v>
      </c>
      <c r="Q6113" s="124">
        <v>2017</v>
      </c>
      <c r="R6113" s="21"/>
      <c r="S6113" s="21"/>
      <c r="T6113" s="116">
        <v>991</v>
      </c>
      <c r="U6113" s="111">
        <v>45</v>
      </c>
      <c r="V6113" s="113">
        <f t="shared" si="1142"/>
        <v>991</v>
      </c>
      <c r="W6113" s="113">
        <f t="shared" si="1143"/>
        <v>0</v>
      </c>
      <c r="X6113" s="112">
        <f t="shared" si="1144"/>
        <v>0</v>
      </c>
      <c r="Y6113" s="111"/>
      <c r="Z6113" s="110">
        <f t="shared" si="1140"/>
        <v>45</v>
      </c>
      <c r="AA6113" s="109">
        <f t="shared" si="1145"/>
        <v>49.550000000000004</v>
      </c>
      <c r="AB6113" s="109">
        <f t="shared" si="1146"/>
        <v>49550.000000000007</v>
      </c>
      <c r="AC6113" s="108">
        <f t="shared" si="1147"/>
        <v>941.45</v>
      </c>
      <c r="AD6113" s="107">
        <f t="shared" si="1148"/>
        <v>2.2222222222222223E-2</v>
      </c>
      <c r="AE6113" s="106">
        <f t="shared" si="1149"/>
        <v>20.921111111111113</v>
      </c>
      <c r="AF6113" s="105">
        <f t="shared" si="1150"/>
        <v>20.921111111111113</v>
      </c>
      <c r="AG6113" s="105">
        <f t="shared" si="1151"/>
        <v>970.07888888888886</v>
      </c>
    </row>
    <row r="6114" spans="1:33" s="88" customFormat="1" x14ac:dyDescent="0.35">
      <c r="A6114" s="21">
        <v>10141103</v>
      </c>
      <c r="B6114" s="115" t="s">
        <v>14786</v>
      </c>
      <c r="C6114" s="135" t="s">
        <v>710</v>
      </c>
      <c r="D6114" s="21">
        <v>333</v>
      </c>
      <c r="E6114" s="114" t="str">
        <f t="shared" si="1141"/>
        <v>TRANSFORMADOR MARCA:  333</v>
      </c>
      <c r="F6114" s="57"/>
      <c r="G6114" s="21"/>
      <c r="H6114" s="21" t="s">
        <v>14848</v>
      </c>
      <c r="I6114" s="21" t="s">
        <v>14942</v>
      </c>
      <c r="J6114" s="57"/>
      <c r="K6114" s="21" t="s">
        <v>14920</v>
      </c>
      <c r="L6114" s="21" t="s">
        <v>14919</v>
      </c>
      <c r="M6114" s="21">
        <v>200</v>
      </c>
      <c r="N6114" s="21">
        <v>33</v>
      </c>
      <c r="O6114" s="21" t="s">
        <v>362</v>
      </c>
      <c r="P6114" s="21">
        <v>3</v>
      </c>
      <c r="Q6114" s="124">
        <v>2017</v>
      </c>
      <c r="R6114" s="21"/>
      <c r="S6114" s="21"/>
      <c r="T6114" s="116">
        <v>991</v>
      </c>
      <c r="U6114" s="111">
        <v>45</v>
      </c>
      <c r="V6114" s="113">
        <f t="shared" si="1142"/>
        <v>991</v>
      </c>
      <c r="W6114" s="113">
        <f t="shared" si="1143"/>
        <v>0</v>
      </c>
      <c r="X6114" s="112">
        <f t="shared" si="1144"/>
        <v>0</v>
      </c>
      <c r="Y6114" s="111"/>
      <c r="Z6114" s="110">
        <f t="shared" si="1140"/>
        <v>45</v>
      </c>
      <c r="AA6114" s="109">
        <f t="shared" si="1145"/>
        <v>49.550000000000004</v>
      </c>
      <c r="AB6114" s="109">
        <f t="shared" si="1146"/>
        <v>49550.000000000007</v>
      </c>
      <c r="AC6114" s="108">
        <f t="shared" si="1147"/>
        <v>941.45</v>
      </c>
      <c r="AD6114" s="107">
        <f t="shared" si="1148"/>
        <v>2.2222222222222223E-2</v>
      </c>
      <c r="AE6114" s="106">
        <f t="shared" si="1149"/>
        <v>20.921111111111113</v>
      </c>
      <c r="AF6114" s="105">
        <f t="shared" si="1150"/>
        <v>20.921111111111113</v>
      </c>
      <c r="AG6114" s="105">
        <f t="shared" si="1151"/>
        <v>970.07888888888886</v>
      </c>
    </row>
    <row r="6115" spans="1:33" s="88" customFormat="1" x14ac:dyDescent="0.35">
      <c r="A6115" s="21">
        <v>10141103</v>
      </c>
      <c r="B6115" s="115" t="s">
        <v>14786</v>
      </c>
      <c r="C6115" s="135" t="s">
        <v>710</v>
      </c>
      <c r="D6115" s="21">
        <v>334</v>
      </c>
      <c r="E6115" s="114" t="str">
        <f t="shared" si="1141"/>
        <v>TRANSFORMADOR MARCA:  334</v>
      </c>
      <c r="F6115" s="57"/>
      <c r="G6115" s="21"/>
      <c r="H6115" s="21" t="s">
        <v>14848</v>
      </c>
      <c r="I6115" s="21" t="s">
        <v>14939</v>
      </c>
      <c r="J6115" s="57"/>
      <c r="K6115" s="21" t="s">
        <v>14917</v>
      </c>
      <c r="L6115" s="21" t="s">
        <v>14916</v>
      </c>
      <c r="M6115" s="21">
        <v>200</v>
      </c>
      <c r="N6115" s="21">
        <v>33</v>
      </c>
      <c r="O6115" s="21" t="s">
        <v>362</v>
      </c>
      <c r="P6115" s="21">
        <v>3</v>
      </c>
      <c r="Q6115" s="124">
        <v>2017</v>
      </c>
      <c r="R6115" s="21"/>
      <c r="S6115" s="21"/>
      <c r="T6115" s="116">
        <v>991</v>
      </c>
      <c r="U6115" s="111">
        <v>45</v>
      </c>
      <c r="V6115" s="113">
        <f t="shared" si="1142"/>
        <v>991</v>
      </c>
      <c r="W6115" s="113">
        <f t="shared" si="1143"/>
        <v>0</v>
      </c>
      <c r="X6115" s="112">
        <f t="shared" si="1144"/>
        <v>0</v>
      </c>
      <c r="Y6115" s="111"/>
      <c r="Z6115" s="110">
        <f t="shared" si="1140"/>
        <v>45</v>
      </c>
      <c r="AA6115" s="109">
        <f t="shared" si="1145"/>
        <v>49.550000000000004</v>
      </c>
      <c r="AB6115" s="109">
        <f t="shared" si="1146"/>
        <v>49550.000000000007</v>
      </c>
      <c r="AC6115" s="108">
        <f t="shared" si="1147"/>
        <v>941.45</v>
      </c>
      <c r="AD6115" s="107">
        <f t="shared" si="1148"/>
        <v>2.2222222222222223E-2</v>
      </c>
      <c r="AE6115" s="106">
        <f t="shared" si="1149"/>
        <v>20.921111111111113</v>
      </c>
      <c r="AF6115" s="105">
        <f t="shared" si="1150"/>
        <v>20.921111111111113</v>
      </c>
      <c r="AG6115" s="105">
        <f t="shared" si="1151"/>
        <v>970.07888888888886</v>
      </c>
    </row>
    <row r="6116" spans="1:33" s="88" customFormat="1" x14ac:dyDescent="0.35">
      <c r="A6116" s="21">
        <v>10141103</v>
      </c>
      <c r="B6116" s="115" t="s">
        <v>14786</v>
      </c>
      <c r="C6116" s="135" t="s">
        <v>710</v>
      </c>
      <c r="D6116" s="21">
        <v>335</v>
      </c>
      <c r="E6116" s="114" t="str">
        <f t="shared" si="1141"/>
        <v>TRANSFORMADOR MARCA:  335</v>
      </c>
      <c r="F6116" s="57"/>
      <c r="G6116" s="21"/>
      <c r="H6116" s="21" t="s">
        <v>14941</v>
      </c>
      <c r="I6116" s="21" t="s">
        <v>14940</v>
      </c>
      <c r="J6116" s="57"/>
      <c r="K6116" s="21" t="s">
        <v>14915</v>
      </c>
      <c r="L6116" s="21" t="s">
        <v>14914</v>
      </c>
      <c r="M6116" s="21">
        <v>200</v>
      </c>
      <c r="N6116" s="21">
        <v>33</v>
      </c>
      <c r="O6116" s="21" t="s">
        <v>362</v>
      </c>
      <c r="P6116" s="21">
        <v>3</v>
      </c>
      <c r="Q6116" s="124">
        <v>2017</v>
      </c>
      <c r="R6116" s="21"/>
      <c r="S6116" s="21"/>
      <c r="T6116" s="116">
        <v>991</v>
      </c>
      <c r="U6116" s="111">
        <v>45</v>
      </c>
      <c r="V6116" s="113">
        <f t="shared" si="1142"/>
        <v>991</v>
      </c>
      <c r="W6116" s="113">
        <f t="shared" si="1143"/>
        <v>0</v>
      </c>
      <c r="X6116" s="112">
        <f t="shared" si="1144"/>
        <v>0</v>
      </c>
      <c r="Y6116" s="111"/>
      <c r="Z6116" s="110">
        <f t="shared" ref="Z6116:Z6179" si="1152">(U6116-(2017-Q6116))</f>
        <v>45</v>
      </c>
      <c r="AA6116" s="109">
        <f t="shared" si="1145"/>
        <v>49.550000000000004</v>
      </c>
      <c r="AB6116" s="109">
        <f t="shared" si="1146"/>
        <v>49550.000000000007</v>
      </c>
      <c r="AC6116" s="108">
        <f t="shared" si="1147"/>
        <v>941.45</v>
      </c>
      <c r="AD6116" s="107">
        <f t="shared" si="1148"/>
        <v>2.2222222222222223E-2</v>
      </c>
      <c r="AE6116" s="106">
        <f t="shared" si="1149"/>
        <v>20.921111111111113</v>
      </c>
      <c r="AF6116" s="105">
        <f t="shared" si="1150"/>
        <v>20.921111111111113</v>
      </c>
      <c r="AG6116" s="105">
        <f t="shared" si="1151"/>
        <v>970.07888888888886</v>
      </c>
    </row>
    <row r="6117" spans="1:33" s="88" customFormat="1" x14ac:dyDescent="0.35">
      <c r="A6117" s="21">
        <v>10141103</v>
      </c>
      <c r="B6117" s="115" t="s">
        <v>14786</v>
      </c>
      <c r="C6117" s="135" t="s">
        <v>710</v>
      </c>
      <c r="D6117" s="21">
        <v>336</v>
      </c>
      <c r="E6117" s="114" t="str">
        <f t="shared" si="1141"/>
        <v>TRANSFORMADOR MARCA:  336</v>
      </c>
      <c r="F6117" s="57"/>
      <c r="G6117" s="21"/>
      <c r="H6117" s="21" t="s">
        <v>14848</v>
      </c>
      <c r="I6117" s="21" t="s">
        <v>14939</v>
      </c>
      <c r="J6117" s="57"/>
      <c r="K6117" s="21" t="s">
        <v>14912</v>
      </c>
      <c r="L6117" s="21" t="s">
        <v>14911</v>
      </c>
      <c r="M6117" s="21">
        <v>200</v>
      </c>
      <c r="N6117" s="21">
        <v>33</v>
      </c>
      <c r="O6117" s="21" t="s">
        <v>362</v>
      </c>
      <c r="P6117" s="21">
        <v>3</v>
      </c>
      <c r="Q6117" s="124">
        <v>2017</v>
      </c>
      <c r="R6117" s="21"/>
      <c r="S6117" s="21"/>
      <c r="T6117" s="116">
        <v>991</v>
      </c>
      <c r="U6117" s="111">
        <v>45</v>
      </c>
      <c r="V6117" s="113">
        <f t="shared" si="1142"/>
        <v>991</v>
      </c>
      <c r="W6117" s="113">
        <f t="shared" si="1143"/>
        <v>0</v>
      </c>
      <c r="X6117" s="112">
        <f t="shared" si="1144"/>
        <v>0</v>
      </c>
      <c r="Y6117" s="111"/>
      <c r="Z6117" s="110">
        <f t="shared" si="1152"/>
        <v>45</v>
      </c>
      <c r="AA6117" s="109">
        <f t="shared" si="1145"/>
        <v>49.550000000000004</v>
      </c>
      <c r="AB6117" s="109">
        <f t="shared" si="1146"/>
        <v>49550.000000000007</v>
      </c>
      <c r="AC6117" s="108">
        <f t="shared" si="1147"/>
        <v>941.45</v>
      </c>
      <c r="AD6117" s="107">
        <f t="shared" si="1148"/>
        <v>2.2222222222222223E-2</v>
      </c>
      <c r="AE6117" s="106">
        <f t="shared" si="1149"/>
        <v>20.921111111111113</v>
      </c>
      <c r="AF6117" s="105">
        <f t="shared" si="1150"/>
        <v>20.921111111111113</v>
      </c>
      <c r="AG6117" s="105">
        <f t="shared" si="1151"/>
        <v>970.07888888888886</v>
      </c>
    </row>
    <row r="6118" spans="1:33" s="88" customFormat="1" x14ac:dyDescent="0.35">
      <c r="A6118" s="21">
        <v>10141103</v>
      </c>
      <c r="B6118" s="115" t="s">
        <v>14786</v>
      </c>
      <c r="C6118" s="135" t="s">
        <v>710</v>
      </c>
      <c r="D6118" s="21">
        <v>337</v>
      </c>
      <c r="E6118" s="114" t="str">
        <f t="shared" si="1141"/>
        <v>TRANSFORMADOR MARCA:  337</v>
      </c>
      <c r="F6118" s="57"/>
      <c r="G6118" s="21"/>
      <c r="H6118" s="21" t="s">
        <v>14848</v>
      </c>
      <c r="I6118" s="21" t="s">
        <v>14938</v>
      </c>
      <c r="J6118" s="57"/>
      <c r="K6118" s="21" t="s">
        <v>14909</v>
      </c>
      <c r="L6118" s="21" t="s">
        <v>14908</v>
      </c>
      <c r="M6118" s="21">
        <v>200</v>
      </c>
      <c r="N6118" s="21">
        <v>33</v>
      </c>
      <c r="O6118" s="21" t="s">
        <v>362</v>
      </c>
      <c r="P6118" s="21">
        <v>3</v>
      </c>
      <c r="Q6118" s="124">
        <v>2017</v>
      </c>
      <c r="R6118" s="21"/>
      <c r="S6118" s="21"/>
      <c r="T6118" s="116">
        <v>991</v>
      </c>
      <c r="U6118" s="111">
        <v>45</v>
      </c>
      <c r="V6118" s="113">
        <f t="shared" si="1142"/>
        <v>991</v>
      </c>
      <c r="W6118" s="113">
        <f t="shared" si="1143"/>
        <v>0</v>
      </c>
      <c r="X6118" s="112">
        <f t="shared" si="1144"/>
        <v>0</v>
      </c>
      <c r="Y6118" s="111"/>
      <c r="Z6118" s="110">
        <f t="shared" si="1152"/>
        <v>45</v>
      </c>
      <c r="AA6118" s="109">
        <f t="shared" si="1145"/>
        <v>49.550000000000004</v>
      </c>
      <c r="AB6118" s="109">
        <f t="shared" si="1146"/>
        <v>49550.000000000007</v>
      </c>
      <c r="AC6118" s="108">
        <f t="shared" si="1147"/>
        <v>941.45</v>
      </c>
      <c r="AD6118" s="107">
        <f t="shared" si="1148"/>
        <v>2.2222222222222223E-2</v>
      </c>
      <c r="AE6118" s="106">
        <f t="shared" si="1149"/>
        <v>20.921111111111113</v>
      </c>
      <c r="AF6118" s="105">
        <f t="shared" si="1150"/>
        <v>20.921111111111113</v>
      </c>
      <c r="AG6118" s="105">
        <f t="shared" si="1151"/>
        <v>970.07888888888886</v>
      </c>
    </row>
    <row r="6119" spans="1:33" s="88" customFormat="1" x14ac:dyDescent="0.35">
      <c r="A6119" s="21">
        <v>10141103</v>
      </c>
      <c r="B6119" s="115" t="s">
        <v>14786</v>
      </c>
      <c r="C6119" s="135" t="s">
        <v>710</v>
      </c>
      <c r="D6119" s="21">
        <v>338</v>
      </c>
      <c r="E6119" s="114" t="str">
        <f t="shared" si="1141"/>
        <v>TRANSFORMADOR MARCA:  338</v>
      </c>
      <c r="F6119" s="57"/>
      <c r="G6119" s="21"/>
      <c r="H6119" s="21" t="s">
        <v>14848</v>
      </c>
      <c r="I6119" s="21" t="s">
        <v>14937</v>
      </c>
      <c r="J6119" s="57"/>
      <c r="K6119" s="21" t="s">
        <v>14906</v>
      </c>
      <c r="L6119" s="21" t="s">
        <v>14936</v>
      </c>
      <c r="M6119" s="21">
        <v>200</v>
      </c>
      <c r="N6119" s="21">
        <v>33</v>
      </c>
      <c r="O6119" s="21" t="s">
        <v>362</v>
      </c>
      <c r="P6119" s="21">
        <v>3</v>
      </c>
      <c r="Q6119" s="124">
        <v>2017</v>
      </c>
      <c r="R6119" s="21"/>
      <c r="S6119" s="21"/>
      <c r="T6119" s="116">
        <v>991</v>
      </c>
      <c r="U6119" s="111">
        <v>45</v>
      </c>
      <c r="V6119" s="113">
        <f t="shared" si="1142"/>
        <v>991</v>
      </c>
      <c r="W6119" s="113">
        <f t="shared" si="1143"/>
        <v>0</v>
      </c>
      <c r="X6119" s="112">
        <f t="shared" si="1144"/>
        <v>0</v>
      </c>
      <c r="Y6119" s="111"/>
      <c r="Z6119" s="110">
        <f t="shared" si="1152"/>
        <v>45</v>
      </c>
      <c r="AA6119" s="109">
        <f t="shared" si="1145"/>
        <v>49.550000000000004</v>
      </c>
      <c r="AB6119" s="109">
        <f t="shared" si="1146"/>
        <v>49550.000000000007</v>
      </c>
      <c r="AC6119" s="108">
        <f t="shared" si="1147"/>
        <v>941.45</v>
      </c>
      <c r="AD6119" s="107">
        <f t="shared" si="1148"/>
        <v>2.2222222222222223E-2</v>
      </c>
      <c r="AE6119" s="106">
        <f t="shared" si="1149"/>
        <v>20.921111111111113</v>
      </c>
      <c r="AF6119" s="105">
        <f t="shared" si="1150"/>
        <v>20.921111111111113</v>
      </c>
      <c r="AG6119" s="105">
        <f t="shared" si="1151"/>
        <v>970.07888888888886</v>
      </c>
    </row>
    <row r="6120" spans="1:33" s="88" customFormat="1" x14ac:dyDescent="0.35">
      <c r="A6120" s="21">
        <v>10141103</v>
      </c>
      <c r="B6120" s="115" t="s">
        <v>14786</v>
      </c>
      <c r="C6120" s="135" t="s">
        <v>710</v>
      </c>
      <c r="D6120" s="21">
        <v>339</v>
      </c>
      <c r="E6120" s="114" t="str">
        <f t="shared" si="1141"/>
        <v>TRANSFORMADOR MARCA:  339</v>
      </c>
      <c r="F6120" s="57"/>
      <c r="G6120" s="21"/>
      <c r="H6120" s="21" t="s">
        <v>14848</v>
      </c>
      <c r="I6120" s="21" t="s">
        <v>14907</v>
      </c>
      <c r="J6120" s="57"/>
      <c r="K6120" s="21" t="s">
        <v>14935</v>
      </c>
      <c r="L6120" s="21" t="s">
        <v>14934</v>
      </c>
      <c r="M6120" s="21">
        <v>200</v>
      </c>
      <c r="N6120" s="21">
        <v>33</v>
      </c>
      <c r="O6120" s="21" t="s">
        <v>362</v>
      </c>
      <c r="P6120" s="21">
        <v>3</v>
      </c>
      <c r="Q6120" s="124">
        <v>2017</v>
      </c>
      <c r="R6120" s="21"/>
      <c r="S6120" s="21"/>
      <c r="T6120" s="116">
        <v>991</v>
      </c>
      <c r="U6120" s="111">
        <v>45</v>
      </c>
      <c r="V6120" s="113">
        <f t="shared" si="1142"/>
        <v>991</v>
      </c>
      <c r="W6120" s="113">
        <f t="shared" si="1143"/>
        <v>0</v>
      </c>
      <c r="X6120" s="112">
        <f t="shared" si="1144"/>
        <v>0</v>
      </c>
      <c r="Y6120" s="111"/>
      <c r="Z6120" s="110">
        <f t="shared" si="1152"/>
        <v>45</v>
      </c>
      <c r="AA6120" s="109">
        <f t="shared" si="1145"/>
        <v>49.550000000000004</v>
      </c>
      <c r="AB6120" s="109">
        <f t="shared" si="1146"/>
        <v>49550.000000000007</v>
      </c>
      <c r="AC6120" s="108">
        <f t="shared" si="1147"/>
        <v>941.45</v>
      </c>
      <c r="AD6120" s="107">
        <f t="shared" si="1148"/>
        <v>2.2222222222222223E-2</v>
      </c>
      <c r="AE6120" s="106">
        <f t="shared" si="1149"/>
        <v>20.921111111111113</v>
      </c>
      <c r="AF6120" s="105">
        <f t="shared" si="1150"/>
        <v>20.921111111111113</v>
      </c>
      <c r="AG6120" s="105">
        <f t="shared" si="1151"/>
        <v>970.07888888888886</v>
      </c>
    </row>
    <row r="6121" spans="1:33" s="88" customFormat="1" x14ac:dyDescent="0.35">
      <c r="A6121" s="21">
        <v>10141103</v>
      </c>
      <c r="B6121" s="115" t="s">
        <v>14786</v>
      </c>
      <c r="C6121" s="135" t="s">
        <v>710</v>
      </c>
      <c r="D6121" s="21">
        <v>340</v>
      </c>
      <c r="E6121" s="114" t="str">
        <f t="shared" si="1141"/>
        <v>TRANSFORMADOR MARCA:  340</v>
      </c>
      <c r="F6121" s="57"/>
      <c r="G6121" s="21"/>
      <c r="H6121" s="21" t="s">
        <v>14848</v>
      </c>
      <c r="I6121" s="21" t="s">
        <v>14933</v>
      </c>
      <c r="J6121" s="57"/>
      <c r="K6121" s="21" t="s">
        <v>14932</v>
      </c>
      <c r="L6121" s="21" t="s">
        <v>14931</v>
      </c>
      <c r="M6121" s="21">
        <v>200</v>
      </c>
      <c r="N6121" s="21">
        <v>33</v>
      </c>
      <c r="O6121" s="21" t="s">
        <v>362</v>
      </c>
      <c r="P6121" s="21">
        <v>3</v>
      </c>
      <c r="Q6121" s="124">
        <v>2017</v>
      </c>
      <c r="R6121" s="21"/>
      <c r="S6121" s="21"/>
      <c r="T6121" s="116">
        <v>991</v>
      </c>
      <c r="U6121" s="111">
        <v>45</v>
      </c>
      <c r="V6121" s="113">
        <f t="shared" si="1142"/>
        <v>991</v>
      </c>
      <c r="W6121" s="113">
        <f t="shared" si="1143"/>
        <v>0</v>
      </c>
      <c r="X6121" s="112">
        <f t="shared" si="1144"/>
        <v>0</v>
      </c>
      <c r="Y6121" s="111"/>
      <c r="Z6121" s="110">
        <f t="shared" si="1152"/>
        <v>45</v>
      </c>
      <c r="AA6121" s="109">
        <f t="shared" si="1145"/>
        <v>49.550000000000004</v>
      </c>
      <c r="AB6121" s="109">
        <f t="shared" si="1146"/>
        <v>49550.000000000007</v>
      </c>
      <c r="AC6121" s="108">
        <f t="shared" si="1147"/>
        <v>941.45</v>
      </c>
      <c r="AD6121" s="107">
        <f t="shared" si="1148"/>
        <v>2.2222222222222223E-2</v>
      </c>
      <c r="AE6121" s="106">
        <f t="shared" si="1149"/>
        <v>20.921111111111113</v>
      </c>
      <c r="AF6121" s="105">
        <f t="shared" si="1150"/>
        <v>20.921111111111113</v>
      </c>
      <c r="AG6121" s="105">
        <f t="shared" si="1151"/>
        <v>970.07888888888886</v>
      </c>
    </row>
    <row r="6122" spans="1:33" s="88" customFormat="1" x14ac:dyDescent="0.35">
      <c r="A6122" s="21">
        <v>10141103</v>
      </c>
      <c r="B6122" s="115" t="s">
        <v>14786</v>
      </c>
      <c r="C6122" s="135" t="s">
        <v>710</v>
      </c>
      <c r="D6122" s="21">
        <v>341</v>
      </c>
      <c r="E6122" s="114" t="str">
        <f t="shared" si="1141"/>
        <v>TRANSFORMADOR MARCA:  341</v>
      </c>
      <c r="F6122" s="57"/>
      <c r="G6122" s="21"/>
      <c r="H6122" s="21" t="s">
        <v>14848</v>
      </c>
      <c r="I6122" s="21" t="s">
        <v>14930</v>
      </c>
      <c r="J6122" s="57"/>
      <c r="K6122" s="21" t="s">
        <v>14929</v>
      </c>
      <c r="L6122" s="21" t="s">
        <v>14928</v>
      </c>
      <c r="M6122" s="21">
        <v>200</v>
      </c>
      <c r="N6122" s="21">
        <v>33</v>
      </c>
      <c r="O6122" s="21" t="s">
        <v>362</v>
      </c>
      <c r="P6122" s="21">
        <v>3</v>
      </c>
      <c r="Q6122" s="124">
        <v>2017</v>
      </c>
      <c r="R6122" s="21"/>
      <c r="S6122" s="21"/>
      <c r="T6122" s="116">
        <v>991</v>
      </c>
      <c r="U6122" s="111">
        <v>45</v>
      </c>
      <c r="V6122" s="113">
        <f t="shared" si="1142"/>
        <v>991</v>
      </c>
      <c r="W6122" s="113">
        <f t="shared" si="1143"/>
        <v>0</v>
      </c>
      <c r="X6122" s="112">
        <f t="shared" si="1144"/>
        <v>0</v>
      </c>
      <c r="Y6122" s="111"/>
      <c r="Z6122" s="110">
        <f t="shared" si="1152"/>
        <v>45</v>
      </c>
      <c r="AA6122" s="109">
        <f t="shared" si="1145"/>
        <v>49.550000000000004</v>
      </c>
      <c r="AB6122" s="109">
        <f t="shared" si="1146"/>
        <v>49550.000000000007</v>
      </c>
      <c r="AC6122" s="108">
        <f t="shared" si="1147"/>
        <v>941.45</v>
      </c>
      <c r="AD6122" s="107">
        <f t="shared" si="1148"/>
        <v>2.2222222222222223E-2</v>
      </c>
      <c r="AE6122" s="106">
        <f t="shared" si="1149"/>
        <v>20.921111111111113</v>
      </c>
      <c r="AF6122" s="105">
        <f t="shared" si="1150"/>
        <v>20.921111111111113</v>
      </c>
      <c r="AG6122" s="105">
        <f t="shared" si="1151"/>
        <v>970.07888888888886</v>
      </c>
    </row>
    <row r="6123" spans="1:33" s="88" customFormat="1" x14ac:dyDescent="0.35">
      <c r="A6123" s="21">
        <v>10141103</v>
      </c>
      <c r="B6123" s="115" t="s">
        <v>14786</v>
      </c>
      <c r="C6123" s="135" t="s">
        <v>710</v>
      </c>
      <c r="D6123" s="21">
        <v>342</v>
      </c>
      <c r="E6123" s="114" t="str">
        <f t="shared" si="1141"/>
        <v>TRANSFORMADOR MARCA:  342</v>
      </c>
      <c r="F6123" s="57"/>
      <c r="G6123" s="21"/>
      <c r="H6123" s="21" t="s">
        <v>14848</v>
      </c>
      <c r="I6123" s="21" t="s">
        <v>14927</v>
      </c>
      <c r="J6123" s="57"/>
      <c r="K6123" s="21" t="s">
        <v>14926</v>
      </c>
      <c r="L6123" s="21" t="s">
        <v>14925</v>
      </c>
      <c r="M6123" s="21">
        <v>200</v>
      </c>
      <c r="N6123" s="21">
        <v>33</v>
      </c>
      <c r="O6123" s="21" t="s">
        <v>362</v>
      </c>
      <c r="P6123" s="21">
        <v>3</v>
      </c>
      <c r="Q6123" s="124">
        <v>2017</v>
      </c>
      <c r="R6123" s="21"/>
      <c r="S6123" s="21"/>
      <c r="T6123" s="116">
        <v>991</v>
      </c>
      <c r="U6123" s="111">
        <v>45</v>
      </c>
      <c r="V6123" s="113">
        <f t="shared" si="1142"/>
        <v>991</v>
      </c>
      <c r="W6123" s="113">
        <f t="shared" si="1143"/>
        <v>0</v>
      </c>
      <c r="X6123" s="112">
        <f t="shared" si="1144"/>
        <v>0</v>
      </c>
      <c r="Y6123" s="111"/>
      <c r="Z6123" s="110">
        <f t="shared" si="1152"/>
        <v>45</v>
      </c>
      <c r="AA6123" s="109">
        <f t="shared" si="1145"/>
        <v>49.550000000000004</v>
      </c>
      <c r="AB6123" s="109">
        <f t="shared" si="1146"/>
        <v>49550.000000000007</v>
      </c>
      <c r="AC6123" s="108">
        <f t="shared" si="1147"/>
        <v>941.45</v>
      </c>
      <c r="AD6123" s="107">
        <f t="shared" si="1148"/>
        <v>2.2222222222222223E-2</v>
      </c>
      <c r="AE6123" s="106">
        <f t="shared" si="1149"/>
        <v>20.921111111111113</v>
      </c>
      <c r="AF6123" s="105">
        <f t="shared" si="1150"/>
        <v>20.921111111111113</v>
      </c>
      <c r="AG6123" s="105">
        <f t="shared" si="1151"/>
        <v>970.07888888888886</v>
      </c>
    </row>
    <row r="6124" spans="1:33" s="88" customFormat="1" x14ac:dyDescent="0.35">
      <c r="A6124" s="21">
        <v>10141103</v>
      </c>
      <c r="B6124" s="115" t="s">
        <v>14786</v>
      </c>
      <c r="C6124" s="135" t="s">
        <v>710</v>
      </c>
      <c r="D6124" s="21">
        <v>343</v>
      </c>
      <c r="E6124" s="114" t="str">
        <f t="shared" si="1141"/>
        <v>TRANSFORMADOR MARCA:  343</v>
      </c>
      <c r="F6124" s="57"/>
      <c r="G6124" s="21"/>
      <c r="H6124" s="21" t="s">
        <v>14848</v>
      </c>
      <c r="I6124" s="21" t="s">
        <v>14924</v>
      </c>
      <c r="J6124" s="57"/>
      <c r="K6124" s="21" t="s">
        <v>14923</v>
      </c>
      <c r="L6124" s="21" t="s">
        <v>14922</v>
      </c>
      <c r="M6124" s="21">
        <v>200</v>
      </c>
      <c r="N6124" s="21">
        <v>33</v>
      </c>
      <c r="O6124" s="21" t="s">
        <v>362</v>
      </c>
      <c r="P6124" s="21">
        <v>3</v>
      </c>
      <c r="Q6124" s="124">
        <v>2017</v>
      </c>
      <c r="R6124" s="21"/>
      <c r="S6124" s="21"/>
      <c r="T6124" s="116">
        <v>991</v>
      </c>
      <c r="U6124" s="111">
        <v>45</v>
      </c>
      <c r="V6124" s="113">
        <f t="shared" si="1142"/>
        <v>991</v>
      </c>
      <c r="W6124" s="113">
        <f t="shared" si="1143"/>
        <v>0</v>
      </c>
      <c r="X6124" s="112">
        <f t="shared" si="1144"/>
        <v>0</v>
      </c>
      <c r="Y6124" s="111"/>
      <c r="Z6124" s="110">
        <f t="shared" si="1152"/>
        <v>45</v>
      </c>
      <c r="AA6124" s="109">
        <f t="shared" si="1145"/>
        <v>49.550000000000004</v>
      </c>
      <c r="AB6124" s="109">
        <f t="shared" si="1146"/>
        <v>49550.000000000007</v>
      </c>
      <c r="AC6124" s="108">
        <f t="shared" si="1147"/>
        <v>941.45</v>
      </c>
      <c r="AD6124" s="107">
        <f t="shared" si="1148"/>
        <v>2.2222222222222223E-2</v>
      </c>
      <c r="AE6124" s="106">
        <f t="shared" si="1149"/>
        <v>20.921111111111113</v>
      </c>
      <c r="AF6124" s="105">
        <f t="shared" si="1150"/>
        <v>20.921111111111113</v>
      </c>
      <c r="AG6124" s="105">
        <f t="shared" si="1151"/>
        <v>970.07888888888886</v>
      </c>
    </row>
    <row r="6125" spans="1:33" s="88" customFormat="1" x14ac:dyDescent="0.35">
      <c r="A6125" s="21">
        <v>10141103</v>
      </c>
      <c r="B6125" s="115" t="s">
        <v>14786</v>
      </c>
      <c r="C6125" s="135" t="s">
        <v>710</v>
      </c>
      <c r="D6125" s="21">
        <v>344</v>
      </c>
      <c r="E6125" s="114" t="str">
        <f t="shared" si="1141"/>
        <v>TRANSFORMADOR MARCA:  344</v>
      </c>
      <c r="F6125" s="57"/>
      <c r="G6125" s="21"/>
      <c r="H6125" s="21" t="s">
        <v>14848</v>
      </c>
      <c r="I6125" s="21" t="s">
        <v>14921</v>
      </c>
      <c r="J6125" s="57"/>
      <c r="K6125" s="21" t="s">
        <v>14920</v>
      </c>
      <c r="L6125" s="21" t="s">
        <v>14919</v>
      </c>
      <c r="M6125" s="21">
        <v>200</v>
      </c>
      <c r="N6125" s="21">
        <v>33</v>
      </c>
      <c r="O6125" s="21" t="s">
        <v>362</v>
      </c>
      <c r="P6125" s="21">
        <v>3</v>
      </c>
      <c r="Q6125" s="124">
        <v>2017</v>
      </c>
      <c r="R6125" s="21"/>
      <c r="S6125" s="21"/>
      <c r="T6125" s="116">
        <v>991</v>
      </c>
      <c r="U6125" s="111">
        <v>45</v>
      </c>
      <c r="V6125" s="113">
        <f t="shared" si="1142"/>
        <v>991</v>
      </c>
      <c r="W6125" s="113">
        <f t="shared" si="1143"/>
        <v>0</v>
      </c>
      <c r="X6125" s="112">
        <f t="shared" si="1144"/>
        <v>0</v>
      </c>
      <c r="Y6125" s="111"/>
      <c r="Z6125" s="110">
        <f t="shared" si="1152"/>
        <v>45</v>
      </c>
      <c r="AA6125" s="109">
        <f t="shared" si="1145"/>
        <v>49.550000000000004</v>
      </c>
      <c r="AB6125" s="109">
        <f t="shared" si="1146"/>
        <v>49550.000000000007</v>
      </c>
      <c r="AC6125" s="108">
        <f t="shared" si="1147"/>
        <v>941.45</v>
      </c>
      <c r="AD6125" s="107">
        <f t="shared" si="1148"/>
        <v>2.2222222222222223E-2</v>
      </c>
      <c r="AE6125" s="106">
        <f t="shared" si="1149"/>
        <v>20.921111111111113</v>
      </c>
      <c r="AF6125" s="105">
        <f t="shared" si="1150"/>
        <v>20.921111111111113</v>
      </c>
      <c r="AG6125" s="105">
        <f t="shared" si="1151"/>
        <v>970.07888888888886</v>
      </c>
    </row>
    <row r="6126" spans="1:33" s="88" customFormat="1" x14ac:dyDescent="0.35">
      <c r="A6126" s="21">
        <v>10141103</v>
      </c>
      <c r="B6126" s="115" t="s">
        <v>14786</v>
      </c>
      <c r="C6126" s="135" t="s">
        <v>710</v>
      </c>
      <c r="D6126" s="21">
        <v>345</v>
      </c>
      <c r="E6126" s="114" t="str">
        <f t="shared" si="1141"/>
        <v>TRANSFORMADOR MARCA:  345</v>
      </c>
      <c r="F6126" s="57"/>
      <c r="G6126" s="21"/>
      <c r="H6126" s="21" t="s">
        <v>14848</v>
      </c>
      <c r="I6126" s="21" t="s">
        <v>14918</v>
      </c>
      <c r="J6126" s="57"/>
      <c r="K6126" s="21" t="s">
        <v>14917</v>
      </c>
      <c r="L6126" s="21" t="s">
        <v>14916</v>
      </c>
      <c r="M6126" s="21">
        <v>100</v>
      </c>
      <c r="N6126" s="21">
        <v>33</v>
      </c>
      <c r="O6126" s="21" t="s">
        <v>362</v>
      </c>
      <c r="P6126" s="21">
        <v>3</v>
      </c>
      <c r="Q6126" s="124">
        <v>2017</v>
      </c>
      <c r="R6126" s="21"/>
      <c r="S6126" s="21"/>
      <c r="T6126" s="116">
        <v>763</v>
      </c>
      <c r="U6126" s="111">
        <v>45</v>
      </c>
      <c r="V6126" s="113">
        <f t="shared" si="1142"/>
        <v>763</v>
      </c>
      <c r="W6126" s="113">
        <f t="shared" si="1143"/>
        <v>0</v>
      </c>
      <c r="X6126" s="112">
        <f t="shared" si="1144"/>
        <v>0</v>
      </c>
      <c r="Y6126" s="111"/>
      <c r="Z6126" s="110">
        <f t="shared" si="1152"/>
        <v>45</v>
      </c>
      <c r="AA6126" s="109">
        <f t="shared" si="1145"/>
        <v>38.15</v>
      </c>
      <c r="AB6126" s="109">
        <f t="shared" si="1146"/>
        <v>38150</v>
      </c>
      <c r="AC6126" s="108">
        <f t="shared" si="1147"/>
        <v>724.85</v>
      </c>
      <c r="AD6126" s="107">
        <f t="shared" si="1148"/>
        <v>2.2222222222222223E-2</v>
      </c>
      <c r="AE6126" s="106">
        <f t="shared" si="1149"/>
        <v>16.10777777777778</v>
      </c>
      <c r="AF6126" s="105">
        <f t="shared" si="1150"/>
        <v>16.10777777777778</v>
      </c>
      <c r="AG6126" s="105">
        <f t="shared" si="1151"/>
        <v>746.89222222222224</v>
      </c>
    </row>
    <row r="6127" spans="1:33" s="88" customFormat="1" x14ac:dyDescent="0.35">
      <c r="A6127" s="21">
        <v>10141103</v>
      </c>
      <c r="B6127" s="115" t="s">
        <v>14786</v>
      </c>
      <c r="C6127" s="135" t="s">
        <v>710</v>
      </c>
      <c r="D6127" s="21">
        <v>346</v>
      </c>
      <c r="E6127" s="114" t="str">
        <f t="shared" si="1141"/>
        <v>TRANSFORMADOR MARCA:  346</v>
      </c>
      <c r="F6127" s="57"/>
      <c r="G6127" s="21"/>
      <c r="H6127" s="21" t="s">
        <v>14848</v>
      </c>
      <c r="I6127" s="21" t="s">
        <v>14847</v>
      </c>
      <c r="J6127" s="57"/>
      <c r="K6127" s="21" t="s">
        <v>14915</v>
      </c>
      <c r="L6127" s="21" t="s">
        <v>14914</v>
      </c>
      <c r="M6127" s="21">
        <v>200</v>
      </c>
      <c r="N6127" s="21">
        <v>33</v>
      </c>
      <c r="O6127" s="21" t="s">
        <v>362</v>
      </c>
      <c r="P6127" s="21">
        <v>3</v>
      </c>
      <c r="Q6127" s="124">
        <v>2017</v>
      </c>
      <c r="R6127" s="21"/>
      <c r="S6127" s="21"/>
      <c r="T6127" s="116">
        <v>991</v>
      </c>
      <c r="U6127" s="111">
        <v>45</v>
      </c>
      <c r="V6127" s="113">
        <f t="shared" si="1142"/>
        <v>991</v>
      </c>
      <c r="W6127" s="113">
        <f t="shared" si="1143"/>
        <v>0</v>
      </c>
      <c r="X6127" s="112">
        <f t="shared" si="1144"/>
        <v>0</v>
      </c>
      <c r="Y6127" s="111"/>
      <c r="Z6127" s="110">
        <f t="shared" si="1152"/>
        <v>45</v>
      </c>
      <c r="AA6127" s="109">
        <f t="shared" si="1145"/>
        <v>49.550000000000004</v>
      </c>
      <c r="AB6127" s="109">
        <f t="shared" si="1146"/>
        <v>49550.000000000007</v>
      </c>
      <c r="AC6127" s="108">
        <f t="shared" si="1147"/>
        <v>941.45</v>
      </c>
      <c r="AD6127" s="107">
        <f t="shared" si="1148"/>
        <v>2.2222222222222223E-2</v>
      </c>
      <c r="AE6127" s="106">
        <f t="shared" si="1149"/>
        <v>20.921111111111113</v>
      </c>
      <c r="AF6127" s="105">
        <f t="shared" si="1150"/>
        <v>20.921111111111113</v>
      </c>
      <c r="AG6127" s="105">
        <f t="shared" si="1151"/>
        <v>970.07888888888886</v>
      </c>
    </row>
    <row r="6128" spans="1:33" s="88" customFormat="1" x14ac:dyDescent="0.35">
      <c r="A6128" s="21">
        <v>10141103</v>
      </c>
      <c r="B6128" s="115" t="s">
        <v>14786</v>
      </c>
      <c r="C6128" s="135" t="s">
        <v>710</v>
      </c>
      <c r="D6128" s="21">
        <v>347</v>
      </c>
      <c r="E6128" s="114" t="str">
        <f t="shared" si="1141"/>
        <v>TRANSFORMADOR MARCA:  347</v>
      </c>
      <c r="F6128" s="57"/>
      <c r="G6128" s="21"/>
      <c r="H6128" s="21" t="s">
        <v>14848</v>
      </c>
      <c r="I6128" s="21" t="s">
        <v>14913</v>
      </c>
      <c r="J6128" s="57"/>
      <c r="K6128" s="21" t="s">
        <v>14912</v>
      </c>
      <c r="L6128" s="21" t="s">
        <v>14911</v>
      </c>
      <c r="M6128" s="21">
        <v>200</v>
      </c>
      <c r="N6128" s="21">
        <v>33</v>
      </c>
      <c r="O6128" s="21" t="s">
        <v>362</v>
      </c>
      <c r="P6128" s="21">
        <v>3</v>
      </c>
      <c r="Q6128" s="124">
        <v>2017</v>
      </c>
      <c r="R6128" s="21"/>
      <c r="S6128" s="21"/>
      <c r="T6128" s="116">
        <v>991</v>
      </c>
      <c r="U6128" s="111">
        <v>45</v>
      </c>
      <c r="V6128" s="113">
        <f t="shared" si="1142"/>
        <v>991</v>
      </c>
      <c r="W6128" s="113">
        <f t="shared" si="1143"/>
        <v>0</v>
      </c>
      <c r="X6128" s="112">
        <f t="shared" si="1144"/>
        <v>0</v>
      </c>
      <c r="Y6128" s="111"/>
      <c r="Z6128" s="110">
        <f t="shared" si="1152"/>
        <v>45</v>
      </c>
      <c r="AA6128" s="109">
        <f t="shared" si="1145"/>
        <v>49.550000000000004</v>
      </c>
      <c r="AB6128" s="109">
        <f t="shared" si="1146"/>
        <v>49550.000000000007</v>
      </c>
      <c r="AC6128" s="108">
        <f t="shared" si="1147"/>
        <v>941.45</v>
      </c>
      <c r="AD6128" s="107">
        <f t="shared" si="1148"/>
        <v>2.2222222222222223E-2</v>
      </c>
      <c r="AE6128" s="106">
        <f t="shared" si="1149"/>
        <v>20.921111111111113</v>
      </c>
      <c r="AF6128" s="105">
        <f t="shared" si="1150"/>
        <v>20.921111111111113</v>
      </c>
      <c r="AG6128" s="105">
        <f t="shared" si="1151"/>
        <v>970.07888888888886</v>
      </c>
    </row>
    <row r="6129" spans="1:33" s="88" customFormat="1" x14ac:dyDescent="0.35">
      <c r="A6129" s="21">
        <v>10141103</v>
      </c>
      <c r="B6129" s="115" t="s">
        <v>14786</v>
      </c>
      <c r="C6129" s="135" t="s">
        <v>710</v>
      </c>
      <c r="D6129" s="21">
        <v>348</v>
      </c>
      <c r="E6129" s="114" t="str">
        <f t="shared" si="1141"/>
        <v>TRANSFORMADOR MARCA:  348</v>
      </c>
      <c r="F6129" s="57"/>
      <c r="G6129" s="21"/>
      <c r="H6129" s="21" t="s">
        <v>14848</v>
      </c>
      <c r="I6129" s="21" t="s">
        <v>14910</v>
      </c>
      <c r="J6129" s="57"/>
      <c r="K6129" s="21" t="s">
        <v>14909</v>
      </c>
      <c r="L6129" s="21" t="s">
        <v>14908</v>
      </c>
      <c r="M6129" s="21">
        <v>200</v>
      </c>
      <c r="N6129" s="21">
        <v>33</v>
      </c>
      <c r="O6129" s="21" t="s">
        <v>362</v>
      </c>
      <c r="P6129" s="21">
        <v>3</v>
      </c>
      <c r="Q6129" s="124">
        <v>2017</v>
      </c>
      <c r="R6129" s="21"/>
      <c r="S6129" s="21"/>
      <c r="T6129" s="116">
        <v>991</v>
      </c>
      <c r="U6129" s="111">
        <v>45</v>
      </c>
      <c r="V6129" s="113">
        <f t="shared" si="1142"/>
        <v>991</v>
      </c>
      <c r="W6129" s="113">
        <f t="shared" si="1143"/>
        <v>0</v>
      </c>
      <c r="X6129" s="112">
        <f t="shared" si="1144"/>
        <v>0</v>
      </c>
      <c r="Y6129" s="111"/>
      <c r="Z6129" s="110">
        <f t="shared" si="1152"/>
        <v>45</v>
      </c>
      <c r="AA6129" s="109">
        <f t="shared" si="1145"/>
        <v>49.550000000000004</v>
      </c>
      <c r="AB6129" s="109">
        <f t="shared" si="1146"/>
        <v>49550.000000000007</v>
      </c>
      <c r="AC6129" s="108">
        <f t="shared" si="1147"/>
        <v>941.45</v>
      </c>
      <c r="AD6129" s="107">
        <f t="shared" si="1148"/>
        <v>2.2222222222222223E-2</v>
      </c>
      <c r="AE6129" s="106">
        <f t="shared" si="1149"/>
        <v>20.921111111111113</v>
      </c>
      <c r="AF6129" s="105">
        <f t="shared" si="1150"/>
        <v>20.921111111111113</v>
      </c>
      <c r="AG6129" s="105">
        <f t="shared" si="1151"/>
        <v>970.07888888888886</v>
      </c>
    </row>
    <row r="6130" spans="1:33" s="88" customFormat="1" x14ac:dyDescent="0.35">
      <c r="A6130" s="21">
        <v>10141103</v>
      </c>
      <c r="B6130" s="115" t="s">
        <v>14786</v>
      </c>
      <c r="C6130" s="135" t="s">
        <v>710</v>
      </c>
      <c r="D6130" s="21">
        <v>349</v>
      </c>
      <c r="E6130" s="114" t="str">
        <f t="shared" si="1141"/>
        <v>TRANSFORMADOR MARCA:  349</v>
      </c>
      <c r="F6130" s="57"/>
      <c r="G6130" s="21"/>
      <c r="H6130" s="21" t="s">
        <v>14848</v>
      </c>
      <c r="I6130" s="21" t="s">
        <v>14907</v>
      </c>
      <c r="J6130" s="57"/>
      <c r="K6130" s="21" t="s">
        <v>14906</v>
      </c>
      <c r="L6130" s="21" t="s">
        <v>14905</v>
      </c>
      <c r="M6130" s="21">
        <v>200</v>
      </c>
      <c r="N6130" s="21">
        <v>33</v>
      </c>
      <c r="O6130" s="21" t="s">
        <v>362</v>
      </c>
      <c r="P6130" s="21">
        <v>3</v>
      </c>
      <c r="Q6130" s="124">
        <v>2017</v>
      </c>
      <c r="R6130" s="21"/>
      <c r="S6130" s="21"/>
      <c r="T6130" s="116">
        <v>991</v>
      </c>
      <c r="U6130" s="111">
        <v>45</v>
      </c>
      <c r="V6130" s="113">
        <f t="shared" si="1142"/>
        <v>991</v>
      </c>
      <c r="W6130" s="113">
        <f t="shared" si="1143"/>
        <v>0</v>
      </c>
      <c r="X6130" s="112">
        <f t="shared" si="1144"/>
        <v>0</v>
      </c>
      <c r="Y6130" s="111"/>
      <c r="Z6130" s="110">
        <f t="shared" si="1152"/>
        <v>45</v>
      </c>
      <c r="AA6130" s="109">
        <f t="shared" si="1145"/>
        <v>49.550000000000004</v>
      </c>
      <c r="AB6130" s="109">
        <f t="shared" si="1146"/>
        <v>49550.000000000007</v>
      </c>
      <c r="AC6130" s="108">
        <f t="shared" si="1147"/>
        <v>941.45</v>
      </c>
      <c r="AD6130" s="107">
        <f t="shared" si="1148"/>
        <v>2.2222222222222223E-2</v>
      </c>
      <c r="AE6130" s="106">
        <f t="shared" si="1149"/>
        <v>20.921111111111113</v>
      </c>
      <c r="AF6130" s="105">
        <f t="shared" si="1150"/>
        <v>20.921111111111113</v>
      </c>
      <c r="AG6130" s="105">
        <f t="shared" si="1151"/>
        <v>970.07888888888886</v>
      </c>
    </row>
    <row r="6131" spans="1:33" s="88" customFormat="1" x14ac:dyDescent="0.35">
      <c r="A6131" s="21">
        <v>10141103</v>
      </c>
      <c r="B6131" s="115" t="s">
        <v>14786</v>
      </c>
      <c r="C6131" s="135" t="s">
        <v>710</v>
      </c>
      <c r="D6131" s="21">
        <v>350</v>
      </c>
      <c r="E6131" s="114" t="str">
        <f t="shared" si="1141"/>
        <v>TRANSFORMADOR MARCA:  350</v>
      </c>
      <c r="F6131" s="57"/>
      <c r="G6131" s="21"/>
      <c r="H6131" s="21" t="s">
        <v>14848</v>
      </c>
      <c r="I6131" s="21" t="s">
        <v>14903</v>
      </c>
      <c r="J6131" s="57"/>
      <c r="K6131" s="21" t="s">
        <v>14896</v>
      </c>
      <c r="L6131" s="21" t="s">
        <v>14895</v>
      </c>
      <c r="M6131" s="21">
        <v>200</v>
      </c>
      <c r="N6131" s="21">
        <v>33</v>
      </c>
      <c r="O6131" s="21" t="s">
        <v>362</v>
      </c>
      <c r="P6131" s="21">
        <v>3</v>
      </c>
      <c r="Q6131" s="124">
        <v>2017</v>
      </c>
      <c r="R6131" s="21"/>
      <c r="S6131" s="21"/>
      <c r="T6131" s="116">
        <v>991</v>
      </c>
      <c r="U6131" s="111">
        <v>45</v>
      </c>
      <c r="V6131" s="113">
        <f t="shared" si="1142"/>
        <v>991</v>
      </c>
      <c r="W6131" s="113">
        <f t="shared" si="1143"/>
        <v>0</v>
      </c>
      <c r="X6131" s="112">
        <f t="shared" si="1144"/>
        <v>0</v>
      </c>
      <c r="Y6131" s="111"/>
      <c r="Z6131" s="110">
        <f t="shared" si="1152"/>
        <v>45</v>
      </c>
      <c r="AA6131" s="109">
        <f t="shared" si="1145"/>
        <v>49.550000000000004</v>
      </c>
      <c r="AB6131" s="109">
        <f t="shared" si="1146"/>
        <v>49550.000000000007</v>
      </c>
      <c r="AC6131" s="108">
        <f t="shared" si="1147"/>
        <v>941.45</v>
      </c>
      <c r="AD6131" s="107">
        <f t="shared" si="1148"/>
        <v>2.2222222222222223E-2</v>
      </c>
      <c r="AE6131" s="106">
        <f t="shared" si="1149"/>
        <v>20.921111111111113</v>
      </c>
      <c r="AF6131" s="105">
        <f t="shared" si="1150"/>
        <v>20.921111111111113</v>
      </c>
      <c r="AG6131" s="105">
        <f t="shared" si="1151"/>
        <v>970.07888888888886</v>
      </c>
    </row>
    <row r="6132" spans="1:33" s="88" customFormat="1" x14ac:dyDescent="0.35">
      <c r="A6132" s="21">
        <v>10141103</v>
      </c>
      <c r="B6132" s="115" t="s">
        <v>14786</v>
      </c>
      <c r="C6132" s="135" t="s">
        <v>710</v>
      </c>
      <c r="D6132" s="21">
        <v>351</v>
      </c>
      <c r="E6132" s="114" t="str">
        <f t="shared" si="1141"/>
        <v>TRANSFORMADOR MARCA:  351</v>
      </c>
      <c r="F6132" s="57"/>
      <c r="G6132" s="21"/>
      <c r="H6132" s="21" t="s">
        <v>14848</v>
      </c>
      <c r="I6132" s="21" t="s">
        <v>14901</v>
      </c>
      <c r="J6132" s="57"/>
      <c r="K6132" s="21" t="s">
        <v>14892</v>
      </c>
      <c r="L6132" s="21" t="s">
        <v>14891</v>
      </c>
      <c r="M6132" s="21">
        <v>200</v>
      </c>
      <c r="N6132" s="21">
        <v>33</v>
      </c>
      <c r="O6132" s="21" t="s">
        <v>362</v>
      </c>
      <c r="P6132" s="21">
        <v>3</v>
      </c>
      <c r="Q6132" s="124">
        <v>2017</v>
      </c>
      <c r="R6132" s="21"/>
      <c r="S6132" s="21"/>
      <c r="T6132" s="116">
        <v>991</v>
      </c>
      <c r="U6132" s="111">
        <v>45</v>
      </c>
      <c r="V6132" s="113">
        <f t="shared" si="1142"/>
        <v>991</v>
      </c>
      <c r="W6132" s="113">
        <f t="shared" si="1143"/>
        <v>0</v>
      </c>
      <c r="X6132" s="112">
        <f t="shared" si="1144"/>
        <v>0</v>
      </c>
      <c r="Y6132" s="111"/>
      <c r="Z6132" s="110">
        <f t="shared" si="1152"/>
        <v>45</v>
      </c>
      <c r="AA6132" s="109">
        <f t="shared" si="1145"/>
        <v>49.550000000000004</v>
      </c>
      <c r="AB6132" s="109">
        <f t="shared" si="1146"/>
        <v>49550.000000000007</v>
      </c>
      <c r="AC6132" s="108">
        <f t="shared" si="1147"/>
        <v>941.45</v>
      </c>
      <c r="AD6132" s="107">
        <f t="shared" si="1148"/>
        <v>2.2222222222222223E-2</v>
      </c>
      <c r="AE6132" s="106">
        <f t="shared" si="1149"/>
        <v>20.921111111111113</v>
      </c>
      <c r="AF6132" s="105">
        <f t="shared" si="1150"/>
        <v>20.921111111111113</v>
      </c>
      <c r="AG6132" s="105">
        <f t="shared" si="1151"/>
        <v>970.07888888888886</v>
      </c>
    </row>
    <row r="6133" spans="1:33" s="88" customFormat="1" x14ac:dyDescent="0.35">
      <c r="A6133" s="21">
        <v>10141103</v>
      </c>
      <c r="B6133" s="115" t="s">
        <v>14786</v>
      </c>
      <c r="C6133" s="135" t="s">
        <v>710</v>
      </c>
      <c r="D6133" s="21">
        <v>360</v>
      </c>
      <c r="E6133" s="114" t="str">
        <f t="shared" si="1141"/>
        <v>TRANSFORMADOR MARCA:  360</v>
      </c>
      <c r="F6133" s="57"/>
      <c r="G6133" s="21"/>
      <c r="H6133" s="21" t="s">
        <v>14848</v>
      </c>
      <c r="I6133" s="21" t="s">
        <v>14847</v>
      </c>
      <c r="J6133" s="57"/>
      <c r="K6133" s="21" t="s">
        <v>14899</v>
      </c>
      <c r="L6133" s="21" t="s">
        <v>14898</v>
      </c>
      <c r="M6133" s="21">
        <v>200</v>
      </c>
      <c r="N6133" s="21">
        <v>33</v>
      </c>
      <c r="O6133" s="21" t="s">
        <v>362</v>
      </c>
      <c r="P6133" s="21">
        <v>3</v>
      </c>
      <c r="Q6133" s="124">
        <v>2017</v>
      </c>
      <c r="R6133" s="21"/>
      <c r="S6133" s="21"/>
      <c r="T6133" s="116">
        <v>991</v>
      </c>
      <c r="U6133" s="111">
        <v>45</v>
      </c>
      <c r="V6133" s="113">
        <f t="shared" si="1142"/>
        <v>991</v>
      </c>
      <c r="W6133" s="113">
        <f t="shared" si="1143"/>
        <v>0</v>
      </c>
      <c r="X6133" s="112">
        <f t="shared" si="1144"/>
        <v>0</v>
      </c>
      <c r="Y6133" s="111"/>
      <c r="Z6133" s="110">
        <f t="shared" si="1152"/>
        <v>45</v>
      </c>
      <c r="AA6133" s="109">
        <f t="shared" si="1145"/>
        <v>49.550000000000004</v>
      </c>
      <c r="AB6133" s="109">
        <f t="shared" si="1146"/>
        <v>49550.000000000007</v>
      </c>
      <c r="AC6133" s="108">
        <f t="shared" si="1147"/>
        <v>941.45</v>
      </c>
      <c r="AD6133" s="107">
        <f t="shared" si="1148"/>
        <v>2.2222222222222223E-2</v>
      </c>
      <c r="AE6133" s="106">
        <f t="shared" si="1149"/>
        <v>20.921111111111113</v>
      </c>
      <c r="AF6133" s="105">
        <f t="shared" si="1150"/>
        <v>20.921111111111113</v>
      </c>
      <c r="AG6133" s="105">
        <f t="shared" si="1151"/>
        <v>970.07888888888886</v>
      </c>
    </row>
    <row r="6134" spans="1:33" s="88" customFormat="1" x14ac:dyDescent="0.35">
      <c r="A6134" s="21">
        <v>10141103</v>
      </c>
      <c r="B6134" s="115" t="s">
        <v>14786</v>
      </c>
      <c r="C6134" s="135" t="s">
        <v>710</v>
      </c>
      <c r="D6134" s="21">
        <v>361</v>
      </c>
      <c r="E6134" s="114" t="str">
        <f t="shared" si="1141"/>
        <v>TRANSFORMADOR MARCA:  361</v>
      </c>
      <c r="F6134" s="57"/>
      <c r="G6134" s="21"/>
      <c r="H6134" s="21" t="s">
        <v>14848</v>
      </c>
      <c r="I6134" s="21" t="s">
        <v>14897</v>
      </c>
      <c r="J6134" s="57"/>
      <c r="K6134" s="21" t="s">
        <v>14896</v>
      </c>
      <c r="L6134" s="21" t="s">
        <v>14895</v>
      </c>
      <c r="M6134" s="21">
        <v>200</v>
      </c>
      <c r="N6134" s="21">
        <v>33</v>
      </c>
      <c r="O6134" s="21" t="s">
        <v>362</v>
      </c>
      <c r="P6134" s="21">
        <v>3</v>
      </c>
      <c r="Q6134" s="124">
        <v>2017</v>
      </c>
      <c r="R6134" s="21"/>
      <c r="S6134" s="21"/>
      <c r="T6134" s="116">
        <v>991</v>
      </c>
      <c r="U6134" s="111">
        <v>45</v>
      </c>
      <c r="V6134" s="113">
        <f t="shared" si="1142"/>
        <v>991</v>
      </c>
      <c r="W6134" s="113">
        <f t="shared" si="1143"/>
        <v>0</v>
      </c>
      <c r="X6134" s="112">
        <f t="shared" si="1144"/>
        <v>0</v>
      </c>
      <c r="Y6134" s="111"/>
      <c r="Z6134" s="110">
        <f t="shared" si="1152"/>
        <v>45</v>
      </c>
      <c r="AA6134" s="109">
        <f t="shared" si="1145"/>
        <v>49.550000000000004</v>
      </c>
      <c r="AB6134" s="109">
        <f t="shared" si="1146"/>
        <v>49550.000000000007</v>
      </c>
      <c r="AC6134" s="108">
        <f t="shared" si="1147"/>
        <v>941.45</v>
      </c>
      <c r="AD6134" s="107">
        <f t="shared" si="1148"/>
        <v>2.2222222222222223E-2</v>
      </c>
      <c r="AE6134" s="106">
        <f t="shared" si="1149"/>
        <v>20.921111111111113</v>
      </c>
      <c r="AF6134" s="105">
        <f t="shared" si="1150"/>
        <v>20.921111111111113</v>
      </c>
      <c r="AG6134" s="105">
        <f t="shared" si="1151"/>
        <v>970.07888888888886</v>
      </c>
    </row>
    <row r="6135" spans="1:33" s="88" customFormat="1" x14ac:dyDescent="0.35">
      <c r="A6135" s="21">
        <v>10141103</v>
      </c>
      <c r="B6135" s="115" t="s">
        <v>14786</v>
      </c>
      <c r="C6135" s="135" t="s">
        <v>710</v>
      </c>
      <c r="D6135" s="21">
        <v>362</v>
      </c>
      <c r="E6135" s="114" t="str">
        <f t="shared" si="1141"/>
        <v>TRANSFORMADOR MARCA:  362</v>
      </c>
      <c r="F6135" s="57"/>
      <c r="G6135" s="21"/>
      <c r="H6135" s="21" t="s">
        <v>14848</v>
      </c>
      <c r="I6135" s="21" t="s">
        <v>14893</v>
      </c>
      <c r="J6135" s="57"/>
      <c r="K6135" s="21" t="s">
        <v>14892</v>
      </c>
      <c r="L6135" s="21" t="s">
        <v>14891</v>
      </c>
      <c r="M6135" s="21">
        <v>200</v>
      </c>
      <c r="N6135" s="21">
        <v>33</v>
      </c>
      <c r="O6135" s="21" t="s">
        <v>362</v>
      </c>
      <c r="P6135" s="21">
        <v>3</v>
      </c>
      <c r="Q6135" s="124">
        <v>2017</v>
      </c>
      <c r="R6135" s="21"/>
      <c r="S6135" s="21"/>
      <c r="T6135" s="116">
        <v>991</v>
      </c>
      <c r="U6135" s="111">
        <v>45</v>
      </c>
      <c r="V6135" s="113">
        <f t="shared" si="1142"/>
        <v>991</v>
      </c>
      <c r="W6135" s="113">
        <f t="shared" si="1143"/>
        <v>0</v>
      </c>
      <c r="X6135" s="112">
        <f t="shared" si="1144"/>
        <v>0</v>
      </c>
      <c r="Y6135" s="111"/>
      <c r="Z6135" s="110">
        <f t="shared" si="1152"/>
        <v>45</v>
      </c>
      <c r="AA6135" s="109">
        <f t="shared" si="1145"/>
        <v>49.550000000000004</v>
      </c>
      <c r="AB6135" s="109">
        <f t="shared" si="1146"/>
        <v>49550.000000000007</v>
      </c>
      <c r="AC6135" s="108">
        <f t="shared" si="1147"/>
        <v>941.45</v>
      </c>
      <c r="AD6135" s="107">
        <f t="shared" si="1148"/>
        <v>2.2222222222222223E-2</v>
      </c>
      <c r="AE6135" s="106">
        <f t="shared" si="1149"/>
        <v>20.921111111111113</v>
      </c>
      <c r="AF6135" s="105">
        <f t="shared" si="1150"/>
        <v>20.921111111111113</v>
      </c>
      <c r="AG6135" s="105">
        <f t="shared" si="1151"/>
        <v>970.07888888888886</v>
      </c>
    </row>
    <row r="6136" spans="1:33" s="88" customFormat="1" x14ac:dyDescent="0.35">
      <c r="A6136" s="21">
        <v>10141103</v>
      </c>
      <c r="B6136" s="115" t="s">
        <v>14786</v>
      </c>
      <c r="C6136" s="135" t="s">
        <v>710</v>
      </c>
      <c r="D6136" s="21">
        <v>363</v>
      </c>
      <c r="E6136" s="114" t="str">
        <f t="shared" si="1141"/>
        <v>TRANSFORMADOR MARCA:  363</v>
      </c>
      <c r="F6136" s="57"/>
      <c r="G6136" s="21"/>
      <c r="H6136" s="21" t="s">
        <v>14848</v>
      </c>
      <c r="I6136" s="21" t="s">
        <v>14889</v>
      </c>
      <c r="J6136" s="57"/>
      <c r="K6136" s="21" t="s">
        <v>14888</v>
      </c>
      <c r="L6136" s="21" t="s">
        <v>14887</v>
      </c>
      <c r="M6136" s="21">
        <v>200</v>
      </c>
      <c r="N6136" s="21">
        <v>33</v>
      </c>
      <c r="O6136" s="21" t="s">
        <v>362</v>
      </c>
      <c r="P6136" s="21">
        <v>3</v>
      </c>
      <c r="Q6136" s="124">
        <v>2017</v>
      </c>
      <c r="R6136" s="21"/>
      <c r="S6136" s="21"/>
      <c r="T6136" s="116">
        <v>991</v>
      </c>
      <c r="U6136" s="111">
        <v>45</v>
      </c>
      <c r="V6136" s="113">
        <f t="shared" si="1142"/>
        <v>991</v>
      </c>
      <c r="W6136" s="113">
        <f t="shared" si="1143"/>
        <v>0</v>
      </c>
      <c r="X6136" s="112">
        <f t="shared" si="1144"/>
        <v>0</v>
      </c>
      <c r="Y6136" s="111"/>
      <c r="Z6136" s="110">
        <f t="shared" si="1152"/>
        <v>45</v>
      </c>
      <c r="AA6136" s="109">
        <f t="shared" si="1145"/>
        <v>49.550000000000004</v>
      </c>
      <c r="AB6136" s="109">
        <f t="shared" si="1146"/>
        <v>49550.000000000007</v>
      </c>
      <c r="AC6136" s="108">
        <f t="shared" si="1147"/>
        <v>941.45</v>
      </c>
      <c r="AD6136" s="107">
        <f t="shared" si="1148"/>
        <v>2.2222222222222223E-2</v>
      </c>
      <c r="AE6136" s="106">
        <f t="shared" si="1149"/>
        <v>20.921111111111113</v>
      </c>
      <c r="AF6136" s="105">
        <f t="shared" si="1150"/>
        <v>20.921111111111113</v>
      </c>
      <c r="AG6136" s="105">
        <f t="shared" si="1151"/>
        <v>970.07888888888886</v>
      </c>
    </row>
    <row r="6137" spans="1:33" s="88" customFormat="1" x14ac:dyDescent="0.35">
      <c r="A6137" s="21">
        <v>10141103</v>
      </c>
      <c r="B6137" s="115" t="s">
        <v>14786</v>
      </c>
      <c r="C6137" s="135" t="s">
        <v>710</v>
      </c>
      <c r="D6137" s="21">
        <v>366</v>
      </c>
      <c r="E6137" s="114" t="str">
        <f t="shared" si="1141"/>
        <v>TRANSFORMADOR MARCA:  366</v>
      </c>
      <c r="F6137" s="57"/>
      <c r="G6137" s="21"/>
      <c r="H6137" s="21" t="s">
        <v>14848</v>
      </c>
      <c r="I6137" s="21" t="s">
        <v>14885</v>
      </c>
      <c r="J6137" s="57"/>
      <c r="K6137" s="21" t="s">
        <v>14884</v>
      </c>
      <c r="L6137" s="21" t="s">
        <v>14883</v>
      </c>
      <c r="M6137" s="21">
        <v>200</v>
      </c>
      <c r="N6137" s="21">
        <v>33</v>
      </c>
      <c r="O6137" s="21" t="s">
        <v>362</v>
      </c>
      <c r="P6137" s="21">
        <v>3</v>
      </c>
      <c r="Q6137" s="124">
        <v>2017</v>
      </c>
      <c r="R6137" s="21"/>
      <c r="S6137" s="21"/>
      <c r="T6137" s="116">
        <v>991</v>
      </c>
      <c r="U6137" s="111">
        <v>45</v>
      </c>
      <c r="V6137" s="113">
        <f t="shared" si="1142"/>
        <v>991</v>
      </c>
      <c r="W6137" s="113">
        <f t="shared" si="1143"/>
        <v>0</v>
      </c>
      <c r="X6137" s="112">
        <f t="shared" si="1144"/>
        <v>0</v>
      </c>
      <c r="Y6137" s="111"/>
      <c r="Z6137" s="110">
        <f t="shared" si="1152"/>
        <v>45</v>
      </c>
      <c r="AA6137" s="109">
        <f t="shared" si="1145"/>
        <v>49.550000000000004</v>
      </c>
      <c r="AB6137" s="109">
        <f t="shared" si="1146"/>
        <v>49550.000000000007</v>
      </c>
      <c r="AC6137" s="108">
        <f t="shared" si="1147"/>
        <v>941.45</v>
      </c>
      <c r="AD6137" s="107">
        <f t="shared" si="1148"/>
        <v>2.2222222222222223E-2</v>
      </c>
      <c r="AE6137" s="106">
        <f t="shared" si="1149"/>
        <v>20.921111111111113</v>
      </c>
      <c r="AF6137" s="105">
        <f t="shared" si="1150"/>
        <v>20.921111111111113</v>
      </c>
      <c r="AG6137" s="105">
        <f t="shared" si="1151"/>
        <v>970.07888888888886</v>
      </c>
    </row>
    <row r="6138" spans="1:33" s="88" customFormat="1" x14ac:dyDescent="0.35">
      <c r="A6138" s="21">
        <v>10141103</v>
      </c>
      <c r="B6138" s="115" t="s">
        <v>14786</v>
      </c>
      <c r="C6138" s="135" t="s">
        <v>710</v>
      </c>
      <c r="D6138" s="21">
        <v>367</v>
      </c>
      <c r="E6138" s="114" t="str">
        <f t="shared" si="1141"/>
        <v>TRANSFORMADOR MARCA:  367</v>
      </c>
      <c r="F6138" s="57"/>
      <c r="G6138" s="21"/>
      <c r="H6138" s="21" t="s">
        <v>14848</v>
      </c>
      <c r="I6138" s="21" t="s">
        <v>14881</v>
      </c>
      <c r="J6138" s="57"/>
      <c r="K6138" s="21" t="s">
        <v>14880</v>
      </c>
      <c r="L6138" s="21" t="s">
        <v>14879</v>
      </c>
      <c r="M6138" s="21">
        <v>200</v>
      </c>
      <c r="N6138" s="21">
        <v>33</v>
      </c>
      <c r="O6138" s="21" t="s">
        <v>362</v>
      </c>
      <c r="P6138" s="21">
        <v>3</v>
      </c>
      <c r="Q6138" s="124">
        <v>2017</v>
      </c>
      <c r="R6138" s="21"/>
      <c r="S6138" s="21"/>
      <c r="T6138" s="116">
        <v>991</v>
      </c>
      <c r="U6138" s="111">
        <v>45</v>
      </c>
      <c r="V6138" s="113">
        <f t="shared" si="1142"/>
        <v>991</v>
      </c>
      <c r="W6138" s="113">
        <f t="shared" si="1143"/>
        <v>0</v>
      </c>
      <c r="X6138" s="112">
        <f t="shared" si="1144"/>
        <v>0</v>
      </c>
      <c r="Y6138" s="111"/>
      <c r="Z6138" s="110">
        <f t="shared" si="1152"/>
        <v>45</v>
      </c>
      <c r="AA6138" s="109">
        <f t="shared" si="1145"/>
        <v>49.550000000000004</v>
      </c>
      <c r="AB6138" s="109">
        <f t="shared" si="1146"/>
        <v>49550.000000000007</v>
      </c>
      <c r="AC6138" s="108">
        <f t="shared" si="1147"/>
        <v>941.45</v>
      </c>
      <c r="AD6138" s="107">
        <f t="shared" si="1148"/>
        <v>2.2222222222222223E-2</v>
      </c>
      <c r="AE6138" s="106">
        <f t="shared" si="1149"/>
        <v>20.921111111111113</v>
      </c>
      <c r="AF6138" s="105">
        <f t="shared" si="1150"/>
        <v>20.921111111111113</v>
      </c>
      <c r="AG6138" s="105">
        <f t="shared" si="1151"/>
        <v>970.07888888888886</v>
      </c>
    </row>
    <row r="6139" spans="1:33" s="88" customFormat="1" x14ac:dyDescent="0.35">
      <c r="A6139" s="21">
        <v>10141103</v>
      </c>
      <c r="B6139" s="115" t="s">
        <v>14786</v>
      </c>
      <c r="C6139" s="135" t="s">
        <v>710</v>
      </c>
      <c r="D6139" s="21">
        <v>368</v>
      </c>
      <c r="E6139" s="114" t="str">
        <f t="shared" si="1141"/>
        <v>TRANSFORMADOR MARCA:  368</v>
      </c>
      <c r="F6139" s="57"/>
      <c r="G6139" s="21"/>
      <c r="H6139" s="21" t="s">
        <v>545</v>
      </c>
      <c r="I6139" s="21" t="s">
        <v>14876</v>
      </c>
      <c r="J6139" s="57"/>
      <c r="K6139" s="21" t="s">
        <v>14875</v>
      </c>
      <c r="L6139" s="21" t="s">
        <v>14874</v>
      </c>
      <c r="M6139" s="21">
        <v>200</v>
      </c>
      <c r="N6139" s="21">
        <v>33</v>
      </c>
      <c r="O6139" s="21" t="s">
        <v>362</v>
      </c>
      <c r="P6139" s="21">
        <v>3</v>
      </c>
      <c r="Q6139" s="124">
        <v>2017</v>
      </c>
      <c r="R6139" s="21"/>
      <c r="S6139" s="21"/>
      <c r="T6139" s="116">
        <v>991</v>
      </c>
      <c r="U6139" s="111">
        <v>45</v>
      </c>
      <c r="V6139" s="113">
        <f t="shared" si="1142"/>
        <v>991</v>
      </c>
      <c r="W6139" s="113">
        <f t="shared" si="1143"/>
        <v>0</v>
      </c>
      <c r="X6139" s="112">
        <f t="shared" si="1144"/>
        <v>0</v>
      </c>
      <c r="Y6139" s="111"/>
      <c r="Z6139" s="110">
        <f t="shared" si="1152"/>
        <v>45</v>
      </c>
      <c r="AA6139" s="109">
        <f t="shared" si="1145"/>
        <v>49.550000000000004</v>
      </c>
      <c r="AB6139" s="109">
        <f t="shared" si="1146"/>
        <v>49550.000000000007</v>
      </c>
      <c r="AC6139" s="108">
        <f t="shared" si="1147"/>
        <v>941.45</v>
      </c>
      <c r="AD6139" s="107">
        <f t="shared" si="1148"/>
        <v>2.2222222222222223E-2</v>
      </c>
      <c r="AE6139" s="106">
        <f t="shared" si="1149"/>
        <v>20.921111111111113</v>
      </c>
      <c r="AF6139" s="105">
        <f t="shared" si="1150"/>
        <v>20.921111111111113</v>
      </c>
      <c r="AG6139" s="105">
        <f t="shared" si="1151"/>
        <v>970.07888888888886</v>
      </c>
    </row>
    <row r="6140" spans="1:33" s="88" customFormat="1" x14ac:dyDescent="0.35">
      <c r="A6140" s="21">
        <v>10141103</v>
      </c>
      <c r="B6140" s="115" t="s">
        <v>14786</v>
      </c>
      <c r="C6140" s="135" t="s">
        <v>710</v>
      </c>
      <c r="D6140" s="21">
        <v>369</v>
      </c>
      <c r="E6140" s="114" t="str">
        <f t="shared" si="1141"/>
        <v>TRANSFORMADOR MARCA:  369</v>
      </c>
      <c r="F6140" s="57"/>
      <c r="G6140" s="21"/>
      <c r="H6140" s="21" t="s">
        <v>14848</v>
      </c>
      <c r="I6140" s="21" t="s">
        <v>14872</v>
      </c>
      <c r="J6140" s="57"/>
      <c r="K6140" s="21" t="s">
        <v>14871</v>
      </c>
      <c r="L6140" s="21" t="s">
        <v>14870</v>
      </c>
      <c r="M6140" s="21">
        <v>100</v>
      </c>
      <c r="N6140" s="21">
        <v>33</v>
      </c>
      <c r="O6140" s="21" t="s">
        <v>362</v>
      </c>
      <c r="P6140" s="21">
        <v>3</v>
      </c>
      <c r="Q6140" s="124">
        <v>2017</v>
      </c>
      <c r="R6140" s="21"/>
      <c r="S6140" s="21"/>
      <c r="T6140" s="116">
        <v>763</v>
      </c>
      <c r="U6140" s="111">
        <v>45</v>
      </c>
      <c r="V6140" s="113">
        <f t="shared" si="1142"/>
        <v>763</v>
      </c>
      <c r="W6140" s="113">
        <f t="shared" si="1143"/>
        <v>0</v>
      </c>
      <c r="X6140" s="112">
        <f t="shared" si="1144"/>
        <v>0</v>
      </c>
      <c r="Y6140" s="111"/>
      <c r="Z6140" s="110">
        <f t="shared" si="1152"/>
        <v>45</v>
      </c>
      <c r="AA6140" s="109">
        <f t="shared" si="1145"/>
        <v>38.15</v>
      </c>
      <c r="AB6140" s="109">
        <f t="shared" si="1146"/>
        <v>38150</v>
      </c>
      <c r="AC6140" s="108">
        <f t="shared" si="1147"/>
        <v>724.85</v>
      </c>
      <c r="AD6140" s="107">
        <f t="shared" si="1148"/>
        <v>2.2222222222222223E-2</v>
      </c>
      <c r="AE6140" s="106">
        <f t="shared" si="1149"/>
        <v>16.10777777777778</v>
      </c>
      <c r="AF6140" s="105">
        <f t="shared" si="1150"/>
        <v>16.10777777777778</v>
      </c>
      <c r="AG6140" s="105">
        <f t="shared" si="1151"/>
        <v>746.89222222222224</v>
      </c>
    </row>
    <row r="6141" spans="1:33" s="88" customFormat="1" x14ac:dyDescent="0.35">
      <c r="A6141" s="21">
        <v>10141103</v>
      </c>
      <c r="B6141" s="115" t="s">
        <v>14786</v>
      </c>
      <c r="C6141" s="135" t="s">
        <v>710</v>
      </c>
      <c r="D6141" s="21">
        <v>370</v>
      </c>
      <c r="E6141" s="114" t="str">
        <f t="shared" si="1141"/>
        <v>TRANSFORMADOR MARCA:  370</v>
      </c>
      <c r="F6141" s="57"/>
      <c r="G6141" s="21"/>
      <c r="H6141" s="21" t="s">
        <v>545</v>
      </c>
      <c r="I6141" s="21" t="s">
        <v>14868</v>
      </c>
      <c r="J6141" s="57"/>
      <c r="K6141" s="21" t="s">
        <v>14867</v>
      </c>
      <c r="L6141" s="21" t="s">
        <v>14866</v>
      </c>
      <c r="M6141" s="21">
        <v>200</v>
      </c>
      <c r="N6141" s="21">
        <v>33</v>
      </c>
      <c r="O6141" s="21" t="s">
        <v>362</v>
      </c>
      <c r="P6141" s="21">
        <v>3</v>
      </c>
      <c r="Q6141" s="124">
        <v>2017</v>
      </c>
      <c r="R6141" s="21"/>
      <c r="S6141" s="21"/>
      <c r="T6141" s="116">
        <v>991</v>
      </c>
      <c r="U6141" s="111">
        <v>45</v>
      </c>
      <c r="V6141" s="113">
        <f t="shared" si="1142"/>
        <v>991</v>
      </c>
      <c r="W6141" s="113">
        <f t="shared" si="1143"/>
        <v>0</v>
      </c>
      <c r="X6141" s="112">
        <f t="shared" si="1144"/>
        <v>0</v>
      </c>
      <c r="Y6141" s="111"/>
      <c r="Z6141" s="110">
        <f t="shared" si="1152"/>
        <v>45</v>
      </c>
      <c r="AA6141" s="109">
        <f t="shared" si="1145"/>
        <v>49.550000000000004</v>
      </c>
      <c r="AB6141" s="109">
        <f t="shared" si="1146"/>
        <v>49550.000000000007</v>
      </c>
      <c r="AC6141" s="108">
        <f t="shared" si="1147"/>
        <v>941.45</v>
      </c>
      <c r="AD6141" s="107">
        <f t="shared" si="1148"/>
        <v>2.2222222222222223E-2</v>
      </c>
      <c r="AE6141" s="106">
        <f t="shared" si="1149"/>
        <v>20.921111111111113</v>
      </c>
      <c r="AF6141" s="105">
        <f t="shared" si="1150"/>
        <v>20.921111111111113</v>
      </c>
      <c r="AG6141" s="105">
        <f t="shared" si="1151"/>
        <v>970.07888888888886</v>
      </c>
    </row>
    <row r="6142" spans="1:33" s="88" customFormat="1" x14ac:dyDescent="0.35">
      <c r="A6142" s="21">
        <v>10141103</v>
      </c>
      <c r="B6142" s="115" t="s">
        <v>14786</v>
      </c>
      <c r="C6142" s="135" t="s">
        <v>710</v>
      </c>
      <c r="D6142" s="21">
        <v>371</v>
      </c>
      <c r="E6142" s="114" t="str">
        <f t="shared" si="1141"/>
        <v>TRANSFORMADOR MARCA:  371</v>
      </c>
      <c r="F6142" s="57"/>
      <c r="G6142" s="21"/>
      <c r="H6142" s="21" t="s">
        <v>14848</v>
      </c>
      <c r="I6142" s="21" t="s">
        <v>14864</v>
      </c>
      <c r="J6142" s="57"/>
      <c r="K6142" s="21" t="s">
        <v>14863</v>
      </c>
      <c r="L6142" s="21" t="s">
        <v>14862</v>
      </c>
      <c r="M6142" s="21">
        <v>100</v>
      </c>
      <c r="N6142" s="21">
        <v>33</v>
      </c>
      <c r="O6142" s="21" t="s">
        <v>362</v>
      </c>
      <c r="P6142" s="21">
        <v>3</v>
      </c>
      <c r="Q6142" s="124">
        <v>2017</v>
      </c>
      <c r="R6142" s="21"/>
      <c r="S6142" s="21"/>
      <c r="T6142" s="116">
        <v>763</v>
      </c>
      <c r="U6142" s="111">
        <v>45</v>
      </c>
      <c r="V6142" s="113">
        <f t="shared" si="1142"/>
        <v>763</v>
      </c>
      <c r="W6142" s="113">
        <f t="shared" si="1143"/>
        <v>0</v>
      </c>
      <c r="X6142" s="112">
        <f t="shared" si="1144"/>
        <v>0</v>
      </c>
      <c r="Y6142" s="111"/>
      <c r="Z6142" s="110">
        <f t="shared" si="1152"/>
        <v>45</v>
      </c>
      <c r="AA6142" s="109">
        <f t="shared" si="1145"/>
        <v>38.15</v>
      </c>
      <c r="AB6142" s="109">
        <f t="shared" si="1146"/>
        <v>38150</v>
      </c>
      <c r="AC6142" s="108">
        <f t="shared" si="1147"/>
        <v>724.85</v>
      </c>
      <c r="AD6142" s="107">
        <f t="shared" si="1148"/>
        <v>2.2222222222222223E-2</v>
      </c>
      <c r="AE6142" s="106">
        <f t="shared" si="1149"/>
        <v>16.10777777777778</v>
      </c>
      <c r="AF6142" s="105">
        <f t="shared" si="1150"/>
        <v>16.10777777777778</v>
      </c>
      <c r="AG6142" s="105">
        <f t="shared" si="1151"/>
        <v>746.89222222222224</v>
      </c>
    </row>
    <row r="6143" spans="1:33" s="88" customFormat="1" x14ac:dyDescent="0.35">
      <c r="A6143" s="21">
        <v>10141103</v>
      </c>
      <c r="B6143" s="115" t="s">
        <v>14786</v>
      </c>
      <c r="C6143" s="135" t="s">
        <v>710</v>
      </c>
      <c r="D6143" s="21">
        <v>372</v>
      </c>
      <c r="E6143" s="114" t="str">
        <f t="shared" si="1141"/>
        <v>TRANSFORMADOR MARCA:  372</v>
      </c>
      <c r="F6143" s="57"/>
      <c r="G6143" s="21"/>
      <c r="H6143" s="21" t="s">
        <v>545</v>
      </c>
      <c r="I6143" s="21" t="s">
        <v>14860</v>
      </c>
      <c r="J6143" s="57"/>
      <c r="K6143" s="21" t="s">
        <v>14859</v>
      </c>
      <c r="L6143" s="21" t="s">
        <v>14858</v>
      </c>
      <c r="M6143" s="21">
        <v>200</v>
      </c>
      <c r="N6143" s="21">
        <v>33</v>
      </c>
      <c r="O6143" s="21" t="s">
        <v>362</v>
      </c>
      <c r="P6143" s="21">
        <v>3</v>
      </c>
      <c r="Q6143" s="124">
        <v>2017</v>
      </c>
      <c r="R6143" s="21"/>
      <c r="S6143" s="21"/>
      <c r="T6143" s="116">
        <v>991</v>
      </c>
      <c r="U6143" s="111">
        <v>45</v>
      </c>
      <c r="V6143" s="113">
        <f t="shared" si="1142"/>
        <v>991</v>
      </c>
      <c r="W6143" s="113">
        <f t="shared" si="1143"/>
        <v>0</v>
      </c>
      <c r="X6143" s="112">
        <f t="shared" si="1144"/>
        <v>0</v>
      </c>
      <c r="Y6143" s="111"/>
      <c r="Z6143" s="110">
        <f t="shared" si="1152"/>
        <v>45</v>
      </c>
      <c r="AA6143" s="109">
        <f t="shared" si="1145"/>
        <v>49.550000000000004</v>
      </c>
      <c r="AB6143" s="109">
        <f t="shared" si="1146"/>
        <v>49550.000000000007</v>
      </c>
      <c r="AC6143" s="108">
        <f t="shared" si="1147"/>
        <v>941.45</v>
      </c>
      <c r="AD6143" s="107">
        <f t="shared" si="1148"/>
        <v>2.2222222222222223E-2</v>
      </c>
      <c r="AE6143" s="106">
        <f t="shared" si="1149"/>
        <v>20.921111111111113</v>
      </c>
      <c r="AF6143" s="105">
        <f t="shared" si="1150"/>
        <v>20.921111111111113</v>
      </c>
      <c r="AG6143" s="105">
        <f t="shared" si="1151"/>
        <v>970.07888888888886</v>
      </c>
    </row>
    <row r="6144" spans="1:33" s="88" customFormat="1" x14ac:dyDescent="0.35">
      <c r="A6144" s="21">
        <v>10141103</v>
      </c>
      <c r="B6144" s="115" t="s">
        <v>14786</v>
      </c>
      <c r="C6144" s="135" t="s">
        <v>710</v>
      </c>
      <c r="D6144" s="21">
        <v>373</v>
      </c>
      <c r="E6144" s="114" t="str">
        <f t="shared" si="1141"/>
        <v>TRANSFORMADOR MARCA:  373</v>
      </c>
      <c r="F6144" s="57"/>
      <c r="G6144" s="21"/>
      <c r="H6144" s="21" t="s">
        <v>545</v>
      </c>
      <c r="I6144" s="21" t="s">
        <v>14856</v>
      </c>
      <c r="J6144" s="57"/>
      <c r="K6144" s="21" t="s">
        <v>14854</v>
      </c>
      <c r="L6144" s="21" t="s">
        <v>14853</v>
      </c>
      <c r="M6144" s="21">
        <v>200</v>
      </c>
      <c r="N6144" s="21">
        <v>33</v>
      </c>
      <c r="O6144" s="21" t="s">
        <v>362</v>
      </c>
      <c r="P6144" s="21">
        <v>3</v>
      </c>
      <c r="Q6144" s="124">
        <v>2017</v>
      </c>
      <c r="R6144" s="21"/>
      <c r="S6144" s="21"/>
      <c r="T6144" s="116">
        <v>991</v>
      </c>
      <c r="U6144" s="111">
        <v>45</v>
      </c>
      <c r="V6144" s="113">
        <f t="shared" si="1142"/>
        <v>991</v>
      </c>
      <c r="W6144" s="113">
        <f t="shared" si="1143"/>
        <v>0</v>
      </c>
      <c r="X6144" s="112">
        <f t="shared" si="1144"/>
        <v>0</v>
      </c>
      <c r="Y6144" s="111"/>
      <c r="Z6144" s="110">
        <f t="shared" si="1152"/>
        <v>45</v>
      </c>
      <c r="AA6144" s="109">
        <f t="shared" si="1145"/>
        <v>49.550000000000004</v>
      </c>
      <c r="AB6144" s="109">
        <f t="shared" si="1146"/>
        <v>49550.000000000007</v>
      </c>
      <c r="AC6144" s="108">
        <f t="shared" si="1147"/>
        <v>941.45</v>
      </c>
      <c r="AD6144" s="107">
        <f t="shared" si="1148"/>
        <v>2.2222222222222223E-2</v>
      </c>
      <c r="AE6144" s="106">
        <f t="shared" si="1149"/>
        <v>20.921111111111113</v>
      </c>
      <c r="AF6144" s="105">
        <f t="shared" si="1150"/>
        <v>20.921111111111113</v>
      </c>
      <c r="AG6144" s="105">
        <f t="shared" si="1151"/>
        <v>970.07888888888886</v>
      </c>
    </row>
    <row r="6145" spans="1:33" s="88" customFormat="1" x14ac:dyDescent="0.35">
      <c r="A6145" s="21">
        <v>10141103</v>
      </c>
      <c r="B6145" s="115" t="s">
        <v>14786</v>
      </c>
      <c r="C6145" s="135" t="s">
        <v>710</v>
      </c>
      <c r="D6145" s="21">
        <v>375</v>
      </c>
      <c r="E6145" s="114" t="str">
        <f t="shared" si="1141"/>
        <v>TRANSFORMADOR MARCA:  375</v>
      </c>
      <c r="F6145" s="57"/>
      <c r="G6145" s="21"/>
      <c r="H6145" s="21" t="s">
        <v>545</v>
      </c>
      <c r="I6145" s="21" t="s">
        <v>14855</v>
      </c>
      <c r="J6145" s="57"/>
      <c r="K6145" s="21" t="s">
        <v>14854</v>
      </c>
      <c r="L6145" s="21" t="s">
        <v>14853</v>
      </c>
      <c r="M6145" s="21">
        <v>100</v>
      </c>
      <c r="N6145" s="21">
        <v>33</v>
      </c>
      <c r="O6145" s="21" t="s">
        <v>362</v>
      </c>
      <c r="P6145" s="21">
        <v>3</v>
      </c>
      <c r="Q6145" s="124">
        <v>2017</v>
      </c>
      <c r="R6145" s="21"/>
      <c r="S6145" s="21"/>
      <c r="T6145" s="116">
        <v>763</v>
      </c>
      <c r="U6145" s="111">
        <v>45</v>
      </c>
      <c r="V6145" s="113">
        <f t="shared" si="1142"/>
        <v>763</v>
      </c>
      <c r="W6145" s="113">
        <f t="shared" si="1143"/>
        <v>0</v>
      </c>
      <c r="X6145" s="112">
        <f t="shared" si="1144"/>
        <v>0</v>
      </c>
      <c r="Y6145" s="111"/>
      <c r="Z6145" s="110">
        <f t="shared" si="1152"/>
        <v>45</v>
      </c>
      <c r="AA6145" s="109">
        <f t="shared" si="1145"/>
        <v>38.15</v>
      </c>
      <c r="AB6145" s="109">
        <f t="shared" si="1146"/>
        <v>38150</v>
      </c>
      <c r="AC6145" s="108">
        <f t="shared" si="1147"/>
        <v>724.85</v>
      </c>
      <c r="AD6145" s="107">
        <f t="shared" si="1148"/>
        <v>2.2222222222222223E-2</v>
      </c>
      <c r="AE6145" s="106">
        <f t="shared" si="1149"/>
        <v>16.10777777777778</v>
      </c>
      <c r="AF6145" s="105">
        <f t="shared" si="1150"/>
        <v>16.10777777777778</v>
      </c>
      <c r="AG6145" s="105">
        <f t="shared" si="1151"/>
        <v>746.89222222222224</v>
      </c>
    </row>
    <row r="6146" spans="1:33" s="88" customFormat="1" x14ac:dyDescent="0.35">
      <c r="A6146" s="21">
        <v>10141103</v>
      </c>
      <c r="B6146" s="115" t="s">
        <v>14786</v>
      </c>
      <c r="C6146" s="135" t="s">
        <v>710</v>
      </c>
      <c r="D6146" s="21">
        <v>376</v>
      </c>
      <c r="E6146" s="114" t="str">
        <f t="shared" ref="E6146:E6209" si="1153">+CONCATENATE(C6146," ","MARCA:",R6146," ",G6146," ",D6146,)</f>
        <v>TRANSFORMADOR MARCA:  376</v>
      </c>
      <c r="F6146" s="57"/>
      <c r="G6146" s="21"/>
      <c r="H6146" s="21" t="s">
        <v>14848</v>
      </c>
      <c r="I6146" s="21" t="s">
        <v>14847</v>
      </c>
      <c r="J6146" s="57"/>
      <c r="K6146" s="21" t="s">
        <v>14851</v>
      </c>
      <c r="L6146" s="21" t="s">
        <v>14850</v>
      </c>
      <c r="M6146" s="21">
        <v>200</v>
      </c>
      <c r="N6146" s="21">
        <v>33</v>
      </c>
      <c r="O6146" s="21" t="s">
        <v>362</v>
      </c>
      <c r="P6146" s="21">
        <v>3</v>
      </c>
      <c r="Q6146" s="124">
        <v>2017</v>
      </c>
      <c r="R6146" s="21"/>
      <c r="S6146" s="21"/>
      <c r="T6146" s="116">
        <v>991</v>
      </c>
      <c r="U6146" s="111">
        <v>45</v>
      </c>
      <c r="V6146" s="113">
        <f t="shared" ref="V6146:V6209" si="1154">((Z6146/U6146)*(T6146-AA6146))+AA6146</f>
        <v>991</v>
      </c>
      <c r="W6146" s="113">
        <f t="shared" ref="W6146:W6209" si="1155">+T6146-V6146</f>
        <v>0</v>
      </c>
      <c r="X6146" s="112">
        <f t="shared" ref="X6146:X6209" si="1156">+W6146*1000</f>
        <v>0</v>
      </c>
      <c r="Y6146" s="111"/>
      <c r="Z6146" s="110">
        <f t="shared" si="1152"/>
        <v>45</v>
      </c>
      <c r="AA6146" s="109">
        <f t="shared" ref="AA6146:AA6209" si="1157">(5/100*T6146)</f>
        <v>49.550000000000004</v>
      </c>
      <c r="AB6146" s="109">
        <f t="shared" ref="AB6146:AB6209" si="1158">+AA6146*1000</f>
        <v>49550.000000000007</v>
      </c>
      <c r="AC6146" s="108">
        <f t="shared" ref="AC6146:AC6209" si="1159">+T6146-AA6146</f>
        <v>941.45</v>
      </c>
      <c r="AD6146" s="107">
        <f t="shared" ref="AD6146:AD6209" si="1160">1/U6146</f>
        <v>2.2222222222222223E-2</v>
      </c>
      <c r="AE6146" s="106">
        <f t="shared" ref="AE6146:AE6209" si="1161">+AC6146*AD6146</f>
        <v>20.921111111111113</v>
      </c>
      <c r="AF6146" s="105">
        <f t="shared" ref="AF6146:AF6209" si="1162">+T6146-V6146+AE6146</f>
        <v>20.921111111111113</v>
      </c>
      <c r="AG6146" s="105">
        <f t="shared" ref="AG6146:AG6209" si="1163">+V6146-AE6146</f>
        <v>970.07888888888886</v>
      </c>
    </row>
    <row r="6147" spans="1:33" s="88" customFormat="1" x14ac:dyDescent="0.35">
      <c r="A6147" s="21">
        <v>10141103</v>
      </c>
      <c r="B6147" s="115" t="s">
        <v>14786</v>
      </c>
      <c r="C6147" s="135" t="s">
        <v>710</v>
      </c>
      <c r="D6147" s="21">
        <v>377</v>
      </c>
      <c r="E6147" s="114" t="str">
        <f t="shared" si="1153"/>
        <v>TRANSFORMADOR MARCA:  377</v>
      </c>
      <c r="F6147" s="57"/>
      <c r="G6147" s="21"/>
      <c r="H6147" s="21" t="s">
        <v>14848</v>
      </c>
      <c r="I6147" s="21" t="s">
        <v>14847</v>
      </c>
      <c r="J6147" s="57"/>
      <c r="K6147" s="21" t="s">
        <v>14846</v>
      </c>
      <c r="L6147" s="21" t="s">
        <v>14845</v>
      </c>
      <c r="M6147" s="21">
        <v>200</v>
      </c>
      <c r="N6147" s="21">
        <v>33</v>
      </c>
      <c r="O6147" s="21" t="s">
        <v>362</v>
      </c>
      <c r="P6147" s="21">
        <v>3</v>
      </c>
      <c r="Q6147" s="124">
        <v>2017</v>
      </c>
      <c r="R6147" s="21"/>
      <c r="S6147" s="21"/>
      <c r="T6147" s="116">
        <v>991</v>
      </c>
      <c r="U6147" s="111">
        <v>45</v>
      </c>
      <c r="V6147" s="113">
        <f t="shared" si="1154"/>
        <v>991</v>
      </c>
      <c r="W6147" s="113">
        <f t="shared" si="1155"/>
        <v>0</v>
      </c>
      <c r="X6147" s="112">
        <f t="shared" si="1156"/>
        <v>0</v>
      </c>
      <c r="Y6147" s="111"/>
      <c r="Z6147" s="110">
        <f t="shared" si="1152"/>
        <v>45</v>
      </c>
      <c r="AA6147" s="109">
        <f t="shared" si="1157"/>
        <v>49.550000000000004</v>
      </c>
      <c r="AB6147" s="109">
        <f t="shared" si="1158"/>
        <v>49550.000000000007</v>
      </c>
      <c r="AC6147" s="108">
        <f t="shared" si="1159"/>
        <v>941.45</v>
      </c>
      <c r="AD6147" s="107">
        <f t="shared" si="1160"/>
        <v>2.2222222222222223E-2</v>
      </c>
      <c r="AE6147" s="106">
        <f t="shared" si="1161"/>
        <v>20.921111111111113</v>
      </c>
      <c r="AF6147" s="105">
        <f t="shared" si="1162"/>
        <v>20.921111111111113</v>
      </c>
      <c r="AG6147" s="105">
        <f t="shared" si="1163"/>
        <v>970.07888888888886</v>
      </c>
    </row>
    <row r="6148" spans="1:33" s="88" customFormat="1" x14ac:dyDescent="0.35">
      <c r="A6148" s="21">
        <v>10141103</v>
      </c>
      <c r="B6148" s="115" t="s">
        <v>14786</v>
      </c>
      <c r="C6148" s="135" t="s">
        <v>710</v>
      </c>
      <c r="D6148" s="21" t="s">
        <v>14842</v>
      </c>
      <c r="E6148" s="114" t="str">
        <f t="shared" si="1153"/>
        <v>TRANSFORMADOR MARCA:KONCAT DST MONAPO T31</v>
      </c>
      <c r="F6148" s="57"/>
      <c r="G6148" s="21" t="s">
        <v>189</v>
      </c>
      <c r="H6148" s="21" t="s">
        <v>189</v>
      </c>
      <c r="I6148" s="21"/>
      <c r="J6148" s="57"/>
      <c r="K6148" s="57" t="s">
        <v>188</v>
      </c>
      <c r="L6148" s="57" t="s">
        <v>187</v>
      </c>
      <c r="M6148" s="21">
        <v>5000</v>
      </c>
      <c r="N6148" s="21" t="s">
        <v>19</v>
      </c>
      <c r="O6148" s="21" t="s">
        <v>619</v>
      </c>
      <c r="P6148" s="57">
        <v>3</v>
      </c>
      <c r="Q6148" s="21">
        <v>2017</v>
      </c>
      <c r="R6148" s="21" t="s">
        <v>14841</v>
      </c>
      <c r="S6148" s="21" t="s">
        <v>14840</v>
      </c>
      <c r="T6148" s="116">
        <v>20419</v>
      </c>
      <c r="U6148" s="111">
        <v>45</v>
      </c>
      <c r="V6148" s="113">
        <f t="shared" si="1154"/>
        <v>20419</v>
      </c>
      <c r="W6148" s="113">
        <f t="shared" si="1155"/>
        <v>0</v>
      </c>
      <c r="X6148" s="112">
        <f t="shared" si="1156"/>
        <v>0</v>
      </c>
      <c r="Y6148" s="111"/>
      <c r="Z6148" s="110">
        <f t="shared" si="1152"/>
        <v>45</v>
      </c>
      <c r="AA6148" s="109">
        <f t="shared" si="1157"/>
        <v>1020.95</v>
      </c>
      <c r="AB6148" s="109">
        <f t="shared" si="1158"/>
        <v>1020950</v>
      </c>
      <c r="AC6148" s="108">
        <f t="shared" si="1159"/>
        <v>19398.05</v>
      </c>
      <c r="AD6148" s="107">
        <f t="shared" si="1160"/>
        <v>2.2222222222222223E-2</v>
      </c>
      <c r="AE6148" s="106">
        <f t="shared" si="1161"/>
        <v>431.06777777777779</v>
      </c>
      <c r="AF6148" s="105">
        <f t="shared" si="1162"/>
        <v>431.06777777777779</v>
      </c>
      <c r="AG6148" s="105">
        <f t="shared" si="1163"/>
        <v>19987.932222222222</v>
      </c>
    </row>
    <row r="6149" spans="1:33" s="88" customFormat="1" x14ac:dyDescent="0.35">
      <c r="A6149" s="21">
        <v>10141103</v>
      </c>
      <c r="B6149" s="115" t="s">
        <v>14786</v>
      </c>
      <c r="C6149" s="135" t="s">
        <v>710</v>
      </c>
      <c r="D6149" s="21" t="s">
        <v>6538</v>
      </c>
      <c r="E6149" s="114" t="str">
        <f t="shared" si="1153"/>
        <v>TRANSFORMADOR MARCA:EFACEC ANGOCHE PTS 6</v>
      </c>
      <c r="F6149" s="21"/>
      <c r="G6149" s="21" t="s">
        <v>709</v>
      </c>
      <c r="H6149" s="21" t="s">
        <v>14839</v>
      </c>
      <c r="I6149" s="21" t="s">
        <v>14838</v>
      </c>
      <c r="J6149" s="21"/>
      <c r="K6149" s="124" t="s">
        <v>14837</v>
      </c>
      <c r="L6149" s="124" t="s">
        <v>14836</v>
      </c>
      <c r="M6149" s="21">
        <v>160</v>
      </c>
      <c r="N6149" s="21" t="s">
        <v>376</v>
      </c>
      <c r="O6149" s="21" t="s">
        <v>362</v>
      </c>
      <c r="P6149" s="21">
        <v>3</v>
      </c>
      <c r="Q6149" s="21">
        <v>2017</v>
      </c>
      <c r="R6149" s="67" t="s">
        <v>27</v>
      </c>
      <c r="S6149" s="21"/>
      <c r="T6149" s="116">
        <v>991</v>
      </c>
      <c r="U6149" s="111">
        <v>45</v>
      </c>
      <c r="V6149" s="113">
        <f t="shared" si="1154"/>
        <v>991</v>
      </c>
      <c r="W6149" s="113">
        <f t="shared" si="1155"/>
        <v>0</v>
      </c>
      <c r="X6149" s="112">
        <f t="shared" si="1156"/>
        <v>0</v>
      </c>
      <c r="Y6149" s="111"/>
      <c r="Z6149" s="110">
        <f t="shared" si="1152"/>
        <v>45</v>
      </c>
      <c r="AA6149" s="109">
        <f t="shared" si="1157"/>
        <v>49.550000000000004</v>
      </c>
      <c r="AB6149" s="109">
        <f t="shared" si="1158"/>
        <v>49550.000000000007</v>
      </c>
      <c r="AC6149" s="108">
        <f t="shared" si="1159"/>
        <v>941.45</v>
      </c>
      <c r="AD6149" s="107">
        <f t="shared" si="1160"/>
        <v>2.2222222222222223E-2</v>
      </c>
      <c r="AE6149" s="106">
        <f t="shared" si="1161"/>
        <v>20.921111111111113</v>
      </c>
      <c r="AF6149" s="105">
        <f t="shared" si="1162"/>
        <v>20.921111111111113</v>
      </c>
      <c r="AG6149" s="105">
        <f t="shared" si="1163"/>
        <v>970.07888888888886</v>
      </c>
    </row>
    <row r="6150" spans="1:33" s="88" customFormat="1" x14ac:dyDescent="0.35">
      <c r="A6150" s="21">
        <v>10141103</v>
      </c>
      <c r="B6150" s="115" t="s">
        <v>14786</v>
      </c>
      <c r="C6150" s="135" t="s">
        <v>710</v>
      </c>
      <c r="D6150" s="21" t="s">
        <v>9228</v>
      </c>
      <c r="E6150" s="114" t="str">
        <f t="shared" si="1153"/>
        <v>TRANSFORMADOR MARCA: CUAMBA PTS 7</v>
      </c>
      <c r="F6150" s="21"/>
      <c r="G6150" s="124" t="s">
        <v>179</v>
      </c>
      <c r="H6150" s="124" t="s">
        <v>179</v>
      </c>
      <c r="I6150" s="124" t="s">
        <v>14835</v>
      </c>
      <c r="J6150" s="21"/>
      <c r="K6150" s="21" t="s">
        <v>14834</v>
      </c>
      <c r="L6150" s="21" t="s">
        <v>14833</v>
      </c>
      <c r="M6150" s="21">
        <v>200</v>
      </c>
      <c r="N6150" s="161" t="s">
        <v>19</v>
      </c>
      <c r="O6150" s="21" t="s">
        <v>362</v>
      </c>
      <c r="P6150" s="21">
        <v>3</v>
      </c>
      <c r="Q6150" s="124">
        <v>2017</v>
      </c>
      <c r="R6150" s="21"/>
      <c r="S6150" s="21"/>
      <c r="T6150" s="116">
        <v>991</v>
      </c>
      <c r="U6150" s="111">
        <v>45</v>
      </c>
      <c r="V6150" s="113">
        <f t="shared" si="1154"/>
        <v>991</v>
      </c>
      <c r="W6150" s="113">
        <f t="shared" si="1155"/>
        <v>0</v>
      </c>
      <c r="X6150" s="112">
        <f t="shared" si="1156"/>
        <v>0</v>
      </c>
      <c r="Y6150" s="111"/>
      <c r="Z6150" s="110">
        <f t="shared" si="1152"/>
        <v>45</v>
      </c>
      <c r="AA6150" s="109">
        <f t="shared" si="1157"/>
        <v>49.550000000000004</v>
      </c>
      <c r="AB6150" s="109">
        <f t="shared" si="1158"/>
        <v>49550.000000000007</v>
      </c>
      <c r="AC6150" s="108">
        <f t="shared" si="1159"/>
        <v>941.45</v>
      </c>
      <c r="AD6150" s="107">
        <f t="shared" si="1160"/>
        <v>2.2222222222222223E-2</v>
      </c>
      <c r="AE6150" s="106">
        <f t="shared" si="1161"/>
        <v>20.921111111111113</v>
      </c>
      <c r="AF6150" s="105">
        <f t="shared" si="1162"/>
        <v>20.921111111111113</v>
      </c>
      <c r="AG6150" s="105">
        <f t="shared" si="1163"/>
        <v>970.07888888888886</v>
      </c>
    </row>
    <row r="6151" spans="1:33" s="88" customFormat="1" x14ac:dyDescent="0.35">
      <c r="A6151" s="21">
        <v>10141103</v>
      </c>
      <c r="B6151" s="115" t="s">
        <v>14786</v>
      </c>
      <c r="C6151" s="135" t="s">
        <v>710</v>
      </c>
      <c r="D6151" s="21" t="s">
        <v>2227</v>
      </c>
      <c r="E6151" s="114" t="str">
        <f t="shared" si="1153"/>
        <v>TRANSFORMADOR MARCA: CUAMBA PTS 12</v>
      </c>
      <c r="F6151" s="21"/>
      <c r="G6151" s="124" t="s">
        <v>179</v>
      </c>
      <c r="H6151" s="124" t="s">
        <v>179</v>
      </c>
      <c r="I6151" s="124" t="s">
        <v>6153</v>
      </c>
      <c r="J6151" s="21"/>
      <c r="K6151" s="21" t="s">
        <v>14832</v>
      </c>
      <c r="L6151" s="21" t="s">
        <v>14831</v>
      </c>
      <c r="M6151" s="21">
        <v>315</v>
      </c>
      <c r="N6151" s="161" t="s">
        <v>19</v>
      </c>
      <c r="O6151" s="21" t="s">
        <v>362</v>
      </c>
      <c r="P6151" s="21">
        <v>3</v>
      </c>
      <c r="Q6151" s="124">
        <v>2017</v>
      </c>
      <c r="R6151" s="21"/>
      <c r="S6151" s="21"/>
      <c r="T6151" s="116">
        <v>1039</v>
      </c>
      <c r="U6151" s="111">
        <v>45</v>
      </c>
      <c r="V6151" s="113">
        <f t="shared" si="1154"/>
        <v>1039</v>
      </c>
      <c r="W6151" s="113">
        <f t="shared" si="1155"/>
        <v>0</v>
      </c>
      <c r="X6151" s="112">
        <f t="shared" si="1156"/>
        <v>0</v>
      </c>
      <c r="Y6151" s="111"/>
      <c r="Z6151" s="110">
        <f t="shared" si="1152"/>
        <v>45</v>
      </c>
      <c r="AA6151" s="109">
        <f t="shared" si="1157"/>
        <v>51.95</v>
      </c>
      <c r="AB6151" s="109">
        <f t="shared" si="1158"/>
        <v>51950</v>
      </c>
      <c r="AC6151" s="108">
        <f t="shared" si="1159"/>
        <v>987.05</v>
      </c>
      <c r="AD6151" s="107">
        <f t="shared" si="1160"/>
        <v>2.2222222222222223E-2</v>
      </c>
      <c r="AE6151" s="106">
        <f t="shared" si="1161"/>
        <v>21.934444444444445</v>
      </c>
      <c r="AF6151" s="105">
        <f t="shared" si="1162"/>
        <v>21.934444444444445</v>
      </c>
      <c r="AG6151" s="105">
        <f t="shared" si="1163"/>
        <v>1017.0655555555555</v>
      </c>
    </row>
    <row r="6152" spans="1:33" s="88" customFormat="1" x14ac:dyDescent="0.35">
      <c r="A6152" s="21">
        <v>10141103</v>
      </c>
      <c r="B6152" s="115" t="s">
        <v>14786</v>
      </c>
      <c r="C6152" s="135" t="s">
        <v>710</v>
      </c>
      <c r="D6152" s="21" t="s">
        <v>14806</v>
      </c>
      <c r="E6152" s="114" t="str">
        <f t="shared" si="1153"/>
        <v>TRANSFORMADOR MARCA: CUAMBA PTS 3009</v>
      </c>
      <c r="F6152" s="21"/>
      <c r="G6152" s="124" t="s">
        <v>179</v>
      </c>
      <c r="H6152" s="21" t="s">
        <v>1777</v>
      </c>
      <c r="I6152" s="21" t="s">
        <v>14829</v>
      </c>
      <c r="J6152" s="21"/>
      <c r="K6152" s="21" t="s">
        <v>14828</v>
      </c>
      <c r="L6152" s="21" t="s">
        <v>14827</v>
      </c>
      <c r="M6152" s="21">
        <v>160</v>
      </c>
      <c r="N6152" s="161" t="s">
        <v>19</v>
      </c>
      <c r="O6152" s="21" t="s">
        <v>362</v>
      </c>
      <c r="P6152" s="21">
        <v>3</v>
      </c>
      <c r="Q6152" s="124">
        <v>2017</v>
      </c>
      <c r="R6152" s="21"/>
      <c r="S6152" s="21"/>
      <c r="T6152" s="116">
        <v>991</v>
      </c>
      <c r="U6152" s="111">
        <v>45</v>
      </c>
      <c r="V6152" s="113">
        <f t="shared" si="1154"/>
        <v>991</v>
      </c>
      <c r="W6152" s="113">
        <f t="shared" si="1155"/>
        <v>0</v>
      </c>
      <c r="X6152" s="112">
        <f t="shared" si="1156"/>
        <v>0</v>
      </c>
      <c r="Y6152" s="111"/>
      <c r="Z6152" s="110">
        <f t="shared" si="1152"/>
        <v>45</v>
      </c>
      <c r="AA6152" s="109">
        <f t="shared" si="1157"/>
        <v>49.550000000000004</v>
      </c>
      <c r="AB6152" s="109">
        <f t="shared" si="1158"/>
        <v>49550.000000000007</v>
      </c>
      <c r="AC6152" s="108">
        <f t="shared" si="1159"/>
        <v>941.45</v>
      </c>
      <c r="AD6152" s="107">
        <f t="shared" si="1160"/>
        <v>2.2222222222222223E-2</v>
      </c>
      <c r="AE6152" s="106">
        <f t="shared" si="1161"/>
        <v>20.921111111111113</v>
      </c>
      <c r="AF6152" s="105">
        <f t="shared" si="1162"/>
        <v>20.921111111111113</v>
      </c>
      <c r="AG6152" s="105">
        <f t="shared" si="1163"/>
        <v>970.07888888888886</v>
      </c>
    </row>
    <row r="6153" spans="1:33" s="88" customFormat="1" x14ac:dyDescent="0.35">
      <c r="A6153" s="21">
        <v>10141103</v>
      </c>
      <c r="B6153" s="115" t="s">
        <v>14786</v>
      </c>
      <c r="C6153" s="135" t="s">
        <v>710</v>
      </c>
      <c r="D6153" s="21" t="s">
        <v>14826</v>
      </c>
      <c r="E6153" s="114" t="str">
        <f t="shared" si="1153"/>
        <v>TRANSFORMADOR MARCA: CUAMBA PTS 3010</v>
      </c>
      <c r="F6153" s="21"/>
      <c r="G6153" s="124" t="s">
        <v>179</v>
      </c>
      <c r="H6153" s="21" t="s">
        <v>1777</v>
      </c>
      <c r="I6153" s="21" t="s">
        <v>14825</v>
      </c>
      <c r="J6153" s="21"/>
      <c r="K6153" s="21" t="s">
        <v>14824</v>
      </c>
      <c r="L6153" s="21" t="s">
        <v>14823</v>
      </c>
      <c r="M6153" s="21">
        <v>200</v>
      </c>
      <c r="N6153" s="161" t="s">
        <v>19</v>
      </c>
      <c r="O6153" s="21" t="s">
        <v>362</v>
      </c>
      <c r="P6153" s="21">
        <v>3</v>
      </c>
      <c r="Q6153" s="124">
        <v>2017</v>
      </c>
      <c r="R6153" s="21"/>
      <c r="S6153" s="21"/>
      <c r="T6153" s="116">
        <v>991</v>
      </c>
      <c r="U6153" s="111">
        <v>45</v>
      </c>
      <c r="V6153" s="113">
        <f t="shared" si="1154"/>
        <v>991</v>
      </c>
      <c r="W6153" s="113">
        <f t="shared" si="1155"/>
        <v>0</v>
      </c>
      <c r="X6153" s="112">
        <f t="shared" si="1156"/>
        <v>0</v>
      </c>
      <c r="Y6153" s="111"/>
      <c r="Z6153" s="110">
        <f t="shared" si="1152"/>
        <v>45</v>
      </c>
      <c r="AA6153" s="109">
        <f t="shared" si="1157"/>
        <v>49.550000000000004</v>
      </c>
      <c r="AB6153" s="109">
        <f t="shared" si="1158"/>
        <v>49550.000000000007</v>
      </c>
      <c r="AC6153" s="108">
        <f t="shared" si="1159"/>
        <v>941.45</v>
      </c>
      <c r="AD6153" s="107">
        <f t="shared" si="1160"/>
        <v>2.2222222222222223E-2</v>
      </c>
      <c r="AE6153" s="106">
        <f t="shared" si="1161"/>
        <v>20.921111111111113</v>
      </c>
      <c r="AF6153" s="105">
        <f t="shared" si="1162"/>
        <v>20.921111111111113</v>
      </c>
      <c r="AG6153" s="105">
        <f t="shared" si="1163"/>
        <v>970.07888888888886</v>
      </c>
    </row>
    <row r="6154" spans="1:33" s="88" customFormat="1" x14ac:dyDescent="0.35">
      <c r="A6154" s="21">
        <v>10141103</v>
      </c>
      <c r="B6154" s="115" t="s">
        <v>14786</v>
      </c>
      <c r="C6154" s="135" t="s">
        <v>710</v>
      </c>
      <c r="D6154" s="21" t="s">
        <v>15023</v>
      </c>
      <c r="E6154" s="114" t="str">
        <f t="shared" si="1153"/>
        <v>TRANSFORMADOR MARCA:ASTOR AGGDL/PT4 AGGDL/PT4</v>
      </c>
      <c r="F6154" s="21" t="s">
        <v>2905</v>
      </c>
      <c r="G6154" s="21" t="s">
        <v>15023</v>
      </c>
      <c r="H6154" s="21" t="s">
        <v>355</v>
      </c>
      <c r="I6154" s="21" t="s">
        <v>976</v>
      </c>
      <c r="J6154" s="21" t="s">
        <v>15022</v>
      </c>
      <c r="K6154" s="139" t="s">
        <v>15021</v>
      </c>
      <c r="L6154" s="119" t="s">
        <v>15020</v>
      </c>
      <c r="M6154" s="21">
        <v>315</v>
      </c>
      <c r="N6154" s="21">
        <v>22</v>
      </c>
      <c r="O6154" s="21">
        <v>0.4</v>
      </c>
      <c r="P6154" s="21">
        <v>3</v>
      </c>
      <c r="Q6154" s="21">
        <v>2017</v>
      </c>
      <c r="R6154" s="21" t="s">
        <v>499</v>
      </c>
      <c r="S6154" s="21" t="s">
        <v>15019</v>
      </c>
      <c r="T6154" s="116">
        <v>953</v>
      </c>
      <c r="U6154" s="111">
        <v>45</v>
      </c>
      <c r="V6154" s="113">
        <f t="shared" si="1154"/>
        <v>953</v>
      </c>
      <c r="W6154" s="113">
        <f t="shared" si="1155"/>
        <v>0</v>
      </c>
      <c r="X6154" s="112">
        <f t="shared" si="1156"/>
        <v>0</v>
      </c>
      <c r="Y6154" s="111"/>
      <c r="Z6154" s="110">
        <f t="shared" si="1152"/>
        <v>45</v>
      </c>
      <c r="AA6154" s="109">
        <f t="shared" si="1157"/>
        <v>47.650000000000006</v>
      </c>
      <c r="AB6154" s="109">
        <f t="shared" si="1158"/>
        <v>47650.000000000007</v>
      </c>
      <c r="AC6154" s="108">
        <f t="shared" si="1159"/>
        <v>905.35</v>
      </c>
      <c r="AD6154" s="107">
        <f t="shared" si="1160"/>
        <v>2.2222222222222223E-2</v>
      </c>
      <c r="AE6154" s="106">
        <f t="shared" si="1161"/>
        <v>20.11888888888889</v>
      </c>
      <c r="AF6154" s="105">
        <f t="shared" si="1162"/>
        <v>20.11888888888889</v>
      </c>
      <c r="AG6154" s="105">
        <f t="shared" si="1163"/>
        <v>932.88111111111107</v>
      </c>
    </row>
    <row r="6155" spans="1:33" s="88" customFormat="1" x14ac:dyDescent="0.35">
      <c r="A6155" s="21">
        <v>10141103</v>
      </c>
      <c r="B6155" s="135" t="s">
        <v>14786</v>
      </c>
      <c r="C6155" s="135" t="s">
        <v>710</v>
      </c>
      <c r="D6155" s="142" t="s">
        <v>15018</v>
      </c>
      <c r="E6155" s="114" t="str">
        <f t="shared" si="1153"/>
        <v>TRANSFORMADOR MARCA:ASTOR PT 408R PT 408R</v>
      </c>
      <c r="F6155" s="142"/>
      <c r="G6155" s="142" t="s">
        <v>15018</v>
      </c>
      <c r="H6155" s="142" t="s">
        <v>607</v>
      </c>
      <c r="I6155" s="124"/>
      <c r="J6155" s="142"/>
      <c r="K6155" s="142"/>
      <c r="L6155" s="142"/>
      <c r="M6155" s="124">
        <v>630</v>
      </c>
      <c r="N6155" s="124">
        <v>33</v>
      </c>
      <c r="O6155" s="21">
        <v>0.4</v>
      </c>
      <c r="P6155" s="124" t="s">
        <v>514</v>
      </c>
      <c r="Q6155" s="142">
        <v>2017</v>
      </c>
      <c r="R6155" s="124" t="s">
        <v>499</v>
      </c>
      <c r="S6155" s="142" t="s">
        <v>15017</v>
      </c>
      <c r="T6155" s="116">
        <v>1200</v>
      </c>
      <c r="U6155" s="111">
        <v>45</v>
      </c>
      <c r="V6155" s="113">
        <f t="shared" si="1154"/>
        <v>1200</v>
      </c>
      <c r="W6155" s="113">
        <f t="shared" si="1155"/>
        <v>0</v>
      </c>
      <c r="X6155" s="112">
        <f t="shared" si="1156"/>
        <v>0</v>
      </c>
      <c r="Y6155" s="111"/>
      <c r="Z6155" s="110">
        <f t="shared" si="1152"/>
        <v>45</v>
      </c>
      <c r="AA6155" s="109">
        <f t="shared" si="1157"/>
        <v>60</v>
      </c>
      <c r="AB6155" s="109">
        <f t="shared" si="1158"/>
        <v>60000</v>
      </c>
      <c r="AC6155" s="108">
        <f t="shared" si="1159"/>
        <v>1140</v>
      </c>
      <c r="AD6155" s="107">
        <f t="shared" si="1160"/>
        <v>2.2222222222222223E-2</v>
      </c>
      <c r="AE6155" s="106">
        <f t="shared" si="1161"/>
        <v>25.333333333333336</v>
      </c>
      <c r="AF6155" s="105">
        <f t="shared" si="1162"/>
        <v>25.333333333333336</v>
      </c>
      <c r="AG6155" s="105">
        <f t="shared" si="1163"/>
        <v>1174.6666666666667</v>
      </c>
    </row>
    <row r="6156" spans="1:33" s="88" customFormat="1" x14ac:dyDescent="0.35">
      <c r="A6156" s="21">
        <v>10141103</v>
      </c>
      <c r="B6156" s="115" t="s">
        <v>14786</v>
      </c>
      <c r="C6156" s="135" t="s">
        <v>710</v>
      </c>
      <c r="D6156" s="57" t="s">
        <v>15016</v>
      </c>
      <c r="E6156" s="114" t="str">
        <f t="shared" si="1153"/>
        <v>TRANSFORMADOR MARCA:Astor  PTS 601</v>
      </c>
      <c r="F6156" s="57" t="s">
        <v>2402</v>
      </c>
      <c r="G6156" s="21"/>
      <c r="H6156" s="21" t="s">
        <v>494</v>
      </c>
      <c r="I6156" s="21"/>
      <c r="J6156" s="21"/>
      <c r="K6156" s="133" t="s">
        <v>15015</v>
      </c>
      <c r="L6156" s="133" t="s">
        <v>15014</v>
      </c>
      <c r="M6156" s="21">
        <v>315</v>
      </c>
      <c r="N6156" s="21">
        <v>33</v>
      </c>
      <c r="O6156" s="21" t="s">
        <v>510</v>
      </c>
      <c r="P6156" s="124" t="s">
        <v>516</v>
      </c>
      <c r="Q6156" s="21">
        <v>2017</v>
      </c>
      <c r="R6156" s="21" t="s">
        <v>1661</v>
      </c>
      <c r="S6156" s="21" t="s">
        <v>15013</v>
      </c>
      <c r="T6156" s="116">
        <v>1039</v>
      </c>
      <c r="U6156" s="111">
        <v>45</v>
      </c>
      <c r="V6156" s="113">
        <f t="shared" si="1154"/>
        <v>1039</v>
      </c>
      <c r="W6156" s="113">
        <f t="shared" si="1155"/>
        <v>0</v>
      </c>
      <c r="X6156" s="112">
        <f t="shared" si="1156"/>
        <v>0</v>
      </c>
      <c r="Y6156" s="111"/>
      <c r="Z6156" s="110">
        <f t="shared" si="1152"/>
        <v>45</v>
      </c>
      <c r="AA6156" s="109">
        <f t="shared" si="1157"/>
        <v>51.95</v>
      </c>
      <c r="AB6156" s="109">
        <f t="shared" si="1158"/>
        <v>51950</v>
      </c>
      <c r="AC6156" s="108">
        <f t="shared" si="1159"/>
        <v>987.05</v>
      </c>
      <c r="AD6156" s="107">
        <f t="shared" si="1160"/>
        <v>2.2222222222222223E-2</v>
      </c>
      <c r="AE6156" s="106">
        <f t="shared" si="1161"/>
        <v>21.934444444444445</v>
      </c>
      <c r="AF6156" s="105">
        <f t="shared" si="1162"/>
        <v>21.934444444444445</v>
      </c>
      <c r="AG6156" s="105">
        <f t="shared" si="1163"/>
        <v>1017.0655555555555</v>
      </c>
    </row>
    <row r="6157" spans="1:33" s="88" customFormat="1" x14ac:dyDescent="0.35">
      <c r="A6157" s="21">
        <v>10141103</v>
      </c>
      <c r="B6157" s="115" t="s">
        <v>14786</v>
      </c>
      <c r="C6157" s="135" t="s">
        <v>710</v>
      </c>
      <c r="D6157" s="133" t="s">
        <v>15012</v>
      </c>
      <c r="E6157" s="114" t="str">
        <f t="shared" si="1153"/>
        <v>TRANSFORMADOR MARCA:Astor  PT 298R</v>
      </c>
      <c r="F6157" s="57" t="s">
        <v>2390</v>
      </c>
      <c r="G6157" s="21"/>
      <c r="H6157" s="21" t="s">
        <v>494</v>
      </c>
      <c r="I6157" s="21"/>
      <c r="J6157" s="21"/>
      <c r="K6157" s="133" t="s">
        <v>15011</v>
      </c>
      <c r="L6157" s="133" t="s">
        <v>15010</v>
      </c>
      <c r="M6157" s="21">
        <v>250</v>
      </c>
      <c r="N6157" s="21">
        <v>33</v>
      </c>
      <c r="O6157" s="21" t="s">
        <v>510</v>
      </c>
      <c r="P6157" s="124" t="s">
        <v>516</v>
      </c>
      <c r="Q6157" s="21">
        <v>2017</v>
      </c>
      <c r="R6157" s="21" t="s">
        <v>1661</v>
      </c>
      <c r="S6157" s="21" t="s">
        <v>15009</v>
      </c>
      <c r="T6157" s="116">
        <v>991</v>
      </c>
      <c r="U6157" s="111">
        <v>45</v>
      </c>
      <c r="V6157" s="113">
        <f t="shared" si="1154"/>
        <v>991</v>
      </c>
      <c r="W6157" s="113">
        <f t="shared" si="1155"/>
        <v>0</v>
      </c>
      <c r="X6157" s="112">
        <f t="shared" si="1156"/>
        <v>0</v>
      </c>
      <c r="Y6157" s="111"/>
      <c r="Z6157" s="110">
        <f t="shared" si="1152"/>
        <v>45</v>
      </c>
      <c r="AA6157" s="109">
        <f t="shared" si="1157"/>
        <v>49.550000000000004</v>
      </c>
      <c r="AB6157" s="109">
        <f t="shared" si="1158"/>
        <v>49550.000000000007</v>
      </c>
      <c r="AC6157" s="108">
        <f t="shared" si="1159"/>
        <v>941.45</v>
      </c>
      <c r="AD6157" s="107">
        <f t="shared" si="1160"/>
        <v>2.2222222222222223E-2</v>
      </c>
      <c r="AE6157" s="106">
        <f t="shared" si="1161"/>
        <v>20.921111111111113</v>
      </c>
      <c r="AF6157" s="105">
        <f t="shared" si="1162"/>
        <v>20.921111111111113</v>
      </c>
      <c r="AG6157" s="105">
        <f t="shared" si="1163"/>
        <v>970.07888888888886</v>
      </c>
    </row>
    <row r="6158" spans="1:33" s="88" customFormat="1" x14ac:dyDescent="0.35">
      <c r="A6158" s="21">
        <v>10141103</v>
      </c>
      <c r="B6158" s="115" t="s">
        <v>14786</v>
      </c>
      <c r="C6158" s="135" t="s">
        <v>710</v>
      </c>
      <c r="D6158" s="21">
        <v>236</v>
      </c>
      <c r="E6158" s="114" t="str">
        <f t="shared" si="1153"/>
        <v>TRANSFORMADOR MARCA:Power Tech  236</v>
      </c>
      <c r="F6158" s="21"/>
      <c r="G6158" s="21"/>
      <c r="H6158" s="21" t="s">
        <v>15004</v>
      </c>
      <c r="I6158" s="21" t="s">
        <v>15008</v>
      </c>
      <c r="J6158" s="21"/>
      <c r="K6158" s="21" t="s">
        <v>15007</v>
      </c>
      <c r="L6158" s="21" t="s">
        <v>15006</v>
      </c>
      <c r="M6158" s="21">
        <v>25</v>
      </c>
      <c r="N6158" s="21">
        <v>33</v>
      </c>
      <c r="O6158" s="21" t="s">
        <v>362</v>
      </c>
      <c r="P6158" s="21">
        <v>3</v>
      </c>
      <c r="Q6158" s="124">
        <v>2017</v>
      </c>
      <c r="R6158" s="124" t="s">
        <v>14844</v>
      </c>
      <c r="S6158" s="124" t="s">
        <v>15005</v>
      </c>
      <c r="T6158" s="116">
        <v>643</v>
      </c>
      <c r="U6158" s="111">
        <v>45</v>
      </c>
      <c r="V6158" s="113">
        <f t="shared" si="1154"/>
        <v>643</v>
      </c>
      <c r="W6158" s="113">
        <f t="shared" si="1155"/>
        <v>0</v>
      </c>
      <c r="X6158" s="112">
        <f t="shared" si="1156"/>
        <v>0</v>
      </c>
      <c r="Y6158" s="111"/>
      <c r="Z6158" s="110">
        <f t="shared" si="1152"/>
        <v>45</v>
      </c>
      <c r="AA6158" s="109">
        <f t="shared" si="1157"/>
        <v>32.15</v>
      </c>
      <c r="AB6158" s="109">
        <f t="shared" si="1158"/>
        <v>32150</v>
      </c>
      <c r="AC6158" s="108">
        <f t="shared" si="1159"/>
        <v>610.85</v>
      </c>
      <c r="AD6158" s="107">
        <f t="shared" si="1160"/>
        <v>2.2222222222222223E-2</v>
      </c>
      <c r="AE6158" s="106">
        <f t="shared" si="1161"/>
        <v>13.574444444444445</v>
      </c>
      <c r="AF6158" s="105">
        <f t="shared" si="1162"/>
        <v>13.574444444444445</v>
      </c>
      <c r="AG6158" s="105">
        <f t="shared" si="1163"/>
        <v>629.42555555555555</v>
      </c>
    </row>
    <row r="6159" spans="1:33" s="88" customFormat="1" x14ac:dyDescent="0.35">
      <c r="A6159" s="21">
        <v>10141103</v>
      </c>
      <c r="B6159" s="115" t="s">
        <v>14786</v>
      </c>
      <c r="C6159" s="135" t="s">
        <v>710</v>
      </c>
      <c r="D6159" s="21">
        <v>237</v>
      </c>
      <c r="E6159" s="114" t="str">
        <f t="shared" si="1153"/>
        <v>TRANSFORMADOR MARCA:Fuji Tusco  237</v>
      </c>
      <c r="F6159" s="21"/>
      <c r="G6159" s="21"/>
      <c r="H6159" s="21" t="s">
        <v>15004</v>
      </c>
      <c r="I6159" s="21" t="s">
        <v>15003</v>
      </c>
      <c r="J6159" s="21"/>
      <c r="K6159" s="21" t="s">
        <v>15002</v>
      </c>
      <c r="L6159" s="21" t="s">
        <v>15001</v>
      </c>
      <c r="M6159" s="21">
        <v>50</v>
      </c>
      <c r="N6159" s="21">
        <v>33</v>
      </c>
      <c r="O6159" s="21" t="s">
        <v>362</v>
      </c>
      <c r="P6159" s="21">
        <v>3</v>
      </c>
      <c r="Q6159" s="124">
        <v>2017</v>
      </c>
      <c r="R6159" s="124" t="s">
        <v>1821</v>
      </c>
      <c r="S6159" s="124">
        <v>581375</v>
      </c>
      <c r="T6159" s="116">
        <v>643</v>
      </c>
      <c r="U6159" s="111">
        <v>45</v>
      </c>
      <c r="V6159" s="113">
        <f t="shared" si="1154"/>
        <v>643</v>
      </c>
      <c r="W6159" s="113">
        <f t="shared" si="1155"/>
        <v>0</v>
      </c>
      <c r="X6159" s="112">
        <f t="shared" si="1156"/>
        <v>0</v>
      </c>
      <c r="Y6159" s="111"/>
      <c r="Z6159" s="110">
        <f t="shared" si="1152"/>
        <v>45</v>
      </c>
      <c r="AA6159" s="109">
        <f t="shared" si="1157"/>
        <v>32.15</v>
      </c>
      <c r="AB6159" s="109">
        <f t="shared" si="1158"/>
        <v>32150</v>
      </c>
      <c r="AC6159" s="108">
        <f t="shared" si="1159"/>
        <v>610.85</v>
      </c>
      <c r="AD6159" s="107">
        <f t="shared" si="1160"/>
        <v>2.2222222222222223E-2</v>
      </c>
      <c r="AE6159" s="106">
        <f t="shared" si="1161"/>
        <v>13.574444444444445</v>
      </c>
      <c r="AF6159" s="105">
        <f t="shared" si="1162"/>
        <v>13.574444444444445</v>
      </c>
      <c r="AG6159" s="105">
        <f t="shared" si="1163"/>
        <v>629.42555555555555</v>
      </c>
    </row>
    <row r="6160" spans="1:33" s="88" customFormat="1" x14ac:dyDescent="0.35">
      <c r="A6160" s="21">
        <v>10141103</v>
      </c>
      <c r="B6160" s="115" t="s">
        <v>14786</v>
      </c>
      <c r="C6160" s="135" t="s">
        <v>710</v>
      </c>
      <c r="D6160" s="21">
        <v>238</v>
      </c>
      <c r="E6160" s="114" t="str">
        <f t="shared" si="1153"/>
        <v>TRANSFORMADOR MARCA:Power Tech  238</v>
      </c>
      <c r="F6160" s="21"/>
      <c r="G6160" s="21"/>
      <c r="H6160" s="21" t="s">
        <v>14848</v>
      </c>
      <c r="I6160" s="21" t="s">
        <v>15000</v>
      </c>
      <c r="J6160" s="21"/>
      <c r="K6160" s="21" t="s">
        <v>14999</v>
      </c>
      <c r="L6160" s="21" t="s">
        <v>14998</v>
      </c>
      <c r="M6160" s="21">
        <v>50</v>
      </c>
      <c r="N6160" s="21">
        <v>33</v>
      </c>
      <c r="O6160" s="21" t="s">
        <v>362</v>
      </c>
      <c r="P6160" s="21">
        <v>3</v>
      </c>
      <c r="Q6160" s="124">
        <v>2017</v>
      </c>
      <c r="R6160" s="124" t="s">
        <v>14844</v>
      </c>
      <c r="S6160" s="124" t="s">
        <v>1887</v>
      </c>
      <c r="T6160" s="116">
        <v>643</v>
      </c>
      <c r="U6160" s="111">
        <v>45</v>
      </c>
      <c r="V6160" s="113">
        <f t="shared" si="1154"/>
        <v>643</v>
      </c>
      <c r="W6160" s="113">
        <f t="shared" si="1155"/>
        <v>0</v>
      </c>
      <c r="X6160" s="112">
        <f t="shared" si="1156"/>
        <v>0</v>
      </c>
      <c r="Y6160" s="111"/>
      <c r="Z6160" s="110">
        <f t="shared" si="1152"/>
        <v>45</v>
      </c>
      <c r="AA6160" s="109">
        <f t="shared" si="1157"/>
        <v>32.15</v>
      </c>
      <c r="AB6160" s="109">
        <f t="shared" si="1158"/>
        <v>32150</v>
      </c>
      <c r="AC6160" s="108">
        <f t="shared" si="1159"/>
        <v>610.85</v>
      </c>
      <c r="AD6160" s="107">
        <f t="shared" si="1160"/>
        <v>2.2222222222222223E-2</v>
      </c>
      <c r="AE6160" s="106">
        <f t="shared" si="1161"/>
        <v>13.574444444444445</v>
      </c>
      <c r="AF6160" s="105">
        <f t="shared" si="1162"/>
        <v>13.574444444444445</v>
      </c>
      <c r="AG6160" s="105">
        <f t="shared" si="1163"/>
        <v>629.42555555555555</v>
      </c>
    </row>
    <row r="6161" spans="1:33" s="88" customFormat="1" x14ac:dyDescent="0.35">
      <c r="A6161" s="21">
        <v>10141103</v>
      </c>
      <c r="B6161" s="115" t="s">
        <v>14786</v>
      </c>
      <c r="C6161" s="135" t="s">
        <v>710</v>
      </c>
      <c r="D6161" s="21">
        <v>309</v>
      </c>
      <c r="E6161" s="114" t="str">
        <f t="shared" si="1153"/>
        <v>TRANSFORMADOR MARCA:Fuji Tusco  309</v>
      </c>
      <c r="F6161" s="21"/>
      <c r="G6161" s="21"/>
      <c r="H6161" s="21" t="s">
        <v>14848</v>
      </c>
      <c r="I6161" s="21" t="s">
        <v>14997</v>
      </c>
      <c r="J6161" s="21"/>
      <c r="K6161" s="21" t="s">
        <v>14996</v>
      </c>
      <c r="L6161" s="21" t="s">
        <v>14995</v>
      </c>
      <c r="M6161" s="21">
        <v>160</v>
      </c>
      <c r="N6161" s="21">
        <v>33</v>
      </c>
      <c r="O6161" s="21" t="s">
        <v>362</v>
      </c>
      <c r="P6161" s="21">
        <v>3</v>
      </c>
      <c r="Q6161" s="124">
        <v>2017</v>
      </c>
      <c r="R6161" s="124" t="s">
        <v>1821</v>
      </c>
      <c r="S6161" s="124">
        <v>601154</v>
      </c>
      <c r="T6161" s="116">
        <v>991</v>
      </c>
      <c r="U6161" s="111">
        <v>45</v>
      </c>
      <c r="V6161" s="113">
        <f t="shared" si="1154"/>
        <v>991</v>
      </c>
      <c r="W6161" s="113">
        <f t="shared" si="1155"/>
        <v>0</v>
      </c>
      <c r="X6161" s="112">
        <f t="shared" si="1156"/>
        <v>0</v>
      </c>
      <c r="Y6161" s="111"/>
      <c r="Z6161" s="110">
        <f t="shared" si="1152"/>
        <v>45</v>
      </c>
      <c r="AA6161" s="109">
        <f t="shared" si="1157"/>
        <v>49.550000000000004</v>
      </c>
      <c r="AB6161" s="109">
        <f t="shared" si="1158"/>
        <v>49550.000000000007</v>
      </c>
      <c r="AC6161" s="108">
        <f t="shared" si="1159"/>
        <v>941.45</v>
      </c>
      <c r="AD6161" s="107">
        <f t="shared" si="1160"/>
        <v>2.2222222222222223E-2</v>
      </c>
      <c r="AE6161" s="106">
        <f t="shared" si="1161"/>
        <v>20.921111111111113</v>
      </c>
      <c r="AF6161" s="105">
        <f t="shared" si="1162"/>
        <v>20.921111111111113</v>
      </c>
      <c r="AG6161" s="105">
        <f t="shared" si="1163"/>
        <v>970.07888888888886</v>
      </c>
    </row>
    <row r="6162" spans="1:33" s="88" customFormat="1" x14ac:dyDescent="0.35">
      <c r="A6162" s="21">
        <v>10141103</v>
      </c>
      <c r="B6162" s="115" t="s">
        <v>14786</v>
      </c>
      <c r="C6162" s="135" t="s">
        <v>710</v>
      </c>
      <c r="D6162" s="21">
        <v>310</v>
      </c>
      <c r="E6162" s="114" t="str">
        <f t="shared" si="1153"/>
        <v>TRANSFORMADOR MARCA:Fuji Tusco  310</v>
      </c>
      <c r="F6162" s="21"/>
      <c r="G6162" s="21"/>
      <c r="H6162" s="21" t="s">
        <v>14848</v>
      </c>
      <c r="I6162" s="21" t="s">
        <v>14994</v>
      </c>
      <c r="J6162" s="21"/>
      <c r="K6162" s="21" t="s">
        <v>14993</v>
      </c>
      <c r="L6162" s="21" t="s">
        <v>14992</v>
      </c>
      <c r="M6162" s="21">
        <v>200</v>
      </c>
      <c r="N6162" s="21">
        <v>33</v>
      </c>
      <c r="O6162" s="21" t="s">
        <v>362</v>
      </c>
      <c r="P6162" s="21">
        <v>3</v>
      </c>
      <c r="Q6162" s="124">
        <v>2017</v>
      </c>
      <c r="R6162" s="124" t="s">
        <v>1821</v>
      </c>
      <c r="S6162" s="124">
        <v>601125</v>
      </c>
      <c r="T6162" s="116">
        <v>991</v>
      </c>
      <c r="U6162" s="111">
        <v>45</v>
      </c>
      <c r="V6162" s="113">
        <f t="shared" si="1154"/>
        <v>991</v>
      </c>
      <c r="W6162" s="113">
        <f t="shared" si="1155"/>
        <v>0</v>
      </c>
      <c r="X6162" s="112">
        <f t="shared" si="1156"/>
        <v>0</v>
      </c>
      <c r="Y6162" s="111"/>
      <c r="Z6162" s="110">
        <f t="shared" si="1152"/>
        <v>45</v>
      </c>
      <c r="AA6162" s="109">
        <f t="shared" si="1157"/>
        <v>49.550000000000004</v>
      </c>
      <c r="AB6162" s="109">
        <f t="shared" si="1158"/>
        <v>49550.000000000007</v>
      </c>
      <c r="AC6162" s="108">
        <f t="shared" si="1159"/>
        <v>941.45</v>
      </c>
      <c r="AD6162" s="107">
        <f t="shared" si="1160"/>
        <v>2.2222222222222223E-2</v>
      </c>
      <c r="AE6162" s="106">
        <f t="shared" si="1161"/>
        <v>20.921111111111113</v>
      </c>
      <c r="AF6162" s="105">
        <f t="shared" si="1162"/>
        <v>20.921111111111113</v>
      </c>
      <c r="AG6162" s="105">
        <f t="shared" si="1163"/>
        <v>970.07888888888886</v>
      </c>
    </row>
    <row r="6163" spans="1:33" s="88" customFormat="1" x14ac:dyDescent="0.35">
      <c r="A6163" s="21">
        <v>10141103</v>
      </c>
      <c r="B6163" s="115" t="s">
        <v>14786</v>
      </c>
      <c r="C6163" s="135" t="s">
        <v>710</v>
      </c>
      <c r="D6163" s="21">
        <v>311</v>
      </c>
      <c r="E6163" s="114" t="str">
        <f t="shared" si="1153"/>
        <v>TRANSFORMADOR MARCA:Fuji Tusco  311</v>
      </c>
      <c r="F6163" s="21"/>
      <c r="G6163" s="21"/>
      <c r="H6163" s="21" t="s">
        <v>14848</v>
      </c>
      <c r="I6163" s="21" t="s">
        <v>14991</v>
      </c>
      <c r="J6163" s="21"/>
      <c r="K6163" s="21" t="s">
        <v>14990</v>
      </c>
      <c r="L6163" s="21" t="s">
        <v>14989</v>
      </c>
      <c r="M6163" s="21">
        <v>50</v>
      </c>
      <c r="N6163" s="21">
        <v>33</v>
      </c>
      <c r="O6163" s="21" t="s">
        <v>362</v>
      </c>
      <c r="P6163" s="21">
        <v>3</v>
      </c>
      <c r="Q6163" s="124">
        <v>2017</v>
      </c>
      <c r="R6163" s="124" t="s">
        <v>1821</v>
      </c>
      <c r="S6163" s="124">
        <v>601129</v>
      </c>
      <c r="T6163" s="116">
        <v>643</v>
      </c>
      <c r="U6163" s="111">
        <v>45</v>
      </c>
      <c r="V6163" s="113">
        <f t="shared" si="1154"/>
        <v>643</v>
      </c>
      <c r="W6163" s="113">
        <f t="shared" si="1155"/>
        <v>0</v>
      </c>
      <c r="X6163" s="112">
        <f t="shared" si="1156"/>
        <v>0</v>
      </c>
      <c r="Y6163" s="111"/>
      <c r="Z6163" s="110">
        <f t="shared" si="1152"/>
        <v>45</v>
      </c>
      <c r="AA6163" s="109">
        <f t="shared" si="1157"/>
        <v>32.15</v>
      </c>
      <c r="AB6163" s="109">
        <f t="shared" si="1158"/>
        <v>32150</v>
      </c>
      <c r="AC6163" s="108">
        <f t="shared" si="1159"/>
        <v>610.85</v>
      </c>
      <c r="AD6163" s="107">
        <f t="shared" si="1160"/>
        <v>2.2222222222222223E-2</v>
      </c>
      <c r="AE6163" s="106">
        <f t="shared" si="1161"/>
        <v>13.574444444444445</v>
      </c>
      <c r="AF6163" s="105">
        <f t="shared" si="1162"/>
        <v>13.574444444444445</v>
      </c>
      <c r="AG6163" s="105">
        <f t="shared" si="1163"/>
        <v>629.42555555555555</v>
      </c>
    </row>
    <row r="6164" spans="1:33" s="88" customFormat="1" x14ac:dyDescent="0.35">
      <c r="A6164" s="21">
        <v>10141103</v>
      </c>
      <c r="B6164" s="115" t="s">
        <v>14786</v>
      </c>
      <c r="C6164" s="135" t="s">
        <v>710</v>
      </c>
      <c r="D6164" s="21">
        <v>312</v>
      </c>
      <c r="E6164" s="114" t="str">
        <f t="shared" si="1153"/>
        <v>TRANSFORMADOR MARCA:Fuji Tusco  312</v>
      </c>
      <c r="F6164" s="21"/>
      <c r="G6164" s="21"/>
      <c r="H6164" s="21" t="s">
        <v>14848</v>
      </c>
      <c r="I6164" s="21" t="s">
        <v>14988</v>
      </c>
      <c r="J6164" s="21"/>
      <c r="K6164" s="21" t="s">
        <v>14987</v>
      </c>
      <c r="L6164" s="21" t="s">
        <v>14986</v>
      </c>
      <c r="M6164" s="21">
        <v>50</v>
      </c>
      <c r="N6164" s="21">
        <v>33</v>
      </c>
      <c r="O6164" s="21" t="s">
        <v>362</v>
      </c>
      <c r="P6164" s="21">
        <v>3</v>
      </c>
      <c r="Q6164" s="124">
        <v>2017</v>
      </c>
      <c r="R6164" s="124" t="s">
        <v>1821</v>
      </c>
      <c r="S6164" s="124">
        <v>590014</v>
      </c>
      <c r="T6164" s="116">
        <v>643</v>
      </c>
      <c r="U6164" s="111">
        <v>45</v>
      </c>
      <c r="V6164" s="113">
        <f t="shared" si="1154"/>
        <v>643</v>
      </c>
      <c r="W6164" s="113">
        <f t="shared" si="1155"/>
        <v>0</v>
      </c>
      <c r="X6164" s="112">
        <f t="shared" si="1156"/>
        <v>0</v>
      </c>
      <c r="Y6164" s="111"/>
      <c r="Z6164" s="110">
        <f t="shared" si="1152"/>
        <v>45</v>
      </c>
      <c r="AA6164" s="109">
        <f t="shared" si="1157"/>
        <v>32.15</v>
      </c>
      <c r="AB6164" s="109">
        <f t="shared" si="1158"/>
        <v>32150</v>
      </c>
      <c r="AC6164" s="108">
        <f t="shared" si="1159"/>
        <v>610.85</v>
      </c>
      <c r="AD6164" s="107">
        <f t="shared" si="1160"/>
        <v>2.2222222222222223E-2</v>
      </c>
      <c r="AE6164" s="106">
        <f t="shared" si="1161"/>
        <v>13.574444444444445</v>
      </c>
      <c r="AF6164" s="105">
        <f t="shared" si="1162"/>
        <v>13.574444444444445</v>
      </c>
      <c r="AG6164" s="105">
        <f t="shared" si="1163"/>
        <v>629.42555555555555</v>
      </c>
    </row>
    <row r="6165" spans="1:33" s="88" customFormat="1" x14ac:dyDescent="0.35">
      <c r="A6165" s="21">
        <v>10141103</v>
      </c>
      <c r="B6165" s="115" t="s">
        <v>14786</v>
      </c>
      <c r="C6165" s="135" t="s">
        <v>710</v>
      </c>
      <c r="D6165" s="21">
        <v>313</v>
      </c>
      <c r="E6165" s="114" t="str">
        <f t="shared" si="1153"/>
        <v>TRANSFORMADOR MARCA:Fuji Tusco  313</v>
      </c>
      <c r="F6165" s="21"/>
      <c r="G6165" s="21"/>
      <c r="H6165" s="21" t="s">
        <v>14848</v>
      </c>
      <c r="I6165" s="21" t="s">
        <v>14985</v>
      </c>
      <c r="J6165" s="21"/>
      <c r="K6165" s="21" t="s">
        <v>14984</v>
      </c>
      <c r="L6165" s="21" t="s">
        <v>14983</v>
      </c>
      <c r="M6165" s="21">
        <v>100</v>
      </c>
      <c r="N6165" s="21">
        <v>33</v>
      </c>
      <c r="O6165" s="21" t="s">
        <v>362</v>
      </c>
      <c r="P6165" s="21">
        <v>3</v>
      </c>
      <c r="Q6165" s="124">
        <v>2017</v>
      </c>
      <c r="R6165" s="124" t="s">
        <v>1821</v>
      </c>
      <c r="S6165" s="124">
        <v>596580</v>
      </c>
      <c r="T6165" s="116">
        <v>763</v>
      </c>
      <c r="U6165" s="111">
        <v>45</v>
      </c>
      <c r="V6165" s="113">
        <f t="shared" si="1154"/>
        <v>763</v>
      </c>
      <c r="W6165" s="113">
        <f t="shared" si="1155"/>
        <v>0</v>
      </c>
      <c r="X6165" s="112">
        <f t="shared" si="1156"/>
        <v>0</v>
      </c>
      <c r="Y6165" s="111"/>
      <c r="Z6165" s="110">
        <f t="shared" si="1152"/>
        <v>45</v>
      </c>
      <c r="AA6165" s="109">
        <f t="shared" si="1157"/>
        <v>38.15</v>
      </c>
      <c r="AB6165" s="109">
        <f t="shared" si="1158"/>
        <v>38150</v>
      </c>
      <c r="AC6165" s="108">
        <f t="shared" si="1159"/>
        <v>724.85</v>
      </c>
      <c r="AD6165" s="107">
        <f t="shared" si="1160"/>
        <v>2.2222222222222223E-2</v>
      </c>
      <c r="AE6165" s="106">
        <f t="shared" si="1161"/>
        <v>16.10777777777778</v>
      </c>
      <c r="AF6165" s="105">
        <f t="shared" si="1162"/>
        <v>16.10777777777778</v>
      </c>
      <c r="AG6165" s="105">
        <f t="shared" si="1163"/>
        <v>746.89222222222224</v>
      </c>
    </row>
    <row r="6166" spans="1:33" s="88" customFormat="1" x14ac:dyDescent="0.35">
      <c r="A6166" s="21">
        <v>10141103</v>
      </c>
      <c r="B6166" s="115" t="s">
        <v>14786</v>
      </c>
      <c r="C6166" s="135" t="s">
        <v>710</v>
      </c>
      <c r="D6166" s="21">
        <v>314</v>
      </c>
      <c r="E6166" s="114" t="str">
        <f t="shared" si="1153"/>
        <v>TRANSFORMADOR MARCA:Fuji Tusco  314</v>
      </c>
      <c r="F6166" s="21"/>
      <c r="G6166" s="21"/>
      <c r="H6166" s="21" t="s">
        <v>14848</v>
      </c>
      <c r="I6166" s="21" t="s">
        <v>14980</v>
      </c>
      <c r="J6166" s="21"/>
      <c r="K6166" s="21" t="s">
        <v>14982</v>
      </c>
      <c r="L6166" s="21" t="s">
        <v>14981</v>
      </c>
      <c r="M6166" s="21">
        <v>100</v>
      </c>
      <c r="N6166" s="21">
        <v>33</v>
      </c>
      <c r="O6166" s="21" t="s">
        <v>362</v>
      </c>
      <c r="P6166" s="21">
        <v>3</v>
      </c>
      <c r="Q6166" s="124">
        <v>2017</v>
      </c>
      <c r="R6166" s="124" t="s">
        <v>1821</v>
      </c>
      <c r="S6166" s="124">
        <v>601183</v>
      </c>
      <c r="T6166" s="116">
        <v>763</v>
      </c>
      <c r="U6166" s="111">
        <v>45</v>
      </c>
      <c r="V6166" s="113">
        <f t="shared" si="1154"/>
        <v>763</v>
      </c>
      <c r="W6166" s="113">
        <f t="shared" si="1155"/>
        <v>0</v>
      </c>
      <c r="X6166" s="112">
        <f t="shared" si="1156"/>
        <v>0</v>
      </c>
      <c r="Y6166" s="111"/>
      <c r="Z6166" s="110">
        <f t="shared" si="1152"/>
        <v>45</v>
      </c>
      <c r="AA6166" s="109">
        <f t="shared" si="1157"/>
        <v>38.15</v>
      </c>
      <c r="AB6166" s="109">
        <f t="shared" si="1158"/>
        <v>38150</v>
      </c>
      <c r="AC6166" s="108">
        <f t="shared" si="1159"/>
        <v>724.85</v>
      </c>
      <c r="AD6166" s="107">
        <f t="shared" si="1160"/>
        <v>2.2222222222222223E-2</v>
      </c>
      <c r="AE6166" s="106">
        <f t="shared" si="1161"/>
        <v>16.10777777777778</v>
      </c>
      <c r="AF6166" s="105">
        <f t="shared" si="1162"/>
        <v>16.10777777777778</v>
      </c>
      <c r="AG6166" s="105">
        <f t="shared" si="1163"/>
        <v>746.89222222222224</v>
      </c>
    </row>
    <row r="6167" spans="1:33" s="88" customFormat="1" x14ac:dyDescent="0.35">
      <c r="A6167" s="21">
        <v>10141103</v>
      </c>
      <c r="B6167" s="115" t="s">
        <v>14786</v>
      </c>
      <c r="C6167" s="135" t="s">
        <v>710</v>
      </c>
      <c r="D6167" s="21">
        <v>315</v>
      </c>
      <c r="E6167" s="114" t="str">
        <f t="shared" si="1153"/>
        <v>TRANSFORMADOR MARCA:Fuji Tusco  315</v>
      </c>
      <c r="F6167" s="21"/>
      <c r="G6167" s="21"/>
      <c r="H6167" s="21" t="s">
        <v>14848</v>
      </c>
      <c r="I6167" s="21" t="s">
        <v>14980</v>
      </c>
      <c r="J6167" s="21"/>
      <c r="K6167" s="21" t="s">
        <v>14979</v>
      </c>
      <c r="L6167" s="21" t="s">
        <v>14978</v>
      </c>
      <c r="M6167" s="21">
        <v>160</v>
      </c>
      <c r="N6167" s="21">
        <v>33</v>
      </c>
      <c r="O6167" s="21" t="s">
        <v>362</v>
      </c>
      <c r="P6167" s="21">
        <v>3</v>
      </c>
      <c r="Q6167" s="124">
        <v>2017</v>
      </c>
      <c r="R6167" s="124" t="s">
        <v>1821</v>
      </c>
      <c r="S6167" s="124">
        <v>601181</v>
      </c>
      <c r="T6167" s="116">
        <v>991</v>
      </c>
      <c r="U6167" s="111">
        <v>45</v>
      </c>
      <c r="V6167" s="113">
        <f t="shared" si="1154"/>
        <v>991</v>
      </c>
      <c r="W6167" s="113">
        <f t="shared" si="1155"/>
        <v>0</v>
      </c>
      <c r="X6167" s="112">
        <f t="shared" si="1156"/>
        <v>0</v>
      </c>
      <c r="Y6167" s="111"/>
      <c r="Z6167" s="110">
        <f t="shared" si="1152"/>
        <v>45</v>
      </c>
      <c r="AA6167" s="109">
        <f t="shared" si="1157"/>
        <v>49.550000000000004</v>
      </c>
      <c r="AB6167" s="109">
        <f t="shared" si="1158"/>
        <v>49550.000000000007</v>
      </c>
      <c r="AC6167" s="108">
        <f t="shared" si="1159"/>
        <v>941.45</v>
      </c>
      <c r="AD6167" s="107">
        <f t="shared" si="1160"/>
        <v>2.2222222222222223E-2</v>
      </c>
      <c r="AE6167" s="106">
        <f t="shared" si="1161"/>
        <v>20.921111111111113</v>
      </c>
      <c r="AF6167" s="105">
        <f t="shared" si="1162"/>
        <v>20.921111111111113</v>
      </c>
      <c r="AG6167" s="105">
        <f t="shared" si="1163"/>
        <v>970.07888888888886</v>
      </c>
    </row>
    <row r="6168" spans="1:33" s="88" customFormat="1" x14ac:dyDescent="0.35">
      <c r="A6168" s="21">
        <v>10141103</v>
      </c>
      <c r="B6168" s="115" t="s">
        <v>14786</v>
      </c>
      <c r="C6168" s="135" t="s">
        <v>710</v>
      </c>
      <c r="D6168" s="21">
        <v>317</v>
      </c>
      <c r="E6168" s="114" t="str">
        <f t="shared" si="1153"/>
        <v>TRANSFORMADOR MARCA:Fuji Tusco  317</v>
      </c>
      <c r="F6168" s="21"/>
      <c r="G6168" s="21"/>
      <c r="H6168" s="21" t="s">
        <v>14848</v>
      </c>
      <c r="I6168" s="21" t="s">
        <v>14975</v>
      </c>
      <c r="J6168" s="21"/>
      <c r="K6168" s="21" t="s">
        <v>14977</v>
      </c>
      <c r="L6168" s="21" t="s">
        <v>14976</v>
      </c>
      <c r="M6168" s="21">
        <v>100</v>
      </c>
      <c r="N6168" s="21">
        <v>33</v>
      </c>
      <c r="O6168" s="21" t="s">
        <v>362</v>
      </c>
      <c r="P6168" s="21">
        <v>3</v>
      </c>
      <c r="Q6168" s="124">
        <v>2017</v>
      </c>
      <c r="R6168" s="124" t="s">
        <v>1821</v>
      </c>
      <c r="S6168" s="124">
        <v>601215</v>
      </c>
      <c r="T6168" s="116">
        <v>763</v>
      </c>
      <c r="U6168" s="111">
        <v>45</v>
      </c>
      <c r="V6168" s="113">
        <f t="shared" si="1154"/>
        <v>763</v>
      </c>
      <c r="W6168" s="113">
        <f t="shared" si="1155"/>
        <v>0</v>
      </c>
      <c r="X6168" s="112">
        <f t="shared" si="1156"/>
        <v>0</v>
      </c>
      <c r="Y6168" s="111"/>
      <c r="Z6168" s="110">
        <f t="shared" si="1152"/>
        <v>45</v>
      </c>
      <c r="AA6168" s="109">
        <f t="shared" si="1157"/>
        <v>38.15</v>
      </c>
      <c r="AB6168" s="109">
        <f t="shared" si="1158"/>
        <v>38150</v>
      </c>
      <c r="AC6168" s="108">
        <f t="shared" si="1159"/>
        <v>724.85</v>
      </c>
      <c r="AD6168" s="107">
        <f t="shared" si="1160"/>
        <v>2.2222222222222223E-2</v>
      </c>
      <c r="AE6168" s="106">
        <f t="shared" si="1161"/>
        <v>16.10777777777778</v>
      </c>
      <c r="AF6168" s="105">
        <f t="shared" si="1162"/>
        <v>16.10777777777778</v>
      </c>
      <c r="AG6168" s="105">
        <f t="shared" si="1163"/>
        <v>746.89222222222224</v>
      </c>
    </row>
    <row r="6169" spans="1:33" s="88" customFormat="1" x14ac:dyDescent="0.35">
      <c r="A6169" s="21">
        <v>10141103</v>
      </c>
      <c r="B6169" s="115" t="s">
        <v>14786</v>
      </c>
      <c r="C6169" s="135" t="s">
        <v>710</v>
      </c>
      <c r="D6169" s="21">
        <v>318</v>
      </c>
      <c r="E6169" s="114" t="str">
        <f t="shared" si="1153"/>
        <v>TRANSFORMADOR MARCA:Fuji Tusco  318</v>
      </c>
      <c r="F6169" s="21"/>
      <c r="G6169" s="21"/>
      <c r="H6169" s="21" t="s">
        <v>14848</v>
      </c>
      <c r="I6169" s="21" t="s">
        <v>14975</v>
      </c>
      <c r="J6169" s="21"/>
      <c r="K6169" s="21" t="s">
        <v>14974</v>
      </c>
      <c r="L6169" s="21" t="s">
        <v>14973</v>
      </c>
      <c r="M6169" s="21">
        <v>100</v>
      </c>
      <c r="N6169" s="21">
        <v>33</v>
      </c>
      <c r="O6169" s="21" t="s">
        <v>362</v>
      </c>
      <c r="P6169" s="21">
        <v>3</v>
      </c>
      <c r="Q6169" s="124">
        <v>2017</v>
      </c>
      <c r="R6169" s="124" t="s">
        <v>1821</v>
      </c>
      <c r="S6169" s="124">
        <v>601544</v>
      </c>
      <c r="T6169" s="116">
        <v>763</v>
      </c>
      <c r="U6169" s="111">
        <v>45</v>
      </c>
      <c r="V6169" s="113">
        <f t="shared" si="1154"/>
        <v>763</v>
      </c>
      <c r="W6169" s="113">
        <f t="shared" si="1155"/>
        <v>0</v>
      </c>
      <c r="X6169" s="112">
        <f t="shared" si="1156"/>
        <v>0</v>
      </c>
      <c r="Y6169" s="111"/>
      <c r="Z6169" s="110">
        <f t="shared" si="1152"/>
        <v>45</v>
      </c>
      <c r="AA6169" s="109">
        <f t="shared" si="1157"/>
        <v>38.15</v>
      </c>
      <c r="AB6169" s="109">
        <f t="shared" si="1158"/>
        <v>38150</v>
      </c>
      <c r="AC6169" s="108">
        <f t="shared" si="1159"/>
        <v>724.85</v>
      </c>
      <c r="AD6169" s="107">
        <f t="shared" si="1160"/>
        <v>2.2222222222222223E-2</v>
      </c>
      <c r="AE6169" s="106">
        <f t="shared" si="1161"/>
        <v>16.10777777777778</v>
      </c>
      <c r="AF6169" s="105">
        <f t="shared" si="1162"/>
        <v>16.10777777777778</v>
      </c>
      <c r="AG6169" s="105">
        <f t="shared" si="1163"/>
        <v>746.89222222222224</v>
      </c>
    </row>
    <row r="6170" spans="1:33" s="88" customFormat="1" x14ac:dyDescent="0.35">
      <c r="A6170" s="21">
        <v>10141103</v>
      </c>
      <c r="B6170" s="115" t="s">
        <v>14786</v>
      </c>
      <c r="C6170" s="135" t="s">
        <v>710</v>
      </c>
      <c r="D6170" s="21">
        <v>319</v>
      </c>
      <c r="E6170" s="114" t="str">
        <f t="shared" si="1153"/>
        <v>TRANSFORMADOR MARCA:Fuji Tusco  319</v>
      </c>
      <c r="F6170" s="21"/>
      <c r="G6170" s="21"/>
      <c r="H6170" s="21" t="s">
        <v>14848</v>
      </c>
      <c r="I6170" s="21" t="s">
        <v>14972</v>
      </c>
      <c r="J6170" s="21"/>
      <c r="K6170" s="21" t="s">
        <v>14971</v>
      </c>
      <c r="L6170" s="21" t="s">
        <v>14970</v>
      </c>
      <c r="M6170" s="21">
        <v>100</v>
      </c>
      <c r="N6170" s="21">
        <v>33</v>
      </c>
      <c r="O6170" s="21" t="s">
        <v>362</v>
      </c>
      <c r="P6170" s="21">
        <v>3</v>
      </c>
      <c r="Q6170" s="124">
        <v>2017</v>
      </c>
      <c r="R6170" s="124" t="s">
        <v>1821</v>
      </c>
      <c r="S6170" s="124">
        <v>581395</v>
      </c>
      <c r="T6170" s="116">
        <v>763</v>
      </c>
      <c r="U6170" s="111">
        <v>45</v>
      </c>
      <c r="V6170" s="113">
        <f t="shared" si="1154"/>
        <v>763</v>
      </c>
      <c r="W6170" s="113">
        <f t="shared" si="1155"/>
        <v>0</v>
      </c>
      <c r="X6170" s="112">
        <f t="shared" si="1156"/>
        <v>0</v>
      </c>
      <c r="Y6170" s="111"/>
      <c r="Z6170" s="110">
        <f t="shared" si="1152"/>
        <v>45</v>
      </c>
      <c r="AA6170" s="109">
        <f t="shared" si="1157"/>
        <v>38.15</v>
      </c>
      <c r="AB6170" s="109">
        <f t="shared" si="1158"/>
        <v>38150</v>
      </c>
      <c r="AC6170" s="108">
        <f t="shared" si="1159"/>
        <v>724.85</v>
      </c>
      <c r="AD6170" s="107">
        <f t="shared" si="1160"/>
        <v>2.2222222222222223E-2</v>
      </c>
      <c r="AE6170" s="106">
        <f t="shared" si="1161"/>
        <v>16.10777777777778</v>
      </c>
      <c r="AF6170" s="105">
        <f t="shared" si="1162"/>
        <v>16.10777777777778</v>
      </c>
      <c r="AG6170" s="105">
        <f t="shared" si="1163"/>
        <v>746.89222222222224</v>
      </c>
    </row>
    <row r="6171" spans="1:33" s="88" customFormat="1" x14ac:dyDescent="0.35">
      <c r="A6171" s="21">
        <v>10141103</v>
      </c>
      <c r="B6171" s="115" t="s">
        <v>14786</v>
      </c>
      <c r="C6171" s="135" t="s">
        <v>710</v>
      </c>
      <c r="D6171" s="21" t="s">
        <v>14969</v>
      </c>
      <c r="E6171" s="114" t="str">
        <f t="shared" si="1153"/>
        <v>TRANSFORMADOR MARCA:Fuji Tusco  211?</v>
      </c>
      <c r="F6171" s="21"/>
      <c r="G6171" s="21"/>
      <c r="H6171" s="21" t="s">
        <v>14848</v>
      </c>
      <c r="I6171" s="21" t="s">
        <v>14968</v>
      </c>
      <c r="J6171" s="21"/>
      <c r="K6171" s="21" t="s">
        <v>14967</v>
      </c>
      <c r="L6171" s="21" t="s">
        <v>14966</v>
      </c>
      <c r="M6171" s="21">
        <v>160</v>
      </c>
      <c r="N6171" s="21">
        <v>33</v>
      </c>
      <c r="O6171" s="21" t="s">
        <v>362</v>
      </c>
      <c r="P6171" s="21">
        <v>3</v>
      </c>
      <c r="Q6171" s="124">
        <v>2017</v>
      </c>
      <c r="R6171" s="124" t="s">
        <v>1821</v>
      </c>
      <c r="S6171" s="124">
        <v>601145</v>
      </c>
      <c r="T6171" s="116">
        <v>991</v>
      </c>
      <c r="U6171" s="111">
        <v>45</v>
      </c>
      <c r="V6171" s="113">
        <f t="shared" si="1154"/>
        <v>991</v>
      </c>
      <c r="W6171" s="113">
        <f t="shared" si="1155"/>
        <v>0</v>
      </c>
      <c r="X6171" s="112">
        <f t="shared" si="1156"/>
        <v>0</v>
      </c>
      <c r="Y6171" s="111"/>
      <c r="Z6171" s="110">
        <f t="shared" si="1152"/>
        <v>45</v>
      </c>
      <c r="AA6171" s="109">
        <f t="shared" si="1157"/>
        <v>49.550000000000004</v>
      </c>
      <c r="AB6171" s="109">
        <f t="shared" si="1158"/>
        <v>49550.000000000007</v>
      </c>
      <c r="AC6171" s="108">
        <f t="shared" si="1159"/>
        <v>941.45</v>
      </c>
      <c r="AD6171" s="107">
        <f t="shared" si="1160"/>
        <v>2.2222222222222223E-2</v>
      </c>
      <c r="AE6171" s="106">
        <f t="shared" si="1161"/>
        <v>20.921111111111113</v>
      </c>
      <c r="AF6171" s="105">
        <f t="shared" si="1162"/>
        <v>20.921111111111113</v>
      </c>
      <c r="AG6171" s="105">
        <f t="shared" si="1163"/>
        <v>970.07888888888886</v>
      </c>
    </row>
    <row r="6172" spans="1:33" s="88" customFormat="1" x14ac:dyDescent="0.35">
      <c r="A6172" s="21">
        <v>10141103</v>
      </c>
      <c r="B6172" s="115" t="s">
        <v>14786</v>
      </c>
      <c r="C6172" s="135" t="s">
        <v>710</v>
      </c>
      <c r="D6172" s="21">
        <v>319</v>
      </c>
      <c r="E6172" s="114" t="str">
        <f t="shared" si="1153"/>
        <v>TRANSFORMADOR MARCA:Fuji Tusco  319</v>
      </c>
      <c r="F6172" s="21"/>
      <c r="G6172" s="21"/>
      <c r="H6172" s="21" t="s">
        <v>14848</v>
      </c>
      <c r="I6172" s="21" t="s">
        <v>14965</v>
      </c>
      <c r="J6172" s="21"/>
      <c r="K6172" s="21" t="s">
        <v>14964</v>
      </c>
      <c r="L6172" s="21" t="s">
        <v>14963</v>
      </c>
      <c r="M6172" s="21">
        <v>200</v>
      </c>
      <c r="N6172" s="21">
        <v>33</v>
      </c>
      <c r="O6172" s="21" t="s">
        <v>362</v>
      </c>
      <c r="P6172" s="21">
        <v>3</v>
      </c>
      <c r="Q6172" s="124">
        <v>2017</v>
      </c>
      <c r="R6172" s="124" t="s">
        <v>1821</v>
      </c>
      <c r="S6172" s="124">
        <v>601149</v>
      </c>
      <c r="T6172" s="116">
        <v>991</v>
      </c>
      <c r="U6172" s="111">
        <v>45</v>
      </c>
      <c r="V6172" s="113">
        <f t="shared" si="1154"/>
        <v>991</v>
      </c>
      <c r="W6172" s="113">
        <f t="shared" si="1155"/>
        <v>0</v>
      </c>
      <c r="X6172" s="112">
        <f t="shared" si="1156"/>
        <v>0</v>
      </c>
      <c r="Y6172" s="111"/>
      <c r="Z6172" s="110">
        <f t="shared" si="1152"/>
        <v>45</v>
      </c>
      <c r="AA6172" s="109">
        <f t="shared" si="1157"/>
        <v>49.550000000000004</v>
      </c>
      <c r="AB6172" s="109">
        <f t="shared" si="1158"/>
        <v>49550.000000000007</v>
      </c>
      <c r="AC6172" s="108">
        <f t="shared" si="1159"/>
        <v>941.45</v>
      </c>
      <c r="AD6172" s="107">
        <f t="shared" si="1160"/>
        <v>2.2222222222222223E-2</v>
      </c>
      <c r="AE6172" s="106">
        <f t="shared" si="1161"/>
        <v>20.921111111111113</v>
      </c>
      <c r="AF6172" s="105">
        <f t="shared" si="1162"/>
        <v>20.921111111111113</v>
      </c>
      <c r="AG6172" s="105">
        <f t="shared" si="1163"/>
        <v>970.07888888888886</v>
      </c>
    </row>
    <row r="6173" spans="1:33" s="88" customFormat="1" x14ac:dyDescent="0.35">
      <c r="A6173" s="21">
        <v>10141103</v>
      </c>
      <c r="B6173" s="115" t="s">
        <v>14786</v>
      </c>
      <c r="C6173" s="135" t="s">
        <v>710</v>
      </c>
      <c r="D6173" s="21">
        <v>320</v>
      </c>
      <c r="E6173" s="114" t="str">
        <f t="shared" si="1153"/>
        <v>TRANSFORMADOR MARCA:Fuji Tusco  320</v>
      </c>
      <c r="F6173" s="21"/>
      <c r="G6173" s="21"/>
      <c r="H6173" s="21" t="s">
        <v>14959</v>
      </c>
      <c r="I6173" s="21" t="s">
        <v>14962</v>
      </c>
      <c r="J6173" s="21"/>
      <c r="K6173" s="21" t="s">
        <v>14961</v>
      </c>
      <c r="L6173" s="21" t="s">
        <v>14960</v>
      </c>
      <c r="M6173" s="21">
        <v>200</v>
      </c>
      <c r="N6173" s="21">
        <v>33</v>
      </c>
      <c r="O6173" s="21" t="s">
        <v>362</v>
      </c>
      <c r="P6173" s="21">
        <v>3</v>
      </c>
      <c r="Q6173" s="124">
        <v>2017</v>
      </c>
      <c r="R6173" s="124" t="s">
        <v>1821</v>
      </c>
      <c r="S6173" s="124">
        <v>601255</v>
      </c>
      <c r="T6173" s="116">
        <v>991</v>
      </c>
      <c r="U6173" s="111">
        <v>45</v>
      </c>
      <c r="V6173" s="113">
        <f t="shared" si="1154"/>
        <v>991</v>
      </c>
      <c r="W6173" s="113">
        <f t="shared" si="1155"/>
        <v>0</v>
      </c>
      <c r="X6173" s="112">
        <f t="shared" si="1156"/>
        <v>0</v>
      </c>
      <c r="Y6173" s="111"/>
      <c r="Z6173" s="110">
        <f t="shared" si="1152"/>
        <v>45</v>
      </c>
      <c r="AA6173" s="109">
        <f t="shared" si="1157"/>
        <v>49.550000000000004</v>
      </c>
      <c r="AB6173" s="109">
        <f t="shared" si="1158"/>
        <v>49550.000000000007</v>
      </c>
      <c r="AC6173" s="108">
        <f t="shared" si="1159"/>
        <v>941.45</v>
      </c>
      <c r="AD6173" s="107">
        <f t="shared" si="1160"/>
        <v>2.2222222222222223E-2</v>
      </c>
      <c r="AE6173" s="106">
        <f t="shared" si="1161"/>
        <v>20.921111111111113</v>
      </c>
      <c r="AF6173" s="105">
        <f t="shared" si="1162"/>
        <v>20.921111111111113</v>
      </c>
      <c r="AG6173" s="105">
        <f t="shared" si="1163"/>
        <v>970.07888888888886</v>
      </c>
    </row>
    <row r="6174" spans="1:33" s="88" customFormat="1" x14ac:dyDescent="0.35">
      <c r="A6174" s="21">
        <v>10141103</v>
      </c>
      <c r="B6174" s="115" t="s">
        <v>14786</v>
      </c>
      <c r="C6174" s="135" t="s">
        <v>710</v>
      </c>
      <c r="D6174" s="21">
        <v>322</v>
      </c>
      <c r="E6174" s="114" t="str">
        <f t="shared" si="1153"/>
        <v>TRANSFORMADOR MARCA:Fuji Tusco  322</v>
      </c>
      <c r="F6174" s="21"/>
      <c r="G6174" s="21"/>
      <c r="H6174" s="21" t="s">
        <v>14959</v>
      </c>
      <c r="I6174" s="21" t="s">
        <v>14947</v>
      </c>
      <c r="J6174" s="21"/>
      <c r="K6174" s="21" t="s">
        <v>14957</v>
      </c>
      <c r="L6174" s="21" t="s">
        <v>14956</v>
      </c>
      <c r="M6174" s="21">
        <v>200</v>
      </c>
      <c r="N6174" s="21">
        <v>33</v>
      </c>
      <c r="O6174" s="21" t="s">
        <v>362</v>
      </c>
      <c r="P6174" s="21">
        <v>3</v>
      </c>
      <c r="Q6174" s="124">
        <v>2017</v>
      </c>
      <c r="R6174" s="124" t="s">
        <v>1821</v>
      </c>
      <c r="S6174" s="124">
        <v>601150</v>
      </c>
      <c r="T6174" s="116">
        <v>991</v>
      </c>
      <c r="U6174" s="111">
        <v>45</v>
      </c>
      <c r="V6174" s="113">
        <f t="shared" si="1154"/>
        <v>991</v>
      </c>
      <c r="W6174" s="113">
        <f t="shared" si="1155"/>
        <v>0</v>
      </c>
      <c r="X6174" s="112">
        <f t="shared" si="1156"/>
        <v>0</v>
      </c>
      <c r="Y6174" s="111"/>
      <c r="Z6174" s="110">
        <f t="shared" si="1152"/>
        <v>45</v>
      </c>
      <c r="AA6174" s="109">
        <f t="shared" si="1157"/>
        <v>49.550000000000004</v>
      </c>
      <c r="AB6174" s="109">
        <f t="shared" si="1158"/>
        <v>49550.000000000007</v>
      </c>
      <c r="AC6174" s="108">
        <f t="shared" si="1159"/>
        <v>941.45</v>
      </c>
      <c r="AD6174" s="107">
        <f t="shared" si="1160"/>
        <v>2.2222222222222223E-2</v>
      </c>
      <c r="AE6174" s="106">
        <f t="shared" si="1161"/>
        <v>20.921111111111113</v>
      </c>
      <c r="AF6174" s="105">
        <f t="shared" si="1162"/>
        <v>20.921111111111113</v>
      </c>
      <c r="AG6174" s="105">
        <f t="shared" si="1163"/>
        <v>970.07888888888886</v>
      </c>
    </row>
    <row r="6175" spans="1:33" s="88" customFormat="1" x14ac:dyDescent="0.35">
      <c r="A6175" s="21">
        <v>10141103</v>
      </c>
      <c r="B6175" s="115" t="s">
        <v>14786</v>
      </c>
      <c r="C6175" s="135" t="s">
        <v>710</v>
      </c>
      <c r="D6175" s="21">
        <v>323</v>
      </c>
      <c r="E6175" s="114" t="str">
        <f t="shared" si="1153"/>
        <v>TRANSFORMADOR MARCA:Fuji Tusco  323</v>
      </c>
      <c r="F6175" s="21"/>
      <c r="G6175" s="21"/>
      <c r="H6175" s="21" t="s">
        <v>14848</v>
      </c>
      <c r="I6175" s="21" t="s">
        <v>14958</v>
      </c>
      <c r="J6175" s="21"/>
      <c r="K6175" s="21" t="s">
        <v>14957</v>
      </c>
      <c r="L6175" s="21" t="s">
        <v>14956</v>
      </c>
      <c r="M6175" s="21">
        <v>200</v>
      </c>
      <c r="N6175" s="21">
        <v>33</v>
      </c>
      <c r="O6175" s="21" t="s">
        <v>362</v>
      </c>
      <c r="P6175" s="21">
        <v>3</v>
      </c>
      <c r="Q6175" s="124">
        <v>2017</v>
      </c>
      <c r="R6175" s="124" t="s">
        <v>1821</v>
      </c>
      <c r="S6175" s="124">
        <v>601192</v>
      </c>
      <c r="T6175" s="116">
        <v>991</v>
      </c>
      <c r="U6175" s="111">
        <v>45</v>
      </c>
      <c r="V6175" s="113">
        <f t="shared" si="1154"/>
        <v>991</v>
      </c>
      <c r="W6175" s="113">
        <f t="shared" si="1155"/>
        <v>0</v>
      </c>
      <c r="X6175" s="112">
        <f t="shared" si="1156"/>
        <v>0</v>
      </c>
      <c r="Y6175" s="111"/>
      <c r="Z6175" s="110">
        <f t="shared" si="1152"/>
        <v>45</v>
      </c>
      <c r="AA6175" s="109">
        <f t="shared" si="1157"/>
        <v>49.550000000000004</v>
      </c>
      <c r="AB6175" s="109">
        <f t="shared" si="1158"/>
        <v>49550.000000000007</v>
      </c>
      <c r="AC6175" s="108">
        <f t="shared" si="1159"/>
        <v>941.45</v>
      </c>
      <c r="AD6175" s="107">
        <f t="shared" si="1160"/>
        <v>2.2222222222222223E-2</v>
      </c>
      <c r="AE6175" s="106">
        <f t="shared" si="1161"/>
        <v>20.921111111111113</v>
      </c>
      <c r="AF6175" s="105">
        <f t="shared" si="1162"/>
        <v>20.921111111111113</v>
      </c>
      <c r="AG6175" s="105">
        <f t="shared" si="1163"/>
        <v>970.07888888888886</v>
      </c>
    </row>
    <row r="6176" spans="1:33" s="88" customFormat="1" x14ac:dyDescent="0.35">
      <c r="A6176" s="21">
        <v>10141103</v>
      </c>
      <c r="B6176" s="115" t="s">
        <v>14786</v>
      </c>
      <c r="C6176" s="135" t="s">
        <v>710</v>
      </c>
      <c r="D6176" s="21">
        <v>324</v>
      </c>
      <c r="E6176" s="114" t="str">
        <f t="shared" si="1153"/>
        <v>TRANSFORMADOR MARCA:Fuji Tusco  324</v>
      </c>
      <c r="F6176" s="21"/>
      <c r="G6176" s="21"/>
      <c r="H6176" s="21" t="s">
        <v>14848</v>
      </c>
      <c r="I6176" s="21" t="s">
        <v>14955</v>
      </c>
      <c r="J6176" s="21"/>
      <c r="K6176" s="21" t="s">
        <v>14954</v>
      </c>
      <c r="L6176" s="21" t="s">
        <v>14953</v>
      </c>
      <c r="M6176" s="21">
        <v>200</v>
      </c>
      <c r="N6176" s="21">
        <v>33</v>
      </c>
      <c r="O6176" s="21" t="s">
        <v>362</v>
      </c>
      <c r="P6176" s="21">
        <v>3</v>
      </c>
      <c r="Q6176" s="124">
        <v>2017</v>
      </c>
      <c r="R6176" s="124" t="s">
        <v>1821</v>
      </c>
      <c r="S6176" s="124">
        <v>601187</v>
      </c>
      <c r="T6176" s="116">
        <v>991</v>
      </c>
      <c r="U6176" s="111">
        <v>45</v>
      </c>
      <c r="V6176" s="113">
        <f t="shared" si="1154"/>
        <v>991</v>
      </c>
      <c r="W6176" s="113">
        <f t="shared" si="1155"/>
        <v>0</v>
      </c>
      <c r="X6176" s="112">
        <f t="shared" si="1156"/>
        <v>0</v>
      </c>
      <c r="Y6176" s="111"/>
      <c r="Z6176" s="110">
        <f t="shared" si="1152"/>
        <v>45</v>
      </c>
      <c r="AA6176" s="109">
        <f t="shared" si="1157"/>
        <v>49.550000000000004</v>
      </c>
      <c r="AB6176" s="109">
        <f t="shared" si="1158"/>
        <v>49550.000000000007</v>
      </c>
      <c r="AC6176" s="108">
        <f t="shared" si="1159"/>
        <v>941.45</v>
      </c>
      <c r="AD6176" s="107">
        <f t="shared" si="1160"/>
        <v>2.2222222222222223E-2</v>
      </c>
      <c r="AE6176" s="106">
        <f t="shared" si="1161"/>
        <v>20.921111111111113</v>
      </c>
      <c r="AF6176" s="105">
        <f t="shared" si="1162"/>
        <v>20.921111111111113</v>
      </c>
      <c r="AG6176" s="105">
        <f t="shared" si="1163"/>
        <v>970.07888888888886</v>
      </c>
    </row>
    <row r="6177" spans="1:33" s="88" customFormat="1" x14ac:dyDescent="0.35">
      <c r="A6177" s="21">
        <v>10141103</v>
      </c>
      <c r="B6177" s="115" t="s">
        <v>14786</v>
      </c>
      <c r="C6177" s="135" t="s">
        <v>710</v>
      </c>
      <c r="D6177" s="21">
        <v>327</v>
      </c>
      <c r="E6177" s="114" t="str">
        <f t="shared" si="1153"/>
        <v>TRANSFORMADOR MARCA:Fuji Tusco  327</v>
      </c>
      <c r="F6177" s="21"/>
      <c r="G6177" s="21"/>
      <c r="H6177" s="21" t="s">
        <v>14848</v>
      </c>
      <c r="I6177" s="21" t="s">
        <v>14950</v>
      </c>
      <c r="J6177" s="21"/>
      <c r="K6177" s="21" t="s">
        <v>14952</v>
      </c>
      <c r="L6177" s="21" t="s">
        <v>14951</v>
      </c>
      <c r="M6177" s="21">
        <v>200</v>
      </c>
      <c r="N6177" s="21">
        <v>33</v>
      </c>
      <c r="O6177" s="21" t="s">
        <v>362</v>
      </c>
      <c r="P6177" s="21">
        <v>3</v>
      </c>
      <c r="Q6177" s="124">
        <v>2017</v>
      </c>
      <c r="R6177" s="124" t="s">
        <v>1821</v>
      </c>
      <c r="S6177" s="124">
        <v>601175</v>
      </c>
      <c r="T6177" s="116">
        <v>991</v>
      </c>
      <c r="U6177" s="111">
        <v>45</v>
      </c>
      <c r="V6177" s="113">
        <f t="shared" si="1154"/>
        <v>991</v>
      </c>
      <c r="W6177" s="113">
        <f t="shared" si="1155"/>
        <v>0</v>
      </c>
      <c r="X6177" s="112">
        <f t="shared" si="1156"/>
        <v>0</v>
      </c>
      <c r="Y6177" s="111"/>
      <c r="Z6177" s="110">
        <f t="shared" si="1152"/>
        <v>45</v>
      </c>
      <c r="AA6177" s="109">
        <f t="shared" si="1157"/>
        <v>49.550000000000004</v>
      </c>
      <c r="AB6177" s="109">
        <f t="shared" si="1158"/>
        <v>49550.000000000007</v>
      </c>
      <c r="AC6177" s="108">
        <f t="shared" si="1159"/>
        <v>941.45</v>
      </c>
      <c r="AD6177" s="107">
        <f t="shared" si="1160"/>
        <v>2.2222222222222223E-2</v>
      </c>
      <c r="AE6177" s="106">
        <f t="shared" si="1161"/>
        <v>20.921111111111113</v>
      </c>
      <c r="AF6177" s="105">
        <f t="shared" si="1162"/>
        <v>20.921111111111113</v>
      </c>
      <c r="AG6177" s="105">
        <f t="shared" si="1163"/>
        <v>970.07888888888886</v>
      </c>
    </row>
    <row r="6178" spans="1:33" s="88" customFormat="1" x14ac:dyDescent="0.35">
      <c r="A6178" s="21">
        <v>10141103</v>
      </c>
      <c r="B6178" s="115" t="s">
        <v>14786</v>
      </c>
      <c r="C6178" s="135" t="s">
        <v>710</v>
      </c>
      <c r="D6178" s="21">
        <v>328</v>
      </c>
      <c r="E6178" s="114" t="str">
        <f t="shared" si="1153"/>
        <v>TRANSFORMADOR MARCA:Fuji Tusco  328</v>
      </c>
      <c r="F6178" s="21"/>
      <c r="G6178" s="21"/>
      <c r="H6178" s="21" t="s">
        <v>14848</v>
      </c>
      <c r="I6178" s="21" t="s">
        <v>14950</v>
      </c>
      <c r="J6178" s="21"/>
      <c r="K6178" s="21" t="s">
        <v>14949</v>
      </c>
      <c r="L6178" s="21" t="s">
        <v>14948</v>
      </c>
      <c r="M6178" s="21">
        <v>200</v>
      </c>
      <c r="N6178" s="21">
        <v>33</v>
      </c>
      <c r="O6178" s="21" t="s">
        <v>362</v>
      </c>
      <c r="P6178" s="21">
        <v>3</v>
      </c>
      <c r="Q6178" s="124">
        <v>2017</v>
      </c>
      <c r="R6178" s="124" t="s">
        <v>1821</v>
      </c>
      <c r="S6178" s="124">
        <v>601189</v>
      </c>
      <c r="T6178" s="116">
        <v>991</v>
      </c>
      <c r="U6178" s="111">
        <v>45</v>
      </c>
      <c r="V6178" s="113">
        <f t="shared" si="1154"/>
        <v>991</v>
      </c>
      <c r="W6178" s="113">
        <f t="shared" si="1155"/>
        <v>0</v>
      </c>
      <c r="X6178" s="112">
        <f t="shared" si="1156"/>
        <v>0</v>
      </c>
      <c r="Y6178" s="111"/>
      <c r="Z6178" s="110">
        <f t="shared" si="1152"/>
        <v>45</v>
      </c>
      <c r="AA6178" s="109">
        <f t="shared" si="1157"/>
        <v>49.550000000000004</v>
      </c>
      <c r="AB6178" s="109">
        <f t="shared" si="1158"/>
        <v>49550.000000000007</v>
      </c>
      <c r="AC6178" s="108">
        <f t="shared" si="1159"/>
        <v>941.45</v>
      </c>
      <c r="AD6178" s="107">
        <f t="shared" si="1160"/>
        <v>2.2222222222222223E-2</v>
      </c>
      <c r="AE6178" s="106">
        <f t="shared" si="1161"/>
        <v>20.921111111111113</v>
      </c>
      <c r="AF6178" s="105">
        <f t="shared" si="1162"/>
        <v>20.921111111111113</v>
      </c>
      <c r="AG6178" s="105">
        <f t="shared" si="1163"/>
        <v>970.07888888888886</v>
      </c>
    </row>
    <row r="6179" spans="1:33" s="88" customFormat="1" x14ac:dyDescent="0.35">
      <c r="A6179" s="21">
        <v>10141103</v>
      </c>
      <c r="B6179" s="115" t="s">
        <v>14786</v>
      </c>
      <c r="C6179" s="135" t="s">
        <v>710</v>
      </c>
      <c r="D6179" s="21">
        <v>329</v>
      </c>
      <c r="E6179" s="114" t="str">
        <f t="shared" si="1153"/>
        <v>TRANSFORMADOR MARCA:Fuji Tusco  329</v>
      </c>
      <c r="F6179" s="21"/>
      <c r="G6179" s="21"/>
      <c r="H6179" s="21" t="s">
        <v>14848</v>
      </c>
      <c r="I6179" s="21" t="s">
        <v>14947</v>
      </c>
      <c r="J6179" s="21"/>
      <c r="K6179" s="21" t="s">
        <v>14946</v>
      </c>
      <c r="L6179" s="21" t="s">
        <v>14945</v>
      </c>
      <c r="M6179" s="21">
        <v>200</v>
      </c>
      <c r="N6179" s="21">
        <v>33</v>
      </c>
      <c r="O6179" s="21" t="s">
        <v>362</v>
      </c>
      <c r="P6179" s="21">
        <v>3</v>
      </c>
      <c r="Q6179" s="124">
        <v>2017</v>
      </c>
      <c r="R6179" s="124" t="s">
        <v>1821</v>
      </c>
      <c r="S6179" s="124">
        <v>615548</v>
      </c>
      <c r="T6179" s="116">
        <v>991</v>
      </c>
      <c r="U6179" s="111">
        <v>45</v>
      </c>
      <c r="V6179" s="113">
        <f t="shared" si="1154"/>
        <v>991</v>
      </c>
      <c r="W6179" s="113">
        <f t="shared" si="1155"/>
        <v>0</v>
      </c>
      <c r="X6179" s="112">
        <f t="shared" si="1156"/>
        <v>0</v>
      </c>
      <c r="Y6179" s="111"/>
      <c r="Z6179" s="110">
        <f t="shared" si="1152"/>
        <v>45</v>
      </c>
      <c r="AA6179" s="109">
        <f t="shared" si="1157"/>
        <v>49.550000000000004</v>
      </c>
      <c r="AB6179" s="109">
        <f t="shared" si="1158"/>
        <v>49550.000000000007</v>
      </c>
      <c r="AC6179" s="108">
        <f t="shared" si="1159"/>
        <v>941.45</v>
      </c>
      <c r="AD6179" s="107">
        <f t="shared" si="1160"/>
        <v>2.2222222222222223E-2</v>
      </c>
      <c r="AE6179" s="106">
        <f t="shared" si="1161"/>
        <v>20.921111111111113</v>
      </c>
      <c r="AF6179" s="105">
        <f t="shared" si="1162"/>
        <v>20.921111111111113</v>
      </c>
      <c r="AG6179" s="105">
        <f t="shared" si="1163"/>
        <v>970.07888888888886</v>
      </c>
    </row>
    <row r="6180" spans="1:33" s="88" customFormat="1" x14ac:dyDescent="0.35">
      <c r="A6180" s="21">
        <v>10141103</v>
      </c>
      <c r="B6180" s="115" t="s">
        <v>14786</v>
      </c>
      <c r="C6180" s="135" t="s">
        <v>710</v>
      </c>
      <c r="D6180" s="21">
        <v>330</v>
      </c>
      <c r="E6180" s="114" t="str">
        <f t="shared" si="1153"/>
        <v>TRANSFORMADOR MARCA:Fuji Tusco  330</v>
      </c>
      <c r="F6180" s="21"/>
      <c r="G6180" s="21"/>
      <c r="H6180" s="21" t="s">
        <v>14848</v>
      </c>
      <c r="I6180" s="21" t="s">
        <v>14943</v>
      </c>
      <c r="J6180" s="21"/>
      <c r="K6180" s="21" t="s">
        <v>14929</v>
      </c>
      <c r="L6180" s="21" t="s">
        <v>14928</v>
      </c>
      <c r="M6180" s="21">
        <v>200</v>
      </c>
      <c r="N6180" s="21">
        <v>33</v>
      </c>
      <c r="O6180" s="21" t="s">
        <v>362</v>
      </c>
      <c r="P6180" s="21">
        <v>3</v>
      </c>
      <c r="Q6180" s="124">
        <v>2017</v>
      </c>
      <c r="R6180" s="124" t="s">
        <v>1821</v>
      </c>
      <c r="S6180" s="124">
        <v>601186</v>
      </c>
      <c r="T6180" s="116">
        <v>991</v>
      </c>
      <c r="U6180" s="111">
        <v>45</v>
      </c>
      <c r="V6180" s="113">
        <f t="shared" si="1154"/>
        <v>991</v>
      </c>
      <c r="W6180" s="113">
        <f t="shared" si="1155"/>
        <v>0</v>
      </c>
      <c r="X6180" s="112">
        <f t="shared" si="1156"/>
        <v>0</v>
      </c>
      <c r="Y6180" s="111"/>
      <c r="Z6180" s="110">
        <f t="shared" ref="Z6180:Z6243" si="1164">(U6180-(2017-Q6180))</f>
        <v>45</v>
      </c>
      <c r="AA6180" s="109">
        <f t="shared" si="1157"/>
        <v>49.550000000000004</v>
      </c>
      <c r="AB6180" s="109">
        <f t="shared" si="1158"/>
        <v>49550.000000000007</v>
      </c>
      <c r="AC6180" s="108">
        <f t="shared" si="1159"/>
        <v>941.45</v>
      </c>
      <c r="AD6180" s="107">
        <f t="shared" si="1160"/>
        <v>2.2222222222222223E-2</v>
      </c>
      <c r="AE6180" s="106">
        <f t="shared" si="1161"/>
        <v>20.921111111111113</v>
      </c>
      <c r="AF6180" s="105">
        <f t="shared" si="1162"/>
        <v>20.921111111111113</v>
      </c>
      <c r="AG6180" s="105">
        <f t="shared" si="1163"/>
        <v>970.07888888888886</v>
      </c>
    </row>
    <row r="6181" spans="1:33" s="88" customFormat="1" x14ac:dyDescent="0.35">
      <c r="A6181" s="21">
        <v>10141103</v>
      </c>
      <c r="B6181" s="115" t="s">
        <v>14786</v>
      </c>
      <c r="C6181" s="135" t="s">
        <v>710</v>
      </c>
      <c r="D6181" s="21">
        <v>331</v>
      </c>
      <c r="E6181" s="114" t="str">
        <f t="shared" si="1153"/>
        <v>TRANSFORMADOR MARCA:Fuji Tusco  331</v>
      </c>
      <c r="F6181" s="21"/>
      <c r="G6181" s="21"/>
      <c r="H6181" s="21" t="s">
        <v>14848</v>
      </c>
      <c r="I6181" s="21" t="s">
        <v>14944</v>
      </c>
      <c r="J6181" s="21"/>
      <c r="K6181" s="21" t="s">
        <v>14926</v>
      </c>
      <c r="L6181" s="21" t="s">
        <v>14925</v>
      </c>
      <c r="M6181" s="21">
        <v>200</v>
      </c>
      <c r="N6181" s="21">
        <v>33</v>
      </c>
      <c r="O6181" s="21" t="s">
        <v>362</v>
      </c>
      <c r="P6181" s="21">
        <v>3</v>
      </c>
      <c r="Q6181" s="124">
        <v>2017</v>
      </c>
      <c r="R6181" s="124" t="s">
        <v>1821</v>
      </c>
      <c r="S6181" s="124">
        <v>601180</v>
      </c>
      <c r="T6181" s="116">
        <v>991</v>
      </c>
      <c r="U6181" s="111">
        <v>45</v>
      </c>
      <c r="V6181" s="113">
        <f t="shared" si="1154"/>
        <v>991</v>
      </c>
      <c r="W6181" s="113">
        <f t="shared" si="1155"/>
        <v>0</v>
      </c>
      <c r="X6181" s="112">
        <f t="shared" si="1156"/>
        <v>0</v>
      </c>
      <c r="Y6181" s="111"/>
      <c r="Z6181" s="110">
        <f t="shared" si="1164"/>
        <v>45</v>
      </c>
      <c r="AA6181" s="109">
        <f t="shared" si="1157"/>
        <v>49.550000000000004</v>
      </c>
      <c r="AB6181" s="109">
        <f t="shared" si="1158"/>
        <v>49550.000000000007</v>
      </c>
      <c r="AC6181" s="108">
        <f t="shared" si="1159"/>
        <v>941.45</v>
      </c>
      <c r="AD6181" s="107">
        <f t="shared" si="1160"/>
        <v>2.2222222222222223E-2</v>
      </c>
      <c r="AE6181" s="106">
        <f t="shared" si="1161"/>
        <v>20.921111111111113</v>
      </c>
      <c r="AF6181" s="105">
        <f t="shared" si="1162"/>
        <v>20.921111111111113</v>
      </c>
      <c r="AG6181" s="105">
        <f t="shared" si="1163"/>
        <v>970.07888888888886</v>
      </c>
    </row>
    <row r="6182" spans="1:33" s="88" customFormat="1" x14ac:dyDescent="0.35">
      <c r="A6182" s="21">
        <v>10141103</v>
      </c>
      <c r="B6182" s="115" t="s">
        <v>14786</v>
      </c>
      <c r="C6182" s="135" t="s">
        <v>710</v>
      </c>
      <c r="D6182" s="21">
        <v>332</v>
      </c>
      <c r="E6182" s="114" t="str">
        <f t="shared" si="1153"/>
        <v>TRANSFORMADOR MARCA:Fuji Tusco  332</v>
      </c>
      <c r="F6182" s="21"/>
      <c r="G6182" s="21"/>
      <c r="H6182" s="21" t="s">
        <v>14848</v>
      </c>
      <c r="I6182" s="21" t="s">
        <v>14943</v>
      </c>
      <c r="J6182" s="21"/>
      <c r="K6182" s="21" t="s">
        <v>14923</v>
      </c>
      <c r="L6182" s="21" t="s">
        <v>14922</v>
      </c>
      <c r="M6182" s="21">
        <v>200</v>
      </c>
      <c r="N6182" s="21">
        <v>33</v>
      </c>
      <c r="O6182" s="21" t="s">
        <v>362</v>
      </c>
      <c r="P6182" s="21">
        <v>3</v>
      </c>
      <c r="Q6182" s="124">
        <v>2017</v>
      </c>
      <c r="R6182" s="124" t="s">
        <v>1821</v>
      </c>
      <c r="S6182" s="124">
        <v>601218</v>
      </c>
      <c r="T6182" s="116">
        <v>991</v>
      </c>
      <c r="U6182" s="111">
        <v>45</v>
      </c>
      <c r="V6182" s="113">
        <f t="shared" si="1154"/>
        <v>991</v>
      </c>
      <c r="W6182" s="113">
        <f t="shared" si="1155"/>
        <v>0</v>
      </c>
      <c r="X6182" s="112">
        <f t="shared" si="1156"/>
        <v>0</v>
      </c>
      <c r="Y6182" s="111"/>
      <c r="Z6182" s="110">
        <f t="shared" si="1164"/>
        <v>45</v>
      </c>
      <c r="AA6182" s="109">
        <f t="shared" si="1157"/>
        <v>49.550000000000004</v>
      </c>
      <c r="AB6182" s="109">
        <f t="shared" si="1158"/>
        <v>49550.000000000007</v>
      </c>
      <c r="AC6182" s="108">
        <f t="shared" si="1159"/>
        <v>941.45</v>
      </c>
      <c r="AD6182" s="107">
        <f t="shared" si="1160"/>
        <v>2.2222222222222223E-2</v>
      </c>
      <c r="AE6182" s="106">
        <f t="shared" si="1161"/>
        <v>20.921111111111113</v>
      </c>
      <c r="AF6182" s="105">
        <f t="shared" si="1162"/>
        <v>20.921111111111113</v>
      </c>
      <c r="AG6182" s="105">
        <f t="shared" si="1163"/>
        <v>970.07888888888886</v>
      </c>
    </row>
    <row r="6183" spans="1:33" s="88" customFormat="1" x14ac:dyDescent="0.35">
      <c r="A6183" s="21">
        <v>10141103</v>
      </c>
      <c r="B6183" s="115" t="s">
        <v>14786</v>
      </c>
      <c r="C6183" s="135" t="s">
        <v>710</v>
      </c>
      <c r="D6183" s="21">
        <v>333</v>
      </c>
      <c r="E6183" s="114" t="str">
        <f t="shared" si="1153"/>
        <v>TRANSFORMADOR MARCA:Fuji Tusco  333</v>
      </c>
      <c r="F6183" s="57"/>
      <c r="G6183" s="21"/>
      <c r="H6183" s="21" t="s">
        <v>14848</v>
      </c>
      <c r="I6183" s="21" t="s">
        <v>14942</v>
      </c>
      <c r="J6183" s="57"/>
      <c r="K6183" s="21" t="s">
        <v>14920</v>
      </c>
      <c r="L6183" s="21" t="s">
        <v>14919</v>
      </c>
      <c r="M6183" s="21">
        <v>200</v>
      </c>
      <c r="N6183" s="21">
        <v>33</v>
      </c>
      <c r="O6183" s="21" t="s">
        <v>362</v>
      </c>
      <c r="P6183" s="21">
        <v>3</v>
      </c>
      <c r="Q6183" s="124">
        <v>2017</v>
      </c>
      <c r="R6183" s="124" t="s">
        <v>1821</v>
      </c>
      <c r="S6183" s="124">
        <v>601179</v>
      </c>
      <c r="T6183" s="116">
        <v>991</v>
      </c>
      <c r="U6183" s="111">
        <v>45</v>
      </c>
      <c r="V6183" s="113">
        <f t="shared" si="1154"/>
        <v>991</v>
      </c>
      <c r="W6183" s="113">
        <f t="shared" si="1155"/>
        <v>0</v>
      </c>
      <c r="X6183" s="112">
        <f t="shared" si="1156"/>
        <v>0</v>
      </c>
      <c r="Y6183" s="111"/>
      <c r="Z6183" s="110">
        <f t="shared" si="1164"/>
        <v>45</v>
      </c>
      <c r="AA6183" s="109">
        <f t="shared" si="1157"/>
        <v>49.550000000000004</v>
      </c>
      <c r="AB6183" s="109">
        <f t="shared" si="1158"/>
        <v>49550.000000000007</v>
      </c>
      <c r="AC6183" s="108">
        <f t="shared" si="1159"/>
        <v>941.45</v>
      </c>
      <c r="AD6183" s="107">
        <f t="shared" si="1160"/>
        <v>2.2222222222222223E-2</v>
      </c>
      <c r="AE6183" s="106">
        <f t="shared" si="1161"/>
        <v>20.921111111111113</v>
      </c>
      <c r="AF6183" s="105">
        <f t="shared" si="1162"/>
        <v>20.921111111111113</v>
      </c>
      <c r="AG6183" s="105">
        <f t="shared" si="1163"/>
        <v>970.07888888888886</v>
      </c>
    </row>
    <row r="6184" spans="1:33" s="88" customFormat="1" x14ac:dyDescent="0.35">
      <c r="A6184" s="21">
        <v>10141103</v>
      </c>
      <c r="B6184" s="115" t="s">
        <v>14786</v>
      </c>
      <c r="C6184" s="135" t="s">
        <v>710</v>
      </c>
      <c r="D6184" s="21">
        <v>334</v>
      </c>
      <c r="E6184" s="114" t="str">
        <f t="shared" si="1153"/>
        <v>TRANSFORMADOR MARCA:Fuji Tusco  334</v>
      </c>
      <c r="F6184" s="57"/>
      <c r="G6184" s="21"/>
      <c r="H6184" s="21" t="s">
        <v>14848</v>
      </c>
      <c r="I6184" s="21" t="s">
        <v>14939</v>
      </c>
      <c r="J6184" s="57"/>
      <c r="K6184" s="21" t="s">
        <v>14917</v>
      </c>
      <c r="L6184" s="21" t="s">
        <v>14916</v>
      </c>
      <c r="M6184" s="21">
        <v>200</v>
      </c>
      <c r="N6184" s="21">
        <v>33</v>
      </c>
      <c r="O6184" s="21" t="s">
        <v>362</v>
      </c>
      <c r="P6184" s="21">
        <v>3</v>
      </c>
      <c r="Q6184" s="124">
        <v>2017</v>
      </c>
      <c r="R6184" s="124" t="s">
        <v>1821</v>
      </c>
      <c r="S6184" s="124">
        <v>601168</v>
      </c>
      <c r="T6184" s="116">
        <v>991</v>
      </c>
      <c r="U6184" s="111">
        <v>45</v>
      </c>
      <c r="V6184" s="113">
        <f t="shared" si="1154"/>
        <v>991</v>
      </c>
      <c r="W6184" s="113">
        <f t="shared" si="1155"/>
        <v>0</v>
      </c>
      <c r="X6184" s="112">
        <f t="shared" si="1156"/>
        <v>0</v>
      </c>
      <c r="Y6184" s="111"/>
      <c r="Z6184" s="110">
        <f t="shared" si="1164"/>
        <v>45</v>
      </c>
      <c r="AA6184" s="109">
        <f t="shared" si="1157"/>
        <v>49.550000000000004</v>
      </c>
      <c r="AB6184" s="109">
        <f t="shared" si="1158"/>
        <v>49550.000000000007</v>
      </c>
      <c r="AC6184" s="108">
        <f t="shared" si="1159"/>
        <v>941.45</v>
      </c>
      <c r="AD6184" s="107">
        <f t="shared" si="1160"/>
        <v>2.2222222222222223E-2</v>
      </c>
      <c r="AE6184" s="106">
        <f t="shared" si="1161"/>
        <v>20.921111111111113</v>
      </c>
      <c r="AF6184" s="105">
        <f t="shared" si="1162"/>
        <v>20.921111111111113</v>
      </c>
      <c r="AG6184" s="105">
        <f t="shared" si="1163"/>
        <v>970.07888888888886</v>
      </c>
    </row>
    <row r="6185" spans="1:33" s="88" customFormat="1" x14ac:dyDescent="0.35">
      <c r="A6185" s="21">
        <v>10141103</v>
      </c>
      <c r="B6185" s="115" t="s">
        <v>14786</v>
      </c>
      <c r="C6185" s="135" t="s">
        <v>710</v>
      </c>
      <c r="D6185" s="21">
        <v>335</v>
      </c>
      <c r="E6185" s="114" t="str">
        <f t="shared" si="1153"/>
        <v>TRANSFORMADOR MARCA:Fuji Tusco  335</v>
      </c>
      <c r="F6185" s="57"/>
      <c r="G6185" s="21"/>
      <c r="H6185" s="21" t="s">
        <v>14941</v>
      </c>
      <c r="I6185" s="21" t="s">
        <v>14940</v>
      </c>
      <c r="J6185" s="57"/>
      <c r="K6185" s="21" t="s">
        <v>14915</v>
      </c>
      <c r="L6185" s="21" t="s">
        <v>14914</v>
      </c>
      <c r="M6185" s="21">
        <v>200</v>
      </c>
      <c r="N6185" s="21">
        <v>33</v>
      </c>
      <c r="O6185" s="21" t="s">
        <v>362</v>
      </c>
      <c r="P6185" s="21">
        <v>3</v>
      </c>
      <c r="Q6185" s="124">
        <v>2017</v>
      </c>
      <c r="R6185" s="124" t="s">
        <v>1821</v>
      </c>
      <c r="S6185" s="124">
        <v>601219</v>
      </c>
      <c r="T6185" s="116">
        <v>991</v>
      </c>
      <c r="U6185" s="111">
        <v>45</v>
      </c>
      <c r="V6185" s="113">
        <f t="shared" si="1154"/>
        <v>991</v>
      </c>
      <c r="W6185" s="113">
        <f t="shared" si="1155"/>
        <v>0</v>
      </c>
      <c r="X6185" s="112">
        <f t="shared" si="1156"/>
        <v>0</v>
      </c>
      <c r="Y6185" s="111"/>
      <c r="Z6185" s="110">
        <f t="shared" si="1164"/>
        <v>45</v>
      </c>
      <c r="AA6185" s="109">
        <f t="shared" si="1157"/>
        <v>49.550000000000004</v>
      </c>
      <c r="AB6185" s="109">
        <f t="shared" si="1158"/>
        <v>49550.000000000007</v>
      </c>
      <c r="AC6185" s="108">
        <f t="shared" si="1159"/>
        <v>941.45</v>
      </c>
      <c r="AD6185" s="107">
        <f t="shared" si="1160"/>
        <v>2.2222222222222223E-2</v>
      </c>
      <c r="AE6185" s="106">
        <f t="shared" si="1161"/>
        <v>20.921111111111113</v>
      </c>
      <c r="AF6185" s="105">
        <f t="shared" si="1162"/>
        <v>20.921111111111113</v>
      </c>
      <c r="AG6185" s="105">
        <f t="shared" si="1163"/>
        <v>970.07888888888886</v>
      </c>
    </row>
    <row r="6186" spans="1:33" s="88" customFormat="1" x14ac:dyDescent="0.35">
      <c r="A6186" s="21">
        <v>10141103</v>
      </c>
      <c r="B6186" s="115" t="s">
        <v>14786</v>
      </c>
      <c r="C6186" s="135" t="s">
        <v>710</v>
      </c>
      <c r="D6186" s="21">
        <v>336</v>
      </c>
      <c r="E6186" s="114" t="str">
        <f t="shared" si="1153"/>
        <v>TRANSFORMADOR MARCA:Fuji Tusco  336</v>
      </c>
      <c r="F6186" s="57"/>
      <c r="G6186" s="21"/>
      <c r="H6186" s="21" t="s">
        <v>14848</v>
      </c>
      <c r="I6186" s="21" t="s">
        <v>14939</v>
      </c>
      <c r="J6186" s="57"/>
      <c r="K6186" s="21" t="s">
        <v>14912</v>
      </c>
      <c r="L6186" s="21" t="s">
        <v>14911</v>
      </c>
      <c r="M6186" s="21">
        <v>200</v>
      </c>
      <c r="N6186" s="21">
        <v>33</v>
      </c>
      <c r="O6186" s="21" t="s">
        <v>362</v>
      </c>
      <c r="P6186" s="21">
        <v>3</v>
      </c>
      <c r="Q6186" s="124">
        <v>2017</v>
      </c>
      <c r="R6186" s="124" t="s">
        <v>1821</v>
      </c>
      <c r="S6186" s="124">
        <v>601207</v>
      </c>
      <c r="T6186" s="116">
        <v>991</v>
      </c>
      <c r="U6186" s="111">
        <v>45</v>
      </c>
      <c r="V6186" s="113">
        <f t="shared" si="1154"/>
        <v>991</v>
      </c>
      <c r="W6186" s="113">
        <f t="shared" si="1155"/>
        <v>0</v>
      </c>
      <c r="X6186" s="112">
        <f t="shared" si="1156"/>
        <v>0</v>
      </c>
      <c r="Y6186" s="111"/>
      <c r="Z6186" s="110">
        <f t="shared" si="1164"/>
        <v>45</v>
      </c>
      <c r="AA6186" s="109">
        <f t="shared" si="1157"/>
        <v>49.550000000000004</v>
      </c>
      <c r="AB6186" s="109">
        <f t="shared" si="1158"/>
        <v>49550.000000000007</v>
      </c>
      <c r="AC6186" s="108">
        <f t="shared" si="1159"/>
        <v>941.45</v>
      </c>
      <c r="AD6186" s="107">
        <f t="shared" si="1160"/>
        <v>2.2222222222222223E-2</v>
      </c>
      <c r="AE6186" s="106">
        <f t="shared" si="1161"/>
        <v>20.921111111111113</v>
      </c>
      <c r="AF6186" s="105">
        <f t="shared" si="1162"/>
        <v>20.921111111111113</v>
      </c>
      <c r="AG6186" s="105">
        <f t="shared" si="1163"/>
        <v>970.07888888888886</v>
      </c>
    </row>
    <row r="6187" spans="1:33" s="88" customFormat="1" x14ac:dyDescent="0.35">
      <c r="A6187" s="21">
        <v>10141103</v>
      </c>
      <c r="B6187" s="115" t="s">
        <v>14786</v>
      </c>
      <c r="C6187" s="135" t="s">
        <v>710</v>
      </c>
      <c r="D6187" s="21">
        <v>337</v>
      </c>
      <c r="E6187" s="114" t="str">
        <f t="shared" si="1153"/>
        <v>TRANSFORMADOR MARCA:Fuji Tusco  337</v>
      </c>
      <c r="F6187" s="57"/>
      <c r="G6187" s="21"/>
      <c r="H6187" s="21" t="s">
        <v>14848</v>
      </c>
      <c r="I6187" s="21" t="s">
        <v>14938</v>
      </c>
      <c r="J6187" s="57"/>
      <c r="K6187" s="21" t="s">
        <v>14909</v>
      </c>
      <c r="L6187" s="21" t="s">
        <v>14908</v>
      </c>
      <c r="M6187" s="21">
        <v>200</v>
      </c>
      <c r="N6187" s="21">
        <v>33</v>
      </c>
      <c r="O6187" s="21" t="s">
        <v>362</v>
      </c>
      <c r="P6187" s="21">
        <v>3</v>
      </c>
      <c r="Q6187" s="124">
        <v>2017</v>
      </c>
      <c r="R6187" s="124" t="s">
        <v>1821</v>
      </c>
      <c r="S6187" s="124">
        <v>601208</v>
      </c>
      <c r="T6187" s="116">
        <v>991</v>
      </c>
      <c r="U6187" s="111">
        <v>45</v>
      </c>
      <c r="V6187" s="113">
        <f t="shared" si="1154"/>
        <v>991</v>
      </c>
      <c r="W6187" s="113">
        <f t="shared" si="1155"/>
        <v>0</v>
      </c>
      <c r="X6187" s="112">
        <f t="shared" si="1156"/>
        <v>0</v>
      </c>
      <c r="Y6187" s="111"/>
      <c r="Z6187" s="110">
        <f t="shared" si="1164"/>
        <v>45</v>
      </c>
      <c r="AA6187" s="109">
        <f t="shared" si="1157"/>
        <v>49.550000000000004</v>
      </c>
      <c r="AB6187" s="109">
        <f t="shared" si="1158"/>
        <v>49550.000000000007</v>
      </c>
      <c r="AC6187" s="108">
        <f t="shared" si="1159"/>
        <v>941.45</v>
      </c>
      <c r="AD6187" s="107">
        <f t="shared" si="1160"/>
        <v>2.2222222222222223E-2</v>
      </c>
      <c r="AE6187" s="106">
        <f t="shared" si="1161"/>
        <v>20.921111111111113</v>
      </c>
      <c r="AF6187" s="105">
        <f t="shared" si="1162"/>
        <v>20.921111111111113</v>
      </c>
      <c r="AG6187" s="105">
        <f t="shared" si="1163"/>
        <v>970.07888888888886</v>
      </c>
    </row>
    <row r="6188" spans="1:33" s="88" customFormat="1" x14ac:dyDescent="0.35">
      <c r="A6188" s="21">
        <v>10141103</v>
      </c>
      <c r="B6188" s="115" t="s">
        <v>14786</v>
      </c>
      <c r="C6188" s="135" t="s">
        <v>710</v>
      </c>
      <c r="D6188" s="21">
        <v>338</v>
      </c>
      <c r="E6188" s="114" t="str">
        <f t="shared" si="1153"/>
        <v>TRANSFORMADOR MARCA:Fuji Tusco  338</v>
      </c>
      <c r="F6188" s="57"/>
      <c r="G6188" s="21"/>
      <c r="H6188" s="21" t="s">
        <v>14848</v>
      </c>
      <c r="I6188" s="21" t="s">
        <v>14937</v>
      </c>
      <c r="J6188" s="57"/>
      <c r="K6188" s="21" t="s">
        <v>14906</v>
      </c>
      <c r="L6188" s="21" t="s">
        <v>14936</v>
      </c>
      <c r="M6188" s="21">
        <v>200</v>
      </c>
      <c r="N6188" s="21">
        <v>33</v>
      </c>
      <c r="O6188" s="21" t="s">
        <v>362</v>
      </c>
      <c r="P6188" s="21">
        <v>3</v>
      </c>
      <c r="Q6188" s="124">
        <v>2017</v>
      </c>
      <c r="R6188" s="124" t="s">
        <v>1821</v>
      </c>
      <c r="S6188" s="124">
        <v>601157</v>
      </c>
      <c r="T6188" s="116">
        <v>991</v>
      </c>
      <c r="U6188" s="111">
        <v>45</v>
      </c>
      <c r="V6188" s="113">
        <f t="shared" si="1154"/>
        <v>991</v>
      </c>
      <c r="W6188" s="113">
        <f t="shared" si="1155"/>
        <v>0</v>
      </c>
      <c r="X6188" s="112">
        <f t="shared" si="1156"/>
        <v>0</v>
      </c>
      <c r="Y6188" s="111"/>
      <c r="Z6188" s="110">
        <f t="shared" si="1164"/>
        <v>45</v>
      </c>
      <c r="AA6188" s="109">
        <f t="shared" si="1157"/>
        <v>49.550000000000004</v>
      </c>
      <c r="AB6188" s="109">
        <f t="shared" si="1158"/>
        <v>49550.000000000007</v>
      </c>
      <c r="AC6188" s="108">
        <f t="shared" si="1159"/>
        <v>941.45</v>
      </c>
      <c r="AD6188" s="107">
        <f t="shared" si="1160"/>
        <v>2.2222222222222223E-2</v>
      </c>
      <c r="AE6188" s="106">
        <f t="shared" si="1161"/>
        <v>20.921111111111113</v>
      </c>
      <c r="AF6188" s="105">
        <f t="shared" si="1162"/>
        <v>20.921111111111113</v>
      </c>
      <c r="AG6188" s="105">
        <f t="shared" si="1163"/>
        <v>970.07888888888886</v>
      </c>
    </row>
    <row r="6189" spans="1:33" s="88" customFormat="1" x14ac:dyDescent="0.35">
      <c r="A6189" s="21">
        <v>10141103</v>
      </c>
      <c r="B6189" s="115" t="s">
        <v>14786</v>
      </c>
      <c r="C6189" s="135" t="s">
        <v>710</v>
      </c>
      <c r="D6189" s="21">
        <v>339</v>
      </c>
      <c r="E6189" s="114" t="str">
        <f t="shared" si="1153"/>
        <v>TRANSFORMADOR MARCA:Fuji Tusco  339</v>
      </c>
      <c r="F6189" s="57"/>
      <c r="G6189" s="21"/>
      <c r="H6189" s="21" t="s">
        <v>14848</v>
      </c>
      <c r="I6189" s="21" t="s">
        <v>14907</v>
      </c>
      <c r="J6189" s="57"/>
      <c r="K6189" s="21" t="s">
        <v>14935</v>
      </c>
      <c r="L6189" s="21" t="s">
        <v>14934</v>
      </c>
      <c r="M6189" s="21">
        <v>200</v>
      </c>
      <c r="N6189" s="21">
        <v>33</v>
      </c>
      <c r="O6189" s="21" t="s">
        <v>362</v>
      </c>
      <c r="P6189" s="21">
        <v>3</v>
      </c>
      <c r="Q6189" s="124">
        <v>2017</v>
      </c>
      <c r="R6189" s="124" t="s">
        <v>1821</v>
      </c>
      <c r="S6189" s="124">
        <v>601210</v>
      </c>
      <c r="T6189" s="116">
        <v>991</v>
      </c>
      <c r="U6189" s="111">
        <v>45</v>
      </c>
      <c r="V6189" s="113">
        <f t="shared" si="1154"/>
        <v>991</v>
      </c>
      <c r="W6189" s="113">
        <f t="shared" si="1155"/>
        <v>0</v>
      </c>
      <c r="X6189" s="112">
        <f t="shared" si="1156"/>
        <v>0</v>
      </c>
      <c r="Y6189" s="111"/>
      <c r="Z6189" s="110">
        <f t="shared" si="1164"/>
        <v>45</v>
      </c>
      <c r="AA6189" s="109">
        <f t="shared" si="1157"/>
        <v>49.550000000000004</v>
      </c>
      <c r="AB6189" s="109">
        <f t="shared" si="1158"/>
        <v>49550.000000000007</v>
      </c>
      <c r="AC6189" s="108">
        <f t="shared" si="1159"/>
        <v>941.45</v>
      </c>
      <c r="AD6189" s="107">
        <f t="shared" si="1160"/>
        <v>2.2222222222222223E-2</v>
      </c>
      <c r="AE6189" s="106">
        <f t="shared" si="1161"/>
        <v>20.921111111111113</v>
      </c>
      <c r="AF6189" s="105">
        <f t="shared" si="1162"/>
        <v>20.921111111111113</v>
      </c>
      <c r="AG6189" s="105">
        <f t="shared" si="1163"/>
        <v>970.07888888888886</v>
      </c>
    </row>
    <row r="6190" spans="1:33" s="88" customFormat="1" x14ac:dyDescent="0.35">
      <c r="A6190" s="21">
        <v>10141103</v>
      </c>
      <c r="B6190" s="115" t="s">
        <v>14786</v>
      </c>
      <c r="C6190" s="135" t="s">
        <v>710</v>
      </c>
      <c r="D6190" s="21">
        <v>340</v>
      </c>
      <c r="E6190" s="114" t="str">
        <f t="shared" si="1153"/>
        <v>TRANSFORMADOR MARCA:Fuji Tusco  340</v>
      </c>
      <c r="F6190" s="57"/>
      <c r="G6190" s="21"/>
      <c r="H6190" s="21" t="s">
        <v>14848</v>
      </c>
      <c r="I6190" s="21" t="s">
        <v>14933</v>
      </c>
      <c r="J6190" s="57"/>
      <c r="K6190" s="21" t="s">
        <v>14932</v>
      </c>
      <c r="L6190" s="21" t="s">
        <v>14931</v>
      </c>
      <c r="M6190" s="21">
        <v>200</v>
      </c>
      <c r="N6190" s="21">
        <v>33</v>
      </c>
      <c r="O6190" s="21" t="s">
        <v>362</v>
      </c>
      <c r="P6190" s="21">
        <v>3</v>
      </c>
      <c r="Q6190" s="124">
        <v>2017</v>
      </c>
      <c r="R6190" s="124" t="s">
        <v>1821</v>
      </c>
      <c r="S6190" s="124">
        <v>581706</v>
      </c>
      <c r="T6190" s="116">
        <v>991</v>
      </c>
      <c r="U6190" s="111">
        <v>45</v>
      </c>
      <c r="V6190" s="113">
        <f t="shared" si="1154"/>
        <v>991</v>
      </c>
      <c r="W6190" s="113">
        <f t="shared" si="1155"/>
        <v>0</v>
      </c>
      <c r="X6190" s="112">
        <f t="shared" si="1156"/>
        <v>0</v>
      </c>
      <c r="Y6190" s="111"/>
      <c r="Z6190" s="110">
        <f t="shared" si="1164"/>
        <v>45</v>
      </c>
      <c r="AA6190" s="109">
        <f t="shared" si="1157"/>
        <v>49.550000000000004</v>
      </c>
      <c r="AB6190" s="109">
        <f t="shared" si="1158"/>
        <v>49550.000000000007</v>
      </c>
      <c r="AC6190" s="108">
        <f t="shared" si="1159"/>
        <v>941.45</v>
      </c>
      <c r="AD6190" s="107">
        <f t="shared" si="1160"/>
        <v>2.2222222222222223E-2</v>
      </c>
      <c r="AE6190" s="106">
        <f t="shared" si="1161"/>
        <v>20.921111111111113</v>
      </c>
      <c r="AF6190" s="105">
        <f t="shared" si="1162"/>
        <v>20.921111111111113</v>
      </c>
      <c r="AG6190" s="105">
        <f t="shared" si="1163"/>
        <v>970.07888888888886</v>
      </c>
    </row>
    <row r="6191" spans="1:33" s="88" customFormat="1" x14ac:dyDescent="0.35">
      <c r="A6191" s="21">
        <v>10141103</v>
      </c>
      <c r="B6191" s="115" t="s">
        <v>14786</v>
      </c>
      <c r="C6191" s="135" t="s">
        <v>710</v>
      </c>
      <c r="D6191" s="21">
        <v>341</v>
      </c>
      <c r="E6191" s="114" t="str">
        <f t="shared" si="1153"/>
        <v>TRANSFORMADOR MARCA:Fuji Tusco  341</v>
      </c>
      <c r="F6191" s="57"/>
      <c r="G6191" s="21"/>
      <c r="H6191" s="21" t="s">
        <v>14848</v>
      </c>
      <c r="I6191" s="21" t="s">
        <v>14930</v>
      </c>
      <c r="J6191" s="57"/>
      <c r="K6191" s="21" t="s">
        <v>14929</v>
      </c>
      <c r="L6191" s="21" t="s">
        <v>14928</v>
      </c>
      <c r="M6191" s="21">
        <v>200</v>
      </c>
      <c r="N6191" s="21">
        <v>33</v>
      </c>
      <c r="O6191" s="21" t="s">
        <v>362</v>
      </c>
      <c r="P6191" s="21">
        <v>3</v>
      </c>
      <c r="Q6191" s="124">
        <v>2017</v>
      </c>
      <c r="R6191" s="124" t="s">
        <v>1821</v>
      </c>
      <c r="S6191" s="124">
        <v>601217</v>
      </c>
      <c r="T6191" s="116">
        <v>991</v>
      </c>
      <c r="U6191" s="111">
        <v>45</v>
      </c>
      <c r="V6191" s="113">
        <f t="shared" si="1154"/>
        <v>991</v>
      </c>
      <c r="W6191" s="113">
        <f t="shared" si="1155"/>
        <v>0</v>
      </c>
      <c r="X6191" s="112">
        <f t="shared" si="1156"/>
        <v>0</v>
      </c>
      <c r="Y6191" s="111"/>
      <c r="Z6191" s="110">
        <f t="shared" si="1164"/>
        <v>45</v>
      </c>
      <c r="AA6191" s="109">
        <f t="shared" si="1157"/>
        <v>49.550000000000004</v>
      </c>
      <c r="AB6191" s="109">
        <f t="shared" si="1158"/>
        <v>49550.000000000007</v>
      </c>
      <c r="AC6191" s="108">
        <f t="shared" si="1159"/>
        <v>941.45</v>
      </c>
      <c r="AD6191" s="107">
        <f t="shared" si="1160"/>
        <v>2.2222222222222223E-2</v>
      </c>
      <c r="AE6191" s="106">
        <f t="shared" si="1161"/>
        <v>20.921111111111113</v>
      </c>
      <c r="AF6191" s="105">
        <f t="shared" si="1162"/>
        <v>20.921111111111113</v>
      </c>
      <c r="AG6191" s="105">
        <f t="shared" si="1163"/>
        <v>970.07888888888886</v>
      </c>
    </row>
    <row r="6192" spans="1:33" s="88" customFormat="1" x14ac:dyDescent="0.35">
      <c r="A6192" s="21">
        <v>10141103</v>
      </c>
      <c r="B6192" s="115" t="s">
        <v>14786</v>
      </c>
      <c r="C6192" s="135" t="s">
        <v>710</v>
      </c>
      <c r="D6192" s="21">
        <v>342</v>
      </c>
      <c r="E6192" s="114" t="str">
        <f t="shared" si="1153"/>
        <v>TRANSFORMADOR MARCA:Fuji Tusco  342</v>
      </c>
      <c r="F6192" s="57"/>
      <c r="G6192" s="21"/>
      <c r="H6192" s="21" t="s">
        <v>14848</v>
      </c>
      <c r="I6192" s="21" t="s">
        <v>14927</v>
      </c>
      <c r="J6192" s="57"/>
      <c r="K6192" s="21" t="s">
        <v>14926</v>
      </c>
      <c r="L6192" s="21" t="s">
        <v>14925</v>
      </c>
      <c r="M6192" s="21">
        <v>200</v>
      </c>
      <c r="N6192" s="21">
        <v>33</v>
      </c>
      <c r="O6192" s="21" t="s">
        <v>362</v>
      </c>
      <c r="P6192" s="21">
        <v>3</v>
      </c>
      <c r="Q6192" s="124">
        <v>2017</v>
      </c>
      <c r="R6192" s="124" t="s">
        <v>1821</v>
      </c>
      <c r="S6192" s="124">
        <v>601166</v>
      </c>
      <c r="T6192" s="116">
        <v>991</v>
      </c>
      <c r="U6192" s="111">
        <v>45</v>
      </c>
      <c r="V6192" s="113">
        <f t="shared" si="1154"/>
        <v>991</v>
      </c>
      <c r="W6192" s="113">
        <f t="shared" si="1155"/>
        <v>0</v>
      </c>
      <c r="X6192" s="112">
        <f t="shared" si="1156"/>
        <v>0</v>
      </c>
      <c r="Y6192" s="111"/>
      <c r="Z6192" s="110">
        <f t="shared" si="1164"/>
        <v>45</v>
      </c>
      <c r="AA6192" s="109">
        <f t="shared" si="1157"/>
        <v>49.550000000000004</v>
      </c>
      <c r="AB6192" s="109">
        <f t="shared" si="1158"/>
        <v>49550.000000000007</v>
      </c>
      <c r="AC6192" s="108">
        <f t="shared" si="1159"/>
        <v>941.45</v>
      </c>
      <c r="AD6192" s="107">
        <f t="shared" si="1160"/>
        <v>2.2222222222222223E-2</v>
      </c>
      <c r="AE6192" s="106">
        <f t="shared" si="1161"/>
        <v>20.921111111111113</v>
      </c>
      <c r="AF6192" s="105">
        <f t="shared" si="1162"/>
        <v>20.921111111111113</v>
      </c>
      <c r="AG6192" s="105">
        <f t="shared" si="1163"/>
        <v>970.07888888888886</v>
      </c>
    </row>
    <row r="6193" spans="1:33" s="88" customFormat="1" x14ac:dyDescent="0.35">
      <c r="A6193" s="21">
        <v>10141103</v>
      </c>
      <c r="B6193" s="115" t="s">
        <v>14786</v>
      </c>
      <c r="C6193" s="135" t="s">
        <v>710</v>
      </c>
      <c r="D6193" s="21">
        <v>343</v>
      </c>
      <c r="E6193" s="114" t="str">
        <f t="shared" si="1153"/>
        <v>TRANSFORMADOR MARCA:Fuji Tusco  343</v>
      </c>
      <c r="F6193" s="57"/>
      <c r="G6193" s="21"/>
      <c r="H6193" s="21" t="s">
        <v>14848</v>
      </c>
      <c r="I6193" s="21" t="s">
        <v>14924</v>
      </c>
      <c r="J6193" s="57"/>
      <c r="K6193" s="21" t="s">
        <v>14923</v>
      </c>
      <c r="L6193" s="21" t="s">
        <v>14922</v>
      </c>
      <c r="M6193" s="21">
        <v>200</v>
      </c>
      <c r="N6193" s="21">
        <v>33</v>
      </c>
      <c r="O6193" s="21" t="s">
        <v>362</v>
      </c>
      <c r="P6193" s="21">
        <v>3</v>
      </c>
      <c r="Q6193" s="124">
        <v>2017</v>
      </c>
      <c r="R6193" s="124" t="s">
        <v>1821</v>
      </c>
      <c r="S6193" s="124">
        <v>601165</v>
      </c>
      <c r="T6193" s="116">
        <v>991</v>
      </c>
      <c r="U6193" s="111">
        <v>45</v>
      </c>
      <c r="V6193" s="113">
        <f t="shared" si="1154"/>
        <v>991</v>
      </c>
      <c r="W6193" s="113">
        <f t="shared" si="1155"/>
        <v>0</v>
      </c>
      <c r="X6193" s="112">
        <f t="shared" si="1156"/>
        <v>0</v>
      </c>
      <c r="Y6193" s="111"/>
      <c r="Z6193" s="110">
        <f t="shared" si="1164"/>
        <v>45</v>
      </c>
      <c r="AA6193" s="109">
        <f t="shared" si="1157"/>
        <v>49.550000000000004</v>
      </c>
      <c r="AB6193" s="109">
        <f t="shared" si="1158"/>
        <v>49550.000000000007</v>
      </c>
      <c r="AC6193" s="108">
        <f t="shared" si="1159"/>
        <v>941.45</v>
      </c>
      <c r="AD6193" s="107">
        <f t="shared" si="1160"/>
        <v>2.2222222222222223E-2</v>
      </c>
      <c r="AE6193" s="106">
        <f t="shared" si="1161"/>
        <v>20.921111111111113</v>
      </c>
      <c r="AF6193" s="105">
        <f t="shared" si="1162"/>
        <v>20.921111111111113</v>
      </c>
      <c r="AG6193" s="105">
        <f t="shared" si="1163"/>
        <v>970.07888888888886</v>
      </c>
    </row>
    <row r="6194" spans="1:33" s="88" customFormat="1" x14ac:dyDescent="0.35">
      <c r="A6194" s="21">
        <v>10141103</v>
      </c>
      <c r="B6194" s="115" t="s">
        <v>14786</v>
      </c>
      <c r="C6194" s="135" t="s">
        <v>710</v>
      </c>
      <c r="D6194" s="21">
        <v>344</v>
      </c>
      <c r="E6194" s="114" t="str">
        <f t="shared" si="1153"/>
        <v>TRANSFORMADOR MARCA:Fuji Tusco  344</v>
      </c>
      <c r="F6194" s="57"/>
      <c r="G6194" s="21"/>
      <c r="H6194" s="21" t="s">
        <v>14848</v>
      </c>
      <c r="I6194" s="21" t="s">
        <v>14921</v>
      </c>
      <c r="J6194" s="57"/>
      <c r="K6194" s="21" t="s">
        <v>14920</v>
      </c>
      <c r="L6194" s="21" t="s">
        <v>14919</v>
      </c>
      <c r="M6194" s="21">
        <v>200</v>
      </c>
      <c r="N6194" s="21">
        <v>33</v>
      </c>
      <c r="O6194" s="21" t="s">
        <v>362</v>
      </c>
      <c r="P6194" s="21">
        <v>3</v>
      </c>
      <c r="Q6194" s="124">
        <v>2017</v>
      </c>
      <c r="R6194" s="124" t="s">
        <v>1821</v>
      </c>
      <c r="S6194" s="124">
        <v>581368</v>
      </c>
      <c r="T6194" s="116">
        <v>991</v>
      </c>
      <c r="U6194" s="111">
        <v>45</v>
      </c>
      <c r="V6194" s="113">
        <f t="shared" si="1154"/>
        <v>991</v>
      </c>
      <c r="W6194" s="113">
        <f t="shared" si="1155"/>
        <v>0</v>
      </c>
      <c r="X6194" s="112">
        <f t="shared" si="1156"/>
        <v>0</v>
      </c>
      <c r="Y6194" s="111"/>
      <c r="Z6194" s="110">
        <f t="shared" si="1164"/>
        <v>45</v>
      </c>
      <c r="AA6194" s="109">
        <f t="shared" si="1157"/>
        <v>49.550000000000004</v>
      </c>
      <c r="AB6194" s="109">
        <f t="shared" si="1158"/>
        <v>49550.000000000007</v>
      </c>
      <c r="AC6194" s="108">
        <f t="shared" si="1159"/>
        <v>941.45</v>
      </c>
      <c r="AD6194" s="107">
        <f t="shared" si="1160"/>
        <v>2.2222222222222223E-2</v>
      </c>
      <c r="AE6194" s="106">
        <f t="shared" si="1161"/>
        <v>20.921111111111113</v>
      </c>
      <c r="AF6194" s="105">
        <f t="shared" si="1162"/>
        <v>20.921111111111113</v>
      </c>
      <c r="AG6194" s="105">
        <f t="shared" si="1163"/>
        <v>970.07888888888886</v>
      </c>
    </row>
    <row r="6195" spans="1:33" s="88" customFormat="1" x14ac:dyDescent="0.35">
      <c r="A6195" s="21">
        <v>10141103</v>
      </c>
      <c r="B6195" s="115" t="s">
        <v>14786</v>
      </c>
      <c r="C6195" s="135" t="s">
        <v>710</v>
      </c>
      <c r="D6195" s="21">
        <v>345</v>
      </c>
      <c r="E6195" s="114" t="str">
        <f t="shared" si="1153"/>
        <v>TRANSFORMADOR MARCA:Fuji Tusco  345</v>
      </c>
      <c r="F6195" s="57"/>
      <c r="G6195" s="21"/>
      <c r="H6195" s="21" t="s">
        <v>14848</v>
      </c>
      <c r="I6195" s="21" t="s">
        <v>14918</v>
      </c>
      <c r="J6195" s="57"/>
      <c r="K6195" s="21" t="s">
        <v>14917</v>
      </c>
      <c r="L6195" s="21" t="s">
        <v>14916</v>
      </c>
      <c r="M6195" s="21">
        <v>100</v>
      </c>
      <c r="N6195" s="21">
        <v>33</v>
      </c>
      <c r="O6195" s="21" t="s">
        <v>362</v>
      </c>
      <c r="P6195" s="21">
        <v>3</v>
      </c>
      <c r="Q6195" s="124">
        <v>2017</v>
      </c>
      <c r="R6195" s="124" t="s">
        <v>1821</v>
      </c>
      <c r="S6195" s="124">
        <v>591146</v>
      </c>
      <c r="T6195" s="116">
        <v>763</v>
      </c>
      <c r="U6195" s="111">
        <v>45</v>
      </c>
      <c r="V6195" s="113">
        <f t="shared" si="1154"/>
        <v>763</v>
      </c>
      <c r="W6195" s="113">
        <f t="shared" si="1155"/>
        <v>0</v>
      </c>
      <c r="X6195" s="112">
        <f t="shared" si="1156"/>
        <v>0</v>
      </c>
      <c r="Y6195" s="111"/>
      <c r="Z6195" s="110">
        <f t="shared" si="1164"/>
        <v>45</v>
      </c>
      <c r="AA6195" s="109">
        <f t="shared" si="1157"/>
        <v>38.15</v>
      </c>
      <c r="AB6195" s="109">
        <f t="shared" si="1158"/>
        <v>38150</v>
      </c>
      <c r="AC6195" s="108">
        <f t="shared" si="1159"/>
        <v>724.85</v>
      </c>
      <c r="AD6195" s="107">
        <f t="shared" si="1160"/>
        <v>2.2222222222222223E-2</v>
      </c>
      <c r="AE6195" s="106">
        <f t="shared" si="1161"/>
        <v>16.10777777777778</v>
      </c>
      <c r="AF6195" s="105">
        <f t="shared" si="1162"/>
        <v>16.10777777777778</v>
      </c>
      <c r="AG6195" s="105">
        <f t="shared" si="1163"/>
        <v>746.89222222222224</v>
      </c>
    </row>
    <row r="6196" spans="1:33" s="88" customFormat="1" x14ac:dyDescent="0.35">
      <c r="A6196" s="21">
        <v>10141103</v>
      </c>
      <c r="B6196" s="115" t="s">
        <v>14786</v>
      </c>
      <c r="C6196" s="135" t="s">
        <v>710</v>
      </c>
      <c r="D6196" s="21">
        <v>346</v>
      </c>
      <c r="E6196" s="114" t="str">
        <f t="shared" si="1153"/>
        <v>TRANSFORMADOR MARCA:Fuji Tusco  346</v>
      </c>
      <c r="F6196" s="57"/>
      <c r="G6196" s="21"/>
      <c r="H6196" s="21" t="s">
        <v>14848</v>
      </c>
      <c r="I6196" s="21" t="s">
        <v>14847</v>
      </c>
      <c r="J6196" s="57"/>
      <c r="K6196" s="21" t="s">
        <v>14915</v>
      </c>
      <c r="L6196" s="21" t="s">
        <v>14914</v>
      </c>
      <c r="M6196" s="21">
        <v>200</v>
      </c>
      <c r="N6196" s="21">
        <v>33</v>
      </c>
      <c r="O6196" s="21" t="s">
        <v>362</v>
      </c>
      <c r="P6196" s="21">
        <v>3</v>
      </c>
      <c r="Q6196" s="124">
        <v>2017</v>
      </c>
      <c r="R6196" s="124" t="s">
        <v>1821</v>
      </c>
      <c r="S6196" s="124">
        <v>601164</v>
      </c>
      <c r="T6196" s="116">
        <v>991</v>
      </c>
      <c r="U6196" s="111">
        <v>45</v>
      </c>
      <c r="V6196" s="113">
        <f t="shared" si="1154"/>
        <v>991</v>
      </c>
      <c r="W6196" s="113">
        <f t="shared" si="1155"/>
        <v>0</v>
      </c>
      <c r="X6196" s="112">
        <f t="shared" si="1156"/>
        <v>0</v>
      </c>
      <c r="Y6196" s="111"/>
      <c r="Z6196" s="110">
        <f t="shared" si="1164"/>
        <v>45</v>
      </c>
      <c r="AA6196" s="109">
        <f t="shared" si="1157"/>
        <v>49.550000000000004</v>
      </c>
      <c r="AB6196" s="109">
        <f t="shared" si="1158"/>
        <v>49550.000000000007</v>
      </c>
      <c r="AC6196" s="108">
        <f t="shared" si="1159"/>
        <v>941.45</v>
      </c>
      <c r="AD6196" s="107">
        <f t="shared" si="1160"/>
        <v>2.2222222222222223E-2</v>
      </c>
      <c r="AE6196" s="106">
        <f t="shared" si="1161"/>
        <v>20.921111111111113</v>
      </c>
      <c r="AF6196" s="105">
        <f t="shared" si="1162"/>
        <v>20.921111111111113</v>
      </c>
      <c r="AG6196" s="105">
        <f t="shared" si="1163"/>
        <v>970.07888888888886</v>
      </c>
    </row>
    <row r="6197" spans="1:33" s="88" customFormat="1" x14ac:dyDescent="0.35">
      <c r="A6197" s="21">
        <v>10141103</v>
      </c>
      <c r="B6197" s="115" t="s">
        <v>14786</v>
      </c>
      <c r="C6197" s="135" t="s">
        <v>710</v>
      </c>
      <c r="D6197" s="21">
        <v>347</v>
      </c>
      <c r="E6197" s="114" t="str">
        <f t="shared" si="1153"/>
        <v>TRANSFORMADOR MARCA:Power Tech  347</v>
      </c>
      <c r="F6197" s="57"/>
      <c r="G6197" s="21"/>
      <c r="H6197" s="21" t="s">
        <v>14848</v>
      </c>
      <c r="I6197" s="21" t="s">
        <v>14913</v>
      </c>
      <c r="J6197" s="57"/>
      <c r="K6197" s="21" t="s">
        <v>14912</v>
      </c>
      <c r="L6197" s="21" t="s">
        <v>14911</v>
      </c>
      <c r="M6197" s="21">
        <v>200</v>
      </c>
      <c r="N6197" s="21">
        <v>33</v>
      </c>
      <c r="O6197" s="21" t="s">
        <v>362</v>
      </c>
      <c r="P6197" s="21">
        <v>3</v>
      </c>
      <c r="Q6197" s="124">
        <v>2017</v>
      </c>
      <c r="R6197" s="124" t="s">
        <v>14844</v>
      </c>
      <c r="S6197" s="124">
        <v>1170110</v>
      </c>
      <c r="T6197" s="116">
        <v>991</v>
      </c>
      <c r="U6197" s="111">
        <v>45</v>
      </c>
      <c r="V6197" s="113">
        <f t="shared" si="1154"/>
        <v>991</v>
      </c>
      <c r="W6197" s="113">
        <f t="shared" si="1155"/>
        <v>0</v>
      </c>
      <c r="X6197" s="112">
        <f t="shared" si="1156"/>
        <v>0</v>
      </c>
      <c r="Y6197" s="111"/>
      <c r="Z6197" s="110">
        <f t="shared" si="1164"/>
        <v>45</v>
      </c>
      <c r="AA6197" s="109">
        <f t="shared" si="1157"/>
        <v>49.550000000000004</v>
      </c>
      <c r="AB6197" s="109">
        <f t="shared" si="1158"/>
        <v>49550.000000000007</v>
      </c>
      <c r="AC6197" s="108">
        <f t="shared" si="1159"/>
        <v>941.45</v>
      </c>
      <c r="AD6197" s="107">
        <f t="shared" si="1160"/>
        <v>2.2222222222222223E-2</v>
      </c>
      <c r="AE6197" s="106">
        <f t="shared" si="1161"/>
        <v>20.921111111111113</v>
      </c>
      <c r="AF6197" s="105">
        <f t="shared" si="1162"/>
        <v>20.921111111111113</v>
      </c>
      <c r="AG6197" s="105">
        <f t="shared" si="1163"/>
        <v>970.07888888888886</v>
      </c>
    </row>
    <row r="6198" spans="1:33" s="88" customFormat="1" x14ac:dyDescent="0.35">
      <c r="A6198" s="21">
        <v>10141103</v>
      </c>
      <c r="B6198" s="115" t="s">
        <v>14786</v>
      </c>
      <c r="C6198" s="135" t="s">
        <v>710</v>
      </c>
      <c r="D6198" s="21">
        <v>348</v>
      </c>
      <c r="E6198" s="114" t="str">
        <f t="shared" si="1153"/>
        <v>TRANSFORMADOR MARCA:Fuji Tusco  348</v>
      </c>
      <c r="F6198" s="57"/>
      <c r="G6198" s="21"/>
      <c r="H6198" s="21" t="s">
        <v>14848</v>
      </c>
      <c r="I6198" s="21" t="s">
        <v>14910</v>
      </c>
      <c r="J6198" s="57"/>
      <c r="K6198" s="21" t="s">
        <v>14909</v>
      </c>
      <c r="L6198" s="21" t="s">
        <v>14908</v>
      </c>
      <c r="M6198" s="21">
        <v>200</v>
      </c>
      <c r="N6198" s="21">
        <v>33</v>
      </c>
      <c r="O6198" s="21" t="s">
        <v>362</v>
      </c>
      <c r="P6198" s="21">
        <v>3</v>
      </c>
      <c r="Q6198" s="124">
        <v>2017</v>
      </c>
      <c r="R6198" s="124" t="s">
        <v>1821</v>
      </c>
      <c r="S6198" s="124">
        <v>601213</v>
      </c>
      <c r="T6198" s="116">
        <v>991</v>
      </c>
      <c r="U6198" s="111">
        <v>45</v>
      </c>
      <c r="V6198" s="113">
        <f t="shared" si="1154"/>
        <v>991</v>
      </c>
      <c r="W6198" s="113">
        <f t="shared" si="1155"/>
        <v>0</v>
      </c>
      <c r="X6198" s="112">
        <f t="shared" si="1156"/>
        <v>0</v>
      </c>
      <c r="Y6198" s="111"/>
      <c r="Z6198" s="110">
        <f t="shared" si="1164"/>
        <v>45</v>
      </c>
      <c r="AA6198" s="109">
        <f t="shared" si="1157"/>
        <v>49.550000000000004</v>
      </c>
      <c r="AB6198" s="109">
        <f t="shared" si="1158"/>
        <v>49550.000000000007</v>
      </c>
      <c r="AC6198" s="108">
        <f t="shared" si="1159"/>
        <v>941.45</v>
      </c>
      <c r="AD6198" s="107">
        <f t="shared" si="1160"/>
        <v>2.2222222222222223E-2</v>
      </c>
      <c r="AE6198" s="106">
        <f t="shared" si="1161"/>
        <v>20.921111111111113</v>
      </c>
      <c r="AF6198" s="105">
        <f t="shared" si="1162"/>
        <v>20.921111111111113</v>
      </c>
      <c r="AG6198" s="105">
        <f t="shared" si="1163"/>
        <v>970.07888888888886</v>
      </c>
    </row>
    <row r="6199" spans="1:33" s="88" customFormat="1" x14ac:dyDescent="0.35">
      <c r="A6199" s="21">
        <v>10141103</v>
      </c>
      <c r="B6199" s="115" t="s">
        <v>14786</v>
      </c>
      <c r="C6199" s="135" t="s">
        <v>710</v>
      </c>
      <c r="D6199" s="21">
        <v>349</v>
      </c>
      <c r="E6199" s="114" t="str">
        <f t="shared" si="1153"/>
        <v>TRANSFORMADOR MARCA:Power Tech  349</v>
      </c>
      <c r="F6199" s="57"/>
      <c r="G6199" s="21"/>
      <c r="H6199" s="21" t="s">
        <v>14848</v>
      </c>
      <c r="I6199" s="21" t="s">
        <v>14907</v>
      </c>
      <c r="J6199" s="57"/>
      <c r="K6199" s="21" t="s">
        <v>14906</v>
      </c>
      <c r="L6199" s="21" t="s">
        <v>14905</v>
      </c>
      <c r="M6199" s="21">
        <v>200</v>
      </c>
      <c r="N6199" s="21">
        <v>33</v>
      </c>
      <c r="O6199" s="21" t="s">
        <v>362</v>
      </c>
      <c r="P6199" s="21">
        <v>3</v>
      </c>
      <c r="Q6199" s="124">
        <v>2017</v>
      </c>
      <c r="R6199" s="124" t="s">
        <v>14844</v>
      </c>
      <c r="S6199" s="124" t="s">
        <v>14904</v>
      </c>
      <c r="T6199" s="116">
        <v>991</v>
      </c>
      <c r="U6199" s="111">
        <v>45</v>
      </c>
      <c r="V6199" s="113">
        <f t="shared" si="1154"/>
        <v>991</v>
      </c>
      <c r="W6199" s="113">
        <f t="shared" si="1155"/>
        <v>0</v>
      </c>
      <c r="X6199" s="112">
        <f t="shared" si="1156"/>
        <v>0</v>
      </c>
      <c r="Y6199" s="111"/>
      <c r="Z6199" s="110">
        <f t="shared" si="1164"/>
        <v>45</v>
      </c>
      <c r="AA6199" s="109">
        <f t="shared" si="1157"/>
        <v>49.550000000000004</v>
      </c>
      <c r="AB6199" s="109">
        <f t="shared" si="1158"/>
        <v>49550.000000000007</v>
      </c>
      <c r="AC6199" s="108">
        <f t="shared" si="1159"/>
        <v>941.45</v>
      </c>
      <c r="AD6199" s="107">
        <f t="shared" si="1160"/>
        <v>2.2222222222222223E-2</v>
      </c>
      <c r="AE6199" s="106">
        <f t="shared" si="1161"/>
        <v>20.921111111111113</v>
      </c>
      <c r="AF6199" s="105">
        <f t="shared" si="1162"/>
        <v>20.921111111111113</v>
      </c>
      <c r="AG6199" s="105">
        <f t="shared" si="1163"/>
        <v>970.07888888888886</v>
      </c>
    </row>
    <row r="6200" spans="1:33" s="88" customFormat="1" x14ac:dyDescent="0.35">
      <c r="A6200" s="21">
        <v>10141103</v>
      </c>
      <c r="B6200" s="115" t="s">
        <v>14786</v>
      </c>
      <c r="C6200" s="135" t="s">
        <v>710</v>
      </c>
      <c r="D6200" s="21">
        <v>350</v>
      </c>
      <c r="E6200" s="114" t="str">
        <f t="shared" si="1153"/>
        <v>TRANSFORMADOR MARCA:ABB  350</v>
      </c>
      <c r="F6200" s="57"/>
      <c r="G6200" s="21"/>
      <c r="H6200" s="21" t="s">
        <v>14848</v>
      </c>
      <c r="I6200" s="21" t="s">
        <v>14903</v>
      </c>
      <c r="J6200" s="57"/>
      <c r="K6200" s="21" t="s">
        <v>14896</v>
      </c>
      <c r="L6200" s="21" t="s">
        <v>14895</v>
      </c>
      <c r="M6200" s="21">
        <v>200</v>
      </c>
      <c r="N6200" s="21">
        <v>33</v>
      </c>
      <c r="O6200" s="21" t="s">
        <v>362</v>
      </c>
      <c r="P6200" s="21">
        <v>3</v>
      </c>
      <c r="Q6200" s="124">
        <v>2017</v>
      </c>
      <c r="R6200" s="124" t="s">
        <v>15</v>
      </c>
      <c r="S6200" s="124" t="s">
        <v>14902</v>
      </c>
      <c r="T6200" s="116">
        <v>991</v>
      </c>
      <c r="U6200" s="111">
        <v>45</v>
      </c>
      <c r="V6200" s="113">
        <f t="shared" si="1154"/>
        <v>991</v>
      </c>
      <c r="W6200" s="113">
        <f t="shared" si="1155"/>
        <v>0</v>
      </c>
      <c r="X6200" s="112">
        <f t="shared" si="1156"/>
        <v>0</v>
      </c>
      <c r="Y6200" s="111"/>
      <c r="Z6200" s="110">
        <f t="shared" si="1164"/>
        <v>45</v>
      </c>
      <c r="AA6200" s="109">
        <f t="shared" si="1157"/>
        <v>49.550000000000004</v>
      </c>
      <c r="AB6200" s="109">
        <f t="shared" si="1158"/>
        <v>49550.000000000007</v>
      </c>
      <c r="AC6200" s="108">
        <f t="shared" si="1159"/>
        <v>941.45</v>
      </c>
      <c r="AD6200" s="107">
        <f t="shared" si="1160"/>
        <v>2.2222222222222223E-2</v>
      </c>
      <c r="AE6200" s="106">
        <f t="shared" si="1161"/>
        <v>20.921111111111113</v>
      </c>
      <c r="AF6200" s="105">
        <f t="shared" si="1162"/>
        <v>20.921111111111113</v>
      </c>
      <c r="AG6200" s="105">
        <f t="shared" si="1163"/>
        <v>970.07888888888886</v>
      </c>
    </row>
    <row r="6201" spans="1:33" s="88" customFormat="1" x14ac:dyDescent="0.35">
      <c r="A6201" s="21">
        <v>10141103</v>
      </c>
      <c r="B6201" s="115" t="s">
        <v>14786</v>
      </c>
      <c r="C6201" s="135" t="s">
        <v>710</v>
      </c>
      <c r="D6201" s="21">
        <v>351</v>
      </c>
      <c r="E6201" s="114" t="str">
        <f t="shared" si="1153"/>
        <v>TRANSFORMADOR MARCA:NEI Transformers  351</v>
      </c>
      <c r="F6201" s="57"/>
      <c r="G6201" s="21"/>
      <c r="H6201" s="21" t="s">
        <v>14848</v>
      </c>
      <c r="I6201" s="21" t="s">
        <v>14901</v>
      </c>
      <c r="J6201" s="57"/>
      <c r="K6201" s="21" t="s">
        <v>14892</v>
      </c>
      <c r="L6201" s="21" t="s">
        <v>14891</v>
      </c>
      <c r="M6201" s="21">
        <v>200</v>
      </c>
      <c r="N6201" s="21">
        <v>33</v>
      </c>
      <c r="O6201" s="21" t="s">
        <v>362</v>
      </c>
      <c r="P6201" s="21">
        <v>3</v>
      </c>
      <c r="Q6201" s="124">
        <v>2017</v>
      </c>
      <c r="R6201" s="124" t="s">
        <v>1575</v>
      </c>
      <c r="S6201" s="124" t="s">
        <v>14900</v>
      </c>
      <c r="T6201" s="116">
        <v>991</v>
      </c>
      <c r="U6201" s="111">
        <v>45</v>
      </c>
      <c r="V6201" s="113">
        <f t="shared" si="1154"/>
        <v>991</v>
      </c>
      <c r="W6201" s="113">
        <f t="shared" si="1155"/>
        <v>0</v>
      </c>
      <c r="X6201" s="112">
        <f t="shared" si="1156"/>
        <v>0</v>
      </c>
      <c r="Y6201" s="111"/>
      <c r="Z6201" s="110">
        <f t="shared" si="1164"/>
        <v>45</v>
      </c>
      <c r="AA6201" s="109">
        <f t="shared" si="1157"/>
        <v>49.550000000000004</v>
      </c>
      <c r="AB6201" s="109">
        <f t="shared" si="1158"/>
        <v>49550.000000000007</v>
      </c>
      <c r="AC6201" s="108">
        <f t="shared" si="1159"/>
        <v>941.45</v>
      </c>
      <c r="AD6201" s="107">
        <f t="shared" si="1160"/>
        <v>2.2222222222222223E-2</v>
      </c>
      <c r="AE6201" s="106">
        <f t="shared" si="1161"/>
        <v>20.921111111111113</v>
      </c>
      <c r="AF6201" s="105">
        <f t="shared" si="1162"/>
        <v>20.921111111111113</v>
      </c>
      <c r="AG6201" s="105">
        <f t="shared" si="1163"/>
        <v>970.07888888888886</v>
      </c>
    </row>
    <row r="6202" spans="1:33" s="88" customFormat="1" x14ac:dyDescent="0.35">
      <c r="A6202" s="21">
        <v>10141103</v>
      </c>
      <c r="B6202" s="115" t="s">
        <v>14786</v>
      </c>
      <c r="C6202" s="135" t="s">
        <v>710</v>
      </c>
      <c r="D6202" s="21">
        <v>360</v>
      </c>
      <c r="E6202" s="114" t="str">
        <f t="shared" si="1153"/>
        <v>TRANSFORMADOR MARCA:Fuji Tusco  360</v>
      </c>
      <c r="F6202" s="57"/>
      <c r="G6202" s="21"/>
      <c r="H6202" s="21" t="s">
        <v>14848</v>
      </c>
      <c r="I6202" s="21" t="s">
        <v>14847</v>
      </c>
      <c r="J6202" s="57"/>
      <c r="K6202" s="21" t="s">
        <v>14899</v>
      </c>
      <c r="L6202" s="21" t="s">
        <v>14898</v>
      </c>
      <c r="M6202" s="21">
        <v>200</v>
      </c>
      <c r="N6202" s="21">
        <v>33</v>
      </c>
      <c r="O6202" s="21" t="s">
        <v>362</v>
      </c>
      <c r="P6202" s="21">
        <v>3</v>
      </c>
      <c r="Q6202" s="124">
        <v>2017</v>
      </c>
      <c r="R6202" s="124" t="s">
        <v>1821</v>
      </c>
      <c r="S6202" s="124">
        <v>661540</v>
      </c>
      <c r="T6202" s="116">
        <v>991</v>
      </c>
      <c r="U6202" s="111">
        <v>45</v>
      </c>
      <c r="V6202" s="113">
        <f t="shared" si="1154"/>
        <v>991</v>
      </c>
      <c r="W6202" s="113">
        <f t="shared" si="1155"/>
        <v>0</v>
      </c>
      <c r="X6202" s="112">
        <f t="shared" si="1156"/>
        <v>0</v>
      </c>
      <c r="Y6202" s="111"/>
      <c r="Z6202" s="110">
        <f t="shared" si="1164"/>
        <v>45</v>
      </c>
      <c r="AA6202" s="109">
        <f t="shared" si="1157"/>
        <v>49.550000000000004</v>
      </c>
      <c r="AB6202" s="109">
        <f t="shared" si="1158"/>
        <v>49550.000000000007</v>
      </c>
      <c r="AC6202" s="108">
        <f t="shared" si="1159"/>
        <v>941.45</v>
      </c>
      <c r="AD6202" s="107">
        <f t="shared" si="1160"/>
        <v>2.2222222222222223E-2</v>
      </c>
      <c r="AE6202" s="106">
        <f t="shared" si="1161"/>
        <v>20.921111111111113</v>
      </c>
      <c r="AF6202" s="105">
        <f t="shared" si="1162"/>
        <v>20.921111111111113</v>
      </c>
      <c r="AG6202" s="105">
        <f t="shared" si="1163"/>
        <v>970.07888888888886</v>
      </c>
    </row>
    <row r="6203" spans="1:33" s="88" customFormat="1" x14ac:dyDescent="0.35">
      <c r="A6203" s="21">
        <v>10141103</v>
      </c>
      <c r="B6203" s="115" t="s">
        <v>14786</v>
      </c>
      <c r="C6203" s="135" t="s">
        <v>710</v>
      </c>
      <c r="D6203" s="21">
        <v>361</v>
      </c>
      <c r="E6203" s="114" t="str">
        <f t="shared" si="1153"/>
        <v>TRANSFORMADOR MARCA:ASTOR  361</v>
      </c>
      <c r="F6203" s="57"/>
      <c r="G6203" s="21"/>
      <c r="H6203" s="21" t="s">
        <v>14848</v>
      </c>
      <c r="I6203" s="21" t="s">
        <v>14897</v>
      </c>
      <c r="J6203" s="57"/>
      <c r="K6203" s="21" t="s">
        <v>14896</v>
      </c>
      <c r="L6203" s="21" t="s">
        <v>14895</v>
      </c>
      <c r="M6203" s="21">
        <v>200</v>
      </c>
      <c r="N6203" s="21">
        <v>33</v>
      </c>
      <c r="O6203" s="21" t="s">
        <v>362</v>
      </c>
      <c r="P6203" s="21">
        <v>3</v>
      </c>
      <c r="Q6203" s="124">
        <v>2017</v>
      </c>
      <c r="R6203" s="124" t="s">
        <v>499</v>
      </c>
      <c r="S6203" s="124" t="s">
        <v>14894</v>
      </c>
      <c r="T6203" s="116">
        <v>991</v>
      </c>
      <c r="U6203" s="111">
        <v>45</v>
      </c>
      <c r="V6203" s="113">
        <f t="shared" si="1154"/>
        <v>991</v>
      </c>
      <c r="W6203" s="113">
        <f t="shared" si="1155"/>
        <v>0</v>
      </c>
      <c r="X6203" s="112">
        <f t="shared" si="1156"/>
        <v>0</v>
      </c>
      <c r="Y6203" s="111"/>
      <c r="Z6203" s="110">
        <f t="shared" si="1164"/>
        <v>45</v>
      </c>
      <c r="AA6203" s="109">
        <f t="shared" si="1157"/>
        <v>49.550000000000004</v>
      </c>
      <c r="AB6203" s="109">
        <f t="shared" si="1158"/>
        <v>49550.000000000007</v>
      </c>
      <c r="AC6203" s="108">
        <f t="shared" si="1159"/>
        <v>941.45</v>
      </c>
      <c r="AD6203" s="107">
        <f t="shared" si="1160"/>
        <v>2.2222222222222223E-2</v>
      </c>
      <c r="AE6203" s="106">
        <f t="shared" si="1161"/>
        <v>20.921111111111113</v>
      </c>
      <c r="AF6203" s="105">
        <f t="shared" si="1162"/>
        <v>20.921111111111113</v>
      </c>
      <c r="AG6203" s="105">
        <f t="shared" si="1163"/>
        <v>970.07888888888886</v>
      </c>
    </row>
    <row r="6204" spans="1:33" s="88" customFormat="1" x14ac:dyDescent="0.35">
      <c r="A6204" s="21">
        <v>10141103</v>
      </c>
      <c r="B6204" s="115" t="s">
        <v>14786</v>
      </c>
      <c r="C6204" s="135" t="s">
        <v>710</v>
      </c>
      <c r="D6204" s="21">
        <v>362</v>
      </c>
      <c r="E6204" s="114" t="str">
        <f t="shared" si="1153"/>
        <v>TRANSFORMADOR MARCA:Power Tech  362</v>
      </c>
      <c r="F6204" s="57"/>
      <c r="G6204" s="21"/>
      <c r="H6204" s="21" t="s">
        <v>14848</v>
      </c>
      <c r="I6204" s="21" t="s">
        <v>14893</v>
      </c>
      <c r="J6204" s="57"/>
      <c r="K6204" s="21" t="s">
        <v>14892</v>
      </c>
      <c r="L6204" s="21" t="s">
        <v>14891</v>
      </c>
      <c r="M6204" s="21">
        <v>200</v>
      </c>
      <c r="N6204" s="21">
        <v>33</v>
      </c>
      <c r="O6204" s="21" t="s">
        <v>362</v>
      </c>
      <c r="P6204" s="21">
        <v>3</v>
      </c>
      <c r="Q6204" s="124">
        <v>2017</v>
      </c>
      <c r="R6204" s="124" t="s">
        <v>14844</v>
      </c>
      <c r="S6204" s="124" t="s">
        <v>14890</v>
      </c>
      <c r="T6204" s="116">
        <v>991</v>
      </c>
      <c r="U6204" s="111">
        <v>45</v>
      </c>
      <c r="V6204" s="113">
        <f t="shared" si="1154"/>
        <v>991</v>
      </c>
      <c r="W6204" s="113">
        <f t="shared" si="1155"/>
        <v>0</v>
      </c>
      <c r="X6204" s="112">
        <f t="shared" si="1156"/>
        <v>0</v>
      </c>
      <c r="Y6204" s="111"/>
      <c r="Z6204" s="110">
        <f t="shared" si="1164"/>
        <v>45</v>
      </c>
      <c r="AA6204" s="109">
        <f t="shared" si="1157"/>
        <v>49.550000000000004</v>
      </c>
      <c r="AB6204" s="109">
        <f t="shared" si="1158"/>
        <v>49550.000000000007</v>
      </c>
      <c r="AC6204" s="108">
        <f t="shared" si="1159"/>
        <v>941.45</v>
      </c>
      <c r="AD6204" s="107">
        <f t="shared" si="1160"/>
        <v>2.2222222222222223E-2</v>
      </c>
      <c r="AE6204" s="106">
        <f t="shared" si="1161"/>
        <v>20.921111111111113</v>
      </c>
      <c r="AF6204" s="105">
        <f t="shared" si="1162"/>
        <v>20.921111111111113</v>
      </c>
      <c r="AG6204" s="105">
        <f t="shared" si="1163"/>
        <v>970.07888888888886</v>
      </c>
    </row>
    <row r="6205" spans="1:33" s="88" customFormat="1" x14ac:dyDescent="0.35">
      <c r="A6205" s="21">
        <v>10141103</v>
      </c>
      <c r="B6205" s="115" t="s">
        <v>14786</v>
      </c>
      <c r="C6205" s="135" t="s">
        <v>710</v>
      </c>
      <c r="D6205" s="21">
        <v>363</v>
      </c>
      <c r="E6205" s="114" t="str">
        <f t="shared" si="1153"/>
        <v>TRANSFORMADOR MARCA:Power Tech  363</v>
      </c>
      <c r="F6205" s="57"/>
      <c r="G6205" s="21"/>
      <c r="H6205" s="21" t="s">
        <v>14848</v>
      </c>
      <c r="I6205" s="21" t="s">
        <v>14889</v>
      </c>
      <c r="J6205" s="57"/>
      <c r="K6205" s="21" t="s">
        <v>14888</v>
      </c>
      <c r="L6205" s="21" t="s">
        <v>14887</v>
      </c>
      <c r="M6205" s="21">
        <v>200</v>
      </c>
      <c r="N6205" s="21">
        <v>33</v>
      </c>
      <c r="O6205" s="21" t="s">
        <v>362</v>
      </c>
      <c r="P6205" s="21">
        <v>3</v>
      </c>
      <c r="Q6205" s="124">
        <v>2017</v>
      </c>
      <c r="R6205" s="124" t="s">
        <v>14844</v>
      </c>
      <c r="S6205" s="124" t="s">
        <v>14886</v>
      </c>
      <c r="T6205" s="116">
        <v>991</v>
      </c>
      <c r="U6205" s="111">
        <v>45</v>
      </c>
      <c r="V6205" s="113">
        <f t="shared" si="1154"/>
        <v>991</v>
      </c>
      <c r="W6205" s="113">
        <f t="shared" si="1155"/>
        <v>0</v>
      </c>
      <c r="X6205" s="112">
        <f t="shared" si="1156"/>
        <v>0</v>
      </c>
      <c r="Y6205" s="111"/>
      <c r="Z6205" s="110">
        <f t="shared" si="1164"/>
        <v>45</v>
      </c>
      <c r="AA6205" s="109">
        <f t="shared" si="1157"/>
        <v>49.550000000000004</v>
      </c>
      <c r="AB6205" s="109">
        <f t="shared" si="1158"/>
        <v>49550.000000000007</v>
      </c>
      <c r="AC6205" s="108">
        <f t="shared" si="1159"/>
        <v>941.45</v>
      </c>
      <c r="AD6205" s="107">
        <f t="shared" si="1160"/>
        <v>2.2222222222222223E-2</v>
      </c>
      <c r="AE6205" s="106">
        <f t="shared" si="1161"/>
        <v>20.921111111111113</v>
      </c>
      <c r="AF6205" s="105">
        <f t="shared" si="1162"/>
        <v>20.921111111111113</v>
      </c>
      <c r="AG6205" s="105">
        <f t="shared" si="1163"/>
        <v>970.07888888888886</v>
      </c>
    </row>
    <row r="6206" spans="1:33" s="88" customFormat="1" x14ac:dyDescent="0.35">
      <c r="A6206" s="21">
        <v>10141103</v>
      </c>
      <c r="B6206" s="115" t="s">
        <v>14786</v>
      </c>
      <c r="C6206" s="135" t="s">
        <v>710</v>
      </c>
      <c r="D6206" s="21">
        <v>366</v>
      </c>
      <c r="E6206" s="114" t="str">
        <f t="shared" si="1153"/>
        <v>TRANSFORMADOR MARCA:Power Tech  366</v>
      </c>
      <c r="F6206" s="57"/>
      <c r="G6206" s="21"/>
      <c r="H6206" s="21" t="s">
        <v>14848</v>
      </c>
      <c r="I6206" s="21" t="s">
        <v>14885</v>
      </c>
      <c r="J6206" s="57"/>
      <c r="K6206" s="21" t="s">
        <v>14884</v>
      </c>
      <c r="L6206" s="21" t="s">
        <v>14883</v>
      </c>
      <c r="M6206" s="21">
        <v>200</v>
      </c>
      <c r="N6206" s="21">
        <v>33</v>
      </c>
      <c r="O6206" s="21" t="s">
        <v>362</v>
      </c>
      <c r="P6206" s="21">
        <v>3</v>
      </c>
      <c r="Q6206" s="124">
        <v>2017</v>
      </c>
      <c r="R6206" s="124" t="s">
        <v>14844</v>
      </c>
      <c r="S6206" s="124" t="s">
        <v>14882</v>
      </c>
      <c r="T6206" s="116">
        <v>991</v>
      </c>
      <c r="U6206" s="111">
        <v>45</v>
      </c>
      <c r="V6206" s="113">
        <f t="shared" si="1154"/>
        <v>991</v>
      </c>
      <c r="W6206" s="113">
        <f t="shared" si="1155"/>
        <v>0</v>
      </c>
      <c r="X6206" s="112">
        <f t="shared" si="1156"/>
        <v>0</v>
      </c>
      <c r="Y6206" s="111"/>
      <c r="Z6206" s="110">
        <f t="shared" si="1164"/>
        <v>45</v>
      </c>
      <c r="AA6206" s="109">
        <f t="shared" si="1157"/>
        <v>49.550000000000004</v>
      </c>
      <c r="AB6206" s="109">
        <f t="shared" si="1158"/>
        <v>49550.000000000007</v>
      </c>
      <c r="AC6206" s="108">
        <f t="shared" si="1159"/>
        <v>941.45</v>
      </c>
      <c r="AD6206" s="107">
        <f t="shared" si="1160"/>
        <v>2.2222222222222223E-2</v>
      </c>
      <c r="AE6206" s="106">
        <f t="shared" si="1161"/>
        <v>20.921111111111113</v>
      </c>
      <c r="AF6206" s="105">
        <f t="shared" si="1162"/>
        <v>20.921111111111113</v>
      </c>
      <c r="AG6206" s="105">
        <f t="shared" si="1163"/>
        <v>970.07888888888886</v>
      </c>
    </row>
    <row r="6207" spans="1:33" s="88" customFormat="1" x14ac:dyDescent="0.35">
      <c r="A6207" s="21">
        <v>10141103</v>
      </c>
      <c r="B6207" s="115" t="s">
        <v>14786</v>
      </c>
      <c r="C6207" s="135" t="s">
        <v>710</v>
      </c>
      <c r="D6207" s="21">
        <v>367</v>
      </c>
      <c r="E6207" s="114" t="str">
        <f t="shared" si="1153"/>
        <v>TRANSFORMADOR MARCA:Reliance Transformer  367</v>
      </c>
      <c r="F6207" s="57"/>
      <c r="G6207" s="21"/>
      <c r="H6207" s="21" t="s">
        <v>14848</v>
      </c>
      <c r="I6207" s="21" t="s">
        <v>14881</v>
      </c>
      <c r="J6207" s="57"/>
      <c r="K6207" s="21" t="s">
        <v>14880</v>
      </c>
      <c r="L6207" s="21" t="s">
        <v>14879</v>
      </c>
      <c r="M6207" s="21">
        <v>200</v>
      </c>
      <c r="N6207" s="21">
        <v>33</v>
      </c>
      <c r="O6207" s="21" t="s">
        <v>362</v>
      </c>
      <c r="P6207" s="21">
        <v>3</v>
      </c>
      <c r="Q6207" s="124">
        <v>2017</v>
      </c>
      <c r="R6207" s="124" t="s">
        <v>14878</v>
      </c>
      <c r="S6207" s="124" t="s">
        <v>14877</v>
      </c>
      <c r="T6207" s="116">
        <v>991</v>
      </c>
      <c r="U6207" s="111">
        <v>45</v>
      </c>
      <c r="V6207" s="113">
        <f t="shared" si="1154"/>
        <v>991</v>
      </c>
      <c r="W6207" s="113">
        <f t="shared" si="1155"/>
        <v>0</v>
      </c>
      <c r="X6207" s="112">
        <f t="shared" si="1156"/>
        <v>0</v>
      </c>
      <c r="Y6207" s="111"/>
      <c r="Z6207" s="110">
        <f t="shared" si="1164"/>
        <v>45</v>
      </c>
      <c r="AA6207" s="109">
        <f t="shared" si="1157"/>
        <v>49.550000000000004</v>
      </c>
      <c r="AB6207" s="109">
        <f t="shared" si="1158"/>
        <v>49550.000000000007</v>
      </c>
      <c r="AC6207" s="108">
        <f t="shared" si="1159"/>
        <v>941.45</v>
      </c>
      <c r="AD6207" s="107">
        <f t="shared" si="1160"/>
        <v>2.2222222222222223E-2</v>
      </c>
      <c r="AE6207" s="106">
        <f t="shared" si="1161"/>
        <v>20.921111111111113</v>
      </c>
      <c r="AF6207" s="105">
        <f t="shared" si="1162"/>
        <v>20.921111111111113</v>
      </c>
      <c r="AG6207" s="105">
        <f t="shared" si="1163"/>
        <v>970.07888888888886</v>
      </c>
    </row>
    <row r="6208" spans="1:33" s="88" customFormat="1" x14ac:dyDescent="0.35">
      <c r="A6208" s="21">
        <v>10141103</v>
      </c>
      <c r="B6208" s="115" t="s">
        <v>14786</v>
      </c>
      <c r="C6208" s="135" t="s">
        <v>710</v>
      </c>
      <c r="D6208" s="21">
        <v>368</v>
      </c>
      <c r="E6208" s="114" t="str">
        <f t="shared" si="1153"/>
        <v>TRANSFORMADOR MARCA:Power Tech  368</v>
      </c>
      <c r="F6208" s="57"/>
      <c r="G6208" s="21"/>
      <c r="H6208" s="21" t="s">
        <v>545</v>
      </c>
      <c r="I6208" s="21" t="s">
        <v>14876</v>
      </c>
      <c r="J6208" s="57"/>
      <c r="K6208" s="21" t="s">
        <v>14875</v>
      </c>
      <c r="L6208" s="21" t="s">
        <v>14874</v>
      </c>
      <c r="M6208" s="21">
        <v>200</v>
      </c>
      <c r="N6208" s="21">
        <v>33</v>
      </c>
      <c r="O6208" s="21" t="s">
        <v>362</v>
      </c>
      <c r="P6208" s="21">
        <v>3</v>
      </c>
      <c r="Q6208" s="124">
        <v>2017</v>
      </c>
      <c r="R6208" s="124" t="s">
        <v>14844</v>
      </c>
      <c r="S6208" s="124" t="s">
        <v>14873</v>
      </c>
      <c r="T6208" s="116">
        <v>991</v>
      </c>
      <c r="U6208" s="111">
        <v>45</v>
      </c>
      <c r="V6208" s="113">
        <f t="shared" si="1154"/>
        <v>991</v>
      </c>
      <c r="W6208" s="113">
        <f t="shared" si="1155"/>
        <v>0</v>
      </c>
      <c r="X6208" s="112">
        <f t="shared" si="1156"/>
        <v>0</v>
      </c>
      <c r="Y6208" s="111"/>
      <c r="Z6208" s="110">
        <f t="shared" si="1164"/>
        <v>45</v>
      </c>
      <c r="AA6208" s="109">
        <f t="shared" si="1157"/>
        <v>49.550000000000004</v>
      </c>
      <c r="AB6208" s="109">
        <f t="shared" si="1158"/>
        <v>49550.000000000007</v>
      </c>
      <c r="AC6208" s="108">
        <f t="shared" si="1159"/>
        <v>941.45</v>
      </c>
      <c r="AD6208" s="107">
        <f t="shared" si="1160"/>
        <v>2.2222222222222223E-2</v>
      </c>
      <c r="AE6208" s="106">
        <f t="shared" si="1161"/>
        <v>20.921111111111113</v>
      </c>
      <c r="AF6208" s="105">
        <f t="shared" si="1162"/>
        <v>20.921111111111113</v>
      </c>
      <c r="AG6208" s="105">
        <f t="shared" si="1163"/>
        <v>970.07888888888886</v>
      </c>
    </row>
    <row r="6209" spans="1:33" s="88" customFormat="1" x14ac:dyDescent="0.35">
      <c r="A6209" s="21">
        <v>10141103</v>
      </c>
      <c r="B6209" s="115" t="s">
        <v>14786</v>
      </c>
      <c r="C6209" s="135" t="s">
        <v>710</v>
      </c>
      <c r="D6209" s="21">
        <v>369</v>
      </c>
      <c r="E6209" s="114" t="str">
        <f t="shared" si="1153"/>
        <v>TRANSFORMADOR MARCA:Power Tech  369</v>
      </c>
      <c r="F6209" s="57"/>
      <c r="G6209" s="21"/>
      <c r="H6209" s="21" t="s">
        <v>14848</v>
      </c>
      <c r="I6209" s="21" t="s">
        <v>14872</v>
      </c>
      <c r="J6209" s="57"/>
      <c r="K6209" s="21" t="s">
        <v>14871</v>
      </c>
      <c r="L6209" s="21" t="s">
        <v>14870</v>
      </c>
      <c r="M6209" s="21">
        <v>100</v>
      </c>
      <c r="N6209" s="21">
        <v>33</v>
      </c>
      <c r="O6209" s="21" t="s">
        <v>362</v>
      </c>
      <c r="P6209" s="21">
        <v>3</v>
      </c>
      <c r="Q6209" s="124">
        <v>2017</v>
      </c>
      <c r="R6209" s="124" t="s">
        <v>14844</v>
      </c>
      <c r="S6209" s="124" t="s">
        <v>14869</v>
      </c>
      <c r="T6209" s="116">
        <v>763</v>
      </c>
      <c r="U6209" s="111">
        <v>45</v>
      </c>
      <c r="V6209" s="113">
        <f t="shared" si="1154"/>
        <v>763</v>
      </c>
      <c r="W6209" s="113">
        <f t="shared" si="1155"/>
        <v>0</v>
      </c>
      <c r="X6209" s="112">
        <f t="shared" si="1156"/>
        <v>0</v>
      </c>
      <c r="Y6209" s="111"/>
      <c r="Z6209" s="110">
        <f t="shared" si="1164"/>
        <v>45</v>
      </c>
      <c r="AA6209" s="109">
        <f t="shared" si="1157"/>
        <v>38.15</v>
      </c>
      <c r="AB6209" s="109">
        <f t="shared" si="1158"/>
        <v>38150</v>
      </c>
      <c r="AC6209" s="108">
        <f t="shared" si="1159"/>
        <v>724.85</v>
      </c>
      <c r="AD6209" s="107">
        <f t="shared" si="1160"/>
        <v>2.2222222222222223E-2</v>
      </c>
      <c r="AE6209" s="106">
        <f t="shared" si="1161"/>
        <v>16.10777777777778</v>
      </c>
      <c r="AF6209" s="105">
        <f t="shared" si="1162"/>
        <v>16.10777777777778</v>
      </c>
      <c r="AG6209" s="105">
        <f t="shared" si="1163"/>
        <v>746.89222222222224</v>
      </c>
    </row>
    <row r="6210" spans="1:33" s="88" customFormat="1" x14ac:dyDescent="0.35">
      <c r="A6210" s="21">
        <v>10141103</v>
      </c>
      <c r="B6210" s="115" t="s">
        <v>14786</v>
      </c>
      <c r="C6210" s="135" t="s">
        <v>710</v>
      </c>
      <c r="D6210" s="21">
        <v>370</v>
      </c>
      <c r="E6210" s="114" t="str">
        <f t="shared" ref="E6210:E6273" si="1165">+CONCATENATE(C6210," ","MARCA:",R6210," ",G6210," ",D6210,)</f>
        <v>TRANSFORMADOR MARCA:Power Tech  370</v>
      </c>
      <c r="F6210" s="57"/>
      <c r="G6210" s="21"/>
      <c r="H6210" s="21" t="s">
        <v>545</v>
      </c>
      <c r="I6210" s="21" t="s">
        <v>14868</v>
      </c>
      <c r="J6210" s="57"/>
      <c r="K6210" s="21" t="s">
        <v>14867</v>
      </c>
      <c r="L6210" s="21" t="s">
        <v>14866</v>
      </c>
      <c r="M6210" s="21">
        <v>200</v>
      </c>
      <c r="N6210" s="21">
        <v>33</v>
      </c>
      <c r="O6210" s="21" t="s">
        <v>362</v>
      </c>
      <c r="P6210" s="21">
        <v>3</v>
      </c>
      <c r="Q6210" s="124">
        <v>2017</v>
      </c>
      <c r="R6210" s="124" t="s">
        <v>14844</v>
      </c>
      <c r="S6210" s="124" t="s">
        <v>14865</v>
      </c>
      <c r="T6210" s="116">
        <v>991</v>
      </c>
      <c r="U6210" s="111">
        <v>45</v>
      </c>
      <c r="V6210" s="113">
        <f t="shared" ref="V6210:V6273" si="1166">((Z6210/U6210)*(T6210-AA6210))+AA6210</f>
        <v>991</v>
      </c>
      <c r="W6210" s="113">
        <f t="shared" ref="W6210:W6273" si="1167">+T6210-V6210</f>
        <v>0</v>
      </c>
      <c r="X6210" s="112">
        <f t="shared" ref="X6210:X6273" si="1168">+W6210*1000</f>
        <v>0</v>
      </c>
      <c r="Y6210" s="111"/>
      <c r="Z6210" s="110">
        <f t="shared" si="1164"/>
        <v>45</v>
      </c>
      <c r="AA6210" s="109">
        <f t="shared" ref="AA6210:AA6273" si="1169">(5/100*T6210)</f>
        <v>49.550000000000004</v>
      </c>
      <c r="AB6210" s="109">
        <f t="shared" ref="AB6210:AB6273" si="1170">+AA6210*1000</f>
        <v>49550.000000000007</v>
      </c>
      <c r="AC6210" s="108">
        <f t="shared" ref="AC6210:AC6273" si="1171">+T6210-AA6210</f>
        <v>941.45</v>
      </c>
      <c r="AD6210" s="107">
        <f t="shared" ref="AD6210:AD6273" si="1172">1/U6210</f>
        <v>2.2222222222222223E-2</v>
      </c>
      <c r="AE6210" s="106">
        <f t="shared" ref="AE6210:AE6273" si="1173">+AC6210*AD6210</f>
        <v>20.921111111111113</v>
      </c>
      <c r="AF6210" s="105">
        <f t="shared" ref="AF6210:AF6273" si="1174">+T6210-V6210+AE6210</f>
        <v>20.921111111111113</v>
      </c>
      <c r="AG6210" s="105">
        <f t="shared" ref="AG6210:AG6273" si="1175">+V6210-AE6210</f>
        <v>970.07888888888886</v>
      </c>
    </row>
    <row r="6211" spans="1:33" s="88" customFormat="1" x14ac:dyDescent="0.35">
      <c r="A6211" s="21">
        <v>10141103</v>
      </c>
      <c r="B6211" s="115" t="s">
        <v>14786</v>
      </c>
      <c r="C6211" s="135" t="s">
        <v>710</v>
      </c>
      <c r="D6211" s="21">
        <v>371</v>
      </c>
      <c r="E6211" s="114" t="str">
        <f t="shared" si="1165"/>
        <v>TRANSFORMADOR MARCA:JSM  371</v>
      </c>
      <c r="F6211" s="57"/>
      <c r="G6211" s="21"/>
      <c r="H6211" s="21" t="s">
        <v>14848</v>
      </c>
      <c r="I6211" s="21" t="s">
        <v>14864</v>
      </c>
      <c r="J6211" s="57"/>
      <c r="K6211" s="21" t="s">
        <v>14863</v>
      </c>
      <c r="L6211" s="21" t="s">
        <v>14862</v>
      </c>
      <c r="M6211" s="21">
        <v>100</v>
      </c>
      <c r="N6211" s="21">
        <v>33</v>
      </c>
      <c r="O6211" s="21" t="s">
        <v>362</v>
      </c>
      <c r="P6211" s="21">
        <v>3</v>
      </c>
      <c r="Q6211" s="124">
        <v>2017</v>
      </c>
      <c r="R6211" s="124" t="s">
        <v>13430</v>
      </c>
      <c r="S6211" s="124" t="s">
        <v>14861</v>
      </c>
      <c r="T6211" s="116">
        <v>763</v>
      </c>
      <c r="U6211" s="111">
        <v>45</v>
      </c>
      <c r="V6211" s="113">
        <f t="shared" si="1166"/>
        <v>763</v>
      </c>
      <c r="W6211" s="113">
        <f t="shared" si="1167"/>
        <v>0</v>
      </c>
      <c r="X6211" s="112">
        <f t="shared" si="1168"/>
        <v>0</v>
      </c>
      <c r="Y6211" s="111"/>
      <c r="Z6211" s="110">
        <f t="shared" si="1164"/>
        <v>45</v>
      </c>
      <c r="AA6211" s="109">
        <f t="shared" si="1169"/>
        <v>38.15</v>
      </c>
      <c r="AB6211" s="109">
        <f t="shared" si="1170"/>
        <v>38150</v>
      </c>
      <c r="AC6211" s="108">
        <f t="shared" si="1171"/>
        <v>724.85</v>
      </c>
      <c r="AD6211" s="107">
        <f t="shared" si="1172"/>
        <v>2.2222222222222223E-2</v>
      </c>
      <c r="AE6211" s="106">
        <f t="shared" si="1173"/>
        <v>16.10777777777778</v>
      </c>
      <c r="AF6211" s="105">
        <f t="shared" si="1174"/>
        <v>16.10777777777778</v>
      </c>
      <c r="AG6211" s="105">
        <f t="shared" si="1175"/>
        <v>746.89222222222224</v>
      </c>
    </row>
    <row r="6212" spans="1:33" s="88" customFormat="1" x14ac:dyDescent="0.35">
      <c r="A6212" s="21">
        <v>10141103</v>
      </c>
      <c r="B6212" s="115" t="s">
        <v>14786</v>
      </c>
      <c r="C6212" s="135" t="s">
        <v>710</v>
      </c>
      <c r="D6212" s="21">
        <v>372</v>
      </c>
      <c r="E6212" s="114" t="str">
        <f t="shared" si="1165"/>
        <v>TRANSFORMADOR MARCA:Power Tech  372</v>
      </c>
      <c r="F6212" s="57"/>
      <c r="G6212" s="21"/>
      <c r="H6212" s="21" t="s">
        <v>545</v>
      </c>
      <c r="I6212" s="21" t="s">
        <v>14860</v>
      </c>
      <c r="J6212" s="57"/>
      <c r="K6212" s="21" t="s">
        <v>14859</v>
      </c>
      <c r="L6212" s="21" t="s">
        <v>14858</v>
      </c>
      <c r="M6212" s="21">
        <v>200</v>
      </c>
      <c r="N6212" s="21">
        <v>33</v>
      </c>
      <c r="O6212" s="21" t="s">
        <v>362</v>
      </c>
      <c r="P6212" s="21">
        <v>3</v>
      </c>
      <c r="Q6212" s="124">
        <v>2017</v>
      </c>
      <c r="R6212" s="124" t="s">
        <v>14844</v>
      </c>
      <c r="S6212" s="124" t="s">
        <v>14857</v>
      </c>
      <c r="T6212" s="116">
        <v>991</v>
      </c>
      <c r="U6212" s="111">
        <v>45</v>
      </c>
      <c r="V6212" s="113">
        <f t="shared" si="1166"/>
        <v>991</v>
      </c>
      <c r="W6212" s="113">
        <f t="shared" si="1167"/>
        <v>0</v>
      </c>
      <c r="X6212" s="112">
        <f t="shared" si="1168"/>
        <v>0</v>
      </c>
      <c r="Y6212" s="111"/>
      <c r="Z6212" s="110">
        <f t="shared" si="1164"/>
        <v>45</v>
      </c>
      <c r="AA6212" s="109">
        <f t="shared" si="1169"/>
        <v>49.550000000000004</v>
      </c>
      <c r="AB6212" s="109">
        <f t="shared" si="1170"/>
        <v>49550.000000000007</v>
      </c>
      <c r="AC6212" s="108">
        <f t="shared" si="1171"/>
        <v>941.45</v>
      </c>
      <c r="AD6212" s="107">
        <f t="shared" si="1172"/>
        <v>2.2222222222222223E-2</v>
      </c>
      <c r="AE6212" s="106">
        <f t="shared" si="1173"/>
        <v>20.921111111111113</v>
      </c>
      <c r="AF6212" s="105">
        <f t="shared" si="1174"/>
        <v>20.921111111111113</v>
      </c>
      <c r="AG6212" s="105">
        <f t="shared" si="1175"/>
        <v>970.07888888888886</v>
      </c>
    </row>
    <row r="6213" spans="1:33" s="88" customFormat="1" x14ac:dyDescent="0.35">
      <c r="A6213" s="21">
        <v>10141103</v>
      </c>
      <c r="B6213" s="115" t="s">
        <v>14786</v>
      </c>
      <c r="C6213" s="135" t="s">
        <v>710</v>
      </c>
      <c r="D6213" s="21">
        <v>373</v>
      </c>
      <c r="E6213" s="114" t="str">
        <f t="shared" si="1165"/>
        <v>TRANSFORMADOR MARCA:TM  373</v>
      </c>
      <c r="F6213" s="57"/>
      <c r="G6213" s="21"/>
      <c r="H6213" s="21" t="s">
        <v>545</v>
      </c>
      <c r="I6213" s="21" t="s">
        <v>14856</v>
      </c>
      <c r="J6213" s="57"/>
      <c r="K6213" s="21" t="s">
        <v>14854</v>
      </c>
      <c r="L6213" s="21" t="s">
        <v>14853</v>
      </c>
      <c r="M6213" s="21">
        <v>200</v>
      </c>
      <c r="N6213" s="21">
        <v>33</v>
      </c>
      <c r="O6213" s="21" t="s">
        <v>362</v>
      </c>
      <c r="P6213" s="21">
        <v>3</v>
      </c>
      <c r="Q6213" s="124">
        <v>2017</v>
      </c>
      <c r="R6213" s="124" t="s">
        <v>1769</v>
      </c>
      <c r="S6213" s="124">
        <v>895440</v>
      </c>
      <c r="T6213" s="116">
        <v>991</v>
      </c>
      <c r="U6213" s="111">
        <v>45</v>
      </c>
      <c r="V6213" s="113">
        <f t="shared" si="1166"/>
        <v>991</v>
      </c>
      <c r="W6213" s="113">
        <f t="shared" si="1167"/>
        <v>0</v>
      </c>
      <c r="X6213" s="112">
        <f t="shared" si="1168"/>
        <v>0</v>
      </c>
      <c r="Y6213" s="111"/>
      <c r="Z6213" s="110">
        <f t="shared" si="1164"/>
        <v>45</v>
      </c>
      <c r="AA6213" s="109">
        <f t="shared" si="1169"/>
        <v>49.550000000000004</v>
      </c>
      <c r="AB6213" s="109">
        <f t="shared" si="1170"/>
        <v>49550.000000000007</v>
      </c>
      <c r="AC6213" s="108">
        <f t="shared" si="1171"/>
        <v>941.45</v>
      </c>
      <c r="AD6213" s="107">
        <f t="shared" si="1172"/>
        <v>2.2222222222222223E-2</v>
      </c>
      <c r="AE6213" s="106">
        <f t="shared" si="1173"/>
        <v>20.921111111111113</v>
      </c>
      <c r="AF6213" s="105">
        <f t="shared" si="1174"/>
        <v>20.921111111111113</v>
      </c>
      <c r="AG6213" s="105">
        <f t="shared" si="1175"/>
        <v>970.07888888888886</v>
      </c>
    </row>
    <row r="6214" spans="1:33" s="88" customFormat="1" x14ac:dyDescent="0.35">
      <c r="A6214" s="21">
        <v>10141103</v>
      </c>
      <c r="B6214" s="115" t="s">
        <v>14786</v>
      </c>
      <c r="C6214" s="135" t="s">
        <v>710</v>
      </c>
      <c r="D6214" s="21">
        <v>375</v>
      </c>
      <c r="E6214" s="114" t="str">
        <f t="shared" si="1165"/>
        <v>TRANSFORMADOR MARCA:Power Tech  375</v>
      </c>
      <c r="F6214" s="57"/>
      <c r="G6214" s="21"/>
      <c r="H6214" s="21" t="s">
        <v>545</v>
      </c>
      <c r="I6214" s="21" t="s">
        <v>14855</v>
      </c>
      <c r="J6214" s="57"/>
      <c r="K6214" s="21" t="s">
        <v>14854</v>
      </c>
      <c r="L6214" s="21" t="s">
        <v>14853</v>
      </c>
      <c r="M6214" s="21">
        <v>100</v>
      </c>
      <c r="N6214" s="21">
        <v>33</v>
      </c>
      <c r="O6214" s="21" t="s">
        <v>362</v>
      </c>
      <c r="P6214" s="21">
        <v>3</v>
      </c>
      <c r="Q6214" s="124">
        <v>2017</v>
      </c>
      <c r="R6214" s="124" t="s">
        <v>14844</v>
      </c>
      <c r="S6214" s="124" t="s">
        <v>14852</v>
      </c>
      <c r="T6214" s="116">
        <v>763</v>
      </c>
      <c r="U6214" s="111">
        <v>45</v>
      </c>
      <c r="V6214" s="113">
        <f t="shared" si="1166"/>
        <v>763</v>
      </c>
      <c r="W6214" s="113">
        <f t="shared" si="1167"/>
        <v>0</v>
      </c>
      <c r="X6214" s="112">
        <f t="shared" si="1168"/>
        <v>0</v>
      </c>
      <c r="Y6214" s="111"/>
      <c r="Z6214" s="110">
        <f t="shared" si="1164"/>
        <v>45</v>
      </c>
      <c r="AA6214" s="109">
        <f t="shared" si="1169"/>
        <v>38.15</v>
      </c>
      <c r="AB6214" s="109">
        <f t="shared" si="1170"/>
        <v>38150</v>
      </c>
      <c r="AC6214" s="108">
        <f t="shared" si="1171"/>
        <v>724.85</v>
      </c>
      <c r="AD6214" s="107">
        <f t="shared" si="1172"/>
        <v>2.2222222222222223E-2</v>
      </c>
      <c r="AE6214" s="106">
        <f t="shared" si="1173"/>
        <v>16.10777777777778</v>
      </c>
      <c r="AF6214" s="105">
        <f t="shared" si="1174"/>
        <v>16.10777777777778</v>
      </c>
      <c r="AG6214" s="105">
        <f t="shared" si="1175"/>
        <v>746.89222222222224</v>
      </c>
    </row>
    <row r="6215" spans="1:33" s="88" customFormat="1" x14ac:dyDescent="0.35">
      <c r="A6215" s="21">
        <v>10141103</v>
      </c>
      <c r="B6215" s="115" t="s">
        <v>14786</v>
      </c>
      <c r="C6215" s="135" t="s">
        <v>710</v>
      </c>
      <c r="D6215" s="21">
        <v>376</v>
      </c>
      <c r="E6215" s="114" t="str">
        <f t="shared" si="1165"/>
        <v>TRANSFORMADOR MARCA:Power Tech  376</v>
      </c>
      <c r="F6215" s="57"/>
      <c r="G6215" s="21"/>
      <c r="H6215" s="21" t="s">
        <v>14848</v>
      </c>
      <c r="I6215" s="21" t="s">
        <v>14847</v>
      </c>
      <c r="J6215" s="57"/>
      <c r="K6215" s="21" t="s">
        <v>14851</v>
      </c>
      <c r="L6215" s="21" t="s">
        <v>14850</v>
      </c>
      <c r="M6215" s="21">
        <v>200</v>
      </c>
      <c r="N6215" s="21">
        <v>33</v>
      </c>
      <c r="O6215" s="21" t="s">
        <v>362</v>
      </c>
      <c r="P6215" s="21">
        <v>3</v>
      </c>
      <c r="Q6215" s="124">
        <v>2017</v>
      </c>
      <c r="R6215" s="124" t="s">
        <v>14844</v>
      </c>
      <c r="S6215" s="124" t="s">
        <v>14849</v>
      </c>
      <c r="T6215" s="116">
        <v>991</v>
      </c>
      <c r="U6215" s="111">
        <v>45</v>
      </c>
      <c r="V6215" s="113">
        <f t="shared" si="1166"/>
        <v>991</v>
      </c>
      <c r="W6215" s="113">
        <f t="shared" si="1167"/>
        <v>0</v>
      </c>
      <c r="X6215" s="112">
        <f t="shared" si="1168"/>
        <v>0</v>
      </c>
      <c r="Y6215" s="111"/>
      <c r="Z6215" s="110">
        <f t="shared" si="1164"/>
        <v>45</v>
      </c>
      <c r="AA6215" s="109">
        <f t="shared" si="1169"/>
        <v>49.550000000000004</v>
      </c>
      <c r="AB6215" s="109">
        <f t="shared" si="1170"/>
        <v>49550.000000000007</v>
      </c>
      <c r="AC6215" s="108">
        <f t="shared" si="1171"/>
        <v>941.45</v>
      </c>
      <c r="AD6215" s="107">
        <f t="shared" si="1172"/>
        <v>2.2222222222222223E-2</v>
      </c>
      <c r="AE6215" s="106">
        <f t="shared" si="1173"/>
        <v>20.921111111111113</v>
      </c>
      <c r="AF6215" s="105">
        <f t="shared" si="1174"/>
        <v>20.921111111111113</v>
      </c>
      <c r="AG6215" s="105">
        <f t="shared" si="1175"/>
        <v>970.07888888888886</v>
      </c>
    </row>
    <row r="6216" spans="1:33" s="88" customFormat="1" x14ac:dyDescent="0.35">
      <c r="A6216" s="21">
        <v>10141103</v>
      </c>
      <c r="B6216" s="115" t="s">
        <v>14786</v>
      </c>
      <c r="C6216" s="135" t="s">
        <v>710</v>
      </c>
      <c r="D6216" s="21">
        <v>377</v>
      </c>
      <c r="E6216" s="114" t="str">
        <f t="shared" si="1165"/>
        <v>TRANSFORMADOR MARCA:Power Tech  377</v>
      </c>
      <c r="F6216" s="57"/>
      <c r="G6216" s="21"/>
      <c r="H6216" s="21" t="s">
        <v>14848</v>
      </c>
      <c r="I6216" s="21" t="s">
        <v>14847</v>
      </c>
      <c r="J6216" s="57"/>
      <c r="K6216" s="21" t="s">
        <v>14846</v>
      </c>
      <c r="L6216" s="21" t="s">
        <v>14845</v>
      </c>
      <c r="M6216" s="21">
        <v>200</v>
      </c>
      <c r="N6216" s="21">
        <v>33</v>
      </c>
      <c r="O6216" s="21" t="s">
        <v>362</v>
      </c>
      <c r="P6216" s="21">
        <v>3</v>
      </c>
      <c r="Q6216" s="124">
        <v>2017</v>
      </c>
      <c r="R6216" s="124" t="s">
        <v>14844</v>
      </c>
      <c r="S6216" s="124" t="s">
        <v>14843</v>
      </c>
      <c r="T6216" s="116">
        <v>991</v>
      </c>
      <c r="U6216" s="111">
        <v>45</v>
      </c>
      <c r="V6216" s="113">
        <f t="shared" si="1166"/>
        <v>991</v>
      </c>
      <c r="W6216" s="113">
        <f t="shared" si="1167"/>
        <v>0</v>
      </c>
      <c r="X6216" s="112">
        <f t="shared" si="1168"/>
        <v>0</v>
      </c>
      <c r="Y6216" s="111"/>
      <c r="Z6216" s="110">
        <f t="shared" si="1164"/>
        <v>45</v>
      </c>
      <c r="AA6216" s="109">
        <f t="shared" si="1169"/>
        <v>49.550000000000004</v>
      </c>
      <c r="AB6216" s="109">
        <f t="shared" si="1170"/>
        <v>49550.000000000007</v>
      </c>
      <c r="AC6216" s="108">
        <f t="shared" si="1171"/>
        <v>941.45</v>
      </c>
      <c r="AD6216" s="107">
        <f t="shared" si="1172"/>
        <v>2.2222222222222223E-2</v>
      </c>
      <c r="AE6216" s="106">
        <f t="shared" si="1173"/>
        <v>20.921111111111113</v>
      </c>
      <c r="AF6216" s="105">
        <f t="shared" si="1174"/>
        <v>20.921111111111113</v>
      </c>
      <c r="AG6216" s="105">
        <f t="shared" si="1175"/>
        <v>970.07888888888886</v>
      </c>
    </row>
    <row r="6217" spans="1:33" s="88" customFormat="1" x14ac:dyDescent="0.35">
      <c r="A6217" s="21">
        <v>10141103</v>
      </c>
      <c r="B6217" s="115" t="s">
        <v>14786</v>
      </c>
      <c r="C6217" s="135" t="s">
        <v>710</v>
      </c>
      <c r="D6217" s="21" t="s">
        <v>14842</v>
      </c>
      <c r="E6217" s="114" t="str">
        <f t="shared" si="1165"/>
        <v>TRANSFORMADOR MARCA:KONCAT DST MONAPO T31</v>
      </c>
      <c r="F6217" s="57"/>
      <c r="G6217" s="21" t="s">
        <v>189</v>
      </c>
      <c r="H6217" s="21" t="s">
        <v>189</v>
      </c>
      <c r="I6217" s="21"/>
      <c r="J6217" s="57"/>
      <c r="K6217" s="57" t="s">
        <v>188</v>
      </c>
      <c r="L6217" s="57" t="s">
        <v>187</v>
      </c>
      <c r="M6217" s="21">
        <v>5000</v>
      </c>
      <c r="N6217" s="21" t="s">
        <v>19</v>
      </c>
      <c r="O6217" s="21" t="s">
        <v>619</v>
      </c>
      <c r="P6217" s="57">
        <v>3</v>
      </c>
      <c r="Q6217" s="21">
        <v>2017</v>
      </c>
      <c r="R6217" s="21" t="s">
        <v>14841</v>
      </c>
      <c r="S6217" s="21" t="s">
        <v>14840</v>
      </c>
      <c r="T6217" s="116">
        <v>20419</v>
      </c>
      <c r="U6217" s="111">
        <v>45</v>
      </c>
      <c r="V6217" s="113">
        <f t="shared" si="1166"/>
        <v>20419</v>
      </c>
      <c r="W6217" s="113">
        <f t="shared" si="1167"/>
        <v>0</v>
      </c>
      <c r="X6217" s="112">
        <f t="shared" si="1168"/>
        <v>0</v>
      </c>
      <c r="Y6217" s="111"/>
      <c r="Z6217" s="110">
        <f t="shared" si="1164"/>
        <v>45</v>
      </c>
      <c r="AA6217" s="109">
        <f t="shared" si="1169"/>
        <v>1020.95</v>
      </c>
      <c r="AB6217" s="109">
        <f t="shared" si="1170"/>
        <v>1020950</v>
      </c>
      <c r="AC6217" s="108">
        <f t="shared" si="1171"/>
        <v>19398.05</v>
      </c>
      <c r="AD6217" s="107">
        <f t="shared" si="1172"/>
        <v>2.2222222222222223E-2</v>
      </c>
      <c r="AE6217" s="106">
        <f t="shared" si="1173"/>
        <v>431.06777777777779</v>
      </c>
      <c r="AF6217" s="105">
        <f t="shared" si="1174"/>
        <v>431.06777777777779</v>
      </c>
      <c r="AG6217" s="105">
        <f t="shared" si="1175"/>
        <v>19987.932222222222</v>
      </c>
    </row>
    <row r="6218" spans="1:33" s="88" customFormat="1" x14ac:dyDescent="0.35">
      <c r="A6218" s="21">
        <v>10141103</v>
      </c>
      <c r="B6218" s="115" t="s">
        <v>14786</v>
      </c>
      <c r="C6218" s="135" t="s">
        <v>710</v>
      </c>
      <c r="D6218" s="21" t="s">
        <v>6538</v>
      </c>
      <c r="E6218" s="114" t="str">
        <f t="shared" si="1165"/>
        <v>TRANSFORMADOR MARCA:Moçambique ANGOCHE PTS 6</v>
      </c>
      <c r="F6218" s="21"/>
      <c r="G6218" s="21" t="s">
        <v>709</v>
      </c>
      <c r="H6218" s="21" t="s">
        <v>14839</v>
      </c>
      <c r="I6218" s="21" t="s">
        <v>14838</v>
      </c>
      <c r="J6218" s="21"/>
      <c r="K6218" s="124" t="s">
        <v>14837</v>
      </c>
      <c r="L6218" s="124" t="s">
        <v>14836</v>
      </c>
      <c r="M6218" s="21">
        <v>160</v>
      </c>
      <c r="N6218" s="21" t="s">
        <v>376</v>
      </c>
      <c r="O6218" s="21" t="s">
        <v>362</v>
      </c>
      <c r="P6218" s="21">
        <v>3</v>
      </c>
      <c r="Q6218" s="21">
        <v>2017</v>
      </c>
      <c r="R6218" s="21" t="s">
        <v>11944</v>
      </c>
      <c r="S6218" s="21">
        <v>920780</v>
      </c>
      <c r="T6218" s="116">
        <v>572</v>
      </c>
      <c r="U6218" s="111">
        <v>45</v>
      </c>
      <c r="V6218" s="113">
        <f t="shared" si="1166"/>
        <v>572</v>
      </c>
      <c r="W6218" s="113">
        <f t="shared" si="1167"/>
        <v>0</v>
      </c>
      <c r="X6218" s="112">
        <f t="shared" si="1168"/>
        <v>0</v>
      </c>
      <c r="Y6218" s="111"/>
      <c r="Z6218" s="110">
        <f t="shared" si="1164"/>
        <v>45</v>
      </c>
      <c r="AA6218" s="109">
        <f t="shared" si="1169"/>
        <v>28.6</v>
      </c>
      <c r="AB6218" s="109">
        <f t="shared" si="1170"/>
        <v>28600</v>
      </c>
      <c r="AC6218" s="108">
        <f t="shared" si="1171"/>
        <v>543.4</v>
      </c>
      <c r="AD6218" s="107">
        <f t="shared" si="1172"/>
        <v>2.2222222222222223E-2</v>
      </c>
      <c r="AE6218" s="106">
        <f t="shared" si="1173"/>
        <v>12.075555555555555</v>
      </c>
      <c r="AF6218" s="105">
        <f t="shared" si="1174"/>
        <v>12.075555555555555</v>
      </c>
      <c r="AG6218" s="105">
        <f t="shared" si="1175"/>
        <v>559.92444444444448</v>
      </c>
    </row>
    <row r="6219" spans="1:33" s="88" customFormat="1" x14ac:dyDescent="0.35">
      <c r="A6219" s="21">
        <v>10141103</v>
      </c>
      <c r="B6219" s="115" t="s">
        <v>14786</v>
      </c>
      <c r="C6219" s="135" t="s">
        <v>710</v>
      </c>
      <c r="D6219" s="21" t="s">
        <v>9228</v>
      </c>
      <c r="E6219" s="114" t="str">
        <f t="shared" si="1165"/>
        <v>TRANSFORMADOR MARCA:Astor CUAMBA PTS 7</v>
      </c>
      <c r="F6219" s="21"/>
      <c r="G6219" s="124" t="s">
        <v>179</v>
      </c>
      <c r="H6219" s="124" t="s">
        <v>179</v>
      </c>
      <c r="I6219" s="124" t="s">
        <v>14835</v>
      </c>
      <c r="J6219" s="21"/>
      <c r="K6219" s="21" t="s">
        <v>14834</v>
      </c>
      <c r="L6219" s="21" t="s">
        <v>14833</v>
      </c>
      <c r="M6219" s="21">
        <v>200</v>
      </c>
      <c r="N6219" s="161" t="s">
        <v>19</v>
      </c>
      <c r="O6219" s="21" t="s">
        <v>362</v>
      </c>
      <c r="P6219" s="21">
        <v>3</v>
      </c>
      <c r="Q6219" s="124">
        <v>2017</v>
      </c>
      <c r="R6219" s="21" t="s">
        <v>1661</v>
      </c>
      <c r="S6219" s="21">
        <v>1701466</v>
      </c>
      <c r="T6219" s="116">
        <v>991</v>
      </c>
      <c r="U6219" s="111">
        <v>45</v>
      </c>
      <c r="V6219" s="113">
        <f t="shared" si="1166"/>
        <v>991</v>
      </c>
      <c r="W6219" s="113">
        <f t="shared" si="1167"/>
        <v>0</v>
      </c>
      <c r="X6219" s="112">
        <f t="shared" si="1168"/>
        <v>0</v>
      </c>
      <c r="Y6219" s="111"/>
      <c r="Z6219" s="110">
        <f t="shared" si="1164"/>
        <v>45</v>
      </c>
      <c r="AA6219" s="109">
        <f t="shared" si="1169"/>
        <v>49.550000000000004</v>
      </c>
      <c r="AB6219" s="109">
        <f t="shared" si="1170"/>
        <v>49550.000000000007</v>
      </c>
      <c r="AC6219" s="108">
        <f t="shared" si="1171"/>
        <v>941.45</v>
      </c>
      <c r="AD6219" s="107">
        <f t="shared" si="1172"/>
        <v>2.2222222222222223E-2</v>
      </c>
      <c r="AE6219" s="106">
        <f t="shared" si="1173"/>
        <v>20.921111111111113</v>
      </c>
      <c r="AF6219" s="105">
        <f t="shared" si="1174"/>
        <v>20.921111111111113</v>
      </c>
      <c r="AG6219" s="105">
        <f t="shared" si="1175"/>
        <v>970.07888888888886</v>
      </c>
    </row>
    <row r="6220" spans="1:33" s="88" customFormat="1" x14ac:dyDescent="0.35">
      <c r="A6220" s="21">
        <v>10141103</v>
      </c>
      <c r="B6220" s="115" t="s">
        <v>14786</v>
      </c>
      <c r="C6220" s="135" t="s">
        <v>710</v>
      </c>
      <c r="D6220" s="21" t="s">
        <v>2227</v>
      </c>
      <c r="E6220" s="114" t="str">
        <f t="shared" si="1165"/>
        <v>TRANSFORMADOR MARCA:Astor CUAMBA PTS 12</v>
      </c>
      <c r="F6220" s="21"/>
      <c r="G6220" s="124" t="s">
        <v>179</v>
      </c>
      <c r="H6220" s="124" t="s">
        <v>179</v>
      </c>
      <c r="I6220" s="124" t="s">
        <v>6153</v>
      </c>
      <c r="J6220" s="21"/>
      <c r="K6220" s="21" t="s">
        <v>14832</v>
      </c>
      <c r="L6220" s="21" t="s">
        <v>14831</v>
      </c>
      <c r="M6220" s="21">
        <v>315</v>
      </c>
      <c r="N6220" s="161" t="s">
        <v>19</v>
      </c>
      <c r="O6220" s="21" t="s">
        <v>362</v>
      </c>
      <c r="P6220" s="21">
        <v>3</v>
      </c>
      <c r="Q6220" s="124">
        <v>2017</v>
      </c>
      <c r="R6220" s="21" t="s">
        <v>1661</v>
      </c>
      <c r="S6220" s="21" t="s">
        <v>14830</v>
      </c>
      <c r="T6220" s="116">
        <v>1039</v>
      </c>
      <c r="U6220" s="111">
        <v>45</v>
      </c>
      <c r="V6220" s="113">
        <f t="shared" si="1166"/>
        <v>1039</v>
      </c>
      <c r="W6220" s="113">
        <f t="shared" si="1167"/>
        <v>0</v>
      </c>
      <c r="X6220" s="112">
        <f t="shared" si="1168"/>
        <v>0</v>
      </c>
      <c r="Y6220" s="111"/>
      <c r="Z6220" s="110">
        <f t="shared" si="1164"/>
        <v>45</v>
      </c>
      <c r="AA6220" s="109">
        <f t="shared" si="1169"/>
        <v>51.95</v>
      </c>
      <c r="AB6220" s="109">
        <f t="shared" si="1170"/>
        <v>51950</v>
      </c>
      <c r="AC6220" s="108">
        <f t="shared" si="1171"/>
        <v>987.05</v>
      </c>
      <c r="AD6220" s="107">
        <f t="shared" si="1172"/>
        <v>2.2222222222222223E-2</v>
      </c>
      <c r="AE6220" s="106">
        <f t="shared" si="1173"/>
        <v>21.934444444444445</v>
      </c>
      <c r="AF6220" s="105">
        <f t="shared" si="1174"/>
        <v>21.934444444444445</v>
      </c>
      <c r="AG6220" s="105">
        <f t="shared" si="1175"/>
        <v>1017.0655555555555</v>
      </c>
    </row>
    <row r="6221" spans="1:33" s="88" customFormat="1" x14ac:dyDescent="0.35">
      <c r="A6221" s="21">
        <v>10141103</v>
      </c>
      <c r="B6221" s="115" t="s">
        <v>14786</v>
      </c>
      <c r="C6221" s="135" t="s">
        <v>710</v>
      </c>
      <c r="D6221" s="21" t="s">
        <v>14806</v>
      </c>
      <c r="E6221" s="114" t="str">
        <f t="shared" si="1165"/>
        <v>TRANSFORMADOR MARCA:POWERTECH CUAMBA PTS 3009</v>
      </c>
      <c r="F6221" s="21"/>
      <c r="G6221" s="124" t="s">
        <v>179</v>
      </c>
      <c r="H6221" s="21" t="s">
        <v>1777</v>
      </c>
      <c r="I6221" s="21" t="s">
        <v>14829</v>
      </c>
      <c r="J6221" s="21"/>
      <c r="K6221" s="21" t="s">
        <v>14828</v>
      </c>
      <c r="L6221" s="21" t="s">
        <v>14827</v>
      </c>
      <c r="M6221" s="21">
        <v>160</v>
      </c>
      <c r="N6221" s="161" t="s">
        <v>19</v>
      </c>
      <c r="O6221" s="21" t="s">
        <v>362</v>
      </c>
      <c r="P6221" s="21">
        <v>3</v>
      </c>
      <c r="Q6221" s="124">
        <v>2017</v>
      </c>
      <c r="R6221" s="21" t="s">
        <v>295</v>
      </c>
      <c r="S6221" s="61" t="s">
        <v>3285</v>
      </c>
      <c r="T6221" s="116">
        <v>991</v>
      </c>
      <c r="U6221" s="111">
        <v>45</v>
      </c>
      <c r="V6221" s="113">
        <f t="shared" si="1166"/>
        <v>991</v>
      </c>
      <c r="W6221" s="113">
        <f t="shared" si="1167"/>
        <v>0</v>
      </c>
      <c r="X6221" s="112">
        <f t="shared" si="1168"/>
        <v>0</v>
      </c>
      <c r="Y6221" s="111"/>
      <c r="Z6221" s="110">
        <f t="shared" si="1164"/>
        <v>45</v>
      </c>
      <c r="AA6221" s="109">
        <f t="shared" si="1169"/>
        <v>49.550000000000004</v>
      </c>
      <c r="AB6221" s="109">
        <f t="shared" si="1170"/>
        <v>49550.000000000007</v>
      </c>
      <c r="AC6221" s="108">
        <f t="shared" si="1171"/>
        <v>941.45</v>
      </c>
      <c r="AD6221" s="107">
        <f t="shared" si="1172"/>
        <v>2.2222222222222223E-2</v>
      </c>
      <c r="AE6221" s="106">
        <f t="shared" si="1173"/>
        <v>20.921111111111113</v>
      </c>
      <c r="AF6221" s="105">
        <f t="shared" si="1174"/>
        <v>20.921111111111113</v>
      </c>
      <c r="AG6221" s="105">
        <f t="shared" si="1175"/>
        <v>970.07888888888886</v>
      </c>
    </row>
    <row r="6222" spans="1:33" s="88" customFormat="1" x14ac:dyDescent="0.35">
      <c r="A6222" s="21">
        <v>10141103</v>
      </c>
      <c r="B6222" s="115" t="s">
        <v>14786</v>
      </c>
      <c r="C6222" s="135" t="s">
        <v>710</v>
      </c>
      <c r="D6222" s="21" t="s">
        <v>14826</v>
      </c>
      <c r="E6222" s="114" t="str">
        <f t="shared" si="1165"/>
        <v>TRANSFORMADOR MARCA:POWERTECH CUAMBA PTS 3010</v>
      </c>
      <c r="F6222" s="21"/>
      <c r="G6222" s="124" t="s">
        <v>179</v>
      </c>
      <c r="H6222" s="21" t="s">
        <v>1777</v>
      </c>
      <c r="I6222" s="21" t="s">
        <v>14825</v>
      </c>
      <c r="J6222" s="21"/>
      <c r="K6222" s="21" t="s">
        <v>14824</v>
      </c>
      <c r="L6222" s="21" t="s">
        <v>14823</v>
      </c>
      <c r="M6222" s="21">
        <v>200</v>
      </c>
      <c r="N6222" s="161" t="s">
        <v>19</v>
      </c>
      <c r="O6222" s="21" t="s">
        <v>362</v>
      </c>
      <c r="P6222" s="21">
        <v>3</v>
      </c>
      <c r="Q6222" s="124">
        <v>2017</v>
      </c>
      <c r="R6222" s="21" t="s">
        <v>295</v>
      </c>
      <c r="S6222" s="61">
        <v>10830301</v>
      </c>
      <c r="T6222" s="116">
        <v>991</v>
      </c>
      <c r="U6222" s="111">
        <v>45</v>
      </c>
      <c r="V6222" s="113">
        <f t="shared" si="1166"/>
        <v>991</v>
      </c>
      <c r="W6222" s="113">
        <f t="shared" si="1167"/>
        <v>0</v>
      </c>
      <c r="X6222" s="112">
        <f t="shared" si="1168"/>
        <v>0</v>
      </c>
      <c r="Y6222" s="111"/>
      <c r="Z6222" s="110">
        <f t="shared" si="1164"/>
        <v>45</v>
      </c>
      <c r="AA6222" s="109">
        <f t="shared" si="1169"/>
        <v>49.550000000000004</v>
      </c>
      <c r="AB6222" s="109">
        <f t="shared" si="1170"/>
        <v>49550.000000000007</v>
      </c>
      <c r="AC6222" s="108">
        <f t="shared" si="1171"/>
        <v>941.45</v>
      </c>
      <c r="AD6222" s="107">
        <f t="shared" si="1172"/>
        <v>2.2222222222222223E-2</v>
      </c>
      <c r="AE6222" s="106">
        <f t="shared" si="1173"/>
        <v>20.921111111111113</v>
      </c>
      <c r="AF6222" s="105">
        <f t="shared" si="1174"/>
        <v>20.921111111111113</v>
      </c>
      <c r="AG6222" s="105">
        <f t="shared" si="1175"/>
        <v>970.07888888888886</v>
      </c>
    </row>
    <row r="6223" spans="1:33" s="88" customFormat="1" x14ac:dyDescent="0.35">
      <c r="A6223" s="21">
        <v>10141103</v>
      </c>
      <c r="B6223" s="176" t="s">
        <v>14786</v>
      </c>
      <c r="C6223" s="135" t="s">
        <v>710</v>
      </c>
      <c r="D6223" s="61"/>
      <c r="E6223" s="114" t="str">
        <f t="shared" si="1165"/>
        <v xml:space="preserve">TRANSFORMADOR MARCA:EFACEC PTS FAI </v>
      </c>
      <c r="F6223" s="61"/>
      <c r="G6223" s="61" t="s">
        <v>14822</v>
      </c>
      <c r="H6223" s="61" t="s">
        <v>511</v>
      </c>
      <c r="I6223" s="61"/>
      <c r="J6223" s="61"/>
      <c r="K6223" s="122" t="s">
        <v>14821</v>
      </c>
      <c r="L6223" s="122" t="s">
        <v>14820</v>
      </c>
      <c r="M6223" s="21">
        <v>315</v>
      </c>
      <c r="N6223" s="61">
        <v>11</v>
      </c>
      <c r="O6223" s="61" t="s">
        <v>510</v>
      </c>
      <c r="P6223" s="121">
        <v>3</v>
      </c>
      <c r="Q6223" s="156">
        <v>2017</v>
      </c>
      <c r="R6223" s="156" t="s">
        <v>27</v>
      </c>
      <c r="S6223" s="156" t="s">
        <v>14819</v>
      </c>
      <c r="T6223" s="116">
        <v>840</v>
      </c>
      <c r="U6223" s="111">
        <v>45</v>
      </c>
      <c r="V6223" s="113">
        <f t="shared" si="1166"/>
        <v>840</v>
      </c>
      <c r="W6223" s="113">
        <f t="shared" si="1167"/>
        <v>0</v>
      </c>
      <c r="X6223" s="112">
        <f t="shared" si="1168"/>
        <v>0</v>
      </c>
      <c r="Y6223" s="111"/>
      <c r="Z6223" s="110">
        <f t="shared" si="1164"/>
        <v>45</v>
      </c>
      <c r="AA6223" s="109">
        <f t="shared" si="1169"/>
        <v>42</v>
      </c>
      <c r="AB6223" s="109">
        <f t="shared" si="1170"/>
        <v>42000</v>
      </c>
      <c r="AC6223" s="108">
        <f t="shared" si="1171"/>
        <v>798</v>
      </c>
      <c r="AD6223" s="107">
        <f t="shared" si="1172"/>
        <v>2.2222222222222223E-2</v>
      </c>
      <c r="AE6223" s="106">
        <f t="shared" si="1173"/>
        <v>17.733333333333334</v>
      </c>
      <c r="AF6223" s="105">
        <f t="shared" si="1174"/>
        <v>17.733333333333334</v>
      </c>
      <c r="AG6223" s="105">
        <f t="shared" si="1175"/>
        <v>822.26666666666665</v>
      </c>
    </row>
    <row r="6224" spans="1:33" s="88" customFormat="1" x14ac:dyDescent="0.35">
      <c r="A6224" s="21">
        <v>10141103</v>
      </c>
      <c r="B6224" s="176" t="s">
        <v>14786</v>
      </c>
      <c r="C6224" s="135" t="s">
        <v>710</v>
      </c>
      <c r="D6224" s="61"/>
      <c r="E6224" s="114" t="str">
        <f t="shared" si="1165"/>
        <v xml:space="preserve">TRANSFORMADOR MARCA:ASTOR PTS 1024 </v>
      </c>
      <c r="F6224" s="61"/>
      <c r="G6224" s="61" t="s">
        <v>5082</v>
      </c>
      <c r="H6224" s="61" t="s">
        <v>134</v>
      </c>
      <c r="I6224" s="61"/>
      <c r="J6224" s="61"/>
      <c r="K6224" s="61" t="s">
        <v>14818</v>
      </c>
      <c r="L6224" s="61" t="s">
        <v>14817</v>
      </c>
      <c r="M6224" s="21">
        <v>315</v>
      </c>
      <c r="N6224" s="61">
        <v>11</v>
      </c>
      <c r="O6224" s="61" t="s">
        <v>510</v>
      </c>
      <c r="P6224" s="121">
        <v>3</v>
      </c>
      <c r="Q6224" s="61">
        <v>2017</v>
      </c>
      <c r="R6224" s="61" t="s">
        <v>499</v>
      </c>
      <c r="S6224" s="61">
        <v>1702145</v>
      </c>
      <c r="T6224" s="116">
        <v>840</v>
      </c>
      <c r="U6224" s="111">
        <v>45</v>
      </c>
      <c r="V6224" s="113">
        <f t="shared" si="1166"/>
        <v>840</v>
      </c>
      <c r="W6224" s="113">
        <f t="shared" si="1167"/>
        <v>0</v>
      </c>
      <c r="X6224" s="112">
        <f t="shared" si="1168"/>
        <v>0</v>
      </c>
      <c r="Y6224" s="111"/>
      <c r="Z6224" s="110">
        <f t="shared" si="1164"/>
        <v>45</v>
      </c>
      <c r="AA6224" s="109">
        <f t="shared" si="1169"/>
        <v>42</v>
      </c>
      <c r="AB6224" s="109">
        <f t="shared" si="1170"/>
        <v>42000</v>
      </c>
      <c r="AC6224" s="108">
        <f t="shared" si="1171"/>
        <v>798</v>
      </c>
      <c r="AD6224" s="107">
        <f t="shared" si="1172"/>
        <v>2.2222222222222223E-2</v>
      </c>
      <c r="AE6224" s="106">
        <f t="shared" si="1173"/>
        <v>17.733333333333334</v>
      </c>
      <c r="AF6224" s="105">
        <f t="shared" si="1174"/>
        <v>17.733333333333334</v>
      </c>
      <c r="AG6224" s="105">
        <f t="shared" si="1175"/>
        <v>822.26666666666665</v>
      </c>
    </row>
    <row r="6225" spans="1:33" s="88" customFormat="1" x14ac:dyDescent="0.35">
      <c r="A6225" s="21">
        <v>10141103</v>
      </c>
      <c r="B6225" s="176" t="s">
        <v>14786</v>
      </c>
      <c r="C6225" s="135" t="s">
        <v>710</v>
      </c>
      <c r="D6225" s="61"/>
      <c r="E6225" s="114" t="str">
        <f t="shared" si="1165"/>
        <v xml:space="preserve">TRANSFORMADOR MARCA:ASTOR PTS BAR DELLAS </v>
      </c>
      <c r="F6225" s="61"/>
      <c r="G6225" s="61" t="s">
        <v>14816</v>
      </c>
      <c r="H6225" s="61" t="s">
        <v>134</v>
      </c>
      <c r="I6225" s="61"/>
      <c r="J6225" s="61"/>
      <c r="K6225" s="61" t="s">
        <v>14815</v>
      </c>
      <c r="L6225" s="61" t="s">
        <v>14814</v>
      </c>
      <c r="M6225" s="21">
        <v>315</v>
      </c>
      <c r="N6225" s="61">
        <v>11</v>
      </c>
      <c r="O6225" s="61" t="s">
        <v>510</v>
      </c>
      <c r="P6225" s="121">
        <v>3</v>
      </c>
      <c r="Q6225" s="61">
        <v>2017</v>
      </c>
      <c r="R6225" s="61" t="s">
        <v>499</v>
      </c>
      <c r="S6225" s="61">
        <v>1701567</v>
      </c>
      <c r="T6225" s="116">
        <v>840</v>
      </c>
      <c r="U6225" s="111">
        <v>45</v>
      </c>
      <c r="V6225" s="113">
        <f t="shared" si="1166"/>
        <v>840</v>
      </c>
      <c r="W6225" s="113">
        <f t="shared" si="1167"/>
        <v>0</v>
      </c>
      <c r="X6225" s="112">
        <f t="shared" si="1168"/>
        <v>0</v>
      </c>
      <c r="Y6225" s="111"/>
      <c r="Z6225" s="110">
        <f t="shared" si="1164"/>
        <v>45</v>
      </c>
      <c r="AA6225" s="109">
        <f t="shared" si="1169"/>
        <v>42</v>
      </c>
      <c r="AB6225" s="109">
        <f t="shared" si="1170"/>
        <v>42000</v>
      </c>
      <c r="AC6225" s="108">
        <f t="shared" si="1171"/>
        <v>798</v>
      </c>
      <c r="AD6225" s="107">
        <f t="shared" si="1172"/>
        <v>2.2222222222222223E-2</v>
      </c>
      <c r="AE6225" s="106">
        <f t="shared" si="1173"/>
        <v>17.733333333333334</v>
      </c>
      <c r="AF6225" s="105">
        <f t="shared" si="1174"/>
        <v>17.733333333333334</v>
      </c>
      <c r="AG6225" s="105">
        <f t="shared" si="1175"/>
        <v>822.26666666666665</v>
      </c>
    </row>
    <row r="6226" spans="1:33" s="88" customFormat="1" x14ac:dyDescent="0.35">
      <c r="A6226" s="21">
        <v>10141103</v>
      </c>
      <c r="B6226" s="176" t="s">
        <v>14786</v>
      </c>
      <c r="C6226" s="135" t="s">
        <v>710</v>
      </c>
      <c r="D6226" s="61"/>
      <c r="E6226" s="114" t="str">
        <f t="shared" si="1165"/>
        <v xml:space="preserve">TRANSFORMADOR MARCA:ASTOR PTS NAGOGOLONE </v>
      </c>
      <c r="F6226" s="61"/>
      <c r="G6226" s="61" t="s">
        <v>14813</v>
      </c>
      <c r="H6226" s="61" t="s">
        <v>134</v>
      </c>
      <c r="I6226" s="61"/>
      <c r="J6226" s="61"/>
      <c r="K6226" s="61" t="s">
        <v>14812</v>
      </c>
      <c r="L6226" s="61" t="s">
        <v>14811</v>
      </c>
      <c r="M6226" s="21">
        <v>315</v>
      </c>
      <c r="N6226" s="61">
        <v>11</v>
      </c>
      <c r="O6226" s="61" t="s">
        <v>510</v>
      </c>
      <c r="P6226" s="121">
        <v>3</v>
      </c>
      <c r="Q6226" s="61">
        <v>2017</v>
      </c>
      <c r="R6226" s="61" t="s">
        <v>499</v>
      </c>
      <c r="S6226" s="61">
        <v>1713036</v>
      </c>
      <c r="T6226" s="116">
        <v>840</v>
      </c>
      <c r="U6226" s="111">
        <v>45</v>
      </c>
      <c r="V6226" s="113">
        <f t="shared" si="1166"/>
        <v>840</v>
      </c>
      <c r="W6226" s="113">
        <f t="shared" si="1167"/>
        <v>0</v>
      </c>
      <c r="X6226" s="112">
        <f t="shared" si="1168"/>
        <v>0</v>
      </c>
      <c r="Y6226" s="111"/>
      <c r="Z6226" s="110">
        <f t="shared" si="1164"/>
        <v>45</v>
      </c>
      <c r="AA6226" s="109">
        <f t="shared" si="1169"/>
        <v>42</v>
      </c>
      <c r="AB6226" s="109">
        <f t="shared" si="1170"/>
        <v>42000</v>
      </c>
      <c r="AC6226" s="108">
        <f t="shared" si="1171"/>
        <v>798</v>
      </c>
      <c r="AD6226" s="107">
        <f t="shared" si="1172"/>
        <v>2.2222222222222223E-2</v>
      </c>
      <c r="AE6226" s="106">
        <f t="shared" si="1173"/>
        <v>17.733333333333334</v>
      </c>
      <c r="AF6226" s="105">
        <f t="shared" si="1174"/>
        <v>17.733333333333334</v>
      </c>
      <c r="AG6226" s="105">
        <f t="shared" si="1175"/>
        <v>822.26666666666665</v>
      </c>
    </row>
    <row r="6227" spans="1:33" s="88" customFormat="1" x14ac:dyDescent="0.35">
      <c r="A6227" s="21">
        <v>10141103</v>
      </c>
      <c r="B6227" s="115" t="s">
        <v>14786</v>
      </c>
      <c r="C6227" s="135" t="s">
        <v>710</v>
      </c>
      <c r="D6227" s="61" t="s">
        <v>14810</v>
      </c>
      <c r="E6227" s="114" t="str">
        <f t="shared" si="1165"/>
        <v>TRANSFORMADOR MARCA:ASTOR ALTO MOLOCUE PTS 3014</v>
      </c>
      <c r="F6227" s="61"/>
      <c r="G6227" s="21" t="s">
        <v>170</v>
      </c>
      <c r="H6227" s="61" t="s">
        <v>170</v>
      </c>
      <c r="I6227" s="61" t="s">
        <v>14809</v>
      </c>
      <c r="J6227" s="61"/>
      <c r="K6227" s="61" t="s">
        <v>14808</v>
      </c>
      <c r="L6227" s="61" t="s">
        <v>14807</v>
      </c>
      <c r="M6227" s="21">
        <v>100</v>
      </c>
      <c r="N6227" s="21" t="s">
        <v>19</v>
      </c>
      <c r="O6227" s="21" t="s">
        <v>362</v>
      </c>
      <c r="P6227" s="121">
        <v>3</v>
      </c>
      <c r="Q6227" s="61">
        <v>2017</v>
      </c>
      <c r="R6227" s="61" t="s">
        <v>499</v>
      </c>
      <c r="S6227" s="61"/>
      <c r="T6227" s="116">
        <v>763</v>
      </c>
      <c r="U6227" s="111">
        <v>45</v>
      </c>
      <c r="V6227" s="113">
        <f t="shared" si="1166"/>
        <v>763</v>
      </c>
      <c r="W6227" s="113">
        <f t="shared" si="1167"/>
        <v>0</v>
      </c>
      <c r="X6227" s="112">
        <f t="shared" si="1168"/>
        <v>0</v>
      </c>
      <c r="Y6227" s="111"/>
      <c r="Z6227" s="110">
        <f t="shared" si="1164"/>
        <v>45</v>
      </c>
      <c r="AA6227" s="109">
        <f t="shared" si="1169"/>
        <v>38.15</v>
      </c>
      <c r="AB6227" s="109">
        <f t="shared" si="1170"/>
        <v>38150</v>
      </c>
      <c r="AC6227" s="108">
        <f t="shared" si="1171"/>
        <v>724.85</v>
      </c>
      <c r="AD6227" s="107">
        <f t="shared" si="1172"/>
        <v>2.2222222222222223E-2</v>
      </c>
      <c r="AE6227" s="106">
        <f t="shared" si="1173"/>
        <v>16.10777777777778</v>
      </c>
      <c r="AF6227" s="105">
        <f t="shared" si="1174"/>
        <v>16.10777777777778</v>
      </c>
      <c r="AG6227" s="105">
        <f t="shared" si="1175"/>
        <v>746.89222222222224</v>
      </c>
    </row>
    <row r="6228" spans="1:33" s="88" customFormat="1" x14ac:dyDescent="0.35">
      <c r="A6228" s="21">
        <v>10141103</v>
      </c>
      <c r="B6228" s="115" t="s">
        <v>14786</v>
      </c>
      <c r="C6228" s="135" t="s">
        <v>710</v>
      </c>
      <c r="D6228" s="61" t="s">
        <v>14806</v>
      </c>
      <c r="E6228" s="114" t="str">
        <f t="shared" si="1165"/>
        <v>TRANSFORMADOR MARCA:ASTOR ALTO MOLOCUE PTS 3009</v>
      </c>
      <c r="F6228" s="61"/>
      <c r="G6228" s="21" t="s">
        <v>170</v>
      </c>
      <c r="H6228" s="61" t="s">
        <v>170</v>
      </c>
      <c r="I6228" s="61" t="s">
        <v>14805</v>
      </c>
      <c r="J6228" s="61"/>
      <c r="K6228" s="61" t="s">
        <v>14804</v>
      </c>
      <c r="L6228" s="61" t="s">
        <v>14803</v>
      </c>
      <c r="M6228" s="21">
        <v>100</v>
      </c>
      <c r="N6228" s="21" t="s">
        <v>19</v>
      </c>
      <c r="O6228" s="21" t="s">
        <v>362</v>
      </c>
      <c r="P6228" s="121">
        <v>3</v>
      </c>
      <c r="Q6228" s="61">
        <v>2017</v>
      </c>
      <c r="R6228" s="61" t="s">
        <v>499</v>
      </c>
      <c r="S6228" s="61"/>
      <c r="T6228" s="116">
        <v>763</v>
      </c>
      <c r="U6228" s="111">
        <v>45</v>
      </c>
      <c r="V6228" s="113">
        <f t="shared" si="1166"/>
        <v>763</v>
      </c>
      <c r="W6228" s="113">
        <f t="shared" si="1167"/>
        <v>0</v>
      </c>
      <c r="X6228" s="112">
        <f t="shared" si="1168"/>
        <v>0</v>
      </c>
      <c r="Y6228" s="111"/>
      <c r="Z6228" s="110">
        <f t="shared" si="1164"/>
        <v>45</v>
      </c>
      <c r="AA6228" s="109">
        <f t="shared" si="1169"/>
        <v>38.15</v>
      </c>
      <c r="AB6228" s="109">
        <f t="shared" si="1170"/>
        <v>38150</v>
      </c>
      <c r="AC6228" s="108">
        <f t="shared" si="1171"/>
        <v>724.85</v>
      </c>
      <c r="AD6228" s="107">
        <f t="shared" si="1172"/>
        <v>2.2222222222222223E-2</v>
      </c>
      <c r="AE6228" s="106">
        <f t="shared" si="1173"/>
        <v>16.10777777777778</v>
      </c>
      <c r="AF6228" s="105">
        <f t="shared" si="1174"/>
        <v>16.10777777777778</v>
      </c>
      <c r="AG6228" s="105">
        <f t="shared" si="1175"/>
        <v>746.89222222222224</v>
      </c>
    </row>
    <row r="6229" spans="1:33" s="88" customFormat="1" x14ac:dyDescent="0.35">
      <c r="A6229" s="21">
        <v>10141103</v>
      </c>
      <c r="B6229" s="115" t="s">
        <v>14786</v>
      </c>
      <c r="C6229" s="135" t="s">
        <v>710</v>
      </c>
      <c r="D6229" s="61" t="s">
        <v>1740</v>
      </c>
      <c r="E6229" s="114" t="str">
        <f t="shared" si="1165"/>
        <v>TRANSFORMADOR MARCA:ASTOR ALTO MOLOCUE PTS NEW</v>
      </c>
      <c r="F6229" s="61"/>
      <c r="G6229" s="21" t="s">
        <v>170</v>
      </c>
      <c r="H6229" s="61" t="s">
        <v>170</v>
      </c>
      <c r="I6229" s="61" t="s">
        <v>14802</v>
      </c>
      <c r="J6229" s="61"/>
      <c r="K6229" s="61" t="s">
        <v>14801</v>
      </c>
      <c r="L6229" s="61" t="s">
        <v>14800</v>
      </c>
      <c r="M6229" s="21">
        <v>200</v>
      </c>
      <c r="N6229" s="21" t="s">
        <v>19</v>
      </c>
      <c r="O6229" s="21" t="s">
        <v>362</v>
      </c>
      <c r="P6229" s="121">
        <v>3</v>
      </c>
      <c r="Q6229" s="61">
        <v>2017</v>
      </c>
      <c r="R6229" s="61" t="s">
        <v>499</v>
      </c>
      <c r="S6229" s="61"/>
      <c r="T6229" s="116">
        <v>991</v>
      </c>
      <c r="U6229" s="111">
        <v>45</v>
      </c>
      <c r="V6229" s="113">
        <f t="shared" si="1166"/>
        <v>991</v>
      </c>
      <c r="W6229" s="113">
        <f t="shared" si="1167"/>
        <v>0</v>
      </c>
      <c r="X6229" s="112">
        <f t="shared" si="1168"/>
        <v>0</v>
      </c>
      <c r="Y6229" s="111"/>
      <c r="Z6229" s="110">
        <f t="shared" si="1164"/>
        <v>45</v>
      </c>
      <c r="AA6229" s="109">
        <f t="shared" si="1169"/>
        <v>49.550000000000004</v>
      </c>
      <c r="AB6229" s="109">
        <f t="shared" si="1170"/>
        <v>49550.000000000007</v>
      </c>
      <c r="AC6229" s="108">
        <f t="shared" si="1171"/>
        <v>941.45</v>
      </c>
      <c r="AD6229" s="107">
        <f t="shared" si="1172"/>
        <v>2.2222222222222223E-2</v>
      </c>
      <c r="AE6229" s="106">
        <f t="shared" si="1173"/>
        <v>20.921111111111113</v>
      </c>
      <c r="AF6229" s="105">
        <f t="shared" si="1174"/>
        <v>20.921111111111113</v>
      </c>
      <c r="AG6229" s="105">
        <f t="shared" si="1175"/>
        <v>970.07888888888886</v>
      </c>
    </row>
    <row r="6230" spans="1:33" s="88" customFormat="1" x14ac:dyDescent="0.35">
      <c r="A6230" s="21">
        <v>10141103</v>
      </c>
      <c r="B6230" s="115" t="s">
        <v>14786</v>
      </c>
      <c r="C6230" s="135" t="s">
        <v>710</v>
      </c>
      <c r="D6230" s="21" t="s">
        <v>14777</v>
      </c>
      <c r="E6230" s="114" t="str">
        <f t="shared" si="1165"/>
        <v>TRANSFORMADOR MARCA:ASTOR ALTO MOLOCUE PTS 3001</v>
      </c>
      <c r="F6230" s="21"/>
      <c r="G6230" s="21" t="s">
        <v>170</v>
      </c>
      <c r="H6230" s="61" t="s">
        <v>170</v>
      </c>
      <c r="I6230" s="21" t="s">
        <v>14799</v>
      </c>
      <c r="J6230" s="21"/>
      <c r="K6230" s="21" t="s">
        <v>14798</v>
      </c>
      <c r="L6230" s="21" t="s">
        <v>14797</v>
      </c>
      <c r="M6230" s="21">
        <v>250</v>
      </c>
      <c r="N6230" s="21" t="s">
        <v>19</v>
      </c>
      <c r="O6230" s="21" t="s">
        <v>362</v>
      </c>
      <c r="P6230" s="121">
        <v>3</v>
      </c>
      <c r="Q6230" s="21">
        <v>2017</v>
      </c>
      <c r="R6230" s="21" t="s">
        <v>499</v>
      </c>
      <c r="S6230" s="21"/>
      <c r="T6230" s="116">
        <v>991</v>
      </c>
      <c r="U6230" s="111">
        <v>45</v>
      </c>
      <c r="V6230" s="113">
        <f t="shared" si="1166"/>
        <v>991</v>
      </c>
      <c r="W6230" s="113">
        <f t="shared" si="1167"/>
        <v>0</v>
      </c>
      <c r="X6230" s="112">
        <f t="shared" si="1168"/>
        <v>0</v>
      </c>
      <c r="Y6230" s="111"/>
      <c r="Z6230" s="110">
        <f t="shared" si="1164"/>
        <v>45</v>
      </c>
      <c r="AA6230" s="109">
        <f t="shared" si="1169"/>
        <v>49.550000000000004</v>
      </c>
      <c r="AB6230" s="109">
        <f t="shared" si="1170"/>
        <v>49550.000000000007</v>
      </c>
      <c r="AC6230" s="108">
        <f t="shared" si="1171"/>
        <v>941.45</v>
      </c>
      <c r="AD6230" s="107">
        <f t="shared" si="1172"/>
        <v>2.2222222222222223E-2</v>
      </c>
      <c r="AE6230" s="106">
        <f t="shared" si="1173"/>
        <v>20.921111111111113</v>
      </c>
      <c r="AF6230" s="105">
        <f t="shared" si="1174"/>
        <v>20.921111111111113</v>
      </c>
      <c r="AG6230" s="105">
        <f t="shared" si="1175"/>
        <v>970.07888888888886</v>
      </c>
    </row>
    <row r="6231" spans="1:33" s="88" customFormat="1" x14ac:dyDescent="0.35">
      <c r="A6231" s="21">
        <v>10141103</v>
      </c>
      <c r="B6231" s="115" t="s">
        <v>14786</v>
      </c>
      <c r="C6231" s="135" t="s">
        <v>710</v>
      </c>
      <c r="D6231" s="21" t="s">
        <v>1740</v>
      </c>
      <c r="E6231" s="114" t="str">
        <f t="shared" si="1165"/>
        <v>TRANSFORMADOR MARCA:ASTOR ALTO MOLOCUE PTS NEW</v>
      </c>
      <c r="F6231" s="21"/>
      <c r="G6231" s="21" t="s">
        <v>170</v>
      </c>
      <c r="H6231" s="61" t="s">
        <v>170</v>
      </c>
      <c r="I6231" s="21" t="s">
        <v>14796</v>
      </c>
      <c r="J6231" s="21"/>
      <c r="K6231" s="21" t="s">
        <v>14795</v>
      </c>
      <c r="L6231" s="21" t="s">
        <v>14794</v>
      </c>
      <c r="M6231" s="21">
        <v>50</v>
      </c>
      <c r="N6231" s="21" t="s">
        <v>19</v>
      </c>
      <c r="O6231" s="21" t="s">
        <v>362</v>
      </c>
      <c r="P6231" s="121">
        <v>3</v>
      </c>
      <c r="Q6231" s="21">
        <v>2017</v>
      </c>
      <c r="R6231" s="21" t="s">
        <v>499</v>
      </c>
      <c r="S6231" s="21"/>
      <c r="T6231" s="116">
        <v>643</v>
      </c>
      <c r="U6231" s="111">
        <v>45</v>
      </c>
      <c r="V6231" s="113">
        <f t="shared" si="1166"/>
        <v>643</v>
      </c>
      <c r="W6231" s="113">
        <f t="shared" si="1167"/>
        <v>0</v>
      </c>
      <c r="X6231" s="112">
        <f t="shared" si="1168"/>
        <v>0</v>
      </c>
      <c r="Y6231" s="111"/>
      <c r="Z6231" s="110">
        <f t="shared" si="1164"/>
        <v>45</v>
      </c>
      <c r="AA6231" s="109">
        <f t="shared" si="1169"/>
        <v>32.15</v>
      </c>
      <c r="AB6231" s="109">
        <f t="shared" si="1170"/>
        <v>32150</v>
      </c>
      <c r="AC6231" s="108">
        <f t="shared" si="1171"/>
        <v>610.85</v>
      </c>
      <c r="AD6231" s="107">
        <f t="shared" si="1172"/>
        <v>2.2222222222222223E-2</v>
      </c>
      <c r="AE6231" s="106">
        <f t="shared" si="1173"/>
        <v>13.574444444444445</v>
      </c>
      <c r="AF6231" s="105">
        <f t="shared" si="1174"/>
        <v>13.574444444444445</v>
      </c>
      <c r="AG6231" s="105">
        <f t="shared" si="1175"/>
        <v>629.42555555555555</v>
      </c>
    </row>
    <row r="6232" spans="1:33" s="88" customFormat="1" x14ac:dyDescent="0.35">
      <c r="A6232" s="21">
        <v>10141103</v>
      </c>
      <c r="B6232" s="115" t="s">
        <v>14786</v>
      </c>
      <c r="C6232" s="135" t="s">
        <v>710</v>
      </c>
      <c r="D6232" s="21" t="s">
        <v>9973</v>
      </c>
      <c r="E6232" s="114" t="str">
        <f t="shared" si="1165"/>
        <v>TRANSFORMADOR MARCA:ASTOR CHIMURA PTS 301</v>
      </c>
      <c r="F6232" s="21"/>
      <c r="G6232" s="21" t="s">
        <v>1716</v>
      </c>
      <c r="H6232" s="21" t="s">
        <v>1715</v>
      </c>
      <c r="I6232" s="21" t="s">
        <v>14793</v>
      </c>
      <c r="J6232" s="21"/>
      <c r="K6232" s="21" t="s">
        <v>14792</v>
      </c>
      <c r="L6232" s="21" t="s">
        <v>14791</v>
      </c>
      <c r="M6232" s="21">
        <v>250</v>
      </c>
      <c r="N6232" s="21" t="s">
        <v>19</v>
      </c>
      <c r="O6232" s="21" t="s">
        <v>362</v>
      </c>
      <c r="P6232" s="121">
        <v>3</v>
      </c>
      <c r="Q6232" s="21">
        <v>2017</v>
      </c>
      <c r="R6232" s="21" t="s">
        <v>499</v>
      </c>
      <c r="S6232" s="21"/>
      <c r="T6232" s="116">
        <v>991</v>
      </c>
      <c r="U6232" s="111">
        <v>45</v>
      </c>
      <c r="V6232" s="113">
        <f t="shared" si="1166"/>
        <v>991</v>
      </c>
      <c r="W6232" s="113">
        <f t="shared" si="1167"/>
        <v>0</v>
      </c>
      <c r="X6232" s="112">
        <f t="shared" si="1168"/>
        <v>0</v>
      </c>
      <c r="Y6232" s="111"/>
      <c r="Z6232" s="110">
        <f t="shared" si="1164"/>
        <v>45</v>
      </c>
      <c r="AA6232" s="109">
        <f t="shared" si="1169"/>
        <v>49.550000000000004</v>
      </c>
      <c r="AB6232" s="109">
        <f t="shared" si="1170"/>
        <v>49550.000000000007</v>
      </c>
      <c r="AC6232" s="108">
        <f t="shared" si="1171"/>
        <v>941.45</v>
      </c>
      <c r="AD6232" s="107">
        <f t="shared" si="1172"/>
        <v>2.2222222222222223E-2</v>
      </c>
      <c r="AE6232" s="106">
        <f t="shared" si="1173"/>
        <v>20.921111111111113</v>
      </c>
      <c r="AF6232" s="105">
        <f t="shared" si="1174"/>
        <v>20.921111111111113</v>
      </c>
      <c r="AG6232" s="105">
        <f t="shared" si="1175"/>
        <v>970.07888888888886</v>
      </c>
    </row>
    <row r="6233" spans="1:33" s="88" customFormat="1" x14ac:dyDescent="0.35">
      <c r="A6233" s="21">
        <v>10141103</v>
      </c>
      <c r="B6233" s="115" t="s">
        <v>14786</v>
      </c>
      <c r="C6233" s="135" t="s">
        <v>710</v>
      </c>
      <c r="D6233" s="21" t="s">
        <v>14790</v>
      </c>
      <c r="E6233" s="114" t="str">
        <f t="shared" si="1165"/>
        <v>TRANSFORMADOR MARCA:ASTOR GURUE PTS4002</v>
      </c>
      <c r="F6233" s="21"/>
      <c r="G6233" s="21" t="s">
        <v>164</v>
      </c>
      <c r="H6233" s="21" t="s">
        <v>164</v>
      </c>
      <c r="I6233" s="21" t="s">
        <v>14789</v>
      </c>
      <c r="J6233" s="21"/>
      <c r="K6233" s="119" t="s">
        <v>14788</v>
      </c>
      <c r="L6233" s="119" t="s">
        <v>14787</v>
      </c>
      <c r="M6233" s="21">
        <v>315</v>
      </c>
      <c r="N6233" s="21" t="s">
        <v>19</v>
      </c>
      <c r="O6233" s="21" t="s">
        <v>362</v>
      </c>
      <c r="P6233" s="121">
        <v>3</v>
      </c>
      <c r="Q6233" s="21">
        <v>2017</v>
      </c>
      <c r="R6233" s="21" t="s">
        <v>499</v>
      </c>
      <c r="S6233" s="21"/>
      <c r="T6233" s="116">
        <v>1039</v>
      </c>
      <c r="U6233" s="111">
        <v>45</v>
      </c>
      <c r="V6233" s="113">
        <f t="shared" si="1166"/>
        <v>1039</v>
      </c>
      <c r="W6233" s="113">
        <f t="shared" si="1167"/>
        <v>0</v>
      </c>
      <c r="X6233" s="112">
        <f t="shared" si="1168"/>
        <v>0</v>
      </c>
      <c r="Y6233" s="111"/>
      <c r="Z6233" s="110">
        <f t="shared" si="1164"/>
        <v>45</v>
      </c>
      <c r="AA6233" s="109">
        <f t="shared" si="1169"/>
        <v>51.95</v>
      </c>
      <c r="AB6233" s="109">
        <f t="shared" si="1170"/>
        <v>51950</v>
      </c>
      <c r="AC6233" s="108">
        <f t="shared" si="1171"/>
        <v>987.05</v>
      </c>
      <c r="AD6233" s="107">
        <f t="shared" si="1172"/>
        <v>2.2222222222222223E-2</v>
      </c>
      <c r="AE6233" s="106">
        <f t="shared" si="1173"/>
        <v>21.934444444444445</v>
      </c>
      <c r="AF6233" s="105">
        <f t="shared" si="1174"/>
        <v>21.934444444444445</v>
      </c>
      <c r="AG6233" s="105">
        <f t="shared" si="1175"/>
        <v>1017.0655555555555</v>
      </c>
    </row>
    <row r="6234" spans="1:33" s="88" customFormat="1" x14ac:dyDescent="0.35">
      <c r="A6234" s="21">
        <v>10141103</v>
      </c>
      <c r="B6234" s="115" t="s">
        <v>14786</v>
      </c>
      <c r="C6234" s="135" t="s">
        <v>710</v>
      </c>
      <c r="D6234" s="21" t="s">
        <v>14785</v>
      </c>
      <c r="E6234" s="114" t="str">
        <f t="shared" si="1165"/>
        <v>TRANSFORMADOR MARCA:POWERTECH GURUE PTS 4043</v>
      </c>
      <c r="F6234" s="21"/>
      <c r="G6234" s="21" t="s">
        <v>164</v>
      </c>
      <c r="H6234" s="21" t="s">
        <v>164</v>
      </c>
      <c r="I6234" s="21" t="s">
        <v>14784</v>
      </c>
      <c r="J6234" s="21"/>
      <c r="K6234" s="119" t="s">
        <v>14783</v>
      </c>
      <c r="L6234" s="119" t="s">
        <v>14782</v>
      </c>
      <c r="M6234" s="21">
        <v>200</v>
      </c>
      <c r="N6234" s="21" t="s">
        <v>19</v>
      </c>
      <c r="O6234" s="21" t="s">
        <v>362</v>
      </c>
      <c r="P6234" s="21">
        <v>3</v>
      </c>
      <c r="Q6234" s="21">
        <v>2017</v>
      </c>
      <c r="R6234" s="21" t="s">
        <v>295</v>
      </c>
      <c r="S6234" s="119"/>
      <c r="T6234" s="255">
        <v>991</v>
      </c>
      <c r="U6234" s="137">
        <v>45</v>
      </c>
      <c r="V6234" s="113">
        <f t="shared" si="1166"/>
        <v>991</v>
      </c>
      <c r="W6234" s="113">
        <f t="shared" si="1167"/>
        <v>0</v>
      </c>
      <c r="X6234" s="112">
        <f t="shared" si="1168"/>
        <v>0</v>
      </c>
      <c r="Y6234" s="111"/>
      <c r="Z6234" s="110">
        <f t="shared" si="1164"/>
        <v>45</v>
      </c>
      <c r="AA6234" s="109">
        <f t="shared" si="1169"/>
        <v>49.550000000000004</v>
      </c>
      <c r="AB6234" s="109">
        <f t="shared" si="1170"/>
        <v>49550.000000000007</v>
      </c>
      <c r="AC6234" s="108">
        <f t="shared" si="1171"/>
        <v>941.45</v>
      </c>
      <c r="AD6234" s="107">
        <f t="shared" si="1172"/>
        <v>2.2222222222222223E-2</v>
      </c>
      <c r="AE6234" s="106">
        <f t="shared" si="1173"/>
        <v>20.921111111111113</v>
      </c>
      <c r="AF6234" s="105">
        <f t="shared" si="1174"/>
        <v>20.921111111111113</v>
      </c>
      <c r="AG6234" s="105">
        <f t="shared" si="1175"/>
        <v>970.07888888888886</v>
      </c>
    </row>
    <row r="6235" spans="1:33" s="88" customFormat="1" x14ac:dyDescent="0.35">
      <c r="A6235" s="21">
        <v>10141103</v>
      </c>
      <c r="B6235" s="115" t="s">
        <v>14773</v>
      </c>
      <c r="C6235" s="135" t="s">
        <v>710</v>
      </c>
      <c r="D6235" s="21" t="s">
        <v>14772</v>
      </c>
      <c r="E6235" s="114" t="str">
        <f t="shared" si="1165"/>
        <v>TRANSFORMADOR MARCA: CUAMBA PTS 2002</v>
      </c>
      <c r="F6235" s="21"/>
      <c r="G6235" s="124" t="s">
        <v>179</v>
      </c>
      <c r="H6235" s="21" t="s">
        <v>8760</v>
      </c>
      <c r="I6235" s="21" t="s">
        <v>14771</v>
      </c>
      <c r="J6235" s="21"/>
      <c r="K6235" s="21" t="s">
        <v>14770</v>
      </c>
      <c r="L6235" s="21" t="s">
        <v>14769</v>
      </c>
      <c r="M6235" s="21">
        <v>250</v>
      </c>
      <c r="N6235" s="161" t="s">
        <v>19</v>
      </c>
      <c r="O6235" s="21" t="s">
        <v>362</v>
      </c>
      <c r="P6235" s="21">
        <v>3</v>
      </c>
      <c r="Q6235" s="124">
        <v>2017</v>
      </c>
      <c r="R6235" s="21"/>
      <c r="S6235" s="21"/>
      <c r="T6235" s="116">
        <v>991</v>
      </c>
      <c r="U6235" s="111">
        <v>45</v>
      </c>
      <c r="V6235" s="113">
        <f t="shared" si="1166"/>
        <v>991</v>
      </c>
      <c r="W6235" s="113">
        <f t="shared" si="1167"/>
        <v>0</v>
      </c>
      <c r="X6235" s="112">
        <f t="shared" si="1168"/>
        <v>0</v>
      </c>
      <c r="Y6235" s="111"/>
      <c r="Z6235" s="110">
        <f t="shared" si="1164"/>
        <v>45</v>
      </c>
      <c r="AA6235" s="109">
        <f t="shared" si="1169"/>
        <v>49.550000000000004</v>
      </c>
      <c r="AB6235" s="109">
        <f t="shared" si="1170"/>
        <v>49550.000000000007</v>
      </c>
      <c r="AC6235" s="108">
        <f t="shared" si="1171"/>
        <v>941.45</v>
      </c>
      <c r="AD6235" s="107">
        <f t="shared" si="1172"/>
        <v>2.2222222222222223E-2</v>
      </c>
      <c r="AE6235" s="106">
        <f t="shared" si="1173"/>
        <v>20.921111111111113</v>
      </c>
      <c r="AF6235" s="105">
        <f t="shared" si="1174"/>
        <v>20.921111111111113</v>
      </c>
      <c r="AG6235" s="105">
        <f t="shared" si="1175"/>
        <v>970.07888888888886</v>
      </c>
    </row>
    <row r="6236" spans="1:33" s="88" customFormat="1" x14ac:dyDescent="0.35">
      <c r="A6236" s="21">
        <v>10141103</v>
      </c>
      <c r="B6236" s="115" t="s">
        <v>1665</v>
      </c>
      <c r="C6236" s="115" t="s">
        <v>710</v>
      </c>
      <c r="D6236" s="21"/>
      <c r="E6236" s="114" t="str">
        <f t="shared" si="1165"/>
        <v xml:space="preserve">TRANSFORMADOR MARCA:ASTOR SE-TETE </v>
      </c>
      <c r="F6236" s="57" t="s">
        <v>424</v>
      </c>
      <c r="G6236" s="21" t="s">
        <v>3179</v>
      </c>
      <c r="H6236" s="21" t="s">
        <v>411</v>
      </c>
      <c r="I6236" s="21" t="s">
        <v>3224</v>
      </c>
      <c r="J6236" s="57"/>
      <c r="K6236" s="57" t="s">
        <v>3223</v>
      </c>
      <c r="L6236" s="57" t="s">
        <v>3222</v>
      </c>
      <c r="M6236" s="21">
        <v>200</v>
      </c>
      <c r="N6236" s="21">
        <v>33</v>
      </c>
      <c r="O6236" s="21">
        <v>0.4</v>
      </c>
      <c r="P6236" s="57">
        <v>3</v>
      </c>
      <c r="Q6236" s="57">
        <v>2017</v>
      </c>
      <c r="R6236" s="21" t="s">
        <v>499</v>
      </c>
      <c r="S6236" s="57" t="s">
        <v>3221</v>
      </c>
      <c r="T6236" s="116">
        <v>991</v>
      </c>
      <c r="U6236" s="111">
        <v>45</v>
      </c>
      <c r="V6236" s="113">
        <f t="shared" si="1166"/>
        <v>991</v>
      </c>
      <c r="W6236" s="113">
        <f t="shared" si="1167"/>
        <v>0</v>
      </c>
      <c r="X6236" s="112">
        <f t="shared" si="1168"/>
        <v>0</v>
      </c>
      <c r="Y6236" s="111"/>
      <c r="Z6236" s="110">
        <f t="shared" si="1164"/>
        <v>45</v>
      </c>
      <c r="AA6236" s="109">
        <f t="shared" si="1169"/>
        <v>49.550000000000004</v>
      </c>
      <c r="AB6236" s="109">
        <f t="shared" si="1170"/>
        <v>49550.000000000007</v>
      </c>
      <c r="AC6236" s="108">
        <f t="shared" si="1171"/>
        <v>941.45</v>
      </c>
      <c r="AD6236" s="107">
        <f t="shared" si="1172"/>
        <v>2.2222222222222223E-2</v>
      </c>
      <c r="AE6236" s="106">
        <f t="shared" si="1173"/>
        <v>20.921111111111113</v>
      </c>
      <c r="AF6236" s="105">
        <f t="shared" si="1174"/>
        <v>20.921111111111113</v>
      </c>
      <c r="AG6236" s="105">
        <f t="shared" si="1175"/>
        <v>970.07888888888886</v>
      </c>
    </row>
    <row r="6237" spans="1:33" s="88" customFormat="1" x14ac:dyDescent="0.35">
      <c r="A6237" s="21">
        <v>10141103</v>
      </c>
      <c r="B6237" s="115" t="s">
        <v>1665</v>
      </c>
      <c r="C6237" s="115" t="s">
        <v>710</v>
      </c>
      <c r="D6237" s="21"/>
      <c r="E6237" s="114" t="str">
        <f t="shared" si="1165"/>
        <v xml:space="preserve">TRANSFORMADOR MARCA:ASTOR SE-TETE </v>
      </c>
      <c r="F6237" s="57" t="s">
        <v>424</v>
      </c>
      <c r="G6237" s="21" t="s">
        <v>3179</v>
      </c>
      <c r="H6237" s="21" t="s">
        <v>411</v>
      </c>
      <c r="I6237" s="21" t="s">
        <v>3220</v>
      </c>
      <c r="J6237" s="57"/>
      <c r="K6237" s="57" t="s">
        <v>3219</v>
      </c>
      <c r="L6237" s="57" t="s">
        <v>3218</v>
      </c>
      <c r="M6237" s="21">
        <v>200</v>
      </c>
      <c r="N6237" s="21">
        <v>33</v>
      </c>
      <c r="O6237" s="21">
        <v>0.4</v>
      </c>
      <c r="P6237" s="57">
        <v>3</v>
      </c>
      <c r="Q6237" s="57">
        <v>2017</v>
      </c>
      <c r="R6237" s="57" t="s">
        <v>499</v>
      </c>
      <c r="S6237" s="57" t="s">
        <v>3217</v>
      </c>
      <c r="T6237" s="116">
        <v>991</v>
      </c>
      <c r="U6237" s="111">
        <v>45</v>
      </c>
      <c r="V6237" s="113">
        <f t="shared" si="1166"/>
        <v>991</v>
      </c>
      <c r="W6237" s="113">
        <f t="shared" si="1167"/>
        <v>0</v>
      </c>
      <c r="X6237" s="112">
        <f t="shared" si="1168"/>
        <v>0</v>
      </c>
      <c r="Y6237" s="111"/>
      <c r="Z6237" s="110">
        <f t="shared" si="1164"/>
        <v>45</v>
      </c>
      <c r="AA6237" s="109">
        <f t="shared" si="1169"/>
        <v>49.550000000000004</v>
      </c>
      <c r="AB6237" s="109">
        <f t="shared" si="1170"/>
        <v>49550.000000000007</v>
      </c>
      <c r="AC6237" s="108">
        <f t="shared" si="1171"/>
        <v>941.45</v>
      </c>
      <c r="AD6237" s="107">
        <f t="shared" si="1172"/>
        <v>2.2222222222222223E-2</v>
      </c>
      <c r="AE6237" s="106">
        <f t="shared" si="1173"/>
        <v>20.921111111111113</v>
      </c>
      <c r="AF6237" s="105">
        <f t="shared" si="1174"/>
        <v>20.921111111111113</v>
      </c>
      <c r="AG6237" s="105">
        <f t="shared" si="1175"/>
        <v>970.07888888888886</v>
      </c>
    </row>
    <row r="6238" spans="1:33" s="88" customFormat="1" x14ac:dyDescent="0.35">
      <c r="A6238" s="21">
        <v>10141103</v>
      </c>
      <c r="B6238" s="115" t="s">
        <v>1665</v>
      </c>
      <c r="C6238" s="115" t="s">
        <v>710</v>
      </c>
      <c r="D6238" s="21"/>
      <c r="E6238" s="114" t="str">
        <f t="shared" si="1165"/>
        <v xml:space="preserve">TRANSFORMADOR MARCA:IMEFY SE-MOATIZE </v>
      </c>
      <c r="F6238" s="57" t="s">
        <v>424</v>
      </c>
      <c r="G6238" s="21" t="s">
        <v>3196</v>
      </c>
      <c r="H6238" s="21" t="s">
        <v>411</v>
      </c>
      <c r="I6238" s="21" t="s">
        <v>3216</v>
      </c>
      <c r="J6238" s="57"/>
      <c r="K6238" s="57" t="s">
        <v>3215</v>
      </c>
      <c r="L6238" s="57" t="s">
        <v>3212</v>
      </c>
      <c r="M6238" s="21">
        <v>200</v>
      </c>
      <c r="N6238" s="21">
        <v>6.6</v>
      </c>
      <c r="O6238" s="21">
        <v>0.4</v>
      </c>
      <c r="P6238" s="57">
        <v>3</v>
      </c>
      <c r="Q6238" s="57">
        <v>2017</v>
      </c>
      <c r="R6238" s="21" t="s">
        <v>726</v>
      </c>
      <c r="S6238" s="57">
        <v>134459</v>
      </c>
      <c r="T6238" s="116">
        <v>572</v>
      </c>
      <c r="U6238" s="111">
        <v>45</v>
      </c>
      <c r="V6238" s="113">
        <f t="shared" si="1166"/>
        <v>572</v>
      </c>
      <c r="W6238" s="113">
        <f t="shared" si="1167"/>
        <v>0</v>
      </c>
      <c r="X6238" s="112">
        <f t="shared" si="1168"/>
        <v>0</v>
      </c>
      <c r="Y6238" s="111"/>
      <c r="Z6238" s="110">
        <f t="shared" si="1164"/>
        <v>45</v>
      </c>
      <c r="AA6238" s="109">
        <f t="shared" si="1169"/>
        <v>28.6</v>
      </c>
      <c r="AB6238" s="109">
        <f t="shared" si="1170"/>
        <v>28600</v>
      </c>
      <c r="AC6238" s="108">
        <f t="shared" si="1171"/>
        <v>543.4</v>
      </c>
      <c r="AD6238" s="107">
        <f t="shared" si="1172"/>
        <v>2.2222222222222223E-2</v>
      </c>
      <c r="AE6238" s="106">
        <f t="shared" si="1173"/>
        <v>12.075555555555555</v>
      </c>
      <c r="AF6238" s="105">
        <f t="shared" si="1174"/>
        <v>12.075555555555555</v>
      </c>
      <c r="AG6238" s="105">
        <f t="shared" si="1175"/>
        <v>559.92444444444448</v>
      </c>
    </row>
    <row r="6239" spans="1:33" s="88" customFormat="1" x14ac:dyDescent="0.35">
      <c r="A6239" s="21">
        <v>10141103</v>
      </c>
      <c r="B6239" s="115" t="s">
        <v>1665</v>
      </c>
      <c r="C6239" s="115" t="s">
        <v>710</v>
      </c>
      <c r="D6239" s="21"/>
      <c r="E6239" s="114" t="str">
        <f t="shared" si="1165"/>
        <v xml:space="preserve">TRANSFORMADOR MARCA:ASTOR SE-TETE </v>
      </c>
      <c r="F6239" s="57" t="s">
        <v>424</v>
      </c>
      <c r="G6239" s="21" t="s">
        <v>3179</v>
      </c>
      <c r="H6239" s="21" t="s">
        <v>411</v>
      </c>
      <c r="I6239" s="21" t="s">
        <v>3214</v>
      </c>
      <c r="J6239" s="57"/>
      <c r="K6239" s="57" t="s">
        <v>3213</v>
      </c>
      <c r="L6239" s="57" t="s">
        <v>3212</v>
      </c>
      <c r="M6239" s="21">
        <v>200</v>
      </c>
      <c r="N6239" s="21">
        <v>33</v>
      </c>
      <c r="O6239" s="21">
        <v>0.4</v>
      </c>
      <c r="P6239" s="57">
        <v>3</v>
      </c>
      <c r="Q6239" s="57">
        <v>2017</v>
      </c>
      <c r="R6239" s="21" t="s">
        <v>499</v>
      </c>
      <c r="S6239" s="57" t="s">
        <v>3211</v>
      </c>
      <c r="T6239" s="116">
        <v>991</v>
      </c>
      <c r="U6239" s="111">
        <v>45</v>
      </c>
      <c r="V6239" s="113">
        <f t="shared" si="1166"/>
        <v>991</v>
      </c>
      <c r="W6239" s="113">
        <f t="shared" si="1167"/>
        <v>0</v>
      </c>
      <c r="X6239" s="112">
        <f t="shared" si="1168"/>
        <v>0</v>
      </c>
      <c r="Y6239" s="111"/>
      <c r="Z6239" s="110">
        <f t="shared" si="1164"/>
        <v>45</v>
      </c>
      <c r="AA6239" s="109">
        <f t="shared" si="1169"/>
        <v>49.550000000000004</v>
      </c>
      <c r="AB6239" s="109">
        <f t="shared" si="1170"/>
        <v>49550.000000000007</v>
      </c>
      <c r="AC6239" s="108">
        <f t="shared" si="1171"/>
        <v>941.45</v>
      </c>
      <c r="AD6239" s="107">
        <f t="shared" si="1172"/>
        <v>2.2222222222222223E-2</v>
      </c>
      <c r="AE6239" s="106">
        <f t="shared" si="1173"/>
        <v>20.921111111111113</v>
      </c>
      <c r="AF6239" s="105">
        <f t="shared" si="1174"/>
        <v>20.921111111111113</v>
      </c>
      <c r="AG6239" s="105">
        <f t="shared" si="1175"/>
        <v>970.07888888888886</v>
      </c>
    </row>
    <row r="6240" spans="1:33" s="88" customFormat="1" x14ac:dyDescent="0.35">
      <c r="A6240" s="21">
        <v>10141103</v>
      </c>
      <c r="B6240" s="115" t="s">
        <v>1665</v>
      </c>
      <c r="C6240" s="115" t="s">
        <v>710</v>
      </c>
      <c r="D6240" s="21"/>
      <c r="E6240" s="114" t="str">
        <f t="shared" si="1165"/>
        <v xml:space="preserve">TRANSFORMADOR MARCA:ASTOR SE-TETE </v>
      </c>
      <c r="F6240" s="57" t="s">
        <v>424</v>
      </c>
      <c r="G6240" s="21" t="s">
        <v>3179</v>
      </c>
      <c r="H6240" s="21" t="s">
        <v>411</v>
      </c>
      <c r="I6240" s="21" t="s">
        <v>3210</v>
      </c>
      <c r="J6240" s="57"/>
      <c r="K6240" s="57" t="s">
        <v>3209</v>
      </c>
      <c r="L6240" s="57" t="s">
        <v>3208</v>
      </c>
      <c r="M6240" s="21">
        <v>200</v>
      </c>
      <c r="N6240" s="21">
        <v>33</v>
      </c>
      <c r="O6240" s="21">
        <v>0.4</v>
      </c>
      <c r="P6240" s="57">
        <v>3</v>
      </c>
      <c r="Q6240" s="57">
        <v>2017</v>
      </c>
      <c r="R6240" s="21" t="s">
        <v>499</v>
      </c>
      <c r="S6240" s="57" t="s">
        <v>3207</v>
      </c>
      <c r="T6240" s="116">
        <v>991</v>
      </c>
      <c r="U6240" s="111">
        <v>45</v>
      </c>
      <c r="V6240" s="113">
        <f t="shared" si="1166"/>
        <v>991</v>
      </c>
      <c r="W6240" s="113">
        <f t="shared" si="1167"/>
        <v>0</v>
      </c>
      <c r="X6240" s="112">
        <f t="shared" si="1168"/>
        <v>0</v>
      </c>
      <c r="Y6240" s="111"/>
      <c r="Z6240" s="110">
        <f t="shared" si="1164"/>
        <v>45</v>
      </c>
      <c r="AA6240" s="109">
        <f t="shared" si="1169"/>
        <v>49.550000000000004</v>
      </c>
      <c r="AB6240" s="109">
        <f t="shared" si="1170"/>
        <v>49550.000000000007</v>
      </c>
      <c r="AC6240" s="108">
        <f t="shared" si="1171"/>
        <v>941.45</v>
      </c>
      <c r="AD6240" s="107">
        <f t="shared" si="1172"/>
        <v>2.2222222222222223E-2</v>
      </c>
      <c r="AE6240" s="106">
        <f t="shared" si="1173"/>
        <v>20.921111111111113</v>
      </c>
      <c r="AF6240" s="105">
        <f t="shared" si="1174"/>
        <v>20.921111111111113</v>
      </c>
      <c r="AG6240" s="105">
        <f t="shared" si="1175"/>
        <v>970.07888888888886</v>
      </c>
    </row>
    <row r="6241" spans="1:33" s="88" customFormat="1" x14ac:dyDescent="0.35">
      <c r="A6241" s="21">
        <v>10141103</v>
      </c>
      <c r="B6241" s="115" t="s">
        <v>1665</v>
      </c>
      <c r="C6241" s="115" t="s">
        <v>710</v>
      </c>
      <c r="D6241" s="21"/>
      <c r="E6241" s="114" t="str">
        <f t="shared" si="1165"/>
        <v xml:space="preserve">TRANSFORMADOR MARCA:OIZMAZABAL SE-MOATIZE </v>
      </c>
      <c r="F6241" s="21" t="s">
        <v>424</v>
      </c>
      <c r="G6241" s="21" t="s">
        <v>3196</v>
      </c>
      <c r="H6241" s="21" t="s">
        <v>411</v>
      </c>
      <c r="I6241" s="21" t="s">
        <v>3206</v>
      </c>
      <c r="J6241" s="21"/>
      <c r="K6241" s="21" t="s">
        <v>3205</v>
      </c>
      <c r="L6241" s="21" t="s">
        <v>3204</v>
      </c>
      <c r="M6241" s="21">
        <v>200</v>
      </c>
      <c r="N6241" s="21">
        <v>6.6</v>
      </c>
      <c r="O6241" s="21">
        <v>0.4</v>
      </c>
      <c r="P6241" s="21">
        <v>3</v>
      </c>
      <c r="Q6241" s="21">
        <v>2017</v>
      </c>
      <c r="R6241" s="21" t="s">
        <v>3184</v>
      </c>
      <c r="S6241" s="21">
        <v>268497</v>
      </c>
      <c r="T6241" s="116">
        <v>572</v>
      </c>
      <c r="U6241" s="111">
        <v>45</v>
      </c>
      <c r="V6241" s="113">
        <f t="shared" si="1166"/>
        <v>572</v>
      </c>
      <c r="W6241" s="113">
        <f t="shared" si="1167"/>
        <v>0</v>
      </c>
      <c r="X6241" s="112">
        <f t="shared" si="1168"/>
        <v>0</v>
      </c>
      <c r="Y6241" s="111"/>
      <c r="Z6241" s="110">
        <f t="shared" si="1164"/>
        <v>45</v>
      </c>
      <c r="AA6241" s="109">
        <f t="shared" si="1169"/>
        <v>28.6</v>
      </c>
      <c r="AB6241" s="109">
        <f t="shared" si="1170"/>
        <v>28600</v>
      </c>
      <c r="AC6241" s="108">
        <f t="shared" si="1171"/>
        <v>543.4</v>
      </c>
      <c r="AD6241" s="107">
        <f t="shared" si="1172"/>
        <v>2.2222222222222223E-2</v>
      </c>
      <c r="AE6241" s="106">
        <f t="shared" si="1173"/>
        <v>12.075555555555555</v>
      </c>
      <c r="AF6241" s="105">
        <f t="shared" si="1174"/>
        <v>12.075555555555555</v>
      </c>
      <c r="AG6241" s="105">
        <f t="shared" si="1175"/>
        <v>559.92444444444448</v>
      </c>
    </row>
    <row r="6242" spans="1:33" s="88" customFormat="1" x14ac:dyDescent="0.35">
      <c r="A6242" s="21">
        <v>10141103</v>
      </c>
      <c r="B6242" s="115" t="s">
        <v>1665</v>
      </c>
      <c r="C6242" s="115" t="s">
        <v>710</v>
      </c>
      <c r="D6242" s="21"/>
      <c r="E6242" s="114" t="str">
        <f t="shared" si="1165"/>
        <v xml:space="preserve">TRANSFORMADOR MARCA:IMEFY SE-TETE </v>
      </c>
      <c r="F6242" s="21" t="s">
        <v>424</v>
      </c>
      <c r="G6242" s="21" t="s">
        <v>3179</v>
      </c>
      <c r="H6242" s="21" t="s">
        <v>411</v>
      </c>
      <c r="I6242" s="21" t="s">
        <v>3203</v>
      </c>
      <c r="J6242" s="21"/>
      <c r="K6242" s="21" t="s">
        <v>3202</v>
      </c>
      <c r="L6242" s="21" t="s">
        <v>3201</v>
      </c>
      <c r="M6242" s="21">
        <v>200</v>
      </c>
      <c r="N6242" s="21">
        <v>33</v>
      </c>
      <c r="O6242" s="21">
        <v>0.4</v>
      </c>
      <c r="P6242" s="21">
        <v>3</v>
      </c>
      <c r="Q6242" s="21">
        <v>2017</v>
      </c>
      <c r="R6242" s="21" t="s">
        <v>726</v>
      </c>
      <c r="S6242" s="21">
        <v>134456</v>
      </c>
      <c r="T6242" s="116">
        <v>991</v>
      </c>
      <c r="U6242" s="111">
        <v>45</v>
      </c>
      <c r="V6242" s="113">
        <f t="shared" si="1166"/>
        <v>991</v>
      </c>
      <c r="W6242" s="113">
        <f t="shared" si="1167"/>
        <v>0</v>
      </c>
      <c r="X6242" s="112">
        <f t="shared" si="1168"/>
        <v>0</v>
      </c>
      <c r="Y6242" s="111"/>
      <c r="Z6242" s="110">
        <f t="shared" si="1164"/>
        <v>45</v>
      </c>
      <c r="AA6242" s="109">
        <f t="shared" si="1169"/>
        <v>49.550000000000004</v>
      </c>
      <c r="AB6242" s="109">
        <f t="shared" si="1170"/>
        <v>49550.000000000007</v>
      </c>
      <c r="AC6242" s="108">
        <f t="shared" si="1171"/>
        <v>941.45</v>
      </c>
      <c r="AD6242" s="107">
        <f t="shared" si="1172"/>
        <v>2.2222222222222223E-2</v>
      </c>
      <c r="AE6242" s="106">
        <f t="shared" si="1173"/>
        <v>20.921111111111113</v>
      </c>
      <c r="AF6242" s="105">
        <f t="shared" si="1174"/>
        <v>20.921111111111113</v>
      </c>
      <c r="AG6242" s="105">
        <f t="shared" si="1175"/>
        <v>970.07888888888886</v>
      </c>
    </row>
    <row r="6243" spans="1:33" s="88" customFormat="1" x14ac:dyDescent="0.35">
      <c r="A6243" s="21">
        <v>10141103</v>
      </c>
      <c r="B6243" s="115" t="s">
        <v>1665</v>
      </c>
      <c r="C6243" s="115" t="s">
        <v>710</v>
      </c>
      <c r="D6243" s="21"/>
      <c r="E6243" s="114" t="str">
        <f t="shared" si="1165"/>
        <v xml:space="preserve">TRANSFORMADOR MARCA:IMEFY SE-TETE </v>
      </c>
      <c r="F6243" s="21" t="s">
        <v>424</v>
      </c>
      <c r="G6243" s="21" t="s">
        <v>3179</v>
      </c>
      <c r="H6243" s="21" t="s">
        <v>411</v>
      </c>
      <c r="I6243" s="21" t="s">
        <v>3203</v>
      </c>
      <c r="J6243" s="21"/>
      <c r="K6243" s="21" t="s">
        <v>3202</v>
      </c>
      <c r="L6243" s="21" t="s">
        <v>3201</v>
      </c>
      <c r="M6243" s="21">
        <v>200</v>
      </c>
      <c r="N6243" s="21">
        <v>33</v>
      </c>
      <c r="O6243" s="21">
        <v>0.4</v>
      </c>
      <c r="P6243" s="21">
        <v>3</v>
      </c>
      <c r="Q6243" s="21">
        <v>2017</v>
      </c>
      <c r="R6243" s="21" t="s">
        <v>726</v>
      </c>
      <c r="S6243" s="21">
        <v>134457</v>
      </c>
      <c r="T6243" s="116">
        <v>991</v>
      </c>
      <c r="U6243" s="111">
        <v>45</v>
      </c>
      <c r="V6243" s="113">
        <f t="shared" si="1166"/>
        <v>991</v>
      </c>
      <c r="W6243" s="113">
        <f t="shared" si="1167"/>
        <v>0</v>
      </c>
      <c r="X6243" s="112">
        <f t="shared" si="1168"/>
        <v>0</v>
      </c>
      <c r="Y6243" s="111"/>
      <c r="Z6243" s="110">
        <f t="shared" si="1164"/>
        <v>45</v>
      </c>
      <c r="AA6243" s="109">
        <f t="shared" si="1169"/>
        <v>49.550000000000004</v>
      </c>
      <c r="AB6243" s="109">
        <f t="shared" si="1170"/>
        <v>49550.000000000007</v>
      </c>
      <c r="AC6243" s="108">
        <f t="shared" si="1171"/>
        <v>941.45</v>
      </c>
      <c r="AD6243" s="107">
        <f t="shared" si="1172"/>
        <v>2.2222222222222223E-2</v>
      </c>
      <c r="AE6243" s="106">
        <f t="shared" si="1173"/>
        <v>20.921111111111113</v>
      </c>
      <c r="AF6243" s="105">
        <f t="shared" si="1174"/>
        <v>20.921111111111113</v>
      </c>
      <c r="AG6243" s="105">
        <f t="shared" si="1175"/>
        <v>970.07888888888886</v>
      </c>
    </row>
    <row r="6244" spans="1:33" s="88" customFormat="1" x14ac:dyDescent="0.35">
      <c r="A6244" s="21">
        <v>10141103</v>
      </c>
      <c r="B6244" s="115" t="s">
        <v>1665</v>
      </c>
      <c r="C6244" s="115" t="s">
        <v>710</v>
      </c>
      <c r="D6244" s="21"/>
      <c r="E6244" s="114" t="str">
        <f t="shared" si="1165"/>
        <v xml:space="preserve">TRANSFORMADOR MARCA:ASTOR SE-TETE </v>
      </c>
      <c r="F6244" s="21" t="s">
        <v>424</v>
      </c>
      <c r="G6244" s="21" t="s">
        <v>3179</v>
      </c>
      <c r="H6244" s="21" t="s">
        <v>411</v>
      </c>
      <c r="I6244" s="21" t="s">
        <v>3200</v>
      </c>
      <c r="J6244" s="21"/>
      <c r="K6244" s="21" t="s">
        <v>3199</v>
      </c>
      <c r="L6244" s="21" t="s">
        <v>3198</v>
      </c>
      <c r="M6244" s="21">
        <v>200</v>
      </c>
      <c r="N6244" s="21">
        <v>33</v>
      </c>
      <c r="O6244" s="21">
        <v>0.4</v>
      </c>
      <c r="P6244" s="21">
        <v>3</v>
      </c>
      <c r="Q6244" s="21">
        <v>2017</v>
      </c>
      <c r="R6244" s="21" t="s">
        <v>499</v>
      </c>
      <c r="S6244" s="21" t="s">
        <v>3197</v>
      </c>
      <c r="T6244" s="116">
        <v>991</v>
      </c>
      <c r="U6244" s="111">
        <v>45</v>
      </c>
      <c r="V6244" s="113">
        <f t="shared" si="1166"/>
        <v>991</v>
      </c>
      <c r="W6244" s="113">
        <f t="shared" si="1167"/>
        <v>0</v>
      </c>
      <c r="X6244" s="112">
        <f t="shared" si="1168"/>
        <v>0</v>
      </c>
      <c r="Y6244" s="111"/>
      <c r="Z6244" s="110">
        <f t="shared" ref="Z6244:Z6307" si="1176">(U6244-(2017-Q6244))</f>
        <v>45</v>
      </c>
      <c r="AA6244" s="109">
        <f t="shared" si="1169"/>
        <v>49.550000000000004</v>
      </c>
      <c r="AB6244" s="109">
        <f t="shared" si="1170"/>
        <v>49550.000000000007</v>
      </c>
      <c r="AC6244" s="108">
        <f t="shared" si="1171"/>
        <v>941.45</v>
      </c>
      <c r="AD6244" s="107">
        <f t="shared" si="1172"/>
        <v>2.2222222222222223E-2</v>
      </c>
      <c r="AE6244" s="106">
        <f t="shared" si="1173"/>
        <v>20.921111111111113</v>
      </c>
      <c r="AF6244" s="105">
        <f t="shared" si="1174"/>
        <v>20.921111111111113</v>
      </c>
      <c r="AG6244" s="105">
        <f t="shared" si="1175"/>
        <v>970.07888888888886</v>
      </c>
    </row>
    <row r="6245" spans="1:33" s="88" customFormat="1" x14ac:dyDescent="0.35">
      <c r="A6245" s="21">
        <v>10141103</v>
      </c>
      <c r="B6245" s="115" t="s">
        <v>1665</v>
      </c>
      <c r="C6245" s="115" t="s">
        <v>710</v>
      </c>
      <c r="D6245" s="21"/>
      <c r="E6245" s="114" t="str">
        <f t="shared" si="1165"/>
        <v xml:space="preserve">TRANSFORMADOR MARCA:ASTOR SE-MOATIZE </v>
      </c>
      <c r="F6245" s="21" t="s">
        <v>424</v>
      </c>
      <c r="G6245" s="21" t="s">
        <v>3196</v>
      </c>
      <c r="H6245" s="21" t="s">
        <v>411</v>
      </c>
      <c r="I6245" s="21" t="s">
        <v>3195</v>
      </c>
      <c r="J6245" s="21"/>
      <c r="K6245" s="21" t="s">
        <v>3194</v>
      </c>
      <c r="L6245" s="21" t="s">
        <v>3193</v>
      </c>
      <c r="M6245" s="21">
        <v>100</v>
      </c>
      <c r="N6245" s="21">
        <v>6.6</v>
      </c>
      <c r="O6245" s="21">
        <v>0.4</v>
      </c>
      <c r="P6245" s="21">
        <v>3</v>
      </c>
      <c r="Q6245" s="21">
        <v>2017</v>
      </c>
      <c r="R6245" s="21" t="s">
        <v>499</v>
      </c>
      <c r="S6245" s="21" t="s">
        <v>3192</v>
      </c>
      <c r="T6245" s="116">
        <v>445</v>
      </c>
      <c r="U6245" s="111">
        <v>45</v>
      </c>
      <c r="V6245" s="113">
        <f t="shared" si="1166"/>
        <v>445</v>
      </c>
      <c r="W6245" s="113">
        <f t="shared" si="1167"/>
        <v>0</v>
      </c>
      <c r="X6245" s="112">
        <f t="shared" si="1168"/>
        <v>0</v>
      </c>
      <c r="Y6245" s="111"/>
      <c r="Z6245" s="110">
        <f t="shared" si="1176"/>
        <v>45</v>
      </c>
      <c r="AA6245" s="109">
        <f t="shared" si="1169"/>
        <v>22.25</v>
      </c>
      <c r="AB6245" s="109">
        <f t="shared" si="1170"/>
        <v>22250</v>
      </c>
      <c r="AC6245" s="108">
        <f t="shared" si="1171"/>
        <v>422.75</v>
      </c>
      <c r="AD6245" s="107">
        <f t="shared" si="1172"/>
        <v>2.2222222222222223E-2</v>
      </c>
      <c r="AE6245" s="106">
        <f t="shared" si="1173"/>
        <v>9.3944444444444439</v>
      </c>
      <c r="AF6245" s="105">
        <f t="shared" si="1174"/>
        <v>9.3944444444444439</v>
      </c>
      <c r="AG6245" s="105">
        <f t="shared" si="1175"/>
        <v>435.60555555555555</v>
      </c>
    </row>
    <row r="6246" spans="1:33" s="88" customFormat="1" x14ac:dyDescent="0.35">
      <c r="A6246" s="21">
        <v>10141103</v>
      </c>
      <c r="B6246" s="115" t="s">
        <v>1665</v>
      </c>
      <c r="C6246" s="115" t="s">
        <v>710</v>
      </c>
      <c r="D6246" s="21"/>
      <c r="E6246" s="114" t="str">
        <f t="shared" si="1165"/>
        <v xml:space="preserve">TRANSFORMADOR MARCA:ASTOR SE-TETE </v>
      </c>
      <c r="F6246" s="21" t="s">
        <v>424</v>
      </c>
      <c r="G6246" s="21" t="s">
        <v>3179</v>
      </c>
      <c r="H6246" s="21" t="s">
        <v>411</v>
      </c>
      <c r="I6246" s="21" t="s">
        <v>3191</v>
      </c>
      <c r="J6246" s="21"/>
      <c r="K6246" s="21" t="s">
        <v>3190</v>
      </c>
      <c r="L6246" s="21" t="s">
        <v>3189</v>
      </c>
      <c r="M6246" s="21">
        <v>250</v>
      </c>
      <c r="N6246" s="21">
        <v>33</v>
      </c>
      <c r="O6246" s="21">
        <v>0.4</v>
      </c>
      <c r="P6246" s="21">
        <v>3</v>
      </c>
      <c r="Q6246" s="21">
        <v>2017</v>
      </c>
      <c r="R6246" s="21" t="s">
        <v>499</v>
      </c>
      <c r="S6246" s="21" t="s">
        <v>3188</v>
      </c>
      <c r="T6246" s="116">
        <v>991</v>
      </c>
      <c r="U6246" s="111">
        <v>45</v>
      </c>
      <c r="V6246" s="113">
        <f t="shared" si="1166"/>
        <v>991</v>
      </c>
      <c r="W6246" s="113">
        <f t="shared" si="1167"/>
        <v>0</v>
      </c>
      <c r="X6246" s="112">
        <f t="shared" si="1168"/>
        <v>0</v>
      </c>
      <c r="Y6246" s="111"/>
      <c r="Z6246" s="110">
        <f t="shared" si="1176"/>
        <v>45</v>
      </c>
      <c r="AA6246" s="109">
        <f t="shared" si="1169"/>
        <v>49.550000000000004</v>
      </c>
      <c r="AB6246" s="109">
        <f t="shared" si="1170"/>
        <v>49550.000000000007</v>
      </c>
      <c r="AC6246" s="108">
        <f t="shared" si="1171"/>
        <v>941.45</v>
      </c>
      <c r="AD6246" s="107">
        <f t="shared" si="1172"/>
        <v>2.2222222222222223E-2</v>
      </c>
      <c r="AE6246" s="106">
        <f t="shared" si="1173"/>
        <v>20.921111111111113</v>
      </c>
      <c r="AF6246" s="105">
        <f t="shared" si="1174"/>
        <v>20.921111111111113</v>
      </c>
      <c r="AG6246" s="105">
        <f t="shared" si="1175"/>
        <v>970.07888888888886</v>
      </c>
    </row>
    <row r="6247" spans="1:33" s="88" customFormat="1" x14ac:dyDescent="0.35">
      <c r="A6247" s="21">
        <v>10141103</v>
      </c>
      <c r="B6247" s="115" t="s">
        <v>1665</v>
      </c>
      <c r="C6247" s="115" t="s">
        <v>710</v>
      </c>
      <c r="D6247" s="21"/>
      <c r="E6247" s="114" t="str">
        <f t="shared" si="1165"/>
        <v xml:space="preserve">TRANSFORMADOR MARCA:OIZMAZABAL SE-TETE </v>
      </c>
      <c r="F6247" s="21" t="s">
        <v>424</v>
      </c>
      <c r="G6247" s="21" t="s">
        <v>3179</v>
      </c>
      <c r="H6247" s="21" t="s">
        <v>411</v>
      </c>
      <c r="I6247" s="21" t="s">
        <v>3187</v>
      </c>
      <c r="J6247" s="21"/>
      <c r="K6247" s="21" t="s">
        <v>3186</v>
      </c>
      <c r="L6247" s="21" t="s">
        <v>3185</v>
      </c>
      <c r="M6247" s="21">
        <v>200</v>
      </c>
      <c r="N6247" s="21">
        <v>33</v>
      </c>
      <c r="O6247" s="21">
        <v>0.4</v>
      </c>
      <c r="P6247" s="21">
        <v>3</v>
      </c>
      <c r="Q6247" s="21">
        <v>2017</v>
      </c>
      <c r="R6247" s="21" t="s">
        <v>3184</v>
      </c>
      <c r="S6247" s="21">
        <v>268499</v>
      </c>
      <c r="T6247" s="116">
        <v>991</v>
      </c>
      <c r="U6247" s="111">
        <v>45</v>
      </c>
      <c r="V6247" s="113">
        <f t="shared" si="1166"/>
        <v>991</v>
      </c>
      <c r="W6247" s="113">
        <f t="shared" si="1167"/>
        <v>0</v>
      </c>
      <c r="X6247" s="112">
        <f t="shared" si="1168"/>
        <v>0</v>
      </c>
      <c r="Y6247" s="111"/>
      <c r="Z6247" s="110">
        <f t="shared" si="1176"/>
        <v>45</v>
      </c>
      <c r="AA6247" s="109">
        <f t="shared" si="1169"/>
        <v>49.550000000000004</v>
      </c>
      <c r="AB6247" s="109">
        <f t="shared" si="1170"/>
        <v>49550.000000000007</v>
      </c>
      <c r="AC6247" s="108">
        <f t="shared" si="1171"/>
        <v>941.45</v>
      </c>
      <c r="AD6247" s="107">
        <f t="shared" si="1172"/>
        <v>2.2222222222222223E-2</v>
      </c>
      <c r="AE6247" s="106">
        <f t="shared" si="1173"/>
        <v>20.921111111111113</v>
      </c>
      <c r="AF6247" s="105">
        <f t="shared" si="1174"/>
        <v>20.921111111111113</v>
      </c>
      <c r="AG6247" s="105">
        <f t="shared" si="1175"/>
        <v>970.07888888888886</v>
      </c>
    </row>
    <row r="6248" spans="1:33" s="88" customFormat="1" x14ac:dyDescent="0.35">
      <c r="A6248" s="21">
        <v>10141103</v>
      </c>
      <c r="B6248" s="115" t="s">
        <v>1665</v>
      </c>
      <c r="C6248" s="115" t="s">
        <v>710</v>
      </c>
      <c r="D6248" s="21"/>
      <c r="E6248" s="114" t="str">
        <f t="shared" si="1165"/>
        <v xml:space="preserve">TRANSFORMADOR MARCA:ASTOR SE-TETE </v>
      </c>
      <c r="F6248" s="21" t="s">
        <v>424</v>
      </c>
      <c r="G6248" s="21" t="s">
        <v>3179</v>
      </c>
      <c r="H6248" s="21" t="s">
        <v>411</v>
      </c>
      <c r="I6248" s="21" t="s">
        <v>3183</v>
      </c>
      <c r="J6248" s="21"/>
      <c r="K6248" s="21" t="s">
        <v>3182</v>
      </c>
      <c r="L6248" s="21" t="s">
        <v>3181</v>
      </c>
      <c r="M6248" s="21">
        <v>250</v>
      </c>
      <c r="N6248" s="21">
        <v>33</v>
      </c>
      <c r="O6248" s="21">
        <v>0.4</v>
      </c>
      <c r="P6248" s="21">
        <v>3</v>
      </c>
      <c r="Q6248" s="61">
        <v>2017</v>
      </c>
      <c r="R6248" s="21" t="s">
        <v>499</v>
      </c>
      <c r="S6248" s="21" t="s">
        <v>3180</v>
      </c>
      <c r="T6248" s="116">
        <v>991</v>
      </c>
      <c r="U6248" s="111">
        <v>45</v>
      </c>
      <c r="V6248" s="113">
        <f t="shared" si="1166"/>
        <v>991</v>
      </c>
      <c r="W6248" s="113">
        <f t="shared" si="1167"/>
        <v>0</v>
      </c>
      <c r="X6248" s="112">
        <f t="shared" si="1168"/>
        <v>0</v>
      </c>
      <c r="Y6248" s="111"/>
      <c r="Z6248" s="110">
        <f t="shared" si="1176"/>
        <v>45</v>
      </c>
      <c r="AA6248" s="109">
        <f t="shared" si="1169"/>
        <v>49.550000000000004</v>
      </c>
      <c r="AB6248" s="109">
        <f t="shared" si="1170"/>
        <v>49550.000000000007</v>
      </c>
      <c r="AC6248" s="108">
        <f t="shared" si="1171"/>
        <v>941.45</v>
      </c>
      <c r="AD6248" s="107">
        <f t="shared" si="1172"/>
        <v>2.2222222222222223E-2</v>
      </c>
      <c r="AE6248" s="106">
        <f t="shared" si="1173"/>
        <v>20.921111111111113</v>
      </c>
      <c r="AF6248" s="105">
        <f t="shared" si="1174"/>
        <v>20.921111111111113</v>
      </c>
      <c r="AG6248" s="105">
        <f t="shared" si="1175"/>
        <v>970.07888888888886</v>
      </c>
    </row>
    <row r="6249" spans="1:33" s="88" customFormat="1" x14ac:dyDescent="0.35">
      <c r="A6249" s="21">
        <v>10141103</v>
      </c>
      <c r="B6249" s="115" t="s">
        <v>1665</v>
      </c>
      <c r="C6249" s="115" t="s">
        <v>710</v>
      </c>
      <c r="D6249" s="21"/>
      <c r="E6249" s="114" t="str">
        <f t="shared" si="1165"/>
        <v xml:space="preserve">TRANSFORMADOR MARCA:ASTOR SE-TETE </v>
      </c>
      <c r="F6249" s="21" t="s">
        <v>424</v>
      </c>
      <c r="G6249" s="21" t="s">
        <v>3179</v>
      </c>
      <c r="H6249" s="21" t="s">
        <v>411</v>
      </c>
      <c r="I6249" s="21" t="s">
        <v>3178</v>
      </c>
      <c r="J6249" s="21"/>
      <c r="K6249" s="21" t="s">
        <v>3177</v>
      </c>
      <c r="L6249" s="21" t="s">
        <v>3176</v>
      </c>
      <c r="M6249" s="21">
        <v>200</v>
      </c>
      <c r="N6249" s="21">
        <v>33</v>
      </c>
      <c r="O6249" s="21">
        <v>0.4</v>
      </c>
      <c r="P6249" s="21">
        <v>3</v>
      </c>
      <c r="Q6249" s="61">
        <v>2017</v>
      </c>
      <c r="R6249" s="21" t="s">
        <v>499</v>
      </c>
      <c r="S6249" s="21" t="s">
        <v>3175</v>
      </c>
      <c r="T6249" s="116">
        <v>991</v>
      </c>
      <c r="U6249" s="111">
        <v>45</v>
      </c>
      <c r="V6249" s="113">
        <f t="shared" si="1166"/>
        <v>991</v>
      </c>
      <c r="W6249" s="113">
        <f t="shared" si="1167"/>
        <v>0</v>
      </c>
      <c r="X6249" s="112">
        <f t="shared" si="1168"/>
        <v>0</v>
      </c>
      <c r="Y6249" s="111"/>
      <c r="Z6249" s="110">
        <f t="shared" si="1176"/>
        <v>45</v>
      </c>
      <c r="AA6249" s="109">
        <f t="shared" si="1169"/>
        <v>49.550000000000004</v>
      </c>
      <c r="AB6249" s="109">
        <f t="shared" si="1170"/>
        <v>49550.000000000007</v>
      </c>
      <c r="AC6249" s="108">
        <f t="shared" si="1171"/>
        <v>941.45</v>
      </c>
      <c r="AD6249" s="107">
        <f t="shared" si="1172"/>
        <v>2.2222222222222223E-2</v>
      </c>
      <c r="AE6249" s="106">
        <f t="shared" si="1173"/>
        <v>20.921111111111113</v>
      </c>
      <c r="AF6249" s="105">
        <f t="shared" si="1174"/>
        <v>20.921111111111113</v>
      </c>
      <c r="AG6249" s="105">
        <f t="shared" si="1175"/>
        <v>970.07888888888886</v>
      </c>
    </row>
    <row r="6250" spans="1:33" s="88" customFormat="1" x14ac:dyDescent="0.35">
      <c r="A6250" s="21">
        <v>10141103</v>
      </c>
      <c r="B6250" s="115" t="s">
        <v>1665</v>
      </c>
      <c r="C6250" s="115" t="s">
        <v>710</v>
      </c>
      <c r="D6250" s="21"/>
      <c r="E6250" s="114" t="str">
        <f t="shared" si="1165"/>
        <v xml:space="preserve">TRANSFORMADOR MARCA:ASTOR SE-MANJE </v>
      </c>
      <c r="F6250" s="21" t="s">
        <v>424</v>
      </c>
      <c r="G6250" s="21" t="s">
        <v>3139</v>
      </c>
      <c r="H6250" s="21" t="s">
        <v>3166</v>
      </c>
      <c r="I6250" s="21" t="s">
        <v>3174</v>
      </c>
      <c r="J6250" s="21"/>
      <c r="K6250" s="21" t="s">
        <v>3173</v>
      </c>
      <c r="L6250" s="21" t="s">
        <v>3172</v>
      </c>
      <c r="M6250" s="21">
        <v>250</v>
      </c>
      <c r="N6250" s="21">
        <v>33</v>
      </c>
      <c r="O6250" s="21">
        <v>0.4</v>
      </c>
      <c r="P6250" s="21">
        <v>3</v>
      </c>
      <c r="Q6250" s="21">
        <v>2017</v>
      </c>
      <c r="R6250" s="21" t="s">
        <v>499</v>
      </c>
      <c r="S6250" s="21" t="s">
        <v>3171</v>
      </c>
      <c r="T6250" s="116">
        <v>991</v>
      </c>
      <c r="U6250" s="111">
        <v>45</v>
      </c>
      <c r="V6250" s="113">
        <f t="shared" si="1166"/>
        <v>991</v>
      </c>
      <c r="W6250" s="113">
        <f t="shared" si="1167"/>
        <v>0</v>
      </c>
      <c r="X6250" s="112">
        <f t="shared" si="1168"/>
        <v>0</v>
      </c>
      <c r="Y6250" s="111"/>
      <c r="Z6250" s="110">
        <f t="shared" si="1176"/>
        <v>45</v>
      </c>
      <c r="AA6250" s="109">
        <f t="shared" si="1169"/>
        <v>49.550000000000004</v>
      </c>
      <c r="AB6250" s="109">
        <f t="shared" si="1170"/>
        <v>49550.000000000007</v>
      </c>
      <c r="AC6250" s="108">
        <f t="shared" si="1171"/>
        <v>941.45</v>
      </c>
      <c r="AD6250" s="107">
        <f t="shared" si="1172"/>
        <v>2.2222222222222223E-2</v>
      </c>
      <c r="AE6250" s="106">
        <f t="shared" si="1173"/>
        <v>20.921111111111113</v>
      </c>
      <c r="AF6250" s="105">
        <f t="shared" si="1174"/>
        <v>20.921111111111113</v>
      </c>
      <c r="AG6250" s="105">
        <f t="shared" si="1175"/>
        <v>970.07888888888886</v>
      </c>
    </row>
    <row r="6251" spans="1:33" s="88" customFormat="1" x14ac:dyDescent="0.35">
      <c r="A6251" s="21">
        <v>10141103</v>
      </c>
      <c r="B6251" s="162" t="s">
        <v>1665</v>
      </c>
      <c r="C6251" s="115" t="s">
        <v>710</v>
      </c>
      <c r="D6251" s="161"/>
      <c r="E6251" s="114" t="str">
        <f t="shared" si="1165"/>
        <v xml:space="preserve">TRANSFORMADOR MARCA:ASTOR SE-MANJE </v>
      </c>
      <c r="F6251" s="21" t="s">
        <v>424</v>
      </c>
      <c r="G6251" s="124" t="s">
        <v>3139</v>
      </c>
      <c r="H6251" s="21" t="s">
        <v>3166</v>
      </c>
      <c r="I6251" s="21" t="s">
        <v>3170</v>
      </c>
      <c r="J6251" s="21"/>
      <c r="K6251" s="119" t="s">
        <v>3169</v>
      </c>
      <c r="L6251" s="119" t="s">
        <v>3168</v>
      </c>
      <c r="M6251" s="161">
        <v>160</v>
      </c>
      <c r="N6251" s="161">
        <v>33</v>
      </c>
      <c r="O6251" s="124">
        <v>0.4</v>
      </c>
      <c r="P6251" s="124">
        <v>3</v>
      </c>
      <c r="Q6251" s="57">
        <v>2017</v>
      </c>
      <c r="R6251" s="124" t="s">
        <v>499</v>
      </c>
      <c r="S6251" s="21" t="s">
        <v>3167</v>
      </c>
      <c r="T6251" s="116">
        <v>991</v>
      </c>
      <c r="U6251" s="111">
        <v>45</v>
      </c>
      <c r="V6251" s="113">
        <f t="shared" si="1166"/>
        <v>991</v>
      </c>
      <c r="W6251" s="113">
        <f t="shared" si="1167"/>
        <v>0</v>
      </c>
      <c r="X6251" s="112">
        <f t="shared" si="1168"/>
        <v>0</v>
      </c>
      <c r="Y6251" s="111"/>
      <c r="Z6251" s="110">
        <f t="shared" si="1176"/>
        <v>45</v>
      </c>
      <c r="AA6251" s="109">
        <f t="shared" si="1169"/>
        <v>49.550000000000004</v>
      </c>
      <c r="AB6251" s="109">
        <f t="shared" si="1170"/>
        <v>49550.000000000007</v>
      </c>
      <c r="AC6251" s="108">
        <f t="shared" si="1171"/>
        <v>941.45</v>
      </c>
      <c r="AD6251" s="107">
        <f t="shared" si="1172"/>
        <v>2.2222222222222223E-2</v>
      </c>
      <c r="AE6251" s="106">
        <f t="shared" si="1173"/>
        <v>20.921111111111113</v>
      </c>
      <c r="AF6251" s="105">
        <f t="shared" si="1174"/>
        <v>20.921111111111113</v>
      </c>
      <c r="AG6251" s="105">
        <f t="shared" si="1175"/>
        <v>970.07888888888886</v>
      </c>
    </row>
    <row r="6252" spans="1:33" s="88" customFormat="1" x14ac:dyDescent="0.35">
      <c r="A6252" s="21">
        <v>10141103</v>
      </c>
      <c r="B6252" s="115" t="s">
        <v>1665</v>
      </c>
      <c r="C6252" s="115" t="s">
        <v>710</v>
      </c>
      <c r="D6252" s="21"/>
      <c r="E6252" s="114" t="str">
        <f t="shared" si="1165"/>
        <v xml:space="preserve">TRANSFORMADOR MARCA:ASTOR SE-MANJE </v>
      </c>
      <c r="F6252" s="21" t="s">
        <v>424</v>
      </c>
      <c r="G6252" s="21" t="s">
        <v>3139</v>
      </c>
      <c r="H6252" s="21" t="s">
        <v>3166</v>
      </c>
      <c r="I6252" s="21" t="s">
        <v>3165</v>
      </c>
      <c r="J6252" s="21"/>
      <c r="K6252" s="119" t="s">
        <v>3164</v>
      </c>
      <c r="L6252" s="119" t="s">
        <v>3163</v>
      </c>
      <c r="M6252" s="21">
        <v>250</v>
      </c>
      <c r="N6252" s="21">
        <v>33</v>
      </c>
      <c r="O6252" s="21">
        <v>0.4</v>
      </c>
      <c r="P6252" s="124">
        <v>3</v>
      </c>
      <c r="Q6252" s="21">
        <v>2017</v>
      </c>
      <c r="R6252" s="21" t="s">
        <v>499</v>
      </c>
      <c r="S6252" s="21" t="s">
        <v>3162</v>
      </c>
      <c r="T6252" s="116">
        <v>991</v>
      </c>
      <c r="U6252" s="111">
        <v>45</v>
      </c>
      <c r="V6252" s="113">
        <f t="shared" si="1166"/>
        <v>991</v>
      </c>
      <c r="W6252" s="113">
        <f t="shared" si="1167"/>
        <v>0</v>
      </c>
      <c r="X6252" s="112">
        <f t="shared" si="1168"/>
        <v>0</v>
      </c>
      <c r="Y6252" s="111"/>
      <c r="Z6252" s="110">
        <f t="shared" si="1176"/>
        <v>45</v>
      </c>
      <c r="AA6252" s="109">
        <f t="shared" si="1169"/>
        <v>49.550000000000004</v>
      </c>
      <c r="AB6252" s="109">
        <f t="shared" si="1170"/>
        <v>49550.000000000007</v>
      </c>
      <c r="AC6252" s="108">
        <f t="shared" si="1171"/>
        <v>941.45</v>
      </c>
      <c r="AD6252" s="107">
        <f t="shared" si="1172"/>
        <v>2.2222222222222223E-2</v>
      </c>
      <c r="AE6252" s="106">
        <f t="shared" si="1173"/>
        <v>20.921111111111113</v>
      </c>
      <c r="AF6252" s="105">
        <f t="shared" si="1174"/>
        <v>20.921111111111113</v>
      </c>
      <c r="AG6252" s="105">
        <f t="shared" si="1175"/>
        <v>970.07888888888886</v>
      </c>
    </row>
    <row r="6253" spans="1:33" s="88" customFormat="1" x14ac:dyDescent="0.35">
      <c r="A6253" s="21">
        <v>10141103</v>
      </c>
      <c r="B6253" s="115" t="s">
        <v>1665</v>
      </c>
      <c r="C6253" s="115" t="s">
        <v>710</v>
      </c>
      <c r="D6253" s="21"/>
      <c r="E6253" s="114" t="str">
        <f t="shared" si="1165"/>
        <v xml:space="preserve">TRANSFORMADOR MARCA:ASTOR SE-MATAMBO </v>
      </c>
      <c r="F6253" s="21" t="s">
        <v>424</v>
      </c>
      <c r="G6253" s="21" t="s">
        <v>3157</v>
      </c>
      <c r="H6253" s="21" t="s">
        <v>3156</v>
      </c>
      <c r="I6253" s="21" t="s">
        <v>3161</v>
      </c>
      <c r="J6253" s="21"/>
      <c r="K6253" s="21" t="s">
        <v>3160</v>
      </c>
      <c r="L6253" s="21" t="s">
        <v>3159</v>
      </c>
      <c r="M6253" s="21">
        <v>100</v>
      </c>
      <c r="N6253" s="21">
        <v>33</v>
      </c>
      <c r="O6253" s="21">
        <v>0.4</v>
      </c>
      <c r="P6253" s="21">
        <v>3</v>
      </c>
      <c r="Q6253" s="21">
        <v>2017</v>
      </c>
      <c r="R6253" s="57" t="s">
        <v>499</v>
      </c>
      <c r="S6253" s="21" t="s">
        <v>3158</v>
      </c>
      <c r="T6253" s="116">
        <v>763</v>
      </c>
      <c r="U6253" s="111">
        <v>45</v>
      </c>
      <c r="V6253" s="113">
        <f t="shared" si="1166"/>
        <v>763</v>
      </c>
      <c r="W6253" s="113">
        <f t="shared" si="1167"/>
        <v>0</v>
      </c>
      <c r="X6253" s="112">
        <f t="shared" si="1168"/>
        <v>0</v>
      </c>
      <c r="Y6253" s="111"/>
      <c r="Z6253" s="110">
        <f t="shared" si="1176"/>
        <v>45</v>
      </c>
      <c r="AA6253" s="109">
        <f t="shared" si="1169"/>
        <v>38.15</v>
      </c>
      <c r="AB6253" s="109">
        <f t="shared" si="1170"/>
        <v>38150</v>
      </c>
      <c r="AC6253" s="108">
        <f t="shared" si="1171"/>
        <v>724.85</v>
      </c>
      <c r="AD6253" s="107">
        <f t="shared" si="1172"/>
        <v>2.2222222222222223E-2</v>
      </c>
      <c r="AE6253" s="106">
        <f t="shared" si="1173"/>
        <v>16.10777777777778</v>
      </c>
      <c r="AF6253" s="105">
        <f t="shared" si="1174"/>
        <v>16.10777777777778</v>
      </c>
      <c r="AG6253" s="105">
        <f t="shared" si="1175"/>
        <v>746.89222222222224</v>
      </c>
    </row>
    <row r="6254" spans="1:33" s="88" customFormat="1" x14ac:dyDescent="0.35">
      <c r="A6254" s="21">
        <v>10141103</v>
      </c>
      <c r="B6254" s="115" t="s">
        <v>1665</v>
      </c>
      <c r="C6254" s="115" t="s">
        <v>710</v>
      </c>
      <c r="D6254" s="21"/>
      <c r="E6254" s="114" t="str">
        <f t="shared" si="1165"/>
        <v xml:space="preserve">TRANSFORMADOR MARCA:ASTOR SE-MATAMBO </v>
      </c>
      <c r="F6254" s="21" t="s">
        <v>424</v>
      </c>
      <c r="G6254" s="21" t="s">
        <v>3157</v>
      </c>
      <c r="H6254" s="21" t="s">
        <v>3156</v>
      </c>
      <c r="I6254" s="21" t="s">
        <v>3155</v>
      </c>
      <c r="J6254" s="21"/>
      <c r="K6254" s="21" t="s">
        <v>3154</v>
      </c>
      <c r="L6254" s="21" t="s">
        <v>3153</v>
      </c>
      <c r="M6254" s="21">
        <v>50</v>
      </c>
      <c r="N6254" s="21">
        <v>33</v>
      </c>
      <c r="O6254" s="21">
        <v>0.4</v>
      </c>
      <c r="P6254" s="21">
        <v>3</v>
      </c>
      <c r="Q6254" s="21">
        <v>2017</v>
      </c>
      <c r="R6254" s="21" t="s">
        <v>499</v>
      </c>
      <c r="S6254" s="21" t="s">
        <v>3152</v>
      </c>
      <c r="T6254" s="116">
        <v>643</v>
      </c>
      <c r="U6254" s="111">
        <v>45</v>
      </c>
      <c r="V6254" s="113">
        <f t="shared" si="1166"/>
        <v>643</v>
      </c>
      <c r="W6254" s="113">
        <f t="shared" si="1167"/>
        <v>0</v>
      </c>
      <c r="X6254" s="112">
        <f t="shared" si="1168"/>
        <v>0</v>
      </c>
      <c r="Y6254" s="111"/>
      <c r="Z6254" s="110">
        <f t="shared" si="1176"/>
        <v>45</v>
      </c>
      <c r="AA6254" s="109">
        <f t="shared" si="1169"/>
        <v>32.15</v>
      </c>
      <c r="AB6254" s="109">
        <f t="shared" si="1170"/>
        <v>32150</v>
      </c>
      <c r="AC6254" s="108">
        <f t="shared" si="1171"/>
        <v>610.85</v>
      </c>
      <c r="AD6254" s="107">
        <f t="shared" si="1172"/>
        <v>2.2222222222222223E-2</v>
      </c>
      <c r="AE6254" s="106">
        <f t="shared" si="1173"/>
        <v>13.574444444444445</v>
      </c>
      <c r="AF6254" s="105">
        <f t="shared" si="1174"/>
        <v>13.574444444444445</v>
      </c>
      <c r="AG6254" s="105">
        <f t="shared" si="1175"/>
        <v>629.42555555555555</v>
      </c>
    </row>
    <row r="6255" spans="1:33" s="88" customFormat="1" x14ac:dyDescent="0.35">
      <c r="A6255" s="21">
        <v>10141103</v>
      </c>
      <c r="B6255" s="115" t="s">
        <v>1665</v>
      </c>
      <c r="C6255" s="115" t="s">
        <v>710</v>
      </c>
      <c r="D6255" s="21"/>
      <c r="E6255" s="114" t="str">
        <f t="shared" si="1165"/>
        <v xml:space="preserve">TRANSFORMADOR MARCA:ASTOR SE-MANJE </v>
      </c>
      <c r="F6255" s="57" t="s">
        <v>424</v>
      </c>
      <c r="G6255" s="21" t="s">
        <v>3139</v>
      </c>
      <c r="H6255" s="21" t="s">
        <v>3138</v>
      </c>
      <c r="I6255" s="21" t="s">
        <v>3151</v>
      </c>
      <c r="J6255" s="57"/>
      <c r="K6255" s="57" t="s">
        <v>3150</v>
      </c>
      <c r="L6255" s="57" t="s">
        <v>3149</v>
      </c>
      <c r="M6255" s="21">
        <v>200</v>
      </c>
      <c r="N6255" s="21">
        <v>33</v>
      </c>
      <c r="O6255" s="21">
        <v>0.4</v>
      </c>
      <c r="P6255" s="57">
        <v>3</v>
      </c>
      <c r="Q6255" s="21">
        <v>2017</v>
      </c>
      <c r="R6255" s="21" t="s">
        <v>499</v>
      </c>
      <c r="S6255" s="21" t="s">
        <v>3148</v>
      </c>
      <c r="T6255" s="116">
        <v>991</v>
      </c>
      <c r="U6255" s="111">
        <v>45</v>
      </c>
      <c r="V6255" s="113">
        <f t="shared" si="1166"/>
        <v>991</v>
      </c>
      <c r="W6255" s="113">
        <f t="shared" si="1167"/>
        <v>0</v>
      </c>
      <c r="X6255" s="112">
        <f t="shared" si="1168"/>
        <v>0</v>
      </c>
      <c r="Y6255" s="111"/>
      <c r="Z6255" s="110">
        <f t="shared" si="1176"/>
        <v>45</v>
      </c>
      <c r="AA6255" s="109">
        <f t="shared" si="1169"/>
        <v>49.550000000000004</v>
      </c>
      <c r="AB6255" s="109">
        <f t="shared" si="1170"/>
        <v>49550.000000000007</v>
      </c>
      <c r="AC6255" s="108">
        <f t="shared" si="1171"/>
        <v>941.45</v>
      </c>
      <c r="AD6255" s="107">
        <f t="shared" si="1172"/>
        <v>2.2222222222222223E-2</v>
      </c>
      <c r="AE6255" s="106">
        <f t="shared" si="1173"/>
        <v>20.921111111111113</v>
      </c>
      <c r="AF6255" s="105">
        <f t="shared" si="1174"/>
        <v>20.921111111111113</v>
      </c>
      <c r="AG6255" s="105">
        <f t="shared" si="1175"/>
        <v>970.07888888888886</v>
      </c>
    </row>
    <row r="6256" spans="1:33" s="88" customFormat="1" x14ac:dyDescent="0.35">
      <c r="A6256" s="21">
        <v>10141103</v>
      </c>
      <c r="B6256" s="115" t="s">
        <v>1665</v>
      </c>
      <c r="C6256" s="115" t="s">
        <v>710</v>
      </c>
      <c r="D6256" s="21"/>
      <c r="E6256" s="114" t="str">
        <f t="shared" si="1165"/>
        <v xml:space="preserve">TRANSFORMADOR MARCA:ASTOR SE-MANJE </v>
      </c>
      <c r="F6256" s="57" t="s">
        <v>424</v>
      </c>
      <c r="G6256" s="21" t="s">
        <v>3139</v>
      </c>
      <c r="H6256" s="21" t="s">
        <v>3138</v>
      </c>
      <c r="I6256" s="21" t="s">
        <v>3147</v>
      </c>
      <c r="J6256" s="57"/>
      <c r="K6256" s="57" t="s">
        <v>3146</v>
      </c>
      <c r="L6256" s="57" t="s">
        <v>3145</v>
      </c>
      <c r="M6256" s="21">
        <v>160</v>
      </c>
      <c r="N6256" s="21">
        <v>33</v>
      </c>
      <c r="O6256" s="21">
        <v>0.4</v>
      </c>
      <c r="P6256" s="57">
        <v>3</v>
      </c>
      <c r="Q6256" s="21">
        <v>2017</v>
      </c>
      <c r="R6256" s="21" t="s">
        <v>499</v>
      </c>
      <c r="S6256" s="21" t="s">
        <v>3144</v>
      </c>
      <c r="T6256" s="116">
        <v>991</v>
      </c>
      <c r="U6256" s="111">
        <v>45</v>
      </c>
      <c r="V6256" s="113">
        <f t="shared" si="1166"/>
        <v>991</v>
      </c>
      <c r="W6256" s="113">
        <f t="shared" si="1167"/>
        <v>0</v>
      </c>
      <c r="X6256" s="112">
        <f t="shared" si="1168"/>
        <v>0</v>
      </c>
      <c r="Y6256" s="111"/>
      <c r="Z6256" s="110">
        <f t="shared" si="1176"/>
        <v>45</v>
      </c>
      <c r="AA6256" s="109">
        <f t="shared" si="1169"/>
        <v>49.550000000000004</v>
      </c>
      <c r="AB6256" s="109">
        <f t="shared" si="1170"/>
        <v>49550.000000000007</v>
      </c>
      <c r="AC6256" s="108">
        <f t="shared" si="1171"/>
        <v>941.45</v>
      </c>
      <c r="AD6256" s="107">
        <f t="shared" si="1172"/>
        <v>2.2222222222222223E-2</v>
      </c>
      <c r="AE6256" s="106">
        <f t="shared" si="1173"/>
        <v>20.921111111111113</v>
      </c>
      <c r="AF6256" s="105">
        <f t="shared" si="1174"/>
        <v>20.921111111111113</v>
      </c>
      <c r="AG6256" s="105">
        <f t="shared" si="1175"/>
        <v>970.07888888888886</v>
      </c>
    </row>
    <row r="6257" spans="1:33" s="88" customFormat="1" x14ac:dyDescent="0.35">
      <c r="A6257" s="21">
        <v>10141103</v>
      </c>
      <c r="B6257" s="115" t="s">
        <v>1665</v>
      </c>
      <c r="C6257" s="115" t="s">
        <v>710</v>
      </c>
      <c r="D6257" s="21"/>
      <c r="E6257" s="114" t="str">
        <f t="shared" si="1165"/>
        <v xml:space="preserve">TRANSFORMADOR MARCA:ASTOR SE-MANJE </v>
      </c>
      <c r="F6257" s="57" t="s">
        <v>424</v>
      </c>
      <c r="G6257" s="21" t="s">
        <v>3139</v>
      </c>
      <c r="H6257" s="21" t="s">
        <v>3138</v>
      </c>
      <c r="I6257" s="21" t="s">
        <v>3143</v>
      </c>
      <c r="J6257" s="57"/>
      <c r="K6257" s="57" t="s">
        <v>3142</v>
      </c>
      <c r="L6257" s="57" t="s">
        <v>3141</v>
      </c>
      <c r="M6257" s="21">
        <v>25</v>
      </c>
      <c r="N6257" s="21">
        <v>33</v>
      </c>
      <c r="O6257" s="21">
        <v>0.4</v>
      </c>
      <c r="P6257" s="57">
        <v>3</v>
      </c>
      <c r="Q6257" s="21">
        <v>2017</v>
      </c>
      <c r="R6257" s="22" t="s">
        <v>499</v>
      </c>
      <c r="S6257" s="180" t="s">
        <v>3140</v>
      </c>
      <c r="T6257" s="116">
        <v>643</v>
      </c>
      <c r="U6257" s="111">
        <v>45</v>
      </c>
      <c r="V6257" s="113">
        <f t="shared" si="1166"/>
        <v>643</v>
      </c>
      <c r="W6257" s="113">
        <f t="shared" si="1167"/>
        <v>0</v>
      </c>
      <c r="X6257" s="112">
        <f t="shared" si="1168"/>
        <v>0</v>
      </c>
      <c r="Y6257" s="111"/>
      <c r="Z6257" s="110">
        <f t="shared" si="1176"/>
        <v>45</v>
      </c>
      <c r="AA6257" s="109">
        <f t="shared" si="1169"/>
        <v>32.15</v>
      </c>
      <c r="AB6257" s="109">
        <f t="shared" si="1170"/>
        <v>32150</v>
      </c>
      <c r="AC6257" s="108">
        <f t="shared" si="1171"/>
        <v>610.85</v>
      </c>
      <c r="AD6257" s="107">
        <f t="shared" si="1172"/>
        <v>2.2222222222222223E-2</v>
      </c>
      <c r="AE6257" s="106">
        <f t="shared" si="1173"/>
        <v>13.574444444444445</v>
      </c>
      <c r="AF6257" s="105">
        <f t="shared" si="1174"/>
        <v>13.574444444444445</v>
      </c>
      <c r="AG6257" s="105">
        <f t="shared" si="1175"/>
        <v>629.42555555555555</v>
      </c>
    </row>
    <row r="6258" spans="1:33" s="88" customFormat="1" x14ac:dyDescent="0.35">
      <c r="A6258" s="21">
        <v>10141103</v>
      </c>
      <c r="B6258" s="115" t="s">
        <v>1665</v>
      </c>
      <c r="C6258" s="115" t="s">
        <v>710</v>
      </c>
      <c r="D6258" s="21"/>
      <c r="E6258" s="114" t="str">
        <f t="shared" si="1165"/>
        <v xml:space="preserve">TRANSFORMADOR MARCA:ASTOR SE-MANJE </v>
      </c>
      <c r="F6258" s="57" t="s">
        <v>424</v>
      </c>
      <c r="G6258" s="21" t="s">
        <v>3139</v>
      </c>
      <c r="H6258" s="21" t="s">
        <v>3138</v>
      </c>
      <c r="I6258" s="21" t="s">
        <v>3137</v>
      </c>
      <c r="J6258" s="57"/>
      <c r="K6258" s="57" t="s">
        <v>3136</v>
      </c>
      <c r="L6258" s="57" t="s">
        <v>3135</v>
      </c>
      <c r="M6258" s="21">
        <v>50</v>
      </c>
      <c r="N6258" s="21">
        <v>33</v>
      </c>
      <c r="O6258" s="21">
        <v>0.4</v>
      </c>
      <c r="P6258" s="57">
        <v>3</v>
      </c>
      <c r="Q6258" s="21">
        <v>2017</v>
      </c>
      <c r="R6258" s="21" t="s">
        <v>499</v>
      </c>
      <c r="S6258" s="69" t="s">
        <v>3134</v>
      </c>
      <c r="T6258" s="116">
        <v>643</v>
      </c>
      <c r="U6258" s="111">
        <v>45</v>
      </c>
      <c r="V6258" s="113">
        <f t="shared" si="1166"/>
        <v>643</v>
      </c>
      <c r="W6258" s="113">
        <f t="shared" si="1167"/>
        <v>0</v>
      </c>
      <c r="X6258" s="112">
        <f t="shared" si="1168"/>
        <v>0</v>
      </c>
      <c r="Y6258" s="111"/>
      <c r="Z6258" s="110">
        <f t="shared" si="1176"/>
        <v>45</v>
      </c>
      <c r="AA6258" s="109">
        <f t="shared" si="1169"/>
        <v>32.15</v>
      </c>
      <c r="AB6258" s="109">
        <f t="shared" si="1170"/>
        <v>32150</v>
      </c>
      <c r="AC6258" s="108">
        <f t="shared" si="1171"/>
        <v>610.85</v>
      </c>
      <c r="AD6258" s="107">
        <f t="shared" si="1172"/>
        <v>2.2222222222222223E-2</v>
      </c>
      <c r="AE6258" s="106">
        <f t="shared" si="1173"/>
        <v>13.574444444444445</v>
      </c>
      <c r="AF6258" s="105">
        <f t="shared" si="1174"/>
        <v>13.574444444444445</v>
      </c>
      <c r="AG6258" s="105">
        <f t="shared" si="1175"/>
        <v>629.42555555555555</v>
      </c>
    </row>
    <row r="6259" spans="1:33" s="88" customFormat="1" x14ac:dyDescent="0.35">
      <c r="A6259" s="21">
        <v>10141103</v>
      </c>
      <c r="B6259" s="115" t="s">
        <v>1665</v>
      </c>
      <c r="C6259" s="115" t="s">
        <v>710</v>
      </c>
      <c r="D6259" s="21" t="s">
        <v>1809</v>
      </c>
      <c r="E6259" s="114" t="str">
        <f t="shared" si="1165"/>
        <v>TRANSFORMADOR MARCA:ABB ANGOCHE PTS 5</v>
      </c>
      <c r="F6259" s="21"/>
      <c r="G6259" s="21" t="s">
        <v>709</v>
      </c>
      <c r="H6259" s="21" t="s">
        <v>1808</v>
      </c>
      <c r="I6259" s="21"/>
      <c r="J6259" s="21"/>
      <c r="K6259" s="21" t="s">
        <v>1807</v>
      </c>
      <c r="L6259" s="21" t="s">
        <v>1806</v>
      </c>
      <c r="M6259" s="21" t="s">
        <v>712</v>
      </c>
      <c r="N6259" s="21" t="s">
        <v>376</v>
      </c>
      <c r="O6259" s="21" t="s">
        <v>362</v>
      </c>
      <c r="P6259" s="21">
        <v>3</v>
      </c>
      <c r="Q6259" s="21">
        <v>2017</v>
      </c>
      <c r="R6259" s="22" t="s">
        <v>15</v>
      </c>
      <c r="S6259" s="180"/>
      <c r="T6259" s="116">
        <v>572</v>
      </c>
      <c r="U6259" s="111">
        <v>45</v>
      </c>
      <c r="V6259" s="113">
        <f t="shared" si="1166"/>
        <v>572</v>
      </c>
      <c r="W6259" s="113">
        <f t="shared" si="1167"/>
        <v>0</v>
      </c>
      <c r="X6259" s="112">
        <f t="shared" si="1168"/>
        <v>0</v>
      </c>
      <c r="Y6259" s="111"/>
      <c r="Z6259" s="110">
        <f t="shared" si="1176"/>
        <v>45</v>
      </c>
      <c r="AA6259" s="109">
        <f t="shared" si="1169"/>
        <v>28.6</v>
      </c>
      <c r="AB6259" s="109">
        <f t="shared" si="1170"/>
        <v>28600</v>
      </c>
      <c r="AC6259" s="108">
        <f t="shared" si="1171"/>
        <v>543.4</v>
      </c>
      <c r="AD6259" s="107">
        <f t="shared" si="1172"/>
        <v>2.2222222222222223E-2</v>
      </c>
      <c r="AE6259" s="106">
        <f t="shared" si="1173"/>
        <v>12.075555555555555</v>
      </c>
      <c r="AF6259" s="105">
        <f t="shared" si="1174"/>
        <v>12.075555555555555</v>
      </c>
      <c r="AG6259" s="105">
        <f t="shared" si="1175"/>
        <v>559.92444444444448</v>
      </c>
    </row>
    <row r="6260" spans="1:33" s="88" customFormat="1" x14ac:dyDescent="0.35">
      <c r="A6260" s="21">
        <v>10141103</v>
      </c>
      <c r="B6260" s="115" t="s">
        <v>1665</v>
      </c>
      <c r="C6260" s="115" t="s">
        <v>710</v>
      </c>
      <c r="D6260" s="21" t="s">
        <v>1805</v>
      </c>
      <c r="E6260" s="114" t="str">
        <f t="shared" si="1165"/>
        <v>TRANSFORMADOR MARCA: CUAMBA PTS 25</v>
      </c>
      <c r="F6260" s="21"/>
      <c r="G6260" s="124" t="s">
        <v>179</v>
      </c>
      <c r="H6260" s="124" t="s">
        <v>179</v>
      </c>
      <c r="I6260" s="124" t="s">
        <v>1804</v>
      </c>
      <c r="J6260" s="21"/>
      <c r="K6260" s="21" t="s">
        <v>1803</v>
      </c>
      <c r="L6260" s="21" t="s">
        <v>1802</v>
      </c>
      <c r="M6260" s="21">
        <v>25</v>
      </c>
      <c r="N6260" s="161" t="s">
        <v>19</v>
      </c>
      <c r="O6260" s="21" t="s">
        <v>362</v>
      </c>
      <c r="P6260" s="21">
        <v>3</v>
      </c>
      <c r="Q6260" s="124">
        <v>2017</v>
      </c>
      <c r="R6260" s="21"/>
      <c r="S6260" s="69"/>
      <c r="T6260" s="116">
        <v>643</v>
      </c>
      <c r="U6260" s="111">
        <v>45</v>
      </c>
      <c r="V6260" s="113">
        <f t="shared" si="1166"/>
        <v>643</v>
      </c>
      <c r="W6260" s="113">
        <f t="shared" si="1167"/>
        <v>0</v>
      </c>
      <c r="X6260" s="112">
        <f t="shared" si="1168"/>
        <v>0</v>
      </c>
      <c r="Y6260" s="111"/>
      <c r="Z6260" s="110">
        <f t="shared" si="1176"/>
        <v>45</v>
      </c>
      <c r="AA6260" s="109">
        <f t="shared" si="1169"/>
        <v>32.15</v>
      </c>
      <c r="AB6260" s="109">
        <f t="shared" si="1170"/>
        <v>32150</v>
      </c>
      <c r="AC6260" s="108">
        <f t="shared" si="1171"/>
        <v>610.85</v>
      </c>
      <c r="AD6260" s="107">
        <f t="shared" si="1172"/>
        <v>2.2222222222222223E-2</v>
      </c>
      <c r="AE6260" s="106">
        <f t="shared" si="1173"/>
        <v>13.574444444444445</v>
      </c>
      <c r="AF6260" s="105">
        <f t="shared" si="1174"/>
        <v>13.574444444444445</v>
      </c>
      <c r="AG6260" s="105">
        <f t="shared" si="1175"/>
        <v>629.42555555555555</v>
      </c>
    </row>
    <row r="6261" spans="1:33" s="88" customFormat="1" x14ac:dyDescent="0.35">
      <c r="A6261" s="21">
        <v>10141103</v>
      </c>
      <c r="B6261" s="115" t="s">
        <v>1665</v>
      </c>
      <c r="C6261" s="115" t="s">
        <v>710</v>
      </c>
      <c r="D6261" s="21" t="s">
        <v>1800</v>
      </c>
      <c r="E6261" s="114" t="str">
        <f t="shared" si="1165"/>
        <v>TRANSFORMADOR MARCA: CUAMBA PTS 47</v>
      </c>
      <c r="F6261" s="21"/>
      <c r="G6261" s="124" t="s">
        <v>179</v>
      </c>
      <c r="H6261" s="124" t="s">
        <v>179</v>
      </c>
      <c r="I6261" s="124" t="s">
        <v>1799</v>
      </c>
      <c r="J6261" s="21"/>
      <c r="K6261" s="21" t="s">
        <v>1798</v>
      </c>
      <c r="L6261" s="21" t="s">
        <v>1797</v>
      </c>
      <c r="M6261" s="21">
        <v>25</v>
      </c>
      <c r="N6261" s="161" t="s">
        <v>19</v>
      </c>
      <c r="O6261" s="21" t="s">
        <v>362</v>
      </c>
      <c r="P6261" s="21">
        <v>3</v>
      </c>
      <c r="Q6261" s="124">
        <v>2017</v>
      </c>
      <c r="R6261" s="21"/>
      <c r="S6261" s="69"/>
      <c r="T6261" s="116">
        <v>643</v>
      </c>
      <c r="U6261" s="111">
        <v>45</v>
      </c>
      <c r="V6261" s="113">
        <f t="shared" si="1166"/>
        <v>643</v>
      </c>
      <c r="W6261" s="113">
        <f t="shared" si="1167"/>
        <v>0</v>
      </c>
      <c r="X6261" s="112">
        <f t="shared" si="1168"/>
        <v>0</v>
      </c>
      <c r="Y6261" s="111"/>
      <c r="Z6261" s="110">
        <f t="shared" si="1176"/>
        <v>45</v>
      </c>
      <c r="AA6261" s="109">
        <f t="shared" si="1169"/>
        <v>32.15</v>
      </c>
      <c r="AB6261" s="109">
        <f t="shared" si="1170"/>
        <v>32150</v>
      </c>
      <c r="AC6261" s="108">
        <f t="shared" si="1171"/>
        <v>610.85</v>
      </c>
      <c r="AD6261" s="107">
        <f t="shared" si="1172"/>
        <v>2.2222222222222223E-2</v>
      </c>
      <c r="AE6261" s="106">
        <f t="shared" si="1173"/>
        <v>13.574444444444445</v>
      </c>
      <c r="AF6261" s="105">
        <f t="shared" si="1174"/>
        <v>13.574444444444445</v>
      </c>
      <c r="AG6261" s="105">
        <f t="shared" si="1175"/>
        <v>629.42555555555555</v>
      </c>
    </row>
    <row r="6262" spans="1:33" s="88" customFormat="1" x14ac:dyDescent="0.35">
      <c r="A6262" s="21">
        <v>10141103</v>
      </c>
      <c r="B6262" s="115" t="s">
        <v>1665</v>
      </c>
      <c r="C6262" s="115" t="s">
        <v>710</v>
      </c>
      <c r="D6262" s="21" t="s">
        <v>1795</v>
      </c>
      <c r="E6262" s="114" t="str">
        <f t="shared" si="1165"/>
        <v>TRANSFORMADOR MARCA: CUAMBA PTS 54</v>
      </c>
      <c r="F6262" s="21"/>
      <c r="G6262" s="124" t="s">
        <v>179</v>
      </c>
      <c r="H6262" s="124" t="s">
        <v>179</v>
      </c>
      <c r="I6262" s="124" t="s">
        <v>1794</v>
      </c>
      <c r="J6262" s="21"/>
      <c r="K6262" s="21" t="s">
        <v>1793</v>
      </c>
      <c r="L6262" s="21" t="s">
        <v>1792</v>
      </c>
      <c r="M6262" s="21">
        <v>50</v>
      </c>
      <c r="N6262" s="161" t="s">
        <v>19</v>
      </c>
      <c r="O6262" s="21" t="s">
        <v>362</v>
      </c>
      <c r="P6262" s="21">
        <v>3</v>
      </c>
      <c r="Q6262" s="124">
        <v>2017</v>
      </c>
      <c r="R6262" s="22"/>
      <c r="S6262" s="180"/>
      <c r="T6262" s="116">
        <v>643</v>
      </c>
      <c r="U6262" s="111">
        <v>45</v>
      </c>
      <c r="V6262" s="113">
        <f t="shared" si="1166"/>
        <v>643</v>
      </c>
      <c r="W6262" s="113">
        <f t="shared" si="1167"/>
        <v>0</v>
      </c>
      <c r="X6262" s="112">
        <f t="shared" si="1168"/>
        <v>0</v>
      </c>
      <c r="Y6262" s="111"/>
      <c r="Z6262" s="110">
        <f t="shared" si="1176"/>
        <v>45</v>
      </c>
      <c r="AA6262" s="109">
        <f t="shared" si="1169"/>
        <v>32.15</v>
      </c>
      <c r="AB6262" s="109">
        <f t="shared" si="1170"/>
        <v>32150</v>
      </c>
      <c r="AC6262" s="108">
        <f t="shared" si="1171"/>
        <v>610.85</v>
      </c>
      <c r="AD6262" s="107">
        <f t="shared" si="1172"/>
        <v>2.2222222222222223E-2</v>
      </c>
      <c r="AE6262" s="106">
        <f t="shared" si="1173"/>
        <v>13.574444444444445</v>
      </c>
      <c r="AF6262" s="105">
        <f t="shared" si="1174"/>
        <v>13.574444444444445</v>
      </c>
      <c r="AG6262" s="105">
        <f t="shared" si="1175"/>
        <v>629.42555555555555</v>
      </c>
    </row>
    <row r="6263" spans="1:33" s="88" customFormat="1" x14ac:dyDescent="0.35">
      <c r="A6263" s="21">
        <v>10141103</v>
      </c>
      <c r="B6263" s="115" t="s">
        <v>1665</v>
      </c>
      <c r="C6263" s="115" t="s">
        <v>710</v>
      </c>
      <c r="D6263" s="21" t="s">
        <v>1789</v>
      </c>
      <c r="E6263" s="114" t="str">
        <f t="shared" si="1165"/>
        <v>TRANSFORMADOR MARCA: CUAMBA PTS 69</v>
      </c>
      <c r="F6263" s="21"/>
      <c r="G6263" s="124" t="s">
        <v>179</v>
      </c>
      <c r="H6263" s="124" t="s">
        <v>179</v>
      </c>
      <c r="I6263" s="124" t="s">
        <v>1788</v>
      </c>
      <c r="J6263" s="21"/>
      <c r="K6263" s="21" t="s">
        <v>1787</v>
      </c>
      <c r="L6263" s="21" t="s">
        <v>1786</v>
      </c>
      <c r="M6263" s="21">
        <v>50</v>
      </c>
      <c r="N6263" s="161" t="s">
        <v>19</v>
      </c>
      <c r="O6263" s="21" t="s">
        <v>362</v>
      </c>
      <c r="P6263" s="21">
        <v>3</v>
      </c>
      <c r="Q6263" s="124">
        <v>2017</v>
      </c>
      <c r="R6263" s="21"/>
      <c r="S6263" s="69"/>
      <c r="T6263" s="116">
        <v>643</v>
      </c>
      <c r="U6263" s="111">
        <v>45</v>
      </c>
      <c r="V6263" s="113">
        <f t="shared" si="1166"/>
        <v>643</v>
      </c>
      <c r="W6263" s="113">
        <f t="shared" si="1167"/>
        <v>0</v>
      </c>
      <c r="X6263" s="112">
        <f t="shared" si="1168"/>
        <v>0</v>
      </c>
      <c r="Y6263" s="111"/>
      <c r="Z6263" s="110">
        <f t="shared" si="1176"/>
        <v>45</v>
      </c>
      <c r="AA6263" s="109">
        <f t="shared" si="1169"/>
        <v>32.15</v>
      </c>
      <c r="AB6263" s="109">
        <f t="shared" si="1170"/>
        <v>32150</v>
      </c>
      <c r="AC6263" s="108">
        <f t="shared" si="1171"/>
        <v>610.85</v>
      </c>
      <c r="AD6263" s="107">
        <f t="shared" si="1172"/>
        <v>2.2222222222222223E-2</v>
      </c>
      <c r="AE6263" s="106">
        <f t="shared" si="1173"/>
        <v>13.574444444444445</v>
      </c>
      <c r="AF6263" s="105">
        <f t="shared" si="1174"/>
        <v>13.574444444444445</v>
      </c>
      <c r="AG6263" s="105">
        <f t="shared" si="1175"/>
        <v>629.42555555555555</v>
      </c>
    </row>
    <row r="6264" spans="1:33" s="88" customFormat="1" x14ac:dyDescent="0.35">
      <c r="A6264" s="21">
        <v>10141103</v>
      </c>
      <c r="B6264" s="115" t="s">
        <v>1665</v>
      </c>
      <c r="C6264" s="115" t="s">
        <v>710</v>
      </c>
      <c r="D6264" s="21" t="s">
        <v>1784</v>
      </c>
      <c r="E6264" s="114" t="str">
        <f t="shared" si="1165"/>
        <v>TRANSFORMADOR MARCA: CUAMBA PTS 1007</v>
      </c>
      <c r="F6264" s="21"/>
      <c r="G6264" s="124" t="s">
        <v>179</v>
      </c>
      <c r="H6264" s="21" t="s">
        <v>1783</v>
      </c>
      <c r="I6264" s="21" t="s">
        <v>1782</v>
      </c>
      <c r="J6264" s="21"/>
      <c r="K6264" s="21" t="s">
        <v>1781</v>
      </c>
      <c r="L6264" s="21" t="s">
        <v>1780</v>
      </c>
      <c r="M6264" s="21">
        <v>50</v>
      </c>
      <c r="N6264" s="161" t="s">
        <v>19</v>
      </c>
      <c r="O6264" s="21" t="s">
        <v>362</v>
      </c>
      <c r="P6264" s="21">
        <v>3</v>
      </c>
      <c r="Q6264" s="124">
        <v>2017</v>
      </c>
      <c r="R6264" s="21"/>
      <c r="S6264" s="69"/>
      <c r="T6264" s="116">
        <v>643</v>
      </c>
      <c r="U6264" s="111">
        <v>45</v>
      </c>
      <c r="V6264" s="113">
        <f t="shared" si="1166"/>
        <v>643</v>
      </c>
      <c r="W6264" s="113">
        <f t="shared" si="1167"/>
        <v>0</v>
      </c>
      <c r="X6264" s="112">
        <f t="shared" si="1168"/>
        <v>0</v>
      </c>
      <c r="Y6264" s="111"/>
      <c r="Z6264" s="110">
        <f t="shared" si="1176"/>
        <v>45</v>
      </c>
      <c r="AA6264" s="109">
        <f t="shared" si="1169"/>
        <v>32.15</v>
      </c>
      <c r="AB6264" s="109">
        <f t="shared" si="1170"/>
        <v>32150</v>
      </c>
      <c r="AC6264" s="108">
        <f t="shared" si="1171"/>
        <v>610.85</v>
      </c>
      <c r="AD6264" s="107">
        <f t="shared" si="1172"/>
        <v>2.2222222222222223E-2</v>
      </c>
      <c r="AE6264" s="106">
        <f t="shared" si="1173"/>
        <v>13.574444444444445</v>
      </c>
      <c r="AF6264" s="105">
        <f t="shared" si="1174"/>
        <v>13.574444444444445</v>
      </c>
      <c r="AG6264" s="105">
        <f t="shared" si="1175"/>
        <v>629.42555555555555</v>
      </c>
    </row>
    <row r="6265" spans="1:33" s="88" customFormat="1" x14ac:dyDescent="0.35">
      <c r="A6265" s="21">
        <v>10141103</v>
      </c>
      <c r="B6265" s="115" t="s">
        <v>1665</v>
      </c>
      <c r="C6265" s="115" t="s">
        <v>710</v>
      </c>
      <c r="D6265" s="21" t="s">
        <v>1778</v>
      </c>
      <c r="E6265" s="114" t="str">
        <f t="shared" si="1165"/>
        <v>TRANSFORMADOR MARCA: CUAMBA PTS 3008</v>
      </c>
      <c r="F6265" s="21"/>
      <c r="G6265" s="124" t="s">
        <v>179</v>
      </c>
      <c r="H6265" s="21" t="s">
        <v>1777</v>
      </c>
      <c r="I6265" s="21" t="s">
        <v>1776</v>
      </c>
      <c r="J6265" s="21"/>
      <c r="K6265" s="21" t="s">
        <v>1775</v>
      </c>
      <c r="L6265" s="21" t="s">
        <v>1774</v>
      </c>
      <c r="M6265" s="21">
        <v>25</v>
      </c>
      <c r="N6265" s="161" t="s">
        <v>19</v>
      </c>
      <c r="O6265" s="21" t="s">
        <v>362</v>
      </c>
      <c r="P6265" s="21">
        <v>3</v>
      </c>
      <c r="Q6265" s="124">
        <v>2017</v>
      </c>
      <c r="R6265" s="21"/>
      <c r="S6265" s="69"/>
      <c r="T6265" s="116">
        <v>643</v>
      </c>
      <c r="U6265" s="111">
        <v>45</v>
      </c>
      <c r="V6265" s="113">
        <f t="shared" si="1166"/>
        <v>643</v>
      </c>
      <c r="W6265" s="113">
        <f t="shared" si="1167"/>
        <v>0</v>
      </c>
      <c r="X6265" s="112">
        <f t="shared" si="1168"/>
        <v>0</v>
      </c>
      <c r="Y6265" s="111"/>
      <c r="Z6265" s="110">
        <f t="shared" si="1176"/>
        <v>45</v>
      </c>
      <c r="AA6265" s="109">
        <f t="shared" si="1169"/>
        <v>32.15</v>
      </c>
      <c r="AB6265" s="109">
        <f t="shared" si="1170"/>
        <v>32150</v>
      </c>
      <c r="AC6265" s="108">
        <f t="shared" si="1171"/>
        <v>610.85</v>
      </c>
      <c r="AD6265" s="107">
        <f t="shared" si="1172"/>
        <v>2.2222222222222223E-2</v>
      </c>
      <c r="AE6265" s="106">
        <f t="shared" si="1173"/>
        <v>13.574444444444445</v>
      </c>
      <c r="AF6265" s="105">
        <f t="shared" si="1174"/>
        <v>13.574444444444445</v>
      </c>
      <c r="AG6265" s="105">
        <f t="shared" si="1175"/>
        <v>629.42555555555555</v>
      </c>
    </row>
    <row r="6266" spans="1:33" s="88" customFormat="1" x14ac:dyDescent="0.35">
      <c r="A6266" s="21">
        <v>10141103</v>
      </c>
      <c r="B6266" s="115" t="s">
        <v>1665</v>
      </c>
      <c r="C6266" s="115" t="s">
        <v>710</v>
      </c>
      <c r="D6266" s="161" t="e">
        <f>D6265+1</f>
        <v>#VALUE!</v>
      </c>
      <c r="E6266" s="114" t="e">
        <f t="shared" si="1165"/>
        <v>#VALUE!</v>
      </c>
      <c r="F6266" s="21"/>
      <c r="G6266" s="21" t="s">
        <v>189</v>
      </c>
      <c r="H6266" s="21" t="s">
        <v>1768</v>
      </c>
      <c r="I6266" s="121" t="s">
        <v>1772</v>
      </c>
      <c r="J6266" s="21"/>
      <c r="K6266" s="178" t="s">
        <v>1771</v>
      </c>
      <c r="L6266" s="21" t="s">
        <v>1770</v>
      </c>
      <c r="M6266" s="179">
        <v>100</v>
      </c>
      <c r="N6266" s="161" t="s">
        <v>19</v>
      </c>
      <c r="O6266" s="21" t="s">
        <v>362</v>
      </c>
      <c r="P6266" s="21">
        <v>3</v>
      </c>
      <c r="Q6266" s="124">
        <v>2017</v>
      </c>
      <c r="R6266" s="21"/>
      <c r="S6266" s="69"/>
      <c r="T6266" s="116">
        <v>763</v>
      </c>
      <c r="U6266" s="111">
        <v>45</v>
      </c>
      <c r="V6266" s="113">
        <f t="shared" si="1166"/>
        <v>763</v>
      </c>
      <c r="W6266" s="113">
        <f t="shared" si="1167"/>
        <v>0</v>
      </c>
      <c r="X6266" s="112">
        <f t="shared" si="1168"/>
        <v>0</v>
      </c>
      <c r="Y6266" s="111"/>
      <c r="Z6266" s="110">
        <f t="shared" si="1176"/>
        <v>45</v>
      </c>
      <c r="AA6266" s="109">
        <f t="shared" si="1169"/>
        <v>38.15</v>
      </c>
      <c r="AB6266" s="109">
        <f t="shared" si="1170"/>
        <v>38150</v>
      </c>
      <c r="AC6266" s="108">
        <f t="shared" si="1171"/>
        <v>724.85</v>
      </c>
      <c r="AD6266" s="107">
        <f t="shared" si="1172"/>
        <v>2.2222222222222223E-2</v>
      </c>
      <c r="AE6266" s="106">
        <f t="shared" si="1173"/>
        <v>16.10777777777778</v>
      </c>
      <c r="AF6266" s="105">
        <f t="shared" si="1174"/>
        <v>16.10777777777778</v>
      </c>
      <c r="AG6266" s="105">
        <f t="shared" si="1175"/>
        <v>746.89222222222224</v>
      </c>
    </row>
    <row r="6267" spans="1:33" s="88" customFormat="1" x14ac:dyDescent="0.35">
      <c r="A6267" s="21">
        <v>10141103</v>
      </c>
      <c r="B6267" s="115" t="s">
        <v>1665</v>
      </c>
      <c r="C6267" s="115" t="s">
        <v>710</v>
      </c>
      <c r="D6267" s="178" t="e">
        <f>D6266+1</f>
        <v>#VALUE!</v>
      </c>
      <c r="E6267" s="114" t="e">
        <f t="shared" si="1165"/>
        <v>#VALUE!</v>
      </c>
      <c r="F6267" s="21"/>
      <c r="G6267" s="21" t="s">
        <v>189</v>
      </c>
      <c r="H6267" s="21" t="s">
        <v>1768</v>
      </c>
      <c r="I6267" s="121" t="s">
        <v>1767</v>
      </c>
      <c r="J6267" s="21"/>
      <c r="K6267" s="178" t="s">
        <v>1766</v>
      </c>
      <c r="L6267" s="21" t="s">
        <v>1765</v>
      </c>
      <c r="M6267" s="179">
        <v>100</v>
      </c>
      <c r="N6267" s="161" t="s">
        <v>19</v>
      </c>
      <c r="O6267" s="21" t="s">
        <v>362</v>
      </c>
      <c r="P6267" s="21">
        <v>3</v>
      </c>
      <c r="Q6267" s="124">
        <v>2017</v>
      </c>
      <c r="R6267" s="21"/>
      <c r="S6267" s="69"/>
      <c r="T6267" s="116">
        <v>763</v>
      </c>
      <c r="U6267" s="111">
        <v>45</v>
      </c>
      <c r="V6267" s="113">
        <f t="shared" si="1166"/>
        <v>763</v>
      </c>
      <c r="W6267" s="113">
        <f t="shared" si="1167"/>
        <v>0</v>
      </c>
      <c r="X6267" s="112">
        <f t="shared" si="1168"/>
        <v>0</v>
      </c>
      <c r="Y6267" s="111"/>
      <c r="Z6267" s="110">
        <f t="shared" si="1176"/>
        <v>45</v>
      </c>
      <c r="AA6267" s="109">
        <f t="shared" si="1169"/>
        <v>38.15</v>
      </c>
      <c r="AB6267" s="109">
        <f t="shared" si="1170"/>
        <v>38150</v>
      </c>
      <c r="AC6267" s="108">
        <f t="shared" si="1171"/>
        <v>724.85</v>
      </c>
      <c r="AD6267" s="107">
        <f t="shared" si="1172"/>
        <v>2.2222222222222223E-2</v>
      </c>
      <c r="AE6267" s="106">
        <f t="shared" si="1173"/>
        <v>16.10777777777778</v>
      </c>
      <c r="AF6267" s="105">
        <f t="shared" si="1174"/>
        <v>16.10777777777778</v>
      </c>
      <c r="AG6267" s="105">
        <f t="shared" si="1175"/>
        <v>746.89222222222224</v>
      </c>
    </row>
    <row r="6268" spans="1:33" s="88" customFormat="1" x14ac:dyDescent="0.35">
      <c r="A6268" s="21">
        <v>10141103</v>
      </c>
      <c r="B6268" s="115" t="s">
        <v>1665</v>
      </c>
      <c r="C6268" s="115" t="s">
        <v>710</v>
      </c>
      <c r="D6268" s="178" t="e">
        <f>D6267+1</f>
        <v>#VALUE!</v>
      </c>
      <c r="E6268" s="114" t="e">
        <f t="shared" si="1165"/>
        <v>#VALUE!</v>
      </c>
      <c r="F6268" s="21"/>
      <c r="G6268" s="21" t="s">
        <v>189</v>
      </c>
      <c r="H6268" s="21" t="s">
        <v>1760</v>
      </c>
      <c r="I6268" s="178" t="s">
        <v>1759</v>
      </c>
      <c r="J6268" s="61"/>
      <c r="K6268" s="178" t="s">
        <v>1763</v>
      </c>
      <c r="L6268" s="21" t="s">
        <v>1762</v>
      </c>
      <c r="M6268" s="124">
        <v>50</v>
      </c>
      <c r="N6268" s="161" t="s">
        <v>19</v>
      </c>
      <c r="O6268" s="21" t="s">
        <v>362</v>
      </c>
      <c r="P6268" s="21">
        <v>3</v>
      </c>
      <c r="Q6268" s="124">
        <v>2017</v>
      </c>
      <c r="R6268" s="22"/>
      <c r="S6268" s="180"/>
      <c r="T6268" s="116">
        <v>643</v>
      </c>
      <c r="U6268" s="111">
        <v>45</v>
      </c>
      <c r="V6268" s="113">
        <f t="shared" si="1166"/>
        <v>643</v>
      </c>
      <c r="W6268" s="113">
        <f t="shared" si="1167"/>
        <v>0</v>
      </c>
      <c r="X6268" s="112">
        <f t="shared" si="1168"/>
        <v>0</v>
      </c>
      <c r="Y6268" s="111"/>
      <c r="Z6268" s="110">
        <f t="shared" si="1176"/>
        <v>45</v>
      </c>
      <c r="AA6268" s="109">
        <f t="shared" si="1169"/>
        <v>32.15</v>
      </c>
      <c r="AB6268" s="109">
        <f t="shared" si="1170"/>
        <v>32150</v>
      </c>
      <c r="AC6268" s="108">
        <f t="shared" si="1171"/>
        <v>610.85</v>
      </c>
      <c r="AD6268" s="107">
        <f t="shared" si="1172"/>
        <v>2.2222222222222223E-2</v>
      </c>
      <c r="AE6268" s="106">
        <f t="shared" si="1173"/>
        <v>13.574444444444445</v>
      </c>
      <c r="AF6268" s="105">
        <f t="shared" si="1174"/>
        <v>13.574444444444445</v>
      </c>
      <c r="AG6268" s="105">
        <f t="shared" si="1175"/>
        <v>629.42555555555555</v>
      </c>
    </row>
    <row r="6269" spans="1:33" s="88" customFormat="1" x14ac:dyDescent="0.35">
      <c r="A6269" s="21">
        <v>10141103</v>
      </c>
      <c r="B6269" s="115" t="s">
        <v>1665</v>
      </c>
      <c r="C6269" s="115" t="s">
        <v>710</v>
      </c>
      <c r="D6269" s="178" t="e">
        <f>D6268+1</f>
        <v>#VALUE!</v>
      </c>
      <c r="E6269" s="114" t="e">
        <f t="shared" si="1165"/>
        <v>#VALUE!</v>
      </c>
      <c r="F6269" s="21"/>
      <c r="G6269" s="21" t="s">
        <v>189</v>
      </c>
      <c r="H6269" s="21" t="s">
        <v>1760</v>
      </c>
      <c r="I6269" s="178" t="s">
        <v>1759</v>
      </c>
      <c r="J6269" s="21"/>
      <c r="K6269" s="178" t="s">
        <v>1758</v>
      </c>
      <c r="L6269" s="21" t="s">
        <v>1757</v>
      </c>
      <c r="M6269" s="124">
        <v>50</v>
      </c>
      <c r="N6269" s="161" t="s">
        <v>19</v>
      </c>
      <c r="O6269" s="21" t="s">
        <v>362</v>
      </c>
      <c r="P6269" s="21">
        <v>3</v>
      </c>
      <c r="Q6269" s="124">
        <v>2017</v>
      </c>
      <c r="R6269" s="21"/>
      <c r="S6269" s="69"/>
      <c r="T6269" s="116">
        <v>643</v>
      </c>
      <c r="U6269" s="111">
        <v>45</v>
      </c>
      <c r="V6269" s="113">
        <f t="shared" si="1166"/>
        <v>643</v>
      </c>
      <c r="W6269" s="113">
        <f t="shared" si="1167"/>
        <v>0</v>
      </c>
      <c r="X6269" s="112">
        <f t="shared" si="1168"/>
        <v>0</v>
      </c>
      <c r="Y6269" s="111"/>
      <c r="Z6269" s="110">
        <f t="shared" si="1176"/>
        <v>45</v>
      </c>
      <c r="AA6269" s="109">
        <f t="shared" si="1169"/>
        <v>32.15</v>
      </c>
      <c r="AB6269" s="109">
        <f t="shared" si="1170"/>
        <v>32150</v>
      </c>
      <c r="AC6269" s="108">
        <f t="shared" si="1171"/>
        <v>610.85</v>
      </c>
      <c r="AD6269" s="107">
        <f t="shared" si="1172"/>
        <v>2.2222222222222223E-2</v>
      </c>
      <c r="AE6269" s="106">
        <f t="shared" si="1173"/>
        <v>13.574444444444445</v>
      </c>
      <c r="AF6269" s="105">
        <f t="shared" si="1174"/>
        <v>13.574444444444445</v>
      </c>
      <c r="AG6269" s="105">
        <f t="shared" si="1175"/>
        <v>629.42555555555555</v>
      </c>
    </row>
    <row r="6270" spans="1:33" s="88" customFormat="1" x14ac:dyDescent="0.35">
      <c r="A6270" s="21">
        <v>10141103</v>
      </c>
      <c r="B6270" s="115" t="s">
        <v>1665</v>
      </c>
      <c r="C6270" s="115" t="s">
        <v>710</v>
      </c>
      <c r="D6270" s="178" t="e">
        <f>D6269+1</f>
        <v>#VALUE!</v>
      </c>
      <c r="E6270" s="114" t="e">
        <f t="shared" si="1165"/>
        <v>#VALUE!</v>
      </c>
      <c r="F6270" s="21"/>
      <c r="G6270" s="21" t="s">
        <v>189</v>
      </c>
      <c r="H6270" s="21" t="s">
        <v>1756</v>
      </c>
      <c r="I6270" s="161" t="s">
        <v>1755</v>
      </c>
      <c r="J6270" s="21"/>
      <c r="K6270" s="178" t="s">
        <v>1754</v>
      </c>
      <c r="L6270" s="21" t="s">
        <v>1753</v>
      </c>
      <c r="M6270" s="177">
        <v>50</v>
      </c>
      <c r="N6270" s="161" t="s">
        <v>19</v>
      </c>
      <c r="O6270" s="21" t="s">
        <v>362</v>
      </c>
      <c r="P6270" s="21">
        <v>3</v>
      </c>
      <c r="Q6270" s="124">
        <v>2017</v>
      </c>
      <c r="R6270" s="21"/>
      <c r="S6270" s="69"/>
      <c r="T6270" s="116">
        <v>643</v>
      </c>
      <c r="U6270" s="111">
        <v>45</v>
      </c>
      <c r="V6270" s="113">
        <f t="shared" si="1166"/>
        <v>643</v>
      </c>
      <c r="W6270" s="113">
        <f t="shared" si="1167"/>
        <v>0</v>
      </c>
      <c r="X6270" s="112">
        <f t="shared" si="1168"/>
        <v>0</v>
      </c>
      <c r="Y6270" s="111"/>
      <c r="Z6270" s="110">
        <f t="shared" si="1176"/>
        <v>45</v>
      </c>
      <c r="AA6270" s="109">
        <f t="shared" si="1169"/>
        <v>32.15</v>
      </c>
      <c r="AB6270" s="109">
        <f t="shared" si="1170"/>
        <v>32150</v>
      </c>
      <c r="AC6270" s="108">
        <f t="shared" si="1171"/>
        <v>610.85</v>
      </c>
      <c r="AD6270" s="107">
        <f t="shared" si="1172"/>
        <v>2.2222222222222223E-2</v>
      </c>
      <c r="AE6270" s="106">
        <f t="shared" si="1173"/>
        <v>13.574444444444445</v>
      </c>
      <c r="AF6270" s="105">
        <f t="shared" si="1174"/>
        <v>13.574444444444445</v>
      </c>
      <c r="AG6270" s="105">
        <f t="shared" si="1175"/>
        <v>629.42555555555555</v>
      </c>
    </row>
    <row r="6271" spans="1:33" s="88" customFormat="1" x14ac:dyDescent="0.35">
      <c r="A6271" s="21">
        <v>10141103</v>
      </c>
      <c r="B6271" s="115" t="s">
        <v>1665</v>
      </c>
      <c r="C6271" s="115" t="s">
        <v>710</v>
      </c>
      <c r="D6271" s="21" t="s">
        <v>3132</v>
      </c>
      <c r="E6271" s="114" t="str">
        <f t="shared" si="1165"/>
        <v>TRANSFORMADOR MARCA:ASTOR PT239 PT239</v>
      </c>
      <c r="F6271" s="21" t="s">
        <v>3133</v>
      </c>
      <c r="G6271" s="21" t="s">
        <v>3132</v>
      </c>
      <c r="H6271" s="21" t="s">
        <v>3104</v>
      </c>
      <c r="I6271" s="21" t="s">
        <v>530</v>
      </c>
      <c r="J6271" s="57"/>
      <c r="K6271" s="142" t="s">
        <v>3131</v>
      </c>
      <c r="L6271" s="142" t="s">
        <v>3130</v>
      </c>
      <c r="M6271" s="21">
        <v>315</v>
      </c>
      <c r="N6271" s="21">
        <v>22</v>
      </c>
      <c r="O6271" s="21">
        <v>0.4</v>
      </c>
      <c r="P6271" s="21">
        <v>3</v>
      </c>
      <c r="Q6271" s="124">
        <v>2017</v>
      </c>
      <c r="R6271" s="124" t="s">
        <v>499</v>
      </c>
      <c r="S6271" s="167" t="s">
        <v>3129</v>
      </c>
      <c r="T6271" s="116">
        <v>953</v>
      </c>
      <c r="U6271" s="111">
        <v>45</v>
      </c>
      <c r="V6271" s="113">
        <f t="shared" si="1166"/>
        <v>953</v>
      </c>
      <c r="W6271" s="113">
        <f t="shared" si="1167"/>
        <v>0</v>
      </c>
      <c r="X6271" s="112">
        <f t="shared" si="1168"/>
        <v>0</v>
      </c>
      <c r="Y6271" s="111"/>
      <c r="Z6271" s="110">
        <f t="shared" si="1176"/>
        <v>45</v>
      </c>
      <c r="AA6271" s="109">
        <f t="shared" si="1169"/>
        <v>47.650000000000006</v>
      </c>
      <c r="AB6271" s="109">
        <f t="shared" si="1170"/>
        <v>47650.000000000007</v>
      </c>
      <c r="AC6271" s="108">
        <f t="shared" si="1171"/>
        <v>905.35</v>
      </c>
      <c r="AD6271" s="107">
        <f t="shared" si="1172"/>
        <v>2.2222222222222223E-2</v>
      </c>
      <c r="AE6271" s="106">
        <f t="shared" si="1173"/>
        <v>20.11888888888889</v>
      </c>
      <c r="AF6271" s="105">
        <f t="shared" si="1174"/>
        <v>20.11888888888889</v>
      </c>
      <c r="AG6271" s="105">
        <f t="shared" si="1175"/>
        <v>932.88111111111107</v>
      </c>
    </row>
    <row r="6272" spans="1:33" s="88" customFormat="1" x14ac:dyDescent="0.35">
      <c r="A6272" s="21">
        <v>10141103</v>
      </c>
      <c r="B6272" s="115" t="s">
        <v>1665</v>
      </c>
      <c r="C6272" s="115" t="s">
        <v>710</v>
      </c>
      <c r="D6272" s="21" t="s">
        <v>3127</v>
      </c>
      <c r="E6272" s="114" t="str">
        <f t="shared" si="1165"/>
        <v>TRANSFORMADOR MARCA:ASTOR PT275 PT275</v>
      </c>
      <c r="F6272" s="21" t="s">
        <v>3128</v>
      </c>
      <c r="G6272" s="21" t="s">
        <v>3127</v>
      </c>
      <c r="H6272" s="21" t="s">
        <v>3104</v>
      </c>
      <c r="I6272" s="21" t="s">
        <v>530</v>
      </c>
      <c r="J6272" s="21"/>
      <c r="K6272" s="124">
        <v>698888.3</v>
      </c>
      <c r="L6272" s="124">
        <v>7806587.5</v>
      </c>
      <c r="M6272" s="21">
        <v>500</v>
      </c>
      <c r="N6272" s="21">
        <v>22</v>
      </c>
      <c r="O6272" s="21">
        <v>0.4</v>
      </c>
      <c r="P6272" s="21">
        <v>3</v>
      </c>
      <c r="Q6272" s="21">
        <v>2017</v>
      </c>
      <c r="R6272" s="21" t="s">
        <v>499</v>
      </c>
      <c r="S6272" s="69" t="s">
        <v>3126</v>
      </c>
      <c r="T6272" s="116">
        <v>1016</v>
      </c>
      <c r="U6272" s="111">
        <v>45</v>
      </c>
      <c r="V6272" s="113">
        <f t="shared" si="1166"/>
        <v>1016</v>
      </c>
      <c r="W6272" s="113">
        <f t="shared" si="1167"/>
        <v>0</v>
      </c>
      <c r="X6272" s="112">
        <f t="shared" si="1168"/>
        <v>0</v>
      </c>
      <c r="Y6272" s="111"/>
      <c r="Z6272" s="110">
        <f t="shared" si="1176"/>
        <v>45</v>
      </c>
      <c r="AA6272" s="109">
        <f t="shared" si="1169"/>
        <v>50.800000000000004</v>
      </c>
      <c r="AB6272" s="109">
        <f t="shared" si="1170"/>
        <v>50800.000000000007</v>
      </c>
      <c r="AC6272" s="108">
        <f t="shared" si="1171"/>
        <v>965.2</v>
      </c>
      <c r="AD6272" s="107">
        <f t="shared" si="1172"/>
        <v>2.2222222222222223E-2</v>
      </c>
      <c r="AE6272" s="106">
        <f t="shared" si="1173"/>
        <v>21.448888888888892</v>
      </c>
      <c r="AF6272" s="105">
        <f t="shared" si="1174"/>
        <v>21.448888888888892</v>
      </c>
      <c r="AG6272" s="105">
        <f t="shared" si="1175"/>
        <v>994.55111111111114</v>
      </c>
    </row>
    <row r="6273" spans="1:33" s="88" customFormat="1" x14ac:dyDescent="0.35">
      <c r="A6273" s="21">
        <v>10141103</v>
      </c>
      <c r="B6273" s="115" t="s">
        <v>1665</v>
      </c>
      <c r="C6273" s="115" t="s">
        <v>710</v>
      </c>
      <c r="D6273" s="21" t="s">
        <v>3124</v>
      </c>
      <c r="E6273" s="114" t="str">
        <f t="shared" si="1165"/>
        <v>TRANSFORMADOR MARCA:ASTOR PT312 PT312</v>
      </c>
      <c r="F6273" s="21" t="s">
        <v>3125</v>
      </c>
      <c r="G6273" s="21" t="s">
        <v>3124</v>
      </c>
      <c r="H6273" s="21" t="s">
        <v>3104</v>
      </c>
      <c r="I6273" s="21" t="s">
        <v>530</v>
      </c>
      <c r="J6273" s="21"/>
      <c r="K6273" s="124" t="s">
        <v>3123</v>
      </c>
      <c r="L6273" s="124" t="s">
        <v>3122</v>
      </c>
      <c r="M6273" s="21">
        <v>200</v>
      </c>
      <c r="N6273" s="21">
        <v>22</v>
      </c>
      <c r="O6273" s="21">
        <v>0.4</v>
      </c>
      <c r="P6273" s="21">
        <v>3</v>
      </c>
      <c r="Q6273" s="124">
        <v>2017</v>
      </c>
      <c r="R6273" s="124" t="s">
        <v>499</v>
      </c>
      <c r="S6273" s="167" t="s">
        <v>3121</v>
      </c>
      <c r="T6273" s="116">
        <v>572</v>
      </c>
      <c r="U6273" s="111">
        <v>45</v>
      </c>
      <c r="V6273" s="113">
        <f t="shared" si="1166"/>
        <v>572</v>
      </c>
      <c r="W6273" s="113">
        <f t="shared" si="1167"/>
        <v>0</v>
      </c>
      <c r="X6273" s="112">
        <f t="shared" si="1168"/>
        <v>0</v>
      </c>
      <c r="Y6273" s="111"/>
      <c r="Z6273" s="110">
        <f t="shared" si="1176"/>
        <v>45</v>
      </c>
      <c r="AA6273" s="109">
        <f t="shared" si="1169"/>
        <v>28.6</v>
      </c>
      <c r="AB6273" s="109">
        <f t="shared" si="1170"/>
        <v>28600</v>
      </c>
      <c r="AC6273" s="108">
        <f t="shared" si="1171"/>
        <v>543.4</v>
      </c>
      <c r="AD6273" s="107">
        <f t="shared" si="1172"/>
        <v>2.2222222222222223E-2</v>
      </c>
      <c r="AE6273" s="106">
        <f t="shared" si="1173"/>
        <v>12.075555555555555</v>
      </c>
      <c r="AF6273" s="105">
        <f t="shared" si="1174"/>
        <v>12.075555555555555</v>
      </c>
      <c r="AG6273" s="105">
        <f t="shared" si="1175"/>
        <v>559.92444444444448</v>
      </c>
    </row>
    <row r="6274" spans="1:33" s="88" customFormat="1" x14ac:dyDescent="0.35">
      <c r="A6274" s="21">
        <v>10141103</v>
      </c>
      <c r="B6274" s="115" t="s">
        <v>1665</v>
      </c>
      <c r="C6274" s="115" t="s">
        <v>710</v>
      </c>
      <c r="D6274" s="21" t="s">
        <v>3119</v>
      </c>
      <c r="E6274" s="114" t="str">
        <f t="shared" ref="E6274:E6337" si="1177">+CONCATENATE(C6274," ","MARCA:",R6274," ",G6274," ",D6274,)</f>
        <v>TRANSFORMADOR MARCA:EFACEC PT334 PT334</v>
      </c>
      <c r="F6274" s="21" t="s">
        <v>3120</v>
      </c>
      <c r="G6274" s="21" t="s">
        <v>3119</v>
      </c>
      <c r="H6274" s="21" t="s">
        <v>3104</v>
      </c>
      <c r="I6274" s="21" t="s">
        <v>530</v>
      </c>
      <c r="J6274" s="21"/>
      <c r="K6274" s="124" t="s">
        <v>3118</v>
      </c>
      <c r="L6274" s="124" t="s">
        <v>3117</v>
      </c>
      <c r="M6274" s="21">
        <v>200</v>
      </c>
      <c r="N6274" s="21">
        <v>22</v>
      </c>
      <c r="O6274" s="21">
        <v>0.4</v>
      </c>
      <c r="P6274" s="21">
        <v>3</v>
      </c>
      <c r="Q6274" s="124">
        <v>2017</v>
      </c>
      <c r="R6274" s="21" t="s">
        <v>27</v>
      </c>
      <c r="S6274" s="167" t="s">
        <v>3116</v>
      </c>
      <c r="T6274" s="116">
        <v>572</v>
      </c>
      <c r="U6274" s="111">
        <v>45</v>
      </c>
      <c r="V6274" s="113">
        <f t="shared" ref="V6274:V6337" si="1178">((Z6274/U6274)*(T6274-AA6274))+AA6274</f>
        <v>572</v>
      </c>
      <c r="W6274" s="113">
        <f t="shared" ref="W6274:W6337" si="1179">+T6274-V6274</f>
        <v>0</v>
      </c>
      <c r="X6274" s="112">
        <f t="shared" ref="X6274:X6337" si="1180">+W6274*1000</f>
        <v>0</v>
      </c>
      <c r="Y6274" s="111"/>
      <c r="Z6274" s="110">
        <f t="shared" si="1176"/>
        <v>45</v>
      </c>
      <c r="AA6274" s="109">
        <f t="shared" ref="AA6274:AA6337" si="1181">(5/100*T6274)</f>
        <v>28.6</v>
      </c>
      <c r="AB6274" s="109">
        <f t="shared" ref="AB6274:AB6337" si="1182">+AA6274*1000</f>
        <v>28600</v>
      </c>
      <c r="AC6274" s="108">
        <f t="shared" ref="AC6274:AC6337" si="1183">+T6274-AA6274</f>
        <v>543.4</v>
      </c>
      <c r="AD6274" s="107">
        <f t="shared" ref="AD6274:AD6337" si="1184">1/U6274</f>
        <v>2.2222222222222223E-2</v>
      </c>
      <c r="AE6274" s="106">
        <f t="shared" ref="AE6274:AE6337" si="1185">+AC6274*AD6274</f>
        <v>12.075555555555555</v>
      </c>
      <c r="AF6274" s="105">
        <f t="shared" ref="AF6274:AF6337" si="1186">+T6274-V6274+AE6274</f>
        <v>12.075555555555555</v>
      </c>
      <c r="AG6274" s="105">
        <f t="shared" ref="AG6274:AG6337" si="1187">+V6274-AE6274</f>
        <v>559.92444444444448</v>
      </c>
    </row>
    <row r="6275" spans="1:33" s="88" customFormat="1" x14ac:dyDescent="0.35">
      <c r="A6275" s="21">
        <v>10141103</v>
      </c>
      <c r="B6275" s="115" t="s">
        <v>1665</v>
      </c>
      <c r="C6275" s="115" t="s">
        <v>710</v>
      </c>
      <c r="D6275" s="21" t="s">
        <v>3114</v>
      </c>
      <c r="E6275" s="114" t="str">
        <f t="shared" si="1177"/>
        <v>TRANSFORMADOR MARCA:ASTOR PT336 PT336</v>
      </c>
      <c r="F6275" s="21" t="s">
        <v>3115</v>
      </c>
      <c r="G6275" s="21" t="s">
        <v>3114</v>
      </c>
      <c r="H6275" s="21" t="s">
        <v>3104</v>
      </c>
      <c r="I6275" s="21" t="s">
        <v>530</v>
      </c>
      <c r="J6275" s="21"/>
      <c r="K6275" s="124" t="s">
        <v>3113</v>
      </c>
      <c r="L6275" s="124" t="s">
        <v>3112</v>
      </c>
      <c r="M6275" s="21">
        <v>200</v>
      </c>
      <c r="N6275" s="21">
        <v>22</v>
      </c>
      <c r="O6275" s="21">
        <v>0.4</v>
      </c>
      <c r="P6275" s="21">
        <v>3</v>
      </c>
      <c r="Q6275" s="21">
        <v>2017</v>
      </c>
      <c r="R6275" s="21" t="s">
        <v>499</v>
      </c>
      <c r="S6275" s="69" t="s">
        <v>3111</v>
      </c>
      <c r="T6275" s="116">
        <v>572</v>
      </c>
      <c r="U6275" s="111">
        <v>45</v>
      </c>
      <c r="V6275" s="113">
        <f t="shared" si="1178"/>
        <v>572</v>
      </c>
      <c r="W6275" s="113">
        <f t="shared" si="1179"/>
        <v>0</v>
      </c>
      <c r="X6275" s="112">
        <f t="shared" si="1180"/>
        <v>0</v>
      </c>
      <c r="Y6275" s="111"/>
      <c r="Z6275" s="110">
        <f t="shared" si="1176"/>
        <v>45</v>
      </c>
      <c r="AA6275" s="109">
        <f t="shared" si="1181"/>
        <v>28.6</v>
      </c>
      <c r="AB6275" s="109">
        <f t="shared" si="1182"/>
        <v>28600</v>
      </c>
      <c r="AC6275" s="108">
        <f t="shared" si="1183"/>
        <v>543.4</v>
      </c>
      <c r="AD6275" s="107">
        <f t="shared" si="1184"/>
        <v>2.2222222222222223E-2</v>
      </c>
      <c r="AE6275" s="106">
        <f t="shared" si="1185"/>
        <v>12.075555555555555</v>
      </c>
      <c r="AF6275" s="105">
        <f t="shared" si="1186"/>
        <v>12.075555555555555</v>
      </c>
      <c r="AG6275" s="105">
        <f t="shared" si="1187"/>
        <v>559.92444444444448</v>
      </c>
    </row>
    <row r="6276" spans="1:33" s="88" customFormat="1" x14ac:dyDescent="0.35">
      <c r="A6276" s="21">
        <v>10141103</v>
      </c>
      <c r="B6276" s="115" t="s">
        <v>1665</v>
      </c>
      <c r="C6276" s="115" t="s">
        <v>710</v>
      </c>
      <c r="D6276" s="21" t="s">
        <v>3109</v>
      </c>
      <c r="E6276" s="114" t="str">
        <f t="shared" si="1177"/>
        <v>TRANSFORMADOR MARCA:ASTOR PT337 PT337</v>
      </c>
      <c r="F6276" s="21" t="s">
        <v>3110</v>
      </c>
      <c r="G6276" s="21" t="s">
        <v>3109</v>
      </c>
      <c r="H6276" s="21" t="s">
        <v>3104</v>
      </c>
      <c r="I6276" s="21" t="s">
        <v>530</v>
      </c>
      <c r="J6276" s="21"/>
      <c r="K6276" s="124" t="s">
        <v>3108</v>
      </c>
      <c r="L6276" s="124" t="s">
        <v>3107</v>
      </c>
      <c r="M6276" s="21">
        <v>315</v>
      </c>
      <c r="N6276" s="21">
        <v>22</v>
      </c>
      <c r="O6276" s="21">
        <v>0.4</v>
      </c>
      <c r="P6276" s="21">
        <v>3</v>
      </c>
      <c r="Q6276" s="21">
        <v>2017</v>
      </c>
      <c r="R6276" s="21" t="s">
        <v>499</v>
      </c>
      <c r="S6276" s="69">
        <v>1702208</v>
      </c>
      <c r="T6276" s="116">
        <v>953</v>
      </c>
      <c r="U6276" s="111">
        <v>45</v>
      </c>
      <c r="V6276" s="113">
        <f t="shared" si="1178"/>
        <v>953</v>
      </c>
      <c r="W6276" s="113">
        <f t="shared" si="1179"/>
        <v>0</v>
      </c>
      <c r="X6276" s="112">
        <f t="shared" si="1180"/>
        <v>0</v>
      </c>
      <c r="Y6276" s="111"/>
      <c r="Z6276" s="110">
        <f t="shared" si="1176"/>
        <v>45</v>
      </c>
      <c r="AA6276" s="109">
        <f t="shared" si="1181"/>
        <v>47.650000000000006</v>
      </c>
      <c r="AB6276" s="109">
        <f t="shared" si="1182"/>
        <v>47650.000000000007</v>
      </c>
      <c r="AC6276" s="108">
        <f t="shared" si="1183"/>
        <v>905.35</v>
      </c>
      <c r="AD6276" s="107">
        <f t="shared" si="1184"/>
        <v>2.2222222222222223E-2</v>
      </c>
      <c r="AE6276" s="106">
        <f t="shared" si="1185"/>
        <v>20.11888888888889</v>
      </c>
      <c r="AF6276" s="105">
        <f t="shared" si="1186"/>
        <v>20.11888888888889</v>
      </c>
      <c r="AG6276" s="105">
        <f t="shared" si="1187"/>
        <v>932.88111111111107</v>
      </c>
    </row>
    <row r="6277" spans="1:33" s="88" customFormat="1" x14ac:dyDescent="0.35">
      <c r="A6277" s="21">
        <v>10141103</v>
      </c>
      <c r="B6277" s="115" t="s">
        <v>1665</v>
      </c>
      <c r="C6277" s="115" t="s">
        <v>710</v>
      </c>
      <c r="D6277" s="21" t="s">
        <v>3105</v>
      </c>
      <c r="E6277" s="114" t="str">
        <f t="shared" si="1177"/>
        <v>TRANSFORMADOR MARCA:ASTOR PT338 PT338</v>
      </c>
      <c r="F6277" s="21" t="s">
        <v>3106</v>
      </c>
      <c r="G6277" s="21" t="s">
        <v>3105</v>
      </c>
      <c r="H6277" s="21" t="s">
        <v>3104</v>
      </c>
      <c r="I6277" s="21" t="s">
        <v>530</v>
      </c>
      <c r="J6277" s="21"/>
      <c r="K6277" s="124" t="s">
        <v>3103</v>
      </c>
      <c r="L6277" s="124" t="s">
        <v>3102</v>
      </c>
      <c r="M6277" s="21">
        <v>200</v>
      </c>
      <c r="N6277" s="21">
        <v>22</v>
      </c>
      <c r="O6277" s="21">
        <v>0.4</v>
      </c>
      <c r="P6277" s="21">
        <v>3</v>
      </c>
      <c r="Q6277" s="21">
        <v>2017</v>
      </c>
      <c r="R6277" s="21" t="s">
        <v>499</v>
      </c>
      <c r="S6277" s="69" t="s">
        <v>3101</v>
      </c>
      <c r="T6277" s="116">
        <v>572</v>
      </c>
      <c r="U6277" s="111">
        <v>45</v>
      </c>
      <c r="V6277" s="113">
        <f t="shared" si="1178"/>
        <v>572</v>
      </c>
      <c r="W6277" s="113">
        <f t="shared" si="1179"/>
        <v>0</v>
      </c>
      <c r="X6277" s="112">
        <f t="shared" si="1180"/>
        <v>0</v>
      </c>
      <c r="Y6277" s="111"/>
      <c r="Z6277" s="110">
        <f t="shared" si="1176"/>
        <v>45</v>
      </c>
      <c r="AA6277" s="109">
        <f t="shared" si="1181"/>
        <v>28.6</v>
      </c>
      <c r="AB6277" s="109">
        <f t="shared" si="1182"/>
        <v>28600</v>
      </c>
      <c r="AC6277" s="108">
        <f t="shared" si="1183"/>
        <v>543.4</v>
      </c>
      <c r="AD6277" s="107">
        <f t="shared" si="1184"/>
        <v>2.2222222222222223E-2</v>
      </c>
      <c r="AE6277" s="106">
        <f t="shared" si="1185"/>
        <v>12.075555555555555</v>
      </c>
      <c r="AF6277" s="105">
        <f t="shared" si="1186"/>
        <v>12.075555555555555</v>
      </c>
      <c r="AG6277" s="105">
        <f t="shared" si="1187"/>
        <v>559.92444444444448</v>
      </c>
    </row>
    <row r="6278" spans="1:33" s="88" customFormat="1" x14ac:dyDescent="0.35">
      <c r="A6278" s="21">
        <v>10141103</v>
      </c>
      <c r="B6278" s="115" t="s">
        <v>1665</v>
      </c>
      <c r="C6278" s="115" t="s">
        <v>710</v>
      </c>
      <c r="D6278" s="61" t="s">
        <v>3099</v>
      </c>
      <c r="E6278" s="114" t="str">
        <f t="shared" si="1177"/>
        <v>TRANSFORMADOR MARCA: PT1 PT1</v>
      </c>
      <c r="F6278" s="61" t="s">
        <v>3100</v>
      </c>
      <c r="G6278" s="61" t="s">
        <v>3099</v>
      </c>
      <c r="H6278" s="21" t="s">
        <v>3052</v>
      </c>
      <c r="I6278" s="21" t="s">
        <v>530</v>
      </c>
      <c r="J6278" s="21"/>
      <c r="K6278" s="21"/>
      <c r="L6278" s="21"/>
      <c r="M6278" s="61">
        <v>100</v>
      </c>
      <c r="N6278" s="61">
        <v>33</v>
      </c>
      <c r="O6278" s="21">
        <v>0.4</v>
      </c>
      <c r="P6278" s="21">
        <v>3</v>
      </c>
      <c r="Q6278" s="21">
        <v>2017</v>
      </c>
      <c r="R6278" s="124"/>
      <c r="S6278" s="167"/>
      <c r="T6278" s="116">
        <v>763</v>
      </c>
      <c r="U6278" s="111">
        <v>45</v>
      </c>
      <c r="V6278" s="113">
        <f t="shared" si="1178"/>
        <v>763</v>
      </c>
      <c r="W6278" s="113">
        <f t="shared" si="1179"/>
        <v>0</v>
      </c>
      <c r="X6278" s="112">
        <f t="shared" si="1180"/>
        <v>0</v>
      </c>
      <c r="Y6278" s="111"/>
      <c r="Z6278" s="110">
        <f t="shared" si="1176"/>
        <v>45</v>
      </c>
      <c r="AA6278" s="109">
        <f t="shared" si="1181"/>
        <v>38.15</v>
      </c>
      <c r="AB6278" s="109">
        <f t="shared" si="1182"/>
        <v>38150</v>
      </c>
      <c r="AC6278" s="108">
        <f t="shared" si="1183"/>
        <v>724.85</v>
      </c>
      <c r="AD6278" s="107">
        <f t="shared" si="1184"/>
        <v>2.2222222222222223E-2</v>
      </c>
      <c r="AE6278" s="106">
        <f t="shared" si="1185"/>
        <v>16.10777777777778</v>
      </c>
      <c r="AF6278" s="105">
        <f t="shared" si="1186"/>
        <v>16.10777777777778</v>
      </c>
      <c r="AG6278" s="105">
        <f t="shared" si="1187"/>
        <v>746.89222222222224</v>
      </c>
    </row>
    <row r="6279" spans="1:33" s="88" customFormat="1" x14ac:dyDescent="0.35">
      <c r="A6279" s="21">
        <v>10141103</v>
      </c>
      <c r="B6279" s="115" t="s">
        <v>1665</v>
      </c>
      <c r="C6279" s="115" t="s">
        <v>710</v>
      </c>
      <c r="D6279" s="61" t="s">
        <v>3097</v>
      </c>
      <c r="E6279" s="114" t="str">
        <f t="shared" si="1177"/>
        <v>TRANSFORMADOR MARCA:ITB PT2 PT2</v>
      </c>
      <c r="F6279" s="61" t="s">
        <v>3098</v>
      </c>
      <c r="G6279" s="61" t="s">
        <v>3097</v>
      </c>
      <c r="H6279" s="21" t="s">
        <v>3052</v>
      </c>
      <c r="I6279" s="21"/>
      <c r="J6279" s="21"/>
      <c r="K6279" s="21"/>
      <c r="L6279" s="21"/>
      <c r="M6279" s="61">
        <v>160</v>
      </c>
      <c r="N6279" s="61">
        <v>33</v>
      </c>
      <c r="O6279" s="21">
        <v>0.4</v>
      </c>
      <c r="P6279" s="21">
        <v>3</v>
      </c>
      <c r="Q6279" s="21">
        <v>2017</v>
      </c>
      <c r="R6279" s="124" t="s">
        <v>1109</v>
      </c>
      <c r="S6279" s="167"/>
      <c r="T6279" s="116">
        <v>991</v>
      </c>
      <c r="U6279" s="111">
        <v>45</v>
      </c>
      <c r="V6279" s="113">
        <f t="shared" si="1178"/>
        <v>991</v>
      </c>
      <c r="W6279" s="113">
        <f t="shared" si="1179"/>
        <v>0</v>
      </c>
      <c r="X6279" s="112">
        <f t="shared" si="1180"/>
        <v>0</v>
      </c>
      <c r="Y6279" s="111"/>
      <c r="Z6279" s="110">
        <f t="shared" si="1176"/>
        <v>45</v>
      </c>
      <c r="AA6279" s="109">
        <f t="shared" si="1181"/>
        <v>49.550000000000004</v>
      </c>
      <c r="AB6279" s="109">
        <f t="shared" si="1182"/>
        <v>49550.000000000007</v>
      </c>
      <c r="AC6279" s="108">
        <f t="shared" si="1183"/>
        <v>941.45</v>
      </c>
      <c r="AD6279" s="107">
        <f t="shared" si="1184"/>
        <v>2.2222222222222223E-2</v>
      </c>
      <c r="AE6279" s="106">
        <f t="shared" si="1185"/>
        <v>20.921111111111113</v>
      </c>
      <c r="AF6279" s="105">
        <f t="shared" si="1186"/>
        <v>20.921111111111113</v>
      </c>
      <c r="AG6279" s="105">
        <f t="shared" si="1187"/>
        <v>970.07888888888886</v>
      </c>
    </row>
    <row r="6280" spans="1:33" s="88" customFormat="1" x14ac:dyDescent="0.35">
      <c r="A6280" s="21">
        <v>10141103</v>
      </c>
      <c r="B6280" s="115" t="s">
        <v>1665</v>
      </c>
      <c r="C6280" s="115" t="s">
        <v>710</v>
      </c>
      <c r="D6280" s="61" t="s">
        <v>3095</v>
      </c>
      <c r="E6280" s="114" t="str">
        <f t="shared" si="1177"/>
        <v>TRANSFORMADOR MARCA: PT3 PT3</v>
      </c>
      <c r="F6280" s="61" t="s">
        <v>3096</v>
      </c>
      <c r="G6280" s="61" t="s">
        <v>3095</v>
      </c>
      <c r="H6280" s="21" t="s">
        <v>3052</v>
      </c>
      <c r="I6280" s="21"/>
      <c r="J6280" s="21"/>
      <c r="K6280" s="21"/>
      <c r="L6280" s="21"/>
      <c r="M6280" s="61">
        <v>160</v>
      </c>
      <c r="N6280" s="61">
        <v>33</v>
      </c>
      <c r="O6280" s="21">
        <v>0.4</v>
      </c>
      <c r="P6280" s="21">
        <v>3</v>
      </c>
      <c r="Q6280" s="21">
        <v>2017</v>
      </c>
      <c r="R6280" s="124"/>
      <c r="S6280" s="167"/>
      <c r="T6280" s="116">
        <v>991</v>
      </c>
      <c r="U6280" s="111">
        <v>45</v>
      </c>
      <c r="V6280" s="113">
        <f t="shared" si="1178"/>
        <v>991</v>
      </c>
      <c r="W6280" s="113">
        <f t="shared" si="1179"/>
        <v>0</v>
      </c>
      <c r="X6280" s="112">
        <f t="shared" si="1180"/>
        <v>0</v>
      </c>
      <c r="Y6280" s="111"/>
      <c r="Z6280" s="110">
        <f t="shared" si="1176"/>
        <v>45</v>
      </c>
      <c r="AA6280" s="109">
        <f t="shared" si="1181"/>
        <v>49.550000000000004</v>
      </c>
      <c r="AB6280" s="109">
        <f t="shared" si="1182"/>
        <v>49550.000000000007</v>
      </c>
      <c r="AC6280" s="108">
        <f t="shared" si="1183"/>
        <v>941.45</v>
      </c>
      <c r="AD6280" s="107">
        <f t="shared" si="1184"/>
        <v>2.2222222222222223E-2</v>
      </c>
      <c r="AE6280" s="106">
        <f t="shared" si="1185"/>
        <v>20.921111111111113</v>
      </c>
      <c r="AF6280" s="105">
        <f t="shared" si="1186"/>
        <v>20.921111111111113</v>
      </c>
      <c r="AG6280" s="105">
        <f t="shared" si="1187"/>
        <v>970.07888888888886</v>
      </c>
    </row>
    <row r="6281" spans="1:33" s="88" customFormat="1" x14ac:dyDescent="0.35">
      <c r="A6281" s="21">
        <v>10141103</v>
      </c>
      <c r="B6281" s="115" t="s">
        <v>1665</v>
      </c>
      <c r="C6281" s="115" t="s">
        <v>710</v>
      </c>
      <c r="D6281" s="61" t="s">
        <v>3093</v>
      </c>
      <c r="E6281" s="114" t="str">
        <f t="shared" si="1177"/>
        <v>TRANSFORMADOR MARCA:TM PT4 PT4</v>
      </c>
      <c r="F6281" s="61" t="s">
        <v>3094</v>
      </c>
      <c r="G6281" s="61" t="s">
        <v>3093</v>
      </c>
      <c r="H6281" s="21" t="s">
        <v>3052</v>
      </c>
      <c r="I6281" s="21"/>
      <c r="J6281" s="21"/>
      <c r="K6281" s="21"/>
      <c r="L6281" s="21"/>
      <c r="M6281" s="61">
        <v>250</v>
      </c>
      <c r="N6281" s="61">
        <v>33</v>
      </c>
      <c r="O6281" s="21">
        <v>0.4</v>
      </c>
      <c r="P6281" s="21">
        <v>3</v>
      </c>
      <c r="Q6281" s="21">
        <v>2017</v>
      </c>
      <c r="R6281" s="124" t="s">
        <v>1769</v>
      </c>
      <c r="S6281" s="167"/>
      <c r="T6281" s="116">
        <v>991</v>
      </c>
      <c r="U6281" s="111">
        <v>45</v>
      </c>
      <c r="V6281" s="113">
        <f t="shared" si="1178"/>
        <v>991</v>
      </c>
      <c r="W6281" s="113">
        <f t="shared" si="1179"/>
        <v>0</v>
      </c>
      <c r="X6281" s="112">
        <f t="shared" si="1180"/>
        <v>0</v>
      </c>
      <c r="Y6281" s="111"/>
      <c r="Z6281" s="110">
        <f t="shared" si="1176"/>
        <v>45</v>
      </c>
      <c r="AA6281" s="109">
        <f t="shared" si="1181"/>
        <v>49.550000000000004</v>
      </c>
      <c r="AB6281" s="109">
        <f t="shared" si="1182"/>
        <v>49550.000000000007</v>
      </c>
      <c r="AC6281" s="108">
        <f t="shared" si="1183"/>
        <v>941.45</v>
      </c>
      <c r="AD6281" s="107">
        <f t="shared" si="1184"/>
        <v>2.2222222222222223E-2</v>
      </c>
      <c r="AE6281" s="106">
        <f t="shared" si="1185"/>
        <v>20.921111111111113</v>
      </c>
      <c r="AF6281" s="105">
        <f t="shared" si="1186"/>
        <v>20.921111111111113</v>
      </c>
      <c r="AG6281" s="105">
        <f t="shared" si="1187"/>
        <v>970.07888888888886</v>
      </c>
    </row>
    <row r="6282" spans="1:33" s="88" customFormat="1" x14ac:dyDescent="0.35">
      <c r="A6282" s="21">
        <v>10141103</v>
      </c>
      <c r="B6282" s="115" t="s">
        <v>1665</v>
      </c>
      <c r="C6282" s="115" t="s">
        <v>710</v>
      </c>
      <c r="D6282" s="61" t="s">
        <v>3091</v>
      </c>
      <c r="E6282" s="114" t="str">
        <f t="shared" si="1177"/>
        <v>TRANSFORMADOR MARCA:TM PT5 PT5</v>
      </c>
      <c r="F6282" s="61" t="s">
        <v>3092</v>
      </c>
      <c r="G6282" s="61" t="s">
        <v>3091</v>
      </c>
      <c r="H6282" s="21" t="s">
        <v>3052</v>
      </c>
      <c r="I6282" s="21"/>
      <c r="J6282" s="21"/>
      <c r="K6282" s="21"/>
      <c r="L6282" s="21"/>
      <c r="M6282" s="61">
        <v>200</v>
      </c>
      <c r="N6282" s="61">
        <v>33</v>
      </c>
      <c r="O6282" s="21">
        <v>0.4</v>
      </c>
      <c r="P6282" s="21">
        <v>3</v>
      </c>
      <c r="Q6282" s="21">
        <v>2017</v>
      </c>
      <c r="R6282" s="124" t="s">
        <v>1769</v>
      </c>
      <c r="S6282" s="167"/>
      <c r="T6282" s="116">
        <v>991</v>
      </c>
      <c r="U6282" s="111">
        <v>45</v>
      </c>
      <c r="V6282" s="113">
        <f t="shared" si="1178"/>
        <v>991</v>
      </c>
      <c r="W6282" s="113">
        <f t="shared" si="1179"/>
        <v>0</v>
      </c>
      <c r="X6282" s="112">
        <f t="shared" si="1180"/>
        <v>0</v>
      </c>
      <c r="Y6282" s="111"/>
      <c r="Z6282" s="110">
        <f t="shared" si="1176"/>
        <v>45</v>
      </c>
      <c r="AA6282" s="109">
        <f t="shared" si="1181"/>
        <v>49.550000000000004</v>
      </c>
      <c r="AB6282" s="109">
        <f t="shared" si="1182"/>
        <v>49550.000000000007</v>
      </c>
      <c r="AC6282" s="108">
        <f t="shared" si="1183"/>
        <v>941.45</v>
      </c>
      <c r="AD6282" s="107">
        <f t="shared" si="1184"/>
        <v>2.2222222222222223E-2</v>
      </c>
      <c r="AE6282" s="106">
        <f t="shared" si="1185"/>
        <v>20.921111111111113</v>
      </c>
      <c r="AF6282" s="105">
        <f t="shared" si="1186"/>
        <v>20.921111111111113</v>
      </c>
      <c r="AG6282" s="105">
        <f t="shared" si="1187"/>
        <v>970.07888888888886</v>
      </c>
    </row>
    <row r="6283" spans="1:33" s="88" customFormat="1" x14ac:dyDescent="0.35">
      <c r="A6283" s="21">
        <v>10141103</v>
      </c>
      <c r="B6283" s="115" t="s">
        <v>1665</v>
      </c>
      <c r="C6283" s="115" t="s">
        <v>710</v>
      </c>
      <c r="D6283" s="61" t="s">
        <v>3089</v>
      </c>
      <c r="E6283" s="114" t="str">
        <f t="shared" si="1177"/>
        <v>TRANSFORMADOR MARCA:TM PT6 PT6</v>
      </c>
      <c r="F6283" s="61" t="s">
        <v>3090</v>
      </c>
      <c r="G6283" s="61" t="s">
        <v>3089</v>
      </c>
      <c r="H6283" s="21" t="s">
        <v>3052</v>
      </c>
      <c r="I6283" s="21"/>
      <c r="J6283" s="21"/>
      <c r="K6283" s="21"/>
      <c r="L6283" s="21"/>
      <c r="M6283" s="61">
        <v>250</v>
      </c>
      <c r="N6283" s="61">
        <v>33</v>
      </c>
      <c r="O6283" s="21">
        <v>0.4</v>
      </c>
      <c r="P6283" s="21">
        <v>3</v>
      </c>
      <c r="Q6283" s="21">
        <v>2017</v>
      </c>
      <c r="R6283" s="124" t="s">
        <v>1769</v>
      </c>
      <c r="S6283" s="167"/>
      <c r="T6283" s="116">
        <v>991</v>
      </c>
      <c r="U6283" s="111">
        <v>45</v>
      </c>
      <c r="V6283" s="113">
        <f t="shared" si="1178"/>
        <v>991</v>
      </c>
      <c r="W6283" s="113">
        <f t="shared" si="1179"/>
        <v>0</v>
      </c>
      <c r="X6283" s="112">
        <f t="shared" si="1180"/>
        <v>0</v>
      </c>
      <c r="Y6283" s="111"/>
      <c r="Z6283" s="110">
        <f t="shared" si="1176"/>
        <v>45</v>
      </c>
      <c r="AA6283" s="109">
        <f t="shared" si="1181"/>
        <v>49.550000000000004</v>
      </c>
      <c r="AB6283" s="109">
        <f t="shared" si="1182"/>
        <v>49550.000000000007</v>
      </c>
      <c r="AC6283" s="108">
        <f t="shared" si="1183"/>
        <v>941.45</v>
      </c>
      <c r="AD6283" s="107">
        <f t="shared" si="1184"/>
        <v>2.2222222222222223E-2</v>
      </c>
      <c r="AE6283" s="106">
        <f t="shared" si="1185"/>
        <v>20.921111111111113</v>
      </c>
      <c r="AF6283" s="105">
        <f t="shared" si="1186"/>
        <v>20.921111111111113</v>
      </c>
      <c r="AG6283" s="105">
        <f t="shared" si="1187"/>
        <v>970.07888888888886</v>
      </c>
    </row>
    <row r="6284" spans="1:33" s="88" customFormat="1" x14ac:dyDescent="0.35">
      <c r="A6284" s="21">
        <v>10141103</v>
      </c>
      <c r="B6284" s="115" t="s">
        <v>1665</v>
      </c>
      <c r="C6284" s="115" t="s">
        <v>710</v>
      </c>
      <c r="D6284" s="61" t="s">
        <v>3087</v>
      </c>
      <c r="E6284" s="114" t="str">
        <f t="shared" si="1177"/>
        <v>TRANSFORMADOR MARCA:TM PT7 PT7</v>
      </c>
      <c r="F6284" s="61" t="s">
        <v>3088</v>
      </c>
      <c r="G6284" s="61" t="s">
        <v>3087</v>
      </c>
      <c r="H6284" s="21" t="s">
        <v>3052</v>
      </c>
      <c r="I6284" s="21"/>
      <c r="J6284" s="21"/>
      <c r="K6284" s="21"/>
      <c r="L6284" s="21"/>
      <c r="M6284" s="61">
        <v>315</v>
      </c>
      <c r="N6284" s="61">
        <v>33</v>
      </c>
      <c r="O6284" s="21">
        <v>0.4</v>
      </c>
      <c r="P6284" s="21">
        <v>3</v>
      </c>
      <c r="Q6284" s="21">
        <v>2017</v>
      </c>
      <c r="R6284" s="124" t="s">
        <v>1769</v>
      </c>
      <c r="S6284" s="167"/>
      <c r="T6284" s="116">
        <v>1039</v>
      </c>
      <c r="U6284" s="111">
        <v>45</v>
      </c>
      <c r="V6284" s="113">
        <f t="shared" si="1178"/>
        <v>1039</v>
      </c>
      <c r="W6284" s="113">
        <f t="shared" si="1179"/>
        <v>0</v>
      </c>
      <c r="X6284" s="112">
        <f t="shared" si="1180"/>
        <v>0</v>
      </c>
      <c r="Y6284" s="111"/>
      <c r="Z6284" s="110">
        <f t="shared" si="1176"/>
        <v>45</v>
      </c>
      <c r="AA6284" s="109">
        <f t="shared" si="1181"/>
        <v>51.95</v>
      </c>
      <c r="AB6284" s="109">
        <f t="shared" si="1182"/>
        <v>51950</v>
      </c>
      <c r="AC6284" s="108">
        <f t="shared" si="1183"/>
        <v>987.05</v>
      </c>
      <c r="AD6284" s="107">
        <f t="shared" si="1184"/>
        <v>2.2222222222222223E-2</v>
      </c>
      <c r="AE6284" s="106">
        <f t="shared" si="1185"/>
        <v>21.934444444444445</v>
      </c>
      <c r="AF6284" s="105">
        <f t="shared" si="1186"/>
        <v>21.934444444444445</v>
      </c>
      <c r="AG6284" s="105">
        <f t="shared" si="1187"/>
        <v>1017.0655555555555</v>
      </c>
    </row>
    <row r="6285" spans="1:33" s="88" customFormat="1" x14ac:dyDescent="0.35">
      <c r="A6285" s="21">
        <v>10141103</v>
      </c>
      <c r="B6285" s="115" t="s">
        <v>1665</v>
      </c>
      <c r="C6285" s="115" t="s">
        <v>710</v>
      </c>
      <c r="D6285" s="61" t="s">
        <v>3085</v>
      </c>
      <c r="E6285" s="114" t="str">
        <f t="shared" si="1177"/>
        <v>TRANSFORMADOR MARCA:ITB PT8 PT8</v>
      </c>
      <c r="F6285" s="61" t="s">
        <v>3086</v>
      </c>
      <c r="G6285" s="61" t="s">
        <v>3085</v>
      </c>
      <c r="H6285" s="21" t="s">
        <v>3052</v>
      </c>
      <c r="I6285" s="21"/>
      <c r="J6285" s="21"/>
      <c r="K6285" s="21"/>
      <c r="L6285" s="21"/>
      <c r="M6285" s="61">
        <v>160</v>
      </c>
      <c r="N6285" s="61">
        <v>33</v>
      </c>
      <c r="O6285" s="21">
        <v>0.4</v>
      </c>
      <c r="P6285" s="21">
        <v>3</v>
      </c>
      <c r="Q6285" s="21">
        <v>2017</v>
      </c>
      <c r="R6285" s="124" t="s">
        <v>1109</v>
      </c>
      <c r="S6285" s="167"/>
      <c r="T6285" s="116">
        <v>991</v>
      </c>
      <c r="U6285" s="111">
        <v>45</v>
      </c>
      <c r="V6285" s="113">
        <f t="shared" si="1178"/>
        <v>991</v>
      </c>
      <c r="W6285" s="113">
        <f t="shared" si="1179"/>
        <v>0</v>
      </c>
      <c r="X6285" s="112">
        <f t="shared" si="1180"/>
        <v>0</v>
      </c>
      <c r="Y6285" s="111"/>
      <c r="Z6285" s="110">
        <f t="shared" si="1176"/>
        <v>45</v>
      </c>
      <c r="AA6285" s="109">
        <f t="shared" si="1181"/>
        <v>49.550000000000004</v>
      </c>
      <c r="AB6285" s="109">
        <f t="shared" si="1182"/>
        <v>49550.000000000007</v>
      </c>
      <c r="AC6285" s="108">
        <f t="shared" si="1183"/>
        <v>941.45</v>
      </c>
      <c r="AD6285" s="107">
        <f t="shared" si="1184"/>
        <v>2.2222222222222223E-2</v>
      </c>
      <c r="AE6285" s="106">
        <f t="shared" si="1185"/>
        <v>20.921111111111113</v>
      </c>
      <c r="AF6285" s="105">
        <f t="shared" si="1186"/>
        <v>20.921111111111113</v>
      </c>
      <c r="AG6285" s="105">
        <f t="shared" si="1187"/>
        <v>970.07888888888886</v>
      </c>
    </row>
    <row r="6286" spans="1:33" s="88" customFormat="1" x14ac:dyDescent="0.35">
      <c r="A6286" s="21">
        <v>10141103</v>
      </c>
      <c r="B6286" s="115" t="s">
        <v>1665</v>
      </c>
      <c r="C6286" s="115" t="s">
        <v>710</v>
      </c>
      <c r="D6286" s="61" t="s">
        <v>3083</v>
      </c>
      <c r="E6286" s="114" t="str">
        <f t="shared" si="1177"/>
        <v>TRANSFORMADOR MARCA:TM PT9 PT9</v>
      </c>
      <c r="F6286" s="61" t="s">
        <v>3084</v>
      </c>
      <c r="G6286" s="61" t="s">
        <v>3083</v>
      </c>
      <c r="H6286" s="21" t="s">
        <v>3052</v>
      </c>
      <c r="I6286" s="21"/>
      <c r="J6286" s="21"/>
      <c r="K6286" s="21"/>
      <c r="L6286" s="21"/>
      <c r="M6286" s="61">
        <v>160</v>
      </c>
      <c r="N6286" s="61">
        <v>33</v>
      </c>
      <c r="O6286" s="21">
        <v>0.4</v>
      </c>
      <c r="P6286" s="21">
        <v>3</v>
      </c>
      <c r="Q6286" s="21">
        <v>2017</v>
      </c>
      <c r="R6286" s="124" t="s">
        <v>1769</v>
      </c>
      <c r="S6286" s="167"/>
      <c r="T6286" s="116">
        <v>991</v>
      </c>
      <c r="U6286" s="111">
        <v>45</v>
      </c>
      <c r="V6286" s="113">
        <f t="shared" si="1178"/>
        <v>991</v>
      </c>
      <c r="W6286" s="113">
        <f t="shared" si="1179"/>
        <v>0</v>
      </c>
      <c r="X6286" s="112">
        <f t="shared" si="1180"/>
        <v>0</v>
      </c>
      <c r="Y6286" s="111"/>
      <c r="Z6286" s="110">
        <f t="shared" si="1176"/>
        <v>45</v>
      </c>
      <c r="AA6286" s="109">
        <f t="shared" si="1181"/>
        <v>49.550000000000004</v>
      </c>
      <c r="AB6286" s="109">
        <f t="shared" si="1182"/>
        <v>49550.000000000007</v>
      </c>
      <c r="AC6286" s="108">
        <f t="shared" si="1183"/>
        <v>941.45</v>
      </c>
      <c r="AD6286" s="107">
        <f t="shared" si="1184"/>
        <v>2.2222222222222223E-2</v>
      </c>
      <c r="AE6286" s="106">
        <f t="shared" si="1185"/>
        <v>20.921111111111113</v>
      </c>
      <c r="AF6286" s="105">
        <f t="shared" si="1186"/>
        <v>20.921111111111113</v>
      </c>
      <c r="AG6286" s="105">
        <f t="shared" si="1187"/>
        <v>970.07888888888886</v>
      </c>
    </row>
    <row r="6287" spans="1:33" s="88" customFormat="1" x14ac:dyDescent="0.35">
      <c r="A6287" s="21">
        <v>10141103</v>
      </c>
      <c r="B6287" s="115" t="s">
        <v>1665</v>
      </c>
      <c r="C6287" s="115" t="s">
        <v>710</v>
      </c>
      <c r="D6287" s="61" t="s">
        <v>3081</v>
      </c>
      <c r="E6287" s="114" t="str">
        <f t="shared" si="1177"/>
        <v>TRANSFORMADOR MARCA: PT10 PT10</v>
      </c>
      <c r="F6287" s="61" t="s">
        <v>3082</v>
      </c>
      <c r="G6287" s="61" t="s">
        <v>3081</v>
      </c>
      <c r="H6287" s="21" t="s">
        <v>3052</v>
      </c>
      <c r="I6287" s="21"/>
      <c r="J6287" s="21"/>
      <c r="K6287" s="21"/>
      <c r="L6287" s="21"/>
      <c r="M6287" s="61">
        <v>250</v>
      </c>
      <c r="N6287" s="61">
        <v>33</v>
      </c>
      <c r="O6287" s="21">
        <v>0.4</v>
      </c>
      <c r="P6287" s="21">
        <v>3</v>
      </c>
      <c r="Q6287" s="21">
        <v>2017</v>
      </c>
      <c r="R6287" s="124"/>
      <c r="S6287" s="167"/>
      <c r="T6287" s="116">
        <v>991</v>
      </c>
      <c r="U6287" s="111">
        <v>45</v>
      </c>
      <c r="V6287" s="113">
        <f t="shared" si="1178"/>
        <v>991</v>
      </c>
      <c r="W6287" s="113">
        <f t="shared" si="1179"/>
        <v>0</v>
      </c>
      <c r="X6287" s="112">
        <f t="shared" si="1180"/>
        <v>0</v>
      </c>
      <c r="Y6287" s="111"/>
      <c r="Z6287" s="110">
        <f t="shared" si="1176"/>
        <v>45</v>
      </c>
      <c r="AA6287" s="109">
        <f t="shared" si="1181"/>
        <v>49.550000000000004</v>
      </c>
      <c r="AB6287" s="109">
        <f t="shared" si="1182"/>
        <v>49550.000000000007</v>
      </c>
      <c r="AC6287" s="108">
        <f t="shared" si="1183"/>
        <v>941.45</v>
      </c>
      <c r="AD6287" s="107">
        <f t="shared" si="1184"/>
        <v>2.2222222222222223E-2</v>
      </c>
      <c r="AE6287" s="106">
        <f t="shared" si="1185"/>
        <v>20.921111111111113</v>
      </c>
      <c r="AF6287" s="105">
        <f t="shared" si="1186"/>
        <v>20.921111111111113</v>
      </c>
      <c r="AG6287" s="105">
        <f t="shared" si="1187"/>
        <v>970.07888888888886</v>
      </c>
    </row>
    <row r="6288" spans="1:33" s="88" customFormat="1" x14ac:dyDescent="0.35">
      <c r="A6288" s="21">
        <v>10141103</v>
      </c>
      <c r="B6288" s="115" t="s">
        <v>1665</v>
      </c>
      <c r="C6288" s="115" t="s">
        <v>710</v>
      </c>
      <c r="D6288" s="61" t="s">
        <v>3079</v>
      </c>
      <c r="E6288" s="114" t="str">
        <f t="shared" si="1177"/>
        <v>TRANSFORMADOR MARCA: PT11 PT11</v>
      </c>
      <c r="F6288" s="21" t="s">
        <v>3080</v>
      </c>
      <c r="G6288" s="61" t="s">
        <v>3079</v>
      </c>
      <c r="H6288" s="21" t="s">
        <v>3052</v>
      </c>
      <c r="I6288" s="21"/>
      <c r="J6288" s="21"/>
      <c r="K6288" s="21"/>
      <c r="L6288" s="21"/>
      <c r="M6288" s="21">
        <v>160</v>
      </c>
      <c r="N6288" s="21">
        <v>33</v>
      </c>
      <c r="O6288" s="21">
        <v>0.4</v>
      </c>
      <c r="P6288" s="21">
        <v>3</v>
      </c>
      <c r="Q6288" s="21">
        <v>2017</v>
      </c>
      <c r="R6288" s="124"/>
      <c r="S6288" s="167"/>
      <c r="T6288" s="116">
        <v>991</v>
      </c>
      <c r="U6288" s="111">
        <v>45</v>
      </c>
      <c r="V6288" s="113">
        <f t="shared" si="1178"/>
        <v>991</v>
      </c>
      <c r="W6288" s="113">
        <f t="shared" si="1179"/>
        <v>0</v>
      </c>
      <c r="X6288" s="112">
        <f t="shared" si="1180"/>
        <v>0</v>
      </c>
      <c r="Y6288" s="111"/>
      <c r="Z6288" s="110">
        <f t="shared" si="1176"/>
        <v>45</v>
      </c>
      <c r="AA6288" s="109">
        <f t="shared" si="1181"/>
        <v>49.550000000000004</v>
      </c>
      <c r="AB6288" s="109">
        <f t="shared" si="1182"/>
        <v>49550.000000000007</v>
      </c>
      <c r="AC6288" s="108">
        <f t="shared" si="1183"/>
        <v>941.45</v>
      </c>
      <c r="AD6288" s="107">
        <f t="shared" si="1184"/>
        <v>2.2222222222222223E-2</v>
      </c>
      <c r="AE6288" s="106">
        <f t="shared" si="1185"/>
        <v>20.921111111111113</v>
      </c>
      <c r="AF6288" s="105">
        <f t="shared" si="1186"/>
        <v>20.921111111111113</v>
      </c>
      <c r="AG6288" s="105">
        <f t="shared" si="1187"/>
        <v>970.07888888888886</v>
      </c>
    </row>
    <row r="6289" spans="1:33" s="88" customFormat="1" x14ac:dyDescent="0.35">
      <c r="A6289" s="21">
        <v>10141103</v>
      </c>
      <c r="B6289" s="115" t="s">
        <v>1665</v>
      </c>
      <c r="C6289" s="115" t="s">
        <v>710</v>
      </c>
      <c r="D6289" s="61" t="s">
        <v>3077</v>
      </c>
      <c r="E6289" s="114" t="str">
        <f t="shared" si="1177"/>
        <v>TRANSFORMADOR MARCA:TM PT12 PT12</v>
      </c>
      <c r="F6289" s="61" t="s">
        <v>3078</v>
      </c>
      <c r="G6289" s="61" t="s">
        <v>3077</v>
      </c>
      <c r="H6289" s="21" t="s">
        <v>3052</v>
      </c>
      <c r="I6289" s="21"/>
      <c r="J6289" s="21"/>
      <c r="K6289" s="21"/>
      <c r="L6289" s="21"/>
      <c r="M6289" s="61">
        <v>160</v>
      </c>
      <c r="N6289" s="21">
        <v>33</v>
      </c>
      <c r="O6289" s="21">
        <v>0.4</v>
      </c>
      <c r="P6289" s="21">
        <v>3</v>
      </c>
      <c r="Q6289" s="21">
        <v>2017</v>
      </c>
      <c r="R6289" s="124" t="s">
        <v>1769</v>
      </c>
      <c r="S6289" s="167"/>
      <c r="T6289" s="116">
        <v>991</v>
      </c>
      <c r="U6289" s="111">
        <v>45</v>
      </c>
      <c r="V6289" s="113">
        <f t="shared" si="1178"/>
        <v>991</v>
      </c>
      <c r="W6289" s="113">
        <f t="shared" si="1179"/>
        <v>0</v>
      </c>
      <c r="X6289" s="112">
        <f t="shared" si="1180"/>
        <v>0</v>
      </c>
      <c r="Y6289" s="111"/>
      <c r="Z6289" s="110">
        <f t="shared" si="1176"/>
        <v>45</v>
      </c>
      <c r="AA6289" s="109">
        <f t="shared" si="1181"/>
        <v>49.550000000000004</v>
      </c>
      <c r="AB6289" s="109">
        <f t="shared" si="1182"/>
        <v>49550.000000000007</v>
      </c>
      <c r="AC6289" s="108">
        <f t="shared" si="1183"/>
        <v>941.45</v>
      </c>
      <c r="AD6289" s="107">
        <f t="shared" si="1184"/>
        <v>2.2222222222222223E-2</v>
      </c>
      <c r="AE6289" s="106">
        <f t="shared" si="1185"/>
        <v>20.921111111111113</v>
      </c>
      <c r="AF6289" s="105">
        <f t="shared" si="1186"/>
        <v>20.921111111111113</v>
      </c>
      <c r="AG6289" s="105">
        <f t="shared" si="1187"/>
        <v>970.07888888888886</v>
      </c>
    </row>
    <row r="6290" spans="1:33" s="88" customFormat="1" x14ac:dyDescent="0.35">
      <c r="A6290" s="21">
        <v>10141103</v>
      </c>
      <c r="B6290" s="115" t="s">
        <v>1665</v>
      </c>
      <c r="C6290" s="115" t="s">
        <v>710</v>
      </c>
      <c r="D6290" s="61" t="s">
        <v>3075</v>
      </c>
      <c r="E6290" s="114" t="str">
        <f t="shared" si="1177"/>
        <v>TRANSFORMADOR MARCA:TM PT13 PT13</v>
      </c>
      <c r="F6290" s="61" t="s">
        <v>3076</v>
      </c>
      <c r="G6290" s="61" t="s">
        <v>3075</v>
      </c>
      <c r="H6290" s="21" t="s">
        <v>3052</v>
      </c>
      <c r="I6290" s="21"/>
      <c r="J6290" s="21"/>
      <c r="K6290" s="21"/>
      <c r="L6290" s="21"/>
      <c r="M6290" s="61">
        <v>160</v>
      </c>
      <c r="N6290" s="21">
        <v>33</v>
      </c>
      <c r="O6290" s="21">
        <v>0.4</v>
      </c>
      <c r="P6290" s="21">
        <v>3</v>
      </c>
      <c r="Q6290" s="21">
        <v>2017</v>
      </c>
      <c r="R6290" s="124" t="s">
        <v>1769</v>
      </c>
      <c r="S6290" s="167"/>
      <c r="T6290" s="116">
        <v>991</v>
      </c>
      <c r="U6290" s="111">
        <v>45</v>
      </c>
      <c r="V6290" s="113">
        <f t="shared" si="1178"/>
        <v>991</v>
      </c>
      <c r="W6290" s="113">
        <f t="shared" si="1179"/>
        <v>0</v>
      </c>
      <c r="X6290" s="112">
        <f t="shared" si="1180"/>
        <v>0</v>
      </c>
      <c r="Y6290" s="111"/>
      <c r="Z6290" s="110">
        <f t="shared" si="1176"/>
        <v>45</v>
      </c>
      <c r="AA6290" s="109">
        <f t="shared" si="1181"/>
        <v>49.550000000000004</v>
      </c>
      <c r="AB6290" s="109">
        <f t="shared" si="1182"/>
        <v>49550.000000000007</v>
      </c>
      <c r="AC6290" s="108">
        <f t="shared" si="1183"/>
        <v>941.45</v>
      </c>
      <c r="AD6290" s="107">
        <f t="shared" si="1184"/>
        <v>2.2222222222222223E-2</v>
      </c>
      <c r="AE6290" s="106">
        <f t="shared" si="1185"/>
        <v>20.921111111111113</v>
      </c>
      <c r="AF6290" s="105">
        <f t="shared" si="1186"/>
        <v>20.921111111111113</v>
      </c>
      <c r="AG6290" s="105">
        <f t="shared" si="1187"/>
        <v>970.07888888888886</v>
      </c>
    </row>
    <row r="6291" spans="1:33" s="88" customFormat="1" x14ac:dyDescent="0.35">
      <c r="A6291" s="21">
        <v>10141103</v>
      </c>
      <c r="B6291" s="115" t="s">
        <v>1665</v>
      </c>
      <c r="C6291" s="115" t="s">
        <v>710</v>
      </c>
      <c r="D6291" s="61" t="s">
        <v>3073</v>
      </c>
      <c r="E6291" s="114" t="str">
        <f t="shared" si="1177"/>
        <v>TRANSFORMADOR MARCA:ITB PT14 PT14</v>
      </c>
      <c r="F6291" s="61" t="s">
        <v>3074</v>
      </c>
      <c r="G6291" s="61" t="s">
        <v>3073</v>
      </c>
      <c r="H6291" s="21" t="s">
        <v>3052</v>
      </c>
      <c r="I6291" s="21"/>
      <c r="J6291" s="21"/>
      <c r="K6291" s="21"/>
      <c r="L6291" s="21"/>
      <c r="M6291" s="61">
        <v>160</v>
      </c>
      <c r="N6291" s="21">
        <v>33</v>
      </c>
      <c r="O6291" s="21">
        <v>0.4</v>
      </c>
      <c r="P6291" s="21">
        <v>3</v>
      </c>
      <c r="Q6291" s="21">
        <v>2017</v>
      </c>
      <c r="R6291" s="124" t="s">
        <v>1109</v>
      </c>
      <c r="S6291" s="167"/>
      <c r="T6291" s="116">
        <v>991</v>
      </c>
      <c r="U6291" s="111">
        <v>45</v>
      </c>
      <c r="V6291" s="113">
        <f t="shared" si="1178"/>
        <v>991</v>
      </c>
      <c r="W6291" s="113">
        <f t="shared" si="1179"/>
        <v>0</v>
      </c>
      <c r="X6291" s="112">
        <f t="shared" si="1180"/>
        <v>0</v>
      </c>
      <c r="Y6291" s="111"/>
      <c r="Z6291" s="110">
        <f t="shared" si="1176"/>
        <v>45</v>
      </c>
      <c r="AA6291" s="109">
        <f t="shared" si="1181"/>
        <v>49.550000000000004</v>
      </c>
      <c r="AB6291" s="109">
        <f t="shared" si="1182"/>
        <v>49550.000000000007</v>
      </c>
      <c r="AC6291" s="108">
        <f t="shared" si="1183"/>
        <v>941.45</v>
      </c>
      <c r="AD6291" s="107">
        <f t="shared" si="1184"/>
        <v>2.2222222222222223E-2</v>
      </c>
      <c r="AE6291" s="106">
        <f t="shared" si="1185"/>
        <v>20.921111111111113</v>
      </c>
      <c r="AF6291" s="105">
        <f t="shared" si="1186"/>
        <v>20.921111111111113</v>
      </c>
      <c r="AG6291" s="105">
        <f t="shared" si="1187"/>
        <v>970.07888888888886</v>
      </c>
    </row>
    <row r="6292" spans="1:33" s="88" customFormat="1" x14ac:dyDescent="0.35">
      <c r="A6292" s="21">
        <v>10141103</v>
      </c>
      <c r="B6292" s="115" t="s">
        <v>1665</v>
      </c>
      <c r="C6292" s="115" t="s">
        <v>710</v>
      </c>
      <c r="D6292" s="61" t="s">
        <v>3071</v>
      </c>
      <c r="E6292" s="114" t="str">
        <f t="shared" si="1177"/>
        <v>TRANSFORMADOR MARCA:TM PT15 PT15</v>
      </c>
      <c r="F6292" s="21" t="s">
        <v>3072</v>
      </c>
      <c r="G6292" s="61" t="s">
        <v>3071</v>
      </c>
      <c r="H6292" s="21" t="s">
        <v>3052</v>
      </c>
      <c r="I6292" s="21"/>
      <c r="J6292" s="21"/>
      <c r="K6292" s="21"/>
      <c r="L6292" s="21"/>
      <c r="M6292" s="21">
        <v>50</v>
      </c>
      <c r="N6292" s="21">
        <v>33</v>
      </c>
      <c r="O6292" s="21">
        <v>0.4</v>
      </c>
      <c r="P6292" s="21">
        <v>3</v>
      </c>
      <c r="Q6292" s="21">
        <v>2017</v>
      </c>
      <c r="R6292" s="124" t="s">
        <v>1769</v>
      </c>
      <c r="S6292" s="167">
        <v>2013</v>
      </c>
      <c r="T6292" s="116">
        <v>643</v>
      </c>
      <c r="U6292" s="111">
        <v>45</v>
      </c>
      <c r="V6292" s="113">
        <f t="shared" si="1178"/>
        <v>643</v>
      </c>
      <c r="W6292" s="113">
        <f t="shared" si="1179"/>
        <v>0</v>
      </c>
      <c r="X6292" s="112">
        <f t="shared" si="1180"/>
        <v>0</v>
      </c>
      <c r="Y6292" s="111"/>
      <c r="Z6292" s="110">
        <f t="shared" si="1176"/>
        <v>45</v>
      </c>
      <c r="AA6292" s="109">
        <f t="shared" si="1181"/>
        <v>32.15</v>
      </c>
      <c r="AB6292" s="109">
        <f t="shared" si="1182"/>
        <v>32150</v>
      </c>
      <c r="AC6292" s="108">
        <f t="shared" si="1183"/>
        <v>610.85</v>
      </c>
      <c r="AD6292" s="107">
        <f t="shared" si="1184"/>
        <v>2.2222222222222223E-2</v>
      </c>
      <c r="AE6292" s="106">
        <f t="shared" si="1185"/>
        <v>13.574444444444445</v>
      </c>
      <c r="AF6292" s="105">
        <f t="shared" si="1186"/>
        <v>13.574444444444445</v>
      </c>
      <c r="AG6292" s="105">
        <f t="shared" si="1187"/>
        <v>629.42555555555555</v>
      </c>
    </row>
    <row r="6293" spans="1:33" s="88" customFormat="1" x14ac:dyDescent="0.35">
      <c r="A6293" s="21">
        <v>10141103</v>
      </c>
      <c r="B6293" s="115" t="s">
        <v>1665</v>
      </c>
      <c r="C6293" s="115" t="s">
        <v>710</v>
      </c>
      <c r="D6293" s="61" t="s">
        <v>3069</v>
      </c>
      <c r="E6293" s="114" t="str">
        <f t="shared" si="1177"/>
        <v>TRANSFORMADOR MARCA: PT16 PT16</v>
      </c>
      <c r="F6293" s="21" t="s">
        <v>3070</v>
      </c>
      <c r="G6293" s="61" t="s">
        <v>3069</v>
      </c>
      <c r="H6293" s="21" t="s">
        <v>3052</v>
      </c>
      <c r="I6293" s="21"/>
      <c r="J6293" s="21"/>
      <c r="K6293" s="21"/>
      <c r="L6293" s="21"/>
      <c r="M6293" s="21">
        <v>100</v>
      </c>
      <c r="N6293" s="21">
        <v>33</v>
      </c>
      <c r="O6293" s="21">
        <v>0.4</v>
      </c>
      <c r="P6293" s="21">
        <v>3</v>
      </c>
      <c r="Q6293" s="21">
        <v>2017</v>
      </c>
      <c r="R6293" s="124"/>
      <c r="S6293" s="167"/>
      <c r="T6293" s="116">
        <v>763</v>
      </c>
      <c r="U6293" s="111">
        <v>45</v>
      </c>
      <c r="V6293" s="113">
        <f t="shared" si="1178"/>
        <v>763</v>
      </c>
      <c r="W6293" s="113">
        <f t="shared" si="1179"/>
        <v>0</v>
      </c>
      <c r="X6293" s="112">
        <f t="shared" si="1180"/>
        <v>0</v>
      </c>
      <c r="Y6293" s="111"/>
      <c r="Z6293" s="110">
        <f t="shared" si="1176"/>
        <v>45</v>
      </c>
      <c r="AA6293" s="109">
        <f t="shared" si="1181"/>
        <v>38.15</v>
      </c>
      <c r="AB6293" s="109">
        <f t="shared" si="1182"/>
        <v>38150</v>
      </c>
      <c r="AC6293" s="108">
        <f t="shared" si="1183"/>
        <v>724.85</v>
      </c>
      <c r="AD6293" s="107">
        <f t="shared" si="1184"/>
        <v>2.2222222222222223E-2</v>
      </c>
      <c r="AE6293" s="106">
        <f t="shared" si="1185"/>
        <v>16.10777777777778</v>
      </c>
      <c r="AF6293" s="105">
        <f t="shared" si="1186"/>
        <v>16.10777777777778</v>
      </c>
      <c r="AG6293" s="105">
        <f t="shared" si="1187"/>
        <v>746.89222222222224</v>
      </c>
    </row>
    <row r="6294" spans="1:33" s="88" customFormat="1" x14ac:dyDescent="0.35">
      <c r="A6294" s="21">
        <v>10141103</v>
      </c>
      <c r="B6294" s="115" t="s">
        <v>1665</v>
      </c>
      <c r="C6294" s="115" t="s">
        <v>710</v>
      </c>
      <c r="D6294" s="61" t="s">
        <v>3067</v>
      </c>
      <c r="E6294" s="114" t="str">
        <f t="shared" si="1177"/>
        <v>TRANSFORMADOR MARCA: PT17 PT17</v>
      </c>
      <c r="F6294" s="21" t="s">
        <v>3068</v>
      </c>
      <c r="G6294" s="61" t="s">
        <v>3067</v>
      </c>
      <c r="H6294" s="21" t="s">
        <v>3052</v>
      </c>
      <c r="I6294" s="21"/>
      <c r="J6294" s="21"/>
      <c r="K6294" s="21"/>
      <c r="L6294" s="21"/>
      <c r="M6294" s="21">
        <v>160</v>
      </c>
      <c r="N6294" s="21">
        <v>33</v>
      </c>
      <c r="O6294" s="21">
        <v>0.4</v>
      </c>
      <c r="P6294" s="21">
        <v>3</v>
      </c>
      <c r="Q6294" s="21">
        <v>2017</v>
      </c>
      <c r="R6294" s="124"/>
      <c r="S6294" s="167"/>
      <c r="T6294" s="116">
        <v>991</v>
      </c>
      <c r="U6294" s="111">
        <v>45</v>
      </c>
      <c r="V6294" s="113">
        <f t="shared" si="1178"/>
        <v>991</v>
      </c>
      <c r="W6294" s="113">
        <f t="shared" si="1179"/>
        <v>0</v>
      </c>
      <c r="X6294" s="112">
        <f t="shared" si="1180"/>
        <v>0</v>
      </c>
      <c r="Y6294" s="111"/>
      <c r="Z6294" s="110">
        <f t="shared" si="1176"/>
        <v>45</v>
      </c>
      <c r="AA6294" s="109">
        <f t="shared" si="1181"/>
        <v>49.550000000000004</v>
      </c>
      <c r="AB6294" s="109">
        <f t="shared" si="1182"/>
        <v>49550.000000000007</v>
      </c>
      <c r="AC6294" s="108">
        <f t="shared" si="1183"/>
        <v>941.45</v>
      </c>
      <c r="AD6294" s="107">
        <f t="shared" si="1184"/>
        <v>2.2222222222222223E-2</v>
      </c>
      <c r="AE6294" s="106">
        <f t="shared" si="1185"/>
        <v>20.921111111111113</v>
      </c>
      <c r="AF6294" s="105">
        <f t="shared" si="1186"/>
        <v>20.921111111111113</v>
      </c>
      <c r="AG6294" s="105">
        <f t="shared" si="1187"/>
        <v>970.07888888888886</v>
      </c>
    </row>
    <row r="6295" spans="1:33" s="88" customFormat="1" x14ac:dyDescent="0.35">
      <c r="A6295" s="21">
        <v>10141103</v>
      </c>
      <c r="B6295" s="115" t="s">
        <v>1665</v>
      </c>
      <c r="C6295" s="115" t="s">
        <v>710</v>
      </c>
      <c r="D6295" s="61" t="s">
        <v>3065</v>
      </c>
      <c r="E6295" s="114" t="str">
        <f t="shared" si="1177"/>
        <v>TRANSFORMADOR MARCA: PT18 PT18</v>
      </c>
      <c r="F6295" s="21" t="s">
        <v>3066</v>
      </c>
      <c r="G6295" s="61" t="s">
        <v>3065</v>
      </c>
      <c r="H6295" s="21" t="s">
        <v>3052</v>
      </c>
      <c r="I6295" s="21"/>
      <c r="J6295" s="21"/>
      <c r="K6295" s="21"/>
      <c r="L6295" s="21"/>
      <c r="M6295" s="21">
        <v>160</v>
      </c>
      <c r="N6295" s="21">
        <v>33</v>
      </c>
      <c r="O6295" s="21">
        <v>0.4</v>
      </c>
      <c r="P6295" s="21">
        <v>3</v>
      </c>
      <c r="Q6295" s="21">
        <v>2017</v>
      </c>
      <c r="R6295" s="124"/>
      <c r="S6295" s="167"/>
      <c r="T6295" s="116">
        <v>991</v>
      </c>
      <c r="U6295" s="111">
        <v>45</v>
      </c>
      <c r="V6295" s="113">
        <f t="shared" si="1178"/>
        <v>991</v>
      </c>
      <c r="W6295" s="113">
        <f t="shared" si="1179"/>
        <v>0</v>
      </c>
      <c r="X6295" s="112">
        <f t="shared" si="1180"/>
        <v>0</v>
      </c>
      <c r="Y6295" s="111"/>
      <c r="Z6295" s="110">
        <f t="shared" si="1176"/>
        <v>45</v>
      </c>
      <c r="AA6295" s="109">
        <f t="shared" si="1181"/>
        <v>49.550000000000004</v>
      </c>
      <c r="AB6295" s="109">
        <f t="shared" si="1182"/>
        <v>49550.000000000007</v>
      </c>
      <c r="AC6295" s="108">
        <f t="shared" si="1183"/>
        <v>941.45</v>
      </c>
      <c r="AD6295" s="107">
        <f t="shared" si="1184"/>
        <v>2.2222222222222223E-2</v>
      </c>
      <c r="AE6295" s="106">
        <f t="shared" si="1185"/>
        <v>20.921111111111113</v>
      </c>
      <c r="AF6295" s="105">
        <f t="shared" si="1186"/>
        <v>20.921111111111113</v>
      </c>
      <c r="AG6295" s="105">
        <f t="shared" si="1187"/>
        <v>970.07888888888886</v>
      </c>
    </row>
    <row r="6296" spans="1:33" s="88" customFormat="1" x14ac:dyDescent="0.35">
      <c r="A6296" s="21">
        <v>10141103</v>
      </c>
      <c r="B6296" s="115" t="s">
        <v>1665</v>
      </c>
      <c r="C6296" s="115" t="s">
        <v>710</v>
      </c>
      <c r="D6296" s="61" t="s">
        <v>3063</v>
      </c>
      <c r="E6296" s="114" t="str">
        <f t="shared" si="1177"/>
        <v>TRANSFORMADOR MARCA: PT19 PT19</v>
      </c>
      <c r="F6296" s="21" t="s">
        <v>3064</v>
      </c>
      <c r="G6296" s="61" t="s">
        <v>3063</v>
      </c>
      <c r="H6296" s="21" t="s">
        <v>3052</v>
      </c>
      <c r="I6296" s="21"/>
      <c r="J6296" s="21"/>
      <c r="K6296" s="21"/>
      <c r="L6296" s="21"/>
      <c r="M6296" s="21">
        <v>160</v>
      </c>
      <c r="N6296" s="21">
        <v>33</v>
      </c>
      <c r="O6296" s="21">
        <v>0.4</v>
      </c>
      <c r="P6296" s="21">
        <v>3</v>
      </c>
      <c r="Q6296" s="21">
        <v>2017</v>
      </c>
      <c r="R6296" s="124"/>
      <c r="S6296" s="167"/>
      <c r="T6296" s="116">
        <v>991</v>
      </c>
      <c r="U6296" s="111">
        <v>45</v>
      </c>
      <c r="V6296" s="113">
        <f t="shared" si="1178"/>
        <v>991</v>
      </c>
      <c r="W6296" s="113">
        <f t="shared" si="1179"/>
        <v>0</v>
      </c>
      <c r="X6296" s="112">
        <f t="shared" si="1180"/>
        <v>0</v>
      </c>
      <c r="Y6296" s="111"/>
      <c r="Z6296" s="110">
        <f t="shared" si="1176"/>
        <v>45</v>
      </c>
      <c r="AA6296" s="109">
        <f t="shared" si="1181"/>
        <v>49.550000000000004</v>
      </c>
      <c r="AB6296" s="109">
        <f t="shared" si="1182"/>
        <v>49550.000000000007</v>
      </c>
      <c r="AC6296" s="108">
        <f t="shared" si="1183"/>
        <v>941.45</v>
      </c>
      <c r="AD6296" s="107">
        <f t="shared" si="1184"/>
        <v>2.2222222222222223E-2</v>
      </c>
      <c r="AE6296" s="106">
        <f t="shared" si="1185"/>
        <v>20.921111111111113</v>
      </c>
      <c r="AF6296" s="105">
        <f t="shared" si="1186"/>
        <v>20.921111111111113</v>
      </c>
      <c r="AG6296" s="105">
        <f t="shared" si="1187"/>
        <v>970.07888888888886</v>
      </c>
    </row>
    <row r="6297" spans="1:33" s="88" customFormat="1" x14ac:dyDescent="0.35">
      <c r="A6297" s="21">
        <v>10141103</v>
      </c>
      <c r="B6297" s="115" t="s">
        <v>1665</v>
      </c>
      <c r="C6297" s="115" t="s">
        <v>710</v>
      </c>
      <c r="D6297" s="61" t="s">
        <v>3061</v>
      </c>
      <c r="E6297" s="114" t="str">
        <f t="shared" si="1177"/>
        <v>TRANSFORMADOR MARCA: PT20 PT20</v>
      </c>
      <c r="F6297" s="21" t="s">
        <v>3062</v>
      </c>
      <c r="G6297" s="61" t="s">
        <v>3061</v>
      </c>
      <c r="H6297" s="21" t="s">
        <v>3052</v>
      </c>
      <c r="I6297" s="21"/>
      <c r="J6297" s="21"/>
      <c r="K6297" s="21"/>
      <c r="L6297" s="21"/>
      <c r="M6297" s="21">
        <v>160</v>
      </c>
      <c r="N6297" s="21">
        <v>33</v>
      </c>
      <c r="O6297" s="21">
        <v>0.4</v>
      </c>
      <c r="P6297" s="21">
        <v>3</v>
      </c>
      <c r="Q6297" s="21">
        <v>2017</v>
      </c>
      <c r="R6297" s="124"/>
      <c r="S6297" s="167"/>
      <c r="T6297" s="116">
        <v>991</v>
      </c>
      <c r="U6297" s="111">
        <v>45</v>
      </c>
      <c r="V6297" s="113">
        <f t="shared" si="1178"/>
        <v>991</v>
      </c>
      <c r="W6297" s="113">
        <f t="shared" si="1179"/>
        <v>0</v>
      </c>
      <c r="X6297" s="112">
        <f t="shared" si="1180"/>
        <v>0</v>
      </c>
      <c r="Y6297" s="111"/>
      <c r="Z6297" s="110">
        <f t="shared" si="1176"/>
        <v>45</v>
      </c>
      <c r="AA6297" s="109">
        <f t="shared" si="1181"/>
        <v>49.550000000000004</v>
      </c>
      <c r="AB6297" s="109">
        <f t="shared" si="1182"/>
        <v>49550.000000000007</v>
      </c>
      <c r="AC6297" s="108">
        <f t="shared" si="1183"/>
        <v>941.45</v>
      </c>
      <c r="AD6297" s="107">
        <f t="shared" si="1184"/>
        <v>2.2222222222222223E-2</v>
      </c>
      <c r="AE6297" s="106">
        <f t="shared" si="1185"/>
        <v>20.921111111111113</v>
      </c>
      <c r="AF6297" s="105">
        <f t="shared" si="1186"/>
        <v>20.921111111111113</v>
      </c>
      <c r="AG6297" s="105">
        <f t="shared" si="1187"/>
        <v>970.07888888888886</v>
      </c>
    </row>
    <row r="6298" spans="1:33" s="88" customFormat="1" x14ac:dyDescent="0.35">
      <c r="A6298" s="21">
        <v>10141103</v>
      </c>
      <c r="B6298" s="115" t="s">
        <v>1665</v>
      </c>
      <c r="C6298" s="115" t="s">
        <v>710</v>
      </c>
      <c r="D6298" s="61" t="s">
        <v>3059</v>
      </c>
      <c r="E6298" s="114" t="str">
        <f t="shared" si="1177"/>
        <v>TRANSFORMADOR MARCA: PT21 PT21</v>
      </c>
      <c r="F6298" s="21" t="s">
        <v>3060</v>
      </c>
      <c r="G6298" s="61" t="s">
        <v>3059</v>
      </c>
      <c r="H6298" s="21" t="s">
        <v>3052</v>
      </c>
      <c r="I6298" s="21"/>
      <c r="J6298" s="21"/>
      <c r="K6298" s="21"/>
      <c r="L6298" s="21"/>
      <c r="M6298" s="21">
        <v>160</v>
      </c>
      <c r="N6298" s="21">
        <v>33</v>
      </c>
      <c r="O6298" s="21">
        <v>0.4</v>
      </c>
      <c r="P6298" s="21">
        <v>3</v>
      </c>
      <c r="Q6298" s="21">
        <v>2017</v>
      </c>
      <c r="R6298" s="124"/>
      <c r="S6298" s="167"/>
      <c r="T6298" s="116">
        <v>991</v>
      </c>
      <c r="U6298" s="111">
        <v>45</v>
      </c>
      <c r="V6298" s="113">
        <f t="shared" si="1178"/>
        <v>991</v>
      </c>
      <c r="W6298" s="113">
        <f t="shared" si="1179"/>
        <v>0</v>
      </c>
      <c r="X6298" s="112">
        <f t="shared" si="1180"/>
        <v>0</v>
      </c>
      <c r="Y6298" s="111"/>
      <c r="Z6298" s="110">
        <f t="shared" si="1176"/>
        <v>45</v>
      </c>
      <c r="AA6298" s="109">
        <f t="shared" si="1181"/>
        <v>49.550000000000004</v>
      </c>
      <c r="AB6298" s="109">
        <f t="shared" si="1182"/>
        <v>49550.000000000007</v>
      </c>
      <c r="AC6298" s="108">
        <f t="shared" si="1183"/>
        <v>941.45</v>
      </c>
      <c r="AD6298" s="107">
        <f t="shared" si="1184"/>
        <v>2.2222222222222223E-2</v>
      </c>
      <c r="AE6298" s="106">
        <f t="shared" si="1185"/>
        <v>20.921111111111113</v>
      </c>
      <c r="AF6298" s="105">
        <f t="shared" si="1186"/>
        <v>20.921111111111113</v>
      </c>
      <c r="AG6298" s="105">
        <f t="shared" si="1187"/>
        <v>970.07888888888886</v>
      </c>
    </row>
    <row r="6299" spans="1:33" s="88" customFormat="1" x14ac:dyDescent="0.35">
      <c r="A6299" s="21">
        <v>10141103</v>
      </c>
      <c r="B6299" s="115" t="s">
        <v>1665</v>
      </c>
      <c r="C6299" s="115" t="s">
        <v>710</v>
      </c>
      <c r="D6299" s="61" t="s">
        <v>3057</v>
      </c>
      <c r="E6299" s="114" t="str">
        <f t="shared" si="1177"/>
        <v>TRANSFORMADOR MARCA: PT22 PT22</v>
      </c>
      <c r="F6299" s="21" t="s">
        <v>3058</v>
      </c>
      <c r="G6299" s="61" t="s">
        <v>3057</v>
      </c>
      <c r="H6299" s="21" t="s">
        <v>3052</v>
      </c>
      <c r="I6299" s="21"/>
      <c r="J6299" s="21"/>
      <c r="K6299" s="21"/>
      <c r="L6299" s="21"/>
      <c r="M6299" s="21">
        <v>160</v>
      </c>
      <c r="N6299" s="21">
        <v>33</v>
      </c>
      <c r="O6299" s="21">
        <v>0.4</v>
      </c>
      <c r="P6299" s="21">
        <v>3</v>
      </c>
      <c r="Q6299" s="21">
        <v>2017</v>
      </c>
      <c r="R6299" s="124"/>
      <c r="S6299" s="167"/>
      <c r="T6299" s="116">
        <v>991</v>
      </c>
      <c r="U6299" s="111">
        <v>45</v>
      </c>
      <c r="V6299" s="113">
        <f t="shared" si="1178"/>
        <v>991</v>
      </c>
      <c r="W6299" s="113">
        <f t="shared" si="1179"/>
        <v>0</v>
      </c>
      <c r="X6299" s="112">
        <f t="shared" si="1180"/>
        <v>0</v>
      </c>
      <c r="Y6299" s="111"/>
      <c r="Z6299" s="110">
        <f t="shared" si="1176"/>
        <v>45</v>
      </c>
      <c r="AA6299" s="109">
        <f t="shared" si="1181"/>
        <v>49.550000000000004</v>
      </c>
      <c r="AB6299" s="109">
        <f t="shared" si="1182"/>
        <v>49550.000000000007</v>
      </c>
      <c r="AC6299" s="108">
        <f t="shared" si="1183"/>
        <v>941.45</v>
      </c>
      <c r="AD6299" s="107">
        <f t="shared" si="1184"/>
        <v>2.2222222222222223E-2</v>
      </c>
      <c r="AE6299" s="106">
        <f t="shared" si="1185"/>
        <v>20.921111111111113</v>
      </c>
      <c r="AF6299" s="105">
        <f t="shared" si="1186"/>
        <v>20.921111111111113</v>
      </c>
      <c r="AG6299" s="105">
        <f t="shared" si="1187"/>
        <v>970.07888888888886</v>
      </c>
    </row>
    <row r="6300" spans="1:33" s="88" customFormat="1" x14ac:dyDescent="0.35">
      <c r="A6300" s="21">
        <v>10141103</v>
      </c>
      <c r="B6300" s="115" t="s">
        <v>1665</v>
      </c>
      <c r="C6300" s="115" t="s">
        <v>710</v>
      </c>
      <c r="D6300" s="61" t="s">
        <v>3055</v>
      </c>
      <c r="E6300" s="114" t="str">
        <f t="shared" si="1177"/>
        <v>TRANSFORMADOR MARCA: PT23 PT23</v>
      </c>
      <c r="F6300" s="21" t="s">
        <v>3056</v>
      </c>
      <c r="G6300" s="61" t="s">
        <v>3055</v>
      </c>
      <c r="H6300" s="21" t="s">
        <v>3052</v>
      </c>
      <c r="I6300" s="21"/>
      <c r="J6300" s="21"/>
      <c r="K6300" s="21"/>
      <c r="L6300" s="21"/>
      <c r="M6300" s="21">
        <v>160</v>
      </c>
      <c r="N6300" s="21">
        <v>33</v>
      </c>
      <c r="O6300" s="21">
        <v>0.4</v>
      </c>
      <c r="P6300" s="21">
        <v>3</v>
      </c>
      <c r="Q6300" s="21">
        <v>2017</v>
      </c>
      <c r="R6300" s="124"/>
      <c r="S6300" s="167"/>
      <c r="T6300" s="116">
        <v>991</v>
      </c>
      <c r="U6300" s="111">
        <v>45</v>
      </c>
      <c r="V6300" s="113">
        <f t="shared" si="1178"/>
        <v>991</v>
      </c>
      <c r="W6300" s="113">
        <f t="shared" si="1179"/>
        <v>0</v>
      </c>
      <c r="X6300" s="112">
        <f t="shared" si="1180"/>
        <v>0</v>
      </c>
      <c r="Y6300" s="111"/>
      <c r="Z6300" s="110">
        <f t="shared" si="1176"/>
        <v>45</v>
      </c>
      <c r="AA6300" s="109">
        <f t="shared" si="1181"/>
        <v>49.550000000000004</v>
      </c>
      <c r="AB6300" s="109">
        <f t="shared" si="1182"/>
        <v>49550.000000000007</v>
      </c>
      <c r="AC6300" s="108">
        <f t="shared" si="1183"/>
        <v>941.45</v>
      </c>
      <c r="AD6300" s="107">
        <f t="shared" si="1184"/>
        <v>2.2222222222222223E-2</v>
      </c>
      <c r="AE6300" s="106">
        <f t="shared" si="1185"/>
        <v>20.921111111111113</v>
      </c>
      <c r="AF6300" s="105">
        <f t="shared" si="1186"/>
        <v>20.921111111111113</v>
      </c>
      <c r="AG6300" s="105">
        <f t="shared" si="1187"/>
        <v>970.07888888888886</v>
      </c>
    </row>
    <row r="6301" spans="1:33" s="88" customFormat="1" x14ac:dyDescent="0.35">
      <c r="A6301" s="21">
        <v>10141103</v>
      </c>
      <c r="B6301" s="115" t="s">
        <v>1665</v>
      </c>
      <c r="C6301" s="115" t="s">
        <v>710</v>
      </c>
      <c r="D6301" s="61" t="s">
        <v>3053</v>
      </c>
      <c r="E6301" s="114" t="str">
        <f t="shared" si="1177"/>
        <v>TRANSFORMADOR MARCA: PT25 PT25</v>
      </c>
      <c r="F6301" s="21" t="s">
        <v>3054</v>
      </c>
      <c r="G6301" s="61" t="s">
        <v>3053</v>
      </c>
      <c r="H6301" s="21" t="s">
        <v>3052</v>
      </c>
      <c r="I6301" s="21"/>
      <c r="J6301" s="21"/>
      <c r="K6301" s="21"/>
      <c r="L6301" s="21"/>
      <c r="M6301" s="21">
        <v>160</v>
      </c>
      <c r="N6301" s="21">
        <v>33</v>
      </c>
      <c r="O6301" s="21">
        <v>0.4</v>
      </c>
      <c r="P6301" s="21">
        <v>3</v>
      </c>
      <c r="Q6301" s="21">
        <v>2017</v>
      </c>
      <c r="R6301" s="124"/>
      <c r="S6301" s="167"/>
      <c r="T6301" s="116">
        <v>991</v>
      </c>
      <c r="U6301" s="111">
        <v>45</v>
      </c>
      <c r="V6301" s="113">
        <f t="shared" si="1178"/>
        <v>991</v>
      </c>
      <c r="W6301" s="113">
        <f t="shared" si="1179"/>
        <v>0</v>
      </c>
      <c r="X6301" s="112">
        <f t="shared" si="1180"/>
        <v>0</v>
      </c>
      <c r="Y6301" s="111"/>
      <c r="Z6301" s="110">
        <f t="shared" si="1176"/>
        <v>45</v>
      </c>
      <c r="AA6301" s="109">
        <f t="shared" si="1181"/>
        <v>49.550000000000004</v>
      </c>
      <c r="AB6301" s="109">
        <f t="shared" si="1182"/>
        <v>49550.000000000007</v>
      </c>
      <c r="AC6301" s="108">
        <f t="shared" si="1183"/>
        <v>941.45</v>
      </c>
      <c r="AD6301" s="107">
        <f t="shared" si="1184"/>
        <v>2.2222222222222223E-2</v>
      </c>
      <c r="AE6301" s="106">
        <f t="shared" si="1185"/>
        <v>20.921111111111113</v>
      </c>
      <c r="AF6301" s="105">
        <f t="shared" si="1186"/>
        <v>20.921111111111113</v>
      </c>
      <c r="AG6301" s="105">
        <f t="shared" si="1187"/>
        <v>970.07888888888886</v>
      </c>
    </row>
    <row r="6302" spans="1:33" s="88" customFormat="1" x14ac:dyDescent="0.35">
      <c r="A6302" s="21">
        <v>10141103</v>
      </c>
      <c r="B6302" s="115" t="s">
        <v>1665</v>
      </c>
      <c r="C6302" s="115" t="s">
        <v>710</v>
      </c>
      <c r="D6302" s="21" t="s">
        <v>3050</v>
      </c>
      <c r="E6302" s="114" t="str">
        <f t="shared" si="1177"/>
        <v>TRANSFORMADOR MARCA:ASTOR AGCHI/PT24 AGCHI/PT24</v>
      </c>
      <c r="F6302" s="21" t="s">
        <v>3051</v>
      </c>
      <c r="G6302" s="21" t="s">
        <v>3050</v>
      </c>
      <c r="H6302" s="21" t="s">
        <v>977</v>
      </c>
      <c r="I6302" s="21" t="s">
        <v>976</v>
      </c>
      <c r="J6302" s="21" t="s">
        <v>3049</v>
      </c>
      <c r="K6302" s="139" t="s">
        <v>3048</v>
      </c>
      <c r="L6302" s="139" t="s">
        <v>3047</v>
      </c>
      <c r="M6302" s="21">
        <v>500</v>
      </c>
      <c r="N6302" s="21">
        <v>22</v>
      </c>
      <c r="O6302" s="21">
        <v>0.4</v>
      </c>
      <c r="P6302" s="21">
        <v>3</v>
      </c>
      <c r="Q6302" s="21">
        <v>2017</v>
      </c>
      <c r="R6302" s="21" t="s">
        <v>499</v>
      </c>
      <c r="S6302" s="69" t="s">
        <v>3046</v>
      </c>
      <c r="T6302" s="116">
        <v>1016</v>
      </c>
      <c r="U6302" s="111">
        <v>45</v>
      </c>
      <c r="V6302" s="113">
        <f t="shared" si="1178"/>
        <v>1016</v>
      </c>
      <c r="W6302" s="113">
        <f t="shared" si="1179"/>
        <v>0</v>
      </c>
      <c r="X6302" s="112">
        <f t="shared" si="1180"/>
        <v>0</v>
      </c>
      <c r="Y6302" s="111"/>
      <c r="Z6302" s="110">
        <f t="shared" si="1176"/>
        <v>45</v>
      </c>
      <c r="AA6302" s="109">
        <f t="shared" si="1181"/>
        <v>50.800000000000004</v>
      </c>
      <c r="AB6302" s="109">
        <f t="shared" si="1182"/>
        <v>50800.000000000007</v>
      </c>
      <c r="AC6302" s="108">
        <f t="shared" si="1183"/>
        <v>965.2</v>
      </c>
      <c r="AD6302" s="107">
        <f t="shared" si="1184"/>
        <v>2.2222222222222223E-2</v>
      </c>
      <c r="AE6302" s="106">
        <f t="shared" si="1185"/>
        <v>21.448888888888892</v>
      </c>
      <c r="AF6302" s="105">
        <f t="shared" si="1186"/>
        <v>21.448888888888892</v>
      </c>
      <c r="AG6302" s="105">
        <f t="shared" si="1187"/>
        <v>994.55111111111114</v>
      </c>
    </row>
    <row r="6303" spans="1:33" s="88" customFormat="1" x14ac:dyDescent="0.35">
      <c r="A6303" s="21">
        <v>10141103</v>
      </c>
      <c r="B6303" s="115" t="s">
        <v>1665</v>
      </c>
      <c r="C6303" s="115" t="s">
        <v>710</v>
      </c>
      <c r="D6303" s="21" t="s">
        <v>3045</v>
      </c>
      <c r="E6303" s="114" t="str">
        <f t="shared" si="1177"/>
        <v>TRANSFORMADOR MARCA:ASTOR AGCHI/PT64 AGCHI/PT64</v>
      </c>
      <c r="F6303" s="21"/>
      <c r="G6303" s="21" t="s">
        <v>3045</v>
      </c>
      <c r="H6303" s="21" t="s">
        <v>977</v>
      </c>
      <c r="I6303" s="21" t="s">
        <v>976</v>
      </c>
      <c r="J6303" s="21"/>
      <c r="K6303" s="21" t="s">
        <v>3044</v>
      </c>
      <c r="L6303" s="119" t="s">
        <v>3043</v>
      </c>
      <c r="M6303" s="21">
        <v>250</v>
      </c>
      <c r="N6303" s="21">
        <v>22</v>
      </c>
      <c r="O6303" s="21">
        <v>0.4</v>
      </c>
      <c r="P6303" s="21">
        <v>3</v>
      </c>
      <c r="Q6303" s="21">
        <v>2017</v>
      </c>
      <c r="R6303" s="21" t="s">
        <v>499</v>
      </c>
      <c r="S6303" s="69" t="s">
        <v>3042</v>
      </c>
      <c r="T6303" s="116">
        <v>953</v>
      </c>
      <c r="U6303" s="111">
        <v>45</v>
      </c>
      <c r="V6303" s="113">
        <f t="shared" si="1178"/>
        <v>953</v>
      </c>
      <c r="W6303" s="113">
        <f t="shared" si="1179"/>
        <v>0</v>
      </c>
      <c r="X6303" s="112">
        <f t="shared" si="1180"/>
        <v>0</v>
      </c>
      <c r="Y6303" s="111"/>
      <c r="Z6303" s="110">
        <f t="shared" si="1176"/>
        <v>45</v>
      </c>
      <c r="AA6303" s="109">
        <f t="shared" si="1181"/>
        <v>47.650000000000006</v>
      </c>
      <c r="AB6303" s="109">
        <f t="shared" si="1182"/>
        <v>47650.000000000007</v>
      </c>
      <c r="AC6303" s="108">
        <f t="shared" si="1183"/>
        <v>905.35</v>
      </c>
      <c r="AD6303" s="107">
        <f t="shared" si="1184"/>
        <v>2.2222222222222223E-2</v>
      </c>
      <c r="AE6303" s="106">
        <f t="shared" si="1185"/>
        <v>20.11888888888889</v>
      </c>
      <c r="AF6303" s="105">
        <f t="shared" si="1186"/>
        <v>20.11888888888889</v>
      </c>
      <c r="AG6303" s="105">
        <f t="shared" si="1187"/>
        <v>932.88111111111107</v>
      </c>
    </row>
    <row r="6304" spans="1:33" s="88" customFormat="1" x14ac:dyDescent="0.35">
      <c r="A6304" s="21">
        <v>10141103</v>
      </c>
      <c r="B6304" s="115" t="s">
        <v>1665</v>
      </c>
      <c r="C6304" s="115" t="s">
        <v>710</v>
      </c>
      <c r="D6304" s="21" t="s">
        <v>3040</v>
      </c>
      <c r="E6304" s="114" t="str">
        <f t="shared" si="1177"/>
        <v>TRANSFORMADOR MARCA:ORMAZEBAL AGCHI/PT68 AGCHI/PT68</v>
      </c>
      <c r="F6304" s="21" t="s">
        <v>3041</v>
      </c>
      <c r="G6304" s="21" t="s">
        <v>3040</v>
      </c>
      <c r="H6304" s="21" t="s">
        <v>977</v>
      </c>
      <c r="I6304" s="21" t="s">
        <v>976</v>
      </c>
      <c r="J6304" s="21" t="s">
        <v>3039</v>
      </c>
      <c r="K6304" s="139" t="s">
        <v>3038</v>
      </c>
      <c r="L6304" s="119" t="s">
        <v>3037</v>
      </c>
      <c r="M6304" s="21">
        <v>315</v>
      </c>
      <c r="N6304" s="21">
        <v>22</v>
      </c>
      <c r="O6304" s="21">
        <v>0.4</v>
      </c>
      <c r="P6304" s="21">
        <v>3</v>
      </c>
      <c r="Q6304" s="21">
        <v>2017</v>
      </c>
      <c r="R6304" s="21" t="s">
        <v>3036</v>
      </c>
      <c r="S6304" s="69">
        <v>268527</v>
      </c>
      <c r="T6304" s="116">
        <v>953</v>
      </c>
      <c r="U6304" s="111">
        <v>45</v>
      </c>
      <c r="V6304" s="113">
        <f t="shared" si="1178"/>
        <v>953</v>
      </c>
      <c r="W6304" s="113">
        <f t="shared" si="1179"/>
        <v>0</v>
      </c>
      <c r="X6304" s="112">
        <f t="shared" si="1180"/>
        <v>0</v>
      </c>
      <c r="Y6304" s="111"/>
      <c r="Z6304" s="110">
        <f t="shared" si="1176"/>
        <v>45</v>
      </c>
      <c r="AA6304" s="109">
        <f t="shared" si="1181"/>
        <v>47.650000000000006</v>
      </c>
      <c r="AB6304" s="109">
        <f t="shared" si="1182"/>
        <v>47650.000000000007</v>
      </c>
      <c r="AC6304" s="108">
        <f t="shared" si="1183"/>
        <v>905.35</v>
      </c>
      <c r="AD6304" s="107">
        <f t="shared" si="1184"/>
        <v>2.2222222222222223E-2</v>
      </c>
      <c r="AE6304" s="106">
        <f t="shared" si="1185"/>
        <v>20.11888888888889</v>
      </c>
      <c r="AF6304" s="105">
        <f t="shared" si="1186"/>
        <v>20.11888888888889</v>
      </c>
      <c r="AG6304" s="105">
        <f t="shared" si="1187"/>
        <v>932.88111111111107</v>
      </c>
    </row>
    <row r="6305" spans="1:33" s="88" customFormat="1" x14ac:dyDescent="0.35">
      <c r="A6305" s="21">
        <v>10141103</v>
      </c>
      <c r="B6305" s="115" t="s">
        <v>1665</v>
      </c>
      <c r="C6305" s="115" t="s">
        <v>710</v>
      </c>
      <c r="D6305" s="21" t="s">
        <v>3034</v>
      </c>
      <c r="E6305" s="114" t="str">
        <f t="shared" si="1177"/>
        <v>TRANSFORMADOR MARCA:ASTOR AGCHI/PT69 AGCHI/PT69</v>
      </c>
      <c r="F6305" s="21" t="s">
        <v>3035</v>
      </c>
      <c r="G6305" s="21" t="s">
        <v>3034</v>
      </c>
      <c r="H6305" s="21" t="s">
        <v>977</v>
      </c>
      <c r="I6305" s="21" t="s">
        <v>976</v>
      </c>
      <c r="J6305" s="21"/>
      <c r="K6305" s="139" t="s">
        <v>3033</v>
      </c>
      <c r="L6305" s="119" t="s">
        <v>3032</v>
      </c>
      <c r="M6305" s="21">
        <v>500</v>
      </c>
      <c r="N6305" s="21">
        <v>22</v>
      </c>
      <c r="O6305" s="21">
        <v>0.4</v>
      </c>
      <c r="P6305" s="21">
        <v>3</v>
      </c>
      <c r="Q6305" s="21">
        <v>2017</v>
      </c>
      <c r="R6305" s="21" t="s">
        <v>499</v>
      </c>
      <c r="S6305" s="69" t="s">
        <v>3031</v>
      </c>
      <c r="T6305" s="116">
        <v>1016</v>
      </c>
      <c r="U6305" s="111">
        <v>45</v>
      </c>
      <c r="V6305" s="113">
        <f t="shared" si="1178"/>
        <v>1016</v>
      </c>
      <c r="W6305" s="113">
        <f t="shared" si="1179"/>
        <v>0</v>
      </c>
      <c r="X6305" s="112">
        <f t="shared" si="1180"/>
        <v>0</v>
      </c>
      <c r="Y6305" s="111"/>
      <c r="Z6305" s="110">
        <f t="shared" si="1176"/>
        <v>45</v>
      </c>
      <c r="AA6305" s="109">
        <f t="shared" si="1181"/>
        <v>50.800000000000004</v>
      </c>
      <c r="AB6305" s="109">
        <f t="shared" si="1182"/>
        <v>50800.000000000007</v>
      </c>
      <c r="AC6305" s="108">
        <f t="shared" si="1183"/>
        <v>965.2</v>
      </c>
      <c r="AD6305" s="107">
        <f t="shared" si="1184"/>
        <v>2.2222222222222223E-2</v>
      </c>
      <c r="AE6305" s="106">
        <f t="shared" si="1185"/>
        <v>21.448888888888892</v>
      </c>
      <c r="AF6305" s="105">
        <f t="shared" si="1186"/>
        <v>21.448888888888892</v>
      </c>
      <c r="AG6305" s="105">
        <f t="shared" si="1187"/>
        <v>994.55111111111114</v>
      </c>
    </row>
    <row r="6306" spans="1:33" s="88" customFormat="1" x14ac:dyDescent="0.35">
      <c r="A6306" s="21">
        <v>10141103</v>
      </c>
      <c r="B6306" s="115" t="s">
        <v>1665</v>
      </c>
      <c r="C6306" s="115" t="s">
        <v>710</v>
      </c>
      <c r="D6306" s="21" t="s">
        <v>3029</v>
      </c>
      <c r="E6306" s="114" t="str">
        <f t="shared" si="1177"/>
        <v>TRANSFORMADOR MARCA:ASTOR AGCHI/PT71 AGCHI/PT71</v>
      </c>
      <c r="F6306" s="21" t="s">
        <v>3030</v>
      </c>
      <c r="G6306" s="21" t="s">
        <v>3029</v>
      </c>
      <c r="H6306" s="21" t="s">
        <v>977</v>
      </c>
      <c r="I6306" s="21" t="s">
        <v>976</v>
      </c>
      <c r="J6306" s="21" t="s">
        <v>3028</v>
      </c>
      <c r="K6306" s="119" t="s">
        <v>3027</v>
      </c>
      <c r="L6306" s="119" t="s">
        <v>3026</v>
      </c>
      <c r="M6306" s="21">
        <v>200</v>
      </c>
      <c r="N6306" s="21">
        <v>22</v>
      </c>
      <c r="O6306" s="21">
        <v>0.4</v>
      </c>
      <c r="P6306" s="21">
        <v>3</v>
      </c>
      <c r="Q6306" s="21">
        <v>2017</v>
      </c>
      <c r="R6306" s="22" t="s">
        <v>499</v>
      </c>
      <c r="S6306" s="180" t="s">
        <v>3025</v>
      </c>
      <c r="T6306" s="116">
        <v>572</v>
      </c>
      <c r="U6306" s="111">
        <v>45</v>
      </c>
      <c r="V6306" s="113">
        <f t="shared" si="1178"/>
        <v>572</v>
      </c>
      <c r="W6306" s="113">
        <f t="shared" si="1179"/>
        <v>0</v>
      </c>
      <c r="X6306" s="112">
        <f t="shared" si="1180"/>
        <v>0</v>
      </c>
      <c r="Y6306" s="111"/>
      <c r="Z6306" s="110">
        <f t="shared" si="1176"/>
        <v>45</v>
      </c>
      <c r="AA6306" s="109">
        <f t="shared" si="1181"/>
        <v>28.6</v>
      </c>
      <c r="AB6306" s="109">
        <f t="shared" si="1182"/>
        <v>28600</v>
      </c>
      <c r="AC6306" s="108">
        <f t="shared" si="1183"/>
        <v>543.4</v>
      </c>
      <c r="AD6306" s="107">
        <f t="shared" si="1184"/>
        <v>2.2222222222222223E-2</v>
      </c>
      <c r="AE6306" s="106">
        <f t="shared" si="1185"/>
        <v>12.075555555555555</v>
      </c>
      <c r="AF6306" s="105">
        <f t="shared" si="1186"/>
        <v>12.075555555555555</v>
      </c>
      <c r="AG6306" s="105">
        <f t="shared" si="1187"/>
        <v>559.92444444444448</v>
      </c>
    </row>
    <row r="6307" spans="1:33" s="88" customFormat="1" x14ac:dyDescent="0.35">
      <c r="A6307" s="21">
        <v>10141103</v>
      </c>
      <c r="B6307" s="115" t="s">
        <v>1665</v>
      </c>
      <c r="C6307" s="115" t="s">
        <v>710</v>
      </c>
      <c r="D6307" s="21" t="s">
        <v>3023</v>
      </c>
      <c r="E6307" s="114" t="str">
        <f t="shared" si="1177"/>
        <v>TRANSFORMADOR MARCA:ASTOR AGCHI/PT79 AGCHI/PT79</v>
      </c>
      <c r="F6307" s="57" t="s">
        <v>3024</v>
      </c>
      <c r="G6307" s="21" t="s">
        <v>3023</v>
      </c>
      <c r="H6307" s="57" t="s">
        <v>977</v>
      </c>
      <c r="I6307" s="57" t="s">
        <v>976</v>
      </c>
      <c r="J6307" s="21" t="s">
        <v>3022</v>
      </c>
      <c r="K6307" s="21" t="s">
        <v>3021</v>
      </c>
      <c r="L6307" s="21" t="s">
        <v>3020</v>
      </c>
      <c r="M6307" s="21">
        <v>315</v>
      </c>
      <c r="N6307" s="21">
        <v>22</v>
      </c>
      <c r="O6307" s="21">
        <v>0.4</v>
      </c>
      <c r="P6307" s="21">
        <v>3</v>
      </c>
      <c r="Q6307" s="21">
        <v>2017</v>
      </c>
      <c r="R6307" s="21" t="s">
        <v>499</v>
      </c>
      <c r="S6307" s="69" t="s">
        <v>3019</v>
      </c>
      <c r="T6307" s="116">
        <v>953</v>
      </c>
      <c r="U6307" s="111">
        <v>45</v>
      </c>
      <c r="V6307" s="113">
        <f t="shared" si="1178"/>
        <v>953</v>
      </c>
      <c r="W6307" s="113">
        <f t="shared" si="1179"/>
        <v>0</v>
      </c>
      <c r="X6307" s="112">
        <f t="shared" si="1180"/>
        <v>0</v>
      </c>
      <c r="Y6307" s="111"/>
      <c r="Z6307" s="110">
        <f t="shared" si="1176"/>
        <v>45</v>
      </c>
      <c r="AA6307" s="109">
        <f t="shared" si="1181"/>
        <v>47.650000000000006</v>
      </c>
      <c r="AB6307" s="109">
        <f t="shared" si="1182"/>
        <v>47650.000000000007</v>
      </c>
      <c r="AC6307" s="108">
        <f t="shared" si="1183"/>
        <v>905.35</v>
      </c>
      <c r="AD6307" s="107">
        <f t="shared" si="1184"/>
        <v>2.2222222222222223E-2</v>
      </c>
      <c r="AE6307" s="106">
        <f t="shared" si="1185"/>
        <v>20.11888888888889</v>
      </c>
      <c r="AF6307" s="105">
        <f t="shared" si="1186"/>
        <v>20.11888888888889</v>
      </c>
      <c r="AG6307" s="105">
        <f t="shared" si="1187"/>
        <v>932.88111111111107</v>
      </c>
    </row>
    <row r="6308" spans="1:33" s="88" customFormat="1" x14ac:dyDescent="0.35">
      <c r="A6308" s="21">
        <v>10141103</v>
      </c>
      <c r="B6308" s="115" t="s">
        <v>1665</v>
      </c>
      <c r="C6308" s="115" t="s">
        <v>710</v>
      </c>
      <c r="D6308" s="21" t="s">
        <v>3018</v>
      </c>
      <c r="E6308" s="114" t="str">
        <f t="shared" si="1177"/>
        <v>TRANSFORMADOR MARCA:ASTOR AGCHI/PT84 AGCHI/PT84</v>
      </c>
      <c r="F6308" s="21"/>
      <c r="G6308" s="21" t="s">
        <v>3018</v>
      </c>
      <c r="H6308" s="21" t="s">
        <v>977</v>
      </c>
      <c r="I6308" s="21" t="s">
        <v>976</v>
      </c>
      <c r="J6308" s="21"/>
      <c r="K6308" s="139" t="s">
        <v>3017</v>
      </c>
      <c r="L6308" s="119" t="s">
        <v>3016</v>
      </c>
      <c r="M6308" s="21">
        <v>250</v>
      </c>
      <c r="N6308" s="21">
        <v>22</v>
      </c>
      <c r="O6308" s="21">
        <v>0.4</v>
      </c>
      <c r="P6308" s="21">
        <v>3</v>
      </c>
      <c r="Q6308" s="21">
        <v>2017</v>
      </c>
      <c r="R6308" s="21" t="s">
        <v>499</v>
      </c>
      <c r="S6308" s="69" t="s">
        <v>3015</v>
      </c>
      <c r="T6308" s="116">
        <v>953</v>
      </c>
      <c r="U6308" s="111">
        <v>45</v>
      </c>
      <c r="V6308" s="113">
        <f t="shared" si="1178"/>
        <v>953</v>
      </c>
      <c r="W6308" s="113">
        <f t="shared" si="1179"/>
        <v>0</v>
      </c>
      <c r="X6308" s="112">
        <f t="shared" si="1180"/>
        <v>0</v>
      </c>
      <c r="Y6308" s="111"/>
      <c r="Z6308" s="110">
        <f t="shared" ref="Z6308:Z6371" si="1188">(U6308-(2017-Q6308))</f>
        <v>45</v>
      </c>
      <c r="AA6308" s="109">
        <f t="shared" si="1181"/>
        <v>47.650000000000006</v>
      </c>
      <c r="AB6308" s="109">
        <f t="shared" si="1182"/>
        <v>47650.000000000007</v>
      </c>
      <c r="AC6308" s="108">
        <f t="shared" si="1183"/>
        <v>905.35</v>
      </c>
      <c r="AD6308" s="107">
        <f t="shared" si="1184"/>
        <v>2.2222222222222223E-2</v>
      </c>
      <c r="AE6308" s="106">
        <f t="shared" si="1185"/>
        <v>20.11888888888889</v>
      </c>
      <c r="AF6308" s="105">
        <f t="shared" si="1186"/>
        <v>20.11888888888889</v>
      </c>
      <c r="AG6308" s="105">
        <f t="shared" si="1187"/>
        <v>932.88111111111107</v>
      </c>
    </row>
    <row r="6309" spans="1:33" s="88" customFormat="1" x14ac:dyDescent="0.35">
      <c r="A6309" s="21">
        <v>10141103</v>
      </c>
      <c r="B6309" s="115" t="s">
        <v>1665</v>
      </c>
      <c r="C6309" s="115" t="s">
        <v>710</v>
      </c>
      <c r="D6309" s="21" t="s">
        <v>3013</v>
      </c>
      <c r="E6309" s="114" t="str">
        <f t="shared" si="1177"/>
        <v>TRANSFORMADOR MARCA:ORMAZABAL AGCHI/PT91 AGCHI/PT91</v>
      </c>
      <c r="F6309" s="21" t="s">
        <v>3014</v>
      </c>
      <c r="G6309" s="21" t="s">
        <v>3013</v>
      </c>
      <c r="H6309" s="21" t="s">
        <v>977</v>
      </c>
      <c r="I6309" s="21" t="s">
        <v>976</v>
      </c>
      <c r="J6309" s="21" t="s">
        <v>3012</v>
      </c>
      <c r="K6309" s="139" t="s">
        <v>3011</v>
      </c>
      <c r="L6309" s="119" t="s">
        <v>3010</v>
      </c>
      <c r="M6309" s="21">
        <v>315</v>
      </c>
      <c r="N6309" s="21">
        <v>22</v>
      </c>
      <c r="O6309" s="21">
        <v>0.4</v>
      </c>
      <c r="P6309" s="21">
        <v>3</v>
      </c>
      <c r="Q6309" s="21">
        <v>2017</v>
      </c>
      <c r="R6309" s="21" t="s">
        <v>786</v>
      </c>
      <c r="S6309" s="69">
        <v>268530</v>
      </c>
      <c r="T6309" s="116">
        <v>953</v>
      </c>
      <c r="U6309" s="111">
        <v>45</v>
      </c>
      <c r="V6309" s="113">
        <f t="shared" si="1178"/>
        <v>953</v>
      </c>
      <c r="W6309" s="113">
        <f t="shared" si="1179"/>
        <v>0</v>
      </c>
      <c r="X6309" s="112">
        <f t="shared" si="1180"/>
        <v>0</v>
      </c>
      <c r="Y6309" s="111"/>
      <c r="Z6309" s="110">
        <f t="shared" si="1188"/>
        <v>45</v>
      </c>
      <c r="AA6309" s="109">
        <f t="shared" si="1181"/>
        <v>47.650000000000006</v>
      </c>
      <c r="AB6309" s="109">
        <f t="shared" si="1182"/>
        <v>47650.000000000007</v>
      </c>
      <c r="AC6309" s="108">
        <f t="shared" si="1183"/>
        <v>905.35</v>
      </c>
      <c r="AD6309" s="107">
        <f t="shared" si="1184"/>
        <v>2.2222222222222223E-2</v>
      </c>
      <c r="AE6309" s="106">
        <f t="shared" si="1185"/>
        <v>20.11888888888889</v>
      </c>
      <c r="AF6309" s="105">
        <f t="shared" si="1186"/>
        <v>20.11888888888889</v>
      </c>
      <c r="AG6309" s="105">
        <f t="shared" si="1187"/>
        <v>932.88111111111107</v>
      </c>
    </row>
    <row r="6310" spans="1:33" s="88" customFormat="1" x14ac:dyDescent="0.35">
      <c r="A6310" s="21">
        <v>10141103</v>
      </c>
      <c r="B6310" s="115" t="s">
        <v>1665</v>
      </c>
      <c r="C6310" s="115" t="s">
        <v>710</v>
      </c>
      <c r="D6310" s="21" t="s">
        <v>3008</v>
      </c>
      <c r="E6310" s="114" t="str">
        <f t="shared" si="1177"/>
        <v>TRANSFORMADOR MARCA:ORMAZABAL AGCHI/PT105 AGCHI/PT105</v>
      </c>
      <c r="F6310" s="21" t="s">
        <v>3009</v>
      </c>
      <c r="G6310" s="21" t="s">
        <v>3008</v>
      </c>
      <c r="H6310" s="21" t="s">
        <v>977</v>
      </c>
      <c r="I6310" s="21" t="s">
        <v>976</v>
      </c>
      <c r="J6310" s="21" t="s">
        <v>3007</v>
      </c>
      <c r="K6310" s="21" t="s">
        <v>3006</v>
      </c>
      <c r="L6310" s="21" t="s">
        <v>3005</v>
      </c>
      <c r="M6310" s="21">
        <v>315</v>
      </c>
      <c r="N6310" s="21">
        <v>22</v>
      </c>
      <c r="O6310" s="21">
        <v>0.4</v>
      </c>
      <c r="P6310" s="21">
        <v>3</v>
      </c>
      <c r="Q6310" s="21">
        <v>2017</v>
      </c>
      <c r="R6310" s="21" t="s">
        <v>786</v>
      </c>
      <c r="S6310" s="69">
        <v>268528</v>
      </c>
      <c r="T6310" s="116">
        <v>953</v>
      </c>
      <c r="U6310" s="111">
        <v>45</v>
      </c>
      <c r="V6310" s="113">
        <f t="shared" si="1178"/>
        <v>953</v>
      </c>
      <c r="W6310" s="113">
        <f t="shared" si="1179"/>
        <v>0</v>
      </c>
      <c r="X6310" s="112">
        <f t="shared" si="1180"/>
        <v>0</v>
      </c>
      <c r="Y6310" s="111"/>
      <c r="Z6310" s="110">
        <f t="shared" si="1188"/>
        <v>45</v>
      </c>
      <c r="AA6310" s="109">
        <f t="shared" si="1181"/>
        <v>47.650000000000006</v>
      </c>
      <c r="AB6310" s="109">
        <f t="shared" si="1182"/>
        <v>47650.000000000007</v>
      </c>
      <c r="AC6310" s="108">
        <f t="shared" si="1183"/>
        <v>905.35</v>
      </c>
      <c r="AD6310" s="107">
        <f t="shared" si="1184"/>
        <v>2.2222222222222223E-2</v>
      </c>
      <c r="AE6310" s="106">
        <f t="shared" si="1185"/>
        <v>20.11888888888889</v>
      </c>
      <c r="AF6310" s="105">
        <f t="shared" si="1186"/>
        <v>20.11888888888889</v>
      </c>
      <c r="AG6310" s="105">
        <f t="shared" si="1187"/>
        <v>932.88111111111107</v>
      </c>
    </row>
    <row r="6311" spans="1:33" s="88" customFormat="1" x14ac:dyDescent="0.35">
      <c r="A6311" s="21">
        <v>10141103</v>
      </c>
      <c r="B6311" s="115" t="s">
        <v>1665</v>
      </c>
      <c r="C6311" s="115" t="s">
        <v>710</v>
      </c>
      <c r="D6311" s="21" t="s">
        <v>3003</v>
      </c>
      <c r="E6311" s="114" t="str">
        <f t="shared" si="1177"/>
        <v>TRANSFORMADOR MARCA:ORMAZABAL AGCHI/PT106 AGCHI/PT106</v>
      </c>
      <c r="F6311" s="21" t="s">
        <v>3004</v>
      </c>
      <c r="G6311" s="21" t="s">
        <v>3003</v>
      </c>
      <c r="H6311" s="21" t="s">
        <v>977</v>
      </c>
      <c r="I6311" s="21" t="s">
        <v>976</v>
      </c>
      <c r="J6311" s="21" t="s">
        <v>3002</v>
      </c>
      <c r="K6311" s="21" t="s">
        <v>3001</v>
      </c>
      <c r="L6311" s="21" t="s">
        <v>3000</v>
      </c>
      <c r="M6311" s="21">
        <v>250</v>
      </c>
      <c r="N6311" s="21">
        <v>22</v>
      </c>
      <c r="O6311" s="21">
        <v>0.4</v>
      </c>
      <c r="P6311" s="21">
        <v>3</v>
      </c>
      <c r="Q6311" s="21">
        <v>2017</v>
      </c>
      <c r="R6311" s="21" t="s">
        <v>786</v>
      </c>
      <c r="S6311" s="69">
        <v>268526</v>
      </c>
      <c r="T6311" s="116">
        <v>953</v>
      </c>
      <c r="U6311" s="111">
        <v>45</v>
      </c>
      <c r="V6311" s="113">
        <f t="shared" si="1178"/>
        <v>953</v>
      </c>
      <c r="W6311" s="113">
        <f t="shared" si="1179"/>
        <v>0</v>
      </c>
      <c r="X6311" s="112">
        <f t="shared" si="1180"/>
        <v>0</v>
      </c>
      <c r="Y6311" s="111"/>
      <c r="Z6311" s="110">
        <f t="shared" si="1188"/>
        <v>45</v>
      </c>
      <c r="AA6311" s="109">
        <f t="shared" si="1181"/>
        <v>47.650000000000006</v>
      </c>
      <c r="AB6311" s="109">
        <f t="shared" si="1182"/>
        <v>47650.000000000007</v>
      </c>
      <c r="AC6311" s="108">
        <f t="shared" si="1183"/>
        <v>905.35</v>
      </c>
      <c r="AD6311" s="107">
        <f t="shared" si="1184"/>
        <v>2.2222222222222223E-2</v>
      </c>
      <c r="AE6311" s="106">
        <f t="shared" si="1185"/>
        <v>20.11888888888889</v>
      </c>
      <c r="AF6311" s="105">
        <f t="shared" si="1186"/>
        <v>20.11888888888889</v>
      </c>
      <c r="AG6311" s="105">
        <f t="shared" si="1187"/>
        <v>932.88111111111107</v>
      </c>
    </row>
    <row r="6312" spans="1:33" s="88" customFormat="1" x14ac:dyDescent="0.35">
      <c r="A6312" s="21">
        <v>10141103</v>
      </c>
      <c r="B6312" s="115" t="s">
        <v>1665</v>
      </c>
      <c r="C6312" s="115" t="s">
        <v>710</v>
      </c>
      <c r="D6312" s="21" t="s">
        <v>2998</v>
      </c>
      <c r="E6312" s="114" t="str">
        <f t="shared" si="1177"/>
        <v>TRANSFORMADOR MARCA:ASTOR AGCHI/PT107 AGCHI/PT107</v>
      </c>
      <c r="F6312" s="21" t="s">
        <v>2999</v>
      </c>
      <c r="G6312" s="21" t="s">
        <v>2998</v>
      </c>
      <c r="H6312" s="21" t="s">
        <v>977</v>
      </c>
      <c r="I6312" s="21" t="s">
        <v>976</v>
      </c>
      <c r="J6312" s="21" t="s">
        <v>2997</v>
      </c>
      <c r="K6312" s="21" t="s">
        <v>2996</v>
      </c>
      <c r="L6312" s="21" t="s">
        <v>2995</v>
      </c>
      <c r="M6312" s="21">
        <v>500</v>
      </c>
      <c r="N6312" s="21">
        <v>22</v>
      </c>
      <c r="O6312" s="21">
        <v>0.4</v>
      </c>
      <c r="P6312" s="21">
        <v>3</v>
      </c>
      <c r="Q6312" s="21">
        <v>2017</v>
      </c>
      <c r="R6312" s="21" t="s">
        <v>499</v>
      </c>
      <c r="S6312" s="69" t="s">
        <v>2994</v>
      </c>
      <c r="T6312" s="116">
        <v>1016</v>
      </c>
      <c r="U6312" s="111">
        <v>45</v>
      </c>
      <c r="V6312" s="113">
        <f t="shared" si="1178"/>
        <v>1016</v>
      </c>
      <c r="W6312" s="113">
        <f t="shared" si="1179"/>
        <v>0</v>
      </c>
      <c r="X6312" s="112">
        <f t="shared" si="1180"/>
        <v>0</v>
      </c>
      <c r="Y6312" s="111"/>
      <c r="Z6312" s="110">
        <f t="shared" si="1188"/>
        <v>45</v>
      </c>
      <c r="AA6312" s="109">
        <f t="shared" si="1181"/>
        <v>50.800000000000004</v>
      </c>
      <c r="AB6312" s="109">
        <f t="shared" si="1182"/>
        <v>50800.000000000007</v>
      </c>
      <c r="AC6312" s="108">
        <f t="shared" si="1183"/>
        <v>965.2</v>
      </c>
      <c r="AD6312" s="107">
        <f t="shared" si="1184"/>
        <v>2.2222222222222223E-2</v>
      </c>
      <c r="AE6312" s="106">
        <f t="shared" si="1185"/>
        <v>21.448888888888892</v>
      </c>
      <c r="AF6312" s="105">
        <f t="shared" si="1186"/>
        <v>21.448888888888892</v>
      </c>
      <c r="AG6312" s="105">
        <f t="shared" si="1187"/>
        <v>994.55111111111114</v>
      </c>
    </row>
    <row r="6313" spans="1:33" s="88" customFormat="1" x14ac:dyDescent="0.35">
      <c r="A6313" s="21">
        <v>10141103</v>
      </c>
      <c r="B6313" s="115" t="s">
        <v>1665</v>
      </c>
      <c r="C6313" s="115" t="s">
        <v>710</v>
      </c>
      <c r="D6313" s="21" t="s">
        <v>2992</v>
      </c>
      <c r="E6313" s="114" t="str">
        <f t="shared" si="1177"/>
        <v>TRANSFORMADOR MARCA:ORMAZABAL AGCHI/PT111 AGCHI/PT111</v>
      </c>
      <c r="F6313" s="21" t="s">
        <v>2993</v>
      </c>
      <c r="G6313" s="21" t="s">
        <v>2992</v>
      </c>
      <c r="H6313" s="21" t="s">
        <v>977</v>
      </c>
      <c r="I6313" s="21" t="s">
        <v>976</v>
      </c>
      <c r="J6313" s="21" t="s">
        <v>2991</v>
      </c>
      <c r="K6313" s="139" t="s">
        <v>2990</v>
      </c>
      <c r="L6313" s="119" t="s">
        <v>2989</v>
      </c>
      <c r="M6313" s="21">
        <v>160</v>
      </c>
      <c r="N6313" s="21">
        <v>22</v>
      </c>
      <c r="O6313" s="21">
        <v>0.4</v>
      </c>
      <c r="P6313" s="21">
        <v>3</v>
      </c>
      <c r="Q6313" s="21">
        <v>2017</v>
      </c>
      <c r="R6313" s="21" t="s">
        <v>786</v>
      </c>
      <c r="S6313" s="69" t="s">
        <v>2988</v>
      </c>
      <c r="T6313" s="116">
        <v>572</v>
      </c>
      <c r="U6313" s="111">
        <v>45</v>
      </c>
      <c r="V6313" s="113">
        <f t="shared" si="1178"/>
        <v>572</v>
      </c>
      <c r="W6313" s="113">
        <f t="shared" si="1179"/>
        <v>0</v>
      </c>
      <c r="X6313" s="112">
        <f t="shared" si="1180"/>
        <v>0</v>
      </c>
      <c r="Y6313" s="111"/>
      <c r="Z6313" s="110">
        <f t="shared" si="1188"/>
        <v>45</v>
      </c>
      <c r="AA6313" s="109">
        <f t="shared" si="1181"/>
        <v>28.6</v>
      </c>
      <c r="AB6313" s="109">
        <f t="shared" si="1182"/>
        <v>28600</v>
      </c>
      <c r="AC6313" s="108">
        <f t="shared" si="1183"/>
        <v>543.4</v>
      </c>
      <c r="AD6313" s="107">
        <f t="shared" si="1184"/>
        <v>2.2222222222222223E-2</v>
      </c>
      <c r="AE6313" s="106">
        <f t="shared" si="1185"/>
        <v>12.075555555555555</v>
      </c>
      <c r="AF6313" s="105">
        <f t="shared" si="1186"/>
        <v>12.075555555555555</v>
      </c>
      <c r="AG6313" s="105">
        <f t="shared" si="1187"/>
        <v>559.92444444444448</v>
      </c>
    </row>
    <row r="6314" spans="1:33" s="88" customFormat="1" x14ac:dyDescent="0.35">
      <c r="A6314" s="21">
        <v>10141103</v>
      </c>
      <c r="B6314" s="115" t="s">
        <v>1665</v>
      </c>
      <c r="C6314" s="115" t="s">
        <v>710</v>
      </c>
      <c r="D6314" s="21" t="s">
        <v>2986</v>
      </c>
      <c r="E6314" s="114" t="str">
        <f t="shared" si="1177"/>
        <v>TRANSFORMADOR MARCA:ORMAZABAL AGCHI/PT128 AGCHI/PT128</v>
      </c>
      <c r="F6314" s="21" t="s">
        <v>2987</v>
      </c>
      <c r="G6314" s="21" t="s">
        <v>2986</v>
      </c>
      <c r="H6314" s="21" t="s">
        <v>977</v>
      </c>
      <c r="I6314" s="21" t="s">
        <v>976</v>
      </c>
      <c r="J6314" s="21" t="s">
        <v>2985</v>
      </c>
      <c r="K6314" s="139" t="s">
        <v>2984</v>
      </c>
      <c r="L6314" s="119" t="s">
        <v>2983</v>
      </c>
      <c r="M6314" s="21">
        <v>250</v>
      </c>
      <c r="N6314" s="21">
        <v>22</v>
      </c>
      <c r="O6314" s="21">
        <v>0.4</v>
      </c>
      <c r="P6314" s="21">
        <v>3</v>
      </c>
      <c r="Q6314" s="21">
        <v>2017</v>
      </c>
      <c r="R6314" s="21" t="s">
        <v>786</v>
      </c>
      <c r="S6314" s="69">
        <v>268525</v>
      </c>
      <c r="T6314" s="116">
        <v>953</v>
      </c>
      <c r="U6314" s="111">
        <v>45</v>
      </c>
      <c r="V6314" s="113">
        <f t="shared" si="1178"/>
        <v>953</v>
      </c>
      <c r="W6314" s="113">
        <f t="shared" si="1179"/>
        <v>0</v>
      </c>
      <c r="X6314" s="112">
        <f t="shared" si="1180"/>
        <v>0</v>
      </c>
      <c r="Y6314" s="111"/>
      <c r="Z6314" s="110">
        <f t="shared" si="1188"/>
        <v>45</v>
      </c>
      <c r="AA6314" s="109">
        <f t="shared" si="1181"/>
        <v>47.650000000000006</v>
      </c>
      <c r="AB6314" s="109">
        <f t="shared" si="1182"/>
        <v>47650.000000000007</v>
      </c>
      <c r="AC6314" s="108">
        <f t="shared" si="1183"/>
        <v>905.35</v>
      </c>
      <c r="AD6314" s="107">
        <f t="shared" si="1184"/>
        <v>2.2222222222222223E-2</v>
      </c>
      <c r="AE6314" s="106">
        <f t="shared" si="1185"/>
        <v>20.11888888888889</v>
      </c>
      <c r="AF6314" s="105">
        <f t="shared" si="1186"/>
        <v>20.11888888888889</v>
      </c>
      <c r="AG6314" s="105">
        <f t="shared" si="1187"/>
        <v>932.88111111111107</v>
      </c>
    </row>
    <row r="6315" spans="1:33" s="88" customFormat="1" x14ac:dyDescent="0.35">
      <c r="A6315" s="21">
        <v>10141103</v>
      </c>
      <c r="B6315" s="115" t="s">
        <v>1665</v>
      </c>
      <c r="C6315" s="115" t="s">
        <v>710</v>
      </c>
      <c r="D6315" s="21" t="s">
        <v>2981</v>
      </c>
      <c r="E6315" s="114" t="str">
        <f t="shared" si="1177"/>
        <v>TRANSFORMADOR MARCA:ASTOR AGCHI/PT132 AGCHI/PT132</v>
      </c>
      <c r="F6315" s="21" t="s">
        <v>2982</v>
      </c>
      <c r="G6315" s="21" t="s">
        <v>2981</v>
      </c>
      <c r="H6315" s="21" t="s">
        <v>977</v>
      </c>
      <c r="I6315" s="21" t="s">
        <v>976</v>
      </c>
      <c r="J6315" s="21" t="s">
        <v>2980</v>
      </c>
      <c r="K6315" s="139" t="s">
        <v>2979</v>
      </c>
      <c r="L6315" s="119" t="s">
        <v>2978</v>
      </c>
      <c r="M6315" s="21">
        <v>250</v>
      </c>
      <c r="N6315" s="21">
        <v>22</v>
      </c>
      <c r="O6315" s="21">
        <v>0.4</v>
      </c>
      <c r="P6315" s="21">
        <v>3</v>
      </c>
      <c r="Q6315" s="21">
        <v>2017</v>
      </c>
      <c r="R6315" s="21" t="s">
        <v>499</v>
      </c>
      <c r="S6315" s="69" t="s">
        <v>2977</v>
      </c>
      <c r="T6315" s="116">
        <v>953</v>
      </c>
      <c r="U6315" s="111">
        <v>45</v>
      </c>
      <c r="V6315" s="113">
        <f t="shared" si="1178"/>
        <v>953</v>
      </c>
      <c r="W6315" s="113">
        <f t="shared" si="1179"/>
        <v>0</v>
      </c>
      <c r="X6315" s="112">
        <f t="shared" si="1180"/>
        <v>0</v>
      </c>
      <c r="Y6315" s="111"/>
      <c r="Z6315" s="110">
        <f t="shared" si="1188"/>
        <v>45</v>
      </c>
      <c r="AA6315" s="109">
        <f t="shared" si="1181"/>
        <v>47.650000000000006</v>
      </c>
      <c r="AB6315" s="109">
        <f t="shared" si="1182"/>
        <v>47650.000000000007</v>
      </c>
      <c r="AC6315" s="108">
        <f t="shared" si="1183"/>
        <v>905.35</v>
      </c>
      <c r="AD6315" s="107">
        <f t="shared" si="1184"/>
        <v>2.2222222222222223E-2</v>
      </c>
      <c r="AE6315" s="106">
        <f t="shared" si="1185"/>
        <v>20.11888888888889</v>
      </c>
      <c r="AF6315" s="105">
        <f t="shared" si="1186"/>
        <v>20.11888888888889</v>
      </c>
      <c r="AG6315" s="105">
        <f t="shared" si="1187"/>
        <v>932.88111111111107</v>
      </c>
    </row>
    <row r="6316" spans="1:33" s="88" customFormat="1" x14ac:dyDescent="0.35">
      <c r="A6316" s="21">
        <v>10141103</v>
      </c>
      <c r="B6316" s="115" t="s">
        <v>1665</v>
      </c>
      <c r="C6316" s="115" t="s">
        <v>710</v>
      </c>
      <c r="D6316" s="21" t="s">
        <v>2975</v>
      </c>
      <c r="E6316" s="114" t="str">
        <f t="shared" si="1177"/>
        <v>TRANSFORMADOR MARCA:EFACEC AGCHI/PT143 AGCHI/PT143</v>
      </c>
      <c r="F6316" s="21" t="s">
        <v>2976</v>
      </c>
      <c r="G6316" s="21" t="s">
        <v>2975</v>
      </c>
      <c r="H6316" s="21" t="s">
        <v>977</v>
      </c>
      <c r="I6316" s="21" t="s">
        <v>976</v>
      </c>
      <c r="J6316" s="21" t="s">
        <v>2974</v>
      </c>
      <c r="K6316" s="21" t="s">
        <v>2973</v>
      </c>
      <c r="L6316" s="21" t="s">
        <v>2972</v>
      </c>
      <c r="M6316" s="21">
        <v>200</v>
      </c>
      <c r="N6316" s="21">
        <v>22</v>
      </c>
      <c r="O6316" s="21">
        <v>0.4</v>
      </c>
      <c r="P6316" s="21">
        <v>3</v>
      </c>
      <c r="Q6316" s="21">
        <v>2017</v>
      </c>
      <c r="R6316" s="21" t="s">
        <v>27</v>
      </c>
      <c r="S6316" s="69" t="s">
        <v>2971</v>
      </c>
      <c r="T6316" s="116">
        <v>572</v>
      </c>
      <c r="U6316" s="111">
        <v>45</v>
      </c>
      <c r="V6316" s="113">
        <f t="shared" si="1178"/>
        <v>572</v>
      </c>
      <c r="W6316" s="113">
        <f t="shared" si="1179"/>
        <v>0</v>
      </c>
      <c r="X6316" s="112">
        <f t="shared" si="1180"/>
        <v>0</v>
      </c>
      <c r="Y6316" s="111"/>
      <c r="Z6316" s="110">
        <f t="shared" si="1188"/>
        <v>45</v>
      </c>
      <c r="AA6316" s="109">
        <f t="shared" si="1181"/>
        <v>28.6</v>
      </c>
      <c r="AB6316" s="109">
        <f t="shared" si="1182"/>
        <v>28600</v>
      </c>
      <c r="AC6316" s="108">
        <f t="shared" si="1183"/>
        <v>543.4</v>
      </c>
      <c r="AD6316" s="107">
        <f t="shared" si="1184"/>
        <v>2.2222222222222223E-2</v>
      </c>
      <c r="AE6316" s="106">
        <f t="shared" si="1185"/>
        <v>12.075555555555555</v>
      </c>
      <c r="AF6316" s="105">
        <f t="shared" si="1186"/>
        <v>12.075555555555555</v>
      </c>
      <c r="AG6316" s="105">
        <f t="shared" si="1187"/>
        <v>559.92444444444448</v>
      </c>
    </row>
    <row r="6317" spans="1:33" s="88" customFormat="1" x14ac:dyDescent="0.35">
      <c r="A6317" s="21">
        <v>10141103</v>
      </c>
      <c r="B6317" s="115" t="s">
        <v>1665</v>
      </c>
      <c r="C6317" s="115" t="s">
        <v>710</v>
      </c>
      <c r="D6317" s="21" t="s">
        <v>2969</v>
      </c>
      <c r="E6317" s="114" t="str">
        <f t="shared" si="1177"/>
        <v>TRANSFORMADOR MARCA:ASTOR AGCHI/PT146 AGCHI/PT146</v>
      </c>
      <c r="F6317" s="21" t="s">
        <v>2970</v>
      </c>
      <c r="G6317" s="21" t="s">
        <v>2969</v>
      </c>
      <c r="H6317" s="21" t="s">
        <v>977</v>
      </c>
      <c r="I6317" s="21" t="s">
        <v>976</v>
      </c>
      <c r="J6317" s="21" t="s">
        <v>2927</v>
      </c>
      <c r="K6317" s="119" t="s">
        <v>2968</v>
      </c>
      <c r="L6317" s="119" t="s">
        <v>2967</v>
      </c>
      <c r="M6317" s="21">
        <v>250</v>
      </c>
      <c r="N6317" s="21">
        <v>22</v>
      </c>
      <c r="O6317" s="21">
        <v>0.4</v>
      </c>
      <c r="P6317" s="21">
        <v>3</v>
      </c>
      <c r="Q6317" s="21">
        <v>2017</v>
      </c>
      <c r="R6317" s="21" t="s">
        <v>499</v>
      </c>
      <c r="S6317" s="69" t="s">
        <v>2966</v>
      </c>
      <c r="T6317" s="116">
        <v>953</v>
      </c>
      <c r="U6317" s="111">
        <v>45</v>
      </c>
      <c r="V6317" s="113">
        <f t="shared" si="1178"/>
        <v>953</v>
      </c>
      <c r="W6317" s="113">
        <f t="shared" si="1179"/>
        <v>0</v>
      </c>
      <c r="X6317" s="112">
        <f t="shared" si="1180"/>
        <v>0</v>
      </c>
      <c r="Y6317" s="111"/>
      <c r="Z6317" s="110">
        <f t="shared" si="1188"/>
        <v>45</v>
      </c>
      <c r="AA6317" s="109">
        <f t="shared" si="1181"/>
        <v>47.650000000000006</v>
      </c>
      <c r="AB6317" s="109">
        <f t="shared" si="1182"/>
        <v>47650.000000000007</v>
      </c>
      <c r="AC6317" s="108">
        <f t="shared" si="1183"/>
        <v>905.35</v>
      </c>
      <c r="AD6317" s="107">
        <f t="shared" si="1184"/>
        <v>2.2222222222222223E-2</v>
      </c>
      <c r="AE6317" s="106">
        <f t="shared" si="1185"/>
        <v>20.11888888888889</v>
      </c>
      <c r="AF6317" s="105">
        <f t="shared" si="1186"/>
        <v>20.11888888888889</v>
      </c>
      <c r="AG6317" s="105">
        <f t="shared" si="1187"/>
        <v>932.88111111111107</v>
      </c>
    </row>
    <row r="6318" spans="1:33" s="88" customFormat="1" x14ac:dyDescent="0.35">
      <c r="A6318" s="21">
        <v>10141103</v>
      </c>
      <c r="B6318" s="115" t="s">
        <v>1665</v>
      </c>
      <c r="C6318" s="115" t="s">
        <v>710</v>
      </c>
      <c r="D6318" s="21" t="s">
        <v>2964</v>
      </c>
      <c r="E6318" s="114" t="str">
        <f t="shared" si="1177"/>
        <v>TRANSFORMADOR MARCA:ASTOR AGGDL/PT5 AGGDL/PT5</v>
      </c>
      <c r="F6318" s="21" t="s">
        <v>2965</v>
      </c>
      <c r="G6318" s="21" t="s">
        <v>2964</v>
      </c>
      <c r="H6318" s="21" t="s">
        <v>355</v>
      </c>
      <c r="I6318" s="21" t="s">
        <v>976</v>
      </c>
      <c r="J6318" s="21" t="s">
        <v>2963</v>
      </c>
      <c r="K6318" s="139" t="s">
        <v>2962</v>
      </c>
      <c r="L6318" s="119" t="s">
        <v>2961</v>
      </c>
      <c r="M6318" s="21">
        <v>250</v>
      </c>
      <c r="N6318" s="21">
        <v>22</v>
      </c>
      <c r="O6318" s="21">
        <v>0.4</v>
      </c>
      <c r="P6318" s="21">
        <v>3</v>
      </c>
      <c r="Q6318" s="21">
        <v>2017</v>
      </c>
      <c r="R6318" s="21" t="s">
        <v>499</v>
      </c>
      <c r="S6318" s="69" t="s">
        <v>2960</v>
      </c>
      <c r="T6318" s="116">
        <v>953</v>
      </c>
      <c r="U6318" s="111">
        <v>45</v>
      </c>
      <c r="V6318" s="113">
        <f t="shared" si="1178"/>
        <v>953</v>
      </c>
      <c r="W6318" s="113">
        <f t="shared" si="1179"/>
        <v>0</v>
      </c>
      <c r="X6318" s="112">
        <f t="shared" si="1180"/>
        <v>0</v>
      </c>
      <c r="Y6318" s="111"/>
      <c r="Z6318" s="110">
        <f t="shared" si="1188"/>
        <v>45</v>
      </c>
      <c r="AA6318" s="109">
        <f t="shared" si="1181"/>
        <v>47.650000000000006</v>
      </c>
      <c r="AB6318" s="109">
        <f t="shared" si="1182"/>
        <v>47650.000000000007</v>
      </c>
      <c r="AC6318" s="108">
        <f t="shared" si="1183"/>
        <v>905.35</v>
      </c>
      <c r="AD6318" s="107">
        <f t="shared" si="1184"/>
        <v>2.2222222222222223E-2</v>
      </c>
      <c r="AE6318" s="106">
        <f t="shared" si="1185"/>
        <v>20.11888888888889</v>
      </c>
      <c r="AF6318" s="105">
        <f t="shared" si="1186"/>
        <v>20.11888888888889</v>
      </c>
      <c r="AG6318" s="105">
        <f t="shared" si="1187"/>
        <v>932.88111111111107</v>
      </c>
    </row>
    <row r="6319" spans="1:33" s="88" customFormat="1" x14ac:dyDescent="0.35">
      <c r="A6319" s="21">
        <v>10141103</v>
      </c>
      <c r="B6319" s="115" t="s">
        <v>1665</v>
      </c>
      <c r="C6319" s="115" t="s">
        <v>710</v>
      </c>
      <c r="D6319" s="21" t="s">
        <v>2959</v>
      </c>
      <c r="E6319" s="114" t="str">
        <f t="shared" si="1177"/>
        <v>TRANSFORMADOR MARCA:ORMAZABAL AGGDL/PT8 AGGDL/PT8</v>
      </c>
      <c r="F6319" s="21" t="s">
        <v>2905</v>
      </c>
      <c r="G6319" s="21" t="s">
        <v>2959</v>
      </c>
      <c r="H6319" s="21" t="s">
        <v>355</v>
      </c>
      <c r="I6319" s="21" t="s">
        <v>976</v>
      </c>
      <c r="J6319" s="21" t="s">
        <v>2958</v>
      </c>
      <c r="K6319" s="139" t="s">
        <v>2957</v>
      </c>
      <c r="L6319" s="119" t="s">
        <v>2956</v>
      </c>
      <c r="M6319" s="21">
        <v>250</v>
      </c>
      <c r="N6319" s="21">
        <v>22</v>
      </c>
      <c r="O6319" s="21">
        <v>0.4</v>
      </c>
      <c r="P6319" s="21">
        <v>3</v>
      </c>
      <c r="Q6319" s="21">
        <v>2017</v>
      </c>
      <c r="R6319" s="21" t="s">
        <v>786</v>
      </c>
      <c r="S6319" s="69">
        <v>268523</v>
      </c>
      <c r="T6319" s="116">
        <v>953</v>
      </c>
      <c r="U6319" s="111">
        <v>45</v>
      </c>
      <c r="V6319" s="113">
        <f t="shared" si="1178"/>
        <v>953</v>
      </c>
      <c r="W6319" s="113">
        <f t="shared" si="1179"/>
        <v>0</v>
      </c>
      <c r="X6319" s="112">
        <f t="shared" si="1180"/>
        <v>0</v>
      </c>
      <c r="Y6319" s="111"/>
      <c r="Z6319" s="110">
        <f t="shared" si="1188"/>
        <v>45</v>
      </c>
      <c r="AA6319" s="109">
        <f t="shared" si="1181"/>
        <v>47.650000000000006</v>
      </c>
      <c r="AB6319" s="109">
        <f t="shared" si="1182"/>
        <v>47650.000000000007</v>
      </c>
      <c r="AC6319" s="108">
        <f t="shared" si="1183"/>
        <v>905.35</v>
      </c>
      <c r="AD6319" s="107">
        <f t="shared" si="1184"/>
        <v>2.2222222222222223E-2</v>
      </c>
      <c r="AE6319" s="106">
        <f t="shared" si="1185"/>
        <v>20.11888888888889</v>
      </c>
      <c r="AF6319" s="105">
        <f t="shared" si="1186"/>
        <v>20.11888888888889</v>
      </c>
      <c r="AG6319" s="105">
        <f t="shared" si="1187"/>
        <v>932.88111111111107</v>
      </c>
    </row>
    <row r="6320" spans="1:33" s="88" customFormat="1" x14ac:dyDescent="0.35">
      <c r="A6320" s="21">
        <v>10141103</v>
      </c>
      <c r="B6320" s="115" t="s">
        <v>1665</v>
      </c>
      <c r="C6320" s="115" t="s">
        <v>710</v>
      </c>
      <c r="D6320" s="21" t="s">
        <v>2954</v>
      </c>
      <c r="E6320" s="114" t="str">
        <f t="shared" si="1177"/>
        <v>TRANSFORMADOR MARCA:ASTOR AGGDL/PT10 AGGDL/PT10</v>
      </c>
      <c r="F6320" s="21" t="s">
        <v>2955</v>
      </c>
      <c r="G6320" s="21" t="s">
        <v>2954</v>
      </c>
      <c r="H6320" s="21" t="s">
        <v>355</v>
      </c>
      <c r="I6320" s="21" t="s">
        <v>976</v>
      </c>
      <c r="J6320" s="21" t="s">
        <v>2953</v>
      </c>
      <c r="K6320" s="139" t="s">
        <v>2952</v>
      </c>
      <c r="L6320" s="119" t="s">
        <v>2951</v>
      </c>
      <c r="M6320" s="21">
        <v>250</v>
      </c>
      <c r="N6320" s="21">
        <v>22</v>
      </c>
      <c r="O6320" s="21">
        <v>0.4</v>
      </c>
      <c r="P6320" s="21">
        <v>3</v>
      </c>
      <c r="Q6320" s="21">
        <v>2017</v>
      </c>
      <c r="R6320" s="21" t="s">
        <v>499</v>
      </c>
      <c r="S6320" s="69" t="s">
        <v>2868</v>
      </c>
      <c r="T6320" s="116">
        <v>953</v>
      </c>
      <c r="U6320" s="111">
        <v>45</v>
      </c>
      <c r="V6320" s="113">
        <f t="shared" si="1178"/>
        <v>953</v>
      </c>
      <c r="W6320" s="113">
        <f t="shared" si="1179"/>
        <v>0</v>
      </c>
      <c r="X6320" s="112">
        <f t="shared" si="1180"/>
        <v>0</v>
      </c>
      <c r="Y6320" s="111"/>
      <c r="Z6320" s="110">
        <f t="shared" si="1188"/>
        <v>45</v>
      </c>
      <c r="AA6320" s="109">
        <f t="shared" si="1181"/>
        <v>47.650000000000006</v>
      </c>
      <c r="AB6320" s="109">
        <f t="shared" si="1182"/>
        <v>47650.000000000007</v>
      </c>
      <c r="AC6320" s="108">
        <f t="shared" si="1183"/>
        <v>905.35</v>
      </c>
      <c r="AD6320" s="107">
        <f t="shared" si="1184"/>
        <v>2.2222222222222223E-2</v>
      </c>
      <c r="AE6320" s="106">
        <f t="shared" si="1185"/>
        <v>20.11888888888889</v>
      </c>
      <c r="AF6320" s="105">
        <f t="shared" si="1186"/>
        <v>20.11888888888889</v>
      </c>
      <c r="AG6320" s="105">
        <f t="shared" si="1187"/>
        <v>932.88111111111107</v>
      </c>
    </row>
    <row r="6321" spans="1:33" s="88" customFormat="1" x14ac:dyDescent="0.35">
      <c r="A6321" s="21">
        <v>10141103</v>
      </c>
      <c r="B6321" s="115" t="s">
        <v>1665</v>
      </c>
      <c r="C6321" s="115" t="s">
        <v>710</v>
      </c>
      <c r="D6321" s="21" t="s">
        <v>2949</v>
      </c>
      <c r="E6321" s="114" t="str">
        <f t="shared" si="1177"/>
        <v>TRANSFORMADOR MARCA:ASTOR AGGDL/PT11 AGGDL/PT11</v>
      </c>
      <c r="F6321" s="21" t="s">
        <v>2950</v>
      </c>
      <c r="G6321" s="21" t="s">
        <v>2949</v>
      </c>
      <c r="H6321" s="21" t="s">
        <v>355</v>
      </c>
      <c r="I6321" s="21" t="s">
        <v>976</v>
      </c>
      <c r="J6321" s="21" t="s">
        <v>2948</v>
      </c>
      <c r="K6321" s="139" t="s">
        <v>2947</v>
      </c>
      <c r="L6321" s="119" t="s">
        <v>2946</v>
      </c>
      <c r="M6321" s="21">
        <v>250</v>
      </c>
      <c r="N6321" s="21">
        <v>22</v>
      </c>
      <c r="O6321" s="21">
        <v>0.4</v>
      </c>
      <c r="P6321" s="21">
        <v>3</v>
      </c>
      <c r="Q6321" s="21">
        <v>2017</v>
      </c>
      <c r="R6321" s="21" t="s">
        <v>499</v>
      </c>
      <c r="S6321" s="69" t="s">
        <v>2945</v>
      </c>
      <c r="T6321" s="116">
        <v>953</v>
      </c>
      <c r="U6321" s="111">
        <v>45</v>
      </c>
      <c r="V6321" s="113">
        <f t="shared" si="1178"/>
        <v>953</v>
      </c>
      <c r="W6321" s="113">
        <f t="shared" si="1179"/>
        <v>0</v>
      </c>
      <c r="X6321" s="112">
        <f t="shared" si="1180"/>
        <v>0</v>
      </c>
      <c r="Y6321" s="111"/>
      <c r="Z6321" s="110">
        <f t="shared" si="1188"/>
        <v>45</v>
      </c>
      <c r="AA6321" s="109">
        <f t="shared" si="1181"/>
        <v>47.650000000000006</v>
      </c>
      <c r="AB6321" s="109">
        <f t="shared" si="1182"/>
        <v>47650.000000000007</v>
      </c>
      <c r="AC6321" s="108">
        <f t="shared" si="1183"/>
        <v>905.35</v>
      </c>
      <c r="AD6321" s="107">
        <f t="shared" si="1184"/>
        <v>2.2222222222222223E-2</v>
      </c>
      <c r="AE6321" s="106">
        <f t="shared" si="1185"/>
        <v>20.11888888888889</v>
      </c>
      <c r="AF6321" s="105">
        <f t="shared" si="1186"/>
        <v>20.11888888888889</v>
      </c>
      <c r="AG6321" s="105">
        <f t="shared" si="1187"/>
        <v>932.88111111111107</v>
      </c>
    </row>
    <row r="6322" spans="1:33" s="88" customFormat="1" x14ac:dyDescent="0.35">
      <c r="A6322" s="21">
        <v>10141103</v>
      </c>
      <c r="B6322" s="115" t="s">
        <v>1665</v>
      </c>
      <c r="C6322" s="115" t="s">
        <v>710</v>
      </c>
      <c r="D6322" s="21" t="s">
        <v>2943</v>
      </c>
      <c r="E6322" s="114" t="str">
        <f t="shared" si="1177"/>
        <v>TRANSFORMADOR MARCA:ASTOR AGGDL/PT26 AGGDL/PT26</v>
      </c>
      <c r="F6322" s="21" t="s">
        <v>2944</v>
      </c>
      <c r="G6322" s="21" t="s">
        <v>2943</v>
      </c>
      <c r="H6322" s="21" t="s">
        <v>355</v>
      </c>
      <c r="I6322" s="21" t="s">
        <v>976</v>
      </c>
      <c r="J6322" s="21" t="s">
        <v>2942</v>
      </c>
      <c r="K6322" s="139" t="s">
        <v>2941</v>
      </c>
      <c r="L6322" s="119" t="s">
        <v>2940</v>
      </c>
      <c r="M6322" s="21">
        <v>200</v>
      </c>
      <c r="N6322" s="21">
        <v>22</v>
      </c>
      <c r="O6322" s="21">
        <v>0.4</v>
      </c>
      <c r="P6322" s="21">
        <v>3</v>
      </c>
      <c r="Q6322" s="21">
        <v>2017</v>
      </c>
      <c r="R6322" s="21" t="s">
        <v>499</v>
      </c>
      <c r="S6322" s="69" t="s">
        <v>2939</v>
      </c>
      <c r="T6322" s="116">
        <v>572</v>
      </c>
      <c r="U6322" s="111">
        <v>45</v>
      </c>
      <c r="V6322" s="113">
        <f t="shared" si="1178"/>
        <v>572</v>
      </c>
      <c r="W6322" s="113">
        <f t="shared" si="1179"/>
        <v>0</v>
      </c>
      <c r="X6322" s="112">
        <f t="shared" si="1180"/>
        <v>0</v>
      </c>
      <c r="Y6322" s="111"/>
      <c r="Z6322" s="110">
        <f t="shared" si="1188"/>
        <v>45</v>
      </c>
      <c r="AA6322" s="109">
        <f t="shared" si="1181"/>
        <v>28.6</v>
      </c>
      <c r="AB6322" s="109">
        <f t="shared" si="1182"/>
        <v>28600</v>
      </c>
      <c r="AC6322" s="108">
        <f t="shared" si="1183"/>
        <v>543.4</v>
      </c>
      <c r="AD6322" s="107">
        <f t="shared" si="1184"/>
        <v>2.2222222222222223E-2</v>
      </c>
      <c r="AE6322" s="106">
        <f t="shared" si="1185"/>
        <v>12.075555555555555</v>
      </c>
      <c r="AF6322" s="105">
        <f t="shared" si="1186"/>
        <v>12.075555555555555</v>
      </c>
      <c r="AG6322" s="105">
        <f t="shared" si="1187"/>
        <v>559.92444444444448</v>
      </c>
    </row>
    <row r="6323" spans="1:33" s="88" customFormat="1" x14ac:dyDescent="0.35">
      <c r="A6323" s="21">
        <v>10141103</v>
      </c>
      <c r="B6323" s="115" t="s">
        <v>1665</v>
      </c>
      <c r="C6323" s="115" t="s">
        <v>710</v>
      </c>
      <c r="D6323" s="21" t="s">
        <v>2938</v>
      </c>
      <c r="E6323" s="114" t="str">
        <f t="shared" si="1177"/>
        <v>TRANSFORMADOR MARCA:ASTOR AGGDL/PT31 AGGDL/PT31</v>
      </c>
      <c r="F6323" s="21"/>
      <c r="G6323" s="21" t="s">
        <v>2938</v>
      </c>
      <c r="H6323" s="21" t="s">
        <v>355</v>
      </c>
      <c r="I6323" s="21" t="s">
        <v>976</v>
      </c>
      <c r="J6323" s="21" t="s">
        <v>2937</v>
      </c>
      <c r="K6323" s="139" t="s">
        <v>2936</v>
      </c>
      <c r="L6323" s="119" t="s">
        <v>2935</v>
      </c>
      <c r="M6323" s="21">
        <v>200</v>
      </c>
      <c r="N6323" s="21">
        <v>22</v>
      </c>
      <c r="O6323" s="21">
        <v>0.4</v>
      </c>
      <c r="P6323" s="21">
        <v>3</v>
      </c>
      <c r="Q6323" s="21">
        <v>2017</v>
      </c>
      <c r="R6323" s="21" t="s">
        <v>499</v>
      </c>
      <c r="S6323" s="69" t="s">
        <v>2934</v>
      </c>
      <c r="T6323" s="116">
        <v>572</v>
      </c>
      <c r="U6323" s="111">
        <v>45</v>
      </c>
      <c r="V6323" s="113">
        <f t="shared" si="1178"/>
        <v>572</v>
      </c>
      <c r="W6323" s="113">
        <f t="shared" si="1179"/>
        <v>0</v>
      </c>
      <c r="X6323" s="112">
        <f t="shared" si="1180"/>
        <v>0</v>
      </c>
      <c r="Y6323" s="111"/>
      <c r="Z6323" s="110">
        <f t="shared" si="1188"/>
        <v>45</v>
      </c>
      <c r="AA6323" s="109">
        <f t="shared" si="1181"/>
        <v>28.6</v>
      </c>
      <c r="AB6323" s="109">
        <f t="shared" si="1182"/>
        <v>28600</v>
      </c>
      <c r="AC6323" s="108">
        <f t="shared" si="1183"/>
        <v>543.4</v>
      </c>
      <c r="AD6323" s="107">
        <f t="shared" si="1184"/>
        <v>2.2222222222222223E-2</v>
      </c>
      <c r="AE6323" s="106">
        <f t="shared" si="1185"/>
        <v>12.075555555555555</v>
      </c>
      <c r="AF6323" s="105">
        <f t="shared" si="1186"/>
        <v>12.075555555555555</v>
      </c>
      <c r="AG6323" s="105">
        <f t="shared" si="1187"/>
        <v>559.92444444444448</v>
      </c>
    </row>
    <row r="6324" spans="1:33" s="88" customFormat="1" x14ac:dyDescent="0.35">
      <c r="A6324" s="21">
        <v>10141103</v>
      </c>
      <c r="B6324" s="115" t="s">
        <v>1665</v>
      </c>
      <c r="C6324" s="115" t="s">
        <v>710</v>
      </c>
      <c r="D6324" s="21" t="s">
        <v>2932</v>
      </c>
      <c r="E6324" s="114" t="str">
        <f t="shared" si="1177"/>
        <v>TRANSFORMADOR MARCA:TRANSFORMCO USGUR/PT3 USGUR/PT3</v>
      </c>
      <c r="F6324" s="21" t="s">
        <v>2933</v>
      </c>
      <c r="G6324" s="21" t="s">
        <v>2932</v>
      </c>
      <c r="H6324" s="21" t="s">
        <v>2931</v>
      </c>
      <c r="I6324" s="21" t="s">
        <v>976</v>
      </c>
      <c r="J6324" s="21" t="s">
        <v>2930</v>
      </c>
      <c r="K6324" s="139" t="s">
        <v>2929</v>
      </c>
      <c r="L6324" s="119" t="s">
        <v>2928</v>
      </c>
      <c r="M6324" s="21">
        <v>50</v>
      </c>
      <c r="N6324" s="21">
        <v>33</v>
      </c>
      <c r="O6324" s="21">
        <v>0.4</v>
      </c>
      <c r="P6324" s="21">
        <v>3</v>
      </c>
      <c r="Q6324" s="21">
        <v>2017</v>
      </c>
      <c r="R6324" s="21" t="s">
        <v>1599</v>
      </c>
      <c r="S6324" s="69">
        <v>1170116</v>
      </c>
      <c r="T6324" s="116">
        <v>643</v>
      </c>
      <c r="U6324" s="111">
        <v>45</v>
      </c>
      <c r="V6324" s="113">
        <f t="shared" si="1178"/>
        <v>643</v>
      </c>
      <c r="W6324" s="113">
        <f t="shared" si="1179"/>
        <v>0</v>
      </c>
      <c r="X6324" s="112">
        <f t="shared" si="1180"/>
        <v>0</v>
      </c>
      <c r="Y6324" s="111"/>
      <c r="Z6324" s="110">
        <f t="shared" si="1188"/>
        <v>45</v>
      </c>
      <c r="AA6324" s="109">
        <f t="shared" si="1181"/>
        <v>32.15</v>
      </c>
      <c r="AB6324" s="109">
        <f t="shared" si="1182"/>
        <v>32150</v>
      </c>
      <c r="AC6324" s="108">
        <f t="shared" si="1183"/>
        <v>610.85</v>
      </c>
      <c r="AD6324" s="107">
        <f t="shared" si="1184"/>
        <v>2.2222222222222223E-2</v>
      </c>
      <c r="AE6324" s="106">
        <f t="shared" si="1185"/>
        <v>13.574444444444445</v>
      </c>
      <c r="AF6324" s="105">
        <f t="shared" si="1186"/>
        <v>13.574444444444445</v>
      </c>
      <c r="AG6324" s="105">
        <f t="shared" si="1187"/>
        <v>629.42555555555555</v>
      </c>
    </row>
    <row r="6325" spans="1:33" s="88" customFormat="1" x14ac:dyDescent="0.35">
      <c r="A6325" s="21">
        <v>10141103</v>
      </c>
      <c r="B6325" s="115" t="s">
        <v>1665</v>
      </c>
      <c r="C6325" s="115" t="s">
        <v>710</v>
      </c>
      <c r="D6325" s="21" t="s">
        <v>2926</v>
      </c>
      <c r="E6325" s="114" t="str">
        <f t="shared" si="1177"/>
        <v>TRANSFORMADOR MARCA:ASTOR USMCZ/PT2 USMCZ/PT2</v>
      </c>
      <c r="F6325" s="21" t="s">
        <v>2927</v>
      </c>
      <c r="G6325" s="21" t="s">
        <v>2926</v>
      </c>
      <c r="H6325" s="21" t="s">
        <v>2925</v>
      </c>
      <c r="I6325" s="21" t="s">
        <v>976</v>
      </c>
      <c r="J6325" s="21" t="s">
        <v>2924</v>
      </c>
      <c r="K6325" s="119" t="s">
        <v>2923</v>
      </c>
      <c r="L6325" s="119" t="s">
        <v>2922</v>
      </c>
      <c r="M6325" s="21">
        <v>200</v>
      </c>
      <c r="N6325" s="21">
        <v>33</v>
      </c>
      <c r="O6325" s="21">
        <v>0.4</v>
      </c>
      <c r="P6325" s="21">
        <v>3</v>
      </c>
      <c r="Q6325" s="21">
        <v>2017</v>
      </c>
      <c r="R6325" s="21" t="s">
        <v>499</v>
      </c>
      <c r="S6325" s="69">
        <v>1713420</v>
      </c>
      <c r="T6325" s="116">
        <v>991</v>
      </c>
      <c r="U6325" s="111">
        <v>45</v>
      </c>
      <c r="V6325" s="113">
        <f t="shared" si="1178"/>
        <v>991</v>
      </c>
      <c r="W6325" s="113">
        <f t="shared" si="1179"/>
        <v>0</v>
      </c>
      <c r="X6325" s="112">
        <f t="shared" si="1180"/>
        <v>0</v>
      </c>
      <c r="Y6325" s="111"/>
      <c r="Z6325" s="110">
        <f t="shared" si="1188"/>
        <v>45</v>
      </c>
      <c r="AA6325" s="109">
        <f t="shared" si="1181"/>
        <v>49.550000000000004</v>
      </c>
      <c r="AB6325" s="109">
        <f t="shared" si="1182"/>
        <v>49550.000000000007</v>
      </c>
      <c r="AC6325" s="108">
        <f t="shared" si="1183"/>
        <v>941.45</v>
      </c>
      <c r="AD6325" s="107">
        <f t="shared" si="1184"/>
        <v>2.2222222222222223E-2</v>
      </c>
      <c r="AE6325" s="106">
        <f t="shared" si="1185"/>
        <v>20.921111111111113</v>
      </c>
      <c r="AF6325" s="105">
        <f t="shared" si="1186"/>
        <v>20.921111111111113</v>
      </c>
      <c r="AG6325" s="105">
        <f t="shared" si="1187"/>
        <v>970.07888888888886</v>
      </c>
    </row>
    <row r="6326" spans="1:33" s="88" customFormat="1" x14ac:dyDescent="0.35">
      <c r="A6326" s="21">
        <v>10141103</v>
      </c>
      <c r="B6326" s="115" t="s">
        <v>1665</v>
      </c>
      <c r="C6326" s="115" t="s">
        <v>710</v>
      </c>
      <c r="D6326" s="21" t="s">
        <v>2920</v>
      </c>
      <c r="E6326" s="114" t="str">
        <f t="shared" si="1177"/>
        <v>TRANSFORMADOR MARCA:TRANSFORMCO USMCP/PT3 USMCP/PT3</v>
      </c>
      <c r="F6326" s="21" t="s">
        <v>2921</v>
      </c>
      <c r="G6326" s="21" t="s">
        <v>2920</v>
      </c>
      <c r="H6326" s="21" t="s">
        <v>976</v>
      </c>
      <c r="I6326" s="21" t="s">
        <v>976</v>
      </c>
      <c r="J6326" s="21" t="s">
        <v>2919</v>
      </c>
      <c r="K6326" s="139" t="s">
        <v>2918</v>
      </c>
      <c r="L6326" s="119" t="s">
        <v>2917</v>
      </c>
      <c r="M6326" s="21">
        <v>160</v>
      </c>
      <c r="N6326" s="21">
        <v>33</v>
      </c>
      <c r="O6326" s="21">
        <v>0.4</v>
      </c>
      <c r="P6326" s="21">
        <v>3</v>
      </c>
      <c r="Q6326" s="21">
        <v>2017</v>
      </c>
      <c r="R6326" s="21" t="s">
        <v>1599</v>
      </c>
      <c r="S6326" s="69">
        <v>1170118</v>
      </c>
      <c r="T6326" s="116">
        <v>991</v>
      </c>
      <c r="U6326" s="111">
        <v>45</v>
      </c>
      <c r="V6326" s="113">
        <f t="shared" si="1178"/>
        <v>991</v>
      </c>
      <c r="W6326" s="113">
        <f t="shared" si="1179"/>
        <v>0</v>
      </c>
      <c r="X6326" s="112">
        <f t="shared" si="1180"/>
        <v>0</v>
      </c>
      <c r="Y6326" s="111"/>
      <c r="Z6326" s="110">
        <f t="shared" si="1188"/>
        <v>45</v>
      </c>
      <c r="AA6326" s="109">
        <f t="shared" si="1181"/>
        <v>49.550000000000004</v>
      </c>
      <c r="AB6326" s="109">
        <f t="shared" si="1182"/>
        <v>49550.000000000007</v>
      </c>
      <c r="AC6326" s="108">
        <f t="shared" si="1183"/>
        <v>941.45</v>
      </c>
      <c r="AD6326" s="107">
        <f t="shared" si="1184"/>
        <v>2.2222222222222223E-2</v>
      </c>
      <c r="AE6326" s="106">
        <f t="shared" si="1185"/>
        <v>20.921111111111113</v>
      </c>
      <c r="AF6326" s="105">
        <f t="shared" si="1186"/>
        <v>20.921111111111113</v>
      </c>
      <c r="AG6326" s="105">
        <f t="shared" si="1187"/>
        <v>970.07888888888886</v>
      </c>
    </row>
    <row r="6327" spans="1:33" s="88" customFormat="1" x14ac:dyDescent="0.35">
      <c r="A6327" s="21">
        <v>10141103</v>
      </c>
      <c r="B6327" s="115" t="s">
        <v>1665</v>
      </c>
      <c r="C6327" s="115" t="s">
        <v>710</v>
      </c>
      <c r="D6327" s="21" t="s">
        <v>2915</v>
      </c>
      <c r="E6327" s="114" t="str">
        <f t="shared" si="1177"/>
        <v>TRANSFORMADOR MARCA:POWERTECH AGMNC/PT1 AGMNC/PT1</v>
      </c>
      <c r="F6327" s="21" t="s">
        <v>2916</v>
      </c>
      <c r="G6327" s="21" t="s">
        <v>2915</v>
      </c>
      <c r="H6327" s="21" t="s">
        <v>976</v>
      </c>
      <c r="I6327" s="21" t="s">
        <v>976</v>
      </c>
      <c r="J6327" s="21" t="s">
        <v>2914</v>
      </c>
      <c r="K6327" s="139" t="s">
        <v>2913</v>
      </c>
      <c r="L6327" s="119" t="s">
        <v>2912</v>
      </c>
      <c r="M6327" s="21">
        <v>500</v>
      </c>
      <c r="N6327" s="21">
        <v>33</v>
      </c>
      <c r="O6327" s="21">
        <v>0.4</v>
      </c>
      <c r="P6327" s="21">
        <v>3</v>
      </c>
      <c r="Q6327" s="21">
        <v>2017</v>
      </c>
      <c r="R6327" s="21" t="s">
        <v>295</v>
      </c>
      <c r="S6327" s="69" t="s">
        <v>2911</v>
      </c>
      <c r="T6327" s="116">
        <v>1200</v>
      </c>
      <c r="U6327" s="111">
        <v>45</v>
      </c>
      <c r="V6327" s="113">
        <f t="shared" si="1178"/>
        <v>1200</v>
      </c>
      <c r="W6327" s="113">
        <f t="shared" si="1179"/>
        <v>0</v>
      </c>
      <c r="X6327" s="112">
        <f t="shared" si="1180"/>
        <v>0</v>
      </c>
      <c r="Y6327" s="111"/>
      <c r="Z6327" s="110">
        <f t="shared" si="1188"/>
        <v>45</v>
      </c>
      <c r="AA6327" s="109">
        <f t="shared" si="1181"/>
        <v>60</v>
      </c>
      <c r="AB6327" s="109">
        <f t="shared" si="1182"/>
        <v>60000</v>
      </c>
      <c r="AC6327" s="108">
        <f t="shared" si="1183"/>
        <v>1140</v>
      </c>
      <c r="AD6327" s="107">
        <f t="shared" si="1184"/>
        <v>2.2222222222222223E-2</v>
      </c>
      <c r="AE6327" s="106">
        <f t="shared" si="1185"/>
        <v>25.333333333333336</v>
      </c>
      <c r="AF6327" s="105">
        <f t="shared" si="1186"/>
        <v>25.333333333333336</v>
      </c>
      <c r="AG6327" s="105">
        <f t="shared" si="1187"/>
        <v>1174.6666666666667</v>
      </c>
    </row>
    <row r="6328" spans="1:33" s="88" customFormat="1" x14ac:dyDescent="0.35">
      <c r="A6328" s="21">
        <v>10141103</v>
      </c>
      <c r="B6328" s="115" t="s">
        <v>1665</v>
      </c>
      <c r="C6328" s="115" t="s">
        <v>710</v>
      </c>
      <c r="D6328" s="21" t="s">
        <v>2909</v>
      </c>
      <c r="E6328" s="114" t="str">
        <f t="shared" si="1177"/>
        <v>TRANSFORMADOR MARCA:TRANSFORMCO AGMNC/PT12 AGMNC/PT12</v>
      </c>
      <c r="F6328" s="21" t="s">
        <v>2910</v>
      </c>
      <c r="G6328" s="21" t="s">
        <v>2909</v>
      </c>
      <c r="H6328" s="21" t="s">
        <v>976</v>
      </c>
      <c r="I6328" s="21" t="s">
        <v>976</v>
      </c>
      <c r="J6328" s="21" t="s">
        <v>2908</v>
      </c>
      <c r="K6328" s="139" t="s">
        <v>2907</v>
      </c>
      <c r="L6328" s="119" t="s">
        <v>2906</v>
      </c>
      <c r="M6328" s="21">
        <v>100</v>
      </c>
      <c r="N6328" s="21">
        <v>33</v>
      </c>
      <c r="O6328" s="21">
        <v>0.4</v>
      </c>
      <c r="P6328" s="21">
        <v>3</v>
      </c>
      <c r="Q6328" s="21">
        <v>2017</v>
      </c>
      <c r="R6328" s="21" t="s">
        <v>1599</v>
      </c>
      <c r="S6328" s="69">
        <v>1170111</v>
      </c>
      <c r="T6328" s="116">
        <v>763</v>
      </c>
      <c r="U6328" s="111">
        <v>45</v>
      </c>
      <c r="V6328" s="113">
        <f t="shared" si="1178"/>
        <v>763</v>
      </c>
      <c r="W6328" s="113">
        <f t="shared" si="1179"/>
        <v>0</v>
      </c>
      <c r="X6328" s="112">
        <f t="shared" si="1180"/>
        <v>0</v>
      </c>
      <c r="Y6328" s="111"/>
      <c r="Z6328" s="110">
        <f t="shared" si="1188"/>
        <v>45</v>
      </c>
      <c r="AA6328" s="109">
        <f t="shared" si="1181"/>
        <v>38.15</v>
      </c>
      <c r="AB6328" s="109">
        <f t="shared" si="1182"/>
        <v>38150</v>
      </c>
      <c r="AC6328" s="108">
        <f t="shared" si="1183"/>
        <v>724.85</v>
      </c>
      <c r="AD6328" s="107">
        <f t="shared" si="1184"/>
        <v>2.2222222222222223E-2</v>
      </c>
      <c r="AE6328" s="106">
        <f t="shared" si="1185"/>
        <v>16.10777777777778</v>
      </c>
      <c r="AF6328" s="105">
        <f t="shared" si="1186"/>
        <v>16.10777777777778</v>
      </c>
      <c r="AG6328" s="105">
        <f t="shared" si="1187"/>
        <v>746.89222222222224</v>
      </c>
    </row>
    <row r="6329" spans="1:33" s="88" customFormat="1" x14ac:dyDescent="0.35">
      <c r="A6329" s="21">
        <v>10141103</v>
      </c>
      <c r="B6329" s="115" t="s">
        <v>1665</v>
      </c>
      <c r="C6329" s="115" t="s">
        <v>710</v>
      </c>
      <c r="D6329" s="21" t="s">
        <v>2904</v>
      </c>
      <c r="E6329" s="114" t="str">
        <f t="shared" si="1177"/>
        <v>TRANSFORMADOR MARCA:TRANSFORMCO AGMNC/PT15 AGMNC/PT15</v>
      </c>
      <c r="F6329" s="21" t="s">
        <v>2905</v>
      </c>
      <c r="G6329" s="21" t="s">
        <v>2904</v>
      </c>
      <c r="H6329" s="21" t="s">
        <v>976</v>
      </c>
      <c r="I6329" s="21" t="s">
        <v>976</v>
      </c>
      <c r="J6329" s="21" t="s">
        <v>2903</v>
      </c>
      <c r="K6329" s="139" t="s">
        <v>2902</v>
      </c>
      <c r="L6329" s="119" t="s">
        <v>2901</v>
      </c>
      <c r="M6329" s="21">
        <v>50</v>
      </c>
      <c r="N6329" s="21">
        <v>33</v>
      </c>
      <c r="O6329" s="21">
        <v>0.4</v>
      </c>
      <c r="P6329" s="21">
        <v>3</v>
      </c>
      <c r="Q6329" s="21">
        <v>2017</v>
      </c>
      <c r="R6329" s="21" t="s">
        <v>1599</v>
      </c>
      <c r="S6329" s="69">
        <v>1170204</v>
      </c>
      <c r="T6329" s="116">
        <v>643</v>
      </c>
      <c r="U6329" s="111">
        <v>45</v>
      </c>
      <c r="V6329" s="113">
        <f t="shared" si="1178"/>
        <v>643</v>
      </c>
      <c r="W6329" s="113">
        <f t="shared" si="1179"/>
        <v>0</v>
      </c>
      <c r="X6329" s="112">
        <f t="shared" si="1180"/>
        <v>0</v>
      </c>
      <c r="Y6329" s="111"/>
      <c r="Z6329" s="110">
        <f t="shared" si="1188"/>
        <v>45</v>
      </c>
      <c r="AA6329" s="109">
        <f t="shared" si="1181"/>
        <v>32.15</v>
      </c>
      <c r="AB6329" s="109">
        <f t="shared" si="1182"/>
        <v>32150</v>
      </c>
      <c r="AC6329" s="108">
        <f t="shared" si="1183"/>
        <v>610.85</v>
      </c>
      <c r="AD6329" s="107">
        <f t="shared" si="1184"/>
        <v>2.2222222222222223E-2</v>
      </c>
      <c r="AE6329" s="106">
        <f t="shared" si="1185"/>
        <v>13.574444444444445</v>
      </c>
      <c r="AF6329" s="105">
        <f t="shared" si="1186"/>
        <v>13.574444444444445</v>
      </c>
      <c r="AG6329" s="105">
        <f t="shared" si="1187"/>
        <v>629.42555555555555</v>
      </c>
    </row>
    <row r="6330" spans="1:33" s="88" customFormat="1" x14ac:dyDescent="0.35">
      <c r="A6330" s="21">
        <v>10141103</v>
      </c>
      <c r="B6330" s="115" t="s">
        <v>1665</v>
      </c>
      <c r="C6330" s="115" t="s">
        <v>710</v>
      </c>
      <c r="D6330" s="21" t="s">
        <v>2899</v>
      </c>
      <c r="E6330" s="114" t="str">
        <f t="shared" si="1177"/>
        <v>TRANSFORMADOR MARCA:ASTOR AGMNC/PT17 AGMNC/PT17</v>
      </c>
      <c r="F6330" s="21" t="s">
        <v>2900</v>
      </c>
      <c r="G6330" s="21" t="s">
        <v>2899</v>
      </c>
      <c r="H6330" s="21" t="s">
        <v>976</v>
      </c>
      <c r="I6330" s="21" t="s">
        <v>976</v>
      </c>
      <c r="J6330" s="21" t="s">
        <v>2898</v>
      </c>
      <c r="K6330" s="139" t="s">
        <v>2897</v>
      </c>
      <c r="L6330" s="119" t="s">
        <v>2896</v>
      </c>
      <c r="M6330" s="21">
        <v>200</v>
      </c>
      <c r="N6330" s="21">
        <v>33</v>
      </c>
      <c r="O6330" s="21">
        <v>0.4</v>
      </c>
      <c r="P6330" s="21">
        <v>3</v>
      </c>
      <c r="Q6330" s="21">
        <v>2017</v>
      </c>
      <c r="R6330" s="21" t="s">
        <v>499</v>
      </c>
      <c r="S6330" s="69" t="s">
        <v>2895</v>
      </c>
      <c r="T6330" s="116">
        <v>991</v>
      </c>
      <c r="U6330" s="111">
        <v>45</v>
      </c>
      <c r="V6330" s="113">
        <f t="shared" si="1178"/>
        <v>991</v>
      </c>
      <c r="W6330" s="113">
        <f t="shared" si="1179"/>
        <v>0</v>
      </c>
      <c r="X6330" s="112">
        <f t="shared" si="1180"/>
        <v>0</v>
      </c>
      <c r="Y6330" s="111"/>
      <c r="Z6330" s="110">
        <f t="shared" si="1188"/>
        <v>45</v>
      </c>
      <c r="AA6330" s="109">
        <f t="shared" si="1181"/>
        <v>49.550000000000004</v>
      </c>
      <c r="AB6330" s="109">
        <f t="shared" si="1182"/>
        <v>49550.000000000007</v>
      </c>
      <c r="AC6330" s="108">
        <f t="shared" si="1183"/>
        <v>941.45</v>
      </c>
      <c r="AD6330" s="107">
        <f t="shared" si="1184"/>
        <v>2.2222222222222223E-2</v>
      </c>
      <c r="AE6330" s="106">
        <f t="shared" si="1185"/>
        <v>20.921111111111113</v>
      </c>
      <c r="AF6330" s="105">
        <f t="shared" si="1186"/>
        <v>20.921111111111113</v>
      </c>
      <c r="AG6330" s="105">
        <f t="shared" si="1187"/>
        <v>970.07888888888886</v>
      </c>
    </row>
    <row r="6331" spans="1:33" s="88" customFormat="1" x14ac:dyDescent="0.35">
      <c r="A6331" s="21">
        <v>10141103</v>
      </c>
      <c r="B6331" s="115" t="s">
        <v>1665</v>
      </c>
      <c r="C6331" s="115" t="s">
        <v>710</v>
      </c>
      <c r="D6331" s="21" t="s">
        <v>2893</v>
      </c>
      <c r="E6331" s="114" t="str">
        <f t="shared" si="1177"/>
        <v>TRANSFORMADOR MARCA:TRANSFORMCO AGMNC/PT22 AGMNC/PT22</v>
      </c>
      <c r="F6331" s="21" t="s">
        <v>2894</v>
      </c>
      <c r="G6331" s="21" t="s">
        <v>2893</v>
      </c>
      <c r="H6331" s="21" t="s">
        <v>976</v>
      </c>
      <c r="I6331" s="21" t="s">
        <v>976</v>
      </c>
      <c r="J6331" s="21" t="s">
        <v>2892</v>
      </c>
      <c r="K6331" s="139" t="s">
        <v>2891</v>
      </c>
      <c r="L6331" s="119" t="s">
        <v>2890</v>
      </c>
      <c r="M6331" s="21">
        <v>100</v>
      </c>
      <c r="N6331" s="21">
        <v>33</v>
      </c>
      <c r="O6331" s="21">
        <v>0.4</v>
      </c>
      <c r="P6331" s="21">
        <v>3</v>
      </c>
      <c r="Q6331" s="21">
        <v>2017</v>
      </c>
      <c r="R6331" s="21" t="s">
        <v>1599</v>
      </c>
      <c r="S6331" s="69">
        <v>1170215</v>
      </c>
      <c r="T6331" s="116">
        <v>763</v>
      </c>
      <c r="U6331" s="111">
        <v>45</v>
      </c>
      <c r="V6331" s="113">
        <f t="shared" si="1178"/>
        <v>763</v>
      </c>
      <c r="W6331" s="113">
        <f t="shared" si="1179"/>
        <v>0</v>
      </c>
      <c r="X6331" s="112">
        <f t="shared" si="1180"/>
        <v>0</v>
      </c>
      <c r="Y6331" s="111"/>
      <c r="Z6331" s="110">
        <f t="shared" si="1188"/>
        <v>45</v>
      </c>
      <c r="AA6331" s="109">
        <f t="shared" si="1181"/>
        <v>38.15</v>
      </c>
      <c r="AB6331" s="109">
        <f t="shared" si="1182"/>
        <v>38150</v>
      </c>
      <c r="AC6331" s="108">
        <f t="shared" si="1183"/>
        <v>724.85</v>
      </c>
      <c r="AD6331" s="107">
        <f t="shared" si="1184"/>
        <v>2.2222222222222223E-2</v>
      </c>
      <c r="AE6331" s="106">
        <f t="shared" si="1185"/>
        <v>16.10777777777778</v>
      </c>
      <c r="AF6331" s="105">
        <f t="shared" si="1186"/>
        <v>16.10777777777778</v>
      </c>
      <c r="AG6331" s="105">
        <f t="shared" si="1187"/>
        <v>746.89222222222224</v>
      </c>
    </row>
    <row r="6332" spans="1:33" s="88" customFormat="1" x14ac:dyDescent="0.35">
      <c r="A6332" s="21">
        <v>10141103</v>
      </c>
      <c r="B6332" s="115" t="s">
        <v>1665</v>
      </c>
      <c r="C6332" s="115" t="s">
        <v>710</v>
      </c>
      <c r="D6332" s="21" t="s">
        <v>2888</v>
      </c>
      <c r="E6332" s="114" t="str">
        <f t="shared" si="1177"/>
        <v>TRANSFORMADOR MARCA:ASTOR USPHL/PT1 USPHL/PT1</v>
      </c>
      <c r="F6332" s="21" t="s">
        <v>2889</v>
      </c>
      <c r="G6332" s="21" t="s">
        <v>2888</v>
      </c>
      <c r="H6332" s="21" t="s">
        <v>2887</v>
      </c>
      <c r="I6332" s="21" t="s">
        <v>976</v>
      </c>
      <c r="J6332" s="21" t="s">
        <v>2886</v>
      </c>
      <c r="K6332" s="21" t="s">
        <v>2885</v>
      </c>
      <c r="L6332" s="21" t="s">
        <v>2884</v>
      </c>
      <c r="M6332" s="21">
        <v>315</v>
      </c>
      <c r="N6332" s="21">
        <v>33</v>
      </c>
      <c r="O6332" s="21">
        <v>0.4</v>
      </c>
      <c r="P6332" s="21">
        <v>3</v>
      </c>
      <c r="Q6332" s="21">
        <v>2017</v>
      </c>
      <c r="R6332" s="21" t="s">
        <v>499</v>
      </c>
      <c r="S6332" s="69" t="s">
        <v>2883</v>
      </c>
      <c r="T6332" s="116">
        <v>1039</v>
      </c>
      <c r="U6332" s="111">
        <v>45</v>
      </c>
      <c r="V6332" s="113">
        <f t="shared" si="1178"/>
        <v>1039</v>
      </c>
      <c r="W6332" s="113">
        <f t="shared" si="1179"/>
        <v>0</v>
      </c>
      <c r="X6332" s="112">
        <f t="shared" si="1180"/>
        <v>0</v>
      </c>
      <c r="Y6332" s="111"/>
      <c r="Z6332" s="110">
        <f t="shared" si="1188"/>
        <v>45</v>
      </c>
      <c r="AA6332" s="109">
        <f t="shared" si="1181"/>
        <v>51.95</v>
      </c>
      <c r="AB6332" s="109">
        <f t="shared" si="1182"/>
        <v>51950</v>
      </c>
      <c r="AC6332" s="108">
        <f t="shared" si="1183"/>
        <v>987.05</v>
      </c>
      <c r="AD6332" s="107">
        <f t="shared" si="1184"/>
        <v>2.2222222222222223E-2</v>
      </c>
      <c r="AE6332" s="106">
        <f t="shared" si="1185"/>
        <v>21.934444444444445</v>
      </c>
      <c r="AF6332" s="105">
        <f t="shared" si="1186"/>
        <v>21.934444444444445</v>
      </c>
      <c r="AG6332" s="105">
        <f t="shared" si="1187"/>
        <v>1017.0655555555555</v>
      </c>
    </row>
    <row r="6333" spans="1:33" s="88" customFormat="1" x14ac:dyDescent="0.35">
      <c r="A6333" s="21">
        <v>10141103</v>
      </c>
      <c r="B6333" s="115" t="s">
        <v>1665</v>
      </c>
      <c r="C6333" s="115" t="s">
        <v>710</v>
      </c>
      <c r="D6333" s="21" t="s">
        <v>2881</v>
      </c>
      <c r="E6333" s="114" t="str">
        <f t="shared" si="1177"/>
        <v>TRANSFORMADOR MARCA:ASTOR AGVDZ/PT12 AGVDZ/PT12</v>
      </c>
      <c r="F6333" s="21" t="s">
        <v>2882</v>
      </c>
      <c r="G6333" s="21" t="s">
        <v>2881</v>
      </c>
      <c r="H6333" s="21" t="s">
        <v>2875</v>
      </c>
      <c r="I6333" s="21" t="s">
        <v>976</v>
      </c>
      <c r="J6333" s="21" t="s">
        <v>2880</v>
      </c>
      <c r="K6333" s="139" t="s">
        <v>2879</v>
      </c>
      <c r="L6333" s="119" t="s">
        <v>2878</v>
      </c>
      <c r="M6333" s="21">
        <v>315</v>
      </c>
      <c r="N6333" s="21">
        <v>22</v>
      </c>
      <c r="O6333" s="21">
        <v>0.4</v>
      </c>
      <c r="P6333" s="21">
        <v>3</v>
      </c>
      <c r="Q6333" s="21">
        <v>2017</v>
      </c>
      <c r="R6333" s="21" t="s">
        <v>499</v>
      </c>
      <c r="S6333" s="69" t="s">
        <v>2877</v>
      </c>
      <c r="T6333" s="116">
        <v>953</v>
      </c>
      <c r="U6333" s="111">
        <v>45</v>
      </c>
      <c r="V6333" s="113">
        <f t="shared" si="1178"/>
        <v>953</v>
      </c>
      <c r="W6333" s="113">
        <f t="shared" si="1179"/>
        <v>0</v>
      </c>
      <c r="X6333" s="112">
        <f t="shared" si="1180"/>
        <v>0</v>
      </c>
      <c r="Y6333" s="111"/>
      <c r="Z6333" s="110">
        <f t="shared" si="1188"/>
        <v>45</v>
      </c>
      <c r="AA6333" s="109">
        <f t="shared" si="1181"/>
        <v>47.650000000000006</v>
      </c>
      <c r="AB6333" s="109">
        <f t="shared" si="1182"/>
        <v>47650.000000000007</v>
      </c>
      <c r="AC6333" s="108">
        <f t="shared" si="1183"/>
        <v>905.35</v>
      </c>
      <c r="AD6333" s="107">
        <f t="shared" si="1184"/>
        <v>2.2222222222222223E-2</v>
      </c>
      <c r="AE6333" s="106">
        <f t="shared" si="1185"/>
        <v>20.11888888888889</v>
      </c>
      <c r="AF6333" s="105">
        <f t="shared" si="1186"/>
        <v>20.11888888888889</v>
      </c>
      <c r="AG6333" s="105">
        <f t="shared" si="1187"/>
        <v>932.88111111111107</v>
      </c>
    </row>
    <row r="6334" spans="1:33" s="88" customFormat="1" x14ac:dyDescent="0.35">
      <c r="A6334" s="21">
        <v>10141103</v>
      </c>
      <c r="B6334" s="115" t="s">
        <v>1665</v>
      </c>
      <c r="C6334" s="115" t="s">
        <v>710</v>
      </c>
      <c r="D6334" s="21" t="s">
        <v>2876</v>
      </c>
      <c r="E6334" s="114" t="str">
        <f t="shared" si="1177"/>
        <v>TRANSFORMADOR MARCA:ASTOR AGVDZ/PT13 AGVDZ/PT13</v>
      </c>
      <c r="F6334" s="21"/>
      <c r="G6334" s="21" t="s">
        <v>2876</v>
      </c>
      <c r="H6334" s="21" t="s">
        <v>2875</v>
      </c>
      <c r="I6334" s="21" t="s">
        <v>976</v>
      </c>
      <c r="J6334" s="21"/>
      <c r="K6334" s="139" t="s">
        <v>2874</v>
      </c>
      <c r="L6334" s="119" t="s">
        <v>2873</v>
      </c>
      <c r="M6334" s="21">
        <v>200</v>
      </c>
      <c r="N6334" s="21">
        <v>22</v>
      </c>
      <c r="O6334" s="21">
        <v>0.4</v>
      </c>
      <c r="P6334" s="21">
        <v>3</v>
      </c>
      <c r="Q6334" s="21">
        <v>2017</v>
      </c>
      <c r="R6334" s="21" t="s">
        <v>499</v>
      </c>
      <c r="S6334" s="69" t="s">
        <v>2872</v>
      </c>
      <c r="T6334" s="116">
        <v>572</v>
      </c>
      <c r="U6334" s="111">
        <v>45</v>
      </c>
      <c r="V6334" s="113">
        <f t="shared" si="1178"/>
        <v>572</v>
      </c>
      <c r="W6334" s="113">
        <f t="shared" si="1179"/>
        <v>0</v>
      </c>
      <c r="X6334" s="112">
        <f t="shared" si="1180"/>
        <v>0</v>
      </c>
      <c r="Y6334" s="111"/>
      <c r="Z6334" s="110">
        <f t="shared" si="1188"/>
        <v>45</v>
      </c>
      <c r="AA6334" s="109">
        <f t="shared" si="1181"/>
        <v>28.6</v>
      </c>
      <c r="AB6334" s="109">
        <f t="shared" si="1182"/>
        <v>28600</v>
      </c>
      <c r="AC6334" s="108">
        <f t="shared" si="1183"/>
        <v>543.4</v>
      </c>
      <c r="AD6334" s="107">
        <f t="shared" si="1184"/>
        <v>2.2222222222222223E-2</v>
      </c>
      <c r="AE6334" s="106">
        <f t="shared" si="1185"/>
        <v>12.075555555555555</v>
      </c>
      <c r="AF6334" s="105">
        <f t="shared" si="1186"/>
        <v>12.075555555555555</v>
      </c>
      <c r="AG6334" s="105">
        <f t="shared" si="1187"/>
        <v>559.92444444444448</v>
      </c>
    </row>
    <row r="6335" spans="1:33" s="88" customFormat="1" x14ac:dyDescent="0.35">
      <c r="A6335" s="21">
        <v>10141103</v>
      </c>
      <c r="B6335" s="162" t="s">
        <v>1665</v>
      </c>
      <c r="C6335" s="115" t="s">
        <v>710</v>
      </c>
      <c r="D6335" s="124" t="s">
        <v>2871</v>
      </c>
      <c r="E6335" s="114" t="str">
        <f t="shared" si="1177"/>
        <v>TRANSFORMADOR MARCA:ASTOR PTS 58 PTS 58</v>
      </c>
      <c r="F6335" s="124"/>
      <c r="G6335" s="124" t="s">
        <v>2871</v>
      </c>
      <c r="H6335" s="124" t="s">
        <v>324</v>
      </c>
      <c r="I6335" s="124" t="s">
        <v>723</v>
      </c>
      <c r="J6335" s="124"/>
      <c r="K6335" s="142" t="s">
        <v>2870</v>
      </c>
      <c r="L6335" s="142" t="s">
        <v>2869</v>
      </c>
      <c r="M6335" s="124">
        <v>500</v>
      </c>
      <c r="N6335" s="124">
        <v>33</v>
      </c>
      <c r="O6335" s="21">
        <v>0.4</v>
      </c>
      <c r="P6335" s="124" t="s">
        <v>514</v>
      </c>
      <c r="Q6335" s="142">
        <v>2017</v>
      </c>
      <c r="R6335" s="124" t="s">
        <v>499</v>
      </c>
      <c r="S6335" s="167" t="s">
        <v>2868</v>
      </c>
      <c r="T6335" s="116">
        <v>1200</v>
      </c>
      <c r="U6335" s="111">
        <v>45</v>
      </c>
      <c r="V6335" s="113">
        <f t="shared" si="1178"/>
        <v>1200</v>
      </c>
      <c r="W6335" s="113">
        <f t="shared" si="1179"/>
        <v>0</v>
      </c>
      <c r="X6335" s="112">
        <f t="shared" si="1180"/>
        <v>0</v>
      </c>
      <c r="Y6335" s="111"/>
      <c r="Z6335" s="110">
        <f t="shared" si="1188"/>
        <v>45</v>
      </c>
      <c r="AA6335" s="109">
        <f t="shared" si="1181"/>
        <v>60</v>
      </c>
      <c r="AB6335" s="109">
        <f t="shared" si="1182"/>
        <v>60000</v>
      </c>
      <c r="AC6335" s="108">
        <f t="shared" si="1183"/>
        <v>1140</v>
      </c>
      <c r="AD6335" s="107">
        <f t="shared" si="1184"/>
        <v>2.2222222222222223E-2</v>
      </c>
      <c r="AE6335" s="106">
        <f t="shared" si="1185"/>
        <v>25.333333333333336</v>
      </c>
      <c r="AF6335" s="105">
        <f t="shared" si="1186"/>
        <v>25.333333333333336</v>
      </c>
      <c r="AG6335" s="105">
        <f t="shared" si="1187"/>
        <v>1174.6666666666667</v>
      </c>
    </row>
    <row r="6336" spans="1:33" s="88" customFormat="1" x14ac:dyDescent="0.35">
      <c r="A6336" s="21">
        <v>10141103</v>
      </c>
      <c r="B6336" s="162" t="s">
        <v>1665</v>
      </c>
      <c r="C6336" s="115" t="s">
        <v>710</v>
      </c>
      <c r="D6336" s="124" t="s">
        <v>2867</v>
      </c>
      <c r="E6336" s="114" t="str">
        <f t="shared" si="1177"/>
        <v>TRANSFORMADOR MARCA:ASTOR PTS 59 PTS 59</v>
      </c>
      <c r="F6336" s="124"/>
      <c r="G6336" s="124" t="s">
        <v>2867</v>
      </c>
      <c r="H6336" s="124" t="s">
        <v>324</v>
      </c>
      <c r="I6336" s="124" t="s">
        <v>2866</v>
      </c>
      <c r="J6336" s="124"/>
      <c r="K6336" s="142" t="s">
        <v>2865</v>
      </c>
      <c r="L6336" s="142" t="s">
        <v>2864</v>
      </c>
      <c r="M6336" s="124">
        <v>500</v>
      </c>
      <c r="N6336" s="124">
        <v>33</v>
      </c>
      <c r="O6336" s="21">
        <v>0.4</v>
      </c>
      <c r="P6336" s="124" t="s">
        <v>514</v>
      </c>
      <c r="Q6336" s="142">
        <v>2017</v>
      </c>
      <c r="R6336" s="124" t="s">
        <v>499</v>
      </c>
      <c r="S6336" s="167" t="s">
        <v>2863</v>
      </c>
      <c r="T6336" s="116">
        <v>1200</v>
      </c>
      <c r="U6336" s="111">
        <v>45</v>
      </c>
      <c r="V6336" s="113">
        <f t="shared" si="1178"/>
        <v>1200</v>
      </c>
      <c r="W6336" s="113">
        <f t="shared" si="1179"/>
        <v>0</v>
      </c>
      <c r="X6336" s="112">
        <f t="shared" si="1180"/>
        <v>0</v>
      </c>
      <c r="Y6336" s="111"/>
      <c r="Z6336" s="110">
        <f t="shared" si="1188"/>
        <v>45</v>
      </c>
      <c r="AA6336" s="109">
        <f t="shared" si="1181"/>
        <v>60</v>
      </c>
      <c r="AB6336" s="109">
        <f t="shared" si="1182"/>
        <v>60000</v>
      </c>
      <c r="AC6336" s="108">
        <f t="shared" si="1183"/>
        <v>1140</v>
      </c>
      <c r="AD6336" s="107">
        <f t="shared" si="1184"/>
        <v>2.2222222222222223E-2</v>
      </c>
      <c r="AE6336" s="106">
        <f t="shared" si="1185"/>
        <v>25.333333333333336</v>
      </c>
      <c r="AF6336" s="105">
        <f t="shared" si="1186"/>
        <v>25.333333333333336</v>
      </c>
      <c r="AG6336" s="105">
        <f t="shared" si="1187"/>
        <v>1174.6666666666667</v>
      </c>
    </row>
    <row r="6337" spans="1:33" s="88" customFormat="1" x14ac:dyDescent="0.35">
      <c r="A6337" s="21">
        <v>10141103</v>
      </c>
      <c r="B6337" s="162" t="s">
        <v>1665</v>
      </c>
      <c r="C6337" s="115" t="s">
        <v>710</v>
      </c>
      <c r="D6337" s="142" t="s">
        <v>2862</v>
      </c>
      <c r="E6337" s="114" t="str">
        <f t="shared" si="1177"/>
        <v>TRANSFORMADOR MARCA:MAXI CONCEPTS PTS 80 PTS 80</v>
      </c>
      <c r="F6337" s="124"/>
      <c r="G6337" s="142" t="s">
        <v>2862</v>
      </c>
      <c r="H6337" s="124" t="s">
        <v>324</v>
      </c>
      <c r="I6337" s="124" t="s">
        <v>1237</v>
      </c>
      <c r="J6337" s="124"/>
      <c r="K6337" s="142" t="s">
        <v>2861</v>
      </c>
      <c r="L6337" s="142" t="s">
        <v>2860</v>
      </c>
      <c r="M6337" s="124">
        <v>315</v>
      </c>
      <c r="N6337" s="124">
        <v>33</v>
      </c>
      <c r="O6337" s="21">
        <v>0.4</v>
      </c>
      <c r="P6337" s="124" t="s">
        <v>514</v>
      </c>
      <c r="Q6337" s="142">
        <v>2017</v>
      </c>
      <c r="R6337" s="124" t="s">
        <v>832</v>
      </c>
      <c r="S6337" s="167" t="s">
        <v>2859</v>
      </c>
      <c r="T6337" s="116">
        <v>1039</v>
      </c>
      <c r="U6337" s="111">
        <v>45</v>
      </c>
      <c r="V6337" s="113">
        <f t="shared" si="1178"/>
        <v>1039</v>
      </c>
      <c r="W6337" s="113">
        <f t="shared" si="1179"/>
        <v>0</v>
      </c>
      <c r="X6337" s="112">
        <f t="shared" si="1180"/>
        <v>0</v>
      </c>
      <c r="Y6337" s="111"/>
      <c r="Z6337" s="110">
        <f t="shared" si="1188"/>
        <v>45</v>
      </c>
      <c r="AA6337" s="109">
        <f t="shared" si="1181"/>
        <v>51.95</v>
      </c>
      <c r="AB6337" s="109">
        <f t="shared" si="1182"/>
        <v>51950</v>
      </c>
      <c r="AC6337" s="108">
        <f t="shared" si="1183"/>
        <v>987.05</v>
      </c>
      <c r="AD6337" s="107">
        <f t="shared" si="1184"/>
        <v>2.2222222222222223E-2</v>
      </c>
      <c r="AE6337" s="106">
        <f t="shared" si="1185"/>
        <v>21.934444444444445</v>
      </c>
      <c r="AF6337" s="105">
        <f t="shared" si="1186"/>
        <v>21.934444444444445</v>
      </c>
      <c r="AG6337" s="105">
        <f t="shared" si="1187"/>
        <v>1017.0655555555555</v>
      </c>
    </row>
    <row r="6338" spans="1:33" s="88" customFormat="1" x14ac:dyDescent="0.35">
      <c r="A6338" s="21">
        <v>10141103</v>
      </c>
      <c r="B6338" s="162" t="s">
        <v>1665</v>
      </c>
      <c r="C6338" s="115" t="s">
        <v>710</v>
      </c>
      <c r="D6338" s="142" t="s">
        <v>2858</v>
      </c>
      <c r="E6338" s="114" t="str">
        <f t="shared" ref="E6338:E6401" si="1189">+CONCATENATE(C6338," ","MARCA:",R6338," ",G6338," ",D6338,)</f>
        <v>TRANSFORMADOR MARCA:ASTOR PTS 559 PTS 559</v>
      </c>
      <c r="F6338" s="124"/>
      <c r="G6338" s="142" t="s">
        <v>2858</v>
      </c>
      <c r="H6338" s="124" t="s">
        <v>324</v>
      </c>
      <c r="I6338" s="124" t="s">
        <v>2857</v>
      </c>
      <c r="J6338" s="142"/>
      <c r="K6338" s="142" t="s">
        <v>2856</v>
      </c>
      <c r="L6338" s="142" t="s">
        <v>2855</v>
      </c>
      <c r="M6338" s="124">
        <v>500</v>
      </c>
      <c r="N6338" s="124">
        <v>33</v>
      </c>
      <c r="O6338" s="21">
        <v>0.4</v>
      </c>
      <c r="P6338" s="124" t="s">
        <v>514</v>
      </c>
      <c r="Q6338" s="142">
        <v>2017</v>
      </c>
      <c r="R6338" s="142" t="s">
        <v>499</v>
      </c>
      <c r="S6338" s="168" t="s">
        <v>2854</v>
      </c>
      <c r="T6338" s="116">
        <v>1200</v>
      </c>
      <c r="U6338" s="111">
        <v>45</v>
      </c>
      <c r="V6338" s="113">
        <f t="shared" ref="V6338:V6401" si="1190">((Z6338/U6338)*(T6338-AA6338))+AA6338</f>
        <v>1200</v>
      </c>
      <c r="W6338" s="113">
        <f t="shared" ref="W6338:W6401" si="1191">+T6338-V6338</f>
        <v>0</v>
      </c>
      <c r="X6338" s="112">
        <f t="shared" ref="X6338:X6401" si="1192">+W6338*1000</f>
        <v>0</v>
      </c>
      <c r="Y6338" s="111"/>
      <c r="Z6338" s="110">
        <f t="shared" si="1188"/>
        <v>45</v>
      </c>
      <c r="AA6338" s="109">
        <f t="shared" ref="AA6338:AA6401" si="1193">(5/100*T6338)</f>
        <v>60</v>
      </c>
      <c r="AB6338" s="109">
        <f t="shared" ref="AB6338:AB6401" si="1194">+AA6338*1000</f>
        <v>60000</v>
      </c>
      <c r="AC6338" s="108">
        <f t="shared" ref="AC6338:AC6401" si="1195">+T6338-AA6338</f>
        <v>1140</v>
      </c>
      <c r="AD6338" s="107">
        <f t="shared" ref="AD6338:AD6401" si="1196">1/U6338</f>
        <v>2.2222222222222223E-2</v>
      </c>
      <c r="AE6338" s="106">
        <f t="shared" ref="AE6338:AE6401" si="1197">+AC6338*AD6338</f>
        <v>25.333333333333336</v>
      </c>
      <c r="AF6338" s="105">
        <f t="shared" ref="AF6338:AF6401" si="1198">+T6338-V6338+AE6338</f>
        <v>25.333333333333336</v>
      </c>
      <c r="AG6338" s="105">
        <f t="shared" ref="AG6338:AG6401" si="1199">+V6338-AE6338</f>
        <v>1174.6666666666667</v>
      </c>
    </row>
    <row r="6339" spans="1:33" s="88" customFormat="1" x14ac:dyDescent="0.35">
      <c r="A6339" s="21">
        <v>10141103</v>
      </c>
      <c r="B6339" s="162" t="s">
        <v>1665</v>
      </c>
      <c r="C6339" s="115" t="s">
        <v>710</v>
      </c>
      <c r="D6339" s="170" t="s">
        <v>2853</v>
      </c>
      <c r="E6339" s="114" t="str">
        <f t="shared" si="1189"/>
        <v>TRANSFORMADOR MARCA:ASTOR PTS 99 PTS 99</v>
      </c>
      <c r="F6339" s="124"/>
      <c r="G6339" s="170" t="s">
        <v>2853</v>
      </c>
      <c r="H6339" s="124" t="s">
        <v>324</v>
      </c>
      <c r="I6339" s="124" t="s">
        <v>846</v>
      </c>
      <c r="J6339" s="142"/>
      <c r="K6339" s="142" t="s">
        <v>2852</v>
      </c>
      <c r="L6339" s="142" t="s">
        <v>2851</v>
      </c>
      <c r="M6339" s="124">
        <v>500</v>
      </c>
      <c r="N6339" s="124">
        <v>33</v>
      </c>
      <c r="O6339" s="21">
        <v>0.4</v>
      </c>
      <c r="P6339" s="124" t="s">
        <v>514</v>
      </c>
      <c r="Q6339" s="142">
        <v>2017</v>
      </c>
      <c r="R6339" s="142" t="s">
        <v>499</v>
      </c>
      <c r="S6339" s="168" t="s">
        <v>2850</v>
      </c>
      <c r="T6339" s="116">
        <v>1200</v>
      </c>
      <c r="U6339" s="111">
        <v>45</v>
      </c>
      <c r="V6339" s="113">
        <f t="shared" si="1190"/>
        <v>1200</v>
      </c>
      <c r="W6339" s="113">
        <f t="shared" si="1191"/>
        <v>0</v>
      </c>
      <c r="X6339" s="112">
        <f t="shared" si="1192"/>
        <v>0</v>
      </c>
      <c r="Y6339" s="111"/>
      <c r="Z6339" s="110">
        <f t="shared" si="1188"/>
        <v>45</v>
      </c>
      <c r="AA6339" s="109">
        <f t="shared" si="1193"/>
        <v>60</v>
      </c>
      <c r="AB6339" s="109">
        <f t="shared" si="1194"/>
        <v>60000</v>
      </c>
      <c r="AC6339" s="108">
        <f t="shared" si="1195"/>
        <v>1140</v>
      </c>
      <c r="AD6339" s="107">
        <f t="shared" si="1196"/>
        <v>2.2222222222222223E-2</v>
      </c>
      <c r="AE6339" s="106">
        <f t="shared" si="1197"/>
        <v>25.333333333333336</v>
      </c>
      <c r="AF6339" s="105">
        <f t="shared" si="1198"/>
        <v>25.333333333333336</v>
      </c>
      <c r="AG6339" s="105">
        <f t="shared" si="1199"/>
        <v>1174.6666666666667</v>
      </c>
    </row>
    <row r="6340" spans="1:33" s="88" customFormat="1" x14ac:dyDescent="0.35">
      <c r="A6340" s="21">
        <v>10141103</v>
      </c>
      <c r="B6340" s="162" t="s">
        <v>1665</v>
      </c>
      <c r="C6340" s="115" t="s">
        <v>710</v>
      </c>
      <c r="D6340" s="170" t="s">
        <v>2849</v>
      </c>
      <c r="E6340" s="114" t="str">
        <f t="shared" si="1189"/>
        <v>TRANSFORMADOR MARCA:ASTOR PTS 100 PTS 100</v>
      </c>
      <c r="F6340" s="124"/>
      <c r="G6340" s="170" t="s">
        <v>2849</v>
      </c>
      <c r="H6340" s="124" t="s">
        <v>324</v>
      </c>
      <c r="I6340" s="124" t="s">
        <v>2848</v>
      </c>
      <c r="J6340" s="142"/>
      <c r="K6340" s="142" t="s">
        <v>2847</v>
      </c>
      <c r="L6340" s="142" t="s">
        <v>2846</v>
      </c>
      <c r="M6340" s="124">
        <v>200</v>
      </c>
      <c r="N6340" s="124">
        <v>33</v>
      </c>
      <c r="O6340" s="21">
        <v>0.4</v>
      </c>
      <c r="P6340" s="124" t="s">
        <v>514</v>
      </c>
      <c r="Q6340" s="124">
        <v>2017</v>
      </c>
      <c r="R6340" s="142" t="s">
        <v>499</v>
      </c>
      <c r="S6340" s="168" t="s">
        <v>2845</v>
      </c>
      <c r="T6340" s="116">
        <v>991</v>
      </c>
      <c r="U6340" s="111">
        <v>45</v>
      </c>
      <c r="V6340" s="113">
        <f t="shared" si="1190"/>
        <v>991</v>
      </c>
      <c r="W6340" s="113">
        <f t="shared" si="1191"/>
        <v>0</v>
      </c>
      <c r="X6340" s="112">
        <f t="shared" si="1192"/>
        <v>0</v>
      </c>
      <c r="Y6340" s="111"/>
      <c r="Z6340" s="110">
        <f t="shared" si="1188"/>
        <v>45</v>
      </c>
      <c r="AA6340" s="109">
        <f t="shared" si="1193"/>
        <v>49.550000000000004</v>
      </c>
      <c r="AB6340" s="109">
        <f t="shared" si="1194"/>
        <v>49550.000000000007</v>
      </c>
      <c r="AC6340" s="108">
        <f t="shared" si="1195"/>
        <v>941.45</v>
      </c>
      <c r="AD6340" s="107">
        <f t="shared" si="1196"/>
        <v>2.2222222222222223E-2</v>
      </c>
      <c r="AE6340" s="106">
        <f t="shared" si="1197"/>
        <v>20.921111111111113</v>
      </c>
      <c r="AF6340" s="105">
        <f t="shared" si="1198"/>
        <v>20.921111111111113</v>
      </c>
      <c r="AG6340" s="105">
        <f t="shared" si="1199"/>
        <v>970.07888888888886</v>
      </c>
    </row>
    <row r="6341" spans="1:33" s="88" customFormat="1" x14ac:dyDescent="0.35">
      <c r="A6341" s="21">
        <v>10141103</v>
      </c>
      <c r="B6341" s="162" t="s">
        <v>1665</v>
      </c>
      <c r="C6341" s="115" t="s">
        <v>710</v>
      </c>
      <c r="D6341" s="170" t="s">
        <v>2844</v>
      </c>
      <c r="E6341" s="114" t="str">
        <f t="shared" si="1189"/>
        <v>TRANSFORMADOR MARCA:ASTOR PTS 94 PTS 94</v>
      </c>
      <c r="F6341" s="124"/>
      <c r="G6341" s="170" t="s">
        <v>2844</v>
      </c>
      <c r="H6341" s="124" t="s">
        <v>324</v>
      </c>
      <c r="I6341" s="124" t="s">
        <v>2843</v>
      </c>
      <c r="J6341" s="142"/>
      <c r="K6341" s="142" t="s">
        <v>2842</v>
      </c>
      <c r="L6341" s="142" t="s">
        <v>2841</v>
      </c>
      <c r="M6341" s="124">
        <v>630</v>
      </c>
      <c r="N6341" s="124">
        <v>33</v>
      </c>
      <c r="O6341" s="21">
        <v>0.4</v>
      </c>
      <c r="P6341" s="124" t="s">
        <v>514</v>
      </c>
      <c r="Q6341" s="142">
        <v>2017</v>
      </c>
      <c r="R6341" s="142" t="s">
        <v>499</v>
      </c>
      <c r="S6341" s="168" t="s">
        <v>2840</v>
      </c>
      <c r="T6341" s="116">
        <v>1200</v>
      </c>
      <c r="U6341" s="111">
        <v>45</v>
      </c>
      <c r="V6341" s="113">
        <f t="shared" si="1190"/>
        <v>1200</v>
      </c>
      <c r="W6341" s="113">
        <f t="shared" si="1191"/>
        <v>0</v>
      </c>
      <c r="X6341" s="112">
        <f t="shared" si="1192"/>
        <v>0</v>
      </c>
      <c r="Y6341" s="111"/>
      <c r="Z6341" s="110">
        <f t="shared" si="1188"/>
        <v>45</v>
      </c>
      <c r="AA6341" s="109">
        <f t="shared" si="1193"/>
        <v>60</v>
      </c>
      <c r="AB6341" s="109">
        <f t="shared" si="1194"/>
        <v>60000</v>
      </c>
      <c r="AC6341" s="108">
        <f t="shared" si="1195"/>
        <v>1140</v>
      </c>
      <c r="AD6341" s="107">
        <f t="shared" si="1196"/>
        <v>2.2222222222222223E-2</v>
      </c>
      <c r="AE6341" s="106">
        <f t="shared" si="1197"/>
        <v>25.333333333333336</v>
      </c>
      <c r="AF6341" s="105">
        <f t="shared" si="1198"/>
        <v>25.333333333333336</v>
      </c>
      <c r="AG6341" s="105">
        <f t="shared" si="1199"/>
        <v>1174.6666666666667</v>
      </c>
    </row>
    <row r="6342" spans="1:33" s="88" customFormat="1" x14ac:dyDescent="0.35">
      <c r="A6342" s="21">
        <v>10141103</v>
      </c>
      <c r="B6342" s="162" t="s">
        <v>1665</v>
      </c>
      <c r="C6342" s="115" t="s">
        <v>710</v>
      </c>
      <c r="D6342" s="170" t="s">
        <v>2839</v>
      </c>
      <c r="E6342" s="114" t="str">
        <f t="shared" si="1189"/>
        <v>TRANSFORMADOR MARCA:ASTOR PTS 1125 PTS 1125</v>
      </c>
      <c r="F6342" s="124"/>
      <c r="G6342" s="170" t="s">
        <v>2839</v>
      </c>
      <c r="H6342" s="124" t="s">
        <v>324</v>
      </c>
      <c r="I6342" s="124" t="s">
        <v>2826</v>
      </c>
      <c r="J6342" s="124"/>
      <c r="K6342" s="142" t="s">
        <v>2838</v>
      </c>
      <c r="L6342" s="142" t="s">
        <v>2837</v>
      </c>
      <c r="M6342" s="124">
        <v>250</v>
      </c>
      <c r="N6342" s="124">
        <v>33</v>
      </c>
      <c r="O6342" s="21">
        <v>0.4</v>
      </c>
      <c r="P6342" s="124" t="s">
        <v>514</v>
      </c>
      <c r="Q6342" s="142">
        <v>2017</v>
      </c>
      <c r="R6342" s="142" t="s">
        <v>499</v>
      </c>
      <c r="S6342" s="168" t="s">
        <v>2836</v>
      </c>
      <c r="T6342" s="116">
        <v>991</v>
      </c>
      <c r="U6342" s="111">
        <v>45</v>
      </c>
      <c r="V6342" s="113">
        <f t="shared" si="1190"/>
        <v>991</v>
      </c>
      <c r="W6342" s="113">
        <f t="shared" si="1191"/>
        <v>0</v>
      </c>
      <c r="X6342" s="112">
        <f t="shared" si="1192"/>
        <v>0</v>
      </c>
      <c r="Y6342" s="111"/>
      <c r="Z6342" s="110">
        <f t="shared" si="1188"/>
        <v>45</v>
      </c>
      <c r="AA6342" s="109">
        <f t="shared" si="1193"/>
        <v>49.550000000000004</v>
      </c>
      <c r="AB6342" s="109">
        <f t="shared" si="1194"/>
        <v>49550.000000000007</v>
      </c>
      <c r="AC6342" s="108">
        <f t="shared" si="1195"/>
        <v>941.45</v>
      </c>
      <c r="AD6342" s="107">
        <f t="shared" si="1196"/>
        <v>2.2222222222222223E-2</v>
      </c>
      <c r="AE6342" s="106">
        <f t="shared" si="1197"/>
        <v>20.921111111111113</v>
      </c>
      <c r="AF6342" s="105">
        <f t="shared" si="1198"/>
        <v>20.921111111111113</v>
      </c>
      <c r="AG6342" s="105">
        <f t="shared" si="1199"/>
        <v>970.07888888888886</v>
      </c>
    </row>
    <row r="6343" spans="1:33" s="88" customFormat="1" x14ac:dyDescent="0.35">
      <c r="A6343" s="21">
        <v>10141103</v>
      </c>
      <c r="B6343" s="162" t="s">
        <v>1665</v>
      </c>
      <c r="C6343" s="115" t="s">
        <v>710</v>
      </c>
      <c r="D6343" s="170" t="s">
        <v>2835</v>
      </c>
      <c r="E6343" s="114" t="str">
        <f t="shared" si="1189"/>
        <v>TRANSFORMADOR MARCA:ASTOR PTS 1126 PTS 1126</v>
      </c>
      <c r="F6343" s="124"/>
      <c r="G6343" s="170" t="s">
        <v>2835</v>
      </c>
      <c r="H6343" s="124" t="s">
        <v>324</v>
      </c>
      <c r="I6343" s="124" t="s">
        <v>2826</v>
      </c>
      <c r="J6343" s="142"/>
      <c r="K6343" s="142" t="s">
        <v>2834</v>
      </c>
      <c r="L6343" s="142" t="s">
        <v>2833</v>
      </c>
      <c r="M6343" s="124">
        <v>250</v>
      </c>
      <c r="N6343" s="124">
        <v>33</v>
      </c>
      <c r="O6343" s="21">
        <v>0.4</v>
      </c>
      <c r="P6343" s="124" t="s">
        <v>514</v>
      </c>
      <c r="Q6343" s="142">
        <v>2017</v>
      </c>
      <c r="R6343" s="142" t="s">
        <v>499</v>
      </c>
      <c r="S6343" s="168" t="s">
        <v>2832</v>
      </c>
      <c r="T6343" s="116">
        <v>991</v>
      </c>
      <c r="U6343" s="111">
        <v>45</v>
      </c>
      <c r="V6343" s="113">
        <f t="shared" si="1190"/>
        <v>991</v>
      </c>
      <c r="W6343" s="113">
        <f t="shared" si="1191"/>
        <v>0</v>
      </c>
      <c r="X6343" s="112">
        <f t="shared" si="1192"/>
        <v>0</v>
      </c>
      <c r="Y6343" s="111"/>
      <c r="Z6343" s="110">
        <f t="shared" si="1188"/>
        <v>45</v>
      </c>
      <c r="AA6343" s="109">
        <f t="shared" si="1193"/>
        <v>49.550000000000004</v>
      </c>
      <c r="AB6343" s="109">
        <f t="shared" si="1194"/>
        <v>49550.000000000007</v>
      </c>
      <c r="AC6343" s="108">
        <f t="shared" si="1195"/>
        <v>941.45</v>
      </c>
      <c r="AD6343" s="107">
        <f t="shared" si="1196"/>
        <v>2.2222222222222223E-2</v>
      </c>
      <c r="AE6343" s="106">
        <f t="shared" si="1197"/>
        <v>20.921111111111113</v>
      </c>
      <c r="AF6343" s="105">
        <f t="shared" si="1198"/>
        <v>20.921111111111113</v>
      </c>
      <c r="AG6343" s="105">
        <f t="shared" si="1199"/>
        <v>970.07888888888886</v>
      </c>
    </row>
    <row r="6344" spans="1:33" s="88" customFormat="1" x14ac:dyDescent="0.35">
      <c r="A6344" s="21">
        <v>10141103</v>
      </c>
      <c r="B6344" s="162" t="s">
        <v>1665</v>
      </c>
      <c r="C6344" s="115" t="s">
        <v>710</v>
      </c>
      <c r="D6344" s="170" t="s">
        <v>2831</v>
      </c>
      <c r="E6344" s="114" t="str">
        <f t="shared" si="1189"/>
        <v>TRANSFORMADOR MARCA:ASTOR PTS 1131 PTS 1131</v>
      </c>
      <c r="F6344" s="124"/>
      <c r="G6344" s="170" t="s">
        <v>2831</v>
      </c>
      <c r="H6344" s="124" t="s">
        <v>324</v>
      </c>
      <c r="I6344" s="124" t="s">
        <v>2826</v>
      </c>
      <c r="J6344" s="142"/>
      <c r="K6344" s="142" t="s">
        <v>2830</v>
      </c>
      <c r="L6344" s="142" t="s">
        <v>2829</v>
      </c>
      <c r="M6344" s="124">
        <v>250</v>
      </c>
      <c r="N6344" s="124">
        <v>33</v>
      </c>
      <c r="O6344" s="21">
        <v>0.4</v>
      </c>
      <c r="P6344" s="124" t="s">
        <v>514</v>
      </c>
      <c r="Q6344" s="142">
        <v>2017</v>
      </c>
      <c r="R6344" s="142" t="s">
        <v>499</v>
      </c>
      <c r="S6344" s="168" t="s">
        <v>2828</v>
      </c>
      <c r="T6344" s="116">
        <v>991</v>
      </c>
      <c r="U6344" s="111">
        <v>45</v>
      </c>
      <c r="V6344" s="113">
        <f t="shared" si="1190"/>
        <v>991</v>
      </c>
      <c r="W6344" s="113">
        <f t="shared" si="1191"/>
        <v>0</v>
      </c>
      <c r="X6344" s="112">
        <f t="shared" si="1192"/>
        <v>0</v>
      </c>
      <c r="Y6344" s="111"/>
      <c r="Z6344" s="110">
        <f t="shared" si="1188"/>
        <v>45</v>
      </c>
      <c r="AA6344" s="109">
        <f t="shared" si="1193"/>
        <v>49.550000000000004</v>
      </c>
      <c r="AB6344" s="109">
        <f t="shared" si="1194"/>
        <v>49550.000000000007</v>
      </c>
      <c r="AC6344" s="108">
        <f t="shared" si="1195"/>
        <v>941.45</v>
      </c>
      <c r="AD6344" s="107">
        <f t="shared" si="1196"/>
        <v>2.2222222222222223E-2</v>
      </c>
      <c r="AE6344" s="106">
        <f t="shared" si="1197"/>
        <v>20.921111111111113</v>
      </c>
      <c r="AF6344" s="105">
        <f t="shared" si="1198"/>
        <v>20.921111111111113</v>
      </c>
      <c r="AG6344" s="105">
        <f t="shared" si="1199"/>
        <v>970.07888888888886</v>
      </c>
    </row>
    <row r="6345" spans="1:33" s="88" customFormat="1" x14ac:dyDescent="0.35">
      <c r="A6345" s="21">
        <v>10141103</v>
      </c>
      <c r="B6345" s="162" t="s">
        <v>1665</v>
      </c>
      <c r="C6345" s="115" t="s">
        <v>710</v>
      </c>
      <c r="D6345" s="170" t="s">
        <v>2827</v>
      </c>
      <c r="E6345" s="114" t="str">
        <f t="shared" si="1189"/>
        <v>TRANSFORMADOR MARCA:ASTOR PTS 1065 PTS 1065</v>
      </c>
      <c r="F6345" s="124"/>
      <c r="G6345" s="170" t="s">
        <v>2827</v>
      </c>
      <c r="H6345" s="124" t="s">
        <v>324</v>
      </c>
      <c r="I6345" s="124" t="s">
        <v>2826</v>
      </c>
      <c r="J6345" s="142"/>
      <c r="K6345" s="142" t="s">
        <v>2825</v>
      </c>
      <c r="L6345" s="142" t="s">
        <v>2824</v>
      </c>
      <c r="M6345" s="124">
        <v>160</v>
      </c>
      <c r="N6345" s="124">
        <v>33</v>
      </c>
      <c r="O6345" s="21">
        <v>0.4</v>
      </c>
      <c r="P6345" s="124" t="s">
        <v>514</v>
      </c>
      <c r="Q6345" s="142">
        <v>2017</v>
      </c>
      <c r="R6345" s="142" t="s">
        <v>499</v>
      </c>
      <c r="S6345" s="168" t="s">
        <v>2823</v>
      </c>
      <c r="T6345" s="116">
        <v>991</v>
      </c>
      <c r="U6345" s="111">
        <v>45</v>
      </c>
      <c r="V6345" s="113">
        <f t="shared" si="1190"/>
        <v>991</v>
      </c>
      <c r="W6345" s="113">
        <f t="shared" si="1191"/>
        <v>0</v>
      </c>
      <c r="X6345" s="112">
        <f t="shared" si="1192"/>
        <v>0</v>
      </c>
      <c r="Y6345" s="111"/>
      <c r="Z6345" s="110">
        <f t="shared" si="1188"/>
        <v>45</v>
      </c>
      <c r="AA6345" s="109">
        <f t="shared" si="1193"/>
        <v>49.550000000000004</v>
      </c>
      <c r="AB6345" s="109">
        <f t="shared" si="1194"/>
        <v>49550.000000000007</v>
      </c>
      <c r="AC6345" s="108">
        <f t="shared" si="1195"/>
        <v>941.45</v>
      </c>
      <c r="AD6345" s="107">
        <f t="shared" si="1196"/>
        <v>2.2222222222222223E-2</v>
      </c>
      <c r="AE6345" s="106">
        <f t="shared" si="1197"/>
        <v>20.921111111111113</v>
      </c>
      <c r="AF6345" s="105">
        <f t="shared" si="1198"/>
        <v>20.921111111111113</v>
      </c>
      <c r="AG6345" s="105">
        <f t="shared" si="1199"/>
        <v>970.07888888888886</v>
      </c>
    </row>
    <row r="6346" spans="1:33" s="88" customFormat="1" x14ac:dyDescent="0.35">
      <c r="A6346" s="21">
        <v>10141103</v>
      </c>
      <c r="B6346" s="162" t="s">
        <v>1665</v>
      </c>
      <c r="C6346" s="115" t="s">
        <v>710</v>
      </c>
      <c r="D6346" s="124" t="s">
        <v>2822</v>
      </c>
      <c r="E6346" s="114" t="str">
        <f t="shared" si="1189"/>
        <v>TRANSFORMADOR MARCA:ASTOR PTS 14 PTS 14</v>
      </c>
      <c r="F6346" s="124"/>
      <c r="G6346" s="124" t="s">
        <v>2822</v>
      </c>
      <c r="H6346" s="124" t="s">
        <v>2791</v>
      </c>
      <c r="I6346" s="21" t="s">
        <v>2821</v>
      </c>
      <c r="J6346" s="21"/>
      <c r="K6346" s="142" t="s">
        <v>2820</v>
      </c>
      <c r="L6346" s="142" t="s">
        <v>2819</v>
      </c>
      <c r="M6346" s="124">
        <v>630</v>
      </c>
      <c r="N6346" s="124">
        <v>33</v>
      </c>
      <c r="O6346" s="21">
        <v>0.4</v>
      </c>
      <c r="P6346" s="124" t="s">
        <v>514</v>
      </c>
      <c r="Q6346" s="142">
        <v>2017</v>
      </c>
      <c r="R6346" s="142" t="s">
        <v>499</v>
      </c>
      <c r="S6346" s="167" t="s">
        <v>2818</v>
      </c>
      <c r="T6346" s="116">
        <v>1200</v>
      </c>
      <c r="U6346" s="111">
        <v>45</v>
      </c>
      <c r="V6346" s="113">
        <f t="shared" si="1190"/>
        <v>1200</v>
      </c>
      <c r="W6346" s="113">
        <f t="shared" si="1191"/>
        <v>0</v>
      </c>
      <c r="X6346" s="112">
        <f t="shared" si="1192"/>
        <v>0</v>
      </c>
      <c r="Y6346" s="111"/>
      <c r="Z6346" s="110">
        <f t="shared" si="1188"/>
        <v>45</v>
      </c>
      <c r="AA6346" s="109">
        <f t="shared" si="1193"/>
        <v>60</v>
      </c>
      <c r="AB6346" s="109">
        <f t="shared" si="1194"/>
        <v>60000</v>
      </c>
      <c r="AC6346" s="108">
        <f t="shared" si="1195"/>
        <v>1140</v>
      </c>
      <c r="AD6346" s="107">
        <f t="shared" si="1196"/>
        <v>2.2222222222222223E-2</v>
      </c>
      <c r="AE6346" s="106">
        <f t="shared" si="1197"/>
        <v>25.333333333333336</v>
      </c>
      <c r="AF6346" s="105">
        <f t="shared" si="1198"/>
        <v>25.333333333333336</v>
      </c>
      <c r="AG6346" s="105">
        <f t="shared" si="1199"/>
        <v>1174.6666666666667</v>
      </c>
    </row>
    <row r="6347" spans="1:33" s="88" customFormat="1" x14ac:dyDescent="0.35">
      <c r="A6347" s="21">
        <v>10141103</v>
      </c>
      <c r="B6347" s="162" t="s">
        <v>1665</v>
      </c>
      <c r="C6347" s="115" t="s">
        <v>710</v>
      </c>
      <c r="D6347" s="170" t="s">
        <v>2817</v>
      </c>
      <c r="E6347" s="114" t="str">
        <f t="shared" si="1189"/>
        <v>TRANSFORMADOR MARCA:ASTOR PTS 16 PTS 16</v>
      </c>
      <c r="F6347" s="124"/>
      <c r="G6347" s="170" t="s">
        <v>2817</v>
      </c>
      <c r="H6347" s="124" t="s">
        <v>2791</v>
      </c>
      <c r="I6347" s="21" t="s">
        <v>2790</v>
      </c>
      <c r="J6347" s="142"/>
      <c r="K6347" s="142" t="s">
        <v>2816</v>
      </c>
      <c r="L6347" s="142" t="s">
        <v>2815</v>
      </c>
      <c r="M6347" s="124">
        <v>315</v>
      </c>
      <c r="N6347" s="124">
        <v>33</v>
      </c>
      <c r="O6347" s="21">
        <v>0.4</v>
      </c>
      <c r="P6347" s="124" t="s">
        <v>514</v>
      </c>
      <c r="Q6347" s="142">
        <v>2017</v>
      </c>
      <c r="R6347" s="160" t="s">
        <v>499</v>
      </c>
      <c r="S6347" s="321" t="s">
        <v>2814</v>
      </c>
      <c r="T6347" s="116">
        <v>1039</v>
      </c>
      <c r="U6347" s="111">
        <v>45</v>
      </c>
      <c r="V6347" s="113">
        <f t="shared" si="1190"/>
        <v>1039</v>
      </c>
      <c r="W6347" s="113">
        <f t="shared" si="1191"/>
        <v>0</v>
      </c>
      <c r="X6347" s="112">
        <f t="shared" si="1192"/>
        <v>0</v>
      </c>
      <c r="Y6347" s="111"/>
      <c r="Z6347" s="110">
        <f t="shared" si="1188"/>
        <v>45</v>
      </c>
      <c r="AA6347" s="109">
        <f t="shared" si="1193"/>
        <v>51.95</v>
      </c>
      <c r="AB6347" s="109">
        <f t="shared" si="1194"/>
        <v>51950</v>
      </c>
      <c r="AC6347" s="108">
        <f t="shared" si="1195"/>
        <v>987.05</v>
      </c>
      <c r="AD6347" s="107">
        <f t="shared" si="1196"/>
        <v>2.2222222222222223E-2</v>
      </c>
      <c r="AE6347" s="106">
        <f t="shared" si="1197"/>
        <v>21.934444444444445</v>
      </c>
      <c r="AF6347" s="105">
        <f t="shared" si="1198"/>
        <v>21.934444444444445</v>
      </c>
      <c r="AG6347" s="105">
        <f t="shared" si="1199"/>
        <v>1017.0655555555555</v>
      </c>
    </row>
    <row r="6348" spans="1:33" s="88" customFormat="1" x14ac:dyDescent="0.35">
      <c r="A6348" s="21">
        <v>10141103</v>
      </c>
      <c r="B6348" s="162" t="s">
        <v>1665</v>
      </c>
      <c r="C6348" s="115" t="s">
        <v>710</v>
      </c>
      <c r="D6348" s="170" t="s">
        <v>2813</v>
      </c>
      <c r="E6348" s="114" t="str">
        <f t="shared" si="1189"/>
        <v>TRANSFORMADOR MARCA:ASTOR PTS 13 PTS 13</v>
      </c>
      <c r="F6348" s="124"/>
      <c r="G6348" s="170" t="s">
        <v>2813</v>
      </c>
      <c r="H6348" s="124" t="s">
        <v>2791</v>
      </c>
      <c r="I6348" s="21" t="s">
        <v>2791</v>
      </c>
      <c r="J6348" s="21"/>
      <c r="K6348" s="142" t="s">
        <v>2812</v>
      </c>
      <c r="L6348" s="142" t="s">
        <v>2811</v>
      </c>
      <c r="M6348" s="124">
        <v>315</v>
      </c>
      <c r="N6348" s="124">
        <v>33</v>
      </c>
      <c r="O6348" s="21">
        <v>0.4</v>
      </c>
      <c r="P6348" s="124" t="s">
        <v>514</v>
      </c>
      <c r="Q6348" s="142">
        <v>2017</v>
      </c>
      <c r="R6348" s="124" t="s">
        <v>499</v>
      </c>
      <c r="S6348" s="167" t="s">
        <v>2810</v>
      </c>
      <c r="T6348" s="116">
        <v>1039</v>
      </c>
      <c r="U6348" s="111">
        <v>45</v>
      </c>
      <c r="V6348" s="113">
        <f t="shared" si="1190"/>
        <v>1039</v>
      </c>
      <c r="W6348" s="113">
        <f t="shared" si="1191"/>
        <v>0</v>
      </c>
      <c r="X6348" s="112">
        <f t="shared" si="1192"/>
        <v>0</v>
      </c>
      <c r="Y6348" s="111"/>
      <c r="Z6348" s="110">
        <f t="shared" si="1188"/>
        <v>45</v>
      </c>
      <c r="AA6348" s="109">
        <f t="shared" si="1193"/>
        <v>51.95</v>
      </c>
      <c r="AB6348" s="109">
        <f t="shared" si="1194"/>
        <v>51950</v>
      </c>
      <c r="AC6348" s="108">
        <f t="shared" si="1195"/>
        <v>987.05</v>
      </c>
      <c r="AD6348" s="107">
        <f t="shared" si="1196"/>
        <v>2.2222222222222223E-2</v>
      </c>
      <c r="AE6348" s="106">
        <f t="shared" si="1197"/>
        <v>21.934444444444445</v>
      </c>
      <c r="AF6348" s="105">
        <f t="shared" si="1198"/>
        <v>21.934444444444445</v>
      </c>
      <c r="AG6348" s="105">
        <f t="shared" si="1199"/>
        <v>1017.0655555555555</v>
      </c>
    </row>
    <row r="6349" spans="1:33" s="88" customFormat="1" x14ac:dyDescent="0.35">
      <c r="A6349" s="21">
        <v>10141103</v>
      </c>
      <c r="B6349" s="162" t="s">
        <v>1665</v>
      </c>
      <c r="C6349" s="115" t="s">
        <v>710</v>
      </c>
      <c r="D6349" s="170" t="s">
        <v>2809</v>
      </c>
      <c r="E6349" s="114" t="str">
        <f t="shared" si="1189"/>
        <v>TRANSFORMADOR MARCA:ASTOR PTS 501 PTS 501</v>
      </c>
      <c r="F6349" s="124"/>
      <c r="G6349" s="170" t="s">
        <v>2809</v>
      </c>
      <c r="H6349" s="124" t="s">
        <v>2791</v>
      </c>
      <c r="I6349" s="21" t="s">
        <v>2790</v>
      </c>
      <c r="J6349" s="21"/>
      <c r="K6349" s="142" t="s">
        <v>2808</v>
      </c>
      <c r="L6349" s="142" t="s">
        <v>2807</v>
      </c>
      <c r="M6349" s="124">
        <v>250</v>
      </c>
      <c r="N6349" s="124">
        <v>33</v>
      </c>
      <c r="O6349" s="21">
        <v>0.4</v>
      </c>
      <c r="P6349" s="124" t="s">
        <v>514</v>
      </c>
      <c r="Q6349" s="142">
        <v>2017</v>
      </c>
      <c r="R6349" s="124" t="s">
        <v>499</v>
      </c>
      <c r="S6349" s="167" t="s">
        <v>2806</v>
      </c>
      <c r="T6349" s="116">
        <v>991</v>
      </c>
      <c r="U6349" s="111">
        <v>45</v>
      </c>
      <c r="V6349" s="113">
        <f t="shared" si="1190"/>
        <v>991</v>
      </c>
      <c r="W6349" s="113">
        <f t="shared" si="1191"/>
        <v>0</v>
      </c>
      <c r="X6349" s="112">
        <f t="shared" si="1192"/>
        <v>0</v>
      </c>
      <c r="Y6349" s="111"/>
      <c r="Z6349" s="110">
        <f t="shared" si="1188"/>
        <v>45</v>
      </c>
      <c r="AA6349" s="109">
        <f t="shared" si="1193"/>
        <v>49.550000000000004</v>
      </c>
      <c r="AB6349" s="109">
        <f t="shared" si="1194"/>
        <v>49550.000000000007</v>
      </c>
      <c r="AC6349" s="108">
        <f t="shared" si="1195"/>
        <v>941.45</v>
      </c>
      <c r="AD6349" s="107">
        <f t="shared" si="1196"/>
        <v>2.2222222222222223E-2</v>
      </c>
      <c r="AE6349" s="106">
        <f t="shared" si="1197"/>
        <v>20.921111111111113</v>
      </c>
      <c r="AF6349" s="105">
        <f t="shared" si="1198"/>
        <v>20.921111111111113</v>
      </c>
      <c r="AG6349" s="105">
        <f t="shared" si="1199"/>
        <v>970.07888888888886</v>
      </c>
    </row>
    <row r="6350" spans="1:33" s="88" customFormat="1" x14ac:dyDescent="0.35">
      <c r="A6350" s="21">
        <v>10141103</v>
      </c>
      <c r="B6350" s="162" t="s">
        <v>1665</v>
      </c>
      <c r="C6350" s="115" t="s">
        <v>710</v>
      </c>
      <c r="D6350" s="170" t="s">
        <v>2805</v>
      </c>
      <c r="E6350" s="114" t="str">
        <f t="shared" si="1189"/>
        <v>TRANSFORMADOR MARCA:ASTOR PTS 582 PTS 582</v>
      </c>
      <c r="F6350" s="124"/>
      <c r="G6350" s="170" t="s">
        <v>2805</v>
      </c>
      <c r="H6350" s="124" t="s">
        <v>2791</v>
      </c>
      <c r="I6350" s="21" t="s">
        <v>2804</v>
      </c>
      <c r="J6350" s="21"/>
      <c r="K6350" s="142" t="s">
        <v>2803</v>
      </c>
      <c r="L6350" s="142" t="s">
        <v>2802</v>
      </c>
      <c r="M6350" s="124">
        <v>250</v>
      </c>
      <c r="N6350" s="124">
        <v>33</v>
      </c>
      <c r="O6350" s="21">
        <v>0.4</v>
      </c>
      <c r="P6350" s="124" t="s">
        <v>514</v>
      </c>
      <c r="Q6350" s="142">
        <v>2017</v>
      </c>
      <c r="R6350" s="124" t="s">
        <v>499</v>
      </c>
      <c r="S6350" s="167" t="s">
        <v>2801</v>
      </c>
      <c r="T6350" s="116">
        <v>991</v>
      </c>
      <c r="U6350" s="111">
        <v>45</v>
      </c>
      <c r="V6350" s="113">
        <f t="shared" si="1190"/>
        <v>991</v>
      </c>
      <c r="W6350" s="113">
        <f t="shared" si="1191"/>
        <v>0</v>
      </c>
      <c r="X6350" s="112">
        <f t="shared" si="1192"/>
        <v>0</v>
      </c>
      <c r="Y6350" s="111"/>
      <c r="Z6350" s="110">
        <f t="shared" si="1188"/>
        <v>45</v>
      </c>
      <c r="AA6350" s="109">
        <f t="shared" si="1193"/>
        <v>49.550000000000004</v>
      </c>
      <c r="AB6350" s="109">
        <f t="shared" si="1194"/>
        <v>49550.000000000007</v>
      </c>
      <c r="AC6350" s="108">
        <f t="shared" si="1195"/>
        <v>941.45</v>
      </c>
      <c r="AD6350" s="107">
        <f t="shared" si="1196"/>
        <v>2.2222222222222223E-2</v>
      </c>
      <c r="AE6350" s="106">
        <f t="shared" si="1197"/>
        <v>20.921111111111113</v>
      </c>
      <c r="AF6350" s="105">
        <f t="shared" si="1198"/>
        <v>20.921111111111113</v>
      </c>
      <c r="AG6350" s="105">
        <f t="shared" si="1199"/>
        <v>970.07888888888886</v>
      </c>
    </row>
    <row r="6351" spans="1:33" s="88" customFormat="1" x14ac:dyDescent="0.35">
      <c r="A6351" s="21">
        <v>10141103</v>
      </c>
      <c r="B6351" s="162" t="s">
        <v>1665</v>
      </c>
      <c r="C6351" s="115" t="s">
        <v>710</v>
      </c>
      <c r="D6351" s="170" t="s">
        <v>2800</v>
      </c>
      <c r="E6351" s="114" t="str">
        <f t="shared" si="1189"/>
        <v>TRANSFORMADOR MARCA:ASTOR PTS 1145 PTS 1145</v>
      </c>
      <c r="F6351" s="124"/>
      <c r="G6351" s="170" t="s">
        <v>2800</v>
      </c>
      <c r="H6351" s="124" t="s">
        <v>2791</v>
      </c>
      <c r="I6351" s="21" t="s">
        <v>2790</v>
      </c>
      <c r="J6351" s="21"/>
      <c r="K6351" s="142" t="s">
        <v>2799</v>
      </c>
      <c r="L6351" s="142" t="s">
        <v>2798</v>
      </c>
      <c r="M6351" s="124">
        <v>200</v>
      </c>
      <c r="N6351" s="124">
        <v>33</v>
      </c>
      <c r="O6351" s="21">
        <v>0.4</v>
      </c>
      <c r="P6351" s="124" t="s">
        <v>514</v>
      </c>
      <c r="Q6351" s="142">
        <v>2017</v>
      </c>
      <c r="R6351" s="124" t="s">
        <v>499</v>
      </c>
      <c r="S6351" s="167" t="s">
        <v>2797</v>
      </c>
      <c r="T6351" s="116">
        <v>991</v>
      </c>
      <c r="U6351" s="111">
        <v>45</v>
      </c>
      <c r="V6351" s="113">
        <f t="shared" si="1190"/>
        <v>991</v>
      </c>
      <c r="W6351" s="113">
        <f t="shared" si="1191"/>
        <v>0</v>
      </c>
      <c r="X6351" s="112">
        <f t="shared" si="1192"/>
        <v>0</v>
      </c>
      <c r="Y6351" s="111"/>
      <c r="Z6351" s="110">
        <f t="shared" si="1188"/>
        <v>45</v>
      </c>
      <c r="AA6351" s="109">
        <f t="shared" si="1193"/>
        <v>49.550000000000004</v>
      </c>
      <c r="AB6351" s="109">
        <f t="shared" si="1194"/>
        <v>49550.000000000007</v>
      </c>
      <c r="AC6351" s="108">
        <f t="shared" si="1195"/>
        <v>941.45</v>
      </c>
      <c r="AD6351" s="107">
        <f t="shared" si="1196"/>
        <v>2.2222222222222223E-2</v>
      </c>
      <c r="AE6351" s="106">
        <f t="shared" si="1197"/>
        <v>20.921111111111113</v>
      </c>
      <c r="AF6351" s="105">
        <f t="shared" si="1198"/>
        <v>20.921111111111113</v>
      </c>
      <c r="AG6351" s="105">
        <f t="shared" si="1199"/>
        <v>970.07888888888886</v>
      </c>
    </row>
    <row r="6352" spans="1:33" s="88" customFormat="1" x14ac:dyDescent="0.35">
      <c r="A6352" s="21">
        <v>10141103</v>
      </c>
      <c r="B6352" s="162" t="s">
        <v>1665</v>
      </c>
      <c r="C6352" s="115" t="s">
        <v>710</v>
      </c>
      <c r="D6352" s="170" t="s">
        <v>2796</v>
      </c>
      <c r="E6352" s="114" t="str">
        <f t="shared" si="1189"/>
        <v>TRANSFORMADOR MARCA:ASTOR PTS 581 PTS 581</v>
      </c>
      <c r="F6352" s="124"/>
      <c r="G6352" s="170" t="s">
        <v>2796</v>
      </c>
      <c r="H6352" s="124" t="s">
        <v>2791</v>
      </c>
      <c r="I6352" s="21" t="s">
        <v>2790</v>
      </c>
      <c r="J6352" s="21"/>
      <c r="K6352" s="142" t="s">
        <v>2795</v>
      </c>
      <c r="L6352" s="142" t="s">
        <v>2794</v>
      </c>
      <c r="M6352" s="124">
        <v>200</v>
      </c>
      <c r="N6352" s="124">
        <v>33</v>
      </c>
      <c r="O6352" s="21">
        <v>0.4</v>
      </c>
      <c r="P6352" s="124" t="s">
        <v>514</v>
      </c>
      <c r="Q6352" s="142">
        <v>2017</v>
      </c>
      <c r="R6352" s="124" t="s">
        <v>499</v>
      </c>
      <c r="S6352" s="167" t="s">
        <v>2793</v>
      </c>
      <c r="T6352" s="116">
        <v>991</v>
      </c>
      <c r="U6352" s="111">
        <v>45</v>
      </c>
      <c r="V6352" s="113">
        <f t="shared" si="1190"/>
        <v>991</v>
      </c>
      <c r="W6352" s="113">
        <f t="shared" si="1191"/>
        <v>0</v>
      </c>
      <c r="X6352" s="112">
        <f t="shared" si="1192"/>
        <v>0</v>
      </c>
      <c r="Y6352" s="111"/>
      <c r="Z6352" s="110">
        <f t="shared" si="1188"/>
        <v>45</v>
      </c>
      <c r="AA6352" s="109">
        <f t="shared" si="1193"/>
        <v>49.550000000000004</v>
      </c>
      <c r="AB6352" s="109">
        <f t="shared" si="1194"/>
        <v>49550.000000000007</v>
      </c>
      <c r="AC6352" s="108">
        <f t="shared" si="1195"/>
        <v>941.45</v>
      </c>
      <c r="AD6352" s="107">
        <f t="shared" si="1196"/>
        <v>2.2222222222222223E-2</v>
      </c>
      <c r="AE6352" s="106">
        <f t="shared" si="1197"/>
        <v>20.921111111111113</v>
      </c>
      <c r="AF6352" s="105">
        <f t="shared" si="1198"/>
        <v>20.921111111111113</v>
      </c>
      <c r="AG6352" s="105">
        <f t="shared" si="1199"/>
        <v>970.07888888888886</v>
      </c>
    </row>
    <row r="6353" spans="1:33" s="88" customFormat="1" x14ac:dyDescent="0.35">
      <c r="A6353" s="21">
        <v>10141103</v>
      </c>
      <c r="B6353" s="162" t="s">
        <v>1665</v>
      </c>
      <c r="C6353" s="115" t="s">
        <v>710</v>
      </c>
      <c r="D6353" s="170" t="s">
        <v>2792</v>
      </c>
      <c r="E6353" s="114" t="str">
        <f t="shared" si="1189"/>
        <v>TRANSFORMADOR MARCA:ASTOR PTS 511 PTS 511</v>
      </c>
      <c r="F6353" s="124"/>
      <c r="G6353" s="170" t="s">
        <v>2792</v>
      </c>
      <c r="H6353" s="124" t="s">
        <v>2791</v>
      </c>
      <c r="I6353" s="21" t="s">
        <v>2790</v>
      </c>
      <c r="J6353" s="21"/>
      <c r="K6353" s="142" t="s">
        <v>2789</v>
      </c>
      <c r="L6353" s="142" t="s">
        <v>2788</v>
      </c>
      <c r="M6353" s="124">
        <v>250</v>
      </c>
      <c r="N6353" s="124">
        <v>33</v>
      </c>
      <c r="O6353" s="21">
        <v>0.4</v>
      </c>
      <c r="P6353" s="124" t="s">
        <v>514</v>
      </c>
      <c r="Q6353" s="124">
        <v>2017</v>
      </c>
      <c r="R6353" s="124" t="s">
        <v>499</v>
      </c>
      <c r="S6353" s="167" t="s">
        <v>2787</v>
      </c>
      <c r="T6353" s="116">
        <v>991</v>
      </c>
      <c r="U6353" s="111">
        <v>45</v>
      </c>
      <c r="V6353" s="113">
        <f t="shared" si="1190"/>
        <v>991</v>
      </c>
      <c r="W6353" s="113">
        <f t="shared" si="1191"/>
        <v>0</v>
      </c>
      <c r="X6353" s="112">
        <f t="shared" si="1192"/>
        <v>0</v>
      </c>
      <c r="Y6353" s="111"/>
      <c r="Z6353" s="110">
        <f t="shared" si="1188"/>
        <v>45</v>
      </c>
      <c r="AA6353" s="109">
        <f t="shared" si="1193"/>
        <v>49.550000000000004</v>
      </c>
      <c r="AB6353" s="109">
        <f t="shared" si="1194"/>
        <v>49550.000000000007</v>
      </c>
      <c r="AC6353" s="108">
        <f t="shared" si="1195"/>
        <v>941.45</v>
      </c>
      <c r="AD6353" s="107">
        <f t="shared" si="1196"/>
        <v>2.2222222222222223E-2</v>
      </c>
      <c r="AE6353" s="106">
        <f t="shared" si="1197"/>
        <v>20.921111111111113</v>
      </c>
      <c r="AF6353" s="105">
        <f t="shared" si="1198"/>
        <v>20.921111111111113</v>
      </c>
      <c r="AG6353" s="105">
        <f t="shared" si="1199"/>
        <v>970.07888888888886</v>
      </c>
    </row>
    <row r="6354" spans="1:33" s="88" customFormat="1" x14ac:dyDescent="0.35">
      <c r="A6354" s="21">
        <v>10141103</v>
      </c>
      <c r="B6354" s="135" t="s">
        <v>1665</v>
      </c>
      <c r="C6354" s="115" t="s">
        <v>710</v>
      </c>
      <c r="D6354" s="124" t="s">
        <v>2786</v>
      </c>
      <c r="E6354" s="114" t="str">
        <f t="shared" si="1189"/>
        <v>TRANSFORMADOR MARCA:ORMAZABAL PTS  792 PTS  792</v>
      </c>
      <c r="F6354" s="124"/>
      <c r="G6354" s="124" t="s">
        <v>2786</v>
      </c>
      <c r="H6354" s="124" t="s">
        <v>1608</v>
      </c>
      <c r="I6354" s="124" t="s">
        <v>1608</v>
      </c>
      <c r="J6354" s="124"/>
      <c r="K6354" s="142" t="s">
        <v>2785</v>
      </c>
      <c r="L6354" s="142" t="s">
        <v>2784</v>
      </c>
      <c r="M6354" s="124">
        <v>250</v>
      </c>
      <c r="N6354" s="124">
        <v>33</v>
      </c>
      <c r="O6354" s="21">
        <v>0.4</v>
      </c>
      <c r="P6354" s="124" t="s">
        <v>514</v>
      </c>
      <c r="Q6354" s="142">
        <v>2017</v>
      </c>
      <c r="R6354" s="124" t="s">
        <v>786</v>
      </c>
      <c r="S6354" s="167">
        <v>268512</v>
      </c>
      <c r="T6354" s="116">
        <v>991</v>
      </c>
      <c r="U6354" s="111">
        <v>45</v>
      </c>
      <c r="V6354" s="113">
        <f t="shared" si="1190"/>
        <v>991</v>
      </c>
      <c r="W6354" s="113">
        <f t="shared" si="1191"/>
        <v>0</v>
      </c>
      <c r="X6354" s="112">
        <f t="shared" si="1192"/>
        <v>0</v>
      </c>
      <c r="Y6354" s="111"/>
      <c r="Z6354" s="110">
        <f t="shared" si="1188"/>
        <v>45</v>
      </c>
      <c r="AA6354" s="109">
        <f t="shared" si="1193"/>
        <v>49.550000000000004</v>
      </c>
      <c r="AB6354" s="109">
        <f t="shared" si="1194"/>
        <v>49550.000000000007</v>
      </c>
      <c r="AC6354" s="108">
        <f t="shared" si="1195"/>
        <v>941.45</v>
      </c>
      <c r="AD6354" s="107">
        <f t="shared" si="1196"/>
        <v>2.2222222222222223E-2</v>
      </c>
      <c r="AE6354" s="106">
        <f t="shared" si="1197"/>
        <v>20.921111111111113</v>
      </c>
      <c r="AF6354" s="105">
        <f t="shared" si="1198"/>
        <v>20.921111111111113</v>
      </c>
      <c r="AG6354" s="105">
        <f t="shared" si="1199"/>
        <v>970.07888888888886</v>
      </c>
    </row>
    <row r="6355" spans="1:33" s="88" customFormat="1" x14ac:dyDescent="0.35">
      <c r="A6355" s="21">
        <v>10141103</v>
      </c>
      <c r="B6355" s="135" t="s">
        <v>1665</v>
      </c>
      <c r="C6355" s="115" t="s">
        <v>710</v>
      </c>
      <c r="D6355" s="124" t="s">
        <v>2783</v>
      </c>
      <c r="E6355" s="114" t="str">
        <f t="shared" si="1189"/>
        <v>TRANSFORMADOR MARCA:ASTOR PTS  793 PTS  793</v>
      </c>
      <c r="F6355" s="124"/>
      <c r="G6355" s="124" t="s">
        <v>2783</v>
      </c>
      <c r="H6355" s="124" t="s">
        <v>1608</v>
      </c>
      <c r="I6355" s="124" t="s">
        <v>1608</v>
      </c>
      <c r="J6355" s="124"/>
      <c r="K6355" s="142" t="s">
        <v>2782</v>
      </c>
      <c r="L6355" s="142" t="s">
        <v>2781</v>
      </c>
      <c r="M6355" s="124">
        <v>200</v>
      </c>
      <c r="N6355" s="124">
        <v>33</v>
      </c>
      <c r="O6355" s="21">
        <v>0.4</v>
      </c>
      <c r="P6355" s="124" t="s">
        <v>514</v>
      </c>
      <c r="Q6355" s="142">
        <v>2017</v>
      </c>
      <c r="R6355" s="124" t="s">
        <v>499</v>
      </c>
      <c r="S6355" s="167" t="s">
        <v>2780</v>
      </c>
      <c r="T6355" s="116">
        <v>991</v>
      </c>
      <c r="U6355" s="111">
        <v>45</v>
      </c>
      <c r="V6355" s="113">
        <f t="shared" si="1190"/>
        <v>991</v>
      </c>
      <c r="W6355" s="113">
        <f t="shared" si="1191"/>
        <v>0</v>
      </c>
      <c r="X6355" s="112">
        <f t="shared" si="1192"/>
        <v>0</v>
      </c>
      <c r="Y6355" s="111"/>
      <c r="Z6355" s="110">
        <f t="shared" si="1188"/>
        <v>45</v>
      </c>
      <c r="AA6355" s="109">
        <f t="shared" si="1193"/>
        <v>49.550000000000004</v>
      </c>
      <c r="AB6355" s="109">
        <f t="shared" si="1194"/>
        <v>49550.000000000007</v>
      </c>
      <c r="AC6355" s="108">
        <f t="shared" si="1195"/>
        <v>941.45</v>
      </c>
      <c r="AD6355" s="107">
        <f t="shared" si="1196"/>
        <v>2.2222222222222223E-2</v>
      </c>
      <c r="AE6355" s="106">
        <f t="shared" si="1197"/>
        <v>20.921111111111113</v>
      </c>
      <c r="AF6355" s="105">
        <f t="shared" si="1198"/>
        <v>20.921111111111113</v>
      </c>
      <c r="AG6355" s="105">
        <f t="shared" si="1199"/>
        <v>970.07888888888886</v>
      </c>
    </row>
    <row r="6356" spans="1:33" s="88" customFormat="1" x14ac:dyDescent="0.35">
      <c r="A6356" s="21">
        <v>10141103</v>
      </c>
      <c r="B6356" s="135" t="s">
        <v>1665</v>
      </c>
      <c r="C6356" s="115" t="s">
        <v>710</v>
      </c>
      <c r="D6356" s="124" t="s">
        <v>2779</v>
      </c>
      <c r="E6356" s="114" t="str">
        <f t="shared" si="1189"/>
        <v>TRANSFORMADOR MARCA:ORMAZABAL PTS  824 PTS  824</v>
      </c>
      <c r="F6356" s="124"/>
      <c r="G6356" s="124" t="s">
        <v>2779</v>
      </c>
      <c r="H6356" s="124" t="s">
        <v>1608</v>
      </c>
      <c r="I6356" s="124" t="s">
        <v>1608</v>
      </c>
      <c r="J6356" s="124"/>
      <c r="K6356" s="142" t="s">
        <v>2778</v>
      </c>
      <c r="L6356" s="142" t="s">
        <v>2777</v>
      </c>
      <c r="M6356" s="124">
        <v>250</v>
      </c>
      <c r="N6356" s="124">
        <v>33</v>
      </c>
      <c r="O6356" s="21">
        <v>0.4</v>
      </c>
      <c r="P6356" s="124" t="s">
        <v>514</v>
      </c>
      <c r="Q6356" s="142">
        <v>2017</v>
      </c>
      <c r="R6356" s="124" t="s">
        <v>786</v>
      </c>
      <c r="S6356" s="167">
        <v>268513</v>
      </c>
      <c r="T6356" s="116">
        <v>991</v>
      </c>
      <c r="U6356" s="111">
        <v>45</v>
      </c>
      <c r="V6356" s="113">
        <f t="shared" si="1190"/>
        <v>991</v>
      </c>
      <c r="W6356" s="113">
        <f t="shared" si="1191"/>
        <v>0</v>
      </c>
      <c r="X6356" s="112">
        <f t="shared" si="1192"/>
        <v>0</v>
      </c>
      <c r="Y6356" s="111"/>
      <c r="Z6356" s="110">
        <f t="shared" si="1188"/>
        <v>45</v>
      </c>
      <c r="AA6356" s="109">
        <f t="shared" si="1193"/>
        <v>49.550000000000004</v>
      </c>
      <c r="AB6356" s="109">
        <f t="shared" si="1194"/>
        <v>49550.000000000007</v>
      </c>
      <c r="AC6356" s="108">
        <f t="shared" si="1195"/>
        <v>941.45</v>
      </c>
      <c r="AD6356" s="107">
        <f t="shared" si="1196"/>
        <v>2.2222222222222223E-2</v>
      </c>
      <c r="AE6356" s="106">
        <f t="shared" si="1197"/>
        <v>20.921111111111113</v>
      </c>
      <c r="AF6356" s="105">
        <f t="shared" si="1198"/>
        <v>20.921111111111113</v>
      </c>
      <c r="AG6356" s="105">
        <f t="shared" si="1199"/>
        <v>970.07888888888886</v>
      </c>
    </row>
    <row r="6357" spans="1:33" s="88" customFormat="1" x14ac:dyDescent="0.35">
      <c r="A6357" s="21">
        <v>10141103</v>
      </c>
      <c r="B6357" s="135" t="s">
        <v>1665</v>
      </c>
      <c r="C6357" s="115" t="s">
        <v>710</v>
      </c>
      <c r="D6357" s="124" t="s">
        <v>2776</v>
      </c>
      <c r="E6357" s="114" t="str">
        <f t="shared" si="1189"/>
        <v>TRANSFORMADOR MARCA:ASTOR PTS  787 PTS  787</v>
      </c>
      <c r="F6357" s="124"/>
      <c r="G6357" s="124" t="s">
        <v>2776</v>
      </c>
      <c r="H6357" s="124" t="s">
        <v>1608</v>
      </c>
      <c r="I6357" s="124" t="s">
        <v>1608</v>
      </c>
      <c r="J6357" s="124"/>
      <c r="K6357" s="142" t="s">
        <v>2775</v>
      </c>
      <c r="L6357" s="142" t="s">
        <v>2774</v>
      </c>
      <c r="M6357" s="124">
        <v>500</v>
      </c>
      <c r="N6357" s="124">
        <v>33</v>
      </c>
      <c r="O6357" s="21">
        <v>0.4</v>
      </c>
      <c r="P6357" s="124" t="s">
        <v>514</v>
      </c>
      <c r="Q6357" s="142">
        <v>2017</v>
      </c>
      <c r="R6357" s="124" t="s">
        <v>499</v>
      </c>
      <c r="S6357" s="167" t="s">
        <v>2773</v>
      </c>
      <c r="T6357" s="116">
        <v>1200</v>
      </c>
      <c r="U6357" s="111">
        <v>45</v>
      </c>
      <c r="V6357" s="113">
        <f t="shared" si="1190"/>
        <v>1200</v>
      </c>
      <c r="W6357" s="113">
        <f t="shared" si="1191"/>
        <v>0</v>
      </c>
      <c r="X6357" s="112">
        <f t="shared" si="1192"/>
        <v>0</v>
      </c>
      <c r="Y6357" s="111"/>
      <c r="Z6357" s="110">
        <f t="shared" si="1188"/>
        <v>45</v>
      </c>
      <c r="AA6357" s="109">
        <f t="shared" si="1193"/>
        <v>60</v>
      </c>
      <c r="AB6357" s="109">
        <f t="shared" si="1194"/>
        <v>60000</v>
      </c>
      <c r="AC6357" s="108">
        <f t="shared" si="1195"/>
        <v>1140</v>
      </c>
      <c r="AD6357" s="107">
        <f t="shared" si="1196"/>
        <v>2.2222222222222223E-2</v>
      </c>
      <c r="AE6357" s="106">
        <f t="shared" si="1197"/>
        <v>25.333333333333336</v>
      </c>
      <c r="AF6357" s="105">
        <f t="shared" si="1198"/>
        <v>25.333333333333336</v>
      </c>
      <c r="AG6357" s="105">
        <f t="shared" si="1199"/>
        <v>1174.6666666666667</v>
      </c>
    </row>
    <row r="6358" spans="1:33" s="88" customFormat="1" x14ac:dyDescent="0.35">
      <c r="A6358" s="21">
        <v>10141103</v>
      </c>
      <c r="B6358" s="135" t="s">
        <v>1665</v>
      </c>
      <c r="C6358" s="115" t="s">
        <v>710</v>
      </c>
      <c r="D6358" s="142" t="s">
        <v>2772</v>
      </c>
      <c r="E6358" s="114" t="str">
        <f t="shared" si="1189"/>
        <v>TRANSFORMADOR MARCA:ASTOR PTS 808 PTS 808</v>
      </c>
      <c r="F6358" s="124"/>
      <c r="G6358" s="142" t="s">
        <v>2772</v>
      </c>
      <c r="H6358" s="124" t="s">
        <v>1608</v>
      </c>
      <c r="I6358" s="124" t="s">
        <v>2767</v>
      </c>
      <c r="J6358" s="124"/>
      <c r="K6358" s="142" t="s">
        <v>2771</v>
      </c>
      <c r="L6358" s="142" t="s">
        <v>2770</v>
      </c>
      <c r="M6358" s="124">
        <v>32</v>
      </c>
      <c r="N6358" s="124">
        <v>33</v>
      </c>
      <c r="O6358" s="124">
        <v>0.23</v>
      </c>
      <c r="P6358" s="124" t="s">
        <v>2759</v>
      </c>
      <c r="Q6358" s="124">
        <v>2017</v>
      </c>
      <c r="R6358" s="124" t="s">
        <v>499</v>
      </c>
      <c r="S6358" s="167" t="s">
        <v>2769</v>
      </c>
      <c r="T6358" s="116">
        <v>643</v>
      </c>
      <c r="U6358" s="111">
        <v>45</v>
      </c>
      <c r="V6358" s="113">
        <f t="shared" si="1190"/>
        <v>643</v>
      </c>
      <c r="W6358" s="113">
        <f t="shared" si="1191"/>
        <v>0</v>
      </c>
      <c r="X6358" s="112">
        <f t="shared" si="1192"/>
        <v>0</v>
      </c>
      <c r="Y6358" s="111"/>
      <c r="Z6358" s="110">
        <f t="shared" si="1188"/>
        <v>45</v>
      </c>
      <c r="AA6358" s="109">
        <f t="shared" si="1193"/>
        <v>32.15</v>
      </c>
      <c r="AB6358" s="109">
        <f t="shared" si="1194"/>
        <v>32150</v>
      </c>
      <c r="AC6358" s="108">
        <f t="shared" si="1195"/>
        <v>610.85</v>
      </c>
      <c r="AD6358" s="107">
        <f t="shared" si="1196"/>
        <v>2.2222222222222223E-2</v>
      </c>
      <c r="AE6358" s="106">
        <f t="shared" si="1197"/>
        <v>13.574444444444445</v>
      </c>
      <c r="AF6358" s="105">
        <f t="shared" si="1198"/>
        <v>13.574444444444445</v>
      </c>
      <c r="AG6358" s="105">
        <f t="shared" si="1199"/>
        <v>629.42555555555555</v>
      </c>
    </row>
    <row r="6359" spans="1:33" s="88" customFormat="1" x14ac:dyDescent="0.35">
      <c r="A6359" s="21">
        <v>10141103</v>
      </c>
      <c r="B6359" s="135" t="s">
        <v>1665</v>
      </c>
      <c r="C6359" s="115" t="s">
        <v>710</v>
      </c>
      <c r="D6359" s="142" t="s">
        <v>2768</v>
      </c>
      <c r="E6359" s="114" t="str">
        <f t="shared" si="1189"/>
        <v>TRANSFORMADOR MARCA:" PTS 803 PTS 803</v>
      </c>
      <c r="F6359" s="124"/>
      <c r="G6359" s="142" t="s">
        <v>2768</v>
      </c>
      <c r="H6359" s="124" t="s">
        <v>1608</v>
      </c>
      <c r="I6359" s="124" t="s">
        <v>2767</v>
      </c>
      <c r="J6359" s="124"/>
      <c r="K6359" s="142" t="s">
        <v>2766</v>
      </c>
      <c r="L6359" s="142" t="s">
        <v>2765</v>
      </c>
      <c r="M6359" s="124">
        <v>32</v>
      </c>
      <c r="N6359" s="124">
        <v>33</v>
      </c>
      <c r="O6359" s="124">
        <v>0.23</v>
      </c>
      <c r="P6359" s="124" t="s">
        <v>2759</v>
      </c>
      <c r="Q6359" s="124">
        <v>2017</v>
      </c>
      <c r="R6359" s="124" t="s">
        <v>846</v>
      </c>
      <c r="S6359" s="167" t="s">
        <v>2764</v>
      </c>
      <c r="T6359" s="116">
        <v>643</v>
      </c>
      <c r="U6359" s="111">
        <v>45</v>
      </c>
      <c r="V6359" s="113">
        <f t="shared" si="1190"/>
        <v>643</v>
      </c>
      <c r="W6359" s="113">
        <f t="shared" si="1191"/>
        <v>0</v>
      </c>
      <c r="X6359" s="112">
        <f t="shared" si="1192"/>
        <v>0</v>
      </c>
      <c r="Y6359" s="111"/>
      <c r="Z6359" s="110">
        <f t="shared" si="1188"/>
        <v>45</v>
      </c>
      <c r="AA6359" s="109">
        <f t="shared" si="1193"/>
        <v>32.15</v>
      </c>
      <c r="AB6359" s="109">
        <f t="shared" si="1194"/>
        <v>32150</v>
      </c>
      <c r="AC6359" s="108">
        <f t="shared" si="1195"/>
        <v>610.85</v>
      </c>
      <c r="AD6359" s="107">
        <f t="shared" si="1196"/>
        <v>2.2222222222222223E-2</v>
      </c>
      <c r="AE6359" s="106">
        <f t="shared" si="1197"/>
        <v>13.574444444444445</v>
      </c>
      <c r="AF6359" s="105">
        <f t="shared" si="1198"/>
        <v>13.574444444444445</v>
      </c>
      <c r="AG6359" s="105">
        <f t="shared" si="1199"/>
        <v>629.42555555555555</v>
      </c>
    </row>
    <row r="6360" spans="1:33" s="88" customFormat="1" x14ac:dyDescent="0.35">
      <c r="A6360" s="21">
        <v>10141103</v>
      </c>
      <c r="B6360" s="135" t="s">
        <v>1665</v>
      </c>
      <c r="C6360" s="115" t="s">
        <v>710</v>
      </c>
      <c r="D6360" s="170" t="s">
        <v>2763</v>
      </c>
      <c r="E6360" s="114" t="str">
        <f t="shared" si="1189"/>
        <v>TRANSFORMADOR MARCA:ASTOR PTS 1053 PTS 1053</v>
      </c>
      <c r="F6360" s="124"/>
      <c r="G6360" s="170" t="s">
        <v>2763</v>
      </c>
      <c r="H6360" s="124" t="s">
        <v>1608</v>
      </c>
      <c r="I6360" s="124" t="s">
        <v>2762</v>
      </c>
      <c r="J6360" s="21"/>
      <c r="K6360" s="142" t="s">
        <v>2761</v>
      </c>
      <c r="L6360" s="142" t="s">
        <v>2760</v>
      </c>
      <c r="M6360" s="124">
        <v>32</v>
      </c>
      <c r="N6360" s="124">
        <v>33</v>
      </c>
      <c r="O6360" s="124">
        <v>0.23</v>
      </c>
      <c r="P6360" s="124" t="s">
        <v>2759</v>
      </c>
      <c r="Q6360" s="142">
        <v>2017</v>
      </c>
      <c r="R6360" s="21" t="s">
        <v>499</v>
      </c>
      <c r="S6360" s="69">
        <v>1702418</v>
      </c>
      <c r="T6360" s="116">
        <v>643</v>
      </c>
      <c r="U6360" s="111">
        <v>45</v>
      </c>
      <c r="V6360" s="113">
        <f t="shared" si="1190"/>
        <v>643</v>
      </c>
      <c r="W6360" s="113">
        <f t="shared" si="1191"/>
        <v>0</v>
      </c>
      <c r="X6360" s="112">
        <f t="shared" si="1192"/>
        <v>0</v>
      </c>
      <c r="Y6360" s="111"/>
      <c r="Z6360" s="110">
        <f t="shared" si="1188"/>
        <v>45</v>
      </c>
      <c r="AA6360" s="109">
        <f t="shared" si="1193"/>
        <v>32.15</v>
      </c>
      <c r="AB6360" s="109">
        <f t="shared" si="1194"/>
        <v>32150</v>
      </c>
      <c r="AC6360" s="108">
        <f t="shared" si="1195"/>
        <v>610.85</v>
      </c>
      <c r="AD6360" s="107">
        <f t="shared" si="1196"/>
        <v>2.2222222222222223E-2</v>
      </c>
      <c r="AE6360" s="106">
        <f t="shared" si="1197"/>
        <v>13.574444444444445</v>
      </c>
      <c r="AF6360" s="105">
        <f t="shared" si="1198"/>
        <v>13.574444444444445</v>
      </c>
      <c r="AG6360" s="105">
        <f t="shared" si="1199"/>
        <v>629.42555555555555</v>
      </c>
    </row>
    <row r="6361" spans="1:33" s="88" customFormat="1" x14ac:dyDescent="0.35">
      <c r="A6361" s="21">
        <v>10141103</v>
      </c>
      <c r="B6361" s="135" t="s">
        <v>1665</v>
      </c>
      <c r="C6361" s="115" t="s">
        <v>710</v>
      </c>
      <c r="D6361" s="170" t="s">
        <v>2758</v>
      </c>
      <c r="E6361" s="114" t="str">
        <f t="shared" si="1189"/>
        <v>TRANSFORMADOR MARCA:ASTOR PTS 710 PTS 710</v>
      </c>
      <c r="F6361" s="124"/>
      <c r="G6361" s="170" t="s">
        <v>2758</v>
      </c>
      <c r="H6361" s="124" t="s">
        <v>1608</v>
      </c>
      <c r="I6361" s="124" t="s">
        <v>2757</v>
      </c>
      <c r="J6361" s="124"/>
      <c r="K6361" s="142" t="s">
        <v>2756</v>
      </c>
      <c r="L6361" s="142" t="s">
        <v>2755</v>
      </c>
      <c r="M6361" s="124">
        <v>160</v>
      </c>
      <c r="N6361" s="124">
        <v>33</v>
      </c>
      <c r="O6361" s="124">
        <v>0.4</v>
      </c>
      <c r="P6361" s="124" t="s">
        <v>514</v>
      </c>
      <c r="Q6361" s="142">
        <v>2017</v>
      </c>
      <c r="R6361" s="124" t="s">
        <v>499</v>
      </c>
      <c r="S6361" s="167" t="s">
        <v>2754</v>
      </c>
      <c r="T6361" s="116">
        <v>991</v>
      </c>
      <c r="U6361" s="111">
        <v>45</v>
      </c>
      <c r="V6361" s="113">
        <f t="shared" si="1190"/>
        <v>991</v>
      </c>
      <c r="W6361" s="113">
        <f t="shared" si="1191"/>
        <v>0</v>
      </c>
      <c r="X6361" s="112">
        <f t="shared" si="1192"/>
        <v>0</v>
      </c>
      <c r="Y6361" s="111"/>
      <c r="Z6361" s="110">
        <f t="shared" si="1188"/>
        <v>45</v>
      </c>
      <c r="AA6361" s="109">
        <f t="shared" si="1193"/>
        <v>49.550000000000004</v>
      </c>
      <c r="AB6361" s="109">
        <f t="shared" si="1194"/>
        <v>49550.000000000007</v>
      </c>
      <c r="AC6361" s="108">
        <f t="shared" si="1195"/>
        <v>941.45</v>
      </c>
      <c r="AD6361" s="107">
        <f t="shared" si="1196"/>
        <v>2.2222222222222223E-2</v>
      </c>
      <c r="AE6361" s="106">
        <f t="shared" si="1197"/>
        <v>20.921111111111113</v>
      </c>
      <c r="AF6361" s="105">
        <f t="shared" si="1198"/>
        <v>20.921111111111113</v>
      </c>
      <c r="AG6361" s="105">
        <f t="shared" si="1199"/>
        <v>970.07888888888886</v>
      </c>
    </row>
    <row r="6362" spans="1:33" s="88" customFormat="1" x14ac:dyDescent="0.35">
      <c r="A6362" s="21">
        <v>10141103</v>
      </c>
      <c r="B6362" s="135" t="s">
        <v>1665</v>
      </c>
      <c r="C6362" s="115" t="s">
        <v>710</v>
      </c>
      <c r="D6362" s="124" t="s">
        <v>2753</v>
      </c>
      <c r="E6362" s="114" t="str">
        <f t="shared" si="1189"/>
        <v>TRANSFORMADOR MARCA:ASTOR PTS 616 PTS 616</v>
      </c>
      <c r="F6362" s="124"/>
      <c r="G6362" s="124" t="s">
        <v>2753</v>
      </c>
      <c r="H6362" s="124" t="s">
        <v>1608</v>
      </c>
      <c r="I6362" s="124" t="s">
        <v>2748</v>
      </c>
      <c r="J6362" s="21"/>
      <c r="K6362" s="142" t="s">
        <v>2752</v>
      </c>
      <c r="L6362" s="142" t="s">
        <v>2751</v>
      </c>
      <c r="M6362" s="124">
        <v>100</v>
      </c>
      <c r="N6362" s="124">
        <v>33</v>
      </c>
      <c r="O6362" s="124">
        <v>0.4</v>
      </c>
      <c r="P6362" s="124" t="s">
        <v>514</v>
      </c>
      <c r="Q6362" s="142">
        <v>2017</v>
      </c>
      <c r="R6362" s="124" t="s">
        <v>499</v>
      </c>
      <c r="S6362" s="167" t="s">
        <v>2750</v>
      </c>
      <c r="T6362" s="116">
        <v>763</v>
      </c>
      <c r="U6362" s="111">
        <v>45</v>
      </c>
      <c r="V6362" s="113">
        <f t="shared" si="1190"/>
        <v>763</v>
      </c>
      <c r="W6362" s="113">
        <f t="shared" si="1191"/>
        <v>0</v>
      </c>
      <c r="X6362" s="112">
        <f t="shared" si="1192"/>
        <v>0</v>
      </c>
      <c r="Y6362" s="111"/>
      <c r="Z6362" s="110">
        <f t="shared" si="1188"/>
        <v>45</v>
      </c>
      <c r="AA6362" s="109">
        <f t="shared" si="1193"/>
        <v>38.15</v>
      </c>
      <c r="AB6362" s="109">
        <f t="shared" si="1194"/>
        <v>38150</v>
      </c>
      <c r="AC6362" s="108">
        <f t="shared" si="1195"/>
        <v>724.85</v>
      </c>
      <c r="AD6362" s="107">
        <f t="shared" si="1196"/>
        <v>2.2222222222222223E-2</v>
      </c>
      <c r="AE6362" s="106">
        <f t="shared" si="1197"/>
        <v>16.10777777777778</v>
      </c>
      <c r="AF6362" s="105">
        <f t="shared" si="1198"/>
        <v>16.10777777777778</v>
      </c>
      <c r="AG6362" s="105">
        <f t="shared" si="1199"/>
        <v>746.89222222222224</v>
      </c>
    </row>
    <row r="6363" spans="1:33" s="88" customFormat="1" x14ac:dyDescent="0.35">
      <c r="A6363" s="21">
        <v>10141103</v>
      </c>
      <c r="B6363" s="135" t="s">
        <v>1665</v>
      </c>
      <c r="C6363" s="115" t="s">
        <v>710</v>
      </c>
      <c r="D6363" s="124" t="s">
        <v>2749</v>
      </c>
      <c r="E6363" s="114" t="str">
        <f t="shared" si="1189"/>
        <v>TRANSFORMADOR MARCA:ASTOR PTS 1170 PTS 1170</v>
      </c>
      <c r="F6363" s="124"/>
      <c r="G6363" s="124" t="s">
        <v>2749</v>
      </c>
      <c r="H6363" s="124" t="s">
        <v>1608</v>
      </c>
      <c r="I6363" s="124" t="s">
        <v>2748</v>
      </c>
      <c r="J6363" s="21"/>
      <c r="K6363" s="142" t="s">
        <v>2747</v>
      </c>
      <c r="L6363" s="142" t="s">
        <v>2746</v>
      </c>
      <c r="M6363" s="124">
        <v>100</v>
      </c>
      <c r="N6363" s="124">
        <v>33</v>
      </c>
      <c r="O6363" s="124">
        <v>0.4</v>
      </c>
      <c r="P6363" s="124" t="s">
        <v>514</v>
      </c>
      <c r="Q6363" s="142">
        <v>2017</v>
      </c>
      <c r="R6363" s="124" t="s">
        <v>499</v>
      </c>
      <c r="S6363" s="167" t="s">
        <v>2745</v>
      </c>
      <c r="T6363" s="116">
        <v>763</v>
      </c>
      <c r="U6363" s="111">
        <v>45</v>
      </c>
      <c r="V6363" s="113">
        <f t="shared" si="1190"/>
        <v>763</v>
      </c>
      <c r="W6363" s="113">
        <f t="shared" si="1191"/>
        <v>0</v>
      </c>
      <c r="X6363" s="112">
        <f t="shared" si="1192"/>
        <v>0</v>
      </c>
      <c r="Y6363" s="111"/>
      <c r="Z6363" s="110">
        <f t="shared" si="1188"/>
        <v>45</v>
      </c>
      <c r="AA6363" s="109">
        <f t="shared" si="1193"/>
        <v>38.15</v>
      </c>
      <c r="AB6363" s="109">
        <f t="shared" si="1194"/>
        <v>38150</v>
      </c>
      <c r="AC6363" s="108">
        <f t="shared" si="1195"/>
        <v>724.85</v>
      </c>
      <c r="AD6363" s="107">
        <f t="shared" si="1196"/>
        <v>2.2222222222222223E-2</v>
      </c>
      <c r="AE6363" s="106">
        <f t="shared" si="1197"/>
        <v>16.10777777777778</v>
      </c>
      <c r="AF6363" s="105">
        <f t="shared" si="1198"/>
        <v>16.10777777777778</v>
      </c>
      <c r="AG6363" s="105">
        <f t="shared" si="1199"/>
        <v>746.89222222222224</v>
      </c>
    </row>
    <row r="6364" spans="1:33" s="88" customFormat="1" x14ac:dyDescent="0.35">
      <c r="A6364" s="21">
        <v>10141103</v>
      </c>
      <c r="B6364" s="135" t="s">
        <v>1665</v>
      </c>
      <c r="C6364" s="115" t="s">
        <v>710</v>
      </c>
      <c r="D6364" s="124" t="s">
        <v>2744</v>
      </c>
      <c r="E6364" s="114" t="str">
        <f t="shared" si="1189"/>
        <v>TRANSFORMADOR MARCA:AST0R PTS 1133 PTS 1133</v>
      </c>
      <c r="F6364" s="124"/>
      <c r="G6364" s="124" t="s">
        <v>2744</v>
      </c>
      <c r="H6364" s="124" t="s">
        <v>1608</v>
      </c>
      <c r="I6364" s="124" t="s">
        <v>2743</v>
      </c>
      <c r="J6364" s="21"/>
      <c r="K6364" s="142" t="s">
        <v>2742</v>
      </c>
      <c r="L6364" s="142" t="s">
        <v>2741</v>
      </c>
      <c r="M6364" s="124">
        <v>250</v>
      </c>
      <c r="N6364" s="124">
        <v>33</v>
      </c>
      <c r="O6364" s="124">
        <v>0.4</v>
      </c>
      <c r="P6364" s="124" t="s">
        <v>514</v>
      </c>
      <c r="Q6364" s="142">
        <v>2017</v>
      </c>
      <c r="R6364" s="124" t="s">
        <v>2740</v>
      </c>
      <c r="S6364" s="167" t="s">
        <v>2739</v>
      </c>
      <c r="T6364" s="116">
        <v>991</v>
      </c>
      <c r="U6364" s="111">
        <v>45</v>
      </c>
      <c r="V6364" s="113">
        <f t="shared" si="1190"/>
        <v>991</v>
      </c>
      <c r="W6364" s="113">
        <f t="shared" si="1191"/>
        <v>0</v>
      </c>
      <c r="X6364" s="112">
        <f t="shared" si="1192"/>
        <v>0</v>
      </c>
      <c r="Y6364" s="111"/>
      <c r="Z6364" s="110">
        <f t="shared" si="1188"/>
        <v>45</v>
      </c>
      <c r="AA6364" s="109">
        <f t="shared" si="1193"/>
        <v>49.550000000000004</v>
      </c>
      <c r="AB6364" s="109">
        <f t="shared" si="1194"/>
        <v>49550.000000000007</v>
      </c>
      <c r="AC6364" s="108">
        <f t="shared" si="1195"/>
        <v>941.45</v>
      </c>
      <c r="AD6364" s="107">
        <f t="shared" si="1196"/>
        <v>2.2222222222222223E-2</v>
      </c>
      <c r="AE6364" s="106">
        <f t="shared" si="1197"/>
        <v>20.921111111111113</v>
      </c>
      <c r="AF6364" s="105">
        <f t="shared" si="1198"/>
        <v>20.921111111111113</v>
      </c>
      <c r="AG6364" s="105">
        <f t="shared" si="1199"/>
        <v>970.07888888888886</v>
      </c>
    </row>
    <row r="6365" spans="1:33" s="88" customFormat="1" x14ac:dyDescent="0.35">
      <c r="A6365" s="21">
        <v>10141103</v>
      </c>
      <c r="B6365" s="115" t="s">
        <v>1665</v>
      </c>
      <c r="C6365" s="115" t="s">
        <v>710</v>
      </c>
      <c r="D6365" s="21" t="s">
        <v>2738</v>
      </c>
      <c r="E6365" s="114" t="str">
        <f t="shared" si="1189"/>
        <v>TRANSFORMADOR MARCA:Astor  PT 124R</v>
      </c>
      <c r="F6365" s="57" t="s">
        <v>2737</v>
      </c>
      <c r="G6365" s="21"/>
      <c r="H6365" s="21" t="s">
        <v>494</v>
      </c>
      <c r="I6365" s="21"/>
      <c r="J6365" s="21"/>
      <c r="K6365" s="133" t="s">
        <v>2736</v>
      </c>
      <c r="L6365" s="133" t="s">
        <v>2735</v>
      </c>
      <c r="M6365" s="21">
        <v>630</v>
      </c>
      <c r="N6365" s="21">
        <v>33</v>
      </c>
      <c r="O6365" s="21" t="s">
        <v>510</v>
      </c>
      <c r="P6365" s="124" t="s">
        <v>516</v>
      </c>
      <c r="Q6365" s="21">
        <v>2017</v>
      </c>
      <c r="R6365" s="21" t="s">
        <v>1661</v>
      </c>
      <c r="S6365" s="69" t="s">
        <v>2734</v>
      </c>
      <c r="T6365" s="116">
        <v>1200</v>
      </c>
      <c r="U6365" s="111">
        <v>45</v>
      </c>
      <c r="V6365" s="113">
        <f t="shared" si="1190"/>
        <v>1200</v>
      </c>
      <c r="W6365" s="113">
        <f t="shared" si="1191"/>
        <v>0</v>
      </c>
      <c r="X6365" s="112">
        <f t="shared" si="1192"/>
        <v>0</v>
      </c>
      <c r="Y6365" s="111"/>
      <c r="Z6365" s="110">
        <f t="shared" si="1188"/>
        <v>45</v>
      </c>
      <c r="AA6365" s="109">
        <f t="shared" si="1193"/>
        <v>60</v>
      </c>
      <c r="AB6365" s="109">
        <f t="shared" si="1194"/>
        <v>60000</v>
      </c>
      <c r="AC6365" s="108">
        <f t="shared" si="1195"/>
        <v>1140</v>
      </c>
      <c r="AD6365" s="107">
        <f t="shared" si="1196"/>
        <v>2.2222222222222223E-2</v>
      </c>
      <c r="AE6365" s="106">
        <f t="shared" si="1197"/>
        <v>25.333333333333336</v>
      </c>
      <c r="AF6365" s="105">
        <f t="shared" si="1198"/>
        <v>25.333333333333336</v>
      </c>
      <c r="AG6365" s="105">
        <f t="shared" si="1199"/>
        <v>1174.6666666666667</v>
      </c>
    </row>
    <row r="6366" spans="1:33" s="88" customFormat="1" x14ac:dyDescent="0.35">
      <c r="A6366" s="21">
        <v>10141103</v>
      </c>
      <c r="B6366" s="115" t="s">
        <v>1665</v>
      </c>
      <c r="C6366" s="115" t="s">
        <v>710</v>
      </c>
      <c r="D6366" s="133" t="s">
        <v>2733</v>
      </c>
      <c r="E6366" s="114" t="str">
        <f t="shared" si="1189"/>
        <v>TRANSFORMADOR MARCA:Efacec  PT 30R</v>
      </c>
      <c r="F6366" s="57" t="s">
        <v>815</v>
      </c>
      <c r="G6366" s="21"/>
      <c r="H6366" s="21" t="s">
        <v>494</v>
      </c>
      <c r="I6366" s="21"/>
      <c r="J6366" s="21"/>
      <c r="K6366" s="133" t="s">
        <v>2732</v>
      </c>
      <c r="L6366" s="133" t="s">
        <v>2731</v>
      </c>
      <c r="M6366" s="21">
        <v>315</v>
      </c>
      <c r="N6366" s="21">
        <v>11</v>
      </c>
      <c r="O6366" s="21" t="s">
        <v>510</v>
      </c>
      <c r="P6366" s="124" t="s">
        <v>516</v>
      </c>
      <c r="Q6366" s="21">
        <v>2017</v>
      </c>
      <c r="R6366" s="21" t="s">
        <v>535</v>
      </c>
      <c r="S6366" s="69" t="s">
        <v>2730</v>
      </c>
      <c r="T6366" s="116">
        <v>840</v>
      </c>
      <c r="U6366" s="111">
        <v>45</v>
      </c>
      <c r="V6366" s="113">
        <f t="shared" si="1190"/>
        <v>840</v>
      </c>
      <c r="W6366" s="113">
        <f t="shared" si="1191"/>
        <v>0</v>
      </c>
      <c r="X6366" s="112">
        <f t="shared" si="1192"/>
        <v>0</v>
      </c>
      <c r="Y6366" s="111"/>
      <c r="Z6366" s="110">
        <f t="shared" si="1188"/>
        <v>45</v>
      </c>
      <c r="AA6366" s="109">
        <f t="shared" si="1193"/>
        <v>42</v>
      </c>
      <c r="AB6366" s="109">
        <f t="shared" si="1194"/>
        <v>42000</v>
      </c>
      <c r="AC6366" s="108">
        <f t="shared" si="1195"/>
        <v>798</v>
      </c>
      <c r="AD6366" s="107">
        <f t="shared" si="1196"/>
        <v>2.2222222222222223E-2</v>
      </c>
      <c r="AE6366" s="106">
        <f t="shared" si="1197"/>
        <v>17.733333333333334</v>
      </c>
      <c r="AF6366" s="105">
        <f t="shared" si="1198"/>
        <v>17.733333333333334</v>
      </c>
      <c r="AG6366" s="105">
        <f t="shared" si="1199"/>
        <v>822.26666666666665</v>
      </c>
    </row>
    <row r="6367" spans="1:33" s="88" customFormat="1" x14ac:dyDescent="0.35">
      <c r="A6367" s="21">
        <v>10141103</v>
      </c>
      <c r="B6367" s="115" t="s">
        <v>1665</v>
      </c>
      <c r="C6367" s="115" t="s">
        <v>710</v>
      </c>
      <c r="D6367" s="133" t="s">
        <v>2729</v>
      </c>
      <c r="E6367" s="114" t="str">
        <f t="shared" si="1189"/>
        <v>TRANSFORMADOR MARCA:Astor  PT 176R</v>
      </c>
      <c r="F6367" s="57" t="s">
        <v>1217</v>
      </c>
      <c r="G6367" s="21"/>
      <c r="H6367" s="21" t="s">
        <v>494</v>
      </c>
      <c r="I6367" s="21"/>
      <c r="J6367" s="21"/>
      <c r="K6367" s="133" t="s">
        <v>2728</v>
      </c>
      <c r="L6367" s="133" t="s">
        <v>2727</v>
      </c>
      <c r="M6367" s="21">
        <v>250</v>
      </c>
      <c r="N6367" s="21">
        <v>33</v>
      </c>
      <c r="O6367" s="21">
        <v>0.4</v>
      </c>
      <c r="P6367" s="124" t="s">
        <v>516</v>
      </c>
      <c r="Q6367" s="21">
        <v>2017</v>
      </c>
      <c r="R6367" s="21" t="s">
        <v>1661</v>
      </c>
      <c r="S6367" s="69" t="s">
        <v>2726</v>
      </c>
      <c r="T6367" s="116">
        <v>991</v>
      </c>
      <c r="U6367" s="111">
        <v>45</v>
      </c>
      <c r="V6367" s="113">
        <f t="shared" si="1190"/>
        <v>991</v>
      </c>
      <c r="W6367" s="113">
        <f t="shared" si="1191"/>
        <v>0</v>
      </c>
      <c r="X6367" s="112">
        <f t="shared" si="1192"/>
        <v>0</v>
      </c>
      <c r="Y6367" s="111"/>
      <c r="Z6367" s="110">
        <f t="shared" si="1188"/>
        <v>45</v>
      </c>
      <c r="AA6367" s="109">
        <f t="shared" si="1193"/>
        <v>49.550000000000004</v>
      </c>
      <c r="AB6367" s="109">
        <f t="shared" si="1194"/>
        <v>49550.000000000007</v>
      </c>
      <c r="AC6367" s="108">
        <f t="shared" si="1195"/>
        <v>941.45</v>
      </c>
      <c r="AD6367" s="107">
        <f t="shared" si="1196"/>
        <v>2.2222222222222223E-2</v>
      </c>
      <c r="AE6367" s="106">
        <f t="shared" si="1197"/>
        <v>20.921111111111113</v>
      </c>
      <c r="AF6367" s="105">
        <f t="shared" si="1198"/>
        <v>20.921111111111113</v>
      </c>
      <c r="AG6367" s="105">
        <f t="shared" si="1199"/>
        <v>970.07888888888886</v>
      </c>
    </row>
    <row r="6368" spans="1:33" s="88" customFormat="1" x14ac:dyDescent="0.35">
      <c r="A6368" s="21">
        <v>10141103</v>
      </c>
      <c r="B6368" s="115" t="s">
        <v>1665</v>
      </c>
      <c r="C6368" s="115" t="s">
        <v>710</v>
      </c>
      <c r="D6368" s="57" t="s">
        <v>2245</v>
      </c>
      <c r="E6368" s="114" t="str">
        <f t="shared" si="1189"/>
        <v>TRANSFORMADOR MARCA:Astor  PT 386R</v>
      </c>
      <c r="F6368" s="57" t="s">
        <v>1217</v>
      </c>
      <c r="G6368" s="21"/>
      <c r="H6368" s="21" t="s">
        <v>494</v>
      </c>
      <c r="I6368" s="21"/>
      <c r="J6368" s="21"/>
      <c r="K6368" s="133" t="s">
        <v>2725</v>
      </c>
      <c r="L6368" s="133" t="s">
        <v>2724</v>
      </c>
      <c r="M6368" s="21">
        <v>250</v>
      </c>
      <c r="N6368" s="21">
        <v>33</v>
      </c>
      <c r="O6368" s="21">
        <v>0.4</v>
      </c>
      <c r="P6368" s="124" t="s">
        <v>516</v>
      </c>
      <c r="Q6368" s="21">
        <v>2017</v>
      </c>
      <c r="R6368" s="22" t="s">
        <v>1661</v>
      </c>
      <c r="S6368" s="180" t="s">
        <v>2242</v>
      </c>
      <c r="T6368" s="116">
        <v>991</v>
      </c>
      <c r="U6368" s="111">
        <v>45</v>
      </c>
      <c r="V6368" s="113">
        <f t="shared" si="1190"/>
        <v>991</v>
      </c>
      <c r="W6368" s="113">
        <f t="shared" si="1191"/>
        <v>0</v>
      </c>
      <c r="X6368" s="112">
        <f t="shared" si="1192"/>
        <v>0</v>
      </c>
      <c r="Y6368" s="111"/>
      <c r="Z6368" s="110">
        <f t="shared" si="1188"/>
        <v>45</v>
      </c>
      <c r="AA6368" s="109">
        <f t="shared" si="1193"/>
        <v>49.550000000000004</v>
      </c>
      <c r="AB6368" s="109">
        <f t="shared" si="1194"/>
        <v>49550.000000000007</v>
      </c>
      <c r="AC6368" s="108">
        <f t="shared" si="1195"/>
        <v>941.45</v>
      </c>
      <c r="AD6368" s="107">
        <f t="shared" si="1196"/>
        <v>2.2222222222222223E-2</v>
      </c>
      <c r="AE6368" s="106">
        <f t="shared" si="1197"/>
        <v>20.921111111111113</v>
      </c>
      <c r="AF6368" s="105">
        <f t="shared" si="1198"/>
        <v>20.921111111111113</v>
      </c>
      <c r="AG6368" s="105">
        <f t="shared" si="1199"/>
        <v>970.07888888888886</v>
      </c>
    </row>
    <row r="6369" spans="1:33" s="88" customFormat="1" x14ac:dyDescent="0.35">
      <c r="A6369" s="21">
        <v>10141103</v>
      </c>
      <c r="B6369" s="115" t="s">
        <v>1665</v>
      </c>
      <c r="C6369" s="115" t="s">
        <v>710</v>
      </c>
      <c r="D6369" s="57" t="s">
        <v>2699</v>
      </c>
      <c r="E6369" s="114" t="str">
        <f t="shared" si="1189"/>
        <v>TRANSFORMADOR MARCA:Astor  PT 372R</v>
      </c>
      <c r="F6369" s="57" t="s">
        <v>1217</v>
      </c>
      <c r="G6369" s="21"/>
      <c r="H6369" s="21" t="s">
        <v>494</v>
      </c>
      <c r="I6369" s="21"/>
      <c r="J6369" s="21"/>
      <c r="K6369" s="133" t="s">
        <v>2723</v>
      </c>
      <c r="L6369" s="133" t="s">
        <v>2722</v>
      </c>
      <c r="M6369" s="21">
        <v>200</v>
      </c>
      <c r="N6369" s="21">
        <v>33</v>
      </c>
      <c r="O6369" s="21">
        <v>0.4</v>
      </c>
      <c r="P6369" s="124" t="s">
        <v>516</v>
      </c>
      <c r="Q6369" s="21">
        <v>2017</v>
      </c>
      <c r="R6369" s="21" t="s">
        <v>1661</v>
      </c>
      <c r="S6369" s="69" t="s">
        <v>2721</v>
      </c>
      <c r="T6369" s="116">
        <v>991</v>
      </c>
      <c r="U6369" s="111">
        <v>45</v>
      </c>
      <c r="V6369" s="113">
        <f t="shared" si="1190"/>
        <v>991</v>
      </c>
      <c r="W6369" s="113">
        <f t="shared" si="1191"/>
        <v>0</v>
      </c>
      <c r="X6369" s="112">
        <f t="shared" si="1192"/>
        <v>0</v>
      </c>
      <c r="Y6369" s="111"/>
      <c r="Z6369" s="110">
        <f t="shared" si="1188"/>
        <v>45</v>
      </c>
      <c r="AA6369" s="109">
        <f t="shared" si="1193"/>
        <v>49.550000000000004</v>
      </c>
      <c r="AB6369" s="109">
        <f t="shared" si="1194"/>
        <v>49550.000000000007</v>
      </c>
      <c r="AC6369" s="108">
        <f t="shared" si="1195"/>
        <v>941.45</v>
      </c>
      <c r="AD6369" s="107">
        <f t="shared" si="1196"/>
        <v>2.2222222222222223E-2</v>
      </c>
      <c r="AE6369" s="106">
        <f t="shared" si="1197"/>
        <v>20.921111111111113</v>
      </c>
      <c r="AF6369" s="105">
        <f t="shared" si="1198"/>
        <v>20.921111111111113</v>
      </c>
      <c r="AG6369" s="105">
        <f t="shared" si="1199"/>
        <v>970.07888888888886</v>
      </c>
    </row>
    <row r="6370" spans="1:33" s="88" customFormat="1" x14ac:dyDescent="0.35">
      <c r="A6370" s="21">
        <v>10141103</v>
      </c>
      <c r="B6370" s="115" t="s">
        <v>1665</v>
      </c>
      <c r="C6370" s="115" t="s">
        <v>710</v>
      </c>
      <c r="D6370" s="57" t="s">
        <v>2695</v>
      </c>
      <c r="E6370" s="114" t="str">
        <f t="shared" si="1189"/>
        <v>TRANSFORMADOR MARCA:Astor  PT 385R</v>
      </c>
      <c r="F6370" s="57" t="s">
        <v>1217</v>
      </c>
      <c r="G6370" s="21"/>
      <c r="H6370" s="21" t="s">
        <v>494</v>
      </c>
      <c r="I6370" s="21"/>
      <c r="J6370" s="21"/>
      <c r="K6370" s="133" t="s">
        <v>2720</v>
      </c>
      <c r="L6370" s="133" t="s">
        <v>2719</v>
      </c>
      <c r="M6370" s="21">
        <v>250</v>
      </c>
      <c r="N6370" s="21">
        <v>33</v>
      </c>
      <c r="O6370" s="21">
        <v>0.4</v>
      </c>
      <c r="P6370" s="124" t="s">
        <v>516</v>
      </c>
      <c r="Q6370" s="21">
        <v>2017</v>
      </c>
      <c r="R6370" s="21" t="s">
        <v>1661</v>
      </c>
      <c r="S6370" s="69" t="s">
        <v>2696</v>
      </c>
      <c r="T6370" s="116">
        <v>991</v>
      </c>
      <c r="U6370" s="111">
        <v>45</v>
      </c>
      <c r="V6370" s="113">
        <f t="shared" si="1190"/>
        <v>991</v>
      </c>
      <c r="W6370" s="113">
        <f t="shared" si="1191"/>
        <v>0</v>
      </c>
      <c r="X6370" s="112">
        <f t="shared" si="1192"/>
        <v>0</v>
      </c>
      <c r="Y6370" s="111"/>
      <c r="Z6370" s="110">
        <f t="shared" si="1188"/>
        <v>45</v>
      </c>
      <c r="AA6370" s="109">
        <f t="shared" si="1193"/>
        <v>49.550000000000004</v>
      </c>
      <c r="AB6370" s="109">
        <f t="shared" si="1194"/>
        <v>49550.000000000007</v>
      </c>
      <c r="AC6370" s="108">
        <f t="shared" si="1195"/>
        <v>941.45</v>
      </c>
      <c r="AD6370" s="107">
        <f t="shared" si="1196"/>
        <v>2.2222222222222223E-2</v>
      </c>
      <c r="AE6370" s="106">
        <f t="shared" si="1197"/>
        <v>20.921111111111113</v>
      </c>
      <c r="AF6370" s="105">
        <f t="shared" si="1198"/>
        <v>20.921111111111113</v>
      </c>
      <c r="AG6370" s="105">
        <f t="shared" si="1199"/>
        <v>970.07888888888886</v>
      </c>
    </row>
    <row r="6371" spans="1:33" s="88" customFormat="1" x14ac:dyDescent="0.35">
      <c r="A6371" s="21">
        <v>10141103</v>
      </c>
      <c r="B6371" s="115" t="s">
        <v>1665</v>
      </c>
      <c r="C6371" s="115" t="s">
        <v>710</v>
      </c>
      <c r="D6371" s="57" t="s">
        <v>2615</v>
      </c>
      <c r="E6371" s="114" t="str">
        <f t="shared" si="1189"/>
        <v>TRANSFORMADOR MARCA:Astor  PT ?</v>
      </c>
      <c r="F6371" s="57" t="s">
        <v>1217</v>
      </c>
      <c r="G6371" s="21"/>
      <c r="H6371" s="21" t="s">
        <v>494</v>
      </c>
      <c r="I6371" s="21"/>
      <c r="J6371" s="21"/>
      <c r="K6371" s="133" t="s">
        <v>2718</v>
      </c>
      <c r="L6371" s="133" t="s">
        <v>2717</v>
      </c>
      <c r="M6371" s="21">
        <v>200</v>
      </c>
      <c r="N6371" s="21">
        <v>33</v>
      </c>
      <c r="O6371" s="21">
        <v>0.4</v>
      </c>
      <c r="P6371" s="124" t="s">
        <v>516</v>
      </c>
      <c r="Q6371" s="21">
        <v>2017</v>
      </c>
      <c r="R6371" s="21" t="s">
        <v>1661</v>
      </c>
      <c r="S6371" s="69" t="s">
        <v>2716</v>
      </c>
      <c r="T6371" s="116">
        <v>991</v>
      </c>
      <c r="U6371" s="111">
        <v>45</v>
      </c>
      <c r="V6371" s="113">
        <f t="shared" si="1190"/>
        <v>991</v>
      </c>
      <c r="W6371" s="113">
        <f t="shared" si="1191"/>
        <v>0</v>
      </c>
      <c r="X6371" s="112">
        <f t="shared" si="1192"/>
        <v>0</v>
      </c>
      <c r="Y6371" s="111"/>
      <c r="Z6371" s="110">
        <f t="shared" si="1188"/>
        <v>45</v>
      </c>
      <c r="AA6371" s="109">
        <f t="shared" si="1193"/>
        <v>49.550000000000004</v>
      </c>
      <c r="AB6371" s="109">
        <f t="shared" si="1194"/>
        <v>49550.000000000007</v>
      </c>
      <c r="AC6371" s="108">
        <f t="shared" si="1195"/>
        <v>941.45</v>
      </c>
      <c r="AD6371" s="107">
        <f t="shared" si="1196"/>
        <v>2.2222222222222223E-2</v>
      </c>
      <c r="AE6371" s="106">
        <f t="shared" si="1197"/>
        <v>20.921111111111113</v>
      </c>
      <c r="AF6371" s="105">
        <f t="shared" si="1198"/>
        <v>20.921111111111113</v>
      </c>
      <c r="AG6371" s="105">
        <f t="shared" si="1199"/>
        <v>970.07888888888886</v>
      </c>
    </row>
    <row r="6372" spans="1:33" s="88" customFormat="1" x14ac:dyDescent="0.35">
      <c r="A6372" s="21">
        <v>10141103</v>
      </c>
      <c r="B6372" s="115" t="s">
        <v>1665</v>
      </c>
      <c r="C6372" s="115" t="s">
        <v>710</v>
      </c>
      <c r="D6372" s="21" t="s">
        <v>2715</v>
      </c>
      <c r="E6372" s="114" t="str">
        <f t="shared" si="1189"/>
        <v>TRANSFORMADOR MARCA:Astor  PT 404R</v>
      </c>
      <c r="F6372" s="57" t="s">
        <v>1217</v>
      </c>
      <c r="G6372" s="21"/>
      <c r="H6372" s="21" t="s">
        <v>494</v>
      </c>
      <c r="I6372" s="21"/>
      <c r="J6372" s="21"/>
      <c r="K6372" s="133" t="s">
        <v>2714</v>
      </c>
      <c r="L6372" s="133" t="s">
        <v>2713</v>
      </c>
      <c r="M6372" s="21">
        <v>315</v>
      </c>
      <c r="N6372" s="21">
        <v>33</v>
      </c>
      <c r="O6372" s="21">
        <v>0.4</v>
      </c>
      <c r="P6372" s="124" t="s">
        <v>516</v>
      </c>
      <c r="Q6372" s="21">
        <v>2017</v>
      </c>
      <c r="R6372" s="21" t="s">
        <v>1661</v>
      </c>
      <c r="S6372" s="69" t="s">
        <v>2712</v>
      </c>
      <c r="T6372" s="116">
        <v>1039</v>
      </c>
      <c r="U6372" s="111">
        <v>45</v>
      </c>
      <c r="V6372" s="113">
        <f t="shared" si="1190"/>
        <v>1039</v>
      </c>
      <c r="W6372" s="113">
        <f t="shared" si="1191"/>
        <v>0</v>
      </c>
      <c r="X6372" s="112">
        <f t="shared" si="1192"/>
        <v>0</v>
      </c>
      <c r="Y6372" s="111"/>
      <c r="Z6372" s="110">
        <f t="shared" ref="Z6372:Z6435" si="1200">(U6372-(2017-Q6372))</f>
        <v>45</v>
      </c>
      <c r="AA6372" s="109">
        <f t="shared" si="1193"/>
        <v>51.95</v>
      </c>
      <c r="AB6372" s="109">
        <f t="shared" si="1194"/>
        <v>51950</v>
      </c>
      <c r="AC6372" s="108">
        <f t="shared" si="1195"/>
        <v>987.05</v>
      </c>
      <c r="AD6372" s="107">
        <f t="shared" si="1196"/>
        <v>2.2222222222222223E-2</v>
      </c>
      <c r="AE6372" s="106">
        <f t="shared" si="1197"/>
        <v>21.934444444444445</v>
      </c>
      <c r="AF6372" s="105">
        <f t="shared" si="1198"/>
        <v>21.934444444444445</v>
      </c>
      <c r="AG6372" s="105">
        <f t="shared" si="1199"/>
        <v>1017.0655555555555</v>
      </c>
    </row>
    <row r="6373" spans="1:33" s="88" customFormat="1" x14ac:dyDescent="0.35">
      <c r="A6373" s="21">
        <v>10141103</v>
      </c>
      <c r="B6373" s="115" t="s">
        <v>1665</v>
      </c>
      <c r="C6373" s="115" t="s">
        <v>710</v>
      </c>
      <c r="D6373" s="21" t="s">
        <v>2711</v>
      </c>
      <c r="E6373" s="114" t="str">
        <f t="shared" si="1189"/>
        <v>TRANSFORMADOR MARCA:Astor  PT 40R</v>
      </c>
      <c r="F6373" s="57" t="s">
        <v>1217</v>
      </c>
      <c r="G6373" s="21"/>
      <c r="H6373" s="21" t="s">
        <v>494</v>
      </c>
      <c r="I6373" s="21"/>
      <c r="J6373" s="21"/>
      <c r="K6373" s="133" t="s">
        <v>2710</v>
      </c>
      <c r="L6373" s="133" t="s">
        <v>2709</v>
      </c>
      <c r="M6373" s="21">
        <v>315</v>
      </c>
      <c r="N6373" s="21">
        <v>33</v>
      </c>
      <c r="O6373" s="21">
        <v>0.4</v>
      </c>
      <c r="P6373" s="124" t="s">
        <v>516</v>
      </c>
      <c r="Q6373" s="21">
        <v>2017</v>
      </c>
      <c r="R6373" s="21" t="s">
        <v>1661</v>
      </c>
      <c r="S6373" s="69" t="s">
        <v>2708</v>
      </c>
      <c r="T6373" s="116">
        <v>1039</v>
      </c>
      <c r="U6373" s="111">
        <v>45</v>
      </c>
      <c r="V6373" s="113">
        <f t="shared" si="1190"/>
        <v>1039</v>
      </c>
      <c r="W6373" s="113">
        <f t="shared" si="1191"/>
        <v>0</v>
      </c>
      <c r="X6373" s="112">
        <f t="shared" si="1192"/>
        <v>0</v>
      </c>
      <c r="Y6373" s="111"/>
      <c r="Z6373" s="110">
        <f t="shared" si="1200"/>
        <v>45</v>
      </c>
      <c r="AA6373" s="109">
        <f t="shared" si="1193"/>
        <v>51.95</v>
      </c>
      <c r="AB6373" s="109">
        <f t="shared" si="1194"/>
        <v>51950</v>
      </c>
      <c r="AC6373" s="108">
        <f t="shared" si="1195"/>
        <v>987.05</v>
      </c>
      <c r="AD6373" s="107">
        <f t="shared" si="1196"/>
        <v>2.2222222222222223E-2</v>
      </c>
      <c r="AE6373" s="106">
        <f t="shared" si="1197"/>
        <v>21.934444444444445</v>
      </c>
      <c r="AF6373" s="105">
        <f t="shared" si="1198"/>
        <v>21.934444444444445</v>
      </c>
      <c r="AG6373" s="105">
        <f t="shared" si="1199"/>
        <v>1017.0655555555555</v>
      </c>
    </row>
    <row r="6374" spans="1:33" s="88" customFormat="1" x14ac:dyDescent="0.35">
      <c r="A6374" s="21">
        <v>10141103</v>
      </c>
      <c r="B6374" s="115" t="s">
        <v>1665</v>
      </c>
      <c r="C6374" s="115" t="s">
        <v>710</v>
      </c>
      <c r="D6374" s="21" t="s">
        <v>2707</v>
      </c>
      <c r="E6374" s="114" t="str">
        <f t="shared" si="1189"/>
        <v>TRANSFORMADOR MARCA:Astor  PT 239R</v>
      </c>
      <c r="F6374" s="57" t="s">
        <v>1217</v>
      </c>
      <c r="G6374" s="21"/>
      <c r="H6374" s="21" t="s">
        <v>494</v>
      </c>
      <c r="I6374" s="21"/>
      <c r="J6374" s="21"/>
      <c r="K6374" s="133" t="s">
        <v>2706</v>
      </c>
      <c r="L6374" s="133" t="s">
        <v>2705</v>
      </c>
      <c r="M6374" s="21">
        <v>500</v>
      </c>
      <c r="N6374" s="21">
        <v>33</v>
      </c>
      <c r="O6374" s="21">
        <v>0.4</v>
      </c>
      <c r="P6374" s="124" t="s">
        <v>516</v>
      </c>
      <c r="Q6374" s="21">
        <v>2017</v>
      </c>
      <c r="R6374" s="21" t="s">
        <v>1661</v>
      </c>
      <c r="S6374" s="69" t="s">
        <v>2704</v>
      </c>
      <c r="T6374" s="116">
        <v>1200</v>
      </c>
      <c r="U6374" s="111">
        <v>45</v>
      </c>
      <c r="V6374" s="113">
        <f t="shared" si="1190"/>
        <v>1200</v>
      </c>
      <c r="W6374" s="113">
        <f t="shared" si="1191"/>
        <v>0</v>
      </c>
      <c r="X6374" s="112">
        <f t="shared" si="1192"/>
        <v>0</v>
      </c>
      <c r="Y6374" s="111"/>
      <c r="Z6374" s="110">
        <f t="shared" si="1200"/>
        <v>45</v>
      </c>
      <c r="AA6374" s="109">
        <f t="shared" si="1193"/>
        <v>60</v>
      </c>
      <c r="AB6374" s="109">
        <f t="shared" si="1194"/>
        <v>60000</v>
      </c>
      <c r="AC6374" s="108">
        <f t="shared" si="1195"/>
        <v>1140</v>
      </c>
      <c r="AD6374" s="107">
        <f t="shared" si="1196"/>
        <v>2.2222222222222223E-2</v>
      </c>
      <c r="AE6374" s="106">
        <f t="shared" si="1197"/>
        <v>25.333333333333336</v>
      </c>
      <c r="AF6374" s="105">
        <f t="shared" si="1198"/>
        <v>25.333333333333336</v>
      </c>
      <c r="AG6374" s="105">
        <f t="shared" si="1199"/>
        <v>1174.6666666666667</v>
      </c>
    </row>
    <row r="6375" spans="1:33" s="88" customFormat="1" x14ac:dyDescent="0.35">
      <c r="A6375" s="21">
        <v>10141103</v>
      </c>
      <c r="B6375" s="115" t="s">
        <v>1665</v>
      </c>
      <c r="C6375" s="115" t="s">
        <v>710</v>
      </c>
      <c r="D6375" s="21" t="s">
        <v>2703</v>
      </c>
      <c r="E6375" s="114" t="str">
        <f t="shared" si="1189"/>
        <v>TRANSFORMADOR MARCA:Astor  PT 147R</v>
      </c>
      <c r="F6375" s="57" t="s">
        <v>1217</v>
      </c>
      <c r="G6375" s="21"/>
      <c r="H6375" s="21" t="s">
        <v>494</v>
      </c>
      <c r="I6375" s="21"/>
      <c r="J6375" s="21"/>
      <c r="K6375" s="133" t="s">
        <v>2702</v>
      </c>
      <c r="L6375" s="133" t="s">
        <v>2701</v>
      </c>
      <c r="M6375" s="21">
        <v>315</v>
      </c>
      <c r="N6375" s="21">
        <v>33</v>
      </c>
      <c r="O6375" s="21">
        <v>0.4</v>
      </c>
      <c r="P6375" s="124" t="s">
        <v>516</v>
      </c>
      <c r="Q6375" s="21">
        <v>2017</v>
      </c>
      <c r="R6375" s="21" t="s">
        <v>1661</v>
      </c>
      <c r="S6375" s="69" t="s">
        <v>2700</v>
      </c>
      <c r="T6375" s="116">
        <v>1039</v>
      </c>
      <c r="U6375" s="111">
        <v>45</v>
      </c>
      <c r="V6375" s="113">
        <f t="shared" si="1190"/>
        <v>1039</v>
      </c>
      <c r="W6375" s="113">
        <f t="shared" si="1191"/>
        <v>0</v>
      </c>
      <c r="X6375" s="112">
        <f t="shared" si="1192"/>
        <v>0</v>
      </c>
      <c r="Y6375" s="111"/>
      <c r="Z6375" s="110">
        <f t="shared" si="1200"/>
        <v>45</v>
      </c>
      <c r="AA6375" s="109">
        <f t="shared" si="1193"/>
        <v>51.95</v>
      </c>
      <c r="AB6375" s="109">
        <f t="shared" si="1194"/>
        <v>51950</v>
      </c>
      <c r="AC6375" s="108">
        <f t="shared" si="1195"/>
        <v>987.05</v>
      </c>
      <c r="AD6375" s="107">
        <f t="shared" si="1196"/>
        <v>2.2222222222222223E-2</v>
      </c>
      <c r="AE6375" s="106">
        <f t="shared" si="1197"/>
        <v>21.934444444444445</v>
      </c>
      <c r="AF6375" s="105">
        <f t="shared" si="1198"/>
        <v>21.934444444444445</v>
      </c>
      <c r="AG6375" s="105">
        <f t="shared" si="1199"/>
        <v>1017.0655555555555</v>
      </c>
    </row>
    <row r="6376" spans="1:33" s="88" customFormat="1" x14ac:dyDescent="0.35">
      <c r="A6376" s="21">
        <v>10141103</v>
      </c>
      <c r="B6376" s="115" t="s">
        <v>1665</v>
      </c>
      <c r="C6376" s="115" t="s">
        <v>710</v>
      </c>
      <c r="D6376" s="21" t="s">
        <v>2699</v>
      </c>
      <c r="E6376" s="114" t="str">
        <f t="shared" si="1189"/>
        <v>TRANSFORMADOR MARCA:Astor  PT 372R</v>
      </c>
      <c r="F6376" s="57" t="s">
        <v>1217</v>
      </c>
      <c r="G6376" s="21"/>
      <c r="H6376" s="21" t="s">
        <v>494</v>
      </c>
      <c r="I6376" s="21"/>
      <c r="J6376" s="21"/>
      <c r="K6376" s="133" t="s">
        <v>2698</v>
      </c>
      <c r="L6376" s="133" t="s">
        <v>2697</v>
      </c>
      <c r="M6376" s="21">
        <v>200</v>
      </c>
      <c r="N6376" s="21">
        <v>33</v>
      </c>
      <c r="O6376" s="21">
        <v>0.4</v>
      </c>
      <c r="P6376" s="124" t="s">
        <v>516</v>
      </c>
      <c r="Q6376" s="21">
        <v>2017</v>
      </c>
      <c r="R6376" s="21" t="s">
        <v>1661</v>
      </c>
      <c r="S6376" s="69" t="s">
        <v>2696</v>
      </c>
      <c r="T6376" s="116">
        <v>991</v>
      </c>
      <c r="U6376" s="111">
        <v>45</v>
      </c>
      <c r="V6376" s="113">
        <f t="shared" si="1190"/>
        <v>991</v>
      </c>
      <c r="W6376" s="113">
        <f t="shared" si="1191"/>
        <v>0</v>
      </c>
      <c r="X6376" s="112">
        <f t="shared" si="1192"/>
        <v>0</v>
      </c>
      <c r="Y6376" s="111"/>
      <c r="Z6376" s="110">
        <f t="shared" si="1200"/>
        <v>45</v>
      </c>
      <c r="AA6376" s="109">
        <f t="shared" si="1193"/>
        <v>49.550000000000004</v>
      </c>
      <c r="AB6376" s="109">
        <f t="shared" si="1194"/>
        <v>49550.000000000007</v>
      </c>
      <c r="AC6376" s="108">
        <f t="shared" si="1195"/>
        <v>941.45</v>
      </c>
      <c r="AD6376" s="107">
        <f t="shared" si="1196"/>
        <v>2.2222222222222223E-2</v>
      </c>
      <c r="AE6376" s="106">
        <f t="shared" si="1197"/>
        <v>20.921111111111113</v>
      </c>
      <c r="AF6376" s="105">
        <f t="shared" si="1198"/>
        <v>20.921111111111113</v>
      </c>
      <c r="AG6376" s="105">
        <f t="shared" si="1199"/>
        <v>970.07888888888886</v>
      </c>
    </row>
    <row r="6377" spans="1:33" s="88" customFormat="1" x14ac:dyDescent="0.35">
      <c r="A6377" s="21">
        <v>10141103</v>
      </c>
      <c r="B6377" s="115" t="s">
        <v>1665</v>
      </c>
      <c r="C6377" s="115" t="s">
        <v>710</v>
      </c>
      <c r="D6377" s="21" t="s">
        <v>2695</v>
      </c>
      <c r="E6377" s="114" t="str">
        <f t="shared" si="1189"/>
        <v>TRANSFORMADOR MARCA:  PT 385R</v>
      </c>
      <c r="F6377" s="57" t="s">
        <v>1217</v>
      </c>
      <c r="G6377" s="21"/>
      <c r="H6377" s="21" t="s">
        <v>494</v>
      </c>
      <c r="I6377" s="21"/>
      <c r="J6377" s="21"/>
      <c r="K6377" s="133" t="s">
        <v>2694</v>
      </c>
      <c r="L6377" s="133" t="s">
        <v>2693</v>
      </c>
      <c r="M6377" s="21">
        <v>250</v>
      </c>
      <c r="N6377" s="21">
        <v>33</v>
      </c>
      <c r="O6377" s="21">
        <v>0.4</v>
      </c>
      <c r="P6377" s="124" t="s">
        <v>516</v>
      </c>
      <c r="Q6377" s="21">
        <v>2017</v>
      </c>
      <c r="R6377" s="21"/>
      <c r="S6377" s="69"/>
      <c r="T6377" s="116">
        <v>991</v>
      </c>
      <c r="U6377" s="111">
        <v>45</v>
      </c>
      <c r="V6377" s="113">
        <f t="shared" si="1190"/>
        <v>991</v>
      </c>
      <c r="W6377" s="113">
        <f t="shared" si="1191"/>
        <v>0</v>
      </c>
      <c r="X6377" s="112">
        <f t="shared" si="1192"/>
        <v>0</v>
      </c>
      <c r="Y6377" s="111"/>
      <c r="Z6377" s="110">
        <f t="shared" si="1200"/>
        <v>45</v>
      </c>
      <c r="AA6377" s="109">
        <f t="shared" si="1193"/>
        <v>49.550000000000004</v>
      </c>
      <c r="AB6377" s="109">
        <f t="shared" si="1194"/>
        <v>49550.000000000007</v>
      </c>
      <c r="AC6377" s="108">
        <f t="shared" si="1195"/>
        <v>941.45</v>
      </c>
      <c r="AD6377" s="107">
        <f t="shared" si="1196"/>
        <v>2.2222222222222223E-2</v>
      </c>
      <c r="AE6377" s="106">
        <f t="shared" si="1197"/>
        <v>20.921111111111113</v>
      </c>
      <c r="AF6377" s="105">
        <f t="shared" si="1198"/>
        <v>20.921111111111113</v>
      </c>
      <c r="AG6377" s="105">
        <f t="shared" si="1199"/>
        <v>970.07888888888886</v>
      </c>
    </row>
    <row r="6378" spans="1:33" s="88" customFormat="1" x14ac:dyDescent="0.35">
      <c r="A6378" s="21">
        <v>10141103</v>
      </c>
      <c r="B6378" s="115" t="s">
        <v>1665</v>
      </c>
      <c r="C6378" s="115" t="s">
        <v>710</v>
      </c>
      <c r="D6378" s="133" t="s">
        <v>2692</v>
      </c>
      <c r="E6378" s="114" t="str">
        <f t="shared" si="1189"/>
        <v>TRANSFORMADOR MARCA:Astor  PT 131R</v>
      </c>
      <c r="F6378" s="57" t="s">
        <v>1217</v>
      </c>
      <c r="G6378" s="21"/>
      <c r="H6378" s="21" t="s">
        <v>494</v>
      </c>
      <c r="I6378" s="21"/>
      <c r="J6378" s="21"/>
      <c r="K6378" s="133" t="s">
        <v>2691</v>
      </c>
      <c r="L6378" s="133" t="s">
        <v>2690</v>
      </c>
      <c r="M6378" s="21">
        <v>315</v>
      </c>
      <c r="N6378" s="21">
        <v>33</v>
      </c>
      <c r="O6378" s="21">
        <v>0.4</v>
      </c>
      <c r="P6378" s="124" t="s">
        <v>516</v>
      </c>
      <c r="Q6378" s="21">
        <v>2017</v>
      </c>
      <c r="R6378" s="21" t="s">
        <v>1661</v>
      </c>
      <c r="S6378" s="69" t="s">
        <v>2689</v>
      </c>
      <c r="T6378" s="116">
        <v>1039</v>
      </c>
      <c r="U6378" s="111">
        <v>45</v>
      </c>
      <c r="V6378" s="113">
        <f t="shared" si="1190"/>
        <v>1039</v>
      </c>
      <c r="W6378" s="113">
        <f t="shared" si="1191"/>
        <v>0</v>
      </c>
      <c r="X6378" s="112">
        <f t="shared" si="1192"/>
        <v>0</v>
      </c>
      <c r="Y6378" s="111"/>
      <c r="Z6378" s="110">
        <f t="shared" si="1200"/>
        <v>45</v>
      </c>
      <c r="AA6378" s="109">
        <f t="shared" si="1193"/>
        <v>51.95</v>
      </c>
      <c r="AB6378" s="109">
        <f t="shared" si="1194"/>
        <v>51950</v>
      </c>
      <c r="AC6378" s="108">
        <f t="shared" si="1195"/>
        <v>987.05</v>
      </c>
      <c r="AD6378" s="107">
        <f t="shared" si="1196"/>
        <v>2.2222222222222223E-2</v>
      </c>
      <c r="AE6378" s="106">
        <f t="shared" si="1197"/>
        <v>21.934444444444445</v>
      </c>
      <c r="AF6378" s="105">
        <f t="shared" si="1198"/>
        <v>21.934444444444445</v>
      </c>
      <c r="AG6378" s="105">
        <f t="shared" si="1199"/>
        <v>1017.0655555555555</v>
      </c>
    </row>
    <row r="6379" spans="1:33" s="88" customFormat="1" x14ac:dyDescent="0.35">
      <c r="A6379" s="21">
        <v>10141103</v>
      </c>
      <c r="B6379" s="115" t="s">
        <v>1665</v>
      </c>
      <c r="C6379" s="115" t="s">
        <v>710</v>
      </c>
      <c r="D6379" s="133" t="s">
        <v>969</v>
      </c>
      <c r="E6379" s="114" t="str">
        <f t="shared" si="1189"/>
        <v>TRANSFORMADOR MARCA:Desta Power Malta  PT 196R</v>
      </c>
      <c r="F6379" s="57" t="s">
        <v>1217</v>
      </c>
      <c r="G6379" s="21"/>
      <c r="H6379" s="21" t="s">
        <v>494</v>
      </c>
      <c r="I6379" s="21"/>
      <c r="J6379" s="21"/>
      <c r="K6379" s="133" t="s">
        <v>2688</v>
      </c>
      <c r="L6379" s="133" t="s">
        <v>2687</v>
      </c>
      <c r="M6379" s="21">
        <v>160</v>
      </c>
      <c r="N6379" s="21">
        <v>33</v>
      </c>
      <c r="O6379" s="21">
        <v>0.4</v>
      </c>
      <c r="P6379" s="124" t="s">
        <v>516</v>
      </c>
      <c r="Q6379" s="21">
        <v>2017</v>
      </c>
      <c r="R6379" s="21" t="s">
        <v>2412</v>
      </c>
      <c r="S6379" s="69" t="s">
        <v>2686</v>
      </c>
      <c r="T6379" s="116">
        <v>991</v>
      </c>
      <c r="U6379" s="111">
        <v>45</v>
      </c>
      <c r="V6379" s="113">
        <f t="shared" si="1190"/>
        <v>991</v>
      </c>
      <c r="W6379" s="113">
        <f t="shared" si="1191"/>
        <v>0</v>
      </c>
      <c r="X6379" s="112">
        <f t="shared" si="1192"/>
        <v>0</v>
      </c>
      <c r="Y6379" s="111"/>
      <c r="Z6379" s="110">
        <f t="shared" si="1200"/>
        <v>45</v>
      </c>
      <c r="AA6379" s="109">
        <f t="shared" si="1193"/>
        <v>49.550000000000004</v>
      </c>
      <c r="AB6379" s="109">
        <f t="shared" si="1194"/>
        <v>49550.000000000007</v>
      </c>
      <c r="AC6379" s="108">
        <f t="shared" si="1195"/>
        <v>941.45</v>
      </c>
      <c r="AD6379" s="107">
        <f t="shared" si="1196"/>
        <v>2.2222222222222223E-2</v>
      </c>
      <c r="AE6379" s="106">
        <f t="shared" si="1197"/>
        <v>20.921111111111113</v>
      </c>
      <c r="AF6379" s="105">
        <f t="shared" si="1198"/>
        <v>20.921111111111113</v>
      </c>
      <c r="AG6379" s="105">
        <f t="shared" si="1199"/>
        <v>970.07888888888886</v>
      </c>
    </row>
    <row r="6380" spans="1:33" s="88" customFormat="1" x14ac:dyDescent="0.35">
      <c r="A6380" s="21">
        <v>10141103</v>
      </c>
      <c r="B6380" s="115" t="s">
        <v>1665</v>
      </c>
      <c r="C6380" s="115" t="s">
        <v>710</v>
      </c>
      <c r="D6380" s="133" t="s">
        <v>2685</v>
      </c>
      <c r="E6380" s="114" t="str">
        <f t="shared" si="1189"/>
        <v>TRANSFORMADOR MARCA:Astor  PT 266R</v>
      </c>
      <c r="F6380" s="57" t="s">
        <v>1217</v>
      </c>
      <c r="G6380" s="21"/>
      <c r="H6380" s="21" t="s">
        <v>494</v>
      </c>
      <c r="I6380" s="21"/>
      <c r="J6380" s="21"/>
      <c r="K6380" s="133" t="s">
        <v>2684</v>
      </c>
      <c r="L6380" s="133" t="s">
        <v>2683</v>
      </c>
      <c r="M6380" s="21">
        <v>315</v>
      </c>
      <c r="N6380" s="21">
        <v>33</v>
      </c>
      <c r="O6380" s="21" t="s">
        <v>510</v>
      </c>
      <c r="P6380" s="124" t="s">
        <v>516</v>
      </c>
      <c r="Q6380" s="21">
        <v>2017</v>
      </c>
      <c r="R6380" s="21" t="s">
        <v>1661</v>
      </c>
      <c r="S6380" s="69" t="s">
        <v>2682</v>
      </c>
      <c r="T6380" s="116">
        <v>1039</v>
      </c>
      <c r="U6380" s="111">
        <v>45</v>
      </c>
      <c r="V6380" s="113">
        <f t="shared" si="1190"/>
        <v>1039</v>
      </c>
      <c r="W6380" s="113">
        <f t="shared" si="1191"/>
        <v>0</v>
      </c>
      <c r="X6380" s="112">
        <f t="shared" si="1192"/>
        <v>0</v>
      </c>
      <c r="Y6380" s="111"/>
      <c r="Z6380" s="110">
        <f t="shared" si="1200"/>
        <v>45</v>
      </c>
      <c r="AA6380" s="109">
        <f t="shared" si="1193"/>
        <v>51.95</v>
      </c>
      <c r="AB6380" s="109">
        <f t="shared" si="1194"/>
        <v>51950</v>
      </c>
      <c r="AC6380" s="108">
        <f t="shared" si="1195"/>
        <v>987.05</v>
      </c>
      <c r="AD6380" s="107">
        <f t="shared" si="1196"/>
        <v>2.2222222222222223E-2</v>
      </c>
      <c r="AE6380" s="106">
        <f t="shared" si="1197"/>
        <v>21.934444444444445</v>
      </c>
      <c r="AF6380" s="105">
        <f t="shared" si="1198"/>
        <v>21.934444444444445</v>
      </c>
      <c r="AG6380" s="105">
        <f t="shared" si="1199"/>
        <v>1017.0655555555555</v>
      </c>
    </row>
    <row r="6381" spans="1:33" s="88" customFormat="1" x14ac:dyDescent="0.35">
      <c r="A6381" s="21">
        <v>10141103</v>
      </c>
      <c r="B6381" s="115" t="s">
        <v>1665</v>
      </c>
      <c r="C6381" s="115" t="s">
        <v>710</v>
      </c>
      <c r="D6381" s="133" t="s">
        <v>2681</v>
      </c>
      <c r="E6381" s="114" t="str">
        <f t="shared" si="1189"/>
        <v>TRANSFORMADOR MARCA:Astor  PT 198</v>
      </c>
      <c r="F6381" s="57" t="s">
        <v>119</v>
      </c>
      <c r="G6381" s="21"/>
      <c r="H6381" s="21" t="s">
        <v>494</v>
      </c>
      <c r="I6381" s="21"/>
      <c r="J6381" s="21"/>
      <c r="K6381" s="133" t="s">
        <v>2680</v>
      </c>
      <c r="L6381" s="133" t="s">
        <v>2679</v>
      </c>
      <c r="M6381" s="21">
        <v>315</v>
      </c>
      <c r="N6381" s="21">
        <v>33</v>
      </c>
      <c r="O6381" s="21" t="s">
        <v>510</v>
      </c>
      <c r="P6381" s="124" t="s">
        <v>516</v>
      </c>
      <c r="Q6381" s="21">
        <v>2017</v>
      </c>
      <c r="R6381" s="21" t="s">
        <v>1661</v>
      </c>
      <c r="S6381" s="69" t="s">
        <v>2678</v>
      </c>
      <c r="T6381" s="116">
        <v>1039</v>
      </c>
      <c r="U6381" s="111">
        <v>45</v>
      </c>
      <c r="V6381" s="113">
        <f t="shared" si="1190"/>
        <v>1039</v>
      </c>
      <c r="W6381" s="113">
        <f t="shared" si="1191"/>
        <v>0</v>
      </c>
      <c r="X6381" s="112">
        <f t="shared" si="1192"/>
        <v>0</v>
      </c>
      <c r="Y6381" s="111"/>
      <c r="Z6381" s="110">
        <f t="shared" si="1200"/>
        <v>45</v>
      </c>
      <c r="AA6381" s="109">
        <f t="shared" si="1193"/>
        <v>51.95</v>
      </c>
      <c r="AB6381" s="109">
        <f t="shared" si="1194"/>
        <v>51950</v>
      </c>
      <c r="AC6381" s="108">
        <f t="shared" si="1195"/>
        <v>987.05</v>
      </c>
      <c r="AD6381" s="107">
        <f t="shared" si="1196"/>
        <v>2.2222222222222223E-2</v>
      </c>
      <c r="AE6381" s="106">
        <f t="shared" si="1197"/>
        <v>21.934444444444445</v>
      </c>
      <c r="AF6381" s="105">
        <f t="shared" si="1198"/>
        <v>21.934444444444445</v>
      </c>
      <c r="AG6381" s="105">
        <f t="shared" si="1199"/>
        <v>1017.0655555555555</v>
      </c>
    </row>
    <row r="6382" spans="1:33" s="88" customFormat="1" x14ac:dyDescent="0.35">
      <c r="A6382" s="21">
        <v>10141103</v>
      </c>
      <c r="B6382" s="115" t="s">
        <v>1665</v>
      </c>
      <c r="C6382" s="115" t="s">
        <v>710</v>
      </c>
      <c r="D6382" s="133" t="s">
        <v>2677</v>
      </c>
      <c r="E6382" s="114" t="str">
        <f t="shared" si="1189"/>
        <v>TRANSFORMADOR MARCA:Astor  PT 211</v>
      </c>
      <c r="F6382" s="57" t="s">
        <v>940</v>
      </c>
      <c r="G6382" s="21"/>
      <c r="H6382" s="21" t="s">
        <v>494</v>
      </c>
      <c r="I6382" s="21"/>
      <c r="J6382" s="21"/>
      <c r="K6382" s="133" t="s">
        <v>2676</v>
      </c>
      <c r="L6382" s="133" t="s">
        <v>2675</v>
      </c>
      <c r="M6382" s="21">
        <v>630</v>
      </c>
      <c r="N6382" s="21">
        <v>33</v>
      </c>
      <c r="O6382" s="21" t="s">
        <v>510</v>
      </c>
      <c r="P6382" s="124" t="s">
        <v>516</v>
      </c>
      <c r="Q6382" s="21">
        <v>2017</v>
      </c>
      <c r="R6382" s="21" t="s">
        <v>1661</v>
      </c>
      <c r="S6382" s="69" t="s">
        <v>2674</v>
      </c>
      <c r="T6382" s="116">
        <v>1200</v>
      </c>
      <c r="U6382" s="111">
        <v>45</v>
      </c>
      <c r="V6382" s="113">
        <f t="shared" si="1190"/>
        <v>1200</v>
      </c>
      <c r="W6382" s="113">
        <f t="shared" si="1191"/>
        <v>0</v>
      </c>
      <c r="X6382" s="112">
        <f t="shared" si="1192"/>
        <v>0</v>
      </c>
      <c r="Y6382" s="111"/>
      <c r="Z6382" s="110">
        <f t="shared" si="1200"/>
        <v>45</v>
      </c>
      <c r="AA6382" s="109">
        <f t="shared" si="1193"/>
        <v>60</v>
      </c>
      <c r="AB6382" s="109">
        <f t="shared" si="1194"/>
        <v>60000</v>
      </c>
      <c r="AC6382" s="108">
        <f t="shared" si="1195"/>
        <v>1140</v>
      </c>
      <c r="AD6382" s="107">
        <f t="shared" si="1196"/>
        <v>2.2222222222222223E-2</v>
      </c>
      <c r="AE6382" s="106">
        <f t="shared" si="1197"/>
        <v>25.333333333333336</v>
      </c>
      <c r="AF6382" s="105">
        <f t="shared" si="1198"/>
        <v>25.333333333333336</v>
      </c>
      <c r="AG6382" s="105">
        <f t="shared" si="1199"/>
        <v>1174.6666666666667</v>
      </c>
    </row>
    <row r="6383" spans="1:33" s="88" customFormat="1" x14ac:dyDescent="0.35">
      <c r="A6383" s="21">
        <v>10141103</v>
      </c>
      <c r="B6383" s="115" t="s">
        <v>1665</v>
      </c>
      <c r="C6383" s="115" t="s">
        <v>710</v>
      </c>
      <c r="D6383" s="133" t="s">
        <v>2673</v>
      </c>
      <c r="E6383" s="114" t="str">
        <f t="shared" si="1189"/>
        <v>TRANSFORMADOR MARCA:Astor  PT 518</v>
      </c>
      <c r="F6383" s="57" t="s">
        <v>940</v>
      </c>
      <c r="G6383" s="21"/>
      <c r="H6383" s="21" t="s">
        <v>494</v>
      </c>
      <c r="I6383" s="21"/>
      <c r="J6383" s="21"/>
      <c r="K6383" s="133" t="s">
        <v>2672</v>
      </c>
      <c r="L6383" s="133" t="s">
        <v>2671</v>
      </c>
      <c r="M6383" s="21">
        <v>250</v>
      </c>
      <c r="N6383" s="21">
        <v>33</v>
      </c>
      <c r="O6383" s="21" t="s">
        <v>510</v>
      </c>
      <c r="P6383" s="124" t="s">
        <v>516</v>
      </c>
      <c r="Q6383" s="21">
        <v>2017</v>
      </c>
      <c r="R6383" s="21" t="s">
        <v>1661</v>
      </c>
      <c r="S6383" s="69" t="s">
        <v>2670</v>
      </c>
      <c r="T6383" s="116">
        <v>991</v>
      </c>
      <c r="U6383" s="111">
        <v>45</v>
      </c>
      <c r="V6383" s="113">
        <f t="shared" si="1190"/>
        <v>991</v>
      </c>
      <c r="W6383" s="113">
        <f t="shared" si="1191"/>
        <v>0</v>
      </c>
      <c r="X6383" s="112">
        <f t="shared" si="1192"/>
        <v>0</v>
      </c>
      <c r="Y6383" s="111"/>
      <c r="Z6383" s="110">
        <f t="shared" si="1200"/>
        <v>45</v>
      </c>
      <c r="AA6383" s="109">
        <f t="shared" si="1193"/>
        <v>49.550000000000004</v>
      </c>
      <c r="AB6383" s="109">
        <f t="shared" si="1194"/>
        <v>49550.000000000007</v>
      </c>
      <c r="AC6383" s="108">
        <f t="shared" si="1195"/>
        <v>941.45</v>
      </c>
      <c r="AD6383" s="107">
        <f t="shared" si="1196"/>
        <v>2.2222222222222223E-2</v>
      </c>
      <c r="AE6383" s="106">
        <f t="shared" si="1197"/>
        <v>20.921111111111113</v>
      </c>
      <c r="AF6383" s="105">
        <f t="shared" si="1198"/>
        <v>20.921111111111113</v>
      </c>
      <c r="AG6383" s="105">
        <f t="shared" si="1199"/>
        <v>970.07888888888886</v>
      </c>
    </row>
    <row r="6384" spans="1:33" s="88" customFormat="1" x14ac:dyDescent="0.35">
      <c r="A6384" s="21">
        <v>10141103</v>
      </c>
      <c r="B6384" s="115" t="s">
        <v>1665</v>
      </c>
      <c r="C6384" s="115" t="s">
        <v>710</v>
      </c>
      <c r="D6384" s="133" t="s">
        <v>2669</v>
      </c>
      <c r="E6384" s="114" t="str">
        <f t="shared" si="1189"/>
        <v>TRANSFORMADOR MARCA:Astor  PTS 277</v>
      </c>
      <c r="F6384" s="57" t="s">
        <v>940</v>
      </c>
      <c r="G6384" s="21"/>
      <c r="H6384" s="21" t="s">
        <v>494</v>
      </c>
      <c r="I6384" s="21"/>
      <c r="J6384" s="21"/>
      <c r="K6384" s="133" t="s">
        <v>2668</v>
      </c>
      <c r="L6384" s="133" t="s">
        <v>2667</v>
      </c>
      <c r="M6384" s="21">
        <v>200</v>
      </c>
      <c r="N6384" s="21">
        <v>33</v>
      </c>
      <c r="O6384" s="21" t="s">
        <v>510</v>
      </c>
      <c r="P6384" s="124" t="s">
        <v>516</v>
      </c>
      <c r="Q6384" s="21">
        <v>2017</v>
      </c>
      <c r="R6384" s="21" t="s">
        <v>1661</v>
      </c>
      <c r="S6384" s="69"/>
      <c r="T6384" s="116">
        <v>991</v>
      </c>
      <c r="U6384" s="111">
        <v>45</v>
      </c>
      <c r="V6384" s="113">
        <f t="shared" si="1190"/>
        <v>991</v>
      </c>
      <c r="W6384" s="113">
        <f t="shared" si="1191"/>
        <v>0</v>
      </c>
      <c r="X6384" s="112">
        <f t="shared" si="1192"/>
        <v>0</v>
      </c>
      <c r="Y6384" s="111"/>
      <c r="Z6384" s="110">
        <f t="shared" si="1200"/>
        <v>45</v>
      </c>
      <c r="AA6384" s="109">
        <f t="shared" si="1193"/>
        <v>49.550000000000004</v>
      </c>
      <c r="AB6384" s="109">
        <f t="shared" si="1194"/>
        <v>49550.000000000007</v>
      </c>
      <c r="AC6384" s="108">
        <f t="shared" si="1195"/>
        <v>941.45</v>
      </c>
      <c r="AD6384" s="107">
        <f t="shared" si="1196"/>
        <v>2.2222222222222223E-2</v>
      </c>
      <c r="AE6384" s="106">
        <f t="shared" si="1197"/>
        <v>20.921111111111113</v>
      </c>
      <c r="AF6384" s="105">
        <f t="shared" si="1198"/>
        <v>20.921111111111113</v>
      </c>
      <c r="AG6384" s="105">
        <f t="shared" si="1199"/>
        <v>970.07888888888886</v>
      </c>
    </row>
    <row r="6385" spans="1:33" s="88" customFormat="1" x14ac:dyDescent="0.35">
      <c r="A6385" s="21">
        <v>10141103</v>
      </c>
      <c r="B6385" s="115" t="s">
        <v>1665</v>
      </c>
      <c r="C6385" s="115" t="s">
        <v>710</v>
      </c>
      <c r="D6385" s="133" t="s">
        <v>2666</v>
      </c>
      <c r="E6385" s="114" t="str">
        <f t="shared" si="1189"/>
        <v>TRANSFORMADOR MARCA:Astor  PT 626</v>
      </c>
      <c r="F6385" s="57" t="s">
        <v>862</v>
      </c>
      <c r="G6385" s="21"/>
      <c r="H6385" s="21" t="s">
        <v>494</v>
      </c>
      <c r="I6385" s="21"/>
      <c r="J6385" s="21"/>
      <c r="K6385" s="133" t="s">
        <v>2665</v>
      </c>
      <c r="L6385" s="133" t="s">
        <v>2664</v>
      </c>
      <c r="M6385" s="21">
        <v>500</v>
      </c>
      <c r="N6385" s="21">
        <v>33</v>
      </c>
      <c r="O6385" s="21" t="s">
        <v>510</v>
      </c>
      <c r="P6385" s="124" t="s">
        <v>516</v>
      </c>
      <c r="Q6385" s="21">
        <v>2017</v>
      </c>
      <c r="R6385" s="21" t="s">
        <v>1661</v>
      </c>
      <c r="S6385" s="69" t="s">
        <v>2663</v>
      </c>
      <c r="T6385" s="116">
        <v>1200</v>
      </c>
      <c r="U6385" s="111">
        <v>45</v>
      </c>
      <c r="V6385" s="113">
        <f t="shared" si="1190"/>
        <v>1200</v>
      </c>
      <c r="W6385" s="113">
        <f t="shared" si="1191"/>
        <v>0</v>
      </c>
      <c r="X6385" s="112">
        <f t="shared" si="1192"/>
        <v>0</v>
      </c>
      <c r="Y6385" s="111"/>
      <c r="Z6385" s="110">
        <f t="shared" si="1200"/>
        <v>45</v>
      </c>
      <c r="AA6385" s="109">
        <f t="shared" si="1193"/>
        <v>60</v>
      </c>
      <c r="AB6385" s="109">
        <f t="shared" si="1194"/>
        <v>60000</v>
      </c>
      <c r="AC6385" s="108">
        <f t="shared" si="1195"/>
        <v>1140</v>
      </c>
      <c r="AD6385" s="107">
        <f t="shared" si="1196"/>
        <v>2.2222222222222223E-2</v>
      </c>
      <c r="AE6385" s="106">
        <f t="shared" si="1197"/>
        <v>25.333333333333336</v>
      </c>
      <c r="AF6385" s="105">
        <f t="shared" si="1198"/>
        <v>25.333333333333336</v>
      </c>
      <c r="AG6385" s="105">
        <f t="shared" si="1199"/>
        <v>1174.6666666666667</v>
      </c>
    </row>
    <row r="6386" spans="1:33" s="88" customFormat="1" x14ac:dyDescent="0.35">
      <c r="A6386" s="21">
        <v>10141103</v>
      </c>
      <c r="B6386" s="115" t="s">
        <v>1665</v>
      </c>
      <c r="C6386" s="115" t="s">
        <v>710</v>
      </c>
      <c r="D6386" s="133" t="s">
        <v>2662</v>
      </c>
      <c r="E6386" s="114" t="str">
        <f t="shared" si="1189"/>
        <v>TRANSFORMADOR MARCA:Astor  PTS 656</v>
      </c>
      <c r="F6386" s="57" t="s">
        <v>862</v>
      </c>
      <c r="G6386" s="21"/>
      <c r="H6386" s="21" t="s">
        <v>494</v>
      </c>
      <c r="I6386" s="21"/>
      <c r="J6386" s="21"/>
      <c r="K6386" s="133" t="s">
        <v>2661</v>
      </c>
      <c r="L6386" s="133" t="s">
        <v>2660</v>
      </c>
      <c r="M6386" s="21">
        <v>200</v>
      </c>
      <c r="N6386" s="21">
        <v>33</v>
      </c>
      <c r="O6386" s="21" t="s">
        <v>510</v>
      </c>
      <c r="P6386" s="124" t="s">
        <v>516</v>
      </c>
      <c r="Q6386" s="21">
        <v>2017</v>
      </c>
      <c r="R6386" s="21" t="s">
        <v>1661</v>
      </c>
      <c r="S6386" s="69" t="s">
        <v>2659</v>
      </c>
      <c r="T6386" s="116">
        <v>991</v>
      </c>
      <c r="U6386" s="111">
        <v>45</v>
      </c>
      <c r="V6386" s="113">
        <f t="shared" si="1190"/>
        <v>991</v>
      </c>
      <c r="W6386" s="113">
        <f t="shared" si="1191"/>
        <v>0</v>
      </c>
      <c r="X6386" s="112">
        <f t="shared" si="1192"/>
        <v>0</v>
      </c>
      <c r="Y6386" s="111"/>
      <c r="Z6386" s="110">
        <f t="shared" si="1200"/>
        <v>45</v>
      </c>
      <c r="AA6386" s="109">
        <f t="shared" si="1193"/>
        <v>49.550000000000004</v>
      </c>
      <c r="AB6386" s="109">
        <f t="shared" si="1194"/>
        <v>49550.000000000007</v>
      </c>
      <c r="AC6386" s="108">
        <f t="shared" si="1195"/>
        <v>941.45</v>
      </c>
      <c r="AD6386" s="107">
        <f t="shared" si="1196"/>
        <v>2.2222222222222223E-2</v>
      </c>
      <c r="AE6386" s="106">
        <f t="shared" si="1197"/>
        <v>20.921111111111113</v>
      </c>
      <c r="AF6386" s="105">
        <f t="shared" si="1198"/>
        <v>20.921111111111113</v>
      </c>
      <c r="AG6386" s="105">
        <f t="shared" si="1199"/>
        <v>970.07888888888886</v>
      </c>
    </row>
    <row r="6387" spans="1:33" s="88" customFormat="1" x14ac:dyDescent="0.35">
      <c r="A6387" s="21">
        <v>10141103</v>
      </c>
      <c r="B6387" s="115" t="s">
        <v>1665</v>
      </c>
      <c r="C6387" s="115" t="s">
        <v>710</v>
      </c>
      <c r="D6387" s="133" t="s">
        <v>2551</v>
      </c>
      <c r="E6387" s="114" t="str">
        <f t="shared" si="1189"/>
        <v>TRANSFORMADOR MARCA:Zent Transformers  PTS ?</v>
      </c>
      <c r="F6387" s="57" t="s">
        <v>862</v>
      </c>
      <c r="G6387" s="21"/>
      <c r="H6387" s="21" t="s">
        <v>494</v>
      </c>
      <c r="I6387" s="21"/>
      <c r="J6387" s="21"/>
      <c r="K6387" s="133" t="s">
        <v>2658</v>
      </c>
      <c r="L6387" s="133" t="s">
        <v>2657</v>
      </c>
      <c r="M6387" s="21">
        <v>100</v>
      </c>
      <c r="N6387" s="21">
        <v>33</v>
      </c>
      <c r="O6387" s="21" t="s">
        <v>510</v>
      </c>
      <c r="P6387" s="124" t="s">
        <v>2189</v>
      </c>
      <c r="Q6387" s="21">
        <v>2017</v>
      </c>
      <c r="R6387" s="21" t="s">
        <v>2303</v>
      </c>
      <c r="S6387" s="69" t="s">
        <v>2656</v>
      </c>
      <c r="T6387" s="116">
        <v>763</v>
      </c>
      <c r="U6387" s="111">
        <v>45</v>
      </c>
      <c r="V6387" s="113">
        <f t="shared" si="1190"/>
        <v>763</v>
      </c>
      <c r="W6387" s="113">
        <f t="shared" si="1191"/>
        <v>0</v>
      </c>
      <c r="X6387" s="112">
        <f t="shared" si="1192"/>
        <v>0</v>
      </c>
      <c r="Y6387" s="111"/>
      <c r="Z6387" s="110">
        <f t="shared" si="1200"/>
        <v>45</v>
      </c>
      <c r="AA6387" s="109">
        <f t="shared" si="1193"/>
        <v>38.15</v>
      </c>
      <c r="AB6387" s="109">
        <f t="shared" si="1194"/>
        <v>38150</v>
      </c>
      <c r="AC6387" s="108">
        <f t="shared" si="1195"/>
        <v>724.85</v>
      </c>
      <c r="AD6387" s="107">
        <f t="shared" si="1196"/>
        <v>2.2222222222222223E-2</v>
      </c>
      <c r="AE6387" s="106">
        <f t="shared" si="1197"/>
        <v>16.10777777777778</v>
      </c>
      <c r="AF6387" s="105">
        <f t="shared" si="1198"/>
        <v>16.10777777777778</v>
      </c>
      <c r="AG6387" s="105">
        <f t="shared" si="1199"/>
        <v>746.89222222222224</v>
      </c>
    </row>
    <row r="6388" spans="1:33" s="88" customFormat="1" x14ac:dyDescent="0.35">
      <c r="A6388" s="21">
        <v>10141103</v>
      </c>
      <c r="B6388" s="115" t="s">
        <v>1665</v>
      </c>
      <c r="C6388" s="115" t="s">
        <v>710</v>
      </c>
      <c r="D6388" s="133" t="s">
        <v>2193</v>
      </c>
      <c r="E6388" s="114" t="str">
        <f t="shared" si="1189"/>
        <v>TRANSFORMADOR MARCA:Astor  PTS 1063</v>
      </c>
      <c r="F6388" s="57" t="s">
        <v>2192</v>
      </c>
      <c r="G6388" s="21"/>
      <c r="H6388" s="21" t="s">
        <v>494</v>
      </c>
      <c r="I6388" s="21"/>
      <c r="J6388" s="21"/>
      <c r="K6388" s="133" t="s">
        <v>2191</v>
      </c>
      <c r="L6388" s="133" t="s">
        <v>2190</v>
      </c>
      <c r="M6388" s="21">
        <v>32</v>
      </c>
      <c r="N6388" s="21">
        <v>33</v>
      </c>
      <c r="O6388" s="21" t="s">
        <v>510</v>
      </c>
      <c r="P6388" s="124" t="s">
        <v>2189</v>
      </c>
      <c r="Q6388" s="21">
        <v>2017</v>
      </c>
      <c r="R6388" s="21" t="s">
        <v>1661</v>
      </c>
      <c r="S6388" s="69" t="s">
        <v>2188</v>
      </c>
      <c r="T6388" s="116">
        <v>643</v>
      </c>
      <c r="U6388" s="111">
        <v>45</v>
      </c>
      <c r="V6388" s="113">
        <f t="shared" si="1190"/>
        <v>643</v>
      </c>
      <c r="W6388" s="113">
        <f t="shared" si="1191"/>
        <v>0</v>
      </c>
      <c r="X6388" s="112">
        <f t="shared" si="1192"/>
        <v>0</v>
      </c>
      <c r="Y6388" s="111"/>
      <c r="Z6388" s="110">
        <f t="shared" si="1200"/>
        <v>45</v>
      </c>
      <c r="AA6388" s="109">
        <f t="shared" si="1193"/>
        <v>32.15</v>
      </c>
      <c r="AB6388" s="109">
        <f t="shared" si="1194"/>
        <v>32150</v>
      </c>
      <c r="AC6388" s="108">
        <f t="shared" si="1195"/>
        <v>610.85</v>
      </c>
      <c r="AD6388" s="107">
        <f t="shared" si="1196"/>
        <v>2.2222222222222223E-2</v>
      </c>
      <c r="AE6388" s="106">
        <f t="shared" si="1197"/>
        <v>13.574444444444445</v>
      </c>
      <c r="AF6388" s="105">
        <f t="shared" si="1198"/>
        <v>13.574444444444445</v>
      </c>
      <c r="AG6388" s="105">
        <f t="shared" si="1199"/>
        <v>629.42555555555555</v>
      </c>
    </row>
    <row r="6389" spans="1:33" s="88" customFormat="1" x14ac:dyDescent="0.35">
      <c r="A6389" s="21">
        <v>10141103</v>
      </c>
      <c r="B6389" s="115" t="s">
        <v>1665</v>
      </c>
      <c r="C6389" s="115" t="s">
        <v>710</v>
      </c>
      <c r="D6389" s="133" t="s">
        <v>2655</v>
      </c>
      <c r="E6389" s="114" t="str">
        <f t="shared" si="1189"/>
        <v>TRANSFORMADOR MARCA:Astor  PT 408</v>
      </c>
      <c r="F6389" s="57" t="s">
        <v>2402</v>
      </c>
      <c r="G6389" s="21"/>
      <c r="H6389" s="21" t="s">
        <v>494</v>
      </c>
      <c r="I6389" s="21"/>
      <c r="J6389" s="21"/>
      <c r="K6389" s="133" t="s">
        <v>2654</v>
      </c>
      <c r="L6389" s="133" t="s">
        <v>2653</v>
      </c>
      <c r="M6389" s="21">
        <v>315</v>
      </c>
      <c r="N6389" s="21">
        <v>33</v>
      </c>
      <c r="O6389" s="21" t="s">
        <v>510</v>
      </c>
      <c r="P6389" s="124" t="s">
        <v>516</v>
      </c>
      <c r="Q6389" s="21">
        <v>2017</v>
      </c>
      <c r="R6389" s="21" t="s">
        <v>1661</v>
      </c>
      <c r="S6389" s="69" t="s">
        <v>2559</v>
      </c>
      <c r="T6389" s="116">
        <v>1039</v>
      </c>
      <c r="U6389" s="111">
        <v>45</v>
      </c>
      <c r="V6389" s="113">
        <f t="shared" si="1190"/>
        <v>1039</v>
      </c>
      <c r="W6389" s="113">
        <f t="shared" si="1191"/>
        <v>0</v>
      </c>
      <c r="X6389" s="112">
        <f t="shared" si="1192"/>
        <v>0</v>
      </c>
      <c r="Y6389" s="111"/>
      <c r="Z6389" s="110">
        <f t="shared" si="1200"/>
        <v>45</v>
      </c>
      <c r="AA6389" s="109">
        <f t="shared" si="1193"/>
        <v>51.95</v>
      </c>
      <c r="AB6389" s="109">
        <f t="shared" si="1194"/>
        <v>51950</v>
      </c>
      <c r="AC6389" s="108">
        <f t="shared" si="1195"/>
        <v>987.05</v>
      </c>
      <c r="AD6389" s="107">
        <f t="shared" si="1196"/>
        <v>2.2222222222222223E-2</v>
      </c>
      <c r="AE6389" s="106">
        <f t="shared" si="1197"/>
        <v>21.934444444444445</v>
      </c>
      <c r="AF6389" s="105">
        <f t="shared" si="1198"/>
        <v>21.934444444444445</v>
      </c>
      <c r="AG6389" s="105">
        <f t="shared" si="1199"/>
        <v>1017.0655555555555</v>
      </c>
    </row>
    <row r="6390" spans="1:33" s="88" customFormat="1" x14ac:dyDescent="0.35">
      <c r="A6390" s="21">
        <v>10141103</v>
      </c>
      <c r="B6390" s="115" t="s">
        <v>1665</v>
      </c>
      <c r="C6390" s="115" t="s">
        <v>710</v>
      </c>
      <c r="D6390" s="133" t="s">
        <v>2652</v>
      </c>
      <c r="E6390" s="114" t="str">
        <f t="shared" si="1189"/>
        <v>TRANSFORMADOR MARCA:Astor  PT 392</v>
      </c>
      <c r="F6390" s="57" t="s">
        <v>2402</v>
      </c>
      <c r="G6390" s="21"/>
      <c r="H6390" s="21" t="s">
        <v>494</v>
      </c>
      <c r="I6390" s="21"/>
      <c r="J6390" s="21"/>
      <c r="K6390" s="133" t="s">
        <v>2651</v>
      </c>
      <c r="L6390" s="133" t="s">
        <v>2650</v>
      </c>
      <c r="M6390" s="21">
        <v>200</v>
      </c>
      <c r="N6390" s="21">
        <v>33</v>
      </c>
      <c r="O6390" s="21" t="s">
        <v>510</v>
      </c>
      <c r="P6390" s="124" t="s">
        <v>516</v>
      </c>
      <c r="Q6390" s="21">
        <v>2017</v>
      </c>
      <c r="R6390" s="115" t="s">
        <v>1661</v>
      </c>
      <c r="S6390" s="21" t="s">
        <v>2649</v>
      </c>
      <c r="T6390" s="116">
        <v>991</v>
      </c>
      <c r="U6390" s="111">
        <v>45</v>
      </c>
      <c r="V6390" s="113">
        <f t="shared" si="1190"/>
        <v>991</v>
      </c>
      <c r="W6390" s="113">
        <f t="shared" si="1191"/>
        <v>0</v>
      </c>
      <c r="X6390" s="112">
        <f t="shared" si="1192"/>
        <v>0</v>
      </c>
      <c r="Y6390" s="111"/>
      <c r="Z6390" s="110">
        <f t="shared" si="1200"/>
        <v>45</v>
      </c>
      <c r="AA6390" s="109">
        <f t="shared" si="1193"/>
        <v>49.550000000000004</v>
      </c>
      <c r="AB6390" s="109">
        <f t="shared" si="1194"/>
        <v>49550.000000000007</v>
      </c>
      <c r="AC6390" s="108">
        <f t="shared" si="1195"/>
        <v>941.45</v>
      </c>
      <c r="AD6390" s="107">
        <f t="shared" si="1196"/>
        <v>2.2222222222222223E-2</v>
      </c>
      <c r="AE6390" s="106">
        <f t="shared" si="1197"/>
        <v>20.921111111111113</v>
      </c>
      <c r="AF6390" s="105">
        <f t="shared" si="1198"/>
        <v>20.921111111111113</v>
      </c>
      <c r="AG6390" s="105">
        <f t="shared" si="1199"/>
        <v>970.07888888888886</v>
      </c>
    </row>
    <row r="6391" spans="1:33" s="88" customFormat="1" x14ac:dyDescent="0.35">
      <c r="A6391" s="21">
        <v>10141103</v>
      </c>
      <c r="B6391" s="115" t="s">
        <v>1665</v>
      </c>
      <c r="C6391" s="115" t="s">
        <v>710</v>
      </c>
      <c r="D6391" s="133" t="s">
        <v>2648</v>
      </c>
      <c r="E6391" s="114" t="str">
        <f t="shared" si="1189"/>
        <v>TRANSFORMADOR MARCA:Astor  PT 333</v>
      </c>
      <c r="F6391" s="57" t="s">
        <v>2402</v>
      </c>
      <c r="G6391" s="21"/>
      <c r="H6391" s="21" t="s">
        <v>494</v>
      </c>
      <c r="I6391" s="21"/>
      <c r="J6391" s="21"/>
      <c r="K6391" s="133" t="s">
        <v>2647</v>
      </c>
      <c r="L6391" s="133" t="s">
        <v>2646</v>
      </c>
      <c r="M6391" s="21">
        <v>200</v>
      </c>
      <c r="N6391" s="21">
        <v>33</v>
      </c>
      <c r="O6391" s="21" t="s">
        <v>510</v>
      </c>
      <c r="P6391" s="124" t="s">
        <v>516</v>
      </c>
      <c r="Q6391" s="21">
        <v>2017</v>
      </c>
      <c r="R6391" s="115" t="s">
        <v>1661</v>
      </c>
      <c r="S6391" s="21" t="s">
        <v>2645</v>
      </c>
      <c r="T6391" s="116">
        <v>991</v>
      </c>
      <c r="U6391" s="111">
        <v>45</v>
      </c>
      <c r="V6391" s="113">
        <f t="shared" si="1190"/>
        <v>991</v>
      </c>
      <c r="W6391" s="113">
        <f t="shared" si="1191"/>
        <v>0</v>
      </c>
      <c r="X6391" s="112">
        <f t="shared" si="1192"/>
        <v>0</v>
      </c>
      <c r="Y6391" s="111"/>
      <c r="Z6391" s="110">
        <f t="shared" si="1200"/>
        <v>45</v>
      </c>
      <c r="AA6391" s="109">
        <f t="shared" si="1193"/>
        <v>49.550000000000004</v>
      </c>
      <c r="AB6391" s="109">
        <f t="shared" si="1194"/>
        <v>49550.000000000007</v>
      </c>
      <c r="AC6391" s="108">
        <f t="shared" si="1195"/>
        <v>941.45</v>
      </c>
      <c r="AD6391" s="107">
        <f t="shared" si="1196"/>
        <v>2.2222222222222223E-2</v>
      </c>
      <c r="AE6391" s="106">
        <f t="shared" si="1197"/>
        <v>20.921111111111113</v>
      </c>
      <c r="AF6391" s="105">
        <f t="shared" si="1198"/>
        <v>20.921111111111113</v>
      </c>
      <c r="AG6391" s="105">
        <f t="shared" si="1199"/>
        <v>970.07888888888886</v>
      </c>
    </row>
    <row r="6392" spans="1:33" s="88" customFormat="1" x14ac:dyDescent="0.35">
      <c r="A6392" s="21">
        <v>10141103</v>
      </c>
      <c r="B6392" s="115" t="s">
        <v>1665</v>
      </c>
      <c r="C6392" s="115" t="s">
        <v>710</v>
      </c>
      <c r="D6392" s="21" t="s">
        <v>2644</v>
      </c>
      <c r="E6392" s="114" t="str">
        <f t="shared" si="1189"/>
        <v>TRANSFORMADOR MARCA:Astor  PT 328</v>
      </c>
      <c r="F6392" s="57" t="s">
        <v>2402</v>
      </c>
      <c r="G6392" s="21"/>
      <c r="H6392" s="21" t="s">
        <v>494</v>
      </c>
      <c r="I6392" s="21"/>
      <c r="J6392" s="21"/>
      <c r="K6392" s="133" t="s">
        <v>2643</v>
      </c>
      <c r="L6392" s="133" t="s">
        <v>2642</v>
      </c>
      <c r="M6392" s="21">
        <v>250</v>
      </c>
      <c r="N6392" s="21">
        <v>33</v>
      </c>
      <c r="O6392" s="21" t="s">
        <v>510</v>
      </c>
      <c r="P6392" s="124" t="s">
        <v>516</v>
      </c>
      <c r="Q6392" s="21">
        <v>2017</v>
      </c>
      <c r="R6392" s="21" t="s">
        <v>1661</v>
      </c>
      <c r="S6392" s="69" t="s">
        <v>2641</v>
      </c>
      <c r="T6392" s="116">
        <v>991</v>
      </c>
      <c r="U6392" s="111">
        <v>45</v>
      </c>
      <c r="V6392" s="113">
        <f t="shared" si="1190"/>
        <v>991</v>
      </c>
      <c r="W6392" s="113">
        <f t="shared" si="1191"/>
        <v>0</v>
      </c>
      <c r="X6392" s="112">
        <f t="shared" si="1192"/>
        <v>0</v>
      </c>
      <c r="Y6392" s="111"/>
      <c r="Z6392" s="110">
        <f t="shared" si="1200"/>
        <v>45</v>
      </c>
      <c r="AA6392" s="109">
        <f t="shared" si="1193"/>
        <v>49.550000000000004</v>
      </c>
      <c r="AB6392" s="109">
        <f t="shared" si="1194"/>
        <v>49550.000000000007</v>
      </c>
      <c r="AC6392" s="108">
        <f t="shared" si="1195"/>
        <v>941.45</v>
      </c>
      <c r="AD6392" s="107">
        <f t="shared" si="1196"/>
        <v>2.2222222222222223E-2</v>
      </c>
      <c r="AE6392" s="106">
        <f t="shared" si="1197"/>
        <v>20.921111111111113</v>
      </c>
      <c r="AF6392" s="105">
        <f t="shared" si="1198"/>
        <v>20.921111111111113</v>
      </c>
      <c r="AG6392" s="105">
        <f t="shared" si="1199"/>
        <v>970.07888888888886</v>
      </c>
    </row>
    <row r="6393" spans="1:33" s="88" customFormat="1" x14ac:dyDescent="0.35">
      <c r="A6393" s="21">
        <v>10141103</v>
      </c>
      <c r="B6393" s="115" t="s">
        <v>1665</v>
      </c>
      <c r="C6393" s="115" t="s">
        <v>710</v>
      </c>
      <c r="D6393" s="21" t="s">
        <v>2640</v>
      </c>
      <c r="E6393" s="114" t="str">
        <f t="shared" si="1189"/>
        <v>TRANSFORMADOR MARCA:Astor  PTS 547</v>
      </c>
      <c r="F6393" s="57" t="s">
        <v>2402</v>
      </c>
      <c r="G6393" s="21"/>
      <c r="H6393" s="21" t="s">
        <v>494</v>
      </c>
      <c r="I6393" s="21"/>
      <c r="J6393" s="21"/>
      <c r="K6393" s="133" t="s">
        <v>2639</v>
      </c>
      <c r="L6393" s="133" t="s">
        <v>2638</v>
      </c>
      <c r="M6393" s="21">
        <v>500</v>
      </c>
      <c r="N6393" s="21">
        <v>33</v>
      </c>
      <c r="O6393" s="21" t="s">
        <v>510</v>
      </c>
      <c r="P6393" s="124" t="s">
        <v>516</v>
      </c>
      <c r="Q6393" s="21">
        <v>2017</v>
      </c>
      <c r="R6393" s="21" t="s">
        <v>1661</v>
      </c>
      <c r="S6393" s="69" t="s">
        <v>2637</v>
      </c>
      <c r="T6393" s="116">
        <v>1200</v>
      </c>
      <c r="U6393" s="111">
        <v>45</v>
      </c>
      <c r="V6393" s="113">
        <f t="shared" si="1190"/>
        <v>1200</v>
      </c>
      <c r="W6393" s="113">
        <f t="shared" si="1191"/>
        <v>0</v>
      </c>
      <c r="X6393" s="112">
        <f t="shared" si="1192"/>
        <v>0</v>
      </c>
      <c r="Y6393" s="111"/>
      <c r="Z6393" s="110">
        <f t="shared" si="1200"/>
        <v>45</v>
      </c>
      <c r="AA6393" s="109">
        <f t="shared" si="1193"/>
        <v>60</v>
      </c>
      <c r="AB6393" s="109">
        <f t="shared" si="1194"/>
        <v>60000</v>
      </c>
      <c r="AC6393" s="108">
        <f t="shared" si="1195"/>
        <v>1140</v>
      </c>
      <c r="AD6393" s="107">
        <f t="shared" si="1196"/>
        <v>2.2222222222222223E-2</v>
      </c>
      <c r="AE6393" s="106">
        <f t="shared" si="1197"/>
        <v>25.333333333333336</v>
      </c>
      <c r="AF6393" s="105">
        <f t="shared" si="1198"/>
        <v>25.333333333333336</v>
      </c>
      <c r="AG6393" s="105">
        <f t="shared" si="1199"/>
        <v>1174.6666666666667</v>
      </c>
    </row>
    <row r="6394" spans="1:33" s="88" customFormat="1" x14ac:dyDescent="0.35">
      <c r="A6394" s="21">
        <v>10141103</v>
      </c>
      <c r="B6394" s="115" t="s">
        <v>1665</v>
      </c>
      <c r="C6394" s="115" t="s">
        <v>710</v>
      </c>
      <c r="D6394" s="57" t="s">
        <v>2636</v>
      </c>
      <c r="E6394" s="114" t="str">
        <f t="shared" si="1189"/>
        <v>TRANSFORMADOR MARCA:Astor  PTS 548</v>
      </c>
      <c r="F6394" s="57" t="s">
        <v>2402</v>
      </c>
      <c r="G6394" s="21"/>
      <c r="H6394" s="21" t="s">
        <v>494</v>
      </c>
      <c r="I6394" s="21"/>
      <c r="J6394" s="21"/>
      <c r="K6394" s="133" t="s">
        <v>2635</v>
      </c>
      <c r="L6394" s="133" t="s">
        <v>2634</v>
      </c>
      <c r="M6394" s="21">
        <v>315</v>
      </c>
      <c r="N6394" s="21">
        <v>33</v>
      </c>
      <c r="O6394" s="21" t="s">
        <v>510</v>
      </c>
      <c r="P6394" s="124" t="s">
        <v>516</v>
      </c>
      <c r="Q6394" s="21">
        <v>2017</v>
      </c>
      <c r="R6394" s="21" t="s">
        <v>1661</v>
      </c>
      <c r="S6394" s="69" t="s">
        <v>2633</v>
      </c>
      <c r="T6394" s="116">
        <v>1039</v>
      </c>
      <c r="U6394" s="111">
        <v>45</v>
      </c>
      <c r="V6394" s="113">
        <f t="shared" si="1190"/>
        <v>1039</v>
      </c>
      <c r="W6394" s="113">
        <f t="shared" si="1191"/>
        <v>0</v>
      </c>
      <c r="X6394" s="112">
        <f t="shared" si="1192"/>
        <v>0</v>
      </c>
      <c r="Y6394" s="111"/>
      <c r="Z6394" s="110">
        <f t="shared" si="1200"/>
        <v>45</v>
      </c>
      <c r="AA6394" s="109">
        <f t="shared" si="1193"/>
        <v>51.95</v>
      </c>
      <c r="AB6394" s="109">
        <f t="shared" si="1194"/>
        <v>51950</v>
      </c>
      <c r="AC6394" s="108">
        <f t="shared" si="1195"/>
        <v>987.05</v>
      </c>
      <c r="AD6394" s="107">
        <f t="shared" si="1196"/>
        <v>2.2222222222222223E-2</v>
      </c>
      <c r="AE6394" s="106">
        <f t="shared" si="1197"/>
        <v>21.934444444444445</v>
      </c>
      <c r="AF6394" s="105">
        <f t="shared" si="1198"/>
        <v>21.934444444444445</v>
      </c>
      <c r="AG6394" s="105">
        <f t="shared" si="1199"/>
        <v>1017.0655555555555</v>
      </c>
    </row>
    <row r="6395" spans="1:33" s="88" customFormat="1" x14ac:dyDescent="0.35">
      <c r="A6395" s="21">
        <v>10141103</v>
      </c>
      <c r="B6395" s="115" t="s">
        <v>1665</v>
      </c>
      <c r="C6395" s="115" t="s">
        <v>710</v>
      </c>
      <c r="D6395" s="57" t="s">
        <v>2632</v>
      </c>
      <c r="E6395" s="114" t="str">
        <f t="shared" si="1189"/>
        <v>TRANSFORMADOR MARCA:Astor  PTS 137</v>
      </c>
      <c r="F6395" s="57" t="s">
        <v>2402</v>
      </c>
      <c r="G6395" s="21"/>
      <c r="H6395" s="21" t="s">
        <v>494</v>
      </c>
      <c r="I6395" s="21"/>
      <c r="J6395" s="21"/>
      <c r="K6395" s="133" t="s">
        <v>2631</v>
      </c>
      <c r="L6395" s="133" t="s">
        <v>2630</v>
      </c>
      <c r="M6395" s="21">
        <v>630</v>
      </c>
      <c r="N6395" s="21">
        <v>33</v>
      </c>
      <c r="O6395" s="21" t="s">
        <v>510</v>
      </c>
      <c r="P6395" s="124" t="s">
        <v>516</v>
      </c>
      <c r="Q6395" s="21">
        <v>2017</v>
      </c>
      <c r="R6395" s="21" t="s">
        <v>1661</v>
      </c>
      <c r="S6395" s="69" t="s">
        <v>2629</v>
      </c>
      <c r="T6395" s="116">
        <v>1200</v>
      </c>
      <c r="U6395" s="111">
        <v>45</v>
      </c>
      <c r="V6395" s="113">
        <f t="shared" si="1190"/>
        <v>1200</v>
      </c>
      <c r="W6395" s="113">
        <f t="shared" si="1191"/>
        <v>0</v>
      </c>
      <c r="X6395" s="112">
        <f t="shared" si="1192"/>
        <v>0</v>
      </c>
      <c r="Y6395" s="111"/>
      <c r="Z6395" s="110">
        <f t="shared" si="1200"/>
        <v>45</v>
      </c>
      <c r="AA6395" s="109">
        <f t="shared" si="1193"/>
        <v>60</v>
      </c>
      <c r="AB6395" s="109">
        <f t="shared" si="1194"/>
        <v>60000</v>
      </c>
      <c r="AC6395" s="108">
        <f t="shared" si="1195"/>
        <v>1140</v>
      </c>
      <c r="AD6395" s="107">
        <f t="shared" si="1196"/>
        <v>2.2222222222222223E-2</v>
      </c>
      <c r="AE6395" s="106">
        <f t="shared" si="1197"/>
        <v>25.333333333333336</v>
      </c>
      <c r="AF6395" s="105">
        <f t="shared" si="1198"/>
        <v>25.333333333333336</v>
      </c>
      <c r="AG6395" s="105">
        <f t="shared" si="1199"/>
        <v>1174.6666666666667</v>
      </c>
    </row>
    <row r="6396" spans="1:33" s="88" customFormat="1" x14ac:dyDescent="0.35">
      <c r="A6396" s="21">
        <v>10141103</v>
      </c>
      <c r="B6396" s="115" t="s">
        <v>1665</v>
      </c>
      <c r="C6396" s="115" t="s">
        <v>710</v>
      </c>
      <c r="D6396" s="57" t="s">
        <v>2628</v>
      </c>
      <c r="E6396" s="114" t="str">
        <f t="shared" si="1189"/>
        <v>TRANSFORMADOR MARCA:Astor  PTS 1136</v>
      </c>
      <c r="F6396" s="57" t="s">
        <v>2402</v>
      </c>
      <c r="G6396" s="21"/>
      <c r="H6396" s="21" t="s">
        <v>494</v>
      </c>
      <c r="I6396" s="21"/>
      <c r="J6396" s="21"/>
      <c r="K6396" s="133" t="s">
        <v>2627</v>
      </c>
      <c r="L6396" s="133" t="s">
        <v>2626</v>
      </c>
      <c r="M6396" s="21">
        <v>200</v>
      </c>
      <c r="N6396" s="21">
        <v>33</v>
      </c>
      <c r="O6396" s="21" t="s">
        <v>510</v>
      </c>
      <c r="P6396" s="124" t="s">
        <v>516</v>
      </c>
      <c r="Q6396" s="21">
        <v>2017</v>
      </c>
      <c r="R6396" s="21" t="s">
        <v>1661</v>
      </c>
      <c r="S6396" s="69" t="s">
        <v>2625</v>
      </c>
      <c r="T6396" s="116">
        <v>991</v>
      </c>
      <c r="U6396" s="111">
        <v>45</v>
      </c>
      <c r="V6396" s="113">
        <f t="shared" si="1190"/>
        <v>991</v>
      </c>
      <c r="W6396" s="113">
        <f t="shared" si="1191"/>
        <v>0</v>
      </c>
      <c r="X6396" s="112">
        <f t="shared" si="1192"/>
        <v>0</v>
      </c>
      <c r="Y6396" s="111"/>
      <c r="Z6396" s="110">
        <f t="shared" si="1200"/>
        <v>45</v>
      </c>
      <c r="AA6396" s="109">
        <f t="shared" si="1193"/>
        <v>49.550000000000004</v>
      </c>
      <c r="AB6396" s="109">
        <f t="shared" si="1194"/>
        <v>49550.000000000007</v>
      </c>
      <c r="AC6396" s="108">
        <f t="shared" si="1195"/>
        <v>941.45</v>
      </c>
      <c r="AD6396" s="107">
        <f t="shared" si="1196"/>
        <v>2.2222222222222223E-2</v>
      </c>
      <c r="AE6396" s="106">
        <f t="shared" si="1197"/>
        <v>20.921111111111113</v>
      </c>
      <c r="AF6396" s="105">
        <f t="shared" si="1198"/>
        <v>20.921111111111113</v>
      </c>
      <c r="AG6396" s="105">
        <f t="shared" si="1199"/>
        <v>970.07888888888886</v>
      </c>
    </row>
    <row r="6397" spans="1:33" s="88" customFormat="1" x14ac:dyDescent="0.35">
      <c r="A6397" s="21">
        <v>10141103</v>
      </c>
      <c r="B6397" s="115" t="s">
        <v>1665</v>
      </c>
      <c r="C6397" s="115" t="s">
        <v>710</v>
      </c>
      <c r="D6397" s="57" t="s">
        <v>2624</v>
      </c>
      <c r="E6397" s="114" t="str">
        <f t="shared" si="1189"/>
        <v>TRANSFORMADOR MARCA:Atlas Trafo  PTS 1075</v>
      </c>
      <c r="F6397" s="57" t="s">
        <v>2402</v>
      </c>
      <c r="G6397" s="21"/>
      <c r="H6397" s="21" t="s">
        <v>494</v>
      </c>
      <c r="I6397" s="21"/>
      <c r="J6397" s="21"/>
      <c r="K6397" s="133" t="s">
        <v>2623</v>
      </c>
      <c r="L6397" s="133" t="s">
        <v>2622</v>
      </c>
      <c r="M6397" s="21">
        <v>100</v>
      </c>
      <c r="N6397" s="21">
        <v>33</v>
      </c>
      <c r="O6397" s="21" t="s">
        <v>510</v>
      </c>
      <c r="P6397" s="124" t="s">
        <v>516</v>
      </c>
      <c r="Q6397" s="21">
        <v>2017</v>
      </c>
      <c r="R6397" s="61" t="s">
        <v>2461</v>
      </c>
      <c r="S6397" s="69">
        <v>1522</v>
      </c>
      <c r="T6397" s="116">
        <v>763</v>
      </c>
      <c r="U6397" s="111">
        <v>45</v>
      </c>
      <c r="V6397" s="113">
        <f t="shared" si="1190"/>
        <v>763</v>
      </c>
      <c r="W6397" s="113">
        <f t="shared" si="1191"/>
        <v>0</v>
      </c>
      <c r="X6397" s="112">
        <f t="shared" si="1192"/>
        <v>0</v>
      </c>
      <c r="Y6397" s="111"/>
      <c r="Z6397" s="110">
        <f t="shared" si="1200"/>
        <v>45</v>
      </c>
      <c r="AA6397" s="109">
        <f t="shared" si="1193"/>
        <v>38.15</v>
      </c>
      <c r="AB6397" s="109">
        <f t="shared" si="1194"/>
        <v>38150</v>
      </c>
      <c r="AC6397" s="108">
        <f t="shared" si="1195"/>
        <v>724.85</v>
      </c>
      <c r="AD6397" s="107">
        <f t="shared" si="1196"/>
        <v>2.2222222222222223E-2</v>
      </c>
      <c r="AE6397" s="106">
        <f t="shared" si="1197"/>
        <v>16.10777777777778</v>
      </c>
      <c r="AF6397" s="105">
        <f t="shared" si="1198"/>
        <v>16.10777777777778</v>
      </c>
      <c r="AG6397" s="105">
        <f t="shared" si="1199"/>
        <v>746.89222222222224</v>
      </c>
    </row>
    <row r="6398" spans="1:33" s="88" customFormat="1" x14ac:dyDescent="0.35">
      <c r="A6398" s="21">
        <v>10141103</v>
      </c>
      <c r="B6398" s="115" t="s">
        <v>1665</v>
      </c>
      <c r="C6398" s="115" t="s">
        <v>710</v>
      </c>
      <c r="D6398" s="57" t="s">
        <v>2621</v>
      </c>
      <c r="E6398" s="114" t="str">
        <f t="shared" si="1189"/>
        <v>TRANSFORMADOR MARCA:Atlas Trafo  PTS 1073</v>
      </c>
      <c r="F6398" s="57" t="s">
        <v>2402</v>
      </c>
      <c r="G6398" s="21"/>
      <c r="H6398" s="21" t="s">
        <v>494</v>
      </c>
      <c r="I6398" s="21"/>
      <c r="J6398" s="21"/>
      <c r="K6398" s="133" t="s">
        <v>2620</v>
      </c>
      <c r="L6398" s="133" t="s">
        <v>2619</v>
      </c>
      <c r="M6398" s="21">
        <v>160</v>
      </c>
      <c r="N6398" s="21">
        <v>33</v>
      </c>
      <c r="O6398" s="21" t="s">
        <v>510</v>
      </c>
      <c r="P6398" s="124" t="s">
        <v>516</v>
      </c>
      <c r="Q6398" s="21">
        <v>2017</v>
      </c>
      <c r="R6398" s="61" t="s">
        <v>2461</v>
      </c>
      <c r="S6398" s="69">
        <v>1543</v>
      </c>
      <c r="T6398" s="116">
        <v>991</v>
      </c>
      <c r="U6398" s="111">
        <v>45</v>
      </c>
      <c r="V6398" s="113">
        <f t="shared" si="1190"/>
        <v>991</v>
      </c>
      <c r="W6398" s="113">
        <f t="shared" si="1191"/>
        <v>0</v>
      </c>
      <c r="X6398" s="112">
        <f t="shared" si="1192"/>
        <v>0</v>
      </c>
      <c r="Y6398" s="111"/>
      <c r="Z6398" s="110">
        <f t="shared" si="1200"/>
        <v>45</v>
      </c>
      <c r="AA6398" s="109">
        <f t="shared" si="1193"/>
        <v>49.550000000000004</v>
      </c>
      <c r="AB6398" s="109">
        <f t="shared" si="1194"/>
        <v>49550.000000000007</v>
      </c>
      <c r="AC6398" s="108">
        <f t="shared" si="1195"/>
        <v>941.45</v>
      </c>
      <c r="AD6398" s="107">
        <f t="shared" si="1196"/>
        <v>2.2222222222222223E-2</v>
      </c>
      <c r="AE6398" s="106">
        <f t="shared" si="1197"/>
        <v>20.921111111111113</v>
      </c>
      <c r="AF6398" s="105">
        <f t="shared" si="1198"/>
        <v>20.921111111111113</v>
      </c>
      <c r="AG6398" s="105">
        <f t="shared" si="1199"/>
        <v>970.07888888888886</v>
      </c>
    </row>
    <row r="6399" spans="1:33" s="88" customFormat="1" x14ac:dyDescent="0.35">
      <c r="A6399" s="21">
        <v>10141103</v>
      </c>
      <c r="B6399" s="115" t="s">
        <v>1665</v>
      </c>
      <c r="C6399" s="115" t="s">
        <v>710</v>
      </c>
      <c r="D6399" s="57" t="s">
        <v>2618</v>
      </c>
      <c r="E6399" s="114" t="str">
        <f t="shared" si="1189"/>
        <v>TRANSFORMADOR MARCA:Atlas Trafo  PTS 1072</v>
      </c>
      <c r="F6399" s="57" t="s">
        <v>2402</v>
      </c>
      <c r="G6399" s="21"/>
      <c r="H6399" s="21" t="s">
        <v>494</v>
      </c>
      <c r="I6399" s="21"/>
      <c r="J6399" s="21"/>
      <c r="K6399" s="133" t="s">
        <v>2617</v>
      </c>
      <c r="L6399" s="133" t="s">
        <v>2616</v>
      </c>
      <c r="M6399" s="21">
        <v>200</v>
      </c>
      <c r="N6399" s="21">
        <v>33</v>
      </c>
      <c r="O6399" s="21" t="s">
        <v>510</v>
      </c>
      <c r="P6399" s="124" t="s">
        <v>516</v>
      </c>
      <c r="Q6399" s="21">
        <v>2017</v>
      </c>
      <c r="R6399" s="61" t="s">
        <v>2461</v>
      </c>
      <c r="S6399" s="69">
        <v>1552</v>
      </c>
      <c r="T6399" s="116">
        <v>991</v>
      </c>
      <c r="U6399" s="111">
        <v>45</v>
      </c>
      <c r="V6399" s="113">
        <f t="shared" si="1190"/>
        <v>991</v>
      </c>
      <c r="W6399" s="113">
        <f t="shared" si="1191"/>
        <v>0</v>
      </c>
      <c r="X6399" s="112">
        <f t="shared" si="1192"/>
        <v>0</v>
      </c>
      <c r="Y6399" s="111"/>
      <c r="Z6399" s="110">
        <f t="shared" si="1200"/>
        <v>45</v>
      </c>
      <c r="AA6399" s="109">
        <f t="shared" si="1193"/>
        <v>49.550000000000004</v>
      </c>
      <c r="AB6399" s="109">
        <f t="shared" si="1194"/>
        <v>49550.000000000007</v>
      </c>
      <c r="AC6399" s="108">
        <f t="shared" si="1195"/>
        <v>941.45</v>
      </c>
      <c r="AD6399" s="107">
        <f t="shared" si="1196"/>
        <v>2.2222222222222223E-2</v>
      </c>
      <c r="AE6399" s="106">
        <f t="shared" si="1197"/>
        <v>20.921111111111113</v>
      </c>
      <c r="AF6399" s="105">
        <f t="shared" si="1198"/>
        <v>20.921111111111113</v>
      </c>
      <c r="AG6399" s="105">
        <f t="shared" si="1199"/>
        <v>970.07888888888886</v>
      </c>
    </row>
    <row r="6400" spans="1:33" s="88" customFormat="1" x14ac:dyDescent="0.35">
      <c r="A6400" s="21">
        <v>10141103</v>
      </c>
      <c r="B6400" s="115" t="s">
        <v>1665</v>
      </c>
      <c r="C6400" s="115" t="s">
        <v>710</v>
      </c>
      <c r="D6400" s="57" t="s">
        <v>2615</v>
      </c>
      <c r="E6400" s="114" t="str">
        <f t="shared" si="1189"/>
        <v>TRANSFORMADOR MARCA:Atlas Trafo  PT ?</v>
      </c>
      <c r="F6400" s="57" t="s">
        <v>2402</v>
      </c>
      <c r="G6400" s="21"/>
      <c r="H6400" s="21" t="s">
        <v>494</v>
      </c>
      <c r="I6400" s="21"/>
      <c r="J6400" s="21"/>
      <c r="K6400" s="133" t="s">
        <v>2614</v>
      </c>
      <c r="L6400" s="133" t="s">
        <v>2613</v>
      </c>
      <c r="M6400" s="21">
        <v>100</v>
      </c>
      <c r="N6400" s="21">
        <v>33</v>
      </c>
      <c r="O6400" s="21" t="s">
        <v>510</v>
      </c>
      <c r="P6400" s="124" t="s">
        <v>516</v>
      </c>
      <c r="Q6400" s="21">
        <v>2017</v>
      </c>
      <c r="R6400" s="61" t="s">
        <v>2461</v>
      </c>
      <c r="S6400" s="69">
        <v>1541</v>
      </c>
      <c r="T6400" s="116">
        <v>763</v>
      </c>
      <c r="U6400" s="111">
        <v>45</v>
      </c>
      <c r="V6400" s="113">
        <f t="shared" si="1190"/>
        <v>763</v>
      </c>
      <c r="W6400" s="113">
        <f t="shared" si="1191"/>
        <v>0</v>
      </c>
      <c r="X6400" s="112">
        <f t="shared" si="1192"/>
        <v>0</v>
      </c>
      <c r="Y6400" s="111"/>
      <c r="Z6400" s="110">
        <f t="shared" si="1200"/>
        <v>45</v>
      </c>
      <c r="AA6400" s="109">
        <f t="shared" si="1193"/>
        <v>38.15</v>
      </c>
      <c r="AB6400" s="109">
        <f t="shared" si="1194"/>
        <v>38150</v>
      </c>
      <c r="AC6400" s="108">
        <f t="shared" si="1195"/>
        <v>724.85</v>
      </c>
      <c r="AD6400" s="107">
        <f t="shared" si="1196"/>
        <v>2.2222222222222223E-2</v>
      </c>
      <c r="AE6400" s="106">
        <f t="shared" si="1197"/>
        <v>16.10777777777778</v>
      </c>
      <c r="AF6400" s="105">
        <f t="shared" si="1198"/>
        <v>16.10777777777778</v>
      </c>
      <c r="AG6400" s="105">
        <f t="shared" si="1199"/>
        <v>746.89222222222224</v>
      </c>
    </row>
    <row r="6401" spans="1:33" s="88" customFormat="1" x14ac:dyDescent="0.35">
      <c r="A6401" s="21">
        <v>10141103</v>
      </c>
      <c r="B6401" s="115" t="s">
        <v>1665</v>
      </c>
      <c r="C6401" s="115" t="s">
        <v>710</v>
      </c>
      <c r="D6401" s="57" t="s">
        <v>2612</v>
      </c>
      <c r="E6401" s="114" t="str">
        <f t="shared" si="1189"/>
        <v>TRANSFORMADOR MARCA:Astor  PTS 1041</v>
      </c>
      <c r="F6401" s="57" t="s">
        <v>2402</v>
      </c>
      <c r="G6401" s="21"/>
      <c r="H6401" s="21" t="s">
        <v>494</v>
      </c>
      <c r="I6401" s="21"/>
      <c r="J6401" s="21"/>
      <c r="K6401" s="133" t="s">
        <v>2611</v>
      </c>
      <c r="L6401" s="133" t="s">
        <v>2610</v>
      </c>
      <c r="M6401" s="21">
        <v>315</v>
      </c>
      <c r="N6401" s="21">
        <v>33</v>
      </c>
      <c r="O6401" s="21" t="s">
        <v>510</v>
      </c>
      <c r="P6401" s="124" t="s">
        <v>516</v>
      </c>
      <c r="Q6401" s="21">
        <v>2017</v>
      </c>
      <c r="R6401" s="21" t="s">
        <v>1661</v>
      </c>
      <c r="S6401" s="69" t="s">
        <v>2609</v>
      </c>
      <c r="T6401" s="116">
        <v>1039</v>
      </c>
      <c r="U6401" s="111">
        <v>45</v>
      </c>
      <c r="V6401" s="113">
        <f t="shared" si="1190"/>
        <v>1039</v>
      </c>
      <c r="W6401" s="113">
        <f t="shared" si="1191"/>
        <v>0</v>
      </c>
      <c r="X6401" s="112">
        <f t="shared" si="1192"/>
        <v>0</v>
      </c>
      <c r="Y6401" s="111"/>
      <c r="Z6401" s="110">
        <f t="shared" si="1200"/>
        <v>45</v>
      </c>
      <c r="AA6401" s="109">
        <f t="shared" si="1193"/>
        <v>51.95</v>
      </c>
      <c r="AB6401" s="109">
        <f t="shared" si="1194"/>
        <v>51950</v>
      </c>
      <c r="AC6401" s="108">
        <f t="shared" si="1195"/>
        <v>987.05</v>
      </c>
      <c r="AD6401" s="107">
        <f t="shared" si="1196"/>
        <v>2.2222222222222223E-2</v>
      </c>
      <c r="AE6401" s="106">
        <f t="shared" si="1197"/>
        <v>21.934444444444445</v>
      </c>
      <c r="AF6401" s="105">
        <f t="shared" si="1198"/>
        <v>21.934444444444445</v>
      </c>
      <c r="AG6401" s="105">
        <f t="shared" si="1199"/>
        <v>1017.0655555555555</v>
      </c>
    </row>
    <row r="6402" spans="1:33" s="88" customFormat="1" x14ac:dyDescent="0.35">
      <c r="A6402" s="21">
        <v>10141103</v>
      </c>
      <c r="B6402" s="115" t="s">
        <v>1665</v>
      </c>
      <c r="C6402" s="115" t="s">
        <v>710</v>
      </c>
      <c r="D6402" s="57" t="s">
        <v>2608</v>
      </c>
      <c r="E6402" s="114" t="str">
        <f t="shared" ref="E6402:E6465" si="1201">+CONCATENATE(C6402," ","MARCA:",R6402," ",G6402," ",D6402,)</f>
        <v>TRANSFORMADOR MARCA:Zent Transformers  PTS 1040</v>
      </c>
      <c r="F6402" s="57" t="s">
        <v>2402</v>
      </c>
      <c r="G6402" s="21"/>
      <c r="H6402" s="21" t="s">
        <v>494</v>
      </c>
      <c r="I6402" s="21"/>
      <c r="J6402" s="21"/>
      <c r="K6402" s="133" t="s">
        <v>2607</v>
      </c>
      <c r="L6402" s="133" t="s">
        <v>2606</v>
      </c>
      <c r="M6402" s="21">
        <v>100</v>
      </c>
      <c r="N6402" s="21">
        <v>33</v>
      </c>
      <c r="O6402" s="21" t="s">
        <v>510</v>
      </c>
      <c r="P6402" s="124" t="s">
        <v>516</v>
      </c>
      <c r="Q6402" s="21">
        <v>2017</v>
      </c>
      <c r="R6402" s="61" t="s">
        <v>2303</v>
      </c>
      <c r="S6402" s="69"/>
      <c r="T6402" s="116">
        <v>763</v>
      </c>
      <c r="U6402" s="111">
        <v>45</v>
      </c>
      <c r="V6402" s="113">
        <f t="shared" ref="V6402:V6465" si="1202">((Z6402/U6402)*(T6402-AA6402))+AA6402</f>
        <v>763</v>
      </c>
      <c r="W6402" s="113">
        <f t="shared" ref="W6402:W6465" si="1203">+T6402-V6402</f>
        <v>0</v>
      </c>
      <c r="X6402" s="112">
        <f t="shared" ref="X6402:X6465" si="1204">+W6402*1000</f>
        <v>0</v>
      </c>
      <c r="Y6402" s="111"/>
      <c r="Z6402" s="110">
        <f t="shared" si="1200"/>
        <v>45</v>
      </c>
      <c r="AA6402" s="109">
        <f t="shared" ref="AA6402:AA6465" si="1205">(5/100*T6402)</f>
        <v>38.15</v>
      </c>
      <c r="AB6402" s="109">
        <f t="shared" ref="AB6402:AB6465" si="1206">+AA6402*1000</f>
        <v>38150</v>
      </c>
      <c r="AC6402" s="108">
        <f t="shared" ref="AC6402:AC6465" si="1207">+T6402-AA6402</f>
        <v>724.85</v>
      </c>
      <c r="AD6402" s="107">
        <f t="shared" ref="AD6402:AD6465" si="1208">1/U6402</f>
        <v>2.2222222222222223E-2</v>
      </c>
      <c r="AE6402" s="106">
        <f t="shared" ref="AE6402:AE6465" si="1209">+AC6402*AD6402</f>
        <v>16.10777777777778</v>
      </c>
      <c r="AF6402" s="105">
        <f t="shared" ref="AF6402:AF6465" si="1210">+T6402-V6402+AE6402</f>
        <v>16.10777777777778</v>
      </c>
      <c r="AG6402" s="105">
        <f t="shared" ref="AG6402:AG6465" si="1211">+V6402-AE6402</f>
        <v>746.89222222222224</v>
      </c>
    </row>
    <row r="6403" spans="1:33" s="88" customFormat="1" x14ac:dyDescent="0.35">
      <c r="A6403" s="21">
        <v>10141103</v>
      </c>
      <c r="B6403" s="115" t="s">
        <v>1665</v>
      </c>
      <c r="C6403" s="115" t="s">
        <v>710</v>
      </c>
      <c r="D6403" s="57" t="s">
        <v>2605</v>
      </c>
      <c r="E6403" s="114" t="str">
        <f t="shared" si="1201"/>
        <v>TRANSFORMADOR MARCA:Zent Transformers  PTS 1141</v>
      </c>
      <c r="F6403" s="57" t="s">
        <v>2402</v>
      </c>
      <c r="G6403" s="21"/>
      <c r="H6403" s="21" t="s">
        <v>494</v>
      </c>
      <c r="I6403" s="21"/>
      <c r="J6403" s="21"/>
      <c r="K6403" s="133" t="s">
        <v>2604</v>
      </c>
      <c r="L6403" s="133" t="s">
        <v>2603</v>
      </c>
      <c r="M6403" s="21">
        <v>100</v>
      </c>
      <c r="N6403" s="21">
        <v>33</v>
      </c>
      <c r="O6403" s="21" t="s">
        <v>510</v>
      </c>
      <c r="P6403" s="124" t="s">
        <v>516</v>
      </c>
      <c r="Q6403" s="21">
        <v>2017</v>
      </c>
      <c r="R6403" s="61" t="s">
        <v>2303</v>
      </c>
      <c r="S6403" s="69"/>
      <c r="T6403" s="116">
        <v>763</v>
      </c>
      <c r="U6403" s="111">
        <v>45</v>
      </c>
      <c r="V6403" s="113">
        <f t="shared" si="1202"/>
        <v>763</v>
      </c>
      <c r="W6403" s="113">
        <f t="shared" si="1203"/>
        <v>0</v>
      </c>
      <c r="X6403" s="112">
        <f t="shared" si="1204"/>
        <v>0</v>
      </c>
      <c r="Y6403" s="111"/>
      <c r="Z6403" s="110">
        <f t="shared" si="1200"/>
        <v>45</v>
      </c>
      <c r="AA6403" s="109">
        <f t="shared" si="1205"/>
        <v>38.15</v>
      </c>
      <c r="AB6403" s="109">
        <f t="shared" si="1206"/>
        <v>38150</v>
      </c>
      <c r="AC6403" s="108">
        <f t="shared" si="1207"/>
        <v>724.85</v>
      </c>
      <c r="AD6403" s="107">
        <f t="shared" si="1208"/>
        <v>2.2222222222222223E-2</v>
      </c>
      <c r="AE6403" s="106">
        <f t="shared" si="1209"/>
        <v>16.10777777777778</v>
      </c>
      <c r="AF6403" s="105">
        <f t="shared" si="1210"/>
        <v>16.10777777777778</v>
      </c>
      <c r="AG6403" s="105">
        <f t="shared" si="1211"/>
        <v>746.89222222222224</v>
      </c>
    </row>
    <row r="6404" spans="1:33" s="88" customFormat="1" x14ac:dyDescent="0.35">
      <c r="A6404" s="21">
        <v>10141103</v>
      </c>
      <c r="B6404" s="115" t="s">
        <v>1665</v>
      </c>
      <c r="C6404" s="115" t="s">
        <v>710</v>
      </c>
      <c r="D6404" s="57" t="s">
        <v>2602</v>
      </c>
      <c r="E6404" s="114" t="str">
        <f t="shared" si="1201"/>
        <v>TRANSFORMADOR MARCA:Astor  PT1140</v>
      </c>
      <c r="F6404" s="57" t="s">
        <v>2402</v>
      </c>
      <c r="G6404" s="21"/>
      <c r="H6404" s="21" t="s">
        <v>494</v>
      </c>
      <c r="I6404" s="21"/>
      <c r="J6404" s="21"/>
      <c r="K6404" s="133" t="s">
        <v>2601</v>
      </c>
      <c r="L6404" s="133" t="s">
        <v>2600</v>
      </c>
      <c r="M6404" s="21">
        <v>250</v>
      </c>
      <c r="N6404" s="21">
        <v>33</v>
      </c>
      <c r="O6404" s="21" t="s">
        <v>510</v>
      </c>
      <c r="P6404" s="124" t="s">
        <v>516</v>
      </c>
      <c r="Q6404" s="21">
        <v>2017</v>
      </c>
      <c r="R6404" s="21" t="s">
        <v>1661</v>
      </c>
      <c r="S6404" s="69" t="s">
        <v>2599</v>
      </c>
      <c r="T6404" s="116">
        <v>991</v>
      </c>
      <c r="U6404" s="111">
        <v>45</v>
      </c>
      <c r="V6404" s="113">
        <f t="shared" si="1202"/>
        <v>991</v>
      </c>
      <c r="W6404" s="113">
        <f t="shared" si="1203"/>
        <v>0</v>
      </c>
      <c r="X6404" s="112">
        <f t="shared" si="1204"/>
        <v>0</v>
      </c>
      <c r="Y6404" s="111"/>
      <c r="Z6404" s="110">
        <f t="shared" si="1200"/>
        <v>45</v>
      </c>
      <c r="AA6404" s="109">
        <f t="shared" si="1205"/>
        <v>49.550000000000004</v>
      </c>
      <c r="AB6404" s="109">
        <f t="shared" si="1206"/>
        <v>49550.000000000007</v>
      </c>
      <c r="AC6404" s="108">
        <f t="shared" si="1207"/>
        <v>941.45</v>
      </c>
      <c r="AD6404" s="107">
        <f t="shared" si="1208"/>
        <v>2.2222222222222223E-2</v>
      </c>
      <c r="AE6404" s="106">
        <f t="shared" si="1209"/>
        <v>20.921111111111113</v>
      </c>
      <c r="AF6404" s="105">
        <f t="shared" si="1210"/>
        <v>20.921111111111113</v>
      </c>
      <c r="AG6404" s="105">
        <f t="shared" si="1211"/>
        <v>970.07888888888886</v>
      </c>
    </row>
    <row r="6405" spans="1:33" s="88" customFormat="1" x14ac:dyDescent="0.35">
      <c r="A6405" s="21">
        <v>10141103</v>
      </c>
      <c r="B6405" s="115" t="s">
        <v>1665</v>
      </c>
      <c r="C6405" s="115" t="s">
        <v>710</v>
      </c>
      <c r="D6405" s="57" t="s">
        <v>2598</v>
      </c>
      <c r="E6405" s="114" t="str">
        <f t="shared" si="1201"/>
        <v>TRANSFORMADOR MARCA:Transforman  PTS 1121</v>
      </c>
      <c r="F6405" s="57" t="s">
        <v>2402</v>
      </c>
      <c r="G6405" s="21"/>
      <c r="H6405" s="21" t="s">
        <v>494</v>
      </c>
      <c r="I6405" s="21"/>
      <c r="J6405" s="21"/>
      <c r="K6405" s="133" t="s">
        <v>2597</v>
      </c>
      <c r="L6405" s="133" t="s">
        <v>2596</v>
      </c>
      <c r="M6405" s="21">
        <v>200</v>
      </c>
      <c r="N6405" s="21">
        <v>33</v>
      </c>
      <c r="O6405" s="21" t="s">
        <v>510</v>
      </c>
      <c r="P6405" s="124" t="s">
        <v>516</v>
      </c>
      <c r="Q6405" s="21">
        <v>2017</v>
      </c>
      <c r="R6405" s="21" t="s">
        <v>2595</v>
      </c>
      <c r="S6405" s="69" t="s">
        <v>2594</v>
      </c>
      <c r="T6405" s="116">
        <v>991</v>
      </c>
      <c r="U6405" s="111">
        <v>45</v>
      </c>
      <c r="V6405" s="113">
        <f t="shared" si="1202"/>
        <v>991</v>
      </c>
      <c r="W6405" s="113">
        <f t="shared" si="1203"/>
        <v>0</v>
      </c>
      <c r="X6405" s="112">
        <f t="shared" si="1204"/>
        <v>0</v>
      </c>
      <c r="Y6405" s="111"/>
      <c r="Z6405" s="110">
        <f t="shared" si="1200"/>
        <v>45</v>
      </c>
      <c r="AA6405" s="109">
        <f t="shared" si="1205"/>
        <v>49.550000000000004</v>
      </c>
      <c r="AB6405" s="109">
        <f t="shared" si="1206"/>
        <v>49550.000000000007</v>
      </c>
      <c r="AC6405" s="108">
        <f t="shared" si="1207"/>
        <v>941.45</v>
      </c>
      <c r="AD6405" s="107">
        <f t="shared" si="1208"/>
        <v>2.2222222222222223E-2</v>
      </c>
      <c r="AE6405" s="106">
        <f t="shared" si="1209"/>
        <v>20.921111111111113</v>
      </c>
      <c r="AF6405" s="105">
        <f t="shared" si="1210"/>
        <v>20.921111111111113</v>
      </c>
      <c r="AG6405" s="105">
        <f t="shared" si="1211"/>
        <v>970.07888888888886</v>
      </c>
    </row>
    <row r="6406" spans="1:33" s="88" customFormat="1" x14ac:dyDescent="0.35">
      <c r="A6406" s="21">
        <v>10141103</v>
      </c>
      <c r="B6406" s="115" t="s">
        <v>1665</v>
      </c>
      <c r="C6406" s="115" t="s">
        <v>710</v>
      </c>
      <c r="D6406" s="57" t="s">
        <v>2593</v>
      </c>
      <c r="E6406" s="114" t="str">
        <f t="shared" si="1201"/>
        <v>TRANSFORMADOR MARCA:Astor  PTS 1066</v>
      </c>
      <c r="F6406" s="57" t="s">
        <v>2402</v>
      </c>
      <c r="G6406" s="21"/>
      <c r="H6406" s="21" t="s">
        <v>494</v>
      </c>
      <c r="I6406" s="21"/>
      <c r="J6406" s="21"/>
      <c r="K6406" s="133" t="s">
        <v>2592</v>
      </c>
      <c r="L6406" s="133" t="s">
        <v>2591</v>
      </c>
      <c r="M6406" s="21">
        <v>250</v>
      </c>
      <c r="N6406" s="21">
        <v>33</v>
      </c>
      <c r="O6406" s="21" t="s">
        <v>510</v>
      </c>
      <c r="P6406" s="124" t="s">
        <v>516</v>
      </c>
      <c r="Q6406" s="21">
        <v>2017</v>
      </c>
      <c r="R6406" s="21" t="s">
        <v>1661</v>
      </c>
      <c r="S6406" s="69" t="s">
        <v>2590</v>
      </c>
      <c r="T6406" s="116">
        <v>991</v>
      </c>
      <c r="U6406" s="111">
        <v>45</v>
      </c>
      <c r="V6406" s="113">
        <f t="shared" si="1202"/>
        <v>991</v>
      </c>
      <c r="W6406" s="113">
        <f t="shared" si="1203"/>
        <v>0</v>
      </c>
      <c r="X6406" s="112">
        <f t="shared" si="1204"/>
        <v>0</v>
      </c>
      <c r="Y6406" s="111"/>
      <c r="Z6406" s="110">
        <f t="shared" si="1200"/>
        <v>45</v>
      </c>
      <c r="AA6406" s="109">
        <f t="shared" si="1205"/>
        <v>49.550000000000004</v>
      </c>
      <c r="AB6406" s="109">
        <f t="shared" si="1206"/>
        <v>49550.000000000007</v>
      </c>
      <c r="AC6406" s="108">
        <f t="shared" si="1207"/>
        <v>941.45</v>
      </c>
      <c r="AD6406" s="107">
        <f t="shared" si="1208"/>
        <v>2.2222222222222223E-2</v>
      </c>
      <c r="AE6406" s="106">
        <f t="shared" si="1209"/>
        <v>20.921111111111113</v>
      </c>
      <c r="AF6406" s="105">
        <f t="shared" si="1210"/>
        <v>20.921111111111113</v>
      </c>
      <c r="AG6406" s="105">
        <f t="shared" si="1211"/>
        <v>970.07888888888886</v>
      </c>
    </row>
    <row r="6407" spans="1:33" s="88" customFormat="1" x14ac:dyDescent="0.35">
      <c r="A6407" s="21">
        <v>10141103</v>
      </c>
      <c r="B6407" s="115" t="s">
        <v>1665</v>
      </c>
      <c r="C6407" s="115" t="s">
        <v>710</v>
      </c>
      <c r="D6407" s="57" t="s">
        <v>2589</v>
      </c>
      <c r="E6407" s="114" t="str">
        <f t="shared" si="1201"/>
        <v>TRANSFORMADOR MARCA:Efacec  PT 507</v>
      </c>
      <c r="F6407" s="57" t="s">
        <v>2402</v>
      </c>
      <c r="G6407" s="21"/>
      <c r="H6407" s="21" t="s">
        <v>494</v>
      </c>
      <c r="I6407" s="21"/>
      <c r="J6407" s="21"/>
      <c r="K6407" s="133" t="s">
        <v>2588</v>
      </c>
      <c r="L6407" s="133" t="s">
        <v>2587</v>
      </c>
      <c r="M6407" s="21">
        <v>100</v>
      </c>
      <c r="N6407" s="21">
        <v>33</v>
      </c>
      <c r="O6407" s="21" t="s">
        <v>510</v>
      </c>
      <c r="P6407" s="124" t="s">
        <v>516</v>
      </c>
      <c r="Q6407" s="21">
        <v>2017</v>
      </c>
      <c r="R6407" s="21" t="s">
        <v>535</v>
      </c>
      <c r="S6407" s="69">
        <v>10923</v>
      </c>
      <c r="T6407" s="116">
        <v>763</v>
      </c>
      <c r="U6407" s="111">
        <v>45</v>
      </c>
      <c r="V6407" s="113">
        <f t="shared" si="1202"/>
        <v>763</v>
      </c>
      <c r="W6407" s="113">
        <f t="shared" si="1203"/>
        <v>0</v>
      </c>
      <c r="X6407" s="112">
        <f t="shared" si="1204"/>
        <v>0</v>
      </c>
      <c r="Y6407" s="111"/>
      <c r="Z6407" s="110">
        <f t="shared" si="1200"/>
        <v>45</v>
      </c>
      <c r="AA6407" s="109">
        <f t="shared" si="1205"/>
        <v>38.15</v>
      </c>
      <c r="AB6407" s="109">
        <f t="shared" si="1206"/>
        <v>38150</v>
      </c>
      <c r="AC6407" s="108">
        <f t="shared" si="1207"/>
        <v>724.85</v>
      </c>
      <c r="AD6407" s="107">
        <f t="shared" si="1208"/>
        <v>2.2222222222222223E-2</v>
      </c>
      <c r="AE6407" s="106">
        <f t="shared" si="1209"/>
        <v>16.10777777777778</v>
      </c>
      <c r="AF6407" s="105">
        <f t="shared" si="1210"/>
        <v>16.10777777777778</v>
      </c>
      <c r="AG6407" s="105">
        <f t="shared" si="1211"/>
        <v>746.89222222222224</v>
      </c>
    </row>
    <row r="6408" spans="1:33" s="88" customFormat="1" x14ac:dyDescent="0.35">
      <c r="A6408" s="21">
        <v>10141103</v>
      </c>
      <c r="B6408" s="115" t="s">
        <v>1665</v>
      </c>
      <c r="C6408" s="115" t="s">
        <v>710</v>
      </c>
      <c r="D6408" s="57" t="s">
        <v>2586</v>
      </c>
      <c r="E6408" s="114" t="str">
        <f t="shared" si="1201"/>
        <v>TRANSFORMADOR MARCA:Astor  PTS 1123</v>
      </c>
      <c r="F6408" s="57" t="s">
        <v>2402</v>
      </c>
      <c r="G6408" s="21"/>
      <c r="H6408" s="21" t="s">
        <v>494</v>
      </c>
      <c r="I6408" s="21"/>
      <c r="J6408" s="21"/>
      <c r="K6408" s="133" t="s">
        <v>2585</v>
      </c>
      <c r="L6408" s="133" t="s">
        <v>2584</v>
      </c>
      <c r="M6408" s="21">
        <v>200</v>
      </c>
      <c r="N6408" s="21">
        <v>33</v>
      </c>
      <c r="O6408" s="21" t="s">
        <v>510</v>
      </c>
      <c r="P6408" s="124" t="s">
        <v>516</v>
      </c>
      <c r="Q6408" s="21">
        <v>2017</v>
      </c>
      <c r="R6408" s="21" t="s">
        <v>1661</v>
      </c>
      <c r="S6408" s="69" t="s">
        <v>2583</v>
      </c>
      <c r="T6408" s="116">
        <v>991</v>
      </c>
      <c r="U6408" s="111">
        <v>45</v>
      </c>
      <c r="V6408" s="113">
        <f t="shared" si="1202"/>
        <v>991</v>
      </c>
      <c r="W6408" s="113">
        <f t="shared" si="1203"/>
        <v>0</v>
      </c>
      <c r="X6408" s="112">
        <f t="shared" si="1204"/>
        <v>0</v>
      </c>
      <c r="Y6408" s="111"/>
      <c r="Z6408" s="110">
        <f t="shared" si="1200"/>
        <v>45</v>
      </c>
      <c r="AA6408" s="109">
        <f t="shared" si="1205"/>
        <v>49.550000000000004</v>
      </c>
      <c r="AB6408" s="109">
        <f t="shared" si="1206"/>
        <v>49550.000000000007</v>
      </c>
      <c r="AC6408" s="108">
        <f t="shared" si="1207"/>
        <v>941.45</v>
      </c>
      <c r="AD6408" s="107">
        <f t="shared" si="1208"/>
        <v>2.2222222222222223E-2</v>
      </c>
      <c r="AE6408" s="106">
        <f t="shared" si="1209"/>
        <v>20.921111111111113</v>
      </c>
      <c r="AF6408" s="105">
        <f t="shared" si="1210"/>
        <v>20.921111111111113</v>
      </c>
      <c r="AG6408" s="105">
        <f t="shared" si="1211"/>
        <v>970.07888888888886</v>
      </c>
    </row>
    <row r="6409" spans="1:33" s="88" customFormat="1" x14ac:dyDescent="0.35">
      <c r="A6409" s="21">
        <v>10141103</v>
      </c>
      <c r="B6409" s="115" t="s">
        <v>1665</v>
      </c>
      <c r="C6409" s="115" t="s">
        <v>710</v>
      </c>
      <c r="D6409" s="57" t="s">
        <v>2582</v>
      </c>
      <c r="E6409" s="114" t="str">
        <f t="shared" si="1201"/>
        <v>TRANSFORMADOR MARCA:Astor  PTS 1094</v>
      </c>
      <c r="F6409" s="57" t="s">
        <v>2402</v>
      </c>
      <c r="G6409" s="21"/>
      <c r="H6409" s="21" t="s">
        <v>494</v>
      </c>
      <c r="I6409" s="21"/>
      <c r="J6409" s="21"/>
      <c r="K6409" s="133" t="s">
        <v>2581</v>
      </c>
      <c r="L6409" s="133" t="s">
        <v>2580</v>
      </c>
      <c r="M6409" s="21">
        <v>160</v>
      </c>
      <c r="N6409" s="21">
        <v>33</v>
      </c>
      <c r="O6409" s="21" t="s">
        <v>510</v>
      </c>
      <c r="P6409" s="124" t="s">
        <v>516</v>
      </c>
      <c r="Q6409" s="21">
        <v>2017</v>
      </c>
      <c r="R6409" s="21" t="s">
        <v>1661</v>
      </c>
      <c r="S6409" s="69" t="s">
        <v>2579</v>
      </c>
      <c r="T6409" s="116">
        <v>991</v>
      </c>
      <c r="U6409" s="111">
        <v>45</v>
      </c>
      <c r="V6409" s="113">
        <f t="shared" si="1202"/>
        <v>991</v>
      </c>
      <c r="W6409" s="113">
        <f t="shared" si="1203"/>
        <v>0</v>
      </c>
      <c r="X6409" s="112">
        <f t="shared" si="1204"/>
        <v>0</v>
      </c>
      <c r="Y6409" s="111"/>
      <c r="Z6409" s="110">
        <f t="shared" si="1200"/>
        <v>45</v>
      </c>
      <c r="AA6409" s="109">
        <f t="shared" si="1205"/>
        <v>49.550000000000004</v>
      </c>
      <c r="AB6409" s="109">
        <f t="shared" si="1206"/>
        <v>49550.000000000007</v>
      </c>
      <c r="AC6409" s="108">
        <f t="shared" si="1207"/>
        <v>941.45</v>
      </c>
      <c r="AD6409" s="107">
        <f t="shared" si="1208"/>
        <v>2.2222222222222223E-2</v>
      </c>
      <c r="AE6409" s="106">
        <f t="shared" si="1209"/>
        <v>20.921111111111113</v>
      </c>
      <c r="AF6409" s="105">
        <f t="shared" si="1210"/>
        <v>20.921111111111113</v>
      </c>
      <c r="AG6409" s="105">
        <f t="shared" si="1211"/>
        <v>970.07888888888886</v>
      </c>
    </row>
    <row r="6410" spans="1:33" s="88" customFormat="1" x14ac:dyDescent="0.35">
      <c r="A6410" s="21">
        <v>10141103</v>
      </c>
      <c r="B6410" s="115" t="s">
        <v>1665</v>
      </c>
      <c r="C6410" s="115" t="s">
        <v>710</v>
      </c>
      <c r="D6410" s="57" t="s">
        <v>2578</v>
      </c>
      <c r="E6410" s="114" t="str">
        <f t="shared" si="1201"/>
        <v>TRANSFORMADOR MARCA:Astor  PTS 1095</v>
      </c>
      <c r="F6410" s="57" t="s">
        <v>2402</v>
      </c>
      <c r="G6410" s="21"/>
      <c r="H6410" s="21" t="s">
        <v>494</v>
      </c>
      <c r="I6410" s="21"/>
      <c r="J6410" s="21"/>
      <c r="K6410" s="133" t="s">
        <v>2577</v>
      </c>
      <c r="L6410" s="133" t="s">
        <v>2576</v>
      </c>
      <c r="M6410" s="21">
        <v>200</v>
      </c>
      <c r="N6410" s="21">
        <v>33</v>
      </c>
      <c r="O6410" s="21" t="s">
        <v>510</v>
      </c>
      <c r="P6410" s="124" t="s">
        <v>516</v>
      </c>
      <c r="Q6410" s="21">
        <v>2017</v>
      </c>
      <c r="R6410" s="61" t="s">
        <v>1661</v>
      </c>
      <c r="S6410" s="318" t="s">
        <v>2575</v>
      </c>
      <c r="T6410" s="116">
        <v>991</v>
      </c>
      <c r="U6410" s="111">
        <v>45</v>
      </c>
      <c r="V6410" s="113">
        <f t="shared" si="1202"/>
        <v>991</v>
      </c>
      <c r="W6410" s="113">
        <f t="shared" si="1203"/>
        <v>0</v>
      </c>
      <c r="X6410" s="112">
        <f t="shared" si="1204"/>
        <v>0</v>
      </c>
      <c r="Y6410" s="111"/>
      <c r="Z6410" s="110">
        <f t="shared" si="1200"/>
        <v>45</v>
      </c>
      <c r="AA6410" s="109">
        <f t="shared" si="1205"/>
        <v>49.550000000000004</v>
      </c>
      <c r="AB6410" s="109">
        <f t="shared" si="1206"/>
        <v>49550.000000000007</v>
      </c>
      <c r="AC6410" s="108">
        <f t="shared" si="1207"/>
        <v>941.45</v>
      </c>
      <c r="AD6410" s="107">
        <f t="shared" si="1208"/>
        <v>2.2222222222222223E-2</v>
      </c>
      <c r="AE6410" s="106">
        <f t="shared" si="1209"/>
        <v>20.921111111111113</v>
      </c>
      <c r="AF6410" s="105">
        <f t="shared" si="1210"/>
        <v>20.921111111111113</v>
      </c>
      <c r="AG6410" s="105">
        <f t="shared" si="1211"/>
        <v>970.07888888888886</v>
      </c>
    </row>
    <row r="6411" spans="1:33" s="88" customFormat="1" x14ac:dyDescent="0.35">
      <c r="A6411" s="21">
        <v>10141103</v>
      </c>
      <c r="B6411" s="115" t="s">
        <v>1665</v>
      </c>
      <c r="C6411" s="115" t="s">
        <v>710</v>
      </c>
      <c r="D6411" s="57" t="s">
        <v>2574</v>
      </c>
      <c r="E6411" s="114" t="str">
        <f t="shared" si="1201"/>
        <v>TRANSFORMADOR MARCA:Astor  PTS 1124</v>
      </c>
      <c r="F6411" s="57" t="s">
        <v>2402</v>
      </c>
      <c r="G6411" s="21"/>
      <c r="H6411" s="21" t="s">
        <v>494</v>
      </c>
      <c r="I6411" s="21"/>
      <c r="J6411" s="21"/>
      <c r="K6411" s="133" t="s">
        <v>2573</v>
      </c>
      <c r="L6411" s="133" t="s">
        <v>2572</v>
      </c>
      <c r="M6411" s="21">
        <v>200</v>
      </c>
      <c r="N6411" s="21">
        <v>33</v>
      </c>
      <c r="O6411" s="21" t="s">
        <v>510</v>
      </c>
      <c r="P6411" s="124" t="s">
        <v>516</v>
      </c>
      <c r="Q6411" s="21">
        <v>2017</v>
      </c>
      <c r="R6411" s="21" t="s">
        <v>1661</v>
      </c>
      <c r="S6411" s="69" t="s">
        <v>2571</v>
      </c>
      <c r="T6411" s="116">
        <v>991</v>
      </c>
      <c r="U6411" s="111">
        <v>45</v>
      </c>
      <c r="V6411" s="113">
        <f t="shared" si="1202"/>
        <v>991</v>
      </c>
      <c r="W6411" s="113">
        <f t="shared" si="1203"/>
        <v>0</v>
      </c>
      <c r="X6411" s="112">
        <f t="shared" si="1204"/>
        <v>0</v>
      </c>
      <c r="Y6411" s="111"/>
      <c r="Z6411" s="110">
        <f t="shared" si="1200"/>
        <v>45</v>
      </c>
      <c r="AA6411" s="109">
        <f t="shared" si="1205"/>
        <v>49.550000000000004</v>
      </c>
      <c r="AB6411" s="109">
        <f t="shared" si="1206"/>
        <v>49550.000000000007</v>
      </c>
      <c r="AC6411" s="108">
        <f t="shared" si="1207"/>
        <v>941.45</v>
      </c>
      <c r="AD6411" s="107">
        <f t="shared" si="1208"/>
        <v>2.2222222222222223E-2</v>
      </c>
      <c r="AE6411" s="106">
        <f t="shared" si="1209"/>
        <v>20.921111111111113</v>
      </c>
      <c r="AF6411" s="105">
        <f t="shared" si="1210"/>
        <v>20.921111111111113</v>
      </c>
      <c r="AG6411" s="105">
        <f t="shared" si="1211"/>
        <v>970.07888888888886</v>
      </c>
    </row>
    <row r="6412" spans="1:33" s="88" customFormat="1" x14ac:dyDescent="0.35">
      <c r="A6412" s="21">
        <v>10141103</v>
      </c>
      <c r="B6412" s="115" t="s">
        <v>1665</v>
      </c>
      <c r="C6412" s="115" t="s">
        <v>710</v>
      </c>
      <c r="D6412" s="57" t="s">
        <v>2570</v>
      </c>
      <c r="E6412" s="114" t="str">
        <f t="shared" si="1201"/>
        <v>TRANSFORMADOR MARCA:Astor  PTS 1093</v>
      </c>
      <c r="F6412" s="57" t="s">
        <v>2402</v>
      </c>
      <c r="G6412" s="21"/>
      <c r="H6412" s="21" t="s">
        <v>494</v>
      </c>
      <c r="I6412" s="21"/>
      <c r="J6412" s="21"/>
      <c r="K6412" s="133" t="s">
        <v>2569</v>
      </c>
      <c r="L6412" s="133" t="s">
        <v>2568</v>
      </c>
      <c r="M6412" s="21">
        <v>160</v>
      </c>
      <c r="N6412" s="21">
        <v>33</v>
      </c>
      <c r="O6412" s="21" t="s">
        <v>510</v>
      </c>
      <c r="P6412" s="124" t="s">
        <v>516</v>
      </c>
      <c r="Q6412" s="21">
        <v>2017</v>
      </c>
      <c r="R6412" s="21" t="s">
        <v>1661</v>
      </c>
      <c r="S6412" s="69" t="s">
        <v>2567</v>
      </c>
      <c r="T6412" s="116">
        <v>991</v>
      </c>
      <c r="U6412" s="111">
        <v>45</v>
      </c>
      <c r="V6412" s="113">
        <f t="shared" si="1202"/>
        <v>991</v>
      </c>
      <c r="W6412" s="113">
        <f t="shared" si="1203"/>
        <v>0</v>
      </c>
      <c r="X6412" s="112">
        <f t="shared" si="1204"/>
        <v>0</v>
      </c>
      <c r="Y6412" s="111"/>
      <c r="Z6412" s="110">
        <f t="shared" si="1200"/>
        <v>45</v>
      </c>
      <c r="AA6412" s="109">
        <f t="shared" si="1205"/>
        <v>49.550000000000004</v>
      </c>
      <c r="AB6412" s="109">
        <f t="shared" si="1206"/>
        <v>49550.000000000007</v>
      </c>
      <c r="AC6412" s="108">
        <f t="shared" si="1207"/>
        <v>941.45</v>
      </c>
      <c r="AD6412" s="107">
        <f t="shared" si="1208"/>
        <v>2.2222222222222223E-2</v>
      </c>
      <c r="AE6412" s="106">
        <f t="shared" si="1209"/>
        <v>20.921111111111113</v>
      </c>
      <c r="AF6412" s="105">
        <f t="shared" si="1210"/>
        <v>20.921111111111113</v>
      </c>
      <c r="AG6412" s="105">
        <f t="shared" si="1211"/>
        <v>970.07888888888886</v>
      </c>
    </row>
    <row r="6413" spans="1:33" s="88" customFormat="1" x14ac:dyDescent="0.35">
      <c r="A6413" s="21">
        <v>10141103</v>
      </c>
      <c r="B6413" s="115" t="s">
        <v>1665</v>
      </c>
      <c r="C6413" s="115" t="s">
        <v>710</v>
      </c>
      <c r="D6413" s="57" t="s">
        <v>2566</v>
      </c>
      <c r="E6413" s="114" t="str">
        <f t="shared" si="1201"/>
        <v>TRANSFORMADOR MARCA:Desta Power Malta  PTS 1039</v>
      </c>
      <c r="F6413" s="57" t="s">
        <v>2402</v>
      </c>
      <c r="G6413" s="21"/>
      <c r="H6413" s="21" t="s">
        <v>494</v>
      </c>
      <c r="I6413" s="21"/>
      <c r="J6413" s="21"/>
      <c r="K6413" s="133" t="s">
        <v>2565</v>
      </c>
      <c r="L6413" s="133" t="s">
        <v>2564</v>
      </c>
      <c r="M6413" s="21">
        <v>100</v>
      </c>
      <c r="N6413" s="21">
        <v>33</v>
      </c>
      <c r="O6413" s="21" t="s">
        <v>510</v>
      </c>
      <c r="P6413" s="124" t="s">
        <v>516</v>
      </c>
      <c r="Q6413" s="21">
        <v>2017</v>
      </c>
      <c r="R6413" s="115" t="s">
        <v>2412</v>
      </c>
      <c r="S6413" s="21" t="s">
        <v>2563</v>
      </c>
      <c r="T6413" s="116">
        <v>763</v>
      </c>
      <c r="U6413" s="111">
        <v>45</v>
      </c>
      <c r="V6413" s="113">
        <f t="shared" si="1202"/>
        <v>763</v>
      </c>
      <c r="W6413" s="113">
        <f t="shared" si="1203"/>
        <v>0</v>
      </c>
      <c r="X6413" s="112">
        <f t="shared" si="1204"/>
        <v>0</v>
      </c>
      <c r="Y6413" s="111"/>
      <c r="Z6413" s="110">
        <f t="shared" si="1200"/>
        <v>45</v>
      </c>
      <c r="AA6413" s="109">
        <f t="shared" si="1205"/>
        <v>38.15</v>
      </c>
      <c r="AB6413" s="109">
        <f t="shared" si="1206"/>
        <v>38150</v>
      </c>
      <c r="AC6413" s="108">
        <f t="shared" si="1207"/>
        <v>724.85</v>
      </c>
      <c r="AD6413" s="107">
        <f t="shared" si="1208"/>
        <v>2.2222222222222223E-2</v>
      </c>
      <c r="AE6413" s="106">
        <f t="shared" si="1209"/>
        <v>16.10777777777778</v>
      </c>
      <c r="AF6413" s="105">
        <f t="shared" si="1210"/>
        <v>16.10777777777778</v>
      </c>
      <c r="AG6413" s="105">
        <f t="shared" si="1211"/>
        <v>746.89222222222224</v>
      </c>
    </row>
    <row r="6414" spans="1:33" s="88" customFormat="1" x14ac:dyDescent="0.35">
      <c r="A6414" s="21">
        <v>10141103</v>
      </c>
      <c r="B6414" s="115" t="s">
        <v>1665</v>
      </c>
      <c r="C6414" s="115" t="s">
        <v>710</v>
      </c>
      <c r="D6414" s="21" t="s">
        <v>2562</v>
      </c>
      <c r="E6414" s="114" t="str">
        <f t="shared" si="1201"/>
        <v>TRANSFORMADOR MARCA:Astor  PT 088</v>
      </c>
      <c r="F6414" s="57" t="s">
        <v>2402</v>
      </c>
      <c r="G6414" s="21"/>
      <c r="H6414" s="21" t="s">
        <v>494</v>
      </c>
      <c r="I6414" s="21"/>
      <c r="J6414" s="57"/>
      <c r="K6414" s="133" t="s">
        <v>2561</v>
      </c>
      <c r="L6414" s="133" t="s">
        <v>2560</v>
      </c>
      <c r="M6414" s="21">
        <v>315</v>
      </c>
      <c r="N6414" s="21">
        <v>33</v>
      </c>
      <c r="O6414" s="21" t="s">
        <v>510</v>
      </c>
      <c r="P6414" s="124" t="s">
        <v>516</v>
      </c>
      <c r="Q6414" s="57">
        <v>2017</v>
      </c>
      <c r="R6414" s="21" t="s">
        <v>1661</v>
      </c>
      <c r="S6414" s="316" t="s">
        <v>2559</v>
      </c>
      <c r="T6414" s="116">
        <v>1039</v>
      </c>
      <c r="U6414" s="111">
        <v>45</v>
      </c>
      <c r="V6414" s="113">
        <f t="shared" si="1202"/>
        <v>1039</v>
      </c>
      <c r="W6414" s="113">
        <f t="shared" si="1203"/>
        <v>0</v>
      </c>
      <c r="X6414" s="112">
        <f t="shared" si="1204"/>
        <v>0</v>
      </c>
      <c r="Y6414" s="111"/>
      <c r="Z6414" s="110">
        <f t="shared" si="1200"/>
        <v>45</v>
      </c>
      <c r="AA6414" s="109">
        <f t="shared" si="1205"/>
        <v>51.95</v>
      </c>
      <c r="AB6414" s="109">
        <f t="shared" si="1206"/>
        <v>51950</v>
      </c>
      <c r="AC6414" s="108">
        <f t="shared" si="1207"/>
        <v>987.05</v>
      </c>
      <c r="AD6414" s="107">
        <f t="shared" si="1208"/>
        <v>2.2222222222222223E-2</v>
      </c>
      <c r="AE6414" s="106">
        <f t="shared" si="1209"/>
        <v>21.934444444444445</v>
      </c>
      <c r="AF6414" s="105">
        <f t="shared" si="1210"/>
        <v>21.934444444444445</v>
      </c>
      <c r="AG6414" s="105">
        <f t="shared" si="1211"/>
        <v>1017.0655555555555</v>
      </c>
    </row>
    <row r="6415" spans="1:33" s="88" customFormat="1" x14ac:dyDescent="0.35">
      <c r="A6415" s="21">
        <v>10141103</v>
      </c>
      <c r="B6415" s="115" t="s">
        <v>1665</v>
      </c>
      <c r="C6415" s="115" t="s">
        <v>710</v>
      </c>
      <c r="D6415" s="21" t="s">
        <v>2558</v>
      </c>
      <c r="E6415" s="114" t="str">
        <f t="shared" si="1201"/>
        <v>TRANSFORMADOR MARCA:Astor  PTS 730</v>
      </c>
      <c r="F6415" s="57" t="s">
        <v>2402</v>
      </c>
      <c r="G6415" s="21"/>
      <c r="H6415" s="21" t="s">
        <v>494</v>
      </c>
      <c r="I6415" s="21"/>
      <c r="J6415" s="21"/>
      <c r="K6415" s="182" t="s">
        <v>2557</v>
      </c>
      <c r="L6415" s="133" t="s">
        <v>2556</v>
      </c>
      <c r="M6415" s="21">
        <v>160</v>
      </c>
      <c r="N6415" s="21">
        <v>33</v>
      </c>
      <c r="O6415" s="21" t="s">
        <v>510</v>
      </c>
      <c r="P6415" s="124" t="s">
        <v>516</v>
      </c>
      <c r="Q6415" s="21">
        <v>2017</v>
      </c>
      <c r="R6415" s="21" t="s">
        <v>1661</v>
      </c>
      <c r="S6415" s="69" t="s">
        <v>2555</v>
      </c>
      <c r="T6415" s="116">
        <v>991</v>
      </c>
      <c r="U6415" s="111">
        <v>45</v>
      </c>
      <c r="V6415" s="113">
        <f t="shared" si="1202"/>
        <v>991</v>
      </c>
      <c r="W6415" s="113">
        <f t="shared" si="1203"/>
        <v>0</v>
      </c>
      <c r="X6415" s="112">
        <f t="shared" si="1204"/>
        <v>0</v>
      </c>
      <c r="Y6415" s="111"/>
      <c r="Z6415" s="110">
        <f t="shared" si="1200"/>
        <v>45</v>
      </c>
      <c r="AA6415" s="109">
        <f t="shared" si="1205"/>
        <v>49.550000000000004</v>
      </c>
      <c r="AB6415" s="109">
        <f t="shared" si="1206"/>
        <v>49550.000000000007</v>
      </c>
      <c r="AC6415" s="108">
        <f t="shared" si="1207"/>
        <v>941.45</v>
      </c>
      <c r="AD6415" s="107">
        <f t="shared" si="1208"/>
        <v>2.2222222222222223E-2</v>
      </c>
      <c r="AE6415" s="106">
        <f t="shared" si="1209"/>
        <v>20.921111111111113</v>
      </c>
      <c r="AF6415" s="105">
        <f t="shared" si="1210"/>
        <v>20.921111111111113</v>
      </c>
      <c r="AG6415" s="105">
        <f t="shared" si="1211"/>
        <v>970.07888888888886</v>
      </c>
    </row>
    <row r="6416" spans="1:33" s="88" customFormat="1" x14ac:dyDescent="0.35">
      <c r="A6416" s="21">
        <v>10141103</v>
      </c>
      <c r="B6416" s="115" t="s">
        <v>1665</v>
      </c>
      <c r="C6416" s="115" t="s">
        <v>710</v>
      </c>
      <c r="D6416" s="21" t="s">
        <v>2554</v>
      </c>
      <c r="E6416" s="114" t="str">
        <f t="shared" si="1201"/>
        <v>TRANSFORMADOR MARCA:Atlas Trafo  PTS 715</v>
      </c>
      <c r="F6416" s="57" t="s">
        <v>2402</v>
      </c>
      <c r="G6416" s="21"/>
      <c r="H6416" s="21" t="s">
        <v>494</v>
      </c>
      <c r="I6416" s="21"/>
      <c r="J6416" s="21"/>
      <c r="K6416" s="182" t="s">
        <v>2553</v>
      </c>
      <c r="L6416" s="133" t="s">
        <v>2552</v>
      </c>
      <c r="M6416" s="21">
        <v>200</v>
      </c>
      <c r="N6416" s="21">
        <v>33</v>
      </c>
      <c r="O6416" s="21" t="s">
        <v>510</v>
      </c>
      <c r="P6416" s="124" t="s">
        <v>516</v>
      </c>
      <c r="Q6416" s="21">
        <v>2017</v>
      </c>
      <c r="R6416" s="21" t="s">
        <v>2461</v>
      </c>
      <c r="S6416" s="69">
        <v>1557</v>
      </c>
      <c r="T6416" s="116">
        <v>991</v>
      </c>
      <c r="U6416" s="111">
        <v>45</v>
      </c>
      <c r="V6416" s="113">
        <f t="shared" si="1202"/>
        <v>991</v>
      </c>
      <c r="W6416" s="113">
        <f t="shared" si="1203"/>
        <v>0</v>
      </c>
      <c r="X6416" s="112">
        <f t="shared" si="1204"/>
        <v>0</v>
      </c>
      <c r="Y6416" s="111"/>
      <c r="Z6416" s="110">
        <f t="shared" si="1200"/>
        <v>45</v>
      </c>
      <c r="AA6416" s="109">
        <f t="shared" si="1205"/>
        <v>49.550000000000004</v>
      </c>
      <c r="AB6416" s="109">
        <f t="shared" si="1206"/>
        <v>49550.000000000007</v>
      </c>
      <c r="AC6416" s="108">
        <f t="shared" si="1207"/>
        <v>941.45</v>
      </c>
      <c r="AD6416" s="107">
        <f t="shared" si="1208"/>
        <v>2.2222222222222223E-2</v>
      </c>
      <c r="AE6416" s="106">
        <f t="shared" si="1209"/>
        <v>20.921111111111113</v>
      </c>
      <c r="AF6416" s="105">
        <f t="shared" si="1210"/>
        <v>20.921111111111113</v>
      </c>
      <c r="AG6416" s="105">
        <f t="shared" si="1211"/>
        <v>970.07888888888886</v>
      </c>
    </row>
    <row r="6417" spans="1:33" s="88" customFormat="1" x14ac:dyDescent="0.35">
      <c r="A6417" s="21">
        <v>10141103</v>
      </c>
      <c r="B6417" s="115" t="s">
        <v>1665</v>
      </c>
      <c r="C6417" s="115" t="s">
        <v>710</v>
      </c>
      <c r="D6417" s="21" t="s">
        <v>2551</v>
      </c>
      <c r="E6417" s="114" t="str">
        <f t="shared" si="1201"/>
        <v>TRANSFORMADOR MARCA:Atlas Trafo  PTS ?</v>
      </c>
      <c r="F6417" s="57" t="s">
        <v>2402</v>
      </c>
      <c r="G6417" s="21"/>
      <c r="H6417" s="21" t="s">
        <v>494</v>
      </c>
      <c r="I6417" s="21"/>
      <c r="J6417" s="21"/>
      <c r="K6417" s="182" t="s">
        <v>2550</v>
      </c>
      <c r="L6417" s="133" t="s">
        <v>2549</v>
      </c>
      <c r="M6417" s="21">
        <v>200</v>
      </c>
      <c r="N6417" s="21">
        <v>33</v>
      </c>
      <c r="O6417" s="21" t="s">
        <v>510</v>
      </c>
      <c r="P6417" s="124" t="s">
        <v>516</v>
      </c>
      <c r="Q6417" s="21">
        <v>2017</v>
      </c>
      <c r="R6417" s="21" t="s">
        <v>2461</v>
      </c>
      <c r="S6417" s="69">
        <v>1556</v>
      </c>
      <c r="T6417" s="116">
        <v>991</v>
      </c>
      <c r="U6417" s="111">
        <v>45</v>
      </c>
      <c r="V6417" s="113">
        <f t="shared" si="1202"/>
        <v>991</v>
      </c>
      <c r="W6417" s="113">
        <f t="shared" si="1203"/>
        <v>0</v>
      </c>
      <c r="X6417" s="112">
        <f t="shared" si="1204"/>
        <v>0</v>
      </c>
      <c r="Y6417" s="111"/>
      <c r="Z6417" s="110">
        <f t="shared" si="1200"/>
        <v>45</v>
      </c>
      <c r="AA6417" s="109">
        <f t="shared" si="1205"/>
        <v>49.550000000000004</v>
      </c>
      <c r="AB6417" s="109">
        <f t="shared" si="1206"/>
        <v>49550.000000000007</v>
      </c>
      <c r="AC6417" s="108">
        <f t="shared" si="1207"/>
        <v>941.45</v>
      </c>
      <c r="AD6417" s="107">
        <f t="shared" si="1208"/>
        <v>2.2222222222222223E-2</v>
      </c>
      <c r="AE6417" s="106">
        <f t="shared" si="1209"/>
        <v>20.921111111111113</v>
      </c>
      <c r="AF6417" s="105">
        <f t="shared" si="1210"/>
        <v>20.921111111111113</v>
      </c>
      <c r="AG6417" s="105">
        <f t="shared" si="1211"/>
        <v>970.07888888888886</v>
      </c>
    </row>
    <row r="6418" spans="1:33" s="88" customFormat="1" x14ac:dyDescent="0.35">
      <c r="A6418" s="21">
        <v>10141103</v>
      </c>
      <c r="B6418" s="115" t="s">
        <v>1665</v>
      </c>
      <c r="C6418" s="115" t="s">
        <v>710</v>
      </c>
      <c r="D6418" s="21" t="s">
        <v>2548</v>
      </c>
      <c r="E6418" s="114" t="str">
        <f t="shared" si="1201"/>
        <v>TRANSFORMADOR MARCA:Atlas Trafo  PTS 1082</v>
      </c>
      <c r="F6418" s="57" t="s">
        <v>2402</v>
      </c>
      <c r="G6418" s="21"/>
      <c r="H6418" s="21" t="s">
        <v>494</v>
      </c>
      <c r="I6418" s="21"/>
      <c r="J6418" s="21"/>
      <c r="K6418" s="182" t="s">
        <v>2547</v>
      </c>
      <c r="L6418" s="133" t="s">
        <v>2546</v>
      </c>
      <c r="M6418" s="21">
        <v>200</v>
      </c>
      <c r="N6418" s="21">
        <v>33</v>
      </c>
      <c r="O6418" s="21" t="s">
        <v>510</v>
      </c>
      <c r="P6418" s="124" t="s">
        <v>516</v>
      </c>
      <c r="Q6418" s="21">
        <v>2017</v>
      </c>
      <c r="R6418" s="21" t="s">
        <v>2461</v>
      </c>
      <c r="S6418" s="69">
        <v>1555</v>
      </c>
      <c r="T6418" s="116">
        <v>991</v>
      </c>
      <c r="U6418" s="111">
        <v>45</v>
      </c>
      <c r="V6418" s="113">
        <f t="shared" si="1202"/>
        <v>991</v>
      </c>
      <c r="W6418" s="113">
        <f t="shared" si="1203"/>
        <v>0</v>
      </c>
      <c r="X6418" s="112">
        <f t="shared" si="1204"/>
        <v>0</v>
      </c>
      <c r="Y6418" s="111"/>
      <c r="Z6418" s="110">
        <f t="shared" si="1200"/>
        <v>45</v>
      </c>
      <c r="AA6418" s="109">
        <f t="shared" si="1205"/>
        <v>49.550000000000004</v>
      </c>
      <c r="AB6418" s="109">
        <f t="shared" si="1206"/>
        <v>49550.000000000007</v>
      </c>
      <c r="AC6418" s="108">
        <f t="shared" si="1207"/>
        <v>941.45</v>
      </c>
      <c r="AD6418" s="107">
        <f t="shared" si="1208"/>
        <v>2.2222222222222223E-2</v>
      </c>
      <c r="AE6418" s="106">
        <f t="shared" si="1209"/>
        <v>20.921111111111113</v>
      </c>
      <c r="AF6418" s="105">
        <f t="shared" si="1210"/>
        <v>20.921111111111113</v>
      </c>
      <c r="AG6418" s="105">
        <f t="shared" si="1211"/>
        <v>970.07888888888886</v>
      </c>
    </row>
    <row r="6419" spans="1:33" s="88" customFormat="1" x14ac:dyDescent="0.35">
      <c r="A6419" s="21">
        <v>10141103</v>
      </c>
      <c r="B6419" s="115" t="s">
        <v>1665</v>
      </c>
      <c r="C6419" s="115" t="s">
        <v>710</v>
      </c>
      <c r="D6419" s="21" t="s">
        <v>2545</v>
      </c>
      <c r="E6419" s="114" t="str">
        <f t="shared" si="1201"/>
        <v>TRANSFORMADOR MARCA:Atlas Trafo  PTS 1088</v>
      </c>
      <c r="F6419" s="57" t="s">
        <v>2402</v>
      </c>
      <c r="G6419" s="21"/>
      <c r="H6419" s="21" t="s">
        <v>494</v>
      </c>
      <c r="I6419" s="21"/>
      <c r="J6419" s="21"/>
      <c r="K6419" s="182" t="s">
        <v>2544</v>
      </c>
      <c r="L6419" s="133" t="s">
        <v>2543</v>
      </c>
      <c r="M6419" s="21">
        <v>100</v>
      </c>
      <c r="N6419" s="21">
        <v>33</v>
      </c>
      <c r="O6419" s="21" t="s">
        <v>510</v>
      </c>
      <c r="P6419" s="124" t="s">
        <v>516</v>
      </c>
      <c r="Q6419" s="21">
        <v>2017</v>
      </c>
      <c r="R6419" s="21" t="s">
        <v>2461</v>
      </c>
      <c r="S6419" s="69">
        <v>1527</v>
      </c>
      <c r="T6419" s="116">
        <v>763</v>
      </c>
      <c r="U6419" s="111">
        <v>45</v>
      </c>
      <c r="V6419" s="113">
        <f t="shared" si="1202"/>
        <v>763</v>
      </c>
      <c r="W6419" s="113">
        <f t="shared" si="1203"/>
        <v>0</v>
      </c>
      <c r="X6419" s="112">
        <f t="shared" si="1204"/>
        <v>0</v>
      </c>
      <c r="Y6419" s="111"/>
      <c r="Z6419" s="110">
        <f t="shared" si="1200"/>
        <v>45</v>
      </c>
      <c r="AA6419" s="109">
        <f t="shared" si="1205"/>
        <v>38.15</v>
      </c>
      <c r="AB6419" s="109">
        <f t="shared" si="1206"/>
        <v>38150</v>
      </c>
      <c r="AC6419" s="108">
        <f t="shared" si="1207"/>
        <v>724.85</v>
      </c>
      <c r="AD6419" s="107">
        <f t="shared" si="1208"/>
        <v>2.2222222222222223E-2</v>
      </c>
      <c r="AE6419" s="106">
        <f t="shared" si="1209"/>
        <v>16.10777777777778</v>
      </c>
      <c r="AF6419" s="105">
        <f t="shared" si="1210"/>
        <v>16.10777777777778</v>
      </c>
      <c r="AG6419" s="105">
        <f t="shared" si="1211"/>
        <v>746.89222222222224</v>
      </c>
    </row>
    <row r="6420" spans="1:33" s="88" customFormat="1" x14ac:dyDescent="0.35">
      <c r="A6420" s="21">
        <v>10141103</v>
      </c>
      <c r="B6420" s="115" t="s">
        <v>1665</v>
      </c>
      <c r="C6420" s="115" t="s">
        <v>710</v>
      </c>
      <c r="D6420" s="21" t="s">
        <v>2542</v>
      </c>
      <c r="E6420" s="114" t="str">
        <f t="shared" si="1201"/>
        <v>TRANSFORMADOR MARCA:Atlas Trafo  PTS 1087</v>
      </c>
      <c r="F6420" s="57" t="s">
        <v>2402</v>
      </c>
      <c r="G6420" s="21"/>
      <c r="H6420" s="21" t="s">
        <v>494</v>
      </c>
      <c r="I6420" s="21"/>
      <c r="J6420" s="21"/>
      <c r="K6420" s="182" t="s">
        <v>2541</v>
      </c>
      <c r="L6420" s="133" t="s">
        <v>2540</v>
      </c>
      <c r="M6420" s="21">
        <v>200</v>
      </c>
      <c r="N6420" s="21">
        <v>33</v>
      </c>
      <c r="O6420" s="21" t="s">
        <v>510</v>
      </c>
      <c r="P6420" s="124" t="s">
        <v>516</v>
      </c>
      <c r="Q6420" s="21">
        <v>2017</v>
      </c>
      <c r="R6420" s="21" t="s">
        <v>2461</v>
      </c>
      <c r="S6420" s="69">
        <v>1553</v>
      </c>
      <c r="T6420" s="116">
        <v>991</v>
      </c>
      <c r="U6420" s="111">
        <v>45</v>
      </c>
      <c r="V6420" s="113">
        <f t="shared" si="1202"/>
        <v>991</v>
      </c>
      <c r="W6420" s="113">
        <f t="shared" si="1203"/>
        <v>0</v>
      </c>
      <c r="X6420" s="112">
        <f t="shared" si="1204"/>
        <v>0</v>
      </c>
      <c r="Y6420" s="111"/>
      <c r="Z6420" s="110">
        <f t="shared" si="1200"/>
        <v>45</v>
      </c>
      <c r="AA6420" s="109">
        <f t="shared" si="1205"/>
        <v>49.550000000000004</v>
      </c>
      <c r="AB6420" s="109">
        <f t="shared" si="1206"/>
        <v>49550.000000000007</v>
      </c>
      <c r="AC6420" s="108">
        <f t="shared" si="1207"/>
        <v>941.45</v>
      </c>
      <c r="AD6420" s="107">
        <f t="shared" si="1208"/>
        <v>2.2222222222222223E-2</v>
      </c>
      <c r="AE6420" s="106">
        <f t="shared" si="1209"/>
        <v>20.921111111111113</v>
      </c>
      <c r="AF6420" s="105">
        <f t="shared" si="1210"/>
        <v>20.921111111111113</v>
      </c>
      <c r="AG6420" s="105">
        <f t="shared" si="1211"/>
        <v>970.07888888888886</v>
      </c>
    </row>
    <row r="6421" spans="1:33" s="88" customFormat="1" x14ac:dyDescent="0.35">
      <c r="A6421" s="21">
        <v>10141103</v>
      </c>
      <c r="B6421" s="115" t="s">
        <v>1665</v>
      </c>
      <c r="C6421" s="115" t="s">
        <v>710</v>
      </c>
      <c r="D6421" s="21" t="s">
        <v>2539</v>
      </c>
      <c r="E6421" s="114" t="str">
        <f t="shared" si="1201"/>
        <v>TRANSFORMADOR MARCA:Atlas Trafo  PTS 1086</v>
      </c>
      <c r="F6421" s="57" t="s">
        <v>2402</v>
      </c>
      <c r="G6421" s="21"/>
      <c r="H6421" s="21" t="s">
        <v>494</v>
      </c>
      <c r="I6421" s="21"/>
      <c r="J6421" s="21"/>
      <c r="K6421" s="182" t="s">
        <v>2538</v>
      </c>
      <c r="L6421" s="133" t="s">
        <v>2537</v>
      </c>
      <c r="M6421" s="21">
        <v>160</v>
      </c>
      <c r="N6421" s="21">
        <v>33</v>
      </c>
      <c r="O6421" s="21" t="s">
        <v>510</v>
      </c>
      <c r="P6421" s="124" t="s">
        <v>516</v>
      </c>
      <c r="Q6421" s="21">
        <v>2017</v>
      </c>
      <c r="R6421" s="21" t="s">
        <v>2461</v>
      </c>
      <c r="S6421" s="69">
        <v>1538</v>
      </c>
      <c r="T6421" s="116">
        <v>991</v>
      </c>
      <c r="U6421" s="111">
        <v>45</v>
      </c>
      <c r="V6421" s="113">
        <f t="shared" si="1202"/>
        <v>991</v>
      </c>
      <c r="W6421" s="113">
        <f t="shared" si="1203"/>
        <v>0</v>
      </c>
      <c r="X6421" s="112">
        <f t="shared" si="1204"/>
        <v>0</v>
      </c>
      <c r="Y6421" s="111"/>
      <c r="Z6421" s="110">
        <f t="shared" si="1200"/>
        <v>45</v>
      </c>
      <c r="AA6421" s="109">
        <f t="shared" si="1205"/>
        <v>49.550000000000004</v>
      </c>
      <c r="AB6421" s="109">
        <f t="shared" si="1206"/>
        <v>49550.000000000007</v>
      </c>
      <c r="AC6421" s="108">
        <f t="shared" si="1207"/>
        <v>941.45</v>
      </c>
      <c r="AD6421" s="107">
        <f t="shared" si="1208"/>
        <v>2.2222222222222223E-2</v>
      </c>
      <c r="AE6421" s="106">
        <f t="shared" si="1209"/>
        <v>20.921111111111113</v>
      </c>
      <c r="AF6421" s="105">
        <f t="shared" si="1210"/>
        <v>20.921111111111113</v>
      </c>
      <c r="AG6421" s="105">
        <f t="shared" si="1211"/>
        <v>970.07888888888886</v>
      </c>
    </row>
    <row r="6422" spans="1:33" s="88" customFormat="1" x14ac:dyDescent="0.35">
      <c r="A6422" s="21">
        <v>10141103</v>
      </c>
      <c r="B6422" s="115" t="s">
        <v>1665</v>
      </c>
      <c r="C6422" s="115" t="s">
        <v>710</v>
      </c>
      <c r="D6422" s="21" t="s">
        <v>2536</v>
      </c>
      <c r="E6422" s="114" t="str">
        <f t="shared" si="1201"/>
        <v>TRANSFORMADOR MARCA:Atlas Trafo  PTS 1085</v>
      </c>
      <c r="F6422" s="57" t="s">
        <v>2402</v>
      </c>
      <c r="G6422" s="21"/>
      <c r="H6422" s="21" t="s">
        <v>494</v>
      </c>
      <c r="I6422" s="21"/>
      <c r="J6422" s="21"/>
      <c r="K6422" s="182" t="s">
        <v>2535</v>
      </c>
      <c r="L6422" s="133" t="s">
        <v>2534</v>
      </c>
      <c r="M6422" s="21">
        <v>160</v>
      </c>
      <c r="N6422" s="21">
        <v>33</v>
      </c>
      <c r="O6422" s="21" t="s">
        <v>510</v>
      </c>
      <c r="P6422" s="124" t="s">
        <v>516</v>
      </c>
      <c r="Q6422" s="21">
        <v>2017</v>
      </c>
      <c r="R6422" s="21" t="s">
        <v>2461</v>
      </c>
      <c r="S6422" s="69">
        <v>1513</v>
      </c>
      <c r="T6422" s="116">
        <v>991</v>
      </c>
      <c r="U6422" s="111">
        <v>45</v>
      </c>
      <c r="V6422" s="113">
        <f t="shared" si="1202"/>
        <v>991</v>
      </c>
      <c r="W6422" s="113">
        <f t="shared" si="1203"/>
        <v>0</v>
      </c>
      <c r="X6422" s="112">
        <f t="shared" si="1204"/>
        <v>0</v>
      </c>
      <c r="Y6422" s="111"/>
      <c r="Z6422" s="110">
        <f t="shared" si="1200"/>
        <v>45</v>
      </c>
      <c r="AA6422" s="109">
        <f t="shared" si="1205"/>
        <v>49.550000000000004</v>
      </c>
      <c r="AB6422" s="109">
        <f t="shared" si="1206"/>
        <v>49550.000000000007</v>
      </c>
      <c r="AC6422" s="108">
        <f t="shared" si="1207"/>
        <v>941.45</v>
      </c>
      <c r="AD6422" s="107">
        <f t="shared" si="1208"/>
        <v>2.2222222222222223E-2</v>
      </c>
      <c r="AE6422" s="106">
        <f t="shared" si="1209"/>
        <v>20.921111111111113</v>
      </c>
      <c r="AF6422" s="105">
        <f t="shared" si="1210"/>
        <v>20.921111111111113</v>
      </c>
      <c r="AG6422" s="105">
        <f t="shared" si="1211"/>
        <v>970.07888888888886</v>
      </c>
    </row>
    <row r="6423" spans="1:33" s="88" customFormat="1" x14ac:dyDescent="0.35">
      <c r="A6423" s="21">
        <v>10141103</v>
      </c>
      <c r="B6423" s="115" t="s">
        <v>1665</v>
      </c>
      <c r="C6423" s="115" t="s">
        <v>710</v>
      </c>
      <c r="D6423" s="21" t="s">
        <v>2533</v>
      </c>
      <c r="E6423" s="114" t="str">
        <f t="shared" si="1201"/>
        <v>TRANSFORMADOR MARCA:Atlas Trafo  PTS 1160</v>
      </c>
      <c r="F6423" s="57" t="s">
        <v>2402</v>
      </c>
      <c r="G6423" s="21"/>
      <c r="H6423" s="21" t="s">
        <v>494</v>
      </c>
      <c r="I6423" s="21"/>
      <c r="J6423" s="21"/>
      <c r="K6423" s="182" t="s">
        <v>2532</v>
      </c>
      <c r="L6423" s="133" t="s">
        <v>2531</v>
      </c>
      <c r="M6423" s="21">
        <v>200</v>
      </c>
      <c r="N6423" s="21">
        <v>33</v>
      </c>
      <c r="O6423" s="21" t="s">
        <v>510</v>
      </c>
      <c r="P6423" s="124" t="s">
        <v>516</v>
      </c>
      <c r="Q6423" s="21">
        <v>2017</v>
      </c>
      <c r="R6423" s="21" t="s">
        <v>2461</v>
      </c>
      <c r="S6423" s="69">
        <v>1547</v>
      </c>
      <c r="T6423" s="116">
        <v>991</v>
      </c>
      <c r="U6423" s="111">
        <v>45</v>
      </c>
      <c r="V6423" s="113">
        <f t="shared" si="1202"/>
        <v>991</v>
      </c>
      <c r="W6423" s="113">
        <f t="shared" si="1203"/>
        <v>0</v>
      </c>
      <c r="X6423" s="112">
        <f t="shared" si="1204"/>
        <v>0</v>
      </c>
      <c r="Y6423" s="111"/>
      <c r="Z6423" s="110">
        <f t="shared" si="1200"/>
        <v>45</v>
      </c>
      <c r="AA6423" s="109">
        <f t="shared" si="1205"/>
        <v>49.550000000000004</v>
      </c>
      <c r="AB6423" s="109">
        <f t="shared" si="1206"/>
        <v>49550.000000000007</v>
      </c>
      <c r="AC6423" s="108">
        <f t="shared" si="1207"/>
        <v>941.45</v>
      </c>
      <c r="AD6423" s="107">
        <f t="shared" si="1208"/>
        <v>2.2222222222222223E-2</v>
      </c>
      <c r="AE6423" s="106">
        <f t="shared" si="1209"/>
        <v>20.921111111111113</v>
      </c>
      <c r="AF6423" s="105">
        <f t="shared" si="1210"/>
        <v>20.921111111111113</v>
      </c>
      <c r="AG6423" s="105">
        <f t="shared" si="1211"/>
        <v>970.07888888888886</v>
      </c>
    </row>
    <row r="6424" spans="1:33" s="88" customFormat="1" x14ac:dyDescent="0.35">
      <c r="A6424" s="21">
        <v>10141103</v>
      </c>
      <c r="B6424" s="115" t="s">
        <v>1665</v>
      </c>
      <c r="C6424" s="115" t="s">
        <v>710</v>
      </c>
      <c r="D6424" s="21" t="s">
        <v>2530</v>
      </c>
      <c r="E6424" s="114" t="str">
        <f t="shared" si="1201"/>
        <v>TRANSFORMADOR MARCA:Atlas Trafo  PTS 594</v>
      </c>
      <c r="F6424" s="57" t="s">
        <v>2402</v>
      </c>
      <c r="G6424" s="21"/>
      <c r="H6424" s="21" t="s">
        <v>494</v>
      </c>
      <c r="I6424" s="21"/>
      <c r="J6424" s="21"/>
      <c r="K6424" s="182" t="s">
        <v>2529</v>
      </c>
      <c r="L6424" s="133" t="s">
        <v>2528</v>
      </c>
      <c r="M6424" s="21">
        <v>100</v>
      </c>
      <c r="N6424" s="21">
        <v>33</v>
      </c>
      <c r="O6424" s="21" t="s">
        <v>510</v>
      </c>
      <c r="P6424" s="124" t="s">
        <v>516</v>
      </c>
      <c r="Q6424" s="21">
        <v>2017</v>
      </c>
      <c r="R6424" s="115" t="s">
        <v>2461</v>
      </c>
      <c r="S6424" s="21">
        <v>1534</v>
      </c>
      <c r="T6424" s="116">
        <v>763</v>
      </c>
      <c r="U6424" s="111">
        <v>45</v>
      </c>
      <c r="V6424" s="113">
        <f t="shared" si="1202"/>
        <v>763</v>
      </c>
      <c r="W6424" s="113">
        <f t="shared" si="1203"/>
        <v>0</v>
      </c>
      <c r="X6424" s="112">
        <f t="shared" si="1204"/>
        <v>0</v>
      </c>
      <c r="Y6424" s="111"/>
      <c r="Z6424" s="110">
        <f t="shared" si="1200"/>
        <v>45</v>
      </c>
      <c r="AA6424" s="109">
        <f t="shared" si="1205"/>
        <v>38.15</v>
      </c>
      <c r="AB6424" s="109">
        <f t="shared" si="1206"/>
        <v>38150</v>
      </c>
      <c r="AC6424" s="108">
        <f t="shared" si="1207"/>
        <v>724.85</v>
      </c>
      <c r="AD6424" s="107">
        <f t="shared" si="1208"/>
        <v>2.2222222222222223E-2</v>
      </c>
      <c r="AE6424" s="106">
        <f t="shared" si="1209"/>
        <v>16.10777777777778</v>
      </c>
      <c r="AF6424" s="105">
        <f t="shared" si="1210"/>
        <v>16.10777777777778</v>
      </c>
      <c r="AG6424" s="105">
        <f t="shared" si="1211"/>
        <v>746.89222222222224</v>
      </c>
    </row>
    <row r="6425" spans="1:33" s="88" customFormat="1" x14ac:dyDescent="0.35">
      <c r="A6425" s="21">
        <v>10141103</v>
      </c>
      <c r="B6425" s="115" t="s">
        <v>1665</v>
      </c>
      <c r="C6425" s="115" t="s">
        <v>710</v>
      </c>
      <c r="D6425" s="21" t="s">
        <v>2527</v>
      </c>
      <c r="E6425" s="114" t="str">
        <f t="shared" si="1201"/>
        <v>TRANSFORMADOR MARCA:Atlas Trafo  PTS 1084</v>
      </c>
      <c r="F6425" s="57" t="s">
        <v>2402</v>
      </c>
      <c r="G6425" s="21"/>
      <c r="H6425" s="21" t="s">
        <v>494</v>
      </c>
      <c r="I6425" s="21"/>
      <c r="J6425" s="21"/>
      <c r="K6425" s="182" t="s">
        <v>2526</v>
      </c>
      <c r="L6425" s="133" t="s">
        <v>2525</v>
      </c>
      <c r="M6425" s="21">
        <v>200</v>
      </c>
      <c r="N6425" s="21">
        <v>33</v>
      </c>
      <c r="O6425" s="21" t="s">
        <v>510</v>
      </c>
      <c r="P6425" s="124" t="s">
        <v>516</v>
      </c>
      <c r="Q6425" s="21">
        <v>2017</v>
      </c>
      <c r="R6425" s="21" t="s">
        <v>2461</v>
      </c>
      <c r="S6425" s="69">
        <v>1546</v>
      </c>
      <c r="T6425" s="116">
        <v>991</v>
      </c>
      <c r="U6425" s="111">
        <v>45</v>
      </c>
      <c r="V6425" s="113">
        <f t="shared" si="1202"/>
        <v>991</v>
      </c>
      <c r="W6425" s="113">
        <f t="shared" si="1203"/>
        <v>0</v>
      </c>
      <c r="X6425" s="112">
        <f t="shared" si="1204"/>
        <v>0</v>
      </c>
      <c r="Y6425" s="111"/>
      <c r="Z6425" s="110">
        <f t="shared" si="1200"/>
        <v>45</v>
      </c>
      <c r="AA6425" s="109">
        <f t="shared" si="1205"/>
        <v>49.550000000000004</v>
      </c>
      <c r="AB6425" s="109">
        <f t="shared" si="1206"/>
        <v>49550.000000000007</v>
      </c>
      <c r="AC6425" s="108">
        <f t="shared" si="1207"/>
        <v>941.45</v>
      </c>
      <c r="AD6425" s="107">
        <f t="shared" si="1208"/>
        <v>2.2222222222222223E-2</v>
      </c>
      <c r="AE6425" s="106">
        <f t="shared" si="1209"/>
        <v>20.921111111111113</v>
      </c>
      <c r="AF6425" s="105">
        <f t="shared" si="1210"/>
        <v>20.921111111111113</v>
      </c>
      <c r="AG6425" s="105">
        <f t="shared" si="1211"/>
        <v>970.07888888888886</v>
      </c>
    </row>
    <row r="6426" spans="1:33" s="88" customFormat="1" x14ac:dyDescent="0.35">
      <c r="A6426" s="21">
        <v>10141103</v>
      </c>
      <c r="B6426" s="115" t="s">
        <v>1665</v>
      </c>
      <c r="C6426" s="115" t="s">
        <v>710</v>
      </c>
      <c r="D6426" s="21" t="s">
        <v>2524</v>
      </c>
      <c r="E6426" s="114" t="str">
        <f t="shared" si="1201"/>
        <v>TRANSFORMADOR MARCA:Atlas Trafo  PTS 1083</v>
      </c>
      <c r="F6426" s="57" t="s">
        <v>2402</v>
      </c>
      <c r="G6426" s="21"/>
      <c r="H6426" s="21" t="s">
        <v>494</v>
      </c>
      <c r="I6426" s="21"/>
      <c r="J6426" s="21"/>
      <c r="K6426" s="182" t="s">
        <v>2523</v>
      </c>
      <c r="L6426" s="133" t="s">
        <v>2522</v>
      </c>
      <c r="M6426" s="21">
        <v>200</v>
      </c>
      <c r="N6426" s="21">
        <v>33</v>
      </c>
      <c r="O6426" s="21" t="s">
        <v>510</v>
      </c>
      <c r="P6426" s="124" t="s">
        <v>516</v>
      </c>
      <c r="Q6426" s="21">
        <v>2017</v>
      </c>
      <c r="R6426" s="21" t="s">
        <v>2461</v>
      </c>
      <c r="S6426" s="69">
        <v>1554</v>
      </c>
      <c r="T6426" s="116">
        <v>991</v>
      </c>
      <c r="U6426" s="111">
        <v>45</v>
      </c>
      <c r="V6426" s="113">
        <f t="shared" si="1202"/>
        <v>991</v>
      </c>
      <c r="W6426" s="113">
        <f t="shared" si="1203"/>
        <v>0</v>
      </c>
      <c r="X6426" s="112">
        <f t="shared" si="1204"/>
        <v>0</v>
      </c>
      <c r="Y6426" s="111"/>
      <c r="Z6426" s="110">
        <f t="shared" si="1200"/>
        <v>45</v>
      </c>
      <c r="AA6426" s="109">
        <f t="shared" si="1205"/>
        <v>49.550000000000004</v>
      </c>
      <c r="AB6426" s="109">
        <f t="shared" si="1206"/>
        <v>49550.000000000007</v>
      </c>
      <c r="AC6426" s="108">
        <f t="shared" si="1207"/>
        <v>941.45</v>
      </c>
      <c r="AD6426" s="107">
        <f t="shared" si="1208"/>
        <v>2.2222222222222223E-2</v>
      </c>
      <c r="AE6426" s="106">
        <f t="shared" si="1209"/>
        <v>20.921111111111113</v>
      </c>
      <c r="AF6426" s="105">
        <f t="shared" si="1210"/>
        <v>20.921111111111113</v>
      </c>
      <c r="AG6426" s="105">
        <f t="shared" si="1211"/>
        <v>970.07888888888886</v>
      </c>
    </row>
    <row r="6427" spans="1:33" s="88" customFormat="1" x14ac:dyDescent="0.35">
      <c r="A6427" s="21">
        <v>10141103</v>
      </c>
      <c r="B6427" s="115" t="s">
        <v>1665</v>
      </c>
      <c r="C6427" s="115" t="s">
        <v>710</v>
      </c>
      <c r="D6427" s="21" t="s">
        <v>2521</v>
      </c>
      <c r="E6427" s="114" t="str">
        <f t="shared" si="1201"/>
        <v>TRANSFORMADOR MARCA:Atlas Trafo  PTS 1101</v>
      </c>
      <c r="F6427" s="57" t="s">
        <v>2402</v>
      </c>
      <c r="G6427" s="21"/>
      <c r="H6427" s="21" t="s">
        <v>494</v>
      </c>
      <c r="I6427" s="21"/>
      <c r="J6427" s="21"/>
      <c r="K6427" s="182" t="s">
        <v>2520</v>
      </c>
      <c r="L6427" s="133" t="s">
        <v>2519</v>
      </c>
      <c r="M6427" s="21">
        <v>160</v>
      </c>
      <c r="N6427" s="21">
        <v>33</v>
      </c>
      <c r="O6427" s="21" t="s">
        <v>510</v>
      </c>
      <c r="P6427" s="124" t="s">
        <v>516</v>
      </c>
      <c r="Q6427" s="21">
        <v>2017</v>
      </c>
      <c r="R6427" s="21" t="s">
        <v>2461</v>
      </c>
      <c r="S6427" s="69">
        <v>1537</v>
      </c>
      <c r="T6427" s="116">
        <v>991</v>
      </c>
      <c r="U6427" s="111">
        <v>45</v>
      </c>
      <c r="V6427" s="113">
        <f t="shared" si="1202"/>
        <v>991</v>
      </c>
      <c r="W6427" s="113">
        <f t="shared" si="1203"/>
        <v>0</v>
      </c>
      <c r="X6427" s="112">
        <f t="shared" si="1204"/>
        <v>0</v>
      </c>
      <c r="Y6427" s="111"/>
      <c r="Z6427" s="110">
        <f t="shared" si="1200"/>
        <v>45</v>
      </c>
      <c r="AA6427" s="109">
        <f t="shared" si="1205"/>
        <v>49.550000000000004</v>
      </c>
      <c r="AB6427" s="109">
        <f t="shared" si="1206"/>
        <v>49550.000000000007</v>
      </c>
      <c r="AC6427" s="108">
        <f t="shared" si="1207"/>
        <v>941.45</v>
      </c>
      <c r="AD6427" s="107">
        <f t="shared" si="1208"/>
        <v>2.2222222222222223E-2</v>
      </c>
      <c r="AE6427" s="106">
        <f t="shared" si="1209"/>
        <v>20.921111111111113</v>
      </c>
      <c r="AF6427" s="105">
        <f t="shared" si="1210"/>
        <v>20.921111111111113</v>
      </c>
      <c r="AG6427" s="105">
        <f t="shared" si="1211"/>
        <v>970.07888888888886</v>
      </c>
    </row>
    <row r="6428" spans="1:33" s="88" customFormat="1" x14ac:dyDescent="0.35">
      <c r="A6428" s="21">
        <v>10141103</v>
      </c>
      <c r="B6428" s="115" t="s">
        <v>1665</v>
      </c>
      <c r="C6428" s="115" t="s">
        <v>710</v>
      </c>
      <c r="D6428" s="57" t="s">
        <v>2518</v>
      </c>
      <c r="E6428" s="114" t="str">
        <f t="shared" si="1201"/>
        <v>TRANSFORMADOR MARCA:Atlas Trafo  PTS 1103</v>
      </c>
      <c r="F6428" s="57" t="s">
        <v>2402</v>
      </c>
      <c r="G6428" s="21"/>
      <c r="H6428" s="21" t="s">
        <v>494</v>
      </c>
      <c r="I6428" s="21"/>
      <c r="J6428" s="21"/>
      <c r="K6428" s="133" t="s">
        <v>2517</v>
      </c>
      <c r="L6428" s="133" t="s">
        <v>2516</v>
      </c>
      <c r="M6428" s="21">
        <v>160</v>
      </c>
      <c r="N6428" s="21">
        <v>33</v>
      </c>
      <c r="O6428" s="21" t="s">
        <v>510</v>
      </c>
      <c r="P6428" s="124" t="s">
        <v>516</v>
      </c>
      <c r="Q6428" s="21">
        <v>2017</v>
      </c>
      <c r="R6428" s="21" t="s">
        <v>2461</v>
      </c>
      <c r="S6428" s="69">
        <v>1539</v>
      </c>
      <c r="T6428" s="116">
        <v>991</v>
      </c>
      <c r="U6428" s="111">
        <v>45</v>
      </c>
      <c r="V6428" s="113">
        <f t="shared" si="1202"/>
        <v>991</v>
      </c>
      <c r="W6428" s="113">
        <f t="shared" si="1203"/>
        <v>0</v>
      </c>
      <c r="X6428" s="112">
        <f t="shared" si="1204"/>
        <v>0</v>
      </c>
      <c r="Y6428" s="111"/>
      <c r="Z6428" s="110">
        <f t="shared" si="1200"/>
        <v>45</v>
      </c>
      <c r="AA6428" s="109">
        <f t="shared" si="1205"/>
        <v>49.550000000000004</v>
      </c>
      <c r="AB6428" s="109">
        <f t="shared" si="1206"/>
        <v>49550.000000000007</v>
      </c>
      <c r="AC6428" s="108">
        <f t="shared" si="1207"/>
        <v>941.45</v>
      </c>
      <c r="AD6428" s="107">
        <f t="shared" si="1208"/>
        <v>2.2222222222222223E-2</v>
      </c>
      <c r="AE6428" s="106">
        <f t="shared" si="1209"/>
        <v>20.921111111111113</v>
      </c>
      <c r="AF6428" s="105">
        <f t="shared" si="1210"/>
        <v>20.921111111111113</v>
      </c>
      <c r="AG6428" s="105">
        <f t="shared" si="1211"/>
        <v>970.07888888888886</v>
      </c>
    </row>
    <row r="6429" spans="1:33" s="88" customFormat="1" x14ac:dyDescent="0.35">
      <c r="A6429" s="21">
        <v>10141103</v>
      </c>
      <c r="B6429" s="115" t="s">
        <v>1665</v>
      </c>
      <c r="C6429" s="115" t="s">
        <v>710</v>
      </c>
      <c r="D6429" s="57" t="s">
        <v>2515</v>
      </c>
      <c r="E6429" s="114" t="str">
        <f t="shared" si="1201"/>
        <v>TRANSFORMADOR MARCA:Atlas Trafo  PTS 1102</v>
      </c>
      <c r="F6429" s="57" t="s">
        <v>2402</v>
      </c>
      <c r="G6429" s="21"/>
      <c r="H6429" s="21" t="s">
        <v>494</v>
      </c>
      <c r="I6429" s="21"/>
      <c r="J6429" s="21"/>
      <c r="K6429" s="133" t="s">
        <v>2514</v>
      </c>
      <c r="L6429" s="133" t="s">
        <v>2513</v>
      </c>
      <c r="M6429" s="21">
        <v>160</v>
      </c>
      <c r="N6429" s="21">
        <v>33</v>
      </c>
      <c r="O6429" s="21" t="s">
        <v>510</v>
      </c>
      <c r="P6429" s="124" t="s">
        <v>516</v>
      </c>
      <c r="Q6429" s="21">
        <v>2017</v>
      </c>
      <c r="R6429" s="21" t="s">
        <v>2461</v>
      </c>
      <c r="S6429" s="69">
        <v>1536</v>
      </c>
      <c r="T6429" s="116">
        <v>991</v>
      </c>
      <c r="U6429" s="111">
        <v>45</v>
      </c>
      <c r="V6429" s="113">
        <f t="shared" si="1202"/>
        <v>991</v>
      </c>
      <c r="W6429" s="113">
        <f t="shared" si="1203"/>
        <v>0</v>
      </c>
      <c r="X6429" s="112">
        <f t="shared" si="1204"/>
        <v>0</v>
      </c>
      <c r="Y6429" s="111"/>
      <c r="Z6429" s="110">
        <f t="shared" si="1200"/>
        <v>45</v>
      </c>
      <c r="AA6429" s="109">
        <f t="shared" si="1205"/>
        <v>49.550000000000004</v>
      </c>
      <c r="AB6429" s="109">
        <f t="shared" si="1206"/>
        <v>49550.000000000007</v>
      </c>
      <c r="AC6429" s="108">
        <f t="shared" si="1207"/>
        <v>941.45</v>
      </c>
      <c r="AD6429" s="107">
        <f t="shared" si="1208"/>
        <v>2.2222222222222223E-2</v>
      </c>
      <c r="AE6429" s="106">
        <f t="shared" si="1209"/>
        <v>20.921111111111113</v>
      </c>
      <c r="AF6429" s="105">
        <f t="shared" si="1210"/>
        <v>20.921111111111113</v>
      </c>
      <c r="AG6429" s="105">
        <f t="shared" si="1211"/>
        <v>970.07888888888886</v>
      </c>
    </row>
    <row r="6430" spans="1:33" s="88" customFormat="1" x14ac:dyDescent="0.35">
      <c r="A6430" s="21">
        <v>10141103</v>
      </c>
      <c r="B6430" s="115" t="s">
        <v>1665</v>
      </c>
      <c r="C6430" s="115" t="s">
        <v>710</v>
      </c>
      <c r="D6430" s="57" t="s">
        <v>2460</v>
      </c>
      <c r="E6430" s="114" t="str">
        <f t="shared" si="1201"/>
        <v>TRANSFORMADOR MARCA:Atlas Trafo  PTS 593</v>
      </c>
      <c r="F6430" s="57" t="s">
        <v>2402</v>
      </c>
      <c r="G6430" s="21"/>
      <c r="H6430" s="21" t="s">
        <v>494</v>
      </c>
      <c r="I6430" s="21"/>
      <c r="J6430" s="21"/>
      <c r="K6430" s="133" t="s">
        <v>2512</v>
      </c>
      <c r="L6430" s="133" t="s">
        <v>2511</v>
      </c>
      <c r="M6430" s="21">
        <v>160</v>
      </c>
      <c r="N6430" s="21">
        <v>33</v>
      </c>
      <c r="O6430" s="21" t="s">
        <v>510</v>
      </c>
      <c r="P6430" s="124" t="s">
        <v>516</v>
      </c>
      <c r="Q6430" s="21">
        <v>2017</v>
      </c>
      <c r="R6430" s="21" t="s">
        <v>2461</v>
      </c>
      <c r="S6430" s="69">
        <v>1541</v>
      </c>
      <c r="T6430" s="116">
        <v>991</v>
      </c>
      <c r="U6430" s="111">
        <v>45</v>
      </c>
      <c r="V6430" s="113">
        <f t="shared" si="1202"/>
        <v>991</v>
      </c>
      <c r="W6430" s="113">
        <f t="shared" si="1203"/>
        <v>0</v>
      </c>
      <c r="X6430" s="112">
        <f t="shared" si="1204"/>
        <v>0</v>
      </c>
      <c r="Y6430" s="111"/>
      <c r="Z6430" s="110">
        <f t="shared" si="1200"/>
        <v>45</v>
      </c>
      <c r="AA6430" s="109">
        <f t="shared" si="1205"/>
        <v>49.550000000000004</v>
      </c>
      <c r="AB6430" s="109">
        <f t="shared" si="1206"/>
        <v>49550.000000000007</v>
      </c>
      <c r="AC6430" s="108">
        <f t="shared" si="1207"/>
        <v>941.45</v>
      </c>
      <c r="AD6430" s="107">
        <f t="shared" si="1208"/>
        <v>2.2222222222222223E-2</v>
      </c>
      <c r="AE6430" s="106">
        <f t="shared" si="1209"/>
        <v>20.921111111111113</v>
      </c>
      <c r="AF6430" s="105">
        <f t="shared" si="1210"/>
        <v>20.921111111111113</v>
      </c>
      <c r="AG6430" s="105">
        <f t="shared" si="1211"/>
        <v>970.07888888888886</v>
      </c>
    </row>
    <row r="6431" spans="1:33" s="88" customFormat="1" x14ac:dyDescent="0.35">
      <c r="A6431" s="21">
        <v>10141103</v>
      </c>
      <c r="B6431" s="115" t="s">
        <v>1665</v>
      </c>
      <c r="C6431" s="115" t="s">
        <v>710</v>
      </c>
      <c r="D6431" s="57" t="s">
        <v>2510</v>
      </c>
      <c r="E6431" s="114" t="str">
        <f t="shared" si="1201"/>
        <v>TRANSFORMADOR MARCA:Atlas Trafo  PTS 1100</v>
      </c>
      <c r="F6431" s="57" t="s">
        <v>2402</v>
      </c>
      <c r="G6431" s="21"/>
      <c r="H6431" s="21" t="s">
        <v>494</v>
      </c>
      <c r="I6431" s="21"/>
      <c r="J6431" s="21"/>
      <c r="K6431" s="133" t="s">
        <v>2509</v>
      </c>
      <c r="L6431" s="133" t="s">
        <v>2508</v>
      </c>
      <c r="M6431" s="21">
        <v>200</v>
      </c>
      <c r="N6431" s="21">
        <v>33</v>
      </c>
      <c r="O6431" s="21" t="s">
        <v>510</v>
      </c>
      <c r="P6431" s="124" t="s">
        <v>516</v>
      </c>
      <c r="Q6431" s="21">
        <v>2017</v>
      </c>
      <c r="R6431" s="21" t="s">
        <v>2461</v>
      </c>
      <c r="S6431" s="69">
        <v>1553</v>
      </c>
      <c r="T6431" s="116">
        <v>991</v>
      </c>
      <c r="U6431" s="111">
        <v>45</v>
      </c>
      <c r="V6431" s="113">
        <f t="shared" si="1202"/>
        <v>991</v>
      </c>
      <c r="W6431" s="113">
        <f t="shared" si="1203"/>
        <v>0</v>
      </c>
      <c r="X6431" s="112">
        <f t="shared" si="1204"/>
        <v>0</v>
      </c>
      <c r="Y6431" s="111"/>
      <c r="Z6431" s="110">
        <f t="shared" si="1200"/>
        <v>45</v>
      </c>
      <c r="AA6431" s="109">
        <f t="shared" si="1205"/>
        <v>49.550000000000004</v>
      </c>
      <c r="AB6431" s="109">
        <f t="shared" si="1206"/>
        <v>49550.000000000007</v>
      </c>
      <c r="AC6431" s="108">
        <f t="shared" si="1207"/>
        <v>941.45</v>
      </c>
      <c r="AD6431" s="107">
        <f t="shared" si="1208"/>
        <v>2.2222222222222223E-2</v>
      </c>
      <c r="AE6431" s="106">
        <f t="shared" si="1209"/>
        <v>20.921111111111113</v>
      </c>
      <c r="AF6431" s="105">
        <f t="shared" si="1210"/>
        <v>20.921111111111113</v>
      </c>
      <c r="AG6431" s="105">
        <f t="shared" si="1211"/>
        <v>970.07888888888886</v>
      </c>
    </row>
    <row r="6432" spans="1:33" s="88" customFormat="1" x14ac:dyDescent="0.35">
      <c r="A6432" s="21">
        <v>10141103</v>
      </c>
      <c r="B6432" s="115" t="s">
        <v>1665</v>
      </c>
      <c r="C6432" s="115" t="s">
        <v>710</v>
      </c>
      <c r="D6432" s="57" t="s">
        <v>2507</v>
      </c>
      <c r="E6432" s="114" t="str">
        <f t="shared" si="1201"/>
        <v>TRANSFORMADOR MARCA:Atlas Trafo  PTS 1099</v>
      </c>
      <c r="F6432" s="57" t="s">
        <v>2402</v>
      </c>
      <c r="G6432" s="21"/>
      <c r="H6432" s="21" t="s">
        <v>494</v>
      </c>
      <c r="I6432" s="21"/>
      <c r="J6432" s="21"/>
      <c r="K6432" s="133" t="s">
        <v>2506</v>
      </c>
      <c r="L6432" s="133" t="s">
        <v>2505</v>
      </c>
      <c r="M6432" s="21">
        <v>200</v>
      </c>
      <c r="N6432" s="21">
        <v>33</v>
      </c>
      <c r="O6432" s="21" t="s">
        <v>510</v>
      </c>
      <c r="P6432" s="124" t="s">
        <v>516</v>
      </c>
      <c r="Q6432" s="21">
        <v>2017</v>
      </c>
      <c r="R6432" s="21" t="s">
        <v>2461</v>
      </c>
      <c r="S6432" s="69">
        <v>1551</v>
      </c>
      <c r="T6432" s="116">
        <v>991</v>
      </c>
      <c r="U6432" s="111">
        <v>45</v>
      </c>
      <c r="V6432" s="113">
        <f t="shared" si="1202"/>
        <v>991</v>
      </c>
      <c r="W6432" s="113">
        <f t="shared" si="1203"/>
        <v>0</v>
      </c>
      <c r="X6432" s="112">
        <f t="shared" si="1204"/>
        <v>0</v>
      </c>
      <c r="Y6432" s="111"/>
      <c r="Z6432" s="110">
        <f t="shared" si="1200"/>
        <v>45</v>
      </c>
      <c r="AA6432" s="109">
        <f t="shared" si="1205"/>
        <v>49.550000000000004</v>
      </c>
      <c r="AB6432" s="109">
        <f t="shared" si="1206"/>
        <v>49550.000000000007</v>
      </c>
      <c r="AC6432" s="108">
        <f t="shared" si="1207"/>
        <v>941.45</v>
      </c>
      <c r="AD6432" s="107">
        <f t="shared" si="1208"/>
        <v>2.2222222222222223E-2</v>
      </c>
      <c r="AE6432" s="106">
        <f t="shared" si="1209"/>
        <v>20.921111111111113</v>
      </c>
      <c r="AF6432" s="105">
        <f t="shared" si="1210"/>
        <v>20.921111111111113</v>
      </c>
      <c r="AG6432" s="105">
        <f t="shared" si="1211"/>
        <v>970.07888888888886</v>
      </c>
    </row>
    <row r="6433" spans="1:33" s="88" customFormat="1" x14ac:dyDescent="0.35">
      <c r="A6433" s="21">
        <v>10141103</v>
      </c>
      <c r="B6433" s="115" t="s">
        <v>1665</v>
      </c>
      <c r="C6433" s="115" t="s">
        <v>710</v>
      </c>
      <c r="D6433" s="57" t="s">
        <v>2504</v>
      </c>
      <c r="E6433" s="114" t="str">
        <f t="shared" si="1201"/>
        <v>TRANSFORMADOR MARCA:Atlas Trafo  PTS 714</v>
      </c>
      <c r="F6433" s="57" t="s">
        <v>2402</v>
      </c>
      <c r="G6433" s="21"/>
      <c r="H6433" s="21" t="s">
        <v>494</v>
      </c>
      <c r="I6433" s="21"/>
      <c r="J6433" s="21"/>
      <c r="K6433" s="133" t="s">
        <v>2503</v>
      </c>
      <c r="L6433" s="133" t="s">
        <v>2502</v>
      </c>
      <c r="M6433" s="21">
        <v>200</v>
      </c>
      <c r="N6433" s="21">
        <v>33</v>
      </c>
      <c r="O6433" s="21" t="s">
        <v>510</v>
      </c>
      <c r="P6433" s="124" t="s">
        <v>516</v>
      </c>
      <c r="Q6433" s="21">
        <v>2017</v>
      </c>
      <c r="R6433" s="21" t="s">
        <v>2461</v>
      </c>
      <c r="S6433" s="69">
        <v>1565</v>
      </c>
      <c r="T6433" s="116">
        <v>991</v>
      </c>
      <c r="U6433" s="111">
        <v>45</v>
      </c>
      <c r="V6433" s="113">
        <f t="shared" si="1202"/>
        <v>991</v>
      </c>
      <c r="W6433" s="113">
        <f t="shared" si="1203"/>
        <v>0</v>
      </c>
      <c r="X6433" s="112">
        <f t="shared" si="1204"/>
        <v>0</v>
      </c>
      <c r="Y6433" s="111"/>
      <c r="Z6433" s="110">
        <f t="shared" si="1200"/>
        <v>45</v>
      </c>
      <c r="AA6433" s="109">
        <f t="shared" si="1205"/>
        <v>49.550000000000004</v>
      </c>
      <c r="AB6433" s="109">
        <f t="shared" si="1206"/>
        <v>49550.000000000007</v>
      </c>
      <c r="AC6433" s="108">
        <f t="shared" si="1207"/>
        <v>941.45</v>
      </c>
      <c r="AD6433" s="107">
        <f t="shared" si="1208"/>
        <v>2.2222222222222223E-2</v>
      </c>
      <c r="AE6433" s="106">
        <f t="shared" si="1209"/>
        <v>20.921111111111113</v>
      </c>
      <c r="AF6433" s="105">
        <f t="shared" si="1210"/>
        <v>20.921111111111113</v>
      </c>
      <c r="AG6433" s="105">
        <f t="shared" si="1211"/>
        <v>970.07888888888886</v>
      </c>
    </row>
    <row r="6434" spans="1:33" s="88" customFormat="1" x14ac:dyDescent="0.35">
      <c r="A6434" s="21">
        <v>10141103</v>
      </c>
      <c r="B6434" s="115" t="s">
        <v>1665</v>
      </c>
      <c r="C6434" s="115" t="s">
        <v>710</v>
      </c>
      <c r="D6434" s="57" t="s">
        <v>2501</v>
      </c>
      <c r="E6434" s="114" t="str">
        <f t="shared" si="1201"/>
        <v>TRANSFORMADOR MARCA:Astor  PTS 720</v>
      </c>
      <c r="F6434" s="57" t="s">
        <v>2402</v>
      </c>
      <c r="G6434" s="21"/>
      <c r="H6434" s="21" t="s">
        <v>494</v>
      </c>
      <c r="I6434" s="21"/>
      <c r="J6434" s="57"/>
      <c r="K6434" s="133" t="s">
        <v>2500</v>
      </c>
      <c r="L6434" s="133" t="s">
        <v>2499</v>
      </c>
      <c r="M6434" s="21">
        <v>160</v>
      </c>
      <c r="N6434" s="21">
        <v>33</v>
      </c>
      <c r="O6434" s="21" t="s">
        <v>510</v>
      </c>
      <c r="P6434" s="124" t="s">
        <v>516</v>
      </c>
      <c r="Q6434" s="57">
        <v>2017</v>
      </c>
      <c r="R6434" s="57" t="s">
        <v>1661</v>
      </c>
      <c r="S6434" s="316" t="s">
        <v>2498</v>
      </c>
      <c r="T6434" s="116">
        <v>991</v>
      </c>
      <c r="U6434" s="111">
        <v>45</v>
      </c>
      <c r="V6434" s="113">
        <f t="shared" si="1202"/>
        <v>991</v>
      </c>
      <c r="W6434" s="113">
        <f t="shared" si="1203"/>
        <v>0</v>
      </c>
      <c r="X6434" s="112">
        <f t="shared" si="1204"/>
        <v>0</v>
      </c>
      <c r="Y6434" s="111"/>
      <c r="Z6434" s="110">
        <f t="shared" si="1200"/>
        <v>45</v>
      </c>
      <c r="AA6434" s="109">
        <f t="shared" si="1205"/>
        <v>49.550000000000004</v>
      </c>
      <c r="AB6434" s="109">
        <f t="shared" si="1206"/>
        <v>49550.000000000007</v>
      </c>
      <c r="AC6434" s="108">
        <f t="shared" si="1207"/>
        <v>941.45</v>
      </c>
      <c r="AD6434" s="107">
        <f t="shared" si="1208"/>
        <v>2.2222222222222223E-2</v>
      </c>
      <c r="AE6434" s="106">
        <f t="shared" si="1209"/>
        <v>20.921111111111113</v>
      </c>
      <c r="AF6434" s="105">
        <f t="shared" si="1210"/>
        <v>20.921111111111113</v>
      </c>
      <c r="AG6434" s="105">
        <f t="shared" si="1211"/>
        <v>970.07888888888886</v>
      </c>
    </row>
    <row r="6435" spans="1:33" s="88" customFormat="1" x14ac:dyDescent="0.35">
      <c r="A6435" s="21">
        <v>10141103</v>
      </c>
      <c r="B6435" s="115" t="s">
        <v>1665</v>
      </c>
      <c r="C6435" s="115" t="s">
        <v>710</v>
      </c>
      <c r="D6435" s="57" t="s">
        <v>2497</v>
      </c>
      <c r="E6435" s="114" t="str">
        <f t="shared" si="1201"/>
        <v>TRANSFORMADOR MARCA:Atlas Trafo  PTS 717</v>
      </c>
      <c r="F6435" s="57" t="s">
        <v>2402</v>
      </c>
      <c r="G6435" s="21"/>
      <c r="H6435" s="21" t="s">
        <v>494</v>
      </c>
      <c r="I6435" s="21"/>
      <c r="J6435" s="57"/>
      <c r="K6435" s="133" t="s">
        <v>2496</v>
      </c>
      <c r="L6435" s="133" t="s">
        <v>2495</v>
      </c>
      <c r="M6435" s="21">
        <v>200</v>
      </c>
      <c r="N6435" s="21">
        <v>33</v>
      </c>
      <c r="O6435" s="21" t="s">
        <v>510</v>
      </c>
      <c r="P6435" s="124" t="s">
        <v>516</v>
      </c>
      <c r="Q6435" s="57">
        <v>2017</v>
      </c>
      <c r="R6435" s="57" t="s">
        <v>2461</v>
      </c>
      <c r="S6435" s="316">
        <v>1549</v>
      </c>
      <c r="T6435" s="116">
        <v>991</v>
      </c>
      <c r="U6435" s="111">
        <v>45</v>
      </c>
      <c r="V6435" s="113">
        <f t="shared" si="1202"/>
        <v>991</v>
      </c>
      <c r="W6435" s="113">
        <f t="shared" si="1203"/>
        <v>0</v>
      </c>
      <c r="X6435" s="112">
        <f t="shared" si="1204"/>
        <v>0</v>
      </c>
      <c r="Y6435" s="111"/>
      <c r="Z6435" s="110">
        <f t="shared" si="1200"/>
        <v>45</v>
      </c>
      <c r="AA6435" s="109">
        <f t="shared" si="1205"/>
        <v>49.550000000000004</v>
      </c>
      <c r="AB6435" s="109">
        <f t="shared" si="1206"/>
        <v>49550.000000000007</v>
      </c>
      <c r="AC6435" s="108">
        <f t="shared" si="1207"/>
        <v>941.45</v>
      </c>
      <c r="AD6435" s="107">
        <f t="shared" si="1208"/>
        <v>2.2222222222222223E-2</v>
      </c>
      <c r="AE6435" s="106">
        <f t="shared" si="1209"/>
        <v>20.921111111111113</v>
      </c>
      <c r="AF6435" s="105">
        <f t="shared" si="1210"/>
        <v>20.921111111111113</v>
      </c>
      <c r="AG6435" s="105">
        <f t="shared" si="1211"/>
        <v>970.07888888888886</v>
      </c>
    </row>
    <row r="6436" spans="1:33" s="88" customFormat="1" ht="15" thickBot="1" x14ac:dyDescent="0.4">
      <c r="A6436" s="21">
        <v>10141103</v>
      </c>
      <c r="B6436" s="115" t="s">
        <v>1665</v>
      </c>
      <c r="C6436" s="115" t="s">
        <v>710</v>
      </c>
      <c r="D6436" s="57" t="s">
        <v>2494</v>
      </c>
      <c r="E6436" s="114" t="str">
        <f t="shared" si="1201"/>
        <v>TRANSFORMADOR MARCA:Atlas Trafo  PTS 1157</v>
      </c>
      <c r="F6436" s="57" t="s">
        <v>2402</v>
      </c>
      <c r="G6436" s="21"/>
      <c r="H6436" s="40" t="s">
        <v>494</v>
      </c>
      <c r="I6436" s="40"/>
      <c r="J6436" s="166"/>
      <c r="K6436" s="235" t="s">
        <v>2493</v>
      </c>
      <c r="L6436" s="235" t="s">
        <v>2492</v>
      </c>
      <c r="M6436" s="40">
        <v>200</v>
      </c>
      <c r="N6436" s="21">
        <v>33</v>
      </c>
      <c r="O6436" s="21" t="s">
        <v>510</v>
      </c>
      <c r="P6436" s="124" t="s">
        <v>516</v>
      </c>
      <c r="Q6436" s="57">
        <v>2017</v>
      </c>
      <c r="R6436" s="312" t="s">
        <v>2461</v>
      </c>
      <c r="S6436" s="317">
        <v>1560</v>
      </c>
      <c r="T6436" s="116">
        <v>991</v>
      </c>
      <c r="U6436" s="111">
        <v>45</v>
      </c>
      <c r="V6436" s="113">
        <f t="shared" si="1202"/>
        <v>991</v>
      </c>
      <c r="W6436" s="113">
        <f t="shared" si="1203"/>
        <v>0</v>
      </c>
      <c r="X6436" s="112">
        <f t="shared" si="1204"/>
        <v>0</v>
      </c>
      <c r="Y6436" s="111"/>
      <c r="Z6436" s="110">
        <f t="shared" ref="Z6436:Z6499" si="1212">(U6436-(2017-Q6436))</f>
        <v>45</v>
      </c>
      <c r="AA6436" s="109">
        <f t="shared" si="1205"/>
        <v>49.550000000000004</v>
      </c>
      <c r="AB6436" s="109">
        <f t="shared" si="1206"/>
        <v>49550.000000000007</v>
      </c>
      <c r="AC6436" s="108">
        <f t="shared" si="1207"/>
        <v>941.45</v>
      </c>
      <c r="AD6436" s="107">
        <f t="shared" si="1208"/>
        <v>2.2222222222222223E-2</v>
      </c>
      <c r="AE6436" s="106">
        <f t="shared" si="1209"/>
        <v>20.921111111111113</v>
      </c>
      <c r="AF6436" s="105">
        <f t="shared" si="1210"/>
        <v>20.921111111111113</v>
      </c>
      <c r="AG6436" s="105">
        <f t="shared" si="1211"/>
        <v>970.07888888888886</v>
      </c>
    </row>
    <row r="6437" spans="1:33" s="88" customFormat="1" x14ac:dyDescent="0.35">
      <c r="A6437" s="21">
        <v>10141103</v>
      </c>
      <c r="B6437" s="21" t="s">
        <v>1665</v>
      </c>
      <c r="C6437" s="115" t="s">
        <v>710</v>
      </c>
      <c r="D6437" s="164" t="s">
        <v>2491</v>
      </c>
      <c r="E6437" s="114" t="str">
        <f t="shared" si="1201"/>
        <v>TRANSFORMADOR MARCA:Atlas Trafo  PTS 718</v>
      </c>
      <c r="F6437" s="57" t="s">
        <v>2402</v>
      </c>
      <c r="G6437" s="21"/>
      <c r="H6437" s="21" t="s">
        <v>494</v>
      </c>
      <c r="I6437" s="21"/>
      <c r="J6437" s="66"/>
      <c r="K6437" s="133" t="s">
        <v>2490</v>
      </c>
      <c r="L6437" s="133" t="s">
        <v>2489</v>
      </c>
      <c r="M6437" s="21">
        <v>100</v>
      </c>
      <c r="N6437" s="21">
        <v>33</v>
      </c>
      <c r="O6437" s="21" t="s">
        <v>510</v>
      </c>
      <c r="P6437" s="124" t="s">
        <v>516</v>
      </c>
      <c r="Q6437" s="57">
        <v>2017</v>
      </c>
      <c r="R6437" s="57" t="s">
        <v>2461</v>
      </c>
      <c r="S6437" s="57">
        <v>1524</v>
      </c>
      <c r="T6437" s="23">
        <v>763</v>
      </c>
      <c r="U6437" s="111">
        <v>45</v>
      </c>
      <c r="V6437" s="113">
        <f t="shared" si="1202"/>
        <v>763</v>
      </c>
      <c r="W6437" s="113">
        <f t="shared" si="1203"/>
        <v>0</v>
      </c>
      <c r="X6437" s="112">
        <f t="shared" si="1204"/>
        <v>0</v>
      </c>
      <c r="Y6437" s="111"/>
      <c r="Z6437" s="110">
        <f t="shared" si="1212"/>
        <v>45</v>
      </c>
      <c r="AA6437" s="109">
        <f t="shared" si="1205"/>
        <v>38.15</v>
      </c>
      <c r="AB6437" s="109">
        <f t="shared" si="1206"/>
        <v>38150</v>
      </c>
      <c r="AC6437" s="108">
        <f t="shared" si="1207"/>
        <v>724.85</v>
      </c>
      <c r="AD6437" s="107">
        <f t="shared" si="1208"/>
        <v>2.2222222222222223E-2</v>
      </c>
      <c r="AE6437" s="106">
        <f t="shared" si="1209"/>
        <v>16.10777777777778</v>
      </c>
      <c r="AF6437" s="105">
        <f t="shared" si="1210"/>
        <v>16.10777777777778</v>
      </c>
      <c r="AG6437" s="105">
        <f t="shared" si="1211"/>
        <v>746.89222222222224</v>
      </c>
    </row>
    <row r="6438" spans="1:33" s="88" customFormat="1" x14ac:dyDescent="0.35">
      <c r="A6438" s="21">
        <v>10141103</v>
      </c>
      <c r="B6438" s="21" t="s">
        <v>1665</v>
      </c>
      <c r="C6438" s="115" t="s">
        <v>710</v>
      </c>
      <c r="D6438" s="164" t="s">
        <v>2488</v>
      </c>
      <c r="E6438" s="114" t="str">
        <f t="shared" si="1201"/>
        <v>TRANSFORMADOR MARCA:Atlas Trafo  PTS 712</v>
      </c>
      <c r="F6438" s="57" t="s">
        <v>2402</v>
      </c>
      <c r="G6438" s="21"/>
      <c r="H6438" s="21" t="s">
        <v>494</v>
      </c>
      <c r="I6438" s="21"/>
      <c r="J6438" s="57"/>
      <c r="K6438" s="133" t="s">
        <v>2487</v>
      </c>
      <c r="L6438" s="133" t="s">
        <v>2486</v>
      </c>
      <c r="M6438" s="21">
        <v>200</v>
      </c>
      <c r="N6438" s="21">
        <v>33</v>
      </c>
      <c r="O6438" s="21" t="s">
        <v>510</v>
      </c>
      <c r="P6438" s="124" t="s">
        <v>516</v>
      </c>
      <c r="Q6438" s="57">
        <v>2017</v>
      </c>
      <c r="R6438" s="57" t="s">
        <v>2461</v>
      </c>
      <c r="S6438" s="57">
        <v>1551</v>
      </c>
      <c r="T6438" s="24">
        <v>991</v>
      </c>
      <c r="U6438" s="111">
        <v>45</v>
      </c>
      <c r="V6438" s="113">
        <f t="shared" si="1202"/>
        <v>991</v>
      </c>
      <c r="W6438" s="113">
        <f t="shared" si="1203"/>
        <v>0</v>
      </c>
      <c r="X6438" s="112">
        <f t="shared" si="1204"/>
        <v>0</v>
      </c>
      <c r="Y6438" s="111"/>
      <c r="Z6438" s="110">
        <f t="shared" si="1212"/>
        <v>45</v>
      </c>
      <c r="AA6438" s="109">
        <f t="shared" si="1205"/>
        <v>49.550000000000004</v>
      </c>
      <c r="AB6438" s="109">
        <f t="shared" si="1206"/>
        <v>49550.000000000007</v>
      </c>
      <c r="AC6438" s="108">
        <f t="shared" si="1207"/>
        <v>941.45</v>
      </c>
      <c r="AD6438" s="107">
        <f t="shared" si="1208"/>
        <v>2.2222222222222223E-2</v>
      </c>
      <c r="AE6438" s="106">
        <f t="shared" si="1209"/>
        <v>20.921111111111113</v>
      </c>
      <c r="AF6438" s="105">
        <f t="shared" si="1210"/>
        <v>20.921111111111113</v>
      </c>
      <c r="AG6438" s="105">
        <f t="shared" si="1211"/>
        <v>970.07888888888886</v>
      </c>
    </row>
    <row r="6439" spans="1:33" s="88" customFormat="1" x14ac:dyDescent="0.35">
      <c r="A6439" s="21">
        <v>10141103</v>
      </c>
      <c r="B6439" s="21" t="s">
        <v>1665</v>
      </c>
      <c r="C6439" s="115" t="s">
        <v>710</v>
      </c>
      <c r="D6439" s="164" t="s">
        <v>2485</v>
      </c>
      <c r="E6439" s="114" t="str">
        <f t="shared" si="1201"/>
        <v>TRANSFORMADOR MARCA:Atlas Trafo  PTS 713</v>
      </c>
      <c r="F6439" s="57" t="s">
        <v>2402</v>
      </c>
      <c r="G6439" s="21"/>
      <c r="H6439" s="21" t="s">
        <v>494</v>
      </c>
      <c r="I6439" s="21"/>
      <c r="J6439" s="57"/>
      <c r="K6439" s="133" t="s">
        <v>2484</v>
      </c>
      <c r="L6439" s="133" t="s">
        <v>2483</v>
      </c>
      <c r="M6439" s="21">
        <v>200</v>
      </c>
      <c r="N6439" s="21">
        <v>33</v>
      </c>
      <c r="O6439" s="21" t="s">
        <v>510</v>
      </c>
      <c r="P6439" s="124" t="s">
        <v>516</v>
      </c>
      <c r="Q6439" s="57">
        <v>2017</v>
      </c>
      <c r="R6439" s="57" t="s">
        <v>2461</v>
      </c>
      <c r="S6439" s="57">
        <v>1564</v>
      </c>
      <c r="T6439" s="116">
        <v>991</v>
      </c>
      <c r="U6439" s="111">
        <v>45</v>
      </c>
      <c r="V6439" s="113">
        <f t="shared" si="1202"/>
        <v>991</v>
      </c>
      <c r="W6439" s="113">
        <f t="shared" si="1203"/>
        <v>0</v>
      </c>
      <c r="X6439" s="112">
        <f t="shared" si="1204"/>
        <v>0</v>
      </c>
      <c r="Y6439" s="111"/>
      <c r="Z6439" s="110">
        <f t="shared" si="1212"/>
        <v>45</v>
      </c>
      <c r="AA6439" s="109">
        <f t="shared" si="1205"/>
        <v>49.550000000000004</v>
      </c>
      <c r="AB6439" s="109">
        <f t="shared" si="1206"/>
        <v>49550.000000000007</v>
      </c>
      <c r="AC6439" s="108">
        <f t="shared" si="1207"/>
        <v>941.45</v>
      </c>
      <c r="AD6439" s="107">
        <f t="shared" si="1208"/>
        <v>2.2222222222222223E-2</v>
      </c>
      <c r="AE6439" s="106">
        <f t="shared" si="1209"/>
        <v>20.921111111111113</v>
      </c>
      <c r="AF6439" s="105">
        <f t="shared" si="1210"/>
        <v>20.921111111111113</v>
      </c>
      <c r="AG6439" s="105">
        <f t="shared" si="1211"/>
        <v>970.07888888888886</v>
      </c>
    </row>
    <row r="6440" spans="1:33" s="88" customFormat="1" x14ac:dyDescent="0.35">
      <c r="A6440" s="21">
        <v>10141103</v>
      </c>
      <c r="B6440" s="21" t="s">
        <v>1665</v>
      </c>
      <c r="C6440" s="115" t="s">
        <v>710</v>
      </c>
      <c r="D6440" s="164" t="s">
        <v>2482</v>
      </c>
      <c r="E6440" s="114" t="str">
        <f t="shared" si="1201"/>
        <v>TRANSFORMADOR MARCA:Atlas Trafo  PTS 1158</v>
      </c>
      <c r="F6440" s="57" t="s">
        <v>2402</v>
      </c>
      <c r="G6440" s="21"/>
      <c r="H6440" s="21" t="s">
        <v>494</v>
      </c>
      <c r="I6440" s="21"/>
      <c r="J6440" s="57"/>
      <c r="K6440" s="133" t="s">
        <v>2481</v>
      </c>
      <c r="L6440" s="133" t="s">
        <v>2480</v>
      </c>
      <c r="M6440" s="21">
        <v>100</v>
      </c>
      <c r="N6440" s="21">
        <v>33</v>
      </c>
      <c r="O6440" s="21" t="s">
        <v>510</v>
      </c>
      <c r="P6440" s="124" t="s">
        <v>516</v>
      </c>
      <c r="Q6440" s="57">
        <v>2017</v>
      </c>
      <c r="R6440" s="57" t="s">
        <v>2461</v>
      </c>
      <c r="S6440" s="57">
        <v>1531</v>
      </c>
      <c r="T6440" s="116">
        <v>763</v>
      </c>
      <c r="U6440" s="111">
        <v>45</v>
      </c>
      <c r="V6440" s="113">
        <f t="shared" si="1202"/>
        <v>763</v>
      </c>
      <c r="W6440" s="113">
        <f t="shared" si="1203"/>
        <v>0</v>
      </c>
      <c r="X6440" s="112">
        <f t="shared" si="1204"/>
        <v>0</v>
      </c>
      <c r="Y6440" s="111"/>
      <c r="Z6440" s="110">
        <f t="shared" si="1212"/>
        <v>45</v>
      </c>
      <c r="AA6440" s="109">
        <f t="shared" si="1205"/>
        <v>38.15</v>
      </c>
      <c r="AB6440" s="109">
        <f t="shared" si="1206"/>
        <v>38150</v>
      </c>
      <c r="AC6440" s="108">
        <f t="shared" si="1207"/>
        <v>724.85</v>
      </c>
      <c r="AD6440" s="107">
        <f t="shared" si="1208"/>
        <v>2.2222222222222223E-2</v>
      </c>
      <c r="AE6440" s="106">
        <f t="shared" si="1209"/>
        <v>16.10777777777778</v>
      </c>
      <c r="AF6440" s="105">
        <f t="shared" si="1210"/>
        <v>16.10777777777778</v>
      </c>
      <c r="AG6440" s="105">
        <f t="shared" si="1211"/>
        <v>746.89222222222224</v>
      </c>
    </row>
    <row r="6441" spans="1:33" s="88" customFormat="1" x14ac:dyDescent="0.35">
      <c r="A6441" s="21">
        <v>10141103</v>
      </c>
      <c r="B6441" s="21" t="s">
        <v>1665</v>
      </c>
      <c r="C6441" s="115" t="s">
        <v>710</v>
      </c>
      <c r="D6441" s="164" t="s">
        <v>2479</v>
      </c>
      <c r="E6441" s="114" t="str">
        <f t="shared" si="1201"/>
        <v>TRANSFORMADOR MARCA:Atlas Trafo  PTS 1159</v>
      </c>
      <c r="F6441" s="57" t="s">
        <v>2402</v>
      </c>
      <c r="G6441" s="21"/>
      <c r="H6441" s="21" t="s">
        <v>494</v>
      </c>
      <c r="I6441" s="21"/>
      <c r="J6441" s="57"/>
      <c r="K6441" s="133" t="s">
        <v>2478</v>
      </c>
      <c r="L6441" s="133" t="s">
        <v>2477</v>
      </c>
      <c r="M6441" s="21">
        <v>100</v>
      </c>
      <c r="N6441" s="21">
        <v>33</v>
      </c>
      <c r="O6441" s="21" t="s">
        <v>510</v>
      </c>
      <c r="P6441" s="124" t="s">
        <v>516</v>
      </c>
      <c r="Q6441" s="57">
        <v>2017</v>
      </c>
      <c r="R6441" s="57" t="s">
        <v>2461</v>
      </c>
      <c r="S6441" s="21">
        <v>1516</v>
      </c>
      <c r="T6441" s="116">
        <v>763</v>
      </c>
      <c r="U6441" s="111">
        <v>45</v>
      </c>
      <c r="V6441" s="113">
        <f t="shared" si="1202"/>
        <v>763</v>
      </c>
      <c r="W6441" s="113">
        <f t="shared" si="1203"/>
        <v>0</v>
      </c>
      <c r="X6441" s="112">
        <f t="shared" si="1204"/>
        <v>0</v>
      </c>
      <c r="Y6441" s="111"/>
      <c r="Z6441" s="110">
        <f t="shared" si="1212"/>
        <v>45</v>
      </c>
      <c r="AA6441" s="109">
        <f t="shared" si="1205"/>
        <v>38.15</v>
      </c>
      <c r="AB6441" s="109">
        <f t="shared" si="1206"/>
        <v>38150</v>
      </c>
      <c r="AC6441" s="108">
        <f t="shared" si="1207"/>
        <v>724.85</v>
      </c>
      <c r="AD6441" s="107">
        <f t="shared" si="1208"/>
        <v>2.2222222222222223E-2</v>
      </c>
      <c r="AE6441" s="106">
        <f t="shared" si="1209"/>
        <v>16.10777777777778</v>
      </c>
      <c r="AF6441" s="105">
        <f t="shared" si="1210"/>
        <v>16.10777777777778</v>
      </c>
      <c r="AG6441" s="105">
        <f t="shared" si="1211"/>
        <v>746.89222222222224</v>
      </c>
    </row>
    <row r="6442" spans="1:33" s="88" customFormat="1" x14ac:dyDescent="0.35">
      <c r="A6442" s="21">
        <v>10141103</v>
      </c>
      <c r="B6442" s="21" t="s">
        <v>1665</v>
      </c>
      <c r="C6442" s="115" t="s">
        <v>710</v>
      </c>
      <c r="D6442" s="164" t="s">
        <v>2476</v>
      </c>
      <c r="E6442" s="114" t="str">
        <f t="shared" si="1201"/>
        <v>TRANSFORMADOR MARCA:Atlas Trafo  PTS 1150</v>
      </c>
      <c r="F6442" s="57" t="s">
        <v>2402</v>
      </c>
      <c r="G6442" s="21"/>
      <c r="H6442" s="21" t="s">
        <v>494</v>
      </c>
      <c r="I6442" s="21"/>
      <c r="J6442" s="21"/>
      <c r="K6442" s="133" t="s">
        <v>2475</v>
      </c>
      <c r="L6442" s="133" t="s">
        <v>2474</v>
      </c>
      <c r="M6442" s="21">
        <v>100</v>
      </c>
      <c r="N6442" s="21">
        <v>33</v>
      </c>
      <c r="O6442" s="21" t="s">
        <v>510</v>
      </c>
      <c r="P6442" s="124" t="s">
        <v>516</v>
      </c>
      <c r="Q6442" s="21">
        <v>2017</v>
      </c>
      <c r="R6442" s="57" t="s">
        <v>2461</v>
      </c>
      <c r="S6442" s="21">
        <v>1532</v>
      </c>
      <c r="T6442" s="116">
        <v>763</v>
      </c>
      <c r="U6442" s="111">
        <v>45</v>
      </c>
      <c r="V6442" s="113">
        <f t="shared" si="1202"/>
        <v>763</v>
      </c>
      <c r="W6442" s="113">
        <f t="shared" si="1203"/>
        <v>0</v>
      </c>
      <c r="X6442" s="112">
        <f t="shared" si="1204"/>
        <v>0</v>
      </c>
      <c r="Y6442" s="111"/>
      <c r="Z6442" s="110">
        <f t="shared" si="1212"/>
        <v>45</v>
      </c>
      <c r="AA6442" s="109">
        <f t="shared" si="1205"/>
        <v>38.15</v>
      </c>
      <c r="AB6442" s="109">
        <f t="shared" si="1206"/>
        <v>38150</v>
      </c>
      <c r="AC6442" s="108">
        <f t="shared" si="1207"/>
        <v>724.85</v>
      </c>
      <c r="AD6442" s="107">
        <f t="shared" si="1208"/>
        <v>2.2222222222222223E-2</v>
      </c>
      <c r="AE6442" s="106">
        <f t="shared" si="1209"/>
        <v>16.10777777777778</v>
      </c>
      <c r="AF6442" s="105">
        <f t="shared" si="1210"/>
        <v>16.10777777777778</v>
      </c>
      <c r="AG6442" s="105">
        <f t="shared" si="1211"/>
        <v>746.89222222222224</v>
      </c>
    </row>
    <row r="6443" spans="1:33" s="88" customFormat="1" x14ac:dyDescent="0.35">
      <c r="A6443" s="21">
        <v>10141103</v>
      </c>
      <c r="B6443" s="21" t="s">
        <v>1665</v>
      </c>
      <c r="C6443" s="115" t="s">
        <v>710</v>
      </c>
      <c r="D6443" s="164" t="s">
        <v>2473</v>
      </c>
      <c r="E6443" s="114" t="str">
        <f t="shared" si="1201"/>
        <v>TRANSFORMADOR MARCA:Atlas Trafo  PTS 1154</v>
      </c>
      <c r="F6443" s="57" t="s">
        <v>2402</v>
      </c>
      <c r="G6443" s="21"/>
      <c r="H6443" s="21" t="s">
        <v>494</v>
      </c>
      <c r="I6443" s="21"/>
      <c r="J6443" s="21"/>
      <c r="K6443" s="133" t="s">
        <v>2472</v>
      </c>
      <c r="L6443" s="133" t="s">
        <v>2471</v>
      </c>
      <c r="M6443" s="21">
        <v>100</v>
      </c>
      <c r="N6443" s="21">
        <v>33</v>
      </c>
      <c r="O6443" s="21" t="s">
        <v>510</v>
      </c>
      <c r="P6443" s="124" t="s">
        <v>516</v>
      </c>
      <c r="Q6443" s="21">
        <v>2017</v>
      </c>
      <c r="R6443" s="57" t="s">
        <v>2461</v>
      </c>
      <c r="S6443" s="21">
        <v>1528</v>
      </c>
      <c r="T6443" s="116">
        <v>763</v>
      </c>
      <c r="U6443" s="111">
        <v>45</v>
      </c>
      <c r="V6443" s="113">
        <f t="shared" si="1202"/>
        <v>763</v>
      </c>
      <c r="W6443" s="113">
        <f t="shared" si="1203"/>
        <v>0</v>
      </c>
      <c r="X6443" s="112">
        <f t="shared" si="1204"/>
        <v>0</v>
      </c>
      <c r="Y6443" s="111"/>
      <c r="Z6443" s="110">
        <f t="shared" si="1212"/>
        <v>45</v>
      </c>
      <c r="AA6443" s="109">
        <f t="shared" si="1205"/>
        <v>38.15</v>
      </c>
      <c r="AB6443" s="109">
        <f t="shared" si="1206"/>
        <v>38150</v>
      </c>
      <c r="AC6443" s="108">
        <f t="shared" si="1207"/>
        <v>724.85</v>
      </c>
      <c r="AD6443" s="107">
        <f t="shared" si="1208"/>
        <v>2.2222222222222223E-2</v>
      </c>
      <c r="AE6443" s="106">
        <f t="shared" si="1209"/>
        <v>16.10777777777778</v>
      </c>
      <c r="AF6443" s="105">
        <f t="shared" si="1210"/>
        <v>16.10777777777778</v>
      </c>
      <c r="AG6443" s="105">
        <f t="shared" si="1211"/>
        <v>746.89222222222224</v>
      </c>
    </row>
    <row r="6444" spans="1:33" s="88" customFormat="1" x14ac:dyDescent="0.35">
      <c r="A6444" s="21">
        <v>10141103</v>
      </c>
      <c r="B6444" s="21" t="s">
        <v>1665</v>
      </c>
      <c r="C6444" s="115" t="s">
        <v>710</v>
      </c>
      <c r="D6444" s="164" t="s">
        <v>2470</v>
      </c>
      <c r="E6444" s="114" t="str">
        <f t="shared" si="1201"/>
        <v>TRANSFORMADOR MARCA:Atlas Trafo  PTS 1153</v>
      </c>
      <c r="F6444" s="57" t="s">
        <v>2402</v>
      </c>
      <c r="G6444" s="21"/>
      <c r="H6444" s="21" t="s">
        <v>494</v>
      </c>
      <c r="I6444" s="21"/>
      <c r="J6444" s="21"/>
      <c r="K6444" s="133" t="s">
        <v>2469</v>
      </c>
      <c r="L6444" s="133" t="s">
        <v>2468</v>
      </c>
      <c r="M6444" s="21">
        <v>200</v>
      </c>
      <c r="N6444" s="21">
        <v>33</v>
      </c>
      <c r="O6444" s="21" t="s">
        <v>510</v>
      </c>
      <c r="P6444" s="124" t="s">
        <v>516</v>
      </c>
      <c r="Q6444" s="21">
        <v>2017</v>
      </c>
      <c r="R6444" s="57" t="s">
        <v>2461</v>
      </c>
      <c r="S6444" s="21">
        <v>1567</v>
      </c>
      <c r="T6444" s="116">
        <v>991</v>
      </c>
      <c r="U6444" s="111">
        <v>45</v>
      </c>
      <c r="V6444" s="113">
        <f t="shared" si="1202"/>
        <v>991</v>
      </c>
      <c r="W6444" s="113">
        <f t="shared" si="1203"/>
        <v>0</v>
      </c>
      <c r="X6444" s="112">
        <f t="shared" si="1204"/>
        <v>0</v>
      </c>
      <c r="Y6444" s="111"/>
      <c r="Z6444" s="110">
        <f t="shared" si="1212"/>
        <v>45</v>
      </c>
      <c r="AA6444" s="109">
        <f t="shared" si="1205"/>
        <v>49.550000000000004</v>
      </c>
      <c r="AB6444" s="109">
        <f t="shared" si="1206"/>
        <v>49550.000000000007</v>
      </c>
      <c r="AC6444" s="108">
        <f t="shared" si="1207"/>
        <v>941.45</v>
      </c>
      <c r="AD6444" s="107">
        <f t="shared" si="1208"/>
        <v>2.2222222222222223E-2</v>
      </c>
      <c r="AE6444" s="106">
        <f t="shared" si="1209"/>
        <v>20.921111111111113</v>
      </c>
      <c r="AF6444" s="105">
        <f t="shared" si="1210"/>
        <v>20.921111111111113</v>
      </c>
      <c r="AG6444" s="105">
        <f t="shared" si="1211"/>
        <v>970.07888888888886</v>
      </c>
    </row>
    <row r="6445" spans="1:33" s="88" customFormat="1" x14ac:dyDescent="0.35">
      <c r="A6445" s="21">
        <v>10141103</v>
      </c>
      <c r="B6445" s="21" t="s">
        <v>1665</v>
      </c>
      <c r="C6445" s="115" t="s">
        <v>710</v>
      </c>
      <c r="D6445" s="164" t="s">
        <v>2467</v>
      </c>
      <c r="E6445" s="114" t="str">
        <f t="shared" si="1201"/>
        <v>TRANSFORMADOR MARCA:Atlas Trafo  PTS 1151</v>
      </c>
      <c r="F6445" s="57" t="s">
        <v>2402</v>
      </c>
      <c r="G6445" s="21"/>
      <c r="H6445" s="21" t="s">
        <v>494</v>
      </c>
      <c r="I6445" s="21"/>
      <c r="J6445" s="21"/>
      <c r="K6445" s="133" t="s">
        <v>2466</v>
      </c>
      <c r="L6445" s="133" t="s">
        <v>2465</v>
      </c>
      <c r="M6445" s="21">
        <v>100</v>
      </c>
      <c r="N6445" s="21">
        <v>33</v>
      </c>
      <c r="O6445" s="21" t="s">
        <v>510</v>
      </c>
      <c r="P6445" s="124" t="s">
        <v>516</v>
      </c>
      <c r="Q6445" s="21">
        <v>2017</v>
      </c>
      <c r="R6445" s="57" t="s">
        <v>2461</v>
      </c>
      <c r="S6445" s="21">
        <v>1526</v>
      </c>
      <c r="T6445" s="116">
        <v>763</v>
      </c>
      <c r="U6445" s="111">
        <v>45</v>
      </c>
      <c r="V6445" s="113">
        <f t="shared" si="1202"/>
        <v>763</v>
      </c>
      <c r="W6445" s="113">
        <f t="shared" si="1203"/>
        <v>0</v>
      </c>
      <c r="X6445" s="112">
        <f t="shared" si="1204"/>
        <v>0</v>
      </c>
      <c r="Y6445" s="111"/>
      <c r="Z6445" s="110">
        <f t="shared" si="1212"/>
        <v>45</v>
      </c>
      <c r="AA6445" s="109">
        <f t="shared" si="1205"/>
        <v>38.15</v>
      </c>
      <c r="AB6445" s="109">
        <f t="shared" si="1206"/>
        <v>38150</v>
      </c>
      <c r="AC6445" s="108">
        <f t="shared" si="1207"/>
        <v>724.85</v>
      </c>
      <c r="AD6445" s="107">
        <f t="shared" si="1208"/>
        <v>2.2222222222222223E-2</v>
      </c>
      <c r="AE6445" s="106">
        <f t="shared" si="1209"/>
        <v>16.10777777777778</v>
      </c>
      <c r="AF6445" s="105">
        <f t="shared" si="1210"/>
        <v>16.10777777777778</v>
      </c>
      <c r="AG6445" s="105">
        <f t="shared" si="1211"/>
        <v>746.89222222222224</v>
      </c>
    </row>
    <row r="6446" spans="1:33" s="88" customFormat="1" x14ac:dyDescent="0.35">
      <c r="A6446" s="21">
        <v>10141103</v>
      </c>
      <c r="B6446" s="21" t="s">
        <v>1665</v>
      </c>
      <c r="C6446" s="115" t="s">
        <v>710</v>
      </c>
      <c r="D6446" s="164" t="s">
        <v>2464</v>
      </c>
      <c r="E6446" s="114" t="str">
        <f t="shared" si="1201"/>
        <v>TRANSFORMADOR MARCA:Atlas Trafo  PTS 1098</v>
      </c>
      <c r="F6446" s="57" t="s">
        <v>2402</v>
      </c>
      <c r="G6446" s="21"/>
      <c r="H6446" s="21" t="s">
        <v>494</v>
      </c>
      <c r="I6446" s="21"/>
      <c r="J6446" s="21"/>
      <c r="K6446" s="133" t="s">
        <v>2463</v>
      </c>
      <c r="L6446" s="133" t="s">
        <v>2462</v>
      </c>
      <c r="M6446" s="21">
        <v>160</v>
      </c>
      <c r="N6446" s="21">
        <v>33</v>
      </c>
      <c r="O6446" s="21" t="s">
        <v>510</v>
      </c>
      <c r="P6446" s="124" t="s">
        <v>516</v>
      </c>
      <c r="Q6446" s="21">
        <v>2017</v>
      </c>
      <c r="R6446" s="57" t="s">
        <v>2461</v>
      </c>
      <c r="S6446" s="21">
        <v>1542</v>
      </c>
      <c r="T6446" s="116">
        <v>991</v>
      </c>
      <c r="U6446" s="111">
        <v>45</v>
      </c>
      <c r="V6446" s="113">
        <f t="shared" si="1202"/>
        <v>991</v>
      </c>
      <c r="W6446" s="113">
        <f t="shared" si="1203"/>
        <v>0</v>
      </c>
      <c r="X6446" s="112">
        <f t="shared" si="1204"/>
        <v>0</v>
      </c>
      <c r="Y6446" s="111"/>
      <c r="Z6446" s="110">
        <f t="shared" si="1212"/>
        <v>45</v>
      </c>
      <c r="AA6446" s="109">
        <f t="shared" si="1205"/>
        <v>49.550000000000004</v>
      </c>
      <c r="AB6446" s="109">
        <f t="shared" si="1206"/>
        <v>49550.000000000007</v>
      </c>
      <c r="AC6446" s="108">
        <f t="shared" si="1207"/>
        <v>941.45</v>
      </c>
      <c r="AD6446" s="107">
        <f t="shared" si="1208"/>
        <v>2.2222222222222223E-2</v>
      </c>
      <c r="AE6446" s="106">
        <f t="shared" si="1209"/>
        <v>20.921111111111113</v>
      </c>
      <c r="AF6446" s="105">
        <f t="shared" si="1210"/>
        <v>20.921111111111113</v>
      </c>
      <c r="AG6446" s="105">
        <f t="shared" si="1211"/>
        <v>970.07888888888886</v>
      </c>
    </row>
    <row r="6447" spans="1:33" s="88" customFormat="1" x14ac:dyDescent="0.35">
      <c r="A6447" s="21">
        <v>10141103</v>
      </c>
      <c r="B6447" s="21" t="s">
        <v>1665</v>
      </c>
      <c r="C6447" s="115" t="s">
        <v>710</v>
      </c>
      <c r="D6447" s="164" t="s">
        <v>2460</v>
      </c>
      <c r="E6447" s="114" t="str">
        <f t="shared" si="1201"/>
        <v>TRANSFORMADOR MARCA:Transforco  PTS 593</v>
      </c>
      <c r="F6447" s="57" t="s">
        <v>2402</v>
      </c>
      <c r="G6447" s="21"/>
      <c r="H6447" s="21" t="s">
        <v>494</v>
      </c>
      <c r="I6447" s="21"/>
      <c r="J6447" s="21"/>
      <c r="K6447" s="133" t="s">
        <v>2459</v>
      </c>
      <c r="L6447" s="133" t="s">
        <v>2458</v>
      </c>
      <c r="M6447" s="21">
        <v>100</v>
      </c>
      <c r="N6447" s="21">
        <v>33</v>
      </c>
      <c r="O6447" s="21" t="s">
        <v>510</v>
      </c>
      <c r="P6447" s="124" t="s">
        <v>516</v>
      </c>
      <c r="Q6447" s="21">
        <v>2017</v>
      </c>
      <c r="R6447" s="21" t="s">
        <v>2457</v>
      </c>
      <c r="S6447" s="21" t="s">
        <v>2456</v>
      </c>
      <c r="T6447" s="116">
        <v>763</v>
      </c>
      <c r="U6447" s="111">
        <v>45</v>
      </c>
      <c r="V6447" s="113">
        <f t="shared" si="1202"/>
        <v>763</v>
      </c>
      <c r="W6447" s="113">
        <f t="shared" si="1203"/>
        <v>0</v>
      </c>
      <c r="X6447" s="112">
        <f t="shared" si="1204"/>
        <v>0</v>
      </c>
      <c r="Y6447" s="111"/>
      <c r="Z6447" s="110">
        <f t="shared" si="1212"/>
        <v>45</v>
      </c>
      <c r="AA6447" s="109">
        <f t="shared" si="1205"/>
        <v>38.15</v>
      </c>
      <c r="AB6447" s="109">
        <f t="shared" si="1206"/>
        <v>38150</v>
      </c>
      <c r="AC6447" s="108">
        <f t="shared" si="1207"/>
        <v>724.85</v>
      </c>
      <c r="AD6447" s="107">
        <f t="shared" si="1208"/>
        <v>2.2222222222222223E-2</v>
      </c>
      <c r="AE6447" s="106">
        <f t="shared" si="1209"/>
        <v>16.10777777777778</v>
      </c>
      <c r="AF6447" s="105">
        <f t="shared" si="1210"/>
        <v>16.10777777777778</v>
      </c>
      <c r="AG6447" s="105">
        <f t="shared" si="1211"/>
        <v>746.89222222222224</v>
      </c>
    </row>
    <row r="6448" spans="1:33" s="88" customFormat="1" x14ac:dyDescent="0.35">
      <c r="A6448" s="21">
        <v>10141103</v>
      </c>
      <c r="B6448" s="21" t="s">
        <v>1665</v>
      </c>
      <c r="C6448" s="115" t="s">
        <v>710</v>
      </c>
      <c r="D6448" s="164" t="s">
        <v>2455</v>
      </c>
      <c r="E6448" s="114" t="str">
        <f t="shared" si="1201"/>
        <v>TRANSFORMADOR MARCA:  PTS 602</v>
      </c>
      <c r="F6448" s="57" t="s">
        <v>2402</v>
      </c>
      <c r="G6448" s="21"/>
      <c r="H6448" s="21" t="s">
        <v>494</v>
      </c>
      <c r="I6448" s="21"/>
      <c r="J6448" s="21"/>
      <c r="K6448" s="133" t="s">
        <v>2454</v>
      </c>
      <c r="L6448" s="133" t="s">
        <v>2453</v>
      </c>
      <c r="M6448" s="21">
        <v>315</v>
      </c>
      <c r="N6448" s="21">
        <v>33</v>
      </c>
      <c r="O6448" s="21" t="s">
        <v>510</v>
      </c>
      <c r="P6448" s="124" t="s">
        <v>516</v>
      </c>
      <c r="Q6448" s="21">
        <v>2017</v>
      </c>
      <c r="R6448" s="21"/>
      <c r="S6448" s="21"/>
      <c r="T6448" s="116">
        <v>1039</v>
      </c>
      <c r="U6448" s="111">
        <v>45</v>
      </c>
      <c r="V6448" s="113">
        <f t="shared" si="1202"/>
        <v>1039</v>
      </c>
      <c r="W6448" s="113">
        <f t="shared" si="1203"/>
        <v>0</v>
      </c>
      <c r="X6448" s="112">
        <f t="shared" si="1204"/>
        <v>0</v>
      </c>
      <c r="Y6448" s="111"/>
      <c r="Z6448" s="110">
        <f t="shared" si="1212"/>
        <v>45</v>
      </c>
      <c r="AA6448" s="109">
        <f t="shared" si="1205"/>
        <v>51.95</v>
      </c>
      <c r="AB6448" s="109">
        <f t="shared" si="1206"/>
        <v>51950</v>
      </c>
      <c r="AC6448" s="108">
        <f t="shared" si="1207"/>
        <v>987.05</v>
      </c>
      <c r="AD6448" s="107">
        <f t="shared" si="1208"/>
        <v>2.2222222222222223E-2</v>
      </c>
      <c r="AE6448" s="106">
        <f t="shared" si="1209"/>
        <v>21.934444444444445</v>
      </c>
      <c r="AF6448" s="105">
        <f t="shared" si="1210"/>
        <v>21.934444444444445</v>
      </c>
      <c r="AG6448" s="105">
        <f t="shared" si="1211"/>
        <v>1017.0655555555555</v>
      </c>
    </row>
    <row r="6449" spans="1:33" s="88" customFormat="1" x14ac:dyDescent="0.35">
      <c r="A6449" s="21">
        <v>10141103</v>
      </c>
      <c r="B6449" s="21" t="s">
        <v>1665</v>
      </c>
      <c r="C6449" s="115" t="s">
        <v>710</v>
      </c>
      <c r="D6449" s="164" t="s">
        <v>2452</v>
      </c>
      <c r="E6449" s="114" t="str">
        <f t="shared" si="1201"/>
        <v>TRANSFORMADOR MARCA:Powertech  PTS 607</v>
      </c>
      <c r="F6449" s="57" t="s">
        <v>2402</v>
      </c>
      <c r="G6449" s="21"/>
      <c r="H6449" s="21" t="s">
        <v>494</v>
      </c>
      <c r="I6449" s="21"/>
      <c r="J6449" s="21"/>
      <c r="K6449" s="133" t="s">
        <v>2451</v>
      </c>
      <c r="L6449" s="133" t="s">
        <v>2450</v>
      </c>
      <c r="M6449" s="21">
        <v>250</v>
      </c>
      <c r="N6449" s="21">
        <v>33</v>
      </c>
      <c r="O6449" s="21" t="s">
        <v>510</v>
      </c>
      <c r="P6449" s="124" t="s">
        <v>516</v>
      </c>
      <c r="Q6449" s="21">
        <v>2017</v>
      </c>
      <c r="R6449" s="21" t="s">
        <v>2362</v>
      </c>
      <c r="S6449" s="21" t="s">
        <v>2449</v>
      </c>
      <c r="T6449" s="116">
        <v>991</v>
      </c>
      <c r="U6449" s="111">
        <v>45</v>
      </c>
      <c r="V6449" s="113">
        <f t="shared" si="1202"/>
        <v>991</v>
      </c>
      <c r="W6449" s="113">
        <f t="shared" si="1203"/>
        <v>0</v>
      </c>
      <c r="X6449" s="112">
        <f t="shared" si="1204"/>
        <v>0</v>
      </c>
      <c r="Y6449" s="111"/>
      <c r="Z6449" s="110">
        <f t="shared" si="1212"/>
        <v>45</v>
      </c>
      <c r="AA6449" s="109">
        <f t="shared" si="1205"/>
        <v>49.550000000000004</v>
      </c>
      <c r="AB6449" s="109">
        <f t="shared" si="1206"/>
        <v>49550.000000000007</v>
      </c>
      <c r="AC6449" s="108">
        <f t="shared" si="1207"/>
        <v>941.45</v>
      </c>
      <c r="AD6449" s="107">
        <f t="shared" si="1208"/>
        <v>2.2222222222222223E-2</v>
      </c>
      <c r="AE6449" s="106">
        <f t="shared" si="1209"/>
        <v>20.921111111111113</v>
      </c>
      <c r="AF6449" s="105">
        <f t="shared" si="1210"/>
        <v>20.921111111111113</v>
      </c>
      <c r="AG6449" s="105">
        <f t="shared" si="1211"/>
        <v>970.07888888888886</v>
      </c>
    </row>
    <row r="6450" spans="1:33" s="88" customFormat="1" x14ac:dyDescent="0.35">
      <c r="A6450" s="21">
        <v>10141103</v>
      </c>
      <c r="B6450" s="21" t="s">
        <v>1665</v>
      </c>
      <c r="C6450" s="115" t="s">
        <v>710</v>
      </c>
      <c r="D6450" s="164" t="s">
        <v>2448</v>
      </c>
      <c r="E6450" s="114" t="str">
        <f t="shared" si="1201"/>
        <v>TRANSFORMADOR MARCA:Transformadores de Mozambique  PTS 981</v>
      </c>
      <c r="F6450" s="57" t="s">
        <v>2402</v>
      </c>
      <c r="G6450" s="21"/>
      <c r="H6450" s="21" t="s">
        <v>494</v>
      </c>
      <c r="I6450" s="21"/>
      <c r="J6450" s="21"/>
      <c r="K6450" s="133" t="s">
        <v>2447</v>
      </c>
      <c r="L6450" s="133" t="s">
        <v>2446</v>
      </c>
      <c r="M6450" s="21">
        <v>200</v>
      </c>
      <c r="N6450" s="21">
        <v>33</v>
      </c>
      <c r="O6450" s="21" t="s">
        <v>510</v>
      </c>
      <c r="P6450" s="124" t="s">
        <v>516</v>
      </c>
      <c r="Q6450" s="21">
        <v>2017</v>
      </c>
      <c r="R6450" s="21" t="s">
        <v>2438</v>
      </c>
      <c r="S6450" s="21">
        <v>998074</v>
      </c>
      <c r="T6450" s="116">
        <v>991</v>
      </c>
      <c r="U6450" s="111">
        <v>45</v>
      </c>
      <c r="V6450" s="113">
        <f t="shared" si="1202"/>
        <v>991</v>
      </c>
      <c r="W6450" s="113">
        <f t="shared" si="1203"/>
        <v>0</v>
      </c>
      <c r="X6450" s="112">
        <f t="shared" si="1204"/>
        <v>0</v>
      </c>
      <c r="Y6450" s="111"/>
      <c r="Z6450" s="110">
        <f t="shared" si="1212"/>
        <v>45</v>
      </c>
      <c r="AA6450" s="109">
        <f t="shared" si="1205"/>
        <v>49.550000000000004</v>
      </c>
      <c r="AB6450" s="109">
        <f t="shared" si="1206"/>
        <v>49550.000000000007</v>
      </c>
      <c r="AC6450" s="108">
        <f t="shared" si="1207"/>
        <v>941.45</v>
      </c>
      <c r="AD6450" s="107">
        <f t="shared" si="1208"/>
        <v>2.2222222222222223E-2</v>
      </c>
      <c r="AE6450" s="106">
        <f t="shared" si="1209"/>
        <v>20.921111111111113</v>
      </c>
      <c r="AF6450" s="105">
        <f t="shared" si="1210"/>
        <v>20.921111111111113</v>
      </c>
      <c r="AG6450" s="105">
        <f t="shared" si="1211"/>
        <v>970.07888888888886</v>
      </c>
    </row>
    <row r="6451" spans="1:33" s="88" customFormat="1" x14ac:dyDescent="0.35">
      <c r="A6451" s="21">
        <v>10141103</v>
      </c>
      <c r="B6451" s="21" t="s">
        <v>1665</v>
      </c>
      <c r="C6451" s="115" t="s">
        <v>710</v>
      </c>
      <c r="D6451" s="164" t="s">
        <v>2445</v>
      </c>
      <c r="E6451" s="114" t="str">
        <f t="shared" si="1201"/>
        <v>TRANSFORMADOR MARCA:Desta Power Malta  PTS 606</v>
      </c>
      <c r="F6451" s="57" t="s">
        <v>2402</v>
      </c>
      <c r="G6451" s="21"/>
      <c r="H6451" s="21" t="s">
        <v>494</v>
      </c>
      <c r="I6451" s="21"/>
      <c r="J6451" s="21"/>
      <c r="K6451" s="133" t="s">
        <v>2444</v>
      </c>
      <c r="L6451" s="133" t="s">
        <v>2443</v>
      </c>
      <c r="M6451" s="21">
        <v>100</v>
      </c>
      <c r="N6451" s="21">
        <v>33</v>
      </c>
      <c r="O6451" s="21" t="s">
        <v>510</v>
      </c>
      <c r="P6451" s="124" t="s">
        <v>516</v>
      </c>
      <c r="Q6451" s="21">
        <v>2017</v>
      </c>
      <c r="R6451" s="21" t="s">
        <v>2412</v>
      </c>
      <c r="S6451" s="21" t="s">
        <v>2442</v>
      </c>
      <c r="T6451" s="116">
        <v>763</v>
      </c>
      <c r="U6451" s="111">
        <v>45</v>
      </c>
      <c r="V6451" s="113">
        <f t="shared" si="1202"/>
        <v>763</v>
      </c>
      <c r="W6451" s="113">
        <f t="shared" si="1203"/>
        <v>0</v>
      </c>
      <c r="X6451" s="112">
        <f t="shared" si="1204"/>
        <v>0</v>
      </c>
      <c r="Y6451" s="111"/>
      <c r="Z6451" s="110">
        <f t="shared" si="1212"/>
        <v>45</v>
      </c>
      <c r="AA6451" s="109">
        <f t="shared" si="1205"/>
        <v>38.15</v>
      </c>
      <c r="AB6451" s="109">
        <f t="shared" si="1206"/>
        <v>38150</v>
      </c>
      <c r="AC6451" s="108">
        <f t="shared" si="1207"/>
        <v>724.85</v>
      </c>
      <c r="AD6451" s="107">
        <f t="shared" si="1208"/>
        <v>2.2222222222222223E-2</v>
      </c>
      <c r="AE6451" s="106">
        <f t="shared" si="1209"/>
        <v>16.10777777777778</v>
      </c>
      <c r="AF6451" s="105">
        <f t="shared" si="1210"/>
        <v>16.10777777777778</v>
      </c>
      <c r="AG6451" s="105">
        <f t="shared" si="1211"/>
        <v>746.89222222222224</v>
      </c>
    </row>
    <row r="6452" spans="1:33" s="88" customFormat="1" x14ac:dyDescent="0.35">
      <c r="A6452" s="21">
        <v>10141103</v>
      </c>
      <c r="B6452" s="21" t="s">
        <v>1665</v>
      </c>
      <c r="C6452" s="115" t="s">
        <v>710</v>
      </c>
      <c r="D6452" s="164" t="s">
        <v>2441</v>
      </c>
      <c r="E6452" s="114" t="str">
        <f t="shared" si="1201"/>
        <v>TRANSFORMADOR MARCA:Transformadores de Mozambique  PTS 605</v>
      </c>
      <c r="F6452" s="57" t="s">
        <v>2402</v>
      </c>
      <c r="G6452" s="21"/>
      <c r="H6452" s="21" t="s">
        <v>494</v>
      </c>
      <c r="I6452" s="21"/>
      <c r="J6452" s="21"/>
      <c r="K6452" s="133" t="s">
        <v>2440</v>
      </c>
      <c r="L6452" s="133" t="s">
        <v>2439</v>
      </c>
      <c r="M6452" s="21">
        <v>200</v>
      </c>
      <c r="N6452" s="21">
        <v>33</v>
      </c>
      <c r="O6452" s="21" t="s">
        <v>510</v>
      </c>
      <c r="P6452" s="124" t="s">
        <v>516</v>
      </c>
      <c r="Q6452" s="21">
        <v>2017</v>
      </c>
      <c r="R6452" s="21" t="s">
        <v>2438</v>
      </c>
      <c r="S6452" s="21">
        <v>895604</v>
      </c>
      <c r="T6452" s="116">
        <v>991</v>
      </c>
      <c r="U6452" s="111">
        <v>45</v>
      </c>
      <c r="V6452" s="113">
        <f t="shared" si="1202"/>
        <v>991</v>
      </c>
      <c r="W6452" s="113">
        <f t="shared" si="1203"/>
        <v>0</v>
      </c>
      <c r="X6452" s="112">
        <f t="shared" si="1204"/>
        <v>0</v>
      </c>
      <c r="Y6452" s="111"/>
      <c r="Z6452" s="110">
        <f t="shared" si="1212"/>
        <v>45</v>
      </c>
      <c r="AA6452" s="109">
        <f t="shared" si="1205"/>
        <v>49.550000000000004</v>
      </c>
      <c r="AB6452" s="109">
        <f t="shared" si="1206"/>
        <v>49550.000000000007</v>
      </c>
      <c r="AC6452" s="108">
        <f t="shared" si="1207"/>
        <v>941.45</v>
      </c>
      <c r="AD6452" s="107">
        <f t="shared" si="1208"/>
        <v>2.2222222222222223E-2</v>
      </c>
      <c r="AE6452" s="106">
        <f t="shared" si="1209"/>
        <v>20.921111111111113</v>
      </c>
      <c r="AF6452" s="105">
        <f t="shared" si="1210"/>
        <v>20.921111111111113</v>
      </c>
      <c r="AG6452" s="105">
        <f t="shared" si="1211"/>
        <v>970.07888888888886</v>
      </c>
    </row>
    <row r="6453" spans="1:33" s="88" customFormat="1" x14ac:dyDescent="0.35">
      <c r="A6453" s="21">
        <v>10141103</v>
      </c>
      <c r="B6453" s="21" t="s">
        <v>1665</v>
      </c>
      <c r="C6453" s="115" t="s">
        <v>710</v>
      </c>
      <c r="D6453" s="164" t="s">
        <v>2437</v>
      </c>
      <c r="E6453" s="114" t="str">
        <f t="shared" si="1201"/>
        <v>TRANSFORMADOR MARCA:Actom  PTS 1166</v>
      </c>
      <c r="F6453" s="57" t="s">
        <v>2402</v>
      </c>
      <c r="G6453" s="21"/>
      <c r="H6453" s="21" t="s">
        <v>494</v>
      </c>
      <c r="I6453" s="21"/>
      <c r="J6453" s="21"/>
      <c r="K6453" s="133" t="s">
        <v>2436</v>
      </c>
      <c r="L6453" s="133" t="s">
        <v>2435</v>
      </c>
      <c r="M6453" s="21">
        <v>100</v>
      </c>
      <c r="N6453" s="21">
        <v>33</v>
      </c>
      <c r="O6453" s="21" t="s">
        <v>510</v>
      </c>
      <c r="P6453" s="124" t="s">
        <v>516</v>
      </c>
      <c r="Q6453" s="21">
        <v>2017</v>
      </c>
      <c r="R6453" s="21" t="s">
        <v>2251</v>
      </c>
      <c r="S6453" s="128" t="s">
        <v>2434</v>
      </c>
      <c r="T6453" s="116">
        <v>763</v>
      </c>
      <c r="U6453" s="111">
        <v>45</v>
      </c>
      <c r="V6453" s="113">
        <f t="shared" si="1202"/>
        <v>763</v>
      </c>
      <c r="W6453" s="113">
        <f t="shared" si="1203"/>
        <v>0</v>
      </c>
      <c r="X6453" s="112">
        <f t="shared" si="1204"/>
        <v>0</v>
      </c>
      <c r="Y6453" s="111"/>
      <c r="Z6453" s="110">
        <f t="shared" si="1212"/>
        <v>45</v>
      </c>
      <c r="AA6453" s="109">
        <f t="shared" si="1205"/>
        <v>38.15</v>
      </c>
      <c r="AB6453" s="109">
        <f t="shared" si="1206"/>
        <v>38150</v>
      </c>
      <c r="AC6453" s="108">
        <f t="shared" si="1207"/>
        <v>724.85</v>
      </c>
      <c r="AD6453" s="107">
        <f t="shared" si="1208"/>
        <v>2.2222222222222223E-2</v>
      </c>
      <c r="AE6453" s="106">
        <f t="shared" si="1209"/>
        <v>16.10777777777778</v>
      </c>
      <c r="AF6453" s="105">
        <f t="shared" si="1210"/>
        <v>16.10777777777778</v>
      </c>
      <c r="AG6453" s="105">
        <f t="shared" si="1211"/>
        <v>746.89222222222224</v>
      </c>
    </row>
    <row r="6454" spans="1:33" s="88" customFormat="1" x14ac:dyDescent="0.35">
      <c r="A6454" s="21">
        <v>10141103</v>
      </c>
      <c r="B6454" s="21" t="s">
        <v>1665</v>
      </c>
      <c r="C6454" s="115" t="s">
        <v>710</v>
      </c>
      <c r="D6454" s="164" t="s">
        <v>2433</v>
      </c>
      <c r="E6454" s="114" t="str">
        <f t="shared" si="1201"/>
        <v>TRANSFORMADOR MARCA:  PTS 604</v>
      </c>
      <c r="F6454" s="57" t="s">
        <v>2402</v>
      </c>
      <c r="G6454" s="21"/>
      <c r="H6454" s="21" t="s">
        <v>494</v>
      </c>
      <c r="I6454" s="21"/>
      <c r="J6454" s="21"/>
      <c r="K6454" s="133" t="s">
        <v>2432</v>
      </c>
      <c r="L6454" s="133" t="s">
        <v>2431</v>
      </c>
      <c r="M6454" s="21">
        <v>100</v>
      </c>
      <c r="N6454" s="21">
        <v>33</v>
      </c>
      <c r="O6454" s="21" t="s">
        <v>510</v>
      </c>
      <c r="P6454" s="124" t="s">
        <v>516</v>
      </c>
      <c r="Q6454" s="21">
        <v>2017</v>
      </c>
      <c r="R6454" s="21"/>
      <c r="S6454" s="21"/>
      <c r="T6454" s="116">
        <v>763</v>
      </c>
      <c r="U6454" s="111">
        <v>45</v>
      </c>
      <c r="V6454" s="113">
        <f t="shared" si="1202"/>
        <v>763</v>
      </c>
      <c r="W6454" s="113">
        <f t="shared" si="1203"/>
        <v>0</v>
      </c>
      <c r="X6454" s="112">
        <f t="shared" si="1204"/>
        <v>0</v>
      </c>
      <c r="Y6454" s="111"/>
      <c r="Z6454" s="110">
        <f t="shared" si="1212"/>
        <v>45</v>
      </c>
      <c r="AA6454" s="109">
        <f t="shared" si="1205"/>
        <v>38.15</v>
      </c>
      <c r="AB6454" s="109">
        <f t="shared" si="1206"/>
        <v>38150</v>
      </c>
      <c r="AC6454" s="108">
        <f t="shared" si="1207"/>
        <v>724.85</v>
      </c>
      <c r="AD6454" s="107">
        <f t="shared" si="1208"/>
        <v>2.2222222222222223E-2</v>
      </c>
      <c r="AE6454" s="106">
        <f t="shared" si="1209"/>
        <v>16.10777777777778</v>
      </c>
      <c r="AF6454" s="105">
        <f t="shared" si="1210"/>
        <v>16.10777777777778</v>
      </c>
      <c r="AG6454" s="105">
        <f t="shared" si="1211"/>
        <v>746.89222222222224</v>
      </c>
    </row>
    <row r="6455" spans="1:33" s="88" customFormat="1" x14ac:dyDescent="0.35">
      <c r="A6455" s="21">
        <v>10141103</v>
      </c>
      <c r="B6455" s="21" t="s">
        <v>1665</v>
      </c>
      <c r="C6455" s="115" t="s">
        <v>710</v>
      </c>
      <c r="D6455" s="164" t="s">
        <v>2430</v>
      </c>
      <c r="E6455" s="114" t="str">
        <f t="shared" si="1201"/>
        <v>TRANSFORMADOR MARCA:i.t.b.  PTS 982</v>
      </c>
      <c r="F6455" s="57" t="s">
        <v>2402</v>
      </c>
      <c r="G6455" s="21"/>
      <c r="H6455" s="21" t="s">
        <v>494</v>
      </c>
      <c r="I6455" s="21"/>
      <c r="J6455" s="21"/>
      <c r="K6455" s="133" t="s">
        <v>2429</v>
      </c>
      <c r="L6455" s="133" t="s">
        <v>2428</v>
      </c>
      <c r="M6455" s="21">
        <v>160</v>
      </c>
      <c r="N6455" s="21">
        <v>33</v>
      </c>
      <c r="O6455" s="21" t="s">
        <v>510</v>
      </c>
      <c r="P6455" s="124" t="s">
        <v>516</v>
      </c>
      <c r="Q6455" s="21">
        <v>2017</v>
      </c>
      <c r="R6455" s="21" t="s">
        <v>2427</v>
      </c>
      <c r="S6455" s="21">
        <v>702265</v>
      </c>
      <c r="T6455" s="116">
        <v>991</v>
      </c>
      <c r="U6455" s="111">
        <v>45</v>
      </c>
      <c r="V6455" s="113">
        <f t="shared" si="1202"/>
        <v>991</v>
      </c>
      <c r="W6455" s="113">
        <f t="shared" si="1203"/>
        <v>0</v>
      </c>
      <c r="X6455" s="112">
        <f t="shared" si="1204"/>
        <v>0</v>
      </c>
      <c r="Y6455" s="111"/>
      <c r="Z6455" s="110">
        <f t="shared" si="1212"/>
        <v>45</v>
      </c>
      <c r="AA6455" s="109">
        <f t="shared" si="1205"/>
        <v>49.550000000000004</v>
      </c>
      <c r="AB6455" s="109">
        <f t="shared" si="1206"/>
        <v>49550.000000000007</v>
      </c>
      <c r="AC6455" s="108">
        <f t="shared" si="1207"/>
        <v>941.45</v>
      </c>
      <c r="AD6455" s="107">
        <f t="shared" si="1208"/>
        <v>2.2222222222222223E-2</v>
      </c>
      <c r="AE6455" s="106">
        <f t="shared" si="1209"/>
        <v>20.921111111111113</v>
      </c>
      <c r="AF6455" s="105">
        <f t="shared" si="1210"/>
        <v>20.921111111111113</v>
      </c>
      <c r="AG6455" s="105">
        <f t="shared" si="1211"/>
        <v>970.07888888888886</v>
      </c>
    </row>
    <row r="6456" spans="1:33" s="88" customFormat="1" x14ac:dyDescent="0.35">
      <c r="A6456" s="21">
        <v>10141103</v>
      </c>
      <c r="B6456" s="21" t="s">
        <v>1665</v>
      </c>
      <c r="C6456" s="115" t="s">
        <v>710</v>
      </c>
      <c r="D6456" s="164" t="s">
        <v>2426</v>
      </c>
      <c r="E6456" s="114" t="str">
        <f t="shared" si="1201"/>
        <v>TRANSFORMADOR MARCA:  PTS 598</v>
      </c>
      <c r="F6456" s="57" t="s">
        <v>2402</v>
      </c>
      <c r="G6456" s="21"/>
      <c r="H6456" s="21" t="s">
        <v>494</v>
      </c>
      <c r="I6456" s="21"/>
      <c r="J6456" s="21"/>
      <c r="K6456" s="133" t="s">
        <v>2425</v>
      </c>
      <c r="L6456" s="133" t="s">
        <v>2424</v>
      </c>
      <c r="M6456" s="21">
        <v>500</v>
      </c>
      <c r="N6456" s="21">
        <v>33</v>
      </c>
      <c r="O6456" s="21" t="s">
        <v>510</v>
      </c>
      <c r="P6456" s="124" t="s">
        <v>516</v>
      </c>
      <c r="Q6456" s="21">
        <v>2017</v>
      </c>
      <c r="R6456" s="21"/>
      <c r="S6456" s="21"/>
      <c r="T6456" s="116">
        <v>1200</v>
      </c>
      <c r="U6456" s="111">
        <v>45</v>
      </c>
      <c r="V6456" s="113">
        <f t="shared" si="1202"/>
        <v>1200</v>
      </c>
      <c r="W6456" s="113">
        <f t="shared" si="1203"/>
        <v>0</v>
      </c>
      <c r="X6456" s="112">
        <f t="shared" si="1204"/>
        <v>0</v>
      </c>
      <c r="Y6456" s="111"/>
      <c r="Z6456" s="110">
        <f t="shared" si="1212"/>
        <v>45</v>
      </c>
      <c r="AA6456" s="109">
        <f t="shared" si="1205"/>
        <v>60</v>
      </c>
      <c r="AB6456" s="109">
        <f t="shared" si="1206"/>
        <v>60000</v>
      </c>
      <c r="AC6456" s="108">
        <f t="shared" si="1207"/>
        <v>1140</v>
      </c>
      <c r="AD6456" s="107">
        <f t="shared" si="1208"/>
        <v>2.2222222222222223E-2</v>
      </c>
      <c r="AE6456" s="106">
        <f t="shared" si="1209"/>
        <v>25.333333333333336</v>
      </c>
      <c r="AF6456" s="105">
        <f t="shared" si="1210"/>
        <v>25.333333333333336</v>
      </c>
      <c r="AG6456" s="105">
        <f t="shared" si="1211"/>
        <v>1174.6666666666667</v>
      </c>
    </row>
    <row r="6457" spans="1:33" s="88" customFormat="1" x14ac:dyDescent="0.35">
      <c r="A6457" s="21">
        <v>10141103</v>
      </c>
      <c r="B6457" s="21" t="s">
        <v>1665</v>
      </c>
      <c r="C6457" s="115" t="s">
        <v>710</v>
      </c>
      <c r="D6457" s="164" t="s">
        <v>2423</v>
      </c>
      <c r="E6457" s="114" t="str">
        <f t="shared" si="1201"/>
        <v>TRANSFORMADOR MARCA:Actom  PTS 603</v>
      </c>
      <c r="F6457" s="57" t="s">
        <v>2402</v>
      </c>
      <c r="G6457" s="21"/>
      <c r="H6457" s="21" t="s">
        <v>494</v>
      </c>
      <c r="I6457" s="21"/>
      <c r="J6457" s="21"/>
      <c r="K6457" s="133" t="s">
        <v>2422</v>
      </c>
      <c r="L6457" s="133" t="s">
        <v>2421</v>
      </c>
      <c r="M6457" s="21">
        <v>250</v>
      </c>
      <c r="N6457" s="21">
        <v>33</v>
      </c>
      <c r="O6457" s="21" t="s">
        <v>510</v>
      </c>
      <c r="P6457" s="124" t="s">
        <v>516</v>
      </c>
      <c r="Q6457" s="21">
        <v>2017</v>
      </c>
      <c r="R6457" s="21" t="s">
        <v>2251</v>
      </c>
      <c r="S6457" s="21" t="s">
        <v>2420</v>
      </c>
      <c r="T6457" s="116">
        <v>991</v>
      </c>
      <c r="U6457" s="111">
        <v>45</v>
      </c>
      <c r="V6457" s="113">
        <f t="shared" si="1202"/>
        <v>991</v>
      </c>
      <c r="W6457" s="113">
        <f t="shared" si="1203"/>
        <v>0</v>
      </c>
      <c r="X6457" s="112">
        <f t="shared" si="1204"/>
        <v>0</v>
      </c>
      <c r="Y6457" s="111"/>
      <c r="Z6457" s="110">
        <f t="shared" si="1212"/>
        <v>45</v>
      </c>
      <c r="AA6457" s="109">
        <f t="shared" si="1205"/>
        <v>49.550000000000004</v>
      </c>
      <c r="AB6457" s="109">
        <f t="shared" si="1206"/>
        <v>49550.000000000007</v>
      </c>
      <c r="AC6457" s="108">
        <f t="shared" si="1207"/>
        <v>941.45</v>
      </c>
      <c r="AD6457" s="107">
        <f t="shared" si="1208"/>
        <v>2.2222222222222223E-2</v>
      </c>
      <c r="AE6457" s="106">
        <f t="shared" si="1209"/>
        <v>20.921111111111113</v>
      </c>
      <c r="AF6457" s="105">
        <f t="shared" si="1210"/>
        <v>20.921111111111113</v>
      </c>
      <c r="AG6457" s="105">
        <f t="shared" si="1211"/>
        <v>970.07888888888886</v>
      </c>
    </row>
    <row r="6458" spans="1:33" s="88" customFormat="1" x14ac:dyDescent="0.35">
      <c r="A6458" s="21">
        <v>10141103</v>
      </c>
      <c r="B6458" s="21" t="s">
        <v>1665</v>
      </c>
      <c r="C6458" s="115" t="s">
        <v>710</v>
      </c>
      <c r="D6458" s="164" t="s">
        <v>2419</v>
      </c>
      <c r="E6458" s="114" t="str">
        <f t="shared" si="1201"/>
        <v>TRANSFORMADOR MARCA:MANDLAKHAZI ELECT.  PTS 280</v>
      </c>
      <c r="F6458" s="57" t="s">
        <v>2402</v>
      </c>
      <c r="G6458" s="21"/>
      <c r="H6458" s="21" t="s">
        <v>494</v>
      </c>
      <c r="I6458" s="21"/>
      <c r="J6458" s="21"/>
      <c r="K6458" s="133" t="s">
        <v>2418</v>
      </c>
      <c r="L6458" s="133" t="s">
        <v>2417</v>
      </c>
      <c r="M6458" s="21">
        <v>200</v>
      </c>
      <c r="N6458" s="21">
        <v>33</v>
      </c>
      <c r="O6458" s="21" t="s">
        <v>510</v>
      </c>
      <c r="P6458" s="124" t="s">
        <v>516</v>
      </c>
      <c r="Q6458" s="21">
        <v>2017</v>
      </c>
      <c r="R6458" s="21" t="s">
        <v>2416</v>
      </c>
      <c r="S6458" s="21" t="s">
        <v>2415</v>
      </c>
      <c r="T6458" s="116">
        <v>991</v>
      </c>
      <c r="U6458" s="111">
        <v>45</v>
      </c>
      <c r="V6458" s="113">
        <f t="shared" si="1202"/>
        <v>991</v>
      </c>
      <c r="W6458" s="113">
        <f t="shared" si="1203"/>
        <v>0</v>
      </c>
      <c r="X6458" s="112">
        <f t="shared" si="1204"/>
        <v>0</v>
      </c>
      <c r="Y6458" s="111"/>
      <c r="Z6458" s="110">
        <f t="shared" si="1212"/>
        <v>45</v>
      </c>
      <c r="AA6458" s="109">
        <f t="shared" si="1205"/>
        <v>49.550000000000004</v>
      </c>
      <c r="AB6458" s="109">
        <f t="shared" si="1206"/>
        <v>49550.000000000007</v>
      </c>
      <c r="AC6458" s="108">
        <f t="shared" si="1207"/>
        <v>941.45</v>
      </c>
      <c r="AD6458" s="107">
        <f t="shared" si="1208"/>
        <v>2.2222222222222223E-2</v>
      </c>
      <c r="AE6458" s="106">
        <f t="shared" si="1209"/>
        <v>20.921111111111113</v>
      </c>
      <c r="AF6458" s="105">
        <f t="shared" si="1210"/>
        <v>20.921111111111113</v>
      </c>
      <c r="AG6458" s="105">
        <f t="shared" si="1211"/>
        <v>970.07888888888886</v>
      </c>
    </row>
    <row r="6459" spans="1:33" s="88" customFormat="1" x14ac:dyDescent="0.35">
      <c r="A6459" s="21">
        <v>10141103</v>
      </c>
      <c r="B6459" s="21" t="s">
        <v>1665</v>
      </c>
      <c r="C6459" s="115" t="s">
        <v>710</v>
      </c>
      <c r="D6459" s="164" t="s">
        <v>1173</v>
      </c>
      <c r="E6459" s="114" t="str">
        <f t="shared" si="1201"/>
        <v>TRANSFORMADOR MARCA:Desta Power Malta  PTS 553</v>
      </c>
      <c r="F6459" s="57" t="s">
        <v>2402</v>
      </c>
      <c r="G6459" s="21"/>
      <c r="H6459" s="21" t="s">
        <v>494</v>
      </c>
      <c r="I6459" s="21"/>
      <c r="J6459" s="21"/>
      <c r="K6459" s="133" t="s">
        <v>2414</v>
      </c>
      <c r="L6459" s="133" t="s">
        <v>2413</v>
      </c>
      <c r="M6459" s="21">
        <v>200</v>
      </c>
      <c r="N6459" s="21">
        <v>33</v>
      </c>
      <c r="O6459" s="21" t="s">
        <v>510</v>
      </c>
      <c r="P6459" s="124" t="s">
        <v>516</v>
      </c>
      <c r="Q6459" s="21">
        <v>2017</v>
      </c>
      <c r="R6459" s="21" t="s">
        <v>2412</v>
      </c>
      <c r="S6459" s="21" t="s">
        <v>2411</v>
      </c>
      <c r="T6459" s="116">
        <v>991</v>
      </c>
      <c r="U6459" s="111">
        <v>45</v>
      </c>
      <c r="V6459" s="113">
        <f t="shared" si="1202"/>
        <v>991</v>
      </c>
      <c r="W6459" s="113">
        <f t="shared" si="1203"/>
        <v>0</v>
      </c>
      <c r="X6459" s="112">
        <f t="shared" si="1204"/>
        <v>0</v>
      </c>
      <c r="Y6459" s="111"/>
      <c r="Z6459" s="110">
        <f t="shared" si="1212"/>
        <v>45</v>
      </c>
      <c r="AA6459" s="109">
        <f t="shared" si="1205"/>
        <v>49.550000000000004</v>
      </c>
      <c r="AB6459" s="109">
        <f t="shared" si="1206"/>
        <v>49550.000000000007</v>
      </c>
      <c r="AC6459" s="108">
        <f t="shared" si="1207"/>
        <v>941.45</v>
      </c>
      <c r="AD6459" s="107">
        <f t="shared" si="1208"/>
        <v>2.2222222222222223E-2</v>
      </c>
      <c r="AE6459" s="106">
        <f t="shared" si="1209"/>
        <v>20.921111111111113</v>
      </c>
      <c r="AF6459" s="105">
        <f t="shared" si="1210"/>
        <v>20.921111111111113</v>
      </c>
      <c r="AG6459" s="105">
        <f t="shared" si="1211"/>
        <v>970.07888888888886</v>
      </c>
    </row>
    <row r="6460" spans="1:33" s="88" customFormat="1" x14ac:dyDescent="0.35">
      <c r="A6460" s="21">
        <v>10141103</v>
      </c>
      <c r="B6460" s="21" t="s">
        <v>1665</v>
      </c>
      <c r="C6460" s="115" t="s">
        <v>710</v>
      </c>
      <c r="D6460" s="164" t="s">
        <v>2410</v>
      </c>
      <c r="E6460" s="114" t="str">
        <f t="shared" si="1201"/>
        <v>TRANSFORMADOR MARCA:Pauwels Trafo  PTS 362</v>
      </c>
      <c r="F6460" s="57" t="s">
        <v>2402</v>
      </c>
      <c r="G6460" s="21"/>
      <c r="H6460" s="21" t="s">
        <v>494</v>
      </c>
      <c r="I6460" s="21"/>
      <c r="J6460" s="21"/>
      <c r="K6460" s="133" t="s">
        <v>2409</v>
      </c>
      <c r="L6460" s="133" t="s">
        <v>2408</v>
      </c>
      <c r="M6460" s="21">
        <v>250</v>
      </c>
      <c r="N6460" s="21">
        <v>33</v>
      </c>
      <c r="O6460" s="21" t="s">
        <v>510</v>
      </c>
      <c r="P6460" s="124" t="s">
        <v>516</v>
      </c>
      <c r="Q6460" s="21">
        <v>2017</v>
      </c>
      <c r="R6460" s="21" t="s">
        <v>2404</v>
      </c>
      <c r="S6460" s="21">
        <v>11110903138</v>
      </c>
      <c r="T6460" s="116">
        <v>991</v>
      </c>
      <c r="U6460" s="111">
        <v>45</v>
      </c>
      <c r="V6460" s="113">
        <f t="shared" si="1202"/>
        <v>991</v>
      </c>
      <c r="W6460" s="113">
        <f t="shared" si="1203"/>
        <v>0</v>
      </c>
      <c r="X6460" s="112">
        <f t="shared" si="1204"/>
        <v>0</v>
      </c>
      <c r="Y6460" s="111"/>
      <c r="Z6460" s="110">
        <f t="shared" si="1212"/>
        <v>45</v>
      </c>
      <c r="AA6460" s="109">
        <f t="shared" si="1205"/>
        <v>49.550000000000004</v>
      </c>
      <c r="AB6460" s="109">
        <f t="shared" si="1206"/>
        <v>49550.000000000007</v>
      </c>
      <c r="AC6460" s="108">
        <f t="shared" si="1207"/>
        <v>941.45</v>
      </c>
      <c r="AD6460" s="107">
        <f t="shared" si="1208"/>
        <v>2.2222222222222223E-2</v>
      </c>
      <c r="AE6460" s="106">
        <f t="shared" si="1209"/>
        <v>20.921111111111113</v>
      </c>
      <c r="AF6460" s="105">
        <f t="shared" si="1210"/>
        <v>20.921111111111113</v>
      </c>
      <c r="AG6460" s="105">
        <f t="shared" si="1211"/>
        <v>970.07888888888886</v>
      </c>
    </row>
    <row r="6461" spans="1:33" s="88" customFormat="1" x14ac:dyDescent="0.35">
      <c r="A6461" s="21">
        <v>10141103</v>
      </c>
      <c r="B6461" s="21" t="s">
        <v>1665</v>
      </c>
      <c r="C6461" s="115" t="s">
        <v>710</v>
      </c>
      <c r="D6461" s="164" t="s">
        <v>2407</v>
      </c>
      <c r="E6461" s="114" t="str">
        <f t="shared" si="1201"/>
        <v>TRANSFORMADOR MARCA:Pauwels Trafo  PTS 368</v>
      </c>
      <c r="F6461" s="57" t="s">
        <v>2402</v>
      </c>
      <c r="G6461" s="21"/>
      <c r="H6461" s="21" t="s">
        <v>494</v>
      </c>
      <c r="I6461" s="21"/>
      <c r="J6461" s="21"/>
      <c r="K6461" s="133" t="s">
        <v>2406</v>
      </c>
      <c r="L6461" s="133" t="s">
        <v>2405</v>
      </c>
      <c r="M6461" s="21">
        <v>250</v>
      </c>
      <c r="N6461" s="21">
        <v>33</v>
      </c>
      <c r="O6461" s="21" t="s">
        <v>510</v>
      </c>
      <c r="P6461" s="124" t="s">
        <v>516</v>
      </c>
      <c r="Q6461" s="21">
        <v>2017</v>
      </c>
      <c r="R6461" s="21" t="s">
        <v>2404</v>
      </c>
      <c r="S6461" s="21">
        <v>11110903036</v>
      </c>
      <c r="T6461" s="116">
        <v>991</v>
      </c>
      <c r="U6461" s="111">
        <v>45</v>
      </c>
      <c r="V6461" s="113">
        <f t="shared" si="1202"/>
        <v>991</v>
      </c>
      <c r="W6461" s="113">
        <f t="shared" si="1203"/>
        <v>0</v>
      </c>
      <c r="X6461" s="112">
        <f t="shared" si="1204"/>
        <v>0</v>
      </c>
      <c r="Y6461" s="111"/>
      <c r="Z6461" s="110">
        <f t="shared" si="1212"/>
        <v>45</v>
      </c>
      <c r="AA6461" s="109">
        <f t="shared" si="1205"/>
        <v>49.550000000000004</v>
      </c>
      <c r="AB6461" s="109">
        <f t="shared" si="1206"/>
        <v>49550.000000000007</v>
      </c>
      <c r="AC6461" s="108">
        <f t="shared" si="1207"/>
        <v>941.45</v>
      </c>
      <c r="AD6461" s="107">
        <f t="shared" si="1208"/>
        <v>2.2222222222222223E-2</v>
      </c>
      <c r="AE6461" s="106">
        <f t="shared" si="1209"/>
        <v>20.921111111111113</v>
      </c>
      <c r="AF6461" s="105">
        <f t="shared" si="1210"/>
        <v>20.921111111111113</v>
      </c>
      <c r="AG6461" s="105">
        <f t="shared" si="1211"/>
        <v>970.07888888888886</v>
      </c>
    </row>
    <row r="6462" spans="1:33" s="88" customFormat="1" x14ac:dyDescent="0.35">
      <c r="A6462" s="21">
        <v>10141103</v>
      </c>
      <c r="B6462" s="21" t="s">
        <v>1665</v>
      </c>
      <c r="C6462" s="115" t="s">
        <v>710</v>
      </c>
      <c r="D6462" s="164" t="s">
        <v>2403</v>
      </c>
      <c r="E6462" s="114" t="str">
        <f t="shared" si="1201"/>
        <v>TRANSFORMADOR MARCA:Fuji Tusco  PTS 900</v>
      </c>
      <c r="F6462" s="57" t="s">
        <v>2402</v>
      </c>
      <c r="G6462" s="21"/>
      <c r="H6462" s="21" t="s">
        <v>494</v>
      </c>
      <c r="I6462" s="21"/>
      <c r="J6462" s="21"/>
      <c r="K6462" s="133" t="s">
        <v>2401</v>
      </c>
      <c r="L6462" s="133" t="s">
        <v>2400</v>
      </c>
      <c r="M6462" s="21">
        <v>160</v>
      </c>
      <c r="N6462" s="21">
        <v>33</v>
      </c>
      <c r="O6462" s="21" t="s">
        <v>510</v>
      </c>
      <c r="P6462" s="124" t="s">
        <v>516</v>
      </c>
      <c r="Q6462" s="21">
        <v>2017</v>
      </c>
      <c r="R6462" s="21" t="s">
        <v>1821</v>
      </c>
      <c r="S6462" s="21">
        <v>581279</v>
      </c>
      <c r="T6462" s="116">
        <v>991</v>
      </c>
      <c r="U6462" s="111">
        <v>45</v>
      </c>
      <c r="V6462" s="113">
        <f t="shared" si="1202"/>
        <v>991</v>
      </c>
      <c r="W6462" s="113">
        <f t="shared" si="1203"/>
        <v>0</v>
      </c>
      <c r="X6462" s="112">
        <f t="shared" si="1204"/>
        <v>0</v>
      </c>
      <c r="Y6462" s="111"/>
      <c r="Z6462" s="110">
        <f t="shared" si="1212"/>
        <v>45</v>
      </c>
      <c r="AA6462" s="109">
        <f t="shared" si="1205"/>
        <v>49.550000000000004</v>
      </c>
      <c r="AB6462" s="109">
        <f t="shared" si="1206"/>
        <v>49550.000000000007</v>
      </c>
      <c r="AC6462" s="108">
        <f t="shared" si="1207"/>
        <v>941.45</v>
      </c>
      <c r="AD6462" s="107">
        <f t="shared" si="1208"/>
        <v>2.2222222222222223E-2</v>
      </c>
      <c r="AE6462" s="106">
        <f t="shared" si="1209"/>
        <v>20.921111111111113</v>
      </c>
      <c r="AF6462" s="105">
        <f t="shared" si="1210"/>
        <v>20.921111111111113</v>
      </c>
      <c r="AG6462" s="105">
        <f t="shared" si="1211"/>
        <v>970.07888888888886</v>
      </c>
    </row>
    <row r="6463" spans="1:33" s="88" customFormat="1" x14ac:dyDescent="0.35">
      <c r="A6463" s="21">
        <v>10141103</v>
      </c>
      <c r="B6463" s="21" t="s">
        <v>1665</v>
      </c>
      <c r="C6463" s="115" t="s">
        <v>710</v>
      </c>
      <c r="D6463" s="193" t="s">
        <v>2399</v>
      </c>
      <c r="E6463" s="114" t="str">
        <f t="shared" si="1201"/>
        <v>TRANSFORMADOR MARCA:Astor  PT 307R</v>
      </c>
      <c r="F6463" s="57" t="s">
        <v>2390</v>
      </c>
      <c r="G6463" s="21"/>
      <c r="H6463" s="21" t="s">
        <v>494</v>
      </c>
      <c r="I6463" s="21"/>
      <c r="J6463" s="21"/>
      <c r="K6463" s="133" t="s">
        <v>2398</v>
      </c>
      <c r="L6463" s="133" t="s">
        <v>2397</v>
      </c>
      <c r="M6463" s="21">
        <v>250</v>
      </c>
      <c r="N6463" s="21">
        <v>33</v>
      </c>
      <c r="O6463" s="21" t="s">
        <v>510</v>
      </c>
      <c r="P6463" s="124" t="s">
        <v>516</v>
      </c>
      <c r="Q6463" s="21">
        <v>2017</v>
      </c>
      <c r="R6463" s="21" t="s">
        <v>1661</v>
      </c>
      <c r="S6463" s="21" t="s">
        <v>2396</v>
      </c>
      <c r="T6463" s="116">
        <v>991</v>
      </c>
      <c r="U6463" s="111">
        <v>45</v>
      </c>
      <c r="V6463" s="113">
        <f t="shared" si="1202"/>
        <v>991</v>
      </c>
      <c r="W6463" s="113">
        <f t="shared" si="1203"/>
        <v>0</v>
      </c>
      <c r="X6463" s="112">
        <f t="shared" si="1204"/>
        <v>0</v>
      </c>
      <c r="Y6463" s="111"/>
      <c r="Z6463" s="110">
        <f t="shared" si="1212"/>
        <v>45</v>
      </c>
      <c r="AA6463" s="109">
        <f t="shared" si="1205"/>
        <v>49.550000000000004</v>
      </c>
      <c r="AB6463" s="109">
        <f t="shared" si="1206"/>
        <v>49550.000000000007</v>
      </c>
      <c r="AC6463" s="108">
        <f t="shared" si="1207"/>
        <v>941.45</v>
      </c>
      <c r="AD6463" s="107">
        <f t="shared" si="1208"/>
        <v>2.2222222222222223E-2</v>
      </c>
      <c r="AE6463" s="106">
        <f t="shared" si="1209"/>
        <v>20.921111111111113</v>
      </c>
      <c r="AF6463" s="105">
        <f t="shared" si="1210"/>
        <v>20.921111111111113</v>
      </c>
      <c r="AG6463" s="105">
        <f t="shared" si="1211"/>
        <v>970.07888888888886</v>
      </c>
    </row>
    <row r="6464" spans="1:33" s="88" customFormat="1" x14ac:dyDescent="0.35">
      <c r="A6464" s="21">
        <v>10141103</v>
      </c>
      <c r="B6464" s="21" t="s">
        <v>1665</v>
      </c>
      <c r="C6464" s="115" t="s">
        <v>710</v>
      </c>
      <c r="D6464" s="193" t="s">
        <v>2395</v>
      </c>
      <c r="E6464" s="114" t="str">
        <f t="shared" si="1201"/>
        <v>TRANSFORMADOR MARCA:Astor  PT 393R</v>
      </c>
      <c r="F6464" s="57" t="s">
        <v>2390</v>
      </c>
      <c r="G6464" s="21"/>
      <c r="H6464" s="21" t="s">
        <v>494</v>
      </c>
      <c r="I6464" s="21"/>
      <c r="J6464" s="21"/>
      <c r="K6464" s="133" t="s">
        <v>2394</v>
      </c>
      <c r="L6464" s="133" t="s">
        <v>2393</v>
      </c>
      <c r="M6464" s="21">
        <v>160</v>
      </c>
      <c r="N6464" s="21">
        <v>33</v>
      </c>
      <c r="O6464" s="21" t="s">
        <v>510</v>
      </c>
      <c r="P6464" s="124" t="s">
        <v>516</v>
      </c>
      <c r="Q6464" s="21">
        <v>2017</v>
      </c>
      <c r="R6464" s="21" t="s">
        <v>1661</v>
      </c>
      <c r="S6464" s="21" t="s">
        <v>2392</v>
      </c>
      <c r="T6464" s="116">
        <v>991</v>
      </c>
      <c r="U6464" s="111">
        <v>45</v>
      </c>
      <c r="V6464" s="113">
        <f t="shared" si="1202"/>
        <v>991</v>
      </c>
      <c r="W6464" s="113">
        <f t="shared" si="1203"/>
        <v>0</v>
      </c>
      <c r="X6464" s="112">
        <f t="shared" si="1204"/>
        <v>0</v>
      </c>
      <c r="Y6464" s="111"/>
      <c r="Z6464" s="110">
        <f t="shared" si="1212"/>
        <v>45</v>
      </c>
      <c r="AA6464" s="109">
        <f t="shared" si="1205"/>
        <v>49.550000000000004</v>
      </c>
      <c r="AB6464" s="109">
        <f t="shared" si="1206"/>
        <v>49550.000000000007</v>
      </c>
      <c r="AC6464" s="108">
        <f t="shared" si="1207"/>
        <v>941.45</v>
      </c>
      <c r="AD6464" s="107">
        <f t="shared" si="1208"/>
        <v>2.2222222222222223E-2</v>
      </c>
      <c r="AE6464" s="106">
        <f t="shared" si="1209"/>
        <v>20.921111111111113</v>
      </c>
      <c r="AF6464" s="105">
        <f t="shared" si="1210"/>
        <v>20.921111111111113</v>
      </c>
      <c r="AG6464" s="105">
        <f t="shared" si="1211"/>
        <v>970.07888888888886</v>
      </c>
    </row>
    <row r="6465" spans="1:33" s="88" customFormat="1" x14ac:dyDescent="0.35">
      <c r="A6465" s="21">
        <v>10141103</v>
      </c>
      <c r="B6465" s="21" t="s">
        <v>1665</v>
      </c>
      <c r="C6465" s="115" t="s">
        <v>710</v>
      </c>
      <c r="D6465" s="193" t="s">
        <v>2391</v>
      </c>
      <c r="E6465" s="114" t="str">
        <f t="shared" si="1201"/>
        <v>TRANSFORMADOR MARCA:Astor  PT 401R</v>
      </c>
      <c r="F6465" s="57" t="s">
        <v>2390</v>
      </c>
      <c r="G6465" s="21"/>
      <c r="H6465" s="21" t="s">
        <v>494</v>
      </c>
      <c r="I6465" s="21"/>
      <c r="J6465" s="21"/>
      <c r="K6465" s="133" t="s">
        <v>2389</v>
      </c>
      <c r="L6465" s="133" t="s">
        <v>2388</v>
      </c>
      <c r="M6465" s="21">
        <v>160</v>
      </c>
      <c r="N6465" s="21">
        <v>33</v>
      </c>
      <c r="O6465" s="21" t="s">
        <v>510</v>
      </c>
      <c r="P6465" s="124" t="s">
        <v>516</v>
      </c>
      <c r="Q6465" s="21">
        <v>2017</v>
      </c>
      <c r="R6465" s="21" t="s">
        <v>1661</v>
      </c>
      <c r="S6465" s="21" t="s">
        <v>2387</v>
      </c>
      <c r="T6465" s="116">
        <v>991</v>
      </c>
      <c r="U6465" s="111">
        <v>45</v>
      </c>
      <c r="V6465" s="113">
        <f t="shared" si="1202"/>
        <v>991</v>
      </c>
      <c r="W6465" s="113">
        <f t="shared" si="1203"/>
        <v>0</v>
      </c>
      <c r="X6465" s="112">
        <f t="shared" si="1204"/>
        <v>0</v>
      </c>
      <c r="Y6465" s="111"/>
      <c r="Z6465" s="110">
        <f t="shared" si="1212"/>
        <v>45</v>
      </c>
      <c r="AA6465" s="109">
        <f t="shared" si="1205"/>
        <v>49.550000000000004</v>
      </c>
      <c r="AB6465" s="109">
        <f t="shared" si="1206"/>
        <v>49550.000000000007</v>
      </c>
      <c r="AC6465" s="108">
        <f t="shared" si="1207"/>
        <v>941.45</v>
      </c>
      <c r="AD6465" s="107">
        <f t="shared" si="1208"/>
        <v>2.2222222222222223E-2</v>
      </c>
      <c r="AE6465" s="106">
        <f t="shared" si="1209"/>
        <v>20.921111111111113</v>
      </c>
      <c r="AF6465" s="105">
        <f t="shared" si="1210"/>
        <v>20.921111111111113</v>
      </c>
      <c r="AG6465" s="105">
        <f t="shared" si="1211"/>
        <v>970.07888888888886</v>
      </c>
    </row>
    <row r="6466" spans="1:33" s="88" customFormat="1" x14ac:dyDescent="0.35">
      <c r="A6466" s="21">
        <v>10141103</v>
      </c>
      <c r="B6466" s="21" t="s">
        <v>1665</v>
      </c>
      <c r="C6466" s="115" t="s">
        <v>710</v>
      </c>
      <c r="D6466" s="193" t="s">
        <v>2386</v>
      </c>
      <c r="E6466" s="114" t="str">
        <f t="shared" ref="E6466:E6529" si="1213">+CONCATENATE(C6466," ","MARCA:",R6466," ",G6466," ",D6466,)</f>
        <v>TRANSFORMADOR MARCA:Astor  PT 677</v>
      </c>
      <c r="F6466" s="57" t="s">
        <v>2381</v>
      </c>
      <c r="G6466" s="21"/>
      <c r="H6466" s="21" t="s">
        <v>494</v>
      </c>
      <c r="I6466" s="21"/>
      <c r="J6466" s="21"/>
      <c r="K6466" s="133" t="s">
        <v>2385</v>
      </c>
      <c r="L6466" s="133" t="s">
        <v>2384</v>
      </c>
      <c r="M6466" s="21">
        <v>315</v>
      </c>
      <c r="N6466" s="21">
        <v>33</v>
      </c>
      <c r="O6466" s="21" t="s">
        <v>510</v>
      </c>
      <c r="P6466" s="124" t="s">
        <v>516</v>
      </c>
      <c r="Q6466" s="21">
        <v>2017</v>
      </c>
      <c r="R6466" s="21" t="s">
        <v>1661</v>
      </c>
      <c r="S6466" s="21" t="s">
        <v>2383</v>
      </c>
      <c r="T6466" s="116">
        <v>1039</v>
      </c>
      <c r="U6466" s="111">
        <v>45</v>
      </c>
      <c r="V6466" s="113">
        <f t="shared" ref="V6466:V6529" si="1214">((Z6466/U6466)*(T6466-AA6466))+AA6466</f>
        <v>1039</v>
      </c>
      <c r="W6466" s="113">
        <f t="shared" ref="W6466:W6529" si="1215">+T6466-V6466</f>
        <v>0</v>
      </c>
      <c r="X6466" s="112">
        <f t="shared" ref="X6466:X6529" si="1216">+W6466*1000</f>
        <v>0</v>
      </c>
      <c r="Y6466" s="111"/>
      <c r="Z6466" s="110">
        <f t="shared" si="1212"/>
        <v>45</v>
      </c>
      <c r="AA6466" s="109">
        <f t="shared" ref="AA6466:AA6529" si="1217">(5/100*T6466)</f>
        <v>51.95</v>
      </c>
      <c r="AB6466" s="109">
        <f t="shared" ref="AB6466:AB6529" si="1218">+AA6466*1000</f>
        <v>51950</v>
      </c>
      <c r="AC6466" s="108">
        <f t="shared" ref="AC6466:AC6529" si="1219">+T6466-AA6466</f>
        <v>987.05</v>
      </c>
      <c r="AD6466" s="107">
        <f t="shared" ref="AD6466:AD6529" si="1220">1/U6466</f>
        <v>2.2222222222222223E-2</v>
      </c>
      <c r="AE6466" s="106">
        <f t="shared" ref="AE6466:AE6529" si="1221">+AC6466*AD6466</f>
        <v>21.934444444444445</v>
      </c>
      <c r="AF6466" s="105">
        <f t="shared" ref="AF6466:AF6529" si="1222">+T6466-V6466+AE6466</f>
        <v>21.934444444444445</v>
      </c>
      <c r="AG6466" s="105">
        <f t="shared" ref="AG6466:AG6529" si="1223">+V6466-AE6466</f>
        <v>1017.0655555555555</v>
      </c>
    </row>
    <row r="6467" spans="1:33" s="88" customFormat="1" x14ac:dyDescent="0.35">
      <c r="A6467" s="21">
        <v>10141103</v>
      </c>
      <c r="B6467" s="21" t="s">
        <v>1665</v>
      </c>
      <c r="C6467" s="115" t="s">
        <v>710</v>
      </c>
      <c r="D6467" s="193" t="s">
        <v>2382</v>
      </c>
      <c r="E6467" s="114" t="str">
        <f t="shared" si="1213"/>
        <v>TRANSFORMADOR MARCA:Astor  PT 676</v>
      </c>
      <c r="F6467" s="57" t="s">
        <v>2381</v>
      </c>
      <c r="G6467" s="21"/>
      <c r="H6467" s="21" t="s">
        <v>494</v>
      </c>
      <c r="I6467" s="21"/>
      <c r="J6467" s="21"/>
      <c r="K6467" s="133" t="s">
        <v>2380</v>
      </c>
      <c r="L6467" s="133" t="s">
        <v>2379</v>
      </c>
      <c r="M6467" s="21">
        <v>200</v>
      </c>
      <c r="N6467" s="21">
        <v>33</v>
      </c>
      <c r="O6467" s="21" t="s">
        <v>510</v>
      </c>
      <c r="P6467" s="124" t="s">
        <v>516</v>
      </c>
      <c r="Q6467" s="21">
        <v>2017</v>
      </c>
      <c r="R6467" s="21" t="s">
        <v>1661</v>
      </c>
      <c r="S6467" s="21" t="s">
        <v>2378</v>
      </c>
      <c r="T6467" s="116">
        <v>991</v>
      </c>
      <c r="U6467" s="111">
        <v>45</v>
      </c>
      <c r="V6467" s="113">
        <f t="shared" si="1214"/>
        <v>991</v>
      </c>
      <c r="W6467" s="113">
        <f t="shared" si="1215"/>
        <v>0</v>
      </c>
      <c r="X6467" s="112">
        <f t="shared" si="1216"/>
        <v>0</v>
      </c>
      <c r="Y6467" s="111"/>
      <c r="Z6467" s="110">
        <f t="shared" si="1212"/>
        <v>45</v>
      </c>
      <c r="AA6467" s="109">
        <f t="shared" si="1217"/>
        <v>49.550000000000004</v>
      </c>
      <c r="AB6467" s="109">
        <f t="shared" si="1218"/>
        <v>49550.000000000007</v>
      </c>
      <c r="AC6467" s="108">
        <f t="shared" si="1219"/>
        <v>941.45</v>
      </c>
      <c r="AD6467" s="107">
        <f t="shared" si="1220"/>
        <v>2.2222222222222223E-2</v>
      </c>
      <c r="AE6467" s="106">
        <f t="shared" si="1221"/>
        <v>20.921111111111113</v>
      </c>
      <c r="AF6467" s="105">
        <f t="shared" si="1222"/>
        <v>20.921111111111113</v>
      </c>
      <c r="AG6467" s="105">
        <f t="shared" si="1223"/>
        <v>970.07888888888886</v>
      </c>
    </row>
    <row r="6468" spans="1:33" s="88" customFormat="1" x14ac:dyDescent="0.35">
      <c r="A6468" s="21">
        <v>10141103</v>
      </c>
      <c r="B6468" s="21" t="s">
        <v>1665</v>
      </c>
      <c r="C6468" s="115" t="s">
        <v>710</v>
      </c>
      <c r="D6468" s="193" t="s">
        <v>2377</v>
      </c>
      <c r="E6468" s="114" t="str">
        <f t="shared" si="1213"/>
        <v>TRANSFORMADOR MARCA:Astor  PT 82 RE</v>
      </c>
      <c r="F6468" s="57" t="s">
        <v>2359</v>
      </c>
      <c r="G6468" s="21"/>
      <c r="H6468" s="21" t="s">
        <v>1695</v>
      </c>
      <c r="I6468" s="21"/>
      <c r="J6468" s="21"/>
      <c r="K6468" s="133" t="s">
        <v>2376</v>
      </c>
      <c r="L6468" s="133" t="s">
        <v>2375</v>
      </c>
      <c r="M6468" s="21">
        <v>160</v>
      </c>
      <c r="N6468" s="21">
        <v>33</v>
      </c>
      <c r="O6468" s="21" t="s">
        <v>510</v>
      </c>
      <c r="P6468" s="124" t="s">
        <v>516</v>
      </c>
      <c r="Q6468" s="21">
        <v>2017</v>
      </c>
      <c r="R6468" s="21" t="s">
        <v>1661</v>
      </c>
      <c r="S6468" s="21" t="s">
        <v>2374</v>
      </c>
      <c r="T6468" s="116">
        <v>991</v>
      </c>
      <c r="U6468" s="111">
        <v>45</v>
      </c>
      <c r="V6468" s="113">
        <f t="shared" si="1214"/>
        <v>991</v>
      </c>
      <c r="W6468" s="113">
        <f t="shared" si="1215"/>
        <v>0</v>
      </c>
      <c r="X6468" s="112">
        <f t="shared" si="1216"/>
        <v>0</v>
      </c>
      <c r="Y6468" s="111"/>
      <c r="Z6468" s="110">
        <f t="shared" si="1212"/>
        <v>45</v>
      </c>
      <c r="AA6468" s="109">
        <f t="shared" si="1217"/>
        <v>49.550000000000004</v>
      </c>
      <c r="AB6468" s="109">
        <f t="shared" si="1218"/>
        <v>49550.000000000007</v>
      </c>
      <c r="AC6468" s="108">
        <f t="shared" si="1219"/>
        <v>941.45</v>
      </c>
      <c r="AD6468" s="107">
        <f t="shared" si="1220"/>
        <v>2.2222222222222223E-2</v>
      </c>
      <c r="AE6468" s="106">
        <f t="shared" si="1221"/>
        <v>20.921111111111113</v>
      </c>
      <c r="AF6468" s="105">
        <f t="shared" si="1222"/>
        <v>20.921111111111113</v>
      </c>
      <c r="AG6468" s="105">
        <f t="shared" si="1223"/>
        <v>970.07888888888886</v>
      </c>
    </row>
    <row r="6469" spans="1:33" s="88" customFormat="1" x14ac:dyDescent="0.35">
      <c r="A6469" s="21">
        <v>10141103</v>
      </c>
      <c r="B6469" s="21" t="s">
        <v>1665</v>
      </c>
      <c r="C6469" s="115" t="s">
        <v>710</v>
      </c>
      <c r="D6469" s="193" t="s">
        <v>2373</v>
      </c>
      <c r="E6469" s="114" t="str">
        <f t="shared" si="1213"/>
        <v>TRANSFORMADOR MARCA:Astor  PT 19 RE</v>
      </c>
      <c r="F6469" s="57" t="s">
        <v>2359</v>
      </c>
      <c r="G6469" s="21"/>
      <c r="H6469" s="21" t="s">
        <v>1695</v>
      </c>
      <c r="I6469" s="21"/>
      <c r="J6469" s="21"/>
      <c r="K6469" s="133" t="s">
        <v>2372</v>
      </c>
      <c r="L6469" s="133" t="s">
        <v>2371</v>
      </c>
      <c r="M6469" s="21">
        <v>315</v>
      </c>
      <c r="N6469" s="21">
        <v>33</v>
      </c>
      <c r="O6469" s="21" t="s">
        <v>510</v>
      </c>
      <c r="P6469" s="124" t="s">
        <v>516</v>
      </c>
      <c r="Q6469" s="21">
        <v>2017</v>
      </c>
      <c r="R6469" s="21" t="s">
        <v>1661</v>
      </c>
      <c r="S6469" s="21" t="s">
        <v>2370</v>
      </c>
      <c r="T6469" s="116">
        <v>1039</v>
      </c>
      <c r="U6469" s="111">
        <v>45</v>
      </c>
      <c r="V6469" s="113">
        <f t="shared" si="1214"/>
        <v>1039</v>
      </c>
      <c r="W6469" s="113">
        <f t="shared" si="1215"/>
        <v>0</v>
      </c>
      <c r="X6469" s="112">
        <f t="shared" si="1216"/>
        <v>0</v>
      </c>
      <c r="Y6469" s="111"/>
      <c r="Z6469" s="110">
        <f t="shared" si="1212"/>
        <v>45</v>
      </c>
      <c r="AA6469" s="109">
        <f t="shared" si="1217"/>
        <v>51.95</v>
      </c>
      <c r="AB6469" s="109">
        <f t="shared" si="1218"/>
        <v>51950</v>
      </c>
      <c r="AC6469" s="108">
        <f t="shared" si="1219"/>
        <v>987.05</v>
      </c>
      <c r="AD6469" s="107">
        <f t="shared" si="1220"/>
        <v>2.2222222222222223E-2</v>
      </c>
      <c r="AE6469" s="106">
        <f t="shared" si="1221"/>
        <v>21.934444444444445</v>
      </c>
      <c r="AF6469" s="105">
        <f t="shared" si="1222"/>
        <v>21.934444444444445</v>
      </c>
      <c r="AG6469" s="105">
        <f t="shared" si="1223"/>
        <v>1017.0655555555555</v>
      </c>
    </row>
    <row r="6470" spans="1:33" s="88" customFormat="1" x14ac:dyDescent="0.35">
      <c r="A6470" s="21">
        <v>10141103</v>
      </c>
      <c r="B6470" s="21" t="s">
        <v>1665</v>
      </c>
      <c r="C6470" s="115" t="s">
        <v>710</v>
      </c>
      <c r="D6470" s="193" t="s">
        <v>2369</v>
      </c>
      <c r="E6470" s="114" t="str">
        <f t="shared" si="1213"/>
        <v>TRANSFORMADOR MARCA:Efacec  PT 10 RE</v>
      </c>
      <c r="F6470" s="57" t="s">
        <v>2359</v>
      </c>
      <c r="G6470" s="21"/>
      <c r="H6470" s="21" t="s">
        <v>1695</v>
      </c>
      <c r="I6470" s="21"/>
      <c r="J6470" s="21"/>
      <c r="K6470" s="133" t="s">
        <v>2368</v>
      </c>
      <c r="L6470" s="133" t="s">
        <v>2367</v>
      </c>
      <c r="M6470" s="21">
        <v>250</v>
      </c>
      <c r="N6470" s="21">
        <v>33</v>
      </c>
      <c r="O6470" s="21" t="s">
        <v>510</v>
      </c>
      <c r="P6470" s="124" t="s">
        <v>516</v>
      </c>
      <c r="Q6470" s="21">
        <v>2017</v>
      </c>
      <c r="R6470" s="21" t="s">
        <v>535</v>
      </c>
      <c r="S6470" s="21" t="s">
        <v>2366</v>
      </c>
      <c r="T6470" s="116">
        <v>991</v>
      </c>
      <c r="U6470" s="111">
        <v>45</v>
      </c>
      <c r="V6470" s="113">
        <f t="shared" si="1214"/>
        <v>991</v>
      </c>
      <c r="W6470" s="113">
        <f t="shared" si="1215"/>
        <v>0</v>
      </c>
      <c r="X6470" s="112">
        <f t="shared" si="1216"/>
        <v>0</v>
      </c>
      <c r="Y6470" s="111"/>
      <c r="Z6470" s="110">
        <f t="shared" si="1212"/>
        <v>45</v>
      </c>
      <c r="AA6470" s="109">
        <f t="shared" si="1217"/>
        <v>49.550000000000004</v>
      </c>
      <c r="AB6470" s="109">
        <f t="shared" si="1218"/>
        <v>49550.000000000007</v>
      </c>
      <c r="AC6470" s="108">
        <f t="shared" si="1219"/>
        <v>941.45</v>
      </c>
      <c r="AD6470" s="107">
        <f t="shared" si="1220"/>
        <v>2.2222222222222223E-2</v>
      </c>
      <c r="AE6470" s="106">
        <f t="shared" si="1221"/>
        <v>20.921111111111113</v>
      </c>
      <c r="AF6470" s="105">
        <f t="shared" si="1222"/>
        <v>20.921111111111113</v>
      </c>
      <c r="AG6470" s="105">
        <f t="shared" si="1223"/>
        <v>970.07888888888886</v>
      </c>
    </row>
    <row r="6471" spans="1:33" s="88" customFormat="1" x14ac:dyDescent="0.35">
      <c r="A6471" s="21">
        <v>10141103</v>
      </c>
      <c r="B6471" s="21" t="s">
        <v>1665</v>
      </c>
      <c r="C6471" s="115" t="s">
        <v>710</v>
      </c>
      <c r="D6471" s="193" t="s">
        <v>2365</v>
      </c>
      <c r="E6471" s="114" t="str">
        <f t="shared" si="1213"/>
        <v>TRANSFORMADOR MARCA:Powertech  PT 09 RE</v>
      </c>
      <c r="F6471" s="57" t="s">
        <v>2359</v>
      </c>
      <c r="G6471" s="21"/>
      <c r="H6471" s="21" t="s">
        <v>1695</v>
      </c>
      <c r="I6471" s="21"/>
      <c r="J6471" s="21"/>
      <c r="K6471" s="133" t="s">
        <v>2364</v>
      </c>
      <c r="L6471" s="133" t="s">
        <v>2363</v>
      </c>
      <c r="M6471" s="21">
        <v>250</v>
      </c>
      <c r="N6471" s="21">
        <v>33</v>
      </c>
      <c r="O6471" s="21" t="s">
        <v>510</v>
      </c>
      <c r="P6471" s="124" t="s">
        <v>516</v>
      </c>
      <c r="Q6471" s="21">
        <v>2017</v>
      </c>
      <c r="R6471" s="21" t="s">
        <v>2362</v>
      </c>
      <c r="S6471" s="21" t="s">
        <v>2361</v>
      </c>
      <c r="T6471" s="116">
        <v>991</v>
      </c>
      <c r="U6471" s="111">
        <v>45</v>
      </c>
      <c r="V6471" s="113">
        <f t="shared" si="1214"/>
        <v>991</v>
      </c>
      <c r="W6471" s="113">
        <f t="shared" si="1215"/>
        <v>0</v>
      </c>
      <c r="X6471" s="112">
        <f t="shared" si="1216"/>
        <v>0</v>
      </c>
      <c r="Y6471" s="111"/>
      <c r="Z6471" s="110">
        <f t="shared" si="1212"/>
        <v>45</v>
      </c>
      <c r="AA6471" s="109">
        <f t="shared" si="1217"/>
        <v>49.550000000000004</v>
      </c>
      <c r="AB6471" s="109">
        <f t="shared" si="1218"/>
        <v>49550.000000000007</v>
      </c>
      <c r="AC6471" s="108">
        <f t="shared" si="1219"/>
        <v>941.45</v>
      </c>
      <c r="AD6471" s="107">
        <f t="shared" si="1220"/>
        <v>2.2222222222222223E-2</v>
      </c>
      <c r="AE6471" s="106">
        <f t="shared" si="1221"/>
        <v>20.921111111111113</v>
      </c>
      <c r="AF6471" s="105">
        <f t="shared" si="1222"/>
        <v>20.921111111111113</v>
      </c>
      <c r="AG6471" s="105">
        <f t="shared" si="1223"/>
        <v>970.07888888888886</v>
      </c>
    </row>
    <row r="6472" spans="1:33" s="88" customFormat="1" x14ac:dyDescent="0.35">
      <c r="A6472" s="21">
        <v>10141103</v>
      </c>
      <c r="B6472" s="21" t="s">
        <v>1665</v>
      </c>
      <c r="C6472" s="115" t="s">
        <v>710</v>
      </c>
      <c r="D6472" s="193" t="s">
        <v>2360</v>
      </c>
      <c r="E6472" s="114" t="str">
        <f t="shared" si="1213"/>
        <v>TRANSFORMADOR MARCA:Astor  PT 86 RE</v>
      </c>
      <c r="F6472" s="57" t="s">
        <v>2359</v>
      </c>
      <c r="G6472" s="21"/>
      <c r="H6472" s="21" t="s">
        <v>1695</v>
      </c>
      <c r="I6472" s="21"/>
      <c r="J6472" s="21"/>
      <c r="K6472" s="133" t="s">
        <v>2358</v>
      </c>
      <c r="L6472" s="133" t="s">
        <v>2357</v>
      </c>
      <c r="M6472" s="21">
        <v>200</v>
      </c>
      <c r="N6472" s="21">
        <v>33</v>
      </c>
      <c r="O6472" s="21" t="s">
        <v>510</v>
      </c>
      <c r="P6472" s="124" t="s">
        <v>2189</v>
      </c>
      <c r="Q6472" s="21">
        <v>2017</v>
      </c>
      <c r="R6472" s="21" t="s">
        <v>1661</v>
      </c>
      <c r="S6472" s="21" t="s">
        <v>2356</v>
      </c>
      <c r="T6472" s="116">
        <v>991</v>
      </c>
      <c r="U6472" s="111">
        <v>45</v>
      </c>
      <c r="V6472" s="113">
        <f t="shared" si="1214"/>
        <v>991</v>
      </c>
      <c r="W6472" s="113">
        <f t="shared" si="1215"/>
        <v>0</v>
      </c>
      <c r="X6472" s="112">
        <f t="shared" si="1216"/>
        <v>0</v>
      </c>
      <c r="Y6472" s="111"/>
      <c r="Z6472" s="110">
        <f t="shared" si="1212"/>
        <v>45</v>
      </c>
      <c r="AA6472" s="109">
        <f t="shared" si="1217"/>
        <v>49.550000000000004</v>
      </c>
      <c r="AB6472" s="109">
        <f t="shared" si="1218"/>
        <v>49550.000000000007</v>
      </c>
      <c r="AC6472" s="108">
        <f t="shared" si="1219"/>
        <v>941.45</v>
      </c>
      <c r="AD6472" s="107">
        <f t="shared" si="1220"/>
        <v>2.2222222222222223E-2</v>
      </c>
      <c r="AE6472" s="106">
        <f t="shared" si="1221"/>
        <v>20.921111111111113</v>
      </c>
      <c r="AF6472" s="105">
        <f t="shared" si="1222"/>
        <v>20.921111111111113</v>
      </c>
      <c r="AG6472" s="105">
        <f t="shared" si="1223"/>
        <v>970.07888888888886</v>
      </c>
    </row>
    <row r="6473" spans="1:33" s="88" customFormat="1" x14ac:dyDescent="0.35">
      <c r="A6473" s="21">
        <v>10141103</v>
      </c>
      <c r="B6473" s="21" t="s">
        <v>1665</v>
      </c>
      <c r="C6473" s="115" t="s">
        <v>710</v>
      </c>
      <c r="D6473" s="193" t="s">
        <v>2355</v>
      </c>
      <c r="E6473" s="114" t="str">
        <f t="shared" si="1213"/>
        <v>TRANSFORMADOR MARCA:Astor  PT  69</v>
      </c>
      <c r="F6473" s="57" t="s">
        <v>2350</v>
      </c>
      <c r="G6473" s="21"/>
      <c r="H6473" s="21" t="s">
        <v>1695</v>
      </c>
      <c r="I6473" s="21"/>
      <c r="J6473" s="21"/>
      <c r="K6473" s="133" t="s">
        <v>2354</v>
      </c>
      <c r="L6473" s="133" t="s">
        <v>2353</v>
      </c>
      <c r="M6473" s="21">
        <v>32</v>
      </c>
      <c r="N6473" s="21">
        <v>33</v>
      </c>
      <c r="O6473" s="21">
        <v>0.23</v>
      </c>
      <c r="P6473" s="124" t="s">
        <v>2189</v>
      </c>
      <c r="Q6473" s="21">
        <v>2017</v>
      </c>
      <c r="R6473" s="21" t="s">
        <v>1661</v>
      </c>
      <c r="S6473" s="21" t="s">
        <v>2352</v>
      </c>
      <c r="T6473" s="116">
        <v>643</v>
      </c>
      <c r="U6473" s="111">
        <v>45</v>
      </c>
      <c r="V6473" s="113">
        <f t="shared" si="1214"/>
        <v>643</v>
      </c>
      <c r="W6473" s="113">
        <f t="shared" si="1215"/>
        <v>0</v>
      </c>
      <c r="X6473" s="112">
        <f t="shared" si="1216"/>
        <v>0</v>
      </c>
      <c r="Y6473" s="111"/>
      <c r="Z6473" s="110">
        <f t="shared" si="1212"/>
        <v>45</v>
      </c>
      <c r="AA6473" s="109">
        <f t="shared" si="1217"/>
        <v>32.15</v>
      </c>
      <c r="AB6473" s="109">
        <f t="shared" si="1218"/>
        <v>32150</v>
      </c>
      <c r="AC6473" s="108">
        <f t="shared" si="1219"/>
        <v>610.85</v>
      </c>
      <c r="AD6473" s="107">
        <f t="shared" si="1220"/>
        <v>2.2222222222222223E-2</v>
      </c>
      <c r="AE6473" s="106">
        <f t="shared" si="1221"/>
        <v>13.574444444444445</v>
      </c>
      <c r="AF6473" s="105">
        <f t="shared" si="1222"/>
        <v>13.574444444444445</v>
      </c>
      <c r="AG6473" s="105">
        <f t="shared" si="1223"/>
        <v>629.42555555555555</v>
      </c>
    </row>
    <row r="6474" spans="1:33" s="88" customFormat="1" x14ac:dyDescent="0.35">
      <c r="A6474" s="21">
        <v>10141103</v>
      </c>
      <c r="B6474" s="21" t="s">
        <v>1665</v>
      </c>
      <c r="C6474" s="115" t="s">
        <v>710</v>
      </c>
      <c r="D6474" s="193" t="s">
        <v>2351</v>
      </c>
      <c r="E6474" s="114" t="str">
        <f t="shared" si="1213"/>
        <v>TRANSFORMADOR MARCA:Astor  PT 17</v>
      </c>
      <c r="F6474" s="57" t="s">
        <v>2350</v>
      </c>
      <c r="G6474" s="21"/>
      <c r="H6474" s="21" t="s">
        <v>1695</v>
      </c>
      <c r="I6474" s="21"/>
      <c r="J6474" s="21"/>
      <c r="K6474" s="133" t="s">
        <v>2349</v>
      </c>
      <c r="L6474" s="133" t="s">
        <v>2348</v>
      </c>
      <c r="M6474" s="21">
        <v>32</v>
      </c>
      <c r="N6474" s="21">
        <v>33</v>
      </c>
      <c r="O6474" s="21">
        <v>0.23</v>
      </c>
      <c r="P6474" s="124" t="s">
        <v>2189</v>
      </c>
      <c r="Q6474" s="21">
        <v>2017</v>
      </c>
      <c r="R6474" s="21" t="s">
        <v>1661</v>
      </c>
      <c r="S6474" s="21" t="s">
        <v>2347</v>
      </c>
      <c r="T6474" s="116">
        <v>643</v>
      </c>
      <c r="U6474" s="111">
        <v>45</v>
      </c>
      <c r="V6474" s="113">
        <f t="shared" si="1214"/>
        <v>643</v>
      </c>
      <c r="W6474" s="113">
        <f t="shared" si="1215"/>
        <v>0</v>
      </c>
      <c r="X6474" s="112">
        <f t="shared" si="1216"/>
        <v>0</v>
      </c>
      <c r="Y6474" s="111"/>
      <c r="Z6474" s="110">
        <f t="shared" si="1212"/>
        <v>45</v>
      </c>
      <c r="AA6474" s="109">
        <f t="shared" si="1217"/>
        <v>32.15</v>
      </c>
      <c r="AB6474" s="109">
        <f t="shared" si="1218"/>
        <v>32150</v>
      </c>
      <c r="AC6474" s="108">
        <f t="shared" si="1219"/>
        <v>610.85</v>
      </c>
      <c r="AD6474" s="107">
        <f t="shared" si="1220"/>
        <v>2.2222222222222223E-2</v>
      </c>
      <c r="AE6474" s="106">
        <f t="shared" si="1221"/>
        <v>13.574444444444445</v>
      </c>
      <c r="AF6474" s="105">
        <f t="shared" si="1222"/>
        <v>13.574444444444445</v>
      </c>
      <c r="AG6474" s="105">
        <f t="shared" si="1223"/>
        <v>629.42555555555555</v>
      </c>
    </row>
    <row r="6475" spans="1:33" s="88" customFormat="1" x14ac:dyDescent="0.35">
      <c r="A6475" s="21">
        <v>10141103</v>
      </c>
      <c r="B6475" s="21" t="s">
        <v>1665</v>
      </c>
      <c r="C6475" s="115" t="s">
        <v>710</v>
      </c>
      <c r="D6475" s="193" t="s">
        <v>2346</v>
      </c>
      <c r="E6475" s="114" t="str">
        <f t="shared" si="1213"/>
        <v>TRANSFORMADOR MARCA:Astor  PT 217R</v>
      </c>
      <c r="F6475" s="21"/>
      <c r="G6475" s="21"/>
      <c r="H6475" s="21" t="s">
        <v>2345</v>
      </c>
      <c r="I6475" s="21"/>
      <c r="J6475" s="21"/>
      <c r="K6475" s="133" t="s">
        <v>2344</v>
      </c>
      <c r="L6475" s="133" t="s">
        <v>2343</v>
      </c>
      <c r="M6475" s="21">
        <v>315</v>
      </c>
      <c r="N6475" s="21">
        <v>33</v>
      </c>
      <c r="O6475" s="21">
        <v>0.4</v>
      </c>
      <c r="P6475" s="124" t="s">
        <v>516</v>
      </c>
      <c r="Q6475" s="21">
        <v>2017</v>
      </c>
      <c r="R6475" s="21" t="s">
        <v>1661</v>
      </c>
      <c r="S6475" s="21" t="s">
        <v>2342</v>
      </c>
      <c r="T6475" s="116">
        <v>1039</v>
      </c>
      <c r="U6475" s="111">
        <v>45</v>
      </c>
      <c r="V6475" s="113">
        <f t="shared" si="1214"/>
        <v>1039</v>
      </c>
      <c r="W6475" s="113">
        <f t="shared" si="1215"/>
        <v>0</v>
      </c>
      <c r="X6475" s="112">
        <f t="shared" si="1216"/>
        <v>0</v>
      </c>
      <c r="Y6475" s="111"/>
      <c r="Z6475" s="110">
        <f t="shared" si="1212"/>
        <v>45</v>
      </c>
      <c r="AA6475" s="109">
        <f t="shared" si="1217"/>
        <v>51.95</v>
      </c>
      <c r="AB6475" s="109">
        <f t="shared" si="1218"/>
        <v>51950</v>
      </c>
      <c r="AC6475" s="108">
        <f t="shared" si="1219"/>
        <v>987.05</v>
      </c>
      <c r="AD6475" s="107">
        <f t="shared" si="1220"/>
        <v>2.2222222222222223E-2</v>
      </c>
      <c r="AE6475" s="106">
        <f t="shared" si="1221"/>
        <v>21.934444444444445</v>
      </c>
      <c r="AF6475" s="105">
        <f t="shared" si="1222"/>
        <v>21.934444444444445</v>
      </c>
      <c r="AG6475" s="105">
        <f t="shared" si="1223"/>
        <v>1017.0655555555555</v>
      </c>
    </row>
    <row r="6476" spans="1:33" s="88" customFormat="1" x14ac:dyDescent="0.35">
      <c r="A6476" s="21">
        <v>10141103</v>
      </c>
      <c r="B6476" s="21" t="s">
        <v>1665</v>
      </c>
      <c r="C6476" s="115" t="s">
        <v>710</v>
      </c>
      <c r="D6476" s="193" t="s">
        <v>2341</v>
      </c>
      <c r="E6476" s="114" t="str">
        <f t="shared" si="1213"/>
        <v>TRANSFORMADOR MARCA:Actom  PTS 15</v>
      </c>
      <c r="F6476" s="21"/>
      <c r="G6476" s="21"/>
      <c r="H6476" s="21" t="s">
        <v>2340</v>
      </c>
      <c r="I6476" s="21"/>
      <c r="J6476" s="21"/>
      <c r="K6476" s="133" t="s">
        <v>2339</v>
      </c>
      <c r="L6476" s="133" t="s">
        <v>2338</v>
      </c>
      <c r="M6476" s="21">
        <v>100</v>
      </c>
      <c r="N6476" s="21">
        <v>33</v>
      </c>
      <c r="O6476" s="21">
        <v>0.4</v>
      </c>
      <c r="P6476" s="124" t="s">
        <v>516</v>
      </c>
      <c r="Q6476" s="21">
        <v>2017</v>
      </c>
      <c r="R6476" s="21" t="s">
        <v>2251</v>
      </c>
      <c r="S6476" s="21" t="s">
        <v>2337</v>
      </c>
      <c r="T6476" s="116">
        <v>763</v>
      </c>
      <c r="U6476" s="111">
        <v>45</v>
      </c>
      <c r="V6476" s="113">
        <f t="shared" si="1214"/>
        <v>763</v>
      </c>
      <c r="W6476" s="113">
        <f t="shared" si="1215"/>
        <v>0</v>
      </c>
      <c r="X6476" s="112">
        <f t="shared" si="1216"/>
        <v>0</v>
      </c>
      <c r="Y6476" s="111"/>
      <c r="Z6476" s="110">
        <f t="shared" si="1212"/>
        <v>45</v>
      </c>
      <c r="AA6476" s="109">
        <f t="shared" si="1217"/>
        <v>38.15</v>
      </c>
      <c r="AB6476" s="109">
        <f t="shared" si="1218"/>
        <v>38150</v>
      </c>
      <c r="AC6476" s="108">
        <f t="shared" si="1219"/>
        <v>724.85</v>
      </c>
      <c r="AD6476" s="107">
        <f t="shared" si="1220"/>
        <v>2.2222222222222223E-2</v>
      </c>
      <c r="AE6476" s="106">
        <f t="shared" si="1221"/>
        <v>16.10777777777778</v>
      </c>
      <c r="AF6476" s="105">
        <f t="shared" si="1222"/>
        <v>16.10777777777778</v>
      </c>
      <c r="AG6476" s="105">
        <f t="shared" si="1223"/>
        <v>746.89222222222224</v>
      </c>
    </row>
    <row r="6477" spans="1:33" s="88" customFormat="1" x14ac:dyDescent="0.35">
      <c r="A6477" s="21">
        <v>10141103</v>
      </c>
      <c r="B6477" s="21" t="s">
        <v>1665</v>
      </c>
      <c r="C6477" s="115" t="s">
        <v>710</v>
      </c>
      <c r="D6477" s="193" t="s">
        <v>2336</v>
      </c>
      <c r="E6477" s="114" t="str">
        <f t="shared" si="1213"/>
        <v>TRANSFORMADOR MARCA:Astor  PT 1081R</v>
      </c>
      <c r="F6477" s="21"/>
      <c r="G6477" s="21"/>
      <c r="H6477" s="21" t="s">
        <v>2292</v>
      </c>
      <c r="I6477" s="21"/>
      <c r="J6477" s="21"/>
      <c r="K6477" s="133" t="s">
        <v>2335</v>
      </c>
      <c r="L6477" s="133" t="s">
        <v>2334</v>
      </c>
      <c r="M6477" s="21">
        <v>250</v>
      </c>
      <c r="N6477" s="21">
        <v>33</v>
      </c>
      <c r="O6477" s="21">
        <v>0.4</v>
      </c>
      <c r="P6477" s="124" t="s">
        <v>516</v>
      </c>
      <c r="Q6477" s="21">
        <v>2017</v>
      </c>
      <c r="R6477" s="21" t="s">
        <v>1661</v>
      </c>
      <c r="S6477" s="21" t="s">
        <v>2333</v>
      </c>
      <c r="T6477" s="116">
        <v>991</v>
      </c>
      <c r="U6477" s="111">
        <v>45</v>
      </c>
      <c r="V6477" s="113">
        <f t="shared" si="1214"/>
        <v>991</v>
      </c>
      <c r="W6477" s="113">
        <f t="shared" si="1215"/>
        <v>0</v>
      </c>
      <c r="X6477" s="112">
        <f t="shared" si="1216"/>
        <v>0</v>
      </c>
      <c r="Y6477" s="111"/>
      <c r="Z6477" s="110">
        <f t="shared" si="1212"/>
        <v>45</v>
      </c>
      <c r="AA6477" s="109">
        <f t="shared" si="1217"/>
        <v>49.550000000000004</v>
      </c>
      <c r="AB6477" s="109">
        <f t="shared" si="1218"/>
        <v>49550.000000000007</v>
      </c>
      <c r="AC6477" s="108">
        <f t="shared" si="1219"/>
        <v>941.45</v>
      </c>
      <c r="AD6477" s="107">
        <f t="shared" si="1220"/>
        <v>2.2222222222222223E-2</v>
      </c>
      <c r="AE6477" s="106">
        <f t="shared" si="1221"/>
        <v>20.921111111111113</v>
      </c>
      <c r="AF6477" s="105">
        <f t="shared" si="1222"/>
        <v>20.921111111111113</v>
      </c>
      <c r="AG6477" s="105">
        <f t="shared" si="1223"/>
        <v>970.07888888888886</v>
      </c>
    </row>
    <row r="6478" spans="1:33" s="88" customFormat="1" x14ac:dyDescent="0.35">
      <c r="A6478" s="21">
        <v>10141103</v>
      </c>
      <c r="B6478" s="21" t="s">
        <v>1665</v>
      </c>
      <c r="C6478" s="115" t="s">
        <v>710</v>
      </c>
      <c r="D6478" s="193" t="s">
        <v>2332</v>
      </c>
      <c r="E6478" s="114" t="str">
        <f t="shared" si="1213"/>
        <v>TRANSFORMADOR MARCA:Astor  PT 1068R</v>
      </c>
      <c r="F6478" s="21"/>
      <c r="G6478" s="21"/>
      <c r="H6478" s="21" t="s">
        <v>2292</v>
      </c>
      <c r="I6478" s="21"/>
      <c r="J6478" s="21"/>
      <c r="K6478" s="133" t="s">
        <v>2331</v>
      </c>
      <c r="L6478" s="133" t="s">
        <v>2330</v>
      </c>
      <c r="M6478" s="21">
        <v>160</v>
      </c>
      <c r="N6478" s="21">
        <v>33</v>
      </c>
      <c r="O6478" s="21">
        <v>0.4</v>
      </c>
      <c r="P6478" s="124" t="s">
        <v>516</v>
      </c>
      <c r="Q6478" s="21">
        <v>2017</v>
      </c>
      <c r="R6478" s="21" t="s">
        <v>1661</v>
      </c>
      <c r="S6478" s="21" t="s">
        <v>2329</v>
      </c>
      <c r="T6478" s="116">
        <v>991</v>
      </c>
      <c r="U6478" s="111">
        <v>45</v>
      </c>
      <c r="V6478" s="113">
        <f t="shared" si="1214"/>
        <v>991</v>
      </c>
      <c r="W6478" s="113">
        <f t="shared" si="1215"/>
        <v>0</v>
      </c>
      <c r="X6478" s="112">
        <f t="shared" si="1216"/>
        <v>0</v>
      </c>
      <c r="Y6478" s="111"/>
      <c r="Z6478" s="110">
        <f t="shared" si="1212"/>
        <v>45</v>
      </c>
      <c r="AA6478" s="109">
        <f t="shared" si="1217"/>
        <v>49.550000000000004</v>
      </c>
      <c r="AB6478" s="109">
        <f t="shared" si="1218"/>
        <v>49550.000000000007</v>
      </c>
      <c r="AC6478" s="108">
        <f t="shared" si="1219"/>
        <v>941.45</v>
      </c>
      <c r="AD6478" s="107">
        <f t="shared" si="1220"/>
        <v>2.2222222222222223E-2</v>
      </c>
      <c r="AE6478" s="106">
        <f t="shared" si="1221"/>
        <v>20.921111111111113</v>
      </c>
      <c r="AF6478" s="105">
        <f t="shared" si="1222"/>
        <v>20.921111111111113</v>
      </c>
      <c r="AG6478" s="105">
        <f t="shared" si="1223"/>
        <v>970.07888888888886</v>
      </c>
    </row>
    <row r="6479" spans="1:33" s="88" customFormat="1" x14ac:dyDescent="0.35">
      <c r="A6479" s="21">
        <v>10141103</v>
      </c>
      <c r="B6479" s="21" t="s">
        <v>1665</v>
      </c>
      <c r="C6479" s="115" t="s">
        <v>710</v>
      </c>
      <c r="D6479" s="193" t="s">
        <v>2328</v>
      </c>
      <c r="E6479" s="114" t="str">
        <f t="shared" si="1213"/>
        <v>TRANSFORMADOR MARCA:Tranformerdores de Mozambique  PT 1120R</v>
      </c>
      <c r="F6479" s="21"/>
      <c r="G6479" s="21"/>
      <c r="H6479" s="21" t="s">
        <v>2292</v>
      </c>
      <c r="I6479" s="21"/>
      <c r="J6479" s="21"/>
      <c r="K6479" s="133" t="s">
        <v>2327</v>
      </c>
      <c r="L6479" s="133" t="s">
        <v>2326</v>
      </c>
      <c r="M6479" s="21">
        <v>200</v>
      </c>
      <c r="N6479" s="21">
        <v>33</v>
      </c>
      <c r="O6479" s="21">
        <v>0.4</v>
      </c>
      <c r="P6479" s="124" t="s">
        <v>516</v>
      </c>
      <c r="Q6479" s="21">
        <v>2017</v>
      </c>
      <c r="R6479" s="21" t="s">
        <v>2325</v>
      </c>
      <c r="S6479" s="21">
        <v>1201008</v>
      </c>
      <c r="T6479" s="116">
        <v>991</v>
      </c>
      <c r="U6479" s="111">
        <v>45</v>
      </c>
      <c r="V6479" s="113">
        <f t="shared" si="1214"/>
        <v>991</v>
      </c>
      <c r="W6479" s="113">
        <f t="shared" si="1215"/>
        <v>0</v>
      </c>
      <c r="X6479" s="112">
        <f t="shared" si="1216"/>
        <v>0</v>
      </c>
      <c r="Y6479" s="111"/>
      <c r="Z6479" s="110">
        <f t="shared" si="1212"/>
        <v>45</v>
      </c>
      <c r="AA6479" s="109">
        <f t="shared" si="1217"/>
        <v>49.550000000000004</v>
      </c>
      <c r="AB6479" s="109">
        <f t="shared" si="1218"/>
        <v>49550.000000000007</v>
      </c>
      <c r="AC6479" s="108">
        <f t="shared" si="1219"/>
        <v>941.45</v>
      </c>
      <c r="AD6479" s="107">
        <f t="shared" si="1220"/>
        <v>2.2222222222222223E-2</v>
      </c>
      <c r="AE6479" s="106">
        <f t="shared" si="1221"/>
        <v>20.921111111111113</v>
      </c>
      <c r="AF6479" s="105">
        <f t="shared" si="1222"/>
        <v>20.921111111111113</v>
      </c>
      <c r="AG6479" s="105">
        <f t="shared" si="1223"/>
        <v>970.07888888888886</v>
      </c>
    </row>
    <row r="6480" spans="1:33" s="88" customFormat="1" x14ac:dyDescent="0.35">
      <c r="A6480" s="21">
        <v>10141103</v>
      </c>
      <c r="B6480" s="21" t="s">
        <v>1665</v>
      </c>
      <c r="C6480" s="115" t="s">
        <v>710</v>
      </c>
      <c r="D6480" s="193" t="s">
        <v>2324</v>
      </c>
      <c r="E6480" s="114" t="str">
        <f t="shared" si="1213"/>
        <v>TRANSFORMADOR MARCA:IMEFY  PT 1118R</v>
      </c>
      <c r="F6480" s="21"/>
      <c r="G6480" s="21"/>
      <c r="H6480" s="21" t="s">
        <v>2292</v>
      </c>
      <c r="I6480" s="21"/>
      <c r="J6480" s="21"/>
      <c r="K6480" s="133" t="s">
        <v>2323</v>
      </c>
      <c r="L6480" s="133" t="s">
        <v>2322</v>
      </c>
      <c r="M6480" s="21">
        <v>160</v>
      </c>
      <c r="N6480" s="21">
        <v>33</v>
      </c>
      <c r="O6480" s="21">
        <v>0.4</v>
      </c>
      <c r="P6480" s="124" t="s">
        <v>516</v>
      </c>
      <c r="Q6480" s="21">
        <v>2017</v>
      </c>
      <c r="R6480" s="21" t="s">
        <v>726</v>
      </c>
      <c r="S6480" s="21">
        <v>134446</v>
      </c>
      <c r="T6480" s="116">
        <v>991</v>
      </c>
      <c r="U6480" s="111">
        <v>45</v>
      </c>
      <c r="V6480" s="113">
        <f t="shared" si="1214"/>
        <v>991</v>
      </c>
      <c r="W6480" s="113">
        <f t="shared" si="1215"/>
        <v>0</v>
      </c>
      <c r="X6480" s="112">
        <f t="shared" si="1216"/>
        <v>0</v>
      </c>
      <c r="Y6480" s="111"/>
      <c r="Z6480" s="110">
        <f t="shared" si="1212"/>
        <v>45</v>
      </c>
      <c r="AA6480" s="109">
        <f t="shared" si="1217"/>
        <v>49.550000000000004</v>
      </c>
      <c r="AB6480" s="109">
        <f t="shared" si="1218"/>
        <v>49550.000000000007</v>
      </c>
      <c r="AC6480" s="108">
        <f t="shared" si="1219"/>
        <v>941.45</v>
      </c>
      <c r="AD6480" s="107">
        <f t="shared" si="1220"/>
        <v>2.2222222222222223E-2</v>
      </c>
      <c r="AE6480" s="106">
        <f t="shared" si="1221"/>
        <v>20.921111111111113</v>
      </c>
      <c r="AF6480" s="105">
        <f t="shared" si="1222"/>
        <v>20.921111111111113</v>
      </c>
      <c r="AG6480" s="105">
        <f t="shared" si="1223"/>
        <v>970.07888888888886</v>
      </c>
    </row>
    <row r="6481" spans="1:33" s="88" customFormat="1" x14ac:dyDescent="0.35">
      <c r="A6481" s="21">
        <v>10141103</v>
      </c>
      <c r="B6481" s="21" t="s">
        <v>1665</v>
      </c>
      <c r="C6481" s="115" t="s">
        <v>710</v>
      </c>
      <c r="D6481" s="193" t="s">
        <v>2321</v>
      </c>
      <c r="E6481" s="114" t="str">
        <f t="shared" si="1213"/>
        <v>TRANSFORMADOR MARCA:IMEFY  PT 1119R</v>
      </c>
      <c r="F6481" s="21"/>
      <c r="G6481" s="21"/>
      <c r="H6481" s="21" t="s">
        <v>2292</v>
      </c>
      <c r="I6481" s="21"/>
      <c r="J6481" s="21"/>
      <c r="K6481" s="133" t="s">
        <v>2320</v>
      </c>
      <c r="L6481" s="133" t="s">
        <v>2319</v>
      </c>
      <c r="M6481" s="21">
        <v>160</v>
      </c>
      <c r="N6481" s="21">
        <v>33</v>
      </c>
      <c r="O6481" s="21">
        <v>0.4</v>
      </c>
      <c r="P6481" s="124" t="s">
        <v>516</v>
      </c>
      <c r="Q6481" s="21">
        <v>2017</v>
      </c>
      <c r="R6481" s="21" t="s">
        <v>726</v>
      </c>
      <c r="S6481" s="21">
        <v>134447</v>
      </c>
      <c r="T6481" s="116">
        <v>991</v>
      </c>
      <c r="U6481" s="111">
        <v>45</v>
      </c>
      <c r="V6481" s="113">
        <f t="shared" si="1214"/>
        <v>991</v>
      </c>
      <c r="W6481" s="113">
        <f t="shared" si="1215"/>
        <v>0</v>
      </c>
      <c r="X6481" s="112">
        <f t="shared" si="1216"/>
        <v>0</v>
      </c>
      <c r="Y6481" s="111"/>
      <c r="Z6481" s="110">
        <f t="shared" si="1212"/>
        <v>45</v>
      </c>
      <c r="AA6481" s="109">
        <f t="shared" si="1217"/>
        <v>49.550000000000004</v>
      </c>
      <c r="AB6481" s="109">
        <f t="shared" si="1218"/>
        <v>49550.000000000007</v>
      </c>
      <c r="AC6481" s="108">
        <f t="shared" si="1219"/>
        <v>941.45</v>
      </c>
      <c r="AD6481" s="107">
        <f t="shared" si="1220"/>
        <v>2.2222222222222223E-2</v>
      </c>
      <c r="AE6481" s="106">
        <f t="shared" si="1221"/>
        <v>20.921111111111113</v>
      </c>
      <c r="AF6481" s="105">
        <f t="shared" si="1222"/>
        <v>20.921111111111113</v>
      </c>
      <c r="AG6481" s="105">
        <f t="shared" si="1223"/>
        <v>970.07888888888886</v>
      </c>
    </row>
    <row r="6482" spans="1:33" s="88" customFormat="1" x14ac:dyDescent="0.35">
      <c r="A6482" s="21">
        <v>10141103</v>
      </c>
      <c r="B6482" s="21" t="s">
        <v>1665</v>
      </c>
      <c r="C6482" s="115" t="s">
        <v>710</v>
      </c>
      <c r="D6482" s="193" t="s">
        <v>2318</v>
      </c>
      <c r="E6482" s="114" t="str">
        <f t="shared" si="1213"/>
        <v>TRANSFORMADOR MARCA:Zent Transformers  PT 1115R</v>
      </c>
      <c r="F6482" s="21"/>
      <c r="G6482" s="21"/>
      <c r="H6482" s="21" t="s">
        <v>2292</v>
      </c>
      <c r="I6482" s="21"/>
      <c r="J6482" s="21"/>
      <c r="K6482" s="133" t="s">
        <v>2317</v>
      </c>
      <c r="L6482" s="133" t="s">
        <v>2316</v>
      </c>
      <c r="M6482" s="21">
        <v>100</v>
      </c>
      <c r="N6482" s="21">
        <v>33</v>
      </c>
      <c r="O6482" s="21">
        <v>0.4</v>
      </c>
      <c r="P6482" s="124" t="s">
        <v>516</v>
      </c>
      <c r="Q6482" s="21">
        <v>2017</v>
      </c>
      <c r="R6482" s="21" t="s">
        <v>2303</v>
      </c>
      <c r="S6482" s="21" t="s">
        <v>2315</v>
      </c>
      <c r="T6482" s="116">
        <v>763</v>
      </c>
      <c r="U6482" s="111">
        <v>45</v>
      </c>
      <c r="V6482" s="113">
        <f t="shared" si="1214"/>
        <v>763</v>
      </c>
      <c r="W6482" s="113">
        <f t="shared" si="1215"/>
        <v>0</v>
      </c>
      <c r="X6482" s="112">
        <f t="shared" si="1216"/>
        <v>0</v>
      </c>
      <c r="Y6482" s="111"/>
      <c r="Z6482" s="110">
        <f t="shared" si="1212"/>
        <v>45</v>
      </c>
      <c r="AA6482" s="109">
        <f t="shared" si="1217"/>
        <v>38.15</v>
      </c>
      <c r="AB6482" s="109">
        <f t="shared" si="1218"/>
        <v>38150</v>
      </c>
      <c r="AC6482" s="108">
        <f t="shared" si="1219"/>
        <v>724.85</v>
      </c>
      <c r="AD6482" s="107">
        <f t="shared" si="1220"/>
        <v>2.2222222222222223E-2</v>
      </c>
      <c r="AE6482" s="106">
        <f t="shared" si="1221"/>
        <v>16.10777777777778</v>
      </c>
      <c r="AF6482" s="105">
        <f t="shared" si="1222"/>
        <v>16.10777777777778</v>
      </c>
      <c r="AG6482" s="105">
        <f t="shared" si="1223"/>
        <v>746.89222222222224</v>
      </c>
    </row>
    <row r="6483" spans="1:33" s="88" customFormat="1" x14ac:dyDescent="0.35">
      <c r="A6483" s="21">
        <v>10141103</v>
      </c>
      <c r="B6483" s="21" t="s">
        <v>1665</v>
      </c>
      <c r="C6483" s="115" t="s">
        <v>710</v>
      </c>
      <c r="D6483" s="193" t="s">
        <v>2314</v>
      </c>
      <c r="E6483" s="114" t="str">
        <f t="shared" si="1213"/>
        <v>TRANSFORMADOR MARCA:Astor  PT 1069R</v>
      </c>
      <c r="F6483" s="21"/>
      <c r="G6483" s="21"/>
      <c r="H6483" s="21" t="s">
        <v>2292</v>
      </c>
      <c r="I6483" s="21"/>
      <c r="J6483" s="21"/>
      <c r="K6483" s="133" t="s">
        <v>2313</v>
      </c>
      <c r="L6483" s="133" t="s">
        <v>2312</v>
      </c>
      <c r="M6483" s="21">
        <v>160</v>
      </c>
      <c r="N6483" s="21">
        <v>33</v>
      </c>
      <c r="O6483" s="21">
        <v>0.4</v>
      </c>
      <c r="P6483" s="124" t="s">
        <v>516</v>
      </c>
      <c r="Q6483" s="21">
        <v>2017</v>
      </c>
      <c r="R6483" s="21" t="s">
        <v>1661</v>
      </c>
      <c r="S6483" s="21" t="s">
        <v>2311</v>
      </c>
      <c r="T6483" s="116">
        <v>991</v>
      </c>
      <c r="U6483" s="111">
        <v>45</v>
      </c>
      <c r="V6483" s="113">
        <f t="shared" si="1214"/>
        <v>991</v>
      </c>
      <c r="W6483" s="113">
        <f t="shared" si="1215"/>
        <v>0</v>
      </c>
      <c r="X6483" s="112">
        <f t="shared" si="1216"/>
        <v>0</v>
      </c>
      <c r="Y6483" s="111"/>
      <c r="Z6483" s="110">
        <f t="shared" si="1212"/>
        <v>45</v>
      </c>
      <c r="AA6483" s="109">
        <f t="shared" si="1217"/>
        <v>49.550000000000004</v>
      </c>
      <c r="AB6483" s="109">
        <f t="shared" si="1218"/>
        <v>49550.000000000007</v>
      </c>
      <c r="AC6483" s="108">
        <f t="shared" si="1219"/>
        <v>941.45</v>
      </c>
      <c r="AD6483" s="107">
        <f t="shared" si="1220"/>
        <v>2.2222222222222223E-2</v>
      </c>
      <c r="AE6483" s="106">
        <f t="shared" si="1221"/>
        <v>20.921111111111113</v>
      </c>
      <c r="AF6483" s="105">
        <f t="shared" si="1222"/>
        <v>20.921111111111113</v>
      </c>
      <c r="AG6483" s="105">
        <f t="shared" si="1223"/>
        <v>970.07888888888886</v>
      </c>
    </row>
    <row r="6484" spans="1:33" s="88" customFormat="1" x14ac:dyDescent="0.35">
      <c r="A6484" s="21">
        <v>10141103</v>
      </c>
      <c r="B6484" s="21" t="s">
        <v>1665</v>
      </c>
      <c r="C6484" s="115" t="s">
        <v>710</v>
      </c>
      <c r="D6484" s="193" t="s">
        <v>2310</v>
      </c>
      <c r="E6484" s="114" t="str">
        <f t="shared" si="1213"/>
        <v>TRANSFORMADOR MARCA:Zent Transformers  PT 1117R</v>
      </c>
      <c r="F6484" s="21"/>
      <c r="G6484" s="21"/>
      <c r="H6484" s="21" t="s">
        <v>2292</v>
      </c>
      <c r="I6484" s="21"/>
      <c r="J6484" s="21"/>
      <c r="K6484" s="133" t="s">
        <v>2309</v>
      </c>
      <c r="L6484" s="133" t="s">
        <v>2308</v>
      </c>
      <c r="M6484" s="21">
        <v>100</v>
      </c>
      <c r="N6484" s="21">
        <v>33</v>
      </c>
      <c r="O6484" s="21">
        <v>0.4</v>
      </c>
      <c r="P6484" s="124" t="s">
        <v>516</v>
      </c>
      <c r="Q6484" s="21">
        <v>2017</v>
      </c>
      <c r="R6484" s="21" t="s">
        <v>2303</v>
      </c>
      <c r="S6484" s="21" t="s">
        <v>2307</v>
      </c>
      <c r="T6484" s="116">
        <v>763</v>
      </c>
      <c r="U6484" s="111">
        <v>45</v>
      </c>
      <c r="V6484" s="113">
        <f t="shared" si="1214"/>
        <v>763</v>
      </c>
      <c r="W6484" s="113">
        <f t="shared" si="1215"/>
        <v>0</v>
      </c>
      <c r="X6484" s="112">
        <f t="shared" si="1216"/>
        <v>0</v>
      </c>
      <c r="Y6484" s="111"/>
      <c r="Z6484" s="110">
        <f t="shared" si="1212"/>
        <v>45</v>
      </c>
      <c r="AA6484" s="109">
        <f t="shared" si="1217"/>
        <v>38.15</v>
      </c>
      <c r="AB6484" s="109">
        <f t="shared" si="1218"/>
        <v>38150</v>
      </c>
      <c r="AC6484" s="108">
        <f t="shared" si="1219"/>
        <v>724.85</v>
      </c>
      <c r="AD6484" s="107">
        <f t="shared" si="1220"/>
        <v>2.2222222222222223E-2</v>
      </c>
      <c r="AE6484" s="106">
        <f t="shared" si="1221"/>
        <v>16.10777777777778</v>
      </c>
      <c r="AF6484" s="105">
        <f t="shared" si="1222"/>
        <v>16.10777777777778</v>
      </c>
      <c r="AG6484" s="105">
        <f t="shared" si="1223"/>
        <v>746.89222222222224</v>
      </c>
    </row>
    <row r="6485" spans="1:33" s="88" customFormat="1" x14ac:dyDescent="0.35">
      <c r="A6485" s="21">
        <v>10141103</v>
      </c>
      <c r="B6485" s="21" t="s">
        <v>1665</v>
      </c>
      <c r="C6485" s="115" t="s">
        <v>710</v>
      </c>
      <c r="D6485" s="193" t="s">
        <v>2306</v>
      </c>
      <c r="E6485" s="114" t="str">
        <f t="shared" si="1213"/>
        <v>TRANSFORMADOR MARCA:Zent Transformers  PT 1067</v>
      </c>
      <c r="F6485" s="21"/>
      <c r="G6485" s="21"/>
      <c r="H6485" s="21" t="s">
        <v>2292</v>
      </c>
      <c r="I6485" s="21"/>
      <c r="J6485" s="21"/>
      <c r="K6485" s="133" t="s">
        <v>2305</v>
      </c>
      <c r="L6485" s="133" t="s">
        <v>2304</v>
      </c>
      <c r="M6485" s="21">
        <v>100</v>
      </c>
      <c r="N6485" s="21">
        <v>33</v>
      </c>
      <c r="O6485" s="21">
        <v>0.4</v>
      </c>
      <c r="P6485" s="124" t="s">
        <v>516</v>
      </c>
      <c r="Q6485" s="21">
        <v>2017</v>
      </c>
      <c r="R6485" s="21" t="s">
        <v>2303</v>
      </c>
      <c r="S6485" s="21" t="s">
        <v>2302</v>
      </c>
      <c r="T6485" s="116">
        <v>763</v>
      </c>
      <c r="U6485" s="111">
        <v>45</v>
      </c>
      <c r="V6485" s="113">
        <f t="shared" si="1214"/>
        <v>763</v>
      </c>
      <c r="W6485" s="113">
        <f t="shared" si="1215"/>
        <v>0</v>
      </c>
      <c r="X6485" s="112">
        <f t="shared" si="1216"/>
        <v>0</v>
      </c>
      <c r="Y6485" s="111"/>
      <c r="Z6485" s="110">
        <f t="shared" si="1212"/>
        <v>45</v>
      </c>
      <c r="AA6485" s="109">
        <f t="shared" si="1217"/>
        <v>38.15</v>
      </c>
      <c r="AB6485" s="109">
        <f t="shared" si="1218"/>
        <v>38150</v>
      </c>
      <c r="AC6485" s="108">
        <f t="shared" si="1219"/>
        <v>724.85</v>
      </c>
      <c r="AD6485" s="107">
        <f t="shared" si="1220"/>
        <v>2.2222222222222223E-2</v>
      </c>
      <c r="AE6485" s="106">
        <f t="shared" si="1221"/>
        <v>16.10777777777778</v>
      </c>
      <c r="AF6485" s="105">
        <f t="shared" si="1222"/>
        <v>16.10777777777778</v>
      </c>
      <c r="AG6485" s="105">
        <f t="shared" si="1223"/>
        <v>746.89222222222224</v>
      </c>
    </row>
    <row r="6486" spans="1:33" s="88" customFormat="1" x14ac:dyDescent="0.35">
      <c r="A6486" s="21">
        <v>10141103</v>
      </c>
      <c r="B6486" s="21" t="s">
        <v>1665</v>
      </c>
      <c r="C6486" s="115" t="s">
        <v>710</v>
      </c>
      <c r="D6486" s="164" t="s">
        <v>2301</v>
      </c>
      <c r="E6486" s="114" t="str">
        <f t="shared" si="1213"/>
        <v>TRANSFORMADOR MARCA:Astor  PT 570R</v>
      </c>
      <c r="F6486" s="21"/>
      <c r="G6486" s="21"/>
      <c r="H6486" s="21" t="s">
        <v>2292</v>
      </c>
      <c r="I6486" s="21"/>
      <c r="J6486" s="21"/>
      <c r="K6486" s="133" t="s">
        <v>2300</v>
      </c>
      <c r="L6486" s="133" t="s">
        <v>2299</v>
      </c>
      <c r="M6486" s="21">
        <v>315</v>
      </c>
      <c r="N6486" s="21">
        <v>33</v>
      </c>
      <c r="O6486" s="21">
        <v>0.4</v>
      </c>
      <c r="P6486" s="124" t="s">
        <v>516</v>
      </c>
      <c r="Q6486" s="21">
        <v>2017</v>
      </c>
      <c r="R6486" s="21" t="s">
        <v>1661</v>
      </c>
      <c r="S6486" s="21" t="s">
        <v>2298</v>
      </c>
      <c r="T6486" s="116">
        <v>1039</v>
      </c>
      <c r="U6486" s="111">
        <v>45</v>
      </c>
      <c r="V6486" s="113">
        <f t="shared" si="1214"/>
        <v>1039</v>
      </c>
      <c r="W6486" s="113">
        <f t="shared" si="1215"/>
        <v>0</v>
      </c>
      <c r="X6486" s="112">
        <f t="shared" si="1216"/>
        <v>0</v>
      </c>
      <c r="Y6486" s="111"/>
      <c r="Z6486" s="110">
        <f t="shared" si="1212"/>
        <v>45</v>
      </c>
      <c r="AA6486" s="109">
        <f t="shared" si="1217"/>
        <v>51.95</v>
      </c>
      <c r="AB6486" s="109">
        <f t="shared" si="1218"/>
        <v>51950</v>
      </c>
      <c r="AC6486" s="108">
        <f t="shared" si="1219"/>
        <v>987.05</v>
      </c>
      <c r="AD6486" s="107">
        <f t="shared" si="1220"/>
        <v>2.2222222222222223E-2</v>
      </c>
      <c r="AE6486" s="106">
        <f t="shared" si="1221"/>
        <v>21.934444444444445</v>
      </c>
      <c r="AF6486" s="105">
        <f t="shared" si="1222"/>
        <v>21.934444444444445</v>
      </c>
      <c r="AG6486" s="105">
        <f t="shared" si="1223"/>
        <v>1017.0655555555555</v>
      </c>
    </row>
    <row r="6487" spans="1:33" s="88" customFormat="1" x14ac:dyDescent="0.35">
      <c r="A6487" s="21">
        <v>10141103</v>
      </c>
      <c r="B6487" s="21" t="s">
        <v>1665</v>
      </c>
      <c r="C6487" s="115" t="s">
        <v>710</v>
      </c>
      <c r="D6487" s="164" t="s">
        <v>2297</v>
      </c>
      <c r="E6487" s="114" t="str">
        <f t="shared" si="1213"/>
        <v>TRANSFORMADOR MARCA:Astor  PT Sem</v>
      </c>
      <c r="F6487" s="21"/>
      <c r="G6487" s="21"/>
      <c r="H6487" s="21" t="s">
        <v>2292</v>
      </c>
      <c r="I6487" s="21"/>
      <c r="J6487" s="21"/>
      <c r="K6487" s="133" t="s">
        <v>2296</v>
      </c>
      <c r="L6487" s="133" t="s">
        <v>2295</v>
      </c>
      <c r="M6487" s="21">
        <v>250</v>
      </c>
      <c r="N6487" s="21">
        <v>33</v>
      </c>
      <c r="O6487" s="21">
        <v>0.4</v>
      </c>
      <c r="P6487" s="124" t="s">
        <v>516</v>
      </c>
      <c r="Q6487" s="21">
        <v>2017</v>
      </c>
      <c r="R6487" s="21" t="s">
        <v>1661</v>
      </c>
      <c r="S6487" s="21" t="s">
        <v>2294</v>
      </c>
      <c r="T6487" s="116">
        <v>991</v>
      </c>
      <c r="U6487" s="111">
        <v>45</v>
      </c>
      <c r="V6487" s="113">
        <f t="shared" si="1214"/>
        <v>991</v>
      </c>
      <c r="W6487" s="113">
        <f t="shared" si="1215"/>
        <v>0</v>
      </c>
      <c r="X6487" s="112">
        <f t="shared" si="1216"/>
        <v>0</v>
      </c>
      <c r="Y6487" s="111"/>
      <c r="Z6487" s="110">
        <f t="shared" si="1212"/>
        <v>45</v>
      </c>
      <c r="AA6487" s="109">
        <f t="shared" si="1217"/>
        <v>49.550000000000004</v>
      </c>
      <c r="AB6487" s="109">
        <f t="shared" si="1218"/>
        <v>49550.000000000007</v>
      </c>
      <c r="AC6487" s="108">
        <f t="shared" si="1219"/>
        <v>941.45</v>
      </c>
      <c r="AD6487" s="107">
        <f t="shared" si="1220"/>
        <v>2.2222222222222223E-2</v>
      </c>
      <c r="AE6487" s="106">
        <f t="shared" si="1221"/>
        <v>20.921111111111113</v>
      </c>
      <c r="AF6487" s="105">
        <f t="shared" si="1222"/>
        <v>20.921111111111113</v>
      </c>
      <c r="AG6487" s="105">
        <f t="shared" si="1223"/>
        <v>970.07888888888886</v>
      </c>
    </row>
    <row r="6488" spans="1:33" s="88" customFormat="1" x14ac:dyDescent="0.35">
      <c r="A6488" s="21">
        <v>10141103</v>
      </c>
      <c r="B6488" s="21" t="s">
        <v>1665</v>
      </c>
      <c r="C6488" s="115" t="s">
        <v>710</v>
      </c>
      <c r="D6488" s="164" t="s">
        <v>2293</v>
      </c>
      <c r="E6488" s="114" t="str">
        <f t="shared" si="1213"/>
        <v>TRANSFORMADOR MARCA:Astor  PT 478R</v>
      </c>
      <c r="F6488" s="21"/>
      <c r="G6488" s="21"/>
      <c r="H6488" s="21" t="s">
        <v>2292</v>
      </c>
      <c r="I6488" s="21"/>
      <c r="J6488" s="21"/>
      <c r="K6488" s="133" t="s">
        <v>2291</v>
      </c>
      <c r="L6488" s="133" t="s">
        <v>2290</v>
      </c>
      <c r="M6488" s="21">
        <v>315</v>
      </c>
      <c r="N6488" s="21">
        <v>33</v>
      </c>
      <c r="O6488" s="21">
        <v>0.4</v>
      </c>
      <c r="P6488" s="124" t="s">
        <v>516</v>
      </c>
      <c r="Q6488" s="21">
        <v>2017</v>
      </c>
      <c r="R6488" s="21" t="s">
        <v>1661</v>
      </c>
      <c r="S6488" s="21" t="s">
        <v>2289</v>
      </c>
      <c r="T6488" s="116">
        <v>1039</v>
      </c>
      <c r="U6488" s="111">
        <v>45</v>
      </c>
      <c r="V6488" s="113">
        <f t="shared" si="1214"/>
        <v>1039</v>
      </c>
      <c r="W6488" s="113">
        <f t="shared" si="1215"/>
        <v>0</v>
      </c>
      <c r="X6488" s="112">
        <f t="shared" si="1216"/>
        <v>0</v>
      </c>
      <c r="Y6488" s="111"/>
      <c r="Z6488" s="110">
        <f t="shared" si="1212"/>
        <v>45</v>
      </c>
      <c r="AA6488" s="109">
        <f t="shared" si="1217"/>
        <v>51.95</v>
      </c>
      <c r="AB6488" s="109">
        <f t="shared" si="1218"/>
        <v>51950</v>
      </c>
      <c r="AC6488" s="108">
        <f t="shared" si="1219"/>
        <v>987.05</v>
      </c>
      <c r="AD6488" s="107">
        <f t="shared" si="1220"/>
        <v>2.2222222222222223E-2</v>
      </c>
      <c r="AE6488" s="106">
        <f t="shared" si="1221"/>
        <v>21.934444444444445</v>
      </c>
      <c r="AF6488" s="105">
        <f t="shared" si="1222"/>
        <v>21.934444444444445</v>
      </c>
      <c r="AG6488" s="105">
        <f t="shared" si="1223"/>
        <v>1017.0655555555555</v>
      </c>
    </row>
    <row r="6489" spans="1:33" s="88" customFormat="1" x14ac:dyDescent="0.35">
      <c r="A6489" s="21">
        <v>10141103</v>
      </c>
      <c r="B6489" s="21" t="s">
        <v>1665</v>
      </c>
      <c r="C6489" s="115" t="s">
        <v>710</v>
      </c>
      <c r="D6489" s="164" t="s">
        <v>2288</v>
      </c>
      <c r="E6489" s="114" t="str">
        <f t="shared" si="1213"/>
        <v>TRANSFORMADOR MARCA:Astor  PTS 228</v>
      </c>
      <c r="F6489" s="21"/>
      <c r="G6489" s="21"/>
      <c r="H6489" s="21" t="s">
        <v>2261</v>
      </c>
      <c r="I6489" s="21"/>
      <c r="J6489" s="21"/>
      <c r="K6489" s="133" t="s">
        <v>2287</v>
      </c>
      <c r="L6489" s="133" t="s">
        <v>2286</v>
      </c>
      <c r="M6489" s="21">
        <v>200</v>
      </c>
      <c r="N6489" s="21">
        <v>33</v>
      </c>
      <c r="O6489" s="21">
        <v>0.4</v>
      </c>
      <c r="P6489" s="124" t="s">
        <v>516</v>
      </c>
      <c r="Q6489" s="21">
        <v>2017</v>
      </c>
      <c r="R6489" s="21" t="s">
        <v>1661</v>
      </c>
      <c r="S6489" s="21"/>
      <c r="T6489" s="116">
        <v>991</v>
      </c>
      <c r="U6489" s="111">
        <v>45</v>
      </c>
      <c r="V6489" s="113">
        <f t="shared" si="1214"/>
        <v>991</v>
      </c>
      <c r="W6489" s="113">
        <f t="shared" si="1215"/>
        <v>0</v>
      </c>
      <c r="X6489" s="112">
        <f t="shared" si="1216"/>
        <v>0</v>
      </c>
      <c r="Y6489" s="111"/>
      <c r="Z6489" s="110">
        <f t="shared" si="1212"/>
        <v>45</v>
      </c>
      <c r="AA6489" s="109">
        <f t="shared" si="1217"/>
        <v>49.550000000000004</v>
      </c>
      <c r="AB6489" s="109">
        <f t="shared" si="1218"/>
        <v>49550.000000000007</v>
      </c>
      <c r="AC6489" s="108">
        <f t="shared" si="1219"/>
        <v>941.45</v>
      </c>
      <c r="AD6489" s="107">
        <f t="shared" si="1220"/>
        <v>2.2222222222222223E-2</v>
      </c>
      <c r="AE6489" s="106">
        <f t="shared" si="1221"/>
        <v>20.921111111111113</v>
      </c>
      <c r="AF6489" s="105">
        <f t="shared" si="1222"/>
        <v>20.921111111111113</v>
      </c>
      <c r="AG6489" s="105">
        <f t="shared" si="1223"/>
        <v>970.07888888888886</v>
      </c>
    </row>
    <row r="6490" spans="1:33" s="88" customFormat="1" x14ac:dyDescent="0.35">
      <c r="A6490" s="21">
        <v>10141103</v>
      </c>
      <c r="B6490" s="21" t="s">
        <v>1665</v>
      </c>
      <c r="C6490" s="115" t="s">
        <v>710</v>
      </c>
      <c r="D6490" s="164" t="s">
        <v>2285</v>
      </c>
      <c r="E6490" s="114" t="str">
        <f t="shared" si="1213"/>
        <v>TRANSFORMADOR MARCA:Astor  PTS 575</v>
      </c>
      <c r="F6490" s="21"/>
      <c r="G6490" s="21"/>
      <c r="H6490" s="21" t="s">
        <v>2261</v>
      </c>
      <c r="I6490" s="21"/>
      <c r="J6490" s="21"/>
      <c r="K6490" s="133" t="s">
        <v>2284</v>
      </c>
      <c r="L6490" s="133" t="s">
        <v>2283</v>
      </c>
      <c r="M6490" s="21">
        <v>200</v>
      </c>
      <c r="N6490" s="21">
        <v>33</v>
      </c>
      <c r="O6490" s="21">
        <v>0.4</v>
      </c>
      <c r="P6490" s="124" t="s">
        <v>516</v>
      </c>
      <c r="Q6490" s="21">
        <v>2017</v>
      </c>
      <c r="R6490" s="21" t="s">
        <v>1661</v>
      </c>
      <c r="S6490" s="21" t="s">
        <v>2282</v>
      </c>
      <c r="T6490" s="116">
        <v>991</v>
      </c>
      <c r="U6490" s="111">
        <v>45</v>
      </c>
      <c r="V6490" s="113">
        <f t="shared" si="1214"/>
        <v>991</v>
      </c>
      <c r="W6490" s="113">
        <f t="shared" si="1215"/>
        <v>0</v>
      </c>
      <c r="X6490" s="112">
        <f t="shared" si="1216"/>
        <v>0</v>
      </c>
      <c r="Y6490" s="111"/>
      <c r="Z6490" s="110">
        <f t="shared" si="1212"/>
        <v>45</v>
      </c>
      <c r="AA6490" s="109">
        <f t="shared" si="1217"/>
        <v>49.550000000000004</v>
      </c>
      <c r="AB6490" s="109">
        <f t="shared" si="1218"/>
        <v>49550.000000000007</v>
      </c>
      <c r="AC6490" s="108">
        <f t="shared" si="1219"/>
        <v>941.45</v>
      </c>
      <c r="AD6490" s="107">
        <f t="shared" si="1220"/>
        <v>2.2222222222222223E-2</v>
      </c>
      <c r="AE6490" s="106">
        <f t="shared" si="1221"/>
        <v>20.921111111111113</v>
      </c>
      <c r="AF6490" s="105">
        <f t="shared" si="1222"/>
        <v>20.921111111111113</v>
      </c>
      <c r="AG6490" s="105">
        <f t="shared" si="1223"/>
        <v>970.07888888888886</v>
      </c>
    </row>
    <row r="6491" spans="1:33" s="88" customFormat="1" x14ac:dyDescent="0.35">
      <c r="A6491" s="21">
        <v>10141103</v>
      </c>
      <c r="B6491" s="21" t="s">
        <v>1665</v>
      </c>
      <c r="C6491" s="115" t="s">
        <v>710</v>
      </c>
      <c r="D6491" s="164" t="s">
        <v>2281</v>
      </c>
      <c r="E6491" s="114" t="str">
        <f t="shared" si="1213"/>
        <v>TRANSFORMADOR MARCA:Efacec   PTS 482</v>
      </c>
      <c r="F6491" s="21"/>
      <c r="G6491" s="21"/>
      <c r="H6491" s="21" t="s">
        <v>2261</v>
      </c>
      <c r="I6491" s="21"/>
      <c r="J6491" s="21"/>
      <c r="K6491" s="133" t="s">
        <v>2280</v>
      </c>
      <c r="L6491" s="133" t="s">
        <v>2279</v>
      </c>
      <c r="M6491" s="21">
        <v>630</v>
      </c>
      <c r="N6491" s="21">
        <v>33</v>
      </c>
      <c r="O6491" s="21">
        <v>0.4</v>
      </c>
      <c r="P6491" s="124" t="s">
        <v>516</v>
      </c>
      <c r="Q6491" s="21">
        <v>2017</v>
      </c>
      <c r="R6491" s="21" t="s">
        <v>1705</v>
      </c>
      <c r="S6491" s="21" t="s">
        <v>2278</v>
      </c>
      <c r="T6491" s="116">
        <v>1200</v>
      </c>
      <c r="U6491" s="111">
        <v>45</v>
      </c>
      <c r="V6491" s="113">
        <f t="shared" si="1214"/>
        <v>1200</v>
      </c>
      <c r="W6491" s="113">
        <f t="shared" si="1215"/>
        <v>0</v>
      </c>
      <c r="X6491" s="112">
        <f t="shared" si="1216"/>
        <v>0</v>
      </c>
      <c r="Y6491" s="111"/>
      <c r="Z6491" s="110">
        <f t="shared" si="1212"/>
        <v>45</v>
      </c>
      <c r="AA6491" s="109">
        <f t="shared" si="1217"/>
        <v>60</v>
      </c>
      <c r="AB6491" s="109">
        <f t="shared" si="1218"/>
        <v>60000</v>
      </c>
      <c r="AC6491" s="108">
        <f t="shared" si="1219"/>
        <v>1140</v>
      </c>
      <c r="AD6491" s="107">
        <f t="shared" si="1220"/>
        <v>2.2222222222222223E-2</v>
      </c>
      <c r="AE6491" s="106">
        <f t="shared" si="1221"/>
        <v>25.333333333333336</v>
      </c>
      <c r="AF6491" s="105">
        <f t="shared" si="1222"/>
        <v>25.333333333333336</v>
      </c>
      <c r="AG6491" s="105">
        <f t="shared" si="1223"/>
        <v>1174.6666666666667</v>
      </c>
    </row>
    <row r="6492" spans="1:33" s="88" customFormat="1" x14ac:dyDescent="0.35">
      <c r="A6492" s="21">
        <v>10141103</v>
      </c>
      <c r="B6492" s="21" t="s">
        <v>1665</v>
      </c>
      <c r="C6492" s="115" t="s">
        <v>710</v>
      </c>
      <c r="D6492" s="164" t="s">
        <v>2277</v>
      </c>
      <c r="E6492" s="114" t="str">
        <f t="shared" si="1213"/>
        <v>TRANSFORMADOR MARCA:Efacec   PTS 480</v>
      </c>
      <c r="F6492" s="21"/>
      <c r="G6492" s="21"/>
      <c r="H6492" s="21" t="s">
        <v>2261</v>
      </c>
      <c r="I6492" s="21"/>
      <c r="J6492" s="21"/>
      <c r="K6492" s="133" t="s">
        <v>2276</v>
      </c>
      <c r="L6492" s="133" t="s">
        <v>2275</v>
      </c>
      <c r="M6492" s="21">
        <v>250</v>
      </c>
      <c r="N6492" s="21">
        <v>33</v>
      </c>
      <c r="O6492" s="21">
        <v>0.4</v>
      </c>
      <c r="P6492" s="124" t="s">
        <v>516</v>
      </c>
      <c r="Q6492" s="21">
        <v>2017</v>
      </c>
      <c r="R6492" s="21" t="s">
        <v>1705</v>
      </c>
      <c r="S6492" s="21" t="s">
        <v>2274</v>
      </c>
      <c r="T6492" s="116">
        <v>991</v>
      </c>
      <c r="U6492" s="111">
        <v>45</v>
      </c>
      <c r="V6492" s="113">
        <f t="shared" si="1214"/>
        <v>991</v>
      </c>
      <c r="W6492" s="113">
        <f t="shared" si="1215"/>
        <v>0</v>
      </c>
      <c r="X6492" s="112">
        <f t="shared" si="1216"/>
        <v>0</v>
      </c>
      <c r="Y6492" s="111"/>
      <c r="Z6492" s="110">
        <f t="shared" si="1212"/>
        <v>45</v>
      </c>
      <c r="AA6492" s="109">
        <f t="shared" si="1217"/>
        <v>49.550000000000004</v>
      </c>
      <c r="AB6492" s="109">
        <f t="shared" si="1218"/>
        <v>49550.000000000007</v>
      </c>
      <c r="AC6492" s="108">
        <f t="shared" si="1219"/>
        <v>941.45</v>
      </c>
      <c r="AD6492" s="107">
        <f t="shared" si="1220"/>
        <v>2.2222222222222223E-2</v>
      </c>
      <c r="AE6492" s="106">
        <f t="shared" si="1221"/>
        <v>20.921111111111113</v>
      </c>
      <c r="AF6492" s="105">
        <f t="shared" si="1222"/>
        <v>20.921111111111113</v>
      </c>
      <c r="AG6492" s="105">
        <f t="shared" si="1223"/>
        <v>970.07888888888886</v>
      </c>
    </row>
    <row r="6493" spans="1:33" s="88" customFormat="1" x14ac:dyDescent="0.35">
      <c r="A6493" s="21">
        <v>10141103</v>
      </c>
      <c r="B6493" s="21" t="s">
        <v>1665</v>
      </c>
      <c r="C6493" s="115" t="s">
        <v>710</v>
      </c>
      <c r="D6493" s="164" t="s">
        <v>2273</v>
      </c>
      <c r="E6493" s="114" t="str">
        <f t="shared" si="1213"/>
        <v>TRANSFORMADOR MARCA:Astor  PTS 103</v>
      </c>
      <c r="F6493" s="21"/>
      <c r="G6493" s="21"/>
      <c r="H6493" s="21" t="s">
        <v>2261</v>
      </c>
      <c r="I6493" s="21"/>
      <c r="J6493" s="21"/>
      <c r="K6493" s="133" t="s">
        <v>2272</v>
      </c>
      <c r="L6493" s="133" t="s">
        <v>2271</v>
      </c>
      <c r="M6493" s="21">
        <v>500</v>
      </c>
      <c r="N6493" s="21">
        <v>33</v>
      </c>
      <c r="O6493" s="21">
        <v>0.4</v>
      </c>
      <c r="P6493" s="124" t="s">
        <v>516</v>
      </c>
      <c r="Q6493" s="21">
        <v>2017</v>
      </c>
      <c r="R6493" s="21" t="s">
        <v>1661</v>
      </c>
      <c r="S6493" s="21" t="s">
        <v>2270</v>
      </c>
      <c r="T6493" s="116">
        <v>1200</v>
      </c>
      <c r="U6493" s="111">
        <v>45</v>
      </c>
      <c r="V6493" s="113">
        <f t="shared" si="1214"/>
        <v>1200</v>
      </c>
      <c r="W6493" s="113">
        <f t="shared" si="1215"/>
        <v>0</v>
      </c>
      <c r="X6493" s="112">
        <f t="shared" si="1216"/>
        <v>0</v>
      </c>
      <c r="Y6493" s="111"/>
      <c r="Z6493" s="110">
        <f t="shared" si="1212"/>
        <v>45</v>
      </c>
      <c r="AA6493" s="109">
        <f t="shared" si="1217"/>
        <v>60</v>
      </c>
      <c r="AB6493" s="109">
        <f t="shared" si="1218"/>
        <v>60000</v>
      </c>
      <c r="AC6493" s="108">
        <f t="shared" si="1219"/>
        <v>1140</v>
      </c>
      <c r="AD6493" s="107">
        <f t="shared" si="1220"/>
        <v>2.2222222222222223E-2</v>
      </c>
      <c r="AE6493" s="106">
        <f t="shared" si="1221"/>
        <v>25.333333333333336</v>
      </c>
      <c r="AF6493" s="105">
        <f t="shared" si="1222"/>
        <v>25.333333333333336</v>
      </c>
      <c r="AG6493" s="105">
        <f t="shared" si="1223"/>
        <v>1174.6666666666667</v>
      </c>
    </row>
    <row r="6494" spans="1:33" s="88" customFormat="1" x14ac:dyDescent="0.35">
      <c r="A6494" s="21">
        <v>10141103</v>
      </c>
      <c r="B6494" s="21" t="s">
        <v>1665</v>
      </c>
      <c r="C6494" s="115" t="s">
        <v>710</v>
      </c>
      <c r="D6494" s="164" t="s">
        <v>2269</v>
      </c>
      <c r="E6494" s="114" t="str">
        <f t="shared" si="1213"/>
        <v>TRANSFORMADOR MARCA:  PTS 102</v>
      </c>
      <c r="F6494" s="21"/>
      <c r="G6494" s="21"/>
      <c r="H6494" s="21" t="s">
        <v>2261</v>
      </c>
      <c r="I6494" s="21"/>
      <c r="J6494" s="21"/>
      <c r="K6494" s="133" t="s">
        <v>2268</v>
      </c>
      <c r="L6494" s="133" t="s">
        <v>2267</v>
      </c>
      <c r="M6494" s="21">
        <v>160</v>
      </c>
      <c r="N6494" s="21">
        <v>33</v>
      </c>
      <c r="O6494" s="21">
        <v>0.4</v>
      </c>
      <c r="P6494" s="124" t="s">
        <v>516</v>
      </c>
      <c r="Q6494" s="21">
        <v>2017</v>
      </c>
      <c r="R6494" s="21"/>
      <c r="S6494" s="21"/>
      <c r="T6494" s="116">
        <v>991</v>
      </c>
      <c r="U6494" s="111">
        <v>45</v>
      </c>
      <c r="V6494" s="113">
        <f t="shared" si="1214"/>
        <v>991</v>
      </c>
      <c r="W6494" s="113">
        <f t="shared" si="1215"/>
        <v>0</v>
      </c>
      <c r="X6494" s="112">
        <f t="shared" si="1216"/>
        <v>0</v>
      </c>
      <c r="Y6494" s="111"/>
      <c r="Z6494" s="110">
        <f t="shared" si="1212"/>
        <v>45</v>
      </c>
      <c r="AA6494" s="109">
        <f t="shared" si="1217"/>
        <v>49.550000000000004</v>
      </c>
      <c r="AB6494" s="109">
        <f t="shared" si="1218"/>
        <v>49550.000000000007</v>
      </c>
      <c r="AC6494" s="108">
        <f t="shared" si="1219"/>
        <v>941.45</v>
      </c>
      <c r="AD6494" s="107">
        <f t="shared" si="1220"/>
        <v>2.2222222222222223E-2</v>
      </c>
      <c r="AE6494" s="106">
        <f t="shared" si="1221"/>
        <v>20.921111111111113</v>
      </c>
      <c r="AF6494" s="105">
        <f t="shared" si="1222"/>
        <v>20.921111111111113</v>
      </c>
      <c r="AG6494" s="105">
        <f t="shared" si="1223"/>
        <v>970.07888888888886</v>
      </c>
    </row>
    <row r="6495" spans="1:33" s="88" customFormat="1" x14ac:dyDescent="0.35">
      <c r="A6495" s="21">
        <v>10141103</v>
      </c>
      <c r="B6495" s="21" t="s">
        <v>1665</v>
      </c>
      <c r="C6495" s="115" t="s">
        <v>710</v>
      </c>
      <c r="D6495" s="22" t="s">
        <v>2266</v>
      </c>
      <c r="E6495" s="114" t="str">
        <f t="shared" si="1213"/>
        <v>TRANSFORMADOR MARCA:Astor  PTS S/N</v>
      </c>
      <c r="F6495" s="21"/>
      <c r="G6495" s="21"/>
      <c r="H6495" s="21" t="s">
        <v>2261</v>
      </c>
      <c r="I6495" s="21"/>
      <c r="J6495" s="21"/>
      <c r="K6495" s="21" t="s">
        <v>2265</v>
      </c>
      <c r="L6495" s="133" t="s">
        <v>2264</v>
      </c>
      <c r="M6495" s="21">
        <v>630</v>
      </c>
      <c r="N6495" s="21">
        <v>33</v>
      </c>
      <c r="O6495" s="21">
        <v>0.4</v>
      </c>
      <c r="P6495" s="124" t="s">
        <v>516</v>
      </c>
      <c r="Q6495" s="21">
        <v>2017</v>
      </c>
      <c r="R6495" s="21" t="s">
        <v>1661</v>
      </c>
      <c r="S6495" s="21" t="s">
        <v>2263</v>
      </c>
      <c r="T6495" s="116">
        <v>1200</v>
      </c>
      <c r="U6495" s="111">
        <v>45</v>
      </c>
      <c r="V6495" s="113">
        <f t="shared" si="1214"/>
        <v>1200</v>
      </c>
      <c r="W6495" s="113">
        <f t="shared" si="1215"/>
        <v>0</v>
      </c>
      <c r="X6495" s="112">
        <f t="shared" si="1216"/>
        <v>0</v>
      </c>
      <c r="Y6495" s="111"/>
      <c r="Z6495" s="110">
        <f t="shared" si="1212"/>
        <v>45</v>
      </c>
      <c r="AA6495" s="109">
        <f t="shared" si="1217"/>
        <v>60</v>
      </c>
      <c r="AB6495" s="109">
        <f t="shared" si="1218"/>
        <v>60000</v>
      </c>
      <c r="AC6495" s="108">
        <f t="shared" si="1219"/>
        <v>1140</v>
      </c>
      <c r="AD6495" s="107">
        <f t="shared" si="1220"/>
        <v>2.2222222222222223E-2</v>
      </c>
      <c r="AE6495" s="106">
        <f t="shared" si="1221"/>
        <v>25.333333333333336</v>
      </c>
      <c r="AF6495" s="105">
        <f t="shared" si="1222"/>
        <v>25.333333333333336</v>
      </c>
      <c r="AG6495" s="105">
        <f t="shared" si="1223"/>
        <v>1174.6666666666667</v>
      </c>
    </row>
    <row r="6496" spans="1:33" s="88" customFormat="1" x14ac:dyDescent="0.35">
      <c r="A6496" s="21">
        <v>10141103</v>
      </c>
      <c r="B6496" s="115" t="s">
        <v>1665</v>
      </c>
      <c r="C6496" s="115" t="s">
        <v>710</v>
      </c>
      <c r="D6496" s="22" t="s">
        <v>2262</v>
      </c>
      <c r="E6496" s="114" t="str">
        <f t="shared" si="1213"/>
        <v>TRANSFORMADOR MARCA:Efacec   PTS 33</v>
      </c>
      <c r="F6496" s="21"/>
      <c r="G6496" s="21"/>
      <c r="H6496" s="21" t="s">
        <v>2261</v>
      </c>
      <c r="I6496" s="21"/>
      <c r="J6496" s="21"/>
      <c r="K6496" s="21" t="s">
        <v>2260</v>
      </c>
      <c r="L6496" s="133" t="s">
        <v>2259</v>
      </c>
      <c r="M6496" s="21">
        <v>630</v>
      </c>
      <c r="N6496" s="21">
        <v>33</v>
      </c>
      <c r="O6496" s="21">
        <v>0.4</v>
      </c>
      <c r="P6496" s="124" t="s">
        <v>516</v>
      </c>
      <c r="Q6496" s="21">
        <v>2017</v>
      </c>
      <c r="R6496" s="21" t="s">
        <v>1705</v>
      </c>
      <c r="S6496" s="21"/>
      <c r="T6496" s="24">
        <v>1200</v>
      </c>
      <c r="U6496" s="111">
        <v>45</v>
      </c>
      <c r="V6496" s="113">
        <f t="shared" si="1214"/>
        <v>1200</v>
      </c>
      <c r="W6496" s="113">
        <f t="shared" si="1215"/>
        <v>0</v>
      </c>
      <c r="X6496" s="112">
        <f t="shared" si="1216"/>
        <v>0</v>
      </c>
      <c r="Y6496" s="111"/>
      <c r="Z6496" s="110">
        <f t="shared" si="1212"/>
        <v>45</v>
      </c>
      <c r="AA6496" s="109">
        <f t="shared" si="1217"/>
        <v>60</v>
      </c>
      <c r="AB6496" s="109">
        <f t="shared" si="1218"/>
        <v>60000</v>
      </c>
      <c r="AC6496" s="108">
        <f t="shared" si="1219"/>
        <v>1140</v>
      </c>
      <c r="AD6496" s="107">
        <f t="shared" si="1220"/>
        <v>2.2222222222222223E-2</v>
      </c>
      <c r="AE6496" s="106">
        <f t="shared" si="1221"/>
        <v>25.333333333333336</v>
      </c>
      <c r="AF6496" s="105">
        <f t="shared" si="1222"/>
        <v>25.333333333333336</v>
      </c>
      <c r="AG6496" s="105">
        <f t="shared" si="1223"/>
        <v>1174.6666666666667</v>
      </c>
    </row>
    <row r="6497" spans="1:33" s="88" customFormat="1" x14ac:dyDescent="0.35">
      <c r="A6497" s="21">
        <v>10141103</v>
      </c>
      <c r="B6497" s="115" t="s">
        <v>1665</v>
      </c>
      <c r="C6497" s="115" t="s">
        <v>710</v>
      </c>
      <c r="D6497" s="193" t="s">
        <v>2258</v>
      </c>
      <c r="E6497" s="114" t="str">
        <f t="shared" si="1213"/>
        <v>TRANSFORMADOR MARCA:Astor  PT 666</v>
      </c>
      <c r="F6497" s="21"/>
      <c r="G6497" s="21"/>
      <c r="H6497" s="21" t="s">
        <v>862</v>
      </c>
      <c r="I6497" s="21"/>
      <c r="J6497" s="21"/>
      <c r="K6497" s="133" t="s">
        <v>2257</v>
      </c>
      <c r="L6497" s="133" t="s">
        <v>2256</v>
      </c>
      <c r="M6497" s="21">
        <v>250</v>
      </c>
      <c r="N6497" s="21">
        <v>33</v>
      </c>
      <c r="O6497" s="21">
        <v>0.4</v>
      </c>
      <c r="P6497" s="124" t="s">
        <v>516</v>
      </c>
      <c r="Q6497" s="21">
        <v>2017</v>
      </c>
      <c r="R6497" s="21" t="s">
        <v>1661</v>
      </c>
      <c r="S6497" s="21" t="s">
        <v>2255</v>
      </c>
      <c r="T6497" s="24">
        <v>991</v>
      </c>
      <c r="U6497" s="111">
        <v>45</v>
      </c>
      <c r="V6497" s="113">
        <f t="shared" si="1214"/>
        <v>991</v>
      </c>
      <c r="W6497" s="113">
        <f t="shared" si="1215"/>
        <v>0</v>
      </c>
      <c r="X6497" s="112">
        <f t="shared" si="1216"/>
        <v>0</v>
      </c>
      <c r="Y6497" s="111"/>
      <c r="Z6497" s="110">
        <f t="shared" si="1212"/>
        <v>45</v>
      </c>
      <c r="AA6497" s="109">
        <f t="shared" si="1217"/>
        <v>49.550000000000004</v>
      </c>
      <c r="AB6497" s="109">
        <f t="shared" si="1218"/>
        <v>49550.000000000007</v>
      </c>
      <c r="AC6497" s="108">
        <f t="shared" si="1219"/>
        <v>941.45</v>
      </c>
      <c r="AD6497" s="107">
        <f t="shared" si="1220"/>
        <v>2.2222222222222223E-2</v>
      </c>
      <c r="AE6497" s="106">
        <f t="shared" si="1221"/>
        <v>20.921111111111113</v>
      </c>
      <c r="AF6497" s="105">
        <f t="shared" si="1222"/>
        <v>20.921111111111113</v>
      </c>
      <c r="AG6497" s="105">
        <f t="shared" si="1223"/>
        <v>970.07888888888886</v>
      </c>
    </row>
    <row r="6498" spans="1:33" s="88" customFormat="1" x14ac:dyDescent="0.35">
      <c r="A6498" s="21">
        <v>10141103</v>
      </c>
      <c r="B6498" s="115" t="s">
        <v>1665</v>
      </c>
      <c r="C6498" s="115" t="s">
        <v>710</v>
      </c>
      <c r="D6498" s="193" t="s">
        <v>2254</v>
      </c>
      <c r="E6498" s="114" t="str">
        <f t="shared" si="1213"/>
        <v>TRANSFORMADOR MARCA:Actom  PT 629</v>
      </c>
      <c r="F6498" s="21"/>
      <c r="G6498" s="21"/>
      <c r="H6498" s="21" t="s">
        <v>862</v>
      </c>
      <c r="I6498" s="21"/>
      <c r="J6498" s="21"/>
      <c r="K6498" s="133" t="s">
        <v>2253</v>
      </c>
      <c r="L6498" s="133" t="s">
        <v>2252</v>
      </c>
      <c r="M6498" s="21">
        <v>50</v>
      </c>
      <c r="N6498" s="21">
        <v>33</v>
      </c>
      <c r="O6498" s="21">
        <v>0.4</v>
      </c>
      <c r="P6498" s="124" t="s">
        <v>516</v>
      </c>
      <c r="Q6498" s="21">
        <v>2017</v>
      </c>
      <c r="R6498" s="21" t="s">
        <v>2251</v>
      </c>
      <c r="S6498" s="21">
        <v>50024164</v>
      </c>
      <c r="T6498" s="24">
        <v>643</v>
      </c>
      <c r="U6498" s="111">
        <v>45</v>
      </c>
      <c r="V6498" s="113">
        <f t="shared" si="1214"/>
        <v>643</v>
      </c>
      <c r="W6498" s="113">
        <f t="shared" si="1215"/>
        <v>0</v>
      </c>
      <c r="X6498" s="112">
        <f t="shared" si="1216"/>
        <v>0</v>
      </c>
      <c r="Y6498" s="111"/>
      <c r="Z6498" s="110">
        <f t="shared" si="1212"/>
        <v>45</v>
      </c>
      <c r="AA6498" s="109">
        <f t="shared" si="1217"/>
        <v>32.15</v>
      </c>
      <c r="AB6498" s="109">
        <f t="shared" si="1218"/>
        <v>32150</v>
      </c>
      <c r="AC6498" s="108">
        <f t="shared" si="1219"/>
        <v>610.85</v>
      </c>
      <c r="AD6498" s="107">
        <f t="shared" si="1220"/>
        <v>2.2222222222222223E-2</v>
      </c>
      <c r="AE6498" s="106">
        <f t="shared" si="1221"/>
        <v>13.574444444444445</v>
      </c>
      <c r="AF6498" s="105">
        <f t="shared" si="1222"/>
        <v>13.574444444444445</v>
      </c>
      <c r="AG6498" s="105">
        <f t="shared" si="1223"/>
        <v>629.42555555555555</v>
      </c>
    </row>
    <row r="6499" spans="1:33" s="88" customFormat="1" x14ac:dyDescent="0.35">
      <c r="A6499" s="21">
        <v>10141103</v>
      </c>
      <c r="B6499" s="115" t="s">
        <v>1665</v>
      </c>
      <c r="C6499" s="115" t="s">
        <v>710</v>
      </c>
      <c r="D6499" s="193" t="s">
        <v>2250</v>
      </c>
      <c r="E6499" s="114" t="str">
        <f t="shared" si="1213"/>
        <v>TRANSFORMADOR MARCA:Transforman Bloemfontein  PT 653</v>
      </c>
      <c r="F6499" s="21"/>
      <c r="G6499" s="21"/>
      <c r="H6499" s="21" t="s">
        <v>862</v>
      </c>
      <c r="I6499" s="21"/>
      <c r="J6499" s="21"/>
      <c r="K6499" s="133" t="s">
        <v>2249</v>
      </c>
      <c r="L6499" s="133" t="s">
        <v>2248</v>
      </c>
      <c r="M6499" s="21">
        <v>100</v>
      </c>
      <c r="N6499" s="21">
        <v>33</v>
      </c>
      <c r="O6499" s="21">
        <v>0.4</v>
      </c>
      <c r="P6499" s="124" t="s">
        <v>516</v>
      </c>
      <c r="Q6499" s="21">
        <v>2017</v>
      </c>
      <c r="R6499" s="21" t="s">
        <v>2247</v>
      </c>
      <c r="S6499" s="21" t="s">
        <v>2246</v>
      </c>
      <c r="T6499" s="24">
        <v>763</v>
      </c>
      <c r="U6499" s="111">
        <v>45</v>
      </c>
      <c r="V6499" s="113">
        <f t="shared" si="1214"/>
        <v>763</v>
      </c>
      <c r="W6499" s="113">
        <f t="shared" si="1215"/>
        <v>0</v>
      </c>
      <c r="X6499" s="112">
        <f t="shared" si="1216"/>
        <v>0</v>
      </c>
      <c r="Y6499" s="111"/>
      <c r="Z6499" s="110">
        <f t="shared" si="1212"/>
        <v>45</v>
      </c>
      <c r="AA6499" s="109">
        <f t="shared" si="1217"/>
        <v>38.15</v>
      </c>
      <c r="AB6499" s="109">
        <f t="shared" si="1218"/>
        <v>38150</v>
      </c>
      <c r="AC6499" s="108">
        <f t="shared" si="1219"/>
        <v>724.85</v>
      </c>
      <c r="AD6499" s="107">
        <f t="shared" si="1220"/>
        <v>2.2222222222222223E-2</v>
      </c>
      <c r="AE6499" s="106">
        <f t="shared" si="1221"/>
        <v>16.10777777777778</v>
      </c>
      <c r="AF6499" s="105">
        <f t="shared" si="1222"/>
        <v>16.10777777777778</v>
      </c>
      <c r="AG6499" s="105">
        <f t="shared" si="1223"/>
        <v>746.89222222222224</v>
      </c>
    </row>
    <row r="6500" spans="1:33" s="88" customFormat="1" x14ac:dyDescent="0.35">
      <c r="A6500" s="21">
        <v>10141103</v>
      </c>
      <c r="B6500" s="115" t="s">
        <v>1665</v>
      </c>
      <c r="C6500" s="115" t="s">
        <v>710</v>
      </c>
      <c r="D6500" s="193" t="s">
        <v>2245</v>
      </c>
      <c r="E6500" s="114" t="str">
        <f t="shared" si="1213"/>
        <v>TRANSFORMADOR MARCA:Astor  PT 386R</v>
      </c>
      <c r="F6500" s="21"/>
      <c r="G6500" s="21"/>
      <c r="H6500" s="21" t="s">
        <v>2240</v>
      </c>
      <c r="I6500" s="21"/>
      <c r="J6500" s="21"/>
      <c r="K6500" s="133" t="s">
        <v>2244</v>
      </c>
      <c r="L6500" s="133" t="s">
        <v>2243</v>
      </c>
      <c r="M6500" s="21">
        <v>250</v>
      </c>
      <c r="N6500" s="21">
        <v>33</v>
      </c>
      <c r="O6500" s="21">
        <v>0.4</v>
      </c>
      <c r="P6500" s="124" t="s">
        <v>516</v>
      </c>
      <c r="Q6500" s="21">
        <v>2017</v>
      </c>
      <c r="R6500" s="21" t="s">
        <v>1661</v>
      </c>
      <c r="S6500" s="21" t="s">
        <v>2242</v>
      </c>
      <c r="T6500" s="24">
        <v>991</v>
      </c>
      <c r="U6500" s="111">
        <v>45</v>
      </c>
      <c r="V6500" s="113">
        <f t="shared" si="1214"/>
        <v>991</v>
      </c>
      <c r="W6500" s="113">
        <f t="shared" si="1215"/>
        <v>0</v>
      </c>
      <c r="X6500" s="112">
        <f t="shared" si="1216"/>
        <v>0</v>
      </c>
      <c r="Y6500" s="111"/>
      <c r="Z6500" s="110">
        <f t="shared" ref="Z6500:Z6563" si="1224">(U6500-(2017-Q6500))</f>
        <v>45</v>
      </c>
      <c r="AA6500" s="109">
        <f t="shared" si="1217"/>
        <v>49.550000000000004</v>
      </c>
      <c r="AB6500" s="109">
        <f t="shared" si="1218"/>
        <v>49550.000000000007</v>
      </c>
      <c r="AC6500" s="108">
        <f t="shared" si="1219"/>
        <v>941.45</v>
      </c>
      <c r="AD6500" s="107">
        <f t="shared" si="1220"/>
        <v>2.2222222222222223E-2</v>
      </c>
      <c r="AE6500" s="106">
        <f t="shared" si="1221"/>
        <v>20.921111111111113</v>
      </c>
      <c r="AF6500" s="105">
        <f t="shared" si="1222"/>
        <v>20.921111111111113</v>
      </c>
      <c r="AG6500" s="105">
        <f t="shared" si="1223"/>
        <v>970.07888888888886</v>
      </c>
    </row>
    <row r="6501" spans="1:33" s="88" customFormat="1" x14ac:dyDescent="0.35">
      <c r="A6501" s="21">
        <v>10141103</v>
      </c>
      <c r="B6501" s="115" t="s">
        <v>1665</v>
      </c>
      <c r="C6501" s="115" t="s">
        <v>710</v>
      </c>
      <c r="D6501" s="193" t="s">
        <v>2241</v>
      </c>
      <c r="E6501" s="114" t="str">
        <f t="shared" si="1213"/>
        <v>TRANSFORMADOR MARCA:Astor  PT 35R</v>
      </c>
      <c r="F6501" s="21"/>
      <c r="G6501" s="21"/>
      <c r="H6501" s="21" t="s">
        <v>2240</v>
      </c>
      <c r="I6501" s="21"/>
      <c r="J6501" s="21"/>
      <c r="K6501" s="133" t="s">
        <v>2239</v>
      </c>
      <c r="L6501" s="133" t="s">
        <v>2238</v>
      </c>
      <c r="M6501" s="21">
        <v>250</v>
      </c>
      <c r="N6501" s="21">
        <v>33</v>
      </c>
      <c r="O6501" s="21">
        <v>0.4</v>
      </c>
      <c r="P6501" s="124" t="s">
        <v>516</v>
      </c>
      <c r="Q6501" s="21">
        <v>2017</v>
      </c>
      <c r="R6501" s="21" t="s">
        <v>1661</v>
      </c>
      <c r="S6501" s="21" t="s">
        <v>2237</v>
      </c>
      <c r="T6501" s="24">
        <v>991</v>
      </c>
      <c r="U6501" s="111">
        <v>45</v>
      </c>
      <c r="V6501" s="113">
        <f t="shared" si="1214"/>
        <v>991</v>
      </c>
      <c r="W6501" s="113">
        <f t="shared" si="1215"/>
        <v>0</v>
      </c>
      <c r="X6501" s="112">
        <f t="shared" si="1216"/>
        <v>0</v>
      </c>
      <c r="Y6501" s="111"/>
      <c r="Z6501" s="110">
        <f t="shared" si="1224"/>
        <v>45</v>
      </c>
      <c r="AA6501" s="109">
        <f t="shared" si="1217"/>
        <v>49.550000000000004</v>
      </c>
      <c r="AB6501" s="109">
        <f t="shared" si="1218"/>
        <v>49550.000000000007</v>
      </c>
      <c r="AC6501" s="108">
        <f t="shared" si="1219"/>
        <v>941.45</v>
      </c>
      <c r="AD6501" s="107">
        <f t="shared" si="1220"/>
        <v>2.2222222222222223E-2</v>
      </c>
      <c r="AE6501" s="106">
        <f t="shared" si="1221"/>
        <v>20.921111111111113</v>
      </c>
      <c r="AF6501" s="105">
        <f t="shared" si="1222"/>
        <v>20.921111111111113</v>
      </c>
      <c r="AG6501" s="105">
        <f t="shared" si="1223"/>
        <v>970.07888888888886</v>
      </c>
    </row>
    <row r="6502" spans="1:33" s="88" customFormat="1" x14ac:dyDescent="0.35">
      <c r="A6502" s="21">
        <v>10141103</v>
      </c>
      <c r="B6502" s="115" t="s">
        <v>1665</v>
      </c>
      <c r="C6502" s="115" t="s">
        <v>710</v>
      </c>
      <c r="D6502" s="164" t="s">
        <v>2236</v>
      </c>
      <c r="E6502" s="114" t="str">
        <f t="shared" si="1213"/>
        <v>TRANSFORMADOR MARCA:Astor  PTS 29</v>
      </c>
      <c r="F6502" s="21"/>
      <c r="G6502" s="21"/>
      <c r="H6502" s="21" t="s">
        <v>2235</v>
      </c>
      <c r="I6502" s="21"/>
      <c r="J6502" s="21"/>
      <c r="K6502" s="21" t="s">
        <v>2234</v>
      </c>
      <c r="L6502" s="133" t="s">
        <v>2233</v>
      </c>
      <c r="M6502" s="21">
        <v>50</v>
      </c>
      <c r="N6502" s="21">
        <v>33</v>
      </c>
      <c r="O6502" s="21">
        <v>0.4</v>
      </c>
      <c r="P6502" s="124" t="s">
        <v>516</v>
      </c>
      <c r="Q6502" s="21">
        <v>2017</v>
      </c>
      <c r="R6502" s="21" t="s">
        <v>1661</v>
      </c>
      <c r="S6502" s="21" t="s">
        <v>2232</v>
      </c>
      <c r="T6502" s="24">
        <v>643</v>
      </c>
      <c r="U6502" s="111">
        <v>45</v>
      </c>
      <c r="V6502" s="113">
        <f t="shared" si="1214"/>
        <v>643</v>
      </c>
      <c r="W6502" s="113">
        <f t="shared" si="1215"/>
        <v>0</v>
      </c>
      <c r="X6502" s="112">
        <f t="shared" si="1216"/>
        <v>0</v>
      </c>
      <c r="Y6502" s="111"/>
      <c r="Z6502" s="110">
        <f t="shared" si="1224"/>
        <v>45</v>
      </c>
      <c r="AA6502" s="109">
        <f t="shared" si="1217"/>
        <v>32.15</v>
      </c>
      <c r="AB6502" s="109">
        <f t="shared" si="1218"/>
        <v>32150</v>
      </c>
      <c r="AC6502" s="108">
        <f t="shared" si="1219"/>
        <v>610.85</v>
      </c>
      <c r="AD6502" s="107">
        <f t="shared" si="1220"/>
        <v>2.2222222222222223E-2</v>
      </c>
      <c r="AE6502" s="106">
        <f t="shared" si="1221"/>
        <v>13.574444444444445</v>
      </c>
      <c r="AF6502" s="105">
        <f t="shared" si="1222"/>
        <v>13.574444444444445</v>
      </c>
      <c r="AG6502" s="105">
        <f t="shared" si="1223"/>
        <v>629.42555555555555</v>
      </c>
    </row>
    <row r="6503" spans="1:33" s="88" customFormat="1" x14ac:dyDescent="0.35">
      <c r="A6503" s="21">
        <v>10141103</v>
      </c>
      <c r="B6503" s="115" t="s">
        <v>1665</v>
      </c>
      <c r="C6503" s="115" t="s">
        <v>710</v>
      </c>
      <c r="D6503" s="193" t="s">
        <v>2231</v>
      </c>
      <c r="E6503" s="114" t="str">
        <f t="shared" si="1213"/>
        <v>TRANSFORMADOR MARCA:Astor  PTS 312</v>
      </c>
      <c r="F6503" s="21"/>
      <c r="G6503" s="21"/>
      <c r="H6503" s="21" t="s">
        <v>2223</v>
      </c>
      <c r="I6503" s="21"/>
      <c r="J6503" s="21"/>
      <c r="K6503" s="133" t="s">
        <v>2230</v>
      </c>
      <c r="L6503" s="133" t="s">
        <v>2229</v>
      </c>
      <c r="M6503" s="21">
        <v>250</v>
      </c>
      <c r="N6503" s="21">
        <v>33</v>
      </c>
      <c r="O6503" s="21">
        <v>0.4</v>
      </c>
      <c r="P6503" s="124" t="s">
        <v>516</v>
      </c>
      <c r="Q6503" s="21">
        <v>2017</v>
      </c>
      <c r="R6503" s="21" t="s">
        <v>1661</v>
      </c>
      <c r="S6503" s="21" t="s">
        <v>2228</v>
      </c>
      <c r="T6503" s="24">
        <v>991</v>
      </c>
      <c r="U6503" s="111">
        <v>45</v>
      </c>
      <c r="V6503" s="113">
        <f t="shared" si="1214"/>
        <v>991</v>
      </c>
      <c r="W6503" s="113">
        <f t="shared" si="1215"/>
        <v>0</v>
      </c>
      <c r="X6503" s="112">
        <f t="shared" si="1216"/>
        <v>0</v>
      </c>
      <c r="Y6503" s="111"/>
      <c r="Z6503" s="110">
        <f t="shared" si="1224"/>
        <v>45</v>
      </c>
      <c r="AA6503" s="109">
        <f t="shared" si="1217"/>
        <v>49.550000000000004</v>
      </c>
      <c r="AB6503" s="109">
        <f t="shared" si="1218"/>
        <v>49550.000000000007</v>
      </c>
      <c r="AC6503" s="108">
        <f t="shared" si="1219"/>
        <v>941.45</v>
      </c>
      <c r="AD6503" s="107">
        <f t="shared" si="1220"/>
        <v>2.2222222222222223E-2</v>
      </c>
      <c r="AE6503" s="106">
        <f t="shared" si="1221"/>
        <v>20.921111111111113</v>
      </c>
      <c r="AF6503" s="105">
        <f t="shared" si="1222"/>
        <v>20.921111111111113</v>
      </c>
      <c r="AG6503" s="105">
        <f t="shared" si="1223"/>
        <v>970.07888888888886</v>
      </c>
    </row>
    <row r="6504" spans="1:33" s="88" customFormat="1" x14ac:dyDescent="0.35">
      <c r="A6504" s="21">
        <v>10141103</v>
      </c>
      <c r="B6504" s="115" t="s">
        <v>1665</v>
      </c>
      <c r="C6504" s="115" t="s">
        <v>710</v>
      </c>
      <c r="D6504" s="193" t="s">
        <v>2227</v>
      </c>
      <c r="E6504" s="114" t="str">
        <f t="shared" si="1213"/>
        <v>TRANSFORMADOR MARCA:Efacec   PTS 12</v>
      </c>
      <c r="F6504" s="21"/>
      <c r="G6504" s="21"/>
      <c r="H6504" s="21" t="s">
        <v>2223</v>
      </c>
      <c r="I6504" s="21"/>
      <c r="J6504" s="21"/>
      <c r="K6504" s="133" t="s">
        <v>2226</v>
      </c>
      <c r="L6504" s="133" t="s">
        <v>2225</v>
      </c>
      <c r="M6504" s="21">
        <v>630</v>
      </c>
      <c r="N6504" s="21">
        <v>33</v>
      </c>
      <c r="O6504" s="21">
        <v>0.4</v>
      </c>
      <c r="P6504" s="124" t="s">
        <v>516</v>
      </c>
      <c r="Q6504" s="21">
        <v>2017</v>
      </c>
      <c r="R6504" s="21" t="s">
        <v>1705</v>
      </c>
      <c r="S6504" s="21" t="s">
        <v>2224</v>
      </c>
      <c r="T6504" s="116">
        <v>1200</v>
      </c>
      <c r="U6504" s="111">
        <v>45</v>
      </c>
      <c r="V6504" s="113">
        <f t="shared" si="1214"/>
        <v>1200</v>
      </c>
      <c r="W6504" s="113">
        <f t="shared" si="1215"/>
        <v>0</v>
      </c>
      <c r="X6504" s="112">
        <f t="shared" si="1216"/>
        <v>0</v>
      </c>
      <c r="Y6504" s="111"/>
      <c r="Z6504" s="110">
        <f t="shared" si="1224"/>
        <v>45</v>
      </c>
      <c r="AA6504" s="109">
        <f t="shared" si="1217"/>
        <v>60</v>
      </c>
      <c r="AB6504" s="109">
        <f t="shared" si="1218"/>
        <v>60000</v>
      </c>
      <c r="AC6504" s="108">
        <f t="shared" si="1219"/>
        <v>1140</v>
      </c>
      <c r="AD6504" s="107">
        <f t="shared" si="1220"/>
        <v>2.2222222222222223E-2</v>
      </c>
      <c r="AE6504" s="106">
        <f t="shared" si="1221"/>
        <v>25.333333333333336</v>
      </c>
      <c r="AF6504" s="105">
        <f t="shared" si="1222"/>
        <v>25.333333333333336</v>
      </c>
      <c r="AG6504" s="105">
        <f t="shared" si="1223"/>
        <v>1174.6666666666667</v>
      </c>
    </row>
    <row r="6505" spans="1:33" s="88" customFormat="1" x14ac:dyDescent="0.35">
      <c r="A6505" s="21">
        <v>10141103</v>
      </c>
      <c r="B6505" s="115" t="s">
        <v>1665</v>
      </c>
      <c r="C6505" s="115" t="s">
        <v>710</v>
      </c>
      <c r="D6505" s="193" t="s">
        <v>1703</v>
      </c>
      <c r="E6505" s="114" t="str">
        <f t="shared" si="1213"/>
        <v>TRANSFORMADOR MARCA:Astor  PTS 11</v>
      </c>
      <c r="F6505" s="21"/>
      <c r="G6505" s="21"/>
      <c r="H6505" s="21" t="s">
        <v>2223</v>
      </c>
      <c r="I6505" s="21"/>
      <c r="J6505" s="21"/>
      <c r="K6505" s="133" t="s">
        <v>2222</v>
      </c>
      <c r="L6505" s="133" t="s">
        <v>2221</v>
      </c>
      <c r="M6505" s="21">
        <v>500</v>
      </c>
      <c r="N6505" s="21">
        <v>33</v>
      </c>
      <c r="O6505" s="21">
        <v>0.4</v>
      </c>
      <c r="P6505" s="124" t="s">
        <v>516</v>
      </c>
      <c r="Q6505" s="21">
        <v>2017</v>
      </c>
      <c r="R6505" s="21" t="s">
        <v>1661</v>
      </c>
      <c r="S6505" s="21" t="s">
        <v>2220</v>
      </c>
      <c r="T6505" s="116">
        <v>1200</v>
      </c>
      <c r="U6505" s="111">
        <v>45</v>
      </c>
      <c r="V6505" s="113">
        <f t="shared" si="1214"/>
        <v>1200</v>
      </c>
      <c r="W6505" s="113">
        <f t="shared" si="1215"/>
        <v>0</v>
      </c>
      <c r="X6505" s="112">
        <f t="shared" si="1216"/>
        <v>0</v>
      </c>
      <c r="Y6505" s="111"/>
      <c r="Z6505" s="110">
        <f t="shared" si="1224"/>
        <v>45</v>
      </c>
      <c r="AA6505" s="109">
        <f t="shared" si="1217"/>
        <v>60</v>
      </c>
      <c r="AB6505" s="109">
        <f t="shared" si="1218"/>
        <v>60000</v>
      </c>
      <c r="AC6505" s="108">
        <f t="shared" si="1219"/>
        <v>1140</v>
      </c>
      <c r="AD6505" s="107">
        <f t="shared" si="1220"/>
        <v>2.2222222222222223E-2</v>
      </c>
      <c r="AE6505" s="106">
        <f t="shared" si="1221"/>
        <v>25.333333333333336</v>
      </c>
      <c r="AF6505" s="105">
        <f t="shared" si="1222"/>
        <v>25.333333333333336</v>
      </c>
      <c r="AG6505" s="105">
        <f t="shared" si="1223"/>
        <v>1174.6666666666667</v>
      </c>
    </row>
    <row r="6506" spans="1:33" s="88" customFormat="1" x14ac:dyDescent="0.35">
      <c r="A6506" s="21">
        <v>10141103</v>
      </c>
      <c r="B6506" s="115" t="s">
        <v>1665</v>
      </c>
      <c r="C6506" s="115" t="s">
        <v>710</v>
      </c>
      <c r="D6506" s="193" t="s">
        <v>2219</v>
      </c>
      <c r="E6506" s="114" t="str">
        <f t="shared" si="1213"/>
        <v>TRANSFORMADOR MARCA:Astor  PT 400R</v>
      </c>
      <c r="F6506" s="21"/>
      <c r="G6506" s="21"/>
      <c r="H6506" s="21" t="s">
        <v>2197</v>
      </c>
      <c r="I6506" s="21"/>
      <c r="J6506" s="21"/>
      <c r="K6506" s="133" t="s">
        <v>2218</v>
      </c>
      <c r="L6506" s="133" t="s">
        <v>2217</v>
      </c>
      <c r="M6506" s="21">
        <v>315</v>
      </c>
      <c r="N6506" s="21">
        <v>33</v>
      </c>
      <c r="O6506" s="21">
        <v>0.4</v>
      </c>
      <c r="P6506" s="124" t="s">
        <v>516</v>
      </c>
      <c r="Q6506" s="21">
        <v>2017</v>
      </c>
      <c r="R6506" s="21" t="s">
        <v>1661</v>
      </c>
      <c r="S6506" s="21" t="s">
        <v>2216</v>
      </c>
      <c r="T6506" s="116">
        <v>1039</v>
      </c>
      <c r="U6506" s="111">
        <v>45</v>
      </c>
      <c r="V6506" s="113">
        <f t="shared" si="1214"/>
        <v>1039</v>
      </c>
      <c r="W6506" s="113">
        <f t="shared" si="1215"/>
        <v>0</v>
      </c>
      <c r="X6506" s="112">
        <f t="shared" si="1216"/>
        <v>0</v>
      </c>
      <c r="Y6506" s="111"/>
      <c r="Z6506" s="110">
        <f t="shared" si="1224"/>
        <v>45</v>
      </c>
      <c r="AA6506" s="109">
        <f t="shared" si="1217"/>
        <v>51.95</v>
      </c>
      <c r="AB6506" s="109">
        <f t="shared" si="1218"/>
        <v>51950</v>
      </c>
      <c r="AC6506" s="108">
        <f t="shared" si="1219"/>
        <v>987.05</v>
      </c>
      <c r="AD6506" s="107">
        <f t="shared" si="1220"/>
        <v>2.2222222222222223E-2</v>
      </c>
      <c r="AE6506" s="106">
        <f t="shared" si="1221"/>
        <v>21.934444444444445</v>
      </c>
      <c r="AF6506" s="105">
        <f t="shared" si="1222"/>
        <v>21.934444444444445</v>
      </c>
      <c r="AG6506" s="105">
        <f t="shared" si="1223"/>
        <v>1017.0655555555555</v>
      </c>
    </row>
    <row r="6507" spans="1:33" s="88" customFormat="1" x14ac:dyDescent="0.35">
      <c r="A6507" s="21">
        <v>10141103</v>
      </c>
      <c r="B6507" s="115" t="s">
        <v>1665</v>
      </c>
      <c r="C6507" s="115" t="s">
        <v>710</v>
      </c>
      <c r="D6507" s="193" t="s">
        <v>2215</v>
      </c>
      <c r="E6507" s="114" t="str">
        <f t="shared" si="1213"/>
        <v>TRANSFORMADOR MARCA:Efacec Transformers  PT 316R</v>
      </c>
      <c r="F6507" s="21"/>
      <c r="G6507" s="21"/>
      <c r="H6507" s="21" t="s">
        <v>2197</v>
      </c>
      <c r="I6507" s="21"/>
      <c r="J6507" s="21"/>
      <c r="K6507" s="133" t="s">
        <v>2214</v>
      </c>
      <c r="L6507" s="133" t="s">
        <v>2213</v>
      </c>
      <c r="M6507" s="21">
        <v>630</v>
      </c>
      <c r="N6507" s="21">
        <v>33</v>
      </c>
      <c r="O6507" s="21">
        <v>0.4</v>
      </c>
      <c r="P6507" s="124" t="s">
        <v>516</v>
      </c>
      <c r="Q6507" s="21">
        <v>2017</v>
      </c>
      <c r="R6507" s="21" t="s">
        <v>2212</v>
      </c>
      <c r="S6507" s="21" t="s">
        <v>2211</v>
      </c>
      <c r="T6507" s="116">
        <v>1200</v>
      </c>
      <c r="U6507" s="111">
        <v>45</v>
      </c>
      <c r="V6507" s="113">
        <f t="shared" si="1214"/>
        <v>1200</v>
      </c>
      <c r="W6507" s="113">
        <f t="shared" si="1215"/>
        <v>0</v>
      </c>
      <c r="X6507" s="112">
        <f t="shared" si="1216"/>
        <v>0</v>
      </c>
      <c r="Y6507" s="111"/>
      <c r="Z6507" s="110">
        <f t="shared" si="1224"/>
        <v>45</v>
      </c>
      <c r="AA6507" s="109">
        <f t="shared" si="1217"/>
        <v>60</v>
      </c>
      <c r="AB6507" s="109">
        <f t="shared" si="1218"/>
        <v>60000</v>
      </c>
      <c r="AC6507" s="108">
        <f t="shared" si="1219"/>
        <v>1140</v>
      </c>
      <c r="AD6507" s="107">
        <f t="shared" si="1220"/>
        <v>2.2222222222222223E-2</v>
      </c>
      <c r="AE6507" s="106">
        <f t="shared" si="1221"/>
        <v>25.333333333333336</v>
      </c>
      <c r="AF6507" s="105">
        <f t="shared" si="1222"/>
        <v>25.333333333333336</v>
      </c>
      <c r="AG6507" s="105">
        <f t="shared" si="1223"/>
        <v>1174.6666666666667</v>
      </c>
    </row>
    <row r="6508" spans="1:33" s="88" customFormat="1" x14ac:dyDescent="0.35">
      <c r="A6508" s="21">
        <v>10141103</v>
      </c>
      <c r="B6508" s="115" t="s">
        <v>1665</v>
      </c>
      <c r="C6508" s="115" t="s">
        <v>710</v>
      </c>
      <c r="D6508" s="193" t="s">
        <v>2210</v>
      </c>
      <c r="E6508" s="114" t="str">
        <f t="shared" si="1213"/>
        <v>TRANSFORMADOR MARCA:Astor  PT 371R</v>
      </c>
      <c r="F6508" s="21"/>
      <c r="G6508" s="21"/>
      <c r="H6508" s="21" t="s">
        <v>2197</v>
      </c>
      <c r="I6508" s="21"/>
      <c r="J6508" s="21"/>
      <c r="K6508" s="133" t="s">
        <v>2209</v>
      </c>
      <c r="L6508" s="133" t="s">
        <v>2208</v>
      </c>
      <c r="M6508" s="21">
        <v>315</v>
      </c>
      <c r="N6508" s="21">
        <v>33</v>
      </c>
      <c r="O6508" s="21">
        <v>0.4</v>
      </c>
      <c r="P6508" s="124" t="s">
        <v>516</v>
      </c>
      <c r="Q6508" s="21">
        <v>2017</v>
      </c>
      <c r="R6508" s="21" t="s">
        <v>1661</v>
      </c>
      <c r="S6508" s="21" t="s">
        <v>2207</v>
      </c>
      <c r="T6508" s="116">
        <v>1039</v>
      </c>
      <c r="U6508" s="111">
        <v>45</v>
      </c>
      <c r="V6508" s="113">
        <f t="shared" si="1214"/>
        <v>1039</v>
      </c>
      <c r="W6508" s="113">
        <f t="shared" si="1215"/>
        <v>0</v>
      </c>
      <c r="X6508" s="112">
        <f t="shared" si="1216"/>
        <v>0</v>
      </c>
      <c r="Y6508" s="111"/>
      <c r="Z6508" s="110">
        <f t="shared" si="1224"/>
        <v>45</v>
      </c>
      <c r="AA6508" s="109">
        <f t="shared" si="1217"/>
        <v>51.95</v>
      </c>
      <c r="AB6508" s="109">
        <f t="shared" si="1218"/>
        <v>51950</v>
      </c>
      <c r="AC6508" s="108">
        <f t="shared" si="1219"/>
        <v>987.05</v>
      </c>
      <c r="AD6508" s="107">
        <f t="shared" si="1220"/>
        <v>2.2222222222222223E-2</v>
      </c>
      <c r="AE6508" s="106">
        <f t="shared" si="1221"/>
        <v>21.934444444444445</v>
      </c>
      <c r="AF6508" s="105">
        <f t="shared" si="1222"/>
        <v>21.934444444444445</v>
      </c>
      <c r="AG6508" s="105">
        <f t="shared" si="1223"/>
        <v>1017.0655555555555</v>
      </c>
    </row>
    <row r="6509" spans="1:33" s="88" customFormat="1" x14ac:dyDescent="0.35">
      <c r="A6509" s="21">
        <v>10141103</v>
      </c>
      <c r="B6509" s="115" t="s">
        <v>1665</v>
      </c>
      <c r="C6509" s="115" t="s">
        <v>710</v>
      </c>
      <c r="D6509" s="193" t="s">
        <v>2206</v>
      </c>
      <c r="E6509" s="114" t="str">
        <f t="shared" si="1213"/>
        <v>TRANSFORMADOR MARCA:Astor  PT 367R</v>
      </c>
      <c r="F6509" s="21"/>
      <c r="G6509" s="21"/>
      <c r="H6509" s="21" t="s">
        <v>2197</v>
      </c>
      <c r="I6509" s="21"/>
      <c r="J6509" s="21"/>
      <c r="K6509" s="133" t="s">
        <v>2205</v>
      </c>
      <c r="L6509" s="133" t="s">
        <v>2204</v>
      </c>
      <c r="M6509" s="21">
        <v>200</v>
      </c>
      <c r="N6509" s="21">
        <v>33</v>
      </c>
      <c r="O6509" s="21">
        <v>0.4</v>
      </c>
      <c r="P6509" s="124" t="s">
        <v>516</v>
      </c>
      <c r="Q6509" s="21">
        <v>2017</v>
      </c>
      <c r="R6509" s="21" t="s">
        <v>1661</v>
      </c>
      <c r="S6509" s="21" t="s">
        <v>2203</v>
      </c>
      <c r="T6509" s="116">
        <v>991</v>
      </c>
      <c r="U6509" s="111">
        <v>45</v>
      </c>
      <c r="V6509" s="113">
        <f t="shared" si="1214"/>
        <v>991</v>
      </c>
      <c r="W6509" s="113">
        <f t="shared" si="1215"/>
        <v>0</v>
      </c>
      <c r="X6509" s="112">
        <f t="shared" si="1216"/>
        <v>0</v>
      </c>
      <c r="Y6509" s="111"/>
      <c r="Z6509" s="110">
        <f t="shared" si="1224"/>
        <v>45</v>
      </c>
      <c r="AA6509" s="109">
        <f t="shared" si="1217"/>
        <v>49.550000000000004</v>
      </c>
      <c r="AB6509" s="109">
        <f t="shared" si="1218"/>
        <v>49550.000000000007</v>
      </c>
      <c r="AC6509" s="108">
        <f t="shared" si="1219"/>
        <v>941.45</v>
      </c>
      <c r="AD6509" s="107">
        <f t="shared" si="1220"/>
        <v>2.2222222222222223E-2</v>
      </c>
      <c r="AE6509" s="106">
        <f t="shared" si="1221"/>
        <v>20.921111111111113</v>
      </c>
      <c r="AF6509" s="105">
        <f t="shared" si="1222"/>
        <v>20.921111111111113</v>
      </c>
      <c r="AG6509" s="105">
        <f t="shared" si="1223"/>
        <v>970.07888888888886</v>
      </c>
    </row>
    <row r="6510" spans="1:33" s="88" customFormat="1" x14ac:dyDescent="0.35">
      <c r="A6510" s="21">
        <v>10141103</v>
      </c>
      <c r="B6510" s="115" t="s">
        <v>1665</v>
      </c>
      <c r="C6510" s="115" t="s">
        <v>710</v>
      </c>
      <c r="D6510" s="193" t="s">
        <v>2202</v>
      </c>
      <c r="E6510" s="114" t="str">
        <f t="shared" si="1213"/>
        <v>TRANSFORMADOR MARCA:Astor  PT 389R</v>
      </c>
      <c r="F6510" s="21"/>
      <c r="G6510" s="21"/>
      <c r="H6510" s="21" t="s">
        <v>2197</v>
      </c>
      <c r="I6510" s="21"/>
      <c r="J6510" s="21"/>
      <c r="K6510" s="133" t="s">
        <v>2201</v>
      </c>
      <c r="L6510" s="133" t="s">
        <v>2200</v>
      </c>
      <c r="M6510" s="21">
        <v>315</v>
      </c>
      <c r="N6510" s="21">
        <v>33</v>
      </c>
      <c r="O6510" s="21">
        <v>0.4</v>
      </c>
      <c r="P6510" s="124" t="s">
        <v>516</v>
      </c>
      <c r="Q6510" s="21">
        <v>2017</v>
      </c>
      <c r="R6510" s="21" t="s">
        <v>1661</v>
      </c>
      <c r="S6510" s="21" t="s">
        <v>2199</v>
      </c>
      <c r="T6510" s="116">
        <v>1039</v>
      </c>
      <c r="U6510" s="111">
        <v>45</v>
      </c>
      <c r="V6510" s="113">
        <f t="shared" si="1214"/>
        <v>1039</v>
      </c>
      <c r="W6510" s="113">
        <f t="shared" si="1215"/>
        <v>0</v>
      </c>
      <c r="X6510" s="112">
        <f t="shared" si="1216"/>
        <v>0</v>
      </c>
      <c r="Y6510" s="111"/>
      <c r="Z6510" s="110">
        <f t="shared" si="1224"/>
        <v>45</v>
      </c>
      <c r="AA6510" s="109">
        <f t="shared" si="1217"/>
        <v>51.95</v>
      </c>
      <c r="AB6510" s="109">
        <f t="shared" si="1218"/>
        <v>51950</v>
      </c>
      <c r="AC6510" s="108">
        <f t="shared" si="1219"/>
        <v>987.05</v>
      </c>
      <c r="AD6510" s="107">
        <f t="shared" si="1220"/>
        <v>2.2222222222222223E-2</v>
      </c>
      <c r="AE6510" s="106">
        <f t="shared" si="1221"/>
        <v>21.934444444444445</v>
      </c>
      <c r="AF6510" s="105">
        <f t="shared" si="1222"/>
        <v>21.934444444444445</v>
      </c>
      <c r="AG6510" s="105">
        <f t="shared" si="1223"/>
        <v>1017.0655555555555</v>
      </c>
    </row>
    <row r="6511" spans="1:33" s="88" customFormat="1" x14ac:dyDescent="0.35">
      <c r="A6511" s="21">
        <v>10141103</v>
      </c>
      <c r="B6511" s="115" t="s">
        <v>1665</v>
      </c>
      <c r="C6511" s="115" t="s">
        <v>710</v>
      </c>
      <c r="D6511" s="193" t="s">
        <v>2198</v>
      </c>
      <c r="E6511" s="114" t="str">
        <f t="shared" si="1213"/>
        <v>TRANSFORMADOR MARCA:Astor  PT387R</v>
      </c>
      <c r="F6511" s="21"/>
      <c r="G6511" s="21"/>
      <c r="H6511" s="21" t="s">
        <v>2197</v>
      </c>
      <c r="I6511" s="21"/>
      <c r="J6511" s="21"/>
      <c r="K6511" s="133" t="s">
        <v>2196</v>
      </c>
      <c r="L6511" s="133" t="s">
        <v>2195</v>
      </c>
      <c r="M6511" s="21">
        <v>315</v>
      </c>
      <c r="N6511" s="21">
        <v>33</v>
      </c>
      <c r="O6511" s="21">
        <v>0.4</v>
      </c>
      <c r="P6511" s="124" t="s">
        <v>516</v>
      </c>
      <c r="Q6511" s="21">
        <v>2017</v>
      </c>
      <c r="R6511" s="21" t="s">
        <v>1661</v>
      </c>
      <c r="S6511" s="21" t="s">
        <v>2194</v>
      </c>
      <c r="T6511" s="116">
        <v>1039</v>
      </c>
      <c r="U6511" s="111">
        <v>45</v>
      </c>
      <c r="V6511" s="113">
        <f t="shared" si="1214"/>
        <v>1039</v>
      </c>
      <c r="W6511" s="113">
        <f t="shared" si="1215"/>
        <v>0</v>
      </c>
      <c r="X6511" s="112">
        <f t="shared" si="1216"/>
        <v>0</v>
      </c>
      <c r="Y6511" s="111"/>
      <c r="Z6511" s="110">
        <f t="shared" si="1224"/>
        <v>45</v>
      </c>
      <c r="AA6511" s="109">
        <f t="shared" si="1217"/>
        <v>51.95</v>
      </c>
      <c r="AB6511" s="109">
        <f t="shared" si="1218"/>
        <v>51950</v>
      </c>
      <c r="AC6511" s="108">
        <f t="shared" si="1219"/>
        <v>987.05</v>
      </c>
      <c r="AD6511" s="107">
        <f t="shared" si="1220"/>
        <v>2.2222222222222223E-2</v>
      </c>
      <c r="AE6511" s="106">
        <f t="shared" si="1221"/>
        <v>21.934444444444445</v>
      </c>
      <c r="AF6511" s="105">
        <f t="shared" si="1222"/>
        <v>21.934444444444445</v>
      </c>
      <c r="AG6511" s="105">
        <f t="shared" si="1223"/>
        <v>1017.0655555555555</v>
      </c>
    </row>
    <row r="6512" spans="1:33" s="88" customFormat="1" x14ac:dyDescent="0.35">
      <c r="A6512" s="21">
        <v>10141103</v>
      </c>
      <c r="B6512" s="115" t="s">
        <v>1665</v>
      </c>
      <c r="C6512" s="115" t="s">
        <v>710</v>
      </c>
      <c r="D6512" s="193" t="s">
        <v>2193</v>
      </c>
      <c r="E6512" s="114" t="str">
        <f t="shared" si="1213"/>
        <v>TRANSFORMADOR MARCA:Astor  PTS 1063</v>
      </c>
      <c r="F6512" s="57" t="s">
        <v>2192</v>
      </c>
      <c r="G6512" s="21"/>
      <c r="H6512" s="21" t="s">
        <v>494</v>
      </c>
      <c r="I6512" s="21"/>
      <c r="J6512" s="21"/>
      <c r="K6512" s="133" t="s">
        <v>2191</v>
      </c>
      <c r="L6512" s="133" t="s">
        <v>2190</v>
      </c>
      <c r="M6512" s="21">
        <v>32</v>
      </c>
      <c r="N6512" s="21">
        <v>33</v>
      </c>
      <c r="O6512" s="21" t="s">
        <v>510</v>
      </c>
      <c r="P6512" s="124" t="s">
        <v>2189</v>
      </c>
      <c r="Q6512" s="21">
        <v>2017</v>
      </c>
      <c r="R6512" s="21" t="s">
        <v>1661</v>
      </c>
      <c r="S6512" s="21" t="s">
        <v>2188</v>
      </c>
      <c r="T6512" s="116">
        <v>643</v>
      </c>
      <c r="U6512" s="111">
        <v>45</v>
      </c>
      <c r="V6512" s="113">
        <f t="shared" si="1214"/>
        <v>643</v>
      </c>
      <c r="W6512" s="113">
        <f t="shared" si="1215"/>
        <v>0</v>
      </c>
      <c r="X6512" s="112">
        <f t="shared" si="1216"/>
        <v>0</v>
      </c>
      <c r="Y6512" s="111"/>
      <c r="Z6512" s="110">
        <f t="shared" si="1224"/>
        <v>45</v>
      </c>
      <c r="AA6512" s="109">
        <f t="shared" si="1217"/>
        <v>32.15</v>
      </c>
      <c r="AB6512" s="109">
        <f t="shared" si="1218"/>
        <v>32150</v>
      </c>
      <c r="AC6512" s="108">
        <f t="shared" si="1219"/>
        <v>610.85</v>
      </c>
      <c r="AD6512" s="107">
        <f t="shared" si="1220"/>
        <v>2.2222222222222223E-2</v>
      </c>
      <c r="AE6512" s="106">
        <f t="shared" si="1221"/>
        <v>13.574444444444445</v>
      </c>
      <c r="AF6512" s="105">
        <f t="shared" si="1222"/>
        <v>13.574444444444445</v>
      </c>
      <c r="AG6512" s="105">
        <f t="shared" si="1223"/>
        <v>629.42555555555555</v>
      </c>
    </row>
    <row r="6513" spans="1:33" s="88" customFormat="1" x14ac:dyDescent="0.35">
      <c r="A6513" s="21">
        <v>10141103</v>
      </c>
      <c r="B6513" s="115" t="s">
        <v>1665</v>
      </c>
      <c r="C6513" s="115" t="s">
        <v>710</v>
      </c>
      <c r="D6513" s="22" t="s">
        <v>2186</v>
      </c>
      <c r="E6513" s="114" t="str">
        <f t="shared" si="1213"/>
        <v>TRANSFORMADOR MARCA:ASTOR AGXX/PTS0011 AGXX/PTS0011</v>
      </c>
      <c r="F6513" s="21" t="s">
        <v>2187</v>
      </c>
      <c r="G6513" s="21" t="s">
        <v>2186</v>
      </c>
      <c r="H6513" s="21" t="s">
        <v>2180</v>
      </c>
      <c r="I6513" s="21" t="s">
        <v>2113</v>
      </c>
      <c r="J6513" s="21"/>
      <c r="K6513" s="61" t="s">
        <v>2185</v>
      </c>
      <c r="L6513" s="61" t="s">
        <v>2184</v>
      </c>
      <c r="M6513" s="61">
        <v>250</v>
      </c>
      <c r="N6513" s="121">
        <v>33</v>
      </c>
      <c r="O6513" s="61">
        <v>0.4</v>
      </c>
      <c r="P6513" s="61">
        <v>3</v>
      </c>
      <c r="Q6513" s="121">
        <v>2017</v>
      </c>
      <c r="R6513" s="121" t="s">
        <v>499</v>
      </c>
      <c r="S6513" s="121" t="s">
        <v>2183</v>
      </c>
      <c r="T6513" s="116">
        <v>991</v>
      </c>
      <c r="U6513" s="111">
        <v>45</v>
      </c>
      <c r="V6513" s="113">
        <f t="shared" si="1214"/>
        <v>991</v>
      </c>
      <c r="W6513" s="113">
        <f t="shared" si="1215"/>
        <v>0</v>
      </c>
      <c r="X6513" s="112">
        <f t="shared" si="1216"/>
        <v>0</v>
      </c>
      <c r="Y6513" s="111"/>
      <c r="Z6513" s="110">
        <f t="shared" si="1224"/>
        <v>45</v>
      </c>
      <c r="AA6513" s="109">
        <f t="shared" si="1217"/>
        <v>49.550000000000004</v>
      </c>
      <c r="AB6513" s="109">
        <f t="shared" si="1218"/>
        <v>49550.000000000007</v>
      </c>
      <c r="AC6513" s="108">
        <f t="shared" si="1219"/>
        <v>941.45</v>
      </c>
      <c r="AD6513" s="107">
        <f t="shared" si="1220"/>
        <v>2.2222222222222223E-2</v>
      </c>
      <c r="AE6513" s="106">
        <f t="shared" si="1221"/>
        <v>20.921111111111113</v>
      </c>
      <c r="AF6513" s="105">
        <f t="shared" si="1222"/>
        <v>20.921111111111113</v>
      </c>
      <c r="AG6513" s="105">
        <f t="shared" si="1223"/>
        <v>970.07888888888886</v>
      </c>
    </row>
    <row r="6514" spans="1:33" s="88" customFormat="1" x14ac:dyDescent="0.35">
      <c r="A6514" s="21">
        <v>10141103</v>
      </c>
      <c r="B6514" s="115" t="s">
        <v>1665</v>
      </c>
      <c r="C6514" s="115" t="s">
        <v>710</v>
      </c>
      <c r="D6514" s="22" t="s">
        <v>2181</v>
      </c>
      <c r="E6514" s="114" t="str">
        <f t="shared" si="1213"/>
        <v>TRANSFORMADOR MARCA:ASTOR AGXX/PTS0016 AGXX/PTS0016</v>
      </c>
      <c r="F6514" s="21" t="s">
        <v>2182</v>
      </c>
      <c r="G6514" s="21" t="s">
        <v>2181</v>
      </c>
      <c r="H6514" s="21" t="s">
        <v>2180</v>
      </c>
      <c r="I6514" s="21" t="s">
        <v>2113</v>
      </c>
      <c r="J6514" s="21"/>
      <c r="K6514" s="61" t="s">
        <v>2179</v>
      </c>
      <c r="L6514" s="61" t="s">
        <v>2178</v>
      </c>
      <c r="M6514" s="61">
        <v>315</v>
      </c>
      <c r="N6514" s="121">
        <v>33</v>
      </c>
      <c r="O6514" s="61">
        <v>0.4</v>
      </c>
      <c r="P6514" s="61">
        <v>3</v>
      </c>
      <c r="Q6514" s="121">
        <v>2017</v>
      </c>
      <c r="R6514" s="121" t="s">
        <v>499</v>
      </c>
      <c r="S6514" s="121" t="s">
        <v>2177</v>
      </c>
      <c r="T6514" s="116">
        <v>1039</v>
      </c>
      <c r="U6514" s="111">
        <v>45</v>
      </c>
      <c r="V6514" s="113">
        <f t="shared" si="1214"/>
        <v>1039</v>
      </c>
      <c r="W6514" s="113">
        <f t="shared" si="1215"/>
        <v>0</v>
      </c>
      <c r="X6514" s="112">
        <f t="shared" si="1216"/>
        <v>0</v>
      </c>
      <c r="Y6514" s="111"/>
      <c r="Z6514" s="110">
        <f t="shared" si="1224"/>
        <v>45</v>
      </c>
      <c r="AA6514" s="109">
        <f t="shared" si="1217"/>
        <v>51.95</v>
      </c>
      <c r="AB6514" s="109">
        <f t="shared" si="1218"/>
        <v>51950</v>
      </c>
      <c r="AC6514" s="108">
        <f t="shared" si="1219"/>
        <v>987.05</v>
      </c>
      <c r="AD6514" s="107">
        <f t="shared" si="1220"/>
        <v>2.2222222222222223E-2</v>
      </c>
      <c r="AE6514" s="106">
        <f t="shared" si="1221"/>
        <v>21.934444444444445</v>
      </c>
      <c r="AF6514" s="105">
        <f t="shared" si="1222"/>
        <v>21.934444444444445</v>
      </c>
      <c r="AG6514" s="105">
        <f t="shared" si="1223"/>
        <v>1017.0655555555555</v>
      </c>
    </row>
    <row r="6515" spans="1:33" s="88" customFormat="1" x14ac:dyDescent="0.35">
      <c r="A6515" s="21">
        <v>10141103</v>
      </c>
      <c r="B6515" s="115" t="s">
        <v>1665</v>
      </c>
      <c r="C6515" s="115" t="s">
        <v>710</v>
      </c>
      <c r="D6515" s="22" t="s">
        <v>2175</v>
      </c>
      <c r="E6515" s="114" t="str">
        <f t="shared" si="1213"/>
        <v>TRANSFORMADOR MARCA:ASTOR AGXX/PTS0340 AGXX/PTS0340</v>
      </c>
      <c r="F6515" s="61" t="s">
        <v>2176</v>
      </c>
      <c r="G6515" s="21" t="s">
        <v>2175</v>
      </c>
      <c r="H6515" s="21" t="s">
        <v>2174</v>
      </c>
      <c r="I6515" s="21" t="s">
        <v>2113</v>
      </c>
      <c r="J6515" s="21"/>
      <c r="K6515" s="121" t="s">
        <v>2173</v>
      </c>
      <c r="L6515" s="121" t="s">
        <v>2172</v>
      </c>
      <c r="M6515" s="61">
        <v>200</v>
      </c>
      <c r="N6515" s="121">
        <v>11</v>
      </c>
      <c r="O6515" s="61">
        <v>0.4</v>
      </c>
      <c r="P6515" s="61">
        <v>3</v>
      </c>
      <c r="Q6515" s="121">
        <v>2017</v>
      </c>
      <c r="R6515" s="121" t="s">
        <v>499</v>
      </c>
      <c r="S6515" s="121" t="s">
        <v>2171</v>
      </c>
      <c r="T6515" s="116">
        <v>572</v>
      </c>
      <c r="U6515" s="111">
        <v>45</v>
      </c>
      <c r="V6515" s="113">
        <f t="shared" si="1214"/>
        <v>572</v>
      </c>
      <c r="W6515" s="113">
        <f t="shared" si="1215"/>
        <v>0</v>
      </c>
      <c r="X6515" s="112">
        <f t="shared" si="1216"/>
        <v>0</v>
      </c>
      <c r="Y6515" s="111"/>
      <c r="Z6515" s="110">
        <f t="shared" si="1224"/>
        <v>45</v>
      </c>
      <c r="AA6515" s="109">
        <f t="shared" si="1217"/>
        <v>28.6</v>
      </c>
      <c r="AB6515" s="109">
        <f t="shared" si="1218"/>
        <v>28600</v>
      </c>
      <c r="AC6515" s="108">
        <f t="shared" si="1219"/>
        <v>543.4</v>
      </c>
      <c r="AD6515" s="107">
        <f t="shared" si="1220"/>
        <v>2.2222222222222223E-2</v>
      </c>
      <c r="AE6515" s="106">
        <f t="shared" si="1221"/>
        <v>12.075555555555555</v>
      </c>
      <c r="AF6515" s="105">
        <f t="shared" si="1222"/>
        <v>12.075555555555555</v>
      </c>
      <c r="AG6515" s="105">
        <f t="shared" si="1223"/>
        <v>559.92444444444448</v>
      </c>
    </row>
    <row r="6516" spans="1:33" s="88" customFormat="1" x14ac:dyDescent="0.35">
      <c r="A6516" s="21">
        <v>10141103</v>
      </c>
      <c r="B6516" s="115" t="s">
        <v>1665</v>
      </c>
      <c r="C6516" s="115" t="s">
        <v>710</v>
      </c>
      <c r="D6516" s="22" t="s">
        <v>2169</v>
      </c>
      <c r="E6516" s="114" t="str">
        <f t="shared" si="1213"/>
        <v>TRANSFORMADOR MARCA:EFACEC AGXX/PTS0084 AGXX/PTS0084</v>
      </c>
      <c r="F6516" s="61" t="s">
        <v>2170</v>
      </c>
      <c r="G6516" s="21" t="s">
        <v>2169</v>
      </c>
      <c r="H6516" s="21" t="s">
        <v>2163</v>
      </c>
      <c r="I6516" s="21" t="s">
        <v>2113</v>
      </c>
      <c r="J6516" s="21"/>
      <c r="K6516" s="121" t="s">
        <v>2168</v>
      </c>
      <c r="L6516" s="121" t="s">
        <v>2167</v>
      </c>
      <c r="M6516" s="61">
        <v>200</v>
      </c>
      <c r="N6516" s="121">
        <v>11</v>
      </c>
      <c r="O6516" s="61">
        <v>0.4</v>
      </c>
      <c r="P6516" s="61">
        <v>3</v>
      </c>
      <c r="Q6516" s="121">
        <v>2017</v>
      </c>
      <c r="R6516" s="121" t="s">
        <v>27</v>
      </c>
      <c r="S6516" s="121" t="s">
        <v>2166</v>
      </c>
      <c r="T6516" s="116">
        <v>572</v>
      </c>
      <c r="U6516" s="111">
        <v>45</v>
      </c>
      <c r="V6516" s="113">
        <f t="shared" si="1214"/>
        <v>572</v>
      </c>
      <c r="W6516" s="113">
        <f t="shared" si="1215"/>
        <v>0</v>
      </c>
      <c r="X6516" s="112">
        <f t="shared" si="1216"/>
        <v>0</v>
      </c>
      <c r="Y6516" s="111"/>
      <c r="Z6516" s="110">
        <f t="shared" si="1224"/>
        <v>45</v>
      </c>
      <c r="AA6516" s="109">
        <f t="shared" si="1217"/>
        <v>28.6</v>
      </c>
      <c r="AB6516" s="109">
        <f t="shared" si="1218"/>
        <v>28600</v>
      </c>
      <c r="AC6516" s="108">
        <f t="shared" si="1219"/>
        <v>543.4</v>
      </c>
      <c r="AD6516" s="107">
        <f t="shared" si="1220"/>
        <v>2.2222222222222223E-2</v>
      </c>
      <c r="AE6516" s="106">
        <f t="shared" si="1221"/>
        <v>12.075555555555555</v>
      </c>
      <c r="AF6516" s="105">
        <f t="shared" si="1222"/>
        <v>12.075555555555555</v>
      </c>
      <c r="AG6516" s="105">
        <f t="shared" si="1223"/>
        <v>559.92444444444448</v>
      </c>
    </row>
    <row r="6517" spans="1:33" s="88" customFormat="1" x14ac:dyDescent="0.35">
      <c r="A6517" s="21">
        <v>10141103</v>
      </c>
      <c r="B6517" s="115" t="s">
        <v>1665</v>
      </c>
      <c r="C6517" s="115" t="s">
        <v>710</v>
      </c>
      <c r="D6517" s="22" t="s">
        <v>2164</v>
      </c>
      <c r="E6517" s="114" t="str">
        <f t="shared" si="1213"/>
        <v>TRANSFORMADOR MARCA:ASTOR AGXX/PTS0352 AGXX/PTS0352</v>
      </c>
      <c r="F6517" s="61" t="s">
        <v>2165</v>
      </c>
      <c r="G6517" s="21" t="s">
        <v>2164</v>
      </c>
      <c r="H6517" s="21" t="s">
        <v>2163</v>
      </c>
      <c r="I6517" s="21" t="s">
        <v>2113</v>
      </c>
      <c r="J6517" s="21"/>
      <c r="K6517" s="121" t="s">
        <v>2162</v>
      </c>
      <c r="L6517" s="121" t="s">
        <v>2161</v>
      </c>
      <c r="M6517" s="61">
        <v>315</v>
      </c>
      <c r="N6517" s="121">
        <v>11</v>
      </c>
      <c r="O6517" s="61">
        <v>0.4</v>
      </c>
      <c r="P6517" s="61">
        <v>3</v>
      </c>
      <c r="Q6517" s="121">
        <v>2017</v>
      </c>
      <c r="R6517" s="121" t="s">
        <v>499</v>
      </c>
      <c r="S6517" s="121" t="s">
        <v>2160</v>
      </c>
      <c r="T6517" s="116">
        <v>840</v>
      </c>
      <c r="U6517" s="111">
        <v>45</v>
      </c>
      <c r="V6517" s="113">
        <f t="shared" si="1214"/>
        <v>840</v>
      </c>
      <c r="W6517" s="113">
        <f t="shared" si="1215"/>
        <v>0</v>
      </c>
      <c r="X6517" s="112">
        <f t="shared" si="1216"/>
        <v>0</v>
      </c>
      <c r="Y6517" s="111"/>
      <c r="Z6517" s="110">
        <f t="shared" si="1224"/>
        <v>45</v>
      </c>
      <c r="AA6517" s="109">
        <f t="shared" si="1217"/>
        <v>42</v>
      </c>
      <c r="AB6517" s="109">
        <f t="shared" si="1218"/>
        <v>42000</v>
      </c>
      <c r="AC6517" s="108">
        <f t="shared" si="1219"/>
        <v>798</v>
      </c>
      <c r="AD6517" s="107">
        <f t="shared" si="1220"/>
        <v>2.2222222222222223E-2</v>
      </c>
      <c r="AE6517" s="106">
        <f t="shared" si="1221"/>
        <v>17.733333333333334</v>
      </c>
      <c r="AF6517" s="105">
        <f t="shared" si="1222"/>
        <v>17.733333333333334</v>
      </c>
      <c r="AG6517" s="105">
        <f t="shared" si="1223"/>
        <v>822.26666666666665</v>
      </c>
    </row>
    <row r="6518" spans="1:33" s="88" customFormat="1" x14ac:dyDescent="0.35">
      <c r="A6518" s="21">
        <v>10141103</v>
      </c>
      <c r="B6518" s="115" t="s">
        <v>1665</v>
      </c>
      <c r="C6518" s="115" t="s">
        <v>710</v>
      </c>
      <c r="D6518" s="22" t="s">
        <v>2158</v>
      </c>
      <c r="E6518" s="114" t="str">
        <f t="shared" si="1213"/>
        <v>TRANSFORMADOR MARCA:ASTOR AGCDG/PTS0346 AGCDG/PTS0346</v>
      </c>
      <c r="F6518" s="61" t="s">
        <v>2159</v>
      </c>
      <c r="G6518" s="21" t="s">
        <v>2158</v>
      </c>
      <c r="H6518" s="21" t="s">
        <v>2152</v>
      </c>
      <c r="I6518" s="21" t="s">
        <v>2113</v>
      </c>
      <c r="J6518" s="21"/>
      <c r="K6518" s="121" t="s">
        <v>2157</v>
      </c>
      <c r="L6518" s="121" t="s">
        <v>2156</v>
      </c>
      <c r="M6518" s="121">
        <v>50</v>
      </c>
      <c r="N6518" s="121">
        <v>33</v>
      </c>
      <c r="O6518" s="61">
        <v>0.4</v>
      </c>
      <c r="P6518" s="61">
        <v>3</v>
      </c>
      <c r="Q6518" s="121">
        <v>2017</v>
      </c>
      <c r="R6518" s="121" t="s">
        <v>499</v>
      </c>
      <c r="S6518" s="121" t="s">
        <v>2155</v>
      </c>
      <c r="T6518" s="116">
        <v>643</v>
      </c>
      <c r="U6518" s="111">
        <v>45</v>
      </c>
      <c r="V6518" s="113">
        <f t="shared" si="1214"/>
        <v>643</v>
      </c>
      <c r="W6518" s="113">
        <f t="shared" si="1215"/>
        <v>0</v>
      </c>
      <c r="X6518" s="112">
        <f t="shared" si="1216"/>
        <v>0</v>
      </c>
      <c r="Y6518" s="111"/>
      <c r="Z6518" s="110">
        <f t="shared" si="1224"/>
        <v>45</v>
      </c>
      <c r="AA6518" s="109">
        <f t="shared" si="1217"/>
        <v>32.15</v>
      </c>
      <c r="AB6518" s="109">
        <f t="shared" si="1218"/>
        <v>32150</v>
      </c>
      <c r="AC6518" s="108">
        <f t="shared" si="1219"/>
        <v>610.85</v>
      </c>
      <c r="AD6518" s="107">
        <f t="shared" si="1220"/>
        <v>2.2222222222222223E-2</v>
      </c>
      <c r="AE6518" s="106">
        <f t="shared" si="1221"/>
        <v>13.574444444444445</v>
      </c>
      <c r="AF6518" s="105">
        <f t="shared" si="1222"/>
        <v>13.574444444444445</v>
      </c>
      <c r="AG6518" s="105">
        <f t="shared" si="1223"/>
        <v>629.42555555555555</v>
      </c>
    </row>
    <row r="6519" spans="1:33" s="88" customFormat="1" x14ac:dyDescent="0.35">
      <c r="A6519" s="21">
        <v>10141103</v>
      </c>
      <c r="B6519" s="115" t="s">
        <v>1665</v>
      </c>
      <c r="C6519" s="115" t="s">
        <v>710</v>
      </c>
      <c r="D6519" s="22" t="s">
        <v>2153</v>
      </c>
      <c r="E6519" s="114" t="str">
        <f t="shared" si="1213"/>
        <v>TRANSFORMADOR MARCA:ZENT TRANSFOMERS AGCDG/PTS0373 AGCDG/PTS0373</v>
      </c>
      <c r="F6519" s="61" t="s">
        <v>2154</v>
      </c>
      <c r="G6519" s="21" t="s">
        <v>2153</v>
      </c>
      <c r="H6519" s="21" t="s">
        <v>2152</v>
      </c>
      <c r="I6519" s="21" t="s">
        <v>2113</v>
      </c>
      <c r="J6519" s="21"/>
      <c r="K6519" s="121" t="s">
        <v>2151</v>
      </c>
      <c r="L6519" s="121" t="s">
        <v>2150</v>
      </c>
      <c r="M6519" s="121">
        <v>100</v>
      </c>
      <c r="N6519" s="121">
        <v>33</v>
      </c>
      <c r="O6519" s="61">
        <v>0.4</v>
      </c>
      <c r="P6519" s="61">
        <v>3</v>
      </c>
      <c r="Q6519" s="121">
        <v>2017</v>
      </c>
      <c r="R6519" s="121" t="s">
        <v>2149</v>
      </c>
      <c r="S6519" s="121" t="s">
        <v>2148</v>
      </c>
      <c r="T6519" s="116">
        <v>763</v>
      </c>
      <c r="U6519" s="111">
        <v>45</v>
      </c>
      <c r="V6519" s="113">
        <f t="shared" si="1214"/>
        <v>763</v>
      </c>
      <c r="W6519" s="113">
        <f t="shared" si="1215"/>
        <v>0</v>
      </c>
      <c r="X6519" s="112">
        <f t="shared" si="1216"/>
        <v>0</v>
      </c>
      <c r="Y6519" s="111"/>
      <c r="Z6519" s="110">
        <f t="shared" si="1224"/>
        <v>45</v>
      </c>
      <c r="AA6519" s="109">
        <f t="shared" si="1217"/>
        <v>38.15</v>
      </c>
      <c r="AB6519" s="109">
        <f t="shared" si="1218"/>
        <v>38150</v>
      </c>
      <c r="AC6519" s="108">
        <f t="shared" si="1219"/>
        <v>724.85</v>
      </c>
      <c r="AD6519" s="107">
        <f t="shared" si="1220"/>
        <v>2.2222222222222223E-2</v>
      </c>
      <c r="AE6519" s="106">
        <f t="shared" si="1221"/>
        <v>16.10777777777778</v>
      </c>
      <c r="AF6519" s="105">
        <f t="shared" si="1222"/>
        <v>16.10777777777778</v>
      </c>
      <c r="AG6519" s="105">
        <f t="shared" si="1223"/>
        <v>746.89222222222224</v>
      </c>
    </row>
    <row r="6520" spans="1:33" s="88" customFormat="1" x14ac:dyDescent="0.35">
      <c r="A6520" s="21">
        <v>10141103</v>
      </c>
      <c r="B6520" s="115" t="s">
        <v>1665</v>
      </c>
      <c r="C6520" s="115" t="s">
        <v>710</v>
      </c>
      <c r="D6520" s="22" t="s">
        <v>2146</v>
      </c>
      <c r="E6520" s="114" t="str">
        <f t="shared" si="1213"/>
        <v>TRANSFORMADOR MARCA:ASTOR AGXX/PTS0157 AGXX/PTS0157</v>
      </c>
      <c r="F6520" s="61" t="s">
        <v>2147</v>
      </c>
      <c r="G6520" s="21" t="s">
        <v>2146</v>
      </c>
      <c r="H6520" s="21" t="s">
        <v>2113</v>
      </c>
      <c r="I6520" s="21" t="s">
        <v>2113</v>
      </c>
      <c r="J6520" s="21"/>
      <c r="K6520" s="181" t="s">
        <v>2145</v>
      </c>
      <c r="L6520" s="181" t="s">
        <v>2144</v>
      </c>
      <c r="M6520" s="121">
        <v>100</v>
      </c>
      <c r="N6520" s="121">
        <v>33</v>
      </c>
      <c r="O6520" s="61">
        <v>0.4</v>
      </c>
      <c r="P6520" s="61">
        <v>3</v>
      </c>
      <c r="Q6520" s="121">
        <v>2017</v>
      </c>
      <c r="R6520" s="121" t="s">
        <v>499</v>
      </c>
      <c r="S6520" s="121" t="s">
        <v>2143</v>
      </c>
      <c r="T6520" s="116">
        <v>763</v>
      </c>
      <c r="U6520" s="111">
        <v>45</v>
      </c>
      <c r="V6520" s="113">
        <f t="shared" si="1214"/>
        <v>763</v>
      </c>
      <c r="W6520" s="113">
        <f t="shared" si="1215"/>
        <v>0</v>
      </c>
      <c r="X6520" s="112">
        <f t="shared" si="1216"/>
        <v>0</v>
      </c>
      <c r="Y6520" s="111"/>
      <c r="Z6520" s="110">
        <f t="shared" si="1224"/>
        <v>45</v>
      </c>
      <c r="AA6520" s="109">
        <f t="shared" si="1217"/>
        <v>38.15</v>
      </c>
      <c r="AB6520" s="109">
        <f t="shared" si="1218"/>
        <v>38150</v>
      </c>
      <c r="AC6520" s="108">
        <f t="shared" si="1219"/>
        <v>724.85</v>
      </c>
      <c r="AD6520" s="107">
        <f t="shared" si="1220"/>
        <v>2.2222222222222223E-2</v>
      </c>
      <c r="AE6520" s="106">
        <f t="shared" si="1221"/>
        <v>16.10777777777778</v>
      </c>
      <c r="AF6520" s="105">
        <f t="shared" si="1222"/>
        <v>16.10777777777778</v>
      </c>
      <c r="AG6520" s="105">
        <f t="shared" si="1223"/>
        <v>746.89222222222224</v>
      </c>
    </row>
    <row r="6521" spans="1:33" s="88" customFormat="1" x14ac:dyDescent="0.35">
      <c r="A6521" s="21">
        <v>10141103</v>
      </c>
      <c r="B6521" s="115" t="s">
        <v>1665</v>
      </c>
      <c r="C6521" s="115" t="s">
        <v>710</v>
      </c>
      <c r="D6521" s="22" t="s">
        <v>2141</v>
      </c>
      <c r="E6521" s="114" t="str">
        <f t="shared" si="1213"/>
        <v>TRANSFORMADOR MARCA:ASTOR AGXX/PTS0160 AGXX/PTS0160</v>
      </c>
      <c r="F6521" s="61" t="s">
        <v>2142</v>
      </c>
      <c r="G6521" s="21" t="s">
        <v>2141</v>
      </c>
      <c r="H6521" s="21" t="s">
        <v>2113</v>
      </c>
      <c r="I6521" s="21" t="s">
        <v>2113</v>
      </c>
      <c r="J6521" s="21"/>
      <c r="K6521" s="121" t="s">
        <v>2140</v>
      </c>
      <c r="L6521" s="121" t="s">
        <v>2139</v>
      </c>
      <c r="M6521" s="121">
        <v>200</v>
      </c>
      <c r="N6521" s="121">
        <v>33</v>
      </c>
      <c r="O6521" s="61">
        <v>0.4</v>
      </c>
      <c r="P6521" s="61">
        <v>3</v>
      </c>
      <c r="Q6521" s="121">
        <v>2017</v>
      </c>
      <c r="R6521" s="121" t="s">
        <v>499</v>
      </c>
      <c r="S6521" s="121" t="s">
        <v>2138</v>
      </c>
      <c r="T6521" s="116">
        <v>991</v>
      </c>
      <c r="U6521" s="111">
        <v>45</v>
      </c>
      <c r="V6521" s="113">
        <f t="shared" si="1214"/>
        <v>991</v>
      </c>
      <c r="W6521" s="113">
        <f t="shared" si="1215"/>
        <v>0</v>
      </c>
      <c r="X6521" s="112">
        <f t="shared" si="1216"/>
        <v>0</v>
      </c>
      <c r="Y6521" s="111"/>
      <c r="Z6521" s="110">
        <f t="shared" si="1224"/>
        <v>45</v>
      </c>
      <c r="AA6521" s="109">
        <f t="shared" si="1217"/>
        <v>49.550000000000004</v>
      </c>
      <c r="AB6521" s="109">
        <f t="shared" si="1218"/>
        <v>49550.000000000007</v>
      </c>
      <c r="AC6521" s="108">
        <f t="shared" si="1219"/>
        <v>941.45</v>
      </c>
      <c r="AD6521" s="107">
        <f t="shared" si="1220"/>
        <v>2.2222222222222223E-2</v>
      </c>
      <c r="AE6521" s="106">
        <f t="shared" si="1221"/>
        <v>20.921111111111113</v>
      </c>
      <c r="AF6521" s="105">
        <f t="shared" si="1222"/>
        <v>20.921111111111113</v>
      </c>
      <c r="AG6521" s="105">
        <f t="shared" si="1223"/>
        <v>970.07888888888886</v>
      </c>
    </row>
    <row r="6522" spans="1:33" s="88" customFormat="1" x14ac:dyDescent="0.35">
      <c r="A6522" s="21">
        <v>10141103</v>
      </c>
      <c r="B6522" s="115" t="s">
        <v>1665</v>
      </c>
      <c r="C6522" s="115" t="s">
        <v>710</v>
      </c>
      <c r="D6522" s="22" t="s">
        <v>2136</v>
      </c>
      <c r="E6522" s="114" t="str">
        <f t="shared" si="1213"/>
        <v>TRANSFORMADOR MARCA:ASTOR AGXX/PTS0353 AGXX/PTS0353</v>
      </c>
      <c r="F6522" s="61" t="s">
        <v>2137</v>
      </c>
      <c r="G6522" s="21" t="s">
        <v>2136</v>
      </c>
      <c r="H6522" s="21" t="s">
        <v>2113</v>
      </c>
      <c r="I6522" s="21" t="s">
        <v>2113</v>
      </c>
      <c r="J6522" s="21"/>
      <c r="K6522" s="121" t="s">
        <v>2135</v>
      </c>
      <c r="L6522" s="121" t="s">
        <v>2134</v>
      </c>
      <c r="M6522" s="121">
        <v>100</v>
      </c>
      <c r="N6522" s="121">
        <v>33</v>
      </c>
      <c r="O6522" s="61">
        <v>0.4</v>
      </c>
      <c r="P6522" s="61">
        <v>3</v>
      </c>
      <c r="Q6522" s="121">
        <v>2017</v>
      </c>
      <c r="R6522" s="121" t="s">
        <v>499</v>
      </c>
      <c r="S6522" s="121" t="s">
        <v>2133</v>
      </c>
      <c r="T6522" s="116">
        <v>763</v>
      </c>
      <c r="U6522" s="111">
        <v>45</v>
      </c>
      <c r="V6522" s="113">
        <f t="shared" si="1214"/>
        <v>763</v>
      </c>
      <c r="W6522" s="113">
        <f t="shared" si="1215"/>
        <v>0</v>
      </c>
      <c r="X6522" s="112">
        <f t="shared" si="1216"/>
        <v>0</v>
      </c>
      <c r="Y6522" s="111"/>
      <c r="Z6522" s="110">
        <f t="shared" si="1224"/>
        <v>45</v>
      </c>
      <c r="AA6522" s="109">
        <f t="shared" si="1217"/>
        <v>38.15</v>
      </c>
      <c r="AB6522" s="109">
        <f t="shared" si="1218"/>
        <v>38150</v>
      </c>
      <c r="AC6522" s="108">
        <f t="shared" si="1219"/>
        <v>724.85</v>
      </c>
      <c r="AD6522" s="107">
        <f t="shared" si="1220"/>
        <v>2.2222222222222223E-2</v>
      </c>
      <c r="AE6522" s="106">
        <f t="shared" si="1221"/>
        <v>16.10777777777778</v>
      </c>
      <c r="AF6522" s="105">
        <f t="shared" si="1222"/>
        <v>16.10777777777778</v>
      </c>
      <c r="AG6522" s="105">
        <f t="shared" si="1223"/>
        <v>746.89222222222224</v>
      </c>
    </row>
    <row r="6523" spans="1:33" s="88" customFormat="1" x14ac:dyDescent="0.35">
      <c r="A6523" s="21">
        <v>10141103</v>
      </c>
      <c r="B6523" s="115" t="s">
        <v>1665</v>
      </c>
      <c r="C6523" s="115" t="s">
        <v>710</v>
      </c>
      <c r="D6523" s="22" t="s">
        <v>2131</v>
      </c>
      <c r="E6523" s="114" t="str">
        <f t="shared" si="1213"/>
        <v>TRANSFORMADOR MARCA:ASTOR AGXX/PTS0356 AGXX/PTS0356</v>
      </c>
      <c r="F6523" s="21" t="s">
        <v>2132</v>
      </c>
      <c r="G6523" s="21" t="s">
        <v>2131</v>
      </c>
      <c r="H6523" s="21" t="s">
        <v>2125</v>
      </c>
      <c r="I6523" s="21" t="s">
        <v>2113</v>
      </c>
      <c r="J6523" s="21"/>
      <c r="K6523" s="121" t="s">
        <v>2130</v>
      </c>
      <c r="L6523" s="121" t="s">
        <v>2129</v>
      </c>
      <c r="M6523" s="121">
        <v>160</v>
      </c>
      <c r="N6523" s="121">
        <v>33</v>
      </c>
      <c r="O6523" s="61">
        <v>0.4</v>
      </c>
      <c r="P6523" s="61">
        <v>3</v>
      </c>
      <c r="Q6523" s="121">
        <v>2017</v>
      </c>
      <c r="R6523" s="121" t="s">
        <v>499</v>
      </c>
      <c r="S6523" s="121" t="s">
        <v>2128</v>
      </c>
      <c r="T6523" s="116">
        <v>991</v>
      </c>
      <c r="U6523" s="111">
        <v>45</v>
      </c>
      <c r="V6523" s="113">
        <f t="shared" si="1214"/>
        <v>991</v>
      </c>
      <c r="W6523" s="113">
        <f t="shared" si="1215"/>
        <v>0</v>
      </c>
      <c r="X6523" s="112">
        <f t="shared" si="1216"/>
        <v>0</v>
      </c>
      <c r="Y6523" s="111"/>
      <c r="Z6523" s="110">
        <f t="shared" si="1224"/>
        <v>45</v>
      </c>
      <c r="AA6523" s="109">
        <f t="shared" si="1217"/>
        <v>49.550000000000004</v>
      </c>
      <c r="AB6523" s="109">
        <f t="shared" si="1218"/>
        <v>49550.000000000007</v>
      </c>
      <c r="AC6523" s="108">
        <f t="shared" si="1219"/>
        <v>941.45</v>
      </c>
      <c r="AD6523" s="107">
        <f t="shared" si="1220"/>
        <v>2.2222222222222223E-2</v>
      </c>
      <c r="AE6523" s="106">
        <f t="shared" si="1221"/>
        <v>20.921111111111113</v>
      </c>
      <c r="AF6523" s="105">
        <f t="shared" si="1222"/>
        <v>20.921111111111113</v>
      </c>
      <c r="AG6523" s="105">
        <f t="shared" si="1223"/>
        <v>970.07888888888886</v>
      </c>
    </row>
    <row r="6524" spans="1:33" s="88" customFormat="1" x14ac:dyDescent="0.35">
      <c r="A6524" s="21">
        <v>10141103</v>
      </c>
      <c r="B6524" s="115" t="s">
        <v>1665</v>
      </c>
      <c r="C6524" s="115" t="s">
        <v>710</v>
      </c>
      <c r="D6524" s="22" t="s">
        <v>2126</v>
      </c>
      <c r="E6524" s="114" t="str">
        <f t="shared" si="1213"/>
        <v>TRANSFORMADOR MARCA:ASTOR AGXX/PTS0360 AGXX/PTS0360</v>
      </c>
      <c r="F6524" s="21" t="s">
        <v>2127</v>
      </c>
      <c r="G6524" s="21" t="s">
        <v>2126</v>
      </c>
      <c r="H6524" s="21" t="s">
        <v>2125</v>
      </c>
      <c r="I6524" s="21" t="s">
        <v>2113</v>
      </c>
      <c r="J6524" s="21"/>
      <c r="K6524" s="121" t="s">
        <v>2124</v>
      </c>
      <c r="L6524" s="121" t="s">
        <v>2123</v>
      </c>
      <c r="M6524" s="121">
        <v>200</v>
      </c>
      <c r="N6524" s="121">
        <v>33</v>
      </c>
      <c r="O6524" s="61">
        <v>0.4</v>
      </c>
      <c r="P6524" s="61">
        <v>3</v>
      </c>
      <c r="Q6524" s="121">
        <v>2017</v>
      </c>
      <c r="R6524" s="121" t="s">
        <v>499</v>
      </c>
      <c r="S6524" s="121" t="s">
        <v>2122</v>
      </c>
      <c r="T6524" s="116">
        <v>991</v>
      </c>
      <c r="U6524" s="111">
        <v>45</v>
      </c>
      <c r="V6524" s="113">
        <f t="shared" si="1214"/>
        <v>991</v>
      </c>
      <c r="W6524" s="113">
        <f t="shared" si="1215"/>
        <v>0</v>
      </c>
      <c r="X6524" s="112">
        <f t="shared" si="1216"/>
        <v>0</v>
      </c>
      <c r="Y6524" s="111"/>
      <c r="Z6524" s="110">
        <f t="shared" si="1224"/>
        <v>45</v>
      </c>
      <c r="AA6524" s="109">
        <f t="shared" si="1217"/>
        <v>49.550000000000004</v>
      </c>
      <c r="AB6524" s="109">
        <f t="shared" si="1218"/>
        <v>49550.000000000007</v>
      </c>
      <c r="AC6524" s="108">
        <f t="shared" si="1219"/>
        <v>941.45</v>
      </c>
      <c r="AD6524" s="107">
        <f t="shared" si="1220"/>
        <v>2.2222222222222223E-2</v>
      </c>
      <c r="AE6524" s="106">
        <f t="shared" si="1221"/>
        <v>20.921111111111113</v>
      </c>
      <c r="AF6524" s="105">
        <f t="shared" si="1222"/>
        <v>20.921111111111113</v>
      </c>
      <c r="AG6524" s="105">
        <f t="shared" si="1223"/>
        <v>970.07888888888886</v>
      </c>
    </row>
    <row r="6525" spans="1:33" s="88" customFormat="1" x14ac:dyDescent="0.35">
      <c r="A6525" s="21">
        <v>10141103</v>
      </c>
      <c r="B6525" s="115" t="s">
        <v>1665</v>
      </c>
      <c r="C6525" s="115" t="s">
        <v>710</v>
      </c>
      <c r="D6525" s="22" t="s">
        <v>2120</v>
      </c>
      <c r="E6525" s="114" t="str">
        <f t="shared" si="1213"/>
        <v>TRANSFORMADOR MARCA:FST AGMJC/PTS0344 AGMJC/PTS0344</v>
      </c>
      <c r="F6525" s="61" t="s">
        <v>2121</v>
      </c>
      <c r="G6525" s="21" t="s">
        <v>2120</v>
      </c>
      <c r="H6525" s="21" t="s">
        <v>2114</v>
      </c>
      <c r="I6525" s="21" t="s">
        <v>2113</v>
      </c>
      <c r="J6525" s="21"/>
      <c r="K6525" s="121" t="s">
        <v>2119</v>
      </c>
      <c r="L6525" s="121" t="s">
        <v>2118</v>
      </c>
      <c r="M6525" s="121">
        <v>200</v>
      </c>
      <c r="N6525" s="121">
        <v>33</v>
      </c>
      <c r="O6525" s="61">
        <v>0.4</v>
      </c>
      <c r="P6525" s="156">
        <v>3</v>
      </c>
      <c r="Q6525" s="121">
        <v>2017</v>
      </c>
      <c r="R6525" s="121" t="s">
        <v>519</v>
      </c>
      <c r="S6525" s="121" t="s">
        <v>2117</v>
      </c>
      <c r="T6525" s="116">
        <v>991</v>
      </c>
      <c r="U6525" s="111">
        <v>45</v>
      </c>
      <c r="V6525" s="113">
        <f t="shared" si="1214"/>
        <v>991</v>
      </c>
      <c r="W6525" s="113">
        <f t="shared" si="1215"/>
        <v>0</v>
      </c>
      <c r="X6525" s="112">
        <f t="shared" si="1216"/>
        <v>0</v>
      </c>
      <c r="Y6525" s="111"/>
      <c r="Z6525" s="110">
        <f t="shared" si="1224"/>
        <v>45</v>
      </c>
      <c r="AA6525" s="109">
        <f t="shared" si="1217"/>
        <v>49.550000000000004</v>
      </c>
      <c r="AB6525" s="109">
        <f t="shared" si="1218"/>
        <v>49550.000000000007</v>
      </c>
      <c r="AC6525" s="108">
        <f t="shared" si="1219"/>
        <v>941.45</v>
      </c>
      <c r="AD6525" s="107">
        <f t="shared" si="1220"/>
        <v>2.2222222222222223E-2</v>
      </c>
      <c r="AE6525" s="106">
        <f t="shared" si="1221"/>
        <v>20.921111111111113</v>
      </c>
      <c r="AF6525" s="105">
        <f t="shared" si="1222"/>
        <v>20.921111111111113</v>
      </c>
      <c r="AG6525" s="105">
        <f t="shared" si="1223"/>
        <v>970.07888888888886</v>
      </c>
    </row>
    <row r="6526" spans="1:33" s="88" customFormat="1" x14ac:dyDescent="0.35">
      <c r="A6526" s="21">
        <v>10141103</v>
      </c>
      <c r="B6526" s="115" t="s">
        <v>1665</v>
      </c>
      <c r="C6526" s="115" t="s">
        <v>710</v>
      </c>
      <c r="D6526" s="22" t="s">
        <v>2115</v>
      </c>
      <c r="E6526" s="114" t="str">
        <f t="shared" si="1213"/>
        <v>TRANSFORMADOR MARCA:ASTOR AGMJC/PTS0345 AGMJC/PTS0345</v>
      </c>
      <c r="F6526" s="61" t="s">
        <v>2116</v>
      </c>
      <c r="G6526" s="21" t="s">
        <v>2115</v>
      </c>
      <c r="H6526" s="21" t="s">
        <v>2114</v>
      </c>
      <c r="I6526" s="21" t="s">
        <v>2113</v>
      </c>
      <c r="J6526" s="21"/>
      <c r="K6526" s="121" t="s">
        <v>2112</v>
      </c>
      <c r="L6526" s="121" t="s">
        <v>2111</v>
      </c>
      <c r="M6526" s="121">
        <v>160</v>
      </c>
      <c r="N6526" s="121">
        <v>33</v>
      </c>
      <c r="O6526" s="61">
        <v>0.4</v>
      </c>
      <c r="P6526" s="156">
        <v>3</v>
      </c>
      <c r="Q6526" s="121">
        <v>2017</v>
      </c>
      <c r="R6526" s="121" t="s">
        <v>499</v>
      </c>
      <c r="S6526" s="121" t="s">
        <v>2110</v>
      </c>
      <c r="T6526" s="116">
        <v>991</v>
      </c>
      <c r="U6526" s="111">
        <v>45</v>
      </c>
      <c r="V6526" s="113">
        <f t="shared" si="1214"/>
        <v>991</v>
      </c>
      <c r="W6526" s="113">
        <f t="shared" si="1215"/>
        <v>0</v>
      </c>
      <c r="X6526" s="112">
        <f t="shared" si="1216"/>
        <v>0</v>
      </c>
      <c r="Y6526" s="111"/>
      <c r="Z6526" s="110">
        <f t="shared" si="1224"/>
        <v>45</v>
      </c>
      <c r="AA6526" s="109">
        <f t="shared" si="1217"/>
        <v>49.550000000000004</v>
      </c>
      <c r="AB6526" s="109">
        <f t="shared" si="1218"/>
        <v>49550.000000000007</v>
      </c>
      <c r="AC6526" s="108">
        <f t="shared" si="1219"/>
        <v>941.45</v>
      </c>
      <c r="AD6526" s="107">
        <f t="shared" si="1220"/>
        <v>2.2222222222222223E-2</v>
      </c>
      <c r="AE6526" s="106">
        <f t="shared" si="1221"/>
        <v>20.921111111111113</v>
      </c>
      <c r="AF6526" s="105">
        <f t="shared" si="1222"/>
        <v>20.921111111111113</v>
      </c>
      <c r="AG6526" s="105">
        <f t="shared" si="1223"/>
        <v>970.07888888888886</v>
      </c>
    </row>
    <row r="6527" spans="1:33" s="88" customFormat="1" x14ac:dyDescent="0.35">
      <c r="A6527" s="21">
        <v>10141103</v>
      </c>
      <c r="B6527" s="162" t="s">
        <v>1665</v>
      </c>
      <c r="C6527" s="115" t="s">
        <v>710</v>
      </c>
      <c r="D6527" s="22"/>
      <c r="E6527" s="114" t="str">
        <f t="shared" si="1213"/>
        <v xml:space="preserve">TRANSFORMADOR MARCA:PowerTech PEMBA </v>
      </c>
      <c r="F6527" s="21" t="s">
        <v>1869</v>
      </c>
      <c r="G6527" s="21" t="s">
        <v>237</v>
      </c>
      <c r="H6527" s="21" t="s">
        <v>237</v>
      </c>
      <c r="I6527" s="21" t="s">
        <v>2109</v>
      </c>
      <c r="J6527" s="21"/>
      <c r="K6527" s="21" t="s">
        <v>2108</v>
      </c>
      <c r="L6527" s="21" t="s">
        <v>2107</v>
      </c>
      <c r="M6527" s="21">
        <v>160</v>
      </c>
      <c r="N6527" s="21">
        <v>11</v>
      </c>
      <c r="O6527" s="21" t="s">
        <v>581</v>
      </c>
      <c r="P6527" s="21">
        <v>3</v>
      </c>
      <c r="Q6527" s="21">
        <v>2017</v>
      </c>
      <c r="R6527" s="21" t="s">
        <v>1811</v>
      </c>
      <c r="S6527" s="21" t="s">
        <v>2106</v>
      </c>
      <c r="T6527" s="116">
        <v>572</v>
      </c>
      <c r="U6527" s="111">
        <v>45</v>
      </c>
      <c r="V6527" s="113">
        <f t="shared" si="1214"/>
        <v>572</v>
      </c>
      <c r="W6527" s="113">
        <f t="shared" si="1215"/>
        <v>0</v>
      </c>
      <c r="X6527" s="112">
        <f t="shared" si="1216"/>
        <v>0</v>
      </c>
      <c r="Y6527" s="111"/>
      <c r="Z6527" s="110">
        <f t="shared" si="1224"/>
        <v>45</v>
      </c>
      <c r="AA6527" s="109">
        <f t="shared" si="1217"/>
        <v>28.6</v>
      </c>
      <c r="AB6527" s="109">
        <f t="shared" si="1218"/>
        <v>28600</v>
      </c>
      <c r="AC6527" s="108">
        <f t="shared" si="1219"/>
        <v>543.4</v>
      </c>
      <c r="AD6527" s="107">
        <f t="shared" si="1220"/>
        <v>2.2222222222222223E-2</v>
      </c>
      <c r="AE6527" s="106">
        <f t="shared" si="1221"/>
        <v>12.075555555555555</v>
      </c>
      <c r="AF6527" s="105">
        <f t="shared" si="1222"/>
        <v>12.075555555555555</v>
      </c>
      <c r="AG6527" s="105">
        <f t="shared" si="1223"/>
        <v>559.92444444444448</v>
      </c>
    </row>
    <row r="6528" spans="1:33" s="88" customFormat="1" x14ac:dyDescent="0.35">
      <c r="A6528" s="21">
        <v>10141103</v>
      </c>
      <c r="B6528" s="162" t="s">
        <v>1665</v>
      </c>
      <c r="C6528" s="115" t="s">
        <v>710</v>
      </c>
      <c r="D6528" s="22"/>
      <c r="E6528" s="114" t="str">
        <f t="shared" si="1213"/>
        <v xml:space="preserve">TRANSFORMADOR MARCA:PowerTech PEMBA </v>
      </c>
      <c r="F6528" s="21" t="s">
        <v>1869</v>
      </c>
      <c r="G6528" s="21" t="s">
        <v>237</v>
      </c>
      <c r="H6528" s="21" t="s">
        <v>237</v>
      </c>
      <c r="I6528" s="21" t="s">
        <v>2105</v>
      </c>
      <c r="J6528" s="21"/>
      <c r="K6528" s="21" t="s">
        <v>2104</v>
      </c>
      <c r="L6528" s="21" t="s">
        <v>2103</v>
      </c>
      <c r="M6528" s="21">
        <v>100</v>
      </c>
      <c r="N6528" s="21">
        <v>11</v>
      </c>
      <c r="O6528" s="21" t="s">
        <v>581</v>
      </c>
      <c r="P6528" s="21">
        <v>3</v>
      </c>
      <c r="Q6528" s="21">
        <v>2017</v>
      </c>
      <c r="R6528" s="21" t="s">
        <v>1811</v>
      </c>
      <c r="S6528" s="21" t="s">
        <v>2102</v>
      </c>
      <c r="T6528" s="116">
        <v>445</v>
      </c>
      <c r="U6528" s="111">
        <v>45</v>
      </c>
      <c r="V6528" s="113">
        <f t="shared" si="1214"/>
        <v>445</v>
      </c>
      <c r="W6528" s="113">
        <f t="shared" si="1215"/>
        <v>0</v>
      </c>
      <c r="X6528" s="112">
        <f t="shared" si="1216"/>
        <v>0</v>
      </c>
      <c r="Y6528" s="111"/>
      <c r="Z6528" s="110">
        <f t="shared" si="1224"/>
        <v>45</v>
      </c>
      <c r="AA6528" s="109">
        <f t="shared" si="1217"/>
        <v>22.25</v>
      </c>
      <c r="AB6528" s="109">
        <f t="shared" si="1218"/>
        <v>22250</v>
      </c>
      <c r="AC6528" s="108">
        <f t="shared" si="1219"/>
        <v>422.75</v>
      </c>
      <c r="AD6528" s="107">
        <f t="shared" si="1220"/>
        <v>2.2222222222222223E-2</v>
      </c>
      <c r="AE6528" s="106">
        <f t="shared" si="1221"/>
        <v>9.3944444444444439</v>
      </c>
      <c r="AF6528" s="105">
        <f t="shared" si="1222"/>
        <v>9.3944444444444439</v>
      </c>
      <c r="AG6528" s="105">
        <f t="shared" si="1223"/>
        <v>435.60555555555555</v>
      </c>
    </row>
    <row r="6529" spans="1:33" s="88" customFormat="1" x14ac:dyDescent="0.35">
      <c r="A6529" s="21">
        <v>10141103</v>
      </c>
      <c r="B6529" s="162" t="s">
        <v>1665</v>
      </c>
      <c r="C6529" s="115" t="s">
        <v>710</v>
      </c>
      <c r="D6529" s="22"/>
      <c r="E6529" s="114" t="str">
        <f t="shared" si="1213"/>
        <v xml:space="preserve">TRANSFORMADOR MARCA:PowerTech PEMBA </v>
      </c>
      <c r="F6529" s="21" t="s">
        <v>1869</v>
      </c>
      <c r="G6529" s="21" t="s">
        <v>237</v>
      </c>
      <c r="H6529" s="21" t="s">
        <v>237</v>
      </c>
      <c r="I6529" s="21" t="s">
        <v>2101</v>
      </c>
      <c r="J6529" s="21"/>
      <c r="K6529" s="21" t="s">
        <v>2100</v>
      </c>
      <c r="L6529" s="21" t="s">
        <v>2099</v>
      </c>
      <c r="M6529" s="21">
        <v>100</v>
      </c>
      <c r="N6529" s="21">
        <v>11</v>
      </c>
      <c r="O6529" s="21" t="s">
        <v>581</v>
      </c>
      <c r="P6529" s="21">
        <v>3</v>
      </c>
      <c r="Q6529" s="21">
        <v>2017</v>
      </c>
      <c r="R6529" s="21" t="s">
        <v>1811</v>
      </c>
      <c r="S6529" s="21" t="s">
        <v>2098</v>
      </c>
      <c r="T6529" s="116">
        <v>445</v>
      </c>
      <c r="U6529" s="111">
        <v>45</v>
      </c>
      <c r="V6529" s="113">
        <f t="shared" si="1214"/>
        <v>445</v>
      </c>
      <c r="W6529" s="113">
        <f t="shared" si="1215"/>
        <v>0</v>
      </c>
      <c r="X6529" s="112">
        <f t="shared" si="1216"/>
        <v>0</v>
      </c>
      <c r="Y6529" s="111"/>
      <c r="Z6529" s="110">
        <f t="shared" si="1224"/>
        <v>45</v>
      </c>
      <c r="AA6529" s="109">
        <f t="shared" si="1217"/>
        <v>22.25</v>
      </c>
      <c r="AB6529" s="109">
        <f t="shared" si="1218"/>
        <v>22250</v>
      </c>
      <c r="AC6529" s="108">
        <f t="shared" si="1219"/>
        <v>422.75</v>
      </c>
      <c r="AD6529" s="107">
        <f t="shared" si="1220"/>
        <v>2.2222222222222223E-2</v>
      </c>
      <c r="AE6529" s="106">
        <f t="shared" si="1221"/>
        <v>9.3944444444444439</v>
      </c>
      <c r="AF6529" s="105">
        <f t="shared" si="1222"/>
        <v>9.3944444444444439</v>
      </c>
      <c r="AG6529" s="105">
        <f t="shared" si="1223"/>
        <v>435.60555555555555</v>
      </c>
    </row>
    <row r="6530" spans="1:33" s="88" customFormat="1" x14ac:dyDescent="0.35">
      <c r="A6530" s="21">
        <v>10141103</v>
      </c>
      <c r="B6530" s="162" t="s">
        <v>1665</v>
      </c>
      <c r="C6530" s="115" t="s">
        <v>710</v>
      </c>
      <c r="D6530" s="22"/>
      <c r="E6530" s="114" t="str">
        <f t="shared" ref="E6530:E6593" si="1225">+CONCATENATE(C6530," ","MARCA:",R6530," ",G6530," ",D6530,)</f>
        <v xml:space="preserve">TRANSFORMADOR MARCA:PowerTech PEMBA </v>
      </c>
      <c r="F6530" s="21" t="s">
        <v>1869</v>
      </c>
      <c r="G6530" s="21" t="s">
        <v>237</v>
      </c>
      <c r="H6530" s="21" t="s">
        <v>237</v>
      </c>
      <c r="I6530" s="21" t="s">
        <v>2097</v>
      </c>
      <c r="J6530" s="21"/>
      <c r="K6530" s="21" t="s">
        <v>2096</v>
      </c>
      <c r="L6530" s="21" t="s">
        <v>2095</v>
      </c>
      <c r="M6530" s="21">
        <v>100</v>
      </c>
      <c r="N6530" s="21">
        <v>11</v>
      </c>
      <c r="O6530" s="21" t="s">
        <v>581</v>
      </c>
      <c r="P6530" s="21">
        <v>3</v>
      </c>
      <c r="Q6530" s="21">
        <v>2017</v>
      </c>
      <c r="R6530" s="21" t="s">
        <v>1811</v>
      </c>
      <c r="S6530" s="21" t="s">
        <v>2094</v>
      </c>
      <c r="T6530" s="116">
        <v>445</v>
      </c>
      <c r="U6530" s="111">
        <v>45</v>
      </c>
      <c r="V6530" s="113">
        <f t="shared" ref="V6530:V6593" si="1226">((Z6530/U6530)*(T6530-AA6530))+AA6530</f>
        <v>445</v>
      </c>
      <c r="W6530" s="113">
        <f t="shared" ref="W6530:W6593" si="1227">+T6530-V6530</f>
        <v>0</v>
      </c>
      <c r="X6530" s="112">
        <f t="shared" ref="X6530:X6593" si="1228">+W6530*1000</f>
        <v>0</v>
      </c>
      <c r="Y6530" s="111"/>
      <c r="Z6530" s="110">
        <f t="shared" si="1224"/>
        <v>45</v>
      </c>
      <c r="AA6530" s="109">
        <f t="shared" ref="AA6530:AA6593" si="1229">(5/100*T6530)</f>
        <v>22.25</v>
      </c>
      <c r="AB6530" s="109">
        <f t="shared" ref="AB6530:AB6593" si="1230">+AA6530*1000</f>
        <v>22250</v>
      </c>
      <c r="AC6530" s="108">
        <f t="shared" ref="AC6530:AC6593" si="1231">+T6530-AA6530</f>
        <v>422.75</v>
      </c>
      <c r="AD6530" s="107">
        <f t="shared" ref="AD6530:AD6593" si="1232">1/U6530</f>
        <v>2.2222222222222223E-2</v>
      </c>
      <c r="AE6530" s="106">
        <f t="shared" ref="AE6530:AE6593" si="1233">+AC6530*AD6530</f>
        <v>9.3944444444444439</v>
      </c>
      <c r="AF6530" s="105">
        <f t="shared" ref="AF6530:AF6593" si="1234">+T6530-V6530+AE6530</f>
        <v>9.3944444444444439</v>
      </c>
      <c r="AG6530" s="105">
        <f t="shared" ref="AG6530:AG6593" si="1235">+V6530-AE6530</f>
        <v>435.60555555555555</v>
      </c>
    </row>
    <row r="6531" spans="1:33" s="88" customFormat="1" x14ac:dyDescent="0.35">
      <c r="A6531" s="21">
        <v>10141103</v>
      </c>
      <c r="B6531" s="162" t="s">
        <v>1665</v>
      </c>
      <c r="C6531" s="115" t="s">
        <v>710</v>
      </c>
      <c r="D6531" s="22"/>
      <c r="E6531" s="114" t="str">
        <f t="shared" si="1225"/>
        <v xml:space="preserve">TRANSFORMADOR MARCA:Fuji Tusco PEMBA </v>
      </c>
      <c r="F6531" s="21" t="s">
        <v>1869</v>
      </c>
      <c r="G6531" s="21" t="s">
        <v>237</v>
      </c>
      <c r="H6531" s="21" t="s">
        <v>237</v>
      </c>
      <c r="I6531" s="21" t="s">
        <v>2093</v>
      </c>
      <c r="J6531" s="21"/>
      <c r="K6531" s="21" t="s">
        <v>2092</v>
      </c>
      <c r="L6531" s="21" t="s">
        <v>2091</v>
      </c>
      <c r="M6531" s="21">
        <v>160</v>
      </c>
      <c r="N6531" s="21">
        <v>11</v>
      </c>
      <c r="O6531" s="21" t="s">
        <v>581</v>
      </c>
      <c r="P6531" s="21">
        <v>3</v>
      </c>
      <c r="Q6531" s="21">
        <v>2017</v>
      </c>
      <c r="R6531" s="21" t="s">
        <v>1821</v>
      </c>
      <c r="S6531" s="21">
        <v>591321</v>
      </c>
      <c r="T6531" s="116">
        <v>572</v>
      </c>
      <c r="U6531" s="111">
        <v>45</v>
      </c>
      <c r="V6531" s="113">
        <f t="shared" si="1226"/>
        <v>572</v>
      </c>
      <c r="W6531" s="113">
        <f t="shared" si="1227"/>
        <v>0</v>
      </c>
      <c r="X6531" s="112">
        <f t="shared" si="1228"/>
        <v>0</v>
      </c>
      <c r="Y6531" s="111"/>
      <c r="Z6531" s="110">
        <f t="shared" si="1224"/>
        <v>45</v>
      </c>
      <c r="AA6531" s="109">
        <f t="shared" si="1229"/>
        <v>28.6</v>
      </c>
      <c r="AB6531" s="109">
        <f t="shared" si="1230"/>
        <v>28600</v>
      </c>
      <c r="AC6531" s="108">
        <f t="shared" si="1231"/>
        <v>543.4</v>
      </c>
      <c r="AD6531" s="107">
        <f t="shared" si="1232"/>
        <v>2.2222222222222223E-2</v>
      </c>
      <c r="AE6531" s="106">
        <f t="shared" si="1233"/>
        <v>12.075555555555555</v>
      </c>
      <c r="AF6531" s="105">
        <f t="shared" si="1234"/>
        <v>12.075555555555555</v>
      </c>
      <c r="AG6531" s="105">
        <f t="shared" si="1235"/>
        <v>559.92444444444448</v>
      </c>
    </row>
    <row r="6532" spans="1:33" s="88" customFormat="1" x14ac:dyDescent="0.35">
      <c r="A6532" s="21">
        <v>10141103</v>
      </c>
      <c r="B6532" s="162" t="s">
        <v>1665</v>
      </c>
      <c r="C6532" s="115" t="s">
        <v>710</v>
      </c>
      <c r="D6532" s="22"/>
      <c r="E6532" s="114" t="str">
        <f t="shared" si="1225"/>
        <v xml:space="preserve">TRANSFORMADOR MARCA:TM PEMBA </v>
      </c>
      <c r="F6532" s="21" t="s">
        <v>1869</v>
      </c>
      <c r="G6532" s="21" t="s">
        <v>237</v>
      </c>
      <c r="H6532" s="21" t="s">
        <v>237</v>
      </c>
      <c r="I6532" s="21" t="s">
        <v>2090</v>
      </c>
      <c r="J6532" s="21"/>
      <c r="K6532" s="21" t="s">
        <v>2089</v>
      </c>
      <c r="L6532" s="21" t="s">
        <v>2088</v>
      </c>
      <c r="M6532" s="21">
        <v>100</v>
      </c>
      <c r="N6532" s="21">
        <v>11</v>
      </c>
      <c r="O6532" s="21" t="s">
        <v>581</v>
      </c>
      <c r="P6532" s="21">
        <v>3</v>
      </c>
      <c r="Q6532" s="21">
        <v>2017</v>
      </c>
      <c r="R6532" s="21" t="s">
        <v>1769</v>
      </c>
      <c r="S6532" s="21">
        <v>873994</v>
      </c>
      <c r="T6532" s="116">
        <v>445</v>
      </c>
      <c r="U6532" s="111">
        <v>45</v>
      </c>
      <c r="V6532" s="113">
        <f t="shared" si="1226"/>
        <v>445</v>
      </c>
      <c r="W6532" s="113">
        <f t="shared" si="1227"/>
        <v>0</v>
      </c>
      <c r="X6532" s="112">
        <f t="shared" si="1228"/>
        <v>0</v>
      </c>
      <c r="Y6532" s="111"/>
      <c r="Z6532" s="110">
        <f t="shared" si="1224"/>
        <v>45</v>
      </c>
      <c r="AA6532" s="109">
        <f t="shared" si="1229"/>
        <v>22.25</v>
      </c>
      <c r="AB6532" s="109">
        <f t="shared" si="1230"/>
        <v>22250</v>
      </c>
      <c r="AC6532" s="108">
        <f t="shared" si="1231"/>
        <v>422.75</v>
      </c>
      <c r="AD6532" s="107">
        <f t="shared" si="1232"/>
        <v>2.2222222222222223E-2</v>
      </c>
      <c r="AE6532" s="106">
        <f t="shared" si="1233"/>
        <v>9.3944444444444439</v>
      </c>
      <c r="AF6532" s="105">
        <f t="shared" si="1234"/>
        <v>9.3944444444444439</v>
      </c>
      <c r="AG6532" s="105">
        <f t="shared" si="1235"/>
        <v>435.60555555555555</v>
      </c>
    </row>
    <row r="6533" spans="1:33" s="88" customFormat="1" x14ac:dyDescent="0.35">
      <c r="A6533" s="21">
        <v>10141103</v>
      </c>
      <c r="B6533" s="162" t="s">
        <v>1665</v>
      </c>
      <c r="C6533" s="115" t="s">
        <v>710</v>
      </c>
      <c r="D6533" s="22"/>
      <c r="E6533" s="114" t="str">
        <f t="shared" si="1225"/>
        <v xml:space="preserve">TRANSFORMADOR MARCA:PowerTech PEMBA </v>
      </c>
      <c r="F6533" s="21" t="s">
        <v>1869</v>
      </c>
      <c r="G6533" s="21" t="s">
        <v>237</v>
      </c>
      <c r="H6533" s="21" t="s">
        <v>237</v>
      </c>
      <c r="I6533" s="21" t="s">
        <v>2087</v>
      </c>
      <c r="J6533" s="21"/>
      <c r="K6533" s="21" t="s">
        <v>2086</v>
      </c>
      <c r="L6533" s="21" t="s">
        <v>2085</v>
      </c>
      <c r="M6533" s="21">
        <v>160</v>
      </c>
      <c r="N6533" s="21">
        <v>33</v>
      </c>
      <c r="O6533" s="21" t="s">
        <v>581</v>
      </c>
      <c r="P6533" s="21">
        <v>3</v>
      </c>
      <c r="Q6533" s="21">
        <v>2017</v>
      </c>
      <c r="R6533" s="21" t="s">
        <v>1811</v>
      </c>
      <c r="S6533" s="21" t="s">
        <v>2084</v>
      </c>
      <c r="T6533" s="116">
        <v>991</v>
      </c>
      <c r="U6533" s="111">
        <v>45</v>
      </c>
      <c r="V6533" s="113">
        <f t="shared" si="1226"/>
        <v>991</v>
      </c>
      <c r="W6533" s="113">
        <f t="shared" si="1227"/>
        <v>0</v>
      </c>
      <c r="X6533" s="112">
        <f t="shared" si="1228"/>
        <v>0</v>
      </c>
      <c r="Y6533" s="111"/>
      <c r="Z6533" s="110">
        <f t="shared" si="1224"/>
        <v>45</v>
      </c>
      <c r="AA6533" s="109">
        <f t="shared" si="1229"/>
        <v>49.550000000000004</v>
      </c>
      <c r="AB6533" s="109">
        <f t="shared" si="1230"/>
        <v>49550.000000000007</v>
      </c>
      <c r="AC6533" s="108">
        <f t="shared" si="1231"/>
        <v>941.45</v>
      </c>
      <c r="AD6533" s="107">
        <f t="shared" si="1232"/>
        <v>2.2222222222222223E-2</v>
      </c>
      <c r="AE6533" s="106">
        <f t="shared" si="1233"/>
        <v>20.921111111111113</v>
      </c>
      <c r="AF6533" s="105">
        <f t="shared" si="1234"/>
        <v>20.921111111111113</v>
      </c>
      <c r="AG6533" s="105">
        <f t="shared" si="1235"/>
        <v>970.07888888888886</v>
      </c>
    </row>
    <row r="6534" spans="1:33" s="88" customFormat="1" x14ac:dyDescent="0.35">
      <c r="A6534" s="21">
        <v>10141103</v>
      </c>
      <c r="B6534" s="162" t="s">
        <v>1665</v>
      </c>
      <c r="C6534" s="115" t="s">
        <v>710</v>
      </c>
      <c r="D6534" s="22"/>
      <c r="E6534" s="114" t="str">
        <f t="shared" si="1225"/>
        <v xml:space="preserve">TRANSFORMADOR MARCA:Fuji Tusco PEMBA </v>
      </c>
      <c r="F6534" s="21" t="s">
        <v>1869</v>
      </c>
      <c r="G6534" s="21" t="s">
        <v>237</v>
      </c>
      <c r="H6534" s="21" t="s">
        <v>237</v>
      </c>
      <c r="I6534" s="21" t="s">
        <v>2083</v>
      </c>
      <c r="J6534" s="21"/>
      <c r="K6534" s="21" t="s">
        <v>2082</v>
      </c>
      <c r="L6534" s="21" t="s">
        <v>2081</v>
      </c>
      <c r="M6534" s="21">
        <v>160</v>
      </c>
      <c r="N6534" s="21">
        <v>33</v>
      </c>
      <c r="O6534" s="21" t="s">
        <v>581</v>
      </c>
      <c r="P6534" s="21">
        <v>3</v>
      </c>
      <c r="Q6534" s="21">
        <v>2017</v>
      </c>
      <c r="R6534" s="21" t="s">
        <v>1821</v>
      </c>
      <c r="S6534" s="21">
        <v>591297</v>
      </c>
      <c r="T6534" s="116">
        <v>991</v>
      </c>
      <c r="U6534" s="111">
        <v>45</v>
      </c>
      <c r="V6534" s="113">
        <f t="shared" si="1226"/>
        <v>991</v>
      </c>
      <c r="W6534" s="113">
        <f t="shared" si="1227"/>
        <v>0</v>
      </c>
      <c r="X6534" s="112">
        <f t="shared" si="1228"/>
        <v>0</v>
      </c>
      <c r="Y6534" s="111"/>
      <c r="Z6534" s="110">
        <f t="shared" si="1224"/>
        <v>45</v>
      </c>
      <c r="AA6534" s="109">
        <f t="shared" si="1229"/>
        <v>49.550000000000004</v>
      </c>
      <c r="AB6534" s="109">
        <f t="shared" si="1230"/>
        <v>49550.000000000007</v>
      </c>
      <c r="AC6534" s="108">
        <f t="shared" si="1231"/>
        <v>941.45</v>
      </c>
      <c r="AD6534" s="107">
        <f t="shared" si="1232"/>
        <v>2.2222222222222223E-2</v>
      </c>
      <c r="AE6534" s="106">
        <f t="shared" si="1233"/>
        <v>20.921111111111113</v>
      </c>
      <c r="AF6534" s="105">
        <f t="shared" si="1234"/>
        <v>20.921111111111113</v>
      </c>
      <c r="AG6534" s="105">
        <f t="shared" si="1235"/>
        <v>970.07888888888886</v>
      </c>
    </row>
    <row r="6535" spans="1:33" s="88" customFormat="1" x14ac:dyDescent="0.35">
      <c r="A6535" s="21">
        <v>10141103</v>
      </c>
      <c r="B6535" s="162" t="s">
        <v>1665</v>
      </c>
      <c r="C6535" s="115" t="s">
        <v>710</v>
      </c>
      <c r="D6535" s="22"/>
      <c r="E6535" s="114" t="str">
        <f t="shared" si="1225"/>
        <v xml:space="preserve">TRANSFORMADOR MARCA:Deslocado PEMBA </v>
      </c>
      <c r="F6535" s="21" t="s">
        <v>1869</v>
      </c>
      <c r="G6535" s="21" t="s">
        <v>237</v>
      </c>
      <c r="H6535" s="21" t="s">
        <v>237</v>
      </c>
      <c r="I6535" s="21" t="s">
        <v>2080</v>
      </c>
      <c r="J6535" s="21"/>
      <c r="K6535" s="21" t="s">
        <v>2079</v>
      </c>
      <c r="L6535" s="21" t="s">
        <v>2078</v>
      </c>
      <c r="M6535" s="21">
        <v>100</v>
      </c>
      <c r="N6535" s="21">
        <v>33</v>
      </c>
      <c r="O6535" s="21" t="s">
        <v>581</v>
      </c>
      <c r="P6535" s="21">
        <v>3</v>
      </c>
      <c r="Q6535" s="21">
        <v>2017</v>
      </c>
      <c r="R6535" s="21" t="s">
        <v>2027</v>
      </c>
      <c r="S6535" s="21" t="s">
        <v>2027</v>
      </c>
      <c r="T6535" s="116">
        <v>763</v>
      </c>
      <c r="U6535" s="111">
        <v>45</v>
      </c>
      <c r="V6535" s="113">
        <f t="shared" si="1226"/>
        <v>763</v>
      </c>
      <c r="W6535" s="113">
        <f t="shared" si="1227"/>
        <v>0</v>
      </c>
      <c r="X6535" s="112">
        <f t="shared" si="1228"/>
        <v>0</v>
      </c>
      <c r="Y6535" s="111"/>
      <c r="Z6535" s="110">
        <f t="shared" si="1224"/>
        <v>45</v>
      </c>
      <c r="AA6535" s="109">
        <f t="shared" si="1229"/>
        <v>38.15</v>
      </c>
      <c r="AB6535" s="109">
        <f t="shared" si="1230"/>
        <v>38150</v>
      </c>
      <c r="AC6535" s="108">
        <f t="shared" si="1231"/>
        <v>724.85</v>
      </c>
      <c r="AD6535" s="107">
        <f t="shared" si="1232"/>
        <v>2.2222222222222223E-2</v>
      </c>
      <c r="AE6535" s="106">
        <f t="shared" si="1233"/>
        <v>16.10777777777778</v>
      </c>
      <c r="AF6535" s="105">
        <f t="shared" si="1234"/>
        <v>16.10777777777778</v>
      </c>
      <c r="AG6535" s="105">
        <f t="shared" si="1235"/>
        <v>746.89222222222224</v>
      </c>
    </row>
    <row r="6536" spans="1:33" s="88" customFormat="1" x14ac:dyDescent="0.35">
      <c r="A6536" s="21">
        <v>10141103</v>
      </c>
      <c r="B6536" s="162" t="s">
        <v>1665</v>
      </c>
      <c r="C6536" s="115" t="s">
        <v>710</v>
      </c>
      <c r="D6536" s="22"/>
      <c r="E6536" s="114" t="str">
        <f t="shared" si="1225"/>
        <v xml:space="preserve">TRANSFORMADOR MARCA:Fuji Tusco PEMBA </v>
      </c>
      <c r="F6536" s="21" t="s">
        <v>1869</v>
      </c>
      <c r="G6536" s="21" t="s">
        <v>237</v>
      </c>
      <c r="H6536" s="21" t="s">
        <v>237</v>
      </c>
      <c r="I6536" s="21" t="s">
        <v>2077</v>
      </c>
      <c r="J6536" s="21"/>
      <c r="K6536" s="21" t="s">
        <v>2076</v>
      </c>
      <c r="L6536" s="21" t="s">
        <v>2075</v>
      </c>
      <c r="M6536" s="21">
        <v>100</v>
      </c>
      <c r="N6536" s="21">
        <v>33</v>
      </c>
      <c r="O6536" s="21" t="s">
        <v>581</v>
      </c>
      <c r="P6536" s="21">
        <v>3</v>
      </c>
      <c r="Q6536" s="21">
        <v>2017</v>
      </c>
      <c r="R6536" s="21" t="s">
        <v>1821</v>
      </c>
      <c r="S6536" s="21">
        <v>591308</v>
      </c>
      <c r="T6536" s="116">
        <v>763</v>
      </c>
      <c r="U6536" s="111">
        <v>45</v>
      </c>
      <c r="V6536" s="113">
        <f t="shared" si="1226"/>
        <v>763</v>
      </c>
      <c r="W6536" s="113">
        <f t="shared" si="1227"/>
        <v>0</v>
      </c>
      <c r="X6536" s="112">
        <f t="shared" si="1228"/>
        <v>0</v>
      </c>
      <c r="Y6536" s="111"/>
      <c r="Z6536" s="110">
        <f t="shared" si="1224"/>
        <v>45</v>
      </c>
      <c r="AA6536" s="109">
        <f t="shared" si="1229"/>
        <v>38.15</v>
      </c>
      <c r="AB6536" s="109">
        <f t="shared" si="1230"/>
        <v>38150</v>
      </c>
      <c r="AC6536" s="108">
        <f t="shared" si="1231"/>
        <v>724.85</v>
      </c>
      <c r="AD6536" s="107">
        <f t="shared" si="1232"/>
        <v>2.2222222222222223E-2</v>
      </c>
      <c r="AE6536" s="106">
        <f t="shared" si="1233"/>
        <v>16.10777777777778</v>
      </c>
      <c r="AF6536" s="105">
        <f t="shared" si="1234"/>
        <v>16.10777777777778</v>
      </c>
      <c r="AG6536" s="105">
        <f t="shared" si="1235"/>
        <v>746.89222222222224</v>
      </c>
    </row>
    <row r="6537" spans="1:33" s="88" customFormat="1" x14ac:dyDescent="0.35">
      <c r="A6537" s="21">
        <v>10141103</v>
      </c>
      <c r="B6537" s="162" t="s">
        <v>1665</v>
      </c>
      <c r="C6537" s="115" t="s">
        <v>710</v>
      </c>
      <c r="D6537" s="22"/>
      <c r="E6537" s="114" t="str">
        <f t="shared" si="1225"/>
        <v xml:space="preserve">TRANSFORMADOR MARCA:Fuji Tusco PEMBA </v>
      </c>
      <c r="F6537" s="21" t="s">
        <v>1869</v>
      </c>
      <c r="G6537" s="21" t="s">
        <v>237</v>
      </c>
      <c r="H6537" s="21" t="s">
        <v>237</v>
      </c>
      <c r="I6537" s="21" t="s">
        <v>2074</v>
      </c>
      <c r="J6537" s="21"/>
      <c r="K6537" s="21" t="s">
        <v>2073</v>
      </c>
      <c r="L6537" s="21" t="s">
        <v>2072</v>
      </c>
      <c r="M6537" s="21">
        <v>100</v>
      </c>
      <c r="N6537" s="21">
        <v>33</v>
      </c>
      <c r="O6537" s="21" t="s">
        <v>581</v>
      </c>
      <c r="P6537" s="21">
        <v>3</v>
      </c>
      <c r="Q6537" s="21">
        <v>2017</v>
      </c>
      <c r="R6537" s="21" t="s">
        <v>1821</v>
      </c>
      <c r="S6537" s="21">
        <v>591296</v>
      </c>
      <c r="T6537" s="116">
        <v>763</v>
      </c>
      <c r="U6537" s="111">
        <v>45</v>
      </c>
      <c r="V6537" s="113">
        <f t="shared" si="1226"/>
        <v>763</v>
      </c>
      <c r="W6537" s="113">
        <f t="shared" si="1227"/>
        <v>0</v>
      </c>
      <c r="X6537" s="112">
        <f t="shared" si="1228"/>
        <v>0</v>
      </c>
      <c r="Y6537" s="111"/>
      <c r="Z6537" s="110">
        <f t="shared" si="1224"/>
        <v>45</v>
      </c>
      <c r="AA6537" s="109">
        <f t="shared" si="1229"/>
        <v>38.15</v>
      </c>
      <c r="AB6537" s="109">
        <f t="shared" si="1230"/>
        <v>38150</v>
      </c>
      <c r="AC6537" s="108">
        <f t="shared" si="1231"/>
        <v>724.85</v>
      </c>
      <c r="AD6537" s="107">
        <f t="shared" si="1232"/>
        <v>2.2222222222222223E-2</v>
      </c>
      <c r="AE6537" s="106">
        <f t="shared" si="1233"/>
        <v>16.10777777777778</v>
      </c>
      <c r="AF6537" s="105">
        <f t="shared" si="1234"/>
        <v>16.10777777777778</v>
      </c>
      <c r="AG6537" s="105">
        <f t="shared" si="1235"/>
        <v>746.89222222222224</v>
      </c>
    </row>
    <row r="6538" spans="1:33" s="88" customFormat="1" x14ac:dyDescent="0.35">
      <c r="A6538" s="21">
        <v>10141103</v>
      </c>
      <c r="B6538" s="162" t="s">
        <v>1665</v>
      </c>
      <c r="C6538" s="115" t="s">
        <v>710</v>
      </c>
      <c r="D6538" s="22"/>
      <c r="E6538" s="114" t="str">
        <f t="shared" si="1225"/>
        <v xml:space="preserve">TRANSFORMADOR MARCA:Deslocado PEMBA </v>
      </c>
      <c r="F6538" s="21" t="s">
        <v>1869</v>
      </c>
      <c r="G6538" s="21" t="s">
        <v>237</v>
      </c>
      <c r="H6538" s="21" t="s">
        <v>237</v>
      </c>
      <c r="I6538" s="21" t="s">
        <v>2071</v>
      </c>
      <c r="J6538" s="21"/>
      <c r="K6538" s="21" t="s">
        <v>2070</v>
      </c>
      <c r="L6538" s="21" t="s">
        <v>2069</v>
      </c>
      <c r="M6538" s="21">
        <v>100</v>
      </c>
      <c r="N6538" s="21">
        <v>33</v>
      </c>
      <c r="O6538" s="21" t="s">
        <v>581</v>
      </c>
      <c r="P6538" s="21">
        <v>3</v>
      </c>
      <c r="Q6538" s="21">
        <v>2017</v>
      </c>
      <c r="R6538" s="21" t="s">
        <v>2027</v>
      </c>
      <c r="S6538" s="21" t="s">
        <v>2027</v>
      </c>
      <c r="T6538" s="116">
        <v>763</v>
      </c>
      <c r="U6538" s="111">
        <v>45</v>
      </c>
      <c r="V6538" s="113">
        <f t="shared" si="1226"/>
        <v>763</v>
      </c>
      <c r="W6538" s="113">
        <f t="shared" si="1227"/>
        <v>0</v>
      </c>
      <c r="X6538" s="112">
        <f t="shared" si="1228"/>
        <v>0</v>
      </c>
      <c r="Y6538" s="111"/>
      <c r="Z6538" s="110">
        <f t="shared" si="1224"/>
        <v>45</v>
      </c>
      <c r="AA6538" s="109">
        <f t="shared" si="1229"/>
        <v>38.15</v>
      </c>
      <c r="AB6538" s="109">
        <f t="shared" si="1230"/>
        <v>38150</v>
      </c>
      <c r="AC6538" s="108">
        <f t="shared" si="1231"/>
        <v>724.85</v>
      </c>
      <c r="AD6538" s="107">
        <f t="shared" si="1232"/>
        <v>2.2222222222222223E-2</v>
      </c>
      <c r="AE6538" s="106">
        <f t="shared" si="1233"/>
        <v>16.10777777777778</v>
      </c>
      <c r="AF6538" s="105">
        <f t="shared" si="1234"/>
        <v>16.10777777777778</v>
      </c>
      <c r="AG6538" s="105">
        <f t="shared" si="1235"/>
        <v>746.89222222222224</v>
      </c>
    </row>
    <row r="6539" spans="1:33" s="88" customFormat="1" x14ac:dyDescent="0.35">
      <c r="A6539" s="21">
        <v>10141103</v>
      </c>
      <c r="B6539" s="162" t="s">
        <v>1665</v>
      </c>
      <c r="C6539" s="115" t="s">
        <v>710</v>
      </c>
      <c r="D6539" s="22"/>
      <c r="E6539" s="114" t="str">
        <f t="shared" si="1225"/>
        <v xml:space="preserve">TRANSFORMADOR MARCA:Fuji Tusco PEMBA </v>
      </c>
      <c r="F6539" s="21" t="s">
        <v>1869</v>
      </c>
      <c r="G6539" s="21" t="s">
        <v>237</v>
      </c>
      <c r="H6539" s="21" t="s">
        <v>237</v>
      </c>
      <c r="I6539" s="21" t="s">
        <v>2066</v>
      </c>
      <c r="J6539" s="21"/>
      <c r="K6539" s="21" t="s">
        <v>2068</v>
      </c>
      <c r="L6539" s="21" t="s">
        <v>2067</v>
      </c>
      <c r="M6539" s="21">
        <v>100</v>
      </c>
      <c r="N6539" s="21">
        <v>33</v>
      </c>
      <c r="O6539" s="21" t="s">
        <v>581</v>
      </c>
      <c r="P6539" s="21">
        <v>3</v>
      </c>
      <c r="Q6539" s="21">
        <v>2017</v>
      </c>
      <c r="R6539" s="21" t="s">
        <v>1821</v>
      </c>
      <c r="S6539" s="21">
        <v>591287</v>
      </c>
      <c r="T6539" s="116">
        <v>763</v>
      </c>
      <c r="U6539" s="111">
        <v>45</v>
      </c>
      <c r="V6539" s="113">
        <f t="shared" si="1226"/>
        <v>763</v>
      </c>
      <c r="W6539" s="113">
        <f t="shared" si="1227"/>
        <v>0</v>
      </c>
      <c r="X6539" s="112">
        <f t="shared" si="1228"/>
        <v>0</v>
      </c>
      <c r="Y6539" s="111"/>
      <c r="Z6539" s="110">
        <f t="shared" si="1224"/>
        <v>45</v>
      </c>
      <c r="AA6539" s="109">
        <f t="shared" si="1229"/>
        <v>38.15</v>
      </c>
      <c r="AB6539" s="109">
        <f t="shared" si="1230"/>
        <v>38150</v>
      </c>
      <c r="AC6539" s="108">
        <f t="shared" si="1231"/>
        <v>724.85</v>
      </c>
      <c r="AD6539" s="107">
        <f t="shared" si="1232"/>
        <v>2.2222222222222223E-2</v>
      </c>
      <c r="AE6539" s="106">
        <f t="shared" si="1233"/>
        <v>16.10777777777778</v>
      </c>
      <c r="AF6539" s="105">
        <f t="shared" si="1234"/>
        <v>16.10777777777778</v>
      </c>
      <c r="AG6539" s="105">
        <f t="shared" si="1235"/>
        <v>746.89222222222224</v>
      </c>
    </row>
    <row r="6540" spans="1:33" s="88" customFormat="1" x14ac:dyDescent="0.35">
      <c r="A6540" s="21">
        <v>10141103</v>
      </c>
      <c r="B6540" s="162" t="s">
        <v>1665</v>
      </c>
      <c r="C6540" s="115" t="s">
        <v>710</v>
      </c>
      <c r="D6540" s="22"/>
      <c r="E6540" s="114" t="str">
        <f t="shared" si="1225"/>
        <v xml:space="preserve">TRANSFORMADOR MARCA:Fuji Tusco PEMBA </v>
      </c>
      <c r="F6540" s="21" t="s">
        <v>1869</v>
      </c>
      <c r="G6540" s="21" t="s">
        <v>237</v>
      </c>
      <c r="H6540" s="21" t="s">
        <v>237</v>
      </c>
      <c r="I6540" s="21" t="s">
        <v>2066</v>
      </c>
      <c r="J6540" s="21"/>
      <c r="K6540" s="21" t="s">
        <v>2065</v>
      </c>
      <c r="L6540" s="21" t="s">
        <v>2064</v>
      </c>
      <c r="M6540" s="21">
        <v>100</v>
      </c>
      <c r="N6540" s="21">
        <v>33</v>
      </c>
      <c r="O6540" s="21" t="s">
        <v>581</v>
      </c>
      <c r="P6540" s="21">
        <v>3</v>
      </c>
      <c r="Q6540" s="21">
        <v>2017</v>
      </c>
      <c r="R6540" s="21" t="s">
        <v>1821</v>
      </c>
      <c r="S6540" s="21">
        <v>591288</v>
      </c>
      <c r="T6540" s="116">
        <v>763</v>
      </c>
      <c r="U6540" s="111">
        <v>45</v>
      </c>
      <c r="V6540" s="113">
        <f t="shared" si="1226"/>
        <v>763</v>
      </c>
      <c r="W6540" s="113">
        <f t="shared" si="1227"/>
        <v>0</v>
      </c>
      <c r="X6540" s="112">
        <f t="shared" si="1228"/>
        <v>0</v>
      </c>
      <c r="Y6540" s="111"/>
      <c r="Z6540" s="110">
        <f t="shared" si="1224"/>
        <v>45</v>
      </c>
      <c r="AA6540" s="109">
        <f t="shared" si="1229"/>
        <v>38.15</v>
      </c>
      <c r="AB6540" s="109">
        <f t="shared" si="1230"/>
        <v>38150</v>
      </c>
      <c r="AC6540" s="108">
        <f t="shared" si="1231"/>
        <v>724.85</v>
      </c>
      <c r="AD6540" s="107">
        <f t="shared" si="1232"/>
        <v>2.2222222222222223E-2</v>
      </c>
      <c r="AE6540" s="106">
        <f t="shared" si="1233"/>
        <v>16.10777777777778</v>
      </c>
      <c r="AF6540" s="105">
        <f t="shared" si="1234"/>
        <v>16.10777777777778</v>
      </c>
      <c r="AG6540" s="105">
        <f t="shared" si="1235"/>
        <v>746.89222222222224</v>
      </c>
    </row>
    <row r="6541" spans="1:33" s="88" customFormat="1" x14ac:dyDescent="0.35">
      <c r="A6541" s="21">
        <v>10141103</v>
      </c>
      <c r="B6541" s="162" t="s">
        <v>1665</v>
      </c>
      <c r="C6541" s="115" t="s">
        <v>710</v>
      </c>
      <c r="D6541" s="22"/>
      <c r="E6541" s="114" t="str">
        <f t="shared" si="1225"/>
        <v xml:space="preserve">TRANSFORMADOR MARCA:Fuji Tusco PEMBA </v>
      </c>
      <c r="F6541" s="21" t="s">
        <v>1869</v>
      </c>
      <c r="G6541" s="21" t="s">
        <v>237</v>
      </c>
      <c r="H6541" s="21" t="s">
        <v>237</v>
      </c>
      <c r="I6541" s="21" t="s">
        <v>2063</v>
      </c>
      <c r="J6541" s="21"/>
      <c r="K6541" s="21" t="s">
        <v>2062</v>
      </c>
      <c r="L6541" s="21" t="s">
        <v>2061</v>
      </c>
      <c r="M6541" s="21">
        <v>100</v>
      </c>
      <c r="N6541" s="21">
        <v>33</v>
      </c>
      <c r="O6541" s="21" t="s">
        <v>581</v>
      </c>
      <c r="P6541" s="21">
        <v>3</v>
      </c>
      <c r="Q6541" s="21">
        <v>2017</v>
      </c>
      <c r="R6541" s="21" t="s">
        <v>1821</v>
      </c>
      <c r="S6541" s="21">
        <v>591289</v>
      </c>
      <c r="T6541" s="116">
        <v>763</v>
      </c>
      <c r="U6541" s="111">
        <v>45</v>
      </c>
      <c r="V6541" s="113">
        <f t="shared" si="1226"/>
        <v>763</v>
      </c>
      <c r="W6541" s="113">
        <f t="shared" si="1227"/>
        <v>0</v>
      </c>
      <c r="X6541" s="112">
        <f t="shared" si="1228"/>
        <v>0</v>
      </c>
      <c r="Y6541" s="111"/>
      <c r="Z6541" s="110">
        <f t="shared" si="1224"/>
        <v>45</v>
      </c>
      <c r="AA6541" s="109">
        <f t="shared" si="1229"/>
        <v>38.15</v>
      </c>
      <c r="AB6541" s="109">
        <f t="shared" si="1230"/>
        <v>38150</v>
      </c>
      <c r="AC6541" s="108">
        <f t="shared" si="1231"/>
        <v>724.85</v>
      </c>
      <c r="AD6541" s="107">
        <f t="shared" si="1232"/>
        <v>2.2222222222222223E-2</v>
      </c>
      <c r="AE6541" s="106">
        <f t="shared" si="1233"/>
        <v>16.10777777777778</v>
      </c>
      <c r="AF6541" s="105">
        <f t="shared" si="1234"/>
        <v>16.10777777777778</v>
      </c>
      <c r="AG6541" s="105">
        <f t="shared" si="1235"/>
        <v>746.89222222222224</v>
      </c>
    </row>
    <row r="6542" spans="1:33" s="88" customFormat="1" x14ac:dyDescent="0.35">
      <c r="A6542" s="21">
        <v>10141103</v>
      </c>
      <c r="B6542" s="162" t="s">
        <v>1665</v>
      </c>
      <c r="C6542" s="115" t="s">
        <v>710</v>
      </c>
      <c r="D6542" s="22"/>
      <c r="E6542" s="114" t="str">
        <f t="shared" si="1225"/>
        <v xml:space="preserve">TRANSFORMADOR MARCA:PowerTech PEMBA </v>
      </c>
      <c r="F6542" s="21" t="s">
        <v>1869</v>
      </c>
      <c r="G6542" s="21" t="s">
        <v>237</v>
      </c>
      <c r="H6542" s="21" t="s">
        <v>237</v>
      </c>
      <c r="I6542" s="21" t="s">
        <v>2060</v>
      </c>
      <c r="J6542" s="21"/>
      <c r="K6542" s="21" t="s">
        <v>2059</v>
      </c>
      <c r="L6542" s="21" t="s">
        <v>2058</v>
      </c>
      <c r="M6542" s="21">
        <v>50</v>
      </c>
      <c r="N6542" s="21">
        <v>33</v>
      </c>
      <c r="O6542" s="21" t="s">
        <v>581</v>
      </c>
      <c r="P6542" s="21">
        <v>3</v>
      </c>
      <c r="Q6542" s="21">
        <v>2017</v>
      </c>
      <c r="R6542" s="21" t="s">
        <v>1811</v>
      </c>
      <c r="S6542" s="21" t="s">
        <v>2057</v>
      </c>
      <c r="T6542" s="116">
        <v>643</v>
      </c>
      <c r="U6542" s="111">
        <v>45</v>
      </c>
      <c r="V6542" s="113">
        <f t="shared" si="1226"/>
        <v>643</v>
      </c>
      <c r="W6542" s="113">
        <f t="shared" si="1227"/>
        <v>0</v>
      </c>
      <c r="X6542" s="112">
        <f t="shared" si="1228"/>
        <v>0</v>
      </c>
      <c r="Y6542" s="111"/>
      <c r="Z6542" s="110">
        <f t="shared" si="1224"/>
        <v>45</v>
      </c>
      <c r="AA6542" s="109">
        <f t="shared" si="1229"/>
        <v>32.15</v>
      </c>
      <c r="AB6542" s="109">
        <f t="shared" si="1230"/>
        <v>32150</v>
      </c>
      <c r="AC6542" s="108">
        <f t="shared" si="1231"/>
        <v>610.85</v>
      </c>
      <c r="AD6542" s="107">
        <f t="shared" si="1232"/>
        <v>2.2222222222222223E-2</v>
      </c>
      <c r="AE6542" s="106">
        <f t="shared" si="1233"/>
        <v>13.574444444444445</v>
      </c>
      <c r="AF6542" s="105">
        <f t="shared" si="1234"/>
        <v>13.574444444444445</v>
      </c>
      <c r="AG6542" s="105">
        <f t="shared" si="1235"/>
        <v>629.42555555555555</v>
      </c>
    </row>
    <row r="6543" spans="1:33" s="88" customFormat="1" x14ac:dyDescent="0.35">
      <c r="A6543" s="21">
        <v>10141103</v>
      </c>
      <c r="B6543" s="162" t="s">
        <v>1665</v>
      </c>
      <c r="C6543" s="115" t="s">
        <v>710</v>
      </c>
      <c r="D6543" s="22"/>
      <c r="E6543" s="114" t="str">
        <f t="shared" si="1225"/>
        <v xml:space="preserve">TRANSFORMADOR MARCA:PowerTech PEMBA </v>
      </c>
      <c r="F6543" s="21" t="s">
        <v>1869</v>
      </c>
      <c r="G6543" s="21" t="s">
        <v>237</v>
      </c>
      <c r="H6543" s="21" t="s">
        <v>237</v>
      </c>
      <c r="I6543" s="21" t="s">
        <v>2056</v>
      </c>
      <c r="J6543" s="21"/>
      <c r="K6543" s="21" t="s">
        <v>2055</v>
      </c>
      <c r="L6543" s="21" t="s">
        <v>2054</v>
      </c>
      <c r="M6543" s="21">
        <v>50</v>
      </c>
      <c r="N6543" s="21">
        <v>33</v>
      </c>
      <c r="O6543" s="21" t="s">
        <v>581</v>
      </c>
      <c r="P6543" s="21">
        <v>3</v>
      </c>
      <c r="Q6543" s="21">
        <v>2017</v>
      </c>
      <c r="R6543" s="21" t="s">
        <v>1811</v>
      </c>
      <c r="S6543" s="21" t="s">
        <v>2053</v>
      </c>
      <c r="T6543" s="116">
        <v>643</v>
      </c>
      <c r="U6543" s="111">
        <v>45</v>
      </c>
      <c r="V6543" s="113">
        <f t="shared" si="1226"/>
        <v>643</v>
      </c>
      <c r="W6543" s="113">
        <f t="shared" si="1227"/>
        <v>0</v>
      </c>
      <c r="X6543" s="112">
        <f t="shared" si="1228"/>
        <v>0</v>
      </c>
      <c r="Y6543" s="111"/>
      <c r="Z6543" s="110">
        <f t="shared" si="1224"/>
        <v>45</v>
      </c>
      <c r="AA6543" s="109">
        <f t="shared" si="1229"/>
        <v>32.15</v>
      </c>
      <c r="AB6543" s="109">
        <f t="shared" si="1230"/>
        <v>32150</v>
      </c>
      <c r="AC6543" s="108">
        <f t="shared" si="1231"/>
        <v>610.85</v>
      </c>
      <c r="AD6543" s="107">
        <f t="shared" si="1232"/>
        <v>2.2222222222222223E-2</v>
      </c>
      <c r="AE6543" s="106">
        <f t="shared" si="1233"/>
        <v>13.574444444444445</v>
      </c>
      <c r="AF6543" s="105">
        <f t="shared" si="1234"/>
        <v>13.574444444444445</v>
      </c>
      <c r="AG6543" s="105">
        <f t="shared" si="1235"/>
        <v>629.42555555555555</v>
      </c>
    </row>
    <row r="6544" spans="1:33" s="88" customFormat="1" x14ac:dyDescent="0.35">
      <c r="A6544" s="21">
        <v>10141103</v>
      </c>
      <c r="B6544" s="162" t="s">
        <v>1665</v>
      </c>
      <c r="C6544" s="115" t="s">
        <v>710</v>
      </c>
      <c r="D6544" s="22"/>
      <c r="E6544" s="114" t="str">
        <f t="shared" si="1225"/>
        <v xml:space="preserve">TRANSFORMADOR MARCA:PowerTech PEMBA </v>
      </c>
      <c r="F6544" s="21" t="s">
        <v>1869</v>
      </c>
      <c r="G6544" s="21" t="s">
        <v>237</v>
      </c>
      <c r="H6544" s="21" t="s">
        <v>237</v>
      </c>
      <c r="I6544" s="21" t="s">
        <v>2052</v>
      </c>
      <c r="J6544" s="21"/>
      <c r="K6544" s="21" t="s">
        <v>2051</v>
      </c>
      <c r="L6544" s="21" t="s">
        <v>2050</v>
      </c>
      <c r="M6544" s="21">
        <v>160</v>
      </c>
      <c r="N6544" s="21">
        <v>33</v>
      </c>
      <c r="O6544" s="21" t="s">
        <v>581</v>
      </c>
      <c r="P6544" s="21">
        <v>3</v>
      </c>
      <c r="Q6544" s="21">
        <v>2017</v>
      </c>
      <c r="R6544" s="21" t="s">
        <v>1811</v>
      </c>
      <c r="S6544" s="21" t="s">
        <v>2049</v>
      </c>
      <c r="T6544" s="116">
        <v>991</v>
      </c>
      <c r="U6544" s="111">
        <v>45</v>
      </c>
      <c r="V6544" s="113">
        <f t="shared" si="1226"/>
        <v>991</v>
      </c>
      <c r="W6544" s="113">
        <f t="shared" si="1227"/>
        <v>0</v>
      </c>
      <c r="X6544" s="112">
        <f t="shared" si="1228"/>
        <v>0</v>
      </c>
      <c r="Y6544" s="111"/>
      <c r="Z6544" s="110">
        <f t="shared" si="1224"/>
        <v>45</v>
      </c>
      <c r="AA6544" s="109">
        <f t="shared" si="1229"/>
        <v>49.550000000000004</v>
      </c>
      <c r="AB6544" s="109">
        <f t="shared" si="1230"/>
        <v>49550.000000000007</v>
      </c>
      <c r="AC6544" s="108">
        <f t="shared" si="1231"/>
        <v>941.45</v>
      </c>
      <c r="AD6544" s="107">
        <f t="shared" si="1232"/>
        <v>2.2222222222222223E-2</v>
      </c>
      <c r="AE6544" s="106">
        <f t="shared" si="1233"/>
        <v>20.921111111111113</v>
      </c>
      <c r="AF6544" s="105">
        <f t="shared" si="1234"/>
        <v>20.921111111111113</v>
      </c>
      <c r="AG6544" s="105">
        <f t="shared" si="1235"/>
        <v>970.07888888888886</v>
      </c>
    </row>
    <row r="6545" spans="1:33" s="88" customFormat="1" x14ac:dyDescent="0.35">
      <c r="A6545" s="21">
        <v>10141103</v>
      </c>
      <c r="B6545" s="162" t="s">
        <v>1665</v>
      </c>
      <c r="C6545" s="115" t="s">
        <v>710</v>
      </c>
      <c r="D6545" s="22"/>
      <c r="E6545" s="114" t="str">
        <f t="shared" si="1225"/>
        <v xml:space="preserve">TRANSFORMADOR MARCA:Fuji Tusco PEMBA </v>
      </c>
      <c r="F6545" s="21" t="s">
        <v>1869</v>
      </c>
      <c r="G6545" s="21" t="s">
        <v>237</v>
      </c>
      <c r="H6545" s="21" t="s">
        <v>237</v>
      </c>
      <c r="I6545" s="21" t="s">
        <v>2048</v>
      </c>
      <c r="J6545" s="21"/>
      <c r="K6545" s="21" t="s">
        <v>2047</v>
      </c>
      <c r="L6545" s="21" t="s">
        <v>2046</v>
      </c>
      <c r="M6545" s="21">
        <v>100</v>
      </c>
      <c r="N6545" s="21">
        <v>33</v>
      </c>
      <c r="O6545" s="21" t="s">
        <v>581</v>
      </c>
      <c r="P6545" s="21">
        <v>3</v>
      </c>
      <c r="Q6545" s="21">
        <v>2017</v>
      </c>
      <c r="R6545" s="21" t="s">
        <v>1821</v>
      </c>
      <c r="S6545" s="21">
        <v>591312</v>
      </c>
      <c r="T6545" s="116">
        <v>763</v>
      </c>
      <c r="U6545" s="111">
        <v>45</v>
      </c>
      <c r="V6545" s="113">
        <f t="shared" si="1226"/>
        <v>763</v>
      </c>
      <c r="W6545" s="113">
        <f t="shared" si="1227"/>
        <v>0</v>
      </c>
      <c r="X6545" s="112">
        <f t="shared" si="1228"/>
        <v>0</v>
      </c>
      <c r="Y6545" s="111"/>
      <c r="Z6545" s="110">
        <f t="shared" si="1224"/>
        <v>45</v>
      </c>
      <c r="AA6545" s="109">
        <f t="shared" si="1229"/>
        <v>38.15</v>
      </c>
      <c r="AB6545" s="109">
        <f t="shared" si="1230"/>
        <v>38150</v>
      </c>
      <c r="AC6545" s="108">
        <f t="shared" si="1231"/>
        <v>724.85</v>
      </c>
      <c r="AD6545" s="107">
        <f t="shared" si="1232"/>
        <v>2.2222222222222223E-2</v>
      </c>
      <c r="AE6545" s="106">
        <f t="shared" si="1233"/>
        <v>16.10777777777778</v>
      </c>
      <c r="AF6545" s="105">
        <f t="shared" si="1234"/>
        <v>16.10777777777778</v>
      </c>
      <c r="AG6545" s="105">
        <f t="shared" si="1235"/>
        <v>746.89222222222224</v>
      </c>
    </row>
    <row r="6546" spans="1:33" s="88" customFormat="1" x14ac:dyDescent="0.35">
      <c r="A6546" s="21">
        <v>10141103</v>
      </c>
      <c r="B6546" s="162" t="s">
        <v>1665</v>
      </c>
      <c r="C6546" s="115" t="s">
        <v>710</v>
      </c>
      <c r="D6546" s="22"/>
      <c r="E6546" s="114" t="str">
        <f t="shared" si="1225"/>
        <v xml:space="preserve">TRANSFORMADOR MARCA:Deslocado PEMBA </v>
      </c>
      <c r="F6546" s="21" t="s">
        <v>1869</v>
      </c>
      <c r="G6546" s="21" t="s">
        <v>237</v>
      </c>
      <c r="H6546" s="21" t="s">
        <v>237</v>
      </c>
      <c r="I6546" s="21" t="s">
        <v>2045</v>
      </c>
      <c r="J6546" s="21"/>
      <c r="K6546" s="21" t="s">
        <v>2044</v>
      </c>
      <c r="L6546" s="21" t="s">
        <v>2043</v>
      </c>
      <c r="M6546" s="21">
        <v>200</v>
      </c>
      <c r="N6546" s="21">
        <v>33</v>
      </c>
      <c r="O6546" s="21" t="s">
        <v>581</v>
      </c>
      <c r="P6546" s="21">
        <v>3</v>
      </c>
      <c r="Q6546" s="21">
        <v>2017</v>
      </c>
      <c r="R6546" s="21" t="s">
        <v>2027</v>
      </c>
      <c r="S6546" s="21" t="s">
        <v>2027</v>
      </c>
      <c r="T6546" s="116">
        <v>991</v>
      </c>
      <c r="U6546" s="111">
        <v>45</v>
      </c>
      <c r="V6546" s="113">
        <f t="shared" si="1226"/>
        <v>991</v>
      </c>
      <c r="W6546" s="113">
        <f t="shared" si="1227"/>
        <v>0</v>
      </c>
      <c r="X6546" s="112">
        <f t="shared" si="1228"/>
        <v>0</v>
      </c>
      <c r="Y6546" s="111"/>
      <c r="Z6546" s="110">
        <f t="shared" si="1224"/>
        <v>45</v>
      </c>
      <c r="AA6546" s="109">
        <f t="shared" si="1229"/>
        <v>49.550000000000004</v>
      </c>
      <c r="AB6546" s="109">
        <f t="shared" si="1230"/>
        <v>49550.000000000007</v>
      </c>
      <c r="AC6546" s="108">
        <f t="shared" si="1231"/>
        <v>941.45</v>
      </c>
      <c r="AD6546" s="107">
        <f t="shared" si="1232"/>
        <v>2.2222222222222223E-2</v>
      </c>
      <c r="AE6546" s="106">
        <f t="shared" si="1233"/>
        <v>20.921111111111113</v>
      </c>
      <c r="AF6546" s="105">
        <f t="shared" si="1234"/>
        <v>20.921111111111113</v>
      </c>
      <c r="AG6546" s="105">
        <f t="shared" si="1235"/>
        <v>970.07888888888886</v>
      </c>
    </row>
    <row r="6547" spans="1:33" s="88" customFormat="1" x14ac:dyDescent="0.35">
      <c r="A6547" s="21">
        <v>10141103</v>
      </c>
      <c r="B6547" s="162" t="s">
        <v>1665</v>
      </c>
      <c r="C6547" s="115" t="s">
        <v>710</v>
      </c>
      <c r="D6547" s="22"/>
      <c r="E6547" s="114" t="str">
        <f t="shared" si="1225"/>
        <v xml:space="preserve">TRANSFORMADOR MARCA:PowerTech PEMBA </v>
      </c>
      <c r="F6547" s="21" t="s">
        <v>1869</v>
      </c>
      <c r="G6547" s="21" t="s">
        <v>237</v>
      </c>
      <c r="H6547" s="21" t="s">
        <v>237</v>
      </c>
      <c r="I6547" s="21" t="s">
        <v>2042</v>
      </c>
      <c r="J6547" s="21"/>
      <c r="K6547" s="21" t="s">
        <v>2041</v>
      </c>
      <c r="L6547" s="21" t="s">
        <v>2040</v>
      </c>
      <c r="M6547" s="21">
        <v>100</v>
      </c>
      <c r="N6547" s="21">
        <v>33</v>
      </c>
      <c r="O6547" s="21" t="s">
        <v>581</v>
      </c>
      <c r="P6547" s="21">
        <v>3</v>
      </c>
      <c r="Q6547" s="21">
        <v>2017</v>
      </c>
      <c r="R6547" s="21" t="s">
        <v>1811</v>
      </c>
      <c r="S6547" s="21" t="s">
        <v>2039</v>
      </c>
      <c r="T6547" s="116">
        <v>763</v>
      </c>
      <c r="U6547" s="111">
        <v>45</v>
      </c>
      <c r="V6547" s="113">
        <f t="shared" si="1226"/>
        <v>763</v>
      </c>
      <c r="W6547" s="113">
        <f t="shared" si="1227"/>
        <v>0</v>
      </c>
      <c r="X6547" s="112">
        <f t="shared" si="1228"/>
        <v>0</v>
      </c>
      <c r="Y6547" s="111"/>
      <c r="Z6547" s="110">
        <f t="shared" si="1224"/>
        <v>45</v>
      </c>
      <c r="AA6547" s="109">
        <f t="shared" si="1229"/>
        <v>38.15</v>
      </c>
      <c r="AB6547" s="109">
        <f t="shared" si="1230"/>
        <v>38150</v>
      </c>
      <c r="AC6547" s="108">
        <f t="shared" si="1231"/>
        <v>724.85</v>
      </c>
      <c r="AD6547" s="107">
        <f t="shared" si="1232"/>
        <v>2.2222222222222223E-2</v>
      </c>
      <c r="AE6547" s="106">
        <f t="shared" si="1233"/>
        <v>16.10777777777778</v>
      </c>
      <c r="AF6547" s="105">
        <f t="shared" si="1234"/>
        <v>16.10777777777778</v>
      </c>
      <c r="AG6547" s="105">
        <f t="shared" si="1235"/>
        <v>746.89222222222224</v>
      </c>
    </row>
    <row r="6548" spans="1:33" s="88" customFormat="1" x14ac:dyDescent="0.35">
      <c r="A6548" s="21">
        <v>10141103</v>
      </c>
      <c r="B6548" s="162" t="s">
        <v>1665</v>
      </c>
      <c r="C6548" s="115" t="s">
        <v>710</v>
      </c>
      <c r="D6548" s="22"/>
      <c r="E6548" s="114" t="str">
        <f t="shared" si="1225"/>
        <v xml:space="preserve">TRANSFORMADOR MARCA:Fuji Tusco PEMBA </v>
      </c>
      <c r="F6548" s="21" t="s">
        <v>1869</v>
      </c>
      <c r="G6548" s="21" t="s">
        <v>237</v>
      </c>
      <c r="H6548" s="21" t="s">
        <v>237</v>
      </c>
      <c r="I6548" s="21" t="s">
        <v>2038</v>
      </c>
      <c r="J6548" s="21"/>
      <c r="K6548" s="21" t="s">
        <v>2037</v>
      </c>
      <c r="L6548" s="21" t="s">
        <v>2036</v>
      </c>
      <c r="M6548" s="21">
        <v>160</v>
      </c>
      <c r="N6548" s="21">
        <v>33</v>
      </c>
      <c r="O6548" s="21" t="s">
        <v>581</v>
      </c>
      <c r="P6548" s="21">
        <v>3</v>
      </c>
      <c r="Q6548" s="21">
        <v>2017</v>
      </c>
      <c r="R6548" s="21" t="s">
        <v>1821</v>
      </c>
      <c r="S6548" s="21">
        <v>591307</v>
      </c>
      <c r="T6548" s="116">
        <v>991</v>
      </c>
      <c r="U6548" s="111">
        <v>45</v>
      </c>
      <c r="V6548" s="113">
        <f t="shared" si="1226"/>
        <v>991</v>
      </c>
      <c r="W6548" s="113">
        <f t="shared" si="1227"/>
        <v>0</v>
      </c>
      <c r="X6548" s="112">
        <f t="shared" si="1228"/>
        <v>0</v>
      </c>
      <c r="Y6548" s="111"/>
      <c r="Z6548" s="110">
        <f t="shared" si="1224"/>
        <v>45</v>
      </c>
      <c r="AA6548" s="109">
        <f t="shared" si="1229"/>
        <v>49.550000000000004</v>
      </c>
      <c r="AB6548" s="109">
        <f t="shared" si="1230"/>
        <v>49550.000000000007</v>
      </c>
      <c r="AC6548" s="108">
        <f t="shared" si="1231"/>
        <v>941.45</v>
      </c>
      <c r="AD6548" s="107">
        <f t="shared" si="1232"/>
        <v>2.2222222222222223E-2</v>
      </c>
      <c r="AE6548" s="106">
        <f t="shared" si="1233"/>
        <v>20.921111111111113</v>
      </c>
      <c r="AF6548" s="105">
        <f t="shared" si="1234"/>
        <v>20.921111111111113</v>
      </c>
      <c r="AG6548" s="105">
        <f t="shared" si="1235"/>
        <v>970.07888888888886</v>
      </c>
    </row>
    <row r="6549" spans="1:33" s="88" customFormat="1" x14ac:dyDescent="0.35">
      <c r="A6549" s="21">
        <v>10141103</v>
      </c>
      <c r="B6549" s="162" t="s">
        <v>1665</v>
      </c>
      <c r="C6549" s="115" t="s">
        <v>710</v>
      </c>
      <c r="D6549" s="22"/>
      <c r="E6549" s="114" t="str">
        <f t="shared" si="1225"/>
        <v xml:space="preserve">TRANSFORMADOR MARCA:Astor PEMBA </v>
      </c>
      <c r="F6549" s="21" t="s">
        <v>1869</v>
      </c>
      <c r="G6549" s="21" t="s">
        <v>237</v>
      </c>
      <c r="H6549" s="21" t="s">
        <v>237</v>
      </c>
      <c r="I6549" s="21" t="s">
        <v>2035</v>
      </c>
      <c r="J6549" s="21"/>
      <c r="K6549" s="21" t="s">
        <v>2034</v>
      </c>
      <c r="L6549" s="21" t="s">
        <v>2033</v>
      </c>
      <c r="M6549" s="21">
        <v>100</v>
      </c>
      <c r="N6549" s="21">
        <v>33</v>
      </c>
      <c r="O6549" s="21" t="s">
        <v>581</v>
      </c>
      <c r="P6549" s="21">
        <v>3</v>
      </c>
      <c r="Q6549" s="21">
        <v>2017</v>
      </c>
      <c r="R6549" s="21" t="s">
        <v>1661</v>
      </c>
      <c r="S6549" s="21" t="s">
        <v>2032</v>
      </c>
      <c r="T6549" s="116">
        <v>763</v>
      </c>
      <c r="U6549" s="111">
        <v>45</v>
      </c>
      <c r="V6549" s="113">
        <f t="shared" si="1226"/>
        <v>763</v>
      </c>
      <c r="W6549" s="113">
        <f t="shared" si="1227"/>
        <v>0</v>
      </c>
      <c r="X6549" s="112">
        <f t="shared" si="1228"/>
        <v>0</v>
      </c>
      <c r="Y6549" s="111"/>
      <c r="Z6549" s="110">
        <f t="shared" si="1224"/>
        <v>45</v>
      </c>
      <c r="AA6549" s="109">
        <f t="shared" si="1229"/>
        <v>38.15</v>
      </c>
      <c r="AB6549" s="109">
        <f t="shared" si="1230"/>
        <v>38150</v>
      </c>
      <c r="AC6549" s="108">
        <f t="shared" si="1231"/>
        <v>724.85</v>
      </c>
      <c r="AD6549" s="107">
        <f t="shared" si="1232"/>
        <v>2.2222222222222223E-2</v>
      </c>
      <c r="AE6549" s="106">
        <f t="shared" si="1233"/>
        <v>16.10777777777778</v>
      </c>
      <c r="AF6549" s="105">
        <f t="shared" si="1234"/>
        <v>16.10777777777778</v>
      </c>
      <c r="AG6549" s="105">
        <f t="shared" si="1235"/>
        <v>746.89222222222224</v>
      </c>
    </row>
    <row r="6550" spans="1:33" s="88" customFormat="1" x14ac:dyDescent="0.35">
      <c r="A6550" s="21">
        <v>10141103</v>
      </c>
      <c r="B6550" s="162" t="s">
        <v>1665</v>
      </c>
      <c r="C6550" s="115" t="s">
        <v>710</v>
      </c>
      <c r="D6550" s="22"/>
      <c r="E6550" s="114" t="str">
        <f t="shared" si="1225"/>
        <v xml:space="preserve">TRANSFORMADOR MARCA:Deslocado PEMBA </v>
      </c>
      <c r="F6550" s="21" t="s">
        <v>1869</v>
      </c>
      <c r="G6550" s="21" t="s">
        <v>237</v>
      </c>
      <c r="H6550" s="21" t="s">
        <v>237</v>
      </c>
      <c r="I6550" s="21" t="s">
        <v>2031</v>
      </c>
      <c r="J6550" s="21"/>
      <c r="K6550" s="21">
        <v>665373</v>
      </c>
      <c r="L6550" s="21">
        <v>8555682</v>
      </c>
      <c r="M6550" s="21">
        <v>100</v>
      </c>
      <c r="N6550" s="21">
        <v>33</v>
      </c>
      <c r="O6550" s="21" t="s">
        <v>581</v>
      </c>
      <c r="P6550" s="21">
        <v>3</v>
      </c>
      <c r="Q6550" s="21">
        <v>2017</v>
      </c>
      <c r="R6550" s="21" t="s">
        <v>2027</v>
      </c>
      <c r="S6550" s="21" t="s">
        <v>2027</v>
      </c>
      <c r="T6550" s="116">
        <v>763</v>
      </c>
      <c r="U6550" s="111">
        <v>45</v>
      </c>
      <c r="V6550" s="113">
        <f t="shared" si="1226"/>
        <v>763</v>
      </c>
      <c r="W6550" s="113">
        <f t="shared" si="1227"/>
        <v>0</v>
      </c>
      <c r="X6550" s="112">
        <f t="shared" si="1228"/>
        <v>0</v>
      </c>
      <c r="Y6550" s="111"/>
      <c r="Z6550" s="110">
        <f t="shared" si="1224"/>
        <v>45</v>
      </c>
      <c r="AA6550" s="109">
        <f t="shared" si="1229"/>
        <v>38.15</v>
      </c>
      <c r="AB6550" s="109">
        <f t="shared" si="1230"/>
        <v>38150</v>
      </c>
      <c r="AC6550" s="108">
        <f t="shared" si="1231"/>
        <v>724.85</v>
      </c>
      <c r="AD6550" s="107">
        <f t="shared" si="1232"/>
        <v>2.2222222222222223E-2</v>
      </c>
      <c r="AE6550" s="106">
        <f t="shared" si="1233"/>
        <v>16.10777777777778</v>
      </c>
      <c r="AF6550" s="105">
        <f t="shared" si="1234"/>
        <v>16.10777777777778</v>
      </c>
      <c r="AG6550" s="105">
        <f t="shared" si="1235"/>
        <v>746.89222222222224</v>
      </c>
    </row>
    <row r="6551" spans="1:33" s="88" customFormat="1" x14ac:dyDescent="0.35">
      <c r="A6551" s="21">
        <v>10141103</v>
      </c>
      <c r="B6551" s="162" t="s">
        <v>1665</v>
      </c>
      <c r="C6551" s="115" t="s">
        <v>710</v>
      </c>
      <c r="D6551" s="22"/>
      <c r="E6551" s="114" t="str">
        <f t="shared" si="1225"/>
        <v xml:space="preserve">TRANSFORMADOR MARCA:Deslocado PEMBA </v>
      </c>
      <c r="F6551" s="21" t="s">
        <v>1869</v>
      </c>
      <c r="G6551" s="21" t="s">
        <v>237</v>
      </c>
      <c r="H6551" s="21" t="s">
        <v>237</v>
      </c>
      <c r="I6551" s="21" t="s">
        <v>2030</v>
      </c>
      <c r="J6551" s="21"/>
      <c r="K6551" s="21" t="s">
        <v>2029</v>
      </c>
      <c r="L6551" s="21" t="s">
        <v>2028</v>
      </c>
      <c r="M6551" s="21">
        <v>100</v>
      </c>
      <c r="N6551" s="21">
        <v>33</v>
      </c>
      <c r="O6551" s="21" t="s">
        <v>581</v>
      </c>
      <c r="P6551" s="21">
        <v>3</v>
      </c>
      <c r="Q6551" s="21">
        <v>2017</v>
      </c>
      <c r="R6551" s="21" t="s">
        <v>2027</v>
      </c>
      <c r="S6551" s="21" t="s">
        <v>2027</v>
      </c>
      <c r="T6551" s="116">
        <v>763</v>
      </c>
      <c r="U6551" s="111">
        <v>45</v>
      </c>
      <c r="V6551" s="113">
        <f t="shared" si="1226"/>
        <v>763</v>
      </c>
      <c r="W6551" s="113">
        <f t="shared" si="1227"/>
        <v>0</v>
      </c>
      <c r="X6551" s="112">
        <f t="shared" si="1228"/>
        <v>0</v>
      </c>
      <c r="Y6551" s="111"/>
      <c r="Z6551" s="110">
        <f t="shared" si="1224"/>
        <v>45</v>
      </c>
      <c r="AA6551" s="109">
        <f t="shared" si="1229"/>
        <v>38.15</v>
      </c>
      <c r="AB6551" s="109">
        <f t="shared" si="1230"/>
        <v>38150</v>
      </c>
      <c r="AC6551" s="108">
        <f t="shared" si="1231"/>
        <v>724.85</v>
      </c>
      <c r="AD6551" s="107">
        <f t="shared" si="1232"/>
        <v>2.2222222222222223E-2</v>
      </c>
      <c r="AE6551" s="106">
        <f t="shared" si="1233"/>
        <v>16.10777777777778</v>
      </c>
      <c r="AF6551" s="105">
        <f t="shared" si="1234"/>
        <v>16.10777777777778</v>
      </c>
      <c r="AG6551" s="105">
        <f t="shared" si="1235"/>
        <v>746.89222222222224</v>
      </c>
    </row>
    <row r="6552" spans="1:33" s="88" customFormat="1" x14ac:dyDescent="0.35">
      <c r="A6552" s="21">
        <v>10141103</v>
      </c>
      <c r="B6552" s="158" t="s">
        <v>1665</v>
      </c>
      <c r="C6552" s="115" t="s">
        <v>710</v>
      </c>
      <c r="D6552" s="22"/>
      <c r="E6552" s="114" t="str">
        <f t="shared" si="1225"/>
        <v xml:space="preserve">TRANSFORMADOR MARCA:Fuji Tusco PEMBA </v>
      </c>
      <c r="F6552" s="21" t="s">
        <v>1869</v>
      </c>
      <c r="G6552" s="49" t="s">
        <v>237</v>
      </c>
      <c r="H6552" s="21" t="s">
        <v>237</v>
      </c>
      <c r="I6552" s="21" t="s">
        <v>2026</v>
      </c>
      <c r="J6552" s="21"/>
      <c r="K6552" s="21" t="s">
        <v>2025</v>
      </c>
      <c r="L6552" s="21" t="s">
        <v>2024</v>
      </c>
      <c r="M6552" s="21">
        <v>100</v>
      </c>
      <c r="N6552" s="21">
        <v>33</v>
      </c>
      <c r="O6552" s="21" t="s">
        <v>581</v>
      </c>
      <c r="P6552" s="21">
        <v>3</v>
      </c>
      <c r="Q6552" s="21">
        <v>2017</v>
      </c>
      <c r="R6552" s="21" t="s">
        <v>1821</v>
      </c>
      <c r="S6552" s="21">
        <v>591309</v>
      </c>
      <c r="T6552" s="116">
        <v>763</v>
      </c>
      <c r="U6552" s="111">
        <v>45</v>
      </c>
      <c r="V6552" s="113">
        <f t="shared" si="1226"/>
        <v>763</v>
      </c>
      <c r="W6552" s="113">
        <f t="shared" si="1227"/>
        <v>0</v>
      </c>
      <c r="X6552" s="112">
        <f t="shared" si="1228"/>
        <v>0</v>
      </c>
      <c r="Y6552" s="111"/>
      <c r="Z6552" s="110">
        <f t="shared" si="1224"/>
        <v>45</v>
      </c>
      <c r="AA6552" s="109">
        <f t="shared" si="1229"/>
        <v>38.15</v>
      </c>
      <c r="AB6552" s="109">
        <f t="shared" si="1230"/>
        <v>38150</v>
      </c>
      <c r="AC6552" s="108">
        <f t="shared" si="1231"/>
        <v>724.85</v>
      </c>
      <c r="AD6552" s="107">
        <f t="shared" si="1232"/>
        <v>2.2222222222222223E-2</v>
      </c>
      <c r="AE6552" s="106">
        <f t="shared" si="1233"/>
        <v>16.10777777777778</v>
      </c>
      <c r="AF6552" s="105">
        <f t="shared" si="1234"/>
        <v>16.10777777777778</v>
      </c>
      <c r="AG6552" s="105">
        <f t="shared" si="1235"/>
        <v>746.89222222222224</v>
      </c>
    </row>
    <row r="6553" spans="1:33" s="88" customFormat="1" x14ac:dyDescent="0.35">
      <c r="A6553" s="21">
        <v>10141103</v>
      </c>
      <c r="B6553" s="158" t="s">
        <v>1665</v>
      </c>
      <c r="C6553" s="115" t="s">
        <v>710</v>
      </c>
      <c r="D6553" s="22"/>
      <c r="E6553" s="114" t="str">
        <f t="shared" si="1225"/>
        <v xml:space="preserve">TRANSFORMADOR MARCA:PowerTech PEMBA </v>
      </c>
      <c r="F6553" s="21" t="s">
        <v>1869</v>
      </c>
      <c r="G6553" s="49" t="s">
        <v>237</v>
      </c>
      <c r="H6553" s="21" t="s">
        <v>237</v>
      </c>
      <c r="I6553" s="21" t="s">
        <v>2023</v>
      </c>
      <c r="J6553" s="21"/>
      <c r="K6553" s="21" t="s">
        <v>2022</v>
      </c>
      <c r="L6553" s="21" t="s">
        <v>2021</v>
      </c>
      <c r="M6553" s="21">
        <v>100</v>
      </c>
      <c r="N6553" s="21">
        <v>33</v>
      </c>
      <c r="O6553" s="21" t="s">
        <v>581</v>
      </c>
      <c r="P6553" s="21">
        <v>3</v>
      </c>
      <c r="Q6553" s="21">
        <v>2017</v>
      </c>
      <c r="R6553" s="21" t="s">
        <v>1811</v>
      </c>
      <c r="S6553" s="21" t="s">
        <v>2020</v>
      </c>
      <c r="T6553" s="116">
        <v>763</v>
      </c>
      <c r="U6553" s="111">
        <v>45</v>
      </c>
      <c r="V6553" s="113">
        <f t="shared" si="1226"/>
        <v>763</v>
      </c>
      <c r="W6553" s="113">
        <f t="shared" si="1227"/>
        <v>0</v>
      </c>
      <c r="X6553" s="112">
        <f t="shared" si="1228"/>
        <v>0</v>
      </c>
      <c r="Y6553" s="111"/>
      <c r="Z6553" s="110">
        <f t="shared" si="1224"/>
        <v>45</v>
      </c>
      <c r="AA6553" s="109">
        <f t="shared" si="1229"/>
        <v>38.15</v>
      </c>
      <c r="AB6553" s="109">
        <f t="shared" si="1230"/>
        <v>38150</v>
      </c>
      <c r="AC6553" s="108">
        <f t="shared" si="1231"/>
        <v>724.85</v>
      </c>
      <c r="AD6553" s="107">
        <f t="shared" si="1232"/>
        <v>2.2222222222222223E-2</v>
      </c>
      <c r="AE6553" s="106">
        <f t="shared" si="1233"/>
        <v>16.10777777777778</v>
      </c>
      <c r="AF6553" s="105">
        <f t="shared" si="1234"/>
        <v>16.10777777777778</v>
      </c>
      <c r="AG6553" s="105">
        <f t="shared" si="1235"/>
        <v>746.89222222222224</v>
      </c>
    </row>
    <row r="6554" spans="1:33" s="88" customFormat="1" x14ac:dyDescent="0.35">
      <c r="A6554" s="21">
        <v>10141103</v>
      </c>
      <c r="B6554" s="158" t="s">
        <v>1665</v>
      </c>
      <c r="C6554" s="115" t="s">
        <v>710</v>
      </c>
      <c r="D6554" s="22"/>
      <c r="E6554" s="114" t="str">
        <f t="shared" si="1225"/>
        <v xml:space="preserve">TRANSFORMADOR MARCA:Fuji Tusco PEMBA </v>
      </c>
      <c r="F6554" s="21" t="s">
        <v>1869</v>
      </c>
      <c r="G6554" s="49" t="s">
        <v>237</v>
      </c>
      <c r="H6554" s="21" t="s">
        <v>237</v>
      </c>
      <c r="I6554" s="21" t="s">
        <v>2019</v>
      </c>
      <c r="J6554" s="21"/>
      <c r="K6554" s="21" t="s">
        <v>2018</v>
      </c>
      <c r="L6554" s="21" t="s">
        <v>2017</v>
      </c>
      <c r="M6554" s="21">
        <v>160</v>
      </c>
      <c r="N6554" s="21">
        <v>33</v>
      </c>
      <c r="O6554" s="21" t="s">
        <v>581</v>
      </c>
      <c r="P6554" s="21">
        <v>3</v>
      </c>
      <c r="Q6554" s="21">
        <v>2017</v>
      </c>
      <c r="R6554" s="21" t="s">
        <v>1821</v>
      </c>
      <c r="S6554" s="21">
        <v>591310</v>
      </c>
      <c r="T6554" s="116">
        <v>991</v>
      </c>
      <c r="U6554" s="111">
        <v>45</v>
      </c>
      <c r="V6554" s="113">
        <f t="shared" si="1226"/>
        <v>991</v>
      </c>
      <c r="W6554" s="113">
        <f t="shared" si="1227"/>
        <v>0</v>
      </c>
      <c r="X6554" s="112">
        <f t="shared" si="1228"/>
        <v>0</v>
      </c>
      <c r="Y6554" s="111"/>
      <c r="Z6554" s="110">
        <f t="shared" si="1224"/>
        <v>45</v>
      </c>
      <c r="AA6554" s="109">
        <f t="shared" si="1229"/>
        <v>49.550000000000004</v>
      </c>
      <c r="AB6554" s="109">
        <f t="shared" si="1230"/>
        <v>49550.000000000007</v>
      </c>
      <c r="AC6554" s="108">
        <f t="shared" si="1231"/>
        <v>941.45</v>
      </c>
      <c r="AD6554" s="107">
        <f t="shared" si="1232"/>
        <v>2.2222222222222223E-2</v>
      </c>
      <c r="AE6554" s="106">
        <f t="shared" si="1233"/>
        <v>20.921111111111113</v>
      </c>
      <c r="AF6554" s="105">
        <f t="shared" si="1234"/>
        <v>20.921111111111113</v>
      </c>
      <c r="AG6554" s="105">
        <f t="shared" si="1235"/>
        <v>970.07888888888886</v>
      </c>
    </row>
    <row r="6555" spans="1:33" s="88" customFormat="1" x14ac:dyDescent="0.35">
      <c r="A6555" s="21">
        <v>10141103</v>
      </c>
      <c r="B6555" s="158" t="s">
        <v>1665</v>
      </c>
      <c r="C6555" s="115" t="s">
        <v>710</v>
      </c>
      <c r="D6555" s="22"/>
      <c r="E6555" s="114" t="str">
        <f t="shared" si="1225"/>
        <v xml:space="preserve">TRANSFORMADOR MARCA:Fuji Tusco PEMBA </v>
      </c>
      <c r="F6555" s="21" t="s">
        <v>1869</v>
      </c>
      <c r="G6555" s="49" t="s">
        <v>237</v>
      </c>
      <c r="H6555" s="21" t="s">
        <v>237</v>
      </c>
      <c r="I6555" s="21" t="s">
        <v>2016</v>
      </c>
      <c r="J6555" s="21"/>
      <c r="K6555" s="21" t="s">
        <v>2015</v>
      </c>
      <c r="L6555" s="21" t="s">
        <v>2014</v>
      </c>
      <c r="M6555" s="21">
        <v>160</v>
      </c>
      <c r="N6555" s="21">
        <v>33</v>
      </c>
      <c r="O6555" s="21" t="s">
        <v>581</v>
      </c>
      <c r="P6555" s="21">
        <v>3</v>
      </c>
      <c r="Q6555" s="21">
        <v>2017</v>
      </c>
      <c r="R6555" s="21" t="s">
        <v>1821</v>
      </c>
      <c r="S6555" s="21">
        <v>591314</v>
      </c>
      <c r="T6555" s="116">
        <v>991</v>
      </c>
      <c r="U6555" s="111">
        <v>45</v>
      </c>
      <c r="V6555" s="113">
        <f t="shared" si="1226"/>
        <v>991</v>
      </c>
      <c r="W6555" s="113">
        <f t="shared" si="1227"/>
        <v>0</v>
      </c>
      <c r="X6555" s="112">
        <f t="shared" si="1228"/>
        <v>0</v>
      </c>
      <c r="Y6555" s="111"/>
      <c r="Z6555" s="110">
        <f t="shared" si="1224"/>
        <v>45</v>
      </c>
      <c r="AA6555" s="109">
        <f t="shared" si="1229"/>
        <v>49.550000000000004</v>
      </c>
      <c r="AB6555" s="109">
        <f t="shared" si="1230"/>
        <v>49550.000000000007</v>
      </c>
      <c r="AC6555" s="108">
        <f t="shared" si="1231"/>
        <v>941.45</v>
      </c>
      <c r="AD6555" s="107">
        <f t="shared" si="1232"/>
        <v>2.2222222222222223E-2</v>
      </c>
      <c r="AE6555" s="106">
        <f t="shared" si="1233"/>
        <v>20.921111111111113</v>
      </c>
      <c r="AF6555" s="105">
        <f t="shared" si="1234"/>
        <v>20.921111111111113</v>
      </c>
      <c r="AG6555" s="105">
        <f t="shared" si="1235"/>
        <v>970.07888888888886</v>
      </c>
    </row>
    <row r="6556" spans="1:33" s="88" customFormat="1" x14ac:dyDescent="0.35">
      <c r="A6556" s="21">
        <v>10141103</v>
      </c>
      <c r="B6556" s="158" t="s">
        <v>1665</v>
      </c>
      <c r="C6556" s="115" t="s">
        <v>710</v>
      </c>
      <c r="D6556" s="22"/>
      <c r="E6556" s="114" t="str">
        <f t="shared" si="1225"/>
        <v xml:space="preserve">TRANSFORMADOR MARCA:Fuji Tusco PEMBA </v>
      </c>
      <c r="F6556" s="21" t="s">
        <v>1869</v>
      </c>
      <c r="G6556" s="49" t="s">
        <v>237</v>
      </c>
      <c r="H6556" s="21" t="s">
        <v>237</v>
      </c>
      <c r="I6556" s="21" t="s">
        <v>2013</v>
      </c>
      <c r="J6556" s="21"/>
      <c r="K6556" s="21" t="s">
        <v>2012</v>
      </c>
      <c r="L6556" s="21" t="s">
        <v>2011</v>
      </c>
      <c r="M6556" s="21">
        <v>100</v>
      </c>
      <c r="N6556" s="21">
        <v>33</v>
      </c>
      <c r="O6556" s="21" t="s">
        <v>581</v>
      </c>
      <c r="P6556" s="21">
        <v>3</v>
      </c>
      <c r="Q6556" s="21">
        <v>2017</v>
      </c>
      <c r="R6556" s="21" t="s">
        <v>1821</v>
      </c>
      <c r="S6556" s="21">
        <v>591289</v>
      </c>
      <c r="T6556" s="116">
        <v>763</v>
      </c>
      <c r="U6556" s="111">
        <v>45</v>
      </c>
      <c r="V6556" s="113">
        <f t="shared" si="1226"/>
        <v>763</v>
      </c>
      <c r="W6556" s="113">
        <f t="shared" si="1227"/>
        <v>0</v>
      </c>
      <c r="X6556" s="112">
        <f t="shared" si="1228"/>
        <v>0</v>
      </c>
      <c r="Y6556" s="111"/>
      <c r="Z6556" s="110">
        <f t="shared" si="1224"/>
        <v>45</v>
      </c>
      <c r="AA6556" s="109">
        <f t="shared" si="1229"/>
        <v>38.15</v>
      </c>
      <c r="AB6556" s="109">
        <f t="shared" si="1230"/>
        <v>38150</v>
      </c>
      <c r="AC6556" s="108">
        <f t="shared" si="1231"/>
        <v>724.85</v>
      </c>
      <c r="AD6556" s="107">
        <f t="shared" si="1232"/>
        <v>2.2222222222222223E-2</v>
      </c>
      <c r="AE6556" s="106">
        <f t="shared" si="1233"/>
        <v>16.10777777777778</v>
      </c>
      <c r="AF6556" s="105">
        <f t="shared" si="1234"/>
        <v>16.10777777777778</v>
      </c>
      <c r="AG6556" s="105">
        <f t="shared" si="1235"/>
        <v>746.89222222222224</v>
      </c>
    </row>
    <row r="6557" spans="1:33" s="88" customFormat="1" x14ac:dyDescent="0.35">
      <c r="A6557" s="21">
        <v>10141103</v>
      </c>
      <c r="B6557" s="158" t="s">
        <v>1665</v>
      </c>
      <c r="C6557" s="115" t="s">
        <v>710</v>
      </c>
      <c r="D6557" s="22"/>
      <c r="E6557" s="114" t="str">
        <f t="shared" si="1225"/>
        <v xml:space="preserve">TRANSFORMADOR MARCA:PowerTech PEMBA </v>
      </c>
      <c r="F6557" s="21" t="s">
        <v>1869</v>
      </c>
      <c r="G6557" s="49" t="s">
        <v>237</v>
      </c>
      <c r="H6557" s="21" t="s">
        <v>237</v>
      </c>
      <c r="I6557" s="21" t="s">
        <v>2010</v>
      </c>
      <c r="J6557" s="21"/>
      <c r="K6557" s="21" t="s">
        <v>2009</v>
      </c>
      <c r="L6557" s="21" t="s">
        <v>2008</v>
      </c>
      <c r="M6557" s="21">
        <v>160</v>
      </c>
      <c r="N6557" s="21">
        <v>33</v>
      </c>
      <c r="O6557" s="21" t="s">
        <v>581</v>
      </c>
      <c r="P6557" s="21">
        <v>3</v>
      </c>
      <c r="Q6557" s="21">
        <v>2017</v>
      </c>
      <c r="R6557" s="22" t="s">
        <v>1811</v>
      </c>
      <c r="S6557" s="115" t="s">
        <v>2007</v>
      </c>
      <c r="T6557" s="116">
        <v>991</v>
      </c>
      <c r="U6557" s="111">
        <v>45</v>
      </c>
      <c r="V6557" s="113">
        <f t="shared" si="1226"/>
        <v>991</v>
      </c>
      <c r="W6557" s="113">
        <f t="shared" si="1227"/>
        <v>0</v>
      </c>
      <c r="X6557" s="112">
        <f t="shared" si="1228"/>
        <v>0</v>
      </c>
      <c r="Y6557" s="111"/>
      <c r="Z6557" s="110">
        <f t="shared" si="1224"/>
        <v>45</v>
      </c>
      <c r="AA6557" s="109">
        <f t="shared" si="1229"/>
        <v>49.550000000000004</v>
      </c>
      <c r="AB6557" s="109">
        <f t="shared" si="1230"/>
        <v>49550.000000000007</v>
      </c>
      <c r="AC6557" s="108">
        <f t="shared" si="1231"/>
        <v>941.45</v>
      </c>
      <c r="AD6557" s="107">
        <f t="shared" si="1232"/>
        <v>2.2222222222222223E-2</v>
      </c>
      <c r="AE6557" s="106">
        <f t="shared" si="1233"/>
        <v>20.921111111111113</v>
      </c>
      <c r="AF6557" s="105">
        <f t="shared" si="1234"/>
        <v>20.921111111111113</v>
      </c>
      <c r="AG6557" s="105">
        <f t="shared" si="1235"/>
        <v>970.07888888888886</v>
      </c>
    </row>
    <row r="6558" spans="1:33" s="88" customFormat="1" x14ac:dyDescent="0.35">
      <c r="A6558" s="21">
        <v>10141103</v>
      </c>
      <c r="B6558" s="158" t="s">
        <v>1665</v>
      </c>
      <c r="C6558" s="115" t="s">
        <v>710</v>
      </c>
      <c r="D6558" s="22"/>
      <c r="E6558" s="114" t="str">
        <f t="shared" si="1225"/>
        <v xml:space="preserve">TRANSFORMADOR MARCA:Fuji Tusco PEMBA </v>
      </c>
      <c r="F6558" s="21" t="s">
        <v>1869</v>
      </c>
      <c r="G6558" s="49" t="s">
        <v>237</v>
      </c>
      <c r="H6558" s="21" t="s">
        <v>237</v>
      </c>
      <c r="I6558" s="21" t="s">
        <v>2006</v>
      </c>
      <c r="J6558" s="21"/>
      <c r="K6558" s="21" t="s">
        <v>2005</v>
      </c>
      <c r="L6558" s="21" t="s">
        <v>1985</v>
      </c>
      <c r="M6558" s="21">
        <v>100</v>
      </c>
      <c r="N6558" s="21">
        <v>33</v>
      </c>
      <c r="O6558" s="21" t="s">
        <v>581</v>
      </c>
      <c r="P6558" s="21">
        <v>3</v>
      </c>
      <c r="Q6558" s="21">
        <v>2017</v>
      </c>
      <c r="R6558" s="21" t="s">
        <v>1821</v>
      </c>
      <c r="S6558" s="21">
        <v>591278</v>
      </c>
      <c r="T6558" s="116">
        <v>763</v>
      </c>
      <c r="U6558" s="111">
        <v>45</v>
      </c>
      <c r="V6558" s="113">
        <f t="shared" si="1226"/>
        <v>763</v>
      </c>
      <c r="W6558" s="113">
        <f t="shared" si="1227"/>
        <v>0</v>
      </c>
      <c r="X6558" s="112">
        <f t="shared" si="1228"/>
        <v>0</v>
      </c>
      <c r="Y6558" s="111"/>
      <c r="Z6558" s="110">
        <f t="shared" si="1224"/>
        <v>45</v>
      </c>
      <c r="AA6558" s="109">
        <f t="shared" si="1229"/>
        <v>38.15</v>
      </c>
      <c r="AB6558" s="109">
        <f t="shared" si="1230"/>
        <v>38150</v>
      </c>
      <c r="AC6558" s="108">
        <f t="shared" si="1231"/>
        <v>724.85</v>
      </c>
      <c r="AD6558" s="107">
        <f t="shared" si="1232"/>
        <v>2.2222222222222223E-2</v>
      </c>
      <c r="AE6558" s="106">
        <f t="shared" si="1233"/>
        <v>16.10777777777778</v>
      </c>
      <c r="AF6558" s="105">
        <f t="shared" si="1234"/>
        <v>16.10777777777778</v>
      </c>
      <c r="AG6558" s="105">
        <f t="shared" si="1235"/>
        <v>746.89222222222224</v>
      </c>
    </row>
    <row r="6559" spans="1:33" s="88" customFormat="1" x14ac:dyDescent="0.35">
      <c r="A6559" s="21">
        <v>10141103</v>
      </c>
      <c r="B6559" s="158" t="s">
        <v>1665</v>
      </c>
      <c r="C6559" s="115" t="s">
        <v>710</v>
      </c>
      <c r="D6559" s="22"/>
      <c r="E6559" s="114" t="str">
        <f t="shared" si="1225"/>
        <v xml:space="preserve">TRANSFORMADOR MARCA:Fuji Tusco PEMBA </v>
      </c>
      <c r="F6559" s="21" t="s">
        <v>1869</v>
      </c>
      <c r="G6559" s="49" t="s">
        <v>237</v>
      </c>
      <c r="H6559" s="21" t="s">
        <v>237</v>
      </c>
      <c r="I6559" s="21" t="s">
        <v>2004</v>
      </c>
      <c r="J6559" s="21"/>
      <c r="K6559" s="21" t="s">
        <v>2003</v>
      </c>
      <c r="L6559" s="21" t="s">
        <v>2002</v>
      </c>
      <c r="M6559" s="21">
        <v>100</v>
      </c>
      <c r="N6559" s="21">
        <v>33</v>
      </c>
      <c r="O6559" s="21" t="s">
        <v>581</v>
      </c>
      <c r="P6559" s="21">
        <v>3</v>
      </c>
      <c r="Q6559" s="21">
        <v>2017</v>
      </c>
      <c r="R6559" s="21" t="s">
        <v>1821</v>
      </c>
      <c r="S6559" s="21">
        <v>591292</v>
      </c>
      <c r="T6559" s="116">
        <v>763</v>
      </c>
      <c r="U6559" s="111">
        <v>45</v>
      </c>
      <c r="V6559" s="113">
        <f t="shared" si="1226"/>
        <v>763</v>
      </c>
      <c r="W6559" s="113">
        <f t="shared" si="1227"/>
        <v>0</v>
      </c>
      <c r="X6559" s="112">
        <f t="shared" si="1228"/>
        <v>0</v>
      </c>
      <c r="Y6559" s="111"/>
      <c r="Z6559" s="110">
        <f t="shared" si="1224"/>
        <v>45</v>
      </c>
      <c r="AA6559" s="109">
        <f t="shared" si="1229"/>
        <v>38.15</v>
      </c>
      <c r="AB6559" s="109">
        <f t="shared" si="1230"/>
        <v>38150</v>
      </c>
      <c r="AC6559" s="108">
        <f t="shared" si="1231"/>
        <v>724.85</v>
      </c>
      <c r="AD6559" s="107">
        <f t="shared" si="1232"/>
        <v>2.2222222222222223E-2</v>
      </c>
      <c r="AE6559" s="106">
        <f t="shared" si="1233"/>
        <v>16.10777777777778</v>
      </c>
      <c r="AF6559" s="105">
        <f t="shared" si="1234"/>
        <v>16.10777777777778</v>
      </c>
      <c r="AG6559" s="105">
        <f t="shared" si="1235"/>
        <v>746.89222222222224</v>
      </c>
    </row>
    <row r="6560" spans="1:33" s="88" customFormat="1" x14ac:dyDescent="0.35">
      <c r="A6560" s="21">
        <v>10141103</v>
      </c>
      <c r="B6560" s="158" t="s">
        <v>1665</v>
      </c>
      <c r="C6560" s="115" t="s">
        <v>710</v>
      </c>
      <c r="D6560" s="22"/>
      <c r="E6560" s="114" t="str">
        <f t="shared" si="1225"/>
        <v xml:space="preserve">TRANSFORMADOR MARCA:Fuji Tusco PEMBA </v>
      </c>
      <c r="F6560" s="21" t="s">
        <v>1869</v>
      </c>
      <c r="G6560" s="49" t="s">
        <v>237</v>
      </c>
      <c r="H6560" s="21" t="s">
        <v>237</v>
      </c>
      <c r="I6560" s="21" t="s">
        <v>2001</v>
      </c>
      <c r="J6560" s="21"/>
      <c r="K6560" s="21" t="s">
        <v>2000</v>
      </c>
      <c r="L6560" s="21" t="s">
        <v>1999</v>
      </c>
      <c r="M6560" s="21">
        <v>100</v>
      </c>
      <c r="N6560" s="21">
        <v>33</v>
      </c>
      <c r="O6560" s="21" t="s">
        <v>581</v>
      </c>
      <c r="P6560" s="21">
        <v>3</v>
      </c>
      <c r="Q6560" s="21">
        <v>2017</v>
      </c>
      <c r="R6560" s="21" t="s">
        <v>1821</v>
      </c>
      <c r="S6560" s="21">
        <v>591283</v>
      </c>
      <c r="T6560" s="116">
        <v>763</v>
      </c>
      <c r="U6560" s="111">
        <v>45</v>
      </c>
      <c r="V6560" s="113">
        <f t="shared" si="1226"/>
        <v>763</v>
      </c>
      <c r="W6560" s="113">
        <f t="shared" si="1227"/>
        <v>0</v>
      </c>
      <c r="X6560" s="112">
        <f t="shared" si="1228"/>
        <v>0</v>
      </c>
      <c r="Y6560" s="111"/>
      <c r="Z6560" s="110">
        <f t="shared" si="1224"/>
        <v>45</v>
      </c>
      <c r="AA6560" s="109">
        <f t="shared" si="1229"/>
        <v>38.15</v>
      </c>
      <c r="AB6560" s="109">
        <f t="shared" si="1230"/>
        <v>38150</v>
      </c>
      <c r="AC6560" s="108">
        <f t="shared" si="1231"/>
        <v>724.85</v>
      </c>
      <c r="AD6560" s="107">
        <f t="shared" si="1232"/>
        <v>2.2222222222222223E-2</v>
      </c>
      <c r="AE6560" s="106">
        <f t="shared" si="1233"/>
        <v>16.10777777777778</v>
      </c>
      <c r="AF6560" s="105">
        <f t="shared" si="1234"/>
        <v>16.10777777777778</v>
      </c>
      <c r="AG6560" s="105">
        <f t="shared" si="1235"/>
        <v>746.89222222222224</v>
      </c>
    </row>
    <row r="6561" spans="1:33" s="88" customFormat="1" x14ac:dyDescent="0.35">
      <c r="A6561" s="21">
        <v>10141103</v>
      </c>
      <c r="B6561" s="158" t="s">
        <v>1665</v>
      </c>
      <c r="C6561" s="115" t="s">
        <v>710</v>
      </c>
      <c r="D6561" s="22"/>
      <c r="E6561" s="114" t="str">
        <f t="shared" si="1225"/>
        <v xml:space="preserve">TRANSFORMADOR MARCA:Fuji Tusco PEMBA </v>
      </c>
      <c r="F6561" s="21" t="s">
        <v>1869</v>
      </c>
      <c r="G6561" s="49" t="s">
        <v>237</v>
      </c>
      <c r="H6561" s="21" t="s">
        <v>237</v>
      </c>
      <c r="I6561" s="21" t="s">
        <v>1998</v>
      </c>
      <c r="J6561" s="21"/>
      <c r="K6561" s="21" t="s">
        <v>1997</v>
      </c>
      <c r="L6561" s="21" t="s">
        <v>1996</v>
      </c>
      <c r="M6561" s="21">
        <v>100</v>
      </c>
      <c r="N6561" s="21">
        <v>33</v>
      </c>
      <c r="O6561" s="21" t="s">
        <v>581</v>
      </c>
      <c r="P6561" s="21">
        <v>3</v>
      </c>
      <c r="Q6561" s="21">
        <v>2017</v>
      </c>
      <c r="R6561" s="21" t="s">
        <v>1821</v>
      </c>
      <c r="S6561" s="21">
        <v>591299</v>
      </c>
      <c r="T6561" s="116">
        <v>763</v>
      </c>
      <c r="U6561" s="111">
        <v>45</v>
      </c>
      <c r="V6561" s="113">
        <f t="shared" si="1226"/>
        <v>763</v>
      </c>
      <c r="W6561" s="113">
        <f t="shared" si="1227"/>
        <v>0</v>
      </c>
      <c r="X6561" s="112">
        <f t="shared" si="1228"/>
        <v>0</v>
      </c>
      <c r="Y6561" s="111"/>
      <c r="Z6561" s="110">
        <f t="shared" si="1224"/>
        <v>45</v>
      </c>
      <c r="AA6561" s="109">
        <f t="shared" si="1229"/>
        <v>38.15</v>
      </c>
      <c r="AB6561" s="109">
        <f t="shared" si="1230"/>
        <v>38150</v>
      </c>
      <c r="AC6561" s="108">
        <f t="shared" si="1231"/>
        <v>724.85</v>
      </c>
      <c r="AD6561" s="107">
        <f t="shared" si="1232"/>
        <v>2.2222222222222223E-2</v>
      </c>
      <c r="AE6561" s="106">
        <f t="shared" si="1233"/>
        <v>16.10777777777778</v>
      </c>
      <c r="AF6561" s="105">
        <f t="shared" si="1234"/>
        <v>16.10777777777778</v>
      </c>
      <c r="AG6561" s="105">
        <f t="shared" si="1235"/>
        <v>746.89222222222224</v>
      </c>
    </row>
    <row r="6562" spans="1:33" s="88" customFormat="1" x14ac:dyDescent="0.35">
      <c r="A6562" s="21">
        <v>10141103</v>
      </c>
      <c r="B6562" s="158" t="s">
        <v>1665</v>
      </c>
      <c r="C6562" s="115" t="s">
        <v>710</v>
      </c>
      <c r="D6562" s="22"/>
      <c r="E6562" s="114" t="str">
        <f t="shared" si="1225"/>
        <v xml:space="preserve">TRANSFORMADOR MARCA:PowerTech PEMBA </v>
      </c>
      <c r="F6562" s="21" t="s">
        <v>1869</v>
      </c>
      <c r="G6562" s="49" t="s">
        <v>237</v>
      </c>
      <c r="H6562" s="21" t="s">
        <v>237</v>
      </c>
      <c r="I6562" s="21" t="s">
        <v>1995</v>
      </c>
      <c r="J6562" s="21"/>
      <c r="K6562" s="21" t="s">
        <v>1994</v>
      </c>
      <c r="L6562" s="21" t="s">
        <v>1993</v>
      </c>
      <c r="M6562" s="21">
        <v>50</v>
      </c>
      <c r="N6562" s="21">
        <v>33</v>
      </c>
      <c r="O6562" s="21" t="s">
        <v>581</v>
      </c>
      <c r="P6562" s="21">
        <v>3</v>
      </c>
      <c r="Q6562" s="21">
        <v>2017</v>
      </c>
      <c r="R6562" s="21" t="s">
        <v>1811</v>
      </c>
      <c r="S6562" s="21" t="s">
        <v>1992</v>
      </c>
      <c r="T6562" s="116">
        <v>643</v>
      </c>
      <c r="U6562" s="111">
        <v>45</v>
      </c>
      <c r="V6562" s="113">
        <f t="shared" si="1226"/>
        <v>643</v>
      </c>
      <c r="W6562" s="113">
        <f t="shared" si="1227"/>
        <v>0</v>
      </c>
      <c r="X6562" s="112">
        <f t="shared" si="1228"/>
        <v>0</v>
      </c>
      <c r="Y6562" s="111"/>
      <c r="Z6562" s="110">
        <f t="shared" si="1224"/>
        <v>45</v>
      </c>
      <c r="AA6562" s="109">
        <f t="shared" si="1229"/>
        <v>32.15</v>
      </c>
      <c r="AB6562" s="109">
        <f t="shared" si="1230"/>
        <v>32150</v>
      </c>
      <c r="AC6562" s="108">
        <f t="shared" si="1231"/>
        <v>610.85</v>
      </c>
      <c r="AD6562" s="107">
        <f t="shared" si="1232"/>
        <v>2.2222222222222223E-2</v>
      </c>
      <c r="AE6562" s="106">
        <f t="shared" si="1233"/>
        <v>13.574444444444445</v>
      </c>
      <c r="AF6562" s="105">
        <f t="shared" si="1234"/>
        <v>13.574444444444445</v>
      </c>
      <c r="AG6562" s="105">
        <f t="shared" si="1235"/>
        <v>629.42555555555555</v>
      </c>
    </row>
    <row r="6563" spans="1:33" s="88" customFormat="1" x14ac:dyDescent="0.35">
      <c r="A6563" s="21">
        <v>10141103</v>
      </c>
      <c r="B6563" s="158" t="s">
        <v>1665</v>
      </c>
      <c r="C6563" s="115" t="s">
        <v>710</v>
      </c>
      <c r="D6563" s="22"/>
      <c r="E6563" s="114" t="str">
        <f t="shared" si="1225"/>
        <v xml:space="preserve">TRANSFORMADOR MARCA:PowerTech PEMBA </v>
      </c>
      <c r="F6563" s="21" t="s">
        <v>1869</v>
      </c>
      <c r="G6563" s="49" t="s">
        <v>237</v>
      </c>
      <c r="H6563" s="21" t="s">
        <v>237</v>
      </c>
      <c r="I6563" s="21" t="s">
        <v>1991</v>
      </c>
      <c r="J6563" s="21"/>
      <c r="K6563" s="21" t="s">
        <v>1990</v>
      </c>
      <c r="L6563" s="21" t="s">
        <v>1989</v>
      </c>
      <c r="M6563" s="21">
        <v>100</v>
      </c>
      <c r="N6563" s="21">
        <v>33</v>
      </c>
      <c r="O6563" s="21" t="s">
        <v>581</v>
      </c>
      <c r="P6563" s="21">
        <v>3</v>
      </c>
      <c r="Q6563" s="21">
        <v>2017</v>
      </c>
      <c r="R6563" s="21" t="s">
        <v>1811</v>
      </c>
      <c r="S6563" s="21" t="s">
        <v>1988</v>
      </c>
      <c r="T6563" s="116">
        <v>763</v>
      </c>
      <c r="U6563" s="111">
        <v>45</v>
      </c>
      <c r="V6563" s="113">
        <f t="shared" si="1226"/>
        <v>763</v>
      </c>
      <c r="W6563" s="113">
        <f t="shared" si="1227"/>
        <v>0</v>
      </c>
      <c r="X6563" s="112">
        <f t="shared" si="1228"/>
        <v>0</v>
      </c>
      <c r="Y6563" s="111"/>
      <c r="Z6563" s="110">
        <f t="shared" si="1224"/>
        <v>45</v>
      </c>
      <c r="AA6563" s="109">
        <f t="shared" si="1229"/>
        <v>38.15</v>
      </c>
      <c r="AB6563" s="109">
        <f t="shared" si="1230"/>
        <v>38150</v>
      </c>
      <c r="AC6563" s="108">
        <f t="shared" si="1231"/>
        <v>724.85</v>
      </c>
      <c r="AD6563" s="107">
        <f t="shared" si="1232"/>
        <v>2.2222222222222223E-2</v>
      </c>
      <c r="AE6563" s="106">
        <f t="shared" si="1233"/>
        <v>16.10777777777778</v>
      </c>
      <c r="AF6563" s="105">
        <f t="shared" si="1234"/>
        <v>16.10777777777778</v>
      </c>
      <c r="AG6563" s="105">
        <f t="shared" si="1235"/>
        <v>746.89222222222224</v>
      </c>
    </row>
    <row r="6564" spans="1:33" s="88" customFormat="1" x14ac:dyDescent="0.35">
      <c r="A6564" s="21">
        <v>10141103</v>
      </c>
      <c r="B6564" s="158" t="s">
        <v>1665</v>
      </c>
      <c r="C6564" s="115" t="s">
        <v>710</v>
      </c>
      <c r="D6564" s="22"/>
      <c r="E6564" s="114" t="str">
        <f t="shared" si="1225"/>
        <v xml:space="preserve">TRANSFORMADOR MARCA:Fuji Tusco PEMBA </v>
      </c>
      <c r="F6564" s="21" t="s">
        <v>1869</v>
      </c>
      <c r="G6564" s="49" t="s">
        <v>237</v>
      </c>
      <c r="H6564" s="21" t="s">
        <v>237</v>
      </c>
      <c r="I6564" s="21" t="s">
        <v>1987</v>
      </c>
      <c r="J6564" s="21"/>
      <c r="K6564" s="21" t="s">
        <v>1986</v>
      </c>
      <c r="L6564" s="21" t="s">
        <v>1985</v>
      </c>
      <c r="M6564" s="21">
        <v>100</v>
      </c>
      <c r="N6564" s="21">
        <v>33</v>
      </c>
      <c r="O6564" s="21" t="s">
        <v>581</v>
      </c>
      <c r="P6564" s="21">
        <v>3</v>
      </c>
      <c r="Q6564" s="21">
        <v>2017</v>
      </c>
      <c r="R6564" s="21" t="s">
        <v>1821</v>
      </c>
      <c r="S6564" s="21">
        <v>591294</v>
      </c>
      <c r="T6564" s="116">
        <v>763</v>
      </c>
      <c r="U6564" s="111">
        <v>45</v>
      </c>
      <c r="V6564" s="113">
        <f t="shared" si="1226"/>
        <v>763</v>
      </c>
      <c r="W6564" s="113">
        <f t="shared" si="1227"/>
        <v>0</v>
      </c>
      <c r="X6564" s="112">
        <f t="shared" si="1228"/>
        <v>0</v>
      </c>
      <c r="Y6564" s="111"/>
      <c r="Z6564" s="110">
        <f t="shared" ref="Z6564:Z6627" si="1236">(U6564-(2017-Q6564))</f>
        <v>45</v>
      </c>
      <c r="AA6564" s="109">
        <f t="shared" si="1229"/>
        <v>38.15</v>
      </c>
      <c r="AB6564" s="109">
        <f t="shared" si="1230"/>
        <v>38150</v>
      </c>
      <c r="AC6564" s="108">
        <f t="shared" si="1231"/>
        <v>724.85</v>
      </c>
      <c r="AD6564" s="107">
        <f t="shared" si="1232"/>
        <v>2.2222222222222223E-2</v>
      </c>
      <c r="AE6564" s="106">
        <f t="shared" si="1233"/>
        <v>16.10777777777778</v>
      </c>
      <c r="AF6564" s="105">
        <f t="shared" si="1234"/>
        <v>16.10777777777778</v>
      </c>
      <c r="AG6564" s="105">
        <f t="shared" si="1235"/>
        <v>746.89222222222224</v>
      </c>
    </row>
    <row r="6565" spans="1:33" s="88" customFormat="1" x14ac:dyDescent="0.35">
      <c r="A6565" s="21">
        <v>10141103</v>
      </c>
      <c r="B6565" s="158" t="s">
        <v>1665</v>
      </c>
      <c r="C6565" s="115" t="s">
        <v>710</v>
      </c>
      <c r="D6565" s="22"/>
      <c r="E6565" s="114" t="str">
        <f t="shared" si="1225"/>
        <v xml:space="preserve">TRANSFORMADOR MARCA:PowerTech PEMBA </v>
      </c>
      <c r="F6565" s="21" t="s">
        <v>1869</v>
      </c>
      <c r="G6565" s="49" t="s">
        <v>237</v>
      </c>
      <c r="H6565" s="21" t="s">
        <v>237</v>
      </c>
      <c r="I6565" s="21" t="s">
        <v>1984</v>
      </c>
      <c r="J6565" s="21"/>
      <c r="K6565" s="21" t="s">
        <v>1983</v>
      </c>
      <c r="L6565" s="21" t="s">
        <v>1982</v>
      </c>
      <c r="M6565" s="21">
        <v>100</v>
      </c>
      <c r="N6565" s="21">
        <v>33</v>
      </c>
      <c r="O6565" s="21" t="s">
        <v>581</v>
      </c>
      <c r="P6565" s="21">
        <v>3</v>
      </c>
      <c r="Q6565" s="21">
        <v>2017</v>
      </c>
      <c r="R6565" s="21" t="s">
        <v>1811</v>
      </c>
      <c r="S6565" s="21" t="s">
        <v>1981</v>
      </c>
      <c r="T6565" s="116">
        <v>763</v>
      </c>
      <c r="U6565" s="111">
        <v>45</v>
      </c>
      <c r="V6565" s="113">
        <f t="shared" si="1226"/>
        <v>763</v>
      </c>
      <c r="W6565" s="113">
        <f t="shared" si="1227"/>
        <v>0</v>
      </c>
      <c r="X6565" s="112">
        <f t="shared" si="1228"/>
        <v>0</v>
      </c>
      <c r="Y6565" s="111"/>
      <c r="Z6565" s="110">
        <f t="shared" si="1236"/>
        <v>45</v>
      </c>
      <c r="AA6565" s="109">
        <f t="shared" si="1229"/>
        <v>38.15</v>
      </c>
      <c r="AB6565" s="109">
        <f t="shared" si="1230"/>
        <v>38150</v>
      </c>
      <c r="AC6565" s="108">
        <f t="shared" si="1231"/>
        <v>724.85</v>
      </c>
      <c r="AD6565" s="107">
        <f t="shared" si="1232"/>
        <v>2.2222222222222223E-2</v>
      </c>
      <c r="AE6565" s="106">
        <f t="shared" si="1233"/>
        <v>16.10777777777778</v>
      </c>
      <c r="AF6565" s="105">
        <f t="shared" si="1234"/>
        <v>16.10777777777778</v>
      </c>
      <c r="AG6565" s="105">
        <f t="shared" si="1235"/>
        <v>746.89222222222224</v>
      </c>
    </row>
    <row r="6566" spans="1:33" s="88" customFormat="1" x14ac:dyDescent="0.35">
      <c r="A6566" s="21">
        <v>10141103</v>
      </c>
      <c r="B6566" s="158" t="s">
        <v>1665</v>
      </c>
      <c r="C6566" s="115" t="s">
        <v>710</v>
      </c>
      <c r="D6566" s="22"/>
      <c r="E6566" s="114" t="str">
        <f t="shared" si="1225"/>
        <v xml:space="preserve">TRANSFORMADOR MARCA:Fuji Tusco PEMBA </v>
      </c>
      <c r="F6566" s="21" t="s">
        <v>1869</v>
      </c>
      <c r="G6566" s="21" t="s">
        <v>237</v>
      </c>
      <c r="H6566" s="21" t="s">
        <v>237</v>
      </c>
      <c r="I6566" s="21" t="s">
        <v>1980</v>
      </c>
      <c r="J6566" s="21"/>
      <c r="K6566" s="21" t="s">
        <v>1979</v>
      </c>
      <c r="L6566" s="21" t="s">
        <v>1978</v>
      </c>
      <c r="M6566" s="21">
        <v>100</v>
      </c>
      <c r="N6566" s="21">
        <v>33</v>
      </c>
      <c r="O6566" s="21" t="s">
        <v>581</v>
      </c>
      <c r="P6566" s="21">
        <v>3</v>
      </c>
      <c r="Q6566" s="21">
        <v>2017</v>
      </c>
      <c r="R6566" s="21" t="s">
        <v>1821</v>
      </c>
      <c r="S6566" s="21">
        <v>591301</v>
      </c>
      <c r="T6566" s="116">
        <v>763</v>
      </c>
      <c r="U6566" s="111">
        <v>45</v>
      </c>
      <c r="V6566" s="113">
        <f t="shared" si="1226"/>
        <v>763</v>
      </c>
      <c r="W6566" s="113">
        <f t="shared" si="1227"/>
        <v>0</v>
      </c>
      <c r="X6566" s="112">
        <f t="shared" si="1228"/>
        <v>0</v>
      </c>
      <c r="Y6566" s="111"/>
      <c r="Z6566" s="110">
        <f t="shared" si="1236"/>
        <v>45</v>
      </c>
      <c r="AA6566" s="109">
        <f t="shared" si="1229"/>
        <v>38.15</v>
      </c>
      <c r="AB6566" s="109">
        <f t="shared" si="1230"/>
        <v>38150</v>
      </c>
      <c r="AC6566" s="108">
        <f t="shared" si="1231"/>
        <v>724.85</v>
      </c>
      <c r="AD6566" s="107">
        <f t="shared" si="1232"/>
        <v>2.2222222222222223E-2</v>
      </c>
      <c r="AE6566" s="106">
        <f t="shared" si="1233"/>
        <v>16.10777777777778</v>
      </c>
      <c r="AF6566" s="105">
        <f t="shared" si="1234"/>
        <v>16.10777777777778</v>
      </c>
      <c r="AG6566" s="105">
        <f t="shared" si="1235"/>
        <v>746.89222222222224</v>
      </c>
    </row>
    <row r="6567" spans="1:33" s="88" customFormat="1" x14ac:dyDescent="0.35">
      <c r="A6567" s="21">
        <v>10141103</v>
      </c>
      <c r="B6567" s="158" t="s">
        <v>1665</v>
      </c>
      <c r="C6567" s="115" t="s">
        <v>710</v>
      </c>
      <c r="D6567" s="22"/>
      <c r="E6567" s="114" t="str">
        <f t="shared" si="1225"/>
        <v xml:space="preserve">TRANSFORMADOR MARCA:Fuji Tusco PEMBA </v>
      </c>
      <c r="F6567" s="21" t="s">
        <v>1869</v>
      </c>
      <c r="G6567" s="21" t="s">
        <v>237</v>
      </c>
      <c r="H6567" s="21" t="s">
        <v>237</v>
      </c>
      <c r="I6567" s="21" t="s">
        <v>1977</v>
      </c>
      <c r="J6567" s="21"/>
      <c r="K6567" s="21" t="s">
        <v>1976</v>
      </c>
      <c r="L6567" s="21" t="s">
        <v>1975</v>
      </c>
      <c r="M6567" s="21">
        <v>100</v>
      </c>
      <c r="N6567" s="21">
        <v>33</v>
      </c>
      <c r="O6567" s="21" t="s">
        <v>581</v>
      </c>
      <c r="P6567" s="21">
        <v>3</v>
      </c>
      <c r="Q6567" s="21">
        <v>2017</v>
      </c>
      <c r="R6567" s="21" t="s">
        <v>1821</v>
      </c>
      <c r="S6567" s="21">
        <v>591303</v>
      </c>
      <c r="T6567" s="116">
        <v>763</v>
      </c>
      <c r="U6567" s="111">
        <v>45</v>
      </c>
      <c r="V6567" s="113">
        <f t="shared" si="1226"/>
        <v>763</v>
      </c>
      <c r="W6567" s="113">
        <f t="shared" si="1227"/>
        <v>0</v>
      </c>
      <c r="X6567" s="112">
        <f t="shared" si="1228"/>
        <v>0</v>
      </c>
      <c r="Y6567" s="111"/>
      <c r="Z6567" s="110">
        <f t="shared" si="1236"/>
        <v>45</v>
      </c>
      <c r="AA6567" s="109">
        <f t="shared" si="1229"/>
        <v>38.15</v>
      </c>
      <c r="AB6567" s="109">
        <f t="shared" si="1230"/>
        <v>38150</v>
      </c>
      <c r="AC6567" s="108">
        <f t="shared" si="1231"/>
        <v>724.85</v>
      </c>
      <c r="AD6567" s="107">
        <f t="shared" si="1232"/>
        <v>2.2222222222222223E-2</v>
      </c>
      <c r="AE6567" s="106">
        <f t="shared" si="1233"/>
        <v>16.10777777777778</v>
      </c>
      <c r="AF6567" s="105">
        <f t="shared" si="1234"/>
        <v>16.10777777777778</v>
      </c>
      <c r="AG6567" s="105">
        <f t="shared" si="1235"/>
        <v>746.89222222222224</v>
      </c>
    </row>
    <row r="6568" spans="1:33" s="88" customFormat="1" x14ac:dyDescent="0.35">
      <c r="A6568" s="21">
        <v>10141103</v>
      </c>
      <c r="B6568" s="158" t="s">
        <v>1665</v>
      </c>
      <c r="C6568" s="115" t="s">
        <v>710</v>
      </c>
      <c r="D6568" s="22"/>
      <c r="E6568" s="114" t="str">
        <f t="shared" si="1225"/>
        <v xml:space="preserve">TRANSFORMADOR MARCA:Fuji Tusco PEMBA </v>
      </c>
      <c r="F6568" s="21" t="s">
        <v>1869</v>
      </c>
      <c r="G6568" s="21" t="s">
        <v>237</v>
      </c>
      <c r="H6568" s="21" t="s">
        <v>237</v>
      </c>
      <c r="I6568" s="21" t="s">
        <v>1974</v>
      </c>
      <c r="J6568" s="21"/>
      <c r="K6568" s="21" t="s">
        <v>1973</v>
      </c>
      <c r="L6568" s="21" t="s">
        <v>1972</v>
      </c>
      <c r="M6568" s="21">
        <v>100</v>
      </c>
      <c r="N6568" s="21">
        <v>33</v>
      </c>
      <c r="O6568" s="21" t="s">
        <v>581</v>
      </c>
      <c r="P6568" s="21">
        <v>3</v>
      </c>
      <c r="Q6568" s="21">
        <v>2017</v>
      </c>
      <c r="R6568" s="21" t="s">
        <v>1821</v>
      </c>
      <c r="S6568" s="21">
        <v>591290</v>
      </c>
      <c r="T6568" s="116">
        <v>763</v>
      </c>
      <c r="U6568" s="111">
        <v>45</v>
      </c>
      <c r="V6568" s="113">
        <f t="shared" si="1226"/>
        <v>763</v>
      </c>
      <c r="W6568" s="113">
        <f t="shared" si="1227"/>
        <v>0</v>
      </c>
      <c r="X6568" s="112">
        <f t="shared" si="1228"/>
        <v>0</v>
      </c>
      <c r="Y6568" s="111"/>
      <c r="Z6568" s="110">
        <f t="shared" si="1236"/>
        <v>45</v>
      </c>
      <c r="AA6568" s="109">
        <f t="shared" si="1229"/>
        <v>38.15</v>
      </c>
      <c r="AB6568" s="109">
        <f t="shared" si="1230"/>
        <v>38150</v>
      </c>
      <c r="AC6568" s="108">
        <f t="shared" si="1231"/>
        <v>724.85</v>
      </c>
      <c r="AD6568" s="107">
        <f t="shared" si="1232"/>
        <v>2.2222222222222223E-2</v>
      </c>
      <c r="AE6568" s="106">
        <f t="shared" si="1233"/>
        <v>16.10777777777778</v>
      </c>
      <c r="AF6568" s="105">
        <f t="shared" si="1234"/>
        <v>16.10777777777778</v>
      </c>
      <c r="AG6568" s="105">
        <f t="shared" si="1235"/>
        <v>746.89222222222224</v>
      </c>
    </row>
    <row r="6569" spans="1:33" s="88" customFormat="1" x14ac:dyDescent="0.35">
      <c r="A6569" s="21">
        <v>10141103</v>
      </c>
      <c r="B6569" s="158" t="s">
        <v>1665</v>
      </c>
      <c r="C6569" s="115" t="s">
        <v>710</v>
      </c>
      <c r="D6569" s="22"/>
      <c r="E6569" s="114" t="str">
        <f t="shared" si="1225"/>
        <v xml:space="preserve">TRANSFORMADOR MARCA:TM PEMBA </v>
      </c>
      <c r="F6569" s="21" t="s">
        <v>1869</v>
      </c>
      <c r="G6569" s="21" t="s">
        <v>237</v>
      </c>
      <c r="H6569" s="21" t="s">
        <v>1891</v>
      </c>
      <c r="I6569" s="21" t="s">
        <v>1971</v>
      </c>
      <c r="J6569" s="21"/>
      <c r="K6569" s="21" t="s">
        <v>1970</v>
      </c>
      <c r="L6569" s="21" t="s">
        <v>1969</v>
      </c>
      <c r="M6569" s="21">
        <v>315</v>
      </c>
      <c r="N6569" s="21">
        <v>33</v>
      </c>
      <c r="O6569" s="21" t="s">
        <v>581</v>
      </c>
      <c r="P6569" s="21">
        <v>3</v>
      </c>
      <c r="Q6569" s="21">
        <v>2017</v>
      </c>
      <c r="R6569" s="21" t="s">
        <v>1769</v>
      </c>
      <c r="S6569" s="21">
        <v>895574</v>
      </c>
      <c r="T6569" s="116">
        <v>1039</v>
      </c>
      <c r="U6569" s="111">
        <v>45</v>
      </c>
      <c r="V6569" s="113">
        <f t="shared" si="1226"/>
        <v>1039</v>
      </c>
      <c r="W6569" s="113">
        <f t="shared" si="1227"/>
        <v>0</v>
      </c>
      <c r="X6569" s="112">
        <f t="shared" si="1228"/>
        <v>0</v>
      </c>
      <c r="Y6569" s="111"/>
      <c r="Z6569" s="110">
        <f t="shared" si="1236"/>
        <v>45</v>
      </c>
      <c r="AA6569" s="109">
        <f t="shared" si="1229"/>
        <v>51.95</v>
      </c>
      <c r="AB6569" s="109">
        <f t="shared" si="1230"/>
        <v>51950</v>
      </c>
      <c r="AC6569" s="108">
        <f t="shared" si="1231"/>
        <v>987.05</v>
      </c>
      <c r="AD6569" s="107">
        <f t="shared" si="1232"/>
        <v>2.2222222222222223E-2</v>
      </c>
      <c r="AE6569" s="106">
        <f t="shared" si="1233"/>
        <v>21.934444444444445</v>
      </c>
      <c r="AF6569" s="105">
        <f t="shared" si="1234"/>
        <v>21.934444444444445</v>
      </c>
      <c r="AG6569" s="105">
        <f t="shared" si="1235"/>
        <v>1017.0655555555555</v>
      </c>
    </row>
    <row r="6570" spans="1:33" s="88" customFormat="1" x14ac:dyDescent="0.35">
      <c r="A6570" s="21">
        <v>10141103</v>
      </c>
      <c r="B6570" s="158" t="s">
        <v>1665</v>
      </c>
      <c r="C6570" s="115" t="s">
        <v>710</v>
      </c>
      <c r="D6570" s="22"/>
      <c r="E6570" s="114" t="str">
        <f t="shared" si="1225"/>
        <v xml:space="preserve">TRANSFORMADOR MARCA:PowerTech PEMBA </v>
      </c>
      <c r="F6570" s="21" t="s">
        <v>1869</v>
      </c>
      <c r="G6570" s="21" t="s">
        <v>237</v>
      </c>
      <c r="H6570" s="21" t="s">
        <v>1891</v>
      </c>
      <c r="I6570" s="21" t="s">
        <v>1968</v>
      </c>
      <c r="J6570" s="21"/>
      <c r="K6570" s="21" t="s">
        <v>1967</v>
      </c>
      <c r="L6570" s="21" t="s">
        <v>1966</v>
      </c>
      <c r="M6570" s="21">
        <v>50</v>
      </c>
      <c r="N6570" s="21">
        <v>33</v>
      </c>
      <c r="O6570" s="21" t="s">
        <v>581</v>
      </c>
      <c r="P6570" s="21">
        <v>3</v>
      </c>
      <c r="Q6570" s="21">
        <v>2017</v>
      </c>
      <c r="R6570" s="21" t="s">
        <v>1811</v>
      </c>
      <c r="S6570" s="21" t="s">
        <v>1965</v>
      </c>
      <c r="T6570" s="116">
        <v>643</v>
      </c>
      <c r="U6570" s="111">
        <v>45</v>
      </c>
      <c r="V6570" s="113">
        <f t="shared" si="1226"/>
        <v>643</v>
      </c>
      <c r="W6570" s="113">
        <f t="shared" si="1227"/>
        <v>0</v>
      </c>
      <c r="X6570" s="112">
        <f t="shared" si="1228"/>
        <v>0</v>
      </c>
      <c r="Y6570" s="111"/>
      <c r="Z6570" s="110">
        <f t="shared" si="1236"/>
        <v>45</v>
      </c>
      <c r="AA6570" s="109">
        <f t="shared" si="1229"/>
        <v>32.15</v>
      </c>
      <c r="AB6570" s="109">
        <f t="shared" si="1230"/>
        <v>32150</v>
      </c>
      <c r="AC6570" s="108">
        <f t="shared" si="1231"/>
        <v>610.85</v>
      </c>
      <c r="AD6570" s="107">
        <f t="shared" si="1232"/>
        <v>2.2222222222222223E-2</v>
      </c>
      <c r="AE6570" s="106">
        <f t="shared" si="1233"/>
        <v>13.574444444444445</v>
      </c>
      <c r="AF6570" s="105">
        <f t="shared" si="1234"/>
        <v>13.574444444444445</v>
      </c>
      <c r="AG6570" s="105">
        <f t="shared" si="1235"/>
        <v>629.42555555555555</v>
      </c>
    </row>
    <row r="6571" spans="1:33" s="88" customFormat="1" x14ac:dyDescent="0.35">
      <c r="A6571" s="21">
        <v>10141103</v>
      </c>
      <c r="B6571" s="158" t="s">
        <v>1665</v>
      </c>
      <c r="C6571" s="115" t="s">
        <v>710</v>
      </c>
      <c r="D6571" s="22"/>
      <c r="E6571" s="114" t="str">
        <f t="shared" si="1225"/>
        <v xml:space="preserve">TRANSFORMADOR MARCA:PowerTech PEMBA </v>
      </c>
      <c r="F6571" s="21" t="s">
        <v>1869</v>
      </c>
      <c r="G6571" s="21" t="s">
        <v>237</v>
      </c>
      <c r="H6571" s="21" t="s">
        <v>1891</v>
      </c>
      <c r="I6571" s="21" t="s">
        <v>1964</v>
      </c>
      <c r="J6571" s="21"/>
      <c r="K6571" s="21" t="s">
        <v>1963</v>
      </c>
      <c r="L6571" s="21" t="s">
        <v>1962</v>
      </c>
      <c r="M6571" s="21">
        <v>100</v>
      </c>
      <c r="N6571" s="21">
        <v>33</v>
      </c>
      <c r="O6571" s="21" t="s">
        <v>581</v>
      </c>
      <c r="P6571" s="21">
        <v>3</v>
      </c>
      <c r="Q6571" s="21">
        <v>2017</v>
      </c>
      <c r="R6571" s="21" t="s">
        <v>1811</v>
      </c>
      <c r="S6571" s="21" t="s">
        <v>1961</v>
      </c>
      <c r="T6571" s="116">
        <v>763</v>
      </c>
      <c r="U6571" s="111">
        <v>45</v>
      </c>
      <c r="V6571" s="113">
        <f t="shared" si="1226"/>
        <v>763</v>
      </c>
      <c r="W6571" s="113">
        <f t="shared" si="1227"/>
        <v>0</v>
      </c>
      <c r="X6571" s="112">
        <f t="shared" si="1228"/>
        <v>0</v>
      </c>
      <c r="Y6571" s="111"/>
      <c r="Z6571" s="110">
        <f t="shared" si="1236"/>
        <v>45</v>
      </c>
      <c r="AA6571" s="109">
        <f t="shared" si="1229"/>
        <v>38.15</v>
      </c>
      <c r="AB6571" s="109">
        <f t="shared" si="1230"/>
        <v>38150</v>
      </c>
      <c r="AC6571" s="108">
        <f t="shared" si="1231"/>
        <v>724.85</v>
      </c>
      <c r="AD6571" s="107">
        <f t="shared" si="1232"/>
        <v>2.2222222222222223E-2</v>
      </c>
      <c r="AE6571" s="106">
        <f t="shared" si="1233"/>
        <v>16.10777777777778</v>
      </c>
      <c r="AF6571" s="105">
        <f t="shared" si="1234"/>
        <v>16.10777777777778</v>
      </c>
      <c r="AG6571" s="105">
        <f t="shared" si="1235"/>
        <v>746.89222222222224</v>
      </c>
    </row>
    <row r="6572" spans="1:33" s="88" customFormat="1" x14ac:dyDescent="0.35">
      <c r="A6572" s="21">
        <v>10141103</v>
      </c>
      <c r="B6572" s="158" t="s">
        <v>1665</v>
      </c>
      <c r="C6572" s="115" t="s">
        <v>710</v>
      </c>
      <c r="D6572" s="22"/>
      <c r="E6572" s="114" t="str">
        <f t="shared" si="1225"/>
        <v xml:space="preserve">TRANSFORMADOR MARCA:PowerTech PEMBA </v>
      </c>
      <c r="F6572" s="21" t="s">
        <v>1869</v>
      </c>
      <c r="G6572" s="21" t="s">
        <v>237</v>
      </c>
      <c r="H6572" s="21" t="s">
        <v>1891</v>
      </c>
      <c r="I6572" s="21" t="s">
        <v>1949</v>
      </c>
      <c r="J6572" s="21"/>
      <c r="K6572" s="21" t="s">
        <v>1960</v>
      </c>
      <c r="L6572" s="21" t="s">
        <v>1959</v>
      </c>
      <c r="M6572" s="21">
        <v>100</v>
      </c>
      <c r="N6572" s="21">
        <v>33</v>
      </c>
      <c r="O6572" s="21" t="s">
        <v>581</v>
      </c>
      <c r="P6572" s="21">
        <v>3</v>
      </c>
      <c r="Q6572" s="21">
        <v>2017</v>
      </c>
      <c r="R6572" s="21" t="s">
        <v>1811</v>
      </c>
      <c r="S6572" s="21" t="s">
        <v>1958</v>
      </c>
      <c r="T6572" s="116">
        <v>763</v>
      </c>
      <c r="U6572" s="111">
        <v>45</v>
      </c>
      <c r="V6572" s="113">
        <f t="shared" si="1226"/>
        <v>763</v>
      </c>
      <c r="W6572" s="113">
        <f t="shared" si="1227"/>
        <v>0</v>
      </c>
      <c r="X6572" s="112">
        <f t="shared" si="1228"/>
        <v>0</v>
      </c>
      <c r="Y6572" s="111"/>
      <c r="Z6572" s="110">
        <f t="shared" si="1236"/>
        <v>45</v>
      </c>
      <c r="AA6572" s="109">
        <f t="shared" si="1229"/>
        <v>38.15</v>
      </c>
      <c r="AB6572" s="109">
        <f t="shared" si="1230"/>
        <v>38150</v>
      </c>
      <c r="AC6572" s="108">
        <f t="shared" si="1231"/>
        <v>724.85</v>
      </c>
      <c r="AD6572" s="107">
        <f t="shared" si="1232"/>
        <v>2.2222222222222223E-2</v>
      </c>
      <c r="AE6572" s="106">
        <f t="shared" si="1233"/>
        <v>16.10777777777778</v>
      </c>
      <c r="AF6572" s="105">
        <f t="shared" si="1234"/>
        <v>16.10777777777778</v>
      </c>
      <c r="AG6572" s="105">
        <f t="shared" si="1235"/>
        <v>746.89222222222224</v>
      </c>
    </row>
    <row r="6573" spans="1:33" s="88" customFormat="1" x14ac:dyDescent="0.35">
      <c r="A6573" s="21">
        <v>10141103</v>
      </c>
      <c r="B6573" s="158" t="s">
        <v>1665</v>
      </c>
      <c r="C6573" s="115" t="s">
        <v>710</v>
      </c>
      <c r="D6573" s="22"/>
      <c r="E6573" s="114" t="str">
        <f t="shared" si="1225"/>
        <v xml:space="preserve">TRANSFORMADOR MARCA:PowerTech PEMBA </v>
      </c>
      <c r="F6573" s="21" t="s">
        <v>1869</v>
      </c>
      <c r="G6573" s="21" t="s">
        <v>237</v>
      </c>
      <c r="H6573" s="21" t="s">
        <v>1891</v>
      </c>
      <c r="I6573" s="21" t="s">
        <v>1957</v>
      </c>
      <c r="J6573" s="21"/>
      <c r="K6573" s="21" t="s">
        <v>1956</v>
      </c>
      <c r="L6573" s="21" t="s">
        <v>1955</v>
      </c>
      <c r="M6573" s="21">
        <v>100</v>
      </c>
      <c r="N6573" s="21">
        <v>33</v>
      </c>
      <c r="O6573" s="21" t="s">
        <v>581</v>
      </c>
      <c r="P6573" s="21">
        <v>3</v>
      </c>
      <c r="Q6573" s="21">
        <v>2017</v>
      </c>
      <c r="R6573" s="21" t="s">
        <v>1811</v>
      </c>
      <c r="S6573" s="21" t="s">
        <v>1954</v>
      </c>
      <c r="T6573" s="116">
        <v>763</v>
      </c>
      <c r="U6573" s="111">
        <v>45</v>
      </c>
      <c r="V6573" s="113">
        <f t="shared" si="1226"/>
        <v>763</v>
      </c>
      <c r="W6573" s="113">
        <f t="shared" si="1227"/>
        <v>0</v>
      </c>
      <c r="X6573" s="112">
        <f t="shared" si="1228"/>
        <v>0</v>
      </c>
      <c r="Y6573" s="111"/>
      <c r="Z6573" s="110">
        <f t="shared" si="1236"/>
        <v>45</v>
      </c>
      <c r="AA6573" s="109">
        <f t="shared" si="1229"/>
        <v>38.15</v>
      </c>
      <c r="AB6573" s="109">
        <f t="shared" si="1230"/>
        <v>38150</v>
      </c>
      <c r="AC6573" s="108">
        <f t="shared" si="1231"/>
        <v>724.85</v>
      </c>
      <c r="AD6573" s="107">
        <f t="shared" si="1232"/>
        <v>2.2222222222222223E-2</v>
      </c>
      <c r="AE6573" s="106">
        <f t="shared" si="1233"/>
        <v>16.10777777777778</v>
      </c>
      <c r="AF6573" s="105">
        <f t="shared" si="1234"/>
        <v>16.10777777777778</v>
      </c>
      <c r="AG6573" s="105">
        <f t="shared" si="1235"/>
        <v>746.89222222222224</v>
      </c>
    </row>
    <row r="6574" spans="1:33" s="88" customFormat="1" x14ac:dyDescent="0.35">
      <c r="A6574" s="21">
        <v>10141103</v>
      </c>
      <c r="B6574" s="158" t="s">
        <v>1665</v>
      </c>
      <c r="C6574" s="115" t="s">
        <v>710</v>
      </c>
      <c r="D6574" s="22"/>
      <c r="E6574" s="114" t="str">
        <f t="shared" si="1225"/>
        <v xml:space="preserve">TRANSFORMADOR MARCA:PowerTech PEMBA </v>
      </c>
      <c r="F6574" s="21" t="s">
        <v>1869</v>
      </c>
      <c r="G6574" s="21" t="s">
        <v>237</v>
      </c>
      <c r="H6574" s="21" t="s">
        <v>1891</v>
      </c>
      <c r="I6574" s="21" t="s">
        <v>1953</v>
      </c>
      <c r="J6574" s="21"/>
      <c r="K6574" s="21" t="s">
        <v>1952</v>
      </c>
      <c r="L6574" s="21" t="s">
        <v>1951</v>
      </c>
      <c r="M6574" s="21">
        <v>50</v>
      </c>
      <c r="N6574" s="21">
        <v>33</v>
      </c>
      <c r="O6574" s="21" t="s">
        <v>581</v>
      </c>
      <c r="P6574" s="21">
        <v>3</v>
      </c>
      <c r="Q6574" s="21">
        <v>2017</v>
      </c>
      <c r="R6574" s="21" t="s">
        <v>1811</v>
      </c>
      <c r="S6574" s="21" t="s">
        <v>1950</v>
      </c>
      <c r="T6574" s="116">
        <v>643</v>
      </c>
      <c r="U6574" s="111">
        <v>45</v>
      </c>
      <c r="V6574" s="113">
        <f t="shared" si="1226"/>
        <v>643</v>
      </c>
      <c r="W6574" s="113">
        <f t="shared" si="1227"/>
        <v>0</v>
      </c>
      <c r="X6574" s="112">
        <f t="shared" si="1228"/>
        <v>0</v>
      </c>
      <c r="Y6574" s="111"/>
      <c r="Z6574" s="110">
        <f t="shared" si="1236"/>
        <v>45</v>
      </c>
      <c r="AA6574" s="109">
        <f t="shared" si="1229"/>
        <v>32.15</v>
      </c>
      <c r="AB6574" s="109">
        <f t="shared" si="1230"/>
        <v>32150</v>
      </c>
      <c r="AC6574" s="108">
        <f t="shared" si="1231"/>
        <v>610.85</v>
      </c>
      <c r="AD6574" s="107">
        <f t="shared" si="1232"/>
        <v>2.2222222222222223E-2</v>
      </c>
      <c r="AE6574" s="106">
        <f t="shared" si="1233"/>
        <v>13.574444444444445</v>
      </c>
      <c r="AF6574" s="105">
        <f t="shared" si="1234"/>
        <v>13.574444444444445</v>
      </c>
      <c r="AG6574" s="105">
        <f t="shared" si="1235"/>
        <v>629.42555555555555</v>
      </c>
    </row>
    <row r="6575" spans="1:33" s="88" customFormat="1" x14ac:dyDescent="0.35">
      <c r="A6575" s="21">
        <v>10141103</v>
      </c>
      <c r="B6575" s="158" t="s">
        <v>1665</v>
      </c>
      <c r="C6575" s="115" t="s">
        <v>710</v>
      </c>
      <c r="D6575" s="22"/>
      <c r="E6575" s="114" t="str">
        <f t="shared" si="1225"/>
        <v xml:space="preserve">TRANSFORMADOR MARCA:PowerTech PEMBA </v>
      </c>
      <c r="F6575" s="21" t="s">
        <v>1869</v>
      </c>
      <c r="G6575" s="21" t="s">
        <v>237</v>
      </c>
      <c r="H6575" s="21" t="s">
        <v>1891</v>
      </c>
      <c r="I6575" s="21" t="s">
        <v>1949</v>
      </c>
      <c r="J6575" s="21"/>
      <c r="K6575" s="21" t="s">
        <v>1948</v>
      </c>
      <c r="L6575" s="21" t="s">
        <v>1947</v>
      </c>
      <c r="M6575" s="21">
        <v>50</v>
      </c>
      <c r="N6575" s="21">
        <v>33</v>
      </c>
      <c r="O6575" s="21" t="s">
        <v>581</v>
      </c>
      <c r="P6575" s="21">
        <v>3</v>
      </c>
      <c r="Q6575" s="21">
        <v>2017</v>
      </c>
      <c r="R6575" s="21" t="s">
        <v>1811</v>
      </c>
      <c r="S6575" s="21" t="s">
        <v>1946</v>
      </c>
      <c r="T6575" s="116">
        <v>643</v>
      </c>
      <c r="U6575" s="111">
        <v>45</v>
      </c>
      <c r="V6575" s="113">
        <f t="shared" si="1226"/>
        <v>643</v>
      </c>
      <c r="W6575" s="113">
        <f t="shared" si="1227"/>
        <v>0</v>
      </c>
      <c r="X6575" s="112">
        <f t="shared" si="1228"/>
        <v>0</v>
      </c>
      <c r="Y6575" s="111"/>
      <c r="Z6575" s="110">
        <f t="shared" si="1236"/>
        <v>45</v>
      </c>
      <c r="AA6575" s="109">
        <f t="shared" si="1229"/>
        <v>32.15</v>
      </c>
      <c r="AB6575" s="109">
        <f t="shared" si="1230"/>
        <v>32150</v>
      </c>
      <c r="AC6575" s="108">
        <f t="shared" si="1231"/>
        <v>610.85</v>
      </c>
      <c r="AD6575" s="107">
        <f t="shared" si="1232"/>
        <v>2.2222222222222223E-2</v>
      </c>
      <c r="AE6575" s="106">
        <f t="shared" si="1233"/>
        <v>13.574444444444445</v>
      </c>
      <c r="AF6575" s="105">
        <f t="shared" si="1234"/>
        <v>13.574444444444445</v>
      </c>
      <c r="AG6575" s="105">
        <f t="shared" si="1235"/>
        <v>629.42555555555555</v>
      </c>
    </row>
    <row r="6576" spans="1:33" s="88" customFormat="1" x14ac:dyDescent="0.35">
      <c r="A6576" s="21">
        <v>10141103</v>
      </c>
      <c r="B6576" s="158" t="s">
        <v>1665</v>
      </c>
      <c r="C6576" s="115" t="s">
        <v>710</v>
      </c>
      <c r="D6576" s="22"/>
      <c r="E6576" s="114" t="str">
        <f t="shared" si="1225"/>
        <v xml:space="preserve">TRANSFORMADOR MARCA:ALSTOM PEMBA </v>
      </c>
      <c r="F6576" s="21" t="s">
        <v>1869</v>
      </c>
      <c r="G6576" s="21" t="s">
        <v>237</v>
      </c>
      <c r="H6576" s="21" t="s">
        <v>1891</v>
      </c>
      <c r="I6576" s="21" t="s">
        <v>1945</v>
      </c>
      <c r="J6576" s="21"/>
      <c r="K6576" s="21" t="s">
        <v>1944</v>
      </c>
      <c r="L6576" s="21" t="s">
        <v>1943</v>
      </c>
      <c r="M6576" s="21">
        <v>16</v>
      </c>
      <c r="N6576" s="21">
        <v>33</v>
      </c>
      <c r="O6576" s="21" t="s">
        <v>581</v>
      </c>
      <c r="P6576" s="21">
        <v>3</v>
      </c>
      <c r="Q6576" s="21">
        <v>2017</v>
      </c>
      <c r="R6576" s="21" t="s">
        <v>4</v>
      </c>
      <c r="S6576" s="21" t="s">
        <v>1942</v>
      </c>
      <c r="T6576" s="116">
        <v>643</v>
      </c>
      <c r="U6576" s="111">
        <v>45</v>
      </c>
      <c r="V6576" s="113">
        <f t="shared" si="1226"/>
        <v>643</v>
      </c>
      <c r="W6576" s="113">
        <f t="shared" si="1227"/>
        <v>0</v>
      </c>
      <c r="X6576" s="112">
        <f t="shared" si="1228"/>
        <v>0</v>
      </c>
      <c r="Y6576" s="111"/>
      <c r="Z6576" s="110">
        <f t="shared" si="1236"/>
        <v>45</v>
      </c>
      <c r="AA6576" s="109">
        <f t="shared" si="1229"/>
        <v>32.15</v>
      </c>
      <c r="AB6576" s="109">
        <f t="shared" si="1230"/>
        <v>32150</v>
      </c>
      <c r="AC6576" s="108">
        <f t="shared" si="1231"/>
        <v>610.85</v>
      </c>
      <c r="AD6576" s="107">
        <f t="shared" si="1232"/>
        <v>2.2222222222222223E-2</v>
      </c>
      <c r="AE6576" s="106">
        <f t="shared" si="1233"/>
        <v>13.574444444444445</v>
      </c>
      <c r="AF6576" s="105">
        <f t="shared" si="1234"/>
        <v>13.574444444444445</v>
      </c>
      <c r="AG6576" s="105">
        <f t="shared" si="1235"/>
        <v>629.42555555555555</v>
      </c>
    </row>
    <row r="6577" spans="1:33" s="88" customFormat="1" x14ac:dyDescent="0.35">
      <c r="A6577" s="21">
        <v>10141103</v>
      </c>
      <c r="B6577" s="158" t="s">
        <v>1665</v>
      </c>
      <c r="C6577" s="115" t="s">
        <v>710</v>
      </c>
      <c r="D6577" s="22"/>
      <c r="E6577" s="114" t="str">
        <f t="shared" si="1225"/>
        <v xml:space="preserve">TRANSFORMADOR MARCA:DPM PEMBA </v>
      </c>
      <c r="F6577" s="21" t="s">
        <v>1869</v>
      </c>
      <c r="G6577" s="21" t="s">
        <v>237</v>
      </c>
      <c r="H6577" s="21" t="s">
        <v>1891</v>
      </c>
      <c r="I6577" s="21" t="s">
        <v>1941</v>
      </c>
      <c r="J6577" s="21"/>
      <c r="K6577" s="21" t="s">
        <v>1940</v>
      </c>
      <c r="L6577" s="21" t="s">
        <v>1939</v>
      </c>
      <c r="M6577" s="21">
        <v>50</v>
      </c>
      <c r="N6577" s="21">
        <v>33</v>
      </c>
      <c r="O6577" s="21" t="s">
        <v>581</v>
      </c>
      <c r="P6577" s="21">
        <v>3</v>
      </c>
      <c r="Q6577" s="21">
        <v>2017</v>
      </c>
      <c r="R6577" s="21" t="s">
        <v>587</v>
      </c>
      <c r="S6577" s="21" t="s">
        <v>1938</v>
      </c>
      <c r="T6577" s="116">
        <v>643</v>
      </c>
      <c r="U6577" s="111">
        <v>45</v>
      </c>
      <c r="V6577" s="113">
        <f t="shared" si="1226"/>
        <v>643</v>
      </c>
      <c r="W6577" s="113">
        <f t="shared" si="1227"/>
        <v>0</v>
      </c>
      <c r="X6577" s="112">
        <f t="shared" si="1228"/>
        <v>0</v>
      </c>
      <c r="Y6577" s="111"/>
      <c r="Z6577" s="110">
        <f t="shared" si="1236"/>
        <v>45</v>
      </c>
      <c r="AA6577" s="109">
        <f t="shared" si="1229"/>
        <v>32.15</v>
      </c>
      <c r="AB6577" s="109">
        <f t="shared" si="1230"/>
        <v>32150</v>
      </c>
      <c r="AC6577" s="108">
        <f t="shared" si="1231"/>
        <v>610.85</v>
      </c>
      <c r="AD6577" s="107">
        <f t="shared" si="1232"/>
        <v>2.2222222222222223E-2</v>
      </c>
      <c r="AE6577" s="106">
        <f t="shared" si="1233"/>
        <v>13.574444444444445</v>
      </c>
      <c r="AF6577" s="105">
        <f t="shared" si="1234"/>
        <v>13.574444444444445</v>
      </c>
      <c r="AG6577" s="105">
        <f t="shared" si="1235"/>
        <v>629.42555555555555</v>
      </c>
    </row>
    <row r="6578" spans="1:33" s="88" customFormat="1" x14ac:dyDescent="0.35">
      <c r="A6578" s="21">
        <v>10141103</v>
      </c>
      <c r="B6578" s="158" t="s">
        <v>1665</v>
      </c>
      <c r="C6578" s="115" t="s">
        <v>710</v>
      </c>
      <c r="D6578" s="22"/>
      <c r="E6578" s="114" t="str">
        <f t="shared" si="1225"/>
        <v xml:space="preserve">TRANSFORMADOR MARCA:PowerTech PEMBA </v>
      </c>
      <c r="F6578" s="21" t="s">
        <v>1869</v>
      </c>
      <c r="G6578" s="21" t="s">
        <v>237</v>
      </c>
      <c r="H6578" s="21" t="s">
        <v>1891</v>
      </c>
      <c r="I6578" s="21" t="s">
        <v>1937</v>
      </c>
      <c r="J6578" s="21"/>
      <c r="K6578" s="21" t="s">
        <v>1936</v>
      </c>
      <c r="L6578" s="21" t="s">
        <v>1935</v>
      </c>
      <c r="M6578" s="21">
        <v>100</v>
      </c>
      <c r="N6578" s="21">
        <v>33</v>
      </c>
      <c r="O6578" s="21" t="s">
        <v>581</v>
      </c>
      <c r="P6578" s="21">
        <v>3</v>
      </c>
      <c r="Q6578" s="21">
        <v>2017</v>
      </c>
      <c r="R6578" s="21" t="s">
        <v>1811</v>
      </c>
      <c r="S6578" s="21" t="s">
        <v>1934</v>
      </c>
      <c r="T6578" s="116">
        <v>763</v>
      </c>
      <c r="U6578" s="111">
        <v>45</v>
      </c>
      <c r="V6578" s="113">
        <f t="shared" si="1226"/>
        <v>763</v>
      </c>
      <c r="W6578" s="113">
        <f t="shared" si="1227"/>
        <v>0</v>
      </c>
      <c r="X6578" s="112">
        <f t="shared" si="1228"/>
        <v>0</v>
      </c>
      <c r="Y6578" s="111"/>
      <c r="Z6578" s="110">
        <f t="shared" si="1236"/>
        <v>45</v>
      </c>
      <c r="AA6578" s="109">
        <f t="shared" si="1229"/>
        <v>38.15</v>
      </c>
      <c r="AB6578" s="109">
        <f t="shared" si="1230"/>
        <v>38150</v>
      </c>
      <c r="AC6578" s="108">
        <f t="shared" si="1231"/>
        <v>724.85</v>
      </c>
      <c r="AD6578" s="107">
        <f t="shared" si="1232"/>
        <v>2.2222222222222223E-2</v>
      </c>
      <c r="AE6578" s="106">
        <f t="shared" si="1233"/>
        <v>16.10777777777778</v>
      </c>
      <c r="AF6578" s="105">
        <f t="shared" si="1234"/>
        <v>16.10777777777778</v>
      </c>
      <c r="AG6578" s="105">
        <f t="shared" si="1235"/>
        <v>746.89222222222224</v>
      </c>
    </row>
    <row r="6579" spans="1:33" s="88" customFormat="1" x14ac:dyDescent="0.35">
      <c r="A6579" s="21">
        <v>10141103</v>
      </c>
      <c r="B6579" s="158" t="s">
        <v>1665</v>
      </c>
      <c r="C6579" s="115" t="s">
        <v>710</v>
      </c>
      <c r="D6579" s="22"/>
      <c r="E6579" s="114" t="str">
        <f t="shared" si="1225"/>
        <v xml:space="preserve">TRANSFORMADOR MARCA:PowerTech PEMBA </v>
      </c>
      <c r="F6579" s="21" t="s">
        <v>1869</v>
      </c>
      <c r="G6579" s="21" t="s">
        <v>237</v>
      </c>
      <c r="H6579" s="21" t="s">
        <v>1891</v>
      </c>
      <c r="I6579" s="21" t="s">
        <v>1933</v>
      </c>
      <c r="J6579" s="21"/>
      <c r="K6579" s="21" t="s">
        <v>1932</v>
      </c>
      <c r="L6579" s="21" t="s">
        <v>1931</v>
      </c>
      <c r="M6579" s="21">
        <v>100</v>
      </c>
      <c r="N6579" s="21">
        <v>33</v>
      </c>
      <c r="O6579" s="21" t="s">
        <v>581</v>
      </c>
      <c r="P6579" s="21">
        <v>3</v>
      </c>
      <c r="Q6579" s="21">
        <v>2017</v>
      </c>
      <c r="R6579" s="21" t="s">
        <v>1811</v>
      </c>
      <c r="S6579" s="21" t="s">
        <v>1930</v>
      </c>
      <c r="T6579" s="116">
        <v>763</v>
      </c>
      <c r="U6579" s="111">
        <v>45</v>
      </c>
      <c r="V6579" s="113">
        <f t="shared" si="1226"/>
        <v>763</v>
      </c>
      <c r="W6579" s="113">
        <f t="shared" si="1227"/>
        <v>0</v>
      </c>
      <c r="X6579" s="112">
        <f t="shared" si="1228"/>
        <v>0</v>
      </c>
      <c r="Y6579" s="111"/>
      <c r="Z6579" s="110">
        <f t="shared" si="1236"/>
        <v>45</v>
      </c>
      <c r="AA6579" s="109">
        <f t="shared" si="1229"/>
        <v>38.15</v>
      </c>
      <c r="AB6579" s="109">
        <f t="shared" si="1230"/>
        <v>38150</v>
      </c>
      <c r="AC6579" s="108">
        <f t="shared" si="1231"/>
        <v>724.85</v>
      </c>
      <c r="AD6579" s="107">
        <f t="shared" si="1232"/>
        <v>2.2222222222222223E-2</v>
      </c>
      <c r="AE6579" s="106">
        <f t="shared" si="1233"/>
        <v>16.10777777777778</v>
      </c>
      <c r="AF6579" s="105">
        <f t="shared" si="1234"/>
        <v>16.10777777777778</v>
      </c>
      <c r="AG6579" s="105">
        <f t="shared" si="1235"/>
        <v>746.89222222222224</v>
      </c>
    </row>
    <row r="6580" spans="1:33" s="88" customFormat="1" x14ac:dyDescent="0.35">
      <c r="A6580" s="21">
        <v>10141103</v>
      </c>
      <c r="B6580" s="158" t="s">
        <v>1665</v>
      </c>
      <c r="C6580" s="115" t="s">
        <v>710</v>
      </c>
      <c r="D6580" s="22"/>
      <c r="E6580" s="114" t="str">
        <f t="shared" si="1225"/>
        <v xml:space="preserve">TRANSFORMADOR MARCA:POWER ENGINNERS PEMBA </v>
      </c>
      <c r="F6580" s="21" t="s">
        <v>1869</v>
      </c>
      <c r="G6580" s="21" t="s">
        <v>237</v>
      </c>
      <c r="H6580" s="21" t="s">
        <v>1891</v>
      </c>
      <c r="I6580" s="21" t="s">
        <v>1929</v>
      </c>
      <c r="J6580" s="21"/>
      <c r="K6580" s="21" t="s">
        <v>1928</v>
      </c>
      <c r="L6580" s="21" t="s">
        <v>1927</v>
      </c>
      <c r="M6580" s="21">
        <v>100</v>
      </c>
      <c r="N6580" s="21">
        <v>33</v>
      </c>
      <c r="O6580" s="21" t="s">
        <v>581</v>
      </c>
      <c r="P6580" s="21">
        <v>3</v>
      </c>
      <c r="Q6580" s="21">
        <v>2017</v>
      </c>
      <c r="R6580" s="21" t="s">
        <v>1922</v>
      </c>
      <c r="S6580" s="21" t="s">
        <v>1926</v>
      </c>
      <c r="T6580" s="116">
        <v>763</v>
      </c>
      <c r="U6580" s="111">
        <v>45</v>
      </c>
      <c r="V6580" s="113">
        <f t="shared" si="1226"/>
        <v>763</v>
      </c>
      <c r="W6580" s="113">
        <f t="shared" si="1227"/>
        <v>0</v>
      </c>
      <c r="X6580" s="112">
        <f t="shared" si="1228"/>
        <v>0</v>
      </c>
      <c r="Y6580" s="111"/>
      <c r="Z6580" s="110">
        <f t="shared" si="1236"/>
        <v>45</v>
      </c>
      <c r="AA6580" s="109">
        <f t="shared" si="1229"/>
        <v>38.15</v>
      </c>
      <c r="AB6580" s="109">
        <f t="shared" si="1230"/>
        <v>38150</v>
      </c>
      <c r="AC6580" s="108">
        <f t="shared" si="1231"/>
        <v>724.85</v>
      </c>
      <c r="AD6580" s="107">
        <f t="shared" si="1232"/>
        <v>2.2222222222222223E-2</v>
      </c>
      <c r="AE6580" s="106">
        <f t="shared" si="1233"/>
        <v>16.10777777777778</v>
      </c>
      <c r="AF6580" s="105">
        <f t="shared" si="1234"/>
        <v>16.10777777777778</v>
      </c>
      <c r="AG6580" s="105">
        <f t="shared" si="1235"/>
        <v>746.89222222222224</v>
      </c>
    </row>
    <row r="6581" spans="1:33" s="88" customFormat="1" x14ac:dyDescent="0.35">
      <c r="A6581" s="21">
        <v>10141103</v>
      </c>
      <c r="B6581" s="158" t="s">
        <v>1665</v>
      </c>
      <c r="C6581" s="115" t="s">
        <v>710</v>
      </c>
      <c r="D6581" s="22"/>
      <c r="E6581" s="114" t="str">
        <f t="shared" si="1225"/>
        <v xml:space="preserve">TRANSFORMADOR MARCA:POWER ENGINNERS PEMBA </v>
      </c>
      <c r="F6581" s="21" t="s">
        <v>1869</v>
      </c>
      <c r="G6581" s="21" t="s">
        <v>237</v>
      </c>
      <c r="H6581" s="21" t="s">
        <v>1891</v>
      </c>
      <c r="I6581" s="21" t="s">
        <v>1925</v>
      </c>
      <c r="J6581" s="21"/>
      <c r="K6581" s="21" t="s">
        <v>1924</v>
      </c>
      <c r="L6581" s="21" t="s">
        <v>1923</v>
      </c>
      <c r="M6581" s="21">
        <v>50</v>
      </c>
      <c r="N6581" s="21">
        <v>33</v>
      </c>
      <c r="O6581" s="21" t="s">
        <v>581</v>
      </c>
      <c r="P6581" s="21">
        <v>3</v>
      </c>
      <c r="Q6581" s="21">
        <v>2017</v>
      </c>
      <c r="R6581" s="21" t="s">
        <v>1922</v>
      </c>
      <c r="S6581" s="21" t="s">
        <v>1921</v>
      </c>
      <c r="T6581" s="116">
        <v>643</v>
      </c>
      <c r="U6581" s="111">
        <v>45</v>
      </c>
      <c r="V6581" s="113">
        <f t="shared" si="1226"/>
        <v>643</v>
      </c>
      <c r="W6581" s="113">
        <f t="shared" si="1227"/>
        <v>0</v>
      </c>
      <c r="X6581" s="112">
        <f t="shared" si="1228"/>
        <v>0</v>
      </c>
      <c r="Y6581" s="111"/>
      <c r="Z6581" s="110">
        <f t="shared" si="1236"/>
        <v>45</v>
      </c>
      <c r="AA6581" s="109">
        <f t="shared" si="1229"/>
        <v>32.15</v>
      </c>
      <c r="AB6581" s="109">
        <f t="shared" si="1230"/>
        <v>32150</v>
      </c>
      <c r="AC6581" s="108">
        <f t="shared" si="1231"/>
        <v>610.85</v>
      </c>
      <c r="AD6581" s="107">
        <f t="shared" si="1232"/>
        <v>2.2222222222222223E-2</v>
      </c>
      <c r="AE6581" s="106">
        <f t="shared" si="1233"/>
        <v>13.574444444444445</v>
      </c>
      <c r="AF6581" s="105">
        <f t="shared" si="1234"/>
        <v>13.574444444444445</v>
      </c>
      <c r="AG6581" s="105">
        <f t="shared" si="1235"/>
        <v>629.42555555555555</v>
      </c>
    </row>
    <row r="6582" spans="1:33" s="88" customFormat="1" x14ac:dyDescent="0.35">
      <c r="A6582" s="21">
        <v>10141103</v>
      </c>
      <c r="B6582" s="158" t="s">
        <v>1665</v>
      </c>
      <c r="C6582" s="115" t="s">
        <v>710</v>
      </c>
      <c r="D6582" s="22"/>
      <c r="E6582" s="114" t="str">
        <f t="shared" si="1225"/>
        <v xml:space="preserve">TRANSFORMADOR MARCA:PowerTech PEMBA </v>
      </c>
      <c r="F6582" s="21" t="s">
        <v>1869</v>
      </c>
      <c r="G6582" s="21" t="s">
        <v>237</v>
      </c>
      <c r="H6582" s="21" t="s">
        <v>1891</v>
      </c>
      <c r="I6582" s="21" t="s">
        <v>1920</v>
      </c>
      <c r="J6582" s="21"/>
      <c r="K6582" s="21" t="s">
        <v>1919</v>
      </c>
      <c r="L6582" s="21" t="s">
        <v>1918</v>
      </c>
      <c r="M6582" s="21">
        <v>160</v>
      </c>
      <c r="N6582" s="21">
        <v>33</v>
      </c>
      <c r="O6582" s="21" t="s">
        <v>581</v>
      </c>
      <c r="P6582" s="21">
        <v>3</v>
      </c>
      <c r="Q6582" s="21">
        <v>2017</v>
      </c>
      <c r="R6582" s="21" t="s">
        <v>1811</v>
      </c>
      <c r="S6582" s="21" t="s">
        <v>1917</v>
      </c>
      <c r="T6582" s="116">
        <v>991</v>
      </c>
      <c r="U6582" s="111">
        <v>45</v>
      </c>
      <c r="V6582" s="113">
        <f t="shared" si="1226"/>
        <v>991</v>
      </c>
      <c r="W6582" s="113">
        <f t="shared" si="1227"/>
        <v>0</v>
      </c>
      <c r="X6582" s="112">
        <f t="shared" si="1228"/>
        <v>0</v>
      </c>
      <c r="Y6582" s="111"/>
      <c r="Z6582" s="110">
        <f t="shared" si="1236"/>
        <v>45</v>
      </c>
      <c r="AA6582" s="109">
        <f t="shared" si="1229"/>
        <v>49.550000000000004</v>
      </c>
      <c r="AB6582" s="109">
        <f t="shared" si="1230"/>
        <v>49550.000000000007</v>
      </c>
      <c r="AC6582" s="108">
        <f t="shared" si="1231"/>
        <v>941.45</v>
      </c>
      <c r="AD6582" s="107">
        <f t="shared" si="1232"/>
        <v>2.2222222222222223E-2</v>
      </c>
      <c r="AE6582" s="106">
        <f t="shared" si="1233"/>
        <v>20.921111111111113</v>
      </c>
      <c r="AF6582" s="105">
        <f t="shared" si="1234"/>
        <v>20.921111111111113</v>
      </c>
      <c r="AG6582" s="105">
        <f t="shared" si="1235"/>
        <v>970.07888888888886</v>
      </c>
    </row>
    <row r="6583" spans="1:33" s="88" customFormat="1" x14ac:dyDescent="0.35">
      <c r="A6583" s="21">
        <v>10141103</v>
      </c>
      <c r="B6583" s="158" t="s">
        <v>1665</v>
      </c>
      <c r="C6583" s="115" t="s">
        <v>710</v>
      </c>
      <c r="D6583" s="22"/>
      <c r="E6583" s="114" t="str">
        <f t="shared" si="1225"/>
        <v xml:space="preserve">TRANSFORMADOR MARCA:TM PEMBA </v>
      </c>
      <c r="F6583" s="21" t="s">
        <v>1869</v>
      </c>
      <c r="G6583" s="21" t="s">
        <v>237</v>
      </c>
      <c r="H6583" s="21" t="s">
        <v>1891</v>
      </c>
      <c r="I6583" s="21" t="s">
        <v>1916</v>
      </c>
      <c r="J6583" s="21"/>
      <c r="K6583" s="21" t="s">
        <v>1915</v>
      </c>
      <c r="L6583" s="21" t="s">
        <v>1914</v>
      </c>
      <c r="M6583" s="21">
        <v>315</v>
      </c>
      <c r="N6583" s="21">
        <v>33</v>
      </c>
      <c r="O6583" s="21" t="s">
        <v>581</v>
      </c>
      <c r="P6583" s="21">
        <v>3</v>
      </c>
      <c r="Q6583" s="21">
        <v>2017</v>
      </c>
      <c r="R6583" s="21" t="s">
        <v>1769</v>
      </c>
      <c r="S6583" s="21">
        <v>5186886</v>
      </c>
      <c r="T6583" s="116">
        <v>1039</v>
      </c>
      <c r="U6583" s="111">
        <v>45</v>
      </c>
      <c r="V6583" s="113">
        <f t="shared" si="1226"/>
        <v>1039</v>
      </c>
      <c r="W6583" s="113">
        <f t="shared" si="1227"/>
        <v>0</v>
      </c>
      <c r="X6583" s="112">
        <f t="shared" si="1228"/>
        <v>0</v>
      </c>
      <c r="Y6583" s="111"/>
      <c r="Z6583" s="110">
        <f t="shared" si="1236"/>
        <v>45</v>
      </c>
      <c r="AA6583" s="109">
        <f t="shared" si="1229"/>
        <v>51.95</v>
      </c>
      <c r="AB6583" s="109">
        <f t="shared" si="1230"/>
        <v>51950</v>
      </c>
      <c r="AC6583" s="108">
        <f t="shared" si="1231"/>
        <v>987.05</v>
      </c>
      <c r="AD6583" s="107">
        <f t="shared" si="1232"/>
        <v>2.2222222222222223E-2</v>
      </c>
      <c r="AE6583" s="106">
        <f t="shared" si="1233"/>
        <v>21.934444444444445</v>
      </c>
      <c r="AF6583" s="105">
        <f t="shared" si="1234"/>
        <v>21.934444444444445</v>
      </c>
      <c r="AG6583" s="105">
        <f t="shared" si="1235"/>
        <v>1017.0655555555555</v>
      </c>
    </row>
    <row r="6584" spans="1:33" s="88" customFormat="1" x14ac:dyDescent="0.35">
      <c r="A6584" s="21">
        <v>10141103</v>
      </c>
      <c r="B6584" s="158" t="s">
        <v>1665</v>
      </c>
      <c r="C6584" s="115" t="s">
        <v>710</v>
      </c>
      <c r="D6584" s="22"/>
      <c r="E6584" s="114" t="str">
        <f t="shared" si="1225"/>
        <v xml:space="preserve">TRANSFORMADOR MARCA:PowerTech PEMBA </v>
      </c>
      <c r="F6584" s="21" t="s">
        <v>1869</v>
      </c>
      <c r="G6584" s="21" t="s">
        <v>237</v>
      </c>
      <c r="H6584" s="21" t="s">
        <v>1891</v>
      </c>
      <c r="I6584" s="21" t="s">
        <v>1913</v>
      </c>
      <c r="J6584" s="21"/>
      <c r="K6584" s="21" t="s">
        <v>1912</v>
      </c>
      <c r="L6584" s="21" t="s">
        <v>1911</v>
      </c>
      <c r="M6584" s="21">
        <v>100</v>
      </c>
      <c r="N6584" s="21">
        <v>33</v>
      </c>
      <c r="O6584" s="21" t="s">
        <v>581</v>
      </c>
      <c r="P6584" s="21">
        <v>3</v>
      </c>
      <c r="Q6584" s="21">
        <v>2017</v>
      </c>
      <c r="R6584" s="21" t="s">
        <v>1811</v>
      </c>
      <c r="S6584" s="21" t="s">
        <v>1910</v>
      </c>
      <c r="T6584" s="116">
        <v>763</v>
      </c>
      <c r="U6584" s="111">
        <v>45</v>
      </c>
      <c r="V6584" s="113">
        <f t="shared" si="1226"/>
        <v>763</v>
      </c>
      <c r="W6584" s="113">
        <f t="shared" si="1227"/>
        <v>0</v>
      </c>
      <c r="X6584" s="112">
        <f t="shared" si="1228"/>
        <v>0</v>
      </c>
      <c r="Y6584" s="111"/>
      <c r="Z6584" s="110">
        <f t="shared" si="1236"/>
        <v>45</v>
      </c>
      <c r="AA6584" s="109">
        <f t="shared" si="1229"/>
        <v>38.15</v>
      </c>
      <c r="AB6584" s="109">
        <f t="shared" si="1230"/>
        <v>38150</v>
      </c>
      <c r="AC6584" s="108">
        <f t="shared" si="1231"/>
        <v>724.85</v>
      </c>
      <c r="AD6584" s="107">
        <f t="shared" si="1232"/>
        <v>2.2222222222222223E-2</v>
      </c>
      <c r="AE6584" s="106">
        <f t="shared" si="1233"/>
        <v>16.10777777777778</v>
      </c>
      <c r="AF6584" s="105">
        <f t="shared" si="1234"/>
        <v>16.10777777777778</v>
      </c>
      <c r="AG6584" s="105">
        <f t="shared" si="1235"/>
        <v>746.89222222222224</v>
      </c>
    </row>
    <row r="6585" spans="1:33" s="88" customFormat="1" x14ac:dyDescent="0.35">
      <c r="A6585" s="21">
        <v>10141103</v>
      </c>
      <c r="B6585" s="158" t="s">
        <v>1665</v>
      </c>
      <c r="C6585" s="115" t="s">
        <v>710</v>
      </c>
      <c r="D6585" s="22"/>
      <c r="E6585" s="114" t="str">
        <f t="shared" si="1225"/>
        <v xml:space="preserve">TRANSFORMADOR MARCA:Fuji Tusco PEMBA </v>
      </c>
      <c r="F6585" s="21" t="s">
        <v>1869</v>
      </c>
      <c r="G6585" s="21" t="s">
        <v>237</v>
      </c>
      <c r="H6585" s="21" t="s">
        <v>1891</v>
      </c>
      <c r="I6585" s="21" t="s">
        <v>1909</v>
      </c>
      <c r="J6585" s="21"/>
      <c r="K6585" s="21" t="s">
        <v>1908</v>
      </c>
      <c r="L6585" s="21" t="s">
        <v>1907</v>
      </c>
      <c r="M6585" s="21">
        <v>100</v>
      </c>
      <c r="N6585" s="21">
        <v>33</v>
      </c>
      <c r="O6585" s="21" t="s">
        <v>581</v>
      </c>
      <c r="P6585" s="21">
        <v>3</v>
      </c>
      <c r="Q6585" s="21">
        <v>2017</v>
      </c>
      <c r="R6585" s="21" t="s">
        <v>1821</v>
      </c>
      <c r="S6585" s="21">
        <v>591304</v>
      </c>
      <c r="T6585" s="116">
        <v>763</v>
      </c>
      <c r="U6585" s="111">
        <v>45</v>
      </c>
      <c r="V6585" s="113">
        <f t="shared" si="1226"/>
        <v>763</v>
      </c>
      <c r="W6585" s="113">
        <f t="shared" si="1227"/>
        <v>0</v>
      </c>
      <c r="X6585" s="112">
        <f t="shared" si="1228"/>
        <v>0</v>
      </c>
      <c r="Y6585" s="111"/>
      <c r="Z6585" s="110">
        <f t="shared" si="1236"/>
        <v>45</v>
      </c>
      <c r="AA6585" s="109">
        <f t="shared" si="1229"/>
        <v>38.15</v>
      </c>
      <c r="AB6585" s="109">
        <f t="shared" si="1230"/>
        <v>38150</v>
      </c>
      <c r="AC6585" s="108">
        <f t="shared" si="1231"/>
        <v>724.85</v>
      </c>
      <c r="AD6585" s="107">
        <f t="shared" si="1232"/>
        <v>2.2222222222222223E-2</v>
      </c>
      <c r="AE6585" s="106">
        <f t="shared" si="1233"/>
        <v>16.10777777777778</v>
      </c>
      <c r="AF6585" s="105">
        <f t="shared" si="1234"/>
        <v>16.10777777777778</v>
      </c>
      <c r="AG6585" s="105">
        <f t="shared" si="1235"/>
        <v>746.89222222222224</v>
      </c>
    </row>
    <row r="6586" spans="1:33" s="88" customFormat="1" x14ac:dyDescent="0.35">
      <c r="A6586" s="21">
        <v>10141103</v>
      </c>
      <c r="B6586" s="158" t="s">
        <v>1665</v>
      </c>
      <c r="C6586" s="115" t="s">
        <v>710</v>
      </c>
      <c r="D6586" s="22"/>
      <c r="E6586" s="114" t="str">
        <f t="shared" si="1225"/>
        <v xml:space="preserve">TRANSFORMADOR MARCA:Fuji Tusco PEMBA </v>
      </c>
      <c r="F6586" s="21" t="s">
        <v>1869</v>
      </c>
      <c r="G6586" s="21" t="s">
        <v>237</v>
      </c>
      <c r="H6586" s="21" t="s">
        <v>1891</v>
      </c>
      <c r="I6586" s="21" t="s">
        <v>1906</v>
      </c>
      <c r="J6586" s="21"/>
      <c r="K6586" s="21" t="s">
        <v>1905</v>
      </c>
      <c r="L6586" s="21" t="s">
        <v>1904</v>
      </c>
      <c r="M6586" s="21">
        <v>100</v>
      </c>
      <c r="N6586" s="21">
        <v>33</v>
      </c>
      <c r="O6586" s="21" t="s">
        <v>581</v>
      </c>
      <c r="P6586" s="21">
        <v>3</v>
      </c>
      <c r="Q6586" s="21">
        <v>2017</v>
      </c>
      <c r="R6586" s="21" t="s">
        <v>1821</v>
      </c>
      <c r="S6586" s="21">
        <v>591300</v>
      </c>
      <c r="T6586" s="116">
        <v>763</v>
      </c>
      <c r="U6586" s="111">
        <v>45</v>
      </c>
      <c r="V6586" s="113">
        <f t="shared" si="1226"/>
        <v>763</v>
      </c>
      <c r="W6586" s="113">
        <f t="shared" si="1227"/>
        <v>0</v>
      </c>
      <c r="X6586" s="112">
        <f t="shared" si="1228"/>
        <v>0</v>
      </c>
      <c r="Y6586" s="111"/>
      <c r="Z6586" s="110">
        <f t="shared" si="1236"/>
        <v>45</v>
      </c>
      <c r="AA6586" s="109">
        <f t="shared" si="1229"/>
        <v>38.15</v>
      </c>
      <c r="AB6586" s="109">
        <f t="shared" si="1230"/>
        <v>38150</v>
      </c>
      <c r="AC6586" s="108">
        <f t="shared" si="1231"/>
        <v>724.85</v>
      </c>
      <c r="AD6586" s="107">
        <f t="shared" si="1232"/>
        <v>2.2222222222222223E-2</v>
      </c>
      <c r="AE6586" s="106">
        <f t="shared" si="1233"/>
        <v>16.10777777777778</v>
      </c>
      <c r="AF6586" s="105">
        <f t="shared" si="1234"/>
        <v>16.10777777777778</v>
      </c>
      <c r="AG6586" s="105">
        <f t="shared" si="1235"/>
        <v>746.89222222222224</v>
      </c>
    </row>
    <row r="6587" spans="1:33" s="88" customFormat="1" x14ac:dyDescent="0.35">
      <c r="A6587" s="21">
        <v>10141103</v>
      </c>
      <c r="B6587" s="158" t="s">
        <v>1665</v>
      </c>
      <c r="C6587" s="115" t="s">
        <v>710</v>
      </c>
      <c r="D6587" s="22"/>
      <c r="E6587" s="114" t="str">
        <f t="shared" si="1225"/>
        <v xml:space="preserve">TRANSFORMADOR MARCA:PowerTech PEMBA </v>
      </c>
      <c r="F6587" s="21" t="s">
        <v>1869</v>
      </c>
      <c r="G6587" s="21" t="s">
        <v>237</v>
      </c>
      <c r="H6587" s="21" t="s">
        <v>1891</v>
      </c>
      <c r="I6587" s="21" t="s">
        <v>1903</v>
      </c>
      <c r="J6587" s="21"/>
      <c r="K6587" s="21" t="s">
        <v>1902</v>
      </c>
      <c r="L6587" s="21" t="s">
        <v>1901</v>
      </c>
      <c r="M6587" s="21">
        <v>100</v>
      </c>
      <c r="N6587" s="21">
        <v>33</v>
      </c>
      <c r="O6587" s="21" t="s">
        <v>581</v>
      </c>
      <c r="P6587" s="21">
        <v>3</v>
      </c>
      <c r="Q6587" s="21">
        <v>2017</v>
      </c>
      <c r="R6587" s="21" t="s">
        <v>1811</v>
      </c>
      <c r="S6587" s="21" t="s">
        <v>1900</v>
      </c>
      <c r="T6587" s="116">
        <v>763</v>
      </c>
      <c r="U6587" s="111">
        <v>45</v>
      </c>
      <c r="V6587" s="113">
        <f t="shared" si="1226"/>
        <v>763</v>
      </c>
      <c r="W6587" s="113">
        <f t="shared" si="1227"/>
        <v>0</v>
      </c>
      <c r="X6587" s="112">
        <f t="shared" si="1228"/>
        <v>0</v>
      </c>
      <c r="Y6587" s="111"/>
      <c r="Z6587" s="110">
        <f t="shared" si="1236"/>
        <v>45</v>
      </c>
      <c r="AA6587" s="109">
        <f t="shared" si="1229"/>
        <v>38.15</v>
      </c>
      <c r="AB6587" s="109">
        <f t="shared" si="1230"/>
        <v>38150</v>
      </c>
      <c r="AC6587" s="108">
        <f t="shared" si="1231"/>
        <v>724.85</v>
      </c>
      <c r="AD6587" s="107">
        <f t="shared" si="1232"/>
        <v>2.2222222222222223E-2</v>
      </c>
      <c r="AE6587" s="106">
        <f t="shared" si="1233"/>
        <v>16.10777777777778</v>
      </c>
      <c r="AF6587" s="105">
        <f t="shared" si="1234"/>
        <v>16.10777777777778</v>
      </c>
      <c r="AG6587" s="105">
        <f t="shared" si="1235"/>
        <v>746.89222222222224</v>
      </c>
    </row>
    <row r="6588" spans="1:33" s="88" customFormat="1" x14ac:dyDescent="0.35">
      <c r="A6588" s="21">
        <v>10141103</v>
      </c>
      <c r="B6588" s="158" t="s">
        <v>1665</v>
      </c>
      <c r="C6588" s="115" t="s">
        <v>710</v>
      </c>
      <c r="D6588" s="22"/>
      <c r="E6588" s="114" t="str">
        <f t="shared" si="1225"/>
        <v xml:space="preserve">TRANSFORMADOR MARCA:PowerTech PEMBA </v>
      </c>
      <c r="F6588" s="21" t="s">
        <v>1869</v>
      </c>
      <c r="G6588" s="21" t="s">
        <v>237</v>
      </c>
      <c r="H6588" s="21" t="s">
        <v>1891</v>
      </c>
      <c r="I6588" s="21" t="s">
        <v>1899</v>
      </c>
      <c r="J6588" s="21"/>
      <c r="K6588" s="21" t="s">
        <v>1898</v>
      </c>
      <c r="L6588" s="21" t="s">
        <v>1897</v>
      </c>
      <c r="M6588" s="21">
        <v>50</v>
      </c>
      <c r="N6588" s="21">
        <v>33</v>
      </c>
      <c r="O6588" s="21" t="s">
        <v>581</v>
      </c>
      <c r="P6588" s="21">
        <v>3</v>
      </c>
      <c r="Q6588" s="21">
        <v>2017</v>
      </c>
      <c r="R6588" s="21" t="s">
        <v>1811</v>
      </c>
      <c r="S6588" s="21" t="s">
        <v>1896</v>
      </c>
      <c r="T6588" s="116">
        <v>643</v>
      </c>
      <c r="U6588" s="111">
        <v>45</v>
      </c>
      <c r="V6588" s="113">
        <f t="shared" si="1226"/>
        <v>643</v>
      </c>
      <c r="W6588" s="113">
        <f t="shared" si="1227"/>
        <v>0</v>
      </c>
      <c r="X6588" s="112">
        <f t="shared" si="1228"/>
        <v>0</v>
      </c>
      <c r="Y6588" s="111"/>
      <c r="Z6588" s="110">
        <f t="shared" si="1236"/>
        <v>45</v>
      </c>
      <c r="AA6588" s="109">
        <f t="shared" si="1229"/>
        <v>32.15</v>
      </c>
      <c r="AB6588" s="109">
        <f t="shared" si="1230"/>
        <v>32150</v>
      </c>
      <c r="AC6588" s="108">
        <f t="shared" si="1231"/>
        <v>610.85</v>
      </c>
      <c r="AD6588" s="107">
        <f t="shared" si="1232"/>
        <v>2.2222222222222223E-2</v>
      </c>
      <c r="AE6588" s="106">
        <f t="shared" si="1233"/>
        <v>13.574444444444445</v>
      </c>
      <c r="AF6588" s="105">
        <f t="shared" si="1234"/>
        <v>13.574444444444445</v>
      </c>
      <c r="AG6588" s="105">
        <f t="shared" si="1235"/>
        <v>629.42555555555555</v>
      </c>
    </row>
    <row r="6589" spans="1:33" s="88" customFormat="1" x14ac:dyDescent="0.35">
      <c r="A6589" s="21">
        <v>10141103</v>
      </c>
      <c r="B6589" s="158" t="s">
        <v>1665</v>
      </c>
      <c r="C6589" s="115" t="s">
        <v>710</v>
      </c>
      <c r="D6589" s="22"/>
      <c r="E6589" s="114" t="str">
        <f t="shared" si="1225"/>
        <v xml:space="preserve">TRANSFORMADOR MARCA:PowerTech PEMBA </v>
      </c>
      <c r="F6589" s="21" t="s">
        <v>1869</v>
      </c>
      <c r="G6589" s="21" t="s">
        <v>237</v>
      </c>
      <c r="H6589" s="21" t="s">
        <v>1891</v>
      </c>
      <c r="I6589" s="21" t="s">
        <v>1895</v>
      </c>
      <c r="J6589" s="21"/>
      <c r="K6589" s="21" t="s">
        <v>1894</v>
      </c>
      <c r="L6589" s="21" t="s">
        <v>1893</v>
      </c>
      <c r="M6589" s="21">
        <v>100</v>
      </c>
      <c r="N6589" s="21">
        <v>33</v>
      </c>
      <c r="O6589" s="21" t="s">
        <v>581</v>
      </c>
      <c r="P6589" s="21">
        <v>3</v>
      </c>
      <c r="Q6589" s="21">
        <v>2017</v>
      </c>
      <c r="R6589" s="21" t="s">
        <v>1811</v>
      </c>
      <c r="S6589" s="21" t="s">
        <v>1892</v>
      </c>
      <c r="T6589" s="116">
        <v>763</v>
      </c>
      <c r="U6589" s="111">
        <v>45</v>
      </c>
      <c r="V6589" s="113">
        <f t="shared" si="1226"/>
        <v>763</v>
      </c>
      <c r="W6589" s="113">
        <f t="shared" si="1227"/>
        <v>0</v>
      </c>
      <c r="X6589" s="112">
        <f t="shared" si="1228"/>
        <v>0</v>
      </c>
      <c r="Y6589" s="111"/>
      <c r="Z6589" s="110">
        <f t="shared" si="1236"/>
        <v>45</v>
      </c>
      <c r="AA6589" s="109">
        <f t="shared" si="1229"/>
        <v>38.15</v>
      </c>
      <c r="AB6589" s="109">
        <f t="shared" si="1230"/>
        <v>38150</v>
      </c>
      <c r="AC6589" s="108">
        <f t="shared" si="1231"/>
        <v>724.85</v>
      </c>
      <c r="AD6589" s="107">
        <f t="shared" si="1232"/>
        <v>2.2222222222222223E-2</v>
      </c>
      <c r="AE6589" s="106">
        <f t="shared" si="1233"/>
        <v>16.10777777777778</v>
      </c>
      <c r="AF6589" s="105">
        <f t="shared" si="1234"/>
        <v>16.10777777777778</v>
      </c>
      <c r="AG6589" s="105">
        <f t="shared" si="1235"/>
        <v>746.89222222222224</v>
      </c>
    </row>
    <row r="6590" spans="1:33" s="88" customFormat="1" x14ac:dyDescent="0.35">
      <c r="A6590" s="21">
        <v>10141103</v>
      </c>
      <c r="B6590" s="158" t="s">
        <v>1665</v>
      </c>
      <c r="C6590" s="115" t="s">
        <v>710</v>
      </c>
      <c r="D6590" s="22"/>
      <c r="E6590" s="114" t="str">
        <f t="shared" si="1225"/>
        <v xml:space="preserve">TRANSFORMADOR MARCA:PowerTech PEMBA </v>
      </c>
      <c r="F6590" s="21" t="s">
        <v>1869</v>
      </c>
      <c r="G6590" s="21" t="s">
        <v>237</v>
      </c>
      <c r="H6590" s="21" t="s">
        <v>1891</v>
      </c>
      <c r="I6590" s="21" t="s">
        <v>1890</v>
      </c>
      <c r="J6590" s="21"/>
      <c r="K6590" s="21" t="s">
        <v>1889</v>
      </c>
      <c r="L6590" s="21" t="s">
        <v>1888</v>
      </c>
      <c r="M6590" s="21">
        <v>100</v>
      </c>
      <c r="N6590" s="21">
        <v>33</v>
      </c>
      <c r="O6590" s="21" t="s">
        <v>581</v>
      </c>
      <c r="P6590" s="21">
        <v>3</v>
      </c>
      <c r="Q6590" s="21">
        <v>2017</v>
      </c>
      <c r="R6590" s="21" t="s">
        <v>1811</v>
      </c>
      <c r="S6590" s="21" t="s">
        <v>1887</v>
      </c>
      <c r="T6590" s="116">
        <v>763</v>
      </c>
      <c r="U6590" s="111">
        <v>45</v>
      </c>
      <c r="V6590" s="113">
        <f t="shared" si="1226"/>
        <v>763</v>
      </c>
      <c r="W6590" s="113">
        <f t="shared" si="1227"/>
        <v>0</v>
      </c>
      <c r="X6590" s="112">
        <f t="shared" si="1228"/>
        <v>0</v>
      </c>
      <c r="Y6590" s="111"/>
      <c r="Z6590" s="110">
        <f t="shared" si="1236"/>
        <v>45</v>
      </c>
      <c r="AA6590" s="109">
        <f t="shared" si="1229"/>
        <v>38.15</v>
      </c>
      <c r="AB6590" s="109">
        <f t="shared" si="1230"/>
        <v>38150</v>
      </c>
      <c r="AC6590" s="108">
        <f t="shared" si="1231"/>
        <v>724.85</v>
      </c>
      <c r="AD6590" s="107">
        <f t="shared" si="1232"/>
        <v>2.2222222222222223E-2</v>
      </c>
      <c r="AE6590" s="106">
        <f t="shared" si="1233"/>
        <v>16.10777777777778</v>
      </c>
      <c r="AF6590" s="105">
        <f t="shared" si="1234"/>
        <v>16.10777777777778</v>
      </c>
      <c r="AG6590" s="105">
        <f t="shared" si="1235"/>
        <v>746.89222222222224</v>
      </c>
    </row>
    <row r="6591" spans="1:33" s="88" customFormat="1" x14ac:dyDescent="0.35">
      <c r="A6591" s="21">
        <v>10141103</v>
      </c>
      <c r="B6591" s="158" t="s">
        <v>1665</v>
      </c>
      <c r="C6591" s="115" t="s">
        <v>710</v>
      </c>
      <c r="D6591" s="22"/>
      <c r="E6591" s="114" t="str">
        <f t="shared" si="1225"/>
        <v xml:space="preserve">TRANSFORMADOR MARCA:PowerTech PEMBA </v>
      </c>
      <c r="F6591" s="21" t="s">
        <v>1869</v>
      </c>
      <c r="G6591" s="21" t="s">
        <v>237</v>
      </c>
      <c r="H6591" s="21" t="s">
        <v>1868</v>
      </c>
      <c r="I6591" s="21" t="s">
        <v>1884</v>
      </c>
      <c r="J6591" s="21"/>
      <c r="K6591" s="21">
        <v>667543.75600000005</v>
      </c>
      <c r="L6591" s="21">
        <v>8565017.2100000009</v>
      </c>
      <c r="M6591" s="21">
        <v>160</v>
      </c>
      <c r="N6591" s="21">
        <v>33</v>
      </c>
      <c r="O6591" s="21" t="s">
        <v>581</v>
      </c>
      <c r="P6591" s="21">
        <v>3</v>
      </c>
      <c r="Q6591" s="21">
        <v>2017</v>
      </c>
      <c r="R6591" s="21" t="s">
        <v>1811</v>
      </c>
      <c r="S6591" s="21" t="s">
        <v>1886</v>
      </c>
      <c r="T6591" s="116">
        <v>991</v>
      </c>
      <c r="U6591" s="111">
        <v>45</v>
      </c>
      <c r="V6591" s="113">
        <f t="shared" si="1226"/>
        <v>991</v>
      </c>
      <c r="W6591" s="113">
        <f t="shared" si="1227"/>
        <v>0</v>
      </c>
      <c r="X6591" s="112">
        <f t="shared" si="1228"/>
        <v>0</v>
      </c>
      <c r="Y6591" s="111"/>
      <c r="Z6591" s="110">
        <f t="shared" si="1236"/>
        <v>45</v>
      </c>
      <c r="AA6591" s="109">
        <f t="shared" si="1229"/>
        <v>49.550000000000004</v>
      </c>
      <c r="AB6591" s="109">
        <f t="shared" si="1230"/>
        <v>49550.000000000007</v>
      </c>
      <c r="AC6591" s="108">
        <f t="shared" si="1231"/>
        <v>941.45</v>
      </c>
      <c r="AD6591" s="107">
        <f t="shared" si="1232"/>
        <v>2.2222222222222223E-2</v>
      </c>
      <c r="AE6591" s="106">
        <f t="shared" si="1233"/>
        <v>20.921111111111113</v>
      </c>
      <c r="AF6591" s="105">
        <f t="shared" si="1234"/>
        <v>20.921111111111113</v>
      </c>
      <c r="AG6591" s="105">
        <f t="shared" si="1235"/>
        <v>970.07888888888886</v>
      </c>
    </row>
    <row r="6592" spans="1:33" s="88" customFormat="1" x14ac:dyDescent="0.35">
      <c r="A6592" s="21">
        <v>10141103</v>
      </c>
      <c r="B6592" s="158" t="s">
        <v>1665</v>
      </c>
      <c r="C6592" s="115" t="s">
        <v>710</v>
      </c>
      <c r="D6592" s="22"/>
      <c r="E6592" s="114" t="str">
        <f t="shared" si="1225"/>
        <v xml:space="preserve">TRANSFORMADOR MARCA:PowerTech PEMBA </v>
      </c>
      <c r="F6592" s="21" t="s">
        <v>1869</v>
      </c>
      <c r="G6592" s="21" t="s">
        <v>237</v>
      </c>
      <c r="H6592" s="21" t="s">
        <v>1868</v>
      </c>
      <c r="I6592" s="21" t="s">
        <v>1884</v>
      </c>
      <c r="J6592" s="21"/>
      <c r="K6592" s="21">
        <v>667582.45400000003</v>
      </c>
      <c r="L6592" s="21">
        <v>8565011.7760000005</v>
      </c>
      <c r="M6592" s="21">
        <v>100</v>
      </c>
      <c r="N6592" s="21">
        <v>33</v>
      </c>
      <c r="O6592" s="21" t="s">
        <v>581</v>
      </c>
      <c r="P6592" s="21">
        <v>3</v>
      </c>
      <c r="Q6592" s="21">
        <v>2017</v>
      </c>
      <c r="R6592" s="21" t="s">
        <v>1811</v>
      </c>
      <c r="S6592" s="21" t="s">
        <v>1885</v>
      </c>
      <c r="T6592" s="116">
        <v>763</v>
      </c>
      <c r="U6592" s="111">
        <v>45</v>
      </c>
      <c r="V6592" s="113">
        <f t="shared" si="1226"/>
        <v>763</v>
      </c>
      <c r="W6592" s="113">
        <f t="shared" si="1227"/>
        <v>0</v>
      </c>
      <c r="X6592" s="112">
        <f t="shared" si="1228"/>
        <v>0</v>
      </c>
      <c r="Y6592" s="111"/>
      <c r="Z6592" s="110">
        <f t="shared" si="1236"/>
        <v>45</v>
      </c>
      <c r="AA6592" s="109">
        <f t="shared" si="1229"/>
        <v>38.15</v>
      </c>
      <c r="AB6592" s="109">
        <f t="shared" si="1230"/>
        <v>38150</v>
      </c>
      <c r="AC6592" s="108">
        <f t="shared" si="1231"/>
        <v>724.85</v>
      </c>
      <c r="AD6592" s="107">
        <f t="shared" si="1232"/>
        <v>2.2222222222222223E-2</v>
      </c>
      <c r="AE6592" s="106">
        <f t="shared" si="1233"/>
        <v>16.10777777777778</v>
      </c>
      <c r="AF6592" s="105">
        <f t="shared" si="1234"/>
        <v>16.10777777777778</v>
      </c>
      <c r="AG6592" s="105">
        <f t="shared" si="1235"/>
        <v>746.89222222222224</v>
      </c>
    </row>
    <row r="6593" spans="1:33" s="88" customFormat="1" x14ac:dyDescent="0.35">
      <c r="A6593" s="21">
        <v>10141103</v>
      </c>
      <c r="B6593" s="158" t="s">
        <v>1665</v>
      </c>
      <c r="C6593" s="115" t="s">
        <v>710</v>
      </c>
      <c r="D6593" s="22"/>
      <c r="E6593" s="114" t="str">
        <f t="shared" si="1225"/>
        <v xml:space="preserve">TRANSFORMADOR MARCA:DPM PEMBA </v>
      </c>
      <c r="F6593" s="21" t="s">
        <v>1869</v>
      </c>
      <c r="G6593" s="21" t="s">
        <v>237</v>
      </c>
      <c r="H6593" s="21" t="s">
        <v>1868</v>
      </c>
      <c r="I6593" s="21" t="s">
        <v>1884</v>
      </c>
      <c r="J6593" s="21"/>
      <c r="K6593" s="21" t="s">
        <v>1883</v>
      </c>
      <c r="L6593" s="21" t="s">
        <v>1882</v>
      </c>
      <c r="M6593" s="21">
        <v>100</v>
      </c>
      <c r="N6593" s="21">
        <v>33</v>
      </c>
      <c r="O6593" s="21" t="s">
        <v>581</v>
      </c>
      <c r="P6593" s="21">
        <v>3</v>
      </c>
      <c r="Q6593" s="21">
        <v>2017</v>
      </c>
      <c r="R6593" s="21" t="s">
        <v>587</v>
      </c>
      <c r="S6593" s="21" t="s">
        <v>1881</v>
      </c>
      <c r="T6593" s="116">
        <v>763</v>
      </c>
      <c r="U6593" s="111">
        <v>45</v>
      </c>
      <c r="V6593" s="113">
        <f t="shared" si="1226"/>
        <v>763</v>
      </c>
      <c r="W6593" s="113">
        <f t="shared" si="1227"/>
        <v>0</v>
      </c>
      <c r="X6593" s="112">
        <f t="shared" si="1228"/>
        <v>0</v>
      </c>
      <c r="Y6593" s="111"/>
      <c r="Z6593" s="110">
        <f t="shared" si="1236"/>
        <v>45</v>
      </c>
      <c r="AA6593" s="109">
        <f t="shared" si="1229"/>
        <v>38.15</v>
      </c>
      <c r="AB6593" s="109">
        <f t="shared" si="1230"/>
        <v>38150</v>
      </c>
      <c r="AC6593" s="108">
        <f t="shared" si="1231"/>
        <v>724.85</v>
      </c>
      <c r="AD6593" s="107">
        <f t="shared" si="1232"/>
        <v>2.2222222222222223E-2</v>
      </c>
      <c r="AE6593" s="106">
        <f t="shared" si="1233"/>
        <v>16.10777777777778</v>
      </c>
      <c r="AF6593" s="105">
        <f t="shared" si="1234"/>
        <v>16.10777777777778</v>
      </c>
      <c r="AG6593" s="105">
        <f t="shared" si="1235"/>
        <v>746.89222222222224</v>
      </c>
    </row>
    <row r="6594" spans="1:33" s="88" customFormat="1" x14ac:dyDescent="0.35">
      <c r="A6594" s="21">
        <v>10141103</v>
      </c>
      <c r="B6594" s="158" t="s">
        <v>1665</v>
      </c>
      <c r="C6594" s="115" t="s">
        <v>710</v>
      </c>
      <c r="D6594" s="22"/>
      <c r="E6594" s="114" t="str">
        <f t="shared" ref="E6594:E6657" si="1237">+CONCATENATE(C6594," ","MARCA:",R6594," ",G6594," ",D6594,)</f>
        <v xml:space="preserve">TRANSFORMADOR MARCA:DPM PEMBA </v>
      </c>
      <c r="F6594" s="21" t="s">
        <v>1869</v>
      </c>
      <c r="G6594" s="21" t="s">
        <v>237</v>
      </c>
      <c r="H6594" s="21" t="s">
        <v>1868</v>
      </c>
      <c r="I6594" s="21" t="s">
        <v>1876</v>
      </c>
      <c r="J6594" s="21"/>
      <c r="K6594" s="21" t="s">
        <v>1880</v>
      </c>
      <c r="L6594" s="21" t="s">
        <v>1879</v>
      </c>
      <c r="M6594" s="21">
        <v>100</v>
      </c>
      <c r="N6594" s="21">
        <v>33</v>
      </c>
      <c r="O6594" s="21" t="s">
        <v>581</v>
      </c>
      <c r="P6594" s="21">
        <v>3</v>
      </c>
      <c r="Q6594" s="21">
        <v>2017</v>
      </c>
      <c r="R6594" s="21" t="s">
        <v>587</v>
      </c>
      <c r="S6594" s="21" t="s">
        <v>1878</v>
      </c>
      <c r="T6594" s="116">
        <v>763</v>
      </c>
      <c r="U6594" s="111">
        <v>45</v>
      </c>
      <c r="V6594" s="113">
        <f t="shared" ref="V6594:V6657" si="1238">((Z6594/U6594)*(T6594-AA6594))+AA6594</f>
        <v>763</v>
      </c>
      <c r="W6594" s="113">
        <f t="shared" ref="W6594:W6657" si="1239">+T6594-V6594</f>
        <v>0</v>
      </c>
      <c r="X6594" s="112">
        <f t="shared" ref="X6594:X6657" si="1240">+W6594*1000</f>
        <v>0</v>
      </c>
      <c r="Y6594" s="111"/>
      <c r="Z6594" s="110">
        <f t="shared" si="1236"/>
        <v>45</v>
      </c>
      <c r="AA6594" s="109">
        <f t="shared" ref="AA6594:AA6657" si="1241">(5/100*T6594)</f>
        <v>38.15</v>
      </c>
      <c r="AB6594" s="109">
        <f t="shared" ref="AB6594:AB6657" si="1242">+AA6594*1000</f>
        <v>38150</v>
      </c>
      <c r="AC6594" s="108">
        <f t="shared" ref="AC6594:AC6657" si="1243">+T6594-AA6594</f>
        <v>724.85</v>
      </c>
      <c r="AD6594" s="107">
        <f t="shared" ref="AD6594:AD6657" si="1244">1/U6594</f>
        <v>2.2222222222222223E-2</v>
      </c>
      <c r="AE6594" s="106">
        <f t="shared" ref="AE6594:AE6657" si="1245">+AC6594*AD6594</f>
        <v>16.10777777777778</v>
      </c>
      <c r="AF6594" s="105">
        <f t="shared" ref="AF6594:AF6657" si="1246">+T6594-V6594+AE6594</f>
        <v>16.10777777777778</v>
      </c>
      <c r="AG6594" s="105">
        <f t="shared" ref="AG6594:AG6657" si="1247">+V6594-AE6594</f>
        <v>746.89222222222224</v>
      </c>
    </row>
    <row r="6595" spans="1:33" s="88" customFormat="1" x14ac:dyDescent="0.35">
      <c r="A6595" s="21">
        <v>10141103</v>
      </c>
      <c r="B6595" s="158" t="s">
        <v>1665</v>
      </c>
      <c r="C6595" s="115" t="s">
        <v>710</v>
      </c>
      <c r="D6595" s="22"/>
      <c r="E6595" s="114" t="str">
        <f t="shared" si="1237"/>
        <v xml:space="preserve">TRANSFORMADOR MARCA:PowerTech PEMBA </v>
      </c>
      <c r="F6595" s="21" t="s">
        <v>1869</v>
      </c>
      <c r="G6595" s="21" t="s">
        <v>237</v>
      </c>
      <c r="H6595" s="21" t="s">
        <v>1868</v>
      </c>
      <c r="I6595" s="21" t="s">
        <v>1876</v>
      </c>
      <c r="J6595" s="21"/>
      <c r="K6595" s="21">
        <v>667543.75600000005</v>
      </c>
      <c r="L6595" s="21">
        <v>8565017.2100000009</v>
      </c>
      <c r="M6595" s="21">
        <v>100</v>
      </c>
      <c r="N6595" s="21">
        <v>33</v>
      </c>
      <c r="O6595" s="21" t="s">
        <v>581</v>
      </c>
      <c r="P6595" s="21">
        <v>3</v>
      </c>
      <c r="Q6595" s="21">
        <v>2017</v>
      </c>
      <c r="R6595" s="21" t="s">
        <v>1811</v>
      </c>
      <c r="S6595" s="21" t="s">
        <v>1877</v>
      </c>
      <c r="T6595" s="116">
        <v>763</v>
      </c>
      <c r="U6595" s="111">
        <v>45</v>
      </c>
      <c r="V6595" s="113">
        <f t="shared" si="1238"/>
        <v>763</v>
      </c>
      <c r="W6595" s="113">
        <f t="shared" si="1239"/>
        <v>0</v>
      </c>
      <c r="X6595" s="112">
        <f t="shared" si="1240"/>
        <v>0</v>
      </c>
      <c r="Y6595" s="111"/>
      <c r="Z6595" s="110">
        <f t="shared" si="1236"/>
        <v>45</v>
      </c>
      <c r="AA6595" s="109">
        <f t="shared" si="1241"/>
        <v>38.15</v>
      </c>
      <c r="AB6595" s="109">
        <f t="shared" si="1242"/>
        <v>38150</v>
      </c>
      <c r="AC6595" s="108">
        <f t="shared" si="1243"/>
        <v>724.85</v>
      </c>
      <c r="AD6595" s="107">
        <f t="shared" si="1244"/>
        <v>2.2222222222222223E-2</v>
      </c>
      <c r="AE6595" s="106">
        <f t="shared" si="1245"/>
        <v>16.10777777777778</v>
      </c>
      <c r="AF6595" s="105">
        <f t="shared" si="1246"/>
        <v>16.10777777777778</v>
      </c>
      <c r="AG6595" s="105">
        <f t="shared" si="1247"/>
        <v>746.89222222222224</v>
      </c>
    </row>
    <row r="6596" spans="1:33" s="88" customFormat="1" x14ac:dyDescent="0.35">
      <c r="A6596" s="21">
        <v>10141103</v>
      </c>
      <c r="B6596" s="158" t="s">
        <v>1665</v>
      </c>
      <c r="C6596" s="115" t="s">
        <v>710</v>
      </c>
      <c r="D6596" s="22"/>
      <c r="E6596" s="114" t="str">
        <f t="shared" si="1237"/>
        <v xml:space="preserve">TRANSFORMADOR MARCA:PowerTech PEMBA </v>
      </c>
      <c r="F6596" s="21" t="s">
        <v>1869</v>
      </c>
      <c r="G6596" s="21" t="s">
        <v>237</v>
      </c>
      <c r="H6596" s="21" t="s">
        <v>1868</v>
      </c>
      <c r="I6596" s="21" t="s">
        <v>1876</v>
      </c>
      <c r="J6596" s="21"/>
      <c r="K6596" s="21">
        <v>667582.45400000003</v>
      </c>
      <c r="L6596" s="21">
        <v>8565011.7760000005</v>
      </c>
      <c r="M6596" s="21">
        <v>100</v>
      </c>
      <c r="N6596" s="21">
        <v>33</v>
      </c>
      <c r="O6596" s="21" t="s">
        <v>581</v>
      </c>
      <c r="P6596" s="21">
        <v>3</v>
      </c>
      <c r="Q6596" s="21">
        <v>2017</v>
      </c>
      <c r="R6596" s="21" t="s">
        <v>1811</v>
      </c>
      <c r="S6596" s="21" t="s">
        <v>1875</v>
      </c>
      <c r="T6596" s="116">
        <v>763</v>
      </c>
      <c r="U6596" s="111">
        <v>45</v>
      </c>
      <c r="V6596" s="113">
        <f t="shared" si="1238"/>
        <v>763</v>
      </c>
      <c r="W6596" s="113">
        <f t="shared" si="1239"/>
        <v>0</v>
      </c>
      <c r="X6596" s="112">
        <f t="shared" si="1240"/>
        <v>0</v>
      </c>
      <c r="Y6596" s="111"/>
      <c r="Z6596" s="110">
        <f t="shared" si="1236"/>
        <v>45</v>
      </c>
      <c r="AA6596" s="109">
        <f t="shared" si="1241"/>
        <v>38.15</v>
      </c>
      <c r="AB6596" s="109">
        <f t="shared" si="1242"/>
        <v>38150</v>
      </c>
      <c r="AC6596" s="108">
        <f t="shared" si="1243"/>
        <v>724.85</v>
      </c>
      <c r="AD6596" s="107">
        <f t="shared" si="1244"/>
        <v>2.2222222222222223E-2</v>
      </c>
      <c r="AE6596" s="106">
        <f t="shared" si="1245"/>
        <v>16.10777777777778</v>
      </c>
      <c r="AF6596" s="105">
        <f t="shared" si="1246"/>
        <v>16.10777777777778</v>
      </c>
      <c r="AG6596" s="105">
        <f t="shared" si="1247"/>
        <v>746.89222222222224</v>
      </c>
    </row>
    <row r="6597" spans="1:33" s="88" customFormat="1" x14ac:dyDescent="0.35">
      <c r="A6597" s="21">
        <v>10141103</v>
      </c>
      <c r="B6597" s="158" t="s">
        <v>1665</v>
      </c>
      <c r="C6597" s="115" t="s">
        <v>710</v>
      </c>
      <c r="D6597" s="22"/>
      <c r="E6597" s="114" t="str">
        <f t="shared" si="1237"/>
        <v xml:space="preserve">TRANSFORMADOR MARCA:TUSCO TRAFO PEMBA </v>
      </c>
      <c r="F6597" s="21" t="s">
        <v>1869</v>
      </c>
      <c r="G6597" s="21" t="s">
        <v>237</v>
      </c>
      <c r="H6597" s="21" t="s">
        <v>1868</v>
      </c>
      <c r="I6597" s="21" t="s">
        <v>1874</v>
      </c>
      <c r="J6597" s="21"/>
      <c r="K6597" s="21" t="s">
        <v>1873</v>
      </c>
      <c r="L6597" s="21" t="s">
        <v>1872</v>
      </c>
      <c r="M6597" s="21">
        <v>50</v>
      </c>
      <c r="N6597" s="21">
        <v>33</v>
      </c>
      <c r="O6597" s="21" t="s">
        <v>581</v>
      </c>
      <c r="P6597" s="21">
        <v>3</v>
      </c>
      <c r="Q6597" s="21">
        <v>2017</v>
      </c>
      <c r="R6597" s="21" t="s">
        <v>219</v>
      </c>
      <c r="S6597" s="21">
        <v>496297</v>
      </c>
      <c r="T6597" s="116">
        <v>643</v>
      </c>
      <c r="U6597" s="111">
        <v>45</v>
      </c>
      <c r="V6597" s="113">
        <f t="shared" si="1238"/>
        <v>643</v>
      </c>
      <c r="W6597" s="113">
        <f t="shared" si="1239"/>
        <v>0</v>
      </c>
      <c r="X6597" s="112">
        <f t="shared" si="1240"/>
        <v>0</v>
      </c>
      <c r="Y6597" s="111"/>
      <c r="Z6597" s="110">
        <f t="shared" si="1236"/>
        <v>45</v>
      </c>
      <c r="AA6597" s="109">
        <f t="shared" si="1241"/>
        <v>32.15</v>
      </c>
      <c r="AB6597" s="109">
        <f t="shared" si="1242"/>
        <v>32150</v>
      </c>
      <c r="AC6597" s="108">
        <f t="shared" si="1243"/>
        <v>610.85</v>
      </c>
      <c r="AD6597" s="107">
        <f t="shared" si="1244"/>
        <v>2.2222222222222223E-2</v>
      </c>
      <c r="AE6597" s="106">
        <f t="shared" si="1245"/>
        <v>13.574444444444445</v>
      </c>
      <c r="AF6597" s="105">
        <f t="shared" si="1246"/>
        <v>13.574444444444445</v>
      </c>
      <c r="AG6597" s="105">
        <f t="shared" si="1247"/>
        <v>629.42555555555555</v>
      </c>
    </row>
    <row r="6598" spans="1:33" s="88" customFormat="1" x14ac:dyDescent="0.35">
      <c r="A6598" s="21">
        <v>10141103</v>
      </c>
      <c r="B6598" s="158" t="s">
        <v>1665</v>
      </c>
      <c r="C6598" s="115" t="s">
        <v>710</v>
      </c>
      <c r="D6598" s="22"/>
      <c r="E6598" s="114" t="str">
        <f t="shared" si="1237"/>
        <v xml:space="preserve">TRANSFORMADOR MARCA:PowerTech PEMBA </v>
      </c>
      <c r="F6598" s="21" t="s">
        <v>1869</v>
      </c>
      <c r="G6598" s="21" t="s">
        <v>237</v>
      </c>
      <c r="H6598" s="21" t="s">
        <v>1868</v>
      </c>
      <c r="I6598" s="21" t="s">
        <v>1871</v>
      </c>
      <c r="J6598" s="57"/>
      <c r="K6598" s="21">
        <v>665665</v>
      </c>
      <c r="L6598" s="21">
        <v>8546466</v>
      </c>
      <c r="M6598" s="21">
        <v>100</v>
      </c>
      <c r="N6598" s="21">
        <v>33</v>
      </c>
      <c r="O6598" s="21" t="s">
        <v>581</v>
      </c>
      <c r="P6598" s="21">
        <v>3</v>
      </c>
      <c r="Q6598" s="21">
        <v>2017</v>
      </c>
      <c r="R6598" s="21" t="s">
        <v>1811</v>
      </c>
      <c r="S6598" s="21" t="s">
        <v>1870</v>
      </c>
      <c r="T6598" s="116">
        <v>763</v>
      </c>
      <c r="U6598" s="111">
        <v>45</v>
      </c>
      <c r="V6598" s="113">
        <f t="shared" si="1238"/>
        <v>763</v>
      </c>
      <c r="W6598" s="113">
        <f t="shared" si="1239"/>
        <v>0</v>
      </c>
      <c r="X6598" s="112">
        <f t="shared" si="1240"/>
        <v>0</v>
      </c>
      <c r="Y6598" s="111"/>
      <c r="Z6598" s="110">
        <f t="shared" si="1236"/>
        <v>45</v>
      </c>
      <c r="AA6598" s="109">
        <f t="shared" si="1241"/>
        <v>38.15</v>
      </c>
      <c r="AB6598" s="109">
        <f t="shared" si="1242"/>
        <v>38150</v>
      </c>
      <c r="AC6598" s="108">
        <f t="shared" si="1243"/>
        <v>724.85</v>
      </c>
      <c r="AD6598" s="107">
        <f t="shared" si="1244"/>
        <v>2.2222222222222223E-2</v>
      </c>
      <c r="AE6598" s="106">
        <f t="shared" si="1245"/>
        <v>16.10777777777778</v>
      </c>
      <c r="AF6598" s="105">
        <f t="shared" si="1246"/>
        <v>16.10777777777778</v>
      </c>
      <c r="AG6598" s="105">
        <f t="shared" si="1247"/>
        <v>746.89222222222224</v>
      </c>
    </row>
    <row r="6599" spans="1:33" s="88" customFormat="1" x14ac:dyDescent="0.35">
      <c r="A6599" s="21">
        <v>10141103</v>
      </c>
      <c r="B6599" s="158" t="s">
        <v>1665</v>
      </c>
      <c r="C6599" s="115" t="s">
        <v>710</v>
      </c>
      <c r="D6599" s="22"/>
      <c r="E6599" s="114" t="str">
        <f t="shared" si="1237"/>
        <v xml:space="preserve">TRANSFORMADOR MARCA:PowerTech PEMBA </v>
      </c>
      <c r="F6599" s="21" t="s">
        <v>1869</v>
      </c>
      <c r="G6599" s="21" t="s">
        <v>237</v>
      </c>
      <c r="H6599" s="21" t="s">
        <v>1868</v>
      </c>
      <c r="I6599" s="21" t="s">
        <v>1867</v>
      </c>
      <c r="J6599" s="57"/>
      <c r="K6599" s="21" t="s">
        <v>1866</v>
      </c>
      <c r="L6599" s="21" t="s">
        <v>1865</v>
      </c>
      <c r="M6599" s="21">
        <v>160</v>
      </c>
      <c r="N6599" s="21">
        <v>33</v>
      </c>
      <c r="O6599" s="21" t="s">
        <v>581</v>
      </c>
      <c r="P6599" s="21">
        <v>3</v>
      </c>
      <c r="Q6599" s="21">
        <v>2017</v>
      </c>
      <c r="R6599" s="21" t="s">
        <v>1811</v>
      </c>
      <c r="S6599" s="21" t="s">
        <v>1864</v>
      </c>
      <c r="T6599" s="116">
        <v>991</v>
      </c>
      <c r="U6599" s="111">
        <v>45</v>
      </c>
      <c r="V6599" s="113">
        <f t="shared" si="1238"/>
        <v>991</v>
      </c>
      <c r="W6599" s="113">
        <f t="shared" si="1239"/>
        <v>0</v>
      </c>
      <c r="X6599" s="112">
        <f t="shared" si="1240"/>
        <v>0</v>
      </c>
      <c r="Y6599" s="111"/>
      <c r="Z6599" s="110">
        <f t="shared" si="1236"/>
        <v>45</v>
      </c>
      <c r="AA6599" s="109">
        <f t="shared" si="1241"/>
        <v>49.550000000000004</v>
      </c>
      <c r="AB6599" s="109">
        <f t="shared" si="1242"/>
        <v>49550.000000000007</v>
      </c>
      <c r="AC6599" s="108">
        <f t="shared" si="1243"/>
        <v>941.45</v>
      </c>
      <c r="AD6599" s="107">
        <f t="shared" si="1244"/>
        <v>2.2222222222222223E-2</v>
      </c>
      <c r="AE6599" s="106">
        <f t="shared" si="1245"/>
        <v>20.921111111111113</v>
      </c>
      <c r="AF6599" s="105">
        <f t="shared" si="1246"/>
        <v>20.921111111111113</v>
      </c>
      <c r="AG6599" s="105">
        <f t="shared" si="1247"/>
        <v>970.07888888888886</v>
      </c>
    </row>
    <row r="6600" spans="1:33" s="88" customFormat="1" x14ac:dyDescent="0.35">
      <c r="A6600" s="21">
        <v>10141103</v>
      </c>
      <c r="B6600" s="158" t="s">
        <v>1665</v>
      </c>
      <c r="C6600" s="115" t="s">
        <v>710</v>
      </c>
      <c r="D6600" s="22"/>
      <c r="E6600" s="114" t="str">
        <f t="shared" si="1237"/>
        <v xml:space="preserve">TRANSFORMADOR MARCA:POWERTECH MONTEPUEZ </v>
      </c>
      <c r="F6600" s="57" t="s">
        <v>1855</v>
      </c>
      <c r="G6600" s="21" t="s">
        <v>222</v>
      </c>
      <c r="H6600" s="21" t="s">
        <v>222</v>
      </c>
      <c r="I6600" s="61" t="s">
        <v>1863</v>
      </c>
      <c r="J6600" s="57"/>
      <c r="K6600" s="61" t="s">
        <v>1862</v>
      </c>
      <c r="L6600" s="61" t="s">
        <v>1861</v>
      </c>
      <c r="M6600" s="61">
        <v>100</v>
      </c>
      <c r="N6600" s="61">
        <v>33</v>
      </c>
      <c r="O6600" s="21" t="s">
        <v>581</v>
      </c>
      <c r="P6600" s="21">
        <v>3</v>
      </c>
      <c r="Q6600" s="57">
        <v>2017</v>
      </c>
      <c r="R6600" s="61" t="s">
        <v>295</v>
      </c>
      <c r="S6600" s="61" t="s">
        <v>1860</v>
      </c>
      <c r="T6600" s="116">
        <v>763</v>
      </c>
      <c r="U6600" s="111">
        <v>45</v>
      </c>
      <c r="V6600" s="113">
        <f t="shared" si="1238"/>
        <v>763</v>
      </c>
      <c r="W6600" s="113">
        <f t="shared" si="1239"/>
        <v>0</v>
      </c>
      <c r="X6600" s="112">
        <f t="shared" si="1240"/>
        <v>0</v>
      </c>
      <c r="Y6600" s="111"/>
      <c r="Z6600" s="110">
        <f t="shared" si="1236"/>
        <v>45</v>
      </c>
      <c r="AA6600" s="109">
        <f t="shared" si="1241"/>
        <v>38.15</v>
      </c>
      <c r="AB6600" s="109">
        <f t="shared" si="1242"/>
        <v>38150</v>
      </c>
      <c r="AC6600" s="108">
        <f t="shared" si="1243"/>
        <v>724.85</v>
      </c>
      <c r="AD6600" s="107">
        <f t="shared" si="1244"/>
        <v>2.2222222222222223E-2</v>
      </c>
      <c r="AE6600" s="106">
        <f t="shared" si="1245"/>
        <v>16.10777777777778</v>
      </c>
      <c r="AF6600" s="105">
        <f t="shared" si="1246"/>
        <v>16.10777777777778</v>
      </c>
      <c r="AG6600" s="105">
        <f t="shared" si="1247"/>
        <v>746.89222222222224</v>
      </c>
    </row>
    <row r="6601" spans="1:33" s="88" customFormat="1" x14ac:dyDescent="0.35">
      <c r="A6601" s="21">
        <v>10141103</v>
      </c>
      <c r="B6601" s="158" t="s">
        <v>1665</v>
      </c>
      <c r="C6601" s="115" t="s">
        <v>710</v>
      </c>
      <c r="D6601" s="22"/>
      <c r="E6601" s="114" t="str">
        <f t="shared" si="1237"/>
        <v xml:space="preserve">TRANSFORMADOR MARCA:POWERTECH MONTEPUEZ </v>
      </c>
      <c r="F6601" s="57" t="s">
        <v>1855</v>
      </c>
      <c r="G6601" s="21" t="s">
        <v>222</v>
      </c>
      <c r="H6601" s="21" t="s">
        <v>222</v>
      </c>
      <c r="I6601" s="61" t="s">
        <v>1859</v>
      </c>
      <c r="J6601" s="21"/>
      <c r="K6601" s="61" t="s">
        <v>1858</v>
      </c>
      <c r="L6601" s="61" t="s">
        <v>1857</v>
      </c>
      <c r="M6601" s="61">
        <v>100</v>
      </c>
      <c r="N6601" s="61">
        <v>33</v>
      </c>
      <c r="O6601" s="21" t="s">
        <v>581</v>
      </c>
      <c r="P6601" s="21">
        <v>3</v>
      </c>
      <c r="Q6601" s="61">
        <v>2017</v>
      </c>
      <c r="R6601" s="61" t="s">
        <v>295</v>
      </c>
      <c r="S6601" s="61" t="s">
        <v>1856</v>
      </c>
      <c r="T6601" s="116">
        <v>763</v>
      </c>
      <c r="U6601" s="111">
        <v>45</v>
      </c>
      <c r="V6601" s="113">
        <f t="shared" si="1238"/>
        <v>763</v>
      </c>
      <c r="W6601" s="113">
        <f t="shared" si="1239"/>
        <v>0</v>
      </c>
      <c r="X6601" s="112">
        <f t="shared" si="1240"/>
        <v>0</v>
      </c>
      <c r="Y6601" s="111"/>
      <c r="Z6601" s="110">
        <f t="shared" si="1236"/>
        <v>45</v>
      </c>
      <c r="AA6601" s="109">
        <f t="shared" si="1241"/>
        <v>38.15</v>
      </c>
      <c r="AB6601" s="109">
        <f t="shared" si="1242"/>
        <v>38150</v>
      </c>
      <c r="AC6601" s="108">
        <f t="shared" si="1243"/>
        <v>724.85</v>
      </c>
      <c r="AD6601" s="107">
        <f t="shared" si="1244"/>
        <v>2.2222222222222223E-2</v>
      </c>
      <c r="AE6601" s="106">
        <f t="shared" si="1245"/>
        <v>16.10777777777778</v>
      </c>
      <c r="AF6601" s="105">
        <f t="shared" si="1246"/>
        <v>16.10777777777778</v>
      </c>
      <c r="AG6601" s="105">
        <f t="shared" si="1247"/>
        <v>746.89222222222224</v>
      </c>
    </row>
    <row r="6602" spans="1:33" s="88" customFormat="1" x14ac:dyDescent="0.35">
      <c r="A6602" s="21">
        <v>10141103</v>
      </c>
      <c r="B6602" s="158" t="s">
        <v>1665</v>
      </c>
      <c r="C6602" s="115" t="s">
        <v>710</v>
      </c>
      <c r="D6602" s="22"/>
      <c r="E6602" s="114" t="str">
        <f t="shared" si="1237"/>
        <v xml:space="preserve">TRANSFORMADOR MARCA:BEST MONTEPUEZ </v>
      </c>
      <c r="F6602" s="57" t="s">
        <v>1855</v>
      </c>
      <c r="G6602" s="21" t="s">
        <v>222</v>
      </c>
      <c r="H6602" s="21" t="s">
        <v>222</v>
      </c>
      <c r="I6602" s="61" t="s">
        <v>1854</v>
      </c>
      <c r="J6602" s="21"/>
      <c r="K6602" s="61" t="s">
        <v>1853</v>
      </c>
      <c r="L6602" s="61" t="s">
        <v>1852</v>
      </c>
      <c r="M6602" s="61">
        <v>250</v>
      </c>
      <c r="N6602" s="61">
        <v>11</v>
      </c>
      <c r="O6602" s="21" t="s">
        <v>581</v>
      </c>
      <c r="P6602" s="21">
        <v>3</v>
      </c>
      <c r="Q6602" s="21">
        <v>2017</v>
      </c>
      <c r="R6602" s="61" t="s">
        <v>215</v>
      </c>
      <c r="S6602" s="61">
        <v>46358</v>
      </c>
      <c r="T6602" s="116">
        <v>840</v>
      </c>
      <c r="U6602" s="111">
        <v>45</v>
      </c>
      <c r="V6602" s="113">
        <f t="shared" si="1238"/>
        <v>840</v>
      </c>
      <c r="W6602" s="113">
        <f t="shared" si="1239"/>
        <v>0</v>
      </c>
      <c r="X6602" s="112">
        <f t="shared" si="1240"/>
        <v>0</v>
      </c>
      <c r="Y6602" s="111"/>
      <c r="Z6602" s="110">
        <f t="shared" si="1236"/>
        <v>45</v>
      </c>
      <c r="AA6602" s="109">
        <f t="shared" si="1241"/>
        <v>42</v>
      </c>
      <c r="AB6602" s="109">
        <f t="shared" si="1242"/>
        <v>42000</v>
      </c>
      <c r="AC6602" s="108">
        <f t="shared" si="1243"/>
        <v>798</v>
      </c>
      <c r="AD6602" s="107">
        <f t="shared" si="1244"/>
        <v>2.2222222222222223E-2</v>
      </c>
      <c r="AE6602" s="106">
        <f t="shared" si="1245"/>
        <v>17.733333333333334</v>
      </c>
      <c r="AF6602" s="105">
        <f t="shared" si="1246"/>
        <v>17.733333333333334</v>
      </c>
      <c r="AG6602" s="105">
        <f t="shared" si="1247"/>
        <v>822.26666666666665</v>
      </c>
    </row>
    <row r="6603" spans="1:33" s="88" customFormat="1" x14ac:dyDescent="0.35">
      <c r="A6603" s="21">
        <v>10141103</v>
      </c>
      <c r="B6603" s="158" t="s">
        <v>1665</v>
      </c>
      <c r="C6603" s="115" t="s">
        <v>710</v>
      </c>
      <c r="D6603" s="22"/>
      <c r="E6603" s="114" t="str">
        <f t="shared" si="1237"/>
        <v xml:space="preserve">TRANSFORMADOR MARCA:PowerTech AUASSE </v>
      </c>
      <c r="F6603" s="21" t="s">
        <v>1851</v>
      </c>
      <c r="G6603" s="21" t="s">
        <v>228</v>
      </c>
      <c r="H6603" s="21" t="s">
        <v>1850</v>
      </c>
      <c r="I6603" s="21" t="s">
        <v>1849</v>
      </c>
      <c r="J6603" s="21"/>
      <c r="K6603" s="121" t="s">
        <v>1848</v>
      </c>
      <c r="L6603" s="121" t="s">
        <v>1847</v>
      </c>
      <c r="M6603" s="21">
        <v>160</v>
      </c>
      <c r="N6603" s="21">
        <v>33</v>
      </c>
      <c r="O6603" s="21" t="s">
        <v>581</v>
      </c>
      <c r="P6603" s="21">
        <v>3</v>
      </c>
      <c r="Q6603" s="21">
        <v>2017</v>
      </c>
      <c r="R6603" s="61" t="s">
        <v>1811</v>
      </c>
      <c r="S6603" s="61" t="s">
        <v>1846</v>
      </c>
      <c r="T6603" s="116">
        <v>991</v>
      </c>
      <c r="U6603" s="111">
        <v>45</v>
      </c>
      <c r="V6603" s="113">
        <f t="shared" si="1238"/>
        <v>991</v>
      </c>
      <c r="W6603" s="113">
        <f t="shared" si="1239"/>
        <v>0</v>
      </c>
      <c r="X6603" s="112">
        <f t="shared" si="1240"/>
        <v>0</v>
      </c>
      <c r="Y6603" s="111"/>
      <c r="Z6603" s="110">
        <f t="shared" si="1236"/>
        <v>45</v>
      </c>
      <c r="AA6603" s="109">
        <f t="shared" si="1241"/>
        <v>49.550000000000004</v>
      </c>
      <c r="AB6603" s="109">
        <f t="shared" si="1242"/>
        <v>49550.000000000007</v>
      </c>
      <c r="AC6603" s="108">
        <f t="shared" si="1243"/>
        <v>941.45</v>
      </c>
      <c r="AD6603" s="107">
        <f t="shared" si="1244"/>
        <v>2.2222222222222223E-2</v>
      </c>
      <c r="AE6603" s="106">
        <f t="shared" si="1245"/>
        <v>20.921111111111113</v>
      </c>
      <c r="AF6603" s="105">
        <f t="shared" si="1246"/>
        <v>20.921111111111113</v>
      </c>
      <c r="AG6603" s="105">
        <f t="shared" si="1247"/>
        <v>970.07888888888886</v>
      </c>
    </row>
    <row r="6604" spans="1:33" s="88" customFormat="1" x14ac:dyDescent="0.35">
      <c r="A6604" s="21">
        <v>10141103</v>
      </c>
      <c r="B6604" s="158" t="s">
        <v>1665</v>
      </c>
      <c r="C6604" s="115" t="s">
        <v>710</v>
      </c>
      <c r="D6604" s="22"/>
      <c r="E6604" s="114" t="str">
        <f t="shared" si="1237"/>
        <v xml:space="preserve">TRANSFORMADOR MARCA:PowerTech METORO </v>
      </c>
      <c r="F6604" s="57" t="s">
        <v>1816</v>
      </c>
      <c r="G6604" s="21" t="s">
        <v>183</v>
      </c>
      <c r="H6604" s="21" t="s">
        <v>1815</v>
      </c>
      <c r="I6604" s="21" t="s">
        <v>1845</v>
      </c>
      <c r="J6604" s="57"/>
      <c r="K6604" s="61" t="s">
        <v>1844</v>
      </c>
      <c r="L6604" s="61" t="s">
        <v>1843</v>
      </c>
      <c r="M6604" s="21">
        <v>100</v>
      </c>
      <c r="N6604" s="21">
        <v>33</v>
      </c>
      <c r="O6604" s="21" t="s">
        <v>581</v>
      </c>
      <c r="P6604" s="21">
        <v>3</v>
      </c>
      <c r="Q6604" s="21">
        <v>2017</v>
      </c>
      <c r="R6604" s="21" t="s">
        <v>1811</v>
      </c>
      <c r="S6604" s="21" t="s">
        <v>1817</v>
      </c>
      <c r="T6604" s="116">
        <v>763</v>
      </c>
      <c r="U6604" s="111">
        <v>45</v>
      </c>
      <c r="V6604" s="113">
        <f t="shared" si="1238"/>
        <v>763</v>
      </c>
      <c r="W6604" s="113">
        <f t="shared" si="1239"/>
        <v>0</v>
      </c>
      <c r="X6604" s="112">
        <f t="shared" si="1240"/>
        <v>0</v>
      </c>
      <c r="Y6604" s="111"/>
      <c r="Z6604" s="110">
        <f t="shared" si="1236"/>
        <v>45</v>
      </c>
      <c r="AA6604" s="109">
        <f t="shared" si="1241"/>
        <v>38.15</v>
      </c>
      <c r="AB6604" s="109">
        <f t="shared" si="1242"/>
        <v>38150</v>
      </c>
      <c r="AC6604" s="108">
        <f t="shared" si="1243"/>
        <v>724.85</v>
      </c>
      <c r="AD6604" s="107">
        <f t="shared" si="1244"/>
        <v>2.2222222222222223E-2</v>
      </c>
      <c r="AE6604" s="106">
        <f t="shared" si="1245"/>
        <v>16.10777777777778</v>
      </c>
      <c r="AF6604" s="105">
        <f t="shared" si="1246"/>
        <v>16.10777777777778</v>
      </c>
      <c r="AG6604" s="105">
        <f t="shared" si="1247"/>
        <v>746.89222222222224</v>
      </c>
    </row>
    <row r="6605" spans="1:33" s="88" customFormat="1" x14ac:dyDescent="0.35">
      <c r="A6605" s="21">
        <v>10141103</v>
      </c>
      <c r="B6605" s="158" t="s">
        <v>1665</v>
      </c>
      <c r="C6605" s="115" t="s">
        <v>710</v>
      </c>
      <c r="D6605" s="22"/>
      <c r="E6605" s="114" t="str">
        <f t="shared" si="1237"/>
        <v xml:space="preserve">TRANSFORMADOR MARCA:PowerTech METORO </v>
      </c>
      <c r="F6605" s="57" t="s">
        <v>1816</v>
      </c>
      <c r="G6605" s="21" t="s">
        <v>183</v>
      </c>
      <c r="H6605" s="21" t="s">
        <v>1815</v>
      </c>
      <c r="I6605" s="21" t="s">
        <v>1842</v>
      </c>
      <c r="J6605" s="57"/>
      <c r="K6605" s="61" t="s">
        <v>1841</v>
      </c>
      <c r="L6605" s="61" t="s">
        <v>1840</v>
      </c>
      <c r="M6605" s="21">
        <v>100</v>
      </c>
      <c r="N6605" s="21">
        <v>33</v>
      </c>
      <c r="O6605" s="21" t="s">
        <v>581</v>
      </c>
      <c r="P6605" s="21">
        <v>3</v>
      </c>
      <c r="Q6605" s="21">
        <v>2017</v>
      </c>
      <c r="R6605" s="21" t="s">
        <v>1811</v>
      </c>
      <c r="S6605" s="21" t="s">
        <v>1839</v>
      </c>
      <c r="T6605" s="116">
        <v>763</v>
      </c>
      <c r="U6605" s="111">
        <v>45</v>
      </c>
      <c r="V6605" s="113">
        <f t="shared" si="1238"/>
        <v>763</v>
      </c>
      <c r="W6605" s="113">
        <f t="shared" si="1239"/>
        <v>0</v>
      </c>
      <c r="X6605" s="112">
        <f t="shared" si="1240"/>
        <v>0</v>
      </c>
      <c r="Y6605" s="111"/>
      <c r="Z6605" s="110">
        <f t="shared" si="1236"/>
        <v>45</v>
      </c>
      <c r="AA6605" s="109">
        <f t="shared" si="1241"/>
        <v>38.15</v>
      </c>
      <c r="AB6605" s="109">
        <f t="shared" si="1242"/>
        <v>38150</v>
      </c>
      <c r="AC6605" s="108">
        <f t="shared" si="1243"/>
        <v>724.85</v>
      </c>
      <c r="AD6605" s="107">
        <f t="shared" si="1244"/>
        <v>2.2222222222222223E-2</v>
      </c>
      <c r="AE6605" s="106">
        <f t="shared" si="1245"/>
        <v>16.10777777777778</v>
      </c>
      <c r="AF6605" s="105">
        <f t="shared" si="1246"/>
        <v>16.10777777777778</v>
      </c>
      <c r="AG6605" s="105">
        <f t="shared" si="1247"/>
        <v>746.89222222222224</v>
      </c>
    </row>
    <row r="6606" spans="1:33" s="88" customFormat="1" x14ac:dyDescent="0.35">
      <c r="A6606" s="21">
        <v>10141103</v>
      </c>
      <c r="B6606" s="158" t="s">
        <v>1665</v>
      </c>
      <c r="C6606" s="115" t="s">
        <v>710</v>
      </c>
      <c r="D6606" s="22"/>
      <c r="E6606" s="114" t="str">
        <f t="shared" si="1237"/>
        <v xml:space="preserve">TRANSFORMADOR MARCA:PowerTech METORO </v>
      </c>
      <c r="F6606" s="57" t="s">
        <v>1816</v>
      </c>
      <c r="G6606" s="21" t="s">
        <v>183</v>
      </c>
      <c r="H6606" s="21" t="s">
        <v>1815</v>
      </c>
      <c r="I6606" s="21" t="s">
        <v>1838</v>
      </c>
      <c r="J6606" s="57"/>
      <c r="K6606" s="61" t="s">
        <v>1837</v>
      </c>
      <c r="L6606" s="61" t="s">
        <v>1836</v>
      </c>
      <c r="M6606" s="21">
        <v>100</v>
      </c>
      <c r="N6606" s="21">
        <v>33</v>
      </c>
      <c r="O6606" s="21" t="s">
        <v>581</v>
      </c>
      <c r="P6606" s="21">
        <v>3</v>
      </c>
      <c r="Q6606" s="21">
        <v>2017</v>
      </c>
      <c r="R6606" s="21" t="s">
        <v>1811</v>
      </c>
      <c r="S6606" s="21" t="s">
        <v>1835</v>
      </c>
      <c r="T6606" s="116">
        <v>763</v>
      </c>
      <c r="U6606" s="111">
        <v>45</v>
      </c>
      <c r="V6606" s="113">
        <f t="shared" si="1238"/>
        <v>763</v>
      </c>
      <c r="W6606" s="113">
        <f t="shared" si="1239"/>
        <v>0</v>
      </c>
      <c r="X6606" s="112">
        <f t="shared" si="1240"/>
        <v>0</v>
      </c>
      <c r="Y6606" s="111"/>
      <c r="Z6606" s="110">
        <f t="shared" si="1236"/>
        <v>45</v>
      </c>
      <c r="AA6606" s="109">
        <f t="shared" si="1241"/>
        <v>38.15</v>
      </c>
      <c r="AB6606" s="109">
        <f t="shared" si="1242"/>
        <v>38150</v>
      </c>
      <c r="AC6606" s="108">
        <f t="shared" si="1243"/>
        <v>724.85</v>
      </c>
      <c r="AD6606" s="107">
        <f t="shared" si="1244"/>
        <v>2.2222222222222223E-2</v>
      </c>
      <c r="AE6606" s="106">
        <f t="shared" si="1245"/>
        <v>16.10777777777778</v>
      </c>
      <c r="AF6606" s="105">
        <f t="shared" si="1246"/>
        <v>16.10777777777778</v>
      </c>
      <c r="AG6606" s="105">
        <f t="shared" si="1247"/>
        <v>746.89222222222224</v>
      </c>
    </row>
    <row r="6607" spans="1:33" s="88" customFormat="1" x14ac:dyDescent="0.35">
      <c r="A6607" s="21">
        <v>10141103</v>
      </c>
      <c r="B6607" s="158" t="s">
        <v>1665</v>
      </c>
      <c r="C6607" s="115" t="s">
        <v>710</v>
      </c>
      <c r="D6607" s="22"/>
      <c r="E6607" s="114" t="str">
        <f t="shared" si="1237"/>
        <v xml:space="preserve">TRANSFORMADOR MARCA:PowerTech METORO </v>
      </c>
      <c r="F6607" s="57" t="s">
        <v>1816</v>
      </c>
      <c r="G6607" s="21" t="s">
        <v>183</v>
      </c>
      <c r="H6607" s="21" t="s">
        <v>1815</v>
      </c>
      <c r="I6607" s="21" t="s">
        <v>1834</v>
      </c>
      <c r="J6607" s="57"/>
      <c r="K6607" s="61" t="s">
        <v>1833</v>
      </c>
      <c r="L6607" s="61" t="s">
        <v>1832</v>
      </c>
      <c r="M6607" s="21">
        <v>50</v>
      </c>
      <c r="N6607" s="21">
        <v>33</v>
      </c>
      <c r="O6607" s="21" t="s">
        <v>581</v>
      </c>
      <c r="P6607" s="21">
        <v>3</v>
      </c>
      <c r="Q6607" s="21">
        <v>2017</v>
      </c>
      <c r="R6607" s="21" t="s">
        <v>1811</v>
      </c>
      <c r="S6607" s="21" t="s">
        <v>1831</v>
      </c>
      <c r="T6607" s="116">
        <v>643</v>
      </c>
      <c r="U6607" s="111">
        <v>45</v>
      </c>
      <c r="V6607" s="113">
        <f t="shared" si="1238"/>
        <v>643</v>
      </c>
      <c r="W6607" s="113">
        <f t="shared" si="1239"/>
        <v>0</v>
      </c>
      <c r="X6607" s="112">
        <f t="shared" si="1240"/>
        <v>0</v>
      </c>
      <c r="Y6607" s="111"/>
      <c r="Z6607" s="110">
        <f t="shared" si="1236"/>
        <v>45</v>
      </c>
      <c r="AA6607" s="109">
        <f t="shared" si="1241"/>
        <v>32.15</v>
      </c>
      <c r="AB6607" s="109">
        <f t="shared" si="1242"/>
        <v>32150</v>
      </c>
      <c r="AC6607" s="108">
        <f t="shared" si="1243"/>
        <v>610.85</v>
      </c>
      <c r="AD6607" s="107">
        <f t="shared" si="1244"/>
        <v>2.2222222222222223E-2</v>
      </c>
      <c r="AE6607" s="106">
        <f t="shared" si="1245"/>
        <v>13.574444444444445</v>
      </c>
      <c r="AF6607" s="105">
        <f t="shared" si="1246"/>
        <v>13.574444444444445</v>
      </c>
      <c r="AG6607" s="105">
        <f t="shared" si="1247"/>
        <v>629.42555555555555</v>
      </c>
    </row>
    <row r="6608" spans="1:33" s="88" customFormat="1" x14ac:dyDescent="0.35">
      <c r="A6608" s="21">
        <v>10141103</v>
      </c>
      <c r="B6608" s="158" t="s">
        <v>1665</v>
      </c>
      <c r="C6608" s="115" t="s">
        <v>710</v>
      </c>
      <c r="D6608" s="22"/>
      <c r="E6608" s="114" t="str">
        <f t="shared" si="1237"/>
        <v xml:space="preserve">TRANSFORMADOR MARCA:Fuji Tusco METORO </v>
      </c>
      <c r="F6608" s="57" t="s">
        <v>1816</v>
      </c>
      <c r="G6608" s="21" t="s">
        <v>183</v>
      </c>
      <c r="H6608" s="21" t="s">
        <v>1815</v>
      </c>
      <c r="I6608" s="21" t="s">
        <v>1830</v>
      </c>
      <c r="J6608" s="57"/>
      <c r="K6608" s="61" t="s">
        <v>1829</v>
      </c>
      <c r="L6608" s="61" t="s">
        <v>1828</v>
      </c>
      <c r="M6608" s="21">
        <v>50</v>
      </c>
      <c r="N6608" s="21">
        <v>33</v>
      </c>
      <c r="O6608" s="21" t="s">
        <v>581</v>
      </c>
      <c r="P6608" s="21">
        <v>3</v>
      </c>
      <c r="Q6608" s="21">
        <v>2017</v>
      </c>
      <c r="R6608" s="21" t="s">
        <v>1821</v>
      </c>
      <c r="S6608" s="21">
        <v>591293</v>
      </c>
      <c r="T6608" s="116">
        <v>643</v>
      </c>
      <c r="U6608" s="111">
        <v>45</v>
      </c>
      <c r="V6608" s="113">
        <f t="shared" si="1238"/>
        <v>643</v>
      </c>
      <c r="W6608" s="113">
        <f t="shared" si="1239"/>
        <v>0</v>
      </c>
      <c r="X6608" s="112">
        <f t="shared" si="1240"/>
        <v>0</v>
      </c>
      <c r="Y6608" s="111"/>
      <c r="Z6608" s="110">
        <f t="shared" si="1236"/>
        <v>45</v>
      </c>
      <c r="AA6608" s="109">
        <f t="shared" si="1241"/>
        <v>32.15</v>
      </c>
      <c r="AB6608" s="109">
        <f t="shared" si="1242"/>
        <v>32150</v>
      </c>
      <c r="AC6608" s="108">
        <f t="shared" si="1243"/>
        <v>610.85</v>
      </c>
      <c r="AD6608" s="107">
        <f t="shared" si="1244"/>
        <v>2.2222222222222223E-2</v>
      </c>
      <c r="AE6608" s="106">
        <f t="shared" si="1245"/>
        <v>13.574444444444445</v>
      </c>
      <c r="AF6608" s="105">
        <f t="shared" si="1246"/>
        <v>13.574444444444445</v>
      </c>
      <c r="AG6608" s="105">
        <f t="shared" si="1247"/>
        <v>629.42555555555555</v>
      </c>
    </row>
    <row r="6609" spans="1:1029" s="88" customFormat="1" x14ac:dyDescent="0.35">
      <c r="A6609" s="21">
        <v>10141103</v>
      </c>
      <c r="B6609" s="158" t="s">
        <v>1665</v>
      </c>
      <c r="C6609" s="115" t="s">
        <v>710</v>
      </c>
      <c r="D6609" s="22"/>
      <c r="E6609" s="114" t="str">
        <f t="shared" si="1237"/>
        <v xml:space="preserve">TRANSFORMADOR MARCA:Fuji Tusco METORO </v>
      </c>
      <c r="F6609" s="57" t="s">
        <v>1816</v>
      </c>
      <c r="G6609" s="21" t="s">
        <v>183</v>
      </c>
      <c r="H6609" s="21" t="s">
        <v>1815</v>
      </c>
      <c r="I6609" s="21" t="s">
        <v>1827</v>
      </c>
      <c r="J6609" s="57"/>
      <c r="K6609" s="61" t="s">
        <v>1826</v>
      </c>
      <c r="L6609" s="61" t="s">
        <v>1825</v>
      </c>
      <c r="M6609" s="21">
        <v>100</v>
      </c>
      <c r="N6609" s="21">
        <v>33</v>
      </c>
      <c r="O6609" s="21" t="s">
        <v>581</v>
      </c>
      <c r="P6609" s="21">
        <v>3</v>
      </c>
      <c r="Q6609" s="21">
        <v>2017</v>
      </c>
      <c r="R6609" s="21" t="s">
        <v>1821</v>
      </c>
      <c r="S6609" s="21">
        <v>591282</v>
      </c>
      <c r="T6609" s="116">
        <v>763</v>
      </c>
      <c r="U6609" s="111">
        <v>45</v>
      </c>
      <c r="V6609" s="113">
        <f t="shared" si="1238"/>
        <v>763</v>
      </c>
      <c r="W6609" s="113">
        <f t="shared" si="1239"/>
        <v>0</v>
      </c>
      <c r="X6609" s="112">
        <f t="shared" si="1240"/>
        <v>0</v>
      </c>
      <c r="Y6609" s="111"/>
      <c r="Z6609" s="110">
        <f t="shared" si="1236"/>
        <v>45</v>
      </c>
      <c r="AA6609" s="109">
        <f t="shared" si="1241"/>
        <v>38.15</v>
      </c>
      <c r="AB6609" s="109">
        <f t="shared" si="1242"/>
        <v>38150</v>
      </c>
      <c r="AC6609" s="108">
        <f t="shared" si="1243"/>
        <v>724.85</v>
      </c>
      <c r="AD6609" s="107">
        <f t="shared" si="1244"/>
        <v>2.2222222222222223E-2</v>
      </c>
      <c r="AE6609" s="106">
        <f t="shared" si="1245"/>
        <v>16.10777777777778</v>
      </c>
      <c r="AF6609" s="105">
        <f t="shared" si="1246"/>
        <v>16.10777777777778</v>
      </c>
      <c r="AG6609" s="105">
        <f t="shared" si="1247"/>
        <v>746.89222222222224</v>
      </c>
    </row>
    <row r="6610" spans="1:1029" s="104" customFormat="1" x14ac:dyDescent="0.35">
      <c r="A6610" s="21">
        <v>10141103</v>
      </c>
      <c r="B6610" s="158" t="s">
        <v>1665</v>
      </c>
      <c r="C6610" s="115" t="s">
        <v>710</v>
      </c>
      <c r="D6610" s="33"/>
      <c r="E6610" s="114" t="str">
        <f t="shared" si="1237"/>
        <v xml:space="preserve">TRANSFORMADOR MARCA:Fuji Tusco METORO </v>
      </c>
      <c r="F6610" s="37" t="s">
        <v>1816</v>
      </c>
      <c r="G6610" s="34" t="s">
        <v>183</v>
      </c>
      <c r="H6610" s="34" t="s">
        <v>1815</v>
      </c>
      <c r="I6610" s="33" t="s">
        <v>1824</v>
      </c>
      <c r="J6610" s="57"/>
      <c r="K6610" s="299" t="s">
        <v>1823</v>
      </c>
      <c r="L6610" s="301" t="s">
        <v>1822</v>
      </c>
      <c r="M6610" s="34">
        <v>100</v>
      </c>
      <c r="N6610" s="34">
        <v>33</v>
      </c>
      <c r="O6610" s="34" t="s">
        <v>581</v>
      </c>
      <c r="P6610" s="34">
        <v>3</v>
      </c>
      <c r="Q6610" s="34">
        <v>2017</v>
      </c>
      <c r="R6610" s="34" t="s">
        <v>1821</v>
      </c>
      <c r="S6610" s="34">
        <v>591325</v>
      </c>
      <c r="T6610" s="153">
        <v>763</v>
      </c>
      <c r="U6610" s="111">
        <v>45</v>
      </c>
      <c r="V6610" s="113">
        <f t="shared" si="1238"/>
        <v>763</v>
      </c>
      <c r="W6610" s="113">
        <f t="shared" si="1239"/>
        <v>0</v>
      </c>
      <c r="X6610" s="112">
        <f t="shared" si="1240"/>
        <v>0</v>
      </c>
      <c r="Y6610" s="111"/>
      <c r="Z6610" s="110">
        <f t="shared" si="1236"/>
        <v>45</v>
      </c>
      <c r="AA6610" s="109">
        <f t="shared" si="1241"/>
        <v>38.15</v>
      </c>
      <c r="AB6610" s="109">
        <f t="shared" si="1242"/>
        <v>38150</v>
      </c>
      <c r="AC6610" s="108">
        <f t="shared" si="1243"/>
        <v>724.85</v>
      </c>
      <c r="AD6610" s="107">
        <f t="shared" si="1244"/>
        <v>2.2222222222222223E-2</v>
      </c>
      <c r="AE6610" s="106">
        <f t="shared" si="1245"/>
        <v>16.10777777777778</v>
      </c>
      <c r="AF6610" s="105">
        <f t="shared" si="1246"/>
        <v>16.10777777777778</v>
      </c>
      <c r="AG6610" s="105">
        <f t="shared" si="1247"/>
        <v>746.89222222222224</v>
      </c>
      <c r="AH6610" s="88"/>
      <c r="AI6610" s="88"/>
      <c r="AJ6610" s="88"/>
      <c r="AK6610" s="88"/>
      <c r="AL6610" s="88"/>
      <c r="AM6610" s="88"/>
      <c r="AN6610" s="88"/>
      <c r="AO6610" s="88"/>
      <c r="AP6610" s="88"/>
      <c r="AQ6610" s="88"/>
      <c r="AR6610" s="88"/>
      <c r="AS6610" s="88"/>
      <c r="AT6610" s="88"/>
      <c r="AU6610" s="88"/>
      <c r="AV6610" s="88"/>
      <c r="AW6610" s="88"/>
      <c r="AX6610" s="88"/>
      <c r="AY6610" s="88"/>
      <c r="AZ6610" s="88"/>
      <c r="BA6610" s="88"/>
      <c r="BB6610" s="88"/>
      <c r="BC6610" s="88"/>
      <c r="BD6610" s="88"/>
      <c r="BE6610" s="88"/>
      <c r="BF6610" s="88"/>
      <c r="BG6610" s="88"/>
      <c r="BH6610" s="88"/>
      <c r="BI6610" s="88"/>
      <c r="BJ6610" s="88"/>
      <c r="BK6610" s="88"/>
      <c r="BL6610" s="88"/>
      <c r="BM6610" s="88"/>
      <c r="BN6610" s="88"/>
      <c r="BO6610" s="88"/>
      <c r="BP6610" s="88"/>
      <c r="BQ6610" s="88"/>
      <c r="BR6610" s="88"/>
      <c r="BS6610" s="88"/>
      <c r="BT6610" s="88"/>
      <c r="BU6610" s="88"/>
      <c r="BV6610" s="88"/>
      <c r="BW6610" s="88"/>
      <c r="BX6610" s="88"/>
      <c r="BY6610" s="88"/>
      <c r="BZ6610" s="88"/>
      <c r="CA6610" s="88"/>
      <c r="CB6610" s="88"/>
      <c r="CC6610" s="88"/>
      <c r="CD6610" s="88"/>
      <c r="CE6610" s="88"/>
      <c r="CF6610" s="88"/>
      <c r="CG6610" s="88"/>
      <c r="CH6610" s="88"/>
      <c r="CI6610" s="88"/>
      <c r="CJ6610" s="88"/>
      <c r="CK6610" s="88"/>
      <c r="CL6610" s="88"/>
      <c r="CM6610" s="88"/>
      <c r="CN6610" s="88"/>
      <c r="CO6610" s="88"/>
      <c r="CP6610" s="88"/>
      <c r="CQ6610" s="88"/>
      <c r="CR6610" s="88"/>
      <c r="CS6610" s="88"/>
      <c r="CT6610" s="88"/>
      <c r="CU6610" s="88"/>
      <c r="CV6610" s="88"/>
      <c r="CW6610" s="88"/>
      <c r="CX6610" s="88"/>
      <c r="CY6610" s="88"/>
      <c r="CZ6610" s="88"/>
      <c r="DA6610" s="88"/>
      <c r="DB6610" s="88"/>
      <c r="DC6610" s="88"/>
      <c r="DD6610" s="88"/>
      <c r="DE6610" s="88"/>
      <c r="DF6610" s="88"/>
      <c r="DG6610" s="88"/>
      <c r="DH6610" s="88"/>
      <c r="DI6610" s="88"/>
      <c r="DJ6610" s="88"/>
      <c r="DK6610" s="88"/>
      <c r="DL6610" s="88"/>
      <c r="DM6610" s="88"/>
      <c r="DN6610" s="88"/>
      <c r="DO6610" s="88"/>
      <c r="DP6610" s="88"/>
      <c r="DQ6610" s="88"/>
      <c r="DR6610" s="88"/>
      <c r="DS6610" s="88"/>
      <c r="DT6610" s="88"/>
      <c r="DU6610" s="88"/>
      <c r="DV6610" s="88"/>
      <c r="DW6610" s="88"/>
      <c r="DX6610" s="88"/>
      <c r="DY6610" s="88"/>
      <c r="DZ6610" s="88"/>
      <c r="EA6610" s="88"/>
      <c r="EB6610" s="88"/>
      <c r="EC6610" s="88"/>
      <c r="ED6610" s="88"/>
      <c r="EE6610" s="88"/>
      <c r="EF6610" s="88"/>
      <c r="EG6610" s="88"/>
      <c r="EH6610" s="88"/>
      <c r="EI6610" s="88"/>
      <c r="EJ6610" s="88"/>
      <c r="EK6610" s="88"/>
      <c r="EL6610" s="88"/>
      <c r="EM6610" s="88"/>
      <c r="EN6610" s="88"/>
      <c r="EO6610" s="88"/>
      <c r="EP6610" s="88"/>
      <c r="EQ6610" s="88"/>
      <c r="ER6610" s="88"/>
      <c r="ES6610" s="88"/>
      <c r="ET6610" s="88"/>
      <c r="EU6610" s="88"/>
      <c r="EV6610" s="88"/>
      <c r="EW6610" s="88"/>
      <c r="EX6610" s="88"/>
      <c r="EY6610" s="88"/>
      <c r="EZ6610" s="88"/>
      <c r="FA6610" s="88"/>
      <c r="FB6610" s="88"/>
      <c r="FC6610" s="88"/>
      <c r="FD6610" s="88"/>
      <c r="FE6610" s="88"/>
      <c r="FF6610" s="88"/>
      <c r="FG6610" s="88"/>
      <c r="FH6610" s="88"/>
      <c r="FI6610" s="88"/>
      <c r="FJ6610" s="88"/>
      <c r="FK6610" s="88"/>
      <c r="FL6610" s="88"/>
      <c r="FM6610" s="88"/>
      <c r="FN6610" s="88"/>
      <c r="FO6610" s="88"/>
      <c r="FP6610" s="88"/>
      <c r="FQ6610" s="88"/>
      <c r="FR6610" s="88"/>
      <c r="FS6610" s="88"/>
      <c r="FT6610" s="88"/>
      <c r="FU6610" s="88"/>
      <c r="FV6610" s="88"/>
      <c r="FW6610" s="88"/>
      <c r="FX6610" s="88"/>
      <c r="FY6610" s="88"/>
      <c r="FZ6610" s="88"/>
      <c r="GA6610" s="88"/>
      <c r="GB6610" s="88"/>
      <c r="GC6610" s="88"/>
      <c r="GD6610" s="88"/>
      <c r="GE6610" s="88"/>
      <c r="GF6610" s="88"/>
      <c r="GG6610" s="88"/>
      <c r="GH6610" s="88"/>
      <c r="GI6610" s="88"/>
      <c r="GJ6610" s="88"/>
      <c r="GK6610" s="88"/>
      <c r="GL6610" s="88"/>
      <c r="GM6610" s="88"/>
      <c r="GN6610" s="88"/>
      <c r="GO6610" s="88"/>
      <c r="GP6610" s="88"/>
      <c r="GQ6610" s="88"/>
      <c r="GR6610" s="88"/>
      <c r="GS6610" s="88"/>
      <c r="GT6610" s="88"/>
      <c r="GU6610" s="88"/>
      <c r="GV6610" s="88"/>
      <c r="GW6610" s="88"/>
      <c r="GX6610" s="88"/>
      <c r="GY6610" s="88"/>
      <c r="GZ6610" s="88"/>
      <c r="HA6610" s="88"/>
      <c r="HB6610" s="88"/>
      <c r="HC6610" s="88"/>
      <c r="HD6610" s="88"/>
      <c r="HE6610" s="88"/>
      <c r="HF6610" s="88"/>
      <c r="HG6610" s="88"/>
      <c r="HH6610" s="88"/>
      <c r="HI6610" s="88"/>
      <c r="HJ6610" s="88"/>
      <c r="HK6610" s="88"/>
      <c r="HL6610" s="88"/>
      <c r="HM6610" s="88"/>
      <c r="HN6610" s="88"/>
      <c r="HO6610" s="88"/>
      <c r="HP6610" s="88"/>
      <c r="HQ6610" s="88"/>
      <c r="HR6610" s="88"/>
      <c r="HS6610" s="88"/>
      <c r="HT6610" s="88"/>
      <c r="HU6610" s="88"/>
      <c r="HV6610" s="88"/>
      <c r="HW6610" s="88"/>
      <c r="HX6610" s="88"/>
      <c r="HY6610" s="88"/>
      <c r="HZ6610" s="88"/>
      <c r="IA6610" s="88"/>
      <c r="IB6610" s="88"/>
      <c r="IC6610" s="88"/>
      <c r="ID6610" s="88"/>
      <c r="IE6610" s="88"/>
      <c r="IF6610" s="88"/>
      <c r="IG6610" s="88"/>
      <c r="IH6610" s="88"/>
      <c r="II6610" s="88"/>
      <c r="IJ6610" s="88"/>
      <c r="IK6610" s="88"/>
      <c r="IL6610" s="88"/>
      <c r="IM6610" s="88"/>
      <c r="IN6610" s="88"/>
      <c r="IO6610" s="88"/>
      <c r="IP6610" s="88"/>
      <c r="IQ6610" s="88"/>
      <c r="IR6610" s="88"/>
      <c r="IS6610" s="88"/>
      <c r="IT6610" s="88"/>
      <c r="IU6610" s="88"/>
      <c r="IV6610" s="88"/>
      <c r="IW6610" s="88"/>
      <c r="IX6610" s="88"/>
      <c r="IY6610" s="88"/>
      <c r="IZ6610" s="88"/>
      <c r="JA6610" s="88"/>
      <c r="JB6610" s="88"/>
      <c r="JC6610" s="88"/>
      <c r="JD6610" s="88"/>
      <c r="JE6610" s="88"/>
      <c r="JF6610" s="88"/>
      <c r="JG6610" s="88"/>
      <c r="JH6610" s="88"/>
      <c r="JI6610" s="88"/>
      <c r="JJ6610" s="88"/>
      <c r="JK6610" s="88"/>
      <c r="JL6610" s="88"/>
      <c r="JM6610" s="88"/>
      <c r="JN6610" s="88"/>
      <c r="JO6610" s="88"/>
      <c r="JP6610" s="88"/>
      <c r="JQ6610" s="88"/>
      <c r="JR6610" s="88"/>
      <c r="JS6610" s="88"/>
      <c r="JT6610" s="88"/>
      <c r="JU6610" s="88"/>
      <c r="JV6610" s="88"/>
      <c r="JW6610" s="88"/>
      <c r="JX6610" s="88"/>
      <c r="JY6610" s="88"/>
      <c r="JZ6610" s="88"/>
      <c r="KA6610" s="88"/>
      <c r="KB6610" s="88"/>
      <c r="KC6610" s="88"/>
      <c r="KD6610" s="88"/>
      <c r="KE6610" s="88"/>
      <c r="KF6610" s="88"/>
      <c r="KG6610" s="88"/>
      <c r="KH6610" s="88"/>
      <c r="KI6610" s="88"/>
      <c r="KJ6610" s="88"/>
      <c r="KK6610" s="88"/>
      <c r="KL6610" s="88"/>
      <c r="KM6610" s="88"/>
      <c r="KN6610" s="88"/>
      <c r="KO6610" s="88"/>
      <c r="KP6610" s="88"/>
      <c r="KQ6610" s="88"/>
      <c r="KR6610" s="88"/>
      <c r="KS6610" s="88"/>
      <c r="KT6610" s="88"/>
      <c r="KU6610" s="88"/>
      <c r="KV6610" s="88"/>
      <c r="KW6610" s="88"/>
      <c r="KX6610" s="88"/>
      <c r="KY6610" s="88"/>
      <c r="KZ6610" s="88"/>
      <c r="LA6610" s="88"/>
      <c r="LB6610" s="88"/>
      <c r="LC6610" s="88"/>
      <c r="LD6610" s="88"/>
      <c r="LE6610" s="88"/>
      <c r="LF6610" s="88"/>
      <c r="LG6610" s="88"/>
      <c r="LH6610" s="88"/>
      <c r="LI6610" s="88"/>
      <c r="LJ6610" s="88"/>
      <c r="LK6610" s="88"/>
      <c r="LL6610" s="88"/>
      <c r="LM6610" s="88"/>
      <c r="LN6610" s="88"/>
      <c r="LO6610" s="88"/>
      <c r="LP6610" s="88"/>
      <c r="LQ6610" s="88"/>
      <c r="LR6610" s="88"/>
      <c r="LS6610" s="88"/>
      <c r="LT6610" s="88"/>
      <c r="LU6610" s="88"/>
      <c r="LV6610" s="88"/>
      <c r="LW6610" s="88"/>
      <c r="LX6610" s="88"/>
      <c r="LY6610" s="88"/>
      <c r="LZ6610" s="88"/>
      <c r="MA6610" s="88"/>
      <c r="MB6610" s="88"/>
      <c r="MC6610" s="88"/>
      <c r="MD6610" s="88"/>
      <c r="ME6610" s="88"/>
      <c r="MF6610" s="88"/>
      <c r="MG6610" s="88"/>
      <c r="MH6610" s="88"/>
      <c r="MI6610" s="88"/>
      <c r="MJ6610" s="88"/>
      <c r="MK6610" s="88"/>
      <c r="ML6610" s="88"/>
      <c r="MM6610" s="88"/>
      <c r="MN6610" s="88"/>
      <c r="MO6610" s="88"/>
      <c r="MP6610" s="88"/>
      <c r="MQ6610" s="88"/>
      <c r="MR6610" s="88"/>
      <c r="MS6610" s="88"/>
      <c r="MT6610" s="88"/>
      <c r="MU6610" s="88"/>
      <c r="MV6610" s="88"/>
      <c r="MW6610" s="88"/>
      <c r="MX6610" s="88"/>
      <c r="MY6610" s="88"/>
      <c r="MZ6610" s="88"/>
      <c r="NA6610" s="88"/>
      <c r="NB6610" s="88"/>
      <c r="NC6610" s="88"/>
      <c r="ND6610" s="88"/>
      <c r="NE6610" s="88"/>
      <c r="NF6610" s="88"/>
      <c r="NG6610" s="88"/>
      <c r="NH6610" s="88"/>
      <c r="NI6610" s="88"/>
      <c r="NJ6610" s="88"/>
      <c r="NK6610" s="88"/>
      <c r="NL6610" s="88"/>
      <c r="NM6610" s="88"/>
      <c r="NN6610" s="88"/>
      <c r="NO6610" s="88"/>
      <c r="NP6610" s="88"/>
      <c r="NQ6610" s="88"/>
      <c r="NR6610" s="88"/>
      <c r="NS6610" s="88"/>
      <c r="NT6610" s="88"/>
      <c r="NU6610" s="88"/>
      <c r="NV6610" s="88"/>
      <c r="NW6610" s="88"/>
      <c r="NX6610" s="88"/>
      <c r="NY6610" s="88"/>
      <c r="NZ6610" s="88"/>
      <c r="OA6610" s="88"/>
      <c r="OB6610" s="88"/>
      <c r="OC6610" s="88"/>
      <c r="OD6610" s="88"/>
      <c r="OE6610" s="88"/>
      <c r="OF6610" s="88"/>
      <c r="OG6610" s="88"/>
      <c r="OH6610" s="88"/>
      <c r="OI6610" s="88"/>
      <c r="OJ6610" s="88"/>
      <c r="OK6610" s="88"/>
      <c r="OL6610" s="88"/>
      <c r="OM6610" s="88"/>
      <c r="ON6610" s="88"/>
      <c r="OO6610" s="88"/>
      <c r="OP6610" s="88"/>
      <c r="OQ6610" s="88"/>
      <c r="OR6610" s="88"/>
      <c r="OS6610" s="88"/>
      <c r="OT6610" s="88"/>
      <c r="OU6610" s="88"/>
      <c r="OV6610" s="88"/>
      <c r="OW6610" s="88"/>
      <c r="OX6610" s="88"/>
      <c r="OY6610" s="88"/>
      <c r="OZ6610" s="88"/>
      <c r="PA6610" s="88"/>
      <c r="PB6610" s="88"/>
      <c r="PC6610" s="88"/>
      <c r="PD6610" s="88"/>
      <c r="PE6610" s="88"/>
      <c r="PF6610" s="88"/>
      <c r="PG6610" s="88"/>
      <c r="PH6610" s="88"/>
      <c r="PI6610" s="88"/>
      <c r="PJ6610" s="88"/>
      <c r="PK6610" s="88"/>
      <c r="PL6610" s="88"/>
      <c r="PM6610" s="88"/>
      <c r="PN6610" s="88"/>
      <c r="PO6610" s="88"/>
      <c r="PP6610" s="88"/>
      <c r="PQ6610" s="88"/>
      <c r="PR6610" s="88"/>
      <c r="PS6610" s="88"/>
      <c r="PT6610" s="88"/>
      <c r="PU6610" s="88"/>
      <c r="PV6610" s="88"/>
      <c r="PW6610" s="88"/>
      <c r="PX6610" s="88"/>
      <c r="PY6610" s="88"/>
      <c r="PZ6610" s="88"/>
      <c r="QA6610" s="88"/>
      <c r="QB6610" s="88"/>
      <c r="QC6610" s="88"/>
      <c r="QD6610" s="88"/>
      <c r="QE6610" s="88"/>
      <c r="QF6610" s="88"/>
      <c r="QG6610" s="88"/>
      <c r="QH6610" s="88"/>
      <c r="QI6610" s="88"/>
      <c r="QJ6610" s="88"/>
      <c r="QK6610" s="88"/>
      <c r="QL6610" s="88"/>
      <c r="QM6610" s="88"/>
      <c r="QN6610" s="88"/>
      <c r="QO6610" s="88"/>
      <c r="QP6610" s="88"/>
      <c r="QQ6610" s="88"/>
      <c r="QR6610" s="88"/>
      <c r="QS6610" s="88"/>
      <c r="QT6610" s="88"/>
      <c r="QU6610" s="88"/>
      <c r="QV6610" s="88"/>
      <c r="QW6610" s="88"/>
      <c r="QX6610" s="88"/>
      <c r="QY6610" s="88"/>
      <c r="QZ6610" s="88"/>
      <c r="RA6610" s="88"/>
      <c r="RB6610" s="88"/>
      <c r="RC6610" s="88"/>
      <c r="RD6610" s="88"/>
      <c r="RE6610" s="88"/>
      <c r="RF6610" s="88"/>
      <c r="RG6610" s="88"/>
      <c r="RH6610" s="88"/>
      <c r="RI6610" s="88"/>
      <c r="RJ6610" s="88"/>
      <c r="RK6610" s="88"/>
      <c r="RL6610" s="88"/>
      <c r="RM6610" s="88"/>
      <c r="RN6610" s="88"/>
      <c r="RO6610" s="88"/>
      <c r="RP6610" s="88"/>
      <c r="RQ6610" s="88"/>
      <c r="RR6610" s="88"/>
      <c r="RS6610" s="88"/>
      <c r="RT6610" s="88"/>
      <c r="RU6610" s="88"/>
      <c r="RV6610" s="88"/>
      <c r="RW6610" s="88"/>
      <c r="RX6610" s="88"/>
      <c r="RY6610" s="88"/>
      <c r="RZ6610" s="88"/>
      <c r="SA6610" s="88"/>
      <c r="SB6610" s="88"/>
      <c r="SC6610" s="88"/>
      <c r="SD6610" s="88"/>
      <c r="SE6610" s="88"/>
      <c r="SF6610" s="88"/>
      <c r="SG6610" s="88"/>
      <c r="SH6610" s="88"/>
      <c r="SI6610" s="88"/>
      <c r="SJ6610" s="88"/>
      <c r="SK6610" s="88"/>
      <c r="SL6610" s="88"/>
      <c r="SM6610" s="88"/>
      <c r="SN6610" s="88"/>
      <c r="SO6610" s="88"/>
      <c r="SP6610" s="88"/>
      <c r="SQ6610" s="88"/>
      <c r="SR6610" s="88"/>
      <c r="SS6610" s="88"/>
      <c r="ST6610" s="88"/>
      <c r="SU6610" s="88"/>
      <c r="SV6610" s="88"/>
      <c r="SW6610" s="88"/>
      <c r="SX6610" s="88"/>
      <c r="SY6610" s="88"/>
      <c r="SZ6610" s="88"/>
      <c r="TA6610" s="88"/>
      <c r="TB6610" s="88"/>
      <c r="TC6610" s="88"/>
      <c r="TD6610" s="88"/>
      <c r="TE6610" s="88"/>
      <c r="TF6610" s="88"/>
      <c r="TG6610" s="88"/>
      <c r="TH6610" s="88"/>
      <c r="TI6610" s="88"/>
      <c r="TJ6610" s="88"/>
      <c r="TK6610" s="88"/>
      <c r="TL6610" s="88"/>
      <c r="TM6610" s="88"/>
      <c r="TN6610" s="88"/>
      <c r="TO6610" s="88"/>
      <c r="TP6610" s="88"/>
      <c r="TQ6610" s="88"/>
      <c r="TR6610" s="88"/>
      <c r="TS6610" s="88"/>
      <c r="TT6610" s="88"/>
      <c r="TU6610" s="88"/>
      <c r="TV6610" s="88"/>
      <c r="TW6610" s="88"/>
      <c r="TX6610" s="88"/>
      <c r="TY6610" s="88"/>
      <c r="TZ6610" s="88"/>
      <c r="UA6610" s="88"/>
      <c r="UB6610" s="88"/>
      <c r="UC6610" s="88"/>
      <c r="UD6610" s="88"/>
      <c r="UE6610" s="88"/>
      <c r="UF6610" s="88"/>
      <c r="UG6610" s="88"/>
      <c r="UH6610" s="88"/>
      <c r="UI6610" s="88"/>
      <c r="UJ6610" s="88"/>
      <c r="UK6610" s="88"/>
      <c r="UL6610" s="88"/>
      <c r="UM6610" s="88"/>
      <c r="UN6610" s="88"/>
      <c r="UO6610" s="88"/>
      <c r="UP6610" s="88"/>
      <c r="UQ6610" s="88"/>
      <c r="UR6610" s="88"/>
      <c r="US6610" s="88"/>
      <c r="UT6610" s="88"/>
      <c r="UU6610" s="88"/>
      <c r="UV6610" s="88"/>
      <c r="UW6610" s="88"/>
      <c r="UX6610" s="88"/>
      <c r="UY6610" s="88"/>
      <c r="UZ6610" s="88"/>
      <c r="VA6610" s="88"/>
      <c r="VB6610" s="88"/>
      <c r="VC6610" s="88"/>
      <c r="VD6610" s="88"/>
      <c r="VE6610" s="88"/>
      <c r="VF6610" s="88"/>
      <c r="VG6610" s="88"/>
      <c r="VH6610" s="88"/>
      <c r="VI6610" s="88"/>
      <c r="VJ6610" s="88"/>
      <c r="VK6610" s="88"/>
      <c r="VL6610" s="88"/>
      <c r="VM6610" s="88"/>
      <c r="VN6610" s="88"/>
      <c r="VO6610" s="88"/>
      <c r="VP6610" s="88"/>
      <c r="VQ6610" s="88"/>
      <c r="VR6610" s="88"/>
      <c r="VS6610" s="88"/>
      <c r="VT6610" s="88"/>
      <c r="VU6610" s="88"/>
      <c r="VV6610" s="88"/>
      <c r="VW6610" s="88"/>
      <c r="VX6610" s="88"/>
      <c r="VY6610" s="88"/>
      <c r="VZ6610" s="88"/>
      <c r="WA6610" s="88"/>
      <c r="WB6610" s="88"/>
      <c r="WC6610" s="88"/>
      <c r="WD6610" s="88"/>
      <c r="WE6610" s="88"/>
      <c r="WF6610" s="88"/>
      <c r="WG6610" s="88"/>
      <c r="WH6610" s="88"/>
      <c r="WI6610" s="88"/>
      <c r="WJ6610" s="88"/>
      <c r="WK6610" s="88"/>
      <c r="WL6610" s="88"/>
      <c r="WM6610" s="88"/>
      <c r="WN6610" s="88"/>
      <c r="WO6610" s="88"/>
      <c r="WP6610" s="88"/>
      <c r="WQ6610" s="88"/>
      <c r="WR6610" s="88"/>
      <c r="WS6610" s="88"/>
      <c r="WT6610" s="88"/>
      <c r="WU6610" s="88"/>
      <c r="WV6610" s="88"/>
      <c r="WW6610" s="88"/>
      <c r="WX6610" s="88"/>
      <c r="WY6610" s="88"/>
      <c r="WZ6610" s="88"/>
      <c r="XA6610" s="88"/>
      <c r="XB6610" s="88"/>
      <c r="XC6610" s="88"/>
      <c r="XD6610" s="88"/>
      <c r="XE6610" s="88"/>
      <c r="XF6610" s="88"/>
      <c r="XG6610" s="88"/>
      <c r="XH6610" s="88"/>
      <c r="XI6610" s="88"/>
      <c r="XJ6610" s="88"/>
      <c r="XK6610" s="88"/>
      <c r="XL6610" s="88"/>
      <c r="XM6610" s="88"/>
      <c r="XN6610" s="88"/>
      <c r="XO6610" s="88"/>
      <c r="XP6610" s="88"/>
      <c r="XQ6610" s="88"/>
      <c r="XR6610" s="88"/>
      <c r="XS6610" s="88"/>
      <c r="XT6610" s="88"/>
      <c r="XU6610" s="88"/>
      <c r="XV6610" s="88"/>
      <c r="XW6610" s="88"/>
      <c r="XX6610" s="88"/>
      <c r="XY6610" s="88"/>
      <c r="XZ6610" s="88"/>
      <c r="YA6610" s="88"/>
      <c r="YB6610" s="88"/>
      <c r="YC6610" s="88"/>
      <c r="YD6610" s="88"/>
      <c r="YE6610" s="88"/>
      <c r="YF6610" s="88"/>
      <c r="YG6610" s="88"/>
      <c r="YH6610" s="88"/>
      <c r="YI6610" s="88"/>
      <c r="YJ6610" s="88"/>
      <c r="YK6610" s="88"/>
      <c r="YL6610" s="88"/>
      <c r="YM6610" s="88"/>
      <c r="YN6610" s="88"/>
      <c r="YO6610" s="88"/>
      <c r="YP6610" s="88"/>
      <c r="YQ6610" s="88"/>
      <c r="YR6610" s="88"/>
      <c r="YS6610" s="88"/>
      <c r="YT6610" s="88"/>
      <c r="YU6610" s="88"/>
      <c r="YV6610" s="88"/>
      <c r="YW6610" s="88"/>
      <c r="YX6610" s="88"/>
      <c r="YY6610" s="88"/>
      <c r="YZ6610" s="88"/>
      <c r="ZA6610" s="88"/>
      <c r="ZB6610" s="88"/>
      <c r="ZC6610" s="88"/>
      <c r="ZD6610" s="88"/>
      <c r="ZE6610" s="88"/>
      <c r="ZF6610" s="88"/>
      <c r="ZG6610" s="88"/>
      <c r="ZH6610" s="88"/>
      <c r="ZI6610" s="88"/>
      <c r="ZJ6610" s="88"/>
      <c r="ZK6610" s="88"/>
      <c r="ZL6610" s="88"/>
      <c r="ZM6610" s="88"/>
      <c r="ZN6610" s="88"/>
      <c r="ZO6610" s="88"/>
      <c r="ZP6610" s="88"/>
      <c r="ZQ6610" s="88"/>
      <c r="ZR6610" s="88"/>
      <c r="ZS6610" s="88"/>
      <c r="ZT6610" s="88"/>
      <c r="ZU6610" s="88"/>
      <c r="ZV6610" s="88"/>
      <c r="ZW6610" s="88"/>
      <c r="ZX6610" s="88"/>
      <c r="ZY6610" s="88"/>
      <c r="ZZ6610" s="88"/>
      <c r="AAA6610" s="88"/>
      <c r="AAB6610" s="88"/>
      <c r="AAC6610" s="88"/>
      <c r="AAD6610" s="88"/>
      <c r="AAE6610" s="88"/>
      <c r="AAF6610" s="88"/>
      <c r="AAG6610" s="88"/>
      <c r="AAH6610" s="88"/>
      <c r="AAI6610" s="88"/>
      <c r="AAJ6610" s="88"/>
      <c r="AAK6610" s="88"/>
      <c r="AAL6610" s="88"/>
      <c r="AAM6610" s="88"/>
      <c r="AAN6610" s="88"/>
      <c r="AAO6610" s="88"/>
      <c r="AAP6610" s="88"/>
      <c r="AAQ6610" s="88"/>
      <c r="AAR6610" s="88"/>
      <c r="AAS6610" s="88"/>
      <c r="AAT6610" s="88"/>
      <c r="AAU6610" s="88"/>
      <c r="AAV6610" s="88"/>
      <c r="AAW6610" s="88"/>
      <c r="AAX6610" s="88"/>
      <c r="AAY6610" s="88"/>
      <c r="AAZ6610" s="88"/>
      <c r="ABA6610" s="88"/>
      <c r="ABB6610" s="88"/>
      <c r="ABC6610" s="88"/>
      <c r="ABD6610" s="88"/>
      <c r="ABE6610" s="88"/>
      <c r="ABF6610" s="88"/>
      <c r="ABG6610" s="88"/>
      <c r="ABH6610" s="88"/>
      <c r="ABI6610" s="88"/>
      <c r="ABJ6610" s="88"/>
      <c r="ABK6610" s="88"/>
      <c r="ABL6610" s="88"/>
      <c r="ABM6610" s="88"/>
      <c r="ABN6610" s="88"/>
      <c r="ABO6610" s="88"/>
      <c r="ABP6610" s="88"/>
      <c r="ABQ6610" s="88"/>
      <c r="ABR6610" s="88"/>
      <c r="ABS6610" s="88"/>
      <c r="ABT6610" s="88"/>
      <c r="ABU6610" s="88"/>
      <c r="ABV6610" s="88"/>
      <c r="ABW6610" s="88"/>
      <c r="ABX6610" s="88"/>
      <c r="ABY6610" s="88"/>
      <c r="ABZ6610" s="88"/>
      <c r="ACA6610" s="88"/>
      <c r="ACB6610" s="88"/>
      <c r="ACC6610" s="88"/>
      <c r="ACD6610" s="88"/>
      <c r="ACE6610" s="88"/>
      <c r="ACF6610" s="88"/>
      <c r="ACG6610" s="88"/>
      <c r="ACH6610" s="88"/>
      <c r="ACI6610" s="88"/>
      <c r="ACJ6610" s="88"/>
      <c r="ACK6610" s="88"/>
      <c r="ACL6610" s="88"/>
      <c r="ACM6610" s="88"/>
      <c r="ACN6610" s="88"/>
      <c r="ACO6610" s="88"/>
      <c r="ACP6610" s="88"/>
      <c r="ACQ6610" s="88"/>
      <c r="ACR6610" s="88"/>
      <c r="ACS6610" s="88"/>
      <c r="ACT6610" s="88"/>
      <c r="ACU6610" s="88"/>
      <c r="ACV6610" s="88"/>
      <c r="ACW6610" s="88"/>
      <c r="ACX6610" s="88"/>
      <c r="ACY6610" s="88"/>
      <c r="ACZ6610" s="88"/>
      <c r="ADA6610" s="88"/>
      <c r="ADB6610" s="88"/>
      <c r="ADC6610" s="88"/>
      <c r="ADD6610" s="88"/>
      <c r="ADE6610" s="88"/>
      <c r="ADF6610" s="88"/>
      <c r="ADG6610" s="88"/>
      <c r="ADH6610" s="88"/>
      <c r="ADI6610" s="88"/>
      <c r="ADJ6610" s="88"/>
      <c r="ADK6610" s="88"/>
      <c r="ADL6610" s="88"/>
      <c r="ADM6610" s="88"/>
      <c r="ADN6610" s="88"/>
      <c r="ADO6610" s="88"/>
      <c r="ADP6610" s="88"/>
      <c r="ADQ6610" s="88"/>
      <c r="ADR6610" s="88"/>
      <c r="ADS6610" s="88"/>
      <c r="ADT6610" s="88"/>
      <c r="ADU6610" s="88"/>
      <c r="ADV6610" s="88"/>
      <c r="ADW6610" s="88"/>
      <c r="ADX6610" s="88"/>
      <c r="ADY6610" s="88"/>
      <c r="ADZ6610" s="88"/>
      <c r="AEA6610" s="88"/>
      <c r="AEB6610" s="88"/>
      <c r="AEC6610" s="88"/>
      <c r="AED6610" s="88"/>
      <c r="AEE6610" s="88"/>
      <c r="AEF6610" s="88"/>
      <c r="AEG6610" s="88"/>
      <c r="AEH6610" s="88"/>
      <c r="AEI6610" s="88"/>
      <c r="AEJ6610" s="88"/>
      <c r="AEK6610" s="88"/>
      <c r="AEL6610" s="88"/>
      <c r="AEM6610" s="88"/>
      <c r="AEN6610" s="88"/>
      <c r="AEO6610" s="88"/>
      <c r="AEP6610" s="88"/>
      <c r="AEQ6610" s="88"/>
      <c r="AER6610" s="88"/>
      <c r="AES6610" s="88"/>
      <c r="AET6610" s="88"/>
      <c r="AEU6610" s="88"/>
      <c r="AEV6610" s="88"/>
      <c r="AEW6610" s="88"/>
      <c r="AEX6610" s="88"/>
      <c r="AEY6610" s="88"/>
      <c r="AEZ6610" s="88"/>
      <c r="AFA6610" s="88"/>
      <c r="AFB6610" s="88"/>
      <c r="AFC6610" s="88"/>
      <c r="AFD6610" s="88"/>
      <c r="AFE6610" s="88"/>
      <c r="AFF6610" s="88"/>
      <c r="AFG6610" s="88"/>
      <c r="AFH6610" s="88"/>
      <c r="AFI6610" s="88"/>
      <c r="AFJ6610" s="88"/>
      <c r="AFK6610" s="88"/>
      <c r="AFL6610" s="88"/>
      <c r="AFM6610" s="88"/>
      <c r="AFN6610" s="88"/>
      <c r="AFO6610" s="88"/>
      <c r="AFP6610" s="88"/>
      <c r="AFQ6610" s="88"/>
      <c r="AFR6610" s="88"/>
      <c r="AFS6610" s="88"/>
      <c r="AFT6610" s="88"/>
      <c r="AFU6610" s="88"/>
      <c r="AFV6610" s="88"/>
      <c r="AFW6610" s="88"/>
      <c r="AFX6610" s="88"/>
      <c r="AFY6610" s="88"/>
      <c r="AFZ6610" s="88"/>
      <c r="AGA6610" s="88"/>
      <c r="AGB6610" s="88"/>
      <c r="AGC6610" s="88"/>
      <c r="AGD6610" s="88"/>
      <c r="AGE6610" s="88"/>
      <c r="AGF6610" s="88"/>
      <c r="AGG6610" s="88"/>
      <c r="AGH6610" s="88"/>
      <c r="AGI6610" s="88"/>
      <c r="AGJ6610" s="88"/>
      <c r="AGK6610" s="88"/>
      <c r="AGL6610" s="88"/>
      <c r="AGM6610" s="88"/>
      <c r="AGN6610" s="88"/>
      <c r="AGO6610" s="88"/>
      <c r="AGP6610" s="88"/>
      <c r="AGQ6610" s="88"/>
      <c r="AGR6610" s="88"/>
      <c r="AGS6610" s="88"/>
      <c r="AGT6610" s="88"/>
      <c r="AGU6610" s="88"/>
      <c r="AGV6610" s="88"/>
      <c r="AGW6610" s="88"/>
      <c r="AGX6610" s="88"/>
      <c r="AGY6610" s="88"/>
      <c r="AGZ6610" s="88"/>
      <c r="AHA6610" s="88"/>
      <c r="AHB6610" s="88"/>
      <c r="AHC6610" s="88"/>
      <c r="AHD6610" s="88"/>
      <c r="AHE6610" s="88"/>
      <c r="AHF6610" s="88"/>
      <c r="AHG6610" s="88"/>
      <c r="AHH6610" s="88"/>
      <c r="AHI6610" s="88"/>
      <c r="AHJ6610" s="88"/>
      <c r="AHK6610" s="88"/>
      <c r="AHL6610" s="88"/>
      <c r="AHM6610" s="88"/>
      <c r="AHN6610" s="88"/>
      <c r="AHO6610" s="88"/>
      <c r="AHP6610" s="88"/>
      <c r="AHQ6610" s="88"/>
      <c r="AHR6610" s="88"/>
      <c r="AHS6610" s="88"/>
      <c r="AHT6610" s="88"/>
      <c r="AHU6610" s="88"/>
      <c r="AHV6610" s="88"/>
      <c r="AHW6610" s="88"/>
      <c r="AHX6610" s="88"/>
      <c r="AHY6610" s="88"/>
      <c r="AHZ6610" s="88"/>
      <c r="AIA6610" s="88"/>
      <c r="AIB6610" s="88"/>
      <c r="AIC6610" s="88"/>
      <c r="AID6610" s="88"/>
      <c r="AIE6610" s="88"/>
      <c r="AIF6610" s="88"/>
      <c r="AIG6610" s="88"/>
      <c r="AIH6610" s="88"/>
      <c r="AII6610" s="88"/>
      <c r="AIJ6610" s="88"/>
      <c r="AIK6610" s="88"/>
      <c r="AIL6610" s="88"/>
      <c r="AIM6610" s="88"/>
      <c r="AIN6610" s="88"/>
      <c r="AIO6610" s="88"/>
      <c r="AIP6610" s="88"/>
      <c r="AIQ6610" s="88"/>
      <c r="AIR6610" s="88"/>
      <c r="AIS6610" s="88"/>
      <c r="AIT6610" s="88"/>
      <c r="AIU6610" s="88"/>
      <c r="AIV6610" s="88"/>
      <c r="AIW6610" s="88"/>
      <c r="AIX6610" s="88"/>
      <c r="AIY6610" s="88"/>
      <c r="AIZ6610" s="88"/>
      <c r="AJA6610" s="88"/>
      <c r="AJB6610" s="88"/>
      <c r="AJC6610" s="88"/>
      <c r="AJD6610" s="88"/>
      <c r="AJE6610" s="88"/>
      <c r="AJF6610" s="88"/>
      <c r="AJG6610" s="88"/>
      <c r="AJH6610" s="88"/>
      <c r="AJI6610" s="88"/>
      <c r="AJJ6610" s="88"/>
      <c r="AJK6610" s="88"/>
      <c r="AJL6610" s="88"/>
      <c r="AJM6610" s="88"/>
      <c r="AJN6610" s="88"/>
      <c r="AJO6610" s="88"/>
      <c r="AJP6610" s="88"/>
      <c r="AJQ6610" s="88"/>
      <c r="AJR6610" s="88"/>
      <c r="AJS6610" s="88"/>
      <c r="AJT6610" s="88"/>
      <c r="AJU6610" s="88"/>
      <c r="AJV6610" s="88"/>
      <c r="AJW6610" s="88"/>
      <c r="AJX6610" s="88"/>
      <c r="AJY6610" s="88"/>
      <c r="AJZ6610" s="88"/>
      <c r="AKA6610" s="88"/>
      <c r="AKB6610" s="88"/>
      <c r="AKC6610" s="88"/>
      <c r="AKD6610" s="88"/>
      <c r="AKE6610" s="88"/>
      <c r="AKF6610" s="88"/>
      <c r="AKG6610" s="88"/>
      <c r="AKH6610" s="88"/>
      <c r="AKI6610" s="88"/>
      <c r="AKJ6610" s="88"/>
      <c r="AKK6610" s="88"/>
      <c r="AKL6610" s="88"/>
      <c r="AKM6610" s="88"/>
      <c r="AKN6610" s="88"/>
      <c r="AKO6610" s="88"/>
      <c r="AKP6610" s="88"/>
      <c r="AKQ6610" s="88"/>
      <c r="AKR6610" s="88"/>
      <c r="AKS6610" s="88"/>
      <c r="AKT6610" s="88"/>
      <c r="AKU6610" s="88"/>
      <c r="AKV6610" s="88"/>
      <c r="AKW6610" s="88"/>
      <c r="AKX6610" s="88"/>
      <c r="AKY6610" s="88"/>
      <c r="AKZ6610" s="88"/>
      <c r="ALA6610" s="88"/>
      <c r="ALB6610" s="88"/>
      <c r="ALC6610" s="88"/>
      <c r="ALD6610" s="88"/>
      <c r="ALE6610" s="88"/>
      <c r="ALF6610" s="88"/>
      <c r="ALG6610" s="88"/>
      <c r="ALH6610" s="88"/>
      <c r="ALI6610" s="88"/>
      <c r="ALJ6610" s="88"/>
      <c r="ALK6610" s="88"/>
      <c r="ALL6610" s="88"/>
      <c r="ALM6610" s="88"/>
      <c r="ALN6610" s="88"/>
      <c r="ALO6610" s="88"/>
      <c r="ALP6610" s="88"/>
      <c r="ALQ6610" s="88"/>
      <c r="ALR6610" s="88"/>
      <c r="ALS6610" s="88"/>
      <c r="ALT6610" s="88"/>
      <c r="ALU6610" s="88"/>
      <c r="ALV6610" s="88"/>
      <c r="ALW6610" s="88"/>
      <c r="ALX6610" s="88"/>
      <c r="ALY6610" s="88"/>
      <c r="ALZ6610" s="88"/>
      <c r="AMA6610" s="88"/>
      <c r="AMB6610" s="88"/>
      <c r="AMC6610" s="88"/>
      <c r="AMD6610" s="88"/>
      <c r="AME6610" s="88"/>
      <c r="AMF6610" s="88"/>
      <c r="AMG6610" s="88"/>
      <c r="AMH6610" s="88"/>
      <c r="AMI6610" s="88"/>
      <c r="AMJ6610" s="88"/>
      <c r="AMK6610" s="88"/>
      <c r="AML6610" s="88"/>
      <c r="AMM6610" s="88"/>
      <c r="AMN6610" s="88"/>
      <c r="AMO6610" s="88"/>
    </row>
    <row r="6611" spans="1:1029" s="104" customFormat="1" x14ac:dyDescent="0.35">
      <c r="A6611" s="21">
        <v>10141103</v>
      </c>
      <c r="B6611" s="158" t="s">
        <v>1665</v>
      </c>
      <c r="C6611" s="115" t="s">
        <v>710</v>
      </c>
      <c r="D6611" s="33"/>
      <c r="E6611" s="114" t="str">
        <f t="shared" si="1237"/>
        <v xml:space="preserve">TRANSFORMADOR MARCA:PowerTech METORO </v>
      </c>
      <c r="F6611" s="37" t="s">
        <v>1816</v>
      </c>
      <c r="G6611" s="34" t="s">
        <v>183</v>
      </c>
      <c r="H6611" s="34" t="s">
        <v>1815</v>
      </c>
      <c r="I6611" s="33" t="s">
        <v>1820</v>
      </c>
      <c r="J6611" s="57"/>
      <c r="K6611" s="123" t="s">
        <v>1819</v>
      </c>
      <c r="L6611" s="131" t="s">
        <v>1818</v>
      </c>
      <c r="M6611" s="34">
        <v>50</v>
      </c>
      <c r="N6611" s="34">
        <v>33</v>
      </c>
      <c r="O6611" s="34" t="s">
        <v>581</v>
      </c>
      <c r="P6611" s="34">
        <v>3</v>
      </c>
      <c r="Q6611" s="34">
        <v>2017</v>
      </c>
      <c r="R6611" s="34" t="s">
        <v>1811</v>
      </c>
      <c r="S6611" s="34" t="s">
        <v>1817</v>
      </c>
      <c r="T6611" s="155">
        <v>643</v>
      </c>
      <c r="U6611" s="111">
        <v>45</v>
      </c>
      <c r="V6611" s="113">
        <f t="shared" si="1238"/>
        <v>643</v>
      </c>
      <c r="W6611" s="113">
        <f t="shared" si="1239"/>
        <v>0</v>
      </c>
      <c r="X6611" s="112">
        <f t="shared" si="1240"/>
        <v>0</v>
      </c>
      <c r="Y6611" s="111"/>
      <c r="Z6611" s="110">
        <f t="shared" si="1236"/>
        <v>45</v>
      </c>
      <c r="AA6611" s="109">
        <f t="shared" si="1241"/>
        <v>32.15</v>
      </c>
      <c r="AB6611" s="109">
        <f t="shared" si="1242"/>
        <v>32150</v>
      </c>
      <c r="AC6611" s="108">
        <f t="shared" si="1243"/>
        <v>610.85</v>
      </c>
      <c r="AD6611" s="107">
        <f t="shared" si="1244"/>
        <v>2.2222222222222223E-2</v>
      </c>
      <c r="AE6611" s="106">
        <f t="shared" si="1245"/>
        <v>13.574444444444445</v>
      </c>
      <c r="AF6611" s="105">
        <f t="shared" si="1246"/>
        <v>13.574444444444445</v>
      </c>
      <c r="AG6611" s="105">
        <f t="shared" si="1247"/>
        <v>629.42555555555555</v>
      </c>
      <c r="AH6611" s="88"/>
      <c r="AI6611" s="88"/>
      <c r="AJ6611" s="88"/>
      <c r="AK6611" s="88"/>
      <c r="AL6611" s="88"/>
      <c r="AM6611" s="88"/>
      <c r="AN6611" s="88"/>
      <c r="AO6611" s="88"/>
      <c r="AP6611" s="88"/>
      <c r="AQ6611" s="88"/>
      <c r="AR6611" s="88"/>
      <c r="AS6611" s="88"/>
      <c r="AT6611" s="88"/>
      <c r="AU6611" s="88"/>
      <c r="AV6611" s="88"/>
      <c r="AW6611" s="88"/>
      <c r="AX6611" s="88"/>
      <c r="AY6611" s="88"/>
      <c r="AZ6611" s="88"/>
      <c r="BA6611" s="88"/>
      <c r="BB6611" s="88"/>
      <c r="BC6611" s="88"/>
      <c r="BD6611" s="88"/>
      <c r="BE6611" s="88"/>
      <c r="BF6611" s="88"/>
      <c r="BG6611" s="88"/>
      <c r="BH6611" s="88"/>
      <c r="BI6611" s="88"/>
      <c r="BJ6611" s="88"/>
      <c r="BK6611" s="88"/>
      <c r="BL6611" s="88"/>
      <c r="BM6611" s="88"/>
      <c r="BN6611" s="88"/>
      <c r="BO6611" s="88"/>
      <c r="BP6611" s="88"/>
      <c r="BQ6611" s="88"/>
      <c r="BR6611" s="88"/>
      <c r="BS6611" s="88"/>
      <c r="BT6611" s="88"/>
      <c r="BU6611" s="88"/>
      <c r="BV6611" s="88"/>
      <c r="BW6611" s="88"/>
      <c r="BX6611" s="88"/>
      <c r="BY6611" s="88"/>
      <c r="BZ6611" s="88"/>
      <c r="CA6611" s="88"/>
      <c r="CB6611" s="88"/>
      <c r="CC6611" s="88"/>
      <c r="CD6611" s="88"/>
      <c r="CE6611" s="88"/>
      <c r="CF6611" s="88"/>
      <c r="CG6611" s="88"/>
      <c r="CH6611" s="88"/>
      <c r="CI6611" s="88"/>
      <c r="CJ6611" s="88"/>
      <c r="CK6611" s="88"/>
      <c r="CL6611" s="88"/>
      <c r="CM6611" s="88"/>
      <c r="CN6611" s="88"/>
      <c r="CO6611" s="88"/>
      <c r="CP6611" s="88"/>
      <c r="CQ6611" s="88"/>
      <c r="CR6611" s="88"/>
      <c r="CS6611" s="88"/>
      <c r="CT6611" s="88"/>
      <c r="CU6611" s="88"/>
      <c r="CV6611" s="88"/>
      <c r="CW6611" s="88"/>
      <c r="CX6611" s="88"/>
      <c r="CY6611" s="88"/>
      <c r="CZ6611" s="88"/>
      <c r="DA6611" s="88"/>
      <c r="DB6611" s="88"/>
      <c r="DC6611" s="88"/>
      <c r="DD6611" s="88"/>
      <c r="DE6611" s="88"/>
      <c r="DF6611" s="88"/>
      <c r="DG6611" s="88"/>
      <c r="DH6611" s="88"/>
      <c r="DI6611" s="88"/>
      <c r="DJ6611" s="88"/>
      <c r="DK6611" s="88"/>
      <c r="DL6611" s="88"/>
      <c r="DM6611" s="88"/>
      <c r="DN6611" s="88"/>
      <c r="DO6611" s="88"/>
      <c r="DP6611" s="88"/>
      <c r="DQ6611" s="88"/>
      <c r="DR6611" s="88"/>
      <c r="DS6611" s="88"/>
      <c r="DT6611" s="88"/>
      <c r="DU6611" s="88"/>
      <c r="DV6611" s="88"/>
      <c r="DW6611" s="88"/>
      <c r="DX6611" s="88"/>
      <c r="DY6611" s="88"/>
      <c r="DZ6611" s="88"/>
      <c r="EA6611" s="88"/>
      <c r="EB6611" s="88"/>
      <c r="EC6611" s="88"/>
      <c r="ED6611" s="88"/>
      <c r="EE6611" s="88"/>
      <c r="EF6611" s="88"/>
      <c r="EG6611" s="88"/>
      <c r="EH6611" s="88"/>
      <c r="EI6611" s="88"/>
      <c r="EJ6611" s="88"/>
      <c r="EK6611" s="88"/>
      <c r="EL6611" s="88"/>
      <c r="EM6611" s="88"/>
      <c r="EN6611" s="88"/>
      <c r="EO6611" s="88"/>
      <c r="EP6611" s="88"/>
      <c r="EQ6611" s="88"/>
      <c r="ER6611" s="88"/>
      <c r="ES6611" s="88"/>
      <c r="ET6611" s="88"/>
      <c r="EU6611" s="88"/>
      <c r="EV6611" s="88"/>
      <c r="EW6611" s="88"/>
      <c r="EX6611" s="88"/>
      <c r="EY6611" s="88"/>
      <c r="EZ6611" s="88"/>
      <c r="FA6611" s="88"/>
      <c r="FB6611" s="88"/>
      <c r="FC6611" s="88"/>
      <c r="FD6611" s="88"/>
      <c r="FE6611" s="88"/>
      <c r="FF6611" s="88"/>
      <c r="FG6611" s="88"/>
      <c r="FH6611" s="88"/>
      <c r="FI6611" s="88"/>
      <c r="FJ6611" s="88"/>
      <c r="FK6611" s="88"/>
      <c r="FL6611" s="88"/>
      <c r="FM6611" s="88"/>
      <c r="FN6611" s="88"/>
      <c r="FO6611" s="88"/>
      <c r="FP6611" s="88"/>
      <c r="FQ6611" s="88"/>
      <c r="FR6611" s="88"/>
      <c r="FS6611" s="88"/>
      <c r="FT6611" s="88"/>
      <c r="FU6611" s="88"/>
      <c r="FV6611" s="88"/>
      <c r="FW6611" s="88"/>
      <c r="FX6611" s="88"/>
      <c r="FY6611" s="88"/>
      <c r="FZ6611" s="88"/>
      <c r="GA6611" s="88"/>
      <c r="GB6611" s="88"/>
      <c r="GC6611" s="88"/>
      <c r="GD6611" s="88"/>
      <c r="GE6611" s="88"/>
      <c r="GF6611" s="88"/>
      <c r="GG6611" s="88"/>
      <c r="GH6611" s="88"/>
      <c r="GI6611" s="88"/>
      <c r="GJ6611" s="88"/>
      <c r="GK6611" s="88"/>
      <c r="GL6611" s="88"/>
      <c r="GM6611" s="88"/>
      <c r="GN6611" s="88"/>
      <c r="GO6611" s="88"/>
      <c r="GP6611" s="88"/>
      <c r="GQ6611" s="88"/>
      <c r="GR6611" s="88"/>
      <c r="GS6611" s="88"/>
      <c r="GT6611" s="88"/>
      <c r="GU6611" s="88"/>
      <c r="GV6611" s="88"/>
      <c r="GW6611" s="88"/>
      <c r="GX6611" s="88"/>
      <c r="GY6611" s="88"/>
      <c r="GZ6611" s="88"/>
      <c r="HA6611" s="88"/>
      <c r="HB6611" s="88"/>
      <c r="HC6611" s="88"/>
      <c r="HD6611" s="88"/>
      <c r="HE6611" s="88"/>
      <c r="HF6611" s="88"/>
      <c r="HG6611" s="88"/>
      <c r="HH6611" s="88"/>
      <c r="HI6611" s="88"/>
      <c r="HJ6611" s="88"/>
      <c r="HK6611" s="88"/>
      <c r="HL6611" s="88"/>
      <c r="HM6611" s="88"/>
      <c r="HN6611" s="88"/>
      <c r="HO6611" s="88"/>
      <c r="HP6611" s="88"/>
      <c r="HQ6611" s="88"/>
      <c r="HR6611" s="88"/>
      <c r="HS6611" s="88"/>
      <c r="HT6611" s="88"/>
      <c r="HU6611" s="88"/>
      <c r="HV6611" s="88"/>
      <c r="HW6611" s="88"/>
      <c r="HX6611" s="88"/>
      <c r="HY6611" s="88"/>
      <c r="HZ6611" s="88"/>
      <c r="IA6611" s="88"/>
      <c r="IB6611" s="88"/>
      <c r="IC6611" s="88"/>
      <c r="ID6611" s="88"/>
      <c r="IE6611" s="88"/>
      <c r="IF6611" s="88"/>
      <c r="IG6611" s="88"/>
      <c r="IH6611" s="88"/>
      <c r="II6611" s="88"/>
      <c r="IJ6611" s="88"/>
      <c r="IK6611" s="88"/>
      <c r="IL6611" s="88"/>
      <c r="IM6611" s="88"/>
      <c r="IN6611" s="88"/>
      <c r="IO6611" s="88"/>
      <c r="IP6611" s="88"/>
      <c r="IQ6611" s="88"/>
      <c r="IR6611" s="88"/>
      <c r="IS6611" s="88"/>
      <c r="IT6611" s="88"/>
      <c r="IU6611" s="88"/>
      <c r="IV6611" s="88"/>
      <c r="IW6611" s="88"/>
      <c r="IX6611" s="88"/>
      <c r="IY6611" s="88"/>
      <c r="IZ6611" s="88"/>
      <c r="JA6611" s="88"/>
      <c r="JB6611" s="88"/>
      <c r="JC6611" s="88"/>
      <c r="JD6611" s="88"/>
      <c r="JE6611" s="88"/>
      <c r="JF6611" s="88"/>
      <c r="JG6611" s="88"/>
      <c r="JH6611" s="88"/>
      <c r="JI6611" s="88"/>
      <c r="JJ6611" s="88"/>
      <c r="JK6611" s="88"/>
      <c r="JL6611" s="88"/>
      <c r="JM6611" s="88"/>
      <c r="JN6611" s="88"/>
      <c r="JO6611" s="88"/>
      <c r="JP6611" s="88"/>
      <c r="JQ6611" s="88"/>
      <c r="JR6611" s="88"/>
      <c r="JS6611" s="88"/>
      <c r="JT6611" s="88"/>
      <c r="JU6611" s="88"/>
      <c r="JV6611" s="88"/>
      <c r="JW6611" s="88"/>
      <c r="JX6611" s="88"/>
      <c r="JY6611" s="88"/>
      <c r="JZ6611" s="88"/>
      <c r="KA6611" s="88"/>
      <c r="KB6611" s="88"/>
      <c r="KC6611" s="88"/>
      <c r="KD6611" s="88"/>
      <c r="KE6611" s="88"/>
      <c r="KF6611" s="88"/>
      <c r="KG6611" s="88"/>
      <c r="KH6611" s="88"/>
      <c r="KI6611" s="88"/>
      <c r="KJ6611" s="88"/>
      <c r="KK6611" s="88"/>
      <c r="KL6611" s="88"/>
      <c r="KM6611" s="88"/>
      <c r="KN6611" s="88"/>
      <c r="KO6611" s="88"/>
      <c r="KP6611" s="88"/>
      <c r="KQ6611" s="88"/>
      <c r="KR6611" s="88"/>
      <c r="KS6611" s="88"/>
      <c r="KT6611" s="88"/>
      <c r="KU6611" s="88"/>
      <c r="KV6611" s="88"/>
      <c r="KW6611" s="88"/>
      <c r="KX6611" s="88"/>
      <c r="KY6611" s="88"/>
      <c r="KZ6611" s="88"/>
      <c r="LA6611" s="88"/>
      <c r="LB6611" s="88"/>
      <c r="LC6611" s="88"/>
      <c r="LD6611" s="88"/>
      <c r="LE6611" s="88"/>
      <c r="LF6611" s="88"/>
      <c r="LG6611" s="88"/>
      <c r="LH6611" s="88"/>
      <c r="LI6611" s="88"/>
      <c r="LJ6611" s="88"/>
      <c r="LK6611" s="88"/>
      <c r="LL6611" s="88"/>
      <c r="LM6611" s="88"/>
      <c r="LN6611" s="88"/>
      <c r="LO6611" s="88"/>
      <c r="LP6611" s="88"/>
      <c r="LQ6611" s="88"/>
      <c r="LR6611" s="88"/>
      <c r="LS6611" s="88"/>
      <c r="LT6611" s="88"/>
      <c r="LU6611" s="88"/>
      <c r="LV6611" s="88"/>
      <c r="LW6611" s="88"/>
      <c r="LX6611" s="88"/>
      <c r="LY6611" s="88"/>
      <c r="LZ6611" s="88"/>
      <c r="MA6611" s="88"/>
      <c r="MB6611" s="88"/>
      <c r="MC6611" s="88"/>
      <c r="MD6611" s="88"/>
      <c r="ME6611" s="88"/>
      <c r="MF6611" s="88"/>
      <c r="MG6611" s="88"/>
      <c r="MH6611" s="88"/>
      <c r="MI6611" s="88"/>
      <c r="MJ6611" s="88"/>
      <c r="MK6611" s="88"/>
      <c r="ML6611" s="88"/>
      <c r="MM6611" s="88"/>
      <c r="MN6611" s="88"/>
      <c r="MO6611" s="88"/>
      <c r="MP6611" s="88"/>
      <c r="MQ6611" s="88"/>
      <c r="MR6611" s="88"/>
      <c r="MS6611" s="88"/>
      <c r="MT6611" s="88"/>
      <c r="MU6611" s="88"/>
      <c r="MV6611" s="88"/>
      <c r="MW6611" s="88"/>
      <c r="MX6611" s="88"/>
      <c r="MY6611" s="88"/>
      <c r="MZ6611" s="88"/>
      <c r="NA6611" s="88"/>
      <c r="NB6611" s="88"/>
      <c r="NC6611" s="88"/>
      <c r="ND6611" s="88"/>
      <c r="NE6611" s="88"/>
      <c r="NF6611" s="88"/>
      <c r="NG6611" s="88"/>
      <c r="NH6611" s="88"/>
      <c r="NI6611" s="88"/>
      <c r="NJ6611" s="88"/>
      <c r="NK6611" s="88"/>
      <c r="NL6611" s="88"/>
      <c r="NM6611" s="88"/>
      <c r="NN6611" s="88"/>
      <c r="NO6611" s="88"/>
      <c r="NP6611" s="88"/>
      <c r="NQ6611" s="88"/>
      <c r="NR6611" s="88"/>
      <c r="NS6611" s="88"/>
      <c r="NT6611" s="88"/>
      <c r="NU6611" s="88"/>
      <c r="NV6611" s="88"/>
      <c r="NW6611" s="88"/>
      <c r="NX6611" s="88"/>
      <c r="NY6611" s="88"/>
      <c r="NZ6611" s="88"/>
      <c r="OA6611" s="88"/>
      <c r="OB6611" s="88"/>
      <c r="OC6611" s="88"/>
      <c r="OD6611" s="88"/>
      <c r="OE6611" s="88"/>
      <c r="OF6611" s="88"/>
      <c r="OG6611" s="88"/>
      <c r="OH6611" s="88"/>
      <c r="OI6611" s="88"/>
      <c r="OJ6611" s="88"/>
      <c r="OK6611" s="88"/>
      <c r="OL6611" s="88"/>
      <c r="OM6611" s="88"/>
      <c r="ON6611" s="88"/>
      <c r="OO6611" s="88"/>
      <c r="OP6611" s="88"/>
      <c r="OQ6611" s="88"/>
      <c r="OR6611" s="88"/>
      <c r="OS6611" s="88"/>
      <c r="OT6611" s="88"/>
      <c r="OU6611" s="88"/>
      <c r="OV6611" s="88"/>
      <c r="OW6611" s="88"/>
      <c r="OX6611" s="88"/>
      <c r="OY6611" s="88"/>
      <c r="OZ6611" s="88"/>
      <c r="PA6611" s="88"/>
      <c r="PB6611" s="88"/>
      <c r="PC6611" s="88"/>
      <c r="PD6611" s="88"/>
      <c r="PE6611" s="88"/>
      <c r="PF6611" s="88"/>
      <c r="PG6611" s="88"/>
      <c r="PH6611" s="88"/>
      <c r="PI6611" s="88"/>
      <c r="PJ6611" s="88"/>
      <c r="PK6611" s="88"/>
      <c r="PL6611" s="88"/>
      <c r="PM6611" s="88"/>
      <c r="PN6611" s="88"/>
      <c r="PO6611" s="88"/>
      <c r="PP6611" s="88"/>
      <c r="PQ6611" s="88"/>
      <c r="PR6611" s="88"/>
      <c r="PS6611" s="88"/>
      <c r="PT6611" s="88"/>
      <c r="PU6611" s="88"/>
      <c r="PV6611" s="88"/>
      <c r="PW6611" s="88"/>
      <c r="PX6611" s="88"/>
      <c r="PY6611" s="88"/>
      <c r="PZ6611" s="88"/>
      <c r="QA6611" s="88"/>
      <c r="QB6611" s="88"/>
      <c r="QC6611" s="88"/>
      <c r="QD6611" s="88"/>
      <c r="QE6611" s="88"/>
      <c r="QF6611" s="88"/>
      <c r="QG6611" s="88"/>
      <c r="QH6611" s="88"/>
      <c r="QI6611" s="88"/>
      <c r="QJ6611" s="88"/>
      <c r="QK6611" s="88"/>
      <c r="QL6611" s="88"/>
      <c r="QM6611" s="88"/>
      <c r="QN6611" s="88"/>
      <c r="QO6611" s="88"/>
      <c r="QP6611" s="88"/>
      <c r="QQ6611" s="88"/>
      <c r="QR6611" s="88"/>
      <c r="QS6611" s="88"/>
      <c r="QT6611" s="88"/>
      <c r="QU6611" s="88"/>
      <c r="QV6611" s="88"/>
      <c r="QW6611" s="88"/>
      <c r="QX6611" s="88"/>
      <c r="QY6611" s="88"/>
      <c r="QZ6611" s="88"/>
      <c r="RA6611" s="88"/>
      <c r="RB6611" s="88"/>
      <c r="RC6611" s="88"/>
      <c r="RD6611" s="88"/>
      <c r="RE6611" s="88"/>
      <c r="RF6611" s="88"/>
      <c r="RG6611" s="88"/>
      <c r="RH6611" s="88"/>
      <c r="RI6611" s="88"/>
      <c r="RJ6611" s="88"/>
      <c r="RK6611" s="88"/>
      <c r="RL6611" s="88"/>
      <c r="RM6611" s="88"/>
      <c r="RN6611" s="88"/>
      <c r="RO6611" s="88"/>
      <c r="RP6611" s="88"/>
      <c r="RQ6611" s="88"/>
      <c r="RR6611" s="88"/>
      <c r="RS6611" s="88"/>
      <c r="RT6611" s="88"/>
      <c r="RU6611" s="88"/>
      <c r="RV6611" s="88"/>
      <c r="RW6611" s="88"/>
      <c r="RX6611" s="88"/>
      <c r="RY6611" s="88"/>
      <c r="RZ6611" s="88"/>
      <c r="SA6611" s="88"/>
      <c r="SB6611" s="88"/>
      <c r="SC6611" s="88"/>
      <c r="SD6611" s="88"/>
      <c r="SE6611" s="88"/>
      <c r="SF6611" s="88"/>
      <c r="SG6611" s="88"/>
      <c r="SH6611" s="88"/>
      <c r="SI6611" s="88"/>
      <c r="SJ6611" s="88"/>
      <c r="SK6611" s="88"/>
      <c r="SL6611" s="88"/>
      <c r="SM6611" s="88"/>
      <c r="SN6611" s="88"/>
      <c r="SO6611" s="88"/>
      <c r="SP6611" s="88"/>
      <c r="SQ6611" s="88"/>
      <c r="SR6611" s="88"/>
      <c r="SS6611" s="88"/>
      <c r="ST6611" s="88"/>
      <c r="SU6611" s="88"/>
      <c r="SV6611" s="88"/>
      <c r="SW6611" s="88"/>
      <c r="SX6611" s="88"/>
      <c r="SY6611" s="88"/>
      <c r="SZ6611" s="88"/>
      <c r="TA6611" s="88"/>
      <c r="TB6611" s="88"/>
      <c r="TC6611" s="88"/>
      <c r="TD6611" s="88"/>
      <c r="TE6611" s="88"/>
      <c r="TF6611" s="88"/>
      <c r="TG6611" s="88"/>
      <c r="TH6611" s="88"/>
      <c r="TI6611" s="88"/>
      <c r="TJ6611" s="88"/>
      <c r="TK6611" s="88"/>
      <c r="TL6611" s="88"/>
      <c r="TM6611" s="88"/>
      <c r="TN6611" s="88"/>
      <c r="TO6611" s="88"/>
      <c r="TP6611" s="88"/>
      <c r="TQ6611" s="88"/>
      <c r="TR6611" s="88"/>
      <c r="TS6611" s="88"/>
      <c r="TT6611" s="88"/>
      <c r="TU6611" s="88"/>
      <c r="TV6611" s="88"/>
      <c r="TW6611" s="88"/>
      <c r="TX6611" s="88"/>
      <c r="TY6611" s="88"/>
      <c r="TZ6611" s="88"/>
      <c r="UA6611" s="88"/>
      <c r="UB6611" s="88"/>
      <c r="UC6611" s="88"/>
      <c r="UD6611" s="88"/>
      <c r="UE6611" s="88"/>
      <c r="UF6611" s="88"/>
      <c r="UG6611" s="88"/>
      <c r="UH6611" s="88"/>
      <c r="UI6611" s="88"/>
      <c r="UJ6611" s="88"/>
      <c r="UK6611" s="88"/>
      <c r="UL6611" s="88"/>
      <c r="UM6611" s="88"/>
      <c r="UN6611" s="88"/>
      <c r="UO6611" s="88"/>
      <c r="UP6611" s="88"/>
      <c r="UQ6611" s="88"/>
      <c r="UR6611" s="88"/>
      <c r="US6611" s="88"/>
      <c r="UT6611" s="88"/>
      <c r="UU6611" s="88"/>
      <c r="UV6611" s="88"/>
      <c r="UW6611" s="88"/>
      <c r="UX6611" s="88"/>
      <c r="UY6611" s="88"/>
      <c r="UZ6611" s="88"/>
      <c r="VA6611" s="88"/>
      <c r="VB6611" s="88"/>
      <c r="VC6611" s="88"/>
      <c r="VD6611" s="88"/>
      <c r="VE6611" s="88"/>
      <c r="VF6611" s="88"/>
      <c r="VG6611" s="88"/>
      <c r="VH6611" s="88"/>
      <c r="VI6611" s="88"/>
      <c r="VJ6611" s="88"/>
      <c r="VK6611" s="88"/>
      <c r="VL6611" s="88"/>
      <c r="VM6611" s="88"/>
      <c r="VN6611" s="88"/>
      <c r="VO6611" s="88"/>
      <c r="VP6611" s="88"/>
      <c r="VQ6611" s="88"/>
      <c r="VR6611" s="88"/>
      <c r="VS6611" s="88"/>
      <c r="VT6611" s="88"/>
      <c r="VU6611" s="88"/>
      <c r="VV6611" s="88"/>
      <c r="VW6611" s="88"/>
      <c r="VX6611" s="88"/>
      <c r="VY6611" s="88"/>
      <c r="VZ6611" s="88"/>
      <c r="WA6611" s="88"/>
      <c r="WB6611" s="88"/>
      <c r="WC6611" s="88"/>
      <c r="WD6611" s="88"/>
      <c r="WE6611" s="88"/>
      <c r="WF6611" s="88"/>
      <c r="WG6611" s="88"/>
      <c r="WH6611" s="88"/>
      <c r="WI6611" s="88"/>
      <c r="WJ6611" s="88"/>
      <c r="WK6611" s="88"/>
      <c r="WL6611" s="88"/>
      <c r="WM6611" s="88"/>
      <c r="WN6611" s="88"/>
      <c r="WO6611" s="88"/>
      <c r="WP6611" s="88"/>
      <c r="WQ6611" s="88"/>
      <c r="WR6611" s="88"/>
      <c r="WS6611" s="88"/>
      <c r="WT6611" s="88"/>
      <c r="WU6611" s="88"/>
      <c r="WV6611" s="88"/>
      <c r="WW6611" s="88"/>
      <c r="WX6611" s="88"/>
      <c r="WY6611" s="88"/>
      <c r="WZ6611" s="88"/>
      <c r="XA6611" s="88"/>
      <c r="XB6611" s="88"/>
      <c r="XC6611" s="88"/>
      <c r="XD6611" s="88"/>
      <c r="XE6611" s="88"/>
      <c r="XF6611" s="88"/>
      <c r="XG6611" s="88"/>
      <c r="XH6611" s="88"/>
      <c r="XI6611" s="88"/>
      <c r="XJ6611" s="88"/>
      <c r="XK6611" s="88"/>
      <c r="XL6611" s="88"/>
      <c r="XM6611" s="88"/>
      <c r="XN6611" s="88"/>
      <c r="XO6611" s="88"/>
      <c r="XP6611" s="88"/>
      <c r="XQ6611" s="88"/>
      <c r="XR6611" s="88"/>
      <c r="XS6611" s="88"/>
      <c r="XT6611" s="88"/>
      <c r="XU6611" s="88"/>
      <c r="XV6611" s="88"/>
      <c r="XW6611" s="88"/>
      <c r="XX6611" s="88"/>
      <c r="XY6611" s="88"/>
      <c r="XZ6611" s="88"/>
      <c r="YA6611" s="88"/>
      <c r="YB6611" s="88"/>
      <c r="YC6611" s="88"/>
      <c r="YD6611" s="88"/>
      <c r="YE6611" s="88"/>
      <c r="YF6611" s="88"/>
      <c r="YG6611" s="88"/>
      <c r="YH6611" s="88"/>
      <c r="YI6611" s="88"/>
      <c r="YJ6611" s="88"/>
      <c r="YK6611" s="88"/>
      <c r="YL6611" s="88"/>
      <c r="YM6611" s="88"/>
      <c r="YN6611" s="88"/>
      <c r="YO6611" s="88"/>
      <c r="YP6611" s="88"/>
      <c r="YQ6611" s="88"/>
      <c r="YR6611" s="88"/>
      <c r="YS6611" s="88"/>
      <c r="YT6611" s="88"/>
      <c r="YU6611" s="88"/>
      <c r="YV6611" s="88"/>
      <c r="YW6611" s="88"/>
      <c r="YX6611" s="88"/>
      <c r="YY6611" s="88"/>
      <c r="YZ6611" s="88"/>
      <c r="ZA6611" s="88"/>
      <c r="ZB6611" s="88"/>
      <c r="ZC6611" s="88"/>
      <c r="ZD6611" s="88"/>
      <c r="ZE6611" s="88"/>
      <c r="ZF6611" s="88"/>
      <c r="ZG6611" s="88"/>
      <c r="ZH6611" s="88"/>
      <c r="ZI6611" s="88"/>
      <c r="ZJ6611" s="88"/>
      <c r="ZK6611" s="88"/>
      <c r="ZL6611" s="88"/>
      <c r="ZM6611" s="88"/>
      <c r="ZN6611" s="88"/>
      <c r="ZO6611" s="88"/>
      <c r="ZP6611" s="88"/>
      <c r="ZQ6611" s="88"/>
      <c r="ZR6611" s="88"/>
      <c r="ZS6611" s="88"/>
      <c r="ZT6611" s="88"/>
      <c r="ZU6611" s="88"/>
      <c r="ZV6611" s="88"/>
      <c r="ZW6611" s="88"/>
      <c r="ZX6611" s="88"/>
      <c r="ZY6611" s="88"/>
      <c r="ZZ6611" s="88"/>
      <c r="AAA6611" s="88"/>
      <c r="AAB6611" s="88"/>
      <c r="AAC6611" s="88"/>
      <c r="AAD6611" s="88"/>
      <c r="AAE6611" s="88"/>
      <c r="AAF6611" s="88"/>
      <c r="AAG6611" s="88"/>
      <c r="AAH6611" s="88"/>
      <c r="AAI6611" s="88"/>
      <c r="AAJ6611" s="88"/>
      <c r="AAK6611" s="88"/>
      <c r="AAL6611" s="88"/>
      <c r="AAM6611" s="88"/>
      <c r="AAN6611" s="88"/>
      <c r="AAO6611" s="88"/>
      <c r="AAP6611" s="88"/>
      <c r="AAQ6611" s="88"/>
      <c r="AAR6611" s="88"/>
      <c r="AAS6611" s="88"/>
      <c r="AAT6611" s="88"/>
      <c r="AAU6611" s="88"/>
      <c r="AAV6611" s="88"/>
      <c r="AAW6611" s="88"/>
      <c r="AAX6611" s="88"/>
      <c r="AAY6611" s="88"/>
      <c r="AAZ6611" s="88"/>
      <c r="ABA6611" s="88"/>
      <c r="ABB6611" s="88"/>
      <c r="ABC6611" s="88"/>
      <c r="ABD6611" s="88"/>
      <c r="ABE6611" s="88"/>
      <c r="ABF6611" s="88"/>
      <c r="ABG6611" s="88"/>
      <c r="ABH6611" s="88"/>
      <c r="ABI6611" s="88"/>
      <c r="ABJ6611" s="88"/>
      <c r="ABK6611" s="88"/>
      <c r="ABL6611" s="88"/>
      <c r="ABM6611" s="88"/>
      <c r="ABN6611" s="88"/>
      <c r="ABO6611" s="88"/>
      <c r="ABP6611" s="88"/>
      <c r="ABQ6611" s="88"/>
      <c r="ABR6611" s="88"/>
      <c r="ABS6611" s="88"/>
      <c r="ABT6611" s="88"/>
      <c r="ABU6611" s="88"/>
      <c r="ABV6611" s="88"/>
      <c r="ABW6611" s="88"/>
      <c r="ABX6611" s="88"/>
      <c r="ABY6611" s="88"/>
      <c r="ABZ6611" s="88"/>
      <c r="ACA6611" s="88"/>
      <c r="ACB6611" s="88"/>
      <c r="ACC6611" s="88"/>
      <c r="ACD6611" s="88"/>
      <c r="ACE6611" s="88"/>
      <c r="ACF6611" s="88"/>
      <c r="ACG6611" s="88"/>
      <c r="ACH6611" s="88"/>
      <c r="ACI6611" s="88"/>
      <c r="ACJ6611" s="88"/>
      <c r="ACK6611" s="88"/>
      <c r="ACL6611" s="88"/>
      <c r="ACM6611" s="88"/>
      <c r="ACN6611" s="88"/>
      <c r="ACO6611" s="88"/>
      <c r="ACP6611" s="88"/>
      <c r="ACQ6611" s="88"/>
      <c r="ACR6611" s="88"/>
      <c r="ACS6611" s="88"/>
      <c r="ACT6611" s="88"/>
      <c r="ACU6611" s="88"/>
      <c r="ACV6611" s="88"/>
      <c r="ACW6611" s="88"/>
      <c r="ACX6611" s="88"/>
      <c r="ACY6611" s="88"/>
      <c r="ACZ6611" s="88"/>
      <c r="ADA6611" s="88"/>
      <c r="ADB6611" s="88"/>
      <c r="ADC6611" s="88"/>
      <c r="ADD6611" s="88"/>
      <c r="ADE6611" s="88"/>
      <c r="ADF6611" s="88"/>
      <c r="ADG6611" s="88"/>
      <c r="ADH6611" s="88"/>
      <c r="ADI6611" s="88"/>
      <c r="ADJ6611" s="88"/>
      <c r="ADK6611" s="88"/>
      <c r="ADL6611" s="88"/>
      <c r="ADM6611" s="88"/>
      <c r="ADN6611" s="88"/>
      <c r="ADO6611" s="88"/>
      <c r="ADP6611" s="88"/>
      <c r="ADQ6611" s="88"/>
      <c r="ADR6611" s="88"/>
      <c r="ADS6611" s="88"/>
      <c r="ADT6611" s="88"/>
      <c r="ADU6611" s="88"/>
      <c r="ADV6611" s="88"/>
      <c r="ADW6611" s="88"/>
      <c r="ADX6611" s="88"/>
      <c r="ADY6611" s="88"/>
      <c r="ADZ6611" s="88"/>
      <c r="AEA6611" s="88"/>
      <c r="AEB6611" s="88"/>
      <c r="AEC6611" s="88"/>
      <c r="AED6611" s="88"/>
      <c r="AEE6611" s="88"/>
      <c r="AEF6611" s="88"/>
      <c r="AEG6611" s="88"/>
      <c r="AEH6611" s="88"/>
      <c r="AEI6611" s="88"/>
      <c r="AEJ6611" s="88"/>
      <c r="AEK6611" s="88"/>
      <c r="AEL6611" s="88"/>
      <c r="AEM6611" s="88"/>
      <c r="AEN6611" s="88"/>
      <c r="AEO6611" s="88"/>
      <c r="AEP6611" s="88"/>
      <c r="AEQ6611" s="88"/>
      <c r="AER6611" s="88"/>
      <c r="AES6611" s="88"/>
      <c r="AET6611" s="88"/>
      <c r="AEU6611" s="88"/>
      <c r="AEV6611" s="88"/>
      <c r="AEW6611" s="88"/>
      <c r="AEX6611" s="88"/>
      <c r="AEY6611" s="88"/>
      <c r="AEZ6611" s="88"/>
      <c r="AFA6611" s="88"/>
      <c r="AFB6611" s="88"/>
      <c r="AFC6611" s="88"/>
      <c r="AFD6611" s="88"/>
      <c r="AFE6611" s="88"/>
      <c r="AFF6611" s="88"/>
      <c r="AFG6611" s="88"/>
      <c r="AFH6611" s="88"/>
      <c r="AFI6611" s="88"/>
      <c r="AFJ6611" s="88"/>
      <c r="AFK6611" s="88"/>
      <c r="AFL6611" s="88"/>
      <c r="AFM6611" s="88"/>
      <c r="AFN6611" s="88"/>
      <c r="AFO6611" s="88"/>
      <c r="AFP6611" s="88"/>
      <c r="AFQ6611" s="88"/>
      <c r="AFR6611" s="88"/>
      <c r="AFS6611" s="88"/>
      <c r="AFT6611" s="88"/>
      <c r="AFU6611" s="88"/>
      <c r="AFV6611" s="88"/>
      <c r="AFW6611" s="88"/>
      <c r="AFX6611" s="88"/>
      <c r="AFY6611" s="88"/>
      <c r="AFZ6611" s="88"/>
      <c r="AGA6611" s="88"/>
      <c r="AGB6611" s="88"/>
      <c r="AGC6611" s="88"/>
      <c r="AGD6611" s="88"/>
      <c r="AGE6611" s="88"/>
      <c r="AGF6611" s="88"/>
      <c r="AGG6611" s="88"/>
      <c r="AGH6611" s="88"/>
      <c r="AGI6611" s="88"/>
      <c r="AGJ6611" s="88"/>
      <c r="AGK6611" s="88"/>
      <c r="AGL6611" s="88"/>
      <c r="AGM6611" s="88"/>
      <c r="AGN6611" s="88"/>
      <c r="AGO6611" s="88"/>
      <c r="AGP6611" s="88"/>
      <c r="AGQ6611" s="88"/>
      <c r="AGR6611" s="88"/>
      <c r="AGS6611" s="88"/>
      <c r="AGT6611" s="88"/>
      <c r="AGU6611" s="88"/>
      <c r="AGV6611" s="88"/>
      <c r="AGW6611" s="88"/>
      <c r="AGX6611" s="88"/>
      <c r="AGY6611" s="88"/>
      <c r="AGZ6611" s="88"/>
      <c r="AHA6611" s="88"/>
      <c r="AHB6611" s="88"/>
      <c r="AHC6611" s="88"/>
      <c r="AHD6611" s="88"/>
      <c r="AHE6611" s="88"/>
      <c r="AHF6611" s="88"/>
      <c r="AHG6611" s="88"/>
      <c r="AHH6611" s="88"/>
      <c r="AHI6611" s="88"/>
      <c r="AHJ6611" s="88"/>
      <c r="AHK6611" s="88"/>
      <c r="AHL6611" s="88"/>
      <c r="AHM6611" s="88"/>
      <c r="AHN6611" s="88"/>
      <c r="AHO6611" s="88"/>
      <c r="AHP6611" s="88"/>
      <c r="AHQ6611" s="88"/>
      <c r="AHR6611" s="88"/>
      <c r="AHS6611" s="88"/>
      <c r="AHT6611" s="88"/>
      <c r="AHU6611" s="88"/>
      <c r="AHV6611" s="88"/>
      <c r="AHW6611" s="88"/>
      <c r="AHX6611" s="88"/>
      <c r="AHY6611" s="88"/>
      <c r="AHZ6611" s="88"/>
      <c r="AIA6611" s="88"/>
      <c r="AIB6611" s="88"/>
      <c r="AIC6611" s="88"/>
      <c r="AID6611" s="88"/>
      <c r="AIE6611" s="88"/>
      <c r="AIF6611" s="88"/>
      <c r="AIG6611" s="88"/>
      <c r="AIH6611" s="88"/>
      <c r="AII6611" s="88"/>
      <c r="AIJ6611" s="88"/>
      <c r="AIK6611" s="88"/>
      <c r="AIL6611" s="88"/>
      <c r="AIM6611" s="88"/>
      <c r="AIN6611" s="88"/>
      <c r="AIO6611" s="88"/>
      <c r="AIP6611" s="88"/>
      <c r="AIQ6611" s="88"/>
      <c r="AIR6611" s="88"/>
      <c r="AIS6611" s="88"/>
      <c r="AIT6611" s="88"/>
      <c r="AIU6611" s="88"/>
      <c r="AIV6611" s="88"/>
      <c r="AIW6611" s="88"/>
      <c r="AIX6611" s="88"/>
      <c r="AIY6611" s="88"/>
      <c r="AIZ6611" s="88"/>
      <c r="AJA6611" s="88"/>
      <c r="AJB6611" s="88"/>
      <c r="AJC6611" s="88"/>
      <c r="AJD6611" s="88"/>
      <c r="AJE6611" s="88"/>
      <c r="AJF6611" s="88"/>
      <c r="AJG6611" s="88"/>
      <c r="AJH6611" s="88"/>
      <c r="AJI6611" s="88"/>
      <c r="AJJ6611" s="88"/>
      <c r="AJK6611" s="88"/>
      <c r="AJL6611" s="88"/>
      <c r="AJM6611" s="88"/>
      <c r="AJN6611" s="88"/>
      <c r="AJO6611" s="88"/>
      <c r="AJP6611" s="88"/>
      <c r="AJQ6611" s="88"/>
      <c r="AJR6611" s="88"/>
      <c r="AJS6611" s="88"/>
      <c r="AJT6611" s="88"/>
      <c r="AJU6611" s="88"/>
      <c r="AJV6611" s="88"/>
      <c r="AJW6611" s="88"/>
      <c r="AJX6611" s="88"/>
      <c r="AJY6611" s="88"/>
      <c r="AJZ6611" s="88"/>
      <c r="AKA6611" s="88"/>
      <c r="AKB6611" s="88"/>
      <c r="AKC6611" s="88"/>
      <c r="AKD6611" s="88"/>
      <c r="AKE6611" s="88"/>
      <c r="AKF6611" s="88"/>
      <c r="AKG6611" s="88"/>
      <c r="AKH6611" s="88"/>
      <c r="AKI6611" s="88"/>
      <c r="AKJ6611" s="88"/>
      <c r="AKK6611" s="88"/>
      <c r="AKL6611" s="88"/>
      <c r="AKM6611" s="88"/>
      <c r="AKN6611" s="88"/>
      <c r="AKO6611" s="88"/>
      <c r="AKP6611" s="88"/>
      <c r="AKQ6611" s="88"/>
      <c r="AKR6611" s="88"/>
      <c r="AKS6611" s="88"/>
      <c r="AKT6611" s="88"/>
      <c r="AKU6611" s="88"/>
      <c r="AKV6611" s="88"/>
      <c r="AKW6611" s="88"/>
      <c r="AKX6611" s="88"/>
      <c r="AKY6611" s="88"/>
      <c r="AKZ6611" s="88"/>
      <c r="ALA6611" s="88"/>
      <c r="ALB6611" s="88"/>
      <c r="ALC6611" s="88"/>
      <c r="ALD6611" s="88"/>
      <c r="ALE6611" s="88"/>
      <c r="ALF6611" s="88"/>
      <c r="ALG6611" s="88"/>
      <c r="ALH6611" s="88"/>
      <c r="ALI6611" s="88"/>
      <c r="ALJ6611" s="88"/>
      <c r="ALK6611" s="88"/>
      <c r="ALL6611" s="88"/>
      <c r="ALM6611" s="88"/>
      <c r="ALN6611" s="88"/>
      <c r="ALO6611" s="88"/>
      <c r="ALP6611" s="88"/>
      <c r="ALQ6611" s="88"/>
      <c r="ALR6611" s="88"/>
      <c r="ALS6611" s="88"/>
      <c r="ALT6611" s="88"/>
      <c r="ALU6611" s="88"/>
      <c r="ALV6611" s="88"/>
      <c r="ALW6611" s="88"/>
      <c r="ALX6611" s="88"/>
      <c r="ALY6611" s="88"/>
      <c r="ALZ6611" s="88"/>
      <c r="AMA6611" s="88"/>
      <c r="AMB6611" s="88"/>
      <c r="AMC6611" s="88"/>
      <c r="AMD6611" s="88"/>
      <c r="AME6611" s="88"/>
      <c r="AMF6611" s="88"/>
      <c r="AMG6611" s="88"/>
      <c r="AMH6611" s="88"/>
      <c r="AMI6611" s="88"/>
      <c r="AMJ6611" s="88"/>
      <c r="AMK6611" s="88"/>
      <c r="AML6611" s="88"/>
      <c r="AMM6611" s="88"/>
      <c r="AMN6611" s="88"/>
      <c r="AMO6611" s="88"/>
    </row>
    <row r="6612" spans="1:1029" s="104" customFormat="1" x14ac:dyDescent="0.35">
      <c r="A6612" s="21">
        <v>10141103</v>
      </c>
      <c r="B6612" s="158" t="s">
        <v>1665</v>
      </c>
      <c r="C6612" s="115" t="s">
        <v>710</v>
      </c>
      <c r="D6612" s="33"/>
      <c r="E6612" s="114" t="str">
        <f t="shared" si="1237"/>
        <v xml:space="preserve">TRANSFORMADOR MARCA:PowerTech METORO </v>
      </c>
      <c r="F6612" s="37" t="s">
        <v>1816</v>
      </c>
      <c r="G6612" s="34" t="s">
        <v>183</v>
      </c>
      <c r="H6612" s="34" t="s">
        <v>1815</v>
      </c>
      <c r="I6612" s="33" t="s">
        <v>1814</v>
      </c>
      <c r="J6612" s="57"/>
      <c r="K6612" s="123" t="s">
        <v>1813</v>
      </c>
      <c r="L6612" s="131" t="s">
        <v>1812</v>
      </c>
      <c r="M6612" s="34">
        <v>50</v>
      </c>
      <c r="N6612" s="34">
        <v>33</v>
      </c>
      <c r="O6612" s="34" t="s">
        <v>581</v>
      </c>
      <c r="P6612" s="34">
        <v>3</v>
      </c>
      <c r="Q6612" s="34">
        <v>2017</v>
      </c>
      <c r="R6612" s="34" t="s">
        <v>1811</v>
      </c>
      <c r="S6612" s="34" t="s">
        <v>1810</v>
      </c>
      <c r="T6612" s="155">
        <v>643</v>
      </c>
      <c r="U6612" s="111">
        <v>45</v>
      </c>
      <c r="V6612" s="113">
        <f t="shared" si="1238"/>
        <v>643</v>
      </c>
      <c r="W6612" s="113">
        <f t="shared" si="1239"/>
        <v>0</v>
      </c>
      <c r="X6612" s="112">
        <f t="shared" si="1240"/>
        <v>0</v>
      </c>
      <c r="Y6612" s="111"/>
      <c r="Z6612" s="110">
        <f t="shared" si="1236"/>
        <v>45</v>
      </c>
      <c r="AA6612" s="109">
        <f t="shared" si="1241"/>
        <v>32.15</v>
      </c>
      <c r="AB6612" s="109">
        <f t="shared" si="1242"/>
        <v>32150</v>
      </c>
      <c r="AC6612" s="108">
        <f t="shared" si="1243"/>
        <v>610.85</v>
      </c>
      <c r="AD6612" s="107">
        <f t="shared" si="1244"/>
        <v>2.2222222222222223E-2</v>
      </c>
      <c r="AE6612" s="106">
        <f t="shared" si="1245"/>
        <v>13.574444444444445</v>
      </c>
      <c r="AF6612" s="105">
        <f t="shared" si="1246"/>
        <v>13.574444444444445</v>
      </c>
      <c r="AG6612" s="105">
        <f t="shared" si="1247"/>
        <v>629.42555555555555</v>
      </c>
      <c r="AH6612" s="88"/>
      <c r="AI6612" s="88"/>
      <c r="AJ6612" s="88"/>
      <c r="AK6612" s="88"/>
      <c r="AL6612" s="88"/>
      <c r="AM6612" s="88"/>
      <c r="AN6612" s="88"/>
      <c r="AO6612" s="88"/>
      <c r="AP6612" s="88"/>
      <c r="AQ6612" s="88"/>
      <c r="AR6612" s="88"/>
      <c r="AS6612" s="88"/>
      <c r="AT6612" s="88"/>
      <c r="AU6612" s="88"/>
      <c r="AV6612" s="88"/>
      <c r="AW6612" s="88"/>
      <c r="AX6612" s="88"/>
      <c r="AY6612" s="88"/>
      <c r="AZ6612" s="88"/>
      <c r="BA6612" s="88"/>
      <c r="BB6612" s="88"/>
      <c r="BC6612" s="88"/>
      <c r="BD6612" s="88"/>
      <c r="BE6612" s="88"/>
      <c r="BF6612" s="88"/>
      <c r="BG6612" s="88"/>
      <c r="BH6612" s="88"/>
      <c r="BI6612" s="88"/>
      <c r="BJ6612" s="88"/>
      <c r="BK6612" s="88"/>
      <c r="BL6612" s="88"/>
      <c r="BM6612" s="88"/>
      <c r="BN6612" s="88"/>
      <c r="BO6612" s="88"/>
      <c r="BP6612" s="88"/>
      <c r="BQ6612" s="88"/>
      <c r="BR6612" s="88"/>
      <c r="BS6612" s="88"/>
      <c r="BT6612" s="88"/>
      <c r="BU6612" s="88"/>
      <c r="BV6612" s="88"/>
      <c r="BW6612" s="88"/>
      <c r="BX6612" s="88"/>
      <c r="BY6612" s="88"/>
      <c r="BZ6612" s="88"/>
      <c r="CA6612" s="88"/>
      <c r="CB6612" s="88"/>
      <c r="CC6612" s="88"/>
      <c r="CD6612" s="88"/>
      <c r="CE6612" s="88"/>
      <c r="CF6612" s="88"/>
      <c r="CG6612" s="88"/>
      <c r="CH6612" s="88"/>
      <c r="CI6612" s="88"/>
      <c r="CJ6612" s="88"/>
      <c r="CK6612" s="88"/>
      <c r="CL6612" s="88"/>
      <c r="CM6612" s="88"/>
      <c r="CN6612" s="88"/>
      <c r="CO6612" s="88"/>
      <c r="CP6612" s="88"/>
      <c r="CQ6612" s="88"/>
      <c r="CR6612" s="88"/>
      <c r="CS6612" s="88"/>
      <c r="CT6612" s="88"/>
      <c r="CU6612" s="88"/>
      <c r="CV6612" s="88"/>
      <c r="CW6612" s="88"/>
      <c r="CX6612" s="88"/>
      <c r="CY6612" s="88"/>
      <c r="CZ6612" s="88"/>
      <c r="DA6612" s="88"/>
      <c r="DB6612" s="88"/>
      <c r="DC6612" s="88"/>
      <c r="DD6612" s="88"/>
      <c r="DE6612" s="88"/>
      <c r="DF6612" s="88"/>
      <c r="DG6612" s="88"/>
      <c r="DH6612" s="88"/>
      <c r="DI6612" s="88"/>
      <c r="DJ6612" s="88"/>
      <c r="DK6612" s="88"/>
      <c r="DL6612" s="88"/>
      <c r="DM6612" s="88"/>
      <c r="DN6612" s="88"/>
      <c r="DO6612" s="88"/>
      <c r="DP6612" s="88"/>
      <c r="DQ6612" s="88"/>
      <c r="DR6612" s="88"/>
      <c r="DS6612" s="88"/>
      <c r="DT6612" s="88"/>
      <c r="DU6612" s="88"/>
      <c r="DV6612" s="88"/>
      <c r="DW6612" s="88"/>
      <c r="DX6612" s="88"/>
      <c r="DY6612" s="88"/>
      <c r="DZ6612" s="88"/>
      <c r="EA6612" s="88"/>
      <c r="EB6612" s="88"/>
      <c r="EC6612" s="88"/>
      <c r="ED6612" s="88"/>
      <c r="EE6612" s="88"/>
      <c r="EF6612" s="88"/>
      <c r="EG6612" s="88"/>
      <c r="EH6612" s="88"/>
      <c r="EI6612" s="88"/>
      <c r="EJ6612" s="88"/>
      <c r="EK6612" s="88"/>
      <c r="EL6612" s="88"/>
      <c r="EM6612" s="88"/>
      <c r="EN6612" s="88"/>
      <c r="EO6612" s="88"/>
      <c r="EP6612" s="88"/>
      <c r="EQ6612" s="88"/>
      <c r="ER6612" s="88"/>
      <c r="ES6612" s="88"/>
      <c r="ET6612" s="88"/>
      <c r="EU6612" s="88"/>
      <c r="EV6612" s="88"/>
      <c r="EW6612" s="88"/>
      <c r="EX6612" s="88"/>
      <c r="EY6612" s="88"/>
      <c r="EZ6612" s="88"/>
      <c r="FA6612" s="88"/>
      <c r="FB6612" s="88"/>
      <c r="FC6612" s="88"/>
      <c r="FD6612" s="88"/>
      <c r="FE6612" s="88"/>
      <c r="FF6612" s="88"/>
      <c r="FG6612" s="88"/>
      <c r="FH6612" s="88"/>
      <c r="FI6612" s="88"/>
      <c r="FJ6612" s="88"/>
      <c r="FK6612" s="88"/>
      <c r="FL6612" s="88"/>
      <c r="FM6612" s="88"/>
      <c r="FN6612" s="88"/>
      <c r="FO6612" s="88"/>
      <c r="FP6612" s="88"/>
      <c r="FQ6612" s="88"/>
      <c r="FR6612" s="88"/>
      <c r="FS6612" s="88"/>
      <c r="FT6612" s="88"/>
      <c r="FU6612" s="88"/>
      <c r="FV6612" s="88"/>
      <c r="FW6612" s="88"/>
      <c r="FX6612" s="88"/>
      <c r="FY6612" s="88"/>
      <c r="FZ6612" s="88"/>
      <c r="GA6612" s="88"/>
      <c r="GB6612" s="88"/>
      <c r="GC6612" s="88"/>
      <c r="GD6612" s="88"/>
      <c r="GE6612" s="88"/>
      <c r="GF6612" s="88"/>
      <c r="GG6612" s="88"/>
      <c r="GH6612" s="88"/>
      <c r="GI6612" s="88"/>
      <c r="GJ6612" s="88"/>
      <c r="GK6612" s="88"/>
      <c r="GL6612" s="88"/>
      <c r="GM6612" s="88"/>
      <c r="GN6612" s="88"/>
      <c r="GO6612" s="88"/>
      <c r="GP6612" s="88"/>
      <c r="GQ6612" s="88"/>
      <c r="GR6612" s="88"/>
      <c r="GS6612" s="88"/>
      <c r="GT6612" s="88"/>
      <c r="GU6612" s="88"/>
      <c r="GV6612" s="88"/>
      <c r="GW6612" s="88"/>
      <c r="GX6612" s="88"/>
      <c r="GY6612" s="88"/>
      <c r="GZ6612" s="88"/>
      <c r="HA6612" s="88"/>
      <c r="HB6612" s="88"/>
      <c r="HC6612" s="88"/>
      <c r="HD6612" s="88"/>
      <c r="HE6612" s="88"/>
      <c r="HF6612" s="88"/>
      <c r="HG6612" s="88"/>
      <c r="HH6612" s="88"/>
      <c r="HI6612" s="88"/>
      <c r="HJ6612" s="88"/>
      <c r="HK6612" s="88"/>
      <c r="HL6612" s="88"/>
      <c r="HM6612" s="88"/>
      <c r="HN6612" s="88"/>
      <c r="HO6612" s="88"/>
      <c r="HP6612" s="88"/>
      <c r="HQ6612" s="88"/>
      <c r="HR6612" s="88"/>
      <c r="HS6612" s="88"/>
      <c r="HT6612" s="88"/>
      <c r="HU6612" s="88"/>
      <c r="HV6612" s="88"/>
      <c r="HW6612" s="88"/>
      <c r="HX6612" s="88"/>
      <c r="HY6612" s="88"/>
      <c r="HZ6612" s="88"/>
      <c r="IA6612" s="88"/>
      <c r="IB6612" s="88"/>
      <c r="IC6612" s="88"/>
      <c r="ID6612" s="88"/>
      <c r="IE6612" s="88"/>
      <c r="IF6612" s="88"/>
      <c r="IG6612" s="88"/>
      <c r="IH6612" s="88"/>
      <c r="II6612" s="88"/>
      <c r="IJ6612" s="88"/>
      <c r="IK6612" s="88"/>
      <c r="IL6612" s="88"/>
      <c r="IM6612" s="88"/>
      <c r="IN6612" s="88"/>
      <c r="IO6612" s="88"/>
      <c r="IP6612" s="88"/>
      <c r="IQ6612" s="88"/>
      <c r="IR6612" s="88"/>
      <c r="IS6612" s="88"/>
      <c r="IT6612" s="88"/>
      <c r="IU6612" s="88"/>
      <c r="IV6612" s="88"/>
      <c r="IW6612" s="88"/>
      <c r="IX6612" s="88"/>
      <c r="IY6612" s="88"/>
      <c r="IZ6612" s="88"/>
      <c r="JA6612" s="88"/>
      <c r="JB6612" s="88"/>
      <c r="JC6612" s="88"/>
      <c r="JD6612" s="88"/>
      <c r="JE6612" s="88"/>
      <c r="JF6612" s="88"/>
      <c r="JG6612" s="88"/>
      <c r="JH6612" s="88"/>
      <c r="JI6612" s="88"/>
      <c r="JJ6612" s="88"/>
      <c r="JK6612" s="88"/>
      <c r="JL6612" s="88"/>
      <c r="JM6612" s="88"/>
      <c r="JN6612" s="88"/>
      <c r="JO6612" s="88"/>
      <c r="JP6612" s="88"/>
      <c r="JQ6612" s="88"/>
      <c r="JR6612" s="88"/>
      <c r="JS6612" s="88"/>
      <c r="JT6612" s="88"/>
      <c r="JU6612" s="88"/>
      <c r="JV6612" s="88"/>
      <c r="JW6612" s="88"/>
      <c r="JX6612" s="88"/>
      <c r="JY6612" s="88"/>
      <c r="JZ6612" s="88"/>
      <c r="KA6612" s="88"/>
      <c r="KB6612" s="88"/>
      <c r="KC6612" s="88"/>
      <c r="KD6612" s="88"/>
      <c r="KE6612" s="88"/>
      <c r="KF6612" s="88"/>
      <c r="KG6612" s="88"/>
      <c r="KH6612" s="88"/>
      <c r="KI6612" s="88"/>
      <c r="KJ6612" s="88"/>
      <c r="KK6612" s="88"/>
      <c r="KL6612" s="88"/>
      <c r="KM6612" s="88"/>
      <c r="KN6612" s="88"/>
      <c r="KO6612" s="88"/>
      <c r="KP6612" s="88"/>
      <c r="KQ6612" s="88"/>
      <c r="KR6612" s="88"/>
      <c r="KS6612" s="88"/>
      <c r="KT6612" s="88"/>
      <c r="KU6612" s="88"/>
      <c r="KV6612" s="88"/>
      <c r="KW6612" s="88"/>
      <c r="KX6612" s="88"/>
      <c r="KY6612" s="88"/>
      <c r="KZ6612" s="88"/>
      <c r="LA6612" s="88"/>
      <c r="LB6612" s="88"/>
      <c r="LC6612" s="88"/>
      <c r="LD6612" s="88"/>
      <c r="LE6612" s="88"/>
      <c r="LF6612" s="88"/>
      <c r="LG6612" s="88"/>
      <c r="LH6612" s="88"/>
      <c r="LI6612" s="88"/>
      <c r="LJ6612" s="88"/>
      <c r="LK6612" s="88"/>
      <c r="LL6612" s="88"/>
      <c r="LM6612" s="88"/>
      <c r="LN6612" s="88"/>
      <c r="LO6612" s="88"/>
      <c r="LP6612" s="88"/>
      <c r="LQ6612" s="88"/>
      <c r="LR6612" s="88"/>
      <c r="LS6612" s="88"/>
      <c r="LT6612" s="88"/>
      <c r="LU6612" s="88"/>
      <c r="LV6612" s="88"/>
      <c r="LW6612" s="88"/>
      <c r="LX6612" s="88"/>
      <c r="LY6612" s="88"/>
      <c r="LZ6612" s="88"/>
      <c r="MA6612" s="88"/>
      <c r="MB6612" s="88"/>
      <c r="MC6612" s="88"/>
      <c r="MD6612" s="88"/>
      <c r="ME6612" s="88"/>
      <c r="MF6612" s="88"/>
      <c r="MG6612" s="88"/>
      <c r="MH6612" s="88"/>
      <c r="MI6612" s="88"/>
      <c r="MJ6612" s="88"/>
      <c r="MK6612" s="88"/>
      <c r="ML6612" s="88"/>
      <c r="MM6612" s="88"/>
      <c r="MN6612" s="88"/>
      <c r="MO6612" s="88"/>
      <c r="MP6612" s="88"/>
      <c r="MQ6612" s="88"/>
      <c r="MR6612" s="88"/>
      <c r="MS6612" s="88"/>
      <c r="MT6612" s="88"/>
      <c r="MU6612" s="88"/>
      <c r="MV6612" s="88"/>
      <c r="MW6612" s="88"/>
      <c r="MX6612" s="88"/>
      <c r="MY6612" s="88"/>
      <c r="MZ6612" s="88"/>
      <c r="NA6612" s="88"/>
      <c r="NB6612" s="88"/>
      <c r="NC6612" s="88"/>
      <c r="ND6612" s="88"/>
      <c r="NE6612" s="88"/>
      <c r="NF6612" s="88"/>
      <c r="NG6612" s="88"/>
      <c r="NH6612" s="88"/>
      <c r="NI6612" s="88"/>
      <c r="NJ6612" s="88"/>
      <c r="NK6612" s="88"/>
      <c r="NL6612" s="88"/>
      <c r="NM6612" s="88"/>
      <c r="NN6612" s="88"/>
      <c r="NO6612" s="88"/>
      <c r="NP6612" s="88"/>
      <c r="NQ6612" s="88"/>
      <c r="NR6612" s="88"/>
      <c r="NS6612" s="88"/>
      <c r="NT6612" s="88"/>
      <c r="NU6612" s="88"/>
      <c r="NV6612" s="88"/>
      <c r="NW6612" s="88"/>
      <c r="NX6612" s="88"/>
      <c r="NY6612" s="88"/>
      <c r="NZ6612" s="88"/>
      <c r="OA6612" s="88"/>
      <c r="OB6612" s="88"/>
      <c r="OC6612" s="88"/>
      <c r="OD6612" s="88"/>
      <c r="OE6612" s="88"/>
      <c r="OF6612" s="88"/>
      <c r="OG6612" s="88"/>
      <c r="OH6612" s="88"/>
      <c r="OI6612" s="88"/>
      <c r="OJ6612" s="88"/>
      <c r="OK6612" s="88"/>
      <c r="OL6612" s="88"/>
      <c r="OM6612" s="88"/>
      <c r="ON6612" s="88"/>
      <c r="OO6612" s="88"/>
      <c r="OP6612" s="88"/>
      <c r="OQ6612" s="88"/>
      <c r="OR6612" s="88"/>
      <c r="OS6612" s="88"/>
      <c r="OT6612" s="88"/>
      <c r="OU6612" s="88"/>
      <c r="OV6612" s="88"/>
      <c r="OW6612" s="88"/>
      <c r="OX6612" s="88"/>
      <c r="OY6612" s="88"/>
      <c r="OZ6612" s="88"/>
      <c r="PA6612" s="88"/>
      <c r="PB6612" s="88"/>
      <c r="PC6612" s="88"/>
      <c r="PD6612" s="88"/>
      <c r="PE6612" s="88"/>
      <c r="PF6612" s="88"/>
      <c r="PG6612" s="88"/>
      <c r="PH6612" s="88"/>
      <c r="PI6612" s="88"/>
      <c r="PJ6612" s="88"/>
      <c r="PK6612" s="88"/>
      <c r="PL6612" s="88"/>
      <c r="PM6612" s="88"/>
      <c r="PN6612" s="88"/>
      <c r="PO6612" s="88"/>
      <c r="PP6612" s="88"/>
      <c r="PQ6612" s="88"/>
      <c r="PR6612" s="88"/>
      <c r="PS6612" s="88"/>
      <c r="PT6612" s="88"/>
      <c r="PU6612" s="88"/>
      <c r="PV6612" s="88"/>
      <c r="PW6612" s="88"/>
      <c r="PX6612" s="88"/>
      <c r="PY6612" s="88"/>
      <c r="PZ6612" s="88"/>
      <c r="QA6612" s="88"/>
      <c r="QB6612" s="88"/>
      <c r="QC6612" s="88"/>
      <c r="QD6612" s="88"/>
      <c r="QE6612" s="88"/>
      <c r="QF6612" s="88"/>
      <c r="QG6612" s="88"/>
      <c r="QH6612" s="88"/>
      <c r="QI6612" s="88"/>
      <c r="QJ6612" s="88"/>
      <c r="QK6612" s="88"/>
      <c r="QL6612" s="88"/>
      <c r="QM6612" s="88"/>
      <c r="QN6612" s="88"/>
      <c r="QO6612" s="88"/>
      <c r="QP6612" s="88"/>
      <c r="QQ6612" s="88"/>
      <c r="QR6612" s="88"/>
      <c r="QS6612" s="88"/>
      <c r="QT6612" s="88"/>
      <c r="QU6612" s="88"/>
      <c r="QV6612" s="88"/>
      <c r="QW6612" s="88"/>
      <c r="QX6612" s="88"/>
      <c r="QY6612" s="88"/>
      <c r="QZ6612" s="88"/>
      <c r="RA6612" s="88"/>
      <c r="RB6612" s="88"/>
      <c r="RC6612" s="88"/>
      <c r="RD6612" s="88"/>
      <c r="RE6612" s="88"/>
      <c r="RF6612" s="88"/>
      <c r="RG6612" s="88"/>
      <c r="RH6612" s="88"/>
      <c r="RI6612" s="88"/>
      <c r="RJ6612" s="88"/>
      <c r="RK6612" s="88"/>
      <c r="RL6612" s="88"/>
      <c r="RM6612" s="88"/>
      <c r="RN6612" s="88"/>
      <c r="RO6612" s="88"/>
      <c r="RP6612" s="88"/>
      <c r="RQ6612" s="88"/>
      <c r="RR6612" s="88"/>
      <c r="RS6612" s="88"/>
      <c r="RT6612" s="88"/>
      <c r="RU6612" s="88"/>
      <c r="RV6612" s="88"/>
      <c r="RW6612" s="88"/>
      <c r="RX6612" s="88"/>
      <c r="RY6612" s="88"/>
      <c r="RZ6612" s="88"/>
      <c r="SA6612" s="88"/>
      <c r="SB6612" s="88"/>
      <c r="SC6612" s="88"/>
      <c r="SD6612" s="88"/>
      <c r="SE6612" s="88"/>
      <c r="SF6612" s="88"/>
      <c r="SG6612" s="88"/>
      <c r="SH6612" s="88"/>
      <c r="SI6612" s="88"/>
      <c r="SJ6612" s="88"/>
      <c r="SK6612" s="88"/>
      <c r="SL6612" s="88"/>
      <c r="SM6612" s="88"/>
      <c r="SN6612" s="88"/>
      <c r="SO6612" s="88"/>
      <c r="SP6612" s="88"/>
      <c r="SQ6612" s="88"/>
      <c r="SR6612" s="88"/>
      <c r="SS6612" s="88"/>
      <c r="ST6612" s="88"/>
      <c r="SU6612" s="88"/>
      <c r="SV6612" s="88"/>
      <c r="SW6612" s="88"/>
      <c r="SX6612" s="88"/>
      <c r="SY6612" s="88"/>
      <c r="SZ6612" s="88"/>
      <c r="TA6612" s="88"/>
      <c r="TB6612" s="88"/>
      <c r="TC6612" s="88"/>
      <c r="TD6612" s="88"/>
      <c r="TE6612" s="88"/>
      <c r="TF6612" s="88"/>
      <c r="TG6612" s="88"/>
      <c r="TH6612" s="88"/>
      <c r="TI6612" s="88"/>
      <c r="TJ6612" s="88"/>
      <c r="TK6612" s="88"/>
      <c r="TL6612" s="88"/>
      <c r="TM6612" s="88"/>
      <c r="TN6612" s="88"/>
      <c r="TO6612" s="88"/>
      <c r="TP6612" s="88"/>
      <c r="TQ6612" s="88"/>
      <c r="TR6612" s="88"/>
      <c r="TS6612" s="88"/>
      <c r="TT6612" s="88"/>
      <c r="TU6612" s="88"/>
      <c r="TV6612" s="88"/>
      <c r="TW6612" s="88"/>
      <c r="TX6612" s="88"/>
      <c r="TY6612" s="88"/>
      <c r="TZ6612" s="88"/>
      <c r="UA6612" s="88"/>
      <c r="UB6612" s="88"/>
      <c r="UC6612" s="88"/>
      <c r="UD6612" s="88"/>
      <c r="UE6612" s="88"/>
      <c r="UF6612" s="88"/>
      <c r="UG6612" s="88"/>
      <c r="UH6612" s="88"/>
      <c r="UI6612" s="88"/>
      <c r="UJ6612" s="88"/>
      <c r="UK6612" s="88"/>
      <c r="UL6612" s="88"/>
      <c r="UM6612" s="88"/>
      <c r="UN6612" s="88"/>
      <c r="UO6612" s="88"/>
      <c r="UP6612" s="88"/>
      <c r="UQ6612" s="88"/>
      <c r="UR6612" s="88"/>
      <c r="US6612" s="88"/>
      <c r="UT6612" s="88"/>
      <c r="UU6612" s="88"/>
      <c r="UV6612" s="88"/>
      <c r="UW6612" s="88"/>
      <c r="UX6612" s="88"/>
      <c r="UY6612" s="88"/>
      <c r="UZ6612" s="88"/>
      <c r="VA6612" s="88"/>
      <c r="VB6612" s="88"/>
      <c r="VC6612" s="88"/>
      <c r="VD6612" s="88"/>
      <c r="VE6612" s="88"/>
      <c r="VF6612" s="88"/>
      <c r="VG6612" s="88"/>
      <c r="VH6612" s="88"/>
      <c r="VI6612" s="88"/>
      <c r="VJ6612" s="88"/>
      <c r="VK6612" s="88"/>
      <c r="VL6612" s="88"/>
      <c r="VM6612" s="88"/>
      <c r="VN6612" s="88"/>
      <c r="VO6612" s="88"/>
      <c r="VP6612" s="88"/>
      <c r="VQ6612" s="88"/>
      <c r="VR6612" s="88"/>
      <c r="VS6612" s="88"/>
      <c r="VT6612" s="88"/>
      <c r="VU6612" s="88"/>
      <c r="VV6612" s="88"/>
      <c r="VW6612" s="88"/>
      <c r="VX6612" s="88"/>
      <c r="VY6612" s="88"/>
      <c r="VZ6612" s="88"/>
      <c r="WA6612" s="88"/>
      <c r="WB6612" s="88"/>
      <c r="WC6612" s="88"/>
      <c r="WD6612" s="88"/>
      <c r="WE6612" s="88"/>
      <c r="WF6612" s="88"/>
      <c r="WG6612" s="88"/>
      <c r="WH6612" s="88"/>
      <c r="WI6612" s="88"/>
      <c r="WJ6612" s="88"/>
      <c r="WK6612" s="88"/>
      <c r="WL6612" s="88"/>
      <c r="WM6612" s="88"/>
      <c r="WN6612" s="88"/>
      <c r="WO6612" s="88"/>
      <c r="WP6612" s="88"/>
      <c r="WQ6612" s="88"/>
      <c r="WR6612" s="88"/>
      <c r="WS6612" s="88"/>
      <c r="WT6612" s="88"/>
      <c r="WU6612" s="88"/>
      <c r="WV6612" s="88"/>
      <c r="WW6612" s="88"/>
      <c r="WX6612" s="88"/>
      <c r="WY6612" s="88"/>
      <c r="WZ6612" s="88"/>
      <c r="XA6612" s="88"/>
      <c r="XB6612" s="88"/>
      <c r="XC6612" s="88"/>
      <c r="XD6612" s="88"/>
      <c r="XE6612" s="88"/>
      <c r="XF6612" s="88"/>
      <c r="XG6612" s="88"/>
      <c r="XH6612" s="88"/>
      <c r="XI6612" s="88"/>
      <c r="XJ6612" s="88"/>
      <c r="XK6612" s="88"/>
      <c r="XL6612" s="88"/>
      <c r="XM6612" s="88"/>
      <c r="XN6612" s="88"/>
      <c r="XO6612" s="88"/>
      <c r="XP6612" s="88"/>
      <c r="XQ6612" s="88"/>
      <c r="XR6612" s="88"/>
      <c r="XS6612" s="88"/>
      <c r="XT6612" s="88"/>
      <c r="XU6612" s="88"/>
      <c r="XV6612" s="88"/>
      <c r="XW6612" s="88"/>
      <c r="XX6612" s="88"/>
      <c r="XY6612" s="88"/>
      <c r="XZ6612" s="88"/>
      <c r="YA6612" s="88"/>
      <c r="YB6612" s="88"/>
      <c r="YC6612" s="88"/>
      <c r="YD6612" s="88"/>
      <c r="YE6612" s="88"/>
      <c r="YF6612" s="88"/>
      <c r="YG6612" s="88"/>
      <c r="YH6612" s="88"/>
      <c r="YI6612" s="88"/>
      <c r="YJ6612" s="88"/>
      <c r="YK6612" s="88"/>
      <c r="YL6612" s="88"/>
      <c r="YM6612" s="88"/>
      <c r="YN6612" s="88"/>
      <c r="YO6612" s="88"/>
      <c r="YP6612" s="88"/>
      <c r="YQ6612" s="88"/>
      <c r="YR6612" s="88"/>
      <c r="YS6612" s="88"/>
      <c r="YT6612" s="88"/>
      <c r="YU6612" s="88"/>
      <c r="YV6612" s="88"/>
      <c r="YW6612" s="88"/>
      <c r="YX6612" s="88"/>
      <c r="YY6612" s="88"/>
      <c r="YZ6612" s="88"/>
      <c r="ZA6612" s="88"/>
      <c r="ZB6612" s="88"/>
      <c r="ZC6612" s="88"/>
      <c r="ZD6612" s="88"/>
      <c r="ZE6612" s="88"/>
      <c r="ZF6612" s="88"/>
      <c r="ZG6612" s="88"/>
      <c r="ZH6612" s="88"/>
      <c r="ZI6612" s="88"/>
      <c r="ZJ6612" s="88"/>
      <c r="ZK6612" s="88"/>
      <c r="ZL6612" s="88"/>
      <c r="ZM6612" s="88"/>
      <c r="ZN6612" s="88"/>
      <c r="ZO6612" s="88"/>
      <c r="ZP6612" s="88"/>
      <c r="ZQ6612" s="88"/>
      <c r="ZR6612" s="88"/>
      <c r="ZS6612" s="88"/>
      <c r="ZT6612" s="88"/>
      <c r="ZU6612" s="88"/>
      <c r="ZV6612" s="88"/>
      <c r="ZW6612" s="88"/>
      <c r="ZX6612" s="88"/>
      <c r="ZY6612" s="88"/>
      <c r="ZZ6612" s="88"/>
      <c r="AAA6612" s="88"/>
      <c r="AAB6612" s="88"/>
      <c r="AAC6612" s="88"/>
      <c r="AAD6612" s="88"/>
      <c r="AAE6612" s="88"/>
      <c r="AAF6612" s="88"/>
      <c r="AAG6612" s="88"/>
      <c r="AAH6612" s="88"/>
      <c r="AAI6612" s="88"/>
      <c r="AAJ6612" s="88"/>
      <c r="AAK6612" s="88"/>
      <c r="AAL6612" s="88"/>
      <c r="AAM6612" s="88"/>
      <c r="AAN6612" s="88"/>
      <c r="AAO6612" s="88"/>
      <c r="AAP6612" s="88"/>
      <c r="AAQ6612" s="88"/>
      <c r="AAR6612" s="88"/>
      <c r="AAS6612" s="88"/>
      <c r="AAT6612" s="88"/>
      <c r="AAU6612" s="88"/>
      <c r="AAV6612" s="88"/>
      <c r="AAW6612" s="88"/>
      <c r="AAX6612" s="88"/>
      <c r="AAY6612" s="88"/>
      <c r="AAZ6612" s="88"/>
      <c r="ABA6612" s="88"/>
      <c r="ABB6612" s="88"/>
      <c r="ABC6612" s="88"/>
      <c r="ABD6612" s="88"/>
      <c r="ABE6612" s="88"/>
      <c r="ABF6612" s="88"/>
      <c r="ABG6612" s="88"/>
      <c r="ABH6612" s="88"/>
      <c r="ABI6612" s="88"/>
      <c r="ABJ6612" s="88"/>
      <c r="ABK6612" s="88"/>
      <c r="ABL6612" s="88"/>
      <c r="ABM6612" s="88"/>
      <c r="ABN6612" s="88"/>
      <c r="ABO6612" s="88"/>
      <c r="ABP6612" s="88"/>
      <c r="ABQ6612" s="88"/>
      <c r="ABR6612" s="88"/>
      <c r="ABS6612" s="88"/>
      <c r="ABT6612" s="88"/>
      <c r="ABU6612" s="88"/>
      <c r="ABV6612" s="88"/>
      <c r="ABW6612" s="88"/>
      <c r="ABX6612" s="88"/>
      <c r="ABY6612" s="88"/>
      <c r="ABZ6612" s="88"/>
      <c r="ACA6612" s="88"/>
      <c r="ACB6612" s="88"/>
      <c r="ACC6612" s="88"/>
      <c r="ACD6612" s="88"/>
      <c r="ACE6612" s="88"/>
      <c r="ACF6612" s="88"/>
      <c r="ACG6612" s="88"/>
      <c r="ACH6612" s="88"/>
      <c r="ACI6612" s="88"/>
      <c r="ACJ6612" s="88"/>
      <c r="ACK6612" s="88"/>
      <c r="ACL6612" s="88"/>
      <c r="ACM6612" s="88"/>
      <c r="ACN6612" s="88"/>
      <c r="ACO6612" s="88"/>
      <c r="ACP6612" s="88"/>
      <c r="ACQ6612" s="88"/>
      <c r="ACR6612" s="88"/>
      <c r="ACS6612" s="88"/>
      <c r="ACT6612" s="88"/>
      <c r="ACU6612" s="88"/>
      <c r="ACV6612" s="88"/>
      <c r="ACW6612" s="88"/>
      <c r="ACX6612" s="88"/>
      <c r="ACY6612" s="88"/>
      <c r="ACZ6612" s="88"/>
      <c r="ADA6612" s="88"/>
      <c r="ADB6612" s="88"/>
      <c r="ADC6612" s="88"/>
      <c r="ADD6612" s="88"/>
      <c r="ADE6612" s="88"/>
      <c r="ADF6612" s="88"/>
      <c r="ADG6612" s="88"/>
      <c r="ADH6612" s="88"/>
      <c r="ADI6612" s="88"/>
      <c r="ADJ6612" s="88"/>
      <c r="ADK6612" s="88"/>
      <c r="ADL6612" s="88"/>
      <c r="ADM6612" s="88"/>
      <c r="ADN6612" s="88"/>
      <c r="ADO6612" s="88"/>
      <c r="ADP6612" s="88"/>
      <c r="ADQ6612" s="88"/>
      <c r="ADR6612" s="88"/>
      <c r="ADS6612" s="88"/>
      <c r="ADT6612" s="88"/>
      <c r="ADU6612" s="88"/>
      <c r="ADV6612" s="88"/>
      <c r="ADW6612" s="88"/>
      <c r="ADX6612" s="88"/>
      <c r="ADY6612" s="88"/>
      <c r="ADZ6612" s="88"/>
      <c r="AEA6612" s="88"/>
      <c r="AEB6612" s="88"/>
      <c r="AEC6612" s="88"/>
      <c r="AED6612" s="88"/>
      <c r="AEE6612" s="88"/>
      <c r="AEF6612" s="88"/>
      <c r="AEG6612" s="88"/>
      <c r="AEH6612" s="88"/>
      <c r="AEI6612" s="88"/>
      <c r="AEJ6612" s="88"/>
      <c r="AEK6612" s="88"/>
      <c r="AEL6612" s="88"/>
      <c r="AEM6612" s="88"/>
      <c r="AEN6612" s="88"/>
      <c r="AEO6612" s="88"/>
      <c r="AEP6612" s="88"/>
      <c r="AEQ6612" s="88"/>
      <c r="AER6612" s="88"/>
      <c r="AES6612" s="88"/>
      <c r="AET6612" s="88"/>
      <c r="AEU6612" s="88"/>
      <c r="AEV6612" s="88"/>
      <c r="AEW6612" s="88"/>
      <c r="AEX6612" s="88"/>
      <c r="AEY6612" s="88"/>
      <c r="AEZ6612" s="88"/>
      <c r="AFA6612" s="88"/>
      <c r="AFB6612" s="88"/>
      <c r="AFC6612" s="88"/>
      <c r="AFD6612" s="88"/>
      <c r="AFE6612" s="88"/>
      <c r="AFF6612" s="88"/>
      <c r="AFG6612" s="88"/>
      <c r="AFH6612" s="88"/>
      <c r="AFI6612" s="88"/>
      <c r="AFJ6612" s="88"/>
      <c r="AFK6612" s="88"/>
      <c r="AFL6612" s="88"/>
      <c r="AFM6612" s="88"/>
      <c r="AFN6612" s="88"/>
      <c r="AFO6612" s="88"/>
      <c r="AFP6612" s="88"/>
      <c r="AFQ6612" s="88"/>
      <c r="AFR6612" s="88"/>
      <c r="AFS6612" s="88"/>
      <c r="AFT6612" s="88"/>
      <c r="AFU6612" s="88"/>
      <c r="AFV6612" s="88"/>
      <c r="AFW6612" s="88"/>
      <c r="AFX6612" s="88"/>
      <c r="AFY6612" s="88"/>
      <c r="AFZ6612" s="88"/>
      <c r="AGA6612" s="88"/>
      <c r="AGB6612" s="88"/>
      <c r="AGC6612" s="88"/>
      <c r="AGD6612" s="88"/>
      <c r="AGE6612" s="88"/>
      <c r="AGF6612" s="88"/>
      <c r="AGG6612" s="88"/>
      <c r="AGH6612" s="88"/>
      <c r="AGI6612" s="88"/>
      <c r="AGJ6612" s="88"/>
      <c r="AGK6612" s="88"/>
      <c r="AGL6612" s="88"/>
      <c r="AGM6612" s="88"/>
      <c r="AGN6612" s="88"/>
      <c r="AGO6612" s="88"/>
      <c r="AGP6612" s="88"/>
      <c r="AGQ6612" s="88"/>
      <c r="AGR6612" s="88"/>
      <c r="AGS6612" s="88"/>
      <c r="AGT6612" s="88"/>
      <c r="AGU6612" s="88"/>
      <c r="AGV6612" s="88"/>
      <c r="AGW6612" s="88"/>
      <c r="AGX6612" s="88"/>
      <c r="AGY6612" s="88"/>
      <c r="AGZ6612" s="88"/>
      <c r="AHA6612" s="88"/>
      <c r="AHB6612" s="88"/>
      <c r="AHC6612" s="88"/>
      <c r="AHD6612" s="88"/>
      <c r="AHE6612" s="88"/>
      <c r="AHF6612" s="88"/>
      <c r="AHG6612" s="88"/>
      <c r="AHH6612" s="88"/>
      <c r="AHI6612" s="88"/>
      <c r="AHJ6612" s="88"/>
      <c r="AHK6612" s="88"/>
      <c r="AHL6612" s="88"/>
      <c r="AHM6612" s="88"/>
      <c r="AHN6612" s="88"/>
      <c r="AHO6612" s="88"/>
      <c r="AHP6612" s="88"/>
      <c r="AHQ6612" s="88"/>
      <c r="AHR6612" s="88"/>
      <c r="AHS6612" s="88"/>
      <c r="AHT6612" s="88"/>
      <c r="AHU6612" s="88"/>
      <c r="AHV6612" s="88"/>
      <c r="AHW6612" s="88"/>
      <c r="AHX6612" s="88"/>
      <c r="AHY6612" s="88"/>
      <c r="AHZ6612" s="88"/>
      <c r="AIA6612" s="88"/>
      <c r="AIB6612" s="88"/>
      <c r="AIC6612" s="88"/>
      <c r="AID6612" s="88"/>
      <c r="AIE6612" s="88"/>
      <c r="AIF6612" s="88"/>
      <c r="AIG6612" s="88"/>
      <c r="AIH6612" s="88"/>
      <c r="AII6612" s="88"/>
      <c r="AIJ6612" s="88"/>
      <c r="AIK6612" s="88"/>
      <c r="AIL6612" s="88"/>
      <c r="AIM6612" s="88"/>
      <c r="AIN6612" s="88"/>
      <c r="AIO6612" s="88"/>
      <c r="AIP6612" s="88"/>
      <c r="AIQ6612" s="88"/>
      <c r="AIR6612" s="88"/>
      <c r="AIS6612" s="88"/>
      <c r="AIT6612" s="88"/>
      <c r="AIU6612" s="88"/>
      <c r="AIV6612" s="88"/>
      <c r="AIW6612" s="88"/>
      <c r="AIX6612" s="88"/>
      <c r="AIY6612" s="88"/>
      <c r="AIZ6612" s="88"/>
      <c r="AJA6612" s="88"/>
      <c r="AJB6612" s="88"/>
      <c r="AJC6612" s="88"/>
      <c r="AJD6612" s="88"/>
      <c r="AJE6612" s="88"/>
      <c r="AJF6612" s="88"/>
      <c r="AJG6612" s="88"/>
      <c r="AJH6612" s="88"/>
      <c r="AJI6612" s="88"/>
      <c r="AJJ6612" s="88"/>
      <c r="AJK6612" s="88"/>
      <c r="AJL6612" s="88"/>
      <c r="AJM6612" s="88"/>
      <c r="AJN6612" s="88"/>
      <c r="AJO6612" s="88"/>
      <c r="AJP6612" s="88"/>
      <c r="AJQ6612" s="88"/>
      <c r="AJR6612" s="88"/>
      <c r="AJS6612" s="88"/>
      <c r="AJT6612" s="88"/>
      <c r="AJU6612" s="88"/>
      <c r="AJV6612" s="88"/>
      <c r="AJW6612" s="88"/>
      <c r="AJX6612" s="88"/>
      <c r="AJY6612" s="88"/>
      <c r="AJZ6612" s="88"/>
      <c r="AKA6612" s="88"/>
      <c r="AKB6612" s="88"/>
      <c r="AKC6612" s="88"/>
      <c r="AKD6612" s="88"/>
      <c r="AKE6612" s="88"/>
      <c r="AKF6612" s="88"/>
      <c r="AKG6612" s="88"/>
      <c r="AKH6612" s="88"/>
      <c r="AKI6612" s="88"/>
      <c r="AKJ6612" s="88"/>
      <c r="AKK6612" s="88"/>
      <c r="AKL6612" s="88"/>
      <c r="AKM6612" s="88"/>
      <c r="AKN6612" s="88"/>
      <c r="AKO6612" s="88"/>
      <c r="AKP6612" s="88"/>
      <c r="AKQ6612" s="88"/>
      <c r="AKR6612" s="88"/>
      <c r="AKS6612" s="88"/>
      <c r="AKT6612" s="88"/>
      <c r="AKU6612" s="88"/>
      <c r="AKV6612" s="88"/>
      <c r="AKW6612" s="88"/>
      <c r="AKX6612" s="88"/>
      <c r="AKY6612" s="88"/>
      <c r="AKZ6612" s="88"/>
      <c r="ALA6612" s="88"/>
      <c r="ALB6612" s="88"/>
      <c r="ALC6612" s="88"/>
      <c r="ALD6612" s="88"/>
      <c r="ALE6612" s="88"/>
      <c r="ALF6612" s="88"/>
      <c r="ALG6612" s="88"/>
      <c r="ALH6612" s="88"/>
      <c r="ALI6612" s="88"/>
      <c r="ALJ6612" s="88"/>
      <c r="ALK6612" s="88"/>
      <c r="ALL6612" s="88"/>
      <c r="ALM6612" s="88"/>
      <c r="ALN6612" s="88"/>
      <c r="ALO6612" s="88"/>
      <c r="ALP6612" s="88"/>
      <c r="ALQ6612" s="88"/>
      <c r="ALR6612" s="88"/>
      <c r="ALS6612" s="88"/>
      <c r="ALT6612" s="88"/>
      <c r="ALU6612" s="88"/>
      <c r="ALV6612" s="88"/>
      <c r="ALW6612" s="88"/>
      <c r="ALX6612" s="88"/>
      <c r="ALY6612" s="88"/>
      <c r="ALZ6612" s="88"/>
      <c r="AMA6612" s="88"/>
      <c r="AMB6612" s="88"/>
      <c r="AMC6612" s="88"/>
      <c r="AMD6612" s="88"/>
      <c r="AME6612" s="88"/>
      <c r="AMF6612" s="88"/>
      <c r="AMG6612" s="88"/>
      <c r="AMH6612" s="88"/>
      <c r="AMI6612" s="88"/>
      <c r="AMJ6612" s="88"/>
      <c r="AMK6612" s="88"/>
      <c r="AML6612" s="88"/>
      <c r="AMM6612" s="88"/>
      <c r="AMN6612" s="88"/>
      <c r="AMO6612" s="88"/>
    </row>
    <row r="6613" spans="1:1029" s="104" customFormat="1" x14ac:dyDescent="0.35">
      <c r="A6613" s="21">
        <v>10141103</v>
      </c>
      <c r="B6613" s="117" t="s">
        <v>1665</v>
      </c>
      <c r="C6613" s="115" t="s">
        <v>710</v>
      </c>
      <c r="D6613" s="33" t="s">
        <v>1809</v>
      </c>
      <c r="E6613" s="114" t="str">
        <f t="shared" si="1237"/>
        <v>TRANSFORMADOR MARCA:ABB ANGOCHE PTS 5</v>
      </c>
      <c r="F6613" s="34"/>
      <c r="G6613" s="34" t="s">
        <v>709</v>
      </c>
      <c r="H6613" s="34" t="s">
        <v>1808</v>
      </c>
      <c r="I6613" s="33"/>
      <c r="J6613" s="21"/>
      <c r="K6613" s="117" t="s">
        <v>1807</v>
      </c>
      <c r="L6613" s="34" t="s">
        <v>1806</v>
      </c>
      <c r="M6613" s="34" t="s">
        <v>712</v>
      </c>
      <c r="N6613" s="34" t="s">
        <v>376</v>
      </c>
      <c r="O6613" s="34" t="s">
        <v>362</v>
      </c>
      <c r="P6613" s="34">
        <v>3</v>
      </c>
      <c r="Q6613" s="34">
        <v>2017</v>
      </c>
      <c r="R6613" s="34" t="s">
        <v>15</v>
      </c>
      <c r="S6613" s="34"/>
      <c r="T6613" s="155">
        <v>572</v>
      </c>
      <c r="U6613" s="111">
        <v>45</v>
      </c>
      <c r="V6613" s="113">
        <f t="shared" si="1238"/>
        <v>572</v>
      </c>
      <c r="W6613" s="113">
        <f t="shared" si="1239"/>
        <v>0</v>
      </c>
      <c r="X6613" s="112">
        <f t="shared" si="1240"/>
        <v>0</v>
      </c>
      <c r="Y6613" s="111"/>
      <c r="Z6613" s="110">
        <f t="shared" si="1236"/>
        <v>45</v>
      </c>
      <c r="AA6613" s="109">
        <f t="shared" si="1241"/>
        <v>28.6</v>
      </c>
      <c r="AB6613" s="109">
        <f t="shared" si="1242"/>
        <v>28600</v>
      </c>
      <c r="AC6613" s="108">
        <f t="shared" si="1243"/>
        <v>543.4</v>
      </c>
      <c r="AD6613" s="107">
        <f t="shared" si="1244"/>
        <v>2.2222222222222223E-2</v>
      </c>
      <c r="AE6613" s="106">
        <f t="shared" si="1245"/>
        <v>12.075555555555555</v>
      </c>
      <c r="AF6613" s="105">
        <f t="shared" si="1246"/>
        <v>12.075555555555555</v>
      </c>
      <c r="AG6613" s="105">
        <f t="shared" si="1247"/>
        <v>559.92444444444448</v>
      </c>
      <c r="AH6613" s="88"/>
      <c r="AI6613" s="88"/>
      <c r="AJ6613" s="88"/>
      <c r="AK6613" s="88"/>
      <c r="AL6613" s="88"/>
      <c r="AM6613" s="88"/>
      <c r="AN6613" s="88"/>
      <c r="AO6613" s="88"/>
      <c r="AP6613" s="88"/>
      <c r="AQ6613" s="88"/>
      <c r="AR6613" s="88"/>
      <c r="AS6613" s="88"/>
      <c r="AT6613" s="88"/>
      <c r="AU6613" s="88"/>
      <c r="AV6613" s="88"/>
      <c r="AW6613" s="88"/>
      <c r="AX6613" s="88"/>
      <c r="AY6613" s="88"/>
      <c r="AZ6613" s="88"/>
      <c r="BA6613" s="88"/>
      <c r="BB6613" s="88"/>
      <c r="BC6613" s="88"/>
      <c r="BD6613" s="88"/>
      <c r="BE6613" s="88"/>
      <c r="BF6613" s="88"/>
      <c r="BG6613" s="88"/>
      <c r="BH6613" s="88"/>
      <c r="BI6613" s="88"/>
      <c r="BJ6613" s="88"/>
      <c r="BK6613" s="88"/>
      <c r="BL6613" s="88"/>
      <c r="BM6613" s="88"/>
      <c r="BN6613" s="88"/>
      <c r="BO6613" s="88"/>
      <c r="BP6613" s="88"/>
      <c r="BQ6613" s="88"/>
      <c r="BR6613" s="88"/>
      <c r="BS6613" s="88"/>
      <c r="BT6613" s="88"/>
      <c r="BU6613" s="88"/>
      <c r="BV6613" s="88"/>
      <c r="BW6613" s="88"/>
      <c r="BX6613" s="88"/>
      <c r="BY6613" s="88"/>
      <c r="BZ6613" s="88"/>
      <c r="CA6613" s="88"/>
      <c r="CB6613" s="88"/>
      <c r="CC6613" s="88"/>
      <c r="CD6613" s="88"/>
      <c r="CE6613" s="88"/>
      <c r="CF6613" s="88"/>
      <c r="CG6613" s="88"/>
      <c r="CH6613" s="88"/>
      <c r="CI6613" s="88"/>
      <c r="CJ6613" s="88"/>
      <c r="CK6613" s="88"/>
      <c r="CL6613" s="88"/>
      <c r="CM6613" s="88"/>
      <c r="CN6613" s="88"/>
      <c r="CO6613" s="88"/>
      <c r="CP6613" s="88"/>
      <c r="CQ6613" s="88"/>
      <c r="CR6613" s="88"/>
      <c r="CS6613" s="88"/>
      <c r="CT6613" s="88"/>
      <c r="CU6613" s="88"/>
      <c r="CV6613" s="88"/>
      <c r="CW6613" s="88"/>
      <c r="CX6613" s="88"/>
      <c r="CY6613" s="88"/>
      <c r="CZ6613" s="88"/>
      <c r="DA6613" s="88"/>
      <c r="DB6613" s="88"/>
      <c r="DC6613" s="88"/>
      <c r="DD6613" s="88"/>
      <c r="DE6613" s="88"/>
      <c r="DF6613" s="88"/>
      <c r="DG6613" s="88"/>
      <c r="DH6613" s="88"/>
      <c r="DI6613" s="88"/>
      <c r="DJ6613" s="88"/>
      <c r="DK6613" s="88"/>
      <c r="DL6613" s="88"/>
      <c r="DM6613" s="88"/>
      <c r="DN6613" s="88"/>
      <c r="DO6613" s="88"/>
      <c r="DP6613" s="88"/>
      <c r="DQ6613" s="88"/>
      <c r="DR6613" s="88"/>
      <c r="DS6613" s="88"/>
      <c r="DT6613" s="88"/>
      <c r="DU6613" s="88"/>
      <c r="DV6613" s="88"/>
      <c r="DW6613" s="88"/>
      <c r="DX6613" s="88"/>
      <c r="DY6613" s="88"/>
      <c r="DZ6613" s="88"/>
      <c r="EA6613" s="88"/>
      <c r="EB6613" s="88"/>
      <c r="EC6613" s="88"/>
      <c r="ED6613" s="88"/>
      <c r="EE6613" s="88"/>
      <c r="EF6613" s="88"/>
      <c r="EG6613" s="88"/>
      <c r="EH6613" s="88"/>
      <c r="EI6613" s="88"/>
      <c r="EJ6613" s="88"/>
      <c r="EK6613" s="88"/>
      <c r="EL6613" s="88"/>
      <c r="EM6613" s="88"/>
      <c r="EN6613" s="88"/>
      <c r="EO6613" s="88"/>
      <c r="EP6613" s="88"/>
      <c r="EQ6613" s="88"/>
      <c r="ER6613" s="88"/>
      <c r="ES6613" s="88"/>
      <c r="ET6613" s="88"/>
      <c r="EU6613" s="88"/>
      <c r="EV6613" s="88"/>
      <c r="EW6613" s="88"/>
      <c r="EX6613" s="88"/>
      <c r="EY6613" s="88"/>
      <c r="EZ6613" s="88"/>
      <c r="FA6613" s="88"/>
      <c r="FB6613" s="88"/>
      <c r="FC6613" s="88"/>
      <c r="FD6613" s="88"/>
      <c r="FE6613" s="88"/>
      <c r="FF6613" s="88"/>
      <c r="FG6613" s="88"/>
      <c r="FH6613" s="88"/>
      <c r="FI6613" s="88"/>
      <c r="FJ6613" s="88"/>
      <c r="FK6613" s="88"/>
      <c r="FL6613" s="88"/>
      <c r="FM6613" s="88"/>
      <c r="FN6613" s="88"/>
      <c r="FO6613" s="88"/>
      <c r="FP6613" s="88"/>
      <c r="FQ6613" s="88"/>
      <c r="FR6613" s="88"/>
      <c r="FS6613" s="88"/>
      <c r="FT6613" s="88"/>
      <c r="FU6613" s="88"/>
      <c r="FV6613" s="88"/>
      <c r="FW6613" s="88"/>
      <c r="FX6613" s="88"/>
      <c r="FY6613" s="88"/>
      <c r="FZ6613" s="88"/>
      <c r="GA6613" s="88"/>
      <c r="GB6613" s="88"/>
      <c r="GC6613" s="88"/>
      <c r="GD6613" s="88"/>
      <c r="GE6613" s="88"/>
      <c r="GF6613" s="88"/>
      <c r="GG6613" s="88"/>
      <c r="GH6613" s="88"/>
      <c r="GI6613" s="88"/>
      <c r="GJ6613" s="88"/>
      <c r="GK6613" s="88"/>
      <c r="GL6613" s="88"/>
      <c r="GM6613" s="88"/>
      <c r="GN6613" s="88"/>
      <c r="GO6613" s="88"/>
      <c r="GP6613" s="88"/>
      <c r="GQ6613" s="88"/>
      <c r="GR6613" s="88"/>
      <c r="GS6613" s="88"/>
      <c r="GT6613" s="88"/>
      <c r="GU6613" s="88"/>
      <c r="GV6613" s="88"/>
      <c r="GW6613" s="88"/>
      <c r="GX6613" s="88"/>
      <c r="GY6613" s="88"/>
      <c r="GZ6613" s="88"/>
      <c r="HA6613" s="88"/>
      <c r="HB6613" s="88"/>
      <c r="HC6613" s="88"/>
      <c r="HD6613" s="88"/>
      <c r="HE6613" s="88"/>
      <c r="HF6613" s="88"/>
      <c r="HG6613" s="88"/>
      <c r="HH6613" s="88"/>
      <c r="HI6613" s="88"/>
      <c r="HJ6613" s="88"/>
      <c r="HK6613" s="88"/>
      <c r="HL6613" s="88"/>
      <c r="HM6613" s="88"/>
      <c r="HN6613" s="88"/>
      <c r="HO6613" s="88"/>
      <c r="HP6613" s="88"/>
      <c r="HQ6613" s="88"/>
      <c r="HR6613" s="88"/>
      <c r="HS6613" s="88"/>
      <c r="HT6613" s="88"/>
      <c r="HU6613" s="88"/>
      <c r="HV6613" s="88"/>
      <c r="HW6613" s="88"/>
      <c r="HX6613" s="88"/>
      <c r="HY6613" s="88"/>
      <c r="HZ6613" s="88"/>
      <c r="IA6613" s="88"/>
      <c r="IB6613" s="88"/>
      <c r="IC6613" s="88"/>
      <c r="ID6613" s="88"/>
      <c r="IE6613" s="88"/>
      <c r="IF6613" s="88"/>
      <c r="IG6613" s="88"/>
      <c r="IH6613" s="88"/>
      <c r="II6613" s="88"/>
      <c r="IJ6613" s="88"/>
      <c r="IK6613" s="88"/>
      <c r="IL6613" s="88"/>
      <c r="IM6613" s="88"/>
      <c r="IN6613" s="88"/>
      <c r="IO6613" s="88"/>
      <c r="IP6613" s="88"/>
      <c r="IQ6613" s="88"/>
      <c r="IR6613" s="88"/>
      <c r="IS6613" s="88"/>
      <c r="IT6613" s="88"/>
      <c r="IU6613" s="88"/>
      <c r="IV6613" s="88"/>
      <c r="IW6613" s="88"/>
      <c r="IX6613" s="88"/>
      <c r="IY6613" s="88"/>
      <c r="IZ6613" s="88"/>
      <c r="JA6613" s="88"/>
      <c r="JB6613" s="88"/>
      <c r="JC6613" s="88"/>
      <c r="JD6613" s="88"/>
      <c r="JE6613" s="88"/>
      <c r="JF6613" s="88"/>
      <c r="JG6613" s="88"/>
      <c r="JH6613" s="88"/>
      <c r="JI6613" s="88"/>
      <c r="JJ6613" s="88"/>
      <c r="JK6613" s="88"/>
      <c r="JL6613" s="88"/>
      <c r="JM6613" s="88"/>
      <c r="JN6613" s="88"/>
      <c r="JO6613" s="88"/>
      <c r="JP6613" s="88"/>
      <c r="JQ6613" s="88"/>
      <c r="JR6613" s="88"/>
      <c r="JS6613" s="88"/>
      <c r="JT6613" s="88"/>
      <c r="JU6613" s="88"/>
      <c r="JV6613" s="88"/>
      <c r="JW6613" s="88"/>
      <c r="JX6613" s="88"/>
      <c r="JY6613" s="88"/>
      <c r="JZ6613" s="88"/>
      <c r="KA6613" s="88"/>
      <c r="KB6613" s="88"/>
      <c r="KC6613" s="88"/>
      <c r="KD6613" s="88"/>
      <c r="KE6613" s="88"/>
      <c r="KF6613" s="88"/>
      <c r="KG6613" s="88"/>
      <c r="KH6613" s="88"/>
      <c r="KI6613" s="88"/>
      <c r="KJ6613" s="88"/>
      <c r="KK6613" s="88"/>
      <c r="KL6613" s="88"/>
      <c r="KM6613" s="88"/>
      <c r="KN6613" s="88"/>
      <c r="KO6613" s="88"/>
      <c r="KP6613" s="88"/>
      <c r="KQ6613" s="88"/>
      <c r="KR6613" s="88"/>
      <c r="KS6613" s="88"/>
      <c r="KT6613" s="88"/>
      <c r="KU6613" s="88"/>
      <c r="KV6613" s="88"/>
      <c r="KW6613" s="88"/>
      <c r="KX6613" s="88"/>
      <c r="KY6613" s="88"/>
      <c r="KZ6613" s="88"/>
      <c r="LA6613" s="88"/>
      <c r="LB6613" s="88"/>
      <c r="LC6613" s="88"/>
      <c r="LD6613" s="88"/>
      <c r="LE6613" s="88"/>
      <c r="LF6613" s="88"/>
      <c r="LG6613" s="88"/>
      <c r="LH6613" s="88"/>
      <c r="LI6613" s="88"/>
      <c r="LJ6613" s="88"/>
      <c r="LK6613" s="88"/>
      <c r="LL6613" s="88"/>
      <c r="LM6613" s="88"/>
      <c r="LN6613" s="88"/>
      <c r="LO6613" s="88"/>
      <c r="LP6613" s="88"/>
      <c r="LQ6613" s="88"/>
      <c r="LR6613" s="88"/>
      <c r="LS6613" s="88"/>
      <c r="LT6613" s="88"/>
      <c r="LU6613" s="88"/>
      <c r="LV6613" s="88"/>
      <c r="LW6613" s="88"/>
      <c r="LX6613" s="88"/>
      <c r="LY6613" s="88"/>
      <c r="LZ6613" s="88"/>
      <c r="MA6613" s="88"/>
      <c r="MB6613" s="88"/>
      <c r="MC6613" s="88"/>
      <c r="MD6613" s="88"/>
      <c r="ME6613" s="88"/>
      <c r="MF6613" s="88"/>
      <c r="MG6613" s="88"/>
      <c r="MH6613" s="88"/>
      <c r="MI6613" s="88"/>
      <c r="MJ6613" s="88"/>
      <c r="MK6613" s="88"/>
      <c r="ML6613" s="88"/>
      <c r="MM6613" s="88"/>
      <c r="MN6613" s="88"/>
      <c r="MO6613" s="88"/>
      <c r="MP6613" s="88"/>
      <c r="MQ6613" s="88"/>
      <c r="MR6613" s="88"/>
      <c r="MS6613" s="88"/>
      <c r="MT6613" s="88"/>
      <c r="MU6613" s="88"/>
      <c r="MV6613" s="88"/>
      <c r="MW6613" s="88"/>
      <c r="MX6613" s="88"/>
      <c r="MY6613" s="88"/>
      <c r="MZ6613" s="88"/>
      <c r="NA6613" s="88"/>
      <c r="NB6613" s="88"/>
      <c r="NC6613" s="88"/>
      <c r="ND6613" s="88"/>
      <c r="NE6613" s="88"/>
      <c r="NF6613" s="88"/>
      <c r="NG6613" s="88"/>
      <c r="NH6613" s="88"/>
      <c r="NI6613" s="88"/>
      <c r="NJ6613" s="88"/>
      <c r="NK6613" s="88"/>
      <c r="NL6613" s="88"/>
      <c r="NM6613" s="88"/>
      <c r="NN6613" s="88"/>
      <c r="NO6613" s="88"/>
      <c r="NP6613" s="88"/>
      <c r="NQ6613" s="88"/>
      <c r="NR6613" s="88"/>
      <c r="NS6613" s="88"/>
      <c r="NT6613" s="88"/>
      <c r="NU6613" s="88"/>
      <c r="NV6613" s="88"/>
      <c r="NW6613" s="88"/>
      <c r="NX6613" s="88"/>
      <c r="NY6613" s="88"/>
      <c r="NZ6613" s="88"/>
      <c r="OA6613" s="88"/>
      <c r="OB6613" s="88"/>
      <c r="OC6613" s="88"/>
      <c r="OD6613" s="88"/>
      <c r="OE6613" s="88"/>
      <c r="OF6613" s="88"/>
      <c r="OG6613" s="88"/>
      <c r="OH6613" s="88"/>
      <c r="OI6613" s="88"/>
      <c r="OJ6613" s="88"/>
      <c r="OK6613" s="88"/>
      <c r="OL6613" s="88"/>
      <c r="OM6613" s="88"/>
      <c r="ON6613" s="88"/>
      <c r="OO6613" s="88"/>
      <c r="OP6613" s="88"/>
      <c r="OQ6613" s="88"/>
      <c r="OR6613" s="88"/>
      <c r="OS6613" s="88"/>
      <c r="OT6613" s="88"/>
      <c r="OU6613" s="88"/>
      <c r="OV6613" s="88"/>
      <c r="OW6613" s="88"/>
      <c r="OX6613" s="88"/>
      <c r="OY6613" s="88"/>
      <c r="OZ6613" s="88"/>
      <c r="PA6613" s="88"/>
      <c r="PB6613" s="88"/>
      <c r="PC6613" s="88"/>
      <c r="PD6613" s="88"/>
      <c r="PE6613" s="88"/>
      <c r="PF6613" s="88"/>
      <c r="PG6613" s="88"/>
      <c r="PH6613" s="88"/>
      <c r="PI6613" s="88"/>
      <c r="PJ6613" s="88"/>
      <c r="PK6613" s="88"/>
      <c r="PL6613" s="88"/>
      <c r="PM6613" s="88"/>
      <c r="PN6613" s="88"/>
      <c r="PO6613" s="88"/>
      <c r="PP6613" s="88"/>
      <c r="PQ6613" s="88"/>
      <c r="PR6613" s="88"/>
      <c r="PS6613" s="88"/>
      <c r="PT6613" s="88"/>
      <c r="PU6613" s="88"/>
      <c r="PV6613" s="88"/>
      <c r="PW6613" s="88"/>
      <c r="PX6613" s="88"/>
      <c r="PY6613" s="88"/>
      <c r="PZ6613" s="88"/>
      <c r="QA6613" s="88"/>
      <c r="QB6613" s="88"/>
      <c r="QC6613" s="88"/>
      <c r="QD6613" s="88"/>
      <c r="QE6613" s="88"/>
      <c r="QF6613" s="88"/>
      <c r="QG6613" s="88"/>
      <c r="QH6613" s="88"/>
      <c r="QI6613" s="88"/>
      <c r="QJ6613" s="88"/>
      <c r="QK6613" s="88"/>
      <c r="QL6613" s="88"/>
      <c r="QM6613" s="88"/>
      <c r="QN6613" s="88"/>
      <c r="QO6613" s="88"/>
      <c r="QP6613" s="88"/>
      <c r="QQ6613" s="88"/>
      <c r="QR6613" s="88"/>
      <c r="QS6613" s="88"/>
      <c r="QT6613" s="88"/>
      <c r="QU6613" s="88"/>
      <c r="QV6613" s="88"/>
      <c r="QW6613" s="88"/>
      <c r="QX6613" s="88"/>
      <c r="QY6613" s="88"/>
      <c r="QZ6613" s="88"/>
      <c r="RA6613" s="88"/>
      <c r="RB6613" s="88"/>
      <c r="RC6613" s="88"/>
      <c r="RD6613" s="88"/>
      <c r="RE6613" s="88"/>
      <c r="RF6613" s="88"/>
      <c r="RG6613" s="88"/>
      <c r="RH6613" s="88"/>
      <c r="RI6613" s="88"/>
      <c r="RJ6613" s="88"/>
      <c r="RK6613" s="88"/>
      <c r="RL6613" s="88"/>
      <c r="RM6613" s="88"/>
      <c r="RN6613" s="88"/>
      <c r="RO6613" s="88"/>
      <c r="RP6613" s="88"/>
      <c r="RQ6613" s="88"/>
      <c r="RR6613" s="88"/>
      <c r="RS6613" s="88"/>
      <c r="RT6613" s="88"/>
      <c r="RU6613" s="88"/>
      <c r="RV6613" s="88"/>
      <c r="RW6613" s="88"/>
      <c r="RX6613" s="88"/>
      <c r="RY6613" s="88"/>
      <c r="RZ6613" s="88"/>
      <c r="SA6613" s="88"/>
      <c r="SB6613" s="88"/>
      <c r="SC6613" s="88"/>
      <c r="SD6613" s="88"/>
      <c r="SE6613" s="88"/>
      <c r="SF6613" s="88"/>
      <c r="SG6613" s="88"/>
      <c r="SH6613" s="88"/>
      <c r="SI6613" s="88"/>
      <c r="SJ6613" s="88"/>
      <c r="SK6613" s="88"/>
      <c r="SL6613" s="88"/>
      <c r="SM6613" s="88"/>
      <c r="SN6613" s="88"/>
      <c r="SO6613" s="88"/>
      <c r="SP6613" s="88"/>
      <c r="SQ6613" s="88"/>
      <c r="SR6613" s="88"/>
      <c r="SS6613" s="88"/>
      <c r="ST6613" s="88"/>
      <c r="SU6613" s="88"/>
      <c r="SV6613" s="88"/>
      <c r="SW6613" s="88"/>
      <c r="SX6613" s="88"/>
      <c r="SY6613" s="88"/>
      <c r="SZ6613" s="88"/>
      <c r="TA6613" s="88"/>
      <c r="TB6613" s="88"/>
      <c r="TC6613" s="88"/>
      <c r="TD6613" s="88"/>
      <c r="TE6613" s="88"/>
      <c r="TF6613" s="88"/>
      <c r="TG6613" s="88"/>
      <c r="TH6613" s="88"/>
      <c r="TI6613" s="88"/>
      <c r="TJ6613" s="88"/>
      <c r="TK6613" s="88"/>
      <c r="TL6613" s="88"/>
      <c r="TM6613" s="88"/>
      <c r="TN6613" s="88"/>
      <c r="TO6613" s="88"/>
      <c r="TP6613" s="88"/>
      <c r="TQ6613" s="88"/>
      <c r="TR6613" s="88"/>
      <c r="TS6613" s="88"/>
      <c r="TT6613" s="88"/>
      <c r="TU6613" s="88"/>
      <c r="TV6613" s="88"/>
      <c r="TW6613" s="88"/>
      <c r="TX6613" s="88"/>
      <c r="TY6613" s="88"/>
      <c r="TZ6613" s="88"/>
      <c r="UA6613" s="88"/>
      <c r="UB6613" s="88"/>
      <c r="UC6613" s="88"/>
      <c r="UD6613" s="88"/>
      <c r="UE6613" s="88"/>
      <c r="UF6613" s="88"/>
      <c r="UG6613" s="88"/>
      <c r="UH6613" s="88"/>
      <c r="UI6613" s="88"/>
      <c r="UJ6613" s="88"/>
      <c r="UK6613" s="88"/>
      <c r="UL6613" s="88"/>
      <c r="UM6613" s="88"/>
      <c r="UN6613" s="88"/>
      <c r="UO6613" s="88"/>
      <c r="UP6613" s="88"/>
      <c r="UQ6613" s="88"/>
      <c r="UR6613" s="88"/>
      <c r="US6613" s="88"/>
      <c r="UT6613" s="88"/>
      <c r="UU6613" s="88"/>
      <c r="UV6613" s="88"/>
      <c r="UW6613" s="88"/>
      <c r="UX6613" s="88"/>
      <c r="UY6613" s="88"/>
      <c r="UZ6613" s="88"/>
      <c r="VA6613" s="88"/>
      <c r="VB6613" s="88"/>
      <c r="VC6613" s="88"/>
      <c r="VD6613" s="88"/>
      <c r="VE6613" s="88"/>
      <c r="VF6613" s="88"/>
      <c r="VG6613" s="88"/>
      <c r="VH6613" s="88"/>
      <c r="VI6613" s="88"/>
      <c r="VJ6613" s="88"/>
      <c r="VK6613" s="88"/>
      <c r="VL6613" s="88"/>
      <c r="VM6613" s="88"/>
      <c r="VN6613" s="88"/>
      <c r="VO6613" s="88"/>
      <c r="VP6613" s="88"/>
      <c r="VQ6613" s="88"/>
      <c r="VR6613" s="88"/>
      <c r="VS6613" s="88"/>
      <c r="VT6613" s="88"/>
      <c r="VU6613" s="88"/>
      <c r="VV6613" s="88"/>
      <c r="VW6613" s="88"/>
      <c r="VX6613" s="88"/>
      <c r="VY6613" s="88"/>
      <c r="VZ6613" s="88"/>
      <c r="WA6613" s="88"/>
      <c r="WB6613" s="88"/>
      <c r="WC6613" s="88"/>
      <c r="WD6613" s="88"/>
      <c r="WE6613" s="88"/>
      <c r="WF6613" s="88"/>
      <c r="WG6613" s="88"/>
      <c r="WH6613" s="88"/>
      <c r="WI6613" s="88"/>
      <c r="WJ6613" s="88"/>
      <c r="WK6613" s="88"/>
      <c r="WL6613" s="88"/>
      <c r="WM6613" s="88"/>
      <c r="WN6613" s="88"/>
      <c r="WO6613" s="88"/>
      <c r="WP6613" s="88"/>
      <c r="WQ6613" s="88"/>
      <c r="WR6613" s="88"/>
      <c r="WS6613" s="88"/>
      <c r="WT6613" s="88"/>
      <c r="WU6613" s="88"/>
      <c r="WV6613" s="88"/>
      <c r="WW6613" s="88"/>
      <c r="WX6613" s="88"/>
      <c r="WY6613" s="88"/>
      <c r="WZ6613" s="88"/>
      <c r="XA6613" s="88"/>
      <c r="XB6613" s="88"/>
      <c r="XC6613" s="88"/>
      <c r="XD6613" s="88"/>
      <c r="XE6613" s="88"/>
      <c r="XF6613" s="88"/>
      <c r="XG6613" s="88"/>
      <c r="XH6613" s="88"/>
      <c r="XI6613" s="88"/>
      <c r="XJ6613" s="88"/>
      <c r="XK6613" s="88"/>
      <c r="XL6613" s="88"/>
      <c r="XM6613" s="88"/>
      <c r="XN6613" s="88"/>
      <c r="XO6613" s="88"/>
      <c r="XP6613" s="88"/>
      <c r="XQ6613" s="88"/>
      <c r="XR6613" s="88"/>
      <c r="XS6613" s="88"/>
      <c r="XT6613" s="88"/>
      <c r="XU6613" s="88"/>
      <c r="XV6613" s="88"/>
      <c r="XW6613" s="88"/>
      <c r="XX6613" s="88"/>
      <c r="XY6613" s="88"/>
      <c r="XZ6613" s="88"/>
      <c r="YA6613" s="88"/>
      <c r="YB6613" s="88"/>
      <c r="YC6613" s="88"/>
      <c r="YD6613" s="88"/>
      <c r="YE6613" s="88"/>
      <c r="YF6613" s="88"/>
      <c r="YG6613" s="88"/>
      <c r="YH6613" s="88"/>
      <c r="YI6613" s="88"/>
      <c r="YJ6613" s="88"/>
      <c r="YK6613" s="88"/>
      <c r="YL6613" s="88"/>
      <c r="YM6613" s="88"/>
      <c r="YN6613" s="88"/>
      <c r="YO6613" s="88"/>
      <c r="YP6613" s="88"/>
      <c r="YQ6613" s="88"/>
      <c r="YR6613" s="88"/>
      <c r="YS6613" s="88"/>
      <c r="YT6613" s="88"/>
      <c r="YU6613" s="88"/>
      <c r="YV6613" s="88"/>
      <c r="YW6613" s="88"/>
      <c r="YX6613" s="88"/>
      <c r="YY6613" s="88"/>
      <c r="YZ6613" s="88"/>
      <c r="ZA6613" s="88"/>
      <c r="ZB6613" s="88"/>
      <c r="ZC6613" s="88"/>
      <c r="ZD6613" s="88"/>
      <c r="ZE6613" s="88"/>
      <c r="ZF6613" s="88"/>
      <c r="ZG6613" s="88"/>
      <c r="ZH6613" s="88"/>
      <c r="ZI6613" s="88"/>
      <c r="ZJ6613" s="88"/>
      <c r="ZK6613" s="88"/>
      <c r="ZL6613" s="88"/>
      <c r="ZM6613" s="88"/>
      <c r="ZN6613" s="88"/>
      <c r="ZO6613" s="88"/>
      <c r="ZP6613" s="88"/>
      <c r="ZQ6613" s="88"/>
      <c r="ZR6613" s="88"/>
      <c r="ZS6613" s="88"/>
      <c r="ZT6613" s="88"/>
      <c r="ZU6613" s="88"/>
      <c r="ZV6613" s="88"/>
      <c r="ZW6613" s="88"/>
      <c r="ZX6613" s="88"/>
      <c r="ZY6613" s="88"/>
      <c r="ZZ6613" s="88"/>
      <c r="AAA6613" s="88"/>
      <c r="AAB6613" s="88"/>
      <c r="AAC6613" s="88"/>
      <c r="AAD6613" s="88"/>
      <c r="AAE6613" s="88"/>
      <c r="AAF6613" s="88"/>
      <c r="AAG6613" s="88"/>
      <c r="AAH6613" s="88"/>
      <c r="AAI6613" s="88"/>
      <c r="AAJ6613" s="88"/>
      <c r="AAK6613" s="88"/>
      <c r="AAL6613" s="88"/>
      <c r="AAM6613" s="88"/>
      <c r="AAN6613" s="88"/>
      <c r="AAO6613" s="88"/>
      <c r="AAP6613" s="88"/>
      <c r="AAQ6613" s="88"/>
      <c r="AAR6613" s="88"/>
      <c r="AAS6613" s="88"/>
      <c r="AAT6613" s="88"/>
      <c r="AAU6613" s="88"/>
      <c r="AAV6613" s="88"/>
      <c r="AAW6613" s="88"/>
      <c r="AAX6613" s="88"/>
      <c r="AAY6613" s="88"/>
      <c r="AAZ6613" s="88"/>
      <c r="ABA6613" s="88"/>
      <c r="ABB6613" s="88"/>
      <c r="ABC6613" s="88"/>
      <c r="ABD6613" s="88"/>
      <c r="ABE6613" s="88"/>
      <c r="ABF6613" s="88"/>
      <c r="ABG6613" s="88"/>
      <c r="ABH6613" s="88"/>
      <c r="ABI6613" s="88"/>
      <c r="ABJ6613" s="88"/>
      <c r="ABK6613" s="88"/>
      <c r="ABL6613" s="88"/>
      <c r="ABM6613" s="88"/>
      <c r="ABN6613" s="88"/>
      <c r="ABO6613" s="88"/>
      <c r="ABP6613" s="88"/>
      <c r="ABQ6613" s="88"/>
      <c r="ABR6613" s="88"/>
      <c r="ABS6613" s="88"/>
      <c r="ABT6613" s="88"/>
      <c r="ABU6613" s="88"/>
      <c r="ABV6613" s="88"/>
      <c r="ABW6613" s="88"/>
      <c r="ABX6613" s="88"/>
      <c r="ABY6613" s="88"/>
      <c r="ABZ6613" s="88"/>
      <c r="ACA6613" s="88"/>
      <c r="ACB6613" s="88"/>
      <c r="ACC6613" s="88"/>
      <c r="ACD6613" s="88"/>
      <c r="ACE6613" s="88"/>
      <c r="ACF6613" s="88"/>
      <c r="ACG6613" s="88"/>
      <c r="ACH6613" s="88"/>
      <c r="ACI6613" s="88"/>
      <c r="ACJ6613" s="88"/>
      <c r="ACK6613" s="88"/>
      <c r="ACL6613" s="88"/>
      <c r="ACM6613" s="88"/>
      <c r="ACN6613" s="88"/>
      <c r="ACO6613" s="88"/>
      <c r="ACP6613" s="88"/>
      <c r="ACQ6613" s="88"/>
      <c r="ACR6613" s="88"/>
      <c r="ACS6613" s="88"/>
      <c r="ACT6613" s="88"/>
      <c r="ACU6613" s="88"/>
      <c r="ACV6613" s="88"/>
      <c r="ACW6613" s="88"/>
      <c r="ACX6613" s="88"/>
      <c r="ACY6613" s="88"/>
      <c r="ACZ6613" s="88"/>
      <c r="ADA6613" s="88"/>
      <c r="ADB6613" s="88"/>
      <c r="ADC6613" s="88"/>
      <c r="ADD6613" s="88"/>
      <c r="ADE6613" s="88"/>
      <c r="ADF6613" s="88"/>
      <c r="ADG6613" s="88"/>
      <c r="ADH6613" s="88"/>
      <c r="ADI6613" s="88"/>
      <c r="ADJ6613" s="88"/>
      <c r="ADK6613" s="88"/>
      <c r="ADL6613" s="88"/>
      <c r="ADM6613" s="88"/>
      <c r="ADN6613" s="88"/>
      <c r="ADO6613" s="88"/>
      <c r="ADP6613" s="88"/>
      <c r="ADQ6613" s="88"/>
      <c r="ADR6613" s="88"/>
      <c r="ADS6613" s="88"/>
      <c r="ADT6613" s="88"/>
      <c r="ADU6613" s="88"/>
      <c r="ADV6613" s="88"/>
      <c r="ADW6613" s="88"/>
      <c r="ADX6613" s="88"/>
      <c r="ADY6613" s="88"/>
      <c r="ADZ6613" s="88"/>
      <c r="AEA6613" s="88"/>
      <c r="AEB6613" s="88"/>
      <c r="AEC6613" s="88"/>
      <c r="AED6613" s="88"/>
      <c r="AEE6613" s="88"/>
      <c r="AEF6613" s="88"/>
      <c r="AEG6613" s="88"/>
      <c r="AEH6613" s="88"/>
      <c r="AEI6613" s="88"/>
      <c r="AEJ6613" s="88"/>
      <c r="AEK6613" s="88"/>
      <c r="AEL6613" s="88"/>
      <c r="AEM6613" s="88"/>
      <c r="AEN6613" s="88"/>
      <c r="AEO6613" s="88"/>
      <c r="AEP6613" s="88"/>
      <c r="AEQ6613" s="88"/>
      <c r="AER6613" s="88"/>
      <c r="AES6613" s="88"/>
      <c r="AET6613" s="88"/>
      <c r="AEU6613" s="88"/>
      <c r="AEV6613" s="88"/>
      <c r="AEW6613" s="88"/>
      <c r="AEX6613" s="88"/>
      <c r="AEY6613" s="88"/>
      <c r="AEZ6613" s="88"/>
      <c r="AFA6613" s="88"/>
      <c r="AFB6613" s="88"/>
      <c r="AFC6613" s="88"/>
      <c r="AFD6613" s="88"/>
      <c r="AFE6613" s="88"/>
      <c r="AFF6613" s="88"/>
      <c r="AFG6613" s="88"/>
      <c r="AFH6613" s="88"/>
      <c r="AFI6613" s="88"/>
      <c r="AFJ6613" s="88"/>
      <c r="AFK6613" s="88"/>
      <c r="AFL6613" s="88"/>
      <c r="AFM6613" s="88"/>
      <c r="AFN6613" s="88"/>
      <c r="AFO6613" s="88"/>
      <c r="AFP6613" s="88"/>
      <c r="AFQ6613" s="88"/>
      <c r="AFR6613" s="88"/>
      <c r="AFS6613" s="88"/>
      <c r="AFT6613" s="88"/>
      <c r="AFU6613" s="88"/>
      <c r="AFV6613" s="88"/>
      <c r="AFW6613" s="88"/>
      <c r="AFX6613" s="88"/>
      <c r="AFY6613" s="88"/>
      <c r="AFZ6613" s="88"/>
      <c r="AGA6613" s="88"/>
      <c r="AGB6613" s="88"/>
      <c r="AGC6613" s="88"/>
      <c r="AGD6613" s="88"/>
      <c r="AGE6613" s="88"/>
      <c r="AGF6613" s="88"/>
      <c r="AGG6613" s="88"/>
      <c r="AGH6613" s="88"/>
      <c r="AGI6613" s="88"/>
      <c r="AGJ6613" s="88"/>
      <c r="AGK6613" s="88"/>
      <c r="AGL6613" s="88"/>
      <c r="AGM6613" s="88"/>
      <c r="AGN6613" s="88"/>
      <c r="AGO6613" s="88"/>
      <c r="AGP6613" s="88"/>
      <c r="AGQ6613" s="88"/>
      <c r="AGR6613" s="88"/>
      <c r="AGS6613" s="88"/>
      <c r="AGT6613" s="88"/>
      <c r="AGU6613" s="88"/>
      <c r="AGV6613" s="88"/>
      <c r="AGW6613" s="88"/>
      <c r="AGX6613" s="88"/>
      <c r="AGY6613" s="88"/>
      <c r="AGZ6613" s="88"/>
      <c r="AHA6613" s="88"/>
      <c r="AHB6613" s="88"/>
      <c r="AHC6613" s="88"/>
      <c r="AHD6613" s="88"/>
      <c r="AHE6613" s="88"/>
      <c r="AHF6613" s="88"/>
      <c r="AHG6613" s="88"/>
      <c r="AHH6613" s="88"/>
      <c r="AHI6613" s="88"/>
      <c r="AHJ6613" s="88"/>
      <c r="AHK6613" s="88"/>
      <c r="AHL6613" s="88"/>
      <c r="AHM6613" s="88"/>
      <c r="AHN6613" s="88"/>
      <c r="AHO6613" s="88"/>
      <c r="AHP6613" s="88"/>
      <c r="AHQ6613" s="88"/>
      <c r="AHR6613" s="88"/>
      <c r="AHS6613" s="88"/>
      <c r="AHT6613" s="88"/>
      <c r="AHU6613" s="88"/>
      <c r="AHV6613" s="88"/>
      <c r="AHW6613" s="88"/>
      <c r="AHX6613" s="88"/>
      <c r="AHY6613" s="88"/>
      <c r="AHZ6613" s="88"/>
      <c r="AIA6613" s="88"/>
      <c r="AIB6613" s="88"/>
      <c r="AIC6613" s="88"/>
      <c r="AID6613" s="88"/>
      <c r="AIE6613" s="88"/>
      <c r="AIF6613" s="88"/>
      <c r="AIG6613" s="88"/>
      <c r="AIH6613" s="88"/>
      <c r="AII6613" s="88"/>
      <c r="AIJ6613" s="88"/>
      <c r="AIK6613" s="88"/>
      <c r="AIL6613" s="88"/>
      <c r="AIM6613" s="88"/>
      <c r="AIN6613" s="88"/>
      <c r="AIO6613" s="88"/>
      <c r="AIP6613" s="88"/>
      <c r="AIQ6613" s="88"/>
      <c r="AIR6613" s="88"/>
      <c r="AIS6613" s="88"/>
      <c r="AIT6613" s="88"/>
      <c r="AIU6613" s="88"/>
      <c r="AIV6613" s="88"/>
      <c r="AIW6613" s="88"/>
      <c r="AIX6613" s="88"/>
      <c r="AIY6613" s="88"/>
      <c r="AIZ6613" s="88"/>
      <c r="AJA6613" s="88"/>
      <c r="AJB6613" s="88"/>
      <c r="AJC6613" s="88"/>
      <c r="AJD6613" s="88"/>
      <c r="AJE6613" s="88"/>
      <c r="AJF6613" s="88"/>
      <c r="AJG6613" s="88"/>
      <c r="AJH6613" s="88"/>
      <c r="AJI6613" s="88"/>
      <c r="AJJ6613" s="88"/>
      <c r="AJK6613" s="88"/>
      <c r="AJL6613" s="88"/>
      <c r="AJM6613" s="88"/>
      <c r="AJN6613" s="88"/>
      <c r="AJO6613" s="88"/>
      <c r="AJP6613" s="88"/>
      <c r="AJQ6613" s="88"/>
      <c r="AJR6613" s="88"/>
      <c r="AJS6613" s="88"/>
      <c r="AJT6613" s="88"/>
      <c r="AJU6613" s="88"/>
      <c r="AJV6613" s="88"/>
      <c r="AJW6613" s="88"/>
      <c r="AJX6613" s="88"/>
      <c r="AJY6613" s="88"/>
      <c r="AJZ6613" s="88"/>
      <c r="AKA6613" s="88"/>
      <c r="AKB6613" s="88"/>
      <c r="AKC6613" s="88"/>
      <c r="AKD6613" s="88"/>
      <c r="AKE6613" s="88"/>
      <c r="AKF6613" s="88"/>
      <c r="AKG6613" s="88"/>
      <c r="AKH6613" s="88"/>
      <c r="AKI6613" s="88"/>
      <c r="AKJ6613" s="88"/>
      <c r="AKK6613" s="88"/>
      <c r="AKL6613" s="88"/>
      <c r="AKM6613" s="88"/>
      <c r="AKN6613" s="88"/>
      <c r="AKO6613" s="88"/>
      <c r="AKP6613" s="88"/>
      <c r="AKQ6613" s="88"/>
      <c r="AKR6613" s="88"/>
      <c r="AKS6613" s="88"/>
      <c r="AKT6613" s="88"/>
      <c r="AKU6613" s="88"/>
      <c r="AKV6613" s="88"/>
      <c r="AKW6613" s="88"/>
      <c r="AKX6613" s="88"/>
      <c r="AKY6613" s="88"/>
      <c r="AKZ6613" s="88"/>
      <c r="ALA6613" s="88"/>
      <c r="ALB6613" s="88"/>
      <c r="ALC6613" s="88"/>
      <c r="ALD6613" s="88"/>
      <c r="ALE6613" s="88"/>
      <c r="ALF6613" s="88"/>
      <c r="ALG6613" s="88"/>
      <c r="ALH6613" s="88"/>
      <c r="ALI6613" s="88"/>
      <c r="ALJ6613" s="88"/>
      <c r="ALK6613" s="88"/>
      <c r="ALL6613" s="88"/>
      <c r="ALM6613" s="88"/>
      <c r="ALN6613" s="88"/>
      <c r="ALO6613" s="88"/>
      <c r="ALP6613" s="88"/>
      <c r="ALQ6613" s="88"/>
      <c r="ALR6613" s="88"/>
      <c r="ALS6613" s="88"/>
      <c r="ALT6613" s="88"/>
      <c r="ALU6613" s="88"/>
      <c r="ALV6613" s="88"/>
      <c r="ALW6613" s="88"/>
      <c r="ALX6613" s="88"/>
      <c r="ALY6613" s="88"/>
      <c r="ALZ6613" s="88"/>
      <c r="AMA6613" s="88"/>
      <c r="AMB6613" s="88"/>
      <c r="AMC6613" s="88"/>
      <c r="AMD6613" s="88"/>
      <c r="AME6613" s="88"/>
      <c r="AMF6613" s="88"/>
      <c r="AMG6613" s="88"/>
      <c r="AMH6613" s="88"/>
      <c r="AMI6613" s="88"/>
      <c r="AMJ6613" s="88"/>
      <c r="AMK6613" s="88"/>
      <c r="AML6613" s="88"/>
      <c r="AMM6613" s="88"/>
      <c r="AMN6613" s="88"/>
      <c r="AMO6613" s="88"/>
    </row>
    <row r="6614" spans="1:1029" s="104" customFormat="1" x14ac:dyDescent="0.35">
      <c r="A6614" s="21">
        <v>10141103</v>
      </c>
      <c r="B6614" s="117" t="s">
        <v>1665</v>
      </c>
      <c r="C6614" s="115" t="s">
        <v>710</v>
      </c>
      <c r="D6614" s="33" t="s">
        <v>1805</v>
      </c>
      <c r="E6614" s="114" t="str">
        <f t="shared" si="1237"/>
        <v>TRANSFORMADOR MARCA:Power teach CUAMBA PTS 25</v>
      </c>
      <c r="F6614" s="34"/>
      <c r="G6614" s="132" t="s">
        <v>179</v>
      </c>
      <c r="H6614" s="132" t="s">
        <v>179</v>
      </c>
      <c r="I6614" s="152" t="s">
        <v>1804</v>
      </c>
      <c r="J6614" s="21"/>
      <c r="K6614" s="117" t="s">
        <v>1803</v>
      </c>
      <c r="L6614" s="34" t="s">
        <v>1802</v>
      </c>
      <c r="M6614" s="34">
        <v>25</v>
      </c>
      <c r="N6614" s="306" t="s">
        <v>19</v>
      </c>
      <c r="O6614" s="34" t="s">
        <v>362</v>
      </c>
      <c r="P6614" s="34">
        <v>3</v>
      </c>
      <c r="Q6614" s="132">
        <v>2017</v>
      </c>
      <c r="R6614" s="34" t="s">
        <v>1791</v>
      </c>
      <c r="S6614" s="34" t="s">
        <v>1801</v>
      </c>
      <c r="T6614" s="155">
        <v>643</v>
      </c>
      <c r="U6614" s="111">
        <v>45</v>
      </c>
      <c r="V6614" s="113">
        <f t="shared" si="1238"/>
        <v>643</v>
      </c>
      <c r="W6614" s="113">
        <f t="shared" si="1239"/>
        <v>0</v>
      </c>
      <c r="X6614" s="112">
        <f t="shared" si="1240"/>
        <v>0</v>
      </c>
      <c r="Y6614" s="111"/>
      <c r="Z6614" s="110">
        <f t="shared" si="1236"/>
        <v>45</v>
      </c>
      <c r="AA6614" s="109">
        <f t="shared" si="1241"/>
        <v>32.15</v>
      </c>
      <c r="AB6614" s="109">
        <f t="shared" si="1242"/>
        <v>32150</v>
      </c>
      <c r="AC6614" s="108">
        <f t="shared" si="1243"/>
        <v>610.85</v>
      </c>
      <c r="AD6614" s="107">
        <f t="shared" si="1244"/>
        <v>2.2222222222222223E-2</v>
      </c>
      <c r="AE6614" s="106">
        <f t="shared" si="1245"/>
        <v>13.574444444444445</v>
      </c>
      <c r="AF6614" s="105">
        <f t="shared" si="1246"/>
        <v>13.574444444444445</v>
      </c>
      <c r="AG6614" s="105">
        <f t="shared" si="1247"/>
        <v>629.42555555555555</v>
      </c>
      <c r="AH6614" s="88"/>
      <c r="AI6614" s="88"/>
      <c r="AJ6614" s="88"/>
      <c r="AK6614" s="88"/>
      <c r="AL6614" s="88"/>
      <c r="AM6614" s="88"/>
      <c r="AN6614" s="88"/>
      <c r="AO6614" s="88"/>
      <c r="AP6614" s="88"/>
      <c r="AQ6614" s="88"/>
      <c r="AR6614" s="88"/>
      <c r="AS6614" s="88"/>
      <c r="AT6614" s="88"/>
      <c r="AU6614" s="88"/>
      <c r="AV6614" s="88"/>
      <c r="AW6614" s="88"/>
      <c r="AX6614" s="88"/>
      <c r="AY6614" s="88"/>
      <c r="AZ6614" s="88"/>
      <c r="BA6614" s="88"/>
      <c r="BB6614" s="88"/>
      <c r="BC6614" s="88"/>
      <c r="BD6614" s="88"/>
      <c r="BE6614" s="88"/>
      <c r="BF6614" s="88"/>
      <c r="BG6614" s="88"/>
      <c r="BH6614" s="88"/>
      <c r="BI6614" s="88"/>
      <c r="BJ6614" s="88"/>
      <c r="BK6614" s="88"/>
      <c r="BL6614" s="88"/>
      <c r="BM6614" s="88"/>
      <c r="BN6614" s="88"/>
      <c r="BO6614" s="88"/>
      <c r="BP6614" s="88"/>
      <c r="BQ6614" s="88"/>
      <c r="BR6614" s="88"/>
      <c r="BS6614" s="88"/>
      <c r="BT6614" s="88"/>
      <c r="BU6614" s="88"/>
      <c r="BV6614" s="88"/>
      <c r="BW6614" s="88"/>
      <c r="BX6614" s="88"/>
      <c r="BY6614" s="88"/>
      <c r="BZ6614" s="88"/>
      <c r="CA6614" s="88"/>
      <c r="CB6614" s="88"/>
      <c r="CC6614" s="88"/>
      <c r="CD6614" s="88"/>
      <c r="CE6614" s="88"/>
      <c r="CF6614" s="88"/>
      <c r="CG6614" s="88"/>
      <c r="CH6614" s="88"/>
      <c r="CI6614" s="88"/>
      <c r="CJ6614" s="88"/>
      <c r="CK6614" s="88"/>
      <c r="CL6614" s="88"/>
      <c r="CM6614" s="88"/>
      <c r="CN6614" s="88"/>
      <c r="CO6614" s="88"/>
      <c r="CP6614" s="88"/>
      <c r="CQ6614" s="88"/>
      <c r="CR6614" s="88"/>
      <c r="CS6614" s="88"/>
      <c r="CT6614" s="88"/>
      <c r="CU6614" s="88"/>
      <c r="CV6614" s="88"/>
      <c r="CW6614" s="88"/>
      <c r="CX6614" s="88"/>
      <c r="CY6614" s="88"/>
      <c r="CZ6614" s="88"/>
      <c r="DA6614" s="88"/>
      <c r="DB6614" s="88"/>
      <c r="DC6614" s="88"/>
      <c r="DD6614" s="88"/>
      <c r="DE6614" s="88"/>
      <c r="DF6614" s="88"/>
      <c r="DG6614" s="88"/>
      <c r="DH6614" s="88"/>
      <c r="DI6614" s="88"/>
      <c r="DJ6614" s="88"/>
      <c r="DK6614" s="88"/>
      <c r="DL6614" s="88"/>
      <c r="DM6614" s="88"/>
      <c r="DN6614" s="88"/>
      <c r="DO6614" s="88"/>
      <c r="DP6614" s="88"/>
      <c r="DQ6614" s="88"/>
      <c r="DR6614" s="88"/>
      <c r="DS6614" s="88"/>
      <c r="DT6614" s="88"/>
      <c r="DU6614" s="88"/>
      <c r="DV6614" s="88"/>
      <c r="DW6614" s="88"/>
      <c r="DX6614" s="88"/>
      <c r="DY6614" s="88"/>
      <c r="DZ6614" s="88"/>
      <c r="EA6614" s="88"/>
      <c r="EB6614" s="88"/>
      <c r="EC6614" s="88"/>
      <c r="ED6614" s="88"/>
      <c r="EE6614" s="88"/>
      <c r="EF6614" s="88"/>
      <c r="EG6614" s="88"/>
      <c r="EH6614" s="88"/>
      <c r="EI6614" s="88"/>
      <c r="EJ6614" s="88"/>
      <c r="EK6614" s="88"/>
      <c r="EL6614" s="88"/>
      <c r="EM6614" s="88"/>
      <c r="EN6614" s="88"/>
      <c r="EO6614" s="88"/>
      <c r="EP6614" s="88"/>
      <c r="EQ6614" s="88"/>
      <c r="ER6614" s="88"/>
      <c r="ES6614" s="88"/>
      <c r="ET6614" s="88"/>
      <c r="EU6614" s="88"/>
      <c r="EV6614" s="88"/>
      <c r="EW6614" s="88"/>
      <c r="EX6614" s="88"/>
      <c r="EY6614" s="88"/>
      <c r="EZ6614" s="88"/>
      <c r="FA6614" s="88"/>
      <c r="FB6614" s="88"/>
      <c r="FC6614" s="88"/>
      <c r="FD6614" s="88"/>
      <c r="FE6614" s="88"/>
      <c r="FF6614" s="88"/>
      <c r="FG6614" s="88"/>
      <c r="FH6614" s="88"/>
      <c r="FI6614" s="88"/>
      <c r="FJ6614" s="88"/>
      <c r="FK6614" s="88"/>
      <c r="FL6614" s="88"/>
      <c r="FM6614" s="88"/>
      <c r="FN6614" s="88"/>
      <c r="FO6614" s="88"/>
      <c r="FP6614" s="88"/>
      <c r="FQ6614" s="88"/>
      <c r="FR6614" s="88"/>
      <c r="FS6614" s="88"/>
      <c r="FT6614" s="88"/>
      <c r="FU6614" s="88"/>
      <c r="FV6614" s="88"/>
      <c r="FW6614" s="88"/>
      <c r="FX6614" s="88"/>
      <c r="FY6614" s="88"/>
      <c r="FZ6614" s="88"/>
      <c r="GA6614" s="88"/>
      <c r="GB6614" s="88"/>
      <c r="GC6614" s="88"/>
      <c r="GD6614" s="88"/>
      <c r="GE6614" s="88"/>
      <c r="GF6614" s="88"/>
      <c r="GG6614" s="88"/>
      <c r="GH6614" s="88"/>
      <c r="GI6614" s="88"/>
      <c r="GJ6614" s="88"/>
      <c r="GK6614" s="88"/>
      <c r="GL6614" s="88"/>
      <c r="GM6614" s="88"/>
      <c r="GN6614" s="88"/>
      <c r="GO6614" s="88"/>
      <c r="GP6614" s="88"/>
      <c r="GQ6614" s="88"/>
      <c r="GR6614" s="88"/>
      <c r="GS6614" s="88"/>
      <c r="GT6614" s="88"/>
      <c r="GU6614" s="88"/>
      <c r="GV6614" s="88"/>
      <c r="GW6614" s="88"/>
      <c r="GX6614" s="88"/>
      <c r="GY6614" s="88"/>
      <c r="GZ6614" s="88"/>
      <c r="HA6614" s="88"/>
      <c r="HB6614" s="88"/>
      <c r="HC6614" s="88"/>
      <c r="HD6614" s="88"/>
      <c r="HE6614" s="88"/>
      <c r="HF6614" s="88"/>
      <c r="HG6614" s="88"/>
      <c r="HH6614" s="88"/>
      <c r="HI6614" s="88"/>
      <c r="HJ6614" s="88"/>
      <c r="HK6614" s="88"/>
      <c r="HL6614" s="88"/>
      <c r="HM6614" s="88"/>
      <c r="HN6614" s="88"/>
      <c r="HO6614" s="88"/>
      <c r="HP6614" s="88"/>
      <c r="HQ6614" s="88"/>
      <c r="HR6614" s="88"/>
      <c r="HS6614" s="88"/>
      <c r="HT6614" s="88"/>
      <c r="HU6614" s="88"/>
      <c r="HV6614" s="88"/>
      <c r="HW6614" s="88"/>
      <c r="HX6614" s="88"/>
      <c r="HY6614" s="88"/>
      <c r="HZ6614" s="88"/>
      <c r="IA6614" s="88"/>
      <c r="IB6614" s="88"/>
      <c r="IC6614" s="88"/>
      <c r="ID6614" s="88"/>
      <c r="IE6614" s="88"/>
      <c r="IF6614" s="88"/>
      <c r="IG6614" s="88"/>
      <c r="IH6614" s="88"/>
      <c r="II6614" s="88"/>
      <c r="IJ6614" s="88"/>
      <c r="IK6614" s="88"/>
      <c r="IL6614" s="88"/>
      <c r="IM6614" s="88"/>
      <c r="IN6614" s="88"/>
      <c r="IO6614" s="88"/>
      <c r="IP6614" s="88"/>
      <c r="IQ6614" s="88"/>
      <c r="IR6614" s="88"/>
      <c r="IS6614" s="88"/>
      <c r="IT6614" s="88"/>
      <c r="IU6614" s="88"/>
      <c r="IV6614" s="88"/>
      <c r="IW6614" s="88"/>
      <c r="IX6614" s="88"/>
      <c r="IY6614" s="88"/>
      <c r="IZ6614" s="88"/>
      <c r="JA6614" s="88"/>
      <c r="JB6614" s="88"/>
      <c r="JC6614" s="88"/>
      <c r="JD6614" s="88"/>
      <c r="JE6614" s="88"/>
      <c r="JF6614" s="88"/>
      <c r="JG6614" s="88"/>
      <c r="JH6614" s="88"/>
      <c r="JI6614" s="88"/>
      <c r="JJ6614" s="88"/>
      <c r="JK6614" s="88"/>
      <c r="JL6614" s="88"/>
      <c r="JM6614" s="88"/>
      <c r="JN6614" s="88"/>
      <c r="JO6614" s="88"/>
      <c r="JP6614" s="88"/>
      <c r="JQ6614" s="88"/>
      <c r="JR6614" s="88"/>
      <c r="JS6614" s="88"/>
      <c r="JT6614" s="88"/>
      <c r="JU6614" s="88"/>
      <c r="JV6614" s="88"/>
      <c r="JW6614" s="88"/>
      <c r="JX6614" s="88"/>
      <c r="JY6614" s="88"/>
      <c r="JZ6614" s="88"/>
      <c r="KA6614" s="88"/>
      <c r="KB6614" s="88"/>
      <c r="KC6614" s="88"/>
      <c r="KD6614" s="88"/>
      <c r="KE6614" s="88"/>
      <c r="KF6614" s="88"/>
      <c r="KG6614" s="88"/>
      <c r="KH6614" s="88"/>
      <c r="KI6614" s="88"/>
      <c r="KJ6614" s="88"/>
      <c r="KK6614" s="88"/>
      <c r="KL6614" s="88"/>
      <c r="KM6614" s="88"/>
      <c r="KN6614" s="88"/>
      <c r="KO6614" s="88"/>
      <c r="KP6614" s="88"/>
      <c r="KQ6614" s="88"/>
      <c r="KR6614" s="88"/>
      <c r="KS6614" s="88"/>
      <c r="KT6614" s="88"/>
      <c r="KU6614" s="88"/>
      <c r="KV6614" s="88"/>
      <c r="KW6614" s="88"/>
      <c r="KX6614" s="88"/>
      <c r="KY6614" s="88"/>
      <c r="KZ6614" s="88"/>
      <c r="LA6614" s="88"/>
      <c r="LB6614" s="88"/>
      <c r="LC6614" s="88"/>
      <c r="LD6614" s="88"/>
      <c r="LE6614" s="88"/>
      <c r="LF6614" s="88"/>
      <c r="LG6614" s="88"/>
      <c r="LH6614" s="88"/>
      <c r="LI6614" s="88"/>
      <c r="LJ6614" s="88"/>
      <c r="LK6614" s="88"/>
      <c r="LL6614" s="88"/>
      <c r="LM6614" s="88"/>
      <c r="LN6614" s="88"/>
      <c r="LO6614" s="88"/>
      <c r="LP6614" s="88"/>
      <c r="LQ6614" s="88"/>
      <c r="LR6614" s="88"/>
      <c r="LS6614" s="88"/>
      <c r="LT6614" s="88"/>
      <c r="LU6614" s="88"/>
      <c r="LV6614" s="88"/>
      <c r="LW6614" s="88"/>
      <c r="LX6614" s="88"/>
      <c r="LY6614" s="88"/>
      <c r="LZ6614" s="88"/>
      <c r="MA6614" s="88"/>
      <c r="MB6614" s="88"/>
      <c r="MC6614" s="88"/>
      <c r="MD6614" s="88"/>
      <c r="ME6614" s="88"/>
      <c r="MF6614" s="88"/>
      <c r="MG6614" s="88"/>
      <c r="MH6614" s="88"/>
      <c r="MI6614" s="88"/>
      <c r="MJ6614" s="88"/>
      <c r="MK6614" s="88"/>
      <c r="ML6614" s="88"/>
      <c r="MM6614" s="88"/>
      <c r="MN6614" s="88"/>
      <c r="MO6614" s="88"/>
      <c r="MP6614" s="88"/>
      <c r="MQ6614" s="88"/>
      <c r="MR6614" s="88"/>
      <c r="MS6614" s="88"/>
      <c r="MT6614" s="88"/>
      <c r="MU6614" s="88"/>
      <c r="MV6614" s="88"/>
      <c r="MW6614" s="88"/>
      <c r="MX6614" s="88"/>
      <c r="MY6614" s="88"/>
      <c r="MZ6614" s="88"/>
      <c r="NA6614" s="88"/>
      <c r="NB6614" s="88"/>
      <c r="NC6614" s="88"/>
      <c r="ND6614" s="88"/>
      <c r="NE6614" s="88"/>
      <c r="NF6614" s="88"/>
      <c r="NG6614" s="88"/>
      <c r="NH6614" s="88"/>
      <c r="NI6614" s="88"/>
      <c r="NJ6614" s="88"/>
      <c r="NK6614" s="88"/>
      <c r="NL6614" s="88"/>
      <c r="NM6614" s="88"/>
      <c r="NN6614" s="88"/>
      <c r="NO6614" s="88"/>
      <c r="NP6614" s="88"/>
      <c r="NQ6614" s="88"/>
      <c r="NR6614" s="88"/>
      <c r="NS6614" s="88"/>
      <c r="NT6614" s="88"/>
      <c r="NU6614" s="88"/>
      <c r="NV6614" s="88"/>
      <c r="NW6614" s="88"/>
      <c r="NX6614" s="88"/>
      <c r="NY6614" s="88"/>
      <c r="NZ6614" s="88"/>
      <c r="OA6614" s="88"/>
      <c r="OB6614" s="88"/>
      <c r="OC6614" s="88"/>
      <c r="OD6614" s="88"/>
      <c r="OE6614" s="88"/>
      <c r="OF6614" s="88"/>
      <c r="OG6614" s="88"/>
      <c r="OH6614" s="88"/>
      <c r="OI6614" s="88"/>
      <c r="OJ6614" s="88"/>
      <c r="OK6614" s="88"/>
      <c r="OL6614" s="88"/>
      <c r="OM6614" s="88"/>
      <c r="ON6614" s="88"/>
      <c r="OO6614" s="88"/>
      <c r="OP6614" s="88"/>
      <c r="OQ6614" s="88"/>
      <c r="OR6614" s="88"/>
      <c r="OS6614" s="88"/>
      <c r="OT6614" s="88"/>
      <c r="OU6614" s="88"/>
      <c r="OV6614" s="88"/>
      <c r="OW6614" s="88"/>
      <c r="OX6614" s="88"/>
      <c r="OY6614" s="88"/>
      <c r="OZ6614" s="88"/>
      <c r="PA6614" s="88"/>
      <c r="PB6614" s="88"/>
      <c r="PC6614" s="88"/>
      <c r="PD6614" s="88"/>
      <c r="PE6614" s="88"/>
      <c r="PF6614" s="88"/>
      <c r="PG6614" s="88"/>
      <c r="PH6614" s="88"/>
      <c r="PI6614" s="88"/>
      <c r="PJ6614" s="88"/>
      <c r="PK6614" s="88"/>
      <c r="PL6614" s="88"/>
      <c r="PM6614" s="88"/>
      <c r="PN6614" s="88"/>
      <c r="PO6614" s="88"/>
      <c r="PP6614" s="88"/>
      <c r="PQ6614" s="88"/>
      <c r="PR6614" s="88"/>
      <c r="PS6614" s="88"/>
      <c r="PT6614" s="88"/>
      <c r="PU6614" s="88"/>
      <c r="PV6614" s="88"/>
      <c r="PW6614" s="88"/>
      <c r="PX6614" s="88"/>
      <c r="PY6614" s="88"/>
      <c r="PZ6614" s="88"/>
      <c r="QA6614" s="88"/>
      <c r="QB6614" s="88"/>
      <c r="QC6614" s="88"/>
      <c r="QD6614" s="88"/>
      <c r="QE6614" s="88"/>
      <c r="QF6614" s="88"/>
      <c r="QG6614" s="88"/>
      <c r="QH6614" s="88"/>
      <c r="QI6614" s="88"/>
      <c r="QJ6614" s="88"/>
      <c r="QK6614" s="88"/>
      <c r="QL6614" s="88"/>
      <c r="QM6614" s="88"/>
      <c r="QN6614" s="88"/>
      <c r="QO6614" s="88"/>
      <c r="QP6614" s="88"/>
      <c r="QQ6614" s="88"/>
      <c r="QR6614" s="88"/>
      <c r="QS6614" s="88"/>
      <c r="QT6614" s="88"/>
      <c r="QU6614" s="88"/>
      <c r="QV6614" s="88"/>
      <c r="QW6614" s="88"/>
      <c r="QX6614" s="88"/>
      <c r="QY6614" s="88"/>
      <c r="QZ6614" s="88"/>
      <c r="RA6614" s="88"/>
      <c r="RB6614" s="88"/>
      <c r="RC6614" s="88"/>
      <c r="RD6614" s="88"/>
      <c r="RE6614" s="88"/>
      <c r="RF6614" s="88"/>
      <c r="RG6614" s="88"/>
      <c r="RH6614" s="88"/>
      <c r="RI6614" s="88"/>
      <c r="RJ6614" s="88"/>
      <c r="RK6614" s="88"/>
      <c r="RL6614" s="88"/>
      <c r="RM6614" s="88"/>
      <c r="RN6614" s="88"/>
      <c r="RO6614" s="88"/>
      <c r="RP6614" s="88"/>
      <c r="RQ6614" s="88"/>
      <c r="RR6614" s="88"/>
      <c r="RS6614" s="88"/>
      <c r="RT6614" s="88"/>
      <c r="RU6614" s="88"/>
      <c r="RV6614" s="88"/>
      <c r="RW6614" s="88"/>
      <c r="RX6614" s="88"/>
      <c r="RY6614" s="88"/>
      <c r="RZ6614" s="88"/>
      <c r="SA6614" s="88"/>
      <c r="SB6614" s="88"/>
      <c r="SC6614" s="88"/>
      <c r="SD6614" s="88"/>
      <c r="SE6614" s="88"/>
      <c r="SF6614" s="88"/>
      <c r="SG6614" s="88"/>
      <c r="SH6614" s="88"/>
      <c r="SI6614" s="88"/>
      <c r="SJ6614" s="88"/>
      <c r="SK6614" s="88"/>
      <c r="SL6614" s="88"/>
      <c r="SM6614" s="88"/>
      <c r="SN6614" s="88"/>
      <c r="SO6614" s="88"/>
      <c r="SP6614" s="88"/>
      <c r="SQ6614" s="88"/>
      <c r="SR6614" s="88"/>
      <c r="SS6614" s="88"/>
      <c r="ST6614" s="88"/>
      <c r="SU6614" s="88"/>
      <c r="SV6614" s="88"/>
      <c r="SW6614" s="88"/>
      <c r="SX6614" s="88"/>
      <c r="SY6614" s="88"/>
      <c r="SZ6614" s="88"/>
      <c r="TA6614" s="88"/>
      <c r="TB6614" s="88"/>
      <c r="TC6614" s="88"/>
      <c r="TD6614" s="88"/>
      <c r="TE6614" s="88"/>
      <c r="TF6614" s="88"/>
      <c r="TG6614" s="88"/>
      <c r="TH6614" s="88"/>
      <c r="TI6614" s="88"/>
      <c r="TJ6614" s="88"/>
      <c r="TK6614" s="88"/>
      <c r="TL6614" s="88"/>
      <c r="TM6614" s="88"/>
      <c r="TN6614" s="88"/>
      <c r="TO6614" s="88"/>
      <c r="TP6614" s="88"/>
      <c r="TQ6614" s="88"/>
      <c r="TR6614" s="88"/>
      <c r="TS6614" s="88"/>
      <c r="TT6614" s="88"/>
      <c r="TU6614" s="88"/>
      <c r="TV6614" s="88"/>
      <c r="TW6614" s="88"/>
      <c r="TX6614" s="88"/>
      <c r="TY6614" s="88"/>
      <c r="TZ6614" s="88"/>
      <c r="UA6614" s="88"/>
      <c r="UB6614" s="88"/>
      <c r="UC6614" s="88"/>
      <c r="UD6614" s="88"/>
      <c r="UE6614" s="88"/>
      <c r="UF6614" s="88"/>
      <c r="UG6614" s="88"/>
      <c r="UH6614" s="88"/>
      <c r="UI6614" s="88"/>
      <c r="UJ6614" s="88"/>
      <c r="UK6614" s="88"/>
      <c r="UL6614" s="88"/>
      <c r="UM6614" s="88"/>
      <c r="UN6614" s="88"/>
      <c r="UO6614" s="88"/>
      <c r="UP6614" s="88"/>
      <c r="UQ6614" s="88"/>
      <c r="UR6614" s="88"/>
      <c r="US6614" s="88"/>
      <c r="UT6614" s="88"/>
      <c r="UU6614" s="88"/>
      <c r="UV6614" s="88"/>
      <c r="UW6614" s="88"/>
      <c r="UX6614" s="88"/>
      <c r="UY6614" s="88"/>
      <c r="UZ6614" s="88"/>
      <c r="VA6614" s="88"/>
      <c r="VB6614" s="88"/>
      <c r="VC6614" s="88"/>
      <c r="VD6614" s="88"/>
      <c r="VE6614" s="88"/>
      <c r="VF6614" s="88"/>
      <c r="VG6614" s="88"/>
      <c r="VH6614" s="88"/>
      <c r="VI6614" s="88"/>
      <c r="VJ6614" s="88"/>
      <c r="VK6614" s="88"/>
      <c r="VL6614" s="88"/>
      <c r="VM6614" s="88"/>
      <c r="VN6614" s="88"/>
      <c r="VO6614" s="88"/>
      <c r="VP6614" s="88"/>
      <c r="VQ6614" s="88"/>
      <c r="VR6614" s="88"/>
      <c r="VS6614" s="88"/>
      <c r="VT6614" s="88"/>
      <c r="VU6614" s="88"/>
      <c r="VV6614" s="88"/>
      <c r="VW6614" s="88"/>
      <c r="VX6614" s="88"/>
      <c r="VY6614" s="88"/>
      <c r="VZ6614" s="88"/>
      <c r="WA6614" s="88"/>
      <c r="WB6614" s="88"/>
      <c r="WC6614" s="88"/>
      <c r="WD6614" s="88"/>
      <c r="WE6614" s="88"/>
      <c r="WF6614" s="88"/>
      <c r="WG6614" s="88"/>
      <c r="WH6614" s="88"/>
      <c r="WI6614" s="88"/>
      <c r="WJ6614" s="88"/>
      <c r="WK6614" s="88"/>
      <c r="WL6614" s="88"/>
      <c r="WM6614" s="88"/>
      <c r="WN6614" s="88"/>
      <c r="WO6614" s="88"/>
      <c r="WP6614" s="88"/>
      <c r="WQ6614" s="88"/>
      <c r="WR6614" s="88"/>
      <c r="WS6614" s="88"/>
      <c r="WT6614" s="88"/>
      <c r="WU6614" s="88"/>
      <c r="WV6614" s="88"/>
      <c r="WW6614" s="88"/>
      <c r="WX6614" s="88"/>
      <c r="WY6614" s="88"/>
      <c r="WZ6614" s="88"/>
      <c r="XA6614" s="88"/>
      <c r="XB6614" s="88"/>
      <c r="XC6614" s="88"/>
      <c r="XD6614" s="88"/>
      <c r="XE6614" s="88"/>
      <c r="XF6614" s="88"/>
      <c r="XG6614" s="88"/>
      <c r="XH6614" s="88"/>
      <c r="XI6614" s="88"/>
      <c r="XJ6614" s="88"/>
      <c r="XK6614" s="88"/>
      <c r="XL6614" s="88"/>
      <c r="XM6614" s="88"/>
      <c r="XN6614" s="88"/>
      <c r="XO6614" s="88"/>
      <c r="XP6614" s="88"/>
      <c r="XQ6614" s="88"/>
      <c r="XR6614" s="88"/>
      <c r="XS6614" s="88"/>
      <c r="XT6614" s="88"/>
      <c r="XU6614" s="88"/>
      <c r="XV6614" s="88"/>
      <c r="XW6614" s="88"/>
      <c r="XX6614" s="88"/>
      <c r="XY6614" s="88"/>
      <c r="XZ6614" s="88"/>
      <c r="YA6614" s="88"/>
      <c r="YB6614" s="88"/>
      <c r="YC6614" s="88"/>
      <c r="YD6614" s="88"/>
      <c r="YE6614" s="88"/>
      <c r="YF6614" s="88"/>
      <c r="YG6614" s="88"/>
      <c r="YH6614" s="88"/>
      <c r="YI6614" s="88"/>
      <c r="YJ6614" s="88"/>
      <c r="YK6614" s="88"/>
      <c r="YL6614" s="88"/>
      <c r="YM6614" s="88"/>
      <c r="YN6614" s="88"/>
      <c r="YO6614" s="88"/>
      <c r="YP6614" s="88"/>
      <c r="YQ6614" s="88"/>
      <c r="YR6614" s="88"/>
      <c r="YS6614" s="88"/>
      <c r="YT6614" s="88"/>
      <c r="YU6614" s="88"/>
      <c r="YV6614" s="88"/>
      <c r="YW6614" s="88"/>
      <c r="YX6614" s="88"/>
      <c r="YY6614" s="88"/>
      <c r="YZ6614" s="88"/>
      <c r="ZA6614" s="88"/>
      <c r="ZB6614" s="88"/>
      <c r="ZC6614" s="88"/>
      <c r="ZD6614" s="88"/>
      <c r="ZE6614" s="88"/>
      <c r="ZF6614" s="88"/>
      <c r="ZG6614" s="88"/>
      <c r="ZH6614" s="88"/>
      <c r="ZI6614" s="88"/>
      <c r="ZJ6614" s="88"/>
      <c r="ZK6614" s="88"/>
      <c r="ZL6614" s="88"/>
      <c r="ZM6614" s="88"/>
      <c r="ZN6614" s="88"/>
      <c r="ZO6614" s="88"/>
      <c r="ZP6614" s="88"/>
      <c r="ZQ6614" s="88"/>
      <c r="ZR6614" s="88"/>
      <c r="ZS6614" s="88"/>
      <c r="ZT6614" s="88"/>
      <c r="ZU6614" s="88"/>
      <c r="ZV6614" s="88"/>
      <c r="ZW6614" s="88"/>
      <c r="ZX6614" s="88"/>
      <c r="ZY6614" s="88"/>
      <c r="ZZ6614" s="88"/>
      <c r="AAA6614" s="88"/>
      <c r="AAB6614" s="88"/>
      <c r="AAC6614" s="88"/>
      <c r="AAD6614" s="88"/>
      <c r="AAE6614" s="88"/>
      <c r="AAF6614" s="88"/>
      <c r="AAG6614" s="88"/>
      <c r="AAH6614" s="88"/>
      <c r="AAI6614" s="88"/>
      <c r="AAJ6614" s="88"/>
      <c r="AAK6614" s="88"/>
      <c r="AAL6614" s="88"/>
      <c r="AAM6614" s="88"/>
      <c r="AAN6614" s="88"/>
      <c r="AAO6614" s="88"/>
      <c r="AAP6614" s="88"/>
      <c r="AAQ6614" s="88"/>
      <c r="AAR6614" s="88"/>
      <c r="AAS6614" s="88"/>
      <c r="AAT6614" s="88"/>
      <c r="AAU6614" s="88"/>
      <c r="AAV6614" s="88"/>
      <c r="AAW6614" s="88"/>
      <c r="AAX6614" s="88"/>
      <c r="AAY6614" s="88"/>
      <c r="AAZ6614" s="88"/>
      <c r="ABA6614" s="88"/>
      <c r="ABB6614" s="88"/>
      <c r="ABC6614" s="88"/>
      <c r="ABD6614" s="88"/>
      <c r="ABE6614" s="88"/>
      <c r="ABF6614" s="88"/>
      <c r="ABG6614" s="88"/>
      <c r="ABH6614" s="88"/>
      <c r="ABI6614" s="88"/>
      <c r="ABJ6614" s="88"/>
      <c r="ABK6614" s="88"/>
      <c r="ABL6614" s="88"/>
      <c r="ABM6614" s="88"/>
      <c r="ABN6614" s="88"/>
      <c r="ABO6614" s="88"/>
      <c r="ABP6614" s="88"/>
      <c r="ABQ6614" s="88"/>
      <c r="ABR6614" s="88"/>
      <c r="ABS6614" s="88"/>
      <c r="ABT6614" s="88"/>
      <c r="ABU6614" s="88"/>
      <c r="ABV6614" s="88"/>
      <c r="ABW6614" s="88"/>
      <c r="ABX6614" s="88"/>
      <c r="ABY6614" s="88"/>
      <c r="ABZ6614" s="88"/>
      <c r="ACA6614" s="88"/>
      <c r="ACB6614" s="88"/>
      <c r="ACC6614" s="88"/>
      <c r="ACD6614" s="88"/>
      <c r="ACE6614" s="88"/>
      <c r="ACF6614" s="88"/>
      <c r="ACG6614" s="88"/>
      <c r="ACH6614" s="88"/>
      <c r="ACI6614" s="88"/>
      <c r="ACJ6614" s="88"/>
      <c r="ACK6614" s="88"/>
      <c r="ACL6614" s="88"/>
      <c r="ACM6614" s="88"/>
      <c r="ACN6614" s="88"/>
      <c r="ACO6614" s="88"/>
      <c r="ACP6614" s="88"/>
      <c r="ACQ6614" s="88"/>
      <c r="ACR6614" s="88"/>
      <c r="ACS6614" s="88"/>
      <c r="ACT6614" s="88"/>
      <c r="ACU6614" s="88"/>
      <c r="ACV6614" s="88"/>
      <c r="ACW6614" s="88"/>
      <c r="ACX6614" s="88"/>
      <c r="ACY6614" s="88"/>
      <c r="ACZ6614" s="88"/>
      <c r="ADA6614" s="88"/>
      <c r="ADB6614" s="88"/>
      <c r="ADC6614" s="88"/>
      <c r="ADD6614" s="88"/>
      <c r="ADE6614" s="88"/>
      <c r="ADF6614" s="88"/>
      <c r="ADG6614" s="88"/>
      <c r="ADH6614" s="88"/>
      <c r="ADI6614" s="88"/>
      <c r="ADJ6614" s="88"/>
      <c r="ADK6614" s="88"/>
      <c r="ADL6614" s="88"/>
      <c r="ADM6614" s="88"/>
      <c r="ADN6614" s="88"/>
      <c r="ADO6614" s="88"/>
      <c r="ADP6614" s="88"/>
      <c r="ADQ6614" s="88"/>
      <c r="ADR6614" s="88"/>
      <c r="ADS6614" s="88"/>
      <c r="ADT6614" s="88"/>
      <c r="ADU6614" s="88"/>
      <c r="ADV6614" s="88"/>
      <c r="ADW6614" s="88"/>
      <c r="ADX6614" s="88"/>
      <c r="ADY6614" s="88"/>
      <c r="ADZ6614" s="88"/>
      <c r="AEA6614" s="88"/>
      <c r="AEB6614" s="88"/>
      <c r="AEC6614" s="88"/>
      <c r="AED6614" s="88"/>
      <c r="AEE6614" s="88"/>
      <c r="AEF6614" s="88"/>
      <c r="AEG6614" s="88"/>
      <c r="AEH6614" s="88"/>
      <c r="AEI6614" s="88"/>
      <c r="AEJ6614" s="88"/>
      <c r="AEK6614" s="88"/>
      <c r="AEL6614" s="88"/>
      <c r="AEM6614" s="88"/>
      <c r="AEN6614" s="88"/>
      <c r="AEO6614" s="88"/>
      <c r="AEP6614" s="88"/>
      <c r="AEQ6614" s="88"/>
      <c r="AER6614" s="88"/>
      <c r="AES6614" s="88"/>
      <c r="AET6614" s="88"/>
      <c r="AEU6614" s="88"/>
      <c r="AEV6614" s="88"/>
      <c r="AEW6614" s="88"/>
      <c r="AEX6614" s="88"/>
      <c r="AEY6614" s="88"/>
      <c r="AEZ6614" s="88"/>
      <c r="AFA6614" s="88"/>
      <c r="AFB6614" s="88"/>
      <c r="AFC6614" s="88"/>
      <c r="AFD6614" s="88"/>
      <c r="AFE6614" s="88"/>
      <c r="AFF6614" s="88"/>
      <c r="AFG6614" s="88"/>
      <c r="AFH6614" s="88"/>
      <c r="AFI6614" s="88"/>
      <c r="AFJ6614" s="88"/>
      <c r="AFK6614" s="88"/>
      <c r="AFL6614" s="88"/>
      <c r="AFM6614" s="88"/>
      <c r="AFN6614" s="88"/>
      <c r="AFO6614" s="88"/>
      <c r="AFP6614" s="88"/>
      <c r="AFQ6614" s="88"/>
      <c r="AFR6614" s="88"/>
      <c r="AFS6614" s="88"/>
      <c r="AFT6614" s="88"/>
      <c r="AFU6614" s="88"/>
      <c r="AFV6614" s="88"/>
      <c r="AFW6614" s="88"/>
      <c r="AFX6614" s="88"/>
      <c r="AFY6614" s="88"/>
      <c r="AFZ6614" s="88"/>
      <c r="AGA6614" s="88"/>
      <c r="AGB6614" s="88"/>
      <c r="AGC6614" s="88"/>
      <c r="AGD6614" s="88"/>
      <c r="AGE6614" s="88"/>
      <c r="AGF6614" s="88"/>
      <c r="AGG6614" s="88"/>
      <c r="AGH6614" s="88"/>
      <c r="AGI6614" s="88"/>
      <c r="AGJ6614" s="88"/>
      <c r="AGK6614" s="88"/>
      <c r="AGL6614" s="88"/>
      <c r="AGM6614" s="88"/>
      <c r="AGN6614" s="88"/>
      <c r="AGO6614" s="88"/>
      <c r="AGP6614" s="88"/>
      <c r="AGQ6614" s="88"/>
      <c r="AGR6614" s="88"/>
      <c r="AGS6614" s="88"/>
      <c r="AGT6614" s="88"/>
      <c r="AGU6614" s="88"/>
      <c r="AGV6614" s="88"/>
      <c r="AGW6614" s="88"/>
      <c r="AGX6614" s="88"/>
      <c r="AGY6614" s="88"/>
      <c r="AGZ6614" s="88"/>
      <c r="AHA6614" s="88"/>
      <c r="AHB6614" s="88"/>
      <c r="AHC6614" s="88"/>
      <c r="AHD6614" s="88"/>
      <c r="AHE6614" s="88"/>
      <c r="AHF6614" s="88"/>
      <c r="AHG6614" s="88"/>
      <c r="AHH6614" s="88"/>
      <c r="AHI6614" s="88"/>
      <c r="AHJ6614" s="88"/>
      <c r="AHK6614" s="88"/>
      <c r="AHL6614" s="88"/>
      <c r="AHM6614" s="88"/>
      <c r="AHN6614" s="88"/>
      <c r="AHO6614" s="88"/>
      <c r="AHP6614" s="88"/>
      <c r="AHQ6614" s="88"/>
      <c r="AHR6614" s="88"/>
      <c r="AHS6614" s="88"/>
      <c r="AHT6614" s="88"/>
      <c r="AHU6614" s="88"/>
      <c r="AHV6614" s="88"/>
      <c r="AHW6614" s="88"/>
      <c r="AHX6614" s="88"/>
      <c r="AHY6614" s="88"/>
      <c r="AHZ6614" s="88"/>
      <c r="AIA6614" s="88"/>
      <c r="AIB6614" s="88"/>
      <c r="AIC6614" s="88"/>
      <c r="AID6614" s="88"/>
      <c r="AIE6614" s="88"/>
      <c r="AIF6614" s="88"/>
      <c r="AIG6614" s="88"/>
      <c r="AIH6614" s="88"/>
      <c r="AII6614" s="88"/>
      <c r="AIJ6614" s="88"/>
      <c r="AIK6614" s="88"/>
      <c r="AIL6614" s="88"/>
      <c r="AIM6614" s="88"/>
      <c r="AIN6614" s="88"/>
      <c r="AIO6614" s="88"/>
      <c r="AIP6614" s="88"/>
      <c r="AIQ6614" s="88"/>
      <c r="AIR6614" s="88"/>
      <c r="AIS6614" s="88"/>
      <c r="AIT6614" s="88"/>
      <c r="AIU6614" s="88"/>
      <c r="AIV6614" s="88"/>
      <c r="AIW6614" s="88"/>
      <c r="AIX6614" s="88"/>
      <c r="AIY6614" s="88"/>
      <c r="AIZ6614" s="88"/>
      <c r="AJA6614" s="88"/>
      <c r="AJB6614" s="88"/>
      <c r="AJC6614" s="88"/>
      <c r="AJD6614" s="88"/>
      <c r="AJE6614" s="88"/>
      <c r="AJF6614" s="88"/>
      <c r="AJG6614" s="88"/>
      <c r="AJH6614" s="88"/>
      <c r="AJI6614" s="88"/>
      <c r="AJJ6614" s="88"/>
      <c r="AJK6614" s="88"/>
      <c r="AJL6614" s="88"/>
      <c r="AJM6614" s="88"/>
      <c r="AJN6614" s="88"/>
      <c r="AJO6614" s="88"/>
      <c r="AJP6614" s="88"/>
      <c r="AJQ6614" s="88"/>
      <c r="AJR6614" s="88"/>
      <c r="AJS6614" s="88"/>
      <c r="AJT6614" s="88"/>
      <c r="AJU6614" s="88"/>
      <c r="AJV6614" s="88"/>
      <c r="AJW6614" s="88"/>
      <c r="AJX6614" s="88"/>
      <c r="AJY6614" s="88"/>
      <c r="AJZ6614" s="88"/>
      <c r="AKA6614" s="88"/>
      <c r="AKB6614" s="88"/>
      <c r="AKC6614" s="88"/>
      <c r="AKD6614" s="88"/>
      <c r="AKE6614" s="88"/>
      <c r="AKF6614" s="88"/>
      <c r="AKG6614" s="88"/>
      <c r="AKH6614" s="88"/>
      <c r="AKI6614" s="88"/>
      <c r="AKJ6614" s="88"/>
      <c r="AKK6614" s="88"/>
      <c r="AKL6614" s="88"/>
      <c r="AKM6614" s="88"/>
      <c r="AKN6614" s="88"/>
      <c r="AKO6614" s="88"/>
      <c r="AKP6614" s="88"/>
      <c r="AKQ6614" s="88"/>
      <c r="AKR6614" s="88"/>
      <c r="AKS6614" s="88"/>
      <c r="AKT6614" s="88"/>
      <c r="AKU6614" s="88"/>
      <c r="AKV6614" s="88"/>
      <c r="AKW6614" s="88"/>
      <c r="AKX6614" s="88"/>
      <c r="AKY6614" s="88"/>
      <c r="AKZ6614" s="88"/>
      <c r="ALA6614" s="88"/>
      <c r="ALB6614" s="88"/>
      <c r="ALC6614" s="88"/>
      <c r="ALD6614" s="88"/>
      <c r="ALE6614" s="88"/>
      <c r="ALF6614" s="88"/>
      <c r="ALG6614" s="88"/>
      <c r="ALH6614" s="88"/>
      <c r="ALI6614" s="88"/>
      <c r="ALJ6614" s="88"/>
      <c r="ALK6614" s="88"/>
      <c r="ALL6614" s="88"/>
      <c r="ALM6614" s="88"/>
      <c r="ALN6614" s="88"/>
      <c r="ALO6614" s="88"/>
      <c r="ALP6614" s="88"/>
      <c r="ALQ6614" s="88"/>
      <c r="ALR6614" s="88"/>
      <c r="ALS6614" s="88"/>
      <c r="ALT6614" s="88"/>
      <c r="ALU6614" s="88"/>
      <c r="ALV6614" s="88"/>
      <c r="ALW6614" s="88"/>
      <c r="ALX6614" s="88"/>
      <c r="ALY6614" s="88"/>
      <c r="ALZ6614" s="88"/>
      <c r="AMA6614" s="88"/>
      <c r="AMB6614" s="88"/>
      <c r="AMC6614" s="88"/>
      <c r="AMD6614" s="88"/>
      <c r="AME6614" s="88"/>
      <c r="AMF6614" s="88"/>
      <c r="AMG6614" s="88"/>
      <c r="AMH6614" s="88"/>
      <c r="AMI6614" s="88"/>
      <c r="AMJ6614" s="88"/>
      <c r="AMK6614" s="88"/>
      <c r="AML6614" s="88"/>
      <c r="AMM6614" s="88"/>
      <c r="AMN6614" s="88"/>
      <c r="AMO6614" s="88"/>
    </row>
    <row r="6615" spans="1:1029" s="104" customFormat="1" x14ac:dyDescent="0.35">
      <c r="A6615" s="21">
        <v>10141103</v>
      </c>
      <c r="B6615" s="117" t="s">
        <v>1665</v>
      </c>
      <c r="C6615" s="115" t="s">
        <v>710</v>
      </c>
      <c r="D6615" s="33" t="s">
        <v>1800</v>
      </c>
      <c r="E6615" s="114" t="str">
        <f t="shared" si="1237"/>
        <v>TRANSFORMADOR MARCA:Power teach CUAMBA PTS 47</v>
      </c>
      <c r="F6615" s="34"/>
      <c r="G6615" s="132" t="s">
        <v>179</v>
      </c>
      <c r="H6615" s="124" t="s">
        <v>179</v>
      </c>
      <c r="I6615" s="152" t="s">
        <v>1799</v>
      </c>
      <c r="J6615" s="21"/>
      <c r="K6615" s="117" t="s">
        <v>1798</v>
      </c>
      <c r="L6615" s="34" t="s">
        <v>1797</v>
      </c>
      <c r="M6615" s="34">
        <v>25</v>
      </c>
      <c r="N6615" s="306" t="s">
        <v>19</v>
      </c>
      <c r="O6615" s="34" t="s">
        <v>362</v>
      </c>
      <c r="P6615" s="34">
        <v>3</v>
      </c>
      <c r="Q6615" s="132">
        <v>2017</v>
      </c>
      <c r="R6615" s="34" t="s">
        <v>1791</v>
      </c>
      <c r="S6615" s="34" t="s">
        <v>1796</v>
      </c>
      <c r="T6615" s="155">
        <v>643</v>
      </c>
      <c r="U6615" s="111">
        <v>45</v>
      </c>
      <c r="V6615" s="113">
        <f t="shared" si="1238"/>
        <v>643</v>
      </c>
      <c r="W6615" s="113">
        <f t="shared" si="1239"/>
        <v>0</v>
      </c>
      <c r="X6615" s="112">
        <f t="shared" si="1240"/>
        <v>0</v>
      </c>
      <c r="Y6615" s="111"/>
      <c r="Z6615" s="110">
        <f t="shared" si="1236"/>
        <v>45</v>
      </c>
      <c r="AA6615" s="109">
        <f t="shared" si="1241"/>
        <v>32.15</v>
      </c>
      <c r="AB6615" s="109">
        <f t="shared" si="1242"/>
        <v>32150</v>
      </c>
      <c r="AC6615" s="108">
        <f t="shared" si="1243"/>
        <v>610.85</v>
      </c>
      <c r="AD6615" s="107">
        <f t="shared" si="1244"/>
        <v>2.2222222222222223E-2</v>
      </c>
      <c r="AE6615" s="106">
        <f t="shared" si="1245"/>
        <v>13.574444444444445</v>
      </c>
      <c r="AF6615" s="105">
        <f t="shared" si="1246"/>
        <v>13.574444444444445</v>
      </c>
      <c r="AG6615" s="105">
        <f t="shared" si="1247"/>
        <v>629.42555555555555</v>
      </c>
      <c r="AH6615" s="88"/>
      <c r="AI6615" s="88"/>
      <c r="AJ6615" s="88"/>
      <c r="AK6615" s="88"/>
      <c r="AL6615" s="88"/>
      <c r="AM6615" s="88"/>
      <c r="AN6615" s="88"/>
      <c r="AO6615" s="88"/>
      <c r="AP6615" s="88"/>
      <c r="AQ6615" s="88"/>
      <c r="AR6615" s="88"/>
      <c r="AS6615" s="88"/>
      <c r="AT6615" s="88"/>
      <c r="AU6615" s="88"/>
      <c r="AV6615" s="88"/>
      <c r="AW6615" s="88"/>
      <c r="AX6615" s="88"/>
      <c r="AY6615" s="88"/>
      <c r="AZ6615" s="88"/>
      <c r="BA6615" s="88"/>
      <c r="BB6615" s="88"/>
      <c r="BC6615" s="88"/>
      <c r="BD6615" s="88"/>
      <c r="BE6615" s="88"/>
      <c r="BF6615" s="88"/>
      <c r="BG6615" s="88"/>
      <c r="BH6615" s="88"/>
      <c r="BI6615" s="88"/>
      <c r="BJ6615" s="88"/>
      <c r="BK6615" s="88"/>
      <c r="BL6615" s="88"/>
      <c r="BM6615" s="88"/>
      <c r="BN6615" s="88"/>
      <c r="BO6615" s="88"/>
      <c r="BP6615" s="88"/>
      <c r="BQ6615" s="88"/>
      <c r="BR6615" s="88"/>
      <c r="BS6615" s="88"/>
      <c r="BT6615" s="88"/>
      <c r="BU6615" s="88"/>
      <c r="BV6615" s="88"/>
      <c r="BW6615" s="88"/>
      <c r="BX6615" s="88"/>
      <c r="BY6615" s="88"/>
      <c r="BZ6615" s="88"/>
      <c r="CA6615" s="88"/>
      <c r="CB6615" s="88"/>
      <c r="CC6615" s="88"/>
      <c r="CD6615" s="88"/>
      <c r="CE6615" s="88"/>
      <c r="CF6615" s="88"/>
      <c r="CG6615" s="88"/>
      <c r="CH6615" s="88"/>
      <c r="CI6615" s="88"/>
      <c r="CJ6615" s="88"/>
      <c r="CK6615" s="88"/>
      <c r="CL6615" s="88"/>
      <c r="CM6615" s="88"/>
      <c r="CN6615" s="88"/>
      <c r="CO6615" s="88"/>
      <c r="CP6615" s="88"/>
      <c r="CQ6615" s="88"/>
      <c r="CR6615" s="88"/>
      <c r="CS6615" s="88"/>
      <c r="CT6615" s="88"/>
      <c r="CU6615" s="88"/>
      <c r="CV6615" s="88"/>
      <c r="CW6615" s="88"/>
      <c r="CX6615" s="88"/>
      <c r="CY6615" s="88"/>
      <c r="CZ6615" s="88"/>
      <c r="DA6615" s="88"/>
      <c r="DB6615" s="88"/>
      <c r="DC6615" s="88"/>
      <c r="DD6615" s="88"/>
      <c r="DE6615" s="88"/>
      <c r="DF6615" s="88"/>
      <c r="DG6615" s="88"/>
      <c r="DH6615" s="88"/>
      <c r="DI6615" s="88"/>
      <c r="DJ6615" s="88"/>
      <c r="DK6615" s="88"/>
      <c r="DL6615" s="88"/>
      <c r="DM6615" s="88"/>
      <c r="DN6615" s="88"/>
      <c r="DO6615" s="88"/>
      <c r="DP6615" s="88"/>
      <c r="DQ6615" s="88"/>
      <c r="DR6615" s="88"/>
      <c r="DS6615" s="88"/>
      <c r="DT6615" s="88"/>
      <c r="DU6615" s="88"/>
      <c r="DV6615" s="88"/>
      <c r="DW6615" s="88"/>
      <c r="DX6615" s="88"/>
      <c r="DY6615" s="88"/>
      <c r="DZ6615" s="88"/>
      <c r="EA6615" s="88"/>
      <c r="EB6615" s="88"/>
      <c r="EC6615" s="88"/>
      <c r="ED6615" s="88"/>
      <c r="EE6615" s="88"/>
      <c r="EF6615" s="88"/>
      <c r="EG6615" s="88"/>
      <c r="EH6615" s="88"/>
      <c r="EI6615" s="88"/>
      <c r="EJ6615" s="88"/>
      <c r="EK6615" s="88"/>
      <c r="EL6615" s="88"/>
      <c r="EM6615" s="88"/>
      <c r="EN6615" s="88"/>
      <c r="EO6615" s="88"/>
      <c r="EP6615" s="88"/>
      <c r="EQ6615" s="88"/>
      <c r="ER6615" s="88"/>
      <c r="ES6615" s="88"/>
      <c r="ET6615" s="88"/>
      <c r="EU6615" s="88"/>
      <c r="EV6615" s="88"/>
      <c r="EW6615" s="88"/>
      <c r="EX6615" s="88"/>
      <c r="EY6615" s="88"/>
      <c r="EZ6615" s="88"/>
      <c r="FA6615" s="88"/>
      <c r="FB6615" s="88"/>
      <c r="FC6615" s="88"/>
      <c r="FD6615" s="88"/>
      <c r="FE6615" s="88"/>
      <c r="FF6615" s="88"/>
      <c r="FG6615" s="88"/>
      <c r="FH6615" s="88"/>
      <c r="FI6615" s="88"/>
      <c r="FJ6615" s="88"/>
      <c r="FK6615" s="88"/>
      <c r="FL6615" s="88"/>
      <c r="FM6615" s="88"/>
      <c r="FN6615" s="88"/>
      <c r="FO6615" s="88"/>
      <c r="FP6615" s="88"/>
      <c r="FQ6615" s="88"/>
      <c r="FR6615" s="88"/>
      <c r="FS6615" s="88"/>
      <c r="FT6615" s="88"/>
      <c r="FU6615" s="88"/>
      <c r="FV6615" s="88"/>
      <c r="FW6615" s="88"/>
      <c r="FX6615" s="88"/>
      <c r="FY6615" s="88"/>
      <c r="FZ6615" s="88"/>
      <c r="GA6615" s="88"/>
      <c r="GB6615" s="88"/>
      <c r="GC6615" s="88"/>
      <c r="GD6615" s="88"/>
      <c r="GE6615" s="88"/>
      <c r="GF6615" s="88"/>
      <c r="GG6615" s="88"/>
      <c r="GH6615" s="88"/>
      <c r="GI6615" s="88"/>
      <c r="GJ6615" s="88"/>
      <c r="GK6615" s="88"/>
      <c r="GL6615" s="88"/>
      <c r="GM6615" s="88"/>
      <c r="GN6615" s="88"/>
      <c r="GO6615" s="88"/>
      <c r="GP6615" s="88"/>
      <c r="GQ6615" s="88"/>
      <c r="GR6615" s="88"/>
      <c r="GS6615" s="88"/>
      <c r="GT6615" s="88"/>
      <c r="GU6615" s="88"/>
      <c r="GV6615" s="88"/>
      <c r="GW6615" s="88"/>
      <c r="GX6615" s="88"/>
      <c r="GY6615" s="88"/>
      <c r="GZ6615" s="88"/>
      <c r="HA6615" s="88"/>
      <c r="HB6615" s="88"/>
      <c r="HC6615" s="88"/>
      <c r="HD6615" s="88"/>
      <c r="HE6615" s="88"/>
      <c r="HF6615" s="88"/>
      <c r="HG6615" s="88"/>
      <c r="HH6615" s="88"/>
      <c r="HI6615" s="88"/>
      <c r="HJ6615" s="88"/>
      <c r="HK6615" s="88"/>
      <c r="HL6615" s="88"/>
      <c r="HM6615" s="88"/>
      <c r="HN6615" s="88"/>
      <c r="HO6615" s="88"/>
      <c r="HP6615" s="88"/>
      <c r="HQ6615" s="88"/>
      <c r="HR6615" s="88"/>
      <c r="HS6615" s="88"/>
      <c r="HT6615" s="88"/>
      <c r="HU6615" s="88"/>
      <c r="HV6615" s="88"/>
      <c r="HW6615" s="88"/>
      <c r="HX6615" s="88"/>
      <c r="HY6615" s="88"/>
      <c r="HZ6615" s="88"/>
      <c r="IA6615" s="88"/>
      <c r="IB6615" s="88"/>
      <c r="IC6615" s="88"/>
      <c r="ID6615" s="88"/>
      <c r="IE6615" s="88"/>
      <c r="IF6615" s="88"/>
      <c r="IG6615" s="88"/>
      <c r="IH6615" s="88"/>
      <c r="II6615" s="88"/>
      <c r="IJ6615" s="88"/>
      <c r="IK6615" s="88"/>
      <c r="IL6615" s="88"/>
      <c r="IM6615" s="88"/>
      <c r="IN6615" s="88"/>
      <c r="IO6615" s="88"/>
      <c r="IP6615" s="88"/>
      <c r="IQ6615" s="88"/>
      <c r="IR6615" s="88"/>
      <c r="IS6615" s="88"/>
      <c r="IT6615" s="88"/>
      <c r="IU6615" s="88"/>
      <c r="IV6615" s="88"/>
      <c r="IW6615" s="88"/>
      <c r="IX6615" s="88"/>
      <c r="IY6615" s="88"/>
      <c r="IZ6615" s="88"/>
      <c r="JA6615" s="88"/>
      <c r="JB6615" s="88"/>
      <c r="JC6615" s="88"/>
      <c r="JD6615" s="88"/>
      <c r="JE6615" s="88"/>
      <c r="JF6615" s="88"/>
      <c r="JG6615" s="88"/>
      <c r="JH6615" s="88"/>
      <c r="JI6615" s="88"/>
      <c r="JJ6615" s="88"/>
      <c r="JK6615" s="88"/>
      <c r="JL6615" s="88"/>
      <c r="JM6615" s="88"/>
      <c r="JN6615" s="88"/>
      <c r="JO6615" s="88"/>
      <c r="JP6615" s="88"/>
      <c r="JQ6615" s="88"/>
      <c r="JR6615" s="88"/>
      <c r="JS6615" s="88"/>
      <c r="JT6615" s="88"/>
      <c r="JU6615" s="88"/>
      <c r="JV6615" s="88"/>
      <c r="JW6615" s="88"/>
      <c r="JX6615" s="88"/>
      <c r="JY6615" s="88"/>
      <c r="JZ6615" s="88"/>
      <c r="KA6615" s="88"/>
      <c r="KB6615" s="88"/>
      <c r="KC6615" s="88"/>
      <c r="KD6615" s="88"/>
      <c r="KE6615" s="88"/>
      <c r="KF6615" s="88"/>
      <c r="KG6615" s="88"/>
      <c r="KH6615" s="88"/>
      <c r="KI6615" s="88"/>
      <c r="KJ6615" s="88"/>
      <c r="KK6615" s="88"/>
      <c r="KL6615" s="88"/>
      <c r="KM6615" s="88"/>
      <c r="KN6615" s="88"/>
      <c r="KO6615" s="88"/>
      <c r="KP6615" s="88"/>
      <c r="KQ6615" s="88"/>
      <c r="KR6615" s="88"/>
      <c r="KS6615" s="88"/>
      <c r="KT6615" s="88"/>
      <c r="KU6615" s="88"/>
      <c r="KV6615" s="88"/>
      <c r="KW6615" s="88"/>
      <c r="KX6615" s="88"/>
      <c r="KY6615" s="88"/>
      <c r="KZ6615" s="88"/>
      <c r="LA6615" s="88"/>
      <c r="LB6615" s="88"/>
      <c r="LC6615" s="88"/>
      <c r="LD6615" s="88"/>
      <c r="LE6615" s="88"/>
      <c r="LF6615" s="88"/>
      <c r="LG6615" s="88"/>
      <c r="LH6615" s="88"/>
      <c r="LI6615" s="88"/>
      <c r="LJ6615" s="88"/>
      <c r="LK6615" s="88"/>
      <c r="LL6615" s="88"/>
      <c r="LM6615" s="88"/>
      <c r="LN6615" s="88"/>
      <c r="LO6615" s="88"/>
      <c r="LP6615" s="88"/>
      <c r="LQ6615" s="88"/>
      <c r="LR6615" s="88"/>
      <c r="LS6615" s="88"/>
      <c r="LT6615" s="88"/>
      <c r="LU6615" s="88"/>
      <c r="LV6615" s="88"/>
      <c r="LW6615" s="88"/>
      <c r="LX6615" s="88"/>
      <c r="LY6615" s="88"/>
      <c r="LZ6615" s="88"/>
      <c r="MA6615" s="88"/>
      <c r="MB6615" s="88"/>
      <c r="MC6615" s="88"/>
      <c r="MD6615" s="88"/>
      <c r="ME6615" s="88"/>
      <c r="MF6615" s="88"/>
      <c r="MG6615" s="88"/>
      <c r="MH6615" s="88"/>
      <c r="MI6615" s="88"/>
      <c r="MJ6615" s="88"/>
      <c r="MK6615" s="88"/>
      <c r="ML6615" s="88"/>
      <c r="MM6615" s="88"/>
      <c r="MN6615" s="88"/>
      <c r="MO6615" s="88"/>
      <c r="MP6615" s="88"/>
      <c r="MQ6615" s="88"/>
      <c r="MR6615" s="88"/>
      <c r="MS6615" s="88"/>
      <c r="MT6615" s="88"/>
      <c r="MU6615" s="88"/>
      <c r="MV6615" s="88"/>
      <c r="MW6615" s="88"/>
      <c r="MX6615" s="88"/>
      <c r="MY6615" s="88"/>
      <c r="MZ6615" s="88"/>
      <c r="NA6615" s="88"/>
      <c r="NB6615" s="88"/>
      <c r="NC6615" s="88"/>
      <c r="ND6615" s="88"/>
      <c r="NE6615" s="88"/>
      <c r="NF6615" s="88"/>
      <c r="NG6615" s="88"/>
      <c r="NH6615" s="88"/>
      <c r="NI6615" s="88"/>
      <c r="NJ6615" s="88"/>
      <c r="NK6615" s="88"/>
      <c r="NL6615" s="88"/>
      <c r="NM6615" s="88"/>
      <c r="NN6615" s="88"/>
      <c r="NO6615" s="88"/>
      <c r="NP6615" s="88"/>
      <c r="NQ6615" s="88"/>
      <c r="NR6615" s="88"/>
      <c r="NS6615" s="88"/>
      <c r="NT6615" s="88"/>
      <c r="NU6615" s="88"/>
      <c r="NV6615" s="88"/>
      <c r="NW6615" s="88"/>
      <c r="NX6615" s="88"/>
      <c r="NY6615" s="88"/>
      <c r="NZ6615" s="88"/>
      <c r="OA6615" s="88"/>
      <c r="OB6615" s="88"/>
      <c r="OC6615" s="88"/>
      <c r="OD6615" s="88"/>
      <c r="OE6615" s="88"/>
      <c r="OF6615" s="88"/>
      <c r="OG6615" s="88"/>
      <c r="OH6615" s="88"/>
      <c r="OI6615" s="88"/>
      <c r="OJ6615" s="88"/>
      <c r="OK6615" s="88"/>
      <c r="OL6615" s="88"/>
      <c r="OM6615" s="88"/>
      <c r="ON6615" s="88"/>
      <c r="OO6615" s="88"/>
      <c r="OP6615" s="88"/>
      <c r="OQ6615" s="88"/>
      <c r="OR6615" s="88"/>
      <c r="OS6615" s="88"/>
      <c r="OT6615" s="88"/>
      <c r="OU6615" s="88"/>
      <c r="OV6615" s="88"/>
      <c r="OW6615" s="88"/>
      <c r="OX6615" s="88"/>
      <c r="OY6615" s="88"/>
      <c r="OZ6615" s="88"/>
      <c r="PA6615" s="88"/>
      <c r="PB6615" s="88"/>
      <c r="PC6615" s="88"/>
      <c r="PD6615" s="88"/>
      <c r="PE6615" s="88"/>
      <c r="PF6615" s="88"/>
      <c r="PG6615" s="88"/>
      <c r="PH6615" s="88"/>
      <c r="PI6615" s="88"/>
      <c r="PJ6615" s="88"/>
      <c r="PK6615" s="88"/>
      <c r="PL6615" s="88"/>
      <c r="PM6615" s="88"/>
      <c r="PN6615" s="88"/>
      <c r="PO6615" s="88"/>
      <c r="PP6615" s="88"/>
      <c r="PQ6615" s="88"/>
      <c r="PR6615" s="88"/>
      <c r="PS6615" s="88"/>
      <c r="PT6615" s="88"/>
      <c r="PU6615" s="88"/>
      <c r="PV6615" s="88"/>
      <c r="PW6615" s="88"/>
      <c r="PX6615" s="88"/>
      <c r="PY6615" s="88"/>
      <c r="PZ6615" s="88"/>
      <c r="QA6615" s="88"/>
      <c r="QB6615" s="88"/>
      <c r="QC6615" s="88"/>
      <c r="QD6615" s="88"/>
      <c r="QE6615" s="88"/>
      <c r="QF6615" s="88"/>
      <c r="QG6615" s="88"/>
      <c r="QH6615" s="88"/>
      <c r="QI6615" s="88"/>
      <c r="QJ6615" s="88"/>
      <c r="QK6615" s="88"/>
      <c r="QL6615" s="88"/>
      <c r="QM6615" s="88"/>
      <c r="QN6615" s="88"/>
      <c r="QO6615" s="88"/>
      <c r="QP6615" s="88"/>
      <c r="QQ6615" s="88"/>
      <c r="QR6615" s="88"/>
      <c r="QS6615" s="88"/>
      <c r="QT6615" s="88"/>
      <c r="QU6615" s="88"/>
      <c r="QV6615" s="88"/>
      <c r="QW6615" s="88"/>
      <c r="QX6615" s="88"/>
      <c r="QY6615" s="88"/>
      <c r="QZ6615" s="88"/>
      <c r="RA6615" s="88"/>
      <c r="RB6615" s="88"/>
      <c r="RC6615" s="88"/>
      <c r="RD6615" s="88"/>
      <c r="RE6615" s="88"/>
      <c r="RF6615" s="88"/>
      <c r="RG6615" s="88"/>
      <c r="RH6615" s="88"/>
      <c r="RI6615" s="88"/>
      <c r="RJ6615" s="88"/>
      <c r="RK6615" s="88"/>
      <c r="RL6615" s="88"/>
      <c r="RM6615" s="88"/>
      <c r="RN6615" s="88"/>
      <c r="RO6615" s="88"/>
      <c r="RP6615" s="88"/>
      <c r="RQ6615" s="88"/>
      <c r="RR6615" s="88"/>
      <c r="RS6615" s="88"/>
      <c r="RT6615" s="88"/>
      <c r="RU6615" s="88"/>
      <c r="RV6615" s="88"/>
      <c r="RW6615" s="88"/>
      <c r="RX6615" s="88"/>
      <c r="RY6615" s="88"/>
      <c r="RZ6615" s="88"/>
      <c r="SA6615" s="88"/>
      <c r="SB6615" s="88"/>
      <c r="SC6615" s="88"/>
      <c r="SD6615" s="88"/>
      <c r="SE6615" s="88"/>
      <c r="SF6615" s="88"/>
      <c r="SG6615" s="88"/>
      <c r="SH6615" s="88"/>
      <c r="SI6615" s="88"/>
      <c r="SJ6615" s="88"/>
      <c r="SK6615" s="88"/>
      <c r="SL6615" s="88"/>
      <c r="SM6615" s="88"/>
      <c r="SN6615" s="88"/>
      <c r="SO6615" s="88"/>
      <c r="SP6615" s="88"/>
      <c r="SQ6615" s="88"/>
      <c r="SR6615" s="88"/>
      <c r="SS6615" s="88"/>
      <c r="ST6615" s="88"/>
      <c r="SU6615" s="88"/>
      <c r="SV6615" s="88"/>
      <c r="SW6615" s="88"/>
      <c r="SX6615" s="88"/>
      <c r="SY6615" s="88"/>
      <c r="SZ6615" s="88"/>
      <c r="TA6615" s="88"/>
      <c r="TB6615" s="88"/>
      <c r="TC6615" s="88"/>
      <c r="TD6615" s="88"/>
      <c r="TE6615" s="88"/>
      <c r="TF6615" s="88"/>
      <c r="TG6615" s="88"/>
      <c r="TH6615" s="88"/>
      <c r="TI6615" s="88"/>
      <c r="TJ6615" s="88"/>
      <c r="TK6615" s="88"/>
      <c r="TL6615" s="88"/>
      <c r="TM6615" s="88"/>
      <c r="TN6615" s="88"/>
      <c r="TO6615" s="88"/>
      <c r="TP6615" s="88"/>
      <c r="TQ6615" s="88"/>
      <c r="TR6615" s="88"/>
      <c r="TS6615" s="88"/>
      <c r="TT6615" s="88"/>
      <c r="TU6615" s="88"/>
      <c r="TV6615" s="88"/>
      <c r="TW6615" s="88"/>
      <c r="TX6615" s="88"/>
      <c r="TY6615" s="88"/>
      <c r="TZ6615" s="88"/>
      <c r="UA6615" s="88"/>
      <c r="UB6615" s="88"/>
      <c r="UC6615" s="88"/>
      <c r="UD6615" s="88"/>
      <c r="UE6615" s="88"/>
      <c r="UF6615" s="88"/>
      <c r="UG6615" s="88"/>
      <c r="UH6615" s="88"/>
      <c r="UI6615" s="88"/>
      <c r="UJ6615" s="88"/>
      <c r="UK6615" s="88"/>
      <c r="UL6615" s="88"/>
      <c r="UM6615" s="88"/>
      <c r="UN6615" s="88"/>
      <c r="UO6615" s="88"/>
      <c r="UP6615" s="88"/>
      <c r="UQ6615" s="88"/>
      <c r="UR6615" s="88"/>
      <c r="US6615" s="88"/>
      <c r="UT6615" s="88"/>
      <c r="UU6615" s="88"/>
      <c r="UV6615" s="88"/>
      <c r="UW6615" s="88"/>
      <c r="UX6615" s="88"/>
      <c r="UY6615" s="88"/>
      <c r="UZ6615" s="88"/>
      <c r="VA6615" s="88"/>
      <c r="VB6615" s="88"/>
      <c r="VC6615" s="88"/>
      <c r="VD6615" s="88"/>
      <c r="VE6615" s="88"/>
      <c r="VF6615" s="88"/>
      <c r="VG6615" s="88"/>
      <c r="VH6615" s="88"/>
      <c r="VI6615" s="88"/>
      <c r="VJ6615" s="88"/>
      <c r="VK6615" s="88"/>
      <c r="VL6615" s="88"/>
      <c r="VM6615" s="88"/>
      <c r="VN6615" s="88"/>
      <c r="VO6615" s="88"/>
      <c r="VP6615" s="88"/>
      <c r="VQ6615" s="88"/>
      <c r="VR6615" s="88"/>
      <c r="VS6615" s="88"/>
      <c r="VT6615" s="88"/>
      <c r="VU6615" s="88"/>
      <c r="VV6615" s="88"/>
      <c r="VW6615" s="88"/>
      <c r="VX6615" s="88"/>
      <c r="VY6615" s="88"/>
      <c r="VZ6615" s="88"/>
      <c r="WA6615" s="88"/>
      <c r="WB6615" s="88"/>
      <c r="WC6615" s="88"/>
      <c r="WD6615" s="88"/>
      <c r="WE6615" s="88"/>
      <c r="WF6615" s="88"/>
      <c r="WG6615" s="88"/>
      <c r="WH6615" s="88"/>
      <c r="WI6615" s="88"/>
      <c r="WJ6615" s="88"/>
      <c r="WK6615" s="88"/>
      <c r="WL6615" s="88"/>
      <c r="WM6615" s="88"/>
      <c r="WN6615" s="88"/>
      <c r="WO6615" s="88"/>
      <c r="WP6615" s="88"/>
      <c r="WQ6615" s="88"/>
      <c r="WR6615" s="88"/>
      <c r="WS6615" s="88"/>
      <c r="WT6615" s="88"/>
      <c r="WU6615" s="88"/>
      <c r="WV6615" s="88"/>
      <c r="WW6615" s="88"/>
      <c r="WX6615" s="88"/>
      <c r="WY6615" s="88"/>
      <c r="WZ6615" s="88"/>
      <c r="XA6615" s="88"/>
      <c r="XB6615" s="88"/>
      <c r="XC6615" s="88"/>
      <c r="XD6615" s="88"/>
      <c r="XE6615" s="88"/>
      <c r="XF6615" s="88"/>
      <c r="XG6615" s="88"/>
      <c r="XH6615" s="88"/>
      <c r="XI6615" s="88"/>
      <c r="XJ6615" s="88"/>
      <c r="XK6615" s="88"/>
      <c r="XL6615" s="88"/>
      <c r="XM6615" s="88"/>
      <c r="XN6615" s="88"/>
      <c r="XO6615" s="88"/>
      <c r="XP6615" s="88"/>
      <c r="XQ6615" s="88"/>
      <c r="XR6615" s="88"/>
      <c r="XS6615" s="88"/>
      <c r="XT6615" s="88"/>
      <c r="XU6615" s="88"/>
      <c r="XV6615" s="88"/>
      <c r="XW6615" s="88"/>
      <c r="XX6615" s="88"/>
      <c r="XY6615" s="88"/>
      <c r="XZ6615" s="88"/>
      <c r="YA6615" s="88"/>
      <c r="YB6615" s="88"/>
      <c r="YC6615" s="88"/>
      <c r="YD6615" s="88"/>
      <c r="YE6615" s="88"/>
      <c r="YF6615" s="88"/>
      <c r="YG6615" s="88"/>
      <c r="YH6615" s="88"/>
      <c r="YI6615" s="88"/>
      <c r="YJ6615" s="88"/>
      <c r="YK6615" s="88"/>
      <c r="YL6615" s="88"/>
      <c r="YM6615" s="88"/>
      <c r="YN6615" s="88"/>
      <c r="YO6615" s="88"/>
      <c r="YP6615" s="88"/>
      <c r="YQ6615" s="88"/>
      <c r="YR6615" s="88"/>
      <c r="YS6615" s="88"/>
      <c r="YT6615" s="88"/>
      <c r="YU6615" s="88"/>
      <c r="YV6615" s="88"/>
      <c r="YW6615" s="88"/>
      <c r="YX6615" s="88"/>
      <c r="YY6615" s="88"/>
      <c r="YZ6615" s="88"/>
      <c r="ZA6615" s="88"/>
      <c r="ZB6615" s="88"/>
      <c r="ZC6615" s="88"/>
      <c r="ZD6615" s="88"/>
      <c r="ZE6615" s="88"/>
      <c r="ZF6615" s="88"/>
      <c r="ZG6615" s="88"/>
      <c r="ZH6615" s="88"/>
      <c r="ZI6615" s="88"/>
      <c r="ZJ6615" s="88"/>
      <c r="ZK6615" s="88"/>
      <c r="ZL6615" s="88"/>
      <c r="ZM6615" s="88"/>
      <c r="ZN6615" s="88"/>
      <c r="ZO6615" s="88"/>
      <c r="ZP6615" s="88"/>
      <c r="ZQ6615" s="88"/>
      <c r="ZR6615" s="88"/>
      <c r="ZS6615" s="88"/>
      <c r="ZT6615" s="88"/>
      <c r="ZU6615" s="88"/>
      <c r="ZV6615" s="88"/>
      <c r="ZW6615" s="88"/>
      <c r="ZX6615" s="88"/>
      <c r="ZY6615" s="88"/>
      <c r="ZZ6615" s="88"/>
      <c r="AAA6615" s="88"/>
      <c r="AAB6615" s="88"/>
      <c r="AAC6615" s="88"/>
      <c r="AAD6615" s="88"/>
      <c r="AAE6615" s="88"/>
      <c r="AAF6615" s="88"/>
      <c r="AAG6615" s="88"/>
      <c r="AAH6615" s="88"/>
      <c r="AAI6615" s="88"/>
      <c r="AAJ6615" s="88"/>
      <c r="AAK6615" s="88"/>
      <c r="AAL6615" s="88"/>
      <c r="AAM6615" s="88"/>
      <c r="AAN6615" s="88"/>
      <c r="AAO6615" s="88"/>
      <c r="AAP6615" s="88"/>
      <c r="AAQ6615" s="88"/>
      <c r="AAR6615" s="88"/>
      <c r="AAS6615" s="88"/>
      <c r="AAT6615" s="88"/>
      <c r="AAU6615" s="88"/>
      <c r="AAV6615" s="88"/>
      <c r="AAW6615" s="88"/>
      <c r="AAX6615" s="88"/>
      <c r="AAY6615" s="88"/>
      <c r="AAZ6615" s="88"/>
      <c r="ABA6615" s="88"/>
      <c r="ABB6615" s="88"/>
      <c r="ABC6615" s="88"/>
      <c r="ABD6615" s="88"/>
      <c r="ABE6615" s="88"/>
      <c r="ABF6615" s="88"/>
      <c r="ABG6615" s="88"/>
      <c r="ABH6615" s="88"/>
      <c r="ABI6615" s="88"/>
      <c r="ABJ6615" s="88"/>
      <c r="ABK6615" s="88"/>
      <c r="ABL6615" s="88"/>
      <c r="ABM6615" s="88"/>
      <c r="ABN6615" s="88"/>
      <c r="ABO6615" s="88"/>
      <c r="ABP6615" s="88"/>
      <c r="ABQ6615" s="88"/>
      <c r="ABR6615" s="88"/>
      <c r="ABS6615" s="88"/>
      <c r="ABT6615" s="88"/>
      <c r="ABU6615" s="88"/>
      <c r="ABV6615" s="88"/>
      <c r="ABW6615" s="88"/>
      <c r="ABX6615" s="88"/>
      <c r="ABY6615" s="88"/>
      <c r="ABZ6615" s="88"/>
      <c r="ACA6615" s="88"/>
      <c r="ACB6615" s="88"/>
      <c r="ACC6615" s="88"/>
      <c r="ACD6615" s="88"/>
      <c r="ACE6615" s="88"/>
      <c r="ACF6615" s="88"/>
      <c r="ACG6615" s="88"/>
      <c r="ACH6615" s="88"/>
      <c r="ACI6615" s="88"/>
      <c r="ACJ6615" s="88"/>
      <c r="ACK6615" s="88"/>
      <c r="ACL6615" s="88"/>
      <c r="ACM6615" s="88"/>
      <c r="ACN6615" s="88"/>
      <c r="ACO6615" s="88"/>
      <c r="ACP6615" s="88"/>
      <c r="ACQ6615" s="88"/>
      <c r="ACR6615" s="88"/>
      <c r="ACS6615" s="88"/>
      <c r="ACT6615" s="88"/>
      <c r="ACU6615" s="88"/>
      <c r="ACV6615" s="88"/>
      <c r="ACW6615" s="88"/>
      <c r="ACX6615" s="88"/>
      <c r="ACY6615" s="88"/>
      <c r="ACZ6615" s="88"/>
      <c r="ADA6615" s="88"/>
      <c r="ADB6615" s="88"/>
      <c r="ADC6615" s="88"/>
      <c r="ADD6615" s="88"/>
      <c r="ADE6615" s="88"/>
      <c r="ADF6615" s="88"/>
      <c r="ADG6615" s="88"/>
      <c r="ADH6615" s="88"/>
      <c r="ADI6615" s="88"/>
      <c r="ADJ6615" s="88"/>
      <c r="ADK6615" s="88"/>
      <c r="ADL6615" s="88"/>
      <c r="ADM6615" s="88"/>
      <c r="ADN6615" s="88"/>
      <c r="ADO6615" s="88"/>
      <c r="ADP6615" s="88"/>
      <c r="ADQ6615" s="88"/>
      <c r="ADR6615" s="88"/>
      <c r="ADS6615" s="88"/>
      <c r="ADT6615" s="88"/>
      <c r="ADU6615" s="88"/>
      <c r="ADV6615" s="88"/>
      <c r="ADW6615" s="88"/>
      <c r="ADX6615" s="88"/>
      <c r="ADY6615" s="88"/>
      <c r="ADZ6615" s="88"/>
      <c r="AEA6615" s="88"/>
      <c r="AEB6615" s="88"/>
      <c r="AEC6615" s="88"/>
      <c r="AED6615" s="88"/>
      <c r="AEE6615" s="88"/>
      <c r="AEF6615" s="88"/>
      <c r="AEG6615" s="88"/>
      <c r="AEH6615" s="88"/>
      <c r="AEI6615" s="88"/>
      <c r="AEJ6615" s="88"/>
      <c r="AEK6615" s="88"/>
      <c r="AEL6615" s="88"/>
      <c r="AEM6615" s="88"/>
      <c r="AEN6615" s="88"/>
      <c r="AEO6615" s="88"/>
      <c r="AEP6615" s="88"/>
      <c r="AEQ6615" s="88"/>
      <c r="AER6615" s="88"/>
      <c r="AES6615" s="88"/>
      <c r="AET6615" s="88"/>
      <c r="AEU6615" s="88"/>
      <c r="AEV6615" s="88"/>
      <c r="AEW6615" s="88"/>
      <c r="AEX6615" s="88"/>
      <c r="AEY6615" s="88"/>
      <c r="AEZ6615" s="88"/>
      <c r="AFA6615" s="88"/>
      <c r="AFB6615" s="88"/>
      <c r="AFC6615" s="88"/>
      <c r="AFD6615" s="88"/>
      <c r="AFE6615" s="88"/>
      <c r="AFF6615" s="88"/>
      <c r="AFG6615" s="88"/>
      <c r="AFH6615" s="88"/>
      <c r="AFI6615" s="88"/>
      <c r="AFJ6615" s="88"/>
      <c r="AFK6615" s="88"/>
      <c r="AFL6615" s="88"/>
      <c r="AFM6615" s="88"/>
      <c r="AFN6615" s="88"/>
      <c r="AFO6615" s="88"/>
      <c r="AFP6615" s="88"/>
      <c r="AFQ6615" s="88"/>
      <c r="AFR6615" s="88"/>
      <c r="AFS6615" s="88"/>
      <c r="AFT6615" s="88"/>
      <c r="AFU6615" s="88"/>
      <c r="AFV6615" s="88"/>
      <c r="AFW6615" s="88"/>
      <c r="AFX6615" s="88"/>
      <c r="AFY6615" s="88"/>
      <c r="AFZ6615" s="88"/>
      <c r="AGA6615" s="88"/>
      <c r="AGB6615" s="88"/>
      <c r="AGC6615" s="88"/>
      <c r="AGD6615" s="88"/>
      <c r="AGE6615" s="88"/>
      <c r="AGF6615" s="88"/>
      <c r="AGG6615" s="88"/>
      <c r="AGH6615" s="88"/>
      <c r="AGI6615" s="88"/>
      <c r="AGJ6615" s="88"/>
      <c r="AGK6615" s="88"/>
      <c r="AGL6615" s="88"/>
      <c r="AGM6615" s="88"/>
      <c r="AGN6615" s="88"/>
      <c r="AGO6615" s="88"/>
      <c r="AGP6615" s="88"/>
      <c r="AGQ6615" s="88"/>
      <c r="AGR6615" s="88"/>
      <c r="AGS6615" s="88"/>
      <c r="AGT6615" s="88"/>
      <c r="AGU6615" s="88"/>
      <c r="AGV6615" s="88"/>
      <c r="AGW6615" s="88"/>
      <c r="AGX6615" s="88"/>
      <c r="AGY6615" s="88"/>
      <c r="AGZ6615" s="88"/>
      <c r="AHA6615" s="88"/>
      <c r="AHB6615" s="88"/>
      <c r="AHC6615" s="88"/>
      <c r="AHD6615" s="88"/>
      <c r="AHE6615" s="88"/>
      <c r="AHF6615" s="88"/>
      <c r="AHG6615" s="88"/>
      <c r="AHH6615" s="88"/>
      <c r="AHI6615" s="88"/>
      <c r="AHJ6615" s="88"/>
      <c r="AHK6615" s="88"/>
      <c r="AHL6615" s="88"/>
      <c r="AHM6615" s="88"/>
      <c r="AHN6615" s="88"/>
      <c r="AHO6615" s="88"/>
      <c r="AHP6615" s="88"/>
      <c r="AHQ6615" s="88"/>
      <c r="AHR6615" s="88"/>
      <c r="AHS6615" s="88"/>
      <c r="AHT6615" s="88"/>
      <c r="AHU6615" s="88"/>
      <c r="AHV6615" s="88"/>
      <c r="AHW6615" s="88"/>
      <c r="AHX6615" s="88"/>
      <c r="AHY6615" s="88"/>
      <c r="AHZ6615" s="88"/>
      <c r="AIA6615" s="88"/>
      <c r="AIB6615" s="88"/>
      <c r="AIC6615" s="88"/>
      <c r="AID6615" s="88"/>
      <c r="AIE6615" s="88"/>
      <c r="AIF6615" s="88"/>
      <c r="AIG6615" s="88"/>
      <c r="AIH6615" s="88"/>
      <c r="AII6615" s="88"/>
      <c r="AIJ6615" s="88"/>
      <c r="AIK6615" s="88"/>
      <c r="AIL6615" s="88"/>
      <c r="AIM6615" s="88"/>
      <c r="AIN6615" s="88"/>
      <c r="AIO6615" s="88"/>
      <c r="AIP6615" s="88"/>
      <c r="AIQ6615" s="88"/>
      <c r="AIR6615" s="88"/>
      <c r="AIS6615" s="88"/>
      <c r="AIT6615" s="88"/>
      <c r="AIU6615" s="88"/>
      <c r="AIV6615" s="88"/>
      <c r="AIW6615" s="88"/>
      <c r="AIX6615" s="88"/>
      <c r="AIY6615" s="88"/>
      <c r="AIZ6615" s="88"/>
      <c r="AJA6615" s="88"/>
      <c r="AJB6615" s="88"/>
      <c r="AJC6615" s="88"/>
      <c r="AJD6615" s="88"/>
      <c r="AJE6615" s="88"/>
      <c r="AJF6615" s="88"/>
      <c r="AJG6615" s="88"/>
      <c r="AJH6615" s="88"/>
      <c r="AJI6615" s="88"/>
      <c r="AJJ6615" s="88"/>
      <c r="AJK6615" s="88"/>
      <c r="AJL6615" s="88"/>
      <c r="AJM6615" s="88"/>
      <c r="AJN6615" s="88"/>
      <c r="AJO6615" s="88"/>
      <c r="AJP6615" s="88"/>
      <c r="AJQ6615" s="88"/>
      <c r="AJR6615" s="88"/>
      <c r="AJS6615" s="88"/>
      <c r="AJT6615" s="88"/>
      <c r="AJU6615" s="88"/>
      <c r="AJV6615" s="88"/>
      <c r="AJW6615" s="88"/>
      <c r="AJX6615" s="88"/>
      <c r="AJY6615" s="88"/>
      <c r="AJZ6615" s="88"/>
      <c r="AKA6615" s="88"/>
      <c r="AKB6615" s="88"/>
      <c r="AKC6615" s="88"/>
      <c r="AKD6615" s="88"/>
      <c r="AKE6615" s="88"/>
      <c r="AKF6615" s="88"/>
      <c r="AKG6615" s="88"/>
      <c r="AKH6615" s="88"/>
      <c r="AKI6615" s="88"/>
      <c r="AKJ6615" s="88"/>
      <c r="AKK6615" s="88"/>
      <c r="AKL6615" s="88"/>
      <c r="AKM6615" s="88"/>
      <c r="AKN6615" s="88"/>
      <c r="AKO6615" s="88"/>
      <c r="AKP6615" s="88"/>
      <c r="AKQ6615" s="88"/>
      <c r="AKR6615" s="88"/>
      <c r="AKS6615" s="88"/>
      <c r="AKT6615" s="88"/>
      <c r="AKU6615" s="88"/>
      <c r="AKV6615" s="88"/>
      <c r="AKW6615" s="88"/>
      <c r="AKX6615" s="88"/>
      <c r="AKY6615" s="88"/>
      <c r="AKZ6615" s="88"/>
      <c r="ALA6615" s="88"/>
      <c r="ALB6615" s="88"/>
      <c r="ALC6615" s="88"/>
      <c r="ALD6615" s="88"/>
      <c r="ALE6615" s="88"/>
      <c r="ALF6615" s="88"/>
      <c r="ALG6615" s="88"/>
      <c r="ALH6615" s="88"/>
      <c r="ALI6615" s="88"/>
      <c r="ALJ6615" s="88"/>
      <c r="ALK6615" s="88"/>
      <c r="ALL6615" s="88"/>
      <c r="ALM6615" s="88"/>
      <c r="ALN6615" s="88"/>
      <c r="ALO6615" s="88"/>
      <c r="ALP6615" s="88"/>
      <c r="ALQ6615" s="88"/>
      <c r="ALR6615" s="88"/>
      <c r="ALS6615" s="88"/>
      <c r="ALT6615" s="88"/>
      <c r="ALU6615" s="88"/>
      <c r="ALV6615" s="88"/>
      <c r="ALW6615" s="88"/>
      <c r="ALX6615" s="88"/>
      <c r="ALY6615" s="88"/>
      <c r="ALZ6615" s="88"/>
      <c r="AMA6615" s="88"/>
      <c r="AMB6615" s="88"/>
      <c r="AMC6615" s="88"/>
      <c r="AMD6615" s="88"/>
      <c r="AME6615" s="88"/>
      <c r="AMF6615" s="88"/>
      <c r="AMG6615" s="88"/>
      <c r="AMH6615" s="88"/>
      <c r="AMI6615" s="88"/>
      <c r="AMJ6615" s="88"/>
      <c r="AMK6615" s="88"/>
      <c r="AML6615" s="88"/>
      <c r="AMM6615" s="88"/>
      <c r="AMN6615" s="88"/>
      <c r="AMO6615" s="88"/>
    </row>
    <row r="6616" spans="1:1029" s="104" customFormat="1" x14ac:dyDescent="0.35">
      <c r="A6616" s="21">
        <v>10141103</v>
      </c>
      <c r="B6616" s="117" t="s">
        <v>1665</v>
      </c>
      <c r="C6616" s="115" t="s">
        <v>710</v>
      </c>
      <c r="D6616" s="33" t="s">
        <v>1795</v>
      </c>
      <c r="E6616" s="114" t="str">
        <f t="shared" si="1237"/>
        <v>TRANSFORMADOR MARCA:Power teach CUAMBA PTS 54</v>
      </c>
      <c r="F6616" s="34"/>
      <c r="G6616" s="132" t="s">
        <v>179</v>
      </c>
      <c r="H6616" s="132" t="s">
        <v>179</v>
      </c>
      <c r="I6616" s="152" t="s">
        <v>1794</v>
      </c>
      <c r="J6616" s="21"/>
      <c r="K6616" s="117" t="s">
        <v>1793</v>
      </c>
      <c r="L6616" s="34" t="s">
        <v>1792</v>
      </c>
      <c r="M6616" s="34">
        <v>50</v>
      </c>
      <c r="N6616" s="306" t="s">
        <v>19</v>
      </c>
      <c r="O6616" s="34" t="s">
        <v>362</v>
      </c>
      <c r="P6616" s="34">
        <v>3</v>
      </c>
      <c r="Q6616" s="132">
        <v>2017</v>
      </c>
      <c r="R6616" s="34" t="s">
        <v>1791</v>
      </c>
      <c r="S6616" s="34" t="s">
        <v>1790</v>
      </c>
      <c r="T6616" s="155">
        <v>643</v>
      </c>
      <c r="U6616" s="111">
        <v>45</v>
      </c>
      <c r="V6616" s="113">
        <f t="shared" si="1238"/>
        <v>643</v>
      </c>
      <c r="W6616" s="113">
        <f t="shared" si="1239"/>
        <v>0</v>
      </c>
      <c r="X6616" s="112">
        <f t="shared" si="1240"/>
        <v>0</v>
      </c>
      <c r="Y6616" s="111"/>
      <c r="Z6616" s="110">
        <f t="shared" si="1236"/>
        <v>45</v>
      </c>
      <c r="AA6616" s="109">
        <f t="shared" si="1241"/>
        <v>32.15</v>
      </c>
      <c r="AB6616" s="109">
        <f t="shared" si="1242"/>
        <v>32150</v>
      </c>
      <c r="AC6616" s="108">
        <f t="shared" si="1243"/>
        <v>610.85</v>
      </c>
      <c r="AD6616" s="107">
        <f t="shared" si="1244"/>
        <v>2.2222222222222223E-2</v>
      </c>
      <c r="AE6616" s="106">
        <f t="shared" si="1245"/>
        <v>13.574444444444445</v>
      </c>
      <c r="AF6616" s="105">
        <f t="shared" si="1246"/>
        <v>13.574444444444445</v>
      </c>
      <c r="AG6616" s="105">
        <f t="shared" si="1247"/>
        <v>629.42555555555555</v>
      </c>
      <c r="AH6616" s="88"/>
      <c r="AI6616" s="88"/>
      <c r="AJ6616" s="88"/>
      <c r="AK6616" s="88"/>
      <c r="AL6616" s="88"/>
      <c r="AM6616" s="88"/>
      <c r="AN6616" s="88"/>
      <c r="AO6616" s="88"/>
      <c r="AP6616" s="88"/>
      <c r="AQ6616" s="88"/>
      <c r="AR6616" s="88"/>
      <c r="AS6616" s="88"/>
      <c r="AT6616" s="88"/>
      <c r="AU6616" s="88"/>
      <c r="AV6616" s="88"/>
      <c r="AW6616" s="88"/>
      <c r="AX6616" s="88"/>
      <c r="AY6616" s="88"/>
      <c r="AZ6616" s="88"/>
      <c r="BA6616" s="88"/>
      <c r="BB6616" s="88"/>
      <c r="BC6616" s="88"/>
      <c r="BD6616" s="88"/>
      <c r="BE6616" s="88"/>
      <c r="BF6616" s="88"/>
      <c r="BG6616" s="88"/>
      <c r="BH6616" s="88"/>
      <c r="BI6616" s="88"/>
      <c r="BJ6616" s="88"/>
      <c r="BK6616" s="88"/>
      <c r="BL6616" s="88"/>
      <c r="BM6616" s="88"/>
      <c r="BN6616" s="88"/>
      <c r="BO6616" s="88"/>
      <c r="BP6616" s="88"/>
      <c r="BQ6616" s="88"/>
      <c r="BR6616" s="88"/>
      <c r="BS6616" s="88"/>
      <c r="BT6616" s="88"/>
      <c r="BU6616" s="88"/>
      <c r="BV6616" s="88"/>
      <c r="BW6616" s="88"/>
      <c r="BX6616" s="88"/>
      <c r="BY6616" s="88"/>
      <c r="BZ6616" s="88"/>
      <c r="CA6616" s="88"/>
      <c r="CB6616" s="88"/>
      <c r="CC6616" s="88"/>
      <c r="CD6616" s="88"/>
      <c r="CE6616" s="88"/>
      <c r="CF6616" s="88"/>
      <c r="CG6616" s="88"/>
      <c r="CH6616" s="88"/>
      <c r="CI6616" s="88"/>
      <c r="CJ6616" s="88"/>
      <c r="CK6616" s="88"/>
      <c r="CL6616" s="88"/>
      <c r="CM6616" s="88"/>
      <c r="CN6616" s="88"/>
      <c r="CO6616" s="88"/>
      <c r="CP6616" s="88"/>
      <c r="CQ6616" s="88"/>
      <c r="CR6616" s="88"/>
      <c r="CS6616" s="88"/>
      <c r="CT6616" s="88"/>
      <c r="CU6616" s="88"/>
      <c r="CV6616" s="88"/>
      <c r="CW6616" s="88"/>
      <c r="CX6616" s="88"/>
      <c r="CY6616" s="88"/>
      <c r="CZ6616" s="88"/>
      <c r="DA6616" s="88"/>
      <c r="DB6616" s="88"/>
      <c r="DC6616" s="88"/>
      <c r="DD6616" s="88"/>
      <c r="DE6616" s="88"/>
      <c r="DF6616" s="88"/>
      <c r="DG6616" s="88"/>
      <c r="DH6616" s="88"/>
      <c r="DI6616" s="88"/>
      <c r="DJ6616" s="88"/>
      <c r="DK6616" s="88"/>
      <c r="DL6616" s="88"/>
      <c r="DM6616" s="88"/>
      <c r="DN6616" s="88"/>
      <c r="DO6616" s="88"/>
      <c r="DP6616" s="88"/>
      <c r="DQ6616" s="88"/>
      <c r="DR6616" s="88"/>
      <c r="DS6616" s="88"/>
      <c r="DT6616" s="88"/>
      <c r="DU6616" s="88"/>
      <c r="DV6616" s="88"/>
      <c r="DW6616" s="88"/>
      <c r="DX6616" s="88"/>
      <c r="DY6616" s="88"/>
      <c r="DZ6616" s="88"/>
      <c r="EA6616" s="88"/>
      <c r="EB6616" s="88"/>
      <c r="EC6616" s="88"/>
      <c r="ED6616" s="88"/>
      <c r="EE6616" s="88"/>
      <c r="EF6616" s="88"/>
      <c r="EG6616" s="88"/>
      <c r="EH6616" s="88"/>
      <c r="EI6616" s="88"/>
      <c r="EJ6616" s="88"/>
      <c r="EK6616" s="88"/>
      <c r="EL6616" s="88"/>
      <c r="EM6616" s="88"/>
      <c r="EN6616" s="88"/>
      <c r="EO6616" s="88"/>
      <c r="EP6616" s="88"/>
      <c r="EQ6616" s="88"/>
      <c r="ER6616" s="88"/>
      <c r="ES6616" s="88"/>
      <c r="ET6616" s="88"/>
      <c r="EU6616" s="88"/>
      <c r="EV6616" s="88"/>
      <c r="EW6616" s="88"/>
      <c r="EX6616" s="88"/>
      <c r="EY6616" s="88"/>
      <c r="EZ6616" s="88"/>
      <c r="FA6616" s="88"/>
      <c r="FB6616" s="88"/>
      <c r="FC6616" s="88"/>
      <c r="FD6616" s="88"/>
      <c r="FE6616" s="88"/>
      <c r="FF6616" s="88"/>
      <c r="FG6616" s="88"/>
      <c r="FH6616" s="88"/>
      <c r="FI6616" s="88"/>
      <c r="FJ6616" s="88"/>
      <c r="FK6616" s="88"/>
      <c r="FL6616" s="88"/>
      <c r="FM6616" s="88"/>
      <c r="FN6616" s="88"/>
      <c r="FO6616" s="88"/>
      <c r="FP6616" s="88"/>
      <c r="FQ6616" s="88"/>
      <c r="FR6616" s="88"/>
      <c r="FS6616" s="88"/>
      <c r="FT6616" s="88"/>
      <c r="FU6616" s="88"/>
      <c r="FV6616" s="88"/>
      <c r="FW6616" s="88"/>
      <c r="FX6616" s="88"/>
      <c r="FY6616" s="88"/>
      <c r="FZ6616" s="88"/>
      <c r="GA6616" s="88"/>
      <c r="GB6616" s="88"/>
      <c r="GC6616" s="88"/>
      <c r="GD6616" s="88"/>
      <c r="GE6616" s="88"/>
      <c r="GF6616" s="88"/>
      <c r="GG6616" s="88"/>
      <c r="GH6616" s="88"/>
      <c r="GI6616" s="88"/>
      <c r="GJ6616" s="88"/>
      <c r="GK6616" s="88"/>
      <c r="GL6616" s="88"/>
      <c r="GM6616" s="88"/>
      <c r="GN6616" s="88"/>
      <c r="GO6616" s="88"/>
      <c r="GP6616" s="88"/>
      <c r="GQ6616" s="88"/>
      <c r="GR6616" s="88"/>
      <c r="GS6616" s="88"/>
      <c r="GT6616" s="88"/>
      <c r="GU6616" s="88"/>
      <c r="GV6616" s="88"/>
      <c r="GW6616" s="88"/>
      <c r="GX6616" s="88"/>
      <c r="GY6616" s="88"/>
      <c r="GZ6616" s="88"/>
      <c r="HA6616" s="88"/>
      <c r="HB6616" s="88"/>
      <c r="HC6616" s="88"/>
      <c r="HD6616" s="88"/>
      <c r="HE6616" s="88"/>
      <c r="HF6616" s="88"/>
      <c r="HG6616" s="88"/>
      <c r="HH6616" s="88"/>
      <c r="HI6616" s="88"/>
      <c r="HJ6616" s="88"/>
      <c r="HK6616" s="88"/>
      <c r="HL6616" s="88"/>
      <c r="HM6616" s="88"/>
      <c r="HN6616" s="88"/>
      <c r="HO6616" s="88"/>
      <c r="HP6616" s="88"/>
      <c r="HQ6616" s="88"/>
      <c r="HR6616" s="88"/>
      <c r="HS6616" s="88"/>
      <c r="HT6616" s="88"/>
      <c r="HU6616" s="88"/>
      <c r="HV6616" s="88"/>
      <c r="HW6616" s="88"/>
      <c r="HX6616" s="88"/>
      <c r="HY6616" s="88"/>
      <c r="HZ6616" s="88"/>
      <c r="IA6616" s="88"/>
      <c r="IB6616" s="88"/>
      <c r="IC6616" s="88"/>
      <c r="ID6616" s="88"/>
      <c r="IE6616" s="88"/>
      <c r="IF6616" s="88"/>
      <c r="IG6616" s="88"/>
      <c r="IH6616" s="88"/>
      <c r="II6616" s="88"/>
      <c r="IJ6616" s="88"/>
      <c r="IK6616" s="88"/>
      <c r="IL6616" s="88"/>
      <c r="IM6616" s="88"/>
      <c r="IN6616" s="88"/>
      <c r="IO6616" s="88"/>
      <c r="IP6616" s="88"/>
      <c r="IQ6616" s="88"/>
      <c r="IR6616" s="88"/>
      <c r="IS6616" s="88"/>
      <c r="IT6616" s="88"/>
      <c r="IU6616" s="88"/>
      <c r="IV6616" s="88"/>
      <c r="IW6616" s="88"/>
      <c r="IX6616" s="88"/>
      <c r="IY6616" s="88"/>
      <c r="IZ6616" s="88"/>
      <c r="JA6616" s="88"/>
      <c r="JB6616" s="88"/>
      <c r="JC6616" s="88"/>
      <c r="JD6616" s="88"/>
      <c r="JE6616" s="88"/>
      <c r="JF6616" s="88"/>
      <c r="JG6616" s="88"/>
      <c r="JH6616" s="88"/>
      <c r="JI6616" s="88"/>
      <c r="JJ6616" s="88"/>
      <c r="JK6616" s="88"/>
      <c r="JL6616" s="88"/>
      <c r="JM6616" s="88"/>
      <c r="JN6616" s="88"/>
      <c r="JO6616" s="88"/>
      <c r="JP6616" s="88"/>
      <c r="JQ6616" s="88"/>
      <c r="JR6616" s="88"/>
      <c r="JS6616" s="88"/>
      <c r="JT6616" s="88"/>
      <c r="JU6616" s="88"/>
      <c r="JV6616" s="88"/>
      <c r="JW6616" s="88"/>
      <c r="JX6616" s="88"/>
      <c r="JY6616" s="88"/>
      <c r="JZ6616" s="88"/>
      <c r="KA6616" s="88"/>
      <c r="KB6616" s="88"/>
      <c r="KC6616" s="88"/>
      <c r="KD6616" s="88"/>
      <c r="KE6616" s="88"/>
      <c r="KF6616" s="88"/>
      <c r="KG6616" s="88"/>
      <c r="KH6616" s="88"/>
      <c r="KI6616" s="88"/>
      <c r="KJ6616" s="88"/>
      <c r="KK6616" s="88"/>
      <c r="KL6616" s="88"/>
      <c r="KM6616" s="88"/>
      <c r="KN6616" s="88"/>
      <c r="KO6616" s="88"/>
      <c r="KP6616" s="88"/>
      <c r="KQ6616" s="88"/>
      <c r="KR6616" s="88"/>
      <c r="KS6616" s="88"/>
      <c r="KT6616" s="88"/>
      <c r="KU6616" s="88"/>
      <c r="KV6616" s="88"/>
      <c r="KW6616" s="88"/>
      <c r="KX6616" s="88"/>
      <c r="KY6616" s="88"/>
      <c r="KZ6616" s="88"/>
      <c r="LA6616" s="88"/>
      <c r="LB6616" s="88"/>
      <c r="LC6616" s="88"/>
      <c r="LD6616" s="88"/>
      <c r="LE6616" s="88"/>
      <c r="LF6616" s="88"/>
      <c r="LG6616" s="88"/>
      <c r="LH6616" s="88"/>
      <c r="LI6616" s="88"/>
      <c r="LJ6616" s="88"/>
      <c r="LK6616" s="88"/>
      <c r="LL6616" s="88"/>
      <c r="LM6616" s="88"/>
      <c r="LN6616" s="88"/>
      <c r="LO6616" s="88"/>
      <c r="LP6616" s="88"/>
      <c r="LQ6616" s="88"/>
      <c r="LR6616" s="88"/>
      <c r="LS6616" s="88"/>
      <c r="LT6616" s="88"/>
      <c r="LU6616" s="88"/>
      <c r="LV6616" s="88"/>
      <c r="LW6616" s="88"/>
      <c r="LX6616" s="88"/>
      <c r="LY6616" s="88"/>
      <c r="LZ6616" s="88"/>
      <c r="MA6616" s="88"/>
      <c r="MB6616" s="88"/>
      <c r="MC6616" s="88"/>
      <c r="MD6616" s="88"/>
      <c r="ME6616" s="88"/>
      <c r="MF6616" s="88"/>
      <c r="MG6616" s="88"/>
      <c r="MH6616" s="88"/>
      <c r="MI6616" s="88"/>
      <c r="MJ6616" s="88"/>
      <c r="MK6616" s="88"/>
      <c r="ML6616" s="88"/>
      <c r="MM6616" s="88"/>
      <c r="MN6616" s="88"/>
      <c r="MO6616" s="88"/>
      <c r="MP6616" s="88"/>
      <c r="MQ6616" s="88"/>
      <c r="MR6616" s="88"/>
      <c r="MS6616" s="88"/>
      <c r="MT6616" s="88"/>
      <c r="MU6616" s="88"/>
      <c r="MV6616" s="88"/>
      <c r="MW6616" s="88"/>
      <c r="MX6616" s="88"/>
      <c r="MY6616" s="88"/>
      <c r="MZ6616" s="88"/>
      <c r="NA6616" s="88"/>
      <c r="NB6616" s="88"/>
      <c r="NC6616" s="88"/>
      <c r="ND6616" s="88"/>
      <c r="NE6616" s="88"/>
      <c r="NF6616" s="88"/>
      <c r="NG6616" s="88"/>
      <c r="NH6616" s="88"/>
      <c r="NI6616" s="88"/>
      <c r="NJ6616" s="88"/>
      <c r="NK6616" s="88"/>
      <c r="NL6616" s="88"/>
      <c r="NM6616" s="88"/>
      <c r="NN6616" s="88"/>
      <c r="NO6616" s="88"/>
      <c r="NP6616" s="88"/>
      <c r="NQ6616" s="88"/>
      <c r="NR6616" s="88"/>
      <c r="NS6616" s="88"/>
      <c r="NT6616" s="88"/>
      <c r="NU6616" s="88"/>
      <c r="NV6616" s="88"/>
      <c r="NW6616" s="88"/>
      <c r="NX6616" s="88"/>
      <c r="NY6616" s="88"/>
      <c r="NZ6616" s="88"/>
      <c r="OA6616" s="88"/>
      <c r="OB6616" s="88"/>
      <c r="OC6616" s="88"/>
      <c r="OD6616" s="88"/>
      <c r="OE6616" s="88"/>
      <c r="OF6616" s="88"/>
      <c r="OG6616" s="88"/>
      <c r="OH6616" s="88"/>
      <c r="OI6616" s="88"/>
      <c r="OJ6616" s="88"/>
      <c r="OK6616" s="88"/>
      <c r="OL6616" s="88"/>
      <c r="OM6616" s="88"/>
      <c r="ON6616" s="88"/>
      <c r="OO6616" s="88"/>
      <c r="OP6616" s="88"/>
      <c r="OQ6616" s="88"/>
      <c r="OR6616" s="88"/>
      <c r="OS6616" s="88"/>
      <c r="OT6616" s="88"/>
      <c r="OU6616" s="88"/>
      <c r="OV6616" s="88"/>
      <c r="OW6616" s="88"/>
      <c r="OX6616" s="88"/>
      <c r="OY6616" s="88"/>
      <c r="OZ6616" s="88"/>
      <c r="PA6616" s="88"/>
      <c r="PB6616" s="88"/>
      <c r="PC6616" s="88"/>
      <c r="PD6616" s="88"/>
      <c r="PE6616" s="88"/>
      <c r="PF6616" s="88"/>
      <c r="PG6616" s="88"/>
      <c r="PH6616" s="88"/>
      <c r="PI6616" s="88"/>
      <c r="PJ6616" s="88"/>
      <c r="PK6616" s="88"/>
      <c r="PL6616" s="88"/>
      <c r="PM6616" s="88"/>
      <c r="PN6616" s="88"/>
      <c r="PO6616" s="88"/>
      <c r="PP6616" s="88"/>
      <c r="PQ6616" s="88"/>
      <c r="PR6616" s="88"/>
      <c r="PS6616" s="88"/>
      <c r="PT6616" s="88"/>
      <c r="PU6616" s="88"/>
      <c r="PV6616" s="88"/>
      <c r="PW6616" s="88"/>
      <c r="PX6616" s="88"/>
      <c r="PY6616" s="88"/>
      <c r="PZ6616" s="88"/>
      <c r="QA6616" s="88"/>
      <c r="QB6616" s="88"/>
      <c r="QC6616" s="88"/>
      <c r="QD6616" s="88"/>
      <c r="QE6616" s="88"/>
      <c r="QF6616" s="88"/>
      <c r="QG6616" s="88"/>
      <c r="QH6616" s="88"/>
      <c r="QI6616" s="88"/>
      <c r="QJ6616" s="88"/>
      <c r="QK6616" s="88"/>
      <c r="QL6616" s="88"/>
      <c r="QM6616" s="88"/>
      <c r="QN6616" s="88"/>
      <c r="QO6616" s="88"/>
      <c r="QP6616" s="88"/>
      <c r="QQ6616" s="88"/>
      <c r="QR6616" s="88"/>
      <c r="QS6616" s="88"/>
      <c r="QT6616" s="88"/>
      <c r="QU6616" s="88"/>
      <c r="QV6616" s="88"/>
      <c r="QW6616" s="88"/>
      <c r="QX6616" s="88"/>
      <c r="QY6616" s="88"/>
      <c r="QZ6616" s="88"/>
      <c r="RA6616" s="88"/>
      <c r="RB6616" s="88"/>
      <c r="RC6616" s="88"/>
      <c r="RD6616" s="88"/>
      <c r="RE6616" s="88"/>
      <c r="RF6616" s="88"/>
      <c r="RG6616" s="88"/>
      <c r="RH6616" s="88"/>
      <c r="RI6616" s="88"/>
      <c r="RJ6616" s="88"/>
      <c r="RK6616" s="88"/>
      <c r="RL6616" s="88"/>
      <c r="RM6616" s="88"/>
      <c r="RN6616" s="88"/>
      <c r="RO6616" s="88"/>
      <c r="RP6616" s="88"/>
      <c r="RQ6616" s="88"/>
      <c r="RR6616" s="88"/>
      <c r="RS6616" s="88"/>
      <c r="RT6616" s="88"/>
      <c r="RU6616" s="88"/>
      <c r="RV6616" s="88"/>
      <c r="RW6616" s="88"/>
      <c r="RX6616" s="88"/>
      <c r="RY6616" s="88"/>
      <c r="RZ6616" s="88"/>
      <c r="SA6616" s="88"/>
      <c r="SB6616" s="88"/>
      <c r="SC6616" s="88"/>
      <c r="SD6616" s="88"/>
      <c r="SE6616" s="88"/>
      <c r="SF6616" s="88"/>
      <c r="SG6616" s="88"/>
      <c r="SH6616" s="88"/>
      <c r="SI6616" s="88"/>
      <c r="SJ6616" s="88"/>
      <c r="SK6616" s="88"/>
      <c r="SL6616" s="88"/>
      <c r="SM6616" s="88"/>
      <c r="SN6616" s="88"/>
      <c r="SO6616" s="88"/>
      <c r="SP6616" s="88"/>
      <c r="SQ6616" s="88"/>
      <c r="SR6616" s="88"/>
      <c r="SS6616" s="88"/>
      <c r="ST6616" s="88"/>
      <c r="SU6616" s="88"/>
      <c r="SV6616" s="88"/>
      <c r="SW6616" s="88"/>
      <c r="SX6616" s="88"/>
      <c r="SY6616" s="88"/>
      <c r="SZ6616" s="88"/>
      <c r="TA6616" s="88"/>
      <c r="TB6616" s="88"/>
      <c r="TC6616" s="88"/>
      <c r="TD6616" s="88"/>
      <c r="TE6616" s="88"/>
      <c r="TF6616" s="88"/>
      <c r="TG6616" s="88"/>
      <c r="TH6616" s="88"/>
      <c r="TI6616" s="88"/>
      <c r="TJ6616" s="88"/>
      <c r="TK6616" s="88"/>
      <c r="TL6616" s="88"/>
      <c r="TM6616" s="88"/>
      <c r="TN6616" s="88"/>
      <c r="TO6616" s="88"/>
      <c r="TP6616" s="88"/>
      <c r="TQ6616" s="88"/>
      <c r="TR6616" s="88"/>
      <c r="TS6616" s="88"/>
      <c r="TT6616" s="88"/>
      <c r="TU6616" s="88"/>
      <c r="TV6616" s="88"/>
      <c r="TW6616" s="88"/>
      <c r="TX6616" s="88"/>
      <c r="TY6616" s="88"/>
      <c r="TZ6616" s="88"/>
      <c r="UA6616" s="88"/>
      <c r="UB6616" s="88"/>
      <c r="UC6616" s="88"/>
      <c r="UD6616" s="88"/>
      <c r="UE6616" s="88"/>
      <c r="UF6616" s="88"/>
      <c r="UG6616" s="88"/>
      <c r="UH6616" s="88"/>
      <c r="UI6616" s="88"/>
      <c r="UJ6616" s="88"/>
      <c r="UK6616" s="88"/>
      <c r="UL6616" s="88"/>
      <c r="UM6616" s="88"/>
      <c r="UN6616" s="88"/>
      <c r="UO6616" s="88"/>
      <c r="UP6616" s="88"/>
      <c r="UQ6616" s="88"/>
      <c r="UR6616" s="88"/>
      <c r="US6616" s="88"/>
      <c r="UT6616" s="88"/>
      <c r="UU6616" s="88"/>
      <c r="UV6616" s="88"/>
      <c r="UW6616" s="88"/>
      <c r="UX6616" s="88"/>
      <c r="UY6616" s="88"/>
      <c r="UZ6616" s="88"/>
      <c r="VA6616" s="88"/>
      <c r="VB6616" s="88"/>
      <c r="VC6616" s="88"/>
      <c r="VD6616" s="88"/>
      <c r="VE6616" s="88"/>
      <c r="VF6616" s="88"/>
      <c r="VG6616" s="88"/>
      <c r="VH6616" s="88"/>
      <c r="VI6616" s="88"/>
      <c r="VJ6616" s="88"/>
      <c r="VK6616" s="88"/>
      <c r="VL6616" s="88"/>
      <c r="VM6616" s="88"/>
      <c r="VN6616" s="88"/>
      <c r="VO6616" s="88"/>
      <c r="VP6616" s="88"/>
      <c r="VQ6616" s="88"/>
      <c r="VR6616" s="88"/>
      <c r="VS6616" s="88"/>
      <c r="VT6616" s="88"/>
      <c r="VU6616" s="88"/>
      <c r="VV6616" s="88"/>
      <c r="VW6616" s="88"/>
      <c r="VX6616" s="88"/>
      <c r="VY6616" s="88"/>
      <c r="VZ6616" s="88"/>
      <c r="WA6616" s="88"/>
      <c r="WB6616" s="88"/>
      <c r="WC6616" s="88"/>
      <c r="WD6616" s="88"/>
      <c r="WE6616" s="88"/>
      <c r="WF6616" s="88"/>
      <c r="WG6616" s="88"/>
      <c r="WH6616" s="88"/>
      <c r="WI6616" s="88"/>
      <c r="WJ6616" s="88"/>
      <c r="WK6616" s="88"/>
      <c r="WL6616" s="88"/>
      <c r="WM6616" s="88"/>
      <c r="WN6616" s="88"/>
      <c r="WO6616" s="88"/>
      <c r="WP6616" s="88"/>
      <c r="WQ6616" s="88"/>
      <c r="WR6616" s="88"/>
      <c r="WS6616" s="88"/>
      <c r="WT6616" s="88"/>
      <c r="WU6616" s="88"/>
      <c r="WV6616" s="88"/>
      <c r="WW6616" s="88"/>
      <c r="WX6616" s="88"/>
      <c r="WY6616" s="88"/>
      <c r="WZ6616" s="88"/>
      <c r="XA6616" s="88"/>
      <c r="XB6616" s="88"/>
      <c r="XC6616" s="88"/>
      <c r="XD6616" s="88"/>
      <c r="XE6616" s="88"/>
      <c r="XF6616" s="88"/>
      <c r="XG6616" s="88"/>
      <c r="XH6616" s="88"/>
      <c r="XI6616" s="88"/>
      <c r="XJ6616" s="88"/>
      <c r="XK6616" s="88"/>
      <c r="XL6616" s="88"/>
      <c r="XM6616" s="88"/>
      <c r="XN6616" s="88"/>
      <c r="XO6616" s="88"/>
      <c r="XP6616" s="88"/>
      <c r="XQ6616" s="88"/>
      <c r="XR6616" s="88"/>
      <c r="XS6616" s="88"/>
      <c r="XT6616" s="88"/>
      <c r="XU6616" s="88"/>
      <c r="XV6616" s="88"/>
      <c r="XW6616" s="88"/>
      <c r="XX6616" s="88"/>
      <c r="XY6616" s="88"/>
      <c r="XZ6616" s="88"/>
      <c r="YA6616" s="88"/>
      <c r="YB6616" s="88"/>
      <c r="YC6616" s="88"/>
      <c r="YD6616" s="88"/>
      <c r="YE6616" s="88"/>
      <c r="YF6616" s="88"/>
      <c r="YG6616" s="88"/>
      <c r="YH6616" s="88"/>
      <c r="YI6616" s="88"/>
      <c r="YJ6616" s="88"/>
      <c r="YK6616" s="88"/>
      <c r="YL6616" s="88"/>
      <c r="YM6616" s="88"/>
      <c r="YN6616" s="88"/>
      <c r="YO6616" s="88"/>
      <c r="YP6616" s="88"/>
      <c r="YQ6616" s="88"/>
      <c r="YR6616" s="88"/>
      <c r="YS6616" s="88"/>
      <c r="YT6616" s="88"/>
      <c r="YU6616" s="88"/>
      <c r="YV6616" s="88"/>
      <c r="YW6616" s="88"/>
      <c r="YX6616" s="88"/>
      <c r="YY6616" s="88"/>
      <c r="YZ6616" s="88"/>
      <c r="ZA6616" s="88"/>
      <c r="ZB6616" s="88"/>
      <c r="ZC6616" s="88"/>
      <c r="ZD6616" s="88"/>
      <c r="ZE6616" s="88"/>
      <c r="ZF6616" s="88"/>
      <c r="ZG6616" s="88"/>
      <c r="ZH6616" s="88"/>
      <c r="ZI6616" s="88"/>
      <c r="ZJ6616" s="88"/>
      <c r="ZK6616" s="88"/>
      <c r="ZL6616" s="88"/>
      <c r="ZM6616" s="88"/>
      <c r="ZN6616" s="88"/>
      <c r="ZO6616" s="88"/>
      <c r="ZP6616" s="88"/>
      <c r="ZQ6616" s="88"/>
      <c r="ZR6616" s="88"/>
      <c r="ZS6616" s="88"/>
      <c r="ZT6616" s="88"/>
      <c r="ZU6616" s="88"/>
      <c r="ZV6616" s="88"/>
      <c r="ZW6616" s="88"/>
      <c r="ZX6616" s="88"/>
      <c r="ZY6616" s="88"/>
      <c r="ZZ6616" s="88"/>
      <c r="AAA6616" s="88"/>
      <c r="AAB6616" s="88"/>
      <c r="AAC6616" s="88"/>
      <c r="AAD6616" s="88"/>
      <c r="AAE6616" s="88"/>
      <c r="AAF6616" s="88"/>
      <c r="AAG6616" s="88"/>
      <c r="AAH6616" s="88"/>
      <c r="AAI6616" s="88"/>
      <c r="AAJ6616" s="88"/>
      <c r="AAK6616" s="88"/>
      <c r="AAL6616" s="88"/>
      <c r="AAM6616" s="88"/>
      <c r="AAN6616" s="88"/>
      <c r="AAO6616" s="88"/>
      <c r="AAP6616" s="88"/>
      <c r="AAQ6616" s="88"/>
      <c r="AAR6616" s="88"/>
      <c r="AAS6616" s="88"/>
      <c r="AAT6616" s="88"/>
      <c r="AAU6616" s="88"/>
      <c r="AAV6616" s="88"/>
      <c r="AAW6616" s="88"/>
      <c r="AAX6616" s="88"/>
      <c r="AAY6616" s="88"/>
      <c r="AAZ6616" s="88"/>
      <c r="ABA6616" s="88"/>
      <c r="ABB6616" s="88"/>
      <c r="ABC6616" s="88"/>
      <c r="ABD6616" s="88"/>
      <c r="ABE6616" s="88"/>
      <c r="ABF6616" s="88"/>
      <c r="ABG6616" s="88"/>
      <c r="ABH6616" s="88"/>
      <c r="ABI6616" s="88"/>
      <c r="ABJ6616" s="88"/>
      <c r="ABK6616" s="88"/>
      <c r="ABL6616" s="88"/>
      <c r="ABM6616" s="88"/>
      <c r="ABN6616" s="88"/>
      <c r="ABO6616" s="88"/>
      <c r="ABP6616" s="88"/>
      <c r="ABQ6616" s="88"/>
      <c r="ABR6616" s="88"/>
      <c r="ABS6616" s="88"/>
      <c r="ABT6616" s="88"/>
      <c r="ABU6616" s="88"/>
      <c r="ABV6616" s="88"/>
      <c r="ABW6616" s="88"/>
      <c r="ABX6616" s="88"/>
      <c r="ABY6616" s="88"/>
      <c r="ABZ6616" s="88"/>
      <c r="ACA6616" s="88"/>
      <c r="ACB6616" s="88"/>
      <c r="ACC6616" s="88"/>
      <c r="ACD6616" s="88"/>
      <c r="ACE6616" s="88"/>
      <c r="ACF6616" s="88"/>
      <c r="ACG6616" s="88"/>
      <c r="ACH6616" s="88"/>
      <c r="ACI6616" s="88"/>
      <c r="ACJ6616" s="88"/>
      <c r="ACK6616" s="88"/>
      <c r="ACL6616" s="88"/>
      <c r="ACM6616" s="88"/>
      <c r="ACN6616" s="88"/>
      <c r="ACO6616" s="88"/>
      <c r="ACP6616" s="88"/>
      <c r="ACQ6616" s="88"/>
      <c r="ACR6616" s="88"/>
      <c r="ACS6616" s="88"/>
      <c r="ACT6616" s="88"/>
      <c r="ACU6616" s="88"/>
      <c r="ACV6616" s="88"/>
      <c r="ACW6616" s="88"/>
      <c r="ACX6616" s="88"/>
      <c r="ACY6616" s="88"/>
      <c r="ACZ6616" s="88"/>
      <c r="ADA6616" s="88"/>
      <c r="ADB6616" s="88"/>
      <c r="ADC6616" s="88"/>
      <c r="ADD6616" s="88"/>
      <c r="ADE6616" s="88"/>
      <c r="ADF6616" s="88"/>
      <c r="ADG6616" s="88"/>
      <c r="ADH6616" s="88"/>
      <c r="ADI6616" s="88"/>
      <c r="ADJ6616" s="88"/>
      <c r="ADK6616" s="88"/>
      <c r="ADL6616" s="88"/>
      <c r="ADM6616" s="88"/>
      <c r="ADN6616" s="88"/>
      <c r="ADO6616" s="88"/>
      <c r="ADP6616" s="88"/>
      <c r="ADQ6616" s="88"/>
      <c r="ADR6616" s="88"/>
      <c r="ADS6616" s="88"/>
      <c r="ADT6616" s="88"/>
      <c r="ADU6616" s="88"/>
      <c r="ADV6616" s="88"/>
      <c r="ADW6616" s="88"/>
      <c r="ADX6616" s="88"/>
      <c r="ADY6616" s="88"/>
      <c r="ADZ6616" s="88"/>
      <c r="AEA6616" s="88"/>
      <c r="AEB6616" s="88"/>
      <c r="AEC6616" s="88"/>
      <c r="AED6616" s="88"/>
      <c r="AEE6616" s="88"/>
      <c r="AEF6616" s="88"/>
      <c r="AEG6616" s="88"/>
      <c r="AEH6616" s="88"/>
      <c r="AEI6616" s="88"/>
      <c r="AEJ6616" s="88"/>
      <c r="AEK6616" s="88"/>
      <c r="AEL6616" s="88"/>
      <c r="AEM6616" s="88"/>
      <c r="AEN6616" s="88"/>
      <c r="AEO6616" s="88"/>
      <c r="AEP6616" s="88"/>
      <c r="AEQ6616" s="88"/>
      <c r="AER6616" s="88"/>
      <c r="AES6616" s="88"/>
      <c r="AET6616" s="88"/>
      <c r="AEU6616" s="88"/>
      <c r="AEV6616" s="88"/>
      <c r="AEW6616" s="88"/>
      <c r="AEX6616" s="88"/>
      <c r="AEY6616" s="88"/>
      <c r="AEZ6616" s="88"/>
      <c r="AFA6616" s="88"/>
      <c r="AFB6616" s="88"/>
      <c r="AFC6616" s="88"/>
      <c r="AFD6616" s="88"/>
      <c r="AFE6616" s="88"/>
      <c r="AFF6616" s="88"/>
      <c r="AFG6616" s="88"/>
      <c r="AFH6616" s="88"/>
      <c r="AFI6616" s="88"/>
      <c r="AFJ6616" s="88"/>
      <c r="AFK6616" s="88"/>
      <c r="AFL6616" s="88"/>
      <c r="AFM6616" s="88"/>
      <c r="AFN6616" s="88"/>
      <c r="AFO6616" s="88"/>
      <c r="AFP6616" s="88"/>
      <c r="AFQ6616" s="88"/>
      <c r="AFR6616" s="88"/>
      <c r="AFS6616" s="88"/>
      <c r="AFT6616" s="88"/>
      <c r="AFU6616" s="88"/>
      <c r="AFV6616" s="88"/>
      <c r="AFW6616" s="88"/>
      <c r="AFX6616" s="88"/>
      <c r="AFY6616" s="88"/>
      <c r="AFZ6616" s="88"/>
      <c r="AGA6616" s="88"/>
      <c r="AGB6616" s="88"/>
      <c r="AGC6616" s="88"/>
      <c r="AGD6616" s="88"/>
      <c r="AGE6616" s="88"/>
      <c r="AGF6616" s="88"/>
      <c r="AGG6616" s="88"/>
      <c r="AGH6616" s="88"/>
      <c r="AGI6616" s="88"/>
      <c r="AGJ6616" s="88"/>
      <c r="AGK6616" s="88"/>
      <c r="AGL6616" s="88"/>
      <c r="AGM6616" s="88"/>
      <c r="AGN6616" s="88"/>
      <c r="AGO6616" s="88"/>
      <c r="AGP6616" s="88"/>
      <c r="AGQ6616" s="88"/>
      <c r="AGR6616" s="88"/>
      <c r="AGS6616" s="88"/>
      <c r="AGT6616" s="88"/>
      <c r="AGU6616" s="88"/>
      <c r="AGV6616" s="88"/>
      <c r="AGW6616" s="88"/>
      <c r="AGX6616" s="88"/>
      <c r="AGY6616" s="88"/>
      <c r="AGZ6616" s="88"/>
      <c r="AHA6616" s="88"/>
      <c r="AHB6616" s="88"/>
      <c r="AHC6616" s="88"/>
      <c r="AHD6616" s="88"/>
      <c r="AHE6616" s="88"/>
      <c r="AHF6616" s="88"/>
      <c r="AHG6616" s="88"/>
      <c r="AHH6616" s="88"/>
      <c r="AHI6616" s="88"/>
      <c r="AHJ6616" s="88"/>
      <c r="AHK6616" s="88"/>
      <c r="AHL6616" s="88"/>
      <c r="AHM6616" s="88"/>
      <c r="AHN6616" s="88"/>
      <c r="AHO6616" s="88"/>
      <c r="AHP6616" s="88"/>
      <c r="AHQ6616" s="88"/>
      <c r="AHR6616" s="88"/>
      <c r="AHS6616" s="88"/>
      <c r="AHT6616" s="88"/>
      <c r="AHU6616" s="88"/>
      <c r="AHV6616" s="88"/>
      <c r="AHW6616" s="88"/>
      <c r="AHX6616" s="88"/>
      <c r="AHY6616" s="88"/>
      <c r="AHZ6616" s="88"/>
      <c r="AIA6616" s="88"/>
      <c r="AIB6616" s="88"/>
      <c r="AIC6616" s="88"/>
      <c r="AID6616" s="88"/>
      <c r="AIE6616" s="88"/>
      <c r="AIF6616" s="88"/>
      <c r="AIG6616" s="88"/>
      <c r="AIH6616" s="88"/>
      <c r="AII6616" s="88"/>
      <c r="AIJ6616" s="88"/>
      <c r="AIK6616" s="88"/>
      <c r="AIL6616" s="88"/>
      <c r="AIM6616" s="88"/>
      <c r="AIN6616" s="88"/>
      <c r="AIO6616" s="88"/>
      <c r="AIP6616" s="88"/>
      <c r="AIQ6616" s="88"/>
      <c r="AIR6616" s="88"/>
      <c r="AIS6616" s="88"/>
      <c r="AIT6616" s="88"/>
      <c r="AIU6616" s="88"/>
      <c r="AIV6616" s="88"/>
      <c r="AIW6616" s="88"/>
      <c r="AIX6616" s="88"/>
      <c r="AIY6616" s="88"/>
      <c r="AIZ6616" s="88"/>
      <c r="AJA6616" s="88"/>
      <c r="AJB6616" s="88"/>
      <c r="AJC6616" s="88"/>
      <c r="AJD6616" s="88"/>
      <c r="AJE6616" s="88"/>
      <c r="AJF6616" s="88"/>
      <c r="AJG6616" s="88"/>
      <c r="AJH6616" s="88"/>
      <c r="AJI6616" s="88"/>
      <c r="AJJ6616" s="88"/>
      <c r="AJK6616" s="88"/>
      <c r="AJL6616" s="88"/>
      <c r="AJM6616" s="88"/>
      <c r="AJN6616" s="88"/>
      <c r="AJO6616" s="88"/>
      <c r="AJP6616" s="88"/>
      <c r="AJQ6616" s="88"/>
      <c r="AJR6616" s="88"/>
      <c r="AJS6616" s="88"/>
      <c r="AJT6616" s="88"/>
      <c r="AJU6616" s="88"/>
      <c r="AJV6616" s="88"/>
      <c r="AJW6616" s="88"/>
      <c r="AJX6616" s="88"/>
      <c r="AJY6616" s="88"/>
      <c r="AJZ6616" s="88"/>
      <c r="AKA6616" s="88"/>
      <c r="AKB6616" s="88"/>
      <c r="AKC6616" s="88"/>
      <c r="AKD6616" s="88"/>
      <c r="AKE6616" s="88"/>
      <c r="AKF6616" s="88"/>
      <c r="AKG6616" s="88"/>
      <c r="AKH6616" s="88"/>
      <c r="AKI6616" s="88"/>
      <c r="AKJ6616" s="88"/>
      <c r="AKK6616" s="88"/>
      <c r="AKL6616" s="88"/>
      <c r="AKM6616" s="88"/>
      <c r="AKN6616" s="88"/>
      <c r="AKO6616" s="88"/>
      <c r="AKP6616" s="88"/>
      <c r="AKQ6616" s="88"/>
      <c r="AKR6616" s="88"/>
      <c r="AKS6616" s="88"/>
      <c r="AKT6616" s="88"/>
      <c r="AKU6616" s="88"/>
      <c r="AKV6616" s="88"/>
      <c r="AKW6616" s="88"/>
      <c r="AKX6616" s="88"/>
      <c r="AKY6616" s="88"/>
      <c r="AKZ6616" s="88"/>
      <c r="ALA6616" s="88"/>
      <c r="ALB6616" s="88"/>
      <c r="ALC6616" s="88"/>
      <c r="ALD6616" s="88"/>
      <c r="ALE6616" s="88"/>
      <c r="ALF6616" s="88"/>
      <c r="ALG6616" s="88"/>
      <c r="ALH6616" s="88"/>
      <c r="ALI6616" s="88"/>
      <c r="ALJ6616" s="88"/>
      <c r="ALK6616" s="88"/>
      <c r="ALL6616" s="88"/>
      <c r="ALM6616" s="88"/>
      <c r="ALN6616" s="88"/>
      <c r="ALO6616" s="88"/>
      <c r="ALP6616" s="88"/>
      <c r="ALQ6616" s="88"/>
      <c r="ALR6616" s="88"/>
      <c r="ALS6616" s="88"/>
      <c r="ALT6616" s="88"/>
      <c r="ALU6616" s="88"/>
      <c r="ALV6616" s="88"/>
      <c r="ALW6616" s="88"/>
      <c r="ALX6616" s="88"/>
      <c r="ALY6616" s="88"/>
      <c r="ALZ6616" s="88"/>
      <c r="AMA6616" s="88"/>
      <c r="AMB6616" s="88"/>
      <c r="AMC6616" s="88"/>
      <c r="AMD6616" s="88"/>
      <c r="AME6616" s="88"/>
      <c r="AMF6616" s="88"/>
      <c r="AMG6616" s="88"/>
      <c r="AMH6616" s="88"/>
      <c r="AMI6616" s="88"/>
      <c r="AMJ6616" s="88"/>
      <c r="AMK6616" s="88"/>
      <c r="AML6616" s="88"/>
      <c r="AMM6616" s="88"/>
      <c r="AMN6616" s="88"/>
      <c r="AMO6616" s="88"/>
    </row>
    <row r="6617" spans="1:1029" s="104" customFormat="1" x14ac:dyDescent="0.35">
      <c r="A6617" s="21">
        <v>10141103</v>
      </c>
      <c r="B6617" s="117" t="s">
        <v>1665</v>
      </c>
      <c r="C6617" s="115" t="s">
        <v>710</v>
      </c>
      <c r="D6617" s="33" t="s">
        <v>1789</v>
      </c>
      <c r="E6617" s="114" t="str">
        <f t="shared" si="1237"/>
        <v>TRANSFORMADOR MARCA:Astor CUAMBA PTS 69</v>
      </c>
      <c r="F6617" s="34"/>
      <c r="G6617" s="132" t="s">
        <v>179</v>
      </c>
      <c r="H6617" s="132" t="s">
        <v>179</v>
      </c>
      <c r="I6617" s="152" t="s">
        <v>1788</v>
      </c>
      <c r="J6617" s="21"/>
      <c r="K6617" s="117" t="s">
        <v>1787</v>
      </c>
      <c r="L6617" s="34" t="s">
        <v>1786</v>
      </c>
      <c r="M6617" s="34">
        <v>50</v>
      </c>
      <c r="N6617" s="306" t="s">
        <v>19</v>
      </c>
      <c r="O6617" s="34" t="s">
        <v>362</v>
      </c>
      <c r="P6617" s="34">
        <v>3</v>
      </c>
      <c r="Q6617" s="132">
        <v>2017</v>
      </c>
      <c r="R6617" s="34" t="s">
        <v>1661</v>
      </c>
      <c r="S6617" s="34" t="s">
        <v>1785</v>
      </c>
      <c r="T6617" s="155">
        <v>643</v>
      </c>
      <c r="U6617" s="111">
        <v>45</v>
      </c>
      <c r="V6617" s="113">
        <f t="shared" si="1238"/>
        <v>643</v>
      </c>
      <c r="W6617" s="113">
        <f t="shared" si="1239"/>
        <v>0</v>
      </c>
      <c r="X6617" s="112">
        <f t="shared" si="1240"/>
        <v>0</v>
      </c>
      <c r="Y6617" s="111"/>
      <c r="Z6617" s="110">
        <f t="shared" si="1236"/>
        <v>45</v>
      </c>
      <c r="AA6617" s="109">
        <f t="shared" si="1241"/>
        <v>32.15</v>
      </c>
      <c r="AB6617" s="109">
        <f t="shared" si="1242"/>
        <v>32150</v>
      </c>
      <c r="AC6617" s="108">
        <f t="shared" si="1243"/>
        <v>610.85</v>
      </c>
      <c r="AD6617" s="107">
        <f t="shared" si="1244"/>
        <v>2.2222222222222223E-2</v>
      </c>
      <c r="AE6617" s="106">
        <f t="shared" si="1245"/>
        <v>13.574444444444445</v>
      </c>
      <c r="AF6617" s="105">
        <f t="shared" si="1246"/>
        <v>13.574444444444445</v>
      </c>
      <c r="AG6617" s="105">
        <f t="shared" si="1247"/>
        <v>629.42555555555555</v>
      </c>
      <c r="AH6617" s="88"/>
      <c r="AI6617" s="88"/>
      <c r="AJ6617" s="88"/>
      <c r="AK6617" s="88"/>
      <c r="AL6617" s="88"/>
      <c r="AM6617" s="88"/>
      <c r="AN6617" s="88"/>
      <c r="AO6617" s="88"/>
      <c r="AP6617" s="88"/>
      <c r="AQ6617" s="88"/>
      <c r="AR6617" s="88"/>
      <c r="AS6617" s="88"/>
      <c r="AT6617" s="88"/>
      <c r="AU6617" s="88"/>
      <c r="AV6617" s="88"/>
      <c r="AW6617" s="88"/>
      <c r="AX6617" s="88"/>
      <c r="AY6617" s="88"/>
      <c r="AZ6617" s="88"/>
      <c r="BA6617" s="88"/>
      <c r="BB6617" s="88"/>
      <c r="BC6617" s="88"/>
      <c r="BD6617" s="88"/>
      <c r="BE6617" s="88"/>
      <c r="BF6617" s="88"/>
      <c r="BG6617" s="88"/>
      <c r="BH6617" s="88"/>
      <c r="BI6617" s="88"/>
      <c r="BJ6617" s="88"/>
      <c r="BK6617" s="88"/>
      <c r="BL6617" s="88"/>
      <c r="BM6617" s="88"/>
      <c r="BN6617" s="88"/>
      <c r="BO6617" s="88"/>
      <c r="BP6617" s="88"/>
      <c r="BQ6617" s="88"/>
      <c r="BR6617" s="88"/>
      <c r="BS6617" s="88"/>
      <c r="BT6617" s="88"/>
      <c r="BU6617" s="88"/>
      <c r="BV6617" s="88"/>
      <c r="BW6617" s="88"/>
      <c r="BX6617" s="88"/>
      <c r="BY6617" s="88"/>
      <c r="BZ6617" s="88"/>
      <c r="CA6617" s="88"/>
      <c r="CB6617" s="88"/>
      <c r="CC6617" s="88"/>
      <c r="CD6617" s="88"/>
      <c r="CE6617" s="88"/>
      <c r="CF6617" s="88"/>
      <c r="CG6617" s="88"/>
      <c r="CH6617" s="88"/>
      <c r="CI6617" s="88"/>
      <c r="CJ6617" s="88"/>
      <c r="CK6617" s="88"/>
      <c r="CL6617" s="88"/>
      <c r="CM6617" s="88"/>
      <c r="CN6617" s="88"/>
      <c r="CO6617" s="88"/>
      <c r="CP6617" s="88"/>
      <c r="CQ6617" s="88"/>
      <c r="CR6617" s="88"/>
      <c r="CS6617" s="88"/>
      <c r="CT6617" s="88"/>
      <c r="CU6617" s="88"/>
      <c r="CV6617" s="88"/>
      <c r="CW6617" s="88"/>
      <c r="CX6617" s="88"/>
      <c r="CY6617" s="88"/>
      <c r="CZ6617" s="88"/>
      <c r="DA6617" s="88"/>
      <c r="DB6617" s="88"/>
      <c r="DC6617" s="88"/>
      <c r="DD6617" s="88"/>
      <c r="DE6617" s="88"/>
      <c r="DF6617" s="88"/>
      <c r="DG6617" s="88"/>
      <c r="DH6617" s="88"/>
      <c r="DI6617" s="88"/>
      <c r="DJ6617" s="88"/>
      <c r="DK6617" s="88"/>
      <c r="DL6617" s="88"/>
      <c r="DM6617" s="88"/>
      <c r="DN6617" s="88"/>
      <c r="DO6617" s="88"/>
      <c r="DP6617" s="88"/>
      <c r="DQ6617" s="88"/>
      <c r="DR6617" s="88"/>
      <c r="DS6617" s="88"/>
      <c r="DT6617" s="88"/>
      <c r="DU6617" s="88"/>
      <c r="DV6617" s="88"/>
      <c r="DW6617" s="88"/>
      <c r="DX6617" s="88"/>
      <c r="DY6617" s="88"/>
      <c r="DZ6617" s="88"/>
      <c r="EA6617" s="88"/>
      <c r="EB6617" s="88"/>
      <c r="EC6617" s="88"/>
      <c r="ED6617" s="88"/>
      <c r="EE6617" s="88"/>
      <c r="EF6617" s="88"/>
      <c r="EG6617" s="88"/>
      <c r="EH6617" s="88"/>
      <c r="EI6617" s="88"/>
      <c r="EJ6617" s="88"/>
      <c r="EK6617" s="88"/>
      <c r="EL6617" s="88"/>
      <c r="EM6617" s="88"/>
      <c r="EN6617" s="88"/>
      <c r="EO6617" s="88"/>
      <c r="EP6617" s="88"/>
      <c r="EQ6617" s="88"/>
      <c r="ER6617" s="88"/>
      <c r="ES6617" s="88"/>
      <c r="ET6617" s="88"/>
      <c r="EU6617" s="88"/>
      <c r="EV6617" s="88"/>
      <c r="EW6617" s="88"/>
      <c r="EX6617" s="88"/>
      <c r="EY6617" s="88"/>
      <c r="EZ6617" s="88"/>
      <c r="FA6617" s="88"/>
      <c r="FB6617" s="88"/>
      <c r="FC6617" s="88"/>
      <c r="FD6617" s="88"/>
      <c r="FE6617" s="88"/>
      <c r="FF6617" s="88"/>
      <c r="FG6617" s="88"/>
      <c r="FH6617" s="88"/>
      <c r="FI6617" s="88"/>
      <c r="FJ6617" s="88"/>
      <c r="FK6617" s="88"/>
      <c r="FL6617" s="88"/>
      <c r="FM6617" s="88"/>
      <c r="FN6617" s="88"/>
      <c r="FO6617" s="88"/>
      <c r="FP6617" s="88"/>
      <c r="FQ6617" s="88"/>
      <c r="FR6617" s="88"/>
      <c r="FS6617" s="88"/>
      <c r="FT6617" s="88"/>
      <c r="FU6617" s="88"/>
      <c r="FV6617" s="88"/>
      <c r="FW6617" s="88"/>
      <c r="FX6617" s="88"/>
      <c r="FY6617" s="88"/>
      <c r="FZ6617" s="88"/>
      <c r="GA6617" s="88"/>
      <c r="GB6617" s="88"/>
      <c r="GC6617" s="88"/>
      <c r="GD6617" s="88"/>
      <c r="GE6617" s="88"/>
      <c r="GF6617" s="88"/>
      <c r="GG6617" s="88"/>
      <c r="GH6617" s="88"/>
      <c r="GI6617" s="88"/>
      <c r="GJ6617" s="88"/>
      <c r="GK6617" s="88"/>
      <c r="GL6617" s="88"/>
      <c r="GM6617" s="88"/>
      <c r="GN6617" s="88"/>
      <c r="GO6617" s="88"/>
      <c r="GP6617" s="88"/>
      <c r="GQ6617" s="88"/>
      <c r="GR6617" s="88"/>
      <c r="GS6617" s="88"/>
      <c r="GT6617" s="88"/>
      <c r="GU6617" s="88"/>
      <c r="GV6617" s="88"/>
      <c r="GW6617" s="88"/>
      <c r="GX6617" s="88"/>
      <c r="GY6617" s="88"/>
      <c r="GZ6617" s="88"/>
      <c r="HA6617" s="88"/>
      <c r="HB6617" s="88"/>
      <c r="HC6617" s="88"/>
      <c r="HD6617" s="88"/>
      <c r="HE6617" s="88"/>
      <c r="HF6617" s="88"/>
      <c r="HG6617" s="88"/>
      <c r="HH6617" s="88"/>
      <c r="HI6617" s="88"/>
      <c r="HJ6617" s="88"/>
      <c r="HK6617" s="88"/>
      <c r="HL6617" s="88"/>
      <c r="HM6617" s="88"/>
      <c r="HN6617" s="88"/>
      <c r="HO6617" s="88"/>
      <c r="HP6617" s="88"/>
      <c r="HQ6617" s="88"/>
      <c r="HR6617" s="88"/>
      <c r="HS6617" s="88"/>
      <c r="HT6617" s="88"/>
      <c r="HU6617" s="88"/>
      <c r="HV6617" s="88"/>
      <c r="HW6617" s="88"/>
      <c r="HX6617" s="88"/>
      <c r="HY6617" s="88"/>
      <c r="HZ6617" s="88"/>
      <c r="IA6617" s="88"/>
      <c r="IB6617" s="88"/>
      <c r="IC6617" s="88"/>
      <c r="ID6617" s="88"/>
      <c r="IE6617" s="88"/>
      <c r="IF6617" s="88"/>
      <c r="IG6617" s="88"/>
      <c r="IH6617" s="88"/>
      <c r="II6617" s="88"/>
      <c r="IJ6617" s="88"/>
      <c r="IK6617" s="88"/>
      <c r="IL6617" s="88"/>
      <c r="IM6617" s="88"/>
      <c r="IN6617" s="88"/>
      <c r="IO6617" s="88"/>
      <c r="IP6617" s="88"/>
      <c r="IQ6617" s="88"/>
      <c r="IR6617" s="88"/>
      <c r="IS6617" s="88"/>
      <c r="IT6617" s="88"/>
      <c r="IU6617" s="88"/>
      <c r="IV6617" s="88"/>
      <c r="IW6617" s="88"/>
      <c r="IX6617" s="88"/>
      <c r="IY6617" s="88"/>
      <c r="IZ6617" s="88"/>
      <c r="JA6617" s="88"/>
      <c r="JB6617" s="88"/>
      <c r="JC6617" s="88"/>
      <c r="JD6617" s="88"/>
      <c r="JE6617" s="88"/>
      <c r="JF6617" s="88"/>
      <c r="JG6617" s="88"/>
      <c r="JH6617" s="88"/>
      <c r="JI6617" s="88"/>
      <c r="JJ6617" s="88"/>
      <c r="JK6617" s="88"/>
      <c r="JL6617" s="88"/>
      <c r="JM6617" s="88"/>
      <c r="JN6617" s="88"/>
      <c r="JO6617" s="88"/>
      <c r="JP6617" s="88"/>
      <c r="JQ6617" s="88"/>
      <c r="JR6617" s="88"/>
      <c r="JS6617" s="88"/>
      <c r="JT6617" s="88"/>
      <c r="JU6617" s="88"/>
      <c r="JV6617" s="88"/>
      <c r="JW6617" s="88"/>
      <c r="JX6617" s="88"/>
      <c r="JY6617" s="88"/>
      <c r="JZ6617" s="88"/>
      <c r="KA6617" s="88"/>
      <c r="KB6617" s="88"/>
      <c r="KC6617" s="88"/>
      <c r="KD6617" s="88"/>
      <c r="KE6617" s="88"/>
      <c r="KF6617" s="88"/>
      <c r="KG6617" s="88"/>
      <c r="KH6617" s="88"/>
      <c r="KI6617" s="88"/>
      <c r="KJ6617" s="88"/>
      <c r="KK6617" s="88"/>
      <c r="KL6617" s="88"/>
      <c r="KM6617" s="88"/>
      <c r="KN6617" s="88"/>
      <c r="KO6617" s="88"/>
      <c r="KP6617" s="88"/>
      <c r="KQ6617" s="88"/>
      <c r="KR6617" s="88"/>
      <c r="KS6617" s="88"/>
      <c r="KT6617" s="88"/>
      <c r="KU6617" s="88"/>
      <c r="KV6617" s="88"/>
      <c r="KW6617" s="88"/>
      <c r="KX6617" s="88"/>
      <c r="KY6617" s="88"/>
      <c r="KZ6617" s="88"/>
      <c r="LA6617" s="88"/>
      <c r="LB6617" s="88"/>
      <c r="LC6617" s="88"/>
      <c r="LD6617" s="88"/>
      <c r="LE6617" s="88"/>
      <c r="LF6617" s="88"/>
      <c r="LG6617" s="88"/>
      <c r="LH6617" s="88"/>
      <c r="LI6617" s="88"/>
      <c r="LJ6617" s="88"/>
      <c r="LK6617" s="88"/>
      <c r="LL6617" s="88"/>
      <c r="LM6617" s="88"/>
      <c r="LN6617" s="88"/>
      <c r="LO6617" s="88"/>
      <c r="LP6617" s="88"/>
      <c r="LQ6617" s="88"/>
      <c r="LR6617" s="88"/>
      <c r="LS6617" s="88"/>
      <c r="LT6617" s="88"/>
      <c r="LU6617" s="88"/>
      <c r="LV6617" s="88"/>
      <c r="LW6617" s="88"/>
      <c r="LX6617" s="88"/>
      <c r="LY6617" s="88"/>
      <c r="LZ6617" s="88"/>
      <c r="MA6617" s="88"/>
      <c r="MB6617" s="88"/>
      <c r="MC6617" s="88"/>
      <c r="MD6617" s="88"/>
      <c r="ME6617" s="88"/>
      <c r="MF6617" s="88"/>
      <c r="MG6617" s="88"/>
      <c r="MH6617" s="88"/>
      <c r="MI6617" s="88"/>
      <c r="MJ6617" s="88"/>
      <c r="MK6617" s="88"/>
      <c r="ML6617" s="88"/>
      <c r="MM6617" s="88"/>
      <c r="MN6617" s="88"/>
      <c r="MO6617" s="88"/>
      <c r="MP6617" s="88"/>
      <c r="MQ6617" s="88"/>
      <c r="MR6617" s="88"/>
      <c r="MS6617" s="88"/>
      <c r="MT6617" s="88"/>
      <c r="MU6617" s="88"/>
      <c r="MV6617" s="88"/>
      <c r="MW6617" s="88"/>
      <c r="MX6617" s="88"/>
      <c r="MY6617" s="88"/>
      <c r="MZ6617" s="88"/>
      <c r="NA6617" s="88"/>
      <c r="NB6617" s="88"/>
      <c r="NC6617" s="88"/>
      <c r="ND6617" s="88"/>
      <c r="NE6617" s="88"/>
      <c r="NF6617" s="88"/>
      <c r="NG6617" s="88"/>
      <c r="NH6617" s="88"/>
      <c r="NI6617" s="88"/>
      <c r="NJ6617" s="88"/>
      <c r="NK6617" s="88"/>
      <c r="NL6617" s="88"/>
      <c r="NM6617" s="88"/>
      <c r="NN6617" s="88"/>
      <c r="NO6617" s="88"/>
      <c r="NP6617" s="88"/>
      <c r="NQ6617" s="88"/>
      <c r="NR6617" s="88"/>
      <c r="NS6617" s="88"/>
      <c r="NT6617" s="88"/>
      <c r="NU6617" s="88"/>
      <c r="NV6617" s="88"/>
      <c r="NW6617" s="88"/>
      <c r="NX6617" s="88"/>
      <c r="NY6617" s="88"/>
      <c r="NZ6617" s="88"/>
      <c r="OA6617" s="88"/>
      <c r="OB6617" s="88"/>
      <c r="OC6617" s="88"/>
      <c r="OD6617" s="88"/>
      <c r="OE6617" s="88"/>
      <c r="OF6617" s="88"/>
      <c r="OG6617" s="88"/>
      <c r="OH6617" s="88"/>
      <c r="OI6617" s="88"/>
      <c r="OJ6617" s="88"/>
      <c r="OK6617" s="88"/>
      <c r="OL6617" s="88"/>
      <c r="OM6617" s="88"/>
      <c r="ON6617" s="88"/>
      <c r="OO6617" s="88"/>
      <c r="OP6617" s="88"/>
      <c r="OQ6617" s="88"/>
      <c r="OR6617" s="88"/>
      <c r="OS6617" s="88"/>
      <c r="OT6617" s="88"/>
      <c r="OU6617" s="88"/>
      <c r="OV6617" s="88"/>
      <c r="OW6617" s="88"/>
      <c r="OX6617" s="88"/>
      <c r="OY6617" s="88"/>
      <c r="OZ6617" s="88"/>
      <c r="PA6617" s="88"/>
      <c r="PB6617" s="88"/>
      <c r="PC6617" s="88"/>
      <c r="PD6617" s="88"/>
      <c r="PE6617" s="88"/>
      <c r="PF6617" s="88"/>
      <c r="PG6617" s="88"/>
      <c r="PH6617" s="88"/>
      <c r="PI6617" s="88"/>
      <c r="PJ6617" s="88"/>
      <c r="PK6617" s="88"/>
      <c r="PL6617" s="88"/>
      <c r="PM6617" s="88"/>
      <c r="PN6617" s="88"/>
      <c r="PO6617" s="88"/>
      <c r="PP6617" s="88"/>
      <c r="PQ6617" s="88"/>
      <c r="PR6617" s="88"/>
      <c r="PS6617" s="88"/>
      <c r="PT6617" s="88"/>
      <c r="PU6617" s="88"/>
      <c r="PV6617" s="88"/>
      <c r="PW6617" s="88"/>
      <c r="PX6617" s="88"/>
      <c r="PY6617" s="88"/>
      <c r="PZ6617" s="88"/>
      <c r="QA6617" s="88"/>
      <c r="QB6617" s="88"/>
      <c r="QC6617" s="88"/>
      <c r="QD6617" s="88"/>
      <c r="QE6617" s="88"/>
      <c r="QF6617" s="88"/>
      <c r="QG6617" s="88"/>
      <c r="QH6617" s="88"/>
      <c r="QI6617" s="88"/>
      <c r="QJ6617" s="88"/>
      <c r="QK6617" s="88"/>
      <c r="QL6617" s="88"/>
      <c r="QM6617" s="88"/>
      <c r="QN6617" s="88"/>
      <c r="QO6617" s="88"/>
      <c r="QP6617" s="88"/>
      <c r="QQ6617" s="88"/>
      <c r="QR6617" s="88"/>
      <c r="QS6617" s="88"/>
      <c r="QT6617" s="88"/>
      <c r="QU6617" s="88"/>
      <c r="QV6617" s="88"/>
      <c r="QW6617" s="88"/>
      <c r="QX6617" s="88"/>
      <c r="QY6617" s="88"/>
      <c r="QZ6617" s="88"/>
      <c r="RA6617" s="88"/>
      <c r="RB6617" s="88"/>
      <c r="RC6617" s="88"/>
      <c r="RD6617" s="88"/>
      <c r="RE6617" s="88"/>
      <c r="RF6617" s="88"/>
      <c r="RG6617" s="88"/>
      <c r="RH6617" s="88"/>
      <c r="RI6617" s="88"/>
      <c r="RJ6617" s="88"/>
      <c r="RK6617" s="88"/>
      <c r="RL6617" s="88"/>
      <c r="RM6617" s="88"/>
      <c r="RN6617" s="88"/>
      <c r="RO6617" s="88"/>
      <c r="RP6617" s="88"/>
      <c r="RQ6617" s="88"/>
      <c r="RR6617" s="88"/>
      <c r="RS6617" s="88"/>
      <c r="RT6617" s="88"/>
      <c r="RU6617" s="88"/>
      <c r="RV6617" s="88"/>
      <c r="RW6617" s="88"/>
      <c r="RX6617" s="88"/>
      <c r="RY6617" s="88"/>
      <c r="RZ6617" s="88"/>
      <c r="SA6617" s="88"/>
      <c r="SB6617" s="88"/>
      <c r="SC6617" s="88"/>
      <c r="SD6617" s="88"/>
      <c r="SE6617" s="88"/>
      <c r="SF6617" s="88"/>
      <c r="SG6617" s="88"/>
      <c r="SH6617" s="88"/>
      <c r="SI6617" s="88"/>
      <c r="SJ6617" s="88"/>
      <c r="SK6617" s="88"/>
      <c r="SL6617" s="88"/>
      <c r="SM6617" s="88"/>
      <c r="SN6617" s="88"/>
      <c r="SO6617" s="88"/>
      <c r="SP6617" s="88"/>
      <c r="SQ6617" s="88"/>
      <c r="SR6617" s="88"/>
      <c r="SS6617" s="88"/>
      <c r="ST6617" s="88"/>
      <c r="SU6617" s="88"/>
      <c r="SV6617" s="88"/>
      <c r="SW6617" s="88"/>
      <c r="SX6617" s="88"/>
      <c r="SY6617" s="88"/>
      <c r="SZ6617" s="88"/>
      <c r="TA6617" s="88"/>
      <c r="TB6617" s="88"/>
      <c r="TC6617" s="88"/>
      <c r="TD6617" s="88"/>
      <c r="TE6617" s="88"/>
      <c r="TF6617" s="88"/>
      <c r="TG6617" s="88"/>
      <c r="TH6617" s="88"/>
      <c r="TI6617" s="88"/>
      <c r="TJ6617" s="88"/>
      <c r="TK6617" s="88"/>
      <c r="TL6617" s="88"/>
      <c r="TM6617" s="88"/>
      <c r="TN6617" s="88"/>
      <c r="TO6617" s="88"/>
      <c r="TP6617" s="88"/>
      <c r="TQ6617" s="88"/>
      <c r="TR6617" s="88"/>
      <c r="TS6617" s="88"/>
      <c r="TT6617" s="88"/>
      <c r="TU6617" s="88"/>
      <c r="TV6617" s="88"/>
      <c r="TW6617" s="88"/>
      <c r="TX6617" s="88"/>
      <c r="TY6617" s="88"/>
      <c r="TZ6617" s="88"/>
      <c r="UA6617" s="88"/>
      <c r="UB6617" s="88"/>
      <c r="UC6617" s="88"/>
      <c r="UD6617" s="88"/>
      <c r="UE6617" s="88"/>
      <c r="UF6617" s="88"/>
      <c r="UG6617" s="88"/>
      <c r="UH6617" s="88"/>
      <c r="UI6617" s="88"/>
      <c r="UJ6617" s="88"/>
      <c r="UK6617" s="88"/>
      <c r="UL6617" s="88"/>
      <c r="UM6617" s="88"/>
      <c r="UN6617" s="88"/>
      <c r="UO6617" s="88"/>
      <c r="UP6617" s="88"/>
      <c r="UQ6617" s="88"/>
      <c r="UR6617" s="88"/>
      <c r="US6617" s="88"/>
      <c r="UT6617" s="88"/>
      <c r="UU6617" s="88"/>
      <c r="UV6617" s="88"/>
      <c r="UW6617" s="88"/>
      <c r="UX6617" s="88"/>
      <c r="UY6617" s="88"/>
      <c r="UZ6617" s="88"/>
      <c r="VA6617" s="88"/>
      <c r="VB6617" s="88"/>
      <c r="VC6617" s="88"/>
      <c r="VD6617" s="88"/>
      <c r="VE6617" s="88"/>
      <c r="VF6617" s="88"/>
      <c r="VG6617" s="88"/>
      <c r="VH6617" s="88"/>
      <c r="VI6617" s="88"/>
      <c r="VJ6617" s="88"/>
      <c r="VK6617" s="88"/>
      <c r="VL6617" s="88"/>
      <c r="VM6617" s="88"/>
      <c r="VN6617" s="88"/>
      <c r="VO6617" s="88"/>
      <c r="VP6617" s="88"/>
      <c r="VQ6617" s="88"/>
      <c r="VR6617" s="88"/>
      <c r="VS6617" s="88"/>
      <c r="VT6617" s="88"/>
      <c r="VU6617" s="88"/>
      <c r="VV6617" s="88"/>
      <c r="VW6617" s="88"/>
      <c r="VX6617" s="88"/>
      <c r="VY6617" s="88"/>
      <c r="VZ6617" s="88"/>
      <c r="WA6617" s="88"/>
      <c r="WB6617" s="88"/>
      <c r="WC6617" s="88"/>
      <c r="WD6617" s="88"/>
      <c r="WE6617" s="88"/>
      <c r="WF6617" s="88"/>
      <c r="WG6617" s="88"/>
      <c r="WH6617" s="88"/>
      <c r="WI6617" s="88"/>
      <c r="WJ6617" s="88"/>
      <c r="WK6617" s="88"/>
      <c r="WL6617" s="88"/>
      <c r="WM6617" s="88"/>
      <c r="WN6617" s="88"/>
      <c r="WO6617" s="88"/>
      <c r="WP6617" s="88"/>
      <c r="WQ6617" s="88"/>
      <c r="WR6617" s="88"/>
      <c r="WS6617" s="88"/>
      <c r="WT6617" s="88"/>
      <c r="WU6617" s="88"/>
      <c r="WV6617" s="88"/>
      <c r="WW6617" s="88"/>
      <c r="WX6617" s="88"/>
      <c r="WY6617" s="88"/>
      <c r="WZ6617" s="88"/>
      <c r="XA6617" s="88"/>
      <c r="XB6617" s="88"/>
      <c r="XC6617" s="88"/>
      <c r="XD6617" s="88"/>
      <c r="XE6617" s="88"/>
      <c r="XF6617" s="88"/>
      <c r="XG6617" s="88"/>
      <c r="XH6617" s="88"/>
      <c r="XI6617" s="88"/>
      <c r="XJ6617" s="88"/>
      <c r="XK6617" s="88"/>
      <c r="XL6617" s="88"/>
      <c r="XM6617" s="88"/>
      <c r="XN6617" s="88"/>
      <c r="XO6617" s="88"/>
      <c r="XP6617" s="88"/>
      <c r="XQ6617" s="88"/>
      <c r="XR6617" s="88"/>
      <c r="XS6617" s="88"/>
      <c r="XT6617" s="88"/>
      <c r="XU6617" s="88"/>
      <c r="XV6617" s="88"/>
      <c r="XW6617" s="88"/>
      <c r="XX6617" s="88"/>
      <c r="XY6617" s="88"/>
      <c r="XZ6617" s="88"/>
      <c r="YA6617" s="88"/>
      <c r="YB6617" s="88"/>
      <c r="YC6617" s="88"/>
      <c r="YD6617" s="88"/>
      <c r="YE6617" s="88"/>
      <c r="YF6617" s="88"/>
      <c r="YG6617" s="88"/>
      <c r="YH6617" s="88"/>
      <c r="YI6617" s="88"/>
      <c r="YJ6617" s="88"/>
      <c r="YK6617" s="88"/>
      <c r="YL6617" s="88"/>
      <c r="YM6617" s="88"/>
      <c r="YN6617" s="88"/>
      <c r="YO6617" s="88"/>
      <c r="YP6617" s="88"/>
      <c r="YQ6617" s="88"/>
      <c r="YR6617" s="88"/>
      <c r="YS6617" s="88"/>
      <c r="YT6617" s="88"/>
      <c r="YU6617" s="88"/>
      <c r="YV6617" s="88"/>
      <c r="YW6617" s="88"/>
      <c r="YX6617" s="88"/>
      <c r="YY6617" s="88"/>
      <c r="YZ6617" s="88"/>
      <c r="ZA6617" s="88"/>
      <c r="ZB6617" s="88"/>
      <c r="ZC6617" s="88"/>
      <c r="ZD6617" s="88"/>
      <c r="ZE6617" s="88"/>
      <c r="ZF6617" s="88"/>
      <c r="ZG6617" s="88"/>
      <c r="ZH6617" s="88"/>
      <c r="ZI6617" s="88"/>
      <c r="ZJ6617" s="88"/>
      <c r="ZK6617" s="88"/>
      <c r="ZL6617" s="88"/>
      <c r="ZM6617" s="88"/>
      <c r="ZN6617" s="88"/>
      <c r="ZO6617" s="88"/>
      <c r="ZP6617" s="88"/>
      <c r="ZQ6617" s="88"/>
      <c r="ZR6617" s="88"/>
      <c r="ZS6617" s="88"/>
      <c r="ZT6617" s="88"/>
      <c r="ZU6617" s="88"/>
      <c r="ZV6617" s="88"/>
      <c r="ZW6617" s="88"/>
      <c r="ZX6617" s="88"/>
      <c r="ZY6617" s="88"/>
      <c r="ZZ6617" s="88"/>
      <c r="AAA6617" s="88"/>
      <c r="AAB6617" s="88"/>
      <c r="AAC6617" s="88"/>
      <c r="AAD6617" s="88"/>
      <c r="AAE6617" s="88"/>
      <c r="AAF6617" s="88"/>
      <c r="AAG6617" s="88"/>
      <c r="AAH6617" s="88"/>
      <c r="AAI6617" s="88"/>
      <c r="AAJ6617" s="88"/>
      <c r="AAK6617" s="88"/>
      <c r="AAL6617" s="88"/>
      <c r="AAM6617" s="88"/>
      <c r="AAN6617" s="88"/>
      <c r="AAO6617" s="88"/>
      <c r="AAP6617" s="88"/>
      <c r="AAQ6617" s="88"/>
      <c r="AAR6617" s="88"/>
      <c r="AAS6617" s="88"/>
      <c r="AAT6617" s="88"/>
      <c r="AAU6617" s="88"/>
      <c r="AAV6617" s="88"/>
      <c r="AAW6617" s="88"/>
      <c r="AAX6617" s="88"/>
      <c r="AAY6617" s="88"/>
      <c r="AAZ6617" s="88"/>
      <c r="ABA6617" s="88"/>
      <c r="ABB6617" s="88"/>
      <c r="ABC6617" s="88"/>
      <c r="ABD6617" s="88"/>
      <c r="ABE6617" s="88"/>
      <c r="ABF6617" s="88"/>
      <c r="ABG6617" s="88"/>
      <c r="ABH6617" s="88"/>
      <c r="ABI6617" s="88"/>
      <c r="ABJ6617" s="88"/>
      <c r="ABK6617" s="88"/>
      <c r="ABL6617" s="88"/>
      <c r="ABM6617" s="88"/>
      <c r="ABN6617" s="88"/>
      <c r="ABO6617" s="88"/>
      <c r="ABP6617" s="88"/>
      <c r="ABQ6617" s="88"/>
      <c r="ABR6617" s="88"/>
      <c r="ABS6617" s="88"/>
      <c r="ABT6617" s="88"/>
      <c r="ABU6617" s="88"/>
      <c r="ABV6617" s="88"/>
      <c r="ABW6617" s="88"/>
      <c r="ABX6617" s="88"/>
      <c r="ABY6617" s="88"/>
      <c r="ABZ6617" s="88"/>
      <c r="ACA6617" s="88"/>
      <c r="ACB6617" s="88"/>
      <c r="ACC6617" s="88"/>
      <c r="ACD6617" s="88"/>
      <c r="ACE6617" s="88"/>
      <c r="ACF6617" s="88"/>
      <c r="ACG6617" s="88"/>
      <c r="ACH6617" s="88"/>
      <c r="ACI6617" s="88"/>
      <c r="ACJ6617" s="88"/>
      <c r="ACK6617" s="88"/>
      <c r="ACL6617" s="88"/>
      <c r="ACM6617" s="88"/>
      <c r="ACN6617" s="88"/>
      <c r="ACO6617" s="88"/>
      <c r="ACP6617" s="88"/>
      <c r="ACQ6617" s="88"/>
      <c r="ACR6617" s="88"/>
      <c r="ACS6617" s="88"/>
      <c r="ACT6617" s="88"/>
      <c r="ACU6617" s="88"/>
      <c r="ACV6617" s="88"/>
      <c r="ACW6617" s="88"/>
      <c r="ACX6617" s="88"/>
      <c r="ACY6617" s="88"/>
      <c r="ACZ6617" s="88"/>
      <c r="ADA6617" s="88"/>
      <c r="ADB6617" s="88"/>
      <c r="ADC6617" s="88"/>
      <c r="ADD6617" s="88"/>
      <c r="ADE6617" s="88"/>
      <c r="ADF6617" s="88"/>
      <c r="ADG6617" s="88"/>
      <c r="ADH6617" s="88"/>
      <c r="ADI6617" s="88"/>
      <c r="ADJ6617" s="88"/>
      <c r="ADK6617" s="88"/>
      <c r="ADL6617" s="88"/>
      <c r="ADM6617" s="88"/>
      <c r="ADN6617" s="88"/>
      <c r="ADO6617" s="88"/>
      <c r="ADP6617" s="88"/>
      <c r="ADQ6617" s="88"/>
      <c r="ADR6617" s="88"/>
      <c r="ADS6617" s="88"/>
      <c r="ADT6617" s="88"/>
      <c r="ADU6617" s="88"/>
      <c r="ADV6617" s="88"/>
      <c r="ADW6617" s="88"/>
      <c r="ADX6617" s="88"/>
      <c r="ADY6617" s="88"/>
      <c r="ADZ6617" s="88"/>
      <c r="AEA6617" s="88"/>
      <c r="AEB6617" s="88"/>
      <c r="AEC6617" s="88"/>
      <c r="AED6617" s="88"/>
      <c r="AEE6617" s="88"/>
      <c r="AEF6617" s="88"/>
      <c r="AEG6617" s="88"/>
      <c r="AEH6617" s="88"/>
      <c r="AEI6617" s="88"/>
      <c r="AEJ6617" s="88"/>
      <c r="AEK6617" s="88"/>
      <c r="AEL6617" s="88"/>
      <c r="AEM6617" s="88"/>
      <c r="AEN6617" s="88"/>
      <c r="AEO6617" s="88"/>
      <c r="AEP6617" s="88"/>
      <c r="AEQ6617" s="88"/>
      <c r="AER6617" s="88"/>
      <c r="AES6617" s="88"/>
      <c r="AET6617" s="88"/>
      <c r="AEU6617" s="88"/>
      <c r="AEV6617" s="88"/>
      <c r="AEW6617" s="88"/>
      <c r="AEX6617" s="88"/>
      <c r="AEY6617" s="88"/>
      <c r="AEZ6617" s="88"/>
      <c r="AFA6617" s="88"/>
      <c r="AFB6617" s="88"/>
      <c r="AFC6617" s="88"/>
      <c r="AFD6617" s="88"/>
      <c r="AFE6617" s="88"/>
      <c r="AFF6617" s="88"/>
      <c r="AFG6617" s="88"/>
      <c r="AFH6617" s="88"/>
      <c r="AFI6617" s="88"/>
      <c r="AFJ6617" s="88"/>
      <c r="AFK6617" s="88"/>
      <c r="AFL6617" s="88"/>
      <c r="AFM6617" s="88"/>
      <c r="AFN6617" s="88"/>
      <c r="AFO6617" s="88"/>
      <c r="AFP6617" s="88"/>
      <c r="AFQ6617" s="88"/>
      <c r="AFR6617" s="88"/>
      <c r="AFS6617" s="88"/>
      <c r="AFT6617" s="88"/>
      <c r="AFU6617" s="88"/>
      <c r="AFV6617" s="88"/>
      <c r="AFW6617" s="88"/>
      <c r="AFX6617" s="88"/>
      <c r="AFY6617" s="88"/>
      <c r="AFZ6617" s="88"/>
      <c r="AGA6617" s="88"/>
      <c r="AGB6617" s="88"/>
      <c r="AGC6617" s="88"/>
      <c r="AGD6617" s="88"/>
      <c r="AGE6617" s="88"/>
      <c r="AGF6617" s="88"/>
      <c r="AGG6617" s="88"/>
      <c r="AGH6617" s="88"/>
      <c r="AGI6617" s="88"/>
      <c r="AGJ6617" s="88"/>
      <c r="AGK6617" s="88"/>
      <c r="AGL6617" s="88"/>
      <c r="AGM6617" s="88"/>
      <c r="AGN6617" s="88"/>
      <c r="AGO6617" s="88"/>
      <c r="AGP6617" s="88"/>
      <c r="AGQ6617" s="88"/>
      <c r="AGR6617" s="88"/>
      <c r="AGS6617" s="88"/>
      <c r="AGT6617" s="88"/>
      <c r="AGU6617" s="88"/>
      <c r="AGV6617" s="88"/>
      <c r="AGW6617" s="88"/>
      <c r="AGX6617" s="88"/>
      <c r="AGY6617" s="88"/>
      <c r="AGZ6617" s="88"/>
      <c r="AHA6617" s="88"/>
      <c r="AHB6617" s="88"/>
      <c r="AHC6617" s="88"/>
      <c r="AHD6617" s="88"/>
      <c r="AHE6617" s="88"/>
      <c r="AHF6617" s="88"/>
      <c r="AHG6617" s="88"/>
      <c r="AHH6617" s="88"/>
      <c r="AHI6617" s="88"/>
      <c r="AHJ6617" s="88"/>
      <c r="AHK6617" s="88"/>
      <c r="AHL6617" s="88"/>
      <c r="AHM6617" s="88"/>
      <c r="AHN6617" s="88"/>
      <c r="AHO6617" s="88"/>
      <c r="AHP6617" s="88"/>
      <c r="AHQ6617" s="88"/>
      <c r="AHR6617" s="88"/>
      <c r="AHS6617" s="88"/>
      <c r="AHT6617" s="88"/>
      <c r="AHU6617" s="88"/>
      <c r="AHV6617" s="88"/>
      <c r="AHW6617" s="88"/>
      <c r="AHX6617" s="88"/>
      <c r="AHY6617" s="88"/>
      <c r="AHZ6617" s="88"/>
      <c r="AIA6617" s="88"/>
      <c r="AIB6617" s="88"/>
      <c r="AIC6617" s="88"/>
      <c r="AID6617" s="88"/>
      <c r="AIE6617" s="88"/>
      <c r="AIF6617" s="88"/>
      <c r="AIG6617" s="88"/>
      <c r="AIH6617" s="88"/>
      <c r="AII6617" s="88"/>
      <c r="AIJ6617" s="88"/>
      <c r="AIK6617" s="88"/>
      <c r="AIL6617" s="88"/>
      <c r="AIM6617" s="88"/>
      <c r="AIN6617" s="88"/>
      <c r="AIO6617" s="88"/>
      <c r="AIP6617" s="88"/>
      <c r="AIQ6617" s="88"/>
      <c r="AIR6617" s="88"/>
      <c r="AIS6617" s="88"/>
      <c r="AIT6617" s="88"/>
      <c r="AIU6617" s="88"/>
      <c r="AIV6617" s="88"/>
      <c r="AIW6617" s="88"/>
      <c r="AIX6617" s="88"/>
      <c r="AIY6617" s="88"/>
      <c r="AIZ6617" s="88"/>
      <c r="AJA6617" s="88"/>
      <c r="AJB6617" s="88"/>
      <c r="AJC6617" s="88"/>
      <c r="AJD6617" s="88"/>
      <c r="AJE6617" s="88"/>
      <c r="AJF6617" s="88"/>
      <c r="AJG6617" s="88"/>
      <c r="AJH6617" s="88"/>
      <c r="AJI6617" s="88"/>
      <c r="AJJ6617" s="88"/>
      <c r="AJK6617" s="88"/>
      <c r="AJL6617" s="88"/>
      <c r="AJM6617" s="88"/>
      <c r="AJN6617" s="88"/>
      <c r="AJO6617" s="88"/>
      <c r="AJP6617" s="88"/>
      <c r="AJQ6617" s="88"/>
      <c r="AJR6617" s="88"/>
      <c r="AJS6617" s="88"/>
      <c r="AJT6617" s="88"/>
      <c r="AJU6617" s="88"/>
      <c r="AJV6617" s="88"/>
      <c r="AJW6617" s="88"/>
      <c r="AJX6617" s="88"/>
      <c r="AJY6617" s="88"/>
      <c r="AJZ6617" s="88"/>
      <c r="AKA6617" s="88"/>
      <c r="AKB6617" s="88"/>
      <c r="AKC6617" s="88"/>
      <c r="AKD6617" s="88"/>
      <c r="AKE6617" s="88"/>
      <c r="AKF6617" s="88"/>
      <c r="AKG6617" s="88"/>
      <c r="AKH6617" s="88"/>
      <c r="AKI6617" s="88"/>
      <c r="AKJ6617" s="88"/>
      <c r="AKK6617" s="88"/>
      <c r="AKL6617" s="88"/>
      <c r="AKM6617" s="88"/>
      <c r="AKN6617" s="88"/>
      <c r="AKO6617" s="88"/>
      <c r="AKP6617" s="88"/>
      <c r="AKQ6617" s="88"/>
      <c r="AKR6617" s="88"/>
      <c r="AKS6617" s="88"/>
      <c r="AKT6617" s="88"/>
      <c r="AKU6617" s="88"/>
      <c r="AKV6617" s="88"/>
      <c r="AKW6617" s="88"/>
      <c r="AKX6617" s="88"/>
      <c r="AKY6617" s="88"/>
      <c r="AKZ6617" s="88"/>
      <c r="ALA6617" s="88"/>
      <c r="ALB6617" s="88"/>
      <c r="ALC6617" s="88"/>
      <c r="ALD6617" s="88"/>
      <c r="ALE6617" s="88"/>
      <c r="ALF6617" s="88"/>
      <c r="ALG6617" s="88"/>
      <c r="ALH6617" s="88"/>
      <c r="ALI6617" s="88"/>
      <c r="ALJ6617" s="88"/>
      <c r="ALK6617" s="88"/>
      <c r="ALL6617" s="88"/>
      <c r="ALM6617" s="88"/>
      <c r="ALN6617" s="88"/>
      <c r="ALO6617" s="88"/>
      <c r="ALP6617" s="88"/>
      <c r="ALQ6617" s="88"/>
      <c r="ALR6617" s="88"/>
      <c r="ALS6617" s="88"/>
      <c r="ALT6617" s="88"/>
      <c r="ALU6617" s="88"/>
      <c r="ALV6617" s="88"/>
      <c r="ALW6617" s="88"/>
      <c r="ALX6617" s="88"/>
      <c r="ALY6617" s="88"/>
      <c r="ALZ6617" s="88"/>
      <c r="AMA6617" s="88"/>
      <c r="AMB6617" s="88"/>
      <c r="AMC6617" s="88"/>
      <c r="AMD6617" s="88"/>
      <c r="AME6617" s="88"/>
      <c r="AMF6617" s="88"/>
      <c r="AMG6617" s="88"/>
      <c r="AMH6617" s="88"/>
      <c r="AMI6617" s="88"/>
      <c r="AMJ6617" s="88"/>
      <c r="AMK6617" s="88"/>
      <c r="AML6617" s="88"/>
      <c r="AMM6617" s="88"/>
      <c r="AMN6617" s="88"/>
      <c r="AMO6617" s="88"/>
    </row>
    <row r="6618" spans="1:1029" s="104" customFormat="1" x14ac:dyDescent="0.35">
      <c r="A6618" s="21">
        <v>10141103</v>
      </c>
      <c r="B6618" s="117" t="s">
        <v>1665</v>
      </c>
      <c r="C6618" s="115" t="s">
        <v>710</v>
      </c>
      <c r="D6618" s="33" t="s">
        <v>1784</v>
      </c>
      <c r="E6618" s="114" t="str">
        <f t="shared" si="1237"/>
        <v>TRANSFORMADOR MARCA:POWERTECH CUAMBA PTS 1007</v>
      </c>
      <c r="F6618" s="34"/>
      <c r="G6618" s="132" t="s">
        <v>179</v>
      </c>
      <c r="H6618" s="34" t="s">
        <v>1783</v>
      </c>
      <c r="I6618" s="33" t="s">
        <v>1782</v>
      </c>
      <c r="J6618" s="21"/>
      <c r="K6618" s="117" t="s">
        <v>1781</v>
      </c>
      <c r="L6618" s="34" t="s">
        <v>1780</v>
      </c>
      <c r="M6618" s="34">
        <v>50</v>
      </c>
      <c r="N6618" s="306" t="s">
        <v>19</v>
      </c>
      <c r="O6618" s="34" t="s">
        <v>362</v>
      </c>
      <c r="P6618" s="34">
        <v>3</v>
      </c>
      <c r="Q6618" s="132">
        <v>2017</v>
      </c>
      <c r="R6618" s="34" t="s">
        <v>295</v>
      </c>
      <c r="S6618" s="33" t="s">
        <v>1779</v>
      </c>
      <c r="T6618" s="155">
        <v>643</v>
      </c>
      <c r="U6618" s="111">
        <v>45</v>
      </c>
      <c r="V6618" s="113">
        <f t="shared" si="1238"/>
        <v>643</v>
      </c>
      <c r="W6618" s="113">
        <f t="shared" si="1239"/>
        <v>0</v>
      </c>
      <c r="X6618" s="112">
        <f t="shared" si="1240"/>
        <v>0</v>
      </c>
      <c r="Y6618" s="111"/>
      <c r="Z6618" s="110">
        <f t="shared" si="1236"/>
        <v>45</v>
      </c>
      <c r="AA6618" s="109">
        <f t="shared" si="1241"/>
        <v>32.15</v>
      </c>
      <c r="AB6618" s="109">
        <f t="shared" si="1242"/>
        <v>32150</v>
      </c>
      <c r="AC6618" s="108">
        <f t="shared" si="1243"/>
        <v>610.85</v>
      </c>
      <c r="AD6618" s="107">
        <f t="shared" si="1244"/>
        <v>2.2222222222222223E-2</v>
      </c>
      <c r="AE6618" s="106">
        <f t="shared" si="1245"/>
        <v>13.574444444444445</v>
      </c>
      <c r="AF6618" s="105">
        <f t="shared" si="1246"/>
        <v>13.574444444444445</v>
      </c>
      <c r="AG6618" s="105">
        <f t="shared" si="1247"/>
        <v>629.42555555555555</v>
      </c>
      <c r="AH6618" s="88"/>
      <c r="AI6618" s="88"/>
      <c r="AJ6618" s="88"/>
      <c r="AK6618" s="88"/>
      <c r="AL6618" s="88"/>
      <c r="AM6618" s="88"/>
      <c r="AN6618" s="88"/>
      <c r="AO6618" s="88"/>
      <c r="AP6618" s="88"/>
      <c r="AQ6618" s="88"/>
      <c r="AR6618" s="88"/>
      <c r="AS6618" s="88"/>
      <c r="AT6618" s="88"/>
      <c r="AU6618" s="88"/>
      <c r="AV6618" s="88"/>
      <c r="AW6618" s="88"/>
      <c r="AX6618" s="88"/>
      <c r="AY6618" s="88"/>
      <c r="AZ6618" s="88"/>
      <c r="BA6618" s="88"/>
      <c r="BB6618" s="88"/>
      <c r="BC6618" s="88"/>
      <c r="BD6618" s="88"/>
      <c r="BE6618" s="88"/>
      <c r="BF6618" s="88"/>
      <c r="BG6618" s="88"/>
      <c r="BH6618" s="88"/>
      <c r="BI6618" s="88"/>
      <c r="BJ6618" s="88"/>
      <c r="BK6618" s="88"/>
      <c r="BL6618" s="88"/>
      <c r="BM6618" s="88"/>
      <c r="BN6618" s="88"/>
      <c r="BO6618" s="88"/>
      <c r="BP6618" s="88"/>
      <c r="BQ6618" s="88"/>
      <c r="BR6618" s="88"/>
      <c r="BS6618" s="88"/>
      <c r="BT6618" s="88"/>
      <c r="BU6618" s="88"/>
      <c r="BV6618" s="88"/>
      <c r="BW6618" s="88"/>
      <c r="BX6618" s="88"/>
      <c r="BY6618" s="88"/>
      <c r="BZ6618" s="88"/>
      <c r="CA6618" s="88"/>
      <c r="CB6618" s="88"/>
      <c r="CC6618" s="88"/>
      <c r="CD6618" s="88"/>
      <c r="CE6618" s="88"/>
      <c r="CF6618" s="88"/>
      <c r="CG6618" s="88"/>
      <c r="CH6618" s="88"/>
      <c r="CI6618" s="88"/>
      <c r="CJ6618" s="88"/>
      <c r="CK6618" s="88"/>
      <c r="CL6618" s="88"/>
      <c r="CM6618" s="88"/>
      <c r="CN6618" s="88"/>
      <c r="CO6618" s="88"/>
      <c r="CP6618" s="88"/>
      <c r="CQ6618" s="88"/>
      <c r="CR6618" s="88"/>
      <c r="CS6618" s="88"/>
      <c r="CT6618" s="88"/>
      <c r="CU6618" s="88"/>
      <c r="CV6618" s="88"/>
      <c r="CW6618" s="88"/>
      <c r="CX6618" s="88"/>
      <c r="CY6618" s="88"/>
      <c r="CZ6618" s="88"/>
      <c r="DA6618" s="88"/>
      <c r="DB6618" s="88"/>
      <c r="DC6618" s="88"/>
      <c r="DD6618" s="88"/>
      <c r="DE6618" s="88"/>
      <c r="DF6618" s="88"/>
      <c r="DG6618" s="88"/>
      <c r="DH6618" s="88"/>
      <c r="DI6618" s="88"/>
      <c r="DJ6618" s="88"/>
      <c r="DK6618" s="88"/>
      <c r="DL6618" s="88"/>
      <c r="DM6618" s="88"/>
      <c r="DN6618" s="88"/>
      <c r="DO6618" s="88"/>
      <c r="DP6618" s="88"/>
      <c r="DQ6618" s="88"/>
      <c r="DR6618" s="88"/>
      <c r="DS6618" s="88"/>
      <c r="DT6618" s="88"/>
      <c r="DU6618" s="88"/>
      <c r="DV6618" s="88"/>
      <c r="DW6618" s="88"/>
      <c r="DX6618" s="88"/>
      <c r="DY6618" s="88"/>
      <c r="DZ6618" s="88"/>
      <c r="EA6618" s="88"/>
      <c r="EB6618" s="88"/>
      <c r="EC6618" s="88"/>
      <c r="ED6618" s="88"/>
      <c r="EE6618" s="88"/>
      <c r="EF6618" s="88"/>
      <c r="EG6618" s="88"/>
      <c r="EH6618" s="88"/>
      <c r="EI6618" s="88"/>
      <c r="EJ6618" s="88"/>
      <c r="EK6618" s="88"/>
      <c r="EL6618" s="88"/>
      <c r="EM6618" s="88"/>
      <c r="EN6618" s="88"/>
      <c r="EO6618" s="88"/>
      <c r="EP6618" s="88"/>
      <c r="EQ6618" s="88"/>
      <c r="ER6618" s="88"/>
      <c r="ES6618" s="88"/>
      <c r="ET6618" s="88"/>
      <c r="EU6618" s="88"/>
      <c r="EV6618" s="88"/>
      <c r="EW6618" s="88"/>
      <c r="EX6618" s="88"/>
      <c r="EY6618" s="88"/>
      <c r="EZ6618" s="88"/>
      <c r="FA6618" s="88"/>
      <c r="FB6618" s="88"/>
      <c r="FC6618" s="88"/>
      <c r="FD6618" s="88"/>
      <c r="FE6618" s="88"/>
      <c r="FF6618" s="88"/>
      <c r="FG6618" s="88"/>
      <c r="FH6618" s="88"/>
      <c r="FI6618" s="88"/>
      <c r="FJ6618" s="88"/>
      <c r="FK6618" s="88"/>
      <c r="FL6618" s="88"/>
      <c r="FM6618" s="88"/>
      <c r="FN6618" s="88"/>
      <c r="FO6618" s="88"/>
      <c r="FP6618" s="88"/>
      <c r="FQ6618" s="88"/>
      <c r="FR6618" s="88"/>
      <c r="FS6618" s="88"/>
      <c r="FT6618" s="88"/>
      <c r="FU6618" s="88"/>
      <c r="FV6618" s="88"/>
      <c r="FW6618" s="88"/>
      <c r="FX6618" s="88"/>
      <c r="FY6618" s="88"/>
      <c r="FZ6618" s="88"/>
      <c r="GA6618" s="88"/>
      <c r="GB6618" s="88"/>
      <c r="GC6618" s="88"/>
      <c r="GD6618" s="88"/>
      <c r="GE6618" s="88"/>
      <c r="GF6618" s="88"/>
      <c r="GG6618" s="88"/>
      <c r="GH6618" s="88"/>
      <c r="GI6618" s="88"/>
      <c r="GJ6618" s="88"/>
      <c r="GK6618" s="88"/>
      <c r="GL6618" s="88"/>
      <c r="GM6618" s="88"/>
      <c r="GN6618" s="88"/>
      <c r="GO6618" s="88"/>
      <c r="GP6618" s="88"/>
      <c r="GQ6618" s="88"/>
      <c r="GR6618" s="88"/>
      <c r="GS6618" s="88"/>
      <c r="GT6618" s="88"/>
      <c r="GU6618" s="88"/>
      <c r="GV6618" s="88"/>
      <c r="GW6618" s="88"/>
      <c r="GX6618" s="88"/>
      <c r="GY6618" s="88"/>
      <c r="GZ6618" s="88"/>
      <c r="HA6618" s="88"/>
      <c r="HB6618" s="88"/>
      <c r="HC6618" s="88"/>
      <c r="HD6618" s="88"/>
      <c r="HE6618" s="88"/>
      <c r="HF6618" s="88"/>
      <c r="HG6618" s="88"/>
      <c r="HH6618" s="88"/>
      <c r="HI6618" s="88"/>
      <c r="HJ6618" s="88"/>
      <c r="HK6618" s="88"/>
      <c r="HL6618" s="88"/>
      <c r="HM6618" s="88"/>
      <c r="HN6618" s="88"/>
      <c r="HO6618" s="88"/>
      <c r="HP6618" s="88"/>
      <c r="HQ6618" s="88"/>
      <c r="HR6618" s="88"/>
      <c r="HS6618" s="88"/>
      <c r="HT6618" s="88"/>
      <c r="HU6618" s="88"/>
      <c r="HV6618" s="88"/>
      <c r="HW6618" s="88"/>
      <c r="HX6618" s="88"/>
      <c r="HY6618" s="88"/>
      <c r="HZ6618" s="88"/>
      <c r="IA6618" s="88"/>
      <c r="IB6618" s="88"/>
      <c r="IC6618" s="88"/>
      <c r="ID6618" s="88"/>
      <c r="IE6618" s="88"/>
      <c r="IF6618" s="88"/>
      <c r="IG6618" s="88"/>
      <c r="IH6618" s="88"/>
      <c r="II6618" s="88"/>
      <c r="IJ6618" s="88"/>
      <c r="IK6618" s="88"/>
      <c r="IL6618" s="88"/>
      <c r="IM6618" s="88"/>
      <c r="IN6618" s="88"/>
      <c r="IO6618" s="88"/>
      <c r="IP6618" s="88"/>
      <c r="IQ6618" s="88"/>
      <c r="IR6618" s="88"/>
      <c r="IS6618" s="88"/>
      <c r="IT6618" s="88"/>
      <c r="IU6618" s="88"/>
      <c r="IV6618" s="88"/>
      <c r="IW6618" s="88"/>
      <c r="IX6618" s="88"/>
      <c r="IY6618" s="88"/>
      <c r="IZ6618" s="88"/>
      <c r="JA6618" s="88"/>
      <c r="JB6618" s="88"/>
      <c r="JC6618" s="88"/>
      <c r="JD6618" s="88"/>
      <c r="JE6618" s="88"/>
      <c r="JF6618" s="88"/>
      <c r="JG6618" s="88"/>
      <c r="JH6618" s="88"/>
      <c r="JI6618" s="88"/>
      <c r="JJ6618" s="88"/>
      <c r="JK6618" s="88"/>
      <c r="JL6618" s="88"/>
      <c r="JM6618" s="88"/>
      <c r="JN6618" s="88"/>
      <c r="JO6618" s="88"/>
      <c r="JP6618" s="88"/>
      <c r="JQ6618" s="88"/>
      <c r="JR6618" s="88"/>
      <c r="JS6618" s="88"/>
      <c r="JT6618" s="88"/>
      <c r="JU6618" s="88"/>
      <c r="JV6618" s="88"/>
      <c r="JW6618" s="88"/>
      <c r="JX6618" s="88"/>
      <c r="JY6618" s="88"/>
      <c r="JZ6618" s="88"/>
      <c r="KA6618" s="88"/>
      <c r="KB6618" s="88"/>
      <c r="KC6618" s="88"/>
      <c r="KD6618" s="88"/>
      <c r="KE6618" s="88"/>
      <c r="KF6618" s="88"/>
      <c r="KG6618" s="88"/>
      <c r="KH6618" s="88"/>
      <c r="KI6618" s="88"/>
      <c r="KJ6618" s="88"/>
      <c r="KK6618" s="88"/>
      <c r="KL6618" s="88"/>
      <c r="KM6618" s="88"/>
      <c r="KN6618" s="88"/>
      <c r="KO6618" s="88"/>
      <c r="KP6618" s="88"/>
      <c r="KQ6618" s="88"/>
      <c r="KR6618" s="88"/>
      <c r="KS6618" s="88"/>
      <c r="KT6618" s="88"/>
      <c r="KU6618" s="88"/>
      <c r="KV6618" s="88"/>
      <c r="KW6618" s="88"/>
      <c r="KX6618" s="88"/>
      <c r="KY6618" s="88"/>
      <c r="KZ6618" s="88"/>
      <c r="LA6618" s="88"/>
      <c r="LB6618" s="88"/>
      <c r="LC6618" s="88"/>
      <c r="LD6618" s="88"/>
      <c r="LE6618" s="88"/>
      <c r="LF6618" s="88"/>
      <c r="LG6618" s="88"/>
      <c r="LH6618" s="88"/>
      <c r="LI6618" s="88"/>
      <c r="LJ6618" s="88"/>
      <c r="LK6618" s="88"/>
      <c r="LL6618" s="88"/>
      <c r="LM6618" s="88"/>
      <c r="LN6618" s="88"/>
      <c r="LO6618" s="88"/>
      <c r="LP6618" s="88"/>
      <c r="LQ6618" s="88"/>
      <c r="LR6618" s="88"/>
      <c r="LS6618" s="88"/>
      <c r="LT6618" s="88"/>
      <c r="LU6618" s="88"/>
      <c r="LV6618" s="88"/>
      <c r="LW6618" s="88"/>
      <c r="LX6618" s="88"/>
      <c r="LY6618" s="88"/>
      <c r="LZ6618" s="88"/>
      <c r="MA6618" s="88"/>
      <c r="MB6618" s="88"/>
      <c r="MC6618" s="88"/>
      <c r="MD6618" s="88"/>
      <c r="ME6618" s="88"/>
      <c r="MF6618" s="88"/>
      <c r="MG6618" s="88"/>
      <c r="MH6618" s="88"/>
      <c r="MI6618" s="88"/>
      <c r="MJ6618" s="88"/>
      <c r="MK6618" s="88"/>
      <c r="ML6618" s="88"/>
      <c r="MM6618" s="88"/>
      <c r="MN6618" s="88"/>
      <c r="MO6618" s="88"/>
      <c r="MP6618" s="88"/>
      <c r="MQ6618" s="88"/>
      <c r="MR6618" s="88"/>
      <c r="MS6618" s="88"/>
      <c r="MT6618" s="88"/>
      <c r="MU6618" s="88"/>
      <c r="MV6618" s="88"/>
      <c r="MW6618" s="88"/>
      <c r="MX6618" s="88"/>
      <c r="MY6618" s="88"/>
      <c r="MZ6618" s="88"/>
      <c r="NA6618" s="88"/>
      <c r="NB6618" s="88"/>
      <c r="NC6618" s="88"/>
      <c r="ND6618" s="88"/>
      <c r="NE6618" s="88"/>
      <c r="NF6618" s="88"/>
      <c r="NG6618" s="88"/>
      <c r="NH6618" s="88"/>
      <c r="NI6618" s="88"/>
      <c r="NJ6618" s="88"/>
      <c r="NK6618" s="88"/>
      <c r="NL6618" s="88"/>
      <c r="NM6618" s="88"/>
      <c r="NN6618" s="88"/>
      <c r="NO6618" s="88"/>
      <c r="NP6618" s="88"/>
      <c r="NQ6618" s="88"/>
      <c r="NR6618" s="88"/>
      <c r="NS6618" s="88"/>
      <c r="NT6618" s="88"/>
      <c r="NU6618" s="88"/>
      <c r="NV6618" s="88"/>
      <c r="NW6618" s="88"/>
      <c r="NX6618" s="88"/>
      <c r="NY6618" s="88"/>
      <c r="NZ6618" s="88"/>
      <c r="OA6618" s="88"/>
      <c r="OB6618" s="88"/>
      <c r="OC6618" s="88"/>
      <c r="OD6618" s="88"/>
      <c r="OE6618" s="88"/>
      <c r="OF6618" s="88"/>
      <c r="OG6618" s="88"/>
      <c r="OH6618" s="88"/>
      <c r="OI6618" s="88"/>
      <c r="OJ6618" s="88"/>
      <c r="OK6618" s="88"/>
      <c r="OL6618" s="88"/>
      <c r="OM6618" s="88"/>
      <c r="ON6618" s="88"/>
      <c r="OO6618" s="88"/>
      <c r="OP6618" s="88"/>
      <c r="OQ6618" s="88"/>
      <c r="OR6618" s="88"/>
      <c r="OS6618" s="88"/>
      <c r="OT6618" s="88"/>
      <c r="OU6618" s="88"/>
      <c r="OV6618" s="88"/>
      <c r="OW6618" s="88"/>
      <c r="OX6618" s="88"/>
      <c r="OY6618" s="88"/>
      <c r="OZ6618" s="88"/>
      <c r="PA6618" s="88"/>
      <c r="PB6618" s="88"/>
      <c r="PC6618" s="88"/>
      <c r="PD6618" s="88"/>
      <c r="PE6618" s="88"/>
      <c r="PF6618" s="88"/>
      <c r="PG6618" s="88"/>
      <c r="PH6618" s="88"/>
      <c r="PI6618" s="88"/>
      <c r="PJ6618" s="88"/>
      <c r="PK6618" s="88"/>
      <c r="PL6618" s="88"/>
      <c r="PM6618" s="88"/>
      <c r="PN6618" s="88"/>
      <c r="PO6618" s="88"/>
      <c r="PP6618" s="88"/>
      <c r="PQ6618" s="88"/>
      <c r="PR6618" s="88"/>
      <c r="PS6618" s="88"/>
      <c r="PT6618" s="88"/>
      <c r="PU6618" s="88"/>
      <c r="PV6618" s="88"/>
      <c r="PW6618" s="88"/>
      <c r="PX6618" s="88"/>
      <c r="PY6618" s="88"/>
      <c r="PZ6618" s="88"/>
      <c r="QA6618" s="88"/>
      <c r="QB6618" s="88"/>
      <c r="QC6618" s="88"/>
      <c r="QD6618" s="88"/>
      <c r="QE6618" s="88"/>
      <c r="QF6618" s="88"/>
      <c r="QG6618" s="88"/>
      <c r="QH6618" s="88"/>
      <c r="QI6618" s="88"/>
      <c r="QJ6618" s="88"/>
      <c r="QK6618" s="88"/>
      <c r="QL6618" s="88"/>
      <c r="QM6618" s="88"/>
      <c r="QN6618" s="88"/>
      <c r="QO6618" s="88"/>
      <c r="QP6618" s="88"/>
      <c r="QQ6618" s="88"/>
      <c r="QR6618" s="88"/>
      <c r="QS6618" s="88"/>
      <c r="QT6618" s="88"/>
      <c r="QU6618" s="88"/>
      <c r="QV6618" s="88"/>
      <c r="QW6618" s="88"/>
      <c r="QX6618" s="88"/>
      <c r="QY6618" s="88"/>
      <c r="QZ6618" s="88"/>
      <c r="RA6618" s="88"/>
      <c r="RB6618" s="88"/>
      <c r="RC6618" s="88"/>
      <c r="RD6618" s="88"/>
      <c r="RE6618" s="88"/>
      <c r="RF6618" s="88"/>
      <c r="RG6618" s="88"/>
      <c r="RH6618" s="88"/>
      <c r="RI6618" s="88"/>
      <c r="RJ6618" s="88"/>
      <c r="RK6618" s="88"/>
      <c r="RL6618" s="88"/>
      <c r="RM6618" s="88"/>
      <c r="RN6618" s="88"/>
      <c r="RO6618" s="88"/>
      <c r="RP6618" s="88"/>
      <c r="RQ6618" s="88"/>
      <c r="RR6618" s="88"/>
      <c r="RS6618" s="88"/>
      <c r="RT6618" s="88"/>
      <c r="RU6618" s="88"/>
      <c r="RV6618" s="88"/>
      <c r="RW6618" s="88"/>
      <c r="RX6618" s="88"/>
      <c r="RY6618" s="88"/>
      <c r="RZ6618" s="88"/>
      <c r="SA6618" s="88"/>
      <c r="SB6618" s="88"/>
      <c r="SC6618" s="88"/>
      <c r="SD6618" s="88"/>
      <c r="SE6618" s="88"/>
      <c r="SF6618" s="88"/>
      <c r="SG6618" s="88"/>
      <c r="SH6618" s="88"/>
      <c r="SI6618" s="88"/>
      <c r="SJ6618" s="88"/>
      <c r="SK6618" s="88"/>
      <c r="SL6618" s="88"/>
      <c r="SM6618" s="88"/>
      <c r="SN6618" s="88"/>
      <c r="SO6618" s="88"/>
      <c r="SP6618" s="88"/>
      <c r="SQ6618" s="88"/>
      <c r="SR6618" s="88"/>
      <c r="SS6618" s="88"/>
      <c r="ST6618" s="88"/>
      <c r="SU6618" s="88"/>
      <c r="SV6618" s="88"/>
      <c r="SW6618" s="88"/>
      <c r="SX6618" s="88"/>
      <c r="SY6618" s="88"/>
      <c r="SZ6618" s="88"/>
      <c r="TA6618" s="88"/>
      <c r="TB6618" s="88"/>
      <c r="TC6618" s="88"/>
      <c r="TD6618" s="88"/>
      <c r="TE6618" s="88"/>
      <c r="TF6618" s="88"/>
      <c r="TG6618" s="88"/>
      <c r="TH6618" s="88"/>
      <c r="TI6618" s="88"/>
      <c r="TJ6618" s="88"/>
      <c r="TK6618" s="88"/>
      <c r="TL6618" s="88"/>
      <c r="TM6618" s="88"/>
      <c r="TN6618" s="88"/>
      <c r="TO6618" s="88"/>
      <c r="TP6618" s="88"/>
      <c r="TQ6618" s="88"/>
      <c r="TR6618" s="88"/>
      <c r="TS6618" s="88"/>
      <c r="TT6618" s="88"/>
      <c r="TU6618" s="88"/>
      <c r="TV6618" s="88"/>
      <c r="TW6618" s="88"/>
      <c r="TX6618" s="88"/>
      <c r="TY6618" s="88"/>
      <c r="TZ6618" s="88"/>
      <c r="UA6618" s="88"/>
      <c r="UB6618" s="88"/>
      <c r="UC6618" s="88"/>
      <c r="UD6618" s="88"/>
      <c r="UE6618" s="88"/>
      <c r="UF6618" s="88"/>
      <c r="UG6618" s="88"/>
      <c r="UH6618" s="88"/>
      <c r="UI6618" s="88"/>
      <c r="UJ6618" s="88"/>
      <c r="UK6618" s="88"/>
      <c r="UL6618" s="88"/>
      <c r="UM6618" s="88"/>
      <c r="UN6618" s="88"/>
      <c r="UO6618" s="88"/>
      <c r="UP6618" s="88"/>
      <c r="UQ6618" s="88"/>
      <c r="UR6618" s="88"/>
      <c r="US6618" s="88"/>
      <c r="UT6618" s="88"/>
      <c r="UU6618" s="88"/>
      <c r="UV6618" s="88"/>
      <c r="UW6618" s="88"/>
      <c r="UX6618" s="88"/>
      <c r="UY6618" s="88"/>
      <c r="UZ6618" s="88"/>
      <c r="VA6618" s="88"/>
      <c r="VB6618" s="88"/>
      <c r="VC6618" s="88"/>
      <c r="VD6618" s="88"/>
      <c r="VE6618" s="88"/>
      <c r="VF6618" s="88"/>
      <c r="VG6618" s="88"/>
      <c r="VH6618" s="88"/>
      <c r="VI6618" s="88"/>
      <c r="VJ6618" s="88"/>
      <c r="VK6618" s="88"/>
      <c r="VL6618" s="88"/>
      <c r="VM6618" s="88"/>
      <c r="VN6618" s="88"/>
      <c r="VO6618" s="88"/>
      <c r="VP6618" s="88"/>
      <c r="VQ6618" s="88"/>
      <c r="VR6618" s="88"/>
      <c r="VS6618" s="88"/>
      <c r="VT6618" s="88"/>
      <c r="VU6618" s="88"/>
      <c r="VV6618" s="88"/>
      <c r="VW6618" s="88"/>
      <c r="VX6618" s="88"/>
      <c r="VY6618" s="88"/>
      <c r="VZ6618" s="88"/>
      <c r="WA6618" s="88"/>
      <c r="WB6618" s="88"/>
      <c r="WC6618" s="88"/>
      <c r="WD6618" s="88"/>
      <c r="WE6618" s="88"/>
      <c r="WF6618" s="88"/>
      <c r="WG6618" s="88"/>
      <c r="WH6618" s="88"/>
      <c r="WI6618" s="88"/>
      <c r="WJ6618" s="88"/>
      <c r="WK6618" s="88"/>
      <c r="WL6618" s="88"/>
      <c r="WM6618" s="88"/>
      <c r="WN6618" s="88"/>
      <c r="WO6618" s="88"/>
      <c r="WP6618" s="88"/>
      <c r="WQ6618" s="88"/>
      <c r="WR6618" s="88"/>
      <c r="WS6618" s="88"/>
      <c r="WT6618" s="88"/>
      <c r="WU6618" s="88"/>
      <c r="WV6618" s="88"/>
      <c r="WW6618" s="88"/>
      <c r="WX6618" s="88"/>
      <c r="WY6618" s="88"/>
      <c r="WZ6618" s="88"/>
      <c r="XA6618" s="88"/>
      <c r="XB6618" s="88"/>
      <c r="XC6618" s="88"/>
      <c r="XD6618" s="88"/>
      <c r="XE6618" s="88"/>
      <c r="XF6618" s="88"/>
      <c r="XG6618" s="88"/>
      <c r="XH6618" s="88"/>
      <c r="XI6618" s="88"/>
      <c r="XJ6618" s="88"/>
      <c r="XK6618" s="88"/>
      <c r="XL6618" s="88"/>
      <c r="XM6618" s="88"/>
      <c r="XN6618" s="88"/>
      <c r="XO6618" s="88"/>
      <c r="XP6618" s="88"/>
      <c r="XQ6618" s="88"/>
      <c r="XR6618" s="88"/>
      <c r="XS6618" s="88"/>
      <c r="XT6618" s="88"/>
      <c r="XU6618" s="88"/>
      <c r="XV6618" s="88"/>
      <c r="XW6618" s="88"/>
      <c r="XX6618" s="88"/>
      <c r="XY6618" s="88"/>
      <c r="XZ6618" s="88"/>
      <c r="YA6618" s="88"/>
      <c r="YB6618" s="88"/>
      <c r="YC6618" s="88"/>
      <c r="YD6618" s="88"/>
      <c r="YE6618" s="88"/>
      <c r="YF6618" s="88"/>
      <c r="YG6618" s="88"/>
      <c r="YH6618" s="88"/>
      <c r="YI6618" s="88"/>
      <c r="YJ6618" s="88"/>
      <c r="YK6618" s="88"/>
      <c r="YL6618" s="88"/>
      <c r="YM6618" s="88"/>
      <c r="YN6618" s="88"/>
      <c r="YO6618" s="88"/>
      <c r="YP6618" s="88"/>
      <c r="YQ6618" s="88"/>
      <c r="YR6618" s="88"/>
      <c r="YS6618" s="88"/>
      <c r="YT6618" s="88"/>
      <c r="YU6618" s="88"/>
      <c r="YV6618" s="88"/>
      <c r="YW6618" s="88"/>
      <c r="YX6618" s="88"/>
      <c r="YY6618" s="88"/>
      <c r="YZ6618" s="88"/>
      <c r="ZA6618" s="88"/>
      <c r="ZB6618" s="88"/>
      <c r="ZC6618" s="88"/>
      <c r="ZD6618" s="88"/>
      <c r="ZE6618" s="88"/>
      <c r="ZF6618" s="88"/>
      <c r="ZG6618" s="88"/>
      <c r="ZH6618" s="88"/>
      <c r="ZI6618" s="88"/>
      <c r="ZJ6618" s="88"/>
      <c r="ZK6618" s="88"/>
      <c r="ZL6618" s="88"/>
      <c r="ZM6618" s="88"/>
      <c r="ZN6618" s="88"/>
      <c r="ZO6618" s="88"/>
      <c r="ZP6618" s="88"/>
      <c r="ZQ6618" s="88"/>
      <c r="ZR6618" s="88"/>
      <c r="ZS6618" s="88"/>
      <c r="ZT6618" s="88"/>
      <c r="ZU6618" s="88"/>
      <c r="ZV6618" s="88"/>
      <c r="ZW6618" s="88"/>
      <c r="ZX6618" s="88"/>
      <c r="ZY6618" s="88"/>
      <c r="ZZ6618" s="88"/>
      <c r="AAA6618" s="88"/>
      <c r="AAB6618" s="88"/>
      <c r="AAC6618" s="88"/>
      <c r="AAD6618" s="88"/>
      <c r="AAE6618" s="88"/>
      <c r="AAF6618" s="88"/>
      <c r="AAG6618" s="88"/>
      <c r="AAH6618" s="88"/>
      <c r="AAI6618" s="88"/>
      <c r="AAJ6618" s="88"/>
      <c r="AAK6618" s="88"/>
      <c r="AAL6618" s="88"/>
      <c r="AAM6618" s="88"/>
      <c r="AAN6618" s="88"/>
      <c r="AAO6618" s="88"/>
      <c r="AAP6618" s="88"/>
      <c r="AAQ6618" s="88"/>
      <c r="AAR6618" s="88"/>
      <c r="AAS6618" s="88"/>
      <c r="AAT6618" s="88"/>
      <c r="AAU6618" s="88"/>
      <c r="AAV6618" s="88"/>
      <c r="AAW6618" s="88"/>
      <c r="AAX6618" s="88"/>
      <c r="AAY6618" s="88"/>
      <c r="AAZ6618" s="88"/>
      <c r="ABA6618" s="88"/>
      <c r="ABB6618" s="88"/>
      <c r="ABC6618" s="88"/>
      <c r="ABD6618" s="88"/>
      <c r="ABE6618" s="88"/>
      <c r="ABF6618" s="88"/>
      <c r="ABG6618" s="88"/>
      <c r="ABH6618" s="88"/>
      <c r="ABI6618" s="88"/>
      <c r="ABJ6618" s="88"/>
      <c r="ABK6618" s="88"/>
      <c r="ABL6618" s="88"/>
      <c r="ABM6618" s="88"/>
      <c r="ABN6618" s="88"/>
      <c r="ABO6618" s="88"/>
      <c r="ABP6618" s="88"/>
      <c r="ABQ6618" s="88"/>
      <c r="ABR6618" s="88"/>
      <c r="ABS6618" s="88"/>
      <c r="ABT6618" s="88"/>
      <c r="ABU6618" s="88"/>
      <c r="ABV6618" s="88"/>
      <c r="ABW6618" s="88"/>
      <c r="ABX6618" s="88"/>
      <c r="ABY6618" s="88"/>
      <c r="ABZ6618" s="88"/>
      <c r="ACA6618" s="88"/>
      <c r="ACB6618" s="88"/>
      <c r="ACC6618" s="88"/>
      <c r="ACD6618" s="88"/>
      <c r="ACE6618" s="88"/>
      <c r="ACF6618" s="88"/>
      <c r="ACG6618" s="88"/>
      <c r="ACH6618" s="88"/>
      <c r="ACI6618" s="88"/>
      <c r="ACJ6618" s="88"/>
      <c r="ACK6618" s="88"/>
      <c r="ACL6618" s="88"/>
      <c r="ACM6618" s="88"/>
      <c r="ACN6618" s="88"/>
      <c r="ACO6618" s="88"/>
      <c r="ACP6618" s="88"/>
      <c r="ACQ6618" s="88"/>
      <c r="ACR6618" s="88"/>
      <c r="ACS6618" s="88"/>
      <c r="ACT6618" s="88"/>
      <c r="ACU6618" s="88"/>
      <c r="ACV6618" s="88"/>
      <c r="ACW6618" s="88"/>
      <c r="ACX6618" s="88"/>
      <c r="ACY6618" s="88"/>
      <c r="ACZ6618" s="88"/>
      <c r="ADA6618" s="88"/>
      <c r="ADB6618" s="88"/>
      <c r="ADC6618" s="88"/>
      <c r="ADD6618" s="88"/>
      <c r="ADE6618" s="88"/>
      <c r="ADF6618" s="88"/>
      <c r="ADG6618" s="88"/>
      <c r="ADH6618" s="88"/>
      <c r="ADI6618" s="88"/>
      <c r="ADJ6618" s="88"/>
      <c r="ADK6618" s="88"/>
      <c r="ADL6618" s="88"/>
      <c r="ADM6618" s="88"/>
      <c r="ADN6618" s="88"/>
      <c r="ADO6618" s="88"/>
      <c r="ADP6618" s="88"/>
      <c r="ADQ6618" s="88"/>
      <c r="ADR6618" s="88"/>
      <c r="ADS6618" s="88"/>
      <c r="ADT6618" s="88"/>
      <c r="ADU6618" s="88"/>
      <c r="ADV6618" s="88"/>
      <c r="ADW6618" s="88"/>
      <c r="ADX6618" s="88"/>
      <c r="ADY6618" s="88"/>
      <c r="ADZ6618" s="88"/>
      <c r="AEA6618" s="88"/>
      <c r="AEB6618" s="88"/>
      <c r="AEC6618" s="88"/>
      <c r="AED6618" s="88"/>
      <c r="AEE6618" s="88"/>
      <c r="AEF6618" s="88"/>
      <c r="AEG6618" s="88"/>
      <c r="AEH6618" s="88"/>
      <c r="AEI6618" s="88"/>
      <c r="AEJ6618" s="88"/>
      <c r="AEK6618" s="88"/>
      <c r="AEL6618" s="88"/>
      <c r="AEM6618" s="88"/>
      <c r="AEN6618" s="88"/>
      <c r="AEO6618" s="88"/>
      <c r="AEP6618" s="88"/>
      <c r="AEQ6618" s="88"/>
      <c r="AER6618" s="88"/>
      <c r="AES6618" s="88"/>
      <c r="AET6618" s="88"/>
      <c r="AEU6618" s="88"/>
      <c r="AEV6618" s="88"/>
      <c r="AEW6618" s="88"/>
      <c r="AEX6618" s="88"/>
      <c r="AEY6618" s="88"/>
      <c r="AEZ6618" s="88"/>
      <c r="AFA6618" s="88"/>
      <c r="AFB6618" s="88"/>
      <c r="AFC6618" s="88"/>
      <c r="AFD6618" s="88"/>
      <c r="AFE6618" s="88"/>
      <c r="AFF6618" s="88"/>
      <c r="AFG6618" s="88"/>
      <c r="AFH6618" s="88"/>
      <c r="AFI6618" s="88"/>
      <c r="AFJ6618" s="88"/>
      <c r="AFK6618" s="88"/>
      <c r="AFL6618" s="88"/>
      <c r="AFM6618" s="88"/>
      <c r="AFN6618" s="88"/>
      <c r="AFO6618" s="88"/>
      <c r="AFP6618" s="88"/>
      <c r="AFQ6618" s="88"/>
      <c r="AFR6618" s="88"/>
      <c r="AFS6618" s="88"/>
      <c r="AFT6618" s="88"/>
      <c r="AFU6618" s="88"/>
      <c r="AFV6618" s="88"/>
      <c r="AFW6618" s="88"/>
      <c r="AFX6618" s="88"/>
      <c r="AFY6618" s="88"/>
      <c r="AFZ6618" s="88"/>
      <c r="AGA6618" s="88"/>
      <c r="AGB6618" s="88"/>
      <c r="AGC6618" s="88"/>
      <c r="AGD6618" s="88"/>
      <c r="AGE6618" s="88"/>
      <c r="AGF6618" s="88"/>
      <c r="AGG6618" s="88"/>
      <c r="AGH6618" s="88"/>
      <c r="AGI6618" s="88"/>
      <c r="AGJ6618" s="88"/>
      <c r="AGK6618" s="88"/>
      <c r="AGL6618" s="88"/>
      <c r="AGM6618" s="88"/>
      <c r="AGN6618" s="88"/>
      <c r="AGO6618" s="88"/>
      <c r="AGP6618" s="88"/>
      <c r="AGQ6618" s="88"/>
      <c r="AGR6618" s="88"/>
      <c r="AGS6618" s="88"/>
      <c r="AGT6618" s="88"/>
      <c r="AGU6618" s="88"/>
      <c r="AGV6618" s="88"/>
      <c r="AGW6618" s="88"/>
      <c r="AGX6618" s="88"/>
      <c r="AGY6618" s="88"/>
      <c r="AGZ6618" s="88"/>
      <c r="AHA6618" s="88"/>
      <c r="AHB6618" s="88"/>
      <c r="AHC6618" s="88"/>
      <c r="AHD6618" s="88"/>
      <c r="AHE6618" s="88"/>
      <c r="AHF6618" s="88"/>
      <c r="AHG6618" s="88"/>
      <c r="AHH6618" s="88"/>
      <c r="AHI6618" s="88"/>
      <c r="AHJ6618" s="88"/>
      <c r="AHK6618" s="88"/>
      <c r="AHL6618" s="88"/>
      <c r="AHM6618" s="88"/>
      <c r="AHN6618" s="88"/>
      <c r="AHO6618" s="88"/>
      <c r="AHP6618" s="88"/>
      <c r="AHQ6618" s="88"/>
      <c r="AHR6618" s="88"/>
      <c r="AHS6618" s="88"/>
      <c r="AHT6618" s="88"/>
      <c r="AHU6618" s="88"/>
      <c r="AHV6618" s="88"/>
      <c r="AHW6618" s="88"/>
      <c r="AHX6618" s="88"/>
      <c r="AHY6618" s="88"/>
      <c r="AHZ6618" s="88"/>
      <c r="AIA6618" s="88"/>
      <c r="AIB6618" s="88"/>
      <c r="AIC6618" s="88"/>
      <c r="AID6618" s="88"/>
      <c r="AIE6618" s="88"/>
      <c r="AIF6618" s="88"/>
      <c r="AIG6618" s="88"/>
      <c r="AIH6618" s="88"/>
      <c r="AII6618" s="88"/>
      <c r="AIJ6618" s="88"/>
      <c r="AIK6618" s="88"/>
      <c r="AIL6618" s="88"/>
      <c r="AIM6618" s="88"/>
      <c r="AIN6618" s="88"/>
      <c r="AIO6618" s="88"/>
      <c r="AIP6618" s="88"/>
      <c r="AIQ6618" s="88"/>
      <c r="AIR6618" s="88"/>
      <c r="AIS6618" s="88"/>
      <c r="AIT6618" s="88"/>
      <c r="AIU6618" s="88"/>
      <c r="AIV6618" s="88"/>
      <c r="AIW6618" s="88"/>
      <c r="AIX6618" s="88"/>
      <c r="AIY6618" s="88"/>
      <c r="AIZ6618" s="88"/>
      <c r="AJA6618" s="88"/>
      <c r="AJB6618" s="88"/>
      <c r="AJC6618" s="88"/>
      <c r="AJD6618" s="88"/>
      <c r="AJE6618" s="88"/>
      <c r="AJF6618" s="88"/>
      <c r="AJG6618" s="88"/>
      <c r="AJH6618" s="88"/>
      <c r="AJI6618" s="88"/>
      <c r="AJJ6618" s="88"/>
      <c r="AJK6618" s="88"/>
      <c r="AJL6618" s="88"/>
      <c r="AJM6618" s="88"/>
      <c r="AJN6618" s="88"/>
      <c r="AJO6618" s="88"/>
      <c r="AJP6618" s="88"/>
      <c r="AJQ6618" s="88"/>
      <c r="AJR6618" s="88"/>
      <c r="AJS6618" s="88"/>
      <c r="AJT6618" s="88"/>
      <c r="AJU6618" s="88"/>
      <c r="AJV6618" s="88"/>
      <c r="AJW6618" s="88"/>
      <c r="AJX6618" s="88"/>
      <c r="AJY6618" s="88"/>
      <c r="AJZ6618" s="88"/>
      <c r="AKA6618" s="88"/>
      <c r="AKB6618" s="88"/>
      <c r="AKC6618" s="88"/>
      <c r="AKD6618" s="88"/>
      <c r="AKE6618" s="88"/>
      <c r="AKF6618" s="88"/>
      <c r="AKG6618" s="88"/>
      <c r="AKH6618" s="88"/>
      <c r="AKI6618" s="88"/>
      <c r="AKJ6618" s="88"/>
      <c r="AKK6618" s="88"/>
      <c r="AKL6618" s="88"/>
      <c r="AKM6618" s="88"/>
      <c r="AKN6618" s="88"/>
      <c r="AKO6618" s="88"/>
      <c r="AKP6618" s="88"/>
      <c r="AKQ6618" s="88"/>
      <c r="AKR6618" s="88"/>
      <c r="AKS6618" s="88"/>
      <c r="AKT6618" s="88"/>
      <c r="AKU6618" s="88"/>
      <c r="AKV6618" s="88"/>
      <c r="AKW6618" s="88"/>
      <c r="AKX6618" s="88"/>
      <c r="AKY6618" s="88"/>
      <c r="AKZ6618" s="88"/>
      <c r="ALA6618" s="88"/>
      <c r="ALB6618" s="88"/>
      <c r="ALC6618" s="88"/>
      <c r="ALD6618" s="88"/>
      <c r="ALE6618" s="88"/>
      <c r="ALF6618" s="88"/>
      <c r="ALG6618" s="88"/>
      <c r="ALH6618" s="88"/>
      <c r="ALI6618" s="88"/>
      <c r="ALJ6618" s="88"/>
      <c r="ALK6618" s="88"/>
      <c r="ALL6618" s="88"/>
      <c r="ALM6618" s="88"/>
      <c r="ALN6618" s="88"/>
      <c r="ALO6618" s="88"/>
      <c r="ALP6618" s="88"/>
      <c r="ALQ6618" s="88"/>
      <c r="ALR6618" s="88"/>
      <c r="ALS6618" s="88"/>
      <c r="ALT6618" s="88"/>
      <c r="ALU6618" s="88"/>
      <c r="ALV6618" s="88"/>
      <c r="ALW6618" s="88"/>
      <c r="ALX6618" s="88"/>
      <c r="ALY6618" s="88"/>
      <c r="ALZ6618" s="88"/>
      <c r="AMA6618" s="88"/>
      <c r="AMB6618" s="88"/>
      <c r="AMC6618" s="88"/>
      <c r="AMD6618" s="88"/>
      <c r="AME6618" s="88"/>
      <c r="AMF6618" s="88"/>
      <c r="AMG6618" s="88"/>
      <c r="AMH6618" s="88"/>
      <c r="AMI6618" s="88"/>
      <c r="AMJ6618" s="88"/>
      <c r="AMK6618" s="88"/>
      <c r="AML6618" s="88"/>
      <c r="AMM6618" s="88"/>
      <c r="AMN6618" s="88"/>
      <c r="AMO6618" s="88"/>
    </row>
    <row r="6619" spans="1:1029" s="104" customFormat="1" x14ac:dyDescent="0.35">
      <c r="A6619" s="21">
        <v>10141103</v>
      </c>
      <c r="B6619" s="117" t="s">
        <v>1665</v>
      </c>
      <c r="C6619" s="115" t="s">
        <v>710</v>
      </c>
      <c r="D6619" s="33" t="s">
        <v>1778</v>
      </c>
      <c r="E6619" s="114" t="str">
        <f t="shared" si="1237"/>
        <v>TRANSFORMADOR MARCA:TRANSF. MOCA CUAMBA PTS 3008</v>
      </c>
      <c r="F6619" s="34"/>
      <c r="G6619" s="132" t="s">
        <v>179</v>
      </c>
      <c r="H6619" s="34" t="s">
        <v>1777</v>
      </c>
      <c r="I6619" s="33" t="s">
        <v>1776</v>
      </c>
      <c r="J6619" s="21"/>
      <c r="K6619" s="117" t="s">
        <v>1775</v>
      </c>
      <c r="L6619" s="34" t="s">
        <v>1774</v>
      </c>
      <c r="M6619" s="34">
        <v>25</v>
      </c>
      <c r="N6619" s="306" t="s">
        <v>19</v>
      </c>
      <c r="O6619" s="34" t="s">
        <v>362</v>
      </c>
      <c r="P6619" s="34">
        <v>3</v>
      </c>
      <c r="Q6619" s="132">
        <v>2017</v>
      </c>
      <c r="R6619" s="34" t="s">
        <v>1773</v>
      </c>
      <c r="S6619" s="154">
        <v>979605</v>
      </c>
      <c r="T6619" s="153">
        <v>643</v>
      </c>
      <c r="U6619" s="111">
        <v>45</v>
      </c>
      <c r="V6619" s="113">
        <f t="shared" si="1238"/>
        <v>643</v>
      </c>
      <c r="W6619" s="113">
        <f t="shared" si="1239"/>
        <v>0</v>
      </c>
      <c r="X6619" s="112">
        <f t="shared" si="1240"/>
        <v>0</v>
      </c>
      <c r="Y6619" s="111"/>
      <c r="Z6619" s="110">
        <f t="shared" si="1236"/>
        <v>45</v>
      </c>
      <c r="AA6619" s="109">
        <f t="shared" si="1241"/>
        <v>32.15</v>
      </c>
      <c r="AB6619" s="109">
        <f t="shared" si="1242"/>
        <v>32150</v>
      </c>
      <c r="AC6619" s="108">
        <f t="shared" si="1243"/>
        <v>610.85</v>
      </c>
      <c r="AD6619" s="107">
        <f t="shared" si="1244"/>
        <v>2.2222222222222223E-2</v>
      </c>
      <c r="AE6619" s="106">
        <f t="shared" si="1245"/>
        <v>13.574444444444445</v>
      </c>
      <c r="AF6619" s="105">
        <f t="shared" si="1246"/>
        <v>13.574444444444445</v>
      </c>
      <c r="AG6619" s="105">
        <f t="shared" si="1247"/>
        <v>629.42555555555555</v>
      </c>
      <c r="AH6619" s="88"/>
      <c r="AI6619" s="88"/>
      <c r="AJ6619" s="88"/>
      <c r="AK6619" s="88"/>
      <c r="AL6619" s="88"/>
      <c r="AM6619" s="88"/>
      <c r="AN6619" s="88"/>
      <c r="AO6619" s="88"/>
      <c r="AP6619" s="88"/>
      <c r="AQ6619" s="88"/>
      <c r="AR6619" s="88"/>
      <c r="AS6619" s="88"/>
      <c r="AT6619" s="88"/>
      <c r="AU6619" s="88"/>
      <c r="AV6619" s="88"/>
      <c r="AW6619" s="88"/>
      <c r="AX6619" s="88"/>
      <c r="AY6619" s="88"/>
      <c r="AZ6619" s="88"/>
      <c r="BA6619" s="88"/>
      <c r="BB6619" s="88"/>
      <c r="BC6619" s="88"/>
      <c r="BD6619" s="88"/>
      <c r="BE6619" s="88"/>
      <c r="BF6619" s="88"/>
      <c r="BG6619" s="88"/>
      <c r="BH6619" s="88"/>
      <c r="BI6619" s="88"/>
      <c r="BJ6619" s="88"/>
      <c r="BK6619" s="88"/>
      <c r="BL6619" s="88"/>
      <c r="BM6619" s="88"/>
      <c r="BN6619" s="88"/>
      <c r="BO6619" s="88"/>
      <c r="BP6619" s="88"/>
      <c r="BQ6619" s="88"/>
      <c r="BR6619" s="88"/>
      <c r="BS6619" s="88"/>
      <c r="BT6619" s="88"/>
      <c r="BU6619" s="88"/>
      <c r="BV6619" s="88"/>
      <c r="BW6619" s="88"/>
      <c r="BX6619" s="88"/>
      <c r="BY6619" s="88"/>
      <c r="BZ6619" s="88"/>
      <c r="CA6619" s="88"/>
      <c r="CB6619" s="88"/>
      <c r="CC6619" s="88"/>
      <c r="CD6619" s="88"/>
      <c r="CE6619" s="88"/>
      <c r="CF6619" s="88"/>
      <c r="CG6619" s="88"/>
      <c r="CH6619" s="88"/>
      <c r="CI6619" s="88"/>
      <c r="CJ6619" s="88"/>
      <c r="CK6619" s="88"/>
      <c r="CL6619" s="88"/>
      <c r="CM6619" s="88"/>
      <c r="CN6619" s="88"/>
      <c r="CO6619" s="88"/>
      <c r="CP6619" s="88"/>
      <c r="CQ6619" s="88"/>
      <c r="CR6619" s="88"/>
      <c r="CS6619" s="88"/>
      <c r="CT6619" s="88"/>
      <c r="CU6619" s="88"/>
      <c r="CV6619" s="88"/>
      <c r="CW6619" s="88"/>
      <c r="CX6619" s="88"/>
      <c r="CY6619" s="88"/>
      <c r="CZ6619" s="88"/>
      <c r="DA6619" s="88"/>
      <c r="DB6619" s="88"/>
      <c r="DC6619" s="88"/>
      <c r="DD6619" s="88"/>
      <c r="DE6619" s="88"/>
      <c r="DF6619" s="88"/>
      <c r="DG6619" s="88"/>
      <c r="DH6619" s="88"/>
      <c r="DI6619" s="88"/>
      <c r="DJ6619" s="88"/>
      <c r="DK6619" s="88"/>
      <c r="DL6619" s="88"/>
      <c r="DM6619" s="88"/>
      <c r="DN6619" s="88"/>
      <c r="DO6619" s="88"/>
      <c r="DP6619" s="88"/>
      <c r="DQ6619" s="88"/>
      <c r="DR6619" s="88"/>
      <c r="DS6619" s="88"/>
      <c r="DT6619" s="88"/>
      <c r="DU6619" s="88"/>
      <c r="DV6619" s="88"/>
      <c r="DW6619" s="88"/>
      <c r="DX6619" s="88"/>
      <c r="DY6619" s="88"/>
      <c r="DZ6619" s="88"/>
      <c r="EA6619" s="88"/>
      <c r="EB6619" s="88"/>
      <c r="EC6619" s="88"/>
      <c r="ED6619" s="88"/>
      <c r="EE6619" s="88"/>
      <c r="EF6619" s="88"/>
      <c r="EG6619" s="88"/>
      <c r="EH6619" s="88"/>
      <c r="EI6619" s="88"/>
      <c r="EJ6619" s="88"/>
      <c r="EK6619" s="88"/>
      <c r="EL6619" s="88"/>
      <c r="EM6619" s="88"/>
      <c r="EN6619" s="88"/>
      <c r="EO6619" s="88"/>
      <c r="EP6619" s="88"/>
      <c r="EQ6619" s="88"/>
      <c r="ER6619" s="88"/>
      <c r="ES6619" s="88"/>
      <c r="ET6619" s="88"/>
      <c r="EU6619" s="88"/>
      <c r="EV6619" s="88"/>
      <c r="EW6619" s="88"/>
      <c r="EX6619" s="88"/>
      <c r="EY6619" s="88"/>
      <c r="EZ6619" s="88"/>
      <c r="FA6619" s="88"/>
      <c r="FB6619" s="88"/>
      <c r="FC6619" s="88"/>
      <c r="FD6619" s="88"/>
      <c r="FE6619" s="88"/>
      <c r="FF6619" s="88"/>
      <c r="FG6619" s="88"/>
      <c r="FH6619" s="88"/>
      <c r="FI6619" s="88"/>
      <c r="FJ6619" s="88"/>
      <c r="FK6619" s="88"/>
      <c r="FL6619" s="88"/>
      <c r="FM6619" s="88"/>
      <c r="FN6619" s="88"/>
      <c r="FO6619" s="88"/>
      <c r="FP6619" s="88"/>
      <c r="FQ6619" s="88"/>
      <c r="FR6619" s="88"/>
      <c r="FS6619" s="88"/>
      <c r="FT6619" s="88"/>
      <c r="FU6619" s="88"/>
      <c r="FV6619" s="88"/>
      <c r="FW6619" s="88"/>
      <c r="FX6619" s="88"/>
      <c r="FY6619" s="88"/>
      <c r="FZ6619" s="88"/>
      <c r="GA6619" s="88"/>
      <c r="GB6619" s="88"/>
      <c r="GC6619" s="88"/>
      <c r="GD6619" s="88"/>
      <c r="GE6619" s="88"/>
      <c r="GF6619" s="88"/>
      <c r="GG6619" s="88"/>
      <c r="GH6619" s="88"/>
      <c r="GI6619" s="88"/>
      <c r="GJ6619" s="88"/>
      <c r="GK6619" s="88"/>
      <c r="GL6619" s="88"/>
      <c r="GM6619" s="88"/>
      <c r="GN6619" s="88"/>
      <c r="GO6619" s="88"/>
      <c r="GP6619" s="88"/>
      <c r="GQ6619" s="88"/>
      <c r="GR6619" s="88"/>
      <c r="GS6619" s="88"/>
      <c r="GT6619" s="88"/>
      <c r="GU6619" s="88"/>
      <c r="GV6619" s="88"/>
      <c r="GW6619" s="88"/>
      <c r="GX6619" s="88"/>
      <c r="GY6619" s="88"/>
      <c r="GZ6619" s="88"/>
      <c r="HA6619" s="88"/>
      <c r="HB6619" s="88"/>
      <c r="HC6619" s="88"/>
      <c r="HD6619" s="88"/>
      <c r="HE6619" s="88"/>
      <c r="HF6619" s="88"/>
      <c r="HG6619" s="88"/>
      <c r="HH6619" s="88"/>
      <c r="HI6619" s="88"/>
      <c r="HJ6619" s="88"/>
      <c r="HK6619" s="88"/>
      <c r="HL6619" s="88"/>
      <c r="HM6619" s="88"/>
      <c r="HN6619" s="88"/>
      <c r="HO6619" s="88"/>
      <c r="HP6619" s="88"/>
      <c r="HQ6619" s="88"/>
      <c r="HR6619" s="88"/>
      <c r="HS6619" s="88"/>
      <c r="HT6619" s="88"/>
      <c r="HU6619" s="88"/>
      <c r="HV6619" s="88"/>
      <c r="HW6619" s="88"/>
      <c r="HX6619" s="88"/>
      <c r="HY6619" s="88"/>
      <c r="HZ6619" s="88"/>
      <c r="IA6619" s="88"/>
      <c r="IB6619" s="88"/>
      <c r="IC6619" s="88"/>
      <c r="ID6619" s="88"/>
      <c r="IE6619" s="88"/>
      <c r="IF6619" s="88"/>
      <c r="IG6619" s="88"/>
      <c r="IH6619" s="88"/>
      <c r="II6619" s="88"/>
      <c r="IJ6619" s="88"/>
      <c r="IK6619" s="88"/>
      <c r="IL6619" s="88"/>
      <c r="IM6619" s="88"/>
      <c r="IN6619" s="88"/>
      <c r="IO6619" s="88"/>
      <c r="IP6619" s="88"/>
      <c r="IQ6619" s="88"/>
      <c r="IR6619" s="88"/>
      <c r="IS6619" s="88"/>
      <c r="IT6619" s="88"/>
      <c r="IU6619" s="88"/>
      <c r="IV6619" s="88"/>
      <c r="IW6619" s="88"/>
      <c r="IX6619" s="88"/>
      <c r="IY6619" s="88"/>
      <c r="IZ6619" s="88"/>
      <c r="JA6619" s="88"/>
      <c r="JB6619" s="88"/>
      <c r="JC6619" s="88"/>
      <c r="JD6619" s="88"/>
      <c r="JE6619" s="88"/>
      <c r="JF6619" s="88"/>
      <c r="JG6619" s="88"/>
      <c r="JH6619" s="88"/>
      <c r="JI6619" s="88"/>
      <c r="JJ6619" s="88"/>
      <c r="JK6619" s="88"/>
      <c r="JL6619" s="88"/>
      <c r="JM6619" s="88"/>
      <c r="JN6619" s="88"/>
      <c r="JO6619" s="88"/>
      <c r="JP6619" s="88"/>
      <c r="JQ6619" s="88"/>
      <c r="JR6619" s="88"/>
      <c r="JS6619" s="88"/>
      <c r="JT6619" s="88"/>
      <c r="JU6619" s="88"/>
      <c r="JV6619" s="88"/>
      <c r="JW6619" s="88"/>
      <c r="JX6619" s="88"/>
      <c r="JY6619" s="88"/>
      <c r="JZ6619" s="88"/>
      <c r="KA6619" s="88"/>
      <c r="KB6619" s="88"/>
      <c r="KC6619" s="88"/>
      <c r="KD6619" s="88"/>
      <c r="KE6619" s="88"/>
      <c r="KF6619" s="88"/>
      <c r="KG6619" s="88"/>
      <c r="KH6619" s="88"/>
      <c r="KI6619" s="88"/>
      <c r="KJ6619" s="88"/>
      <c r="KK6619" s="88"/>
      <c r="KL6619" s="88"/>
      <c r="KM6619" s="88"/>
      <c r="KN6619" s="88"/>
      <c r="KO6619" s="88"/>
      <c r="KP6619" s="88"/>
      <c r="KQ6619" s="88"/>
      <c r="KR6619" s="88"/>
      <c r="KS6619" s="88"/>
      <c r="KT6619" s="88"/>
      <c r="KU6619" s="88"/>
      <c r="KV6619" s="88"/>
      <c r="KW6619" s="88"/>
      <c r="KX6619" s="88"/>
      <c r="KY6619" s="88"/>
      <c r="KZ6619" s="88"/>
      <c r="LA6619" s="88"/>
      <c r="LB6619" s="88"/>
      <c r="LC6619" s="88"/>
      <c r="LD6619" s="88"/>
      <c r="LE6619" s="88"/>
      <c r="LF6619" s="88"/>
      <c r="LG6619" s="88"/>
      <c r="LH6619" s="88"/>
      <c r="LI6619" s="88"/>
      <c r="LJ6619" s="88"/>
      <c r="LK6619" s="88"/>
      <c r="LL6619" s="88"/>
      <c r="LM6619" s="88"/>
      <c r="LN6619" s="88"/>
      <c r="LO6619" s="88"/>
      <c r="LP6619" s="88"/>
      <c r="LQ6619" s="88"/>
      <c r="LR6619" s="88"/>
      <c r="LS6619" s="88"/>
      <c r="LT6619" s="88"/>
      <c r="LU6619" s="88"/>
      <c r="LV6619" s="88"/>
      <c r="LW6619" s="88"/>
      <c r="LX6619" s="88"/>
      <c r="LY6619" s="88"/>
      <c r="LZ6619" s="88"/>
      <c r="MA6619" s="88"/>
      <c r="MB6619" s="88"/>
      <c r="MC6619" s="88"/>
      <c r="MD6619" s="88"/>
      <c r="ME6619" s="88"/>
      <c r="MF6619" s="88"/>
      <c r="MG6619" s="88"/>
      <c r="MH6619" s="88"/>
      <c r="MI6619" s="88"/>
      <c r="MJ6619" s="88"/>
      <c r="MK6619" s="88"/>
      <c r="ML6619" s="88"/>
      <c r="MM6619" s="88"/>
      <c r="MN6619" s="88"/>
      <c r="MO6619" s="88"/>
      <c r="MP6619" s="88"/>
      <c r="MQ6619" s="88"/>
      <c r="MR6619" s="88"/>
      <c r="MS6619" s="88"/>
      <c r="MT6619" s="88"/>
      <c r="MU6619" s="88"/>
      <c r="MV6619" s="88"/>
      <c r="MW6619" s="88"/>
      <c r="MX6619" s="88"/>
      <c r="MY6619" s="88"/>
      <c r="MZ6619" s="88"/>
      <c r="NA6619" s="88"/>
      <c r="NB6619" s="88"/>
      <c r="NC6619" s="88"/>
      <c r="ND6619" s="88"/>
      <c r="NE6619" s="88"/>
      <c r="NF6619" s="88"/>
      <c r="NG6619" s="88"/>
      <c r="NH6619" s="88"/>
      <c r="NI6619" s="88"/>
      <c r="NJ6619" s="88"/>
      <c r="NK6619" s="88"/>
      <c r="NL6619" s="88"/>
      <c r="NM6619" s="88"/>
      <c r="NN6619" s="88"/>
      <c r="NO6619" s="88"/>
      <c r="NP6619" s="88"/>
      <c r="NQ6619" s="88"/>
      <c r="NR6619" s="88"/>
      <c r="NS6619" s="88"/>
      <c r="NT6619" s="88"/>
      <c r="NU6619" s="88"/>
      <c r="NV6619" s="88"/>
      <c r="NW6619" s="88"/>
      <c r="NX6619" s="88"/>
      <c r="NY6619" s="88"/>
      <c r="NZ6619" s="88"/>
      <c r="OA6619" s="88"/>
      <c r="OB6619" s="88"/>
      <c r="OC6619" s="88"/>
      <c r="OD6619" s="88"/>
      <c r="OE6619" s="88"/>
      <c r="OF6619" s="88"/>
      <c r="OG6619" s="88"/>
      <c r="OH6619" s="88"/>
      <c r="OI6619" s="88"/>
      <c r="OJ6619" s="88"/>
      <c r="OK6619" s="88"/>
      <c r="OL6619" s="88"/>
      <c r="OM6619" s="88"/>
      <c r="ON6619" s="88"/>
      <c r="OO6619" s="88"/>
      <c r="OP6619" s="88"/>
      <c r="OQ6619" s="88"/>
      <c r="OR6619" s="88"/>
      <c r="OS6619" s="88"/>
      <c r="OT6619" s="88"/>
      <c r="OU6619" s="88"/>
      <c r="OV6619" s="88"/>
      <c r="OW6619" s="88"/>
      <c r="OX6619" s="88"/>
      <c r="OY6619" s="88"/>
      <c r="OZ6619" s="88"/>
      <c r="PA6619" s="88"/>
      <c r="PB6619" s="88"/>
      <c r="PC6619" s="88"/>
      <c r="PD6619" s="88"/>
      <c r="PE6619" s="88"/>
      <c r="PF6619" s="88"/>
      <c r="PG6619" s="88"/>
      <c r="PH6619" s="88"/>
      <c r="PI6619" s="88"/>
      <c r="PJ6619" s="88"/>
      <c r="PK6619" s="88"/>
      <c r="PL6619" s="88"/>
      <c r="PM6619" s="88"/>
      <c r="PN6619" s="88"/>
      <c r="PO6619" s="88"/>
      <c r="PP6619" s="88"/>
      <c r="PQ6619" s="88"/>
      <c r="PR6619" s="88"/>
      <c r="PS6619" s="88"/>
      <c r="PT6619" s="88"/>
      <c r="PU6619" s="88"/>
      <c r="PV6619" s="88"/>
      <c r="PW6619" s="88"/>
      <c r="PX6619" s="88"/>
      <c r="PY6619" s="88"/>
      <c r="PZ6619" s="88"/>
      <c r="QA6619" s="88"/>
      <c r="QB6619" s="88"/>
      <c r="QC6619" s="88"/>
      <c r="QD6619" s="88"/>
      <c r="QE6619" s="88"/>
      <c r="QF6619" s="88"/>
      <c r="QG6619" s="88"/>
      <c r="QH6619" s="88"/>
      <c r="QI6619" s="88"/>
      <c r="QJ6619" s="88"/>
      <c r="QK6619" s="88"/>
      <c r="QL6619" s="88"/>
      <c r="QM6619" s="88"/>
      <c r="QN6619" s="88"/>
      <c r="QO6619" s="88"/>
      <c r="QP6619" s="88"/>
      <c r="QQ6619" s="88"/>
      <c r="QR6619" s="88"/>
      <c r="QS6619" s="88"/>
      <c r="QT6619" s="88"/>
      <c r="QU6619" s="88"/>
      <c r="QV6619" s="88"/>
      <c r="QW6619" s="88"/>
      <c r="QX6619" s="88"/>
      <c r="QY6619" s="88"/>
      <c r="QZ6619" s="88"/>
      <c r="RA6619" s="88"/>
      <c r="RB6619" s="88"/>
      <c r="RC6619" s="88"/>
      <c r="RD6619" s="88"/>
      <c r="RE6619" s="88"/>
      <c r="RF6619" s="88"/>
      <c r="RG6619" s="88"/>
      <c r="RH6619" s="88"/>
      <c r="RI6619" s="88"/>
      <c r="RJ6619" s="88"/>
      <c r="RK6619" s="88"/>
      <c r="RL6619" s="88"/>
      <c r="RM6619" s="88"/>
      <c r="RN6619" s="88"/>
      <c r="RO6619" s="88"/>
      <c r="RP6619" s="88"/>
      <c r="RQ6619" s="88"/>
      <c r="RR6619" s="88"/>
      <c r="RS6619" s="88"/>
      <c r="RT6619" s="88"/>
      <c r="RU6619" s="88"/>
      <c r="RV6619" s="88"/>
      <c r="RW6619" s="88"/>
      <c r="RX6619" s="88"/>
      <c r="RY6619" s="88"/>
      <c r="RZ6619" s="88"/>
      <c r="SA6619" s="88"/>
      <c r="SB6619" s="88"/>
      <c r="SC6619" s="88"/>
      <c r="SD6619" s="88"/>
      <c r="SE6619" s="88"/>
      <c r="SF6619" s="88"/>
      <c r="SG6619" s="88"/>
      <c r="SH6619" s="88"/>
      <c r="SI6619" s="88"/>
      <c r="SJ6619" s="88"/>
      <c r="SK6619" s="88"/>
      <c r="SL6619" s="88"/>
      <c r="SM6619" s="88"/>
      <c r="SN6619" s="88"/>
      <c r="SO6619" s="88"/>
      <c r="SP6619" s="88"/>
      <c r="SQ6619" s="88"/>
      <c r="SR6619" s="88"/>
      <c r="SS6619" s="88"/>
      <c r="ST6619" s="88"/>
      <c r="SU6619" s="88"/>
      <c r="SV6619" s="88"/>
      <c r="SW6619" s="88"/>
      <c r="SX6619" s="88"/>
      <c r="SY6619" s="88"/>
      <c r="SZ6619" s="88"/>
      <c r="TA6619" s="88"/>
      <c r="TB6619" s="88"/>
      <c r="TC6619" s="88"/>
      <c r="TD6619" s="88"/>
      <c r="TE6619" s="88"/>
      <c r="TF6619" s="88"/>
      <c r="TG6619" s="88"/>
      <c r="TH6619" s="88"/>
      <c r="TI6619" s="88"/>
      <c r="TJ6619" s="88"/>
      <c r="TK6619" s="88"/>
      <c r="TL6619" s="88"/>
      <c r="TM6619" s="88"/>
      <c r="TN6619" s="88"/>
      <c r="TO6619" s="88"/>
      <c r="TP6619" s="88"/>
      <c r="TQ6619" s="88"/>
      <c r="TR6619" s="88"/>
      <c r="TS6619" s="88"/>
      <c r="TT6619" s="88"/>
      <c r="TU6619" s="88"/>
      <c r="TV6619" s="88"/>
      <c r="TW6619" s="88"/>
      <c r="TX6619" s="88"/>
      <c r="TY6619" s="88"/>
      <c r="TZ6619" s="88"/>
      <c r="UA6619" s="88"/>
      <c r="UB6619" s="88"/>
      <c r="UC6619" s="88"/>
      <c r="UD6619" s="88"/>
      <c r="UE6619" s="88"/>
      <c r="UF6619" s="88"/>
      <c r="UG6619" s="88"/>
      <c r="UH6619" s="88"/>
      <c r="UI6619" s="88"/>
      <c r="UJ6619" s="88"/>
      <c r="UK6619" s="88"/>
      <c r="UL6619" s="88"/>
      <c r="UM6619" s="88"/>
      <c r="UN6619" s="88"/>
      <c r="UO6619" s="88"/>
      <c r="UP6619" s="88"/>
      <c r="UQ6619" s="88"/>
      <c r="UR6619" s="88"/>
      <c r="US6619" s="88"/>
      <c r="UT6619" s="88"/>
      <c r="UU6619" s="88"/>
      <c r="UV6619" s="88"/>
      <c r="UW6619" s="88"/>
      <c r="UX6619" s="88"/>
      <c r="UY6619" s="88"/>
      <c r="UZ6619" s="88"/>
      <c r="VA6619" s="88"/>
      <c r="VB6619" s="88"/>
      <c r="VC6619" s="88"/>
      <c r="VD6619" s="88"/>
      <c r="VE6619" s="88"/>
      <c r="VF6619" s="88"/>
      <c r="VG6619" s="88"/>
      <c r="VH6619" s="88"/>
      <c r="VI6619" s="88"/>
      <c r="VJ6619" s="88"/>
      <c r="VK6619" s="88"/>
      <c r="VL6619" s="88"/>
      <c r="VM6619" s="88"/>
      <c r="VN6619" s="88"/>
      <c r="VO6619" s="88"/>
      <c r="VP6619" s="88"/>
      <c r="VQ6619" s="88"/>
      <c r="VR6619" s="88"/>
      <c r="VS6619" s="88"/>
      <c r="VT6619" s="88"/>
      <c r="VU6619" s="88"/>
      <c r="VV6619" s="88"/>
      <c r="VW6619" s="88"/>
      <c r="VX6619" s="88"/>
      <c r="VY6619" s="88"/>
      <c r="VZ6619" s="88"/>
      <c r="WA6619" s="88"/>
      <c r="WB6619" s="88"/>
      <c r="WC6619" s="88"/>
      <c r="WD6619" s="88"/>
      <c r="WE6619" s="88"/>
      <c r="WF6619" s="88"/>
      <c r="WG6619" s="88"/>
      <c r="WH6619" s="88"/>
      <c r="WI6619" s="88"/>
      <c r="WJ6619" s="88"/>
      <c r="WK6619" s="88"/>
      <c r="WL6619" s="88"/>
      <c r="WM6619" s="88"/>
      <c r="WN6619" s="88"/>
      <c r="WO6619" s="88"/>
      <c r="WP6619" s="88"/>
      <c r="WQ6619" s="88"/>
      <c r="WR6619" s="88"/>
      <c r="WS6619" s="88"/>
      <c r="WT6619" s="88"/>
      <c r="WU6619" s="88"/>
      <c r="WV6619" s="88"/>
      <c r="WW6619" s="88"/>
      <c r="WX6619" s="88"/>
      <c r="WY6619" s="88"/>
      <c r="WZ6619" s="88"/>
      <c r="XA6619" s="88"/>
      <c r="XB6619" s="88"/>
      <c r="XC6619" s="88"/>
      <c r="XD6619" s="88"/>
      <c r="XE6619" s="88"/>
      <c r="XF6619" s="88"/>
      <c r="XG6619" s="88"/>
      <c r="XH6619" s="88"/>
      <c r="XI6619" s="88"/>
      <c r="XJ6619" s="88"/>
      <c r="XK6619" s="88"/>
      <c r="XL6619" s="88"/>
      <c r="XM6619" s="88"/>
      <c r="XN6619" s="88"/>
      <c r="XO6619" s="88"/>
      <c r="XP6619" s="88"/>
      <c r="XQ6619" s="88"/>
      <c r="XR6619" s="88"/>
      <c r="XS6619" s="88"/>
      <c r="XT6619" s="88"/>
      <c r="XU6619" s="88"/>
      <c r="XV6619" s="88"/>
      <c r="XW6619" s="88"/>
      <c r="XX6619" s="88"/>
      <c r="XY6619" s="88"/>
      <c r="XZ6619" s="88"/>
      <c r="YA6619" s="88"/>
      <c r="YB6619" s="88"/>
      <c r="YC6619" s="88"/>
      <c r="YD6619" s="88"/>
      <c r="YE6619" s="88"/>
      <c r="YF6619" s="88"/>
      <c r="YG6619" s="88"/>
      <c r="YH6619" s="88"/>
      <c r="YI6619" s="88"/>
      <c r="YJ6619" s="88"/>
      <c r="YK6619" s="88"/>
      <c r="YL6619" s="88"/>
      <c r="YM6619" s="88"/>
      <c r="YN6619" s="88"/>
      <c r="YO6619" s="88"/>
      <c r="YP6619" s="88"/>
      <c r="YQ6619" s="88"/>
      <c r="YR6619" s="88"/>
      <c r="YS6619" s="88"/>
      <c r="YT6619" s="88"/>
      <c r="YU6619" s="88"/>
      <c r="YV6619" s="88"/>
      <c r="YW6619" s="88"/>
      <c r="YX6619" s="88"/>
      <c r="YY6619" s="88"/>
      <c r="YZ6619" s="88"/>
      <c r="ZA6619" s="88"/>
      <c r="ZB6619" s="88"/>
      <c r="ZC6619" s="88"/>
      <c r="ZD6619" s="88"/>
      <c r="ZE6619" s="88"/>
      <c r="ZF6619" s="88"/>
      <c r="ZG6619" s="88"/>
      <c r="ZH6619" s="88"/>
      <c r="ZI6619" s="88"/>
      <c r="ZJ6619" s="88"/>
      <c r="ZK6619" s="88"/>
      <c r="ZL6619" s="88"/>
      <c r="ZM6619" s="88"/>
      <c r="ZN6619" s="88"/>
      <c r="ZO6619" s="88"/>
      <c r="ZP6619" s="88"/>
      <c r="ZQ6619" s="88"/>
      <c r="ZR6619" s="88"/>
      <c r="ZS6619" s="88"/>
      <c r="ZT6619" s="88"/>
      <c r="ZU6619" s="88"/>
      <c r="ZV6619" s="88"/>
      <c r="ZW6619" s="88"/>
      <c r="ZX6619" s="88"/>
      <c r="ZY6619" s="88"/>
      <c r="ZZ6619" s="88"/>
      <c r="AAA6619" s="88"/>
      <c r="AAB6619" s="88"/>
      <c r="AAC6619" s="88"/>
      <c r="AAD6619" s="88"/>
      <c r="AAE6619" s="88"/>
      <c r="AAF6619" s="88"/>
      <c r="AAG6619" s="88"/>
      <c r="AAH6619" s="88"/>
      <c r="AAI6619" s="88"/>
      <c r="AAJ6619" s="88"/>
      <c r="AAK6619" s="88"/>
      <c r="AAL6619" s="88"/>
      <c r="AAM6619" s="88"/>
      <c r="AAN6619" s="88"/>
      <c r="AAO6619" s="88"/>
      <c r="AAP6619" s="88"/>
      <c r="AAQ6619" s="88"/>
      <c r="AAR6619" s="88"/>
      <c r="AAS6619" s="88"/>
      <c r="AAT6619" s="88"/>
      <c r="AAU6619" s="88"/>
      <c r="AAV6619" s="88"/>
      <c r="AAW6619" s="88"/>
      <c r="AAX6619" s="88"/>
      <c r="AAY6619" s="88"/>
      <c r="AAZ6619" s="88"/>
      <c r="ABA6619" s="88"/>
      <c r="ABB6619" s="88"/>
      <c r="ABC6619" s="88"/>
      <c r="ABD6619" s="88"/>
      <c r="ABE6619" s="88"/>
      <c r="ABF6619" s="88"/>
      <c r="ABG6619" s="88"/>
      <c r="ABH6619" s="88"/>
      <c r="ABI6619" s="88"/>
      <c r="ABJ6619" s="88"/>
      <c r="ABK6619" s="88"/>
      <c r="ABL6619" s="88"/>
      <c r="ABM6619" s="88"/>
      <c r="ABN6619" s="88"/>
      <c r="ABO6619" s="88"/>
      <c r="ABP6619" s="88"/>
      <c r="ABQ6619" s="88"/>
      <c r="ABR6619" s="88"/>
      <c r="ABS6619" s="88"/>
      <c r="ABT6619" s="88"/>
      <c r="ABU6619" s="88"/>
      <c r="ABV6619" s="88"/>
      <c r="ABW6619" s="88"/>
      <c r="ABX6619" s="88"/>
      <c r="ABY6619" s="88"/>
      <c r="ABZ6619" s="88"/>
      <c r="ACA6619" s="88"/>
      <c r="ACB6619" s="88"/>
      <c r="ACC6619" s="88"/>
      <c r="ACD6619" s="88"/>
      <c r="ACE6619" s="88"/>
      <c r="ACF6619" s="88"/>
      <c r="ACG6619" s="88"/>
      <c r="ACH6619" s="88"/>
      <c r="ACI6619" s="88"/>
      <c r="ACJ6619" s="88"/>
      <c r="ACK6619" s="88"/>
      <c r="ACL6619" s="88"/>
      <c r="ACM6619" s="88"/>
      <c r="ACN6619" s="88"/>
      <c r="ACO6619" s="88"/>
      <c r="ACP6619" s="88"/>
      <c r="ACQ6619" s="88"/>
      <c r="ACR6619" s="88"/>
      <c r="ACS6619" s="88"/>
      <c r="ACT6619" s="88"/>
      <c r="ACU6619" s="88"/>
      <c r="ACV6619" s="88"/>
      <c r="ACW6619" s="88"/>
      <c r="ACX6619" s="88"/>
      <c r="ACY6619" s="88"/>
      <c r="ACZ6619" s="88"/>
      <c r="ADA6619" s="88"/>
      <c r="ADB6619" s="88"/>
      <c r="ADC6619" s="88"/>
      <c r="ADD6619" s="88"/>
      <c r="ADE6619" s="88"/>
      <c r="ADF6619" s="88"/>
      <c r="ADG6619" s="88"/>
      <c r="ADH6619" s="88"/>
      <c r="ADI6619" s="88"/>
      <c r="ADJ6619" s="88"/>
      <c r="ADK6619" s="88"/>
      <c r="ADL6619" s="88"/>
      <c r="ADM6619" s="88"/>
      <c r="ADN6619" s="88"/>
      <c r="ADO6619" s="88"/>
      <c r="ADP6619" s="88"/>
      <c r="ADQ6619" s="88"/>
      <c r="ADR6619" s="88"/>
      <c r="ADS6619" s="88"/>
      <c r="ADT6619" s="88"/>
      <c r="ADU6619" s="88"/>
      <c r="ADV6619" s="88"/>
      <c r="ADW6619" s="88"/>
      <c r="ADX6619" s="88"/>
      <c r="ADY6619" s="88"/>
      <c r="ADZ6619" s="88"/>
      <c r="AEA6619" s="88"/>
      <c r="AEB6619" s="88"/>
      <c r="AEC6619" s="88"/>
      <c r="AED6619" s="88"/>
      <c r="AEE6619" s="88"/>
      <c r="AEF6619" s="88"/>
      <c r="AEG6619" s="88"/>
      <c r="AEH6619" s="88"/>
      <c r="AEI6619" s="88"/>
      <c r="AEJ6619" s="88"/>
      <c r="AEK6619" s="88"/>
      <c r="AEL6619" s="88"/>
      <c r="AEM6619" s="88"/>
      <c r="AEN6619" s="88"/>
      <c r="AEO6619" s="88"/>
      <c r="AEP6619" s="88"/>
      <c r="AEQ6619" s="88"/>
      <c r="AER6619" s="88"/>
      <c r="AES6619" s="88"/>
      <c r="AET6619" s="88"/>
      <c r="AEU6619" s="88"/>
      <c r="AEV6619" s="88"/>
      <c r="AEW6619" s="88"/>
      <c r="AEX6619" s="88"/>
      <c r="AEY6619" s="88"/>
      <c r="AEZ6619" s="88"/>
      <c r="AFA6619" s="88"/>
      <c r="AFB6619" s="88"/>
      <c r="AFC6619" s="88"/>
      <c r="AFD6619" s="88"/>
      <c r="AFE6619" s="88"/>
      <c r="AFF6619" s="88"/>
      <c r="AFG6619" s="88"/>
      <c r="AFH6619" s="88"/>
      <c r="AFI6619" s="88"/>
      <c r="AFJ6619" s="88"/>
      <c r="AFK6619" s="88"/>
      <c r="AFL6619" s="88"/>
      <c r="AFM6619" s="88"/>
      <c r="AFN6619" s="88"/>
      <c r="AFO6619" s="88"/>
      <c r="AFP6619" s="88"/>
      <c r="AFQ6619" s="88"/>
      <c r="AFR6619" s="88"/>
      <c r="AFS6619" s="88"/>
      <c r="AFT6619" s="88"/>
      <c r="AFU6619" s="88"/>
      <c r="AFV6619" s="88"/>
      <c r="AFW6619" s="88"/>
      <c r="AFX6619" s="88"/>
      <c r="AFY6619" s="88"/>
      <c r="AFZ6619" s="88"/>
      <c r="AGA6619" s="88"/>
      <c r="AGB6619" s="88"/>
      <c r="AGC6619" s="88"/>
      <c r="AGD6619" s="88"/>
      <c r="AGE6619" s="88"/>
      <c r="AGF6619" s="88"/>
      <c r="AGG6619" s="88"/>
      <c r="AGH6619" s="88"/>
      <c r="AGI6619" s="88"/>
      <c r="AGJ6619" s="88"/>
      <c r="AGK6619" s="88"/>
      <c r="AGL6619" s="88"/>
      <c r="AGM6619" s="88"/>
      <c r="AGN6619" s="88"/>
      <c r="AGO6619" s="88"/>
      <c r="AGP6619" s="88"/>
      <c r="AGQ6619" s="88"/>
      <c r="AGR6619" s="88"/>
      <c r="AGS6619" s="88"/>
      <c r="AGT6619" s="88"/>
      <c r="AGU6619" s="88"/>
      <c r="AGV6619" s="88"/>
      <c r="AGW6619" s="88"/>
      <c r="AGX6619" s="88"/>
      <c r="AGY6619" s="88"/>
      <c r="AGZ6619" s="88"/>
      <c r="AHA6619" s="88"/>
      <c r="AHB6619" s="88"/>
      <c r="AHC6619" s="88"/>
      <c r="AHD6619" s="88"/>
      <c r="AHE6619" s="88"/>
      <c r="AHF6619" s="88"/>
      <c r="AHG6619" s="88"/>
      <c r="AHH6619" s="88"/>
      <c r="AHI6619" s="88"/>
      <c r="AHJ6619" s="88"/>
      <c r="AHK6619" s="88"/>
      <c r="AHL6619" s="88"/>
      <c r="AHM6619" s="88"/>
      <c r="AHN6619" s="88"/>
      <c r="AHO6619" s="88"/>
      <c r="AHP6619" s="88"/>
      <c r="AHQ6619" s="88"/>
      <c r="AHR6619" s="88"/>
      <c r="AHS6619" s="88"/>
      <c r="AHT6619" s="88"/>
      <c r="AHU6619" s="88"/>
      <c r="AHV6619" s="88"/>
      <c r="AHW6619" s="88"/>
      <c r="AHX6619" s="88"/>
      <c r="AHY6619" s="88"/>
      <c r="AHZ6619" s="88"/>
      <c r="AIA6619" s="88"/>
      <c r="AIB6619" s="88"/>
      <c r="AIC6619" s="88"/>
      <c r="AID6619" s="88"/>
      <c r="AIE6619" s="88"/>
      <c r="AIF6619" s="88"/>
      <c r="AIG6619" s="88"/>
      <c r="AIH6619" s="88"/>
      <c r="AII6619" s="88"/>
      <c r="AIJ6619" s="88"/>
      <c r="AIK6619" s="88"/>
      <c r="AIL6619" s="88"/>
      <c r="AIM6619" s="88"/>
      <c r="AIN6619" s="88"/>
      <c r="AIO6619" s="88"/>
      <c r="AIP6619" s="88"/>
      <c r="AIQ6619" s="88"/>
      <c r="AIR6619" s="88"/>
      <c r="AIS6619" s="88"/>
      <c r="AIT6619" s="88"/>
      <c r="AIU6619" s="88"/>
      <c r="AIV6619" s="88"/>
      <c r="AIW6619" s="88"/>
      <c r="AIX6619" s="88"/>
      <c r="AIY6619" s="88"/>
      <c r="AIZ6619" s="88"/>
      <c r="AJA6619" s="88"/>
      <c r="AJB6619" s="88"/>
      <c r="AJC6619" s="88"/>
      <c r="AJD6619" s="88"/>
      <c r="AJE6619" s="88"/>
      <c r="AJF6619" s="88"/>
      <c r="AJG6619" s="88"/>
      <c r="AJH6619" s="88"/>
      <c r="AJI6619" s="88"/>
      <c r="AJJ6619" s="88"/>
      <c r="AJK6619" s="88"/>
      <c r="AJL6619" s="88"/>
      <c r="AJM6619" s="88"/>
      <c r="AJN6619" s="88"/>
      <c r="AJO6619" s="88"/>
      <c r="AJP6619" s="88"/>
      <c r="AJQ6619" s="88"/>
      <c r="AJR6619" s="88"/>
      <c r="AJS6619" s="88"/>
      <c r="AJT6619" s="88"/>
      <c r="AJU6619" s="88"/>
      <c r="AJV6619" s="88"/>
      <c r="AJW6619" s="88"/>
      <c r="AJX6619" s="88"/>
      <c r="AJY6619" s="88"/>
      <c r="AJZ6619" s="88"/>
      <c r="AKA6619" s="88"/>
      <c r="AKB6619" s="88"/>
      <c r="AKC6619" s="88"/>
      <c r="AKD6619" s="88"/>
      <c r="AKE6619" s="88"/>
      <c r="AKF6619" s="88"/>
      <c r="AKG6619" s="88"/>
      <c r="AKH6619" s="88"/>
      <c r="AKI6619" s="88"/>
      <c r="AKJ6619" s="88"/>
      <c r="AKK6619" s="88"/>
      <c r="AKL6619" s="88"/>
      <c r="AKM6619" s="88"/>
      <c r="AKN6619" s="88"/>
      <c r="AKO6619" s="88"/>
      <c r="AKP6619" s="88"/>
      <c r="AKQ6619" s="88"/>
      <c r="AKR6619" s="88"/>
      <c r="AKS6619" s="88"/>
      <c r="AKT6619" s="88"/>
      <c r="AKU6619" s="88"/>
      <c r="AKV6619" s="88"/>
      <c r="AKW6619" s="88"/>
      <c r="AKX6619" s="88"/>
      <c r="AKY6619" s="88"/>
      <c r="AKZ6619" s="88"/>
      <c r="ALA6619" s="88"/>
      <c r="ALB6619" s="88"/>
      <c r="ALC6619" s="88"/>
      <c r="ALD6619" s="88"/>
      <c r="ALE6619" s="88"/>
      <c r="ALF6619" s="88"/>
      <c r="ALG6619" s="88"/>
      <c r="ALH6619" s="88"/>
      <c r="ALI6619" s="88"/>
      <c r="ALJ6619" s="88"/>
      <c r="ALK6619" s="88"/>
      <c r="ALL6619" s="88"/>
      <c r="ALM6619" s="88"/>
      <c r="ALN6619" s="88"/>
      <c r="ALO6619" s="88"/>
      <c r="ALP6619" s="88"/>
      <c r="ALQ6619" s="88"/>
      <c r="ALR6619" s="88"/>
      <c r="ALS6619" s="88"/>
      <c r="ALT6619" s="88"/>
      <c r="ALU6619" s="88"/>
      <c r="ALV6619" s="88"/>
      <c r="ALW6619" s="88"/>
      <c r="ALX6619" s="88"/>
      <c r="ALY6619" s="88"/>
      <c r="ALZ6619" s="88"/>
      <c r="AMA6619" s="88"/>
      <c r="AMB6619" s="88"/>
      <c r="AMC6619" s="88"/>
      <c r="AMD6619" s="88"/>
      <c r="AME6619" s="88"/>
      <c r="AMF6619" s="88"/>
      <c r="AMG6619" s="88"/>
      <c r="AMH6619" s="88"/>
      <c r="AMI6619" s="88"/>
      <c r="AMJ6619" s="88"/>
      <c r="AMK6619" s="88"/>
      <c r="AML6619" s="88"/>
      <c r="AMM6619" s="88"/>
      <c r="AMN6619" s="88"/>
      <c r="AMO6619" s="88"/>
    </row>
    <row r="6620" spans="1:1029" s="104" customFormat="1" x14ac:dyDescent="0.35">
      <c r="A6620" s="21">
        <v>10141103</v>
      </c>
      <c r="B6620" s="117" t="s">
        <v>1665</v>
      </c>
      <c r="C6620" s="115" t="s">
        <v>710</v>
      </c>
      <c r="D6620" s="286" t="e">
        <f>D6619+1</f>
        <v>#VALUE!</v>
      </c>
      <c r="E6620" s="114" t="e">
        <f t="shared" si="1237"/>
        <v>#VALUE!</v>
      </c>
      <c r="F6620" s="34"/>
      <c r="G6620" s="34" t="s">
        <v>189</v>
      </c>
      <c r="H6620" s="34" t="s">
        <v>1768</v>
      </c>
      <c r="I6620" s="292" t="s">
        <v>1772</v>
      </c>
      <c r="J6620" s="21"/>
      <c r="K6620" s="295" t="s">
        <v>1771</v>
      </c>
      <c r="L6620" s="34" t="s">
        <v>1770</v>
      </c>
      <c r="M6620" s="302">
        <v>100</v>
      </c>
      <c r="N6620" s="306" t="s">
        <v>19</v>
      </c>
      <c r="O6620" s="34" t="s">
        <v>362</v>
      </c>
      <c r="P6620" s="34">
        <v>3</v>
      </c>
      <c r="Q6620" s="132">
        <v>2017</v>
      </c>
      <c r="R6620" s="132" t="s">
        <v>1769</v>
      </c>
      <c r="S6620" s="132">
        <v>379397</v>
      </c>
      <c r="T6620" s="155">
        <v>763</v>
      </c>
      <c r="U6620" s="111">
        <v>45</v>
      </c>
      <c r="V6620" s="113">
        <f t="shared" si="1238"/>
        <v>763</v>
      </c>
      <c r="W6620" s="113">
        <f t="shared" si="1239"/>
        <v>0</v>
      </c>
      <c r="X6620" s="112">
        <f t="shared" si="1240"/>
        <v>0</v>
      </c>
      <c r="Y6620" s="111"/>
      <c r="Z6620" s="110">
        <f t="shared" si="1236"/>
        <v>45</v>
      </c>
      <c r="AA6620" s="109">
        <f t="shared" si="1241"/>
        <v>38.15</v>
      </c>
      <c r="AB6620" s="109">
        <f t="shared" si="1242"/>
        <v>38150</v>
      </c>
      <c r="AC6620" s="108">
        <f t="shared" si="1243"/>
        <v>724.85</v>
      </c>
      <c r="AD6620" s="107">
        <f t="shared" si="1244"/>
        <v>2.2222222222222223E-2</v>
      </c>
      <c r="AE6620" s="106">
        <f t="shared" si="1245"/>
        <v>16.10777777777778</v>
      </c>
      <c r="AF6620" s="105">
        <f t="shared" si="1246"/>
        <v>16.10777777777778</v>
      </c>
      <c r="AG6620" s="105">
        <f t="shared" si="1247"/>
        <v>746.89222222222224</v>
      </c>
      <c r="AH6620" s="88"/>
      <c r="AI6620" s="88"/>
      <c r="AJ6620" s="88"/>
      <c r="AK6620" s="88"/>
      <c r="AL6620" s="88"/>
      <c r="AM6620" s="88"/>
      <c r="AN6620" s="88"/>
      <c r="AO6620" s="88"/>
      <c r="AP6620" s="88"/>
      <c r="AQ6620" s="88"/>
      <c r="AR6620" s="88"/>
      <c r="AS6620" s="88"/>
      <c r="AT6620" s="88"/>
      <c r="AU6620" s="88"/>
      <c r="AV6620" s="88"/>
      <c r="AW6620" s="88"/>
      <c r="AX6620" s="88"/>
      <c r="AY6620" s="88"/>
      <c r="AZ6620" s="88"/>
      <c r="BA6620" s="88"/>
      <c r="BB6620" s="88"/>
      <c r="BC6620" s="88"/>
      <c r="BD6620" s="88"/>
      <c r="BE6620" s="88"/>
      <c r="BF6620" s="88"/>
      <c r="BG6620" s="88"/>
      <c r="BH6620" s="88"/>
      <c r="BI6620" s="88"/>
      <c r="BJ6620" s="88"/>
      <c r="BK6620" s="88"/>
      <c r="BL6620" s="88"/>
      <c r="BM6620" s="88"/>
      <c r="BN6620" s="88"/>
      <c r="BO6620" s="88"/>
      <c r="BP6620" s="88"/>
      <c r="BQ6620" s="88"/>
      <c r="BR6620" s="88"/>
      <c r="BS6620" s="88"/>
      <c r="BT6620" s="88"/>
      <c r="BU6620" s="88"/>
      <c r="BV6620" s="88"/>
      <c r="BW6620" s="88"/>
      <c r="BX6620" s="88"/>
      <c r="BY6620" s="88"/>
      <c r="BZ6620" s="88"/>
      <c r="CA6620" s="88"/>
      <c r="CB6620" s="88"/>
      <c r="CC6620" s="88"/>
      <c r="CD6620" s="88"/>
      <c r="CE6620" s="88"/>
      <c r="CF6620" s="88"/>
      <c r="CG6620" s="88"/>
      <c r="CH6620" s="88"/>
      <c r="CI6620" s="88"/>
      <c r="CJ6620" s="88"/>
      <c r="CK6620" s="88"/>
      <c r="CL6620" s="88"/>
      <c r="CM6620" s="88"/>
      <c r="CN6620" s="88"/>
      <c r="CO6620" s="88"/>
      <c r="CP6620" s="88"/>
      <c r="CQ6620" s="88"/>
      <c r="CR6620" s="88"/>
      <c r="CS6620" s="88"/>
      <c r="CT6620" s="88"/>
      <c r="CU6620" s="88"/>
      <c r="CV6620" s="88"/>
      <c r="CW6620" s="88"/>
      <c r="CX6620" s="88"/>
      <c r="CY6620" s="88"/>
      <c r="CZ6620" s="88"/>
      <c r="DA6620" s="88"/>
      <c r="DB6620" s="88"/>
      <c r="DC6620" s="88"/>
      <c r="DD6620" s="88"/>
      <c r="DE6620" s="88"/>
      <c r="DF6620" s="88"/>
      <c r="DG6620" s="88"/>
      <c r="DH6620" s="88"/>
      <c r="DI6620" s="88"/>
      <c r="DJ6620" s="88"/>
      <c r="DK6620" s="88"/>
      <c r="DL6620" s="88"/>
      <c r="DM6620" s="88"/>
      <c r="DN6620" s="88"/>
      <c r="DO6620" s="88"/>
      <c r="DP6620" s="88"/>
      <c r="DQ6620" s="88"/>
      <c r="DR6620" s="88"/>
      <c r="DS6620" s="88"/>
      <c r="DT6620" s="88"/>
      <c r="DU6620" s="88"/>
      <c r="DV6620" s="88"/>
      <c r="DW6620" s="88"/>
      <c r="DX6620" s="88"/>
      <c r="DY6620" s="88"/>
      <c r="DZ6620" s="88"/>
      <c r="EA6620" s="88"/>
      <c r="EB6620" s="88"/>
      <c r="EC6620" s="88"/>
      <c r="ED6620" s="88"/>
      <c r="EE6620" s="88"/>
      <c r="EF6620" s="88"/>
      <c r="EG6620" s="88"/>
      <c r="EH6620" s="88"/>
      <c r="EI6620" s="88"/>
      <c r="EJ6620" s="88"/>
      <c r="EK6620" s="88"/>
      <c r="EL6620" s="88"/>
      <c r="EM6620" s="88"/>
      <c r="EN6620" s="88"/>
      <c r="EO6620" s="88"/>
      <c r="EP6620" s="88"/>
      <c r="EQ6620" s="88"/>
      <c r="ER6620" s="88"/>
      <c r="ES6620" s="88"/>
      <c r="ET6620" s="88"/>
      <c r="EU6620" s="88"/>
      <c r="EV6620" s="88"/>
      <c r="EW6620" s="88"/>
      <c r="EX6620" s="88"/>
      <c r="EY6620" s="88"/>
      <c r="EZ6620" s="88"/>
      <c r="FA6620" s="88"/>
      <c r="FB6620" s="88"/>
      <c r="FC6620" s="88"/>
      <c r="FD6620" s="88"/>
      <c r="FE6620" s="88"/>
      <c r="FF6620" s="88"/>
      <c r="FG6620" s="88"/>
      <c r="FH6620" s="88"/>
      <c r="FI6620" s="88"/>
      <c r="FJ6620" s="88"/>
      <c r="FK6620" s="88"/>
      <c r="FL6620" s="88"/>
      <c r="FM6620" s="88"/>
      <c r="FN6620" s="88"/>
      <c r="FO6620" s="88"/>
      <c r="FP6620" s="88"/>
      <c r="FQ6620" s="88"/>
      <c r="FR6620" s="88"/>
      <c r="FS6620" s="88"/>
      <c r="FT6620" s="88"/>
      <c r="FU6620" s="88"/>
      <c r="FV6620" s="88"/>
      <c r="FW6620" s="88"/>
      <c r="FX6620" s="88"/>
      <c r="FY6620" s="88"/>
      <c r="FZ6620" s="88"/>
      <c r="GA6620" s="88"/>
      <c r="GB6620" s="88"/>
      <c r="GC6620" s="88"/>
      <c r="GD6620" s="88"/>
      <c r="GE6620" s="88"/>
      <c r="GF6620" s="88"/>
      <c r="GG6620" s="88"/>
      <c r="GH6620" s="88"/>
      <c r="GI6620" s="88"/>
      <c r="GJ6620" s="88"/>
      <c r="GK6620" s="88"/>
      <c r="GL6620" s="88"/>
      <c r="GM6620" s="88"/>
      <c r="GN6620" s="88"/>
      <c r="GO6620" s="88"/>
      <c r="GP6620" s="88"/>
      <c r="GQ6620" s="88"/>
      <c r="GR6620" s="88"/>
      <c r="GS6620" s="88"/>
      <c r="GT6620" s="88"/>
      <c r="GU6620" s="88"/>
      <c r="GV6620" s="88"/>
      <c r="GW6620" s="88"/>
      <c r="GX6620" s="88"/>
      <c r="GY6620" s="88"/>
      <c r="GZ6620" s="88"/>
      <c r="HA6620" s="88"/>
      <c r="HB6620" s="88"/>
      <c r="HC6620" s="88"/>
      <c r="HD6620" s="88"/>
      <c r="HE6620" s="88"/>
      <c r="HF6620" s="88"/>
      <c r="HG6620" s="88"/>
      <c r="HH6620" s="88"/>
      <c r="HI6620" s="88"/>
      <c r="HJ6620" s="88"/>
      <c r="HK6620" s="88"/>
      <c r="HL6620" s="88"/>
      <c r="HM6620" s="88"/>
      <c r="HN6620" s="88"/>
      <c r="HO6620" s="88"/>
      <c r="HP6620" s="88"/>
      <c r="HQ6620" s="88"/>
      <c r="HR6620" s="88"/>
      <c r="HS6620" s="88"/>
      <c r="HT6620" s="88"/>
      <c r="HU6620" s="88"/>
      <c r="HV6620" s="88"/>
      <c r="HW6620" s="88"/>
      <c r="HX6620" s="88"/>
      <c r="HY6620" s="88"/>
      <c r="HZ6620" s="88"/>
      <c r="IA6620" s="88"/>
      <c r="IB6620" s="88"/>
      <c r="IC6620" s="88"/>
      <c r="ID6620" s="88"/>
      <c r="IE6620" s="88"/>
      <c r="IF6620" s="88"/>
      <c r="IG6620" s="88"/>
      <c r="IH6620" s="88"/>
      <c r="II6620" s="88"/>
      <c r="IJ6620" s="88"/>
      <c r="IK6620" s="88"/>
      <c r="IL6620" s="88"/>
      <c r="IM6620" s="88"/>
      <c r="IN6620" s="88"/>
      <c r="IO6620" s="88"/>
      <c r="IP6620" s="88"/>
      <c r="IQ6620" s="88"/>
      <c r="IR6620" s="88"/>
      <c r="IS6620" s="88"/>
      <c r="IT6620" s="88"/>
      <c r="IU6620" s="88"/>
      <c r="IV6620" s="88"/>
      <c r="IW6620" s="88"/>
      <c r="IX6620" s="88"/>
      <c r="IY6620" s="88"/>
      <c r="IZ6620" s="88"/>
      <c r="JA6620" s="88"/>
      <c r="JB6620" s="88"/>
      <c r="JC6620" s="88"/>
      <c r="JD6620" s="88"/>
      <c r="JE6620" s="88"/>
      <c r="JF6620" s="88"/>
      <c r="JG6620" s="88"/>
      <c r="JH6620" s="88"/>
      <c r="JI6620" s="88"/>
      <c r="JJ6620" s="88"/>
      <c r="JK6620" s="88"/>
      <c r="JL6620" s="88"/>
      <c r="JM6620" s="88"/>
      <c r="JN6620" s="88"/>
      <c r="JO6620" s="88"/>
      <c r="JP6620" s="88"/>
      <c r="JQ6620" s="88"/>
      <c r="JR6620" s="88"/>
      <c r="JS6620" s="88"/>
      <c r="JT6620" s="88"/>
      <c r="JU6620" s="88"/>
      <c r="JV6620" s="88"/>
      <c r="JW6620" s="88"/>
      <c r="JX6620" s="88"/>
      <c r="JY6620" s="88"/>
      <c r="JZ6620" s="88"/>
      <c r="KA6620" s="88"/>
      <c r="KB6620" s="88"/>
      <c r="KC6620" s="88"/>
      <c r="KD6620" s="88"/>
      <c r="KE6620" s="88"/>
      <c r="KF6620" s="88"/>
      <c r="KG6620" s="88"/>
      <c r="KH6620" s="88"/>
      <c r="KI6620" s="88"/>
      <c r="KJ6620" s="88"/>
      <c r="KK6620" s="88"/>
      <c r="KL6620" s="88"/>
      <c r="KM6620" s="88"/>
      <c r="KN6620" s="88"/>
      <c r="KO6620" s="88"/>
      <c r="KP6620" s="88"/>
      <c r="KQ6620" s="88"/>
      <c r="KR6620" s="88"/>
      <c r="KS6620" s="88"/>
      <c r="KT6620" s="88"/>
      <c r="KU6620" s="88"/>
      <c r="KV6620" s="88"/>
      <c r="KW6620" s="88"/>
      <c r="KX6620" s="88"/>
      <c r="KY6620" s="88"/>
      <c r="KZ6620" s="88"/>
      <c r="LA6620" s="88"/>
      <c r="LB6620" s="88"/>
      <c r="LC6620" s="88"/>
      <c r="LD6620" s="88"/>
      <c r="LE6620" s="88"/>
      <c r="LF6620" s="88"/>
      <c r="LG6620" s="88"/>
      <c r="LH6620" s="88"/>
      <c r="LI6620" s="88"/>
      <c r="LJ6620" s="88"/>
      <c r="LK6620" s="88"/>
      <c r="LL6620" s="88"/>
      <c r="LM6620" s="88"/>
      <c r="LN6620" s="88"/>
      <c r="LO6620" s="88"/>
      <c r="LP6620" s="88"/>
      <c r="LQ6620" s="88"/>
      <c r="LR6620" s="88"/>
      <c r="LS6620" s="88"/>
      <c r="LT6620" s="88"/>
      <c r="LU6620" s="88"/>
      <c r="LV6620" s="88"/>
      <c r="LW6620" s="88"/>
      <c r="LX6620" s="88"/>
      <c r="LY6620" s="88"/>
      <c r="LZ6620" s="88"/>
      <c r="MA6620" s="88"/>
      <c r="MB6620" s="88"/>
      <c r="MC6620" s="88"/>
      <c r="MD6620" s="88"/>
      <c r="ME6620" s="88"/>
      <c r="MF6620" s="88"/>
      <c r="MG6620" s="88"/>
      <c r="MH6620" s="88"/>
      <c r="MI6620" s="88"/>
      <c r="MJ6620" s="88"/>
      <c r="MK6620" s="88"/>
      <c r="ML6620" s="88"/>
      <c r="MM6620" s="88"/>
      <c r="MN6620" s="88"/>
      <c r="MO6620" s="88"/>
      <c r="MP6620" s="88"/>
      <c r="MQ6620" s="88"/>
      <c r="MR6620" s="88"/>
      <c r="MS6620" s="88"/>
      <c r="MT6620" s="88"/>
      <c r="MU6620" s="88"/>
      <c r="MV6620" s="88"/>
      <c r="MW6620" s="88"/>
      <c r="MX6620" s="88"/>
      <c r="MY6620" s="88"/>
      <c r="MZ6620" s="88"/>
      <c r="NA6620" s="88"/>
      <c r="NB6620" s="88"/>
      <c r="NC6620" s="88"/>
      <c r="ND6620" s="88"/>
      <c r="NE6620" s="88"/>
      <c r="NF6620" s="88"/>
      <c r="NG6620" s="88"/>
      <c r="NH6620" s="88"/>
      <c r="NI6620" s="88"/>
      <c r="NJ6620" s="88"/>
      <c r="NK6620" s="88"/>
      <c r="NL6620" s="88"/>
      <c r="NM6620" s="88"/>
      <c r="NN6620" s="88"/>
      <c r="NO6620" s="88"/>
      <c r="NP6620" s="88"/>
      <c r="NQ6620" s="88"/>
      <c r="NR6620" s="88"/>
      <c r="NS6620" s="88"/>
      <c r="NT6620" s="88"/>
      <c r="NU6620" s="88"/>
      <c r="NV6620" s="88"/>
      <c r="NW6620" s="88"/>
      <c r="NX6620" s="88"/>
      <c r="NY6620" s="88"/>
      <c r="NZ6620" s="88"/>
      <c r="OA6620" s="88"/>
      <c r="OB6620" s="88"/>
      <c r="OC6620" s="88"/>
      <c r="OD6620" s="88"/>
      <c r="OE6620" s="88"/>
      <c r="OF6620" s="88"/>
      <c r="OG6620" s="88"/>
      <c r="OH6620" s="88"/>
      <c r="OI6620" s="88"/>
      <c r="OJ6620" s="88"/>
      <c r="OK6620" s="88"/>
      <c r="OL6620" s="88"/>
      <c r="OM6620" s="88"/>
      <c r="ON6620" s="88"/>
      <c r="OO6620" s="88"/>
      <c r="OP6620" s="88"/>
      <c r="OQ6620" s="88"/>
      <c r="OR6620" s="88"/>
      <c r="OS6620" s="88"/>
      <c r="OT6620" s="88"/>
      <c r="OU6620" s="88"/>
      <c r="OV6620" s="88"/>
      <c r="OW6620" s="88"/>
      <c r="OX6620" s="88"/>
      <c r="OY6620" s="88"/>
      <c r="OZ6620" s="88"/>
      <c r="PA6620" s="88"/>
      <c r="PB6620" s="88"/>
      <c r="PC6620" s="88"/>
      <c r="PD6620" s="88"/>
      <c r="PE6620" s="88"/>
      <c r="PF6620" s="88"/>
      <c r="PG6620" s="88"/>
      <c r="PH6620" s="88"/>
      <c r="PI6620" s="88"/>
      <c r="PJ6620" s="88"/>
      <c r="PK6620" s="88"/>
      <c r="PL6620" s="88"/>
      <c r="PM6620" s="88"/>
      <c r="PN6620" s="88"/>
      <c r="PO6620" s="88"/>
      <c r="PP6620" s="88"/>
      <c r="PQ6620" s="88"/>
      <c r="PR6620" s="88"/>
      <c r="PS6620" s="88"/>
      <c r="PT6620" s="88"/>
      <c r="PU6620" s="88"/>
      <c r="PV6620" s="88"/>
      <c r="PW6620" s="88"/>
      <c r="PX6620" s="88"/>
      <c r="PY6620" s="88"/>
      <c r="PZ6620" s="88"/>
      <c r="QA6620" s="88"/>
      <c r="QB6620" s="88"/>
      <c r="QC6620" s="88"/>
      <c r="QD6620" s="88"/>
      <c r="QE6620" s="88"/>
      <c r="QF6620" s="88"/>
      <c r="QG6620" s="88"/>
      <c r="QH6620" s="88"/>
      <c r="QI6620" s="88"/>
      <c r="QJ6620" s="88"/>
      <c r="QK6620" s="88"/>
      <c r="QL6620" s="88"/>
      <c r="QM6620" s="88"/>
      <c r="QN6620" s="88"/>
      <c r="QO6620" s="88"/>
      <c r="QP6620" s="88"/>
      <c r="QQ6620" s="88"/>
      <c r="QR6620" s="88"/>
      <c r="QS6620" s="88"/>
      <c r="QT6620" s="88"/>
      <c r="QU6620" s="88"/>
      <c r="QV6620" s="88"/>
      <c r="QW6620" s="88"/>
      <c r="QX6620" s="88"/>
      <c r="QY6620" s="88"/>
      <c r="QZ6620" s="88"/>
      <c r="RA6620" s="88"/>
      <c r="RB6620" s="88"/>
      <c r="RC6620" s="88"/>
      <c r="RD6620" s="88"/>
      <c r="RE6620" s="88"/>
      <c r="RF6620" s="88"/>
      <c r="RG6620" s="88"/>
      <c r="RH6620" s="88"/>
      <c r="RI6620" s="88"/>
      <c r="RJ6620" s="88"/>
      <c r="RK6620" s="88"/>
      <c r="RL6620" s="88"/>
      <c r="RM6620" s="88"/>
      <c r="RN6620" s="88"/>
      <c r="RO6620" s="88"/>
      <c r="RP6620" s="88"/>
      <c r="RQ6620" s="88"/>
      <c r="RR6620" s="88"/>
      <c r="RS6620" s="88"/>
      <c r="RT6620" s="88"/>
      <c r="RU6620" s="88"/>
      <c r="RV6620" s="88"/>
      <c r="RW6620" s="88"/>
      <c r="RX6620" s="88"/>
      <c r="RY6620" s="88"/>
      <c r="RZ6620" s="88"/>
      <c r="SA6620" s="88"/>
      <c r="SB6620" s="88"/>
      <c r="SC6620" s="88"/>
      <c r="SD6620" s="88"/>
      <c r="SE6620" s="88"/>
      <c r="SF6620" s="88"/>
      <c r="SG6620" s="88"/>
      <c r="SH6620" s="88"/>
      <c r="SI6620" s="88"/>
      <c r="SJ6620" s="88"/>
      <c r="SK6620" s="88"/>
      <c r="SL6620" s="88"/>
      <c r="SM6620" s="88"/>
      <c r="SN6620" s="88"/>
      <c r="SO6620" s="88"/>
      <c r="SP6620" s="88"/>
      <c r="SQ6620" s="88"/>
      <c r="SR6620" s="88"/>
      <c r="SS6620" s="88"/>
      <c r="ST6620" s="88"/>
      <c r="SU6620" s="88"/>
      <c r="SV6620" s="88"/>
      <c r="SW6620" s="88"/>
      <c r="SX6620" s="88"/>
      <c r="SY6620" s="88"/>
      <c r="SZ6620" s="88"/>
      <c r="TA6620" s="88"/>
      <c r="TB6620" s="88"/>
      <c r="TC6620" s="88"/>
      <c r="TD6620" s="88"/>
      <c r="TE6620" s="88"/>
      <c r="TF6620" s="88"/>
      <c r="TG6620" s="88"/>
      <c r="TH6620" s="88"/>
      <c r="TI6620" s="88"/>
      <c r="TJ6620" s="88"/>
      <c r="TK6620" s="88"/>
      <c r="TL6620" s="88"/>
      <c r="TM6620" s="88"/>
      <c r="TN6620" s="88"/>
      <c r="TO6620" s="88"/>
      <c r="TP6620" s="88"/>
      <c r="TQ6620" s="88"/>
      <c r="TR6620" s="88"/>
      <c r="TS6620" s="88"/>
      <c r="TT6620" s="88"/>
      <c r="TU6620" s="88"/>
      <c r="TV6620" s="88"/>
      <c r="TW6620" s="88"/>
      <c r="TX6620" s="88"/>
      <c r="TY6620" s="88"/>
      <c r="TZ6620" s="88"/>
      <c r="UA6620" s="88"/>
      <c r="UB6620" s="88"/>
      <c r="UC6620" s="88"/>
      <c r="UD6620" s="88"/>
      <c r="UE6620" s="88"/>
      <c r="UF6620" s="88"/>
      <c r="UG6620" s="88"/>
      <c r="UH6620" s="88"/>
      <c r="UI6620" s="88"/>
      <c r="UJ6620" s="88"/>
      <c r="UK6620" s="88"/>
      <c r="UL6620" s="88"/>
      <c r="UM6620" s="88"/>
      <c r="UN6620" s="88"/>
      <c r="UO6620" s="88"/>
      <c r="UP6620" s="88"/>
      <c r="UQ6620" s="88"/>
      <c r="UR6620" s="88"/>
      <c r="US6620" s="88"/>
      <c r="UT6620" s="88"/>
      <c r="UU6620" s="88"/>
      <c r="UV6620" s="88"/>
      <c r="UW6620" s="88"/>
      <c r="UX6620" s="88"/>
      <c r="UY6620" s="88"/>
      <c r="UZ6620" s="88"/>
      <c r="VA6620" s="88"/>
      <c r="VB6620" s="88"/>
      <c r="VC6620" s="88"/>
      <c r="VD6620" s="88"/>
      <c r="VE6620" s="88"/>
      <c r="VF6620" s="88"/>
      <c r="VG6620" s="88"/>
      <c r="VH6620" s="88"/>
      <c r="VI6620" s="88"/>
      <c r="VJ6620" s="88"/>
      <c r="VK6620" s="88"/>
      <c r="VL6620" s="88"/>
      <c r="VM6620" s="88"/>
      <c r="VN6620" s="88"/>
      <c r="VO6620" s="88"/>
      <c r="VP6620" s="88"/>
      <c r="VQ6620" s="88"/>
      <c r="VR6620" s="88"/>
      <c r="VS6620" s="88"/>
      <c r="VT6620" s="88"/>
      <c r="VU6620" s="88"/>
      <c r="VV6620" s="88"/>
      <c r="VW6620" s="88"/>
      <c r="VX6620" s="88"/>
      <c r="VY6620" s="88"/>
      <c r="VZ6620" s="88"/>
      <c r="WA6620" s="88"/>
      <c r="WB6620" s="88"/>
      <c r="WC6620" s="88"/>
      <c r="WD6620" s="88"/>
      <c r="WE6620" s="88"/>
      <c r="WF6620" s="88"/>
      <c r="WG6620" s="88"/>
      <c r="WH6620" s="88"/>
      <c r="WI6620" s="88"/>
      <c r="WJ6620" s="88"/>
      <c r="WK6620" s="88"/>
      <c r="WL6620" s="88"/>
      <c r="WM6620" s="88"/>
      <c r="WN6620" s="88"/>
      <c r="WO6620" s="88"/>
      <c r="WP6620" s="88"/>
      <c r="WQ6620" s="88"/>
      <c r="WR6620" s="88"/>
      <c r="WS6620" s="88"/>
      <c r="WT6620" s="88"/>
      <c r="WU6620" s="88"/>
      <c r="WV6620" s="88"/>
      <c r="WW6620" s="88"/>
      <c r="WX6620" s="88"/>
      <c r="WY6620" s="88"/>
      <c r="WZ6620" s="88"/>
      <c r="XA6620" s="88"/>
      <c r="XB6620" s="88"/>
      <c r="XC6620" s="88"/>
      <c r="XD6620" s="88"/>
      <c r="XE6620" s="88"/>
      <c r="XF6620" s="88"/>
      <c r="XG6620" s="88"/>
      <c r="XH6620" s="88"/>
      <c r="XI6620" s="88"/>
      <c r="XJ6620" s="88"/>
      <c r="XK6620" s="88"/>
      <c r="XL6620" s="88"/>
      <c r="XM6620" s="88"/>
      <c r="XN6620" s="88"/>
      <c r="XO6620" s="88"/>
      <c r="XP6620" s="88"/>
      <c r="XQ6620" s="88"/>
      <c r="XR6620" s="88"/>
      <c r="XS6620" s="88"/>
      <c r="XT6620" s="88"/>
      <c r="XU6620" s="88"/>
      <c r="XV6620" s="88"/>
      <c r="XW6620" s="88"/>
      <c r="XX6620" s="88"/>
      <c r="XY6620" s="88"/>
      <c r="XZ6620" s="88"/>
      <c r="YA6620" s="88"/>
      <c r="YB6620" s="88"/>
      <c r="YC6620" s="88"/>
      <c r="YD6620" s="88"/>
      <c r="YE6620" s="88"/>
      <c r="YF6620" s="88"/>
      <c r="YG6620" s="88"/>
      <c r="YH6620" s="88"/>
      <c r="YI6620" s="88"/>
      <c r="YJ6620" s="88"/>
      <c r="YK6620" s="88"/>
      <c r="YL6620" s="88"/>
      <c r="YM6620" s="88"/>
      <c r="YN6620" s="88"/>
      <c r="YO6620" s="88"/>
      <c r="YP6620" s="88"/>
      <c r="YQ6620" s="88"/>
      <c r="YR6620" s="88"/>
      <c r="YS6620" s="88"/>
      <c r="YT6620" s="88"/>
      <c r="YU6620" s="88"/>
      <c r="YV6620" s="88"/>
      <c r="YW6620" s="88"/>
      <c r="YX6620" s="88"/>
      <c r="YY6620" s="88"/>
      <c r="YZ6620" s="88"/>
      <c r="ZA6620" s="88"/>
      <c r="ZB6620" s="88"/>
      <c r="ZC6620" s="88"/>
      <c r="ZD6620" s="88"/>
      <c r="ZE6620" s="88"/>
      <c r="ZF6620" s="88"/>
      <c r="ZG6620" s="88"/>
      <c r="ZH6620" s="88"/>
      <c r="ZI6620" s="88"/>
      <c r="ZJ6620" s="88"/>
      <c r="ZK6620" s="88"/>
      <c r="ZL6620" s="88"/>
      <c r="ZM6620" s="88"/>
      <c r="ZN6620" s="88"/>
      <c r="ZO6620" s="88"/>
      <c r="ZP6620" s="88"/>
      <c r="ZQ6620" s="88"/>
      <c r="ZR6620" s="88"/>
      <c r="ZS6620" s="88"/>
      <c r="ZT6620" s="88"/>
      <c r="ZU6620" s="88"/>
      <c r="ZV6620" s="88"/>
      <c r="ZW6620" s="88"/>
      <c r="ZX6620" s="88"/>
      <c r="ZY6620" s="88"/>
      <c r="ZZ6620" s="88"/>
      <c r="AAA6620" s="88"/>
      <c r="AAB6620" s="88"/>
      <c r="AAC6620" s="88"/>
      <c r="AAD6620" s="88"/>
      <c r="AAE6620" s="88"/>
      <c r="AAF6620" s="88"/>
      <c r="AAG6620" s="88"/>
      <c r="AAH6620" s="88"/>
      <c r="AAI6620" s="88"/>
      <c r="AAJ6620" s="88"/>
      <c r="AAK6620" s="88"/>
      <c r="AAL6620" s="88"/>
      <c r="AAM6620" s="88"/>
      <c r="AAN6620" s="88"/>
      <c r="AAO6620" s="88"/>
      <c r="AAP6620" s="88"/>
      <c r="AAQ6620" s="88"/>
      <c r="AAR6620" s="88"/>
      <c r="AAS6620" s="88"/>
      <c r="AAT6620" s="88"/>
      <c r="AAU6620" s="88"/>
      <c r="AAV6620" s="88"/>
      <c r="AAW6620" s="88"/>
      <c r="AAX6620" s="88"/>
      <c r="AAY6620" s="88"/>
      <c r="AAZ6620" s="88"/>
      <c r="ABA6620" s="88"/>
      <c r="ABB6620" s="88"/>
      <c r="ABC6620" s="88"/>
      <c r="ABD6620" s="88"/>
      <c r="ABE6620" s="88"/>
      <c r="ABF6620" s="88"/>
      <c r="ABG6620" s="88"/>
      <c r="ABH6620" s="88"/>
      <c r="ABI6620" s="88"/>
      <c r="ABJ6620" s="88"/>
      <c r="ABK6620" s="88"/>
      <c r="ABL6620" s="88"/>
      <c r="ABM6620" s="88"/>
      <c r="ABN6620" s="88"/>
      <c r="ABO6620" s="88"/>
      <c r="ABP6620" s="88"/>
      <c r="ABQ6620" s="88"/>
      <c r="ABR6620" s="88"/>
      <c r="ABS6620" s="88"/>
      <c r="ABT6620" s="88"/>
      <c r="ABU6620" s="88"/>
      <c r="ABV6620" s="88"/>
      <c r="ABW6620" s="88"/>
      <c r="ABX6620" s="88"/>
      <c r="ABY6620" s="88"/>
      <c r="ABZ6620" s="88"/>
      <c r="ACA6620" s="88"/>
      <c r="ACB6620" s="88"/>
      <c r="ACC6620" s="88"/>
      <c r="ACD6620" s="88"/>
      <c r="ACE6620" s="88"/>
      <c r="ACF6620" s="88"/>
      <c r="ACG6620" s="88"/>
      <c r="ACH6620" s="88"/>
      <c r="ACI6620" s="88"/>
      <c r="ACJ6620" s="88"/>
      <c r="ACK6620" s="88"/>
      <c r="ACL6620" s="88"/>
      <c r="ACM6620" s="88"/>
      <c r="ACN6620" s="88"/>
      <c r="ACO6620" s="88"/>
      <c r="ACP6620" s="88"/>
      <c r="ACQ6620" s="88"/>
      <c r="ACR6620" s="88"/>
      <c r="ACS6620" s="88"/>
      <c r="ACT6620" s="88"/>
      <c r="ACU6620" s="88"/>
      <c r="ACV6620" s="88"/>
      <c r="ACW6620" s="88"/>
      <c r="ACX6620" s="88"/>
      <c r="ACY6620" s="88"/>
      <c r="ACZ6620" s="88"/>
      <c r="ADA6620" s="88"/>
      <c r="ADB6620" s="88"/>
      <c r="ADC6620" s="88"/>
      <c r="ADD6620" s="88"/>
      <c r="ADE6620" s="88"/>
      <c r="ADF6620" s="88"/>
      <c r="ADG6620" s="88"/>
      <c r="ADH6620" s="88"/>
      <c r="ADI6620" s="88"/>
      <c r="ADJ6620" s="88"/>
      <c r="ADK6620" s="88"/>
      <c r="ADL6620" s="88"/>
      <c r="ADM6620" s="88"/>
      <c r="ADN6620" s="88"/>
      <c r="ADO6620" s="88"/>
      <c r="ADP6620" s="88"/>
      <c r="ADQ6620" s="88"/>
      <c r="ADR6620" s="88"/>
      <c r="ADS6620" s="88"/>
      <c r="ADT6620" s="88"/>
      <c r="ADU6620" s="88"/>
      <c r="ADV6620" s="88"/>
      <c r="ADW6620" s="88"/>
      <c r="ADX6620" s="88"/>
      <c r="ADY6620" s="88"/>
      <c r="ADZ6620" s="88"/>
      <c r="AEA6620" s="88"/>
      <c r="AEB6620" s="88"/>
      <c r="AEC6620" s="88"/>
      <c r="AED6620" s="88"/>
      <c r="AEE6620" s="88"/>
      <c r="AEF6620" s="88"/>
      <c r="AEG6620" s="88"/>
      <c r="AEH6620" s="88"/>
      <c r="AEI6620" s="88"/>
      <c r="AEJ6620" s="88"/>
      <c r="AEK6620" s="88"/>
      <c r="AEL6620" s="88"/>
      <c r="AEM6620" s="88"/>
      <c r="AEN6620" s="88"/>
      <c r="AEO6620" s="88"/>
      <c r="AEP6620" s="88"/>
      <c r="AEQ6620" s="88"/>
      <c r="AER6620" s="88"/>
      <c r="AES6620" s="88"/>
      <c r="AET6620" s="88"/>
      <c r="AEU6620" s="88"/>
      <c r="AEV6620" s="88"/>
      <c r="AEW6620" s="88"/>
      <c r="AEX6620" s="88"/>
      <c r="AEY6620" s="88"/>
      <c r="AEZ6620" s="88"/>
      <c r="AFA6620" s="88"/>
      <c r="AFB6620" s="88"/>
      <c r="AFC6620" s="88"/>
      <c r="AFD6620" s="88"/>
      <c r="AFE6620" s="88"/>
      <c r="AFF6620" s="88"/>
      <c r="AFG6620" s="88"/>
      <c r="AFH6620" s="88"/>
      <c r="AFI6620" s="88"/>
      <c r="AFJ6620" s="88"/>
      <c r="AFK6620" s="88"/>
      <c r="AFL6620" s="88"/>
      <c r="AFM6620" s="88"/>
      <c r="AFN6620" s="88"/>
      <c r="AFO6620" s="88"/>
      <c r="AFP6620" s="88"/>
      <c r="AFQ6620" s="88"/>
      <c r="AFR6620" s="88"/>
      <c r="AFS6620" s="88"/>
      <c r="AFT6620" s="88"/>
      <c r="AFU6620" s="88"/>
      <c r="AFV6620" s="88"/>
      <c r="AFW6620" s="88"/>
      <c r="AFX6620" s="88"/>
      <c r="AFY6620" s="88"/>
      <c r="AFZ6620" s="88"/>
      <c r="AGA6620" s="88"/>
      <c r="AGB6620" s="88"/>
      <c r="AGC6620" s="88"/>
      <c r="AGD6620" s="88"/>
      <c r="AGE6620" s="88"/>
      <c r="AGF6620" s="88"/>
      <c r="AGG6620" s="88"/>
      <c r="AGH6620" s="88"/>
      <c r="AGI6620" s="88"/>
      <c r="AGJ6620" s="88"/>
      <c r="AGK6620" s="88"/>
      <c r="AGL6620" s="88"/>
      <c r="AGM6620" s="88"/>
      <c r="AGN6620" s="88"/>
      <c r="AGO6620" s="88"/>
      <c r="AGP6620" s="88"/>
      <c r="AGQ6620" s="88"/>
      <c r="AGR6620" s="88"/>
      <c r="AGS6620" s="88"/>
      <c r="AGT6620" s="88"/>
      <c r="AGU6620" s="88"/>
      <c r="AGV6620" s="88"/>
      <c r="AGW6620" s="88"/>
      <c r="AGX6620" s="88"/>
      <c r="AGY6620" s="88"/>
      <c r="AGZ6620" s="88"/>
      <c r="AHA6620" s="88"/>
      <c r="AHB6620" s="88"/>
      <c r="AHC6620" s="88"/>
      <c r="AHD6620" s="88"/>
      <c r="AHE6620" s="88"/>
      <c r="AHF6620" s="88"/>
      <c r="AHG6620" s="88"/>
      <c r="AHH6620" s="88"/>
      <c r="AHI6620" s="88"/>
      <c r="AHJ6620" s="88"/>
      <c r="AHK6620" s="88"/>
      <c r="AHL6620" s="88"/>
      <c r="AHM6620" s="88"/>
      <c r="AHN6620" s="88"/>
      <c r="AHO6620" s="88"/>
      <c r="AHP6620" s="88"/>
      <c r="AHQ6620" s="88"/>
      <c r="AHR6620" s="88"/>
      <c r="AHS6620" s="88"/>
      <c r="AHT6620" s="88"/>
      <c r="AHU6620" s="88"/>
      <c r="AHV6620" s="88"/>
      <c r="AHW6620" s="88"/>
      <c r="AHX6620" s="88"/>
      <c r="AHY6620" s="88"/>
      <c r="AHZ6620" s="88"/>
      <c r="AIA6620" s="88"/>
      <c r="AIB6620" s="88"/>
      <c r="AIC6620" s="88"/>
      <c r="AID6620" s="88"/>
      <c r="AIE6620" s="88"/>
      <c r="AIF6620" s="88"/>
      <c r="AIG6620" s="88"/>
      <c r="AIH6620" s="88"/>
      <c r="AII6620" s="88"/>
      <c r="AIJ6620" s="88"/>
      <c r="AIK6620" s="88"/>
      <c r="AIL6620" s="88"/>
      <c r="AIM6620" s="88"/>
      <c r="AIN6620" s="88"/>
      <c r="AIO6620" s="88"/>
      <c r="AIP6620" s="88"/>
      <c r="AIQ6620" s="88"/>
      <c r="AIR6620" s="88"/>
      <c r="AIS6620" s="88"/>
      <c r="AIT6620" s="88"/>
      <c r="AIU6620" s="88"/>
      <c r="AIV6620" s="88"/>
      <c r="AIW6620" s="88"/>
      <c r="AIX6620" s="88"/>
      <c r="AIY6620" s="88"/>
      <c r="AIZ6620" s="88"/>
      <c r="AJA6620" s="88"/>
      <c r="AJB6620" s="88"/>
      <c r="AJC6620" s="88"/>
      <c r="AJD6620" s="88"/>
      <c r="AJE6620" s="88"/>
      <c r="AJF6620" s="88"/>
      <c r="AJG6620" s="88"/>
      <c r="AJH6620" s="88"/>
      <c r="AJI6620" s="88"/>
      <c r="AJJ6620" s="88"/>
      <c r="AJK6620" s="88"/>
      <c r="AJL6620" s="88"/>
      <c r="AJM6620" s="88"/>
      <c r="AJN6620" s="88"/>
      <c r="AJO6620" s="88"/>
      <c r="AJP6620" s="88"/>
      <c r="AJQ6620" s="88"/>
      <c r="AJR6620" s="88"/>
      <c r="AJS6620" s="88"/>
      <c r="AJT6620" s="88"/>
      <c r="AJU6620" s="88"/>
      <c r="AJV6620" s="88"/>
      <c r="AJW6620" s="88"/>
      <c r="AJX6620" s="88"/>
      <c r="AJY6620" s="88"/>
      <c r="AJZ6620" s="88"/>
      <c r="AKA6620" s="88"/>
      <c r="AKB6620" s="88"/>
      <c r="AKC6620" s="88"/>
      <c r="AKD6620" s="88"/>
      <c r="AKE6620" s="88"/>
      <c r="AKF6620" s="88"/>
      <c r="AKG6620" s="88"/>
      <c r="AKH6620" s="88"/>
      <c r="AKI6620" s="88"/>
      <c r="AKJ6620" s="88"/>
      <c r="AKK6620" s="88"/>
      <c r="AKL6620" s="88"/>
      <c r="AKM6620" s="88"/>
      <c r="AKN6620" s="88"/>
      <c r="AKO6620" s="88"/>
      <c r="AKP6620" s="88"/>
      <c r="AKQ6620" s="88"/>
      <c r="AKR6620" s="88"/>
      <c r="AKS6620" s="88"/>
      <c r="AKT6620" s="88"/>
      <c r="AKU6620" s="88"/>
      <c r="AKV6620" s="88"/>
      <c r="AKW6620" s="88"/>
      <c r="AKX6620" s="88"/>
      <c r="AKY6620" s="88"/>
      <c r="AKZ6620" s="88"/>
      <c r="ALA6620" s="88"/>
      <c r="ALB6620" s="88"/>
      <c r="ALC6620" s="88"/>
      <c r="ALD6620" s="88"/>
      <c r="ALE6620" s="88"/>
      <c r="ALF6620" s="88"/>
      <c r="ALG6620" s="88"/>
      <c r="ALH6620" s="88"/>
      <c r="ALI6620" s="88"/>
      <c r="ALJ6620" s="88"/>
      <c r="ALK6620" s="88"/>
      <c r="ALL6620" s="88"/>
      <c r="ALM6620" s="88"/>
      <c r="ALN6620" s="88"/>
      <c r="ALO6620" s="88"/>
      <c r="ALP6620" s="88"/>
      <c r="ALQ6620" s="88"/>
      <c r="ALR6620" s="88"/>
      <c r="ALS6620" s="88"/>
      <c r="ALT6620" s="88"/>
      <c r="ALU6620" s="88"/>
      <c r="ALV6620" s="88"/>
      <c r="ALW6620" s="88"/>
      <c r="ALX6620" s="88"/>
      <c r="ALY6620" s="88"/>
      <c r="ALZ6620" s="88"/>
      <c r="AMA6620" s="88"/>
      <c r="AMB6620" s="88"/>
      <c r="AMC6620" s="88"/>
      <c r="AMD6620" s="88"/>
      <c r="AME6620" s="88"/>
      <c r="AMF6620" s="88"/>
      <c r="AMG6620" s="88"/>
      <c r="AMH6620" s="88"/>
      <c r="AMI6620" s="88"/>
      <c r="AMJ6620" s="88"/>
      <c r="AMK6620" s="88"/>
      <c r="AML6620" s="88"/>
      <c r="AMM6620" s="88"/>
      <c r="AMN6620" s="88"/>
      <c r="AMO6620" s="88"/>
    </row>
    <row r="6621" spans="1:1029" s="104" customFormat="1" x14ac:dyDescent="0.35">
      <c r="A6621" s="21">
        <v>10141103</v>
      </c>
      <c r="B6621" s="117" t="s">
        <v>1665</v>
      </c>
      <c r="C6621" s="115" t="s">
        <v>710</v>
      </c>
      <c r="D6621" s="287" t="e">
        <f>D6620+1</f>
        <v>#VALUE!</v>
      </c>
      <c r="E6621" s="114" t="e">
        <f t="shared" si="1237"/>
        <v>#VALUE!</v>
      </c>
      <c r="F6621" s="34"/>
      <c r="G6621" s="34" t="s">
        <v>189</v>
      </c>
      <c r="H6621" s="34" t="s">
        <v>1768</v>
      </c>
      <c r="I6621" s="292" t="s">
        <v>1767</v>
      </c>
      <c r="J6621" s="21"/>
      <c r="K6621" s="295" t="s">
        <v>1766</v>
      </c>
      <c r="L6621" s="34" t="s">
        <v>1765</v>
      </c>
      <c r="M6621" s="302">
        <v>100</v>
      </c>
      <c r="N6621" s="306" t="s">
        <v>19</v>
      </c>
      <c r="O6621" s="34" t="s">
        <v>362</v>
      </c>
      <c r="P6621" s="34">
        <v>3</v>
      </c>
      <c r="Q6621" s="132">
        <v>2017</v>
      </c>
      <c r="R6621" s="132" t="s">
        <v>295</v>
      </c>
      <c r="S6621" s="319" t="s">
        <v>1764</v>
      </c>
      <c r="T6621" s="153">
        <v>763</v>
      </c>
      <c r="U6621" s="111">
        <v>45</v>
      </c>
      <c r="V6621" s="113">
        <f t="shared" si="1238"/>
        <v>763</v>
      </c>
      <c r="W6621" s="113">
        <f t="shared" si="1239"/>
        <v>0</v>
      </c>
      <c r="X6621" s="112">
        <f t="shared" si="1240"/>
        <v>0</v>
      </c>
      <c r="Y6621" s="111"/>
      <c r="Z6621" s="110">
        <f t="shared" si="1236"/>
        <v>45</v>
      </c>
      <c r="AA6621" s="109">
        <f t="shared" si="1241"/>
        <v>38.15</v>
      </c>
      <c r="AB6621" s="109">
        <f t="shared" si="1242"/>
        <v>38150</v>
      </c>
      <c r="AC6621" s="108">
        <f t="shared" si="1243"/>
        <v>724.85</v>
      </c>
      <c r="AD6621" s="107">
        <f t="shared" si="1244"/>
        <v>2.2222222222222223E-2</v>
      </c>
      <c r="AE6621" s="106">
        <f t="shared" si="1245"/>
        <v>16.10777777777778</v>
      </c>
      <c r="AF6621" s="105">
        <f t="shared" si="1246"/>
        <v>16.10777777777778</v>
      </c>
      <c r="AG6621" s="105">
        <f t="shared" si="1247"/>
        <v>746.89222222222224</v>
      </c>
      <c r="AH6621" s="88"/>
      <c r="AI6621" s="88"/>
      <c r="AJ6621" s="88"/>
      <c r="AK6621" s="88"/>
      <c r="AL6621" s="88"/>
      <c r="AM6621" s="88"/>
      <c r="AN6621" s="88"/>
      <c r="AO6621" s="88"/>
      <c r="AP6621" s="88"/>
      <c r="AQ6621" s="88"/>
      <c r="AR6621" s="88"/>
      <c r="AS6621" s="88"/>
      <c r="AT6621" s="88"/>
      <c r="AU6621" s="88"/>
      <c r="AV6621" s="88"/>
      <c r="AW6621" s="88"/>
      <c r="AX6621" s="88"/>
      <c r="AY6621" s="88"/>
      <c r="AZ6621" s="88"/>
      <c r="BA6621" s="88"/>
      <c r="BB6621" s="88"/>
      <c r="BC6621" s="88"/>
      <c r="BD6621" s="88"/>
      <c r="BE6621" s="88"/>
      <c r="BF6621" s="88"/>
      <c r="BG6621" s="88"/>
      <c r="BH6621" s="88"/>
      <c r="BI6621" s="88"/>
      <c r="BJ6621" s="88"/>
      <c r="BK6621" s="88"/>
      <c r="BL6621" s="88"/>
      <c r="BM6621" s="88"/>
      <c r="BN6621" s="88"/>
      <c r="BO6621" s="88"/>
      <c r="BP6621" s="88"/>
      <c r="BQ6621" s="88"/>
      <c r="BR6621" s="88"/>
      <c r="BS6621" s="88"/>
      <c r="BT6621" s="88"/>
      <c r="BU6621" s="88"/>
      <c r="BV6621" s="88"/>
      <c r="BW6621" s="88"/>
      <c r="BX6621" s="88"/>
      <c r="BY6621" s="88"/>
      <c r="BZ6621" s="88"/>
      <c r="CA6621" s="88"/>
      <c r="CB6621" s="88"/>
      <c r="CC6621" s="88"/>
      <c r="CD6621" s="88"/>
      <c r="CE6621" s="88"/>
      <c r="CF6621" s="88"/>
      <c r="CG6621" s="88"/>
      <c r="CH6621" s="88"/>
      <c r="CI6621" s="88"/>
      <c r="CJ6621" s="88"/>
      <c r="CK6621" s="88"/>
      <c r="CL6621" s="88"/>
      <c r="CM6621" s="88"/>
      <c r="CN6621" s="88"/>
      <c r="CO6621" s="88"/>
      <c r="CP6621" s="88"/>
      <c r="CQ6621" s="88"/>
      <c r="CR6621" s="88"/>
      <c r="CS6621" s="88"/>
      <c r="CT6621" s="88"/>
      <c r="CU6621" s="88"/>
      <c r="CV6621" s="88"/>
      <c r="CW6621" s="88"/>
      <c r="CX6621" s="88"/>
      <c r="CY6621" s="88"/>
      <c r="CZ6621" s="88"/>
      <c r="DA6621" s="88"/>
      <c r="DB6621" s="88"/>
      <c r="DC6621" s="88"/>
      <c r="DD6621" s="88"/>
      <c r="DE6621" s="88"/>
      <c r="DF6621" s="88"/>
      <c r="DG6621" s="88"/>
      <c r="DH6621" s="88"/>
      <c r="DI6621" s="88"/>
      <c r="DJ6621" s="88"/>
      <c r="DK6621" s="88"/>
      <c r="DL6621" s="88"/>
      <c r="DM6621" s="88"/>
      <c r="DN6621" s="88"/>
      <c r="DO6621" s="88"/>
      <c r="DP6621" s="88"/>
      <c r="DQ6621" s="88"/>
      <c r="DR6621" s="88"/>
      <c r="DS6621" s="88"/>
      <c r="DT6621" s="88"/>
      <c r="DU6621" s="88"/>
      <c r="DV6621" s="88"/>
      <c r="DW6621" s="88"/>
      <c r="DX6621" s="88"/>
      <c r="DY6621" s="88"/>
      <c r="DZ6621" s="88"/>
      <c r="EA6621" s="88"/>
      <c r="EB6621" s="88"/>
      <c r="EC6621" s="88"/>
      <c r="ED6621" s="88"/>
      <c r="EE6621" s="88"/>
      <c r="EF6621" s="88"/>
      <c r="EG6621" s="88"/>
      <c r="EH6621" s="88"/>
      <c r="EI6621" s="88"/>
      <c r="EJ6621" s="88"/>
      <c r="EK6621" s="88"/>
      <c r="EL6621" s="88"/>
      <c r="EM6621" s="88"/>
      <c r="EN6621" s="88"/>
      <c r="EO6621" s="88"/>
      <c r="EP6621" s="88"/>
      <c r="EQ6621" s="88"/>
      <c r="ER6621" s="88"/>
      <c r="ES6621" s="88"/>
      <c r="ET6621" s="88"/>
      <c r="EU6621" s="88"/>
      <c r="EV6621" s="88"/>
      <c r="EW6621" s="88"/>
      <c r="EX6621" s="88"/>
      <c r="EY6621" s="88"/>
      <c r="EZ6621" s="88"/>
      <c r="FA6621" s="88"/>
      <c r="FB6621" s="88"/>
      <c r="FC6621" s="88"/>
      <c r="FD6621" s="88"/>
      <c r="FE6621" s="88"/>
      <c r="FF6621" s="88"/>
      <c r="FG6621" s="88"/>
      <c r="FH6621" s="88"/>
      <c r="FI6621" s="88"/>
      <c r="FJ6621" s="88"/>
      <c r="FK6621" s="88"/>
      <c r="FL6621" s="88"/>
      <c r="FM6621" s="88"/>
      <c r="FN6621" s="88"/>
      <c r="FO6621" s="88"/>
      <c r="FP6621" s="88"/>
      <c r="FQ6621" s="88"/>
      <c r="FR6621" s="88"/>
      <c r="FS6621" s="88"/>
      <c r="FT6621" s="88"/>
      <c r="FU6621" s="88"/>
      <c r="FV6621" s="88"/>
      <c r="FW6621" s="88"/>
      <c r="FX6621" s="88"/>
      <c r="FY6621" s="88"/>
      <c r="FZ6621" s="88"/>
      <c r="GA6621" s="88"/>
      <c r="GB6621" s="88"/>
      <c r="GC6621" s="88"/>
      <c r="GD6621" s="88"/>
      <c r="GE6621" s="88"/>
      <c r="GF6621" s="88"/>
      <c r="GG6621" s="88"/>
      <c r="GH6621" s="88"/>
      <c r="GI6621" s="88"/>
      <c r="GJ6621" s="88"/>
      <c r="GK6621" s="88"/>
      <c r="GL6621" s="88"/>
      <c r="GM6621" s="88"/>
      <c r="GN6621" s="88"/>
      <c r="GO6621" s="88"/>
      <c r="GP6621" s="88"/>
      <c r="GQ6621" s="88"/>
      <c r="GR6621" s="88"/>
      <c r="GS6621" s="88"/>
      <c r="GT6621" s="88"/>
      <c r="GU6621" s="88"/>
      <c r="GV6621" s="88"/>
      <c r="GW6621" s="88"/>
      <c r="GX6621" s="88"/>
      <c r="GY6621" s="88"/>
      <c r="GZ6621" s="88"/>
      <c r="HA6621" s="88"/>
      <c r="HB6621" s="88"/>
      <c r="HC6621" s="88"/>
      <c r="HD6621" s="88"/>
      <c r="HE6621" s="88"/>
      <c r="HF6621" s="88"/>
      <c r="HG6621" s="88"/>
      <c r="HH6621" s="88"/>
      <c r="HI6621" s="88"/>
      <c r="HJ6621" s="88"/>
      <c r="HK6621" s="88"/>
      <c r="HL6621" s="88"/>
      <c r="HM6621" s="88"/>
      <c r="HN6621" s="88"/>
      <c r="HO6621" s="88"/>
      <c r="HP6621" s="88"/>
      <c r="HQ6621" s="88"/>
      <c r="HR6621" s="88"/>
      <c r="HS6621" s="88"/>
      <c r="HT6621" s="88"/>
      <c r="HU6621" s="88"/>
      <c r="HV6621" s="88"/>
      <c r="HW6621" s="88"/>
      <c r="HX6621" s="88"/>
      <c r="HY6621" s="88"/>
      <c r="HZ6621" s="88"/>
      <c r="IA6621" s="88"/>
      <c r="IB6621" s="88"/>
      <c r="IC6621" s="88"/>
      <c r="ID6621" s="88"/>
      <c r="IE6621" s="88"/>
      <c r="IF6621" s="88"/>
      <c r="IG6621" s="88"/>
      <c r="IH6621" s="88"/>
      <c r="II6621" s="88"/>
      <c r="IJ6621" s="88"/>
      <c r="IK6621" s="88"/>
      <c r="IL6621" s="88"/>
      <c r="IM6621" s="88"/>
      <c r="IN6621" s="88"/>
      <c r="IO6621" s="88"/>
      <c r="IP6621" s="88"/>
      <c r="IQ6621" s="88"/>
      <c r="IR6621" s="88"/>
      <c r="IS6621" s="88"/>
      <c r="IT6621" s="88"/>
      <c r="IU6621" s="88"/>
      <c r="IV6621" s="88"/>
      <c r="IW6621" s="88"/>
      <c r="IX6621" s="88"/>
      <c r="IY6621" s="88"/>
      <c r="IZ6621" s="88"/>
      <c r="JA6621" s="88"/>
      <c r="JB6621" s="88"/>
      <c r="JC6621" s="88"/>
      <c r="JD6621" s="88"/>
      <c r="JE6621" s="88"/>
      <c r="JF6621" s="88"/>
      <c r="JG6621" s="88"/>
      <c r="JH6621" s="88"/>
      <c r="JI6621" s="88"/>
      <c r="JJ6621" s="88"/>
      <c r="JK6621" s="88"/>
      <c r="JL6621" s="88"/>
      <c r="JM6621" s="88"/>
      <c r="JN6621" s="88"/>
      <c r="JO6621" s="88"/>
      <c r="JP6621" s="88"/>
      <c r="JQ6621" s="88"/>
      <c r="JR6621" s="88"/>
      <c r="JS6621" s="88"/>
      <c r="JT6621" s="88"/>
      <c r="JU6621" s="88"/>
      <c r="JV6621" s="88"/>
      <c r="JW6621" s="88"/>
      <c r="JX6621" s="88"/>
      <c r="JY6621" s="88"/>
      <c r="JZ6621" s="88"/>
      <c r="KA6621" s="88"/>
      <c r="KB6621" s="88"/>
      <c r="KC6621" s="88"/>
      <c r="KD6621" s="88"/>
      <c r="KE6621" s="88"/>
      <c r="KF6621" s="88"/>
      <c r="KG6621" s="88"/>
      <c r="KH6621" s="88"/>
      <c r="KI6621" s="88"/>
      <c r="KJ6621" s="88"/>
      <c r="KK6621" s="88"/>
      <c r="KL6621" s="88"/>
      <c r="KM6621" s="88"/>
      <c r="KN6621" s="88"/>
      <c r="KO6621" s="88"/>
      <c r="KP6621" s="88"/>
      <c r="KQ6621" s="88"/>
      <c r="KR6621" s="88"/>
      <c r="KS6621" s="88"/>
      <c r="KT6621" s="88"/>
      <c r="KU6621" s="88"/>
      <c r="KV6621" s="88"/>
      <c r="KW6621" s="88"/>
      <c r="KX6621" s="88"/>
      <c r="KY6621" s="88"/>
      <c r="KZ6621" s="88"/>
      <c r="LA6621" s="88"/>
      <c r="LB6621" s="88"/>
      <c r="LC6621" s="88"/>
      <c r="LD6621" s="88"/>
      <c r="LE6621" s="88"/>
      <c r="LF6621" s="88"/>
      <c r="LG6621" s="88"/>
      <c r="LH6621" s="88"/>
      <c r="LI6621" s="88"/>
      <c r="LJ6621" s="88"/>
      <c r="LK6621" s="88"/>
      <c r="LL6621" s="88"/>
      <c r="LM6621" s="88"/>
      <c r="LN6621" s="88"/>
      <c r="LO6621" s="88"/>
      <c r="LP6621" s="88"/>
      <c r="LQ6621" s="88"/>
      <c r="LR6621" s="88"/>
      <c r="LS6621" s="88"/>
      <c r="LT6621" s="88"/>
      <c r="LU6621" s="88"/>
      <c r="LV6621" s="88"/>
      <c r="LW6621" s="88"/>
      <c r="LX6621" s="88"/>
      <c r="LY6621" s="88"/>
      <c r="LZ6621" s="88"/>
      <c r="MA6621" s="88"/>
      <c r="MB6621" s="88"/>
      <c r="MC6621" s="88"/>
      <c r="MD6621" s="88"/>
      <c r="ME6621" s="88"/>
      <c r="MF6621" s="88"/>
      <c r="MG6621" s="88"/>
      <c r="MH6621" s="88"/>
      <c r="MI6621" s="88"/>
      <c r="MJ6621" s="88"/>
      <c r="MK6621" s="88"/>
      <c r="ML6621" s="88"/>
      <c r="MM6621" s="88"/>
      <c r="MN6621" s="88"/>
      <c r="MO6621" s="88"/>
      <c r="MP6621" s="88"/>
      <c r="MQ6621" s="88"/>
      <c r="MR6621" s="88"/>
      <c r="MS6621" s="88"/>
      <c r="MT6621" s="88"/>
      <c r="MU6621" s="88"/>
      <c r="MV6621" s="88"/>
      <c r="MW6621" s="88"/>
      <c r="MX6621" s="88"/>
      <c r="MY6621" s="88"/>
      <c r="MZ6621" s="88"/>
      <c r="NA6621" s="88"/>
      <c r="NB6621" s="88"/>
      <c r="NC6621" s="88"/>
      <c r="ND6621" s="88"/>
      <c r="NE6621" s="88"/>
      <c r="NF6621" s="88"/>
      <c r="NG6621" s="88"/>
      <c r="NH6621" s="88"/>
      <c r="NI6621" s="88"/>
      <c r="NJ6621" s="88"/>
      <c r="NK6621" s="88"/>
      <c r="NL6621" s="88"/>
      <c r="NM6621" s="88"/>
      <c r="NN6621" s="88"/>
      <c r="NO6621" s="88"/>
      <c r="NP6621" s="88"/>
      <c r="NQ6621" s="88"/>
      <c r="NR6621" s="88"/>
      <c r="NS6621" s="88"/>
      <c r="NT6621" s="88"/>
      <c r="NU6621" s="88"/>
      <c r="NV6621" s="88"/>
      <c r="NW6621" s="88"/>
      <c r="NX6621" s="88"/>
      <c r="NY6621" s="88"/>
      <c r="NZ6621" s="88"/>
      <c r="OA6621" s="88"/>
      <c r="OB6621" s="88"/>
      <c r="OC6621" s="88"/>
      <c r="OD6621" s="88"/>
      <c r="OE6621" s="88"/>
      <c r="OF6621" s="88"/>
      <c r="OG6621" s="88"/>
      <c r="OH6621" s="88"/>
      <c r="OI6621" s="88"/>
      <c r="OJ6621" s="88"/>
      <c r="OK6621" s="88"/>
      <c r="OL6621" s="88"/>
      <c r="OM6621" s="88"/>
      <c r="ON6621" s="88"/>
      <c r="OO6621" s="88"/>
      <c r="OP6621" s="88"/>
      <c r="OQ6621" s="88"/>
      <c r="OR6621" s="88"/>
      <c r="OS6621" s="88"/>
      <c r="OT6621" s="88"/>
      <c r="OU6621" s="88"/>
      <c r="OV6621" s="88"/>
      <c r="OW6621" s="88"/>
      <c r="OX6621" s="88"/>
      <c r="OY6621" s="88"/>
      <c r="OZ6621" s="88"/>
      <c r="PA6621" s="88"/>
      <c r="PB6621" s="88"/>
      <c r="PC6621" s="88"/>
      <c r="PD6621" s="88"/>
      <c r="PE6621" s="88"/>
      <c r="PF6621" s="88"/>
      <c r="PG6621" s="88"/>
      <c r="PH6621" s="88"/>
      <c r="PI6621" s="88"/>
      <c r="PJ6621" s="88"/>
      <c r="PK6621" s="88"/>
      <c r="PL6621" s="88"/>
      <c r="PM6621" s="88"/>
      <c r="PN6621" s="88"/>
      <c r="PO6621" s="88"/>
      <c r="PP6621" s="88"/>
      <c r="PQ6621" s="88"/>
      <c r="PR6621" s="88"/>
      <c r="PS6621" s="88"/>
      <c r="PT6621" s="88"/>
      <c r="PU6621" s="88"/>
      <c r="PV6621" s="88"/>
      <c r="PW6621" s="88"/>
      <c r="PX6621" s="88"/>
      <c r="PY6621" s="88"/>
      <c r="PZ6621" s="88"/>
      <c r="QA6621" s="88"/>
      <c r="QB6621" s="88"/>
      <c r="QC6621" s="88"/>
      <c r="QD6621" s="88"/>
      <c r="QE6621" s="88"/>
      <c r="QF6621" s="88"/>
      <c r="QG6621" s="88"/>
      <c r="QH6621" s="88"/>
      <c r="QI6621" s="88"/>
      <c r="QJ6621" s="88"/>
      <c r="QK6621" s="88"/>
      <c r="QL6621" s="88"/>
      <c r="QM6621" s="88"/>
      <c r="QN6621" s="88"/>
      <c r="QO6621" s="88"/>
      <c r="QP6621" s="88"/>
      <c r="QQ6621" s="88"/>
      <c r="QR6621" s="88"/>
      <c r="QS6621" s="88"/>
      <c r="QT6621" s="88"/>
      <c r="QU6621" s="88"/>
      <c r="QV6621" s="88"/>
      <c r="QW6621" s="88"/>
      <c r="QX6621" s="88"/>
      <c r="QY6621" s="88"/>
      <c r="QZ6621" s="88"/>
      <c r="RA6621" s="88"/>
      <c r="RB6621" s="88"/>
      <c r="RC6621" s="88"/>
      <c r="RD6621" s="88"/>
      <c r="RE6621" s="88"/>
      <c r="RF6621" s="88"/>
      <c r="RG6621" s="88"/>
      <c r="RH6621" s="88"/>
      <c r="RI6621" s="88"/>
      <c r="RJ6621" s="88"/>
      <c r="RK6621" s="88"/>
      <c r="RL6621" s="88"/>
      <c r="RM6621" s="88"/>
      <c r="RN6621" s="88"/>
      <c r="RO6621" s="88"/>
      <c r="RP6621" s="88"/>
      <c r="RQ6621" s="88"/>
      <c r="RR6621" s="88"/>
      <c r="RS6621" s="88"/>
      <c r="RT6621" s="88"/>
      <c r="RU6621" s="88"/>
      <c r="RV6621" s="88"/>
      <c r="RW6621" s="88"/>
      <c r="RX6621" s="88"/>
      <c r="RY6621" s="88"/>
      <c r="RZ6621" s="88"/>
      <c r="SA6621" s="88"/>
      <c r="SB6621" s="88"/>
      <c r="SC6621" s="88"/>
      <c r="SD6621" s="88"/>
      <c r="SE6621" s="88"/>
      <c r="SF6621" s="88"/>
      <c r="SG6621" s="88"/>
      <c r="SH6621" s="88"/>
      <c r="SI6621" s="88"/>
      <c r="SJ6621" s="88"/>
      <c r="SK6621" s="88"/>
      <c r="SL6621" s="88"/>
      <c r="SM6621" s="88"/>
      <c r="SN6621" s="88"/>
      <c r="SO6621" s="88"/>
      <c r="SP6621" s="88"/>
      <c r="SQ6621" s="88"/>
      <c r="SR6621" s="88"/>
      <c r="SS6621" s="88"/>
      <c r="ST6621" s="88"/>
      <c r="SU6621" s="88"/>
      <c r="SV6621" s="88"/>
      <c r="SW6621" s="88"/>
      <c r="SX6621" s="88"/>
      <c r="SY6621" s="88"/>
      <c r="SZ6621" s="88"/>
      <c r="TA6621" s="88"/>
      <c r="TB6621" s="88"/>
      <c r="TC6621" s="88"/>
      <c r="TD6621" s="88"/>
      <c r="TE6621" s="88"/>
      <c r="TF6621" s="88"/>
      <c r="TG6621" s="88"/>
      <c r="TH6621" s="88"/>
      <c r="TI6621" s="88"/>
      <c r="TJ6621" s="88"/>
      <c r="TK6621" s="88"/>
      <c r="TL6621" s="88"/>
      <c r="TM6621" s="88"/>
      <c r="TN6621" s="88"/>
      <c r="TO6621" s="88"/>
      <c r="TP6621" s="88"/>
      <c r="TQ6621" s="88"/>
      <c r="TR6621" s="88"/>
      <c r="TS6621" s="88"/>
      <c r="TT6621" s="88"/>
      <c r="TU6621" s="88"/>
      <c r="TV6621" s="88"/>
      <c r="TW6621" s="88"/>
      <c r="TX6621" s="88"/>
      <c r="TY6621" s="88"/>
      <c r="TZ6621" s="88"/>
      <c r="UA6621" s="88"/>
      <c r="UB6621" s="88"/>
      <c r="UC6621" s="88"/>
      <c r="UD6621" s="88"/>
      <c r="UE6621" s="88"/>
      <c r="UF6621" s="88"/>
      <c r="UG6621" s="88"/>
      <c r="UH6621" s="88"/>
      <c r="UI6621" s="88"/>
      <c r="UJ6621" s="88"/>
      <c r="UK6621" s="88"/>
      <c r="UL6621" s="88"/>
      <c r="UM6621" s="88"/>
      <c r="UN6621" s="88"/>
      <c r="UO6621" s="88"/>
      <c r="UP6621" s="88"/>
      <c r="UQ6621" s="88"/>
      <c r="UR6621" s="88"/>
      <c r="US6621" s="88"/>
      <c r="UT6621" s="88"/>
      <c r="UU6621" s="88"/>
      <c r="UV6621" s="88"/>
      <c r="UW6621" s="88"/>
      <c r="UX6621" s="88"/>
      <c r="UY6621" s="88"/>
      <c r="UZ6621" s="88"/>
      <c r="VA6621" s="88"/>
      <c r="VB6621" s="88"/>
      <c r="VC6621" s="88"/>
      <c r="VD6621" s="88"/>
      <c r="VE6621" s="88"/>
      <c r="VF6621" s="88"/>
      <c r="VG6621" s="88"/>
      <c r="VH6621" s="88"/>
      <c r="VI6621" s="88"/>
      <c r="VJ6621" s="88"/>
      <c r="VK6621" s="88"/>
      <c r="VL6621" s="88"/>
      <c r="VM6621" s="88"/>
      <c r="VN6621" s="88"/>
      <c r="VO6621" s="88"/>
      <c r="VP6621" s="88"/>
      <c r="VQ6621" s="88"/>
      <c r="VR6621" s="88"/>
      <c r="VS6621" s="88"/>
      <c r="VT6621" s="88"/>
      <c r="VU6621" s="88"/>
      <c r="VV6621" s="88"/>
      <c r="VW6621" s="88"/>
      <c r="VX6621" s="88"/>
      <c r="VY6621" s="88"/>
      <c r="VZ6621" s="88"/>
      <c r="WA6621" s="88"/>
      <c r="WB6621" s="88"/>
      <c r="WC6621" s="88"/>
      <c r="WD6621" s="88"/>
      <c r="WE6621" s="88"/>
      <c r="WF6621" s="88"/>
      <c r="WG6621" s="88"/>
      <c r="WH6621" s="88"/>
      <c r="WI6621" s="88"/>
      <c r="WJ6621" s="88"/>
      <c r="WK6621" s="88"/>
      <c r="WL6621" s="88"/>
      <c r="WM6621" s="88"/>
      <c r="WN6621" s="88"/>
      <c r="WO6621" s="88"/>
      <c r="WP6621" s="88"/>
      <c r="WQ6621" s="88"/>
      <c r="WR6621" s="88"/>
      <c r="WS6621" s="88"/>
      <c r="WT6621" s="88"/>
      <c r="WU6621" s="88"/>
      <c r="WV6621" s="88"/>
      <c r="WW6621" s="88"/>
      <c r="WX6621" s="88"/>
      <c r="WY6621" s="88"/>
      <c r="WZ6621" s="88"/>
      <c r="XA6621" s="88"/>
      <c r="XB6621" s="88"/>
      <c r="XC6621" s="88"/>
      <c r="XD6621" s="88"/>
      <c r="XE6621" s="88"/>
      <c r="XF6621" s="88"/>
      <c r="XG6621" s="88"/>
      <c r="XH6621" s="88"/>
      <c r="XI6621" s="88"/>
      <c r="XJ6621" s="88"/>
      <c r="XK6621" s="88"/>
      <c r="XL6621" s="88"/>
      <c r="XM6621" s="88"/>
      <c r="XN6621" s="88"/>
      <c r="XO6621" s="88"/>
      <c r="XP6621" s="88"/>
      <c r="XQ6621" s="88"/>
      <c r="XR6621" s="88"/>
      <c r="XS6621" s="88"/>
      <c r="XT6621" s="88"/>
      <c r="XU6621" s="88"/>
      <c r="XV6621" s="88"/>
      <c r="XW6621" s="88"/>
      <c r="XX6621" s="88"/>
      <c r="XY6621" s="88"/>
      <c r="XZ6621" s="88"/>
      <c r="YA6621" s="88"/>
      <c r="YB6621" s="88"/>
      <c r="YC6621" s="88"/>
      <c r="YD6621" s="88"/>
      <c r="YE6621" s="88"/>
      <c r="YF6621" s="88"/>
      <c r="YG6621" s="88"/>
      <c r="YH6621" s="88"/>
      <c r="YI6621" s="88"/>
      <c r="YJ6621" s="88"/>
      <c r="YK6621" s="88"/>
      <c r="YL6621" s="88"/>
      <c r="YM6621" s="88"/>
      <c r="YN6621" s="88"/>
      <c r="YO6621" s="88"/>
      <c r="YP6621" s="88"/>
      <c r="YQ6621" s="88"/>
      <c r="YR6621" s="88"/>
      <c r="YS6621" s="88"/>
      <c r="YT6621" s="88"/>
      <c r="YU6621" s="88"/>
      <c r="YV6621" s="88"/>
      <c r="YW6621" s="88"/>
      <c r="YX6621" s="88"/>
      <c r="YY6621" s="88"/>
      <c r="YZ6621" s="88"/>
      <c r="ZA6621" s="88"/>
      <c r="ZB6621" s="88"/>
      <c r="ZC6621" s="88"/>
      <c r="ZD6621" s="88"/>
      <c r="ZE6621" s="88"/>
      <c r="ZF6621" s="88"/>
      <c r="ZG6621" s="88"/>
      <c r="ZH6621" s="88"/>
      <c r="ZI6621" s="88"/>
      <c r="ZJ6621" s="88"/>
      <c r="ZK6621" s="88"/>
      <c r="ZL6621" s="88"/>
      <c r="ZM6621" s="88"/>
      <c r="ZN6621" s="88"/>
      <c r="ZO6621" s="88"/>
      <c r="ZP6621" s="88"/>
      <c r="ZQ6621" s="88"/>
      <c r="ZR6621" s="88"/>
      <c r="ZS6621" s="88"/>
      <c r="ZT6621" s="88"/>
      <c r="ZU6621" s="88"/>
      <c r="ZV6621" s="88"/>
      <c r="ZW6621" s="88"/>
      <c r="ZX6621" s="88"/>
      <c r="ZY6621" s="88"/>
      <c r="ZZ6621" s="88"/>
      <c r="AAA6621" s="88"/>
      <c r="AAB6621" s="88"/>
      <c r="AAC6621" s="88"/>
      <c r="AAD6621" s="88"/>
      <c r="AAE6621" s="88"/>
      <c r="AAF6621" s="88"/>
      <c r="AAG6621" s="88"/>
      <c r="AAH6621" s="88"/>
      <c r="AAI6621" s="88"/>
      <c r="AAJ6621" s="88"/>
      <c r="AAK6621" s="88"/>
      <c r="AAL6621" s="88"/>
      <c r="AAM6621" s="88"/>
      <c r="AAN6621" s="88"/>
      <c r="AAO6621" s="88"/>
      <c r="AAP6621" s="88"/>
      <c r="AAQ6621" s="88"/>
      <c r="AAR6621" s="88"/>
      <c r="AAS6621" s="88"/>
      <c r="AAT6621" s="88"/>
      <c r="AAU6621" s="88"/>
      <c r="AAV6621" s="88"/>
      <c r="AAW6621" s="88"/>
      <c r="AAX6621" s="88"/>
      <c r="AAY6621" s="88"/>
      <c r="AAZ6621" s="88"/>
      <c r="ABA6621" s="88"/>
      <c r="ABB6621" s="88"/>
      <c r="ABC6621" s="88"/>
      <c r="ABD6621" s="88"/>
      <c r="ABE6621" s="88"/>
      <c r="ABF6621" s="88"/>
      <c r="ABG6621" s="88"/>
      <c r="ABH6621" s="88"/>
      <c r="ABI6621" s="88"/>
      <c r="ABJ6621" s="88"/>
      <c r="ABK6621" s="88"/>
      <c r="ABL6621" s="88"/>
      <c r="ABM6621" s="88"/>
      <c r="ABN6621" s="88"/>
      <c r="ABO6621" s="88"/>
      <c r="ABP6621" s="88"/>
      <c r="ABQ6621" s="88"/>
      <c r="ABR6621" s="88"/>
      <c r="ABS6621" s="88"/>
      <c r="ABT6621" s="88"/>
      <c r="ABU6621" s="88"/>
      <c r="ABV6621" s="88"/>
      <c r="ABW6621" s="88"/>
      <c r="ABX6621" s="88"/>
      <c r="ABY6621" s="88"/>
      <c r="ABZ6621" s="88"/>
      <c r="ACA6621" s="88"/>
      <c r="ACB6621" s="88"/>
      <c r="ACC6621" s="88"/>
      <c r="ACD6621" s="88"/>
      <c r="ACE6621" s="88"/>
      <c r="ACF6621" s="88"/>
      <c r="ACG6621" s="88"/>
      <c r="ACH6621" s="88"/>
      <c r="ACI6621" s="88"/>
      <c r="ACJ6621" s="88"/>
      <c r="ACK6621" s="88"/>
      <c r="ACL6621" s="88"/>
      <c r="ACM6621" s="88"/>
      <c r="ACN6621" s="88"/>
      <c r="ACO6621" s="88"/>
      <c r="ACP6621" s="88"/>
      <c r="ACQ6621" s="88"/>
      <c r="ACR6621" s="88"/>
      <c r="ACS6621" s="88"/>
      <c r="ACT6621" s="88"/>
      <c r="ACU6621" s="88"/>
      <c r="ACV6621" s="88"/>
      <c r="ACW6621" s="88"/>
      <c r="ACX6621" s="88"/>
      <c r="ACY6621" s="88"/>
      <c r="ACZ6621" s="88"/>
      <c r="ADA6621" s="88"/>
      <c r="ADB6621" s="88"/>
      <c r="ADC6621" s="88"/>
      <c r="ADD6621" s="88"/>
      <c r="ADE6621" s="88"/>
      <c r="ADF6621" s="88"/>
      <c r="ADG6621" s="88"/>
      <c r="ADH6621" s="88"/>
      <c r="ADI6621" s="88"/>
      <c r="ADJ6621" s="88"/>
      <c r="ADK6621" s="88"/>
      <c r="ADL6621" s="88"/>
      <c r="ADM6621" s="88"/>
      <c r="ADN6621" s="88"/>
      <c r="ADO6621" s="88"/>
      <c r="ADP6621" s="88"/>
      <c r="ADQ6621" s="88"/>
      <c r="ADR6621" s="88"/>
      <c r="ADS6621" s="88"/>
      <c r="ADT6621" s="88"/>
      <c r="ADU6621" s="88"/>
      <c r="ADV6621" s="88"/>
      <c r="ADW6621" s="88"/>
      <c r="ADX6621" s="88"/>
      <c r="ADY6621" s="88"/>
      <c r="ADZ6621" s="88"/>
      <c r="AEA6621" s="88"/>
      <c r="AEB6621" s="88"/>
      <c r="AEC6621" s="88"/>
      <c r="AED6621" s="88"/>
      <c r="AEE6621" s="88"/>
      <c r="AEF6621" s="88"/>
      <c r="AEG6621" s="88"/>
      <c r="AEH6621" s="88"/>
      <c r="AEI6621" s="88"/>
      <c r="AEJ6621" s="88"/>
      <c r="AEK6621" s="88"/>
      <c r="AEL6621" s="88"/>
      <c r="AEM6621" s="88"/>
      <c r="AEN6621" s="88"/>
      <c r="AEO6621" s="88"/>
      <c r="AEP6621" s="88"/>
      <c r="AEQ6621" s="88"/>
      <c r="AER6621" s="88"/>
      <c r="AES6621" s="88"/>
      <c r="AET6621" s="88"/>
      <c r="AEU6621" s="88"/>
      <c r="AEV6621" s="88"/>
      <c r="AEW6621" s="88"/>
      <c r="AEX6621" s="88"/>
      <c r="AEY6621" s="88"/>
      <c r="AEZ6621" s="88"/>
      <c r="AFA6621" s="88"/>
      <c r="AFB6621" s="88"/>
      <c r="AFC6621" s="88"/>
      <c r="AFD6621" s="88"/>
      <c r="AFE6621" s="88"/>
      <c r="AFF6621" s="88"/>
      <c r="AFG6621" s="88"/>
      <c r="AFH6621" s="88"/>
      <c r="AFI6621" s="88"/>
      <c r="AFJ6621" s="88"/>
      <c r="AFK6621" s="88"/>
      <c r="AFL6621" s="88"/>
      <c r="AFM6621" s="88"/>
      <c r="AFN6621" s="88"/>
      <c r="AFO6621" s="88"/>
      <c r="AFP6621" s="88"/>
      <c r="AFQ6621" s="88"/>
      <c r="AFR6621" s="88"/>
      <c r="AFS6621" s="88"/>
      <c r="AFT6621" s="88"/>
      <c r="AFU6621" s="88"/>
      <c r="AFV6621" s="88"/>
      <c r="AFW6621" s="88"/>
      <c r="AFX6621" s="88"/>
      <c r="AFY6621" s="88"/>
      <c r="AFZ6621" s="88"/>
      <c r="AGA6621" s="88"/>
      <c r="AGB6621" s="88"/>
      <c r="AGC6621" s="88"/>
      <c r="AGD6621" s="88"/>
      <c r="AGE6621" s="88"/>
      <c r="AGF6621" s="88"/>
      <c r="AGG6621" s="88"/>
      <c r="AGH6621" s="88"/>
      <c r="AGI6621" s="88"/>
      <c r="AGJ6621" s="88"/>
      <c r="AGK6621" s="88"/>
      <c r="AGL6621" s="88"/>
      <c r="AGM6621" s="88"/>
      <c r="AGN6621" s="88"/>
      <c r="AGO6621" s="88"/>
      <c r="AGP6621" s="88"/>
      <c r="AGQ6621" s="88"/>
      <c r="AGR6621" s="88"/>
      <c r="AGS6621" s="88"/>
      <c r="AGT6621" s="88"/>
      <c r="AGU6621" s="88"/>
      <c r="AGV6621" s="88"/>
      <c r="AGW6621" s="88"/>
      <c r="AGX6621" s="88"/>
      <c r="AGY6621" s="88"/>
      <c r="AGZ6621" s="88"/>
      <c r="AHA6621" s="88"/>
      <c r="AHB6621" s="88"/>
      <c r="AHC6621" s="88"/>
      <c r="AHD6621" s="88"/>
      <c r="AHE6621" s="88"/>
      <c r="AHF6621" s="88"/>
      <c r="AHG6621" s="88"/>
      <c r="AHH6621" s="88"/>
      <c r="AHI6621" s="88"/>
      <c r="AHJ6621" s="88"/>
      <c r="AHK6621" s="88"/>
      <c r="AHL6621" s="88"/>
      <c r="AHM6621" s="88"/>
      <c r="AHN6621" s="88"/>
      <c r="AHO6621" s="88"/>
      <c r="AHP6621" s="88"/>
      <c r="AHQ6621" s="88"/>
      <c r="AHR6621" s="88"/>
      <c r="AHS6621" s="88"/>
      <c r="AHT6621" s="88"/>
      <c r="AHU6621" s="88"/>
      <c r="AHV6621" s="88"/>
      <c r="AHW6621" s="88"/>
      <c r="AHX6621" s="88"/>
      <c r="AHY6621" s="88"/>
      <c r="AHZ6621" s="88"/>
      <c r="AIA6621" s="88"/>
      <c r="AIB6621" s="88"/>
      <c r="AIC6621" s="88"/>
      <c r="AID6621" s="88"/>
      <c r="AIE6621" s="88"/>
      <c r="AIF6621" s="88"/>
      <c r="AIG6621" s="88"/>
      <c r="AIH6621" s="88"/>
      <c r="AII6621" s="88"/>
      <c r="AIJ6621" s="88"/>
      <c r="AIK6621" s="88"/>
      <c r="AIL6621" s="88"/>
      <c r="AIM6621" s="88"/>
      <c r="AIN6621" s="88"/>
      <c r="AIO6621" s="88"/>
      <c r="AIP6621" s="88"/>
      <c r="AIQ6621" s="88"/>
      <c r="AIR6621" s="88"/>
      <c r="AIS6621" s="88"/>
      <c r="AIT6621" s="88"/>
      <c r="AIU6621" s="88"/>
      <c r="AIV6621" s="88"/>
      <c r="AIW6621" s="88"/>
      <c r="AIX6621" s="88"/>
      <c r="AIY6621" s="88"/>
      <c r="AIZ6621" s="88"/>
      <c r="AJA6621" s="88"/>
      <c r="AJB6621" s="88"/>
      <c r="AJC6621" s="88"/>
      <c r="AJD6621" s="88"/>
      <c r="AJE6621" s="88"/>
      <c r="AJF6621" s="88"/>
      <c r="AJG6621" s="88"/>
      <c r="AJH6621" s="88"/>
      <c r="AJI6621" s="88"/>
      <c r="AJJ6621" s="88"/>
      <c r="AJK6621" s="88"/>
      <c r="AJL6621" s="88"/>
      <c r="AJM6621" s="88"/>
      <c r="AJN6621" s="88"/>
      <c r="AJO6621" s="88"/>
      <c r="AJP6621" s="88"/>
      <c r="AJQ6621" s="88"/>
      <c r="AJR6621" s="88"/>
      <c r="AJS6621" s="88"/>
      <c r="AJT6621" s="88"/>
      <c r="AJU6621" s="88"/>
      <c r="AJV6621" s="88"/>
      <c r="AJW6621" s="88"/>
      <c r="AJX6621" s="88"/>
      <c r="AJY6621" s="88"/>
      <c r="AJZ6621" s="88"/>
      <c r="AKA6621" s="88"/>
      <c r="AKB6621" s="88"/>
      <c r="AKC6621" s="88"/>
      <c r="AKD6621" s="88"/>
      <c r="AKE6621" s="88"/>
      <c r="AKF6621" s="88"/>
      <c r="AKG6621" s="88"/>
      <c r="AKH6621" s="88"/>
      <c r="AKI6621" s="88"/>
      <c r="AKJ6621" s="88"/>
      <c r="AKK6621" s="88"/>
      <c r="AKL6621" s="88"/>
      <c r="AKM6621" s="88"/>
      <c r="AKN6621" s="88"/>
      <c r="AKO6621" s="88"/>
      <c r="AKP6621" s="88"/>
      <c r="AKQ6621" s="88"/>
      <c r="AKR6621" s="88"/>
      <c r="AKS6621" s="88"/>
      <c r="AKT6621" s="88"/>
      <c r="AKU6621" s="88"/>
      <c r="AKV6621" s="88"/>
      <c r="AKW6621" s="88"/>
      <c r="AKX6621" s="88"/>
      <c r="AKY6621" s="88"/>
      <c r="AKZ6621" s="88"/>
      <c r="ALA6621" s="88"/>
      <c r="ALB6621" s="88"/>
      <c r="ALC6621" s="88"/>
      <c r="ALD6621" s="88"/>
      <c r="ALE6621" s="88"/>
      <c r="ALF6621" s="88"/>
      <c r="ALG6621" s="88"/>
      <c r="ALH6621" s="88"/>
      <c r="ALI6621" s="88"/>
      <c r="ALJ6621" s="88"/>
      <c r="ALK6621" s="88"/>
      <c r="ALL6621" s="88"/>
      <c r="ALM6621" s="88"/>
      <c r="ALN6621" s="88"/>
      <c r="ALO6621" s="88"/>
      <c r="ALP6621" s="88"/>
      <c r="ALQ6621" s="88"/>
      <c r="ALR6621" s="88"/>
      <c r="ALS6621" s="88"/>
      <c r="ALT6621" s="88"/>
      <c r="ALU6621" s="88"/>
      <c r="ALV6621" s="88"/>
      <c r="ALW6621" s="88"/>
      <c r="ALX6621" s="88"/>
      <c r="ALY6621" s="88"/>
      <c r="ALZ6621" s="88"/>
      <c r="AMA6621" s="88"/>
      <c r="AMB6621" s="88"/>
      <c r="AMC6621" s="88"/>
      <c r="AMD6621" s="88"/>
      <c r="AME6621" s="88"/>
      <c r="AMF6621" s="88"/>
      <c r="AMG6621" s="88"/>
      <c r="AMH6621" s="88"/>
      <c r="AMI6621" s="88"/>
      <c r="AMJ6621" s="88"/>
      <c r="AMK6621" s="88"/>
      <c r="AML6621" s="88"/>
      <c r="AMM6621" s="88"/>
      <c r="AMN6621" s="88"/>
      <c r="AMO6621" s="88"/>
    </row>
    <row r="6622" spans="1:1029" s="104" customFormat="1" x14ac:dyDescent="0.35">
      <c r="A6622" s="21">
        <v>10141103</v>
      </c>
      <c r="B6622" s="117" t="s">
        <v>1665</v>
      </c>
      <c r="C6622" s="115" t="s">
        <v>710</v>
      </c>
      <c r="D6622" s="287" t="e">
        <f>D6621+1</f>
        <v>#VALUE!</v>
      </c>
      <c r="E6622" s="114" t="e">
        <f t="shared" si="1237"/>
        <v>#VALUE!</v>
      </c>
      <c r="F6622" s="34"/>
      <c r="G6622" s="34" t="s">
        <v>189</v>
      </c>
      <c r="H6622" s="34" t="s">
        <v>1760</v>
      </c>
      <c r="I6622" s="287" t="s">
        <v>1759</v>
      </c>
      <c r="J6622" s="61"/>
      <c r="K6622" s="295" t="s">
        <v>1763</v>
      </c>
      <c r="L6622" s="34" t="s">
        <v>1762</v>
      </c>
      <c r="M6622" s="132">
        <v>50</v>
      </c>
      <c r="N6622" s="306" t="s">
        <v>19</v>
      </c>
      <c r="O6622" s="34" t="s">
        <v>362</v>
      </c>
      <c r="P6622" s="34">
        <v>3</v>
      </c>
      <c r="Q6622" s="132">
        <v>2017</v>
      </c>
      <c r="R6622" s="132" t="s">
        <v>499</v>
      </c>
      <c r="S6622" s="132" t="s">
        <v>1761</v>
      </c>
      <c r="T6622" s="149">
        <v>643</v>
      </c>
      <c r="U6622" s="111">
        <v>45</v>
      </c>
      <c r="V6622" s="113">
        <f t="shared" si="1238"/>
        <v>643</v>
      </c>
      <c r="W6622" s="113">
        <f t="shared" si="1239"/>
        <v>0</v>
      </c>
      <c r="X6622" s="112">
        <f t="shared" si="1240"/>
        <v>0</v>
      </c>
      <c r="Y6622" s="111"/>
      <c r="Z6622" s="110">
        <f t="shared" si="1236"/>
        <v>45</v>
      </c>
      <c r="AA6622" s="109">
        <f t="shared" si="1241"/>
        <v>32.15</v>
      </c>
      <c r="AB6622" s="109">
        <f t="shared" si="1242"/>
        <v>32150</v>
      </c>
      <c r="AC6622" s="108">
        <f t="shared" si="1243"/>
        <v>610.85</v>
      </c>
      <c r="AD6622" s="107">
        <f t="shared" si="1244"/>
        <v>2.2222222222222223E-2</v>
      </c>
      <c r="AE6622" s="106">
        <f t="shared" si="1245"/>
        <v>13.574444444444445</v>
      </c>
      <c r="AF6622" s="105">
        <f t="shared" si="1246"/>
        <v>13.574444444444445</v>
      </c>
      <c r="AG6622" s="105">
        <f t="shared" si="1247"/>
        <v>629.42555555555555</v>
      </c>
      <c r="AH6622" s="88"/>
      <c r="AI6622" s="88"/>
      <c r="AJ6622" s="88"/>
      <c r="AK6622" s="88"/>
      <c r="AL6622" s="88"/>
      <c r="AM6622" s="88"/>
      <c r="AN6622" s="88"/>
      <c r="AO6622" s="88"/>
      <c r="AP6622" s="88"/>
      <c r="AQ6622" s="88"/>
      <c r="AR6622" s="88"/>
      <c r="AS6622" s="88"/>
      <c r="AT6622" s="88"/>
      <c r="AU6622" s="88"/>
      <c r="AV6622" s="88"/>
      <c r="AW6622" s="88"/>
      <c r="AX6622" s="88"/>
      <c r="AY6622" s="88"/>
      <c r="AZ6622" s="88"/>
      <c r="BA6622" s="88"/>
      <c r="BB6622" s="88"/>
      <c r="BC6622" s="88"/>
      <c r="BD6622" s="88"/>
      <c r="BE6622" s="88"/>
      <c r="BF6622" s="88"/>
      <c r="BG6622" s="88"/>
      <c r="BH6622" s="88"/>
      <c r="BI6622" s="88"/>
      <c r="BJ6622" s="88"/>
      <c r="BK6622" s="88"/>
      <c r="BL6622" s="88"/>
      <c r="BM6622" s="88"/>
      <c r="BN6622" s="88"/>
      <c r="BO6622" s="88"/>
      <c r="BP6622" s="88"/>
      <c r="BQ6622" s="88"/>
      <c r="BR6622" s="88"/>
      <c r="BS6622" s="88"/>
      <c r="BT6622" s="88"/>
      <c r="BU6622" s="88"/>
      <c r="BV6622" s="88"/>
      <c r="BW6622" s="88"/>
      <c r="BX6622" s="88"/>
      <c r="BY6622" s="88"/>
      <c r="BZ6622" s="88"/>
      <c r="CA6622" s="88"/>
      <c r="CB6622" s="88"/>
      <c r="CC6622" s="88"/>
      <c r="CD6622" s="88"/>
      <c r="CE6622" s="88"/>
      <c r="CF6622" s="88"/>
      <c r="CG6622" s="88"/>
      <c r="CH6622" s="88"/>
      <c r="CI6622" s="88"/>
      <c r="CJ6622" s="88"/>
      <c r="CK6622" s="88"/>
      <c r="CL6622" s="88"/>
      <c r="CM6622" s="88"/>
      <c r="CN6622" s="88"/>
      <c r="CO6622" s="88"/>
      <c r="CP6622" s="88"/>
      <c r="CQ6622" s="88"/>
      <c r="CR6622" s="88"/>
      <c r="CS6622" s="88"/>
      <c r="CT6622" s="88"/>
      <c r="CU6622" s="88"/>
      <c r="CV6622" s="88"/>
      <c r="CW6622" s="88"/>
      <c r="CX6622" s="88"/>
      <c r="CY6622" s="88"/>
      <c r="CZ6622" s="88"/>
      <c r="DA6622" s="88"/>
      <c r="DB6622" s="88"/>
      <c r="DC6622" s="88"/>
      <c r="DD6622" s="88"/>
      <c r="DE6622" s="88"/>
      <c r="DF6622" s="88"/>
      <c r="DG6622" s="88"/>
      <c r="DH6622" s="88"/>
      <c r="DI6622" s="88"/>
      <c r="DJ6622" s="88"/>
      <c r="DK6622" s="88"/>
      <c r="DL6622" s="88"/>
      <c r="DM6622" s="88"/>
      <c r="DN6622" s="88"/>
      <c r="DO6622" s="88"/>
      <c r="DP6622" s="88"/>
      <c r="DQ6622" s="88"/>
      <c r="DR6622" s="88"/>
      <c r="DS6622" s="88"/>
      <c r="DT6622" s="88"/>
      <c r="DU6622" s="88"/>
      <c r="DV6622" s="88"/>
      <c r="DW6622" s="88"/>
      <c r="DX6622" s="88"/>
      <c r="DY6622" s="88"/>
      <c r="DZ6622" s="88"/>
      <c r="EA6622" s="88"/>
      <c r="EB6622" s="88"/>
      <c r="EC6622" s="88"/>
      <c r="ED6622" s="88"/>
      <c r="EE6622" s="88"/>
      <c r="EF6622" s="88"/>
      <c r="EG6622" s="88"/>
      <c r="EH6622" s="88"/>
      <c r="EI6622" s="88"/>
      <c r="EJ6622" s="88"/>
      <c r="EK6622" s="88"/>
      <c r="EL6622" s="88"/>
      <c r="EM6622" s="88"/>
      <c r="EN6622" s="88"/>
      <c r="EO6622" s="88"/>
      <c r="EP6622" s="88"/>
      <c r="EQ6622" s="88"/>
      <c r="ER6622" s="88"/>
      <c r="ES6622" s="88"/>
      <c r="ET6622" s="88"/>
      <c r="EU6622" s="88"/>
      <c r="EV6622" s="88"/>
      <c r="EW6622" s="88"/>
      <c r="EX6622" s="88"/>
      <c r="EY6622" s="88"/>
      <c r="EZ6622" s="88"/>
      <c r="FA6622" s="88"/>
      <c r="FB6622" s="88"/>
      <c r="FC6622" s="88"/>
      <c r="FD6622" s="88"/>
      <c r="FE6622" s="88"/>
      <c r="FF6622" s="88"/>
      <c r="FG6622" s="88"/>
      <c r="FH6622" s="88"/>
      <c r="FI6622" s="88"/>
      <c r="FJ6622" s="88"/>
      <c r="FK6622" s="88"/>
      <c r="FL6622" s="88"/>
      <c r="FM6622" s="88"/>
      <c r="FN6622" s="88"/>
      <c r="FO6622" s="88"/>
      <c r="FP6622" s="88"/>
      <c r="FQ6622" s="88"/>
      <c r="FR6622" s="88"/>
      <c r="FS6622" s="88"/>
      <c r="FT6622" s="88"/>
      <c r="FU6622" s="88"/>
      <c r="FV6622" s="88"/>
      <c r="FW6622" s="88"/>
      <c r="FX6622" s="88"/>
      <c r="FY6622" s="88"/>
      <c r="FZ6622" s="88"/>
      <c r="GA6622" s="88"/>
      <c r="GB6622" s="88"/>
      <c r="GC6622" s="88"/>
      <c r="GD6622" s="88"/>
      <c r="GE6622" s="88"/>
      <c r="GF6622" s="88"/>
      <c r="GG6622" s="88"/>
      <c r="GH6622" s="88"/>
      <c r="GI6622" s="88"/>
      <c r="GJ6622" s="88"/>
      <c r="GK6622" s="88"/>
      <c r="GL6622" s="88"/>
      <c r="GM6622" s="88"/>
      <c r="GN6622" s="88"/>
      <c r="GO6622" s="88"/>
      <c r="GP6622" s="88"/>
      <c r="GQ6622" s="88"/>
      <c r="GR6622" s="88"/>
      <c r="GS6622" s="88"/>
      <c r="GT6622" s="88"/>
      <c r="GU6622" s="88"/>
      <c r="GV6622" s="88"/>
      <c r="GW6622" s="88"/>
      <c r="GX6622" s="88"/>
      <c r="GY6622" s="88"/>
      <c r="GZ6622" s="88"/>
      <c r="HA6622" s="88"/>
      <c r="HB6622" s="88"/>
      <c r="HC6622" s="88"/>
      <c r="HD6622" s="88"/>
      <c r="HE6622" s="88"/>
      <c r="HF6622" s="88"/>
      <c r="HG6622" s="88"/>
      <c r="HH6622" s="88"/>
      <c r="HI6622" s="88"/>
      <c r="HJ6622" s="88"/>
      <c r="HK6622" s="88"/>
      <c r="HL6622" s="88"/>
      <c r="HM6622" s="88"/>
      <c r="HN6622" s="88"/>
      <c r="HO6622" s="88"/>
      <c r="HP6622" s="88"/>
      <c r="HQ6622" s="88"/>
      <c r="HR6622" s="88"/>
      <c r="HS6622" s="88"/>
      <c r="HT6622" s="88"/>
      <c r="HU6622" s="88"/>
      <c r="HV6622" s="88"/>
      <c r="HW6622" s="88"/>
      <c r="HX6622" s="88"/>
      <c r="HY6622" s="88"/>
      <c r="HZ6622" s="88"/>
      <c r="IA6622" s="88"/>
      <c r="IB6622" s="88"/>
      <c r="IC6622" s="88"/>
      <c r="ID6622" s="88"/>
      <c r="IE6622" s="88"/>
      <c r="IF6622" s="88"/>
      <c r="IG6622" s="88"/>
      <c r="IH6622" s="88"/>
      <c r="II6622" s="88"/>
      <c r="IJ6622" s="88"/>
      <c r="IK6622" s="88"/>
      <c r="IL6622" s="88"/>
      <c r="IM6622" s="88"/>
      <c r="IN6622" s="88"/>
      <c r="IO6622" s="88"/>
      <c r="IP6622" s="88"/>
      <c r="IQ6622" s="88"/>
      <c r="IR6622" s="88"/>
      <c r="IS6622" s="88"/>
      <c r="IT6622" s="88"/>
      <c r="IU6622" s="88"/>
      <c r="IV6622" s="88"/>
      <c r="IW6622" s="88"/>
      <c r="IX6622" s="88"/>
      <c r="IY6622" s="88"/>
      <c r="IZ6622" s="88"/>
      <c r="JA6622" s="88"/>
      <c r="JB6622" s="88"/>
      <c r="JC6622" s="88"/>
      <c r="JD6622" s="88"/>
      <c r="JE6622" s="88"/>
      <c r="JF6622" s="88"/>
      <c r="JG6622" s="88"/>
      <c r="JH6622" s="88"/>
      <c r="JI6622" s="88"/>
      <c r="JJ6622" s="88"/>
      <c r="JK6622" s="88"/>
      <c r="JL6622" s="88"/>
      <c r="JM6622" s="88"/>
      <c r="JN6622" s="88"/>
      <c r="JO6622" s="88"/>
      <c r="JP6622" s="88"/>
      <c r="JQ6622" s="88"/>
      <c r="JR6622" s="88"/>
      <c r="JS6622" s="88"/>
      <c r="JT6622" s="88"/>
      <c r="JU6622" s="88"/>
      <c r="JV6622" s="88"/>
      <c r="JW6622" s="88"/>
      <c r="JX6622" s="88"/>
      <c r="JY6622" s="88"/>
      <c r="JZ6622" s="88"/>
      <c r="KA6622" s="88"/>
      <c r="KB6622" s="88"/>
      <c r="KC6622" s="88"/>
      <c r="KD6622" s="88"/>
      <c r="KE6622" s="88"/>
      <c r="KF6622" s="88"/>
      <c r="KG6622" s="88"/>
      <c r="KH6622" s="88"/>
      <c r="KI6622" s="88"/>
      <c r="KJ6622" s="88"/>
      <c r="KK6622" s="88"/>
      <c r="KL6622" s="88"/>
      <c r="KM6622" s="88"/>
      <c r="KN6622" s="88"/>
      <c r="KO6622" s="88"/>
      <c r="KP6622" s="88"/>
      <c r="KQ6622" s="88"/>
      <c r="KR6622" s="88"/>
      <c r="KS6622" s="88"/>
      <c r="KT6622" s="88"/>
      <c r="KU6622" s="88"/>
      <c r="KV6622" s="88"/>
      <c r="KW6622" s="88"/>
      <c r="KX6622" s="88"/>
      <c r="KY6622" s="88"/>
      <c r="KZ6622" s="88"/>
      <c r="LA6622" s="88"/>
      <c r="LB6622" s="88"/>
      <c r="LC6622" s="88"/>
      <c r="LD6622" s="88"/>
      <c r="LE6622" s="88"/>
      <c r="LF6622" s="88"/>
      <c r="LG6622" s="88"/>
      <c r="LH6622" s="88"/>
      <c r="LI6622" s="88"/>
      <c r="LJ6622" s="88"/>
      <c r="LK6622" s="88"/>
      <c r="LL6622" s="88"/>
      <c r="LM6622" s="88"/>
      <c r="LN6622" s="88"/>
      <c r="LO6622" s="88"/>
      <c r="LP6622" s="88"/>
      <c r="LQ6622" s="88"/>
      <c r="LR6622" s="88"/>
      <c r="LS6622" s="88"/>
      <c r="LT6622" s="88"/>
      <c r="LU6622" s="88"/>
      <c r="LV6622" s="88"/>
      <c r="LW6622" s="88"/>
      <c r="LX6622" s="88"/>
      <c r="LY6622" s="88"/>
      <c r="LZ6622" s="88"/>
      <c r="MA6622" s="88"/>
      <c r="MB6622" s="88"/>
      <c r="MC6622" s="88"/>
      <c r="MD6622" s="88"/>
      <c r="ME6622" s="88"/>
      <c r="MF6622" s="88"/>
      <c r="MG6622" s="88"/>
      <c r="MH6622" s="88"/>
      <c r="MI6622" s="88"/>
      <c r="MJ6622" s="88"/>
      <c r="MK6622" s="88"/>
      <c r="ML6622" s="88"/>
      <c r="MM6622" s="88"/>
      <c r="MN6622" s="88"/>
      <c r="MO6622" s="88"/>
      <c r="MP6622" s="88"/>
      <c r="MQ6622" s="88"/>
      <c r="MR6622" s="88"/>
      <c r="MS6622" s="88"/>
      <c r="MT6622" s="88"/>
      <c r="MU6622" s="88"/>
      <c r="MV6622" s="88"/>
      <c r="MW6622" s="88"/>
      <c r="MX6622" s="88"/>
      <c r="MY6622" s="88"/>
      <c r="MZ6622" s="88"/>
      <c r="NA6622" s="88"/>
      <c r="NB6622" s="88"/>
      <c r="NC6622" s="88"/>
      <c r="ND6622" s="88"/>
      <c r="NE6622" s="88"/>
      <c r="NF6622" s="88"/>
      <c r="NG6622" s="88"/>
      <c r="NH6622" s="88"/>
      <c r="NI6622" s="88"/>
      <c r="NJ6622" s="88"/>
      <c r="NK6622" s="88"/>
      <c r="NL6622" s="88"/>
      <c r="NM6622" s="88"/>
      <c r="NN6622" s="88"/>
      <c r="NO6622" s="88"/>
      <c r="NP6622" s="88"/>
      <c r="NQ6622" s="88"/>
      <c r="NR6622" s="88"/>
      <c r="NS6622" s="88"/>
      <c r="NT6622" s="88"/>
      <c r="NU6622" s="88"/>
      <c r="NV6622" s="88"/>
      <c r="NW6622" s="88"/>
      <c r="NX6622" s="88"/>
      <c r="NY6622" s="88"/>
      <c r="NZ6622" s="88"/>
      <c r="OA6622" s="88"/>
      <c r="OB6622" s="88"/>
      <c r="OC6622" s="88"/>
      <c r="OD6622" s="88"/>
      <c r="OE6622" s="88"/>
      <c r="OF6622" s="88"/>
      <c r="OG6622" s="88"/>
      <c r="OH6622" s="88"/>
      <c r="OI6622" s="88"/>
      <c r="OJ6622" s="88"/>
      <c r="OK6622" s="88"/>
      <c r="OL6622" s="88"/>
      <c r="OM6622" s="88"/>
      <c r="ON6622" s="88"/>
      <c r="OO6622" s="88"/>
      <c r="OP6622" s="88"/>
      <c r="OQ6622" s="88"/>
      <c r="OR6622" s="88"/>
      <c r="OS6622" s="88"/>
      <c r="OT6622" s="88"/>
      <c r="OU6622" s="88"/>
      <c r="OV6622" s="88"/>
      <c r="OW6622" s="88"/>
      <c r="OX6622" s="88"/>
      <c r="OY6622" s="88"/>
      <c r="OZ6622" s="88"/>
      <c r="PA6622" s="88"/>
      <c r="PB6622" s="88"/>
      <c r="PC6622" s="88"/>
      <c r="PD6622" s="88"/>
      <c r="PE6622" s="88"/>
      <c r="PF6622" s="88"/>
      <c r="PG6622" s="88"/>
      <c r="PH6622" s="88"/>
      <c r="PI6622" s="88"/>
      <c r="PJ6622" s="88"/>
      <c r="PK6622" s="88"/>
      <c r="PL6622" s="88"/>
      <c r="PM6622" s="88"/>
      <c r="PN6622" s="88"/>
      <c r="PO6622" s="88"/>
      <c r="PP6622" s="88"/>
      <c r="PQ6622" s="88"/>
      <c r="PR6622" s="88"/>
      <c r="PS6622" s="88"/>
      <c r="PT6622" s="88"/>
      <c r="PU6622" s="88"/>
      <c r="PV6622" s="88"/>
      <c r="PW6622" s="88"/>
      <c r="PX6622" s="88"/>
      <c r="PY6622" s="88"/>
      <c r="PZ6622" s="88"/>
      <c r="QA6622" s="88"/>
      <c r="QB6622" s="88"/>
      <c r="QC6622" s="88"/>
      <c r="QD6622" s="88"/>
      <c r="QE6622" s="88"/>
      <c r="QF6622" s="88"/>
      <c r="QG6622" s="88"/>
      <c r="QH6622" s="88"/>
      <c r="QI6622" s="88"/>
      <c r="QJ6622" s="88"/>
      <c r="QK6622" s="88"/>
      <c r="QL6622" s="88"/>
      <c r="QM6622" s="88"/>
      <c r="QN6622" s="88"/>
      <c r="QO6622" s="88"/>
      <c r="QP6622" s="88"/>
      <c r="QQ6622" s="88"/>
      <c r="QR6622" s="88"/>
      <c r="QS6622" s="88"/>
      <c r="QT6622" s="88"/>
      <c r="QU6622" s="88"/>
      <c r="QV6622" s="88"/>
      <c r="QW6622" s="88"/>
      <c r="QX6622" s="88"/>
      <c r="QY6622" s="88"/>
      <c r="QZ6622" s="88"/>
      <c r="RA6622" s="88"/>
      <c r="RB6622" s="88"/>
      <c r="RC6622" s="88"/>
      <c r="RD6622" s="88"/>
      <c r="RE6622" s="88"/>
      <c r="RF6622" s="88"/>
      <c r="RG6622" s="88"/>
      <c r="RH6622" s="88"/>
      <c r="RI6622" s="88"/>
      <c r="RJ6622" s="88"/>
      <c r="RK6622" s="88"/>
      <c r="RL6622" s="88"/>
      <c r="RM6622" s="88"/>
      <c r="RN6622" s="88"/>
      <c r="RO6622" s="88"/>
      <c r="RP6622" s="88"/>
      <c r="RQ6622" s="88"/>
      <c r="RR6622" s="88"/>
      <c r="RS6622" s="88"/>
      <c r="RT6622" s="88"/>
      <c r="RU6622" s="88"/>
      <c r="RV6622" s="88"/>
      <c r="RW6622" s="88"/>
      <c r="RX6622" s="88"/>
      <c r="RY6622" s="88"/>
      <c r="RZ6622" s="88"/>
      <c r="SA6622" s="88"/>
      <c r="SB6622" s="88"/>
      <c r="SC6622" s="88"/>
      <c r="SD6622" s="88"/>
      <c r="SE6622" s="88"/>
      <c r="SF6622" s="88"/>
      <c r="SG6622" s="88"/>
      <c r="SH6622" s="88"/>
      <c r="SI6622" s="88"/>
      <c r="SJ6622" s="88"/>
      <c r="SK6622" s="88"/>
      <c r="SL6622" s="88"/>
      <c r="SM6622" s="88"/>
      <c r="SN6622" s="88"/>
      <c r="SO6622" s="88"/>
      <c r="SP6622" s="88"/>
      <c r="SQ6622" s="88"/>
      <c r="SR6622" s="88"/>
      <c r="SS6622" s="88"/>
      <c r="ST6622" s="88"/>
      <c r="SU6622" s="88"/>
      <c r="SV6622" s="88"/>
      <c r="SW6622" s="88"/>
      <c r="SX6622" s="88"/>
      <c r="SY6622" s="88"/>
      <c r="SZ6622" s="88"/>
      <c r="TA6622" s="88"/>
      <c r="TB6622" s="88"/>
      <c r="TC6622" s="88"/>
      <c r="TD6622" s="88"/>
      <c r="TE6622" s="88"/>
      <c r="TF6622" s="88"/>
      <c r="TG6622" s="88"/>
      <c r="TH6622" s="88"/>
      <c r="TI6622" s="88"/>
      <c r="TJ6622" s="88"/>
      <c r="TK6622" s="88"/>
      <c r="TL6622" s="88"/>
      <c r="TM6622" s="88"/>
      <c r="TN6622" s="88"/>
      <c r="TO6622" s="88"/>
      <c r="TP6622" s="88"/>
      <c r="TQ6622" s="88"/>
      <c r="TR6622" s="88"/>
      <c r="TS6622" s="88"/>
      <c r="TT6622" s="88"/>
      <c r="TU6622" s="88"/>
      <c r="TV6622" s="88"/>
      <c r="TW6622" s="88"/>
      <c r="TX6622" s="88"/>
      <c r="TY6622" s="88"/>
      <c r="TZ6622" s="88"/>
      <c r="UA6622" s="88"/>
      <c r="UB6622" s="88"/>
      <c r="UC6622" s="88"/>
      <c r="UD6622" s="88"/>
      <c r="UE6622" s="88"/>
      <c r="UF6622" s="88"/>
      <c r="UG6622" s="88"/>
      <c r="UH6622" s="88"/>
      <c r="UI6622" s="88"/>
      <c r="UJ6622" s="88"/>
      <c r="UK6622" s="88"/>
      <c r="UL6622" s="88"/>
      <c r="UM6622" s="88"/>
      <c r="UN6622" s="88"/>
      <c r="UO6622" s="88"/>
      <c r="UP6622" s="88"/>
      <c r="UQ6622" s="88"/>
      <c r="UR6622" s="88"/>
      <c r="US6622" s="88"/>
      <c r="UT6622" s="88"/>
      <c r="UU6622" s="88"/>
      <c r="UV6622" s="88"/>
      <c r="UW6622" s="88"/>
      <c r="UX6622" s="88"/>
      <c r="UY6622" s="88"/>
      <c r="UZ6622" s="88"/>
      <c r="VA6622" s="88"/>
      <c r="VB6622" s="88"/>
      <c r="VC6622" s="88"/>
      <c r="VD6622" s="88"/>
      <c r="VE6622" s="88"/>
      <c r="VF6622" s="88"/>
      <c r="VG6622" s="88"/>
      <c r="VH6622" s="88"/>
      <c r="VI6622" s="88"/>
      <c r="VJ6622" s="88"/>
      <c r="VK6622" s="88"/>
      <c r="VL6622" s="88"/>
      <c r="VM6622" s="88"/>
      <c r="VN6622" s="88"/>
      <c r="VO6622" s="88"/>
      <c r="VP6622" s="88"/>
      <c r="VQ6622" s="88"/>
      <c r="VR6622" s="88"/>
      <c r="VS6622" s="88"/>
      <c r="VT6622" s="88"/>
      <c r="VU6622" s="88"/>
      <c r="VV6622" s="88"/>
      <c r="VW6622" s="88"/>
      <c r="VX6622" s="88"/>
      <c r="VY6622" s="88"/>
      <c r="VZ6622" s="88"/>
      <c r="WA6622" s="88"/>
      <c r="WB6622" s="88"/>
      <c r="WC6622" s="88"/>
      <c r="WD6622" s="88"/>
      <c r="WE6622" s="88"/>
      <c r="WF6622" s="88"/>
      <c r="WG6622" s="88"/>
      <c r="WH6622" s="88"/>
      <c r="WI6622" s="88"/>
      <c r="WJ6622" s="88"/>
      <c r="WK6622" s="88"/>
      <c r="WL6622" s="88"/>
      <c r="WM6622" s="88"/>
      <c r="WN6622" s="88"/>
      <c r="WO6622" s="88"/>
      <c r="WP6622" s="88"/>
      <c r="WQ6622" s="88"/>
      <c r="WR6622" s="88"/>
      <c r="WS6622" s="88"/>
      <c r="WT6622" s="88"/>
      <c r="WU6622" s="88"/>
      <c r="WV6622" s="88"/>
      <c r="WW6622" s="88"/>
      <c r="WX6622" s="88"/>
      <c r="WY6622" s="88"/>
      <c r="WZ6622" s="88"/>
      <c r="XA6622" s="88"/>
      <c r="XB6622" s="88"/>
      <c r="XC6622" s="88"/>
      <c r="XD6622" s="88"/>
      <c r="XE6622" s="88"/>
      <c r="XF6622" s="88"/>
      <c r="XG6622" s="88"/>
      <c r="XH6622" s="88"/>
      <c r="XI6622" s="88"/>
      <c r="XJ6622" s="88"/>
      <c r="XK6622" s="88"/>
      <c r="XL6622" s="88"/>
      <c r="XM6622" s="88"/>
      <c r="XN6622" s="88"/>
      <c r="XO6622" s="88"/>
      <c r="XP6622" s="88"/>
      <c r="XQ6622" s="88"/>
      <c r="XR6622" s="88"/>
      <c r="XS6622" s="88"/>
      <c r="XT6622" s="88"/>
      <c r="XU6622" s="88"/>
      <c r="XV6622" s="88"/>
      <c r="XW6622" s="88"/>
      <c r="XX6622" s="88"/>
      <c r="XY6622" s="88"/>
      <c r="XZ6622" s="88"/>
      <c r="YA6622" s="88"/>
      <c r="YB6622" s="88"/>
      <c r="YC6622" s="88"/>
      <c r="YD6622" s="88"/>
      <c r="YE6622" s="88"/>
      <c r="YF6622" s="88"/>
      <c r="YG6622" s="88"/>
      <c r="YH6622" s="88"/>
      <c r="YI6622" s="88"/>
      <c r="YJ6622" s="88"/>
      <c r="YK6622" s="88"/>
      <c r="YL6622" s="88"/>
      <c r="YM6622" s="88"/>
      <c r="YN6622" s="88"/>
      <c r="YO6622" s="88"/>
      <c r="YP6622" s="88"/>
      <c r="YQ6622" s="88"/>
      <c r="YR6622" s="88"/>
      <c r="YS6622" s="88"/>
      <c r="YT6622" s="88"/>
      <c r="YU6622" s="88"/>
      <c r="YV6622" s="88"/>
      <c r="YW6622" s="88"/>
      <c r="YX6622" s="88"/>
      <c r="YY6622" s="88"/>
      <c r="YZ6622" s="88"/>
      <c r="ZA6622" s="88"/>
      <c r="ZB6622" s="88"/>
      <c r="ZC6622" s="88"/>
      <c r="ZD6622" s="88"/>
      <c r="ZE6622" s="88"/>
      <c r="ZF6622" s="88"/>
      <c r="ZG6622" s="88"/>
      <c r="ZH6622" s="88"/>
      <c r="ZI6622" s="88"/>
      <c r="ZJ6622" s="88"/>
      <c r="ZK6622" s="88"/>
      <c r="ZL6622" s="88"/>
      <c r="ZM6622" s="88"/>
      <c r="ZN6622" s="88"/>
      <c r="ZO6622" s="88"/>
      <c r="ZP6622" s="88"/>
      <c r="ZQ6622" s="88"/>
      <c r="ZR6622" s="88"/>
      <c r="ZS6622" s="88"/>
      <c r="ZT6622" s="88"/>
      <c r="ZU6622" s="88"/>
      <c r="ZV6622" s="88"/>
      <c r="ZW6622" s="88"/>
      <c r="ZX6622" s="88"/>
      <c r="ZY6622" s="88"/>
      <c r="ZZ6622" s="88"/>
      <c r="AAA6622" s="88"/>
      <c r="AAB6622" s="88"/>
      <c r="AAC6622" s="88"/>
      <c r="AAD6622" s="88"/>
      <c r="AAE6622" s="88"/>
      <c r="AAF6622" s="88"/>
      <c r="AAG6622" s="88"/>
      <c r="AAH6622" s="88"/>
      <c r="AAI6622" s="88"/>
      <c r="AAJ6622" s="88"/>
      <c r="AAK6622" s="88"/>
      <c r="AAL6622" s="88"/>
      <c r="AAM6622" s="88"/>
      <c r="AAN6622" s="88"/>
      <c r="AAO6622" s="88"/>
      <c r="AAP6622" s="88"/>
      <c r="AAQ6622" s="88"/>
      <c r="AAR6622" s="88"/>
      <c r="AAS6622" s="88"/>
      <c r="AAT6622" s="88"/>
      <c r="AAU6622" s="88"/>
      <c r="AAV6622" s="88"/>
      <c r="AAW6622" s="88"/>
      <c r="AAX6622" s="88"/>
      <c r="AAY6622" s="88"/>
      <c r="AAZ6622" s="88"/>
      <c r="ABA6622" s="88"/>
      <c r="ABB6622" s="88"/>
      <c r="ABC6622" s="88"/>
      <c r="ABD6622" s="88"/>
      <c r="ABE6622" s="88"/>
      <c r="ABF6622" s="88"/>
      <c r="ABG6622" s="88"/>
      <c r="ABH6622" s="88"/>
      <c r="ABI6622" s="88"/>
      <c r="ABJ6622" s="88"/>
      <c r="ABK6622" s="88"/>
      <c r="ABL6622" s="88"/>
      <c r="ABM6622" s="88"/>
      <c r="ABN6622" s="88"/>
      <c r="ABO6622" s="88"/>
      <c r="ABP6622" s="88"/>
      <c r="ABQ6622" s="88"/>
      <c r="ABR6622" s="88"/>
      <c r="ABS6622" s="88"/>
      <c r="ABT6622" s="88"/>
      <c r="ABU6622" s="88"/>
      <c r="ABV6622" s="88"/>
      <c r="ABW6622" s="88"/>
      <c r="ABX6622" s="88"/>
      <c r="ABY6622" s="88"/>
      <c r="ABZ6622" s="88"/>
      <c r="ACA6622" s="88"/>
      <c r="ACB6622" s="88"/>
      <c r="ACC6622" s="88"/>
      <c r="ACD6622" s="88"/>
      <c r="ACE6622" s="88"/>
      <c r="ACF6622" s="88"/>
      <c r="ACG6622" s="88"/>
      <c r="ACH6622" s="88"/>
      <c r="ACI6622" s="88"/>
      <c r="ACJ6622" s="88"/>
      <c r="ACK6622" s="88"/>
      <c r="ACL6622" s="88"/>
      <c r="ACM6622" s="88"/>
      <c r="ACN6622" s="88"/>
      <c r="ACO6622" s="88"/>
      <c r="ACP6622" s="88"/>
      <c r="ACQ6622" s="88"/>
      <c r="ACR6622" s="88"/>
      <c r="ACS6622" s="88"/>
      <c r="ACT6622" s="88"/>
      <c r="ACU6622" s="88"/>
      <c r="ACV6622" s="88"/>
      <c r="ACW6622" s="88"/>
      <c r="ACX6622" s="88"/>
      <c r="ACY6622" s="88"/>
      <c r="ACZ6622" s="88"/>
      <c r="ADA6622" s="88"/>
      <c r="ADB6622" s="88"/>
      <c r="ADC6622" s="88"/>
      <c r="ADD6622" s="88"/>
      <c r="ADE6622" s="88"/>
      <c r="ADF6622" s="88"/>
      <c r="ADG6622" s="88"/>
      <c r="ADH6622" s="88"/>
      <c r="ADI6622" s="88"/>
      <c r="ADJ6622" s="88"/>
      <c r="ADK6622" s="88"/>
      <c r="ADL6622" s="88"/>
      <c r="ADM6622" s="88"/>
      <c r="ADN6622" s="88"/>
      <c r="ADO6622" s="88"/>
      <c r="ADP6622" s="88"/>
      <c r="ADQ6622" s="88"/>
      <c r="ADR6622" s="88"/>
      <c r="ADS6622" s="88"/>
      <c r="ADT6622" s="88"/>
      <c r="ADU6622" s="88"/>
      <c r="ADV6622" s="88"/>
      <c r="ADW6622" s="88"/>
      <c r="ADX6622" s="88"/>
      <c r="ADY6622" s="88"/>
      <c r="ADZ6622" s="88"/>
      <c r="AEA6622" s="88"/>
      <c r="AEB6622" s="88"/>
      <c r="AEC6622" s="88"/>
      <c r="AED6622" s="88"/>
      <c r="AEE6622" s="88"/>
      <c r="AEF6622" s="88"/>
      <c r="AEG6622" s="88"/>
      <c r="AEH6622" s="88"/>
      <c r="AEI6622" s="88"/>
      <c r="AEJ6622" s="88"/>
      <c r="AEK6622" s="88"/>
      <c r="AEL6622" s="88"/>
      <c r="AEM6622" s="88"/>
      <c r="AEN6622" s="88"/>
      <c r="AEO6622" s="88"/>
      <c r="AEP6622" s="88"/>
      <c r="AEQ6622" s="88"/>
      <c r="AER6622" s="88"/>
      <c r="AES6622" s="88"/>
      <c r="AET6622" s="88"/>
      <c r="AEU6622" s="88"/>
      <c r="AEV6622" s="88"/>
      <c r="AEW6622" s="88"/>
      <c r="AEX6622" s="88"/>
      <c r="AEY6622" s="88"/>
      <c r="AEZ6622" s="88"/>
      <c r="AFA6622" s="88"/>
      <c r="AFB6622" s="88"/>
      <c r="AFC6622" s="88"/>
      <c r="AFD6622" s="88"/>
      <c r="AFE6622" s="88"/>
      <c r="AFF6622" s="88"/>
      <c r="AFG6622" s="88"/>
      <c r="AFH6622" s="88"/>
      <c r="AFI6622" s="88"/>
      <c r="AFJ6622" s="88"/>
      <c r="AFK6622" s="88"/>
      <c r="AFL6622" s="88"/>
      <c r="AFM6622" s="88"/>
      <c r="AFN6622" s="88"/>
      <c r="AFO6622" s="88"/>
      <c r="AFP6622" s="88"/>
      <c r="AFQ6622" s="88"/>
      <c r="AFR6622" s="88"/>
      <c r="AFS6622" s="88"/>
      <c r="AFT6622" s="88"/>
      <c r="AFU6622" s="88"/>
      <c r="AFV6622" s="88"/>
      <c r="AFW6622" s="88"/>
      <c r="AFX6622" s="88"/>
      <c r="AFY6622" s="88"/>
      <c r="AFZ6622" s="88"/>
      <c r="AGA6622" s="88"/>
      <c r="AGB6622" s="88"/>
      <c r="AGC6622" s="88"/>
      <c r="AGD6622" s="88"/>
      <c r="AGE6622" s="88"/>
      <c r="AGF6622" s="88"/>
      <c r="AGG6622" s="88"/>
      <c r="AGH6622" s="88"/>
      <c r="AGI6622" s="88"/>
      <c r="AGJ6622" s="88"/>
      <c r="AGK6622" s="88"/>
      <c r="AGL6622" s="88"/>
      <c r="AGM6622" s="88"/>
      <c r="AGN6622" s="88"/>
      <c r="AGO6622" s="88"/>
      <c r="AGP6622" s="88"/>
      <c r="AGQ6622" s="88"/>
      <c r="AGR6622" s="88"/>
      <c r="AGS6622" s="88"/>
      <c r="AGT6622" s="88"/>
      <c r="AGU6622" s="88"/>
      <c r="AGV6622" s="88"/>
      <c r="AGW6622" s="88"/>
      <c r="AGX6622" s="88"/>
      <c r="AGY6622" s="88"/>
      <c r="AGZ6622" s="88"/>
      <c r="AHA6622" s="88"/>
      <c r="AHB6622" s="88"/>
      <c r="AHC6622" s="88"/>
      <c r="AHD6622" s="88"/>
      <c r="AHE6622" s="88"/>
      <c r="AHF6622" s="88"/>
      <c r="AHG6622" s="88"/>
      <c r="AHH6622" s="88"/>
      <c r="AHI6622" s="88"/>
      <c r="AHJ6622" s="88"/>
      <c r="AHK6622" s="88"/>
      <c r="AHL6622" s="88"/>
      <c r="AHM6622" s="88"/>
      <c r="AHN6622" s="88"/>
      <c r="AHO6622" s="88"/>
      <c r="AHP6622" s="88"/>
      <c r="AHQ6622" s="88"/>
      <c r="AHR6622" s="88"/>
      <c r="AHS6622" s="88"/>
      <c r="AHT6622" s="88"/>
      <c r="AHU6622" s="88"/>
      <c r="AHV6622" s="88"/>
      <c r="AHW6622" s="88"/>
      <c r="AHX6622" s="88"/>
      <c r="AHY6622" s="88"/>
      <c r="AHZ6622" s="88"/>
      <c r="AIA6622" s="88"/>
      <c r="AIB6622" s="88"/>
      <c r="AIC6622" s="88"/>
      <c r="AID6622" s="88"/>
      <c r="AIE6622" s="88"/>
      <c r="AIF6622" s="88"/>
      <c r="AIG6622" s="88"/>
      <c r="AIH6622" s="88"/>
      <c r="AII6622" s="88"/>
      <c r="AIJ6622" s="88"/>
      <c r="AIK6622" s="88"/>
      <c r="AIL6622" s="88"/>
      <c r="AIM6622" s="88"/>
      <c r="AIN6622" s="88"/>
      <c r="AIO6622" s="88"/>
      <c r="AIP6622" s="88"/>
      <c r="AIQ6622" s="88"/>
      <c r="AIR6622" s="88"/>
      <c r="AIS6622" s="88"/>
      <c r="AIT6622" s="88"/>
      <c r="AIU6622" s="88"/>
      <c r="AIV6622" s="88"/>
      <c r="AIW6622" s="88"/>
      <c r="AIX6622" s="88"/>
      <c r="AIY6622" s="88"/>
      <c r="AIZ6622" s="88"/>
      <c r="AJA6622" s="88"/>
      <c r="AJB6622" s="88"/>
      <c r="AJC6622" s="88"/>
      <c r="AJD6622" s="88"/>
      <c r="AJE6622" s="88"/>
      <c r="AJF6622" s="88"/>
      <c r="AJG6622" s="88"/>
      <c r="AJH6622" s="88"/>
      <c r="AJI6622" s="88"/>
      <c r="AJJ6622" s="88"/>
      <c r="AJK6622" s="88"/>
      <c r="AJL6622" s="88"/>
      <c r="AJM6622" s="88"/>
      <c r="AJN6622" s="88"/>
      <c r="AJO6622" s="88"/>
      <c r="AJP6622" s="88"/>
      <c r="AJQ6622" s="88"/>
      <c r="AJR6622" s="88"/>
      <c r="AJS6622" s="88"/>
      <c r="AJT6622" s="88"/>
      <c r="AJU6622" s="88"/>
      <c r="AJV6622" s="88"/>
      <c r="AJW6622" s="88"/>
      <c r="AJX6622" s="88"/>
      <c r="AJY6622" s="88"/>
      <c r="AJZ6622" s="88"/>
      <c r="AKA6622" s="88"/>
      <c r="AKB6622" s="88"/>
      <c r="AKC6622" s="88"/>
      <c r="AKD6622" s="88"/>
      <c r="AKE6622" s="88"/>
      <c r="AKF6622" s="88"/>
      <c r="AKG6622" s="88"/>
      <c r="AKH6622" s="88"/>
      <c r="AKI6622" s="88"/>
      <c r="AKJ6622" s="88"/>
      <c r="AKK6622" s="88"/>
      <c r="AKL6622" s="88"/>
      <c r="AKM6622" s="88"/>
      <c r="AKN6622" s="88"/>
      <c r="AKO6622" s="88"/>
      <c r="AKP6622" s="88"/>
      <c r="AKQ6622" s="88"/>
      <c r="AKR6622" s="88"/>
      <c r="AKS6622" s="88"/>
      <c r="AKT6622" s="88"/>
      <c r="AKU6622" s="88"/>
      <c r="AKV6622" s="88"/>
      <c r="AKW6622" s="88"/>
      <c r="AKX6622" s="88"/>
      <c r="AKY6622" s="88"/>
      <c r="AKZ6622" s="88"/>
      <c r="ALA6622" s="88"/>
      <c r="ALB6622" s="88"/>
      <c r="ALC6622" s="88"/>
      <c r="ALD6622" s="88"/>
      <c r="ALE6622" s="88"/>
      <c r="ALF6622" s="88"/>
      <c r="ALG6622" s="88"/>
      <c r="ALH6622" s="88"/>
      <c r="ALI6622" s="88"/>
      <c r="ALJ6622" s="88"/>
      <c r="ALK6622" s="88"/>
      <c r="ALL6622" s="88"/>
      <c r="ALM6622" s="88"/>
      <c r="ALN6622" s="88"/>
      <c r="ALO6622" s="88"/>
      <c r="ALP6622" s="88"/>
      <c r="ALQ6622" s="88"/>
      <c r="ALR6622" s="88"/>
      <c r="ALS6622" s="88"/>
      <c r="ALT6622" s="88"/>
      <c r="ALU6622" s="88"/>
      <c r="ALV6622" s="88"/>
      <c r="ALW6622" s="88"/>
      <c r="ALX6622" s="88"/>
      <c r="ALY6622" s="88"/>
      <c r="ALZ6622" s="88"/>
      <c r="AMA6622" s="88"/>
      <c r="AMB6622" s="88"/>
      <c r="AMC6622" s="88"/>
      <c r="AMD6622" s="88"/>
      <c r="AME6622" s="88"/>
      <c r="AMF6622" s="88"/>
      <c r="AMG6622" s="88"/>
      <c r="AMH6622" s="88"/>
      <c r="AMI6622" s="88"/>
      <c r="AMJ6622" s="88"/>
      <c r="AMK6622" s="88"/>
      <c r="AML6622" s="88"/>
      <c r="AMM6622" s="88"/>
      <c r="AMN6622" s="88"/>
      <c r="AMO6622" s="88"/>
    </row>
    <row r="6623" spans="1:1029" s="104" customFormat="1" x14ac:dyDescent="0.35">
      <c r="A6623" s="21">
        <v>10141103</v>
      </c>
      <c r="B6623" s="117" t="s">
        <v>1665</v>
      </c>
      <c r="C6623" s="115" t="s">
        <v>710</v>
      </c>
      <c r="D6623" s="287" t="e">
        <f>D6622+1</f>
        <v>#VALUE!</v>
      </c>
      <c r="E6623" s="114" t="e">
        <f t="shared" si="1237"/>
        <v>#VALUE!</v>
      </c>
      <c r="F6623" s="34"/>
      <c r="G6623" s="34" t="s">
        <v>189</v>
      </c>
      <c r="H6623" s="34" t="s">
        <v>1760</v>
      </c>
      <c r="I6623" s="287" t="s">
        <v>1759</v>
      </c>
      <c r="J6623" s="21"/>
      <c r="K6623" s="295" t="s">
        <v>1758</v>
      </c>
      <c r="L6623" s="34" t="s">
        <v>1757</v>
      </c>
      <c r="M6623" s="132">
        <v>50</v>
      </c>
      <c r="N6623" s="306" t="s">
        <v>19</v>
      </c>
      <c r="O6623" s="34" t="s">
        <v>362</v>
      </c>
      <c r="P6623" s="34">
        <v>3</v>
      </c>
      <c r="Q6623" s="132">
        <v>2017</v>
      </c>
      <c r="R6623" s="132" t="s">
        <v>15</v>
      </c>
      <c r="S6623" s="132">
        <v>25578</v>
      </c>
      <c r="T6623" s="116">
        <v>643</v>
      </c>
      <c r="U6623" s="111">
        <v>45</v>
      </c>
      <c r="V6623" s="113">
        <f t="shared" si="1238"/>
        <v>643</v>
      </c>
      <c r="W6623" s="113">
        <f t="shared" si="1239"/>
        <v>0</v>
      </c>
      <c r="X6623" s="112">
        <f t="shared" si="1240"/>
        <v>0</v>
      </c>
      <c r="Y6623" s="111"/>
      <c r="Z6623" s="110">
        <f t="shared" si="1236"/>
        <v>45</v>
      </c>
      <c r="AA6623" s="109">
        <f t="shared" si="1241"/>
        <v>32.15</v>
      </c>
      <c r="AB6623" s="109">
        <f t="shared" si="1242"/>
        <v>32150</v>
      </c>
      <c r="AC6623" s="108">
        <f t="shared" si="1243"/>
        <v>610.85</v>
      </c>
      <c r="AD6623" s="107">
        <f t="shared" si="1244"/>
        <v>2.2222222222222223E-2</v>
      </c>
      <c r="AE6623" s="106">
        <f t="shared" si="1245"/>
        <v>13.574444444444445</v>
      </c>
      <c r="AF6623" s="105">
        <f t="shared" si="1246"/>
        <v>13.574444444444445</v>
      </c>
      <c r="AG6623" s="105">
        <f t="shared" si="1247"/>
        <v>629.42555555555555</v>
      </c>
      <c r="AH6623" s="88"/>
      <c r="AI6623" s="88"/>
      <c r="AJ6623" s="88"/>
      <c r="AK6623" s="88"/>
      <c r="AL6623" s="88"/>
      <c r="AM6623" s="88"/>
      <c r="AN6623" s="88"/>
      <c r="AO6623" s="88"/>
      <c r="AP6623" s="88"/>
      <c r="AQ6623" s="88"/>
      <c r="AR6623" s="88"/>
      <c r="AS6623" s="88"/>
      <c r="AT6623" s="88"/>
      <c r="AU6623" s="88"/>
      <c r="AV6623" s="88"/>
      <c r="AW6623" s="88"/>
      <c r="AX6623" s="88"/>
      <c r="AY6623" s="88"/>
      <c r="AZ6623" s="88"/>
      <c r="BA6623" s="88"/>
      <c r="BB6623" s="88"/>
      <c r="BC6623" s="88"/>
      <c r="BD6623" s="88"/>
      <c r="BE6623" s="88"/>
      <c r="BF6623" s="88"/>
      <c r="BG6623" s="88"/>
      <c r="BH6623" s="88"/>
      <c r="BI6623" s="88"/>
      <c r="BJ6623" s="88"/>
      <c r="BK6623" s="88"/>
      <c r="BL6623" s="88"/>
      <c r="BM6623" s="88"/>
      <c r="BN6623" s="88"/>
      <c r="BO6623" s="88"/>
      <c r="BP6623" s="88"/>
      <c r="BQ6623" s="88"/>
      <c r="BR6623" s="88"/>
      <c r="BS6623" s="88"/>
      <c r="BT6623" s="88"/>
      <c r="BU6623" s="88"/>
      <c r="BV6623" s="88"/>
      <c r="BW6623" s="88"/>
      <c r="BX6623" s="88"/>
      <c r="BY6623" s="88"/>
      <c r="BZ6623" s="88"/>
      <c r="CA6623" s="88"/>
      <c r="CB6623" s="88"/>
      <c r="CC6623" s="88"/>
      <c r="CD6623" s="88"/>
      <c r="CE6623" s="88"/>
      <c r="CF6623" s="88"/>
      <c r="CG6623" s="88"/>
      <c r="CH6623" s="88"/>
      <c r="CI6623" s="88"/>
      <c r="CJ6623" s="88"/>
      <c r="CK6623" s="88"/>
      <c r="CL6623" s="88"/>
      <c r="CM6623" s="88"/>
      <c r="CN6623" s="88"/>
      <c r="CO6623" s="88"/>
      <c r="CP6623" s="88"/>
      <c r="CQ6623" s="88"/>
      <c r="CR6623" s="88"/>
      <c r="CS6623" s="88"/>
      <c r="CT6623" s="88"/>
      <c r="CU6623" s="88"/>
      <c r="CV6623" s="88"/>
      <c r="CW6623" s="88"/>
      <c r="CX6623" s="88"/>
      <c r="CY6623" s="88"/>
      <c r="CZ6623" s="88"/>
      <c r="DA6623" s="88"/>
      <c r="DB6623" s="88"/>
      <c r="DC6623" s="88"/>
      <c r="DD6623" s="88"/>
      <c r="DE6623" s="88"/>
      <c r="DF6623" s="88"/>
      <c r="DG6623" s="88"/>
      <c r="DH6623" s="88"/>
      <c r="DI6623" s="88"/>
      <c r="DJ6623" s="88"/>
      <c r="DK6623" s="88"/>
      <c r="DL6623" s="88"/>
      <c r="DM6623" s="88"/>
      <c r="DN6623" s="88"/>
      <c r="DO6623" s="88"/>
      <c r="DP6623" s="88"/>
      <c r="DQ6623" s="88"/>
      <c r="DR6623" s="88"/>
      <c r="DS6623" s="88"/>
      <c r="DT6623" s="88"/>
      <c r="DU6623" s="88"/>
      <c r="DV6623" s="88"/>
      <c r="DW6623" s="88"/>
      <c r="DX6623" s="88"/>
      <c r="DY6623" s="88"/>
      <c r="DZ6623" s="88"/>
      <c r="EA6623" s="88"/>
      <c r="EB6623" s="88"/>
      <c r="EC6623" s="88"/>
      <c r="ED6623" s="88"/>
      <c r="EE6623" s="88"/>
      <c r="EF6623" s="88"/>
      <c r="EG6623" s="88"/>
      <c r="EH6623" s="88"/>
      <c r="EI6623" s="88"/>
      <c r="EJ6623" s="88"/>
      <c r="EK6623" s="88"/>
      <c r="EL6623" s="88"/>
      <c r="EM6623" s="88"/>
      <c r="EN6623" s="88"/>
      <c r="EO6623" s="88"/>
      <c r="EP6623" s="88"/>
      <c r="EQ6623" s="88"/>
      <c r="ER6623" s="88"/>
      <c r="ES6623" s="88"/>
      <c r="ET6623" s="88"/>
      <c r="EU6623" s="88"/>
      <c r="EV6623" s="88"/>
      <c r="EW6623" s="88"/>
      <c r="EX6623" s="88"/>
      <c r="EY6623" s="88"/>
      <c r="EZ6623" s="88"/>
      <c r="FA6623" s="88"/>
      <c r="FB6623" s="88"/>
      <c r="FC6623" s="88"/>
      <c r="FD6623" s="88"/>
      <c r="FE6623" s="88"/>
      <c r="FF6623" s="88"/>
      <c r="FG6623" s="88"/>
      <c r="FH6623" s="88"/>
      <c r="FI6623" s="88"/>
      <c r="FJ6623" s="88"/>
      <c r="FK6623" s="88"/>
      <c r="FL6623" s="88"/>
      <c r="FM6623" s="88"/>
      <c r="FN6623" s="88"/>
      <c r="FO6623" s="88"/>
      <c r="FP6623" s="88"/>
      <c r="FQ6623" s="88"/>
      <c r="FR6623" s="88"/>
      <c r="FS6623" s="88"/>
      <c r="FT6623" s="88"/>
      <c r="FU6623" s="88"/>
      <c r="FV6623" s="88"/>
      <c r="FW6623" s="88"/>
      <c r="FX6623" s="88"/>
      <c r="FY6623" s="88"/>
      <c r="FZ6623" s="88"/>
      <c r="GA6623" s="88"/>
      <c r="GB6623" s="88"/>
      <c r="GC6623" s="88"/>
      <c r="GD6623" s="88"/>
      <c r="GE6623" s="88"/>
      <c r="GF6623" s="88"/>
      <c r="GG6623" s="88"/>
      <c r="GH6623" s="88"/>
      <c r="GI6623" s="88"/>
      <c r="GJ6623" s="88"/>
      <c r="GK6623" s="88"/>
      <c r="GL6623" s="88"/>
      <c r="GM6623" s="88"/>
      <c r="GN6623" s="88"/>
      <c r="GO6623" s="88"/>
      <c r="GP6623" s="88"/>
      <c r="GQ6623" s="88"/>
      <c r="GR6623" s="88"/>
      <c r="GS6623" s="88"/>
      <c r="GT6623" s="88"/>
      <c r="GU6623" s="88"/>
      <c r="GV6623" s="88"/>
      <c r="GW6623" s="88"/>
      <c r="GX6623" s="88"/>
      <c r="GY6623" s="88"/>
      <c r="GZ6623" s="88"/>
      <c r="HA6623" s="88"/>
      <c r="HB6623" s="88"/>
      <c r="HC6623" s="88"/>
      <c r="HD6623" s="88"/>
      <c r="HE6623" s="88"/>
      <c r="HF6623" s="88"/>
      <c r="HG6623" s="88"/>
      <c r="HH6623" s="88"/>
      <c r="HI6623" s="88"/>
      <c r="HJ6623" s="88"/>
      <c r="HK6623" s="88"/>
      <c r="HL6623" s="88"/>
      <c r="HM6623" s="88"/>
      <c r="HN6623" s="88"/>
      <c r="HO6623" s="88"/>
      <c r="HP6623" s="88"/>
      <c r="HQ6623" s="88"/>
      <c r="HR6623" s="88"/>
      <c r="HS6623" s="88"/>
      <c r="HT6623" s="88"/>
      <c r="HU6623" s="88"/>
      <c r="HV6623" s="88"/>
      <c r="HW6623" s="88"/>
      <c r="HX6623" s="88"/>
      <c r="HY6623" s="88"/>
      <c r="HZ6623" s="88"/>
      <c r="IA6623" s="88"/>
      <c r="IB6623" s="88"/>
      <c r="IC6623" s="88"/>
      <c r="ID6623" s="88"/>
      <c r="IE6623" s="88"/>
      <c r="IF6623" s="88"/>
      <c r="IG6623" s="88"/>
      <c r="IH6623" s="88"/>
      <c r="II6623" s="88"/>
      <c r="IJ6623" s="88"/>
      <c r="IK6623" s="88"/>
      <c r="IL6623" s="88"/>
      <c r="IM6623" s="88"/>
      <c r="IN6623" s="88"/>
      <c r="IO6623" s="88"/>
      <c r="IP6623" s="88"/>
      <c r="IQ6623" s="88"/>
      <c r="IR6623" s="88"/>
      <c r="IS6623" s="88"/>
      <c r="IT6623" s="88"/>
      <c r="IU6623" s="88"/>
      <c r="IV6623" s="88"/>
      <c r="IW6623" s="88"/>
      <c r="IX6623" s="88"/>
      <c r="IY6623" s="88"/>
      <c r="IZ6623" s="88"/>
      <c r="JA6623" s="88"/>
      <c r="JB6623" s="88"/>
      <c r="JC6623" s="88"/>
      <c r="JD6623" s="88"/>
      <c r="JE6623" s="88"/>
      <c r="JF6623" s="88"/>
      <c r="JG6623" s="88"/>
      <c r="JH6623" s="88"/>
      <c r="JI6623" s="88"/>
      <c r="JJ6623" s="88"/>
      <c r="JK6623" s="88"/>
      <c r="JL6623" s="88"/>
      <c r="JM6623" s="88"/>
      <c r="JN6623" s="88"/>
      <c r="JO6623" s="88"/>
      <c r="JP6623" s="88"/>
      <c r="JQ6623" s="88"/>
      <c r="JR6623" s="88"/>
      <c r="JS6623" s="88"/>
      <c r="JT6623" s="88"/>
      <c r="JU6623" s="88"/>
      <c r="JV6623" s="88"/>
      <c r="JW6623" s="88"/>
      <c r="JX6623" s="88"/>
      <c r="JY6623" s="88"/>
      <c r="JZ6623" s="88"/>
      <c r="KA6623" s="88"/>
      <c r="KB6623" s="88"/>
      <c r="KC6623" s="88"/>
      <c r="KD6623" s="88"/>
      <c r="KE6623" s="88"/>
      <c r="KF6623" s="88"/>
      <c r="KG6623" s="88"/>
      <c r="KH6623" s="88"/>
      <c r="KI6623" s="88"/>
      <c r="KJ6623" s="88"/>
      <c r="KK6623" s="88"/>
      <c r="KL6623" s="88"/>
      <c r="KM6623" s="88"/>
      <c r="KN6623" s="88"/>
      <c r="KO6623" s="88"/>
      <c r="KP6623" s="88"/>
      <c r="KQ6623" s="88"/>
      <c r="KR6623" s="88"/>
      <c r="KS6623" s="88"/>
      <c r="KT6623" s="88"/>
      <c r="KU6623" s="88"/>
      <c r="KV6623" s="88"/>
      <c r="KW6623" s="88"/>
      <c r="KX6623" s="88"/>
      <c r="KY6623" s="88"/>
      <c r="KZ6623" s="88"/>
      <c r="LA6623" s="88"/>
      <c r="LB6623" s="88"/>
      <c r="LC6623" s="88"/>
      <c r="LD6623" s="88"/>
      <c r="LE6623" s="88"/>
      <c r="LF6623" s="88"/>
      <c r="LG6623" s="88"/>
      <c r="LH6623" s="88"/>
      <c r="LI6623" s="88"/>
      <c r="LJ6623" s="88"/>
      <c r="LK6623" s="88"/>
      <c r="LL6623" s="88"/>
      <c r="LM6623" s="88"/>
      <c r="LN6623" s="88"/>
      <c r="LO6623" s="88"/>
      <c r="LP6623" s="88"/>
      <c r="LQ6623" s="88"/>
      <c r="LR6623" s="88"/>
      <c r="LS6623" s="88"/>
      <c r="LT6623" s="88"/>
      <c r="LU6623" s="88"/>
      <c r="LV6623" s="88"/>
      <c r="LW6623" s="88"/>
      <c r="LX6623" s="88"/>
      <c r="LY6623" s="88"/>
      <c r="LZ6623" s="88"/>
      <c r="MA6623" s="88"/>
      <c r="MB6623" s="88"/>
      <c r="MC6623" s="88"/>
      <c r="MD6623" s="88"/>
      <c r="ME6623" s="88"/>
      <c r="MF6623" s="88"/>
      <c r="MG6623" s="88"/>
      <c r="MH6623" s="88"/>
      <c r="MI6623" s="88"/>
      <c r="MJ6623" s="88"/>
      <c r="MK6623" s="88"/>
      <c r="ML6623" s="88"/>
      <c r="MM6623" s="88"/>
      <c r="MN6623" s="88"/>
      <c r="MO6623" s="88"/>
      <c r="MP6623" s="88"/>
      <c r="MQ6623" s="88"/>
      <c r="MR6623" s="88"/>
      <c r="MS6623" s="88"/>
      <c r="MT6623" s="88"/>
      <c r="MU6623" s="88"/>
      <c r="MV6623" s="88"/>
      <c r="MW6623" s="88"/>
      <c r="MX6623" s="88"/>
      <c r="MY6623" s="88"/>
      <c r="MZ6623" s="88"/>
      <c r="NA6623" s="88"/>
      <c r="NB6623" s="88"/>
      <c r="NC6623" s="88"/>
      <c r="ND6623" s="88"/>
      <c r="NE6623" s="88"/>
      <c r="NF6623" s="88"/>
      <c r="NG6623" s="88"/>
      <c r="NH6623" s="88"/>
      <c r="NI6623" s="88"/>
      <c r="NJ6623" s="88"/>
      <c r="NK6623" s="88"/>
      <c r="NL6623" s="88"/>
      <c r="NM6623" s="88"/>
      <c r="NN6623" s="88"/>
      <c r="NO6623" s="88"/>
      <c r="NP6623" s="88"/>
      <c r="NQ6623" s="88"/>
      <c r="NR6623" s="88"/>
      <c r="NS6623" s="88"/>
      <c r="NT6623" s="88"/>
      <c r="NU6623" s="88"/>
      <c r="NV6623" s="88"/>
      <c r="NW6623" s="88"/>
      <c r="NX6623" s="88"/>
      <c r="NY6623" s="88"/>
      <c r="NZ6623" s="88"/>
      <c r="OA6623" s="88"/>
      <c r="OB6623" s="88"/>
      <c r="OC6623" s="88"/>
      <c r="OD6623" s="88"/>
      <c r="OE6623" s="88"/>
      <c r="OF6623" s="88"/>
      <c r="OG6623" s="88"/>
      <c r="OH6623" s="88"/>
      <c r="OI6623" s="88"/>
      <c r="OJ6623" s="88"/>
      <c r="OK6623" s="88"/>
      <c r="OL6623" s="88"/>
      <c r="OM6623" s="88"/>
      <c r="ON6623" s="88"/>
      <c r="OO6623" s="88"/>
      <c r="OP6623" s="88"/>
      <c r="OQ6623" s="88"/>
      <c r="OR6623" s="88"/>
      <c r="OS6623" s="88"/>
      <c r="OT6623" s="88"/>
      <c r="OU6623" s="88"/>
      <c r="OV6623" s="88"/>
      <c r="OW6623" s="88"/>
      <c r="OX6623" s="88"/>
      <c r="OY6623" s="88"/>
      <c r="OZ6623" s="88"/>
      <c r="PA6623" s="88"/>
      <c r="PB6623" s="88"/>
      <c r="PC6623" s="88"/>
      <c r="PD6623" s="88"/>
      <c r="PE6623" s="88"/>
      <c r="PF6623" s="88"/>
      <c r="PG6623" s="88"/>
      <c r="PH6623" s="88"/>
      <c r="PI6623" s="88"/>
      <c r="PJ6623" s="88"/>
      <c r="PK6623" s="88"/>
      <c r="PL6623" s="88"/>
      <c r="PM6623" s="88"/>
      <c r="PN6623" s="88"/>
      <c r="PO6623" s="88"/>
      <c r="PP6623" s="88"/>
      <c r="PQ6623" s="88"/>
      <c r="PR6623" s="88"/>
      <c r="PS6623" s="88"/>
      <c r="PT6623" s="88"/>
      <c r="PU6623" s="88"/>
      <c r="PV6623" s="88"/>
      <c r="PW6623" s="88"/>
      <c r="PX6623" s="88"/>
      <c r="PY6623" s="88"/>
      <c r="PZ6623" s="88"/>
      <c r="QA6623" s="88"/>
      <c r="QB6623" s="88"/>
      <c r="QC6623" s="88"/>
      <c r="QD6623" s="88"/>
      <c r="QE6623" s="88"/>
      <c r="QF6623" s="88"/>
      <c r="QG6623" s="88"/>
      <c r="QH6623" s="88"/>
      <c r="QI6623" s="88"/>
      <c r="QJ6623" s="88"/>
      <c r="QK6623" s="88"/>
      <c r="QL6623" s="88"/>
      <c r="QM6623" s="88"/>
      <c r="QN6623" s="88"/>
      <c r="QO6623" s="88"/>
      <c r="QP6623" s="88"/>
      <c r="QQ6623" s="88"/>
      <c r="QR6623" s="88"/>
      <c r="QS6623" s="88"/>
      <c r="QT6623" s="88"/>
      <c r="QU6623" s="88"/>
      <c r="QV6623" s="88"/>
      <c r="QW6623" s="88"/>
      <c r="QX6623" s="88"/>
      <c r="QY6623" s="88"/>
      <c r="QZ6623" s="88"/>
      <c r="RA6623" s="88"/>
      <c r="RB6623" s="88"/>
      <c r="RC6623" s="88"/>
      <c r="RD6623" s="88"/>
      <c r="RE6623" s="88"/>
      <c r="RF6623" s="88"/>
      <c r="RG6623" s="88"/>
      <c r="RH6623" s="88"/>
      <c r="RI6623" s="88"/>
      <c r="RJ6623" s="88"/>
      <c r="RK6623" s="88"/>
      <c r="RL6623" s="88"/>
      <c r="RM6623" s="88"/>
      <c r="RN6623" s="88"/>
      <c r="RO6623" s="88"/>
      <c r="RP6623" s="88"/>
      <c r="RQ6623" s="88"/>
      <c r="RR6623" s="88"/>
      <c r="RS6623" s="88"/>
      <c r="RT6623" s="88"/>
      <c r="RU6623" s="88"/>
      <c r="RV6623" s="88"/>
      <c r="RW6623" s="88"/>
      <c r="RX6623" s="88"/>
      <c r="RY6623" s="88"/>
      <c r="RZ6623" s="88"/>
      <c r="SA6623" s="88"/>
      <c r="SB6623" s="88"/>
      <c r="SC6623" s="88"/>
      <c r="SD6623" s="88"/>
      <c r="SE6623" s="88"/>
      <c r="SF6623" s="88"/>
      <c r="SG6623" s="88"/>
      <c r="SH6623" s="88"/>
      <c r="SI6623" s="88"/>
      <c r="SJ6623" s="88"/>
      <c r="SK6623" s="88"/>
      <c r="SL6623" s="88"/>
      <c r="SM6623" s="88"/>
      <c r="SN6623" s="88"/>
      <c r="SO6623" s="88"/>
      <c r="SP6623" s="88"/>
      <c r="SQ6623" s="88"/>
      <c r="SR6623" s="88"/>
      <c r="SS6623" s="88"/>
      <c r="ST6623" s="88"/>
      <c r="SU6623" s="88"/>
      <c r="SV6623" s="88"/>
      <c r="SW6623" s="88"/>
      <c r="SX6623" s="88"/>
      <c r="SY6623" s="88"/>
      <c r="SZ6623" s="88"/>
      <c r="TA6623" s="88"/>
      <c r="TB6623" s="88"/>
      <c r="TC6623" s="88"/>
      <c r="TD6623" s="88"/>
      <c r="TE6623" s="88"/>
      <c r="TF6623" s="88"/>
      <c r="TG6623" s="88"/>
      <c r="TH6623" s="88"/>
      <c r="TI6623" s="88"/>
      <c r="TJ6623" s="88"/>
      <c r="TK6623" s="88"/>
      <c r="TL6623" s="88"/>
      <c r="TM6623" s="88"/>
      <c r="TN6623" s="88"/>
      <c r="TO6623" s="88"/>
      <c r="TP6623" s="88"/>
      <c r="TQ6623" s="88"/>
      <c r="TR6623" s="88"/>
      <c r="TS6623" s="88"/>
      <c r="TT6623" s="88"/>
      <c r="TU6623" s="88"/>
      <c r="TV6623" s="88"/>
      <c r="TW6623" s="88"/>
      <c r="TX6623" s="88"/>
      <c r="TY6623" s="88"/>
      <c r="TZ6623" s="88"/>
      <c r="UA6623" s="88"/>
      <c r="UB6623" s="88"/>
      <c r="UC6623" s="88"/>
      <c r="UD6623" s="88"/>
      <c r="UE6623" s="88"/>
      <c r="UF6623" s="88"/>
      <c r="UG6623" s="88"/>
      <c r="UH6623" s="88"/>
      <c r="UI6623" s="88"/>
      <c r="UJ6623" s="88"/>
      <c r="UK6623" s="88"/>
      <c r="UL6623" s="88"/>
      <c r="UM6623" s="88"/>
      <c r="UN6623" s="88"/>
      <c r="UO6623" s="88"/>
      <c r="UP6623" s="88"/>
      <c r="UQ6623" s="88"/>
      <c r="UR6623" s="88"/>
      <c r="US6623" s="88"/>
      <c r="UT6623" s="88"/>
      <c r="UU6623" s="88"/>
      <c r="UV6623" s="88"/>
      <c r="UW6623" s="88"/>
      <c r="UX6623" s="88"/>
      <c r="UY6623" s="88"/>
      <c r="UZ6623" s="88"/>
      <c r="VA6623" s="88"/>
      <c r="VB6623" s="88"/>
      <c r="VC6623" s="88"/>
      <c r="VD6623" s="88"/>
      <c r="VE6623" s="88"/>
      <c r="VF6623" s="88"/>
      <c r="VG6623" s="88"/>
      <c r="VH6623" s="88"/>
      <c r="VI6623" s="88"/>
      <c r="VJ6623" s="88"/>
      <c r="VK6623" s="88"/>
      <c r="VL6623" s="88"/>
      <c r="VM6623" s="88"/>
      <c r="VN6623" s="88"/>
      <c r="VO6623" s="88"/>
      <c r="VP6623" s="88"/>
      <c r="VQ6623" s="88"/>
      <c r="VR6623" s="88"/>
      <c r="VS6623" s="88"/>
      <c r="VT6623" s="88"/>
      <c r="VU6623" s="88"/>
      <c r="VV6623" s="88"/>
      <c r="VW6623" s="88"/>
      <c r="VX6623" s="88"/>
      <c r="VY6623" s="88"/>
      <c r="VZ6623" s="88"/>
      <c r="WA6623" s="88"/>
      <c r="WB6623" s="88"/>
      <c r="WC6623" s="88"/>
      <c r="WD6623" s="88"/>
      <c r="WE6623" s="88"/>
      <c r="WF6623" s="88"/>
      <c r="WG6623" s="88"/>
      <c r="WH6623" s="88"/>
      <c r="WI6623" s="88"/>
      <c r="WJ6623" s="88"/>
      <c r="WK6623" s="88"/>
      <c r="WL6623" s="88"/>
      <c r="WM6623" s="88"/>
      <c r="WN6623" s="88"/>
      <c r="WO6623" s="88"/>
      <c r="WP6623" s="88"/>
      <c r="WQ6623" s="88"/>
      <c r="WR6623" s="88"/>
      <c r="WS6623" s="88"/>
      <c r="WT6623" s="88"/>
      <c r="WU6623" s="88"/>
      <c r="WV6623" s="88"/>
      <c r="WW6623" s="88"/>
      <c r="WX6623" s="88"/>
      <c r="WY6623" s="88"/>
      <c r="WZ6623" s="88"/>
      <c r="XA6623" s="88"/>
      <c r="XB6623" s="88"/>
      <c r="XC6623" s="88"/>
      <c r="XD6623" s="88"/>
      <c r="XE6623" s="88"/>
      <c r="XF6623" s="88"/>
      <c r="XG6623" s="88"/>
      <c r="XH6623" s="88"/>
      <c r="XI6623" s="88"/>
      <c r="XJ6623" s="88"/>
      <c r="XK6623" s="88"/>
      <c r="XL6623" s="88"/>
      <c r="XM6623" s="88"/>
      <c r="XN6623" s="88"/>
      <c r="XO6623" s="88"/>
      <c r="XP6623" s="88"/>
      <c r="XQ6623" s="88"/>
      <c r="XR6623" s="88"/>
      <c r="XS6623" s="88"/>
      <c r="XT6623" s="88"/>
      <c r="XU6623" s="88"/>
      <c r="XV6623" s="88"/>
      <c r="XW6623" s="88"/>
      <c r="XX6623" s="88"/>
      <c r="XY6623" s="88"/>
      <c r="XZ6623" s="88"/>
      <c r="YA6623" s="88"/>
      <c r="YB6623" s="88"/>
      <c r="YC6623" s="88"/>
      <c r="YD6623" s="88"/>
      <c r="YE6623" s="88"/>
      <c r="YF6623" s="88"/>
      <c r="YG6623" s="88"/>
      <c r="YH6623" s="88"/>
      <c r="YI6623" s="88"/>
      <c r="YJ6623" s="88"/>
      <c r="YK6623" s="88"/>
      <c r="YL6623" s="88"/>
      <c r="YM6623" s="88"/>
      <c r="YN6623" s="88"/>
      <c r="YO6623" s="88"/>
      <c r="YP6623" s="88"/>
      <c r="YQ6623" s="88"/>
      <c r="YR6623" s="88"/>
      <c r="YS6623" s="88"/>
      <c r="YT6623" s="88"/>
      <c r="YU6623" s="88"/>
      <c r="YV6623" s="88"/>
      <c r="YW6623" s="88"/>
      <c r="YX6623" s="88"/>
      <c r="YY6623" s="88"/>
      <c r="YZ6623" s="88"/>
      <c r="ZA6623" s="88"/>
      <c r="ZB6623" s="88"/>
      <c r="ZC6623" s="88"/>
      <c r="ZD6623" s="88"/>
      <c r="ZE6623" s="88"/>
      <c r="ZF6623" s="88"/>
      <c r="ZG6623" s="88"/>
      <c r="ZH6623" s="88"/>
      <c r="ZI6623" s="88"/>
      <c r="ZJ6623" s="88"/>
      <c r="ZK6623" s="88"/>
      <c r="ZL6623" s="88"/>
      <c r="ZM6623" s="88"/>
      <c r="ZN6623" s="88"/>
      <c r="ZO6623" s="88"/>
      <c r="ZP6623" s="88"/>
      <c r="ZQ6623" s="88"/>
      <c r="ZR6623" s="88"/>
      <c r="ZS6623" s="88"/>
      <c r="ZT6623" s="88"/>
      <c r="ZU6623" s="88"/>
      <c r="ZV6623" s="88"/>
      <c r="ZW6623" s="88"/>
      <c r="ZX6623" s="88"/>
      <c r="ZY6623" s="88"/>
      <c r="ZZ6623" s="88"/>
      <c r="AAA6623" s="88"/>
      <c r="AAB6623" s="88"/>
      <c r="AAC6623" s="88"/>
      <c r="AAD6623" s="88"/>
      <c r="AAE6623" s="88"/>
      <c r="AAF6623" s="88"/>
      <c r="AAG6623" s="88"/>
      <c r="AAH6623" s="88"/>
      <c r="AAI6623" s="88"/>
      <c r="AAJ6623" s="88"/>
      <c r="AAK6623" s="88"/>
      <c r="AAL6623" s="88"/>
      <c r="AAM6623" s="88"/>
      <c r="AAN6623" s="88"/>
      <c r="AAO6623" s="88"/>
      <c r="AAP6623" s="88"/>
      <c r="AAQ6623" s="88"/>
      <c r="AAR6623" s="88"/>
      <c r="AAS6623" s="88"/>
      <c r="AAT6623" s="88"/>
      <c r="AAU6623" s="88"/>
      <c r="AAV6623" s="88"/>
      <c r="AAW6623" s="88"/>
      <c r="AAX6623" s="88"/>
      <c r="AAY6623" s="88"/>
      <c r="AAZ6623" s="88"/>
      <c r="ABA6623" s="88"/>
      <c r="ABB6623" s="88"/>
      <c r="ABC6623" s="88"/>
      <c r="ABD6623" s="88"/>
      <c r="ABE6623" s="88"/>
      <c r="ABF6623" s="88"/>
      <c r="ABG6623" s="88"/>
      <c r="ABH6623" s="88"/>
      <c r="ABI6623" s="88"/>
      <c r="ABJ6623" s="88"/>
      <c r="ABK6623" s="88"/>
      <c r="ABL6623" s="88"/>
      <c r="ABM6623" s="88"/>
      <c r="ABN6623" s="88"/>
      <c r="ABO6623" s="88"/>
      <c r="ABP6623" s="88"/>
      <c r="ABQ6623" s="88"/>
      <c r="ABR6623" s="88"/>
      <c r="ABS6623" s="88"/>
      <c r="ABT6623" s="88"/>
      <c r="ABU6623" s="88"/>
      <c r="ABV6623" s="88"/>
      <c r="ABW6623" s="88"/>
      <c r="ABX6623" s="88"/>
      <c r="ABY6623" s="88"/>
      <c r="ABZ6623" s="88"/>
      <c r="ACA6623" s="88"/>
      <c r="ACB6623" s="88"/>
      <c r="ACC6623" s="88"/>
      <c r="ACD6623" s="88"/>
      <c r="ACE6623" s="88"/>
      <c r="ACF6623" s="88"/>
      <c r="ACG6623" s="88"/>
      <c r="ACH6623" s="88"/>
      <c r="ACI6623" s="88"/>
      <c r="ACJ6623" s="88"/>
      <c r="ACK6623" s="88"/>
      <c r="ACL6623" s="88"/>
      <c r="ACM6623" s="88"/>
      <c r="ACN6623" s="88"/>
      <c r="ACO6623" s="88"/>
      <c r="ACP6623" s="88"/>
      <c r="ACQ6623" s="88"/>
      <c r="ACR6623" s="88"/>
      <c r="ACS6623" s="88"/>
      <c r="ACT6623" s="88"/>
      <c r="ACU6623" s="88"/>
      <c r="ACV6623" s="88"/>
      <c r="ACW6623" s="88"/>
      <c r="ACX6623" s="88"/>
      <c r="ACY6623" s="88"/>
      <c r="ACZ6623" s="88"/>
      <c r="ADA6623" s="88"/>
      <c r="ADB6623" s="88"/>
      <c r="ADC6623" s="88"/>
      <c r="ADD6623" s="88"/>
      <c r="ADE6623" s="88"/>
      <c r="ADF6623" s="88"/>
      <c r="ADG6623" s="88"/>
      <c r="ADH6623" s="88"/>
      <c r="ADI6623" s="88"/>
      <c r="ADJ6623" s="88"/>
      <c r="ADK6623" s="88"/>
      <c r="ADL6623" s="88"/>
      <c r="ADM6623" s="88"/>
      <c r="ADN6623" s="88"/>
      <c r="ADO6623" s="88"/>
      <c r="ADP6623" s="88"/>
      <c r="ADQ6623" s="88"/>
      <c r="ADR6623" s="88"/>
      <c r="ADS6623" s="88"/>
      <c r="ADT6623" s="88"/>
      <c r="ADU6623" s="88"/>
      <c r="ADV6623" s="88"/>
      <c r="ADW6623" s="88"/>
      <c r="ADX6623" s="88"/>
      <c r="ADY6623" s="88"/>
      <c r="ADZ6623" s="88"/>
      <c r="AEA6623" s="88"/>
      <c r="AEB6623" s="88"/>
      <c r="AEC6623" s="88"/>
      <c r="AED6623" s="88"/>
      <c r="AEE6623" s="88"/>
      <c r="AEF6623" s="88"/>
      <c r="AEG6623" s="88"/>
      <c r="AEH6623" s="88"/>
      <c r="AEI6623" s="88"/>
      <c r="AEJ6623" s="88"/>
      <c r="AEK6623" s="88"/>
      <c r="AEL6623" s="88"/>
      <c r="AEM6623" s="88"/>
      <c r="AEN6623" s="88"/>
      <c r="AEO6623" s="88"/>
      <c r="AEP6623" s="88"/>
      <c r="AEQ6623" s="88"/>
      <c r="AER6623" s="88"/>
      <c r="AES6623" s="88"/>
      <c r="AET6623" s="88"/>
      <c r="AEU6623" s="88"/>
      <c r="AEV6623" s="88"/>
      <c r="AEW6623" s="88"/>
      <c r="AEX6623" s="88"/>
      <c r="AEY6623" s="88"/>
      <c r="AEZ6623" s="88"/>
      <c r="AFA6623" s="88"/>
      <c r="AFB6623" s="88"/>
      <c r="AFC6623" s="88"/>
      <c r="AFD6623" s="88"/>
      <c r="AFE6623" s="88"/>
      <c r="AFF6623" s="88"/>
      <c r="AFG6623" s="88"/>
      <c r="AFH6623" s="88"/>
      <c r="AFI6623" s="88"/>
      <c r="AFJ6623" s="88"/>
      <c r="AFK6623" s="88"/>
      <c r="AFL6623" s="88"/>
      <c r="AFM6623" s="88"/>
      <c r="AFN6623" s="88"/>
      <c r="AFO6623" s="88"/>
      <c r="AFP6623" s="88"/>
      <c r="AFQ6623" s="88"/>
      <c r="AFR6623" s="88"/>
      <c r="AFS6623" s="88"/>
      <c r="AFT6623" s="88"/>
      <c r="AFU6623" s="88"/>
      <c r="AFV6623" s="88"/>
      <c r="AFW6623" s="88"/>
      <c r="AFX6623" s="88"/>
      <c r="AFY6623" s="88"/>
      <c r="AFZ6623" s="88"/>
      <c r="AGA6623" s="88"/>
      <c r="AGB6623" s="88"/>
      <c r="AGC6623" s="88"/>
      <c r="AGD6623" s="88"/>
      <c r="AGE6623" s="88"/>
      <c r="AGF6623" s="88"/>
      <c r="AGG6623" s="88"/>
      <c r="AGH6623" s="88"/>
      <c r="AGI6623" s="88"/>
      <c r="AGJ6623" s="88"/>
      <c r="AGK6623" s="88"/>
      <c r="AGL6623" s="88"/>
      <c r="AGM6623" s="88"/>
      <c r="AGN6623" s="88"/>
      <c r="AGO6623" s="88"/>
      <c r="AGP6623" s="88"/>
      <c r="AGQ6623" s="88"/>
      <c r="AGR6623" s="88"/>
      <c r="AGS6623" s="88"/>
      <c r="AGT6623" s="88"/>
      <c r="AGU6623" s="88"/>
      <c r="AGV6623" s="88"/>
      <c r="AGW6623" s="88"/>
      <c r="AGX6623" s="88"/>
      <c r="AGY6623" s="88"/>
      <c r="AGZ6623" s="88"/>
      <c r="AHA6623" s="88"/>
      <c r="AHB6623" s="88"/>
      <c r="AHC6623" s="88"/>
      <c r="AHD6623" s="88"/>
      <c r="AHE6623" s="88"/>
      <c r="AHF6623" s="88"/>
      <c r="AHG6623" s="88"/>
      <c r="AHH6623" s="88"/>
      <c r="AHI6623" s="88"/>
      <c r="AHJ6623" s="88"/>
      <c r="AHK6623" s="88"/>
      <c r="AHL6623" s="88"/>
      <c r="AHM6623" s="88"/>
      <c r="AHN6623" s="88"/>
      <c r="AHO6623" s="88"/>
      <c r="AHP6623" s="88"/>
      <c r="AHQ6623" s="88"/>
      <c r="AHR6623" s="88"/>
      <c r="AHS6623" s="88"/>
      <c r="AHT6623" s="88"/>
      <c r="AHU6623" s="88"/>
      <c r="AHV6623" s="88"/>
      <c r="AHW6623" s="88"/>
      <c r="AHX6623" s="88"/>
      <c r="AHY6623" s="88"/>
      <c r="AHZ6623" s="88"/>
      <c r="AIA6623" s="88"/>
      <c r="AIB6623" s="88"/>
      <c r="AIC6623" s="88"/>
      <c r="AID6623" s="88"/>
      <c r="AIE6623" s="88"/>
      <c r="AIF6623" s="88"/>
      <c r="AIG6623" s="88"/>
      <c r="AIH6623" s="88"/>
      <c r="AII6623" s="88"/>
      <c r="AIJ6623" s="88"/>
      <c r="AIK6623" s="88"/>
      <c r="AIL6623" s="88"/>
      <c r="AIM6623" s="88"/>
      <c r="AIN6623" s="88"/>
      <c r="AIO6623" s="88"/>
      <c r="AIP6623" s="88"/>
      <c r="AIQ6623" s="88"/>
      <c r="AIR6623" s="88"/>
      <c r="AIS6623" s="88"/>
      <c r="AIT6623" s="88"/>
      <c r="AIU6623" s="88"/>
      <c r="AIV6623" s="88"/>
      <c r="AIW6623" s="88"/>
      <c r="AIX6623" s="88"/>
      <c r="AIY6623" s="88"/>
      <c r="AIZ6623" s="88"/>
      <c r="AJA6623" s="88"/>
      <c r="AJB6623" s="88"/>
      <c r="AJC6623" s="88"/>
      <c r="AJD6623" s="88"/>
      <c r="AJE6623" s="88"/>
      <c r="AJF6623" s="88"/>
      <c r="AJG6623" s="88"/>
      <c r="AJH6623" s="88"/>
      <c r="AJI6623" s="88"/>
      <c r="AJJ6623" s="88"/>
      <c r="AJK6623" s="88"/>
      <c r="AJL6623" s="88"/>
      <c r="AJM6623" s="88"/>
      <c r="AJN6623" s="88"/>
      <c r="AJO6623" s="88"/>
      <c r="AJP6623" s="88"/>
      <c r="AJQ6623" s="88"/>
      <c r="AJR6623" s="88"/>
      <c r="AJS6623" s="88"/>
      <c r="AJT6623" s="88"/>
      <c r="AJU6623" s="88"/>
      <c r="AJV6623" s="88"/>
      <c r="AJW6623" s="88"/>
      <c r="AJX6623" s="88"/>
      <c r="AJY6623" s="88"/>
      <c r="AJZ6623" s="88"/>
      <c r="AKA6623" s="88"/>
      <c r="AKB6623" s="88"/>
      <c r="AKC6623" s="88"/>
      <c r="AKD6623" s="88"/>
      <c r="AKE6623" s="88"/>
      <c r="AKF6623" s="88"/>
      <c r="AKG6623" s="88"/>
      <c r="AKH6623" s="88"/>
      <c r="AKI6623" s="88"/>
      <c r="AKJ6623" s="88"/>
      <c r="AKK6623" s="88"/>
      <c r="AKL6623" s="88"/>
      <c r="AKM6623" s="88"/>
      <c r="AKN6623" s="88"/>
      <c r="AKO6623" s="88"/>
      <c r="AKP6623" s="88"/>
      <c r="AKQ6623" s="88"/>
      <c r="AKR6623" s="88"/>
      <c r="AKS6623" s="88"/>
      <c r="AKT6623" s="88"/>
      <c r="AKU6623" s="88"/>
      <c r="AKV6623" s="88"/>
      <c r="AKW6623" s="88"/>
      <c r="AKX6623" s="88"/>
      <c r="AKY6623" s="88"/>
      <c r="AKZ6623" s="88"/>
      <c r="ALA6623" s="88"/>
      <c r="ALB6623" s="88"/>
      <c r="ALC6623" s="88"/>
      <c r="ALD6623" s="88"/>
      <c r="ALE6623" s="88"/>
      <c r="ALF6623" s="88"/>
      <c r="ALG6623" s="88"/>
      <c r="ALH6623" s="88"/>
      <c r="ALI6623" s="88"/>
      <c r="ALJ6623" s="88"/>
      <c r="ALK6623" s="88"/>
      <c r="ALL6623" s="88"/>
      <c r="ALM6623" s="88"/>
      <c r="ALN6623" s="88"/>
      <c r="ALO6623" s="88"/>
      <c r="ALP6623" s="88"/>
      <c r="ALQ6623" s="88"/>
      <c r="ALR6623" s="88"/>
      <c r="ALS6623" s="88"/>
      <c r="ALT6623" s="88"/>
      <c r="ALU6623" s="88"/>
      <c r="ALV6623" s="88"/>
      <c r="ALW6623" s="88"/>
      <c r="ALX6623" s="88"/>
      <c r="ALY6623" s="88"/>
      <c r="ALZ6623" s="88"/>
      <c r="AMA6623" s="88"/>
      <c r="AMB6623" s="88"/>
      <c r="AMC6623" s="88"/>
      <c r="AMD6623" s="88"/>
      <c r="AME6623" s="88"/>
      <c r="AMF6623" s="88"/>
      <c r="AMG6623" s="88"/>
      <c r="AMH6623" s="88"/>
      <c r="AMI6623" s="88"/>
      <c r="AMJ6623" s="88"/>
      <c r="AMK6623" s="88"/>
      <c r="AML6623" s="88"/>
      <c r="AMM6623" s="88"/>
      <c r="AMN6623" s="88"/>
      <c r="AMO6623" s="88"/>
    </row>
    <row r="6624" spans="1:1029" s="104" customFormat="1" x14ac:dyDescent="0.35">
      <c r="A6624" s="21">
        <v>10141103</v>
      </c>
      <c r="B6624" s="117" t="s">
        <v>1665</v>
      </c>
      <c r="C6624" s="115" t="s">
        <v>710</v>
      </c>
      <c r="D6624" s="287" t="e">
        <f>D6623+1</f>
        <v>#VALUE!</v>
      </c>
      <c r="E6624" s="114" t="e">
        <f t="shared" si="1237"/>
        <v>#VALUE!</v>
      </c>
      <c r="F6624" s="34"/>
      <c r="G6624" s="34" t="s">
        <v>189</v>
      </c>
      <c r="H6624" s="34" t="s">
        <v>1756</v>
      </c>
      <c r="I6624" s="286" t="s">
        <v>1755</v>
      </c>
      <c r="J6624" s="21"/>
      <c r="K6624" s="295" t="s">
        <v>1754</v>
      </c>
      <c r="L6624" s="34" t="s">
        <v>1753</v>
      </c>
      <c r="M6624" s="305">
        <v>50</v>
      </c>
      <c r="N6624" s="306" t="s">
        <v>19</v>
      </c>
      <c r="O6624" s="34" t="s">
        <v>362</v>
      </c>
      <c r="P6624" s="34">
        <v>3</v>
      </c>
      <c r="Q6624" s="132">
        <v>2017</v>
      </c>
      <c r="R6624" s="132" t="s">
        <v>1752</v>
      </c>
      <c r="S6624" s="145" t="s">
        <v>1751</v>
      </c>
      <c r="T6624" s="116">
        <v>643</v>
      </c>
      <c r="U6624" s="111">
        <v>45</v>
      </c>
      <c r="V6624" s="113">
        <f t="shared" si="1238"/>
        <v>643</v>
      </c>
      <c r="W6624" s="113">
        <f t="shared" si="1239"/>
        <v>0</v>
      </c>
      <c r="X6624" s="112">
        <f t="shared" si="1240"/>
        <v>0</v>
      </c>
      <c r="Y6624" s="111"/>
      <c r="Z6624" s="110">
        <f t="shared" si="1236"/>
        <v>45</v>
      </c>
      <c r="AA6624" s="109">
        <f t="shared" si="1241"/>
        <v>32.15</v>
      </c>
      <c r="AB6624" s="109">
        <f t="shared" si="1242"/>
        <v>32150</v>
      </c>
      <c r="AC6624" s="108">
        <f t="shared" si="1243"/>
        <v>610.85</v>
      </c>
      <c r="AD6624" s="107">
        <f t="shared" si="1244"/>
        <v>2.2222222222222223E-2</v>
      </c>
      <c r="AE6624" s="106">
        <f t="shared" si="1245"/>
        <v>13.574444444444445</v>
      </c>
      <c r="AF6624" s="105">
        <f t="shared" si="1246"/>
        <v>13.574444444444445</v>
      </c>
      <c r="AG6624" s="105">
        <f t="shared" si="1247"/>
        <v>629.42555555555555</v>
      </c>
      <c r="AH6624" s="88"/>
      <c r="AI6624" s="88"/>
      <c r="AJ6624" s="88"/>
      <c r="AK6624" s="88"/>
      <c r="AL6624" s="88"/>
      <c r="AM6624" s="88"/>
      <c r="AN6624" s="88"/>
      <c r="AO6624" s="88"/>
      <c r="AP6624" s="88"/>
      <c r="AQ6624" s="88"/>
      <c r="AR6624" s="88"/>
      <c r="AS6624" s="88"/>
      <c r="AT6624" s="88"/>
      <c r="AU6624" s="88"/>
      <c r="AV6624" s="88"/>
      <c r="AW6624" s="88"/>
      <c r="AX6624" s="88"/>
      <c r="AY6624" s="88"/>
      <c r="AZ6624" s="88"/>
      <c r="BA6624" s="88"/>
      <c r="BB6624" s="88"/>
      <c r="BC6624" s="88"/>
      <c r="BD6624" s="88"/>
      <c r="BE6624" s="88"/>
      <c r="BF6624" s="88"/>
      <c r="BG6624" s="88"/>
      <c r="BH6624" s="88"/>
      <c r="BI6624" s="88"/>
      <c r="BJ6624" s="88"/>
      <c r="BK6624" s="88"/>
      <c r="BL6624" s="88"/>
      <c r="BM6624" s="88"/>
      <c r="BN6624" s="88"/>
      <c r="BO6624" s="88"/>
      <c r="BP6624" s="88"/>
      <c r="BQ6624" s="88"/>
      <c r="BR6624" s="88"/>
      <c r="BS6624" s="88"/>
      <c r="BT6624" s="88"/>
      <c r="BU6624" s="88"/>
      <c r="BV6624" s="88"/>
      <c r="BW6624" s="88"/>
      <c r="BX6624" s="88"/>
      <c r="BY6624" s="88"/>
      <c r="BZ6624" s="88"/>
      <c r="CA6624" s="88"/>
      <c r="CB6624" s="88"/>
      <c r="CC6624" s="88"/>
      <c r="CD6624" s="88"/>
      <c r="CE6624" s="88"/>
      <c r="CF6624" s="88"/>
      <c r="CG6624" s="88"/>
      <c r="CH6624" s="88"/>
      <c r="CI6624" s="88"/>
      <c r="CJ6624" s="88"/>
      <c r="CK6624" s="88"/>
      <c r="CL6624" s="88"/>
      <c r="CM6624" s="88"/>
      <c r="CN6624" s="88"/>
      <c r="CO6624" s="88"/>
      <c r="CP6624" s="88"/>
      <c r="CQ6624" s="88"/>
      <c r="CR6624" s="88"/>
      <c r="CS6624" s="88"/>
      <c r="CT6624" s="88"/>
      <c r="CU6624" s="88"/>
      <c r="CV6624" s="88"/>
      <c r="CW6624" s="88"/>
      <c r="CX6624" s="88"/>
      <c r="CY6624" s="88"/>
      <c r="CZ6624" s="88"/>
      <c r="DA6624" s="88"/>
      <c r="DB6624" s="88"/>
      <c r="DC6624" s="88"/>
      <c r="DD6624" s="88"/>
      <c r="DE6624" s="88"/>
      <c r="DF6624" s="88"/>
      <c r="DG6624" s="88"/>
      <c r="DH6624" s="88"/>
      <c r="DI6624" s="88"/>
      <c r="DJ6624" s="88"/>
      <c r="DK6624" s="88"/>
      <c r="DL6624" s="88"/>
      <c r="DM6624" s="88"/>
      <c r="DN6624" s="88"/>
      <c r="DO6624" s="88"/>
      <c r="DP6624" s="88"/>
      <c r="DQ6624" s="88"/>
      <c r="DR6624" s="88"/>
      <c r="DS6624" s="88"/>
      <c r="DT6624" s="88"/>
      <c r="DU6624" s="88"/>
      <c r="DV6624" s="88"/>
      <c r="DW6624" s="88"/>
      <c r="DX6624" s="88"/>
      <c r="DY6624" s="88"/>
      <c r="DZ6624" s="88"/>
      <c r="EA6624" s="88"/>
      <c r="EB6624" s="88"/>
      <c r="EC6624" s="88"/>
      <c r="ED6624" s="88"/>
      <c r="EE6624" s="88"/>
      <c r="EF6624" s="88"/>
      <c r="EG6624" s="88"/>
      <c r="EH6624" s="88"/>
      <c r="EI6624" s="88"/>
      <c r="EJ6624" s="88"/>
      <c r="EK6624" s="88"/>
      <c r="EL6624" s="88"/>
      <c r="EM6624" s="88"/>
      <c r="EN6624" s="88"/>
      <c r="EO6624" s="88"/>
      <c r="EP6624" s="88"/>
      <c r="EQ6624" s="88"/>
      <c r="ER6624" s="88"/>
      <c r="ES6624" s="88"/>
      <c r="ET6624" s="88"/>
      <c r="EU6624" s="88"/>
      <c r="EV6624" s="88"/>
      <c r="EW6624" s="88"/>
      <c r="EX6624" s="88"/>
      <c r="EY6624" s="88"/>
      <c r="EZ6624" s="88"/>
      <c r="FA6624" s="88"/>
      <c r="FB6624" s="88"/>
      <c r="FC6624" s="88"/>
      <c r="FD6624" s="88"/>
      <c r="FE6624" s="88"/>
      <c r="FF6624" s="88"/>
      <c r="FG6624" s="88"/>
      <c r="FH6624" s="88"/>
      <c r="FI6624" s="88"/>
      <c r="FJ6624" s="88"/>
      <c r="FK6624" s="88"/>
      <c r="FL6624" s="88"/>
      <c r="FM6624" s="88"/>
      <c r="FN6624" s="88"/>
      <c r="FO6624" s="88"/>
      <c r="FP6624" s="88"/>
      <c r="FQ6624" s="88"/>
      <c r="FR6624" s="88"/>
      <c r="FS6624" s="88"/>
      <c r="FT6624" s="88"/>
      <c r="FU6624" s="88"/>
      <c r="FV6624" s="88"/>
      <c r="FW6624" s="88"/>
      <c r="FX6624" s="88"/>
      <c r="FY6624" s="88"/>
      <c r="FZ6624" s="88"/>
      <c r="GA6624" s="88"/>
      <c r="GB6624" s="88"/>
      <c r="GC6624" s="88"/>
      <c r="GD6624" s="88"/>
      <c r="GE6624" s="88"/>
      <c r="GF6624" s="88"/>
      <c r="GG6624" s="88"/>
      <c r="GH6624" s="88"/>
      <c r="GI6624" s="88"/>
      <c r="GJ6624" s="88"/>
      <c r="GK6624" s="88"/>
      <c r="GL6624" s="88"/>
      <c r="GM6624" s="88"/>
      <c r="GN6624" s="88"/>
      <c r="GO6624" s="88"/>
      <c r="GP6624" s="88"/>
      <c r="GQ6624" s="88"/>
      <c r="GR6624" s="88"/>
      <c r="GS6624" s="88"/>
      <c r="GT6624" s="88"/>
      <c r="GU6624" s="88"/>
      <c r="GV6624" s="88"/>
      <c r="GW6624" s="88"/>
      <c r="GX6624" s="88"/>
      <c r="GY6624" s="88"/>
      <c r="GZ6624" s="88"/>
      <c r="HA6624" s="88"/>
      <c r="HB6624" s="88"/>
      <c r="HC6624" s="88"/>
      <c r="HD6624" s="88"/>
      <c r="HE6624" s="88"/>
      <c r="HF6624" s="88"/>
      <c r="HG6624" s="88"/>
      <c r="HH6624" s="88"/>
      <c r="HI6624" s="88"/>
      <c r="HJ6624" s="88"/>
      <c r="HK6624" s="88"/>
      <c r="HL6624" s="88"/>
      <c r="HM6624" s="88"/>
      <c r="HN6624" s="88"/>
      <c r="HO6624" s="88"/>
      <c r="HP6624" s="88"/>
      <c r="HQ6624" s="88"/>
      <c r="HR6624" s="88"/>
      <c r="HS6624" s="88"/>
      <c r="HT6624" s="88"/>
      <c r="HU6624" s="88"/>
      <c r="HV6624" s="88"/>
      <c r="HW6624" s="88"/>
      <c r="HX6624" s="88"/>
      <c r="HY6624" s="88"/>
      <c r="HZ6624" s="88"/>
      <c r="IA6624" s="88"/>
      <c r="IB6624" s="88"/>
      <c r="IC6624" s="88"/>
      <c r="ID6624" s="88"/>
      <c r="IE6624" s="88"/>
      <c r="IF6624" s="88"/>
      <c r="IG6624" s="88"/>
      <c r="IH6624" s="88"/>
      <c r="II6624" s="88"/>
      <c r="IJ6624" s="88"/>
      <c r="IK6624" s="88"/>
      <c r="IL6624" s="88"/>
      <c r="IM6624" s="88"/>
      <c r="IN6624" s="88"/>
      <c r="IO6624" s="88"/>
      <c r="IP6624" s="88"/>
      <c r="IQ6624" s="88"/>
      <c r="IR6624" s="88"/>
      <c r="IS6624" s="88"/>
      <c r="IT6624" s="88"/>
      <c r="IU6624" s="88"/>
      <c r="IV6624" s="88"/>
      <c r="IW6624" s="88"/>
      <c r="IX6624" s="88"/>
      <c r="IY6624" s="88"/>
      <c r="IZ6624" s="88"/>
      <c r="JA6624" s="88"/>
      <c r="JB6624" s="88"/>
      <c r="JC6624" s="88"/>
      <c r="JD6624" s="88"/>
      <c r="JE6624" s="88"/>
      <c r="JF6624" s="88"/>
      <c r="JG6624" s="88"/>
      <c r="JH6624" s="88"/>
      <c r="JI6624" s="88"/>
      <c r="JJ6624" s="88"/>
      <c r="JK6624" s="88"/>
      <c r="JL6624" s="88"/>
      <c r="JM6624" s="88"/>
      <c r="JN6624" s="88"/>
      <c r="JO6624" s="88"/>
      <c r="JP6624" s="88"/>
      <c r="JQ6624" s="88"/>
      <c r="JR6624" s="88"/>
      <c r="JS6624" s="88"/>
      <c r="JT6624" s="88"/>
      <c r="JU6624" s="88"/>
      <c r="JV6624" s="88"/>
      <c r="JW6624" s="88"/>
      <c r="JX6624" s="88"/>
      <c r="JY6624" s="88"/>
      <c r="JZ6624" s="88"/>
      <c r="KA6624" s="88"/>
      <c r="KB6624" s="88"/>
      <c r="KC6624" s="88"/>
      <c r="KD6624" s="88"/>
      <c r="KE6624" s="88"/>
      <c r="KF6624" s="88"/>
      <c r="KG6624" s="88"/>
      <c r="KH6624" s="88"/>
      <c r="KI6624" s="88"/>
      <c r="KJ6624" s="88"/>
      <c r="KK6624" s="88"/>
      <c r="KL6624" s="88"/>
      <c r="KM6624" s="88"/>
      <c r="KN6624" s="88"/>
      <c r="KO6624" s="88"/>
      <c r="KP6624" s="88"/>
      <c r="KQ6624" s="88"/>
      <c r="KR6624" s="88"/>
      <c r="KS6624" s="88"/>
      <c r="KT6624" s="88"/>
      <c r="KU6624" s="88"/>
      <c r="KV6624" s="88"/>
      <c r="KW6624" s="88"/>
      <c r="KX6624" s="88"/>
      <c r="KY6624" s="88"/>
      <c r="KZ6624" s="88"/>
      <c r="LA6624" s="88"/>
      <c r="LB6624" s="88"/>
      <c r="LC6624" s="88"/>
      <c r="LD6624" s="88"/>
      <c r="LE6624" s="88"/>
      <c r="LF6624" s="88"/>
      <c r="LG6624" s="88"/>
      <c r="LH6624" s="88"/>
      <c r="LI6624" s="88"/>
      <c r="LJ6624" s="88"/>
      <c r="LK6624" s="88"/>
      <c r="LL6624" s="88"/>
      <c r="LM6624" s="88"/>
      <c r="LN6624" s="88"/>
      <c r="LO6624" s="88"/>
      <c r="LP6624" s="88"/>
      <c r="LQ6624" s="88"/>
      <c r="LR6624" s="88"/>
      <c r="LS6624" s="88"/>
      <c r="LT6624" s="88"/>
      <c r="LU6624" s="88"/>
      <c r="LV6624" s="88"/>
      <c r="LW6624" s="88"/>
      <c r="LX6624" s="88"/>
      <c r="LY6624" s="88"/>
      <c r="LZ6624" s="88"/>
      <c r="MA6624" s="88"/>
      <c r="MB6624" s="88"/>
      <c r="MC6624" s="88"/>
      <c r="MD6624" s="88"/>
      <c r="ME6624" s="88"/>
      <c r="MF6624" s="88"/>
      <c r="MG6624" s="88"/>
      <c r="MH6624" s="88"/>
      <c r="MI6624" s="88"/>
      <c r="MJ6624" s="88"/>
      <c r="MK6624" s="88"/>
      <c r="ML6624" s="88"/>
      <c r="MM6624" s="88"/>
      <c r="MN6624" s="88"/>
      <c r="MO6624" s="88"/>
      <c r="MP6624" s="88"/>
      <c r="MQ6624" s="88"/>
      <c r="MR6624" s="88"/>
      <c r="MS6624" s="88"/>
      <c r="MT6624" s="88"/>
      <c r="MU6624" s="88"/>
      <c r="MV6624" s="88"/>
      <c r="MW6624" s="88"/>
      <c r="MX6624" s="88"/>
      <c r="MY6624" s="88"/>
      <c r="MZ6624" s="88"/>
      <c r="NA6624" s="88"/>
      <c r="NB6624" s="88"/>
      <c r="NC6624" s="88"/>
      <c r="ND6624" s="88"/>
      <c r="NE6624" s="88"/>
      <c r="NF6624" s="88"/>
      <c r="NG6624" s="88"/>
      <c r="NH6624" s="88"/>
      <c r="NI6624" s="88"/>
      <c r="NJ6624" s="88"/>
      <c r="NK6624" s="88"/>
      <c r="NL6624" s="88"/>
      <c r="NM6624" s="88"/>
      <c r="NN6624" s="88"/>
      <c r="NO6624" s="88"/>
      <c r="NP6624" s="88"/>
      <c r="NQ6624" s="88"/>
      <c r="NR6624" s="88"/>
      <c r="NS6624" s="88"/>
      <c r="NT6624" s="88"/>
      <c r="NU6624" s="88"/>
      <c r="NV6624" s="88"/>
      <c r="NW6624" s="88"/>
      <c r="NX6624" s="88"/>
      <c r="NY6624" s="88"/>
      <c r="NZ6624" s="88"/>
      <c r="OA6624" s="88"/>
      <c r="OB6624" s="88"/>
      <c r="OC6624" s="88"/>
      <c r="OD6624" s="88"/>
      <c r="OE6624" s="88"/>
      <c r="OF6624" s="88"/>
      <c r="OG6624" s="88"/>
      <c r="OH6624" s="88"/>
      <c r="OI6624" s="88"/>
      <c r="OJ6624" s="88"/>
      <c r="OK6624" s="88"/>
      <c r="OL6624" s="88"/>
      <c r="OM6624" s="88"/>
      <c r="ON6624" s="88"/>
      <c r="OO6624" s="88"/>
      <c r="OP6624" s="88"/>
      <c r="OQ6624" s="88"/>
      <c r="OR6624" s="88"/>
      <c r="OS6624" s="88"/>
      <c r="OT6624" s="88"/>
      <c r="OU6624" s="88"/>
      <c r="OV6624" s="88"/>
      <c r="OW6624" s="88"/>
      <c r="OX6624" s="88"/>
      <c r="OY6624" s="88"/>
      <c r="OZ6624" s="88"/>
      <c r="PA6624" s="88"/>
      <c r="PB6624" s="88"/>
      <c r="PC6624" s="88"/>
      <c r="PD6624" s="88"/>
      <c r="PE6624" s="88"/>
      <c r="PF6624" s="88"/>
      <c r="PG6624" s="88"/>
      <c r="PH6624" s="88"/>
      <c r="PI6624" s="88"/>
      <c r="PJ6624" s="88"/>
      <c r="PK6624" s="88"/>
      <c r="PL6624" s="88"/>
      <c r="PM6624" s="88"/>
      <c r="PN6624" s="88"/>
      <c r="PO6624" s="88"/>
      <c r="PP6624" s="88"/>
      <c r="PQ6624" s="88"/>
      <c r="PR6624" s="88"/>
      <c r="PS6624" s="88"/>
      <c r="PT6624" s="88"/>
      <c r="PU6624" s="88"/>
      <c r="PV6624" s="88"/>
      <c r="PW6624" s="88"/>
      <c r="PX6624" s="88"/>
      <c r="PY6624" s="88"/>
      <c r="PZ6624" s="88"/>
      <c r="QA6624" s="88"/>
      <c r="QB6624" s="88"/>
      <c r="QC6624" s="88"/>
      <c r="QD6624" s="88"/>
      <c r="QE6624" s="88"/>
      <c r="QF6624" s="88"/>
      <c r="QG6624" s="88"/>
      <c r="QH6624" s="88"/>
      <c r="QI6624" s="88"/>
      <c r="QJ6624" s="88"/>
      <c r="QK6624" s="88"/>
      <c r="QL6624" s="88"/>
      <c r="QM6624" s="88"/>
      <c r="QN6624" s="88"/>
      <c r="QO6624" s="88"/>
      <c r="QP6624" s="88"/>
      <c r="QQ6624" s="88"/>
      <c r="QR6624" s="88"/>
      <c r="QS6624" s="88"/>
      <c r="QT6624" s="88"/>
      <c r="QU6624" s="88"/>
      <c r="QV6624" s="88"/>
      <c r="QW6624" s="88"/>
      <c r="QX6624" s="88"/>
      <c r="QY6624" s="88"/>
      <c r="QZ6624" s="88"/>
      <c r="RA6624" s="88"/>
      <c r="RB6624" s="88"/>
      <c r="RC6624" s="88"/>
      <c r="RD6624" s="88"/>
      <c r="RE6624" s="88"/>
      <c r="RF6624" s="88"/>
      <c r="RG6624" s="88"/>
      <c r="RH6624" s="88"/>
      <c r="RI6624" s="88"/>
      <c r="RJ6624" s="88"/>
      <c r="RK6624" s="88"/>
      <c r="RL6624" s="88"/>
      <c r="RM6624" s="88"/>
      <c r="RN6624" s="88"/>
      <c r="RO6624" s="88"/>
      <c r="RP6624" s="88"/>
      <c r="RQ6624" s="88"/>
      <c r="RR6624" s="88"/>
      <c r="RS6624" s="88"/>
      <c r="RT6624" s="88"/>
      <c r="RU6624" s="88"/>
      <c r="RV6624" s="88"/>
      <c r="RW6624" s="88"/>
      <c r="RX6624" s="88"/>
      <c r="RY6624" s="88"/>
      <c r="RZ6624" s="88"/>
      <c r="SA6624" s="88"/>
      <c r="SB6624" s="88"/>
      <c r="SC6624" s="88"/>
      <c r="SD6624" s="88"/>
      <c r="SE6624" s="88"/>
      <c r="SF6624" s="88"/>
      <c r="SG6624" s="88"/>
      <c r="SH6624" s="88"/>
      <c r="SI6624" s="88"/>
      <c r="SJ6624" s="88"/>
      <c r="SK6624" s="88"/>
      <c r="SL6624" s="88"/>
      <c r="SM6624" s="88"/>
      <c r="SN6624" s="88"/>
      <c r="SO6624" s="88"/>
      <c r="SP6624" s="88"/>
      <c r="SQ6624" s="88"/>
      <c r="SR6624" s="88"/>
      <c r="SS6624" s="88"/>
      <c r="ST6624" s="88"/>
      <c r="SU6624" s="88"/>
      <c r="SV6624" s="88"/>
      <c r="SW6624" s="88"/>
      <c r="SX6624" s="88"/>
      <c r="SY6624" s="88"/>
      <c r="SZ6624" s="88"/>
      <c r="TA6624" s="88"/>
      <c r="TB6624" s="88"/>
      <c r="TC6624" s="88"/>
      <c r="TD6624" s="88"/>
      <c r="TE6624" s="88"/>
      <c r="TF6624" s="88"/>
      <c r="TG6624" s="88"/>
      <c r="TH6624" s="88"/>
      <c r="TI6624" s="88"/>
      <c r="TJ6624" s="88"/>
      <c r="TK6624" s="88"/>
      <c r="TL6624" s="88"/>
      <c r="TM6624" s="88"/>
      <c r="TN6624" s="88"/>
      <c r="TO6624" s="88"/>
      <c r="TP6624" s="88"/>
      <c r="TQ6624" s="88"/>
      <c r="TR6624" s="88"/>
      <c r="TS6624" s="88"/>
      <c r="TT6624" s="88"/>
      <c r="TU6624" s="88"/>
      <c r="TV6624" s="88"/>
      <c r="TW6624" s="88"/>
      <c r="TX6624" s="88"/>
      <c r="TY6624" s="88"/>
      <c r="TZ6624" s="88"/>
      <c r="UA6624" s="88"/>
      <c r="UB6624" s="88"/>
      <c r="UC6624" s="88"/>
      <c r="UD6624" s="88"/>
      <c r="UE6624" s="88"/>
      <c r="UF6624" s="88"/>
      <c r="UG6624" s="88"/>
      <c r="UH6624" s="88"/>
      <c r="UI6624" s="88"/>
      <c r="UJ6624" s="88"/>
      <c r="UK6624" s="88"/>
      <c r="UL6624" s="88"/>
      <c r="UM6624" s="88"/>
      <c r="UN6624" s="88"/>
      <c r="UO6624" s="88"/>
      <c r="UP6624" s="88"/>
      <c r="UQ6624" s="88"/>
      <c r="UR6624" s="88"/>
      <c r="US6624" s="88"/>
      <c r="UT6624" s="88"/>
      <c r="UU6624" s="88"/>
      <c r="UV6624" s="88"/>
      <c r="UW6624" s="88"/>
      <c r="UX6624" s="88"/>
      <c r="UY6624" s="88"/>
      <c r="UZ6624" s="88"/>
      <c r="VA6624" s="88"/>
      <c r="VB6624" s="88"/>
      <c r="VC6624" s="88"/>
      <c r="VD6624" s="88"/>
      <c r="VE6624" s="88"/>
      <c r="VF6624" s="88"/>
      <c r="VG6624" s="88"/>
      <c r="VH6624" s="88"/>
      <c r="VI6624" s="88"/>
      <c r="VJ6624" s="88"/>
      <c r="VK6624" s="88"/>
      <c r="VL6624" s="88"/>
      <c r="VM6624" s="88"/>
      <c r="VN6624" s="88"/>
      <c r="VO6624" s="88"/>
      <c r="VP6624" s="88"/>
      <c r="VQ6624" s="88"/>
      <c r="VR6624" s="88"/>
      <c r="VS6624" s="88"/>
      <c r="VT6624" s="88"/>
      <c r="VU6624" s="88"/>
      <c r="VV6624" s="88"/>
      <c r="VW6624" s="88"/>
      <c r="VX6624" s="88"/>
      <c r="VY6624" s="88"/>
      <c r="VZ6624" s="88"/>
      <c r="WA6624" s="88"/>
      <c r="WB6624" s="88"/>
      <c r="WC6624" s="88"/>
      <c r="WD6624" s="88"/>
      <c r="WE6624" s="88"/>
      <c r="WF6624" s="88"/>
      <c r="WG6624" s="88"/>
      <c r="WH6624" s="88"/>
      <c r="WI6624" s="88"/>
      <c r="WJ6624" s="88"/>
      <c r="WK6624" s="88"/>
      <c r="WL6624" s="88"/>
      <c r="WM6624" s="88"/>
      <c r="WN6624" s="88"/>
      <c r="WO6624" s="88"/>
      <c r="WP6624" s="88"/>
      <c r="WQ6624" s="88"/>
      <c r="WR6624" s="88"/>
      <c r="WS6624" s="88"/>
      <c r="WT6624" s="88"/>
      <c r="WU6624" s="88"/>
      <c r="WV6624" s="88"/>
      <c r="WW6624" s="88"/>
      <c r="WX6624" s="88"/>
      <c r="WY6624" s="88"/>
      <c r="WZ6624" s="88"/>
      <c r="XA6624" s="88"/>
      <c r="XB6624" s="88"/>
      <c r="XC6624" s="88"/>
      <c r="XD6624" s="88"/>
      <c r="XE6624" s="88"/>
      <c r="XF6624" s="88"/>
      <c r="XG6624" s="88"/>
      <c r="XH6624" s="88"/>
      <c r="XI6624" s="88"/>
      <c r="XJ6624" s="88"/>
      <c r="XK6624" s="88"/>
      <c r="XL6624" s="88"/>
      <c r="XM6624" s="88"/>
      <c r="XN6624" s="88"/>
      <c r="XO6624" s="88"/>
      <c r="XP6624" s="88"/>
      <c r="XQ6624" s="88"/>
      <c r="XR6624" s="88"/>
      <c r="XS6624" s="88"/>
      <c r="XT6624" s="88"/>
      <c r="XU6624" s="88"/>
      <c r="XV6624" s="88"/>
      <c r="XW6624" s="88"/>
      <c r="XX6624" s="88"/>
      <c r="XY6624" s="88"/>
      <c r="XZ6624" s="88"/>
      <c r="YA6624" s="88"/>
      <c r="YB6624" s="88"/>
      <c r="YC6624" s="88"/>
      <c r="YD6624" s="88"/>
      <c r="YE6624" s="88"/>
      <c r="YF6624" s="88"/>
      <c r="YG6624" s="88"/>
      <c r="YH6624" s="88"/>
      <c r="YI6624" s="88"/>
      <c r="YJ6624" s="88"/>
      <c r="YK6624" s="88"/>
      <c r="YL6624" s="88"/>
      <c r="YM6624" s="88"/>
      <c r="YN6624" s="88"/>
      <c r="YO6624" s="88"/>
      <c r="YP6624" s="88"/>
      <c r="YQ6624" s="88"/>
      <c r="YR6624" s="88"/>
      <c r="YS6624" s="88"/>
      <c r="YT6624" s="88"/>
      <c r="YU6624" s="88"/>
      <c r="YV6624" s="88"/>
      <c r="YW6624" s="88"/>
      <c r="YX6624" s="88"/>
      <c r="YY6624" s="88"/>
      <c r="YZ6624" s="88"/>
      <c r="ZA6624" s="88"/>
      <c r="ZB6624" s="88"/>
      <c r="ZC6624" s="88"/>
      <c r="ZD6624" s="88"/>
      <c r="ZE6624" s="88"/>
      <c r="ZF6624" s="88"/>
      <c r="ZG6624" s="88"/>
      <c r="ZH6624" s="88"/>
      <c r="ZI6624" s="88"/>
      <c r="ZJ6624" s="88"/>
      <c r="ZK6624" s="88"/>
      <c r="ZL6624" s="88"/>
      <c r="ZM6624" s="88"/>
      <c r="ZN6624" s="88"/>
      <c r="ZO6624" s="88"/>
      <c r="ZP6624" s="88"/>
      <c r="ZQ6624" s="88"/>
      <c r="ZR6624" s="88"/>
      <c r="ZS6624" s="88"/>
      <c r="ZT6624" s="88"/>
      <c r="ZU6624" s="88"/>
      <c r="ZV6624" s="88"/>
      <c r="ZW6624" s="88"/>
      <c r="ZX6624" s="88"/>
      <c r="ZY6624" s="88"/>
      <c r="ZZ6624" s="88"/>
      <c r="AAA6624" s="88"/>
      <c r="AAB6624" s="88"/>
      <c r="AAC6624" s="88"/>
      <c r="AAD6624" s="88"/>
      <c r="AAE6624" s="88"/>
      <c r="AAF6624" s="88"/>
      <c r="AAG6624" s="88"/>
      <c r="AAH6624" s="88"/>
      <c r="AAI6624" s="88"/>
      <c r="AAJ6624" s="88"/>
      <c r="AAK6624" s="88"/>
      <c r="AAL6624" s="88"/>
      <c r="AAM6624" s="88"/>
      <c r="AAN6624" s="88"/>
      <c r="AAO6624" s="88"/>
      <c r="AAP6624" s="88"/>
      <c r="AAQ6624" s="88"/>
      <c r="AAR6624" s="88"/>
      <c r="AAS6624" s="88"/>
      <c r="AAT6624" s="88"/>
      <c r="AAU6624" s="88"/>
      <c r="AAV6624" s="88"/>
      <c r="AAW6624" s="88"/>
      <c r="AAX6624" s="88"/>
      <c r="AAY6624" s="88"/>
      <c r="AAZ6624" s="88"/>
      <c r="ABA6624" s="88"/>
      <c r="ABB6624" s="88"/>
      <c r="ABC6624" s="88"/>
      <c r="ABD6624" s="88"/>
      <c r="ABE6624" s="88"/>
      <c r="ABF6624" s="88"/>
      <c r="ABG6624" s="88"/>
      <c r="ABH6624" s="88"/>
      <c r="ABI6624" s="88"/>
      <c r="ABJ6624" s="88"/>
      <c r="ABK6624" s="88"/>
      <c r="ABL6624" s="88"/>
      <c r="ABM6624" s="88"/>
      <c r="ABN6624" s="88"/>
      <c r="ABO6624" s="88"/>
      <c r="ABP6624" s="88"/>
      <c r="ABQ6624" s="88"/>
      <c r="ABR6624" s="88"/>
      <c r="ABS6624" s="88"/>
      <c r="ABT6624" s="88"/>
      <c r="ABU6624" s="88"/>
      <c r="ABV6624" s="88"/>
      <c r="ABW6624" s="88"/>
      <c r="ABX6624" s="88"/>
      <c r="ABY6624" s="88"/>
      <c r="ABZ6624" s="88"/>
      <c r="ACA6624" s="88"/>
      <c r="ACB6624" s="88"/>
      <c r="ACC6624" s="88"/>
      <c r="ACD6624" s="88"/>
      <c r="ACE6624" s="88"/>
      <c r="ACF6624" s="88"/>
      <c r="ACG6624" s="88"/>
      <c r="ACH6624" s="88"/>
      <c r="ACI6624" s="88"/>
      <c r="ACJ6624" s="88"/>
      <c r="ACK6624" s="88"/>
      <c r="ACL6624" s="88"/>
      <c r="ACM6624" s="88"/>
      <c r="ACN6624" s="88"/>
      <c r="ACO6624" s="88"/>
      <c r="ACP6624" s="88"/>
      <c r="ACQ6624" s="88"/>
      <c r="ACR6624" s="88"/>
      <c r="ACS6624" s="88"/>
      <c r="ACT6624" s="88"/>
      <c r="ACU6624" s="88"/>
      <c r="ACV6624" s="88"/>
      <c r="ACW6624" s="88"/>
      <c r="ACX6624" s="88"/>
      <c r="ACY6624" s="88"/>
      <c r="ACZ6624" s="88"/>
      <c r="ADA6624" s="88"/>
      <c r="ADB6624" s="88"/>
      <c r="ADC6624" s="88"/>
      <c r="ADD6624" s="88"/>
      <c r="ADE6624" s="88"/>
      <c r="ADF6624" s="88"/>
      <c r="ADG6624" s="88"/>
      <c r="ADH6624" s="88"/>
      <c r="ADI6624" s="88"/>
      <c r="ADJ6624" s="88"/>
      <c r="ADK6624" s="88"/>
      <c r="ADL6624" s="88"/>
      <c r="ADM6624" s="88"/>
      <c r="ADN6624" s="88"/>
      <c r="ADO6624" s="88"/>
      <c r="ADP6624" s="88"/>
      <c r="ADQ6624" s="88"/>
      <c r="ADR6624" s="88"/>
      <c r="ADS6624" s="88"/>
      <c r="ADT6624" s="88"/>
      <c r="ADU6624" s="88"/>
      <c r="ADV6624" s="88"/>
      <c r="ADW6624" s="88"/>
      <c r="ADX6624" s="88"/>
      <c r="ADY6624" s="88"/>
      <c r="ADZ6624" s="88"/>
      <c r="AEA6624" s="88"/>
      <c r="AEB6624" s="88"/>
      <c r="AEC6624" s="88"/>
      <c r="AED6624" s="88"/>
      <c r="AEE6624" s="88"/>
      <c r="AEF6624" s="88"/>
      <c r="AEG6624" s="88"/>
      <c r="AEH6624" s="88"/>
      <c r="AEI6624" s="88"/>
      <c r="AEJ6624" s="88"/>
      <c r="AEK6624" s="88"/>
      <c r="AEL6624" s="88"/>
      <c r="AEM6624" s="88"/>
      <c r="AEN6624" s="88"/>
      <c r="AEO6624" s="88"/>
      <c r="AEP6624" s="88"/>
      <c r="AEQ6624" s="88"/>
      <c r="AER6624" s="88"/>
      <c r="AES6624" s="88"/>
      <c r="AET6624" s="88"/>
      <c r="AEU6624" s="88"/>
      <c r="AEV6624" s="88"/>
      <c r="AEW6624" s="88"/>
      <c r="AEX6624" s="88"/>
      <c r="AEY6624" s="88"/>
      <c r="AEZ6624" s="88"/>
      <c r="AFA6624" s="88"/>
      <c r="AFB6624" s="88"/>
      <c r="AFC6624" s="88"/>
      <c r="AFD6624" s="88"/>
      <c r="AFE6624" s="88"/>
      <c r="AFF6624" s="88"/>
      <c r="AFG6624" s="88"/>
      <c r="AFH6624" s="88"/>
      <c r="AFI6624" s="88"/>
      <c r="AFJ6624" s="88"/>
      <c r="AFK6624" s="88"/>
      <c r="AFL6624" s="88"/>
      <c r="AFM6624" s="88"/>
      <c r="AFN6624" s="88"/>
      <c r="AFO6624" s="88"/>
      <c r="AFP6624" s="88"/>
      <c r="AFQ6624" s="88"/>
      <c r="AFR6624" s="88"/>
      <c r="AFS6624" s="88"/>
      <c r="AFT6624" s="88"/>
      <c r="AFU6624" s="88"/>
      <c r="AFV6624" s="88"/>
      <c r="AFW6624" s="88"/>
      <c r="AFX6624" s="88"/>
      <c r="AFY6624" s="88"/>
      <c r="AFZ6624" s="88"/>
      <c r="AGA6624" s="88"/>
      <c r="AGB6624" s="88"/>
      <c r="AGC6624" s="88"/>
      <c r="AGD6624" s="88"/>
      <c r="AGE6624" s="88"/>
      <c r="AGF6624" s="88"/>
      <c r="AGG6624" s="88"/>
      <c r="AGH6624" s="88"/>
      <c r="AGI6624" s="88"/>
      <c r="AGJ6624" s="88"/>
      <c r="AGK6624" s="88"/>
      <c r="AGL6624" s="88"/>
      <c r="AGM6624" s="88"/>
      <c r="AGN6624" s="88"/>
      <c r="AGO6624" s="88"/>
      <c r="AGP6624" s="88"/>
      <c r="AGQ6624" s="88"/>
      <c r="AGR6624" s="88"/>
      <c r="AGS6624" s="88"/>
      <c r="AGT6624" s="88"/>
      <c r="AGU6624" s="88"/>
      <c r="AGV6624" s="88"/>
      <c r="AGW6624" s="88"/>
      <c r="AGX6624" s="88"/>
      <c r="AGY6624" s="88"/>
      <c r="AGZ6624" s="88"/>
      <c r="AHA6624" s="88"/>
      <c r="AHB6624" s="88"/>
      <c r="AHC6624" s="88"/>
      <c r="AHD6624" s="88"/>
      <c r="AHE6624" s="88"/>
      <c r="AHF6624" s="88"/>
      <c r="AHG6624" s="88"/>
      <c r="AHH6624" s="88"/>
      <c r="AHI6624" s="88"/>
      <c r="AHJ6624" s="88"/>
      <c r="AHK6624" s="88"/>
      <c r="AHL6624" s="88"/>
      <c r="AHM6624" s="88"/>
      <c r="AHN6624" s="88"/>
      <c r="AHO6624" s="88"/>
      <c r="AHP6624" s="88"/>
      <c r="AHQ6624" s="88"/>
      <c r="AHR6624" s="88"/>
      <c r="AHS6624" s="88"/>
      <c r="AHT6624" s="88"/>
      <c r="AHU6624" s="88"/>
      <c r="AHV6624" s="88"/>
      <c r="AHW6624" s="88"/>
      <c r="AHX6624" s="88"/>
      <c r="AHY6624" s="88"/>
      <c r="AHZ6624" s="88"/>
      <c r="AIA6624" s="88"/>
      <c r="AIB6624" s="88"/>
      <c r="AIC6624" s="88"/>
      <c r="AID6624" s="88"/>
      <c r="AIE6624" s="88"/>
      <c r="AIF6624" s="88"/>
      <c r="AIG6624" s="88"/>
      <c r="AIH6624" s="88"/>
      <c r="AII6624" s="88"/>
      <c r="AIJ6624" s="88"/>
      <c r="AIK6624" s="88"/>
      <c r="AIL6624" s="88"/>
      <c r="AIM6624" s="88"/>
      <c r="AIN6624" s="88"/>
      <c r="AIO6624" s="88"/>
      <c r="AIP6624" s="88"/>
      <c r="AIQ6624" s="88"/>
      <c r="AIR6624" s="88"/>
      <c r="AIS6624" s="88"/>
      <c r="AIT6624" s="88"/>
      <c r="AIU6624" s="88"/>
      <c r="AIV6624" s="88"/>
      <c r="AIW6624" s="88"/>
      <c r="AIX6624" s="88"/>
      <c r="AIY6624" s="88"/>
      <c r="AIZ6624" s="88"/>
      <c r="AJA6624" s="88"/>
      <c r="AJB6624" s="88"/>
      <c r="AJC6624" s="88"/>
      <c r="AJD6624" s="88"/>
      <c r="AJE6624" s="88"/>
      <c r="AJF6624" s="88"/>
      <c r="AJG6624" s="88"/>
      <c r="AJH6624" s="88"/>
      <c r="AJI6624" s="88"/>
      <c r="AJJ6624" s="88"/>
      <c r="AJK6624" s="88"/>
      <c r="AJL6624" s="88"/>
      <c r="AJM6624" s="88"/>
      <c r="AJN6624" s="88"/>
      <c r="AJO6624" s="88"/>
      <c r="AJP6624" s="88"/>
      <c r="AJQ6624" s="88"/>
      <c r="AJR6624" s="88"/>
      <c r="AJS6624" s="88"/>
      <c r="AJT6624" s="88"/>
      <c r="AJU6624" s="88"/>
      <c r="AJV6624" s="88"/>
      <c r="AJW6624" s="88"/>
      <c r="AJX6624" s="88"/>
      <c r="AJY6624" s="88"/>
      <c r="AJZ6624" s="88"/>
      <c r="AKA6624" s="88"/>
      <c r="AKB6624" s="88"/>
      <c r="AKC6624" s="88"/>
      <c r="AKD6624" s="88"/>
      <c r="AKE6624" s="88"/>
      <c r="AKF6624" s="88"/>
      <c r="AKG6624" s="88"/>
      <c r="AKH6624" s="88"/>
      <c r="AKI6624" s="88"/>
      <c r="AKJ6624" s="88"/>
      <c r="AKK6624" s="88"/>
      <c r="AKL6624" s="88"/>
      <c r="AKM6624" s="88"/>
      <c r="AKN6624" s="88"/>
      <c r="AKO6624" s="88"/>
      <c r="AKP6624" s="88"/>
      <c r="AKQ6624" s="88"/>
      <c r="AKR6624" s="88"/>
      <c r="AKS6624" s="88"/>
      <c r="AKT6624" s="88"/>
      <c r="AKU6624" s="88"/>
      <c r="AKV6624" s="88"/>
      <c r="AKW6624" s="88"/>
      <c r="AKX6624" s="88"/>
      <c r="AKY6624" s="88"/>
      <c r="AKZ6624" s="88"/>
      <c r="ALA6624" s="88"/>
      <c r="ALB6624" s="88"/>
      <c r="ALC6624" s="88"/>
      <c r="ALD6624" s="88"/>
      <c r="ALE6624" s="88"/>
      <c r="ALF6624" s="88"/>
      <c r="ALG6624" s="88"/>
      <c r="ALH6624" s="88"/>
      <c r="ALI6624" s="88"/>
      <c r="ALJ6624" s="88"/>
      <c r="ALK6624" s="88"/>
      <c r="ALL6624" s="88"/>
      <c r="ALM6624" s="88"/>
      <c r="ALN6624" s="88"/>
      <c r="ALO6624" s="88"/>
      <c r="ALP6624" s="88"/>
      <c r="ALQ6624" s="88"/>
      <c r="ALR6624" s="88"/>
      <c r="ALS6624" s="88"/>
      <c r="ALT6624" s="88"/>
      <c r="ALU6624" s="88"/>
      <c r="ALV6624" s="88"/>
      <c r="ALW6624" s="88"/>
      <c r="ALX6624" s="88"/>
      <c r="ALY6624" s="88"/>
      <c r="ALZ6624" s="88"/>
      <c r="AMA6624" s="88"/>
      <c r="AMB6624" s="88"/>
      <c r="AMC6624" s="88"/>
      <c r="AMD6624" s="88"/>
      <c r="AME6624" s="88"/>
      <c r="AMF6624" s="88"/>
      <c r="AMG6624" s="88"/>
      <c r="AMH6624" s="88"/>
      <c r="AMI6624" s="88"/>
      <c r="AMJ6624" s="88"/>
      <c r="AMK6624" s="88"/>
      <c r="AML6624" s="88"/>
      <c r="AMM6624" s="88"/>
      <c r="AMN6624" s="88"/>
      <c r="AMO6624" s="88"/>
    </row>
    <row r="6625" spans="1:1029" s="104" customFormat="1" x14ac:dyDescent="0.35">
      <c r="A6625" s="21">
        <v>10141103</v>
      </c>
      <c r="B6625" s="123" t="s">
        <v>1665</v>
      </c>
      <c r="C6625" s="115" t="s">
        <v>710</v>
      </c>
      <c r="D6625" s="148"/>
      <c r="E6625" s="114" t="str">
        <f t="shared" si="1237"/>
        <v xml:space="preserve">TRANSFORMADOR MARCA:EFACEC PTS MANHICA </v>
      </c>
      <c r="F6625" s="131"/>
      <c r="G6625" s="131" t="s">
        <v>1750</v>
      </c>
      <c r="H6625" s="131" t="s">
        <v>511</v>
      </c>
      <c r="I6625" s="148"/>
      <c r="J6625" s="61"/>
      <c r="K6625" s="147" t="s">
        <v>1749</v>
      </c>
      <c r="L6625" s="146" t="s">
        <v>1748</v>
      </c>
      <c r="M6625" s="34">
        <v>315</v>
      </c>
      <c r="N6625" s="131">
        <v>11</v>
      </c>
      <c r="O6625" s="131" t="s">
        <v>510</v>
      </c>
      <c r="P6625" s="145">
        <v>3</v>
      </c>
      <c r="Q6625" s="307">
        <v>2017</v>
      </c>
      <c r="R6625" s="307" t="s">
        <v>27</v>
      </c>
      <c r="S6625" s="307" t="s">
        <v>1747</v>
      </c>
      <c r="T6625" s="116">
        <v>840</v>
      </c>
      <c r="U6625" s="111">
        <v>45</v>
      </c>
      <c r="V6625" s="113">
        <f t="shared" si="1238"/>
        <v>840</v>
      </c>
      <c r="W6625" s="113">
        <f t="shared" si="1239"/>
        <v>0</v>
      </c>
      <c r="X6625" s="112">
        <f t="shared" si="1240"/>
        <v>0</v>
      </c>
      <c r="Y6625" s="111"/>
      <c r="Z6625" s="110">
        <f t="shared" si="1236"/>
        <v>45</v>
      </c>
      <c r="AA6625" s="109">
        <f t="shared" si="1241"/>
        <v>42</v>
      </c>
      <c r="AB6625" s="109">
        <f t="shared" si="1242"/>
        <v>42000</v>
      </c>
      <c r="AC6625" s="108">
        <f t="shared" si="1243"/>
        <v>798</v>
      </c>
      <c r="AD6625" s="107">
        <f t="shared" si="1244"/>
        <v>2.2222222222222223E-2</v>
      </c>
      <c r="AE6625" s="106">
        <f t="shared" si="1245"/>
        <v>17.733333333333334</v>
      </c>
      <c r="AF6625" s="105">
        <f t="shared" si="1246"/>
        <v>17.733333333333334</v>
      </c>
      <c r="AG6625" s="105">
        <f t="shared" si="1247"/>
        <v>822.26666666666665</v>
      </c>
      <c r="AH6625" s="88"/>
      <c r="AI6625" s="88"/>
      <c r="AJ6625" s="88"/>
      <c r="AK6625" s="88"/>
      <c r="AL6625" s="88"/>
      <c r="AM6625" s="88"/>
      <c r="AN6625" s="88"/>
      <c r="AO6625" s="88"/>
      <c r="AP6625" s="88"/>
      <c r="AQ6625" s="88"/>
      <c r="AR6625" s="88"/>
      <c r="AS6625" s="88"/>
      <c r="AT6625" s="88"/>
      <c r="AU6625" s="88"/>
      <c r="AV6625" s="88"/>
      <c r="AW6625" s="88"/>
      <c r="AX6625" s="88"/>
      <c r="AY6625" s="88"/>
      <c r="AZ6625" s="88"/>
      <c r="BA6625" s="88"/>
      <c r="BB6625" s="88"/>
      <c r="BC6625" s="88"/>
      <c r="BD6625" s="88"/>
      <c r="BE6625" s="88"/>
      <c r="BF6625" s="88"/>
      <c r="BG6625" s="88"/>
      <c r="BH6625" s="88"/>
      <c r="BI6625" s="88"/>
      <c r="BJ6625" s="88"/>
      <c r="BK6625" s="88"/>
      <c r="BL6625" s="88"/>
      <c r="BM6625" s="88"/>
      <c r="BN6625" s="88"/>
      <c r="BO6625" s="88"/>
      <c r="BP6625" s="88"/>
      <c r="BQ6625" s="88"/>
      <c r="BR6625" s="88"/>
      <c r="BS6625" s="88"/>
      <c r="BT6625" s="88"/>
      <c r="BU6625" s="88"/>
      <c r="BV6625" s="88"/>
      <c r="BW6625" s="88"/>
      <c r="BX6625" s="88"/>
      <c r="BY6625" s="88"/>
      <c r="BZ6625" s="88"/>
      <c r="CA6625" s="88"/>
      <c r="CB6625" s="88"/>
      <c r="CC6625" s="88"/>
      <c r="CD6625" s="88"/>
      <c r="CE6625" s="88"/>
      <c r="CF6625" s="88"/>
      <c r="CG6625" s="88"/>
      <c r="CH6625" s="88"/>
      <c r="CI6625" s="88"/>
      <c r="CJ6625" s="88"/>
      <c r="CK6625" s="88"/>
      <c r="CL6625" s="88"/>
      <c r="CM6625" s="88"/>
      <c r="CN6625" s="88"/>
      <c r="CO6625" s="88"/>
      <c r="CP6625" s="88"/>
      <c r="CQ6625" s="88"/>
      <c r="CR6625" s="88"/>
      <c r="CS6625" s="88"/>
      <c r="CT6625" s="88"/>
      <c r="CU6625" s="88"/>
      <c r="CV6625" s="88"/>
      <c r="CW6625" s="88"/>
      <c r="CX6625" s="88"/>
      <c r="CY6625" s="88"/>
      <c r="CZ6625" s="88"/>
      <c r="DA6625" s="88"/>
      <c r="DB6625" s="88"/>
      <c r="DC6625" s="88"/>
      <c r="DD6625" s="88"/>
      <c r="DE6625" s="88"/>
      <c r="DF6625" s="88"/>
      <c r="DG6625" s="88"/>
      <c r="DH6625" s="88"/>
      <c r="DI6625" s="88"/>
      <c r="DJ6625" s="88"/>
      <c r="DK6625" s="88"/>
      <c r="DL6625" s="88"/>
      <c r="DM6625" s="88"/>
      <c r="DN6625" s="88"/>
      <c r="DO6625" s="88"/>
      <c r="DP6625" s="88"/>
      <c r="DQ6625" s="88"/>
      <c r="DR6625" s="88"/>
      <c r="DS6625" s="88"/>
      <c r="DT6625" s="88"/>
      <c r="DU6625" s="88"/>
      <c r="DV6625" s="88"/>
      <c r="DW6625" s="88"/>
      <c r="DX6625" s="88"/>
      <c r="DY6625" s="88"/>
      <c r="DZ6625" s="88"/>
      <c r="EA6625" s="88"/>
      <c r="EB6625" s="88"/>
      <c r="EC6625" s="88"/>
      <c r="ED6625" s="88"/>
      <c r="EE6625" s="88"/>
      <c r="EF6625" s="88"/>
      <c r="EG6625" s="88"/>
      <c r="EH6625" s="88"/>
      <c r="EI6625" s="88"/>
      <c r="EJ6625" s="88"/>
      <c r="EK6625" s="88"/>
      <c r="EL6625" s="88"/>
      <c r="EM6625" s="88"/>
      <c r="EN6625" s="88"/>
      <c r="EO6625" s="88"/>
      <c r="EP6625" s="88"/>
      <c r="EQ6625" s="88"/>
      <c r="ER6625" s="88"/>
      <c r="ES6625" s="88"/>
      <c r="ET6625" s="88"/>
      <c r="EU6625" s="88"/>
      <c r="EV6625" s="88"/>
      <c r="EW6625" s="88"/>
      <c r="EX6625" s="88"/>
      <c r="EY6625" s="88"/>
      <c r="EZ6625" s="88"/>
      <c r="FA6625" s="88"/>
      <c r="FB6625" s="88"/>
      <c r="FC6625" s="88"/>
      <c r="FD6625" s="88"/>
      <c r="FE6625" s="88"/>
      <c r="FF6625" s="88"/>
      <c r="FG6625" s="88"/>
      <c r="FH6625" s="88"/>
      <c r="FI6625" s="88"/>
      <c r="FJ6625" s="88"/>
      <c r="FK6625" s="88"/>
      <c r="FL6625" s="88"/>
      <c r="FM6625" s="88"/>
      <c r="FN6625" s="88"/>
      <c r="FO6625" s="88"/>
      <c r="FP6625" s="88"/>
      <c r="FQ6625" s="88"/>
      <c r="FR6625" s="88"/>
      <c r="FS6625" s="88"/>
      <c r="FT6625" s="88"/>
      <c r="FU6625" s="88"/>
      <c r="FV6625" s="88"/>
      <c r="FW6625" s="88"/>
      <c r="FX6625" s="88"/>
      <c r="FY6625" s="88"/>
      <c r="FZ6625" s="88"/>
      <c r="GA6625" s="88"/>
      <c r="GB6625" s="88"/>
      <c r="GC6625" s="88"/>
      <c r="GD6625" s="88"/>
      <c r="GE6625" s="88"/>
      <c r="GF6625" s="88"/>
      <c r="GG6625" s="88"/>
      <c r="GH6625" s="88"/>
      <c r="GI6625" s="88"/>
      <c r="GJ6625" s="88"/>
      <c r="GK6625" s="88"/>
      <c r="GL6625" s="88"/>
      <c r="GM6625" s="88"/>
      <c r="GN6625" s="88"/>
      <c r="GO6625" s="88"/>
      <c r="GP6625" s="88"/>
      <c r="GQ6625" s="88"/>
      <c r="GR6625" s="88"/>
      <c r="GS6625" s="88"/>
      <c r="GT6625" s="88"/>
      <c r="GU6625" s="88"/>
      <c r="GV6625" s="88"/>
      <c r="GW6625" s="88"/>
      <c r="GX6625" s="88"/>
      <c r="GY6625" s="88"/>
      <c r="GZ6625" s="88"/>
      <c r="HA6625" s="88"/>
      <c r="HB6625" s="88"/>
      <c r="HC6625" s="88"/>
      <c r="HD6625" s="88"/>
      <c r="HE6625" s="88"/>
      <c r="HF6625" s="88"/>
      <c r="HG6625" s="88"/>
      <c r="HH6625" s="88"/>
      <c r="HI6625" s="88"/>
      <c r="HJ6625" s="88"/>
      <c r="HK6625" s="88"/>
      <c r="HL6625" s="88"/>
      <c r="HM6625" s="88"/>
      <c r="HN6625" s="88"/>
      <c r="HO6625" s="88"/>
      <c r="HP6625" s="88"/>
      <c r="HQ6625" s="88"/>
      <c r="HR6625" s="88"/>
      <c r="HS6625" s="88"/>
      <c r="HT6625" s="88"/>
      <c r="HU6625" s="88"/>
      <c r="HV6625" s="88"/>
      <c r="HW6625" s="88"/>
      <c r="HX6625" s="88"/>
      <c r="HY6625" s="88"/>
      <c r="HZ6625" s="88"/>
      <c r="IA6625" s="88"/>
      <c r="IB6625" s="88"/>
      <c r="IC6625" s="88"/>
      <c r="ID6625" s="88"/>
      <c r="IE6625" s="88"/>
      <c r="IF6625" s="88"/>
      <c r="IG6625" s="88"/>
      <c r="IH6625" s="88"/>
      <c r="II6625" s="88"/>
      <c r="IJ6625" s="88"/>
      <c r="IK6625" s="88"/>
      <c r="IL6625" s="88"/>
      <c r="IM6625" s="88"/>
      <c r="IN6625" s="88"/>
      <c r="IO6625" s="88"/>
      <c r="IP6625" s="88"/>
      <c r="IQ6625" s="88"/>
      <c r="IR6625" s="88"/>
      <c r="IS6625" s="88"/>
      <c r="IT6625" s="88"/>
      <c r="IU6625" s="88"/>
      <c r="IV6625" s="88"/>
      <c r="IW6625" s="88"/>
      <c r="IX6625" s="88"/>
      <c r="IY6625" s="88"/>
      <c r="IZ6625" s="88"/>
      <c r="JA6625" s="88"/>
      <c r="JB6625" s="88"/>
      <c r="JC6625" s="88"/>
      <c r="JD6625" s="88"/>
      <c r="JE6625" s="88"/>
      <c r="JF6625" s="88"/>
      <c r="JG6625" s="88"/>
      <c r="JH6625" s="88"/>
      <c r="JI6625" s="88"/>
      <c r="JJ6625" s="88"/>
      <c r="JK6625" s="88"/>
      <c r="JL6625" s="88"/>
      <c r="JM6625" s="88"/>
      <c r="JN6625" s="88"/>
      <c r="JO6625" s="88"/>
      <c r="JP6625" s="88"/>
      <c r="JQ6625" s="88"/>
      <c r="JR6625" s="88"/>
      <c r="JS6625" s="88"/>
      <c r="JT6625" s="88"/>
      <c r="JU6625" s="88"/>
      <c r="JV6625" s="88"/>
      <c r="JW6625" s="88"/>
      <c r="JX6625" s="88"/>
      <c r="JY6625" s="88"/>
      <c r="JZ6625" s="88"/>
      <c r="KA6625" s="88"/>
      <c r="KB6625" s="88"/>
      <c r="KC6625" s="88"/>
      <c r="KD6625" s="88"/>
      <c r="KE6625" s="88"/>
      <c r="KF6625" s="88"/>
      <c r="KG6625" s="88"/>
      <c r="KH6625" s="88"/>
      <c r="KI6625" s="88"/>
      <c r="KJ6625" s="88"/>
      <c r="KK6625" s="88"/>
      <c r="KL6625" s="88"/>
      <c r="KM6625" s="88"/>
      <c r="KN6625" s="88"/>
      <c r="KO6625" s="88"/>
      <c r="KP6625" s="88"/>
      <c r="KQ6625" s="88"/>
      <c r="KR6625" s="88"/>
      <c r="KS6625" s="88"/>
      <c r="KT6625" s="88"/>
      <c r="KU6625" s="88"/>
      <c r="KV6625" s="88"/>
      <c r="KW6625" s="88"/>
      <c r="KX6625" s="88"/>
      <c r="KY6625" s="88"/>
      <c r="KZ6625" s="88"/>
      <c r="LA6625" s="88"/>
      <c r="LB6625" s="88"/>
      <c r="LC6625" s="88"/>
      <c r="LD6625" s="88"/>
      <c r="LE6625" s="88"/>
      <c r="LF6625" s="88"/>
      <c r="LG6625" s="88"/>
      <c r="LH6625" s="88"/>
      <c r="LI6625" s="88"/>
      <c r="LJ6625" s="88"/>
      <c r="LK6625" s="88"/>
      <c r="LL6625" s="88"/>
      <c r="LM6625" s="88"/>
      <c r="LN6625" s="88"/>
      <c r="LO6625" s="88"/>
      <c r="LP6625" s="88"/>
      <c r="LQ6625" s="88"/>
      <c r="LR6625" s="88"/>
      <c r="LS6625" s="88"/>
      <c r="LT6625" s="88"/>
      <c r="LU6625" s="88"/>
      <c r="LV6625" s="88"/>
      <c r="LW6625" s="88"/>
      <c r="LX6625" s="88"/>
      <c r="LY6625" s="88"/>
      <c r="LZ6625" s="88"/>
      <c r="MA6625" s="88"/>
      <c r="MB6625" s="88"/>
      <c r="MC6625" s="88"/>
      <c r="MD6625" s="88"/>
      <c r="ME6625" s="88"/>
      <c r="MF6625" s="88"/>
      <c r="MG6625" s="88"/>
      <c r="MH6625" s="88"/>
      <c r="MI6625" s="88"/>
      <c r="MJ6625" s="88"/>
      <c r="MK6625" s="88"/>
      <c r="ML6625" s="88"/>
      <c r="MM6625" s="88"/>
      <c r="MN6625" s="88"/>
      <c r="MO6625" s="88"/>
      <c r="MP6625" s="88"/>
      <c r="MQ6625" s="88"/>
      <c r="MR6625" s="88"/>
      <c r="MS6625" s="88"/>
      <c r="MT6625" s="88"/>
      <c r="MU6625" s="88"/>
      <c r="MV6625" s="88"/>
      <c r="MW6625" s="88"/>
      <c r="MX6625" s="88"/>
      <c r="MY6625" s="88"/>
      <c r="MZ6625" s="88"/>
      <c r="NA6625" s="88"/>
      <c r="NB6625" s="88"/>
      <c r="NC6625" s="88"/>
      <c r="ND6625" s="88"/>
      <c r="NE6625" s="88"/>
      <c r="NF6625" s="88"/>
      <c r="NG6625" s="88"/>
      <c r="NH6625" s="88"/>
      <c r="NI6625" s="88"/>
      <c r="NJ6625" s="88"/>
      <c r="NK6625" s="88"/>
      <c r="NL6625" s="88"/>
      <c r="NM6625" s="88"/>
      <c r="NN6625" s="88"/>
      <c r="NO6625" s="88"/>
      <c r="NP6625" s="88"/>
      <c r="NQ6625" s="88"/>
      <c r="NR6625" s="88"/>
      <c r="NS6625" s="88"/>
      <c r="NT6625" s="88"/>
      <c r="NU6625" s="88"/>
      <c r="NV6625" s="88"/>
      <c r="NW6625" s="88"/>
      <c r="NX6625" s="88"/>
      <c r="NY6625" s="88"/>
      <c r="NZ6625" s="88"/>
      <c r="OA6625" s="88"/>
      <c r="OB6625" s="88"/>
      <c r="OC6625" s="88"/>
      <c r="OD6625" s="88"/>
      <c r="OE6625" s="88"/>
      <c r="OF6625" s="88"/>
      <c r="OG6625" s="88"/>
      <c r="OH6625" s="88"/>
      <c r="OI6625" s="88"/>
      <c r="OJ6625" s="88"/>
      <c r="OK6625" s="88"/>
      <c r="OL6625" s="88"/>
      <c r="OM6625" s="88"/>
      <c r="ON6625" s="88"/>
      <c r="OO6625" s="88"/>
      <c r="OP6625" s="88"/>
      <c r="OQ6625" s="88"/>
      <c r="OR6625" s="88"/>
      <c r="OS6625" s="88"/>
      <c r="OT6625" s="88"/>
      <c r="OU6625" s="88"/>
      <c r="OV6625" s="88"/>
      <c r="OW6625" s="88"/>
      <c r="OX6625" s="88"/>
      <c r="OY6625" s="88"/>
      <c r="OZ6625" s="88"/>
      <c r="PA6625" s="88"/>
      <c r="PB6625" s="88"/>
      <c r="PC6625" s="88"/>
      <c r="PD6625" s="88"/>
      <c r="PE6625" s="88"/>
      <c r="PF6625" s="88"/>
      <c r="PG6625" s="88"/>
      <c r="PH6625" s="88"/>
      <c r="PI6625" s="88"/>
      <c r="PJ6625" s="88"/>
      <c r="PK6625" s="88"/>
      <c r="PL6625" s="88"/>
      <c r="PM6625" s="88"/>
      <c r="PN6625" s="88"/>
      <c r="PO6625" s="88"/>
      <c r="PP6625" s="88"/>
      <c r="PQ6625" s="88"/>
      <c r="PR6625" s="88"/>
      <c r="PS6625" s="88"/>
      <c r="PT6625" s="88"/>
      <c r="PU6625" s="88"/>
      <c r="PV6625" s="88"/>
      <c r="PW6625" s="88"/>
      <c r="PX6625" s="88"/>
      <c r="PY6625" s="88"/>
      <c r="PZ6625" s="88"/>
      <c r="QA6625" s="88"/>
      <c r="QB6625" s="88"/>
      <c r="QC6625" s="88"/>
      <c r="QD6625" s="88"/>
      <c r="QE6625" s="88"/>
      <c r="QF6625" s="88"/>
      <c r="QG6625" s="88"/>
      <c r="QH6625" s="88"/>
      <c r="QI6625" s="88"/>
      <c r="QJ6625" s="88"/>
      <c r="QK6625" s="88"/>
      <c r="QL6625" s="88"/>
      <c r="QM6625" s="88"/>
      <c r="QN6625" s="88"/>
      <c r="QO6625" s="88"/>
      <c r="QP6625" s="88"/>
      <c r="QQ6625" s="88"/>
      <c r="QR6625" s="88"/>
      <c r="QS6625" s="88"/>
      <c r="QT6625" s="88"/>
      <c r="QU6625" s="88"/>
      <c r="QV6625" s="88"/>
      <c r="QW6625" s="88"/>
      <c r="QX6625" s="88"/>
      <c r="QY6625" s="88"/>
      <c r="QZ6625" s="88"/>
      <c r="RA6625" s="88"/>
      <c r="RB6625" s="88"/>
      <c r="RC6625" s="88"/>
      <c r="RD6625" s="88"/>
      <c r="RE6625" s="88"/>
      <c r="RF6625" s="88"/>
      <c r="RG6625" s="88"/>
      <c r="RH6625" s="88"/>
      <c r="RI6625" s="88"/>
      <c r="RJ6625" s="88"/>
      <c r="RK6625" s="88"/>
      <c r="RL6625" s="88"/>
      <c r="RM6625" s="88"/>
      <c r="RN6625" s="88"/>
      <c r="RO6625" s="88"/>
      <c r="RP6625" s="88"/>
      <c r="RQ6625" s="88"/>
      <c r="RR6625" s="88"/>
      <c r="RS6625" s="88"/>
      <c r="RT6625" s="88"/>
      <c r="RU6625" s="88"/>
      <c r="RV6625" s="88"/>
      <c r="RW6625" s="88"/>
      <c r="RX6625" s="88"/>
      <c r="RY6625" s="88"/>
      <c r="RZ6625" s="88"/>
      <c r="SA6625" s="88"/>
      <c r="SB6625" s="88"/>
      <c r="SC6625" s="88"/>
      <c r="SD6625" s="88"/>
      <c r="SE6625" s="88"/>
      <c r="SF6625" s="88"/>
      <c r="SG6625" s="88"/>
      <c r="SH6625" s="88"/>
      <c r="SI6625" s="88"/>
      <c r="SJ6625" s="88"/>
      <c r="SK6625" s="88"/>
      <c r="SL6625" s="88"/>
      <c r="SM6625" s="88"/>
      <c r="SN6625" s="88"/>
      <c r="SO6625" s="88"/>
      <c r="SP6625" s="88"/>
      <c r="SQ6625" s="88"/>
      <c r="SR6625" s="88"/>
      <c r="SS6625" s="88"/>
      <c r="ST6625" s="88"/>
      <c r="SU6625" s="88"/>
      <c r="SV6625" s="88"/>
      <c r="SW6625" s="88"/>
      <c r="SX6625" s="88"/>
      <c r="SY6625" s="88"/>
      <c r="SZ6625" s="88"/>
      <c r="TA6625" s="88"/>
      <c r="TB6625" s="88"/>
      <c r="TC6625" s="88"/>
      <c r="TD6625" s="88"/>
      <c r="TE6625" s="88"/>
      <c r="TF6625" s="88"/>
      <c r="TG6625" s="88"/>
      <c r="TH6625" s="88"/>
      <c r="TI6625" s="88"/>
      <c r="TJ6625" s="88"/>
      <c r="TK6625" s="88"/>
      <c r="TL6625" s="88"/>
      <c r="TM6625" s="88"/>
      <c r="TN6625" s="88"/>
      <c r="TO6625" s="88"/>
      <c r="TP6625" s="88"/>
      <c r="TQ6625" s="88"/>
      <c r="TR6625" s="88"/>
      <c r="TS6625" s="88"/>
      <c r="TT6625" s="88"/>
      <c r="TU6625" s="88"/>
      <c r="TV6625" s="88"/>
      <c r="TW6625" s="88"/>
      <c r="TX6625" s="88"/>
      <c r="TY6625" s="88"/>
      <c r="TZ6625" s="88"/>
      <c r="UA6625" s="88"/>
      <c r="UB6625" s="88"/>
      <c r="UC6625" s="88"/>
      <c r="UD6625" s="88"/>
      <c r="UE6625" s="88"/>
      <c r="UF6625" s="88"/>
      <c r="UG6625" s="88"/>
      <c r="UH6625" s="88"/>
      <c r="UI6625" s="88"/>
      <c r="UJ6625" s="88"/>
      <c r="UK6625" s="88"/>
      <c r="UL6625" s="88"/>
      <c r="UM6625" s="88"/>
      <c r="UN6625" s="88"/>
      <c r="UO6625" s="88"/>
      <c r="UP6625" s="88"/>
      <c r="UQ6625" s="88"/>
      <c r="UR6625" s="88"/>
      <c r="US6625" s="88"/>
      <c r="UT6625" s="88"/>
      <c r="UU6625" s="88"/>
      <c r="UV6625" s="88"/>
      <c r="UW6625" s="88"/>
      <c r="UX6625" s="88"/>
      <c r="UY6625" s="88"/>
      <c r="UZ6625" s="88"/>
      <c r="VA6625" s="88"/>
      <c r="VB6625" s="88"/>
      <c r="VC6625" s="88"/>
      <c r="VD6625" s="88"/>
      <c r="VE6625" s="88"/>
      <c r="VF6625" s="88"/>
      <c r="VG6625" s="88"/>
      <c r="VH6625" s="88"/>
      <c r="VI6625" s="88"/>
      <c r="VJ6625" s="88"/>
      <c r="VK6625" s="88"/>
      <c r="VL6625" s="88"/>
      <c r="VM6625" s="88"/>
      <c r="VN6625" s="88"/>
      <c r="VO6625" s="88"/>
      <c r="VP6625" s="88"/>
      <c r="VQ6625" s="88"/>
      <c r="VR6625" s="88"/>
      <c r="VS6625" s="88"/>
      <c r="VT6625" s="88"/>
      <c r="VU6625" s="88"/>
      <c r="VV6625" s="88"/>
      <c r="VW6625" s="88"/>
      <c r="VX6625" s="88"/>
      <c r="VY6625" s="88"/>
      <c r="VZ6625" s="88"/>
      <c r="WA6625" s="88"/>
      <c r="WB6625" s="88"/>
      <c r="WC6625" s="88"/>
      <c r="WD6625" s="88"/>
      <c r="WE6625" s="88"/>
      <c r="WF6625" s="88"/>
      <c r="WG6625" s="88"/>
      <c r="WH6625" s="88"/>
      <c r="WI6625" s="88"/>
      <c r="WJ6625" s="88"/>
      <c r="WK6625" s="88"/>
      <c r="WL6625" s="88"/>
      <c r="WM6625" s="88"/>
      <c r="WN6625" s="88"/>
      <c r="WO6625" s="88"/>
      <c r="WP6625" s="88"/>
      <c r="WQ6625" s="88"/>
      <c r="WR6625" s="88"/>
      <c r="WS6625" s="88"/>
      <c r="WT6625" s="88"/>
      <c r="WU6625" s="88"/>
      <c r="WV6625" s="88"/>
      <c r="WW6625" s="88"/>
      <c r="WX6625" s="88"/>
      <c r="WY6625" s="88"/>
      <c r="WZ6625" s="88"/>
      <c r="XA6625" s="88"/>
      <c r="XB6625" s="88"/>
      <c r="XC6625" s="88"/>
      <c r="XD6625" s="88"/>
      <c r="XE6625" s="88"/>
      <c r="XF6625" s="88"/>
      <c r="XG6625" s="88"/>
      <c r="XH6625" s="88"/>
      <c r="XI6625" s="88"/>
      <c r="XJ6625" s="88"/>
      <c r="XK6625" s="88"/>
      <c r="XL6625" s="88"/>
      <c r="XM6625" s="88"/>
      <c r="XN6625" s="88"/>
      <c r="XO6625" s="88"/>
      <c r="XP6625" s="88"/>
      <c r="XQ6625" s="88"/>
      <c r="XR6625" s="88"/>
      <c r="XS6625" s="88"/>
      <c r="XT6625" s="88"/>
      <c r="XU6625" s="88"/>
      <c r="XV6625" s="88"/>
      <c r="XW6625" s="88"/>
      <c r="XX6625" s="88"/>
      <c r="XY6625" s="88"/>
      <c r="XZ6625" s="88"/>
      <c r="YA6625" s="88"/>
      <c r="YB6625" s="88"/>
      <c r="YC6625" s="88"/>
      <c r="YD6625" s="88"/>
      <c r="YE6625" s="88"/>
      <c r="YF6625" s="88"/>
      <c r="YG6625" s="88"/>
      <c r="YH6625" s="88"/>
      <c r="YI6625" s="88"/>
      <c r="YJ6625" s="88"/>
      <c r="YK6625" s="88"/>
      <c r="YL6625" s="88"/>
      <c r="YM6625" s="88"/>
      <c r="YN6625" s="88"/>
      <c r="YO6625" s="88"/>
      <c r="YP6625" s="88"/>
      <c r="YQ6625" s="88"/>
      <c r="YR6625" s="88"/>
      <c r="YS6625" s="88"/>
      <c r="YT6625" s="88"/>
      <c r="YU6625" s="88"/>
      <c r="YV6625" s="88"/>
      <c r="YW6625" s="88"/>
      <c r="YX6625" s="88"/>
      <c r="YY6625" s="88"/>
      <c r="YZ6625" s="88"/>
      <c r="ZA6625" s="88"/>
      <c r="ZB6625" s="88"/>
      <c r="ZC6625" s="88"/>
      <c r="ZD6625" s="88"/>
      <c r="ZE6625" s="88"/>
      <c r="ZF6625" s="88"/>
      <c r="ZG6625" s="88"/>
      <c r="ZH6625" s="88"/>
      <c r="ZI6625" s="88"/>
      <c r="ZJ6625" s="88"/>
      <c r="ZK6625" s="88"/>
      <c r="ZL6625" s="88"/>
      <c r="ZM6625" s="88"/>
      <c r="ZN6625" s="88"/>
      <c r="ZO6625" s="88"/>
      <c r="ZP6625" s="88"/>
      <c r="ZQ6625" s="88"/>
      <c r="ZR6625" s="88"/>
      <c r="ZS6625" s="88"/>
      <c r="ZT6625" s="88"/>
      <c r="ZU6625" s="88"/>
      <c r="ZV6625" s="88"/>
      <c r="ZW6625" s="88"/>
      <c r="ZX6625" s="88"/>
      <c r="ZY6625" s="88"/>
      <c r="ZZ6625" s="88"/>
      <c r="AAA6625" s="88"/>
      <c r="AAB6625" s="88"/>
      <c r="AAC6625" s="88"/>
      <c r="AAD6625" s="88"/>
      <c r="AAE6625" s="88"/>
      <c r="AAF6625" s="88"/>
      <c r="AAG6625" s="88"/>
      <c r="AAH6625" s="88"/>
      <c r="AAI6625" s="88"/>
      <c r="AAJ6625" s="88"/>
      <c r="AAK6625" s="88"/>
      <c r="AAL6625" s="88"/>
      <c r="AAM6625" s="88"/>
      <c r="AAN6625" s="88"/>
      <c r="AAO6625" s="88"/>
      <c r="AAP6625" s="88"/>
      <c r="AAQ6625" s="88"/>
      <c r="AAR6625" s="88"/>
      <c r="AAS6625" s="88"/>
      <c r="AAT6625" s="88"/>
      <c r="AAU6625" s="88"/>
      <c r="AAV6625" s="88"/>
      <c r="AAW6625" s="88"/>
      <c r="AAX6625" s="88"/>
      <c r="AAY6625" s="88"/>
      <c r="AAZ6625" s="88"/>
      <c r="ABA6625" s="88"/>
      <c r="ABB6625" s="88"/>
      <c r="ABC6625" s="88"/>
      <c r="ABD6625" s="88"/>
      <c r="ABE6625" s="88"/>
      <c r="ABF6625" s="88"/>
      <c r="ABG6625" s="88"/>
      <c r="ABH6625" s="88"/>
      <c r="ABI6625" s="88"/>
      <c r="ABJ6625" s="88"/>
      <c r="ABK6625" s="88"/>
      <c r="ABL6625" s="88"/>
      <c r="ABM6625" s="88"/>
      <c r="ABN6625" s="88"/>
      <c r="ABO6625" s="88"/>
      <c r="ABP6625" s="88"/>
      <c r="ABQ6625" s="88"/>
      <c r="ABR6625" s="88"/>
      <c r="ABS6625" s="88"/>
      <c r="ABT6625" s="88"/>
      <c r="ABU6625" s="88"/>
      <c r="ABV6625" s="88"/>
      <c r="ABW6625" s="88"/>
      <c r="ABX6625" s="88"/>
      <c r="ABY6625" s="88"/>
      <c r="ABZ6625" s="88"/>
      <c r="ACA6625" s="88"/>
      <c r="ACB6625" s="88"/>
      <c r="ACC6625" s="88"/>
      <c r="ACD6625" s="88"/>
      <c r="ACE6625" s="88"/>
      <c r="ACF6625" s="88"/>
      <c r="ACG6625" s="88"/>
      <c r="ACH6625" s="88"/>
      <c r="ACI6625" s="88"/>
      <c r="ACJ6625" s="88"/>
      <c r="ACK6625" s="88"/>
      <c r="ACL6625" s="88"/>
      <c r="ACM6625" s="88"/>
      <c r="ACN6625" s="88"/>
      <c r="ACO6625" s="88"/>
      <c r="ACP6625" s="88"/>
      <c r="ACQ6625" s="88"/>
      <c r="ACR6625" s="88"/>
      <c r="ACS6625" s="88"/>
      <c r="ACT6625" s="88"/>
      <c r="ACU6625" s="88"/>
      <c r="ACV6625" s="88"/>
      <c r="ACW6625" s="88"/>
      <c r="ACX6625" s="88"/>
      <c r="ACY6625" s="88"/>
      <c r="ACZ6625" s="88"/>
      <c r="ADA6625" s="88"/>
      <c r="ADB6625" s="88"/>
      <c r="ADC6625" s="88"/>
      <c r="ADD6625" s="88"/>
      <c r="ADE6625" s="88"/>
      <c r="ADF6625" s="88"/>
      <c r="ADG6625" s="88"/>
      <c r="ADH6625" s="88"/>
      <c r="ADI6625" s="88"/>
      <c r="ADJ6625" s="88"/>
      <c r="ADK6625" s="88"/>
      <c r="ADL6625" s="88"/>
      <c r="ADM6625" s="88"/>
      <c r="ADN6625" s="88"/>
      <c r="ADO6625" s="88"/>
      <c r="ADP6625" s="88"/>
      <c r="ADQ6625" s="88"/>
      <c r="ADR6625" s="88"/>
      <c r="ADS6625" s="88"/>
      <c r="ADT6625" s="88"/>
      <c r="ADU6625" s="88"/>
      <c r="ADV6625" s="88"/>
      <c r="ADW6625" s="88"/>
      <c r="ADX6625" s="88"/>
      <c r="ADY6625" s="88"/>
      <c r="ADZ6625" s="88"/>
      <c r="AEA6625" s="88"/>
      <c r="AEB6625" s="88"/>
      <c r="AEC6625" s="88"/>
      <c r="AED6625" s="88"/>
      <c r="AEE6625" s="88"/>
      <c r="AEF6625" s="88"/>
      <c r="AEG6625" s="88"/>
      <c r="AEH6625" s="88"/>
      <c r="AEI6625" s="88"/>
      <c r="AEJ6625" s="88"/>
      <c r="AEK6625" s="88"/>
      <c r="AEL6625" s="88"/>
      <c r="AEM6625" s="88"/>
      <c r="AEN6625" s="88"/>
      <c r="AEO6625" s="88"/>
      <c r="AEP6625" s="88"/>
      <c r="AEQ6625" s="88"/>
      <c r="AER6625" s="88"/>
      <c r="AES6625" s="88"/>
      <c r="AET6625" s="88"/>
      <c r="AEU6625" s="88"/>
      <c r="AEV6625" s="88"/>
      <c r="AEW6625" s="88"/>
      <c r="AEX6625" s="88"/>
      <c r="AEY6625" s="88"/>
      <c r="AEZ6625" s="88"/>
      <c r="AFA6625" s="88"/>
      <c r="AFB6625" s="88"/>
      <c r="AFC6625" s="88"/>
      <c r="AFD6625" s="88"/>
      <c r="AFE6625" s="88"/>
      <c r="AFF6625" s="88"/>
      <c r="AFG6625" s="88"/>
      <c r="AFH6625" s="88"/>
      <c r="AFI6625" s="88"/>
      <c r="AFJ6625" s="88"/>
      <c r="AFK6625" s="88"/>
      <c r="AFL6625" s="88"/>
      <c r="AFM6625" s="88"/>
      <c r="AFN6625" s="88"/>
      <c r="AFO6625" s="88"/>
      <c r="AFP6625" s="88"/>
      <c r="AFQ6625" s="88"/>
      <c r="AFR6625" s="88"/>
      <c r="AFS6625" s="88"/>
      <c r="AFT6625" s="88"/>
      <c r="AFU6625" s="88"/>
      <c r="AFV6625" s="88"/>
      <c r="AFW6625" s="88"/>
      <c r="AFX6625" s="88"/>
      <c r="AFY6625" s="88"/>
      <c r="AFZ6625" s="88"/>
      <c r="AGA6625" s="88"/>
      <c r="AGB6625" s="88"/>
      <c r="AGC6625" s="88"/>
      <c r="AGD6625" s="88"/>
      <c r="AGE6625" s="88"/>
      <c r="AGF6625" s="88"/>
      <c r="AGG6625" s="88"/>
      <c r="AGH6625" s="88"/>
      <c r="AGI6625" s="88"/>
      <c r="AGJ6625" s="88"/>
      <c r="AGK6625" s="88"/>
      <c r="AGL6625" s="88"/>
      <c r="AGM6625" s="88"/>
      <c r="AGN6625" s="88"/>
      <c r="AGO6625" s="88"/>
      <c r="AGP6625" s="88"/>
      <c r="AGQ6625" s="88"/>
      <c r="AGR6625" s="88"/>
      <c r="AGS6625" s="88"/>
      <c r="AGT6625" s="88"/>
      <c r="AGU6625" s="88"/>
      <c r="AGV6625" s="88"/>
      <c r="AGW6625" s="88"/>
      <c r="AGX6625" s="88"/>
      <c r="AGY6625" s="88"/>
      <c r="AGZ6625" s="88"/>
      <c r="AHA6625" s="88"/>
      <c r="AHB6625" s="88"/>
      <c r="AHC6625" s="88"/>
      <c r="AHD6625" s="88"/>
      <c r="AHE6625" s="88"/>
      <c r="AHF6625" s="88"/>
      <c r="AHG6625" s="88"/>
      <c r="AHH6625" s="88"/>
      <c r="AHI6625" s="88"/>
      <c r="AHJ6625" s="88"/>
      <c r="AHK6625" s="88"/>
      <c r="AHL6625" s="88"/>
      <c r="AHM6625" s="88"/>
      <c r="AHN6625" s="88"/>
      <c r="AHO6625" s="88"/>
      <c r="AHP6625" s="88"/>
      <c r="AHQ6625" s="88"/>
      <c r="AHR6625" s="88"/>
      <c r="AHS6625" s="88"/>
      <c r="AHT6625" s="88"/>
      <c r="AHU6625" s="88"/>
      <c r="AHV6625" s="88"/>
      <c r="AHW6625" s="88"/>
      <c r="AHX6625" s="88"/>
      <c r="AHY6625" s="88"/>
      <c r="AHZ6625" s="88"/>
      <c r="AIA6625" s="88"/>
      <c r="AIB6625" s="88"/>
      <c r="AIC6625" s="88"/>
      <c r="AID6625" s="88"/>
      <c r="AIE6625" s="88"/>
      <c r="AIF6625" s="88"/>
      <c r="AIG6625" s="88"/>
      <c r="AIH6625" s="88"/>
      <c r="AII6625" s="88"/>
      <c r="AIJ6625" s="88"/>
      <c r="AIK6625" s="88"/>
      <c r="AIL6625" s="88"/>
      <c r="AIM6625" s="88"/>
      <c r="AIN6625" s="88"/>
      <c r="AIO6625" s="88"/>
      <c r="AIP6625" s="88"/>
      <c r="AIQ6625" s="88"/>
      <c r="AIR6625" s="88"/>
      <c r="AIS6625" s="88"/>
      <c r="AIT6625" s="88"/>
      <c r="AIU6625" s="88"/>
      <c r="AIV6625" s="88"/>
      <c r="AIW6625" s="88"/>
      <c r="AIX6625" s="88"/>
      <c r="AIY6625" s="88"/>
      <c r="AIZ6625" s="88"/>
      <c r="AJA6625" s="88"/>
      <c r="AJB6625" s="88"/>
      <c r="AJC6625" s="88"/>
      <c r="AJD6625" s="88"/>
      <c r="AJE6625" s="88"/>
      <c r="AJF6625" s="88"/>
      <c r="AJG6625" s="88"/>
      <c r="AJH6625" s="88"/>
      <c r="AJI6625" s="88"/>
      <c r="AJJ6625" s="88"/>
      <c r="AJK6625" s="88"/>
      <c r="AJL6625" s="88"/>
      <c r="AJM6625" s="88"/>
      <c r="AJN6625" s="88"/>
      <c r="AJO6625" s="88"/>
      <c r="AJP6625" s="88"/>
      <c r="AJQ6625" s="88"/>
      <c r="AJR6625" s="88"/>
      <c r="AJS6625" s="88"/>
      <c r="AJT6625" s="88"/>
      <c r="AJU6625" s="88"/>
      <c r="AJV6625" s="88"/>
      <c r="AJW6625" s="88"/>
      <c r="AJX6625" s="88"/>
      <c r="AJY6625" s="88"/>
      <c r="AJZ6625" s="88"/>
      <c r="AKA6625" s="88"/>
      <c r="AKB6625" s="88"/>
      <c r="AKC6625" s="88"/>
      <c r="AKD6625" s="88"/>
      <c r="AKE6625" s="88"/>
      <c r="AKF6625" s="88"/>
      <c r="AKG6625" s="88"/>
      <c r="AKH6625" s="88"/>
      <c r="AKI6625" s="88"/>
      <c r="AKJ6625" s="88"/>
      <c r="AKK6625" s="88"/>
      <c r="AKL6625" s="88"/>
      <c r="AKM6625" s="88"/>
      <c r="AKN6625" s="88"/>
      <c r="AKO6625" s="88"/>
      <c r="AKP6625" s="88"/>
      <c r="AKQ6625" s="88"/>
      <c r="AKR6625" s="88"/>
      <c r="AKS6625" s="88"/>
      <c r="AKT6625" s="88"/>
      <c r="AKU6625" s="88"/>
      <c r="AKV6625" s="88"/>
      <c r="AKW6625" s="88"/>
      <c r="AKX6625" s="88"/>
      <c r="AKY6625" s="88"/>
      <c r="AKZ6625" s="88"/>
      <c r="ALA6625" s="88"/>
      <c r="ALB6625" s="88"/>
      <c r="ALC6625" s="88"/>
      <c r="ALD6625" s="88"/>
      <c r="ALE6625" s="88"/>
      <c r="ALF6625" s="88"/>
      <c r="ALG6625" s="88"/>
      <c r="ALH6625" s="88"/>
      <c r="ALI6625" s="88"/>
      <c r="ALJ6625" s="88"/>
      <c r="ALK6625" s="88"/>
      <c r="ALL6625" s="88"/>
      <c r="ALM6625" s="88"/>
      <c r="ALN6625" s="88"/>
      <c r="ALO6625" s="88"/>
      <c r="ALP6625" s="88"/>
      <c r="ALQ6625" s="88"/>
      <c r="ALR6625" s="88"/>
      <c r="ALS6625" s="88"/>
      <c r="ALT6625" s="88"/>
      <c r="ALU6625" s="88"/>
      <c r="ALV6625" s="88"/>
      <c r="ALW6625" s="88"/>
      <c r="ALX6625" s="88"/>
      <c r="ALY6625" s="88"/>
      <c r="ALZ6625" s="88"/>
      <c r="AMA6625" s="88"/>
      <c r="AMB6625" s="88"/>
      <c r="AMC6625" s="88"/>
      <c r="AMD6625" s="88"/>
      <c r="AME6625" s="88"/>
      <c r="AMF6625" s="88"/>
      <c r="AMG6625" s="88"/>
      <c r="AMH6625" s="88"/>
      <c r="AMI6625" s="88"/>
      <c r="AMJ6625" s="88"/>
      <c r="AMK6625" s="88"/>
      <c r="AML6625" s="88"/>
      <c r="AMM6625" s="88"/>
      <c r="AMN6625" s="88"/>
      <c r="AMO6625" s="88"/>
    </row>
    <row r="6626" spans="1:1029" s="104" customFormat="1" x14ac:dyDescent="0.35">
      <c r="A6626" s="21">
        <v>10141103</v>
      </c>
      <c r="B6626" s="117" t="s">
        <v>1665</v>
      </c>
      <c r="C6626" s="115" t="s">
        <v>710</v>
      </c>
      <c r="D6626" s="33" t="s">
        <v>1740</v>
      </c>
      <c r="E6626" s="114" t="str">
        <f t="shared" si="1237"/>
        <v>TRANSFORMADOR MARCA:FUJI CHIMURA PTS NEW</v>
      </c>
      <c r="F6626" s="34"/>
      <c r="G6626" s="34" t="s">
        <v>1716</v>
      </c>
      <c r="H6626" s="34" t="s">
        <v>1739</v>
      </c>
      <c r="I6626" s="33" t="s">
        <v>1746</v>
      </c>
      <c r="J6626" s="21"/>
      <c r="K6626" s="117" t="s">
        <v>1745</v>
      </c>
      <c r="L6626" s="34" t="s">
        <v>1744</v>
      </c>
      <c r="M6626" s="34">
        <v>50</v>
      </c>
      <c r="N6626" s="34" t="s">
        <v>19</v>
      </c>
      <c r="O6626" s="34" t="s">
        <v>362</v>
      </c>
      <c r="P6626" s="145">
        <v>3</v>
      </c>
      <c r="Q6626" s="34">
        <v>2017</v>
      </c>
      <c r="R6626" s="34" t="s">
        <v>1735</v>
      </c>
      <c r="S6626" s="34"/>
      <c r="T6626" s="24">
        <v>643</v>
      </c>
      <c r="U6626" s="111">
        <v>45</v>
      </c>
      <c r="V6626" s="113">
        <f t="shared" si="1238"/>
        <v>643</v>
      </c>
      <c r="W6626" s="113">
        <f t="shared" si="1239"/>
        <v>0</v>
      </c>
      <c r="X6626" s="112">
        <f t="shared" si="1240"/>
        <v>0</v>
      </c>
      <c r="Y6626" s="111"/>
      <c r="Z6626" s="110">
        <f t="shared" si="1236"/>
        <v>45</v>
      </c>
      <c r="AA6626" s="109">
        <f t="shared" si="1241"/>
        <v>32.15</v>
      </c>
      <c r="AB6626" s="109">
        <f t="shared" si="1242"/>
        <v>32150</v>
      </c>
      <c r="AC6626" s="108">
        <f t="shared" si="1243"/>
        <v>610.85</v>
      </c>
      <c r="AD6626" s="107">
        <f t="shared" si="1244"/>
        <v>2.2222222222222223E-2</v>
      </c>
      <c r="AE6626" s="106">
        <f t="shared" si="1245"/>
        <v>13.574444444444445</v>
      </c>
      <c r="AF6626" s="105">
        <f t="shared" si="1246"/>
        <v>13.574444444444445</v>
      </c>
      <c r="AG6626" s="105">
        <f t="shared" si="1247"/>
        <v>629.42555555555555</v>
      </c>
      <c r="AH6626" s="88"/>
      <c r="AI6626" s="88"/>
      <c r="AJ6626" s="88"/>
      <c r="AK6626" s="88"/>
      <c r="AL6626" s="88"/>
      <c r="AM6626" s="88"/>
      <c r="AN6626" s="88"/>
      <c r="AO6626" s="88"/>
      <c r="AP6626" s="88"/>
      <c r="AQ6626" s="88"/>
      <c r="AR6626" s="88"/>
      <c r="AS6626" s="88"/>
      <c r="AT6626" s="88"/>
      <c r="AU6626" s="88"/>
      <c r="AV6626" s="88"/>
      <c r="AW6626" s="88"/>
      <c r="AX6626" s="88"/>
      <c r="AY6626" s="88"/>
      <c r="AZ6626" s="88"/>
      <c r="BA6626" s="88"/>
      <c r="BB6626" s="88"/>
      <c r="BC6626" s="88"/>
      <c r="BD6626" s="88"/>
      <c r="BE6626" s="88"/>
      <c r="BF6626" s="88"/>
      <c r="BG6626" s="88"/>
      <c r="BH6626" s="88"/>
      <c r="BI6626" s="88"/>
      <c r="BJ6626" s="88"/>
      <c r="BK6626" s="88"/>
      <c r="BL6626" s="88"/>
      <c r="BM6626" s="88"/>
      <c r="BN6626" s="88"/>
      <c r="BO6626" s="88"/>
      <c r="BP6626" s="88"/>
      <c r="BQ6626" s="88"/>
      <c r="BR6626" s="88"/>
      <c r="BS6626" s="88"/>
      <c r="BT6626" s="88"/>
      <c r="BU6626" s="88"/>
      <c r="BV6626" s="88"/>
      <c r="BW6626" s="88"/>
      <c r="BX6626" s="88"/>
      <c r="BY6626" s="88"/>
      <c r="BZ6626" s="88"/>
      <c r="CA6626" s="88"/>
      <c r="CB6626" s="88"/>
      <c r="CC6626" s="88"/>
      <c r="CD6626" s="88"/>
      <c r="CE6626" s="88"/>
      <c r="CF6626" s="88"/>
      <c r="CG6626" s="88"/>
      <c r="CH6626" s="88"/>
      <c r="CI6626" s="88"/>
      <c r="CJ6626" s="88"/>
      <c r="CK6626" s="88"/>
      <c r="CL6626" s="88"/>
      <c r="CM6626" s="88"/>
      <c r="CN6626" s="88"/>
      <c r="CO6626" s="88"/>
      <c r="CP6626" s="88"/>
      <c r="CQ6626" s="88"/>
      <c r="CR6626" s="88"/>
      <c r="CS6626" s="88"/>
      <c r="CT6626" s="88"/>
      <c r="CU6626" s="88"/>
      <c r="CV6626" s="88"/>
      <c r="CW6626" s="88"/>
      <c r="CX6626" s="88"/>
      <c r="CY6626" s="88"/>
      <c r="CZ6626" s="88"/>
      <c r="DA6626" s="88"/>
      <c r="DB6626" s="88"/>
      <c r="DC6626" s="88"/>
      <c r="DD6626" s="88"/>
      <c r="DE6626" s="88"/>
      <c r="DF6626" s="88"/>
      <c r="DG6626" s="88"/>
      <c r="DH6626" s="88"/>
      <c r="DI6626" s="88"/>
      <c r="DJ6626" s="88"/>
      <c r="DK6626" s="88"/>
      <c r="DL6626" s="88"/>
      <c r="DM6626" s="88"/>
      <c r="DN6626" s="88"/>
      <c r="DO6626" s="88"/>
      <c r="DP6626" s="88"/>
      <c r="DQ6626" s="88"/>
      <c r="DR6626" s="88"/>
      <c r="DS6626" s="88"/>
      <c r="DT6626" s="88"/>
      <c r="DU6626" s="88"/>
      <c r="DV6626" s="88"/>
      <c r="DW6626" s="88"/>
      <c r="DX6626" s="88"/>
      <c r="DY6626" s="88"/>
      <c r="DZ6626" s="88"/>
      <c r="EA6626" s="88"/>
      <c r="EB6626" s="88"/>
      <c r="EC6626" s="88"/>
      <c r="ED6626" s="88"/>
      <c r="EE6626" s="88"/>
      <c r="EF6626" s="88"/>
      <c r="EG6626" s="88"/>
      <c r="EH6626" s="88"/>
      <c r="EI6626" s="88"/>
      <c r="EJ6626" s="88"/>
      <c r="EK6626" s="88"/>
      <c r="EL6626" s="88"/>
      <c r="EM6626" s="88"/>
      <c r="EN6626" s="88"/>
      <c r="EO6626" s="88"/>
      <c r="EP6626" s="88"/>
      <c r="EQ6626" s="88"/>
      <c r="ER6626" s="88"/>
      <c r="ES6626" s="88"/>
      <c r="ET6626" s="88"/>
      <c r="EU6626" s="88"/>
      <c r="EV6626" s="88"/>
      <c r="EW6626" s="88"/>
      <c r="EX6626" s="88"/>
      <c r="EY6626" s="88"/>
      <c r="EZ6626" s="88"/>
      <c r="FA6626" s="88"/>
      <c r="FB6626" s="88"/>
      <c r="FC6626" s="88"/>
      <c r="FD6626" s="88"/>
      <c r="FE6626" s="88"/>
      <c r="FF6626" s="88"/>
      <c r="FG6626" s="88"/>
      <c r="FH6626" s="88"/>
      <c r="FI6626" s="88"/>
      <c r="FJ6626" s="88"/>
      <c r="FK6626" s="88"/>
      <c r="FL6626" s="88"/>
      <c r="FM6626" s="88"/>
      <c r="FN6626" s="88"/>
      <c r="FO6626" s="88"/>
      <c r="FP6626" s="88"/>
      <c r="FQ6626" s="88"/>
      <c r="FR6626" s="88"/>
      <c r="FS6626" s="88"/>
      <c r="FT6626" s="88"/>
      <c r="FU6626" s="88"/>
      <c r="FV6626" s="88"/>
      <c r="FW6626" s="88"/>
      <c r="FX6626" s="88"/>
      <c r="FY6626" s="88"/>
      <c r="FZ6626" s="88"/>
      <c r="GA6626" s="88"/>
      <c r="GB6626" s="88"/>
      <c r="GC6626" s="88"/>
      <c r="GD6626" s="88"/>
      <c r="GE6626" s="88"/>
      <c r="GF6626" s="88"/>
      <c r="GG6626" s="88"/>
      <c r="GH6626" s="88"/>
      <c r="GI6626" s="88"/>
      <c r="GJ6626" s="88"/>
      <c r="GK6626" s="88"/>
      <c r="GL6626" s="88"/>
      <c r="GM6626" s="88"/>
      <c r="GN6626" s="88"/>
      <c r="GO6626" s="88"/>
      <c r="GP6626" s="88"/>
      <c r="GQ6626" s="88"/>
      <c r="GR6626" s="88"/>
      <c r="GS6626" s="88"/>
      <c r="GT6626" s="88"/>
      <c r="GU6626" s="88"/>
      <c r="GV6626" s="88"/>
      <c r="GW6626" s="88"/>
      <c r="GX6626" s="88"/>
      <c r="GY6626" s="88"/>
      <c r="GZ6626" s="88"/>
      <c r="HA6626" s="88"/>
      <c r="HB6626" s="88"/>
      <c r="HC6626" s="88"/>
      <c r="HD6626" s="88"/>
      <c r="HE6626" s="88"/>
      <c r="HF6626" s="88"/>
      <c r="HG6626" s="88"/>
      <c r="HH6626" s="88"/>
      <c r="HI6626" s="88"/>
      <c r="HJ6626" s="88"/>
      <c r="HK6626" s="88"/>
      <c r="HL6626" s="88"/>
      <c r="HM6626" s="88"/>
      <c r="HN6626" s="88"/>
      <c r="HO6626" s="88"/>
      <c r="HP6626" s="88"/>
      <c r="HQ6626" s="88"/>
      <c r="HR6626" s="88"/>
      <c r="HS6626" s="88"/>
      <c r="HT6626" s="88"/>
      <c r="HU6626" s="88"/>
      <c r="HV6626" s="88"/>
      <c r="HW6626" s="88"/>
      <c r="HX6626" s="88"/>
      <c r="HY6626" s="88"/>
      <c r="HZ6626" s="88"/>
      <c r="IA6626" s="88"/>
      <c r="IB6626" s="88"/>
      <c r="IC6626" s="88"/>
      <c r="ID6626" s="88"/>
      <c r="IE6626" s="88"/>
      <c r="IF6626" s="88"/>
      <c r="IG6626" s="88"/>
      <c r="IH6626" s="88"/>
      <c r="II6626" s="88"/>
      <c r="IJ6626" s="88"/>
      <c r="IK6626" s="88"/>
      <c r="IL6626" s="88"/>
      <c r="IM6626" s="88"/>
      <c r="IN6626" s="88"/>
      <c r="IO6626" s="88"/>
      <c r="IP6626" s="88"/>
      <c r="IQ6626" s="88"/>
      <c r="IR6626" s="88"/>
      <c r="IS6626" s="88"/>
      <c r="IT6626" s="88"/>
      <c r="IU6626" s="88"/>
      <c r="IV6626" s="88"/>
      <c r="IW6626" s="88"/>
      <c r="IX6626" s="88"/>
      <c r="IY6626" s="88"/>
      <c r="IZ6626" s="88"/>
      <c r="JA6626" s="88"/>
      <c r="JB6626" s="88"/>
      <c r="JC6626" s="88"/>
      <c r="JD6626" s="88"/>
      <c r="JE6626" s="88"/>
      <c r="JF6626" s="88"/>
      <c r="JG6626" s="88"/>
      <c r="JH6626" s="88"/>
      <c r="JI6626" s="88"/>
      <c r="JJ6626" s="88"/>
      <c r="JK6626" s="88"/>
      <c r="JL6626" s="88"/>
      <c r="JM6626" s="88"/>
      <c r="JN6626" s="88"/>
      <c r="JO6626" s="88"/>
      <c r="JP6626" s="88"/>
      <c r="JQ6626" s="88"/>
      <c r="JR6626" s="88"/>
      <c r="JS6626" s="88"/>
      <c r="JT6626" s="88"/>
      <c r="JU6626" s="88"/>
      <c r="JV6626" s="88"/>
      <c r="JW6626" s="88"/>
      <c r="JX6626" s="88"/>
      <c r="JY6626" s="88"/>
      <c r="JZ6626" s="88"/>
      <c r="KA6626" s="88"/>
      <c r="KB6626" s="88"/>
      <c r="KC6626" s="88"/>
      <c r="KD6626" s="88"/>
      <c r="KE6626" s="88"/>
      <c r="KF6626" s="88"/>
      <c r="KG6626" s="88"/>
      <c r="KH6626" s="88"/>
      <c r="KI6626" s="88"/>
      <c r="KJ6626" s="88"/>
      <c r="KK6626" s="88"/>
      <c r="KL6626" s="88"/>
      <c r="KM6626" s="88"/>
      <c r="KN6626" s="88"/>
      <c r="KO6626" s="88"/>
      <c r="KP6626" s="88"/>
      <c r="KQ6626" s="88"/>
      <c r="KR6626" s="88"/>
      <c r="KS6626" s="88"/>
      <c r="KT6626" s="88"/>
      <c r="KU6626" s="88"/>
      <c r="KV6626" s="88"/>
      <c r="KW6626" s="88"/>
      <c r="KX6626" s="88"/>
      <c r="KY6626" s="88"/>
      <c r="KZ6626" s="88"/>
      <c r="LA6626" s="88"/>
      <c r="LB6626" s="88"/>
      <c r="LC6626" s="88"/>
      <c r="LD6626" s="88"/>
      <c r="LE6626" s="88"/>
      <c r="LF6626" s="88"/>
      <c r="LG6626" s="88"/>
      <c r="LH6626" s="88"/>
      <c r="LI6626" s="88"/>
      <c r="LJ6626" s="88"/>
      <c r="LK6626" s="88"/>
      <c r="LL6626" s="88"/>
      <c r="LM6626" s="88"/>
      <c r="LN6626" s="88"/>
      <c r="LO6626" s="88"/>
      <c r="LP6626" s="88"/>
      <c r="LQ6626" s="88"/>
      <c r="LR6626" s="88"/>
      <c r="LS6626" s="88"/>
      <c r="LT6626" s="88"/>
      <c r="LU6626" s="88"/>
      <c r="LV6626" s="88"/>
      <c r="LW6626" s="88"/>
      <c r="LX6626" s="88"/>
      <c r="LY6626" s="88"/>
      <c r="LZ6626" s="88"/>
      <c r="MA6626" s="88"/>
      <c r="MB6626" s="88"/>
      <c r="MC6626" s="88"/>
      <c r="MD6626" s="88"/>
      <c r="ME6626" s="88"/>
      <c r="MF6626" s="88"/>
      <c r="MG6626" s="88"/>
      <c r="MH6626" s="88"/>
      <c r="MI6626" s="88"/>
      <c r="MJ6626" s="88"/>
      <c r="MK6626" s="88"/>
      <c r="ML6626" s="88"/>
      <c r="MM6626" s="88"/>
      <c r="MN6626" s="88"/>
      <c r="MO6626" s="88"/>
      <c r="MP6626" s="88"/>
      <c r="MQ6626" s="88"/>
      <c r="MR6626" s="88"/>
      <c r="MS6626" s="88"/>
      <c r="MT6626" s="88"/>
      <c r="MU6626" s="88"/>
      <c r="MV6626" s="88"/>
      <c r="MW6626" s="88"/>
      <c r="MX6626" s="88"/>
      <c r="MY6626" s="88"/>
      <c r="MZ6626" s="88"/>
      <c r="NA6626" s="88"/>
      <c r="NB6626" s="88"/>
      <c r="NC6626" s="88"/>
      <c r="ND6626" s="88"/>
      <c r="NE6626" s="88"/>
      <c r="NF6626" s="88"/>
      <c r="NG6626" s="88"/>
      <c r="NH6626" s="88"/>
      <c r="NI6626" s="88"/>
      <c r="NJ6626" s="88"/>
      <c r="NK6626" s="88"/>
      <c r="NL6626" s="88"/>
      <c r="NM6626" s="88"/>
      <c r="NN6626" s="88"/>
      <c r="NO6626" s="88"/>
      <c r="NP6626" s="88"/>
      <c r="NQ6626" s="88"/>
      <c r="NR6626" s="88"/>
      <c r="NS6626" s="88"/>
      <c r="NT6626" s="88"/>
      <c r="NU6626" s="88"/>
      <c r="NV6626" s="88"/>
      <c r="NW6626" s="88"/>
      <c r="NX6626" s="88"/>
      <c r="NY6626" s="88"/>
      <c r="NZ6626" s="88"/>
      <c r="OA6626" s="88"/>
      <c r="OB6626" s="88"/>
      <c r="OC6626" s="88"/>
      <c r="OD6626" s="88"/>
      <c r="OE6626" s="88"/>
      <c r="OF6626" s="88"/>
      <c r="OG6626" s="88"/>
      <c r="OH6626" s="88"/>
      <c r="OI6626" s="88"/>
      <c r="OJ6626" s="88"/>
      <c r="OK6626" s="88"/>
      <c r="OL6626" s="88"/>
      <c r="OM6626" s="88"/>
      <c r="ON6626" s="88"/>
      <c r="OO6626" s="88"/>
      <c r="OP6626" s="88"/>
      <c r="OQ6626" s="88"/>
      <c r="OR6626" s="88"/>
      <c r="OS6626" s="88"/>
      <c r="OT6626" s="88"/>
      <c r="OU6626" s="88"/>
      <c r="OV6626" s="88"/>
      <c r="OW6626" s="88"/>
      <c r="OX6626" s="88"/>
      <c r="OY6626" s="88"/>
      <c r="OZ6626" s="88"/>
      <c r="PA6626" s="88"/>
      <c r="PB6626" s="88"/>
      <c r="PC6626" s="88"/>
      <c r="PD6626" s="88"/>
      <c r="PE6626" s="88"/>
      <c r="PF6626" s="88"/>
      <c r="PG6626" s="88"/>
      <c r="PH6626" s="88"/>
      <c r="PI6626" s="88"/>
      <c r="PJ6626" s="88"/>
      <c r="PK6626" s="88"/>
      <c r="PL6626" s="88"/>
      <c r="PM6626" s="88"/>
      <c r="PN6626" s="88"/>
      <c r="PO6626" s="88"/>
      <c r="PP6626" s="88"/>
      <c r="PQ6626" s="88"/>
      <c r="PR6626" s="88"/>
      <c r="PS6626" s="88"/>
      <c r="PT6626" s="88"/>
      <c r="PU6626" s="88"/>
      <c r="PV6626" s="88"/>
      <c r="PW6626" s="88"/>
      <c r="PX6626" s="88"/>
      <c r="PY6626" s="88"/>
      <c r="PZ6626" s="88"/>
      <c r="QA6626" s="88"/>
      <c r="QB6626" s="88"/>
      <c r="QC6626" s="88"/>
      <c r="QD6626" s="88"/>
      <c r="QE6626" s="88"/>
      <c r="QF6626" s="88"/>
      <c r="QG6626" s="88"/>
      <c r="QH6626" s="88"/>
      <c r="QI6626" s="88"/>
      <c r="QJ6626" s="88"/>
      <c r="QK6626" s="88"/>
      <c r="QL6626" s="88"/>
      <c r="QM6626" s="88"/>
      <c r="QN6626" s="88"/>
      <c r="QO6626" s="88"/>
      <c r="QP6626" s="88"/>
      <c r="QQ6626" s="88"/>
      <c r="QR6626" s="88"/>
      <c r="QS6626" s="88"/>
      <c r="QT6626" s="88"/>
      <c r="QU6626" s="88"/>
      <c r="QV6626" s="88"/>
      <c r="QW6626" s="88"/>
      <c r="QX6626" s="88"/>
      <c r="QY6626" s="88"/>
      <c r="QZ6626" s="88"/>
      <c r="RA6626" s="88"/>
      <c r="RB6626" s="88"/>
      <c r="RC6626" s="88"/>
      <c r="RD6626" s="88"/>
      <c r="RE6626" s="88"/>
      <c r="RF6626" s="88"/>
      <c r="RG6626" s="88"/>
      <c r="RH6626" s="88"/>
      <c r="RI6626" s="88"/>
      <c r="RJ6626" s="88"/>
      <c r="RK6626" s="88"/>
      <c r="RL6626" s="88"/>
      <c r="RM6626" s="88"/>
      <c r="RN6626" s="88"/>
      <c r="RO6626" s="88"/>
      <c r="RP6626" s="88"/>
      <c r="RQ6626" s="88"/>
      <c r="RR6626" s="88"/>
      <c r="RS6626" s="88"/>
      <c r="RT6626" s="88"/>
      <c r="RU6626" s="88"/>
      <c r="RV6626" s="88"/>
      <c r="RW6626" s="88"/>
      <c r="RX6626" s="88"/>
      <c r="RY6626" s="88"/>
      <c r="RZ6626" s="88"/>
      <c r="SA6626" s="88"/>
      <c r="SB6626" s="88"/>
      <c r="SC6626" s="88"/>
      <c r="SD6626" s="88"/>
      <c r="SE6626" s="88"/>
      <c r="SF6626" s="88"/>
      <c r="SG6626" s="88"/>
      <c r="SH6626" s="88"/>
      <c r="SI6626" s="88"/>
      <c r="SJ6626" s="88"/>
      <c r="SK6626" s="88"/>
      <c r="SL6626" s="88"/>
      <c r="SM6626" s="88"/>
      <c r="SN6626" s="88"/>
      <c r="SO6626" s="88"/>
      <c r="SP6626" s="88"/>
      <c r="SQ6626" s="88"/>
      <c r="SR6626" s="88"/>
      <c r="SS6626" s="88"/>
      <c r="ST6626" s="88"/>
      <c r="SU6626" s="88"/>
      <c r="SV6626" s="88"/>
      <c r="SW6626" s="88"/>
      <c r="SX6626" s="88"/>
      <c r="SY6626" s="88"/>
      <c r="SZ6626" s="88"/>
      <c r="TA6626" s="88"/>
      <c r="TB6626" s="88"/>
      <c r="TC6626" s="88"/>
      <c r="TD6626" s="88"/>
      <c r="TE6626" s="88"/>
      <c r="TF6626" s="88"/>
      <c r="TG6626" s="88"/>
      <c r="TH6626" s="88"/>
      <c r="TI6626" s="88"/>
      <c r="TJ6626" s="88"/>
      <c r="TK6626" s="88"/>
      <c r="TL6626" s="88"/>
      <c r="TM6626" s="88"/>
      <c r="TN6626" s="88"/>
      <c r="TO6626" s="88"/>
      <c r="TP6626" s="88"/>
      <c r="TQ6626" s="88"/>
      <c r="TR6626" s="88"/>
      <c r="TS6626" s="88"/>
      <c r="TT6626" s="88"/>
      <c r="TU6626" s="88"/>
      <c r="TV6626" s="88"/>
      <c r="TW6626" s="88"/>
      <c r="TX6626" s="88"/>
      <c r="TY6626" s="88"/>
      <c r="TZ6626" s="88"/>
      <c r="UA6626" s="88"/>
      <c r="UB6626" s="88"/>
      <c r="UC6626" s="88"/>
      <c r="UD6626" s="88"/>
      <c r="UE6626" s="88"/>
      <c r="UF6626" s="88"/>
      <c r="UG6626" s="88"/>
      <c r="UH6626" s="88"/>
      <c r="UI6626" s="88"/>
      <c r="UJ6626" s="88"/>
      <c r="UK6626" s="88"/>
      <c r="UL6626" s="88"/>
      <c r="UM6626" s="88"/>
      <c r="UN6626" s="88"/>
      <c r="UO6626" s="88"/>
      <c r="UP6626" s="88"/>
      <c r="UQ6626" s="88"/>
      <c r="UR6626" s="88"/>
      <c r="US6626" s="88"/>
      <c r="UT6626" s="88"/>
      <c r="UU6626" s="88"/>
      <c r="UV6626" s="88"/>
      <c r="UW6626" s="88"/>
      <c r="UX6626" s="88"/>
      <c r="UY6626" s="88"/>
      <c r="UZ6626" s="88"/>
      <c r="VA6626" s="88"/>
      <c r="VB6626" s="88"/>
      <c r="VC6626" s="88"/>
      <c r="VD6626" s="88"/>
      <c r="VE6626" s="88"/>
      <c r="VF6626" s="88"/>
      <c r="VG6626" s="88"/>
      <c r="VH6626" s="88"/>
      <c r="VI6626" s="88"/>
      <c r="VJ6626" s="88"/>
      <c r="VK6626" s="88"/>
      <c r="VL6626" s="88"/>
      <c r="VM6626" s="88"/>
      <c r="VN6626" s="88"/>
      <c r="VO6626" s="88"/>
      <c r="VP6626" s="88"/>
      <c r="VQ6626" s="88"/>
      <c r="VR6626" s="88"/>
      <c r="VS6626" s="88"/>
      <c r="VT6626" s="88"/>
      <c r="VU6626" s="88"/>
      <c r="VV6626" s="88"/>
      <c r="VW6626" s="88"/>
      <c r="VX6626" s="88"/>
      <c r="VY6626" s="88"/>
      <c r="VZ6626" s="88"/>
      <c r="WA6626" s="88"/>
      <c r="WB6626" s="88"/>
      <c r="WC6626" s="88"/>
      <c r="WD6626" s="88"/>
      <c r="WE6626" s="88"/>
      <c r="WF6626" s="88"/>
      <c r="WG6626" s="88"/>
      <c r="WH6626" s="88"/>
      <c r="WI6626" s="88"/>
      <c r="WJ6626" s="88"/>
      <c r="WK6626" s="88"/>
      <c r="WL6626" s="88"/>
      <c r="WM6626" s="88"/>
      <c r="WN6626" s="88"/>
      <c r="WO6626" s="88"/>
      <c r="WP6626" s="88"/>
      <c r="WQ6626" s="88"/>
      <c r="WR6626" s="88"/>
      <c r="WS6626" s="88"/>
      <c r="WT6626" s="88"/>
      <c r="WU6626" s="88"/>
      <c r="WV6626" s="88"/>
      <c r="WW6626" s="88"/>
      <c r="WX6626" s="88"/>
      <c r="WY6626" s="88"/>
      <c r="WZ6626" s="88"/>
      <c r="XA6626" s="88"/>
      <c r="XB6626" s="88"/>
      <c r="XC6626" s="88"/>
      <c r="XD6626" s="88"/>
      <c r="XE6626" s="88"/>
      <c r="XF6626" s="88"/>
      <c r="XG6626" s="88"/>
      <c r="XH6626" s="88"/>
      <c r="XI6626" s="88"/>
      <c r="XJ6626" s="88"/>
      <c r="XK6626" s="88"/>
      <c r="XL6626" s="88"/>
      <c r="XM6626" s="88"/>
      <c r="XN6626" s="88"/>
      <c r="XO6626" s="88"/>
      <c r="XP6626" s="88"/>
      <c r="XQ6626" s="88"/>
      <c r="XR6626" s="88"/>
      <c r="XS6626" s="88"/>
      <c r="XT6626" s="88"/>
      <c r="XU6626" s="88"/>
      <c r="XV6626" s="88"/>
      <c r="XW6626" s="88"/>
      <c r="XX6626" s="88"/>
      <c r="XY6626" s="88"/>
      <c r="XZ6626" s="88"/>
      <c r="YA6626" s="88"/>
      <c r="YB6626" s="88"/>
      <c r="YC6626" s="88"/>
      <c r="YD6626" s="88"/>
      <c r="YE6626" s="88"/>
      <c r="YF6626" s="88"/>
      <c r="YG6626" s="88"/>
      <c r="YH6626" s="88"/>
      <c r="YI6626" s="88"/>
      <c r="YJ6626" s="88"/>
      <c r="YK6626" s="88"/>
      <c r="YL6626" s="88"/>
      <c r="YM6626" s="88"/>
      <c r="YN6626" s="88"/>
      <c r="YO6626" s="88"/>
      <c r="YP6626" s="88"/>
      <c r="YQ6626" s="88"/>
      <c r="YR6626" s="88"/>
      <c r="YS6626" s="88"/>
      <c r="YT6626" s="88"/>
      <c r="YU6626" s="88"/>
      <c r="YV6626" s="88"/>
      <c r="YW6626" s="88"/>
      <c r="YX6626" s="88"/>
      <c r="YY6626" s="88"/>
      <c r="YZ6626" s="88"/>
      <c r="ZA6626" s="88"/>
      <c r="ZB6626" s="88"/>
      <c r="ZC6626" s="88"/>
      <c r="ZD6626" s="88"/>
      <c r="ZE6626" s="88"/>
      <c r="ZF6626" s="88"/>
      <c r="ZG6626" s="88"/>
      <c r="ZH6626" s="88"/>
      <c r="ZI6626" s="88"/>
      <c r="ZJ6626" s="88"/>
      <c r="ZK6626" s="88"/>
      <c r="ZL6626" s="88"/>
      <c r="ZM6626" s="88"/>
      <c r="ZN6626" s="88"/>
      <c r="ZO6626" s="88"/>
      <c r="ZP6626" s="88"/>
      <c r="ZQ6626" s="88"/>
      <c r="ZR6626" s="88"/>
      <c r="ZS6626" s="88"/>
      <c r="ZT6626" s="88"/>
      <c r="ZU6626" s="88"/>
      <c r="ZV6626" s="88"/>
      <c r="ZW6626" s="88"/>
      <c r="ZX6626" s="88"/>
      <c r="ZY6626" s="88"/>
      <c r="ZZ6626" s="88"/>
      <c r="AAA6626" s="88"/>
      <c r="AAB6626" s="88"/>
      <c r="AAC6626" s="88"/>
      <c r="AAD6626" s="88"/>
      <c r="AAE6626" s="88"/>
      <c r="AAF6626" s="88"/>
      <c r="AAG6626" s="88"/>
      <c r="AAH6626" s="88"/>
      <c r="AAI6626" s="88"/>
      <c r="AAJ6626" s="88"/>
      <c r="AAK6626" s="88"/>
      <c r="AAL6626" s="88"/>
      <c r="AAM6626" s="88"/>
      <c r="AAN6626" s="88"/>
      <c r="AAO6626" s="88"/>
      <c r="AAP6626" s="88"/>
      <c r="AAQ6626" s="88"/>
      <c r="AAR6626" s="88"/>
      <c r="AAS6626" s="88"/>
      <c r="AAT6626" s="88"/>
      <c r="AAU6626" s="88"/>
      <c r="AAV6626" s="88"/>
      <c r="AAW6626" s="88"/>
      <c r="AAX6626" s="88"/>
      <c r="AAY6626" s="88"/>
      <c r="AAZ6626" s="88"/>
      <c r="ABA6626" s="88"/>
      <c r="ABB6626" s="88"/>
      <c r="ABC6626" s="88"/>
      <c r="ABD6626" s="88"/>
      <c r="ABE6626" s="88"/>
      <c r="ABF6626" s="88"/>
      <c r="ABG6626" s="88"/>
      <c r="ABH6626" s="88"/>
      <c r="ABI6626" s="88"/>
      <c r="ABJ6626" s="88"/>
      <c r="ABK6626" s="88"/>
      <c r="ABL6626" s="88"/>
      <c r="ABM6626" s="88"/>
      <c r="ABN6626" s="88"/>
      <c r="ABO6626" s="88"/>
      <c r="ABP6626" s="88"/>
      <c r="ABQ6626" s="88"/>
      <c r="ABR6626" s="88"/>
      <c r="ABS6626" s="88"/>
      <c r="ABT6626" s="88"/>
      <c r="ABU6626" s="88"/>
      <c r="ABV6626" s="88"/>
      <c r="ABW6626" s="88"/>
      <c r="ABX6626" s="88"/>
      <c r="ABY6626" s="88"/>
      <c r="ABZ6626" s="88"/>
      <c r="ACA6626" s="88"/>
      <c r="ACB6626" s="88"/>
      <c r="ACC6626" s="88"/>
      <c r="ACD6626" s="88"/>
      <c r="ACE6626" s="88"/>
      <c r="ACF6626" s="88"/>
      <c r="ACG6626" s="88"/>
      <c r="ACH6626" s="88"/>
      <c r="ACI6626" s="88"/>
      <c r="ACJ6626" s="88"/>
      <c r="ACK6626" s="88"/>
      <c r="ACL6626" s="88"/>
      <c r="ACM6626" s="88"/>
      <c r="ACN6626" s="88"/>
      <c r="ACO6626" s="88"/>
      <c r="ACP6626" s="88"/>
      <c r="ACQ6626" s="88"/>
      <c r="ACR6626" s="88"/>
      <c r="ACS6626" s="88"/>
      <c r="ACT6626" s="88"/>
      <c r="ACU6626" s="88"/>
      <c r="ACV6626" s="88"/>
      <c r="ACW6626" s="88"/>
      <c r="ACX6626" s="88"/>
      <c r="ACY6626" s="88"/>
      <c r="ACZ6626" s="88"/>
      <c r="ADA6626" s="88"/>
      <c r="ADB6626" s="88"/>
      <c r="ADC6626" s="88"/>
      <c r="ADD6626" s="88"/>
      <c r="ADE6626" s="88"/>
      <c r="ADF6626" s="88"/>
      <c r="ADG6626" s="88"/>
      <c r="ADH6626" s="88"/>
      <c r="ADI6626" s="88"/>
      <c r="ADJ6626" s="88"/>
      <c r="ADK6626" s="88"/>
      <c r="ADL6626" s="88"/>
      <c r="ADM6626" s="88"/>
      <c r="ADN6626" s="88"/>
      <c r="ADO6626" s="88"/>
      <c r="ADP6626" s="88"/>
      <c r="ADQ6626" s="88"/>
      <c r="ADR6626" s="88"/>
      <c r="ADS6626" s="88"/>
      <c r="ADT6626" s="88"/>
      <c r="ADU6626" s="88"/>
      <c r="ADV6626" s="88"/>
      <c r="ADW6626" s="88"/>
      <c r="ADX6626" s="88"/>
      <c r="ADY6626" s="88"/>
      <c r="ADZ6626" s="88"/>
      <c r="AEA6626" s="88"/>
      <c r="AEB6626" s="88"/>
      <c r="AEC6626" s="88"/>
      <c r="AED6626" s="88"/>
      <c r="AEE6626" s="88"/>
      <c r="AEF6626" s="88"/>
      <c r="AEG6626" s="88"/>
      <c r="AEH6626" s="88"/>
      <c r="AEI6626" s="88"/>
      <c r="AEJ6626" s="88"/>
      <c r="AEK6626" s="88"/>
      <c r="AEL6626" s="88"/>
      <c r="AEM6626" s="88"/>
      <c r="AEN6626" s="88"/>
      <c r="AEO6626" s="88"/>
      <c r="AEP6626" s="88"/>
      <c r="AEQ6626" s="88"/>
      <c r="AER6626" s="88"/>
      <c r="AES6626" s="88"/>
      <c r="AET6626" s="88"/>
      <c r="AEU6626" s="88"/>
      <c r="AEV6626" s="88"/>
      <c r="AEW6626" s="88"/>
      <c r="AEX6626" s="88"/>
      <c r="AEY6626" s="88"/>
      <c r="AEZ6626" s="88"/>
      <c r="AFA6626" s="88"/>
      <c r="AFB6626" s="88"/>
      <c r="AFC6626" s="88"/>
      <c r="AFD6626" s="88"/>
      <c r="AFE6626" s="88"/>
      <c r="AFF6626" s="88"/>
      <c r="AFG6626" s="88"/>
      <c r="AFH6626" s="88"/>
      <c r="AFI6626" s="88"/>
      <c r="AFJ6626" s="88"/>
      <c r="AFK6626" s="88"/>
      <c r="AFL6626" s="88"/>
      <c r="AFM6626" s="88"/>
      <c r="AFN6626" s="88"/>
      <c r="AFO6626" s="88"/>
      <c r="AFP6626" s="88"/>
      <c r="AFQ6626" s="88"/>
      <c r="AFR6626" s="88"/>
      <c r="AFS6626" s="88"/>
      <c r="AFT6626" s="88"/>
      <c r="AFU6626" s="88"/>
      <c r="AFV6626" s="88"/>
      <c r="AFW6626" s="88"/>
      <c r="AFX6626" s="88"/>
      <c r="AFY6626" s="88"/>
      <c r="AFZ6626" s="88"/>
      <c r="AGA6626" s="88"/>
      <c r="AGB6626" s="88"/>
      <c r="AGC6626" s="88"/>
      <c r="AGD6626" s="88"/>
      <c r="AGE6626" s="88"/>
      <c r="AGF6626" s="88"/>
      <c r="AGG6626" s="88"/>
      <c r="AGH6626" s="88"/>
      <c r="AGI6626" s="88"/>
      <c r="AGJ6626" s="88"/>
      <c r="AGK6626" s="88"/>
      <c r="AGL6626" s="88"/>
      <c r="AGM6626" s="88"/>
      <c r="AGN6626" s="88"/>
      <c r="AGO6626" s="88"/>
      <c r="AGP6626" s="88"/>
      <c r="AGQ6626" s="88"/>
      <c r="AGR6626" s="88"/>
      <c r="AGS6626" s="88"/>
      <c r="AGT6626" s="88"/>
      <c r="AGU6626" s="88"/>
      <c r="AGV6626" s="88"/>
      <c r="AGW6626" s="88"/>
      <c r="AGX6626" s="88"/>
      <c r="AGY6626" s="88"/>
      <c r="AGZ6626" s="88"/>
      <c r="AHA6626" s="88"/>
      <c r="AHB6626" s="88"/>
      <c r="AHC6626" s="88"/>
      <c r="AHD6626" s="88"/>
      <c r="AHE6626" s="88"/>
      <c r="AHF6626" s="88"/>
      <c r="AHG6626" s="88"/>
      <c r="AHH6626" s="88"/>
      <c r="AHI6626" s="88"/>
      <c r="AHJ6626" s="88"/>
      <c r="AHK6626" s="88"/>
      <c r="AHL6626" s="88"/>
      <c r="AHM6626" s="88"/>
      <c r="AHN6626" s="88"/>
      <c r="AHO6626" s="88"/>
      <c r="AHP6626" s="88"/>
      <c r="AHQ6626" s="88"/>
      <c r="AHR6626" s="88"/>
      <c r="AHS6626" s="88"/>
      <c r="AHT6626" s="88"/>
      <c r="AHU6626" s="88"/>
      <c r="AHV6626" s="88"/>
      <c r="AHW6626" s="88"/>
      <c r="AHX6626" s="88"/>
      <c r="AHY6626" s="88"/>
      <c r="AHZ6626" s="88"/>
      <c r="AIA6626" s="88"/>
      <c r="AIB6626" s="88"/>
      <c r="AIC6626" s="88"/>
      <c r="AID6626" s="88"/>
      <c r="AIE6626" s="88"/>
      <c r="AIF6626" s="88"/>
      <c r="AIG6626" s="88"/>
      <c r="AIH6626" s="88"/>
      <c r="AII6626" s="88"/>
      <c r="AIJ6626" s="88"/>
      <c r="AIK6626" s="88"/>
      <c r="AIL6626" s="88"/>
      <c r="AIM6626" s="88"/>
      <c r="AIN6626" s="88"/>
      <c r="AIO6626" s="88"/>
      <c r="AIP6626" s="88"/>
      <c r="AIQ6626" s="88"/>
      <c r="AIR6626" s="88"/>
      <c r="AIS6626" s="88"/>
      <c r="AIT6626" s="88"/>
      <c r="AIU6626" s="88"/>
      <c r="AIV6626" s="88"/>
      <c r="AIW6626" s="88"/>
      <c r="AIX6626" s="88"/>
      <c r="AIY6626" s="88"/>
      <c r="AIZ6626" s="88"/>
      <c r="AJA6626" s="88"/>
      <c r="AJB6626" s="88"/>
      <c r="AJC6626" s="88"/>
      <c r="AJD6626" s="88"/>
      <c r="AJE6626" s="88"/>
      <c r="AJF6626" s="88"/>
      <c r="AJG6626" s="88"/>
      <c r="AJH6626" s="88"/>
      <c r="AJI6626" s="88"/>
      <c r="AJJ6626" s="88"/>
      <c r="AJK6626" s="88"/>
      <c r="AJL6626" s="88"/>
      <c r="AJM6626" s="88"/>
      <c r="AJN6626" s="88"/>
      <c r="AJO6626" s="88"/>
      <c r="AJP6626" s="88"/>
      <c r="AJQ6626" s="88"/>
      <c r="AJR6626" s="88"/>
      <c r="AJS6626" s="88"/>
      <c r="AJT6626" s="88"/>
      <c r="AJU6626" s="88"/>
      <c r="AJV6626" s="88"/>
      <c r="AJW6626" s="88"/>
      <c r="AJX6626" s="88"/>
      <c r="AJY6626" s="88"/>
      <c r="AJZ6626" s="88"/>
      <c r="AKA6626" s="88"/>
      <c r="AKB6626" s="88"/>
      <c r="AKC6626" s="88"/>
      <c r="AKD6626" s="88"/>
      <c r="AKE6626" s="88"/>
      <c r="AKF6626" s="88"/>
      <c r="AKG6626" s="88"/>
      <c r="AKH6626" s="88"/>
      <c r="AKI6626" s="88"/>
      <c r="AKJ6626" s="88"/>
      <c r="AKK6626" s="88"/>
      <c r="AKL6626" s="88"/>
      <c r="AKM6626" s="88"/>
      <c r="AKN6626" s="88"/>
      <c r="AKO6626" s="88"/>
      <c r="AKP6626" s="88"/>
      <c r="AKQ6626" s="88"/>
      <c r="AKR6626" s="88"/>
      <c r="AKS6626" s="88"/>
      <c r="AKT6626" s="88"/>
      <c r="AKU6626" s="88"/>
      <c r="AKV6626" s="88"/>
      <c r="AKW6626" s="88"/>
      <c r="AKX6626" s="88"/>
      <c r="AKY6626" s="88"/>
      <c r="AKZ6626" s="88"/>
      <c r="ALA6626" s="88"/>
      <c r="ALB6626" s="88"/>
      <c r="ALC6626" s="88"/>
      <c r="ALD6626" s="88"/>
      <c r="ALE6626" s="88"/>
      <c r="ALF6626" s="88"/>
      <c r="ALG6626" s="88"/>
      <c r="ALH6626" s="88"/>
      <c r="ALI6626" s="88"/>
      <c r="ALJ6626" s="88"/>
      <c r="ALK6626" s="88"/>
      <c r="ALL6626" s="88"/>
      <c r="ALM6626" s="88"/>
      <c r="ALN6626" s="88"/>
      <c r="ALO6626" s="88"/>
      <c r="ALP6626" s="88"/>
      <c r="ALQ6626" s="88"/>
      <c r="ALR6626" s="88"/>
      <c r="ALS6626" s="88"/>
      <c r="ALT6626" s="88"/>
      <c r="ALU6626" s="88"/>
      <c r="ALV6626" s="88"/>
      <c r="ALW6626" s="88"/>
      <c r="ALX6626" s="88"/>
      <c r="ALY6626" s="88"/>
      <c r="ALZ6626" s="88"/>
      <c r="AMA6626" s="88"/>
      <c r="AMB6626" s="88"/>
      <c r="AMC6626" s="88"/>
      <c r="AMD6626" s="88"/>
      <c r="AME6626" s="88"/>
      <c r="AMF6626" s="88"/>
      <c r="AMG6626" s="88"/>
      <c r="AMH6626" s="88"/>
      <c r="AMI6626" s="88"/>
      <c r="AMJ6626" s="88"/>
      <c r="AMK6626" s="88"/>
      <c r="AML6626" s="88"/>
      <c r="AMM6626" s="88"/>
      <c r="AMN6626" s="88"/>
      <c r="AMO6626" s="88"/>
    </row>
    <row r="6627" spans="1:1029" s="104" customFormat="1" x14ac:dyDescent="0.35">
      <c r="A6627" s="21">
        <v>10141103</v>
      </c>
      <c r="B6627" s="117" t="s">
        <v>1665</v>
      </c>
      <c r="C6627" s="115" t="s">
        <v>710</v>
      </c>
      <c r="D6627" s="33" t="s">
        <v>1740</v>
      </c>
      <c r="E6627" s="114" t="str">
        <f t="shared" si="1237"/>
        <v>TRANSFORMADOR MARCA:FUJI CHIMURA PTS NEW</v>
      </c>
      <c r="F6627" s="34"/>
      <c r="G6627" s="34" t="s">
        <v>1716</v>
      </c>
      <c r="H6627" s="34" t="s">
        <v>1739</v>
      </c>
      <c r="I6627" s="33" t="s">
        <v>1743</v>
      </c>
      <c r="J6627" s="21"/>
      <c r="K6627" s="117" t="s">
        <v>1742</v>
      </c>
      <c r="L6627" s="34" t="s">
        <v>1741</v>
      </c>
      <c r="M6627" s="34">
        <v>50</v>
      </c>
      <c r="N6627" s="34" t="s">
        <v>19</v>
      </c>
      <c r="O6627" s="34" t="s">
        <v>362</v>
      </c>
      <c r="P6627" s="145">
        <v>3</v>
      </c>
      <c r="Q6627" s="34">
        <v>2017</v>
      </c>
      <c r="R6627" s="34" t="s">
        <v>1735</v>
      </c>
      <c r="S6627" s="34"/>
      <c r="T6627" s="116">
        <v>643</v>
      </c>
      <c r="U6627" s="111">
        <v>45</v>
      </c>
      <c r="V6627" s="113">
        <f t="shared" si="1238"/>
        <v>643</v>
      </c>
      <c r="W6627" s="113">
        <f t="shared" si="1239"/>
        <v>0</v>
      </c>
      <c r="X6627" s="112">
        <f t="shared" si="1240"/>
        <v>0</v>
      </c>
      <c r="Y6627" s="111"/>
      <c r="Z6627" s="110">
        <f t="shared" si="1236"/>
        <v>45</v>
      </c>
      <c r="AA6627" s="109">
        <f t="shared" si="1241"/>
        <v>32.15</v>
      </c>
      <c r="AB6627" s="109">
        <f t="shared" si="1242"/>
        <v>32150</v>
      </c>
      <c r="AC6627" s="108">
        <f t="shared" si="1243"/>
        <v>610.85</v>
      </c>
      <c r="AD6627" s="107">
        <f t="shared" si="1244"/>
        <v>2.2222222222222223E-2</v>
      </c>
      <c r="AE6627" s="106">
        <f t="shared" si="1245"/>
        <v>13.574444444444445</v>
      </c>
      <c r="AF6627" s="105">
        <f t="shared" si="1246"/>
        <v>13.574444444444445</v>
      </c>
      <c r="AG6627" s="105">
        <f t="shared" si="1247"/>
        <v>629.42555555555555</v>
      </c>
      <c r="AH6627" s="88"/>
      <c r="AI6627" s="88"/>
      <c r="AJ6627" s="88"/>
      <c r="AK6627" s="88"/>
      <c r="AL6627" s="88"/>
      <c r="AM6627" s="88"/>
      <c r="AN6627" s="88"/>
      <c r="AO6627" s="88"/>
      <c r="AP6627" s="88"/>
      <c r="AQ6627" s="88"/>
      <c r="AR6627" s="88"/>
      <c r="AS6627" s="88"/>
      <c r="AT6627" s="88"/>
      <c r="AU6627" s="88"/>
      <c r="AV6627" s="88"/>
      <c r="AW6627" s="88"/>
      <c r="AX6627" s="88"/>
      <c r="AY6627" s="88"/>
      <c r="AZ6627" s="88"/>
      <c r="BA6627" s="88"/>
      <c r="BB6627" s="88"/>
      <c r="BC6627" s="88"/>
      <c r="BD6627" s="88"/>
      <c r="BE6627" s="88"/>
      <c r="BF6627" s="88"/>
      <c r="BG6627" s="88"/>
      <c r="BH6627" s="88"/>
      <c r="BI6627" s="88"/>
      <c r="BJ6627" s="88"/>
      <c r="BK6627" s="88"/>
      <c r="BL6627" s="88"/>
      <c r="BM6627" s="88"/>
      <c r="BN6627" s="88"/>
      <c r="BO6627" s="88"/>
      <c r="BP6627" s="88"/>
      <c r="BQ6627" s="88"/>
      <c r="BR6627" s="88"/>
      <c r="BS6627" s="88"/>
      <c r="BT6627" s="88"/>
      <c r="BU6627" s="88"/>
      <c r="BV6627" s="88"/>
      <c r="BW6627" s="88"/>
      <c r="BX6627" s="88"/>
      <c r="BY6627" s="88"/>
      <c r="BZ6627" s="88"/>
      <c r="CA6627" s="88"/>
      <c r="CB6627" s="88"/>
      <c r="CC6627" s="88"/>
      <c r="CD6627" s="88"/>
      <c r="CE6627" s="88"/>
      <c r="CF6627" s="88"/>
      <c r="CG6627" s="88"/>
      <c r="CH6627" s="88"/>
      <c r="CI6627" s="88"/>
      <c r="CJ6627" s="88"/>
      <c r="CK6627" s="88"/>
      <c r="CL6627" s="88"/>
      <c r="CM6627" s="88"/>
      <c r="CN6627" s="88"/>
      <c r="CO6627" s="88"/>
      <c r="CP6627" s="88"/>
      <c r="CQ6627" s="88"/>
      <c r="CR6627" s="88"/>
      <c r="CS6627" s="88"/>
      <c r="CT6627" s="88"/>
      <c r="CU6627" s="88"/>
      <c r="CV6627" s="88"/>
      <c r="CW6627" s="88"/>
      <c r="CX6627" s="88"/>
      <c r="CY6627" s="88"/>
      <c r="CZ6627" s="88"/>
      <c r="DA6627" s="88"/>
      <c r="DB6627" s="88"/>
      <c r="DC6627" s="88"/>
      <c r="DD6627" s="88"/>
      <c r="DE6627" s="88"/>
      <c r="DF6627" s="88"/>
      <c r="DG6627" s="88"/>
      <c r="DH6627" s="88"/>
      <c r="DI6627" s="88"/>
      <c r="DJ6627" s="88"/>
      <c r="DK6627" s="88"/>
      <c r="DL6627" s="88"/>
      <c r="DM6627" s="88"/>
      <c r="DN6627" s="88"/>
      <c r="DO6627" s="88"/>
      <c r="DP6627" s="88"/>
      <c r="DQ6627" s="88"/>
      <c r="DR6627" s="88"/>
      <c r="DS6627" s="88"/>
      <c r="DT6627" s="88"/>
      <c r="DU6627" s="88"/>
      <c r="DV6627" s="88"/>
      <c r="DW6627" s="88"/>
      <c r="DX6627" s="88"/>
      <c r="DY6627" s="88"/>
      <c r="DZ6627" s="88"/>
      <c r="EA6627" s="88"/>
      <c r="EB6627" s="88"/>
      <c r="EC6627" s="88"/>
      <c r="ED6627" s="88"/>
      <c r="EE6627" s="88"/>
      <c r="EF6627" s="88"/>
      <c r="EG6627" s="88"/>
      <c r="EH6627" s="88"/>
      <c r="EI6627" s="88"/>
      <c r="EJ6627" s="88"/>
      <c r="EK6627" s="88"/>
      <c r="EL6627" s="88"/>
      <c r="EM6627" s="88"/>
      <c r="EN6627" s="88"/>
      <c r="EO6627" s="88"/>
      <c r="EP6627" s="88"/>
      <c r="EQ6627" s="88"/>
      <c r="ER6627" s="88"/>
      <c r="ES6627" s="88"/>
      <c r="ET6627" s="88"/>
      <c r="EU6627" s="88"/>
      <c r="EV6627" s="88"/>
      <c r="EW6627" s="88"/>
      <c r="EX6627" s="88"/>
      <c r="EY6627" s="88"/>
      <c r="EZ6627" s="88"/>
      <c r="FA6627" s="88"/>
      <c r="FB6627" s="88"/>
      <c r="FC6627" s="88"/>
      <c r="FD6627" s="88"/>
      <c r="FE6627" s="88"/>
      <c r="FF6627" s="88"/>
      <c r="FG6627" s="88"/>
      <c r="FH6627" s="88"/>
      <c r="FI6627" s="88"/>
      <c r="FJ6627" s="88"/>
      <c r="FK6627" s="88"/>
      <c r="FL6627" s="88"/>
      <c r="FM6627" s="88"/>
      <c r="FN6627" s="88"/>
      <c r="FO6627" s="88"/>
      <c r="FP6627" s="88"/>
      <c r="FQ6627" s="88"/>
      <c r="FR6627" s="88"/>
      <c r="FS6627" s="88"/>
      <c r="FT6627" s="88"/>
      <c r="FU6627" s="88"/>
      <c r="FV6627" s="88"/>
      <c r="FW6627" s="88"/>
      <c r="FX6627" s="88"/>
      <c r="FY6627" s="88"/>
      <c r="FZ6627" s="88"/>
      <c r="GA6627" s="88"/>
      <c r="GB6627" s="88"/>
      <c r="GC6627" s="88"/>
      <c r="GD6627" s="88"/>
      <c r="GE6627" s="88"/>
      <c r="GF6627" s="88"/>
      <c r="GG6627" s="88"/>
      <c r="GH6627" s="88"/>
      <c r="GI6627" s="88"/>
      <c r="GJ6627" s="88"/>
      <c r="GK6627" s="88"/>
      <c r="GL6627" s="88"/>
      <c r="GM6627" s="88"/>
      <c r="GN6627" s="88"/>
      <c r="GO6627" s="88"/>
      <c r="GP6627" s="88"/>
      <c r="GQ6627" s="88"/>
      <c r="GR6627" s="88"/>
      <c r="GS6627" s="88"/>
      <c r="GT6627" s="88"/>
      <c r="GU6627" s="88"/>
      <c r="GV6627" s="88"/>
      <c r="GW6627" s="88"/>
      <c r="GX6627" s="88"/>
      <c r="GY6627" s="88"/>
      <c r="GZ6627" s="88"/>
      <c r="HA6627" s="88"/>
      <c r="HB6627" s="88"/>
      <c r="HC6627" s="88"/>
      <c r="HD6627" s="88"/>
      <c r="HE6627" s="88"/>
      <c r="HF6627" s="88"/>
      <c r="HG6627" s="88"/>
      <c r="HH6627" s="88"/>
      <c r="HI6627" s="88"/>
      <c r="HJ6627" s="88"/>
      <c r="HK6627" s="88"/>
      <c r="HL6627" s="88"/>
      <c r="HM6627" s="88"/>
      <c r="HN6627" s="88"/>
      <c r="HO6627" s="88"/>
      <c r="HP6627" s="88"/>
      <c r="HQ6627" s="88"/>
      <c r="HR6627" s="88"/>
      <c r="HS6627" s="88"/>
      <c r="HT6627" s="88"/>
      <c r="HU6627" s="88"/>
      <c r="HV6627" s="88"/>
      <c r="HW6627" s="88"/>
      <c r="HX6627" s="88"/>
      <c r="HY6627" s="88"/>
      <c r="HZ6627" s="88"/>
      <c r="IA6627" s="88"/>
      <c r="IB6627" s="88"/>
      <c r="IC6627" s="88"/>
      <c r="ID6627" s="88"/>
      <c r="IE6627" s="88"/>
      <c r="IF6627" s="88"/>
      <c r="IG6627" s="88"/>
      <c r="IH6627" s="88"/>
      <c r="II6627" s="88"/>
      <c r="IJ6627" s="88"/>
      <c r="IK6627" s="88"/>
      <c r="IL6627" s="88"/>
      <c r="IM6627" s="88"/>
      <c r="IN6627" s="88"/>
      <c r="IO6627" s="88"/>
      <c r="IP6627" s="88"/>
      <c r="IQ6627" s="88"/>
      <c r="IR6627" s="88"/>
      <c r="IS6627" s="88"/>
      <c r="IT6627" s="88"/>
      <c r="IU6627" s="88"/>
      <c r="IV6627" s="88"/>
      <c r="IW6627" s="88"/>
      <c r="IX6627" s="88"/>
      <c r="IY6627" s="88"/>
      <c r="IZ6627" s="88"/>
      <c r="JA6627" s="88"/>
      <c r="JB6627" s="88"/>
      <c r="JC6627" s="88"/>
      <c r="JD6627" s="88"/>
      <c r="JE6627" s="88"/>
      <c r="JF6627" s="88"/>
      <c r="JG6627" s="88"/>
      <c r="JH6627" s="88"/>
      <c r="JI6627" s="88"/>
      <c r="JJ6627" s="88"/>
      <c r="JK6627" s="88"/>
      <c r="JL6627" s="88"/>
      <c r="JM6627" s="88"/>
      <c r="JN6627" s="88"/>
      <c r="JO6627" s="88"/>
      <c r="JP6627" s="88"/>
      <c r="JQ6627" s="88"/>
      <c r="JR6627" s="88"/>
      <c r="JS6627" s="88"/>
      <c r="JT6627" s="88"/>
      <c r="JU6627" s="88"/>
      <c r="JV6627" s="88"/>
      <c r="JW6627" s="88"/>
      <c r="JX6627" s="88"/>
      <c r="JY6627" s="88"/>
      <c r="JZ6627" s="88"/>
      <c r="KA6627" s="88"/>
      <c r="KB6627" s="88"/>
      <c r="KC6627" s="88"/>
      <c r="KD6627" s="88"/>
      <c r="KE6627" s="88"/>
      <c r="KF6627" s="88"/>
      <c r="KG6627" s="88"/>
      <c r="KH6627" s="88"/>
      <c r="KI6627" s="88"/>
      <c r="KJ6627" s="88"/>
      <c r="KK6627" s="88"/>
      <c r="KL6627" s="88"/>
      <c r="KM6627" s="88"/>
      <c r="KN6627" s="88"/>
      <c r="KO6627" s="88"/>
      <c r="KP6627" s="88"/>
      <c r="KQ6627" s="88"/>
      <c r="KR6627" s="88"/>
      <c r="KS6627" s="88"/>
      <c r="KT6627" s="88"/>
      <c r="KU6627" s="88"/>
      <c r="KV6627" s="88"/>
      <c r="KW6627" s="88"/>
      <c r="KX6627" s="88"/>
      <c r="KY6627" s="88"/>
      <c r="KZ6627" s="88"/>
      <c r="LA6627" s="88"/>
      <c r="LB6627" s="88"/>
      <c r="LC6627" s="88"/>
      <c r="LD6627" s="88"/>
      <c r="LE6627" s="88"/>
      <c r="LF6627" s="88"/>
      <c r="LG6627" s="88"/>
      <c r="LH6627" s="88"/>
      <c r="LI6627" s="88"/>
      <c r="LJ6627" s="88"/>
      <c r="LK6627" s="88"/>
      <c r="LL6627" s="88"/>
      <c r="LM6627" s="88"/>
      <c r="LN6627" s="88"/>
      <c r="LO6627" s="88"/>
      <c r="LP6627" s="88"/>
      <c r="LQ6627" s="88"/>
      <c r="LR6627" s="88"/>
      <c r="LS6627" s="88"/>
      <c r="LT6627" s="88"/>
      <c r="LU6627" s="88"/>
      <c r="LV6627" s="88"/>
      <c r="LW6627" s="88"/>
      <c r="LX6627" s="88"/>
      <c r="LY6627" s="88"/>
      <c r="LZ6627" s="88"/>
      <c r="MA6627" s="88"/>
      <c r="MB6627" s="88"/>
      <c r="MC6627" s="88"/>
      <c r="MD6627" s="88"/>
      <c r="ME6627" s="88"/>
      <c r="MF6627" s="88"/>
      <c r="MG6627" s="88"/>
      <c r="MH6627" s="88"/>
      <c r="MI6627" s="88"/>
      <c r="MJ6627" s="88"/>
      <c r="MK6627" s="88"/>
      <c r="ML6627" s="88"/>
      <c r="MM6627" s="88"/>
      <c r="MN6627" s="88"/>
      <c r="MO6627" s="88"/>
      <c r="MP6627" s="88"/>
      <c r="MQ6627" s="88"/>
      <c r="MR6627" s="88"/>
      <c r="MS6627" s="88"/>
      <c r="MT6627" s="88"/>
      <c r="MU6627" s="88"/>
      <c r="MV6627" s="88"/>
      <c r="MW6627" s="88"/>
      <c r="MX6627" s="88"/>
      <c r="MY6627" s="88"/>
      <c r="MZ6627" s="88"/>
      <c r="NA6627" s="88"/>
      <c r="NB6627" s="88"/>
      <c r="NC6627" s="88"/>
      <c r="ND6627" s="88"/>
      <c r="NE6627" s="88"/>
      <c r="NF6627" s="88"/>
      <c r="NG6627" s="88"/>
      <c r="NH6627" s="88"/>
      <c r="NI6627" s="88"/>
      <c r="NJ6627" s="88"/>
      <c r="NK6627" s="88"/>
      <c r="NL6627" s="88"/>
      <c r="NM6627" s="88"/>
      <c r="NN6627" s="88"/>
      <c r="NO6627" s="88"/>
      <c r="NP6627" s="88"/>
      <c r="NQ6627" s="88"/>
      <c r="NR6627" s="88"/>
      <c r="NS6627" s="88"/>
      <c r="NT6627" s="88"/>
      <c r="NU6627" s="88"/>
      <c r="NV6627" s="88"/>
      <c r="NW6627" s="88"/>
      <c r="NX6627" s="88"/>
      <c r="NY6627" s="88"/>
      <c r="NZ6627" s="88"/>
      <c r="OA6627" s="88"/>
      <c r="OB6627" s="88"/>
      <c r="OC6627" s="88"/>
      <c r="OD6627" s="88"/>
      <c r="OE6627" s="88"/>
      <c r="OF6627" s="88"/>
      <c r="OG6627" s="88"/>
      <c r="OH6627" s="88"/>
      <c r="OI6627" s="88"/>
      <c r="OJ6627" s="88"/>
      <c r="OK6627" s="88"/>
      <c r="OL6627" s="88"/>
      <c r="OM6627" s="88"/>
      <c r="ON6627" s="88"/>
      <c r="OO6627" s="88"/>
      <c r="OP6627" s="88"/>
      <c r="OQ6627" s="88"/>
      <c r="OR6627" s="88"/>
      <c r="OS6627" s="88"/>
      <c r="OT6627" s="88"/>
      <c r="OU6627" s="88"/>
      <c r="OV6627" s="88"/>
      <c r="OW6627" s="88"/>
      <c r="OX6627" s="88"/>
      <c r="OY6627" s="88"/>
      <c r="OZ6627" s="88"/>
      <c r="PA6627" s="88"/>
      <c r="PB6627" s="88"/>
      <c r="PC6627" s="88"/>
      <c r="PD6627" s="88"/>
      <c r="PE6627" s="88"/>
      <c r="PF6627" s="88"/>
      <c r="PG6627" s="88"/>
      <c r="PH6627" s="88"/>
      <c r="PI6627" s="88"/>
      <c r="PJ6627" s="88"/>
      <c r="PK6627" s="88"/>
      <c r="PL6627" s="88"/>
      <c r="PM6627" s="88"/>
      <c r="PN6627" s="88"/>
      <c r="PO6627" s="88"/>
      <c r="PP6627" s="88"/>
      <c r="PQ6627" s="88"/>
      <c r="PR6627" s="88"/>
      <c r="PS6627" s="88"/>
      <c r="PT6627" s="88"/>
      <c r="PU6627" s="88"/>
      <c r="PV6627" s="88"/>
      <c r="PW6627" s="88"/>
      <c r="PX6627" s="88"/>
      <c r="PY6627" s="88"/>
      <c r="PZ6627" s="88"/>
      <c r="QA6627" s="88"/>
      <c r="QB6627" s="88"/>
      <c r="QC6627" s="88"/>
      <c r="QD6627" s="88"/>
      <c r="QE6627" s="88"/>
      <c r="QF6627" s="88"/>
      <c r="QG6627" s="88"/>
      <c r="QH6627" s="88"/>
      <c r="QI6627" s="88"/>
      <c r="QJ6627" s="88"/>
      <c r="QK6627" s="88"/>
      <c r="QL6627" s="88"/>
      <c r="QM6627" s="88"/>
      <c r="QN6627" s="88"/>
      <c r="QO6627" s="88"/>
      <c r="QP6627" s="88"/>
      <c r="QQ6627" s="88"/>
      <c r="QR6627" s="88"/>
      <c r="QS6627" s="88"/>
      <c r="QT6627" s="88"/>
      <c r="QU6627" s="88"/>
      <c r="QV6627" s="88"/>
      <c r="QW6627" s="88"/>
      <c r="QX6627" s="88"/>
      <c r="QY6627" s="88"/>
      <c r="QZ6627" s="88"/>
      <c r="RA6627" s="88"/>
      <c r="RB6627" s="88"/>
      <c r="RC6627" s="88"/>
      <c r="RD6627" s="88"/>
      <c r="RE6627" s="88"/>
      <c r="RF6627" s="88"/>
      <c r="RG6627" s="88"/>
      <c r="RH6627" s="88"/>
      <c r="RI6627" s="88"/>
      <c r="RJ6627" s="88"/>
      <c r="RK6627" s="88"/>
      <c r="RL6627" s="88"/>
      <c r="RM6627" s="88"/>
      <c r="RN6627" s="88"/>
      <c r="RO6627" s="88"/>
      <c r="RP6627" s="88"/>
      <c r="RQ6627" s="88"/>
      <c r="RR6627" s="88"/>
      <c r="RS6627" s="88"/>
      <c r="RT6627" s="88"/>
      <c r="RU6627" s="88"/>
      <c r="RV6627" s="88"/>
      <c r="RW6627" s="88"/>
      <c r="RX6627" s="88"/>
      <c r="RY6627" s="88"/>
      <c r="RZ6627" s="88"/>
      <c r="SA6627" s="88"/>
      <c r="SB6627" s="88"/>
      <c r="SC6627" s="88"/>
      <c r="SD6627" s="88"/>
      <c r="SE6627" s="88"/>
      <c r="SF6627" s="88"/>
      <c r="SG6627" s="88"/>
      <c r="SH6627" s="88"/>
      <c r="SI6627" s="88"/>
      <c r="SJ6627" s="88"/>
      <c r="SK6627" s="88"/>
      <c r="SL6627" s="88"/>
      <c r="SM6627" s="88"/>
      <c r="SN6627" s="88"/>
      <c r="SO6627" s="88"/>
      <c r="SP6627" s="88"/>
      <c r="SQ6627" s="88"/>
      <c r="SR6627" s="88"/>
      <c r="SS6627" s="88"/>
      <c r="ST6627" s="88"/>
      <c r="SU6627" s="88"/>
      <c r="SV6627" s="88"/>
      <c r="SW6627" s="88"/>
      <c r="SX6627" s="88"/>
      <c r="SY6627" s="88"/>
      <c r="SZ6627" s="88"/>
      <c r="TA6627" s="88"/>
      <c r="TB6627" s="88"/>
      <c r="TC6627" s="88"/>
      <c r="TD6627" s="88"/>
      <c r="TE6627" s="88"/>
      <c r="TF6627" s="88"/>
      <c r="TG6627" s="88"/>
      <c r="TH6627" s="88"/>
      <c r="TI6627" s="88"/>
      <c r="TJ6627" s="88"/>
      <c r="TK6627" s="88"/>
      <c r="TL6627" s="88"/>
      <c r="TM6627" s="88"/>
      <c r="TN6627" s="88"/>
      <c r="TO6627" s="88"/>
      <c r="TP6627" s="88"/>
      <c r="TQ6627" s="88"/>
      <c r="TR6627" s="88"/>
      <c r="TS6627" s="88"/>
      <c r="TT6627" s="88"/>
      <c r="TU6627" s="88"/>
      <c r="TV6627" s="88"/>
      <c r="TW6627" s="88"/>
      <c r="TX6627" s="88"/>
      <c r="TY6627" s="88"/>
      <c r="TZ6627" s="88"/>
      <c r="UA6627" s="88"/>
      <c r="UB6627" s="88"/>
      <c r="UC6627" s="88"/>
      <c r="UD6627" s="88"/>
      <c r="UE6627" s="88"/>
      <c r="UF6627" s="88"/>
      <c r="UG6627" s="88"/>
      <c r="UH6627" s="88"/>
      <c r="UI6627" s="88"/>
      <c r="UJ6627" s="88"/>
      <c r="UK6627" s="88"/>
      <c r="UL6627" s="88"/>
      <c r="UM6627" s="88"/>
      <c r="UN6627" s="88"/>
      <c r="UO6627" s="88"/>
      <c r="UP6627" s="88"/>
      <c r="UQ6627" s="88"/>
      <c r="UR6627" s="88"/>
      <c r="US6627" s="88"/>
      <c r="UT6627" s="88"/>
      <c r="UU6627" s="88"/>
      <c r="UV6627" s="88"/>
      <c r="UW6627" s="88"/>
      <c r="UX6627" s="88"/>
      <c r="UY6627" s="88"/>
      <c r="UZ6627" s="88"/>
      <c r="VA6627" s="88"/>
      <c r="VB6627" s="88"/>
      <c r="VC6627" s="88"/>
      <c r="VD6627" s="88"/>
      <c r="VE6627" s="88"/>
      <c r="VF6627" s="88"/>
      <c r="VG6627" s="88"/>
      <c r="VH6627" s="88"/>
      <c r="VI6627" s="88"/>
      <c r="VJ6627" s="88"/>
      <c r="VK6627" s="88"/>
      <c r="VL6627" s="88"/>
      <c r="VM6627" s="88"/>
      <c r="VN6627" s="88"/>
      <c r="VO6627" s="88"/>
      <c r="VP6627" s="88"/>
      <c r="VQ6627" s="88"/>
      <c r="VR6627" s="88"/>
      <c r="VS6627" s="88"/>
      <c r="VT6627" s="88"/>
      <c r="VU6627" s="88"/>
      <c r="VV6627" s="88"/>
      <c r="VW6627" s="88"/>
      <c r="VX6627" s="88"/>
      <c r="VY6627" s="88"/>
      <c r="VZ6627" s="88"/>
      <c r="WA6627" s="88"/>
      <c r="WB6627" s="88"/>
      <c r="WC6627" s="88"/>
      <c r="WD6627" s="88"/>
      <c r="WE6627" s="88"/>
      <c r="WF6627" s="88"/>
      <c r="WG6627" s="88"/>
      <c r="WH6627" s="88"/>
      <c r="WI6627" s="88"/>
      <c r="WJ6627" s="88"/>
      <c r="WK6627" s="88"/>
      <c r="WL6627" s="88"/>
      <c r="WM6627" s="88"/>
      <c r="WN6627" s="88"/>
      <c r="WO6627" s="88"/>
      <c r="WP6627" s="88"/>
      <c r="WQ6627" s="88"/>
      <c r="WR6627" s="88"/>
      <c r="WS6627" s="88"/>
      <c r="WT6627" s="88"/>
      <c r="WU6627" s="88"/>
      <c r="WV6627" s="88"/>
      <c r="WW6627" s="88"/>
      <c r="WX6627" s="88"/>
      <c r="WY6627" s="88"/>
      <c r="WZ6627" s="88"/>
      <c r="XA6627" s="88"/>
      <c r="XB6627" s="88"/>
      <c r="XC6627" s="88"/>
      <c r="XD6627" s="88"/>
      <c r="XE6627" s="88"/>
      <c r="XF6627" s="88"/>
      <c r="XG6627" s="88"/>
      <c r="XH6627" s="88"/>
      <c r="XI6627" s="88"/>
      <c r="XJ6627" s="88"/>
      <c r="XK6627" s="88"/>
      <c r="XL6627" s="88"/>
      <c r="XM6627" s="88"/>
      <c r="XN6627" s="88"/>
      <c r="XO6627" s="88"/>
      <c r="XP6627" s="88"/>
      <c r="XQ6627" s="88"/>
      <c r="XR6627" s="88"/>
      <c r="XS6627" s="88"/>
      <c r="XT6627" s="88"/>
      <c r="XU6627" s="88"/>
      <c r="XV6627" s="88"/>
      <c r="XW6627" s="88"/>
      <c r="XX6627" s="88"/>
      <c r="XY6627" s="88"/>
      <c r="XZ6627" s="88"/>
      <c r="YA6627" s="88"/>
      <c r="YB6627" s="88"/>
      <c r="YC6627" s="88"/>
      <c r="YD6627" s="88"/>
      <c r="YE6627" s="88"/>
      <c r="YF6627" s="88"/>
      <c r="YG6627" s="88"/>
      <c r="YH6627" s="88"/>
      <c r="YI6627" s="88"/>
      <c r="YJ6627" s="88"/>
      <c r="YK6627" s="88"/>
      <c r="YL6627" s="88"/>
      <c r="YM6627" s="88"/>
      <c r="YN6627" s="88"/>
      <c r="YO6627" s="88"/>
      <c r="YP6627" s="88"/>
      <c r="YQ6627" s="88"/>
      <c r="YR6627" s="88"/>
      <c r="YS6627" s="88"/>
      <c r="YT6627" s="88"/>
      <c r="YU6627" s="88"/>
      <c r="YV6627" s="88"/>
      <c r="YW6627" s="88"/>
      <c r="YX6627" s="88"/>
      <c r="YY6627" s="88"/>
      <c r="YZ6627" s="88"/>
      <c r="ZA6627" s="88"/>
      <c r="ZB6627" s="88"/>
      <c r="ZC6627" s="88"/>
      <c r="ZD6627" s="88"/>
      <c r="ZE6627" s="88"/>
      <c r="ZF6627" s="88"/>
      <c r="ZG6627" s="88"/>
      <c r="ZH6627" s="88"/>
      <c r="ZI6627" s="88"/>
      <c r="ZJ6627" s="88"/>
      <c r="ZK6627" s="88"/>
      <c r="ZL6627" s="88"/>
      <c r="ZM6627" s="88"/>
      <c r="ZN6627" s="88"/>
      <c r="ZO6627" s="88"/>
      <c r="ZP6627" s="88"/>
      <c r="ZQ6627" s="88"/>
      <c r="ZR6627" s="88"/>
      <c r="ZS6627" s="88"/>
      <c r="ZT6627" s="88"/>
      <c r="ZU6627" s="88"/>
      <c r="ZV6627" s="88"/>
      <c r="ZW6627" s="88"/>
      <c r="ZX6627" s="88"/>
      <c r="ZY6627" s="88"/>
      <c r="ZZ6627" s="88"/>
      <c r="AAA6627" s="88"/>
      <c r="AAB6627" s="88"/>
      <c r="AAC6627" s="88"/>
      <c r="AAD6627" s="88"/>
      <c r="AAE6627" s="88"/>
      <c r="AAF6627" s="88"/>
      <c r="AAG6627" s="88"/>
      <c r="AAH6627" s="88"/>
      <c r="AAI6627" s="88"/>
      <c r="AAJ6627" s="88"/>
      <c r="AAK6627" s="88"/>
      <c r="AAL6627" s="88"/>
      <c r="AAM6627" s="88"/>
      <c r="AAN6627" s="88"/>
      <c r="AAO6627" s="88"/>
      <c r="AAP6627" s="88"/>
      <c r="AAQ6627" s="88"/>
      <c r="AAR6627" s="88"/>
      <c r="AAS6627" s="88"/>
      <c r="AAT6627" s="88"/>
      <c r="AAU6627" s="88"/>
      <c r="AAV6627" s="88"/>
      <c r="AAW6627" s="88"/>
      <c r="AAX6627" s="88"/>
      <c r="AAY6627" s="88"/>
      <c r="AAZ6627" s="88"/>
      <c r="ABA6627" s="88"/>
      <c r="ABB6627" s="88"/>
      <c r="ABC6627" s="88"/>
      <c r="ABD6627" s="88"/>
      <c r="ABE6627" s="88"/>
      <c r="ABF6627" s="88"/>
      <c r="ABG6627" s="88"/>
      <c r="ABH6627" s="88"/>
      <c r="ABI6627" s="88"/>
      <c r="ABJ6627" s="88"/>
      <c r="ABK6627" s="88"/>
      <c r="ABL6627" s="88"/>
      <c r="ABM6627" s="88"/>
      <c r="ABN6627" s="88"/>
      <c r="ABO6627" s="88"/>
      <c r="ABP6627" s="88"/>
      <c r="ABQ6627" s="88"/>
      <c r="ABR6627" s="88"/>
      <c r="ABS6627" s="88"/>
      <c r="ABT6627" s="88"/>
      <c r="ABU6627" s="88"/>
      <c r="ABV6627" s="88"/>
      <c r="ABW6627" s="88"/>
      <c r="ABX6627" s="88"/>
      <c r="ABY6627" s="88"/>
      <c r="ABZ6627" s="88"/>
      <c r="ACA6627" s="88"/>
      <c r="ACB6627" s="88"/>
      <c r="ACC6627" s="88"/>
      <c r="ACD6627" s="88"/>
      <c r="ACE6627" s="88"/>
      <c r="ACF6627" s="88"/>
      <c r="ACG6627" s="88"/>
      <c r="ACH6627" s="88"/>
      <c r="ACI6627" s="88"/>
      <c r="ACJ6627" s="88"/>
      <c r="ACK6627" s="88"/>
      <c r="ACL6627" s="88"/>
      <c r="ACM6627" s="88"/>
      <c r="ACN6627" s="88"/>
      <c r="ACO6627" s="88"/>
      <c r="ACP6627" s="88"/>
      <c r="ACQ6627" s="88"/>
      <c r="ACR6627" s="88"/>
      <c r="ACS6627" s="88"/>
      <c r="ACT6627" s="88"/>
      <c r="ACU6627" s="88"/>
      <c r="ACV6627" s="88"/>
      <c r="ACW6627" s="88"/>
      <c r="ACX6627" s="88"/>
      <c r="ACY6627" s="88"/>
      <c r="ACZ6627" s="88"/>
      <c r="ADA6627" s="88"/>
      <c r="ADB6627" s="88"/>
      <c r="ADC6627" s="88"/>
      <c r="ADD6627" s="88"/>
      <c r="ADE6627" s="88"/>
      <c r="ADF6627" s="88"/>
      <c r="ADG6627" s="88"/>
      <c r="ADH6627" s="88"/>
      <c r="ADI6627" s="88"/>
      <c r="ADJ6627" s="88"/>
      <c r="ADK6627" s="88"/>
      <c r="ADL6627" s="88"/>
      <c r="ADM6627" s="88"/>
      <c r="ADN6627" s="88"/>
      <c r="ADO6627" s="88"/>
      <c r="ADP6627" s="88"/>
      <c r="ADQ6627" s="88"/>
      <c r="ADR6627" s="88"/>
      <c r="ADS6627" s="88"/>
      <c r="ADT6627" s="88"/>
      <c r="ADU6627" s="88"/>
      <c r="ADV6627" s="88"/>
      <c r="ADW6627" s="88"/>
      <c r="ADX6627" s="88"/>
      <c r="ADY6627" s="88"/>
      <c r="ADZ6627" s="88"/>
      <c r="AEA6627" s="88"/>
      <c r="AEB6627" s="88"/>
      <c r="AEC6627" s="88"/>
      <c r="AED6627" s="88"/>
      <c r="AEE6627" s="88"/>
      <c r="AEF6627" s="88"/>
      <c r="AEG6627" s="88"/>
      <c r="AEH6627" s="88"/>
      <c r="AEI6627" s="88"/>
      <c r="AEJ6627" s="88"/>
      <c r="AEK6627" s="88"/>
      <c r="AEL6627" s="88"/>
      <c r="AEM6627" s="88"/>
      <c r="AEN6627" s="88"/>
      <c r="AEO6627" s="88"/>
      <c r="AEP6627" s="88"/>
      <c r="AEQ6627" s="88"/>
      <c r="AER6627" s="88"/>
      <c r="AES6627" s="88"/>
      <c r="AET6627" s="88"/>
      <c r="AEU6627" s="88"/>
      <c r="AEV6627" s="88"/>
      <c r="AEW6627" s="88"/>
      <c r="AEX6627" s="88"/>
      <c r="AEY6627" s="88"/>
      <c r="AEZ6627" s="88"/>
      <c r="AFA6627" s="88"/>
      <c r="AFB6627" s="88"/>
      <c r="AFC6627" s="88"/>
      <c r="AFD6627" s="88"/>
      <c r="AFE6627" s="88"/>
      <c r="AFF6627" s="88"/>
      <c r="AFG6627" s="88"/>
      <c r="AFH6627" s="88"/>
      <c r="AFI6627" s="88"/>
      <c r="AFJ6627" s="88"/>
      <c r="AFK6627" s="88"/>
      <c r="AFL6627" s="88"/>
      <c r="AFM6627" s="88"/>
      <c r="AFN6627" s="88"/>
      <c r="AFO6627" s="88"/>
      <c r="AFP6627" s="88"/>
      <c r="AFQ6627" s="88"/>
      <c r="AFR6627" s="88"/>
      <c r="AFS6627" s="88"/>
      <c r="AFT6627" s="88"/>
      <c r="AFU6627" s="88"/>
      <c r="AFV6627" s="88"/>
      <c r="AFW6627" s="88"/>
      <c r="AFX6627" s="88"/>
      <c r="AFY6627" s="88"/>
      <c r="AFZ6627" s="88"/>
      <c r="AGA6627" s="88"/>
      <c r="AGB6627" s="88"/>
      <c r="AGC6627" s="88"/>
      <c r="AGD6627" s="88"/>
      <c r="AGE6627" s="88"/>
      <c r="AGF6627" s="88"/>
      <c r="AGG6627" s="88"/>
      <c r="AGH6627" s="88"/>
      <c r="AGI6627" s="88"/>
      <c r="AGJ6627" s="88"/>
      <c r="AGK6627" s="88"/>
      <c r="AGL6627" s="88"/>
      <c r="AGM6627" s="88"/>
      <c r="AGN6627" s="88"/>
      <c r="AGO6627" s="88"/>
      <c r="AGP6627" s="88"/>
      <c r="AGQ6627" s="88"/>
      <c r="AGR6627" s="88"/>
      <c r="AGS6627" s="88"/>
      <c r="AGT6627" s="88"/>
      <c r="AGU6627" s="88"/>
      <c r="AGV6627" s="88"/>
      <c r="AGW6627" s="88"/>
      <c r="AGX6627" s="88"/>
      <c r="AGY6627" s="88"/>
      <c r="AGZ6627" s="88"/>
      <c r="AHA6627" s="88"/>
      <c r="AHB6627" s="88"/>
      <c r="AHC6627" s="88"/>
      <c r="AHD6627" s="88"/>
      <c r="AHE6627" s="88"/>
      <c r="AHF6627" s="88"/>
      <c r="AHG6627" s="88"/>
      <c r="AHH6627" s="88"/>
      <c r="AHI6627" s="88"/>
      <c r="AHJ6627" s="88"/>
      <c r="AHK6627" s="88"/>
      <c r="AHL6627" s="88"/>
      <c r="AHM6627" s="88"/>
      <c r="AHN6627" s="88"/>
      <c r="AHO6627" s="88"/>
      <c r="AHP6627" s="88"/>
      <c r="AHQ6627" s="88"/>
      <c r="AHR6627" s="88"/>
      <c r="AHS6627" s="88"/>
      <c r="AHT6627" s="88"/>
      <c r="AHU6627" s="88"/>
      <c r="AHV6627" s="88"/>
      <c r="AHW6627" s="88"/>
      <c r="AHX6627" s="88"/>
      <c r="AHY6627" s="88"/>
      <c r="AHZ6627" s="88"/>
      <c r="AIA6627" s="88"/>
      <c r="AIB6627" s="88"/>
      <c r="AIC6627" s="88"/>
      <c r="AID6627" s="88"/>
      <c r="AIE6627" s="88"/>
      <c r="AIF6627" s="88"/>
      <c r="AIG6627" s="88"/>
      <c r="AIH6627" s="88"/>
      <c r="AII6627" s="88"/>
      <c r="AIJ6627" s="88"/>
      <c r="AIK6627" s="88"/>
      <c r="AIL6627" s="88"/>
      <c r="AIM6627" s="88"/>
      <c r="AIN6627" s="88"/>
      <c r="AIO6627" s="88"/>
      <c r="AIP6627" s="88"/>
      <c r="AIQ6627" s="88"/>
      <c r="AIR6627" s="88"/>
      <c r="AIS6627" s="88"/>
      <c r="AIT6627" s="88"/>
      <c r="AIU6627" s="88"/>
      <c r="AIV6627" s="88"/>
      <c r="AIW6627" s="88"/>
      <c r="AIX6627" s="88"/>
      <c r="AIY6627" s="88"/>
      <c r="AIZ6627" s="88"/>
      <c r="AJA6627" s="88"/>
      <c r="AJB6627" s="88"/>
      <c r="AJC6627" s="88"/>
      <c r="AJD6627" s="88"/>
      <c r="AJE6627" s="88"/>
      <c r="AJF6627" s="88"/>
      <c r="AJG6627" s="88"/>
      <c r="AJH6627" s="88"/>
      <c r="AJI6627" s="88"/>
      <c r="AJJ6627" s="88"/>
      <c r="AJK6627" s="88"/>
      <c r="AJL6627" s="88"/>
      <c r="AJM6627" s="88"/>
      <c r="AJN6627" s="88"/>
      <c r="AJO6627" s="88"/>
      <c r="AJP6627" s="88"/>
      <c r="AJQ6627" s="88"/>
      <c r="AJR6627" s="88"/>
      <c r="AJS6627" s="88"/>
      <c r="AJT6627" s="88"/>
      <c r="AJU6627" s="88"/>
      <c r="AJV6627" s="88"/>
      <c r="AJW6627" s="88"/>
      <c r="AJX6627" s="88"/>
      <c r="AJY6627" s="88"/>
      <c r="AJZ6627" s="88"/>
      <c r="AKA6627" s="88"/>
      <c r="AKB6627" s="88"/>
      <c r="AKC6627" s="88"/>
      <c r="AKD6627" s="88"/>
      <c r="AKE6627" s="88"/>
      <c r="AKF6627" s="88"/>
      <c r="AKG6627" s="88"/>
      <c r="AKH6627" s="88"/>
      <c r="AKI6627" s="88"/>
      <c r="AKJ6627" s="88"/>
      <c r="AKK6627" s="88"/>
      <c r="AKL6627" s="88"/>
      <c r="AKM6627" s="88"/>
      <c r="AKN6627" s="88"/>
      <c r="AKO6627" s="88"/>
      <c r="AKP6627" s="88"/>
      <c r="AKQ6627" s="88"/>
      <c r="AKR6627" s="88"/>
      <c r="AKS6627" s="88"/>
      <c r="AKT6627" s="88"/>
      <c r="AKU6627" s="88"/>
      <c r="AKV6627" s="88"/>
      <c r="AKW6627" s="88"/>
      <c r="AKX6627" s="88"/>
      <c r="AKY6627" s="88"/>
      <c r="AKZ6627" s="88"/>
      <c r="ALA6627" s="88"/>
      <c r="ALB6627" s="88"/>
      <c r="ALC6627" s="88"/>
      <c r="ALD6627" s="88"/>
      <c r="ALE6627" s="88"/>
      <c r="ALF6627" s="88"/>
      <c r="ALG6627" s="88"/>
      <c r="ALH6627" s="88"/>
      <c r="ALI6627" s="88"/>
      <c r="ALJ6627" s="88"/>
      <c r="ALK6627" s="88"/>
      <c r="ALL6627" s="88"/>
      <c r="ALM6627" s="88"/>
      <c r="ALN6627" s="88"/>
      <c r="ALO6627" s="88"/>
      <c r="ALP6627" s="88"/>
      <c r="ALQ6627" s="88"/>
      <c r="ALR6627" s="88"/>
      <c r="ALS6627" s="88"/>
      <c r="ALT6627" s="88"/>
      <c r="ALU6627" s="88"/>
      <c r="ALV6627" s="88"/>
      <c r="ALW6627" s="88"/>
      <c r="ALX6627" s="88"/>
      <c r="ALY6627" s="88"/>
      <c r="ALZ6627" s="88"/>
      <c r="AMA6627" s="88"/>
      <c r="AMB6627" s="88"/>
      <c r="AMC6627" s="88"/>
      <c r="AMD6627" s="88"/>
      <c r="AME6627" s="88"/>
      <c r="AMF6627" s="88"/>
      <c r="AMG6627" s="88"/>
      <c r="AMH6627" s="88"/>
      <c r="AMI6627" s="88"/>
      <c r="AMJ6627" s="88"/>
      <c r="AMK6627" s="88"/>
      <c r="AML6627" s="88"/>
      <c r="AMM6627" s="88"/>
      <c r="AMN6627" s="88"/>
      <c r="AMO6627" s="88"/>
    </row>
    <row r="6628" spans="1:1029" x14ac:dyDescent="0.35">
      <c r="A6628" s="21">
        <v>10141103</v>
      </c>
      <c r="B6628" s="117" t="s">
        <v>1665</v>
      </c>
      <c r="C6628" s="115" t="s">
        <v>710</v>
      </c>
      <c r="D6628" s="34" t="s">
        <v>1740</v>
      </c>
      <c r="E6628" s="114" t="str">
        <f t="shared" si="1237"/>
        <v>TRANSFORMADOR MARCA:FUJI CHIMURA PTS NEW</v>
      </c>
      <c r="F6628" s="34"/>
      <c r="G6628" s="34" t="s">
        <v>1716</v>
      </c>
      <c r="H6628" s="34" t="s">
        <v>1739</v>
      </c>
      <c r="I6628" s="33" t="s">
        <v>1738</v>
      </c>
      <c r="J6628" s="21"/>
      <c r="K6628" s="117" t="s">
        <v>1737</v>
      </c>
      <c r="L6628" s="34" t="s">
        <v>1736</v>
      </c>
      <c r="M6628" s="34">
        <v>50</v>
      </c>
      <c r="N6628" s="34" t="s">
        <v>19</v>
      </c>
      <c r="O6628" s="34" t="s">
        <v>362</v>
      </c>
      <c r="P6628" s="145">
        <v>3</v>
      </c>
      <c r="Q6628" s="34">
        <v>2017</v>
      </c>
      <c r="R6628" s="34" t="s">
        <v>1735</v>
      </c>
      <c r="S6628" s="34"/>
      <c r="T6628" s="24">
        <v>643</v>
      </c>
      <c r="U6628" s="111">
        <v>45</v>
      </c>
      <c r="V6628" s="113">
        <f t="shared" si="1238"/>
        <v>643</v>
      </c>
      <c r="W6628" s="113">
        <f t="shared" si="1239"/>
        <v>0</v>
      </c>
      <c r="X6628" s="112">
        <f t="shared" si="1240"/>
        <v>0</v>
      </c>
      <c r="Y6628" s="111"/>
      <c r="Z6628" s="110">
        <f t="shared" ref="Z6628:Z6690" si="1248">(U6628-(2017-Q6628))</f>
        <v>45</v>
      </c>
      <c r="AA6628" s="109">
        <f t="shared" si="1241"/>
        <v>32.15</v>
      </c>
      <c r="AB6628" s="109">
        <f t="shared" si="1242"/>
        <v>32150</v>
      </c>
      <c r="AC6628" s="108">
        <f t="shared" si="1243"/>
        <v>610.85</v>
      </c>
      <c r="AD6628" s="107">
        <f t="shared" si="1244"/>
        <v>2.2222222222222223E-2</v>
      </c>
      <c r="AE6628" s="106">
        <f t="shared" si="1245"/>
        <v>13.574444444444445</v>
      </c>
      <c r="AF6628" s="105">
        <f t="shared" si="1246"/>
        <v>13.574444444444445</v>
      </c>
      <c r="AG6628" s="105">
        <f t="shared" si="1247"/>
        <v>629.42555555555555</v>
      </c>
    </row>
    <row r="6629" spans="1:1029" x14ac:dyDescent="0.35">
      <c r="A6629" s="21">
        <v>10141103</v>
      </c>
      <c r="B6629" s="117" t="s">
        <v>1665</v>
      </c>
      <c r="C6629" s="115" t="s">
        <v>710</v>
      </c>
      <c r="D6629" s="36" t="s">
        <v>1734</v>
      </c>
      <c r="E6629" s="114" t="str">
        <f t="shared" si="1237"/>
        <v>TRANSFORMADOR MARCA:ASTOR CHIMURA PTS 303</v>
      </c>
      <c r="F6629" s="34"/>
      <c r="G6629" s="34" t="s">
        <v>1716</v>
      </c>
      <c r="H6629" s="34" t="s">
        <v>1715</v>
      </c>
      <c r="I6629" s="33" t="s">
        <v>1733</v>
      </c>
      <c r="J6629" s="21"/>
      <c r="K6629" s="143" t="s">
        <v>1732</v>
      </c>
      <c r="L6629" s="29" t="s">
        <v>1731</v>
      </c>
      <c r="M6629" s="34">
        <v>200</v>
      </c>
      <c r="N6629" s="34" t="s">
        <v>19</v>
      </c>
      <c r="O6629" s="34" t="s">
        <v>362</v>
      </c>
      <c r="P6629" s="145">
        <v>3</v>
      </c>
      <c r="Q6629" s="34">
        <v>2017</v>
      </c>
      <c r="R6629" s="34" t="s">
        <v>499</v>
      </c>
      <c r="S6629" s="34"/>
      <c r="T6629" s="24">
        <v>991</v>
      </c>
      <c r="U6629" s="111">
        <v>45</v>
      </c>
      <c r="V6629" s="113">
        <f t="shared" si="1238"/>
        <v>991</v>
      </c>
      <c r="W6629" s="113">
        <f t="shared" si="1239"/>
        <v>0</v>
      </c>
      <c r="X6629" s="112">
        <f t="shared" si="1240"/>
        <v>0</v>
      </c>
      <c r="Y6629" s="111"/>
      <c r="Z6629" s="110">
        <f t="shared" si="1248"/>
        <v>45</v>
      </c>
      <c r="AA6629" s="109">
        <f t="shared" si="1241"/>
        <v>49.550000000000004</v>
      </c>
      <c r="AB6629" s="109">
        <f t="shared" si="1242"/>
        <v>49550.000000000007</v>
      </c>
      <c r="AC6629" s="108">
        <f t="shared" si="1243"/>
        <v>941.45</v>
      </c>
      <c r="AD6629" s="107">
        <f t="shared" si="1244"/>
        <v>2.2222222222222223E-2</v>
      </c>
      <c r="AE6629" s="106">
        <f t="shared" si="1245"/>
        <v>20.921111111111113</v>
      </c>
      <c r="AF6629" s="105">
        <f t="shared" si="1246"/>
        <v>20.921111111111113</v>
      </c>
      <c r="AG6629" s="105">
        <f t="shared" si="1247"/>
        <v>970.07888888888886</v>
      </c>
    </row>
    <row r="6630" spans="1:1029" x14ac:dyDescent="0.35">
      <c r="A6630" s="21">
        <v>10141103</v>
      </c>
      <c r="B6630" s="117" t="s">
        <v>1665</v>
      </c>
      <c r="C6630" s="115" t="s">
        <v>710</v>
      </c>
      <c r="D6630" s="34" t="s">
        <v>1730</v>
      </c>
      <c r="E6630" s="114" t="str">
        <f t="shared" si="1237"/>
        <v>TRANSFORMADOR MARCA:ASTOR CHIMURA PTS 319</v>
      </c>
      <c r="F6630" s="34"/>
      <c r="G6630" s="34" t="s">
        <v>1716</v>
      </c>
      <c r="H6630" s="34" t="s">
        <v>1715</v>
      </c>
      <c r="I6630" s="33" t="s">
        <v>1729</v>
      </c>
      <c r="J6630" s="21"/>
      <c r="K6630" s="296" t="s">
        <v>1728</v>
      </c>
      <c r="L6630" s="21" t="s">
        <v>1727</v>
      </c>
      <c r="M6630" s="117">
        <v>50</v>
      </c>
      <c r="N6630" s="117" t="s">
        <v>19</v>
      </c>
      <c r="O6630" s="34" t="s">
        <v>362</v>
      </c>
      <c r="P6630" s="145">
        <v>3</v>
      </c>
      <c r="Q6630" s="34">
        <v>2017</v>
      </c>
      <c r="R6630" s="34" t="s">
        <v>499</v>
      </c>
      <c r="S6630" s="34"/>
      <c r="T6630" s="24">
        <v>643</v>
      </c>
      <c r="U6630" s="111">
        <v>45</v>
      </c>
      <c r="V6630" s="113">
        <f t="shared" si="1238"/>
        <v>643</v>
      </c>
      <c r="W6630" s="113">
        <f t="shared" si="1239"/>
        <v>0</v>
      </c>
      <c r="X6630" s="112">
        <f t="shared" si="1240"/>
        <v>0</v>
      </c>
      <c r="Y6630" s="111"/>
      <c r="Z6630" s="110">
        <f t="shared" si="1248"/>
        <v>45</v>
      </c>
      <c r="AA6630" s="109">
        <f t="shared" si="1241"/>
        <v>32.15</v>
      </c>
      <c r="AB6630" s="109">
        <f t="shared" si="1242"/>
        <v>32150</v>
      </c>
      <c r="AC6630" s="108">
        <f t="shared" si="1243"/>
        <v>610.85</v>
      </c>
      <c r="AD6630" s="107">
        <f t="shared" si="1244"/>
        <v>2.2222222222222223E-2</v>
      </c>
      <c r="AE6630" s="106">
        <f t="shared" si="1245"/>
        <v>13.574444444444445</v>
      </c>
      <c r="AF6630" s="105">
        <f t="shared" si="1246"/>
        <v>13.574444444444445</v>
      </c>
      <c r="AG6630" s="105">
        <f t="shared" si="1247"/>
        <v>629.42555555555555</v>
      </c>
    </row>
    <row r="6631" spans="1:1029" x14ac:dyDescent="0.35">
      <c r="A6631" s="21">
        <v>10141103</v>
      </c>
      <c r="B6631" s="117" t="s">
        <v>1665</v>
      </c>
      <c r="C6631" s="115" t="s">
        <v>710</v>
      </c>
      <c r="D6631" s="33" t="s">
        <v>1726</v>
      </c>
      <c r="E6631" s="114" t="str">
        <f t="shared" si="1237"/>
        <v>TRANSFORMADOR MARCA:ASTOR CHIMURA PTS 318</v>
      </c>
      <c r="F6631" s="34"/>
      <c r="G6631" s="34" t="s">
        <v>1716</v>
      </c>
      <c r="H6631" s="34" t="s">
        <v>1715</v>
      </c>
      <c r="I6631" s="33" t="s">
        <v>1725</v>
      </c>
      <c r="J6631" s="21"/>
      <c r="K6631" s="143" t="s">
        <v>1724</v>
      </c>
      <c r="L6631" s="35" t="s">
        <v>1723</v>
      </c>
      <c r="M6631" s="34">
        <v>50</v>
      </c>
      <c r="N6631" s="34" t="s">
        <v>19</v>
      </c>
      <c r="O6631" s="34" t="s">
        <v>362</v>
      </c>
      <c r="P6631" s="145">
        <v>3</v>
      </c>
      <c r="Q6631" s="34">
        <v>2017</v>
      </c>
      <c r="R6631" s="34" t="s">
        <v>499</v>
      </c>
      <c r="S6631" s="34"/>
      <c r="T6631" s="116">
        <v>643</v>
      </c>
      <c r="U6631" s="111">
        <v>45</v>
      </c>
      <c r="V6631" s="113">
        <f t="shared" si="1238"/>
        <v>643</v>
      </c>
      <c r="W6631" s="113">
        <f t="shared" si="1239"/>
        <v>0</v>
      </c>
      <c r="X6631" s="112">
        <f t="shared" si="1240"/>
        <v>0</v>
      </c>
      <c r="Y6631" s="111"/>
      <c r="Z6631" s="110">
        <f t="shared" si="1248"/>
        <v>45</v>
      </c>
      <c r="AA6631" s="109">
        <f t="shared" si="1241"/>
        <v>32.15</v>
      </c>
      <c r="AB6631" s="109">
        <f t="shared" si="1242"/>
        <v>32150</v>
      </c>
      <c r="AC6631" s="108">
        <f t="shared" si="1243"/>
        <v>610.85</v>
      </c>
      <c r="AD6631" s="107">
        <f t="shared" si="1244"/>
        <v>2.2222222222222223E-2</v>
      </c>
      <c r="AE6631" s="106">
        <f t="shared" si="1245"/>
        <v>13.574444444444445</v>
      </c>
      <c r="AF6631" s="105">
        <f t="shared" si="1246"/>
        <v>13.574444444444445</v>
      </c>
      <c r="AG6631" s="105">
        <f t="shared" si="1247"/>
        <v>629.42555555555555</v>
      </c>
    </row>
    <row r="6632" spans="1:1029" x14ac:dyDescent="0.35">
      <c r="A6632" s="21">
        <v>10141103</v>
      </c>
      <c r="B6632" s="117" t="s">
        <v>1665</v>
      </c>
      <c r="C6632" s="115" t="s">
        <v>710</v>
      </c>
      <c r="D6632" s="33" t="s">
        <v>1722</v>
      </c>
      <c r="E6632" s="114" t="str">
        <f t="shared" si="1237"/>
        <v>TRANSFORMADOR MARCA:ELECTROCRUZ CHIMURA PTS 316</v>
      </c>
      <c r="F6632" s="34"/>
      <c r="G6632" s="34" t="s">
        <v>1716</v>
      </c>
      <c r="H6632" s="34" t="s">
        <v>1715</v>
      </c>
      <c r="I6632" s="33" t="s">
        <v>1721</v>
      </c>
      <c r="J6632" s="21"/>
      <c r="K6632" s="151" t="s">
        <v>1720</v>
      </c>
      <c r="L6632" s="150" t="s">
        <v>1719</v>
      </c>
      <c r="M6632" s="34">
        <v>50</v>
      </c>
      <c r="N6632" s="34" t="s">
        <v>19</v>
      </c>
      <c r="O6632" s="34" t="s">
        <v>362</v>
      </c>
      <c r="P6632" s="145">
        <v>3</v>
      </c>
      <c r="Q6632" s="34">
        <v>2017</v>
      </c>
      <c r="R6632" s="34" t="s">
        <v>1718</v>
      </c>
      <c r="S6632" s="34"/>
      <c r="T6632" s="116">
        <v>643</v>
      </c>
      <c r="U6632" s="111">
        <v>45</v>
      </c>
      <c r="V6632" s="113">
        <f t="shared" si="1238"/>
        <v>643</v>
      </c>
      <c r="W6632" s="113">
        <f t="shared" si="1239"/>
        <v>0</v>
      </c>
      <c r="X6632" s="112">
        <f t="shared" si="1240"/>
        <v>0</v>
      </c>
      <c r="Y6632" s="111"/>
      <c r="Z6632" s="110">
        <f t="shared" si="1248"/>
        <v>45</v>
      </c>
      <c r="AA6632" s="109">
        <f t="shared" si="1241"/>
        <v>32.15</v>
      </c>
      <c r="AB6632" s="109">
        <f t="shared" si="1242"/>
        <v>32150</v>
      </c>
      <c r="AC6632" s="108">
        <f t="shared" si="1243"/>
        <v>610.85</v>
      </c>
      <c r="AD6632" s="107">
        <f t="shared" si="1244"/>
        <v>2.2222222222222223E-2</v>
      </c>
      <c r="AE6632" s="106">
        <f t="shared" si="1245"/>
        <v>13.574444444444445</v>
      </c>
      <c r="AF6632" s="105">
        <f t="shared" si="1246"/>
        <v>13.574444444444445</v>
      </c>
      <c r="AG6632" s="105">
        <f t="shared" si="1247"/>
        <v>629.42555555555555</v>
      </c>
    </row>
    <row r="6633" spans="1:1029" x14ac:dyDescent="0.35">
      <c r="A6633" s="21">
        <v>10141103</v>
      </c>
      <c r="B6633" s="117" t="s">
        <v>1665</v>
      </c>
      <c r="C6633" s="115" t="s">
        <v>710</v>
      </c>
      <c r="D6633" s="33" t="s">
        <v>1717</v>
      </c>
      <c r="E6633" s="114" t="str">
        <f t="shared" si="1237"/>
        <v>TRANSFORMADOR MARCA:FREE STATE TRFR CHIMURA PTS 321</v>
      </c>
      <c r="F6633" s="34"/>
      <c r="G6633" s="34" t="s">
        <v>1716</v>
      </c>
      <c r="H6633" s="34" t="s">
        <v>1715</v>
      </c>
      <c r="I6633" s="33" t="s">
        <v>1714</v>
      </c>
      <c r="J6633" s="21"/>
      <c r="K6633" s="151" t="s">
        <v>1713</v>
      </c>
      <c r="L6633" s="150" t="s">
        <v>1712</v>
      </c>
      <c r="M6633" s="34">
        <v>160</v>
      </c>
      <c r="N6633" s="34" t="s">
        <v>19</v>
      </c>
      <c r="O6633" s="34" t="s">
        <v>362</v>
      </c>
      <c r="P6633" s="145">
        <v>3</v>
      </c>
      <c r="Q6633" s="34">
        <v>2017</v>
      </c>
      <c r="R6633" s="34" t="s">
        <v>1711</v>
      </c>
      <c r="S6633" s="34"/>
      <c r="T6633" s="24">
        <v>991</v>
      </c>
      <c r="U6633" s="111">
        <v>45</v>
      </c>
      <c r="V6633" s="113">
        <f t="shared" si="1238"/>
        <v>991</v>
      </c>
      <c r="W6633" s="113">
        <f t="shared" si="1239"/>
        <v>0</v>
      </c>
      <c r="X6633" s="112">
        <f t="shared" si="1240"/>
        <v>0</v>
      </c>
      <c r="Y6633" s="111"/>
      <c r="Z6633" s="110">
        <f t="shared" si="1248"/>
        <v>45</v>
      </c>
      <c r="AA6633" s="109">
        <f t="shared" si="1241"/>
        <v>49.550000000000004</v>
      </c>
      <c r="AB6633" s="109">
        <f t="shared" si="1242"/>
        <v>49550.000000000007</v>
      </c>
      <c r="AC6633" s="108">
        <f t="shared" si="1243"/>
        <v>941.45</v>
      </c>
      <c r="AD6633" s="107">
        <f t="shared" si="1244"/>
        <v>2.2222222222222223E-2</v>
      </c>
      <c r="AE6633" s="106">
        <f t="shared" si="1245"/>
        <v>20.921111111111113</v>
      </c>
      <c r="AF6633" s="105">
        <f t="shared" si="1246"/>
        <v>20.921111111111113</v>
      </c>
      <c r="AG6633" s="105">
        <f t="shared" si="1247"/>
        <v>970.07888888888886</v>
      </c>
    </row>
    <row r="6634" spans="1:1029" x14ac:dyDescent="0.35">
      <c r="A6634" s="21">
        <v>10141103</v>
      </c>
      <c r="B6634" s="117" t="s">
        <v>1665</v>
      </c>
      <c r="C6634" s="115" t="s">
        <v>710</v>
      </c>
      <c r="D6634" s="173" t="s">
        <v>808</v>
      </c>
      <c r="E6634" s="114" t="str">
        <f t="shared" si="1237"/>
        <v>TRANSFORMADOR MARCA:Astor Inhambane No Label</v>
      </c>
      <c r="F6634" s="173"/>
      <c r="G6634" s="34" t="s">
        <v>1695</v>
      </c>
      <c r="H6634" s="34" t="s">
        <v>1695</v>
      </c>
      <c r="I6634" s="197"/>
      <c r="J6634" s="118"/>
      <c r="K6634" s="210" t="s">
        <v>1710</v>
      </c>
      <c r="L6634" s="174" t="s">
        <v>1709</v>
      </c>
      <c r="M6634" s="173">
        <v>160</v>
      </c>
      <c r="N6634" s="173">
        <v>33</v>
      </c>
      <c r="O6634" s="173">
        <v>0.4</v>
      </c>
      <c r="P6634" s="124" t="s">
        <v>516</v>
      </c>
      <c r="Q6634" s="173">
        <v>2017</v>
      </c>
      <c r="R6634" s="173" t="s">
        <v>1661</v>
      </c>
      <c r="S6634" s="171" t="s">
        <v>1708</v>
      </c>
      <c r="T6634" s="126">
        <v>991</v>
      </c>
      <c r="U6634" s="111">
        <v>45</v>
      </c>
      <c r="V6634" s="113">
        <f t="shared" si="1238"/>
        <v>991</v>
      </c>
      <c r="W6634" s="113">
        <f t="shared" si="1239"/>
        <v>0</v>
      </c>
      <c r="X6634" s="112">
        <f t="shared" si="1240"/>
        <v>0</v>
      </c>
      <c r="Y6634" s="118"/>
      <c r="Z6634" s="110">
        <f t="shared" si="1248"/>
        <v>45</v>
      </c>
      <c r="AA6634" s="109">
        <f t="shared" si="1241"/>
        <v>49.550000000000004</v>
      </c>
      <c r="AB6634" s="109">
        <f t="shared" si="1242"/>
        <v>49550.000000000007</v>
      </c>
      <c r="AC6634" s="108">
        <f t="shared" si="1243"/>
        <v>941.45</v>
      </c>
      <c r="AD6634" s="107">
        <f t="shared" si="1244"/>
        <v>2.2222222222222223E-2</v>
      </c>
      <c r="AE6634" s="106">
        <f t="shared" si="1245"/>
        <v>20.921111111111113</v>
      </c>
      <c r="AF6634" s="105">
        <f t="shared" si="1246"/>
        <v>20.921111111111113</v>
      </c>
      <c r="AG6634" s="105">
        <f t="shared" si="1247"/>
        <v>970.07888888888886</v>
      </c>
    </row>
    <row r="6635" spans="1:1029" x14ac:dyDescent="0.35">
      <c r="A6635" s="21">
        <v>10141103</v>
      </c>
      <c r="B6635" s="117" t="s">
        <v>1665</v>
      </c>
      <c r="C6635" s="115" t="s">
        <v>710</v>
      </c>
      <c r="D6635" s="173" t="s">
        <v>808</v>
      </c>
      <c r="E6635" s="114" t="str">
        <f t="shared" si="1237"/>
        <v>TRANSFORMADOR MARCA:Efacec  Inhambane No Label</v>
      </c>
      <c r="F6635" s="173"/>
      <c r="G6635" s="34" t="s">
        <v>1695</v>
      </c>
      <c r="H6635" s="34" t="s">
        <v>1695</v>
      </c>
      <c r="I6635" s="197"/>
      <c r="J6635" s="118"/>
      <c r="K6635" s="210" t="s">
        <v>1707</v>
      </c>
      <c r="L6635" s="174" t="s">
        <v>1706</v>
      </c>
      <c r="M6635" s="173">
        <v>200</v>
      </c>
      <c r="N6635" s="173">
        <v>33</v>
      </c>
      <c r="O6635" s="173">
        <v>0.4</v>
      </c>
      <c r="P6635" s="124" t="s">
        <v>516</v>
      </c>
      <c r="Q6635" s="173">
        <v>2017</v>
      </c>
      <c r="R6635" s="173" t="s">
        <v>1705</v>
      </c>
      <c r="S6635" s="171" t="s">
        <v>1704</v>
      </c>
      <c r="T6635" s="126">
        <v>991</v>
      </c>
      <c r="U6635" s="111">
        <v>45</v>
      </c>
      <c r="V6635" s="113">
        <f t="shared" si="1238"/>
        <v>991</v>
      </c>
      <c r="W6635" s="113">
        <f t="shared" si="1239"/>
        <v>0</v>
      </c>
      <c r="X6635" s="112">
        <f t="shared" si="1240"/>
        <v>0</v>
      </c>
      <c r="Y6635" s="118"/>
      <c r="Z6635" s="110">
        <f t="shared" si="1248"/>
        <v>45</v>
      </c>
      <c r="AA6635" s="109">
        <f t="shared" si="1241"/>
        <v>49.550000000000004</v>
      </c>
      <c r="AB6635" s="109">
        <f t="shared" si="1242"/>
        <v>49550.000000000007</v>
      </c>
      <c r="AC6635" s="108">
        <f t="shared" si="1243"/>
        <v>941.45</v>
      </c>
      <c r="AD6635" s="107">
        <f t="shared" si="1244"/>
        <v>2.2222222222222223E-2</v>
      </c>
      <c r="AE6635" s="106">
        <f t="shared" si="1245"/>
        <v>20.921111111111113</v>
      </c>
      <c r="AF6635" s="105">
        <f t="shared" si="1246"/>
        <v>20.921111111111113</v>
      </c>
      <c r="AG6635" s="105">
        <f t="shared" si="1247"/>
        <v>970.07888888888886</v>
      </c>
    </row>
    <row r="6636" spans="1:1029" s="104" customFormat="1" x14ac:dyDescent="0.35">
      <c r="A6636" s="21">
        <v>10141103</v>
      </c>
      <c r="B6636" s="117" t="s">
        <v>1665</v>
      </c>
      <c r="C6636" s="115" t="s">
        <v>710</v>
      </c>
      <c r="D6636" s="21" t="s">
        <v>1703</v>
      </c>
      <c r="E6636" s="114" t="str">
        <f t="shared" si="1237"/>
        <v>TRANSFORMADOR MARCA:Astor Inhambane PTS 11</v>
      </c>
      <c r="F6636" s="173"/>
      <c r="G6636" s="34" t="s">
        <v>1695</v>
      </c>
      <c r="H6636" s="34" t="str">
        <f>+G6636</f>
        <v>Inhambane</v>
      </c>
      <c r="I6636" s="197"/>
      <c r="J6636" s="118"/>
      <c r="K6636" s="210" t="s">
        <v>1702</v>
      </c>
      <c r="L6636" s="174" t="s">
        <v>1701</v>
      </c>
      <c r="M6636" s="173">
        <v>200</v>
      </c>
      <c r="N6636" s="173">
        <v>33</v>
      </c>
      <c r="O6636" s="173">
        <v>0.4</v>
      </c>
      <c r="P6636" s="124" t="s">
        <v>516</v>
      </c>
      <c r="Q6636" s="173">
        <v>2017</v>
      </c>
      <c r="R6636" s="173" t="s">
        <v>1661</v>
      </c>
      <c r="S6636" s="171" t="s">
        <v>1700</v>
      </c>
      <c r="T6636" s="126">
        <v>991</v>
      </c>
      <c r="U6636" s="111">
        <v>45</v>
      </c>
      <c r="V6636" s="113">
        <f t="shared" si="1238"/>
        <v>991</v>
      </c>
      <c r="W6636" s="113">
        <f t="shared" si="1239"/>
        <v>0</v>
      </c>
      <c r="X6636" s="112">
        <f t="shared" si="1240"/>
        <v>0</v>
      </c>
      <c r="Y6636" s="118"/>
      <c r="Z6636" s="110">
        <f t="shared" si="1248"/>
        <v>45</v>
      </c>
      <c r="AA6636" s="109">
        <f t="shared" si="1241"/>
        <v>49.550000000000004</v>
      </c>
      <c r="AB6636" s="109">
        <f t="shared" si="1242"/>
        <v>49550.000000000007</v>
      </c>
      <c r="AC6636" s="108">
        <f t="shared" si="1243"/>
        <v>941.45</v>
      </c>
      <c r="AD6636" s="107">
        <f t="shared" si="1244"/>
        <v>2.2222222222222223E-2</v>
      </c>
      <c r="AE6636" s="106">
        <f t="shared" si="1245"/>
        <v>20.921111111111113</v>
      </c>
      <c r="AF6636" s="105">
        <f t="shared" si="1246"/>
        <v>20.921111111111113</v>
      </c>
      <c r="AG6636" s="105">
        <f t="shared" si="1247"/>
        <v>970.07888888888886</v>
      </c>
      <c r="AH6636" s="88"/>
      <c r="AI6636" s="88"/>
      <c r="AJ6636" s="88"/>
      <c r="AK6636" s="88"/>
      <c r="AL6636" s="88"/>
      <c r="AM6636" s="88"/>
      <c r="AN6636" s="88"/>
      <c r="AO6636" s="88"/>
      <c r="AP6636" s="88"/>
      <c r="AQ6636" s="88"/>
      <c r="AR6636" s="88"/>
      <c r="AS6636" s="88"/>
      <c r="AT6636" s="88"/>
      <c r="AU6636" s="88"/>
      <c r="AV6636" s="88"/>
      <c r="AW6636" s="88"/>
      <c r="AX6636" s="88"/>
      <c r="AY6636" s="88"/>
      <c r="AZ6636" s="88"/>
      <c r="BA6636" s="88"/>
      <c r="BB6636" s="88"/>
      <c r="BC6636" s="88"/>
      <c r="BD6636" s="88"/>
      <c r="BE6636" s="88"/>
      <c r="BF6636" s="88"/>
      <c r="BG6636" s="88"/>
      <c r="BH6636" s="88"/>
      <c r="BI6636" s="88"/>
      <c r="BJ6636" s="88"/>
      <c r="BK6636" s="88"/>
      <c r="BL6636" s="88"/>
      <c r="BM6636" s="88"/>
      <c r="BN6636" s="88"/>
      <c r="BO6636" s="88"/>
      <c r="BP6636" s="88"/>
      <c r="BQ6636" s="88"/>
      <c r="BR6636" s="88"/>
      <c r="BS6636" s="88"/>
      <c r="BT6636" s="88"/>
      <c r="BU6636" s="88"/>
      <c r="BV6636" s="88"/>
      <c r="BW6636" s="88"/>
      <c r="BX6636" s="88"/>
      <c r="BY6636" s="88"/>
      <c r="BZ6636" s="88"/>
      <c r="CA6636" s="88"/>
      <c r="CB6636" s="88"/>
      <c r="CC6636" s="88"/>
      <c r="CD6636" s="88"/>
      <c r="CE6636" s="88"/>
      <c r="CF6636" s="88"/>
      <c r="CG6636" s="88"/>
      <c r="CH6636" s="88"/>
      <c r="CI6636" s="88"/>
      <c r="CJ6636" s="88"/>
      <c r="CK6636" s="88"/>
      <c r="CL6636" s="88"/>
      <c r="CM6636" s="88"/>
      <c r="CN6636" s="88"/>
      <c r="CO6636" s="88"/>
      <c r="CP6636" s="88"/>
      <c r="CQ6636" s="88"/>
      <c r="CR6636" s="88"/>
      <c r="CS6636" s="88"/>
      <c r="CT6636" s="88"/>
      <c r="CU6636" s="88"/>
      <c r="CV6636" s="88"/>
      <c r="CW6636" s="88"/>
      <c r="CX6636" s="88"/>
      <c r="CY6636" s="88"/>
      <c r="CZ6636" s="88"/>
      <c r="DA6636" s="88"/>
      <c r="DB6636" s="88"/>
      <c r="DC6636" s="88"/>
      <c r="DD6636" s="88"/>
      <c r="DE6636" s="88"/>
      <c r="DF6636" s="88"/>
      <c r="DG6636" s="88"/>
      <c r="DH6636" s="88"/>
      <c r="DI6636" s="88"/>
      <c r="DJ6636" s="88"/>
      <c r="DK6636" s="88"/>
      <c r="DL6636" s="88"/>
      <c r="DM6636" s="88"/>
      <c r="DN6636" s="88"/>
      <c r="DO6636" s="88"/>
      <c r="DP6636" s="88"/>
      <c r="DQ6636" s="88"/>
      <c r="DR6636" s="88"/>
      <c r="DS6636" s="88"/>
      <c r="DT6636" s="88"/>
      <c r="DU6636" s="88"/>
      <c r="DV6636" s="88"/>
      <c r="DW6636" s="88"/>
      <c r="DX6636" s="88"/>
      <c r="DY6636" s="88"/>
      <c r="DZ6636" s="88"/>
      <c r="EA6636" s="88"/>
      <c r="EB6636" s="88"/>
      <c r="EC6636" s="88"/>
      <c r="ED6636" s="88"/>
      <c r="EE6636" s="88"/>
      <c r="EF6636" s="88"/>
      <c r="EG6636" s="88"/>
      <c r="EH6636" s="88"/>
      <c r="EI6636" s="88"/>
      <c r="EJ6636" s="88"/>
      <c r="EK6636" s="88"/>
      <c r="EL6636" s="88"/>
      <c r="EM6636" s="88"/>
      <c r="EN6636" s="88"/>
      <c r="EO6636" s="88"/>
      <c r="EP6636" s="88"/>
      <c r="EQ6636" s="88"/>
      <c r="ER6636" s="88"/>
      <c r="ES6636" s="88"/>
      <c r="ET6636" s="88"/>
      <c r="EU6636" s="88"/>
      <c r="EV6636" s="88"/>
      <c r="EW6636" s="88"/>
      <c r="EX6636" s="88"/>
      <c r="EY6636" s="88"/>
      <c r="EZ6636" s="88"/>
      <c r="FA6636" s="88"/>
      <c r="FB6636" s="88"/>
      <c r="FC6636" s="88"/>
      <c r="FD6636" s="88"/>
      <c r="FE6636" s="88"/>
      <c r="FF6636" s="88"/>
      <c r="FG6636" s="88"/>
      <c r="FH6636" s="88"/>
      <c r="FI6636" s="88"/>
      <c r="FJ6636" s="88"/>
      <c r="FK6636" s="88"/>
      <c r="FL6636" s="88"/>
      <c r="FM6636" s="88"/>
      <c r="FN6636" s="88"/>
      <c r="FO6636" s="88"/>
      <c r="FP6636" s="88"/>
      <c r="FQ6636" s="88"/>
      <c r="FR6636" s="88"/>
      <c r="FS6636" s="88"/>
      <c r="FT6636" s="88"/>
      <c r="FU6636" s="88"/>
      <c r="FV6636" s="88"/>
      <c r="FW6636" s="88"/>
      <c r="FX6636" s="88"/>
      <c r="FY6636" s="88"/>
      <c r="FZ6636" s="88"/>
      <c r="GA6636" s="88"/>
      <c r="GB6636" s="88"/>
      <c r="GC6636" s="88"/>
      <c r="GD6636" s="88"/>
      <c r="GE6636" s="88"/>
      <c r="GF6636" s="88"/>
      <c r="GG6636" s="88"/>
      <c r="GH6636" s="88"/>
      <c r="GI6636" s="88"/>
      <c r="GJ6636" s="88"/>
      <c r="GK6636" s="88"/>
      <c r="GL6636" s="88"/>
      <c r="GM6636" s="88"/>
      <c r="GN6636" s="88"/>
      <c r="GO6636" s="88"/>
      <c r="GP6636" s="88"/>
      <c r="GQ6636" s="88"/>
      <c r="GR6636" s="88"/>
      <c r="GS6636" s="88"/>
      <c r="GT6636" s="88"/>
      <c r="GU6636" s="88"/>
      <c r="GV6636" s="88"/>
      <c r="GW6636" s="88"/>
      <c r="GX6636" s="88"/>
      <c r="GY6636" s="88"/>
      <c r="GZ6636" s="88"/>
      <c r="HA6636" s="88"/>
      <c r="HB6636" s="88"/>
      <c r="HC6636" s="88"/>
      <c r="HD6636" s="88"/>
      <c r="HE6636" s="88"/>
      <c r="HF6636" s="88"/>
      <c r="HG6636" s="88"/>
      <c r="HH6636" s="88"/>
      <c r="HI6636" s="88"/>
      <c r="HJ6636" s="88"/>
      <c r="HK6636" s="88"/>
      <c r="HL6636" s="88"/>
      <c r="HM6636" s="88"/>
      <c r="HN6636" s="88"/>
      <c r="HO6636" s="88"/>
      <c r="HP6636" s="88"/>
      <c r="HQ6636" s="88"/>
      <c r="HR6636" s="88"/>
      <c r="HS6636" s="88"/>
      <c r="HT6636" s="88"/>
      <c r="HU6636" s="88"/>
      <c r="HV6636" s="88"/>
      <c r="HW6636" s="88"/>
      <c r="HX6636" s="88"/>
      <c r="HY6636" s="88"/>
      <c r="HZ6636" s="88"/>
      <c r="IA6636" s="88"/>
      <c r="IB6636" s="88"/>
      <c r="IC6636" s="88"/>
      <c r="ID6636" s="88"/>
      <c r="IE6636" s="88"/>
      <c r="IF6636" s="88"/>
      <c r="IG6636" s="88"/>
      <c r="IH6636" s="88"/>
      <c r="II6636" s="88"/>
      <c r="IJ6636" s="88"/>
      <c r="IK6636" s="88"/>
      <c r="IL6636" s="88"/>
      <c r="IM6636" s="88"/>
      <c r="IN6636" s="88"/>
      <c r="IO6636" s="88"/>
      <c r="IP6636" s="88"/>
      <c r="IQ6636" s="88"/>
      <c r="IR6636" s="88"/>
      <c r="IS6636" s="88"/>
      <c r="IT6636" s="88"/>
      <c r="IU6636" s="88"/>
      <c r="IV6636" s="88"/>
      <c r="IW6636" s="88"/>
      <c r="IX6636" s="88"/>
      <c r="IY6636" s="88"/>
      <c r="IZ6636" s="88"/>
      <c r="JA6636" s="88"/>
      <c r="JB6636" s="88"/>
      <c r="JC6636" s="88"/>
      <c r="JD6636" s="88"/>
      <c r="JE6636" s="88"/>
      <c r="JF6636" s="88"/>
      <c r="JG6636" s="88"/>
      <c r="JH6636" s="88"/>
      <c r="JI6636" s="88"/>
      <c r="JJ6636" s="88"/>
      <c r="JK6636" s="88"/>
      <c r="JL6636" s="88"/>
      <c r="JM6636" s="88"/>
      <c r="JN6636" s="88"/>
      <c r="JO6636" s="88"/>
      <c r="JP6636" s="88"/>
      <c r="JQ6636" s="88"/>
      <c r="JR6636" s="88"/>
      <c r="JS6636" s="88"/>
      <c r="JT6636" s="88"/>
      <c r="JU6636" s="88"/>
      <c r="JV6636" s="88"/>
      <c r="JW6636" s="88"/>
      <c r="JX6636" s="88"/>
      <c r="JY6636" s="88"/>
      <c r="JZ6636" s="88"/>
      <c r="KA6636" s="88"/>
      <c r="KB6636" s="88"/>
      <c r="KC6636" s="88"/>
      <c r="KD6636" s="88"/>
      <c r="KE6636" s="88"/>
      <c r="KF6636" s="88"/>
      <c r="KG6636" s="88"/>
      <c r="KH6636" s="88"/>
      <c r="KI6636" s="88"/>
      <c r="KJ6636" s="88"/>
      <c r="KK6636" s="88"/>
      <c r="KL6636" s="88"/>
      <c r="KM6636" s="88"/>
      <c r="KN6636" s="88"/>
      <c r="KO6636" s="88"/>
      <c r="KP6636" s="88"/>
      <c r="KQ6636" s="88"/>
      <c r="KR6636" s="88"/>
      <c r="KS6636" s="88"/>
      <c r="KT6636" s="88"/>
      <c r="KU6636" s="88"/>
      <c r="KV6636" s="88"/>
      <c r="KW6636" s="88"/>
      <c r="KX6636" s="88"/>
      <c r="KY6636" s="88"/>
      <c r="KZ6636" s="88"/>
      <c r="LA6636" s="88"/>
      <c r="LB6636" s="88"/>
      <c r="LC6636" s="88"/>
      <c r="LD6636" s="88"/>
      <c r="LE6636" s="88"/>
      <c r="LF6636" s="88"/>
      <c r="LG6636" s="88"/>
      <c r="LH6636" s="88"/>
      <c r="LI6636" s="88"/>
      <c r="LJ6636" s="88"/>
      <c r="LK6636" s="88"/>
      <c r="LL6636" s="88"/>
      <c r="LM6636" s="88"/>
      <c r="LN6636" s="88"/>
      <c r="LO6636" s="88"/>
      <c r="LP6636" s="88"/>
      <c r="LQ6636" s="88"/>
      <c r="LR6636" s="88"/>
      <c r="LS6636" s="88"/>
      <c r="LT6636" s="88"/>
      <c r="LU6636" s="88"/>
      <c r="LV6636" s="88"/>
      <c r="LW6636" s="88"/>
      <c r="LX6636" s="88"/>
      <c r="LY6636" s="88"/>
      <c r="LZ6636" s="88"/>
      <c r="MA6636" s="88"/>
      <c r="MB6636" s="88"/>
      <c r="MC6636" s="88"/>
      <c r="MD6636" s="88"/>
      <c r="ME6636" s="88"/>
      <c r="MF6636" s="88"/>
      <c r="MG6636" s="88"/>
      <c r="MH6636" s="88"/>
      <c r="MI6636" s="88"/>
      <c r="MJ6636" s="88"/>
      <c r="MK6636" s="88"/>
      <c r="ML6636" s="88"/>
      <c r="MM6636" s="88"/>
      <c r="MN6636" s="88"/>
      <c r="MO6636" s="88"/>
      <c r="MP6636" s="88"/>
      <c r="MQ6636" s="88"/>
      <c r="MR6636" s="88"/>
      <c r="MS6636" s="88"/>
      <c r="MT6636" s="88"/>
      <c r="MU6636" s="88"/>
      <c r="MV6636" s="88"/>
      <c r="MW6636" s="88"/>
      <c r="MX6636" s="88"/>
      <c r="MY6636" s="88"/>
      <c r="MZ6636" s="88"/>
      <c r="NA6636" s="88"/>
      <c r="NB6636" s="88"/>
      <c r="NC6636" s="88"/>
      <c r="ND6636" s="88"/>
      <c r="NE6636" s="88"/>
      <c r="NF6636" s="88"/>
      <c r="NG6636" s="88"/>
      <c r="NH6636" s="88"/>
      <c r="NI6636" s="88"/>
      <c r="NJ6636" s="88"/>
      <c r="NK6636" s="88"/>
      <c r="NL6636" s="88"/>
      <c r="NM6636" s="88"/>
      <c r="NN6636" s="88"/>
      <c r="NO6636" s="88"/>
      <c r="NP6636" s="88"/>
      <c r="NQ6636" s="88"/>
      <c r="NR6636" s="88"/>
      <c r="NS6636" s="88"/>
      <c r="NT6636" s="88"/>
      <c r="NU6636" s="88"/>
      <c r="NV6636" s="88"/>
      <c r="NW6636" s="88"/>
      <c r="NX6636" s="88"/>
      <c r="NY6636" s="88"/>
      <c r="NZ6636" s="88"/>
      <c r="OA6636" s="88"/>
      <c r="OB6636" s="88"/>
      <c r="OC6636" s="88"/>
      <c r="OD6636" s="88"/>
      <c r="OE6636" s="88"/>
      <c r="OF6636" s="88"/>
      <c r="OG6636" s="88"/>
      <c r="OH6636" s="88"/>
      <c r="OI6636" s="88"/>
      <c r="OJ6636" s="88"/>
      <c r="OK6636" s="88"/>
      <c r="OL6636" s="88"/>
      <c r="OM6636" s="88"/>
      <c r="ON6636" s="88"/>
      <c r="OO6636" s="88"/>
      <c r="OP6636" s="88"/>
      <c r="OQ6636" s="88"/>
      <c r="OR6636" s="88"/>
      <c r="OS6636" s="88"/>
      <c r="OT6636" s="88"/>
      <c r="OU6636" s="88"/>
      <c r="OV6636" s="88"/>
      <c r="OW6636" s="88"/>
      <c r="OX6636" s="88"/>
      <c r="OY6636" s="88"/>
      <c r="OZ6636" s="88"/>
      <c r="PA6636" s="88"/>
      <c r="PB6636" s="88"/>
      <c r="PC6636" s="88"/>
      <c r="PD6636" s="88"/>
      <c r="PE6636" s="88"/>
      <c r="PF6636" s="88"/>
      <c r="PG6636" s="88"/>
      <c r="PH6636" s="88"/>
      <c r="PI6636" s="88"/>
      <c r="PJ6636" s="88"/>
      <c r="PK6636" s="88"/>
      <c r="PL6636" s="88"/>
      <c r="PM6636" s="88"/>
      <c r="PN6636" s="88"/>
      <c r="PO6636" s="88"/>
      <c r="PP6636" s="88"/>
      <c r="PQ6636" s="88"/>
      <c r="PR6636" s="88"/>
      <c r="PS6636" s="88"/>
      <c r="PT6636" s="88"/>
      <c r="PU6636" s="88"/>
      <c r="PV6636" s="88"/>
      <c r="PW6636" s="88"/>
      <c r="PX6636" s="88"/>
      <c r="PY6636" s="88"/>
      <c r="PZ6636" s="88"/>
      <c r="QA6636" s="88"/>
      <c r="QB6636" s="88"/>
      <c r="QC6636" s="88"/>
      <c r="QD6636" s="88"/>
      <c r="QE6636" s="88"/>
      <c r="QF6636" s="88"/>
      <c r="QG6636" s="88"/>
      <c r="QH6636" s="88"/>
      <c r="QI6636" s="88"/>
      <c r="QJ6636" s="88"/>
      <c r="QK6636" s="88"/>
      <c r="QL6636" s="88"/>
      <c r="QM6636" s="88"/>
      <c r="QN6636" s="88"/>
      <c r="QO6636" s="88"/>
      <c r="QP6636" s="88"/>
      <c r="QQ6636" s="88"/>
      <c r="QR6636" s="88"/>
      <c r="QS6636" s="88"/>
      <c r="QT6636" s="88"/>
      <c r="QU6636" s="88"/>
      <c r="QV6636" s="88"/>
      <c r="QW6636" s="88"/>
      <c r="QX6636" s="88"/>
      <c r="QY6636" s="88"/>
      <c r="QZ6636" s="88"/>
      <c r="RA6636" s="88"/>
      <c r="RB6636" s="88"/>
      <c r="RC6636" s="88"/>
      <c r="RD6636" s="88"/>
      <c r="RE6636" s="88"/>
      <c r="RF6636" s="88"/>
      <c r="RG6636" s="88"/>
      <c r="RH6636" s="88"/>
      <c r="RI6636" s="88"/>
      <c r="RJ6636" s="88"/>
      <c r="RK6636" s="88"/>
      <c r="RL6636" s="88"/>
      <c r="RM6636" s="88"/>
      <c r="RN6636" s="88"/>
      <c r="RO6636" s="88"/>
      <c r="RP6636" s="88"/>
      <c r="RQ6636" s="88"/>
      <c r="RR6636" s="88"/>
      <c r="RS6636" s="88"/>
      <c r="RT6636" s="88"/>
      <c r="RU6636" s="88"/>
      <c r="RV6636" s="88"/>
      <c r="RW6636" s="88"/>
      <c r="RX6636" s="88"/>
      <c r="RY6636" s="88"/>
      <c r="RZ6636" s="88"/>
      <c r="SA6636" s="88"/>
      <c r="SB6636" s="88"/>
      <c r="SC6636" s="88"/>
      <c r="SD6636" s="88"/>
      <c r="SE6636" s="88"/>
      <c r="SF6636" s="88"/>
      <c r="SG6636" s="88"/>
      <c r="SH6636" s="88"/>
      <c r="SI6636" s="88"/>
      <c r="SJ6636" s="88"/>
      <c r="SK6636" s="88"/>
      <c r="SL6636" s="88"/>
      <c r="SM6636" s="88"/>
      <c r="SN6636" s="88"/>
      <c r="SO6636" s="88"/>
      <c r="SP6636" s="88"/>
      <c r="SQ6636" s="88"/>
      <c r="SR6636" s="88"/>
      <c r="SS6636" s="88"/>
      <c r="ST6636" s="88"/>
      <c r="SU6636" s="88"/>
      <c r="SV6636" s="88"/>
      <c r="SW6636" s="88"/>
      <c r="SX6636" s="88"/>
      <c r="SY6636" s="88"/>
      <c r="SZ6636" s="88"/>
      <c r="TA6636" s="88"/>
      <c r="TB6636" s="88"/>
      <c r="TC6636" s="88"/>
      <c r="TD6636" s="88"/>
      <c r="TE6636" s="88"/>
      <c r="TF6636" s="88"/>
      <c r="TG6636" s="88"/>
      <c r="TH6636" s="88"/>
      <c r="TI6636" s="88"/>
      <c r="TJ6636" s="88"/>
      <c r="TK6636" s="88"/>
      <c r="TL6636" s="88"/>
      <c r="TM6636" s="88"/>
      <c r="TN6636" s="88"/>
      <c r="TO6636" s="88"/>
      <c r="TP6636" s="88"/>
      <c r="TQ6636" s="88"/>
      <c r="TR6636" s="88"/>
      <c r="TS6636" s="88"/>
      <c r="TT6636" s="88"/>
      <c r="TU6636" s="88"/>
      <c r="TV6636" s="88"/>
      <c r="TW6636" s="88"/>
      <c r="TX6636" s="88"/>
      <c r="TY6636" s="88"/>
      <c r="TZ6636" s="88"/>
      <c r="UA6636" s="88"/>
      <c r="UB6636" s="88"/>
      <c r="UC6636" s="88"/>
      <c r="UD6636" s="88"/>
      <c r="UE6636" s="88"/>
      <c r="UF6636" s="88"/>
      <c r="UG6636" s="88"/>
      <c r="UH6636" s="88"/>
      <c r="UI6636" s="88"/>
      <c r="UJ6636" s="88"/>
      <c r="UK6636" s="88"/>
      <c r="UL6636" s="88"/>
      <c r="UM6636" s="88"/>
      <c r="UN6636" s="88"/>
      <c r="UO6636" s="88"/>
      <c r="UP6636" s="88"/>
      <c r="UQ6636" s="88"/>
      <c r="UR6636" s="88"/>
      <c r="US6636" s="88"/>
      <c r="UT6636" s="88"/>
      <c r="UU6636" s="88"/>
      <c r="UV6636" s="88"/>
      <c r="UW6636" s="88"/>
      <c r="UX6636" s="88"/>
      <c r="UY6636" s="88"/>
      <c r="UZ6636" s="88"/>
      <c r="VA6636" s="88"/>
      <c r="VB6636" s="88"/>
      <c r="VC6636" s="88"/>
      <c r="VD6636" s="88"/>
      <c r="VE6636" s="88"/>
      <c r="VF6636" s="88"/>
      <c r="VG6636" s="88"/>
      <c r="VH6636" s="88"/>
      <c r="VI6636" s="88"/>
      <c r="VJ6636" s="88"/>
      <c r="VK6636" s="88"/>
      <c r="VL6636" s="88"/>
      <c r="VM6636" s="88"/>
      <c r="VN6636" s="88"/>
      <c r="VO6636" s="88"/>
      <c r="VP6636" s="88"/>
      <c r="VQ6636" s="88"/>
      <c r="VR6636" s="88"/>
      <c r="VS6636" s="88"/>
      <c r="VT6636" s="88"/>
      <c r="VU6636" s="88"/>
      <c r="VV6636" s="88"/>
      <c r="VW6636" s="88"/>
      <c r="VX6636" s="88"/>
      <c r="VY6636" s="88"/>
      <c r="VZ6636" s="88"/>
      <c r="WA6636" s="88"/>
      <c r="WB6636" s="88"/>
      <c r="WC6636" s="88"/>
      <c r="WD6636" s="88"/>
      <c r="WE6636" s="88"/>
      <c r="WF6636" s="88"/>
      <c r="WG6636" s="88"/>
      <c r="WH6636" s="88"/>
      <c r="WI6636" s="88"/>
      <c r="WJ6636" s="88"/>
      <c r="WK6636" s="88"/>
      <c r="WL6636" s="88"/>
      <c r="WM6636" s="88"/>
      <c r="WN6636" s="88"/>
      <c r="WO6636" s="88"/>
      <c r="WP6636" s="88"/>
      <c r="WQ6636" s="88"/>
      <c r="WR6636" s="88"/>
      <c r="WS6636" s="88"/>
      <c r="WT6636" s="88"/>
      <c r="WU6636" s="88"/>
      <c r="WV6636" s="88"/>
      <c r="WW6636" s="88"/>
      <c r="WX6636" s="88"/>
      <c r="WY6636" s="88"/>
      <c r="WZ6636" s="88"/>
      <c r="XA6636" s="88"/>
      <c r="XB6636" s="88"/>
      <c r="XC6636" s="88"/>
      <c r="XD6636" s="88"/>
      <c r="XE6636" s="88"/>
      <c r="XF6636" s="88"/>
      <c r="XG6636" s="88"/>
      <c r="XH6636" s="88"/>
      <c r="XI6636" s="88"/>
      <c r="XJ6636" s="88"/>
      <c r="XK6636" s="88"/>
      <c r="XL6636" s="88"/>
      <c r="XM6636" s="88"/>
      <c r="XN6636" s="88"/>
      <c r="XO6636" s="88"/>
      <c r="XP6636" s="88"/>
      <c r="XQ6636" s="88"/>
      <c r="XR6636" s="88"/>
      <c r="XS6636" s="88"/>
      <c r="XT6636" s="88"/>
      <c r="XU6636" s="88"/>
      <c r="XV6636" s="88"/>
      <c r="XW6636" s="88"/>
      <c r="XX6636" s="88"/>
      <c r="XY6636" s="88"/>
      <c r="XZ6636" s="88"/>
      <c r="YA6636" s="88"/>
      <c r="YB6636" s="88"/>
      <c r="YC6636" s="88"/>
      <c r="YD6636" s="88"/>
      <c r="YE6636" s="88"/>
      <c r="YF6636" s="88"/>
      <c r="YG6636" s="88"/>
      <c r="YH6636" s="88"/>
      <c r="YI6636" s="88"/>
      <c r="YJ6636" s="88"/>
      <c r="YK6636" s="88"/>
      <c r="YL6636" s="88"/>
      <c r="YM6636" s="88"/>
      <c r="YN6636" s="88"/>
      <c r="YO6636" s="88"/>
      <c r="YP6636" s="88"/>
      <c r="YQ6636" s="88"/>
      <c r="YR6636" s="88"/>
      <c r="YS6636" s="88"/>
      <c r="YT6636" s="88"/>
      <c r="YU6636" s="88"/>
      <c r="YV6636" s="88"/>
      <c r="YW6636" s="88"/>
      <c r="YX6636" s="88"/>
      <c r="YY6636" s="88"/>
      <c r="YZ6636" s="88"/>
      <c r="ZA6636" s="88"/>
      <c r="ZB6636" s="88"/>
      <c r="ZC6636" s="88"/>
      <c r="ZD6636" s="88"/>
      <c r="ZE6636" s="88"/>
      <c r="ZF6636" s="88"/>
      <c r="ZG6636" s="88"/>
      <c r="ZH6636" s="88"/>
      <c r="ZI6636" s="88"/>
      <c r="ZJ6636" s="88"/>
      <c r="ZK6636" s="88"/>
      <c r="ZL6636" s="88"/>
      <c r="ZM6636" s="88"/>
      <c r="ZN6636" s="88"/>
      <c r="ZO6636" s="88"/>
      <c r="ZP6636" s="88"/>
      <c r="ZQ6636" s="88"/>
      <c r="ZR6636" s="88"/>
      <c r="ZS6636" s="88"/>
      <c r="ZT6636" s="88"/>
      <c r="ZU6636" s="88"/>
      <c r="ZV6636" s="88"/>
      <c r="ZW6636" s="88"/>
      <c r="ZX6636" s="88"/>
      <c r="ZY6636" s="88"/>
      <c r="ZZ6636" s="88"/>
      <c r="AAA6636" s="88"/>
      <c r="AAB6636" s="88"/>
      <c r="AAC6636" s="88"/>
      <c r="AAD6636" s="88"/>
      <c r="AAE6636" s="88"/>
      <c r="AAF6636" s="88"/>
      <c r="AAG6636" s="88"/>
      <c r="AAH6636" s="88"/>
      <c r="AAI6636" s="88"/>
      <c r="AAJ6636" s="88"/>
      <c r="AAK6636" s="88"/>
      <c r="AAL6636" s="88"/>
      <c r="AAM6636" s="88"/>
      <c r="AAN6636" s="88"/>
      <c r="AAO6636" s="88"/>
      <c r="AAP6636" s="88"/>
      <c r="AAQ6636" s="88"/>
      <c r="AAR6636" s="88"/>
      <c r="AAS6636" s="88"/>
      <c r="AAT6636" s="88"/>
      <c r="AAU6636" s="88"/>
      <c r="AAV6636" s="88"/>
      <c r="AAW6636" s="88"/>
      <c r="AAX6636" s="88"/>
      <c r="AAY6636" s="88"/>
      <c r="AAZ6636" s="88"/>
      <c r="ABA6636" s="88"/>
      <c r="ABB6636" s="88"/>
      <c r="ABC6636" s="88"/>
      <c r="ABD6636" s="88"/>
      <c r="ABE6636" s="88"/>
      <c r="ABF6636" s="88"/>
      <c r="ABG6636" s="88"/>
      <c r="ABH6636" s="88"/>
      <c r="ABI6636" s="88"/>
      <c r="ABJ6636" s="88"/>
      <c r="ABK6636" s="88"/>
      <c r="ABL6636" s="88"/>
      <c r="ABM6636" s="88"/>
      <c r="ABN6636" s="88"/>
      <c r="ABO6636" s="88"/>
      <c r="ABP6636" s="88"/>
      <c r="ABQ6636" s="88"/>
      <c r="ABR6636" s="88"/>
      <c r="ABS6636" s="88"/>
      <c r="ABT6636" s="88"/>
      <c r="ABU6636" s="88"/>
      <c r="ABV6636" s="88"/>
      <c r="ABW6636" s="88"/>
      <c r="ABX6636" s="88"/>
      <c r="ABY6636" s="88"/>
      <c r="ABZ6636" s="88"/>
      <c r="ACA6636" s="88"/>
      <c r="ACB6636" s="88"/>
      <c r="ACC6636" s="88"/>
      <c r="ACD6636" s="88"/>
      <c r="ACE6636" s="88"/>
      <c r="ACF6636" s="88"/>
      <c r="ACG6636" s="88"/>
      <c r="ACH6636" s="88"/>
      <c r="ACI6636" s="88"/>
      <c r="ACJ6636" s="88"/>
      <c r="ACK6636" s="88"/>
      <c r="ACL6636" s="88"/>
      <c r="ACM6636" s="88"/>
      <c r="ACN6636" s="88"/>
      <c r="ACO6636" s="88"/>
      <c r="ACP6636" s="88"/>
      <c r="ACQ6636" s="88"/>
      <c r="ACR6636" s="88"/>
      <c r="ACS6636" s="88"/>
      <c r="ACT6636" s="88"/>
      <c r="ACU6636" s="88"/>
      <c r="ACV6636" s="88"/>
      <c r="ACW6636" s="88"/>
      <c r="ACX6636" s="88"/>
      <c r="ACY6636" s="88"/>
      <c r="ACZ6636" s="88"/>
      <c r="ADA6636" s="88"/>
      <c r="ADB6636" s="88"/>
      <c r="ADC6636" s="88"/>
      <c r="ADD6636" s="88"/>
      <c r="ADE6636" s="88"/>
      <c r="ADF6636" s="88"/>
      <c r="ADG6636" s="88"/>
      <c r="ADH6636" s="88"/>
      <c r="ADI6636" s="88"/>
      <c r="ADJ6636" s="88"/>
      <c r="ADK6636" s="88"/>
      <c r="ADL6636" s="88"/>
      <c r="ADM6636" s="88"/>
      <c r="ADN6636" s="88"/>
      <c r="ADO6636" s="88"/>
      <c r="ADP6636" s="88"/>
      <c r="ADQ6636" s="88"/>
      <c r="ADR6636" s="88"/>
      <c r="ADS6636" s="88"/>
      <c r="ADT6636" s="88"/>
      <c r="ADU6636" s="88"/>
      <c r="ADV6636" s="88"/>
      <c r="ADW6636" s="88"/>
      <c r="ADX6636" s="88"/>
      <c r="ADY6636" s="88"/>
      <c r="ADZ6636" s="88"/>
      <c r="AEA6636" s="88"/>
      <c r="AEB6636" s="88"/>
      <c r="AEC6636" s="88"/>
      <c r="AED6636" s="88"/>
      <c r="AEE6636" s="88"/>
      <c r="AEF6636" s="88"/>
      <c r="AEG6636" s="88"/>
      <c r="AEH6636" s="88"/>
      <c r="AEI6636" s="88"/>
      <c r="AEJ6636" s="88"/>
      <c r="AEK6636" s="88"/>
      <c r="AEL6636" s="88"/>
      <c r="AEM6636" s="88"/>
      <c r="AEN6636" s="88"/>
      <c r="AEO6636" s="88"/>
      <c r="AEP6636" s="88"/>
      <c r="AEQ6636" s="88"/>
      <c r="AER6636" s="88"/>
      <c r="AES6636" s="88"/>
      <c r="AET6636" s="88"/>
      <c r="AEU6636" s="88"/>
      <c r="AEV6636" s="88"/>
      <c r="AEW6636" s="88"/>
      <c r="AEX6636" s="88"/>
      <c r="AEY6636" s="88"/>
      <c r="AEZ6636" s="88"/>
      <c r="AFA6636" s="88"/>
      <c r="AFB6636" s="88"/>
      <c r="AFC6636" s="88"/>
      <c r="AFD6636" s="88"/>
      <c r="AFE6636" s="88"/>
      <c r="AFF6636" s="88"/>
      <c r="AFG6636" s="88"/>
      <c r="AFH6636" s="88"/>
      <c r="AFI6636" s="88"/>
      <c r="AFJ6636" s="88"/>
      <c r="AFK6636" s="88"/>
      <c r="AFL6636" s="88"/>
      <c r="AFM6636" s="88"/>
      <c r="AFN6636" s="88"/>
      <c r="AFO6636" s="88"/>
      <c r="AFP6636" s="88"/>
      <c r="AFQ6636" s="88"/>
      <c r="AFR6636" s="88"/>
      <c r="AFS6636" s="88"/>
      <c r="AFT6636" s="88"/>
      <c r="AFU6636" s="88"/>
      <c r="AFV6636" s="88"/>
      <c r="AFW6636" s="88"/>
      <c r="AFX6636" s="88"/>
      <c r="AFY6636" s="88"/>
      <c r="AFZ6636" s="88"/>
      <c r="AGA6636" s="88"/>
      <c r="AGB6636" s="88"/>
      <c r="AGC6636" s="88"/>
      <c r="AGD6636" s="88"/>
      <c r="AGE6636" s="88"/>
      <c r="AGF6636" s="88"/>
      <c r="AGG6636" s="88"/>
      <c r="AGH6636" s="88"/>
      <c r="AGI6636" s="88"/>
      <c r="AGJ6636" s="88"/>
      <c r="AGK6636" s="88"/>
      <c r="AGL6636" s="88"/>
      <c r="AGM6636" s="88"/>
      <c r="AGN6636" s="88"/>
      <c r="AGO6636" s="88"/>
      <c r="AGP6636" s="88"/>
      <c r="AGQ6636" s="88"/>
      <c r="AGR6636" s="88"/>
      <c r="AGS6636" s="88"/>
      <c r="AGT6636" s="88"/>
      <c r="AGU6636" s="88"/>
      <c r="AGV6636" s="88"/>
      <c r="AGW6636" s="88"/>
      <c r="AGX6636" s="88"/>
      <c r="AGY6636" s="88"/>
      <c r="AGZ6636" s="88"/>
      <c r="AHA6636" s="88"/>
      <c r="AHB6636" s="88"/>
      <c r="AHC6636" s="88"/>
      <c r="AHD6636" s="88"/>
      <c r="AHE6636" s="88"/>
      <c r="AHF6636" s="88"/>
      <c r="AHG6636" s="88"/>
      <c r="AHH6636" s="88"/>
      <c r="AHI6636" s="88"/>
      <c r="AHJ6636" s="88"/>
      <c r="AHK6636" s="88"/>
      <c r="AHL6636" s="88"/>
      <c r="AHM6636" s="88"/>
      <c r="AHN6636" s="88"/>
      <c r="AHO6636" s="88"/>
      <c r="AHP6636" s="88"/>
      <c r="AHQ6636" s="88"/>
      <c r="AHR6636" s="88"/>
      <c r="AHS6636" s="88"/>
      <c r="AHT6636" s="88"/>
      <c r="AHU6636" s="88"/>
      <c r="AHV6636" s="88"/>
      <c r="AHW6636" s="88"/>
      <c r="AHX6636" s="88"/>
      <c r="AHY6636" s="88"/>
      <c r="AHZ6636" s="88"/>
      <c r="AIA6636" s="88"/>
      <c r="AIB6636" s="88"/>
      <c r="AIC6636" s="88"/>
      <c r="AID6636" s="88"/>
      <c r="AIE6636" s="88"/>
      <c r="AIF6636" s="88"/>
      <c r="AIG6636" s="88"/>
      <c r="AIH6636" s="88"/>
      <c r="AII6636" s="88"/>
      <c r="AIJ6636" s="88"/>
      <c r="AIK6636" s="88"/>
      <c r="AIL6636" s="88"/>
      <c r="AIM6636" s="88"/>
      <c r="AIN6636" s="88"/>
      <c r="AIO6636" s="88"/>
      <c r="AIP6636" s="88"/>
      <c r="AIQ6636" s="88"/>
      <c r="AIR6636" s="88"/>
      <c r="AIS6636" s="88"/>
      <c r="AIT6636" s="88"/>
      <c r="AIU6636" s="88"/>
      <c r="AIV6636" s="88"/>
      <c r="AIW6636" s="88"/>
      <c r="AIX6636" s="88"/>
      <c r="AIY6636" s="88"/>
      <c r="AIZ6636" s="88"/>
      <c r="AJA6636" s="88"/>
      <c r="AJB6636" s="88"/>
      <c r="AJC6636" s="88"/>
      <c r="AJD6636" s="88"/>
      <c r="AJE6636" s="88"/>
      <c r="AJF6636" s="88"/>
      <c r="AJG6636" s="88"/>
      <c r="AJH6636" s="88"/>
      <c r="AJI6636" s="88"/>
      <c r="AJJ6636" s="88"/>
      <c r="AJK6636" s="88"/>
      <c r="AJL6636" s="88"/>
      <c r="AJM6636" s="88"/>
      <c r="AJN6636" s="88"/>
      <c r="AJO6636" s="88"/>
      <c r="AJP6636" s="88"/>
      <c r="AJQ6636" s="88"/>
      <c r="AJR6636" s="88"/>
      <c r="AJS6636" s="88"/>
      <c r="AJT6636" s="88"/>
      <c r="AJU6636" s="88"/>
      <c r="AJV6636" s="88"/>
      <c r="AJW6636" s="88"/>
      <c r="AJX6636" s="88"/>
      <c r="AJY6636" s="88"/>
      <c r="AJZ6636" s="88"/>
      <c r="AKA6636" s="88"/>
      <c r="AKB6636" s="88"/>
      <c r="AKC6636" s="88"/>
      <c r="AKD6636" s="88"/>
      <c r="AKE6636" s="88"/>
      <c r="AKF6636" s="88"/>
      <c r="AKG6636" s="88"/>
      <c r="AKH6636" s="88"/>
      <c r="AKI6636" s="88"/>
      <c r="AKJ6636" s="88"/>
      <c r="AKK6636" s="88"/>
      <c r="AKL6636" s="88"/>
      <c r="AKM6636" s="88"/>
      <c r="AKN6636" s="88"/>
      <c r="AKO6636" s="88"/>
      <c r="AKP6636" s="88"/>
      <c r="AKQ6636" s="88"/>
      <c r="AKR6636" s="88"/>
      <c r="AKS6636" s="88"/>
      <c r="AKT6636" s="88"/>
      <c r="AKU6636" s="88"/>
      <c r="AKV6636" s="88"/>
      <c r="AKW6636" s="88"/>
      <c r="AKX6636" s="88"/>
      <c r="AKY6636" s="88"/>
      <c r="AKZ6636" s="88"/>
      <c r="ALA6636" s="88"/>
      <c r="ALB6636" s="88"/>
      <c r="ALC6636" s="88"/>
      <c r="ALD6636" s="88"/>
      <c r="ALE6636" s="88"/>
      <c r="ALF6636" s="88"/>
      <c r="ALG6636" s="88"/>
      <c r="ALH6636" s="88"/>
      <c r="ALI6636" s="88"/>
      <c r="ALJ6636" s="88"/>
      <c r="ALK6636" s="88"/>
      <c r="ALL6636" s="88"/>
      <c r="ALM6636" s="88"/>
      <c r="ALN6636" s="88"/>
      <c r="ALO6636" s="88"/>
      <c r="ALP6636" s="88"/>
      <c r="ALQ6636" s="88"/>
      <c r="ALR6636" s="88"/>
      <c r="ALS6636" s="88"/>
      <c r="ALT6636" s="88"/>
      <c r="ALU6636" s="88"/>
      <c r="ALV6636" s="88"/>
      <c r="ALW6636" s="88"/>
      <c r="ALX6636" s="88"/>
      <c r="ALY6636" s="88"/>
      <c r="ALZ6636" s="88"/>
      <c r="AMA6636" s="88"/>
      <c r="AMB6636" s="88"/>
      <c r="AMC6636" s="88"/>
      <c r="AMD6636" s="88"/>
      <c r="AME6636" s="88"/>
      <c r="AMF6636" s="88"/>
      <c r="AMG6636" s="88"/>
      <c r="AMH6636" s="88"/>
      <c r="AMI6636" s="88"/>
      <c r="AMJ6636" s="88"/>
      <c r="AMK6636" s="88"/>
      <c r="AML6636" s="88"/>
      <c r="AMM6636" s="88"/>
      <c r="AMN6636" s="88"/>
      <c r="AMO6636" s="88"/>
    </row>
    <row r="6637" spans="1:1029" s="104" customFormat="1" x14ac:dyDescent="0.35">
      <c r="A6637" s="21">
        <v>10141103</v>
      </c>
      <c r="B6637" s="117" t="s">
        <v>1665</v>
      </c>
      <c r="C6637" s="115" t="s">
        <v>710</v>
      </c>
      <c r="D6637" s="173" t="s">
        <v>808</v>
      </c>
      <c r="E6637" s="114" t="str">
        <f t="shared" si="1237"/>
        <v>TRANSFORMADOR MARCA:Astor Inhambane No Label</v>
      </c>
      <c r="F6637" s="173"/>
      <c r="G6637" s="34" t="s">
        <v>1695</v>
      </c>
      <c r="H6637" s="34" t="s">
        <v>1695</v>
      </c>
      <c r="I6637" s="197"/>
      <c r="J6637" s="118"/>
      <c r="K6637" s="210" t="s">
        <v>1699</v>
      </c>
      <c r="L6637" s="174" t="s">
        <v>1698</v>
      </c>
      <c r="M6637" s="173">
        <v>200</v>
      </c>
      <c r="N6637" s="173">
        <v>33</v>
      </c>
      <c r="O6637" s="173">
        <v>0.4</v>
      </c>
      <c r="P6637" s="124" t="s">
        <v>516</v>
      </c>
      <c r="Q6637" s="173">
        <v>2017</v>
      </c>
      <c r="R6637" s="173" t="s">
        <v>1661</v>
      </c>
      <c r="S6637" s="171" t="s">
        <v>1697</v>
      </c>
      <c r="T6637" s="126">
        <v>991</v>
      </c>
      <c r="U6637" s="111">
        <v>45</v>
      </c>
      <c r="V6637" s="113">
        <f t="shared" si="1238"/>
        <v>991</v>
      </c>
      <c r="W6637" s="113">
        <f t="shared" si="1239"/>
        <v>0</v>
      </c>
      <c r="X6637" s="112">
        <f t="shared" si="1240"/>
        <v>0</v>
      </c>
      <c r="Y6637" s="118"/>
      <c r="Z6637" s="110">
        <f t="shared" si="1248"/>
        <v>45</v>
      </c>
      <c r="AA6637" s="109">
        <f t="shared" si="1241"/>
        <v>49.550000000000004</v>
      </c>
      <c r="AB6637" s="109">
        <f t="shared" si="1242"/>
        <v>49550.000000000007</v>
      </c>
      <c r="AC6637" s="108">
        <f t="shared" si="1243"/>
        <v>941.45</v>
      </c>
      <c r="AD6637" s="107">
        <f t="shared" si="1244"/>
        <v>2.2222222222222223E-2</v>
      </c>
      <c r="AE6637" s="106">
        <f t="shared" si="1245"/>
        <v>20.921111111111113</v>
      </c>
      <c r="AF6637" s="105">
        <f t="shared" si="1246"/>
        <v>20.921111111111113</v>
      </c>
      <c r="AG6637" s="105">
        <f t="shared" si="1247"/>
        <v>970.07888888888886</v>
      </c>
      <c r="AH6637" s="88"/>
      <c r="AI6637" s="88"/>
      <c r="AJ6637" s="88"/>
      <c r="AK6637" s="88"/>
      <c r="AL6637" s="88"/>
      <c r="AM6637" s="88"/>
      <c r="AN6637" s="88"/>
      <c r="AO6637" s="88"/>
      <c r="AP6637" s="88"/>
      <c r="AQ6637" s="88"/>
      <c r="AR6637" s="88"/>
      <c r="AS6637" s="88"/>
      <c r="AT6637" s="88"/>
      <c r="AU6637" s="88"/>
      <c r="AV6637" s="88"/>
      <c r="AW6637" s="88"/>
      <c r="AX6637" s="88"/>
      <c r="AY6637" s="88"/>
      <c r="AZ6637" s="88"/>
      <c r="BA6637" s="88"/>
      <c r="BB6637" s="88"/>
      <c r="BC6637" s="88"/>
      <c r="BD6637" s="88"/>
      <c r="BE6637" s="88"/>
      <c r="BF6637" s="88"/>
      <c r="BG6637" s="88"/>
      <c r="BH6637" s="88"/>
      <c r="BI6637" s="88"/>
      <c r="BJ6637" s="88"/>
      <c r="BK6637" s="88"/>
      <c r="BL6637" s="88"/>
      <c r="BM6637" s="88"/>
      <c r="BN6637" s="88"/>
      <c r="BO6637" s="88"/>
      <c r="BP6637" s="88"/>
      <c r="BQ6637" s="88"/>
      <c r="BR6637" s="88"/>
      <c r="BS6637" s="88"/>
      <c r="BT6637" s="88"/>
      <c r="BU6637" s="88"/>
      <c r="BV6637" s="88"/>
      <c r="BW6637" s="88"/>
      <c r="BX6637" s="88"/>
      <c r="BY6637" s="88"/>
      <c r="BZ6637" s="88"/>
      <c r="CA6637" s="88"/>
      <c r="CB6637" s="88"/>
      <c r="CC6637" s="88"/>
      <c r="CD6637" s="88"/>
      <c r="CE6637" s="88"/>
      <c r="CF6637" s="88"/>
      <c r="CG6637" s="88"/>
      <c r="CH6637" s="88"/>
      <c r="CI6637" s="88"/>
      <c r="CJ6637" s="88"/>
      <c r="CK6637" s="88"/>
      <c r="CL6637" s="88"/>
      <c r="CM6637" s="88"/>
      <c r="CN6637" s="88"/>
      <c r="CO6637" s="88"/>
      <c r="CP6637" s="88"/>
      <c r="CQ6637" s="88"/>
      <c r="CR6637" s="88"/>
      <c r="CS6637" s="88"/>
      <c r="CT6637" s="88"/>
      <c r="CU6637" s="88"/>
      <c r="CV6637" s="88"/>
      <c r="CW6637" s="88"/>
      <c r="CX6637" s="88"/>
      <c r="CY6637" s="88"/>
      <c r="CZ6637" s="88"/>
      <c r="DA6637" s="88"/>
      <c r="DB6637" s="88"/>
      <c r="DC6637" s="88"/>
      <c r="DD6637" s="88"/>
      <c r="DE6637" s="88"/>
      <c r="DF6637" s="88"/>
      <c r="DG6637" s="88"/>
      <c r="DH6637" s="88"/>
      <c r="DI6637" s="88"/>
      <c r="DJ6637" s="88"/>
      <c r="DK6637" s="88"/>
      <c r="DL6637" s="88"/>
      <c r="DM6637" s="88"/>
      <c r="DN6637" s="88"/>
      <c r="DO6637" s="88"/>
      <c r="DP6637" s="88"/>
      <c r="DQ6637" s="88"/>
      <c r="DR6637" s="88"/>
      <c r="DS6637" s="88"/>
      <c r="DT6637" s="88"/>
      <c r="DU6637" s="88"/>
      <c r="DV6637" s="88"/>
      <c r="DW6637" s="88"/>
      <c r="DX6637" s="88"/>
      <c r="DY6637" s="88"/>
      <c r="DZ6637" s="88"/>
      <c r="EA6637" s="88"/>
      <c r="EB6637" s="88"/>
      <c r="EC6637" s="88"/>
      <c r="ED6637" s="88"/>
      <c r="EE6637" s="88"/>
      <c r="EF6637" s="88"/>
      <c r="EG6637" s="88"/>
      <c r="EH6637" s="88"/>
      <c r="EI6637" s="88"/>
      <c r="EJ6637" s="88"/>
      <c r="EK6637" s="88"/>
      <c r="EL6637" s="88"/>
      <c r="EM6637" s="88"/>
      <c r="EN6637" s="88"/>
      <c r="EO6637" s="88"/>
      <c r="EP6637" s="88"/>
      <c r="EQ6637" s="88"/>
      <c r="ER6637" s="88"/>
      <c r="ES6637" s="88"/>
      <c r="ET6637" s="88"/>
      <c r="EU6637" s="88"/>
      <c r="EV6637" s="88"/>
      <c r="EW6637" s="88"/>
      <c r="EX6637" s="88"/>
      <c r="EY6637" s="88"/>
      <c r="EZ6637" s="88"/>
      <c r="FA6637" s="88"/>
      <c r="FB6637" s="88"/>
      <c r="FC6637" s="88"/>
      <c r="FD6637" s="88"/>
      <c r="FE6637" s="88"/>
      <c r="FF6637" s="88"/>
      <c r="FG6637" s="88"/>
      <c r="FH6637" s="88"/>
      <c r="FI6637" s="88"/>
      <c r="FJ6637" s="88"/>
      <c r="FK6637" s="88"/>
      <c r="FL6637" s="88"/>
      <c r="FM6637" s="88"/>
      <c r="FN6637" s="88"/>
      <c r="FO6637" s="88"/>
      <c r="FP6637" s="88"/>
      <c r="FQ6637" s="88"/>
      <c r="FR6637" s="88"/>
      <c r="FS6637" s="88"/>
      <c r="FT6637" s="88"/>
      <c r="FU6637" s="88"/>
      <c r="FV6637" s="88"/>
      <c r="FW6637" s="88"/>
      <c r="FX6637" s="88"/>
      <c r="FY6637" s="88"/>
      <c r="FZ6637" s="88"/>
      <c r="GA6637" s="88"/>
      <c r="GB6637" s="88"/>
      <c r="GC6637" s="88"/>
      <c r="GD6637" s="88"/>
      <c r="GE6637" s="88"/>
      <c r="GF6637" s="88"/>
      <c r="GG6637" s="88"/>
      <c r="GH6637" s="88"/>
      <c r="GI6637" s="88"/>
      <c r="GJ6637" s="88"/>
      <c r="GK6637" s="88"/>
      <c r="GL6637" s="88"/>
      <c r="GM6637" s="88"/>
      <c r="GN6637" s="88"/>
      <c r="GO6637" s="88"/>
      <c r="GP6637" s="88"/>
      <c r="GQ6637" s="88"/>
      <c r="GR6637" s="88"/>
      <c r="GS6637" s="88"/>
      <c r="GT6637" s="88"/>
      <c r="GU6637" s="88"/>
      <c r="GV6637" s="88"/>
      <c r="GW6637" s="88"/>
      <c r="GX6637" s="88"/>
      <c r="GY6637" s="88"/>
      <c r="GZ6637" s="88"/>
      <c r="HA6637" s="88"/>
      <c r="HB6637" s="88"/>
      <c r="HC6637" s="88"/>
      <c r="HD6637" s="88"/>
      <c r="HE6637" s="88"/>
      <c r="HF6637" s="88"/>
      <c r="HG6637" s="88"/>
      <c r="HH6637" s="88"/>
      <c r="HI6637" s="88"/>
      <c r="HJ6637" s="88"/>
      <c r="HK6637" s="88"/>
      <c r="HL6637" s="88"/>
      <c r="HM6637" s="88"/>
      <c r="HN6637" s="88"/>
      <c r="HO6637" s="88"/>
      <c r="HP6637" s="88"/>
      <c r="HQ6637" s="88"/>
      <c r="HR6637" s="88"/>
      <c r="HS6637" s="88"/>
      <c r="HT6637" s="88"/>
      <c r="HU6637" s="88"/>
      <c r="HV6637" s="88"/>
      <c r="HW6637" s="88"/>
      <c r="HX6637" s="88"/>
      <c r="HY6637" s="88"/>
      <c r="HZ6637" s="88"/>
      <c r="IA6637" s="88"/>
      <c r="IB6637" s="88"/>
      <c r="IC6637" s="88"/>
      <c r="ID6637" s="88"/>
      <c r="IE6637" s="88"/>
      <c r="IF6637" s="88"/>
      <c r="IG6637" s="88"/>
      <c r="IH6637" s="88"/>
      <c r="II6637" s="88"/>
      <c r="IJ6637" s="88"/>
      <c r="IK6637" s="88"/>
      <c r="IL6637" s="88"/>
      <c r="IM6637" s="88"/>
      <c r="IN6637" s="88"/>
      <c r="IO6637" s="88"/>
      <c r="IP6637" s="88"/>
      <c r="IQ6637" s="88"/>
      <c r="IR6637" s="88"/>
      <c r="IS6637" s="88"/>
      <c r="IT6637" s="88"/>
      <c r="IU6637" s="88"/>
      <c r="IV6637" s="88"/>
      <c r="IW6637" s="88"/>
      <c r="IX6637" s="88"/>
      <c r="IY6637" s="88"/>
      <c r="IZ6637" s="88"/>
      <c r="JA6637" s="88"/>
      <c r="JB6637" s="88"/>
      <c r="JC6637" s="88"/>
      <c r="JD6637" s="88"/>
      <c r="JE6637" s="88"/>
      <c r="JF6637" s="88"/>
      <c r="JG6637" s="88"/>
      <c r="JH6637" s="88"/>
      <c r="JI6637" s="88"/>
      <c r="JJ6637" s="88"/>
      <c r="JK6637" s="88"/>
      <c r="JL6637" s="88"/>
      <c r="JM6637" s="88"/>
      <c r="JN6637" s="88"/>
      <c r="JO6637" s="88"/>
      <c r="JP6637" s="88"/>
      <c r="JQ6637" s="88"/>
      <c r="JR6637" s="88"/>
      <c r="JS6637" s="88"/>
      <c r="JT6637" s="88"/>
      <c r="JU6637" s="88"/>
      <c r="JV6637" s="88"/>
      <c r="JW6637" s="88"/>
      <c r="JX6637" s="88"/>
      <c r="JY6637" s="88"/>
      <c r="JZ6637" s="88"/>
      <c r="KA6637" s="88"/>
      <c r="KB6637" s="88"/>
      <c r="KC6637" s="88"/>
      <c r="KD6637" s="88"/>
      <c r="KE6637" s="88"/>
      <c r="KF6637" s="88"/>
      <c r="KG6637" s="88"/>
      <c r="KH6637" s="88"/>
      <c r="KI6637" s="88"/>
      <c r="KJ6637" s="88"/>
      <c r="KK6637" s="88"/>
      <c r="KL6637" s="88"/>
      <c r="KM6637" s="88"/>
      <c r="KN6637" s="88"/>
      <c r="KO6637" s="88"/>
      <c r="KP6637" s="88"/>
      <c r="KQ6637" s="88"/>
      <c r="KR6637" s="88"/>
      <c r="KS6637" s="88"/>
      <c r="KT6637" s="88"/>
      <c r="KU6637" s="88"/>
      <c r="KV6637" s="88"/>
      <c r="KW6637" s="88"/>
      <c r="KX6637" s="88"/>
      <c r="KY6637" s="88"/>
      <c r="KZ6637" s="88"/>
      <c r="LA6637" s="88"/>
      <c r="LB6637" s="88"/>
      <c r="LC6637" s="88"/>
      <c r="LD6637" s="88"/>
      <c r="LE6637" s="88"/>
      <c r="LF6637" s="88"/>
      <c r="LG6637" s="88"/>
      <c r="LH6637" s="88"/>
      <c r="LI6637" s="88"/>
      <c r="LJ6637" s="88"/>
      <c r="LK6637" s="88"/>
      <c r="LL6637" s="88"/>
      <c r="LM6637" s="88"/>
      <c r="LN6637" s="88"/>
      <c r="LO6637" s="88"/>
      <c r="LP6637" s="88"/>
      <c r="LQ6637" s="88"/>
      <c r="LR6637" s="88"/>
      <c r="LS6637" s="88"/>
      <c r="LT6637" s="88"/>
      <c r="LU6637" s="88"/>
      <c r="LV6637" s="88"/>
      <c r="LW6637" s="88"/>
      <c r="LX6637" s="88"/>
      <c r="LY6637" s="88"/>
      <c r="LZ6637" s="88"/>
      <c r="MA6637" s="88"/>
      <c r="MB6637" s="88"/>
      <c r="MC6637" s="88"/>
      <c r="MD6637" s="88"/>
      <c r="ME6637" s="88"/>
      <c r="MF6637" s="88"/>
      <c r="MG6637" s="88"/>
      <c r="MH6637" s="88"/>
      <c r="MI6637" s="88"/>
      <c r="MJ6637" s="88"/>
      <c r="MK6637" s="88"/>
      <c r="ML6637" s="88"/>
      <c r="MM6637" s="88"/>
      <c r="MN6637" s="88"/>
      <c r="MO6637" s="88"/>
      <c r="MP6637" s="88"/>
      <c r="MQ6637" s="88"/>
      <c r="MR6637" s="88"/>
      <c r="MS6637" s="88"/>
      <c r="MT6637" s="88"/>
      <c r="MU6637" s="88"/>
      <c r="MV6637" s="88"/>
      <c r="MW6637" s="88"/>
      <c r="MX6637" s="88"/>
      <c r="MY6637" s="88"/>
      <c r="MZ6637" s="88"/>
      <c r="NA6637" s="88"/>
      <c r="NB6637" s="88"/>
      <c r="NC6637" s="88"/>
      <c r="ND6637" s="88"/>
      <c r="NE6637" s="88"/>
      <c r="NF6637" s="88"/>
      <c r="NG6637" s="88"/>
      <c r="NH6637" s="88"/>
      <c r="NI6637" s="88"/>
      <c r="NJ6637" s="88"/>
      <c r="NK6637" s="88"/>
      <c r="NL6637" s="88"/>
      <c r="NM6637" s="88"/>
      <c r="NN6637" s="88"/>
      <c r="NO6637" s="88"/>
      <c r="NP6637" s="88"/>
      <c r="NQ6637" s="88"/>
      <c r="NR6637" s="88"/>
      <c r="NS6637" s="88"/>
      <c r="NT6637" s="88"/>
      <c r="NU6637" s="88"/>
      <c r="NV6637" s="88"/>
      <c r="NW6637" s="88"/>
      <c r="NX6637" s="88"/>
      <c r="NY6637" s="88"/>
      <c r="NZ6637" s="88"/>
      <c r="OA6637" s="88"/>
      <c r="OB6637" s="88"/>
      <c r="OC6637" s="88"/>
      <c r="OD6637" s="88"/>
      <c r="OE6637" s="88"/>
      <c r="OF6637" s="88"/>
      <c r="OG6637" s="88"/>
      <c r="OH6637" s="88"/>
      <c r="OI6637" s="88"/>
      <c r="OJ6637" s="88"/>
      <c r="OK6637" s="88"/>
      <c r="OL6637" s="88"/>
      <c r="OM6637" s="88"/>
      <c r="ON6637" s="88"/>
      <c r="OO6637" s="88"/>
      <c r="OP6637" s="88"/>
      <c r="OQ6637" s="88"/>
      <c r="OR6637" s="88"/>
      <c r="OS6637" s="88"/>
      <c r="OT6637" s="88"/>
      <c r="OU6637" s="88"/>
      <c r="OV6637" s="88"/>
      <c r="OW6637" s="88"/>
      <c r="OX6637" s="88"/>
      <c r="OY6637" s="88"/>
      <c r="OZ6637" s="88"/>
      <c r="PA6637" s="88"/>
      <c r="PB6637" s="88"/>
      <c r="PC6637" s="88"/>
      <c r="PD6637" s="88"/>
      <c r="PE6637" s="88"/>
      <c r="PF6637" s="88"/>
      <c r="PG6637" s="88"/>
      <c r="PH6637" s="88"/>
      <c r="PI6637" s="88"/>
      <c r="PJ6637" s="88"/>
      <c r="PK6637" s="88"/>
      <c r="PL6637" s="88"/>
      <c r="PM6637" s="88"/>
      <c r="PN6637" s="88"/>
      <c r="PO6637" s="88"/>
      <c r="PP6637" s="88"/>
      <c r="PQ6637" s="88"/>
      <c r="PR6637" s="88"/>
      <c r="PS6637" s="88"/>
      <c r="PT6637" s="88"/>
      <c r="PU6637" s="88"/>
      <c r="PV6637" s="88"/>
      <c r="PW6637" s="88"/>
      <c r="PX6637" s="88"/>
      <c r="PY6637" s="88"/>
      <c r="PZ6637" s="88"/>
      <c r="QA6637" s="88"/>
      <c r="QB6637" s="88"/>
      <c r="QC6637" s="88"/>
      <c r="QD6637" s="88"/>
      <c r="QE6637" s="88"/>
      <c r="QF6637" s="88"/>
      <c r="QG6637" s="88"/>
      <c r="QH6637" s="88"/>
      <c r="QI6637" s="88"/>
      <c r="QJ6637" s="88"/>
      <c r="QK6637" s="88"/>
      <c r="QL6637" s="88"/>
      <c r="QM6637" s="88"/>
      <c r="QN6637" s="88"/>
      <c r="QO6637" s="88"/>
      <c r="QP6637" s="88"/>
      <c r="QQ6637" s="88"/>
      <c r="QR6637" s="88"/>
      <c r="QS6637" s="88"/>
      <c r="QT6637" s="88"/>
      <c r="QU6637" s="88"/>
      <c r="QV6637" s="88"/>
      <c r="QW6637" s="88"/>
      <c r="QX6637" s="88"/>
      <c r="QY6637" s="88"/>
      <c r="QZ6637" s="88"/>
      <c r="RA6637" s="88"/>
      <c r="RB6637" s="88"/>
      <c r="RC6637" s="88"/>
      <c r="RD6637" s="88"/>
      <c r="RE6637" s="88"/>
      <c r="RF6637" s="88"/>
      <c r="RG6637" s="88"/>
      <c r="RH6637" s="88"/>
      <c r="RI6637" s="88"/>
      <c r="RJ6637" s="88"/>
      <c r="RK6637" s="88"/>
      <c r="RL6637" s="88"/>
      <c r="RM6637" s="88"/>
      <c r="RN6637" s="88"/>
      <c r="RO6637" s="88"/>
      <c r="RP6637" s="88"/>
      <c r="RQ6637" s="88"/>
      <c r="RR6637" s="88"/>
      <c r="RS6637" s="88"/>
      <c r="RT6637" s="88"/>
      <c r="RU6637" s="88"/>
      <c r="RV6637" s="88"/>
      <c r="RW6637" s="88"/>
      <c r="RX6637" s="88"/>
      <c r="RY6637" s="88"/>
      <c r="RZ6637" s="88"/>
      <c r="SA6637" s="88"/>
      <c r="SB6637" s="88"/>
      <c r="SC6637" s="88"/>
      <c r="SD6637" s="88"/>
      <c r="SE6637" s="88"/>
      <c r="SF6637" s="88"/>
      <c r="SG6637" s="88"/>
      <c r="SH6637" s="88"/>
      <c r="SI6637" s="88"/>
      <c r="SJ6637" s="88"/>
      <c r="SK6637" s="88"/>
      <c r="SL6637" s="88"/>
      <c r="SM6637" s="88"/>
      <c r="SN6637" s="88"/>
      <c r="SO6637" s="88"/>
      <c r="SP6637" s="88"/>
      <c r="SQ6637" s="88"/>
      <c r="SR6637" s="88"/>
      <c r="SS6637" s="88"/>
      <c r="ST6637" s="88"/>
      <c r="SU6637" s="88"/>
      <c r="SV6637" s="88"/>
      <c r="SW6637" s="88"/>
      <c r="SX6637" s="88"/>
      <c r="SY6637" s="88"/>
      <c r="SZ6637" s="88"/>
      <c r="TA6637" s="88"/>
      <c r="TB6637" s="88"/>
      <c r="TC6637" s="88"/>
      <c r="TD6637" s="88"/>
      <c r="TE6637" s="88"/>
      <c r="TF6637" s="88"/>
      <c r="TG6637" s="88"/>
      <c r="TH6637" s="88"/>
      <c r="TI6637" s="88"/>
      <c r="TJ6637" s="88"/>
      <c r="TK6637" s="88"/>
      <c r="TL6637" s="88"/>
      <c r="TM6637" s="88"/>
      <c r="TN6637" s="88"/>
      <c r="TO6637" s="88"/>
      <c r="TP6637" s="88"/>
      <c r="TQ6637" s="88"/>
      <c r="TR6637" s="88"/>
      <c r="TS6637" s="88"/>
      <c r="TT6637" s="88"/>
      <c r="TU6637" s="88"/>
      <c r="TV6637" s="88"/>
      <c r="TW6637" s="88"/>
      <c r="TX6637" s="88"/>
      <c r="TY6637" s="88"/>
      <c r="TZ6637" s="88"/>
      <c r="UA6637" s="88"/>
      <c r="UB6637" s="88"/>
      <c r="UC6637" s="88"/>
      <c r="UD6637" s="88"/>
      <c r="UE6637" s="88"/>
      <c r="UF6637" s="88"/>
      <c r="UG6637" s="88"/>
      <c r="UH6637" s="88"/>
      <c r="UI6637" s="88"/>
      <c r="UJ6637" s="88"/>
      <c r="UK6637" s="88"/>
      <c r="UL6637" s="88"/>
      <c r="UM6637" s="88"/>
      <c r="UN6637" s="88"/>
      <c r="UO6637" s="88"/>
      <c r="UP6637" s="88"/>
      <c r="UQ6637" s="88"/>
      <c r="UR6637" s="88"/>
      <c r="US6637" s="88"/>
      <c r="UT6637" s="88"/>
      <c r="UU6637" s="88"/>
      <c r="UV6637" s="88"/>
      <c r="UW6637" s="88"/>
      <c r="UX6637" s="88"/>
      <c r="UY6637" s="88"/>
      <c r="UZ6637" s="88"/>
      <c r="VA6637" s="88"/>
      <c r="VB6637" s="88"/>
      <c r="VC6637" s="88"/>
      <c r="VD6637" s="88"/>
      <c r="VE6637" s="88"/>
      <c r="VF6637" s="88"/>
      <c r="VG6637" s="88"/>
      <c r="VH6637" s="88"/>
      <c r="VI6637" s="88"/>
      <c r="VJ6637" s="88"/>
      <c r="VK6637" s="88"/>
      <c r="VL6637" s="88"/>
      <c r="VM6637" s="88"/>
      <c r="VN6637" s="88"/>
      <c r="VO6637" s="88"/>
      <c r="VP6637" s="88"/>
      <c r="VQ6637" s="88"/>
      <c r="VR6637" s="88"/>
      <c r="VS6637" s="88"/>
      <c r="VT6637" s="88"/>
      <c r="VU6637" s="88"/>
      <c r="VV6637" s="88"/>
      <c r="VW6637" s="88"/>
      <c r="VX6637" s="88"/>
      <c r="VY6637" s="88"/>
      <c r="VZ6637" s="88"/>
      <c r="WA6637" s="88"/>
      <c r="WB6637" s="88"/>
      <c r="WC6637" s="88"/>
      <c r="WD6637" s="88"/>
      <c r="WE6637" s="88"/>
      <c r="WF6637" s="88"/>
      <c r="WG6637" s="88"/>
      <c r="WH6637" s="88"/>
      <c r="WI6637" s="88"/>
      <c r="WJ6637" s="88"/>
      <c r="WK6637" s="88"/>
      <c r="WL6637" s="88"/>
      <c r="WM6637" s="88"/>
      <c r="WN6637" s="88"/>
      <c r="WO6637" s="88"/>
      <c r="WP6637" s="88"/>
      <c r="WQ6637" s="88"/>
      <c r="WR6637" s="88"/>
      <c r="WS6637" s="88"/>
      <c r="WT6637" s="88"/>
      <c r="WU6637" s="88"/>
      <c r="WV6637" s="88"/>
      <c r="WW6637" s="88"/>
      <c r="WX6637" s="88"/>
      <c r="WY6637" s="88"/>
      <c r="WZ6637" s="88"/>
      <c r="XA6637" s="88"/>
      <c r="XB6637" s="88"/>
      <c r="XC6637" s="88"/>
      <c r="XD6637" s="88"/>
      <c r="XE6637" s="88"/>
      <c r="XF6637" s="88"/>
      <c r="XG6637" s="88"/>
      <c r="XH6637" s="88"/>
      <c r="XI6637" s="88"/>
      <c r="XJ6637" s="88"/>
      <c r="XK6637" s="88"/>
      <c r="XL6637" s="88"/>
      <c r="XM6637" s="88"/>
      <c r="XN6637" s="88"/>
      <c r="XO6637" s="88"/>
      <c r="XP6637" s="88"/>
      <c r="XQ6637" s="88"/>
      <c r="XR6637" s="88"/>
      <c r="XS6637" s="88"/>
      <c r="XT6637" s="88"/>
      <c r="XU6637" s="88"/>
      <c r="XV6637" s="88"/>
      <c r="XW6637" s="88"/>
      <c r="XX6637" s="88"/>
      <c r="XY6637" s="88"/>
      <c r="XZ6637" s="88"/>
      <c r="YA6637" s="88"/>
      <c r="YB6637" s="88"/>
      <c r="YC6637" s="88"/>
      <c r="YD6637" s="88"/>
      <c r="YE6637" s="88"/>
      <c r="YF6637" s="88"/>
      <c r="YG6637" s="88"/>
      <c r="YH6637" s="88"/>
      <c r="YI6637" s="88"/>
      <c r="YJ6637" s="88"/>
      <c r="YK6637" s="88"/>
      <c r="YL6637" s="88"/>
      <c r="YM6637" s="88"/>
      <c r="YN6637" s="88"/>
      <c r="YO6637" s="88"/>
      <c r="YP6637" s="88"/>
      <c r="YQ6637" s="88"/>
      <c r="YR6637" s="88"/>
      <c r="YS6637" s="88"/>
      <c r="YT6637" s="88"/>
      <c r="YU6637" s="88"/>
      <c r="YV6637" s="88"/>
      <c r="YW6637" s="88"/>
      <c r="YX6637" s="88"/>
      <c r="YY6637" s="88"/>
      <c r="YZ6637" s="88"/>
      <c r="ZA6637" s="88"/>
      <c r="ZB6637" s="88"/>
      <c r="ZC6637" s="88"/>
      <c r="ZD6637" s="88"/>
      <c r="ZE6637" s="88"/>
      <c r="ZF6637" s="88"/>
      <c r="ZG6637" s="88"/>
      <c r="ZH6637" s="88"/>
      <c r="ZI6637" s="88"/>
      <c r="ZJ6637" s="88"/>
      <c r="ZK6637" s="88"/>
      <c r="ZL6637" s="88"/>
      <c r="ZM6637" s="88"/>
      <c r="ZN6637" s="88"/>
      <c r="ZO6637" s="88"/>
      <c r="ZP6637" s="88"/>
      <c r="ZQ6637" s="88"/>
      <c r="ZR6637" s="88"/>
      <c r="ZS6637" s="88"/>
      <c r="ZT6637" s="88"/>
      <c r="ZU6637" s="88"/>
      <c r="ZV6637" s="88"/>
      <c r="ZW6637" s="88"/>
      <c r="ZX6637" s="88"/>
      <c r="ZY6637" s="88"/>
      <c r="ZZ6637" s="88"/>
      <c r="AAA6637" s="88"/>
      <c r="AAB6637" s="88"/>
      <c r="AAC6637" s="88"/>
      <c r="AAD6637" s="88"/>
      <c r="AAE6637" s="88"/>
      <c r="AAF6637" s="88"/>
      <c r="AAG6637" s="88"/>
      <c r="AAH6637" s="88"/>
      <c r="AAI6637" s="88"/>
      <c r="AAJ6637" s="88"/>
      <c r="AAK6637" s="88"/>
      <c r="AAL6637" s="88"/>
      <c r="AAM6637" s="88"/>
      <c r="AAN6637" s="88"/>
      <c r="AAO6637" s="88"/>
      <c r="AAP6637" s="88"/>
      <c r="AAQ6637" s="88"/>
      <c r="AAR6637" s="88"/>
      <c r="AAS6637" s="88"/>
      <c r="AAT6637" s="88"/>
      <c r="AAU6637" s="88"/>
      <c r="AAV6637" s="88"/>
      <c r="AAW6637" s="88"/>
      <c r="AAX6637" s="88"/>
      <c r="AAY6637" s="88"/>
      <c r="AAZ6637" s="88"/>
      <c r="ABA6637" s="88"/>
      <c r="ABB6637" s="88"/>
      <c r="ABC6637" s="88"/>
      <c r="ABD6637" s="88"/>
      <c r="ABE6637" s="88"/>
      <c r="ABF6637" s="88"/>
      <c r="ABG6637" s="88"/>
      <c r="ABH6637" s="88"/>
      <c r="ABI6637" s="88"/>
      <c r="ABJ6637" s="88"/>
      <c r="ABK6637" s="88"/>
      <c r="ABL6637" s="88"/>
      <c r="ABM6637" s="88"/>
      <c r="ABN6637" s="88"/>
      <c r="ABO6637" s="88"/>
      <c r="ABP6637" s="88"/>
      <c r="ABQ6637" s="88"/>
      <c r="ABR6637" s="88"/>
      <c r="ABS6637" s="88"/>
      <c r="ABT6637" s="88"/>
      <c r="ABU6637" s="88"/>
      <c r="ABV6637" s="88"/>
      <c r="ABW6637" s="88"/>
      <c r="ABX6637" s="88"/>
      <c r="ABY6637" s="88"/>
      <c r="ABZ6637" s="88"/>
      <c r="ACA6637" s="88"/>
      <c r="ACB6637" s="88"/>
      <c r="ACC6637" s="88"/>
      <c r="ACD6637" s="88"/>
      <c r="ACE6637" s="88"/>
      <c r="ACF6637" s="88"/>
      <c r="ACG6637" s="88"/>
      <c r="ACH6637" s="88"/>
      <c r="ACI6637" s="88"/>
      <c r="ACJ6637" s="88"/>
      <c r="ACK6637" s="88"/>
      <c r="ACL6637" s="88"/>
      <c r="ACM6637" s="88"/>
      <c r="ACN6637" s="88"/>
      <c r="ACO6637" s="88"/>
      <c r="ACP6637" s="88"/>
      <c r="ACQ6637" s="88"/>
      <c r="ACR6637" s="88"/>
      <c r="ACS6637" s="88"/>
      <c r="ACT6637" s="88"/>
      <c r="ACU6637" s="88"/>
      <c r="ACV6637" s="88"/>
      <c r="ACW6637" s="88"/>
      <c r="ACX6637" s="88"/>
      <c r="ACY6637" s="88"/>
      <c r="ACZ6637" s="88"/>
      <c r="ADA6637" s="88"/>
      <c r="ADB6637" s="88"/>
      <c r="ADC6637" s="88"/>
      <c r="ADD6637" s="88"/>
      <c r="ADE6637" s="88"/>
      <c r="ADF6637" s="88"/>
      <c r="ADG6637" s="88"/>
      <c r="ADH6637" s="88"/>
      <c r="ADI6637" s="88"/>
      <c r="ADJ6637" s="88"/>
      <c r="ADK6637" s="88"/>
      <c r="ADL6637" s="88"/>
      <c r="ADM6637" s="88"/>
      <c r="ADN6637" s="88"/>
      <c r="ADO6637" s="88"/>
      <c r="ADP6637" s="88"/>
      <c r="ADQ6637" s="88"/>
      <c r="ADR6637" s="88"/>
      <c r="ADS6637" s="88"/>
      <c r="ADT6637" s="88"/>
      <c r="ADU6637" s="88"/>
      <c r="ADV6637" s="88"/>
      <c r="ADW6637" s="88"/>
      <c r="ADX6637" s="88"/>
      <c r="ADY6637" s="88"/>
      <c r="ADZ6637" s="88"/>
      <c r="AEA6637" s="88"/>
      <c r="AEB6637" s="88"/>
      <c r="AEC6637" s="88"/>
      <c r="AED6637" s="88"/>
      <c r="AEE6637" s="88"/>
      <c r="AEF6637" s="88"/>
      <c r="AEG6637" s="88"/>
      <c r="AEH6637" s="88"/>
      <c r="AEI6637" s="88"/>
      <c r="AEJ6637" s="88"/>
      <c r="AEK6637" s="88"/>
      <c r="AEL6637" s="88"/>
      <c r="AEM6637" s="88"/>
      <c r="AEN6637" s="88"/>
      <c r="AEO6637" s="88"/>
      <c r="AEP6637" s="88"/>
      <c r="AEQ6637" s="88"/>
      <c r="AER6637" s="88"/>
      <c r="AES6637" s="88"/>
      <c r="AET6637" s="88"/>
      <c r="AEU6637" s="88"/>
      <c r="AEV6637" s="88"/>
      <c r="AEW6637" s="88"/>
      <c r="AEX6637" s="88"/>
      <c r="AEY6637" s="88"/>
      <c r="AEZ6637" s="88"/>
      <c r="AFA6637" s="88"/>
      <c r="AFB6637" s="88"/>
      <c r="AFC6637" s="88"/>
      <c r="AFD6637" s="88"/>
      <c r="AFE6637" s="88"/>
      <c r="AFF6637" s="88"/>
      <c r="AFG6637" s="88"/>
      <c r="AFH6637" s="88"/>
      <c r="AFI6637" s="88"/>
      <c r="AFJ6637" s="88"/>
      <c r="AFK6637" s="88"/>
      <c r="AFL6637" s="88"/>
      <c r="AFM6637" s="88"/>
      <c r="AFN6637" s="88"/>
      <c r="AFO6637" s="88"/>
      <c r="AFP6637" s="88"/>
      <c r="AFQ6637" s="88"/>
      <c r="AFR6637" s="88"/>
      <c r="AFS6637" s="88"/>
      <c r="AFT6637" s="88"/>
      <c r="AFU6637" s="88"/>
      <c r="AFV6637" s="88"/>
      <c r="AFW6637" s="88"/>
      <c r="AFX6637" s="88"/>
      <c r="AFY6637" s="88"/>
      <c r="AFZ6637" s="88"/>
      <c r="AGA6637" s="88"/>
      <c r="AGB6637" s="88"/>
      <c r="AGC6637" s="88"/>
      <c r="AGD6637" s="88"/>
      <c r="AGE6637" s="88"/>
      <c r="AGF6637" s="88"/>
      <c r="AGG6637" s="88"/>
      <c r="AGH6637" s="88"/>
      <c r="AGI6637" s="88"/>
      <c r="AGJ6637" s="88"/>
      <c r="AGK6637" s="88"/>
      <c r="AGL6637" s="88"/>
      <c r="AGM6637" s="88"/>
      <c r="AGN6637" s="88"/>
      <c r="AGO6637" s="88"/>
      <c r="AGP6637" s="88"/>
      <c r="AGQ6637" s="88"/>
      <c r="AGR6637" s="88"/>
      <c r="AGS6637" s="88"/>
      <c r="AGT6637" s="88"/>
      <c r="AGU6637" s="88"/>
      <c r="AGV6637" s="88"/>
      <c r="AGW6637" s="88"/>
      <c r="AGX6637" s="88"/>
      <c r="AGY6637" s="88"/>
      <c r="AGZ6637" s="88"/>
      <c r="AHA6637" s="88"/>
      <c r="AHB6637" s="88"/>
      <c r="AHC6637" s="88"/>
      <c r="AHD6637" s="88"/>
      <c r="AHE6637" s="88"/>
      <c r="AHF6637" s="88"/>
      <c r="AHG6637" s="88"/>
      <c r="AHH6637" s="88"/>
      <c r="AHI6637" s="88"/>
      <c r="AHJ6637" s="88"/>
      <c r="AHK6637" s="88"/>
      <c r="AHL6637" s="88"/>
      <c r="AHM6637" s="88"/>
      <c r="AHN6637" s="88"/>
      <c r="AHO6637" s="88"/>
      <c r="AHP6637" s="88"/>
      <c r="AHQ6637" s="88"/>
      <c r="AHR6637" s="88"/>
      <c r="AHS6637" s="88"/>
      <c r="AHT6637" s="88"/>
      <c r="AHU6637" s="88"/>
      <c r="AHV6637" s="88"/>
      <c r="AHW6637" s="88"/>
      <c r="AHX6637" s="88"/>
      <c r="AHY6637" s="88"/>
      <c r="AHZ6637" s="88"/>
      <c r="AIA6637" s="88"/>
      <c r="AIB6637" s="88"/>
      <c r="AIC6637" s="88"/>
      <c r="AID6637" s="88"/>
      <c r="AIE6637" s="88"/>
      <c r="AIF6637" s="88"/>
      <c r="AIG6637" s="88"/>
      <c r="AIH6637" s="88"/>
      <c r="AII6637" s="88"/>
      <c r="AIJ6637" s="88"/>
      <c r="AIK6637" s="88"/>
      <c r="AIL6637" s="88"/>
      <c r="AIM6637" s="88"/>
      <c r="AIN6637" s="88"/>
      <c r="AIO6637" s="88"/>
      <c r="AIP6637" s="88"/>
      <c r="AIQ6637" s="88"/>
      <c r="AIR6637" s="88"/>
      <c r="AIS6637" s="88"/>
      <c r="AIT6637" s="88"/>
      <c r="AIU6637" s="88"/>
      <c r="AIV6637" s="88"/>
      <c r="AIW6637" s="88"/>
      <c r="AIX6637" s="88"/>
      <c r="AIY6637" s="88"/>
      <c r="AIZ6637" s="88"/>
      <c r="AJA6637" s="88"/>
      <c r="AJB6637" s="88"/>
      <c r="AJC6637" s="88"/>
      <c r="AJD6637" s="88"/>
      <c r="AJE6637" s="88"/>
      <c r="AJF6637" s="88"/>
      <c r="AJG6637" s="88"/>
      <c r="AJH6637" s="88"/>
      <c r="AJI6637" s="88"/>
      <c r="AJJ6637" s="88"/>
      <c r="AJK6637" s="88"/>
      <c r="AJL6637" s="88"/>
      <c r="AJM6637" s="88"/>
      <c r="AJN6637" s="88"/>
      <c r="AJO6637" s="88"/>
      <c r="AJP6637" s="88"/>
      <c r="AJQ6637" s="88"/>
      <c r="AJR6637" s="88"/>
      <c r="AJS6637" s="88"/>
      <c r="AJT6637" s="88"/>
      <c r="AJU6637" s="88"/>
      <c r="AJV6637" s="88"/>
      <c r="AJW6637" s="88"/>
      <c r="AJX6637" s="88"/>
      <c r="AJY6637" s="88"/>
      <c r="AJZ6637" s="88"/>
      <c r="AKA6637" s="88"/>
      <c r="AKB6637" s="88"/>
      <c r="AKC6637" s="88"/>
      <c r="AKD6637" s="88"/>
      <c r="AKE6637" s="88"/>
      <c r="AKF6637" s="88"/>
      <c r="AKG6637" s="88"/>
      <c r="AKH6637" s="88"/>
      <c r="AKI6637" s="88"/>
      <c r="AKJ6637" s="88"/>
      <c r="AKK6637" s="88"/>
      <c r="AKL6637" s="88"/>
      <c r="AKM6637" s="88"/>
      <c r="AKN6637" s="88"/>
      <c r="AKO6637" s="88"/>
      <c r="AKP6637" s="88"/>
      <c r="AKQ6637" s="88"/>
      <c r="AKR6637" s="88"/>
      <c r="AKS6637" s="88"/>
      <c r="AKT6637" s="88"/>
      <c r="AKU6637" s="88"/>
      <c r="AKV6637" s="88"/>
      <c r="AKW6637" s="88"/>
      <c r="AKX6637" s="88"/>
      <c r="AKY6637" s="88"/>
      <c r="AKZ6637" s="88"/>
      <c r="ALA6637" s="88"/>
      <c r="ALB6637" s="88"/>
      <c r="ALC6637" s="88"/>
      <c r="ALD6637" s="88"/>
      <c r="ALE6637" s="88"/>
      <c r="ALF6637" s="88"/>
      <c r="ALG6637" s="88"/>
      <c r="ALH6637" s="88"/>
      <c r="ALI6637" s="88"/>
      <c r="ALJ6637" s="88"/>
      <c r="ALK6637" s="88"/>
      <c r="ALL6637" s="88"/>
      <c r="ALM6637" s="88"/>
      <c r="ALN6637" s="88"/>
      <c r="ALO6637" s="88"/>
      <c r="ALP6637" s="88"/>
      <c r="ALQ6637" s="88"/>
      <c r="ALR6637" s="88"/>
      <c r="ALS6637" s="88"/>
      <c r="ALT6637" s="88"/>
      <c r="ALU6637" s="88"/>
      <c r="ALV6637" s="88"/>
      <c r="ALW6637" s="88"/>
      <c r="ALX6637" s="88"/>
      <c r="ALY6637" s="88"/>
      <c r="ALZ6637" s="88"/>
      <c r="AMA6637" s="88"/>
      <c r="AMB6637" s="88"/>
      <c r="AMC6637" s="88"/>
      <c r="AMD6637" s="88"/>
      <c r="AME6637" s="88"/>
      <c r="AMF6637" s="88"/>
      <c r="AMG6637" s="88"/>
      <c r="AMH6637" s="88"/>
      <c r="AMI6637" s="88"/>
      <c r="AMJ6637" s="88"/>
      <c r="AMK6637" s="88"/>
      <c r="AML6637" s="88"/>
      <c r="AMM6637" s="88"/>
      <c r="AMN6637" s="88"/>
      <c r="AMO6637" s="88"/>
    </row>
    <row r="6638" spans="1:1029" s="104" customFormat="1" x14ac:dyDescent="0.35">
      <c r="A6638" s="21">
        <v>10141103</v>
      </c>
      <c r="B6638" s="117" t="s">
        <v>1665</v>
      </c>
      <c r="C6638" s="115" t="s">
        <v>710</v>
      </c>
      <c r="D6638" s="21" t="s">
        <v>1696</v>
      </c>
      <c r="E6638" s="114" t="str">
        <f t="shared" si="1237"/>
        <v>TRANSFORMADOR MARCA:MOYRA Inhambane PTS 01</v>
      </c>
      <c r="F6638" s="21"/>
      <c r="G6638" s="34" t="s">
        <v>1695</v>
      </c>
      <c r="H6638" s="34" t="str">
        <f>+G6638</f>
        <v>Inhambane</v>
      </c>
      <c r="I6638" s="22"/>
      <c r="J6638" s="118"/>
      <c r="K6638" s="210" t="s">
        <v>1694</v>
      </c>
      <c r="L6638" s="171" t="s">
        <v>1693</v>
      </c>
      <c r="M6638" s="21">
        <v>200</v>
      </c>
      <c r="N6638" s="21">
        <v>33</v>
      </c>
      <c r="O6638" s="21">
        <v>0.4</v>
      </c>
      <c r="P6638" s="124" t="s">
        <v>516</v>
      </c>
      <c r="Q6638" s="173">
        <v>2017</v>
      </c>
      <c r="R6638" s="21" t="s">
        <v>1692</v>
      </c>
      <c r="S6638" s="21" t="s">
        <v>1691</v>
      </c>
      <c r="T6638" s="126">
        <v>991</v>
      </c>
      <c r="U6638" s="111">
        <v>45</v>
      </c>
      <c r="V6638" s="113">
        <f t="shared" si="1238"/>
        <v>991</v>
      </c>
      <c r="W6638" s="113">
        <f t="shared" si="1239"/>
        <v>0</v>
      </c>
      <c r="X6638" s="112">
        <f t="shared" si="1240"/>
        <v>0</v>
      </c>
      <c r="Y6638" s="118"/>
      <c r="Z6638" s="110">
        <f t="shared" si="1248"/>
        <v>45</v>
      </c>
      <c r="AA6638" s="109">
        <f t="shared" si="1241"/>
        <v>49.550000000000004</v>
      </c>
      <c r="AB6638" s="109">
        <f t="shared" si="1242"/>
        <v>49550.000000000007</v>
      </c>
      <c r="AC6638" s="108">
        <f t="shared" si="1243"/>
        <v>941.45</v>
      </c>
      <c r="AD6638" s="107">
        <f t="shared" si="1244"/>
        <v>2.2222222222222223E-2</v>
      </c>
      <c r="AE6638" s="106">
        <f t="shared" si="1245"/>
        <v>20.921111111111113</v>
      </c>
      <c r="AF6638" s="105">
        <f t="shared" si="1246"/>
        <v>20.921111111111113</v>
      </c>
      <c r="AG6638" s="105">
        <f t="shared" si="1247"/>
        <v>970.07888888888886</v>
      </c>
      <c r="AH6638" s="88"/>
      <c r="AI6638" s="88"/>
      <c r="AJ6638" s="88"/>
      <c r="AK6638" s="88"/>
      <c r="AL6638" s="88"/>
      <c r="AM6638" s="88"/>
      <c r="AN6638" s="88"/>
      <c r="AO6638" s="88"/>
      <c r="AP6638" s="88"/>
      <c r="AQ6638" s="88"/>
      <c r="AR6638" s="88"/>
      <c r="AS6638" s="88"/>
      <c r="AT6638" s="88"/>
      <c r="AU6638" s="88"/>
      <c r="AV6638" s="88"/>
      <c r="AW6638" s="88"/>
      <c r="AX6638" s="88"/>
      <c r="AY6638" s="88"/>
      <c r="AZ6638" s="88"/>
      <c r="BA6638" s="88"/>
      <c r="BB6638" s="88"/>
      <c r="BC6638" s="88"/>
      <c r="BD6638" s="88"/>
      <c r="BE6638" s="88"/>
      <c r="BF6638" s="88"/>
      <c r="BG6638" s="88"/>
      <c r="BH6638" s="88"/>
      <c r="BI6638" s="88"/>
      <c r="BJ6638" s="88"/>
      <c r="BK6638" s="88"/>
      <c r="BL6638" s="88"/>
      <c r="BM6638" s="88"/>
      <c r="BN6638" s="88"/>
      <c r="BO6638" s="88"/>
      <c r="BP6638" s="88"/>
      <c r="BQ6638" s="88"/>
      <c r="BR6638" s="88"/>
      <c r="BS6638" s="88"/>
      <c r="BT6638" s="88"/>
      <c r="BU6638" s="88"/>
      <c r="BV6638" s="88"/>
      <c r="BW6638" s="88"/>
      <c r="BX6638" s="88"/>
      <c r="BY6638" s="88"/>
      <c r="BZ6638" s="88"/>
      <c r="CA6638" s="88"/>
      <c r="CB6638" s="88"/>
      <c r="CC6638" s="88"/>
      <c r="CD6638" s="88"/>
      <c r="CE6638" s="88"/>
      <c r="CF6638" s="88"/>
      <c r="CG6638" s="88"/>
      <c r="CH6638" s="88"/>
      <c r="CI6638" s="88"/>
      <c r="CJ6638" s="88"/>
      <c r="CK6638" s="88"/>
      <c r="CL6638" s="88"/>
      <c r="CM6638" s="88"/>
      <c r="CN6638" s="88"/>
      <c r="CO6638" s="88"/>
      <c r="CP6638" s="88"/>
      <c r="CQ6638" s="88"/>
      <c r="CR6638" s="88"/>
      <c r="CS6638" s="88"/>
      <c r="CT6638" s="88"/>
      <c r="CU6638" s="88"/>
      <c r="CV6638" s="88"/>
      <c r="CW6638" s="88"/>
      <c r="CX6638" s="88"/>
      <c r="CY6638" s="88"/>
      <c r="CZ6638" s="88"/>
      <c r="DA6638" s="88"/>
      <c r="DB6638" s="88"/>
      <c r="DC6638" s="88"/>
      <c r="DD6638" s="88"/>
      <c r="DE6638" s="88"/>
      <c r="DF6638" s="88"/>
      <c r="DG6638" s="88"/>
      <c r="DH6638" s="88"/>
      <c r="DI6638" s="88"/>
      <c r="DJ6638" s="88"/>
      <c r="DK6638" s="88"/>
      <c r="DL6638" s="88"/>
      <c r="DM6638" s="88"/>
      <c r="DN6638" s="88"/>
      <c r="DO6638" s="88"/>
      <c r="DP6638" s="88"/>
      <c r="DQ6638" s="88"/>
      <c r="DR6638" s="88"/>
      <c r="DS6638" s="88"/>
      <c r="DT6638" s="88"/>
      <c r="DU6638" s="88"/>
      <c r="DV6638" s="88"/>
      <c r="DW6638" s="88"/>
      <c r="DX6638" s="88"/>
      <c r="DY6638" s="88"/>
      <c r="DZ6638" s="88"/>
      <c r="EA6638" s="88"/>
      <c r="EB6638" s="88"/>
      <c r="EC6638" s="88"/>
      <c r="ED6638" s="88"/>
      <c r="EE6638" s="88"/>
      <c r="EF6638" s="88"/>
      <c r="EG6638" s="88"/>
      <c r="EH6638" s="88"/>
      <c r="EI6638" s="88"/>
      <c r="EJ6638" s="88"/>
      <c r="EK6638" s="88"/>
      <c r="EL6638" s="88"/>
      <c r="EM6638" s="88"/>
      <c r="EN6638" s="88"/>
      <c r="EO6638" s="88"/>
      <c r="EP6638" s="88"/>
      <c r="EQ6638" s="88"/>
      <c r="ER6638" s="88"/>
      <c r="ES6638" s="88"/>
      <c r="ET6638" s="88"/>
      <c r="EU6638" s="88"/>
      <c r="EV6638" s="88"/>
      <c r="EW6638" s="88"/>
      <c r="EX6638" s="88"/>
      <c r="EY6638" s="88"/>
      <c r="EZ6638" s="88"/>
      <c r="FA6638" s="88"/>
      <c r="FB6638" s="88"/>
      <c r="FC6638" s="88"/>
      <c r="FD6638" s="88"/>
      <c r="FE6638" s="88"/>
      <c r="FF6638" s="88"/>
      <c r="FG6638" s="88"/>
      <c r="FH6638" s="88"/>
      <c r="FI6638" s="88"/>
      <c r="FJ6638" s="88"/>
      <c r="FK6638" s="88"/>
      <c r="FL6638" s="88"/>
      <c r="FM6638" s="88"/>
      <c r="FN6638" s="88"/>
      <c r="FO6638" s="88"/>
      <c r="FP6638" s="88"/>
      <c r="FQ6638" s="88"/>
      <c r="FR6638" s="88"/>
      <c r="FS6638" s="88"/>
      <c r="FT6638" s="88"/>
      <c r="FU6638" s="88"/>
      <c r="FV6638" s="88"/>
      <c r="FW6638" s="88"/>
      <c r="FX6638" s="88"/>
      <c r="FY6638" s="88"/>
      <c r="FZ6638" s="88"/>
      <c r="GA6638" s="88"/>
      <c r="GB6638" s="88"/>
      <c r="GC6638" s="88"/>
      <c r="GD6638" s="88"/>
      <c r="GE6638" s="88"/>
      <c r="GF6638" s="88"/>
      <c r="GG6638" s="88"/>
      <c r="GH6638" s="88"/>
      <c r="GI6638" s="88"/>
      <c r="GJ6638" s="88"/>
      <c r="GK6638" s="88"/>
      <c r="GL6638" s="88"/>
      <c r="GM6638" s="88"/>
      <c r="GN6638" s="88"/>
      <c r="GO6638" s="88"/>
      <c r="GP6638" s="88"/>
      <c r="GQ6638" s="88"/>
      <c r="GR6638" s="88"/>
      <c r="GS6638" s="88"/>
      <c r="GT6638" s="88"/>
      <c r="GU6638" s="88"/>
      <c r="GV6638" s="88"/>
      <c r="GW6638" s="88"/>
      <c r="GX6638" s="88"/>
      <c r="GY6638" s="88"/>
      <c r="GZ6638" s="88"/>
      <c r="HA6638" s="88"/>
      <c r="HB6638" s="88"/>
      <c r="HC6638" s="88"/>
      <c r="HD6638" s="88"/>
      <c r="HE6638" s="88"/>
      <c r="HF6638" s="88"/>
      <c r="HG6638" s="88"/>
      <c r="HH6638" s="88"/>
      <c r="HI6638" s="88"/>
      <c r="HJ6638" s="88"/>
      <c r="HK6638" s="88"/>
      <c r="HL6638" s="88"/>
      <c r="HM6638" s="88"/>
      <c r="HN6638" s="88"/>
      <c r="HO6638" s="88"/>
      <c r="HP6638" s="88"/>
      <c r="HQ6638" s="88"/>
      <c r="HR6638" s="88"/>
      <c r="HS6638" s="88"/>
      <c r="HT6638" s="88"/>
      <c r="HU6638" s="88"/>
      <c r="HV6638" s="88"/>
      <c r="HW6638" s="88"/>
      <c r="HX6638" s="88"/>
      <c r="HY6638" s="88"/>
      <c r="HZ6638" s="88"/>
      <c r="IA6638" s="88"/>
      <c r="IB6638" s="88"/>
      <c r="IC6638" s="88"/>
      <c r="ID6638" s="88"/>
      <c r="IE6638" s="88"/>
      <c r="IF6638" s="88"/>
      <c r="IG6638" s="88"/>
      <c r="IH6638" s="88"/>
      <c r="II6638" s="88"/>
      <c r="IJ6638" s="88"/>
      <c r="IK6638" s="88"/>
      <c r="IL6638" s="88"/>
      <c r="IM6638" s="88"/>
      <c r="IN6638" s="88"/>
      <c r="IO6638" s="88"/>
      <c r="IP6638" s="88"/>
      <c r="IQ6638" s="88"/>
      <c r="IR6638" s="88"/>
      <c r="IS6638" s="88"/>
      <c r="IT6638" s="88"/>
      <c r="IU6638" s="88"/>
      <c r="IV6638" s="88"/>
      <c r="IW6638" s="88"/>
      <c r="IX6638" s="88"/>
      <c r="IY6638" s="88"/>
      <c r="IZ6638" s="88"/>
      <c r="JA6638" s="88"/>
      <c r="JB6638" s="88"/>
      <c r="JC6638" s="88"/>
      <c r="JD6638" s="88"/>
      <c r="JE6638" s="88"/>
      <c r="JF6638" s="88"/>
      <c r="JG6638" s="88"/>
      <c r="JH6638" s="88"/>
      <c r="JI6638" s="88"/>
      <c r="JJ6638" s="88"/>
      <c r="JK6638" s="88"/>
      <c r="JL6638" s="88"/>
      <c r="JM6638" s="88"/>
      <c r="JN6638" s="88"/>
      <c r="JO6638" s="88"/>
      <c r="JP6638" s="88"/>
      <c r="JQ6638" s="88"/>
      <c r="JR6638" s="88"/>
      <c r="JS6638" s="88"/>
      <c r="JT6638" s="88"/>
      <c r="JU6638" s="88"/>
      <c r="JV6638" s="88"/>
      <c r="JW6638" s="88"/>
      <c r="JX6638" s="88"/>
      <c r="JY6638" s="88"/>
      <c r="JZ6638" s="88"/>
      <c r="KA6638" s="88"/>
      <c r="KB6638" s="88"/>
      <c r="KC6638" s="88"/>
      <c r="KD6638" s="88"/>
      <c r="KE6638" s="88"/>
      <c r="KF6638" s="88"/>
      <c r="KG6638" s="88"/>
      <c r="KH6638" s="88"/>
      <c r="KI6638" s="88"/>
      <c r="KJ6638" s="88"/>
      <c r="KK6638" s="88"/>
      <c r="KL6638" s="88"/>
      <c r="KM6638" s="88"/>
      <c r="KN6638" s="88"/>
      <c r="KO6638" s="88"/>
      <c r="KP6638" s="88"/>
      <c r="KQ6638" s="88"/>
      <c r="KR6638" s="88"/>
      <c r="KS6638" s="88"/>
      <c r="KT6638" s="88"/>
      <c r="KU6638" s="88"/>
      <c r="KV6638" s="88"/>
      <c r="KW6638" s="88"/>
      <c r="KX6638" s="88"/>
      <c r="KY6638" s="88"/>
      <c r="KZ6638" s="88"/>
      <c r="LA6638" s="88"/>
      <c r="LB6638" s="88"/>
      <c r="LC6638" s="88"/>
      <c r="LD6638" s="88"/>
      <c r="LE6638" s="88"/>
      <c r="LF6638" s="88"/>
      <c r="LG6638" s="88"/>
      <c r="LH6638" s="88"/>
      <c r="LI6638" s="88"/>
      <c r="LJ6638" s="88"/>
      <c r="LK6638" s="88"/>
      <c r="LL6638" s="88"/>
      <c r="LM6638" s="88"/>
      <c r="LN6638" s="88"/>
      <c r="LO6638" s="88"/>
      <c r="LP6638" s="88"/>
      <c r="LQ6638" s="88"/>
      <c r="LR6638" s="88"/>
      <c r="LS6638" s="88"/>
      <c r="LT6638" s="88"/>
      <c r="LU6638" s="88"/>
      <c r="LV6638" s="88"/>
      <c r="LW6638" s="88"/>
      <c r="LX6638" s="88"/>
      <c r="LY6638" s="88"/>
      <c r="LZ6638" s="88"/>
      <c r="MA6638" s="88"/>
      <c r="MB6638" s="88"/>
      <c r="MC6638" s="88"/>
      <c r="MD6638" s="88"/>
      <c r="ME6638" s="88"/>
      <c r="MF6638" s="88"/>
      <c r="MG6638" s="88"/>
      <c r="MH6638" s="88"/>
      <c r="MI6638" s="88"/>
      <c r="MJ6638" s="88"/>
      <c r="MK6638" s="88"/>
      <c r="ML6638" s="88"/>
      <c r="MM6638" s="88"/>
      <c r="MN6638" s="88"/>
      <c r="MO6638" s="88"/>
      <c r="MP6638" s="88"/>
      <c r="MQ6638" s="88"/>
      <c r="MR6638" s="88"/>
      <c r="MS6638" s="88"/>
      <c r="MT6638" s="88"/>
      <c r="MU6638" s="88"/>
      <c r="MV6638" s="88"/>
      <c r="MW6638" s="88"/>
      <c r="MX6638" s="88"/>
      <c r="MY6638" s="88"/>
      <c r="MZ6638" s="88"/>
      <c r="NA6638" s="88"/>
      <c r="NB6638" s="88"/>
      <c r="NC6638" s="88"/>
      <c r="ND6638" s="88"/>
      <c r="NE6638" s="88"/>
      <c r="NF6638" s="88"/>
      <c r="NG6638" s="88"/>
      <c r="NH6638" s="88"/>
      <c r="NI6638" s="88"/>
      <c r="NJ6638" s="88"/>
      <c r="NK6638" s="88"/>
      <c r="NL6638" s="88"/>
      <c r="NM6638" s="88"/>
      <c r="NN6638" s="88"/>
      <c r="NO6638" s="88"/>
      <c r="NP6638" s="88"/>
      <c r="NQ6638" s="88"/>
      <c r="NR6638" s="88"/>
      <c r="NS6638" s="88"/>
      <c r="NT6638" s="88"/>
      <c r="NU6638" s="88"/>
      <c r="NV6638" s="88"/>
      <c r="NW6638" s="88"/>
      <c r="NX6638" s="88"/>
      <c r="NY6638" s="88"/>
      <c r="NZ6638" s="88"/>
      <c r="OA6638" s="88"/>
      <c r="OB6638" s="88"/>
      <c r="OC6638" s="88"/>
      <c r="OD6638" s="88"/>
      <c r="OE6638" s="88"/>
      <c r="OF6638" s="88"/>
      <c r="OG6638" s="88"/>
      <c r="OH6638" s="88"/>
      <c r="OI6638" s="88"/>
      <c r="OJ6638" s="88"/>
      <c r="OK6638" s="88"/>
      <c r="OL6638" s="88"/>
      <c r="OM6638" s="88"/>
      <c r="ON6638" s="88"/>
      <c r="OO6638" s="88"/>
      <c r="OP6638" s="88"/>
      <c r="OQ6638" s="88"/>
      <c r="OR6638" s="88"/>
      <c r="OS6638" s="88"/>
      <c r="OT6638" s="88"/>
      <c r="OU6638" s="88"/>
      <c r="OV6638" s="88"/>
      <c r="OW6638" s="88"/>
      <c r="OX6638" s="88"/>
      <c r="OY6638" s="88"/>
      <c r="OZ6638" s="88"/>
      <c r="PA6638" s="88"/>
      <c r="PB6638" s="88"/>
      <c r="PC6638" s="88"/>
      <c r="PD6638" s="88"/>
      <c r="PE6638" s="88"/>
      <c r="PF6638" s="88"/>
      <c r="PG6638" s="88"/>
      <c r="PH6638" s="88"/>
      <c r="PI6638" s="88"/>
      <c r="PJ6638" s="88"/>
      <c r="PK6638" s="88"/>
      <c r="PL6638" s="88"/>
      <c r="PM6638" s="88"/>
      <c r="PN6638" s="88"/>
      <c r="PO6638" s="88"/>
      <c r="PP6638" s="88"/>
      <c r="PQ6638" s="88"/>
      <c r="PR6638" s="88"/>
      <c r="PS6638" s="88"/>
      <c r="PT6638" s="88"/>
      <c r="PU6638" s="88"/>
      <c r="PV6638" s="88"/>
      <c r="PW6638" s="88"/>
      <c r="PX6638" s="88"/>
      <c r="PY6638" s="88"/>
      <c r="PZ6638" s="88"/>
      <c r="QA6638" s="88"/>
      <c r="QB6638" s="88"/>
      <c r="QC6638" s="88"/>
      <c r="QD6638" s="88"/>
      <c r="QE6638" s="88"/>
      <c r="QF6638" s="88"/>
      <c r="QG6638" s="88"/>
      <c r="QH6638" s="88"/>
      <c r="QI6638" s="88"/>
      <c r="QJ6638" s="88"/>
      <c r="QK6638" s="88"/>
      <c r="QL6638" s="88"/>
      <c r="QM6638" s="88"/>
      <c r="QN6638" s="88"/>
      <c r="QO6638" s="88"/>
      <c r="QP6638" s="88"/>
      <c r="QQ6638" s="88"/>
      <c r="QR6638" s="88"/>
      <c r="QS6638" s="88"/>
      <c r="QT6638" s="88"/>
      <c r="QU6638" s="88"/>
      <c r="QV6638" s="88"/>
      <c r="QW6638" s="88"/>
      <c r="QX6638" s="88"/>
      <c r="QY6638" s="88"/>
      <c r="QZ6638" s="88"/>
      <c r="RA6638" s="88"/>
      <c r="RB6638" s="88"/>
      <c r="RC6638" s="88"/>
      <c r="RD6638" s="88"/>
      <c r="RE6638" s="88"/>
      <c r="RF6638" s="88"/>
      <c r="RG6638" s="88"/>
      <c r="RH6638" s="88"/>
      <c r="RI6638" s="88"/>
      <c r="RJ6638" s="88"/>
      <c r="RK6638" s="88"/>
      <c r="RL6638" s="88"/>
      <c r="RM6638" s="88"/>
      <c r="RN6638" s="88"/>
      <c r="RO6638" s="88"/>
      <c r="RP6638" s="88"/>
      <c r="RQ6638" s="88"/>
      <c r="RR6638" s="88"/>
      <c r="RS6638" s="88"/>
      <c r="RT6638" s="88"/>
      <c r="RU6638" s="88"/>
      <c r="RV6638" s="88"/>
      <c r="RW6638" s="88"/>
      <c r="RX6638" s="88"/>
      <c r="RY6638" s="88"/>
      <c r="RZ6638" s="88"/>
      <c r="SA6638" s="88"/>
      <c r="SB6638" s="88"/>
      <c r="SC6638" s="88"/>
      <c r="SD6638" s="88"/>
      <c r="SE6638" s="88"/>
      <c r="SF6638" s="88"/>
      <c r="SG6638" s="88"/>
      <c r="SH6638" s="88"/>
      <c r="SI6638" s="88"/>
      <c r="SJ6638" s="88"/>
      <c r="SK6638" s="88"/>
      <c r="SL6638" s="88"/>
      <c r="SM6638" s="88"/>
      <c r="SN6638" s="88"/>
      <c r="SO6638" s="88"/>
      <c r="SP6638" s="88"/>
      <c r="SQ6638" s="88"/>
      <c r="SR6638" s="88"/>
      <c r="SS6638" s="88"/>
      <c r="ST6638" s="88"/>
      <c r="SU6638" s="88"/>
      <c r="SV6638" s="88"/>
      <c r="SW6638" s="88"/>
      <c r="SX6638" s="88"/>
      <c r="SY6638" s="88"/>
      <c r="SZ6638" s="88"/>
      <c r="TA6638" s="88"/>
      <c r="TB6638" s="88"/>
      <c r="TC6638" s="88"/>
      <c r="TD6638" s="88"/>
      <c r="TE6638" s="88"/>
      <c r="TF6638" s="88"/>
      <c r="TG6638" s="88"/>
      <c r="TH6638" s="88"/>
      <c r="TI6638" s="88"/>
      <c r="TJ6638" s="88"/>
      <c r="TK6638" s="88"/>
      <c r="TL6638" s="88"/>
      <c r="TM6638" s="88"/>
      <c r="TN6638" s="88"/>
      <c r="TO6638" s="88"/>
      <c r="TP6638" s="88"/>
      <c r="TQ6638" s="88"/>
      <c r="TR6638" s="88"/>
      <c r="TS6638" s="88"/>
      <c r="TT6638" s="88"/>
      <c r="TU6638" s="88"/>
      <c r="TV6638" s="88"/>
      <c r="TW6638" s="88"/>
      <c r="TX6638" s="88"/>
      <c r="TY6638" s="88"/>
      <c r="TZ6638" s="88"/>
      <c r="UA6638" s="88"/>
      <c r="UB6638" s="88"/>
      <c r="UC6638" s="88"/>
      <c r="UD6638" s="88"/>
      <c r="UE6638" s="88"/>
      <c r="UF6638" s="88"/>
      <c r="UG6638" s="88"/>
      <c r="UH6638" s="88"/>
      <c r="UI6638" s="88"/>
      <c r="UJ6638" s="88"/>
      <c r="UK6638" s="88"/>
      <c r="UL6638" s="88"/>
      <c r="UM6638" s="88"/>
      <c r="UN6638" s="88"/>
      <c r="UO6638" s="88"/>
      <c r="UP6638" s="88"/>
      <c r="UQ6638" s="88"/>
      <c r="UR6638" s="88"/>
      <c r="US6638" s="88"/>
      <c r="UT6638" s="88"/>
      <c r="UU6638" s="88"/>
      <c r="UV6638" s="88"/>
      <c r="UW6638" s="88"/>
      <c r="UX6638" s="88"/>
      <c r="UY6638" s="88"/>
      <c r="UZ6638" s="88"/>
      <c r="VA6638" s="88"/>
      <c r="VB6638" s="88"/>
      <c r="VC6638" s="88"/>
      <c r="VD6638" s="88"/>
      <c r="VE6638" s="88"/>
      <c r="VF6638" s="88"/>
      <c r="VG6638" s="88"/>
      <c r="VH6638" s="88"/>
      <c r="VI6638" s="88"/>
      <c r="VJ6638" s="88"/>
      <c r="VK6638" s="88"/>
      <c r="VL6638" s="88"/>
      <c r="VM6638" s="88"/>
      <c r="VN6638" s="88"/>
      <c r="VO6638" s="88"/>
      <c r="VP6638" s="88"/>
      <c r="VQ6638" s="88"/>
      <c r="VR6638" s="88"/>
      <c r="VS6638" s="88"/>
      <c r="VT6638" s="88"/>
      <c r="VU6638" s="88"/>
      <c r="VV6638" s="88"/>
      <c r="VW6638" s="88"/>
      <c r="VX6638" s="88"/>
      <c r="VY6638" s="88"/>
      <c r="VZ6638" s="88"/>
      <c r="WA6638" s="88"/>
      <c r="WB6638" s="88"/>
      <c r="WC6638" s="88"/>
      <c r="WD6638" s="88"/>
      <c r="WE6638" s="88"/>
      <c r="WF6638" s="88"/>
      <c r="WG6638" s="88"/>
      <c r="WH6638" s="88"/>
      <c r="WI6638" s="88"/>
      <c r="WJ6638" s="88"/>
      <c r="WK6638" s="88"/>
      <c r="WL6638" s="88"/>
      <c r="WM6638" s="88"/>
      <c r="WN6638" s="88"/>
      <c r="WO6638" s="88"/>
      <c r="WP6638" s="88"/>
      <c r="WQ6638" s="88"/>
      <c r="WR6638" s="88"/>
      <c r="WS6638" s="88"/>
      <c r="WT6638" s="88"/>
      <c r="WU6638" s="88"/>
      <c r="WV6638" s="88"/>
      <c r="WW6638" s="88"/>
      <c r="WX6638" s="88"/>
      <c r="WY6638" s="88"/>
      <c r="WZ6638" s="88"/>
      <c r="XA6638" s="88"/>
      <c r="XB6638" s="88"/>
      <c r="XC6638" s="88"/>
      <c r="XD6638" s="88"/>
      <c r="XE6638" s="88"/>
      <c r="XF6638" s="88"/>
      <c r="XG6638" s="88"/>
      <c r="XH6638" s="88"/>
      <c r="XI6638" s="88"/>
      <c r="XJ6638" s="88"/>
      <c r="XK6638" s="88"/>
      <c r="XL6638" s="88"/>
      <c r="XM6638" s="88"/>
      <c r="XN6638" s="88"/>
      <c r="XO6638" s="88"/>
      <c r="XP6638" s="88"/>
      <c r="XQ6638" s="88"/>
      <c r="XR6638" s="88"/>
      <c r="XS6638" s="88"/>
      <c r="XT6638" s="88"/>
      <c r="XU6638" s="88"/>
      <c r="XV6638" s="88"/>
      <c r="XW6638" s="88"/>
      <c r="XX6638" s="88"/>
      <c r="XY6638" s="88"/>
      <c r="XZ6638" s="88"/>
      <c r="YA6638" s="88"/>
      <c r="YB6638" s="88"/>
      <c r="YC6638" s="88"/>
      <c r="YD6638" s="88"/>
      <c r="YE6638" s="88"/>
      <c r="YF6638" s="88"/>
      <c r="YG6638" s="88"/>
      <c r="YH6638" s="88"/>
      <c r="YI6638" s="88"/>
      <c r="YJ6638" s="88"/>
      <c r="YK6638" s="88"/>
      <c r="YL6638" s="88"/>
      <c r="YM6638" s="88"/>
      <c r="YN6638" s="88"/>
      <c r="YO6638" s="88"/>
      <c r="YP6638" s="88"/>
      <c r="YQ6638" s="88"/>
      <c r="YR6638" s="88"/>
      <c r="YS6638" s="88"/>
      <c r="YT6638" s="88"/>
      <c r="YU6638" s="88"/>
      <c r="YV6638" s="88"/>
      <c r="YW6638" s="88"/>
      <c r="YX6638" s="88"/>
      <c r="YY6638" s="88"/>
      <c r="YZ6638" s="88"/>
      <c r="ZA6638" s="88"/>
      <c r="ZB6638" s="88"/>
      <c r="ZC6638" s="88"/>
      <c r="ZD6638" s="88"/>
      <c r="ZE6638" s="88"/>
      <c r="ZF6638" s="88"/>
      <c r="ZG6638" s="88"/>
      <c r="ZH6638" s="88"/>
      <c r="ZI6638" s="88"/>
      <c r="ZJ6638" s="88"/>
      <c r="ZK6638" s="88"/>
      <c r="ZL6638" s="88"/>
      <c r="ZM6638" s="88"/>
      <c r="ZN6638" s="88"/>
      <c r="ZO6638" s="88"/>
      <c r="ZP6638" s="88"/>
      <c r="ZQ6638" s="88"/>
      <c r="ZR6638" s="88"/>
      <c r="ZS6638" s="88"/>
      <c r="ZT6638" s="88"/>
      <c r="ZU6638" s="88"/>
      <c r="ZV6638" s="88"/>
      <c r="ZW6638" s="88"/>
      <c r="ZX6638" s="88"/>
      <c r="ZY6638" s="88"/>
      <c r="ZZ6638" s="88"/>
      <c r="AAA6638" s="88"/>
      <c r="AAB6638" s="88"/>
      <c r="AAC6638" s="88"/>
      <c r="AAD6638" s="88"/>
      <c r="AAE6638" s="88"/>
      <c r="AAF6638" s="88"/>
      <c r="AAG6638" s="88"/>
      <c r="AAH6638" s="88"/>
      <c r="AAI6638" s="88"/>
      <c r="AAJ6638" s="88"/>
      <c r="AAK6638" s="88"/>
      <c r="AAL6638" s="88"/>
      <c r="AAM6638" s="88"/>
      <c r="AAN6638" s="88"/>
      <c r="AAO6638" s="88"/>
      <c r="AAP6638" s="88"/>
      <c r="AAQ6638" s="88"/>
      <c r="AAR6638" s="88"/>
      <c r="AAS6638" s="88"/>
      <c r="AAT6638" s="88"/>
      <c r="AAU6638" s="88"/>
      <c r="AAV6638" s="88"/>
      <c r="AAW6638" s="88"/>
      <c r="AAX6638" s="88"/>
      <c r="AAY6638" s="88"/>
      <c r="AAZ6638" s="88"/>
      <c r="ABA6638" s="88"/>
      <c r="ABB6638" s="88"/>
      <c r="ABC6638" s="88"/>
      <c r="ABD6638" s="88"/>
      <c r="ABE6638" s="88"/>
      <c r="ABF6638" s="88"/>
      <c r="ABG6638" s="88"/>
      <c r="ABH6638" s="88"/>
      <c r="ABI6638" s="88"/>
      <c r="ABJ6638" s="88"/>
      <c r="ABK6638" s="88"/>
      <c r="ABL6638" s="88"/>
      <c r="ABM6638" s="88"/>
      <c r="ABN6638" s="88"/>
      <c r="ABO6638" s="88"/>
      <c r="ABP6638" s="88"/>
      <c r="ABQ6638" s="88"/>
      <c r="ABR6638" s="88"/>
      <c r="ABS6638" s="88"/>
      <c r="ABT6638" s="88"/>
      <c r="ABU6638" s="88"/>
      <c r="ABV6638" s="88"/>
      <c r="ABW6638" s="88"/>
      <c r="ABX6638" s="88"/>
      <c r="ABY6638" s="88"/>
      <c r="ABZ6638" s="88"/>
      <c r="ACA6638" s="88"/>
      <c r="ACB6638" s="88"/>
      <c r="ACC6638" s="88"/>
      <c r="ACD6638" s="88"/>
      <c r="ACE6638" s="88"/>
      <c r="ACF6638" s="88"/>
      <c r="ACG6638" s="88"/>
      <c r="ACH6638" s="88"/>
      <c r="ACI6638" s="88"/>
      <c r="ACJ6638" s="88"/>
      <c r="ACK6638" s="88"/>
      <c r="ACL6638" s="88"/>
      <c r="ACM6638" s="88"/>
      <c r="ACN6638" s="88"/>
      <c r="ACO6638" s="88"/>
      <c r="ACP6638" s="88"/>
      <c r="ACQ6638" s="88"/>
      <c r="ACR6638" s="88"/>
      <c r="ACS6638" s="88"/>
      <c r="ACT6638" s="88"/>
      <c r="ACU6638" s="88"/>
      <c r="ACV6638" s="88"/>
      <c r="ACW6638" s="88"/>
      <c r="ACX6638" s="88"/>
      <c r="ACY6638" s="88"/>
      <c r="ACZ6638" s="88"/>
      <c r="ADA6638" s="88"/>
      <c r="ADB6638" s="88"/>
      <c r="ADC6638" s="88"/>
      <c r="ADD6638" s="88"/>
      <c r="ADE6638" s="88"/>
      <c r="ADF6638" s="88"/>
      <c r="ADG6638" s="88"/>
      <c r="ADH6638" s="88"/>
      <c r="ADI6638" s="88"/>
      <c r="ADJ6638" s="88"/>
      <c r="ADK6638" s="88"/>
      <c r="ADL6638" s="88"/>
      <c r="ADM6638" s="88"/>
      <c r="ADN6638" s="88"/>
      <c r="ADO6638" s="88"/>
      <c r="ADP6638" s="88"/>
      <c r="ADQ6638" s="88"/>
      <c r="ADR6638" s="88"/>
      <c r="ADS6638" s="88"/>
      <c r="ADT6638" s="88"/>
      <c r="ADU6638" s="88"/>
      <c r="ADV6638" s="88"/>
      <c r="ADW6638" s="88"/>
      <c r="ADX6638" s="88"/>
      <c r="ADY6638" s="88"/>
      <c r="ADZ6638" s="88"/>
      <c r="AEA6638" s="88"/>
      <c r="AEB6638" s="88"/>
      <c r="AEC6638" s="88"/>
      <c r="AED6638" s="88"/>
      <c r="AEE6638" s="88"/>
      <c r="AEF6638" s="88"/>
      <c r="AEG6638" s="88"/>
      <c r="AEH6638" s="88"/>
      <c r="AEI6638" s="88"/>
      <c r="AEJ6638" s="88"/>
      <c r="AEK6638" s="88"/>
      <c r="AEL6638" s="88"/>
      <c r="AEM6638" s="88"/>
      <c r="AEN6638" s="88"/>
      <c r="AEO6638" s="88"/>
      <c r="AEP6638" s="88"/>
      <c r="AEQ6638" s="88"/>
      <c r="AER6638" s="88"/>
      <c r="AES6638" s="88"/>
      <c r="AET6638" s="88"/>
      <c r="AEU6638" s="88"/>
      <c r="AEV6638" s="88"/>
      <c r="AEW6638" s="88"/>
      <c r="AEX6638" s="88"/>
      <c r="AEY6638" s="88"/>
      <c r="AEZ6638" s="88"/>
      <c r="AFA6638" s="88"/>
      <c r="AFB6638" s="88"/>
      <c r="AFC6638" s="88"/>
      <c r="AFD6638" s="88"/>
      <c r="AFE6638" s="88"/>
      <c r="AFF6638" s="88"/>
      <c r="AFG6638" s="88"/>
      <c r="AFH6638" s="88"/>
      <c r="AFI6638" s="88"/>
      <c r="AFJ6638" s="88"/>
      <c r="AFK6638" s="88"/>
      <c r="AFL6638" s="88"/>
      <c r="AFM6638" s="88"/>
      <c r="AFN6638" s="88"/>
      <c r="AFO6638" s="88"/>
      <c r="AFP6638" s="88"/>
      <c r="AFQ6638" s="88"/>
      <c r="AFR6638" s="88"/>
      <c r="AFS6638" s="88"/>
      <c r="AFT6638" s="88"/>
      <c r="AFU6638" s="88"/>
      <c r="AFV6638" s="88"/>
      <c r="AFW6638" s="88"/>
      <c r="AFX6638" s="88"/>
      <c r="AFY6638" s="88"/>
      <c r="AFZ6638" s="88"/>
      <c r="AGA6638" s="88"/>
      <c r="AGB6638" s="88"/>
      <c r="AGC6638" s="88"/>
      <c r="AGD6638" s="88"/>
      <c r="AGE6638" s="88"/>
      <c r="AGF6638" s="88"/>
      <c r="AGG6638" s="88"/>
      <c r="AGH6638" s="88"/>
      <c r="AGI6638" s="88"/>
      <c r="AGJ6638" s="88"/>
      <c r="AGK6638" s="88"/>
      <c r="AGL6638" s="88"/>
      <c r="AGM6638" s="88"/>
      <c r="AGN6638" s="88"/>
      <c r="AGO6638" s="88"/>
      <c r="AGP6638" s="88"/>
      <c r="AGQ6638" s="88"/>
      <c r="AGR6638" s="88"/>
      <c r="AGS6638" s="88"/>
      <c r="AGT6638" s="88"/>
      <c r="AGU6638" s="88"/>
      <c r="AGV6638" s="88"/>
      <c r="AGW6638" s="88"/>
      <c r="AGX6638" s="88"/>
      <c r="AGY6638" s="88"/>
      <c r="AGZ6638" s="88"/>
      <c r="AHA6638" s="88"/>
      <c r="AHB6638" s="88"/>
      <c r="AHC6638" s="88"/>
      <c r="AHD6638" s="88"/>
      <c r="AHE6638" s="88"/>
      <c r="AHF6638" s="88"/>
      <c r="AHG6638" s="88"/>
      <c r="AHH6638" s="88"/>
      <c r="AHI6638" s="88"/>
      <c r="AHJ6638" s="88"/>
      <c r="AHK6638" s="88"/>
      <c r="AHL6638" s="88"/>
      <c r="AHM6638" s="88"/>
      <c r="AHN6638" s="88"/>
      <c r="AHO6638" s="88"/>
      <c r="AHP6638" s="88"/>
      <c r="AHQ6638" s="88"/>
      <c r="AHR6638" s="88"/>
      <c r="AHS6638" s="88"/>
      <c r="AHT6638" s="88"/>
      <c r="AHU6638" s="88"/>
      <c r="AHV6638" s="88"/>
      <c r="AHW6638" s="88"/>
      <c r="AHX6638" s="88"/>
      <c r="AHY6638" s="88"/>
      <c r="AHZ6638" s="88"/>
      <c r="AIA6638" s="88"/>
      <c r="AIB6638" s="88"/>
      <c r="AIC6638" s="88"/>
      <c r="AID6638" s="88"/>
      <c r="AIE6638" s="88"/>
      <c r="AIF6638" s="88"/>
      <c r="AIG6638" s="88"/>
      <c r="AIH6638" s="88"/>
      <c r="AII6638" s="88"/>
      <c r="AIJ6638" s="88"/>
      <c r="AIK6638" s="88"/>
      <c r="AIL6638" s="88"/>
      <c r="AIM6638" s="88"/>
      <c r="AIN6638" s="88"/>
      <c r="AIO6638" s="88"/>
      <c r="AIP6638" s="88"/>
      <c r="AIQ6638" s="88"/>
      <c r="AIR6638" s="88"/>
      <c r="AIS6638" s="88"/>
      <c r="AIT6638" s="88"/>
      <c r="AIU6638" s="88"/>
      <c r="AIV6638" s="88"/>
      <c r="AIW6638" s="88"/>
      <c r="AIX6638" s="88"/>
      <c r="AIY6638" s="88"/>
      <c r="AIZ6638" s="88"/>
      <c r="AJA6638" s="88"/>
      <c r="AJB6638" s="88"/>
      <c r="AJC6638" s="88"/>
      <c r="AJD6638" s="88"/>
      <c r="AJE6638" s="88"/>
      <c r="AJF6638" s="88"/>
      <c r="AJG6638" s="88"/>
      <c r="AJH6638" s="88"/>
      <c r="AJI6638" s="88"/>
      <c r="AJJ6638" s="88"/>
      <c r="AJK6638" s="88"/>
      <c r="AJL6638" s="88"/>
      <c r="AJM6638" s="88"/>
      <c r="AJN6638" s="88"/>
      <c r="AJO6638" s="88"/>
      <c r="AJP6638" s="88"/>
      <c r="AJQ6638" s="88"/>
      <c r="AJR6638" s="88"/>
      <c r="AJS6638" s="88"/>
      <c r="AJT6638" s="88"/>
      <c r="AJU6638" s="88"/>
      <c r="AJV6638" s="88"/>
      <c r="AJW6638" s="88"/>
      <c r="AJX6638" s="88"/>
      <c r="AJY6638" s="88"/>
      <c r="AJZ6638" s="88"/>
      <c r="AKA6638" s="88"/>
      <c r="AKB6638" s="88"/>
      <c r="AKC6638" s="88"/>
      <c r="AKD6638" s="88"/>
      <c r="AKE6638" s="88"/>
      <c r="AKF6638" s="88"/>
      <c r="AKG6638" s="88"/>
      <c r="AKH6638" s="88"/>
      <c r="AKI6638" s="88"/>
      <c r="AKJ6638" s="88"/>
      <c r="AKK6638" s="88"/>
      <c r="AKL6638" s="88"/>
      <c r="AKM6638" s="88"/>
      <c r="AKN6638" s="88"/>
      <c r="AKO6638" s="88"/>
      <c r="AKP6638" s="88"/>
      <c r="AKQ6638" s="88"/>
      <c r="AKR6638" s="88"/>
      <c r="AKS6638" s="88"/>
      <c r="AKT6638" s="88"/>
      <c r="AKU6638" s="88"/>
      <c r="AKV6638" s="88"/>
      <c r="AKW6638" s="88"/>
      <c r="AKX6638" s="88"/>
      <c r="AKY6638" s="88"/>
      <c r="AKZ6638" s="88"/>
      <c r="ALA6638" s="88"/>
      <c r="ALB6638" s="88"/>
      <c r="ALC6638" s="88"/>
      <c r="ALD6638" s="88"/>
      <c r="ALE6638" s="88"/>
      <c r="ALF6638" s="88"/>
      <c r="ALG6638" s="88"/>
      <c r="ALH6638" s="88"/>
      <c r="ALI6638" s="88"/>
      <c r="ALJ6638" s="88"/>
      <c r="ALK6638" s="88"/>
      <c r="ALL6638" s="88"/>
      <c r="ALM6638" s="88"/>
      <c r="ALN6638" s="88"/>
      <c r="ALO6638" s="88"/>
      <c r="ALP6638" s="88"/>
      <c r="ALQ6638" s="88"/>
      <c r="ALR6638" s="88"/>
      <c r="ALS6638" s="88"/>
      <c r="ALT6638" s="88"/>
      <c r="ALU6638" s="88"/>
      <c r="ALV6638" s="88"/>
      <c r="ALW6638" s="88"/>
      <c r="ALX6638" s="88"/>
      <c r="ALY6638" s="88"/>
      <c r="ALZ6638" s="88"/>
      <c r="AMA6638" s="88"/>
      <c r="AMB6638" s="88"/>
      <c r="AMC6638" s="88"/>
      <c r="AMD6638" s="88"/>
      <c r="AME6638" s="88"/>
      <c r="AMF6638" s="88"/>
      <c r="AMG6638" s="88"/>
      <c r="AMH6638" s="88"/>
      <c r="AMI6638" s="88"/>
      <c r="AMJ6638" s="88"/>
      <c r="AMK6638" s="88"/>
      <c r="AML6638" s="88"/>
      <c r="AMM6638" s="88"/>
      <c r="AMN6638" s="88"/>
      <c r="AMO6638" s="88"/>
    </row>
    <row r="6639" spans="1:1029" s="104" customFormat="1" x14ac:dyDescent="0.35">
      <c r="A6639" s="21">
        <v>10141103</v>
      </c>
      <c r="B6639" s="117" t="s">
        <v>1665</v>
      </c>
      <c r="C6639" s="115" t="s">
        <v>710</v>
      </c>
      <c r="D6639" s="171" t="s">
        <v>1690</v>
      </c>
      <c r="E6639" s="114" t="str">
        <f t="shared" si="1237"/>
        <v>TRANSFORMADOR MARCA:Astor PTS 420 PTS 420</v>
      </c>
      <c r="F6639" s="21"/>
      <c r="G6639" s="289" t="s">
        <v>1690</v>
      </c>
      <c r="H6639" s="34" t="s">
        <v>86</v>
      </c>
      <c r="I6639" s="22"/>
      <c r="J6639" s="21"/>
      <c r="K6639" s="210" t="s">
        <v>1689</v>
      </c>
      <c r="L6639" s="171" t="s">
        <v>1688</v>
      </c>
      <c r="M6639" s="21">
        <v>200</v>
      </c>
      <c r="N6639" s="21">
        <v>33</v>
      </c>
      <c r="O6639" s="21">
        <v>0.4</v>
      </c>
      <c r="P6639" s="124" t="s">
        <v>516</v>
      </c>
      <c r="Q6639" s="21">
        <v>2017</v>
      </c>
      <c r="R6639" s="21" t="s">
        <v>1661</v>
      </c>
      <c r="S6639" s="21" t="s">
        <v>1687</v>
      </c>
      <c r="T6639" s="126">
        <v>991</v>
      </c>
      <c r="U6639" s="111">
        <v>45</v>
      </c>
      <c r="V6639" s="113">
        <f t="shared" si="1238"/>
        <v>991</v>
      </c>
      <c r="W6639" s="113">
        <f t="shared" si="1239"/>
        <v>0</v>
      </c>
      <c r="X6639" s="112">
        <f t="shared" si="1240"/>
        <v>0</v>
      </c>
      <c r="Y6639" s="118"/>
      <c r="Z6639" s="110">
        <f t="shared" si="1248"/>
        <v>45</v>
      </c>
      <c r="AA6639" s="109">
        <f t="shared" si="1241"/>
        <v>49.550000000000004</v>
      </c>
      <c r="AB6639" s="109">
        <f t="shared" si="1242"/>
        <v>49550.000000000007</v>
      </c>
      <c r="AC6639" s="108">
        <f t="shared" si="1243"/>
        <v>941.45</v>
      </c>
      <c r="AD6639" s="107">
        <f t="shared" si="1244"/>
        <v>2.2222222222222223E-2</v>
      </c>
      <c r="AE6639" s="106">
        <f t="shared" si="1245"/>
        <v>20.921111111111113</v>
      </c>
      <c r="AF6639" s="105">
        <f t="shared" si="1246"/>
        <v>20.921111111111113</v>
      </c>
      <c r="AG6639" s="105">
        <f t="shared" si="1247"/>
        <v>970.07888888888886</v>
      </c>
      <c r="AH6639" s="88"/>
      <c r="AI6639" s="88"/>
      <c r="AJ6639" s="88"/>
      <c r="AK6639" s="88"/>
      <c r="AL6639" s="88"/>
      <c r="AM6639" s="88"/>
      <c r="AN6639" s="88"/>
      <c r="AO6639" s="88"/>
      <c r="AP6639" s="88"/>
      <c r="AQ6639" s="88"/>
      <c r="AR6639" s="88"/>
      <c r="AS6639" s="88"/>
      <c r="AT6639" s="88"/>
      <c r="AU6639" s="88"/>
      <c r="AV6639" s="88"/>
      <c r="AW6639" s="88"/>
      <c r="AX6639" s="88"/>
      <c r="AY6639" s="88"/>
      <c r="AZ6639" s="88"/>
      <c r="BA6639" s="88"/>
      <c r="BB6639" s="88"/>
      <c r="BC6639" s="88"/>
      <c r="BD6639" s="88"/>
      <c r="BE6639" s="88"/>
      <c r="BF6639" s="88"/>
      <c r="BG6639" s="88"/>
      <c r="BH6639" s="88"/>
      <c r="BI6639" s="88"/>
      <c r="BJ6639" s="88"/>
      <c r="BK6639" s="88"/>
      <c r="BL6639" s="88"/>
      <c r="BM6639" s="88"/>
      <c r="BN6639" s="88"/>
      <c r="BO6639" s="88"/>
      <c r="BP6639" s="88"/>
      <c r="BQ6639" s="88"/>
      <c r="BR6639" s="88"/>
      <c r="BS6639" s="88"/>
      <c r="BT6639" s="88"/>
      <c r="BU6639" s="88"/>
      <c r="BV6639" s="88"/>
      <c r="BW6639" s="88"/>
      <c r="BX6639" s="88"/>
      <c r="BY6639" s="88"/>
      <c r="BZ6639" s="88"/>
      <c r="CA6639" s="88"/>
      <c r="CB6639" s="88"/>
      <c r="CC6639" s="88"/>
      <c r="CD6639" s="88"/>
      <c r="CE6639" s="88"/>
      <c r="CF6639" s="88"/>
      <c r="CG6639" s="88"/>
      <c r="CH6639" s="88"/>
      <c r="CI6639" s="88"/>
      <c r="CJ6639" s="88"/>
      <c r="CK6639" s="88"/>
      <c r="CL6639" s="88"/>
      <c r="CM6639" s="88"/>
      <c r="CN6639" s="88"/>
      <c r="CO6639" s="88"/>
      <c r="CP6639" s="88"/>
      <c r="CQ6639" s="88"/>
      <c r="CR6639" s="88"/>
      <c r="CS6639" s="88"/>
      <c r="CT6639" s="88"/>
      <c r="CU6639" s="88"/>
      <c r="CV6639" s="88"/>
      <c r="CW6639" s="88"/>
      <c r="CX6639" s="88"/>
      <c r="CY6639" s="88"/>
      <c r="CZ6639" s="88"/>
      <c r="DA6639" s="88"/>
      <c r="DB6639" s="88"/>
      <c r="DC6639" s="88"/>
      <c r="DD6639" s="88"/>
      <c r="DE6639" s="88"/>
      <c r="DF6639" s="88"/>
      <c r="DG6639" s="88"/>
      <c r="DH6639" s="88"/>
      <c r="DI6639" s="88"/>
      <c r="DJ6639" s="88"/>
      <c r="DK6639" s="88"/>
      <c r="DL6639" s="88"/>
      <c r="DM6639" s="88"/>
      <c r="DN6639" s="88"/>
      <c r="DO6639" s="88"/>
      <c r="DP6639" s="88"/>
      <c r="DQ6639" s="88"/>
      <c r="DR6639" s="88"/>
      <c r="DS6639" s="88"/>
      <c r="DT6639" s="88"/>
      <c r="DU6639" s="88"/>
      <c r="DV6639" s="88"/>
      <c r="DW6639" s="88"/>
      <c r="DX6639" s="88"/>
      <c r="DY6639" s="88"/>
      <c r="DZ6639" s="88"/>
      <c r="EA6639" s="88"/>
      <c r="EB6639" s="88"/>
      <c r="EC6639" s="88"/>
      <c r="ED6639" s="88"/>
      <c r="EE6639" s="88"/>
      <c r="EF6639" s="88"/>
      <c r="EG6639" s="88"/>
      <c r="EH6639" s="88"/>
      <c r="EI6639" s="88"/>
      <c r="EJ6639" s="88"/>
      <c r="EK6639" s="88"/>
      <c r="EL6639" s="88"/>
      <c r="EM6639" s="88"/>
      <c r="EN6639" s="88"/>
      <c r="EO6639" s="88"/>
      <c r="EP6639" s="88"/>
      <c r="EQ6639" s="88"/>
      <c r="ER6639" s="88"/>
      <c r="ES6639" s="88"/>
      <c r="ET6639" s="88"/>
      <c r="EU6639" s="88"/>
      <c r="EV6639" s="88"/>
      <c r="EW6639" s="88"/>
      <c r="EX6639" s="88"/>
      <c r="EY6639" s="88"/>
      <c r="EZ6639" s="88"/>
      <c r="FA6639" s="88"/>
      <c r="FB6639" s="88"/>
      <c r="FC6639" s="88"/>
      <c r="FD6639" s="88"/>
      <c r="FE6639" s="88"/>
      <c r="FF6639" s="88"/>
      <c r="FG6639" s="88"/>
      <c r="FH6639" s="88"/>
      <c r="FI6639" s="88"/>
      <c r="FJ6639" s="88"/>
      <c r="FK6639" s="88"/>
      <c r="FL6639" s="88"/>
      <c r="FM6639" s="88"/>
      <c r="FN6639" s="88"/>
      <c r="FO6639" s="88"/>
      <c r="FP6639" s="88"/>
      <c r="FQ6639" s="88"/>
      <c r="FR6639" s="88"/>
      <c r="FS6639" s="88"/>
      <c r="FT6639" s="88"/>
      <c r="FU6639" s="88"/>
      <c r="FV6639" s="88"/>
      <c r="FW6639" s="88"/>
      <c r="FX6639" s="88"/>
      <c r="FY6639" s="88"/>
      <c r="FZ6639" s="88"/>
      <c r="GA6639" s="88"/>
      <c r="GB6639" s="88"/>
      <c r="GC6639" s="88"/>
      <c r="GD6639" s="88"/>
      <c r="GE6639" s="88"/>
      <c r="GF6639" s="88"/>
      <c r="GG6639" s="88"/>
      <c r="GH6639" s="88"/>
      <c r="GI6639" s="88"/>
      <c r="GJ6639" s="88"/>
      <c r="GK6639" s="88"/>
      <c r="GL6639" s="88"/>
      <c r="GM6639" s="88"/>
      <c r="GN6639" s="88"/>
      <c r="GO6639" s="88"/>
      <c r="GP6639" s="88"/>
      <c r="GQ6639" s="88"/>
      <c r="GR6639" s="88"/>
      <c r="GS6639" s="88"/>
      <c r="GT6639" s="88"/>
      <c r="GU6639" s="88"/>
      <c r="GV6639" s="88"/>
      <c r="GW6639" s="88"/>
      <c r="GX6639" s="88"/>
      <c r="GY6639" s="88"/>
      <c r="GZ6639" s="88"/>
      <c r="HA6639" s="88"/>
      <c r="HB6639" s="88"/>
      <c r="HC6639" s="88"/>
      <c r="HD6639" s="88"/>
      <c r="HE6639" s="88"/>
      <c r="HF6639" s="88"/>
      <c r="HG6639" s="88"/>
      <c r="HH6639" s="88"/>
      <c r="HI6639" s="88"/>
      <c r="HJ6639" s="88"/>
      <c r="HK6639" s="88"/>
      <c r="HL6639" s="88"/>
      <c r="HM6639" s="88"/>
      <c r="HN6639" s="88"/>
      <c r="HO6639" s="88"/>
      <c r="HP6639" s="88"/>
      <c r="HQ6639" s="88"/>
      <c r="HR6639" s="88"/>
      <c r="HS6639" s="88"/>
      <c r="HT6639" s="88"/>
      <c r="HU6639" s="88"/>
      <c r="HV6639" s="88"/>
      <c r="HW6639" s="88"/>
      <c r="HX6639" s="88"/>
      <c r="HY6639" s="88"/>
      <c r="HZ6639" s="88"/>
      <c r="IA6639" s="88"/>
      <c r="IB6639" s="88"/>
      <c r="IC6639" s="88"/>
      <c r="ID6639" s="88"/>
      <c r="IE6639" s="88"/>
      <c r="IF6639" s="88"/>
      <c r="IG6639" s="88"/>
      <c r="IH6639" s="88"/>
      <c r="II6639" s="88"/>
      <c r="IJ6639" s="88"/>
      <c r="IK6639" s="88"/>
      <c r="IL6639" s="88"/>
      <c r="IM6639" s="88"/>
      <c r="IN6639" s="88"/>
      <c r="IO6639" s="88"/>
      <c r="IP6639" s="88"/>
      <c r="IQ6639" s="88"/>
      <c r="IR6639" s="88"/>
      <c r="IS6639" s="88"/>
      <c r="IT6639" s="88"/>
      <c r="IU6639" s="88"/>
      <c r="IV6639" s="88"/>
      <c r="IW6639" s="88"/>
      <c r="IX6639" s="88"/>
      <c r="IY6639" s="88"/>
      <c r="IZ6639" s="88"/>
      <c r="JA6639" s="88"/>
      <c r="JB6639" s="88"/>
      <c r="JC6639" s="88"/>
      <c r="JD6639" s="88"/>
      <c r="JE6639" s="88"/>
      <c r="JF6639" s="88"/>
      <c r="JG6639" s="88"/>
      <c r="JH6639" s="88"/>
      <c r="JI6639" s="88"/>
      <c r="JJ6639" s="88"/>
      <c r="JK6639" s="88"/>
      <c r="JL6639" s="88"/>
      <c r="JM6639" s="88"/>
      <c r="JN6639" s="88"/>
      <c r="JO6639" s="88"/>
      <c r="JP6639" s="88"/>
      <c r="JQ6639" s="88"/>
      <c r="JR6639" s="88"/>
      <c r="JS6639" s="88"/>
      <c r="JT6639" s="88"/>
      <c r="JU6639" s="88"/>
      <c r="JV6639" s="88"/>
      <c r="JW6639" s="88"/>
      <c r="JX6639" s="88"/>
      <c r="JY6639" s="88"/>
      <c r="JZ6639" s="88"/>
      <c r="KA6639" s="88"/>
      <c r="KB6639" s="88"/>
      <c r="KC6639" s="88"/>
      <c r="KD6639" s="88"/>
      <c r="KE6639" s="88"/>
      <c r="KF6639" s="88"/>
      <c r="KG6639" s="88"/>
      <c r="KH6639" s="88"/>
      <c r="KI6639" s="88"/>
      <c r="KJ6639" s="88"/>
      <c r="KK6639" s="88"/>
      <c r="KL6639" s="88"/>
      <c r="KM6639" s="88"/>
      <c r="KN6639" s="88"/>
      <c r="KO6639" s="88"/>
      <c r="KP6639" s="88"/>
      <c r="KQ6639" s="88"/>
      <c r="KR6639" s="88"/>
      <c r="KS6639" s="88"/>
      <c r="KT6639" s="88"/>
      <c r="KU6639" s="88"/>
      <c r="KV6639" s="88"/>
      <c r="KW6639" s="88"/>
      <c r="KX6639" s="88"/>
      <c r="KY6639" s="88"/>
      <c r="KZ6639" s="88"/>
      <c r="LA6639" s="88"/>
      <c r="LB6639" s="88"/>
      <c r="LC6639" s="88"/>
      <c r="LD6639" s="88"/>
      <c r="LE6639" s="88"/>
      <c r="LF6639" s="88"/>
      <c r="LG6639" s="88"/>
      <c r="LH6639" s="88"/>
      <c r="LI6639" s="88"/>
      <c r="LJ6639" s="88"/>
      <c r="LK6639" s="88"/>
      <c r="LL6639" s="88"/>
      <c r="LM6639" s="88"/>
      <c r="LN6639" s="88"/>
      <c r="LO6639" s="88"/>
      <c r="LP6639" s="88"/>
      <c r="LQ6639" s="88"/>
      <c r="LR6639" s="88"/>
      <c r="LS6639" s="88"/>
      <c r="LT6639" s="88"/>
      <c r="LU6639" s="88"/>
      <c r="LV6639" s="88"/>
      <c r="LW6639" s="88"/>
      <c r="LX6639" s="88"/>
      <c r="LY6639" s="88"/>
      <c r="LZ6639" s="88"/>
      <c r="MA6639" s="88"/>
      <c r="MB6639" s="88"/>
      <c r="MC6639" s="88"/>
      <c r="MD6639" s="88"/>
      <c r="ME6639" s="88"/>
      <c r="MF6639" s="88"/>
      <c r="MG6639" s="88"/>
      <c r="MH6639" s="88"/>
      <c r="MI6639" s="88"/>
      <c r="MJ6639" s="88"/>
      <c r="MK6639" s="88"/>
      <c r="ML6639" s="88"/>
      <c r="MM6639" s="88"/>
      <c r="MN6639" s="88"/>
      <c r="MO6639" s="88"/>
      <c r="MP6639" s="88"/>
      <c r="MQ6639" s="88"/>
      <c r="MR6639" s="88"/>
      <c r="MS6639" s="88"/>
      <c r="MT6639" s="88"/>
      <c r="MU6639" s="88"/>
      <c r="MV6639" s="88"/>
      <c r="MW6639" s="88"/>
      <c r="MX6639" s="88"/>
      <c r="MY6639" s="88"/>
      <c r="MZ6639" s="88"/>
      <c r="NA6639" s="88"/>
      <c r="NB6639" s="88"/>
      <c r="NC6639" s="88"/>
      <c r="ND6639" s="88"/>
      <c r="NE6639" s="88"/>
      <c r="NF6639" s="88"/>
      <c r="NG6639" s="88"/>
      <c r="NH6639" s="88"/>
      <c r="NI6639" s="88"/>
      <c r="NJ6639" s="88"/>
      <c r="NK6639" s="88"/>
      <c r="NL6639" s="88"/>
      <c r="NM6639" s="88"/>
      <c r="NN6639" s="88"/>
      <c r="NO6639" s="88"/>
      <c r="NP6639" s="88"/>
      <c r="NQ6639" s="88"/>
      <c r="NR6639" s="88"/>
      <c r="NS6639" s="88"/>
      <c r="NT6639" s="88"/>
      <c r="NU6639" s="88"/>
      <c r="NV6639" s="88"/>
      <c r="NW6639" s="88"/>
      <c r="NX6639" s="88"/>
      <c r="NY6639" s="88"/>
      <c r="NZ6639" s="88"/>
      <c r="OA6639" s="88"/>
      <c r="OB6639" s="88"/>
      <c r="OC6639" s="88"/>
      <c r="OD6639" s="88"/>
      <c r="OE6639" s="88"/>
      <c r="OF6639" s="88"/>
      <c r="OG6639" s="88"/>
      <c r="OH6639" s="88"/>
      <c r="OI6639" s="88"/>
      <c r="OJ6639" s="88"/>
      <c r="OK6639" s="88"/>
      <c r="OL6639" s="88"/>
      <c r="OM6639" s="88"/>
      <c r="ON6639" s="88"/>
      <c r="OO6639" s="88"/>
      <c r="OP6639" s="88"/>
      <c r="OQ6639" s="88"/>
      <c r="OR6639" s="88"/>
      <c r="OS6639" s="88"/>
      <c r="OT6639" s="88"/>
      <c r="OU6639" s="88"/>
      <c r="OV6639" s="88"/>
      <c r="OW6639" s="88"/>
      <c r="OX6639" s="88"/>
      <c r="OY6639" s="88"/>
      <c r="OZ6639" s="88"/>
      <c r="PA6639" s="88"/>
      <c r="PB6639" s="88"/>
      <c r="PC6639" s="88"/>
      <c r="PD6639" s="88"/>
      <c r="PE6639" s="88"/>
      <c r="PF6639" s="88"/>
      <c r="PG6639" s="88"/>
      <c r="PH6639" s="88"/>
      <c r="PI6639" s="88"/>
      <c r="PJ6639" s="88"/>
      <c r="PK6639" s="88"/>
      <c r="PL6639" s="88"/>
      <c r="PM6639" s="88"/>
      <c r="PN6639" s="88"/>
      <c r="PO6639" s="88"/>
      <c r="PP6639" s="88"/>
      <c r="PQ6639" s="88"/>
      <c r="PR6639" s="88"/>
      <c r="PS6639" s="88"/>
      <c r="PT6639" s="88"/>
      <c r="PU6639" s="88"/>
      <c r="PV6639" s="88"/>
      <c r="PW6639" s="88"/>
      <c r="PX6639" s="88"/>
      <c r="PY6639" s="88"/>
      <c r="PZ6639" s="88"/>
      <c r="QA6639" s="88"/>
      <c r="QB6639" s="88"/>
      <c r="QC6639" s="88"/>
      <c r="QD6639" s="88"/>
      <c r="QE6639" s="88"/>
      <c r="QF6639" s="88"/>
      <c r="QG6639" s="88"/>
      <c r="QH6639" s="88"/>
      <c r="QI6639" s="88"/>
      <c r="QJ6639" s="88"/>
      <c r="QK6639" s="88"/>
      <c r="QL6639" s="88"/>
      <c r="QM6639" s="88"/>
      <c r="QN6639" s="88"/>
      <c r="QO6639" s="88"/>
      <c r="QP6639" s="88"/>
      <c r="QQ6639" s="88"/>
      <c r="QR6639" s="88"/>
      <c r="QS6639" s="88"/>
      <c r="QT6639" s="88"/>
      <c r="QU6639" s="88"/>
      <c r="QV6639" s="88"/>
      <c r="QW6639" s="88"/>
      <c r="QX6639" s="88"/>
      <c r="QY6639" s="88"/>
      <c r="QZ6639" s="88"/>
      <c r="RA6639" s="88"/>
      <c r="RB6639" s="88"/>
      <c r="RC6639" s="88"/>
      <c r="RD6639" s="88"/>
      <c r="RE6639" s="88"/>
      <c r="RF6639" s="88"/>
      <c r="RG6639" s="88"/>
      <c r="RH6639" s="88"/>
      <c r="RI6639" s="88"/>
      <c r="RJ6639" s="88"/>
      <c r="RK6639" s="88"/>
      <c r="RL6639" s="88"/>
      <c r="RM6639" s="88"/>
      <c r="RN6639" s="88"/>
      <c r="RO6639" s="88"/>
      <c r="RP6639" s="88"/>
      <c r="RQ6639" s="88"/>
      <c r="RR6639" s="88"/>
      <c r="RS6639" s="88"/>
      <c r="RT6639" s="88"/>
      <c r="RU6639" s="88"/>
      <c r="RV6639" s="88"/>
      <c r="RW6639" s="88"/>
      <c r="RX6639" s="88"/>
      <c r="RY6639" s="88"/>
      <c r="RZ6639" s="88"/>
      <c r="SA6639" s="88"/>
      <c r="SB6639" s="88"/>
      <c r="SC6639" s="88"/>
      <c r="SD6639" s="88"/>
      <c r="SE6639" s="88"/>
      <c r="SF6639" s="88"/>
      <c r="SG6639" s="88"/>
      <c r="SH6639" s="88"/>
      <c r="SI6639" s="88"/>
      <c r="SJ6639" s="88"/>
      <c r="SK6639" s="88"/>
      <c r="SL6639" s="88"/>
      <c r="SM6639" s="88"/>
      <c r="SN6639" s="88"/>
      <c r="SO6639" s="88"/>
      <c r="SP6639" s="88"/>
      <c r="SQ6639" s="88"/>
      <c r="SR6639" s="88"/>
      <c r="SS6639" s="88"/>
      <c r="ST6639" s="88"/>
      <c r="SU6639" s="88"/>
      <c r="SV6639" s="88"/>
      <c r="SW6639" s="88"/>
      <c r="SX6639" s="88"/>
      <c r="SY6639" s="88"/>
      <c r="SZ6639" s="88"/>
      <c r="TA6639" s="88"/>
      <c r="TB6639" s="88"/>
      <c r="TC6639" s="88"/>
      <c r="TD6639" s="88"/>
      <c r="TE6639" s="88"/>
      <c r="TF6639" s="88"/>
      <c r="TG6639" s="88"/>
      <c r="TH6639" s="88"/>
      <c r="TI6639" s="88"/>
      <c r="TJ6639" s="88"/>
      <c r="TK6639" s="88"/>
      <c r="TL6639" s="88"/>
      <c r="TM6639" s="88"/>
      <c r="TN6639" s="88"/>
      <c r="TO6639" s="88"/>
      <c r="TP6639" s="88"/>
      <c r="TQ6639" s="88"/>
      <c r="TR6639" s="88"/>
      <c r="TS6639" s="88"/>
      <c r="TT6639" s="88"/>
      <c r="TU6639" s="88"/>
      <c r="TV6639" s="88"/>
      <c r="TW6639" s="88"/>
      <c r="TX6639" s="88"/>
      <c r="TY6639" s="88"/>
      <c r="TZ6639" s="88"/>
      <c r="UA6639" s="88"/>
      <c r="UB6639" s="88"/>
      <c r="UC6639" s="88"/>
      <c r="UD6639" s="88"/>
      <c r="UE6639" s="88"/>
      <c r="UF6639" s="88"/>
      <c r="UG6639" s="88"/>
      <c r="UH6639" s="88"/>
      <c r="UI6639" s="88"/>
      <c r="UJ6639" s="88"/>
      <c r="UK6639" s="88"/>
      <c r="UL6639" s="88"/>
      <c r="UM6639" s="88"/>
      <c r="UN6639" s="88"/>
      <c r="UO6639" s="88"/>
      <c r="UP6639" s="88"/>
      <c r="UQ6639" s="88"/>
      <c r="UR6639" s="88"/>
      <c r="US6639" s="88"/>
      <c r="UT6639" s="88"/>
      <c r="UU6639" s="88"/>
      <c r="UV6639" s="88"/>
      <c r="UW6639" s="88"/>
      <c r="UX6639" s="88"/>
      <c r="UY6639" s="88"/>
      <c r="UZ6639" s="88"/>
      <c r="VA6639" s="88"/>
      <c r="VB6639" s="88"/>
      <c r="VC6639" s="88"/>
      <c r="VD6639" s="88"/>
      <c r="VE6639" s="88"/>
      <c r="VF6639" s="88"/>
      <c r="VG6639" s="88"/>
      <c r="VH6639" s="88"/>
      <c r="VI6639" s="88"/>
      <c r="VJ6639" s="88"/>
      <c r="VK6639" s="88"/>
      <c r="VL6639" s="88"/>
      <c r="VM6639" s="88"/>
      <c r="VN6639" s="88"/>
      <c r="VO6639" s="88"/>
      <c r="VP6639" s="88"/>
      <c r="VQ6639" s="88"/>
      <c r="VR6639" s="88"/>
      <c r="VS6639" s="88"/>
      <c r="VT6639" s="88"/>
      <c r="VU6639" s="88"/>
      <c r="VV6639" s="88"/>
      <c r="VW6639" s="88"/>
      <c r="VX6639" s="88"/>
      <c r="VY6639" s="88"/>
      <c r="VZ6639" s="88"/>
      <c r="WA6639" s="88"/>
      <c r="WB6639" s="88"/>
      <c r="WC6639" s="88"/>
      <c r="WD6639" s="88"/>
      <c r="WE6639" s="88"/>
      <c r="WF6639" s="88"/>
      <c r="WG6639" s="88"/>
      <c r="WH6639" s="88"/>
      <c r="WI6639" s="88"/>
      <c r="WJ6639" s="88"/>
      <c r="WK6639" s="88"/>
      <c r="WL6639" s="88"/>
      <c r="WM6639" s="88"/>
      <c r="WN6639" s="88"/>
      <c r="WO6639" s="88"/>
      <c r="WP6639" s="88"/>
      <c r="WQ6639" s="88"/>
      <c r="WR6639" s="88"/>
      <c r="WS6639" s="88"/>
      <c r="WT6639" s="88"/>
      <c r="WU6639" s="88"/>
      <c r="WV6639" s="88"/>
      <c r="WW6639" s="88"/>
      <c r="WX6639" s="88"/>
      <c r="WY6639" s="88"/>
      <c r="WZ6639" s="88"/>
      <c r="XA6639" s="88"/>
      <c r="XB6639" s="88"/>
      <c r="XC6639" s="88"/>
      <c r="XD6639" s="88"/>
      <c r="XE6639" s="88"/>
      <c r="XF6639" s="88"/>
      <c r="XG6639" s="88"/>
      <c r="XH6639" s="88"/>
      <c r="XI6639" s="88"/>
      <c r="XJ6639" s="88"/>
      <c r="XK6639" s="88"/>
      <c r="XL6639" s="88"/>
      <c r="XM6639" s="88"/>
      <c r="XN6639" s="88"/>
      <c r="XO6639" s="88"/>
      <c r="XP6639" s="88"/>
      <c r="XQ6639" s="88"/>
      <c r="XR6639" s="88"/>
      <c r="XS6639" s="88"/>
      <c r="XT6639" s="88"/>
      <c r="XU6639" s="88"/>
      <c r="XV6639" s="88"/>
      <c r="XW6639" s="88"/>
      <c r="XX6639" s="88"/>
      <c r="XY6639" s="88"/>
      <c r="XZ6639" s="88"/>
      <c r="YA6639" s="88"/>
      <c r="YB6639" s="88"/>
      <c r="YC6639" s="88"/>
      <c r="YD6639" s="88"/>
      <c r="YE6639" s="88"/>
      <c r="YF6639" s="88"/>
      <c r="YG6639" s="88"/>
      <c r="YH6639" s="88"/>
      <c r="YI6639" s="88"/>
      <c r="YJ6639" s="88"/>
      <c r="YK6639" s="88"/>
      <c r="YL6639" s="88"/>
      <c r="YM6639" s="88"/>
      <c r="YN6639" s="88"/>
      <c r="YO6639" s="88"/>
      <c r="YP6639" s="88"/>
      <c r="YQ6639" s="88"/>
      <c r="YR6639" s="88"/>
      <c r="YS6639" s="88"/>
      <c r="YT6639" s="88"/>
      <c r="YU6639" s="88"/>
      <c r="YV6639" s="88"/>
      <c r="YW6639" s="88"/>
      <c r="YX6639" s="88"/>
      <c r="YY6639" s="88"/>
      <c r="YZ6639" s="88"/>
      <c r="ZA6639" s="88"/>
      <c r="ZB6639" s="88"/>
      <c r="ZC6639" s="88"/>
      <c r="ZD6639" s="88"/>
      <c r="ZE6639" s="88"/>
      <c r="ZF6639" s="88"/>
      <c r="ZG6639" s="88"/>
      <c r="ZH6639" s="88"/>
      <c r="ZI6639" s="88"/>
      <c r="ZJ6639" s="88"/>
      <c r="ZK6639" s="88"/>
      <c r="ZL6639" s="88"/>
      <c r="ZM6639" s="88"/>
      <c r="ZN6639" s="88"/>
      <c r="ZO6639" s="88"/>
      <c r="ZP6639" s="88"/>
      <c r="ZQ6639" s="88"/>
      <c r="ZR6639" s="88"/>
      <c r="ZS6639" s="88"/>
      <c r="ZT6639" s="88"/>
      <c r="ZU6639" s="88"/>
      <c r="ZV6639" s="88"/>
      <c r="ZW6639" s="88"/>
      <c r="ZX6639" s="88"/>
      <c r="ZY6639" s="88"/>
      <c r="ZZ6639" s="88"/>
      <c r="AAA6639" s="88"/>
      <c r="AAB6639" s="88"/>
      <c r="AAC6639" s="88"/>
      <c r="AAD6639" s="88"/>
      <c r="AAE6639" s="88"/>
      <c r="AAF6639" s="88"/>
      <c r="AAG6639" s="88"/>
      <c r="AAH6639" s="88"/>
      <c r="AAI6639" s="88"/>
      <c r="AAJ6639" s="88"/>
      <c r="AAK6639" s="88"/>
      <c r="AAL6639" s="88"/>
      <c r="AAM6639" s="88"/>
      <c r="AAN6639" s="88"/>
      <c r="AAO6639" s="88"/>
      <c r="AAP6639" s="88"/>
      <c r="AAQ6639" s="88"/>
      <c r="AAR6639" s="88"/>
      <c r="AAS6639" s="88"/>
      <c r="AAT6639" s="88"/>
      <c r="AAU6639" s="88"/>
      <c r="AAV6639" s="88"/>
      <c r="AAW6639" s="88"/>
      <c r="AAX6639" s="88"/>
      <c r="AAY6639" s="88"/>
      <c r="AAZ6639" s="88"/>
      <c r="ABA6639" s="88"/>
      <c r="ABB6639" s="88"/>
      <c r="ABC6639" s="88"/>
      <c r="ABD6639" s="88"/>
      <c r="ABE6639" s="88"/>
      <c r="ABF6639" s="88"/>
      <c r="ABG6639" s="88"/>
      <c r="ABH6639" s="88"/>
      <c r="ABI6639" s="88"/>
      <c r="ABJ6639" s="88"/>
      <c r="ABK6639" s="88"/>
      <c r="ABL6639" s="88"/>
      <c r="ABM6639" s="88"/>
      <c r="ABN6639" s="88"/>
      <c r="ABO6639" s="88"/>
      <c r="ABP6639" s="88"/>
      <c r="ABQ6639" s="88"/>
      <c r="ABR6639" s="88"/>
      <c r="ABS6639" s="88"/>
      <c r="ABT6639" s="88"/>
      <c r="ABU6639" s="88"/>
      <c r="ABV6639" s="88"/>
      <c r="ABW6639" s="88"/>
      <c r="ABX6639" s="88"/>
      <c r="ABY6639" s="88"/>
      <c r="ABZ6639" s="88"/>
      <c r="ACA6639" s="88"/>
      <c r="ACB6639" s="88"/>
      <c r="ACC6639" s="88"/>
      <c r="ACD6639" s="88"/>
      <c r="ACE6639" s="88"/>
      <c r="ACF6639" s="88"/>
      <c r="ACG6639" s="88"/>
      <c r="ACH6639" s="88"/>
      <c r="ACI6639" s="88"/>
      <c r="ACJ6639" s="88"/>
      <c r="ACK6639" s="88"/>
      <c r="ACL6639" s="88"/>
      <c r="ACM6639" s="88"/>
      <c r="ACN6639" s="88"/>
      <c r="ACO6639" s="88"/>
      <c r="ACP6639" s="88"/>
      <c r="ACQ6639" s="88"/>
      <c r="ACR6639" s="88"/>
      <c r="ACS6639" s="88"/>
      <c r="ACT6639" s="88"/>
      <c r="ACU6639" s="88"/>
      <c r="ACV6639" s="88"/>
      <c r="ACW6639" s="88"/>
      <c r="ACX6639" s="88"/>
      <c r="ACY6639" s="88"/>
      <c r="ACZ6639" s="88"/>
      <c r="ADA6639" s="88"/>
      <c r="ADB6639" s="88"/>
      <c r="ADC6639" s="88"/>
      <c r="ADD6639" s="88"/>
      <c r="ADE6639" s="88"/>
      <c r="ADF6639" s="88"/>
      <c r="ADG6639" s="88"/>
      <c r="ADH6639" s="88"/>
      <c r="ADI6639" s="88"/>
      <c r="ADJ6639" s="88"/>
      <c r="ADK6639" s="88"/>
      <c r="ADL6639" s="88"/>
      <c r="ADM6639" s="88"/>
      <c r="ADN6639" s="88"/>
      <c r="ADO6639" s="88"/>
      <c r="ADP6639" s="88"/>
      <c r="ADQ6639" s="88"/>
      <c r="ADR6639" s="88"/>
      <c r="ADS6639" s="88"/>
      <c r="ADT6639" s="88"/>
      <c r="ADU6639" s="88"/>
      <c r="ADV6639" s="88"/>
      <c r="ADW6639" s="88"/>
      <c r="ADX6639" s="88"/>
      <c r="ADY6639" s="88"/>
      <c r="ADZ6639" s="88"/>
      <c r="AEA6639" s="88"/>
      <c r="AEB6639" s="88"/>
      <c r="AEC6639" s="88"/>
      <c r="AED6639" s="88"/>
      <c r="AEE6639" s="88"/>
      <c r="AEF6639" s="88"/>
      <c r="AEG6639" s="88"/>
      <c r="AEH6639" s="88"/>
      <c r="AEI6639" s="88"/>
      <c r="AEJ6639" s="88"/>
      <c r="AEK6639" s="88"/>
      <c r="AEL6639" s="88"/>
      <c r="AEM6639" s="88"/>
      <c r="AEN6639" s="88"/>
      <c r="AEO6639" s="88"/>
      <c r="AEP6639" s="88"/>
      <c r="AEQ6639" s="88"/>
      <c r="AER6639" s="88"/>
      <c r="AES6639" s="88"/>
      <c r="AET6639" s="88"/>
      <c r="AEU6639" s="88"/>
      <c r="AEV6639" s="88"/>
      <c r="AEW6639" s="88"/>
      <c r="AEX6639" s="88"/>
      <c r="AEY6639" s="88"/>
      <c r="AEZ6639" s="88"/>
      <c r="AFA6639" s="88"/>
      <c r="AFB6639" s="88"/>
      <c r="AFC6639" s="88"/>
      <c r="AFD6639" s="88"/>
      <c r="AFE6639" s="88"/>
      <c r="AFF6639" s="88"/>
      <c r="AFG6639" s="88"/>
      <c r="AFH6639" s="88"/>
      <c r="AFI6639" s="88"/>
      <c r="AFJ6639" s="88"/>
      <c r="AFK6639" s="88"/>
      <c r="AFL6639" s="88"/>
      <c r="AFM6639" s="88"/>
      <c r="AFN6639" s="88"/>
      <c r="AFO6639" s="88"/>
      <c r="AFP6639" s="88"/>
      <c r="AFQ6639" s="88"/>
      <c r="AFR6639" s="88"/>
      <c r="AFS6639" s="88"/>
      <c r="AFT6639" s="88"/>
      <c r="AFU6639" s="88"/>
      <c r="AFV6639" s="88"/>
      <c r="AFW6639" s="88"/>
      <c r="AFX6639" s="88"/>
      <c r="AFY6639" s="88"/>
      <c r="AFZ6639" s="88"/>
      <c r="AGA6639" s="88"/>
      <c r="AGB6639" s="88"/>
      <c r="AGC6639" s="88"/>
      <c r="AGD6639" s="88"/>
      <c r="AGE6639" s="88"/>
      <c r="AGF6639" s="88"/>
      <c r="AGG6639" s="88"/>
      <c r="AGH6639" s="88"/>
      <c r="AGI6639" s="88"/>
      <c r="AGJ6639" s="88"/>
      <c r="AGK6639" s="88"/>
      <c r="AGL6639" s="88"/>
      <c r="AGM6639" s="88"/>
      <c r="AGN6639" s="88"/>
      <c r="AGO6639" s="88"/>
      <c r="AGP6639" s="88"/>
      <c r="AGQ6639" s="88"/>
      <c r="AGR6639" s="88"/>
      <c r="AGS6639" s="88"/>
      <c r="AGT6639" s="88"/>
      <c r="AGU6639" s="88"/>
      <c r="AGV6639" s="88"/>
      <c r="AGW6639" s="88"/>
      <c r="AGX6639" s="88"/>
      <c r="AGY6639" s="88"/>
      <c r="AGZ6639" s="88"/>
      <c r="AHA6639" s="88"/>
      <c r="AHB6639" s="88"/>
      <c r="AHC6639" s="88"/>
      <c r="AHD6639" s="88"/>
      <c r="AHE6639" s="88"/>
      <c r="AHF6639" s="88"/>
      <c r="AHG6639" s="88"/>
      <c r="AHH6639" s="88"/>
      <c r="AHI6639" s="88"/>
      <c r="AHJ6639" s="88"/>
      <c r="AHK6639" s="88"/>
      <c r="AHL6639" s="88"/>
      <c r="AHM6639" s="88"/>
      <c r="AHN6639" s="88"/>
      <c r="AHO6639" s="88"/>
      <c r="AHP6639" s="88"/>
      <c r="AHQ6639" s="88"/>
      <c r="AHR6639" s="88"/>
      <c r="AHS6639" s="88"/>
      <c r="AHT6639" s="88"/>
      <c r="AHU6639" s="88"/>
      <c r="AHV6639" s="88"/>
      <c r="AHW6639" s="88"/>
      <c r="AHX6639" s="88"/>
      <c r="AHY6639" s="88"/>
      <c r="AHZ6639" s="88"/>
      <c r="AIA6639" s="88"/>
      <c r="AIB6639" s="88"/>
      <c r="AIC6639" s="88"/>
      <c r="AID6639" s="88"/>
      <c r="AIE6639" s="88"/>
      <c r="AIF6639" s="88"/>
      <c r="AIG6639" s="88"/>
      <c r="AIH6639" s="88"/>
      <c r="AII6639" s="88"/>
      <c r="AIJ6639" s="88"/>
      <c r="AIK6639" s="88"/>
      <c r="AIL6639" s="88"/>
      <c r="AIM6639" s="88"/>
      <c r="AIN6639" s="88"/>
      <c r="AIO6639" s="88"/>
      <c r="AIP6639" s="88"/>
      <c r="AIQ6639" s="88"/>
      <c r="AIR6639" s="88"/>
      <c r="AIS6639" s="88"/>
      <c r="AIT6639" s="88"/>
      <c r="AIU6639" s="88"/>
      <c r="AIV6639" s="88"/>
      <c r="AIW6639" s="88"/>
      <c r="AIX6639" s="88"/>
      <c r="AIY6639" s="88"/>
      <c r="AIZ6639" s="88"/>
      <c r="AJA6639" s="88"/>
      <c r="AJB6639" s="88"/>
      <c r="AJC6639" s="88"/>
      <c r="AJD6639" s="88"/>
      <c r="AJE6639" s="88"/>
      <c r="AJF6639" s="88"/>
      <c r="AJG6639" s="88"/>
      <c r="AJH6639" s="88"/>
      <c r="AJI6639" s="88"/>
      <c r="AJJ6639" s="88"/>
      <c r="AJK6639" s="88"/>
      <c r="AJL6639" s="88"/>
      <c r="AJM6639" s="88"/>
      <c r="AJN6639" s="88"/>
      <c r="AJO6639" s="88"/>
      <c r="AJP6639" s="88"/>
      <c r="AJQ6639" s="88"/>
      <c r="AJR6639" s="88"/>
      <c r="AJS6639" s="88"/>
      <c r="AJT6639" s="88"/>
      <c r="AJU6639" s="88"/>
      <c r="AJV6639" s="88"/>
      <c r="AJW6639" s="88"/>
      <c r="AJX6639" s="88"/>
      <c r="AJY6639" s="88"/>
      <c r="AJZ6639" s="88"/>
      <c r="AKA6639" s="88"/>
      <c r="AKB6639" s="88"/>
      <c r="AKC6639" s="88"/>
      <c r="AKD6639" s="88"/>
      <c r="AKE6639" s="88"/>
      <c r="AKF6639" s="88"/>
      <c r="AKG6639" s="88"/>
      <c r="AKH6639" s="88"/>
      <c r="AKI6639" s="88"/>
      <c r="AKJ6639" s="88"/>
      <c r="AKK6639" s="88"/>
      <c r="AKL6639" s="88"/>
      <c r="AKM6639" s="88"/>
      <c r="AKN6639" s="88"/>
      <c r="AKO6639" s="88"/>
      <c r="AKP6639" s="88"/>
      <c r="AKQ6639" s="88"/>
      <c r="AKR6639" s="88"/>
      <c r="AKS6639" s="88"/>
      <c r="AKT6639" s="88"/>
      <c r="AKU6639" s="88"/>
      <c r="AKV6639" s="88"/>
      <c r="AKW6639" s="88"/>
      <c r="AKX6639" s="88"/>
      <c r="AKY6639" s="88"/>
      <c r="AKZ6639" s="88"/>
      <c r="ALA6639" s="88"/>
      <c r="ALB6639" s="88"/>
      <c r="ALC6639" s="88"/>
      <c r="ALD6639" s="88"/>
      <c r="ALE6639" s="88"/>
      <c r="ALF6639" s="88"/>
      <c r="ALG6639" s="88"/>
      <c r="ALH6639" s="88"/>
      <c r="ALI6639" s="88"/>
      <c r="ALJ6639" s="88"/>
      <c r="ALK6639" s="88"/>
      <c r="ALL6639" s="88"/>
      <c r="ALM6639" s="88"/>
      <c r="ALN6639" s="88"/>
      <c r="ALO6639" s="88"/>
      <c r="ALP6639" s="88"/>
      <c r="ALQ6639" s="88"/>
      <c r="ALR6639" s="88"/>
      <c r="ALS6639" s="88"/>
      <c r="ALT6639" s="88"/>
      <c r="ALU6639" s="88"/>
      <c r="ALV6639" s="88"/>
      <c r="ALW6639" s="88"/>
      <c r="ALX6639" s="88"/>
      <c r="ALY6639" s="88"/>
      <c r="ALZ6639" s="88"/>
      <c r="AMA6639" s="88"/>
      <c r="AMB6639" s="88"/>
      <c r="AMC6639" s="88"/>
      <c r="AMD6639" s="88"/>
      <c r="AME6639" s="88"/>
      <c r="AMF6639" s="88"/>
      <c r="AMG6639" s="88"/>
      <c r="AMH6639" s="88"/>
      <c r="AMI6639" s="88"/>
      <c r="AMJ6639" s="88"/>
      <c r="AMK6639" s="88"/>
      <c r="AML6639" s="88"/>
      <c r="AMM6639" s="88"/>
      <c r="AMN6639" s="88"/>
      <c r="AMO6639" s="88"/>
    </row>
    <row r="6640" spans="1:1029" s="104" customFormat="1" x14ac:dyDescent="0.35">
      <c r="A6640" s="21">
        <v>10141103</v>
      </c>
      <c r="B6640" s="117" t="s">
        <v>1665</v>
      </c>
      <c r="C6640" s="115" t="s">
        <v>710</v>
      </c>
      <c r="D6640" s="171" t="s">
        <v>1686</v>
      </c>
      <c r="E6640" s="114" t="str">
        <f t="shared" si="1237"/>
        <v>TRANSFORMADOR MARCA:Astor PTS 311 PTS 311</v>
      </c>
      <c r="F6640" s="21"/>
      <c r="G6640" s="289" t="s">
        <v>1686</v>
      </c>
      <c r="H6640" s="34" t="s">
        <v>86</v>
      </c>
      <c r="I6640" s="22"/>
      <c r="J6640" s="21"/>
      <c r="K6640" s="210" t="s">
        <v>1685</v>
      </c>
      <c r="L6640" s="171" t="s">
        <v>1684</v>
      </c>
      <c r="M6640" s="21">
        <v>630</v>
      </c>
      <c r="N6640" s="21">
        <v>33</v>
      </c>
      <c r="O6640" s="21">
        <v>0.4</v>
      </c>
      <c r="P6640" s="124" t="s">
        <v>516</v>
      </c>
      <c r="Q6640" s="21">
        <v>2017</v>
      </c>
      <c r="R6640" s="21" t="s">
        <v>1661</v>
      </c>
      <c r="S6640" s="21" t="s">
        <v>1683</v>
      </c>
      <c r="T6640" s="126">
        <v>1200</v>
      </c>
      <c r="U6640" s="111">
        <v>45</v>
      </c>
      <c r="V6640" s="113">
        <f t="shared" si="1238"/>
        <v>1200</v>
      </c>
      <c r="W6640" s="113">
        <f t="shared" si="1239"/>
        <v>0</v>
      </c>
      <c r="X6640" s="112">
        <f t="shared" si="1240"/>
        <v>0</v>
      </c>
      <c r="Y6640" s="118"/>
      <c r="Z6640" s="110">
        <f t="shared" si="1248"/>
        <v>45</v>
      </c>
      <c r="AA6640" s="109">
        <f t="shared" si="1241"/>
        <v>60</v>
      </c>
      <c r="AB6640" s="109">
        <f t="shared" si="1242"/>
        <v>60000</v>
      </c>
      <c r="AC6640" s="108">
        <f t="shared" si="1243"/>
        <v>1140</v>
      </c>
      <c r="AD6640" s="107">
        <f t="shared" si="1244"/>
        <v>2.2222222222222223E-2</v>
      </c>
      <c r="AE6640" s="106">
        <f t="shared" si="1245"/>
        <v>25.333333333333336</v>
      </c>
      <c r="AF6640" s="105">
        <f t="shared" si="1246"/>
        <v>25.333333333333336</v>
      </c>
      <c r="AG6640" s="105">
        <f t="shared" si="1247"/>
        <v>1174.6666666666667</v>
      </c>
      <c r="AH6640" s="88"/>
      <c r="AI6640" s="88"/>
      <c r="AJ6640" s="88"/>
      <c r="AK6640" s="88"/>
      <c r="AL6640" s="88"/>
      <c r="AM6640" s="88"/>
      <c r="AN6640" s="88"/>
      <c r="AO6640" s="88"/>
      <c r="AP6640" s="88"/>
      <c r="AQ6640" s="88"/>
      <c r="AR6640" s="88"/>
      <c r="AS6640" s="88"/>
      <c r="AT6640" s="88"/>
      <c r="AU6640" s="88"/>
      <c r="AV6640" s="88"/>
      <c r="AW6640" s="88"/>
      <c r="AX6640" s="88"/>
      <c r="AY6640" s="88"/>
      <c r="AZ6640" s="88"/>
      <c r="BA6640" s="88"/>
      <c r="BB6640" s="88"/>
      <c r="BC6640" s="88"/>
      <c r="BD6640" s="88"/>
      <c r="BE6640" s="88"/>
      <c r="BF6640" s="88"/>
      <c r="BG6640" s="88"/>
      <c r="BH6640" s="88"/>
      <c r="BI6640" s="88"/>
      <c r="BJ6640" s="88"/>
      <c r="BK6640" s="88"/>
      <c r="BL6640" s="88"/>
      <c r="BM6640" s="88"/>
      <c r="BN6640" s="88"/>
      <c r="BO6640" s="88"/>
      <c r="BP6640" s="88"/>
      <c r="BQ6640" s="88"/>
      <c r="BR6640" s="88"/>
      <c r="BS6640" s="88"/>
      <c r="BT6640" s="88"/>
      <c r="BU6640" s="88"/>
      <c r="BV6640" s="88"/>
      <c r="BW6640" s="88"/>
      <c r="BX6640" s="88"/>
      <c r="BY6640" s="88"/>
      <c r="BZ6640" s="88"/>
      <c r="CA6640" s="88"/>
      <c r="CB6640" s="88"/>
      <c r="CC6640" s="88"/>
      <c r="CD6640" s="88"/>
      <c r="CE6640" s="88"/>
      <c r="CF6640" s="88"/>
      <c r="CG6640" s="88"/>
      <c r="CH6640" s="88"/>
      <c r="CI6640" s="88"/>
      <c r="CJ6640" s="88"/>
      <c r="CK6640" s="88"/>
      <c r="CL6640" s="88"/>
      <c r="CM6640" s="88"/>
      <c r="CN6640" s="88"/>
      <c r="CO6640" s="88"/>
      <c r="CP6640" s="88"/>
      <c r="CQ6640" s="88"/>
      <c r="CR6640" s="88"/>
      <c r="CS6640" s="88"/>
      <c r="CT6640" s="88"/>
      <c r="CU6640" s="88"/>
      <c r="CV6640" s="88"/>
      <c r="CW6640" s="88"/>
      <c r="CX6640" s="88"/>
      <c r="CY6640" s="88"/>
      <c r="CZ6640" s="88"/>
      <c r="DA6640" s="88"/>
      <c r="DB6640" s="88"/>
      <c r="DC6640" s="88"/>
      <c r="DD6640" s="88"/>
      <c r="DE6640" s="88"/>
      <c r="DF6640" s="88"/>
      <c r="DG6640" s="88"/>
      <c r="DH6640" s="88"/>
      <c r="DI6640" s="88"/>
      <c r="DJ6640" s="88"/>
      <c r="DK6640" s="88"/>
      <c r="DL6640" s="88"/>
      <c r="DM6640" s="88"/>
      <c r="DN6640" s="88"/>
      <c r="DO6640" s="88"/>
      <c r="DP6640" s="88"/>
      <c r="DQ6640" s="88"/>
      <c r="DR6640" s="88"/>
      <c r="DS6640" s="88"/>
      <c r="DT6640" s="88"/>
      <c r="DU6640" s="88"/>
      <c r="DV6640" s="88"/>
      <c r="DW6640" s="88"/>
      <c r="DX6640" s="88"/>
      <c r="DY6640" s="88"/>
      <c r="DZ6640" s="88"/>
      <c r="EA6640" s="88"/>
      <c r="EB6640" s="88"/>
      <c r="EC6640" s="88"/>
      <c r="ED6640" s="88"/>
      <c r="EE6640" s="88"/>
      <c r="EF6640" s="88"/>
      <c r="EG6640" s="88"/>
      <c r="EH6640" s="88"/>
      <c r="EI6640" s="88"/>
      <c r="EJ6640" s="88"/>
      <c r="EK6640" s="88"/>
      <c r="EL6640" s="88"/>
      <c r="EM6640" s="88"/>
      <c r="EN6640" s="88"/>
      <c r="EO6640" s="88"/>
      <c r="EP6640" s="88"/>
      <c r="EQ6640" s="88"/>
      <c r="ER6640" s="88"/>
      <c r="ES6640" s="88"/>
      <c r="ET6640" s="88"/>
      <c r="EU6640" s="88"/>
      <c r="EV6640" s="88"/>
      <c r="EW6640" s="88"/>
      <c r="EX6640" s="88"/>
      <c r="EY6640" s="88"/>
      <c r="EZ6640" s="88"/>
      <c r="FA6640" s="88"/>
      <c r="FB6640" s="88"/>
      <c r="FC6640" s="88"/>
      <c r="FD6640" s="88"/>
      <c r="FE6640" s="88"/>
      <c r="FF6640" s="88"/>
      <c r="FG6640" s="88"/>
      <c r="FH6640" s="88"/>
      <c r="FI6640" s="88"/>
      <c r="FJ6640" s="88"/>
      <c r="FK6640" s="88"/>
      <c r="FL6640" s="88"/>
      <c r="FM6640" s="88"/>
      <c r="FN6640" s="88"/>
      <c r="FO6640" s="88"/>
      <c r="FP6640" s="88"/>
      <c r="FQ6640" s="88"/>
      <c r="FR6640" s="88"/>
      <c r="FS6640" s="88"/>
      <c r="FT6640" s="88"/>
      <c r="FU6640" s="88"/>
      <c r="FV6640" s="88"/>
      <c r="FW6640" s="88"/>
      <c r="FX6640" s="88"/>
      <c r="FY6640" s="88"/>
      <c r="FZ6640" s="88"/>
      <c r="GA6640" s="88"/>
      <c r="GB6640" s="88"/>
      <c r="GC6640" s="88"/>
      <c r="GD6640" s="88"/>
      <c r="GE6640" s="88"/>
      <c r="GF6640" s="88"/>
      <c r="GG6640" s="88"/>
      <c r="GH6640" s="88"/>
      <c r="GI6640" s="88"/>
      <c r="GJ6640" s="88"/>
      <c r="GK6640" s="88"/>
      <c r="GL6640" s="88"/>
      <c r="GM6640" s="88"/>
      <c r="GN6640" s="88"/>
      <c r="GO6640" s="88"/>
      <c r="GP6640" s="88"/>
      <c r="GQ6640" s="88"/>
      <c r="GR6640" s="88"/>
      <c r="GS6640" s="88"/>
      <c r="GT6640" s="88"/>
      <c r="GU6640" s="88"/>
      <c r="GV6640" s="88"/>
      <c r="GW6640" s="88"/>
      <c r="GX6640" s="88"/>
      <c r="GY6640" s="88"/>
      <c r="GZ6640" s="88"/>
      <c r="HA6640" s="88"/>
      <c r="HB6640" s="88"/>
      <c r="HC6640" s="88"/>
      <c r="HD6640" s="88"/>
      <c r="HE6640" s="88"/>
      <c r="HF6640" s="88"/>
      <c r="HG6640" s="88"/>
      <c r="HH6640" s="88"/>
      <c r="HI6640" s="88"/>
      <c r="HJ6640" s="88"/>
      <c r="HK6640" s="88"/>
      <c r="HL6640" s="88"/>
      <c r="HM6640" s="88"/>
      <c r="HN6640" s="88"/>
      <c r="HO6640" s="88"/>
      <c r="HP6640" s="88"/>
      <c r="HQ6640" s="88"/>
      <c r="HR6640" s="88"/>
      <c r="HS6640" s="88"/>
      <c r="HT6640" s="88"/>
      <c r="HU6640" s="88"/>
      <c r="HV6640" s="88"/>
      <c r="HW6640" s="88"/>
      <c r="HX6640" s="88"/>
      <c r="HY6640" s="88"/>
      <c r="HZ6640" s="88"/>
      <c r="IA6640" s="88"/>
      <c r="IB6640" s="88"/>
      <c r="IC6640" s="88"/>
      <c r="ID6640" s="88"/>
      <c r="IE6640" s="88"/>
      <c r="IF6640" s="88"/>
      <c r="IG6640" s="88"/>
      <c r="IH6640" s="88"/>
      <c r="II6640" s="88"/>
      <c r="IJ6640" s="88"/>
      <c r="IK6640" s="88"/>
      <c r="IL6640" s="88"/>
      <c r="IM6640" s="88"/>
      <c r="IN6640" s="88"/>
      <c r="IO6640" s="88"/>
      <c r="IP6640" s="88"/>
      <c r="IQ6640" s="88"/>
      <c r="IR6640" s="88"/>
      <c r="IS6640" s="88"/>
      <c r="IT6640" s="88"/>
      <c r="IU6640" s="88"/>
      <c r="IV6640" s="88"/>
      <c r="IW6640" s="88"/>
      <c r="IX6640" s="88"/>
      <c r="IY6640" s="88"/>
      <c r="IZ6640" s="88"/>
      <c r="JA6640" s="88"/>
      <c r="JB6640" s="88"/>
      <c r="JC6640" s="88"/>
      <c r="JD6640" s="88"/>
      <c r="JE6640" s="88"/>
      <c r="JF6640" s="88"/>
      <c r="JG6640" s="88"/>
      <c r="JH6640" s="88"/>
      <c r="JI6640" s="88"/>
      <c r="JJ6640" s="88"/>
      <c r="JK6640" s="88"/>
      <c r="JL6640" s="88"/>
      <c r="JM6640" s="88"/>
      <c r="JN6640" s="88"/>
      <c r="JO6640" s="88"/>
      <c r="JP6640" s="88"/>
      <c r="JQ6640" s="88"/>
      <c r="JR6640" s="88"/>
      <c r="JS6640" s="88"/>
      <c r="JT6640" s="88"/>
      <c r="JU6640" s="88"/>
      <c r="JV6640" s="88"/>
      <c r="JW6640" s="88"/>
      <c r="JX6640" s="88"/>
      <c r="JY6640" s="88"/>
      <c r="JZ6640" s="88"/>
      <c r="KA6640" s="88"/>
      <c r="KB6640" s="88"/>
      <c r="KC6640" s="88"/>
      <c r="KD6640" s="88"/>
      <c r="KE6640" s="88"/>
      <c r="KF6640" s="88"/>
      <c r="KG6640" s="88"/>
      <c r="KH6640" s="88"/>
      <c r="KI6640" s="88"/>
      <c r="KJ6640" s="88"/>
      <c r="KK6640" s="88"/>
      <c r="KL6640" s="88"/>
      <c r="KM6640" s="88"/>
      <c r="KN6640" s="88"/>
      <c r="KO6640" s="88"/>
      <c r="KP6640" s="88"/>
      <c r="KQ6640" s="88"/>
      <c r="KR6640" s="88"/>
      <c r="KS6640" s="88"/>
      <c r="KT6640" s="88"/>
      <c r="KU6640" s="88"/>
      <c r="KV6640" s="88"/>
      <c r="KW6640" s="88"/>
      <c r="KX6640" s="88"/>
      <c r="KY6640" s="88"/>
      <c r="KZ6640" s="88"/>
      <c r="LA6640" s="88"/>
      <c r="LB6640" s="88"/>
      <c r="LC6640" s="88"/>
      <c r="LD6640" s="88"/>
      <c r="LE6640" s="88"/>
      <c r="LF6640" s="88"/>
      <c r="LG6640" s="88"/>
      <c r="LH6640" s="88"/>
      <c r="LI6640" s="88"/>
      <c r="LJ6640" s="88"/>
      <c r="LK6640" s="88"/>
      <c r="LL6640" s="88"/>
      <c r="LM6640" s="88"/>
      <c r="LN6640" s="88"/>
      <c r="LO6640" s="88"/>
      <c r="LP6640" s="88"/>
      <c r="LQ6640" s="88"/>
      <c r="LR6640" s="88"/>
      <c r="LS6640" s="88"/>
      <c r="LT6640" s="88"/>
      <c r="LU6640" s="88"/>
      <c r="LV6640" s="88"/>
      <c r="LW6640" s="88"/>
      <c r="LX6640" s="88"/>
      <c r="LY6640" s="88"/>
      <c r="LZ6640" s="88"/>
      <c r="MA6640" s="88"/>
      <c r="MB6640" s="88"/>
      <c r="MC6640" s="88"/>
      <c r="MD6640" s="88"/>
      <c r="ME6640" s="88"/>
      <c r="MF6640" s="88"/>
      <c r="MG6640" s="88"/>
      <c r="MH6640" s="88"/>
      <c r="MI6640" s="88"/>
      <c r="MJ6640" s="88"/>
      <c r="MK6640" s="88"/>
      <c r="ML6640" s="88"/>
      <c r="MM6640" s="88"/>
      <c r="MN6640" s="88"/>
      <c r="MO6640" s="88"/>
      <c r="MP6640" s="88"/>
      <c r="MQ6640" s="88"/>
      <c r="MR6640" s="88"/>
      <c r="MS6640" s="88"/>
      <c r="MT6640" s="88"/>
      <c r="MU6640" s="88"/>
      <c r="MV6640" s="88"/>
      <c r="MW6640" s="88"/>
      <c r="MX6640" s="88"/>
      <c r="MY6640" s="88"/>
      <c r="MZ6640" s="88"/>
      <c r="NA6640" s="88"/>
      <c r="NB6640" s="88"/>
      <c r="NC6640" s="88"/>
      <c r="ND6640" s="88"/>
      <c r="NE6640" s="88"/>
      <c r="NF6640" s="88"/>
      <c r="NG6640" s="88"/>
      <c r="NH6640" s="88"/>
      <c r="NI6640" s="88"/>
      <c r="NJ6640" s="88"/>
      <c r="NK6640" s="88"/>
      <c r="NL6640" s="88"/>
      <c r="NM6640" s="88"/>
      <c r="NN6640" s="88"/>
      <c r="NO6640" s="88"/>
      <c r="NP6640" s="88"/>
      <c r="NQ6640" s="88"/>
      <c r="NR6640" s="88"/>
      <c r="NS6640" s="88"/>
      <c r="NT6640" s="88"/>
      <c r="NU6640" s="88"/>
      <c r="NV6640" s="88"/>
      <c r="NW6640" s="88"/>
      <c r="NX6640" s="88"/>
      <c r="NY6640" s="88"/>
      <c r="NZ6640" s="88"/>
      <c r="OA6640" s="88"/>
      <c r="OB6640" s="88"/>
      <c r="OC6640" s="88"/>
      <c r="OD6640" s="88"/>
      <c r="OE6640" s="88"/>
      <c r="OF6640" s="88"/>
      <c r="OG6640" s="88"/>
      <c r="OH6640" s="88"/>
      <c r="OI6640" s="88"/>
      <c r="OJ6640" s="88"/>
      <c r="OK6640" s="88"/>
      <c r="OL6640" s="88"/>
      <c r="OM6640" s="88"/>
      <c r="ON6640" s="88"/>
      <c r="OO6640" s="88"/>
      <c r="OP6640" s="88"/>
      <c r="OQ6640" s="88"/>
      <c r="OR6640" s="88"/>
      <c r="OS6640" s="88"/>
      <c r="OT6640" s="88"/>
      <c r="OU6640" s="88"/>
      <c r="OV6640" s="88"/>
      <c r="OW6640" s="88"/>
      <c r="OX6640" s="88"/>
      <c r="OY6640" s="88"/>
      <c r="OZ6640" s="88"/>
      <c r="PA6640" s="88"/>
      <c r="PB6640" s="88"/>
      <c r="PC6640" s="88"/>
      <c r="PD6640" s="88"/>
      <c r="PE6640" s="88"/>
      <c r="PF6640" s="88"/>
      <c r="PG6640" s="88"/>
      <c r="PH6640" s="88"/>
      <c r="PI6640" s="88"/>
      <c r="PJ6640" s="88"/>
      <c r="PK6640" s="88"/>
      <c r="PL6640" s="88"/>
      <c r="PM6640" s="88"/>
      <c r="PN6640" s="88"/>
      <c r="PO6640" s="88"/>
      <c r="PP6640" s="88"/>
      <c r="PQ6640" s="88"/>
      <c r="PR6640" s="88"/>
      <c r="PS6640" s="88"/>
      <c r="PT6640" s="88"/>
      <c r="PU6640" s="88"/>
      <c r="PV6640" s="88"/>
      <c r="PW6640" s="88"/>
      <c r="PX6640" s="88"/>
      <c r="PY6640" s="88"/>
      <c r="PZ6640" s="88"/>
      <c r="QA6640" s="88"/>
      <c r="QB6640" s="88"/>
      <c r="QC6640" s="88"/>
      <c r="QD6640" s="88"/>
      <c r="QE6640" s="88"/>
      <c r="QF6640" s="88"/>
      <c r="QG6640" s="88"/>
      <c r="QH6640" s="88"/>
      <c r="QI6640" s="88"/>
      <c r="QJ6640" s="88"/>
      <c r="QK6640" s="88"/>
      <c r="QL6640" s="88"/>
      <c r="QM6640" s="88"/>
      <c r="QN6640" s="88"/>
      <c r="QO6640" s="88"/>
      <c r="QP6640" s="88"/>
      <c r="QQ6640" s="88"/>
      <c r="QR6640" s="88"/>
      <c r="QS6640" s="88"/>
      <c r="QT6640" s="88"/>
      <c r="QU6640" s="88"/>
      <c r="QV6640" s="88"/>
      <c r="QW6640" s="88"/>
      <c r="QX6640" s="88"/>
      <c r="QY6640" s="88"/>
      <c r="QZ6640" s="88"/>
      <c r="RA6640" s="88"/>
      <c r="RB6640" s="88"/>
      <c r="RC6640" s="88"/>
      <c r="RD6640" s="88"/>
      <c r="RE6640" s="88"/>
      <c r="RF6640" s="88"/>
      <c r="RG6640" s="88"/>
      <c r="RH6640" s="88"/>
      <c r="RI6640" s="88"/>
      <c r="RJ6640" s="88"/>
      <c r="RK6640" s="88"/>
      <c r="RL6640" s="88"/>
      <c r="RM6640" s="88"/>
      <c r="RN6640" s="88"/>
      <c r="RO6640" s="88"/>
      <c r="RP6640" s="88"/>
      <c r="RQ6640" s="88"/>
      <c r="RR6640" s="88"/>
      <c r="RS6640" s="88"/>
      <c r="RT6640" s="88"/>
      <c r="RU6640" s="88"/>
      <c r="RV6640" s="88"/>
      <c r="RW6640" s="88"/>
      <c r="RX6640" s="88"/>
      <c r="RY6640" s="88"/>
      <c r="RZ6640" s="88"/>
      <c r="SA6640" s="88"/>
      <c r="SB6640" s="88"/>
      <c r="SC6640" s="88"/>
      <c r="SD6640" s="88"/>
      <c r="SE6640" s="88"/>
      <c r="SF6640" s="88"/>
      <c r="SG6640" s="88"/>
      <c r="SH6640" s="88"/>
      <c r="SI6640" s="88"/>
      <c r="SJ6640" s="88"/>
      <c r="SK6640" s="88"/>
      <c r="SL6640" s="88"/>
      <c r="SM6640" s="88"/>
      <c r="SN6640" s="88"/>
      <c r="SO6640" s="88"/>
      <c r="SP6640" s="88"/>
      <c r="SQ6640" s="88"/>
      <c r="SR6640" s="88"/>
      <c r="SS6640" s="88"/>
      <c r="ST6640" s="88"/>
      <c r="SU6640" s="88"/>
      <c r="SV6640" s="88"/>
      <c r="SW6640" s="88"/>
      <c r="SX6640" s="88"/>
      <c r="SY6640" s="88"/>
      <c r="SZ6640" s="88"/>
      <c r="TA6640" s="88"/>
      <c r="TB6640" s="88"/>
      <c r="TC6640" s="88"/>
      <c r="TD6640" s="88"/>
      <c r="TE6640" s="88"/>
      <c r="TF6640" s="88"/>
      <c r="TG6640" s="88"/>
      <c r="TH6640" s="88"/>
      <c r="TI6640" s="88"/>
      <c r="TJ6640" s="88"/>
      <c r="TK6640" s="88"/>
      <c r="TL6640" s="88"/>
      <c r="TM6640" s="88"/>
      <c r="TN6640" s="88"/>
      <c r="TO6640" s="88"/>
      <c r="TP6640" s="88"/>
      <c r="TQ6640" s="88"/>
      <c r="TR6640" s="88"/>
      <c r="TS6640" s="88"/>
      <c r="TT6640" s="88"/>
      <c r="TU6640" s="88"/>
      <c r="TV6640" s="88"/>
      <c r="TW6640" s="88"/>
      <c r="TX6640" s="88"/>
      <c r="TY6640" s="88"/>
      <c r="TZ6640" s="88"/>
      <c r="UA6640" s="88"/>
      <c r="UB6640" s="88"/>
      <c r="UC6640" s="88"/>
      <c r="UD6640" s="88"/>
      <c r="UE6640" s="88"/>
      <c r="UF6640" s="88"/>
      <c r="UG6640" s="88"/>
      <c r="UH6640" s="88"/>
      <c r="UI6640" s="88"/>
      <c r="UJ6640" s="88"/>
      <c r="UK6640" s="88"/>
      <c r="UL6640" s="88"/>
      <c r="UM6640" s="88"/>
      <c r="UN6640" s="88"/>
      <c r="UO6640" s="88"/>
      <c r="UP6640" s="88"/>
      <c r="UQ6640" s="88"/>
      <c r="UR6640" s="88"/>
      <c r="US6640" s="88"/>
      <c r="UT6640" s="88"/>
      <c r="UU6640" s="88"/>
      <c r="UV6640" s="88"/>
      <c r="UW6640" s="88"/>
      <c r="UX6640" s="88"/>
      <c r="UY6640" s="88"/>
      <c r="UZ6640" s="88"/>
      <c r="VA6640" s="88"/>
      <c r="VB6640" s="88"/>
      <c r="VC6640" s="88"/>
      <c r="VD6640" s="88"/>
      <c r="VE6640" s="88"/>
      <c r="VF6640" s="88"/>
      <c r="VG6640" s="88"/>
      <c r="VH6640" s="88"/>
      <c r="VI6640" s="88"/>
      <c r="VJ6640" s="88"/>
      <c r="VK6640" s="88"/>
      <c r="VL6640" s="88"/>
      <c r="VM6640" s="88"/>
      <c r="VN6640" s="88"/>
      <c r="VO6640" s="88"/>
      <c r="VP6640" s="88"/>
      <c r="VQ6640" s="88"/>
      <c r="VR6640" s="88"/>
      <c r="VS6640" s="88"/>
      <c r="VT6640" s="88"/>
      <c r="VU6640" s="88"/>
      <c r="VV6640" s="88"/>
      <c r="VW6640" s="88"/>
      <c r="VX6640" s="88"/>
      <c r="VY6640" s="88"/>
      <c r="VZ6640" s="88"/>
      <c r="WA6640" s="88"/>
      <c r="WB6640" s="88"/>
      <c r="WC6640" s="88"/>
      <c r="WD6640" s="88"/>
      <c r="WE6640" s="88"/>
      <c r="WF6640" s="88"/>
      <c r="WG6640" s="88"/>
      <c r="WH6640" s="88"/>
      <c r="WI6640" s="88"/>
      <c r="WJ6640" s="88"/>
      <c r="WK6640" s="88"/>
      <c r="WL6640" s="88"/>
      <c r="WM6640" s="88"/>
      <c r="WN6640" s="88"/>
      <c r="WO6640" s="88"/>
      <c r="WP6640" s="88"/>
      <c r="WQ6640" s="88"/>
      <c r="WR6640" s="88"/>
      <c r="WS6640" s="88"/>
      <c r="WT6640" s="88"/>
      <c r="WU6640" s="88"/>
      <c r="WV6640" s="88"/>
      <c r="WW6640" s="88"/>
      <c r="WX6640" s="88"/>
      <c r="WY6640" s="88"/>
      <c r="WZ6640" s="88"/>
      <c r="XA6640" s="88"/>
      <c r="XB6640" s="88"/>
      <c r="XC6640" s="88"/>
      <c r="XD6640" s="88"/>
      <c r="XE6640" s="88"/>
      <c r="XF6640" s="88"/>
      <c r="XG6640" s="88"/>
      <c r="XH6640" s="88"/>
      <c r="XI6640" s="88"/>
      <c r="XJ6640" s="88"/>
      <c r="XK6640" s="88"/>
      <c r="XL6640" s="88"/>
      <c r="XM6640" s="88"/>
      <c r="XN6640" s="88"/>
      <c r="XO6640" s="88"/>
      <c r="XP6640" s="88"/>
      <c r="XQ6640" s="88"/>
      <c r="XR6640" s="88"/>
      <c r="XS6640" s="88"/>
      <c r="XT6640" s="88"/>
      <c r="XU6640" s="88"/>
      <c r="XV6640" s="88"/>
      <c r="XW6640" s="88"/>
      <c r="XX6640" s="88"/>
      <c r="XY6640" s="88"/>
      <c r="XZ6640" s="88"/>
      <c r="YA6640" s="88"/>
      <c r="YB6640" s="88"/>
      <c r="YC6640" s="88"/>
      <c r="YD6640" s="88"/>
      <c r="YE6640" s="88"/>
      <c r="YF6640" s="88"/>
      <c r="YG6640" s="88"/>
      <c r="YH6640" s="88"/>
      <c r="YI6640" s="88"/>
      <c r="YJ6640" s="88"/>
      <c r="YK6640" s="88"/>
      <c r="YL6640" s="88"/>
      <c r="YM6640" s="88"/>
      <c r="YN6640" s="88"/>
      <c r="YO6640" s="88"/>
      <c r="YP6640" s="88"/>
      <c r="YQ6640" s="88"/>
      <c r="YR6640" s="88"/>
      <c r="YS6640" s="88"/>
      <c r="YT6640" s="88"/>
      <c r="YU6640" s="88"/>
      <c r="YV6640" s="88"/>
      <c r="YW6640" s="88"/>
      <c r="YX6640" s="88"/>
      <c r="YY6640" s="88"/>
      <c r="YZ6640" s="88"/>
      <c r="ZA6640" s="88"/>
      <c r="ZB6640" s="88"/>
      <c r="ZC6640" s="88"/>
      <c r="ZD6640" s="88"/>
      <c r="ZE6640" s="88"/>
      <c r="ZF6640" s="88"/>
      <c r="ZG6640" s="88"/>
      <c r="ZH6640" s="88"/>
      <c r="ZI6640" s="88"/>
      <c r="ZJ6640" s="88"/>
      <c r="ZK6640" s="88"/>
      <c r="ZL6640" s="88"/>
      <c r="ZM6640" s="88"/>
      <c r="ZN6640" s="88"/>
      <c r="ZO6640" s="88"/>
      <c r="ZP6640" s="88"/>
      <c r="ZQ6640" s="88"/>
      <c r="ZR6640" s="88"/>
      <c r="ZS6640" s="88"/>
      <c r="ZT6640" s="88"/>
      <c r="ZU6640" s="88"/>
      <c r="ZV6640" s="88"/>
      <c r="ZW6640" s="88"/>
      <c r="ZX6640" s="88"/>
      <c r="ZY6640" s="88"/>
      <c r="ZZ6640" s="88"/>
      <c r="AAA6640" s="88"/>
      <c r="AAB6640" s="88"/>
      <c r="AAC6640" s="88"/>
      <c r="AAD6640" s="88"/>
      <c r="AAE6640" s="88"/>
      <c r="AAF6640" s="88"/>
      <c r="AAG6640" s="88"/>
      <c r="AAH6640" s="88"/>
      <c r="AAI6640" s="88"/>
      <c r="AAJ6640" s="88"/>
      <c r="AAK6640" s="88"/>
      <c r="AAL6640" s="88"/>
      <c r="AAM6640" s="88"/>
      <c r="AAN6640" s="88"/>
      <c r="AAO6640" s="88"/>
      <c r="AAP6640" s="88"/>
      <c r="AAQ6640" s="88"/>
      <c r="AAR6640" s="88"/>
      <c r="AAS6640" s="88"/>
      <c r="AAT6640" s="88"/>
      <c r="AAU6640" s="88"/>
      <c r="AAV6640" s="88"/>
      <c r="AAW6640" s="88"/>
      <c r="AAX6640" s="88"/>
      <c r="AAY6640" s="88"/>
      <c r="AAZ6640" s="88"/>
      <c r="ABA6640" s="88"/>
      <c r="ABB6640" s="88"/>
      <c r="ABC6640" s="88"/>
      <c r="ABD6640" s="88"/>
      <c r="ABE6640" s="88"/>
      <c r="ABF6640" s="88"/>
      <c r="ABG6640" s="88"/>
      <c r="ABH6640" s="88"/>
      <c r="ABI6640" s="88"/>
      <c r="ABJ6640" s="88"/>
      <c r="ABK6640" s="88"/>
      <c r="ABL6640" s="88"/>
      <c r="ABM6640" s="88"/>
      <c r="ABN6640" s="88"/>
      <c r="ABO6640" s="88"/>
      <c r="ABP6640" s="88"/>
      <c r="ABQ6640" s="88"/>
      <c r="ABR6640" s="88"/>
      <c r="ABS6640" s="88"/>
      <c r="ABT6640" s="88"/>
      <c r="ABU6640" s="88"/>
      <c r="ABV6640" s="88"/>
      <c r="ABW6640" s="88"/>
      <c r="ABX6640" s="88"/>
      <c r="ABY6640" s="88"/>
      <c r="ABZ6640" s="88"/>
      <c r="ACA6640" s="88"/>
      <c r="ACB6640" s="88"/>
      <c r="ACC6640" s="88"/>
      <c r="ACD6640" s="88"/>
      <c r="ACE6640" s="88"/>
      <c r="ACF6640" s="88"/>
      <c r="ACG6640" s="88"/>
      <c r="ACH6640" s="88"/>
      <c r="ACI6640" s="88"/>
      <c r="ACJ6640" s="88"/>
      <c r="ACK6640" s="88"/>
      <c r="ACL6640" s="88"/>
      <c r="ACM6640" s="88"/>
      <c r="ACN6640" s="88"/>
      <c r="ACO6640" s="88"/>
      <c r="ACP6640" s="88"/>
      <c r="ACQ6640" s="88"/>
      <c r="ACR6640" s="88"/>
      <c r="ACS6640" s="88"/>
      <c r="ACT6640" s="88"/>
      <c r="ACU6640" s="88"/>
      <c r="ACV6640" s="88"/>
      <c r="ACW6640" s="88"/>
      <c r="ACX6640" s="88"/>
      <c r="ACY6640" s="88"/>
      <c r="ACZ6640" s="88"/>
      <c r="ADA6640" s="88"/>
      <c r="ADB6640" s="88"/>
      <c r="ADC6640" s="88"/>
      <c r="ADD6640" s="88"/>
      <c r="ADE6640" s="88"/>
      <c r="ADF6640" s="88"/>
      <c r="ADG6640" s="88"/>
      <c r="ADH6640" s="88"/>
      <c r="ADI6640" s="88"/>
      <c r="ADJ6640" s="88"/>
      <c r="ADK6640" s="88"/>
      <c r="ADL6640" s="88"/>
      <c r="ADM6640" s="88"/>
      <c r="ADN6640" s="88"/>
      <c r="ADO6640" s="88"/>
      <c r="ADP6640" s="88"/>
      <c r="ADQ6640" s="88"/>
      <c r="ADR6640" s="88"/>
      <c r="ADS6640" s="88"/>
      <c r="ADT6640" s="88"/>
      <c r="ADU6640" s="88"/>
      <c r="ADV6640" s="88"/>
      <c r="ADW6640" s="88"/>
      <c r="ADX6640" s="88"/>
      <c r="ADY6640" s="88"/>
      <c r="ADZ6640" s="88"/>
      <c r="AEA6640" s="88"/>
      <c r="AEB6640" s="88"/>
      <c r="AEC6640" s="88"/>
      <c r="AED6640" s="88"/>
      <c r="AEE6640" s="88"/>
      <c r="AEF6640" s="88"/>
      <c r="AEG6640" s="88"/>
      <c r="AEH6640" s="88"/>
      <c r="AEI6640" s="88"/>
      <c r="AEJ6640" s="88"/>
      <c r="AEK6640" s="88"/>
      <c r="AEL6640" s="88"/>
      <c r="AEM6640" s="88"/>
      <c r="AEN6640" s="88"/>
      <c r="AEO6640" s="88"/>
      <c r="AEP6640" s="88"/>
      <c r="AEQ6640" s="88"/>
      <c r="AER6640" s="88"/>
      <c r="AES6640" s="88"/>
      <c r="AET6640" s="88"/>
      <c r="AEU6640" s="88"/>
      <c r="AEV6640" s="88"/>
      <c r="AEW6640" s="88"/>
      <c r="AEX6640" s="88"/>
      <c r="AEY6640" s="88"/>
      <c r="AEZ6640" s="88"/>
      <c r="AFA6640" s="88"/>
      <c r="AFB6640" s="88"/>
      <c r="AFC6640" s="88"/>
      <c r="AFD6640" s="88"/>
      <c r="AFE6640" s="88"/>
      <c r="AFF6640" s="88"/>
      <c r="AFG6640" s="88"/>
      <c r="AFH6640" s="88"/>
      <c r="AFI6640" s="88"/>
      <c r="AFJ6640" s="88"/>
      <c r="AFK6640" s="88"/>
      <c r="AFL6640" s="88"/>
      <c r="AFM6640" s="88"/>
      <c r="AFN6640" s="88"/>
      <c r="AFO6640" s="88"/>
      <c r="AFP6640" s="88"/>
      <c r="AFQ6640" s="88"/>
      <c r="AFR6640" s="88"/>
      <c r="AFS6640" s="88"/>
      <c r="AFT6640" s="88"/>
      <c r="AFU6640" s="88"/>
      <c r="AFV6640" s="88"/>
      <c r="AFW6640" s="88"/>
      <c r="AFX6640" s="88"/>
      <c r="AFY6640" s="88"/>
      <c r="AFZ6640" s="88"/>
      <c r="AGA6640" s="88"/>
      <c r="AGB6640" s="88"/>
      <c r="AGC6640" s="88"/>
      <c r="AGD6640" s="88"/>
      <c r="AGE6640" s="88"/>
      <c r="AGF6640" s="88"/>
      <c r="AGG6640" s="88"/>
      <c r="AGH6640" s="88"/>
      <c r="AGI6640" s="88"/>
      <c r="AGJ6640" s="88"/>
      <c r="AGK6640" s="88"/>
      <c r="AGL6640" s="88"/>
      <c r="AGM6640" s="88"/>
      <c r="AGN6640" s="88"/>
      <c r="AGO6640" s="88"/>
      <c r="AGP6640" s="88"/>
      <c r="AGQ6640" s="88"/>
      <c r="AGR6640" s="88"/>
      <c r="AGS6640" s="88"/>
      <c r="AGT6640" s="88"/>
      <c r="AGU6640" s="88"/>
      <c r="AGV6640" s="88"/>
      <c r="AGW6640" s="88"/>
      <c r="AGX6640" s="88"/>
      <c r="AGY6640" s="88"/>
      <c r="AGZ6640" s="88"/>
      <c r="AHA6640" s="88"/>
      <c r="AHB6640" s="88"/>
      <c r="AHC6640" s="88"/>
      <c r="AHD6640" s="88"/>
      <c r="AHE6640" s="88"/>
      <c r="AHF6640" s="88"/>
      <c r="AHG6640" s="88"/>
      <c r="AHH6640" s="88"/>
      <c r="AHI6640" s="88"/>
      <c r="AHJ6640" s="88"/>
      <c r="AHK6640" s="88"/>
      <c r="AHL6640" s="88"/>
      <c r="AHM6640" s="88"/>
      <c r="AHN6640" s="88"/>
      <c r="AHO6640" s="88"/>
      <c r="AHP6640" s="88"/>
      <c r="AHQ6640" s="88"/>
      <c r="AHR6640" s="88"/>
      <c r="AHS6640" s="88"/>
      <c r="AHT6640" s="88"/>
      <c r="AHU6640" s="88"/>
      <c r="AHV6640" s="88"/>
      <c r="AHW6640" s="88"/>
      <c r="AHX6640" s="88"/>
      <c r="AHY6640" s="88"/>
      <c r="AHZ6640" s="88"/>
      <c r="AIA6640" s="88"/>
      <c r="AIB6640" s="88"/>
      <c r="AIC6640" s="88"/>
      <c r="AID6640" s="88"/>
      <c r="AIE6640" s="88"/>
      <c r="AIF6640" s="88"/>
      <c r="AIG6640" s="88"/>
      <c r="AIH6640" s="88"/>
      <c r="AII6640" s="88"/>
      <c r="AIJ6640" s="88"/>
      <c r="AIK6640" s="88"/>
      <c r="AIL6640" s="88"/>
      <c r="AIM6640" s="88"/>
      <c r="AIN6640" s="88"/>
      <c r="AIO6640" s="88"/>
      <c r="AIP6640" s="88"/>
      <c r="AIQ6640" s="88"/>
      <c r="AIR6640" s="88"/>
      <c r="AIS6640" s="88"/>
      <c r="AIT6640" s="88"/>
      <c r="AIU6640" s="88"/>
      <c r="AIV6640" s="88"/>
      <c r="AIW6640" s="88"/>
      <c r="AIX6640" s="88"/>
      <c r="AIY6640" s="88"/>
      <c r="AIZ6640" s="88"/>
      <c r="AJA6640" s="88"/>
      <c r="AJB6640" s="88"/>
      <c r="AJC6640" s="88"/>
      <c r="AJD6640" s="88"/>
      <c r="AJE6640" s="88"/>
      <c r="AJF6640" s="88"/>
      <c r="AJG6640" s="88"/>
      <c r="AJH6640" s="88"/>
      <c r="AJI6640" s="88"/>
      <c r="AJJ6640" s="88"/>
      <c r="AJK6640" s="88"/>
      <c r="AJL6640" s="88"/>
      <c r="AJM6640" s="88"/>
      <c r="AJN6640" s="88"/>
      <c r="AJO6640" s="88"/>
      <c r="AJP6640" s="88"/>
      <c r="AJQ6640" s="88"/>
      <c r="AJR6640" s="88"/>
      <c r="AJS6640" s="88"/>
      <c r="AJT6640" s="88"/>
      <c r="AJU6640" s="88"/>
      <c r="AJV6640" s="88"/>
      <c r="AJW6640" s="88"/>
      <c r="AJX6640" s="88"/>
      <c r="AJY6640" s="88"/>
      <c r="AJZ6640" s="88"/>
      <c r="AKA6640" s="88"/>
      <c r="AKB6640" s="88"/>
      <c r="AKC6640" s="88"/>
      <c r="AKD6640" s="88"/>
      <c r="AKE6640" s="88"/>
      <c r="AKF6640" s="88"/>
      <c r="AKG6640" s="88"/>
      <c r="AKH6640" s="88"/>
      <c r="AKI6640" s="88"/>
      <c r="AKJ6640" s="88"/>
      <c r="AKK6640" s="88"/>
      <c r="AKL6640" s="88"/>
      <c r="AKM6640" s="88"/>
      <c r="AKN6640" s="88"/>
      <c r="AKO6640" s="88"/>
      <c r="AKP6640" s="88"/>
      <c r="AKQ6640" s="88"/>
      <c r="AKR6640" s="88"/>
      <c r="AKS6640" s="88"/>
      <c r="AKT6640" s="88"/>
      <c r="AKU6640" s="88"/>
      <c r="AKV6640" s="88"/>
      <c r="AKW6640" s="88"/>
      <c r="AKX6640" s="88"/>
      <c r="AKY6640" s="88"/>
      <c r="AKZ6640" s="88"/>
      <c r="ALA6640" s="88"/>
      <c r="ALB6640" s="88"/>
      <c r="ALC6640" s="88"/>
      <c r="ALD6640" s="88"/>
      <c r="ALE6640" s="88"/>
      <c r="ALF6640" s="88"/>
      <c r="ALG6640" s="88"/>
      <c r="ALH6640" s="88"/>
      <c r="ALI6640" s="88"/>
      <c r="ALJ6640" s="88"/>
      <c r="ALK6640" s="88"/>
      <c r="ALL6640" s="88"/>
      <c r="ALM6640" s="88"/>
      <c r="ALN6640" s="88"/>
      <c r="ALO6640" s="88"/>
      <c r="ALP6640" s="88"/>
      <c r="ALQ6640" s="88"/>
      <c r="ALR6640" s="88"/>
      <c r="ALS6640" s="88"/>
      <c r="ALT6640" s="88"/>
      <c r="ALU6640" s="88"/>
      <c r="ALV6640" s="88"/>
      <c r="ALW6640" s="88"/>
      <c r="ALX6640" s="88"/>
      <c r="ALY6640" s="88"/>
      <c r="ALZ6640" s="88"/>
      <c r="AMA6640" s="88"/>
      <c r="AMB6640" s="88"/>
      <c r="AMC6640" s="88"/>
      <c r="AMD6640" s="88"/>
      <c r="AME6640" s="88"/>
      <c r="AMF6640" s="88"/>
      <c r="AMG6640" s="88"/>
      <c r="AMH6640" s="88"/>
      <c r="AMI6640" s="88"/>
      <c r="AMJ6640" s="88"/>
      <c r="AMK6640" s="88"/>
      <c r="AML6640" s="88"/>
      <c r="AMM6640" s="88"/>
      <c r="AMN6640" s="88"/>
      <c r="AMO6640" s="88"/>
    </row>
    <row r="6641" spans="1:1029" s="104" customFormat="1" x14ac:dyDescent="0.35">
      <c r="A6641" s="21">
        <v>10141103</v>
      </c>
      <c r="B6641" s="117" t="s">
        <v>1665</v>
      </c>
      <c r="C6641" s="115" t="s">
        <v>710</v>
      </c>
      <c r="D6641" s="21" t="s">
        <v>1682</v>
      </c>
      <c r="E6641" s="114" t="str">
        <f t="shared" si="1237"/>
        <v>TRANSFORMADOR MARCA:Ormazabal PTS 788 PTS 788</v>
      </c>
      <c r="F6641" s="21"/>
      <c r="G6641" s="34" t="s">
        <v>1682</v>
      </c>
      <c r="H6641" s="34" t="s">
        <v>86</v>
      </c>
      <c r="I6641" s="22"/>
      <c r="J6641" s="21"/>
      <c r="K6641" s="210" t="s">
        <v>1681</v>
      </c>
      <c r="L6641" s="171" t="s">
        <v>1680</v>
      </c>
      <c r="M6641" s="21">
        <v>500</v>
      </c>
      <c r="N6641" s="21">
        <v>33</v>
      </c>
      <c r="O6641" s="21">
        <v>0.4</v>
      </c>
      <c r="P6641" s="124" t="s">
        <v>516</v>
      </c>
      <c r="Q6641" s="21">
        <v>2017</v>
      </c>
      <c r="R6641" s="21" t="s">
        <v>505</v>
      </c>
      <c r="S6641" s="21">
        <v>268505</v>
      </c>
      <c r="T6641" s="126">
        <v>1200</v>
      </c>
      <c r="U6641" s="111">
        <v>45</v>
      </c>
      <c r="V6641" s="113">
        <f t="shared" si="1238"/>
        <v>1200</v>
      </c>
      <c r="W6641" s="113">
        <f t="shared" si="1239"/>
        <v>0</v>
      </c>
      <c r="X6641" s="112">
        <f t="shared" si="1240"/>
        <v>0</v>
      </c>
      <c r="Y6641" s="118"/>
      <c r="Z6641" s="110">
        <f t="shared" si="1248"/>
        <v>45</v>
      </c>
      <c r="AA6641" s="109">
        <f t="shared" si="1241"/>
        <v>60</v>
      </c>
      <c r="AB6641" s="109">
        <f t="shared" si="1242"/>
        <v>60000</v>
      </c>
      <c r="AC6641" s="108">
        <f t="shared" si="1243"/>
        <v>1140</v>
      </c>
      <c r="AD6641" s="107">
        <f t="shared" si="1244"/>
        <v>2.2222222222222223E-2</v>
      </c>
      <c r="AE6641" s="106">
        <f t="shared" si="1245"/>
        <v>25.333333333333336</v>
      </c>
      <c r="AF6641" s="105">
        <f t="shared" si="1246"/>
        <v>25.333333333333336</v>
      </c>
      <c r="AG6641" s="105">
        <f t="shared" si="1247"/>
        <v>1174.6666666666667</v>
      </c>
      <c r="AH6641" s="88"/>
      <c r="AI6641" s="88"/>
      <c r="AJ6641" s="88"/>
      <c r="AK6641" s="88"/>
      <c r="AL6641" s="88"/>
      <c r="AM6641" s="88"/>
      <c r="AN6641" s="88"/>
      <c r="AO6641" s="88"/>
      <c r="AP6641" s="88"/>
      <c r="AQ6641" s="88"/>
      <c r="AR6641" s="88"/>
      <c r="AS6641" s="88"/>
      <c r="AT6641" s="88"/>
      <c r="AU6641" s="88"/>
      <c r="AV6641" s="88"/>
      <c r="AW6641" s="88"/>
      <c r="AX6641" s="88"/>
      <c r="AY6641" s="88"/>
      <c r="AZ6641" s="88"/>
      <c r="BA6641" s="88"/>
      <c r="BB6641" s="88"/>
      <c r="BC6641" s="88"/>
      <c r="BD6641" s="88"/>
      <c r="BE6641" s="88"/>
      <c r="BF6641" s="88"/>
      <c r="BG6641" s="88"/>
      <c r="BH6641" s="88"/>
      <c r="BI6641" s="88"/>
      <c r="BJ6641" s="88"/>
      <c r="BK6641" s="88"/>
      <c r="BL6641" s="88"/>
      <c r="BM6641" s="88"/>
      <c r="BN6641" s="88"/>
      <c r="BO6641" s="88"/>
      <c r="BP6641" s="88"/>
      <c r="BQ6641" s="88"/>
      <c r="BR6641" s="88"/>
      <c r="BS6641" s="88"/>
      <c r="BT6641" s="88"/>
      <c r="BU6641" s="88"/>
      <c r="BV6641" s="88"/>
      <c r="BW6641" s="88"/>
      <c r="BX6641" s="88"/>
      <c r="BY6641" s="88"/>
      <c r="BZ6641" s="88"/>
      <c r="CA6641" s="88"/>
      <c r="CB6641" s="88"/>
      <c r="CC6641" s="88"/>
      <c r="CD6641" s="88"/>
      <c r="CE6641" s="88"/>
      <c r="CF6641" s="88"/>
      <c r="CG6641" s="88"/>
      <c r="CH6641" s="88"/>
      <c r="CI6641" s="88"/>
      <c r="CJ6641" s="88"/>
      <c r="CK6641" s="88"/>
      <c r="CL6641" s="88"/>
      <c r="CM6641" s="88"/>
      <c r="CN6641" s="88"/>
      <c r="CO6641" s="88"/>
      <c r="CP6641" s="88"/>
      <c r="CQ6641" s="88"/>
      <c r="CR6641" s="88"/>
      <c r="CS6641" s="88"/>
      <c r="CT6641" s="88"/>
      <c r="CU6641" s="88"/>
      <c r="CV6641" s="88"/>
      <c r="CW6641" s="88"/>
      <c r="CX6641" s="88"/>
      <c r="CY6641" s="88"/>
      <c r="CZ6641" s="88"/>
      <c r="DA6641" s="88"/>
      <c r="DB6641" s="88"/>
      <c r="DC6641" s="88"/>
      <c r="DD6641" s="88"/>
      <c r="DE6641" s="88"/>
      <c r="DF6641" s="88"/>
      <c r="DG6641" s="88"/>
      <c r="DH6641" s="88"/>
      <c r="DI6641" s="88"/>
      <c r="DJ6641" s="88"/>
      <c r="DK6641" s="88"/>
      <c r="DL6641" s="88"/>
      <c r="DM6641" s="88"/>
      <c r="DN6641" s="88"/>
      <c r="DO6641" s="88"/>
      <c r="DP6641" s="88"/>
      <c r="DQ6641" s="88"/>
      <c r="DR6641" s="88"/>
      <c r="DS6641" s="88"/>
      <c r="DT6641" s="88"/>
      <c r="DU6641" s="88"/>
      <c r="DV6641" s="88"/>
      <c r="DW6641" s="88"/>
      <c r="DX6641" s="88"/>
      <c r="DY6641" s="88"/>
      <c r="DZ6641" s="88"/>
      <c r="EA6641" s="88"/>
      <c r="EB6641" s="88"/>
      <c r="EC6641" s="88"/>
      <c r="ED6641" s="88"/>
      <c r="EE6641" s="88"/>
      <c r="EF6641" s="88"/>
      <c r="EG6641" s="88"/>
      <c r="EH6641" s="88"/>
      <c r="EI6641" s="88"/>
      <c r="EJ6641" s="88"/>
      <c r="EK6641" s="88"/>
      <c r="EL6641" s="88"/>
      <c r="EM6641" s="88"/>
      <c r="EN6641" s="88"/>
      <c r="EO6641" s="88"/>
      <c r="EP6641" s="88"/>
      <c r="EQ6641" s="88"/>
      <c r="ER6641" s="88"/>
      <c r="ES6641" s="88"/>
      <c r="ET6641" s="88"/>
      <c r="EU6641" s="88"/>
      <c r="EV6641" s="88"/>
      <c r="EW6641" s="88"/>
      <c r="EX6641" s="88"/>
      <c r="EY6641" s="88"/>
      <c r="EZ6641" s="88"/>
      <c r="FA6641" s="88"/>
      <c r="FB6641" s="88"/>
      <c r="FC6641" s="88"/>
      <c r="FD6641" s="88"/>
      <c r="FE6641" s="88"/>
      <c r="FF6641" s="88"/>
      <c r="FG6641" s="88"/>
      <c r="FH6641" s="88"/>
      <c r="FI6641" s="88"/>
      <c r="FJ6641" s="88"/>
      <c r="FK6641" s="88"/>
      <c r="FL6641" s="88"/>
      <c r="FM6641" s="88"/>
      <c r="FN6641" s="88"/>
      <c r="FO6641" s="88"/>
      <c r="FP6641" s="88"/>
      <c r="FQ6641" s="88"/>
      <c r="FR6641" s="88"/>
      <c r="FS6641" s="88"/>
      <c r="FT6641" s="88"/>
      <c r="FU6641" s="88"/>
      <c r="FV6641" s="88"/>
      <c r="FW6641" s="88"/>
      <c r="FX6641" s="88"/>
      <c r="FY6641" s="88"/>
      <c r="FZ6641" s="88"/>
      <c r="GA6641" s="88"/>
      <c r="GB6641" s="88"/>
      <c r="GC6641" s="88"/>
      <c r="GD6641" s="88"/>
      <c r="GE6641" s="88"/>
      <c r="GF6641" s="88"/>
      <c r="GG6641" s="88"/>
      <c r="GH6641" s="88"/>
      <c r="GI6641" s="88"/>
      <c r="GJ6641" s="88"/>
      <c r="GK6641" s="88"/>
      <c r="GL6641" s="88"/>
      <c r="GM6641" s="88"/>
      <c r="GN6641" s="88"/>
      <c r="GO6641" s="88"/>
      <c r="GP6641" s="88"/>
      <c r="GQ6641" s="88"/>
      <c r="GR6641" s="88"/>
      <c r="GS6641" s="88"/>
      <c r="GT6641" s="88"/>
      <c r="GU6641" s="88"/>
      <c r="GV6641" s="88"/>
      <c r="GW6641" s="88"/>
      <c r="GX6641" s="88"/>
      <c r="GY6641" s="88"/>
      <c r="GZ6641" s="88"/>
      <c r="HA6641" s="88"/>
      <c r="HB6641" s="88"/>
      <c r="HC6641" s="88"/>
      <c r="HD6641" s="88"/>
      <c r="HE6641" s="88"/>
      <c r="HF6641" s="88"/>
      <c r="HG6641" s="88"/>
      <c r="HH6641" s="88"/>
      <c r="HI6641" s="88"/>
      <c r="HJ6641" s="88"/>
      <c r="HK6641" s="88"/>
      <c r="HL6641" s="88"/>
      <c r="HM6641" s="88"/>
      <c r="HN6641" s="88"/>
      <c r="HO6641" s="88"/>
      <c r="HP6641" s="88"/>
      <c r="HQ6641" s="88"/>
      <c r="HR6641" s="88"/>
      <c r="HS6641" s="88"/>
      <c r="HT6641" s="88"/>
      <c r="HU6641" s="88"/>
      <c r="HV6641" s="88"/>
      <c r="HW6641" s="88"/>
      <c r="HX6641" s="88"/>
      <c r="HY6641" s="88"/>
      <c r="HZ6641" s="88"/>
      <c r="IA6641" s="88"/>
      <c r="IB6641" s="88"/>
      <c r="IC6641" s="88"/>
      <c r="ID6641" s="88"/>
      <c r="IE6641" s="88"/>
      <c r="IF6641" s="88"/>
      <c r="IG6641" s="88"/>
      <c r="IH6641" s="88"/>
      <c r="II6641" s="88"/>
      <c r="IJ6641" s="88"/>
      <c r="IK6641" s="88"/>
      <c r="IL6641" s="88"/>
      <c r="IM6641" s="88"/>
      <c r="IN6641" s="88"/>
      <c r="IO6641" s="88"/>
      <c r="IP6641" s="88"/>
      <c r="IQ6641" s="88"/>
      <c r="IR6641" s="88"/>
      <c r="IS6641" s="88"/>
      <c r="IT6641" s="88"/>
      <c r="IU6641" s="88"/>
      <c r="IV6641" s="88"/>
      <c r="IW6641" s="88"/>
      <c r="IX6641" s="88"/>
      <c r="IY6641" s="88"/>
      <c r="IZ6641" s="88"/>
      <c r="JA6641" s="88"/>
      <c r="JB6641" s="88"/>
      <c r="JC6641" s="88"/>
      <c r="JD6641" s="88"/>
      <c r="JE6641" s="88"/>
      <c r="JF6641" s="88"/>
      <c r="JG6641" s="88"/>
      <c r="JH6641" s="88"/>
      <c r="JI6641" s="88"/>
      <c r="JJ6641" s="88"/>
      <c r="JK6641" s="88"/>
      <c r="JL6641" s="88"/>
      <c r="JM6641" s="88"/>
      <c r="JN6641" s="88"/>
      <c r="JO6641" s="88"/>
      <c r="JP6641" s="88"/>
      <c r="JQ6641" s="88"/>
      <c r="JR6641" s="88"/>
      <c r="JS6641" s="88"/>
      <c r="JT6641" s="88"/>
      <c r="JU6641" s="88"/>
      <c r="JV6641" s="88"/>
      <c r="JW6641" s="88"/>
      <c r="JX6641" s="88"/>
      <c r="JY6641" s="88"/>
      <c r="JZ6641" s="88"/>
      <c r="KA6641" s="88"/>
      <c r="KB6641" s="88"/>
      <c r="KC6641" s="88"/>
      <c r="KD6641" s="88"/>
      <c r="KE6641" s="88"/>
      <c r="KF6641" s="88"/>
      <c r="KG6641" s="88"/>
      <c r="KH6641" s="88"/>
      <c r="KI6641" s="88"/>
      <c r="KJ6641" s="88"/>
      <c r="KK6641" s="88"/>
      <c r="KL6641" s="88"/>
      <c r="KM6641" s="88"/>
      <c r="KN6641" s="88"/>
      <c r="KO6641" s="88"/>
      <c r="KP6641" s="88"/>
      <c r="KQ6641" s="88"/>
      <c r="KR6641" s="88"/>
      <c r="KS6641" s="88"/>
      <c r="KT6641" s="88"/>
      <c r="KU6641" s="88"/>
      <c r="KV6641" s="88"/>
      <c r="KW6641" s="88"/>
      <c r="KX6641" s="88"/>
      <c r="KY6641" s="88"/>
      <c r="KZ6641" s="88"/>
      <c r="LA6641" s="88"/>
      <c r="LB6641" s="88"/>
      <c r="LC6641" s="88"/>
      <c r="LD6641" s="88"/>
      <c r="LE6641" s="88"/>
      <c r="LF6641" s="88"/>
      <c r="LG6641" s="88"/>
      <c r="LH6641" s="88"/>
      <c r="LI6641" s="88"/>
      <c r="LJ6641" s="88"/>
      <c r="LK6641" s="88"/>
      <c r="LL6641" s="88"/>
      <c r="LM6641" s="88"/>
      <c r="LN6641" s="88"/>
      <c r="LO6641" s="88"/>
      <c r="LP6641" s="88"/>
      <c r="LQ6641" s="88"/>
      <c r="LR6641" s="88"/>
      <c r="LS6641" s="88"/>
      <c r="LT6641" s="88"/>
      <c r="LU6641" s="88"/>
      <c r="LV6641" s="88"/>
      <c r="LW6641" s="88"/>
      <c r="LX6641" s="88"/>
      <c r="LY6641" s="88"/>
      <c r="LZ6641" s="88"/>
      <c r="MA6641" s="88"/>
      <c r="MB6641" s="88"/>
      <c r="MC6641" s="88"/>
      <c r="MD6641" s="88"/>
      <c r="ME6641" s="88"/>
      <c r="MF6641" s="88"/>
      <c r="MG6641" s="88"/>
      <c r="MH6641" s="88"/>
      <c r="MI6641" s="88"/>
      <c r="MJ6641" s="88"/>
      <c r="MK6641" s="88"/>
      <c r="ML6641" s="88"/>
      <c r="MM6641" s="88"/>
      <c r="MN6641" s="88"/>
      <c r="MO6641" s="88"/>
      <c r="MP6641" s="88"/>
      <c r="MQ6641" s="88"/>
      <c r="MR6641" s="88"/>
      <c r="MS6641" s="88"/>
      <c r="MT6641" s="88"/>
      <c r="MU6641" s="88"/>
      <c r="MV6641" s="88"/>
      <c r="MW6641" s="88"/>
      <c r="MX6641" s="88"/>
      <c r="MY6641" s="88"/>
      <c r="MZ6641" s="88"/>
      <c r="NA6641" s="88"/>
      <c r="NB6641" s="88"/>
      <c r="NC6641" s="88"/>
      <c r="ND6641" s="88"/>
      <c r="NE6641" s="88"/>
      <c r="NF6641" s="88"/>
      <c r="NG6641" s="88"/>
      <c r="NH6641" s="88"/>
      <c r="NI6641" s="88"/>
      <c r="NJ6641" s="88"/>
      <c r="NK6641" s="88"/>
      <c r="NL6641" s="88"/>
      <c r="NM6641" s="88"/>
      <c r="NN6641" s="88"/>
      <c r="NO6641" s="88"/>
      <c r="NP6641" s="88"/>
      <c r="NQ6641" s="88"/>
      <c r="NR6641" s="88"/>
      <c r="NS6641" s="88"/>
      <c r="NT6641" s="88"/>
      <c r="NU6641" s="88"/>
      <c r="NV6641" s="88"/>
      <c r="NW6641" s="88"/>
      <c r="NX6641" s="88"/>
      <c r="NY6641" s="88"/>
      <c r="NZ6641" s="88"/>
      <c r="OA6641" s="88"/>
      <c r="OB6641" s="88"/>
      <c r="OC6641" s="88"/>
      <c r="OD6641" s="88"/>
      <c r="OE6641" s="88"/>
      <c r="OF6641" s="88"/>
      <c r="OG6641" s="88"/>
      <c r="OH6641" s="88"/>
      <c r="OI6641" s="88"/>
      <c r="OJ6641" s="88"/>
      <c r="OK6641" s="88"/>
      <c r="OL6641" s="88"/>
      <c r="OM6641" s="88"/>
      <c r="ON6641" s="88"/>
      <c r="OO6641" s="88"/>
      <c r="OP6641" s="88"/>
      <c r="OQ6641" s="88"/>
      <c r="OR6641" s="88"/>
      <c r="OS6641" s="88"/>
      <c r="OT6641" s="88"/>
      <c r="OU6641" s="88"/>
      <c r="OV6641" s="88"/>
      <c r="OW6641" s="88"/>
      <c r="OX6641" s="88"/>
      <c r="OY6641" s="88"/>
      <c r="OZ6641" s="88"/>
      <c r="PA6641" s="88"/>
      <c r="PB6641" s="88"/>
      <c r="PC6641" s="88"/>
      <c r="PD6641" s="88"/>
      <c r="PE6641" s="88"/>
      <c r="PF6641" s="88"/>
      <c r="PG6641" s="88"/>
      <c r="PH6641" s="88"/>
      <c r="PI6641" s="88"/>
      <c r="PJ6641" s="88"/>
      <c r="PK6641" s="88"/>
      <c r="PL6641" s="88"/>
      <c r="PM6641" s="88"/>
      <c r="PN6641" s="88"/>
      <c r="PO6641" s="88"/>
      <c r="PP6641" s="88"/>
      <c r="PQ6641" s="88"/>
      <c r="PR6641" s="88"/>
      <c r="PS6641" s="88"/>
      <c r="PT6641" s="88"/>
      <c r="PU6641" s="88"/>
      <c r="PV6641" s="88"/>
      <c r="PW6641" s="88"/>
      <c r="PX6641" s="88"/>
      <c r="PY6641" s="88"/>
      <c r="PZ6641" s="88"/>
      <c r="QA6641" s="88"/>
      <c r="QB6641" s="88"/>
      <c r="QC6641" s="88"/>
      <c r="QD6641" s="88"/>
      <c r="QE6641" s="88"/>
      <c r="QF6641" s="88"/>
      <c r="QG6641" s="88"/>
      <c r="QH6641" s="88"/>
      <c r="QI6641" s="88"/>
      <c r="QJ6641" s="88"/>
      <c r="QK6641" s="88"/>
      <c r="QL6641" s="88"/>
      <c r="QM6641" s="88"/>
      <c r="QN6641" s="88"/>
      <c r="QO6641" s="88"/>
      <c r="QP6641" s="88"/>
      <c r="QQ6641" s="88"/>
      <c r="QR6641" s="88"/>
      <c r="QS6641" s="88"/>
      <c r="QT6641" s="88"/>
      <c r="QU6641" s="88"/>
      <c r="QV6641" s="88"/>
      <c r="QW6641" s="88"/>
      <c r="QX6641" s="88"/>
      <c r="QY6641" s="88"/>
      <c r="QZ6641" s="88"/>
      <c r="RA6641" s="88"/>
      <c r="RB6641" s="88"/>
      <c r="RC6641" s="88"/>
      <c r="RD6641" s="88"/>
      <c r="RE6641" s="88"/>
      <c r="RF6641" s="88"/>
      <c r="RG6641" s="88"/>
      <c r="RH6641" s="88"/>
      <c r="RI6641" s="88"/>
      <c r="RJ6641" s="88"/>
      <c r="RK6641" s="88"/>
      <c r="RL6641" s="88"/>
      <c r="RM6641" s="88"/>
      <c r="RN6641" s="88"/>
      <c r="RO6641" s="88"/>
      <c r="RP6641" s="88"/>
      <c r="RQ6641" s="88"/>
      <c r="RR6641" s="88"/>
      <c r="RS6641" s="88"/>
      <c r="RT6641" s="88"/>
      <c r="RU6641" s="88"/>
      <c r="RV6641" s="88"/>
      <c r="RW6641" s="88"/>
      <c r="RX6641" s="88"/>
      <c r="RY6641" s="88"/>
      <c r="RZ6641" s="88"/>
      <c r="SA6641" s="88"/>
      <c r="SB6641" s="88"/>
      <c r="SC6641" s="88"/>
      <c r="SD6641" s="88"/>
      <c r="SE6641" s="88"/>
      <c r="SF6641" s="88"/>
      <c r="SG6641" s="88"/>
      <c r="SH6641" s="88"/>
      <c r="SI6641" s="88"/>
      <c r="SJ6641" s="88"/>
      <c r="SK6641" s="88"/>
      <c r="SL6641" s="88"/>
      <c r="SM6641" s="88"/>
      <c r="SN6641" s="88"/>
      <c r="SO6641" s="88"/>
      <c r="SP6641" s="88"/>
      <c r="SQ6641" s="88"/>
      <c r="SR6641" s="88"/>
      <c r="SS6641" s="88"/>
      <c r="ST6641" s="88"/>
      <c r="SU6641" s="88"/>
      <c r="SV6641" s="88"/>
      <c r="SW6641" s="88"/>
      <c r="SX6641" s="88"/>
      <c r="SY6641" s="88"/>
      <c r="SZ6641" s="88"/>
      <c r="TA6641" s="88"/>
      <c r="TB6641" s="88"/>
      <c r="TC6641" s="88"/>
      <c r="TD6641" s="88"/>
      <c r="TE6641" s="88"/>
      <c r="TF6641" s="88"/>
      <c r="TG6641" s="88"/>
      <c r="TH6641" s="88"/>
      <c r="TI6641" s="88"/>
      <c r="TJ6641" s="88"/>
      <c r="TK6641" s="88"/>
      <c r="TL6641" s="88"/>
      <c r="TM6641" s="88"/>
      <c r="TN6641" s="88"/>
      <c r="TO6641" s="88"/>
      <c r="TP6641" s="88"/>
      <c r="TQ6641" s="88"/>
      <c r="TR6641" s="88"/>
      <c r="TS6641" s="88"/>
      <c r="TT6641" s="88"/>
      <c r="TU6641" s="88"/>
      <c r="TV6641" s="88"/>
      <c r="TW6641" s="88"/>
      <c r="TX6641" s="88"/>
      <c r="TY6641" s="88"/>
      <c r="TZ6641" s="88"/>
      <c r="UA6641" s="88"/>
      <c r="UB6641" s="88"/>
      <c r="UC6641" s="88"/>
      <c r="UD6641" s="88"/>
      <c r="UE6641" s="88"/>
      <c r="UF6641" s="88"/>
      <c r="UG6641" s="88"/>
      <c r="UH6641" s="88"/>
      <c r="UI6641" s="88"/>
      <c r="UJ6641" s="88"/>
      <c r="UK6641" s="88"/>
      <c r="UL6641" s="88"/>
      <c r="UM6641" s="88"/>
      <c r="UN6641" s="88"/>
      <c r="UO6641" s="88"/>
      <c r="UP6641" s="88"/>
      <c r="UQ6641" s="88"/>
      <c r="UR6641" s="88"/>
      <c r="US6641" s="88"/>
      <c r="UT6641" s="88"/>
      <c r="UU6641" s="88"/>
      <c r="UV6641" s="88"/>
      <c r="UW6641" s="88"/>
      <c r="UX6641" s="88"/>
      <c r="UY6641" s="88"/>
      <c r="UZ6641" s="88"/>
      <c r="VA6641" s="88"/>
      <c r="VB6641" s="88"/>
      <c r="VC6641" s="88"/>
      <c r="VD6641" s="88"/>
      <c r="VE6641" s="88"/>
      <c r="VF6641" s="88"/>
      <c r="VG6641" s="88"/>
      <c r="VH6641" s="88"/>
      <c r="VI6641" s="88"/>
      <c r="VJ6641" s="88"/>
      <c r="VK6641" s="88"/>
      <c r="VL6641" s="88"/>
      <c r="VM6641" s="88"/>
      <c r="VN6641" s="88"/>
      <c r="VO6641" s="88"/>
      <c r="VP6641" s="88"/>
      <c r="VQ6641" s="88"/>
      <c r="VR6641" s="88"/>
      <c r="VS6641" s="88"/>
      <c r="VT6641" s="88"/>
      <c r="VU6641" s="88"/>
      <c r="VV6641" s="88"/>
      <c r="VW6641" s="88"/>
      <c r="VX6641" s="88"/>
      <c r="VY6641" s="88"/>
      <c r="VZ6641" s="88"/>
      <c r="WA6641" s="88"/>
      <c r="WB6641" s="88"/>
      <c r="WC6641" s="88"/>
      <c r="WD6641" s="88"/>
      <c r="WE6641" s="88"/>
      <c r="WF6641" s="88"/>
      <c r="WG6641" s="88"/>
      <c r="WH6641" s="88"/>
      <c r="WI6641" s="88"/>
      <c r="WJ6641" s="88"/>
      <c r="WK6641" s="88"/>
      <c r="WL6641" s="88"/>
      <c r="WM6641" s="88"/>
      <c r="WN6641" s="88"/>
      <c r="WO6641" s="88"/>
      <c r="WP6641" s="88"/>
      <c r="WQ6641" s="88"/>
      <c r="WR6641" s="88"/>
      <c r="WS6641" s="88"/>
      <c r="WT6641" s="88"/>
      <c r="WU6641" s="88"/>
      <c r="WV6641" s="88"/>
      <c r="WW6641" s="88"/>
      <c r="WX6641" s="88"/>
      <c r="WY6641" s="88"/>
      <c r="WZ6641" s="88"/>
      <c r="XA6641" s="88"/>
      <c r="XB6641" s="88"/>
      <c r="XC6641" s="88"/>
      <c r="XD6641" s="88"/>
      <c r="XE6641" s="88"/>
      <c r="XF6641" s="88"/>
      <c r="XG6641" s="88"/>
      <c r="XH6641" s="88"/>
      <c r="XI6641" s="88"/>
      <c r="XJ6641" s="88"/>
      <c r="XK6641" s="88"/>
      <c r="XL6641" s="88"/>
      <c r="XM6641" s="88"/>
      <c r="XN6641" s="88"/>
      <c r="XO6641" s="88"/>
      <c r="XP6641" s="88"/>
      <c r="XQ6641" s="88"/>
      <c r="XR6641" s="88"/>
      <c r="XS6641" s="88"/>
      <c r="XT6641" s="88"/>
      <c r="XU6641" s="88"/>
      <c r="XV6641" s="88"/>
      <c r="XW6641" s="88"/>
      <c r="XX6641" s="88"/>
      <c r="XY6641" s="88"/>
      <c r="XZ6641" s="88"/>
      <c r="YA6641" s="88"/>
      <c r="YB6641" s="88"/>
      <c r="YC6641" s="88"/>
      <c r="YD6641" s="88"/>
      <c r="YE6641" s="88"/>
      <c r="YF6641" s="88"/>
      <c r="YG6641" s="88"/>
      <c r="YH6641" s="88"/>
      <c r="YI6641" s="88"/>
      <c r="YJ6641" s="88"/>
      <c r="YK6641" s="88"/>
      <c r="YL6641" s="88"/>
      <c r="YM6641" s="88"/>
      <c r="YN6641" s="88"/>
      <c r="YO6641" s="88"/>
      <c r="YP6641" s="88"/>
      <c r="YQ6641" s="88"/>
      <c r="YR6641" s="88"/>
      <c r="YS6641" s="88"/>
      <c r="YT6641" s="88"/>
      <c r="YU6641" s="88"/>
      <c r="YV6641" s="88"/>
      <c r="YW6641" s="88"/>
      <c r="YX6641" s="88"/>
      <c r="YY6641" s="88"/>
      <c r="YZ6641" s="88"/>
      <c r="ZA6641" s="88"/>
      <c r="ZB6641" s="88"/>
      <c r="ZC6641" s="88"/>
      <c r="ZD6641" s="88"/>
      <c r="ZE6641" s="88"/>
      <c r="ZF6641" s="88"/>
      <c r="ZG6641" s="88"/>
      <c r="ZH6641" s="88"/>
      <c r="ZI6641" s="88"/>
      <c r="ZJ6641" s="88"/>
      <c r="ZK6641" s="88"/>
      <c r="ZL6641" s="88"/>
      <c r="ZM6641" s="88"/>
      <c r="ZN6641" s="88"/>
      <c r="ZO6641" s="88"/>
      <c r="ZP6641" s="88"/>
      <c r="ZQ6641" s="88"/>
      <c r="ZR6641" s="88"/>
      <c r="ZS6641" s="88"/>
      <c r="ZT6641" s="88"/>
      <c r="ZU6641" s="88"/>
      <c r="ZV6641" s="88"/>
      <c r="ZW6641" s="88"/>
      <c r="ZX6641" s="88"/>
      <c r="ZY6641" s="88"/>
      <c r="ZZ6641" s="88"/>
      <c r="AAA6641" s="88"/>
      <c r="AAB6641" s="88"/>
      <c r="AAC6641" s="88"/>
      <c r="AAD6641" s="88"/>
      <c r="AAE6641" s="88"/>
      <c r="AAF6641" s="88"/>
      <c r="AAG6641" s="88"/>
      <c r="AAH6641" s="88"/>
      <c r="AAI6641" s="88"/>
      <c r="AAJ6641" s="88"/>
      <c r="AAK6641" s="88"/>
      <c r="AAL6641" s="88"/>
      <c r="AAM6641" s="88"/>
      <c r="AAN6641" s="88"/>
      <c r="AAO6641" s="88"/>
      <c r="AAP6641" s="88"/>
      <c r="AAQ6641" s="88"/>
      <c r="AAR6641" s="88"/>
      <c r="AAS6641" s="88"/>
      <c r="AAT6641" s="88"/>
      <c r="AAU6641" s="88"/>
      <c r="AAV6641" s="88"/>
      <c r="AAW6641" s="88"/>
      <c r="AAX6641" s="88"/>
      <c r="AAY6641" s="88"/>
      <c r="AAZ6641" s="88"/>
      <c r="ABA6641" s="88"/>
      <c r="ABB6641" s="88"/>
      <c r="ABC6641" s="88"/>
      <c r="ABD6641" s="88"/>
      <c r="ABE6641" s="88"/>
      <c r="ABF6641" s="88"/>
      <c r="ABG6641" s="88"/>
      <c r="ABH6641" s="88"/>
      <c r="ABI6641" s="88"/>
      <c r="ABJ6641" s="88"/>
      <c r="ABK6641" s="88"/>
      <c r="ABL6641" s="88"/>
      <c r="ABM6641" s="88"/>
      <c r="ABN6641" s="88"/>
      <c r="ABO6641" s="88"/>
      <c r="ABP6641" s="88"/>
      <c r="ABQ6641" s="88"/>
      <c r="ABR6641" s="88"/>
      <c r="ABS6641" s="88"/>
      <c r="ABT6641" s="88"/>
      <c r="ABU6641" s="88"/>
      <c r="ABV6641" s="88"/>
      <c r="ABW6641" s="88"/>
      <c r="ABX6641" s="88"/>
      <c r="ABY6641" s="88"/>
      <c r="ABZ6641" s="88"/>
      <c r="ACA6641" s="88"/>
      <c r="ACB6641" s="88"/>
      <c r="ACC6641" s="88"/>
      <c r="ACD6641" s="88"/>
      <c r="ACE6641" s="88"/>
      <c r="ACF6641" s="88"/>
      <c r="ACG6641" s="88"/>
      <c r="ACH6641" s="88"/>
      <c r="ACI6641" s="88"/>
      <c r="ACJ6641" s="88"/>
      <c r="ACK6641" s="88"/>
      <c r="ACL6641" s="88"/>
      <c r="ACM6641" s="88"/>
      <c r="ACN6641" s="88"/>
      <c r="ACO6641" s="88"/>
      <c r="ACP6641" s="88"/>
      <c r="ACQ6641" s="88"/>
      <c r="ACR6641" s="88"/>
      <c r="ACS6641" s="88"/>
      <c r="ACT6641" s="88"/>
      <c r="ACU6641" s="88"/>
      <c r="ACV6641" s="88"/>
      <c r="ACW6641" s="88"/>
      <c r="ACX6641" s="88"/>
      <c r="ACY6641" s="88"/>
      <c r="ACZ6641" s="88"/>
      <c r="ADA6641" s="88"/>
      <c r="ADB6641" s="88"/>
      <c r="ADC6641" s="88"/>
      <c r="ADD6641" s="88"/>
      <c r="ADE6641" s="88"/>
      <c r="ADF6641" s="88"/>
      <c r="ADG6641" s="88"/>
      <c r="ADH6641" s="88"/>
      <c r="ADI6641" s="88"/>
      <c r="ADJ6641" s="88"/>
      <c r="ADK6641" s="88"/>
      <c r="ADL6641" s="88"/>
      <c r="ADM6641" s="88"/>
      <c r="ADN6641" s="88"/>
      <c r="ADO6641" s="88"/>
      <c r="ADP6641" s="88"/>
      <c r="ADQ6641" s="88"/>
      <c r="ADR6641" s="88"/>
      <c r="ADS6641" s="88"/>
      <c r="ADT6641" s="88"/>
      <c r="ADU6641" s="88"/>
      <c r="ADV6641" s="88"/>
      <c r="ADW6641" s="88"/>
      <c r="ADX6641" s="88"/>
      <c r="ADY6641" s="88"/>
      <c r="ADZ6641" s="88"/>
      <c r="AEA6641" s="88"/>
      <c r="AEB6641" s="88"/>
      <c r="AEC6641" s="88"/>
      <c r="AED6641" s="88"/>
      <c r="AEE6641" s="88"/>
      <c r="AEF6641" s="88"/>
      <c r="AEG6641" s="88"/>
      <c r="AEH6641" s="88"/>
      <c r="AEI6641" s="88"/>
      <c r="AEJ6641" s="88"/>
      <c r="AEK6641" s="88"/>
      <c r="AEL6641" s="88"/>
      <c r="AEM6641" s="88"/>
      <c r="AEN6641" s="88"/>
      <c r="AEO6641" s="88"/>
      <c r="AEP6641" s="88"/>
      <c r="AEQ6641" s="88"/>
      <c r="AER6641" s="88"/>
      <c r="AES6641" s="88"/>
      <c r="AET6641" s="88"/>
      <c r="AEU6641" s="88"/>
      <c r="AEV6641" s="88"/>
      <c r="AEW6641" s="88"/>
      <c r="AEX6641" s="88"/>
      <c r="AEY6641" s="88"/>
      <c r="AEZ6641" s="88"/>
      <c r="AFA6641" s="88"/>
      <c r="AFB6641" s="88"/>
      <c r="AFC6641" s="88"/>
      <c r="AFD6641" s="88"/>
      <c r="AFE6641" s="88"/>
      <c r="AFF6641" s="88"/>
      <c r="AFG6641" s="88"/>
      <c r="AFH6641" s="88"/>
      <c r="AFI6641" s="88"/>
      <c r="AFJ6641" s="88"/>
      <c r="AFK6641" s="88"/>
      <c r="AFL6641" s="88"/>
      <c r="AFM6641" s="88"/>
      <c r="AFN6641" s="88"/>
      <c r="AFO6641" s="88"/>
      <c r="AFP6641" s="88"/>
      <c r="AFQ6641" s="88"/>
      <c r="AFR6641" s="88"/>
      <c r="AFS6641" s="88"/>
      <c r="AFT6641" s="88"/>
      <c r="AFU6641" s="88"/>
      <c r="AFV6641" s="88"/>
      <c r="AFW6641" s="88"/>
      <c r="AFX6641" s="88"/>
      <c r="AFY6641" s="88"/>
      <c r="AFZ6641" s="88"/>
      <c r="AGA6641" s="88"/>
      <c r="AGB6641" s="88"/>
      <c r="AGC6641" s="88"/>
      <c r="AGD6641" s="88"/>
      <c r="AGE6641" s="88"/>
      <c r="AGF6641" s="88"/>
      <c r="AGG6641" s="88"/>
      <c r="AGH6641" s="88"/>
      <c r="AGI6641" s="88"/>
      <c r="AGJ6641" s="88"/>
      <c r="AGK6641" s="88"/>
      <c r="AGL6641" s="88"/>
      <c r="AGM6641" s="88"/>
      <c r="AGN6641" s="88"/>
      <c r="AGO6641" s="88"/>
      <c r="AGP6641" s="88"/>
      <c r="AGQ6641" s="88"/>
      <c r="AGR6641" s="88"/>
      <c r="AGS6641" s="88"/>
      <c r="AGT6641" s="88"/>
      <c r="AGU6641" s="88"/>
      <c r="AGV6641" s="88"/>
      <c r="AGW6641" s="88"/>
      <c r="AGX6641" s="88"/>
      <c r="AGY6641" s="88"/>
      <c r="AGZ6641" s="88"/>
      <c r="AHA6641" s="88"/>
      <c r="AHB6641" s="88"/>
      <c r="AHC6641" s="88"/>
      <c r="AHD6641" s="88"/>
      <c r="AHE6641" s="88"/>
      <c r="AHF6641" s="88"/>
      <c r="AHG6641" s="88"/>
      <c r="AHH6641" s="88"/>
      <c r="AHI6641" s="88"/>
      <c r="AHJ6641" s="88"/>
      <c r="AHK6641" s="88"/>
      <c r="AHL6641" s="88"/>
      <c r="AHM6641" s="88"/>
      <c r="AHN6641" s="88"/>
      <c r="AHO6641" s="88"/>
      <c r="AHP6641" s="88"/>
      <c r="AHQ6641" s="88"/>
      <c r="AHR6641" s="88"/>
      <c r="AHS6641" s="88"/>
      <c r="AHT6641" s="88"/>
      <c r="AHU6641" s="88"/>
      <c r="AHV6641" s="88"/>
      <c r="AHW6641" s="88"/>
      <c r="AHX6641" s="88"/>
      <c r="AHY6641" s="88"/>
      <c r="AHZ6641" s="88"/>
      <c r="AIA6641" s="88"/>
      <c r="AIB6641" s="88"/>
      <c r="AIC6641" s="88"/>
      <c r="AID6641" s="88"/>
      <c r="AIE6641" s="88"/>
      <c r="AIF6641" s="88"/>
      <c r="AIG6641" s="88"/>
      <c r="AIH6641" s="88"/>
      <c r="AII6641" s="88"/>
      <c r="AIJ6641" s="88"/>
      <c r="AIK6641" s="88"/>
      <c r="AIL6641" s="88"/>
      <c r="AIM6641" s="88"/>
      <c r="AIN6641" s="88"/>
      <c r="AIO6641" s="88"/>
      <c r="AIP6641" s="88"/>
      <c r="AIQ6641" s="88"/>
      <c r="AIR6641" s="88"/>
      <c r="AIS6641" s="88"/>
      <c r="AIT6641" s="88"/>
      <c r="AIU6641" s="88"/>
      <c r="AIV6641" s="88"/>
      <c r="AIW6641" s="88"/>
      <c r="AIX6641" s="88"/>
      <c r="AIY6641" s="88"/>
      <c r="AIZ6641" s="88"/>
      <c r="AJA6641" s="88"/>
      <c r="AJB6641" s="88"/>
      <c r="AJC6641" s="88"/>
      <c r="AJD6641" s="88"/>
      <c r="AJE6641" s="88"/>
      <c r="AJF6641" s="88"/>
      <c r="AJG6641" s="88"/>
      <c r="AJH6641" s="88"/>
      <c r="AJI6641" s="88"/>
      <c r="AJJ6641" s="88"/>
      <c r="AJK6641" s="88"/>
      <c r="AJL6641" s="88"/>
      <c r="AJM6641" s="88"/>
      <c r="AJN6641" s="88"/>
      <c r="AJO6641" s="88"/>
      <c r="AJP6641" s="88"/>
      <c r="AJQ6641" s="88"/>
      <c r="AJR6641" s="88"/>
      <c r="AJS6641" s="88"/>
      <c r="AJT6641" s="88"/>
      <c r="AJU6641" s="88"/>
      <c r="AJV6641" s="88"/>
      <c r="AJW6641" s="88"/>
      <c r="AJX6641" s="88"/>
      <c r="AJY6641" s="88"/>
      <c r="AJZ6641" s="88"/>
      <c r="AKA6641" s="88"/>
      <c r="AKB6641" s="88"/>
      <c r="AKC6641" s="88"/>
      <c r="AKD6641" s="88"/>
      <c r="AKE6641" s="88"/>
      <c r="AKF6641" s="88"/>
      <c r="AKG6641" s="88"/>
      <c r="AKH6641" s="88"/>
      <c r="AKI6641" s="88"/>
      <c r="AKJ6641" s="88"/>
      <c r="AKK6641" s="88"/>
      <c r="AKL6641" s="88"/>
      <c r="AKM6641" s="88"/>
      <c r="AKN6641" s="88"/>
      <c r="AKO6641" s="88"/>
      <c r="AKP6641" s="88"/>
      <c r="AKQ6641" s="88"/>
      <c r="AKR6641" s="88"/>
      <c r="AKS6641" s="88"/>
      <c r="AKT6641" s="88"/>
      <c r="AKU6641" s="88"/>
      <c r="AKV6641" s="88"/>
      <c r="AKW6641" s="88"/>
      <c r="AKX6641" s="88"/>
      <c r="AKY6641" s="88"/>
      <c r="AKZ6641" s="88"/>
      <c r="ALA6641" s="88"/>
      <c r="ALB6641" s="88"/>
      <c r="ALC6641" s="88"/>
      <c r="ALD6641" s="88"/>
      <c r="ALE6641" s="88"/>
      <c r="ALF6641" s="88"/>
      <c r="ALG6641" s="88"/>
      <c r="ALH6641" s="88"/>
      <c r="ALI6641" s="88"/>
      <c r="ALJ6641" s="88"/>
      <c r="ALK6641" s="88"/>
      <c r="ALL6641" s="88"/>
      <c r="ALM6641" s="88"/>
      <c r="ALN6641" s="88"/>
      <c r="ALO6641" s="88"/>
      <c r="ALP6641" s="88"/>
      <c r="ALQ6641" s="88"/>
      <c r="ALR6641" s="88"/>
      <c r="ALS6641" s="88"/>
      <c r="ALT6641" s="88"/>
      <c r="ALU6641" s="88"/>
      <c r="ALV6641" s="88"/>
      <c r="ALW6641" s="88"/>
      <c r="ALX6641" s="88"/>
      <c r="ALY6641" s="88"/>
      <c r="ALZ6641" s="88"/>
      <c r="AMA6641" s="88"/>
      <c r="AMB6641" s="88"/>
      <c r="AMC6641" s="88"/>
      <c r="AMD6641" s="88"/>
      <c r="AME6641" s="88"/>
      <c r="AMF6641" s="88"/>
      <c r="AMG6641" s="88"/>
      <c r="AMH6641" s="88"/>
      <c r="AMI6641" s="88"/>
      <c r="AMJ6641" s="88"/>
      <c r="AMK6641" s="88"/>
      <c r="AML6641" s="88"/>
      <c r="AMM6641" s="88"/>
      <c r="AMN6641" s="88"/>
      <c r="AMO6641" s="88"/>
    </row>
    <row r="6642" spans="1:1029" s="104" customFormat="1" x14ac:dyDescent="0.35">
      <c r="A6642" s="21">
        <v>10141103</v>
      </c>
      <c r="B6642" s="117" t="s">
        <v>1665</v>
      </c>
      <c r="C6642" s="115" t="s">
        <v>710</v>
      </c>
      <c r="D6642" s="172" t="s">
        <v>808</v>
      </c>
      <c r="E6642" s="114" t="str">
        <f t="shared" si="1237"/>
        <v>TRANSFORMADOR MARCA:Astor PTS-S/N No Label</v>
      </c>
      <c r="F6642" s="21"/>
      <c r="G6642" s="290" t="s">
        <v>1679</v>
      </c>
      <c r="H6642" s="34" t="s">
        <v>86</v>
      </c>
      <c r="I6642" s="22"/>
      <c r="J6642" s="21"/>
      <c r="K6642" s="210" t="s">
        <v>1678</v>
      </c>
      <c r="L6642" s="171" t="s">
        <v>1677</v>
      </c>
      <c r="M6642" s="21">
        <v>30</v>
      </c>
      <c r="N6642" s="21">
        <v>33</v>
      </c>
      <c r="O6642" s="21">
        <v>0.4</v>
      </c>
      <c r="P6642" s="124" t="s">
        <v>1676</v>
      </c>
      <c r="Q6642" s="21">
        <v>2017</v>
      </c>
      <c r="R6642" s="21" t="s">
        <v>1661</v>
      </c>
      <c r="S6642" s="21" t="s">
        <v>1675</v>
      </c>
      <c r="T6642" s="116">
        <v>643</v>
      </c>
      <c r="U6642" s="111">
        <v>45</v>
      </c>
      <c r="V6642" s="113">
        <f t="shared" si="1238"/>
        <v>643</v>
      </c>
      <c r="W6642" s="113">
        <f t="shared" si="1239"/>
        <v>0</v>
      </c>
      <c r="X6642" s="112">
        <f t="shared" si="1240"/>
        <v>0</v>
      </c>
      <c r="Y6642" s="118"/>
      <c r="Z6642" s="110">
        <f t="shared" si="1248"/>
        <v>45</v>
      </c>
      <c r="AA6642" s="109">
        <f t="shared" si="1241"/>
        <v>32.15</v>
      </c>
      <c r="AB6642" s="109">
        <f t="shared" si="1242"/>
        <v>32150</v>
      </c>
      <c r="AC6642" s="108">
        <f t="shared" si="1243"/>
        <v>610.85</v>
      </c>
      <c r="AD6642" s="107">
        <f t="shared" si="1244"/>
        <v>2.2222222222222223E-2</v>
      </c>
      <c r="AE6642" s="106">
        <f t="shared" si="1245"/>
        <v>13.574444444444445</v>
      </c>
      <c r="AF6642" s="105">
        <f t="shared" si="1246"/>
        <v>13.574444444444445</v>
      </c>
      <c r="AG6642" s="105">
        <f t="shared" si="1247"/>
        <v>629.42555555555555</v>
      </c>
      <c r="AH6642" s="88"/>
      <c r="AI6642" s="88"/>
      <c r="AJ6642" s="88"/>
      <c r="AK6642" s="88"/>
      <c r="AL6642" s="88"/>
      <c r="AM6642" s="88"/>
      <c r="AN6642" s="88"/>
      <c r="AO6642" s="88"/>
      <c r="AP6642" s="88"/>
      <c r="AQ6642" s="88"/>
      <c r="AR6642" s="88"/>
      <c r="AS6642" s="88"/>
      <c r="AT6642" s="88"/>
      <c r="AU6642" s="88"/>
      <c r="AV6642" s="88"/>
      <c r="AW6642" s="88"/>
      <c r="AX6642" s="88"/>
      <c r="AY6642" s="88"/>
      <c r="AZ6642" s="88"/>
      <c r="BA6642" s="88"/>
      <c r="BB6642" s="88"/>
      <c r="BC6642" s="88"/>
      <c r="BD6642" s="88"/>
      <c r="BE6642" s="88"/>
      <c r="BF6642" s="88"/>
      <c r="BG6642" s="88"/>
      <c r="BH6642" s="88"/>
      <c r="BI6642" s="88"/>
      <c r="BJ6642" s="88"/>
      <c r="BK6642" s="88"/>
      <c r="BL6642" s="88"/>
      <c r="BM6642" s="88"/>
      <c r="BN6642" s="88"/>
      <c r="BO6642" s="88"/>
      <c r="BP6642" s="88"/>
      <c r="BQ6642" s="88"/>
      <c r="BR6642" s="88"/>
      <c r="BS6642" s="88"/>
      <c r="BT6642" s="88"/>
      <c r="BU6642" s="88"/>
      <c r="BV6642" s="88"/>
      <c r="BW6642" s="88"/>
      <c r="BX6642" s="88"/>
      <c r="BY6642" s="88"/>
      <c r="BZ6642" s="88"/>
      <c r="CA6642" s="88"/>
      <c r="CB6642" s="88"/>
      <c r="CC6642" s="88"/>
      <c r="CD6642" s="88"/>
      <c r="CE6642" s="88"/>
      <c r="CF6642" s="88"/>
      <c r="CG6642" s="88"/>
      <c r="CH6642" s="88"/>
      <c r="CI6642" s="88"/>
      <c r="CJ6642" s="88"/>
      <c r="CK6642" s="88"/>
      <c r="CL6642" s="88"/>
      <c r="CM6642" s="88"/>
      <c r="CN6642" s="88"/>
      <c r="CO6642" s="88"/>
      <c r="CP6642" s="88"/>
      <c r="CQ6642" s="88"/>
      <c r="CR6642" s="88"/>
      <c r="CS6642" s="88"/>
      <c r="CT6642" s="88"/>
      <c r="CU6642" s="88"/>
      <c r="CV6642" s="88"/>
      <c r="CW6642" s="88"/>
      <c r="CX6642" s="88"/>
      <c r="CY6642" s="88"/>
      <c r="CZ6642" s="88"/>
      <c r="DA6642" s="88"/>
      <c r="DB6642" s="88"/>
      <c r="DC6642" s="88"/>
      <c r="DD6642" s="88"/>
      <c r="DE6642" s="88"/>
      <c r="DF6642" s="88"/>
      <c r="DG6642" s="88"/>
      <c r="DH6642" s="88"/>
      <c r="DI6642" s="88"/>
      <c r="DJ6642" s="88"/>
      <c r="DK6642" s="88"/>
      <c r="DL6642" s="88"/>
      <c r="DM6642" s="88"/>
      <c r="DN6642" s="88"/>
      <c r="DO6642" s="88"/>
      <c r="DP6642" s="88"/>
      <c r="DQ6642" s="88"/>
      <c r="DR6642" s="88"/>
      <c r="DS6642" s="88"/>
      <c r="DT6642" s="88"/>
      <c r="DU6642" s="88"/>
      <c r="DV6642" s="88"/>
      <c r="DW6642" s="88"/>
      <c r="DX6642" s="88"/>
      <c r="DY6642" s="88"/>
      <c r="DZ6642" s="88"/>
      <c r="EA6642" s="88"/>
      <c r="EB6642" s="88"/>
      <c r="EC6642" s="88"/>
      <c r="ED6642" s="88"/>
      <c r="EE6642" s="88"/>
      <c r="EF6642" s="88"/>
      <c r="EG6642" s="88"/>
      <c r="EH6642" s="88"/>
      <c r="EI6642" s="88"/>
      <c r="EJ6642" s="88"/>
      <c r="EK6642" s="88"/>
      <c r="EL6642" s="88"/>
      <c r="EM6642" s="88"/>
      <c r="EN6642" s="88"/>
      <c r="EO6642" s="88"/>
      <c r="EP6642" s="88"/>
      <c r="EQ6642" s="88"/>
      <c r="ER6642" s="88"/>
      <c r="ES6642" s="88"/>
      <c r="ET6642" s="88"/>
      <c r="EU6642" s="88"/>
      <c r="EV6642" s="88"/>
      <c r="EW6642" s="88"/>
      <c r="EX6642" s="88"/>
      <c r="EY6642" s="88"/>
      <c r="EZ6642" s="88"/>
      <c r="FA6642" s="88"/>
      <c r="FB6642" s="88"/>
      <c r="FC6642" s="88"/>
      <c r="FD6642" s="88"/>
      <c r="FE6642" s="88"/>
      <c r="FF6642" s="88"/>
      <c r="FG6642" s="88"/>
      <c r="FH6642" s="88"/>
      <c r="FI6642" s="88"/>
      <c r="FJ6642" s="88"/>
      <c r="FK6642" s="88"/>
      <c r="FL6642" s="88"/>
      <c r="FM6642" s="88"/>
      <c r="FN6642" s="88"/>
      <c r="FO6642" s="88"/>
      <c r="FP6642" s="88"/>
      <c r="FQ6642" s="88"/>
      <c r="FR6642" s="88"/>
      <c r="FS6642" s="88"/>
      <c r="FT6642" s="88"/>
      <c r="FU6642" s="88"/>
      <c r="FV6642" s="88"/>
      <c r="FW6642" s="88"/>
      <c r="FX6642" s="88"/>
      <c r="FY6642" s="88"/>
      <c r="FZ6642" s="88"/>
      <c r="GA6642" s="88"/>
      <c r="GB6642" s="88"/>
      <c r="GC6642" s="88"/>
      <c r="GD6642" s="88"/>
      <c r="GE6642" s="88"/>
      <c r="GF6642" s="88"/>
      <c r="GG6642" s="88"/>
      <c r="GH6642" s="88"/>
      <c r="GI6642" s="88"/>
      <c r="GJ6642" s="88"/>
      <c r="GK6642" s="88"/>
      <c r="GL6642" s="88"/>
      <c r="GM6642" s="88"/>
      <c r="GN6642" s="88"/>
      <c r="GO6642" s="88"/>
      <c r="GP6642" s="88"/>
      <c r="GQ6642" s="88"/>
      <c r="GR6642" s="88"/>
      <c r="GS6642" s="88"/>
      <c r="GT6642" s="88"/>
      <c r="GU6642" s="88"/>
      <c r="GV6642" s="88"/>
      <c r="GW6642" s="88"/>
      <c r="GX6642" s="88"/>
      <c r="GY6642" s="88"/>
      <c r="GZ6642" s="88"/>
      <c r="HA6642" s="88"/>
      <c r="HB6642" s="88"/>
      <c r="HC6642" s="88"/>
      <c r="HD6642" s="88"/>
      <c r="HE6642" s="88"/>
      <c r="HF6642" s="88"/>
      <c r="HG6642" s="88"/>
      <c r="HH6642" s="88"/>
      <c r="HI6642" s="88"/>
      <c r="HJ6642" s="88"/>
      <c r="HK6642" s="88"/>
      <c r="HL6642" s="88"/>
      <c r="HM6642" s="88"/>
      <c r="HN6642" s="88"/>
      <c r="HO6642" s="88"/>
      <c r="HP6642" s="88"/>
      <c r="HQ6642" s="88"/>
      <c r="HR6642" s="88"/>
      <c r="HS6642" s="88"/>
      <c r="HT6642" s="88"/>
      <c r="HU6642" s="88"/>
      <c r="HV6642" s="88"/>
      <c r="HW6642" s="88"/>
      <c r="HX6642" s="88"/>
      <c r="HY6642" s="88"/>
      <c r="HZ6642" s="88"/>
      <c r="IA6642" s="88"/>
      <c r="IB6642" s="88"/>
      <c r="IC6642" s="88"/>
      <c r="ID6642" s="88"/>
      <c r="IE6642" s="88"/>
      <c r="IF6642" s="88"/>
      <c r="IG6642" s="88"/>
      <c r="IH6642" s="88"/>
      <c r="II6642" s="88"/>
      <c r="IJ6642" s="88"/>
      <c r="IK6642" s="88"/>
      <c r="IL6642" s="88"/>
      <c r="IM6642" s="88"/>
      <c r="IN6642" s="88"/>
      <c r="IO6642" s="88"/>
      <c r="IP6642" s="88"/>
      <c r="IQ6642" s="88"/>
      <c r="IR6642" s="88"/>
      <c r="IS6642" s="88"/>
      <c r="IT6642" s="88"/>
      <c r="IU6642" s="88"/>
      <c r="IV6642" s="88"/>
      <c r="IW6642" s="88"/>
      <c r="IX6642" s="88"/>
      <c r="IY6642" s="88"/>
      <c r="IZ6642" s="88"/>
      <c r="JA6642" s="88"/>
      <c r="JB6642" s="88"/>
      <c r="JC6642" s="88"/>
      <c r="JD6642" s="88"/>
      <c r="JE6642" s="88"/>
      <c r="JF6642" s="88"/>
      <c r="JG6642" s="88"/>
      <c r="JH6642" s="88"/>
      <c r="JI6642" s="88"/>
      <c r="JJ6642" s="88"/>
      <c r="JK6642" s="88"/>
      <c r="JL6642" s="88"/>
      <c r="JM6642" s="88"/>
      <c r="JN6642" s="88"/>
      <c r="JO6642" s="88"/>
      <c r="JP6642" s="88"/>
      <c r="JQ6642" s="88"/>
      <c r="JR6642" s="88"/>
      <c r="JS6642" s="88"/>
      <c r="JT6642" s="88"/>
      <c r="JU6642" s="88"/>
      <c r="JV6642" s="88"/>
      <c r="JW6642" s="88"/>
      <c r="JX6642" s="88"/>
      <c r="JY6642" s="88"/>
      <c r="JZ6642" s="88"/>
      <c r="KA6642" s="88"/>
      <c r="KB6642" s="88"/>
      <c r="KC6642" s="88"/>
      <c r="KD6642" s="88"/>
      <c r="KE6642" s="88"/>
      <c r="KF6642" s="88"/>
      <c r="KG6642" s="88"/>
      <c r="KH6642" s="88"/>
      <c r="KI6642" s="88"/>
      <c r="KJ6642" s="88"/>
      <c r="KK6642" s="88"/>
      <c r="KL6642" s="88"/>
      <c r="KM6642" s="88"/>
      <c r="KN6642" s="88"/>
      <c r="KO6642" s="88"/>
      <c r="KP6642" s="88"/>
      <c r="KQ6642" s="88"/>
      <c r="KR6642" s="88"/>
      <c r="KS6642" s="88"/>
      <c r="KT6642" s="88"/>
      <c r="KU6642" s="88"/>
      <c r="KV6642" s="88"/>
      <c r="KW6642" s="88"/>
      <c r="KX6642" s="88"/>
      <c r="KY6642" s="88"/>
      <c r="KZ6642" s="88"/>
      <c r="LA6642" s="88"/>
      <c r="LB6642" s="88"/>
      <c r="LC6642" s="88"/>
      <c r="LD6642" s="88"/>
      <c r="LE6642" s="88"/>
      <c r="LF6642" s="88"/>
      <c r="LG6642" s="88"/>
      <c r="LH6642" s="88"/>
      <c r="LI6642" s="88"/>
      <c r="LJ6642" s="88"/>
      <c r="LK6642" s="88"/>
      <c r="LL6642" s="88"/>
      <c r="LM6642" s="88"/>
      <c r="LN6642" s="88"/>
      <c r="LO6642" s="88"/>
      <c r="LP6642" s="88"/>
      <c r="LQ6642" s="88"/>
      <c r="LR6642" s="88"/>
      <c r="LS6642" s="88"/>
      <c r="LT6642" s="88"/>
      <c r="LU6642" s="88"/>
      <c r="LV6642" s="88"/>
      <c r="LW6642" s="88"/>
      <c r="LX6642" s="88"/>
      <c r="LY6642" s="88"/>
      <c r="LZ6642" s="88"/>
      <c r="MA6642" s="88"/>
      <c r="MB6642" s="88"/>
      <c r="MC6642" s="88"/>
      <c r="MD6642" s="88"/>
      <c r="ME6642" s="88"/>
      <c r="MF6642" s="88"/>
      <c r="MG6642" s="88"/>
      <c r="MH6642" s="88"/>
      <c r="MI6642" s="88"/>
      <c r="MJ6642" s="88"/>
      <c r="MK6642" s="88"/>
      <c r="ML6642" s="88"/>
      <c r="MM6642" s="88"/>
      <c r="MN6642" s="88"/>
      <c r="MO6642" s="88"/>
      <c r="MP6642" s="88"/>
      <c r="MQ6642" s="88"/>
      <c r="MR6642" s="88"/>
      <c r="MS6642" s="88"/>
      <c r="MT6642" s="88"/>
      <c r="MU6642" s="88"/>
      <c r="MV6642" s="88"/>
      <c r="MW6642" s="88"/>
      <c r="MX6642" s="88"/>
      <c r="MY6642" s="88"/>
      <c r="MZ6642" s="88"/>
      <c r="NA6642" s="88"/>
      <c r="NB6642" s="88"/>
      <c r="NC6642" s="88"/>
      <c r="ND6642" s="88"/>
      <c r="NE6642" s="88"/>
      <c r="NF6642" s="88"/>
      <c r="NG6642" s="88"/>
      <c r="NH6642" s="88"/>
      <c r="NI6642" s="88"/>
      <c r="NJ6642" s="88"/>
      <c r="NK6642" s="88"/>
      <c r="NL6642" s="88"/>
      <c r="NM6642" s="88"/>
      <c r="NN6642" s="88"/>
      <c r="NO6642" s="88"/>
      <c r="NP6642" s="88"/>
      <c r="NQ6642" s="88"/>
      <c r="NR6642" s="88"/>
      <c r="NS6642" s="88"/>
      <c r="NT6642" s="88"/>
      <c r="NU6642" s="88"/>
      <c r="NV6642" s="88"/>
      <c r="NW6642" s="88"/>
      <c r="NX6642" s="88"/>
      <c r="NY6642" s="88"/>
      <c r="NZ6642" s="88"/>
      <c r="OA6642" s="88"/>
      <c r="OB6642" s="88"/>
      <c r="OC6642" s="88"/>
      <c r="OD6642" s="88"/>
      <c r="OE6642" s="88"/>
      <c r="OF6642" s="88"/>
      <c r="OG6642" s="88"/>
      <c r="OH6642" s="88"/>
      <c r="OI6642" s="88"/>
      <c r="OJ6642" s="88"/>
      <c r="OK6642" s="88"/>
      <c r="OL6642" s="88"/>
      <c r="OM6642" s="88"/>
      <c r="ON6642" s="88"/>
      <c r="OO6642" s="88"/>
      <c r="OP6642" s="88"/>
      <c r="OQ6642" s="88"/>
      <c r="OR6642" s="88"/>
      <c r="OS6642" s="88"/>
      <c r="OT6642" s="88"/>
      <c r="OU6642" s="88"/>
      <c r="OV6642" s="88"/>
      <c r="OW6642" s="88"/>
      <c r="OX6642" s="88"/>
      <c r="OY6642" s="88"/>
      <c r="OZ6642" s="88"/>
      <c r="PA6642" s="88"/>
      <c r="PB6642" s="88"/>
      <c r="PC6642" s="88"/>
      <c r="PD6642" s="88"/>
      <c r="PE6642" s="88"/>
      <c r="PF6642" s="88"/>
      <c r="PG6642" s="88"/>
      <c r="PH6642" s="88"/>
      <c r="PI6642" s="88"/>
      <c r="PJ6642" s="88"/>
      <c r="PK6642" s="88"/>
      <c r="PL6642" s="88"/>
      <c r="PM6642" s="88"/>
      <c r="PN6642" s="88"/>
      <c r="PO6642" s="88"/>
      <c r="PP6642" s="88"/>
      <c r="PQ6642" s="88"/>
      <c r="PR6642" s="88"/>
      <c r="PS6642" s="88"/>
      <c r="PT6642" s="88"/>
      <c r="PU6642" s="88"/>
      <c r="PV6642" s="88"/>
      <c r="PW6642" s="88"/>
      <c r="PX6642" s="88"/>
      <c r="PY6642" s="88"/>
      <c r="PZ6642" s="88"/>
      <c r="QA6642" s="88"/>
      <c r="QB6642" s="88"/>
      <c r="QC6642" s="88"/>
      <c r="QD6642" s="88"/>
      <c r="QE6642" s="88"/>
      <c r="QF6642" s="88"/>
      <c r="QG6642" s="88"/>
      <c r="QH6642" s="88"/>
      <c r="QI6642" s="88"/>
      <c r="QJ6642" s="88"/>
      <c r="QK6642" s="88"/>
      <c r="QL6642" s="88"/>
      <c r="QM6642" s="88"/>
      <c r="QN6642" s="88"/>
      <c r="QO6642" s="88"/>
      <c r="QP6642" s="88"/>
      <c r="QQ6642" s="88"/>
      <c r="QR6642" s="88"/>
      <c r="QS6642" s="88"/>
      <c r="QT6642" s="88"/>
      <c r="QU6642" s="88"/>
      <c r="QV6642" s="88"/>
      <c r="QW6642" s="88"/>
      <c r="QX6642" s="88"/>
      <c r="QY6642" s="88"/>
      <c r="QZ6642" s="88"/>
      <c r="RA6642" s="88"/>
      <c r="RB6642" s="88"/>
      <c r="RC6642" s="88"/>
      <c r="RD6642" s="88"/>
      <c r="RE6642" s="88"/>
      <c r="RF6642" s="88"/>
      <c r="RG6642" s="88"/>
      <c r="RH6642" s="88"/>
      <c r="RI6642" s="88"/>
      <c r="RJ6642" s="88"/>
      <c r="RK6642" s="88"/>
      <c r="RL6642" s="88"/>
      <c r="RM6642" s="88"/>
      <c r="RN6642" s="88"/>
      <c r="RO6642" s="88"/>
      <c r="RP6642" s="88"/>
      <c r="RQ6642" s="88"/>
      <c r="RR6642" s="88"/>
      <c r="RS6642" s="88"/>
      <c r="RT6642" s="88"/>
      <c r="RU6642" s="88"/>
      <c r="RV6642" s="88"/>
      <c r="RW6642" s="88"/>
      <c r="RX6642" s="88"/>
      <c r="RY6642" s="88"/>
      <c r="RZ6642" s="88"/>
      <c r="SA6642" s="88"/>
      <c r="SB6642" s="88"/>
      <c r="SC6642" s="88"/>
      <c r="SD6642" s="88"/>
      <c r="SE6642" s="88"/>
      <c r="SF6642" s="88"/>
      <c r="SG6642" s="88"/>
      <c r="SH6642" s="88"/>
      <c r="SI6642" s="88"/>
      <c r="SJ6642" s="88"/>
      <c r="SK6642" s="88"/>
      <c r="SL6642" s="88"/>
      <c r="SM6642" s="88"/>
      <c r="SN6642" s="88"/>
      <c r="SO6642" s="88"/>
      <c r="SP6642" s="88"/>
      <c r="SQ6642" s="88"/>
      <c r="SR6642" s="88"/>
      <c r="SS6642" s="88"/>
      <c r="ST6642" s="88"/>
      <c r="SU6642" s="88"/>
      <c r="SV6642" s="88"/>
      <c r="SW6642" s="88"/>
      <c r="SX6642" s="88"/>
      <c r="SY6642" s="88"/>
      <c r="SZ6642" s="88"/>
      <c r="TA6642" s="88"/>
      <c r="TB6642" s="88"/>
      <c r="TC6642" s="88"/>
      <c r="TD6642" s="88"/>
      <c r="TE6642" s="88"/>
      <c r="TF6642" s="88"/>
      <c r="TG6642" s="88"/>
      <c r="TH6642" s="88"/>
      <c r="TI6642" s="88"/>
      <c r="TJ6642" s="88"/>
      <c r="TK6642" s="88"/>
      <c r="TL6642" s="88"/>
      <c r="TM6642" s="88"/>
      <c r="TN6642" s="88"/>
      <c r="TO6642" s="88"/>
      <c r="TP6642" s="88"/>
      <c r="TQ6642" s="88"/>
      <c r="TR6642" s="88"/>
      <c r="TS6642" s="88"/>
      <c r="TT6642" s="88"/>
      <c r="TU6642" s="88"/>
      <c r="TV6642" s="88"/>
      <c r="TW6642" s="88"/>
      <c r="TX6642" s="88"/>
      <c r="TY6642" s="88"/>
      <c r="TZ6642" s="88"/>
      <c r="UA6642" s="88"/>
      <c r="UB6642" s="88"/>
      <c r="UC6642" s="88"/>
      <c r="UD6642" s="88"/>
      <c r="UE6642" s="88"/>
      <c r="UF6642" s="88"/>
      <c r="UG6642" s="88"/>
      <c r="UH6642" s="88"/>
      <c r="UI6642" s="88"/>
      <c r="UJ6642" s="88"/>
      <c r="UK6642" s="88"/>
      <c r="UL6642" s="88"/>
      <c r="UM6642" s="88"/>
      <c r="UN6642" s="88"/>
      <c r="UO6642" s="88"/>
      <c r="UP6642" s="88"/>
      <c r="UQ6642" s="88"/>
      <c r="UR6642" s="88"/>
      <c r="US6642" s="88"/>
      <c r="UT6642" s="88"/>
      <c r="UU6642" s="88"/>
      <c r="UV6642" s="88"/>
      <c r="UW6642" s="88"/>
      <c r="UX6642" s="88"/>
      <c r="UY6642" s="88"/>
      <c r="UZ6642" s="88"/>
      <c r="VA6642" s="88"/>
      <c r="VB6642" s="88"/>
      <c r="VC6642" s="88"/>
      <c r="VD6642" s="88"/>
      <c r="VE6642" s="88"/>
      <c r="VF6642" s="88"/>
      <c r="VG6642" s="88"/>
      <c r="VH6642" s="88"/>
      <c r="VI6642" s="88"/>
      <c r="VJ6642" s="88"/>
      <c r="VK6642" s="88"/>
      <c r="VL6642" s="88"/>
      <c r="VM6642" s="88"/>
      <c r="VN6642" s="88"/>
      <c r="VO6642" s="88"/>
      <c r="VP6642" s="88"/>
      <c r="VQ6642" s="88"/>
      <c r="VR6642" s="88"/>
      <c r="VS6642" s="88"/>
      <c r="VT6642" s="88"/>
      <c r="VU6642" s="88"/>
      <c r="VV6642" s="88"/>
      <c r="VW6642" s="88"/>
      <c r="VX6642" s="88"/>
      <c r="VY6642" s="88"/>
      <c r="VZ6642" s="88"/>
      <c r="WA6642" s="88"/>
      <c r="WB6642" s="88"/>
      <c r="WC6642" s="88"/>
      <c r="WD6642" s="88"/>
      <c r="WE6642" s="88"/>
      <c r="WF6642" s="88"/>
      <c r="WG6642" s="88"/>
      <c r="WH6642" s="88"/>
      <c r="WI6642" s="88"/>
      <c r="WJ6642" s="88"/>
      <c r="WK6642" s="88"/>
      <c r="WL6642" s="88"/>
      <c r="WM6642" s="88"/>
      <c r="WN6642" s="88"/>
      <c r="WO6642" s="88"/>
      <c r="WP6642" s="88"/>
      <c r="WQ6642" s="88"/>
      <c r="WR6642" s="88"/>
      <c r="WS6642" s="88"/>
      <c r="WT6642" s="88"/>
      <c r="WU6642" s="88"/>
      <c r="WV6642" s="88"/>
      <c r="WW6642" s="88"/>
      <c r="WX6642" s="88"/>
      <c r="WY6642" s="88"/>
      <c r="WZ6642" s="88"/>
      <c r="XA6642" s="88"/>
      <c r="XB6642" s="88"/>
      <c r="XC6642" s="88"/>
      <c r="XD6642" s="88"/>
      <c r="XE6642" s="88"/>
      <c r="XF6642" s="88"/>
      <c r="XG6642" s="88"/>
      <c r="XH6642" s="88"/>
      <c r="XI6642" s="88"/>
      <c r="XJ6642" s="88"/>
      <c r="XK6642" s="88"/>
      <c r="XL6642" s="88"/>
      <c r="XM6642" s="88"/>
      <c r="XN6642" s="88"/>
      <c r="XO6642" s="88"/>
      <c r="XP6642" s="88"/>
      <c r="XQ6642" s="88"/>
      <c r="XR6642" s="88"/>
      <c r="XS6642" s="88"/>
      <c r="XT6642" s="88"/>
      <c r="XU6642" s="88"/>
      <c r="XV6642" s="88"/>
      <c r="XW6642" s="88"/>
      <c r="XX6642" s="88"/>
      <c r="XY6642" s="88"/>
      <c r="XZ6642" s="88"/>
      <c r="YA6642" s="88"/>
      <c r="YB6642" s="88"/>
      <c r="YC6642" s="88"/>
      <c r="YD6642" s="88"/>
      <c r="YE6642" s="88"/>
      <c r="YF6642" s="88"/>
      <c r="YG6642" s="88"/>
      <c r="YH6642" s="88"/>
      <c r="YI6642" s="88"/>
      <c r="YJ6642" s="88"/>
      <c r="YK6642" s="88"/>
      <c r="YL6642" s="88"/>
      <c r="YM6642" s="88"/>
      <c r="YN6642" s="88"/>
      <c r="YO6642" s="88"/>
      <c r="YP6642" s="88"/>
      <c r="YQ6642" s="88"/>
      <c r="YR6642" s="88"/>
      <c r="YS6642" s="88"/>
      <c r="YT6642" s="88"/>
      <c r="YU6642" s="88"/>
      <c r="YV6642" s="88"/>
      <c r="YW6642" s="88"/>
      <c r="YX6642" s="88"/>
      <c r="YY6642" s="88"/>
      <c r="YZ6642" s="88"/>
      <c r="ZA6642" s="88"/>
      <c r="ZB6642" s="88"/>
      <c r="ZC6642" s="88"/>
      <c r="ZD6642" s="88"/>
      <c r="ZE6642" s="88"/>
      <c r="ZF6642" s="88"/>
      <c r="ZG6642" s="88"/>
      <c r="ZH6642" s="88"/>
      <c r="ZI6642" s="88"/>
      <c r="ZJ6642" s="88"/>
      <c r="ZK6642" s="88"/>
      <c r="ZL6642" s="88"/>
      <c r="ZM6642" s="88"/>
      <c r="ZN6642" s="88"/>
      <c r="ZO6642" s="88"/>
      <c r="ZP6642" s="88"/>
      <c r="ZQ6642" s="88"/>
      <c r="ZR6642" s="88"/>
      <c r="ZS6642" s="88"/>
      <c r="ZT6642" s="88"/>
      <c r="ZU6642" s="88"/>
      <c r="ZV6642" s="88"/>
      <c r="ZW6642" s="88"/>
      <c r="ZX6642" s="88"/>
      <c r="ZY6642" s="88"/>
      <c r="ZZ6642" s="88"/>
      <c r="AAA6642" s="88"/>
      <c r="AAB6642" s="88"/>
      <c r="AAC6642" s="88"/>
      <c r="AAD6642" s="88"/>
      <c r="AAE6642" s="88"/>
      <c r="AAF6642" s="88"/>
      <c r="AAG6642" s="88"/>
      <c r="AAH6642" s="88"/>
      <c r="AAI6642" s="88"/>
      <c r="AAJ6642" s="88"/>
      <c r="AAK6642" s="88"/>
      <c r="AAL6642" s="88"/>
      <c r="AAM6642" s="88"/>
      <c r="AAN6642" s="88"/>
      <c r="AAO6642" s="88"/>
      <c r="AAP6642" s="88"/>
      <c r="AAQ6642" s="88"/>
      <c r="AAR6642" s="88"/>
      <c r="AAS6642" s="88"/>
      <c r="AAT6642" s="88"/>
      <c r="AAU6642" s="88"/>
      <c r="AAV6642" s="88"/>
      <c r="AAW6642" s="88"/>
      <c r="AAX6642" s="88"/>
      <c r="AAY6642" s="88"/>
      <c r="AAZ6642" s="88"/>
      <c r="ABA6642" s="88"/>
      <c r="ABB6642" s="88"/>
      <c r="ABC6642" s="88"/>
      <c r="ABD6642" s="88"/>
      <c r="ABE6642" s="88"/>
      <c r="ABF6642" s="88"/>
      <c r="ABG6642" s="88"/>
      <c r="ABH6642" s="88"/>
      <c r="ABI6642" s="88"/>
      <c r="ABJ6642" s="88"/>
      <c r="ABK6642" s="88"/>
      <c r="ABL6642" s="88"/>
      <c r="ABM6642" s="88"/>
      <c r="ABN6642" s="88"/>
      <c r="ABO6642" s="88"/>
      <c r="ABP6642" s="88"/>
      <c r="ABQ6642" s="88"/>
      <c r="ABR6642" s="88"/>
      <c r="ABS6642" s="88"/>
      <c r="ABT6642" s="88"/>
      <c r="ABU6642" s="88"/>
      <c r="ABV6642" s="88"/>
      <c r="ABW6642" s="88"/>
      <c r="ABX6642" s="88"/>
      <c r="ABY6642" s="88"/>
      <c r="ABZ6642" s="88"/>
      <c r="ACA6642" s="88"/>
      <c r="ACB6642" s="88"/>
      <c r="ACC6642" s="88"/>
      <c r="ACD6642" s="88"/>
      <c r="ACE6642" s="88"/>
      <c r="ACF6642" s="88"/>
      <c r="ACG6642" s="88"/>
      <c r="ACH6642" s="88"/>
      <c r="ACI6642" s="88"/>
      <c r="ACJ6642" s="88"/>
      <c r="ACK6642" s="88"/>
      <c r="ACL6642" s="88"/>
      <c r="ACM6642" s="88"/>
      <c r="ACN6642" s="88"/>
      <c r="ACO6642" s="88"/>
      <c r="ACP6642" s="88"/>
      <c r="ACQ6642" s="88"/>
      <c r="ACR6642" s="88"/>
      <c r="ACS6642" s="88"/>
      <c r="ACT6642" s="88"/>
      <c r="ACU6642" s="88"/>
      <c r="ACV6642" s="88"/>
      <c r="ACW6642" s="88"/>
      <c r="ACX6642" s="88"/>
      <c r="ACY6642" s="88"/>
      <c r="ACZ6642" s="88"/>
      <c r="ADA6642" s="88"/>
      <c r="ADB6642" s="88"/>
      <c r="ADC6642" s="88"/>
      <c r="ADD6642" s="88"/>
      <c r="ADE6642" s="88"/>
      <c r="ADF6642" s="88"/>
      <c r="ADG6642" s="88"/>
      <c r="ADH6642" s="88"/>
      <c r="ADI6642" s="88"/>
      <c r="ADJ6642" s="88"/>
      <c r="ADK6642" s="88"/>
      <c r="ADL6642" s="88"/>
      <c r="ADM6642" s="88"/>
      <c r="ADN6642" s="88"/>
      <c r="ADO6642" s="88"/>
      <c r="ADP6642" s="88"/>
      <c r="ADQ6642" s="88"/>
      <c r="ADR6642" s="88"/>
      <c r="ADS6642" s="88"/>
      <c r="ADT6642" s="88"/>
      <c r="ADU6642" s="88"/>
      <c r="ADV6642" s="88"/>
      <c r="ADW6642" s="88"/>
      <c r="ADX6642" s="88"/>
      <c r="ADY6642" s="88"/>
      <c r="ADZ6642" s="88"/>
      <c r="AEA6642" s="88"/>
      <c r="AEB6642" s="88"/>
      <c r="AEC6642" s="88"/>
      <c r="AED6642" s="88"/>
      <c r="AEE6642" s="88"/>
      <c r="AEF6642" s="88"/>
      <c r="AEG6642" s="88"/>
      <c r="AEH6642" s="88"/>
      <c r="AEI6642" s="88"/>
      <c r="AEJ6642" s="88"/>
      <c r="AEK6642" s="88"/>
      <c r="AEL6642" s="88"/>
      <c r="AEM6642" s="88"/>
      <c r="AEN6642" s="88"/>
      <c r="AEO6642" s="88"/>
      <c r="AEP6642" s="88"/>
      <c r="AEQ6642" s="88"/>
      <c r="AER6642" s="88"/>
      <c r="AES6642" s="88"/>
      <c r="AET6642" s="88"/>
      <c r="AEU6642" s="88"/>
      <c r="AEV6642" s="88"/>
      <c r="AEW6642" s="88"/>
      <c r="AEX6642" s="88"/>
      <c r="AEY6642" s="88"/>
      <c r="AEZ6642" s="88"/>
      <c r="AFA6642" s="88"/>
      <c r="AFB6642" s="88"/>
      <c r="AFC6642" s="88"/>
      <c r="AFD6642" s="88"/>
      <c r="AFE6642" s="88"/>
      <c r="AFF6642" s="88"/>
      <c r="AFG6642" s="88"/>
      <c r="AFH6642" s="88"/>
      <c r="AFI6642" s="88"/>
      <c r="AFJ6642" s="88"/>
      <c r="AFK6642" s="88"/>
      <c r="AFL6642" s="88"/>
      <c r="AFM6642" s="88"/>
      <c r="AFN6642" s="88"/>
      <c r="AFO6642" s="88"/>
      <c r="AFP6642" s="88"/>
      <c r="AFQ6642" s="88"/>
      <c r="AFR6642" s="88"/>
      <c r="AFS6642" s="88"/>
      <c r="AFT6642" s="88"/>
      <c r="AFU6642" s="88"/>
      <c r="AFV6642" s="88"/>
      <c r="AFW6642" s="88"/>
      <c r="AFX6642" s="88"/>
      <c r="AFY6642" s="88"/>
      <c r="AFZ6642" s="88"/>
      <c r="AGA6642" s="88"/>
      <c r="AGB6642" s="88"/>
      <c r="AGC6642" s="88"/>
      <c r="AGD6642" s="88"/>
      <c r="AGE6642" s="88"/>
      <c r="AGF6642" s="88"/>
      <c r="AGG6642" s="88"/>
      <c r="AGH6642" s="88"/>
      <c r="AGI6642" s="88"/>
      <c r="AGJ6642" s="88"/>
      <c r="AGK6642" s="88"/>
      <c r="AGL6642" s="88"/>
      <c r="AGM6642" s="88"/>
      <c r="AGN6642" s="88"/>
      <c r="AGO6642" s="88"/>
      <c r="AGP6642" s="88"/>
      <c r="AGQ6642" s="88"/>
      <c r="AGR6642" s="88"/>
      <c r="AGS6642" s="88"/>
      <c r="AGT6642" s="88"/>
      <c r="AGU6642" s="88"/>
      <c r="AGV6642" s="88"/>
      <c r="AGW6642" s="88"/>
      <c r="AGX6642" s="88"/>
      <c r="AGY6642" s="88"/>
      <c r="AGZ6642" s="88"/>
      <c r="AHA6642" s="88"/>
      <c r="AHB6642" s="88"/>
      <c r="AHC6642" s="88"/>
      <c r="AHD6642" s="88"/>
      <c r="AHE6642" s="88"/>
      <c r="AHF6642" s="88"/>
      <c r="AHG6642" s="88"/>
      <c r="AHH6642" s="88"/>
      <c r="AHI6642" s="88"/>
      <c r="AHJ6642" s="88"/>
      <c r="AHK6642" s="88"/>
      <c r="AHL6642" s="88"/>
      <c r="AHM6642" s="88"/>
      <c r="AHN6642" s="88"/>
      <c r="AHO6642" s="88"/>
      <c r="AHP6642" s="88"/>
      <c r="AHQ6642" s="88"/>
      <c r="AHR6642" s="88"/>
      <c r="AHS6642" s="88"/>
      <c r="AHT6642" s="88"/>
      <c r="AHU6642" s="88"/>
      <c r="AHV6642" s="88"/>
      <c r="AHW6642" s="88"/>
      <c r="AHX6642" s="88"/>
      <c r="AHY6642" s="88"/>
      <c r="AHZ6642" s="88"/>
      <c r="AIA6642" s="88"/>
      <c r="AIB6642" s="88"/>
      <c r="AIC6642" s="88"/>
      <c r="AID6642" s="88"/>
      <c r="AIE6642" s="88"/>
      <c r="AIF6642" s="88"/>
      <c r="AIG6642" s="88"/>
      <c r="AIH6642" s="88"/>
      <c r="AII6642" s="88"/>
      <c r="AIJ6642" s="88"/>
      <c r="AIK6642" s="88"/>
      <c r="AIL6642" s="88"/>
      <c r="AIM6642" s="88"/>
      <c r="AIN6642" s="88"/>
      <c r="AIO6642" s="88"/>
      <c r="AIP6642" s="88"/>
      <c r="AIQ6642" s="88"/>
      <c r="AIR6642" s="88"/>
      <c r="AIS6642" s="88"/>
      <c r="AIT6642" s="88"/>
      <c r="AIU6642" s="88"/>
      <c r="AIV6642" s="88"/>
      <c r="AIW6642" s="88"/>
      <c r="AIX6642" s="88"/>
      <c r="AIY6642" s="88"/>
      <c r="AIZ6642" s="88"/>
      <c r="AJA6642" s="88"/>
      <c r="AJB6642" s="88"/>
      <c r="AJC6642" s="88"/>
      <c r="AJD6642" s="88"/>
      <c r="AJE6642" s="88"/>
      <c r="AJF6642" s="88"/>
      <c r="AJG6642" s="88"/>
      <c r="AJH6642" s="88"/>
      <c r="AJI6642" s="88"/>
      <c r="AJJ6642" s="88"/>
      <c r="AJK6642" s="88"/>
      <c r="AJL6642" s="88"/>
      <c r="AJM6642" s="88"/>
      <c r="AJN6642" s="88"/>
      <c r="AJO6642" s="88"/>
      <c r="AJP6642" s="88"/>
      <c r="AJQ6642" s="88"/>
      <c r="AJR6642" s="88"/>
      <c r="AJS6642" s="88"/>
      <c r="AJT6642" s="88"/>
      <c r="AJU6642" s="88"/>
      <c r="AJV6642" s="88"/>
      <c r="AJW6642" s="88"/>
      <c r="AJX6642" s="88"/>
      <c r="AJY6642" s="88"/>
      <c r="AJZ6642" s="88"/>
      <c r="AKA6642" s="88"/>
      <c r="AKB6642" s="88"/>
      <c r="AKC6642" s="88"/>
      <c r="AKD6642" s="88"/>
      <c r="AKE6642" s="88"/>
      <c r="AKF6642" s="88"/>
      <c r="AKG6642" s="88"/>
      <c r="AKH6642" s="88"/>
      <c r="AKI6642" s="88"/>
      <c r="AKJ6642" s="88"/>
      <c r="AKK6642" s="88"/>
      <c r="AKL6642" s="88"/>
      <c r="AKM6642" s="88"/>
      <c r="AKN6642" s="88"/>
      <c r="AKO6642" s="88"/>
      <c r="AKP6642" s="88"/>
      <c r="AKQ6642" s="88"/>
      <c r="AKR6642" s="88"/>
      <c r="AKS6642" s="88"/>
      <c r="AKT6642" s="88"/>
      <c r="AKU6642" s="88"/>
      <c r="AKV6642" s="88"/>
      <c r="AKW6642" s="88"/>
      <c r="AKX6642" s="88"/>
      <c r="AKY6642" s="88"/>
      <c r="AKZ6642" s="88"/>
      <c r="ALA6642" s="88"/>
      <c r="ALB6642" s="88"/>
      <c r="ALC6642" s="88"/>
      <c r="ALD6642" s="88"/>
      <c r="ALE6642" s="88"/>
      <c r="ALF6642" s="88"/>
      <c r="ALG6642" s="88"/>
      <c r="ALH6642" s="88"/>
      <c r="ALI6642" s="88"/>
      <c r="ALJ6642" s="88"/>
      <c r="ALK6642" s="88"/>
      <c r="ALL6642" s="88"/>
      <c r="ALM6642" s="88"/>
      <c r="ALN6642" s="88"/>
      <c r="ALO6642" s="88"/>
      <c r="ALP6642" s="88"/>
      <c r="ALQ6642" s="88"/>
      <c r="ALR6642" s="88"/>
      <c r="ALS6642" s="88"/>
      <c r="ALT6642" s="88"/>
      <c r="ALU6642" s="88"/>
      <c r="ALV6642" s="88"/>
      <c r="ALW6642" s="88"/>
      <c r="ALX6642" s="88"/>
      <c r="ALY6642" s="88"/>
      <c r="ALZ6642" s="88"/>
      <c r="AMA6642" s="88"/>
      <c r="AMB6642" s="88"/>
      <c r="AMC6642" s="88"/>
      <c r="AMD6642" s="88"/>
      <c r="AME6642" s="88"/>
      <c r="AMF6642" s="88"/>
      <c r="AMG6642" s="88"/>
      <c r="AMH6642" s="88"/>
      <c r="AMI6642" s="88"/>
      <c r="AMJ6642" s="88"/>
      <c r="AMK6642" s="88"/>
      <c r="AML6642" s="88"/>
      <c r="AMM6642" s="88"/>
      <c r="AMN6642" s="88"/>
      <c r="AMO6642" s="88"/>
    </row>
    <row r="6643" spans="1:1029" s="104" customFormat="1" x14ac:dyDescent="0.35">
      <c r="A6643" s="21">
        <v>10141103</v>
      </c>
      <c r="B6643" s="117" t="s">
        <v>1665</v>
      </c>
      <c r="C6643" s="115" t="s">
        <v>710</v>
      </c>
      <c r="D6643" s="21" t="s">
        <v>1674</v>
      </c>
      <c r="E6643" s="114" t="str">
        <f t="shared" si="1237"/>
        <v>TRANSFORMADOR MARCA:Maxi Concept PTS 306 PTS 306</v>
      </c>
      <c r="F6643" s="21"/>
      <c r="G6643" s="34" t="s">
        <v>1674</v>
      </c>
      <c r="H6643" s="34" t="s">
        <v>86</v>
      </c>
      <c r="I6643" s="22"/>
      <c r="J6643" s="21"/>
      <c r="K6643" s="125" t="s">
        <v>1673</v>
      </c>
      <c r="L6643" s="171" t="s">
        <v>1672</v>
      </c>
      <c r="M6643" s="21">
        <v>315</v>
      </c>
      <c r="N6643" s="21">
        <v>33</v>
      </c>
      <c r="O6643" s="21">
        <v>0.4</v>
      </c>
      <c r="P6643" s="124" t="s">
        <v>516</v>
      </c>
      <c r="Q6643" s="21">
        <v>2017</v>
      </c>
      <c r="R6643" s="21" t="s">
        <v>1671</v>
      </c>
      <c r="S6643" s="21" t="s">
        <v>1670</v>
      </c>
      <c r="T6643" s="126">
        <v>1039</v>
      </c>
      <c r="U6643" s="111">
        <v>45</v>
      </c>
      <c r="V6643" s="113">
        <f t="shared" si="1238"/>
        <v>1039</v>
      </c>
      <c r="W6643" s="113">
        <f t="shared" si="1239"/>
        <v>0</v>
      </c>
      <c r="X6643" s="112">
        <f t="shared" si="1240"/>
        <v>0</v>
      </c>
      <c r="Y6643" s="118"/>
      <c r="Z6643" s="110">
        <f t="shared" si="1248"/>
        <v>45</v>
      </c>
      <c r="AA6643" s="109">
        <f t="shared" si="1241"/>
        <v>51.95</v>
      </c>
      <c r="AB6643" s="109">
        <f t="shared" si="1242"/>
        <v>51950</v>
      </c>
      <c r="AC6643" s="108">
        <f t="shared" si="1243"/>
        <v>987.05</v>
      </c>
      <c r="AD6643" s="107">
        <f t="shared" si="1244"/>
        <v>2.2222222222222223E-2</v>
      </c>
      <c r="AE6643" s="106">
        <f t="shared" si="1245"/>
        <v>21.934444444444445</v>
      </c>
      <c r="AF6643" s="105">
        <f t="shared" si="1246"/>
        <v>21.934444444444445</v>
      </c>
      <c r="AG6643" s="105">
        <f t="shared" si="1247"/>
        <v>1017.0655555555555</v>
      </c>
      <c r="AH6643" s="88"/>
      <c r="AI6643" s="88"/>
      <c r="AJ6643" s="88"/>
      <c r="AK6643" s="88"/>
      <c r="AL6643" s="88"/>
      <c r="AM6643" s="88"/>
      <c r="AN6643" s="88"/>
      <c r="AO6643" s="88"/>
      <c r="AP6643" s="88"/>
      <c r="AQ6643" s="88"/>
      <c r="AR6643" s="88"/>
      <c r="AS6643" s="88"/>
      <c r="AT6643" s="88"/>
      <c r="AU6643" s="88"/>
      <c r="AV6643" s="88"/>
      <c r="AW6643" s="88"/>
      <c r="AX6643" s="88"/>
      <c r="AY6643" s="88"/>
      <c r="AZ6643" s="88"/>
      <c r="BA6643" s="88"/>
      <c r="BB6643" s="88"/>
      <c r="BC6643" s="88"/>
      <c r="BD6643" s="88"/>
      <c r="BE6643" s="88"/>
      <c r="BF6643" s="88"/>
      <c r="BG6643" s="88"/>
      <c r="BH6643" s="88"/>
      <c r="BI6643" s="88"/>
      <c r="BJ6643" s="88"/>
      <c r="BK6643" s="88"/>
      <c r="BL6643" s="88"/>
      <c r="BM6643" s="88"/>
      <c r="BN6643" s="88"/>
      <c r="BO6643" s="88"/>
      <c r="BP6643" s="88"/>
      <c r="BQ6643" s="88"/>
      <c r="BR6643" s="88"/>
      <c r="BS6643" s="88"/>
      <c r="BT6643" s="88"/>
      <c r="BU6643" s="88"/>
      <c r="BV6643" s="88"/>
      <c r="BW6643" s="88"/>
      <c r="BX6643" s="88"/>
      <c r="BY6643" s="88"/>
      <c r="BZ6643" s="88"/>
      <c r="CA6643" s="88"/>
      <c r="CB6643" s="88"/>
      <c r="CC6643" s="88"/>
      <c r="CD6643" s="88"/>
      <c r="CE6643" s="88"/>
      <c r="CF6643" s="88"/>
      <c r="CG6643" s="88"/>
      <c r="CH6643" s="88"/>
      <c r="CI6643" s="88"/>
      <c r="CJ6643" s="88"/>
      <c r="CK6643" s="88"/>
      <c r="CL6643" s="88"/>
      <c r="CM6643" s="88"/>
      <c r="CN6643" s="88"/>
      <c r="CO6643" s="88"/>
      <c r="CP6643" s="88"/>
      <c r="CQ6643" s="88"/>
      <c r="CR6643" s="88"/>
      <c r="CS6643" s="88"/>
      <c r="CT6643" s="88"/>
      <c r="CU6643" s="88"/>
      <c r="CV6643" s="88"/>
      <c r="CW6643" s="88"/>
      <c r="CX6643" s="88"/>
      <c r="CY6643" s="88"/>
      <c r="CZ6643" s="88"/>
      <c r="DA6643" s="88"/>
      <c r="DB6643" s="88"/>
      <c r="DC6643" s="88"/>
      <c r="DD6643" s="88"/>
      <c r="DE6643" s="88"/>
      <c r="DF6643" s="88"/>
      <c r="DG6643" s="88"/>
      <c r="DH6643" s="88"/>
      <c r="DI6643" s="88"/>
      <c r="DJ6643" s="88"/>
      <c r="DK6643" s="88"/>
      <c r="DL6643" s="88"/>
      <c r="DM6643" s="88"/>
      <c r="DN6643" s="88"/>
      <c r="DO6643" s="88"/>
      <c r="DP6643" s="88"/>
      <c r="DQ6643" s="88"/>
      <c r="DR6643" s="88"/>
      <c r="DS6643" s="88"/>
      <c r="DT6643" s="88"/>
      <c r="DU6643" s="88"/>
      <c r="DV6643" s="88"/>
      <c r="DW6643" s="88"/>
      <c r="DX6643" s="88"/>
      <c r="DY6643" s="88"/>
      <c r="DZ6643" s="88"/>
      <c r="EA6643" s="88"/>
      <c r="EB6643" s="88"/>
      <c r="EC6643" s="88"/>
      <c r="ED6643" s="88"/>
      <c r="EE6643" s="88"/>
      <c r="EF6643" s="88"/>
      <c r="EG6643" s="88"/>
      <c r="EH6643" s="88"/>
      <c r="EI6643" s="88"/>
      <c r="EJ6643" s="88"/>
      <c r="EK6643" s="88"/>
      <c r="EL6643" s="88"/>
      <c r="EM6643" s="88"/>
      <c r="EN6643" s="88"/>
      <c r="EO6643" s="88"/>
      <c r="EP6643" s="88"/>
      <c r="EQ6643" s="88"/>
      <c r="ER6643" s="88"/>
      <c r="ES6643" s="88"/>
      <c r="ET6643" s="88"/>
      <c r="EU6643" s="88"/>
      <c r="EV6643" s="88"/>
      <c r="EW6643" s="88"/>
      <c r="EX6643" s="88"/>
      <c r="EY6643" s="88"/>
      <c r="EZ6643" s="88"/>
      <c r="FA6643" s="88"/>
      <c r="FB6643" s="88"/>
      <c r="FC6643" s="88"/>
      <c r="FD6643" s="88"/>
      <c r="FE6643" s="88"/>
      <c r="FF6643" s="88"/>
      <c r="FG6643" s="88"/>
      <c r="FH6643" s="88"/>
      <c r="FI6643" s="88"/>
      <c r="FJ6643" s="88"/>
      <c r="FK6643" s="88"/>
      <c r="FL6643" s="88"/>
      <c r="FM6643" s="88"/>
      <c r="FN6643" s="88"/>
      <c r="FO6643" s="88"/>
      <c r="FP6643" s="88"/>
      <c r="FQ6643" s="88"/>
      <c r="FR6643" s="88"/>
      <c r="FS6643" s="88"/>
      <c r="FT6643" s="88"/>
      <c r="FU6643" s="88"/>
      <c r="FV6643" s="88"/>
      <c r="FW6643" s="88"/>
      <c r="FX6643" s="88"/>
      <c r="FY6643" s="88"/>
      <c r="FZ6643" s="88"/>
      <c r="GA6643" s="88"/>
      <c r="GB6643" s="88"/>
      <c r="GC6643" s="88"/>
      <c r="GD6643" s="88"/>
      <c r="GE6643" s="88"/>
      <c r="GF6643" s="88"/>
      <c r="GG6643" s="88"/>
      <c r="GH6643" s="88"/>
      <c r="GI6643" s="88"/>
      <c r="GJ6643" s="88"/>
      <c r="GK6643" s="88"/>
      <c r="GL6643" s="88"/>
      <c r="GM6643" s="88"/>
      <c r="GN6643" s="88"/>
      <c r="GO6643" s="88"/>
      <c r="GP6643" s="88"/>
      <c r="GQ6643" s="88"/>
      <c r="GR6643" s="88"/>
      <c r="GS6643" s="88"/>
      <c r="GT6643" s="88"/>
      <c r="GU6643" s="88"/>
      <c r="GV6643" s="88"/>
      <c r="GW6643" s="88"/>
      <c r="GX6643" s="88"/>
      <c r="GY6643" s="88"/>
      <c r="GZ6643" s="88"/>
      <c r="HA6643" s="88"/>
      <c r="HB6643" s="88"/>
      <c r="HC6643" s="88"/>
      <c r="HD6643" s="88"/>
      <c r="HE6643" s="88"/>
      <c r="HF6643" s="88"/>
      <c r="HG6643" s="88"/>
      <c r="HH6643" s="88"/>
      <c r="HI6643" s="88"/>
      <c r="HJ6643" s="88"/>
      <c r="HK6643" s="88"/>
      <c r="HL6643" s="88"/>
      <c r="HM6643" s="88"/>
      <c r="HN6643" s="88"/>
      <c r="HO6643" s="88"/>
      <c r="HP6643" s="88"/>
      <c r="HQ6643" s="88"/>
      <c r="HR6643" s="88"/>
      <c r="HS6643" s="88"/>
      <c r="HT6643" s="88"/>
      <c r="HU6643" s="88"/>
      <c r="HV6643" s="88"/>
      <c r="HW6643" s="88"/>
      <c r="HX6643" s="88"/>
      <c r="HY6643" s="88"/>
      <c r="HZ6643" s="88"/>
      <c r="IA6643" s="88"/>
      <c r="IB6643" s="88"/>
      <c r="IC6643" s="88"/>
      <c r="ID6643" s="88"/>
      <c r="IE6643" s="88"/>
      <c r="IF6643" s="88"/>
      <c r="IG6643" s="88"/>
      <c r="IH6643" s="88"/>
      <c r="II6643" s="88"/>
      <c r="IJ6643" s="88"/>
      <c r="IK6643" s="88"/>
      <c r="IL6643" s="88"/>
      <c r="IM6643" s="88"/>
      <c r="IN6643" s="88"/>
      <c r="IO6643" s="88"/>
      <c r="IP6643" s="88"/>
      <c r="IQ6643" s="88"/>
      <c r="IR6643" s="88"/>
      <c r="IS6643" s="88"/>
      <c r="IT6643" s="88"/>
      <c r="IU6643" s="88"/>
      <c r="IV6643" s="88"/>
      <c r="IW6643" s="88"/>
      <c r="IX6643" s="88"/>
      <c r="IY6643" s="88"/>
      <c r="IZ6643" s="88"/>
      <c r="JA6643" s="88"/>
      <c r="JB6643" s="88"/>
      <c r="JC6643" s="88"/>
      <c r="JD6643" s="88"/>
      <c r="JE6643" s="88"/>
      <c r="JF6643" s="88"/>
      <c r="JG6643" s="88"/>
      <c r="JH6643" s="88"/>
      <c r="JI6643" s="88"/>
      <c r="JJ6643" s="88"/>
      <c r="JK6643" s="88"/>
      <c r="JL6643" s="88"/>
      <c r="JM6643" s="88"/>
      <c r="JN6643" s="88"/>
      <c r="JO6643" s="88"/>
      <c r="JP6643" s="88"/>
      <c r="JQ6643" s="88"/>
      <c r="JR6643" s="88"/>
      <c r="JS6643" s="88"/>
      <c r="JT6643" s="88"/>
      <c r="JU6643" s="88"/>
      <c r="JV6643" s="88"/>
      <c r="JW6643" s="88"/>
      <c r="JX6643" s="88"/>
      <c r="JY6643" s="88"/>
      <c r="JZ6643" s="88"/>
      <c r="KA6643" s="88"/>
      <c r="KB6643" s="88"/>
      <c r="KC6643" s="88"/>
      <c r="KD6643" s="88"/>
      <c r="KE6643" s="88"/>
      <c r="KF6643" s="88"/>
      <c r="KG6643" s="88"/>
      <c r="KH6643" s="88"/>
      <c r="KI6643" s="88"/>
      <c r="KJ6643" s="88"/>
      <c r="KK6643" s="88"/>
      <c r="KL6643" s="88"/>
      <c r="KM6643" s="88"/>
      <c r="KN6643" s="88"/>
      <c r="KO6643" s="88"/>
      <c r="KP6643" s="88"/>
      <c r="KQ6643" s="88"/>
      <c r="KR6643" s="88"/>
      <c r="KS6643" s="88"/>
      <c r="KT6643" s="88"/>
      <c r="KU6643" s="88"/>
      <c r="KV6643" s="88"/>
      <c r="KW6643" s="88"/>
      <c r="KX6643" s="88"/>
      <c r="KY6643" s="88"/>
      <c r="KZ6643" s="88"/>
      <c r="LA6643" s="88"/>
      <c r="LB6643" s="88"/>
      <c r="LC6643" s="88"/>
      <c r="LD6643" s="88"/>
      <c r="LE6643" s="88"/>
      <c r="LF6643" s="88"/>
      <c r="LG6643" s="88"/>
      <c r="LH6643" s="88"/>
      <c r="LI6643" s="88"/>
      <c r="LJ6643" s="88"/>
      <c r="LK6643" s="88"/>
      <c r="LL6643" s="88"/>
      <c r="LM6643" s="88"/>
      <c r="LN6643" s="88"/>
      <c r="LO6643" s="88"/>
      <c r="LP6643" s="88"/>
      <c r="LQ6643" s="88"/>
      <c r="LR6643" s="88"/>
      <c r="LS6643" s="88"/>
      <c r="LT6643" s="88"/>
      <c r="LU6643" s="88"/>
      <c r="LV6643" s="88"/>
      <c r="LW6643" s="88"/>
      <c r="LX6643" s="88"/>
      <c r="LY6643" s="88"/>
      <c r="LZ6643" s="88"/>
      <c r="MA6643" s="88"/>
      <c r="MB6643" s="88"/>
      <c r="MC6643" s="88"/>
      <c r="MD6643" s="88"/>
      <c r="ME6643" s="88"/>
      <c r="MF6643" s="88"/>
      <c r="MG6643" s="88"/>
      <c r="MH6643" s="88"/>
      <c r="MI6643" s="88"/>
      <c r="MJ6643" s="88"/>
      <c r="MK6643" s="88"/>
      <c r="ML6643" s="88"/>
      <c r="MM6643" s="88"/>
      <c r="MN6643" s="88"/>
      <c r="MO6643" s="88"/>
      <c r="MP6643" s="88"/>
      <c r="MQ6643" s="88"/>
      <c r="MR6643" s="88"/>
      <c r="MS6643" s="88"/>
      <c r="MT6643" s="88"/>
      <c r="MU6643" s="88"/>
      <c r="MV6643" s="88"/>
      <c r="MW6643" s="88"/>
      <c r="MX6643" s="88"/>
      <c r="MY6643" s="88"/>
      <c r="MZ6643" s="88"/>
      <c r="NA6643" s="88"/>
      <c r="NB6643" s="88"/>
      <c r="NC6643" s="88"/>
      <c r="ND6643" s="88"/>
      <c r="NE6643" s="88"/>
      <c r="NF6643" s="88"/>
      <c r="NG6643" s="88"/>
      <c r="NH6643" s="88"/>
      <c r="NI6643" s="88"/>
      <c r="NJ6643" s="88"/>
      <c r="NK6643" s="88"/>
      <c r="NL6643" s="88"/>
      <c r="NM6643" s="88"/>
      <c r="NN6643" s="88"/>
      <c r="NO6643" s="88"/>
      <c r="NP6643" s="88"/>
      <c r="NQ6643" s="88"/>
      <c r="NR6643" s="88"/>
      <c r="NS6643" s="88"/>
      <c r="NT6643" s="88"/>
      <c r="NU6643" s="88"/>
      <c r="NV6643" s="88"/>
      <c r="NW6643" s="88"/>
      <c r="NX6643" s="88"/>
      <c r="NY6643" s="88"/>
      <c r="NZ6643" s="88"/>
      <c r="OA6643" s="88"/>
      <c r="OB6643" s="88"/>
      <c r="OC6643" s="88"/>
      <c r="OD6643" s="88"/>
      <c r="OE6643" s="88"/>
      <c r="OF6643" s="88"/>
      <c r="OG6643" s="88"/>
      <c r="OH6643" s="88"/>
      <c r="OI6643" s="88"/>
      <c r="OJ6643" s="88"/>
      <c r="OK6643" s="88"/>
      <c r="OL6643" s="88"/>
      <c r="OM6643" s="88"/>
      <c r="ON6643" s="88"/>
      <c r="OO6643" s="88"/>
      <c r="OP6643" s="88"/>
      <c r="OQ6643" s="88"/>
      <c r="OR6643" s="88"/>
      <c r="OS6643" s="88"/>
      <c r="OT6643" s="88"/>
      <c r="OU6643" s="88"/>
      <c r="OV6643" s="88"/>
      <c r="OW6643" s="88"/>
      <c r="OX6643" s="88"/>
      <c r="OY6643" s="88"/>
      <c r="OZ6643" s="88"/>
      <c r="PA6643" s="88"/>
      <c r="PB6643" s="88"/>
      <c r="PC6643" s="88"/>
      <c r="PD6643" s="88"/>
      <c r="PE6643" s="88"/>
      <c r="PF6643" s="88"/>
      <c r="PG6643" s="88"/>
      <c r="PH6643" s="88"/>
      <c r="PI6643" s="88"/>
      <c r="PJ6643" s="88"/>
      <c r="PK6643" s="88"/>
      <c r="PL6643" s="88"/>
      <c r="PM6643" s="88"/>
      <c r="PN6643" s="88"/>
      <c r="PO6643" s="88"/>
      <c r="PP6643" s="88"/>
      <c r="PQ6643" s="88"/>
      <c r="PR6643" s="88"/>
      <c r="PS6643" s="88"/>
      <c r="PT6643" s="88"/>
      <c r="PU6643" s="88"/>
      <c r="PV6643" s="88"/>
      <c r="PW6643" s="88"/>
      <c r="PX6643" s="88"/>
      <c r="PY6643" s="88"/>
      <c r="PZ6643" s="88"/>
      <c r="QA6643" s="88"/>
      <c r="QB6643" s="88"/>
      <c r="QC6643" s="88"/>
      <c r="QD6643" s="88"/>
      <c r="QE6643" s="88"/>
      <c r="QF6643" s="88"/>
      <c r="QG6643" s="88"/>
      <c r="QH6643" s="88"/>
      <c r="QI6643" s="88"/>
      <c r="QJ6643" s="88"/>
      <c r="QK6643" s="88"/>
      <c r="QL6643" s="88"/>
      <c r="QM6643" s="88"/>
      <c r="QN6643" s="88"/>
      <c r="QO6643" s="88"/>
      <c r="QP6643" s="88"/>
      <c r="QQ6643" s="88"/>
      <c r="QR6643" s="88"/>
      <c r="QS6643" s="88"/>
      <c r="QT6643" s="88"/>
      <c r="QU6643" s="88"/>
      <c r="QV6643" s="88"/>
      <c r="QW6643" s="88"/>
      <c r="QX6643" s="88"/>
      <c r="QY6643" s="88"/>
      <c r="QZ6643" s="88"/>
      <c r="RA6643" s="88"/>
      <c r="RB6643" s="88"/>
      <c r="RC6643" s="88"/>
      <c r="RD6643" s="88"/>
      <c r="RE6643" s="88"/>
      <c r="RF6643" s="88"/>
      <c r="RG6643" s="88"/>
      <c r="RH6643" s="88"/>
      <c r="RI6643" s="88"/>
      <c r="RJ6643" s="88"/>
      <c r="RK6643" s="88"/>
      <c r="RL6643" s="88"/>
      <c r="RM6643" s="88"/>
      <c r="RN6643" s="88"/>
      <c r="RO6643" s="88"/>
      <c r="RP6643" s="88"/>
      <c r="RQ6643" s="88"/>
      <c r="RR6643" s="88"/>
      <c r="RS6643" s="88"/>
      <c r="RT6643" s="88"/>
      <c r="RU6643" s="88"/>
      <c r="RV6643" s="88"/>
      <c r="RW6643" s="88"/>
      <c r="RX6643" s="88"/>
      <c r="RY6643" s="88"/>
      <c r="RZ6643" s="88"/>
      <c r="SA6643" s="88"/>
      <c r="SB6643" s="88"/>
      <c r="SC6643" s="88"/>
      <c r="SD6643" s="88"/>
      <c r="SE6643" s="88"/>
      <c r="SF6643" s="88"/>
      <c r="SG6643" s="88"/>
      <c r="SH6643" s="88"/>
      <c r="SI6643" s="88"/>
      <c r="SJ6643" s="88"/>
      <c r="SK6643" s="88"/>
      <c r="SL6643" s="88"/>
      <c r="SM6643" s="88"/>
      <c r="SN6643" s="88"/>
      <c r="SO6643" s="88"/>
      <c r="SP6643" s="88"/>
      <c r="SQ6643" s="88"/>
      <c r="SR6643" s="88"/>
      <c r="SS6643" s="88"/>
      <c r="ST6643" s="88"/>
      <c r="SU6643" s="88"/>
      <c r="SV6643" s="88"/>
      <c r="SW6643" s="88"/>
      <c r="SX6643" s="88"/>
      <c r="SY6643" s="88"/>
      <c r="SZ6643" s="88"/>
      <c r="TA6643" s="88"/>
      <c r="TB6643" s="88"/>
      <c r="TC6643" s="88"/>
      <c r="TD6643" s="88"/>
      <c r="TE6643" s="88"/>
      <c r="TF6643" s="88"/>
      <c r="TG6643" s="88"/>
      <c r="TH6643" s="88"/>
      <c r="TI6643" s="88"/>
      <c r="TJ6643" s="88"/>
      <c r="TK6643" s="88"/>
      <c r="TL6643" s="88"/>
      <c r="TM6643" s="88"/>
      <c r="TN6643" s="88"/>
      <c r="TO6643" s="88"/>
      <c r="TP6643" s="88"/>
      <c r="TQ6643" s="88"/>
      <c r="TR6643" s="88"/>
      <c r="TS6643" s="88"/>
      <c r="TT6643" s="88"/>
      <c r="TU6643" s="88"/>
      <c r="TV6643" s="88"/>
      <c r="TW6643" s="88"/>
      <c r="TX6643" s="88"/>
      <c r="TY6643" s="88"/>
      <c r="TZ6643" s="88"/>
      <c r="UA6643" s="88"/>
      <c r="UB6643" s="88"/>
      <c r="UC6643" s="88"/>
      <c r="UD6643" s="88"/>
      <c r="UE6643" s="88"/>
      <c r="UF6643" s="88"/>
      <c r="UG6643" s="88"/>
      <c r="UH6643" s="88"/>
      <c r="UI6643" s="88"/>
      <c r="UJ6643" s="88"/>
      <c r="UK6643" s="88"/>
      <c r="UL6643" s="88"/>
      <c r="UM6643" s="88"/>
      <c r="UN6643" s="88"/>
      <c r="UO6643" s="88"/>
      <c r="UP6643" s="88"/>
      <c r="UQ6643" s="88"/>
      <c r="UR6643" s="88"/>
      <c r="US6643" s="88"/>
      <c r="UT6643" s="88"/>
      <c r="UU6643" s="88"/>
      <c r="UV6643" s="88"/>
      <c r="UW6643" s="88"/>
      <c r="UX6643" s="88"/>
      <c r="UY6643" s="88"/>
      <c r="UZ6643" s="88"/>
      <c r="VA6643" s="88"/>
      <c r="VB6643" s="88"/>
      <c r="VC6643" s="88"/>
      <c r="VD6643" s="88"/>
      <c r="VE6643" s="88"/>
      <c r="VF6643" s="88"/>
      <c r="VG6643" s="88"/>
      <c r="VH6643" s="88"/>
      <c r="VI6643" s="88"/>
      <c r="VJ6643" s="88"/>
      <c r="VK6643" s="88"/>
      <c r="VL6643" s="88"/>
      <c r="VM6643" s="88"/>
      <c r="VN6643" s="88"/>
      <c r="VO6643" s="88"/>
      <c r="VP6643" s="88"/>
      <c r="VQ6643" s="88"/>
      <c r="VR6643" s="88"/>
      <c r="VS6643" s="88"/>
      <c r="VT6643" s="88"/>
      <c r="VU6643" s="88"/>
      <c r="VV6643" s="88"/>
      <c r="VW6643" s="88"/>
      <c r="VX6643" s="88"/>
      <c r="VY6643" s="88"/>
      <c r="VZ6643" s="88"/>
      <c r="WA6643" s="88"/>
      <c r="WB6643" s="88"/>
      <c r="WC6643" s="88"/>
      <c r="WD6643" s="88"/>
      <c r="WE6643" s="88"/>
      <c r="WF6643" s="88"/>
      <c r="WG6643" s="88"/>
      <c r="WH6643" s="88"/>
      <c r="WI6643" s="88"/>
      <c r="WJ6643" s="88"/>
      <c r="WK6643" s="88"/>
      <c r="WL6643" s="88"/>
      <c r="WM6643" s="88"/>
      <c r="WN6643" s="88"/>
      <c r="WO6643" s="88"/>
      <c r="WP6643" s="88"/>
      <c r="WQ6643" s="88"/>
      <c r="WR6643" s="88"/>
      <c r="WS6643" s="88"/>
      <c r="WT6643" s="88"/>
      <c r="WU6643" s="88"/>
      <c r="WV6643" s="88"/>
      <c r="WW6643" s="88"/>
      <c r="WX6643" s="88"/>
      <c r="WY6643" s="88"/>
      <c r="WZ6643" s="88"/>
      <c r="XA6643" s="88"/>
      <c r="XB6643" s="88"/>
      <c r="XC6643" s="88"/>
      <c r="XD6643" s="88"/>
      <c r="XE6643" s="88"/>
      <c r="XF6643" s="88"/>
      <c r="XG6643" s="88"/>
      <c r="XH6643" s="88"/>
      <c r="XI6643" s="88"/>
      <c r="XJ6643" s="88"/>
      <c r="XK6643" s="88"/>
      <c r="XL6643" s="88"/>
      <c r="XM6643" s="88"/>
      <c r="XN6643" s="88"/>
      <c r="XO6643" s="88"/>
      <c r="XP6643" s="88"/>
      <c r="XQ6643" s="88"/>
      <c r="XR6643" s="88"/>
      <c r="XS6643" s="88"/>
      <c r="XT6643" s="88"/>
      <c r="XU6643" s="88"/>
      <c r="XV6643" s="88"/>
      <c r="XW6643" s="88"/>
      <c r="XX6643" s="88"/>
      <c r="XY6643" s="88"/>
      <c r="XZ6643" s="88"/>
      <c r="YA6643" s="88"/>
      <c r="YB6643" s="88"/>
      <c r="YC6643" s="88"/>
      <c r="YD6643" s="88"/>
      <c r="YE6643" s="88"/>
      <c r="YF6643" s="88"/>
      <c r="YG6643" s="88"/>
      <c r="YH6643" s="88"/>
      <c r="YI6643" s="88"/>
      <c r="YJ6643" s="88"/>
      <c r="YK6643" s="88"/>
      <c r="YL6643" s="88"/>
      <c r="YM6643" s="88"/>
      <c r="YN6643" s="88"/>
      <c r="YO6643" s="88"/>
      <c r="YP6643" s="88"/>
      <c r="YQ6643" s="88"/>
      <c r="YR6643" s="88"/>
      <c r="YS6643" s="88"/>
      <c r="YT6643" s="88"/>
      <c r="YU6643" s="88"/>
      <c r="YV6643" s="88"/>
      <c r="YW6643" s="88"/>
      <c r="YX6643" s="88"/>
      <c r="YY6643" s="88"/>
      <c r="YZ6643" s="88"/>
      <c r="ZA6643" s="88"/>
      <c r="ZB6643" s="88"/>
      <c r="ZC6643" s="88"/>
      <c r="ZD6643" s="88"/>
      <c r="ZE6643" s="88"/>
      <c r="ZF6643" s="88"/>
      <c r="ZG6643" s="88"/>
      <c r="ZH6643" s="88"/>
      <c r="ZI6643" s="88"/>
      <c r="ZJ6643" s="88"/>
      <c r="ZK6643" s="88"/>
      <c r="ZL6643" s="88"/>
      <c r="ZM6643" s="88"/>
      <c r="ZN6643" s="88"/>
      <c r="ZO6643" s="88"/>
      <c r="ZP6643" s="88"/>
      <c r="ZQ6643" s="88"/>
      <c r="ZR6643" s="88"/>
      <c r="ZS6643" s="88"/>
      <c r="ZT6643" s="88"/>
      <c r="ZU6643" s="88"/>
      <c r="ZV6643" s="88"/>
      <c r="ZW6643" s="88"/>
      <c r="ZX6643" s="88"/>
      <c r="ZY6643" s="88"/>
      <c r="ZZ6643" s="88"/>
      <c r="AAA6643" s="88"/>
      <c r="AAB6643" s="88"/>
      <c r="AAC6643" s="88"/>
      <c r="AAD6643" s="88"/>
      <c r="AAE6643" s="88"/>
      <c r="AAF6643" s="88"/>
      <c r="AAG6643" s="88"/>
      <c r="AAH6643" s="88"/>
      <c r="AAI6643" s="88"/>
      <c r="AAJ6643" s="88"/>
      <c r="AAK6643" s="88"/>
      <c r="AAL6643" s="88"/>
      <c r="AAM6643" s="88"/>
      <c r="AAN6643" s="88"/>
      <c r="AAO6643" s="88"/>
      <c r="AAP6643" s="88"/>
      <c r="AAQ6643" s="88"/>
      <c r="AAR6643" s="88"/>
      <c r="AAS6643" s="88"/>
      <c r="AAT6643" s="88"/>
      <c r="AAU6643" s="88"/>
      <c r="AAV6643" s="88"/>
      <c r="AAW6643" s="88"/>
      <c r="AAX6643" s="88"/>
      <c r="AAY6643" s="88"/>
      <c r="AAZ6643" s="88"/>
      <c r="ABA6643" s="88"/>
      <c r="ABB6643" s="88"/>
      <c r="ABC6643" s="88"/>
      <c r="ABD6643" s="88"/>
      <c r="ABE6643" s="88"/>
      <c r="ABF6643" s="88"/>
      <c r="ABG6643" s="88"/>
      <c r="ABH6643" s="88"/>
      <c r="ABI6643" s="88"/>
      <c r="ABJ6643" s="88"/>
      <c r="ABK6643" s="88"/>
      <c r="ABL6643" s="88"/>
      <c r="ABM6643" s="88"/>
      <c r="ABN6643" s="88"/>
      <c r="ABO6643" s="88"/>
      <c r="ABP6643" s="88"/>
      <c r="ABQ6643" s="88"/>
      <c r="ABR6643" s="88"/>
      <c r="ABS6643" s="88"/>
      <c r="ABT6643" s="88"/>
      <c r="ABU6643" s="88"/>
      <c r="ABV6643" s="88"/>
      <c r="ABW6643" s="88"/>
      <c r="ABX6643" s="88"/>
      <c r="ABY6643" s="88"/>
      <c r="ABZ6643" s="88"/>
      <c r="ACA6643" s="88"/>
      <c r="ACB6643" s="88"/>
      <c r="ACC6643" s="88"/>
      <c r="ACD6643" s="88"/>
      <c r="ACE6643" s="88"/>
      <c r="ACF6643" s="88"/>
      <c r="ACG6643" s="88"/>
      <c r="ACH6643" s="88"/>
      <c r="ACI6643" s="88"/>
      <c r="ACJ6643" s="88"/>
      <c r="ACK6643" s="88"/>
      <c r="ACL6643" s="88"/>
      <c r="ACM6643" s="88"/>
      <c r="ACN6643" s="88"/>
      <c r="ACO6643" s="88"/>
      <c r="ACP6643" s="88"/>
      <c r="ACQ6643" s="88"/>
      <c r="ACR6643" s="88"/>
      <c r="ACS6643" s="88"/>
      <c r="ACT6643" s="88"/>
      <c r="ACU6643" s="88"/>
      <c r="ACV6643" s="88"/>
      <c r="ACW6643" s="88"/>
      <c r="ACX6643" s="88"/>
      <c r="ACY6643" s="88"/>
      <c r="ACZ6643" s="88"/>
      <c r="ADA6643" s="88"/>
      <c r="ADB6643" s="88"/>
      <c r="ADC6643" s="88"/>
      <c r="ADD6643" s="88"/>
      <c r="ADE6643" s="88"/>
      <c r="ADF6643" s="88"/>
      <c r="ADG6643" s="88"/>
      <c r="ADH6643" s="88"/>
      <c r="ADI6643" s="88"/>
      <c r="ADJ6643" s="88"/>
      <c r="ADK6643" s="88"/>
      <c r="ADL6643" s="88"/>
      <c r="ADM6643" s="88"/>
      <c r="ADN6643" s="88"/>
      <c r="ADO6643" s="88"/>
      <c r="ADP6643" s="88"/>
      <c r="ADQ6643" s="88"/>
      <c r="ADR6643" s="88"/>
      <c r="ADS6643" s="88"/>
      <c r="ADT6643" s="88"/>
      <c r="ADU6643" s="88"/>
      <c r="ADV6643" s="88"/>
      <c r="ADW6643" s="88"/>
      <c r="ADX6643" s="88"/>
      <c r="ADY6643" s="88"/>
      <c r="ADZ6643" s="88"/>
      <c r="AEA6643" s="88"/>
      <c r="AEB6643" s="88"/>
      <c r="AEC6643" s="88"/>
      <c r="AED6643" s="88"/>
      <c r="AEE6643" s="88"/>
      <c r="AEF6643" s="88"/>
      <c r="AEG6643" s="88"/>
      <c r="AEH6643" s="88"/>
      <c r="AEI6643" s="88"/>
      <c r="AEJ6643" s="88"/>
      <c r="AEK6643" s="88"/>
      <c r="AEL6643" s="88"/>
      <c r="AEM6643" s="88"/>
      <c r="AEN6643" s="88"/>
      <c r="AEO6643" s="88"/>
      <c r="AEP6643" s="88"/>
      <c r="AEQ6643" s="88"/>
      <c r="AER6643" s="88"/>
      <c r="AES6643" s="88"/>
      <c r="AET6643" s="88"/>
      <c r="AEU6643" s="88"/>
      <c r="AEV6643" s="88"/>
      <c r="AEW6643" s="88"/>
      <c r="AEX6643" s="88"/>
      <c r="AEY6643" s="88"/>
      <c r="AEZ6643" s="88"/>
      <c r="AFA6643" s="88"/>
      <c r="AFB6643" s="88"/>
      <c r="AFC6643" s="88"/>
      <c r="AFD6643" s="88"/>
      <c r="AFE6643" s="88"/>
      <c r="AFF6643" s="88"/>
      <c r="AFG6643" s="88"/>
      <c r="AFH6643" s="88"/>
      <c r="AFI6643" s="88"/>
      <c r="AFJ6643" s="88"/>
      <c r="AFK6643" s="88"/>
      <c r="AFL6643" s="88"/>
      <c r="AFM6643" s="88"/>
      <c r="AFN6643" s="88"/>
      <c r="AFO6643" s="88"/>
      <c r="AFP6643" s="88"/>
      <c r="AFQ6643" s="88"/>
      <c r="AFR6643" s="88"/>
      <c r="AFS6643" s="88"/>
      <c r="AFT6643" s="88"/>
      <c r="AFU6643" s="88"/>
      <c r="AFV6643" s="88"/>
      <c r="AFW6643" s="88"/>
      <c r="AFX6643" s="88"/>
      <c r="AFY6643" s="88"/>
      <c r="AFZ6643" s="88"/>
      <c r="AGA6643" s="88"/>
      <c r="AGB6643" s="88"/>
      <c r="AGC6643" s="88"/>
      <c r="AGD6643" s="88"/>
      <c r="AGE6643" s="88"/>
      <c r="AGF6643" s="88"/>
      <c r="AGG6643" s="88"/>
      <c r="AGH6643" s="88"/>
      <c r="AGI6643" s="88"/>
      <c r="AGJ6643" s="88"/>
      <c r="AGK6643" s="88"/>
      <c r="AGL6643" s="88"/>
      <c r="AGM6643" s="88"/>
      <c r="AGN6643" s="88"/>
      <c r="AGO6643" s="88"/>
      <c r="AGP6643" s="88"/>
      <c r="AGQ6643" s="88"/>
      <c r="AGR6643" s="88"/>
      <c r="AGS6643" s="88"/>
      <c r="AGT6643" s="88"/>
      <c r="AGU6643" s="88"/>
      <c r="AGV6643" s="88"/>
      <c r="AGW6643" s="88"/>
      <c r="AGX6643" s="88"/>
      <c r="AGY6643" s="88"/>
      <c r="AGZ6643" s="88"/>
      <c r="AHA6643" s="88"/>
      <c r="AHB6643" s="88"/>
      <c r="AHC6643" s="88"/>
      <c r="AHD6643" s="88"/>
      <c r="AHE6643" s="88"/>
      <c r="AHF6643" s="88"/>
      <c r="AHG6643" s="88"/>
      <c r="AHH6643" s="88"/>
      <c r="AHI6643" s="88"/>
      <c r="AHJ6643" s="88"/>
      <c r="AHK6643" s="88"/>
      <c r="AHL6643" s="88"/>
      <c r="AHM6643" s="88"/>
      <c r="AHN6643" s="88"/>
      <c r="AHO6643" s="88"/>
      <c r="AHP6643" s="88"/>
      <c r="AHQ6643" s="88"/>
      <c r="AHR6643" s="88"/>
      <c r="AHS6643" s="88"/>
      <c r="AHT6643" s="88"/>
      <c r="AHU6643" s="88"/>
      <c r="AHV6643" s="88"/>
      <c r="AHW6643" s="88"/>
      <c r="AHX6643" s="88"/>
      <c r="AHY6643" s="88"/>
      <c r="AHZ6643" s="88"/>
      <c r="AIA6643" s="88"/>
      <c r="AIB6643" s="88"/>
      <c r="AIC6643" s="88"/>
      <c r="AID6643" s="88"/>
      <c r="AIE6643" s="88"/>
      <c r="AIF6643" s="88"/>
      <c r="AIG6643" s="88"/>
      <c r="AIH6643" s="88"/>
      <c r="AII6643" s="88"/>
      <c r="AIJ6643" s="88"/>
      <c r="AIK6643" s="88"/>
      <c r="AIL6643" s="88"/>
      <c r="AIM6643" s="88"/>
      <c r="AIN6643" s="88"/>
      <c r="AIO6643" s="88"/>
      <c r="AIP6643" s="88"/>
      <c r="AIQ6643" s="88"/>
      <c r="AIR6643" s="88"/>
      <c r="AIS6643" s="88"/>
      <c r="AIT6643" s="88"/>
      <c r="AIU6643" s="88"/>
      <c r="AIV6643" s="88"/>
      <c r="AIW6643" s="88"/>
      <c r="AIX6643" s="88"/>
      <c r="AIY6643" s="88"/>
      <c r="AIZ6643" s="88"/>
      <c r="AJA6643" s="88"/>
      <c r="AJB6643" s="88"/>
      <c r="AJC6643" s="88"/>
      <c r="AJD6643" s="88"/>
      <c r="AJE6643" s="88"/>
      <c r="AJF6643" s="88"/>
      <c r="AJG6643" s="88"/>
      <c r="AJH6643" s="88"/>
      <c r="AJI6643" s="88"/>
      <c r="AJJ6643" s="88"/>
      <c r="AJK6643" s="88"/>
      <c r="AJL6643" s="88"/>
      <c r="AJM6643" s="88"/>
      <c r="AJN6643" s="88"/>
      <c r="AJO6643" s="88"/>
      <c r="AJP6643" s="88"/>
      <c r="AJQ6643" s="88"/>
      <c r="AJR6643" s="88"/>
      <c r="AJS6643" s="88"/>
      <c r="AJT6643" s="88"/>
      <c r="AJU6643" s="88"/>
      <c r="AJV6643" s="88"/>
      <c r="AJW6643" s="88"/>
      <c r="AJX6643" s="88"/>
      <c r="AJY6643" s="88"/>
      <c r="AJZ6643" s="88"/>
      <c r="AKA6643" s="88"/>
      <c r="AKB6643" s="88"/>
      <c r="AKC6643" s="88"/>
      <c r="AKD6643" s="88"/>
      <c r="AKE6643" s="88"/>
      <c r="AKF6643" s="88"/>
      <c r="AKG6643" s="88"/>
      <c r="AKH6643" s="88"/>
      <c r="AKI6643" s="88"/>
      <c r="AKJ6643" s="88"/>
      <c r="AKK6643" s="88"/>
      <c r="AKL6643" s="88"/>
      <c r="AKM6643" s="88"/>
      <c r="AKN6643" s="88"/>
      <c r="AKO6643" s="88"/>
      <c r="AKP6643" s="88"/>
      <c r="AKQ6643" s="88"/>
      <c r="AKR6643" s="88"/>
      <c r="AKS6643" s="88"/>
      <c r="AKT6643" s="88"/>
      <c r="AKU6643" s="88"/>
      <c r="AKV6643" s="88"/>
      <c r="AKW6643" s="88"/>
      <c r="AKX6643" s="88"/>
      <c r="AKY6643" s="88"/>
      <c r="AKZ6643" s="88"/>
      <c r="ALA6643" s="88"/>
      <c r="ALB6643" s="88"/>
      <c r="ALC6643" s="88"/>
      <c r="ALD6643" s="88"/>
      <c r="ALE6643" s="88"/>
      <c r="ALF6643" s="88"/>
      <c r="ALG6643" s="88"/>
      <c r="ALH6643" s="88"/>
      <c r="ALI6643" s="88"/>
      <c r="ALJ6643" s="88"/>
      <c r="ALK6643" s="88"/>
      <c r="ALL6643" s="88"/>
      <c r="ALM6643" s="88"/>
      <c r="ALN6643" s="88"/>
      <c r="ALO6643" s="88"/>
      <c r="ALP6643" s="88"/>
      <c r="ALQ6643" s="88"/>
      <c r="ALR6643" s="88"/>
      <c r="ALS6643" s="88"/>
      <c r="ALT6643" s="88"/>
      <c r="ALU6643" s="88"/>
      <c r="ALV6643" s="88"/>
      <c r="ALW6643" s="88"/>
      <c r="ALX6643" s="88"/>
      <c r="ALY6643" s="88"/>
      <c r="ALZ6643" s="88"/>
      <c r="AMA6643" s="88"/>
      <c r="AMB6643" s="88"/>
      <c r="AMC6643" s="88"/>
      <c r="AMD6643" s="88"/>
      <c r="AME6643" s="88"/>
      <c r="AMF6643" s="88"/>
      <c r="AMG6643" s="88"/>
      <c r="AMH6643" s="88"/>
      <c r="AMI6643" s="88"/>
      <c r="AMJ6643" s="88"/>
      <c r="AMK6643" s="88"/>
      <c r="AML6643" s="88"/>
      <c r="AMM6643" s="88"/>
      <c r="AMN6643" s="88"/>
      <c r="AMO6643" s="88"/>
    </row>
    <row r="6644" spans="1:1029" s="104" customFormat="1" x14ac:dyDescent="0.35">
      <c r="A6644" s="21">
        <v>10141103</v>
      </c>
      <c r="B6644" s="117" t="s">
        <v>1665</v>
      </c>
      <c r="C6644" s="115" t="s">
        <v>710</v>
      </c>
      <c r="D6644" s="21" t="s">
        <v>1669</v>
      </c>
      <c r="E6644" s="114" t="str">
        <f t="shared" si="1237"/>
        <v>TRANSFORMADOR MARCA:Astor PTS 36 PTS 36</v>
      </c>
      <c r="F6644" s="21"/>
      <c r="G6644" s="34" t="s">
        <v>1669</v>
      </c>
      <c r="H6644" s="34" t="s">
        <v>86</v>
      </c>
      <c r="I6644" s="22"/>
      <c r="J6644" s="21"/>
      <c r="K6644" s="125" t="s">
        <v>1668</v>
      </c>
      <c r="L6644" s="171" t="s">
        <v>1667</v>
      </c>
      <c r="M6644" s="21">
        <v>315</v>
      </c>
      <c r="N6644" s="21">
        <v>33</v>
      </c>
      <c r="O6644" s="21">
        <v>0.4</v>
      </c>
      <c r="P6644" s="124" t="s">
        <v>516</v>
      </c>
      <c r="Q6644" s="21">
        <v>2017</v>
      </c>
      <c r="R6644" s="21" t="s">
        <v>1661</v>
      </c>
      <c r="S6644" s="21" t="s">
        <v>1666</v>
      </c>
      <c r="T6644" s="126">
        <v>1039</v>
      </c>
      <c r="U6644" s="111">
        <v>45</v>
      </c>
      <c r="V6644" s="113">
        <f t="shared" si="1238"/>
        <v>1039</v>
      </c>
      <c r="W6644" s="113">
        <f t="shared" si="1239"/>
        <v>0</v>
      </c>
      <c r="X6644" s="112">
        <f t="shared" si="1240"/>
        <v>0</v>
      </c>
      <c r="Y6644" s="118"/>
      <c r="Z6644" s="110">
        <f t="shared" si="1248"/>
        <v>45</v>
      </c>
      <c r="AA6644" s="109">
        <f t="shared" si="1241"/>
        <v>51.95</v>
      </c>
      <c r="AB6644" s="109">
        <f t="shared" si="1242"/>
        <v>51950</v>
      </c>
      <c r="AC6644" s="108">
        <f t="shared" si="1243"/>
        <v>987.05</v>
      </c>
      <c r="AD6644" s="107">
        <f t="shared" si="1244"/>
        <v>2.2222222222222223E-2</v>
      </c>
      <c r="AE6644" s="106">
        <f t="shared" si="1245"/>
        <v>21.934444444444445</v>
      </c>
      <c r="AF6644" s="105">
        <f t="shared" si="1246"/>
        <v>21.934444444444445</v>
      </c>
      <c r="AG6644" s="105">
        <f t="shared" si="1247"/>
        <v>1017.0655555555555</v>
      </c>
      <c r="AH6644" s="88"/>
      <c r="AI6644" s="88"/>
      <c r="AJ6644" s="88"/>
      <c r="AK6644" s="88"/>
      <c r="AL6644" s="88"/>
      <c r="AM6644" s="88"/>
      <c r="AN6644" s="88"/>
      <c r="AO6644" s="88"/>
      <c r="AP6644" s="88"/>
      <c r="AQ6644" s="88"/>
      <c r="AR6644" s="88"/>
      <c r="AS6644" s="88"/>
      <c r="AT6644" s="88"/>
      <c r="AU6644" s="88"/>
      <c r="AV6644" s="88"/>
      <c r="AW6644" s="88"/>
      <c r="AX6644" s="88"/>
      <c r="AY6644" s="88"/>
      <c r="AZ6644" s="88"/>
      <c r="BA6644" s="88"/>
      <c r="BB6644" s="88"/>
      <c r="BC6644" s="88"/>
      <c r="BD6644" s="88"/>
      <c r="BE6644" s="88"/>
      <c r="BF6644" s="88"/>
      <c r="BG6644" s="88"/>
      <c r="BH6644" s="88"/>
      <c r="BI6644" s="88"/>
      <c r="BJ6644" s="88"/>
      <c r="BK6644" s="88"/>
      <c r="BL6644" s="88"/>
      <c r="BM6644" s="88"/>
      <c r="BN6644" s="88"/>
      <c r="BO6644" s="88"/>
      <c r="BP6644" s="88"/>
      <c r="BQ6644" s="88"/>
      <c r="BR6644" s="88"/>
      <c r="BS6644" s="88"/>
      <c r="BT6644" s="88"/>
      <c r="BU6644" s="88"/>
      <c r="BV6644" s="88"/>
      <c r="BW6644" s="88"/>
      <c r="BX6644" s="88"/>
      <c r="BY6644" s="88"/>
      <c r="BZ6644" s="88"/>
      <c r="CA6644" s="88"/>
      <c r="CB6644" s="88"/>
      <c r="CC6644" s="88"/>
      <c r="CD6644" s="88"/>
      <c r="CE6644" s="88"/>
      <c r="CF6644" s="88"/>
      <c r="CG6644" s="88"/>
      <c r="CH6644" s="88"/>
      <c r="CI6644" s="88"/>
      <c r="CJ6644" s="88"/>
      <c r="CK6644" s="88"/>
      <c r="CL6644" s="88"/>
      <c r="CM6644" s="88"/>
      <c r="CN6644" s="88"/>
      <c r="CO6644" s="88"/>
      <c r="CP6644" s="88"/>
      <c r="CQ6644" s="88"/>
      <c r="CR6644" s="88"/>
      <c r="CS6644" s="88"/>
      <c r="CT6644" s="88"/>
      <c r="CU6644" s="88"/>
      <c r="CV6644" s="88"/>
      <c r="CW6644" s="88"/>
      <c r="CX6644" s="88"/>
      <c r="CY6644" s="88"/>
      <c r="CZ6644" s="88"/>
      <c r="DA6644" s="88"/>
      <c r="DB6644" s="88"/>
      <c r="DC6644" s="88"/>
      <c r="DD6644" s="88"/>
      <c r="DE6644" s="88"/>
      <c r="DF6644" s="88"/>
      <c r="DG6644" s="88"/>
      <c r="DH6644" s="88"/>
      <c r="DI6644" s="88"/>
      <c r="DJ6644" s="88"/>
      <c r="DK6644" s="88"/>
      <c r="DL6644" s="88"/>
      <c r="DM6644" s="88"/>
      <c r="DN6644" s="88"/>
      <c r="DO6644" s="88"/>
      <c r="DP6644" s="88"/>
      <c r="DQ6644" s="88"/>
      <c r="DR6644" s="88"/>
      <c r="DS6644" s="88"/>
      <c r="DT6644" s="88"/>
      <c r="DU6644" s="88"/>
      <c r="DV6644" s="88"/>
      <c r="DW6644" s="88"/>
      <c r="DX6644" s="88"/>
      <c r="DY6644" s="88"/>
      <c r="DZ6644" s="88"/>
      <c r="EA6644" s="88"/>
      <c r="EB6644" s="88"/>
      <c r="EC6644" s="88"/>
      <c r="ED6644" s="88"/>
      <c r="EE6644" s="88"/>
      <c r="EF6644" s="88"/>
      <c r="EG6644" s="88"/>
      <c r="EH6644" s="88"/>
      <c r="EI6644" s="88"/>
      <c r="EJ6644" s="88"/>
      <c r="EK6644" s="88"/>
      <c r="EL6644" s="88"/>
      <c r="EM6644" s="88"/>
      <c r="EN6644" s="88"/>
      <c r="EO6644" s="88"/>
      <c r="EP6644" s="88"/>
      <c r="EQ6644" s="88"/>
      <c r="ER6644" s="88"/>
      <c r="ES6644" s="88"/>
      <c r="ET6644" s="88"/>
      <c r="EU6644" s="88"/>
      <c r="EV6644" s="88"/>
      <c r="EW6644" s="88"/>
      <c r="EX6644" s="88"/>
      <c r="EY6644" s="88"/>
      <c r="EZ6644" s="88"/>
      <c r="FA6644" s="88"/>
      <c r="FB6644" s="88"/>
      <c r="FC6644" s="88"/>
      <c r="FD6644" s="88"/>
      <c r="FE6644" s="88"/>
      <c r="FF6644" s="88"/>
      <c r="FG6644" s="88"/>
      <c r="FH6644" s="88"/>
      <c r="FI6644" s="88"/>
      <c r="FJ6644" s="88"/>
      <c r="FK6644" s="88"/>
      <c r="FL6644" s="88"/>
      <c r="FM6644" s="88"/>
      <c r="FN6644" s="88"/>
      <c r="FO6644" s="88"/>
      <c r="FP6644" s="88"/>
      <c r="FQ6644" s="88"/>
      <c r="FR6644" s="88"/>
      <c r="FS6644" s="88"/>
      <c r="FT6644" s="88"/>
      <c r="FU6644" s="88"/>
      <c r="FV6644" s="88"/>
      <c r="FW6644" s="88"/>
      <c r="FX6644" s="88"/>
      <c r="FY6644" s="88"/>
      <c r="FZ6644" s="88"/>
      <c r="GA6644" s="88"/>
      <c r="GB6644" s="88"/>
      <c r="GC6644" s="88"/>
      <c r="GD6644" s="88"/>
      <c r="GE6644" s="88"/>
      <c r="GF6644" s="88"/>
      <c r="GG6644" s="88"/>
      <c r="GH6644" s="88"/>
      <c r="GI6644" s="88"/>
      <c r="GJ6644" s="88"/>
      <c r="GK6644" s="88"/>
      <c r="GL6644" s="88"/>
      <c r="GM6644" s="88"/>
      <c r="GN6644" s="88"/>
      <c r="GO6644" s="88"/>
      <c r="GP6644" s="88"/>
      <c r="GQ6644" s="88"/>
      <c r="GR6644" s="88"/>
      <c r="GS6644" s="88"/>
      <c r="GT6644" s="88"/>
      <c r="GU6644" s="88"/>
      <c r="GV6644" s="88"/>
      <c r="GW6644" s="88"/>
      <c r="GX6644" s="88"/>
      <c r="GY6644" s="88"/>
      <c r="GZ6644" s="88"/>
      <c r="HA6644" s="88"/>
      <c r="HB6644" s="88"/>
      <c r="HC6644" s="88"/>
      <c r="HD6644" s="88"/>
      <c r="HE6644" s="88"/>
      <c r="HF6644" s="88"/>
      <c r="HG6644" s="88"/>
      <c r="HH6644" s="88"/>
      <c r="HI6644" s="88"/>
      <c r="HJ6644" s="88"/>
      <c r="HK6644" s="88"/>
      <c r="HL6644" s="88"/>
      <c r="HM6644" s="88"/>
      <c r="HN6644" s="88"/>
      <c r="HO6644" s="88"/>
      <c r="HP6644" s="88"/>
      <c r="HQ6644" s="88"/>
      <c r="HR6644" s="88"/>
      <c r="HS6644" s="88"/>
      <c r="HT6644" s="88"/>
      <c r="HU6644" s="88"/>
      <c r="HV6644" s="88"/>
      <c r="HW6644" s="88"/>
      <c r="HX6644" s="88"/>
      <c r="HY6644" s="88"/>
      <c r="HZ6644" s="88"/>
      <c r="IA6644" s="88"/>
      <c r="IB6644" s="88"/>
      <c r="IC6644" s="88"/>
      <c r="ID6644" s="88"/>
      <c r="IE6644" s="88"/>
      <c r="IF6644" s="88"/>
      <c r="IG6644" s="88"/>
      <c r="IH6644" s="88"/>
      <c r="II6644" s="88"/>
      <c r="IJ6644" s="88"/>
      <c r="IK6644" s="88"/>
      <c r="IL6644" s="88"/>
      <c r="IM6644" s="88"/>
      <c r="IN6644" s="88"/>
      <c r="IO6644" s="88"/>
      <c r="IP6644" s="88"/>
      <c r="IQ6644" s="88"/>
      <c r="IR6644" s="88"/>
      <c r="IS6644" s="88"/>
      <c r="IT6644" s="88"/>
      <c r="IU6644" s="88"/>
      <c r="IV6644" s="88"/>
      <c r="IW6644" s="88"/>
      <c r="IX6644" s="88"/>
      <c r="IY6644" s="88"/>
      <c r="IZ6644" s="88"/>
      <c r="JA6644" s="88"/>
      <c r="JB6644" s="88"/>
      <c r="JC6644" s="88"/>
      <c r="JD6644" s="88"/>
      <c r="JE6644" s="88"/>
      <c r="JF6644" s="88"/>
      <c r="JG6644" s="88"/>
      <c r="JH6644" s="88"/>
      <c r="JI6644" s="88"/>
      <c r="JJ6644" s="88"/>
      <c r="JK6644" s="88"/>
      <c r="JL6644" s="88"/>
      <c r="JM6644" s="88"/>
      <c r="JN6644" s="88"/>
      <c r="JO6644" s="88"/>
      <c r="JP6644" s="88"/>
      <c r="JQ6644" s="88"/>
      <c r="JR6644" s="88"/>
      <c r="JS6644" s="88"/>
      <c r="JT6644" s="88"/>
      <c r="JU6644" s="88"/>
      <c r="JV6644" s="88"/>
      <c r="JW6644" s="88"/>
      <c r="JX6644" s="88"/>
      <c r="JY6644" s="88"/>
      <c r="JZ6644" s="88"/>
      <c r="KA6644" s="88"/>
      <c r="KB6644" s="88"/>
      <c r="KC6644" s="88"/>
      <c r="KD6644" s="88"/>
      <c r="KE6644" s="88"/>
      <c r="KF6644" s="88"/>
      <c r="KG6644" s="88"/>
      <c r="KH6644" s="88"/>
      <c r="KI6644" s="88"/>
      <c r="KJ6644" s="88"/>
      <c r="KK6644" s="88"/>
      <c r="KL6644" s="88"/>
      <c r="KM6644" s="88"/>
      <c r="KN6644" s="88"/>
      <c r="KO6644" s="88"/>
      <c r="KP6644" s="88"/>
      <c r="KQ6644" s="88"/>
      <c r="KR6644" s="88"/>
      <c r="KS6644" s="88"/>
      <c r="KT6644" s="88"/>
      <c r="KU6644" s="88"/>
      <c r="KV6644" s="88"/>
      <c r="KW6644" s="88"/>
      <c r="KX6644" s="88"/>
      <c r="KY6644" s="88"/>
      <c r="KZ6644" s="88"/>
      <c r="LA6644" s="88"/>
      <c r="LB6644" s="88"/>
      <c r="LC6644" s="88"/>
      <c r="LD6644" s="88"/>
      <c r="LE6644" s="88"/>
      <c r="LF6644" s="88"/>
      <c r="LG6644" s="88"/>
      <c r="LH6644" s="88"/>
      <c r="LI6644" s="88"/>
      <c r="LJ6644" s="88"/>
      <c r="LK6644" s="88"/>
      <c r="LL6644" s="88"/>
      <c r="LM6644" s="88"/>
      <c r="LN6644" s="88"/>
      <c r="LO6644" s="88"/>
      <c r="LP6644" s="88"/>
      <c r="LQ6644" s="88"/>
      <c r="LR6644" s="88"/>
      <c r="LS6644" s="88"/>
      <c r="LT6644" s="88"/>
      <c r="LU6644" s="88"/>
      <c r="LV6644" s="88"/>
      <c r="LW6644" s="88"/>
      <c r="LX6644" s="88"/>
      <c r="LY6644" s="88"/>
      <c r="LZ6644" s="88"/>
      <c r="MA6644" s="88"/>
      <c r="MB6644" s="88"/>
      <c r="MC6644" s="88"/>
      <c r="MD6644" s="88"/>
      <c r="ME6644" s="88"/>
      <c r="MF6644" s="88"/>
      <c r="MG6644" s="88"/>
      <c r="MH6644" s="88"/>
      <c r="MI6644" s="88"/>
      <c r="MJ6644" s="88"/>
      <c r="MK6644" s="88"/>
      <c r="ML6644" s="88"/>
      <c r="MM6644" s="88"/>
      <c r="MN6644" s="88"/>
      <c r="MO6644" s="88"/>
      <c r="MP6644" s="88"/>
      <c r="MQ6644" s="88"/>
      <c r="MR6644" s="88"/>
      <c r="MS6644" s="88"/>
      <c r="MT6644" s="88"/>
      <c r="MU6644" s="88"/>
      <c r="MV6644" s="88"/>
      <c r="MW6644" s="88"/>
      <c r="MX6644" s="88"/>
      <c r="MY6644" s="88"/>
      <c r="MZ6644" s="88"/>
      <c r="NA6644" s="88"/>
      <c r="NB6644" s="88"/>
      <c r="NC6644" s="88"/>
      <c r="ND6644" s="88"/>
      <c r="NE6644" s="88"/>
      <c r="NF6644" s="88"/>
      <c r="NG6644" s="88"/>
      <c r="NH6644" s="88"/>
      <c r="NI6644" s="88"/>
      <c r="NJ6644" s="88"/>
      <c r="NK6644" s="88"/>
      <c r="NL6644" s="88"/>
      <c r="NM6644" s="88"/>
      <c r="NN6644" s="88"/>
      <c r="NO6644" s="88"/>
      <c r="NP6644" s="88"/>
      <c r="NQ6644" s="88"/>
      <c r="NR6644" s="88"/>
      <c r="NS6644" s="88"/>
      <c r="NT6644" s="88"/>
      <c r="NU6644" s="88"/>
      <c r="NV6644" s="88"/>
      <c r="NW6644" s="88"/>
      <c r="NX6644" s="88"/>
      <c r="NY6644" s="88"/>
      <c r="NZ6644" s="88"/>
      <c r="OA6644" s="88"/>
      <c r="OB6644" s="88"/>
      <c r="OC6644" s="88"/>
      <c r="OD6644" s="88"/>
      <c r="OE6644" s="88"/>
      <c r="OF6644" s="88"/>
      <c r="OG6644" s="88"/>
      <c r="OH6644" s="88"/>
      <c r="OI6644" s="88"/>
      <c r="OJ6644" s="88"/>
      <c r="OK6644" s="88"/>
      <c r="OL6644" s="88"/>
      <c r="OM6644" s="88"/>
      <c r="ON6644" s="88"/>
      <c r="OO6644" s="88"/>
      <c r="OP6644" s="88"/>
      <c r="OQ6644" s="88"/>
      <c r="OR6644" s="88"/>
      <c r="OS6644" s="88"/>
      <c r="OT6644" s="88"/>
      <c r="OU6644" s="88"/>
      <c r="OV6644" s="88"/>
      <c r="OW6644" s="88"/>
      <c r="OX6644" s="88"/>
      <c r="OY6644" s="88"/>
      <c r="OZ6644" s="88"/>
      <c r="PA6644" s="88"/>
      <c r="PB6644" s="88"/>
      <c r="PC6644" s="88"/>
      <c r="PD6644" s="88"/>
      <c r="PE6644" s="88"/>
      <c r="PF6644" s="88"/>
      <c r="PG6644" s="88"/>
      <c r="PH6644" s="88"/>
      <c r="PI6644" s="88"/>
      <c r="PJ6644" s="88"/>
      <c r="PK6644" s="88"/>
      <c r="PL6644" s="88"/>
      <c r="PM6644" s="88"/>
      <c r="PN6644" s="88"/>
      <c r="PO6644" s="88"/>
      <c r="PP6644" s="88"/>
      <c r="PQ6644" s="88"/>
      <c r="PR6644" s="88"/>
      <c r="PS6644" s="88"/>
      <c r="PT6644" s="88"/>
      <c r="PU6644" s="88"/>
      <c r="PV6644" s="88"/>
      <c r="PW6644" s="88"/>
      <c r="PX6644" s="88"/>
      <c r="PY6644" s="88"/>
      <c r="PZ6644" s="88"/>
      <c r="QA6644" s="88"/>
      <c r="QB6644" s="88"/>
      <c r="QC6644" s="88"/>
      <c r="QD6644" s="88"/>
      <c r="QE6644" s="88"/>
      <c r="QF6644" s="88"/>
      <c r="QG6644" s="88"/>
      <c r="QH6644" s="88"/>
      <c r="QI6644" s="88"/>
      <c r="QJ6644" s="88"/>
      <c r="QK6644" s="88"/>
      <c r="QL6644" s="88"/>
      <c r="QM6644" s="88"/>
      <c r="QN6644" s="88"/>
      <c r="QO6644" s="88"/>
      <c r="QP6644" s="88"/>
      <c r="QQ6644" s="88"/>
      <c r="QR6644" s="88"/>
      <c r="QS6644" s="88"/>
      <c r="QT6644" s="88"/>
      <c r="QU6644" s="88"/>
      <c r="QV6644" s="88"/>
      <c r="QW6644" s="88"/>
      <c r="QX6644" s="88"/>
      <c r="QY6644" s="88"/>
      <c r="QZ6644" s="88"/>
      <c r="RA6644" s="88"/>
      <c r="RB6644" s="88"/>
      <c r="RC6644" s="88"/>
      <c r="RD6644" s="88"/>
      <c r="RE6644" s="88"/>
      <c r="RF6644" s="88"/>
      <c r="RG6644" s="88"/>
      <c r="RH6644" s="88"/>
      <c r="RI6644" s="88"/>
      <c r="RJ6644" s="88"/>
      <c r="RK6644" s="88"/>
      <c r="RL6644" s="88"/>
      <c r="RM6644" s="88"/>
      <c r="RN6644" s="88"/>
      <c r="RO6644" s="88"/>
      <c r="RP6644" s="88"/>
      <c r="RQ6644" s="88"/>
      <c r="RR6644" s="88"/>
      <c r="RS6644" s="88"/>
      <c r="RT6644" s="88"/>
      <c r="RU6644" s="88"/>
      <c r="RV6644" s="88"/>
      <c r="RW6644" s="88"/>
      <c r="RX6644" s="88"/>
      <c r="RY6644" s="88"/>
      <c r="RZ6644" s="88"/>
      <c r="SA6644" s="88"/>
      <c r="SB6644" s="88"/>
      <c r="SC6644" s="88"/>
      <c r="SD6644" s="88"/>
      <c r="SE6644" s="88"/>
      <c r="SF6644" s="88"/>
      <c r="SG6644" s="88"/>
      <c r="SH6644" s="88"/>
      <c r="SI6644" s="88"/>
      <c r="SJ6644" s="88"/>
      <c r="SK6644" s="88"/>
      <c r="SL6644" s="88"/>
      <c r="SM6644" s="88"/>
      <c r="SN6644" s="88"/>
      <c r="SO6644" s="88"/>
      <c r="SP6644" s="88"/>
      <c r="SQ6644" s="88"/>
      <c r="SR6644" s="88"/>
      <c r="SS6644" s="88"/>
      <c r="ST6644" s="88"/>
      <c r="SU6644" s="88"/>
      <c r="SV6644" s="88"/>
      <c r="SW6644" s="88"/>
      <c r="SX6644" s="88"/>
      <c r="SY6644" s="88"/>
      <c r="SZ6644" s="88"/>
      <c r="TA6644" s="88"/>
      <c r="TB6644" s="88"/>
      <c r="TC6644" s="88"/>
      <c r="TD6644" s="88"/>
      <c r="TE6644" s="88"/>
      <c r="TF6644" s="88"/>
      <c r="TG6644" s="88"/>
      <c r="TH6644" s="88"/>
      <c r="TI6644" s="88"/>
      <c r="TJ6644" s="88"/>
      <c r="TK6644" s="88"/>
      <c r="TL6644" s="88"/>
      <c r="TM6644" s="88"/>
      <c r="TN6644" s="88"/>
      <c r="TO6644" s="88"/>
      <c r="TP6644" s="88"/>
      <c r="TQ6644" s="88"/>
      <c r="TR6644" s="88"/>
      <c r="TS6644" s="88"/>
      <c r="TT6644" s="88"/>
      <c r="TU6644" s="88"/>
      <c r="TV6644" s="88"/>
      <c r="TW6644" s="88"/>
      <c r="TX6644" s="88"/>
      <c r="TY6644" s="88"/>
      <c r="TZ6644" s="88"/>
      <c r="UA6644" s="88"/>
      <c r="UB6644" s="88"/>
      <c r="UC6644" s="88"/>
      <c r="UD6644" s="88"/>
      <c r="UE6644" s="88"/>
      <c r="UF6644" s="88"/>
      <c r="UG6644" s="88"/>
      <c r="UH6644" s="88"/>
      <c r="UI6644" s="88"/>
      <c r="UJ6644" s="88"/>
      <c r="UK6644" s="88"/>
      <c r="UL6644" s="88"/>
      <c r="UM6644" s="88"/>
      <c r="UN6644" s="88"/>
      <c r="UO6644" s="88"/>
      <c r="UP6644" s="88"/>
      <c r="UQ6644" s="88"/>
      <c r="UR6644" s="88"/>
      <c r="US6644" s="88"/>
      <c r="UT6644" s="88"/>
      <c r="UU6644" s="88"/>
      <c r="UV6644" s="88"/>
      <c r="UW6644" s="88"/>
      <c r="UX6644" s="88"/>
      <c r="UY6644" s="88"/>
      <c r="UZ6644" s="88"/>
      <c r="VA6644" s="88"/>
      <c r="VB6644" s="88"/>
      <c r="VC6644" s="88"/>
      <c r="VD6644" s="88"/>
      <c r="VE6644" s="88"/>
      <c r="VF6644" s="88"/>
      <c r="VG6644" s="88"/>
      <c r="VH6644" s="88"/>
      <c r="VI6644" s="88"/>
      <c r="VJ6644" s="88"/>
      <c r="VK6644" s="88"/>
      <c r="VL6644" s="88"/>
      <c r="VM6644" s="88"/>
      <c r="VN6644" s="88"/>
      <c r="VO6644" s="88"/>
      <c r="VP6644" s="88"/>
      <c r="VQ6644" s="88"/>
      <c r="VR6644" s="88"/>
      <c r="VS6644" s="88"/>
      <c r="VT6644" s="88"/>
      <c r="VU6644" s="88"/>
      <c r="VV6644" s="88"/>
      <c r="VW6644" s="88"/>
      <c r="VX6644" s="88"/>
      <c r="VY6644" s="88"/>
      <c r="VZ6644" s="88"/>
      <c r="WA6644" s="88"/>
      <c r="WB6644" s="88"/>
      <c r="WC6644" s="88"/>
      <c r="WD6644" s="88"/>
      <c r="WE6644" s="88"/>
      <c r="WF6644" s="88"/>
      <c r="WG6644" s="88"/>
      <c r="WH6644" s="88"/>
      <c r="WI6644" s="88"/>
      <c r="WJ6644" s="88"/>
      <c r="WK6644" s="88"/>
      <c r="WL6644" s="88"/>
      <c r="WM6644" s="88"/>
      <c r="WN6644" s="88"/>
      <c r="WO6644" s="88"/>
      <c r="WP6644" s="88"/>
      <c r="WQ6644" s="88"/>
      <c r="WR6644" s="88"/>
      <c r="WS6644" s="88"/>
      <c r="WT6644" s="88"/>
      <c r="WU6644" s="88"/>
      <c r="WV6644" s="88"/>
      <c r="WW6644" s="88"/>
      <c r="WX6644" s="88"/>
      <c r="WY6644" s="88"/>
      <c r="WZ6644" s="88"/>
      <c r="XA6644" s="88"/>
      <c r="XB6644" s="88"/>
      <c r="XC6644" s="88"/>
      <c r="XD6644" s="88"/>
      <c r="XE6644" s="88"/>
      <c r="XF6644" s="88"/>
      <c r="XG6644" s="88"/>
      <c r="XH6644" s="88"/>
      <c r="XI6644" s="88"/>
      <c r="XJ6644" s="88"/>
      <c r="XK6644" s="88"/>
      <c r="XL6644" s="88"/>
      <c r="XM6644" s="88"/>
      <c r="XN6644" s="88"/>
      <c r="XO6644" s="88"/>
      <c r="XP6644" s="88"/>
      <c r="XQ6644" s="88"/>
      <c r="XR6644" s="88"/>
      <c r="XS6644" s="88"/>
      <c r="XT6644" s="88"/>
      <c r="XU6644" s="88"/>
      <c r="XV6644" s="88"/>
      <c r="XW6644" s="88"/>
      <c r="XX6644" s="88"/>
      <c r="XY6644" s="88"/>
      <c r="XZ6644" s="88"/>
      <c r="YA6644" s="88"/>
      <c r="YB6644" s="88"/>
      <c r="YC6644" s="88"/>
      <c r="YD6644" s="88"/>
      <c r="YE6644" s="88"/>
      <c r="YF6644" s="88"/>
      <c r="YG6644" s="88"/>
      <c r="YH6644" s="88"/>
      <c r="YI6644" s="88"/>
      <c r="YJ6644" s="88"/>
      <c r="YK6644" s="88"/>
      <c r="YL6644" s="88"/>
      <c r="YM6644" s="88"/>
      <c r="YN6644" s="88"/>
      <c r="YO6644" s="88"/>
      <c r="YP6644" s="88"/>
      <c r="YQ6644" s="88"/>
      <c r="YR6644" s="88"/>
      <c r="YS6644" s="88"/>
      <c r="YT6644" s="88"/>
      <c r="YU6644" s="88"/>
      <c r="YV6644" s="88"/>
      <c r="YW6644" s="88"/>
      <c r="YX6644" s="88"/>
      <c r="YY6644" s="88"/>
      <c r="YZ6644" s="88"/>
      <c r="ZA6644" s="88"/>
      <c r="ZB6644" s="88"/>
      <c r="ZC6644" s="88"/>
      <c r="ZD6644" s="88"/>
      <c r="ZE6644" s="88"/>
      <c r="ZF6644" s="88"/>
      <c r="ZG6644" s="88"/>
      <c r="ZH6644" s="88"/>
      <c r="ZI6644" s="88"/>
      <c r="ZJ6644" s="88"/>
      <c r="ZK6644" s="88"/>
      <c r="ZL6644" s="88"/>
      <c r="ZM6644" s="88"/>
      <c r="ZN6644" s="88"/>
      <c r="ZO6644" s="88"/>
      <c r="ZP6644" s="88"/>
      <c r="ZQ6644" s="88"/>
      <c r="ZR6644" s="88"/>
      <c r="ZS6644" s="88"/>
      <c r="ZT6644" s="88"/>
      <c r="ZU6644" s="88"/>
      <c r="ZV6644" s="88"/>
      <c r="ZW6644" s="88"/>
      <c r="ZX6644" s="88"/>
      <c r="ZY6644" s="88"/>
      <c r="ZZ6644" s="88"/>
      <c r="AAA6644" s="88"/>
      <c r="AAB6644" s="88"/>
      <c r="AAC6644" s="88"/>
      <c r="AAD6644" s="88"/>
      <c r="AAE6644" s="88"/>
      <c r="AAF6644" s="88"/>
      <c r="AAG6644" s="88"/>
      <c r="AAH6644" s="88"/>
      <c r="AAI6644" s="88"/>
      <c r="AAJ6644" s="88"/>
      <c r="AAK6644" s="88"/>
      <c r="AAL6644" s="88"/>
      <c r="AAM6644" s="88"/>
      <c r="AAN6644" s="88"/>
      <c r="AAO6644" s="88"/>
      <c r="AAP6644" s="88"/>
      <c r="AAQ6644" s="88"/>
      <c r="AAR6644" s="88"/>
      <c r="AAS6644" s="88"/>
      <c r="AAT6644" s="88"/>
      <c r="AAU6644" s="88"/>
      <c r="AAV6644" s="88"/>
      <c r="AAW6644" s="88"/>
      <c r="AAX6644" s="88"/>
      <c r="AAY6644" s="88"/>
      <c r="AAZ6644" s="88"/>
      <c r="ABA6644" s="88"/>
      <c r="ABB6644" s="88"/>
      <c r="ABC6644" s="88"/>
      <c r="ABD6644" s="88"/>
      <c r="ABE6644" s="88"/>
      <c r="ABF6644" s="88"/>
      <c r="ABG6644" s="88"/>
      <c r="ABH6644" s="88"/>
      <c r="ABI6644" s="88"/>
      <c r="ABJ6644" s="88"/>
      <c r="ABK6644" s="88"/>
      <c r="ABL6644" s="88"/>
      <c r="ABM6644" s="88"/>
      <c r="ABN6644" s="88"/>
      <c r="ABO6644" s="88"/>
      <c r="ABP6644" s="88"/>
      <c r="ABQ6644" s="88"/>
      <c r="ABR6644" s="88"/>
      <c r="ABS6644" s="88"/>
      <c r="ABT6644" s="88"/>
      <c r="ABU6644" s="88"/>
      <c r="ABV6644" s="88"/>
      <c r="ABW6644" s="88"/>
      <c r="ABX6644" s="88"/>
      <c r="ABY6644" s="88"/>
      <c r="ABZ6644" s="88"/>
      <c r="ACA6644" s="88"/>
      <c r="ACB6644" s="88"/>
      <c r="ACC6644" s="88"/>
      <c r="ACD6644" s="88"/>
      <c r="ACE6644" s="88"/>
      <c r="ACF6644" s="88"/>
      <c r="ACG6644" s="88"/>
      <c r="ACH6644" s="88"/>
      <c r="ACI6644" s="88"/>
      <c r="ACJ6644" s="88"/>
      <c r="ACK6644" s="88"/>
      <c r="ACL6644" s="88"/>
      <c r="ACM6644" s="88"/>
      <c r="ACN6644" s="88"/>
      <c r="ACO6644" s="88"/>
      <c r="ACP6644" s="88"/>
      <c r="ACQ6644" s="88"/>
      <c r="ACR6644" s="88"/>
      <c r="ACS6644" s="88"/>
      <c r="ACT6644" s="88"/>
      <c r="ACU6644" s="88"/>
      <c r="ACV6644" s="88"/>
      <c r="ACW6644" s="88"/>
      <c r="ACX6644" s="88"/>
      <c r="ACY6644" s="88"/>
      <c r="ACZ6644" s="88"/>
      <c r="ADA6644" s="88"/>
      <c r="ADB6644" s="88"/>
      <c r="ADC6644" s="88"/>
      <c r="ADD6644" s="88"/>
      <c r="ADE6644" s="88"/>
      <c r="ADF6644" s="88"/>
      <c r="ADG6644" s="88"/>
      <c r="ADH6644" s="88"/>
      <c r="ADI6644" s="88"/>
      <c r="ADJ6644" s="88"/>
      <c r="ADK6644" s="88"/>
      <c r="ADL6644" s="88"/>
      <c r="ADM6644" s="88"/>
      <c r="ADN6644" s="88"/>
      <c r="ADO6644" s="88"/>
      <c r="ADP6644" s="88"/>
      <c r="ADQ6644" s="88"/>
      <c r="ADR6644" s="88"/>
      <c r="ADS6644" s="88"/>
      <c r="ADT6644" s="88"/>
      <c r="ADU6644" s="88"/>
      <c r="ADV6644" s="88"/>
      <c r="ADW6644" s="88"/>
      <c r="ADX6644" s="88"/>
      <c r="ADY6644" s="88"/>
      <c r="ADZ6644" s="88"/>
      <c r="AEA6644" s="88"/>
      <c r="AEB6644" s="88"/>
      <c r="AEC6644" s="88"/>
      <c r="AED6644" s="88"/>
      <c r="AEE6644" s="88"/>
      <c r="AEF6644" s="88"/>
      <c r="AEG6644" s="88"/>
      <c r="AEH6644" s="88"/>
      <c r="AEI6644" s="88"/>
      <c r="AEJ6644" s="88"/>
      <c r="AEK6644" s="88"/>
      <c r="AEL6644" s="88"/>
      <c r="AEM6644" s="88"/>
      <c r="AEN6644" s="88"/>
      <c r="AEO6644" s="88"/>
      <c r="AEP6644" s="88"/>
      <c r="AEQ6644" s="88"/>
      <c r="AER6644" s="88"/>
      <c r="AES6644" s="88"/>
      <c r="AET6644" s="88"/>
      <c r="AEU6644" s="88"/>
      <c r="AEV6644" s="88"/>
      <c r="AEW6644" s="88"/>
      <c r="AEX6644" s="88"/>
      <c r="AEY6644" s="88"/>
      <c r="AEZ6644" s="88"/>
      <c r="AFA6644" s="88"/>
      <c r="AFB6644" s="88"/>
      <c r="AFC6644" s="88"/>
      <c r="AFD6644" s="88"/>
      <c r="AFE6644" s="88"/>
      <c r="AFF6644" s="88"/>
      <c r="AFG6644" s="88"/>
      <c r="AFH6644" s="88"/>
      <c r="AFI6644" s="88"/>
      <c r="AFJ6644" s="88"/>
      <c r="AFK6644" s="88"/>
      <c r="AFL6644" s="88"/>
      <c r="AFM6644" s="88"/>
      <c r="AFN6644" s="88"/>
      <c r="AFO6644" s="88"/>
      <c r="AFP6644" s="88"/>
      <c r="AFQ6644" s="88"/>
      <c r="AFR6644" s="88"/>
      <c r="AFS6644" s="88"/>
      <c r="AFT6644" s="88"/>
      <c r="AFU6644" s="88"/>
      <c r="AFV6644" s="88"/>
      <c r="AFW6644" s="88"/>
      <c r="AFX6644" s="88"/>
      <c r="AFY6644" s="88"/>
      <c r="AFZ6644" s="88"/>
      <c r="AGA6644" s="88"/>
      <c r="AGB6644" s="88"/>
      <c r="AGC6644" s="88"/>
      <c r="AGD6644" s="88"/>
      <c r="AGE6644" s="88"/>
      <c r="AGF6644" s="88"/>
      <c r="AGG6644" s="88"/>
      <c r="AGH6644" s="88"/>
      <c r="AGI6644" s="88"/>
      <c r="AGJ6644" s="88"/>
      <c r="AGK6644" s="88"/>
      <c r="AGL6644" s="88"/>
      <c r="AGM6644" s="88"/>
      <c r="AGN6644" s="88"/>
      <c r="AGO6644" s="88"/>
      <c r="AGP6644" s="88"/>
      <c r="AGQ6644" s="88"/>
      <c r="AGR6644" s="88"/>
      <c r="AGS6644" s="88"/>
      <c r="AGT6644" s="88"/>
      <c r="AGU6644" s="88"/>
      <c r="AGV6644" s="88"/>
      <c r="AGW6644" s="88"/>
      <c r="AGX6644" s="88"/>
      <c r="AGY6644" s="88"/>
      <c r="AGZ6644" s="88"/>
      <c r="AHA6644" s="88"/>
      <c r="AHB6644" s="88"/>
      <c r="AHC6644" s="88"/>
      <c r="AHD6644" s="88"/>
      <c r="AHE6644" s="88"/>
      <c r="AHF6644" s="88"/>
      <c r="AHG6644" s="88"/>
      <c r="AHH6644" s="88"/>
      <c r="AHI6644" s="88"/>
      <c r="AHJ6644" s="88"/>
      <c r="AHK6644" s="88"/>
      <c r="AHL6644" s="88"/>
      <c r="AHM6644" s="88"/>
      <c r="AHN6644" s="88"/>
      <c r="AHO6644" s="88"/>
      <c r="AHP6644" s="88"/>
      <c r="AHQ6644" s="88"/>
      <c r="AHR6644" s="88"/>
      <c r="AHS6644" s="88"/>
      <c r="AHT6644" s="88"/>
      <c r="AHU6644" s="88"/>
      <c r="AHV6644" s="88"/>
      <c r="AHW6644" s="88"/>
      <c r="AHX6644" s="88"/>
      <c r="AHY6644" s="88"/>
      <c r="AHZ6644" s="88"/>
      <c r="AIA6644" s="88"/>
      <c r="AIB6644" s="88"/>
      <c r="AIC6644" s="88"/>
      <c r="AID6644" s="88"/>
      <c r="AIE6644" s="88"/>
      <c r="AIF6644" s="88"/>
      <c r="AIG6644" s="88"/>
      <c r="AIH6644" s="88"/>
      <c r="AII6644" s="88"/>
      <c r="AIJ6644" s="88"/>
      <c r="AIK6644" s="88"/>
      <c r="AIL6644" s="88"/>
      <c r="AIM6644" s="88"/>
      <c r="AIN6644" s="88"/>
      <c r="AIO6644" s="88"/>
      <c r="AIP6644" s="88"/>
      <c r="AIQ6644" s="88"/>
      <c r="AIR6644" s="88"/>
      <c r="AIS6644" s="88"/>
      <c r="AIT6644" s="88"/>
      <c r="AIU6644" s="88"/>
      <c r="AIV6644" s="88"/>
      <c r="AIW6644" s="88"/>
      <c r="AIX6644" s="88"/>
      <c r="AIY6644" s="88"/>
      <c r="AIZ6644" s="88"/>
      <c r="AJA6644" s="88"/>
      <c r="AJB6644" s="88"/>
      <c r="AJC6644" s="88"/>
      <c r="AJD6644" s="88"/>
      <c r="AJE6644" s="88"/>
      <c r="AJF6644" s="88"/>
      <c r="AJG6644" s="88"/>
      <c r="AJH6644" s="88"/>
      <c r="AJI6644" s="88"/>
      <c r="AJJ6644" s="88"/>
      <c r="AJK6644" s="88"/>
      <c r="AJL6644" s="88"/>
      <c r="AJM6644" s="88"/>
      <c r="AJN6644" s="88"/>
      <c r="AJO6644" s="88"/>
      <c r="AJP6644" s="88"/>
      <c r="AJQ6644" s="88"/>
      <c r="AJR6644" s="88"/>
      <c r="AJS6644" s="88"/>
      <c r="AJT6644" s="88"/>
      <c r="AJU6644" s="88"/>
      <c r="AJV6644" s="88"/>
      <c r="AJW6644" s="88"/>
      <c r="AJX6644" s="88"/>
      <c r="AJY6644" s="88"/>
      <c r="AJZ6644" s="88"/>
      <c r="AKA6644" s="88"/>
      <c r="AKB6644" s="88"/>
      <c r="AKC6644" s="88"/>
      <c r="AKD6644" s="88"/>
      <c r="AKE6644" s="88"/>
      <c r="AKF6644" s="88"/>
      <c r="AKG6644" s="88"/>
      <c r="AKH6644" s="88"/>
      <c r="AKI6644" s="88"/>
      <c r="AKJ6644" s="88"/>
      <c r="AKK6644" s="88"/>
      <c r="AKL6644" s="88"/>
      <c r="AKM6644" s="88"/>
      <c r="AKN6644" s="88"/>
      <c r="AKO6644" s="88"/>
      <c r="AKP6644" s="88"/>
      <c r="AKQ6644" s="88"/>
      <c r="AKR6644" s="88"/>
      <c r="AKS6644" s="88"/>
      <c r="AKT6644" s="88"/>
      <c r="AKU6644" s="88"/>
      <c r="AKV6644" s="88"/>
      <c r="AKW6644" s="88"/>
      <c r="AKX6644" s="88"/>
      <c r="AKY6644" s="88"/>
      <c r="AKZ6644" s="88"/>
      <c r="ALA6644" s="88"/>
      <c r="ALB6644" s="88"/>
      <c r="ALC6644" s="88"/>
      <c r="ALD6644" s="88"/>
      <c r="ALE6644" s="88"/>
      <c r="ALF6644" s="88"/>
      <c r="ALG6644" s="88"/>
      <c r="ALH6644" s="88"/>
      <c r="ALI6644" s="88"/>
      <c r="ALJ6644" s="88"/>
      <c r="ALK6644" s="88"/>
      <c r="ALL6644" s="88"/>
      <c r="ALM6644" s="88"/>
      <c r="ALN6644" s="88"/>
      <c r="ALO6644" s="88"/>
      <c r="ALP6644" s="88"/>
      <c r="ALQ6644" s="88"/>
      <c r="ALR6644" s="88"/>
      <c r="ALS6644" s="88"/>
      <c r="ALT6644" s="88"/>
      <c r="ALU6644" s="88"/>
      <c r="ALV6644" s="88"/>
      <c r="ALW6644" s="88"/>
      <c r="ALX6644" s="88"/>
      <c r="ALY6644" s="88"/>
      <c r="ALZ6644" s="88"/>
      <c r="AMA6644" s="88"/>
      <c r="AMB6644" s="88"/>
      <c r="AMC6644" s="88"/>
      <c r="AMD6644" s="88"/>
      <c r="AME6644" s="88"/>
      <c r="AMF6644" s="88"/>
      <c r="AMG6644" s="88"/>
      <c r="AMH6644" s="88"/>
      <c r="AMI6644" s="88"/>
      <c r="AMJ6644" s="88"/>
      <c r="AMK6644" s="88"/>
      <c r="AML6644" s="88"/>
      <c r="AMM6644" s="88"/>
      <c r="AMN6644" s="88"/>
      <c r="AMO6644" s="88"/>
    </row>
    <row r="6645" spans="1:1029" s="104" customFormat="1" x14ac:dyDescent="0.35">
      <c r="A6645" s="21">
        <v>10141103</v>
      </c>
      <c r="B6645" s="117" t="s">
        <v>1665</v>
      </c>
      <c r="C6645" s="115" t="s">
        <v>710</v>
      </c>
      <c r="D6645" s="21" t="s">
        <v>1664</v>
      </c>
      <c r="E6645" s="114" t="str">
        <f t="shared" si="1237"/>
        <v>TRANSFORMADOR MARCA:Astor PTS 1050 PTS 1050</v>
      </c>
      <c r="F6645" s="127"/>
      <c r="G6645" s="34" t="s">
        <v>1664</v>
      </c>
      <c r="H6645" s="34" t="s">
        <v>86</v>
      </c>
      <c r="I6645" s="22"/>
      <c r="J6645" s="21"/>
      <c r="K6645" s="125" t="s">
        <v>1663</v>
      </c>
      <c r="L6645" s="171" t="s">
        <v>1662</v>
      </c>
      <c r="M6645" s="21">
        <v>160</v>
      </c>
      <c r="N6645" s="21">
        <v>33</v>
      </c>
      <c r="O6645" s="21">
        <v>0.4</v>
      </c>
      <c r="P6645" s="124" t="s">
        <v>516</v>
      </c>
      <c r="Q6645" s="21">
        <v>2017</v>
      </c>
      <c r="R6645" s="21" t="s">
        <v>1661</v>
      </c>
      <c r="S6645" s="21" t="s">
        <v>1660</v>
      </c>
      <c r="T6645" s="126">
        <v>991</v>
      </c>
      <c r="U6645" s="111">
        <v>45</v>
      </c>
      <c r="V6645" s="113">
        <f t="shared" si="1238"/>
        <v>991</v>
      </c>
      <c r="W6645" s="113">
        <f t="shared" si="1239"/>
        <v>0</v>
      </c>
      <c r="X6645" s="112">
        <f t="shared" si="1240"/>
        <v>0</v>
      </c>
      <c r="Y6645" s="118"/>
      <c r="Z6645" s="110">
        <f t="shared" si="1248"/>
        <v>45</v>
      </c>
      <c r="AA6645" s="109">
        <f t="shared" si="1241"/>
        <v>49.550000000000004</v>
      </c>
      <c r="AB6645" s="109">
        <f t="shared" si="1242"/>
        <v>49550.000000000007</v>
      </c>
      <c r="AC6645" s="108">
        <f t="shared" si="1243"/>
        <v>941.45</v>
      </c>
      <c r="AD6645" s="107">
        <f t="shared" si="1244"/>
        <v>2.2222222222222223E-2</v>
      </c>
      <c r="AE6645" s="106">
        <f t="shared" si="1245"/>
        <v>20.921111111111113</v>
      </c>
      <c r="AF6645" s="105">
        <f t="shared" si="1246"/>
        <v>20.921111111111113</v>
      </c>
      <c r="AG6645" s="105">
        <f t="shared" si="1247"/>
        <v>970.07888888888886</v>
      </c>
      <c r="AH6645" s="88"/>
      <c r="AI6645" s="88"/>
      <c r="AJ6645" s="88"/>
      <c r="AK6645" s="88"/>
      <c r="AL6645" s="88"/>
      <c r="AM6645" s="88"/>
      <c r="AN6645" s="88"/>
      <c r="AO6645" s="88"/>
      <c r="AP6645" s="88"/>
      <c r="AQ6645" s="88"/>
      <c r="AR6645" s="88"/>
      <c r="AS6645" s="88"/>
      <c r="AT6645" s="88"/>
      <c r="AU6645" s="88"/>
      <c r="AV6645" s="88"/>
      <c r="AW6645" s="88"/>
      <c r="AX6645" s="88"/>
      <c r="AY6645" s="88"/>
      <c r="AZ6645" s="88"/>
      <c r="BA6645" s="88"/>
      <c r="BB6645" s="88"/>
      <c r="BC6645" s="88"/>
      <c r="BD6645" s="88"/>
      <c r="BE6645" s="88"/>
      <c r="BF6645" s="88"/>
      <c r="BG6645" s="88"/>
      <c r="BH6645" s="88"/>
      <c r="BI6645" s="88"/>
      <c r="BJ6645" s="88"/>
      <c r="BK6645" s="88"/>
      <c r="BL6645" s="88"/>
      <c r="BM6645" s="88"/>
      <c r="BN6645" s="88"/>
      <c r="BO6645" s="88"/>
      <c r="BP6645" s="88"/>
      <c r="BQ6645" s="88"/>
      <c r="BR6645" s="88"/>
      <c r="BS6645" s="88"/>
      <c r="BT6645" s="88"/>
      <c r="BU6645" s="88"/>
      <c r="BV6645" s="88"/>
      <c r="BW6645" s="88"/>
      <c r="BX6645" s="88"/>
      <c r="BY6645" s="88"/>
      <c r="BZ6645" s="88"/>
      <c r="CA6645" s="88"/>
      <c r="CB6645" s="88"/>
      <c r="CC6645" s="88"/>
      <c r="CD6645" s="88"/>
      <c r="CE6645" s="88"/>
      <c r="CF6645" s="88"/>
      <c r="CG6645" s="88"/>
      <c r="CH6645" s="88"/>
      <c r="CI6645" s="88"/>
      <c r="CJ6645" s="88"/>
      <c r="CK6645" s="88"/>
      <c r="CL6645" s="88"/>
      <c r="CM6645" s="88"/>
      <c r="CN6645" s="88"/>
      <c r="CO6645" s="88"/>
      <c r="CP6645" s="88"/>
      <c r="CQ6645" s="88"/>
      <c r="CR6645" s="88"/>
      <c r="CS6645" s="88"/>
      <c r="CT6645" s="88"/>
      <c r="CU6645" s="88"/>
      <c r="CV6645" s="88"/>
      <c r="CW6645" s="88"/>
      <c r="CX6645" s="88"/>
      <c r="CY6645" s="88"/>
      <c r="CZ6645" s="88"/>
      <c r="DA6645" s="88"/>
      <c r="DB6645" s="88"/>
      <c r="DC6645" s="88"/>
      <c r="DD6645" s="88"/>
      <c r="DE6645" s="88"/>
      <c r="DF6645" s="88"/>
      <c r="DG6645" s="88"/>
      <c r="DH6645" s="88"/>
      <c r="DI6645" s="88"/>
      <c r="DJ6645" s="88"/>
      <c r="DK6645" s="88"/>
      <c r="DL6645" s="88"/>
      <c r="DM6645" s="88"/>
      <c r="DN6645" s="88"/>
      <c r="DO6645" s="88"/>
      <c r="DP6645" s="88"/>
      <c r="DQ6645" s="88"/>
      <c r="DR6645" s="88"/>
      <c r="DS6645" s="88"/>
      <c r="DT6645" s="88"/>
      <c r="DU6645" s="88"/>
      <c r="DV6645" s="88"/>
      <c r="DW6645" s="88"/>
      <c r="DX6645" s="88"/>
      <c r="DY6645" s="88"/>
      <c r="DZ6645" s="88"/>
      <c r="EA6645" s="88"/>
      <c r="EB6645" s="88"/>
      <c r="EC6645" s="88"/>
      <c r="ED6645" s="88"/>
      <c r="EE6645" s="88"/>
      <c r="EF6645" s="88"/>
      <c r="EG6645" s="88"/>
      <c r="EH6645" s="88"/>
      <c r="EI6645" s="88"/>
      <c r="EJ6645" s="88"/>
      <c r="EK6645" s="88"/>
      <c r="EL6645" s="88"/>
      <c r="EM6645" s="88"/>
      <c r="EN6645" s="88"/>
      <c r="EO6645" s="88"/>
      <c r="EP6645" s="88"/>
      <c r="EQ6645" s="88"/>
      <c r="ER6645" s="88"/>
      <c r="ES6645" s="88"/>
      <c r="ET6645" s="88"/>
      <c r="EU6645" s="88"/>
      <c r="EV6645" s="88"/>
      <c r="EW6645" s="88"/>
      <c r="EX6645" s="88"/>
      <c r="EY6645" s="88"/>
      <c r="EZ6645" s="88"/>
      <c r="FA6645" s="88"/>
      <c r="FB6645" s="88"/>
      <c r="FC6645" s="88"/>
      <c r="FD6645" s="88"/>
      <c r="FE6645" s="88"/>
      <c r="FF6645" s="88"/>
      <c r="FG6645" s="88"/>
      <c r="FH6645" s="88"/>
      <c r="FI6645" s="88"/>
      <c r="FJ6645" s="88"/>
      <c r="FK6645" s="88"/>
      <c r="FL6645" s="88"/>
      <c r="FM6645" s="88"/>
      <c r="FN6645" s="88"/>
      <c r="FO6645" s="88"/>
      <c r="FP6645" s="88"/>
      <c r="FQ6645" s="88"/>
      <c r="FR6645" s="88"/>
      <c r="FS6645" s="88"/>
      <c r="FT6645" s="88"/>
      <c r="FU6645" s="88"/>
      <c r="FV6645" s="88"/>
      <c r="FW6645" s="88"/>
      <c r="FX6645" s="88"/>
      <c r="FY6645" s="88"/>
      <c r="FZ6645" s="88"/>
      <c r="GA6645" s="88"/>
      <c r="GB6645" s="88"/>
      <c r="GC6645" s="88"/>
      <c r="GD6645" s="88"/>
      <c r="GE6645" s="88"/>
      <c r="GF6645" s="88"/>
      <c r="GG6645" s="88"/>
      <c r="GH6645" s="88"/>
      <c r="GI6645" s="88"/>
      <c r="GJ6645" s="88"/>
      <c r="GK6645" s="88"/>
      <c r="GL6645" s="88"/>
      <c r="GM6645" s="88"/>
      <c r="GN6645" s="88"/>
      <c r="GO6645" s="88"/>
      <c r="GP6645" s="88"/>
      <c r="GQ6645" s="88"/>
      <c r="GR6645" s="88"/>
      <c r="GS6645" s="88"/>
      <c r="GT6645" s="88"/>
      <c r="GU6645" s="88"/>
      <c r="GV6645" s="88"/>
      <c r="GW6645" s="88"/>
      <c r="GX6645" s="88"/>
      <c r="GY6645" s="88"/>
      <c r="GZ6645" s="88"/>
      <c r="HA6645" s="88"/>
      <c r="HB6645" s="88"/>
      <c r="HC6645" s="88"/>
      <c r="HD6645" s="88"/>
      <c r="HE6645" s="88"/>
      <c r="HF6645" s="88"/>
      <c r="HG6645" s="88"/>
      <c r="HH6645" s="88"/>
      <c r="HI6645" s="88"/>
      <c r="HJ6645" s="88"/>
      <c r="HK6645" s="88"/>
      <c r="HL6645" s="88"/>
      <c r="HM6645" s="88"/>
      <c r="HN6645" s="88"/>
      <c r="HO6645" s="88"/>
      <c r="HP6645" s="88"/>
      <c r="HQ6645" s="88"/>
      <c r="HR6645" s="88"/>
      <c r="HS6645" s="88"/>
      <c r="HT6645" s="88"/>
      <c r="HU6645" s="88"/>
      <c r="HV6645" s="88"/>
      <c r="HW6645" s="88"/>
      <c r="HX6645" s="88"/>
      <c r="HY6645" s="88"/>
      <c r="HZ6645" s="88"/>
      <c r="IA6645" s="88"/>
      <c r="IB6645" s="88"/>
      <c r="IC6645" s="88"/>
      <c r="ID6645" s="88"/>
      <c r="IE6645" s="88"/>
      <c r="IF6645" s="88"/>
      <c r="IG6645" s="88"/>
      <c r="IH6645" s="88"/>
      <c r="II6645" s="88"/>
      <c r="IJ6645" s="88"/>
      <c r="IK6645" s="88"/>
      <c r="IL6645" s="88"/>
      <c r="IM6645" s="88"/>
      <c r="IN6645" s="88"/>
      <c r="IO6645" s="88"/>
      <c r="IP6645" s="88"/>
      <c r="IQ6645" s="88"/>
      <c r="IR6645" s="88"/>
      <c r="IS6645" s="88"/>
      <c r="IT6645" s="88"/>
      <c r="IU6645" s="88"/>
      <c r="IV6645" s="88"/>
      <c r="IW6645" s="88"/>
      <c r="IX6645" s="88"/>
      <c r="IY6645" s="88"/>
      <c r="IZ6645" s="88"/>
      <c r="JA6645" s="88"/>
      <c r="JB6645" s="88"/>
      <c r="JC6645" s="88"/>
      <c r="JD6645" s="88"/>
      <c r="JE6645" s="88"/>
      <c r="JF6645" s="88"/>
      <c r="JG6645" s="88"/>
      <c r="JH6645" s="88"/>
      <c r="JI6645" s="88"/>
      <c r="JJ6645" s="88"/>
      <c r="JK6645" s="88"/>
      <c r="JL6645" s="88"/>
      <c r="JM6645" s="88"/>
      <c r="JN6645" s="88"/>
      <c r="JO6645" s="88"/>
      <c r="JP6645" s="88"/>
      <c r="JQ6645" s="88"/>
      <c r="JR6645" s="88"/>
      <c r="JS6645" s="88"/>
      <c r="JT6645" s="88"/>
      <c r="JU6645" s="88"/>
      <c r="JV6645" s="88"/>
      <c r="JW6645" s="88"/>
      <c r="JX6645" s="88"/>
      <c r="JY6645" s="88"/>
      <c r="JZ6645" s="88"/>
      <c r="KA6645" s="88"/>
      <c r="KB6645" s="88"/>
      <c r="KC6645" s="88"/>
      <c r="KD6645" s="88"/>
      <c r="KE6645" s="88"/>
      <c r="KF6645" s="88"/>
      <c r="KG6645" s="88"/>
      <c r="KH6645" s="88"/>
      <c r="KI6645" s="88"/>
      <c r="KJ6645" s="88"/>
      <c r="KK6645" s="88"/>
      <c r="KL6645" s="88"/>
      <c r="KM6645" s="88"/>
      <c r="KN6645" s="88"/>
      <c r="KO6645" s="88"/>
      <c r="KP6645" s="88"/>
      <c r="KQ6645" s="88"/>
      <c r="KR6645" s="88"/>
      <c r="KS6645" s="88"/>
      <c r="KT6645" s="88"/>
      <c r="KU6645" s="88"/>
      <c r="KV6645" s="88"/>
      <c r="KW6645" s="88"/>
      <c r="KX6645" s="88"/>
      <c r="KY6645" s="88"/>
      <c r="KZ6645" s="88"/>
      <c r="LA6645" s="88"/>
      <c r="LB6645" s="88"/>
      <c r="LC6645" s="88"/>
      <c r="LD6645" s="88"/>
      <c r="LE6645" s="88"/>
      <c r="LF6645" s="88"/>
      <c r="LG6645" s="88"/>
      <c r="LH6645" s="88"/>
      <c r="LI6645" s="88"/>
      <c r="LJ6645" s="88"/>
      <c r="LK6645" s="88"/>
      <c r="LL6645" s="88"/>
      <c r="LM6645" s="88"/>
      <c r="LN6645" s="88"/>
      <c r="LO6645" s="88"/>
      <c r="LP6645" s="88"/>
      <c r="LQ6645" s="88"/>
      <c r="LR6645" s="88"/>
      <c r="LS6645" s="88"/>
      <c r="LT6645" s="88"/>
      <c r="LU6645" s="88"/>
      <c r="LV6645" s="88"/>
      <c r="LW6645" s="88"/>
      <c r="LX6645" s="88"/>
      <c r="LY6645" s="88"/>
      <c r="LZ6645" s="88"/>
      <c r="MA6645" s="88"/>
      <c r="MB6645" s="88"/>
      <c r="MC6645" s="88"/>
      <c r="MD6645" s="88"/>
      <c r="ME6645" s="88"/>
      <c r="MF6645" s="88"/>
      <c r="MG6645" s="88"/>
      <c r="MH6645" s="88"/>
      <c r="MI6645" s="88"/>
      <c r="MJ6645" s="88"/>
      <c r="MK6645" s="88"/>
      <c r="ML6645" s="88"/>
      <c r="MM6645" s="88"/>
      <c r="MN6645" s="88"/>
      <c r="MO6645" s="88"/>
      <c r="MP6645" s="88"/>
      <c r="MQ6645" s="88"/>
      <c r="MR6645" s="88"/>
      <c r="MS6645" s="88"/>
      <c r="MT6645" s="88"/>
      <c r="MU6645" s="88"/>
      <c r="MV6645" s="88"/>
      <c r="MW6645" s="88"/>
      <c r="MX6645" s="88"/>
      <c r="MY6645" s="88"/>
      <c r="MZ6645" s="88"/>
      <c r="NA6645" s="88"/>
      <c r="NB6645" s="88"/>
      <c r="NC6645" s="88"/>
      <c r="ND6645" s="88"/>
      <c r="NE6645" s="88"/>
      <c r="NF6645" s="88"/>
      <c r="NG6645" s="88"/>
      <c r="NH6645" s="88"/>
      <c r="NI6645" s="88"/>
      <c r="NJ6645" s="88"/>
      <c r="NK6645" s="88"/>
      <c r="NL6645" s="88"/>
      <c r="NM6645" s="88"/>
      <c r="NN6645" s="88"/>
      <c r="NO6645" s="88"/>
      <c r="NP6645" s="88"/>
      <c r="NQ6645" s="88"/>
      <c r="NR6645" s="88"/>
      <c r="NS6645" s="88"/>
      <c r="NT6645" s="88"/>
      <c r="NU6645" s="88"/>
      <c r="NV6645" s="88"/>
      <c r="NW6645" s="88"/>
      <c r="NX6645" s="88"/>
      <c r="NY6645" s="88"/>
      <c r="NZ6645" s="88"/>
      <c r="OA6645" s="88"/>
      <c r="OB6645" s="88"/>
      <c r="OC6645" s="88"/>
      <c r="OD6645" s="88"/>
      <c r="OE6645" s="88"/>
      <c r="OF6645" s="88"/>
      <c r="OG6645" s="88"/>
      <c r="OH6645" s="88"/>
      <c r="OI6645" s="88"/>
      <c r="OJ6645" s="88"/>
      <c r="OK6645" s="88"/>
      <c r="OL6645" s="88"/>
      <c r="OM6645" s="88"/>
      <c r="ON6645" s="88"/>
      <c r="OO6645" s="88"/>
      <c r="OP6645" s="88"/>
      <c r="OQ6645" s="88"/>
      <c r="OR6645" s="88"/>
      <c r="OS6645" s="88"/>
      <c r="OT6645" s="88"/>
      <c r="OU6645" s="88"/>
      <c r="OV6645" s="88"/>
      <c r="OW6645" s="88"/>
      <c r="OX6645" s="88"/>
      <c r="OY6645" s="88"/>
      <c r="OZ6645" s="88"/>
      <c r="PA6645" s="88"/>
      <c r="PB6645" s="88"/>
      <c r="PC6645" s="88"/>
      <c r="PD6645" s="88"/>
      <c r="PE6645" s="88"/>
      <c r="PF6645" s="88"/>
      <c r="PG6645" s="88"/>
      <c r="PH6645" s="88"/>
      <c r="PI6645" s="88"/>
      <c r="PJ6645" s="88"/>
      <c r="PK6645" s="88"/>
      <c r="PL6645" s="88"/>
      <c r="PM6645" s="88"/>
      <c r="PN6645" s="88"/>
      <c r="PO6645" s="88"/>
      <c r="PP6645" s="88"/>
      <c r="PQ6645" s="88"/>
      <c r="PR6645" s="88"/>
      <c r="PS6645" s="88"/>
      <c r="PT6645" s="88"/>
      <c r="PU6645" s="88"/>
      <c r="PV6645" s="88"/>
      <c r="PW6645" s="88"/>
      <c r="PX6645" s="88"/>
      <c r="PY6645" s="88"/>
      <c r="PZ6645" s="88"/>
      <c r="QA6645" s="88"/>
      <c r="QB6645" s="88"/>
      <c r="QC6645" s="88"/>
      <c r="QD6645" s="88"/>
      <c r="QE6645" s="88"/>
      <c r="QF6645" s="88"/>
      <c r="QG6645" s="88"/>
      <c r="QH6645" s="88"/>
      <c r="QI6645" s="88"/>
      <c r="QJ6645" s="88"/>
      <c r="QK6645" s="88"/>
      <c r="QL6645" s="88"/>
      <c r="QM6645" s="88"/>
      <c r="QN6645" s="88"/>
      <c r="QO6645" s="88"/>
      <c r="QP6645" s="88"/>
      <c r="QQ6645" s="88"/>
      <c r="QR6645" s="88"/>
      <c r="QS6645" s="88"/>
      <c r="QT6645" s="88"/>
      <c r="QU6645" s="88"/>
      <c r="QV6645" s="88"/>
      <c r="QW6645" s="88"/>
      <c r="QX6645" s="88"/>
      <c r="QY6645" s="88"/>
      <c r="QZ6645" s="88"/>
      <c r="RA6645" s="88"/>
      <c r="RB6645" s="88"/>
      <c r="RC6645" s="88"/>
      <c r="RD6645" s="88"/>
      <c r="RE6645" s="88"/>
      <c r="RF6645" s="88"/>
      <c r="RG6645" s="88"/>
      <c r="RH6645" s="88"/>
      <c r="RI6645" s="88"/>
      <c r="RJ6645" s="88"/>
      <c r="RK6645" s="88"/>
      <c r="RL6645" s="88"/>
      <c r="RM6645" s="88"/>
      <c r="RN6645" s="88"/>
      <c r="RO6645" s="88"/>
      <c r="RP6645" s="88"/>
      <c r="RQ6645" s="88"/>
      <c r="RR6645" s="88"/>
      <c r="RS6645" s="88"/>
      <c r="RT6645" s="88"/>
      <c r="RU6645" s="88"/>
      <c r="RV6645" s="88"/>
      <c r="RW6645" s="88"/>
      <c r="RX6645" s="88"/>
      <c r="RY6645" s="88"/>
      <c r="RZ6645" s="88"/>
      <c r="SA6645" s="88"/>
      <c r="SB6645" s="88"/>
      <c r="SC6645" s="88"/>
      <c r="SD6645" s="88"/>
      <c r="SE6645" s="88"/>
      <c r="SF6645" s="88"/>
      <c r="SG6645" s="88"/>
      <c r="SH6645" s="88"/>
      <c r="SI6645" s="88"/>
      <c r="SJ6645" s="88"/>
      <c r="SK6645" s="88"/>
      <c r="SL6645" s="88"/>
      <c r="SM6645" s="88"/>
      <c r="SN6645" s="88"/>
      <c r="SO6645" s="88"/>
      <c r="SP6645" s="88"/>
      <c r="SQ6645" s="88"/>
      <c r="SR6645" s="88"/>
      <c r="SS6645" s="88"/>
      <c r="ST6645" s="88"/>
      <c r="SU6645" s="88"/>
      <c r="SV6645" s="88"/>
      <c r="SW6645" s="88"/>
      <c r="SX6645" s="88"/>
      <c r="SY6645" s="88"/>
      <c r="SZ6645" s="88"/>
      <c r="TA6645" s="88"/>
      <c r="TB6645" s="88"/>
      <c r="TC6645" s="88"/>
      <c r="TD6645" s="88"/>
      <c r="TE6645" s="88"/>
      <c r="TF6645" s="88"/>
      <c r="TG6645" s="88"/>
      <c r="TH6645" s="88"/>
      <c r="TI6645" s="88"/>
      <c r="TJ6645" s="88"/>
      <c r="TK6645" s="88"/>
      <c r="TL6645" s="88"/>
      <c r="TM6645" s="88"/>
      <c r="TN6645" s="88"/>
      <c r="TO6645" s="88"/>
      <c r="TP6645" s="88"/>
      <c r="TQ6645" s="88"/>
      <c r="TR6645" s="88"/>
      <c r="TS6645" s="88"/>
      <c r="TT6645" s="88"/>
      <c r="TU6645" s="88"/>
      <c r="TV6645" s="88"/>
      <c r="TW6645" s="88"/>
      <c r="TX6645" s="88"/>
      <c r="TY6645" s="88"/>
      <c r="TZ6645" s="88"/>
      <c r="UA6645" s="88"/>
      <c r="UB6645" s="88"/>
      <c r="UC6645" s="88"/>
      <c r="UD6645" s="88"/>
      <c r="UE6645" s="88"/>
      <c r="UF6645" s="88"/>
      <c r="UG6645" s="88"/>
      <c r="UH6645" s="88"/>
      <c r="UI6645" s="88"/>
      <c r="UJ6645" s="88"/>
      <c r="UK6645" s="88"/>
      <c r="UL6645" s="88"/>
      <c r="UM6645" s="88"/>
      <c r="UN6645" s="88"/>
      <c r="UO6645" s="88"/>
      <c r="UP6645" s="88"/>
      <c r="UQ6645" s="88"/>
      <c r="UR6645" s="88"/>
      <c r="US6645" s="88"/>
      <c r="UT6645" s="88"/>
      <c r="UU6645" s="88"/>
      <c r="UV6645" s="88"/>
      <c r="UW6645" s="88"/>
      <c r="UX6645" s="88"/>
      <c r="UY6645" s="88"/>
      <c r="UZ6645" s="88"/>
      <c r="VA6645" s="88"/>
      <c r="VB6645" s="88"/>
      <c r="VC6645" s="88"/>
      <c r="VD6645" s="88"/>
      <c r="VE6645" s="88"/>
      <c r="VF6645" s="88"/>
      <c r="VG6645" s="88"/>
      <c r="VH6645" s="88"/>
      <c r="VI6645" s="88"/>
      <c r="VJ6645" s="88"/>
      <c r="VK6645" s="88"/>
      <c r="VL6645" s="88"/>
      <c r="VM6645" s="88"/>
      <c r="VN6645" s="88"/>
      <c r="VO6645" s="88"/>
      <c r="VP6645" s="88"/>
      <c r="VQ6645" s="88"/>
      <c r="VR6645" s="88"/>
      <c r="VS6645" s="88"/>
      <c r="VT6645" s="88"/>
      <c r="VU6645" s="88"/>
      <c r="VV6645" s="88"/>
      <c r="VW6645" s="88"/>
      <c r="VX6645" s="88"/>
      <c r="VY6645" s="88"/>
      <c r="VZ6645" s="88"/>
      <c r="WA6645" s="88"/>
      <c r="WB6645" s="88"/>
      <c r="WC6645" s="88"/>
      <c r="WD6645" s="88"/>
      <c r="WE6645" s="88"/>
      <c r="WF6645" s="88"/>
      <c r="WG6645" s="88"/>
      <c r="WH6645" s="88"/>
      <c r="WI6645" s="88"/>
      <c r="WJ6645" s="88"/>
      <c r="WK6645" s="88"/>
      <c r="WL6645" s="88"/>
      <c r="WM6645" s="88"/>
      <c r="WN6645" s="88"/>
      <c r="WO6645" s="88"/>
      <c r="WP6645" s="88"/>
      <c r="WQ6645" s="88"/>
      <c r="WR6645" s="88"/>
      <c r="WS6645" s="88"/>
      <c r="WT6645" s="88"/>
      <c r="WU6645" s="88"/>
      <c r="WV6645" s="88"/>
      <c r="WW6645" s="88"/>
      <c r="WX6645" s="88"/>
      <c r="WY6645" s="88"/>
      <c r="WZ6645" s="88"/>
      <c r="XA6645" s="88"/>
      <c r="XB6645" s="88"/>
      <c r="XC6645" s="88"/>
      <c r="XD6645" s="88"/>
      <c r="XE6645" s="88"/>
      <c r="XF6645" s="88"/>
      <c r="XG6645" s="88"/>
      <c r="XH6645" s="88"/>
      <c r="XI6645" s="88"/>
      <c r="XJ6645" s="88"/>
      <c r="XK6645" s="88"/>
      <c r="XL6645" s="88"/>
      <c r="XM6645" s="88"/>
      <c r="XN6645" s="88"/>
      <c r="XO6645" s="88"/>
      <c r="XP6645" s="88"/>
      <c r="XQ6645" s="88"/>
      <c r="XR6645" s="88"/>
      <c r="XS6645" s="88"/>
      <c r="XT6645" s="88"/>
      <c r="XU6645" s="88"/>
      <c r="XV6645" s="88"/>
      <c r="XW6645" s="88"/>
      <c r="XX6645" s="88"/>
      <c r="XY6645" s="88"/>
      <c r="XZ6645" s="88"/>
      <c r="YA6645" s="88"/>
      <c r="YB6645" s="88"/>
      <c r="YC6645" s="88"/>
      <c r="YD6645" s="88"/>
      <c r="YE6645" s="88"/>
      <c r="YF6645" s="88"/>
      <c r="YG6645" s="88"/>
      <c r="YH6645" s="88"/>
      <c r="YI6645" s="88"/>
      <c r="YJ6645" s="88"/>
      <c r="YK6645" s="88"/>
      <c r="YL6645" s="88"/>
      <c r="YM6645" s="88"/>
      <c r="YN6645" s="88"/>
      <c r="YO6645" s="88"/>
      <c r="YP6645" s="88"/>
      <c r="YQ6645" s="88"/>
      <c r="YR6645" s="88"/>
      <c r="YS6645" s="88"/>
      <c r="YT6645" s="88"/>
      <c r="YU6645" s="88"/>
      <c r="YV6645" s="88"/>
      <c r="YW6645" s="88"/>
      <c r="YX6645" s="88"/>
      <c r="YY6645" s="88"/>
      <c r="YZ6645" s="88"/>
      <c r="ZA6645" s="88"/>
      <c r="ZB6645" s="88"/>
      <c r="ZC6645" s="88"/>
      <c r="ZD6645" s="88"/>
      <c r="ZE6645" s="88"/>
      <c r="ZF6645" s="88"/>
      <c r="ZG6645" s="88"/>
      <c r="ZH6645" s="88"/>
      <c r="ZI6645" s="88"/>
      <c r="ZJ6645" s="88"/>
      <c r="ZK6645" s="88"/>
      <c r="ZL6645" s="88"/>
      <c r="ZM6645" s="88"/>
      <c r="ZN6645" s="88"/>
      <c r="ZO6645" s="88"/>
      <c r="ZP6645" s="88"/>
      <c r="ZQ6645" s="88"/>
      <c r="ZR6645" s="88"/>
      <c r="ZS6645" s="88"/>
      <c r="ZT6645" s="88"/>
      <c r="ZU6645" s="88"/>
      <c r="ZV6645" s="88"/>
      <c r="ZW6645" s="88"/>
      <c r="ZX6645" s="88"/>
      <c r="ZY6645" s="88"/>
      <c r="ZZ6645" s="88"/>
      <c r="AAA6645" s="88"/>
      <c r="AAB6645" s="88"/>
      <c r="AAC6645" s="88"/>
      <c r="AAD6645" s="88"/>
      <c r="AAE6645" s="88"/>
      <c r="AAF6645" s="88"/>
      <c r="AAG6645" s="88"/>
      <c r="AAH6645" s="88"/>
      <c r="AAI6645" s="88"/>
      <c r="AAJ6645" s="88"/>
      <c r="AAK6645" s="88"/>
      <c r="AAL6645" s="88"/>
      <c r="AAM6645" s="88"/>
      <c r="AAN6645" s="88"/>
      <c r="AAO6645" s="88"/>
      <c r="AAP6645" s="88"/>
      <c r="AAQ6645" s="88"/>
      <c r="AAR6645" s="88"/>
      <c r="AAS6645" s="88"/>
      <c r="AAT6645" s="88"/>
      <c r="AAU6645" s="88"/>
      <c r="AAV6645" s="88"/>
      <c r="AAW6645" s="88"/>
      <c r="AAX6645" s="88"/>
      <c r="AAY6645" s="88"/>
      <c r="AAZ6645" s="88"/>
      <c r="ABA6645" s="88"/>
      <c r="ABB6645" s="88"/>
      <c r="ABC6645" s="88"/>
      <c r="ABD6645" s="88"/>
      <c r="ABE6645" s="88"/>
      <c r="ABF6645" s="88"/>
      <c r="ABG6645" s="88"/>
      <c r="ABH6645" s="88"/>
      <c r="ABI6645" s="88"/>
      <c r="ABJ6645" s="88"/>
      <c r="ABK6645" s="88"/>
      <c r="ABL6645" s="88"/>
      <c r="ABM6645" s="88"/>
      <c r="ABN6645" s="88"/>
      <c r="ABO6645" s="88"/>
      <c r="ABP6645" s="88"/>
      <c r="ABQ6645" s="88"/>
      <c r="ABR6645" s="88"/>
      <c r="ABS6645" s="88"/>
      <c r="ABT6645" s="88"/>
      <c r="ABU6645" s="88"/>
      <c r="ABV6645" s="88"/>
      <c r="ABW6645" s="88"/>
      <c r="ABX6645" s="88"/>
      <c r="ABY6645" s="88"/>
      <c r="ABZ6645" s="88"/>
      <c r="ACA6645" s="88"/>
      <c r="ACB6645" s="88"/>
      <c r="ACC6645" s="88"/>
      <c r="ACD6645" s="88"/>
      <c r="ACE6645" s="88"/>
      <c r="ACF6645" s="88"/>
      <c r="ACG6645" s="88"/>
      <c r="ACH6645" s="88"/>
      <c r="ACI6645" s="88"/>
      <c r="ACJ6645" s="88"/>
      <c r="ACK6645" s="88"/>
      <c r="ACL6645" s="88"/>
      <c r="ACM6645" s="88"/>
      <c r="ACN6645" s="88"/>
      <c r="ACO6645" s="88"/>
      <c r="ACP6645" s="88"/>
      <c r="ACQ6645" s="88"/>
      <c r="ACR6645" s="88"/>
      <c r="ACS6645" s="88"/>
      <c r="ACT6645" s="88"/>
      <c r="ACU6645" s="88"/>
      <c r="ACV6645" s="88"/>
      <c r="ACW6645" s="88"/>
      <c r="ACX6645" s="88"/>
      <c r="ACY6645" s="88"/>
      <c r="ACZ6645" s="88"/>
      <c r="ADA6645" s="88"/>
      <c r="ADB6645" s="88"/>
      <c r="ADC6645" s="88"/>
      <c r="ADD6645" s="88"/>
      <c r="ADE6645" s="88"/>
      <c r="ADF6645" s="88"/>
      <c r="ADG6645" s="88"/>
      <c r="ADH6645" s="88"/>
      <c r="ADI6645" s="88"/>
      <c r="ADJ6645" s="88"/>
      <c r="ADK6645" s="88"/>
      <c r="ADL6645" s="88"/>
      <c r="ADM6645" s="88"/>
      <c r="ADN6645" s="88"/>
      <c r="ADO6645" s="88"/>
      <c r="ADP6645" s="88"/>
      <c r="ADQ6645" s="88"/>
      <c r="ADR6645" s="88"/>
      <c r="ADS6645" s="88"/>
      <c r="ADT6645" s="88"/>
      <c r="ADU6645" s="88"/>
      <c r="ADV6645" s="88"/>
      <c r="ADW6645" s="88"/>
      <c r="ADX6645" s="88"/>
      <c r="ADY6645" s="88"/>
      <c r="ADZ6645" s="88"/>
      <c r="AEA6645" s="88"/>
      <c r="AEB6645" s="88"/>
      <c r="AEC6645" s="88"/>
      <c r="AED6645" s="88"/>
      <c r="AEE6645" s="88"/>
      <c r="AEF6645" s="88"/>
      <c r="AEG6645" s="88"/>
      <c r="AEH6645" s="88"/>
      <c r="AEI6645" s="88"/>
      <c r="AEJ6645" s="88"/>
      <c r="AEK6645" s="88"/>
      <c r="AEL6645" s="88"/>
      <c r="AEM6645" s="88"/>
      <c r="AEN6645" s="88"/>
      <c r="AEO6645" s="88"/>
      <c r="AEP6645" s="88"/>
      <c r="AEQ6645" s="88"/>
      <c r="AER6645" s="88"/>
      <c r="AES6645" s="88"/>
      <c r="AET6645" s="88"/>
      <c r="AEU6645" s="88"/>
      <c r="AEV6645" s="88"/>
      <c r="AEW6645" s="88"/>
      <c r="AEX6645" s="88"/>
      <c r="AEY6645" s="88"/>
      <c r="AEZ6645" s="88"/>
      <c r="AFA6645" s="88"/>
      <c r="AFB6645" s="88"/>
      <c r="AFC6645" s="88"/>
      <c r="AFD6645" s="88"/>
      <c r="AFE6645" s="88"/>
      <c r="AFF6645" s="88"/>
      <c r="AFG6645" s="88"/>
      <c r="AFH6645" s="88"/>
      <c r="AFI6645" s="88"/>
      <c r="AFJ6645" s="88"/>
      <c r="AFK6645" s="88"/>
      <c r="AFL6645" s="88"/>
      <c r="AFM6645" s="88"/>
      <c r="AFN6645" s="88"/>
      <c r="AFO6645" s="88"/>
      <c r="AFP6645" s="88"/>
      <c r="AFQ6645" s="88"/>
      <c r="AFR6645" s="88"/>
      <c r="AFS6645" s="88"/>
      <c r="AFT6645" s="88"/>
      <c r="AFU6645" s="88"/>
      <c r="AFV6645" s="88"/>
      <c r="AFW6645" s="88"/>
      <c r="AFX6645" s="88"/>
      <c r="AFY6645" s="88"/>
      <c r="AFZ6645" s="88"/>
      <c r="AGA6645" s="88"/>
      <c r="AGB6645" s="88"/>
      <c r="AGC6645" s="88"/>
      <c r="AGD6645" s="88"/>
      <c r="AGE6645" s="88"/>
      <c r="AGF6645" s="88"/>
      <c r="AGG6645" s="88"/>
      <c r="AGH6645" s="88"/>
      <c r="AGI6645" s="88"/>
      <c r="AGJ6645" s="88"/>
      <c r="AGK6645" s="88"/>
      <c r="AGL6645" s="88"/>
      <c r="AGM6645" s="88"/>
      <c r="AGN6645" s="88"/>
      <c r="AGO6645" s="88"/>
      <c r="AGP6645" s="88"/>
      <c r="AGQ6645" s="88"/>
      <c r="AGR6645" s="88"/>
      <c r="AGS6645" s="88"/>
      <c r="AGT6645" s="88"/>
      <c r="AGU6645" s="88"/>
      <c r="AGV6645" s="88"/>
      <c r="AGW6645" s="88"/>
      <c r="AGX6645" s="88"/>
      <c r="AGY6645" s="88"/>
      <c r="AGZ6645" s="88"/>
      <c r="AHA6645" s="88"/>
      <c r="AHB6645" s="88"/>
      <c r="AHC6645" s="88"/>
      <c r="AHD6645" s="88"/>
      <c r="AHE6645" s="88"/>
      <c r="AHF6645" s="88"/>
      <c r="AHG6645" s="88"/>
      <c r="AHH6645" s="88"/>
      <c r="AHI6645" s="88"/>
      <c r="AHJ6645" s="88"/>
      <c r="AHK6645" s="88"/>
      <c r="AHL6645" s="88"/>
      <c r="AHM6645" s="88"/>
      <c r="AHN6645" s="88"/>
      <c r="AHO6645" s="88"/>
      <c r="AHP6645" s="88"/>
      <c r="AHQ6645" s="88"/>
      <c r="AHR6645" s="88"/>
      <c r="AHS6645" s="88"/>
      <c r="AHT6645" s="88"/>
      <c r="AHU6645" s="88"/>
      <c r="AHV6645" s="88"/>
      <c r="AHW6645" s="88"/>
      <c r="AHX6645" s="88"/>
      <c r="AHY6645" s="88"/>
      <c r="AHZ6645" s="88"/>
      <c r="AIA6645" s="88"/>
      <c r="AIB6645" s="88"/>
      <c r="AIC6645" s="88"/>
      <c r="AID6645" s="88"/>
      <c r="AIE6645" s="88"/>
      <c r="AIF6645" s="88"/>
      <c r="AIG6645" s="88"/>
      <c r="AIH6645" s="88"/>
      <c r="AII6645" s="88"/>
      <c r="AIJ6645" s="88"/>
      <c r="AIK6645" s="88"/>
      <c r="AIL6645" s="88"/>
      <c r="AIM6645" s="88"/>
      <c r="AIN6645" s="88"/>
      <c r="AIO6645" s="88"/>
      <c r="AIP6645" s="88"/>
      <c r="AIQ6645" s="88"/>
      <c r="AIR6645" s="88"/>
      <c r="AIS6645" s="88"/>
      <c r="AIT6645" s="88"/>
      <c r="AIU6645" s="88"/>
      <c r="AIV6645" s="88"/>
      <c r="AIW6645" s="88"/>
      <c r="AIX6645" s="88"/>
      <c r="AIY6645" s="88"/>
      <c r="AIZ6645" s="88"/>
      <c r="AJA6645" s="88"/>
      <c r="AJB6645" s="88"/>
      <c r="AJC6645" s="88"/>
      <c r="AJD6645" s="88"/>
      <c r="AJE6645" s="88"/>
      <c r="AJF6645" s="88"/>
      <c r="AJG6645" s="88"/>
      <c r="AJH6645" s="88"/>
      <c r="AJI6645" s="88"/>
      <c r="AJJ6645" s="88"/>
      <c r="AJK6645" s="88"/>
      <c r="AJL6645" s="88"/>
      <c r="AJM6645" s="88"/>
      <c r="AJN6645" s="88"/>
      <c r="AJO6645" s="88"/>
      <c r="AJP6645" s="88"/>
      <c r="AJQ6645" s="88"/>
      <c r="AJR6645" s="88"/>
      <c r="AJS6645" s="88"/>
      <c r="AJT6645" s="88"/>
      <c r="AJU6645" s="88"/>
      <c r="AJV6645" s="88"/>
      <c r="AJW6645" s="88"/>
      <c r="AJX6645" s="88"/>
      <c r="AJY6645" s="88"/>
      <c r="AJZ6645" s="88"/>
      <c r="AKA6645" s="88"/>
      <c r="AKB6645" s="88"/>
      <c r="AKC6645" s="88"/>
      <c r="AKD6645" s="88"/>
      <c r="AKE6645" s="88"/>
      <c r="AKF6645" s="88"/>
      <c r="AKG6645" s="88"/>
      <c r="AKH6645" s="88"/>
      <c r="AKI6645" s="88"/>
      <c r="AKJ6645" s="88"/>
      <c r="AKK6645" s="88"/>
      <c r="AKL6645" s="88"/>
      <c r="AKM6645" s="88"/>
      <c r="AKN6645" s="88"/>
      <c r="AKO6645" s="88"/>
      <c r="AKP6645" s="88"/>
      <c r="AKQ6645" s="88"/>
      <c r="AKR6645" s="88"/>
      <c r="AKS6645" s="88"/>
      <c r="AKT6645" s="88"/>
      <c r="AKU6645" s="88"/>
      <c r="AKV6645" s="88"/>
      <c r="AKW6645" s="88"/>
      <c r="AKX6645" s="88"/>
      <c r="AKY6645" s="88"/>
      <c r="AKZ6645" s="88"/>
      <c r="ALA6645" s="88"/>
      <c r="ALB6645" s="88"/>
      <c r="ALC6645" s="88"/>
      <c r="ALD6645" s="88"/>
      <c r="ALE6645" s="88"/>
      <c r="ALF6645" s="88"/>
      <c r="ALG6645" s="88"/>
      <c r="ALH6645" s="88"/>
      <c r="ALI6645" s="88"/>
      <c r="ALJ6645" s="88"/>
      <c r="ALK6645" s="88"/>
      <c r="ALL6645" s="88"/>
      <c r="ALM6645" s="88"/>
      <c r="ALN6645" s="88"/>
      <c r="ALO6645" s="88"/>
      <c r="ALP6645" s="88"/>
      <c r="ALQ6645" s="88"/>
      <c r="ALR6645" s="88"/>
      <c r="ALS6645" s="88"/>
      <c r="ALT6645" s="88"/>
      <c r="ALU6645" s="88"/>
      <c r="ALV6645" s="88"/>
      <c r="ALW6645" s="88"/>
      <c r="ALX6645" s="88"/>
      <c r="ALY6645" s="88"/>
      <c r="ALZ6645" s="88"/>
      <c r="AMA6645" s="88"/>
      <c r="AMB6645" s="88"/>
      <c r="AMC6645" s="88"/>
      <c r="AMD6645" s="88"/>
      <c r="AME6645" s="88"/>
      <c r="AMF6645" s="88"/>
      <c r="AMG6645" s="88"/>
      <c r="AMH6645" s="88"/>
      <c r="AMI6645" s="88"/>
      <c r="AMJ6645" s="88"/>
      <c r="AMK6645" s="88"/>
      <c r="AML6645" s="88"/>
      <c r="AMM6645" s="88"/>
      <c r="AMN6645" s="88"/>
      <c r="AMO6645" s="88"/>
    </row>
    <row r="6646" spans="1:1029" s="104" customFormat="1" x14ac:dyDescent="0.35">
      <c r="A6646" s="21">
        <v>10141103</v>
      </c>
      <c r="B6646" s="158" t="s">
        <v>725</v>
      </c>
      <c r="C6646" s="115" t="s">
        <v>710</v>
      </c>
      <c r="D6646" s="142" t="s">
        <v>857</v>
      </c>
      <c r="E6646" s="114" t="str">
        <f t="shared" si="1237"/>
        <v>TRANSFORMADOR MARCA:ASTOR PT 254 PT 254</v>
      </c>
      <c r="F6646" s="124"/>
      <c r="G6646" s="141" t="s">
        <v>857</v>
      </c>
      <c r="H6646" s="141" t="s">
        <v>847</v>
      </c>
      <c r="I6646" s="136"/>
      <c r="J6646" s="124"/>
      <c r="K6646" s="135"/>
      <c r="L6646" s="124"/>
      <c r="M6646" s="124">
        <v>500</v>
      </c>
      <c r="N6646" s="124">
        <v>11</v>
      </c>
      <c r="O6646" s="21">
        <v>0.4</v>
      </c>
      <c r="P6646" s="124" t="s">
        <v>514</v>
      </c>
      <c r="Q6646" s="121">
        <v>2017</v>
      </c>
      <c r="R6646" s="124" t="s">
        <v>499</v>
      </c>
      <c r="S6646" s="124">
        <v>17.02552</v>
      </c>
      <c r="T6646" s="116">
        <v>1016</v>
      </c>
      <c r="U6646" s="111">
        <v>45</v>
      </c>
      <c r="V6646" s="113">
        <f t="shared" si="1238"/>
        <v>1016</v>
      </c>
      <c r="W6646" s="113">
        <f t="shared" si="1239"/>
        <v>0</v>
      </c>
      <c r="X6646" s="112">
        <f t="shared" si="1240"/>
        <v>0</v>
      </c>
      <c r="Y6646" s="111"/>
      <c r="Z6646" s="110">
        <f t="shared" si="1248"/>
        <v>45</v>
      </c>
      <c r="AA6646" s="109">
        <f t="shared" si="1241"/>
        <v>50.800000000000004</v>
      </c>
      <c r="AB6646" s="109">
        <f t="shared" si="1242"/>
        <v>50800.000000000007</v>
      </c>
      <c r="AC6646" s="108">
        <f t="shared" si="1243"/>
        <v>965.2</v>
      </c>
      <c r="AD6646" s="107">
        <f t="shared" si="1244"/>
        <v>2.2222222222222223E-2</v>
      </c>
      <c r="AE6646" s="106">
        <f t="shared" si="1245"/>
        <v>21.448888888888892</v>
      </c>
      <c r="AF6646" s="105">
        <f t="shared" si="1246"/>
        <v>21.448888888888892</v>
      </c>
      <c r="AG6646" s="105">
        <f t="shared" si="1247"/>
        <v>994.55111111111114</v>
      </c>
      <c r="AH6646" s="88"/>
      <c r="AI6646" s="88"/>
      <c r="AJ6646" s="88"/>
      <c r="AK6646" s="88"/>
      <c r="AL6646" s="88"/>
      <c r="AM6646" s="88"/>
      <c r="AN6646" s="88"/>
      <c r="AO6646" s="88"/>
      <c r="AP6646" s="88"/>
      <c r="AQ6646" s="88"/>
      <c r="AR6646" s="88"/>
      <c r="AS6646" s="88"/>
      <c r="AT6646" s="88"/>
      <c r="AU6646" s="88"/>
      <c r="AV6646" s="88"/>
      <c r="AW6646" s="88"/>
      <c r="AX6646" s="88"/>
      <c r="AY6646" s="88"/>
      <c r="AZ6646" s="88"/>
      <c r="BA6646" s="88"/>
      <c r="BB6646" s="88"/>
      <c r="BC6646" s="88"/>
      <c r="BD6646" s="88"/>
      <c r="BE6646" s="88"/>
      <c r="BF6646" s="88"/>
      <c r="BG6646" s="88"/>
      <c r="BH6646" s="88"/>
      <c r="BI6646" s="88"/>
      <c r="BJ6646" s="88"/>
      <c r="BK6646" s="88"/>
      <c r="BL6646" s="88"/>
      <c r="BM6646" s="88"/>
      <c r="BN6646" s="88"/>
      <c r="BO6646" s="88"/>
      <c r="BP6646" s="88"/>
      <c r="BQ6646" s="88"/>
      <c r="BR6646" s="88"/>
      <c r="BS6646" s="88"/>
      <c r="BT6646" s="88"/>
      <c r="BU6646" s="88"/>
      <c r="BV6646" s="88"/>
      <c r="BW6646" s="88"/>
      <c r="BX6646" s="88"/>
      <c r="BY6646" s="88"/>
      <c r="BZ6646" s="88"/>
      <c r="CA6646" s="88"/>
      <c r="CB6646" s="88"/>
      <c r="CC6646" s="88"/>
      <c r="CD6646" s="88"/>
      <c r="CE6646" s="88"/>
      <c r="CF6646" s="88"/>
      <c r="CG6646" s="88"/>
      <c r="CH6646" s="88"/>
      <c r="CI6646" s="88"/>
      <c r="CJ6646" s="88"/>
      <c r="CK6646" s="88"/>
      <c r="CL6646" s="88"/>
      <c r="CM6646" s="88"/>
      <c r="CN6646" s="88"/>
      <c r="CO6646" s="88"/>
      <c r="CP6646" s="88"/>
      <c r="CQ6646" s="88"/>
      <c r="CR6646" s="88"/>
      <c r="CS6646" s="88"/>
      <c r="CT6646" s="88"/>
      <c r="CU6646" s="88"/>
      <c r="CV6646" s="88"/>
      <c r="CW6646" s="88"/>
      <c r="CX6646" s="88"/>
      <c r="CY6646" s="88"/>
      <c r="CZ6646" s="88"/>
      <c r="DA6646" s="88"/>
      <c r="DB6646" s="88"/>
      <c r="DC6646" s="88"/>
      <c r="DD6646" s="88"/>
      <c r="DE6646" s="88"/>
      <c r="DF6646" s="88"/>
      <c r="DG6646" s="88"/>
      <c r="DH6646" s="88"/>
      <c r="DI6646" s="88"/>
      <c r="DJ6646" s="88"/>
      <c r="DK6646" s="88"/>
      <c r="DL6646" s="88"/>
      <c r="DM6646" s="88"/>
      <c r="DN6646" s="88"/>
      <c r="DO6646" s="88"/>
      <c r="DP6646" s="88"/>
      <c r="DQ6646" s="88"/>
      <c r="DR6646" s="88"/>
      <c r="DS6646" s="88"/>
      <c r="DT6646" s="88"/>
      <c r="DU6646" s="88"/>
      <c r="DV6646" s="88"/>
      <c r="DW6646" s="88"/>
      <c r="DX6646" s="88"/>
      <c r="DY6646" s="88"/>
      <c r="DZ6646" s="88"/>
      <c r="EA6646" s="88"/>
      <c r="EB6646" s="88"/>
      <c r="EC6646" s="88"/>
      <c r="ED6646" s="88"/>
      <c r="EE6646" s="88"/>
      <c r="EF6646" s="88"/>
      <c r="EG6646" s="88"/>
      <c r="EH6646" s="88"/>
      <c r="EI6646" s="88"/>
      <c r="EJ6646" s="88"/>
      <c r="EK6646" s="88"/>
      <c r="EL6646" s="88"/>
      <c r="EM6646" s="88"/>
      <c r="EN6646" s="88"/>
      <c r="EO6646" s="88"/>
      <c r="EP6646" s="88"/>
      <c r="EQ6646" s="88"/>
      <c r="ER6646" s="88"/>
      <c r="ES6646" s="88"/>
      <c r="ET6646" s="88"/>
      <c r="EU6646" s="88"/>
      <c r="EV6646" s="88"/>
      <c r="EW6646" s="88"/>
      <c r="EX6646" s="88"/>
      <c r="EY6646" s="88"/>
      <c r="EZ6646" s="88"/>
      <c r="FA6646" s="88"/>
      <c r="FB6646" s="88"/>
      <c r="FC6646" s="88"/>
      <c r="FD6646" s="88"/>
      <c r="FE6646" s="88"/>
      <c r="FF6646" s="88"/>
      <c r="FG6646" s="88"/>
      <c r="FH6646" s="88"/>
      <c r="FI6646" s="88"/>
      <c r="FJ6646" s="88"/>
      <c r="FK6646" s="88"/>
      <c r="FL6646" s="88"/>
      <c r="FM6646" s="88"/>
      <c r="FN6646" s="88"/>
      <c r="FO6646" s="88"/>
      <c r="FP6646" s="88"/>
      <c r="FQ6646" s="88"/>
      <c r="FR6646" s="88"/>
      <c r="FS6646" s="88"/>
      <c r="FT6646" s="88"/>
      <c r="FU6646" s="88"/>
      <c r="FV6646" s="88"/>
      <c r="FW6646" s="88"/>
      <c r="FX6646" s="88"/>
      <c r="FY6646" s="88"/>
      <c r="FZ6646" s="88"/>
      <c r="GA6646" s="88"/>
      <c r="GB6646" s="88"/>
      <c r="GC6646" s="88"/>
      <c r="GD6646" s="88"/>
      <c r="GE6646" s="88"/>
      <c r="GF6646" s="88"/>
      <c r="GG6646" s="88"/>
      <c r="GH6646" s="88"/>
      <c r="GI6646" s="88"/>
      <c r="GJ6646" s="88"/>
      <c r="GK6646" s="88"/>
      <c r="GL6646" s="88"/>
      <c r="GM6646" s="88"/>
      <c r="GN6646" s="88"/>
      <c r="GO6646" s="88"/>
      <c r="GP6646" s="88"/>
      <c r="GQ6646" s="88"/>
      <c r="GR6646" s="88"/>
      <c r="GS6646" s="88"/>
      <c r="GT6646" s="88"/>
      <c r="GU6646" s="88"/>
      <c r="GV6646" s="88"/>
      <c r="GW6646" s="88"/>
      <c r="GX6646" s="88"/>
      <c r="GY6646" s="88"/>
      <c r="GZ6646" s="88"/>
      <c r="HA6646" s="88"/>
      <c r="HB6646" s="88"/>
      <c r="HC6646" s="88"/>
      <c r="HD6646" s="88"/>
      <c r="HE6646" s="88"/>
      <c r="HF6646" s="88"/>
      <c r="HG6646" s="88"/>
      <c r="HH6646" s="88"/>
      <c r="HI6646" s="88"/>
      <c r="HJ6646" s="88"/>
      <c r="HK6646" s="88"/>
      <c r="HL6646" s="88"/>
      <c r="HM6646" s="88"/>
      <c r="HN6646" s="88"/>
      <c r="HO6646" s="88"/>
      <c r="HP6646" s="88"/>
      <c r="HQ6646" s="88"/>
      <c r="HR6646" s="88"/>
      <c r="HS6646" s="88"/>
      <c r="HT6646" s="88"/>
      <c r="HU6646" s="88"/>
      <c r="HV6646" s="88"/>
      <c r="HW6646" s="88"/>
      <c r="HX6646" s="88"/>
      <c r="HY6646" s="88"/>
      <c r="HZ6646" s="88"/>
      <c r="IA6646" s="88"/>
      <c r="IB6646" s="88"/>
      <c r="IC6646" s="88"/>
      <c r="ID6646" s="88"/>
      <c r="IE6646" s="88"/>
      <c r="IF6646" s="88"/>
      <c r="IG6646" s="88"/>
      <c r="IH6646" s="88"/>
      <c r="II6646" s="88"/>
      <c r="IJ6646" s="88"/>
      <c r="IK6646" s="88"/>
      <c r="IL6646" s="88"/>
      <c r="IM6646" s="88"/>
      <c r="IN6646" s="88"/>
      <c r="IO6646" s="88"/>
      <c r="IP6646" s="88"/>
      <c r="IQ6646" s="88"/>
      <c r="IR6646" s="88"/>
      <c r="IS6646" s="88"/>
      <c r="IT6646" s="88"/>
      <c r="IU6646" s="88"/>
      <c r="IV6646" s="88"/>
      <c r="IW6646" s="88"/>
      <c r="IX6646" s="88"/>
      <c r="IY6646" s="88"/>
      <c r="IZ6646" s="88"/>
      <c r="JA6646" s="88"/>
      <c r="JB6646" s="88"/>
      <c r="JC6646" s="88"/>
      <c r="JD6646" s="88"/>
      <c r="JE6646" s="88"/>
      <c r="JF6646" s="88"/>
      <c r="JG6646" s="88"/>
      <c r="JH6646" s="88"/>
      <c r="JI6646" s="88"/>
      <c r="JJ6646" s="88"/>
      <c r="JK6646" s="88"/>
      <c r="JL6646" s="88"/>
      <c r="JM6646" s="88"/>
      <c r="JN6646" s="88"/>
      <c r="JO6646" s="88"/>
      <c r="JP6646" s="88"/>
      <c r="JQ6646" s="88"/>
      <c r="JR6646" s="88"/>
      <c r="JS6646" s="88"/>
      <c r="JT6646" s="88"/>
      <c r="JU6646" s="88"/>
      <c r="JV6646" s="88"/>
      <c r="JW6646" s="88"/>
      <c r="JX6646" s="88"/>
      <c r="JY6646" s="88"/>
      <c r="JZ6646" s="88"/>
      <c r="KA6646" s="88"/>
      <c r="KB6646" s="88"/>
      <c r="KC6646" s="88"/>
      <c r="KD6646" s="88"/>
      <c r="KE6646" s="88"/>
      <c r="KF6646" s="88"/>
      <c r="KG6646" s="88"/>
      <c r="KH6646" s="88"/>
      <c r="KI6646" s="88"/>
      <c r="KJ6646" s="88"/>
      <c r="KK6646" s="88"/>
      <c r="KL6646" s="88"/>
      <c r="KM6646" s="88"/>
      <c r="KN6646" s="88"/>
      <c r="KO6646" s="88"/>
      <c r="KP6646" s="88"/>
      <c r="KQ6646" s="88"/>
      <c r="KR6646" s="88"/>
      <c r="KS6646" s="88"/>
      <c r="KT6646" s="88"/>
      <c r="KU6646" s="88"/>
      <c r="KV6646" s="88"/>
      <c r="KW6646" s="88"/>
      <c r="KX6646" s="88"/>
      <c r="KY6646" s="88"/>
      <c r="KZ6646" s="88"/>
      <c r="LA6646" s="88"/>
      <c r="LB6646" s="88"/>
      <c r="LC6646" s="88"/>
      <c r="LD6646" s="88"/>
      <c r="LE6646" s="88"/>
      <c r="LF6646" s="88"/>
      <c r="LG6646" s="88"/>
      <c r="LH6646" s="88"/>
      <c r="LI6646" s="88"/>
      <c r="LJ6646" s="88"/>
      <c r="LK6646" s="88"/>
      <c r="LL6646" s="88"/>
      <c r="LM6646" s="88"/>
      <c r="LN6646" s="88"/>
      <c r="LO6646" s="88"/>
      <c r="LP6646" s="88"/>
      <c r="LQ6646" s="88"/>
      <c r="LR6646" s="88"/>
      <c r="LS6646" s="88"/>
      <c r="LT6646" s="88"/>
      <c r="LU6646" s="88"/>
      <c r="LV6646" s="88"/>
      <c r="LW6646" s="88"/>
      <c r="LX6646" s="88"/>
      <c r="LY6646" s="88"/>
      <c r="LZ6646" s="88"/>
      <c r="MA6646" s="88"/>
      <c r="MB6646" s="88"/>
      <c r="MC6646" s="88"/>
      <c r="MD6646" s="88"/>
      <c r="ME6646" s="88"/>
      <c r="MF6646" s="88"/>
      <c r="MG6646" s="88"/>
      <c r="MH6646" s="88"/>
      <c r="MI6646" s="88"/>
      <c r="MJ6646" s="88"/>
      <c r="MK6646" s="88"/>
      <c r="ML6646" s="88"/>
      <c r="MM6646" s="88"/>
      <c r="MN6646" s="88"/>
      <c r="MO6646" s="88"/>
      <c r="MP6646" s="88"/>
      <c r="MQ6646" s="88"/>
      <c r="MR6646" s="88"/>
      <c r="MS6646" s="88"/>
      <c r="MT6646" s="88"/>
      <c r="MU6646" s="88"/>
      <c r="MV6646" s="88"/>
      <c r="MW6646" s="88"/>
      <c r="MX6646" s="88"/>
      <c r="MY6646" s="88"/>
      <c r="MZ6646" s="88"/>
      <c r="NA6646" s="88"/>
      <c r="NB6646" s="88"/>
      <c r="NC6646" s="88"/>
      <c r="ND6646" s="88"/>
      <c r="NE6646" s="88"/>
      <c r="NF6646" s="88"/>
      <c r="NG6646" s="88"/>
      <c r="NH6646" s="88"/>
      <c r="NI6646" s="88"/>
      <c r="NJ6646" s="88"/>
      <c r="NK6646" s="88"/>
      <c r="NL6646" s="88"/>
      <c r="NM6646" s="88"/>
      <c r="NN6646" s="88"/>
      <c r="NO6646" s="88"/>
      <c r="NP6646" s="88"/>
      <c r="NQ6646" s="88"/>
      <c r="NR6646" s="88"/>
      <c r="NS6646" s="88"/>
      <c r="NT6646" s="88"/>
      <c r="NU6646" s="88"/>
      <c r="NV6646" s="88"/>
      <c r="NW6646" s="88"/>
      <c r="NX6646" s="88"/>
      <c r="NY6646" s="88"/>
      <c r="NZ6646" s="88"/>
      <c r="OA6646" s="88"/>
      <c r="OB6646" s="88"/>
      <c r="OC6646" s="88"/>
      <c r="OD6646" s="88"/>
      <c r="OE6646" s="88"/>
      <c r="OF6646" s="88"/>
      <c r="OG6646" s="88"/>
      <c r="OH6646" s="88"/>
      <c r="OI6646" s="88"/>
      <c r="OJ6646" s="88"/>
      <c r="OK6646" s="88"/>
      <c r="OL6646" s="88"/>
      <c r="OM6646" s="88"/>
      <c r="ON6646" s="88"/>
      <c r="OO6646" s="88"/>
      <c r="OP6646" s="88"/>
      <c r="OQ6646" s="88"/>
      <c r="OR6646" s="88"/>
      <c r="OS6646" s="88"/>
      <c r="OT6646" s="88"/>
      <c r="OU6646" s="88"/>
      <c r="OV6646" s="88"/>
      <c r="OW6646" s="88"/>
      <c r="OX6646" s="88"/>
      <c r="OY6646" s="88"/>
      <c r="OZ6646" s="88"/>
      <c r="PA6646" s="88"/>
      <c r="PB6646" s="88"/>
      <c r="PC6646" s="88"/>
      <c r="PD6646" s="88"/>
      <c r="PE6646" s="88"/>
      <c r="PF6646" s="88"/>
      <c r="PG6646" s="88"/>
      <c r="PH6646" s="88"/>
      <c r="PI6646" s="88"/>
      <c r="PJ6646" s="88"/>
      <c r="PK6646" s="88"/>
      <c r="PL6646" s="88"/>
      <c r="PM6646" s="88"/>
      <c r="PN6646" s="88"/>
      <c r="PO6646" s="88"/>
      <c r="PP6646" s="88"/>
      <c r="PQ6646" s="88"/>
      <c r="PR6646" s="88"/>
      <c r="PS6646" s="88"/>
      <c r="PT6646" s="88"/>
      <c r="PU6646" s="88"/>
      <c r="PV6646" s="88"/>
      <c r="PW6646" s="88"/>
      <c r="PX6646" s="88"/>
      <c r="PY6646" s="88"/>
      <c r="PZ6646" s="88"/>
      <c r="QA6646" s="88"/>
      <c r="QB6646" s="88"/>
      <c r="QC6646" s="88"/>
      <c r="QD6646" s="88"/>
      <c r="QE6646" s="88"/>
      <c r="QF6646" s="88"/>
      <c r="QG6646" s="88"/>
      <c r="QH6646" s="88"/>
      <c r="QI6646" s="88"/>
      <c r="QJ6646" s="88"/>
      <c r="QK6646" s="88"/>
      <c r="QL6646" s="88"/>
      <c r="QM6646" s="88"/>
      <c r="QN6646" s="88"/>
      <c r="QO6646" s="88"/>
      <c r="QP6646" s="88"/>
      <c r="QQ6646" s="88"/>
      <c r="QR6646" s="88"/>
      <c r="QS6646" s="88"/>
      <c r="QT6646" s="88"/>
      <c r="QU6646" s="88"/>
      <c r="QV6646" s="88"/>
      <c r="QW6646" s="88"/>
      <c r="QX6646" s="88"/>
      <c r="QY6646" s="88"/>
      <c r="QZ6646" s="88"/>
      <c r="RA6646" s="88"/>
      <c r="RB6646" s="88"/>
      <c r="RC6646" s="88"/>
      <c r="RD6646" s="88"/>
      <c r="RE6646" s="88"/>
      <c r="RF6646" s="88"/>
      <c r="RG6646" s="88"/>
      <c r="RH6646" s="88"/>
      <c r="RI6646" s="88"/>
      <c r="RJ6646" s="88"/>
      <c r="RK6646" s="88"/>
      <c r="RL6646" s="88"/>
      <c r="RM6646" s="88"/>
      <c r="RN6646" s="88"/>
      <c r="RO6646" s="88"/>
      <c r="RP6646" s="88"/>
      <c r="RQ6646" s="88"/>
      <c r="RR6646" s="88"/>
      <c r="RS6646" s="88"/>
      <c r="RT6646" s="88"/>
      <c r="RU6646" s="88"/>
      <c r="RV6646" s="88"/>
      <c r="RW6646" s="88"/>
      <c r="RX6646" s="88"/>
      <c r="RY6646" s="88"/>
      <c r="RZ6646" s="88"/>
      <c r="SA6646" s="88"/>
      <c r="SB6646" s="88"/>
      <c r="SC6646" s="88"/>
      <c r="SD6646" s="88"/>
      <c r="SE6646" s="88"/>
      <c r="SF6646" s="88"/>
      <c r="SG6646" s="88"/>
      <c r="SH6646" s="88"/>
      <c r="SI6646" s="88"/>
      <c r="SJ6646" s="88"/>
      <c r="SK6646" s="88"/>
      <c r="SL6646" s="88"/>
      <c r="SM6646" s="88"/>
      <c r="SN6646" s="88"/>
      <c r="SO6646" s="88"/>
      <c r="SP6646" s="88"/>
      <c r="SQ6646" s="88"/>
      <c r="SR6646" s="88"/>
      <c r="SS6646" s="88"/>
      <c r="ST6646" s="88"/>
      <c r="SU6646" s="88"/>
      <c r="SV6646" s="88"/>
      <c r="SW6646" s="88"/>
      <c r="SX6646" s="88"/>
      <c r="SY6646" s="88"/>
      <c r="SZ6646" s="88"/>
      <c r="TA6646" s="88"/>
      <c r="TB6646" s="88"/>
      <c r="TC6646" s="88"/>
      <c r="TD6646" s="88"/>
      <c r="TE6646" s="88"/>
      <c r="TF6646" s="88"/>
      <c r="TG6646" s="88"/>
      <c r="TH6646" s="88"/>
      <c r="TI6646" s="88"/>
      <c r="TJ6646" s="88"/>
      <c r="TK6646" s="88"/>
      <c r="TL6646" s="88"/>
      <c r="TM6646" s="88"/>
      <c r="TN6646" s="88"/>
      <c r="TO6646" s="88"/>
      <c r="TP6646" s="88"/>
      <c r="TQ6646" s="88"/>
      <c r="TR6646" s="88"/>
      <c r="TS6646" s="88"/>
      <c r="TT6646" s="88"/>
      <c r="TU6646" s="88"/>
      <c r="TV6646" s="88"/>
      <c r="TW6646" s="88"/>
      <c r="TX6646" s="88"/>
      <c r="TY6646" s="88"/>
      <c r="TZ6646" s="88"/>
      <c r="UA6646" s="88"/>
      <c r="UB6646" s="88"/>
      <c r="UC6646" s="88"/>
      <c r="UD6646" s="88"/>
      <c r="UE6646" s="88"/>
      <c r="UF6646" s="88"/>
      <c r="UG6646" s="88"/>
      <c r="UH6646" s="88"/>
      <c r="UI6646" s="88"/>
      <c r="UJ6646" s="88"/>
      <c r="UK6646" s="88"/>
      <c r="UL6646" s="88"/>
      <c r="UM6646" s="88"/>
      <c r="UN6646" s="88"/>
      <c r="UO6646" s="88"/>
      <c r="UP6646" s="88"/>
      <c r="UQ6646" s="88"/>
      <c r="UR6646" s="88"/>
      <c r="US6646" s="88"/>
      <c r="UT6646" s="88"/>
      <c r="UU6646" s="88"/>
      <c r="UV6646" s="88"/>
      <c r="UW6646" s="88"/>
      <c r="UX6646" s="88"/>
      <c r="UY6646" s="88"/>
      <c r="UZ6646" s="88"/>
      <c r="VA6646" s="88"/>
      <c r="VB6646" s="88"/>
      <c r="VC6646" s="88"/>
      <c r="VD6646" s="88"/>
      <c r="VE6646" s="88"/>
      <c r="VF6646" s="88"/>
      <c r="VG6646" s="88"/>
      <c r="VH6646" s="88"/>
      <c r="VI6646" s="88"/>
      <c r="VJ6646" s="88"/>
      <c r="VK6646" s="88"/>
      <c r="VL6646" s="88"/>
      <c r="VM6646" s="88"/>
      <c r="VN6646" s="88"/>
      <c r="VO6646" s="88"/>
      <c r="VP6646" s="88"/>
      <c r="VQ6646" s="88"/>
      <c r="VR6646" s="88"/>
      <c r="VS6646" s="88"/>
      <c r="VT6646" s="88"/>
      <c r="VU6646" s="88"/>
      <c r="VV6646" s="88"/>
      <c r="VW6646" s="88"/>
      <c r="VX6646" s="88"/>
      <c r="VY6646" s="88"/>
      <c r="VZ6646" s="88"/>
      <c r="WA6646" s="88"/>
      <c r="WB6646" s="88"/>
      <c r="WC6646" s="88"/>
      <c r="WD6646" s="88"/>
      <c r="WE6646" s="88"/>
      <c r="WF6646" s="88"/>
      <c r="WG6646" s="88"/>
      <c r="WH6646" s="88"/>
      <c r="WI6646" s="88"/>
      <c r="WJ6646" s="88"/>
      <c r="WK6646" s="88"/>
      <c r="WL6646" s="88"/>
      <c r="WM6646" s="88"/>
      <c r="WN6646" s="88"/>
      <c r="WO6646" s="88"/>
      <c r="WP6646" s="88"/>
      <c r="WQ6646" s="88"/>
      <c r="WR6646" s="88"/>
      <c r="WS6646" s="88"/>
      <c r="WT6646" s="88"/>
      <c r="WU6646" s="88"/>
      <c r="WV6646" s="88"/>
      <c r="WW6646" s="88"/>
      <c r="WX6646" s="88"/>
      <c r="WY6646" s="88"/>
      <c r="WZ6646" s="88"/>
      <c r="XA6646" s="88"/>
      <c r="XB6646" s="88"/>
      <c r="XC6646" s="88"/>
      <c r="XD6646" s="88"/>
      <c r="XE6646" s="88"/>
      <c r="XF6646" s="88"/>
      <c r="XG6646" s="88"/>
      <c r="XH6646" s="88"/>
      <c r="XI6646" s="88"/>
      <c r="XJ6646" s="88"/>
      <c r="XK6646" s="88"/>
      <c r="XL6646" s="88"/>
      <c r="XM6646" s="88"/>
      <c r="XN6646" s="88"/>
      <c r="XO6646" s="88"/>
      <c r="XP6646" s="88"/>
      <c r="XQ6646" s="88"/>
      <c r="XR6646" s="88"/>
      <c r="XS6646" s="88"/>
      <c r="XT6646" s="88"/>
      <c r="XU6646" s="88"/>
      <c r="XV6646" s="88"/>
      <c r="XW6646" s="88"/>
      <c r="XX6646" s="88"/>
      <c r="XY6646" s="88"/>
      <c r="XZ6646" s="88"/>
      <c r="YA6646" s="88"/>
      <c r="YB6646" s="88"/>
      <c r="YC6646" s="88"/>
      <c r="YD6646" s="88"/>
      <c r="YE6646" s="88"/>
      <c r="YF6646" s="88"/>
      <c r="YG6646" s="88"/>
      <c r="YH6646" s="88"/>
      <c r="YI6646" s="88"/>
      <c r="YJ6646" s="88"/>
      <c r="YK6646" s="88"/>
      <c r="YL6646" s="88"/>
      <c r="YM6646" s="88"/>
      <c r="YN6646" s="88"/>
      <c r="YO6646" s="88"/>
      <c r="YP6646" s="88"/>
      <c r="YQ6646" s="88"/>
      <c r="YR6646" s="88"/>
      <c r="YS6646" s="88"/>
      <c r="YT6646" s="88"/>
      <c r="YU6646" s="88"/>
      <c r="YV6646" s="88"/>
      <c r="YW6646" s="88"/>
      <c r="YX6646" s="88"/>
      <c r="YY6646" s="88"/>
      <c r="YZ6646" s="88"/>
      <c r="ZA6646" s="88"/>
      <c r="ZB6646" s="88"/>
      <c r="ZC6646" s="88"/>
      <c r="ZD6646" s="88"/>
      <c r="ZE6646" s="88"/>
      <c r="ZF6646" s="88"/>
      <c r="ZG6646" s="88"/>
      <c r="ZH6646" s="88"/>
      <c r="ZI6646" s="88"/>
      <c r="ZJ6646" s="88"/>
      <c r="ZK6646" s="88"/>
      <c r="ZL6646" s="88"/>
      <c r="ZM6646" s="88"/>
      <c r="ZN6646" s="88"/>
      <c r="ZO6646" s="88"/>
      <c r="ZP6646" s="88"/>
      <c r="ZQ6646" s="88"/>
      <c r="ZR6646" s="88"/>
      <c r="ZS6646" s="88"/>
      <c r="ZT6646" s="88"/>
      <c r="ZU6646" s="88"/>
      <c r="ZV6646" s="88"/>
      <c r="ZW6646" s="88"/>
      <c r="ZX6646" s="88"/>
      <c r="ZY6646" s="88"/>
      <c r="ZZ6646" s="88"/>
      <c r="AAA6646" s="88"/>
      <c r="AAB6646" s="88"/>
      <c r="AAC6646" s="88"/>
      <c r="AAD6646" s="88"/>
      <c r="AAE6646" s="88"/>
      <c r="AAF6646" s="88"/>
      <c r="AAG6646" s="88"/>
      <c r="AAH6646" s="88"/>
      <c r="AAI6646" s="88"/>
      <c r="AAJ6646" s="88"/>
      <c r="AAK6646" s="88"/>
      <c r="AAL6646" s="88"/>
      <c r="AAM6646" s="88"/>
      <c r="AAN6646" s="88"/>
      <c r="AAO6646" s="88"/>
      <c r="AAP6646" s="88"/>
      <c r="AAQ6646" s="88"/>
      <c r="AAR6646" s="88"/>
      <c r="AAS6646" s="88"/>
      <c r="AAT6646" s="88"/>
      <c r="AAU6646" s="88"/>
      <c r="AAV6646" s="88"/>
      <c r="AAW6646" s="88"/>
      <c r="AAX6646" s="88"/>
      <c r="AAY6646" s="88"/>
      <c r="AAZ6646" s="88"/>
      <c r="ABA6646" s="88"/>
      <c r="ABB6646" s="88"/>
      <c r="ABC6646" s="88"/>
      <c r="ABD6646" s="88"/>
      <c r="ABE6646" s="88"/>
      <c r="ABF6646" s="88"/>
      <c r="ABG6646" s="88"/>
      <c r="ABH6646" s="88"/>
      <c r="ABI6646" s="88"/>
      <c r="ABJ6646" s="88"/>
      <c r="ABK6646" s="88"/>
      <c r="ABL6646" s="88"/>
      <c r="ABM6646" s="88"/>
      <c r="ABN6646" s="88"/>
      <c r="ABO6646" s="88"/>
      <c r="ABP6646" s="88"/>
      <c r="ABQ6646" s="88"/>
      <c r="ABR6646" s="88"/>
      <c r="ABS6646" s="88"/>
      <c r="ABT6646" s="88"/>
      <c r="ABU6646" s="88"/>
      <c r="ABV6646" s="88"/>
      <c r="ABW6646" s="88"/>
      <c r="ABX6646" s="88"/>
      <c r="ABY6646" s="88"/>
      <c r="ABZ6646" s="88"/>
      <c r="ACA6646" s="88"/>
      <c r="ACB6646" s="88"/>
      <c r="ACC6646" s="88"/>
      <c r="ACD6646" s="88"/>
      <c r="ACE6646" s="88"/>
      <c r="ACF6646" s="88"/>
      <c r="ACG6646" s="88"/>
      <c r="ACH6646" s="88"/>
      <c r="ACI6646" s="88"/>
      <c r="ACJ6646" s="88"/>
      <c r="ACK6646" s="88"/>
      <c r="ACL6646" s="88"/>
      <c r="ACM6646" s="88"/>
      <c r="ACN6646" s="88"/>
      <c r="ACO6646" s="88"/>
      <c r="ACP6646" s="88"/>
      <c r="ACQ6646" s="88"/>
      <c r="ACR6646" s="88"/>
      <c r="ACS6646" s="88"/>
      <c r="ACT6646" s="88"/>
      <c r="ACU6646" s="88"/>
      <c r="ACV6646" s="88"/>
      <c r="ACW6646" s="88"/>
      <c r="ACX6646" s="88"/>
      <c r="ACY6646" s="88"/>
      <c r="ACZ6646" s="88"/>
      <c r="ADA6646" s="88"/>
      <c r="ADB6646" s="88"/>
      <c r="ADC6646" s="88"/>
      <c r="ADD6646" s="88"/>
      <c r="ADE6646" s="88"/>
      <c r="ADF6646" s="88"/>
      <c r="ADG6646" s="88"/>
      <c r="ADH6646" s="88"/>
      <c r="ADI6646" s="88"/>
      <c r="ADJ6646" s="88"/>
      <c r="ADK6646" s="88"/>
      <c r="ADL6646" s="88"/>
      <c r="ADM6646" s="88"/>
      <c r="ADN6646" s="88"/>
      <c r="ADO6646" s="88"/>
      <c r="ADP6646" s="88"/>
      <c r="ADQ6646" s="88"/>
      <c r="ADR6646" s="88"/>
      <c r="ADS6646" s="88"/>
      <c r="ADT6646" s="88"/>
      <c r="ADU6646" s="88"/>
      <c r="ADV6646" s="88"/>
      <c r="ADW6646" s="88"/>
      <c r="ADX6646" s="88"/>
      <c r="ADY6646" s="88"/>
      <c r="ADZ6646" s="88"/>
      <c r="AEA6646" s="88"/>
      <c r="AEB6646" s="88"/>
      <c r="AEC6646" s="88"/>
      <c r="AED6646" s="88"/>
      <c r="AEE6646" s="88"/>
      <c r="AEF6646" s="88"/>
      <c r="AEG6646" s="88"/>
      <c r="AEH6646" s="88"/>
      <c r="AEI6646" s="88"/>
      <c r="AEJ6646" s="88"/>
      <c r="AEK6646" s="88"/>
      <c r="AEL6646" s="88"/>
      <c r="AEM6646" s="88"/>
      <c r="AEN6646" s="88"/>
      <c r="AEO6646" s="88"/>
      <c r="AEP6646" s="88"/>
      <c r="AEQ6646" s="88"/>
      <c r="AER6646" s="88"/>
      <c r="AES6646" s="88"/>
      <c r="AET6646" s="88"/>
      <c r="AEU6646" s="88"/>
      <c r="AEV6646" s="88"/>
      <c r="AEW6646" s="88"/>
      <c r="AEX6646" s="88"/>
      <c r="AEY6646" s="88"/>
      <c r="AEZ6646" s="88"/>
      <c r="AFA6646" s="88"/>
      <c r="AFB6646" s="88"/>
      <c r="AFC6646" s="88"/>
      <c r="AFD6646" s="88"/>
      <c r="AFE6646" s="88"/>
      <c r="AFF6646" s="88"/>
      <c r="AFG6646" s="88"/>
      <c r="AFH6646" s="88"/>
      <c r="AFI6646" s="88"/>
      <c r="AFJ6646" s="88"/>
      <c r="AFK6646" s="88"/>
      <c r="AFL6646" s="88"/>
      <c r="AFM6646" s="88"/>
      <c r="AFN6646" s="88"/>
      <c r="AFO6646" s="88"/>
      <c r="AFP6646" s="88"/>
      <c r="AFQ6646" s="88"/>
      <c r="AFR6646" s="88"/>
      <c r="AFS6646" s="88"/>
      <c r="AFT6646" s="88"/>
      <c r="AFU6646" s="88"/>
      <c r="AFV6646" s="88"/>
      <c r="AFW6646" s="88"/>
      <c r="AFX6646" s="88"/>
      <c r="AFY6646" s="88"/>
      <c r="AFZ6646" s="88"/>
      <c r="AGA6646" s="88"/>
      <c r="AGB6646" s="88"/>
      <c r="AGC6646" s="88"/>
      <c r="AGD6646" s="88"/>
      <c r="AGE6646" s="88"/>
      <c r="AGF6646" s="88"/>
      <c r="AGG6646" s="88"/>
      <c r="AGH6646" s="88"/>
      <c r="AGI6646" s="88"/>
      <c r="AGJ6646" s="88"/>
      <c r="AGK6646" s="88"/>
      <c r="AGL6646" s="88"/>
      <c r="AGM6646" s="88"/>
      <c r="AGN6646" s="88"/>
      <c r="AGO6646" s="88"/>
      <c r="AGP6646" s="88"/>
      <c r="AGQ6646" s="88"/>
      <c r="AGR6646" s="88"/>
      <c r="AGS6646" s="88"/>
      <c r="AGT6646" s="88"/>
      <c r="AGU6646" s="88"/>
      <c r="AGV6646" s="88"/>
      <c r="AGW6646" s="88"/>
      <c r="AGX6646" s="88"/>
      <c r="AGY6646" s="88"/>
      <c r="AGZ6646" s="88"/>
      <c r="AHA6646" s="88"/>
      <c r="AHB6646" s="88"/>
      <c r="AHC6646" s="88"/>
      <c r="AHD6646" s="88"/>
      <c r="AHE6646" s="88"/>
      <c r="AHF6646" s="88"/>
      <c r="AHG6646" s="88"/>
      <c r="AHH6646" s="88"/>
      <c r="AHI6646" s="88"/>
      <c r="AHJ6646" s="88"/>
      <c r="AHK6646" s="88"/>
      <c r="AHL6646" s="88"/>
      <c r="AHM6646" s="88"/>
      <c r="AHN6646" s="88"/>
      <c r="AHO6646" s="88"/>
      <c r="AHP6646" s="88"/>
      <c r="AHQ6646" s="88"/>
      <c r="AHR6646" s="88"/>
      <c r="AHS6646" s="88"/>
      <c r="AHT6646" s="88"/>
      <c r="AHU6646" s="88"/>
      <c r="AHV6646" s="88"/>
      <c r="AHW6646" s="88"/>
      <c r="AHX6646" s="88"/>
      <c r="AHY6646" s="88"/>
      <c r="AHZ6646" s="88"/>
      <c r="AIA6646" s="88"/>
      <c r="AIB6646" s="88"/>
      <c r="AIC6646" s="88"/>
      <c r="AID6646" s="88"/>
      <c r="AIE6646" s="88"/>
      <c r="AIF6646" s="88"/>
      <c r="AIG6646" s="88"/>
      <c r="AIH6646" s="88"/>
      <c r="AII6646" s="88"/>
      <c r="AIJ6646" s="88"/>
      <c r="AIK6646" s="88"/>
      <c r="AIL6646" s="88"/>
      <c r="AIM6646" s="88"/>
      <c r="AIN6646" s="88"/>
      <c r="AIO6646" s="88"/>
      <c r="AIP6646" s="88"/>
      <c r="AIQ6646" s="88"/>
      <c r="AIR6646" s="88"/>
      <c r="AIS6646" s="88"/>
      <c r="AIT6646" s="88"/>
      <c r="AIU6646" s="88"/>
      <c r="AIV6646" s="88"/>
      <c r="AIW6646" s="88"/>
      <c r="AIX6646" s="88"/>
      <c r="AIY6646" s="88"/>
      <c r="AIZ6646" s="88"/>
      <c r="AJA6646" s="88"/>
      <c r="AJB6646" s="88"/>
      <c r="AJC6646" s="88"/>
      <c r="AJD6646" s="88"/>
      <c r="AJE6646" s="88"/>
      <c r="AJF6646" s="88"/>
      <c r="AJG6646" s="88"/>
      <c r="AJH6646" s="88"/>
      <c r="AJI6646" s="88"/>
      <c r="AJJ6646" s="88"/>
      <c r="AJK6646" s="88"/>
      <c r="AJL6646" s="88"/>
      <c r="AJM6646" s="88"/>
      <c r="AJN6646" s="88"/>
      <c r="AJO6646" s="88"/>
      <c r="AJP6646" s="88"/>
      <c r="AJQ6646" s="88"/>
      <c r="AJR6646" s="88"/>
      <c r="AJS6646" s="88"/>
      <c r="AJT6646" s="88"/>
      <c r="AJU6646" s="88"/>
      <c r="AJV6646" s="88"/>
      <c r="AJW6646" s="88"/>
      <c r="AJX6646" s="88"/>
      <c r="AJY6646" s="88"/>
      <c r="AJZ6646" s="88"/>
      <c r="AKA6646" s="88"/>
      <c r="AKB6646" s="88"/>
      <c r="AKC6646" s="88"/>
      <c r="AKD6646" s="88"/>
      <c r="AKE6646" s="88"/>
      <c r="AKF6646" s="88"/>
      <c r="AKG6646" s="88"/>
      <c r="AKH6646" s="88"/>
      <c r="AKI6646" s="88"/>
      <c r="AKJ6646" s="88"/>
      <c r="AKK6646" s="88"/>
      <c r="AKL6646" s="88"/>
      <c r="AKM6646" s="88"/>
      <c r="AKN6646" s="88"/>
      <c r="AKO6646" s="88"/>
      <c r="AKP6646" s="88"/>
      <c r="AKQ6646" s="88"/>
      <c r="AKR6646" s="88"/>
      <c r="AKS6646" s="88"/>
      <c r="AKT6646" s="88"/>
      <c r="AKU6646" s="88"/>
      <c r="AKV6646" s="88"/>
      <c r="AKW6646" s="88"/>
      <c r="AKX6646" s="88"/>
      <c r="AKY6646" s="88"/>
      <c r="AKZ6646" s="88"/>
      <c r="ALA6646" s="88"/>
      <c r="ALB6646" s="88"/>
      <c r="ALC6646" s="88"/>
      <c r="ALD6646" s="88"/>
      <c r="ALE6646" s="88"/>
      <c r="ALF6646" s="88"/>
      <c r="ALG6646" s="88"/>
      <c r="ALH6646" s="88"/>
      <c r="ALI6646" s="88"/>
      <c r="ALJ6646" s="88"/>
      <c r="ALK6646" s="88"/>
      <c r="ALL6646" s="88"/>
      <c r="ALM6646" s="88"/>
      <c r="ALN6646" s="88"/>
      <c r="ALO6646" s="88"/>
      <c r="ALP6646" s="88"/>
      <c r="ALQ6646" s="88"/>
      <c r="ALR6646" s="88"/>
      <c r="ALS6646" s="88"/>
      <c r="ALT6646" s="88"/>
      <c r="ALU6646" s="88"/>
      <c r="ALV6646" s="88"/>
      <c r="ALW6646" s="88"/>
      <c r="ALX6646" s="88"/>
      <c r="ALY6646" s="88"/>
      <c r="ALZ6646" s="88"/>
      <c r="AMA6646" s="88"/>
      <c r="AMB6646" s="88"/>
      <c r="AMC6646" s="88"/>
      <c r="AMD6646" s="88"/>
      <c r="AME6646" s="88"/>
      <c r="AMF6646" s="88"/>
      <c r="AMG6646" s="88"/>
      <c r="AMH6646" s="88"/>
      <c r="AMI6646" s="88"/>
      <c r="AMJ6646" s="88"/>
      <c r="AMK6646" s="88"/>
      <c r="AML6646" s="88"/>
      <c r="AMM6646" s="88"/>
      <c r="AMN6646" s="88"/>
      <c r="AMO6646" s="88"/>
    </row>
    <row r="6647" spans="1:1029" s="104" customFormat="1" x14ac:dyDescent="0.35">
      <c r="A6647" s="21">
        <v>10141103</v>
      </c>
      <c r="B6647" s="158" t="s">
        <v>725</v>
      </c>
      <c r="C6647" s="115" t="s">
        <v>710</v>
      </c>
      <c r="D6647" s="141" t="s">
        <v>856</v>
      </c>
      <c r="E6647" s="114" t="str">
        <f t="shared" si="1237"/>
        <v>TRANSFORMADOR MARCA:ASTOR PT 152 PT 152</v>
      </c>
      <c r="F6647" s="124"/>
      <c r="G6647" s="141" t="s">
        <v>856</v>
      </c>
      <c r="H6647" s="141" t="s">
        <v>847</v>
      </c>
      <c r="I6647" s="136"/>
      <c r="J6647" s="124"/>
      <c r="K6647" s="135"/>
      <c r="L6647" s="124"/>
      <c r="M6647" s="124">
        <v>630</v>
      </c>
      <c r="N6647" s="124">
        <v>11</v>
      </c>
      <c r="O6647" s="21">
        <v>0.4</v>
      </c>
      <c r="P6647" s="124" t="s">
        <v>514</v>
      </c>
      <c r="Q6647" s="121">
        <v>2017</v>
      </c>
      <c r="R6647" s="124" t="s">
        <v>499</v>
      </c>
      <c r="S6647" s="124" t="s">
        <v>855</v>
      </c>
      <c r="T6647" s="116">
        <v>1016</v>
      </c>
      <c r="U6647" s="111">
        <v>45</v>
      </c>
      <c r="V6647" s="113">
        <f t="shared" si="1238"/>
        <v>1016</v>
      </c>
      <c r="W6647" s="113">
        <f t="shared" si="1239"/>
        <v>0</v>
      </c>
      <c r="X6647" s="112">
        <f t="shared" si="1240"/>
        <v>0</v>
      </c>
      <c r="Y6647" s="111"/>
      <c r="Z6647" s="110">
        <f t="shared" si="1248"/>
        <v>45</v>
      </c>
      <c r="AA6647" s="109">
        <f t="shared" si="1241"/>
        <v>50.800000000000004</v>
      </c>
      <c r="AB6647" s="109">
        <f t="shared" si="1242"/>
        <v>50800.000000000007</v>
      </c>
      <c r="AC6647" s="108">
        <f t="shared" si="1243"/>
        <v>965.2</v>
      </c>
      <c r="AD6647" s="107">
        <f t="shared" si="1244"/>
        <v>2.2222222222222223E-2</v>
      </c>
      <c r="AE6647" s="106">
        <f t="shared" si="1245"/>
        <v>21.448888888888892</v>
      </c>
      <c r="AF6647" s="105">
        <f t="shared" si="1246"/>
        <v>21.448888888888892</v>
      </c>
      <c r="AG6647" s="105">
        <f t="shared" si="1247"/>
        <v>994.55111111111114</v>
      </c>
      <c r="AH6647" s="88"/>
      <c r="AI6647" s="88"/>
      <c r="AJ6647" s="88"/>
      <c r="AK6647" s="88"/>
      <c r="AL6647" s="88"/>
      <c r="AM6647" s="88"/>
      <c r="AN6647" s="88"/>
      <c r="AO6647" s="88"/>
      <c r="AP6647" s="88"/>
      <c r="AQ6647" s="88"/>
      <c r="AR6647" s="88"/>
      <c r="AS6647" s="88"/>
      <c r="AT6647" s="88"/>
      <c r="AU6647" s="88"/>
      <c r="AV6647" s="88"/>
      <c r="AW6647" s="88"/>
      <c r="AX6647" s="88"/>
      <c r="AY6647" s="88"/>
      <c r="AZ6647" s="88"/>
      <c r="BA6647" s="88"/>
      <c r="BB6647" s="88"/>
      <c r="BC6647" s="88"/>
      <c r="BD6647" s="88"/>
      <c r="BE6647" s="88"/>
      <c r="BF6647" s="88"/>
      <c r="BG6647" s="88"/>
      <c r="BH6647" s="88"/>
      <c r="BI6647" s="88"/>
      <c r="BJ6647" s="88"/>
      <c r="BK6647" s="88"/>
      <c r="BL6647" s="88"/>
      <c r="BM6647" s="88"/>
      <c r="BN6647" s="88"/>
      <c r="BO6647" s="88"/>
      <c r="BP6647" s="88"/>
      <c r="BQ6647" s="88"/>
      <c r="BR6647" s="88"/>
      <c r="BS6647" s="88"/>
      <c r="BT6647" s="88"/>
      <c r="BU6647" s="88"/>
      <c r="BV6647" s="88"/>
      <c r="BW6647" s="88"/>
      <c r="BX6647" s="88"/>
      <c r="BY6647" s="88"/>
      <c r="BZ6647" s="88"/>
      <c r="CA6647" s="88"/>
      <c r="CB6647" s="88"/>
      <c r="CC6647" s="88"/>
      <c r="CD6647" s="88"/>
      <c r="CE6647" s="88"/>
      <c r="CF6647" s="88"/>
      <c r="CG6647" s="88"/>
      <c r="CH6647" s="88"/>
      <c r="CI6647" s="88"/>
      <c r="CJ6647" s="88"/>
      <c r="CK6647" s="88"/>
      <c r="CL6647" s="88"/>
      <c r="CM6647" s="88"/>
      <c r="CN6647" s="88"/>
      <c r="CO6647" s="88"/>
      <c r="CP6647" s="88"/>
      <c r="CQ6647" s="88"/>
      <c r="CR6647" s="88"/>
      <c r="CS6647" s="88"/>
      <c r="CT6647" s="88"/>
      <c r="CU6647" s="88"/>
      <c r="CV6647" s="88"/>
      <c r="CW6647" s="88"/>
      <c r="CX6647" s="88"/>
      <c r="CY6647" s="88"/>
      <c r="CZ6647" s="88"/>
      <c r="DA6647" s="88"/>
      <c r="DB6647" s="88"/>
      <c r="DC6647" s="88"/>
      <c r="DD6647" s="88"/>
      <c r="DE6647" s="88"/>
      <c r="DF6647" s="88"/>
      <c r="DG6647" s="88"/>
      <c r="DH6647" s="88"/>
      <c r="DI6647" s="88"/>
      <c r="DJ6647" s="88"/>
      <c r="DK6647" s="88"/>
      <c r="DL6647" s="88"/>
      <c r="DM6647" s="88"/>
      <c r="DN6647" s="88"/>
      <c r="DO6647" s="88"/>
      <c r="DP6647" s="88"/>
      <c r="DQ6647" s="88"/>
      <c r="DR6647" s="88"/>
      <c r="DS6647" s="88"/>
      <c r="DT6647" s="88"/>
      <c r="DU6647" s="88"/>
      <c r="DV6647" s="88"/>
      <c r="DW6647" s="88"/>
      <c r="DX6647" s="88"/>
      <c r="DY6647" s="88"/>
      <c r="DZ6647" s="88"/>
      <c r="EA6647" s="88"/>
      <c r="EB6647" s="88"/>
      <c r="EC6647" s="88"/>
      <c r="ED6647" s="88"/>
      <c r="EE6647" s="88"/>
      <c r="EF6647" s="88"/>
      <c r="EG6647" s="88"/>
      <c r="EH6647" s="88"/>
      <c r="EI6647" s="88"/>
      <c r="EJ6647" s="88"/>
      <c r="EK6647" s="88"/>
      <c r="EL6647" s="88"/>
      <c r="EM6647" s="88"/>
      <c r="EN6647" s="88"/>
      <c r="EO6647" s="88"/>
      <c r="EP6647" s="88"/>
      <c r="EQ6647" s="88"/>
      <c r="ER6647" s="88"/>
      <c r="ES6647" s="88"/>
      <c r="ET6647" s="88"/>
      <c r="EU6647" s="88"/>
      <c r="EV6647" s="88"/>
      <c r="EW6647" s="88"/>
      <c r="EX6647" s="88"/>
      <c r="EY6647" s="88"/>
      <c r="EZ6647" s="88"/>
      <c r="FA6647" s="88"/>
      <c r="FB6647" s="88"/>
      <c r="FC6647" s="88"/>
      <c r="FD6647" s="88"/>
      <c r="FE6647" s="88"/>
      <c r="FF6647" s="88"/>
      <c r="FG6647" s="88"/>
      <c r="FH6647" s="88"/>
      <c r="FI6647" s="88"/>
      <c r="FJ6647" s="88"/>
      <c r="FK6647" s="88"/>
      <c r="FL6647" s="88"/>
      <c r="FM6647" s="88"/>
      <c r="FN6647" s="88"/>
      <c r="FO6647" s="88"/>
      <c r="FP6647" s="88"/>
      <c r="FQ6647" s="88"/>
      <c r="FR6647" s="88"/>
      <c r="FS6647" s="88"/>
      <c r="FT6647" s="88"/>
      <c r="FU6647" s="88"/>
      <c r="FV6647" s="88"/>
      <c r="FW6647" s="88"/>
      <c r="FX6647" s="88"/>
      <c r="FY6647" s="88"/>
      <c r="FZ6647" s="88"/>
      <c r="GA6647" s="88"/>
      <c r="GB6647" s="88"/>
      <c r="GC6647" s="88"/>
      <c r="GD6647" s="88"/>
      <c r="GE6647" s="88"/>
      <c r="GF6647" s="88"/>
      <c r="GG6647" s="88"/>
      <c r="GH6647" s="88"/>
      <c r="GI6647" s="88"/>
      <c r="GJ6647" s="88"/>
      <c r="GK6647" s="88"/>
      <c r="GL6647" s="88"/>
      <c r="GM6647" s="88"/>
      <c r="GN6647" s="88"/>
      <c r="GO6647" s="88"/>
      <c r="GP6647" s="88"/>
      <c r="GQ6647" s="88"/>
      <c r="GR6647" s="88"/>
      <c r="GS6647" s="88"/>
      <c r="GT6647" s="88"/>
      <c r="GU6647" s="88"/>
      <c r="GV6647" s="88"/>
      <c r="GW6647" s="88"/>
      <c r="GX6647" s="88"/>
      <c r="GY6647" s="88"/>
      <c r="GZ6647" s="88"/>
      <c r="HA6647" s="88"/>
      <c r="HB6647" s="88"/>
      <c r="HC6647" s="88"/>
      <c r="HD6647" s="88"/>
      <c r="HE6647" s="88"/>
      <c r="HF6647" s="88"/>
      <c r="HG6647" s="88"/>
      <c r="HH6647" s="88"/>
      <c r="HI6647" s="88"/>
      <c r="HJ6647" s="88"/>
      <c r="HK6647" s="88"/>
      <c r="HL6647" s="88"/>
      <c r="HM6647" s="88"/>
      <c r="HN6647" s="88"/>
      <c r="HO6647" s="88"/>
      <c r="HP6647" s="88"/>
      <c r="HQ6647" s="88"/>
      <c r="HR6647" s="88"/>
      <c r="HS6647" s="88"/>
      <c r="HT6647" s="88"/>
      <c r="HU6647" s="88"/>
      <c r="HV6647" s="88"/>
      <c r="HW6647" s="88"/>
      <c r="HX6647" s="88"/>
      <c r="HY6647" s="88"/>
      <c r="HZ6647" s="88"/>
      <c r="IA6647" s="88"/>
      <c r="IB6647" s="88"/>
      <c r="IC6647" s="88"/>
      <c r="ID6647" s="88"/>
      <c r="IE6647" s="88"/>
      <c r="IF6647" s="88"/>
      <c r="IG6647" s="88"/>
      <c r="IH6647" s="88"/>
      <c r="II6647" s="88"/>
      <c r="IJ6647" s="88"/>
      <c r="IK6647" s="88"/>
      <c r="IL6647" s="88"/>
      <c r="IM6647" s="88"/>
      <c r="IN6647" s="88"/>
      <c r="IO6647" s="88"/>
      <c r="IP6647" s="88"/>
      <c r="IQ6647" s="88"/>
      <c r="IR6647" s="88"/>
      <c r="IS6647" s="88"/>
      <c r="IT6647" s="88"/>
      <c r="IU6647" s="88"/>
      <c r="IV6647" s="88"/>
      <c r="IW6647" s="88"/>
      <c r="IX6647" s="88"/>
      <c r="IY6647" s="88"/>
      <c r="IZ6647" s="88"/>
      <c r="JA6647" s="88"/>
      <c r="JB6647" s="88"/>
      <c r="JC6647" s="88"/>
      <c r="JD6647" s="88"/>
      <c r="JE6647" s="88"/>
      <c r="JF6647" s="88"/>
      <c r="JG6647" s="88"/>
      <c r="JH6647" s="88"/>
      <c r="JI6647" s="88"/>
      <c r="JJ6647" s="88"/>
      <c r="JK6647" s="88"/>
      <c r="JL6647" s="88"/>
      <c r="JM6647" s="88"/>
      <c r="JN6647" s="88"/>
      <c r="JO6647" s="88"/>
      <c r="JP6647" s="88"/>
      <c r="JQ6647" s="88"/>
      <c r="JR6647" s="88"/>
      <c r="JS6647" s="88"/>
      <c r="JT6647" s="88"/>
      <c r="JU6647" s="88"/>
      <c r="JV6647" s="88"/>
      <c r="JW6647" s="88"/>
      <c r="JX6647" s="88"/>
      <c r="JY6647" s="88"/>
      <c r="JZ6647" s="88"/>
      <c r="KA6647" s="88"/>
      <c r="KB6647" s="88"/>
      <c r="KC6647" s="88"/>
      <c r="KD6647" s="88"/>
      <c r="KE6647" s="88"/>
      <c r="KF6647" s="88"/>
      <c r="KG6647" s="88"/>
      <c r="KH6647" s="88"/>
      <c r="KI6647" s="88"/>
      <c r="KJ6647" s="88"/>
      <c r="KK6647" s="88"/>
      <c r="KL6647" s="88"/>
      <c r="KM6647" s="88"/>
      <c r="KN6647" s="88"/>
      <c r="KO6647" s="88"/>
      <c r="KP6647" s="88"/>
      <c r="KQ6647" s="88"/>
      <c r="KR6647" s="88"/>
      <c r="KS6647" s="88"/>
      <c r="KT6647" s="88"/>
      <c r="KU6647" s="88"/>
      <c r="KV6647" s="88"/>
      <c r="KW6647" s="88"/>
      <c r="KX6647" s="88"/>
      <c r="KY6647" s="88"/>
      <c r="KZ6647" s="88"/>
      <c r="LA6647" s="88"/>
      <c r="LB6647" s="88"/>
      <c r="LC6647" s="88"/>
      <c r="LD6647" s="88"/>
      <c r="LE6647" s="88"/>
      <c r="LF6647" s="88"/>
      <c r="LG6647" s="88"/>
      <c r="LH6647" s="88"/>
      <c r="LI6647" s="88"/>
      <c r="LJ6647" s="88"/>
      <c r="LK6647" s="88"/>
      <c r="LL6647" s="88"/>
      <c r="LM6647" s="88"/>
      <c r="LN6647" s="88"/>
      <c r="LO6647" s="88"/>
      <c r="LP6647" s="88"/>
      <c r="LQ6647" s="88"/>
      <c r="LR6647" s="88"/>
      <c r="LS6647" s="88"/>
      <c r="LT6647" s="88"/>
      <c r="LU6647" s="88"/>
      <c r="LV6647" s="88"/>
      <c r="LW6647" s="88"/>
      <c r="LX6647" s="88"/>
      <c r="LY6647" s="88"/>
      <c r="LZ6647" s="88"/>
      <c r="MA6647" s="88"/>
      <c r="MB6647" s="88"/>
      <c r="MC6647" s="88"/>
      <c r="MD6647" s="88"/>
      <c r="ME6647" s="88"/>
      <c r="MF6647" s="88"/>
      <c r="MG6647" s="88"/>
      <c r="MH6647" s="88"/>
      <c r="MI6647" s="88"/>
      <c r="MJ6647" s="88"/>
      <c r="MK6647" s="88"/>
      <c r="ML6647" s="88"/>
      <c r="MM6647" s="88"/>
      <c r="MN6647" s="88"/>
      <c r="MO6647" s="88"/>
      <c r="MP6647" s="88"/>
      <c r="MQ6647" s="88"/>
      <c r="MR6647" s="88"/>
      <c r="MS6647" s="88"/>
      <c r="MT6647" s="88"/>
      <c r="MU6647" s="88"/>
      <c r="MV6647" s="88"/>
      <c r="MW6647" s="88"/>
      <c r="MX6647" s="88"/>
      <c r="MY6647" s="88"/>
      <c r="MZ6647" s="88"/>
      <c r="NA6647" s="88"/>
      <c r="NB6647" s="88"/>
      <c r="NC6647" s="88"/>
      <c r="ND6647" s="88"/>
      <c r="NE6647" s="88"/>
      <c r="NF6647" s="88"/>
      <c r="NG6647" s="88"/>
      <c r="NH6647" s="88"/>
      <c r="NI6647" s="88"/>
      <c r="NJ6647" s="88"/>
      <c r="NK6647" s="88"/>
      <c r="NL6647" s="88"/>
      <c r="NM6647" s="88"/>
      <c r="NN6647" s="88"/>
      <c r="NO6647" s="88"/>
      <c r="NP6647" s="88"/>
      <c r="NQ6647" s="88"/>
      <c r="NR6647" s="88"/>
      <c r="NS6647" s="88"/>
      <c r="NT6647" s="88"/>
      <c r="NU6647" s="88"/>
      <c r="NV6647" s="88"/>
      <c r="NW6647" s="88"/>
      <c r="NX6647" s="88"/>
      <c r="NY6647" s="88"/>
      <c r="NZ6647" s="88"/>
      <c r="OA6647" s="88"/>
      <c r="OB6647" s="88"/>
      <c r="OC6647" s="88"/>
      <c r="OD6647" s="88"/>
      <c r="OE6647" s="88"/>
      <c r="OF6647" s="88"/>
      <c r="OG6647" s="88"/>
      <c r="OH6647" s="88"/>
      <c r="OI6647" s="88"/>
      <c r="OJ6647" s="88"/>
      <c r="OK6647" s="88"/>
      <c r="OL6647" s="88"/>
      <c r="OM6647" s="88"/>
      <c r="ON6647" s="88"/>
      <c r="OO6647" s="88"/>
      <c r="OP6647" s="88"/>
      <c r="OQ6647" s="88"/>
      <c r="OR6647" s="88"/>
      <c r="OS6647" s="88"/>
      <c r="OT6647" s="88"/>
      <c r="OU6647" s="88"/>
      <c r="OV6647" s="88"/>
      <c r="OW6647" s="88"/>
      <c r="OX6647" s="88"/>
      <c r="OY6647" s="88"/>
      <c r="OZ6647" s="88"/>
      <c r="PA6647" s="88"/>
      <c r="PB6647" s="88"/>
      <c r="PC6647" s="88"/>
      <c r="PD6647" s="88"/>
      <c r="PE6647" s="88"/>
      <c r="PF6647" s="88"/>
      <c r="PG6647" s="88"/>
      <c r="PH6647" s="88"/>
      <c r="PI6647" s="88"/>
      <c r="PJ6647" s="88"/>
      <c r="PK6647" s="88"/>
      <c r="PL6647" s="88"/>
      <c r="PM6647" s="88"/>
      <c r="PN6647" s="88"/>
      <c r="PO6647" s="88"/>
      <c r="PP6647" s="88"/>
      <c r="PQ6647" s="88"/>
      <c r="PR6647" s="88"/>
      <c r="PS6647" s="88"/>
      <c r="PT6647" s="88"/>
      <c r="PU6647" s="88"/>
      <c r="PV6647" s="88"/>
      <c r="PW6647" s="88"/>
      <c r="PX6647" s="88"/>
      <c r="PY6647" s="88"/>
      <c r="PZ6647" s="88"/>
      <c r="QA6647" s="88"/>
      <c r="QB6647" s="88"/>
      <c r="QC6647" s="88"/>
      <c r="QD6647" s="88"/>
      <c r="QE6647" s="88"/>
      <c r="QF6647" s="88"/>
      <c r="QG6647" s="88"/>
      <c r="QH6647" s="88"/>
      <c r="QI6647" s="88"/>
      <c r="QJ6647" s="88"/>
      <c r="QK6647" s="88"/>
      <c r="QL6647" s="88"/>
      <c r="QM6647" s="88"/>
      <c r="QN6647" s="88"/>
      <c r="QO6647" s="88"/>
      <c r="QP6647" s="88"/>
      <c r="QQ6647" s="88"/>
      <c r="QR6647" s="88"/>
      <c r="QS6647" s="88"/>
      <c r="QT6647" s="88"/>
      <c r="QU6647" s="88"/>
      <c r="QV6647" s="88"/>
      <c r="QW6647" s="88"/>
      <c r="QX6647" s="88"/>
      <c r="QY6647" s="88"/>
      <c r="QZ6647" s="88"/>
      <c r="RA6647" s="88"/>
      <c r="RB6647" s="88"/>
      <c r="RC6647" s="88"/>
      <c r="RD6647" s="88"/>
      <c r="RE6647" s="88"/>
      <c r="RF6647" s="88"/>
      <c r="RG6647" s="88"/>
      <c r="RH6647" s="88"/>
      <c r="RI6647" s="88"/>
      <c r="RJ6647" s="88"/>
      <c r="RK6647" s="88"/>
      <c r="RL6647" s="88"/>
      <c r="RM6647" s="88"/>
      <c r="RN6647" s="88"/>
      <c r="RO6647" s="88"/>
      <c r="RP6647" s="88"/>
      <c r="RQ6647" s="88"/>
      <c r="RR6647" s="88"/>
      <c r="RS6647" s="88"/>
      <c r="RT6647" s="88"/>
      <c r="RU6647" s="88"/>
      <c r="RV6647" s="88"/>
      <c r="RW6647" s="88"/>
      <c r="RX6647" s="88"/>
      <c r="RY6647" s="88"/>
      <c r="RZ6647" s="88"/>
      <c r="SA6647" s="88"/>
      <c r="SB6647" s="88"/>
      <c r="SC6647" s="88"/>
      <c r="SD6647" s="88"/>
      <c r="SE6647" s="88"/>
      <c r="SF6647" s="88"/>
      <c r="SG6647" s="88"/>
      <c r="SH6647" s="88"/>
      <c r="SI6647" s="88"/>
      <c r="SJ6647" s="88"/>
      <c r="SK6647" s="88"/>
      <c r="SL6647" s="88"/>
      <c r="SM6647" s="88"/>
      <c r="SN6647" s="88"/>
      <c r="SO6647" s="88"/>
      <c r="SP6647" s="88"/>
      <c r="SQ6647" s="88"/>
      <c r="SR6647" s="88"/>
      <c r="SS6647" s="88"/>
      <c r="ST6647" s="88"/>
      <c r="SU6647" s="88"/>
      <c r="SV6647" s="88"/>
      <c r="SW6647" s="88"/>
      <c r="SX6647" s="88"/>
      <c r="SY6647" s="88"/>
      <c r="SZ6647" s="88"/>
      <c r="TA6647" s="88"/>
      <c r="TB6647" s="88"/>
      <c r="TC6647" s="88"/>
      <c r="TD6647" s="88"/>
      <c r="TE6647" s="88"/>
      <c r="TF6647" s="88"/>
      <c r="TG6647" s="88"/>
      <c r="TH6647" s="88"/>
      <c r="TI6647" s="88"/>
      <c r="TJ6647" s="88"/>
      <c r="TK6647" s="88"/>
      <c r="TL6647" s="88"/>
      <c r="TM6647" s="88"/>
      <c r="TN6647" s="88"/>
      <c r="TO6647" s="88"/>
      <c r="TP6647" s="88"/>
      <c r="TQ6647" s="88"/>
      <c r="TR6647" s="88"/>
      <c r="TS6647" s="88"/>
      <c r="TT6647" s="88"/>
      <c r="TU6647" s="88"/>
      <c r="TV6647" s="88"/>
      <c r="TW6647" s="88"/>
      <c r="TX6647" s="88"/>
      <c r="TY6647" s="88"/>
      <c r="TZ6647" s="88"/>
      <c r="UA6647" s="88"/>
      <c r="UB6647" s="88"/>
      <c r="UC6647" s="88"/>
      <c r="UD6647" s="88"/>
      <c r="UE6647" s="88"/>
      <c r="UF6647" s="88"/>
      <c r="UG6647" s="88"/>
      <c r="UH6647" s="88"/>
      <c r="UI6647" s="88"/>
      <c r="UJ6647" s="88"/>
      <c r="UK6647" s="88"/>
      <c r="UL6647" s="88"/>
      <c r="UM6647" s="88"/>
      <c r="UN6647" s="88"/>
      <c r="UO6647" s="88"/>
      <c r="UP6647" s="88"/>
      <c r="UQ6647" s="88"/>
      <c r="UR6647" s="88"/>
      <c r="US6647" s="88"/>
      <c r="UT6647" s="88"/>
      <c r="UU6647" s="88"/>
      <c r="UV6647" s="88"/>
      <c r="UW6647" s="88"/>
      <c r="UX6647" s="88"/>
      <c r="UY6647" s="88"/>
      <c r="UZ6647" s="88"/>
      <c r="VA6647" s="88"/>
      <c r="VB6647" s="88"/>
      <c r="VC6647" s="88"/>
      <c r="VD6647" s="88"/>
      <c r="VE6647" s="88"/>
      <c r="VF6647" s="88"/>
      <c r="VG6647" s="88"/>
      <c r="VH6647" s="88"/>
      <c r="VI6647" s="88"/>
      <c r="VJ6647" s="88"/>
      <c r="VK6647" s="88"/>
      <c r="VL6647" s="88"/>
      <c r="VM6647" s="88"/>
      <c r="VN6647" s="88"/>
      <c r="VO6647" s="88"/>
      <c r="VP6647" s="88"/>
      <c r="VQ6647" s="88"/>
      <c r="VR6647" s="88"/>
      <c r="VS6647" s="88"/>
      <c r="VT6647" s="88"/>
      <c r="VU6647" s="88"/>
      <c r="VV6647" s="88"/>
      <c r="VW6647" s="88"/>
      <c r="VX6647" s="88"/>
      <c r="VY6647" s="88"/>
      <c r="VZ6647" s="88"/>
      <c r="WA6647" s="88"/>
      <c r="WB6647" s="88"/>
      <c r="WC6647" s="88"/>
      <c r="WD6647" s="88"/>
      <c r="WE6647" s="88"/>
      <c r="WF6647" s="88"/>
      <c r="WG6647" s="88"/>
      <c r="WH6647" s="88"/>
      <c r="WI6647" s="88"/>
      <c r="WJ6647" s="88"/>
      <c r="WK6647" s="88"/>
      <c r="WL6647" s="88"/>
      <c r="WM6647" s="88"/>
      <c r="WN6647" s="88"/>
      <c r="WO6647" s="88"/>
      <c r="WP6647" s="88"/>
      <c r="WQ6647" s="88"/>
      <c r="WR6647" s="88"/>
      <c r="WS6647" s="88"/>
      <c r="WT6647" s="88"/>
      <c r="WU6647" s="88"/>
      <c r="WV6647" s="88"/>
      <c r="WW6647" s="88"/>
      <c r="WX6647" s="88"/>
      <c r="WY6647" s="88"/>
      <c r="WZ6647" s="88"/>
      <c r="XA6647" s="88"/>
      <c r="XB6647" s="88"/>
      <c r="XC6647" s="88"/>
      <c r="XD6647" s="88"/>
      <c r="XE6647" s="88"/>
      <c r="XF6647" s="88"/>
      <c r="XG6647" s="88"/>
      <c r="XH6647" s="88"/>
      <c r="XI6647" s="88"/>
      <c r="XJ6647" s="88"/>
      <c r="XK6647" s="88"/>
      <c r="XL6647" s="88"/>
      <c r="XM6647" s="88"/>
      <c r="XN6647" s="88"/>
      <c r="XO6647" s="88"/>
      <c r="XP6647" s="88"/>
      <c r="XQ6647" s="88"/>
      <c r="XR6647" s="88"/>
      <c r="XS6647" s="88"/>
      <c r="XT6647" s="88"/>
      <c r="XU6647" s="88"/>
      <c r="XV6647" s="88"/>
      <c r="XW6647" s="88"/>
      <c r="XX6647" s="88"/>
      <c r="XY6647" s="88"/>
      <c r="XZ6647" s="88"/>
      <c r="YA6647" s="88"/>
      <c r="YB6647" s="88"/>
      <c r="YC6647" s="88"/>
      <c r="YD6647" s="88"/>
      <c r="YE6647" s="88"/>
      <c r="YF6647" s="88"/>
      <c r="YG6647" s="88"/>
      <c r="YH6647" s="88"/>
      <c r="YI6647" s="88"/>
      <c r="YJ6647" s="88"/>
      <c r="YK6647" s="88"/>
      <c r="YL6647" s="88"/>
      <c r="YM6647" s="88"/>
      <c r="YN6647" s="88"/>
      <c r="YO6647" s="88"/>
      <c r="YP6647" s="88"/>
      <c r="YQ6647" s="88"/>
      <c r="YR6647" s="88"/>
      <c r="YS6647" s="88"/>
      <c r="YT6647" s="88"/>
      <c r="YU6647" s="88"/>
      <c r="YV6647" s="88"/>
      <c r="YW6647" s="88"/>
      <c r="YX6647" s="88"/>
      <c r="YY6647" s="88"/>
      <c r="YZ6647" s="88"/>
      <c r="ZA6647" s="88"/>
      <c r="ZB6647" s="88"/>
      <c r="ZC6647" s="88"/>
      <c r="ZD6647" s="88"/>
      <c r="ZE6647" s="88"/>
      <c r="ZF6647" s="88"/>
      <c r="ZG6647" s="88"/>
      <c r="ZH6647" s="88"/>
      <c r="ZI6647" s="88"/>
      <c r="ZJ6647" s="88"/>
      <c r="ZK6647" s="88"/>
      <c r="ZL6647" s="88"/>
      <c r="ZM6647" s="88"/>
      <c r="ZN6647" s="88"/>
      <c r="ZO6647" s="88"/>
      <c r="ZP6647" s="88"/>
      <c r="ZQ6647" s="88"/>
      <c r="ZR6647" s="88"/>
      <c r="ZS6647" s="88"/>
      <c r="ZT6647" s="88"/>
      <c r="ZU6647" s="88"/>
      <c r="ZV6647" s="88"/>
      <c r="ZW6647" s="88"/>
      <c r="ZX6647" s="88"/>
      <c r="ZY6647" s="88"/>
      <c r="ZZ6647" s="88"/>
      <c r="AAA6647" s="88"/>
      <c r="AAB6647" s="88"/>
      <c r="AAC6647" s="88"/>
      <c r="AAD6647" s="88"/>
      <c r="AAE6647" s="88"/>
      <c r="AAF6647" s="88"/>
      <c r="AAG6647" s="88"/>
      <c r="AAH6647" s="88"/>
      <c r="AAI6647" s="88"/>
      <c r="AAJ6647" s="88"/>
      <c r="AAK6647" s="88"/>
      <c r="AAL6647" s="88"/>
      <c r="AAM6647" s="88"/>
      <c r="AAN6647" s="88"/>
      <c r="AAO6647" s="88"/>
      <c r="AAP6647" s="88"/>
      <c r="AAQ6647" s="88"/>
      <c r="AAR6647" s="88"/>
      <c r="AAS6647" s="88"/>
      <c r="AAT6647" s="88"/>
      <c r="AAU6647" s="88"/>
      <c r="AAV6647" s="88"/>
      <c r="AAW6647" s="88"/>
      <c r="AAX6647" s="88"/>
      <c r="AAY6647" s="88"/>
      <c r="AAZ6647" s="88"/>
      <c r="ABA6647" s="88"/>
      <c r="ABB6647" s="88"/>
      <c r="ABC6647" s="88"/>
      <c r="ABD6647" s="88"/>
      <c r="ABE6647" s="88"/>
      <c r="ABF6647" s="88"/>
      <c r="ABG6647" s="88"/>
      <c r="ABH6647" s="88"/>
      <c r="ABI6647" s="88"/>
      <c r="ABJ6647" s="88"/>
      <c r="ABK6647" s="88"/>
      <c r="ABL6647" s="88"/>
      <c r="ABM6647" s="88"/>
      <c r="ABN6647" s="88"/>
      <c r="ABO6647" s="88"/>
      <c r="ABP6647" s="88"/>
      <c r="ABQ6647" s="88"/>
      <c r="ABR6647" s="88"/>
      <c r="ABS6647" s="88"/>
      <c r="ABT6647" s="88"/>
      <c r="ABU6647" s="88"/>
      <c r="ABV6647" s="88"/>
      <c r="ABW6647" s="88"/>
      <c r="ABX6647" s="88"/>
      <c r="ABY6647" s="88"/>
      <c r="ABZ6647" s="88"/>
      <c r="ACA6647" s="88"/>
      <c r="ACB6647" s="88"/>
      <c r="ACC6647" s="88"/>
      <c r="ACD6647" s="88"/>
      <c r="ACE6647" s="88"/>
      <c r="ACF6647" s="88"/>
      <c r="ACG6647" s="88"/>
      <c r="ACH6647" s="88"/>
      <c r="ACI6647" s="88"/>
      <c r="ACJ6647" s="88"/>
      <c r="ACK6647" s="88"/>
      <c r="ACL6647" s="88"/>
      <c r="ACM6647" s="88"/>
      <c r="ACN6647" s="88"/>
      <c r="ACO6647" s="88"/>
      <c r="ACP6647" s="88"/>
      <c r="ACQ6647" s="88"/>
      <c r="ACR6647" s="88"/>
      <c r="ACS6647" s="88"/>
      <c r="ACT6647" s="88"/>
      <c r="ACU6647" s="88"/>
      <c r="ACV6647" s="88"/>
      <c r="ACW6647" s="88"/>
      <c r="ACX6647" s="88"/>
      <c r="ACY6647" s="88"/>
      <c r="ACZ6647" s="88"/>
      <c r="ADA6647" s="88"/>
      <c r="ADB6647" s="88"/>
      <c r="ADC6647" s="88"/>
      <c r="ADD6647" s="88"/>
      <c r="ADE6647" s="88"/>
      <c r="ADF6647" s="88"/>
      <c r="ADG6647" s="88"/>
      <c r="ADH6647" s="88"/>
      <c r="ADI6647" s="88"/>
      <c r="ADJ6647" s="88"/>
      <c r="ADK6647" s="88"/>
      <c r="ADL6647" s="88"/>
      <c r="ADM6647" s="88"/>
      <c r="ADN6647" s="88"/>
      <c r="ADO6647" s="88"/>
      <c r="ADP6647" s="88"/>
      <c r="ADQ6647" s="88"/>
      <c r="ADR6647" s="88"/>
      <c r="ADS6647" s="88"/>
      <c r="ADT6647" s="88"/>
      <c r="ADU6647" s="88"/>
      <c r="ADV6647" s="88"/>
      <c r="ADW6647" s="88"/>
      <c r="ADX6647" s="88"/>
      <c r="ADY6647" s="88"/>
      <c r="ADZ6647" s="88"/>
      <c r="AEA6647" s="88"/>
      <c r="AEB6647" s="88"/>
      <c r="AEC6647" s="88"/>
      <c r="AED6647" s="88"/>
      <c r="AEE6647" s="88"/>
      <c r="AEF6647" s="88"/>
      <c r="AEG6647" s="88"/>
      <c r="AEH6647" s="88"/>
      <c r="AEI6647" s="88"/>
      <c r="AEJ6647" s="88"/>
      <c r="AEK6647" s="88"/>
      <c r="AEL6647" s="88"/>
      <c r="AEM6647" s="88"/>
      <c r="AEN6647" s="88"/>
      <c r="AEO6647" s="88"/>
      <c r="AEP6647" s="88"/>
      <c r="AEQ6647" s="88"/>
      <c r="AER6647" s="88"/>
      <c r="AES6647" s="88"/>
      <c r="AET6647" s="88"/>
      <c r="AEU6647" s="88"/>
      <c r="AEV6647" s="88"/>
      <c r="AEW6647" s="88"/>
      <c r="AEX6647" s="88"/>
      <c r="AEY6647" s="88"/>
      <c r="AEZ6647" s="88"/>
      <c r="AFA6647" s="88"/>
      <c r="AFB6647" s="88"/>
      <c r="AFC6647" s="88"/>
      <c r="AFD6647" s="88"/>
      <c r="AFE6647" s="88"/>
      <c r="AFF6647" s="88"/>
      <c r="AFG6647" s="88"/>
      <c r="AFH6647" s="88"/>
      <c r="AFI6647" s="88"/>
      <c r="AFJ6647" s="88"/>
      <c r="AFK6647" s="88"/>
      <c r="AFL6647" s="88"/>
      <c r="AFM6647" s="88"/>
      <c r="AFN6647" s="88"/>
      <c r="AFO6647" s="88"/>
      <c r="AFP6647" s="88"/>
      <c r="AFQ6647" s="88"/>
      <c r="AFR6647" s="88"/>
      <c r="AFS6647" s="88"/>
      <c r="AFT6647" s="88"/>
      <c r="AFU6647" s="88"/>
      <c r="AFV6647" s="88"/>
      <c r="AFW6647" s="88"/>
      <c r="AFX6647" s="88"/>
      <c r="AFY6647" s="88"/>
      <c r="AFZ6647" s="88"/>
      <c r="AGA6647" s="88"/>
      <c r="AGB6647" s="88"/>
      <c r="AGC6647" s="88"/>
      <c r="AGD6647" s="88"/>
      <c r="AGE6647" s="88"/>
      <c r="AGF6647" s="88"/>
      <c r="AGG6647" s="88"/>
      <c r="AGH6647" s="88"/>
      <c r="AGI6647" s="88"/>
      <c r="AGJ6647" s="88"/>
      <c r="AGK6647" s="88"/>
      <c r="AGL6647" s="88"/>
      <c r="AGM6647" s="88"/>
      <c r="AGN6647" s="88"/>
      <c r="AGO6647" s="88"/>
      <c r="AGP6647" s="88"/>
      <c r="AGQ6647" s="88"/>
      <c r="AGR6647" s="88"/>
      <c r="AGS6647" s="88"/>
      <c r="AGT6647" s="88"/>
      <c r="AGU6647" s="88"/>
      <c r="AGV6647" s="88"/>
      <c r="AGW6647" s="88"/>
      <c r="AGX6647" s="88"/>
      <c r="AGY6647" s="88"/>
      <c r="AGZ6647" s="88"/>
      <c r="AHA6647" s="88"/>
      <c r="AHB6647" s="88"/>
      <c r="AHC6647" s="88"/>
      <c r="AHD6647" s="88"/>
      <c r="AHE6647" s="88"/>
      <c r="AHF6647" s="88"/>
      <c r="AHG6647" s="88"/>
      <c r="AHH6647" s="88"/>
      <c r="AHI6647" s="88"/>
      <c r="AHJ6647" s="88"/>
      <c r="AHK6647" s="88"/>
      <c r="AHL6647" s="88"/>
      <c r="AHM6647" s="88"/>
      <c r="AHN6647" s="88"/>
      <c r="AHO6647" s="88"/>
      <c r="AHP6647" s="88"/>
      <c r="AHQ6647" s="88"/>
      <c r="AHR6647" s="88"/>
      <c r="AHS6647" s="88"/>
      <c r="AHT6647" s="88"/>
      <c r="AHU6647" s="88"/>
      <c r="AHV6647" s="88"/>
      <c r="AHW6647" s="88"/>
      <c r="AHX6647" s="88"/>
      <c r="AHY6647" s="88"/>
      <c r="AHZ6647" s="88"/>
      <c r="AIA6647" s="88"/>
      <c r="AIB6647" s="88"/>
      <c r="AIC6647" s="88"/>
      <c r="AID6647" s="88"/>
      <c r="AIE6647" s="88"/>
      <c r="AIF6647" s="88"/>
      <c r="AIG6647" s="88"/>
      <c r="AIH6647" s="88"/>
      <c r="AII6647" s="88"/>
      <c r="AIJ6647" s="88"/>
      <c r="AIK6647" s="88"/>
      <c r="AIL6647" s="88"/>
      <c r="AIM6647" s="88"/>
      <c r="AIN6647" s="88"/>
      <c r="AIO6647" s="88"/>
      <c r="AIP6647" s="88"/>
      <c r="AIQ6647" s="88"/>
      <c r="AIR6647" s="88"/>
      <c r="AIS6647" s="88"/>
      <c r="AIT6647" s="88"/>
      <c r="AIU6647" s="88"/>
      <c r="AIV6647" s="88"/>
      <c r="AIW6647" s="88"/>
      <c r="AIX6647" s="88"/>
      <c r="AIY6647" s="88"/>
      <c r="AIZ6647" s="88"/>
      <c r="AJA6647" s="88"/>
      <c r="AJB6647" s="88"/>
      <c r="AJC6647" s="88"/>
      <c r="AJD6647" s="88"/>
      <c r="AJE6647" s="88"/>
      <c r="AJF6647" s="88"/>
      <c r="AJG6647" s="88"/>
      <c r="AJH6647" s="88"/>
      <c r="AJI6647" s="88"/>
      <c r="AJJ6647" s="88"/>
      <c r="AJK6647" s="88"/>
      <c r="AJL6647" s="88"/>
      <c r="AJM6647" s="88"/>
      <c r="AJN6647" s="88"/>
      <c r="AJO6647" s="88"/>
      <c r="AJP6647" s="88"/>
      <c r="AJQ6647" s="88"/>
      <c r="AJR6647" s="88"/>
      <c r="AJS6647" s="88"/>
      <c r="AJT6647" s="88"/>
      <c r="AJU6647" s="88"/>
      <c r="AJV6647" s="88"/>
      <c r="AJW6647" s="88"/>
      <c r="AJX6647" s="88"/>
      <c r="AJY6647" s="88"/>
      <c r="AJZ6647" s="88"/>
      <c r="AKA6647" s="88"/>
      <c r="AKB6647" s="88"/>
      <c r="AKC6647" s="88"/>
      <c r="AKD6647" s="88"/>
      <c r="AKE6647" s="88"/>
      <c r="AKF6647" s="88"/>
      <c r="AKG6647" s="88"/>
      <c r="AKH6647" s="88"/>
      <c r="AKI6647" s="88"/>
      <c r="AKJ6647" s="88"/>
      <c r="AKK6647" s="88"/>
      <c r="AKL6647" s="88"/>
      <c r="AKM6647" s="88"/>
      <c r="AKN6647" s="88"/>
      <c r="AKO6647" s="88"/>
      <c r="AKP6647" s="88"/>
      <c r="AKQ6647" s="88"/>
      <c r="AKR6647" s="88"/>
      <c r="AKS6647" s="88"/>
      <c r="AKT6647" s="88"/>
      <c r="AKU6647" s="88"/>
      <c r="AKV6647" s="88"/>
      <c r="AKW6647" s="88"/>
      <c r="AKX6647" s="88"/>
      <c r="AKY6647" s="88"/>
      <c r="AKZ6647" s="88"/>
      <c r="ALA6647" s="88"/>
      <c r="ALB6647" s="88"/>
      <c r="ALC6647" s="88"/>
      <c r="ALD6647" s="88"/>
      <c r="ALE6647" s="88"/>
      <c r="ALF6647" s="88"/>
      <c r="ALG6647" s="88"/>
      <c r="ALH6647" s="88"/>
      <c r="ALI6647" s="88"/>
      <c r="ALJ6647" s="88"/>
      <c r="ALK6647" s="88"/>
      <c r="ALL6647" s="88"/>
      <c r="ALM6647" s="88"/>
      <c r="ALN6647" s="88"/>
      <c r="ALO6647" s="88"/>
      <c r="ALP6647" s="88"/>
      <c r="ALQ6647" s="88"/>
      <c r="ALR6647" s="88"/>
      <c r="ALS6647" s="88"/>
      <c r="ALT6647" s="88"/>
      <c r="ALU6647" s="88"/>
      <c r="ALV6647" s="88"/>
      <c r="ALW6647" s="88"/>
      <c r="ALX6647" s="88"/>
      <c r="ALY6647" s="88"/>
      <c r="ALZ6647" s="88"/>
      <c r="AMA6647" s="88"/>
      <c r="AMB6647" s="88"/>
      <c r="AMC6647" s="88"/>
      <c r="AMD6647" s="88"/>
      <c r="AME6647" s="88"/>
      <c r="AMF6647" s="88"/>
      <c r="AMG6647" s="88"/>
      <c r="AMH6647" s="88"/>
      <c r="AMI6647" s="88"/>
      <c r="AMJ6647" s="88"/>
      <c r="AMK6647" s="88"/>
      <c r="AML6647" s="88"/>
      <c r="AMM6647" s="88"/>
      <c r="AMN6647" s="88"/>
      <c r="AMO6647" s="88"/>
    </row>
    <row r="6648" spans="1:1029" s="104" customFormat="1" x14ac:dyDescent="0.35">
      <c r="A6648" s="21">
        <v>10141103</v>
      </c>
      <c r="B6648" s="158" t="s">
        <v>725</v>
      </c>
      <c r="C6648" s="115" t="s">
        <v>710</v>
      </c>
      <c r="D6648" s="132" t="s">
        <v>854</v>
      </c>
      <c r="E6648" s="114" t="str">
        <f t="shared" si="1237"/>
        <v>TRANSFORMADOR MARCA:ASTOR PTS 14R PTS 14R</v>
      </c>
      <c r="F6648" s="124"/>
      <c r="G6648" s="132" t="s">
        <v>854</v>
      </c>
      <c r="H6648" s="124" t="s">
        <v>847</v>
      </c>
      <c r="I6648" s="136"/>
      <c r="J6648" s="124"/>
      <c r="K6648" s="135"/>
      <c r="L6648" s="124"/>
      <c r="M6648" s="124">
        <v>315</v>
      </c>
      <c r="N6648" s="124">
        <v>33</v>
      </c>
      <c r="O6648" s="21">
        <v>0.4</v>
      </c>
      <c r="P6648" s="124" t="s">
        <v>514</v>
      </c>
      <c r="Q6648" s="121">
        <v>2017</v>
      </c>
      <c r="R6648" s="124" t="s">
        <v>499</v>
      </c>
      <c r="S6648" s="124">
        <v>17.13496</v>
      </c>
      <c r="T6648" s="116">
        <v>1039</v>
      </c>
      <c r="U6648" s="111">
        <v>45</v>
      </c>
      <c r="V6648" s="113">
        <f t="shared" si="1238"/>
        <v>1039</v>
      </c>
      <c r="W6648" s="113">
        <f t="shared" si="1239"/>
        <v>0</v>
      </c>
      <c r="X6648" s="112">
        <f t="shared" si="1240"/>
        <v>0</v>
      </c>
      <c r="Y6648" s="111"/>
      <c r="Z6648" s="110">
        <f t="shared" si="1248"/>
        <v>45</v>
      </c>
      <c r="AA6648" s="109">
        <f t="shared" si="1241"/>
        <v>51.95</v>
      </c>
      <c r="AB6648" s="109">
        <f t="shared" si="1242"/>
        <v>51950</v>
      </c>
      <c r="AC6648" s="108">
        <f t="shared" si="1243"/>
        <v>987.05</v>
      </c>
      <c r="AD6648" s="107">
        <f t="shared" si="1244"/>
        <v>2.2222222222222223E-2</v>
      </c>
      <c r="AE6648" s="106">
        <f t="shared" si="1245"/>
        <v>21.934444444444445</v>
      </c>
      <c r="AF6648" s="105">
        <f t="shared" si="1246"/>
        <v>21.934444444444445</v>
      </c>
      <c r="AG6648" s="105">
        <f t="shared" si="1247"/>
        <v>1017.0655555555555</v>
      </c>
      <c r="AH6648" s="88"/>
      <c r="AI6648" s="88"/>
      <c r="AJ6648" s="88"/>
      <c r="AK6648" s="88"/>
      <c r="AL6648" s="88"/>
      <c r="AM6648" s="88"/>
      <c r="AN6648" s="88"/>
      <c r="AO6648" s="88"/>
      <c r="AP6648" s="88"/>
      <c r="AQ6648" s="88"/>
      <c r="AR6648" s="88"/>
      <c r="AS6648" s="88"/>
      <c r="AT6648" s="88"/>
      <c r="AU6648" s="88"/>
      <c r="AV6648" s="88"/>
      <c r="AW6648" s="88"/>
      <c r="AX6648" s="88"/>
      <c r="AY6648" s="88"/>
      <c r="AZ6648" s="88"/>
      <c r="BA6648" s="88"/>
      <c r="BB6648" s="88"/>
      <c r="BC6648" s="88"/>
      <c r="BD6648" s="88"/>
      <c r="BE6648" s="88"/>
      <c r="BF6648" s="88"/>
      <c r="BG6648" s="88"/>
      <c r="BH6648" s="88"/>
      <c r="BI6648" s="88"/>
      <c r="BJ6648" s="88"/>
      <c r="BK6648" s="88"/>
      <c r="BL6648" s="88"/>
      <c r="BM6648" s="88"/>
      <c r="BN6648" s="88"/>
      <c r="BO6648" s="88"/>
      <c r="BP6648" s="88"/>
      <c r="BQ6648" s="88"/>
      <c r="BR6648" s="88"/>
      <c r="BS6648" s="88"/>
      <c r="BT6648" s="88"/>
      <c r="BU6648" s="88"/>
      <c r="BV6648" s="88"/>
      <c r="BW6648" s="88"/>
      <c r="BX6648" s="88"/>
      <c r="BY6648" s="88"/>
      <c r="BZ6648" s="88"/>
      <c r="CA6648" s="88"/>
      <c r="CB6648" s="88"/>
      <c r="CC6648" s="88"/>
      <c r="CD6648" s="88"/>
      <c r="CE6648" s="88"/>
      <c r="CF6648" s="88"/>
      <c r="CG6648" s="88"/>
      <c r="CH6648" s="88"/>
      <c r="CI6648" s="88"/>
      <c r="CJ6648" s="88"/>
      <c r="CK6648" s="88"/>
      <c r="CL6648" s="88"/>
      <c r="CM6648" s="88"/>
      <c r="CN6648" s="88"/>
      <c r="CO6648" s="88"/>
      <c r="CP6648" s="88"/>
      <c r="CQ6648" s="88"/>
      <c r="CR6648" s="88"/>
      <c r="CS6648" s="88"/>
      <c r="CT6648" s="88"/>
      <c r="CU6648" s="88"/>
      <c r="CV6648" s="88"/>
      <c r="CW6648" s="88"/>
      <c r="CX6648" s="88"/>
      <c r="CY6648" s="88"/>
      <c r="CZ6648" s="88"/>
      <c r="DA6648" s="88"/>
      <c r="DB6648" s="88"/>
      <c r="DC6648" s="88"/>
      <c r="DD6648" s="88"/>
      <c r="DE6648" s="88"/>
      <c r="DF6648" s="88"/>
      <c r="DG6648" s="88"/>
      <c r="DH6648" s="88"/>
      <c r="DI6648" s="88"/>
      <c r="DJ6648" s="88"/>
      <c r="DK6648" s="88"/>
      <c r="DL6648" s="88"/>
      <c r="DM6648" s="88"/>
      <c r="DN6648" s="88"/>
      <c r="DO6648" s="88"/>
      <c r="DP6648" s="88"/>
      <c r="DQ6648" s="88"/>
      <c r="DR6648" s="88"/>
      <c r="DS6648" s="88"/>
      <c r="DT6648" s="88"/>
      <c r="DU6648" s="88"/>
      <c r="DV6648" s="88"/>
      <c r="DW6648" s="88"/>
      <c r="DX6648" s="88"/>
      <c r="DY6648" s="88"/>
      <c r="DZ6648" s="88"/>
      <c r="EA6648" s="88"/>
      <c r="EB6648" s="88"/>
      <c r="EC6648" s="88"/>
      <c r="ED6648" s="88"/>
      <c r="EE6648" s="88"/>
      <c r="EF6648" s="88"/>
      <c r="EG6648" s="88"/>
      <c r="EH6648" s="88"/>
      <c r="EI6648" s="88"/>
      <c r="EJ6648" s="88"/>
      <c r="EK6648" s="88"/>
      <c r="EL6648" s="88"/>
      <c r="EM6648" s="88"/>
      <c r="EN6648" s="88"/>
      <c r="EO6648" s="88"/>
      <c r="EP6648" s="88"/>
      <c r="EQ6648" s="88"/>
      <c r="ER6648" s="88"/>
      <c r="ES6648" s="88"/>
      <c r="ET6648" s="88"/>
      <c r="EU6648" s="88"/>
      <c r="EV6648" s="88"/>
      <c r="EW6648" s="88"/>
      <c r="EX6648" s="88"/>
      <c r="EY6648" s="88"/>
      <c r="EZ6648" s="88"/>
      <c r="FA6648" s="88"/>
      <c r="FB6648" s="88"/>
      <c r="FC6648" s="88"/>
      <c r="FD6648" s="88"/>
      <c r="FE6648" s="88"/>
      <c r="FF6648" s="88"/>
      <c r="FG6648" s="88"/>
      <c r="FH6648" s="88"/>
      <c r="FI6648" s="88"/>
      <c r="FJ6648" s="88"/>
      <c r="FK6648" s="88"/>
      <c r="FL6648" s="88"/>
      <c r="FM6648" s="88"/>
      <c r="FN6648" s="88"/>
      <c r="FO6648" s="88"/>
      <c r="FP6648" s="88"/>
      <c r="FQ6648" s="88"/>
      <c r="FR6648" s="88"/>
      <c r="FS6648" s="88"/>
      <c r="FT6648" s="88"/>
      <c r="FU6648" s="88"/>
      <c r="FV6648" s="88"/>
      <c r="FW6648" s="88"/>
      <c r="FX6648" s="88"/>
      <c r="FY6648" s="88"/>
      <c r="FZ6648" s="88"/>
      <c r="GA6648" s="88"/>
      <c r="GB6648" s="88"/>
      <c r="GC6648" s="88"/>
      <c r="GD6648" s="88"/>
      <c r="GE6648" s="88"/>
      <c r="GF6648" s="88"/>
      <c r="GG6648" s="88"/>
      <c r="GH6648" s="88"/>
      <c r="GI6648" s="88"/>
      <c r="GJ6648" s="88"/>
      <c r="GK6648" s="88"/>
      <c r="GL6648" s="88"/>
      <c r="GM6648" s="88"/>
      <c r="GN6648" s="88"/>
      <c r="GO6648" s="88"/>
      <c r="GP6648" s="88"/>
      <c r="GQ6648" s="88"/>
      <c r="GR6648" s="88"/>
      <c r="GS6648" s="88"/>
      <c r="GT6648" s="88"/>
      <c r="GU6648" s="88"/>
      <c r="GV6648" s="88"/>
      <c r="GW6648" s="88"/>
      <c r="GX6648" s="88"/>
      <c r="GY6648" s="88"/>
      <c r="GZ6648" s="88"/>
      <c r="HA6648" s="88"/>
      <c r="HB6648" s="88"/>
      <c r="HC6648" s="88"/>
      <c r="HD6648" s="88"/>
      <c r="HE6648" s="88"/>
      <c r="HF6648" s="88"/>
      <c r="HG6648" s="88"/>
      <c r="HH6648" s="88"/>
      <c r="HI6648" s="88"/>
      <c r="HJ6648" s="88"/>
      <c r="HK6648" s="88"/>
      <c r="HL6648" s="88"/>
      <c r="HM6648" s="88"/>
      <c r="HN6648" s="88"/>
      <c r="HO6648" s="88"/>
      <c r="HP6648" s="88"/>
      <c r="HQ6648" s="88"/>
      <c r="HR6648" s="88"/>
      <c r="HS6648" s="88"/>
      <c r="HT6648" s="88"/>
      <c r="HU6648" s="88"/>
      <c r="HV6648" s="88"/>
      <c r="HW6648" s="88"/>
      <c r="HX6648" s="88"/>
      <c r="HY6648" s="88"/>
      <c r="HZ6648" s="88"/>
      <c r="IA6648" s="88"/>
      <c r="IB6648" s="88"/>
      <c r="IC6648" s="88"/>
      <c r="ID6648" s="88"/>
      <c r="IE6648" s="88"/>
      <c r="IF6648" s="88"/>
      <c r="IG6648" s="88"/>
      <c r="IH6648" s="88"/>
      <c r="II6648" s="88"/>
      <c r="IJ6648" s="88"/>
      <c r="IK6648" s="88"/>
      <c r="IL6648" s="88"/>
      <c r="IM6648" s="88"/>
      <c r="IN6648" s="88"/>
      <c r="IO6648" s="88"/>
      <c r="IP6648" s="88"/>
      <c r="IQ6648" s="88"/>
      <c r="IR6648" s="88"/>
      <c r="IS6648" s="88"/>
      <c r="IT6648" s="88"/>
      <c r="IU6648" s="88"/>
      <c r="IV6648" s="88"/>
      <c r="IW6648" s="88"/>
      <c r="IX6648" s="88"/>
      <c r="IY6648" s="88"/>
      <c r="IZ6648" s="88"/>
      <c r="JA6648" s="88"/>
      <c r="JB6648" s="88"/>
      <c r="JC6648" s="88"/>
      <c r="JD6648" s="88"/>
      <c r="JE6648" s="88"/>
      <c r="JF6648" s="88"/>
      <c r="JG6648" s="88"/>
      <c r="JH6648" s="88"/>
      <c r="JI6648" s="88"/>
      <c r="JJ6648" s="88"/>
      <c r="JK6648" s="88"/>
      <c r="JL6648" s="88"/>
      <c r="JM6648" s="88"/>
      <c r="JN6648" s="88"/>
      <c r="JO6648" s="88"/>
      <c r="JP6648" s="88"/>
      <c r="JQ6648" s="88"/>
      <c r="JR6648" s="88"/>
      <c r="JS6648" s="88"/>
      <c r="JT6648" s="88"/>
      <c r="JU6648" s="88"/>
      <c r="JV6648" s="88"/>
      <c r="JW6648" s="88"/>
      <c r="JX6648" s="88"/>
      <c r="JY6648" s="88"/>
      <c r="JZ6648" s="88"/>
      <c r="KA6648" s="88"/>
      <c r="KB6648" s="88"/>
      <c r="KC6648" s="88"/>
      <c r="KD6648" s="88"/>
      <c r="KE6648" s="88"/>
      <c r="KF6648" s="88"/>
      <c r="KG6648" s="88"/>
      <c r="KH6648" s="88"/>
      <c r="KI6648" s="88"/>
      <c r="KJ6648" s="88"/>
      <c r="KK6648" s="88"/>
      <c r="KL6648" s="88"/>
      <c r="KM6648" s="88"/>
      <c r="KN6648" s="88"/>
      <c r="KO6648" s="88"/>
      <c r="KP6648" s="88"/>
      <c r="KQ6648" s="88"/>
      <c r="KR6648" s="88"/>
      <c r="KS6648" s="88"/>
      <c r="KT6648" s="88"/>
      <c r="KU6648" s="88"/>
      <c r="KV6648" s="88"/>
      <c r="KW6648" s="88"/>
      <c r="KX6648" s="88"/>
      <c r="KY6648" s="88"/>
      <c r="KZ6648" s="88"/>
      <c r="LA6648" s="88"/>
      <c r="LB6648" s="88"/>
      <c r="LC6648" s="88"/>
      <c r="LD6648" s="88"/>
      <c r="LE6648" s="88"/>
      <c r="LF6648" s="88"/>
      <c r="LG6648" s="88"/>
      <c r="LH6648" s="88"/>
      <c r="LI6648" s="88"/>
      <c r="LJ6648" s="88"/>
      <c r="LK6648" s="88"/>
      <c r="LL6648" s="88"/>
      <c r="LM6648" s="88"/>
      <c r="LN6648" s="88"/>
      <c r="LO6648" s="88"/>
      <c r="LP6648" s="88"/>
      <c r="LQ6648" s="88"/>
      <c r="LR6648" s="88"/>
      <c r="LS6648" s="88"/>
      <c r="LT6648" s="88"/>
      <c r="LU6648" s="88"/>
      <c r="LV6648" s="88"/>
      <c r="LW6648" s="88"/>
      <c r="LX6648" s="88"/>
      <c r="LY6648" s="88"/>
      <c r="LZ6648" s="88"/>
      <c r="MA6648" s="88"/>
      <c r="MB6648" s="88"/>
      <c r="MC6648" s="88"/>
      <c r="MD6648" s="88"/>
      <c r="ME6648" s="88"/>
      <c r="MF6648" s="88"/>
      <c r="MG6648" s="88"/>
      <c r="MH6648" s="88"/>
      <c r="MI6648" s="88"/>
      <c r="MJ6648" s="88"/>
      <c r="MK6648" s="88"/>
      <c r="ML6648" s="88"/>
      <c r="MM6648" s="88"/>
      <c r="MN6648" s="88"/>
      <c r="MO6648" s="88"/>
      <c r="MP6648" s="88"/>
      <c r="MQ6648" s="88"/>
      <c r="MR6648" s="88"/>
      <c r="MS6648" s="88"/>
      <c r="MT6648" s="88"/>
      <c r="MU6648" s="88"/>
      <c r="MV6648" s="88"/>
      <c r="MW6648" s="88"/>
      <c r="MX6648" s="88"/>
      <c r="MY6648" s="88"/>
      <c r="MZ6648" s="88"/>
      <c r="NA6648" s="88"/>
      <c r="NB6648" s="88"/>
      <c r="NC6648" s="88"/>
      <c r="ND6648" s="88"/>
      <c r="NE6648" s="88"/>
      <c r="NF6648" s="88"/>
      <c r="NG6648" s="88"/>
      <c r="NH6648" s="88"/>
      <c r="NI6648" s="88"/>
      <c r="NJ6648" s="88"/>
      <c r="NK6648" s="88"/>
      <c r="NL6648" s="88"/>
      <c r="NM6648" s="88"/>
      <c r="NN6648" s="88"/>
      <c r="NO6648" s="88"/>
      <c r="NP6648" s="88"/>
      <c r="NQ6648" s="88"/>
      <c r="NR6648" s="88"/>
      <c r="NS6648" s="88"/>
      <c r="NT6648" s="88"/>
      <c r="NU6648" s="88"/>
      <c r="NV6648" s="88"/>
      <c r="NW6648" s="88"/>
      <c r="NX6648" s="88"/>
      <c r="NY6648" s="88"/>
      <c r="NZ6648" s="88"/>
      <c r="OA6648" s="88"/>
      <c r="OB6648" s="88"/>
      <c r="OC6648" s="88"/>
      <c r="OD6648" s="88"/>
      <c r="OE6648" s="88"/>
      <c r="OF6648" s="88"/>
      <c r="OG6648" s="88"/>
      <c r="OH6648" s="88"/>
      <c r="OI6648" s="88"/>
      <c r="OJ6648" s="88"/>
      <c r="OK6648" s="88"/>
      <c r="OL6648" s="88"/>
      <c r="OM6648" s="88"/>
      <c r="ON6648" s="88"/>
      <c r="OO6648" s="88"/>
      <c r="OP6648" s="88"/>
      <c r="OQ6648" s="88"/>
      <c r="OR6648" s="88"/>
      <c r="OS6648" s="88"/>
      <c r="OT6648" s="88"/>
      <c r="OU6648" s="88"/>
      <c r="OV6648" s="88"/>
      <c r="OW6648" s="88"/>
      <c r="OX6648" s="88"/>
      <c r="OY6648" s="88"/>
      <c r="OZ6648" s="88"/>
      <c r="PA6648" s="88"/>
      <c r="PB6648" s="88"/>
      <c r="PC6648" s="88"/>
      <c r="PD6648" s="88"/>
      <c r="PE6648" s="88"/>
      <c r="PF6648" s="88"/>
      <c r="PG6648" s="88"/>
      <c r="PH6648" s="88"/>
      <c r="PI6648" s="88"/>
      <c r="PJ6648" s="88"/>
      <c r="PK6648" s="88"/>
      <c r="PL6648" s="88"/>
      <c r="PM6648" s="88"/>
      <c r="PN6648" s="88"/>
      <c r="PO6648" s="88"/>
      <c r="PP6648" s="88"/>
      <c r="PQ6648" s="88"/>
      <c r="PR6648" s="88"/>
      <c r="PS6648" s="88"/>
      <c r="PT6648" s="88"/>
      <c r="PU6648" s="88"/>
      <c r="PV6648" s="88"/>
      <c r="PW6648" s="88"/>
      <c r="PX6648" s="88"/>
      <c r="PY6648" s="88"/>
      <c r="PZ6648" s="88"/>
      <c r="QA6648" s="88"/>
      <c r="QB6648" s="88"/>
      <c r="QC6648" s="88"/>
      <c r="QD6648" s="88"/>
      <c r="QE6648" s="88"/>
      <c r="QF6648" s="88"/>
      <c r="QG6648" s="88"/>
      <c r="QH6648" s="88"/>
      <c r="QI6648" s="88"/>
      <c r="QJ6648" s="88"/>
      <c r="QK6648" s="88"/>
      <c r="QL6648" s="88"/>
      <c r="QM6648" s="88"/>
      <c r="QN6648" s="88"/>
      <c r="QO6648" s="88"/>
      <c r="QP6648" s="88"/>
      <c r="QQ6648" s="88"/>
      <c r="QR6648" s="88"/>
      <c r="QS6648" s="88"/>
      <c r="QT6648" s="88"/>
      <c r="QU6648" s="88"/>
      <c r="QV6648" s="88"/>
      <c r="QW6648" s="88"/>
      <c r="QX6648" s="88"/>
      <c r="QY6648" s="88"/>
      <c r="QZ6648" s="88"/>
      <c r="RA6648" s="88"/>
      <c r="RB6648" s="88"/>
      <c r="RC6648" s="88"/>
      <c r="RD6648" s="88"/>
      <c r="RE6648" s="88"/>
      <c r="RF6648" s="88"/>
      <c r="RG6648" s="88"/>
      <c r="RH6648" s="88"/>
      <c r="RI6648" s="88"/>
      <c r="RJ6648" s="88"/>
      <c r="RK6648" s="88"/>
      <c r="RL6648" s="88"/>
      <c r="RM6648" s="88"/>
      <c r="RN6648" s="88"/>
      <c r="RO6648" s="88"/>
      <c r="RP6648" s="88"/>
      <c r="RQ6648" s="88"/>
      <c r="RR6648" s="88"/>
      <c r="RS6648" s="88"/>
      <c r="RT6648" s="88"/>
      <c r="RU6648" s="88"/>
      <c r="RV6648" s="88"/>
      <c r="RW6648" s="88"/>
      <c r="RX6648" s="88"/>
      <c r="RY6648" s="88"/>
      <c r="RZ6648" s="88"/>
      <c r="SA6648" s="88"/>
      <c r="SB6648" s="88"/>
      <c r="SC6648" s="88"/>
      <c r="SD6648" s="88"/>
      <c r="SE6648" s="88"/>
      <c r="SF6648" s="88"/>
      <c r="SG6648" s="88"/>
      <c r="SH6648" s="88"/>
      <c r="SI6648" s="88"/>
      <c r="SJ6648" s="88"/>
      <c r="SK6648" s="88"/>
      <c r="SL6648" s="88"/>
      <c r="SM6648" s="88"/>
      <c r="SN6648" s="88"/>
      <c r="SO6648" s="88"/>
      <c r="SP6648" s="88"/>
      <c r="SQ6648" s="88"/>
      <c r="SR6648" s="88"/>
      <c r="SS6648" s="88"/>
      <c r="ST6648" s="88"/>
      <c r="SU6648" s="88"/>
      <c r="SV6648" s="88"/>
      <c r="SW6648" s="88"/>
      <c r="SX6648" s="88"/>
      <c r="SY6648" s="88"/>
      <c r="SZ6648" s="88"/>
      <c r="TA6648" s="88"/>
      <c r="TB6648" s="88"/>
      <c r="TC6648" s="88"/>
      <c r="TD6648" s="88"/>
      <c r="TE6648" s="88"/>
      <c r="TF6648" s="88"/>
      <c r="TG6648" s="88"/>
      <c r="TH6648" s="88"/>
      <c r="TI6648" s="88"/>
      <c r="TJ6648" s="88"/>
      <c r="TK6648" s="88"/>
      <c r="TL6648" s="88"/>
      <c r="TM6648" s="88"/>
      <c r="TN6648" s="88"/>
      <c r="TO6648" s="88"/>
      <c r="TP6648" s="88"/>
      <c r="TQ6648" s="88"/>
      <c r="TR6648" s="88"/>
      <c r="TS6648" s="88"/>
      <c r="TT6648" s="88"/>
      <c r="TU6648" s="88"/>
      <c r="TV6648" s="88"/>
      <c r="TW6648" s="88"/>
      <c r="TX6648" s="88"/>
      <c r="TY6648" s="88"/>
      <c r="TZ6648" s="88"/>
      <c r="UA6648" s="88"/>
      <c r="UB6648" s="88"/>
      <c r="UC6648" s="88"/>
      <c r="UD6648" s="88"/>
      <c r="UE6648" s="88"/>
      <c r="UF6648" s="88"/>
      <c r="UG6648" s="88"/>
      <c r="UH6648" s="88"/>
      <c r="UI6648" s="88"/>
      <c r="UJ6648" s="88"/>
      <c r="UK6648" s="88"/>
      <c r="UL6648" s="88"/>
      <c r="UM6648" s="88"/>
      <c r="UN6648" s="88"/>
      <c r="UO6648" s="88"/>
      <c r="UP6648" s="88"/>
      <c r="UQ6648" s="88"/>
      <c r="UR6648" s="88"/>
      <c r="US6648" s="88"/>
      <c r="UT6648" s="88"/>
      <c r="UU6648" s="88"/>
      <c r="UV6648" s="88"/>
      <c r="UW6648" s="88"/>
      <c r="UX6648" s="88"/>
      <c r="UY6648" s="88"/>
      <c r="UZ6648" s="88"/>
      <c r="VA6648" s="88"/>
      <c r="VB6648" s="88"/>
      <c r="VC6648" s="88"/>
      <c r="VD6648" s="88"/>
      <c r="VE6648" s="88"/>
      <c r="VF6648" s="88"/>
      <c r="VG6648" s="88"/>
      <c r="VH6648" s="88"/>
      <c r="VI6648" s="88"/>
      <c r="VJ6648" s="88"/>
      <c r="VK6648" s="88"/>
      <c r="VL6648" s="88"/>
      <c r="VM6648" s="88"/>
      <c r="VN6648" s="88"/>
      <c r="VO6648" s="88"/>
      <c r="VP6648" s="88"/>
      <c r="VQ6648" s="88"/>
      <c r="VR6648" s="88"/>
      <c r="VS6648" s="88"/>
      <c r="VT6648" s="88"/>
      <c r="VU6648" s="88"/>
      <c r="VV6648" s="88"/>
      <c r="VW6648" s="88"/>
      <c r="VX6648" s="88"/>
      <c r="VY6648" s="88"/>
      <c r="VZ6648" s="88"/>
      <c r="WA6648" s="88"/>
      <c r="WB6648" s="88"/>
      <c r="WC6648" s="88"/>
      <c r="WD6648" s="88"/>
      <c r="WE6648" s="88"/>
      <c r="WF6648" s="88"/>
      <c r="WG6648" s="88"/>
      <c r="WH6648" s="88"/>
      <c r="WI6648" s="88"/>
      <c r="WJ6648" s="88"/>
      <c r="WK6648" s="88"/>
      <c r="WL6648" s="88"/>
      <c r="WM6648" s="88"/>
      <c r="WN6648" s="88"/>
      <c r="WO6648" s="88"/>
      <c r="WP6648" s="88"/>
      <c r="WQ6648" s="88"/>
      <c r="WR6648" s="88"/>
      <c r="WS6648" s="88"/>
      <c r="WT6648" s="88"/>
      <c r="WU6648" s="88"/>
      <c r="WV6648" s="88"/>
      <c r="WW6648" s="88"/>
      <c r="WX6648" s="88"/>
      <c r="WY6648" s="88"/>
      <c r="WZ6648" s="88"/>
      <c r="XA6648" s="88"/>
      <c r="XB6648" s="88"/>
      <c r="XC6648" s="88"/>
      <c r="XD6648" s="88"/>
      <c r="XE6648" s="88"/>
      <c r="XF6648" s="88"/>
      <c r="XG6648" s="88"/>
      <c r="XH6648" s="88"/>
      <c r="XI6648" s="88"/>
      <c r="XJ6648" s="88"/>
      <c r="XK6648" s="88"/>
      <c r="XL6648" s="88"/>
      <c r="XM6648" s="88"/>
      <c r="XN6648" s="88"/>
      <c r="XO6648" s="88"/>
      <c r="XP6648" s="88"/>
      <c r="XQ6648" s="88"/>
      <c r="XR6648" s="88"/>
      <c r="XS6648" s="88"/>
      <c r="XT6648" s="88"/>
      <c r="XU6648" s="88"/>
      <c r="XV6648" s="88"/>
      <c r="XW6648" s="88"/>
      <c r="XX6648" s="88"/>
      <c r="XY6648" s="88"/>
      <c r="XZ6648" s="88"/>
      <c r="YA6648" s="88"/>
      <c r="YB6648" s="88"/>
      <c r="YC6648" s="88"/>
      <c r="YD6648" s="88"/>
      <c r="YE6648" s="88"/>
      <c r="YF6648" s="88"/>
      <c r="YG6648" s="88"/>
      <c r="YH6648" s="88"/>
      <c r="YI6648" s="88"/>
      <c r="YJ6648" s="88"/>
      <c r="YK6648" s="88"/>
      <c r="YL6648" s="88"/>
      <c r="YM6648" s="88"/>
      <c r="YN6648" s="88"/>
      <c r="YO6648" s="88"/>
      <c r="YP6648" s="88"/>
      <c r="YQ6648" s="88"/>
      <c r="YR6648" s="88"/>
      <c r="YS6648" s="88"/>
      <c r="YT6648" s="88"/>
      <c r="YU6648" s="88"/>
      <c r="YV6648" s="88"/>
      <c r="YW6648" s="88"/>
      <c r="YX6648" s="88"/>
      <c r="YY6648" s="88"/>
      <c r="YZ6648" s="88"/>
      <c r="ZA6648" s="88"/>
      <c r="ZB6648" s="88"/>
      <c r="ZC6648" s="88"/>
      <c r="ZD6648" s="88"/>
      <c r="ZE6648" s="88"/>
      <c r="ZF6648" s="88"/>
      <c r="ZG6648" s="88"/>
      <c r="ZH6648" s="88"/>
      <c r="ZI6648" s="88"/>
      <c r="ZJ6648" s="88"/>
      <c r="ZK6648" s="88"/>
      <c r="ZL6648" s="88"/>
      <c r="ZM6648" s="88"/>
      <c r="ZN6648" s="88"/>
      <c r="ZO6648" s="88"/>
      <c r="ZP6648" s="88"/>
      <c r="ZQ6648" s="88"/>
      <c r="ZR6648" s="88"/>
      <c r="ZS6648" s="88"/>
      <c r="ZT6648" s="88"/>
      <c r="ZU6648" s="88"/>
      <c r="ZV6648" s="88"/>
      <c r="ZW6648" s="88"/>
      <c r="ZX6648" s="88"/>
      <c r="ZY6648" s="88"/>
      <c r="ZZ6648" s="88"/>
      <c r="AAA6648" s="88"/>
      <c r="AAB6648" s="88"/>
      <c r="AAC6648" s="88"/>
      <c r="AAD6648" s="88"/>
      <c r="AAE6648" s="88"/>
      <c r="AAF6648" s="88"/>
      <c r="AAG6648" s="88"/>
      <c r="AAH6648" s="88"/>
      <c r="AAI6648" s="88"/>
      <c r="AAJ6648" s="88"/>
      <c r="AAK6648" s="88"/>
      <c r="AAL6648" s="88"/>
      <c r="AAM6648" s="88"/>
      <c r="AAN6648" s="88"/>
      <c r="AAO6648" s="88"/>
      <c r="AAP6648" s="88"/>
      <c r="AAQ6648" s="88"/>
      <c r="AAR6648" s="88"/>
      <c r="AAS6648" s="88"/>
      <c r="AAT6648" s="88"/>
      <c r="AAU6648" s="88"/>
      <c r="AAV6648" s="88"/>
      <c r="AAW6648" s="88"/>
      <c r="AAX6648" s="88"/>
      <c r="AAY6648" s="88"/>
      <c r="AAZ6648" s="88"/>
      <c r="ABA6648" s="88"/>
      <c r="ABB6648" s="88"/>
      <c r="ABC6648" s="88"/>
      <c r="ABD6648" s="88"/>
      <c r="ABE6648" s="88"/>
      <c r="ABF6648" s="88"/>
      <c r="ABG6648" s="88"/>
      <c r="ABH6648" s="88"/>
      <c r="ABI6648" s="88"/>
      <c r="ABJ6648" s="88"/>
      <c r="ABK6648" s="88"/>
      <c r="ABL6648" s="88"/>
      <c r="ABM6648" s="88"/>
      <c r="ABN6648" s="88"/>
      <c r="ABO6648" s="88"/>
      <c r="ABP6648" s="88"/>
      <c r="ABQ6648" s="88"/>
      <c r="ABR6648" s="88"/>
      <c r="ABS6648" s="88"/>
      <c r="ABT6648" s="88"/>
      <c r="ABU6648" s="88"/>
      <c r="ABV6648" s="88"/>
      <c r="ABW6648" s="88"/>
      <c r="ABX6648" s="88"/>
      <c r="ABY6648" s="88"/>
      <c r="ABZ6648" s="88"/>
      <c r="ACA6648" s="88"/>
      <c r="ACB6648" s="88"/>
      <c r="ACC6648" s="88"/>
      <c r="ACD6648" s="88"/>
      <c r="ACE6648" s="88"/>
      <c r="ACF6648" s="88"/>
      <c r="ACG6648" s="88"/>
      <c r="ACH6648" s="88"/>
      <c r="ACI6648" s="88"/>
      <c r="ACJ6648" s="88"/>
      <c r="ACK6648" s="88"/>
      <c r="ACL6648" s="88"/>
      <c r="ACM6648" s="88"/>
      <c r="ACN6648" s="88"/>
      <c r="ACO6648" s="88"/>
      <c r="ACP6648" s="88"/>
      <c r="ACQ6648" s="88"/>
      <c r="ACR6648" s="88"/>
      <c r="ACS6648" s="88"/>
      <c r="ACT6648" s="88"/>
      <c r="ACU6648" s="88"/>
      <c r="ACV6648" s="88"/>
      <c r="ACW6648" s="88"/>
      <c r="ACX6648" s="88"/>
      <c r="ACY6648" s="88"/>
      <c r="ACZ6648" s="88"/>
      <c r="ADA6648" s="88"/>
      <c r="ADB6648" s="88"/>
      <c r="ADC6648" s="88"/>
      <c r="ADD6648" s="88"/>
      <c r="ADE6648" s="88"/>
      <c r="ADF6648" s="88"/>
      <c r="ADG6648" s="88"/>
      <c r="ADH6648" s="88"/>
      <c r="ADI6648" s="88"/>
      <c r="ADJ6648" s="88"/>
      <c r="ADK6648" s="88"/>
      <c r="ADL6648" s="88"/>
      <c r="ADM6648" s="88"/>
      <c r="ADN6648" s="88"/>
      <c r="ADO6648" s="88"/>
      <c r="ADP6648" s="88"/>
      <c r="ADQ6648" s="88"/>
      <c r="ADR6648" s="88"/>
      <c r="ADS6648" s="88"/>
      <c r="ADT6648" s="88"/>
      <c r="ADU6648" s="88"/>
      <c r="ADV6648" s="88"/>
      <c r="ADW6648" s="88"/>
      <c r="ADX6648" s="88"/>
      <c r="ADY6648" s="88"/>
      <c r="ADZ6648" s="88"/>
      <c r="AEA6648" s="88"/>
      <c r="AEB6648" s="88"/>
      <c r="AEC6648" s="88"/>
      <c r="AED6648" s="88"/>
      <c r="AEE6648" s="88"/>
      <c r="AEF6648" s="88"/>
      <c r="AEG6648" s="88"/>
      <c r="AEH6648" s="88"/>
      <c r="AEI6648" s="88"/>
      <c r="AEJ6648" s="88"/>
      <c r="AEK6648" s="88"/>
      <c r="AEL6648" s="88"/>
      <c r="AEM6648" s="88"/>
      <c r="AEN6648" s="88"/>
      <c r="AEO6648" s="88"/>
      <c r="AEP6648" s="88"/>
      <c r="AEQ6648" s="88"/>
      <c r="AER6648" s="88"/>
      <c r="AES6648" s="88"/>
      <c r="AET6648" s="88"/>
      <c r="AEU6648" s="88"/>
      <c r="AEV6648" s="88"/>
      <c r="AEW6648" s="88"/>
      <c r="AEX6648" s="88"/>
      <c r="AEY6648" s="88"/>
      <c r="AEZ6648" s="88"/>
      <c r="AFA6648" s="88"/>
      <c r="AFB6648" s="88"/>
      <c r="AFC6648" s="88"/>
      <c r="AFD6648" s="88"/>
      <c r="AFE6648" s="88"/>
      <c r="AFF6648" s="88"/>
      <c r="AFG6648" s="88"/>
      <c r="AFH6648" s="88"/>
      <c r="AFI6648" s="88"/>
      <c r="AFJ6648" s="88"/>
      <c r="AFK6648" s="88"/>
      <c r="AFL6648" s="88"/>
      <c r="AFM6648" s="88"/>
      <c r="AFN6648" s="88"/>
      <c r="AFO6648" s="88"/>
      <c r="AFP6648" s="88"/>
      <c r="AFQ6648" s="88"/>
      <c r="AFR6648" s="88"/>
      <c r="AFS6648" s="88"/>
      <c r="AFT6648" s="88"/>
      <c r="AFU6648" s="88"/>
      <c r="AFV6648" s="88"/>
      <c r="AFW6648" s="88"/>
      <c r="AFX6648" s="88"/>
      <c r="AFY6648" s="88"/>
      <c r="AFZ6648" s="88"/>
      <c r="AGA6648" s="88"/>
      <c r="AGB6648" s="88"/>
      <c r="AGC6648" s="88"/>
      <c r="AGD6648" s="88"/>
      <c r="AGE6648" s="88"/>
      <c r="AGF6648" s="88"/>
      <c r="AGG6648" s="88"/>
      <c r="AGH6648" s="88"/>
      <c r="AGI6648" s="88"/>
      <c r="AGJ6648" s="88"/>
      <c r="AGK6648" s="88"/>
      <c r="AGL6648" s="88"/>
      <c r="AGM6648" s="88"/>
      <c r="AGN6648" s="88"/>
      <c r="AGO6648" s="88"/>
      <c r="AGP6648" s="88"/>
      <c r="AGQ6648" s="88"/>
      <c r="AGR6648" s="88"/>
      <c r="AGS6648" s="88"/>
      <c r="AGT6648" s="88"/>
      <c r="AGU6648" s="88"/>
      <c r="AGV6648" s="88"/>
      <c r="AGW6648" s="88"/>
      <c r="AGX6648" s="88"/>
      <c r="AGY6648" s="88"/>
      <c r="AGZ6648" s="88"/>
      <c r="AHA6648" s="88"/>
      <c r="AHB6648" s="88"/>
      <c r="AHC6648" s="88"/>
      <c r="AHD6648" s="88"/>
      <c r="AHE6648" s="88"/>
      <c r="AHF6648" s="88"/>
      <c r="AHG6648" s="88"/>
      <c r="AHH6648" s="88"/>
      <c r="AHI6648" s="88"/>
      <c r="AHJ6648" s="88"/>
      <c r="AHK6648" s="88"/>
      <c r="AHL6648" s="88"/>
      <c r="AHM6648" s="88"/>
      <c r="AHN6648" s="88"/>
      <c r="AHO6648" s="88"/>
      <c r="AHP6648" s="88"/>
      <c r="AHQ6648" s="88"/>
      <c r="AHR6648" s="88"/>
      <c r="AHS6648" s="88"/>
      <c r="AHT6648" s="88"/>
      <c r="AHU6648" s="88"/>
      <c r="AHV6648" s="88"/>
      <c r="AHW6648" s="88"/>
      <c r="AHX6648" s="88"/>
      <c r="AHY6648" s="88"/>
      <c r="AHZ6648" s="88"/>
      <c r="AIA6648" s="88"/>
      <c r="AIB6648" s="88"/>
      <c r="AIC6648" s="88"/>
      <c r="AID6648" s="88"/>
      <c r="AIE6648" s="88"/>
      <c r="AIF6648" s="88"/>
      <c r="AIG6648" s="88"/>
      <c r="AIH6648" s="88"/>
      <c r="AII6648" s="88"/>
      <c r="AIJ6648" s="88"/>
      <c r="AIK6648" s="88"/>
      <c r="AIL6648" s="88"/>
      <c r="AIM6648" s="88"/>
      <c r="AIN6648" s="88"/>
      <c r="AIO6648" s="88"/>
      <c r="AIP6648" s="88"/>
      <c r="AIQ6648" s="88"/>
      <c r="AIR6648" s="88"/>
      <c r="AIS6648" s="88"/>
      <c r="AIT6648" s="88"/>
      <c r="AIU6648" s="88"/>
      <c r="AIV6648" s="88"/>
      <c r="AIW6648" s="88"/>
      <c r="AIX6648" s="88"/>
      <c r="AIY6648" s="88"/>
      <c r="AIZ6648" s="88"/>
      <c r="AJA6648" s="88"/>
      <c r="AJB6648" s="88"/>
      <c r="AJC6648" s="88"/>
      <c r="AJD6648" s="88"/>
      <c r="AJE6648" s="88"/>
      <c r="AJF6648" s="88"/>
      <c r="AJG6648" s="88"/>
      <c r="AJH6648" s="88"/>
      <c r="AJI6648" s="88"/>
      <c r="AJJ6648" s="88"/>
      <c r="AJK6648" s="88"/>
      <c r="AJL6648" s="88"/>
      <c r="AJM6648" s="88"/>
      <c r="AJN6648" s="88"/>
      <c r="AJO6648" s="88"/>
      <c r="AJP6648" s="88"/>
      <c r="AJQ6648" s="88"/>
      <c r="AJR6648" s="88"/>
      <c r="AJS6648" s="88"/>
      <c r="AJT6648" s="88"/>
      <c r="AJU6648" s="88"/>
      <c r="AJV6648" s="88"/>
      <c r="AJW6648" s="88"/>
      <c r="AJX6648" s="88"/>
      <c r="AJY6648" s="88"/>
      <c r="AJZ6648" s="88"/>
      <c r="AKA6648" s="88"/>
      <c r="AKB6648" s="88"/>
      <c r="AKC6648" s="88"/>
      <c r="AKD6648" s="88"/>
      <c r="AKE6648" s="88"/>
      <c r="AKF6648" s="88"/>
      <c r="AKG6648" s="88"/>
      <c r="AKH6648" s="88"/>
      <c r="AKI6648" s="88"/>
      <c r="AKJ6648" s="88"/>
      <c r="AKK6648" s="88"/>
      <c r="AKL6648" s="88"/>
      <c r="AKM6648" s="88"/>
      <c r="AKN6648" s="88"/>
      <c r="AKO6648" s="88"/>
      <c r="AKP6648" s="88"/>
      <c r="AKQ6648" s="88"/>
      <c r="AKR6648" s="88"/>
      <c r="AKS6648" s="88"/>
      <c r="AKT6648" s="88"/>
      <c r="AKU6648" s="88"/>
      <c r="AKV6648" s="88"/>
      <c r="AKW6648" s="88"/>
      <c r="AKX6648" s="88"/>
      <c r="AKY6648" s="88"/>
      <c r="AKZ6648" s="88"/>
      <c r="ALA6648" s="88"/>
      <c r="ALB6648" s="88"/>
      <c r="ALC6648" s="88"/>
      <c r="ALD6648" s="88"/>
      <c r="ALE6648" s="88"/>
      <c r="ALF6648" s="88"/>
      <c r="ALG6648" s="88"/>
      <c r="ALH6648" s="88"/>
      <c r="ALI6648" s="88"/>
      <c r="ALJ6648" s="88"/>
      <c r="ALK6648" s="88"/>
      <c r="ALL6648" s="88"/>
      <c r="ALM6648" s="88"/>
      <c r="ALN6648" s="88"/>
      <c r="ALO6648" s="88"/>
      <c r="ALP6648" s="88"/>
      <c r="ALQ6648" s="88"/>
      <c r="ALR6648" s="88"/>
      <c r="ALS6648" s="88"/>
      <c r="ALT6648" s="88"/>
      <c r="ALU6648" s="88"/>
      <c r="ALV6648" s="88"/>
      <c r="ALW6648" s="88"/>
      <c r="ALX6648" s="88"/>
      <c r="ALY6648" s="88"/>
      <c r="ALZ6648" s="88"/>
      <c r="AMA6648" s="88"/>
      <c r="AMB6648" s="88"/>
      <c r="AMC6648" s="88"/>
      <c r="AMD6648" s="88"/>
      <c r="AME6648" s="88"/>
      <c r="AMF6648" s="88"/>
      <c r="AMG6648" s="88"/>
      <c r="AMH6648" s="88"/>
      <c r="AMI6648" s="88"/>
      <c r="AMJ6648" s="88"/>
      <c r="AMK6648" s="88"/>
      <c r="AML6648" s="88"/>
      <c r="AMM6648" s="88"/>
      <c r="AMN6648" s="88"/>
      <c r="AMO6648" s="88"/>
    </row>
    <row r="6649" spans="1:1029" s="104" customFormat="1" x14ac:dyDescent="0.35">
      <c r="A6649" s="21">
        <v>10141103</v>
      </c>
      <c r="B6649" s="158" t="s">
        <v>725</v>
      </c>
      <c r="C6649" s="115" t="s">
        <v>710</v>
      </c>
      <c r="D6649" s="132" t="s">
        <v>853</v>
      </c>
      <c r="E6649" s="114" t="str">
        <f t="shared" si="1237"/>
        <v>TRANSFORMADOR MARCA:ASTOR PT 53R PT 53R</v>
      </c>
      <c r="F6649" s="124"/>
      <c r="G6649" s="132" t="s">
        <v>853</v>
      </c>
      <c r="H6649" s="132" t="s">
        <v>847</v>
      </c>
      <c r="I6649" s="136"/>
      <c r="J6649" s="124"/>
      <c r="K6649" s="135"/>
      <c r="L6649" s="124"/>
      <c r="M6649" s="124">
        <v>630</v>
      </c>
      <c r="N6649" s="124">
        <v>33</v>
      </c>
      <c r="O6649" s="21">
        <v>0.4</v>
      </c>
      <c r="P6649" s="124" t="s">
        <v>514</v>
      </c>
      <c r="Q6649" s="124">
        <v>2017</v>
      </c>
      <c r="R6649" s="124" t="s">
        <v>499</v>
      </c>
      <c r="S6649" s="124" t="s">
        <v>852</v>
      </c>
      <c r="T6649" s="116">
        <v>1200</v>
      </c>
      <c r="U6649" s="111">
        <v>45</v>
      </c>
      <c r="V6649" s="113">
        <f t="shared" si="1238"/>
        <v>1200</v>
      </c>
      <c r="W6649" s="113">
        <f t="shared" si="1239"/>
        <v>0</v>
      </c>
      <c r="X6649" s="112">
        <f t="shared" si="1240"/>
        <v>0</v>
      </c>
      <c r="Y6649" s="111"/>
      <c r="Z6649" s="110">
        <f t="shared" si="1248"/>
        <v>45</v>
      </c>
      <c r="AA6649" s="109">
        <f t="shared" si="1241"/>
        <v>60</v>
      </c>
      <c r="AB6649" s="109">
        <f t="shared" si="1242"/>
        <v>60000</v>
      </c>
      <c r="AC6649" s="108">
        <f t="shared" si="1243"/>
        <v>1140</v>
      </c>
      <c r="AD6649" s="107">
        <f t="shared" si="1244"/>
        <v>2.2222222222222223E-2</v>
      </c>
      <c r="AE6649" s="106">
        <f t="shared" si="1245"/>
        <v>25.333333333333336</v>
      </c>
      <c r="AF6649" s="105">
        <f t="shared" si="1246"/>
        <v>25.333333333333336</v>
      </c>
      <c r="AG6649" s="105">
        <f t="shared" si="1247"/>
        <v>1174.6666666666667</v>
      </c>
      <c r="AH6649" s="88"/>
      <c r="AI6649" s="88"/>
      <c r="AJ6649" s="88"/>
      <c r="AK6649" s="88"/>
      <c r="AL6649" s="88"/>
      <c r="AM6649" s="88"/>
      <c r="AN6649" s="88"/>
      <c r="AO6649" s="88"/>
      <c r="AP6649" s="88"/>
      <c r="AQ6649" s="88"/>
      <c r="AR6649" s="88"/>
      <c r="AS6649" s="88"/>
      <c r="AT6649" s="88"/>
      <c r="AU6649" s="88"/>
      <c r="AV6649" s="88"/>
      <c r="AW6649" s="88"/>
      <c r="AX6649" s="88"/>
      <c r="AY6649" s="88"/>
      <c r="AZ6649" s="88"/>
      <c r="BA6649" s="88"/>
      <c r="BB6649" s="88"/>
      <c r="BC6649" s="88"/>
      <c r="BD6649" s="88"/>
      <c r="BE6649" s="88"/>
      <c r="BF6649" s="88"/>
      <c r="BG6649" s="88"/>
      <c r="BH6649" s="88"/>
      <c r="BI6649" s="88"/>
      <c r="BJ6649" s="88"/>
      <c r="BK6649" s="88"/>
      <c r="BL6649" s="88"/>
      <c r="BM6649" s="88"/>
      <c r="BN6649" s="88"/>
      <c r="BO6649" s="88"/>
      <c r="BP6649" s="88"/>
      <c r="BQ6649" s="88"/>
      <c r="BR6649" s="88"/>
      <c r="BS6649" s="88"/>
      <c r="BT6649" s="88"/>
      <c r="BU6649" s="88"/>
      <c r="BV6649" s="88"/>
      <c r="BW6649" s="88"/>
      <c r="BX6649" s="88"/>
      <c r="BY6649" s="88"/>
      <c r="BZ6649" s="88"/>
      <c r="CA6649" s="88"/>
      <c r="CB6649" s="88"/>
      <c r="CC6649" s="88"/>
      <c r="CD6649" s="88"/>
      <c r="CE6649" s="88"/>
      <c r="CF6649" s="88"/>
      <c r="CG6649" s="88"/>
      <c r="CH6649" s="88"/>
      <c r="CI6649" s="88"/>
      <c r="CJ6649" s="88"/>
      <c r="CK6649" s="88"/>
      <c r="CL6649" s="88"/>
      <c r="CM6649" s="88"/>
      <c r="CN6649" s="88"/>
      <c r="CO6649" s="88"/>
      <c r="CP6649" s="88"/>
      <c r="CQ6649" s="88"/>
      <c r="CR6649" s="88"/>
      <c r="CS6649" s="88"/>
      <c r="CT6649" s="88"/>
      <c r="CU6649" s="88"/>
      <c r="CV6649" s="88"/>
      <c r="CW6649" s="88"/>
      <c r="CX6649" s="88"/>
      <c r="CY6649" s="88"/>
      <c r="CZ6649" s="88"/>
      <c r="DA6649" s="88"/>
      <c r="DB6649" s="88"/>
      <c r="DC6649" s="88"/>
      <c r="DD6649" s="88"/>
      <c r="DE6649" s="88"/>
      <c r="DF6649" s="88"/>
      <c r="DG6649" s="88"/>
      <c r="DH6649" s="88"/>
      <c r="DI6649" s="88"/>
      <c r="DJ6649" s="88"/>
      <c r="DK6649" s="88"/>
      <c r="DL6649" s="88"/>
      <c r="DM6649" s="88"/>
      <c r="DN6649" s="88"/>
      <c r="DO6649" s="88"/>
      <c r="DP6649" s="88"/>
      <c r="DQ6649" s="88"/>
      <c r="DR6649" s="88"/>
      <c r="DS6649" s="88"/>
      <c r="DT6649" s="88"/>
      <c r="DU6649" s="88"/>
      <c r="DV6649" s="88"/>
      <c r="DW6649" s="88"/>
      <c r="DX6649" s="88"/>
      <c r="DY6649" s="88"/>
      <c r="DZ6649" s="88"/>
      <c r="EA6649" s="88"/>
      <c r="EB6649" s="88"/>
      <c r="EC6649" s="88"/>
      <c r="ED6649" s="88"/>
      <c r="EE6649" s="88"/>
      <c r="EF6649" s="88"/>
      <c r="EG6649" s="88"/>
      <c r="EH6649" s="88"/>
      <c r="EI6649" s="88"/>
      <c r="EJ6649" s="88"/>
      <c r="EK6649" s="88"/>
      <c r="EL6649" s="88"/>
      <c r="EM6649" s="88"/>
      <c r="EN6649" s="88"/>
      <c r="EO6649" s="88"/>
      <c r="EP6649" s="88"/>
      <c r="EQ6649" s="88"/>
      <c r="ER6649" s="88"/>
      <c r="ES6649" s="88"/>
      <c r="ET6649" s="88"/>
      <c r="EU6649" s="88"/>
      <c r="EV6649" s="88"/>
      <c r="EW6649" s="88"/>
      <c r="EX6649" s="88"/>
      <c r="EY6649" s="88"/>
      <c r="EZ6649" s="88"/>
      <c r="FA6649" s="88"/>
      <c r="FB6649" s="88"/>
      <c r="FC6649" s="88"/>
      <c r="FD6649" s="88"/>
      <c r="FE6649" s="88"/>
      <c r="FF6649" s="88"/>
      <c r="FG6649" s="88"/>
      <c r="FH6649" s="88"/>
      <c r="FI6649" s="88"/>
      <c r="FJ6649" s="88"/>
      <c r="FK6649" s="88"/>
      <c r="FL6649" s="88"/>
      <c r="FM6649" s="88"/>
      <c r="FN6649" s="88"/>
      <c r="FO6649" s="88"/>
      <c r="FP6649" s="88"/>
      <c r="FQ6649" s="88"/>
      <c r="FR6649" s="88"/>
      <c r="FS6649" s="88"/>
      <c r="FT6649" s="88"/>
      <c r="FU6649" s="88"/>
      <c r="FV6649" s="88"/>
      <c r="FW6649" s="88"/>
      <c r="FX6649" s="88"/>
      <c r="FY6649" s="88"/>
      <c r="FZ6649" s="88"/>
      <c r="GA6649" s="88"/>
      <c r="GB6649" s="88"/>
      <c r="GC6649" s="88"/>
      <c r="GD6649" s="88"/>
      <c r="GE6649" s="88"/>
      <c r="GF6649" s="88"/>
      <c r="GG6649" s="88"/>
      <c r="GH6649" s="88"/>
      <c r="GI6649" s="88"/>
      <c r="GJ6649" s="88"/>
      <c r="GK6649" s="88"/>
      <c r="GL6649" s="88"/>
      <c r="GM6649" s="88"/>
      <c r="GN6649" s="88"/>
      <c r="GO6649" s="88"/>
      <c r="GP6649" s="88"/>
      <c r="GQ6649" s="88"/>
      <c r="GR6649" s="88"/>
      <c r="GS6649" s="88"/>
      <c r="GT6649" s="88"/>
      <c r="GU6649" s="88"/>
      <c r="GV6649" s="88"/>
      <c r="GW6649" s="88"/>
      <c r="GX6649" s="88"/>
      <c r="GY6649" s="88"/>
      <c r="GZ6649" s="88"/>
      <c r="HA6649" s="88"/>
      <c r="HB6649" s="88"/>
      <c r="HC6649" s="88"/>
      <c r="HD6649" s="88"/>
      <c r="HE6649" s="88"/>
      <c r="HF6649" s="88"/>
      <c r="HG6649" s="88"/>
      <c r="HH6649" s="88"/>
      <c r="HI6649" s="88"/>
      <c r="HJ6649" s="88"/>
      <c r="HK6649" s="88"/>
      <c r="HL6649" s="88"/>
      <c r="HM6649" s="88"/>
      <c r="HN6649" s="88"/>
      <c r="HO6649" s="88"/>
      <c r="HP6649" s="88"/>
      <c r="HQ6649" s="88"/>
      <c r="HR6649" s="88"/>
      <c r="HS6649" s="88"/>
      <c r="HT6649" s="88"/>
      <c r="HU6649" s="88"/>
      <c r="HV6649" s="88"/>
      <c r="HW6649" s="88"/>
      <c r="HX6649" s="88"/>
      <c r="HY6649" s="88"/>
      <c r="HZ6649" s="88"/>
      <c r="IA6649" s="88"/>
      <c r="IB6649" s="88"/>
      <c r="IC6649" s="88"/>
      <c r="ID6649" s="88"/>
      <c r="IE6649" s="88"/>
      <c r="IF6649" s="88"/>
      <c r="IG6649" s="88"/>
      <c r="IH6649" s="88"/>
      <c r="II6649" s="88"/>
      <c r="IJ6649" s="88"/>
      <c r="IK6649" s="88"/>
      <c r="IL6649" s="88"/>
      <c r="IM6649" s="88"/>
      <c r="IN6649" s="88"/>
      <c r="IO6649" s="88"/>
      <c r="IP6649" s="88"/>
      <c r="IQ6649" s="88"/>
      <c r="IR6649" s="88"/>
      <c r="IS6649" s="88"/>
      <c r="IT6649" s="88"/>
      <c r="IU6649" s="88"/>
      <c r="IV6649" s="88"/>
      <c r="IW6649" s="88"/>
      <c r="IX6649" s="88"/>
      <c r="IY6649" s="88"/>
      <c r="IZ6649" s="88"/>
      <c r="JA6649" s="88"/>
      <c r="JB6649" s="88"/>
      <c r="JC6649" s="88"/>
      <c r="JD6649" s="88"/>
      <c r="JE6649" s="88"/>
      <c r="JF6649" s="88"/>
      <c r="JG6649" s="88"/>
      <c r="JH6649" s="88"/>
      <c r="JI6649" s="88"/>
      <c r="JJ6649" s="88"/>
      <c r="JK6649" s="88"/>
      <c r="JL6649" s="88"/>
      <c r="JM6649" s="88"/>
      <c r="JN6649" s="88"/>
      <c r="JO6649" s="88"/>
      <c r="JP6649" s="88"/>
      <c r="JQ6649" s="88"/>
      <c r="JR6649" s="88"/>
      <c r="JS6649" s="88"/>
      <c r="JT6649" s="88"/>
      <c r="JU6649" s="88"/>
      <c r="JV6649" s="88"/>
      <c r="JW6649" s="88"/>
      <c r="JX6649" s="88"/>
      <c r="JY6649" s="88"/>
      <c r="JZ6649" s="88"/>
      <c r="KA6649" s="88"/>
      <c r="KB6649" s="88"/>
      <c r="KC6649" s="88"/>
      <c r="KD6649" s="88"/>
      <c r="KE6649" s="88"/>
      <c r="KF6649" s="88"/>
      <c r="KG6649" s="88"/>
      <c r="KH6649" s="88"/>
      <c r="KI6649" s="88"/>
      <c r="KJ6649" s="88"/>
      <c r="KK6649" s="88"/>
      <c r="KL6649" s="88"/>
      <c r="KM6649" s="88"/>
      <c r="KN6649" s="88"/>
      <c r="KO6649" s="88"/>
      <c r="KP6649" s="88"/>
      <c r="KQ6649" s="88"/>
      <c r="KR6649" s="88"/>
      <c r="KS6649" s="88"/>
      <c r="KT6649" s="88"/>
      <c r="KU6649" s="88"/>
      <c r="KV6649" s="88"/>
      <c r="KW6649" s="88"/>
      <c r="KX6649" s="88"/>
      <c r="KY6649" s="88"/>
      <c r="KZ6649" s="88"/>
      <c r="LA6649" s="88"/>
      <c r="LB6649" s="88"/>
      <c r="LC6649" s="88"/>
      <c r="LD6649" s="88"/>
      <c r="LE6649" s="88"/>
      <c r="LF6649" s="88"/>
      <c r="LG6649" s="88"/>
      <c r="LH6649" s="88"/>
      <c r="LI6649" s="88"/>
      <c r="LJ6649" s="88"/>
      <c r="LK6649" s="88"/>
      <c r="LL6649" s="88"/>
      <c r="LM6649" s="88"/>
      <c r="LN6649" s="88"/>
      <c r="LO6649" s="88"/>
      <c r="LP6649" s="88"/>
      <c r="LQ6649" s="88"/>
      <c r="LR6649" s="88"/>
      <c r="LS6649" s="88"/>
      <c r="LT6649" s="88"/>
      <c r="LU6649" s="88"/>
      <c r="LV6649" s="88"/>
      <c r="LW6649" s="88"/>
      <c r="LX6649" s="88"/>
      <c r="LY6649" s="88"/>
      <c r="LZ6649" s="88"/>
      <c r="MA6649" s="88"/>
      <c r="MB6649" s="88"/>
      <c r="MC6649" s="88"/>
      <c r="MD6649" s="88"/>
      <c r="ME6649" s="88"/>
      <c r="MF6649" s="88"/>
      <c r="MG6649" s="88"/>
      <c r="MH6649" s="88"/>
      <c r="MI6649" s="88"/>
      <c r="MJ6649" s="88"/>
      <c r="MK6649" s="88"/>
      <c r="ML6649" s="88"/>
      <c r="MM6649" s="88"/>
      <c r="MN6649" s="88"/>
      <c r="MO6649" s="88"/>
      <c r="MP6649" s="88"/>
      <c r="MQ6649" s="88"/>
      <c r="MR6649" s="88"/>
      <c r="MS6649" s="88"/>
      <c r="MT6649" s="88"/>
      <c r="MU6649" s="88"/>
      <c r="MV6649" s="88"/>
      <c r="MW6649" s="88"/>
      <c r="MX6649" s="88"/>
      <c r="MY6649" s="88"/>
      <c r="MZ6649" s="88"/>
      <c r="NA6649" s="88"/>
      <c r="NB6649" s="88"/>
      <c r="NC6649" s="88"/>
      <c r="ND6649" s="88"/>
      <c r="NE6649" s="88"/>
      <c r="NF6649" s="88"/>
      <c r="NG6649" s="88"/>
      <c r="NH6649" s="88"/>
      <c r="NI6649" s="88"/>
      <c r="NJ6649" s="88"/>
      <c r="NK6649" s="88"/>
      <c r="NL6649" s="88"/>
      <c r="NM6649" s="88"/>
      <c r="NN6649" s="88"/>
      <c r="NO6649" s="88"/>
      <c r="NP6649" s="88"/>
      <c r="NQ6649" s="88"/>
      <c r="NR6649" s="88"/>
      <c r="NS6649" s="88"/>
      <c r="NT6649" s="88"/>
      <c r="NU6649" s="88"/>
      <c r="NV6649" s="88"/>
      <c r="NW6649" s="88"/>
      <c r="NX6649" s="88"/>
      <c r="NY6649" s="88"/>
      <c r="NZ6649" s="88"/>
      <c r="OA6649" s="88"/>
      <c r="OB6649" s="88"/>
      <c r="OC6649" s="88"/>
      <c r="OD6649" s="88"/>
      <c r="OE6649" s="88"/>
      <c r="OF6649" s="88"/>
      <c r="OG6649" s="88"/>
      <c r="OH6649" s="88"/>
      <c r="OI6649" s="88"/>
      <c r="OJ6649" s="88"/>
      <c r="OK6649" s="88"/>
      <c r="OL6649" s="88"/>
      <c r="OM6649" s="88"/>
      <c r="ON6649" s="88"/>
      <c r="OO6649" s="88"/>
      <c r="OP6649" s="88"/>
      <c r="OQ6649" s="88"/>
      <c r="OR6649" s="88"/>
      <c r="OS6649" s="88"/>
      <c r="OT6649" s="88"/>
      <c r="OU6649" s="88"/>
      <c r="OV6649" s="88"/>
      <c r="OW6649" s="88"/>
      <c r="OX6649" s="88"/>
      <c r="OY6649" s="88"/>
      <c r="OZ6649" s="88"/>
      <c r="PA6649" s="88"/>
      <c r="PB6649" s="88"/>
      <c r="PC6649" s="88"/>
      <c r="PD6649" s="88"/>
      <c r="PE6649" s="88"/>
      <c r="PF6649" s="88"/>
      <c r="PG6649" s="88"/>
      <c r="PH6649" s="88"/>
      <c r="PI6649" s="88"/>
      <c r="PJ6649" s="88"/>
      <c r="PK6649" s="88"/>
      <c r="PL6649" s="88"/>
      <c r="PM6649" s="88"/>
      <c r="PN6649" s="88"/>
      <c r="PO6649" s="88"/>
      <c r="PP6649" s="88"/>
      <c r="PQ6649" s="88"/>
      <c r="PR6649" s="88"/>
      <c r="PS6649" s="88"/>
      <c r="PT6649" s="88"/>
      <c r="PU6649" s="88"/>
      <c r="PV6649" s="88"/>
      <c r="PW6649" s="88"/>
      <c r="PX6649" s="88"/>
      <c r="PY6649" s="88"/>
      <c r="PZ6649" s="88"/>
      <c r="QA6649" s="88"/>
      <c r="QB6649" s="88"/>
      <c r="QC6649" s="88"/>
      <c r="QD6649" s="88"/>
      <c r="QE6649" s="88"/>
      <c r="QF6649" s="88"/>
      <c r="QG6649" s="88"/>
      <c r="QH6649" s="88"/>
      <c r="QI6649" s="88"/>
      <c r="QJ6649" s="88"/>
      <c r="QK6649" s="88"/>
      <c r="QL6649" s="88"/>
      <c r="QM6649" s="88"/>
      <c r="QN6649" s="88"/>
      <c r="QO6649" s="88"/>
      <c r="QP6649" s="88"/>
      <c r="QQ6649" s="88"/>
      <c r="QR6649" s="88"/>
      <c r="QS6649" s="88"/>
      <c r="QT6649" s="88"/>
      <c r="QU6649" s="88"/>
      <c r="QV6649" s="88"/>
      <c r="QW6649" s="88"/>
      <c r="QX6649" s="88"/>
      <c r="QY6649" s="88"/>
      <c r="QZ6649" s="88"/>
      <c r="RA6649" s="88"/>
      <c r="RB6649" s="88"/>
      <c r="RC6649" s="88"/>
      <c r="RD6649" s="88"/>
      <c r="RE6649" s="88"/>
      <c r="RF6649" s="88"/>
      <c r="RG6649" s="88"/>
      <c r="RH6649" s="88"/>
      <c r="RI6649" s="88"/>
      <c r="RJ6649" s="88"/>
      <c r="RK6649" s="88"/>
      <c r="RL6649" s="88"/>
      <c r="RM6649" s="88"/>
      <c r="RN6649" s="88"/>
      <c r="RO6649" s="88"/>
      <c r="RP6649" s="88"/>
      <c r="RQ6649" s="88"/>
      <c r="RR6649" s="88"/>
      <c r="RS6649" s="88"/>
      <c r="RT6649" s="88"/>
      <c r="RU6649" s="88"/>
      <c r="RV6649" s="88"/>
      <c r="RW6649" s="88"/>
      <c r="RX6649" s="88"/>
      <c r="RY6649" s="88"/>
      <c r="RZ6649" s="88"/>
      <c r="SA6649" s="88"/>
      <c r="SB6649" s="88"/>
      <c r="SC6649" s="88"/>
      <c r="SD6649" s="88"/>
      <c r="SE6649" s="88"/>
      <c r="SF6649" s="88"/>
      <c r="SG6649" s="88"/>
      <c r="SH6649" s="88"/>
      <c r="SI6649" s="88"/>
      <c r="SJ6649" s="88"/>
      <c r="SK6649" s="88"/>
      <c r="SL6649" s="88"/>
      <c r="SM6649" s="88"/>
      <c r="SN6649" s="88"/>
      <c r="SO6649" s="88"/>
      <c r="SP6649" s="88"/>
      <c r="SQ6649" s="88"/>
      <c r="SR6649" s="88"/>
      <c r="SS6649" s="88"/>
      <c r="ST6649" s="88"/>
      <c r="SU6649" s="88"/>
      <c r="SV6649" s="88"/>
      <c r="SW6649" s="88"/>
      <c r="SX6649" s="88"/>
      <c r="SY6649" s="88"/>
      <c r="SZ6649" s="88"/>
      <c r="TA6649" s="88"/>
      <c r="TB6649" s="88"/>
      <c r="TC6649" s="88"/>
      <c r="TD6649" s="88"/>
      <c r="TE6649" s="88"/>
      <c r="TF6649" s="88"/>
      <c r="TG6649" s="88"/>
      <c r="TH6649" s="88"/>
      <c r="TI6649" s="88"/>
      <c r="TJ6649" s="88"/>
      <c r="TK6649" s="88"/>
      <c r="TL6649" s="88"/>
      <c r="TM6649" s="88"/>
      <c r="TN6649" s="88"/>
      <c r="TO6649" s="88"/>
      <c r="TP6649" s="88"/>
      <c r="TQ6649" s="88"/>
      <c r="TR6649" s="88"/>
      <c r="TS6649" s="88"/>
      <c r="TT6649" s="88"/>
      <c r="TU6649" s="88"/>
      <c r="TV6649" s="88"/>
      <c r="TW6649" s="88"/>
      <c r="TX6649" s="88"/>
      <c r="TY6649" s="88"/>
      <c r="TZ6649" s="88"/>
      <c r="UA6649" s="88"/>
      <c r="UB6649" s="88"/>
      <c r="UC6649" s="88"/>
      <c r="UD6649" s="88"/>
      <c r="UE6649" s="88"/>
      <c r="UF6649" s="88"/>
      <c r="UG6649" s="88"/>
      <c r="UH6649" s="88"/>
      <c r="UI6649" s="88"/>
      <c r="UJ6649" s="88"/>
      <c r="UK6649" s="88"/>
      <c r="UL6649" s="88"/>
      <c r="UM6649" s="88"/>
      <c r="UN6649" s="88"/>
      <c r="UO6649" s="88"/>
      <c r="UP6649" s="88"/>
      <c r="UQ6649" s="88"/>
      <c r="UR6649" s="88"/>
      <c r="US6649" s="88"/>
      <c r="UT6649" s="88"/>
      <c r="UU6649" s="88"/>
      <c r="UV6649" s="88"/>
      <c r="UW6649" s="88"/>
      <c r="UX6649" s="88"/>
      <c r="UY6649" s="88"/>
      <c r="UZ6649" s="88"/>
      <c r="VA6649" s="88"/>
      <c r="VB6649" s="88"/>
      <c r="VC6649" s="88"/>
      <c r="VD6649" s="88"/>
      <c r="VE6649" s="88"/>
      <c r="VF6649" s="88"/>
      <c r="VG6649" s="88"/>
      <c r="VH6649" s="88"/>
      <c r="VI6649" s="88"/>
      <c r="VJ6649" s="88"/>
      <c r="VK6649" s="88"/>
      <c r="VL6649" s="88"/>
      <c r="VM6649" s="88"/>
      <c r="VN6649" s="88"/>
      <c r="VO6649" s="88"/>
      <c r="VP6649" s="88"/>
      <c r="VQ6649" s="88"/>
      <c r="VR6649" s="88"/>
      <c r="VS6649" s="88"/>
      <c r="VT6649" s="88"/>
      <c r="VU6649" s="88"/>
      <c r="VV6649" s="88"/>
      <c r="VW6649" s="88"/>
      <c r="VX6649" s="88"/>
      <c r="VY6649" s="88"/>
      <c r="VZ6649" s="88"/>
      <c r="WA6649" s="88"/>
      <c r="WB6649" s="88"/>
      <c r="WC6649" s="88"/>
      <c r="WD6649" s="88"/>
      <c r="WE6649" s="88"/>
      <c r="WF6649" s="88"/>
      <c r="WG6649" s="88"/>
      <c r="WH6649" s="88"/>
      <c r="WI6649" s="88"/>
      <c r="WJ6649" s="88"/>
      <c r="WK6649" s="88"/>
      <c r="WL6649" s="88"/>
      <c r="WM6649" s="88"/>
      <c r="WN6649" s="88"/>
      <c r="WO6649" s="88"/>
      <c r="WP6649" s="88"/>
      <c r="WQ6649" s="88"/>
      <c r="WR6649" s="88"/>
      <c r="WS6649" s="88"/>
      <c r="WT6649" s="88"/>
      <c r="WU6649" s="88"/>
      <c r="WV6649" s="88"/>
      <c r="WW6649" s="88"/>
      <c r="WX6649" s="88"/>
      <c r="WY6649" s="88"/>
      <c r="WZ6649" s="88"/>
      <c r="XA6649" s="88"/>
      <c r="XB6649" s="88"/>
      <c r="XC6649" s="88"/>
      <c r="XD6649" s="88"/>
      <c r="XE6649" s="88"/>
      <c r="XF6649" s="88"/>
      <c r="XG6649" s="88"/>
      <c r="XH6649" s="88"/>
      <c r="XI6649" s="88"/>
      <c r="XJ6649" s="88"/>
      <c r="XK6649" s="88"/>
      <c r="XL6649" s="88"/>
      <c r="XM6649" s="88"/>
      <c r="XN6649" s="88"/>
      <c r="XO6649" s="88"/>
      <c r="XP6649" s="88"/>
      <c r="XQ6649" s="88"/>
      <c r="XR6649" s="88"/>
      <c r="XS6649" s="88"/>
      <c r="XT6649" s="88"/>
      <c r="XU6649" s="88"/>
      <c r="XV6649" s="88"/>
      <c r="XW6649" s="88"/>
      <c r="XX6649" s="88"/>
      <c r="XY6649" s="88"/>
      <c r="XZ6649" s="88"/>
      <c r="YA6649" s="88"/>
      <c r="YB6649" s="88"/>
      <c r="YC6649" s="88"/>
      <c r="YD6649" s="88"/>
      <c r="YE6649" s="88"/>
      <c r="YF6649" s="88"/>
      <c r="YG6649" s="88"/>
      <c r="YH6649" s="88"/>
      <c r="YI6649" s="88"/>
      <c r="YJ6649" s="88"/>
      <c r="YK6649" s="88"/>
      <c r="YL6649" s="88"/>
      <c r="YM6649" s="88"/>
      <c r="YN6649" s="88"/>
      <c r="YO6649" s="88"/>
      <c r="YP6649" s="88"/>
      <c r="YQ6649" s="88"/>
      <c r="YR6649" s="88"/>
      <c r="YS6649" s="88"/>
      <c r="YT6649" s="88"/>
      <c r="YU6649" s="88"/>
      <c r="YV6649" s="88"/>
      <c r="YW6649" s="88"/>
      <c r="YX6649" s="88"/>
      <c r="YY6649" s="88"/>
      <c r="YZ6649" s="88"/>
      <c r="ZA6649" s="88"/>
      <c r="ZB6649" s="88"/>
      <c r="ZC6649" s="88"/>
      <c r="ZD6649" s="88"/>
      <c r="ZE6649" s="88"/>
      <c r="ZF6649" s="88"/>
      <c r="ZG6649" s="88"/>
      <c r="ZH6649" s="88"/>
      <c r="ZI6649" s="88"/>
      <c r="ZJ6649" s="88"/>
      <c r="ZK6649" s="88"/>
      <c r="ZL6649" s="88"/>
      <c r="ZM6649" s="88"/>
      <c r="ZN6649" s="88"/>
      <c r="ZO6649" s="88"/>
      <c r="ZP6649" s="88"/>
      <c r="ZQ6649" s="88"/>
      <c r="ZR6649" s="88"/>
      <c r="ZS6649" s="88"/>
      <c r="ZT6649" s="88"/>
      <c r="ZU6649" s="88"/>
      <c r="ZV6649" s="88"/>
      <c r="ZW6649" s="88"/>
      <c r="ZX6649" s="88"/>
      <c r="ZY6649" s="88"/>
      <c r="ZZ6649" s="88"/>
      <c r="AAA6649" s="88"/>
      <c r="AAB6649" s="88"/>
      <c r="AAC6649" s="88"/>
      <c r="AAD6649" s="88"/>
      <c r="AAE6649" s="88"/>
      <c r="AAF6649" s="88"/>
      <c r="AAG6649" s="88"/>
      <c r="AAH6649" s="88"/>
      <c r="AAI6649" s="88"/>
      <c r="AAJ6649" s="88"/>
      <c r="AAK6649" s="88"/>
      <c r="AAL6649" s="88"/>
      <c r="AAM6649" s="88"/>
      <c r="AAN6649" s="88"/>
      <c r="AAO6649" s="88"/>
      <c r="AAP6649" s="88"/>
      <c r="AAQ6649" s="88"/>
      <c r="AAR6649" s="88"/>
      <c r="AAS6649" s="88"/>
      <c r="AAT6649" s="88"/>
      <c r="AAU6649" s="88"/>
      <c r="AAV6649" s="88"/>
      <c r="AAW6649" s="88"/>
      <c r="AAX6649" s="88"/>
      <c r="AAY6649" s="88"/>
      <c r="AAZ6649" s="88"/>
      <c r="ABA6649" s="88"/>
      <c r="ABB6649" s="88"/>
      <c r="ABC6649" s="88"/>
      <c r="ABD6649" s="88"/>
      <c r="ABE6649" s="88"/>
      <c r="ABF6649" s="88"/>
      <c r="ABG6649" s="88"/>
      <c r="ABH6649" s="88"/>
      <c r="ABI6649" s="88"/>
      <c r="ABJ6649" s="88"/>
      <c r="ABK6649" s="88"/>
      <c r="ABL6649" s="88"/>
      <c r="ABM6649" s="88"/>
      <c r="ABN6649" s="88"/>
      <c r="ABO6649" s="88"/>
      <c r="ABP6649" s="88"/>
      <c r="ABQ6649" s="88"/>
      <c r="ABR6649" s="88"/>
      <c r="ABS6649" s="88"/>
      <c r="ABT6649" s="88"/>
      <c r="ABU6649" s="88"/>
      <c r="ABV6649" s="88"/>
      <c r="ABW6649" s="88"/>
      <c r="ABX6649" s="88"/>
      <c r="ABY6649" s="88"/>
      <c r="ABZ6649" s="88"/>
      <c r="ACA6649" s="88"/>
      <c r="ACB6649" s="88"/>
      <c r="ACC6649" s="88"/>
      <c r="ACD6649" s="88"/>
      <c r="ACE6649" s="88"/>
      <c r="ACF6649" s="88"/>
      <c r="ACG6649" s="88"/>
      <c r="ACH6649" s="88"/>
      <c r="ACI6649" s="88"/>
      <c r="ACJ6649" s="88"/>
      <c r="ACK6649" s="88"/>
      <c r="ACL6649" s="88"/>
      <c r="ACM6649" s="88"/>
      <c r="ACN6649" s="88"/>
      <c r="ACO6649" s="88"/>
      <c r="ACP6649" s="88"/>
      <c r="ACQ6649" s="88"/>
      <c r="ACR6649" s="88"/>
      <c r="ACS6649" s="88"/>
      <c r="ACT6649" s="88"/>
      <c r="ACU6649" s="88"/>
      <c r="ACV6649" s="88"/>
      <c r="ACW6649" s="88"/>
      <c r="ACX6649" s="88"/>
      <c r="ACY6649" s="88"/>
      <c r="ACZ6649" s="88"/>
      <c r="ADA6649" s="88"/>
      <c r="ADB6649" s="88"/>
      <c r="ADC6649" s="88"/>
      <c r="ADD6649" s="88"/>
      <c r="ADE6649" s="88"/>
      <c r="ADF6649" s="88"/>
      <c r="ADG6649" s="88"/>
      <c r="ADH6649" s="88"/>
      <c r="ADI6649" s="88"/>
      <c r="ADJ6649" s="88"/>
      <c r="ADK6649" s="88"/>
      <c r="ADL6649" s="88"/>
      <c r="ADM6649" s="88"/>
      <c r="ADN6649" s="88"/>
      <c r="ADO6649" s="88"/>
      <c r="ADP6649" s="88"/>
      <c r="ADQ6649" s="88"/>
      <c r="ADR6649" s="88"/>
      <c r="ADS6649" s="88"/>
      <c r="ADT6649" s="88"/>
      <c r="ADU6649" s="88"/>
      <c r="ADV6649" s="88"/>
      <c r="ADW6649" s="88"/>
      <c r="ADX6649" s="88"/>
      <c r="ADY6649" s="88"/>
      <c r="ADZ6649" s="88"/>
      <c r="AEA6649" s="88"/>
      <c r="AEB6649" s="88"/>
      <c r="AEC6649" s="88"/>
      <c r="AED6649" s="88"/>
      <c r="AEE6649" s="88"/>
      <c r="AEF6649" s="88"/>
      <c r="AEG6649" s="88"/>
      <c r="AEH6649" s="88"/>
      <c r="AEI6649" s="88"/>
      <c r="AEJ6649" s="88"/>
      <c r="AEK6649" s="88"/>
      <c r="AEL6649" s="88"/>
      <c r="AEM6649" s="88"/>
      <c r="AEN6649" s="88"/>
      <c r="AEO6649" s="88"/>
      <c r="AEP6649" s="88"/>
      <c r="AEQ6649" s="88"/>
      <c r="AER6649" s="88"/>
      <c r="AES6649" s="88"/>
      <c r="AET6649" s="88"/>
      <c r="AEU6649" s="88"/>
      <c r="AEV6649" s="88"/>
      <c r="AEW6649" s="88"/>
      <c r="AEX6649" s="88"/>
      <c r="AEY6649" s="88"/>
      <c r="AEZ6649" s="88"/>
      <c r="AFA6649" s="88"/>
      <c r="AFB6649" s="88"/>
      <c r="AFC6649" s="88"/>
      <c r="AFD6649" s="88"/>
      <c r="AFE6649" s="88"/>
      <c r="AFF6649" s="88"/>
      <c r="AFG6649" s="88"/>
      <c r="AFH6649" s="88"/>
      <c r="AFI6649" s="88"/>
      <c r="AFJ6649" s="88"/>
      <c r="AFK6649" s="88"/>
      <c r="AFL6649" s="88"/>
      <c r="AFM6649" s="88"/>
      <c r="AFN6649" s="88"/>
      <c r="AFO6649" s="88"/>
      <c r="AFP6649" s="88"/>
      <c r="AFQ6649" s="88"/>
      <c r="AFR6649" s="88"/>
      <c r="AFS6649" s="88"/>
      <c r="AFT6649" s="88"/>
      <c r="AFU6649" s="88"/>
      <c r="AFV6649" s="88"/>
      <c r="AFW6649" s="88"/>
      <c r="AFX6649" s="88"/>
      <c r="AFY6649" s="88"/>
      <c r="AFZ6649" s="88"/>
      <c r="AGA6649" s="88"/>
      <c r="AGB6649" s="88"/>
      <c r="AGC6649" s="88"/>
      <c r="AGD6649" s="88"/>
      <c r="AGE6649" s="88"/>
      <c r="AGF6649" s="88"/>
      <c r="AGG6649" s="88"/>
      <c r="AGH6649" s="88"/>
      <c r="AGI6649" s="88"/>
      <c r="AGJ6649" s="88"/>
      <c r="AGK6649" s="88"/>
      <c r="AGL6649" s="88"/>
      <c r="AGM6649" s="88"/>
      <c r="AGN6649" s="88"/>
      <c r="AGO6649" s="88"/>
      <c r="AGP6649" s="88"/>
      <c r="AGQ6649" s="88"/>
      <c r="AGR6649" s="88"/>
      <c r="AGS6649" s="88"/>
      <c r="AGT6649" s="88"/>
      <c r="AGU6649" s="88"/>
      <c r="AGV6649" s="88"/>
      <c r="AGW6649" s="88"/>
      <c r="AGX6649" s="88"/>
      <c r="AGY6649" s="88"/>
      <c r="AGZ6649" s="88"/>
      <c r="AHA6649" s="88"/>
      <c r="AHB6649" s="88"/>
      <c r="AHC6649" s="88"/>
      <c r="AHD6649" s="88"/>
      <c r="AHE6649" s="88"/>
      <c r="AHF6649" s="88"/>
      <c r="AHG6649" s="88"/>
      <c r="AHH6649" s="88"/>
      <c r="AHI6649" s="88"/>
      <c r="AHJ6649" s="88"/>
      <c r="AHK6649" s="88"/>
      <c r="AHL6649" s="88"/>
      <c r="AHM6649" s="88"/>
      <c r="AHN6649" s="88"/>
      <c r="AHO6649" s="88"/>
      <c r="AHP6649" s="88"/>
      <c r="AHQ6649" s="88"/>
      <c r="AHR6649" s="88"/>
      <c r="AHS6649" s="88"/>
      <c r="AHT6649" s="88"/>
      <c r="AHU6649" s="88"/>
      <c r="AHV6649" s="88"/>
      <c r="AHW6649" s="88"/>
      <c r="AHX6649" s="88"/>
      <c r="AHY6649" s="88"/>
      <c r="AHZ6649" s="88"/>
      <c r="AIA6649" s="88"/>
      <c r="AIB6649" s="88"/>
      <c r="AIC6649" s="88"/>
      <c r="AID6649" s="88"/>
      <c r="AIE6649" s="88"/>
      <c r="AIF6649" s="88"/>
      <c r="AIG6649" s="88"/>
      <c r="AIH6649" s="88"/>
      <c r="AII6649" s="88"/>
      <c r="AIJ6649" s="88"/>
      <c r="AIK6649" s="88"/>
      <c r="AIL6649" s="88"/>
      <c r="AIM6649" s="88"/>
      <c r="AIN6649" s="88"/>
      <c r="AIO6649" s="88"/>
      <c r="AIP6649" s="88"/>
      <c r="AIQ6649" s="88"/>
      <c r="AIR6649" s="88"/>
      <c r="AIS6649" s="88"/>
      <c r="AIT6649" s="88"/>
      <c r="AIU6649" s="88"/>
      <c r="AIV6649" s="88"/>
      <c r="AIW6649" s="88"/>
      <c r="AIX6649" s="88"/>
      <c r="AIY6649" s="88"/>
      <c r="AIZ6649" s="88"/>
      <c r="AJA6649" s="88"/>
      <c r="AJB6649" s="88"/>
      <c r="AJC6649" s="88"/>
      <c r="AJD6649" s="88"/>
      <c r="AJE6649" s="88"/>
      <c r="AJF6649" s="88"/>
      <c r="AJG6649" s="88"/>
      <c r="AJH6649" s="88"/>
      <c r="AJI6649" s="88"/>
      <c r="AJJ6649" s="88"/>
      <c r="AJK6649" s="88"/>
      <c r="AJL6649" s="88"/>
      <c r="AJM6649" s="88"/>
      <c r="AJN6649" s="88"/>
      <c r="AJO6649" s="88"/>
      <c r="AJP6649" s="88"/>
      <c r="AJQ6649" s="88"/>
      <c r="AJR6649" s="88"/>
      <c r="AJS6649" s="88"/>
      <c r="AJT6649" s="88"/>
      <c r="AJU6649" s="88"/>
      <c r="AJV6649" s="88"/>
      <c r="AJW6649" s="88"/>
      <c r="AJX6649" s="88"/>
      <c r="AJY6649" s="88"/>
      <c r="AJZ6649" s="88"/>
      <c r="AKA6649" s="88"/>
      <c r="AKB6649" s="88"/>
      <c r="AKC6649" s="88"/>
      <c r="AKD6649" s="88"/>
      <c r="AKE6649" s="88"/>
      <c r="AKF6649" s="88"/>
      <c r="AKG6649" s="88"/>
      <c r="AKH6649" s="88"/>
      <c r="AKI6649" s="88"/>
      <c r="AKJ6649" s="88"/>
      <c r="AKK6649" s="88"/>
      <c r="AKL6649" s="88"/>
      <c r="AKM6649" s="88"/>
      <c r="AKN6649" s="88"/>
      <c r="AKO6649" s="88"/>
      <c r="AKP6649" s="88"/>
      <c r="AKQ6649" s="88"/>
      <c r="AKR6649" s="88"/>
      <c r="AKS6649" s="88"/>
      <c r="AKT6649" s="88"/>
      <c r="AKU6649" s="88"/>
      <c r="AKV6649" s="88"/>
      <c r="AKW6649" s="88"/>
      <c r="AKX6649" s="88"/>
      <c r="AKY6649" s="88"/>
      <c r="AKZ6649" s="88"/>
      <c r="ALA6649" s="88"/>
      <c r="ALB6649" s="88"/>
      <c r="ALC6649" s="88"/>
      <c r="ALD6649" s="88"/>
      <c r="ALE6649" s="88"/>
      <c r="ALF6649" s="88"/>
      <c r="ALG6649" s="88"/>
      <c r="ALH6649" s="88"/>
      <c r="ALI6649" s="88"/>
      <c r="ALJ6649" s="88"/>
      <c r="ALK6649" s="88"/>
      <c r="ALL6649" s="88"/>
      <c r="ALM6649" s="88"/>
      <c r="ALN6649" s="88"/>
      <c r="ALO6649" s="88"/>
      <c r="ALP6649" s="88"/>
      <c r="ALQ6649" s="88"/>
      <c r="ALR6649" s="88"/>
      <c r="ALS6649" s="88"/>
      <c r="ALT6649" s="88"/>
      <c r="ALU6649" s="88"/>
      <c r="ALV6649" s="88"/>
      <c r="ALW6649" s="88"/>
      <c r="ALX6649" s="88"/>
      <c r="ALY6649" s="88"/>
      <c r="ALZ6649" s="88"/>
      <c r="AMA6649" s="88"/>
      <c r="AMB6649" s="88"/>
      <c r="AMC6649" s="88"/>
      <c r="AMD6649" s="88"/>
      <c r="AME6649" s="88"/>
      <c r="AMF6649" s="88"/>
      <c r="AMG6649" s="88"/>
      <c r="AMH6649" s="88"/>
      <c r="AMI6649" s="88"/>
      <c r="AMJ6649" s="88"/>
      <c r="AMK6649" s="88"/>
      <c r="AML6649" s="88"/>
      <c r="AMM6649" s="88"/>
      <c r="AMN6649" s="88"/>
      <c r="AMO6649" s="88"/>
    </row>
    <row r="6650" spans="1:1029" s="104" customFormat="1" x14ac:dyDescent="0.35">
      <c r="A6650" s="21">
        <v>10141103</v>
      </c>
      <c r="B6650" s="158" t="s">
        <v>725</v>
      </c>
      <c r="C6650" s="115" t="s">
        <v>710</v>
      </c>
      <c r="D6650" s="124" t="s">
        <v>851</v>
      </c>
      <c r="E6650" s="114" t="str">
        <f t="shared" si="1237"/>
        <v>TRANSFORMADOR MARCA:ASTOR PT New1R (No ID) PT New1R (No ID)</v>
      </c>
      <c r="F6650" s="124"/>
      <c r="G6650" s="132" t="s">
        <v>851</v>
      </c>
      <c r="H6650" s="132" t="s">
        <v>847</v>
      </c>
      <c r="I6650" s="136"/>
      <c r="J6650" s="124"/>
      <c r="K6650" s="135"/>
      <c r="L6650" s="124"/>
      <c r="M6650" s="124">
        <v>250</v>
      </c>
      <c r="N6650" s="124">
        <v>33</v>
      </c>
      <c r="O6650" s="21">
        <v>0.4</v>
      </c>
      <c r="P6650" s="124" t="s">
        <v>514</v>
      </c>
      <c r="Q6650" s="124">
        <v>2017</v>
      </c>
      <c r="R6650" s="124" t="s">
        <v>499</v>
      </c>
      <c r="S6650" s="124" t="s">
        <v>850</v>
      </c>
      <c r="T6650" s="116">
        <v>991</v>
      </c>
      <c r="U6650" s="111">
        <v>45</v>
      </c>
      <c r="V6650" s="113">
        <f t="shared" si="1238"/>
        <v>991</v>
      </c>
      <c r="W6650" s="113">
        <f t="shared" si="1239"/>
        <v>0</v>
      </c>
      <c r="X6650" s="112">
        <f t="shared" si="1240"/>
        <v>0</v>
      </c>
      <c r="Y6650" s="111"/>
      <c r="Z6650" s="110">
        <f t="shared" si="1248"/>
        <v>45</v>
      </c>
      <c r="AA6650" s="109">
        <f t="shared" si="1241"/>
        <v>49.550000000000004</v>
      </c>
      <c r="AB6650" s="109">
        <f t="shared" si="1242"/>
        <v>49550.000000000007</v>
      </c>
      <c r="AC6650" s="108">
        <f t="shared" si="1243"/>
        <v>941.45</v>
      </c>
      <c r="AD6650" s="107">
        <f t="shared" si="1244"/>
        <v>2.2222222222222223E-2</v>
      </c>
      <c r="AE6650" s="106">
        <f t="shared" si="1245"/>
        <v>20.921111111111113</v>
      </c>
      <c r="AF6650" s="105">
        <f t="shared" si="1246"/>
        <v>20.921111111111113</v>
      </c>
      <c r="AG6650" s="105">
        <f t="shared" si="1247"/>
        <v>970.07888888888886</v>
      </c>
      <c r="AH6650" s="88"/>
      <c r="AI6650" s="88"/>
      <c r="AJ6650" s="88"/>
      <c r="AK6650" s="88"/>
      <c r="AL6650" s="88"/>
      <c r="AM6650" s="88"/>
      <c r="AN6650" s="88"/>
      <c r="AO6650" s="88"/>
      <c r="AP6650" s="88"/>
      <c r="AQ6650" s="88"/>
      <c r="AR6650" s="88"/>
      <c r="AS6650" s="88"/>
      <c r="AT6650" s="88"/>
      <c r="AU6650" s="88"/>
      <c r="AV6650" s="88"/>
      <c r="AW6650" s="88"/>
      <c r="AX6650" s="88"/>
      <c r="AY6650" s="88"/>
      <c r="AZ6650" s="88"/>
      <c r="BA6650" s="88"/>
      <c r="BB6650" s="88"/>
      <c r="BC6650" s="88"/>
      <c r="BD6650" s="88"/>
      <c r="BE6650" s="88"/>
      <c r="BF6650" s="88"/>
      <c r="BG6650" s="88"/>
      <c r="BH6650" s="88"/>
      <c r="BI6650" s="88"/>
      <c r="BJ6650" s="88"/>
      <c r="BK6650" s="88"/>
      <c r="BL6650" s="88"/>
      <c r="BM6650" s="88"/>
      <c r="BN6650" s="88"/>
      <c r="BO6650" s="88"/>
      <c r="BP6650" s="88"/>
      <c r="BQ6650" s="88"/>
      <c r="BR6650" s="88"/>
      <c r="BS6650" s="88"/>
      <c r="BT6650" s="88"/>
      <c r="BU6650" s="88"/>
      <c r="BV6650" s="88"/>
      <c r="BW6650" s="88"/>
      <c r="BX6650" s="88"/>
      <c r="BY6650" s="88"/>
      <c r="BZ6650" s="88"/>
      <c r="CA6650" s="88"/>
      <c r="CB6650" s="88"/>
      <c r="CC6650" s="88"/>
      <c r="CD6650" s="88"/>
      <c r="CE6650" s="88"/>
      <c r="CF6650" s="88"/>
      <c r="CG6650" s="88"/>
      <c r="CH6650" s="88"/>
      <c r="CI6650" s="88"/>
      <c r="CJ6650" s="88"/>
      <c r="CK6650" s="88"/>
      <c r="CL6650" s="88"/>
      <c r="CM6650" s="88"/>
      <c r="CN6650" s="88"/>
      <c r="CO6650" s="88"/>
      <c r="CP6650" s="88"/>
      <c r="CQ6650" s="88"/>
      <c r="CR6650" s="88"/>
      <c r="CS6650" s="88"/>
      <c r="CT6650" s="88"/>
      <c r="CU6650" s="88"/>
      <c r="CV6650" s="88"/>
      <c r="CW6650" s="88"/>
      <c r="CX6650" s="88"/>
      <c r="CY6650" s="88"/>
      <c r="CZ6650" s="88"/>
      <c r="DA6650" s="88"/>
      <c r="DB6650" s="88"/>
      <c r="DC6650" s="88"/>
      <c r="DD6650" s="88"/>
      <c r="DE6650" s="88"/>
      <c r="DF6650" s="88"/>
      <c r="DG6650" s="88"/>
      <c r="DH6650" s="88"/>
      <c r="DI6650" s="88"/>
      <c r="DJ6650" s="88"/>
      <c r="DK6650" s="88"/>
      <c r="DL6650" s="88"/>
      <c r="DM6650" s="88"/>
      <c r="DN6650" s="88"/>
      <c r="DO6650" s="88"/>
      <c r="DP6650" s="88"/>
      <c r="DQ6650" s="88"/>
      <c r="DR6650" s="88"/>
      <c r="DS6650" s="88"/>
      <c r="DT6650" s="88"/>
      <c r="DU6650" s="88"/>
      <c r="DV6650" s="88"/>
      <c r="DW6650" s="88"/>
      <c r="DX6650" s="88"/>
      <c r="DY6650" s="88"/>
      <c r="DZ6650" s="88"/>
      <c r="EA6650" s="88"/>
      <c r="EB6650" s="88"/>
      <c r="EC6650" s="88"/>
      <c r="ED6650" s="88"/>
      <c r="EE6650" s="88"/>
      <c r="EF6650" s="88"/>
      <c r="EG6650" s="88"/>
      <c r="EH6650" s="88"/>
      <c r="EI6650" s="88"/>
      <c r="EJ6650" s="88"/>
      <c r="EK6650" s="88"/>
      <c r="EL6650" s="88"/>
      <c r="EM6650" s="88"/>
      <c r="EN6650" s="88"/>
      <c r="EO6650" s="88"/>
      <c r="EP6650" s="88"/>
      <c r="EQ6650" s="88"/>
      <c r="ER6650" s="88"/>
      <c r="ES6650" s="88"/>
      <c r="ET6650" s="88"/>
      <c r="EU6650" s="88"/>
      <c r="EV6650" s="88"/>
      <c r="EW6650" s="88"/>
      <c r="EX6650" s="88"/>
      <c r="EY6650" s="88"/>
      <c r="EZ6650" s="88"/>
      <c r="FA6650" s="88"/>
      <c r="FB6650" s="88"/>
      <c r="FC6650" s="88"/>
      <c r="FD6650" s="88"/>
      <c r="FE6650" s="88"/>
      <c r="FF6650" s="88"/>
      <c r="FG6650" s="88"/>
      <c r="FH6650" s="88"/>
      <c r="FI6650" s="88"/>
      <c r="FJ6650" s="88"/>
      <c r="FK6650" s="88"/>
      <c r="FL6650" s="88"/>
      <c r="FM6650" s="88"/>
      <c r="FN6650" s="88"/>
      <c r="FO6650" s="88"/>
      <c r="FP6650" s="88"/>
      <c r="FQ6650" s="88"/>
      <c r="FR6650" s="88"/>
      <c r="FS6650" s="88"/>
      <c r="FT6650" s="88"/>
      <c r="FU6650" s="88"/>
      <c r="FV6650" s="88"/>
      <c r="FW6650" s="88"/>
      <c r="FX6650" s="88"/>
      <c r="FY6650" s="88"/>
      <c r="FZ6650" s="88"/>
      <c r="GA6650" s="88"/>
      <c r="GB6650" s="88"/>
      <c r="GC6650" s="88"/>
      <c r="GD6650" s="88"/>
      <c r="GE6650" s="88"/>
      <c r="GF6650" s="88"/>
      <c r="GG6650" s="88"/>
      <c r="GH6650" s="88"/>
      <c r="GI6650" s="88"/>
      <c r="GJ6650" s="88"/>
      <c r="GK6650" s="88"/>
      <c r="GL6650" s="88"/>
      <c r="GM6650" s="88"/>
      <c r="GN6650" s="88"/>
      <c r="GO6650" s="88"/>
      <c r="GP6650" s="88"/>
      <c r="GQ6650" s="88"/>
      <c r="GR6650" s="88"/>
      <c r="GS6650" s="88"/>
      <c r="GT6650" s="88"/>
      <c r="GU6650" s="88"/>
      <c r="GV6650" s="88"/>
      <c r="GW6650" s="88"/>
      <c r="GX6650" s="88"/>
      <c r="GY6650" s="88"/>
      <c r="GZ6650" s="88"/>
      <c r="HA6650" s="88"/>
      <c r="HB6650" s="88"/>
      <c r="HC6650" s="88"/>
      <c r="HD6650" s="88"/>
      <c r="HE6650" s="88"/>
      <c r="HF6650" s="88"/>
      <c r="HG6650" s="88"/>
      <c r="HH6650" s="88"/>
      <c r="HI6650" s="88"/>
      <c r="HJ6650" s="88"/>
      <c r="HK6650" s="88"/>
      <c r="HL6650" s="88"/>
      <c r="HM6650" s="88"/>
      <c r="HN6650" s="88"/>
      <c r="HO6650" s="88"/>
      <c r="HP6650" s="88"/>
      <c r="HQ6650" s="88"/>
      <c r="HR6650" s="88"/>
      <c r="HS6650" s="88"/>
      <c r="HT6650" s="88"/>
      <c r="HU6650" s="88"/>
      <c r="HV6650" s="88"/>
      <c r="HW6650" s="88"/>
      <c r="HX6650" s="88"/>
      <c r="HY6650" s="88"/>
      <c r="HZ6650" s="88"/>
      <c r="IA6650" s="88"/>
      <c r="IB6650" s="88"/>
      <c r="IC6650" s="88"/>
      <c r="ID6650" s="88"/>
      <c r="IE6650" s="88"/>
      <c r="IF6650" s="88"/>
      <c r="IG6650" s="88"/>
      <c r="IH6650" s="88"/>
      <c r="II6650" s="88"/>
      <c r="IJ6650" s="88"/>
      <c r="IK6650" s="88"/>
      <c r="IL6650" s="88"/>
      <c r="IM6650" s="88"/>
      <c r="IN6650" s="88"/>
      <c r="IO6650" s="88"/>
      <c r="IP6650" s="88"/>
      <c r="IQ6650" s="88"/>
      <c r="IR6650" s="88"/>
      <c r="IS6650" s="88"/>
      <c r="IT6650" s="88"/>
      <c r="IU6650" s="88"/>
      <c r="IV6650" s="88"/>
      <c r="IW6650" s="88"/>
      <c r="IX6650" s="88"/>
      <c r="IY6650" s="88"/>
      <c r="IZ6650" s="88"/>
      <c r="JA6650" s="88"/>
      <c r="JB6650" s="88"/>
      <c r="JC6650" s="88"/>
      <c r="JD6650" s="88"/>
      <c r="JE6650" s="88"/>
      <c r="JF6650" s="88"/>
      <c r="JG6650" s="88"/>
      <c r="JH6650" s="88"/>
      <c r="JI6650" s="88"/>
      <c r="JJ6650" s="88"/>
      <c r="JK6650" s="88"/>
      <c r="JL6650" s="88"/>
      <c r="JM6650" s="88"/>
      <c r="JN6650" s="88"/>
      <c r="JO6650" s="88"/>
      <c r="JP6650" s="88"/>
      <c r="JQ6650" s="88"/>
      <c r="JR6650" s="88"/>
      <c r="JS6650" s="88"/>
      <c r="JT6650" s="88"/>
      <c r="JU6650" s="88"/>
      <c r="JV6650" s="88"/>
      <c r="JW6650" s="88"/>
      <c r="JX6650" s="88"/>
      <c r="JY6650" s="88"/>
      <c r="JZ6650" s="88"/>
      <c r="KA6650" s="88"/>
      <c r="KB6650" s="88"/>
      <c r="KC6650" s="88"/>
      <c r="KD6650" s="88"/>
      <c r="KE6650" s="88"/>
      <c r="KF6650" s="88"/>
      <c r="KG6650" s="88"/>
      <c r="KH6650" s="88"/>
      <c r="KI6650" s="88"/>
      <c r="KJ6650" s="88"/>
      <c r="KK6650" s="88"/>
      <c r="KL6650" s="88"/>
      <c r="KM6650" s="88"/>
      <c r="KN6650" s="88"/>
      <c r="KO6650" s="88"/>
      <c r="KP6650" s="88"/>
      <c r="KQ6650" s="88"/>
      <c r="KR6650" s="88"/>
      <c r="KS6650" s="88"/>
      <c r="KT6650" s="88"/>
      <c r="KU6650" s="88"/>
      <c r="KV6650" s="88"/>
      <c r="KW6650" s="88"/>
      <c r="KX6650" s="88"/>
      <c r="KY6650" s="88"/>
      <c r="KZ6650" s="88"/>
      <c r="LA6650" s="88"/>
      <c r="LB6650" s="88"/>
      <c r="LC6650" s="88"/>
      <c r="LD6650" s="88"/>
      <c r="LE6650" s="88"/>
      <c r="LF6650" s="88"/>
      <c r="LG6650" s="88"/>
      <c r="LH6650" s="88"/>
      <c r="LI6650" s="88"/>
      <c r="LJ6650" s="88"/>
      <c r="LK6650" s="88"/>
      <c r="LL6650" s="88"/>
      <c r="LM6650" s="88"/>
      <c r="LN6650" s="88"/>
      <c r="LO6650" s="88"/>
      <c r="LP6650" s="88"/>
      <c r="LQ6650" s="88"/>
      <c r="LR6650" s="88"/>
      <c r="LS6650" s="88"/>
      <c r="LT6650" s="88"/>
      <c r="LU6650" s="88"/>
      <c r="LV6650" s="88"/>
      <c r="LW6650" s="88"/>
      <c r="LX6650" s="88"/>
      <c r="LY6650" s="88"/>
      <c r="LZ6650" s="88"/>
      <c r="MA6650" s="88"/>
      <c r="MB6650" s="88"/>
      <c r="MC6650" s="88"/>
      <c r="MD6650" s="88"/>
      <c r="ME6650" s="88"/>
      <c r="MF6650" s="88"/>
      <c r="MG6650" s="88"/>
      <c r="MH6650" s="88"/>
      <c r="MI6650" s="88"/>
      <c r="MJ6650" s="88"/>
      <c r="MK6650" s="88"/>
      <c r="ML6650" s="88"/>
      <c r="MM6650" s="88"/>
      <c r="MN6650" s="88"/>
      <c r="MO6650" s="88"/>
      <c r="MP6650" s="88"/>
      <c r="MQ6650" s="88"/>
      <c r="MR6650" s="88"/>
      <c r="MS6650" s="88"/>
      <c r="MT6650" s="88"/>
      <c r="MU6650" s="88"/>
      <c r="MV6650" s="88"/>
      <c r="MW6650" s="88"/>
      <c r="MX6650" s="88"/>
      <c r="MY6650" s="88"/>
      <c r="MZ6650" s="88"/>
      <c r="NA6650" s="88"/>
      <c r="NB6650" s="88"/>
      <c r="NC6650" s="88"/>
      <c r="ND6650" s="88"/>
      <c r="NE6650" s="88"/>
      <c r="NF6650" s="88"/>
      <c r="NG6650" s="88"/>
      <c r="NH6650" s="88"/>
      <c r="NI6650" s="88"/>
      <c r="NJ6650" s="88"/>
      <c r="NK6650" s="88"/>
      <c r="NL6650" s="88"/>
      <c r="NM6650" s="88"/>
      <c r="NN6650" s="88"/>
      <c r="NO6650" s="88"/>
      <c r="NP6650" s="88"/>
      <c r="NQ6650" s="88"/>
      <c r="NR6650" s="88"/>
      <c r="NS6650" s="88"/>
      <c r="NT6650" s="88"/>
      <c r="NU6650" s="88"/>
      <c r="NV6650" s="88"/>
      <c r="NW6650" s="88"/>
      <c r="NX6650" s="88"/>
      <c r="NY6650" s="88"/>
      <c r="NZ6650" s="88"/>
      <c r="OA6650" s="88"/>
      <c r="OB6650" s="88"/>
      <c r="OC6650" s="88"/>
      <c r="OD6650" s="88"/>
      <c r="OE6650" s="88"/>
      <c r="OF6650" s="88"/>
      <c r="OG6650" s="88"/>
      <c r="OH6650" s="88"/>
      <c r="OI6650" s="88"/>
      <c r="OJ6650" s="88"/>
      <c r="OK6650" s="88"/>
      <c r="OL6650" s="88"/>
      <c r="OM6650" s="88"/>
      <c r="ON6650" s="88"/>
      <c r="OO6650" s="88"/>
      <c r="OP6650" s="88"/>
      <c r="OQ6650" s="88"/>
      <c r="OR6650" s="88"/>
      <c r="OS6650" s="88"/>
      <c r="OT6650" s="88"/>
      <c r="OU6650" s="88"/>
      <c r="OV6650" s="88"/>
      <c r="OW6650" s="88"/>
      <c r="OX6650" s="88"/>
      <c r="OY6650" s="88"/>
      <c r="OZ6650" s="88"/>
      <c r="PA6650" s="88"/>
      <c r="PB6650" s="88"/>
      <c r="PC6650" s="88"/>
      <c r="PD6650" s="88"/>
      <c r="PE6650" s="88"/>
      <c r="PF6650" s="88"/>
      <c r="PG6650" s="88"/>
      <c r="PH6650" s="88"/>
      <c r="PI6650" s="88"/>
      <c r="PJ6650" s="88"/>
      <c r="PK6650" s="88"/>
      <c r="PL6650" s="88"/>
      <c r="PM6650" s="88"/>
      <c r="PN6650" s="88"/>
      <c r="PO6650" s="88"/>
      <c r="PP6650" s="88"/>
      <c r="PQ6650" s="88"/>
      <c r="PR6650" s="88"/>
      <c r="PS6650" s="88"/>
      <c r="PT6650" s="88"/>
      <c r="PU6650" s="88"/>
      <c r="PV6650" s="88"/>
      <c r="PW6650" s="88"/>
      <c r="PX6650" s="88"/>
      <c r="PY6650" s="88"/>
      <c r="PZ6650" s="88"/>
      <c r="QA6650" s="88"/>
      <c r="QB6650" s="88"/>
      <c r="QC6650" s="88"/>
      <c r="QD6650" s="88"/>
      <c r="QE6650" s="88"/>
      <c r="QF6650" s="88"/>
      <c r="QG6650" s="88"/>
      <c r="QH6650" s="88"/>
      <c r="QI6650" s="88"/>
      <c r="QJ6650" s="88"/>
      <c r="QK6650" s="88"/>
      <c r="QL6650" s="88"/>
      <c r="QM6650" s="88"/>
      <c r="QN6650" s="88"/>
      <c r="QO6650" s="88"/>
      <c r="QP6650" s="88"/>
      <c r="QQ6650" s="88"/>
      <c r="QR6650" s="88"/>
      <c r="QS6650" s="88"/>
      <c r="QT6650" s="88"/>
      <c r="QU6650" s="88"/>
      <c r="QV6650" s="88"/>
      <c r="QW6650" s="88"/>
      <c r="QX6650" s="88"/>
      <c r="QY6650" s="88"/>
      <c r="QZ6650" s="88"/>
      <c r="RA6650" s="88"/>
      <c r="RB6650" s="88"/>
      <c r="RC6650" s="88"/>
      <c r="RD6650" s="88"/>
      <c r="RE6650" s="88"/>
      <c r="RF6650" s="88"/>
      <c r="RG6650" s="88"/>
      <c r="RH6650" s="88"/>
      <c r="RI6650" s="88"/>
      <c r="RJ6650" s="88"/>
      <c r="RK6650" s="88"/>
      <c r="RL6650" s="88"/>
      <c r="RM6650" s="88"/>
      <c r="RN6650" s="88"/>
      <c r="RO6650" s="88"/>
      <c r="RP6650" s="88"/>
      <c r="RQ6650" s="88"/>
      <c r="RR6650" s="88"/>
      <c r="RS6650" s="88"/>
      <c r="RT6650" s="88"/>
      <c r="RU6650" s="88"/>
      <c r="RV6650" s="88"/>
      <c r="RW6650" s="88"/>
      <c r="RX6650" s="88"/>
      <c r="RY6650" s="88"/>
      <c r="RZ6650" s="88"/>
      <c r="SA6650" s="88"/>
      <c r="SB6650" s="88"/>
      <c r="SC6650" s="88"/>
      <c r="SD6650" s="88"/>
      <c r="SE6650" s="88"/>
      <c r="SF6650" s="88"/>
      <c r="SG6650" s="88"/>
      <c r="SH6650" s="88"/>
      <c r="SI6650" s="88"/>
      <c r="SJ6650" s="88"/>
      <c r="SK6650" s="88"/>
      <c r="SL6650" s="88"/>
      <c r="SM6650" s="88"/>
      <c r="SN6650" s="88"/>
      <c r="SO6650" s="88"/>
      <c r="SP6650" s="88"/>
      <c r="SQ6650" s="88"/>
      <c r="SR6650" s="88"/>
      <c r="SS6650" s="88"/>
      <c r="ST6650" s="88"/>
      <c r="SU6650" s="88"/>
      <c r="SV6650" s="88"/>
      <c r="SW6650" s="88"/>
      <c r="SX6650" s="88"/>
      <c r="SY6650" s="88"/>
      <c r="SZ6650" s="88"/>
      <c r="TA6650" s="88"/>
      <c r="TB6650" s="88"/>
      <c r="TC6650" s="88"/>
      <c r="TD6650" s="88"/>
      <c r="TE6650" s="88"/>
      <c r="TF6650" s="88"/>
      <c r="TG6650" s="88"/>
      <c r="TH6650" s="88"/>
      <c r="TI6650" s="88"/>
      <c r="TJ6650" s="88"/>
      <c r="TK6650" s="88"/>
      <c r="TL6650" s="88"/>
      <c r="TM6650" s="88"/>
      <c r="TN6650" s="88"/>
      <c r="TO6650" s="88"/>
      <c r="TP6650" s="88"/>
      <c r="TQ6650" s="88"/>
      <c r="TR6650" s="88"/>
      <c r="TS6650" s="88"/>
      <c r="TT6650" s="88"/>
      <c r="TU6650" s="88"/>
      <c r="TV6650" s="88"/>
      <c r="TW6650" s="88"/>
      <c r="TX6650" s="88"/>
      <c r="TY6650" s="88"/>
      <c r="TZ6650" s="88"/>
      <c r="UA6650" s="88"/>
      <c r="UB6650" s="88"/>
      <c r="UC6650" s="88"/>
      <c r="UD6650" s="88"/>
      <c r="UE6650" s="88"/>
      <c r="UF6650" s="88"/>
      <c r="UG6650" s="88"/>
      <c r="UH6650" s="88"/>
      <c r="UI6650" s="88"/>
      <c r="UJ6650" s="88"/>
      <c r="UK6650" s="88"/>
      <c r="UL6650" s="88"/>
      <c r="UM6650" s="88"/>
      <c r="UN6650" s="88"/>
      <c r="UO6650" s="88"/>
      <c r="UP6650" s="88"/>
      <c r="UQ6650" s="88"/>
      <c r="UR6650" s="88"/>
      <c r="US6650" s="88"/>
      <c r="UT6650" s="88"/>
      <c r="UU6650" s="88"/>
      <c r="UV6650" s="88"/>
      <c r="UW6650" s="88"/>
      <c r="UX6650" s="88"/>
      <c r="UY6650" s="88"/>
      <c r="UZ6650" s="88"/>
      <c r="VA6650" s="88"/>
      <c r="VB6650" s="88"/>
      <c r="VC6650" s="88"/>
      <c r="VD6650" s="88"/>
      <c r="VE6650" s="88"/>
      <c r="VF6650" s="88"/>
      <c r="VG6650" s="88"/>
      <c r="VH6650" s="88"/>
      <c r="VI6650" s="88"/>
      <c r="VJ6650" s="88"/>
      <c r="VK6650" s="88"/>
      <c r="VL6650" s="88"/>
      <c r="VM6650" s="88"/>
      <c r="VN6650" s="88"/>
      <c r="VO6650" s="88"/>
      <c r="VP6650" s="88"/>
      <c r="VQ6650" s="88"/>
      <c r="VR6650" s="88"/>
      <c r="VS6650" s="88"/>
      <c r="VT6650" s="88"/>
      <c r="VU6650" s="88"/>
      <c r="VV6650" s="88"/>
      <c r="VW6650" s="88"/>
      <c r="VX6650" s="88"/>
      <c r="VY6650" s="88"/>
      <c r="VZ6650" s="88"/>
      <c r="WA6650" s="88"/>
      <c r="WB6650" s="88"/>
      <c r="WC6650" s="88"/>
      <c r="WD6650" s="88"/>
      <c r="WE6650" s="88"/>
      <c r="WF6650" s="88"/>
      <c r="WG6650" s="88"/>
      <c r="WH6650" s="88"/>
      <c r="WI6650" s="88"/>
      <c r="WJ6650" s="88"/>
      <c r="WK6650" s="88"/>
      <c r="WL6650" s="88"/>
      <c r="WM6650" s="88"/>
      <c r="WN6650" s="88"/>
      <c r="WO6650" s="88"/>
      <c r="WP6650" s="88"/>
      <c r="WQ6650" s="88"/>
      <c r="WR6650" s="88"/>
      <c r="WS6650" s="88"/>
      <c r="WT6650" s="88"/>
      <c r="WU6650" s="88"/>
      <c r="WV6650" s="88"/>
      <c r="WW6650" s="88"/>
      <c r="WX6650" s="88"/>
      <c r="WY6650" s="88"/>
      <c r="WZ6650" s="88"/>
      <c r="XA6650" s="88"/>
      <c r="XB6650" s="88"/>
      <c r="XC6650" s="88"/>
      <c r="XD6650" s="88"/>
      <c r="XE6650" s="88"/>
      <c r="XF6650" s="88"/>
      <c r="XG6650" s="88"/>
      <c r="XH6650" s="88"/>
      <c r="XI6650" s="88"/>
      <c r="XJ6650" s="88"/>
      <c r="XK6650" s="88"/>
      <c r="XL6650" s="88"/>
      <c r="XM6650" s="88"/>
      <c r="XN6650" s="88"/>
      <c r="XO6650" s="88"/>
      <c r="XP6650" s="88"/>
      <c r="XQ6650" s="88"/>
      <c r="XR6650" s="88"/>
      <c r="XS6650" s="88"/>
      <c r="XT6650" s="88"/>
      <c r="XU6650" s="88"/>
      <c r="XV6650" s="88"/>
      <c r="XW6650" s="88"/>
      <c r="XX6650" s="88"/>
      <c r="XY6650" s="88"/>
      <c r="XZ6650" s="88"/>
      <c r="YA6650" s="88"/>
      <c r="YB6650" s="88"/>
      <c r="YC6650" s="88"/>
      <c r="YD6650" s="88"/>
      <c r="YE6650" s="88"/>
      <c r="YF6650" s="88"/>
      <c r="YG6650" s="88"/>
      <c r="YH6650" s="88"/>
      <c r="YI6650" s="88"/>
      <c r="YJ6650" s="88"/>
      <c r="YK6650" s="88"/>
      <c r="YL6650" s="88"/>
      <c r="YM6650" s="88"/>
      <c r="YN6650" s="88"/>
      <c r="YO6650" s="88"/>
      <c r="YP6650" s="88"/>
      <c r="YQ6650" s="88"/>
      <c r="YR6650" s="88"/>
      <c r="YS6650" s="88"/>
      <c r="YT6650" s="88"/>
      <c r="YU6650" s="88"/>
      <c r="YV6650" s="88"/>
      <c r="YW6650" s="88"/>
      <c r="YX6650" s="88"/>
      <c r="YY6650" s="88"/>
      <c r="YZ6650" s="88"/>
      <c r="ZA6650" s="88"/>
      <c r="ZB6650" s="88"/>
      <c r="ZC6650" s="88"/>
      <c r="ZD6650" s="88"/>
      <c r="ZE6650" s="88"/>
      <c r="ZF6650" s="88"/>
      <c r="ZG6650" s="88"/>
      <c r="ZH6650" s="88"/>
      <c r="ZI6650" s="88"/>
      <c r="ZJ6650" s="88"/>
      <c r="ZK6650" s="88"/>
      <c r="ZL6650" s="88"/>
      <c r="ZM6650" s="88"/>
      <c r="ZN6650" s="88"/>
      <c r="ZO6650" s="88"/>
      <c r="ZP6650" s="88"/>
      <c r="ZQ6650" s="88"/>
      <c r="ZR6650" s="88"/>
      <c r="ZS6650" s="88"/>
      <c r="ZT6650" s="88"/>
      <c r="ZU6650" s="88"/>
      <c r="ZV6650" s="88"/>
      <c r="ZW6650" s="88"/>
      <c r="ZX6650" s="88"/>
      <c r="ZY6650" s="88"/>
      <c r="ZZ6650" s="88"/>
      <c r="AAA6650" s="88"/>
      <c r="AAB6650" s="88"/>
      <c r="AAC6650" s="88"/>
      <c r="AAD6650" s="88"/>
      <c r="AAE6650" s="88"/>
      <c r="AAF6650" s="88"/>
      <c r="AAG6650" s="88"/>
      <c r="AAH6650" s="88"/>
      <c r="AAI6650" s="88"/>
      <c r="AAJ6650" s="88"/>
      <c r="AAK6650" s="88"/>
      <c r="AAL6650" s="88"/>
      <c r="AAM6650" s="88"/>
      <c r="AAN6650" s="88"/>
      <c r="AAO6650" s="88"/>
      <c r="AAP6650" s="88"/>
      <c r="AAQ6650" s="88"/>
      <c r="AAR6650" s="88"/>
      <c r="AAS6650" s="88"/>
      <c r="AAT6650" s="88"/>
      <c r="AAU6650" s="88"/>
      <c r="AAV6650" s="88"/>
      <c r="AAW6650" s="88"/>
      <c r="AAX6650" s="88"/>
      <c r="AAY6650" s="88"/>
      <c r="AAZ6650" s="88"/>
      <c r="ABA6650" s="88"/>
      <c r="ABB6650" s="88"/>
      <c r="ABC6650" s="88"/>
      <c r="ABD6650" s="88"/>
      <c r="ABE6650" s="88"/>
      <c r="ABF6650" s="88"/>
      <c r="ABG6650" s="88"/>
      <c r="ABH6650" s="88"/>
      <c r="ABI6650" s="88"/>
      <c r="ABJ6650" s="88"/>
      <c r="ABK6650" s="88"/>
      <c r="ABL6650" s="88"/>
      <c r="ABM6650" s="88"/>
      <c r="ABN6650" s="88"/>
      <c r="ABO6650" s="88"/>
      <c r="ABP6650" s="88"/>
      <c r="ABQ6650" s="88"/>
      <c r="ABR6650" s="88"/>
      <c r="ABS6650" s="88"/>
      <c r="ABT6650" s="88"/>
      <c r="ABU6650" s="88"/>
      <c r="ABV6650" s="88"/>
      <c r="ABW6650" s="88"/>
      <c r="ABX6650" s="88"/>
      <c r="ABY6650" s="88"/>
      <c r="ABZ6650" s="88"/>
      <c r="ACA6650" s="88"/>
      <c r="ACB6650" s="88"/>
      <c r="ACC6650" s="88"/>
      <c r="ACD6650" s="88"/>
      <c r="ACE6650" s="88"/>
      <c r="ACF6650" s="88"/>
      <c r="ACG6650" s="88"/>
      <c r="ACH6650" s="88"/>
      <c r="ACI6650" s="88"/>
      <c r="ACJ6650" s="88"/>
      <c r="ACK6650" s="88"/>
      <c r="ACL6650" s="88"/>
      <c r="ACM6650" s="88"/>
      <c r="ACN6650" s="88"/>
      <c r="ACO6650" s="88"/>
      <c r="ACP6650" s="88"/>
      <c r="ACQ6650" s="88"/>
      <c r="ACR6650" s="88"/>
      <c r="ACS6650" s="88"/>
      <c r="ACT6650" s="88"/>
      <c r="ACU6650" s="88"/>
      <c r="ACV6650" s="88"/>
      <c r="ACW6650" s="88"/>
      <c r="ACX6650" s="88"/>
      <c r="ACY6650" s="88"/>
      <c r="ACZ6650" s="88"/>
      <c r="ADA6650" s="88"/>
      <c r="ADB6650" s="88"/>
      <c r="ADC6650" s="88"/>
      <c r="ADD6650" s="88"/>
      <c r="ADE6650" s="88"/>
      <c r="ADF6650" s="88"/>
      <c r="ADG6650" s="88"/>
      <c r="ADH6650" s="88"/>
      <c r="ADI6650" s="88"/>
      <c r="ADJ6650" s="88"/>
      <c r="ADK6650" s="88"/>
      <c r="ADL6650" s="88"/>
      <c r="ADM6650" s="88"/>
      <c r="ADN6650" s="88"/>
      <c r="ADO6650" s="88"/>
      <c r="ADP6650" s="88"/>
      <c r="ADQ6650" s="88"/>
      <c r="ADR6650" s="88"/>
      <c r="ADS6650" s="88"/>
      <c r="ADT6650" s="88"/>
      <c r="ADU6650" s="88"/>
      <c r="ADV6650" s="88"/>
      <c r="ADW6650" s="88"/>
      <c r="ADX6650" s="88"/>
      <c r="ADY6650" s="88"/>
      <c r="ADZ6650" s="88"/>
      <c r="AEA6650" s="88"/>
      <c r="AEB6650" s="88"/>
      <c r="AEC6650" s="88"/>
      <c r="AED6650" s="88"/>
      <c r="AEE6650" s="88"/>
      <c r="AEF6650" s="88"/>
      <c r="AEG6650" s="88"/>
      <c r="AEH6650" s="88"/>
      <c r="AEI6650" s="88"/>
      <c r="AEJ6650" s="88"/>
      <c r="AEK6650" s="88"/>
      <c r="AEL6650" s="88"/>
      <c r="AEM6650" s="88"/>
      <c r="AEN6650" s="88"/>
      <c r="AEO6650" s="88"/>
      <c r="AEP6650" s="88"/>
      <c r="AEQ6650" s="88"/>
      <c r="AER6650" s="88"/>
      <c r="AES6650" s="88"/>
      <c r="AET6650" s="88"/>
      <c r="AEU6650" s="88"/>
      <c r="AEV6650" s="88"/>
      <c r="AEW6650" s="88"/>
      <c r="AEX6650" s="88"/>
      <c r="AEY6650" s="88"/>
      <c r="AEZ6650" s="88"/>
      <c r="AFA6650" s="88"/>
      <c r="AFB6650" s="88"/>
      <c r="AFC6650" s="88"/>
      <c r="AFD6650" s="88"/>
      <c r="AFE6650" s="88"/>
      <c r="AFF6650" s="88"/>
      <c r="AFG6650" s="88"/>
      <c r="AFH6650" s="88"/>
      <c r="AFI6650" s="88"/>
      <c r="AFJ6650" s="88"/>
      <c r="AFK6650" s="88"/>
      <c r="AFL6650" s="88"/>
      <c r="AFM6650" s="88"/>
      <c r="AFN6650" s="88"/>
      <c r="AFO6650" s="88"/>
      <c r="AFP6650" s="88"/>
      <c r="AFQ6650" s="88"/>
      <c r="AFR6650" s="88"/>
      <c r="AFS6650" s="88"/>
      <c r="AFT6650" s="88"/>
      <c r="AFU6650" s="88"/>
      <c r="AFV6650" s="88"/>
      <c r="AFW6650" s="88"/>
      <c r="AFX6650" s="88"/>
      <c r="AFY6650" s="88"/>
      <c r="AFZ6650" s="88"/>
      <c r="AGA6650" s="88"/>
      <c r="AGB6650" s="88"/>
      <c r="AGC6650" s="88"/>
      <c r="AGD6650" s="88"/>
      <c r="AGE6650" s="88"/>
      <c r="AGF6650" s="88"/>
      <c r="AGG6650" s="88"/>
      <c r="AGH6650" s="88"/>
      <c r="AGI6650" s="88"/>
      <c r="AGJ6650" s="88"/>
      <c r="AGK6650" s="88"/>
      <c r="AGL6650" s="88"/>
      <c r="AGM6650" s="88"/>
      <c r="AGN6650" s="88"/>
      <c r="AGO6650" s="88"/>
      <c r="AGP6650" s="88"/>
      <c r="AGQ6650" s="88"/>
      <c r="AGR6650" s="88"/>
      <c r="AGS6650" s="88"/>
      <c r="AGT6650" s="88"/>
      <c r="AGU6650" s="88"/>
      <c r="AGV6650" s="88"/>
      <c r="AGW6650" s="88"/>
      <c r="AGX6650" s="88"/>
      <c r="AGY6650" s="88"/>
      <c r="AGZ6650" s="88"/>
      <c r="AHA6650" s="88"/>
      <c r="AHB6650" s="88"/>
      <c r="AHC6650" s="88"/>
      <c r="AHD6650" s="88"/>
      <c r="AHE6650" s="88"/>
      <c r="AHF6650" s="88"/>
      <c r="AHG6650" s="88"/>
      <c r="AHH6650" s="88"/>
      <c r="AHI6650" s="88"/>
      <c r="AHJ6650" s="88"/>
      <c r="AHK6650" s="88"/>
      <c r="AHL6650" s="88"/>
      <c r="AHM6650" s="88"/>
      <c r="AHN6650" s="88"/>
      <c r="AHO6650" s="88"/>
      <c r="AHP6650" s="88"/>
      <c r="AHQ6650" s="88"/>
      <c r="AHR6650" s="88"/>
      <c r="AHS6650" s="88"/>
      <c r="AHT6650" s="88"/>
      <c r="AHU6650" s="88"/>
      <c r="AHV6650" s="88"/>
      <c r="AHW6650" s="88"/>
      <c r="AHX6650" s="88"/>
      <c r="AHY6650" s="88"/>
      <c r="AHZ6650" s="88"/>
      <c r="AIA6650" s="88"/>
      <c r="AIB6650" s="88"/>
      <c r="AIC6650" s="88"/>
      <c r="AID6650" s="88"/>
      <c r="AIE6650" s="88"/>
      <c r="AIF6650" s="88"/>
      <c r="AIG6650" s="88"/>
      <c r="AIH6650" s="88"/>
      <c r="AII6650" s="88"/>
      <c r="AIJ6650" s="88"/>
      <c r="AIK6650" s="88"/>
      <c r="AIL6650" s="88"/>
      <c r="AIM6650" s="88"/>
      <c r="AIN6650" s="88"/>
      <c r="AIO6650" s="88"/>
      <c r="AIP6650" s="88"/>
      <c r="AIQ6650" s="88"/>
      <c r="AIR6650" s="88"/>
      <c r="AIS6650" s="88"/>
      <c r="AIT6650" s="88"/>
      <c r="AIU6650" s="88"/>
      <c r="AIV6650" s="88"/>
      <c r="AIW6650" s="88"/>
      <c r="AIX6650" s="88"/>
      <c r="AIY6650" s="88"/>
      <c r="AIZ6650" s="88"/>
      <c r="AJA6650" s="88"/>
      <c r="AJB6650" s="88"/>
      <c r="AJC6650" s="88"/>
      <c r="AJD6650" s="88"/>
      <c r="AJE6650" s="88"/>
      <c r="AJF6650" s="88"/>
      <c r="AJG6650" s="88"/>
      <c r="AJH6650" s="88"/>
      <c r="AJI6650" s="88"/>
      <c r="AJJ6650" s="88"/>
      <c r="AJK6650" s="88"/>
      <c r="AJL6650" s="88"/>
      <c r="AJM6650" s="88"/>
      <c r="AJN6650" s="88"/>
      <c r="AJO6650" s="88"/>
      <c r="AJP6650" s="88"/>
      <c r="AJQ6650" s="88"/>
      <c r="AJR6650" s="88"/>
      <c r="AJS6650" s="88"/>
      <c r="AJT6650" s="88"/>
      <c r="AJU6650" s="88"/>
      <c r="AJV6650" s="88"/>
      <c r="AJW6650" s="88"/>
      <c r="AJX6650" s="88"/>
      <c r="AJY6650" s="88"/>
      <c r="AJZ6650" s="88"/>
      <c r="AKA6650" s="88"/>
      <c r="AKB6650" s="88"/>
      <c r="AKC6650" s="88"/>
      <c r="AKD6650" s="88"/>
      <c r="AKE6650" s="88"/>
      <c r="AKF6650" s="88"/>
      <c r="AKG6650" s="88"/>
      <c r="AKH6650" s="88"/>
      <c r="AKI6650" s="88"/>
      <c r="AKJ6650" s="88"/>
      <c r="AKK6650" s="88"/>
      <c r="AKL6650" s="88"/>
      <c r="AKM6650" s="88"/>
      <c r="AKN6650" s="88"/>
      <c r="AKO6650" s="88"/>
      <c r="AKP6650" s="88"/>
      <c r="AKQ6650" s="88"/>
      <c r="AKR6650" s="88"/>
      <c r="AKS6650" s="88"/>
      <c r="AKT6650" s="88"/>
      <c r="AKU6650" s="88"/>
      <c r="AKV6650" s="88"/>
      <c r="AKW6650" s="88"/>
      <c r="AKX6650" s="88"/>
      <c r="AKY6650" s="88"/>
      <c r="AKZ6650" s="88"/>
      <c r="ALA6650" s="88"/>
      <c r="ALB6650" s="88"/>
      <c r="ALC6650" s="88"/>
      <c r="ALD6650" s="88"/>
      <c r="ALE6650" s="88"/>
      <c r="ALF6650" s="88"/>
      <c r="ALG6650" s="88"/>
      <c r="ALH6650" s="88"/>
      <c r="ALI6650" s="88"/>
      <c r="ALJ6650" s="88"/>
      <c r="ALK6650" s="88"/>
      <c r="ALL6650" s="88"/>
      <c r="ALM6650" s="88"/>
      <c r="ALN6650" s="88"/>
      <c r="ALO6650" s="88"/>
      <c r="ALP6650" s="88"/>
      <c r="ALQ6650" s="88"/>
      <c r="ALR6650" s="88"/>
      <c r="ALS6650" s="88"/>
      <c r="ALT6650" s="88"/>
      <c r="ALU6650" s="88"/>
      <c r="ALV6650" s="88"/>
      <c r="ALW6650" s="88"/>
      <c r="ALX6650" s="88"/>
      <c r="ALY6650" s="88"/>
      <c r="ALZ6650" s="88"/>
      <c r="AMA6650" s="88"/>
      <c r="AMB6650" s="88"/>
      <c r="AMC6650" s="88"/>
      <c r="AMD6650" s="88"/>
      <c r="AME6650" s="88"/>
      <c r="AMF6650" s="88"/>
      <c r="AMG6650" s="88"/>
      <c r="AMH6650" s="88"/>
      <c r="AMI6650" s="88"/>
      <c r="AMJ6650" s="88"/>
      <c r="AMK6650" s="88"/>
      <c r="AML6650" s="88"/>
      <c r="AMM6650" s="88"/>
      <c r="AMN6650" s="88"/>
      <c r="AMO6650" s="88"/>
    </row>
    <row r="6651" spans="1:1029" s="104" customFormat="1" x14ac:dyDescent="0.35">
      <c r="A6651" s="21">
        <v>10141103</v>
      </c>
      <c r="B6651" s="158" t="s">
        <v>725</v>
      </c>
      <c r="C6651" s="115" t="s">
        <v>710</v>
      </c>
      <c r="D6651" s="132" t="s">
        <v>849</v>
      </c>
      <c r="E6651" s="114" t="str">
        <f t="shared" si="1237"/>
        <v>TRANSFORMADOR MARCA:ASTOR PT New2R (No ID) PT New2R (No ID)</v>
      </c>
      <c r="F6651" s="124"/>
      <c r="G6651" s="132" t="s">
        <v>849</v>
      </c>
      <c r="H6651" s="132" t="s">
        <v>847</v>
      </c>
      <c r="I6651" s="136"/>
      <c r="J6651" s="124"/>
      <c r="K6651" s="135"/>
      <c r="L6651" s="124"/>
      <c r="M6651" s="124">
        <v>250</v>
      </c>
      <c r="N6651" s="124">
        <v>33</v>
      </c>
      <c r="O6651" s="21">
        <v>0.4</v>
      </c>
      <c r="P6651" s="124" t="s">
        <v>514</v>
      </c>
      <c r="Q6651" s="124">
        <v>2017</v>
      </c>
      <c r="R6651" s="124" t="s">
        <v>499</v>
      </c>
      <c r="S6651" s="124">
        <v>17.130120000000002</v>
      </c>
      <c r="T6651" s="116">
        <v>991</v>
      </c>
      <c r="U6651" s="111">
        <v>45</v>
      </c>
      <c r="V6651" s="113">
        <f t="shared" si="1238"/>
        <v>991</v>
      </c>
      <c r="W6651" s="113">
        <f t="shared" si="1239"/>
        <v>0</v>
      </c>
      <c r="X6651" s="112">
        <f t="shared" si="1240"/>
        <v>0</v>
      </c>
      <c r="Y6651" s="111"/>
      <c r="Z6651" s="110">
        <f t="shared" si="1248"/>
        <v>45</v>
      </c>
      <c r="AA6651" s="109">
        <f t="shared" si="1241"/>
        <v>49.550000000000004</v>
      </c>
      <c r="AB6651" s="109">
        <f t="shared" si="1242"/>
        <v>49550.000000000007</v>
      </c>
      <c r="AC6651" s="108">
        <f t="shared" si="1243"/>
        <v>941.45</v>
      </c>
      <c r="AD6651" s="107">
        <f t="shared" si="1244"/>
        <v>2.2222222222222223E-2</v>
      </c>
      <c r="AE6651" s="106">
        <f t="shared" si="1245"/>
        <v>20.921111111111113</v>
      </c>
      <c r="AF6651" s="105">
        <f t="shared" si="1246"/>
        <v>20.921111111111113</v>
      </c>
      <c r="AG6651" s="105">
        <f t="shared" si="1247"/>
        <v>970.07888888888886</v>
      </c>
      <c r="AH6651" s="88"/>
      <c r="AI6651" s="88"/>
      <c r="AJ6651" s="88"/>
      <c r="AK6651" s="88"/>
      <c r="AL6651" s="88"/>
      <c r="AM6651" s="88"/>
      <c r="AN6651" s="88"/>
      <c r="AO6651" s="88"/>
      <c r="AP6651" s="88"/>
      <c r="AQ6651" s="88"/>
      <c r="AR6651" s="88"/>
      <c r="AS6651" s="88"/>
      <c r="AT6651" s="88"/>
      <c r="AU6651" s="88"/>
      <c r="AV6651" s="88"/>
      <c r="AW6651" s="88"/>
      <c r="AX6651" s="88"/>
      <c r="AY6651" s="88"/>
      <c r="AZ6651" s="88"/>
      <c r="BA6651" s="88"/>
      <c r="BB6651" s="88"/>
      <c r="BC6651" s="88"/>
      <c r="BD6651" s="88"/>
      <c r="BE6651" s="88"/>
      <c r="BF6651" s="88"/>
      <c r="BG6651" s="88"/>
      <c r="BH6651" s="88"/>
      <c r="BI6651" s="88"/>
      <c r="BJ6651" s="88"/>
      <c r="BK6651" s="88"/>
      <c r="BL6651" s="88"/>
      <c r="BM6651" s="88"/>
      <c r="BN6651" s="88"/>
      <c r="BO6651" s="88"/>
      <c r="BP6651" s="88"/>
      <c r="BQ6651" s="88"/>
      <c r="BR6651" s="88"/>
      <c r="BS6651" s="88"/>
      <c r="BT6651" s="88"/>
      <c r="BU6651" s="88"/>
      <c r="BV6651" s="88"/>
      <c r="BW6651" s="88"/>
      <c r="BX6651" s="88"/>
      <c r="BY6651" s="88"/>
      <c r="BZ6651" s="88"/>
      <c r="CA6651" s="88"/>
      <c r="CB6651" s="88"/>
      <c r="CC6651" s="88"/>
      <c r="CD6651" s="88"/>
      <c r="CE6651" s="88"/>
      <c r="CF6651" s="88"/>
      <c r="CG6651" s="88"/>
      <c r="CH6651" s="88"/>
      <c r="CI6651" s="88"/>
      <c r="CJ6651" s="88"/>
      <c r="CK6651" s="88"/>
      <c r="CL6651" s="88"/>
      <c r="CM6651" s="88"/>
      <c r="CN6651" s="88"/>
      <c r="CO6651" s="88"/>
      <c r="CP6651" s="88"/>
      <c r="CQ6651" s="88"/>
      <c r="CR6651" s="88"/>
      <c r="CS6651" s="88"/>
      <c r="CT6651" s="88"/>
      <c r="CU6651" s="88"/>
      <c r="CV6651" s="88"/>
      <c r="CW6651" s="88"/>
      <c r="CX6651" s="88"/>
      <c r="CY6651" s="88"/>
      <c r="CZ6651" s="88"/>
      <c r="DA6651" s="88"/>
      <c r="DB6651" s="88"/>
      <c r="DC6651" s="88"/>
      <c r="DD6651" s="88"/>
      <c r="DE6651" s="88"/>
      <c r="DF6651" s="88"/>
      <c r="DG6651" s="88"/>
      <c r="DH6651" s="88"/>
      <c r="DI6651" s="88"/>
      <c r="DJ6651" s="88"/>
      <c r="DK6651" s="88"/>
      <c r="DL6651" s="88"/>
      <c r="DM6651" s="88"/>
      <c r="DN6651" s="88"/>
      <c r="DO6651" s="88"/>
      <c r="DP6651" s="88"/>
      <c r="DQ6651" s="88"/>
      <c r="DR6651" s="88"/>
      <c r="DS6651" s="88"/>
      <c r="DT6651" s="88"/>
      <c r="DU6651" s="88"/>
      <c r="DV6651" s="88"/>
      <c r="DW6651" s="88"/>
      <c r="DX6651" s="88"/>
      <c r="DY6651" s="88"/>
      <c r="DZ6651" s="88"/>
      <c r="EA6651" s="88"/>
      <c r="EB6651" s="88"/>
      <c r="EC6651" s="88"/>
      <c r="ED6651" s="88"/>
      <c r="EE6651" s="88"/>
      <c r="EF6651" s="88"/>
      <c r="EG6651" s="88"/>
      <c r="EH6651" s="88"/>
      <c r="EI6651" s="88"/>
      <c r="EJ6651" s="88"/>
      <c r="EK6651" s="88"/>
      <c r="EL6651" s="88"/>
      <c r="EM6651" s="88"/>
      <c r="EN6651" s="88"/>
      <c r="EO6651" s="88"/>
      <c r="EP6651" s="88"/>
      <c r="EQ6651" s="88"/>
      <c r="ER6651" s="88"/>
      <c r="ES6651" s="88"/>
      <c r="ET6651" s="88"/>
      <c r="EU6651" s="88"/>
      <c r="EV6651" s="88"/>
      <c r="EW6651" s="88"/>
      <c r="EX6651" s="88"/>
      <c r="EY6651" s="88"/>
      <c r="EZ6651" s="88"/>
      <c r="FA6651" s="88"/>
      <c r="FB6651" s="88"/>
      <c r="FC6651" s="88"/>
      <c r="FD6651" s="88"/>
      <c r="FE6651" s="88"/>
      <c r="FF6651" s="88"/>
      <c r="FG6651" s="88"/>
      <c r="FH6651" s="88"/>
      <c r="FI6651" s="88"/>
      <c r="FJ6651" s="88"/>
      <c r="FK6651" s="88"/>
      <c r="FL6651" s="88"/>
      <c r="FM6651" s="88"/>
      <c r="FN6651" s="88"/>
      <c r="FO6651" s="88"/>
      <c r="FP6651" s="88"/>
      <c r="FQ6651" s="88"/>
      <c r="FR6651" s="88"/>
      <c r="FS6651" s="88"/>
      <c r="FT6651" s="88"/>
      <c r="FU6651" s="88"/>
      <c r="FV6651" s="88"/>
      <c r="FW6651" s="88"/>
      <c r="FX6651" s="88"/>
      <c r="FY6651" s="88"/>
      <c r="FZ6651" s="88"/>
      <c r="GA6651" s="88"/>
      <c r="GB6651" s="88"/>
      <c r="GC6651" s="88"/>
      <c r="GD6651" s="88"/>
      <c r="GE6651" s="88"/>
      <c r="GF6651" s="88"/>
      <c r="GG6651" s="88"/>
      <c r="GH6651" s="88"/>
      <c r="GI6651" s="88"/>
      <c r="GJ6651" s="88"/>
      <c r="GK6651" s="88"/>
      <c r="GL6651" s="88"/>
      <c r="GM6651" s="88"/>
      <c r="GN6651" s="88"/>
      <c r="GO6651" s="88"/>
      <c r="GP6651" s="88"/>
      <c r="GQ6651" s="88"/>
      <c r="GR6651" s="88"/>
      <c r="GS6651" s="88"/>
      <c r="GT6651" s="88"/>
      <c r="GU6651" s="88"/>
      <c r="GV6651" s="88"/>
      <c r="GW6651" s="88"/>
      <c r="GX6651" s="88"/>
      <c r="GY6651" s="88"/>
      <c r="GZ6651" s="88"/>
      <c r="HA6651" s="88"/>
      <c r="HB6651" s="88"/>
      <c r="HC6651" s="88"/>
      <c r="HD6651" s="88"/>
      <c r="HE6651" s="88"/>
      <c r="HF6651" s="88"/>
      <c r="HG6651" s="88"/>
      <c r="HH6651" s="88"/>
      <c r="HI6651" s="88"/>
      <c r="HJ6651" s="88"/>
      <c r="HK6651" s="88"/>
      <c r="HL6651" s="88"/>
      <c r="HM6651" s="88"/>
      <c r="HN6651" s="88"/>
      <c r="HO6651" s="88"/>
      <c r="HP6651" s="88"/>
      <c r="HQ6651" s="88"/>
      <c r="HR6651" s="88"/>
      <c r="HS6651" s="88"/>
      <c r="HT6651" s="88"/>
      <c r="HU6651" s="88"/>
      <c r="HV6651" s="88"/>
      <c r="HW6651" s="88"/>
      <c r="HX6651" s="88"/>
      <c r="HY6651" s="88"/>
      <c r="HZ6651" s="88"/>
      <c r="IA6651" s="88"/>
      <c r="IB6651" s="88"/>
      <c r="IC6651" s="88"/>
      <c r="ID6651" s="88"/>
      <c r="IE6651" s="88"/>
      <c r="IF6651" s="88"/>
      <c r="IG6651" s="88"/>
      <c r="IH6651" s="88"/>
      <c r="II6651" s="88"/>
      <c r="IJ6651" s="88"/>
      <c r="IK6651" s="88"/>
      <c r="IL6651" s="88"/>
      <c r="IM6651" s="88"/>
      <c r="IN6651" s="88"/>
      <c r="IO6651" s="88"/>
      <c r="IP6651" s="88"/>
      <c r="IQ6651" s="88"/>
      <c r="IR6651" s="88"/>
      <c r="IS6651" s="88"/>
      <c r="IT6651" s="88"/>
      <c r="IU6651" s="88"/>
      <c r="IV6651" s="88"/>
      <c r="IW6651" s="88"/>
      <c r="IX6651" s="88"/>
      <c r="IY6651" s="88"/>
      <c r="IZ6651" s="88"/>
      <c r="JA6651" s="88"/>
      <c r="JB6651" s="88"/>
      <c r="JC6651" s="88"/>
      <c r="JD6651" s="88"/>
      <c r="JE6651" s="88"/>
      <c r="JF6651" s="88"/>
      <c r="JG6651" s="88"/>
      <c r="JH6651" s="88"/>
      <c r="JI6651" s="88"/>
      <c r="JJ6651" s="88"/>
      <c r="JK6651" s="88"/>
      <c r="JL6651" s="88"/>
      <c r="JM6651" s="88"/>
      <c r="JN6651" s="88"/>
      <c r="JO6651" s="88"/>
      <c r="JP6651" s="88"/>
      <c r="JQ6651" s="88"/>
      <c r="JR6651" s="88"/>
      <c r="JS6651" s="88"/>
      <c r="JT6651" s="88"/>
      <c r="JU6651" s="88"/>
      <c r="JV6651" s="88"/>
      <c r="JW6651" s="88"/>
      <c r="JX6651" s="88"/>
      <c r="JY6651" s="88"/>
      <c r="JZ6651" s="88"/>
      <c r="KA6651" s="88"/>
      <c r="KB6651" s="88"/>
      <c r="KC6651" s="88"/>
      <c r="KD6651" s="88"/>
      <c r="KE6651" s="88"/>
      <c r="KF6651" s="88"/>
      <c r="KG6651" s="88"/>
      <c r="KH6651" s="88"/>
      <c r="KI6651" s="88"/>
      <c r="KJ6651" s="88"/>
      <c r="KK6651" s="88"/>
      <c r="KL6651" s="88"/>
      <c r="KM6651" s="88"/>
      <c r="KN6651" s="88"/>
      <c r="KO6651" s="88"/>
      <c r="KP6651" s="88"/>
      <c r="KQ6651" s="88"/>
      <c r="KR6651" s="88"/>
      <c r="KS6651" s="88"/>
      <c r="KT6651" s="88"/>
      <c r="KU6651" s="88"/>
      <c r="KV6651" s="88"/>
      <c r="KW6651" s="88"/>
      <c r="KX6651" s="88"/>
      <c r="KY6651" s="88"/>
      <c r="KZ6651" s="88"/>
      <c r="LA6651" s="88"/>
      <c r="LB6651" s="88"/>
      <c r="LC6651" s="88"/>
      <c r="LD6651" s="88"/>
      <c r="LE6651" s="88"/>
      <c r="LF6651" s="88"/>
      <c r="LG6651" s="88"/>
      <c r="LH6651" s="88"/>
      <c r="LI6651" s="88"/>
      <c r="LJ6651" s="88"/>
      <c r="LK6651" s="88"/>
      <c r="LL6651" s="88"/>
      <c r="LM6651" s="88"/>
      <c r="LN6651" s="88"/>
      <c r="LO6651" s="88"/>
      <c r="LP6651" s="88"/>
      <c r="LQ6651" s="88"/>
      <c r="LR6651" s="88"/>
      <c r="LS6651" s="88"/>
      <c r="LT6651" s="88"/>
      <c r="LU6651" s="88"/>
      <c r="LV6651" s="88"/>
      <c r="LW6651" s="88"/>
      <c r="LX6651" s="88"/>
      <c r="LY6651" s="88"/>
      <c r="LZ6651" s="88"/>
      <c r="MA6651" s="88"/>
      <c r="MB6651" s="88"/>
      <c r="MC6651" s="88"/>
      <c r="MD6651" s="88"/>
      <c r="ME6651" s="88"/>
      <c r="MF6651" s="88"/>
      <c r="MG6651" s="88"/>
      <c r="MH6651" s="88"/>
      <c r="MI6651" s="88"/>
      <c r="MJ6651" s="88"/>
      <c r="MK6651" s="88"/>
      <c r="ML6651" s="88"/>
      <c r="MM6651" s="88"/>
      <c r="MN6651" s="88"/>
      <c r="MO6651" s="88"/>
      <c r="MP6651" s="88"/>
      <c r="MQ6651" s="88"/>
      <c r="MR6651" s="88"/>
      <c r="MS6651" s="88"/>
      <c r="MT6651" s="88"/>
      <c r="MU6651" s="88"/>
      <c r="MV6651" s="88"/>
      <c r="MW6651" s="88"/>
      <c r="MX6651" s="88"/>
      <c r="MY6651" s="88"/>
      <c r="MZ6651" s="88"/>
      <c r="NA6651" s="88"/>
      <c r="NB6651" s="88"/>
      <c r="NC6651" s="88"/>
      <c r="ND6651" s="88"/>
      <c r="NE6651" s="88"/>
      <c r="NF6651" s="88"/>
      <c r="NG6651" s="88"/>
      <c r="NH6651" s="88"/>
      <c r="NI6651" s="88"/>
      <c r="NJ6651" s="88"/>
      <c r="NK6651" s="88"/>
      <c r="NL6651" s="88"/>
      <c r="NM6651" s="88"/>
      <c r="NN6651" s="88"/>
      <c r="NO6651" s="88"/>
      <c r="NP6651" s="88"/>
      <c r="NQ6651" s="88"/>
      <c r="NR6651" s="88"/>
      <c r="NS6651" s="88"/>
      <c r="NT6651" s="88"/>
      <c r="NU6651" s="88"/>
      <c r="NV6651" s="88"/>
      <c r="NW6651" s="88"/>
      <c r="NX6651" s="88"/>
      <c r="NY6651" s="88"/>
      <c r="NZ6651" s="88"/>
      <c r="OA6651" s="88"/>
      <c r="OB6651" s="88"/>
      <c r="OC6651" s="88"/>
      <c r="OD6651" s="88"/>
      <c r="OE6651" s="88"/>
      <c r="OF6651" s="88"/>
      <c r="OG6651" s="88"/>
      <c r="OH6651" s="88"/>
      <c r="OI6651" s="88"/>
      <c r="OJ6651" s="88"/>
      <c r="OK6651" s="88"/>
      <c r="OL6651" s="88"/>
      <c r="OM6651" s="88"/>
      <c r="ON6651" s="88"/>
      <c r="OO6651" s="88"/>
      <c r="OP6651" s="88"/>
      <c r="OQ6651" s="88"/>
      <c r="OR6651" s="88"/>
      <c r="OS6651" s="88"/>
      <c r="OT6651" s="88"/>
      <c r="OU6651" s="88"/>
      <c r="OV6651" s="88"/>
      <c r="OW6651" s="88"/>
      <c r="OX6651" s="88"/>
      <c r="OY6651" s="88"/>
      <c r="OZ6651" s="88"/>
      <c r="PA6651" s="88"/>
      <c r="PB6651" s="88"/>
      <c r="PC6651" s="88"/>
      <c r="PD6651" s="88"/>
      <c r="PE6651" s="88"/>
      <c r="PF6651" s="88"/>
      <c r="PG6651" s="88"/>
      <c r="PH6651" s="88"/>
      <c r="PI6651" s="88"/>
      <c r="PJ6651" s="88"/>
      <c r="PK6651" s="88"/>
      <c r="PL6651" s="88"/>
      <c r="PM6651" s="88"/>
      <c r="PN6651" s="88"/>
      <c r="PO6651" s="88"/>
      <c r="PP6651" s="88"/>
      <c r="PQ6651" s="88"/>
      <c r="PR6651" s="88"/>
      <c r="PS6651" s="88"/>
      <c r="PT6651" s="88"/>
      <c r="PU6651" s="88"/>
      <c r="PV6651" s="88"/>
      <c r="PW6651" s="88"/>
      <c r="PX6651" s="88"/>
      <c r="PY6651" s="88"/>
      <c r="PZ6651" s="88"/>
      <c r="QA6651" s="88"/>
      <c r="QB6651" s="88"/>
      <c r="QC6651" s="88"/>
      <c r="QD6651" s="88"/>
      <c r="QE6651" s="88"/>
      <c r="QF6651" s="88"/>
      <c r="QG6651" s="88"/>
      <c r="QH6651" s="88"/>
      <c r="QI6651" s="88"/>
      <c r="QJ6651" s="88"/>
      <c r="QK6651" s="88"/>
      <c r="QL6651" s="88"/>
      <c r="QM6651" s="88"/>
      <c r="QN6651" s="88"/>
      <c r="QO6651" s="88"/>
      <c r="QP6651" s="88"/>
      <c r="QQ6651" s="88"/>
      <c r="QR6651" s="88"/>
      <c r="QS6651" s="88"/>
      <c r="QT6651" s="88"/>
      <c r="QU6651" s="88"/>
      <c r="QV6651" s="88"/>
      <c r="QW6651" s="88"/>
      <c r="QX6651" s="88"/>
      <c r="QY6651" s="88"/>
      <c r="QZ6651" s="88"/>
      <c r="RA6651" s="88"/>
      <c r="RB6651" s="88"/>
      <c r="RC6651" s="88"/>
      <c r="RD6651" s="88"/>
      <c r="RE6651" s="88"/>
      <c r="RF6651" s="88"/>
      <c r="RG6651" s="88"/>
      <c r="RH6651" s="88"/>
      <c r="RI6651" s="88"/>
      <c r="RJ6651" s="88"/>
      <c r="RK6651" s="88"/>
      <c r="RL6651" s="88"/>
      <c r="RM6651" s="88"/>
      <c r="RN6651" s="88"/>
      <c r="RO6651" s="88"/>
      <c r="RP6651" s="88"/>
      <c r="RQ6651" s="88"/>
      <c r="RR6651" s="88"/>
      <c r="RS6651" s="88"/>
      <c r="RT6651" s="88"/>
      <c r="RU6651" s="88"/>
      <c r="RV6651" s="88"/>
      <c r="RW6651" s="88"/>
      <c r="RX6651" s="88"/>
      <c r="RY6651" s="88"/>
      <c r="RZ6651" s="88"/>
      <c r="SA6651" s="88"/>
      <c r="SB6651" s="88"/>
      <c r="SC6651" s="88"/>
      <c r="SD6651" s="88"/>
      <c r="SE6651" s="88"/>
      <c r="SF6651" s="88"/>
      <c r="SG6651" s="88"/>
      <c r="SH6651" s="88"/>
      <c r="SI6651" s="88"/>
      <c r="SJ6651" s="88"/>
      <c r="SK6651" s="88"/>
      <c r="SL6651" s="88"/>
      <c r="SM6651" s="88"/>
      <c r="SN6651" s="88"/>
      <c r="SO6651" s="88"/>
      <c r="SP6651" s="88"/>
      <c r="SQ6651" s="88"/>
      <c r="SR6651" s="88"/>
      <c r="SS6651" s="88"/>
      <c r="ST6651" s="88"/>
      <c r="SU6651" s="88"/>
      <c r="SV6651" s="88"/>
      <c r="SW6651" s="88"/>
      <c r="SX6651" s="88"/>
      <c r="SY6651" s="88"/>
      <c r="SZ6651" s="88"/>
      <c r="TA6651" s="88"/>
      <c r="TB6651" s="88"/>
      <c r="TC6651" s="88"/>
      <c r="TD6651" s="88"/>
      <c r="TE6651" s="88"/>
      <c r="TF6651" s="88"/>
      <c r="TG6651" s="88"/>
      <c r="TH6651" s="88"/>
      <c r="TI6651" s="88"/>
      <c r="TJ6651" s="88"/>
      <c r="TK6651" s="88"/>
      <c r="TL6651" s="88"/>
      <c r="TM6651" s="88"/>
      <c r="TN6651" s="88"/>
      <c r="TO6651" s="88"/>
      <c r="TP6651" s="88"/>
      <c r="TQ6651" s="88"/>
      <c r="TR6651" s="88"/>
      <c r="TS6651" s="88"/>
      <c r="TT6651" s="88"/>
      <c r="TU6651" s="88"/>
      <c r="TV6651" s="88"/>
      <c r="TW6651" s="88"/>
      <c r="TX6651" s="88"/>
      <c r="TY6651" s="88"/>
      <c r="TZ6651" s="88"/>
      <c r="UA6651" s="88"/>
      <c r="UB6651" s="88"/>
      <c r="UC6651" s="88"/>
      <c r="UD6651" s="88"/>
      <c r="UE6651" s="88"/>
      <c r="UF6651" s="88"/>
      <c r="UG6651" s="88"/>
      <c r="UH6651" s="88"/>
      <c r="UI6651" s="88"/>
      <c r="UJ6651" s="88"/>
      <c r="UK6651" s="88"/>
      <c r="UL6651" s="88"/>
      <c r="UM6651" s="88"/>
      <c r="UN6651" s="88"/>
      <c r="UO6651" s="88"/>
      <c r="UP6651" s="88"/>
      <c r="UQ6651" s="88"/>
      <c r="UR6651" s="88"/>
      <c r="US6651" s="88"/>
      <c r="UT6651" s="88"/>
      <c r="UU6651" s="88"/>
      <c r="UV6651" s="88"/>
      <c r="UW6651" s="88"/>
      <c r="UX6651" s="88"/>
      <c r="UY6651" s="88"/>
      <c r="UZ6651" s="88"/>
      <c r="VA6651" s="88"/>
      <c r="VB6651" s="88"/>
      <c r="VC6651" s="88"/>
      <c r="VD6651" s="88"/>
      <c r="VE6651" s="88"/>
      <c r="VF6651" s="88"/>
      <c r="VG6651" s="88"/>
      <c r="VH6651" s="88"/>
      <c r="VI6651" s="88"/>
      <c r="VJ6651" s="88"/>
      <c r="VK6651" s="88"/>
      <c r="VL6651" s="88"/>
      <c r="VM6651" s="88"/>
      <c r="VN6651" s="88"/>
      <c r="VO6651" s="88"/>
      <c r="VP6651" s="88"/>
      <c r="VQ6651" s="88"/>
      <c r="VR6651" s="88"/>
      <c r="VS6651" s="88"/>
      <c r="VT6651" s="88"/>
      <c r="VU6651" s="88"/>
      <c r="VV6651" s="88"/>
      <c r="VW6651" s="88"/>
      <c r="VX6651" s="88"/>
      <c r="VY6651" s="88"/>
      <c r="VZ6651" s="88"/>
      <c r="WA6651" s="88"/>
      <c r="WB6651" s="88"/>
      <c r="WC6651" s="88"/>
      <c r="WD6651" s="88"/>
      <c r="WE6651" s="88"/>
      <c r="WF6651" s="88"/>
      <c r="WG6651" s="88"/>
      <c r="WH6651" s="88"/>
      <c r="WI6651" s="88"/>
      <c r="WJ6651" s="88"/>
      <c r="WK6651" s="88"/>
      <c r="WL6651" s="88"/>
      <c r="WM6651" s="88"/>
      <c r="WN6651" s="88"/>
      <c r="WO6651" s="88"/>
      <c r="WP6651" s="88"/>
      <c r="WQ6651" s="88"/>
      <c r="WR6651" s="88"/>
      <c r="WS6651" s="88"/>
      <c r="WT6651" s="88"/>
      <c r="WU6651" s="88"/>
      <c r="WV6651" s="88"/>
      <c r="WW6651" s="88"/>
      <c r="WX6651" s="88"/>
      <c r="WY6651" s="88"/>
      <c r="WZ6651" s="88"/>
      <c r="XA6651" s="88"/>
      <c r="XB6651" s="88"/>
      <c r="XC6651" s="88"/>
      <c r="XD6651" s="88"/>
      <c r="XE6651" s="88"/>
      <c r="XF6651" s="88"/>
      <c r="XG6651" s="88"/>
      <c r="XH6651" s="88"/>
      <c r="XI6651" s="88"/>
      <c r="XJ6651" s="88"/>
      <c r="XK6651" s="88"/>
      <c r="XL6651" s="88"/>
      <c r="XM6651" s="88"/>
      <c r="XN6651" s="88"/>
      <c r="XO6651" s="88"/>
      <c r="XP6651" s="88"/>
      <c r="XQ6651" s="88"/>
      <c r="XR6651" s="88"/>
      <c r="XS6651" s="88"/>
      <c r="XT6651" s="88"/>
      <c r="XU6651" s="88"/>
      <c r="XV6651" s="88"/>
      <c r="XW6651" s="88"/>
      <c r="XX6651" s="88"/>
      <c r="XY6651" s="88"/>
      <c r="XZ6651" s="88"/>
      <c r="YA6651" s="88"/>
      <c r="YB6651" s="88"/>
      <c r="YC6651" s="88"/>
      <c r="YD6651" s="88"/>
      <c r="YE6651" s="88"/>
      <c r="YF6651" s="88"/>
      <c r="YG6651" s="88"/>
      <c r="YH6651" s="88"/>
      <c r="YI6651" s="88"/>
      <c r="YJ6651" s="88"/>
      <c r="YK6651" s="88"/>
      <c r="YL6651" s="88"/>
      <c r="YM6651" s="88"/>
      <c r="YN6651" s="88"/>
      <c r="YO6651" s="88"/>
      <c r="YP6651" s="88"/>
      <c r="YQ6651" s="88"/>
      <c r="YR6651" s="88"/>
      <c r="YS6651" s="88"/>
      <c r="YT6651" s="88"/>
      <c r="YU6651" s="88"/>
      <c r="YV6651" s="88"/>
      <c r="YW6651" s="88"/>
      <c r="YX6651" s="88"/>
      <c r="YY6651" s="88"/>
      <c r="YZ6651" s="88"/>
      <c r="ZA6651" s="88"/>
      <c r="ZB6651" s="88"/>
      <c r="ZC6651" s="88"/>
      <c r="ZD6651" s="88"/>
      <c r="ZE6651" s="88"/>
      <c r="ZF6651" s="88"/>
      <c r="ZG6651" s="88"/>
      <c r="ZH6651" s="88"/>
      <c r="ZI6651" s="88"/>
      <c r="ZJ6651" s="88"/>
      <c r="ZK6651" s="88"/>
      <c r="ZL6651" s="88"/>
      <c r="ZM6651" s="88"/>
      <c r="ZN6651" s="88"/>
      <c r="ZO6651" s="88"/>
      <c r="ZP6651" s="88"/>
      <c r="ZQ6651" s="88"/>
      <c r="ZR6651" s="88"/>
      <c r="ZS6651" s="88"/>
      <c r="ZT6651" s="88"/>
      <c r="ZU6651" s="88"/>
      <c r="ZV6651" s="88"/>
      <c r="ZW6651" s="88"/>
      <c r="ZX6651" s="88"/>
      <c r="ZY6651" s="88"/>
      <c r="ZZ6651" s="88"/>
      <c r="AAA6651" s="88"/>
      <c r="AAB6651" s="88"/>
      <c r="AAC6651" s="88"/>
      <c r="AAD6651" s="88"/>
      <c r="AAE6651" s="88"/>
      <c r="AAF6651" s="88"/>
      <c r="AAG6651" s="88"/>
      <c r="AAH6651" s="88"/>
      <c r="AAI6651" s="88"/>
      <c r="AAJ6651" s="88"/>
      <c r="AAK6651" s="88"/>
      <c r="AAL6651" s="88"/>
      <c r="AAM6651" s="88"/>
      <c r="AAN6651" s="88"/>
      <c r="AAO6651" s="88"/>
      <c r="AAP6651" s="88"/>
      <c r="AAQ6651" s="88"/>
      <c r="AAR6651" s="88"/>
      <c r="AAS6651" s="88"/>
      <c r="AAT6651" s="88"/>
      <c r="AAU6651" s="88"/>
      <c r="AAV6651" s="88"/>
      <c r="AAW6651" s="88"/>
      <c r="AAX6651" s="88"/>
      <c r="AAY6651" s="88"/>
      <c r="AAZ6651" s="88"/>
      <c r="ABA6651" s="88"/>
      <c r="ABB6651" s="88"/>
      <c r="ABC6651" s="88"/>
      <c r="ABD6651" s="88"/>
      <c r="ABE6651" s="88"/>
      <c r="ABF6651" s="88"/>
      <c r="ABG6651" s="88"/>
      <c r="ABH6651" s="88"/>
      <c r="ABI6651" s="88"/>
      <c r="ABJ6651" s="88"/>
      <c r="ABK6651" s="88"/>
      <c r="ABL6651" s="88"/>
      <c r="ABM6651" s="88"/>
      <c r="ABN6651" s="88"/>
      <c r="ABO6651" s="88"/>
      <c r="ABP6651" s="88"/>
      <c r="ABQ6651" s="88"/>
      <c r="ABR6651" s="88"/>
      <c r="ABS6651" s="88"/>
      <c r="ABT6651" s="88"/>
      <c r="ABU6651" s="88"/>
      <c r="ABV6651" s="88"/>
      <c r="ABW6651" s="88"/>
      <c r="ABX6651" s="88"/>
      <c r="ABY6651" s="88"/>
      <c r="ABZ6651" s="88"/>
      <c r="ACA6651" s="88"/>
      <c r="ACB6651" s="88"/>
      <c r="ACC6651" s="88"/>
      <c r="ACD6651" s="88"/>
      <c r="ACE6651" s="88"/>
      <c r="ACF6651" s="88"/>
      <c r="ACG6651" s="88"/>
      <c r="ACH6651" s="88"/>
      <c r="ACI6651" s="88"/>
      <c r="ACJ6651" s="88"/>
      <c r="ACK6651" s="88"/>
      <c r="ACL6651" s="88"/>
      <c r="ACM6651" s="88"/>
      <c r="ACN6651" s="88"/>
      <c r="ACO6651" s="88"/>
      <c r="ACP6651" s="88"/>
      <c r="ACQ6651" s="88"/>
      <c r="ACR6651" s="88"/>
      <c r="ACS6651" s="88"/>
      <c r="ACT6651" s="88"/>
      <c r="ACU6651" s="88"/>
      <c r="ACV6651" s="88"/>
      <c r="ACW6651" s="88"/>
      <c r="ACX6651" s="88"/>
      <c r="ACY6651" s="88"/>
      <c r="ACZ6651" s="88"/>
      <c r="ADA6651" s="88"/>
      <c r="ADB6651" s="88"/>
      <c r="ADC6651" s="88"/>
      <c r="ADD6651" s="88"/>
      <c r="ADE6651" s="88"/>
      <c r="ADF6651" s="88"/>
      <c r="ADG6651" s="88"/>
      <c r="ADH6651" s="88"/>
      <c r="ADI6651" s="88"/>
      <c r="ADJ6651" s="88"/>
      <c r="ADK6651" s="88"/>
      <c r="ADL6651" s="88"/>
      <c r="ADM6651" s="88"/>
      <c r="ADN6651" s="88"/>
      <c r="ADO6651" s="88"/>
      <c r="ADP6651" s="88"/>
      <c r="ADQ6651" s="88"/>
      <c r="ADR6651" s="88"/>
      <c r="ADS6651" s="88"/>
      <c r="ADT6651" s="88"/>
      <c r="ADU6651" s="88"/>
      <c r="ADV6651" s="88"/>
      <c r="ADW6651" s="88"/>
      <c r="ADX6651" s="88"/>
      <c r="ADY6651" s="88"/>
      <c r="ADZ6651" s="88"/>
      <c r="AEA6651" s="88"/>
      <c r="AEB6651" s="88"/>
      <c r="AEC6651" s="88"/>
      <c r="AED6651" s="88"/>
      <c r="AEE6651" s="88"/>
      <c r="AEF6651" s="88"/>
      <c r="AEG6651" s="88"/>
      <c r="AEH6651" s="88"/>
      <c r="AEI6651" s="88"/>
      <c r="AEJ6651" s="88"/>
      <c r="AEK6651" s="88"/>
      <c r="AEL6651" s="88"/>
      <c r="AEM6651" s="88"/>
      <c r="AEN6651" s="88"/>
      <c r="AEO6651" s="88"/>
      <c r="AEP6651" s="88"/>
      <c r="AEQ6651" s="88"/>
      <c r="AER6651" s="88"/>
      <c r="AES6651" s="88"/>
      <c r="AET6651" s="88"/>
      <c r="AEU6651" s="88"/>
      <c r="AEV6651" s="88"/>
      <c r="AEW6651" s="88"/>
      <c r="AEX6651" s="88"/>
      <c r="AEY6651" s="88"/>
      <c r="AEZ6651" s="88"/>
      <c r="AFA6651" s="88"/>
      <c r="AFB6651" s="88"/>
      <c r="AFC6651" s="88"/>
      <c r="AFD6651" s="88"/>
      <c r="AFE6651" s="88"/>
      <c r="AFF6651" s="88"/>
      <c r="AFG6651" s="88"/>
      <c r="AFH6651" s="88"/>
      <c r="AFI6651" s="88"/>
      <c r="AFJ6651" s="88"/>
      <c r="AFK6651" s="88"/>
      <c r="AFL6651" s="88"/>
      <c r="AFM6651" s="88"/>
      <c r="AFN6651" s="88"/>
      <c r="AFO6651" s="88"/>
      <c r="AFP6651" s="88"/>
      <c r="AFQ6651" s="88"/>
      <c r="AFR6651" s="88"/>
      <c r="AFS6651" s="88"/>
      <c r="AFT6651" s="88"/>
      <c r="AFU6651" s="88"/>
      <c r="AFV6651" s="88"/>
      <c r="AFW6651" s="88"/>
      <c r="AFX6651" s="88"/>
      <c r="AFY6651" s="88"/>
      <c r="AFZ6651" s="88"/>
      <c r="AGA6651" s="88"/>
      <c r="AGB6651" s="88"/>
      <c r="AGC6651" s="88"/>
      <c r="AGD6651" s="88"/>
      <c r="AGE6651" s="88"/>
      <c r="AGF6651" s="88"/>
      <c r="AGG6651" s="88"/>
      <c r="AGH6651" s="88"/>
      <c r="AGI6651" s="88"/>
      <c r="AGJ6651" s="88"/>
      <c r="AGK6651" s="88"/>
      <c r="AGL6651" s="88"/>
      <c r="AGM6651" s="88"/>
      <c r="AGN6651" s="88"/>
      <c r="AGO6651" s="88"/>
      <c r="AGP6651" s="88"/>
      <c r="AGQ6651" s="88"/>
      <c r="AGR6651" s="88"/>
      <c r="AGS6651" s="88"/>
      <c r="AGT6651" s="88"/>
      <c r="AGU6651" s="88"/>
      <c r="AGV6651" s="88"/>
      <c r="AGW6651" s="88"/>
      <c r="AGX6651" s="88"/>
      <c r="AGY6651" s="88"/>
      <c r="AGZ6651" s="88"/>
      <c r="AHA6651" s="88"/>
      <c r="AHB6651" s="88"/>
      <c r="AHC6651" s="88"/>
      <c r="AHD6651" s="88"/>
      <c r="AHE6651" s="88"/>
      <c r="AHF6651" s="88"/>
      <c r="AHG6651" s="88"/>
      <c r="AHH6651" s="88"/>
      <c r="AHI6651" s="88"/>
      <c r="AHJ6651" s="88"/>
      <c r="AHK6651" s="88"/>
      <c r="AHL6651" s="88"/>
      <c r="AHM6651" s="88"/>
      <c r="AHN6651" s="88"/>
      <c r="AHO6651" s="88"/>
      <c r="AHP6651" s="88"/>
      <c r="AHQ6651" s="88"/>
      <c r="AHR6651" s="88"/>
      <c r="AHS6651" s="88"/>
      <c r="AHT6651" s="88"/>
      <c r="AHU6651" s="88"/>
      <c r="AHV6651" s="88"/>
      <c r="AHW6651" s="88"/>
      <c r="AHX6651" s="88"/>
      <c r="AHY6651" s="88"/>
      <c r="AHZ6651" s="88"/>
      <c r="AIA6651" s="88"/>
      <c r="AIB6651" s="88"/>
      <c r="AIC6651" s="88"/>
      <c r="AID6651" s="88"/>
      <c r="AIE6651" s="88"/>
      <c r="AIF6651" s="88"/>
      <c r="AIG6651" s="88"/>
      <c r="AIH6651" s="88"/>
      <c r="AII6651" s="88"/>
      <c r="AIJ6651" s="88"/>
      <c r="AIK6651" s="88"/>
      <c r="AIL6651" s="88"/>
      <c r="AIM6651" s="88"/>
      <c r="AIN6651" s="88"/>
      <c r="AIO6651" s="88"/>
      <c r="AIP6651" s="88"/>
      <c r="AIQ6651" s="88"/>
      <c r="AIR6651" s="88"/>
      <c r="AIS6651" s="88"/>
      <c r="AIT6651" s="88"/>
      <c r="AIU6651" s="88"/>
      <c r="AIV6651" s="88"/>
      <c r="AIW6651" s="88"/>
      <c r="AIX6651" s="88"/>
      <c r="AIY6651" s="88"/>
      <c r="AIZ6651" s="88"/>
      <c r="AJA6651" s="88"/>
      <c r="AJB6651" s="88"/>
      <c r="AJC6651" s="88"/>
      <c r="AJD6651" s="88"/>
      <c r="AJE6651" s="88"/>
      <c r="AJF6651" s="88"/>
      <c r="AJG6651" s="88"/>
      <c r="AJH6651" s="88"/>
      <c r="AJI6651" s="88"/>
      <c r="AJJ6651" s="88"/>
      <c r="AJK6651" s="88"/>
      <c r="AJL6651" s="88"/>
      <c r="AJM6651" s="88"/>
      <c r="AJN6651" s="88"/>
      <c r="AJO6651" s="88"/>
      <c r="AJP6651" s="88"/>
      <c r="AJQ6651" s="88"/>
      <c r="AJR6651" s="88"/>
      <c r="AJS6651" s="88"/>
      <c r="AJT6651" s="88"/>
      <c r="AJU6651" s="88"/>
      <c r="AJV6651" s="88"/>
      <c r="AJW6651" s="88"/>
      <c r="AJX6651" s="88"/>
      <c r="AJY6651" s="88"/>
      <c r="AJZ6651" s="88"/>
      <c r="AKA6651" s="88"/>
      <c r="AKB6651" s="88"/>
      <c r="AKC6651" s="88"/>
      <c r="AKD6651" s="88"/>
      <c r="AKE6651" s="88"/>
      <c r="AKF6651" s="88"/>
      <c r="AKG6651" s="88"/>
      <c r="AKH6651" s="88"/>
      <c r="AKI6651" s="88"/>
      <c r="AKJ6651" s="88"/>
      <c r="AKK6651" s="88"/>
      <c r="AKL6651" s="88"/>
      <c r="AKM6651" s="88"/>
      <c r="AKN6651" s="88"/>
      <c r="AKO6651" s="88"/>
      <c r="AKP6651" s="88"/>
      <c r="AKQ6651" s="88"/>
      <c r="AKR6651" s="88"/>
      <c r="AKS6651" s="88"/>
      <c r="AKT6651" s="88"/>
      <c r="AKU6651" s="88"/>
      <c r="AKV6651" s="88"/>
      <c r="AKW6651" s="88"/>
      <c r="AKX6651" s="88"/>
      <c r="AKY6651" s="88"/>
      <c r="AKZ6651" s="88"/>
      <c r="ALA6651" s="88"/>
      <c r="ALB6651" s="88"/>
      <c r="ALC6651" s="88"/>
      <c r="ALD6651" s="88"/>
      <c r="ALE6651" s="88"/>
      <c r="ALF6651" s="88"/>
      <c r="ALG6651" s="88"/>
      <c r="ALH6651" s="88"/>
      <c r="ALI6651" s="88"/>
      <c r="ALJ6651" s="88"/>
      <c r="ALK6651" s="88"/>
      <c r="ALL6651" s="88"/>
      <c r="ALM6651" s="88"/>
      <c r="ALN6651" s="88"/>
      <c r="ALO6651" s="88"/>
      <c r="ALP6651" s="88"/>
      <c r="ALQ6651" s="88"/>
      <c r="ALR6651" s="88"/>
      <c r="ALS6651" s="88"/>
      <c r="ALT6651" s="88"/>
      <c r="ALU6651" s="88"/>
      <c r="ALV6651" s="88"/>
      <c r="ALW6651" s="88"/>
      <c r="ALX6651" s="88"/>
      <c r="ALY6651" s="88"/>
      <c r="ALZ6651" s="88"/>
      <c r="AMA6651" s="88"/>
      <c r="AMB6651" s="88"/>
      <c r="AMC6651" s="88"/>
      <c r="AMD6651" s="88"/>
      <c r="AME6651" s="88"/>
      <c r="AMF6651" s="88"/>
      <c r="AMG6651" s="88"/>
      <c r="AMH6651" s="88"/>
      <c r="AMI6651" s="88"/>
      <c r="AMJ6651" s="88"/>
      <c r="AMK6651" s="88"/>
      <c r="AML6651" s="88"/>
      <c r="AMM6651" s="88"/>
      <c r="AMN6651" s="88"/>
      <c r="AMO6651" s="88"/>
    </row>
    <row r="6652" spans="1:1029" s="104" customFormat="1" x14ac:dyDescent="0.35">
      <c r="A6652" s="21">
        <v>10141103</v>
      </c>
      <c r="B6652" s="158" t="s">
        <v>725</v>
      </c>
      <c r="C6652" s="115" t="s">
        <v>710</v>
      </c>
      <c r="D6652" s="132" t="s">
        <v>848</v>
      </c>
      <c r="E6652" s="114" t="str">
        <f t="shared" si="1237"/>
        <v>TRANSFORMADOR MARCA:" PT New3R (No ID) PT New3R (No ID)</v>
      </c>
      <c r="F6652" s="124"/>
      <c r="G6652" s="132" t="s">
        <v>848</v>
      </c>
      <c r="H6652" s="132" t="s">
        <v>847</v>
      </c>
      <c r="I6652" s="136"/>
      <c r="J6652" s="124"/>
      <c r="K6652" s="135"/>
      <c r="L6652" s="124"/>
      <c r="M6652" s="124">
        <v>250</v>
      </c>
      <c r="N6652" s="124">
        <v>33</v>
      </c>
      <c r="O6652" s="21">
        <v>0.4</v>
      </c>
      <c r="P6652" s="124" t="s">
        <v>514</v>
      </c>
      <c r="Q6652" s="124">
        <v>2017</v>
      </c>
      <c r="R6652" s="124" t="s">
        <v>846</v>
      </c>
      <c r="S6652" s="124">
        <v>17.13015</v>
      </c>
      <c r="T6652" s="116">
        <v>991</v>
      </c>
      <c r="U6652" s="111">
        <v>45</v>
      </c>
      <c r="V6652" s="113">
        <f t="shared" si="1238"/>
        <v>991</v>
      </c>
      <c r="W6652" s="113">
        <f t="shared" si="1239"/>
        <v>0</v>
      </c>
      <c r="X6652" s="112">
        <f t="shared" si="1240"/>
        <v>0</v>
      </c>
      <c r="Y6652" s="111"/>
      <c r="Z6652" s="110">
        <f t="shared" si="1248"/>
        <v>45</v>
      </c>
      <c r="AA6652" s="109">
        <f t="shared" si="1241"/>
        <v>49.550000000000004</v>
      </c>
      <c r="AB6652" s="109">
        <f t="shared" si="1242"/>
        <v>49550.000000000007</v>
      </c>
      <c r="AC6652" s="108">
        <f t="shared" si="1243"/>
        <v>941.45</v>
      </c>
      <c r="AD6652" s="107">
        <f t="shared" si="1244"/>
        <v>2.2222222222222223E-2</v>
      </c>
      <c r="AE6652" s="106">
        <f t="shared" si="1245"/>
        <v>20.921111111111113</v>
      </c>
      <c r="AF6652" s="105">
        <f t="shared" si="1246"/>
        <v>20.921111111111113</v>
      </c>
      <c r="AG6652" s="105">
        <f t="shared" si="1247"/>
        <v>970.07888888888886</v>
      </c>
      <c r="AH6652" s="88"/>
      <c r="AI6652" s="88"/>
      <c r="AJ6652" s="88"/>
      <c r="AK6652" s="88"/>
      <c r="AL6652" s="88"/>
      <c r="AM6652" s="88"/>
      <c r="AN6652" s="88"/>
      <c r="AO6652" s="88"/>
      <c r="AP6652" s="88"/>
      <c r="AQ6652" s="88"/>
      <c r="AR6652" s="88"/>
      <c r="AS6652" s="88"/>
      <c r="AT6652" s="88"/>
      <c r="AU6652" s="88"/>
      <c r="AV6652" s="88"/>
      <c r="AW6652" s="88"/>
      <c r="AX6652" s="88"/>
      <c r="AY6652" s="88"/>
      <c r="AZ6652" s="88"/>
      <c r="BA6652" s="88"/>
      <c r="BB6652" s="88"/>
      <c r="BC6652" s="88"/>
      <c r="BD6652" s="88"/>
      <c r="BE6652" s="88"/>
      <c r="BF6652" s="88"/>
      <c r="BG6652" s="88"/>
      <c r="BH6652" s="88"/>
      <c r="BI6652" s="88"/>
      <c r="BJ6652" s="88"/>
      <c r="BK6652" s="88"/>
      <c r="BL6652" s="88"/>
      <c r="BM6652" s="88"/>
      <c r="BN6652" s="88"/>
      <c r="BO6652" s="88"/>
      <c r="BP6652" s="88"/>
      <c r="BQ6652" s="88"/>
      <c r="BR6652" s="88"/>
      <c r="BS6652" s="88"/>
      <c r="BT6652" s="88"/>
      <c r="BU6652" s="88"/>
      <c r="BV6652" s="88"/>
      <c r="BW6652" s="88"/>
      <c r="BX6652" s="88"/>
      <c r="BY6652" s="88"/>
      <c r="BZ6652" s="88"/>
      <c r="CA6652" s="88"/>
      <c r="CB6652" s="88"/>
      <c r="CC6652" s="88"/>
      <c r="CD6652" s="88"/>
      <c r="CE6652" s="88"/>
      <c r="CF6652" s="88"/>
      <c r="CG6652" s="88"/>
      <c r="CH6652" s="88"/>
      <c r="CI6652" s="88"/>
      <c r="CJ6652" s="88"/>
      <c r="CK6652" s="88"/>
      <c r="CL6652" s="88"/>
      <c r="CM6652" s="88"/>
      <c r="CN6652" s="88"/>
      <c r="CO6652" s="88"/>
      <c r="CP6652" s="88"/>
      <c r="CQ6652" s="88"/>
      <c r="CR6652" s="88"/>
      <c r="CS6652" s="88"/>
      <c r="CT6652" s="88"/>
      <c r="CU6652" s="88"/>
      <c r="CV6652" s="88"/>
      <c r="CW6652" s="88"/>
      <c r="CX6652" s="88"/>
      <c r="CY6652" s="88"/>
      <c r="CZ6652" s="88"/>
      <c r="DA6652" s="88"/>
      <c r="DB6652" s="88"/>
      <c r="DC6652" s="88"/>
      <c r="DD6652" s="88"/>
      <c r="DE6652" s="88"/>
      <c r="DF6652" s="88"/>
      <c r="DG6652" s="88"/>
      <c r="DH6652" s="88"/>
      <c r="DI6652" s="88"/>
      <c r="DJ6652" s="88"/>
      <c r="DK6652" s="88"/>
      <c r="DL6652" s="88"/>
      <c r="DM6652" s="88"/>
      <c r="DN6652" s="88"/>
      <c r="DO6652" s="88"/>
      <c r="DP6652" s="88"/>
      <c r="DQ6652" s="88"/>
      <c r="DR6652" s="88"/>
      <c r="DS6652" s="88"/>
      <c r="DT6652" s="88"/>
      <c r="DU6652" s="88"/>
      <c r="DV6652" s="88"/>
      <c r="DW6652" s="88"/>
      <c r="DX6652" s="88"/>
      <c r="DY6652" s="88"/>
      <c r="DZ6652" s="88"/>
      <c r="EA6652" s="88"/>
      <c r="EB6652" s="88"/>
      <c r="EC6652" s="88"/>
      <c r="ED6652" s="88"/>
      <c r="EE6652" s="88"/>
      <c r="EF6652" s="88"/>
      <c r="EG6652" s="88"/>
      <c r="EH6652" s="88"/>
      <c r="EI6652" s="88"/>
      <c r="EJ6652" s="88"/>
      <c r="EK6652" s="88"/>
      <c r="EL6652" s="88"/>
      <c r="EM6652" s="88"/>
      <c r="EN6652" s="88"/>
      <c r="EO6652" s="88"/>
      <c r="EP6652" s="88"/>
      <c r="EQ6652" s="88"/>
      <c r="ER6652" s="88"/>
      <c r="ES6652" s="88"/>
      <c r="ET6652" s="88"/>
      <c r="EU6652" s="88"/>
      <c r="EV6652" s="88"/>
      <c r="EW6652" s="88"/>
      <c r="EX6652" s="88"/>
      <c r="EY6652" s="88"/>
      <c r="EZ6652" s="88"/>
      <c r="FA6652" s="88"/>
      <c r="FB6652" s="88"/>
      <c r="FC6652" s="88"/>
      <c r="FD6652" s="88"/>
      <c r="FE6652" s="88"/>
      <c r="FF6652" s="88"/>
      <c r="FG6652" s="88"/>
      <c r="FH6652" s="88"/>
      <c r="FI6652" s="88"/>
      <c r="FJ6652" s="88"/>
      <c r="FK6652" s="88"/>
      <c r="FL6652" s="88"/>
      <c r="FM6652" s="88"/>
      <c r="FN6652" s="88"/>
      <c r="FO6652" s="88"/>
      <c r="FP6652" s="88"/>
      <c r="FQ6652" s="88"/>
      <c r="FR6652" s="88"/>
      <c r="FS6652" s="88"/>
      <c r="FT6652" s="88"/>
      <c r="FU6652" s="88"/>
      <c r="FV6652" s="88"/>
      <c r="FW6652" s="88"/>
      <c r="FX6652" s="88"/>
      <c r="FY6652" s="88"/>
      <c r="FZ6652" s="88"/>
      <c r="GA6652" s="88"/>
      <c r="GB6652" s="88"/>
      <c r="GC6652" s="88"/>
      <c r="GD6652" s="88"/>
      <c r="GE6652" s="88"/>
      <c r="GF6652" s="88"/>
      <c r="GG6652" s="88"/>
      <c r="GH6652" s="88"/>
      <c r="GI6652" s="88"/>
      <c r="GJ6652" s="88"/>
      <c r="GK6652" s="88"/>
      <c r="GL6652" s="88"/>
      <c r="GM6652" s="88"/>
      <c r="GN6652" s="88"/>
      <c r="GO6652" s="88"/>
      <c r="GP6652" s="88"/>
      <c r="GQ6652" s="88"/>
      <c r="GR6652" s="88"/>
      <c r="GS6652" s="88"/>
      <c r="GT6652" s="88"/>
      <c r="GU6652" s="88"/>
      <c r="GV6652" s="88"/>
      <c r="GW6652" s="88"/>
      <c r="GX6652" s="88"/>
      <c r="GY6652" s="88"/>
      <c r="GZ6652" s="88"/>
      <c r="HA6652" s="88"/>
      <c r="HB6652" s="88"/>
      <c r="HC6652" s="88"/>
      <c r="HD6652" s="88"/>
      <c r="HE6652" s="88"/>
      <c r="HF6652" s="88"/>
      <c r="HG6652" s="88"/>
      <c r="HH6652" s="88"/>
      <c r="HI6652" s="88"/>
      <c r="HJ6652" s="88"/>
      <c r="HK6652" s="88"/>
      <c r="HL6652" s="88"/>
      <c r="HM6652" s="88"/>
      <c r="HN6652" s="88"/>
      <c r="HO6652" s="88"/>
      <c r="HP6652" s="88"/>
      <c r="HQ6652" s="88"/>
      <c r="HR6652" s="88"/>
      <c r="HS6652" s="88"/>
      <c r="HT6652" s="88"/>
      <c r="HU6652" s="88"/>
      <c r="HV6652" s="88"/>
      <c r="HW6652" s="88"/>
      <c r="HX6652" s="88"/>
      <c r="HY6652" s="88"/>
      <c r="HZ6652" s="88"/>
      <c r="IA6652" s="88"/>
      <c r="IB6652" s="88"/>
      <c r="IC6652" s="88"/>
      <c r="ID6652" s="88"/>
      <c r="IE6652" s="88"/>
      <c r="IF6652" s="88"/>
      <c r="IG6652" s="88"/>
      <c r="IH6652" s="88"/>
      <c r="II6652" s="88"/>
      <c r="IJ6652" s="88"/>
      <c r="IK6652" s="88"/>
      <c r="IL6652" s="88"/>
      <c r="IM6652" s="88"/>
      <c r="IN6652" s="88"/>
      <c r="IO6652" s="88"/>
      <c r="IP6652" s="88"/>
      <c r="IQ6652" s="88"/>
      <c r="IR6652" s="88"/>
      <c r="IS6652" s="88"/>
      <c r="IT6652" s="88"/>
      <c r="IU6652" s="88"/>
      <c r="IV6652" s="88"/>
      <c r="IW6652" s="88"/>
      <c r="IX6652" s="88"/>
      <c r="IY6652" s="88"/>
      <c r="IZ6652" s="88"/>
      <c r="JA6652" s="88"/>
      <c r="JB6652" s="88"/>
      <c r="JC6652" s="88"/>
      <c r="JD6652" s="88"/>
      <c r="JE6652" s="88"/>
      <c r="JF6652" s="88"/>
      <c r="JG6652" s="88"/>
      <c r="JH6652" s="88"/>
      <c r="JI6652" s="88"/>
      <c r="JJ6652" s="88"/>
      <c r="JK6652" s="88"/>
      <c r="JL6652" s="88"/>
      <c r="JM6652" s="88"/>
      <c r="JN6652" s="88"/>
      <c r="JO6652" s="88"/>
      <c r="JP6652" s="88"/>
      <c r="JQ6652" s="88"/>
      <c r="JR6652" s="88"/>
      <c r="JS6652" s="88"/>
      <c r="JT6652" s="88"/>
      <c r="JU6652" s="88"/>
      <c r="JV6652" s="88"/>
      <c r="JW6652" s="88"/>
      <c r="JX6652" s="88"/>
      <c r="JY6652" s="88"/>
      <c r="JZ6652" s="88"/>
      <c r="KA6652" s="88"/>
      <c r="KB6652" s="88"/>
      <c r="KC6652" s="88"/>
      <c r="KD6652" s="88"/>
      <c r="KE6652" s="88"/>
      <c r="KF6652" s="88"/>
      <c r="KG6652" s="88"/>
      <c r="KH6652" s="88"/>
      <c r="KI6652" s="88"/>
      <c r="KJ6652" s="88"/>
      <c r="KK6652" s="88"/>
      <c r="KL6652" s="88"/>
      <c r="KM6652" s="88"/>
      <c r="KN6652" s="88"/>
      <c r="KO6652" s="88"/>
      <c r="KP6652" s="88"/>
      <c r="KQ6652" s="88"/>
      <c r="KR6652" s="88"/>
      <c r="KS6652" s="88"/>
      <c r="KT6652" s="88"/>
      <c r="KU6652" s="88"/>
      <c r="KV6652" s="88"/>
      <c r="KW6652" s="88"/>
      <c r="KX6652" s="88"/>
      <c r="KY6652" s="88"/>
      <c r="KZ6652" s="88"/>
      <c r="LA6652" s="88"/>
      <c r="LB6652" s="88"/>
      <c r="LC6652" s="88"/>
      <c r="LD6652" s="88"/>
      <c r="LE6652" s="88"/>
      <c r="LF6652" s="88"/>
      <c r="LG6652" s="88"/>
      <c r="LH6652" s="88"/>
      <c r="LI6652" s="88"/>
      <c r="LJ6652" s="88"/>
      <c r="LK6652" s="88"/>
      <c r="LL6652" s="88"/>
      <c r="LM6652" s="88"/>
      <c r="LN6652" s="88"/>
      <c r="LO6652" s="88"/>
      <c r="LP6652" s="88"/>
      <c r="LQ6652" s="88"/>
      <c r="LR6652" s="88"/>
      <c r="LS6652" s="88"/>
      <c r="LT6652" s="88"/>
      <c r="LU6652" s="88"/>
      <c r="LV6652" s="88"/>
      <c r="LW6652" s="88"/>
      <c r="LX6652" s="88"/>
      <c r="LY6652" s="88"/>
      <c r="LZ6652" s="88"/>
      <c r="MA6652" s="88"/>
      <c r="MB6652" s="88"/>
      <c r="MC6652" s="88"/>
      <c r="MD6652" s="88"/>
      <c r="ME6652" s="88"/>
      <c r="MF6652" s="88"/>
      <c r="MG6652" s="88"/>
      <c r="MH6652" s="88"/>
      <c r="MI6652" s="88"/>
      <c r="MJ6652" s="88"/>
      <c r="MK6652" s="88"/>
      <c r="ML6652" s="88"/>
      <c r="MM6652" s="88"/>
      <c r="MN6652" s="88"/>
      <c r="MO6652" s="88"/>
      <c r="MP6652" s="88"/>
      <c r="MQ6652" s="88"/>
      <c r="MR6652" s="88"/>
      <c r="MS6652" s="88"/>
      <c r="MT6652" s="88"/>
      <c r="MU6652" s="88"/>
      <c r="MV6652" s="88"/>
      <c r="MW6652" s="88"/>
      <c r="MX6652" s="88"/>
      <c r="MY6652" s="88"/>
      <c r="MZ6652" s="88"/>
      <c r="NA6652" s="88"/>
      <c r="NB6652" s="88"/>
      <c r="NC6652" s="88"/>
      <c r="ND6652" s="88"/>
      <c r="NE6652" s="88"/>
      <c r="NF6652" s="88"/>
      <c r="NG6652" s="88"/>
      <c r="NH6652" s="88"/>
      <c r="NI6652" s="88"/>
      <c r="NJ6652" s="88"/>
      <c r="NK6652" s="88"/>
      <c r="NL6652" s="88"/>
      <c r="NM6652" s="88"/>
      <c r="NN6652" s="88"/>
      <c r="NO6652" s="88"/>
      <c r="NP6652" s="88"/>
      <c r="NQ6652" s="88"/>
      <c r="NR6652" s="88"/>
      <c r="NS6652" s="88"/>
      <c r="NT6652" s="88"/>
      <c r="NU6652" s="88"/>
      <c r="NV6652" s="88"/>
      <c r="NW6652" s="88"/>
      <c r="NX6652" s="88"/>
      <c r="NY6652" s="88"/>
      <c r="NZ6652" s="88"/>
      <c r="OA6652" s="88"/>
      <c r="OB6652" s="88"/>
      <c r="OC6652" s="88"/>
      <c r="OD6652" s="88"/>
      <c r="OE6652" s="88"/>
      <c r="OF6652" s="88"/>
      <c r="OG6652" s="88"/>
      <c r="OH6652" s="88"/>
      <c r="OI6652" s="88"/>
      <c r="OJ6652" s="88"/>
      <c r="OK6652" s="88"/>
      <c r="OL6652" s="88"/>
      <c r="OM6652" s="88"/>
      <c r="ON6652" s="88"/>
      <c r="OO6652" s="88"/>
      <c r="OP6652" s="88"/>
      <c r="OQ6652" s="88"/>
      <c r="OR6652" s="88"/>
      <c r="OS6652" s="88"/>
      <c r="OT6652" s="88"/>
      <c r="OU6652" s="88"/>
      <c r="OV6652" s="88"/>
      <c r="OW6652" s="88"/>
      <c r="OX6652" s="88"/>
      <c r="OY6652" s="88"/>
      <c r="OZ6652" s="88"/>
      <c r="PA6652" s="88"/>
      <c r="PB6652" s="88"/>
      <c r="PC6652" s="88"/>
      <c r="PD6652" s="88"/>
      <c r="PE6652" s="88"/>
      <c r="PF6652" s="88"/>
      <c r="PG6652" s="88"/>
      <c r="PH6652" s="88"/>
      <c r="PI6652" s="88"/>
      <c r="PJ6652" s="88"/>
      <c r="PK6652" s="88"/>
      <c r="PL6652" s="88"/>
      <c r="PM6652" s="88"/>
      <c r="PN6652" s="88"/>
      <c r="PO6652" s="88"/>
      <c r="PP6652" s="88"/>
      <c r="PQ6652" s="88"/>
      <c r="PR6652" s="88"/>
      <c r="PS6652" s="88"/>
      <c r="PT6652" s="88"/>
      <c r="PU6652" s="88"/>
      <c r="PV6652" s="88"/>
      <c r="PW6652" s="88"/>
      <c r="PX6652" s="88"/>
      <c r="PY6652" s="88"/>
      <c r="PZ6652" s="88"/>
      <c r="QA6652" s="88"/>
      <c r="QB6652" s="88"/>
      <c r="QC6652" s="88"/>
      <c r="QD6652" s="88"/>
      <c r="QE6652" s="88"/>
      <c r="QF6652" s="88"/>
      <c r="QG6652" s="88"/>
      <c r="QH6652" s="88"/>
      <c r="QI6652" s="88"/>
      <c r="QJ6652" s="88"/>
      <c r="QK6652" s="88"/>
      <c r="QL6652" s="88"/>
      <c r="QM6652" s="88"/>
      <c r="QN6652" s="88"/>
      <c r="QO6652" s="88"/>
      <c r="QP6652" s="88"/>
      <c r="QQ6652" s="88"/>
      <c r="QR6652" s="88"/>
      <c r="QS6652" s="88"/>
      <c r="QT6652" s="88"/>
      <c r="QU6652" s="88"/>
      <c r="QV6652" s="88"/>
      <c r="QW6652" s="88"/>
      <c r="QX6652" s="88"/>
      <c r="QY6652" s="88"/>
      <c r="QZ6652" s="88"/>
      <c r="RA6652" s="88"/>
      <c r="RB6652" s="88"/>
      <c r="RC6652" s="88"/>
      <c r="RD6652" s="88"/>
      <c r="RE6652" s="88"/>
      <c r="RF6652" s="88"/>
      <c r="RG6652" s="88"/>
      <c r="RH6652" s="88"/>
      <c r="RI6652" s="88"/>
      <c r="RJ6652" s="88"/>
      <c r="RK6652" s="88"/>
      <c r="RL6652" s="88"/>
      <c r="RM6652" s="88"/>
      <c r="RN6652" s="88"/>
      <c r="RO6652" s="88"/>
      <c r="RP6652" s="88"/>
      <c r="RQ6652" s="88"/>
      <c r="RR6652" s="88"/>
      <c r="RS6652" s="88"/>
      <c r="RT6652" s="88"/>
      <c r="RU6652" s="88"/>
      <c r="RV6652" s="88"/>
      <c r="RW6652" s="88"/>
      <c r="RX6652" s="88"/>
      <c r="RY6652" s="88"/>
      <c r="RZ6652" s="88"/>
      <c r="SA6652" s="88"/>
      <c r="SB6652" s="88"/>
      <c r="SC6652" s="88"/>
      <c r="SD6652" s="88"/>
      <c r="SE6652" s="88"/>
      <c r="SF6652" s="88"/>
      <c r="SG6652" s="88"/>
      <c r="SH6652" s="88"/>
      <c r="SI6652" s="88"/>
      <c r="SJ6652" s="88"/>
      <c r="SK6652" s="88"/>
      <c r="SL6652" s="88"/>
      <c r="SM6652" s="88"/>
      <c r="SN6652" s="88"/>
      <c r="SO6652" s="88"/>
      <c r="SP6652" s="88"/>
      <c r="SQ6652" s="88"/>
      <c r="SR6652" s="88"/>
      <c r="SS6652" s="88"/>
      <c r="ST6652" s="88"/>
      <c r="SU6652" s="88"/>
      <c r="SV6652" s="88"/>
      <c r="SW6652" s="88"/>
      <c r="SX6652" s="88"/>
      <c r="SY6652" s="88"/>
      <c r="SZ6652" s="88"/>
      <c r="TA6652" s="88"/>
      <c r="TB6652" s="88"/>
      <c r="TC6652" s="88"/>
      <c r="TD6652" s="88"/>
      <c r="TE6652" s="88"/>
      <c r="TF6652" s="88"/>
      <c r="TG6652" s="88"/>
      <c r="TH6652" s="88"/>
      <c r="TI6652" s="88"/>
      <c r="TJ6652" s="88"/>
      <c r="TK6652" s="88"/>
      <c r="TL6652" s="88"/>
      <c r="TM6652" s="88"/>
      <c r="TN6652" s="88"/>
      <c r="TO6652" s="88"/>
      <c r="TP6652" s="88"/>
      <c r="TQ6652" s="88"/>
      <c r="TR6652" s="88"/>
      <c r="TS6652" s="88"/>
      <c r="TT6652" s="88"/>
      <c r="TU6652" s="88"/>
      <c r="TV6652" s="88"/>
      <c r="TW6652" s="88"/>
      <c r="TX6652" s="88"/>
      <c r="TY6652" s="88"/>
      <c r="TZ6652" s="88"/>
      <c r="UA6652" s="88"/>
      <c r="UB6652" s="88"/>
      <c r="UC6652" s="88"/>
      <c r="UD6652" s="88"/>
      <c r="UE6652" s="88"/>
      <c r="UF6652" s="88"/>
      <c r="UG6652" s="88"/>
      <c r="UH6652" s="88"/>
      <c r="UI6652" s="88"/>
      <c r="UJ6652" s="88"/>
      <c r="UK6652" s="88"/>
      <c r="UL6652" s="88"/>
      <c r="UM6652" s="88"/>
      <c r="UN6652" s="88"/>
      <c r="UO6652" s="88"/>
      <c r="UP6652" s="88"/>
      <c r="UQ6652" s="88"/>
      <c r="UR6652" s="88"/>
      <c r="US6652" s="88"/>
      <c r="UT6652" s="88"/>
      <c r="UU6652" s="88"/>
      <c r="UV6652" s="88"/>
      <c r="UW6652" s="88"/>
      <c r="UX6652" s="88"/>
      <c r="UY6652" s="88"/>
      <c r="UZ6652" s="88"/>
      <c r="VA6652" s="88"/>
      <c r="VB6652" s="88"/>
      <c r="VC6652" s="88"/>
      <c r="VD6652" s="88"/>
      <c r="VE6652" s="88"/>
      <c r="VF6652" s="88"/>
      <c r="VG6652" s="88"/>
      <c r="VH6652" s="88"/>
      <c r="VI6652" s="88"/>
      <c r="VJ6652" s="88"/>
      <c r="VK6652" s="88"/>
      <c r="VL6652" s="88"/>
      <c r="VM6652" s="88"/>
      <c r="VN6652" s="88"/>
      <c r="VO6652" s="88"/>
      <c r="VP6652" s="88"/>
      <c r="VQ6652" s="88"/>
      <c r="VR6652" s="88"/>
      <c r="VS6652" s="88"/>
      <c r="VT6652" s="88"/>
      <c r="VU6652" s="88"/>
      <c r="VV6652" s="88"/>
      <c r="VW6652" s="88"/>
      <c r="VX6652" s="88"/>
      <c r="VY6652" s="88"/>
      <c r="VZ6652" s="88"/>
      <c r="WA6652" s="88"/>
      <c r="WB6652" s="88"/>
      <c r="WC6652" s="88"/>
      <c r="WD6652" s="88"/>
      <c r="WE6652" s="88"/>
      <c r="WF6652" s="88"/>
      <c r="WG6652" s="88"/>
      <c r="WH6652" s="88"/>
      <c r="WI6652" s="88"/>
      <c r="WJ6652" s="88"/>
      <c r="WK6652" s="88"/>
      <c r="WL6652" s="88"/>
      <c r="WM6652" s="88"/>
      <c r="WN6652" s="88"/>
      <c r="WO6652" s="88"/>
      <c r="WP6652" s="88"/>
      <c r="WQ6652" s="88"/>
      <c r="WR6652" s="88"/>
      <c r="WS6652" s="88"/>
      <c r="WT6652" s="88"/>
      <c r="WU6652" s="88"/>
      <c r="WV6652" s="88"/>
      <c r="WW6652" s="88"/>
      <c r="WX6652" s="88"/>
      <c r="WY6652" s="88"/>
      <c r="WZ6652" s="88"/>
      <c r="XA6652" s="88"/>
      <c r="XB6652" s="88"/>
      <c r="XC6652" s="88"/>
      <c r="XD6652" s="88"/>
      <c r="XE6652" s="88"/>
      <c r="XF6652" s="88"/>
      <c r="XG6652" s="88"/>
      <c r="XH6652" s="88"/>
      <c r="XI6652" s="88"/>
      <c r="XJ6652" s="88"/>
      <c r="XK6652" s="88"/>
      <c r="XL6652" s="88"/>
      <c r="XM6652" s="88"/>
      <c r="XN6652" s="88"/>
      <c r="XO6652" s="88"/>
      <c r="XP6652" s="88"/>
      <c r="XQ6652" s="88"/>
      <c r="XR6652" s="88"/>
      <c r="XS6652" s="88"/>
      <c r="XT6652" s="88"/>
      <c r="XU6652" s="88"/>
      <c r="XV6652" s="88"/>
      <c r="XW6652" s="88"/>
      <c r="XX6652" s="88"/>
      <c r="XY6652" s="88"/>
      <c r="XZ6652" s="88"/>
      <c r="YA6652" s="88"/>
      <c r="YB6652" s="88"/>
      <c r="YC6652" s="88"/>
      <c r="YD6652" s="88"/>
      <c r="YE6652" s="88"/>
      <c r="YF6652" s="88"/>
      <c r="YG6652" s="88"/>
      <c r="YH6652" s="88"/>
      <c r="YI6652" s="88"/>
      <c r="YJ6652" s="88"/>
      <c r="YK6652" s="88"/>
      <c r="YL6652" s="88"/>
      <c r="YM6652" s="88"/>
      <c r="YN6652" s="88"/>
      <c r="YO6652" s="88"/>
      <c r="YP6652" s="88"/>
      <c r="YQ6652" s="88"/>
      <c r="YR6652" s="88"/>
      <c r="YS6652" s="88"/>
      <c r="YT6652" s="88"/>
      <c r="YU6652" s="88"/>
      <c r="YV6652" s="88"/>
      <c r="YW6652" s="88"/>
      <c r="YX6652" s="88"/>
      <c r="YY6652" s="88"/>
      <c r="YZ6652" s="88"/>
      <c r="ZA6652" s="88"/>
      <c r="ZB6652" s="88"/>
      <c r="ZC6652" s="88"/>
      <c r="ZD6652" s="88"/>
      <c r="ZE6652" s="88"/>
      <c r="ZF6652" s="88"/>
      <c r="ZG6652" s="88"/>
      <c r="ZH6652" s="88"/>
      <c r="ZI6652" s="88"/>
      <c r="ZJ6652" s="88"/>
      <c r="ZK6652" s="88"/>
      <c r="ZL6652" s="88"/>
      <c r="ZM6652" s="88"/>
      <c r="ZN6652" s="88"/>
      <c r="ZO6652" s="88"/>
      <c r="ZP6652" s="88"/>
      <c r="ZQ6652" s="88"/>
      <c r="ZR6652" s="88"/>
      <c r="ZS6652" s="88"/>
      <c r="ZT6652" s="88"/>
      <c r="ZU6652" s="88"/>
      <c r="ZV6652" s="88"/>
      <c r="ZW6652" s="88"/>
      <c r="ZX6652" s="88"/>
      <c r="ZY6652" s="88"/>
      <c r="ZZ6652" s="88"/>
      <c r="AAA6652" s="88"/>
      <c r="AAB6652" s="88"/>
      <c r="AAC6652" s="88"/>
      <c r="AAD6652" s="88"/>
      <c r="AAE6652" s="88"/>
      <c r="AAF6652" s="88"/>
      <c r="AAG6652" s="88"/>
      <c r="AAH6652" s="88"/>
      <c r="AAI6652" s="88"/>
      <c r="AAJ6652" s="88"/>
      <c r="AAK6652" s="88"/>
      <c r="AAL6652" s="88"/>
      <c r="AAM6652" s="88"/>
      <c r="AAN6652" s="88"/>
      <c r="AAO6652" s="88"/>
      <c r="AAP6652" s="88"/>
      <c r="AAQ6652" s="88"/>
      <c r="AAR6652" s="88"/>
      <c r="AAS6652" s="88"/>
      <c r="AAT6652" s="88"/>
      <c r="AAU6652" s="88"/>
      <c r="AAV6652" s="88"/>
      <c r="AAW6652" s="88"/>
      <c r="AAX6652" s="88"/>
      <c r="AAY6652" s="88"/>
      <c r="AAZ6652" s="88"/>
      <c r="ABA6652" s="88"/>
      <c r="ABB6652" s="88"/>
      <c r="ABC6652" s="88"/>
      <c r="ABD6652" s="88"/>
      <c r="ABE6652" s="88"/>
      <c r="ABF6652" s="88"/>
      <c r="ABG6652" s="88"/>
      <c r="ABH6652" s="88"/>
      <c r="ABI6652" s="88"/>
      <c r="ABJ6652" s="88"/>
      <c r="ABK6652" s="88"/>
      <c r="ABL6652" s="88"/>
      <c r="ABM6652" s="88"/>
      <c r="ABN6652" s="88"/>
      <c r="ABO6652" s="88"/>
      <c r="ABP6652" s="88"/>
      <c r="ABQ6652" s="88"/>
      <c r="ABR6652" s="88"/>
      <c r="ABS6652" s="88"/>
      <c r="ABT6652" s="88"/>
      <c r="ABU6652" s="88"/>
      <c r="ABV6652" s="88"/>
      <c r="ABW6652" s="88"/>
      <c r="ABX6652" s="88"/>
      <c r="ABY6652" s="88"/>
      <c r="ABZ6652" s="88"/>
      <c r="ACA6652" s="88"/>
      <c r="ACB6652" s="88"/>
      <c r="ACC6652" s="88"/>
      <c r="ACD6652" s="88"/>
      <c r="ACE6652" s="88"/>
      <c r="ACF6652" s="88"/>
      <c r="ACG6652" s="88"/>
      <c r="ACH6652" s="88"/>
      <c r="ACI6652" s="88"/>
      <c r="ACJ6652" s="88"/>
      <c r="ACK6652" s="88"/>
      <c r="ACL6652" s="88"/>
      <c r="ACM6652" s="88"/>
      <c r="ACN6652" s="88"/>
      <c r="ACO6652" s="88"/>
      <c r="ACP6652" s="88"/>
      <c r="ACQ6652" s="88"/>
      <c r="ACR6652" s="88"/>
      <c r="ACS6652" s="88"/>
      <c r="ACT6652" s="88"/>
      <c r="ACU6652" s="88"/>
      <c r="ACV6652" s="88"/>
      <c r="ACW6652" s="88"/>
      <c r="ACX6652" s="88"/>
      <c r="ACY6652" s="88"/>
      <c r="ACZ6652" s="88"/>
      <c r="ADA6652" s="88"/>
      <c r="ADB6652" s="88"/>
      <c r="ADC6652" s="88"/>
      <c r="ADD6652" s="88"/>
      <c r="ADE6652" s="88"/>
      <c r="ADF6652" s="88"/>
      <c r="ADG6652" s="88"/>
      <c r="ADH6652" s="88"/>
      <c r="ADI6652" s="88"/>
      <c r="ADJ6652" s="88"/>
      <c r="ADK6652" s="88"/>
      <c r="ADL6652" s="88"/>
      <c r="ADM6652" s="88"/>
      <c r="ADN6652" s="88"/>
      <c r="ADO6652" s="88"/>
      <c r="ADP6652" s="88"/>
      <c r="ADQ6652" s="88"/>
      <c r="ADR6652" s="88"/>
      <c r="ADS6652" s="88"/>
      <c r="ADT6652" s="88"/>
      <c r="ADU6652" s="88"/>
      <c r="ADV6652" s="88"/>
      <c r="ADW6652" s="88"/>
      <c r="ADX6652" s="88"/>
      <c r="ADY6652" s="88"/>
      <c r="ADZ6652" s="88"/>
      <c r="AEA6652" s="88"/>
      <c r="AEB6652" s="88"/>
      <c r="AEC6652" s="88"/>
      <c r="AED6652" s="88"/>
      <c r="AEE6652" s="88"/>
      <c r="AEF6652" s="88"/>
      <c r="AEG6652" s="88"/>
      <c r="AEH6652" s="88"/>
      <c r="AEI6652" s="88"/>
      <c r="AEJ6652" s="88"/>
      <c r="AEK6652" s="88"/>
      <c r="AEL6652" s="88"/>
      <c r="AEM6652" s="88"/>
      <c r="AEN6652" s="88"/>
      <c r="AEO6652" s="88"/>
      <c r="AEP6652" s="88"/>
      <c r="AEQ6652" s="88"/>
      <c r="AER6652" s="88"/>
      <c r="AES6652" s="88"/>
      <c r="AET6652" s="88"/>
      <c r="AEU6652" s="88"/>
      <c r="AEV6652" s="88"/>
      <c r="AEW6652" s="88"/>
      <c r="AEX6652" s="88"/>
      <c r="AEY6652" s="88"/>
      <c r="AEZ6652" s="88"/>
      <c r="AFA6652" s="88"/>
      <c r="AFB6652" s="88"/>
      <c r="AFC6652" s="88"/>
      <c r="AFD6652" s="88"/>
      <c r="AFE6652" s="88"/>
      <c r="AFF6652" s="88"/>
      <c r="AFG6652" s="88"/>
      <c r="AFH6652" s="88"/>
      <c r="AFI6652" s="88"/>
      <c r="AFJ6652" s="88"/>
      <c r="AFK6652" s="88"/>
      <c r="AFL6652" s="88"/>
      <c r="AFM6652" s="88"/>
      <c r="AFN6652" s="88"/>
      <c r="AFO6652" s="88"/>
      <c r="AFP6652" s="88"/>
      <c r="AFQ6652" s="88"/>
      <c r="AFR6652" s="88"/>
      <c r="AFS6652" s="88"/>
      <c r="AFT6652" s="88"/>
      <c r="AFU6652" s="88"/>
      <c r="AFV6652" s="88"/>
      <c r="AFW6652" s="88"/>
      <c r="AFX6652" s="88"/>
      <c r="AFY6652" s="88"/>
      <c r="AFZ6652" s="88"/>
      <c r="AGA6652" s="88"/>
      <c r="AGB6652" s="88"/>
      <c r="AGC6652" s="88"/>
      <c r="AGD6652" s="88"/>
      <c r="AGE6652" s="88"/>
      <c r="AGF6652" s="88"/>
      <c r="AGG6652" s="88"/>
      <c r="AGH6652" s="88"/>
      <c r="AGI6652" s="88"/>
      <c r="AGJ6652" s="88"/>
      <c r="AGK6652" s="88"/>
      <c r="AGL6652" s="88"/>
      <c r="AGM6652" s="88"/>
      <c r="AGN6652" s="88"/>
      <c r="AGO6652" s="88"/>
      <c r="AGP6652" s="88"/>
      <c r="AGQ6652" s="88"/>
      <c r="AGR6652" s="88"/>
      <c r="AGS6652" s="88"/>
      <c r="AGT6652" s="88"/>
      <c r="AGU6652" s="88"/>
      <c r="AGV6652" s="88"/>
      <c r="AGW6652" s="88"/>
      <c r="AGX6652" s="88"/>
      <c r="AGY6652" s="88"/>
      <c r="AGZ6652" s="88"/>
      <c r="AHA6652" s="88"/>
      <c r="AHB6652" s="88"/>
      <c r="AHC6652" s="88"/>
      <c r="AHD6652" s="88"/>
      <c r="AHE6652" s="88"/>
      <c r="AHF6652" s="88"/>
      <c r="AHG6652" s="88"/>
      <c r="AHH6652" s="88"/>
      <c r="AHI6652" s="88"/>
      <c r="AHJ6652" s="88"/>
      <c r="AHK6652" s="88"/>
      <c r="AHL6652" s="88"/>
      <c r="AHM6652" s="88"/>
      <c r="AHN6652" s="88"/>
      <c r="AHO6652" s="88"/>
      <c r="AHP6652" s="88"/>
      <c r="AHQ6652" s="88"/>
      <c r="AHR6652" s="88"/>
      <c r="AHS6652" s="88"/>
      <c r="AHT6652" s="88"/>
      <c r="AHU6652" s="88"/>
      <c r="AHV6652" s="88"/>
      <c r="AHW6652" s="88"/>
      <c r="AHX6652" s="88"/>
      <c r="AHY6652" s="88"/>
      <c r="AHZ6652" s="88"/>
      <c r="AIA6652" s="88"/>
      <c r="AIB6652" s="88"/>
      <c r="AIC6652" s="88"/>
      <c r="AID6652" s="88"/>
      <c r="AIE6652" s="88"/>
      <c r="AIF6652" s="88"/>
      <c r="AIG6652" s="88"/>
      <c r="AIH6652" s="88"/>
      <c r="AII6652" s="88"/>
      <c r="AIJ6652" s="88"/>
      <c r="AIK6652" s="88"/>
      <c r="AIL6652" s="88"/>
      <c r="AIM6652" s="88"/>
      <c r="AIN6652" s="88"/>
      <c r="AIO6652" s="88"/>
      <c r="AIP6652" s="88"/>
      <c r="AIQ6652" s="88"/>
      <c r="AIR6652" s="88"/>
      <c r="AIS6652" s="88"/>
      <c r="AIT6652" s="88"/>
      <c r="AIU6652" s="88"/>
      <c r="AIV6652" s="88"/>
      <c r="AIW6652" s="88"/>
      <c r="AIX6652" s="88"/>
      <c r="AIY6652" s="88"/>
      <c r="AIZ6652" s="88"/>
      <c r="AJA6652" s="88"/>
      <c r="AJB6652" s="88"/>
      <c r="AJC6652" s="88"/>
      <c r="AJD6652" s="88"/>
      <c r="AJE6652" s="88"/>
      <c r="AJF6652" s="88"/>
      <c r="AJG6652" s="88"/>
      <c r="AJH6652" s="88"/>
      <c r="AJI6652" s="88"/>
      <c r="AJJ6652" s="88"/>
      <c r="AJK6652" s="88"/>
      <c r="AJL6652" s="88"/>
      <c r="AJM6652" s="88"/>
      <c r="AJN6652" s="88"/>
      <c r="AJO6652" s="88"/>
      <c r="AJP6652" s="88"/>
      <c r="AJQ6652" s="88"/>
      <c r="AJR6652" s="88"/>
      <c r="AJS6652" s="88"/>
      <c r="AJT6652" s="88"/>
      <c r="AJU6652" s="88"/>
      <c r="AJV6652" s="88"/>
      <c r="AJW6652" s="88"/>
      <c r="AJX6652" s="88"/>
      <c r="AJY6652" s="88"/>
      <c r="AJZ6652" s="88"/>
      <c r="AKA6652" s="88"/>
      <c r="AKB6652" s="88"/>
      <c r="AKC6652" s="88"/>
      <c r="AKD6652" s="88"/>
      <c r="AKE6652" s="88"/>
      <c r="AKF6652" s="88"/>
      <c r="AKG6652" s="88"/>
      <c r="AKH6652" s="88"/>
      <c r="AKI6652" s="88"/>
      <c r="AKJ6652" s="88"/>
      <c r="AKK6652" s="88"/>
      <c r="AKL6652" s="88"/>
      <c r="AKM6652" s="88"/>
      <c r="AKN6652" s="88"/>
      <c r="AKO6652" s="88"/>
      <c r="AKP6652" s="88"/>
      <c r="AKQ6652" s="88"/>
      <c r="AKR6652" s="88"/>
      <c r="AKS6652" s="88"/>
      <c r="AKT6652" s="88"/>
      <c r="AKU6652" s="88"/>
      <c r="AKV6652" s="88"/>
      <c r="AKW6652" s="88"/>
      <c r="AKX6652" s="88"/>
      <c r="AKY6652" s="88"/>
      <c r="AKZ6652" s="88"/>
      <c r="ALA6652" s="88"/>
      <c r="ALB6652" s="88"/>
      <c r="ALC6652" s="88"/>
      <c r="ALD6652" s="88"/>
      <c r="ALE6652" s="88"/>
      <c r="ALF6652" s="88"/>
      <c r="ALG6652" s="88"/>
      <c r="ALH6652" s="88"/>
      <c r="ALI6652" s="88"/>
      <c r="ALJ6652" s="88"/>
      <c r="ALK6652" s="88"/>
      <c r="ALL6652" s="88"/>
      <c r="ALM6652" s="88"/>
      <c r="ALN6652" s="88"/>
      <c r="ALO6652" s="88"/>
      <c r="ALP6652" s="88"/>
      <c r="ALQ6652" s="88"/>
      <c r="ALR6652" s="88"/>
      <c r="ALS6652" s="88"/>
      <c r="ALT6652" s="88"/>
      <c r="ALU6652" s="88"/>
      <c r="ALV6652" s="88"/>
      <c r="ALW6652" s="88"/>
      <c r="ALX6652" s="88"/>
      <c r="ALY6652" s="88"/>
      <c r="ALZ6652" s="88"/>
      <c r="AMA6652" s="88"/>
      <c r="AMB6652" s="88"/>
      <c r="AMC6652" s="88"/>
      <c r="AMD6652" s="88"/>
      <c r="AME6652" s="88"/>
      <c r="AMF6652" s="88"/>
      <c r="AMG6652" s="88"/>
      <c r="AMH6652" s="88"/>
      <c r="AMI6652" s="88"/>
      <c r="AMJ6652" s="88"/>
      <c r="AMK6652" s="88"/>
      <c r="AML6652" s="88"/>
      <c r="AMM6652" s="88"/>
      <c r="AMN6652" s="88"/>
      <c r="AMO6652" s="88"/>
    </row>
    <row r="6653" spans="1:1029" s="104" customFormat="1" x14ac:dyDescent="0.35">
      <c r="A6653" s="21">
        <v>10141103</v>
      </c>
      <c r="B6653" s="158" t="s">
        <v>725</v>
      </c>
      <c r="C6653" s="115" t="s">
        <v>710</v>
      </c>
      <c r="D6653" s="132" t="s">
        <v>845</v>
      </c>
      <c r="E6653" s="114" t="str">
        <f t="shared" si="1237"/>
        <v>TRANSFORMADOR MARCA:ASTOR PT 246 PT 246</v>
      </c>
      <c r="F6653" s="124"/>
      <c r="G6653" s="132" t="s">
        <v>845</v>
      </c>
      <c r="H6653" s="132" t="s">
        <v>815</v>
      </c>
      <c r="I6653" s="136"/>
      <c r="J6653" s="124"/>
      <c r="K6653" s="140"/>
      <c r="L6653" s="139"/>
      <c r="M6653" s="124">
        <v>500</v>
      </c>
      <c r="N6653" s="124">
        <v>11</v>
      </c>
      <c r="O6653" s="21">
        <v>0.4</v>
      </c>
      <c r="P6653" s="124" t="s">
        <v>514</v>
      </c>
      <c r="Q6653" s="124">
        <v>2017</v>
      </c>
      <c r="R6653" s="124" t="s">
        <v>499</v>
      </c>
      <c r="S6653" s="124">
        <v>1702550</v>
      </c>
      <c r="T6653" s="116">
        <v>1016</v>
      </c>
      <c r="U6653" s="111">
        <v>45</v>
      </c>
      <c r="V6653" s="113">
        <f t="shared" si="1238"/>
        <v>1016</v>
      </c>
      <c r="W6653" s="113">
        <f t="shared" si="1239"/>
        <v>0</v>
      </c>
      <c r="X6653" s="112">
        <f t="shared" si="1240"/>
        <v>0</v>
      </c>
      <c r="Y6653" s="111"/>
      <c r="Z6653" s="110">
        <f t="shared" si="1248"/>
        <v>45</v>
      </c>
      <c r="AA6653" s="109">
        <f t="shared" si="1241"/>
        <v>50.800000000000004</v>
      </c>
      <c r="AB6653" s="109">
        <f t="shared" si="1242"/>
        <v>50800.000000000007</v>
      </c>
      <c r="AC6653" s="108">
        <f t="shared" si="1243"/>
        <v>965.2</v>
      </c>
      <c r="AD6653" s="107">
        <f t="shared" si="1244"/>
        <v>2.2222222222222223E-2</v>
      </c>
      <c r="AE6653" s="106">
        <f t="shared" si="1245"/>
        <v>21.448888888888892</v>
      </c>
      <c r="AF6653" s="105">
        <f t="shared" si="1246"/>
        <v>21.448888888888892</v>
      </c>
      <c r="AG6653" s="105">
        <f t="shared" si="1247"/>
        <v>994.55111111111114</v>
      </c>
      <c r="AH6653" s="88"/>
      <c r="AI6653" s="88"/>
      <c r="AJ6653" s="88"/>
      <c r="AK6653" s="88"/>
      <c r="AL6653" s="88"/>
      <c r="AM6653" s="88"/>
      <c r="AN6653" s="88"/>
      <c r="AO6653" s="88"/>
      <c r="AP6653" s="88"/>
      <c r="AQ6653" s="88"/>
      <c r="AR6653" s="88"/>
      <c r="AS6653" s="88"/>
      <c r="AT6653" s="88"/>
      <c r="AU6653" s="88"/>
      <c r="AV6653" s="88"/>
      <c r="AW6653" s="88"/>
      <c r="AX6653" s="88"/>
      <c r="AY6653" s="88"/>
      <c r="AZ6653" s="88"/>
      <c r="BA6653" s="88"/>
      <c r="BB6653" s="88"/>
      <c r="BC6653" s="88"/>
      <c r="BD6653" s="88"/>
      <c r="BE6653" s="88"/>
      <c r="BF6653" s="88"/>
      <c r="BG6653" s="88"/>
      <c r="BH6653" s="88"/>
      <c r="BI6653" s="88"/>
      <c r="BJ6653" s="88"/>
      <c r="BK6653" s="88"/>
      <c r="BL6653" s="88"/>
      <c r="BM6653" s="88"/>
      <c r="BN6653" s="88"/>
      <c r="BO6653" s="88"/>
      <c r="BP6653" s="88"/>
      <c r="BQ6653" s="88"/>
      <c r="BR6653" s="88"/>
      <c r="BS6653" s="88"/>
      <c r="BT6653" s="88"/>
      <c r="BU6653" s="88"/>
      <c r="BV6653" s="88"/>
      <c r="BW6653" s="88"/>
      <c r="BX6653" s="88"/>
      <c r="BY6653" s="88"/>
      <c r="BZ6653" s="88"/>
      <c r="CA6653" s="88"/>
      <c r="CB6653" s="88"/>
      <c r="CC6653" s="88"/>
      <c r="CD6653" s="88"/>
      <c r="CE6653" s="88"/>
      <c r="CF6653" s="88"/>
      <c r="CG6653" s="88"/>
      <c r="CH6653" s="88"/>
      <c r="CI6653" s="88"/>
      <c r="CJ6653" s="88"/>
      <c r="CK6653" s="88"/>
      <c r="CL6653" s="88"/>
      <c r="CM6653" s="88"/>
      <c r="CN6653" s="88"/>
      <c r="CO6653" s="88"/>
      <c r="CP6653" s="88"/>
      <c r="CQ6653" s="88"/>
      <c r="CR6653" s="88"/>
      <c r="CS6653" s="88"/>
      <c r="CT6653" s="88"/>
      <c r="CU6653" s="88"/>
      <c r="CV6653" s="88"/>
      <c r="CW6653" s="88"/>
      <c r="CX6653" s="88"/>
      <c r="CY6653" s="88"/>
      <c r="CZ6653" s="88"/>
      <c r="DA6653" s="88"/>
      <c r="DB6653" s="88"/>
      <c r="DC6653" s="88"/>
      <c r="DD6653" s="88"/>
      <c r="DE6653" s="88"/>
      <c r="DF6653" s="88"/>
      <c r="DG6653" s="88"/>
      <c r="DH6653" s="88"/>
      <c r="DI6653" s="88"/>
      <c r="DJ6653" s="88"/>
      <c r="DK6653" s="88"/>
      <c r="DL6653" s="88"/>
      <c r="DM6653" s="88"/>
      <c r="DN6653" s="88"/>
      <c r="DO6653" s="88"/>
      <c r="DP6653" s="88"/>
      <c r="DQ6653" s="88"/>
      <c r="DR6653" s="88"/>
      <c r="DS6653" s="88"/>
      <c r="DT6653" s="88"/>
      <c r="DU6653" s="88"/>
      <c r="DV6653" s="88"/>
      <c r="DW6653" s="88"/>
      <c r="DX6653" s="88"/>
      <c r="DY6653" s="88"/>
      <c r="DZ6653" s="88"/>
      <c r="EA6653" s="88"/>
      <c r="EB6653" s="88"/>
      <c r="EC6653" s="88"/>
      <c r="ED6653" s="88"/>
      <c r="EE6653" s="88"/>
      <c r="EF6653" s="88"/>
      <c r="EG6653" s="88"/>
      <c r="EH6653" s="88"/>
      <c r="EI6653" s="88"/>
      <c r="EJ6653" s="88"/>
      <c r="EK6653" s="88"/>
      <c r="EL6653" s="88"/>
      <c r="EM6653" s="88"/>
      <c r="EN6653" s="88"/>
      <c r="EO6653" s="88"/>
      <c r="EP6653" s="88"/>
      <c r="EQ6653" s="88"/>
      <c r="ER6653" s="88"/>
      <c r="ES6653" s="88"/>
      <c r="ET6653" s="88"/>
      <c r="EU6653" s="88"/>
      <c r="EV6653" s="88"/>
      <c r="EW6653" s="88"/>
      <c r="EX6653" s="88"/>
      <c r="EY6653" s="88"/>
      <c r="EZ6653" s="88"/>
      <c r="FA6653" s="88"/>
      <c r="FB6653" s="88"/>
      <c r="FC6653" s="88"/>
      <c r="FD6653" s="88"/>
      <c r="FE6653" s="88"/>
      <c r="FF6653" s="88"/>
      <c r="FG6653" s="88"/>
      <c r="FH6653" s="88"/>
      <c r="FI6653" s="88"/>
      <c r="FJ6653" s="88"/>
      <c r="FK6653" s="88"/>
      <c r="FL6653" s="88"/>
      <c r="FM6653" s="88"/>
      <c r="FN6653" s="88"/>
      <c r="FO6653" s="88"/>
      <c r="FP6653" s="88"/>
      <c r="FQ6653" s="88"/>
      <c r="FR6653" s="88"/>
      <c r="FS6653" s="88"/>
      <c r="FT6653" s="88"/>
      <c r="FU6653" s="88"/>
      <c r="FV6653" s="88"/>
      <c r="FW6653" s="88"/>
      <c r="FX6653" s="88"/>
      <c r="FY6653" s="88"/>
      <c r="FZ6653" s="88"/>
      <c r="GA6653" s="88"/>
      <c r="GB6653" s="88"/>
      <c r="GC6653" s="88"/>
      <c r="GD6653" s="88"/>
      <c r="GE6653" s="88"/>
      <c r="GF6653" s="88"/>
      <c r="GG6653" s="88"/>
      <c r="GH6653" s="88"/>
      <c r="GI6653" s="88"/>
      <c r="GJ6653" s="88"/>
      <c r="GK6653" s="88"/>
      <c r="GL6653" s="88"/>
      <c r="GM6653" s="88"/>
      <c r="GN6653" s="88"/>
      <c r="GO6653" s="88"/>
      <c r="GP6653" s="88"/>
      <c r="GQ6653" s="88"/>
      <c r="GR6653" s="88"/>
      <c r="GS6653" s="88"/>
      <c r="GT6653" s="88"/>
      <c r="GU6653" s="88"/>
      <c r="GV6653" s="88"/>
      <c r="GW6653" s="88"/>
      <c r="GX6653" s="88"/>
      <c r="GY6653" s="88"/>
      <c r="GZ6653" s="88"/>
      <c r="HA6653" s="88"/>
      <c r="HB6653" s="88"/>
      <c r="HC6653" s="88"/>
      <c r="HD6653" s="88"/>
      <c r="HE6653" s="88"/>
      <c r="HF6653" s="88"/>
      <c r="HG6653" s="88"/>
      <c r="HH6653" s="88"/>
      <c r="HI6653" s="88"/>
      <c r="HJ6653" s="88"/>
      <c r="HK6653" s="88"/>
      <c r="HL6653" s="88"/>
      <c r="HM6653" s="88"/>
      <c r="HN6653" s="88"/>
      <c r="HO6653" s="88"/>
      <c r="HP6653" s="88"/>
      <c r="HQ6653" s="88"/>
      <c r="HR6653" s="88"/>
      <c r="HS6653" s="88"/>
      <c r="HT6653" s="88"/>
      <c r="HU6653" s="88"/>
      <c r="HV6653" s="88"/>
      <c r="HW6653" s="88"/>
      <c r="HX6653" s="88"/>
      <c r="HY6653" s="88"/>
      <c r="HZ6653" s="88"/>
      <c r="IA6653" s="88"/>
      <c r="IB6653" s="88"/>
      <c r="IC6653" s="88"/>
      <c r="ID6653" s="88"/>
      <c r="IE6653" s="88"/>
      <c r="IF6653" s="88"/>
      <c r="IG6653" s="88"/>
      <c r="IH6653" s="88"/>
      <c r="II6653" s="88"/>
      <c r="IJ6653" s="88"/>
      <c r="IK6653" s="88"/>
      <c r="IL6653" s="88"/>
      <c r="IM6653" s="88"/>
      <c r="IN6653" s="88"/>
      <c r="IO6653" s="88"/>
      <c r="IP6653" s="88"/>
      <c r="IQ6653" s="88"/>
      <c r="IR6653" s="88"/>
      <c r="IS6653" s="88"/>
      <c r="IT6653" s="88"/>
      <c r="IU6653" s="88"/>
      <c r="IV6653" s="88"/>
      <c r="IW6653" s="88"/>
      <c r="IX6653" s="88"/>
      <c r="IY6653" s="88"/>
      <c r="IZ6653" s="88"/>
      <c r="JA6653" s="88"/>
      <c r="JB6653" s="88"/>
      <c r="JC6653" s="88"/>
      <c r="JD6653" s="88"/>
      <c r="JE6653" s="88"/>
      <c r="JF6653" s="88"/>
      <c r="JG6653" s="88"/>
      <c r="JH6653" s="88"/>
      <c r="JI6653" s="88"/>
      <c r="JJ6653" s="88"/>
      <c r="JK6653" s="88"/>
      <c r="JL6653" s="88"/>
      <c r="JM6653" s="88"/>
      <c r="JN6653" s="88"/>
      <c r="JO6653" s="88"/>
      <c r="JP6653" s="88"/>
      <c r="JQ6653" s="88"/>
      <c r="JR6653" s="88"/>
      <c r="JS6653" s="88"/>
      <c r="JT6653" s="88"/>
      <c r="JU6653" s="88"/>
      <c r="JV6653" s="88"/>
      <c r="JW6653" s="88"/>
      <c r="JX6653" s="88"/>
      <c r="JY6653" s="88"/>
      <c r="JZ6653" s="88"/>
      <c r="KA6653" s="88"/>
      <c r="KB6653" s="88"/>
      <c r="KC6653" s="88"/>
      <c r="KD6653" s="88"/>
      <c r="KE6653" s="88"/>
      <c r="KF6653" s="88"/>
      <c r="KG6653" s="88"/>
      <c r="KH6653" s="88"/>
      <c r="KI6653" s="88"/>
      <c r="KJ6653" s="88"/>
      <c r="KK6653" s="88"/>
      <c r="KL6653" s="88"/>
      <c r="KM6653" s="88"/>
      <c r="KN6653" s="88"/>
      <c r="KO6653" s="88"/>
      <c r="KP6653" s="88"/>
      <c r="KQ6653" s="88"/>
      <c r="KR6653" s="88"/>
      <c r="KS6653" s="88"/>
      <c r="KT6653" s="88"/>
      <c r="KU6653" s="88"/>
      <c r="KV6653" s="88"/>
      <c r="KW6653" s="88"/>
      <c r="KX6653" s="88"/>
      <c r="KY6653" s="88"/>
      <c r="KZ6653" s="88"/>
      <c r="LA6653" s="88"/>
      <c r="LB6653" s="88"/>
      <c r="LC6653" s="88"/>
      <c r="LD6653" s="88"/>
      <c r="LE6653" s="88"/>
      <c r="LF6653" s="88"/>
      <c r="LG6653" s="88"/>
      <c r="LH6653" s="88"/>
      <c r="LI6653" s="88"/>
      <c r="LJ6653" s="88"/>
      <c r="LK6653" s="88"/>
      <c r="LL6653" s="88"/>
      <c r="LM6653" s="88"/>
      <c r="LN6653" s="88"/>
      <c r="LO6653" s="88"/>
      <c r="LP6653" s="88"/>
      <c r="LQ6653" s="88"/>
      <c r="LR6653" s="88"/>
      <c r="LS6653" s="88"/>
      <c r="LT6653" s="88"/>
      <c r="LU6653" s="88"/>
      <c r="LV6653" s="88"/>
      <c r="LW6653" s="88"/>
      <c r="LX6653" s="88"/>
      <c r="LY6653" s="88"/>
      <c r="LZ6653" s="88"/>
      <c r="MA6653" s="88"/>
      <c r="MB6653" s="88"/>
      <c r="MC6653" s="88"/>
      <c r="MD6653" s="88"/>
      <c r="ME6653" s="88"/>
      <c r="MF6653" s="88"/>
      <c r="MG6653" s="88"/>
      <c r="MH6653" s="88"/>
      <c r="MI6653" s="88"/>
      <c r="MJ6653" s="88"/>
      <c r="MK6653" s="88"/>
      <c r="ML6653" s="88"/>
      <c r="MM6653" s="88"/>
      <c r="MN6653" s="88"/>
      <c r="MO6653" s="88"/>
      <c r="MP6653" s="88"/>
      <c r="MQ6653" s="88"/>
      <c r="MR6653" s="88"/>
      <c r="MS6653" s="88"/>
      <c r="MT6653" s="88"/>
      <c r="MU6653" s="88"/>
      <c r="MV6653" s="88"/>
      <c r="MW6653" s="88"/>
      <c r="MX6653" s="88"/>
      <c r="MY6653" s="88"/>
      <c r="MZ6653" s="88"/>
      <c r="NA6653" s="88"/>
      <c r="NB6653" s="88"/>
      <c r="NC6653" s="88"/>
      <c r="ND6653" s="88"/>
      <c r="NE6653" s="88"/>
      <c r="NF6653" s="88"/>
      <c r="NG6653" s="88"/>
      <c r="NH6653" s="88"/>
      <c r="NI6653" s="88"/>
      <c r="NJ6653" s="88"/>
      <c r="NK6653" s="88"/>
      <c r="NL6653" s="88"/>
      <c r="NM6653" s="88"/>
      <c r="NN6653" s="88"/>
      <c r="NO6653" s="88"/>
      <c r="NP6653" s="88"/>
      <c r="NQ6653" s="88"/>
      <c r="NR6653" s="88"/>
      <c r="NS6653" s="88"/>
      <c r="NT6653" s="88"/>
      <c r="NU6653" s="88"/>
      <c r="NV6653" s="88"/>
      <c r="NW6653" s="88"/>
      <c r="NX6653" s="88"/>
      <c r="NY6653" s="88"/>
      <c r="NZ6653" s="88"/>
      <c r="OA6653" s="88"/>
      <c r="OB6653" s="88"/>
      <c r="OC6653" s="88"/>
      <c r="OD6653" s="88"/>
      <c r="OE6653" s="88"/>
      <c r="OF6653" s="88"/>
      <c r="OG6653" s="88"/>
      <c r="OH6653" s="88"/>
      <c r="OI6653" s="88"/>
      <c r="OJ6653" s="88"/>
      <c r="OK6653" s="88"/>
      <c r="OL6653" s="88"/>
      <c r="OM6653" s="88"/>
      <c r="ON6653" s="88"/>
      <c r="OO6653" s="88"/>
      <c r="OP6653" s="88"/>
      <c r="OQ6653" s="88"/>
      <c r="OR6653" s="88"/>
      <c r="OS6653" s="88"/>
      <c r="OT6653" s="88"/>
      <c r="OU6653" s="88"/>
      <c r="OV6653" s="88"/>
      <c r="OW6653" s="88"/>
      <c r="OX6653" s="88"/>
      <c r="OY6653" s="88"/>
      <c r="OZ6653" s="88"/>
      <c r="PA6653" s="88"/>
      <c r="PB6653" s="88"/>
      <c r="PC6653" s="88"/>
      <c r="PD6653" s="88"/>
      <c r="PE6653" s="88"/>
      <c r="PF6653" s="88"/>
      <c r="PG6653" s="88"/>
      <c r="PH6653" s="88"/>
      <c r="PI6653" s="88"/>
      <c r="PJ6653" s="88"/>
      <c r="PK6653" s="88"/>
      <c r="PL6653" s="88"/>
      <c r="PM6653" s="88"/>
      <c r="PN6653" s="88"/>
      <c r="PO6653" s="88"/>
      <c r="PP6653" s="88"/>
      <c r="PQ6653" s="88"/>
      <c r="PR6653" s="88"/>
      <c r="PS6653" s="88"/>
      <c r="PT6653" s="88"/>
      <c r="PU6653" s="88"/>
      <c r="PV6653" s="88"/>
      <c r="PW6653" s="88"/>
      <c r="PX6653" s="88"/>
      <c r="PY6653" s="88"/>
      <c r="PZ6653" s="88"/>
      <c r="QA6653" s="88"/>
      <c r="QB6653" s="88"/>
      <c r="QC6653" s="88"/>
      <c r="QD6653" s="88"/>
      <c r="QE6653" s="88"/>
      <c r="QF6653" s="88"/>
      <c r="QG6653" s="88"/>
      <c r="QH6653" s="88"/>
      <c r="QI6653" s="88"/>
      <c r="QJ6653" s="88"/>
      <c r="QK6653" s="88"/>
      <c r="QL6653" s="88"/>
      <c r="QM6653" s="88"/>
      <c r="QN6653" s="88"/>
      <c r="QO6653" s="88"/>
      <c r="QP6653" s="88"/>
      <c r="QQ6653" s="88"/>
      <c r="QR6653" s="88"/>
      <c r="QS6653" s="88"/>
      <c r="QT6653" s="88"/>
      <c r="QU6653" s="88"/>
      <c r="QV6653" s="88"/>
      <c r="QW6653" s="88"/>
      <c r="QX6653" s="88"/>
      <c r="QY6653" s="88"/>
      <c r="QZ6653" s="88"/>
      <c r="RA6653" s="88"/>
      <c r="RB6653" s="88"/>
      <c r="RC6653" s="88"/>
      <c r="RD6653" s="88"/>
      <c r="RE6653" s="88"/>
      <c r="RF6653" s="88"/>
      <c r="RG6653" s="88"/>
      <c r="RH6653" s="88"/>
      <c r="RI6653" s="88"/>
      <c r="RJ6653" s="88"/>
      <c r="RK6653" s="88"/>
      <c r="RL6653" s="88"/>
      <c r="RM6653" s="88"/>
      <c r="RN6653" s="88"/>
      <c r="RO6653" s="88"/>
      <c r="RP6653" s="88"/>
      <c r="RQ6653" s="88"/>
      <c r="RR6653" s="88"/>
      <c r="RS6653" s="88"/>
      <c r="RT6653" s="88"/>
      <c r="RU6653" s="88"/>
      <c r="RV6653" s="88"/>
      <c r="RW6653" s="88"/>
      <c r="RX6653" s="88"/>
      <c r="RY6653" s="88"/>
      <c r="RZ6653" s="88"/>
      <c r="SA6653" s="88"/>
      <c r="SB6653" s="88"/>
      <c r="SC6653" s="88"/>
      <c r="SD6653" s="88"/>
      <c r="SE6653" s="88"/>
      <c r="SF6653" s="88"/>
      <c r="SG6653" s="88"/>
      <c r="SH6653" s="88"/>
      <c r="SI6653" s="88"/>
      <c r="SJ6653" s="88"/>
      <c r="SK6653" s="88"/>
      <c r="SL6653" s="88"/>
      <c r="SM6653" s="88"/>
      <c r="SN6653" s="88"/>
      <c r="SO6653" s="88"/>
      <c r="SP6653" s="88"/>
      <c r="SQ6653" s="88"/>
      <c r="SR6653" s="88"/>
      <c r="SS6653" s="88"/>
      <c r="ST6653" s="88"/>
      <c r="SU6653" s="88"/>
      <c r="SV6653" s="88"/>
      <c r="SW6653" s="88"/>
      <c r="SX6653" s="88"/>
      <c r="SY6653" s="88"/>
      <c r="SZ6653" s="88"/>
      <c r="TA6653" s="88"/>
      <c r="TB6653" s="88"/>
      <c r="TC6653" s="88"/>
      <c r="TD6653" s="88"/>
      <c r="TE6653" s="88"/>
      <c r="TF6653" s="88"/>
      <c r="TG6653" s="88"/>
      <c r="TH6653" s="88"/>
      <c r="TI6653" s="88"/>
      <c r="TJ6653" s="88"/>
      <c r="TK6653" s="88"/>
      <c r="TL6653" s="88"/>
      <c r="TM6653" s="88"/>
      <c r="TN6653" s="88"/>
      <c r="TO6653" s="88"/>
      <c r="TP6653" s="88"/>
      <c r="TQ6653" s="88"/>
      <c r="TR6653" s="88"/>
      <c r="TS6653" s="88"/>
      <c r="TT6653" s="88"/>
      <c r="TU6653" s="88"/>
      <c r="TV6653" s="88"/>
      <c r="TW6653" s="88"/>
      <c r="TX6653" s="88"/>
      <c r="TY6653" s="88"/>
      <c r="TZ6653" s="88"/>
      <c r="UA6653" s="88"/>
      <c r="UB6653" s="88"/>
      <c r="UC6653" s="88"/>
      <c r="UD6653" s="88"/>
      <c r="UE6653" s="88"/>
      <c r="UF6653" s="88"/>
      <c r="UG6653" s="88"/>
      <c r="UH6653" s="88"/>
      <c r="UI6653" s="88"/>
      <c r="UJ6653" s="88"/>
      <c r="UK6653" s="88"/>
      <c r="UL6653" s="88"/>
      <c r="UM6653" s="88"/>
      <c r="UN6653" s="88"/>
      <c r="UO6653" s="88"/>
      <c r="UP6653" s="88"/>
      <c r="UQ6653" s="88"/>
      <c r="UR6653" s="88"/>
      <c r="US6653" s="88"/>
      <c r="UT6653" s="88"/>
      <c r="UU6653" s="88"/>
      <c r="UV6653" s="88"/>
      <c r="UW6653" s="88"/>
      <c r="UX6653" s="88"/>
      <c r="UY6653" s="88"/>
      <c r="UZ6653" s="88"/>
      <c r="VA6653" s="88"/>
      <c r="VB6653" s="88"/>
      <c r="VC6653" s="88"/>
      <c r="VD6653" s="88"/>
      <c r="VE6653" s="88"/>
      <c r="VF6653" s="88"/>
      <c r="VG6653" s="88"/>
      <c r="VH6653" s="88"/>
      <c r="VI6653" s="88"/>
      <c r="VJ6653" s="88"/>
      <c r="VK6653" s="88"/>
      <c r="VL6653" s="88"/>
      <c r="VM6653" s="88"/>
      <c r="VN6653" s="88"/>
      <c r="VO6653" s="88"/>
      <c r="VP6653" s="88"/>
      <c r="VQ6653" s="88"/>
      <c r="VR6653" s="88"/>
      <c r="VS6653" s="88"/>
      <c r="VT6653" s="88"/>
      <c r="VU6653" s="88"/>
      <c r="VV6653" s="88"/>
      <c r="VW6653" s="88"/>
      <c r="VX6653" s="88"/>
      <c r="VY6653" s="88"/>
      <c r="VZ6653" s="88"/>
      <c r="WA6653" s="88"/>
      <c r="WB6653" s="88"/>
      <c r="WC6653" s="88"/>
      <c r="WD6653" s="88"/>
      <c r="WE6653" s="88"/>
      <c r="WF6653" s="88"/>
      <c r="WG6653" s="88"/>
      <c r="WH6653" s="88"/>
      <c r="WI6653" s="88"/>
      <c r="WJ6653" s="88"/>
      <c r="WK6653" s="88"/>
      <c r="WL6653" s="88"/>
      <c r="WM6653" s="88"/>
      <c r="WN6653" s="88"/>
      <c r="WO6653" s="88"/>
      <c r="WP6653" s="88"/>
      <c r="WQ6653" s="88"/>
      <c r="WR6653" s="88"/>
      <c r="WS6653" s="88"/>
      <c r="WT6653" s="88"/>
      <c r="WU6653" s="88"/>
      <c r="WV6653" s="88"/>
      <c r="WW6653" s="88"/>
      <c r="WX6653" s="88"/>
      <c r="WY6653" s="88"/>
      <c r="WZ6653" s="88"/>
      <c r="XA6653" s="88"/>
      <c r="XB6653" s="88"/>
      <c r="XC6653" s="88"/>
      <c r="XD6653" s="88"/>
      <c r="XE6653" s="88"/>
      <c r="XF6653" s="88"/>
      <c r="XG6653" s="88"/>
      <c r="XH6653" s="88"/>
      <c r="XI6653" s="88"/>
      <c r="XJ6653" s="88"/>
      <c r="XK6653" s="88"/>
      <c r="XL6653" s="88"/>
      <c r="XM6653" s="88"/>
      <c r="XN6653" s="88"/>
      <c r="XO6653" s="88"/>
      <c r="XP6653" s="88"/>
      <c r="XQ6653" s="88"/>
      <c r="XR6653" s="88"/>
      <c r="XS6653" s="88"/>
      <c r="XT6653" s="88"/>
      <c r="XU6653" s="88"/>
      <c r="XV6653" s="88"/>
      <c r="XW6653" s="88"/>
      <c r="XX6653" s="88"/>
      <c r="XY6653" s="88"/>
      <c r="XZ6653" s="88"/>
      <c r="YA6653" s="88"/>
      <c r="YB6653" s="88"/>
      <c r="YC6653" s="88"/>
      <c r="YD6653" s="88"/>
      <c r="YE6653" s="88"/>
      <c r="YF6653" s="88"/>
      <c r="YG6653" s="88"/>
      <c r="YH6653" s="88"/>
      <c r="YI6653" s="88"/>
      <c r="YJ6653" s="88"/>
      <c r="YK6653" s="88"/>
      <c r="YL6653" s="88"/>
      <c r="YM6653" s="88"/>
      <c r="YN6653" s="88"/>
      <c r="YO6653" s="88"/>
      <c r="YP6653" s="88"/>
      <c r="YQ6653" s="88"/>
      <c r="YR6653" s="88"/>
      <c r="YS6653" s="88"/>
      <c r="YT6653" s="88"/>
      <c r="YU6653" s="88"/>
      <c r="YV6653" s="88"/>
      <c r="YW6653" s="88"/>
      <c r="YX6653" s="88"/>
      <c r="YY6653" s="88"/>
      <c r="YZ6653" s="88"/>
      <c r="ZA6653" s="88"/>
      <c r="ZB6653" s="88"/>
      <c r="ZC6653" s="88"/>
      <c r="ZD6653" s="88"/>
      <c r="ZE6653" s="88"/>
      <c r="ZF6653" s="88"/>
      <c r="ZG6653" s="88"/>
      <c r="ZH6653" s="88"/>
      <c r="ZI6653" s="88"/>
      <c r="ZJ6653" s="88"/>
      <c r="ZK6653" s="88"/>
      <c r="ZL6653" s="88"/>
      <c r="ZM6653" s="88"/>
      <c r="ZN6653" s="88"/>
      <c r="ZO6653" s="88"/>
      <c r="ZP6653" s="88"/>
      <c r="ZQ6653" s="88"/>
      <c r="ZR6653" s="88"/>
      <c r="ZS6653" s="88"/>
      <c r="ZT6653" s="88"/>
      <c r="ZU6653" s="88"/>
      <c r="ZV6653" s="88"/>
      <c r="ZW6653" s="88"/>
      <c r="ZX6653" s="88"/>
      <c r="ZY6653" s="88"/>
      <c r="ZZ6653" s="88"/>
      <c r="AAA6653" s="88"/>
      <c r="AAB6653" s="88"/>
      <c r="AAC6653" s="88"/>
      <c r="AAD6653" s="88"/>
      <c r="AAE6653" s="88"/>
      <c r="AAF6653" s="88"/>
      <c r="AAG6653" s="88"/>
      <c r="AAH6653" s="88"/>
      <c r="AAI6653" s="88"/>
      <c r="AAJ6653" s="88"/>
      <c r="AAK6653" s="88"/>
      <c r="AAL6653" s="88"/>
      <c r="AAM6653" s="88"/>
      <c r="AAN6653" s="88"/>
      <c r="AAO6653" s="88"/>
      <c r="AAP6653" s="88"/>
      <c r="AAQ6653" s="88"/>
      <c r="AAR6653" s="88"/>
      <c r="AAS6653" s="88"/>
      <c r="AAT6653" s="88"/>
      <c r="AAU6653" s="88"/>
      <c r="AAV6653" s="88"/>
      <c r="AAW6653" s="88"/>
      <c r="AAX6653" s="88"/>
      <c r="AAY6653" s="88"/>
      <c r="AAZ6653" s="88"/>
      <c r="ABA6653" s="88"/>
      <c r="ABB6653" s="88"/>
      <c r="ABC6653" s="88"/>
      <c r="ABD6653" s="88"/>
      <c r="ABE6653" s="88"/>
      <c r="ABF6653" s="88"/>
      <c r="ABG6653" s="88"/>
      <c r="ABH6653" s="88"/>
      <c r="ABI6653" s="88"/>
      <c r="ABJ6653" s="88"/>
      <c r="ABK6653" s="88"/>
      <c r="ABL6653" s="88"/>
      <c r="ABM6653" s="88"/>
      <c r="ABN6653" s="88"/>
      <c r="ABO6653" s="88"/>
      <c r="ABP6653" s="88"/>
      <c r="ABQ6653" s="88"/>
      <c r="ABR6653" s="88"/>
      <c r="ABS6653" s="88"/>
      <c r="ABT6653" s="88"/>
      <c r="ABU6653" s="88"/>
      <c r="ABV6653" s="88"/>
      <c r="ABW6653" s="88"/>
      <c r="ABX6653" s="88"/>
      <c r="ABY6653" s="88"/>
      <c r="ABZ6653" s="88"/>
      <c r="ACA6653" s="88"/>
      <c r="ACB6653" s="88"/>
      <c r="ACC6653" s="88"/>
      <c r="ACD6653" s="88"/>
      <c r="ACE6653" s="88"/>
      <c r="ACF6653" s="88"/>
      <c r="ACG6653" s="88"/>
      <c r="ACH6653" s="88"/>
      <c r="ACI6653" s="88"/>
      <c r="ACJ6653" s="88"/>
      <c r="ACK6653" s="88"/>
      <c r="ACL6653" s="88"/>
      <c r="ACM6653" s="88"/>
      <c r="ACN6653" s="88"/>
      <c r="ACO6653" s="88"/>
      <c r="ACP6653" s="88"/>
      <c r="ACQ6653" s="88"/>
      <c r="ACR6653" s="88"/>
      <c r="ACS6653" s="88"/>
      <c r="ACT6653" s="88"/>
      <c r="ACU6653" s="88"/>
      <c r="ACV6653" s="88"/>
      <c r="ACW6653" s="88"/>
      <c r="ACX6653" s="88"/>
      <c r="ACY6653" s="88"/>
      <c r="ACZ6653" s="88"/>
      <c r="ADA6653" s="88"/>
      <c r="ADB6653" s="88"/>
      <c r="ADC6653" s="88"/>
      <c r="ADD6653" s="88"/>
      <c r="ADE6653" s="88"/>
      <c r="ADF6653" s="88"/>
      <c r="ADG6653" s="88"/>
      <c r="ADH6653" s="88"/>
      <c r="ADI6653" s="88"/>
      <c r="ADJ6653" s="88"/>
      <c r="ADK6653" s="88"/>
      <c r="ADL6653" s="88"/>
      <c r="ADM6653" s="88"/>
      <c r="ADN6653" s="88"/>
      <c r="ADO6653" s="88"/>
      <c r="ADP6653" s="88"/>
      <c r="ADQ6653" s="88"/>
      <c r="ADR6653" s="88"/>
      <c r="ADS6653" s="88"/>
      <c r="ADT6653" s="88"/>
      <c r="ADU6653" s="88"/>
      <c r="ADV6653" s="88"/>
      <c r="ADW6653" s="88"/>
      <c r="ADX6653" s="88"/>
      <c r="ADY6653" s="88"/>
      <c r="ADZ6653" s="88"/>
      <c r="AEA6653" s="88"/>
      <c r="AEB6653" s="88"/>
      <c r="AEC6653" s="88"/>
      <c r="AED6653" s="88"/>
      <c r="AEE6653" s="88"/>
      <c r="AEF6653" s="88"/>
      <c r="AEG6653" s="88"/>
      <c r="AEH6653" s="88"/>
      <c r="AEI6653" s="88"/>
      <c r="AEJ6653" s="88"/>
      <c r="AEK6653" s="88"/>
      <c r="AEL6653" s="88"/>
      <c r="AEM6653" s="88"/>
      <c r="AEN6653" s="88"/>
      <c r="AEO6653" s="88"/>
      <c r="AEP6653" s="88"/>
      <c r="AEQ6653" s="88"/>
      <c r="AER6653" s="88"/>
      <c r="AES6653" s="88"/>
      <c r="AET6653" s="88"/>
      <c r="AEU6653" s="88"/>
      <c r="AEV6653" s="88"/>
      <c r="AEW6653" s="88"/>
      <c r="AEX6653" s="88"/>
      <c r="AEY6653" s="88"/>
      <c r="AEZ6653" s="88"/>
      <c r="AFA6653" s="88"/>
      <c r="AFB6653" s="88"/>
      <c r="AFC6653" s="88"/>
      <c r="AFD6653" s="88"/>
      <c r="AFE6653" s="88"/>
      <c r="AFF6653" s="88"/>
      <c r="AFG6653" s="88"/>
      <c r="AFH6653" s="88"/>
      <c r="AFI6653" s="88"/>
      <c r="AFJ6653" s="88"/>
      <c r="AFK6653" s="88"/>
      <c r="AFL6653" s="88"/>
      <c r="AFM6653" s="88"/>
      <c r="AFN6653" s="88"/>
      <c r="AFO6653" s="88"/>
      <c r="AFP6653" s="88"/>
      <c r="AFQ6653" s="88"/>
      <c r="AFR6653" s="88"/>
      <c r="AFS6653" s="88"/>
      <c r="AFT6653" s="88"/>
      <c r="AFU6653" s="88"/>
      <c r="AFV6653" s="88"/>
      <c r="AFW6653" s="88"/>
      <c r="AFX6653" s="88"/>
      <c r="AFY6653" s="88"/>
      <c r="AFZ6653" s="88"/>
      <c r="AGA6653" s="88"/>
      <c r="AGB6653" s="88"/>
      <c r="AGC6653" s="88"/>
      <c r="AGD6653" s="88"/>
      <c r="AGE6653" s="88"/>
      <c r="AGF6653" s="88"/>
      <c r="AGG6653" s="88"/>
      <c r="AGH6653" s="88"/>
      <c r="AGI6653" s="88"/>
      <c r="AGJ6653" s="88"/>
      <c r="AGK6653" s="88"/>
      <c r="AGL6653" s="88"/>
      <c r="AGM6653" s="88"/>
      <c r="AGN6653" s="88"/>
      <c r="AGO6653" s="88"/>
      <c r="AGP6653" s="88"/>
      <c r="AGQ6653" s="88"/>
      <c r="AGR6653" s="88"/>
      <c r="AGS6653" s="88"/>
      <c r="AGT6653" s="88"/>
      <c r="AGU6653" s="88"/>
      <c r="AGV6653" s="88"/>
      <c r="AGW6653" s="88"/>
      <c r="AGX6653" s="88"/>
      <c r="AGY6653" s="88"/>
      <c r="AGZ6653" s="88"/>
      <c r="AHA6653" s="88"/>
      <c r="AHB6653" s="88"/>
      <c r="AHC6653" s="88"/>
      <c r="AHD6653" s="88"/>
      <c r="AHE6653" s="88"/>
      <c r="AHF6653" s="88"/>
      <c r="AHG6653" s="88"/>
      <c r="AHH6653" s="88"/>
      <c r="AHI6653" s="88"/>
      <c r="AHJ6653" s="88"/>
      <c r="AHK6653" s="88"/>
      <c r="AHL6653" s="88"/>
      <c r="AHM6653" s="88"/>
      <c r="AHN6653" s="88"/>
      <c r="AHO6653" s="88"/>
      <c r="AHP6653" s="88"/>
      <c r="AHQ6653" s="88"/>
      <c r="AHR6653" s="88"/>
      <c r="AHS6653" s="88"/>
      <c r="AHT6653" s="88"/>
      <c r="AHU6653" s="88"/>
      <c r="AHV6653" s="88"/>
      <c r="AHW6653" s="88"/>
      <c r="AHX6653" s="88"/>
      <c r="AHY6653" s="88"/>
      <c r="AHZ6653" s="88"/>
      <c r="AIA6653" s="88"/>
      <c r="AIB6653" s="88"/>
      <c r="AIC6653" s="88"/>
      <c r="AID6653" s="88"/>
      <c r="AIE6653" s="88"/>
      <c r="AIF6653" s="88"/>
      <c r="AIG6653" s="88"/>
      <c r="AIH6653" s="88"/>
      <c r="AII6653" s="88"/>
      <c r="AIJ6653" s="88"/>
      <c r="AIK6653" s="88"/>
      <c r="AIL6653" s="88"/>
      <c r="AIM6653" s="88"/>
      <c r="AIN6653" s="88"/>
      <c r="AIO6653" s="88"/>
      <c r="AIP6653" s="88"/>
      <c r="AIQ6653" s="88"/>
      <c r="AIR6653" s="88"/>
      <c r="AIS6653" s="88"/>
      <c r="AIT6653" s="88"/>
      <c r="AIU6653" s="88"/>
      <c r="AIV6653" s="88"/>
      <c r="AIW6653" s="88"/>
      <c r="AIX6653" s="88"/>
      <c r="AIY6653" s="88"/>
      <c r="AIZ6653" s="88"/>
      <c r="AJA6653" s="88"/>
      <c r="AJB6653" s="88"/>
      <c r="AJC6653" s="88"/>
      <c r="AJD6653" s="88"/>
      <c r="AJE6653" s="88"/>
      <c r="AJF6653" s="88"/>
      <c r="AJG6653" s="88"/>
      <c r="AJH6653" s="88"/>
      <c r="AJI6653" s="88"/>
      <c r="AJJ6653" s="88"/>
      <c r="AJK6653" s="88"/>
      <c r="AJL6653" s="88"/>
      <c r="AJM6653" s="88"/>
      <c r="AJN6653" s="88"/>
      <c r="AJO6653" s="88"/>
      <c r="AJP6653" s="88"/>
      <c r="AJQ6653" s="88"/>
      <c r="AJR6653" s="88"/>
      <c r="AJS6653" s="88"/>
      <c r="AJT6653" s="88"/>
      <c r="AJU6653" s="88"/>
      <c r="AJV6653" s="88"/>
      <c r="AJW6653" s="88"/>
      <c r="AJX6653" s="88"/>
      <c r="AJY6653" s="88"/>
      <c r="AJZ6653" s="88"/>
      <c r="AKA6653" s="88"/>
      <c r="AKB6653" s="88"/>
      <c r="AKC6653" s="88"/>
      <c r="AKD6653" s="88"/>
      <c r="AKE6653" s="88"/>
      <c r="AKF6653" s="88"/>
      <c r="AKG6653" s="88"/>
      <c r="AKH6653" s="88"/>
      <c r="AKI6653" s="88"/>
      <c r="AKJ6653" s="88"/>
      <c r="AKK6653" s="88"/>
      <c r="AKL6653" s="88"/>
      <c r="AKM6653" s="88"/>
      <c r="AKN6653" s="88"/>
      <c r="AKO6653" s="88"/>
      <c r="AKP6653" s="88"/>
      <c r="AKQ6653" s="88"/>
      <c r="AKR6653" s="88"/>
      <c r="AKS6653" s="88"/>
      <c r="AKT6653" s="88"/>
      <c r="AKU6653" s="88"/>
      <c r="AKV6653" s="88"/>
      <c r="AKW6653" s="88"/>
      <c r="AKX6653" s="88"/>
      <c r="AKY6653" s="88"/>
      <c r="AKZ6653" s="88"/>
      <c r="ALA6653" s="88"/>
      <c r="ALB6653" s="88"/>
      <c r="ALC6653" s="88"/>
      <c r="ALD6653" s="88"/>
      <c r="ALE6653" s="88"/>
      <c r="ALF6653" s="88"/>
      <c r="ALG6653" s="88"/>
      <c r="ALH6653" s="88"/>
      <c r="ALI6653" s="88"/>
      <c r="ALJ6653" s="88"/>
      <c r="ALK6653" s="88"/>
      <c r="ALL6653" s="88"/>
      <c r="ALM6653" s="88"/>
      <c r="ALN6653" s="88"/>
      <c r="ALO6653" s="88"/>
      <c r="ALP6653" s="88"/>
      <c r="ALQ6653" s="88"/>
      <c r="ALR6653" s="88"/>
      <c r="ALS6653" s="88"/>
      <c r="ALT6653" s="88"/>
      <c r="ALU6653" s="88"/>
      <c r="ALV6653" s="88"/>
      <c r="ALW6653" s="88"/>
      <c r="ALX6653" s="88"/>
      <c r="ALY6653" s="88"/>
      <c r="ALZ6653" s="88"/>
      <c r="AMA6653" s="88"/>
      <c r="AMB6653" s="88"/>
      <c r="AMC6653" s="88"/>
      <c r="AMD6653" s="88"/>
      <c r="AME6653" s="88"/>
      <c r="AMF6653" s="88"/>
      <c r="AMG6653" s="88"/>
      <c r="AMH6653" s="88"/>
      <c r="AMI6653" s="88"/>
      <c r="AMJ6653" s="88"/>
      <c r="AMK6653" s="88"/>
      <c r="AML6653" s="88"/>
      <c r="AMM6653" s="88"/>
      <c r="AMN6653" s="88"/>
      <c r="AMO6653" s="88"/>
    </row>
    <row r="6654" spans="1:1029" s="104" customFormat="1" x14ac:dyDescent="0.35">
      <c r="A6654" s="21">
        <v>10141103</v>
      </c>
      <c r="B6654" s="158" t="s">
        <v>725</v>
      </c>
      <c r="C6654" s="115" t="s">
        <v>710</v>
      </c>
      <c r="D6654" s="132" t="s">
        <v>844</v>
      </c>
      <c r="E6654" s="114" t="str">
        <f t="shared" si="1237"/>
        <v>TRANSFORMADOR MARCA:ASTOR PT 199 PT 199</v>
      </c>
      <c r="F6654" s="124"/>
      <c r="G6654" s="132" t="s">
        <v>844</v>
      </c>
      <c r="H6654" s="132" t="s">
        <v>815</v>
      </c>
      <c r="I6654" s="136"/>
      <c r="J6654" s="124"/>
      <c r="K6654" s="140"/>
      <c r="L6654" s="139"/>
      <c r="M6654" s="124">
        <v>500</v>
      </c>
      <c r="N6654" s="124">
        <v>11</v>
      </c>
      <c r="O6654" s="21">
        <v>0.4</v>
      </c>
      <c r="P6654" s="124" t="s">
        <v>514</v>
      </c>
      <c r="Q6654" s="124">
        <v>2017</v>
      </c>
      <c r="R6654" s="124" t="s">
        <v>499</v>
      </c>
      <c r="S6654" s="124" t="s">
        <v>843</v>
      </c>
      <c r="T6654" s="116">
        <v>1016</v>
      </c>
      <c r="U6654" s="111">
        <v>45</v>
      </c>
      <c r="V6654" s="113">
        <f t="shared" si="1238"/>
        <v>1016</v>
      </c>
      <c r="W6654" s="113">
        <f t="shared" si="1239"/>
        <v>0</v>
      </c>
      <c r="X6654" s="112">
        <f t="shared" si="1240"/>
        <v>0</v>
      </c>
      <c r="Y6654" s="111"/>
      <c r="Z6654" s="110">
        <f t="shared" si="1248"/>
        <v>45</v>
      </c>
      <c r="AA6654" s="109">
        <f t="shared" si="1241"/>
        <v>50.800000000000004</v>
      </c>
      <c r="AB6654" s="109">
        <f t="shared" si="1242"/>
        <v>50800.000000000007</v>
      </c>
      <c r="AC6654" s="108">
        <f t="shared" si="1243"/>
        <v>965.2</v>
      </c>
      <c r="AD6654" s="107">
        <f t="shared" si="1244"/>
        <v>2.2222222222222223E-2</v>
      </c>
      <c r="AE6654" s="106">
        <f t="shared" si="1245"/>
        <v>21.448888888888892</v>
      </c>
      <c r="AF6654" s="105">
        <f t="shared" si="1246"/>
        <v>21.448888888888892</v>
      </c>
      <c r="AG6654" s="105">
        <f t="shared" si="1247"/>
        <v>994.55111111111114</v>
      </c>
      <c r="AH6654" s="88"/>
      <c r="AI6654" s="88"/>
      <c r="AJ6654" s="88"/>
      <c r="AK6654" s="88"/>
      <c r="AL6654" s="88"/>
      <c r="AM6654" s="88"/>
      <c r="AN6654" s="88"/>
      <c r="AO6654" s="88"/>
      <c r="AP6654" s="88"/>
      <c r="AQ6654" s="88"/>
      <c r="AR6654" s="88"/>
      <c r="AS6654" s="88"/>
      <c r="AT6654" s="88"/>
      <c r="AU6654" s="88"/>
      <c r="AV6654" s="88"/>
      <c r="AW6654" s="88"/>
      <c r="AX6654" s="88"/>
      <c r="AY6654" s="88"/>
      <c r="AZ6654" s="88"/>
      <c r="BA6654" s="88"/>
      <c r="BB6654" s="88"/>
      <c r="BC6654" s="88"/>
      <c r="BD6654" s="88"/>
      <c r="BE6654" s="88"/>
      <c r="BF6654" s="88"/>
      <c r="BG6654" s="88"/>
      <c r="BH6654" s="88"/>
      <c r="BI6654" s="88"/>
      <c r="BJ6654" s="88"/>
      <c r="BK6654" s="88"/>
      <c r="BL6654" s="88"/>
      <c r="BM6654" s="88"/>
      <c r="BN6654" s="88"/>
      <c r="BO6654" s="88"/>
      <c r="BP6654" s="88"/>
      <c r="BQ6654" s="88"/>
      <c r="BR6654" s="88"/>
      <c r="BS6654" s="88"/>
      <c r="BT6654" s="88"/>
      <c r="BU6654" s="88"/>
      <c r="BV6654" s="88"/>
      <c r="BW6654" s="88"/>
      <c r="BX6654" s="88"/>
      <c r="BY6654" s="88"/>
      <c r="BZ6654" s="88"/>
      <c r="CA6654" s="88"/>
      <c r="CB6654" s="88"/>
      <c r="CC6654" s="88"/>
      <c r="CD6654" s="88"/>
      <c r="CE6654" s="88"/>
      <c r="CF6654" s="88"/>
      <c r="CG6654" s="88"/>
      <c r="CH6654" s="88"/>
      <c r="CI6654" s="88"/>
      <c r="CJ6654" s="88"/>
      <c r="CK6654" s="88"/>
      <c r="CL6654" s="88"/>
      <c r="CM6654" s="88"/>
      <c r="CN6654" s="88"/>
      <c r="CO6654" s="88"/>
      <c r="CP6654" s="88"/>
      <c r="CQ6654" s="88"/>
      <c r="CR6654" s="88"/>
      <c r="CS6654" s="88"/>
      <c r="CT6654" s="88"/>
      <c r="CU6654" s="88"/>
      <c r="CV6654" s="88"/>
      <c r="CW6654" s="88"/>
      <c r="CX6654" s="88"/>
      <c r="CY6654" s="88"/>
      <c r="CZ6654" s="88"/>
      <c r="DA6654" s="88"/>
      <c r="DB6654" s="88"/>
      <c r="DC6654" s="88"/>
      <c r="DD6654" s="88"/>
      <c r="DE6654" s="88"/>
      <c r="DF6654" s="88"/>
      <c r="DG6654" s="88"/>
      <c r="DH6654" s="88"/>
      <c r="DI6654" s="88"/>
      <c r="DJ6654" s="88"/>
      <c r="DK6654" s="88"/>
      <c r="DL6654" s="88"/>
      <c r="DM6654" s="88"/>
      <c r="DN6654" s="88"/>
      <c r="DO6654" s="88"/>
      <c r="DP6654" s="88"/>
      <c r="DQ6654" s="88"/>
      <c r="DR6654" s="88"/>
      <c r="DS6654" s="88"/>
      <c r="DT6654" s="88"/>
      <c r="DU6654" s="88"/>
      <c r="DV6654" s="88"/>
      <c r="DW6654" s="88"/>
      <c r="DX6654" s="88"/>
      <c r="DY6654" s="88"/>
      <c r="DZ6654" s="88"/>
      <c r="EA6654" s="88"/>
      <c r="EB6654" s="88"/>
      <c r="EC6654" s="88"/>
      <c r="ED6654" s="88"/>
      <c r="EE6654" s="88"/>
      <c r="EF6654" s="88"/>
      <c r="EG6654" s="88"/>
      <c r="EH6654" s="88"/>
      <c r="EI6654" s="88"/>
      <c r="EJ6654" s="88"/>
      <c r="EK6654" s="88"/>
      <c r="EL6654" s="88"/>
      <c r="EM6654" s="88"/>
      <c r="EN6654" s="88"/>
      <c r="EO6654" s="88"/>
      <c r="EP6654" s="88"/>
      <c r="EQ6654" s="88"/>
      <c r="ER6654" s="88"/>
      <c r="ES6654" s="88"/>
      <c r="ET6654" s="88"/>
      <c r="EU6654" s="88"/>
      <c r="EV6654" s="88"/>
      <c r="EW6654" s="88"/>
      <c r="EX6654" s="88"/>
      <c r="EY6654" s="88"/>
      <c r="EZ6654" s="88"/>
      <c r="FA6654" s="88"/>
      <c r="FB6654" s="88"/>
      <c r="FC6654" s="88"/>
      <c r="FD6654" s="88"/>
      <c r="FE6654" s="88"/>
      <c r="FF6654" s="88"/>
      <c r="FG6654" s="88"/>
      <c r="FH6654" s="88"/>
      <c r="FI6654" s="88"/>
      <c r="FJ6654" s="88"/>
      <c r="FK6654" s="88"/>
      <c r="FL6654" s="88"/>
      <c r="FM6654" s="88"/>
      <c r="FN6654" s="88"/>
      <c r="FO6654" s="88"/>
      <c r="FP6654" s="88"/>
      <c r="FQ6654" s="88"/>
      <c r="FR6654" s="88"/>
      <c r="FS6654" s="88"/>
      <c r="FT6654" s="88"/>
      <c r="FU6654" s="88"/>
      <c r="FV6654" s="88"/>
      <c r="FW6654" s="88"/>
      <c r="FX6654" s="88"/>
      <c r="FY6654" s="88"/>
      <c r="FZ6654" s="88"/>
      <c r="GA6654" s="88"/>
      <c r="GB6654" s="88"/>
      <c r="GC6654" s="88"/>
      <c r="GD6654" s="88"/>
      <c r="GE6654" s="88"/>
      <c r="GF6654" s="88"/>
      <c r="GG6654" s="88"/>
      <c r="GH6654" s="88"/>
      <c r="GI6654" s="88"/>
      <c r="GJ6654" s="88"/>
      <c r="GK6654" s="88"/>
      <c r="GL6654" s="88"/>
      <c r="GM6654" s="88"/>
      <c r="GN6654" s="88"/>
      <c r="GO6654" s="88"/>
      <c r="GP6654" s="88"/>
      <c r="GQ6654" s="88"/>
      <c r="GR6654" s="88"/>
      <c r="GS6654" s="88"/>
      <c r="GT6654" s="88"/>
      <c r="GU6654" s="88"/>
      <c r="GV6654" s="88"/>
      <c r="GW6654" s="88"/>
      <c r="GX6654" s="88"/>
      <c r="GY6654" s="88"/>
      <c r="GZ6654" s="88"/>
      <c r="HA6654" s="88"/>
      <c r="HB6654" s="88"/>
      <c r="HC6654" s="88"/>
      <c r="HD6654" s="88"/>
      <c r="HE6654" s="88"/>
      <c r="HF6654" s="88"/>
      <c r="HG6654" s="88"/>
      <c r="HH6654" s="88"/>
      <c r="HI6654" s="88"/>
      <c r="HJ6654" s="88"/>
      <c r="HK6654" s="88"/>
      <c r="HL6654" s="88"/>
      <c r="HM6654" s="88"/>
      <c r="HN6654" s="88"/>
      <c r="HO6654" s="88"/>
      <c r="HP6654" s="88"/>
      <c r="HQ6654" s="88"/>
      <c r="HR6654" s="88"/>
      <c r="HS6654" s="88"/>
      <c r="HT6654" s="88"/>
      <c r="HU6654" s="88"/>
      <c r="HV6654" s="88"/>
      <c r="HW6654" s="88"/>
      <c r="HX6654" s="88"/>
      <c r="HY6654" s="88"/>
      <c r="HZ6654" s="88"/>
      <c r="IA6654" s="88"/>
      <c r="IB6654" s="88"/>
      <c r="IC6654" s="88"/>
      <c r="ID6654" s="88"/>
      <c r="IE6654" s="88"/>
      <c r="IF6654" s="88"/>
      <c r="IG6654" s="88"/>
      <c r="IH6654" s="88"/>
      <c r="II6654" s="88"/>
      <c r="IJ6654" s="88"/>
      <c r="IK6654" s="88"/>
      <c r="IL6654" s="88"/>
      <c r="IM6654" s="88"/>
      <c r="IN6654" s="88"/>
      <c r="IO6654" s="88"/>
      <c r="IP6654" s="88"/>
      <c r="IQ6654" s="88"/>
      <c r="IR6654" s="88"/>
      <c r="IS6654" s="88"/>
      <c r="IT6654" s="88"/>
      <c r="IU6654" s="88"/>
      <c r="IV6654" s="88"/>
      <c r="IW6654" s="88"/>
      <c r="IX6654" s="88"/>
      <c r="IY6654" s="88"/>
      <c r="IZ6654" s="88"/>
      <c r="JA6654" s="88"/>
      <c r="JB6654" s="88"/>
      <c r="JC6654" s="88"/>
      <c r="JD6654" s="88"/>
      <c r="JE6654" s="88"/>
      <c r="JF6654" s="88"/>
      <c r="JG6654" s="88"/>
      <c r="JH6654" s="88"/>
      <c r="JI6654" s="88"/>
      <c r="JJ6654" s="88"/>
      <c r="JK6654" s="88"/>
      <c r="JL6654" s="88"/>
      <c r="JM6654" s="88"/>
      <c r="JN6654" s="88"/>
      <c r="JO6654" s="88"/>
      <c r="JP6654" s="88"/>
      <c r="JQ6654" s="88"/>
      <c r="JR6654" s="88"/>
      <c r="JS6654" s="88"/>
      <c r="JT6654" s="88"/>
      <c r="JU6654" s="88"/>
      <c r="JV6654" s="88"/>
      <c r="JW6654" s="88"/>
      <c r="JX6654" s="88"/>
      <c r="JY6654" s="88"/>
      <c r="JZ6654" s="88"/>
      <c r="KA6654" s="88"/>
      <c r="KB6654" s="88"/>
      <c r="KC6654" s="88"/>
      <c r="KD6654" s="88"/>
      <c r="KE6654" s="88"/>
      <c r="KF6654" s="88"/>
      <c r="KG6654" s="88"/>
      <c r="KH6654" s="88"/>
      <c r="KI6654" s="88"/>
      <c r="KJ6654" s="88"/>
      <c r="KK6654" s="88"/>
      <c r="KL6654" s="88"/>
      <c r="KM6654" s="88"/>
      <c r="KN6654" s="88"/>
      <c r="KO6654" s="88"/>
      <c r="KP6654" s="88"/>
      <c r="KQ6654" s="88"/>
      <c r="KR6654" s="88"/>
      <c r="KS6654" s="88"/>
      <c r="KT6654" s="88"/>
      <c r="KU6654" s="88"/>
      <c r="KV6654" s="88"/>
      <c r="KW6654" s="88"/>
      <c r="KX6654" s="88"/>
      <c r="KY6654" s="88"/>
      <c r="KZ6654" s="88"/>
      <c r="LA6654" s="88"/>
      <c r="LB6654" s="88"/>
      <c r="LC6654" s="88"/>
      <c r="LD6654" s="88"/>
      <c r="LE6654" s="88"/>
      <c r="LF6654" s="88"/>
      <c r="LG6654" s="88"/>
      <c r="LH6654" s="88"/>
      <c r="LI6654" s="88"/>
      <c r="LJ6654" s="88"/>
      <c r="LK6654" s="88"/>
      <c r="LL6654" s="88"/>
      <c r="LM6654" s="88"/>
      <c r="LN6654" s="88"/>
      <c r="LO6654" s="88"/>
      <c r="LP6654" s="88"/>
      <c r="LQ6654" s="88"/>
      <c r="LR6654" s="88"/>
      <c r="LS6654" s="88"/>
      <c r="LT6654" s="88"/>
      <c r="LU6654" s="88"/>
      <c r="LV6654" s="88"/>
      <c r="LW6654" s="88"/>
      <c r="LX6654" s="88"/>
      <c r="LY6654" s="88"/>
      <c r="LZ6654" s="88"/>
      <c r="MA6654" s="88"/>
      <c r="MB6654" s="88"/>
      <c r="MC6654" s="88"/>
      <c r="MD6654" s="88"/>
      <c r="ME6654" s="88"/>
      <c r="MF6654" s="88"/>
      <c r="MG6654" s="88"/>
      <c r="MH6654" s="88"/>
      <c r="MI6654" s="88"/>
      <c r="MJ6654" s="88"/>
      <c r="MK6654" s="88"/>
      <c r="ML6654" s="88"/>
      <c r="MM6654" s="88"/>
      <c r="MN6654" s="88"/>
      <c r="MO6654" s="88"/>
      <c r="MP6654" s="88"/>
      <c r="MQ6654" s="88"/>
      <c r="MR6654" s="88"/>
      <c r="MS6654" s="88"/>
      <c r="MT6654" s="88"/>
      <c r="MU6654" s="88"/>
      <c r="MV6654" s="88"/>
      <c r="MW6654" s="88"/>
      <c r="MX6654" s="88"/>
      <c r="MY6654" s="88"/>
      <c r="MZ6654" s="88"/>
      <c r="NA6654" s="88"/>
      <c r="NB6654" s="88"/>
      <c r="NC6654" s="88"/>
      <c r="ND6654" s="88"/>
      <c r="NE6654" s="88"/>
      <c r="NF6654" s="88"/>
      <c r="NG6654" s="88"/>
      <c r="NH6654" s="88"/>
      <c r="NI6654" s="88"/>
      <c r="NJ6654" s="88"/>
      <c r="NK6654" s="88"/>
      <c r="NL6654" s="88"/>
      <c r="NM6654" s="88"/>
      <c r="NN6654" s="88"/>
      <c r="NO6654" s="88"/>
      <c r="NP6654" s="88"/>
      <c r="NQ6654" s="88"/>
      <c r="NR6654" s="88"/>
      <c r="NS6654" s="88"/>
      <c r="NT6654" s="88"/>
      <c r="NU6654" s="88"/>
      <c r="NV6654" s="88"/>
      <c r="NW6654" s="88"/>
      <c r="NX6654" s="88"/>
      <c r="NY6654" s="88"/>
      <c r="NZ6654" s="88"/>
      <c r="OA6654" s="88"/>
      <c r="OB6654" s="88"/>
      <c r="OC6654" s="88"/>
      <c r="OD6654" s="88"/>
      <c r="OE6654" s="88"/>
      <c r="OF6654" s="88"/>
      <c r="OG6654" s="88"/>
      <c r="OH6654" s="88"/>
      <c r="OI6654" s="88"/>
      <c r="OJ6654" s="88"/>
      <c r="OK6654" s="88"/>
      <c r="OL6654" s="88"/>
      <c r="OM6654" s="88"/>
      <c r="ON6654" s="88"/>
      <c r="OO6654" s="88"/>
      <c r="OP6654" s="88"/>
      <c r="OQ6654" s="88"/>
      <c r="OR6654" s="88"/>
      <c r="OS6654" s="88"/>
      <c r="OT6654" s="88"/>
      <c r="OU6654" s="88"/>
      <c r="OV6654" s="88"/>
      <c r="OW6654" s="88"/>
      <c r="OX6654" s="88"/>
      <c r="OY6654" s="88"/>
      <c r="OZ6654" s="88"/>
      <c r="PA6654" s="88"/>
      <c r="PB6654" s="88"/>
      <c r="PC6654" s="88"/>
      <c r="PD6654" s="88"/>
      <c r="PE6654" s="88"/>
      <c r="PF6654" s="88"/>
      <c r="PG6654" s="88"/>
      <c r="PH6654" s="88"/>
      <c r="PI6654" s="88"/>
      <c r="PJ6654" s="88"/>
      <c r="PK6654" s="88"/>
      <c r="PL6654" s="88"/>
      <c r="PM6654" s="88"/>
      <c r="PN6654" s="88"/>
      <c r="PO6654" s="88"/>
      <c r="PP6654" s="88"/>
      <c r="PQ6654" s="88"/>
      <c r="PR6654" s="88"/>
      <c r="PS6654" s="88"/>
      <c r="PT6654" s="88"/>
      <c r="PU6654" s="88"/>
      <c r="PV6654" s="88"/>
      <c r="PW6654" s="88"/>
      <c r="PX6654" s="88"/>
      <c r="PY6654" s="88"/>
      <c r="PZ6654" s="88"/>
      <c r="QA6654" s="88"/>
      <c r="QB6654" s="88"/>
      <c r="QC6654" s="88"/>
      <c r="QD6654" s="88"/>
      <c r="QE6654" s="88"/>
      <c r="QF6654" s="88"/>
      <c r="QG6654" s="88"/>
      <c r="QH6654" s="88"/>
      <c r="QI6654" s="88"/>
      <c r="QJ6654" s="88"/>
      <c r="QK6654" s="88"/>
      <c r="QL6654" s="88"/>
      <c r="QM6654" s="88"/>
      <c r="QN6654" s="88"/>
      <c r="QO6654" s="88"/>
      <c r="QP6654" s="88"/>
      <c r="QQ6654" s="88"/>
      <c r="QR6654" s="88"/>
      <c r="QS6654" s="88"/>
      <c r="QT6654" s="88"/>
      <c r="QU6654" s="88"/>
      <c r="QV6654" s="88"/>
      <c r="QW6654" s="88"/>
      <c r="QX6654" s="88"/>
      <c r="QY6654" s="88"/>
      <c r="QZ6654" s="88"/>
      <c r="RA6654" s="88"/>
      <c r="RB6654" s="88"/>
      <c r="RC6654" s="88"/>
      <c r="RD6654" s="88"/>
      <c r="RE6654" s="88"/>
      <c r="RF6654" s="88"/>
      <c r="RG6654" s="88"/>
      <c r="RH6654" s="88"/>
      <c r="RI6654" s="88"/>
      <c r="RJ6654" s="88"/>
      <c r="RK6654" s="88"/>
      <c r="RL6654" s="88"/>
      <c r="RM6654" s="88"/>
      <c r="RN6654" s="88"/>
      <c r="RO6654" s="88"/>
      <c r="RP6654" s="88"/>
      <c r="RQ6654" s="88"/>
      <c r="RR6654" s="88"/>
      <c r="RS6654" s="88"/>
      <c r="RT6654" s="88"/>
      <c r="RU6654" s="88"/>
      <c r="RV6654" s="88"/>
      <c r="RW6654" s="88"/>
      <c r="RX6654" s="88"/>
      <c r="RY6654" s="88"/>
      <c r="RZ6654" s="88"/>
      <c r="SA6654" s="88"/>
      <c r="SB6654" s="88"/>
      <c r="SC6654" s="88"/>
      <c r="SD6654" s="88"/>
      <c r="SE6654" s="88"/>
      <c r="SF6654" s="88"/>
      <c r="SG6654" s="88"/>
      <c r="SH6654" s="88"/>
      <c r="SI6654" s="88"/>
      <c r="SJ6654" s="88"/>
      <c r="SK6654" s="88"/>
      <c r="SL6654" s="88"/>
      <c r="SM6654" s="88"/>
      <c r="SN6654" s="88"/>
      <c r="SO6654" s="88"/>
      <c r="SP6654" s="88"/>
      <c r="SQ6654" s="88"/>
      <c r="SR6654" s="88"/>
      <c r="SS6654" s="88"/>
      <c r="ST6654" s="88"/>
      <c r="SU6654" s="88"/>
      <c r="SV6654" s="88"/>
      <c r="SW6654" s="88"/>
      <c r="SX6654" s="88"/>
      <c r="SY6654" s="88"/>
      <c r="SZ6654" s="88"/>
      <c r="TA6654" s="88"/>
      <c r="TB6654" s="88"/>
      <c r="TC6654" s="88"/>
      <c r="TD6654" s="88"/>
      <c r="TE6654" s="88"/>
      <c r="TF6654" s="88"/>
      <c r="TG6654" s="88"/>
      <c r="TH6654" s="88"/>
      <c r="TI6654" s="88"/>
      <c r="TJ6654" s="88"/>
      <c r="TK6654" s="88"/>
      <c r="TL6654" s="88"/>
      <c r="TM6654" s="88"/>
      <c r="TN6654" s="88"/>
      <c r="TO6654" s="88"/>
      <c r="TP6654" s="88"/>
      <c r="TQ6654" s="88"/>
      <c r="TR6654" s="88"/>
      <c r="TS6654" s="88"/>
      <c r="TT6654" s="88"/>
      <c r="TU6654" s="88"/>
      <c r="TV6654" s="88"/>
      <c r="TW6654" s="88"/>
      <c r="TX6654" s="88"/>
      <c r="TY6654" s="88"/>
      <c r="TZ6654" s="88"/>
      <c r="UA6654" s="88"/>
      <c r="UB6654" s="88"/>
      <c r="UC6654" s="88"/>
      <c r="UD6654" s="88"/>
      <c r="UE6654" s="88"/>
      <c r="UF6654" s="88"/>
      <c r="UG6654" s="88"/>
      <c r="UH6654" s="88"/>
      <c r="UI6654" s="88"/>
      <c r="UJ6654" s="88"/>
      <c r="UK6654" s="88"/>
      <c r="UL6654" s="88"/>
      <c r="UM6654" s="88"/>
      <c r="UN6654" s="88"/>
      <c r="UO6654" s="88"/>
      <c r="UP6654" s="88"/>
      <c r="UQ6654" s="88"/>
      <c r="UR6654" s="88"/>
      <c r="US6654" s="88"/>
      <c r="UT6654" s="88"/>
      <c r="UU6654" s="88"/>
      <c r="UV6654" s="88"/>
      <c r="UW6654" s="88"/>
      <c r="UX6654" s="88"/>
      <c r="UY6654" s="88"/>
      <c r="UZ6654" s="88"/>
      <c r="VA6654" s="88"/>
      <c r="VB6654" s="88"/>
      <c r="VC6654" s="88"/>
      <c r="VD6654" s="88"/>
      <c r="VE6654" s="88"/>
      <c r="VF6654" s="88"/>
      <c r="VG6654" s="88"/>
      <c r="VH6654" s="88"/>
      <c r="VI6654" s="88"/>
      <c r="VJ6654" s="88"/>
      <c r="VK6654" s="88"/>
      <c r="VL6654" s="88"/>
      <c r="VM6654" s="88"/>
      <c r="VN6654" s="88"/>
      <c r="VO6654" s="88"/>
      <c r="VP6654" s="88"/>
      <c r="VQ6654" s="88"/>
      <c r="VR6654" s="88"/>
      <c r="VS6654" s="88"/>
      <c r="VT6654" s="88"/>
      <c r="VU6654" s="88"/>
      <c r="VV6654" s="88"/>
      <c r="VW6654" s="88"/>
      <c r="VX6654" s="88"/>
      <c r="VY6654" s="88"/>
      <c r="VZ6654" s="88"/>
      <c r="WA6654" s="88"/>
      <c r="WB6654" s="88"/>
      <c r="WC6654" s="88"/>
      <c r="WD6654" s="88"/>
      <c r="WE6654" s="88"/>
      <c r="WF6654" s="88"/>
      <c r="WG6654" s="88"/>
      <c r="WH6654" s="88"/>
      <c r="WI6654" s="88"/>
      <c r="WJ6654" s="88"/>
      <c r="WK6654" s="88"/>
      <c r="WL6654" s="88"/>
      <c r="WM6654" s="88"/>
      <c r="WN6654" s="88"/>
      <c r="WO6654" s="88"/>
      <c r="WP6654" s="88"/>
      <c r="WQ6654" s="88"/>
      <c r="WR6654" s="88"/>
      <c r="WS6654" s="88"/>
      <c r="WT6654" s="88"/>
      <c r="WU6654" s="88"/>
      <c r="WV6654" s="88"/>
      <c r="WW6654" s="88"/>
      <c r="WX6654" s="88"/>
      <c r="WY6654" s="88"/>
      <c r="WZ6654" s="88"/>
      <c r="XA6654" s="88"/>
      <c r="XB6654" s="88"/>
      <c r="XC6654" s="88"/>
      <c r="XD6654" s="88"/>
      <c r="XE6654" s="88"/>
      <c r="XF6654" s="88"/>
      <c r="XG6654" s="88"/>
      <c r="XH6654" s="88"/>
      <c r="XI6654" s="88"/>
      <c r="XJ6654" s="88"/>
      <c r="XK6654" s="88"/>
      <c r="XL6654" s="88"/>
      <c r="XM6654" s="88"/>
      <c r="XN6654" s="88"/>
      <c r="XO6654" s="88"/>
      <c r="XP6654" s="88"/>
      <c r="XQ6654" s="88"/>
      <c r="XR6654" s="88"/>
      <c r="XS6654" s="88"/>
      <c r="XT6654" s="88"/>
      <c r="XU6654" s="88"/>
      <c r="XV6654" s="88"/>
      <c r="XW6654" s="88"/>
      <c r="XX6654" s="88"/>
      <c r="XY6654" s="88"/>
      <c r="XZ6654" s="88"/>
      <c r="YA6654" s="88"/>
      <c r="YB6654" s="88"/>
      <c r="YC6654" s="88"/>
      <c r="YD6654" s="88"/>
      <c r="YE6654" s="88"/>
      <c r="YF6654" s="88"/>
      <c r="YG6654" s="88"/>
      <c r="YH6654" s="88"/>
      <c r="YI6654" s="88"/>
      <c r="YJ6654" s="88"/>
      <c r="YK6654" s="88"/>
      <c r="YL6654" s="88"/>
      <c r="YM6654" s="88"/>
      <c r="YN6654" s="88"/>
      <c r="YO6654" s="88"/>
      <c r="YP6654" s="88"/>
      <c r="YQ6654" s="88"/>
      <c r="YR6654" s="88"/>
      <c r="YS6654" s="88"/>
      <c r="YT6654" s="88"/>
      <c r="YU6654" s="88"/>
      <c r="YV6654" s="88"/>
      <c r="YW6654" s="88"/>
      <c r="YX6654" s="88"/>
      <c r="YY6654" s="88"/>
      <c r="YZ6654" s="88"/>
      <c r="ZA6654" s="88"/>
      <c r="ZB6654" s="88"/>
      <c r="ZC6654" s="88"/>
      <c r="ZD6654" s="88"/>
      <c r="ZE6654" s="88"/>
      <c r="ZF6654" s="88"/>
      <c r="ZG6654" s="88"/>
      <c r="ZH6654" s="88"/>
      <c r="ZI6654" s="88"/>
      <c r="ZJ6654" s="88"/>
      <c r="ZK6654" s="88"/>
      <c r="ZL6654" s="88"/>
      <c r="ZM6654" s="88"/>
      <c r="ZN6654" s="88"/>
      <c r="ZO6654" s="88"/>
      <c r="ZP6654" s="88"/>
      <c r="ZQ6654" s="88"/>
      <c r="ZR6654" s="88"/>
      <c r="ZS6654" s="88"/>
      <c r="ZT6654" s="88"/>
      <c r="ZU6654" s="88"/>
      <c r="ZV6654" s="88"/>
      <c r="ZW6654" s="88"/>
      <c r="ZX6654" s="88"/>
      <c r="ZY6654" s="88"/>
      <c r="ZZ6654" s="88"/>
      <c r="AAA6654" s="88"/>
      <c r="AAB6654" s="88"/>
      <c r="AAC6654" s="88"/>
      <c r="AAD6654" s="88"/>
      <c r="AAE6654" s="88"/>
      <c r="AAF6654" s="88"/>
      <c r="AAG6654" s="88"/>
      <c r="AAH6654" s="88"/>
      <c r="AAI6654" s="88"/>
      <c r="AAJ6654" s="88"/>
      <c r="AAK6654" s="88"/>
      <c r="AAL6654" s="88"/>
      <c r="AAM6654" s="88"/>
      <c r="AAN6654" s="88"/>
      <c r="AAO6654" s="88"/>
      <c r="AAP6654" s="88"/>
      <c r="AAQ6654" s="88"/>
      <c r="AAR6654" s="88"/>
      <c r="AAS6654" s="88"/>
      <c r="AAT6654" s="88"/>
      <c r="AAU6654" s="88"/>
      <c r="AAV6654" s="88"/>
      <c r="AAW6654" s="88"/>
      <c r="AAX6654" s="88"/>
      <c r="AAY6654" s="88"/>
      <c r="AAZ6654" s="88"/>
      <c r="ABA6654" s="88"/>
      <c r="ABB6654" s="88"/>
      <c r="ABC6654" s="88"/>
      <c r="ABD6654" s="88"/>
      <c r="ABE6654" s="88"/>
      <c r="ABF6654" s="88"/>
      <c r="ABG6654" s="88"/>
      <c r="ABH6654" s="88"/>
      <c r="ABI6654" s="88"/>
      <c r="ABJ6654" s="88"/>
      <c r="ABK6654" s="88"/>
      <c r="ABL6654" s="88"/>
      <c r="ABM6654" s="88"/>
      <c r="ABN6654" s="88"/>
      <c r="ABO6654" s="88"/>
      <c r="ABP6654" s="88"/>
      <c r="ABQ6654" s="88"/>
      <c r="ABR6654" s="88"/>
      <c r="ABS6654" s="88"/>
      <c r="ABT6654" s="88"/>
      <c r="ABU6654" s="88"/>
      <c r="ABV6654" s="88"/>
      <c r="ABW6654" s="88"/>
      <c r="ABX6654" s="88"/>
      <c r="ABY6654" s="88"/>
      <c r="ABZ6654" s="88"/>
      <c r="ACA6654" s="88"/>
      <c r="ACB6654" s="88"/>
      <c r="ACC6654" s="88"/>
      <c r="ACD6654" s="88"/>
      <c r="ACE6654" s="88"/>
      <c r="ACF6654" s="88"/>
      <c r="ACG6654" s="88"/>
      <c r="ACH6654" s="88"/>
      <c r="ACI6654" s="88"/>
      <c r="ACJ6654" s="88"/>
      <c r="ACK6654" s="88"/>
      <c r="ACL6654" s="88"/>
      <c r="ACM6654" s="88"/>
      <c r="ACN6654" s="88"/>
      <c r="ACO6654" s="88"/>
      <c r="ACP6654" s="88"/>
      <c r="ACQ6654" s="88"/>
      <c r="ACR6654" s="88"/>
      <c r="ACS6654" s="88"/>
      <c r="ACT6654" s="88"/>
      <c r="ACU6654" s="88"/>
      <c r="ACV6654" s="88"/>
      <c r="ACW6654" s="88"/>
      <c r="ACX6654" s="88"/>
      <c r="ACY6654" s="88"/>
      <c r="ACZ6654" s="88"/>
      <c r="ADA6654" s="88"/>
      <c r="ADB6654" s="88"/>
      <c r="ADC6654" s="88"/>
      <c r="ADD6654" s="88"/>
      <c r="ADE6654" s="88"/>
      <c r="ADF6654" s="88"/>
      <c r="ADG6654" s="88"/>
      <c r="ADH6654" s="88"/>
      <c r="ADI6654" s="88"/>
      <c r="ADJ6654" s="88"/>
      <c r="ADK6654" s="88"/>
      <c r="ADL6654" s="88"/>
      <c r="ADM6654" s="88"/>
      <c r="ADN6654" s="88"/>
      <c r="ADO6654" s="88"/>
      <c r="ADP6654" s="88"/>
      <c r="ADQ6654" s="88"/>
      <c r="ADR6654" s="88"/>
      <c r="ADS6654" s="88"/>
      <c r="ADT6654" s="88"/>
      <c r="ADU6654" s="88"/>
      <c r="ADV6654" s="88"/>
      <c r="ADW6654" s="88"/>
      <c r="ADX6654" s="88"/>
      <c r="ADY6654" s="88"/>
      <c r="ADZ6654" s="88"/>
      <c r="AEA6654" s="88"/>
      <c r="AEB6654" s="88"/>
      <c r="AEC6654" s="88"/>
      <c r="AED6654" s="88"/>
      <c r="AEE6654" s="88"/>
      <c r="AEF6654" s="88"/>
      <c r="AEG6654" s="88"/>
      <c r="AEH6654" s="88"/>
      <c r="AEI6654" s="88"/>
      <c r="AEJ6654" s="88"/>
      <c r="AEK6654" s="88"/>
      <c r="AEL6654" s="88"/>
      <c r="AEM6654" s="88"/>
      <c r="AEN6654" s="88"/>
      <c r="AEO6654" s="88"/>
      <c r="AEP6654" s="88"/>
      <c r="AEQ6654" s="88"/>
      <c r="AER6654" s="88"/>
      <c r="AES6654" s="88"/>
      <c r="AET6654" s="88"/>
      <c r="AEU6654" s="88"/>
      <c r="AEV6654" s="88"/>
      <c r="AEW6654" s="88"/>
      <c r="AEX6654" s="88"/>
      <c r="AEY6654" s="88"/>
      <c r="AEZ6654" s="88"/>
      <c r="AFA6654" s="88"/>
      <c r="AFB6654" s="88"/>
      <c r="AFC6654" s="88"/>
      <c r="AFD6654" s="88"/>
      <c r="AFE6654" s="88"/>
      <c r="AFF6654" s="88"/>
      <c r="AFG6654" s="88"/>
      <c r="AFH6654" s="88"/>
      <c r="AFI6654" s="88"/>
      <c r="AFJ6654" s="88"/>
      <c r="AFK6654" s="88"/>
      <c r="AFL6654" s="88"/>
      <c r="AFM6654" s="88"/>
      <c r="AFN6654" s="88"/>
      <c r="AFO6654" s="88"/>
      <c r="AFP6654" s="88"/>
      <c r="AFQ6654" s="88"/>
      <c r="AFR6654" s="88"/>
      <c r="AFS6654" s="88"/>
      <c r="AFT6654" s="88"/>
      <c r="AFU6654" s="88"/>
      <c r="AFV6654" s="88"/>
      <c r="AFW6654" s="88"/>
      <c r="AFX6654" s="88"/>
      <c r="AFY6654" s="88"/>
      <c r="AFZ6654" s="88"/>
      <c r="AGA6654" s="88"/>
      <c r="AGB6654" s="88"/>
      <c r="AGC6654" s="88"/>
      <c r="AGD6654" s="88"/>
      <c r="AGE6654" s="88"/>
      <c r="AGF6654" s="88"/>
      <c r="AGG6654" s="88"/>
      <c r="AGH6654" s="88"/>
      <c r="AGI6654" s="88"/>
      <c r="AGJ6654" s="88"/>
      <c r="AGK6654" s="88"/>
      <c r="AGL6654" s="88"/>
      <c r="AGM6654" s="88"/>
      <c r="AGN6654" s="88"/>
      <c r="AGO6654" s="88"/>
      <c r="AGP6654" s="88"/>
      <c r="AGQ6654" s="88"/>
      <c r="AGR6654" s="88"/>
      <c r="AGS6654" s="88"/>
      <c r="AGT6654" s="88"/>
      <c r="AGU6654" s="88"/>
      <c r="AGV6654" s="88"/>
      <c r="AGW6654" s="88"/>
      <c r="AGX6654" s="88"/>
      <c r="AGY6654" s="88"/>
      <c r="AGZ6654" s="88"/>
      <c r="AHA6654" s="88"/>
      <c r="AHB6654" s="88"/>
      <c r="AHC6654" s="88"/>
      <c r="AHD6654" s="88"/>
      <c r="AHE6654" s="88"/>
      <c r="AHF6654" s="88"/>
      <c r="AHG6654" s="88"/>
      <c r="AHH6654" s="88"/>
      <c r="AHI6654" s="88"/>
      <c r="AHJ6654" s="88"/>
      <c r="AHK6654" s="88"/>
      <c r="AHL6654" s="88"/>
      <c r="AHM6654" s="88"/>
      <c r="AHN6654" s="88"/>
      <c r="AHO6654" s="88"/>
      <c r="AHP6654" s="88"/>
      <c r="AHQ6654" s="88"/>
      <c r="AHR6654" s="88"/>
      <c r="AHS6654" s="88"/>
      <c r="AHT6654" s="88"/>
      <c r="AHU6654" s="88"/>
      <c r="AHV6654" s="88"/>
      <c r="AHW6654" s="88"/>
      <c r="AHX6654" s="88"/>
      <c r="AHY6654" s="88"/>
      <c r="AHZ6654" s="88"/>
      <c r="AIA6654" s="88"/>
      <c r="AIB6654" s="88"/>
      <c r="AIC6654" s="88"/>
      <c r="AID6654" s="88"/>
      <c r="AIE6654" s="88"/>
      <c r="AIF6654" s="88"/>
      <c r="AIG6654" s="88"/>
      <c r="AIH6654" s="88"/>
      <c r="AII6654" s="88"/>
      <c r="AIJ6654" s="88"/>
      <c r="AIK6654" s="88"/>
      <c r="AIL6654" s="88"/>
      <c r="AIM6654" s="88"/>
      <c r="AIN6654" s="88"/>
      <c r="AIO6654" s="88"/>
      <c r="AIP6654" s="88"/>
      <c r="AIQ6654" s="88"/>
      <c r="AIR6654" s="88"/>
      <c r="AIS6654" s="88"/>
      <c r="AIT6654" s="88"/>
      <c r="AIU6654" s="88"/>
      <c r="AIV6654" s="88"/>
      <c r="AIW6654" s="88"/>
      <c r="AIX6654" s="88"/>
      <c r="AIY6654" s="88"/>
      <c r="AIZ6654" s="88"/>
      <c r="AJA6654" s="88"/>
      <c r="AJB6654" s="88"/>
      <c r="AJC6654" s="88"/>
      <c r="AJD6654" s="88"/>
      <c r="AJE6654" s="88"/>
      <c r="AJF6654" s="88"/>
      <c r="AJG6654" s="88"/>
      <c r="AJH6654" s="88"/>
      <c r="AJI6654" s="88"/>
      <c r="AJJ6654" s="88"/>
      <c r="AJK6654" s="88"/>
      <c r="AJL6654" s="88"/>
      <c r="AJM6654" s="88"/>
      <c r="AJN6654" s="88"/>
      <c r="AJO6654" s="88"/>
      <c r="AJP6654" s="88"/>
      <c r="AJQ6654" s="88"/>
      <c r="AJR6654" s="88"/>
      <c r="AJS6654" s="88"/>
      <c r="AJT6654" s="88"/>
      <c r="AJU6654" s="88"/>
      <c r="AJV6654" s="88"/>
      <c r="AJW6654" s="88"/>
      <c r="AJX6654" s="88"/>
      <c r="AJY6654" s="88"/>
      <c r="AJZ6654" s="88"/>
      <c r="AKA6654" s="88"/>
      <c r="AKB6654" s="88"/>
      <c r="AKC6654" s="88"/>
      <c r="AKD6654" s="88"/>
      <c r="AKE6654" s="88"/>
      <c r="AKF6654" s="88"/>
      <c r="AKG6654" s="88"/>
      <c r="AKH6654" s="88"/>
      <c r="AKI6654" s="88"/>
      <c r="AKJ6654" s="88"/>
      <c r="AKK6654" s="88"/>
      <c r="AKL6654" s="88"/>
      <c r="AKM6654" s="88"/>
      <c r="AKN6654" s="88"/>
      <c r="AKO6654" s="88"/>
      <c r="AKP6654" s="88"/>
      <c r="AKQ6654" s="88"/>
      <c r="AKR6654" s="88"/>
      <c r="AKS6654" s="88"/>
      <c r="AKT6654" s="88"/>
      <c r="AKU6654" s="88"/>
      <c r="AKV6654" s="88"/>
      <c r="AKW6654" s="88"/>
      <c r="AKX6654" s="88"/>
      <c r="AKY6654" s="88"/>
      <c r="AKZ6654" s="88"/>
      <c r="ALA6654" s="88"/>
      <c r="ALB6654" s="88"/>
      <c r="ALC6654" s="88"/>
      <c r="ALD6654" s="88"/>
      <c r="ALE6654" s="88"/>
      <c r="ALF6654" s="88"/>
      <c r="ALG6654" s="88"/>
      <c r="ALH6654" s="88"/>
      <c r="ALI6654" s="88"/>
      <c r="ALJ6654" s="88"/>
      <c r="ALK6654" s="88"/>
      <c r="ALL6654" s="88"/>
      <c r="ALM6654" s="88"/>
      <c r="ALN6654" s="88"/>
      <c r="ALO6654" s="88"/>
      <c r="ALP6654" s="88"/>
      <c r="ALQ6654" s="88"/>
      <c r="ALR6654" s="88"/>
      <c r="ALS6654" s="88"/>
      <c r="ALT6654" s="88"/>
      <c r="ALU6654" s="88"/>
      <c r="ALV6654" s="88"/>
      <c r="ALW6654" s="88"/>
      <c r="ALX6654" s="88"/>
      <c r="ALY6654" s="88"/>
      <c r="ALZ6654" s="88"/>
      <c r="AMA6654" s="88"/>
      <c r="AMB6654" s="88"/>
      <c r="AMC6654" s="88"/>
      <c r="AMD6654" s="88"/>
      <c r="AME6654" s="88"/>
      <c r="AMF6654" s="88"/>
      <c r="AMG6654" s="88"/>
      <c r="AMH6654" s="88"/>
      <c r="AMI6654" s="88"/>
      <c r="AMJ6654" s="88"/>
      <c r="AMK6654" s="88"/>
      <c r="AML6654" s="88"/>
      <c r="AMM6654" s="88"/>
      <c r="AMN6654" s="88"/>
      <c r="AMO6654" s="88"/>
    </row>
    <row r="6655" spans="1:1029" s="104" customFormat="1" x14ac:dyDescent="0.35">
      <c r="A6655" s="21">
        <v>10141103</v>
      </c>
      <c r="B6655" s="158" t="s">
        <v>725</v>
      </c>
      <c r="C6655" s="115" t="s">
        <v>710</v>
      </c>
      <c r="D6655" s="132" t="s">
        <v>842</v>
      </c>
      <c r="E6655" s="114" t="str">
        <f t="shared" si="1237"/>
        <v>TRANSFORMADOR MARCA:EFACEC PT 363 PT 363</v>
      </c>
      <c r="F6655" s="124"/>
      <c r="G6655" s="132" t="s">
        <v>842</v>
      </c>
      <c r="H6655" s="132" t="s">
        <v>815</v>
      </c>
      <c r="I6655" s="136"/>
      <c r="J6655" s="124"/>
      <c r="K6655" s="129" t="s">
        <v>841</v>
      </c>
      <c r="L6655" s="142" t="s">
        <v>840</v>
      </c>
      <c r="M6655" s="124">
        <v>500</v>
      </c>
      <c r="N6655" s="124">
        <v>11</v>
      </c>
      <c r="O6655" s="21">
        <v>0.4</v>
      </c>
      <c r="P6655" s="124" t="s">
        <v>514</v>
      </c>
      <c r="Q6655" s="142">
        <v>2017</v>
      </c>
      <c r="R6655" s="124" t="s">
        <v>27</v>
      </c>
      <c r="S6655" s="124" t="s">
        <v>839</v>
      </c>
      <c r="T6655" s="116">
        <v>1016</v>
      </c>
      <c r="U6655" s="111">
        <v>45</v>
      </c>
      <c r="V6655" s="113">
        <f t="shared" si="1238"/>
        <v>1016</v>
      </c>
      <c r="W6655" s="113">
        <f t="shared" si="1239"/>
        <v>0</v>
      </c>
      <c r="X6655" s="112">
        <f t="shared" si="1240"/>
        <v>0</v>
      </c>
      <c r="Y6655" s="111"/>
      <c r="Z6655" s="110">
        <f t="shared" si="1248"/>
        <v>45</v>
      </c>
      <c r="AA6655" s="109">
        <f t="shared" si="1241"/>
        <v>50.800000000000004</v>
      </c>
      <c r="AB6655" s="109">
        <f t="shared" si="1242"/>
        <v>50800.000000000007</v>
      </c>
      <c r="AC6655" s="108">
        <f t="shared" si="1243"/>
        <v>965.2</v>
      </c>
      <c r="AD6655" s="107">
        <f t="shared" si="1244"/>
        <v>2.2222222222222223E-2</v>
      </c>
      <c r="AE6655" s="106">
        <f t="shared" si="1245"/>
        <v>21.448888888888892</v>
      </c>
      <c r="AF6655" s="105">
        <f t="shared" si="1246"/>
        <v>21.448888888888892</v>
      </c>
      <c r="AG6655" s="105">
        <f t="shared" si="1247"/>
        <v>994.55111111111114</v>
      </c>
      <c r="AH6655" s="88"/>
      <c r="AI6655" s="88"/>
      <c r="AJ6655" s="88"/>
      <c r="AK6655" s="88"/>
      <c r="AL6655" s="88"/>
      <c r="AM6655" s="88"/>
      <c r="AN6655" s="88"/>
      <c r="AO6655" s="88"/>
      <c r="AP6655" s="88"/>
      <c r="AQ6655" s="88"/>
      <c r="AR6655" s="88"/>
      <c r="AS6655" s="88"/>
      <c r="AT6655" s="88"/>
      <c r="AU6655" s="88"/>
      <c r="AV6655" s="88"/>
      <c r="AW6655" s="88"/>
      <c r="AX6655" s="88"/>
      <c r="AY6655" s="88"/>
      <c r="AZ6655" s="88"/>
      <c r="BA6655" s="88"/>
      <c r="BB6655" s="88"/>
      <c r="BC6655" s="88"/>
      <c r="BD6655" s="88"/>
      <c r="BE6655" s="88"/>
      <c r="BF6655" s="88"/>
      <c r="BG6655" s="88"/>
      <c r="BH6655" s="88"/>
      <c r="BI6655" s="88"/>
      <c r="BJ6655" s="88"/>
      <c r="BK6655" s="88"/>
      <c r="BL6655" s="88"/>
      <c r="BM6655" s="88"/>
      <c r="BN6655" s="88"/>
      <c r="BO6655" s="88"/>
      <c r="BP6655" s="88"/>
      <c r="BQ6655" s="88"/>
      <c r="BR6655" s="88"/>
      <c r="BS6655" s="88"/>
      <c r="BT6655" s="88"/>
      <c r="BU6655" s="88"/>
      <c r="BV6655" s="88"/>
      <c r="BW6655" s="88"/>
      <c r="BX6655" s="88"/>
      <c r="BY6655" s="88"/>
      <c r="BZ6655" s="88"/>
      <c r="CA6655" s="88"/>
      <c r="CB6655" s="88"/>
      <c r="CC6655" s="88"/>
      <c r="CD6655" s="88"/>
      <c r="CE6655" s="88"/>
      <c r="CF6655" s="88"/>
      <c r="CG6655" s="88"/>
      <c r="CH6655" s="88"/>
      <c r="CI6655" s="88"/>
      <c r="CJ6655" s="88"/>
      <c r="CK6655" s="88"/>
      <c r="CL6655" s="88"/>
      <c r="CM6655" s="88"/>
      <c r="CN6655" s="88"/>
      <c r="CO6655" s="88"/>
      <c r="CP6655" s="88"/>
      <c r="CQ6655" s="88"/>
      <c r="CR6655" s="88"/>
      <c r="CS6655" s="88"/>
      <c r="CT6655" s="88"/>
      <c r="CU6655" s="88"/>
      <c r="CV6655" s="88"/>
      <c r="CW6655" s="88"/>
      <c r="CX6655" s="88"/>
      <c r="CY6655" s="88"/>
      <c r="CZ6655" s="88"/>
      <c r="DA6655" s="88"/>
      <c r="DB6655" s="88"/>
      <c r="DC6655" s="88"/>
      <c r="DD6655" s="88"/>
      <c r="DE6655" s="88"/>
      <c r="DF6655" s="88"/>
      <c r="DG6655" s="88"/>
      <c r="DH6655" s="88"/>
      <c r="DI6655" s="88"/>
      <c r="DJ6655" s="88"/>
      <c r="DK6655" s="88"/>
      <c r="DL6655" s="88"/>
      <c r="DM6655" s="88"/>
      <c r="DN6655" s="88"/>
      <c r="DO6655" s="88"/>
      <c r="DP6655" s="88"/>
      <c r="DQ6655" s="88"/>
      <c r="DR6655" s="88"/>
      <c r="DS6655" s="88"/>
      <c r="DT6655" s="88"/>
      <c r="DU6655" s="88"/>
      <c r="DV6655" s="88"/>
      <c r="DW6655" s="88"/>
      <c r="DX6655" s="88"/>
      <c r="DY6655" s="88"/>
      <c r="DZ6655" s="88"/>
      <c r="EA6655" s="88"/>
      <c r="EB6655" s="88"/>
      <c r="EC6655" s="88"/>
      <c r="ED6655" s="88"/>
      <c r="EE6655" s="88"/>
      <c r="EF6655" s="88"/>
      <c r="EG6655" s="88"/>
      <c r="EH6655" s="88"/>
      <c r="EI6655" s="88"/>
      <c r="EJ6655" s="88"/>
      <c r="EK6655" s="88"/>
      <c r="EL6655" s="88"/>
      <c r="EM6655" s="88"/>
      <c r="EN6655" s="88"/>
      <c r="EO6655" s="88"/>
      <c r="EP6655" s="88"/>
      <c r="EQ6655" s="88"/>
      <c r="ER6655" s="88"/>
      <c r="ES6655" s="88"/>
      <c r="ET6655" s="88"/>
      <c r="EU6655" s="88"/>
      <c r="EV6655" s="88"/>
      <c r="EW6655" s="88"/>
      <c r="EX6655" s="88"/>
      <c r="EY6655" s="88"/>
      <c r="EZ6655" s="88"/>
      <c r="FA6655" s="88"/>
      <c r="FB6655" s="88"/>
      <c r="FC6655" s="88"/>
      <c r="FD6655" s="88"/>
      <c r="FE6655" s="88"/>
      <c r="FF6655" s="88"/>
      <c r="FG6655" s="88"/>
      <c r="FH6655" s="88"/>
      <c r="FI6655" s="88"/>
      <c r="FJ6655" s="88"/>
      <c r="FK6655" s="88"/>
      <c r="FL6655" s="88"/>
      <c r="FM6655" s="88"/>
      <c r="FN6655" s="88"/>
      <c r="FO6655" s="88"/>
      <c r="FP6655" s="88"/>
      <c r="FQ6655" s="88"/>
      <c r="FR6655" s="88"/>
      <c r="FS6655" s="88"/>
      <c r="FT6655" s="88"/>
      <c r="FU6655" s="88"/>
      <c r="FV6655" s="88"/>
      <c r="FW6655" s="88"/>
      <c r="FX6655" s="88"/>
      <c r="FY6655" s="88"/>
      <c r="FZ6655" s="88"/>
      <c r="GA6655" s="88"/>
      <c r="GB6655" s="88"/>
      <c r="GC6655" s="88"/>
      <c r="GD6655" s="88"/>
      <c r="GE6655" s="88"/>
      <c r="GF6655" s="88"/>
      <c r="GG6655" s="88"/>
      <c r="GH6655" s="88"/>
      <c r="GI6655" s="88"/>
      <c r="GJ6655" s="88"/>
      <c r="GK6655" s="88"/>
      <c r="GL6655" s="88"/>
      <c r="GM6655" s="88"/>
      <c r="GN6655" s="88"/>
      <c r="GO6655" s="88"/>
      <c r="GP6655" s="88"/>
      <c r="GQ6655" s="88"/>
      <c r="GR6655" s="88"/>
      <c r="GS6655" s="88"/>
      <c r="GT6655" s="88"/>
      <c r="GU6655" s="88"/>
      <c r="GV6655" s="88"/>
      <c r="GW6655" s="88"/>
      <c r="GX6655" s="88"/>
      <c r="GY6655" s="88"/>
      <c r="GZ6655" s="88"/>
      <c r="HA6655" s="88"/>
      <c r="HB6655" s="88"/>
      <c r="HC6655" s="88"/>
      <c r="HD6655" s="88"/>
      <c r="HE6655" s="88"/>
      <c r="HF6655" s="88"/>
      <c r="HG6655" s="88"/>
      <c r="HH6655" s="88"/>
      <c r="HI6655" s="88"/>
      <c r="HJ6655" s="88"/>
      <c r="HK6655" s="88"/>
      <c r="HL6655" s="88"/>
      <c r="HM6655" s="88"/>
      <c r="HN6655" s="88"/>
      <c r="HO6655" s="88"/>
      <c r="HP6655" s="88"/>
      <c r="HQ6655" s="88"/>
      <c r="HR6655" s="88"/>
      <c r="HS6655" s="88"/>
      <c r="HT6655" s="88"/>
      <c r="HU6655" s="88"/>
      <c r="HV6655" s="88"/>
      <c r="HW6655" s="88"/>
      <c r="HX6655" s="88"/>
      <c r="HY6655" s="88"/>
      <c r="HZ6655" s="88"/>
      <c r="IA6655" s="88"/>
      <c r="IB6655" s="88"/>
      <c r="IC6655" s="88"/>
      <c r="ID6655" s="88"/>
      <c r="IE6655" s="88"/>
      <c r="IF6655" s="88"/>
      <c r="IG6655" s="88"/>
      <c r="IH6655" s="88"/>
      <c r="II6655" s="88"/>
      <c r="IJ6655" s="88"/>
      <c r="IK6655" s="88"/>
      <c r="IL6655" s="88"/>
      <c r="IM6655" s="88"/>
      <c r="IN6655" s="88"/>
      <c r="IO6655" s="88"/>
      <c r="IP6655" s="88"/>
      <c r="IQ6655" s="88"/>
      <c r="IR6655" s="88"/>
      <c r="IS6655" s="88"/>
      <c r="IT6655" s="88"/>
      <c r="IU6655" s="88"/>
      <c r="IV6655" s="88"/>
      <c r="IW6655" s="88"/>
      <c r="IX6655" s="88"/>
      <c r="IY6655" s="88"/>
      <c r="IZ6655" s="88"/>
      <c r="JA6655" s="88"/>
      <c r="JB6655" s="88"/>
      <c r="JC6655" s="88"/>
      <c r="JD6655" s="88"/>
      <c r="JE6655" s="88"/>
      <c r="JF6655" s="88"/>
      <c r="JG6655" s="88"/>
      <c r="JH6655" s="88"/>
      <c r="JI6655" s="88"/>
      <c r="JJ6655" s="88"/>
      <c r="JK6655" s="88"/>
      <c r="JL6655" s="88"/>
      <c r="JM6655" s="88"/>
      <c r="JN6655" s="88"/>
      <c r="JO6655" s="88"/>
      <c r="JP6655" s="88"/>
      <c r="JQ6655" s="88"/>
      <c r="JR6655" s="88"/>
      <c r="JS6655" s="88"/>
      <c r="JT6655" s="88"/>
      <c r="JU6655" s="88"/>
      <c r="JV6655" s="88"/>
      <c r="JW6655" s="88"/>
      <c r="JX6655" s="88"/>
      <c r="JY6655" s="88"/>
      <c r="JZ6655" s="88"/>
      <c r="KA6655" s="88"/>
      <c r="KB6655" s="88"/>
      <c r="KC6655" s="88"/>
      <c r="KD6655" s="88"/>
      <c r="KE6655" s="88"/>
      <c r="KF6655" s="88"/>
      <c r="KG6655" s="88"/>
      <c r="KH6655" s="88"/>
      <c r="KI6655" s="88"/>
      <c r="KJ6655" s="88"/>
      <c r="KK6655" s="88"/>
      <c r="KL6655" s="88"/>
      <c r="KM6655" s="88"/>
      <c r="KN6655" s="88"/>
      <c r="KO6655" s="88"/>
      <c r="KP6655" s="88"/>
      <c r="KQ6655" s="88"/>
      <c r="KR6655" s="88"/>
      <c r="KS6655" s="88"/>
      <c r="KT6655" s="88"/>
      <c r="KU6655" s="88"/>
      <c r="KV6655" s="88"/>
      <c r="KW6655" s="88"/>
      <c r="KX6655" s="88"/>
      <c r="KY6655" s="88"/>
      <c r="KZ6655" s="88"/>
      <c r="LA6655" s="88"/>
      <c r="LB6655" s="88"/>
      <c r="LC6655" s="88"/>
      <c r="LD6655" s="88"/>
      <c r="LE6655" s="88"/>
      <c r="LF6655" s="88"/>
      <c r="LG6655" s="88"/>
      <c r="LH6655" s="88"/>
      <c r="LI6655" s="88"/>
      <c r="LJ6655" s="88"/>
      <c r="LK6655" s="88"/>
      <c r="LL6655" s="88"/>
      <c r="LM6655" s="88"/>
      <c r="LN6655" s="88"/>
      <c r="LO6655" s="88"/>
      <c r="LP6655" s="88"/>
      <c r="LQ6655" s="88"/>
      <c r="LR6655" s="88"/>
      <c r="LS6655" s="88"/>
      <c r="LT6655" s="88"/>
      <c r="LU6655" s="88"/>
      <c r="LV6655" s="88"/>
      <c r="LW6655" s="88"/>
      <c r="LX6655" s="88"/>
      <c r="LY6655" s="88"/>
      <c r="LZ6655" s="88"/>
      <c r="MA6655" s="88"/>
      <c r="MB6655" s="88"/>
      <c r="MC6655" s="88"/>
      <c r="MD6655" s="88"/>
      <c r="ME6655" s="88"/>
      <c r="MF6655" s="88"/>
      <c r="MG6655" s="88"/>
      <c r="MH6655" s="88"/>
      <c r="MI6655" s="88"/>
      <c r="MJ6655" s="88"/>
      <c r="MK6655" s="88"/>
      <c r="ML6655" s="88"/>
      <c r="MM6655" s="88"/>
      <c r="MN6655" s="88"/>
      <c r="MO6655" s="88"/>
      <c r="MP6655" s="88"/>
      <c r="MQ6655" s="88"/>
      <c r="MR6655" s="88"/>
      <c r="MS6655" s="88"/>
      <c r="MT6655" s="88"/>
      <c r="MU6655" s="88"/>
      <c r="MV6655" s="88"/>
      <c r="MW6655" s="88"/>
      <c r="MX6655" s="88"/>
      <c r="MY6655" s="88"/>
      <c r="MZ6655" s="88"/>
      <c r="NA6655" s="88"/>
      <c r="NB6655" s="88"/>
      <c r="NC6655" s="88"/>
      <c r="ND6655" s="88"/>
      <c r="NE6655" s="88"/>
      <c r="NF6655" s="88"/>
      <c r="NG6655" s="88"/>
      <c r="NH6655" s="88"/>
      <c r="NI6655" s="88"/>
      <c r="NJ6655" s="88"/>
      <c r="NK6655" s="88"/>
      <c r="NL6655" s="88"/>
      <c r="NM6655" s="88"/>
      <c r="NN6655" s="88"/>
      <c r="NO6655" s="88"/>
      <c r="NP6655" s="88"/>
      <c r="NQ6655" s="88"/>
      <c r="NR6655" s="88"/>
      <c r="NS6655" s="88"/>
      <c r="NT6655" s="88"/>
      <c r="NU6655" s="88"/>
      <c r="NV6655" s="88"/>
      <c r="NW6655" s="88"/>
      <c r="NX6655" s="88"/>
      <c r="NY6655" s="88"/>
      <c r="NZ6655" s="88"/>
      <c r="OA6655" s="88"/>
      <c r="OB6655" s="88"/>
      <c r="OC6655" s="88"/>
      <c r="OD6655" s="88"/>
      <c r="OE6655" s="88"/>
      <c r="OF6655" s="88"/>
      <c r="OG6655" s="88"/>
      <c r="OH6655" s="88"/>
      <c r="OI6655" s="88"/>
      <c r="OJ6655" s="88"/>
      <c r="OK6655" s="88"/>
      <c r="OL6655" s="88"/>
      <c r="OM6655" s="88"/>
      <c r="ON6655" s="88"/>
      <c r="OO6655" s="88"/>
      <c r="OP6655" s="88"/>
      <c r="OQ6655" s="88"/>
      <c r="OR6655" s="88"/>
      <c r="OS6655" s="88"/>
      <c r="OT6655" s="88"/>
      <c r="OU6655" s="88"/>
      <c r="OV6655" s="88"/>
      <c r="OW6655" s="88"/>
      <c r="OX6655" s="88"/>
      <c r="OY6655" s="88"/>
      <c r="OZ6655" s="88"/>
      <c r="PA6655" s="88"/>
      <c r="PB6655" s="88"/>
      <c r="PC6655" s="88"/>
      <c r="PD6655" s="88"/>
      <c r="PE6655" s="88"/>
      <c r="PF6655" s="88"/>
      <c r="PG6655" s="88"/>
      <c r="PH6655" s="88"/>
      <c r="PI6655" s="88"/>
      <c r="PJ6655" s="88"/>
      <c r="PK6655" s="88"/>
      <c r="PL6655" s="88"/>
      <c r="PM6655" s="88"/>
      <c r="PN6655" s="88"/>
      <c r="PO6655" s="88"/>
      <c r="PP6655" s="88"/>
      <c r="PQ6655" s="88"/>
      <c r="PR6655" s="88"/>
      <c r="PS6655" s="88"/>
      <c r="PT6655" s="88"/>
      <c r="PU6655" s="88"/>
      <c r="PV6655" s="88"/>
      <c r="PW6655" s="88"/>
      <c r="PX6655" s="88"/>
      <c r="PY6655" s="88"/>
      <c r="PZ6655" s="88"/>
      <c r="QA6655" s="88"/>
      <c r="QB6655" s="88"/>
      <c r="QC6655" s="88"/>
      <c r="QD6655" s="88"/>
      <c r="QE6655" s="88"/>
      <c r="QF6655" s="88"/>
      <c r="QG6655" s="88"/>
      <c r="QH6655" s="88"/>
      <c r="QI6655" s="88"/>
      <c r="QJ6655" s="88"/>
      <c r="QK6655" s="88"/>
      <c r="QL6655" s="88"/>
      <c r="QM6655" s="88"/>
      <c r="QN6655" s="88"/>
      <c r="QO6655" s="88"/>
      <c r="QP6655" s="88"/>
      <c r="QQ6655" s="88"/>
      <c r="QR6655" s="88"/>
      <c r="QS6655" s="88"/>
      <c r="QT6655" s="88"/>
      <c r="QU6655" s="88"/>
      <c r="QV6655" s="88"/>
      <c r="QW6655" s="88"/>
      <c r="QX6655" s="88"/>
      <c r="QY6655" s="88"/>
      <c r="QZ6655" s="88"/>
      <c r="RA6655" s="88"/>
      <c r="RB6655" s="88"/>
      <c r="RC6655" s="88"/>
      <c r="RD6655" s="88"/>
      <c r="RE6655" s="88"/>
      <c r="RF6655" s="88"/>
      <c r="RG6655" s="88"/>
      <c r="RH6655" s="88"/>
      <c r="RI6655" s="88"/>
      <c r="RJ6655" s="88"/>
      <c r="RK6655" s="88"/>
      <c r="RL6655" s="88"/>
      <c r="RM6655" s="88"/>
      <c r="RN6655" s="88"/>
      <c r="RO6655" s="88"/>
      <c r="RP6655" s="88"/>
      <c r="RQ6655" s="88"/>
      <c r="RR6655" s="88"/>
      <c r="RS6655" s="88"/>
      <c r="RT6655" s="88"/>
      <c r="RU6655" s="88"/>
      <c r="RV6655" s="88"/>
      <c r="RW6655" s="88"/>
      <c r="RX6655" s="88"/>
      <c r="RY6655" s="88"/>
      <c r="RZ6655" s="88"/>
      <c r="SA6655" s="88"/>
      <c r="SB6655" s="88"/>
      <c r="SC6655" s="88"/>
      <c r="SD6655" s="88"/>
      <c r="SE6655" s="88"/>
      <c r="SF6655" s="88"/>
      <c r="SG6655" s="88"/>
      <c r="SH6655" s="88"/>
      <c r="SI6655" s="88"/>
      <c r="SJ6655" s="88"/>
      <c r="SK6655" s="88"/>
      <c r="SL6655" s="88"/>
      <c r="SM6655" s="88"/>
      <c r="SN6655" s="88"/>
      <c r="SO6655" s="88"/>
      <c r="SP6655" s="88"/>
      <c r="SQ6655" s="88"/>
      <c r="SR6655" s="88"/>
      <c r="SS6655" s="88"/>
      <c r="ST6655" s="88"/>
      <c r="SU6655" s="88"/>
      <c r="SV6655" s="88"/>
      <c r="SW6655" s="88"/>
      <c r="SX6655" s="88"/>
      <c r="SY6655" s="88"/>
      <c r="SZ6655" s="88"/>
      <c r="TA6655" s="88"/>
      <c r="TB6655" s="88"/>
      <c r="TC6655" s="88"/>
      <c r="TD6655" s="88"/>
      <c r="TE6655" s="88"/>
      <c r="TF6655" s="88"/>
      <c r="TG6655" s="88"/>
      <c r="TH6655" s="88"/>
      <c r="TI6655" s="88"/>
      <c r="TJ6655" s="88"/>
      <c r="TK6655" s="88"/>
      <c r="TL6655" s="88"/>
      <c r="TM6655" s="88"/>
      <c r="TN6655" s="88"/>
      <c r="TO6655" s="88"/>
      <c r="TP6655" s="88"/>
      <c r="TQ6655" s="88"/>
      <c r="TR6655" s="88"/>
      <c r="TS6655" s="88"/>
      <c r="TT6655" s="88"/>
      <c r="TU6655" s="88"/>
      <c r="TV6655" s="88"/>
      <c r="TW6655" s="88"/>
      <c r="TX6655" s="88"/>
      <c r="TY6655" s="88"/>
      <c r="TZ6655" s="88"/>
      <c r="UA6655" s="88"/>
      <c r="UB6655" s="88"/>
      <c r="UC6655" s="88"/>
      <c r="UD6655" s="88"/>
      <c r="UE6655" s="88"/>
      <c r="UF6655" s="88"/>
      <c r="UG6655" s="88"/>
      <c r="UH6655" s="88"/>
      <c r="UI6655" s="88"/>
      <c r="UJ6655" s="88"/>
      <c r="UK6655" s="88"/>
      <c r="UL6655" s="88"/>
      <c r="UM6655" s="88"/>
      <c r="UN6655" s="88"/>
      <c r="UO6655" s="88"/>
      <c r="UP6655" s="88"/>
      <c r="UQ6655" s="88"/>
      <c r="UR6655" s="88"/>
      <c r="US6655" s="88"/>
      <c r="UT6655" s="88"/>
      <c r="UU6655" s="88"/>
      <c r="UV6655" s="88"/>
      <c r="UW6655" s="88"/>
      <c r="UX6655" s="88"/>
      <c r="UY6655" s="88"/>
      <c r="UZ6655" s="88"/>
      <c r="VA6655" s="88"/>
      <c r="VB6655" s="88"/>
      <c r="VC6655" s="88"/>
      <c r="VD6655" s="88"/>
      <c r="VE6655" s="88"/>
      <c r="VF6655" s="88"/>
      <c r="VG6655" s="88"/>
      <c r="VH6655" s="88"/>
      <c r="VI6655" s="88"/>
      <c r="VJ6655" s="88"/>
      <c r="VK6655" s="88"/>
      <c r="VL6655" s="88"/>
      <c r="VM6655" s="88"/>
      <c r="VN6655" s="88"/>
      <c r="VO6655" s="88"/>
      <c r="VP6655" s="88"/>
      <c r="VQ6655" s="88"/>
      <c r="VR6655" s="88"/>
      <c r="VS6655" s="88"/>
      <c r="VT6655" s="88"/>
      <c r="VU6655" s="88"/>
      <c r="VV6655" s="88"/>
      <c r="VW6655" s="88"/>
      <c r="VX6655" s="88"/>
      <c r="VY6655" s="88"/>
      <c r="VZ6655" s="88"/>
      <c r="WA6655" s="88"/>
      <c r="WB6655" s="88"/>
      <c r="WC6655" s="88"/>
      <c r="WD6655" s="88"/>
      <c r="WE6655" s="88"/>
      <c r="WF6655" s="88"/>
      <c r="WG6655" s="88"/>
      <c r="WH6655" s="88"/>
      <c r="WI6655" s="88"/>
      <c r="WJ6655" s="88"/>
      <c r="WK6655" s="88"/>
      <c r="WL6655" s="88"/>
      <c r="WM6655" s="88"/>
      <c r="WN6655" s="88"/>
      <c r="WO6655" s="88"/>
      <c r="WP6655" s="88"/>
      <c r="WQ6655" s="88"/>
      <c r="WR6655" s="88"/>
      <c r="WS6655" s="88"/>
      <c r="WT6655" s="88"/>
      <c r="WU6655" s="88"/>
      <c r="WV6655" s="88"/>
      <c r="WW6655" s="88"/>
      <c r="WX6655" s="88"/>
      <c r="WY6655" s="88"/>
      <c r="WZ6655" s="88"/>
      <c r="XA6655" s="88"/>
      <c r="XB6655" s="88"/>
      <c r="XC6655" s="88"/>
      <c r="XD6655" s="88"/>
      <c r="XE6655" s="88"/>
      <c r="XF6655" s="88"/>
      <c r="XG6655" s="88"/>
      <c r="XH6655" s="88"/>
      <c r="XI6655" s="88"/>
      <c r="XJ6655" s="88"/>
      <c r="XK6655" s="88"/>
      <c r="XL6655" s="88"/>
      <c r="XM6655" s="88"/>
      <c r="XN6655" s="88"/>
      <c r="XO6655" s="88"/>
      <c r="XP6655" s="88"/>
      <c r="XQ6655" s="88"/>
      <c r="XR6655" s="88"/>
      <c r="XS6655" s="88"/>
      <c r="XT6655" s="88"/>
      <c r="XU6655" s="88"/>
      <c r="XV6655" s="88"/>
      <c r="XW6655" s="88"/>
      <c r="XX6655" s="88"/>
      <c r="XY6655" s="88"/>
      <c r="XZ6655" s="88"/>
      <c r="YA6655" s="88"/>
      <c r="YB6655" s="88"/>
      <c r="YC6655" s="88"/>
      <c r="YD6655" s="88"/>
      <c r="YE6655" s="88"/>
      <c r="YF6655" s="88"/>
      <c r="YG6655" s="88"/>
      <c r="YH6655" s="88"/>
      <c r="YI6655" s="88"/>
      <c r="YJ6655" s="88"/>
      <c r="YK6655" s="88"/>
      <c r="YL6655" s="88"/>
      <c r="YM6655" s="88"/>
      <c r="YN6655" s="88"/>
      <c r="YO6655" s="88"/>
      <c r="YP6655" s="88"/>
      <c r="YQ6655" s="88"/>
      <c r="YR6655" s="88"/>
      <c r="YS6655" s="88"/>
      <c r="YT6655" s="88"/>
      <c r="YU6655" s="88"/>
      <c r="YV6655" s="88"/>
      <c r="YW6655" s="88"/>
      <c r="YX6655" s="88"/>
      <c r="YY6655" s="88"/>
      <c r="YZ6655" s="88"/>
      <c r="ZA6655" s="88"/>
      <c r="ZB6655" s="88"/>
      <c r="ZC6655" s="88"/>
      <c r="ZD6655" s="88"/>
      <c r="ZE6655" s="88"/>
      <c r="ZF6655" s="88"/>
      <c r="ZG6655" s="88"/>
      <c r="ZH6655" s="88"/>
      <c r="ZI6655" s="88"/>
      <c r="ZJ6655" s="88"/>
      <c r="ZK6655" s="88"/>
      <c r="ZL6655" s="88"/>
      <c r="ZM6655" s="88"/>
      <c r="ZN6655" s="88"/>
      <c r="ZO6655" s="88"/>
      <c r="ZP6655" s="88"/>
      <c r="ZQ6655" s="88"/>
      <c r="ZR6655" s="88"/>
      <c r="ZS6655" s="88"/>
      <c r="ZT6655" s="88"/>
      <c r="ZU6655" s="88"/>
      <c r="ZV6655" s="88"/>
      <c r="ZW6655" s="88"/>
      <c r="ZX6655" s="88"/>
      <c r="ZY6655" s="88"/>
      <c r="ZZ6655" s="88"/>
      <c r="AAA6655" s="88"/>
      <c r="AAB6655" s="88"/>
      <c r="AAC6655" s="88"/>
      <c r="AAD6655" s="88"/>
      <c r="AAE6655" s="88"/>
      <c r="AAF6655" s="88"/>
      <c r="AAG6655" s="88"/>
      <c r="AAH6655" s="88"/>
      <c r="AAI6655" s="88"/>
      <c r="AAJ6655" s="88"/>
      <c r="AAK6655" s="88"/>
      <c r="AAL6655" s="88"/>
      <c r="AAM6655" s="88"/>
      <c r="AAN6655" s="88"/>
      <c r="AAO6655" s="88"/>
      <c r="AAP6655" s="88"/>
      <c r="AAQ6655" s="88"/>
      <c r="AAR6655" s="88"/>
      <c r="AAS6655" s="88"/>
      <c r="AAT6655" s="88"/>
      <c r="AAU6655" s="88"/>
      <c r="AAV6655" s="88"/>
      <c r="AAW6655" s="88"/>
      <c r="AAX6655" s="88"/>
      <c r="AAY6655" s="88"/>
      <c r="AAZ6655" s="88"/>
      <c r="ABA6655" s="88"/>
      <c r="ABB6655" s="88"/>
      <c r="ABC6655" s="88"/>
      <c r="ABD6655" s="88"/>
      <c r="ABE6655" s="88"/>
      <c r="ABF6655" s="88"/>
      <c r="ABG6655" s="88"/>
      <c r="ABH6655" s="88"/>
      <c r="ABI6655" s="88"/>
      <c r="ABJ6655" s="88"/>
      <c r="ABK6655" s="88"/>
      <c r="ABL6655" s="88"/>
      <c r="ABM6655" s="88"/>
      <c r="ABN6655" s="88"/>
      <c r="ABO6655" s="88"/>
      <c r="ABP6655" s="88"/>
      <c r="ABQ6655" s="88"/>
      <c r="ABR6655" s="88"/>
      <c r="ABS6655" s="88"/>
      <c r="ABT6655" s="88"/>
      <c r="ABU6655" s="88"/>
      <c r="ABV6655" s="88"/>
      <c r="ABW6655" s="88"/>
      <c r="ABX6655" s="88"/>
      <c r="ABY6655" s="88"/>
      <c r="ABZ6655" s="88"/>
      <c r="ACA6655" s="88"/>
      <c r="ACB6655" s="88"/>
      <c r="ACC6655" s="88"/>
      <c r="ACD6655" s="88"/>
      <c r="ACE6655" s="88"/>
      <c r="ACF6655" s="88"/>
      <c r="ACG6655" s="88"/>
      <c r="ACH6655" s="88"/>
      <c r="ACI6655" s="88"/>
      <c r="ACJ6655" s="88"/>
      <c r="ACK6655" s="88"/>
      <c r="ACL6655" s="88"/>
      <c r="ACM6655" s="88"/>
      <c r="ACN6655" s="88"/>
      <c r="ACO6655" s="88"/>
      <c r="ACP6655" s="88"/>
      <c r="ACQ6655" s="88"/>
      <c r="ACR6655" s="88"/>
      <c r="ACS6655" s="88"/>
      <c r="ACT6655" s="88"/>
      <c r="ACU6655" s="88"/>
      <c r="ACV6655" s="88"/>
      <c r="ACW6655" s="88"/>
      <c r="ACX6655" s="88"/>
      <c r="ACY6655" s="88"/>
      <c r="ACZ6655" s="88"/>
      <c r="ADA6655" s="88"/>
      <c r="ADB6655" s="88"/>
      <c r="ADC6655" s="88"/>
      <c r="ADD6655" s="88"/>
      <c r="ADE6655" s="88"/>
      <c r="ADF6655" s="88"/>
      <c r="ADG6655" s="88"/>
      <c r="ADH6655" s="88"/>
      <c r="ADI6655" s="88"/>
      <c r="ADJ6655" s="88"/>
      <c r="ADK6655" s="88"/>
      <c r="ADL6655" s="88"/>
      <c r="ADM6655" s="88"/>
      <c r="ADN6655" s="88"/>
      <c r="ADO6655" s="88"/>
      <c r="ADP6655" s="88"/>
      <c r="ADQ6655" s="88"/>
      <c r="ADR6655" s="88"/>
      <c r="ADS6655" s="88"/>
      <c r="ADT6655" s="88"/>
      <c r="ADU6655" s="88"/>
      <c r="ADV6655" s="88"/>
      <c r="ADW6655" s="88"/>
      <c r="ADX6655" s="88"/>
      <c r="ADY6655" s="88"/>
      <c r="ADZ6655" s="88"/>
      <c r="AEA6655" s="88"/>
      <c r="AEB6655" s="88"/>
      <c r="AEC6655" s="88"/>
      <c r="AED6655" s="88"/>
      <c r="AEE6655" s="88"/>
      <c r="AEF6655" s="88"/>
      <c r="AEG6655" s="88"/>
      <c r="AEH6655" s="88"/>
      <c r="AEI6655" s="88"/>
      <c r="AEJ6655" s="88"/>
      <c r="AEK6655" s="88"/>
      <c r="AEL6655" s="88"/>
      <c r="AEM6655" s="88"/>
      <c r="AEN6655" s="88"/>
      <c r="AEO6655" s="88"/>
      <c r="AEP6655" s="88"/>
      <c r="AEQ6655" s="88"/>
      <c r="AER6655" s="88"/>
      <c r="AES6655" s="88"/>
      <c r="AET6655" s="88"/>
      <c r="AEU6655" s="88"/>
      <c r="AEV6655" s="88"/>
      <c r="AEW6655" s="88"/>
      <c r="AEX6655" s="88"/>
      <c r="AEY6655" s="88"/>
      <c r="AEZ6655" s="88"/>
      <c r="AFA6655" s="88"/>
      <c r="AFB6655" s="88"/>
      <c r="AFC6655" s="88"/>
      <c r="AFD6655" s="88"/>
      <c r="AFE6655" s="88"/>
      <c r="AFF6655" s="88"/>
      <c r="AFG6655" s="88"/>
      <c r="AFH6655" s="88"/>
      <c r="AFI6655" s="88"/>
      <c r="AFJ6655" s="88"/>
      <c r="AFK6655" s="88"/>
      <c r="AFL6655" s="88"/>
      <c r="AFM6655" s="88"/>
      <c r="AFN6655" s="88"/>
      <c r="AFO6655" s="88"/>
      <c r="AFP6655" s="88"/>
      <c r="AFQ6655" s="88"/>
      <c r="AFR6655" s="88"/>
      <c r="AFS6655" s="88"/>
      <c r="AFT6655" s="88"/>
      <c r="AFU6655" s="88"/>
      <c r="AFV6655" s="88"/>
      <c r="AFW6655" s="88"/>
      <c r="AFX6655" s="88"/>
      <c r="AFY6655" s="88"/>
      <c r="AFZ6655" s="88"/>
      <c r="AGA6655" s="88"/>
      <c r="AGB6655" s="88"/>
      <c r="AGC6655" s="88"/>
      <c r="AGD6655" s="88"/>
      <c r="AGE6655" s="88"/>
      <c r="AGF6655" s="88"/>
      <c r="AGG6655" s="88"/>
      <c r="AGH6655" s="88"/>
      <c r="AGI6655" s="88"/>
      <c r="AGJ6655" s="88"/>
      <c r="AGK6655" s="88"/>
      <c r="AGL6655" s="88"/>
      <c r="AGM6655" s="88"/>
      <c r="AGN6655" s="88"/>
      <c r="AGO6655" s="88"/>
      <c r="AGP6655" s="88"/>
      <c r="AGQ6655" s="88"/>
      <c r="AGR6655" s="88"/>
      <c r="AGS6655" s="88"/>
      <c r="AGT6655" s="88"/>
      <c r="AGU6655" s="88"/>
      <c r="AGV6655" s="88"/>
      <c r="AGW6655" s="88"/>
      <c r="AGX6655" s="88"/>
      <c r="AGY6655" s="88"/>
      <c r="AGZ6655" s="88"/>
      <c r="AHA6655" s="88"/>
      <c r="AHB6655" s="88"/>
      <c r="AHC6655" s="88"/>
      <c r="AHD6655" s="88"/>
      <c r="AHE6655" s="88"/>
      <c r="AHF6655" s="88"/>
      <c r="AHG6655" s="88"/>
      <c r="AHH6655" s="88"/>
      <c r="AHI6655" s="88"/>
      <c r="AHJ6655" s="88"/>
      <c r="AHK6655" s="88"/>
      <c r="AHL6655" s="88"/>
      <c r="AHM6655" s="88"/>
      <c r="AHN6655" s="88"/>
      <c r="AHO6655" s="88"/>
      <c r="AHP6655" s="88"/>
      <c r="AHQ6655" s="88"/>
      <c r="AHR6655" s="88"/>
      <c r="AHS6655" s="88"/>
      <c r="AHT6655" s="88"/>
      <c r="AHU6655" s="88"/>
      <c r="AHV6655" s="88"/>
      <c r="AHW6655" s="88"/>
      <c r="AHX6655" s="88"/>
      <c r="AHY6655" s="88"/>
      <c r="AHZ6655" s="88"/>
      <c r="AIA6655" s="88"/>
      <c r="AIB6655" s="88"/>
      <c r="AIC6655" s="88"/>
      <c r="AID6655" s="88"/>
      <c r="AIE6655" s="88"/>
      <c r="AIF6655" s="88"/>
      <c r="AIG6655" s="88"/>
      <c r="AIH6655" s="88"/>
      <c r="AII6655" s="88"/>
      <c r="AIJ6655" s="88"/>
      <c r="AIK6655" s="88"/>
      <c r="AIL6655" s="88"/>
      <c r="AIM6655" s="88"/>
      <c r="AIN6655" s="88"/>
      <c r="AIO6655" s="88"/>
      <c r="AIP6655" s="88"/>
      <c r="AIQ6655" s="88"/>
      <c r="AIR6655" s="88"/>
      <c r="AIS6655" s="88"/>
      <c r="AIT6655" s="88"/>
      <c r="AIU6655" s="88"/>
      <c r="AIV6655" s="88"/>
      <c r="AIW6655" s="88"/>
      <c r="AIX6655" s="88"/>
      <c r="AIY6655" s="88"/>
      <c r="AIZ6655" s="88"/>
      <c r="AJA6655" s="88"/>
      <c r="AJB6655" s="88"/>
      <c r="AJC6655" s="88"/>
      <c r="AJD6655" s="88"/>
      <c r="AJE6655" s="88"/>
      <c r="AJF6655" s="88"/>
      <c r="AJG6655" s="88"/>
      <c r="AJH6655" s="88"/>
      <c r="AJI6655" s="88"/>
      <c r="AJJ6655" s="88"/>
      <c r="AJK6655" s="88"/>
      <c r="AJL6655" s="88"/>
      <c r="AJM6655" s="88"/>
      <c r="AJN6655" s="88"/>
      <c r="AJO6655" s="88"/>
      <c r="AJP6655" s="88"/>
      <c r="AJQ6655" s="88"/>
      <c r="AJR6655" s="88"/>
      <c r="AJS6655" s="88"/>
      <c r="AJT6655" s="88"/>
      <c r="AJU6655" s="88"/>
      <c r="AJV6655" s="88"/>
      <c r="AJW6655" s="88"/>
      <c r="AJX6655" s="88"/>
      <c r="AJY6655" s="88"/>
      <c r="AJZ6655" s="88"/>
      <c r="AKA6655" s="88"/>
      <c r="AKB6655" s="88"/>
      <c r="AKC6655" s="88"/>
      <c r="AKD6655" s="88"/>
      <c r="AKE6655" s="88"/>
      <c r="AKF6655" s="88"/>
      <c r="AKG6655" s="88"/>
      <c r="AKH6655" s="88"/>
      <c r="AKI6655" s="88"/>
      <c r="AKJ6655" s="88"/>
      <c r="AKK6655" s="88"/>
      <c r="AKL6655" s="88"/>
      <c r="AKM6655" s="88"/>
      <c r="AKN6655" s="88"/>
      <c r="AKO6655" s="88"/>
      <c r="AKP6655" s="88"/>
      <c r="AKQ6655" s="88"/>
      <c r="AKR6655" s="88"/>
      <c r="AKS6655" s="88"/>
      <c r="AKT6655" s="88"/>
      <c r="AKU6655" s="88"/>
      <c r="AKV6655" s="88"/>
      <c r="AKW6655" s="88"/>
      <c r="AKX6655" s="88"/>
      <c r="AKY6655" s="88"/>
      <c r="AKZ6655" s="88"/>
      <c r="ALA6655" s="88"/>
      <c r="ALB6655" s="88"/>
      <c r="ALC6655" s="88"/>
      <c r="ALD6655" s="88"/>
      <c r="ALE6655" s="88"/>
      <c r="ALF6655" s="88"/>
      <c r="ALG6655" s="88"/>
      <c r="ALH6655" s="88"/>
      <c r="ALI6655" s="88"/>
      <c r="ALJ6655" s="88"/>
      <c r="ALK6655" s="88"/>
      <c r="ALL6655" s="88"/>
      <c r="ALM6655" s="88"/>
      <c r="ALN6655" s="88"/>
      <c r="ALO6655" s="88"/>
      <c r="ALP6655" s="88"/>
      <c r="ALQ6655" s="88"/>
      <c r="ALR6655" s="88"/>
      <c r="ALS6655" s="88"/>
      <c r="ALT6655" s="88"/>
      <c r="ALU6655" s="88"/>
      <c r="ALV6655" s="88"/>
      <c r="ALW6655" s="88"/>
      <c r="ALX6655" s="88"/>
      <c r="ALY6655" s="88"/>
      <c r="ALZ6655" s="88"/>
      <c r="AMA6655" s="88"/>
      <c r="AMB6655" s="88"/>
      <c r="AMC6655" s="88"/>
      <c r="AMD6655" s="88"/>
      <c r="AME6655" s="88"/>
      <c r="AMF6655" s="88"/>
      <c r="AMG6655" s="88"/>
      <c r="AMH6655" s="88"/>
      <c r="AMI6655" s="88"/>
      <c r="AMJ6655" s="88"/>
      <c r="AMK6655" s="88"/>
      <c r="AML6655" s="88"/>
      <c r="AMM6655" s="88"/>
      <c r="AMN6655" s="88"/>
      <c r="AMO6655" s="88"/>
    </row>
    <row r="6656" spans="1:1029" s="104" customFormat="1" x14ac:dyDescent="0.35">
      <c r="A6656" s="21">
        <v>10141103</v>
      </c>
      <c r="B6656" s="158" t="s">
        <v>725</v>
      </c>
      <c r="C6656" s="115" t="s">
        <v>710</v>
      </c>
      <c r="D6656" s="124" t="s">
        <v>838</v>
      </c>
      <c r="E6656" s="114" t="str">
        <f t="shared" si="1237"/>
        <v>TRANSFORMADOR MARCA:EFACEC PT 342R PT 342R</v>
      </c>
      <c r="F6656" s="124"/>
      <c r="G6656" s="132" t="s">
        <v>838</v>
      </c>
      <c r="H6656" s="132" t="s">
        <v>815</v>
      </c>
      <c r="I6656" s="136"/>
      <c r="J6656" s="124"/>
      <c r="K6656" s="129" t="s">
        <v>837</v>
      </c>
      <c r="L6656" s="142" t="s">
        <v>836</v>
      </c>
      <c r="M6656" s="124">
        <v>500</v>
      </c>
      <c r="N6656" s="124">
        <v>33</v>
      </c>
      <c r="O6656" s="21">
        <v>0.4</v>
      </c>
      <c r="P6656" s="124" t="s">
        <v>514</v>
      </c>
      <c r="Q6656" s="142">
        <v>2017</v>
      </c>
      <c r="R6656" s="124" t="s">
        <v>27</v>
      </c>
      <c r="S6656" s="124"/>
      <c r="T6656" s="116">
        <v>1200</v>
      </c>
      <c r="U6656" s="111">
        <v>45</v>
      </c>
      <c r="V6656" s="113">
        <f t="shared" si="1238"/>
        <v>1200</v>
      </c>
      <c r="W6656" s="113">
        <f t="shared" si="1239"/>
        <v>0</v>
      </c>
      <c r="X6656" s="112">
        <f t="shared" si="1240"/>
        <v>0</v>
      </c>
      <c r="Y6656" s="111"/>
      <c r="Z6656" s="110">
        <f t="shared" si="1248"/>
        <v>45</v>
      </c>
      <c r="AA6656" s="109">
        <f t="shared" si="1241"/>
        <v>60</v>
      </c>
      <c r="AB6656" s="109">
        <f t="shared" si="1242"/>
        <v>60000</v>
      </c>
      <c r="AC6656" s="108">
        <f t="shared" si="1243"/>
        <v>1140</v>
      </c>
      <c r="AD6656" s="107">
        <f t="shared" si="1244"/>
        <v>2.2222222222222223E-2</v>
      </c>
      <c r="AE6656" s="106">
        <f t="shared" si="1245"/>
        <v>25.333333333333336</v>
      </c>
      <c r="AF6656" s="105">
        <f t="shared" si="1246"/>
        <v>25.333333333333336</v>
      </c>
      <c r="AG6656" s="105">
        <f t="shared" si="1247"/>
        <v>1174.6666666666667</v>
      </c>
      <c r="AH6656" s="88"/>
      <c r="AI6656" s="88"/>
      <c r="AJ6656" s="88"/>
      <c r="AK6656" s="88"/>
      <c r="AL6656" s="88"/>
      <c r="AM6656" s="88"/>
      <c r="AN6656" s="88"/>
      <c r="AO6656" s="88"/>
      <c r="AP6656" s="88"/>
      <c r="AQ6656" s="88"/>
      <c r="AR6656" s="88"/>
      <c r="AS6656" s="88"/>
      <c r="AT6656" s="88"/>
      <c r="AU6656" s="88"/>
      <c r="AV6656" s="88"/>
      <c r="AW6656" s="88"/>
      <c r="AX6656" s="88"/>
      <c r="AY6656" s="88"/>
      <c r="AZ6656" s="88"/>
      <c r="BA6656" s="88"/>
      <c r="BB6656" s="88"/>
      <c r="BC6656" s="88"/>
      <c r="BD6656" s="88"/>
      <c r="BE6656" s="88"/>
      <c r="BF6656" s="88"/>
      <c r="BG6656" s="88"/>
      <c r="BH6656" s="88"/>
      <c r="BI6656" s="88"/>
      <c r="BJ6656" s="88"/>
      <c r="BK6656" s="88"/>
      <c r="BL6656" s="88"/>
      <c r="BM6656" s="88"/>
      <c r="BN6656" s="88"/>
      <c r="BO6656" s="88"/>
      <c r="BP6656" s="88"/>
      <c r="BQ6656" s="88"/>
      <c r="BR6656" s="88"/>
      <c r="BS6656" s="88"/>
      <c r="BT6656" s="88"/>
      <c r="BU6656" s="88"/>
      <c r="BV6656" s="88"/>
      <c r="BW6656" s="88"/>
      <c r="BX6656" s="88"/>
      <c r="BY6656" s="88"/>
      <c r="BZ6656" s="88"/>
      <c r="CA6656" s="88"/>
      <c r="CB6656" s="88"/>
      <c r="CC6656" s="88"/>
      <c r="CD6656" s="88"/>
      <c r="CE6656" s="88"/>
      <c r="CF6656" s="88"/>
      <c r="CG6656" s="88"/>
      <c r="CH6656" s="88"/>
      <c r="CI6656" s="88"/>
      <c r="CJ6656" s="88"/>
      <c r="CK6656" s="88"/>
      <c r="CL6656" s="88"/>
      <c r="CM6656" s="88"/>
      <c r="CN6656" s="88"/>
      <c r="CO6656" s="88"/>
      <c r="CP6656" s="88"/>
      <c r="CQ6656" s="88"/>
      <c r="CR6656" s="88"/>
      <c r="CS6656" s="88"/>
      <c r="CT6656" s="88"/>
      <c r="CU6656" s="88"/>
      <c r="CV6656" s="88"/>
      <c r="CW6656" s="88"/>
      <c r="CX6656" s="88"/>
      <c r="CY6656" s="88"/>
      <c r="CZ6656" s="88"/>
      <c r="DA6656" s="88"/>
      <c r="DB6656" s="88"/>
      <c r="DC6656" s="88"/>
      <c r="DD6656" s="88"/>
      <c r="DE6656" s="88"/>
      <c r="DF6656" s="88"/>
      <c r="DG6656" s="88"/>
      <c r="DH6656" s="88"/>
      <c r="DI6656" s="88"/>
      <c r="DJ6656" s="88"/>
      <c r="DK6656" s="88"/>
      <c r="DL6656" s="88"/>
      <c r="DM6656" s="88"/>
      <c r="DN6656" s="88"/>
      <c r="DO6656" s="88"/>
      <c r="DP6656" s="88"/>
      <c r="DQ6656" s="88"/>
      <c r="DR6656" s="88"/>
      <c r="DS6656" s="88"/>
      <c r="DT6656" s="88"/>
      <c r="DU6656" s="88"/>
      <c r="DV6656" s="88"/>
      <c r="DW6656" s="88"/>
      <c r="DX6656" s="88"/>
      <c r="DY6656" s="88"/>
      <c r="DZ6656" s="88"/>
      <c r="EA6656" s="88"/>
      <c r="EB6656" s="88"/>
      <c r="EC6656" s="88"/>
      <c r="ED6656" s="88"/>
      <c r="EE6656" s="88"/>
      <c r="EF6656" s="88"/>
      <c r="EG6656" s="88"/>
      <c r="EH6656" s="88"/>
      <c r="EI6656" s="88"/>
      <c r="EJ6656" s="88"/>
      <c r="EK6656" s="88"/>
      <c r="EL6656" s="88"/>
      <c r="EM6656" s="88"/>
      <c r="EN6656" s="88"/>
      <c r="EO6656" s="88"/>
      <c r="EP6656" s="88"/>
      <c r="EQ6656" s="88"/>
      <c r="ER6656" s="88"/>
      <c r="ES6656" s="88"/>
      <c r="ET6656" s="88"/>
      <c r="EU6656" s="88"/>
      <c r="EV6656" s="88"/>
      <c r="EW6656" s="88"/>
      <c r="EX6656" s="88"/>
      <c r="EY6656" s="88"/>
      <c r="EZ6656" s="88"/>
      <c r="FA6656" s="88"/>
      <c r="FB6656" s="88"/>
      <c r="FC6656" s="88"/>
      <c r="FD6656" s="88"/>
      <c r="FE6656" s="88"/>
      <c r="FF6656" s="88"/>
      <c r="FG6656" s="88"/>
      <c r="FH6656" s="88"/>
      <c r="FI6656" s="88"/>
      <c r="FJ6656" s="88"/>
      <c r="FK6656" s="88"/>
      <c r="FL6656" s="88"/>
      <c r="FM6656" s="88"/>
      <c r="FN6656" s="88"/>
      <c r="FO6656" s="88"/>
      <c r="FP6656" s="88"/>
      <c r="FQ6656" s="88"/>
      <c r="FR6656" s="88"/>
      <c r="FS6656" s="88"/>
      <c r="FT6656" s="88"/>
      <c r="FU6656" s="88"/>
      <c r="FV6656" s="88"/>
      <c r="FW6656" s="88"/>
      <c r="FX6656" s="88"/>
      <c r="FY6656" s="88"/>
      <c r="FZ6656" s="88"/>
      <c r="GA6656" s="88"/>
      <c r="GB6656" s="88"/>
      <c r="GC6656" s="88"/>
      <c r="GD6656" s="88"/>
      <c r="GE6656" s="88"/>
      <c r="GF6656" s="88"/>
      <c r="GG6656" s="88"/>
      <c r="GH6656" s="88"/>
      <c r="GI6656" s="88"/>
      <c r="GJ6656" s="88"/>
      <c r="GK6656" s="88"/>
      <c r="GL6656" s="88"/>
      <c r="GM6656" s="88"/>
      <c r="GN6656" s="88"/>
      <c r="GO6656" s="88"/>
      <c r="GP6656" s="88"/>
      <c r="GQ6656" s="88"/>
      <c r="GR6656" s="88"/>
      <c r="GS6656" s="88"/>
      <c r="GT6656" s="88"/>
      <c r="GU6656" s="88"/>
      <c r="GV6656" s="88"/>
      <c r="GW6656" s="88"/>
      <c r="GX6656" s="88"/>
      <c r="GY6656" s="88"/>
      <c r="GZ6656" s="88"/>
      <c r="HA6656" s="88"/>
      <c r="HB6656" s="88"/>
      <c r="HC6656" s="88"/>
      <c r="HD6656" s="88"/>
      <c r="HE6656" s="88"/>
      <c r="HF6656" s="88"/>
      <c r="HG6656" s="88"/>
      <c r="HH6656" s="88"/>
      <c r="HI6656" s="88"/>
      <c r="HJ6656" s="88"/>
      <c r="HK6656" s="88"/>
      <c r="HL6656" s="88"/>
      <c r="HM6656" s="88"/>
      <c r="HN6656" s="88"/>
      <c r="HO6656" s="88"/>
      <c r="HP6656" s="88"/>
      <c r="HQ6656" s="88"/>
      <c r="HR6656" s="88"/>
      <c r="HS6656" s="88"/>
      <c r="HT6656" s="88"/>
      <c r="HU6656" s="88"/>
      <c r="HV6656" s="88"/>
      <c r="HW6656" s="88"/>
      <c r="HX6656" s="88"/>
      <c r="HY6656" s="88"/>
      <c r="HZ6656" s="88"/>
      <c r="IA6656" s="88"/>
      <c r="IB6656" s="88"/>
      <c r="IC6656" s="88"/>
      <c r="ID6656" s="88"/>
      <c r="IE6656" s="88"/>
      <c r="IF6656" s="88"/>
      <c r="IG6656" s="88"/>
      <c r="IH6656" s="88"/>
      <c r="II6656" s="88"/>
      <c r="IJ6656" s="88"/>
      <c r="IK6656" s="88"/>
      <c r="IL6656" s="88"/>
      <c r="IM6656" s="88"/>
      <c r="IN6656" s="88"/>
      <c r="IO6656" s="88"/>
      <c r="IP6656" s="88"/>
      <c r="IQ6656" s="88"/>
      <c r="IR6656" s="88"/>
      <c r="IS6656" s="88"/>
      <c r="IT6656" s="88"/>
      <c r="IU6656" s="88"/>
      <c r="IV6656" s="88"/>
      <c r="IW6656" s="88"/>
      <c r="IX6656" s="88"/>
      <c r="IY6656" s="88"/>
      <c r="IZ6656" s="88"/>
      <c r="JA6656" s="88"/>
      <c r="JB6656" s="88"/>
      <c r="JC6656" s="88"/>
      <c r="JD6656" s="88"/>
      <c r="JE6656" s="88"/>
      <c r="JF6656" s="88"/>
      <c r="JG6656" s="88"/>
      <c r="JH6656" s="88"/>
      <c r="JI6656" s="88"/>
      <c r="JJ6656" s="88"/>
      <c r="JK6656" s="88"/>
      <c r="JL6656" s="88"/>
      <c r="JM6656" s="88"/>
      <c r="JN6656" s="88"/>
      <c r="JO6656" s="88"/>
      <c r="JP6656" s="88"/>
      <c r="JQ6656" s="88"/>
      <c r="JR6656" s="88"/>
      <c r="JS6656" s="88"/>
      <c r="JT6656" s="88"/>
      <c r="JU6656" s="88"/>
      <c r="JV6656" s="88"/>
      <c r="JW6656" s="88"/>
      <c r="JX6656" s="88"/>
      <c r="JY6656" s="88"/>
      <c r="JZ6656" s="88"/>
      <c r="KA6656" s="88"/>
      <c r="KB6656" s="88"/>
      <c r="KC6656" s="88"/>
      <c r="KD6656" s="88"/>
      <c r="KE6656" s="88"/>
      <c r="KF6656" s="88"/>
      <c r="KG6656" s="88"/>
      <c r="KH6656" s="88"/>
      <c r="KI6656" s="88"/>
      <c r="KJ6656" s="88"/>
      <c r="KK6656" s="88"/>
      <c r="KL6656" s="88"/>
      <c r="KM6656" s="88"/>
      <c r="KN6656" s="88"/>
      <c r="KO6656" s="88"/>
      <c r="KP6656" s="88"/>
      <c r="KQ6656" s="88"/>
      <c r="KR6656" s="88"/>
      <c r="KS6656" s="88"/>
      <c r="KT6656" s="88"/>
      <c r="KU6656" s="88"/>
      <c r="KV6656" s="88"/>
      <c r="KW6656" s="88"/>
      <c r="KX6656" s="88"/>
      <c r="KY6656" s="88"/>
      <c r="KZ6656" s="88"/>
      <c r="LA6656" s="88"/>
      <c r="LB6656" s="88"/>
      <c r="LC6656" s="88"/>
      <c r="LD6656" s="88"/>
      <c r="LE6656" s="88"/>
      <c r="LF6656" s="88"/>
      <c r="LG6656" s="88"/>
      <c r="LH6656" s="88"/>
      <c r="LI6656" s="88"/>
      <c r="LJ6656" s="88"/>
      <c r="LK6656" s="88"/>
      <c r="LL6656" s="88"/>
      <c r="LM6656" s="88"/>
      <c r="LN6656" s="88"/>
      <c r="LO6656" s="88"/>
      <c r="LP6656" s="88"/>
      <c r="LQ6656" s="88"/>
      <c r="LR6656" s="88"/>
      <c r="LS6656" s="88"/>
      <c r="LT6656" s="88"/>
      <c r="LU6656" s="88"/>
      <c r="LV6656" s="88"/>
      <c r="LW6656" s="88"/>
      <c r="LX6656" s="88"/>
      <c r="LY6656" s="88"/>
      <c r="LZ6656" s="88"/>
      <c r="MA6656" s="88"/>
      <c r="MB6656" s="88"/>
      <c r="MC6656" s="88"/>
      <c r="MD6656" s="88"/>
      <c r="ME6656" s="88"/>
      <c r="MF6656" s="88"/>
      <c r="MG6656" s="88"/>
      <c r="MH6656" s="88"/>
      <c r="MI6656" s="88"/>
      <c r="MJ6656" s="88"/>
      <c r="MK6656" s="88"/>
      <c r="ML6656" s="88"/>
      <c r="MM6656" s="88"/>
      <c r="MN6656" s="88"/>
      <c r="MO6656" s="88"/>
      <c r="MP6656" s="88"/>
      <c r="MQ6656" s="88"/>
      <c r="MR6656" s="88"/>
      <c r="MS6656" s="88"/>
      <c r="MT6656" s="88"/>
      <c r="MU6656" s="88"/>
      <c r="MV6656" s="88"/>
      <c r="MW6656" s="88"/>
      <c r="MX6656" s="88"/>
      <c r="MY6656" s="88"/>
      <c r="MZ6656" s="88"/>
      <c r="NA6656" s="88"/>
      <c r="NB6656" s="88"/>
      <c r="NC6656" s="88"/>
      <c r="ND6656" s="88"/>
      <c r="NE6656" s="88"/>
      <c r="NF6656" s="88"/>
      <c r="NG6656" s="88"/>
      <c r="NH6656" s="88"/>
      <c r="NI6656" s="88"/>
      <c r="NJ6656" s="88"/>
      <c r="NK6656" s="88"/>
      <c r="NL6656" s="88"/>
      <c r="NM6656" s="88"/>
      <c r="NN6656" s="88"/>
      <c r="NO6656" s="88"/>
      <c r="NP6656" s="88"/>
      <c r="NQ6656" s="88"/>
      <c r="NR6656" s="88"/>
      <c r="NS6656" s="88"/>
      <c r="NT6656" s="88"/>
      <c r="NU6656" s="88"/>
      <c r="NV6656" s="88"/>
      <c r="NW6656" s="88"/>
      <c r="NX6656" s="88"/>
      <c r="NY6656" s="88"/>
      <c r="NZ6656" s="88"/>
      <c r="OA6656" s="88"/>
      <c r="OB6656" s="88"/>
      <c r="OC6656" s="88"/>
      <c r="OD6656" s="88"/>
      <c r="OE6656" s="88"/>
      <c r="OF6656" s="88"/>
      <c r="OG6656" s="88"/>
      <c r="OH6656" s="88"/>
      <c r="OI6656" s="88"/>
      <c r="OJ6656" s="88"/>
      <c r="OK6656" s="88"/>
      <c r="OL6656" s="88"/>
      <c r="OM6656" s="88"/>
      <c r="ON6656" s="88"/>
      <c r="OO6656" s="88"/>
      <c r="OP6656" s="88"/>
      <c r="OQ6656" s="88"/>
      <c r="OR6656" s="88"/>
      <c r="OS6656" s="88"/>
      <c r="OT6656" s="88"/>
      <c r="OU6656" s="88"/>
      <c r="OV6656" s="88"/>
      <c r="OW6656" s="88"/>
      <c r="OX6656" s="88"/>
      <c r="OY6656" s="88"/>
      <c r="OZ6656" s="88"/>
      <c r="PA6656" s="88"/>
      <c r="PB6656" s="88"/>
      <c r="PC6656" s="88"/>
      <c r="PD6656" s="88"/>
      <c r="PE6656" s="88"/>
      <c r="PF6656" s="88"/>
      <c r="PG6656" s="88"/>
      <c r="PH6656" s="88"/>
      <c r="PI6656" s="88"/>
      <c r="PJ6656" s="88"/>
      <c r="PK6656" s="88"/>
      <c r="PL6656" s="88"/>
      <c r="PM6656" s="88"/>
      <c r="PN6656" s="88"/>
      <c r="PO6656" s="88"/>
      <c r="PP6656" s="88"/>
      <c r="PQ6656" s="88"/>
      <c r="PR6656" s="88"/>
      <c r="PS6656" s="88"/>
      <c r="PT6656" s="88"/>
      <c r="PU6656" s="88"/>
      <c r="PV6656" s="88"/>
      <c r="PW6656" s="88"/>
      <c r="PX6656" s="88"/>
      <c r="PY6656" s="88"/>
      <c r="PZ6656" s="88"/>
      <c r="QA6656" s="88"/>
      <c r="QB6656" s="88"/>
      <c r="QC6656" s="88"/>
      <c r="QD6656" s="88"/>
      <c r="QE6656" s="88"/>
      <c r="QF6656" s="88"/>
      <c r="QG6656" s="88"/>
      <c r="QH6656" s="88"/>
      <c r="QI6656" s="88"/>
      <c r="QJ6656" s="88"/>
      <c r="QK6656" s="88"/>
      <c r="QL6656" s="88"/>
      <c r="QM6656" s="88"/>
      <c r="QN6656" s="88"/>
      <c r="QO6656" s="88"/>
      <c r="QP6656" s="88"/>
      <c r="QQ6656" s="88"/>
      <c r="QR6656" s="88"/>
      <c r="QS6656" s="88"/>
      <c r="QT6656" s="88"/>
      <c r="QU6656" s="88"/>
      <c r="QV6656" s="88"/>
      <c r="QW6656" s="88"/>
      <c r="QX6656" s="88"/>
      <c r="QY6656" s="88"/>
      <c r="QZ6656" s="88"/>
      <c r="RA6656" s="88"/>
      <c r="RB6656" s="88"/>
      <c r="RC6656" s="88"/>
      <c r="RD6656" s="88"/>
      <c r="RE6656" s="88"/>
      <c r="RF6656" s="88"/>
      <c r="RG6656" s="88"/>
      <c r="RH6656" s="88"/>
      <c r="RI6656" s="88"/>
      <c r="RJ6656" s="88"/>
      <c r="RK6656" s="88"/>
      <c r="RL6656" s="88"/>
      <c r="RM6656" s="88"/>
      <c r="RN6656" s="88"/>
      <c r="RO6656" s="88"/>
      <c r="RP6656" s="88"/>
      <c r="RQ6656" s="88"/>
      <c r="RR6656" s="88"/>
      <c r="RS6656" s="88"/>
      <c r="RT6656" s="88"/>
      <c r="RU6656" s="88"/>
      <c r="RV6656" s="88"/>
      <c r="RW6656" s="88"/>
      <c r="RX6656" s="88"/>
      <c r="RY6656" s="88"/>
      <c r="RZ6656" s="88"/>
      <c r="SA6656" s="88"/>
      <c r="SB6656" s="88"/>
      <c r="SC6656" s="88"/>
      <c r="SD6656" s="88"/>
      <c r="SE6656" s="88"/>
      <c r="SF6656" s="88"/>
      <c r="SG6656" s="88"/>
      <c r="SH6656" s="88"/>
      <c r="SI6656" s="88"/>
      <c r="SJ6656" s="88"/>
      <c r="SK6656" s="88"/>
      <c r="SL6656" s="88"/>
      <c r="SM6656" s="88"/>
      <c r="SN6656" s="88"/>
      <c r="SO6656" s="88"/>
      <c r="SP6656" s="88"/>
      <c r="SQ6656" s="88"/>
      <c r="SR6656" s="88"/>
      <c r="SS6656" s="88"/>
      <c r="ST6656" s="88"/>
      <c r="SU6656" s="88"/>
      <c r="SV6656" s="88"/>
      <c r="SW6656" s="88"/>
      <c r="SX6656" s="88"/>
      <c r="SY6656" s="88"/>
      <c r="SZ6656" s="88"/>
      <c r="TA6656" s="88"/>
      <c r="TB6656" s="88"/>
      <c r="TC6656" s="88"/>
      <c r="TD6656" s="88"/>
      <c r="TE6656" s="88"/>
      <c r="TF6656" s="88"/>
      <c r="TG6656" s="88"/>
      <c r="TH6656" s="88"/>
      <c r="TI6656" s="88"/>
      <c r="TJ6656" s="88"/>
      <c r="TK6656" s="88"/>
      <c r="TL6656" s="88"/>
      <c r="TM6656" s="88"/>
      <c r="TN6656" s="88"/>
      <c r="TO6656" s="88"/>
      <c r="TP6656" s="88"/>
      <c r="TQ6656" s="88"/>
      <c r="TR6656" s="88"/>
      <c r="TS6656" s="88"/>
      <c r="TT6656" s="88"/>
      <c r="TU6656" s="88"/>
      <c r="TV6656" s="88"/>
      <c r="TW6656" s="88"/>
      <c r="TX6656" s="88"/>
      <c r="TY6656" s="88"/>
      <c r="TZ6656" s="88"/>
      <c r="UA6656" s="88"/>
      <c r="UB6656" s="88"/>
      <c r="UC6656" s="88"/>
      <c r="UD6656" s="88"/>
      <c r="UE6656" s="88"/>
      <c r="UF6656" s="88"/>
      <c r="UG6656" s="88"/>
      <c r="UH6656" s="88"/>
      <c r="UI6656" s="88"/>
      <c r="UJ6656" s="88"/>
      <c r="UK6656" s="88"/>
      <c r="UL6656" s="88"/>
      <c r="UM6656" s="88"/>
      <c r="UN6656" s="88"/>
      <c r="UO6656" s="88"/>
      <c r="UP6656" s="88"/>
      <c r="UQ6656" s="88"/>
      <c r="UR6656" s="88"/>
      <c r="US6656" s="88"/>
      <c r="UT6656" s="88"/>
      <c r="UU6656" s="88"/>
      <c r="UV6656" s="88"/>
      <c r="UW6656" s="88"/>
      <c r="UX6656" s="88"/>
      <c r="UY6656" s="88"/>
      <c r="UZ6656" s="88"/>
      <c r="VA6656" s="88"/>
      <c r="VB6656" s="88"/>
      <c r="VC6656" s="88"/>
      <c r="VD6656" s="88"/>
      <c r="VE6656" s="88"/>
      <c r="VF6656" s="88"/>
      <c r="VG6656" s="88"/>
      <c r="VH6656" s="88"/>
      <c r="VI6656" s="88"/>
      <c r="VJ6656" s="88"/>
      <c r="VK6656" s="88"/>
      <c r="VL6656" s="88"/>
      <c r="VM6656" s="88"/>
      <c r="VN6656" s="88"/>
      <c r="VO6656" s="88"/>
      <c r="VP6656" s="88"/>
      <c r="VQ6656" s="88"/>
      <c r="VR6656" s="88"/>
      <c r="VS6656" s="88"/>
      <c r="VT6656" s="88"/>
      <c r="VU6656" s="88"/>
      <c r="VV6656" s="88"/>
      <c r="VW6656" s="88"/>
      <c r="VX6656" s="88"/>
      <c r="VY6656" s="88"/>
      <c r="VZ6656" s="88"/>
      <c r="WA6656" s="88"/>
      <c r="WB6656" s="88"/>
      <c r="WC6656" s="88"/>
      <c r="WD6656" s="88"/>
      <c r="WE6656" s="88"/>
      <c r="WF6656" s="88"/>
      <c r="WG6656" s="88"/>
      <c r="WH6656" s="88"/>
      <c r="WI6656" s="88"/>
      <c r="WJ6656" s="88"/>
      <c r="WK6656" s="88"/>
      <c r="WL6656" s="88"/>
      <c r="WM6656" s="88"/>
      <c r="WN6656" s="88"/>
      <c r="WO6656" s="88"/>
      <c r="WP6656" s="88"/>
      <c r="WQ6656" s="88"/>
      <c r="WR6656" s="88"/>
      <c r="WS6656" s="88"/>
      <c r="WT6656" s="88"/>
      <c r="WU6656" s="88"/>
      <c r="WV6656" s="88"/>
      <c r="WW6656" s="88"/>
      <c r="WX6656" s="88"/>
      <c r="WY6656" s="88"/>
      <c r="WZ6656" s="88"/>
      <c r="XA6656" s="88"/>
      <c r="XB6656" s="88"/>
      <c r="XC6656" s="88"/>
      <c r="XD6656" s="88"/>
      <c r="XE6656" s="88"/>
      <c r="XF6656" s="88"/>
      <c r="XG6656" s="88"/>
      <c r="XH6656" s="88"/>
      <c r="XI6656" s="88"/>
      <c r="XJ6656" s="88"/>
      <c r="XK6656" s="88"/>
      <c r="XL6656" s="88"/>
      <c r="XM6656" s="88"/>
      <c r="XN6656" s="88"/>
      <c r="XO6656" s="88"/>
      <c r="XP6656" s="88"/>
      <c r="XQ6656" s="88"/>
      <c r="XR6656" s="88"/>
      <c r="XS6656" s="88"/>
      <c r="XT6656" s="88"/>
      <c r="XU6656" s="88"/>
      <c r="XV6656" s="88"/>
      <c r="XW6656" s="88"/>
      <c r="XX6656" s="88"/>
      <c r="XY6656" s="88"/>
      <c r="XZ6656" s="88"/>
      <c r="YA6656" s="88"/>
      <c r="YB6656" s="88"/>
      <c r="YC6656" s="88"/>
      <c r="YD6656" s="88"/>
      <c r="YE6656" s="88"/>
      <c r="YF6656" s="88"/>
      <c r="YG6656" s="88"/>
      <c r="YH6656" s="88"/>
      <c r="YI6656" s="88"/>
      <c r="YJ6656" s="88"/>
      <c r="YK6656" s="88"/>
      <c r="YL6656" s="88"/>
      <c r="YM6656" s="88"/>
      <c r="YN6656" s="88"/>
      <c r="YO6656" s="88"/>
      <c r="YP6656" s="88"/>
      <c r="YQ6656" s="88"/>
      <c r="YR6656" s="88"/>
      <c r="YS6656" s="88"/>
      <c r="YT6656" s="88"/>
      <c r="YU6656" s="88"/>
      <c r="YV6656" s="88"/>
      <c r="YW6656" s="88"/>
      <c r="YX6656" s="88"/>
      <c r="YY6656" s="88"/>
      <c r="YZ6656" s="88"/>
      <c r="ZA6656" s="88"/>
      <c r="ZB6656" s="88"/>
      <c r="ZC6656" s="88"/>
      <c r="ZD6656" s="88"/>
      <c r="ZE6656" s="88"/>
      <c r="ZF6656" s="88"/>
      <c r="ZG6656" s="88"/>
      <c r="ZH6656" s="88"/>
      <c r="ZI6656" s="88"/>
      <c r="ZJ6656" s="88"/>
      <c r="ZK6656" s="88"/>
      <c r="ZL6656" s="88"/>
      <c r="ZM6656" s="88"/>
      <c r="ZN6656" s="88"/>
      <c r="ZO6656" s="88"/>
      <c r="ZP6656" s="88"/>
      <c r="ZQ6656" s="88"/>
      <c r="ZR6656" s="88"/>
      <c r="ZS6656" s="88"/>
      <c r="ZT6656" s="88"/>
      <c r="ZU6656" s="88"/>
      <c r="ZV6656" s="88"/>
      <c r="ZW6656" s="88"/>
      <c r="ZX6656" s="88"/>
      <c r="ZY6656" s="88"/>
      <c r="ZZ6656" s="88"/>
      <c r="AAA6656" s="88"/>
      <c r="AAB6656" s="88"/>
      <c r="AAC6656" s="88"/>
      <c r="AAD6656" s="88"/>
      <c r="AAE6656" s="88"/>
      <c r="AAF6656" s="88"/>
      <c r="AAG6656" s="88"/>
      <c r="AAH6656" s="88"/>
      <c r="AAI6656" s="88"/>
      <c r="AAJ6656" s="88"/>
      <c r="AAK6656" s="88"/>
      <c r="AAL6656" s="88"/>
      <c r="AAM6656" s="88"/>
      <c r="AAN6656" s="88"/>
      <c r="AAO6656" s="88"/>
      <c r="AAP6656" s="88"/>
      <c r="AAQ6656" s="88"/>
      <c r="AAR6656" s="88"/>
      <c r="AAS6656" s="88"/>
      <c r="AAT6656" s="88"/>
      <c r="AAU6656" s="88"/>
      <c r="AAV6656" s="88"/>
      <c r="AAW6656" s="88"/>
      <c r="AAX6656" s="88"/>
      <c r="AAY6656" s="88"/>
      <c r="AAZ6656" s="88"/>
      <c r="ABA6656" s="88"/>
      <c r="ABB6656" s="88"/>
      <c r="ABC6656" s="88"/>
      <c r="ABD6656" s="88"/>
      <c r="ABE6656" s="88"/>
      <c r="ABF6656" s="88"/>
      <c r="ABG6656" s="88"/>
      <c r="ABH6656" s="88"/>
      <c r="ABI6656" s="88"/>
      <c r="ABJ6656" s="88"/>
      <c r="ABK6656" s="88"/>
      <c r="ABL6656" s="88"/>
      <c r="ABM6656" s="88"/>
      <c r="ABN6656" s="88"/>
      <c r="ABO6656" s="88"/>
      <c r="ABP6656" s="88"/>
      <c r="ABQ6656" s="88"/>
      <c r="ABR6656" s="88"/>
      <c r="ABS6656" s="88"/>
      <c r="ABT6656" s="88"/>
      <c r="ABU6656" s="88"/>
      <c r="ABV6656" s="88"/>
      <c r="ABW6656" s="88"/>
      <c r="ABX6656" s="88"/>
      <c r="ABY6656" s="88"/>
      <c r="ABZ6656" s="88"/>
      <c r="ACA6656" s="88"/>
      <c r="ACB6656" s="88"/>
      <c r="ACC6656" s="88"/>
      <c r="ACD6656" s="88"/>
      <c r="ACE6656" s="88"/>
      <c r="ACF6656" s="88"/>
      <c r="ACG6656" s="88"/>
      <c r="ACH6656" s="88"/>
      <c r="ACI6656" s="88"/>
      <c r="ACJ6656" s="88"/>
      <c r="ACK6656" s="88"/>
      <c r="ACL6656" s="88"/>
      <c r="ACM6656" s="88"/>
      <c r="ACN6656" s="88"/>
      <c r="ACO6656" s="88"/>
      <c r="ACP6656" s="88"/>
      <c r="ACQ6656" s="88"/>
      <c r="ACR6656" s="88"/>
      <c r="ACS6656" s="88"/>
      <c r="ACT6656" s="88"/>
      <c r="ACU6656" s="88"/>
      <c r="ACV6656" s="88"/>
      <c r="ACW6656" s="88"/>
      <c r="ACX6656" s="88"/>
      <c r="ACY6656" s="88"/>
      <c r="ACZ6656" s="88"/>
      <c r="ADA6656" s="88"/>
      <c r="ADB6656" s="88"/>
      <c r="ADC6656" s="88"/>
      <c r="ADD6656" s="88"/>
      <c r="ADE6656" s="88"/>
      <c r="ADF6656" s="88"/>
      <c r="ADG6656" s="88"/>
      <c r="ADH6656" s="88"/>
      <c r="ADI6656" s="88"/>
      <c r="ADJ6656" s="88"/>
      <c r="ADK6656" s="88"/>
      <c r="ADL6656" s="88"/>
      <c r="ADM6656" s="88"/>
      <c r="ADN6656" s="88"/>
      <c r="ADO6656" s="88"/>
      <c r="ADP6656" s="88"/>
      <c r="ADQ6656" s="88"/>
      <c r="ADR6656" s="88"/>
      <c r="ADS6656" s="88"/>
      <c r="ADT6656" s="88"/>
      <c r="ADU6656" s="88"/>
      <c r="ADV6656" s="88"/>
      <c r="ADW6656" s="88"/>
      <c r="ADX6656" s="88"/>
      <c r="ADY6656" s="88"/>
      <c r="ADZ6656" s="88"/>
      <c r="AEA6656" s="88"/>
      <c r="AEB6656" s="88"/>
      <c r="AEC6656" s="88"/>
      <c r="AED6656" s="88"/>
      <c r="AEE6656" s="88"/>
      <c r="AEF6656" s="88"/>
      <c r="AEG6656" s="88"/>
      <c r="AEH6656" s="88"/>
      <c r="AEI6656" s="88"/>
      <c r="AEJ6656" s="88"/>
      <c r="AEK6656" s="88"/>
      <c r="AEL6656" s="88"/>
      <c r="AEM6656" s="88"/>
      <c r="AEN6656" s="88"/>
      <c r="AEO6656" s="88"/>
      <c r="AEP6656" s="88"/>
      <c r="AEQ6656" s="88"/>
      <c r="AER6656" s="88"/>
      <c r="AES6656" s="88"/>
      <c r="AET6656" s="88"/>
      <c r="AEU6656" s="88"/>
      <c r="AEV6656" s="88"/>
      <c r="AEW6656" s="88"/>
      <c r="AEX6656" s="88"/>
      <c r="AEY6656" s="88"/>
      <c r="AEZ6656" s="88"/>
      <c r="AFA6656" s="88"/>
      <c r="AFB6656" s="88"/>
      <c r="AFC6656" s="88"/>
      <c r="AFD6656" s="88"/>
      <c r="AFE6656" s="88"/>
      <c r="AFF6656" s="88"/>
      <c r="AFG6656" s="88"/>
      <c r="AFH6656" s="88"/>
      <c r="AFI6656" s="88"/>
      <c r="AFJ6656" s="88"/>
      <c r="AFK6656" s="88"/>
      <c r="AFL6656" s="88"/>
      <c r="AFM6656" s="88"/>
      <c r="AFN6656" s="88"/>
      <c r="AFO6656" s="88"/>
      <c r="AFP6656" s="88"/>
      <c r="AFQ6656" s="88"/>
      <c r="AFR6656" s="88"/>
      <c r="AFS6656" s="88"/>
      <c r="AFT6656" s="88"/>
      <c r="AFU6656" s="88"/>
      <c r="AFV6656" s="88"/>
      <c r="AFW6656" s="88"/>
      <c r="AFX6656" s="88"/>
      <c r="AFY6656" s="88"/>
      <c r="AFZ6656" s="88"/>
      <c r="AGA6656" s="88"/>
      <c r="AGB6656" s="88"/>
      <c r="AGC6656" s="88"/>
      <c r="AGD6656" s="88"/>
      <c r="AGE6656" s="88"/>
      <c r="AGF6656" s="88"/>
      <c r="AGG6656" s="88"/>
      <c r="AGH6656" s="88"/>
      <c r="AGI6656" s="88"/>
      <c r="AGJ6656" s="88"/>
      <c r="AGK6656" s="88"/>
      <c r="AGL6656" s="88"/>
      <c r="AGM6656" s="88"/>
      <c r="AGN6656" s="88"/>
      <c r="AGO6656" s="88"/>
      <c r="AGP6656" s="88"/>
      <c r="AGQ6656" s="88"/>
      <c r="AGR6656" s="88"/>
      <c r="AGS6656" s="88"/>
      <c r="AGT6656" s="88"/>
      <c r="AGU6656" s="88"/>
      <c r="AGV6656" s="88"/>
      <c r="AGW6656" s="88"/>
      <c r="AGX6656" s="88"/>
      <c r="AGY6656" s="88"/>
      <c r="AGZ6656" s="88"/>
      <c r="AHA6656" s="88"/>
      <c r="AHB6656" s="88"/>
      <c r="AHC6656" s="88"/>
      <c r="AHD6656" s="88"/>
      <c r="AHE6656" s="88"/>
      <c r="AHF6656" s="88"/>
      <c r="AHG6656" s="88"/>
      <c r="AHH6656" s="88"/>
      <c r="AHI6656" s="88"/>
      <c r="AHJ6656" s="88"/>
      <c r="AHK6656" s="88"/>
      <c r="AHL6656" s="88"/>
      <c r="AHM6656" s="88"/>
      <c r="AHN6656" s="88"/>
      <c r="AHO6656" s="88"/>
      <c r="AHP6656" s="88"/>
      <c r="AHQ6656" s="88"/>
      <c r="AHR6656" s="88"/>
      <c r="AHS6656" s="88"/>
      <c r="AHT6656" s="88"/>
      <c r="AHU6656" s="88"/>
      <c r="AHV6656" s="88"/>
      <c r="AHW6656" s="88"/>
      <c r="AHX6656" s="88"/>
      <c r="AHY6656" s="88"/>
      <c r="AHZ6656" s="88"/>
      <c r="AIA6656" s="88"/>
      <c r="AIB6656" s="88"/>
      <c r="AIC6656" s="88"/>
      <c r="AID6656" s="88"/>
      <c r="AIE6656" s="88"/>
      <c r="AIF6656" s="88"/>
      <c r="AIG6656" s="88"/>
      <c r="AIH6656" s="88"/>
      <c r="AII6656" s="88"/>
      <c r="AIJ6656" s="88"/>
      <c r="AIK6656" s="88"/>
      <c r="AIL6656" s="88"/>
      <c r="AIM6656" s="88"/>
      <c r="AIN6656" s="88"/>
      <c r="AIO6656" s="88"/>
      <c r="AIP6656" s="88"/>
      <c r="AIQ6656" s="88"/>
      <c r="AIR6656" s="88"/>
      <c r="AIS6656" s="88"/>
      <c r="AIT6656" s="88"/>
      <c r="AIU6656" s="88"/>
      <c r="AIV6656" s="88"/>
      <c r="AIW6656" s="88"/>
      <c r="AIX6656" s="88"/>
      <c r="AIY6656" s="88"/>
      <c r="AIZ6656" s="88"/>
      <c r="AJA6656" s="88"/>
      <c r="AJB6656" s="88"/>
      <c r="AJC6656" s="88"/>
      <c r="AJD6656" s="88"/>
      <c r="AJE6656" s="88"/>
      <c r="AJF6656" s="88"/>
      <c r="AJG6656" s="88"/>
      <c r="AJH6656" s="88"/>
      <c r="AJI6656" s="88"/>
      <c r="AJJ6656" s="88"/>
      <c r="AJK6656" s="88"/>
      <c r="AJL6656" s="88"/>
      <c r="AJM6656" s="88"/>
      <c r="AJN6656" s="88"/>
      <c r="AJO6656" s="88"/>
      <c r="AJP6656" s="88"/>
      <c r="AJQ6656" s="88"/>
      <c r="AJR6656" s="88"/>
      <c r="AJS6656" s="88"/>
      <c r="AJT6656" s="88"/>
      <c r="AJU6656" s="88"/>
      <c r="AJV6656" s="88"/>
      <c r="AJW6656" s="88"/>
      <c r="AJX6656" s="88"/>
      <c r="AJY6656" s="88"/>
      <c r="AJZ6656" s="88"/>
      <c r="AKA6656" s="88"/>
      <c r="AKB6656" s="88"/>
      <c r="AKC6656" s="88"/>
      <c r="AKD6656" s="88"/>
      <c r="AKE6656" s="88"/>
      <c r="AKF6656" s="88"/>
      <c r="AKG6656" s="88"/>
      <c r="AKH6656" s="88"/>
      <c r="AKI6656" s="88"/>
      <c r="AKJ6656" s="88"/>
      <c r="AKK6656" s="88"/>
      <c r="AKL6656" s="88"/>
      <c r="AKM6656" s="88"/>
      <c r="AKN6656" s="88"/>
      <c r="AKO6656" s="88"/>
      <c r="AKP6656" s="88"/>
      <c r="AKQ6656" s="88"/>
      <c r="AKR6656" s="88"/>
      <c r="AKS6656" s="88"/>
      <c r="AKT6656" s="88"/>
      <c r="AKU6656" s="88"/>
      <c r="AKV6656" s="88"/>
      <c r="AKW6656" s="88"/>
      <c r="AKX6656" s="88"/>
      <c r="AKY6656" s="88"/>
      <c r="AKZ6656" s="88"/>
      <c r="ALA6656" s="88"/>
      <c r="ALB6656" s="88"/>
      <c r="ALC6656" s="88"/>
      <c r="ALD6656" s="88"/>
      <c r="ALE6656" s="88"/>
      <c r="ALF6656" s="88"/>
      <c r="ALG6656" s="88"/>
      <c r="ALH6656" s="88"/>
      <c r="ALI6656" s="88"/>
      <c r="ALJ6656" s="88"/>
      <c r="ALK6656" s="88"/>
      <c r="ALL6656" s="88"/>
      <c r="ALM6656" s="88"/>
      <c r="ALN6656" s="88"/>
      <c r="ALO6656" s="88"/>
      <c r="ALP6656" s="88"/>
      <c r="ALQ6656" s="88"/>
      <c r="ALR6656" s="88"/>
      <c r="ALS6656" s="88"/>
      <c r="ALT6656" s="88"/>
      <c r="ALU6656" s="88"/>
      <c r="ALV6656" s="88"/>
      <c r="ALW6656" s="88"/>
      <c r="ALX6656" s="88"/>
      <c r="ALY6656" s="88"/>
      <c r="ALZ6656" s="88"/>
      <c r="AMA6656" s="88"/>
      <c r="AMB6656" s="88"/>
      <c r="AMC6656" s="88"/>
      <c r="AMD6656" s="88"/>
      <c r="AME6656" s="88"/>
      <c r="AMF6656" s="88"/>
      <c r="AMG6656" s="88"/>
      <c r="AMH6656" s="88"/>
      <c r="AMI6656" s="88"/>
      <c r="AMJ6656" s="88"/>
      <c r="AMK6656" s="88"/>
      <c r="AML6656" s="88"/>
      <c r="AMM6656" s="88"/>
      <c r="AMN6656" s="88"/>
      <c r="AMO6656" s="88"/>
    </row>
    <row r="6657" spans="1:1029" s="104" customFormat="1" x14ac:dyDescent="0.35">
      <c r="A6657" s="21">
        <v>10141103</v>
      </c>
      <c r="B6657" s="158" t="s">
        <v>725</v>
      </c>
      <c r="C6657" s="115" t="s">
        <v>710</v>
      </c>
      <c r="D6657" s="124" t="s">
        <v>835</v>
      </c>
      <c r="E6657" s="114" t="str">
        <f t="shared" si="1237"/>
        <v>TRANSFORMADOR MARCA:MAXI CONCEPTS PT 341R PT 341R</v>
      </c>
      <c r="F6657" s="124"/>
      <c r="G6657" s="132" t="s">
        <v>835</v>
      </c>
      <c r="H6657" s="132" t="s">
        <v>815</v>
      </c>
      <c r="I6657" s="136"/>
      <c r="J6657" s="124"/>
      <c r="K6657" s="129" t="s">
        <v>834</v>
      </c>
      <c r="L6657" s="142" t="s">
        <v>833</v>
      </c>
      <c r="M6657" s="124">
        <v>315</v>
      </c>
      <c r="N6657" s="124">
        <v>33</v>
      </c>
      <c r="O6657" s="21">
        <v>0.4</v>
      </c>
      <c r="P6657" s="124" t="s">
        <v>514</v>
      </c>
      <c r="Q6657" s="142">
        <v>2017</v>
      </c>
      <c r="R6657" s="124" t="s">
        <v>832</v>
      </c>
      <c r="S6657" s="124" t="s">
        <v>831</v>
      </c>
      <c r="T6657" s="116">
        <v>1039</v>
      </c>
      <c r="U6657" s="111">
        <v>45</v>
      </c>
      <c r="V6657" s="113">
        <f t="shared" si="1238"/>
        <v>1039</v>
      </c>
      <c r="W6657" s="113">
        <f t="shared" si="1239"/>
        <v>0</v>
      </c>
      <c r="X6657" s="112">
        <f t="shared" si="1240"/>
        <v>0</v>
      </c>
      <c r="Y6657" s="111"/>
      <c r="Z6657" s="110">
        <f t="shared" si="1248"/>
        <v>45</v>
      </c>
      <c r="AA6657" s="109">
        <f t="shared" si="1241"/>
        <v>51.95</v>
      </c>
      <c r="AB6657" s="109">
        <f t="shared" si="1242"/>
        <v>51950</v>
      </c>
      <c r="AC6657" s="108">
        <f t="shared" si="1243"/>
        <v>987.05</v>
      </c>
      <c r="AD6657" s="107">
        <f t="shared" si="1244"/>
        <v>2.2222222222222223E-2</v>
      </c>
      <c r="AE6657" s="106">
        <f t="shared" si="1245"/>
        <v>21.934444444444445</v>
      </c>
      <c r="AF6657" s="105">
        <f t="shared" si="1246"/>
        <v>21.934444444444445</v>
      </c>
      <c r="AG6657" s="105">
        <f t="shared" si="1247"/>
        <v>1017.0655555555555</v>
      </c>
      <c r="AH6657" s="88"/>
      <c r="AI6657" s="88"/>
      <c r="AJ6657" s="88"/>
      <c r="AK6657" s="88"/>
      <c r="AL6657" s="88"/>
      <c r="AM6657" s="88"/>
      <c r="AN6657" s="88"/>
      <c r="AO6657" s="88"/>
      <c r="AP6657" s="88"/>
      <c r="AQ6657" s="88"/>
      <c r="AR6657" s="88"/>
      <c r="AS6657" s="88"/>
      <c r="AT6657" s="88"/>
      <c r="AU6657" s="88"/>
      <c r="AV6657" s="88"/>
      <c r="AW6657" s="88"/>
      <c r="AX6657" s="88"/>
      <c r="AY6657" s="88"/>
      <c r="AZ6657" s="88"/>
      <c r="BA6657" s="88"/>
      <c r="BB6657" s="88"/>
      <c r="BC6657" s="88"/>
      <c r="BD6657" s="88"/>
      <c r="BE6657" s="88"/>
      <c r="BF6657" s="88"/>
      <c r="BG6657" s="88"/>
      <c r="BH6657" s="88"/>
      <c r="BI6657" s="88"/>
      <c r="BJ6657" s="88"/>
      <c r="BK6657" s="88"/>
      <c r="BL6657" s="88"/>
      <c r="BM6657" s="88"/>
      <c r="BN6657" s="88"/>
      <c r="BO6657" s="88"/>
      <c r="BP6657" s="88"/>
      <c r="BQ6657" s="88"/>
      <c r="BR6657" s="88"/>
      <c r="BS6657" s="88"/>
      <c r="BT6657" s="88"/>
      <c r="BU6657" s="88"/>
      <c r="BV6657" s="88"/>
      <c r="BW6657" s="88"/>
      <c r="BX6657" s="88"/>
      <c r="BY6657" s="88"/>
      <c r="BZ6657" s="88"/>
      <c r="CA6657" s="88"/>
      <c r="CB6657" s="88"/>
      <c r="CC6657" s="88"/>
      <c r="CD6657" s="88"/>
      <c r="CE6657" s="88"/>
      <c r="CF6657" s="88"/>
      <c r="CG6657" s="88"/>
      <c r="CH6657" s="88"/>
      <c r="CI6657" s="88"/>
      <c r="CJ6657" s="88"/>
      <c r="CK6657" s="88"/>
      <c r="CL6657" s="88"/>
      <c r="CM6657" s="88"/>
      <c r="CN6657" s="88"/>
      <c r="CO6657" s="88"/>
      <c r="CP6657" s="88"/>
      <c r="CQ6657" s="88"/>
      <c r="CR6657" s="88"/>
      <c r="CS6657" s="88"/>
      <c r="CT6657" s="88"/>
      <c r="CU6657" s="88"/>
      <c r="CV6657" s="88"/>
      <c r="CW6657" s="88"/>
      <c r="CX6657" s="88"/>
      <c r="CY6657" s="88"/>
      <c r="CZ6657" s="88"/>
      <c r="DA6657" s="88"/>
      <c r="DB6657" s="88"/>
      <c r="DC6657" s="88"/>
      <c r="DD6657" s="88"/>
      <c r="DE6657" s="88"/>
      <c r="DF6657" s="88"/>
      <c r="DG6657" s="88"/>
      <c r="DH6657" s="88"/>
      <c r="DI6657" s="88"/>
      <c r="DJ6657" s="88"/>
      <c r="DK6657" s="88"/>
      <c r="DL6657" s="88"/>
      <c r="DM6657" s="88"/>
      <c r="DN6657" s="88"/>
      <c r="DO6657" s="88"/>
      <c r="DP6657" s="88"/>
      <c r="DQ6657" s="88"/>
      <c r="DR6657" s="88"/>
      <c r="DS6657" s="88"/>
      <c r="DT6657" s="88"/>
      <c r="DU6657" s="88"/>
      <c r="DV6657" s="88"/>
      <c r="DW6657" s="88"/>
      <c r="DX6657" s="88"/>
      <c r="DY6657" s="88"/>
      <c r="DZ6657" s="88"/>
      <c r="EA6657" s="88"/>
      <c r="EB6657" s="88"/>
      <c r="EC6657" s="88"/>
      <c r="ED6657" s="88"/>
      <c r="EE6657" s="88"/>
      <c r="EF6657" s="88"/>
      <c r="EG6657" s="88"/>
      <c r="EH6657" s="88"/>
      <c r="EI6657" s="88"/>
      <c r="EJ6657" s="88"/>
      <c r="EK6657" s="88"/>
      <c r="EL6657" s="88"/>
      <c r="EM6657" s="88"/>
      <c r="EN6657" s="88"/>
      <c r="EO6657" s="88"/>
      <c r="EP6657" s="88"/>
      <c r="EQ6657" s="88"/>
      <c r="ER6657" s="88"/>
      <c r="ES6657" s="88"/>
      <c r="ET6657" s="88"/>
      <c r="EU6657" s="88"/>
      <c r="EV6657" s="88"/>
      <c r="EW6657" s="88"/>
      <c r="EX6657" s="88"/>
      <c r="EY6657" s="88"/>
      <c r="EZ6657" s="88"/>
      <c r="FA6657" s="88"/>
      <c r="FB6657" s="88"/>
      <c r="FC6657" s="88"/>
      <c r="FD6657" s="88"/>
      <c r="FE6657" s="88"/>
      <c r="FF6657" s="88"/>
      <c r="FG6657" s="88"/>
      <c r="FH6657" s="88"/>
      <c r="FI6657" s="88"/>
      <c r="FJ6657" s="88"/>
      <c r="FK6657" s="88"/>
      <c r="FL6657" s="88"/>
      <c r="FM6657" s="88"/>
      <c r="FN6657" s="88"/>
      <c r="FO6657" s="88"/>
      <c r="FP6657" s="88"/>
      <c r="FQ6657" s="88"/>
      <c r="FR6657" s="88"/>
      <c r="FS6657" s="88"/>
      <c r="FT6657" s="88"/>
      <c r="FU6657" s="88"/>
      <c r="FV6657" s="88"/>
      <c r="FW6657" s="88"/>
      <c r="FX6657" s="88"/>
      <c r="FY6657" s="88"/>
      <c r="FZ6657" s="88"/>
      <c r="GA6657" s="88"/>
      <c r="GB6657" s="88"/>
      <c r="GC6657" s="88"/>
      <c r="GD6657" s="88"/>
      <c r="GE6657" s="88"/>
      <c r="GF6657" s="88"/>
      <c r="GG6657" s="88"/>
      <c r="GH6657" s="88"/>
      <c r="GI6657" s="88"/>
      <c r="GJ6657" s="88"/>
      <c r="GK6657" s="88"/>
      <c r="GL6657" s="88"/>
      <c r="GM6657" s="88"/>
      <c r="GN6657" s="88"/>
      <c r="GO6657" s="88"/>
      <c r="GP6657" s="88"/>
      <c r="GQ6657" s="88"/>
      <c r="GR6657" s="88"/>
      <c r="GS6657" s="88"/>
      <c r="GT6657" s="88"/>
      <c r="GU6657" s="88"/>
      <c r="GV6657" s="88"/>
      <c r="GW6657" s="88"/>
      <c r="GX6657" s="88"/>
      <c r="GY6657" s="88"/>
      <c r="GZ6657" s="88"/>
      <c r="HA6657" s="88"/>
      <c r="HB6657" s="88"/>
      <c r="HC6657" s="88"/>
      <c r="HD6657" s="88"/>
      <c r="HE6657" s="88"/>
      <c r="HF6657" s="88"/>
      <c r="HG6657" s="88"/>
      <c r="HH6657" s="88"/>
      <c r="HI6657" s="88"/>
      <c r="HJ6657" s="88"/>
      <c r="HK6657" s="88"/>
      <c r="HL6657" s="88"/>
      <c r="HM6657" s="88"/>
      <c r="HN6657" s="88"/>
      <c r="HO6657" s="88"/>
      <c r="HP6657" s="88"/>
      <c r="HQ6657" s="88"/>
      <c r="HR6657" s="88"/>
      <c r="HS6657" s="88"/>
      <c r="HT6657" s="88"/>
      <c r="HU6657" s="88"/>
      <c r="HV6657" s="88"/>
      <c r="HW6657" s="88"/>
      <c r="HX6657" s="88"/>
      <c r="HY6657" s="88"/>
      <c r="HZ6657" s="88"/>
      <c r="IA6657" s="88"/>
      <c r="IB6657" s="88"/>
      <c r="IC6657" s="88"/>
      <c r="ID6657" s="88"/>
      <c r="IE6657" s="88"/>
      <c r="IF6657" s="88"/>
      <c r="IG6657" s="88"/>
      <c r="IH6657" s="88"/>
      <c r="II6657" s="88"/>
      <c r="IJ6657" s="88"/>
      <c r="IK6657" s="88"/>
      <c r="IL6657" s="88"/>
      <c r="IM6657" s="88"/>
      <c r="IN6657" s="88"/>
      <c r="IO6657" s="88"/>
      <c r="IP6657" s="88"/>
      <c r="IQ6657" s="88"/>
      <c r="IR6657" s="88"/>
      <c r="IS6657" s="88"/>
      <c r="IT6657" s="88"/>
      <c r="IU6657" s="88"/>
      <c r="IV6657" s="88"/>
      <c r="IW6657" s="88"/>
      <c r="IX6657" s="88"/>
      <c r="IY6657" s="88"/>
      <c r="IZ6657" s="88"/>
      <c r="JA6657" s="88"/>
      <c r="JB6657" s="88"/>
      <c r="JC6657" s="88"/>
      <c r="JD6657" s="88"/>
      <c r="JE6657" s="88"/>
      <c r="JF6657" s="88"/>
      <c r="JG6657" s="88"/>
      <c r="JH6657" s="88"/>
      <c r="JI6657" s="88"/>
      <c r="JJ6657" s="88"/>
      <c r="JK6657" s="88"/>
      <c r="JL6657" s="88"/>
      <c r="JM6657" s="88"/>
      <c r="JN6657" s="88"/>
      <c r="JO6657" s="88"/>
      <c r="JP6657" s="88"/>
      <c r="JQ6657" s="88"/>
      <c r="JR6657" s="88"/>
      <c r="JS6657" s="88"/>
      <c r="JT6657" s="88"/>
      <c r="JU6657" s="88"/>
      <c r="JV6657" s="88"/>
      <c r="JW6657" s="88"/>
      <c r="JX6657" s="88"/>
      <c r="JY6657" s="88"/>
      <c r="JZ6657" s="88"/>
      <c r="KA6657" s="88"/>
      <c r="KB6657" s="88"/>
      <c r="KC6657" s="88"/>
      <c r="KD6657" s="88"/>
      <c r="KE6657" s="88"/>
      <c r="KF6657" s="88"/>
      <c r="KG6657" s="88"/>
      <c r="KH6657" s="88"/>
      <c r="KI6657" s="88"/>
      <c r="KJ6657" s="88"/>
      <c r="KK6657" s="88"/>
      <c r="KL6657" s="88"/>
      <c r="KM6657" s="88"/>
      <c r="KN6657" s="88"/>
      <c r="KO6657" s="88"/>
      <c r="KP6657" s="88"/>
      <c r="KQ6657" s="88"/>
      <c r="KR6657" s="88"/>
      <c r="KS6657" s="88"/>
      <c r="KT6657" s="88"/>
      <c r="KU6657" s="88"/>
      <c r="KV6657" s="88"/>
      <c r="KW6657" s="88"/>
      <c r="KX6657" s="88"/>
      <c r="KY6657" s="88"/>
      <c r="KZ6657" s="88"/>
      <c r="LA6657" s="88"/>
      <c r="LB6657" s="88"/>
      <c r="LC6657" s="88"/>
      <c r="LD6657" s="88"/>
      <c r="LE6657" s="88"/>
      <c r="LF6657" s="88"/>
      <c r="LG6657" s="88"/>
      <c r="LH6657" s="88"/>
      <c r="LI6657" s="88"/>
      <c r="LJ6657" s="88"/>
      <c r="LK6657" s="88"/>
      <c r="LL6657" s="88"/>
      <c r="LM6657" s="88"/>
      <c r="LN6657" s="88"/>
      <c r="LO6657" s="88"/>
      <c r="LP6657" s="88"/>
      <c r="LQ6657" s="88"/>
      <c r="LR6657" s="88"/>
      <c r="LS6657" s="88"/>
      <c r="LT6657" s="88"/>
      <c r="LU6657" s="88"/>
      <c r="LV6657" s="88"/>
      <c r="LW6657" s="88"/>
      <c r="LX6657" s="88"/>
      <c r="LY6657" s="88"/>
      <c r="LZ6657" s="88"/>
      <c r="MA6657" s="88"/>
      <c r="MB6657" s="88"/>
      <c r="MC6657" s="88"/>
      <c r="MD6657" s="88"/>
      <c r="ME6657" s="88"/>
      <c r="MF6657" s="88"/>
      <c r="MG6657" s="88"/>
      <c r="MH6657" s="88"/>
      <c r="MI6657" s="88"/>
      <c r="MJ6657" s="88"/>
      <c r="MK6657" s="88"/>
      <c r="ML6657" s="88"/>
      <c r="MM6657" s="88"/>
      <c r="MN6657" s="88"/>
      <c r="MO6657" s="88"/>
      <c r="MP6657" s="88"/>
      <c r="MQ6657" s="88"/>
      <c r="MR6657" s="88"/>
      <c r="MS6657" s="88"/>
      <c r="MT6657" s="88"/>
      <c r="MU6657" s="88"/>
      <c r="MV6657" s="88"/>
      <c r="MW6657" s="88"/>
      <c r="MX6657" s="88"/>
      <c r="MY6657" s="88"/>
      <c r="MZ6657" s="88"/>
      <c r="NA6657" s="88"/>
      <c r="NB6657" s="88"/>
      <c r="NC6657" s="88"/>
      <c r="ND6657" s="88"/>
      <c r="NE6657" s="88"/>
      <c r="NF6657" s="88"/>
      <c r="NG6657" s="88"/>
      <c r="NH6657" s="88"/>
      <c r="NI6657" s="88"/>
      <c r="NJ6657" s="88"/>
      <c r="NK6657" s="88"/>
      <c r="NL6657" s="88"/>
      <c r="NM6657" s="88"/>
      <c r="NN6657" s="88"/>
      <c r="NO6657" s="88"/>
      <c r="NP6657" s="88"/>
      <c r="NQ6657" s="88"/>
      <c r="NR6657" s="88"/>
      <c r="NS6657" s="88"/>
      <c r="NT6657" s="88"/>
      <c r="NU6657" s="88"/>
      <c r="NV6657" s="88"/>
      <c r="NW6657" s="88"/>
      <c r="NX6657" s="88"/>
      <c r="NY6657" s="88"/>
      <c r="NZ6657" s="88"/>
      <c r="OA6657" s="88"/>
      <c r="OB6657" s="88"/>
      <c r="OC6657" s="88"/>
      <c r="OD6657" s="88"/>
      <c r="OE6657" s="88"/>
      <c r="OF6657" s="88"/>
      <c r="OG6657" s="88"/>
      <c r="OH6657" s="88"/>
      <c r="OI6657" s="88"/>
      <c r="OJ6657" s="88"/>
      <c r="OK6657" s="88"/>
      <c r="OL6657" s="88"/>
      <c r="OM6657" s="88"/>
      <c r="ON6657" s="88"/>
      <c r="OO6657" s="88"/>
      <c r="OP6657" s="88"/>
      <c r="OQ6657" s="88"/>
      <c r="OR6657" s="88"/>
      <c r="OS6657" s="88"/>
      <c r="OT6657" s="88"/>
      <c r="OU6657" s="88"/>
      <c r="OV6657" s="88"/>
      <c r="OW6657" s="88"/>
      <c r="OX6657" s="88"/>
      <c r="OY6657" s="88"/>
      <c r="OZ6657" s="88"/>
      <c r="PA6657" s="88"/>
      <c r="PB6657" s="88"/>
      <c r="PC6657" s="88"/>
      <c r="PD6657" s="88"/>
      <c r="PE6657" s="88"/>
      <c r="PF6657" s="88"/>
      <c r="PG6657" s="88"/>
      <c r="PH6657" s="88"/>
      <c r="PI6657" s="88"/>
      <c r="PJ6657" s="88"/>
      <c r="PK6657" s="88"/>
      <c r="PL6657" s="88"/>
      <c r="PM6657" s="88"/>
      <c r="PN6657" s="88"/>
      <c r="PO6657" s="88"/>
      <c r="PP6657" s="88"/>
      <c r="PQ6657" s="88"/>
      <c r="PR6657" s="88"/>
      <c r="PS6657" s="88"/>
      <c r="PT6657" s="88"/>
      <c r="PU6657" s="88"/>
      <c r="PV6657" s="88"/>
      <c r="PW6657" s="88"/>
      <c r="PX6657" s="88"/>
      <c r="PY6657" s="88"/>
      <c r="PZ6657" s="88"/>
      <c r="QA6657" s="88"/>
      <c r="QB6657" s="88"/>
      <c r="QC6657" s="88"/>
      <c r="QD6657" s="88"/>
      <c r="QE6657" s="88"/>
      <c r="QF6657" s="88"/>
      <c r="QG6657" s="88"/>
      <c r="QH6657" s="88"/>
      <c r="QI6657" s="88"/>
      <c r="QJ6657" s="88"/>
      <c r="QK6657" s="88"/>
      <c r="QL6657" s="88"/>
      <c r="QM6657" s="88"/>
      <c r="QN6657" s="88"/>
      <c r="QO6657" s="88"/>
      <c r="QP6657" s="88"/>
      <c r="QQ6657" s="88"/>
      <c r="QR6657" s="88"/>
      <c r="QS6657" s="88"/>
      <c r="QT6657" s="88"/>
      <c r="QU6657" s="88"/>
      <c r="QV6657" s="88"/>
      <c r="QW6657" s="88"/>
      <c r="QX6657" s="88"/>
      <c r="QY6657" s="88"/>
      <c r="QZ6657" s="88"/>
      <c r="RA6657" s="88"/>
      <c r="RB6657" s="88"/>
      <c r="RC6657" s="88"/>
      <c r="RD6657" s="88"/>
      <c r="RE6657" s="88"/>
      <c r="RF6657" s="88"/>
      <c r="RG6657" s="88"/>
      <c r="RH6657" s="88"/>
      <c r="RI6657" s="88"/>
      <c r="RJ6657" s="88"/>
      <c r="RK6657" s="88"/>
      <c r="RL6657" s="88"/>
      <c r="RM6657" s="88"/>
      <c r="RN6657" s="88"/>
      <c r="RO6657" s="88"/>
      <c r="RP6657" s="88"/>
      <c r="RQ6657" s="88"/>
      <c r="RR6657" s="88"/>
      <c r="RS6657" s="88"/>
      <c r="RT6657" s="88"/>
      <c r="RU6657" s="88"/>
      <c r="RV6657" s="88"/>
      <c r="RW6657" s="88"/>
      <c r="RX6657" s="88"/>
      <c r="RY6657" s="88"/>
      <c r="RZ6657" s="88"/>
      <c r="SA6657" s="88"/>
      <c r="SB6657" s="88"/>
      <c r="SC6657" s="88"/>
      <c r="SD6657" s="88"/>
      <c r="SE6657" s="88"/>
      <c r="SF6657" s="88"/>
      <c r="SG6657" s="88"/>
      <c r="SH6657" s="88"/>
      <c r="SI6657" s="88"/>
      <c r="SJ6657" s="88"/>
      <c r="SK6657" s="88"/>
      <c r="SL6657" s="88"/>
      <c r="SM6657" s="88"/>
      <c r="SN6657" s="88"/>
      <c r="SO6657" s="88"/>
      <c r="SP6657" s="88"/>
      <c r="SQ6657" s="88"/>
      <c r="SR6657" s="88"/>
      <c r="SS6657" s="88"/>
      <c r="ST6657" s="88"/>
      <c r="SU6657" s="88"/>
      <c r="SV6657" s="88"/>
      <c r="SW6657" s="88"/>
      <c r="SX6657" s="88"/>
      <c r="SY6657" s="88"/>
      <c r="SZ6657" s="88"/>
      <c r="TA6657" s="88"/>
      <c r="TB6657" s="88"/>
      <c r="TC6657" s="88"/>
      <c r="TD6657" s="88"/>
      <c r="TE6657" s="88"/>
      <c r="TF6657" s="88"/>
      <c r="TG6657" s="88"/>
      <c r="TH6657" s="88"/>
      <c r="TI6657" s="88"/>
      <c r="TJ6657" s="88"/>
      <c r="TK6657" s="88"/>
      <c r="TL6657" s="88"/>
      <c r="TM6657" s="88"/>
      <c r="TN6657" s="88"/>
      <c r="TO6657" s="88"/>
      <c r="TP6657" s="88"/>
      <c r="TQ6657" s="88"/>
      <c r="TR6657" s="88"/>
      <c r="TS6657" s="88"/>
      <c r="TT6657" s="88"/>
      <c r="TU6657" s="88"/>
      <c r="TV6657" s="88"/>
      <c r="TW6657" s="88"/>
      <c r="TX6657" s="88"/>
      <c r="TY6657" s="88"/>
      <c r="TZ6657" s="88"/>
      <c r="UA6657" s="88"/>
      <c r="UB6657" s="88"/>
      <c r="UC6657" s="88"/>
      <c r="UD6657" s="88"/>
      <c r="UE6657" s="88"/>
      <c r="UF6657" s="88"/>
      <c r="UG6657" s="88"/>
      <c r="UH6657" s="88"/>
      <c r="UI6657" s="88"/>
      <c r="UJ6657" s="88"/>
      <c r="UK6657" s="88"/>
      <c r="UL6657" s="88"/>
      <c r="UM6657" s="88"/>
      <c r="UN6657" s="88"/>
      <c r="UO6657" s="88"/>
      <c r="UP6657" s="88"/>
      <c r="UQ6657" s="88"/>
      <c r="UR6657" s="88"/>
      <c r="US6657" s="88"/>
      <c r="UT6657" s="88"/>
      <c r="UU6657" s="88"/>
      <c r="UV6657" s="88"/>
      <c r="UW6657" s="88"/>
      <c r="UX6657" s="88"/>
      <c r="UY6657" s="88"/>
      <c r="UZ6657" s="88"/>
      <c r="VA6657" s="88"/>
      <c r="VB6657" s="88"/>
      <c r="VC6657" s="88"/>
      <c r="VD6657" s="88"/>
      <c r="VE6657" s="88"/>
      <c r="VF6657" s="88"/>
      <c r="VG6657" s="88"/>
      <c r="VH6657" s="88"/>
      <c r="VI6657" s="88"/>
      <c r="VJ6657" s="88"/>
      <c r="VK6657" s="88"/>
      <c r="VL6657" s="88"/>
      <c r="VM6657" s="88"/>
      <c r="VN6657" s="88"/>
      <c r="VO6657" s="88"/>
      <c r="VP6657" s="88"/>
      <c r="VQ6657" s="88"/>
      <c r="VR6657" s="88"/>
      <c r="VS6657" s="88"/>
      <c r="VT6657" s="88"/>
      <c r="VU6657" s="88"/>
      <c r="VV6657" s="88"/>
      <c r="VW6657" s="88"/>
      <c r="VX6657" s="88"/>
      <c r="VY6657" s="88"/>
      <c r="VZ6657" s="88"/>
      <c r="WA6657" s="88"/>
      <c r="WB6657" s="88"/>
      <c r="WC6657" s="88"/>
      <c r="WD6657" s="88"/>
      <c r="WE6657" s="88"/>
      <c r="WF6657" s="88"/>
      <c r="WG6657" s="88"/>
      <c r="WH6657" s="88"/>
      <c r="WI6657" s="88"/>
      <c r="WJ6657" s="88"/>
      <c r="WK6657" s="88"/>
      <c r="WL6657" s="88"/>
      <c r="WM6657" s="88"/>
      <c r="WN6657" s="88"/>
      <c r="WO6657" s="88"/>
      <c r="WP6657" s="88"/>
      <c r="WQ6657" s="88"/>
      <c r="WR6657" s="88"/>
      <c r="WS6657" s="88"/>
      <c r="WT6657" s="88"/>
      <c r="WU6657" s="88"/>
      <c r="WV6657" s="88"/>
      <c r="WW6657" s="88"/>
      <c r="WX6657" s="88"/>
      <c r="WY6657" s="88"/>
      <c r="WZ6657" s="88"/>
      <c r="XA6657" s="88"/>
      <c r="XB6657" s="88"/>
      <c r="XC6657" s="88"/>
      <c r="XD6657" s="88"/>
      <c r="XE6657" s="88"/>
      <c r="XF6657" s="88"/>
      <c r="XG6657" s="88"/>
      <c r="XH6657" s="88"/>
      <c r="XI6657" s="88"/>
      <c r="XJ6657" s="88"/>
      <c r="XK6657" s="88"/>
      <c r="XL6657" s="88"/>
      <c r="XM6657" s="88"/>
      <c r="XN6657" s="88"/>
      <c r="XO6657" s="88"/>
      <c r="XP6657" s="88"/>
      <c r="XQ6657" s="88"/>
      <c r="XR6657" s="88"/>
      <c r="XS6657" s="88"/>
      <c r="XT6657" s="88"/>
      <c r="XU6657" s="88"/>
      <c r="XV6657" s="88"/>
      <c r="XW6657" s="88"/>
      <c r="XX6657" s="88"/>
      <c r="XY6657" s="88"/>
      <c r="XZ6657" s="88"/>
      <c r="YA6657" s="88"/>
      <c r="YB6657" s="88"/>
      <c r="YC6657" s="88"/>
      <c r="YD6657" s="88"/>
      <c r="YE6657" s="88"/>
      <c r="YF6657" s="88"/>
      <c r="YG6657" s="88"/>
      <c r="YH6657" s="88"/>
      <c r="YI6657" s="88"/>
      <c r="YJ6657" s="88"/>
      <c r="YK6657" s="88"/>
      <c r="YL6657" s="88"/>
      <c r="YM6657" s="88"/>
      <c r="YN6657" s="88"/>
      <c r="YO6657" s="88"/>
      <c r="YP6657" s="88"/>
      <c r="YQ6657" s="88"/>
      <c r="YR6657" s="88"/>
      <c r="YS6657" s="88"/>
      <c r="YT6657" s="88"/>
      <c r="YU6657" s="88"/>
      <c r="YV6657" s="88"/>
      <c r="YW6657" s="88"/>
      <c r="YX6657" s="88"/>
      <c r="YY6657" s="88"/>
      <c r="YZ6657" s="88"/>
      <c r="ZA6657" s="88"/>
      <c r="ZB6657" s="88"/>
      <c r="ZC6657" s="88"/>
      <c r="ZD6657" s="88"/>
      <c r="ZE6657" s="88"/>
      <c r="ZF6657" s="88"/>
      <c r="ZG6657" s="88"/>
      <c r="ZH6657" s="88"/>
      <c r="ZI6657" s="88"/>
      <c r="ZJ6657" s="88"/>
      <c r="ZK6657" s="88"/>
      <c r="ZL6657" s="88"/>
      <c r="ZM6657" s="88"/>
      <c r="ZN6657" s="88"/>
      <c r="ZO6657" s="88"/>
      <c r="ZP6657" s="88"/>
      <c r="ZQ6657" s="88"/>
      <c r="ZR6657" s="88"/>
      <c r="ZS6657" s="88"/>
      <c r="ZT6657" s="88"/>
      <c r="ZU6657" s="88"/>
      <c r="ZV6657" s="88"/>
      <c r="ZW6657" s="88"/>
      <c r="ZX6657" s="88"/>
      <c r="ZY6657" s="88"/>
      <c r="ZZ6657" s="88"/>
      <c r="AAA6657" s="88"/>
      <c r="AAB6657" s="88"/>
      <c r="AAC6657" s="88"/>
      <c r="AAD6657" s="88"/>
      <c r="AAE6657" s="88"/>
      <c r="AAF6657" s="88"/>
      <c r="AAG6657" s="88"/>
      <c r="AAH6657" s="88"/>
      <c r="AAI6657" s="88"/>
      <c r="AAJ6657" s="88"/>
      <c r="AAK6657" s="88"/>
      <c r="AAL6657" s="88"/>
      <c r="AAM6657" s="88"/>
      <c r="AAN6657" s="88"/>
      <c r="AAO6657" s="88"/>
      <c r="AAP6657" s="88"/>
      <c r="AAQ6657" s="88"/>
      <c r="AAR6657" s="88"/>
      <c r="AAS6657" s="88"/>
      <c r="AAT6657" s="88"/>
      <c r="AAU6657" s="88"/>
      <c r="AAV6657" s="88"/>
      <c r="AAW6657" s="88"/>
      <c r="AAX6657" s="88"/>
      <c r="AAY6657" s="88"/>
      <c r="AAZ6657" s="88"/>
      <c r="ABA6657" s="88"/>
      <c r="ABB6657" s="88"/>
      <c r="ABC6657" s="88"/>
      <c r="ABD6657" s="88"/>
      <c r="ABE6657" s="88"/>
      <c r="ABF6657" s="88"/>
      <c r="ABG6657" s="88"/>
      <c r="ABH6657" s="88"/>
      <c r="ABI6657" s="88"/>
      <c r="ABJ6657" s="88"/>
      <c r="ABK6657" s="88"/>
      <c r="ABL6657" s="88"/>
      <c r="ABM6657" s="88"/>
      <c r="ABN6657" s="88"/>
      <c r="ABO6657" s="88"/>
      <c r="ABP6657" s="88"/>
      <c r="ABQ6657" s="88"/>
      <c r="ABR6657" s="88"/>
      <c r="ABS6657" s="88"/>
      <c r="ABT6657" s="88"/>
      <c r="ABU6657" s="88"/>
      <c r="ABV6657" s="88"/>
      <c r="ABW6657" s="88"/>
      <c r="ABX6657" s="88"/>
      <c r="ABY6657" s="88"/>
      <c r="ABZ6657" s="88"/>
      <c r="ACA6657" s="88"/>
      <c r="ACB6657" s="88"/>
      <c r="ACC6657" s="88"/>
      <c r="ACD6657" s="88"/>
      <c r="ACE6657" s="88"/>
      <c r="ACF6657" s="88"/>
      <c r="ACG6657" s="88"/>
      <c r="ACH6657" s="88"/>
      <c r="ACI6657" s="88"/>
      <c r="ACJ6657" s="88"/>
      <c r="ACK6657" s="88"/>
      <c r="ACL6657" s="88"/>
      <c r="ACM6657" s="88"/>
      <c r="ACN6657" s="88"/>
      <c r="ACO6657" s="88"/>
      <c r="ACP6657" s="88"/>
      <c r="ACQ6657" s="88"/>
      <c r="ACR6657" s="88"/>
      <c r="ACS6657" s="88"/>
      <c r="ACT6657" s="88"/>
      <c r="ACU6657" s="88"/>
      <c r="ACV6657" s="88"/>
      <c r="ACW6657" s="88"/>
      <c r="ACX6657" s="88"/>
      <c r="ACY6657" s="88"/>
      <c r="ACZ6657" s="88"/>
      <c r="ADA6657" s="88"/>
      <c r="ADB6657" s="88"/>
      <c r="ADC6657" s="88"/>
      <c r="ADD6657" s="88"/>
      <c r="ADE6657" s="88"/>
      <c r="ADF6657" s="88"/>
      <c r="ADG6657" s="88"/>
      <c r="ADH6657" s="88"/>
      <c r="ADI6657" s="88"/>
      <c r="ADJ6657" s="88"/>
      <c r="ADK6657" s="88"/>
      <c r="ADL6657" s="88"/>
      <c r="ADM6657" s="88"/>
      <c r="ADN6657" s="88"/>
      <c r="ADO6657" s="88"/>
      <c r="ADP6657" s="88"/>
      <c r="ADQ6657" s="88"/>
      <c r="ADR6657" s="88"/>
      <c r="ADS6657" s="88"/>
      <c r="ADT6657" s="88"/>
      <c r="ADU6657" s="88"/>
      <c r="ADV6657" s="88"/>
      <c r="ADW6657" s="88"/>
      <c r="ADX6657" s="88"/>
      <c r="ADY6657" s="88"/>
      <c r="ADZ6657" s="88"/>
      <c r="AEA6657" s="88"/>
      <c r="AEB6657" s="88"/>
      <c r="AEC6657" s="88"/>
      <c r="AED6657" s="88"/>
      <c r="AEE6657" s="88"/>
      <c r="AEF6657" s="88"/>
      <c r="AEG6657" s="88"/>
      <c r="AEH6657" s="88"/>
      <c r="AEI6657" s="88"/>
      <c r="AEJ6657" s="88"/>
      <c r="AEK6657" s="88"/>
      <c r="AEL6657" s="88"/>
      <c r="AEM6657" s="88"/>
      <c r="AEN6657" s="88"/>
      <c r="AEO6657" s="88"/>
      <c r="AEP6657" s="88"/>
      <c r="AEQ6657" s="88"/>
      <c r="AER6657" s="88"/>
      <c r="AES6657" s="88"/>
      <c r="AET6657" s="88"/>
      <c r="AEU6657" s="88"/>
      <c r="AEV6657" s="88"/>
      <c r="AEW6657" s="88"/>
      <c r="AEX6657" s="88"/>
      <c r="AEY6657" s="88"/>
      <c r="AEZ6657" s="88"/>
      <c r="AFA6657" s="88"/>
      <c r="AFB6657" s="88"/>
      <c r="AFC6657" s="88"/>
      <c r="AFD6657" s="88"/>
      <c r="AFE6657" s="88"/>
      <c r="AFF6657" s="88"/>
      <c r="AFG6657" s="88"/>
      <c r="AFH6657" s="88"/>
      <c r="AFI6657" s="88"/>
      <c r="AFJ6657" s="88"/>
      <c r="AFK6657" s="88"/>
      <c r="AFL6657" s="88"/>
      <c r="AFM6657" s="88"/>
      <c r="AFN6657" s="88"/>
      <c r="AFO6657" s="88"/>
      <c r="AFP6657" s="88"/>
      <c r="AFQ6657" s="88"/>
      <c r="AFR6657" s="88"/>
      <c r="AFS6657" s="88"/>
      <c r="AFT6657" s="88"/>
      <c r="AFU6657" s="88"/>
      <c r="AFV6657" s="88"/>
      <c r="AFW6657" s="88"/>
      <c r="AFX6657" s="88"/>
      <c r="AFY6657" s="88"/>
      <c r="AFZ6657" s="88"/>
      <c r="AGA6657" s="88"/>
      <c r="AGB6657" s="88"/>
      <c r="AGC6657" s="88"/>
      <c r="AGD6657" s="88"/>
      <c r="AGE6657" s="88"/>
      <c r="AGF6657" s="88"/>
      <c r="AGG6657" s="88"/>
      <c r="AGH6657" s="88"/>
      <c r="AGI6657" s="88"/>
      <c r="AGJ6657" s="88"/>
      <c r="AGK6657" s="88"/>
      <c r="AGL6657" s="88"/>
      <c r="AGM6657" s="88"/>
      <c r="AGN6657" s="88"/>
      <c r="AGO6657" s="88"/>
      <c r="AGP6657" s="88"/>
      <c r="AGQ6657" s="88"/>
      <c r="AGR6657" s="88"/>
      <c r="AGS6657" s="88"/>
      <c r="AGT6657" s="88"/>
      <c r="AGU6657" s="88"/>
      <c r="AGV6657" s="88"/>
      <c r="AGW6657" s="88"/>
      <c r="AGX6657" s="88"/>
      <c r="AGY6657" s="88"/>
      <c r="AGZ6657" s="88"/>
      <c r="AHA6657" s="88"/>
      <c r="AHB6657" s="88"/>
      <c r="AHC6657" s="88"/>
      <c r="AHD6657" s="88"/>
      <c r="AHE6657" s="88"/>
      <c r="AHF6657" s="88"/>
      <c r="AHG6657" s="88"/>
      <c r="AHH6657" s="88"/>
      <c r="AHI6657" s="88"/>
      <c r="AHJ6657" s="88"/>
      <c r="AHK6657" s="88"/>
      <c r="AHL6657" s="88"/>
      <c r="AHM6657" s="88"/>
      <c r="AHN6657" s="88"/>
      <c r="AHO6657" s="88"/>
      <c r="AHP6657" s="88"/>
      <c r="AHQ6657" s="88"/>
      <c r="AHR6657" s="88"/>
      <c r="AHS6657" s="88"/>
      <c r="AHT6657" s="88"/>
      <c r="AHU6657" s="88"/>
      <c r="AHV6657" s="88"/>
      <c r="AHW6657" s="88"/>
      <c r="AHX6657" s="88"/>
      <c r="AHY6657" s="88"/>
      <c r="AHZ6657" s="88"/>
      <c r="AIA6657" s="88"/>
      <c r="AIB6657" s="88"/>
      <c r="AIC6657" s="88"/>
      <c r="AID6657" s="88"/>
      <c r="AIE6657" s="88"/>
      <c r="AIF6657" s="88"/>
      <c r="AIG6657" s="88"/>
      <c r="AIH6657" s="88"/>
      <c r="AII6657" s="88"/>
      <c r="AIJ6657" s="88"/>
      <c r="AIK6657" s="88"/>
      <c r="AIL6657" s="88"/>
      <c r="AIM6657" s="88"/>
      <c r="AIN6657" s="88"/>
      <c r="AIO6657" s="88"/>
      <c r="AIP6657" s="88"/>
      <c r="AIQ6657" s="88"/>
      <c r="AIR6657" s="88"/>
      <c r="AIS6657" s="88"/>
      <c r="AIT6657" s="88"/>
      <c r="AIU6657" s="88"/>
      <c r="AIV6657" s="88"/>
      <c r="AIW6657" s="88"/>
      <c r="AIX6657" s="88"/>
      <c r="AIY6657" s="88"/>
      <c r="AIZ6657" s="88"/>
      <c r="AJA6657" s="88"/>
      <c r="AJB6657" s="88"/>
      <c r="AJC6657" s="88"/>
      <c r="AJD6657" s="88"/>
      <c r="AJE6657" s="88"/>
      <c r="AJF6657" s="88"/>
      <c r="AJG6657" s="88"/>
      <c r="AJH6657" s="88"/>
      <c r="AJI6657" s="88"/>
      <c r="AJJ6657" s="88"/>
      <c r="AJK6657" s="88"/>
      <c r="AJL6657" s="88"/>
      <c r="AJM6657" s="88"/>
      <c r="AJN6657" s="88"/>
      <c r="AJO6657" s="88"/>
      <c r="AJP6657" s="88"/>
      <c r="AJQ6657" s="88"/>
      <c r="AJR6657" s="88"/>
      <c r="AJS6657" s="88"/>
      <c r="AJT6657" s="88"/>
      <c r="AJU6657" s="88"/>
      <c r="AJV6657" s="88"/>
      <c r="AJW6657" s="88"/>
      <c r="AJX6657" s="88"/>
      <c r="AJY6657" s="88"/>
      <c r="AJZ6657" s="88"/>
      <c r="AKA6657" s="88"/>
      <c r="AKB6657" s="88"/>
      <c r="AKC6657" s="88"/>
      <c r="AKD6657" s="88"/>
      <c r="AKE6657" s="88"/>
      <c r="AKF6657" s="88"/>
      <c r="AKG6657" s="88"/>
      <c r="AKH6657" s="88"/>
      <c r="AKI6657" s="88"/>
      <c r="AKJ6657" s="88"/>
      <c r="AKK6657" s="88"/>
      <c r="AKL6657" s="88"/>
      <c r="AKM6657" s="88"/>
      <c r="AKN6657" s="88"/>
      <c r="AKO6657" s="88"/>
      <c r="AKP6657" s="88"/>
      <c r="AKQ6657" s="88"/>
      <c r="AKR6657" s="88"/>
      <c r="AKS6657" s="88"/>
      <c r="AKT6657" s="88"/>
      <c r="AKU6657" s="88"/>
      <c r="AKV6657" s="88"/>
      <c r="AKW6657" s="88"/>
      <c r="AKX6657" s="88"/>
      <c r="AKY6657" s="88"/>
      <c r="AKZ6657" s="88"/>
      <c r="ALA6657" s="88"/>
      <c r="ALB6657" s="88"/>
      <c r="ALC6657" s="88"/>
      <c r="ALD6657" s="88"/>
      <c r="ALE6657" s="88"/>
      <c r="ALF6657" s="88"/>
      <c r="ALG6657" s="88"/>
      <c r="ALH6657" s="88"/>
      <c r="ALI6657" s="88"/>
      <c r="ALJ6657" s="88"/>
      <c r="ALK6657" s="88"/>
      <c r="ALL6657" s="88"/>
      <c r="ALM6657" s="88"/>
      <c r="ALN6657" s="88"/>
      <c r="ALO6657" s="88"/>
      <c r="ALP6657" s="88"/>
      <c r="ALQ6657" s="88"/>
      <c r="ALR6657" s="88"/>
      <c r="ALS6657" s="88"/>
      <c r="ALT6657" s="88"/>
      <c r="ALU6657" s="88"/>
      <c r="ALV6657" s="88"/>
      <c r="ALW6657" s="88"/>
      <c r="ALX6657" s="88"/>
      <c r="ALY6657" s="88"/>
      <c r="ALZ6657" s="88"/>
      <c r="AMA6657" s="88"/>
      <c r="AMB6657" s="88"/>
      <c r="AMC6657" s="88"/>
      <c r="AMD6657" s="88"/>
      <c r="AME6657" s="88"/>
      <c r="AMF6657" s="88"/>
      <c r="AMG6657" s="88"/>
      <c r="AMH6657" s="88"/>
      <c r="AMI6657" s="88"/>
      <c r="AMJ6657" s="88"/>
      <c r="AMK6657" s="88"/>
      <c r="AML6657" s="88"/>
      <c r="AMM6657" s="88"/>
      <c r="AMN6657" s="88"/>
      <c r="AMO6657" s="88"/>
    </row>
    <row r="6658" spans="1:1029" s="104" customFormat="1" x14ac:dyDescent="0.35">
      <c r="A6658" s="21">
        <v>10141103</v>
      </c>
      <c r="B6658" s="158" t="s">
        <v>725</v>
      </c>
      <c r="C6658" s="115" t="s">
        <v>710</v>
      </c>
      <c r="D6658" s="124" t="s">
        <v>830</v>
      </c>
      <c r="E6658" s="114" t="str">
        <f t="shared" ref="E6658:E6690" si="1249">+CONCATENATE(C6658," ","MARCA:",R6658," ",G6658," ",D6658,)</f>
        <v>TRANSFORMADOR MARCA:EFACEC PTS 195 PTS 195</v>
      </c>
      <c r="F6658" s="124"/>
      <c r="G6658" s="132" t="s">
        <v>830</v>
      </c>
      <c r="H6658" s="132" t="s">
        <v>815</v>
      </c>
      <c r="I6658" s="136"/>
      <c r="J6658" s="124"/>
      <c r="K6658" s="129" t="s">
        <v>829</v>
      </c>
      <c r="L6658" s="142" t="s">
        <v>828</v>
      </c>
      <c r="M6658" s="124">
        <v>500</v>
      </c>
      <c r="N6658" s="124">
        <v>11</v>
      </c>
      <c r="O6658" s="21">
        <v>0.4</v>
      </c>
      <c r="P6658" s="124" t="s">
        <v>514</v>
      </c>
      <c r="Q6658" s="142">
        <v>2017</v>
      </c>
      <c r="R6658" s="124" t="s">
        <v>27</v>
      </c>
      <c r="S6658" s="124" t="s">
        <v>827</v>
      </c>
      <c r="T6658" s="116">
        <v>1016</v>
      </c>
      <c r="U6658" s="111">
        <v>45</v>
      </c>
      <c r="V6658" s="113">
        <f t="shared" ref="V6658:V6690" si="1250">((Z6658/U6658)*(T6658-AA6658))+AA6658</f>
        <v>1016</v>
      </c>
      <c r="W6658" s="113">
        <f t="shared" ref="W6658:W6690" si="1251">+T6658-V6658</f>
        <v>0</v>
      </c>
      <c r="X6658" s="112">
        <f t="shared" ref="X6658:X6691" si="1252">+W6658*1000</f>
        <v>0</v>
      </c>
      <c r="Y6658" s="111"/>
      <c r="Z6658" s="110">
        <f t="shared" si="1248"/>
        <v>45</v>
      </c>
      <c r="AA6658" s="109">
        <f t="shared" ref="AA6658:AA6690" si="1253">(5/100*T6658)</f>
        <v>50.800000000000004</v>
      </c>
      <c r="AB6658" s="109">
        <f t="shared" ref="AB6658:AB6691" si="1254">+AA6658*1000</f>
        <v>50800.000000000007</v>
      </c>
      <c r="AC6658" s="108">
        <f t="shared" ref="AC6658:AC6690" si="1255">+T6658-AA6658</f>
        <v>965.2</v>
      </c>
      <c r="AD6658" s="107">
        <f t="shared" ref="AD6658:AD6690" si="1256">1/U6658</f>
        <v>2.2222222222222223E-2</v>
      </c>
      <c r="AE6658" s="106">
        <f t="shared" ref="AE6658:AE6690" si="1257">+AC6658*AD6658</f>
        <v>21.448888888888892</v>
      </c>
      <c r="AF6658" s="105">
        <f t="shared" ref="AF6658:AF6690" si="1258">+T6658-V6658+AE6658</f>
        <v>21.448888888888892</v>
      </c>
      <c r="AG6658" s="105">
        <f t="shared" ref="AG6658:AG6690" si="1259">+V6658-AE6658</f>
        <v>994.55111111111114</v>
      </c>
      <c r="AH6658" s="88"/>
      <c r="AI6658" s="88"/>
      <c r="AJ6658" s="88"/>
      <c r="AK6658" s="88"/>
      <c r="AL6658" s="88"/>
      <c r="AM6658" s="88"/>
      <c r="AN6658" s="88"/>
      <c r="AO6658" s="88"/>
      <c r="AP6658" s="88"/>
      <c r="AQ6658" s="88"/>
      <c r="AR6658" s="88"/>
      <c r="AS6658" s="88"/>
      <c r="AT6658" s="88"/>
      <c r="AU6658" s="88"/>
      <c r="AV6658" s="88"/>
      <c r="AW6658" s="88"/>
      <c r="AX6658" s="88"/>
      <c r="AY6658" s="88"/>
      <c r="AZ6658" s="88"/>
      <c r="BA6658" s="88"/>
      <c r="BB6658" s="88"/>
      <c r="BC6658" s="88"/>
      <c r="BD6658" s="88"/>
      <c r="BE6658" s="88"/>
      <c r="BF6658" s="88"/>
      <c r="BG6658" s="88"/>
      <c r="BH6658" s="88"/>
      <c r="BI6658" s="88"/>
      <c r="BJ6658" s="88"/>
      <c r="BK6658" s="88"/>
      <c r="BL6658" s="88"/>
      <c r="BM6658" s="88"/>
      <c r="BN6658" s="88"/>
      <c r="BO6658" s="88"/>
      <c r="BP6658" s="88"/>
      <c r="BQ6658" s="88"/>
      <c r="BR6658" s="88"/>
      <c r="BS6658" s="88"/>
      <c r="BT6658" s="88"/>
      <c r="BU6658" s="88"/>
      <c r="BV6658" s="88"/>
      <c r="BW6658" s="88"/>
      <c r="BX6658" s="88"/>
      <c r="BY6658" s="88"/>
      <c r="BZ6658" s="88"/>
      <c r="CA6658" s="88"/>
      <c r="CB6658" s="88"/>
      <c r="CC6658" s="88"/>
      <c r="CD6658" s="88"/>
      <c r="CE6658" s="88"/>
      <c r="CF6658" s="88"/>
      <c r="CG6658" s="88"/>
      <c r="CH6658" s="88"/>
      <c r="CI6658" s="88"/>
      <c r="CJ6658" s="88"/>
      <c r="CK6658" s="88"/>
      <c r="CL6658" s="88"/>
      <c r="CM6658" s="88"/>
      <c r="CN6658" s="88"/>
      <c r="CO6658" s="88"/>
      <c r="CP6658" s="88"/>
      <c r="CQ6658" s="88"/>
      <c r="CR6658" s="88"/>
      <c r="CS6658" s="88"/>
      <c r="CT6658" s="88"/>
      <c r="CU6658" s="88"/>
      <c r="CV6658" s="88"/>
      <c r="CW6658" s="88"/>
      <c r="CX6658" s="88"/>
      <c r="CY6658" s="88"/>
      <c r="CZ6658" s="88"/>
      <c r="DA6658" s="88"/>
      <c r="DB6658" s="88"/>
      <c r="DC6658" s="88"/>
      <c r="DD6658" s="88"/>
      <c r="DE6658" s="88"/>
      <c r="DF6658" s="88"/>
      <c r="DG6658" s="88"/>
      <c r="DH6658" s="88"/>
      <c r="DI6658" s="88"/>
      <c r="DJ6658" s="88"/>
      <c r="DK6658" s="88"/>
      <c r="DL6658" s="88"/>
      <c r="DM6658" s="88"/>
      <c r="DN6658" s="88"/>
      <c r="DO6658" s="88"/>
      <c r="DP6658" s="88"/>
      <c r="DQ6658" s="88"/>
      <c r="DR6658" s="88"/>
      <c r="DS6658" s="88"/>
      <c r="DT6658" s="88"/>
      <c r="DU6658" s="88"/>
      <c r="DV6658" s="88"/>
      <c r="DW6658" s="88"/>
      <c r="DX6658" s="88"/>
      <c r="DY6658" s="88"/>
      <c r="DZ6658" s="88"/>
      <c r="EA6658" s="88"/>
      <c r="EB6658" s="88"/>
      <c r="EC6658" s="88"/>
      <c r="ED6658" s="88"/>
      <c r="EE6658" s="88"/>
      <c r="EF6658" s="88"/>
      <c r="EG6658" s="88"/>
      <c r="EH6658" s="88"/>
      <c r="EI6658" s="88"/>
      <c r="EJ6658" s="88"/>
      <c r="EK6658" s="88"/>
      <c r="EL6658" s="88"/>
      <c r="EM6658" s="88"/>
      <c r="EN6658" s="88"/>
      <c r="EO6658" s="88"/>
      <c r="EP6658" s="88"/>
      <c r="EQ6658" s="88"/>
      <c r="ER6658" s="88"/>
      <c r="ES6658" s="88"/>
      <c r="ET6658" s="88"/>
      <c r="EU6658" s="88"/>
      <c r="EV6658" s="88"/>
      <c r="EW6658" s="88"/>
      <c r="EX6658" s="88"/>
      <c r="EY6658" s="88"/>
      <c r="EZ6658" s="88"/>
      <c r="FA6658" s="88"/>
      <c r="FB6658" s="88"/>
      <c r="FC6658" s="88"/>
      <c r="FD6658" s="88"/>
      <c r="FE6658" s="88"/>
      <c r="FF6658" s="88"/>
      <c r="FG6658" s="88"/>
      <c r="FH6658" s="88"/>
      <c r="FI6658" s="88"/>
      <c r="FJ6658" s="88"/>
      <c r="FK6658" s="88"/>
      <c r="FL6658" s="88"/>
      <c r="FM6658" s="88"/>
      <c r="FN6658" s="88"/>
      <c r="FO6658" s="88"/>
      <c r="FP6658" s="88"/>
      <c r="FQ6658" s="88"/>
      <c r="FR6658" s="88"/>
      <c r="FS6658" s="88"/>
      <c r="FT6658" s="88"/>
      <c r="FU6658" s="88"/>
      <c r="FV6658" s="88"/>
      <c r="FW6658" s="88"/>
      <c r="FX6658" s="88"/>
      <c r="FY6658" s="88"/>
      <c r="FZ6658" s="88"/>
      <c r="GA6658" s="88"/>
      <c r="GB6658" s="88"/>
      <c r="GC6658" s="88"/>
      <c r="GD6658" s="88"/>
      <c r="GE6658" s="88"/>
      <c r="GF6658" s="88"/>
      <c r="GG6658" s="88"/>
      <c r="GH6658" s="88"/>
      <c r="GI6658" s="88"/>
      <c r="GJ6658" s="88"/>
      <c r="GK6658" s="88"/>
      <c r="GL6658" s="88"/>
      <c r="GM6658" s="88"/>
      <c r="GN6658" s="88"/>
      <c r="GO6658" s="88"/>
      <c r="GP6658" s="88"/>
      <c r="GQ6658" s="88"/>
      <c r="GR6658" s="88"/>
      <c r="GS6658" s="88"/>
      <c r="GT6658" s="88"/>
      <c r="GU6658" s="88"/>
      <c r="GV6658" s="88"/>
      <c r="GW6658" s="88"/>
      <c r="GX6658" s="88"/>
      <c r="GY6658" s="88"/>
      <c r="GZ6658" s="88"/>
      <c r="HA6658" s="88"/>
      <c r="HB6658" s="88"/>
      <c r="HC6658" s="88"/>
      <c r="HD6658" s="88"/>
      <c r="HE6658" s="88"/>
      <c r="HF6658" s="88"/>
      <c r="HG6658" s="88"/>
      <c r="HH6658" s="88"/>
      <c r="HI6658" s="88"/>
      <c r="HJ6658" s="88"/>
      <c r="HK6658" s="88"/>
      <c r="HL6658" s="88"/>
      <c r="HM6658" s="88"/>
      <c r="HN6658" s="88"/>
      <c r="HO6658" s="88"/>
      <c r="HP6658" s="88"/>
      <c r="HQ6658" s="88"/>
      <c r="HR6658" s="88"/>
      <c r="HS6658" s="88"/>
      <c r="HT6658" s="88"/>
      <c r="HU6658" s="88"/>
      <c r="HV6658" s="88"/>
      <c r="HW6658" s="88"/>
      <c r="HX6658" s="88"/>
      <c r="HY6658" s="88"/>
      <c r="HZ6658" s="88"/>
      <c r="IA6658" s="88"/>
      <c r="IB6658" s="88"/>
      <c r="IC6658" s="88"/>
      <c r="ID6658" s="88"/>
      <c r="IE6658" s="88"/>
      <c r="IF6658" s="88"/>
      <c r="IG6658" s="88"/>
      <c r="IH6658" s="88"/>
      <c r="II6658" s="88"/>
      <c r="IJ6658" s="88"/>
      <c r="IK6658" s="88"/>
      <c r="IL6658" s="88"/>
      <c r="IM6658" s="88"/>
      <c r="IN6658" s="88"/>
      <c r="IO6658" s="88"/>
      <c r="IP6658" s="88"/>
      <c r="IQ6658" s="88"/>
      <c r="IR6658" s="88"/>
      <c r="IS6658" s="88"/>
      <c r="IT6658" s="88"/>
      <c r="IU6658" s="88"/>
      <c r="IV6658" s="88"/>
      <c r="IW6658" s="88"/>
      <c r="IX6658" s="88"/>
      <c r="IY6658" s="88"/>
      <c r="IZ6658" s="88"/>
      <c r="JA6658" s="88"/>
      <c r="JB6658" s="88"/>
      <c r="JC6658" s="88"/>
      <c r="JD6658" s="88"/>
      <c r="JE6658" s="88"/>
      <c r="JF6658" s="88"/>
      <c r="JG6658" s="88"/>
      <c r="JH6658" s="88"/>
      <c r="JI6658" s="88"/>
      <c r="JJ6658" s="88"/>
      <c r="JK6658" s="88"/>
      <c r="JL6658" s="88"/>
      <c r="JM6658" s="88"/>
      <c r="JN6658" s="88"/>
      <c r="JO6658" s="88"/>
      <c r="JP6658" s="88"/>
      <c r="JQ6658" s="88"/>
      <c r="JR6658" s="88"/>
      <c r="JS6658" s="88"/>
      <c r="JT6658" s="88"/>
      <c r="JU6658" s="88"/>
      <c r="JV6658" s="88"/>
      <c r="JW6658" s="88"/>
      <c r="JX6658" s="88"/>
      <c r="JY6658" s="88"/>
      <c r="JZ6658" s="88"/>
      <c r="KA6658" s="88"/>
      <c r="KB6658" s="88"/>
      <c r="KC6658" s="88"/>
      <c r="KD6658" s="88"/>
      <c r="KE6658" s="88"/>
      <c r="KF6658" s="88"/>
      <c r="KG6658" s="88"/>
      <c r="KH6658" s="88"/>
      <c r="KI6658" s="88"/>
      <c r="KJ6658" s="88"/>
      <c r="KK6658" s="88"/>
      <c r="KL6658" s="88"/>
      <c r="KM6658" s="88"/>
      <c r="KN6658" s="88"/>
      <c r="KO6658" s="88"/>
      <c r="KP6658" s="88"/>
      <c r="KQ6658" s="88"/>
      <c r="KR6658" s="88"/>
      <c r="KS6658" s="88"/>
      <c r="KT6658" s="88"/>
      <c r="KU6658" s="88"/>
      <c r="KV6658" s="88"/>
      <c r="KW6658" s="88"/>
      <c r="KX6658" s="88"/>
      <c r="KY6658" s="88"/>
      <c r="KZ6658" s="88"/>
      <c r="LA6658" s="88"/>
      <c r="LB6658" s="88"/>
      <c r="LC6658" s="88"/>
      <c r="LD6658" s="88"/>
      <c r="LE6658" s="88"/>
      <c r="LF6658" s="88"/>
      <c r="LG6658" s="88"/>
      <c r="LH6658" s="88"/>
      <c r="LI6658" s="88"/>
      <c r="LJ6658" s="88"/>
      <c r="LK6658" s="88"/>
      <c r="LL6658" s="88"/>
      <c r="LM6658" s="88"/>
      <c r="LN6658" s="88"/>
      <c r="LO6658" s="88"/>
      <c r="LP6658" s="88"/>
      <c r="LQ6658" s="88"/>
      <c r="LR6658" s="88"/>
      <c r="LS6658" s="88"/>
      <c r="LT6658" s="88"/>
      <c r="LU6658" s="88"/>
      <c r="LV6658" s="88"/>
      <c r="LW6658" s="88"/>
      <c r="LX6658" s="88"/>
      <c r="LY6658" s="88"/>
      <c r="LZ6658" s="88"/>
      <c r="MA6658" s="88"/>
      <c r="MB6658" s="88"/>
      <c r="MC6658" s="88"/>
      <c r="MD6658" s="88"/>
      <c r="ME6658" s="88"/>
      <c r="MF6658" s="88"/>
      <c r="MG6658" s="88"/>
      <c r="MH6658" s="88"/>
      <c r="MI6658" s="88"/>
      <c r="MJ6658" s="88"/>
      <c r="MK6658" s="88"/>
      <c r="ML6658" s="88"/>
      <c r="MM6658" s="88"/>
      <c r="MN6658" s="88"/>
      <c r="MO6658" s="88"/>
      <c r="MP6658" s="88"/>
      <c r="MQ6658" s="88"/>
      <c r="MR6658" s="88"/>
      <c r="MS6658" s="88"/>
      <c r="MT6658" s="88"/>
      <c r="MU6658" s="88"/>
      <c r="MV6658" s="88"/>
      <c r="MW6658" s="88"/>
      <c r="MX6658" s="88"/>
      <c r="MY6658" s="88"/>
      <c r="MZ6658" s="88"/>
      <c r="NA6658" s="88"/>
      <c r="NB6658" s="88"/>
      <c r="NC6658" s="88"/>
      <c r="ND6658" s="88"/>
      <c r="NE6658" s="88"/>
      <c r="NF6658" s="88"/>
      <c r="NG6658" s="88"/>
      <c r="NH6658" s="88"/>
      <c r="NI6658" s="88"/>
      <c r="NJ6658" s="88"/>
      <c r="NK6658" s="88"/>
      <c r="NL6658" s="88"/>
      <c r="NM6658" s="88"/>
      <c r="NN6658" s="88"/>
      <c r="NO6658" s="88"/>
      <c r="NP6658" s="88"/>
      <c r="NQ6658" s="88"/>
      <c r="NR6658" s="88"/>
      <c r="NS6658" s="88"/>
      <c r="NT6658" s="88"/>
      <c r="NU6658" s="88"/>
      <c r="NV6658" s="88"/>
      <c r="NW6658" s="88"/>
      <c r="NX6658" s="88"/>
      <c r="NY6658" s="88"/>
      <c r="NZ6658" s="88"/>
      <c r="OA6658" s="88"/>
      <c r="OB6658" s="88"/>
      <c r="OC6658" s="88"/>
      <c r="OD6658" s="88"/>
      <c r="OE6658" s="88"/>
      <c r="OF6658" s="88"/>
      <c r="OG6658" s="88"/>
      <c r="OH6658" s="88"/>
      <c r="OI6658" s="88"/>
      <c r="OJ6658" s="88"/>
      <c r="OK6658" s="88"/>
      <c r="OL6658" s="88"/>
      <c r="OM6658" s="88"/>
      <c r="ON6658" s="88"/>
      <c r="OO6658" s="88"/>
      <c r="OP6658" s="88"/>
      <c r="OQ6658" s="88"/>
      <c r="OR6658" s="88"/>
      <c r="OS6658" s="88"/>
      <c r="OT6658" s="88"/>
      <c r="OU6658" s="88"/>
      <c r="OV6658" s="88"/>
      <c r="OW6658" s="88"/>
      <c r="OX6658" s="88"/>
      <c r="OY6658" s="88"/>
      <c r="OZ6658" s="88"/>
      <c r="PA6658" s="88"/>
      <c r="PB6658" s="88"/>
      <c r="PC6658" s="88"/>
      <c r="PD6658" s="88"/>
      <c r="PE6658" s="88"/>
      <c r="PF6658" s="88"/>
      <c r="PG6658" s="88"/>
      <c r="PH6658" s="88"/>
      <c r="PI6658" s="88"/>
      <c r="PJ6658" s="88"/>
      <c r="PK6658" s="88"/>
      <c r="PL6658" s="88"/>
      <c r="PM6658" s="88"/>
      <c r="PN6658" s="88"/>
      <c r="PO6658" s="88"/>
      <c r="PP6658" s="88"/>
      <c r="PQ6658" s="88"/>
      <c r="PR6658" s="88"/>
      <c r="PS6658" s="88"/>
      <c r="PT6658" s="88"/>
      <c r="PU6658" s="88"/>
      <c r="PV6658" s="88"/>
      <c r="PW6658" s="88"/>
      <c r="PX6658" s="88"/>
      <c r="PY6658" s="88"/>
      <c r="PZ6658" s="88"/>
      <c r="QA6658" s="88"/>
      <c r="QB6658" s="88"/>
      <c r="QC6658" s="88"/>
      <c r="QD6658" s="88"/>
      <c r="QE6658" s="88"/>
      <c r="QF6658" s="88"/>
      <c r="QG6658" s="88"/>
      <c r="QH6658" s="88"/>
      <c r="QI6658" s="88"/>
      <c r="QJ6658" s="88"/>
      <c r="QK6658" s="88"/>
      <c r="QL6658" s="88"/>
      <c r="QM6658" s="88"/>
      <c r="QN6658" s="88"/>
      <c r="QO6658" s="88"/>
      <c r="QP6658" s="88"/>
      <c r="QQ6658" s="88"/>
      <c r="QR6658" s="88"/>
      <c r="QS6658" s="88"/>
      <c r="QT6658" s="88"/>
      <c r="QU6658" s="88"/>
      <c r="QV6658" s="88"/>
      <c r="QW6658" s="88"/>
      <c r="QX6658" s="88"/>
      <c r="QY6658" s="88"/>
      <c r="QZ6658" s="88"/>
      <c r="RA6658" s="88"/>
      <c r="RB6658" s="88"/>
      <c r="RC6658" s="88"/>
      <c r="RD6658" s="88"/>
      <c r="RE6658" s="88"/>
      <c r="RF6658" s="88"/>
      <c r="RG6658" s="88"/>
      <c r="RH6658" s="88"/>
      <c r="RI6658" s="88"/>
      <c r="RJ6658" s="88"/>
      <c r="RK6658" s="88"/>
      <c r="RL6658" s="88"/>
      <c r="RM6658" s="88"/>
      <c r="RN6658" s="88"/>
      <c r="RO6658" s="88"/>
      <c r="RP6658" s="88"/>
      <c r="RQ6658" s="88"/>
      <c r="RR6658" s="88"/>
      <c r="RS6658" s="88"/>
      <c r="RT6658" s="88"/>
      <c r="RU6658" s="88"/>
      <c r="RV6658" s="88"/>
      <c r="RW6658" s="88"/>
      <c r="RX6658" s="88"/>
      <c r="RY6658" s="88"/>
      <c r="RZ6658" s="88"/>
      <c r="SA6658" s="88"/>
      <c r="SB6658" s="88"/>
      <c r="SC6658" s="88"/>
      <c r="SD6658" s="88"/>
      <c r="SE6658" s="88"/>
      <c r="SF6658" s="88"/>
      <c r="SG6658" s="88"/>
      <c r="SH6658" s="88"/>
      <c r="SI6658" s="88"/>
      <c r="SJ6658" s="88"/>
      <c r="SK6658" s="88"/>
      <c r="SL6658" s="88"/>
      <c r="SM6658" s="88"/>
      <c r="SN6658" s="88"/>
      <c r="SO6658" s="88"/>
      <c r="SP6658" s="88"/>
      <c r="SQ6658" s="88"/>
      <c r="SR6658" s="88"/>
      <c r="SS6658" s="88"/>
      <c r="ST6658" s="88"/>
      <c r="SU6658" s="88"/>
      <c r="SV6658" s="88"/>
      <c r="SW6658" s="88"/>
      <c r="SX6658" s="88"/>
      <c r="SY6658" s="88"/>
      <c r="SZ6658" s="88"/>
      <c r="TA6658" s="88"/>
      <c r="TB6658" s="88"/>
      <c r="TC6658" s="88"/>
      <c r="TD6658" s="88"/>
      <c r="TE6658" s="88"/>
      <c r="TF6658" s="88"/>
      <c r="TG6658" s="88"/>
      <c r="TH6658" s="88"/>
      <c r="TI6658" s="88"/>
      <c r="TJ6658" s="88"/>
      <c r="TK6658" s="88"/>
      <c r="TL6658" s="88"/>
      <c r="TM6658" s="88"/>
      <c r="TN6658" s="88"/>
      <c r="TO6658" s="88"/>
      <c r="TP6658" s="88"/>
      <c r="TQ6658" s="88"/>
      <c r="TR6658" s="88"/>
      <c r="TS6658" s="88"/>
      <c r="TT6658" s="88"/>
      <c r="TU6658" s="88"/>
      <c r="TV6658" s="88"/>
      <c r="TW6658" s="88"/>
      <c r="TX6658" s="88"/>
      <c r="TY6658" s="88"/>
      <c r="TZ6658" s="88"/>
      <c r="UA6658" s="88"/>
      <c r="UB6658" s="88"/>
      <c r="UC6658" s="88"/>
      <c r="UD6658" s="88"/>
      <c r="UE6658" s="88"/>
      <c r="UF6658" s="88"/>
      <c r="UG6658" s="88"/>
      <c r="UH6658" s="88"/>
      <c r="UI6658" s="88"/>
      <c r="UJ6658" s="88"/>
      <c r="UK6658" s="88"/>
      <c r="UL6658" s="88"/>
      <c r="UM6658" s="88"/>
      <c r="UN6658" s="88"/>
      <c r="UO6658" s="88"/>
      <c r="UP6658" s="88"/>
      <c r="UQ6658" s="88"/>
      <c r="UR6658" s="88"/>
      <c r="US6658" s="88"/>
      <c r="UT6658" s="88"/>
      <c r="UU6658" s="88"/>
      <c r="UV6658" s="88"/>
      <c r="UW6658" s="88"/>
      <c r="UX6658" s="88"/>
      <c r="UY6658" s="88"/>
      <c r="UZ6658" s="88"/>
      <c r="VA6658" s="88"/>
      <c r="VB6658" s="88"/>
      <c r="VC6658" s="88"/>
      <c r="VD6658" s="88"/>
      <c r="VE6658" s="88"/>
      <c r="VF6658" s="88"/>
      <c r="VG6658" s="88"/>
      <c r="VH6658" s="88"/>
      <c r="VI6658" s="88"/>
      <c r="VJ6658" s="88"/>
      <c r="VK6658" s="88"/>
      <c r="VL6658" s="88"/>
      <c r="VM6658" s="88"/>
      <c r="VN6658" s="88"/>
      <c r="VO6658" s="88"/>
      <c r="VP6658" s="88"/>
      <c r="VQ6658" s="88"/>
      <c r="VR6658" s="88"/>
      <c r="VS6658" s="88"/>
      <c r="VT6658" s="88"/>
      <c r="VU6658" s="88"/>
      <c r="VV6658" s="88"/>
      <c r="VW6658" s="88"/>
      <c r="VX6658" s="88"/>
      <c r="VY6658" s="88"/>
      <c r="VZ6658" s="88"/>
      <c r="WA6658" s="88"/>
      <c r="WB6658" s="88"/>
      <c r="WC6658" s="88"/>
      <c r="WD6658" s="88"/>
      <c r="WE6658" s="88"/>
      <c r="WF6658" s="88"/>
      <c r="WG6658" s="88"/>
      <c r="WH6658" s="88"/>
      <c r="WI6658" s="88"/>
      <c r="WJ6658" s="88"/>
      <c r="WK6658" s="88"/>
      <c r="WL6658" s="88"/>
      <c r="WM6658" s="88"/>
      <c r="WN6658" s="88"/>
      <c r="WO6658" s="88"/>
      <c r="WP6658" s="88"/>
      <c r="WQ6658" s="88"/>
      <c r="WR6658" s="88"/>
      <c r="WS6658" s="88"/>
      <c r="WT6658" s="88"/>
      <c r="WU6658" s="88"/>
      <c r="WV6658" s="88"/>
      <c r="WW6658" s="88"/>
      <c r="WX6658" s="88"/>
      <c r="WY6658" s="88"/>
      <c r="WZ6658" s="88"/>
      <c r="XA6658" s="88"/>
      <c r="XB6658" s="88"/>
      <c r="XC6658" s="88"/>
      <c r="XD6658" s="88"/>
      <c r="XE6658" s="88"/>
      <c r="XF6658" s="88"/>
      <c r="XG6658" s="88"/>
      <c r="XH6658" s="88"/>
      <c r="XI6658" s="88"/>
      <c r="XJ6658" s="88"/>
      <c r="XK6658" s="88"/>
      <c r="XL6658" s="88"/>
      <c r="XM6658" s="88"/>
      <c r="XN6658" s="88"/>
      <c r="XO6658" s="88"/>
      <c r="XP6658" s="88"/>
      <c r="XQ6658" s="88"/>
      <c r="XR6658" s="88"/>
      <c r="XS6658" s="88"/>
      <c r="XT6658" s="88"/>
      <c r="XU6658" s="88"/>
      <c r="XV6658" s="88"/>
      <c r="XW6658" s="88"/>
      <c r="XX6658" s="88"/>
      <c r="XY6658" s="88"/>
      <c r="XZ6658" s="88"/>
      <c r="YA6658" s="88"/>
      <c r="YB6658" s="88"/>
      <c r="YC6658" s="88"/>
      <c r="YD6658" s="88"/>
      <c r="YE6658" s="88"/>
      <c r="YF6658" s="88"/>
      <c r="YG6658" s="88"/>
      <c r="YH6658" s="88"/>
      <c r="YI6658" s="88"/>
      <c r="YJ6658" s="88"/>
      <c r="YK6658" s="88"/>
      <c r="YL6658" s="88"/>
      <c r="YM6658" s="88"/>
      <c r="YN6658" s="88"/>
      <c r="YO6658" s="88"/>
      <c r="YP6658" s="88"/>
      <c r="YQ6658" s="88"/>
      <c r="YR6658" s="88"/>
      <c r="YS6658" s="88"/>
      <c r="YT6658" s="88"/>
      <c r="YU6658" s="88"/>
      <c r="YV6658" s="88"/>
      <c r="YW6658" s="88"/>
      <c r="YX6658" s="88"/>
      <c r="YY6658" s="88"/>
      <c r="YZ6658" s="88"/>
      <c r="ZA6658" s="88"/>
      <c r="ZB6658" s="88"/>
      <c r="ZC6658" s="88"/>
      <c r="ZD6658" s="88"/>
      <c r="ZE6658" s="88"/>
      <c r="ZF6658" s="88"/>
      <c r="ZG6658" s="88"/>
      <c r="ZH6658" s="88"/>
      <c r="ZI6658" s="88"/>
      <c r="ZJ6658" s="88"/>
      <c r="ZK6658" s="88"/>
      <c r="ZL6658" s="88"/>
      <c r="ZM6658" s="88"/>
      <c r="ZN6658" s="88"/>
      <c r="ZO6658" s="88"/>
      <c r="ZP6658" s="88"/>
      <c r="ZQ6658" s="88"/>
      <c r="ZR6658" s="88"/>
      <c r="ZS6658" s="88"/>
      <c r="ZT6658" s="88"/>
      <c r="ZU6658" s="88"/>
      <c r="ZV6658" s="88"/>
      <c r="ZW6658" s="88"/>
      <c r="ZX6658" s="88"/>
      <c r="ZY6658" s="88"/>
      <c r="ZZ6658" s="88"/>
      <c r="AAA6658" s="88"/>
      <c r="AAB6658" s="88"/>
      <c r="AAC6658" s="88"/>
      <c r="AAD6658" s="88"/>
      <c r="AAE6658" s="88"/>
      <c r="AAF6658" s="88"/>
      <c r="AAG6658" s="88"/>
      <c r="AAH6658" s="88"/>
      <c r="AAI6658" s="88"/>
      <c r="AAJ6658" s="88"/>
      <c r="AAK6658" s="88"/>
      <c r="AAL6658" s="88"/>
      <c r="AAM6658" s="88"/>
      <c r="AAN6658" s="88"/>
      <c r="AAO6658" s="88"/>
      <c r="AAP6658" s="88"/>
      <c r="AAQ6658" s="88"/>
      <c r="AAR6658" s="88"/>
      <c r="AAS6658" s="88"/>
      <c r="AAT6658" s="88"/>
      <c r="AAU6658" s="88"/>
      <c r="AAV6658" s="88"/>
      <c r="AAW6658" s="88"/>
      <c r="AAX6658" s="88"/>
      <c r="AAY6658" s="88"/>
      <c r="AAZ6658" s="88"/>
      <c r="ABA6658" s="88"/>
      <c r="ABB6658" s="88"/>
      <c r="ABC6658" s="88"/>
      <c r="ABD6658" s="88"/>
      <c r="ABE6658" s="88"/>
      <c r="ABF6658" s="88"/>
      <c r="ABG6658" s="88"/>
      <c r="ABH6658" s="88"/>
      <c r="ABI6658" s="88"/>
      <c r="ABJ6658" s="88"/>
      <c r="ABK6658" s="88"/>
      <c r="ABL6658" s="88"/>
      <c r="ABM6658" s="88"/>
      <c r="ABN6658" s="88"/>
      <c r="ABO6658" s="88"/>
      <c r="ABP6658" s="88"/>
      <c r="ABQ6658" s="88"/>
      <c r="ABR6658" s="88"/>
      <c r="ABS6658" s="88"/>
      <c r="ABT6658" s="88"/>
      <c r="ABU6658" s="88"/>
      <c r="ABV6658" s="88"/>
      <c r="ABW6658" s="88"/>
      <c r="ABX6658" s="88"/>
      <c r="ABY6658" s="88"/>
      <c r="ABZ6658" s="88"/>
      <c r="ACA6658" s="88"/>
      <c r="ACB6658" s="88"/>
      <c r="ACC6658" s="88"/>
      <c r="ACD6658" s="88"/>
      <c r="ACE6658" s="88"/>
      <c r="ACF6658" s="88"/>
      <c r="ACG6658" s="88"/>
      <c r="ACH6658" s="88"/>
      <c r="ACI6658" s="88"/>
      <c r="ACJ6658" s="88"/>
      <c r="ACK6658" s="88"/>
      <c r="ACL6658" s="88"/>
      <c r="ACM6658" s="88"/>
      <c r="ACN6658" s="88"/>
      <c r="ACO6658" s="88"/>
      <c r="ACP6658" s="88"/>
      <c r="ACQ6658" s="88"/>
      <c r="ACR6658" s="88"/>
      <c r="ACS6658" s="88"/>
      <c r="ACT6658" s="88"/>
      <c r="ACU6658" s="88"/>
      <c r="ACV6658" s="88"/>
      <c r="ACW6658" s="88"/>
      <c r="ACX6658" s="88"/>
      <c r="ACY6658" s="88"/>
      <c r="ACZ6658" s="88"/>
      <c r="ADA6658" s="88"/>
      <c r="ADB6658" s="88"/>
      <c r="ADC6658" s="88"/>
      <c r="ADD6658" s="88"/>
      <c r="ADE6658" s="88"/>
      <c r="ADF6658" s="88"/>
      <c r="ADG6658" s="88"/>
      <c r="ADH6658" s="88"/>
      <c r="ADI6658" s="88"/>
      <c r="ADJ6658" s="88"/>
      <c r="ADK6658" s="88"/>
      <c r="ADL6658" s="88"/>
      <c r="ADM6658" s="88"/>
      <c r="ADN6658" s="88"/>
      <c r="ADO6658" s="88"/>
      <c r="ADP6658" s="88"/>
      <c r="ADQ6658" s="88"/>
      <c r="ADR6658" s="88"/>
      <c r="ADS6658" s="88"/>
      <c r="ADT6658" s="88"/>
      <c r="ADU6658" s="88"/>
      <c r="ADV6658" s="88"/>
      <c r="ADW6658" s="88"/>
      <c r="ADX6658" s="88"/>
      <c r="ADY6658" s="88"/>
      <c r="ADZ6658" s="88"/>
      <c r="AEA6658" s="88"/>
      <c r="AEB6658" s="88"/>
      <c r="AEC6658" s="88"/>
      <c r="AED6658" s="88"/>
      <c r="AEE6658" s="88"/>
      <c r="AEF6658" s="88"/>
      <c r="AEG6658" s="88"/>
      <c r="AEH6658" s="88"/>
      <c r="AEI6658" s="88"/>
      <c r="AEJ6658" s="88"/>
      <c r="AEK6658" s="88"/>
      <c r="AEL6658" s="88"/>
      <c r="AEM6658" s="88"/>
      <c r="AEN6658" s="88"/>
      <c r="AEO6658" s="88"/>
      <c r="AEP6658" s="88"/>
      <c r="AEQ6658" s="88"/>
      <c r="AER6658" s="88"/>
      <c r="AES6658" s="88"/>
      <c r="AET6658" s="88"/>
      <c r="AEU6658" s="88"/>
      <c r="AEV6658" s="88"/>
      <c r="AEW6658" s="88"/>
      <c r="AEX6658" s="88"/>
      <c r="AEY6658" s="88"/>
      <c r="AEZ6658" s="88"/>
      <c r="AFA6658" s="88"/>
      <c r="AFB6658" s="88"/>
      <c r="AFC6658" s="88"/>
      <c r="AFD6658" s="88"/>
      <c r="AFE6658" s="88"/>
      <c r="AFF6658" s="88"/>
      <c r="AFG6658" s="88"/>
      <c r="AFH6658" s="88"/>
      <c r="AFI6658" s="88"/>
      <c r="AFJ6658" s="88"/>
      <c r="AFK6658" s="88"/>
      <c r="AFL6658" s="88"/>
      <c r="AFM6658" s="88"/>
      <c r="AFN6658" s="88"/>
      <c r="AFO6658" s="88"/>
      <c r="AFP6658" s="88"/>
      <c r="AFQ6658" s="88"/>
      <c r="AFR6658" s="88"/>
      <c r="AFS6658" s="88"/>
      <c r="AFT6658" s="88"/>
      <c r="AFU6658" s="88"/>
      <c r="AFV6658" s="88"/>
      <c r="AFW6658" s="88"/>
      <c r="AFX6658" s="88"/>
      <c r="AFY6658" s="88"/>
      <c r="AFZ6658" s="88"/>
      <c r="AGA6658" s="88"/>
      <c r="AGB6658" s="88"/>
      <c r="AGC6658" s="88"/>
      <c r="AGD6658" s="88"/>
      <c r="AGE6658" s="88"/>
      <c r="AGF6658" s="88"/>
      <c r="AGG6658" s="88"/>
      <c r="AGH6658" s="88"/>
      <c r="AGI6658" s="88"/>
      <c r="AGJ6658" s="88"/>
      <c r="AGK6658" s="88"/>
      <c r="AGL6658" s="88"/>
      <c r="AGM6658" s="88"/>
      <c r="AGN6658" s="88"/>
      <c r="AGO6658" s="88"/>
      <c r="AGP6658" s="88"/>
      <c r="AGQ6658" s="88"/>
      <c r="AGR6658" s="88"/>
      <c r="AGS6658" s="88"/>
      <c r="AGT6658" s="88"/>
      <c r="AGU6658" s="88"/>
      <c r="AGV6658" s="88"/>
      <c r="AGW6658" s="88"/>
      <c r="AGX6658" s="88"/>
      <c r="AGY6658" s="88"/>
      <c r="AGZ6658" s="88"/>
      <c r="AHA6658" s="88"/>
      <c r="AHB6658" s="88"/>
      <c r="AHC6658" s="88"/>
      <c r="AHD6658" s="88"/>
      <c r="AHE6658" s="88"/>
      <c r="AHF6658" s="88"/>
      <c r="AHG6658" s="88"/>
      <c r="AHH6658" s="88"/>
      <c r="AHI6658" s="88"/>
      <c r="AHJ6658" s="88"/>
      <c r="AHK6658" s="88"/>
      <c r="AHL6658" s="88"/>
      <c r="AHM6658" s="88"/>
      <c r="AHN6658" s="88"/>
      <c r="AHO6658" s="88"/>
      <c r="AHP6658" s="88"/>
      <c r="AHQ6658" s="88"/>
      <c r="AHR6658" s="88"/>
      <c r="AHS6658" s="88"/>
      <c r="AHT6658" s="88"/>
      <c r="AHU6658" s="88"/>
      <c r="AHV6658" s="88"/>
      <c r="AHW6658" s="88"/>
      <c r="AHX6658" s="88"/>
      <c r="AHY6658" s="88"/>
      <c r="AHZ6658" s="88"/>
      <c r="AIA6658" s="88"/>
      <c r="AIB6658" s="88"/>
      <c r="AIC6658" s="88"/>
      <c r="AID6658" s="88"/>
      <c r="AIE6658" s="88"/>
      <c r="AIF6658" s="88"/>
      <c r="AIG6658" s="88"/>
      <c r="AIH6658" s="88"/>
      <c r="AII6658" s="88"/>
      <c r="AIJ6658" s="88"/>
      <c r="AIK6658" s="88"/>
      <c r="AIL6658" s="88"/>
      <c r="AIM6658" s="88"/>
      <c r="AIN6658" s="88"/>
      <c r="AIO6658" s="88"/>
      <c r="AIP6658" s="88"/>
      <c r="AIQ6658" s="88"/>
      <c r="AIR6658" s="88"/>
      <c r="AIS6658" s="88"/>
      <c r="AIT6658" s="88"/>
      <c r="AIU6658" s="88"/>
      <c r="AIV6658" s="88"/>
      <c r="AIW6658" s="88"/>
      <c r="AIX6658" s="88"/>
      <c r="AIY6658" s="88"/>
      <c r="AIZ6658" s="88"/>
      <c r="AJA6658" s="88"/>
      <c r="AJB6658" s="88"/>
      <c r="AJC6658" s="88"/>
      <c r="AJD6658" s="88"/>
      <c r="AJE6658" s="88"/>
      <c r="AJF6658" s="88"/>
      <c r="AJG6658" s="88"/>
      <c r="AJH6658" s="88"/>
      <c r="AJI6658" s="88"/>
      <c r="AJJ6658" s="88"/>
      <c r="AJK6658" s="88"/>
      <c r="AJL6658" s="88"/>
      <c r="AJM6658" s="88"/>
      <c r="AJN6658" s="88"/>
      <c r="AJO6658" s="88"/>
      <c r="AJP6658" s="88"/>
      <c r="AJQ6658" s="88"/>
      <c r="AJR6658" s="88"/>
      <c r="AJS6658" s="88"/>
      <c r="AJT6658" s="88"/>
      <c r="AJU6658" s="88"/>
      <c r="AJV6658" s="88"/>
      <c r="AJW6658" s="88"/>
      <c r="AJX6658" s="88"/>
      <c r="AJY6658" s="88"/>
      <c r="AJZ6658" s="88"/>
      <c r="AKA6658" s="88"/>
      <c r="AKB6658" s="88"/>
      <c r="AKC6658" s="88"/>
      <c r="AKD6658" s="88"/>
      <c r="AKE6658" s="88"/>
      <c r="AKF6658" s="88"/>
      <c r="AKG6658" s="88"/>
      <c r="AKH6658" s="88"/>
      <c r="AKI6658" s="88"/>
      <c r="AKJ6658" s="88"/>
      <c r="AKK6658" s="88"/>
      <c r="AKL6658" s="88"/>
      <c r="AKM6658" s="88"/>
      <c r="AKN6658" s="88"/>
      <c r="AKO6658" s="88"/>
      <c r="AKP6658" s="88"/>
      <c r="AKQ6658" s="88"/>
      <c r="AKR6658" s="88"/>
      <c r="AKS6658" s="88"/>
      <c r="AKT6658" s="88"/>
      <c r="AKU6658" s="88"/>
      <c r="AKV6658" s="88"/>
      <c r="AKW6658" s="88"/>
      <c r="AKX6658" s="88"/>
      <c r="AKY6658" s="88"/>
      <c r="AKZ6658" s="88"/>
      <c r="ALA6658" s="88"/>
      <c r="ALB6658" s="88"/>
      <c r="ALC6658" s="88"/>
      <c r="ALD6658" s="88"/>
      <c r="ALE6658" s="88"/>
      <c r="ALF6658" s="88"/>
      <c r="ALG6658" s="88"/>
      <c r="ALH6658" s="88"/>
      <c r="ALI6658" s="88"/>
      <c r="ALJ6658" s="88"/>
      <c r="ALK6658" s="88"/>
      <c r="ALL6658" s="88"/>
      <c r="ALM6658" s="88"/>
      <c r="ALN6658" s="88"/>
      <c r="ALO6658" s="88"/>
      <c r="ALP6658" s="88"/>
      <c r="ALQ6658" s="88"/>
      <c r="ALR6658" s="88"/>
      <c r="ALS6658" s="88"/>
      <c r="ALT6658" s="88"/>
      <c r="ALU6658" s="88"/>
      <c r="ALV6658" s="88"/>
      <c r="ALW6658" s="88"/>
      <c r="ALX6658" s="88"/>
      <c r="ALY6658" s="88"/>
      <c r="ALZ6658" s="88"/>
      <c r="AMA6658" s="88"/>
      <c r="AMB6658" s="88"/>
      <c r="AMC6658" s="88"/>
      <c r="AMD6658" s="88"/>
      <c r="AME6658" s="88"/>
      <c r="AMF6658" s="88"/>
      <c r="AMG6658" s="88"/>
      <c r="AMH6658" s="88"/>
      <c r="AMI6658" s="88"/>
      <c r="AMJ6658" s="88"/>
      <c r="AMK6658" s="88"/>
      <c r="AML6658" s="88"/>
      <c r="AMM6658" s="88"/>
      <c r="AMN6658" s="88"/>
      <c r="AMO6658" s="88"/>
    </row>
    <row r="6659" spans="1:1029" s="104" customFormat="1" x14ac:dyDescent="0.35">
      <c r="A6659" s="21">
        <v>10141103</v>
      </c>
      <c r="B6659" s="158" t="s">
        <v>725</v>
      </c>
      <c r="C6659" s="115" t="s">
        <v>710</v>
      </c>
      <c r="D6659" s="124" t="s">
        <v>826</v>
      </c>
      <c r="E6659" s="114" t="str">
        <f t="shared" si="1249"/>
        <v>TRANSFORMADOR MARCA:ASTOR PT 308 PT 308</v>
      </c>
      <c r="F6659" s="124"/>
      <c r="G6659" s="132" t="s">
        <v>826</v>
      </c>
      <c r="H6659" s="132" t="s">
        <v>815</v>
      </c>
      <c r="I6659" s="136"/>
      <c r="J6659" s="124"/>
      <c r="K6659" s="129" t="s">
        <v>825</v>
      </c>
      <c r="L6659" s="142" t="s">
        <v>824</v>
      </c>
      <c r="M6659" s="124">
        <v>500</v>
      </c>
      <c r="N6659" s="124">
        <v>11</v>
      </c>
      <c r="O6659" s="21">
        <v>0.4</v>
      </c>
      <c r="P6659" s="124" t="s">
        <v>514</v>
      </c>
      <c r="Q6659" s="142">
        <v>2017</v>
      </c>
      <c r="R6659" s="124" t="s">
        <v>499</v>
      </c>
      <c r="S6659" s="124" t="s">
        <v>823</v>
      </c>
      <c r="T6659" s="116">
        <v>1016</v>
      </c>
      <c r="U6659" s="111">
        <v>45</v>
      </c>
      <c r="V6659" s="113">
        <f t="shared" si="1250"/>
        <v>1016</v>
      </c>
      <c r="W6659" s="113">
        <f t="shared" si="1251"/>
        <v>0</v>
      </c>
      <c r="X6659" s="112">
        <f t="shared" si="1252"/>
        <v>0</v>
      </c>
      <c r="Y6659" s="111"/>
      <c r="Z6659" s="110">
        <f t="shared" si="1248"/>
        <v>45</v>
      </c>
      <c r="AA6659" s="109">
        <f t="shared" si="1253"/>
        <v>50.800000000000004</v>
      </c>
      <c r="AB6659" s="109">
        <f t="shared" si="1254"/>
        <v>50800.000000000007</v>
      </c>
      <c r="AC6659" s="108">
        <f t="shared" si="1255"/>
        <v>965.2</v>
      </c>
      <c r="AD6659" s="107">
        <f t="shared" si="1256"/>
        <v>2.2222222222222223E-2</v>
      </c>
      <c r="AE6659" s="106">
        <f t="shared" si="1257"/>
        <v>21.448888888888892</v>
      </c>
      <c r="AF6659" s="105">
        <f t="shared" si="1258"/>
        <v>21.448888888888892</v>
      </c>
      <c r="AG6659" s="105">
        <f t="shared" si="1259"/>
        <v>994.55111111111114</v>
      </c>
      <c r="AH6659" s="88"/>
      <c r="AI6659" s="88"/>
      <c r="AJ6659" s="88"/>
      <c r="AK6659" s="88"/>
      <c r="AL6659" s="88"/>
      <c r="AM6659" s="88"/>
      <c r="AN6659" s="88"/>
      <c r="AO6659" s="88"/>
      <c r="AP6659" s="88"/>
      <c r="AQ6659" s="88"/>
      <c r="AR6659" s="88"/>
      <c r="AS6659" s="88"/>
      <c r="AT6659" s="88"/>
      <c r="AU6659" s="88"/>
      <c r="AV6659" s="88"/>
      <c r="AW6659" s="88"/>
      <c r="AX6659" s="88"/>
      <c r="AY6659" s="88"/>
      <c r="AZ6659" s="88"/>
      <c r="BA6659" s="88"/>
      <c r="BB6659" s="88"/>
      <c r="BC6659" s="88"/>
      <c r="BD6659" s="88"/>
      <c r="BE6659" s="88"/>
      <c r="BF6659" s="88"/>
      <c r="BG6659" s="88"/>
      <c r="BH6659" s="88"/>
      <c r="BI6659" s="88"/>
      <c r="BJ6659" s="88"/>
      <c r="BK6659" s="88"/>
      <c r="BL6659" s="88"/>
      <c r="BM6659" s="88"/>
      <c r="BN6659" s="88"/>
      <c r="BO6659" s="88"/>
      <c r="BP6659" s="88"/>
      <c r="BQ6659" s="88"/>
      <c r="BR6659" s="88"/>
      <c r="BS6659" s="88"/>
      <c r="BT6659" s="88"/>
      <c r="BU6659" s="88"/>
      <c r="BV6659" s="88"/>
      <c r="BW6659" s="88"/>
      <c r="BX6659" s="88"/>
      <c r="BY6659" s="88"/>
      <c r="BZ6659" s="88"/>
      <c r="CA6659" s="88"/>
      <c r="CB6659" s="88"/>
      <c r="CC6659" s="88"/>
      <c r="CD6659" s="88"/>
      <c r="CE6659" s="88"/>
      <c r="CF6659" s="88"/>
      <c r="CG6659" s="88"/>
      <c r="CH6659" s="88"/>
      <c r="CI6659" s="88"/>
      <c r="CJ6659" s="88"/>
      <c r="CK6659" s="88"/>
      <c r="CL6659" s="88"/>
      <c r="CM6659" s="88"/>
      <c r="CN6659" s="88"/>
      <c r="CO6659" s="88"/>
      <c r="CP6659" s="88"/>
      <c r="CQ6659" s="88"/>
      <c r="CR6659" s="88"/>
      <c r="CS6659" s="88"/>
      <c r="CT6659" s="88"/>
      <c r="CU6659" s="88"/>
      <c r="CV6659" s="88"/>
      <c r="CW6659" s="88"/>
      <c r="CX6659" s="88"/>
      <c r="CY6659" s="88"/>
      <c r="CZ6659" s="88"/>
      <c r="DA6659" s="88"/>
      <c r="DB6659" s="88"/>
      <c r="DC6659" s="88"/>
      <c r="DD6659" s="88"/>
      <c r="DE6659" s="88"/>
      <c r="DF6659" s="88"/>
      <c r="DG6659" s="88"/>
      <c r="DH6659" s="88"/>
      <c r="DI6659" s="88"/>
      <c r="DJ6659" s="88"/>
      <c r="DK6659" s="88"/>
      <c r="DL6659" s="88"/>
      <c r="DM6659" s="88"/>
      <c r="DN6659" s="88"/>
      <c r="DO6659" s="88"/>
      <c r="DP6659" s="88"/>
      <c r="DQ6659" s="88"/>
      <c r="DR6659" s="88"/>
      <c r="DS6659" s="88"/>
      <c r="DT6659" s="88"/>
      <c r="DU6659" s="88"/>
      <c r="DV6659" s="88"/>
      <c r="DW6659" s="88"/>
      <c r="DX6659" s="88"/>
      <c r="DY6659" s="88"/>
      <c r="DZ6659" s="88"/>
      <c r="EA6659" s="88"/>
      <c r="EB6659" s="88"/>
      <c r="EC6659" s="88"/>
      <c r="ED6659" s="88"/>
      <c r="EE6659" s="88"/>
      <c r="EF6659" s="88"/>
      <c r="EG6659" s="88"/>
      <c r="EH6659" s="88"/>
      <c r="EI6659" s="88"/>
      <c r="EJ6659" s="88"/>
      <c r="EK6659" s="88"/>
      <c r="EL6659" s="88"/>
      <c r="EM6659" s="88"/>
      <c r="EN6659" s="88"/>
      <c r="EO6659" s="88"/>
      <c r="EP6659" s="88"/>
      <c r="EQ6659" s="88"/>
      <c r="ER6659" s="88"/>
      <c r="ES6659" s="88"/>
      <c r="ET6659" s="88"/>
      <c r="EU6659" s="88"/>
      <c r="EV6659" s="88"/>
      <c r="EW6659" s="88"/>
      <c r="EX6659" s="88"/>
      <c r="EY6659" s="88"/>
      <c r="EZ6659" s="88"/>
      <c r="FA6659" s="88"/>
      <c r="FB6659" s="88"/>
      <c r="FC6659" s="88"/>
      <c r="FD6659" s="88"/>
      <c r="FE6659" s="88"/>
      <c r="FF6659" s="88"/>
      <c r="FG6659" s="88"/>
      <c r="FH6659" s="88"/>
      <c r="FI6659" s="88"/>
      <c r="FJ6659" s="88"/>
      <c r="FK6659" s="88"/>
      <c r="FL6659" s="88"/>
      <c r="FM6659" s="88"/>
      <c r="FN6659" s="88"/>
      <c r="FO6659" s="88"/>
      <c r="FP6659" s="88"/>
      <c r="FQ6659" s="88"/>
      <c r="FR6659" s="88"/>
      <c r="FS6659" s="88"/>
      <c r="FT6659" s="88"/>
      <c r="FU6659" s="88"/>
      <c r="FV6659" s="88"/>
      <c r="FW6659" s="88"/>
      <c r="FX6659" s="88"/>
      <c r="FY6659" s="88"/>
      <c r="FZ6659" s="88"/>
      <c r="GA6659" s="88"/>
      <c r="GB6659" s="88"/>
      <c r="GC6659" s="88"/>
      <c r="GD6659" s="88"/>
      <c r="GE6659" s="88"/>
      <c r="GF6659" s="88"/>
      <c r="GG6659" s="88"/>
      <c r="GH6659" s="88"/>
      <c r="GI6659" s="88"/>
      <c r="GJ6659" s="88"/>
      <c r="GK6659" s="88"/>
      <c r="GL6659" s="88"/>
      <c r="GM6659" s="88"/>
      <c r="GN6659" s="88"/>
      <c r="GO6659" s="88"/>
      <c r="GP6659" s="88"/>
      <c r="GQ6659" s="88"/>
      <c r="GR6659" s="88"/>
      <c r="GS6659" s="88"/>
      <c r="GT6659" s="88"/>
      <c r="GU6659" s="88"/>
      <c r="GV6659" s="88"/>
      <c r="GW6659" s="88"/>
      <c r="GX6659" s="88"/>
      <c r="GY6659" s="88"/>
      <c r="GZ6659" s="88"/>
      <c r="HA6659" s="88"/>
      <c r="HB6659" s="88"/>
      <c r="HC6659" s="88"/>
      <c r="HD6659" s="88"/>
      <c r="HE6659" s="88"/>
      <c r="HF6659" s="88"/>
      <c r="HG6659" s="88"/>
      <c r="HH6659" s="88"/>
      <c r="HI6659" s="88"/>
      <c r="HJ6659" s="88"/>
      <c r="HK6659" s="88"/>
      <c r="HL6659" s="88"/>
      <c r="HM6659" s="88"/>
      <c r="HN6659" s="88"/>
      <c r="HO6659" s="88"/>
      <c r="HP6659" s="88"/>
      <c r="HQ6659" s="88"/>
      <c r="HR6659" s="88"/>
      <c r="HS6659" s="88"/>
      <c r="HT6659" s="88"/>
      <c r="HU6659" s="88"/>
      <c r="HV6659" s="88"/>
      <c r="HW6659" s="88"/>
      <c r="HX6659" s="88"/>
      <c r="HY6659" s="88"/>
      <c r="HZ6659" s="88"/>
      <c r="IA6659" s="88"/>
      <c r="IB6659" s="88"/>
      <c r="IC6659" s="88"/>
      <c r="ID6659" s="88"/>
      <c r="IE6659" s="88"/>
      <c r="IF6659" s="88"/>
      <c r="IG6659" s="88"/>
      <c r="IH6659" s="88"/>
      <c r="II6659" s="88"/>
      <c r="IJ6659" s="88"/>
      <c r="IK6659" s="88"/>
      <c r="IL6659" s="88"/>
      <c r="IM6659" s="88"/>
      <c r="IN6659" s="88"/>
      <c r="IO6659" s="88"/>
      <c r="IP6659" s="88"/>
      <c r="IQ6659" s="88"/>
      <c r="IR6659" s="88"/>
      <c r="IS6659" s="88"/>
      <c r="IT6659" s="88"/>
      <c r="IU6659" s="88"/>
      <c r="IV6659" s="88"/>
      <c r="IW6659" s="88"/>
      <c r="IX6659" s="88"/>
      <c r="IY6659" s="88"/>
      <c r="IZ6659" s="88"/>
      <c r="JA6659" s="88"/>
      <c r="JB6659" s="88"/>
      <c r="JC6659" s="88"/>
      <c r="JD6659" s="88"/>
      <c r="JE6659" s="88"/>
      <c r="JF6659" s="88"/>
      <c r="JG6659" s="88"/>
      <c r="JH6659" s="88"/>
      <c r="JI6659" s="88"/>
      <c r="JJ6659" s="88"/>
      <c r="JK6659" s="88"/>
      <c r="JL6659" s="88"/>
      <c r="JM6659" s="88"/>
      <c r="JN6659" s="88"/>
      <c r="JO6659" s="88"/>
      <c r="JP6659" s="88"/>
      <c r="JQ6659" s="88"/>
      <c r="JR6659" s="88"/>
      <c r="JS6659" s="88"/>
      <c r="JT6659" s="88"/>
      <c r="JU6659" s="88"/>
      <c r="JV6659" s="88"/>
      <c r="JW6659" s="88"/>
      <c r="JX6659" s="88"/>
      <c r="JY6659" s="88"/>
      <c r="JZ6659" s="88"/>
      <c r="KA6659" s="88"/>
      <c r="KB6659" s="88"/>
      <c r="KC6659" s="88"/>
      <c r="KD6659" s="88"/>
      <c r="KE6659" s="88"/>
      <c r="KF6659" s="88"/>
      <c r="KG6659" s="88"/>
      <c r="KH6659" s="88"/>
      <c r="KI6659" s="88"/>
      <c r="KJ6659" s="88"/>
      <c r="KK6659" s="88"/>
      <c r="KL6659" s="88"/>
      <c r="KM6659" s="88"/>
      <c r="KN6659" s="88"/>
      <c r="KO6659" s="88"/>
      <c r="KP6659" s="88"/>
      <c r="KQ6659" s="88"/>
      <c r="KR6659" s="88"/>
      <c r="KS6659" s="88"/>
      <c r="KT6659" s="88"/>
      <c r="KU6659" s="88"/>
      <c r="KV6659" s="88"/>
      <c r="KW6659" s="88"/>
      <c r="KX6659" s="88"/>
      <c r="KY6659" s="88"/>
      <c r="KZ6659" s="88"/>
      <c r="LA6659" s="88"/>
      <c r="LB6659" s="88"/>
      <c r="LC6659" s="88"/>
      <c r="LD6659" s="88"/>
      <c r="LE6659" s="88"/>
      <c r="LF6659" s="88"/>
      <c r="LG6659" s="88"/>
      <c r="LH6659" s="88"/>
      <c r="LI6659" s="88"/>
      <c r="LJ6659" s="88"/>
      <c r="LK6659" s="88"/>
      <c r="LL6659" s="88"/>
      <c r="LM6659" s="88"/>
      <c r="LN6659" s="88"/>
      <c r="LO6659" s="88"/>
      <c r="LP6659" s="88"/>
      <c r="LQ6659" s="88"/>
      <c r="LR6659" s="88"/>
      <c r="LS6659" s="88"/>
      <c r="LT6659" s="88"/>
      <c r="LU6659" s="88"/>
      <c r="LV6659" s="88"/>
      <c r="LW6659" s="88"/>
      <c r="LX6659" s="88"/>
      <c r="LY6659" s="88"/>
      <c r="LZ6659" s="88"/>
      <c r="MA6659" s="88"/>
      <c r="MB6659" s="88"/>
      <c r="MC6659" s="88"/>
      <c r="MD6659" s="88"/>
      <c r="ME6659" s="88"/>
      <c r="MF6659" s="88"/>
      <c r="MG6659" s="88"/>
      <c r="MH6659" s="88"/>
      <c r="MI6659" s="88"/>
      <c r="MJ6659" s="88"/>
      <c r="MK6659" s="88"/>
      <c r="ML6659" s="88"/>
      <c r="MM6659" s="88"/>
      <c r="MN6659" s="88"/>
      <c r="MO6659" s="88"/>
      <c r="MP6659" s="88"/>
      <c r="MQ6659" s="88"/>
      <c r="MR6659" s="88"/>
      <c r="MS6659" s="88"/>
      <c r="MT6659" s="88"/>
      <c r="MU6659" s="88"/>
      <c r="MV6659" s="88"/>
      <c r="MW6659" s="88"/>
      <c r="MX6659" s="88"/>
      <c r="MY6659" s="88"/>
      <c r="MZ6659" s="88"/>
      <c r="NA6659" s="88"/>
      <c r="NB6659" s="88"/>
      <c r="NC6659" s="88"/>
      <c r="ND6659" s="88"/>
      <c r="NE6659" s="88"/>
      <c r="NF6659" s="88"/>
      <c r="NG6659" s="88"/>
      <c r="NH6659" s="88"/>
      <c r="NI6659" s="88"/>
      <c r="NJ6659" s="88"/>
      <c r="NK6659" s="88"/>
      <c r="NL6659" s="88"/>
      <c r="NM6659" s="88"/>
      <c r="NN6659" s="88"/>
      <c r="NO6659" s="88"/>
      <c r="NP6659" s="88"/>
      <c r="NQ6659" s="88"/>
      <c r="NR6659" s="88"/>
      <c r="NS6659" s="88"/>
      <c r="NT6659" s="88"/>
      <c r="NU6659" s="88"/>
      <c r="NV6659" s="88"/>
      <c r="NW6659" s="88"/>
      <c r="NX6659" s="88"/>
      <c r="NY6659" s="88"/>
      <c r="NZ6659" s="88"/>
      <c r="OA6659" s="88"/>
      <c r="OB6659" s="88"/>
      <c r="OC6659" s="88"/>
      <c r="OD6659" s="88"/>
      <c r="OE6659" s="88"/>
      <c r="OF6659" s="88"/>
      <c r="OG6659" s="88"/>
      <c r="OH6659" s="88"/>
      <c r="OI6659" s="88"/>
      <c r="OJ6659" s="88"/>
      <c r="OK6659" s="88"/>
      <c r="OL6659" s="88"/>
      <c r="OM6659" s="88"/>
      <c r="ON6659" s="88"/>
      <c r="OO6659" s="88"/>
      <c r="OP6659" s="88"/>
      <c r="OQ6659" s="88"/>
      <c r="OR6659" s="88"/>
      <c r="OS6659" s="88"/>
      <c r="OT6659" s="88"/>
      <c r="OU6659" s="88"/>
      <c r="OV6659" s="88"/>
      <c r="OW6659" s="88"/>
      <c r="OX6659" s="88"/>
      <c r="OY6659" s="88"/>
      <c r="OZ6659" s="88"/>
      <c r="PA6659" s="88"/>
      <c r="PB6659" s="88"/>
      <c r="PC6659" s="88"/>
      <c r="PD6659" s="88"/>
      <c r="PE6659" s="88"/>
      <c r="PF6659" s="88"/>
      <c r="PG6659" s="88"/>
      <c r="PH6659" s="88"/>
      <c r="PI6659" s="88"/>
      <c r="PJ6659" s="88"/>
      <c r="PK6659" s="88"/>
      <c r="PL6659" s="88"/>
      <c r="PM6659" s="88"/>
      <c r="PN6659" s="88"/>
      <c r="PO6659" s="88"/>
      <c r="PP6659" s="88"/>
      <c r="PQ6659" s="88"/>
      <c r="PR6659" s="88"/>
      <c r="PS6659" s="88"/>
      <c r="PT6659" s="88"/>
      <c r="PU6659" s="88"/>
      <c r="PV6659" s="88"/>
      <c r="PW6659" s="88"/>
      <c r="PX6659" s="88"/>
      <c r="PY6659" s="88"/>
      <c r="PZ6659" s="88"/>
      <c r="QA6659" s="88"/>
      <c r="QB6659" s="88"/>
      <c r="QC6659" s="88"/>
      <c r="QD6659" s="88"/>
      <c r="QE6659" s="88"/>
      <c r="QF6659" s="88"/>
      <c r="QG6659" s="88"/>
      <c r="QH6659" s="88"/>
      <c r="QI6659" s="88"/>
      <c r="QJ6659" s="88"/>
      <c r="QK6659" s="88"/>
      <c r="QL6659" s="88"/>
      <c r="QM6659" s="88"/>
      <c r="QN6659" s="88"/>
      <c r="QO6659" s="88"/>
      <c r="QP6659" s="88"/>
      <c r="QQ6659" s="88"/>
      <c r="QR6659" s="88"/>
      <c r="QS6659" s="88"/>
      <c r="QT6659" s="88"/>
      <c r="QU6659" s="88"/>
      <c r="QV6659" s="88"/>
      <c r="QW6659" s="88"/>
      <c r="QX6659" s="88"/>
      <c r="QY6659" s="88"/>
      <c r="QZ6659" s="88"/>
      <c r="RA6659" s="88"/>
      <c r="RB6659" s="88"/>
      <c r="RC6659" s="88"/>
      <c r="RD6659" s="88"/>
      <c r="RE6659" s="88"/>
      <c r="RF6659" s="88"/>
      <c r="RG6659" s="88"/>
      <c r="RH6659" s="88"/>
      <c r="RI6659" s="88"/>
      <c r="RJ6659" s="88"/>
      <c r="RK6659" s="88"/>
      <c r="RL6659" s="88"/>
      <c r="RM6659" s="88"/>
      <c r="RN6659" s="88"/>
      <c r="RO6659" s="88"/>
      <c r="RP6659" s="88"/>
      <c r="RQ6659" s="88"/>
      <c r="RR6659" s="88"/>
      <c r="RS6659" s="88"/>
      <c r="RT6659" s="88"/>
      <c r="RU6659" s="88"/>
      <c r="RV6659" s="88"/>
      <c r="RW6659" s="88"/>
      <c r="RX6659" s="88"/>
      <c r="RY6659" s="88"/>
      <c r="RZ6659" s="88"/>
      <c r="SA6659" s="88"/>
      <c r="SB6659" s="88"/>
      <c r="SC6659" s="88"/>
      <c r="SD6659" s="88"/>
      <c r="SE6659" s="88"/>
      <c r="SF6659" s="88"/>
      <c r="SG6659" s="88"/>
      <c r="SH6659" s="88"/>
      <c r="SI6659" s="88"/>
      <c r="SJ6659" s="88"/>
      <c r="SK6659" s="88"/>
      <c r="SL6659" s="88"/>
      <c r="SM6659" s="88"/>
      <c r="SN6659" s="88"/>
      <c r="SO6659" s="88"/>
      <c r="SP6659" s="88"/>
      <c r="SQ6659" s="88"/>
      <c r="SR6659" s="88"/>
      <c r="SS6659" s="88"/>
      <c r="ST6659" s="88"/>
      <c r="SU6659" s="88"/>
      <c r="SV6659" s="88"/>
      <c r="SW6659" s="88"/>
      <c r="SX6659" s="88"/>
      <c r="SY6659" s="88"/>
      <c r="SZ6659" s="88"/>
      <c r="TA6659" s="88"/>
      <c r="TB6659" s="88"/>
      <c r="TC6659" s="88"/>
      <c r="TD6659" s="88"/>
      <c r="TE6659" s="88"/>
      <c r="TF6659" s="88"/>
      <c r="TG6659" s="88"/>
      <c r="TH6659" s="88"/>
      <c r="TI6659" s="88"/>
      <c r="TJ6659" s="88"/>
      <c r="TK6659" s="88"/>
      <c r="TL6659" s="88"/>
      <c r="TM6659" s="88"/>
      <c r="TN6659" s="88"/>
      <c r="TO6659" s="88"/>
      <c r="TP6659" s="88"/>
      <c r="TQ6659" s="88"/>
      <c r="TR6659" s="88"/>
      <c r="TS6659" s="88"/>
      <c r="TT6659" s="88"/>
      <c r="TU6659" s="88"/>
      <c r="TV6659" s="88"/>
      <c r="TW6659" s="88"/>
      <c r="TX6659" s="88"/>
      <c r="TY6659" s="88"/>
      <c r="TZ6659" s="88"/>
      <c r="UA6659" s="88"/>
      <c r="UB6659" s="88"/>
      <c r="UC6659" s="88"/>
      <c r="UD6659" s="88"/>
      <c r="UE6659" s="88"/>
      <c r="UF6659" s="88"/>
      <c r="UG6659" s="88"/>
      <c r="UH6659" s="88"/>
      <c r="UI6659" s="88"/>
      <c r="UJ6659" s="88"/>
      <c r="UK6659" s="88"/>
      <c r="UL6659" s="88"/>
      <c r="UM6659" s="88"/>
      <c r="UN6659" s="88"/>
      <c r="UO6659" s="88"/>
      <c r="UP6659" s="88"/>
      <c r="UQ6659" s="88"/>
      <c r="UR6659" s="88"/>
      <c r="US6659" s="88"/>
      <c r="UT6659" s="88"/>
      <c r="UU6659" s="88"/>
      <c r="UV6659" s="88"/>
      <c r="UW6659" s="88"/>
      <c r="UX6659" s="88"/>
      <c r="UY6659" s="88"/>
      <c r="UZ6659" s="88"/>
      <c r="VA6659" s="88"/>
      <c r="VB6659" s="88"/>
      <c r="VC6659" s="88"/>
      <c r="VD6659" s="88"/>
      <c r="VE6659" s="88"/>
      <c r="VF6659" s="88"/>
      <c r="VG6659" s="88"/>
      <c r="VH6659" s="88"/>
      <c r="VI6659" s="88"/>
      <c r="VJ6659" s="88"/>
      <c r="VK6659" s="88"/>
      <c r="VL6659" s="88"/>
      <c r="VM6659" s="88"/>
      <c r="VN6659" s="88"/>
      <c r="VO6659" s="88"/>
      <c r="VP6659" s="88"/>
      <c r="VQ6659" s="88"/>
      <c r="VR6659" s="88"/>
      <c r="VS6659" s="88"/>
      <c r="VT6659" s="88"/>
      <c r="VU6659" s="88"/>
      <c r="VV6659" s="88"/>
      <c r="VW6659" s="88"/>
      <c r="VX6659" s="88"/>
      <c r="VY6659" s="88"/>
      <c r="VZ6659" s="88"/>
      <c r="WA6659" s="88"/>
      <c r="WB6659" s="88"/>
      <c r="WC6659" s="88"/>
      <c r="WD6659" s="88"/>
      <c r="WE6659" s="88"/>
      <c r="WF6659" s="88"/>
      <c r="WG6659" s="88"/>
      <c r="WH6659" s="88"/>
      <c r="WI6659" s="88"/>
      <c r="WJ6659" s="88"/>
      <c r="WK6659" s="88"/>
      <c r="WL6659" s="88"/>
      <c r="WM6659" s="88"/>
      <c r="WN6659" s="88"/>
      <c r="WO6659" s="88"/>
      <c r="WP6659" s="88"/>
      <c r="WQ6659" s="88"/>
      <c r="WR6659" s="88"/>
      <c r="WS6659" s="88"/>
      <c r="WT6659" s="88"/>
      <c r="WU6659" s="88"/>
      <c r="WV6659" s="88"/>
      <c r="WW6659" s="88"/>
      <c r="WX6659" s="88"/>
      <c r="WY6659" s="88"/>
      <c r="WZ6659" s="88"/>
      <c r="XA6659" s="88"/>
      <c r="XB6659" s="88"/>
      <c r="XC6659" s="88"/>
      <c r="XD6659" s="88"/>
      <c r="XE6659" s="88"/>
      <c r="XF6659" s="88"/>
      <c r="XG6659" s="88"/>
      <c r="XH6659" s="88"/>
      <c r="XI6659" s="88"/>
      <c r="XJ6659" s="88"/>
      <c r="XK6659" s="88"/>
      <c r="XL6659" s="88"/>
      <c r="XM6659" s="88"/>
      <c r="XN6659" s="88"/>
      <c r="XO6659" s="88"/>
      <c r="XP6659" s="88"/>
      <c r="XQ6659" s="88"/>
      <c r="XR6659" s="88"/>
      <c r="XS6659" s="88"/>
      <c r="XT6659" s="88"/>
      <c r="XU6659" s="88"/>
      <c r="XV6659" s="88"/>
      <c r="XW6659" s="88"/>
      <c r="XX6659" s="88"/>
      <c r="XY6659" s="88"/>
      <c r="XZ6659" s="88"/>
      <c r="YA6659" s="88"/>
      <c r="YB6659" s="88"/>
      <c r="YC6659" s="88"/>
      <c r="YD6659" s="88"/>
      <c r="YE6659" s="88"/>
      <c r="YF6659" s="88"/>
      <c r="YG6659" s="88"/>
      <c r="YH6659" s="88"/>
      <c r="YI6659" s="88"/>
      <c r="YJ6659" s="88"/>
      <c r="YK6659" s="88"/>
      <c r="YL6659" s="88"/>
      <c r="YM6659" s="88"/>
      <c r="YN6659" s="88"/>
      <c r="YO6659" s="88"/>
      <c r="YP6659" s="88"/>
      <c r="YQ6659" s="88"/>
      <c r="YR6659" s="88"/>
      <c r="YS6659" s="88"/>
      <c r="YT6659" s="88"/>
      <c r="YU6659" s="88"/>
      <c r="YV6659" s="88"/>
      <c r="YW6659" s="88"/>
      <c r="YX6659" s="88"/>
      <c r="YY6659" s="88"/>
      <c r="YZ6659" s="88"/>
      <c r="ZA6659" s="88"/>
      <c r="ZB6659" s="88"/>
      <c r="ZC6659" s="88"/>
      <c r="ZD6659" s="88"/>
      <c r="ZE6659" s="88"/>
      <c r="ZF6659" s="88"/>
      <c r="ZG6659" s="88"/>
      <c r="ZH6659" s="88"/>
      <c r="ZI6659" s="88"/>
      <c r="ZJ6659" s="88"/>
      <c r="ZK6659" s="88"/>
      <c r="ZL6659" s="88"/>
      <c r="ZM6659" s="88"/>
      <c r="ZN6659" s="88"/>
      <c r="ZO6659" s="88"/>
      <c r="ZP6659" s="88"/>
      <c r="ZQ6659" s="88"/>
      <c r="ZR6659" s="88"/>
      <c r="ZS6659" s="88"/>
      <c r="ZT6659" s="88"/>
      <c r="ZU6659" s="88"/>
      <c r="ZV6659" s="88"/>
      <c r="ZW6659" s="88"/>
      <c r="ZX6659" s="88"/>
      <c r="ZY6659" s="88"/>
      <c r="ZZ6659" s="88"/>
      <c r="AAA6659" s="88"/>
      <c r="AAB6659" s="88"/>
      <c r="AAC6659" s="88"/>
      <c r="AAD6659" s="88"/>
      <c r="AAE6659" s="88"/>
      <c r="AAF6659" s="88"/>
      <c r="AAG6659" s="88"/>
      <c r="AAH6659" s="88"/>
      <c r="AAI6659" s="88"/>
      <c r="AAJ6659" s="88"/>
      <c r="AAK6659" s="88"/>
      <c r="AAL6659" s="88"/>
      <c r="AAM6659" s="88"/>
      <c r="AAN6659" s="88"/>
      <c r="AAO6659" s="88"/>
      <c r="AAP6659" s="88"/>
      <c r="AAQ6659" s="88"/>
      <c r="AAR6659" s="88"/>
      <c r="AAS6659" s="88"/>
      <c r="AAT6659" s="88"/>
      <c r="AAU6659" s="88"/>
      <c r="AAV6659" s="88"/>
      <c r="AAW6659" s="88"/>
      <c r="AAX6659" s="88"/>
      <c r="AAY6659" s="88"/>
      <c r="AAZ6659" s="88"/>
      <c r="ABA6659" s="88"/>
      <c r="ABB6659" s="88"/>
      <c r="ABC6659" s="88"/>
      <c r="ABD6659" s="88"/>
      <c r="ABE6659" s="88"/>
      <c r="ABF6659" s="88"/>
      <c r="ABG6659" s="88"/>
      <c r="ABH6659" s="88"/>
      <c r="ABI6659" s="88"/>
      <c r="ABJ6659" s="88"/>
      <c r="ABK6659" s="88"/>
      <c r="ABL6659" s="88"/>
      <c r="ABM6659" s="88"/>
      <c r="ABN6659" s="88"/>
      <c r="ABO6659" s="88"/>
      <c r="ABP6659" s="88"/>
      <c r="ABQ6659" s="88"/>
      <c r="ABR6659" s="88"/>
      <c r="ABS6659" s="88"/>
      <c r="ABT6659" s="88"/>
      <c r="ABU6659" s="88"/>
      <c r="ABV6659" s="88"/>
      <c r="ABW6659" s="88"/>
      <c r="ABX6659" s="88"/>
      <c r="ABY6659" s="88"/>
      <c r="ABZ6659" s="88"/>
      <c r="ACA6659" s="88"/>
      <c r="ACB6659" s="88"/>
      <c r="ACC6659" s="88"/>
      <c r="ACD6659" s="88"/>
      <c r="ACE6659" s="88"/>
      <c r="ACF6659" s="88"/>
      <c r="ACG6659" s="88"/>
      <c r="ACH6659" s="88"/>
      <c r="ACI6659" s="88"/>
      <c r="ACJ6659" s="88"/>
      <c r="ACK6659" s="88"/>
      <c r="ACL6659" s="88"/>
      <c r="ACM6659" s="88"/>
      <c r="ACN6659" s="88"/>
      <c r="ACO6659" s="88"/>
      <c r="ACP6659" s="88"/>
      <c r="ACQ6659" s="88"/>
      <c r="ACR6659" s="88"/>
      <c r="ACS6659" s="88"/>
      <c r="ACT6659" s="88"/>
      <c r="ACU6659" s="88"/>
      <c r="ACV6659" s="88"/>
      <c r="ACW6659" s="88"/>
      <c r="ACX6659" s="88"/>
      <c r="ACY6659" s="88"/>
      <c r="ACZ6659" s="88"/>
      <c r="ADA6659" s="88"/>
      <c r="ADB6659" s="88"/>
      <c r="ADC6659" s="88"/>
      <c r="ADD6659" s="88"/>
      <c r="ADE6659" s="88"/>
      <c r="ADF6659" s="88"/>
      <c r="ADG6659" s="88"/>
      <c r="ADH6659" s="88"/>
      <c r="ADI6659" s="88"/>
      <c r="ADJ6659" s="88"/>
      <c r="ADK6659" s="88"/>
      <c r="ADL6659" s="88"/>
      <c r="ADM6659" s="88"/>
      <c r="ADN6659" s="88"/>
      <c r="ADO6659" s="88"/>
      <c r="ADP6659" s="88"/>
      <c r="ADQ6659" s="88"/>
      <c r="ADR6659" s="88"/>
      <c r="ADS6659" s="88"/>
      <c r="ADT6659" s="88"/>
      <c r="ADU6659" s="88"/>
      <c r="ADV6659" s="88"/>
      <c r="ADW6659" s="88"/>
      <c r="ADX6659" s="88"/>
      <c r="ADY6659" s="88"/>
      <c r="ADZ6659" s="88"/>
      <c r="AEA6659" s="88"/>
      <c r="AEB6659" s="88"/>
      <c r="AEC6659" s="88"/>
      <c r="AED6659" s="88"/>
      <c r="AEE6659" s="88"/>
      <c r="AEF6659" s="88"/>
      <c r="AEG6659" s="88"/>
      <c r="AEH6659" s="88"/>
      <c r="AEI6659" s="88"/>
      <c r="AEJ6659" s="88"/>
      <c r="AEK6659" s="88"/>
      <c r="AEL6659" s="88"/>
      <c r="AEM6659" s="88"/>
      <c r="AEN6659" s="88"/>
      <c r="AEO6659" s="88"/>
      <c r="AEP6659" s="88"/>
      <c r="AEQ6659" s="88"/>
      <c r="AER6659" s="88"/>
      <c r="AES6659" s="88"/>
      <c r="AET6659" s="88"/>
      <c r="AEU6659" s="88"/>
      <c r="AEV6659" s="88"/>
      <c r="AEW6659" s="88"/>
      <c r="AEX6659" s="88"/>
      <c r="AEY6659" s="88"/>
      <c r="AEZ6659" s="88"/>
      <c r="AFA6659" s="88"/>
      <c r="AFB6659" s="88"/>
      <c r="AFC6659" s="88"/>
      <c r="AFD6659" s="88"/>
      <c r="AFE6659" s="88"/>
      <c r="AFF6659" s="88"/>
      <c r="AFG6659" s="88"/>
      <c r="AFH6659" s="88"/>
      <c r="AFI6659" s="88"/>
      <c r="AFJ6659" s="88"/>
      <c r="AFK6659" s="88"/>
      <c r="AFL6659" s="88"/>
      <c r="AFM6659" s="88"/>
      <c r="AFN6659" s="88"/>
      <c r="AFO6659" s="88"/>
      <c r="AFP6659" s="88"/>
      <c r="AFQ6659" s="88"/>
      <c r="AFR6659" s="88"/>
      <c r="AFS6659" s="88"/>
      <c r="AFT6659" s="88"/>
      <c r="AFU6659" s="88"/>
      <c r="AFV6659" s="88"/>
      <c r="AFW6659" s="88"/>
      <c r="AFX6659" s="88"/>
      <c r="AFY6659" s="88"/>
      <c r="AFZ6659" s="88"/>
      <c r="AGA6659" s="88"/>
      <c r="AGB6659" s="88"/>
      <c r="AGC6659" s="88"/>
      <c r="AGD6659" s="88"/>
      <c r="AGE6659" s="88"/>
      <c r="AGF6659" s="88"/>
      <c r="AGG6659" s="88"/>
      <c r="AGH6659" s="88"/>
      <c r="AGI6659" s="88"/>
      <c r="AGJ6659" s="88"/>
      <c r="AGK6659" s="88"/>
      <c r="AGL6659" s="88"/>
      <c r="AGM6659" s="88"/>
      <c r="AGN6659" s="88"/>
      <c r="AGO6659" s="88"/>
      <c r="AGP6659" s="88"/>
      <c r="AGQ6659" s="88"/>
      <c r="AGR6659" s="88"/>
      <c r="AGS6659" s="88"/>
      <c r="AGT6659" s="88"/>
      <c r="AGU6659" s="88"/>
      <c r="AGV6659" s="88"/>
      <c r="AGW6659" s="88"/>
      <c r="AGX6659" s="88"/>
      <c r="AGY6659" s="88"/>
      <c r="AGZ6659" s="88"/>
      <c r="AHA6659" s="88"/>
      <c r="AHB6659" s="88"/>
      <c r="AHC6659" s="88"/>
      <c r="AHD6659" s="88"/>
      <c r="AHE6659" s="88"/>
      <c r="AHF6659" s="88"/>
      <c r="AHG6659" s="88"/>
      <c r="AHH6659" s="88"/>
      <c r="AHI6659" s="88"/>
      <c r="AHJ6659" s="88"/>
      <c r="AHK6659" s="88"/>
      <c r="AHL6659" s="88"/>
      <c r="AHM6659" s="88"/>
      <c r="AHN6659" s="88"/>
      <c r="AHO6659" s="88"/>
      <c r="AHP6659" s="88"/>
      <c r="AHQ6659" s="88"/>
      <c r="AHR6659" s="88"/>
      <c r="AHS6659" s="88"/>
      <c r="AHT6659" s="88"/>
      <c r="AHU6659" s="88"/>
      <c r="AHV6659" s="88"/>
      <c r="AHW6659" s="88"/>
      <c r="AHX6659" s="88"/>
      <c r="AHY6659" s="88"/>
      <c r="AHZ6659" s="88"/>
      <c r="AIA6659" s="88"/>
      <c r="AIB6659" s="88"/>
      <c r="AIC6659" s="88"/>
      <c r="AID6659" s="88"/>
      <c r="AIE6659" s="88"/>
      <c r="AIF6659" s="88"/>
      <c r="AIG6659" s="88"/>
      <c r="AIH6659" s="88"/>
      <c r="AII6659" s="88"/>
      <c r="AIJ6659" s="88"/>
      <c r="AIK6659" s="88"/>
      <c r="AIL6659" s="88"/>
      <c r="AIM6659" s="88"/>
      <c r="AIN6659" s="88"/>
      <c r="AIO6659" s="88"/>
      <c r="AIP6659" s="88"/>
      <c r="AIQ6659" s="88"/>
      <c r="AIR6659" s="88"/>
      <c r="AIS6659" s="88"/>
      <c r="AIT6659" s="88"/>
      <c r="AIU6659" s="88"/>
      <c r="AIV6659" s="88"/>
      <c r="AIW6659" s="88"/>
      <c r="AIX6659" s="88"/>
      <c r="AIY6659" s="88"/>
      <c r="AIZ6659" s="88"/>
      <c r="AJA6659" s="88"/>
      <c r="AJB6659" s="88"/>
      <c r="AJC6659" s="88"/>
      <c r="AJD6659" s="88"/>
      <c r="AJE6659" s="88"/>
      <c r="AJF6659" s="88"/>
      <c r="AJG6659" s="88"/>
      <c r="AJH6659" s="88"/>
      <c r="AJI6659" s="88"/>
      <c r="AJJ6659" s="88"/>
      <c r="AJK6659" s="88"/>
      <c r="AJL6659" s="88"/>
      <c r="AJM6659" s="88"/>
      <c r="AJN6659" s="88"/>
      <c r="AJO6659" s="88"/>
      <c r="AJP6659" s="88"/>
      <c r="AJQ6659" s="88"/>
      <c r="AJR6659" s="88"/>
      <c r="AJS6659" s="88"/>
      <c r="AJT6659" s="88"/>
      <c r="AJU6659" s="88"/>
      <c r="AJV6659" s="88"/>
      <c r="AJW6659" s="88"/>
      <c r="AJX6659" s="88"/>
      <c r="AJY6659" s="88"/>
      <c r="AJZ6659" s="88"/>
      <c r="AKA6659" s="88"/>
      <c r="AKB6659" s="88"/>
      <c r="AKC6659" s="88"/>
      <c r="AKD6659" s="88"/>
      <c r="AKE6659" s="88"/>
      <c r="AKF6659" s="88"/>
      <c r="AKG6659" s="88"/>
      <c r="AKH6659" s="88"/>
      <c r="AKI6659" s="88"/>
      <c r="AKJ6659" s="88"/>
      <c r="AKK6659" s="88"/>
      <c r="AKL6659" s="88"/>
      <c r="AKM6659" s="88"/>
      <c r="AKN6659" s="88"/>
      <c r="AKO6659" s="88"/>
      <c r="AKP6659" s="88"/>
      <c r="AKQ6659" s="88"/>
      <c r="AKR6659" s="88"/>
      <c r="AKS6659" s="88"/>
      <c r="AKT6659" s="88"/>
      <c r="AKU6659" s="88"/>
      <c r="AKV6659" s="88"/>
      <c r="AKW6659" s="88"/>
      <c r="AKX6659" s="88"/>
      <c r="AKY6659" s="88"/>
      <c r="AKZ6659" s="88"/>
      <c r="ALA6659" s="88"/>
      <c r="ALB6659" s="88"/>
      <c r="ALC6659" s="88"/>
      <c r="ALD6659" s="88"/>
      <c r="ALE6659" s="88"/>
      <c r="ALF6659" s="88"/>
      <c r="ALG6659" s="88"/>
      <c r="ALH6659" s="88"/>
      <c r="ALI6659" s="88"/>
      <c r="ALJ6659" s="88"/>
      <c r="ALK6659" s="88"/>
      <c r="ALL6659" s="88"/>
      <c r="ALM6659" s="88"/>
      <c r="ALN6659" s="88"/>
      <c r="ALO6659" s="88"/>
      <c r="ALP6659" s="88"/>
      <c r="ALQ6659" s="88"/>
      <c r="ALR6659" s="88"/>
      <c r="ALS6659" s="88"/>
      <c r="ALT6659" s="88"/>
      <c r="ALU6659" s="88"/>
      <c r="ALV6659" s="88"/>
      <c r="ALW6659" s="88"/>
      <c r="ALX6659" s="88"/>
      <c r="ALY6659" s="88"/>
      <c r="ALZ6659" s="88"/>
      <c r="AMA6659" s="88"/>
      <c r="AMB6659" s="88"/>
      <c r="AMC6659" s="88"/>
      <c r="AMD6659" s="88"/>
      <c r="AME6659" s="88"/>
      <c r="AMF6659" s="88"/>
      <c r="AMG6659" s="88"/>
      <c r="AMH6659" s="88"/>
      <c r="AMI6659" s="88"/>
      <c r="AMJ6659" s="88"/>
      <c r="AMK6659" s="88"/>
      <c r="AML6659" s="88"/>
      <c r="AMM6659" s="88"/>
      <c r="AMN6659" s="88"/>
      <c r="AMO6659" s="88"/>
    </row>
    <row r="6660" spans="1:1029" s="104" customFormat="1" x14ac:dyDescent="0.35">
      <c r="A6660" s="21">
        <v>10141103</v>
      </c>
      <c r="B6660" s="158" t="s">
        <v>725</v>
      </c>
      <c r="C6660" s="115" t="s">
        <v>710</v>
      </c>
      <c r="D6660" s="124" t="s">
        <v>822</v>
      </c>
      <c r="E6660" s="114" t="str">
        <f t="shared" si="1249"/>
        <v>TRANSFORMADOR MARCA:IMEFY PT 440 PT 440</v>
      </c>
      <c r="F6660" s="124"/>
      <c r="G6660" s="132" t="s">
        <v>822</v>
      </c>
      <c r="H6660" s="132" t="s">
        <v>815</v>
      </c>
      <c r="I6660" s="136"/>
      <c r="J6660" s="124"/>
      <c r="K6660" s="129" t="s">
        <v>821</v>
      </c>
      <c r="L6660" s="142" t="s">
        <v>820</v>
      </c>
      <c r="M6660" s="124">
        <v>200</v>
      </c>
      <c r="N6660" s="124">
        <v>11</v>
      </c>
      <c r="O6660" s="21">
        <v>0.4</v>
      </c>
      <c r="P6660" s="124" t="s">
        <v>514</v>
      </c>
      <c r="Q6660" s="142">
        <v>2017</v>
      </c>
      <c r="R6660" s="124" t="s">
        <v>726</v>
      </c>
      <c r="S6660" s="124">
        <v>134449</v>
      </c>
      <c r="T6660" s="116">
        <v>572</v>
      </c>
      <c r="U6660" s="111">
        <v>45</v>
      </c>
      <c r="V6660" s="113">
        <f t="shared" si="1250"/>
        <v>572</v>
      </c>
      <c r="W6660" s="113">
        <f t="shared" si="1251"/>
        <v>0</v>
      </c>
      <c r="X6660" s="112">
        <f t="shared" si="1252"/>
        <v>0</v>
      </c>
      <c r="Y6660" s="111"/>
      <c r="Z6660" s="110">
        <f t="shared" si="1248"/>
        <v>45</v>
      </c>
      <c r="AA6660" s="109">
        <f t="shared" si="1253"/>
        <v>28.6</v>
      </c>
      <c r="AB6660" s="109">
        <f t="shared" si="1254"/>
        <v>28600</v>
      </c>
      <c r="AC6660" s="108">
        <f t="shared" si="1255"/>
        <v>543.4</v>
      </c>
      <c r="AD6660" s="107">
        <f t="shared" si="1256"/>
        <v>2.2222222222222223E-2</v>
      </c>
      <c r="AE6660" s="106">
        <f t="shared" si="1257"/>
        <v>12.075555555555555</v>
      </c>
      <c r="AF6660" s="105">
        <f t="shared" si="1258"/>
        <v>12.075555555555555</v>
      </c>
      <c r="AG6660" s="105">
        <f t="shared" si="1259"/>
        <v>559.92444444444448</v>
      </c>
      <c r="AH6660" s="88"/>
      <c r="AI6660" s="88"/>
      <c r="AJ6660" s="88"/>
      <c r="AK6660" s="88"/>
      <c r="AL6660" s="88"/>
      <c r="AM6660" s="88"/>
      <c r="AN6660" s="88"/>
      <c r="AO6660" s="88"/>
      <c r="AP6660" s="88"/>
      <c r="AQ6660" s="88"/>
      <c r="AR6660" s="88"/>
      <c r="AS6660" s="88"/>
      <c r="AT6660" s="88"/>
      <c r="AU6660" s="88"/>
      <c r="AV6660" s="88"/>
      <c r="AW6660" s="88"/>
      <c r="AX6660" s="88"/>
      <c r="AY6660" s="88"/>
      <c r="AZ6660" s="88"/>
      <c r="BA6660" s="88"/>
      <c r="BB6660" s="88"/>
      <c r="BC6660" s="88"/>
      <c r="BD6660" s="88"/>
      <c r="BE6660" s="88"/>
      <c r="BF6660" s="88"/>
      <c r="BG6660" s="88"/>
      <c r="BH6660" s="88"/>
      <c r="BI6660" s="88"/>
      <c r="BJ6660" s="88"/>
      <c r="BK6660" s="88"/>
      <c r="BL6660" s="88"/>
      <c r="BM6660" s="88"/>
      <c r="BN6660" s="88"/>
      <c r="BO6660" s="88"/>
      <c r="BP6660" s="88"/>
      <c r="BQ6660" s="88"/>
      <c r="BR6660" s="88"/>
      <c r="BS6660" s="88"/>
      <c r="BT6660" s="88"/>
      <c r="BU6660" s="88"/>
      <c r="BV6660" s="88"/>
      <c r="BW6660" s="88"/>
      <c r="BX6660" s="88"/>
      <c r="BY6660" s="88"/>
      <c r="BZ6660" s="88"/>
      <c r="CA6660" s="88"/>
      <c r="CB6660" s="88"/>
      <c r="CC6660" s="88"/>
      <c r="CD6660" s="88"/>
      <c r="CE6660" s="88"/>
      <c r="CF6660" s="88"/>
      <c r="CG6660" s="88"/>
      <c r="CH6660" s="88"/>
      <c r="CI6660" s="88"/>
      <c r="CJ6660" s="88"/>
      <c r="CK6660" s="88"/>
      <c r="CL6660" s="88"/>
      <c r="CM6660" s="88"/>
      <c r="CN6660" s="88"/>
      <c r="CO6660" s="88"/>
      <c r="CP6660" s="88"/>
      <c r="CQ6660" s="88"/>
      <c r="CR6660" s="88"/>
      <c r="CS6660" s="88"/>
      <c r="CT6660" s="88"/>
      <c r="CU6660" s="88"/>
      <c r="CV6660" s="88"/>
      <c r="CW6660" s="88"/>
      <c r="CX6660" s="88"/>
      <c r="CY6660" s="88"/>
      <c r="CZ6660" s="88"/>
      <c r="DA6660" s="88"/>
      <c r="DB6660" s="88"/>
      <c r="DC6660" s="88"/>
      <c r="DD6660" s="88"/>
      <c r="DE6660" s="88"/>
      <c r="DF6660" s="88"/>
      <c r="DG6660" s="88"/>
      <c r="DH6660" s="88"/>
      <c r="DI6660" s="88"/>
      <c r="DJ6660" s="88"/>
      <c r="DK6660" s="88"/>
      <c r="DL6660" s="88"/>
      <c r="DM6660" s="88"/>
      <c r="DN6660" s="88"/>
      <c r="DO6660" s="88"/>
      <c r="DP6660" s="88"/>
      <c r="DQ6660" s="88"/>
      <c r="DR6660" s="88"/>
      <c r="DS6660" s="88"/>
      <c r="DT6660" s="88"/>
      <c r="DU6660" s="88"/>
      <c r="DV6660" s="88"/>
      <c r="DW6660" s="88"/>
      <c r="DX6660" s="88"/>
      <c r="DY6660" s="88"/>
      <c r="DZ6660" s="88"/>
      <c r="EA6660" s="88"/>
      <c r="EB6660" s="88"/>
      <c r="EC6660" s="88"/>
      <c r="ED6660" s="88"/>
      <c r="EE6660" s="88"/>
      <c r="EF6660" s="88"/>
      <c r="EG6660" s="88"/>
      <c r="EH6660" s="88"/>
      <c r="EI6660" s="88"/>
      <c r="EJ6660" s="88"/>
      <c r="EK6660" s="88"/>
      <c r="EL6660" s="88"/>
      <c r="EM6660" s="88"/>
      <c r="EN6660" s="88"/>
      <c r="EO6660" s="88"/>
      <c r="EP6660" s="88"/>
      <c r="EQ6660" s="88"/>
      <c r="ER6660" s="88"/>
      <c r="ES6660" s="88"/>
      <c r="ET6660" s="88"/>
      <c r="EU6660" s="88"/>
      <c r="EV6660" s="88"/>
      <c r="EW6660" s="88"/>
      <c r="EX6660" s="88"/>
      <c r="EY6660" s="88"/>
      <c r="EZ6660" s="88"/>
      <c r="FA6660" s="88"/>
      <c r="FB6660" s="88"/>
      <c r="FC6660" s="88"/>
      <c r="FD6660" s="88"/>
      <c r="FE6660" s="88"/>
      <c r="FF6660" s="88"/>
      <c r="FG6660" s="88"/>
      <c r="FH6660" s="88"/>
      <c r="FI6660" s="88"/>
      <c r="FJ6660" s="88"/>
      <c r="FK6660" s="88"/>
      <c r="FL6660" s="88"/>
      <c r="FM6660" s="88"/>
      <c r="FN6660" s="88"/>
      <c r="FO6660" s="88"/>
      <c r="FP6660" s="88"/>
      <c r="FQ6660" s="88"/>
      <c r="FR6660" s="88"/>
      <c r="FS6660" s="88"/>
      <c r="FT6660" s="88"/>
      <c r="FU6660" s="88"/>
      <c r="FV6660" s="88"/>
      <c r="FW6660" s="88"/>
      <c r="FX6660" s="88"/>
      <c r="FY6660" s="88"/>
      <c r="FZ6660" s="88"/>
      <c r="GA6660" s="88"/>
      <c r="GB6660" s="88"/>
      <c r="GC6660" s="88"/>
      <c r="GD6660" s="88"/>
      <c r="GE6660" s="88"/>
      <c r="GF6660" s="88"/>
      <c r="GG6660" s="88"/>
      <c r="GH6660" s="88"/>
      <c r="GI6660" s="88"/>
      <c r="GJ6660" s="88"/>
      <c r="GK6660" s="88"/>
      <c r="GL6660" s="88"/>
      <c r="GM6660" s="88"/>
      <c r="GN6660" s="88"/>
      <c r="GO6660" s="88"/>
      <c r="GP6660" s="88"/>
      <c r="GQ6660" s="88"/>
      <c r="GR6660" s="88"/>
      <c r="GS6660" s="88"/>
      <c r="GT6660" s="88"/>
      <c r="GU6660" s="88"/>
      <c r="GV6660" s="88"/>
      <c r="GW6660" s="88"/>
      <c r="GX6660" s="88"/>
      <c r="GY6660" s="88"/>
      <c r="GZ6660" s="88"/>
      <c r="HA6660" s="88"/>
      <c r="HB6660" s="88"/>
      <c r="HC6660" s="88"/>
      <c r="HD6660" s="88"/>
      <c r="HE6660" s="88"/>
      <c r="HF6660" s="88"/>
      <c r="HG6660" s="88"/>
      <c r="HH6660" s="88"/>
      <c r="HI6660" s="88"/>
      <c r="HJ6660" s="88"/>
      <c r="HK6660" s="88"/>
      <c r="HL6660" s="88"/>
      <c r="HM6660" s="88"/>
      <c r="HN6660" s="88"/>
      <c r="HO6660" s="88"/>
      <c r="HP6660" s="88"/>
      <c r="HQ6660" s="88"/>
      <c r="HR6660" s="88"/>
      <c r="HS6660" s="88"/>
      <c r="HT6660" s="88"/>
      <c r="HU6660" s="88"/>
      <c r="HV6660" s="88"/>
      <c r="HW6660" s="88"/>
      <c r="HX6660" s="88"/>
      <c r="HY6660" s="88"/>
      <c r="HZ6660" s="88"/>
      <c r="IA6660" s="88"/>
      <c r="IB6660" s="88"/>
      <c r="IC6660" s="88"/>
      <c r="ID6660" s="88"/>
      <c r="IE6660" s="88"/>
      <c r="IF6660" s="88"/>
      <c r="IG6660" s="88"/>
      <c r="IH6660" s="88"/>
      <c r="II6660" s="88"/>
      <c r="IJ6660" s="88"/>
      <c r="IK6660" s="88"/>
      <c r="IL6660" s="88"/>
      <c r="IM6660" s="88"/>
      <c r="IN6660" s="88"/>
      <c r="IO6660" s="88"/>
      <c r="IP6660" s="88"/>
      <c r="IQ6660" s="88"/>
      <c r="IR6660" s="88"/>
      <c r="IS6660" s="88"/>
      <c r="IT6660" s="88"/>
      <c r="IU6660" s="88"/>
      <c r="IV6660" s="88"/>
      <c r="IW6660" s="88"/>
      <c r="IX6660" s="88"/>
      <c r="IY6660" s="88"/>
      <c r="IZ6660" s="88"/>
      <c r="JA6660" s="88"/>
      <c r="JB6660" s="88"/>
      <c r="JC6660" s="88"/>
      <c r="JD6660" s="88"/>
      <c r="JE6660" s="88"/>
      <c r="JF6660" s="88"/>
      <c r="JG6660" s="88"/>
      <c r="JH6660" s="88"/>
      <c r="JI6660" s="88"/>
      <c r="JJ6660" s="88"/>
      <c r="JK6660" s="88"/>
      <c r="JL6660" s="88"/>
      <c r="JM6660" s="88"/>
      <c r="JN6660" s="88"/>
      <c r="JO6660" s="88"/>
      <c r="JP6660" s="88"/>
      <c r="JQ6660" s="88"/>
      <c r="JR6660" s="88"/>
      <c r="JS6660" s="88"/>
      <c r="JT6660" s="88"/>
      <c r="JU6660" s="88"/>
      <c r="JV6660" s="88"/>
      <c r="JW6660" s="88"/>
      <c r="JX6660" s="88"/>
      <c r="JY6660" s="88"/>
      <c r="JZ6660" s="88"/>
      <c r="KA6660" s="88"/>
      <c r="KB6660" s="88"/>
      <c r="KC6660" s="88"/>
      <c r="KD6660" s="88"/>
      <c r="KE6660" s="88"/>
      <c r="KF6660" s="88"/>
      <c r="KG6660" s="88"/>
      <c r="KH6660" s="88"/>
      <c r="KI6660" s="88"/>
      <c r="KJ6660" s="88"/>
      <c r="KK6660" s="88"/>
      <c r="KL6660" s="88"/>
      <c r="KM6660" s="88"/>
      <c r="KN6660" s="88"/>
      <c r="KO6660" s="88"/>
      <c r="KP6660" s="88"/>
      <c r="KQ6660" s="88"/>
      <c r="KR6660" s="88"/>
      <c r="KS6660" s="88"/>
      <c r="KT6660" s="88"/>
      <c r="KU6660" s="88"/>
      <c r="KV6660" s="88"/>
      <c r="KW6660" s="88"/>
      <c r="KX6660" s="88"/>
      <c r="KY6660" s="88"/>
      <c r="KZ6660" s="88"/>
      <c r="LA6660" s="88"/>
      <c r="LB6660" s="88"/>
      <c r="LC6660" s="88"/>
      <c r="LD6660" s="88"/>
      <c r="LE6660" s="88"/>
      <c r="LF6660" s="88"/>
      <c r="LG6660" s="88"/>
      <c r="LH6660" s="88"/>
      <c r="LI6660" s="88"/>
      <c r="LJ6660" s="88"/>
      <c r="LK6660" s="88"/>
      <c r="LL6660" s="88"/>
      <c r="LM6660" s="88"/>
      <c r="LN6660" s="88"/>
      <c r="LO6660" s="88"/>
      <c r="LP6660" s="88"/>
      <c r="LQ6660" s="88"/>
      <c r="LR6660" s="88"/>
      <c r="LS6660" s="88"/>
      <c r="LT6660" s="88"/>
      <c r="LU6660" s="88"/>
      <c r="LV6660" s="88"/>
      <c r="LW6660" s="88"/>
      <c r="LX6660" s="88"/>
      <c r="LY6660" s="88"/>
      <c r="LZ6660" s="88"/>
      <c r="MA6660" s="88"/>
      <c r="MB6660" s="88"/>
      <c r="MC6660" s="88"/>
      <c r="MD6660" s="88"/>
      <c r="ME6660" s="88"/>
      <c r="MF6660" s="88"/>
      <c r="MG6660" s="88"/>
      <c r="MH6660" s="88"/>
      <c r="MI6660" s="88"/>
      <c r="MJ6660" s="88"/>
      <c r="MK6660" s="88"/>
      <c r="ML6660" s="88"/>
      <c r="MM6660" s="88"/>
      <c r="MN6660" s="88"/>
      <c r="MO6660" s="88"/>
      <c r="MP6660" s="88"/>
      <c r="MQ6660" s="88"/>
      <c r="MR6660" s="88"/>
      <c r="MS6660" s="88"/>
      <c r="MT6660" s="88"/>
      <c r="MU6660" s="88"/>
      <c r="MV6660" s="88"/>
      <c r="MW6660" s="88"/>
      <c r="MX6660" s="88"/>
      <c r="MY6660" s="88"/>
      <c r="MZ6660" s="88"/>
      <c r="NA6660" s="88"/>
      <c r="NB6660" s="88"/>
      <c r="NC6660" s="88"/>
      <c r="ND6660" s="88"/>
      <c r="NE6660" s="88"/>
      <c r="NF6660" s="88"/>
      <c r="NG6660" s="88"/>
      <c r="NH6660" s="88"/>
      <c r="NI6660" s="88"/>
      <c r="NJ6660" s="88"/>
      <c r="NK6660" s="88"/>
      <c r="NL6660" s="88"/>
      <c r="NM6660" s="88"/>
      <c r="NN6660" s="88"/>
      <c r="NO6660" s="88"/>
      <c r="NP6660" s="88"/>
      <c r="NQ6660" s="88"/>
      <c r="NR6660" s="88"/>
      <c r="NS6660" s="88"/>
      <c r="NT6660" s="88"/>
      <c r="NU6660" s="88"/>
      <c r="NV6660" s="88"/>
      <c r="NW6660" s="88"/>
      <c r="NX6660" s="88"/>
      <c r="NY6660" s="88"/>
      <c r="NZ6660" s="88"/>
      <c r="OA6660" s="88"/>
      <c r="OB6660" s="88"/>
      <c r="OC6660" s="88"/>
      <c r="OD6660" s="88"/>
      <c r="OE6660" s="88"/>
      <c r="OF6660" s="88"/>
      <c r="OG6660" s="88"/>
      <c r="OH6660" s="88"/>
      <c r="OI6660" s="88"/>
      <c r="OJ6660" s="88"/>
      <c r="OK6660" s="88"/>
      <c r="OL6660" s="88"/>
      <c r="OM6660" s="88"/>
      <c r="ON6660" s="88"/>
      <c r="OO6660" s="88"/>
      <c r="OP6660" s="88"/>
      <c r="OQ6660" s="88"/>
      <c r="OR6660" s="88"/>
      <c r="OS6660" s="88"/>
      <c r="OT6660" s="88"/>
      <c r="OU6660" s="88"/>
      <c r="OV6660" s="88"/>
      <c r="OW6660" s="88"/>
      <c r="OX6660" s="88"/>
      <c r="OY6660" s="88"/>
      <c r="OZ6660" s="88"/>
      <c r="PA6660" s="88"/>
      <c r="PB6660" s="88"/>
      <c r="PC6660" s="88"/>
      <c r="PD6660" s="88"/>
      <c r="PE6660" s="88"/>
      <c r="PF6660" s="88"/>
      <c r="PG6660" s="88"/>
      <c r="PH6660" s="88"/>
      <c r="PI6660" s="88"/>
      <c r="PJ6660" s="88"/>
      <c r="PK6660" s="88"/>
      <c r="PL6660" s="88"/>
      <c r="PM6660" s="88"/>
      <c r="PN6660" s="88"/>
      <c r="PO6660" s="88"/>
      <c r="PP6660" s="88"/>
      <c r="PQ6660" s="88"/>
      <c r="PR6660" s="88"/>
      <c r="PS6660" s="88"/>
      <c r="PT6660" s="88"/>
      <c r="PU6660" s="88"/>
      <c r="PV6660" s="88"/>
      <c r="PW6660" s="88"/>
      <c r="PX6660" s="88"/>
      <c r="PY6660" s="88"/>
      <c r="PZ6660" s="88"/>
      <c r="QA6660" s="88"/>
      <c r="QB6660" s="88"/>
      <c r="QC6660" s="88"/>
      <c r="QD6660" s="88"/>
      <c r="QE6660" s="88"/>
      <c r="QF6660" s="88"/>
      <c r="QG6660" s="88"/>
      <c r="QH6660" s="88"/>
      <c r="QI6660" s="88"/>
      <c r="QJ6660" s="88"/>
      <c r="QK6660" s="88"/>
      <c r="QL6660" s="88"/>
      <c r="QM6660" s="88"/>
      <c r="QN6660" s="88"/>
      <c r="QO6660" s="88"/>
      <c r="QP6660" s="88"/>
      <c r="QQ6660" s="88"/>
      <c r="QR6660" s="88"/>
      <c r="QS6660" s="88"/>
      <c r="QT6660" s="88"/>
      <c r="QU6660" s="88"/>
      <c r="QV6660" s="88"/>
      <c r="QW6660" s="88"/>
      <c r="QX6660" s="88"/>
      <c r="QY6660" s="88"/>
      <c r="QZ6660" s="88"/>
      <c r="RA6660" s="88"/>
      <c r="RB6660" s="88"/>
      <c r="RC6660" s="88"/>
      <c r="RD6660" s="88"/>
      <c r="RE6660" s="88"/>
      <c r="RF6660" s="88"/>
      <c r="RG6660" s="88"/>
      <c r="RH6660" s="88"/>
      <c r="RI6660" s="88"/>
      <c r="RJ6660" s="88"/>
      <c r="RK6660" s="88"/>
      <c r="RL6660" s="88"/>
      <c r="RM6660" s="88"/>
      <c r="RN6660" s="88"/>
      <c r="RO6660" s="88"/>
      <c r="RP6660" s="88"/>
      <c r="RQ6660" s="88"/>
      <c r="RR6660" s="88"/>
      <c r="RS6660" s="88"/>
      <c r="RT6660" s="88"/>
      <c r="RU6660" s="88"/>
      <c r="RV6660" s="88"/>
      <c r="RW6660" s="88"/>
      <c r="RX6660" s="88"/>
      <c r="RY6660" s="88"/>
      <c r="RZ6660" s="88"/>
      <c r="SA6660" s="88"/>
      <c r="SB6660" s="88"/>
      <c r="SC6660" s="88"/>
      <c r="SD6660" s="88"/>
      <c r="SE6660" s="88"/>
      <c r="SF6660" s="88"/>
      <c r="SG6660" s="88"/>
      <c r="SH6660" s="88"/>
      <c r="SI6660" s="88"/>
      <c r="SJ6660" s="88"/>
      <c r="SK6660" s="88"/>
      <c r="SL6660" s="88"/>
      <c r="SM6660" s="88"/>
      <c r="SN6660" s="88"/>
      <c r="SO6660" s="88"/>
      <c r="SP6660" s="88"/>
      <c r="SQ6660" s="88"/>
      <c r="SR6660" s="88"/>
      <c r="SS6660" s="88"/>
      <c r="ST6660" s="88"/>
      <c r="SU6660" s="88"/>
      <c r="SV6660" s="88"/>
      <c r="SW6660" s="88"/>
      <c r="SX6660" s="88"/>
      <c r="SY6660" s="88"/>
      <c r="SZ6660" s="88"/>
      <c r="TA6660" s="88"/>
      <c r="TB6660" s="88"/>
      <c r="TC6660" s="88"/>
      <c r="TD6660" s="88"/>
      <c r="TE6660" s="88"/>
      <c r="TF6660" s="88"/>
      <c r="TG6660" s="88"/>
      <c r="TH6660" s="88"/>
      <c r="TI6660" s="88"/>
      <c r="TJ6660" s="88"/>
      <c r="TK6660" s="88"/>
      <c r="TL6660" s="88"/>
      <c r="TM6660" s="88"/>
      <c r="TN6660" s="88"/>
      <c r="TO6660" s="88"/>
      <c r="TP6660" s="88"/>
      <c r="TQ6660" s="88"/>
      <c r="TR6660" s="88"/>
      <c r="TS6660" s="88"/>
      <c r="TT6660" s="88"/>
      <c r="TU6660" s="88"/>
      <c r="TV6660" s="88"/>
      <c r="TW6660" s="88"/>
      <c r="TX6660" s="88"/>
      <c r="TY6660" s="88"/>
      <c r="TZ6660" s="88"/>
      <c r="UA6660" s="88"/>
      <c r="UB6660" s="88"/>
      <c r="UC6660" s="88"/>
      <c r="UD6660" s="88"/>
      <c r="UE6660" s="88"/>
      <c r="UF6660" s="88"/>
      <c r="UG6660" s="88"/>
      <c r="UH6660" s="88"/>
      <c r="UI6660" s="88"/>
      <c r="UJ6660" s="88"/>
      <c r="UK6660" s="88"/>
      <c r="UL6660" s="88"/>
      <c r="UM6660" s="88"/>
      <c r="UN6660" s="88"/>
      <c r="UO6660" s="88"/>
      <c r="UP6660" s="88"/>
      <c r="UQ6660" s="88"/>
      <c r="UR6660" s="88"/>
      <c r="US6660" s="88"/>
      <c r="UT6660" s="88"/>
      <c r="UU6660" s="88"/>
      <c r="UV6660" s="88"/>
      <c r="UW6660" s="88"/>
      <c r="UX6660" s="88"/>
      <c r="UY6660" s="88"/>
      <c r="UZ6660" s="88"/>
      <c r="VA6660" s="88"/>
      <c r="VB6660" s="88"/>
      <c r="VC6660" s="88"/>
      <c r="VD6660" s="88"/>
      <c r="VE6660" s="88"/>
      <c r="VF6660" s="88"/>
      <c r="VG6660" s="88"/>
      <c r="VH6660" s="88"/>
      <c r="VI6660" s="88"/>
      <c r="VJ6660" s="88"/>
      <c r="VK6660" s="88"/>
      <c r="VL6660" s="88"/>
      <c r="VM6660" s="88"/>
      <c r="VN6660" s="88"/>
      <c r="VO6660" s="88"/>
      <c r="VP6660" s="88"/>
      <c r="VQ6660" s="88"/>
      <c r="VR6660" s="88"/>
      <c r="VS6660" s="88"/>
      <c r="VT6660" s="88"/>
      <c r="VU6660" s="88"/>
      <c r="VV6660" s="88"/>
      <c r="VW6660" s="88"/>
      <c r="VX6660" s="88"/>
      <c r="VY6660" s="88"/>
      <c r="VZ6660" s="88"/>
      <c r="WA6660" s="88"/>
      <c r="WB6660" s="88"/>
      <c r="WC6660" s="88"/>
      <c r="WD6660" s="88"/>
      <c r="WE6660" s="88"/>
      <c r="WF6660" s="88"/>
      <c r="WG6660" s="88"/>
      <c r="WH6660" s="88"/>
      <c r="WI6660" s="88"/>
      <c r="WJ6660" s="88"/>
      <c r="WK6660" s="88"/>
      <c r="WL6660" s="88"/>
      <c r="WM6660" s="88"/>
      <c r="WN6660" s="88"/>
      <c r="WO6660" s="88"/>
      <c r="WP6660" s="88"/>
      <c r="WQ6660" s="88"/>
      <c r="WR6660" s="88"/>
      <c r="WS6660" s="88"/>
      <c r="WT6660" s="88"/>
      <c r="WU6660" s="88"/>
      <c r="WV6660" s="88"/>
      <c r="WW6660" s="88"/>
      <c r="WX6660" s="88"/>
      <c r="WY6660" s="88"/>
      <c r="WZ6660" s="88"/>
      <c r="XA6660" s="88"/>
      <c r="XB6660" s="88"/>
      <c r="XC6660" s="88"/>
      <c r="XD6660" s="88"/>
      <c r="XE6660" s="88"/>
      <c r="XF6660" s="88"/>
      <c r="XG6660" s="88"/>
      <c r="XH6660" s="88"/>
      <c r="XI6660" s="88"/>
      <c r="XJ6660" s="88"/>
      <c r="XK6660" s="88"/>
      <c r="XL6660" s="88"/>
      <c r="XM6660" s="88"/>
      <c r="XN6660" s="88"/>
      <c r="XO6660" s="88"/>
      <c r="XP6660" s="88"/>
      <c r="XQ6660" s="88"/>
      <c r="XR6660" s="88"/>
      <c r="XS6660" s="88"/>
      <c r="XT6660" s="88"/>
      <c r="XU6660" s="88"/>
      <c r="XV6660" s="88"/>
      <c r="XW6660" s="88"/>
      <c r="XX6660" s="88"/>
      <c r="XY6660" s="88"/>
      <c r="XZ6660" s="88"/>
      <c r="YA6660" s="88"/>
      <c r="YB6660" s="88"/>
      <c r="YC6660" s="88"/>
      <c r="YD6660" s="88"/>
      <c r="YE6660" s="88"/>
      <c r="YF6660" s="88"/>
      <c r="YG6660" s="88"/>
      <c r="YH6660" s="88"/>
      <c r="YI6660" s="88"/>
      <c r="YJ6660" s="88"/>
      <c r="YK6660" s="88"/>
      <c r="YL6660" s="88"/>
      <c r="YM6660" s="88"/>
      <c r="YN6660" s="88"/>
      <c r="YO6660" s="88"/>
      <c r="YP6660" s="88"/>
      <c r="YQ6660" s="88"/>
      <c r="YR6660" s="88"/>
      <c r="YS6660" s="88"/>
      <c r="YT6660" s="88"/>
      <c r="YU6660" s="88"/>
      <c r="YV6660" s="88"/>
      <c r="YW6660" s="88"/>
      <c r="YX6660" s="88"/>
      <c r="YY6660" s="88"/>
      <c r="YZ6660" s="88"/>
      <c r="ZA6660" s="88"/>
      <c r="ZB6660" s="88"/>
      <c r="ZC6660" s="88"/>
      <c r="ZD6660" s="88"/>
      <c r="ZE6660" s="88"/>
      <c r="ZF6660" s="88"/>
      <c r="ZG6660" s="88"/>
      <c r="ZH6660" s="88"/>
      <c r="ZI6660" s="88"/>
      <c r="ZJ6660" s="88"/>
      <c r="ZK6660" s="88"/>
      <c r="ZL6660" s="88"/>
      <c r="ZM6660" s="88"/>
      <c r="ZN6660" s="88"/>
      <c r="ZO6660" s="88"/>
      <c r="ZP6660" s="88"/>
      <c r="ZQ6660" s="88"/>
      <c r="ZR6660" s="88"/>
      <c r="ZS6660" s="88"/>
      <c r="ZT6660" s="88"/>
      <c r="ZU6660" s="88"/>
      <c r="ZV6660" s="88"/>
      <c r="ZW6660" s="88"/>
      <c r="ZX6660" s="88"/>
      <c r="ZY6660" s="88"/>
      <c r="ZZ6660" s="88"/>
      <c r="AAA6660" s="88"/>
      <c r="AAB6660" s="88"/>
      <c r="AAC6660" s="88"/>
      <c r="AAD6660" s="88"/>
      <c r="AAE6660" s="88"/>
      <c r="AAF6660" s="88"/>
      <c r="AAG6660" s="88"/>
      <c r="AAH6660" s="88"/>
      <c r="AAI6660" s="88"/>
      <c r="AAJ6660" s="88"/>
      <c r="AAK6660" s="88"/>
      <c r="AAL6660" s="88"/>
      <c r="AAM6660" s="88"/>
      <c r="AAN6660" s="88"/>
      <c r="AAO6660" s="88"/>
      <c r="AAP6660" s="88"/>
      <c r="AAQ6660" s="88"/>
      <c r="AAR6660" s="88"/>
      <c r="AAS6660" s="88"/>
      <c r="AAT6660" s="88"/>
      <c r="AAU6660" s="88"/>
      <c r="AAV6660" s="88"/>
      <c r="AAW6660" s="88"/>
      <c r="AAX6660" s="88"/>
      <c r="AAY6660" s="88"/>
      <c r="AAZ6660" s="88"/>
      <c r="ABA6660" s="88"/>
      <c r="ABB6660" s="88"/>
      <c r="ABC6660" s="88"/>
      <c r="ABD6660" s="88"/>
      <c r="ABE6660" s="88"/>
      <c r="ABF6660" s="88"/>
      <c r="ABG6660" s="88"/>
      <c r="ABH6660" s="88"/>
      <c r="ABI6660" s="88"/>
      <c r="ABJ6660" s="88"/>
      <c r="ABK6660" s="88"/>
      <c r="ABL6660" s="88"/>
      <c r="ABM6660" s="88"/>
      <c r="ABN6660" s="88"/>
      <c r="ABO6660" s="88"/>
      <c r="ABP6660" s="88"/>
      <c r="ABQ6660" s="88"/>
      <c r="ABR6660" s="88"/>
      <c r="ABS6660" s="88"/>
      <c r="ABT6660" s="88"/>
      <c r="ABU6660" s="88"/>
      <c r="ABV6660" s="88"/>
      <c r="ABW6660" s="88"/>
      <c r="ABX6660" s="88"/>
      <c r="ABY6660" s="88"/>
      <c r="ABZ6660" s="88"/>
      <c r="ACA6660" s="88"/>
      <c r="ACB6660" s="88"/>
      <c r="ACC6660" s="88"/>
      <c r="ACD6660" s="88"/>
      <c r="ACE6660" s="88"/>
      <c r="ACF6660" s="88"/>
      <c r="ACG6660" s="88"/>
      <c r="ACH6660" s="88"/>
      <c r="ACI6660" s="88"/>
      <c r="ACJ6660" s="88"/>
      <c r="ACK6660" s="88"/>
      <c r="ACL6660" s="88"/>
      <c r="ACM6660" s="88"/>
      <c r="ACN6660" s="88"/>
      <c r="ACO6660" s="88"/>
      <c r="ACP6660" s="88"/>
      <c r="ACQ6660" s="88"/>
      <c r="ACR6660" s="88"/>
      <c r="ACS6660" s="88"/>
      <c r="ACT6660" s="88"/>
      <c r="ACU6660" s="88"/>
      <c r="ACV6660" s="88"/>
      <c r="ACW6660" s="88"/>
      <c r="ACX6660" s="88"/>
      <c r="ACY6660" s="88"/>
      <c r="ACZ6660" s="88"/>
      <c r="ADA6660" s="88"/>
      <c r="ADB6660" s="88"/>
      <c r="ADC6660" s="88"/>
      <c r="ADD6660" s="88"/>
      <c r="ADE6660" s="88"/>
      <c r="ADF6660" s="88"/>
      <c r="ADG6660" s="88"/>
      <c r="ADH6660" s="88"/>
      <c r="ADI6660" s="88"/>
      <c r="ADJ6660" s="88"/>
      <c r="ADK6660" s="88"/>
      <c r="ADL6660" s="88"/>
      <c r="ADM6660" s="88"/>
      <c r="ADN6660" s="88"/>
      <c r="ADO6660" s="88"/>
      <c r="ADP6660" s="88"/>
      <c r="ADQ6660" s="88"/>
      <c r="ADR6660" s="88"/>
      <c r="ADS6660" s="88"/>
      <c r="ADT6660" s="88"/>
      <c r="ADU6660" s="88"/>
      <c r="ADV6660" s="88"/>
      <c r="ADW6660" s="88"/>
      <c r="ADX6660" s="88"/>
      <c r="ADY6660" s="88"/>
      <c r="ADZ6660" s="88"/>
      <c r="AEA6660" s="88"/>
      <c r="AEB6660" s="88"/>
      <c r="AEC6660" s="88"/>
      <c r="AED6660" s="88"/>
      <c r="AEE6660" s="88"/>
      <c r="AEF6660" s="88"/>
      <c r="AEG6660" s="88"/>
      <c r="AEH6660" s="88"/>
      <c r="AEI6660" s="88"/>
      <c r="AEJ6660" s="88"/>
      <c r="AEK6660" s="88"/>
      <c r="AEL6660" s="88"/>
      <c r="AEM6660" s="88"/>
      <c r="AEN6660" s="88"/>
      <c r="AEO6660" s="88"/>
      <c r="AEP6660" s="88"/>
      <c r="AEQ6660" s="88"/>
      <c r="AER6660" s="88"/>
      <c r="AES6660" s="88"/>
      <c r="AET6660" s="88"/>
      <c r="AEU6660" s="88"/>
      <c r="AEV6660" s="88"/>
      <c r="AEW6660" s="88"/>
      <c r="AEX6660" s="88"/>
      <c r="AEY6660" s="88"/>
      <c r="AEZ6660" s="88"/>
      <c r="AFA6660" s="88"/>
      <c r="AFB6660" s="88"/>
      <c r="AFC6660" s="88"/>
      <c r="AFD6660" s="88"/>
      <c r="AFE6660" s="88"/>
      <c r="AFF6660" s="88"/>
      <c r="AFG6660" s="88"/>
      <c r="AFH6660" s="88"/>
      <c r="AFI6660" s="88"/>
      <c r="AFJ6660" s="88"/>
      <c r="AFK6660" s="88"/>
      <c r="AFL6660" s="88"/>
      <c r="AFM6660" s="88"/>
      <c r="AFN6660" s="88"/>
      <c r="AFO6660" s="88"/>
      <c r="AFP6660" s="88"/>
      <c r="AFQ6660" s="88"/>
      <c r="AFR6660" s="88"/>
      <c r="AFS6660" s="88"/>
      <c r="AFT6660" s="88"/>
      <c r="AFU6660" s="88"/>
      <c r="AFV6660" s="88"/>
      <c r="AFW6660" s="88"/>
      <c r="AFX6660" s="88"/>
      <c r="AFY6660" s="88"/>
      <c r="AFZ6660" s="88"/>
      <c r="AGA6660" s="88"/>
      <c r="AGB6660" s="88"/>
      <c r="AGC6660" s="88"/>
      <c r="AGD6660" s="88"/>
      <c r="AGE6660" s="88"/>
      <c r="AGF6660" s="88"/>
      <c r="AGG6660" s="88"/>
      <c r="AGH6660" s="88"/>
      <c r="AGI6660" s="88"/>
      <c r="AGJ6660" s="88"/>
      <c r="AGK6660" s="88"/>
      <c r="AGL6660" s="88"/>
      <c r="AGM6660" s="88"/>
      <c r="AGN6660" s="88"/>
      <c r="AGO6660" s="88"/>
      <c r="AGP6660" s="88"/>
      <c r="AGQ6660" s="88"/>
      <c r="AGR6660" s="88"/>
      <c r="AGS6660" s="88"/>
      <c r="AGT6660" s="88"/>
      <c r="AGU6660" s="88"/>
      <c r="AGV6660" s="88"/>
      <c r="AGW6660" s="88"/>
      <c r="AGX6660" s="88"/>
      <c r="AGY6660" s="88"/>
      <c r="AGZ6660" s="88"/>
      <c r="AHA6660" s="88"/>
      <c r="AHB6660" s="88"/>
      <c r="AHC6660" s="88"/>
      <c r="AHD6660" s="88"/>
      <c r="AHE6660" s="88"/>
      <c r="AHF6660" s="88"/>
      <c r="AHG6660" s="88"/>
      <c r="AHH6660" s="88"/>
      <c r="AHI6660" s="88"/>
      <c r="AHJ6660" s="88"/>
      <c r="AHK6660" s="88"/>
      <c r="AHL6660" s="88"/>
      <c r="AHM6660" s="88"/>
      <c r="AHN6660" s="88"/>
      <c r="AHO6660" s="88"/>
      <c r="AHP6660" s="88"/>
      <c r="AHQ6660" s="88"/>
      <c r="AHR6660" s="88"/>
      <c r="AHS6660" s="88"/>
      <c r="AHT6660" s="88"/>
      <c r="AHU6660" s="88"/>
      <c r="AHV6660" s="88"/>
      <c r="AHW6660" s="88"/>
      <c r="AHX6660" s="88"/>
      <c r="AHY6660" s="88"/>
      <c r="AHZ6660" s="88"/>
      <c r="AIA6660" s="88"/>
      <c r="AIB6660" s="88"/>
      <c r="AIC6660" s="88"/>
      <c r="AID6660" s="88"/>
      <c r="AIE6660" s="88"/>
      <c r="AIF6660" s="88"/>
      <c r="AIG6660" s="88"/>
      <c r="AIH6660" s="88"/>
      <c r="AII6660" s="88"/>
      <c r="AIJ6660" s="88"/>
      <c r="AIK6660" s="88"/>
      <c r="AIL6660" s="88"/>
      <c r="AIM6660" s="88"/>
      <c r="AIN6660" s="88"/>
      <c r="AIO6660" s="88"/>
      <c r="AIP6660" s="88"/>
      <c r="AIQ6660" s="88"/>
      <c r="AIR6660" s="88"/>
      <c r="AIS6660" s="88"/>
      <c r="AIT6660" s="88"/>
      <c r="AIU6660" s="88"/>
      <c r="AIV6660" s="88"/>
      <c r="AIW6660" s="88"/>
      <c r="AIX6660" s="88"/>
      <c r="AIY6660" s="88"/>
      <c r="AIZ6660" s="88"/>
      <c r="AJA6660" s="88"/>
      <c r="AJB6660" s="88"/>
      <c r="AJC6660" s="88"/>
      <c r="AJD6660" s="88"/>
      <c r="AJE6660" s="88"/>
      <c r="AJF6660" s="88"/>
      <c r="AJG6660" s="88"/>
      <c r="AJH6660" s="88"/>
      <c r="AJI6660" s="88"/>
      <c r="AJJ6660" s="88"/>
      <c r="AJK6660" s="88"/>
      <c r="AJL6660" s="88"/>
      <c r="AJM6660" s="88"/>
      <c r="AJN6660" s="88"/>
      <c r="AJO6660" s="88"/>
      <c r="AJP6660" s="88"/>
      <c r="AJQ6660" s="88"/>
      <c r="AJR6660" s="88"/>
      <c r="AJS6660" s="88"/>
      <c r="AJT6660" s="88"/>
      <c r="AJU6660" s="88"/>
      <c r="AJV6660" s="88"/>
      <c r="AJW6660" s="88"/>
      <c r="AJX6660" s="88"/>
      <c r="AJY6660" s="88"/>
      <c r="AJZ6660" s="88"/>
      <c r="AKA6660" s="88"/>
      <c r="AKB6660" s="88"/>
      <c r="AKC6660" s="88"/>
      <c r="AKD6660" s="88"/>
      <c r="AKE6660" s="88"/>
      <c r="AKF6660" s="88"/>
      <c r="AKG6660" s="88"/>
      <c r="AKH6660" s="88"/>
      <c r="AKI6660" s="88"/>
      <c r="AKJ6660" s="88"/>
      <c r="AKK6660" s="88"/>
      <c r="AKL6660" s="88"/>
      <c r="AKM6660" s="88"/>
      <c r="AKN6660" s="88"/>
      <c r="AKO6660" s="88"/>
      <c r="AKP6660" s="88"/>
      <c r="AKQ6660" s="88"/>
      <c r="AKR6660" s="88"/>
      <c r="AKS6660" s="88"/>
      <c r="AKT6660" s="88"/>
      <c r="AKU6660" s="88"/>
      <c r="AKV6660" s="88"/>
      <c r="AKW6660" s="88"/>
      <c r="AKX6660" s="88"/>
      <c r="AKY6660" s="88"/>
      <c r="AKZ6660" s="88"/>
      <c r="ALA6660" s="88"/>
      <c r="ALB6660" s="88"/>
      <c r="ALC6660" s="88"/>
      <c r="ALD6660" s="88"/>
      <c r="ALE6660" s="88"/>
      <c r="ALF6660" s="88"/>
      <c r="ALG6660" s="88"/>
      <c r="ALH6660" s="88"/>
      <c r="ALI6660" s="88"/>
      <c r="ALJ6660" s="88"/>
      <c r="ALK6660" s="88"/>
      <c r="ALL6660" s="88"/>
      <c r="ALM6660" s="88"/>
      <c r="ALN6660" s="88"/>
      <c r="ALO6660" s="88"/>
      <c r="ALP6660" s="88"/>
      <c r="ALQ6660" s="88"/>
      <c r="ALR6660" s="88"/>
      <c r="ALS6660" s="88"/>
      <c r="ALT6660" s="88"/>
      <c r="ALU6660" s="88"/>
      <c r="ALV6660" s="88"/>
      <c r="ALW6660" s="88"/>
      <c r="ALX6660" s="88"/>
      <c r="ALY6660" s="88"/>
      <c r="ALZ6660" s="88"/>
      <c r="AMA6660" s="88"/>
      <c r="AMB6660" s="88"/>
      <c r="AMC6660" s="88"/>
      <c r="AMD6660" s="88"/>
      <c r="AME6660" s="88"/>
      <c r="AMF6660" s="88"/>
      <c r="AMG6660" s="88"/>
      <c r="AMH6660" s="88"/>
      <c r="AMI6660" s="88"/>
      <c r="AMJ6660" s="88"/>
      <c r="AMK6660" s="88"/>
      <c r="AML6660" s="88"/>
      <c r="AMM6660" s="88"/>
      <c r="AMN6660" s="88"/>
      <c r="AMO6660" s="88"/>
    </row>
    <row r="6661" spans="1:1029" s="104" customFormat="1" x14ac:dyDescent="0.35">
      <c r="A6661" s="21">
        <v>10141103</v>
      </c>
      <c r="B6661" s="158" t="s">
        <v>725</v>
      </c>
      <c r="C6661" s="115" t="s">
        <v>710</v>
      </c>
      <c r="D6661" s="124" t="s">
        <v>819</v>
      </c>
      <c r="E6661" s="114" t="str">
        <f t="shared" si="1249"/>
        <v>TRANSFORMADOR MARCA:EFACEC PT 304 PT 304</v>
      </c>
      <c r="F6661" s="124"/>
      <c r="G6661" s="132" t="s">
        <v>819</v>
      </c>
      <c r="H6661" s="132" t="s">
        <v>815</v>
      </c>
      <c r="I6661" s="136"/>
      <c r="J6661" s="142"/>
      <c r="K6661" s="129" t="s">
        <v>818</v>
      </c>
      <c r="L6661" s="142" t="s">
        <v>817</v>
      </c>
      <c r="M6661" s="124">
        <v>500</v>
      </c>
      <c r="N6661" s="124">
        <v>11</v>
      </c>
      <c r="O6661" s="21">
        <v>0.4</v>
      </c>
      <c r="P6661" s="124" t="s">
        <v>514</v>
      </c>
      <c r="Q6661" s="142">
        <v>2017</v>
      </c>
      <c r="R6661" s="142" t="s">
        <v>27</v>
      </c>
      <c r="S6661" s="142"/>
      <c r="T6661" s="116">
        <v>1016</v>
      </c>
      <c r="U6661" s="111">
        <v>45</v>
      </c>
      <c r="V6661" s="113">
        <f t="shared" si="1250"/>
        <v>1016</v>
      </c>
      <c r="W6661" s="113">
        <f t="shared" si="1251"/>
        <v>0</v>
      </c>
      <c r="X6661" s="112">
        <f t="shared" si="1252"/>
        <v>0</v>
      </c>
      <c r="Y6661" s="111"/>
      <c r="Z6661" s="110">
        <f t="shared" si="1248"/>
        <v>45</v>
      </c>
      <c r="AA6661" s="109">
        <f t="shared" si="1253"/>
        <v>50.800000000000004</v>
      </c>
      <c r="AB6661" s="109">
        <f t="shared" si="1254"/>
        <v>50800.000000000007</v>
      </c>
      <c r="AC6661" s="108">
        <f t="shared" si="1255"/>
        <v>965.2</v>
      </c>
      <c r="AD6661" s="107">
        <f t="shared" si="1256"/>
        <v>2.2222222222222223E-2</v>
      </c>
      <c r="AE6661" s="106">
        <f t="shared" si="1257"/>
        <v>21.448888888888892</v>
      </c>
      <c r="AF6661" s="105">
        <f t="shared" si="1258"/>
        <v>21.448888888888892</v>
      </c>
      <c r="AG6661" s="105">
        <f t="shared" si="1259"/>
        <v>994.55111111111114</v>
      </c>
      <c r="AH6661" s="88"/>
      <c r="AI6661" s="88"/>
      <c r="AJ6661" s="88"/>
      <c r="AK6661" s="88"/>
      <c r="AL6661" s="88"/>
      <c r="AM6661" s="88"/>
      <c r="AN6661" s="88"/>
      <c r="AO6661" s="88"/>
      <c r="AP6661" s="88"/>
      <c r="AQ6661" s="88"/>
      <c r="AR6661" s="88"/>
      <c r="AS6661" s="88"/>
      <c r="AT6661" s="88"/>
      <c r="AU6661" s="88"/>
      <c r="AV6661" s="88"/>
      <c r="AW6661" s="88"/>
      <c r="AX6661" s="88"/>
      <c r="AY6661" s="88"/>
      <c r="AZ6661" s="88"/>
      <c r="BA6661" s="88"/>
      <c r="BB6661" s="88"/>
      <c r="BC6661" s="88"/>
      <c r="BD6661" s="88"/>
      <c r="BE6661" s="88"/>
      <c r="BF6661" s="88"/>
      <c r="BG6661" s="88"/>
      <c r="BH6661" s="88"/>
      <c r="BI6661" s="88"/>
      <c r="BJ6661" s="88"/>
      <c r="BK6661" s="88"/>
      <c r="BL6661" s="88"/>
      <c r="BM6661" s="88"/>
      <c r="BN6661" s="88"/>
      <c r="BO6661" s="88"/>
      <c r="BP6661" s="88"/>
      <c r="BQ6661" s="88"/>
      <c r="BR6661" s="88"/>
      <c r="BS6661" s="88"/>
      <c r="BT6661" s="88"/>
      <c r="BU6661" s="88"/>
      <c r="BV6661" s="88"/>
      <c r="BW6661" s="88"/>
      <c r="BX6661" s="88"/>
      <c r="BY6661" s="88"/>
      <c r="BZ6661" s="88"/>
      <c r="CA6661" s="88"/>
      <c r="CB6661" s="88"/>
      <c r="CC6661" s="88"/>
      <c r="CD6661" s="88"/>
      <c r="CE6661" s="88"/>
      <c r="CF6661" s="88"/>
      <c r="CG6661" s="88"/>
      <c r="CH6661" s="88"/>
      <c r="CI6661" s="88"/>
      <c r="CJ6661" s="88"/>
      <c r="CK6661" s="88"/>
      <c r="CL6661" s="88"/>
      <c r="CM6661" s="88"/>
      <c r="CN6661" s="88"/>
      <c r="CO6661" s="88"/>
      <c r="CP6661" s="88"/>
      <c r="CQ6661" s="88"/>
      <c r="CR6661" s="88"/>
      <c r="CS6661" s="88"/>
      <c r="CT6661" s="88"/>
      <c r="CU6661" s="88"/>
      <c r="CV6661" s="88"/>
      <c r="CW6661" s="88"/>
      <c r="CX6661" s="88"/>
      <c r="CY6661" s="88"/>
      <c r="CZ6661" s="88"/>
      <c r="DA6661" s="88"/>
      <c r="DB6661" s="88"/>
      <c r="DC6661" s="88"/>
      <c r="DD6661" s="88"/>
      <c r="DE6661" s="88"/>
      <c r="DF6661" s="88"/>
      <c r="DG6661" s="88"/>
      <c r="DH6661" s="88"/>
      <c r="DI6661" s="88"/>
      <c r="DJ6661" s="88"/>
      <c r="DK6661" s="88"/>
      <c r="DL6661" s="88"/>
      <c r="DM6661" s="88"/>
      <c r="DN6661" s="88"/>
      <c r="DO6661" s="88"/>
      <c r="DP6661" s="88"/>
      <c r="DQ6661" s="88"/>
      <c r="DR6661" s="88"/>
      <c r="DS6661" s="88"/>
      <c r="DT6661" s="88"/>
      <c r="DU6661" s="88"/>
      <c r="DV6661" s="88"/>
      <c r="DW6661" s="88"/>
      <c r="DX6661" s="88"/>
      <c r="DY6661" s="88"/>
      <c r="DZ6661" s="88"/>
      <c r="EA6661" s="88"/>
      <c r="EB6661" s="88"/>
      <c r="EC6661" s="88"/>
      <c r="ED6661" s="88"/>
      <c r="EE6661" s="88"/>
      <c r="EF6661" s="88"/>
      <c r="EG6661" s="88"/>
      <c r="EH6661" s="88"/>
      <c r="EI6661" s="88"/>
      <c r="EJ6661" s="88"/>
      <c r="EK6661" s="88"/>
      <c r="EL6661" s="88"/>
      <c r="EM6661" s="88"/>
      <c r="EN6661" s="88"/>
      <c r="EO6661" s="88"/>
      <c r="EP6661" s="88"/>
      <c r="EQ6661" s="88"/>
      <c r="ER6661" s="88"/>
      <c r="ES6661" s="88"/>
      <c r="ET6661" s="88"/>
      <c r="EU6661" s="88"/>
      <c r="EV6661" s="88"/>
      <c r="EW6661" s="88"/>
      <c r="EX6661" s="88"/>
      <c r="EY6661" s="88"/>
      <c r="EZ6661" s="88"/>
      <c r="FA6661" s="88"/>
      <c r="FB6661" s="88"/>
      <c r="FC6661" s="88"/>
      <c r="FD6661" s="88"/>
      <c r="FE6661" s="88"/>
      <c r="FF6661" s="88"/>
      <c r="FG6661" s="88"/>
      <c r="FH6661" s="88"/>
      <c r="FI6661" s="88"/>
      <c r="FJ6661" s="88"/>
      <c r="FK6661" s="88"/>
      <c r="FL6661" s="88"/>
      <c r="FM6661" s="88"/>
      <c r="FN6661" s="88"/>
      <c r="FO6661" s="88"/>
      <c r="FP6661" s="88"/>
      <c r="FQ6661" s="88"/>
      <c r="FR6661" s="88"/>
      <c r="FS6661" s="88"/>
      <c r="FT6661" s="88"/>
      <c r="FU6661" s="88"/>
      <c r="FV6661" s="88"/>
      <c r="FW6661" s="88"/>
      <c r="FX6661" s="88"/>
      <c r="FY6661" s="88"/>
      <c r="FZ6661" s="88"/>
      <c r="GA6661" s="88"/>
      <c r="GB6661" s="88"/>
      <c r="GC6661" s="88"/>
      <c r="GD6661" s="88"/>
      <c r="GE6661" s="88"/>
      <c r="GF6661" s="88"/>
      <c r="GG6661" s="88"/>
      <c r="GH6661" s="88"/>
      <c r="GI6661" s="88"/>
      <c r="GJ6661" s="88"/>
      <c r="GK6661" s="88"/>
      <c r="GL6661" s="88"/>
      <c r="GM6661" s="88"/>
      <c r="GN6661" s="88"/>
      <c r="GO6661" s="88"/>
      <c r="GP6661" s="88"/>
      <c r="GQ6661" s="88"/>
      <c r="GR6661" s="88"/>
      <c r="GS6661" s="88"/>
      <c r="GT6661" s="88"/>
      <c r="GU6661" s="88"/>
      <c r="GV6661" s="88"/>
      <c r="GW6661" s="88"/>
      <c r="GX6661" s="88"/>
      <c r="GY6661" s="88"/>
      <c r="GZ6661" s="88"/>
      <c r="HA6661" s="88"/>
      <c r="HB6661" s="88"/>
      <c r="HC6661" s="88"/>
      <c r="HD6661" s="88"/>
      <c r="HE6661" s="88"/>
      <c r="HF6661" s="88"/>
      <c r="HG6661" s="88"/>
      <c r="HH6661" s="88"/>
      <c r="HI6661" s="88"/>
      <c r="HJ6661" s="88"/>
      <c r="HK6661" s="88"/>
      <c r="HL6661" s="88"/>
      <c r="HM6661" s="88"/>
      <c r="HN6661" s="88"/>
      <c r="HO6661" s="88"/>
      <c r="HP6661" s="88"/>
      <c r="HQ6661" s="88"/>
      <c r="HR6661" s="88"/>
      <c r="HS6661" s="88"/>
      <c r="HT6661" s="88"/>
      <c r="HU6661" s="88"/>
      <c r="HV6661" s="88"/>
      <c r="HW6661" s="88"/>
      <c r="HX6661" s="88"/>
      <c r="HY6661" s="88"/>
      <c r="HZ6661" s="88"/>
      <c r="IA6661" s="88"/>
      <c r="IB6661" s="88"/>
      <c r="IC6661" s="88"/>
      <c r="ID6661" s="88"/>
      <c r="IE6661" s="88"/>
      <c r="IF6661" s="88"/>
      <c r="IG6661" s="88"/>
      <c r="IH6661" s="88"/>
      <c r="II6661" s="88"/>
      <c r="IJ6661" s="88"/>
      <c r="IK6661" s="88"/>
      <c r="IL6661" s="88"/>
      <c r="IM6661" s="88"/>
      <c r="IN6661" s="88"/>
      <c r="IO6661" s="88"/>
      <c r="IP6661" s="88"/>
      <c r="IQ6661" s="88"/>
      <c r="IR6661" s="88"/>
      <c r="IS6661" s="88"/>
      <c r="IT6661" s="88"/>
      <c r="IU6661" s="88"/>
      <c r="IV6661" s="88"/>
      <c r="IW6661" s="88"/>
      <c r="IX6661" s="88"/>
      <c r="IY6661" s="88"/>
      <c r="IZ6661" s="88"/>
      <c r="JA6661" s="88"/>
      <c r="JB6661" s="88"/>
      <c r="JC6661" s="88"/>
      <c r="JD6661" s="88"/>
      <c r="JE6661" s="88"/>
      <c r="JF6661" s="88"/>
      <c r="JG6661" s="88"/>
      <c r="JH6661" s="88"/>
      <c r="JI6661" s="88"/>
      <c r="JJ6661" s="88"/>
      <c r="JK6661" s="88"/>
      <c r="JL6661" s="88"/>
      <c r="JM6661" s="88"/>
      <c r="JN6661" s="88"/>
      <c r="JO6661" s="88"/>
      <c r="JP6661" s="88"/>
      <c r="JQ6661" s="88"/>
      <c r="JR6661" s="88"/>
      <c r="JS6661" s="88"/>
      <c r="JT6661" s="88"/>
      <c r="JU6661" s="88"/>
      <c r="JV6661" s="88"/>
      <c r="JW6661" s="88"/>
      <c r="JX6661" s="88"/>
      <c r="JY6661" s="88"/>
      <c r="JZ6661" s="88"/>
      <c r="KA6661" s="88"/>
      <c r="KB6661" s="88"/>
      <c r="KC6661" s="88"/>
      <c r="KD6661" s="88"/>
      <c r="KE6661" s="88"/>
      <c r="KF6661" s="88"/>
      <c r="KG6661" s="88"/>
      <c r="KH6661" s="88"/>
      <c r="KI6661" s="88"/>
      <c r="KJ6661" s="88"/>
      <c r="KK6661" s="88"/>
      <c r="KL6661" s="88"/>
      <c r="KM6661" s="88"/>
      <c r="KN6661" s="88"/>
      <c r="KO6661" s="88"/>
      <c r="KP6661" s="88"/>
      <c r="KQ6661" s="88"/>
      <c r="KR6661" s="88"/>
      <c r="KS6661" s="88"/>
      <c r="KT6661" s="88"/>
      <c r="KU6661" s="88"/>
      <c r="KV6661" s="88"/>
      <c r="KW6661" s="88"/>
      <c r="KX6661" s="88"/>
      <c r="KY6661" s="88"/>
      <c r="KZ6661" s="88"/>
      <c r="LA6661" s="88"/>
      <c r="LB6661" s="88"/>
      <c r="LC6661" s="88"/>
      <c r="LD6661" s="88"/>
      <c r="LE6661" s="88"/>
      <c r="LF6661" s="88"/>
      <c r="LG6661" s="88"/>
      <c r="LH6661" s="88"/>
      <c r="LI6661" s="88"/>
      <c r="LJ6661" s="88"/>
      <c r="LK6661" s="88"/>
      <c r="LL6661" s="88"/>
      <c r="LM6661" s="88"/>
      <c r="LN6661" s="88"/>
      <c r="LO6661" s="88"/>
      <c r="LP6661" s="88"/>
      <c r="LQ6661" s="88"/>
      <c r="LR6661" s="88"/>
      <c r="LS6661" s="88"/>
      <c r="LT6661" s="88"/>
      <c r="LU6661" s="88"/>
      <c r="LV6661" s="88"/>
      <c r="LW6661" s="88"/>
      <c r="LX6661" s="88"/>
      <c r="LY6661" s="88"/>
      <c r="LZ6661" s="88"/>
      <c r="MA6661" s="88"/>
      <c r="MB6661" s="88"/>
      <c r="MC6661" s="88"/>
      <c r="MD6661" s="88"/>
      <c r="ME6661" s="88"/>
      <c r="MF6661" s="88"/>
      <c r="MG6661" s="88"/>
      <c r="MH6661" s="88"/>
      <c r="MI6661" s="88"/>
      <c r="MJ6661" s="88"/>
      <c r="MK6661" s="88"/>
      <c r="ML6661" s="88"/>
      <c r="MM6661" s="88"/>
      <c r="MN6661" s="88"/>
      <c r="MO6661" s="88"/>
      <c r="MP6661" s="88"/>
      <c r="MQ6661" s="88"/>
      <c r="MR6661" s="88"/>
      <c r="MS6661" s="88"/>
      <c r="MT6661" s="88"/>
      <c r="MU6661" s="88"/>
      <c r="MV6661" s="88"/>
      <c r="MW6661" s="88"/>
      <c r="MX6661" s="88"/>
      <c r="MY6661" s="88"/>
      <c r="MZ6661" s="88"/>
      <c r="NA6661" s="88"/>
      <c r="NB6661" s="88"/>
      <c r="NC6661" s="88"/>
      <c r="ND6661" s="88"/>
      <c r="NE6661" s="88"/>
      <c r="NF6661" s="88"/>
      <c r="NG6661" s="88"/>
      <c r="NH6661" s="88"/>
      <c r="NI6661" s="88"/>
      <c r="NJ6661" s="88"/>
      <c r="NK6661" s="88"/>
      <c r="NL6661" s="88"/>
      <c r="NM6661" s="88"/>
      <c r="NN6661" s="88"/>
      <c r="NO6661" s="88"/>
      <c r="NP6661" s="88"/>
      <c r="NQ6661" s="88"/>
      <c r="NR6661" s="88"/>
      <c r="NS6661" s="88"/>
      <c r="NT6661" s="88"/>
      <c r="NU6661" s="88"/>
      <c r="NV6661" s="88"/>
      <c r="NW6661" s="88"/>
      <c r="NX6661" s="88"/>
      <c r="NY6661" s="88"/>
      <c r="NZ6661" s="88"/>
      <c r="OA6661" s="88"/>
      <c r="OB6661" s="88"/>
      <c r="OC6661" s="88"/>
      <c r="OD6661" s="88"/>
      <c r="OE6661" s="88"/>
      <c r="OF6661" s="88"/>
      <c r="OG6661" s="88"/>
      <c r="OH6661" s="88"/>
      <c r="OI6661" s="88"/>
      <c r="OJ6661" s="88"/>
      <c r="OK6661" s="88"/>
      <c r="OL6661" s="88"/>
      <c r="OM6661" s="88"/>
      <c r="ON6661" s="88"/>
      <c r="OO6661" s="88"/>
      <c r="OP6661" s="88"/>
      <c r="OQ6661" s="88"/>
      <c r="OR6661" s="88"/>
      <c r="OS6661" s="88"/>
      <c r="OT6661" s="88"/>
      <c r="OU6661" s="88"/>
      <c r="OV6661" s="88"/>
      <c r="OW6661" s="88"/>
      <c r="OX6661" s="88"/>
      <c r="OY6661" s="88"/>
      <c r="OZ6661" s="88"/>
      <c r="PA6661" s="88"/>
      <c r="PB6661" s="88"/>
      <c r="PC6661" s="88"/>
      <c r="PD6661" s="88"/>
      <c r="PE6661" s="88"/>
      <c r="PF6661" s="88"/>
      <c r="PG6661" s="88"/>
      <c r="PH6661" s="88"/>
      <c r="PI6661" s="88"/>
      <c r="PJ6661" s="88"/>
      <c r="PK6661" s="88"/>
      <c r="PL6661" s="88"/>
      <c r="PM6661" s="88"/>
      <c r="PN6661" s="88"/>
      <c r="PO6661" s="88"/>
      <c r="PP6661" s="88"/>
      <c r="PQ6661" s="88"/>
      <c r="PR6661" s="88"/>
      <c r="PS6661" s="88"/>
      <c r="PT6661" s="88"/>
      <c r="PU6661" s="88"/>
      <c r="PV6661" s="88"/>
      <c r="PW6661" s="88"/>
      <c r="PX6661" s="88"/>
      <c r="PY6661" s="88"/>
      <c r="PZ6661" s="88"/>
      <c r="QA6661" s="88"/>
      <c r="QB6661" s="88"/>
      <c r="QC6661" s="88"/>
      <c r="QD6661" s="88"/>
      <c r="QE6661" s="88"/>
      <c r="QF6661" s="88"/>
      <c r="QG6661" s="88"/>
      <c r="QH6661" s="88"/>
      <c r="QI6661" s="88"/>
      <c r="QJ6661" s="88"/>
      <c r="QK6661" s="88"/>
      <c r="QL6661" s="88"/>
      <c r="QM6661" s="88"/>
      <c r="QN6661" s="88"/>
      <c r="QO6661" s="88"/>
      <c r="QP6661" s="88"/>
      <c r="QQ6661" s="88"/>
      <c r="QR6661" s="88"/>
      <c r="QS6661" s="88"/>
      <c r="QT6661" s="88"/>
      <c r="QU6661" s="88"/>
      <c r="QV6661" s="88"/>
      <c r="QW6661" s="88"/>
      <c r="QX6661" s="88"/>
      <c r="QY6661" s="88"/>
      <c r="QZ6661" s="88"/>
      <c r="RA6661" s="88"/>
      <c r="RB6661" s="88"/>
      <c r="RC6661" s="88"/>
      <c r="RD6661" s="88"/>
      <c r="RE6661" s="88"/>
      <c r="RF6661" s="88"/>
      <c r="RG6661" s="88"/>
      <c r="RH6661" s="88"/>
      <c r="RI6661" s="88"/>
      <c r="RJ6661" s="88"/>
      <c r="RK6661" s="88"/>
      <c r="RL6661" s="88"/>
      <c r="RM6661" s="88"/>
      <c r="RN6661" s="88"/>
      <c r="RO6661" s="88"/>
      <c r="RP6661" s="88"/>
      <c r="RQ6661" s="88"/>
      <c r="RR6661" s="88"/>
      <c r="RS6661" s="88"/>
      <c r="RT6661" s="88"/>
      <c r="RU6661" s="88"/>
      <c r="RV6661" s="88"/>
      <c r="RW6661" s="88"/>
      <c r="RX6661" s="88"/>
      <c r="RY6661" s="88"/>
      <c r="RZ6661" s="88"/>
      <c r="SA6661" s="88"/>
      <c r="SB6661" s="88"/>
      <c r="SC6661" s="88"/>
      <c r="SD6661" s="88"/>
      <c r="SE6661" s="88"/>
      <c r="SF6661" s="88"/>
      <c r="SG6661" s="88"/>
      <c r="SH6661" s="88"/>
      <c r="SI6661" s="88"/>
      <c r="SJ6661" s="88"/>
      <c r="SK6661" s="88"/>
      <c r="SL6661" s="88"/>
      <c r="SM6661" s="88"/>
      <c r="SN6661" s="88"/>
      <c r="SO6661" s="88"/>
      <c r="SP6661" s="88"/>
      <c r="SQ6661" s="88"/>
      <c r="SR6661" s="88"/>
      <c r="SS6661" s="88"/>
      <c r="ST6661" s="88"/>
      <c r="SU6661" s="88"/>
      <c r="SV6661" s="88"/>
      <c r="SW6661" s="88"/>
      <c r="SX6661" s="88"/>
      <c r="SY6661" s="88"/>
      <c r="SZ6661" s="88"/>
      <c r="TA6661" s="88"/>
      <c r="TB6661" s="88"/>
      <c r="TC6661" s="88"/>
      <c r="TD6661" s="88"/>
      <c r="TE6661" s="88"/>
      <c r="TF6661" s="88"/>
      <c r="TG6661" s="88"/>
      <c r="TH6661" s="88"/>
      <c r="TI6661" s="88"/>
      <c r="TJ6661" s="88"/>
      <c r="TK6661" s="88"/>
      <c r="TL6661" s="88"/>
      <c r="TM6661" s="88"/>
      <c r="TN6661" s="88"/>
      <c r="TO6661" s="88"/>
      <c r="TP6661" s="88"/>
      <c r="TQ6661" s="88"/>
      <c r="TR6661" s="88"/>
      <c r="TS6661" s="88"/>
      <c r="TT6661" s="88"/>
      <c r="TU6661" s="88"/>
      <c r="TV6661" s="88"/>
      <c r="TW6661" s="88"/>
      <c r="TX6661" s="88"/>
      <c r="TY6661" s="88"/>
      <c r="TZ6661" s="88"/>
      <c r="UA6661" s="88"/>
      <c r="UB6661" s="88"/>
      <c r="UC6661" s="88"/>
      <c r="UD6661" s="88"/>
      <c r="UE6661" s="88"/>
      <c r="UF6661" s="88"/>
      <c r="UG6661" s="88"/>
      <c r="UH6661" s="88"/>
      <c r="UI6661" s="88"/>
      <c r="UJ6661" s="88"/>
      <c r="UK6661" s="88"/>
      <c r="UL6661" s="88"/>
      <c r="UM6661" s="88"/>
      <c r="UN6661" s="88"/>
      <c r="UO6661" s="88"/>
      <c r="UP6661" s="88"/>
      <c r="UQ6661" s="88"/>
      <c r="UR6661" s="88"/>
      <c r="US6661" s="88"/>
      <c r="UT6661" s="88"/>
      <c r="UU6661" s="88"/>
      <c r="UV6661" s="88"/>
      <c r="UW6661" s="88"/>
      <c r="UX6661" s="88"/>
      <c r="UY6661" s="88"/>
      <c r="UZ6661" s="88"/>
      <c r="VA6661" s="88"/>
      <c r="VB6661" s="88"/>
      <c r="VC6661" s="88"/>
      <c r="VD6661" s="88"/>
      <c r="VE6661" s="88"/>
      <c r="VF6661" s="88"/>
      <c r="VG6661" s="88"/>
      <c r="VH6661" s="88"/>
      <c r="VI6661" s="88"/>
      <c r="VJ6661" s="88"/>
      <c r="VK6661" s="88"/>
      <c r="VL6661" s="88"/>
      <c r="VM6661" s="88"/>
      <c r="VN6661" s="88"/>
      <c r="VO6661" s="88"/>
      <c r="VP6661" s="88"/>
      <c r="VQ6661" s="88"/>
      <c r="VR6661" s="88"/>
      <c r="VS6661" s="88"/>
      <c r="VT6661" s="88"/>
      <c r="VU6661" s="88"/>
      <c r="VV6661" s="88"/>
      <c r="VW6661" s="88"/>
      <c r="VX6661" s="88"/>
      <c r="VY6661" s="88"/>
      <c r="VZ6661" s="88"/>
      <c r="WA6661" s="88"/>
      <c r="WB6661" s="88"/>
      <c r="WC6661" s="88"/>
      <c r="WD6661" s="88"/>
      <c r="WE6661" s="88"/>
      <c r="WF6661" s="88"/>
      <c r="WG6661" s="88"/>
      <c r="WH6661" s="88"/>
      <c r="WI6661" s="88"/>
      <c r="WJ6661" s="88"/>
      <c r="WK6661" s="88"/>
      <c r="WL6661" s="88"/>
      <c r="WM6661" s="88"/>
      <c r="WN6661" s="88"/>
      <c r="WO6661" s="88"/>
      <c r="WP6661" s="88"/>
      <c r="WQ6661" s="88"/>
      <c r="WR6661" s="88"/>
      <c r="WS6661" s="88"/>
      <c r="WT6661" s="88"/>
      <c r="WU6661" s="88"/>
      <c r="WV6661" s="88"/>
      <c r="WW6661" s="88"/>
      <c r="WX6661" s="88"/>
      <c r="WY6661" s="88"/>
      <c r="WZ6661" s="88"/>
      <c r="XA6661" s="88"/>
      <c r="XB6661" s="88"/>
      <c r="XC6661" s="88"/>
      <c r="XD6661" s="88"/>
      <c r="XE6661" s="88"/>
      <c r="XF6661" s="88"/>
      <c r="XG6661" s="88"/>
      <c r="XH6661" s="88"/>
      <c r="XI6661" s="88"/>
      <c r="XJ6661" s="88"/>
      <c r="XK6661" s="88"/>
      <c r="XL6661" s="88"/>
      <c r="XM6661" s="88"/>
      <c r="XN6661" s="88"/>
      <c r="XO6661" s="88"/>
      <c r="XP6661" s="88"/>
      <c r="XQ6661" s="88"/>
      <c r="XR6661" s="88"/>
      <c r="XS6661" s="88"/>
      <c r="XT6661" s="88"/>
      <c r="XU6661" s="88"/>
      <c r="XV6661" s="88"/>
      <c r="XW6661" s="88"/>
      <c r="XX6661" s="88"/>
      <c r="XY6661" s="88"/>
      <c r="XZ6661" s="88"/>
      <c r="YA6661" s="88"/>
      <c r="YB6661" s="88"/>
      <c r="YC6661" s="88"/>
      <c r="YD6661" s="88"/>
      <c r="YE6661" s="88"/>
      <c r="YF6661" s="88"/>
      <c r="YG6661" s="88"/>
      <c r="YH6661" s="88"/>
      <c r="YI6661" s="88"/>
      <c r="YJ6661" s="88"/>
      <c r="YK6661" s="88"/>
      <c r="YL6661" s="88"/>
      <c r="YM6661" s="88"/>
      <c r="YN6661" s="88"/>
      <c r="YO6661" s="88"/>
      <c r="YP6661" s="88"/>
      <c r="YQ6661" s="88"/>
      <c r="YR6661" s="88"/>
      <c r="YS6661" s="88"/>
      <c r="YT6661" s="88"/>
      <c r="YU6661" s="88"/>
      <c r="YV6661" s="88"/>
      <c r="YW6661" s="88"/>
      <c r="YX6661" s="88"/>
      <c r="YY6661" s="88"/>
      <c r="YZ6661" s="88"/>
      <c r="ZA6661" s="88"/>
      <c r="ZB6661" s="88"/>
      <c r="ZC6661" s="88"/>
      <c r="ZD6661" s="88"/>
      <c r="ZE6661" s="88"/>
      <c r="ZF6661" s="88"/>
      <c r="ZG6661" s="88"/>
      <c r="ZH6661" s="88"/>
      <c r="ZI6661" s="88"/>
      <c r="ZJ6661" s="88"/>
      <c r="ZK6661" s="88"/>
      <c r="ZL6661" s="88"/>
      <c r="ZM6661" s="88"/>
      <c r="ZN6661" s="88"/>
      <c r="ZO6661" s="88"/>
      <c r="ZP6661" s="88"/>
      <c r="ZQ6661" s="88"/>
      <c r="ZR6661" s="88"/>
      <c r="ZS6661" s="88"/>
      <c r="ZT6661" s="88"/>
      <c r="ZU6661" s="88"/>
      <c r="ZV6661" s="88"/>
      <c r="ZW6661" s="88"/>
      <c r="ZX6661" s="88"/>
      <c r="ZY6661" s="88"/>
      <c r="ZZ6661" s="88"/>
      <c r="AAA6661" s="88"/>
      <c r="AAB6661" s="88"/>
      <c r="AAC6661" s="88"/>
      <c r="AAD6661" s="88"/>
      <c r="AAE6661" s="88"/>
      <c r="AAF6661" s="88"/>
      <c r="AAG6661" s="88"/>
      <c r="AAH6661" s="88"/>
      <c r="AAI6661" s="88"/>
      <c r="AAJ6661" s="88"/>
      <c r="AAK6661" s="88"/>
      <c r="AAL6661" s="88"/>
      <c r="AAM6661" s="88"/>
      <c r="AAN6661" s="88"/>
      <c r="AAO6661" s="88"/>
      <c r="AAP6661" s="88"/>
      <c r="AAQ6661" s="88"/>
      <c r="AAR6661" s="88"/>
      <c r="AAS6661" s="88"/>
      <c r="AAT6661" s="88"/>
      <c r="AAU6661" s="88"/>
      <c r="AAV6661" s="88"/>
      <c r="AAW6661" s="88"/>
      <c r="AAX6661" s="88"/>
      <c r="AAY6661" s="88"/>
      <c r="AAZ6661" s="88"/>
      <c r="ABA6661" s="88"/>
      <c r="ABB6661" s="88"/>
      <c r="ABC6661" s="88"/>
      <c r="ABD6661" s="88"/>
      <c r="ABE6661" s="88"/>
      <c r="ABF6661" s="88"/>
      <c r="ABG6661" s="88"/>
      <c r="ABH6661" s="88"/>
      <c r="ABI6661" s="88"/>
      <c r="ABJ6661" s="88"/>
      <c r="ABK6661" s="88"/>
      <c r="ABL6661" s="88"/>
      <c r="ABM6661" s="88"/>
      <c r="ABN6661" s="88"/>
      <c r="ABO6661" s="88"/>
      <c r="ABP6661" s="88"/>
      <c r="ABQ6661" s="88"/>
      <c r="ABR6661" s="88"/>
      <c r="ABS6661" s="88"/>
      <c r="ABT6661" s="88"/>
      <c r="ABU6661" s="88"/>
      <c r="ABV6661" s="88"/>
      <c r="ABW6661" s="88"/>
      <c r="ABX6661" s="88"/>
      <c r="ABY6661" s="88"/>
      <c r="ABZ6661" s="88"/>
      <c r="ACA6661" s="88"/>
      <c r="ACB6661" s="88"/>
      <c r="ACC6661" s="88"/>
      <c r="ACD6661" s="88"/>
      <c r="ACE6661" s="88"/>
      <c r="ACF6661" s="88"/>
      <c r="ACG6661" s="88"/>
      <c r="ACH6661" s="88"/>
      <c r="ACI6661" s="88"/>
      <c r="ACJ6661" s="88"/>
      <c r="ACK6661" s="88"/>
      <c r="ACL6661" s="88"/>
      <c r="ACM6661" s="88"/>
      <c r="ACN6661" s="88"/>
      <c r="ACO6661" s="88"/>
      <c r="ACP6661" s="88"/>
      <c r="ACQ6661" s="88"/>
      <c r="ACR6661" s="88"/>
      <c r="ACS6661" s="88"/>
      <c r="ACT6661" s="88"/>
      <c r="ACU6661" s="88"/>
      <c r="ACV6661" s="88"/>
      <c r="ACW6661" s="88"/>
      <c r="ACX6661" s="88"/>
      <c r="ACY6661" s="88"/>
      <c r="ACZ6661" s="88"/>
      <c r="ADA6661" s="88"/>
      <c r="ADB6661" s="88"/>
      <c r="ADC6661" s="88"/>
      <c r="ADD6661" s="88"/>
      <c r="ADE6661" s="88"/>
      <c r="ADF6661" s="88"/>
      <c r="ADG6661" s="88"/>
      <c r="ADH6661" s="88"/>
      <c r="ADI6661" s="88"/>
      <c r="ADJ6661" s="88"/>
      <c r="ADK6661" s="88"/>
      <c r="ADL6661" s="88"/>
      <c r="ADM6661" s="88"/>
      <c r="ADN6661" s="88"/>
      <c r="ADO6661" s="88"/>
      <c r="ADP6661" s="88"/>
      <c r="ADQ6661" s="88"/>
      <c r="ADR6661" s="88"/>
      <c r="ADS6661" s="88"/>
      <c r="ADT6661" s="88"/>
      <c r="ADU6661" s="88"/>
      <c r="ADV6661" s="88"/>
      <c r="ADW6661" s="88"/>
      <c r="ADX6661" s="88"/>
      <c r="ADY6661" s="88"/>
      <c r="ADZ6661" s="88"/>
      <c r="AEA6661" s="88"/>
      <c r="AEB6661" s="88"/>
      <c r="AEC6661" s="88"/>
      <c r="AED6661" s="88"/>
      <c r="AEE6661" s="88"/>
      <c r="AEF6661" s="88"/>
      <c r="AEG6661" s="88"/>
      <c r="AEH6661" s="88"/>
      <c r="AEI6661" s="88"/>
      <c r="AEJ6661" s="88"/>
      <c r="AEK6661" s="88"/>
      <c r="AEL6661" s="88"/>
      <c r="AEM6661" s="88"/>
      <c r="AEN6661" s="88"/>
      <c r="AEO6661" s="88"/>
      <c r="AEP6661" s="88"/>
      <c r="AEQ6661" s="88"/>
      <c r="AER6661" s="88"/>
      <c r="AES6661" s="88"/>
      <c r="AET6661" s="88"/>
      <c r="AEU6661" s="88"/>
      <c r="AEV6661" s="88"/>
      <c r="AEW6661" s="88"/>
      <c r="AEX6661" s="88"/>
      <c r="AEY6661" s="88"/>
      <c r="AEZ6661" s="88"/>
      <c r="AFA6661" s="88"/>
      <c r="AFB6661" s="88"/>
      <c r="AFC6661" s="88"/>
      <c r="AFD6661" s="88"/>
      <c r="AFE6661" s="88"/>
      <c r="AFF6661" s="88"/>
      <c r="AFG6661" s="88"/>
      <c r="AFH6661" s="88"/>
      <c r="AFI6661" s="88"/>
      <c r="AFJ6661" s="88"/>
      <c r="AFK6661" s="88"/>
      <c r="AFL6661" s="88"/>
      <c r="AFM6661" s="88"/>
      <c r="AFN6661" s="88"/>
      <c r="AFO6661" s="88"/>
      <c r="AFP6661" s="88"/>
      <c r="AFQ6661" s="88"/>
      <c r="AFR6661" s="88"/>
      <c r="AFS6661" s="88"/>
      <c r="AFT6661" s="88"/>
      <c r="AFU6661" s="88"/>
      <c r="AFV6661" s="88"/>
      <c r="AFW6661" s="88"/>
      <c r="AFX6661" s="88"/>
      <c r="AFY6661" s="88"/>
      <c r="AFZ6661" s="88"/>
      <c r="AGA6661" s="88"/>
      <c r="AGB6661" s="88"/>
      <c r="AGC6661" s="88"/>
      <c r="AGD6661" s="88"/>
      <c r="AGE6661" s="88"/>
      <c r="AGF6661" s="88"/>
      <c r="AGG6661" s="88"/>
      <c r="AGH6661" s="88"/>
      <c r="AGI6661" s="88"/>
      <c r="AGJ6661" s="88"/>
      <c r="AGK6661" s="88"/>
      <c r="AGL6661" s="88"/>
      <c r="AGM6661" s="88"/>
      <c r="AGN6661" s="88"/>
      <c r="AGO6661" s="88"/>
      <c r="AGP6661" s="88"/>
      <c r="AGQ6661" s="88"/>
      <c r="AGR6661" s="88"/>
      <c r="AGS6661" s="88"/>
      <c r="AGT6661" s="88"/>
      <c r="AGU6661" s="88"/>
      <c r="AGV6661" s="88"/>
      <c r="AGW6661" s="88"/>
      <c r="AGX6661" s="88"/>
      <c r="AGY6661" s="88"/>
      <c r="AGZ6661" s="88"/>
      <c r="AHA6661" s="88"/>
      <c r="AHB6661" s="88"/>
      <c r="AHC6661" s="88"/>
      <c r="AHD6661" s="88"/>
      <c r="AHE6661" s="88"/>
      <c r="AHF6661" s="88"/>
      <c r="AHG6661" s="88"/>
      <c r="AHH6661" s="88"/>
      <c r="AHI6661" s="88"/>
      <c r="AHJ6661" s="88"/>
      <c r="AHK6661" s="88"/>
      <c r="AHL6661" s="88"/>
      <c r="AHM6661" s="88"/>
      <c r="AHN6661" s="88"/>
      <c r="AHO6661" s="88"/>
      <c r="AHP6661" s="88"/>
      <c r="AHQ6661" s="88"/>
      <c r="AHR6661" s="88"/>
      <c r="AHS6661" s="88"/>
      <c r="AHT6661" s="88"/>
      <c r="AHU6661" s="88"/>
      <c r="AHV6661" s="88"/>
      <c r="AHW6661" s="88"/>
      <c r="AHX6661" s="88"/>
      <c r="AHY6661" s="88"/>
      <c r="AHZ6661" s="88"/>
      <c r="AIA6661" s="88"/>
      <c r="AIB6661" s="88"/>
      <c r="AIC6661" s="88"/>
      <c r="AID6661" s="88"/>
      <c r="AIE6661" s="88"/>
      <c r="AIF6661" s="88"/>
      <c r="AIG6661" s="88"/>
      <c r="AIH6661" s="88"/>
      <c r="AII6661" s="88"/>
      <c r="AIJ6661" s="88"/>
      <c r="AIK6661" s="88"/>
      <c r="AIL6661" s="88"/>
      <c r="AIM6661" s="88"/>
      <c r="AIN6661" s="88"/>
      <c r="AIO6661" s="88"/>
      <c r="AIP6661" s="88"/>
      <c r="AIQ6661" s="88"/>
      <c r="AIR6661" s="88"/>
      <c r="AIS6661" s="88"/>
      <c r="AIT6661" s="88"/>
      <c r="AIU6661" s="88"/>
      <c r="AIV6661" s="88"/>
      <c r="AIW6661" s="88"/>
      <c r="AIX6661" s="88"/>
      <c r="AIY6661" s="88"/>
      <c r="AIZ6661" s="88"/>
      <c r="AJA6661" s="88"/>
      <c r="AJB6661" s="88"/>
      <c r="AJC6661" s="88"/>
      <c r="AJD6661" s="88"/>
      <c r="AJE6661" s="88"/>
      <c r="AJF6661" s="88"/>
      <c r="AJG6661" s="88"/>
      <c r="AJH6661" s="88"/>
      <c r="AJI6661" s="88"/>
      <c r="AJJ6661" s="88"/>
      <c r="AJK6661" s="88"/>
      <c r="AJL6661" s="88"/>
      <c r="AJM6661" s="88"/>
      <c r="AJN6661" s="88"/>
      <c r="AJO6661" s="88"/>
      <c r="AJP6661" s="88"/>
      <c r="AJQ6661" s="88"/>
      <c r="AJR6661" s="88"/>
      <c r="AJS6661" s="88"/>
      <c r="AJT6661" s="88"/>
      <c r="AJU6661" s="88"/>
      <c r="AJV6661" s="88"/>
      <c r="AJW6661" s="88"/>
      <c r="AJX6661" s="88"/>
      <c r="AJY6661" s="88"/>
      <c r="AJZ6661" s="88"/>
      <c r="AKA6661" s="88"/>
      <c r="AKB6661" s="88"/>
      <c r="AKC6661" s="88"/>
      <c r="AKD6661" s="88"/>
      <c r="AKE6661" s="88"/>
      <c r="AKF6661" s="88"/>
      <c r="AKG6661" s="88"/>
      <c r="AKH6661" s="88"/>
      <c r="AKI6661" s="88"/>
      <c r="AKJ6661" s="88"/>
      <c r="AKK6661" s="88"/>
      <c r="AKL6661" s="88"/>
      <c r="AKM6661" s="88"/>
      <c r="AKN6661" s="88"/>
      <c r="AKO6661" s="88"/>
      <c r="AKP6661" s="88"/>
      <c r="AKQ6661" s="88"/>
      <c r="AKR6661" s="88"/>
      <c r="AKS6661" s="88"/>
      <c r="AKT6661" s="88"/>
      <c r="AKU6661" s="88"/>
      <c r="AKV6661" s="88"/>
      <c r="AKW6661" s="88"/>
      <c r="AKX6661" s="88"/>
      <c r="AKY6661" s="88"/>
      <c r="AKZ6661" s="88"/>
      <c r="ALA6661" s="88"/>
      <c r="ALB6661" s="88"/>
      <c r="ALC6661" s="88"/>
      <c r="ALD6661" s="88"/>
      <c r="ALE6661" s="88"/>
      <c r="ALF6661" s="88"/>
      <c r="ALG6661" s="88"/>
      <c r="ALH6661" s="88"/>
      <c r="ALI6661" s="88"/>
      <c r="ALJ6661" s="88"/>
      <c r="ALK6661" s="88"/>
      <c r="ALL6661" s="88"/>
      <c r="ALM6661" s="88"/>
      <c r="ALN6661" s="88"/>
      <c r="ALO6661" s="88"/>
      <c r="ALP6661" s="88"/>
      <c r="ALQ6661" s="88"/>
      <c r="ALR6661" s="88"/>
      <c r="ALS6661" s="88"/>
      <c r="ALT6661" s="88"/>
      <c r="ALU6661" s="88"/>
      <c r="ALV6661" s="88"/>
      <c r="ALW6661" s="88"/>
      <c r="ALX6661" s="88"/>
      <c r="ALY6661" s="88"/>
      <c r="ALZ6661" s="88"/>
      <c r="AMA6661" s="88"/>
      <c r="AMB6661" s="88"/>
      <c r="AMC6661" s="88"/>
      <c r="AMD6661" s="88"/>
      <c r="AME6661" s="88"/>
      <c r="AMF6661" s="88"/>
      <c r="AMG6661" s="88"/>
      <c r="AMH6661" s="88"/>
      <c r="AMI6661" s="88"/>
      <c r="AMJ6661" s="88"/>
      <c r="AMK6661" s="88"/>
      <c r="AML6661" s="88"/>
      <c r="AMM6661" s="88"/>
      <c r="AMN6661" s="88"/>
      <c r="AMO6661" s="88"/>
    </row>
    <row r="6662" spans="1:1029" s="104" customFormat="1" x14ac:dyDescent="0.35">
      <c r="A6662" s="21">
        <v>10141103</v>
      </c>
      <c r="B6662" s="158" t="s">
        <v>725</v>
      </c>
      <c r="C6662" s="115" t="s">
        <v>710</v>
      </c>
      <c r="D6662" s="124" t="s">
        <v>816</v>
      </c>
      <c r="E6662" s="114" t="str">
        <f t="shared" si="1249"/>
        <v>TRANSFORMADOR MARCA:EFACEC PT 303 PT 303</v>
      </c>
      <c r="F6662" s="124"/>
      <c r="G6662" s="132" t="s">
        <v>816</v>
      </c>
      <c r="H6662" s="132" t="s">
        <v>815</v>
      </c>
      <c r="I6662" s="136"/>
      <c r="J6662" s="142"/>
      <c r="K6662" s="129" t="s">
        <v>814</v>
      </c>
      <c r="L6662" s="142" t="s">
        <v>813</v>
      </c>
      <c r="M6662" s="124">
        <v>500</v>
      </c>
      <c r="N6662" s="124">
        <v>11</v>
      </c>
      <c r="O6662" s="21">
        <v>0.4</v>
      </c>
      <c r="P6662" s="124" t="s">
        <v>514</v>
      </c>
      <c r="Q6662" s="142">
        <v>2017</v>
      </c>
      <c r="R6662" s="142" t="s">
        <v>27</v>
      </c>
      <c r="S6662" s="142"/>
      <c r="T6662" s="116">
        <v>1016</v>
      </c>
      <c r="U6662" s="111">
        <v>45</v>
      </c>
      <c r="V6662" s="113">
        <f t="shared" si="1250"/>
        <v>1016</v>
      </c>
      <c r="W6662" s="113">
        <f t="shared" si="1251"/>
        <v>0</v>
      </c>
      <c r="X6662" s="112">
        <f t="shared" si="1252"/>
        <v>0</v>
      </c>
      <c r="Y6662" s="111"/>
      <c r="Z6662" s="110">
        <f t="shared" si="1248"/>
        <v>45</v>
      </c>
      <c r="AA6662" s="109">
        <f t="shared" si="1253"/>
        <v>50.800000000000004</v>
      </c>
      <c r="AB6662" s="109">
        <f t="shared" si="1254"/>
        <v>50800.000000000007</v>
      </c>
      <c r="AC6662" s="108">
        <f t="shared" si="1255"/>
        <v>965.2</v>
      </c>
      <c r="AD6662" s="107">
        <f t="shared" si="1256"/>
        <v>2.2222222222222223E-2</v>
      </c>
      <c r="AE6662" s="106">
        <f t="shared" si="1257"/>
        <v>21.448888888888892</v>
      </c>
      <c r="AF6662" s="105">
        <f t="shared" si="1258"/>
        <v>21.448888888888892</v>
      </c>
      <c r="AG6662" s="105">
        <f t="shared" si="1259"/>
        <v>994.55111111111114</v>
      </c>
      <c r="AH6662" s="88"/>
      <c r="AI6662" s="88"/>
      <c r="AJ6662" s="88"/>
      <c r="AK6662" s="88"/>
      <c r="AL6662" s="88"/>
      <c r="AM6662" s="88"/>
      <c r="AN6662" s="88"/>
      <c r="AO6662" s="88"/>
      <c r="AP6662" s="88"/>
      <c r="AQ6662" s="88"/>
      <c r="AR6662" s="88"/>
      <c r="AS6662" s="88"/>
      <c r="AT6662" s="88"/>
      <c r="AU6662" s="88"/>
      <c r="AV6662" s="88"/>
      <c r="AW6662" s="88"/>
      <c r="AX6662" s="88"/>
      <c r="AY6662" s="88"/>
      <c r="AZ6662" s="88"/>
      <c r="BA6662" s="88"/>
      <c r="BB6662" s="88"/>
      <c r="BC6662" s="88"/>
      <c r="BD6662" s="88"/>
      <c r="BE6662" s="88"/>
      <c r="BF6662" s="88"/>
      <c r="BG6662" s="88"/>
      <c r="BH6662" s="88"/>
      <c r="BI6662" s="88"/>
      <c r="BJ6662" s="88"/>
      <c r="BK6662" s="88"/>
      <c r="BL6662" s="88"/>
      <c r="BM6662" s="88"/>
      <c r="BN6662" s="88"/>
      <c r="BO6662" s="88"/>
      <c r="BP6662" s="88"/>
      <c r="BQ6662" s="88"/>
      <c r="BR6662" s="88"/>
      <c r="BS6662" s="88"/>
      <c r="BT6662" s="88"/>
      <c r="BU6662" s="88"/>
      <c r="BV6662" s="88"/>
      <c r="BW6662" s="88"/>
      <c r="BX6662" s="88"/>
      <c r="BY6662" s="88"/>
      <c r="BZ6662" s="88"/>
      <c r="CA6662" s="88"/>
      <c r="CB6662" s="88"/>
      <c r="CC6662" s="88"/>
      <c r="CD6662" s="88"/>
      <c r="CE6662" s="88"/>
      <c r="CF6662" s="88"/>
      <c r="CG6662" s="88"/>
      <c r="CH6662" s="88"/>
      <c r="CI6662" s="88"/>
      <c r="CJ6662" s="88"/>
      <c r="CK6662" s="88"/>
      <c r="CL6662" s="88"/>
      <c r="CM6662" s="88"/>
      <c r="CN6662" s="88"/>
      <c r="CO6662" s="88"/>
      <c r="CP6662" s="88"/>
      <c r="CQ6662" s="88"/>
      <c r="CR6662" s="88"/>
      <c r="CS6662" s="88"/>
      <c r="CT6662" s="88"/>
      <c r="CU6662" s="88"/>
      <c r="CV6662" s="88"/>
      <c r="CW6662" s="88"/>
      <c r="CX6662" s="88"/>
      <c r="CY6662" s="88"/>
      <c r="CZ6662" s="88"/>
      <c r="DA6662" s="88"/>
      <c r="DB6662" s="88"/>
      <c r="DC6662" s="88"/>
      <c r="DD6662" s="88"/>
      <c r="DE6662" s="88"/>
      <c r="DF6662" s="88"/>
      <c r="DG6662" s="88"/>
      <c r="DH6662" s="88"/>
      <c r="DI6662" s="88"/>
      <c r="DJ6662" s="88"/>
      <c r="DK6662" s="88"/>
      <c r="DL6662" s="88"/>
      <c r="DM6662" s="88"/>
      <c r="DN6662" s="88"/>
      <c r="DO6662" s="88"/>
      <c r="DP6662" s="88"/>
      <c r="DQ6662" s="88"/>
      <c r="DR6662" s="88"/>
      <c r="DS6662" s="88"/>
      <c r="DT6662" s="88"/>
      <c r="DU6662" s="88"/>
      <c r="DV6662" s="88"/>
      <c r="DW6662" s="88"/>
      <c r="DX6662" s="88"/>
      <c r="DY6662" s="88"/>
      <c r="DZ6662" s="88"/>
      <c r="EA6662" s="88"/>
      <c r="EB6662" s="88"/>
      <c r="EC6662" s="88"/>
      <c r="ED6662" s="88"/>
      <c r="EE6662" s="88"/>
      <c r="EF6662" s="88"/>
      <c r="EG6662" s="88"/>
      <c r="EH6662" s="88"/>
      <c r="EI6662" s="88"/>
      <c r="EJ6662" s="88"/>
      <c r="EK6662" s="88"/>
      <c r="EL6662" s="88"/>
      <c r="EM6662" s="88"/>
      <c r="EN6662" s="88"/>
      <c r="EO6662" s="88"/>
      <c r="EP6662" s="88"/>
      <c r="EQ6662" s="88"/>
      <c r="ER6662" s="88"/>
      <c r="ES6662" s="88"/>
      <c r="ET6662" s="88"/>
      <c r="EU6662" s="88"/>
      <c r="EV6662" s="88"/>
      <c r="EW6662" s="88"/>
      <c r="EX6662" s="88"/>
      <c r="EY6662" s="88"/>
      <c r="EZ6662" s="88"/>
      <c r="FA6662" s="88"/>
      <c r="FB6662" s="88"/>
      <c r="FC6662" s="88"/>
      <c r="FD6662" s="88"/>
      <c r="FE6662" s="88"/>
      <c r="FF6662" s="88"/>
      <c r="FG6662" s="88"/>
      <c r="FH6662" s="88"/>
      <c r="FI6662" s="88"/>
      <c r="FJ6662" s="88"/>
      <c r="FK6662" s="88"/>
      <c r="FL6662" s="88"/>
      <c r="FM6662" s="88"/>
      <c r="FN6662" s="88"/>
      <c r="FO6662" s="88"/>
      <c r="FP6662" s="88"/>
      <c r="FQ6662" s="88"/>
      <c r="FR6662" s="88"/>
      <c r="FS6662" s="88"/>
      <c r="FT6662" s="88"/>
      <c r="FU6662" s="88"/>
      <c r="FV6662" s="88"/>
      <c r="FW6662" s="88"/>
      <c r="FX6662" s="88"/>
      <c r="FY6662" s="88"/>
      <c r="FZ6662" s="88"/>
      <c r="GA6662" s="88"/>
      <c r="GB6662" s="88"/>
      <c r="GC6662" s="88"/>
      <c r="GD6662" s="88"/>
      <c r="GE6662" s="88"/>
      <c r="GF6662" s="88"/>
      <c r="GG6662" s="88"/>
      <c r="GH6662" s="88"/>
      <c r="GI6662" s="88"/>
      <c r="GJ6662" s="88"/>
      <c r="GK6662" s="88"/>
      <c r="GL6662" s="88"/>
      <c r="GM6662" s="88"/>
      <c r="GN6662" s="88"/>
      <c r="GO6662" s="88"/>
      <c r="GP6662" s="88"/>
      <c r="GQ6662" s="88"/>
      <c r="GR6662" s="88"/>
      <c r="GS6662" s="88"/>
      <c r="GT6662" s="88"/>
      <c r="GU6662" s="88"/>
      <c r="GV6662" s="88"/>
      <c r="GW6662" s="88"/>
      <c r="GX6662" s="88"/>
      <c r="GY6662" s="88"/>
      <c r="GZ6662" s="88"/>
      <c r="HA6662" s="88"/>
      <c r="HB6662" s="88"/>
      <c r="HC6662" s="88"/>
      <c r="HD6662" s="88"/>
      <c r="HE6662" s="88"/>
      <c r="HF6662" s="88"/>
      <c r="HG6662" s="88"/>
      <c r="HH6662" s="88"/>
      <c r="HI6662" s="88"/>
      <c r="HJ6662" s="88"/>
      <c r="HK6662" s="88"/>
      <c r="HL6662" s="88"/>
      <c r="HM6662" s="88"/>
      <c r="HN6662" s="88"/>
      <c r="HO6662" s="88"/>
      <c r="HP6662" s="88"/>
      <c r="HQ6662" s="88"/>
      <c r="HR6662" s="88"/>
      <c r="HS6662" s="88"/>
      <c r="HT6662" s="88"/>
      <c r="HU6662" s="88"/>
      <c r="HV6662" s="88"/>
      <c r="HW6662" s="88"/>
      <c r="HX6662" s="88"/>
      <c r="HY6662" s="88"/>
      <c r="HZ6662" s="88"/>
      <c r="IA6662" s="88"/>
      <c r="IB6662" s="88"/>
      <c r="IC6662" s="88"/>
      <c r="ID6662" s="88"/>
      <c r="IE6662" s="88"/>
      <c r="IF6662" s="88"/>
      <c r="IG6662" s="88"/>
      <c r="IH6662" s="88"/>
      <c r="II6662" s="88"/>
      <c r="IJ6662" s="88"/>
      <c r="IK6662" s="88"/>
      <c r="IL6662" s="88"/>
      <c r="IM6662" s="88"/>
      <c r="IN6662" s="88"/>
      <c r="IO6662" s="88"/>
      <c r="IP6662" s="88"/>
      <c r="IQ6662" s="88"/>
      <c r="IR6662" s="88"/>
      <c r="IS6662" s="88"/>
      <c r="IT6662" s="88"/>
      <c r="IU6662" s="88"/>
      <c r="IV6662" s="88"/>
      <c r="IW6662" s="88"/>
      <c r="IX6662" s="88"/>
      <c r="IY6662" s="88"/>
      <c r="IZ6662" s="88"/>
      <c r="JA6662" s="88"/>
      <c r="JB6662" s="88"/>
      <c r="JC6662" s="88"/>
      <c r="JD6662" s="88"/>
      <c r="JE6662" s="88"/>
      <c r="JF6662" s="88"/>
      <c r="JG6662" s="88"/>
      <c r="JH6662" s="88"/>
      <c r="JI6662" s="88"/>
      <c r="JJ6662" s="88"/>
      <c r="JK6662" s="88"/>
      <c r="JL6662" s="88"/>
      <c r="JM6662" s="88"/>
      <c r="JN6662" s="88"/>
      <c r="JO6662" s="88"/>
      <c r="JP6662" s="88"/>
      <c r="JQ6662" s="88"/>
      <c r="JR6662" s="88"/>
      <c r="JS6662" s="88"/>
      <c r="JT6662" s="88"/>
      <c r="JU6662" s="88"/>
      <c r="JV6662" s="88"/>
      <c r="JW6662" s="88"/>
      <c r="JX6662" s="88"/>
      <c r="JY6662" s="88"/>
      <c r="JZ6662" s="88"/>
      <c r="KA6662" s="88"/>
      <c r="KB6662" s="88"/>
      <c r="KC6662" s="88"/>
      <c r="KD6662" s="88"/>
      <c r="KE6662" s="88"/>
      <c r="KF6662" s="88"/>
      <c r="KG6662" s="88"/>
      <c r="KH6662" s="88"/>
      <c r="KI6662" s="88"/>
      <c r="KJ6662" s="88"/>
      <c r="KK6662" s="88"/>
      <c r="KL6662" s="88"/>
      <c r="KM6662" s="88"/>
      <c r="KN6662" s="88"/>
      <c r="KO6662" s="88"/>
      <c r="KP6662" s="88"/>
      <c r="KQ6662" s="88"/>
      <c r="KR6662" s="88"/>
      <c r="KS6662" s="88"/>
      <c r="KT6662" s="88"/>
      <c r="KU6662" s="88"/>
      <c r="KV6662" s="88"/>
      <c r="KW6662" s="88"/>
      <c r="KX6662" s="88"/>
      <c r="KY6662" s="88"/>
      <c r="KZ6662" s="88"/>
      <c r="LA6662" s="88"/>
      <c r="LB6662" s="88"/>
      <c r="LC6662" s="88"/>
      <c r="LD6662" s="88"/>
      <c r="LE6662" s="88"/>
      <c r="LF6662" s="88"/>
      <c r="LG6662" s="88"/>
      <c r="LH6662" s="88"/>
      <c r="LI6662" s="88"/>
      <c r="LJ6662" s="88"/>
      <c r="LK6662" s="88"/>
      <c r="LL6662" s="88"/>
      <c r="LM6662" s="88"/>
      <c r="LN6662" s="88"/>
      <c r="LO6662" s="88"/>
      <c r="LP6662" s="88"/>
      <c r="LQ6662" s="88"/>
      <c r="LR6662" s="88"/>
      <c r="LS6662" s="88"/>
      <c r="LT6662" s="88"/>
      <c r="LU6662" s="88"/>
      <c r="LV6662" s="88"/>
      <c r="LW6662" s="88"/>
      <c r="LX6662" s="88"/>
      <c r="LY6662" s="88"/>
      <c r="LZ6662" s="88"/>
      <c r="MA6662" s="88"/>
      <c r="MB6662" s="88"/>
      <c r="MC6662" s="88"/>
      <c r="MD6662" s="88"/>
      <c r="ME6662" s="88"/>
      <c r="MF6662" s="88"/>
      <c r="MG6662" s="88"/>
      <c r="MH6662" s="88"/>
      <c r="MI6662" s="88"/>
      <c r="MJ6662" s="88"/>
      <c r="MK6662" s="88"/>
      <c r="ML6662" s="88"/>
      <c r="MM6662" s="88"/>
      <c r="MN6662" s="88"/>
      <c r="MO6662" s="88"/>
      <c r="MP6662" s="88"/>
      <c r="MQ6662" s="88"/>
      <c r="MR6662" s="88"/>
      <c r="MS6662" s="88"/>
      <c r="MT6662" s="88"/>
      <c r="MU6662" s="88"/>
      <c r="MV6662" s="88"/>
      <c r="MW6662" s="88"/>
      <c r="MX6662" s="88"/>
      <c r="MY6662" s="88"/>
      <c r="MZ6662" s="88"/>
      <c r="NA6662" s="88"/>
      <c r="NB6662" s="88"/>
      <c r="NC6662" s="88"/>
      <c r="ND6662" s="88"/>
      <c r="NE6662" s="88"/>
      <c r="NF6662" s="88"/>
      <c r="NG6662" s="88"/>
      <c r="NH6662" s="88"/>
      <c r="NI6662" s="88"/>
      <c r="NJ6662" s="88"/>
      <c r="NK6662" s="88"/>
      <c r="NL6662" s="88"/>
      <c r="NM6662" s="88"/>
      <c r="NN6662" s="88"/>
      <c r="NO6662" s="88"/>
      <c r="NP6662" s="88"/>
      <c r="NQ6662" s="88"/>
      <c r="NR6662" s="88"/>
      <c r="NS6662" s="88"/>
      <c r="NT6662" s="88"/>
      <c r="NU6662" s="88"/>
      <c r="NV6662" s="88"/>
      <c r="NW6662" s="88"/>
      <c r="NX6662" s="88"/>
      <c r="NY6662" s="88"/>
      <c r="NZ6662" s="88"/>
      <c r="OA6662" s="88"/>
      <c r="OB6662" s="88"/>
      <c r="OC6662" s="88"/>
      <c r="OD6662" s="88"/>
      <c r="OE6662" s="88"/>
      <c r="OF6662" s="88"/>
      <c r="OG6662" s="88"/>
      <c r="OH6662" s="88"/>
      <c r="OI6662" s="88"/>
      <c r="OJ6662" s="88"/>
      <c r="OK6662" s="88"/>
      <c r="OL6662" s="88"/>
      <c r="OM6662" s="88"/>
      <c r="ON6662" s="88"/>
      <c r="OO6662" s="88"/>
      <c r="OP6662" s="88"/>
      <c r="OQ6662" s="88"/>
      <c r="OR6662" s="88"/>
      <c r="OS6662" s="88"/>
      <c r="OT6662" s="88"/>
      <c r="OU6662" s="88"/>
      <c r="OV6662" s="88"/>
      <c r="OW6662" s="88"/>
      <c r="OX6662" s="88"/>
      <c r="OY6662" s="88"/>
      <c r="OZ6662" s="88"/>
      <c r="PA6662" s="88"/>
      <c r="PB6662" s="88"/>
      <c r="PC6662" s="88"/>
      <c r="PD6662" s="88"/>
      <c r="PE6662" s="88"/>
      <c r="PF6662" s="88"/>
      <c r="PG6662" s="88"/>
      <c r="PH6662" s="88"/>
      <c r="PI6662" s="88"/>
      <c r="PJ6662" s="88"/>
      <c r="PK6662" s="88"/>
      <c r="PL6662" s="88"/>
      <c r="PM6662" s="88"/>
      <c r="PN6662" s="88"/>
      <c r="PO6662" s="88"/>
      <c r="PP6662" s="88"/>
      <c r="PQ6662" s="88"/>
      <c r="PR6662" s="88"/>
      <c r="PS6662" s="88"/>
      <c r="PT6662" s="88"/>
      <c r="PU6662" s="88"/>
      <c r="PV6662" s="88"/>
      <c r="PW6662" s="88"/>
      <c r="PX6662" s="88"/>
      <c r="PY6662" s="88"/>
      <c r="PZ6662" s="88"/>
      <c r="QA6662" s="88"/>
      <c r="QB6662" s="88"/>
      <c r="QC6662" s="88"/>
      <c r="QD6662" s="88"/>
      <c r="QE6662" s="88"/>
      <c r="QF6662" s="88"/>
      <c r="QG6662" s="88"/>
      <c r="QH6662" s="88"/>
      <c r="QI6662" s="88"/>
      <c r="QJ6662" s="88"/>
      <c r="QK6662" s="88"/>
      <c r="QL6662" s="88"/>
      <c r="QM6662" s="88"/>
      <c r="QN6662" s="88"/>
      <c r="QO6662" s="88"/>
      <c r="QP6662" s="88"/>
      <c r="QQ6662" s="88"/>
      <c r="QR6662" s="88"/>
      <c r="QS6662" s="88"/>
      <c r="QT6662" s="88"/>
      <c r="QU6662" s="88"/>
      <c r="QV6662" s="88"/>
      <c r="QW6662" s="88"/>
      <c r="QX6662" s="88"/>
      <c r="QY6662" s="88"/>
      <c r="QZ6662" s="88"/>
      <c r="RA6662" s="88"/>
      <c r="RB6662" s="88"/>
      <c r="RC6662" s="88"/>
      <c r="RD6662" s="88"/>
      <c r="RE6662" s="88"/>
      <c r="RF6662" s="88"/>
      <c r="RG6662" s="88"/>
      <c r="RH6662" s="88"/>
      <c r="RI6662" s="88"/>
      <c r="RJ6662" s="88"/>
      <c r="RK6662" s="88"/>
      <c r="RL6662" s="88"/>
      <c r="RM6662" s="88"/>
      <c r="RN6662" s="88"/>
      <c r="RO6662" s="88"/>
      <c r="RP6662" s="88"/>
      <c r="RQ6662" s="88"/>
      <c r="RR6662" s="88"/>
      <c r="RS6662" s="88"/>
      <c r="RT6662" s="88"/>
      <c r="RU6662" s="88"/>
      <c r="RV6662" s="88"/>
      <c r="RW6662" s="88"/>
      <c r="RX6662" s="88"/>
      <c r="RY6662" s="88"/>
      <c r="RZ6662" s="88"/>
      <c r="SA6662" s="88"/>
      <c r="SB6662" s="88"/>
      <c r="SC6662" s="88"/>
      <c r="SD6662" s="88"/>
      <c r="SE6662" s="88"/>
      <c r="SF6662" s="88"/>
      <c r="SG6662" s="88"/>
      <c r="SH6662" s="88"/>
      <c r="SI6662" s="88"/>
      <c r="SJ6662" s="88"/>
      <c r="SK6662" s="88"/>
      <c r="SL6662" s="88"/>
      <c r="SM6662" s="88"/>
      <c r="SN6662" s="88"/>
      <c r="SO6662" s="88"/>
      <c r="SP6662" s="88"/>
      <c r="SQ6662" s="88"/>
      <c r="SR6662" s="88"/>
      <c r="SS6662" s="88"/>
      <c r="ST6662" s="88"/>
      <c r="SU6662" s="88"/>
      <c r="SV6662" s="88"/>
      <c r="SW6662" s="88"/>
      <c r="SX6662" s="88"/>
      <c r="SY6662" s="88"/>
      <c r="SZ6662" s="88"/>
      <c r="TA6662" s="88"/>
      <c r="TB6662" s="88"/>
      <c r="TC6662" s="88"/>
      <c r="TD6662" s="88"/>
      <c r="TE6662" s="88"/>
      <c r="TF6662" s="88"/>
      <c r="TG6662" s="88"/>
      <c r="TH6662" s="88"/>
      <c r="TI6662" s="88"/>
      <c r="TJ6662" s="88"/>
      <c r="TK6662" s="88"/>
      <c r="TL6662" s="88"/>
      <c r="TM6662" s="88"/>
      <c r="TN6662" s="88"/>
      <c r="TO6662" s="88"/>
      <c r="TP6662" s="88"/>
      <c r="TQ6662" s="88"/>
      <c r="TR6662" s="88"/>
      <c r="TS6662" s="88"/>
      <c r="TT6662" s="88"/>
      <c r="TU6662" s="88"/>
      <c r="TV6662" s="88"/>
      <c r="TW6662" s="88"/>
      <c r="TX6662" s="88"/>
      <c r="TY6662" s="88"/>
      <c r="TZ6662" s="88"/>
      <c r="UA6662" s="88"/>
      <c r="UB6662" s="88"/>
      <c r="UC6662" s="88"/>
      <c r="UD6662" s="88"/>
      <c r="UE6662" s="88"/>
      <c r="UF6662" s="88"/>
      <c r="UG6662" s="88"/>
      <c r="UH6662" s="88"/>
      <c r="UI6662" s="88"/>
      <c r="UJ6662" s="88"/>
      <c r="UK6662" s="88"/>
      <c r="UL6662" s="88"/>
      <c r="UM6662" s="88"/>
      <c r="UN6662" s="88"/>
      <c r="UO6662" s="88"/>
      <c r="UP6662" s="88"/>
      <c r="UQ6662" s="88"/>
      <c r="UR6662" s="88"/>
      <c r="US6662" s="88"/>
      <c r="UT6662" s="88"/>
      <c r="UU6662" s="88"/>
      <c r="UV6662" s="88"/>
      <c r="UW6662" s="88"/>
      <c r="UX6662" s="88"/>
      <c r="UY6662" s="88"/>
      <c r="UZ6662" s="88"/>
      <c r="VA6662" s="88"/>
      <c r="VB6662" s="88"/>
      <c r="VC6662" s="88"/>
      <c r="VD6662" s="88"/>
      <c r="VE6662" s="88"/>
      <c r="VF6662" s="88"/>
      <c r="VG6662" s="88"/>
      <c r="VH6662" s="88"/>
      <c r="VI6662" s="88"/>
      <c r="VJ6662" s="88"/>
      <c r="VK6662" s="88"/>
      <c r="VL6662" s="88"/>
      <c r="VM6662" s="88"/>
      <c r="VN6662" s="88"/>
      <c r="VO6662" s="88"/>
      <c r="VP6662" s="88"/>
      <c r="VQ6662" s="88"/>
      <c r="VR6662" s="88"/>
      <c r="VS6662" s="88"/>
      <c r="VT6662" s="88"/>
      <c r="VU6662" s="88"/>
      <c r="VV6662" s="88"/>
      <c r="VW6662" s="88"/>
      <c r="VX6662" s="88"/>
      <c r="VY6662" s="88"/>
      <c r="VZ6662" s="88"/>
      <c r="WA6662" s="88"/>
      <c r="WB6662" s="88"/>
      <c r="WC6662" s="88"/>
      <c r="WD6662" s="88"/>
      <c r="WE6662" s="88"/>
      <c r="WF6662" s="88"/>
      <c r="WG6662" s="88"/>
      <c r="WH6662" s="88"/>
      <c r="WI6662" s="88"/>
      <c r="WJ6662" s="88"/>
      <c r="WK6662" s="88"/>
      <c r="WL6662" s="88"/>
      <c r="WM6662" s="88"/>
      <c r="WN6662" s="88"/>
      <c r="WO6662" s="88"/>
      <c r="WP6662" s="88"/>
      <c r="WQ6662" s="88"/>
      <c r="WR6662" s="88"/>
      <c r="WS6662" s="88"/>
      <c r="WT6662" s="88"/>
      <c r="WU6662" s="88"/>
      <c r="WV6662" s="88"/>
      <c r="WW6662" s="88"/>
      <c r="WX6662" s="88"/>
      <c r="WY6662" s="88"/>
      <c r="WZ6662" s="88"/>
      <c r="XA6662" s="88"/>
      <c r="XB6662" s="88"/>
      <c r="XC6662" s="88"/>
      <c r="XD6662" s="88"/>
      <c r="XE6662" s="88"/>
      <c r="XF6662" s="88"/>
      <c r="XG6662" s="88"/>
      <c r="XH6662" s="88"/>
      <c r="XI6662" s="88"/>
      <c r="XJ6662" s="88"/>
      <c r="XK6662" s="88"/>
      <c r="XL6662" s="88"/>
      <c r="XM6662" s="88"/>
      <c r="XN6662" s="88"/>
      <c r="XO6662" s="88"/>
      <c r="XP6662" s="88"/>
      <c r="XQ6662" s="88"/>
      <c r="XR6662" s="88"/>
      <c r="XS6662" s="88"/>
      <c r="XT6662" s="88"/>
      <c r="XU6662" s="88"/>
      <c r="XV6662" s="88"/>
      <c r="XW6662" s="88"/>
      <c r="XX6662" s="88"/>
      <c r="XY6662" s="88"/>
      <c r="XZ6662" s="88"/>
      <c r="YA6662" s="88"/>
      <c r="YB6662" s="88"/>
      <c r="YC6662" s="88"/>
      <c r="YD6662" s="88"/>
      <c r="YE6662" s="88"/>
      <c r="YF6662" s="88"/>
      <c r="YG6662" s="88"/>
      <c r="YH6662" s="88"/>
      <c r="YI6662" s="88"/>
      <c r="YJ6662" s="88"/>
      <c r="YK6662" s="88"/>
      <c r="YL6662" s="88"/>
      <c r="YM6662" s="88"/>
      <c r="YN6662" s="88"/>
      <c r="YO6662" s="88"/>
      <c r="YP6662" s="88"/>
      <c r="YQ6662" s="88"/>
      <c r="YR6662" s="88"/>
      <c r="YS6662" s="88"/>
      <c r="YT6662" s="88"/>
      <c r="YU6662" s="88"/>
      <c r="YV6662" s="88"/>
      <c r="YW6662" s="88"/>
      <c r="YX6662" s="88"/>
      <c r="YY6662" s="88"/>
      <c r="YZ6662" s="88"/>
      <c r="ZA6662" s="88"/>
      <c r="ZB6662" s="88"/>
      <c r="ZC6662" s="88"/>
      <c r="ZD6662" s="88"/>
      <c r="ZE6662" s="88"/>
      <c r="ZF6662" s="88"/>
      <c r="ZG6662" s="88"/>
      <c r="ZH6662" s="88"/>
      <c r="ZI6662" s="88"/>
      <c r="ZJ6662" s="88"/>
      <c r="ZK6662" s="88"/>
      <c r="ZL6662" s="88"/>
      <c r="ZM6662" s="88"/>
      <c r="ZN6662" s="88"/>
      <c r="ZO6662" s="88"/>
      <c r="ZP6662" s="88"/>
      <c r="ZQ6662" s="88"/>
      <c r="ZR6662" s="88"/>
      <c r="ZS6662" s="88"/>
      <c r="ZT6662" s="88"/>
      <c r="ZU6662" s="88"/>
      <c r="ZV6662" s="88"/>
      <c r="ZW6662" s="88"/>
      <c r="ZX6662" s="88"/>
      <c r="ZY6662" s="88"/>
      <c r="ZZ6662" s="88"/>
      <c r="AAA6662" s="88"/>
      <c r="AAB6662" s="88"/>
      <c r="AAC6662" s="88"/>
      <c r="AAD6662" s="88"/>
      <c r="AAE6662" s="88"/>
      <c r="AAF6662" s="88"/>
      <c r="AAG6662" s="88"/>
      <c r="AAH6662" s="88"/>
      <c r="AAI6662" s="88"/>
      <c r="AAJ6662" s="88"/>
      <c r="AAK6662" s="88"/>
      <c r="AAL6662" s="88"/>
      <c r="AAM6662" s="88"/>
      <c r="AAN6662" s="88"/>
      <c r="AAO6662" s="88"/>
      <c r="AAP6662" s="88"/>
      <c r="AAQ6662" s="88"/>
      <c r="AAR6662" s="88"/>
      <c r="AAS6662" s="88"/>
      <c r="AAT6662" s="88"/>
      <c r="AAU6662" s="88"/>
      <c r="AAV6662" s="88"/>
      <c r="AAW6662" s="88"/>
      <c r="AAX6662" s="88"/>
      <c r="AAY6662" s="88"/>
      <c r="AAZ6662" s="88"/>
      <c r="ABA6662" s="88"/>
      <c r="ABB6662" s="88"/>
      <c r="ABC6662" s="88"/>
      <c r="ABD6662" s="88"/>
      <c r="ABE6662" s="88"/>
      <c r="ABF6662" s="88"/>
      <c r="ABG6662" s="88"/>
      <c r="ABH6662" s="88"/>
      <c r="ABI6662" s="88"/>
      <c r="ABJ6662" s="88"/>
      <c r="ABK6662" s="88"/>
      <c r="ABL6662" s="88"/>
      <c r="ABM6662" s="88"/>
      <c r="ABN6662" s="88"/>
      <c r="ABO6662" s="88"/>
      <c r="ABP6662" s="88"/>
      <c r="ABQ6662" s="88"/>
      <c r="ABR6662" s="88"/>
      <c r="ABS6662" s="88"/>
      <c r="ABT6662" s="88"/>
      <c r="ABU6662" s="88"/>
      <c r="ABV6662" s="88"/>
      <c r="ABW6662" s="88"/>
      <c r="ABX6662" s="88"/>
      <c r="ABY6662" s="88"/>
      <c r="ABZ6662" s="88"/>
      <c r="ACA6662" s="88"/>
      <c r="ACB6662" s="88"/>
      <c r="ACC6662" s="88"/>
      <c r="ACD6662" s="88"/>
      <c r="ACE6662" s="88"/>
      <c r="ACF6662" s="88"/>
      <c r="ACG6662" s="88"/>
      <c r="ACH6662" s="88"/>
      <c r="ACI6662" s="88"/>
      <c r="ACJ6662" s="88"/>
      <c r="ACK6662" s="88"/>
      <c r="ACL6662" s="88"/>
      <c r="ACM6662" s="88"/>
      <c r="ACN6662" s="88"/>
      <c r="ACO6662" s="88"/>
      <c r="ACP6662" s="88"/>
      <c r="ACQ6662" s="88"/>
      <c r="ACR6662" s="88"/>
      <c r="ACS6662" s="88"/>
      <c r="ACT6662" s="88"/>
      <c r="ACU6662" s="88"/>
      <c r="ACV6662" s="88"/>
      <c r="ACW6662" s="88"/>
      <c r="ACX6662" s="88"/>
      <c r="ACY6662" s="88"/>
      <c r="ACZ6662" s="88"/>
      <c r="ADA6662" s="88"/>
      <c r="ADB6662" s="88"/>
      <c r="ADC6662" s="88"/>
      <c r="ADD6662" s="88"/>
      <c r="ADE6662" s="88"/>
      <c r="ADF6662" s="88"/>
      <c r="ADG6662" s="88"/>
      <c r="ADH6662" s="88"/>
      <c r="ADI6662" s="88"/>
      <c r="ADJ6662" s="88"/>
      <c r="ADK6662" s="88"/>
      <c r="ADL6662" s="88"/>
      <c r="ADM6662" s="88"/>
      <c r="ADN6662" s="88"/>
      <c r="ADO6662" s="88"/>
      <c r="ADP6662" s="88"/>
      <c r="ADQ6662" s="88"/>
      <c r="ADR6662" s="88"/>
      <c r="ADS6662" s="88"/>
      <c r="ADT6662" s="88"/>
      <c r="ADU6662" s="88"/>
      <c r="ADV6662" s="88"/>
      <c r="ADW6662" s="88"/>
      <c r="ADX6662" s="88"/>
      <c r="ADY6662" s="88"/>
      <c r="ADZ6662" s="88"/>
      <c r="AEA6662" s="88"/>
      <c r="AEB6662" s="88"/>
      <c r="AEC6662" s="88"/>
      <c r="AED6662" s="88"/>
      <c r="AEE6662" s="88"/>
      <c r="AEF6662" s="88"/>
      <c r="AEG6662" s="88"/>
      <c r="AEH6662" s="88"/>
      <c r="AEI6662" s="88"/>
      <c r="AEJ6662" s="88"/>
      <c r="AEK6662" s="88"/>
      <c r="AEL6662" s="88"/>
      <c r="AEM6662" s="88"/>
      <c r="AEN6662" s="88"/>
      <c r="AEO6662" s="88"/>
      <c r="AEP6662" s="88"/>
      <c r="AEQ6662" s="88"/>
      <c r="AER6662" s="88"/>
      <c r="AES6662" s="88"/>
      <c r="AET6662" s="88"/>
      <c r="AEU6662" s="88"/>
      <c r="AEV6662" s="88"/>
      <c r="AEW6662" s="88"/>
      <c r="AEX6662" s="88"/>
      <c r="AEY6662" s="88"/>
      <c r="AEZ6662" s="88"/>
      <c r="AFA6662" s="88"/>
      <c r="AFB6662" s="88"/>
      <c r="AFC6662" s="88"/>
      <c r="AFD6662" s="88"/>
      <c r="AFE6662" s="88"/>
      <c r="AFF6662" s="88"/>
      <c r="AFG6662" s="88"/>
      <c r="AFH6662" s="88"/>
      <c r="AFI6662" s="88"/>
      <c r="AFJ6662" s="88"/>
      <c r="AFK6662" s="88"/>
      <c r="AFL6662" s="88"/>
      <c r="AFM6662" s="88"/>
      <c r="AFN6662" s="88"/>
      <c r="AFO6662" s="88"/>
      <c r="AFP6662" s="88"/>
      <c r="AFQ6662" s="88"/>
      <c r="AFR6662" s="88"/>
      <c r="AFS6662" s="88"/>
      <c r="AFT6662" s="88"/>
      <c r="AFU6662" s="88"/>
      <c r="AFV6662" s="88"/>
      <c r="AFW6662" s="88"/>
      <c r="AFX6662" s="88"/>
      <c r="AFY6662" s="88"/>
      <c r="AFZ6662" s="88"/>
      <c r="AGA6662" s="88"/>
      <c r="AGB6662" s="88"/>
      <c r="AGC6662" s="88"/>
      <c r="AGD6662" s="88"/>
      <c r="AGE6662" s="88"/>
      <c r="AGF6662" s="88"/>
      <c r="AGG6662" s="88"/>
      <c r="AGH6662" s="88"/>
      <c r="AGI6662" s="88"/>
      <c r="AGJ6662" s="88"/>
      <c r="AGK6662" s="88"/>
      <c r="AGL6662" s="88"/>
      <c r="AGM6662" s="88"/>
      <c r="AGN6662" s="88"/>
      <c r="AGO6662" s="88"/>
      <c r="AGP6662" s="88"/>
      <c r="AGQ6662" s="88"/>
      <c r="AGR6662" s="88"/>
      <c r="AGS6662" s="88"/>
      <c r="AGT6662" s="88"/>
      <c r="AGU6662" s="88"/>
      <c r="AGV6662" s="88"/>
      <c r="AGW6662" s="88"/>
      <c r="AGX6662" s="88"/>
      <c r="AGY6662" s="88"/>
      <c r="AGZ6662" s="88"/>
      <c r="AHA6662" s="88"/>
      <c r="AHB6662" s="88"/>
      <c r="AHC6662" s="88"/>
      <c r="AHD6662" s="88"/>
      <c r="AHE6662" s="88"/>
      <c r="AHF6662" s="88"/>
      <c r="AHG6662" s="88"/>
      <c r="AHH6662" s="88"/>
      <c r="AHI6662" s="88"/>
      <c r="AHJ6662" s="88"/>
      <c r="AHK6662" s="88"/>
      <c r="AHL6662" s="88"/>
      <c r="AHM6662" s="88"/>
      <c r="AHN6662" s="88"/>
      <c r="AHO6662" s="88"/>
      <c r="AHP6662" s="88"/>
      <c r="AHQ6662" s="88"/>
      <c r="AHR6662" s="88"/>
      <c r="AHS6662" s="88"/>
      <c r="AHT6662" s="88"/>
      <c r="AHU6662" s="88"/>
      <c r="AHV6662" s="88"/>
      <c r="AHW6662" s="88"/>
      <c r="AHX6662" s="88"/>
      <c r="AHY6662" s="88"/>
      <c r="AHZ6662" s="88"/>
      <c r="AIA6662" s="88"/>
      <c r="AIB6662" s="88"/>
      <c r="AIC6662" s="88"/>
      <c r="AID6662" s="88"/>
      <c r="AIE6662" s="88"/>
      <c r="AIF6662" s="88"/>
      <c r="AIG6662" s="88"/>
      <c r="AIH6662" s="88"/>
      <c r="AII6662" s="88"/>
      <c r="AIJ6662" s="88"/>
      <c r="AIK6662" s="88"/>
      <c r="AIL6662" s="88"/>
      <c r="AIM6662" s="88"/>
      <c r="AIN6662" s="88"/>
      <c r="AIO6662" s="88"/>
      <c r="AIP6662" s="88"/>
      <c r="AIQ6662" s="88"/>
      <c r="AIR6662" s="88"/>
      <c r="AIS6662" s="88"/>
      <c r="AIT6662" s="88"/>
      <c r="AIU6662" s="88"/>
      <c r="AIV6662" s="88"/>
      <c r="AIW6662" s="88"/>
      <c r="AIX6662" s="88"/>
      <c r="AIY6662" s="88"/>
      <c r="AIZ6662" s="88"/>
      <c r="AJA6662" s="88"/>
      <c r="AJB6662" s="88"/>
      <c r="AJC6662" s="88"/>
      <c r="AJD6662" s="88"/>
      <c r="AJE6662" s="88"/>
      <c r="AJF6662" s="88"/>
      <c r="AJG6662" s="88"/>
      <c r="AJH6662" s="88"/>
      <c r="AJI6662" s="88"/>
      <c r="AJJ6662" s="88"/>
      <c r="AJK6662" s="88"/>
      <c r="AJL6662" s="88"/>
      <c r="AJM6662" s="88"/>
      <c r="AJN6662" s="88"/>
      <c r="AJO6662" s="88"/>
      <c r="AJP6662" s="88"/>
      <c r="AJQ6662" s="88"/>
      <c r="AJR6662" s="88"/>
      <c r="AJS6662" s="88"/>
      <c r="AJT6662" s="88"/>
      <c r="AJU6662" s="88"/>
      <c r="AJV6662" s="88"/>
      <c r="AJW6662" s="88"/>
      <c r="AJX6662" s="88"/>
      <c r="AJY6662" s="88"/>
      <c r="AJZ6662" s="88"/>
      <c r="AKA6662" s="88"/>
      <c r="AKB6662" s="88"/>
      <c r="AKC6662" s="88"/>
      <c r="AKD6662" s="88"/>
      <c r="AKE6662" s="88"/>
      <c r="AKF6662" s="88"/>
      <c r="AKG6662" s="88"/>
      <c r="AKH6662" s="88"/>
      <c r="AKI6662" s="88"/>
      <c r="AKJ6662" s="88"/>
      <c r="AKK6662" s="88"/>
      <c r="AKL6662" s="88"/>
      <c r="AKM6662" s="88"/>
      <c r="AKN6662" s="88"/>
      <c r="AKO6662" s="88"/>
      <c r="AKP6662" s="88"/>
      <c r="AKQ6662" s="88"/>
      <c r="AKR6662" s="88"/>
      <c r="AKS6662" s="88"/>
      <c r="AKT6662" s="88"/>
      <c r="AKU6662" s="88"/>
      <c r="AKV6662" s="88"/>
      <c r="AKW6662" s="88"/>
      <c r="AKX6662" s="88"/>
      <c r="AKY6662" s="88"/>
      <c r="AKZ6662" s="88"/>
      <c r="ALA6662" s="88"/>
      <c r="ALB6662" s="88"/>
      <c r="ALC6662" s="88"/>
      <c r="ALD6662" s="88"/>
      <c r="ALE6662" s="88"/>
      <c r="ALF6662" s="88"/>
      <c r="ALG6662" s="88"/>
      <c r="ALH6662" s="88"/>
      <c r="ALI6662" s="88"/>
      <c r="ALJ6662" s="88"/>
      <c r="ALK6662" s="88"/>
      <c r="ALL6662" s="88"/>
      <c r="ALM6662" s="88"/>
      <c r="ALN6662" s="88"/>
      <c r="ALO6662" s="88"/>
      <c r="ALP6662" s="88"/>
      <c r="ALQ6662" s="88"/>
      <c r="ALR6662" s="88"/>
      <c r="ALS6662" s="88"/>
      <c r="ALT6662" s="88"/>
      <c r="ALU6662" s="88"/>
      <c r="ALV6662" s="88"/>
      <c r="ALW6662" s="88"/>
      <c r="ALX6662" s="88"/>
      <c r="ALY6662" s="88"/>
      <c r="ALZ6662" s="88"/>
      <c r="AMA6662" s="88"/>
      <c r="AMB6662" s="88"/>
      <c r="AMC6662" s="88"/>
      <c r="AMD6662" s="88"/>
      <c r="AME6662" s="88"/>
      <c r="AMF6662" s="88"/>
      <c r="AMG6662" s="88"/>
      <c r="AMH6662" s="88"/>
      <c r="AMI6662" s="88"/>
      <c r="AMJ6662" s="88"/>
      <c r="AMK6662" s="88"/>
      <c r="AML6662" s="88"/>
      <c r="AMM6662" s="88"/>
      <c r="AMN6662" s="88"/>
      <c r="AMO6662" s="88"/>
    </row>
    <row r="6663" spans="1:1029" s="104" customFormat="1" x14ac:dyDescent="0.35">
      <c r="A6663" s="21">
        <v>10141103</v>
      </c>
      <c r="B6663" s="158" t="s">
        <v>725</v>
      </c>
      <c r="C6663" s="115" t="s">
        <v>710</v>
      </c>
      <c r="D6663" s="142" t="s">
        <v>812</v>
      </c>
      <c r="E6663" s="114" t="str">
        <f t="shared" si="1249"/>
        <v>TRANSFORMADOR MARCA:ASTOR PT 304R PT 304R</v>
      </c>
      <c r="F6663" s="124"/>
      <c r="G6663" s="141" t="s">
        <v>812</v>
      </c>
      <c r="H6663" s="141" t="s">
        <v>807</v>
      </c>
      <c r="I6663" s="136"/>
      <c r="J6663" s="124"/>
      <c r="K6663" s="129" t="s">
        <v>811</v>
      </c>
      <c r="L6663" s="142" t="s">
        <v>810</v>
      </c>
      <c r="M6663" s="124">
        <v>500</v>
      </c>
      <c r="N6663" s="124">
        <v>33</v>
      </c>
      <c r="O6663" s="21">
        <v>0.4</v>
      </c>
      <c r="P6663" s="124" t="s">
        <v>514</v>
      </c>
      <c r="Q6663" s="124">
        <v>2017</v>
      </c>
      <c r="R6663" s="124" t="s">
        <v>499</v>
      </c>
      <c r="S6663" s="124" t="s">
        <v>809</v>
      </c>
      <c r="T6663" s="116">
        <v>1200</v>
      </c>
      <c r="U6663" s="111">
        <v>45</v>
      </c>
      <c r="V6663" s="113">
        <f t="shared" si="1250"/>
        <v>1200</v>
      </c>
      <c r="W6663" s="113">
        <f t="shared" si="1251"/>
        <v>0</v>
      </c>
      <c r="X6663" s="112">
        <f t="shared" si="1252"/>
        <v>0</v>
      </c>
      <c r="Y6663" s="111"/>
      <c r="Z6663" s="110">
        <f t="shared" si="1248"/>
        <v>45</v>
      </c>
      <c r="AA6663" s="109">
        <f t="shared" si="1253"/>
        <v>60</v>
      </c>
      <c r="AB6663" s="109">
        <f t="shared" si="1254"/>
        <v>60000</v>
      </c>
      <c r="AC6663" s="108">
        <f t="shared" si="1255"/>
        <v>1140</v>
      </c>
      <c r="AD6663" s="107">
        <f t="shared" si="1256"/>
        <v>2.2222222222222223E-2</v>
      </c>
      <c r="AE6663" s="106">
        <f t="shared" si="1257"/>
        <v>25.333333333333336</v>
      </c>
      <c r="AF6663" s="105">
        <f t="shared" si="1258"/>
        <v>25.333333333333336</v>
      </c>
      <c r="AG6663" s="105">
        <f t="shared" si="1259"/>
        <v>1174.6666666666667</v>
      </c>
      <c r="AH6663" s="88"/>
      <c r="AI6663" s="88"/>
      <c r="AJ6663" s="88"/>
      <c r="AK6663" s="88"/>
      <c r="AL6663" s="88"/>
      <c r="AM6663" s="88"/>
      <c r="AN6663" s="88"/>
      <c r="AO6663" s="88"/>
      <c r="AP6663" s="88"/>
      <c r="AQ6663" s="88"/>
      <c r="AR6663" s="88"/>
      <c r="AS6663" s="88"/>
      <c r="AT6663" s="88"/>
      <c r="AU6663" s="88"/>
      <c r="AV6663" s="88"/>
      <c r="AW6663" s="88"/>
      <c r="AX6663" s="88"/>
      <c r="AY6663" s="88"/>
      <c r="AZ6663" s="88"/>
      <c r="BA6663" s="88"/>
      <c r="BB6663" s="88"/>
      <c r="BC6663" s="88"/>
      <c r="BD6663" s="88"/>
      <c r="BE6663" s="88"/>
      <c r="BF6663" s="88"/>
      <c r="BG6663" s="88"/>
      <c r="BH6663" s="88"/>
      <c r="BI6663" s="88"/>
      <c r="BJ6663" s="88"/>
      <c r="BK6663" s="88"/>
      <c r="BL6663" s="88"/>
      <c r="BM6663" s="88"/>
      <c r="BN6663" s="88"/>
      <c r="BO6663" s="88"/>
      <c r="BP6663" s="88"/>
      <c r="BQ6663" s="88"/>
      <c r="BR6663" s="88"/>
      <c r="BS6663" s="88"/>
      <c r="BT6663" s="88"/>
      <c r="BU6663" s="88"/>
      <c r="BV6663" s="88"/>
      <c r="BW6663" s="88"/>
      <c r="BX6663" s="88"/>
      <c r="BY6663" s="88"/>
      <c r="BZ6663" s="88"/>
      <c r="CA6663" s="88"/>
      <c r="CB6663" s="88"/>
      <c r="CC6663" s="88"/>
      <c r="CD6663" s="88"/>
      <c r="CE6663" s="88"/>
      <c r="CF6663" s="88"/>
      <c r="CG6663" s="88"/>
      <c r="CH6663" s="88"/>
      <c r="CI6663" s="88"/>
      <c r="CJ6663" s="88"/>
      <c r="CK6663" s="88"/>
      <c r="CL6663" s="88"/>
      <c r="CM6663" s="88"/>
      <c r="CN6663" s="88"/>
      <c r="CO6663" s="88"/>
      <c r="CP6663" s="88"/>
      <c r="CQ6663" s="88"/>
      <c r="CR6663" s="88"/>
      <c r="CS6663" s="88"/>
      <c r="CT6663" s="88"/>
      <c r="CU6663" s="88"/>
      <c r="CV6663" s="88"/>
      <c r="CW6663" s="88"/>
      <c r="CX6663" s="88"/>
      <c r="CY6663" s="88"/>
      <c r="CZ6663" s="88"/>
      <c r="DA6663" s="88"/>
      <c r="DB6663" s="88"/>
      <c r="DC6663" s="88"/>
      <c r="DD6663" s="88"/>
      <c r="DE6663" s="88"/>
      <c r="DF6663" s="88"/>
      <c r="DG6663" s="88"/>
      <c r="DH6663" s="88"/>
      <c r="DI6663" s="88"/>
      <c r="DJ6663" s="88"/>
      <c r="DK6663" s="88"/>
      <c r="DL6663" s="88"/>
      <c r="DM6663" s="88"/>
      <c r="DN6663" s="88"/>
      <c r="DO6663" s="88"/>
      <c r="DP6663" s="88"/>
      <c r="DQ6663" s="88"/>
      <c r="DR6663" s="88"/>
      <c r="DS6663" s="88"/>
      <c r="DT6663" s="88"/>
      <c r="DU6663" s="88"/>
      <c r="DV6663" s="88"/>
      <c r="DW6663" s="88"/>
      <c r="DX6663" s="88"/>
      <c r="DY6663" s="88"/>
      <c r="DZ6663" s="88"/>
      <c r="EA6663" s="88"/>
      <c r="EB6663" s="88"/>
      <c r="EC6663" s="88"/>
      <c r="ED6663" s="88"/>
      <c r="EE6663" s="88"/>
      <c r="EF6663" s="88"/>
      <c r="EG6663" s="88"/>
      <c r="EH6663" s="88"/>
      <c r="EI6663" s="88"/>
      <c r="EJ6663" s="88"/>
      <c r="EK6663" s="88"/>
      <c r="EL6663" s="88"/>
      <c r="EM6663" s="88"/>
      <c r="EN6663" s="88"/>
      <c r="EO6663" s="88"/>
      <c r="EP6663" s="88"/>
      <c r="EQ6663" s="88"/>
      <c r="ER6663" s="88"/>
      <c r="ES6663" s="88"/>
      <c r="ET6663" s="88"/>
      <c r="EU6663" s="88"/>
      <c r="EV6663" s="88"/>
      <c r="EW6663" s="88"/>
      <c r="EX6663" s="88"/>
      <c r="EY6663" s="88"/>
      <c r="EZ6663" s="88"/>
      <c r="FA6663" s="88"/>
      <c r="FB6663" s="88"/>
      <c r="FC6663" s="88"/>
      <c r="FD6663" s="88"/>
      <c r="FE6663" s="88"/>
      <c r="FF6663" s="88"/>
      <c r="FG6663" s="88"/>
      <c r="FH6663" s="88"/>
      <c r="FI6663" s="88"/>
      <c r="FJ6663" s="88"/>
      <c r="FK6663" s="88"/>
      <c r="FL6663" s="88"/>
      <c r="FM6663" s="88"/>
      <c r="FN6663" s="88"/>
      <c r="FO6663" s="88"/>
      <c r="FP6663" s="88"/>
      <c r="FQ6663" s="88"/>
      <c r="FR6663" s="88"/>
      <c r="FS6663" s="88"/>
      <c r="FT6663" s="88"/>
      <c r="FU6663" s="88"/>
      <c r="FV6663" s="88"/>
      <c r="FW6663" s="88"/>
      <c r="FX6663" s="88"/>
      <c r="FY6663" s="88"/>
      <c r="FZ6663" s="88"/>
      <c r="GA6663" s="88"/>
      <c r="GB6663" s="88"/>
      <c r="GC6663" s="88"/>
      <c r="GD6663" s="88"/>
      <c r="GE6663" s="88"/>
      <c r="GF6663" s="88"/>
      <c r="GG6663" s="88"/>
      <c r="GH6663" s="88"/>
      <c r="GI6663" s="88"/>
      <c r="GJ6663" s="88"/>
      <c r="GK6663" s="88"/>
      <c r="GL6663" s="88"/>
      <c r="GM6663" s="88"/>
      <c r="GN6663" s="88"/>
      <c r="GO6663" s="88"/>
      <c r="GP6663" s="88"/>
      <c r="GQ6663" s="88"/>
      <c r="GR6663" s="88"/>
      <c r="GS6663" s="88"/>
      <c r="GT6663" s="88"/>
      <c r="GU6663" s="88"/>
      <c r="GV6663" s="88"/>
      <c r="GW6663" s="88"/>
      <c r="GX6663" s="88"/>
      <c r="GY6663" s="88"/>
      <c r="GZ6663" s="88"/>
      <c r="HA6663" s="88"/>
      <c r="HB6663" s="88"/>
      <c r="HC6663" s="88"/>
      <c r="HD6663" s="88"/>
      <c r="HE6663" s="88"/>
      <c r="HF6663" s="88"/>
      <c r="HG6663" s="88"/>
      <c r="HH6663" s="88"/>
      <c r="HI6663" s="88"/>
      <c r="HJ6663" s="88"/>
      <c r="HK6663" s="88"/>
      <c r="HL6663" s="88"/>
      <c r="HM6663" s="88"/>
      <c r="HN6663" s="88"/>
      <c r="HO6663" s="88"/>
      <c r="HP6663" s="88"/>
      <c r="HQ6663" s="88"/>
      <c r="HR6663" s="88"/>
      <c r="HS6663" s="88"/>
      <c r="HT6663" s="88"/>
      <c r="HU6663" s="88"/>
      <c r="HV6663" s="88"/>
      <c r="HW6663" s="88"/>
      <c r="HX6663" s="88"/>
      <c r="HY6663" s="88"/>
      <c r="HZ6663" s="88"/>
      <c r="IA6663" s="88"/>
      <c r="IB6663" s="88"/>
      <c r="IC6663" s="88"/>
      <c r="ID6663" s="88"/>
      <c r="IE6663" s="88"/>
      <c r="IF6663" s="88"/>
      <c r="IG6663" s="88"/>
      <c r="IH6663" s="88"/>
      <c r="II6663" s="88"/>
      <c r="IJ6663" s="88"/>
      <c r="IK6663" s="88"/>
      <c r="IL6663" s="88"/>
      <c r="IM6663" s="88"/>
      <c r="IN6663" s="88"/>
      <c r="IO6663" s="88"/>
      <c r="IP6663" s="88"/>
      <c r="IQ6663" s="88"/>
      <c r="IR6663" s="88"/>
      <c r="IS6663" s="88"/>
      <c r="IT6663" s="88"/>
      <c r="IU6663" s="88"/>
      <c r="IV6663" s="88"/>
      <c r="IW6663" s="88"/>
      <c r="IX6663" s="88"/>
      <c r="IY6663" s="88"/>
      <c r="IZ6663" s="88"/>
      <c r="JA6663" s="88"/>
      <c r="JB6663" s="88"/>
      <c r="JC6663" s="88"/>
      <c r="JD6663" s="88"/>
      <c r="JE6663" s="88"/>
      <c r="JF6663" s="88"/>
      <c r="JG6663" s="88"/>
      <c r="JH6663" s="88"/>
      <c r="JI6663" s="88"/>
      <c r="JJ6663" s="88"/>
      <c r="JK6663" s="88"/>
      <c r="JL6663" s="88"/>
      <c r="JM6663" s="88"/>
      <c r="JN6663" s="88"/>
      <c r="JO6663" s="88"/>
      <c r="JP6663" s="88"/>
      <c r="JQ6663" s="88"/>
      <c r="JR6663" s="88"/>
      <c r="JS6663" s="88"/>
      <c r="JT6663" s="88"/>
      <c r="JU6663" s="88"/>
      <c r="JV6663" s="88"/>
      <c r="JW6663" s="88"/>
      <c r="JX6663" s="88"/>
      <c r="JY6663" s="88"/>
      <c r="JZ6663" s="88"/>
      <c r="KA6663" s="88"/>
      <c r="KB6663" s="88"/>
      <c r="KC6663" s="88"/>
      <c r="KD6663" s="88"/>
      <c r="KE6663" s="88"/>
      <c r="KF6663" s="88"/>
      <c r="KG6663" s="88"/>
      <c r="KH6663" s="88"/>
      <c r="KI6663" s="88"/>
      <c r="KJ6663" s="88"/>
      <c r="KK6663" s="88"/>
      <c r="KL6663" s="88"/>
      <c r="KM6663" s="88"/>
      <c r="KN6663" s="88"/>
      <c r="KO6663" s="88"/>
      <c r="KP6663" s="88"/>
      <c r="KQ6663" s="88"/>
      <c r="KR6663" s="88"/>
      <c r="KS6663" s="88"/>
      <c r="KT6663" s="88"/>
      <c r="KU6663" s="88"/>
      <c r="KV6663" s="88"/>
      <c r="KW6663" s="88"/>
      <c r="KX6663" s="88"/>
      <c r="KY6663" s="88"/>
      <c r="KZ6663" s="88"/>
      <c r="LA6663" s="88"/>
      <c r="LB6663" s="88"/>
      <c r="LC6663" s="88"/>
      <c r="LD6663" s="88"/>
      <c r="LE6663" s="88"/>
      <c r="LF6663" s="88"/>
      <c r="LG6663" s="88"/>
      <c r="LH6663" s="88"/>
      <c r="LI6663" s="88"/>
      <c r="LJ6663" s="88"/>
      <c r="LK6663" s="88"/>
      <c r="LL6663" s="88"/>
      <c r="LM6663" s="88"/>
      <c r="LN6663" s="88"/>
      <c r="LO6663" s="88"/>
      <c r="LP6663" s="88"/>
      <c r="LQ6663" s="88"/>
      <c r="LR6663" s="88"/>
      <c r="LS6663" s="88"/>
      <c r="LT6663" s="88"/>
      <c r="LU6663" s="88"/>
      <c r="LV6663" s="88"/>
      <c r="LW6663" s="88"/>
      <c r="LX6663" s="88"/>
      <c r="LY6663" s="88"/>
      <c r="LZ6663" s="88"/>
      <c r="MA6663" s="88"/>
      <c r="MB6663" s="88"/>
      <c r="MC6663" s="88"/>
      <c r="MD6663" s="88"/>
      <c r="ME6663" s="88"/>
      <c r="MF6663" s="88"/>
      <c r="MG6663" s="88"/>
      <c r="MH6663" s="88"/>
      <c r="MI6663" s="88"/>
      <c r="MJ6663" s="88"/>
      <c r="MK6663" s="88"/>
      <c r="ML6663" s="88"/>
      <c r="MM6663" s="88"/>
      <c r="MN6663" s="88"/>
      <c r="MO6663" s="88"/>
      <c r="MP6663" s="88"/>
      <c r="MQ6663" s="88"/>
      <c r="MR6663" s="88"/>
      <c r="MS6663" s="88"/>
      <c r="MT6663" s="88"/>
      <c r="MU6663" s="88"/>
      <c r="MV6663" s="88"/>
      <c r="MW6663" s="88"/>
      <c r="MX6663" s="88"/>
      <c r="MY6663" s="88"/>
      <c r="MZ6663" s="88"/>
      <c r="NA6663" s="88"/>
      <c r="NB6663" s="88"/>
      <c r="NC6663" s="88"/>
      <c r="ND6663" s="88"/>
      <c r="NE6663" s="88"/>
      <c r="NF6663" s="88"/>
      <c r="NG6663" s="88"/>
      <c r="NH6663" s="88"/>
      <c r="NI6663" s="88"/>
      <c r="NJ6663" s="88"/>
      <c r="NK6663" s="88"/>
      <c r="NL6663" s="88"/>
      <c r="NM6663" s="88"/>
      <c r="NN6663" s="88"/>
      <c r="NO6663" s="88"/>
      <c r="NP6663" s="88"/>
      <c r="NQ6663" s="88"/>
      <c r="NR6663" s="88"/>
      <c r="NS6663" s="88"/>
      <c r="NT6663" s="88"/>
      <c r="NU6663" s="88"/>
      <c r="NV6663" s="88"/>
      <c r="NW6663" s="88"/>
      <c r="NX6663" s="88"/>
      <c r="NY6663" s="88"/>
      <c r="NZ6663" s="88"/>
      <c r="OA6663" s="88"/>
      <c r="OB6663" s="88"/>
      <c r="OC6663" s="88"/>
      <c r="OD6663" s="88"/>
      <c r="OE6663" s="88"/>
      <c r="OF6663" s="88"/>
      <c r="OG6663" s="88"/>
      <c r="OH6663" s="88"/>
      <c r="OI6663" s="88"/>
      <c r="OJ6663" s="88"/>
      <c r="OK6663" s="88"/>
      <c r="OL6663" s="88"/>
      <c r="OM6663" s="88"/>
      <c r="ON6663" s="88"/>
      <c r="OO6663" s="88"/>
      <c r="OP6663" s="88"/>
      <c r="OQ6663" s="88"/>
      <c r="OR6663" s="88"/>
      <c r="OS6663" s="88"/>
      <c r="OT6663" s="88"/>
      <c r="OU6663" s="88"/>
      <c r="OV6663" s="88"/>
      <c r="OW6663" s="88"/>
      <c r="OX6663" s="88"/>
      <c r="OY6663" s="88"/>
      <c r="OZ6663" s="88"/>
      <c r="PA6663" s="88"/>
      <c r="PB6663" s="88"/>
      <c r="PC6663" s="88"/>
      <c r="PD6663" s="88"/>
      <c r="PE6663" s="88"/>
      <c r="PF6663" s="88"/>
      <c r="PG6663" s="88"/>
      <c r="PH6663" s="88"/>
      <c r="PI6663" s="88"/>
      <c r="PJ6663" s="88"/>
      <c r="PK6663" s="88"/>
      <c r="PL6663" s="88"/>
      <c r="PM6663" s="88"/>
      <c r="PN6663" s="88"/>
      <c r="PO6663" s="88"/>
      <c r="PP6663" s="88"/>
      <c r="PQ6663" s="88"/>
      <c r="PR6663" s="88"/>
      <c r="PS6663" s="88"/>
      <c r="PT6663" s="88"/>
      <c r="PU6663" s="88"/>
      <c r="PV6663" s="88"/>
      <c r="PW6663" s="88"/>
      <c r="PX6663" s="88"/>
      <c r="PY6663" s="88"/>
      <c r="PZ6663" s="88"/>
      <c r="QA6663" s="88"/>
      <c r="QB6663" s="88"/>
      <c r="QC6663" s="88"/>
      <c r="QD6663" s="88"/>
      <c r="QE6663" s="88"/>
      <c r="QF6663" s="88"/>
      <c r="QG6663" s="88"/>
      <c r="QH6663" s="88"/>
      <c r="QI6663" s="88"/>
      <c r="QJ6663" s="88"/>
      <c r="QK6663" s="88"/>
      <c r="QL6663" s="88"/>
      <c r="QM6663" s="88"/>
      <c r="QN6663" s="88"/>
      <c r="QO6663" s="88"/>
      <c r="QP6663" s="88"/>
      <c r="QQ6663" s="88"/>
      <c r="QR6663" s="88"/>
      <c r="QS6663" s="88"/>
      <c r="QT6663" s="88"/>
      <c r="QU6663" s="88"/>
      <c r="QV6663" s="88"/>
      <c r="QW6663" s="88"/>
      <c r="QX6663" s="88"/>
      <c r="QY6663" s="88"/>
      <c r="QZ6663" s="88"/>
      <c r="RA6663" s="88"/>
      <c r="RB6663" s="88"/>
      <c r="RC6663" s="88"/>
      <c r="RD6663" s="88"/>
      <c r="RE6663" s="88"/>
      <c r="RF6663" s="88"/>
      <c r="RG6663" s="88"/>
      <c r="RH6663" s="88"/>
      <c r="RI6663" s="88"/>
      <c r="RJ6663" s="88"/>
      <c r="RK6663" s="88"/>
      <c r="RL6663" s="88"/>
      <c r="RM6663" s="88"/>
      <c r="RN6663" s="88"/>
      <c r="RO6663" s="88"/>
      <c r="RP6663" s="88"/>
      <c r="RQ6663" s="88"/>
      <c r="RR6663" s="88"/>
      <c r="RS6663" s="88"/>
      <c r="RT6663" s="88"/>
      <c r="RU6663" s="88"/>
      <c r="RV6663" s="88"/>
      <c r="RW6663" s="88"/>
      <c r="RX6663" s="88"/>
      <c r="RY6663" s="88"/>
      <c r="RZ6663" s="88"/>
      <c r="SA6663" s="88"/>
      <c r="SB6663" s="88"/>
      <c r="SC6663" s="88"/>
      <c r="SD6663" s="88"/>
      <c r="SE6663" s="88"/>
      <c r="SF6663" s="88"/>
      <c r="SG6663" s="88"/>
      <c r="SH6663" s="88"/>
      <c r="SI6663" s="88"/>
      <c r="SJ6663" s="88"/>
      <c r="SK6663" s="88"/>
      <c r="SL6663" s="88"/>
      <c r="SM6663" s="88"/>
      <c r="SN6663" s="88"/>
      <c r="SO6663" s="88"/>
      <c r="SP6663" s="88"/>
      <c r="SQ6663" s="88"/>
      <c r="SR6663" s="88"/>
      <c r="SS6663" s="88"/>
      <c r="ST6663" s="88"/>
      <c r="SU6663" s="88"/>
      <c r="SV6663" s="88"/>
      <c r="SW6663" s="88"/>
      <c r="SX6663" s="88"/>
      <c r="SY6663" s="88"/>
      <c r="SZ6663" s="88"/>
      <c r="TA6663" s="88"/>
      <c r="TB6663" s="88"/>
      <c r="TC6663" s="88"/>
      <c r="TD6663" s="88"/>
      <c r="TE6663" s="88"/>
      <c r="TF6663" s="88"/>
      <c r="TG6663" s="88"/>
      <c r="TH6663" s="88"/>
      <c r="TI6663" s="88"/>
      <c r="TJ6663" s="88"/>
      <c r="TK6663" s="88"/>
      <c r="TL6663" s="88"/>
      <c r="TM6663" s="88"/>
      <c r="TN6663" s="88"/>
      <c r="TO6663" s="88"/>
      <c r="TP6663" s="88"/>
      <c r="TQ6663" s="88"/>
      <c r="TR6663" s="88"/>
      <c r="TS6663" s="88"/>
      <c r="TT6663" s="88"/>
      <c r="TU6663" s="88"/>
      <c r="TV6663" s="88"/>
      <c r="TW6663" s="88"/>
      <c r="TX6663" s="88"/>
      <c r="TY6663" s="88"/>
      <c r="TZ6663" s="88"/>
      <c r="UA6663" s="88"/>
      <c r="UB6663" s="88"/>
      <c r="UC6663" s="88"/>
      <c r="UD6663" s="88"/>
      <c r="UE6663" s="88"/>
      <c r="UF6663" s="88"/>
      <c r="UG6663" s="88"/>
      <c r="UH6663" s="88"/>
      <c r="UI6663" s="88"/>
      <c r="UJ6663" s="88"/>
      <c r="UK6663" s="88"/>
      <c r="UL6663" s="88"/>
      <c r="UM6663" s="88"/>
      <c r="UN6663" s="88"/>
      <c r="UO6663" s="88"/>
      <c r="UP6663" s="88"/>
      <c r="UQ6663" s="88"/>
      <c r="UR6663" s="88"/>
      <c r="US6663" s="88"/>
      <c r="UT6663" s="88"/>
      <c r="UU6663" s="88"/>
      <c r="UV6663" s="88"/>
      <c r="UW6663" s="88"/>
      <c r="UX6663" s="88"/>
      <c r="UY6663" s="88"/>
      <c r="UZ6663" s="88"/>
      <c r="VA6663" s="88"/>
      <c r="VB6663" s="88"/>
      <c r="VC6663" s="88"/>
      <c r="VD6663" s="88"/>
      <c r="VE6663" s="88"/>
      <c r="VF6663" s="88"/>
      <c r="VG6663" s="88"/>
      <c r="VH6663" s="88"/>
      <c r="VI6663" s="88"/>
      <c r="VJ6663" s="88"/>
      <c r="VK6663" s="88"/>
      <c r="VL6663" s="88"/>
      <c r="VM6663" s="88"/>
      <c r="VN6663" s="88"/>
      <c r="VO6663" s="88"/>
      <c r="VP6663" s="88"/>
      <c r="VQ6663" s="88"/>
      <c r="VR6663" s="88"/>
      <c r="VS6663" s="88"/>
      <c r="VT6663" s="88"/>
      <c r="VU6663" s="88"/>
      <c r="VV6663" s="88"/>
      <c r="VW6663" s="88"/>
      <c r="VX6663" s="88"/>
      <c r="VY6663" s="88"/>
      <c r="VZ6663" s="88"/>
      <c r="WA6663" s="88"/>
      <c r="WB6663" s="88"/>
      <c r="WC6663" s="88"/>
      <c r="WD6663" s="88"/>
      <c r="WE6663" s="88"/>
      <c r="WF6663" s="88"/>
      <c r="WG6663" s="88"/>
      <c r="WH6663" s="88"/>
      <c r="WI6663" s="88"/>
      <c r="WJ6663" s="88"/>
      <c r="WK6663" s="88"/>
      <c r="WL6663" s="88"/>
      <c r="WM6663" s="88"/>
      <c r="WN6663" s="88"/>
      <c r="WO6663" s="88"/>
      <c r="WP6663" s="88"/>
      <c r="WQ6663" s="88"/>
      <c r="WR6663" s="88"/>
      <c r="WS6663" s="88"/>
      <c r="WT6663" s="88"/>
      <c r="WU6663" s="88"/>
      <c r="WV6663" s="88"/>
      <c r="WW6663" s="88"/>
      <c r="WX6663" s="88"/>
      <c r="WY6663" s="88"/>
      <c r="WZ6663" s="88"/>
      <c r="XA6663" s="88"/>
      <c r="XB6663" s="88"/>
      <c r="XC6663" s="88"/>
      <c r="XD6663" s="88"/>
      <c r="XE6663" s="88"/>
      <c r="XF6663" s="88"/>
      <c r="XG6663" s="88"/>
      <c r="XH6663" s="88"/>
      <c r="XI6663" s="88"/>
      <c r="XJ6663" s="88"/>
      <c r="XK6663" s="88"/>
      <c r="XL6663" s="88"/>
      <c r="XM6663" s="88"/>
      <c r="XN6663" s="88"/>
      <c r="XO6663" s="88"/>
      <c r="XP6663" s="88"/>
      <c r="XQ6663" s="88"/>
      <c r="XR6663" s="88"/>
      <c r="XS6663" s="88"/>
      <c r="XT6663" s="88"/>
      <c r="XU6663" s="88"/>
      <c r="XV6663" s="88"/>
      <c r="XW6663" s="88"/>
      <c r="XX6663" s="88"/>
      <c r="XY6663" s="88"/>
      <c r="XZ6663" s="88"/>
      <c r="YA6663" s="88"/>
      <c r="YB6663" s="88"/>
      <c r="YC6663" s="88"/>
      <c r="YD6663" s="88"/>
      <c r="YE6663" s="88"/>
      <c r="YF6663" s="88"/>
      <c r="YG6663" s="88"/>
      <c r="YH6663" s="88"/>
      <c r="YI6663" s="88"/>
      <c r="YJ6663" s="88"/>
      <c r="YK6663" s="88"/>
      <c r="YL6663" s="88"/>
      <c r="YM6663" s="88"/>
      <c r="YN6663" s="88"/>
      <c r="YO6663" s="88"/>
      <c r="YP6663" s="88"/>
      <c r="YQ6663" s="88"/>
      <c r="YR6663" s="88"/>
      <c r="YS6663" s="88"/>
      <c r="YT6663" s="88"/>
      <c r="YU6663" s="88"/>
      <c r="YV6663" s="88"/>
      <c r="YW6663" s="88"/>
      <c r="YX6663" s="88"/>
      <c r="YY6663" s="88"/>
      <c r="YZ6663" s="88"/>
      <c r="ZA6663" s="88"/>
      <c r="ZB6663" s="88"/>
      <c r="ZC6663" s="88"/>
      <c r="ZD6663" s="88"/>
      <c r="ZE6663" s="88"/>
      <c r="ZF6663" s="88"/>
      <c r="ZG6663" s="88"/>
      <c r="ZH6663" s="88"/>
      <c r="ZI6663" s="88"/>
      <c r="ZJ6663" s="88"/>
      <c r="ZK6663" s="88"/>
      <c r="ZL6663" s="88"/>
      <c r="ZM6663" s="88"/>
      <c r="ZN6663" s="88"/>
      <c r="ZO6663" s="88"/>
      <c r="ZP6663" s="88"/>
      <c r="ZQ6663" s="88"/>
      <c r="ZR6663" s="88"/>
      <c r="ZS6663" s="88"/>
      <c r="ZT6663" s="88"/>
      <c r="ZU6663" s="88"/>
      <c r="ZV6663" s="88"/>
      <c r="ZW6663" s="88"/>
      <c r="ZX6663" s="88"/>
      <c r="ZY6663" s="88"/>
      <c r="ZZ6663" s="88"/>
      <c r="AAA6663" s="88"/>
      <c r="AAB6663" s="88"/>
      <c r="AAC6663" s="88"/>
      <c r="AAD6663" s="88"/>
      <c r="AAE6663" s="88"/>
      <c r="AAF6663" s="88"/>
      <c r="AAG6663" s="88"/>
      <c r="AAH6663" s="88"/>
      <c r="AAI6663" s="88"/>
      <c r="AAJ6663" s="88"/>
      <c r="AAK6663" s="88"/>
      <c r="AAL6663" s="88"/>
      <c r="AAM6663" s="88"/>
      <c r="AAN6663" s="88"/>
      <c r="AAO6663" s="88"/>
      <c r="AAP6663" s="88"/>
      <c r="AAQ6663" s="88"/>
      <c r="AAR6663" s="88"/>
      <c r="AAS6663" s="88"/>
      <c r="AAT6663" s="88"/>
      <c r="AAU6663" s="88"/>
      <c r="AAV6663" s="88"/>
      <c r="AAW6663" s="88"/>
      <c r="AAX6663" s="88"/>
      <c r="AAY6663" s="88"/>
      <c r="AAZ6663" s="88"/>
      <c r="ABA6663" s="88"/>
      <c r="ABB6663" s="88"/>
      <c r="ABC6663" s="88"/>
      <c r="ABD6663" s="88"/>
      <c r="ABE6663" s="88"/>
      <c r="ABF6663" s="88"/>
      <c r="ABG6663" s="88"/>
      <c r="ABH6663" s="88"/>
      <c r="ABI6663" s="88"/>
      <c r="ABJ6663" s="88"/>
      <c r="ABK6663" s="88"/>
      <c r="ABL6663" s="88"/>
      <c r="ABM6663" s="88"/>
      <c r="ABN6663" s="88"/>
      <c r="ABO6663" s="88"/>
      <c r="ABP6663" s="88"/>
      <c r="ABQ6663" s="88"/>
      <c r="ABR6663" s="88"/>
      <c r="ABS6663" s="88"/>
      <c r="ABT6663" s="88"/>
      <c r="ABU6663" s="88"/>
      <c r="ABV6663" s="88"/>
      <c r="ABW6663" s="88"/>
      <c r="ABX6663" s="88"/>
      <c r="ABY6663" s="88"/>
      <c r="ABZ6663" s="88"/>
      <c r="ACA6663" s="88"/>
      <c r="ACB6663" s="88"/>
      <c r="ACC6663" s="88"/>
      <c r="ACD6663" s="88"/>
      <c r="ACE6663" s="88"/>
      <c r="ACF6663" s="88"/>
      <c r="ACG6663" s="88"/>
      <c r="ACH6663" s="88"/>
      <c r="ACI6663" s="88"/>
      <c r="ACJ6663" s="88"/>
      <c r="ACK6663" s="88"/>
      <c r="ACL6663" s="88"/>
      <c r="ACM6663" s="88"/>
      <c r="ACN6663" s="88"/>
      <c r="ACO6663" s="88"/>
      <c r="ACP6663" s="88"/>
      <c r="ACQ6663" s="88"/>
      <c r="ACR6663" s="88"/>
      <c r="ACS6663" s="88"/>
      <c r="ACT6663" s="88"/>
      <c r="ACU6663" s="88"/>
      <c r="ACV6663" s="88"/>
      <c r="ACW6663" s="88"/>
      <c r="ACX6663" s="88"/>
      <c r="ACY6663" s="88"/>
      <c r="ACZ6663" s="88"/>
      <c r="ADA6663" s="88"/>
      <c r="ADB6663" s="88"/>
      <c r="ADC6663" s="88"/>
      <c r="ADD6663" s="88"/>
      <c r="ADE6663" s="88"/>
      <c r="ADF6663" s="88"/>
      <c r="ADG6663" s="88"/>
      <c r="ADH6663" s="88"/>
      <c r="ADI6663" s="88"/>
      <c r="ADJ6663" s="88"/>
      <c r="ADK6663" s="88"/>
      <c r="ADL6663" s="88"/>
      <c r="ADM6663" s="88"/>
      <c r="ADN6663" s="88"/>
      <c r="ADO6663" s="88"/>
      <c r="ADP6663" s="88"/>
      <c r="ADQ6663" s="88"/>
      <c r="ADR6663" s="88"/>
      <c r="ADS6663" s="88"/>
      <c r="ADT6663" s="88"/>
      <c r="ADU6663" s="88"/>
      <c r="ADV6663" s="88"/>
      <c r="ADW6663" s="88"/>
      <c r="ADX6663" s="88"/>
      <c r="ADY6663" s="88"/>
      <c r="ADZ6663" s="88"/>
      <c r="AEA6663" s="88"/>
      <c r="AEB6663" s="88"/>
      <c r="AEC6663" s="88"/>
      <c r="AED6663" s="88"/>
      <c r="AEE6663" s="88"/>
      <c r="AEF6663" s="88"/>
      <c r="AEG6663" s="88"/>
      <c r="AEH6663" s="88"/>
      <c r="AEI6663" s="88"/>
      <c r="AEJ6663" s="88"/>
      <c r="AEK6663" s="88"/>
      <c r="AEL6663" s="88"/>
      <c r="AEM6663" s="88"/>
      <c r="AEN6663" s="88"/>
      <c r="AEO6663" s="88"/>
      <c r="AEP6663" s="88"/>
      <c r="AEQ6663" s="88"/>
      <c r="AER6663" s="88"/>
      <c r="AES6663" s="88"/>
      <c r="AET6663" s="88"/>
      <c r="AEU6663" s="88"/>
      <c r="AEV6663" s="88"/>
      <c r="AEW6663" s="88"/>
      <c r="AEX6663" s="88"/>
      <c r="AEY6663" s="88"/>
      <c r="AEZ6663" s="88"/>
      <c r="AFA6663" s="88"/>
      <c r="AFB6663" s="88"/>
      <c r="AFC6663" s="88"/>
      <c r="AFD6663" s="88"/>
      <c r="AFE6663" s="88"/>
      <c r="AFF6663" s="88"/>
      <c r="AFG6663" s="88"/>
      <c r="AFH6663" s="88"/>
      <c r="AFI6663" s="88"/>
      <c r="AFJ6663" s="88"/>
      <c r="AFK6663" s="88"/>
      <c r="AFL6663" s="88"/>
      <c r="AFM6663" s="88"/>
      <c r="AFN6663" s="88"/>
      <c r="AFO6663" s="88"/>
      <c r="AFP6663" s="88"/>
      <c r="AFQ6663" s="88"/>
      <c r="AFR6663" s="88"/>
      <c r="AFS6663" s="88"/>
      <c r="AFT6663" s="88"/>
      <c r="AFU6663" s="88"/>
      <c r="AFV6663" s="88"/>
      <c r="AFW6663" s="88"/>
      <c r="AFX6663" s="88"/>
      <c r="AFY6663" s="88"/>
      <c r="AFZ6663" s="88"/>
      <c r="AGA6663" s="88"/>
      <c r="AGB6663" s="88"/>
      <c r="AGC6663" s="88"/>
      <c r="AGD6663" s="88"/>
      <c r="AGE6663" s="88"/>
      <c r="AGF6663" s="88"/>
      <c r="AGG6663" s="88"/>
      <c r="AGH6663" s="88"/>
      <c r="AGI6663" s="88"/>
      <c r="AGJ6663" s="88"/>
      <c r="AGK6663" s="88"/>
      <c r="AGL6663" s="88"/>
      <c r="AGM6663" s="88"/>
      <c r="AGN6663" s="88"/>
      <c r="AGO6663" s="88"/>
      <c r="AGP6663" s="88"/>
      <c r="AGQ6663" s="88"/>
      <c r="AGR6663" s="88"/>
      <c r="AGS6663" s="88"/>
      <c r="AGT6663" s="88"/>
      <c r="AGU6663" s="88"/>
      <c r="AGV6663" s="88"/>
      <c r="AGW6663" s="88"/>
      <c r="AGX6663" s="88"/>
      <c r="AGY6663" s="88"/>
      <c r="AGZ6663" s="88"/>
      <c r="AHA6663" s="88"/>
      <c r="AHB6663" s="88"/>
      <c r="AHC6663" s="88"/>
      <c r="AHD6663" s="88"/>
      <c r="AHE6663" s="88"/>
      <c r="AHF6663" s="88"/>
      <c r="AHG6663" s="88"/>
      <c r="AHH6663" s="88"/>
      <c r="AHI6663" s="88"/>
      <c r="AHJ6663" s="88"/>
      <c r="AHK6663" s="88"/>
      <c r="AHL6663" s="88"/>
      <c r="AHM6663" s="88"/>
      <c r="AHN6663" s="88"/>
      <c r="AHO6663" s="88"/>
      <c r="AHP6663" s="88"/>
      <c r="AHQ6663" s="88"/>
      <c r="AHR6663" s="88"/>
      <c r="AHS6663" s="88"/>
      <c r="AHT6663" s="88"/>
      <c r="AHU6663" s="88"/>
      <c r="AHV6663" s="88"/>
      <c r="AHW6663" s="88"/>
      <c r="AHX6663" s="88"/>
      <c r="AHY6663" s="88"/>
      <c r="AHZ6663" s="88"/>
      <c r="AIA6663" s="88"/>
      <c r="AIB6663" s="88"/>
      <c r="AIC6663" s="88"/>
      <c r="AID6663" s="88"/>
      <c r="AIE6663" s="88"/>
      <c r="AIF6663" s="88"/>
      <c r="AIG6663" s="88"/>
      <c r="AIH6663" s="88"/>
      <c r="AII6663" s="88"/>
      <c r="AIJ6663" s="88"/>
      <c r="AIK6663" s="88"/>
      <c r="AIL6663" s="88"/>
      <c r="AIM6663" s="88"/>
      <c r="AIN6663" s="88"/>
      <c r="AIO6663" s="88"/>
      <c r="AIP6663" s="88"/>
      <c r="AIQ6663" s="88"/>
      <c r="AIR6663" s="88"/>
      <c r="AIS6663" s="88"/>
      <c r="AIT6663" s="88"/>
      <c r="AIU6663" s="88"/>
      <c r="AIV6663" s="88"/>
      <c r="AIW6663" s="88"/>
      <c r="AIX6663" s="88"/>
      <c r="AIY6663" s="88"/>
      <c r="AIZ6663" s="88"/>
      <c r="AJA6663" s="88"/>
      <c r="AJB6663" s="88"/>
      <c r="AJC6663" s="88"/>
      <c r="AJD6663" s="88"/>
      <c r="AJE6663" s="88"/>
      <c r="AJF6663" s="88"/>
      <c r="AJG6663" s="88"/>
      <c r="AJH6663" s="88"/>
      <c r="AJI6663" s="88"/>
      <c r="AJJ6663" s="88"/>
      <c r="AJK6663" s="88"/>
      <c r="AJL6663" s="88"/>
      <c r="AJM6663" s="88"/>
      <c r="AJN6663" s="88"/>
      <c r="AJO6663" s="88"/>
      <c r="AJP6663" s="88"/>
      <c r="AJQ6663" s="88"/>
      <c r="AJR6663" s="88"/>
      <c r="AJS6663" s="88"/>
      <c r="AJT6663" s="88"/>
      <c r="AJU6663" s="88"/>
      <c r="AJV6663" s="88"/>
      <c r="AJW6663" s="88"/>
      <c r="AJX6663" s="88"/>
      <c r="AJY6663" s="88"/>
      <c r="AJZ6663" s="88"/>
      <c r="AKA6663" s="88"/>
      <c r="AKB6663" s="88"/>
      <c r="AKC6663" s="88"/>
      <c r="AKD6663" s="88"/>
      <c r="AKE6663" s="88"/>
      <c r="AKF6663" s="88"/>
      <c r="AKG6663" s="88"/>
      <c r="AKH6663" s="88"/>
      <c r="AKI6663" s="88"/>
      <c r="AKJ6663" s="88"/>
      <c r="AKK6663" s="88"/>
      <c r="AKL6663" s="88"/>
      <c r="AKM6663" s="88"/>
      <c r="AKN6663" s="88"/>
      <c r="AKO6663" s="88"/>
      <c r="AKP6663" s="88"/>
      <c r="AKQ6663" s="88"/>
      <c r="AKR6663" s="88"/>
      <c r="AKS6663" s="88"/>
      <c r="AKT6663" s="88"/>
      <c r="AKU6663" s="88"/>
      <c r="AKV6663" s="88"/>
      <c r="AKW6663" s="88"/>
      <c r="AKX6663" s="88"/>
      <c r="AKY6663" s="88"/>
      <c r="AKZ6663" s="88"/>
      <c r="ALA6663" s="88"/>
      <c r="ALB6663" s="88"/>
      <c r="ALC6663" s="88"/>
      <c r="ALD6663" s="88"/>
      <c r="ALE6663" s="88"/>
      <c r="ALF6663" s="88"/>
      <c r="ALG6663" s="88"/>
      <c r="ALH6663" s="88"/>
      <c r="ALI6663" s="88"/>
      <c r="ALJ6663" s="88"/>
      <c r="ALK6663" s="88"/>
      <c r="ALL6663" s="88"/>
      <c r="ALM6663" s="88"/>
      <c r="ALN6663" s="88"/>
      <c r="ALO6663" s="88"/>
      <c r="ALP6663" s="88"/>
      <c r="ALQ6663" s="88"/>
      <c r="ALR6663" s="88"/>
      <c r="ALS6663" s="88"/>
      <c r="ALT6663" s="88"/>
      <c r="ALU6663" s="88"/>
      <c r="ALV6663" s="88"/>
      <c r="ALW6663" s="88"/>
      <c r="ALX6663" s="88"/>
      <c r="ALY6663" s="88"/>
      <c r="ALZ6663" s="88"/>
      <c r="AMA6663" s="88"/>
      <c r="AMB6663" s="88"/>
      <c r="AMC6663" s="88"/>
      <c r="AMD6663" s="88"/>
      <c r="AME6663" s="88"/>
      <c r="AMF6663" s="88"/>
      <c r="AMG6663" s="88"/>
      <c r="AMH6663" s="88"/>
      <c r="AMI6663" s="88"/>
      <c r="AMJ6663" s="88"/>
      <c r="AMK6663" s="88"/>
      <c r="AML6663" s="88"/>
      <c r="AMM6663" s="88"/>
      <c r="AMN6663" s="88"/>
      <c r="AMO6663" s="88"/>
    </row>
    <row r="6664" spans="1:1029" s="104" customFormat="1" x14ac:dyDescent="0.35">
      <c r="A6664" s="21">
        <v>10141103</v>
      </c>
      <c r="B6664" s="158" t="s">
        <v>725</v>
      </c>
      <c r="C6664" s="115" t="s">
        <v>710</v>
      </c>
      <c r="D6664" s="142" t="s">
        <v>808</v>
      </c>
      <c r="E6664" s="114" t="str">
        <f t="shared" si="1249"/>
        <v>TRANSFORMADOR MARCA:ASTOR No Label No Label</v>
      </c>
      <c r="F6664" s="124"/>
      <c r="G6664" s="141" t="s">
        <v>808</v>
      </c>
      <c r="H6664" s="141" t="s">
        <v>807</v>
      </c>
      <c r="I6664" s="136"/>
      <c r="J6664" s="124"/>
      <c r="K6664" s="129" t="s">
        <v>806</v>
      </c>
      <c r="L6664" s="142" t="s">
        <v>805</v>
      </c>
      <c r="M6664" s="124">
        <v>250</v>
      </c>
      <c r="N6664" s="124">
        <v>33</v>
      </c>
      <c r="O6664" s="21">
        <v>0.4</v>
      </c>
      <c r="P6664" s="124" t="s">
        <v>514</v>
      </c>
      <c r="Q6664" s="124">
        <v>2017</v>
      </c>
      <c r="R6664" s="124" t="s">
        <v>499</v>
      </c>
      <c r="S6664" s="124" t="s">
        <v>804</v>
      </c>
      <c r="T6664" s="116">
        <v>991</v>
      </c>
      <c r="U6664" s="111">
        <v>45</v>
      </c>
      <c r="V6664" s="113">
        <f t="shared" si="1250"/>
        <v>991</v>
      </c>
      <c r="W6664" s="113">
        <f t="shared" si="1251"/>
        <v>0</v>
      </c>
      <c r="X6664" s="112">
        <f t="shared" si="1252"/>
        <v>0</v>
      </c>
      <c r="Y6664" s="111"/>
      <c r="Z6664" s="110">
        <f t="shared" si="1248"/>
        <v>45</v>
      </c>
      <c r="AA6664" s="109">
        <f t="shared" si="1253"/>
        <v>49.550000000000004</v>
      </c>
      <c r="AB6664" s="109">
        <f t="shared" si="1254"/>
        <v>49550.000000000007</v>
      </c>
      <c r="AC6664" s="108">
        <f t="shared" si="1255"/>
        <v>941.45</v>
      </c>
      <c r="AD6664" s="107">
        <f t="shared" si="1256"/>
        <v>2.2222222222222223E-2</v>
      </c>
      <c r="AE6664" s="106">
        <f t="shared" si="1257"/>
        <v>20.921111111111113</v>
      </c>
      <c r="AF6664" s="105">
        <f t="shared" si="1258"/>
        <v>20.921111111111113</v>
      </c>
      <c r="AG6664" s="105">
        <f t="shared" si="1259"/>
        <v>970.07888888888886</v>
      </c>
      <c r="AH6664" s="88"/>
      <c r="AI6664" s="88"/>
      <c r="AJ6664" s="88"/>
      <c r="AK6664" s="88"/>
      <c r="AL6664" s="88"/>
      <c r="AM6664" s="88"/>
      <c r="AN6664" s="88"/>
      <c r="AO6664" s="88"/>
      <c r="AP6664" s="88"/>
      <c r="AQ6664" s="88"/>
      <c r="AR6664" s="88"/>
      <c r="AS6664" s="88"/>
      <c r="AT6664" s="88"/>
      <c r="AU6664" s="88"/>
      <c r="AV6664" s="88"/>
      <c r="AW6664" s="88"/>
      <c r="AX6664" s="88"/>
      <c r="AY6664" s="88"/>
      <c r="AZ6664" s="88"/>
      <c r="BA6664" s="88"/>
      <c r="BB6664" s="88"/>
      <c r="BC6664" s="88"/>
      <c r="BD6664" s="88"/>
      <c r="BE6664" s="88"/>
      <c r="BF6664" s="88"/>
      <c r="BG6664" s="88"/>
      <c r="BH6664" s="88"/>
      <c r="BI6664" s="88"/>
      <c r="BJ6664" s="88"/>
      <c r="BK6664" s="88"/>
      <c r="BL6664" s="88"/>
      <c r="BM6664" s="88"/>
      <c r="BN6664" s="88"/>
      <c r="BO6664" s="88"/>
      <c r="BP6664" s="88"/>
      <c r="BQ6664" s="88"/>
      <c r="BR6664" s="88"/>
      <c r="BS6664" s="88"/>
      <c r="BT6664" s="88"/>
      <c r="BU6664" s="88"/>
      <c r="BV6664" s="88"/>
      <c r="BW6664" s="88"/>
      <c r="BX6664" s="88"/>
      <c r="BY6664" s="88"/>
      <c r="BZ6664" s="88"/>
      <c r="CA6664" s="88"/>
      <c r="CB6664" s="88"/>
      <c r="CC6664" s="88"/>
      <c r="CD6664" s="88"/>
      <c r="CE6664" s="88"/>
      <c r="CF6664" s="88"/>
      <c r="CG6664" s="88"/>
      <c r="CH6664" s="88"/>
      <c r="CI6664" s="88"/>
      <c r="CJ6664" s="88"/>
      <c r="CK6664" s="88"/>
      <c r="CL6664" s="88"/>
      <c r="CM6664" s="88"/>
      <c r="CN6664" s="88"/>
      <c r="CO6664" s="88"/>
      <c r="CP6664" s="88"/>
      <c r="CQ6664" s="88"/>
      <c r="CR6664" s="88"/>
      <c r="CS6664" s="88"/>
      <c r="CT6664" s="88"/>
      <c r="CU6664" s="88"/>
      <c r="CV6664" s="88"/>
      <c r="CW6664" s="88"/>
      <c r="CX6664" s="88"/>
      <c r="CY6664" s="88"/>
      <c r="CZ6664" s="88"/>
      <c r="DA6664" s="88"/>
      <c r="DB6664" s="88"/>
      <c r="DC6664" s="88"/>
      <c r="DD6664" s="88"/>
      <c r="DE6664" s="88"/>
      <c r="DF6664" s="88"/>
      <c r="DG6664" s="88"/>
      <c r="DH6664" s="88"/>
      <c r="DI6664" s="88"/>
      <c r="DJ6664" s="88"/>
      <c r="DK6664" s="88"/>
      <c r="DL6664" s="88"/>
      <c r="DM6664" s="88"/>
      <c r="DN6664" s="88"/>
      <c r="DO6664" s="88"/>
      <c r="DP6664" s="88"/>
      <c r="DQ6664" s="88"/>
      <c r="DR6664" s="88"/>
      <c r="DS6664" s="88"/>
      <c r="DT6664" s="88"/>
      <c r="DU6664" s="88"/>
      <c r="DV6664" s="88"/>
      <c r="DW6664" s="88"/>
      <c r="DX6664" s="88"/>
      <c r="DY6664" s="88"/>
      <c r="DZ6664" s="88"/>
      <c r="EA6664" s="88"/>
      <c r="EB6664" s="88"/>
      <c r="EC6664" s="88"/>
      <c r="ED6664" s="88"/>
      <c r="EE6664" s="88"/>
      <c r="EF6664" s="88"/>
      <c r="EG6664" s="88"/>
      <c r="EH6664" s="88"/>
      <c r="EI6664" s="88"/>
      <c r="EJ6664" s="88"/>
      <c r="EK6664" s="88"/>
      <c r="EL6664" s="88"/>
      <c r="EM6664" s="88"/>
      <c r="EN6664" s="88"/>
      <c r="EO6664" s="88"/>
      <c r="EP6664" s="88"/>
      <c r="EQ6664" s="88"/>
      <c r="ER6664" s="88"/>
      <c r="ES6664" s="88"/>
      <c r="ET6664" s="88"/>
      <c r="EU6664" s="88"/>
      <c r="EV6664" s="88"/>
      <c r="EW6664" s="88"/>
      <c r="EX6664" s="88"/>
      <c r="EY6664" s="88"/>
      <c r="EZ6664" s="88"/>
      <c r="FA6664" s="88"/>
      <c r="FB6664" s="88"/>
      <c r="FC6664" s="88"/>
      <c r="FD6664" s="88"/>
      <c r="FE6664" s="88"/>
      <c r="FF6664" s="88"/>
      <c r="FG6664" s="88"/>
      <c r="FH6664" s="88"/>
      <c r="FI6664" s="88"/>
      <c r="FJ6664" s="88"/>
      <c r="FK6664" s="88"/>
      <c r="FL6664" s="88"/>
      <c r="FM6664" s="88"/>
      <c r="FN6664" s="88"/>
      <c r="FO6664" s="88"/>
      <c r="FP6664" s="88"/>
      <c r="FQ6664" s="88"/>
      <c r="FR6664" s="88"/>
      <c r="FS6664" s="88"/>
      <c r="FT6664" s="88"/>
      <c r="FU6664" s="88"/>
      <c r="FV6664" s="88"/>
      <c r="FW6664" s="88"/>
      <c r="FX6664" s="88"/>
      <c r="FY6664" s="88"/>
      <c r="FZ6664" s="88"/>
      <c r="GA6664" s="88"/>
      <c r="GB6664" s="88"/>
      <c r="GC6664" s="88"/>
      <c r="GD6664" s="88"/>
      <c r="GE6664" s="88"/>
      <c r="GF6664" s="88"/>
      <c r="GG6664" s="88"/>
      <c r="GH6664" s="88"/>
      <c r="GI6664" s="88"/>
      <c r="GJ6664" s="88"/>
      <c r="GK6664" s="88"/>
      <c r="GL6664" s="88"/>
      <c r="GM6664" s="88"/>
      <c r="GN6664" s="88"/>
      <c r="GO6664" s="88"/>
      <c r="GP6664" s="88"/>
      <c r="GQ6664" s="88"/>
      <c r="GR6664" s="88"/>
      <c r="GS6664" s="88"/>
      <c r="GT6664" s="88"/>
      <c r="GU6664" s="88"/>
      <c r="GV6664" s="88"/>
      <c r="GW6664" s="88"/>
      <c r="GX6664" s="88"/>
      <c r="GY6664" s="88"/>
      <c r="GZ6664" s="88"/>
      <c r="HA6664" s="88"/>
      <c r="HB6664" s="88"/>
      <c r="HC6664" s="88"/>
      <c r="HD6664" s="88"/>
      <c r="HE6664" s="88"/>
      <c r="HF6664" s="88"/>
      <c r="HG6664" s="88"/>
      <c r="HH6664" s="88"/>
      <c r="HI6664" s="88"/>
      <c r="HJ6664" s="88"/>
      <c r="HK6664" s="88"/>
      <c r="HL6664" s="88"/>
      <c r="HM6664" s="88"/>
      <c r="HN6664" s="88"/>
      <c r="HO6664" s="88"/>
      <c r="HP6664" s="88"/>
      <c r="HQ6664" s="88"/>
      <c r="HR6664" s="88"/>
      <c r="HS6664" s="88"/>
      <c r="HT6664" s="88"/>
      <c r="HU6664" s="88"/>
      <c r="HV6664" s="88"/>
      <c r="HW6664" s="88"/>
      <c r="HX6664" s="88"/>
      <c r="HY6664" s="88"/>
      <c r="HZ6664" s="88"/>
      <c r="IA6664" s="88"/>
      <c r="IB6664" s="88"/>
      <c r="IC6664" s="88"/>
      <c r="ID6664" s="88"/>
      <c r="IE6664" s="88"/>
      <c r="IF6664" s="88"/>
      <c r="IG6664" s="88"/>
      <c r="IH6664" s="88"/>
      <c r="II6664" s="88"/>
      <c r="IJ6664" s="88"/>
      <c r="IK6664" s="88"/>
      <c r="IL6664" s="88"/>
      <c r="IM6664" s="88"/>
      <c r="IN6664" s="88"/>
      <c r="IO6664" s="88"/>
      <c r="IP6664" s="88"/>
      <c r="IQ6664" s="88"/>
      <c r="IR6664" s="88"/>
      <c r="IS6664" s="88"/>
      <c r="IT6664" s="88"/>
      <c r="IU6664" s="88"/>
      <c r="IV6664" s="88"/>
      <c r="IW6664" s="88"/>
      <c r="IX6664" s="88"/>
      <c r="IY6664" s="88"/>
      <c r="IZ6664" s="88"/>
      <c r="JA6664" s="88"/>
      <c r="JB6664" s="88"/>
      <c r="JC6664" s="88"/>
      <c r="JD6664" s="88"/>
      <c r="JE6664" s="88"/>
      <c r="JF6664" s="88"/>
      <c r="JG6664" s="88"/>
      <c r="JH6664" s="88"/>
      <c r="JI6664" s="88"/>
      <c r="JJ6664" s="88"/>
      <c r="JK6664" s="88"/>
      <c r="JL6664" s="88"/>
      <c r="JM6664" s="88"/>
      <c r="JN6664" s="88"/>
      <c r="JO6664" s="88"/>
      <c r="JP6664" s="88"/>
      <c r="JQ6664" s="88"/>
      <c r="JR6664" s="88"/>
      <c r="JS6664" s="88"/>
      <c r="JT6664" s="88"/>
      <c r="JU6664" s="88"/>
      <c r="JV6664" s="88"/>
      <c r="JW6664" s="88"/>
      <c r="JX6664" s="88"/>
      <c r="JY6664" s="88"/>
      <c r="JZ6664" s="88"/>
      <c r="KA6664" s="88"/>
      <c r="KB6664" s="88"/>
      <c r="KC6664" s="88"/>
      <c r="KD6664" s="88"/>
      <c r="KE6664" s="88"/>
      <c r="KF6664" s="88"/>
      <c r="KG6664" s="88"/>
      <c r="KH6664" s="88"/>
      <c r="KI6664" s="88"/>
      <c r="KJ6664" s="88"/>
      <c r="KK6664" s="88"/>
      <c r="KL6664" s="88"/>
      <c r="KM6664" s="88"/>
      <c r="KN6664" s="88"/>
      <c r="KO6664" s="88"/>
      <c r="KP6664" s="88"/>
      <c r="KQ6664" s="88"/>
      <c r="KR6664" s="88"/>
      <c r="KS6664" s="88"/>
      <c r="KT6664" s="88"/>
      <c r="KU6664" s="88"/>
      <c r="KV6664" s="88"/>
      <c r="KW6664" s="88"/>
      <c r="KX6664" s="88"/>
      <c r="KY6664" s="88"/>
      <c r="KZ6664" s="88"/>
      <c r="LA6664" s="88"/>
      <c r="LB6664" s="88"/>
      <c r="LC6664" s="88"/>
      <c r="LD6664" s="88"/>
      <c r="LE6664" s="88"/>
      <c r="LF6664" s="88"/>
      <c r="LG6664" s="88"/>
      <c r="LH6664" s="88"/>
      <c r="LI6664" s="88"/>
      <c r="LJ6664" s="88"/>
      <c r="LK6664" s="88"/>
      <c r="LL6664" s="88"/>
      <c r="LM6664" s="88"/>
      <c r="LN6664" s="88"/>
      <c r="LO6664" s="88"/>
      <c r="LP6664" s="88"/>
      <c r="LQ6664" s="88"/>
      <c r="LR6664" s="88"/>
      <c r="LS6664" s="88"/>
      <c r="LT6664" s="88"/>
      <c r="LU6664" s="88"/>
      <c r="LV6664" s="88"/>
      <c r="LW6664" s="88"/>
      <c r="LX6664" s="88"/>
      <c r="LY6664" s="88"/>
      <c r="LZ6664" s="88"/>
      <c r="MA6664" s="88"/>
      <c r="MB6664" s="88"/>
      <c r="MC6664" s="88"/>
      <c r="MD6664" s="88"/>
      <c r="ME6664" s="88"/>
      <c r="MF6664" s="88"/>
      <c r="MG6664" s="88"/>
      <c r="MH6664" s="88"/>
      <c r="MI6664" s="88"/>
      <c r="MJ6664" s="88"/>
      <c r="MK6664" s="88"/>
      <c r="ML6664" s="88"/>
      <c r="MM6664" s="88"/>
      <c r="MN6664" s="88"/>
      <c r="MO6664" s="88"/>
      <c r="MP6664" s="88"/>
      <c r="MQ6664" s="88"/>
      <c r="MR6664" s="88"/>
      <c r="MS6664" s="88"/>
      <c r="MT6664" s="88"/>
      <c r="MU6664" s="88"/>
      <c r="MV6664" s="88"/>
      <c r="MW6664" s="88"/>
      <c r="MX6664" s="88"/>
      <c r="MY6664" s="88"/>
      <c r="MZ6664" s="88"/>
      <c r="NA6664" s="88"/>
      <c r="NB6664" s="88"/>
      <c r="NC6664" s="88"/>
      <c r="ND6664" s="88"/>
      <c r="NE6664" s="88"/>
      <c r="NF6664" s="88"/>
      <c r="NG6664" s="88"/>
      <c r="NH6664" s="88"/>
      <c r="NI6664" s="88"/>
      <c r="NJ6664" s="88"/>
      <c r="NK6664" s="88"/>
      <c r="NL6664" s="88"/>
      <c r="NM6664" s="88"/>
      <c r="NN6664" s="88"/>
      <c r="NO6664" s="88"/>
      <c r="NP6664" s="88"/>
      <c r="NQ6664" s="88"/>
      <c r="NR6664" s="88"/>
      <c r="NS6664" s="88"/>
      <c r="NT6664" s="88"/>
      <c r="NU6664" s="88"/>
      <c r="NV6664" s="88"/>
      <c r="NW6664" s="88"/>
      <c r="NX6664" s="88"/>
      <c r="NY6664" s="88"/>
      <c r="NZ6664" s="88"/>
      <c r="OA6664" s="88"/>
      <c r="OB6664" s="88"/>
      <c r="OC6664" s="88"/>
      <c r="OD6664" s="88"/>
      <c r="OE6664" s="88"/>
      <c r="OF6664" s="88"/>
      <c r="OG6664" s="88"/>
      <c r="OH6664" s="88"/>
      <c r="OI6664" s="88"/>
      <c r="OJ6664" s="88"/>
      <c r="OK6664" s="88"/>
      <c r="OL6664" s="88"/>
      <c r="OM6664" s="88"/>
      <c r="ON6664" s="88"/>
      <c r="OO6664" s="88"/>
      <c r="OP6664" s="88"/>
      <c r="OQ6664" s="88"/>
      <c r="OR6664" s="88"/>
      <c r="OS6664" s="88"/>
      <c r="OT6664" s="88"/>
      <c r="OU6664" s="88"/>
      <c r="OV6664" s="88"/>
      <c r="OW6664" s="88"/>
      <c r="OX6664" s="88"/>
      <c r="OY6664" s="88"/>
      <c r="OZ6664" s="88"/>
      <c r="PA6664" s="88"/>
      <c r="PB6664" s="88"/>
      <c r="PC6664" s="88"/>
      <c r="PD6664" s="88"/>
      <c r="PE6664" s="88"/>
      <c r="PF6664" s="88"/>
      <c r="PG6664" s="88"/>
      <c r="PH6664" s="88"/>
      <c r="PI6664" s="88"/>
      <c r="PJ6664" s="88"/>
      <c r="PK6664" s="88"/>
      <c r="PL6664" s="88"/>
      <c r="PM6664" s="88"/>
      <c r="PN6664" s="88"/>
      <c r="PO6664" s="88"/>
      <c r="PP6664" s="88"/>
      <c r="PQ6664" s="88"/>
      <c r="PR6664" s="88"/>
      <c r="PS6664" s="88"/>
      <c r="PT6664" s="88"/>
      <c r="PU6664" s="88"/>
      <c r="PV6664" s="88"/>
      <c r="PW6664" s="88"/>
      <c r="PX6664" s="88"/>
      <c r="PY6664" s="88"/>
      <c r="PZ6664" s="88"/>
      <c r="QA6664" s="88"/>
      <c r="QB6664" s="88"/>
      <c r="QC6664" s="88"/>
      <c r="QD6664" s="88"/>
      <c r="QE6664" s="88"/>
      <c r="QF6664" s="88"/>
      <c r="QG6664" s="88"/>
      <c r="QH6664" s="88"/>
      <c r="QI6664" s="88"/>
      <c r="QJ6664" s="88"/>
      <c r="QK6664" s="88"/>
      <c r="QL6664" s="88"/>
      <c r="QM6664" s="88"/>
      <c r="QN6664" s="88"/>
      <c r="QO6664" s="88"/>
      <c r="QP6664" s="88"/>
      <c r="QQ6664" s="88"/>
      <c r="QR6664" s="88"/>
      <c r="QS6664" s="88"/>
      <c r="QT6664" s="88"/>
      <c r="QU6664" s="88"/>
      <c r="QV6664" s="88"/>
      <c r="QW6664" s="88"/>
      <c r="QX6664" s="88"/>
      <c r="QY6664" s="88"/>
      <c r="QZ6664" s="88"/>
      <c r="RA6664" s="88"/>
      <c r="RB6664" s="88"/>
      <c r="RC6664" s="88"/>
      <c r="RD6664" s="88"/>
      <c r="RE6664" s="88"/>
      <c r="RF6664" s="88"/>
      <c r="RG6664" s="88"/>
      <c r="RH6664" s="88"/>
      <c r="RI6664" s="88"/>
      <c r="RJ6664" s="88"/>
      <c r="RK6664" s="88"/>
      <c r="RL6664" s="88"/>
      <c r="RM6664" s="88"/>
      <c r="RN6664" s="88"/>
      <c r="RO6664" s="88"/>
      <c r="RP6664" s="88"/>
      <c r="RQ6664" s="88"/>
      <c r="RR6664" s="88"/>
      <c r="RS6664" s="88"/>
      <c r="RT6664" s="88"/>
      <c r="RU6664" s="88"/>
      <c r="RV6664" s="88"/>
      <c r="RW6664" s="88"/>
      <c r="RX6664" s="88"/>
      <c r="RY6664" s="88"/>
      <c r="RZ6664" s="88"/>
      <c r="SA6664" s="88"/>
      <c r="SB6664" s="88"/>
      <c r="SC6664" s="88"/>
      <c r="SD6664" s="88"/>
      <c r="SE6664" s="88"/>
      <c r="SF6664" s="88"/>
      <c r="SG6664" s="88"/>
      <c r="SH6664" s="88"/>
      <c r="SI6664" s="88"/>
      <c r="SJ6664" s="88"/>
      <c r="SK6664" s="88"/>
      <c r="SL6664" s="88"/>
      <c r="SM6664" s="88"/>
      <c r="SN6664" s="88"/>
      <c r="SO6664" s="88"/>
      <c r="SP6664" s="88"/>
      <c r="SQ6664" s="88"/>
      <c r="SR6664" s="88"/>
      <c r="SS6664" s="88"/>
      <c r="ST6664" s="88"/>
      <c r="SU6664" s="88"/>
      <c r="SV6664" s="88"/>
      <c r="SW6664" s="88"/>
      <c r="SX6664" s="88"/>
      <c r="SY6664" s="88"/>
      <c r="SZ6664" s="88"/>
      <c r="TA6664" s="88"/>
      <c r="TB6664" s="88"/>
      <c r="TC6664" s="88"/>
      <c r="TD6664" s="88"/>
      <c r="TE6664" s="88"/>
      <c r="TF6664" s="88"/>
      <c r="TG6664" s="88"/>
      <c r="TH6664" s="88"/>
      <c r="TI6664" s="88"/>
      <c r="TJ6664" s="88"/>
      <c r="TK6664" s="88"/>
      <c r="TL6664" s="88"/>
      <c r="TM6664" s="88"/>
      <c r="TN6664" s="88"/>
      <c r="TO6664" s="88"/>
      <c r="TP6664" s="88"/>
      <c r="TQ6664" s="88"/>
      <c r="TR6664" s="88"/>
      <c r="TS6664" s="88"/>
      <c r="TT6664" s="88"/>
      <c r="TU6664" s="88"/>
      <c r="TV6664" s="88"/>
      <c r="TW6664" s="88"/>
      <c r="TX6664" s="88"/>
      <c r="TY6664" s="88"/>
      <c r="TZ6664" s="88"/>
      <c r="UA6664" s="88"/>
      <c r="UB6664" s="88"/>
      <c r="UC6664" s="88"/>
      <c r="UD6664" s="88"/>
      <c r="UE6664" s="88"/>
      <c r="UF6664" s="88"/>
      <c r="UG6664" s="88"/>
      <c r="UH6664" s="88"/>
      <c r="UI6664" s="88"/>
      <c r="UJ6664" s="88"/>
      <c r="UK6664" s="88"/>
      <c r="UL6664" s="88"/>
      <c r="UM6664" s="88"/>
      <c r="UN6664" s="88"/>
      <c r="UO6664" s="88"/>
      <c r="UP6664" s="88"/>
      <c r="UQ6664" s="88"/>
      <c r="UR6664" s="88"/>
      <c r="US6664" s="88"/>
      <c r="UT6664" s="88"/>
      <c r="UU6664" s="88"/>
      <c r="UV6664" s="88"/>
      <c r="UW6664" s="88"/>
      <c r="UX6664" s="88"/>
      <c r="UY6664" s="88"/>
      <c r="UZ6664" s="88"/>
      <c r="VA6664" s="88"/>
      <c r="VB6664" s="88"/>
      <c r="VC6664" s="88"/>
      <c r="VD6664" s="88"/>
      <c r="VE6664" s="88"/>
      <c r="VF6664" s="88"/>
      <c r="VG6664" s="88"/>
      <c r="VH6664" s="88"/>
      <c r="VI6664" s="88"/>
      <c r="VJ6664" s="88"/>
      <c r="VK6664" s="88"/>
      <c r="VL6664" s="88"/>
      <c r="VM6664" s="88"/>
      <c r="VN6664" s="88"/>
      <c r="VO6664" s="88"/>
      <c r="VP6664" s="88"/>
      <c r="VQ6664" s="88"/>
      <c r="VR6664" s="88"/>
      <c r="VS6664" s="88"/>
      <c r="VT6664" s="88"/>
      <c r="VU6664" s="88"/>
      <c r="VV6664" s="88"/>
      <c r="VW6664" s="88"/>
      <c r="VX6664" s="88"/>
      <c r="VY6664" s="88"/>
      <c r="VZ6664" s="88"/>
      <c r="WA6664" s="88"/>
      <c r="WB6664" s="88"/>
      <c r="WC6664" s="88"/>
      <c r="WD6664" s="88"/>
      <c r="WE6664" s="88"/>
      <c r="WF6664" s="88"/>
      <c r="WG6664" s="88"/>
      <c r="WH6664" s="88"/>
      <c r="WI6664" s="88"/>
      <c r="WJ6664" s="88"/>
      <c r="WK6664" s="88"/>
      <c r="WL6664" s="88"/>
      <c r="WM6664" s="88"/>
      <c r="WN6664" s="88"/>
      <c r="WO6664" s="88"/>
      <c r="WP6664" s="88"/>
      <c r="WQ6664" s="88"/>
      <c r="WR6664" s="88"/>
      <c r="WS6664" s="88"/>
      <c r="WT6664" s="88"/>
      <c r="WU6664" s="88"/>
      <c r="WV6664" s="88"/>
      <c r="WW6664" s="88"/>
      <c r="WX6664" s="88"/>
      <c r="WY6664" s="88"/>
      <c r="WZ6664" s="88"/>
      <c r="XA6664" s="88"/>
      <c r="XB6664" s="88"/>
      <c r="XC6664" s="88"/>
      <c r="XD6664" s="88"/>
      <c r="XE6664" s="88"/>
      <c r="XF6664" s="88"/>
      <c r="XG6664" s="88"/>
      <c r="XH6664" s="88"/>
      <c r="XI6664" s="88"/>
      <c r="XJ6664" s="88"/>
      <c r="XK6664" s="88"/>
      <c r="XL6664" s="88"/>
      <c r="XM6664" s="88"/>
      <c r="XN6664" s="88"/>
      <c r="XO6664" s="88"/>
      <c r="XP6664" s="88"/>
      <c r="XQ6664" s="88"/>
      <c r="XR6664" s="88"/>
      <c r="XS6664" s="88"/>
      <c r="XT6664" s="88"/>
      <c r="XU6664" s="88"/>
      <c r="XV6664" s="88"/>
      <c r="XW6664" s="88"/>
      <c r="XX6664" s="88"/>
      <c r="XY6664" s="88"/>
      <c r="XZ6664" s="88"/>
      <c r="YA6664" s="88"/>
      <c r="YB6664" s="88"/>
      <c r="YC6664" s="88"/>
      <c r="YD6664" s="88"/>
      <c r="YE6664" s="88"/>
      <c r="YF6664" s="88"/>
      <c r="YG6664" s="88"/>
      <c r="YH6664" s="88"/>
      <c r="YI6664" s="88"/>
      <c r="YJ6664" s="88"/>
      <c r="YK6664" s="88"/>
      <c r="YL6664" s="88"/>
      <c r="YM6664" s="88"/>
      <c r="YN6664" s="88"/>
      <c r="YO6664" s="88"/>
      <c r="YP6664" s="88"/>
      <c r="YQ6664" s="88"/>
      <c r="YR6664" s="88"/>
      <c r="YS6664" s="88"/>
      <c r="YT6664" s="88"/>
      <c r="YU6664" s="88"/>
      <c r="YV6664" s="88"/>
      <c r="YW6664" s="88"/>
      <c r="YX6664" s="88"/>
      <c r="YY6664" s="88"/>
      <c r="YZ6664" s="88"/>
      <c r="ZA6664" s="88"/>
      <c r="ZB6664" s="88"/>
      <c r="ZC6664" s="88"/>
      <c r="ZD6664" s="88"/>
      <c r="ZE6664" s="88"/>
      <c r="ZF6664" s="88"/>
      <c r="ZG6664" s="88"/>
      <c r="ZH6664" s="88"/>
      <c r="ZI6664" s="88"/>
      <c r="ZJ6664" s="88"/>
      <c r="ZK6664" s="88"/>
      <c r="ZL6664" s="88"/>
      <c r="ZM6664" s="88"/>
      <c r="ZN6664" s="88"/>
      <c r="ZO6664" s="88"/>
      <c r="ZP6664" s="88"/>
      <c r="ZQ6664" s="88"/>
      <c r="ZR6664" s="88"/>
      <c r="ZS6664" s="88"/>
      <c r="ZT6664" s="88"/>
      <c r="ZU6664" s="88"/>
      <c r="ZV6664" s="88"/>
      <c r="ZW6664" s="88"/>
      <c r="ZX6664" s="88"/>
      <c r="ZY6664" s="88"/>
      <c r="ZZ6664" s="88"/>
      <c r="AAA6664" s="88"/>
      <c r="AAB6664" s="88"/>
      <c r="AAC6664" s="88"/>
      <c r="AAD6664" s="88"/>
      <c r="AAE6664" s="88"/>
      <c r="AAF6664" s="88"/>
      <c r="AAG6664" s="88"/>
      <c r="AAH6664" s="88"/>
      <c r="AAI6664" s="88"/>
      <c r="AAJ6664" s="88"/>
      <c r="AAK6664" s="88"/>
      <c r="AAL6664" s="88"/>
      <c r="AAM6664" s="88"/>
      <c r="AAN6664" s="88"/>
      <c r="AAO6664" s="88"/>
      <c r="AAP6664" s="88"/>
      <c r="AAQ6664" s="88"/>
      <c r="AAR6664" s="88"/>
      <c r="AAS6664" s="88"/>
      <c r="AAT6664" s="88"/>
      <c r="AAU6664" s="88"/>
      <c r="AAV6664" s="88"/>
      <c r="AAW6664" s="88"/>
      <c r="AAX6664" s="88"/>
      <c r="AAY6664" s="88"/>
      <c r="AAZ6664" s="88"/>
      <c r="ABA6664" s="88"/>
      <c r="ABB6664" s="88"/>
      <c r="ABC6664" s="88"/>
      <c r="ABD6664" s="88"/>
      <c r="ABE6664" s="88"/>
      <c r="ABF6664" s="88"/>
      <c r="ABG6664" s="88"/>
      <c r="ABH6664" s="88"/>
      <c r="ABI6664" s="88"/>
      <c r="ABJ6664" s="88"/>
      <c r="ABK6664" s="88"/>
      <c r="ABL6664" s="88"/>
      <c r="ABM6664" s="88"/>
      <c r="ABN6664" s="88"/>
      <c r="ABO6664" s="88"/>
      <c r="ABP6664" s="88"/>
      <c r="ABQ6664" s="88"/>
      <c r="ABR6664" s="88"/>
      <c r="ABS6664" s="88"/>
      <c r="ABT6664" s="88"/>
      <c r="ABU6664" s="88"/>
      <c r="ABV6664" s="88"/>
      <c r="ABW6664" s="88"/>
      <c r="ABX6664" s="88"/>
      <c r="ABY6664" s="88"/>
      <c r="ABZ6664" s="88"/>
      <c r="ACA6664" s="88"/>
      <c r="ACB6664" s="88"/>
      <c r="ACC6664" s="88"/>
      <c r="ACD6664" s="88"/>
      <c r="ACE6664" s="88"/>
      <c r="ACF6664" s="88"/>
      <c r="ACG6664" s="88"/>
      <c r="ACH6664" s="88"/>
      <c r="ACI6664" s="88"/>
      <c r="ACJ6664" s="88"/>
      <c r="ACK6664" s="88"/>
      <c r="ACL6664" s="88"/>
      <c r="ACM6664" s="88"/>
      <c r="ACN6664" s="88"/>
      <c r="ACO6664" s="88"/>
      <c r="ACP6664" s="88"/>
      <c r="ACQ6664" s="88"/>
      <c r="ACR6664" s="88"/>
      <c r="ACS6664" s="88"/>
      <c r="ACT6664" s="88"/>
      <c r="ACU6664" s="88"/>
      <c r="ACV6664" s="88"/>
      <c r="ACW6664" s="88"/>
      <c r="ACX6664" s="88"/>
      <c r="ACY6664" s="88"/>
      <c r="ACZ6664" s="88"/>
      <c r="ADA6664" s="88"/>
      <c r="ADB6664" s="88"/>
      <c r="ADC6664" s="88"/>
      <c r="ADD6664" s="88"/>
      <c r="ADE6664" s="88"/>
      <c r="ADF6664" s="88"/>
      <c r="ADG6664" s="88"/>
      <c r="ADH6664" s="88"/>
      <c r="ADI6664" s="88"/>
      <c r="ADJ6664" s="88"/>
      <c r="ADK6664" s="88"/>
      <c r="ADL6664" s="88"/>
      <c r="ADM6664" s="88"/>
      <c r="ADN6664" s="88"/>
      <c r="ADO6664" s="88"/>
      <c r="ADP6664" s="88"/>
      <c r="ADQ6664" s="88"/>
      <c r="ADR6664" s="88"/>
      <c r="ADS6664" s="88"/>
      <c r="ADT6664" s="88"/>
      <c r="ADU6664" s="88"/>
      <c r="ADV6664" s="88"/>
      <c r="ADW6664" s="88"/>
      <c r="ADX6664" s="88"/>
      <c r="ADY6664" s="88"/>
      <c r="ADZ6664" s="88"/>
      <c r="AEA6664" s="88"/>
      <c r="AEB6664" s="88"/>
      <c r="AEC6664" s="88"/>
      <c r="AED6664" s="88"/>
      <c r="AEE6664" s="88"/>
      <c r="AEF6664" s="88"/>
      <c r="AEG6664" s="88"/>
      <c r="AEH6664" s="88"/>
      <c r="AEI6664" s="88"/>
      <c r="AEJ6664" s="88"/>
      <c r="AEK6664" s="88"/>
      <c r="AEL6664" s="88"/>
      <c r="AEM6664" s="88"/>
      <c r="AEN6664" s="88"/>
      <c r="AEO6664" s="88"/>
      <c r="AEP6664" s="88"/>
      <c r="AEQ6664" s="88"/>
      <c r="AER6664" s="88"/>
      <c r="AES6664" s="88"/>
      <c r="AET6664" s="88"/>
      <c r="AEU6664" s="88"/>
      <c r="AEV6664" s="88"/>
      <c r="AEW6664" s="88"/>
      <c r="AEX6664" s="88"/>
      <c r="AEY6664" s="88"/>
      <c r="AEZ6664" s="88"/>
      <c r="AFA6664" s="88"/>
      <c r="AFB6664" s="88"/>
      <c r="AFC6664" s="88"/>
      <c r="AFD6664" s="88"/>
      <c r="AFE6664" s="88"/>
      <c r="AFF6664" s="88"/>
      <c r="AFG6664" s="88"/>
      <c r="AFH6664" s="88"/>
      <c r="AFI6664" s="88"/>
      <c r="AFJ6664" s="88"/>
      <c r="AFK6664" s="88"/>
      <c r="AFL6664" s="88"/>
      <c r="AFM6664" s="88"/>
      <c r="AFN6664" s="88"/>
      <c r="AFO6664" s="88"/>
      <c r="AFP6664" s="88"/>
      <c r="AFQ6664" s="88"/>
      <c r="AFR6664" s="88"/>
      <c r="AFS6664" s="88"/>
      <c r="AFT6664" s="88"/>
      <c r="AFU6664" s="88"/>
      <c r="AFV6664" s="88"/>
      <c r="AFW6664" s="88"/>
      <c r="AFX6664" s="88"/>
      <c r="AFY6664" s="88"/>
      <c r="AFZ6664" s="88"/>
      <c r="AGA6664" s="88"/>
      <c r="AGB6664" s="88"/>
      <c r="AGC6664" s="88"/>
      <c r="AGD6664" s="88"/>
      <c r="AGE6664" s="88"/>
      <c r="AGF6664" s="88"/>
      <c r="AGG6664" s="88"/>
      <c r="AGH6664" s="88"/>
      <c r="AGI6664" s="88"/>
      <c r="AGJ6664" s="88"/>
      <c r="AGK6664" s="88"/>
      <c r="AGL6664" s="88"/>
      <c r="AGM6664" s="88"/>
      <c r="AGN6664" s="88"/>
      <c r="AGO6664" s="88"/>
      <c r="AGP6664" s="88"/>
      <c r="AGQ6664" s="88"/>
      <c r="AGR6664" s="88"/>
      <c r="AGS6664" s="88"/>
      <c r="AGT6664" s="88"/>
      <c r="AGU6664" s="88"/>
      <c r="AGV6664" s="88"/>
      <c r="AGW6664" s="88"/>
      <c r="AGX6664" s="88"/>
      <c r="AGY6664" s="88"/>
      <c r="AGZ6664" s="88"/>
      <c r="AHA6664" s="88"/>
      <c r="AHB6664" s="88"/>
      <c r="AHC6664" s="88"/>
      <c r="AHD6664" s="88"/>
      <c r="AHE6664" s="88"/>
      <c r="AHF6664" s="88"/>
      <c r="AHG6664" s="88"/>
      <c r="AHH6664" s="88"/>
      <c r="AHI6664" s="88"/>
      <c r="AHJ6664" s="88"/>
      <c r="AHK6664" s="88"/>
      <c r="AHL6664" s="88"/>
      <c r="AHM6664" s="88"/>
      <c r="AHN6664" s="88"/>
      <c r="AHO6664" s="88"/>
      <c r="AHP6664" s="88"/>
      <c r="AHQ6664" s="88"/>
      <c r="AHR6664" s="88"/>
      <c r="AHS6664" s="88"/>
      <c r="AHT6664" s="88"/>
      <c r="AHU6664" s="88"/>
      <c r="AHV6664" s="88"/>
      <c r="AHW6664" s="88"/>
      <c r="AHX6664" s="88"/>
      <c r="AHY6664" s="88"/>
      <c r="AHZ6664" s="88"/>
      <c r="AIA6664" s="88"/>
      <c r="AIB6664" s="88"/>
      <c r="AIC6664" s="88"/>
      <c r="AID6664" s="88"/>
      <c r="AIE6664" s="88"/>
      <c r="AIF6664" s="88"/>
      <c r="AIG6664" s="88"/>
      <c r="AIH6664" s="88"/>
      <c r="AII6664" s="88"/>
      <c r="AIJ6664" s="88"/>
      <c r="AIK6664" s="88"/>
      <c r="AIL6664" s="88"/>
      <c r="AIM6664" s="88"/>
      <c r="AIN6664" s="88"/>
      <c r="AIO6664" s="88"/>
      <c r="AIP6664" s="88"/>
      <c r="AIQ6664" s="88"/>
      <c r="AIR6664" s="88"/>
      <c r="AIS6664" s="88"/>
      <c r="AIT6664" s="88"/>
      <c r="AIU6664" s="88"/>
      <c r="AIV6664" s="88"/>
      <c r="AIW6664" s="88"/>
      <c r="AIX6664" s="88"/>
      <c r="AIY6664" s="88"/>
      <c r="AIZ6664" s="88"/>
      <c r="AJA6664" s="88"/>
      <c r="AJB6664" s="88"/>
      <c r="AJC6664" s="88"/>
      <c r="AJD6664" s="88"/>
      <c r="AJE6664" s="88"/>
      <c r="AJF6664" s="88"/>
      <c r="AJG6664" s="88"/>
      <c r="AJH6664" s="88"/>
      <c r="AJI6664" s="88"/>
      <c r="AJJ6664" s="88"/>
      <c r="AJK6664" s="88"/>
      <c r="AJL6664" s="88"/>
      <c r="AJM6664" s="88"/>
      <c r="AJN6664" s="88"/>
      <c r="AJO6664" s="88"/>
      <c r="AJP6664" s="88"/>
      <c r="AJQ6664" s="88"/>
      <c r="AJR6664" s="88"/>
      <c r="AJS6664" s="88"/>
      <c r="AJT6664" s="88"/>
      <c r="AJU6664" s="88"/>
      <c r="AJV6664" s="88"/>
      <c r="AJW6664" s="88"/>
      <c r="AJX6664" s="88"/>
      <c r="AJY6664" s="88"/>
      <c r="AJZ6664" s="88"/>
      <c r="AKA6664" s="88"/>
      <c r="AKB6664" s="88"/>
      <c r="AKC6664" s="88"/>
      <c r="AKD6664" s="88"/>
      <c r="AKE6664" s="88"/>
      <c r="AKF6664" s="88"/>
      <c r="AKG6664" s="88"/>
      <c r="AKH6664" s="88"/>
      <c r="AKI6664" s="88"/>
      <c r="AKJ6664" s="88"/>
      <c r="AKK6664" s="88"/>
      <c r="AKL6664" s="88"/>
      <c r="AKM6664" s="88"/>
      <c r="AKN6664" s="88"/>
      <c r="AKO6664" s="88"/>
      <c r="AKP6664" s="88"/>
      <c r="AKQ6664" s="88"/>
      <c r="AKR6664" s="88"/>
      <c r="AKS6664" s="88"/>
      <c r="AKT6664" s="88"/>
      <c r="AKU6664" s="88"/>
      <c r="AKV6664" s="88"/>
      <c r="AKW6664" s="88"/>
      <c r="AKX6664" s="88"/>
      <c r="AKY6664" s="88"/>
      <c r="AKZ6664" s="88"/>
      <c r="ALA6664" s="88"/>
      <c r="ALB6664" s="88"/>
      <c r="ALC6664" s="88"/>
      <c r="ALD6664" s="88"/>
      <c r="ALE6664" s="88"/>
      <c r="ALF6664" s="88"/>
      <c r="ALG6664" s="88"/>
      <c r="ALH6664" s="88"/>
      <c r="ALI6664" s="88"/>
      <c r="ALJ6664" s="88"/>
      <c r="ALK6664" s="88"/>
      <c r="ALL6664" s="88"/>
      <c r="ALM6664" s="88"/>
      <c r="ALN6664" s="88"/>
      <c r="ALO6664" s="88"/>
      <c r="ALP6664" s="88"/>
      <c r="ALQ6664" s="88"/>
      <c r="ALR6664" s="88"/>
      <c r="ALS6664" s="88"/>
      <c r="ALT6664" s="88"/>
      <c r="ALU6664" s="88"/>
      <c r="ALV6664" s="88"/>
      <c r="ALW6664" s="88"/>
      <c r="ALX6664" s="88"/>
      <c r="ALY6664" s="88"/>
      <c r="ALZ6664" s="88"/>
      <c r="AMA6664" s="88"/>
      <c r="AMB6664" s="88"/>
      <c r="AMC6664" s="88"/>
      <c r="AMD6664" s="88"/>
      <c r="AME6664" s="88"/>
      <c r="AMF6664" s="88"/>
      <c r="AMG6664" s="88"/>
      <c r="AMH6664" s="88"/>
      <c r="AMI6664" s="88"/>
      <c r="AMJ6664" s="88"/>
      <c r="AMK6664" s="88"/>
      <c r="AML6664" s="88"/>
      <c r="AMM6664" s="88"/>
      <c r="AMN6664" s="88"/>
      <c r="AMO6664" s="88"/>
    </row>
    <row r="6665" spans="1:1029" s="104" customFormat="1" x14ac:dyDescent="0.35">
      <c r="A6665" s="21">
        <v>10141103</v>
      </c>
      <c r="B6665" s="158" t="s">
        <v>725</v>
      </c>
      <c r="C6665" s="115" t="s">
        <v>710</v>
      </c>
      <c r="D6665" s="142" t="s">
        <v>803</v>
      </c>
      <c r="E6665" s="114" t="str">
        <f t="shared" si="1249"/>
        <v>TRANSFORMADOR MARCA:EFACEC PT 294R PT 294R</v>
      </c>
      <c r="F6665" s="124"/>
      <c r="G6665" s="141" t="s">
        <v>803</v>
      </c>
      <c r="H6665" s="132" t="s">
        <v>802</v>
      </c>
      <c r="I6665" s="136"/>
      <c r="J6665" s="124"/>
      <c r="K6665" s="129" t="s">
        <v>801</v>
      </c>
      <c r="L6665" s="142" t="s">
        <v>800</v>
      </c>
      <c r="M6665" s="124">
        <v>315</v>
      </c>
      <c r="N6665" s="124">
        <v>33</v>
      </c>
      <c r="O6665" s="21">
        <v>0.4</v>
      </c>
      <c r="P6665" s="124" t="s">
        <v>514</v>
      </c>
      <c r="Q6665" s="124">
        <v>2017</v>
      </c>
      <c r="R6665" s="124" t="s">
        <v>27</v>
      </c>
      <c r="S6665" s="124" t="s">
        <v>799</v>
      </c>
      <c r="T6665" s="116">
        <v>1039</v>
      </c>
      <c r="U6665" s="111">
        <v>45</v>
      </c>
      <c r="V6665" s="113">
        <f t="shared" si="1250"/>
        <v>1039</v>
      </c>
      <c r="W6665" s="113">
        <f t="shared" si="1251"/>
        <v>0</v>
      </c>
      <c r="X6665" s="112">
        <f t="shared" si="1252"/>
        <v>0</v>
      </c>
      <c r="Y6665" s="111"/>
      <c r="Z6665" s="110">
        <f t="shared" si="1248"/>
        <v>45</v>
      </c>
      <c r="AA6665" s="109">
        <f t="shared" si="1253"/>
        <v>51.95</v>
      </c>
      <c r="AB6665" s="109">
        <f t="shared" si="1254"/>
        <v>51950</v>
      </c>
      <c r="AC6665" s="108">
        <f t="shared" si="1255"/>
        <v>987.05</v>
      </c>
      <c r="AD6665" s="107">
        <f t="shared" si="1256"/>
        <v>2.2222222222222223E-2</v>
      </c>
      <c r="AE6665" s="106">
        <f t="shared" si="1257"/>
        <v>21.934444444444445</v>
      </c>
      <c r="AF6665" s="105">
        <f t="shared" si="1258"/>
        <v>21.934444444444445</v>
      </c>
      <c r="AG6665" s="105">
        <f t="shared" si="1259"/>
        <v>1017.0655555555555</v>
      </c>
      <c r="AH6665" s="88"/>
      <c r="AI6665" s="88"/>
      <c r="AJ6665" s="88"/>
      <c r="AK6665" s="88"/>
      <c r="AL6665" s="88"/>
      <c r="AM6665" s="88"/>
      <c r="AN6665" s="88"/>
      <c r="AO6665" s="88"/>
      <c r="AP6665" s="88"/>
      <c r="AQ6665" s="88"/>
      <c r="AR6665" s="88"/>
      <c r="AS6665" s="88"/>
      <c r="AT6665" s="88"/>
      <c r="AU6665" s="88"/>
      <c r="AV6665" s="88"/>
      <c r="AW6665" s="88"/>
      <c r="AX6665" s="88"/>
      <c r="AY6665" s="88"/>
      <c r="AZ6665" s="88"/>
      <c r="BA6665" s="88"/>
      <c r="BB6665" s="88"/>
      <c r="BC6665" s="88"/>
      <c r="BD6665" s="88"/>
      <c r="BE6665" s="88"/>
      <c r="BF6665" s="88"/>
      <c r="BG6665" s="88"/>
      <c r="BH6665" s="88"/>
      <c r="BI6665" s="88"/>
      <c r="BJ6665" s="88"/>
      <c r="BK6665" s="88"/>
      <c r="BL6665" s="88"/>
      <c r="BM6665" s="88"/>
      <c r="BN6665" s="88"/>
      <c r="BO6665" s="88"/>
      <c r="BP6665" s="88"/>
      <c r="BQ6665" s="88"/>
      <c r="BR6665" s="88"/>
      <c r="BS6665" s="88"/>
      <c r="BT6665" s="88"/>
      <c r="BU6665" s="88"/>
      <c r="BV6665" s="88"/>
      <c r="BW6665" s="88"/>
      <c r="BX6665" s="88"/>
      <c r="BY6665" s="88"/>
      <c r="BZ6665" s="88"/>
      <c r="CA6665" s="88"/>
      <c r="CB6665" s="88"/>
      <c r="CC6665" s="88"/>
      <c r="CD6665" s="88"/>
      <c r="CE6665" s="88"/>
      <c r="CF6665" s="88"/>
      <c r="CG6665" s="88"/>
      <c r="CH6665" s="88"/>
      <c r="CI6665" s="88"/>
      <c r="CJ6665" s="88"/>
      <c r="CK6665" s="88"/>
      <c r="CL6665" s="88"/>
      <c r="CM6665" s="88"/>
      <c r="CN6665" s="88"/>
      <c r="CO6665" s="88"/>
      <c r="CP6665" s="88"/>
      <c r="CQ6665" s="88"/>
      <c r="CR6665" s="88"/>
      <c r="CS6665" s="88"/>
      <c r="CT6665" s="88"/>
      <c r="CU6665" s="88"/>
      <c r="CV6665" s="88"/>
      <c r="CW6665" s="88"/>
      <c r="CX6665" s="88"/>
      <c r="CY6665" s="88"/>
      <c r="CZ6665" s="88"/>
      <c r="DA6665" s="88"/>
      <c r="DB6665" s="88"/>
      <c r="DC6665" s="88"/>
      <c r="DD6665" s="88"/>
      <c r="DE6665" s="88"/>
      <c r="DF6665" s="88"/>
      <c r="DG6665" s="88"/>
      <c r="DH6665" s="88"/>
      <c r="DI6665" s="88"/>
      <c r="DJ6665" s="88"/>
      <c r="DK6665" s="88"/>
      <c r="DL6665" s="88"/>
      <c r="DM6665" s="88"/>
      <c r="DN6665" s="88"/>
      <c r="DO6665" s="88"/>
      <c r="DP6665" s="88"/>
      <c r="DQ6665" s="88"/>
      <c r="DR6665" s="88"/>
      <c r="DS6665" s="88"/>
      <c r="DT6665" s="88"/>
      <c r="DU6665" s="88"/>
      <c r="DV6665" s="88"/>
      <c r="DW6665" s="88"/>
      <c r="DX6665" s="88"/>
      <c r="DY6665" s="88"/>
      <c r="DZ6665" s="88"/>
      <c r="EA6665" s="88"/>
      <c r="EB6665" s="88"/>
      <c r="EC6665" s="88"/>
      <c r="ED6665" s="88"/>
      <c r="EE6665" s="88"/>
      <c r="EF6665" s="88"/>
      <c r="EG6665" s="88"/>
      <c r="EH6665" s="88"/>
      <c r="EI6665" s="88"/>
      <c r="EJ6665" s="88"/>
      <c r="EK6665" s="88"/>
      <c r="EL6665" s="88"/>
      <c r="EM6665" s="88"/>
      <c r="EN6665" s="88"/>
      <c r="EO6665" s="88"/>
      <c r="EP6665" s="88"/>
      <c r="EQ6665" s="88"/>
      <c r="ER6665" s="88"/>
      <c r="ES6665" s="88"/>
      <c r="ET6665" s="88"/>
      <c r="EU6665" s="88"/>
      <c r="EV6665" s="88"/>
      <c r="EW6665" s="88"/>
      <c r="EX6665" s="88"/>
      <c r="EY6665" s="88"/>
      <c r="EZ6665" s="88"/>
      <c r="FA6665" s="88"/>
      <c r="FB6665" s="88"/>
      <c r="FC6665" s="88"/>
      <c r="FD6665" s="88"/>
      <c r="FE6665" s="88"/>
      <c r="FF6665" s="88"/>
      <c r="FG6665" s="88"/>
      <c r="FH6665" s="88"/>
      <c r="FI6665" s="88"/>
      <c r="FJ6665" s="88"/>
      <c r="FK6665" s="88"/>
      <c r="FL6665" s="88"/>
      <c r="FM6665" s="88"/>
      <c r="FN6665" s="88"/>
      <c r="FO6665" s="88"/>
      <c r="FP6665" s="88"/>
      <c r="FQ6665" s="88"/>
      <c r="FR6665" s="88"/>
      <c r="FS6665" s="88"/>
      <c r="FT6665" s="88"/>
      <c r="FU6665" s="88"/>
      <c r="FV6665" s="88"/>
      <c r="FW6665" s="88"/>
      <c r="FX6665" s="88"/>
      <c r="FY6665" s="88"/>
      <c r="FZ6665" s="88"/>
      <c r="GA6665" s="88"/>
      <c r="GB6665" s="88"/>
      <c r="GC6665" s="88"/>
      <c r="GD6665" s="88"/>
      <c r="GE6665" s="88"/>
      <c r="GF6665" s="88"/>
      <c r="GG6665" s="88"/>
      <c r="GH6665" s="88"/>
      <c r="GI6665" s="88"/>
      <c r="GJ6665" s="88"/>
      <c r="GK6665" s="88"/>
      <c r="GL6665" s="88"/>
      <c r="GM6665" s="88"/>
      <c r="GN6665" s="88"/>
      <c r="GO6665" s="88"/>
      <c r="GP6665" s="88"/>
      <c r="GQ6665" s="88"/>
      <c r="GR6665" s="88"/>
      <c r="GS6665" s="88"/>
      <c r="GT6665" s="88"/>
      <c r="GU6665" s="88"/>
      <c r="GV6665" s="88"/>
      <c r="GW6665" s="88"/>
      <c r="GX6665" s="88"/>
      <c r="GY6665" s="88"/>
      <c r="GZ6665" s="88"/>
      <c r="HA6665" s="88"/>
      <c r="HB6665" s="88"/>
      <c r="HC6665" s="88"/>
      <c r="HD6665" s="88"/>
      <c r="HE6665" s="88"/>
      <c r="HF6665" s="88"/>
      <c r="HG6665" s="88"/>
      <c r="HH6665" s="88"/>
      <c r="HI6665" s="88"/>
      <c r="HJ6665" s="88"/>
      <c r="HK6665" s="88"/>
      <c r="HL6665" s="88"/>
      <c r="HM6665" s="88"/>
      <c r="HN6665" s="88"/>
      <c r="HO6665" s="88"/>
      <c r="HP6665" s="88"/>
      <c r="HQ6665" s="88"/>
      <c r="HR6665" s="88"/>
      <c r="HS6665" s="88"/>
      <c r="HT6665" s="88"/>
      <c r="HU6665" s="88"/>
      <c r="HV6665" s="88"/>
      <c r="HW6665" s="88"/>
      <c r="HX6665" s="88"/>
      <c r="HY6665" s="88"/>
      <c r="HZ6665" s="88"/>
      <c r="IA6665" s="88"/>
      <c r="IB6665" s="88"/>
      <c r="IC6665" s="88"/>
      <c r="ID6665" s="88"/>
      <c r="IE6665" s="88"/>
      <c r="IF6665" s="88"/>
      <c r="IG6665" s="88"/>
      <c r="IH6665" s="88"/>
      <c r="II6665" s="88"/>
      <c r="IJ6665" s="88"/>
      <c r="IK6665" s="88"/>
      <c r="IL6665" s="88"/>
      <c r="IM6665" s="88"/>
      <c r="IN6665" s="88"/>
      <c r="IO6665" s="88"/>
      <c r="IP6665" s="88"/>
      <c r="IQ6665" s="88"/>
      <c r="IR6665" s="88"/>
      <c r="IS6665" s="88"/>
      <c r="IT6665" s="88"/>
      <c r="IU6665" s="88"/>
      <c r="IV6665" s="88"/>
      <c r="IW6665" s="88"/>
      <c r="IX6665" s="88"/>
      <c r="IY6665" s="88"/>
      <c r="IZ6665" s="88"/>
      <c r="JA6665" s="88"/>
      <c r="JB6665" s="88"/>
      <c r="JC6665" s="88"/>
      <c r="JD6665" s="88"/>
      <c r="JE6665" s="88"/>
      <c r="JF6665" s="88"/>
      <c r="JG6665" s="88"/>
      <c r="JH6665" s="88"/>
      <c r="JI6665" s="88"/>
      <c r="JJ6665" s="88"/>
      <c r="JK6665" s="88"/>
      <c r="JL6665" s="88"/>
      <c r="JM6665" s="88"/>
      <c r="JN6665" s="88"/>
      <c r="JO6665" s="88"/>
      <c r="JP6665" s="88"/>
      <c r="JQ6665" s="88"/>
      <c r="JR6665" s="88"/>
      <c r="JS6665" s="88"/>
      <c r="JT6665" s="88"/>
      <c r="JU6665" s="88"/>
      <c r="JV6665" s="88"/>
      <c r="JW6665" s="88"/>
      <c r="JX6665" s="88"/>
      <c r="JY6665" s="88"/>
      <c r="JZ6665" s="88"/>
      <c r="KA6665" s="88"/>
      <c r="KB6665" s="88"/>
      <c r="KC6665" s="88"/>
      <c r="KD6665" s="88"/>
      <c r="KE6665" s="88"/>
      <c r="KF6665" s="88"/>
      <c r="KG6665" s="88"/>
      <c r="KH6665" s="88"/>
      <c r="KI6665" s="88"/>
      <c r="KJ6665" s="88"/>
      <c r="KK6665" s="88"/>
      <c r="KL6665" s="88"/>
      <c r="KM6665" s="88"/>
      <c r="KN6665" s="88"/>
      <c r="KO6665" s="88"/>
      <c r="KP6665" s="88"/>
      <c r="KQ6665" s="88"/>
      <c r="KR6665" s="88"/>
      <c r="KS6665" s="88"/>
      <c r="KT6665" s="88"/>
      <c r="KU6665" s="88"/>
      <c r="KV6665" s="88"/>
      <c r="KW6665" s="88"/>
      <c r="KX6665" s="88"/>
      <c r="KY6665" s="88"/>
      <c r="KZ6665" s="88"/>
      <c r="LA6665" s="88"/>
      <c r="LB6665" s="88"/>
      <c r="LC6665" s="88"/>
      <c r="LD6665" s="88"/>
      <c r="LE6665" s="88"/>
      <c r="LF6665" s="88"/>
      <c r="LG6665" s="88"/>
      <c r="LH6665" s="88"/>
      <c r="LI6665" s="88"/>
      <c r="LJ6665" s="88"/>
      <c r="LK6665" s="88"/>
      <c r="LL6665" s="88"/>
      <c r="LM6665" s="88"/>
      <c r="LN6665" s="88"/>
      <c r="LO6665" s="88"/>
      <c r="LP6665" s="88"/>
      <c r="LQ6665" s="88"/>
      <c r="LR6665" s="88"/>
      <c r="LS6665" s="88"/>
      <c r="LT6665" s="88"/>
      <c r="LU6665" s="88"/>
      <c r="LV6665" s="88"/>
      <c r="LW6665" s="88"/>
      <c r="LX6665" s="88"/>
      <c r="LY6665" s="88"/>
      <c r="LZ6665" s="88"/>
      <c r="MA6665" s="88"/>
      <c r="MB6665" s="88"/>
      <c r="MC6665" s="88"/>
      <c r="MD6665" s="88"/>
      <c r="ME6665" s="88"/>
      <c r="MF6665" s="88"/>
      <c r="MG6665" s="88"/>
      <c r="MH6665" s="88"/>
      <c r="MI6665" s="88"/>
      <c r="MJ6665" s="88"/>
      <c r="MK6665" s="88"/>
      <c r="ML6665" s="88"/>
      <c r="MM6665" s="88"/>
      <c r="MN6665" s="88"/>
      <c r="MO6665" s="88"/>
      <c r="MP6665" s="88"/>
      <c r="MQ6665" s="88"/>
      <c r="MR6665" s="88"/>
      <c r="MS6665" s="88"/>
      <c r="MT6665" s="88"/>
      <c r="MU6665" s="88"/>
      <c r="MV6665" s="88"/>
      <c r="MW6665" s="88"/>
      <c r="MX6665" s="88"/>
      <c r="MY6665" s="88"/>
      <c r="MZ6665" s="88"/>
      <c r="NA6665" s="88"/>
      <c r="NB6665" s="88"/>
      <c r="NC6665" s="88"/>
      <c r="ND6665" s="88"/>
      <c r="NE6665" s="88"/>
      <c r="NF6665" s="88"/>
      <c r="NG6665" s="88"/>
      <c r="NH6665" s="88"/>
      <c r="NI6665" s="88"/>
      <c r="NJ6665" s="88"/>
      <c r="NK6665" s="88"/>
      <c r="NL6665" s="88"/>
      <c r="NM6665" s="88"/>
      <c r="NN6665" s="88"/>
      <c r="NO6665" s="88"/>
      <c r="NP6665" s="88"/>
      <c r="NQ6665" s="88"/>
      <c r="NR6665" s="88"/>
      <c r="NS6665" s="88"/>
      <c r="NT6665" s="88"/>
      <c r="NU6665" s="88"/>
      <c r="NV6665" s="88"/>
      <c r="NW6665" s="88"/>
      <c r="NX6665" s="88"/>
      <c r="NY6665" s="88"/>
      <c r="NZ6665" s="88"/>
      <c r="OA6665" s="88"/>
      <c r="OB6665" s="88"/>
      <c r="OC6665" s="88"/>
      <c r="OD6665" s="88"/>
      <c r="OE6665" s="88"/>
      <c r="OF6665" s="88"/>
      <c r="OG6665" s="88"/>
      <c r="OH6665" s="88"/>
      <c r="OI6665" s="88"/>
      <c r="OJ6665" s="88"/>
      <c r="OK6665" s="88"/>
      <c r="OL6665" s="88"/>
      <c r="OM6665" s="88"/>
      <c r="ON6665" s="88"/>
      <c r="OO6665" s="88"/>
      <c r="OP6665" s="88"/>
      <c r="OQ6665" s="88"/>
      <c r="OR6665" s="88"/>
      <c r="OS6665" s="88"/>
      <c r="OT6665" s="88"/>
      <c r="OU6665" s="88"/>
      <c r="OV6665" s="88"/>
      <c r="OW6665" s="88"/>
      <c r="OX6665" s="88"/>
      <c r="OY6665" s="88"/>
      <c r="OZ6665" s="88"/>
      <c r="PA6665" s="88"/>
      <c r="PB6665" s="88"/>
      <c r="PC6665" s="88"/>
      <c r="PD6665" s="88"/>
      <c r="PE6665" s="88"/>
      <c r="PF6665" s="88"/>
      <c r="PG6665" s="88"/>
      <c r="PH6665" s="88"/>
      <c r="PI6665" s="88"/>
      <c r="PJ6665" s="88"/>
      <c r="PK6665" s="88"/>
      <c r="PL6665" s="88"/>
      <c r="PM6665" s="88"/>
      <c r="PN6665" s="88"/>
      <c r="PO6665" s="88"/>
      <c r="PP6665" s="88"/>
      <c r="PQ6665" s="88"/>
      <c r="PR6665" s="88"/>
      <c r="PS6665" s="88"/>
      <c r="PT6665" s="88"/>
      <c r="PU6665" s="88"/>
      <c r="PV6665" s="88"/>
      <c r="PW6665" s="88"/>
      <c r="PX6665" s="88"/>
      <c r="PY6665" s="88"/>
      <c r="PZ6665" s="88"/>
      <c r="QA6665" s="88"/>
      <c r="QB6665" s="88"/>
      <c r="QC6665" s="88"/>
      <c r="QD6665" s="88"/>
      <c r="QE6665" s="88"/>
      <c r="QF6665" s="88"/>
      <c r="QG6665" s="88"/>
      <c r="QH6665" s="88"/>
      <c r="QI6665" s="88"/>
      <c r="QJ6665" s="88"/>
      <c r="QK6665" s="88"/>
      <c r="QL6665" s="88"/>
      <c r="QM6665" s="88"/>
      <c r="QN6665" s="88"/>
      <c r="QO6665" s="88"/>
      <c r="QP6665" s="88"/>
      <c r="QQ6665" s="88"/>
      <c r="QR6665" s="88"/>
      <c r="QS6665" s="88"/>
      <c r="QT6665" s="88"/>
      <c r="QU6665" s="88"/>
      <c r="QV6665" s="88"/>
      <c r="QW6665" s="88"/>
      <c r="QX6665" s="88"/>
      <c r="QY6665" s="88"/>
      <c r="QZ6665" s="88"/>
      <c r="RA6665" s="88"/>
      <c r="RB6665" s="88"/>
      <c r="RC6665" s="88"/>
      <c r="RD6665" s="88"/>
      <c r="RE6665" s="88"/>
      <c r="RF6665" s="88"/>
      <c r="RG6665" s="88"/>
      <c r="RH6665" s="88"/>
      <c r="RI6665" s="88"/>
      <c r="RJ6665" s="88"/>
      <c r="RK6665" s="88"/>
      <c r="RL6665" s="88"/>
      <c r="RM6665" s="88"/>
      <c r="RN6665" s="88"/>
      <c r="RO6665" s="88"/>
      <c r="RP6665" s="88"/>
      <c r="RQ6665" s="88"/>
      <c r="RR6665" s="88"/>
      <c r="RS6665" s="88"/>
      <c r="RT6665" s="88"/>
      <c r="RU6665" s="88"/>
      <c r="RV6665" s="88"/>
      <c r="RW6665" s="88"/>
      <c r="RX6665" s="88"/>
      <c r="RY6665" s="88"/>
      <c r="RZ6665" s="88"/>
      <c r="SA6665" s="88"/>
      <c r="SB6665" s="88"/>
      <c r="SC6665" s="88"/>
      <c r="SD6665" s="88"/>
      <c r="SE6665" s="88"/>
      <c r="SF6665" s="88"/>
      <c r="SG6665" s="88"/>
      <c r="SH6665" s="88"/>
      <c r="SI6665" s="88"/>
      <c r="SJ6665" s="88"/>
      <c r="SK6665" s="88"/>
      <c r="SL6665" s="88"/>
      <c r="SM6665" s="88"/>
      <c r="SN6665" s="88"/>
      <c r="SO6665" s="88"/>
      <c r="SP6665" s="88"/>
      <c r="SQ6665" s="88"/>
      <c r="SR6665" s="88"/>
      <c r="SS6665" s="88"/>
      <c r="ST6665" s="88"/>
      <c r="SU6665" s="88"/>
      <c r="SV6665" s="88"/>
      <c r="SW6665" s="88"/>
      <c r="SX6665" s="88"/>
      <c r="SY6665" s="88"/>
      <c r="SZ6665" s="88"/>
      <c r="TA6665" s="88"/>
      <c r="TB6665" s="88"/>
      <c r="TC6665" s="88"/>
      <c r="TD6665" s="88"/>
      <c r="TE6665" s="88"/>
      <c r="TF6665" s="88"/>
      <c r="TG6665" s="88"/>
      <c r="TH6665" s="88"/>
      <c r="TI6665" s="88"/>
      <c r="TJ6665" s="88"/>
      <c r="TK6665" s="88"/>
      <c r="TL6665" s="88"/>
      <c r="TM6665" s="88"/>
      <c r="TN6665" s="88"/>
      <c r="TO6665" s="88"/>
      <c r="TP6665" s="88"/>
      <c r="TQ6665" s="88"/>
      <c r="TR6665" s="88"/>
      <c r="TS6665" s="88"/>
      <c r="TT6665" s="88"/>
      <c r="TU6665" s="88"/>
      <c r="TV6665" s="88"/>
      <c r="TW6665" s="88"/>
      <c r="TX6665" s="88"/>
      <c r="TY6665" s="88"/>
      <c r="TZ6665" s="88"/>
      <c r="UA6665" s="88"/>
      <c r="UB6665" s="88"/>
      <c r="UC6665" s="88"/>
      <c r="UD6665" s="88"/>
      <c r="UE6665" s="88"/>
      <c r="UF6665" s="88"/>
      <c r="UG6665" s="88"/>
      <c r="UH6665" s="88"/>
      <c r="UI6665" s="88"/>
      <c r="UJ6665" s="88"/>
      <c r="UK6665" s="88"/>
      <c r="UL6665" s="88"/>
      <c r="UM6665" s="88"/>
      <c r="UN6665" s="88"/>
      <c r="UO6665" s="88"/>
      <c r="UP6665" s="88"/>
      <c r="UQ6665" s="88"/>
      <c r="UR6665" s="88"/>
      <c r="US6665" s="88"/>
      <c r="UT6665" s="88"/>
      <c r="UU6665" s="88"/>
      <c r="UV6665" s="88"/>
      <c r="UW6665" s="88"/>
      <c r="UX6665" s="88"/>
      <c r="UY6665" s="88"/>
      <c r="UZ6665" s="88"/>
      <c r="VA6665" s="88"/>
      <c r="VB6665" s="88"/>
      <c r="VC6665" s="88"/>
      <c r="VD6665" s="88"/>
      <c r="VE6665" s="88"/>
      <c r="VF6665" s="88"/>
      <c r="VG6665" s="88"/>
      <c r="VH6665" s="88"/>
      <c r="VI6665" s="88"/>
      <c r="VJ6665" s="88"/>
      <c r="VK6665" s="88"/>
      <c r="VL6665" s="88"/>
      <c r="VM6665" s="88"/>
      <c r="VN6665" s="88"/>
      <c r="VO6665" s="88"/>
      <c r="VP6665" s="88"/>
      <c r="VQ6665" s="88"/>
      <c r="VR6665" s="88"/>
      <c r="VS6665" s="88"/>
      <c r="VT6665" s="88"/>
      <c r="VU6665" s="88"/>
      <c r="VV6665" s="88"/>
      <c r="VW6665" s="88"/>
      <c r="VX6665" s="88"/>
      <c r="VY6665" s="88"/>
      <c r="VZ6665" s="88"/>
      <c r="WA6665" s="88"/>
      <c r="WB6665" s="88"/>
      <c r="WC6665" s="88"/>
      <c r="WD6665" s="88"/>
      <c r="WE6665" s="88"/>
      <c r="WF6665" s="88"/>
      <c r="WG6665" s="88"/>
      <c r="WH6665" s="88"/>
      <c r="WI6665" s="88"/>
      <c r="WJ6665" s="88"/>
      <c r="WK6665" s="88"/>
      <c r="WL6665" s="88"/>
      <c r="WM6665" s="88"/>
      <c r="WN6665" s="88"/>
      <c r="WO6665" s="88"/>
      <c r="WP6665" s="88"/>
      <c r="WQ6665" s="88"/>
      <c r="WR6665" s="88"/>
      <c r="WS6665" s="88"/>
      <c r="WT6665" s="88"/>
      <c r="WU6665" s="88"/>
      <c r="WV6665" s="88"/>
      <c r="WW6665" s="88"/>
      <c r="WX6665" s="88"/>
      <c r="WY6665" s="88"/>
      <c r="WZ6665" s="88"/>
      <c r="XA6665" s="88"/>
      <c r="XB6665" s="88"/>
      <c r="XC6665" s="88"/>
      <c r="XD6665" s="88"/>
      <c r="XE6665" s="88"/>
      <c r="XF6665" s="88"/>
      <c r="XG6665" s="88"/>
      <c r="XH6665" s="88"/>
      <c r="XI6665" s="88"/>
      <c r="XJ6665" s="88"/>
      <c r="XK6665" s="88"/>
      <c r="XL6665" s="88"/>
      <c r="XM6665" s="88"/>
      <c r="XN6665" s="88"/>
      <c r="XO6665" s="88"/>
      <c r="XP6665" s="88"/>
      <c r="XQ6665" s="88"/>
      <c r="XR6665" s="88"/>
      <c r="XS6665" s="88"/>
      <c r="XT6665" s="88"/>
      <c r="XU6665" s="88"/>
      <c r="XV6665" s="88"/>
      <c r="XW6665" s="88"/>
      <c r="XX6665" s="88"/>
      <c r="XY6665" s="88"/>
      <c r="XZ6665" s="88"/>
      <c r="YA6665" s="88"/>
      <c r="YB6665" s="88"/>
      <c r="YC6665" s="88"/>
      <c r="YD6665" s="88"/>
      <c r="YE6665" s="88"/>
      <c r="YF6665" s="88"/>
      <c r="YG6665" s="88"/>
      <c r="YH6665" s="88"/>
      <c r="YI6665" s="88"/>
      <c r="YJ6665" s="88"/>
      <c r="YK6665" s="88"/>
      <c r="YL6665" s="88"/>
      <c r="YM6665" s="88"/>
      <c r="YN6665" s="88"/>
      <c r="YO6665" s="88"/>
      <c r="YP6665" s="88"/>
      <c r="YQ6665" s="88"/>
      <c r="YR6665" s="88"/>
      <c r="YS6665" s="88"/>
      <c r="YT6665" s="88"/>
      <c r="YU6665" s="88"/>
      <c r="YV6665" s="88"/>
      <c r="YW6665" s="88"/>
      <c r="YX6665" s="88"/>
      <c r="YY6665" s="88"/>
      <c r="YZ6665" s="88"/>
      <c r="ZA6665" s="88"/>
      <c r="ZB6665" s="88"/>
      <c r="ZC6665" s="88"/>
      <c r="ZD6665" s="88"/>
      <c r="ZE6665" s="88"/>
      <c r="ZF6665" s="88"/>
      <c r="ZG6665" s="88"/>
      <c r="ZH6665" s="88"/>
      <c r="ZI6665" s="88"/>
      <c r="ZJ6665" s="88"/>
      <c r="ZK6665" s="88"/>
      <c r="ZL6665" s="88"/>
      <c r="ZM6665" s="88"/>
      <c r="ZN6665" s="88"/>
      <c r="ZO6665" s="88"/>
      <c r="ZP6665" s="88"/>
      <c r="ZQ6665" s="88"/>
      <c r="ZR6665" s="88"/>
      <c r="ZS6665" s="88"/>
      <c r="ZT6665" s="88"/>
      <c r="ZU6665" s="88"/>
      <c r="ZV6665" s="88"/>
      <c r="ZW6665" s="88"/>
      <c r="ZX6665" s="88"/>
      <c r="ZY6665" s="88"/>
      <c r="ZZ6665" s="88"/>
      <c r="AAA6665" s="88"/>
      <c r="AAB6665" s="88"/>
      <c r="AAC6665" s="88"/>
      <c r="AAD6665" s="88"/>
      <c r="AAE6665" s="88"/>
      <c r="AAF6665" s="88"/>
      <c r="AAG6665" s="88"/>
      <c r="AAH6665" s="88"/>
      <c r="AAI6665" s="88"/>
      <c r="AAJ6665" s="88"/>
      <c r="AAK6665" s="88"/>
      <c r="AAL6665" s="88"/>
      <c r="AAM6665" s="88"/>
      <c r="AAN6665" s="88"/>
      <c r="AAO6665" s="88"/>
      <c r="AAP6665" s="88"/>
      <c r="AAQ6665" s="88"/>
      <c r="AAR6665" s="88"/>
      <c r="AAS6665" s="88"/>
      <c r="AAT6665" s="88"/>
      <c r="AAU6665" s="88"/>
      <c r="AAV6665" s="88"/>
      <c r="AAW6665" s="88"/>
      <c r="AAX6665" s="88"/>
      <c r="AAY6665" s="88"/>
      <c r="AAZ6665" s="88"/>
      <c r="ABA6665" s="88"/>
      <c r="ABB6665" s="88"/>
      <c r="ABC6665" s="88"/>
      <c r="ABD6665" s="88"/>
      <c r="ABE6665" s="88"/>
      <c r="ABF6665" s="88"/>
      <c r="ABG6665" s="88"/>
      <c r="ABH6665" s="88"/>
      <c r="ABI6665" s="88"/>
      <c r="ABJ6665" s="88"/>
      <c r="ABK6665" s="88"/>
      <c r="ABL6665" s="88"/>
      <c r="ABM6665" s="88"/>
      <c r="ABN6665" s="88"/>
      <c r="ABO6665" s="88"/>
      <c r="ABP6665" s="88"/>
      <c r="ABQ6665" s="88"/>
      <c r="ABR6665" s="88"/>
      <c r="ABS6665" s="88"/>
      <c r="ABT6665" s="88"/>
      <c r="ABU6665" s="88"/>
      <c r="ABV6665" s="88"/>
      <c r="ABW6665" s="88"/>
      <c r="ABX6665" s="88"/>
      <c r="ABY6665" s="88"/>
      <c r="ABZ6665" s="88"/>
      <c r="ACA6665" s="88"/>
      <c r="ACB6665" s="88"/>
      <c r="ACC6665" s="88"/>
      <c r="ACD6665" s="88"/>
      <c r="ACE6665" s="88"/>
      <c r="ACF6665" s="88"/>
      <c r="ACG6665" s="88"/>
      <c r="ACH6665" s="88"/>
      <c r="ACI6665" s="88"/>
      <c r="ACJ6665" s="88"/>
      <c r="ACK6665" s="88"/>
      <c r="ACL6665" s="88"/>
      <c r="ACM6665" s="88"/>
      <c r="ACN6665" s="88"/>
      <c r="ACO6665" s="88"/>
      <c r="ACP6665" s="88"/>
      <c r="ACQ6665" s="88"/>
      <c r="ACR6665" s="88"/>
      <c r="ACS6665" s="88"/>
      <c r="ACT6665" s="88"/>
      <c r="ACU6665" s="88"/>
      <c r="ACV6665" s="88"/>
      <c r="ACW6665" s="88"/>
      <c r="ACX6665" s="88"/>
      <c r="ACY6665" s="88"/>
      <c r="ACZ6665" s="88"/>
      <c r="ADA6665" s="88"/>
      <c r="ADB6665" s="88"/>
      <c r="ADC6665" s="88"/>
      <c r="ADD6665" s="88"/>
      <c r="ADE6665" s="88"/>
      <c r="ADF6665" s="88"/>
      <c r="ADG6665" s="88"/>
      <c r="ADH6665" s="88"/>
      <c r="ADI6665" s="88"/>
      <c r="ADJ6665" s="88"/>
      <c r="ADK6665" s="88"/>
      <c r="ADL6665" s="88"/>
      <c r="ADM6665" s="88"/>
      <c r="ADN6665" s="88"/>
      <c r="ADO6665" s="88"/>
      <c r="ADP6665" s="88"/>
      <c r="ADQ6665" s="88"/>
      <c r="ADR6665" s="88"/>
      <c r="ADS6665" s="88"/>
      <c r="ADT6665" s="88"/>
      <c r="ADU6665" s="88"/>
      <c r="ADV6665" s="88"/>
      <c r="ADW6665" s="88"/>
      <c r="ADX6665" s="88"/>
      <c r="ADY6665" s="88"/>
      <c r="ADZ6665" s="88"/>
      <c r="AEA6665" s="88"/>
      <c r="AEB6665" s="88"/>
      <c r="AEC6665" s="88"/>
      <c r="AED6665" s="88"/>
      <c r="AEE6665" s="88"/>
      <c r="AEF6665" s="88"/>
      <c r="AEG6665" s="88"/>
      <c r="AEH6665" s="88"/>
      <c r="AEI6665" s="88"/>
      <c r="AEJ6665" s="88"/>
      <c r="AEK6665" s="88"/>
      <c r="AEL6665" s="88"/>
      <c r="AEM6665" s="88"/>
      <c r="AEN6665" s="88"/>
      <c r="AEO6665" s="88"/>
      <c r="AEP6665" s="88"/>
      <c r="AEQ6665" s="88"/>
      <c r="AER6665" s="88"/>
      <c r="AES6665" s="88"/>
      <c r="AET6665" s="88"/>
      <c r="AEU6665" s="88"/>
      <c r="AEV6665" s="88"/>
      <c r="AEW6665" s="88"/>
      <c r="AEX6665" s="88"/>
      <c r="AEY6665" s="88"/>
      <c r="AEZ6665" s="88"/>
      <c r="AFA6665" s="88"/>
      <c r="AFB6665" s="88"/>
      <c r="AFC6665" s="88"/>
      <c r="AFD6665" s="88"/>
      <c r="AFE6665" s="88"/>
      <c r="AFF6665" s="88"/>
      <c r="AFG6665" s="88"/>
      <c r="AFH6665" s="88"/>
      <c r="AFI6665" s="88"/>
      <c r="AFJ6665" s="88"/>
      <c r="AFK6665" s="88"/>
      <c r="AFL6665" s="88"/>
      <c r="AFM6665" s="88"/>
      <c r="AFN6665" s="88"/>
      <c r="AFO6665" s="88"/>
      <c r="AFP6665" s="88"/>
      <c r="AFQ6665" s="88"/>
      <c r="AFR6665" s="88"/>
      <c r="AFS6665" s="88"/>
      <c r="AFT6665" s="88"/>
      <c r="AFU6665" s="88"/>
      <c r="AFV6665" s="88"/>
      <c r="AFW6665" s="88"/>
      <c r="AFX6665" s="88"/>
      <c r="AFY6665" s="88"/>
      <c r="AFZ6665" s="88"/>
      <c r="AGA6665" s="88"/>
      <c r="AGB6665" s="88"/>
      <c r="AGC6665" s="88"/>
      <c r="AGD6665" s="88"/>
      <c r="AGE6665" s="88"/>
      <c r="AGF6665" s="88"/>
      <c r="AGG6665" s="88"/>
      <c r="AGH6665" s="88"/>
      <c r="AGI6665" s="88"/>
      <c r="AGJ6665" s="88"/>
      <c r="AGK6665" s="88"/>
      <c r="AGL6665" s="88"/>
      <c r="AGM6665" s="88"/>
      <c r="AGN6665" s="88"/>
      <c r="AGO6665" s="88"/>
      <c r="AGP6665" s="88"/>
      <c r="AGQ6665" s="88"/>
      <c r="AGR6665" s="88"/>
      <c r="AGS6665" s="88"/>
      <c r="AGT6665" s="88"/>
      <c r="AGU6665" s="88"/>
      <c r="AGV6665" s="88"/>
      <c r="AGW6665" s="88"/>
      <c r="AGX6665" s="88"/>
      <c r="AGY6665" s="88"/>
      <c r="AGZ6665" s="88"/>
      <c r="AHA6665" s="88"/>
      <c r="AHB6665" s="88"/>
      <c r="AHC6665" s="88"/>
      <c r="AHD6665" s="88"/>
      <c r="AHE6665" s="88"/>
      <c r="AHF6665" s="88"/>
      <c r="AHG6665" s="88"/>
      <c r="AHH6665" s="88"/>
      <c r="AHI6665" s="88"/>
      <c r="AHJ6665" s="88"/>
      <c r="AHK6665" s="88"/>
      <c r="AHL6665" s="88"/>
      <c r="AHM6665" s="88"/>
      <c r="AHN6665" s="88"/>
      <c r="AHO6665" s="88"/>
      <c r="AHP6665" s="88"/>
      <c r="AHQ6665" s="88"/>
      <c r="AHR6665" s="88"/>
      <c r="AHS6665" s="88"/>
      <c r="AHT6665" s="88"/>
      <c r="AHU6665" s="88"/>
      <c r="AHV6665" s="88"/>
      <c r="AHW6665" s="88"/>
      <c r="AHX6665" s="88"/>
      <c r="AHY6665" s="88"/>
      <c r="AHZ6665" s="88"/>
      <c r="AIA6665" s="88"/>
      <c r="AIB6665" s="88"/>
      <c r="AIC6665" s="88"/>
      <c r="AID6665" s="88"/>
      <c r="AIE6665" s="88"/>
      <c r="AIF6665" s="88"/>
      <c r="AIG6665" s="88"/>
      <c r="AIH6665" s="88"/>
      <c r="AII6665" s="88"/>
      <c r="AIJ6665" s="88"/>
      <c r="AIK6665" s="88"/>
      <c r="AIL6665" s="88"/>
      <c r="AIM6665" s="88"/>
      <c r="AIN6665" s="88"/>
      <c r="AIO6665" s="88"/>
      <c r="AIP6665" s="88"/>
      <c r="AIQ6665" s="88"/>
      <c r="AIR6665" s="88"/>
      <c r="AIS6665" s="88"/>
      <c r="AIT6665" s="88"/>
      <c r="AIU6665" s="88"/>
      <c r="AIV6665" s="88"/>
      <c r="AIW6665" s="88"/>
      <c r="AIX6665" s="88"/>
      <c r="AIY6665" s="88"/>
      <c r="AIZ6665" s="88"/>
      <c r="AJA6665" s="88"/>
      <c r="AJB6665" s="88"/>
      <c r="AJC6665" s="88"/>
      <c r="AJD6665" s="88"/>
      <c r="AJE6665" s="88"/>
      <c r="AJF6665" s="88"/>
      <c r="AJG6665" s="88"/>
      <c r="AJH6665" s="88"/>
      <c r="AJI6665" s="88"/>
      <c r="AJJ6665" s="88"/>
      <c r="AJK6665" s="88"/>
      <c r="AJL6665" s="88"/>
      <c r="AJM6665" s="88"/>
      <c r="AJN6665" s="88"/>
      <c r="AJO6665" s="88"/>
      <c r="AJP6665" s="88"/>
      <c r="AJQ6665" s="88"/>
      <c r="AJR6665" s="88"/>
      <c r="AJS6665" s="88"/>
      <c r="AJT6665" s="88"/>
      <c r="AJU6665" s="88"/>
      <c r="AJV6665" s="88"/>
      <c r="AJW6665" s="88"/>
      <c r="AJX6665" s="88"/>
      <c r="AJY6665" s="88"/>
      <c r="AJZ6665" s="88"/>
      <c r="AKA6665" s="88"/>
      <c r="AKB6665" s="88"/>
      <c r="AKC6665" s="88"/>
      <c r="AKD6665" s="88"/>
      <c r="AKE6665" s="88"/>
      <c r="AKF6665" s="88"/>
      <c r="AKG6665" s="88"/>
      <c r="AKH6665" s="88"/>
      <c r="AKI6665" s="88"/>
      <c r="AKJ6665" s="88"/>
      <c r="AKK6665" s="88"/>
      <c r="AKL6665" s="88"/>
      <c r="AKM6665" s="88"/>
      <c r="AKN6665" s="88"/>
      <c r="AKO6665" s="88"/>
      <c r="AKP6665" s="88"/>
      <c r="AKQ6665" s="88"/>
      <c r="AKR6665" s="88"/>
      <c r="AKS6665" s="88"/>
      <c r="AKT6665" s="88"/>
      <c r="AKU6665" s="88"/>
      <c r="AKV6665" s="88"/>
      <c r="AKW6665" s="88"/>
      <c r="AKX6665" s="88"/>
      <c r="AKY6665" s="88"/>
      <c r="AKZ6665" s="88"/>
      <c r="ALA6665" s="88"/>
      <c r="ALB6665" s="88"/>
      <c r="ALC6665" s="88"/>
      <c r="ALD6665" s="88"/>
      <c r="ALE6665" s="88"/>
      <c r="ALF6665" s="88"/>
      <c r="ALG6665" s="88"/>
      <c r="ALH6665" s="88"/>
      <c r="ALI6665" s="88"/>
      <c r="ALJ6665" s="88"/>
      <c r="ALK6665" s="88"/>
      <c r="ALL6665" s="88"/>
      <c r="ALM6665" s="88"/>
      <c r="ALN6665" s="88"/>
      <c r="ALO6665" s="88"/>
      <c r="ALP6665" s="88"/>
      <c r="ALQ6665" s="88"/>
      <c r="ALR6665" s="88"/>
      <c r="ALS6665" s="88"/>
      <c r="ALT6665" s="88"/>
      <c r="ALU6665" s="88"/>
      <c r="ALV6665" s="88"/>
      <c r="ALW6665" s="88"/>
      <c r="ALX6665" s="88"/>
      <c r="ALY6665" s="88"/>
      <c r="ALZ6665" s="88"/>
      <c r="AMA6665" s="88"/>
      <c r="AMB6665" s="88"/>
      <c r="AMC6665" s="88"/>
      <c r="AMD6665" s="88"/>
      <c r="AME6665" s="88"/>
      <c r="AMF6665" s="88"/>
      <c r="AMG6665" s="88"/>
      <c r="AMH6665" s="88"/>
      <c r="AMI6665" s="88"/>
      <c r="AMJ6665" s="88"/>
      <c r="AMK6665" s="88"/>
      <c r="AML6665" s="88"/>
      <c r="AMM6665" s="88"/>
      <c r="AMN6665" s="88"/>
      <c r="AMO6665" s="88"/>
    </row>
    <row r="6666" spans="1:1029" s="104" customFormat="1" x14ac:dyDescent="0.35">
      <c r="A6666" s="21">
        <v>10141103</v>
      </c>
      <c r="B6666" s="158" t="s">
        <v>725</v>
      </c>
      <c r="C6666" s="115" t="s">
        <v>710</v>
      </c>
      <c r="D6666" s="142" t="s">
        <v>798</v>
      </c>
      <c r="E6666" s="114" t="str">
        <f t="shared" si="1249"/>
        <v>TRANSFORMADOR MARCA:ASTOR PT 258R PT 258R</v>
      </c>
      <c r="F6666" s="124"/>
      <c r="G6666" s="141" t="s">
        <v>798</v>
      </c>
      <c r="H6666" s="141" t="s">
        <v>793</v>
      </c>
      <c r="I6666" s="136"/>
      <c r="J6666" s="124"/>
      <c r="K6666" s="129" t="s">
        <v>797</v>
      </c>
      <c r="L6666" s="142" t="s">
        <v>796</v>
      </c>
      <c r="M6666" s="124">
        <v>315</v>
      </c>
      <c r="N6666" s="124">
        <v>33</v>
      </c>
      <c r="O6666" s="21">
        <v>0.4</v>
      </c>
      <c r="P6666" s="124" t="s">
        <v>514</v>
      </c>
      <c r="Q6666" s="124">
        <v>2017</v>
      </c>
      <c r="R6666" s="124" t="s">
        <v>499</v>
      </c>
      <c r="S6666" s="124" t="s">
        <v>795</v>
      </c>
      <c r="T6666" s="116">
        <v>1039</v>
      </c>
      <c r="U6666" s="111">
        <v>45</v>
      </c>
      <c r="V6666" s="113">
        <f t="shared" si="1250"/>
        <v>1039</v>
      </c>
      <c r="W6666" s="113">
        <f t="shared" si="1251"/>
        <v>0</v>
      </c>
      <c r="X6666" s="112">
        <f t="shared" si="1252"/>
        <v>0</v>
      </c>
      <c r="Y6666" s="111"/>
      <c r="Z6666" s="110">
        <f t="shared" si="1248"/>
        <v>45</v>
      </c>
      <c r="AA6666" s="109">
        <f t="shared" si="1253"/>
        <v>51.95</v>
      </c>
      <c r="AB6666" s="109">
        <f t="shared" si="1254"/>
        <v>51950</v>
      </c>
      <c r="AC6666" s="108">
        <f t="shared" si="1255"/>
        <v>987.05</v>
      </c>
      <c r="AD6666" s="107">
        <f t="shared" si="1256"/>
        <v>2.2222222222222223E-2</v>
      </c>
      <c r="AE6666" s="106">
        <f t="shared" si="1257"/>
        <v>21.934444444444445</v>
      </c>
      <c r="AF6666" s="105">
        <f t="shared" si="1258"/>
        <v>21.934444444444445</v>
      </c>
      <c r="AG6666" s="105">
        <f t="shared" si="1259"/>
        <v>1017.0655555555555</v>
      </c>
      <c r="AH6666" s="88"/>
      <c r="AI6666" s="88"/>
      <c r="AJ6666" s="88"/>
      <c r="AK6666" s="88"/>
      <c r="AL6666" s="88"/>
      <c r="AM6666" s="88"/>
      <c r="AN6666" s="88"/>
      <c r="AO6666" s="88"/>
      <c r="AP6666" s="88"/>
      <c r="AQ6666" s="88"/>
      <c r="AR6666" s="88"/>
      <c r="AS6666" s="88"/>
      <c r="AT6666" s="88"/>
      <c r="AU6666" s="88"/>
      <c r="AV6666" s="88"/>
      <c r="AW6666" s="88"/>
      <c r="AX6666" s="88"/>
      <c r="AY6666" s="88"/>
      <c r="AZ6666" s="88"/>
      <c r="BA6666" s="88"/>
      <c r="BB6666" s="88"/>
      <c r="BC6666" s="88"/>
      <c r="BD6666" s="88"/>
      <c r="BE6666" s="88"/>
      <c r="BF6666" s="88"/>
      <c r="BG6666" s="88"/>
      <c r="BH6666" s="88"/>
      <c r="BI6666" s="88"/>
      <c r="BJ6666" s="88"/>
      <c r="BK6666" s="88"/>
      <c r="BL6666" s="88"/>
      <c r="BM6666" s="88"/>
      <c r="BN6666" s="88"/>
      <c r="BO6666" s="88"/>
      <c r="BP6666" s="88"/>
      <c r="BQ6666" s="88"/>
      <c r="BR6666" s="88"/>
      <c r="BS6666" s="88"/>
      <c r="BT6666" s="88"/>
      <c r="BU6666" s="88"/>
      <c r="BV6666" s="88"/>
      <c r="BW6666" s="88"/>
      <c r="BX6666" s="88"/>
      <c r="BY6666" s="88"/>
      <c r="BZ6666" s="88"/>
      <c r="CA6666" s="88"/>
      <c r="CB6666" s="88"/>
      <c r="CC6666" s="88"/>
      <c r="CD6666" s="88"/>
      <c r="CE6666" s="88"/>
      <c r="CF6666" s="88"/>
      <c r="CG6666" s="88"/>
      <c r="CH6666" s="88"/>
      <c r="CI6666" s="88"/>
      <c r="CJ6666" s="88"/>
      <c r="CK6666" s="88"/>
      <c r="CL6666" s="88"/>
      <c r="CM6666" s="88"/>
      <c r="CN6666" s="88"/>
      <c r="CO6666" s="88"/>
      <c r="CP6666" s="88"/>
      <c r="CQ6666" s="88"/>
      <c r="CR6666" s="88"/>
      <c r="CS6666" s="88"/>
      <c r="CT6666" s="88"/>
      <c r="CU6666" s="88"/>
      <c r="CV6666" s="88"/>
      <c r="CW6666" s="88"/>
      <c r="CX6666" s="88"/>
      <c r="CY6666" s="88"/>
      <c r="CZ6666" s="88"/>
      <c r="DA6666" s="88"/>
      <c r="DB6666" s="88"/>
      <c r="DC6666" s="88"/>
      <c r="DD6666" s="88"/>
      <c r="DE6666" s="88"/>
      <c r="DF6666" s="88"/>
      <c r="DG6666" s="88"/>
      <c r="DH6666" s="88"/>
      <c r="DI6666" s="88"/>
      <c r="DJ6666" s="88"/>
      <c r="DK6666" s="88"/>
      <c r="DL6666" s="88"/>
      <c r="DM6666" s="88"/>
      <c r="DN6666" s="88"/>
      <c r="DO6666" s="88"/>
      <c r="DP6666" s="88"/>
      <c r="DQ6666" s="88"/>
      <c r="DR6666" s="88"/>
      <c r="DS6666" s="88"/>
      <c r="DT6666" s="88"/>
      <c r="DU6666" s="88"/>
      <c r="DV6666" s="88"/>
      <c r="DW6666" s="88"/>
      <c r="DX6666" s="88"/>
      <c r="DY6666" s="88"/>
      <c r="DZ6666" s="88"/>
      <c r="EA6666" s="88"/>
      <c r="EB6666" s="88"/>
      <c r="EC6666" s="88"/>
      <c r="ED6666" s="88"/>
      <c r="EE6666" s="88"/>
      <c r="EF6666" s="88"/>
      <c r="EG6666" s="88"/>
      <c r="EH6666" s="88"/>
      <c r="EI6666" s="88"/>
      <c r="EJ6666" s="88"/>
      <c r="EK6666" s="88"/>
      <c r="EL6666" s="88"/>
      <c r="EM6666" s="88"/>
      <c r="EN6666" s="88"/>
      <c r="EO6666" s="88"/>
      <c r="EP6666" s="88"/>
      <c r="EQ6666" s="88"/>
      <c r="ER6666" s="88"/>
      <c r="ES6666" s="88"/>
      <c r="ET6666" s="88"/>
      <c r="EU6666" s="88"/>
      <c r="EV6666" s="88"/>
      <c r="EW6666" s="88"/>
      <c r="EX6666" s="88"/>
      <c r="EY6666" s="88"/>
      <c r="EZ6666" s="88"/>
      <c r="FA6666" s="88"/>
      <c r="FB6666" s="88"/>
      <c r="FC6666" s="88"/>
      <c r="FD6666" s="88"/>
      <c r="FE6666" s="88"/>
      <c r="FF6666" s="88"/>
      <c r="FG6666" s="88"/>
      <c r="FH6666" s="88"/>
      <c r="FI6666" s="88"/>
      <c r="FJ6666" s="88"/>
      <c r="FK6666" s="88"/>
      <c r="FL6666" s="88"/>
      <c r="FM6666" s="88"/>
      <c r="FN6666" s="88"/>
      <c r="FO6666" s="88"/>
      <c r="FP6666" s="88"/>
      <c r="FQ6666" s="88"/>
      <c r="FR6666" s="88"/>
      <c r="FS6666" s="88"/>
      <c r="FT6666" s="88"/>
      <c r="FU6666" s="88"/>
      <c r="FV6666" s="88"/>
      <c r="FW6666" s="88"/>
      <c r="FX6666" s="88"/>
      <c r="FY6666" s="88"/>
      <c r="FZ6666" s="88"/>
      <c r="GA6666" s="88"/>
      <c r="GB6666" s="88"/>
      <c r="GC6666" s="88"/>
      <c r="GD6666" s="88"/>
      <c r="GE6666" s="88"/>
      <c r="GF6666" s="88"/>
      <c r="GG6666" s="88"/>
      <c r="GH6666" s="88"/>
      <c r="GI6666" s="88"/>
      <c r="GJ6666" s="88"/>
      <c r="GK6666" s="88"/>
      <c r="GL6666" s="88"/>
      <c r="GM6666" s="88"/>
      <c r="GN6666" s="88"/>
      <c r="GO6666" s="88"/>
      <c r="GP6666" s="88"/>
      <c r="GQ6666" s="88"/>
      <c r="GR6666" s="88"/>
      <c r="GS6666" s="88"/>
      <c r="GT6666" s="88"/>
      <c r="GU6666" s="88"/>
      <c r="GV6666" s="88"/>
      <c r="GW6666" s="88"/>
      <c r="GX6666" s="88"/>
      <c r="GY6666" s="88"/>
      <c r="GZ6666" s="88"/>
      <c r="HA6666" s="88"/>
      <c r="HB6666" s="88"/>
      <c r="HC6666" s="88"/>
      <c r="HD6666" s="88"/>
      <c r="HE6666" s="88"/>
      <c r="HF6666" s="88"/>
      <c r="HG6666" s="88"/>
      <c r="HH6666" s="88"/>
      <c r="HI6666" s="88"/>
      <c r="HJ6666" s="88"/>
      <c r="HK6666" s="88"/>
      <c r="HL6666" s="88"/>
      <c r="HM6666" s="88"/>
      <c r="HN6666" s="88"/>
      <c r="HO6666" s="88"/>
      <c r="HP6666" s="88"/>
      <c r="HQ6666" s="88"/>
      <c r="HR6666" s="88"/>
      <c r="HS6666" s="88"/>
      <c r="HT6666" s="88"/>
      <c r="HU6666" s="88"/>
      <c r="HV6666" s="88"/>
      <c r="HW6666" s="88"/>
      <c r="HX6666" s="88"/>
      <c r="HY6666" s="88"/>
      <c r="HZ6666" s="88"/>
      <c r="IA6666" s="88"/>
      <c r="IB6666" s="88"/>
      <c r="IC6666" s="88"/>
      <c r="ID6666" s="88"/>
      <c r="IE6666" s="88"/>
      <c r="IF6666" s="88"/>
      <c r="IG6666" s="88"/>
      <c r="IH6666" s="88"/>
      <c r="II6666" s="88"/>
      <c r="IJ6666" s="88"/>
      <c r="IK6666" s="88"/>
      <c r="IL6666" s="88"/>
      <c r="IM6666" s="88"/>
      <c r="IN6666" s="88"/>
      <c r="IO6666" s="88"/>
      <c r="IP6666" s="88"/>
      <c r="IQ6666" s="88"/>
      <c r="IR6666" s="88"/>
      <c r="IS6666" s="88"/>
      <c r="IT6666" s="88"/>
      <c r="IU6666" s="88"/>
      <c r="IV6666" s="88"/>
      <c r="IW6666" s="88"/>
      <c r="IX6666" s="88"/>
      <c r="IY6666" s="88"/>
      <c r="IZ6666" s="88"/>
      <c r="JA6666" s="88"/>
      <c r="JB6666" s="88"/>
      <c r="JC6666" s="88"/>
      <c r="JD6666" s="88"/>
      <c r="JE6666" s="88"/>
      <c r="JF6666" s="88"/>
      <c r="JG6666" s="88"/>
      <c r="JH6666" s="88"/>
      <c r="JI6666" s="88"/>
      <c r="JJ6666" s="88"/>
      <c r="JK6666" s="88"/>
      <c r="JL6666" s="88"/>
      <c r="JM6666" s="88"/>
      <c r="JN6666" s="88"/>
      <c r="JO6666" s="88"/>
      <c r="JP6666" s="88"/>
      <c r="JQ6666" s="88"/>
      <c r="JR6666" s="88"/>
      <c r="JS6666" s="88"/>
      <c r="JT6666" s="88"/>
      <c r="JU6666" s="88"/>
      <c r="JV6666" s="88"/>
      <c r="JW6666" s="88"/>
      <c r="JX6666" s="88"/>
      <c r="JY6666" s="88"/>
      <c r="JZ6666" s="88"/>
      <c r="KA6666" s="88"/>
      <c r="KB6666" s="88"/>
      <c r="KC6666" s="88"/>
      <c r="KD6666" s="88"/>
      <c r="KE6666" s="88"/>
      <c r="KF6666" s="88"/>
      <c r="KG6666" s="88"/>
      <c r="KH6666" s="88"/>
      <c r="KI6666" s="88"/>
      <c r="KJ6666" s="88"/>
      <c r="KK6666" s="88"/>
      <c r="KL6666" s="88"/>
      <c r="KM6666" s="88"/>
      <c r="KN6666" s="88"/>
      <c r="KO6666" s="88"/>
      <c r="KP6666" s="88"/>
      <c r="KQ6666" s="88"/>
      <c r="KR6666" s="88"/>
      <c r="KS6666" s="88"/>
      <c r="KT6666" s="88"/>
      <c r="KU6666" s="88"/>
      <c r="KV6666" s="88"/>
      <c r="KW6666" s="88"/>
      <c r="KX6666" s="88"/>
      <c r="KY6666" s="88"/>
      <c r="KZ6666" s="88"/>
      <c r="LA6666" s="88"/>
      <c r="LB6666" s="88"/>
      <c r="LC6666" s="88"/>
      <c r="LD6666" s="88"/>
      <c r="LE6666" s="88"/>
      <c r="LF6666" s="88"/>
      <c r="LG6666" s="88"/>
      <c r="LH6666" s="88"/>
      <c r="LI6666" s="88"/>
      <c r="LJ6666" s="88"/>
      <c r="LK6666" s="88"/>
      <c r="LL6666" s="88"/>
      <c r="LM6666" s="88"/>
      <c r="LN6666" s="88"/>
      <c r="LO6666" s="88"/>
      <c r="LP6666" s="88"/>
      <c r="LQ6666" s="88"/>
      <c r="LR6666" s="88"/>
      <c r="LS6666" s="88"/>
      <c r="LT6666" s="88"/>
      <c r="LU6666" s="88"/>
      <c r="LV6666" s="88"/>
      <c r="LW6666" s="88"/>
      <c r="LX6666" s="88"/>
      <c r="LY6666" s="88"/>
      <c r="LZ6666" s="88"/>
      <c r="MA6666" s="88"/>
      <c r="MB6666" s="88"/>
      <c r="MC6666" s="88"/>
      <c r="MD6666" s="88"/>
      <c r="ME6666" s="88"/>
      <c r="MF6666" s="88"/>
      <c r="MG6666" s="88"/>
      <c r="MH6666" s="88"/>
      <c r="MI6666" s="88"/>
      <c r="MJ6666" s="88"/>
      <c r="MK6666" s="88"/>
      <c r="ML6666" s="88"/>
      <c r="MM6666" s="88"/>
      <c r="MN6666" s="88"/>
      <c r="MO6666" s="88"/>
      <c r="MP6666" s="88"/>
      <c r="MQ6666" s="88"/>
      <c r="MR6666" s="88"/>
      <c r="MS6666" s="88"/>
      <c r="MT6666" s="88"/>
      <c r="MU6666" s="88"/>
      <c r="MV6666" s="88"/>
      <c r="MW6666" s="88"/>
      <c r="MX6666" s="88"/>
      <c r="MY6666" s="88"/>
      <c r="MZ6666" s="88"/>
      <c r="NA6666" s="88"/>
      <c r="NB6666" s="88"/>
      <c r="NC6666" s="88"/>
      <c r="ND6666" s="88"/>
      <c r="NE6666" s="88"/>
      <c r="NF6666" s="88"/>
      <c r="NG6666" s="88"/>
      <c r="NH6666" s="88"/>
      <c r="NI6666" s="88"/>
      <c r="NJ6666" s="88"/>
      <c r="NK6666" s="88"/>
      <c r="NL6666" s="88"/>
      <c r="NM6666" s="88"/>
      <c r="NN6666" s="88"/>
      <c r="NO6666" s="88"/>
      <c r="NP6666" s="88"/>
      <c r="NQ6666" s="88"/>
      <c r="NR6666" s="88"/>
      <c r="NS6666" s="88"/>
      <c r="NT6666" s="88"/>
      <c r="NU6666" s="88"/>
      <c r="NV6666" s="88"/>
      <c r="NW6666" s="88"/>
      <c r="NX6666" s="88"/>
      <c r="NY6666" s="88"/>
      <c r="NZ6666" s="88"/>
      <c r="OA6666" s="88"/>
      <c r="OB6666" s="88"/>
      <c r="OC6666" s="88"/>
      <c r="OD6666" s="88"/>
      <c r="OE6666" s="88"/>
      <c r="OF6666" s="88"/>
      <c r="OG6666" s="88"/>
      <c r="OH6666" s="88"/>
      <c r="OI6666" s="88"/>
      <c r="OJ6666" s="88"/>
      <c r="OK6666" s="88"/>
      <c r="OL6666" s="88"/>
      <c r="OM6666" s="88"/>
      <c r="ON6666" s="88"/>
      <c r="OO6666" s="88"/>
      <c r="OP6666" s="88"/>
      <c r="OQ6666" s="88"/>
      <c r="OR6666" s="88"/>
      <c r="OS6666" s="88"/>
      <c r="OT6666" s="88"/>
      <c r="OU6666" s="88"/>
      <c r="OV6666" s="88"/>
      <c r="OW6666" s="88"/>
      <c r="OX6666" s="88"/>
      <c r="OY6666" s="88"/>
      <c r="OZ6666" s="88"/>
      <c r="PA6666" s="88"/>
      <c r="PB6666" s="88"/>
      <c r="PC6666" s="88"/>
      <c r="PD6666" s="88"/>
      <c r="PE6666" s="88"/>
      <c r="PF6666" s="88"/>
      <c r="PG6666" s="88"/>
      <c r="PH6666" s="88"/>
      <c r="PI6666" s="88"/>
      <c r="PJ6666" s="88"/>
      <c r="PK6666" s="88"/>
      <c r="PL6666" s="88"/>
      <c r="PM6666" s="88"/>
      <c r="PN6666" s="88"/>
      <c r="PO6666" s="88"/>
      <c r="PP6666" s="88"/>
      <c r="PQ6666" s="88"/>
      <c r="PR6666" s="88"/>
      <c r="PS6666" s="88"/>
      <c r="PT6666" s="88"/>
      <c r="PU6666" s="88"/>
      <c r="PV6666" s="88"/>
      <c r="PW6666" s="88"/>
      <c r="PX6666" s="88"/>
      <c r="PY6666" s="88"/>
      <c r="PZ6666" s="88"/>
      <c r="QA6666" s="88"/>
      <c r="QB6666" s="88"/>
      <c r="QC6666" s="88"/>
      <c r="QD6666" s="88"/>
      <c r="QE6666" s="88"/>
      <c r="QF6666" s="88"/>
      <c r="QG6666" s="88"/>
      <c r="QH6666" s="88"/>
      <c r="QI6666" s="88"/>
      <c r="QJ6666" s="88"/>
      <c r="QK6666" s="88"/>
      <c r="QL6666" s="88"/>
      <c r="QM6666" s="88"/>
      <c r="QN6666" s="88"/>
      <c r="QO6666" s="88"/>
      <c r="QP6666" s="88"/>
      <c r="QQ6666" s="88"/>
      <c r="QR6666" s="88"/>
      <c r="QS6666" s="88"/>
      <c r="QT6666" s="88"/>
      <c r="QU6666" s="88"/>
      <c r="QV6666" s="88"/>
      <c r="QW6666" s="88"/>
      <c r="QX6666" s="88"/>
      <c r="QY6666" s="88"/>
      <c r="QZ6666" s="88"/>
      <c r="RA6666" s="88"/>
      <c r="RB6666" s="88"/>
      <c r="RC6666" s="88"/>
      <c r="RD6666" s="88"/>
      <c r="RE6666" s="88"/>
      <c r="RF6666" s="88"/>
      <c r="RG6666" s="88"/>
      <c r="RH6666" s="88"/>
      <c r="RI6666" s="88"/>
      <c r="RJ6666" s="88"/>
      <c r="RK6666" s="88"/>
      <c r="RL6666" s="88"/>
      <c r="RM6666" s="88"/>
      <c r="RN6666" s="88"/>
      <c r="RO6666" s="88"/>
      <c r="RP6666" s="88"/>
      <c r="RQ6666" s="88"/>
      <c r="RR6666" s="88"/>
      <c r="RS6666" s="88"/>
      <c r="RT6666" s="88"/>
      <c r="RU6666" s="88"/>
      <c r="RV6666" s="88"/>
      <c r="RW6666" s="88"/>
      <c r="RX6666" s="88"/>
      <c r="RY6666" s="88"/>
      <c r="RZ6666" s="88"/>
      <c r="SA6666" s="88"/>
      <c r="SB6666" s="88"/>
      <c r="SC6666" s="88"/>
      <c r="SD6666" s="88"/>
      <c r="SE6666" s="88"/>
      <c r="SF6666" s="88"/>
      <c r="SG6666" s="88"/>
      <c r="SH6666" s="88"/>
      <c r="SI6666" s="88"/>
      <c r="SJ6666" s="88"/>
      <c r="SK6666" s="88"/>
      <c r="SL6666" s="88"/>
      <c r="SM6666" s="88"/>
      <c r="SN6666" s="88"/>
      <c r="SO6666" s="88"/>
      <c r="SP6666" s="88"/>
      <c r="SQ6666" s="88"/>
      <c r="SR6666" s="88"/>
      <c r="SS6666" s="88"/>
      <c r="ST6666" s="88"/>
      <c r="SU6666" s="88"/>
      <c r="SV6666" s="88"/>
      <c r="SW6666" s="88"/>
      <c r="SX6666" s="88"/>
      <c r="SY6666" s="88"/>
      <c r="SZ6666" s="88"/>
      <c r="TA6666" s="88"/>
      <c r="TB6666" s="88"/>
      <c r="TC6666" s="88"/>
      <c r="TD6666" s="88"/>
      <c r="TE6666" s="88"/>
      <c r="TF6666" s="88"/>
      <c r="TG6666" s="88"/>
      <c r="TH6666" s="88"/>
      <c r="TI6666" s="88"/>
      <c r="TJ6666" s="88"/>
      <c r="TK6666" s="88"/>
      <c r="TL6666" s="88"/>
      <c r="TM6666" s="88"/>
      <c r="TN6666" s="88"/>
      <c r="TO6666" s="88"/>
      <c r="TP6666" s="88"/>
      <c r="TQ6666" s="88"/>
      <c r="TR6666" s="88"/>
      <c r="TS6666" s="88"/>
      <c r="TT6666" s="88"/>
      <c r="TU6666" s="88"/>
      <c r="TV6666" s="88"/>
      <c r="TW6666" s="88"/>
      <c r="TX6666" s="88"/>
      <c r="TY6666" s="88"/>
      <c r="TZ6666" s="88"/>
      <c r="UA6666" s="88"/>
      <c r="UB6666" s="88"/>
      <c r="UC6666" s="88"/>
      <c r="UD6666" s="88"/>
      <c r="UE6666" s="88"/>
      <c r="UF6666" s="88"/>
      <c r="UG6666" s="88"/>
      <c r="UH6666" s="88"/>
      <c r="UI6666" s="88"/>
      <c r="UJ6666" s="88"/>
      <c r="UK6666" s="88"/>
      <c r="UL6666" s="88"/>
      <c r="UM6666" s="88"/>
      <c r="UN6666" s="88"/>
      <c r="UO6666" s="88"/>
      <c r="UP6666" s="88"/>
      <c r="UQ6666" s="88"/>
      <c r="UR6666" s="88"/>
      <c r="US6666" s="88"/>
      <c r="UT6666" s="88"/>
      <c r="UU6666" s="88"/>
      <c r="UV6666" s="88"/>
      <c r="UW6666" s="88"/>
      <c r="UX6666" s="88"/>
      <c r="UY6666" s="88"/>
      <c r="UZ6666" s="88"/>
      <c r="VA6666" s="88"/>
      <c r="VB6666" s="88"/>
      <c r="VC6666" s="88"/>
      <c r="VD6666" s="88"/>
      <c r="VE6666" s="88"/>
      <c r="VF6666" s="88"/>
      <c r="VG6666" s="88"/>
      <c r="VH6666" s="88"/>
      <c r="VI6666" s="88"/>
      <c r="VJ6666" s="88"/>
      <c r="VK6666" s="88"/>
      <c r="VL6666" s="88"/>
      <c r="VM6666" s="88"/>
      <c r="VN6666" s="88"/>
      <c r="VO6666" s="88"/>
      <c r="VP6666" s="88"/>
      <c r="VQ6666" s="88"/>
      <c r="VR6666" s="88"/>
      <c r="VS6666" s="88"/>
      <c r="VT6666" s="88"/>
      <c r="VU6666" s="88"/>
      <c r="VV6666" s="88"/>
      <c r="VW6666" s="88"/>
      <c r="VX6666" s="88"/>
      <c r="VY6666" s="88"/>
      <c r="VZ6666" s="88"/>
      <c r="WA6666" s="88"/>
      <c r="WB6666" s="88"/>
      <c r="WC6666" s="88"/>
      <c r="WD6666" s="88"/>
      <c r="WE6666" s="88"/>
      <c r="WF6666" s="88"/>
      <c r="WG6666" s="88"/>
      <c r="WH6666" s="88"/>
      <c r="WI6666" s="88"/>
      <c r="WJ6666" s="88"/>
      <c r="WK6666" s="88"/>
      <c r="WL6666" s="88"/>
      <c r="WM6666" s="88"/>
      <c r="WN6666" s="88"/>
      <c r="WO6666" s="88"/>
      <c r="WP6666" s="88"/>
      <c r="WQ6666" s="88"/>
      <c r="WR6666" s="88"/>
      <c r="WS6666" s="88"/>
      <c r="WT6666" s="88"/>
      <c r="WU6666" s="88"/>
      <c r="WV6666" s="88"/>
      <c r="WW6666" s="88"/>
      <c r="WX6666" s="88"/>
      <c r="WY6666" s="88"/>
      <c r="WZ6666" s="88"/>
      <c r="XA6666" s="88"/>
      <c r="XB6666" s="88"/>
      <c r="XC6666" s="88"/>
      <c r="XD6666" s="88"/>
      <c r="XE6666" s="88"/>
      <c r="XF6666" s="88"/>
      <c r="XG6666" s="88"/>
      <c r="XH6666" s="88"/>
      <c r="XI6666" s="88"/>
      <c r="XJ6666" s="88"/>
      <c r="XK6666" s="88"/>
      <c r="XL6666" s="88"/>
      <c r="XM6666" s="88"/>
      <c r="XN6666" s="88"/>
      <c r="XO6666" s="88"/>
      <c r="XP6666" s="88"/>
      <c r="XQ6666" s="88"/>
      <c r="XR6666" s="88"/>
      <c r="XS6666" s="88"/>
      <c r="XT6666" s="88"/>
      <c r="XU6666" s="88"/>
      <c r="XV6666" s="88"/>
      <c r="XW6666" s="88"/>
      <c r="XX6666" s="88"/>
      <c r="XY6666" s="88"/>
      <c r="XZ6666" s="88"/>
      <c r="YA6666" s="88"/>
      <c r="YB6666" s="88"/>
      <c r="YC6666" s="88"/>
      <c r="YD6666" s="88"/>
      <c r="YE6666" s="88"/>
      <c r="YF6666" s="88"/>
      <c r="YG6666" s="88"/>
      <c r="YH6666" s="88"/>
      <c r="YI6666" s="88"/>
      <c r="YJ6666" s="88"/>
      <c r="YK6666" s="88"/>
      <c r="YL6666" s="88"/>
      <c r="YM6666" s="88"/>
      <c r="YN6666" s="88"/>
      <c r="YO6666" s="88"/>
      <c r="YP6666" s="88"/>
      <c r="YQ6666" s="88"/>
      <c r="YR6666" s="88"/>
      <c r="YS6666" s="88"/>
      <c r="YT6666" s="88"/>
      <c r="YU6666" s="88"/>
      <c r="YV6666" s="88"/>
      <c r="YW6666" s="88"/>
      <c r="YX6666" s="88"/>
      <c r="YY6666" s="88"/>
      <c r="YZ6666" s="88"/>
      <c r="ZA6666" s="88"/>
      <c r="ZB6666" s="88"/>
      <c r="ZC6666" s="88"/>
      <c r="ZD6666" s="88"/>
      <c r="ZE6666" s="88"/>
      <c r="ZF6666" s="88"/>
      <c r="ZG6666" s="88"/>
      <c r="ZH6666" s="88"/>
      <c r="ZI6666" s="88"/>
      <c r="ZJ6666" s="88"/>
      <c r="ZK6666" s="88"/>
      <c r="ZL6666" s="88"/>
      <c r="ZM6666" s="88"/>
      <c r="ZN6666" s="88"/>
      <c r="ZO6666" s="88"/>
      <c r="ZP6666" s="88"/>
      <c r="ZQ6666" s="88"/>
      <c r="ZR6666" s="88"/>
      <c r="ZS6666" s="88"/>
      <c r="ZT6666" s="88"/>
      <c r="ZU6666" s="88"/>
      <c r="ZV6666" s="88"/>
      <c r="ZW6666" s="88"/>
      <c r="ZX6666" s="88"/>
      <c r="ZY6666" s="88"/>
      <c r="ZZ6666" s="88"/>
      <c r="AAA6666" s="88"/>
      <c r="AAB6666" s="88"/>
      <c r="AAC6666" s="88"/>
      <c r="AAD6666" s="88"/>
      <c r="AAE6666" s="88"/>
      <c r="AAF6666" s="88"/>
      <c r="AAG6666" s="88"/>
      <c r="AAH6666" s="88"/>
      <c r="AAI6666" s="88"/>
      <c r="AAJ6666" s="88"/>
      <c r="AAK6666" s="88"/>
      <c r="AAL6666" s="88"/>
      <c r="AAM6666" s="88"/>
      <c r="AAN6666" s="88"/>
      <c r="AAO6666" s="88"/>
      <c r="AAP6666" s="88"/>
      <c r="AAQ6666" s="88"/>
      <c r="AAR6666" s="88"/>
      <c r="AAS6666" s="88"/>
      <c r="AAT6666" s="88"/>
      <c r="AAU6666" s="88"/>
      <c r="AAV6666" s="88"/>
      <c r="AAW6666" s="88"/>
      <c r="AAX6666" s="88"/>
      <c r="AAY6666" s="88"/>
      <c r="AAZ6666" s="88"/>
      <c r="ABA6666" s="88"/>
      <c r="ABB6666" s="88"/>
      <c r="ABC6666" s="88"/>
      <c r="ABD6666" s="88"/>
      <c r="ABE6666" s="88"/>
      <c r="ABF6666" s="88"/>
      <c r="ABG6666" s="88"/>
      <c r="ABH6666" s="88"/>
      <c r="ABI6666" s="88"/>
      <c r="ABJ6666" s="88"/>
      <c r="ABK6666" s="88"/>
      <c r="ABL6666" s="88"/>
      <c r="ABM6666" s="88"/>
      <c r="ABN6666" s="88"/>
      <c r="ABO6666" s="88"/>
      <c r="ABP6666" s="88"/>
      <c r="ABQ6666" s="88"/>
      <c r="ABR6666" s="88"/>
      <c r="ABS6666" s="88"/>
      <c r="ABT6666" s="88"/>
      <c r="ABU6666" s="88"/>
      <c r="ABV6666" s="88"/>
      <c r="ABW6666" s="88"/>
      <c r="ABX6666" s="88"/>
      <c r="ABY6666" s="88"/>
      <c r="ABZ6666" s="88"/>
      <c r="ACA6666" s="88"/>
      <c r="ACB6666" s="88"/>
      <c r="ACC6666" s="88"/>
      <c r="ACD6666" s="88"/>
      <c r="ACE6666" s="88"/>
      <c r="ACF6666" s="88"/>
      <c r="ACG6666" s="88"/>
      <c r="ACH6666" s="88"/>
      <c r="ACI6666" s="88"/>
      <c r="ACJ6666" s="88"/>
      <c r="ACK6666" s="88"/>
      <c r="ACL6666" s="88"/>
      <c r="ACM6666" s="88"/>
      <c r="ACN6666" s="88"/>
      <c r="ACO6666" s="88"/>
      <c r="ACP6666" s="88"/>
      <c r="ACQ6666" s="88"/>
      <c r="ACR6666" s="88"/>
      <c r="ACS6666" s="88"/>
      <c r="ACT6666" s="88"/>
      <c r="ACU6666" s="88"/>
      <c r="ACV6666" s="88"/>
      <c r="ACW6666" s="88"/>
      <c r="ACX6666" s="88"/>
      <c r="ACY6666" s="88"/>
      <c r="ACZ6666" s="88"/>
      <c r="ADA6666" s="88"/>
      <c r="ADB6666" s="88"/>
      <c r="ADC6666" s="88"/>
      <c r="ADD6666" s="88"/>
      <c r="ADE6666" s="88"/>
      <c r="ADF6666" s="88"/>
      <c r="ADG6666" s="88"/>
      <c r="ADH6666" s="88"/>
      <c r="ADI6666" s="88"/>
      <c r="ADJ6666" s="88"/>
      <c r="ADK6666" s="88"/>
      <c r="ADL6666" s="88"/>
      <c r="ADM6666" s="88"/>
      <c r="ADN6666" s="88"/>
      <c r="ADO6666" s="88"/>
      <c r="ADP6666" s="88"/>
      <c r="ADQ6666" s="88"/>
      <c r="ADR6666" s="88"/>
      <c r="ADS6666" s="88"/>
      <c r="ADT6666" s="88"/>
      <c r="ADU6666" s="88"/>
      <c r="ADV6666" s="88"/>
      <c r="ADW6666" s="88"/>
      <c r="ADX6666" s="88"/>
      <c r="ADY6666" s="88"/>
      <c r="ADZ6666" s="88"/>
      <c r="AEA6666" s="88"/>
      <c r="AEB6666" s="88"/>
      <c r="AEC6666" s="88"/>
      <c r="AED6666" s="88"/>
      <c r="AEE6666" s="88"/>
      <c r="AEF6666" s="88"/>
      <c r="AEG6666" s="88"/>
      <c r="AEH6666" s="88"/>
      <c r="AEI6666" s="88"/>
      <c r="AEJ6666" s="88"/>
      <c r="AEK6666" s="88"/>
      <c r="AEL6666" s="88"/>
      <c r="AEM6666" s="88"/>
      <c r="AEN6666" s="88"/>
      <c r="AEO6666" s="88"/>
      <c r="AEP6666" s="88"/>
      <c r="AEQ6666" s="88"/>
      <c r="AER6666" s="88"/>
      <c r="AES6666" s="88"/>
      <c r="AET6666" s="88"/>
      <c r="AEU6666" s="88"/>
      <c r="AEV6666" s="88"/>
      <c r="AEW6666" s="88"/>
      <c r="AEX6666" s="88"/>
      <c r="AEY6666" s="88"/>
      <c r="AEZ6666" s="88"/>
      <c r="AFA6666" s="88"/>
      <c r="AFB6666" s="88"/>
      <c r="AFC6666" s="88"/>
      <c r="AFD6666" s="88"/>
      <c r="AFE6666" s="88"/>
      <c r="AFF6666" s="88"/>
      <c r="AFG6666" s="88"/>
      <c r="AFH6666" s="88"/>
      <c r="AFI6666" s="88"/>
      <c r="AFJ6666" s="88"/>
      <c r="AFK6666" s="88"/>
      <c r="AFL6666" s="88"/>
      <c r="AFM6666" s="88"/>
      <c r="AFN6666" s="88"/>
      <c r="AFO6666" s="88"/>
      <c r="AFP6666" s="88"/>
      <c r="AFQ6666" s="88"/>
      <c r="AFR6666" s="88"/>
      <c r="AFS6666" s="88"/>
      <c r="AFT6666" s="88"/>
      <c r="AFU6666" s="88"/>
      <c r="AFV6666" s="88"/>
      <c r="AFW6666" s="88"/>
      <c r="AFX6666" s="88"/>
      <c r="AFY6666" s="88"/>
      <c r="AFZ6666" s="88"/>
      <c r="AGA6666" s="88"/>
      <c r="AGB6666" s="88"/>
      <c r="AGC6666" s="88"/>
      <c r="AGD6666" s="88"/>
      <c r="AGE6666" s="88"/>
      <c r="AGF6666" s="88"/>
      <c r="AGG6666" s="88"/>
      <c r="AGH6666" s="88"/>
      <c r="AGI6666" s="88"/>
      <c r="AGJ6666" s="88"/>
      <c r="AGK6666" s="88"/>
      <c r="AGL6666" s="88"/>
      <c r="AGM6666" s="88"/>
      <c r="AGN6666" s="88"/>
      <c r="AGO6666" s="88"/>
      <c r="AGP6666" s="88"/>
      <c r="AGQ6666" s="88"/>
      <c r="AGR6666" s="88"/>
      <c r="AGS6666" s="88"/>
      <c r="AGT6666" s="88"/>
      <c r="AGU6666" s="88"/>
      <c r="AGV6666" s="88"/>
      <c r="AGW6666" s="88"/>
      <c r="AGX6666" s="88"/>
      <c r="AGY6666" s="88"/>
      <c r="AGZ6666" s="88"/>
      <c r="AHA6666" s="88"/>
      <c r="AHB6666" s="88"/>
      <c r="AHC6666" s="88"/>
      <c r="AHD6666" s="88"/>
      <c r="AHE6666" s="88"/>
      <c r="AHF6666" s="88"/>
      <c r="AHG6666" s="88"/>
      <c r="AHH6666" s="88"/>
      <c r="AHI6666" s="88"/>
      <c r="AHJ6666" s="88"/>
      <c r="AHK6666" s="88"/>
      <c r="AHL6666" s="88"/>
      <c r="AHM6666" s="88"/>
      <c r="AHN6666" s="88"/>
      <c r="AHO6666" s="88"/>
      <c r="AHP6666" s="88"/>
      <c r="AHQ6666" s="88"/>
      <c r="AHR6666" s="88"/>
      <c r="AHS6666" s="88"/>
      <c r="AHT6666" s="88"/>
      <c r="AHU6666" s="88"/>
      <c r="AHV6666" s="88"/>
      <c r="AHW6666" s="88"/>
      <c r="AHX6666" s="88"/>
      <c r="AHY6666" s="88"/>
      <c r="AHZ6666" s="88"/>
      <c r="AIA6666" s="88"/>
      <c r="AIB6666" s="88"/>
      <c r="AIC6666" s="88"/>
      <c r="AID6666" s="88"/>
      <c r="AIE6666" s="88"/>
      <c r="AIF6666" s="88"/>
      <c r="AIG6666" s="88"/>
      <c r="AIH6666" s="88"/>
      <c r="AII6666" s="88"/>
      <c r="AIJ6666" s="88"/>
      <c r="AIK6666" s="88"/>
      <c r="AIL6666" s="88"/>
      <c r="AIM6666" s="88"/>
      <c r="AIN6666" s="88"/>
      <c r="AIO6666" s="88"/>
      <c r="AIP6666" s="88"/>
      <c r="AIQ6666" s="88"/>
      <c r="AIR6666" s="88"/>
      <c r="AIS6666" s="88"/>
      <c r="AIT6666" s="88"/>
      <c r="AIU6666" s="88"/>
      <c r="AIV6666" s="88"/>
      <c r="AIW6666" s="88"/>
      <c r="AIX6666" s="88"/>
      <c r="AIY6666" s="88"/>
      <c r="AIZ6666" s="88"/>
      <c r="AJA6666" s="88"/>
      <c r="AJB6666" s="88"/>
      <c r="AJC6666" s="88"/>
      <c r="AJD6666" s="88"/>
      <c r="AJE6666" s="88"/>
      <c r="AJF6666" s="88"/>
      <c r="AJG6666" s="88"/>
      <c r="AJH6666" s="88"/>
      <c r="AJI6666" s="88"/>
      <c r="AJJ6666" s="88"/>
      <c r="AJK6666" s="88"/>
      <c r="AJL6666" s="88"/>
      <c r="AJM6666" s="88"/>
      <c r="AJN6666" s="88"/>
      <c r="AJO6666" s="88"/>
      <c r="AJP6666" s="88"/>
      <c r="AJQ6666" s="88"/>
      <c r="AJR6666" s="88"/>
      <c r="AJS6666" s="88"/>
      <c r="AJT6666" s="88"/>
      <c r="AJU6666" s="88"/>
      <c r="AJV6666" s="88"/>
      <c r="AJW6666" s="88"/>
      <c r="AJX6666" s="88"/>
      <c r="AJY6666" s="88"/>
      <c r="AJZ6666" s="88"/>
      <c r="AKA6666" s="88"/>
      <c r="AKB6666" s="88"/>
      <c r="AKC6666" s="88"/>
      <c r="AKD6666" s="88"/>
      <c r="AKE6666" s="88"/>
      <c r="AKF6666" s="88"/>
      <c r="AKG6666" s="88"/>
      <c r="AKH6666" s="88"/>
      <c r="AKI6666" s="88"/>
      <c r="AKJ6666" s="88"/>
      <c r="AKK6666" s="88"/>
      <c r="AKL6666" s="88"/>
      <c r="AKM6666" s="88"/>
      <c r="AKN6666" s="88"/>
      <c r="AKO6666" s="88"/>
      <c r="AKP6666" s="88"/>
      <c r="AKQ6666" s="88"/>
      <c r="AKR6666" s="88"/>
      <c r="AKS6666" s="88"/>
      <c r="AKT6666" s="88"/>
      <c r="AKU6666" s="88"/>
      <c r="AKV6666" s="88"/>
      <c r="AKW6666" s="88"/>
      <c r="AKX6666" s="88"/>
      <c r="AKY6666" s="88"/>
      <c r="AKZ6666" s="88"/>
      <c r="ALA6666" s="88"/>
      <c r="ALB6666" s="88"/>
      <c r="ALC6666" s="88"/>
      <c r="ALD6666" s="88"/>
      <c r="ALE6666" s="88"/>
      <c r="ALF6666" s="88"/>
      <c r="ALG6666" s="88"/>
      <c r="ALH6666" s="88"/>
      <c r="ALI6666" s="88"/>
      <c r="ALJ6666" s="88"/>
      <c r="ALK6666" s="88"/>
      <c r="ALL6666" s="88"/>
      <c r="ALM6666" s="88"/>
      <c r="ALN6666" s="88"/>
      <c r="ALO6666" s="88"/>
      <c r="ALP6666" s="88"/>
      <c r="ALQ6666" s="88"/>
      <c r="ALR6666" s="88"/>
      <c r="ALS6666" s="88"/>
      <c r="ALT6666" s="88"/>
      <c r="ALU6666" s="88"/>
      <c r="ALV6666" s="88"/>
      <c r="ALW6666" s="88"/>
      <c r="ALX6666" s="88"/>
      <c r="ALY6666" s="88"/>
      <c r="ALZ6666" s="88"/>
      <c r="AMA6666" s="88"/>
      <c r="AMB6666" s="88"/>
      <c r="AMC6666" s="88"/>
      <c r="AMD6666" s="88"/>
      <c r="AME6666" s="88"/>
      <c r="AMF6666" s="88"/>
      <c r="AMG6666" s="88"/>
      <c r="AMH6666" s="88"/>
      <c r="AMI6666" s="88"/>
      <c r="AMJ6666" s="88"/>
      <c r="AMK6666" s="88"/>
      <c r="AML6666" s="88"/>
      <c r="AMM6666" s="88"/>
      <c r="AMN6666" s="88"/>
      <c r="AMO6666" s="88"/>
    </row>
    <row r="6667" spans="1:1029" s="104" customFormat="1" x14ac:dyDescent="0.35">
      <c r="A6667" s="21">
        <v>10141103</v>
      </c>
      <c r="B6667" s="158" t="s">
        <v>725</v>
      </c>
      <c r="C6667" s="115" t="s">
        <v>710</v>
      </c>
      <c r="D6667" s="142" t="s">
        <v>794</v>
      </c>
      <c r="E6667" s="114" t="str">
        <f t="shared" si="1249"/>
        <v>TRANSFORMADOR MARCA:ASTOR PTS 145R PTS 145R</v>
      </c>
      <c r="F6667" s="124"/>
      <c r="G6667" s="141" t="s">
        <v>794</v>
      </c>
      <c r="H6667" s="141" t="s">
        <v>793</v>
      </c>
      <c r="I6667" s="136"/>
      <c r="J6667" s="124"/>
      <c r="K6667" s="129" t="s">
        <v>792</v>
      </c>
      <c r="L6667" s="142" t="s">
        <v>791</v>
      </c>
      <c r="M6667" s="124">
        <v>315</v>
      </c>
      <c r="N6667" s="124">
        <v>33</v>
      </c>
      <c r="O6667" s="21">
        <v>0.4</v>
      </c>
      <c r="P6667" s="124" t="s">
        <v>514</v>
      </c>
      <c r="Q6667" s="142">
        <v>2017</v>
      </c>
      <c r="R6667" s="124" t="s">
        <v>499</v>
      </c>
      <c r="S6667" s="124" t="s">
        <v>790</v>
      </c>
      <c r="T6667" s="116">
        <v>1039</v>
      </c>
      <c r="U6667" s="111">
        <v>45</v>
      </c>
      <c r="V6667" s="113">
        <f t="shared" si="1250"/>
        <v>1039</v>
      </c>
      <c r="W6667" s="113">
        <f t="shared" si="1251"/>
        <v>0</v>
      </c>
      <c r="X6667" s="112">
        <f t="shared" si="1252"/>
        <v>0</v>
      </c>
      <c r="Y6667" s="111"/>
      <c r="Z6667" s="110">
        <f t="shared" si="1248"/>
        <v>45</v>
      </c>
      <c r="AA6667" s="109">
        <f t="shared" si="1253"/>
        <v>51.95</v>
      </c>
      <c r="AB6667" s="109">
        <f t="shared" si="1254"/>
        <v>51950</v>
      </c>
      <c r="AC6667" s="108">
        <f t="shared" si="1255"/>
        <v>987.05</v>
      </c>
      <c r="AD6667" s="107">
        <f t="shared" si="1256"/>
        <v>2.2222222222222223E-2</v>
      </c>
      <c r="AE6667" s="106">
        <f t="shared" si="1257"/>
        <v>21.934444444444445</v>
      </c>
      <c r="AF6667" s="105">
        <f t="shared" si="1258"/>
        <v>21.934444444444445</v>
      </c>
      <c r="AG6667" s="105">
        <f t="shared" si="1259"/>
        <v>1017.0655555555555</v>
      </c>
      <c r="AH6667" s="88"/>
      <c r="AI6667" s="88"/>
      <c r="AJ6667" s="88"/>
      <c r="AK6667" s="88"/>
      <c r="AL6667" s="88"/>
      <c r="AM6667" s="88"/>
      <c r="AN6667" s="88"/>
      <c r="AO6667" s="88"/>
      <c r="AP6667" s="88"/>
      <c r="AQ6667" s="88"/>
      <c r="AR6667" s="88"/>
      <c r="AS6667" s="88"/>
      <c r="AT6667" s="88"/>
      <c r="AU6667" s="88"/>
      <c r="AV6667" s="88"/>
      <c r="AW6667" s="88"/>
      <c r="AX6667" s="88"/>
      <c r="AY6667" s="88"/>
      <c r="AZ6667" s="88"/>
      <c r="BA6667" s="88"/>
      <c r="BB6667" s="88"/>
      <c r="BC6667" s="88"/>
      <c r="BD6667" s="88"/>
      <c r="BE6667" s="88"/>
      <c r="BF6667" s="88"/>
      <c r="BG6667" s="88"/>
      <c r="BH6667" s="88"/>
      <c r="BI6667" s="88"/>
      <c r="BJ6667" s="88"/>
      <c r="BK6667" s="88"/>
      <c r="BL6667" s="88"/>
      <c r="BM6667" s="88"/>
      <c r="BN6667" s="88"/>
      <c r="BO6667" s="88"/>
      <c r="BP6667" s="88"/>
      <c r="BQ6667" s="88"/>
      <c r="BR6667" s="88"/>
      <c r="BS6667" s="88"/>
      <c r="BT6667" s="88"/>
      <c r="BU6667" s="88"/>
      <c r="BV6667" s="88"/>
      <c r="BW6667" s="88"/>
      <c r="BX6667" s="88"/>
      <c r="BY6667" s="88"/>
      <c r="BZ6667" s="88"/>
      <c r="CA6667" s="88"/>
      <c r="CB6667" s="88"/>
      <c r="CC6667" s="88"/>
      <c r="CD6667" s="88"/>
      <c r="CE6667" s="88"/>
      <c r="CF6667" s="88"/>
      <c r="CG6667" s="88"/>
      <c r="CH6667" s="88"/>
      <c r="CI6667" s="88"/>
      <c r="CJ6667" s="88"/>
      <c r="CK6667" s="88"/>
      <c r="CL6667" s="88"/>
      <c r="CM6667" s="88"/>
      <c r="CN6667" s="88"/>
      <c r="CO6667" s="88"/>
      <c r="CP6667" s="88"/>
      <c r="CQ6667" s="88"/>
      <c r="CR6667" s="88"/>
      <c r="CS6667" s="88"/>
      <c r="CT6667" s="88"/>
      <c r="CU6667" s="88"/>
      <c r="CV6667" s="88"/>
      <c r="CW6667" s="88"/>
      <c r="CX6667" s="88"/>
      <c r="CY6667" s="88"/>
      <c r="CZ6667" s="88"/>
      <c r="DA6667" s="88"/>
      <c r="DB6667" s="88"/>
      <c r="DC6667" s="88"/>
      <c r="DD6667" s="88"/>
      <c r="DE6667" s="88"/>
      <c r="DF6667" s="88"/>
      <c r="DG6667" s="88"/>
      <c r="DH6667" s="88"/>
      <c r="DI6667" s="88"/>
      <c r="DJ6667" s="88"/>
      <c r="DK6667" s="88"/>
      <c r="DL6667" s="88"/>
      <c r="DM6667" s="88"/>
      <c r="DN6667" s="88"/>
      <c r="DO6667" s="88"/>
      <c r="DP6667" s="88"/>
      <c r="DQ6667" s="88"/>
      <c r="DR6667" s="88"/>
      <c r="DS6667" s="88"/>
      <c r="DT6667" s="88"/>
      <c r="DU6667" s="88"/>
      <c r="DV6667" s="88"/>
      <c r="DW6667" s="88"/>
      <c r="DX6667" s="88"/>
      <c r="DY6667" s="88"/>
      <c r="DZ6667" s="88"/>
      <c r="EA6667" s="88"/>
      <c r="EB6667" s="88"/>
      <c r="EC6667" s="88"/>
      <c r="ED6667" s="88"/>
      <c r="EE6667" s="88"/>
      <c r="EF6667" s="88"/>
      <c r="EG6667" s="88"/>
      <c r="EH6667" s="88"/>
      <c r="EI6667" s="88"/>
      <c r="EJ6667" s="88"/>
      <c r="EK6667" s="88"/>
      <c r="EL6667" s="88"/>
      <c r="EM6667" s="88"/>
      <c r="EN6667" s="88"/>
      <c r="EO6667" s="88"/>
      <c r="EP6667" s="88"/>
      <c r="EQ6667" s="88"/>
      <c r="ER6667" s="88"/>
      <c r="ES6667" s="88"/>
      <c r="ET6667" s="88"/>
      <c r="EU6667" s="88"/>
      <c r="EV6667" s="88"/>
      <c r="EW6667" s="88"/>
      <c r="EX6667" s="88"/>
      <c r="EY6667" s="88"/>
      <c r="EZ6667" s="88"/>
      <c r="FA6667" s="88"/>
      <c r="FB6667" s="88"/>
      <c r="FC6667" s="88"/>
      <c r="FD6667" s="88"/>
      <c r="FE6667" s="88"/>
      <c r="FF6667" s="88"/>
      <c r="FG6667" s="88"/>
      <c r="FH6667" s="88"/>
      <c r="FI6667" s="88"/>
      <c r="FJ6667" s="88"/>
      <c r="FK6667" s="88"/>
      <c r="FL6667" s="88"/>
      <c r="FM6667" s="88"/>
      <c r="FN6667" s="88"/>
      <c r="FO6667" s="88"/>
      <c r="FP6667" s="88"/>
      <c r="FQ6667" s="88"/>
      <c r="FR6667" s="88"/>
      <c r="FS6667" s="88"/>
      <c r="FT6667" s="88"/>
      <c r="FU6667" s="88"/>
      <c r="FV6667" s="88"/>
      <c r="FW6667" s="88"/>
      <c r="FX6667" s="88"/>
      <c r="FY6667" s="88"/>
      <c r="FZ6667" s="88"/>
      <c r="GA6667" s="88"/>
      <c r="GB6667" s="88"/>
      <c r="GC6667" s="88"/>
      <c r="GD6667" s="88"/>
      <c r="GE6667" s="88"/>
      <c r="GF6667" s="88"/>
      <c r="GG6667" s="88"/>
      <c r="GH6667" s="88"/>
      <c r="GI6667" s="88"/>
      <c r="GJ6667" s="88"/>
      <c r="GK6667" s="88"/>
      <c r="GL6667" s="88"/>
      <c r="GM6667" s="88"/>
      <c r="GN6667" s="88"/>
      <c r="GO6667" s="88"/>
      <c r="GP6667" s="88"/>
      <c r="GQ6667" s="88"/>
      <c r="GR6667" s="88"/>
      <c r="GS6667" s="88"/>
      <c r="GT6667" s="88"/>
      <c r="GU6667" s="88"/>
      <c r="GV6667" s="88"/>
      <c r="GW6667" s="88"/>
      <c r="GX6667" s="88"/>
      <c r="GY6667" s="88"/>
      <c r="GZ6667" s="88"/>
      <c r="HA6667" s="88"/>
      <c r="HB6667" s="88"/>
      <c r="HC6667" s="88"/>
      <c r="HD6667" s="88"/>
      <c r="HE6667" s="88"/>
      <c r="HF6667" s="88"/>
      <c r="HG6667" s="88"/>
      <c r="HH6667" s="88"/>
      <c r="HI6667" s="88"/>
      <c r="HJ6667" s="88"/>
      <c r="HK6667" s="88"/>
      <c r="HL6667" s="88"/>
      <c r="HM6667" s="88"/>
      <c r="HN6667" s="88"/>
      <c r="HO6667" s="88"/>
      <c r="HP6667" s="88"/>
      <c r="HQ6667" s="88"/>
      <c r="HR6667" s="88"/>
      <c r="HS6667" s="88"/>
      <c r="HT6667" s="88"/>
      <c r="HU6667" s="88"/>
      <c r="HV6667" s="88"/>
      <c r="HW6667" s="88"/>
      <c r="HX6667" s="88"/>
      <c r="HY6667" s="88"/>
      <c r="HZ6667" s="88"/>
      <c r="IA6667" s="88"/>
      <c r="IB6667" s="88"/>
      <c r="IC6667" s="88"/>
      <c r="ID6667" s="88"/>
      <c r="IE6667" s="88"/>
      <c r="IF6667" s="88"/>
      <c r="IG6667" s="88"/>
      <c r="IH6667" s="88"/>
      <c r="II6667" s="88"/>
      <c r="IJ6667" s="88"/>
      <c r="IK6667" s="88"/>
      <c r="IL6667" s="88"/>
      <c r="IM6667" s="88"/>
      <c r="IN6667" s="88"/>
      <c r="IO6667" s="88"/>
      <c r="IP6667" s="88"/>
      <c r="IQ6667" s="88"/>
      <c r="IR6667" s="88"/>
      <c r="IS6667" s="88"/>
      <c r="IT6667" s="88"/>
      <c r="IU6667" s="88"/>
      <c r="IV6667" s="88"/>
      <c r="IW6667" s="88"/>
      <c r="IX6667" s="88"/>
      <c r="IY6667" s="88"/>
      <c r="IZ6667" s="88"/>
      <c r="JA6667" s="88"/>
      <c r="JB6667" s="88"/>
      <c r="JC6667" s="88"/>
      <c r="JD6667" s="88"/>
      <c r="JE6667" s="88"/>
      <c r="JF6667" s="88"/>
      <c r="JG6667" s="88"/>
      <c r="JH6667" s="88"/>
      <c r="JI6667" s="88"/>
      <c r="JJ6667" s="88"/>
      <c r="JK6667" s="88"/>
      <c r="JL6667" s="88"/>
      <c r="JM6667" s="88"/>
      <c r="JN6667" s="88"/>
      <c r="JO6667" s="88"/>
      <c r="JP6667" s="88"/>
      <c r="JQ6667" s="88"/>
      <c r="JR6667" s="88"/>
      <c r="JS6667" s="88"/>
      <c r="JT6667" s="88"/>
      <c r="JU6667" s="88"/>
      <c r="JV6667" s="88"/>
      <c r="JW6667" s="88"/>
      <c r="JX6667" s="88"/>
      <c r="JY6667" s="88"/>
      <c r="JZ6667" s="88"/>
      <c r="KA6667" s="88"/>
      <c r="KB6667" s="88"/>
      <c r="KC6667" s="88"/>
      <c r="KD6667" s="88"/>
      <c r="KE6667" s="88"/>
      <c r="KF6667" s="88"/>
      <c r="KG6667" s="88"/>
      <c r="KH6667" s="88"/>
      <c r="KI6667" s="88"/>
      <c r="KJ6667" s="88"/>
      <c r="KK6667" s="88"/>
      <c r="KL6667" s="88"/>
      <c r="KM6667" s="88"/>
      <c r="KN6667" s="88"/>
      <c r="KO6667" s="88"/>
      <c r="KP6667" s="88"/>
      <c r="KQ6667" s="88"/>
      <c r="KR6667" s="88"/>
      <c r="KS6667" s="88"/>
      <c r="KT6667" s="88"/>
      <c r="KU6667" s="88"/>
      <c r="KV6667" s="88"/>
      <c r="KW6667" s="88"/>
      <c r="KX6667" s="88"/>
      <c r="KY6667" s="88"/>
      <c r="KZ6667" s="88"/>
      <c r="LA6667" s="88"/>
      <c r="LB6667" s="88"/>
      <c r="LC6667" s="88"/>
      <c r="LD6667" s="88"/>
      <c r="LE6667" s="88"/>
      <c r="LF6667" s="88"/>
      <c r="LG6667" s="88"/>
      <c r="LH6667" s="88"/>
      <c r="LI6667" s="88"/>
      <c r="LJ6667" s="88"/>
      <c r="LK6667" s="88"/>
      <c r="LL6667" s="88"/>
      <c r="LM6667" s="88"/>
      <c r="LN6667" s="88"/>
      <c r="LO6667" s="88"/>
      <c r="LP6667" s="88"/>
      <c r="LQ6667" s="88"/>
      <c r="LR6667" s="88"/>
      <c r="LS6667" s="88"/>
      <c r="LT6667" s="88"/>
      <c r="LU6667" s="88"/>
      <c r="LV6667" s="88"/>
      <c r="LW6667" s="88"/>
      <c r="LX6667" s="88"/>
      <c r="LY6667" s="88"/>
      <c r="LZ6667" s="88"/>
      <c r="MA6667" s="88"/>
      <c r="MB6667" s="88"/>
      <c r="MC6667" s="88"/>
      <c r="MD6667" s="88"/>
      <c r="ME6667" s="88"/>
      <c r="MF6667" s="88"/>
      <c r="MG6667" s="88"/>
      <c r="MH6667" s="88"/>
      <c r="MI6667" s="88"/>
      <c r="MJ6667" s="88"/>
      <c r="MK6667" s="88"/>
      <c r="ML6667" s="88"/>
      <c r="MM6667" s="88"/>
      <c r="MN6667" s="88"/>
      <c r="MO6667" s="88"/>
      <c r="MP6667" s="88"/>
      <c r="MQ6667" s="88"/>
      <c r="MR6667" s="88"/>
      <c r="MS6667" s="88"/>
      <c r="MT6667" s="88"/>
      <c r="MU6667" s="88"/>
      <c r="MV6667" s="88"/>
      <c r="MW6667" s="88"/>
      <c r="MX6667" s="88"/>
      <c r="MY6667" s="88"/>
      <c r="MZ6667" s="88"/>
      <c r="NA6667" s="88"/>
      <c r="NB6667" s="88"/>
      <c r="NC6667" s="88"/>
      <c r="ND6667" s="88"/>
      <c r="NE6667" s="88"/>
      <c r="NF6667" s="88"/>
      <c r="NG6667" s="88"/>
      <c r="NH6667" s="88"/>
      <c r="NI6667" s="88"/>
      <c r="NJ6667" s="88"/>
      <c r="NK6667" s="88"/>
      <c r="NL6667" s="88"/>
      <c r="NM6667" s="88"/>
      <c r="NN6667" s="88"/>
      <c r="NO6667" s="88"/>
      <c r="NP6667" s="88"/>
      <c r="NQ6667" s="88"/>
      <c r="NR6667" s="88"/>
      <c r="NS6667" s="88"/>
      <c r="NT6667" s="88"/>
      <c r="NU6667" s="88"/>
      <c r="NV6667" s="88"/>
      <c r="NW6667" s="88"/>
      <c r="NX6667" s="88"/>
      <c r="NY6667" s="88"/>
      <c r="NZ6667" s="88"/>
      <c r="OA6667" s="88"/>
      <c r="OB6667" s="88"/>
      <c r="OC6667" s="88"/>
      <c r="OD6667" s="88"/>
      <c r="OE6667" s="88"/>
      <c r="OF6667" s="88"/>
      <c r="OG6667" s="88"/>
      <c r="OH6667" s="88"/>
      <c r="OI6667" s="88"/>
      <c r="OJ6667" s="88"/>
      <c r="OK6667" s="88"/>
      <c r="OL6667" s="88"/>
      <c r="OM6667" s="88"/>
      <c r="ON6667" s="88"/>
      <c r="OO6667" s="88"/>
      <c r="OP6667" s="88"/>
      <c r="OQ6667" s="88"/>
      <c r="OR6667" s="88"/>
      <c r="OS6667" s="88"/>
      <c r="OT6667" s="88"/>
      <c r="OU6667" s="88"/>
      <c r="OV6667" s="88"/>
      <c r="OW6667" s="88"/>
      <c r="OX6667" s="88"/>
      <c r="OY6667" s="88"/>
      <c r="OZ6667" s="88"/>
      <c r="PA6667" s="88"/>
      <c r="PB6667" s="88"/>
      <c r="PC6667" s="88"/>
      <c r="PD6667" s="88"/>
      <c r="PE6667" s="88"/>
      <c r="PF6667" s="88"/>
      <c r="PG6667" s="88"/>
      <c r="PH6667" s="88"/>
      <c r="PI6667" s="88"/>
      <c r="PJ6667" s="88"/>
      <c r="PK6667" s="88"/>
      <c r="PL6667" s="88"/>
      <c r="PM6667" s="88"/>
      <c r="PN6667" s="88"/>
      <c r="PO6667" s="88"/>
      <c r="PP6667" s="88"/>
      <c r="PQ6667" s="88"/>
      <c r="PR6667" s="88"/>
      <c r="PS6667" s="88"/>
      <c r="PT6667" s="88"/>
      <c r="PU6667" s="88"/>
      <c r="PV6667" s="88"/>
      <c r="PW6667" s="88"/>
      <c r="PX6667" s="88"/>
      <c r="PY6667" s="88"/>
      <c r="PZ6667" s="88"/>
      <c r="QA6667" s="88"/>
      <c r="QB6667" s="88"/>
      <c r="QC6667" s="88"/>
      <c r="QD6667" s="88"/>
      <c r="QE6667" s="88"/>
      <c r="QF6667" s="88"/>
      <c r="QG6667" s="88"/>
      <c r="QH6667" s="88"/>
      <c r="QI6667" s="88"/>
      <c r="QJ6667" s="88"/>
      <c r="QK6667" s="88"/>
      <c r="QL6667" s="88"/>
      <c r="QM6667" s="88"/>
      <c r="QN6667" s="88"/>
      <c r="QO6667" s="88"/>
      <c r="QP6667" s="88"/>
      <c r="QQ6667" s="88"/>
      <c r="QR6667" s="88"/>
      <c r="QS6667" s="88"/>
      <c r="QT6667" s="88"/>
      <c r="QU6667" s="88"/>
      <c r="QV6667" s="88"/>
      <c r="QW6667" s="88"/>
      <c r="QX6667" s="88"/>
      <c r="QY6667" s="88"/>
      <c r="QZ6667" s="88"/>
      <c r="RA6667" s="88"/>
      <c r="RB6667" s="88"/>
      <c r="RC6667" s="88"/>
      <c r="RD6667" s="88"/>
      <c r="RE6667" s="88"/>
      <c r="RF6667" s="88"/>
      <c r="RG6667" s="88"/>
      <c r="RH6667" s="88"/>
      <c r="RI6667" s="88"/>
      <c r="RJ6667" s="88"/>
      <c r="RK6667" s="88"/>
      <c r="RL6667" s="88"/>
      <c r="RM6667" s="88"/>
      <c r="RN6667" s="88"/>
      <c r="RO6667" s="88"/>
      <c r="RP6667" s="88"/>
      <c r="RQ6667" s="88"/>
      <c r="RR6667" s="88"/>
      <c r="RS6667" s="88"/>
      <c r="RT6667" s="88"/>
      <c r="RU6667" s="88"/>
      <c r="RV6667" s="88"/>
      <c r="RW6667" s="88"/>
      <c r="RX6667" s="88"/>
      <c r="RY6667" s="88"/>
      <c r="RZ6667" s="88"/>
      <c r="SA6667" s="88"/>
      <c r="SB6667" s="88"/>
      <c r="SC6667" s="88"/>
      <c r="SD6667" s="88"/>
      <c r="SE6667" s="88"/>
      <c r="SF6667" s="88"/>
      <c r="SG6667" s="88"/>
      <c r="SH6667" s="88"/>
      <c r="SI6667" s="88"/>
      <c r="SJ6667" s="88"/>
      <c r="SK6667" s="88"/>
      <c r="SL6667" s="88"/>
      <c r="SM6667" s="88"/>
      <c r="SN6667" s="88"/>
      <c r="SO6667" s="88"/>
      <c r="SP6667" s="88"/>
      <c r="SQ6667" s="88"/>
      <c r="SR6667" s="88"/>
      <c r="SS6667" s="88"/>
      <c r="ST6667" s="88"/>
      <c r="SU6667" s="88"/>
      <c r="SV6667" s="88"/>
      <c r="SW6667" s="88"/>
      <c r="SX6667" s="88"/>
      <c r="SY6667" s="88"/>
      <c r="SZ6667" s="88"/>
      <c r="TA6667" s="88"/>
      <c r="TB6667" s="88"/>
      <c r="TC6667" s="88"/>
      <c r="TD6667" s="88"/>
      <c r="TE6667" s="88"/>
      <c r="TF6667" s="88"/>
      <c r="TG6667" s="88"/>
      <c r="TH6667" s="88"/>
      <c r="TI6667" s="88"/>
      <c r="TJ6667" s="88"/>
      <c r="TK6667" s="88"/>
      <c r="TL6667" s="88"/>
      <c r="TM6667" s="88"/>
      <c r="TN6667" s="88"/>
      <c r="TO6667" s="88"/>
      <c r="TP6667" s="88"/>
      <c r="TQ6667" s="88"/>
      <c r="TR6667" s="88"/>
      <c r="TS6667" s="88"/>
      <c r="TT6667" s="88"/>
      <c r="TU6667" s="88"/>
      <c r="TV6667" s="88"/>
      <c r="TW6667" s="88"/>
      <c r="TX6667" s="88"/>
      <c r="TY6667" s="88"/>
      <c r="TZ6667" s="88"/>
      <c r="UA6667" s="88"/>
      <c r="UB6667" s="88"/>
      <c r="UC6667" s="88"/>
      <c r="UD6667" s="88"/>
      <c r="UE6667" s="88"/>
      <c r="UF6667" s="88"/>
      <c r="UG6667" s="88"/>
      <c r="UH6667" s="88"/>
      <c r="UI6667" s="88"/>
      <c r="UJ6667" s="88"/>
      <c r="UK6667" s="88"/>
      <c r="UL6667" s="88"/>
      <c r="UM6667" s="88"/>
      <c r="UN6667" s="88"/>
      <c r="UO6667" s="88"/>
      <c r="UP6667" s="88"/>
      <c r="UQ6667" s="88"/>
      <c r="UR6667" s="88"/>
      <c r="US6667" s="88"/>
      <c r="UT6667" s="88"/>
      <c r="UU6667" s="88"/>
      <c r="UV6667" s="88"/>
      <c r="UW6667" s="88"/>
      <c r="UX6667" s="88"/>
      <c r="UY6667" s="88"/>
      <c r="UZ6667" s="88"/>
      <c r="VA6667" s="88"/>
      <c r="VB6667" s="88"/>
      <c r="VC6667" s="88"/>
      <c r="VD6667" s="88"/>
      <c r="VE6667" s="88"/>
      <c r="VF6667" s="88"/>
      <c r="VG6667" s="88"/>
      <c r="VH6667" s="88"/>
      <c r="VI6667" s="88"/>
      <c r="VJ6667" s="88"/>
      <c r="VK6667" s="88"/>
      <c r="VL6667" s="88"/>
      <c r="VM6667" s="88"/>
      <c r="VN6667" s="88"/>
      <c r="VO6667" s="88"/>
      <c r="VP6667" s="88"/>
      <c r="VQ6667" s="88"/>
      <c r="VR6667" s="88"/>
      <c r="VS6667" s="88"/>
      <c r="VT6667" s="88"/>
      <c r="VU6667" s="88"/>
      <c r="VV6667" s="88"/>
      <c r="VW6667" s="88"/>
      <c r="VX6667" s="88"/>
      <c r="VY6667" s="88"/>
      <c r="VZ6667" s="88"/>
      <c r="WA6667" s="88"/>
      <c r="WB6667" s="88"/>
      <c r="WC6667" s="88"/>
      <c r="WD6667" s="88"/>
      <c r="WE6667" s="88"/>
      <c r="WF6667" s="88"/>
      <c r="WG6667" s="88"/>
      <c r="WH6667" s="88"/>
      <c r="WI6667" s="88"/>
      <c r="WJ6667" s="88"/>
      <c r="WK6667" s="88"/>
      <c r="WL6667" s="88"/>
      <c r="WM6667" s="88"/>
      <c r="WN6667" s="88"/>
      <c r="WO6667" s="88"/>
      <c r="WP6667" s="88"/>
      <c r="WQ6667" s="88"/>
      <c r="WR6667" s="88"/>
      <c r="WS6667" s="88"/>
      <c r="WT6667" s="88"/>
      <c r="WU6667" s="88"/>
      <c r="WV6667" s="88"/>
      <c r="WW6667" s="88"/>
      <c r="WX6667" s="88"/>
      <c r="WY6667" s="88"/>
      <c r="WZ6667" s="88"/>
      <c r="XA6667" s="88"/>
      <c r="XB6667" s="88"/>
      <c r="XC6667" s="88"/>
      <c r="XD6667" s="88"/>
      <c r="XE6667" s="88"/>
      <c r="XF6667" s="88"/>
      <c r="XG6667" s="88"/>
      <c r="XH6667" s="88"/>
      <c r="XI6667" s="88"/>
      <c r="XJ6667" s="88"/>
      <c r="XK6667" s="88"/>
      <c r="XL6667" s="88"/>
      <c r="XM6667" s="88"/>
      <c r="XN6667" s="88"/>
      <c r="XO6667" s="88"/>
      <c r="XP6667" s="88"/>
      <c r="XQ6667" s="88"/>
      <c r="XR6667" s="88"/>
      <c r="XS6667" s="88"/>
      <c r="XT6667" s="88"/>
      <c r="XU6667" s="88"/>
      <c r="XV6667" s="88"/>
      <c r="XW6667" s="88"/>
      <c r="XX6667" s="88"/>
      <c r="XY6667" s="88"/>
      <c r="XZ6667" s="88"/>
      <c r="YA6667" s="88"/>
      <c r="YB6667" s="88"/>
      <c r="YC6667" s="88"/>
      <c r="YD6667" s="88"/>
      <c r="YE6667" s="88"/>
      <c r="YF6667" s="88"/>
      <c r="YG6667" s="88"/>
      <c r="YH6667" s="88"/>
      <c r="YI6667" s="88"/>
      <c r="YJ6667" s="88"/>
      <c r="YK6667" s="88"/>
      <c r="YL6667" s="88"/>
      <c r="YM6667" s="88"/>
      <c r="YN6667" s="88"/>
      <c r="YO6667" s="88"/>
      <c r="YP6667" s="88"/>
      <c r="YQ6667" s="88"/>
      <c r="YR6667" s="88"/>
      <c r="YS6667" s="88"/>
      <c r="YT6667" s="88"/>
      <c r="YU6667" s="88"/>
      <c r="YV6667" s="88"/>
      <c r="YW6667" s="88"/>
      <c r="YX6667" s="88"/>
      <c r="YY6667" s="88"/>
      <c r="YZ6667" s="88"/>
      <c r="ZA6667" s="88"/>
      <c r="ZB6667" s="88"/>
      <c r="ZC6667" s="88"/>
      <c r="ZD6667" s="88"/>
      <c r="ZE6667" s="88"/>
      <c r="ZF6667" s="88"/>
      <c r="ZG6667" s="88"/>
      <c r="ZH6667" s="88"/>
      <c r="ZI6667" s="88"/>
      <c r="ZJ6667" s="88"/>
      <c r="ZK6667" s="88"/>
      <c r="ZL6667" s="88"/>
      <c r="ZM6667" s="88"/>
      <c r="ZN6667" s="88"/>
      <c r="ZO6667" s="88"/>
      <c r="ZP6667" s="88"/>
      <c r="ZQ6667" s="88"/>
      <c r="ZR6667" s="88"/>
      <c r="ZS6667" s="88"/>
      <c r="ZT6667" s="88"/>
      <c r="ZU6667" s="88"/>
      <c r="ZV6667" s="88"/>
      <c r="ZW6667" s="88"/>
      <c r="ZX6667" s="88"/>
      <c r="ZY6667" s="88"/>
      <c r="ZZ6667" s="88"/>
      <c r="AAA6667" s="88"/>
      <c r="AAB6667" s="88"/>
      <c r="AAC6667" s="88"/>
      <c r="AAD6667" s="88"/>
      <c r="AAE6667" s="88"/>
      <c r="AAF6667" s="88"/>
      <c r="AAG6667" s="88"/>
      <c r="AAH6667" s="88"/>
      <c r="AAI6667" s="88"/>
      <c r="AAJ6667" s="88"/>
      <c r="AAK6667" s="88"/>
      <c r="AAL6667" s="88"/>
      <c r="AAM6667" s="88"/>
      <c r="AAN6667" s="88"/>
      <c r="AAO6667" s="88"/>
      <c r="AAP6667" s="88"/>
      <c r="AAQ6667" s="88"/>
      <c r="AAR6667" s="88"/>
      <c r="AAS6667" s="88"/>
      <c r="AAT6667" s="88"/>
      <c r="AAU6667" s="88"/>
      <c r="AAV6667" s="88"/>
      <c r="AAW6667" s="88"/>
      <c r="AAX6667" s="88"/>
      <c r="AAY6667" s="88"/>
      <c r="AAZ6667" s="88"/>
      <c r="ABA6667" s="88"/>
      <c r="ABB6667" s="88"/>
      <c r="ABC6667" s="88"/>
      <c r="ABD6667" s="88"/>
      <c r="ABE6667" s="88"/>
      <c r="ABF6667" s="88"/>
      <c r="ABG6667" s="88"/>
      <c r="ABH6667" s="88"/>
      <c r="ABI6667" s="88"/>
      <c r="ABJ6667" s="88"/>
      <c r="ABK6667" s="88"/>
      <c r="ABL6667" s="88"/>
      <c r="ABM6667" s="88"/>
      <c r="ABN6667" s="88"/>
      <c r="ABO6667" s="88"/>
      <c r="ABP6667" s="88"/>
      <c r="ABQ6667" s="88"/>
      <c r="ABR6667" s="88"/>
      <c r="ABS6667" s="88"/>
      <c r="ABT6667" s="88"/>
      <c r="ABU6667" s="88"/>
      <c r="ABV6667" s="88"/>
      <c r="ABW6667" s="88"/>
      <c r="ABX6667" s="88"/>
      <c r="ABY6667" s="88"/>
      <c r="ABZ6667" s="88"/>
      <c r="ACA6667" s="88"/>
      <c r="ACB6667" s="88"/>
      <c r="ACC6667" s="88"/>
      <c r="ACD6667" s="88"/>
      <c r="ACE6667" s="88"/>
      <c r="ACF6667" s="88"/>
      <c r="ACG6667" s="88"/>
      <c r="ACH6667" s="88"/>
      <c r="ACI6667" s="88"/>
      <c r="ACJ6667" s="88"/>
      <c r="ACK6667" s="88"/>
      <c r="ACL6667" s="88"/>
      <c r="ACM6667" s="88"/>
      <c r="ACN6667" s="88"/>
      <c r="ACO6667" s="88"/>
      <c r="ACP6667" s="88"/>
      <c r="ACQ6667" s="88"/>
      <c r="ACR6667" s="88"/>
      <c r="ACS6667" s="88"/>
      <c r="ACT6667" s="88"/>
      <c r="ACU6667" s="88"/>
      <c r="ACV6667" s="88"/>
      <c r="ACW6667" s="88"/>
      <c r="ACX6667" s="88"/>
      <c r="ACY6667" s="88"/>
      <c r="ACZ6667" s="88"/>
      <c r="ADA6667" s="88"/>
      <c r="ADB6667" s="88"/>
      <c r="ADC6667" s="88"/>
      <c r="ADD6667" s="88"/>
      <c r="ADE6667" s="88"/>
      <c r="ADF6667" s="88"/>
      <c r="ADG6667" s="88"/>
      <c r="ADH6667" s="88"/>
      <c r="ADI6667" s="88"/>
      <c r="ADJ6667" s="88"/>
      <c r="ADK6667" s="88"/>
      <c r="ADL6667" s="88"/>
      <c r="ADM6667" s="88"/>
      <c r="ADN6667" s="88"/>
      <c r="ADO6667" s="88"/>
      <c r="ADP6667" s="88"/>
      <c r="ADQ6667" s="88"/>
      <c r="ADR6667" s="88"/>
      <c r="ADS6667" s="88"/>
      <c r="ADT6667" s="88"/>
      <c r="ADU6667" s="88"/>
      <c r="ADV6667" s="88"/>
      <c r="ADW6667" s="88"/>
      <c r="ADX6667" s="88"/>
      <c r="ADY6667" s="88"/>
      <c r="ADZ6667" s="88"/>
      <c r="AEA6667" s="88"/>
      <c r="AEB6667" s="88"/>
      <c r="AEC6667" s="88"/>
      <c r="AED6667" s="88"/>
      <c r="AEE6667" s="88"/>
      <c r="AEF6667" s="88"/>
      <c r="AEG6667" s="88"/>
      <c r="AEH6667" s="88"/>
      <c r="AEI6667" s="88"/>
      <c r="AEJ6667" s="88"/>
      <c r="AEK6667" s="88"/>
      <c r="AEL6667" s="88"/>
      <c r="AEM6667" s="88"/>
      <c r="AEN6667" s="88"/>
      <c r="AEO6667" s="88"/>
      <c r="AEP6667" s="88"/>
      <c r="AEQ6667" s="88"/>
      <c r="AER6667" s="88"/>
      <c r="AES6667" s="88"/>
      <c r="AET6667" s="88"/>
      <c r="AEU6667" s="88"/>
      <c r="AEV6667" s="88"/>
      <c r="AEW6667" s="88"/>
      <c r="AEX6667" s="88"/>
      <c r="AEY6667" s="88"/>
      <c r="AEZ6667" s="88"/>
      <c r="AFA6667" s="88"/>
      <c r="AFB6667" s="88"/>
      <c r="AFC6667" s="88"/>
      <c r="AFD6667" s="88"/>
      <c r="AFE6667" s="88"/>
      <c r="AFF6667" s="88"/>
      <c r="AFG6667" s="88"/>
      <c r="AFH6667" s="88"/>
      <c r="AFI6667" s="88"/>
      <c r="AFJ6667" s="88"/>
      <c r="AFK6667" s="88"/>
      <c r="AFL6667" s="88"/>
      <c r="AFM6667" s="88"/>
      <c r="AFN6667" s="88"/>
      <c r="AFO6667" s="88"/>
      <c r="AFP6667" s="88"/>
      <c r="AFQ6667" s="88"/>
      <c r="AFR6667" s="88"/>
      <c r="AFS6667" s="88"/>
      <c r="AFT6667" s="88"/>
      <c r="AFU6667" s="88"/>
      <c r="AFV6667" s="88"/>
      <c r="AFW6667" s="88"/>
      <c r="AFX6667" s="88"/>
      <c r="AFY6667" s="88"/>
      <c r="AFZ6667" s="88"/>
      <c r="AGA6667" s="88"/>
      <c r="AGB6667" s="88"/>
      <c r="AGC6667" s="88"/>
      <c r="AGD6667" s="88"/>
      <c r="AGE6667" s="88"/>
      <c r="AGF6667" s="88"/>
      <c r="AGG6667" s="88"/>
      <c r="AGH6667" s="88"/>
      <c r="AGI6667" s="88"/>
      <c r="AGJ6667" s="88"/>
      <c r="AGK6667" s="88"/>
      <c r="AGL6667" s="88"/>
      <c r="AGM6667" s="88"/>
      <c r="AGN6667" s="88"/>
      <c r="AGO6667" s="88"/>
      <c r="AGP6667" s="88"/>
      <c r="AGQ6667" s="88"/>
      <c r="AGR6667" s="88"/>
      <c r="AGS6667" s="88"/>
      <c r="AGT6667" s="88"/>
      <c r="AGU6667" s="88"/>
      <c r="AGV6667" s="88"/>
      <c r="AGW6667" s="88"/>
      <c r="AGX6667" s="88"/>
      <c r="AGY6667" s="88"/>
      <c r="AGZ6667" s="88"/>
      <c r="AHA6667" s="88"/>
      <c r="AHB6667" s="88"/>
      <c r="AHC6667" s="88"/>
      <c r="AHD6667" s="88"/>
      <c r="AHE6667" s="88"/>
      <c r="AHF6667" s="88"/>
      <c r="AHG6667" s="88"/>
      <c r="AHH6667" s="88"/>
      <c r="AHI6667" s="88"/>
      <c r="AHJ6667" s="88"/>
      <c r="AHK6667" s="88"/>
      <c r="AHL6667" s="88"/>
      <c r="AHM6667" s="88"/>
      <c r="AHN6667" s="88"/>
      <c r="AHO6667" s="88"/>
      <c r="AHP6667" s="88"/>
      <c r="AHQ6667" s="88"/>
      <c r="AHR6667" s="88"/>
      <c r="AHS6667" s="88"/>
      <c r="AHT6667" s="88"/>
      <c r="AHU6667" s="88"/>
      <c r="AHV6667" s="88"/>
      <c r="AHW6667" s="88"/>
      <c r="AHX6667" s="88"/>
      <c r="AHY6667" s="88"/>
      <c r="AHZ6667" s="88"/>
      <c r="AIA6667" s="88"/>
      <c r="AIB6667" s="88"/>
      <c r="AIC6667" s="88"/>
      <c r="AID6667" s="88"/>
      <c r="AIE6667" s="88"/>
      <c r="AIF6667" s="88"/>
      <c r="AIG6667" s="88"/>
      <c r="AIH6667" s="88"/>
      <c r="AII6667" s="88"/>
      <c r="AIJ6667" s="88"/>
      <c r="AIK6667" s="88"/>
      <c r="AIL6667" s="88"/>
      <c r="AIM6667" s="88"/>
      <c r="AIN6667" s="88"/>
      <c r="AIO6667" s="88"/>
      <c r="AIP6667" s="88"/>
      <c r="AIQ6667" s="88"/>
      <c r="AIR6667" s="88"/>
      <c r="AIS6667" s="88"/>
      <c r="AIT6667" s="88"/>
      <c r="AIU6667" s="88"/>
      <c r="AIV6667" s="88"/>
      <c r="AIW6667" s="88"/>
      <c r="AIX6667" s="88"/>
      <c r="AIY6667" s="88"/>
      <c r="AIZ6667" s="88"/>
      <c r="AJA6667" s="88"/>
      <c r="AJB6667" s="88"/>
      <c r="AJC6667" s="88"/>
      <c r="AJD6667" s="88"/>
      <c r="AJE6667" s="88"/>
      <c r="AJF6667" s="88"/>
      <c r="AJG6667" s="88"/>
      <c r="AJH6667" s="88"/>
      <c r="AJI6667" s="88"/>
      <c r="AJJ6667" s="88"/>
      <c r="AJK6667" s="88"/>
      <c r="AJL6667" s="88"/>
      <c r="AJM6667" s="88"/>
      <c r="AJN6667" s="88"/>
      <c r="AJO6667" s="88"/>
      <c r="AJP6667" s="88"/>
      <c r="AJQ6667" s="88"/>
      <c r="AJR6667" s="88"/>
      <c r="AJS6667" s="88"/>
      <c r="AJT6667" s="88"/>
      <c r="AJU6667" s="88"/>
      <c r="AJV6667" s="88"/>
      <c r="AJW6667" s="88"/>
      <c r="AJX6667" s="88"/>
      <c r="AJY6667" s="88"/>
      <c r="AJZ6667" s="88"/>
      <c r="AKA6667" s="88"/>
      <c r="AKB6667" s="88"/>
      <c r="AKC6667" s="88"/>
      <c r="AKD6667" s="88"/>
      <c r="AKE6667" s="88"/>
      <c r="AKF6667" s="88"/>
      <c r="AKG6667" s="88"/>
      <c r="AKH6667" s="88"/>
      <c r="AKI6667" s="88"/>
      <c r="AKJ6667" s="88"/>
      <c r="AKK6667" s="88"/>
      <c r="AKL6667" s="88"/>
      <c r="AKM6667" s="88"/>
      <c r="AKN6667" s="88"/>
      <c r="AKO6667" s="88"/>
      <c r="AKP6667" s="88"/>
      <c r="AKQ6667" s="88"/>
      <c r="AKR6667" s="88"/>
      <c r="AKS6667" s="88"/>
      <c r="AKT6667" s="88"/>
      <c r="AKU6667" s="88"/>
      <c r="AKV6667" s="88"/>
      <c r="AKW6667" s="88"/>
      <c r="AKX6667" s="88"/>
      <c r="AKY6667" s="88"/>
      <c r="AKZ6667" s="88"/>
      <c r="ALA6667" s="88"/>
      <c r="ALB6667" s="88"/>
      <c r="ALC6667" s="88"/>
      <c r="ALD6667" s="88"/>
      <c r="ALE6667" s="88"/>
      <c r="ALF6667" s="88"/>
      <c r="ALG6667" s="88"/>
      <c r="ALH6667" s="88"/>
      <c r="ALI6667" s="88"/>
      <c r="ALJ6667" s="88"/>
      <c r="ALK6667" s="88"/>
      <c r="ALL6667" s="88"/>
      <c r="ALM6667" s="88"/>
      <c r="ALN6667" s="88"/>
      <c r="ALO6667" s="88"/>
      <c r="ALP6667" s="88"/>
      <c r="ALQ6667" s="88"/>
      <c r="ALR6667" s="88"/>
      <c r="ALS6667" s="88"/>
      <c r="ALT6667" s="88"/>
      <c r="ALU6667" s="88"/>
      <c r="ALV6667" s="88"/>
      <c r="ALW6667" s="88"/>
      <c r="ALX6667" s="88"/>
      <c r="ALY6667" s="88"/>
      <c r="ALZ6667" s="88"/>
      <c r="AMA6667" s="88"/>
      <c r="AMB6667" s="88"/>
      <c r="AMC6667" s="88"/>
      <c r="AMD6667" s="88"/>
      <c r="AME6667" s="88"/>
      <c r="AMF6667" s="88"/>
      <c r="AMG6667" s="88"/>
      <c r="AMH6667" s="88"/>
      <c r="AMI6667" s="88"/>
      <c r="AMJ6667" s="88"/>
      <c r="AMK6667" s="88"/>
      <c r="AML6667" s="88"/>
      <c r="AMM6667" s="88"/>
      <c r="AMN6667" s="88"/>
      <c r="AMO6667" s="88"/>
    </row>
    <row r="6668" spans="1:1029" s="104" customFormat="1" x14ac:dyDescent="0.35">
      <c r="A6668" s="21">
        <v>10141103</v>
      </c>
      <c r="B6668" s="158" t="s">
        <v>725</v>
      </c>
      <c r="C6668" s="115" t="s">
        <v>710</v>
      </c>
      <c r="D6668" s="124" t="s">
        <v>789</v>
      </c>
      <c r="E6668" s="114" t="str">
        <f t="shared" si="1249"/>
        <v>TRANSFORMADOR MARCA:ORMAZABAL PT New (Possulane) PT New (Possulane)</v>
      </c>
      <c r="F6668" s="124"/>
      <c r="G6668" s="132" t="s">
        <v>789</v>
      </c>
      <c r="H6668" s="141" t="s">
        <v>784</v>
      </c>
      <c r="I6668" s="136"/>
      <c r="J6668" s="124"/>
      <c r="K6668" s="129" t="s">
        <v>788</v>
      </c>
      <c r="L6668" s="142" t="s">
        <v>787</v>
      </c>
      <c r="M6668" s="124">
        <v>250</v>
      </c>
      <c r="N6668" s="124">
        <v>33</v>
      </c>
      <c r="O6668" s="21">
        <v>0.4</v>
      </c>
      <c r="P6668" s="124" t="s">
        <v>514</v>
      </c>
      <c r="Q6668" s="142">
        <v>2017</v>
      </c>
      <c r="R6668" s="124" t="s">
        <v>786</v>
      </c>
      <c r="S6668" s="124">
        <v>268515</v>
      </c>
      <c r="T6668" s="116">
        <v>991</v>
      </c>
      <c r="U6668" s="111">
        <v>45</v>
      </c>
      <c r="V6668" s="113">
        <f t="shared" si="1250"/>
        <v>991</v>
      </c>
      <c r="W6668" s="113">
        <f t="shared" si="1251"/>
        <v>0</v>
      </c>
      <c r="X6668" s="112">
        <f t="shared" si="1252"/>
        <v>0</v>
      </c>
      <c r="Y6668" s="111"/>
      <c r="Z6668" s="110">
        <f t="shared" si="1248"/>
        <v>45</v>
      </c>
      <c r="AA6668" s="109">
        <f t="shared" si="1253"/>
        <v>49.550000000000004</v>
      </c>
      <c r="AB6668" s="109">
        <f t="shared" si="1254"/>
        <v>49550.000000000007</v>
      </c>
      <c r="AC6668" s="108">
        <f t="shared" si="1255"/>
        <v>941.45</v>
      </c>
      <c r="AD6668" s="107">
        <f t="shared" si="1256"/>
        <v>2.2222222222222223E-2</v>
      </c>
      <c r="AE6668" s="106">
        <f t="shared" si="1257"/>
        <v>20.921111111111113</v>
      </c>
      <c r="AF6668" s="105">
        <f t="shared" si="1258"/>
        <v>20.921111111111113</v>
      </c>
      <c r="AG6668" s="105">
        <f t="shared" si="1259"/>
        <v>970.07888888888886</v>
      </c>
      <c r="AH6668" s="88"/>
      <c r="AI6668" s="88"/>
      <c r="AJ6668" s="88"/>
      <c r="AK6668" s="88"/>
      <c r="AL6668" s="88"/>
      <c r="AM6668" s="88"/>
      <c r="AN6668" s="88"/>
      <c r="AO6668" s="88"/>
      <c r="AP6668" s="88"/>
      <c r="AQ6668" s="88"/>
      <c r="AR6668" s="88"/>
      <c r="AS6668" s="88"/>
      <c r="AT6668" s="88"/>
      <c r="AU6668" s="88"/>
      <c r="AV6668" s="88"/>
      <c r="AW6668" s="88"/>
      <c r="AX6668" s="88"/>
      <c r="AY6668" s="88"/>
      <c r="AZ6668" s="88"/>
      <c r="BA6668" s="88"/>
      <c r="BB6668" s="88"/>
      <c r="BC6668" s="88"/>
      <c r="BD6668" s="88"/>
      <c r="BE6668" s="88"/>
      <c r="BF6668" s="88"/>
      <c r="BG6668" s="88"/>
      <c r="BH6668" s="88"/>
      <c r="BI6668" s="88"/>
      <c r="BJ6668" s="88"/>
      <c r="BK6668" s="88"/>
      <c r="BL6668" s="88"/>
      <c r="BM6668" s="88"/>
      <c r="BN6668" s="88"/>
      <c r="BO6668" s="88"/>
      <c r="BP6668" s="88"/>
      <c r="BQ6668" s="88"/>
      <c r="BR6668" s="88"/>
      <c r="BS6668" s="88"/>
      <c r="BT6668" s="88"/>
      <c r="BU6668" s="88"/>
      <c r="BV6668" s="88"/>
      <c r="BW6668" s="88"/>
      <c r="BX6668" s="88"/>
      <c r="BY6668" s="88"/>
      <c r="BZ6668" s="88"/>
      <c r="CA6668" s="88"/>
      <c r="CB6668" s="88"/>
      <c r="CC6668" s="88"/>
      <c r="CD6668" s="88"/>
      <c r="CE6668" s="88"/>
      <c r="CF6668" s="88"/>
      <c r="CG6668" s="88"/>
      <c r="CH6668" s="88"/>
      <c r="CI6668" s="88"/>
      <c r="CJ6668" s="88"/>
      <c r="CK6668" s="88"/>
      <c r="CL6668" s="88"/>
      <c r="CM6668" s="88"/>
      <c r="CN6668" s="88"/>
      <c r="CO6668" s="88"/>
      <c r="CP6668" s="88"/>
      <c r="CQ6668" s="88"/>
      <c r="CR6668" s="88"/>
      <c r="CS6668" s="88"/>
      <c r="CT6668" s="88"/>
      <c r="CU6668" s="88"/>
      <c r="CV6668" s="88"/>
      <c r="CW6668" s="88"/>
      <c r="CX6668" s="88"/>
      <c r="CY6668" s="88"/>
      <c r="CZ6668" s="88"/>
      <c r="DA6668" s="88"/>
      <c r="DB6668" s="88"/>
      <c r="DC6668" s="88"/>
      <c r="DD6668" s="88"/>
      <c r="DE6668" s="88"/>
      <c r="DF6668" s="88"/>
      <c r="DG6668" s="88"/>
      <c r="DH6668" s="88"/>
      <c r="DI6668" s="88"/>
      <c r="DJ6668" s="88"/>
      <c r="DK6668" s="88"/>
      <c r="DL6668" s="88"/>
      <c r="DM6668" s="88"/>
      <c r="DN6668" s="88"/>
      <c r="DO6668" s="88"/>
      <c r="DP6668" s="88"/>
      <c r="DQ6668" s="88"/>
      <c r="DR6668" s="88"/>
      <c r="DS6668" s="88"/>
      <c r="DT6668" s="88"/>
      <c r="DU6668" s="88"/>
      <c r="DV6668" s="88"/>
      <c r="DW6668" s="88"/>
      <c r="DX6668" s="88"/>
      <c r="DY6668" s="88"/>
      <c r="DZ6668" s="88"/>
      <c r="EA6668" s="88"/>
      <c r="EB6668" s="88"/>
      <c r="EC6668" s="88"/>
      <c r="ED6668" s="88"/>
      <c r="EE6668" s="88"/>
      <c r="EF6668" s="88"/>
      <c r="EG6668" s="88"/>
      <c r="EH6668" s="88"/>
      <c r="EI6668" s="88"/>
      <c r="EJ6668" s="88"/>
      <c r="EK6668" s="88"/>
      <c r="EL6668" s="88"/>
      <c r="EM6668" s="88"/>
      <c r="EN6668" s="88"/>
      <c r="EO6668" s="88"/>
      <c r="EP6668" s="88"/>
      <c r="EQ6668" s="88"/>
      <c r="ER6668" s="88"/>
      <c r="ES6668" s="88"/>
      <c r="ET6668" s="88"/>
      <c r="EU6668" s="88"/>
      <c r="EV6668" s="88"/>
      <c r="EW6668" s="88"/>
      <c r="EX6668" s="88"/>
      <c r="EY6668" s="88"/>
      <c r="EZ6668" s="88"/>
      <c r="FA6668" s="88"/>
      <c r="FB6668" s="88"/>
      <c r="FC6668" s="88"/>
      <c r="FD6668" s="88"/>
      <c r="FE6668" s="88"/>
      <c r="FF6668" s="88"/>
      <c r="FG6668" s="88"/>
      <c r="FH6668" s="88"/>
      <c r="FI6668" s="88"/>
      <c r="FJ6668" s="88"/>
      <c r="FK6668" s="88"/>
      <c r="FL6668" s="88"/>
      <c r="FM6668" s="88"/>
      <c r="FN6668" s="88"/>
      <c r="FO6668" s="88"/>
      <c r="FP6668" s="88"/>
      <c r="FQ6668" s="88"/>
      <c r="FR6668" s="88"/>
      <c r="FS6668" s="88"/>
      <c r="FT6668" s="88"/>
      <c r="FU6668" s="88"/>
      <c r="FV6668" s="88"/>
      <c r="FW6668" s="88"/>
      <c r="FX6668" s="88"/>
      <c r="FY6668" s="88"/>
      <c r="FZ6668" s="88"/>
      <c r="GA6668" s="88"/>
      <c r="GB6668" s="88"/>
      <c r="GC6668" s="88"/>
      <c r="GD6668" s="88"/>
      <c r="GE6668" s="88"/>
      <c r="GF6668" s="88"/>
      <c r="GG6668" s="88"/>
      <c r="GH6668" s="88"/>
      <c r="GI6668" s="88"/>
      <c r="GJ6668" s="88"/>
      <c r="GK6668" s="88"/>
      <c r="GL6668" s="88"/>
      <c r="GM6668" s="88"/>
      <c r="GN6668" s="88"/>
      <c r="GO6668" s="88"/>
      <c r="GP6668" s="88"/>
      <c r="GQ6668" s="88"/>
      <c r="GR6668" s="88"/>
      <c r="GS6668" s="88"/>
      <c r="GT6668" s="88"/>
      <c r="GU6668" s="88"/>
      <c r="GV6668" s="88"/>
      <c r="GW6668" s="88"/>
      <c r="GX6668" s="88"/>
      <c r="GY6668" s="88"/>
      <c r="GZ6668" s="88"/>
      <c r="HA6668" s="88"/>
      <c r="HB6668" s="88"/>
      <c r="HC6668" s="88"/>
      <c r="HD6668" s="88"/>
      <c r="HE6668" s="88"/>
      <c r="HF6668" s="88"/>
      <c r="HG6668" s="88"/>
      <c r="HH6668" s="88"/>
      <c r="HI6668" s="88"/>
      <c r="HJ6668" s="88"/>
      <c r="HK6668" s="88"/>
      <c r="HL6668" s="88"/>
      <c r="HM6668" s="88"/>
      <c r="HN6668" s="88"/>
      <c r="HO6668" s="88"/>
      <c r="HP6668" s="88"/>
      <c r="HQ6668" s="88"/>
      <c r="HR6668" s="88"/>
      <c r="HS6668" s="88"/>
      <c r="HT6668" s="88"/>
      <c r="HU6668" s="88"/>
      <c r="HV6668" s="88"/>
      <c r="HW6668" s="88"/>
      <c r="HX6668" s="88"/>
      <c r="HY6668" s="88"/>
      <c r="HZ6668" s="88"/>
      <c r="IA6668" s="88"/>
      <c r="IB6668" s="88"/>
      <c r="IC6668" s="88"/>
      <c r="ID6668" s="88"/>
      <c r="IE6668" s="88"/>
      <c r="IF6668" s="88"/>
      <c r="IG6668" s="88"/>
      <c r="IH6668" s="88"/>
      <c r="II6668" s="88"/>
      <c r="IJ6668" s="88"/>
      <c r="IK6668" s="88"/>
      <c r="IL6668" s="88"/>
      <c r="IM6668" s="88"/>
      <c r="IN6668" s="88"/>
      <c r="IO6668" s="88"/>
      <c r="IP6668" s="88"/>
      <c r="IQ6668" s="88"/>
      <c r="IR6668" s="88"/>
      <c r="IS6668" s="88"/>
      <c r="IT6668" s="88"/>
      <c r="IU6668" s="88"/>
      <c r="IV6668" s="88"/>
      <c r="IW6668" s="88"/>
      <c r="IX6668" s="88"/>
      <c r="IY6668" s="88"/>
      <c r="IZ6668" s="88"/>
      <c r="JA6668" s="88"/>
      <c r="JB6668" s="88"/>
      <c r="JC6668" s="88"/>
      <c r="JD6668" s="88"/>
      <c r="JE6668" s="88"/>
      <c r="JF6668" s="88"/>
      <c r="JG6668" s="88"/>
      <c r="JH6668" s="88"/>
      <c r="JI6668" s="88"/>
      <c r="JJ6668" s="88"/>
      <c r="JK6668" s="88"/>
      <c r="JL6668" s="88"/>
      <c r="JM6668" s="88"/>
      <c r="JN6668" s="88"/>
      <c r="JO6668" s="88"/>
      <c r="JP6668" s="88"/>
      <c r="JQ6668" s="88"/>
      <c r="JR6668" s="88"/>
      <c r="JS6668" s="88"/>
      <c r="JT6668" s="88"/>
      <c r="JU6668" s="88"/>
      <c r="JV6668" s="88"/>
      <c r="JW6668" s="88"/>
      <c r="JX6668" s="88"/>
      <c r="JY6668" s="88"/>
      <c r="JZ6668" s="88"/>
      <c r="KA6668" s="88"/>
      <c r="KB6668" s="88"/>
      <c r="KC6668" s="88"/>
      <c r="KD6668" s="88"/>
      <c r="KE6668" s="88"/>
      <c r="KF6668" s="88"/>
      <c r="KG6668" s="88"/>
      <c r="KH6668" s="88"/>
      <c r="KI6668" s="88"/>
      <c r="KJ6668" s="88"/>
      <c r="KK6668" s="88"/>
      <c r="KL6668" s="88"/>
      <c r="KM6668" s="88"/>
      <c r="KN6668" s="88"/>
      <c r="KO6668" s="88"/>
      <c r="KP6668" s="88"/>
      <c r="KQ6668" s="88"/>
      <c r="KR6668" s="88"/>
      <c r="KS6668" s="88"/>
      <c r="KT6668" s="88"/>
      <c r="KU6668" s="88"/>
      <c r="KV6668" s="88"/>
      <c r="KW6668" s="88"/>
      <c r="KX6668" s="88"/>
      <c r="KY6668" s="88"/>
      <c r="KZ6668" s="88"/>
      <c r="LA6668" s="88"/>
      <c r="LB6668" s="88"/>
      <c r="LC6668" s="88"/>
      <c r="LD6668" s="88"/>
      <c r="LE6668" s="88"/>
      <c r="LF6668" s="88"/>
      <c r="LG6668" s="88"/>
      <c r="LH6668" s="88"/>
      <c r="LI6668" s="88"/>
      <c r="LJ6668" s="88"/>
      <c r="LK6668" s="88"/>
      <c r="LL6668" s="88"/>
      <c r="LM6668" s="88"/>
      <c r="LN6668" s="88"/>
      <c r="LO6668" s="88"/>
      <c r="LP6668" s="88"/>
      <c r="LQ6668" s="88"/>
      <c r="LR6668" s="88"/>
      <c r="LS6668" s="88"/>
      <c r="LT6668" s="88"/>
      <c r="LU6668" s="88"/>
      <c r="LV6668" s="88"/>
      <c r="LW6668" s="88"/>
      <c r="LX6668" s="88"/>
      <c r="LY6668" s="88"/>
      <c r="LZ6668" s="88"/>
      <c r="MA6668" s="88"/>
      <c r="MB6668" s="88"/>
      <c r="MC6668" s="88"/>
      <c r="MD6668" s="88"/>
      <c r="ME6668" s="88"/>
      <c r="MF6668" s="88"/>
      <c r="MG6668" s="88"/>
      <c r="MH6668" s="88"/>
      <c r="MI6668" s="88"/>
      <c r="MJ6668" s="88"/>
      <c r="MK6668" s="88"/>
      <c r="ML6668" s="88"/>
      <c r="MM6668" s="88"/>
      <c r="MN6668" s="88"/>
      <c r="MO6668" s="88"/>
      <c r="MP6668" s="88"/>
      <c r="MQ6668" s="88"/>
      <c r="MR6668" s="88"/>
      <c r="MS6668" s="88"/>
      <c r="MT6668" s="88"/>
      <c r="MU6668" s="88"/>
      <c r="MV6668" s="88"/>
      <c r="MW6668" s="88"/>
      <c r="MX6668" s="88"/>
      <c r="MY6668" s="88"/>
      <c r="MZ6668" s="88"/>
      <c r="NA6668" s="88"/>
      <c r="NB6668" s="88"/>
      <c r="NC6668" s="88"/>
      <c r="ND6668" s="88"/>
      <c r="NE6668" s="88"/>
      <c r="NF6668" s="88"/>
      <c r="NG6668" s="88"/>
      <c r="NH6668" s="88"/>
      <c r="NI6668" s="88"/>
      <c r="NJ6668" s="88"/>
      <c r="NK6668" s="88"/>
      <c r="NL6668" s="88"/>
      <c r="NM6668" s="88"/>
      <c r="NN6668" s="88"/>
      <c r="NO6668" s="88"/>
      <c r="NP6668" s="88"/>
      <c r="NQ6668" s="88"/>
      <c r="NR6668" s="88"/>
      <c r="NS6668" s="88"/>
      <c r="NT6668" s="88"/>
      <c r="NU6668" s="88"/>
      <c r="NV6668" s="88"/>
      <c r="NW6668" s="88"/>
      <c r="NX6668" s="88"/>
      <c r="NY6668" s="88"/>
      <c r="NZ6668" s="88"/>
      <c r="OA6668" s="88"/>
      <c r="OB6668" s="88"/>
      <c r="OC6668" s="88"/>
      <c r="OD6668" s="88"/>
      <c r="OE6668" s="88"/>
      <c r="OF6668" s="88"/>
      <c r="OG6668" s="88"/>
      <c r="OH6668" s="88"/>
      <c r="OI6668" s="88"/>
      <c r="OJ6668" s="88"/>
      <c r="OK6668" s="88"/>
      <c r="OL6668" s="88"/>
      <c r="OM6668" s="88"/>
      <c r="ON6668" s="88"/>
      <c r="OO6668" s="88"/>
      <c r="OP6668" s="88"/>
      <c r="OQ6668" s="88"/>
      <c r="OR6668" s="88"/>
      <c r="OS6668" s="88"/>
      <c r="OT6668" s="88"/>
      <c r="OU6668" s="88"/>
      <c r="OV6668" s="88"/>
      <c r="OW6668" s="88"/>
      <c r="OX6668" s="88"/>
      <c r="OY6668" s="88"/>
      <c r="OZ6668" s="88"/>
      <c r="PA6668" s="88"/>
      <c r="PB6668" s="88"/>
      <c r="PC6668" s="88"/>
      <c r="PD6668" s="88"/>
      <c r="PE6668" s="88"/>
      <c r="PF6668" s="88"/>
      <c r="PG6668" s="88"/>
      <c r="PH6668" s="88"/>
      <c r="PI6668" s="88"/>
      <c r="PJ6668" s="88"/>
      <c r="PK6668" s="88"/>
      <c r="PL6668" s="88"/>
      <c r="PM6668" s="88"/>
      <c r="PN6668" s="88"/>
      <c r="PO6668" s="88"/>
      <c r="PP6668" s="88"/>
      <c r="PQ6668" s="88"/>
      <c r="PR6668" s="88"/>
      <c r="PS6668" s="88"/>
      <c r="PT6668" s="88"/>
      <c r="PU6668" s="88"/>
      <c r="PV6668" s="88"/>
      <c r="PW6668" s="88"/>
      <c r="PX6668" s="88"/>
      <c r="PY6668" s="88"/>
      <c r="PZ6668" s="88"/>
      <c r="QA6668" s="88"/>
      <c r="QB6668" s="88"/>
      <c r="QC6668" s="88"/>
      <c r="QD6668" s="88"/>
      <c r="QE6668" s="88"/>
      <c r="QF6668" s="88"/>
      <c r="QG6668" s="88"/>
      <c r="QH6668" s="88"/>
      <c r="QI6668" s="88"/>
      <c r="QJ6668" s="88"/>
      <c r="QK6668" s="88"/>
      <c r="QL6668" s="88"/>
      <c r="QM6668" s="88"/>
      <c r="QN6668" s="88"/>
      <c r="QO6668" s="88"/>
      <c r="QP6668" s="88"/>
      <c r="QQ6668" s="88"/>
      <c r="QR6668" s="88"/>
      <c r="QS6668" s="88"/>
      <c r="QT6668" s="88"/>
      <c r="QU6668" s="88"/>
      <c r="QV6668" s="88"/>
      <c r="QW6668" s="88"/>
      <c r="QX6668" s="88"/>
      <c r="QY6668" s="88"/>
      <c r="QZ6668" s="88"/>
      <c r="RA6668" s="88"/>
      <c r="RB6668" s="88"/>
      <c r="RC6668" s="88"/>
      <c r="RD6668" s="88"/>
      <c r="RE6668" s="88"/>
      <c r="RF6668" s="88"/>
      <c r="RG6668" s="88"/>
      <c r="RH6668" s="88"/>
      <c r="RI6668" s="88"/>
      <c r="RJ6668" s="88"/>
      <c r="RK6668" s="88"/>
      <c r="RL6668" s="88"/>
      <c r="RM6668" s="88"/>
      <c r="RN6668" s="88"/>
      <c r="RO6668" s="88"/>
      <c r="RP6668" s="88"/>
      <c r="RQ6668" s="88"/>
      <c r="RR6668" s="88"/>
      <c r="RS6668" s="88"/>
      <c r="RT6668" s="88"/>
      <c r="RU6668" s="88"/>
      <c r="RV6668" s="88"/>
      <c r="RW6668" s="88"/>
      <c r="RX6668" s="88"/>
      <c r="RY6668" s="88"/>
      <c r="RZ6668" s="88"/>
      <c r="SA6668" s="88"/>
      <c r="SB6668" s="88"/>
      <c r="SC6668" s="88"/>
      <c r="SD6668" s="88"/>
      <c r="SE6668" s="88"/>
      <c r="SF6668" s="88"/>
      <c r="SG6668" s="88"/>
      <c r="SH6668" s="88"/>
      <c r="SI6668" s="88"/>
      <c r="SJ6668" s="88"/>
      <c r="SK6668" s="88"/>
      <c r="SL6668" s="88"/>
      <c r="SM6668" s="88"/>
      <c r="SN6668" s="88"/>
      <c r="SO6668" s="88"/>
      <c r="SP6668" s="88"/>
      <c r="SQ6668" s="88"/>
      <c r="SR6668" s="88"/>
      <c r="SS6668" s="88"/>
      <c r="ST6668" s="88"/>
      <c r="SU6668" s="88"/>
      <c r="SV6668" s="88"/>
      <c r="SW6668" s="88"/>
      <c r="SX6668" s="88"/>
      <c r="SY6668" s="88"/>
      <c r="SZ6668" s="88"/>
      <c r="TA6668" s="88"/>
      <c r="TB6668" s="88"/>
      <c r="TC6668" s="88"/>
      <c r="TD6668" s="88"/>
      <c r="TE6668" s="88"/>
      <c r="TF6668" s="88"/>
      <c r="TG6668" s="88"/>
      <c r="TH6668" s="88"/>
      <c r="TI6668" s="88"/>
      <c r="TJ6668" s="88"/>
      <c r="TK6668" s="88"/>
      <c r="TL6668" s="88"/>
      <c r="TM6668" s="88"/>
      <c r="TN6668" s="88"/>
      <c r="TO6668" s="88"/>
      <c r="TP6668" s="88"/>
      <c r="TQ6668" s="88"/>
      <c r="TR6668" s="88"/>
      <c r="TS6668" s="88"/>
      <c r="TT6668" s="88"/>
      <c r="TU6668" s="88"/>
      <c r="TV6668" s="88"/>
      <c r="TW6668" s="88"/>
      <c r="TX6668" s="88"/>
      <c r="TY6668" s="88"/>
      <c r="TZ6668" s="88"/>
      <c r="UA6668" s="88"/>
      <c r="UB6668" s="88"/>
      <c r="UC6668" s="88"/>
      <c r="UD6668" s="88"/>
      <c r="UE6668" s="88"/>
      <c r="UF6668" s="88"/>
      <c r="UG6668" s="88"/>
      <c r="UH6668" s="88"/>
      <c r="UI6668" s="88"/>
      <c r="UJ6668" s="88"/>
      <c r="UK6668" s="88"/>
      <c r="UL6668" s="88"/>
      <c r="UM6668" s="88"/>
      <c r="UN6668" s="88"/>
      <c r="UO6668" s="88"/>
      <c r="UP6668" s="88"/>
      <c r="UQ6668" s="88"/>
      <c r="UR6668" s="88"/>
      <c r="US6668" s="88"/>
      <c r="UT6668" s="88"/>
      <c r="UU6668" s="88"/>
      <c r="UV6668" s="88"/>
      <c r="UW6668" s="88"/>
      <c r="UX6668" s="88"/>
      <c r="UY6668" s="88"/>
      <c r="UZ6668" s="88"/>
      <c r="VA6668" s="88"/>
      <c r="VB6668" s="88"/>
      <c r="VC6668" s="88"/>
      <c r="VD6668" s="88"/>
      <c r="VE6668" s="88"/>
      <c r="VF6668" s="88"/>
      <c r="VG6668" s="88"/>
      <c r="VH6668" s="88"/>
      <c r="VI6668" s="88"/>
      <c r="VJ6668" s="88"/>
      <c r="VK6668" s="88"/>
      <c r="VL6668" s="88"/>
      <c r="VM6668" s="88"/>
      <c r="VN6668" s="88"/>
      <c r="VO6668" s="88"/>
      <c r="VP6668" s="88"/>
      <c r="VQ6668" s="88"/>
      <c r="VR6668" s="88"/>
      <c r="VS6668" s="88"/>
      <c r="VT6668" s="88"/>
      <c r="VU6668" s="88"/>
      <c r="VV6668" s="88"/>
      <c r="VW6668" s="88"/>
      <c r="VX6668" s="88"/>
      <c r="VY6668" s="88"/>
      <c r="VZ6668" s="88"/>
      <c r="WA6668" s="88"/>
      <c r="WB6668" s="88"/>
      <c r="WC6668" s="88"/>
      <c r="WD6668" s="88"/>
      <c r="WE6668" s="88"/>
      <c r="WF6668" s="88"/>
      <c r="WG6668" s="88"/>
      <c r="WH6668" s="88"/>
      <c r="WI6668" s="88"/>
      <c r="WJ6668" s="88"/>
      <c r="WK6668" s="88"/>
      <c r="WL6668" s="88"/>
      <c r="WM6668" s="88"/>
      <c r="WN6668" s="88"/>
      <c r="WO6668" s="88"/>
      <c r="WP6668" s="88"/>
      <c r="WQ6668" s="88"/>
      <c r="WR6668" s="88"/>
      <c r="WS6668" s="88"/>
      <c r="WT6668" s="88"/>
      <c r="WU6668" s="88"/>
      <c r="WV6668" s="88"/>
      <c r="WW6668" s="88"/>
      <c r="WX6668" s="88"/>
      <c r="WY6668" s="88"/>
      <c r="WZ6668" s="88"/>
      <c r="XA6668" s="88"/>
      <c r="XB6668" s="88"/>
      <c r="XC6668" s="88"/>
      <c r="XD6668" s="88"/>
      <c r="XE6668" s="88"/>
      <c r="XF6668" s="88"/>
      <c r="XG6668" s="88"/>
      <c r="XH6668" s="88"/>
      <c r="XI6668" s="88"/>
      <c r="XJ6668" s="88"/>
      <c r="XK6668" s="88"/>
      <c r="XL6668" s="88"/>
      <c r="XM6668" s="88"/>
      <c r="XN6668" s="88"/>
      <c r="XO6668" s="88"/>
      <c r="XP6668" s="88"/>
      <c r="XQ6668" s="88"/>
      <c r="XR6668" s="88"/>
      <c r="XS6668" s="88"/>
      <c r="XT6668" s="88"/>
      <c r="XU6668" s="88"/>
      <c r="XV6668" s="88"/>
      <c r="XW6668" s="88"/>
      <c r="XX6668" s="88"/>
      <c r="XY6668" s="88"/>
      <c r="XZ6668" s="88"/>
      <c r="YA6668" s="88"/>
      <c r="YB6668" s="88"/>
      <c r="YC6668" s="88"/>
      <c r="YD6668" s="88"/>
      <c r="YE6668" s="88"/>
      <c r="YF6668" s="88"/>
      <c r="YG6668" s="88"/>
      <c r="YH6668" s="88"/>
      <c r="YI6668" s="88"/>
      <c r="YJ6668" s="88"/>
      <c r="YK6668" s="88"/>
      <c r="YL6668" s="88"/>
      <c r="YM6668" s="88"/>
      <c r="YN6668" s="88"/>
      <c r="YO6668" s="88"/>
      <c r="YP6668" s="88"/>
      <c r="YQ6668" s="88"/>
      <c r="YR6668" s="88"/>
      <c r="YS6668" s="88"/>
      <c r="YT6668" s="88"/>
      <c r="YU6668" s="88"/>
      <c r="YV6668" s="88"/>
      <c r="YW6668" s="88"/>
      <c r="YX6668" s="88"/>
      <c r="YY6668" s="88"/>
      <c r="YZ6668" s="88"/>
      <c r="ZA6668" s="88"/>
      <c r="ZB6668" s="88"/>
      <c r="ZC6668" s="88"/>
      <c r="ZD6668" s="88"/>
      <c r="ZE6668" s="88"/>
      <c r="ZF6668" s="88"/>
      <c r="ZG6668" s="88"/>
      <c r="ZH6668" s="88"/>
      <c r="ZI6668" s="88"/>
      <c r="ZJ6668" s="88"/>
      <c r="ZK6668" s="88"/>
      <c r="ZL6668" s="88"/>
      <c r="ZM6668" s="88"/>
      <c r="ZN6668" s="88"/>
      <c r="ZO6668" s="88"/>
      <c r="ZP6668" s="88"/>
      <c r="ZQ6668" s="88"/>
      <c r="ZR6668" s="88"/>
      <c r="ZS6668" s="88"/>
      <c r="ZT6668" s="88"/>
      <c r="ZU6668" s="88"/>
      <c r="ZV6668" s="88"/>
      <c r="ZW6668" s="88"/>
      <c r="ZX6668" s="88"/>
      <c r="ZY6668" s="88"/>
      <c r="ZZ6668" s="88"/>
      <c r="AAA6668" s="88"/>
      <c r="AAB6668" s="88"/>
      <c r="AAC6668" s="88"/>
      <c r="AAD6668" s="88"/>
      <c r="AAE6668" s="88"/>
      <c r="AAF6668" s="88"/>
      <c r="AAG6668" s="88"/>
      <c r="AAH6668" s="88"/>
      <c r="AAI6668" s="88"/>
      <c r="AAJ6668" s="88"/>
      <c r="AAK6668" s="88"/>
      <c r="AAL6668" s="88"/>
      <c r="AAM6668" s="88"/>
      <c r="AAN6668" s="88"/>
      <c r="AAO6668" s="88"/>
      <c r="AAP6668" s="88"/>
      <c r="AAQ6668" s="88"/>
      <c r="AAR6668" s="88"/>
      <c r="AAS6668" s="88"/>
      <c r="AAT6668" s="88"/>
      <c r="AAU6668" s="88"/>
      <c r="AAV6668" s="88"/>
      <c r="AAW6668" s="88"/>
      <c r="AAX6668" s="88"/>
      <c r="AAY6668" s="88"/>
      <c r="AAZ6668" s="88"/>
      <c r="ABA6668" s="88"/>
      <c r="ABB6668" s="88"/>
      <c r="ABC6668" s="88"/>
      <c r="ABD6668" s="88"/>
      <c r="ABE6668" s="88"/>
      <c r="ABF6668" s="88"/>
      <c r="ABG6668" s="88"/>
      <c r="ABH6668" s="88"/>
      <c r="ABI6668" s="88"/>
      <c r="ABJ6668" s="88"/>
      <c r="ABK6668" s="88"/>
      <c r="ABL6668" s="88"/>
      <c r="ABM6668" s="88"/>
      <c r="ABN6668" s="88"/>
      <c r="ABO6668" s="88"/>
      <c r="ABP6668" s="88"/>
      <c r="ABQ6668" s="88"/>
      <c r="ABR6668" s="88"/>
      <c r="ABS6668" s="88"/>
      <c r="ABT6668" s="88"/>
      <c r="ABU6668" s="88"/>
      <c r="ABV6668" s="88"/>
      <c r="ABW6668" s="88"/>
      <c r="ABX6668" s="88"/>
      <c r="ABY6668" s="88"/>
      <c r="ABZ6668" s="88"/>
      <c r="ACA6668" s="88"/>
      <c r="ACB6668" s="88"/>
      <c r="ACC6668" s="88"/>
      <c r="ACD6668" s="88"/>
      <c r="ACE6668" s="88"/>
      <c r="ACF6668" s="88"/>
      <c r="ACG6668" s="88"/>
      <c r="ACH6668" s="88"/>
      <c r="ACI6668" s="88"/>
      <c r="ACJ6668" s="88"/>
      <c r="ACK6668" s="88"/>
      <c r="ACL6668" s="88"/>
      <c r="ACM6668" s="88"/>
      <c r="ACN6668" s="88"/>
      <c r="ACO6668" s="88"/>
      <c r="ACP6668" s="88"/>
      <c r="ACQ6668" s="88"/>
      <c r="ACR6668" s="88"/>
      <c r="ACS6668" s="88"/>
      <c r="ACT6668" s="88"/>
      <c r="ACU6668" s="88"/>
      <c r="ACV6668" s="88"/>
      <c r="ACW6668" s="88"/>
      <c r="ACX6668" s="88"/>
      <c r="ACY6668" s="88"/>
      <c r="ACZ6668" s="88"/>
      <c r="ADA6668" s="88"/>
      <c r="ADB6668" s="88"/>
      <c r="ADC6668" s="88"/>
      <c r="ADD6668" s="88"/>
      <c r="ADE6668" s="88"/>
      <c r="ADF6668" s="88"/>
      <c r="ADG6668" s="88"/>
      <c r="ADH6668" s="88"/>
      <c r="ADI6668" s="88"/>
      <c r="ADJ6668" s="88"/>
      <c r="ADK6668" s="88"/>
      <c r="ADL6668" s="88"/>
      <c r="ADM6668" s="88"/>
      <c r="ADN6668" s="88"/>
      <c r="ADO6668" s="88"/>
      <c r="ADP6668" s="88"/>
      <c r="ADQ6668" s="88"/>
      <c r="ADR6668" s="88"/>
      <c r="ADS6668" s="88"/>
      <c r="ADT6668" s="88"/>
      <c r="ADU6668" s="88"/>
      <c r="ADV6668" s="88"/>
      <c r="ADW6668" s="88"/>
      <c r="ADX6668" s="88"/>
      <c r="ADY6668" s="88"/>
      <c r="ADZ6668" s="88"/>
      <c r="AEA6668" s="88"/>
      <c r="AEB6668" s="88"/>
      <c r="AEC6668" s="88"/>
      <c r="AED6668" s="88"/>
      <c r="AEE6668" s="88"/>
      <c r="AEF6668" s="88"/>
      <c r="AEG6668" s="88"/>
      <c r="AEH6668" s="88"/>
      <c r="AEI6668" s="88"/>
      <c r="AEJ6668" s="88"/>
      <c r="AEK6668" s="88"/>
      <c r="AEL6668" s="88"/>
      <c r="AEM6668" s="88"/>
      <c r="AEN6668" s="88"/>
      <c r="AEO6668" s="88"/>
      <c r="AEP6668" s="88"/>
      <c r="AEQ6668" s="88"/>
      <c r="AER6668" s="88"/>
      <c r="AES6668" s="88"/>
      <c r="AET6668" s="88"/>
      <c r="AEU6668" s="88"/>
      <c r="AEV6668" s="88"/>
      <c r="AEW6668" s="88"/>
      <c r="AEX6668" s="88"/>
      <c r="AEY6668" s="88"/>
      <c r="AEZ6668" s="88"/>
      <c r="AFA6668" s="88"/>
      <c r="AFB6668" s="88"/>
      <c r="AFC6668" s="88"/>
      <c r="AFD6668" s="88"/>
      <c r="AFE6668" s="88"/>
      <c r="AFF6668" s="88"/>
      <c r="AFG6668" s="88"/>
      <c r="AFH6668" s="88"/>
      <c r="AFI6668" s="88"/>
      <c r="AFJ6668" s="88"/>
      <c r="AFK6668" s="88"/>
      <c r="AFL6668" s="88"/>
      <c r="AFM6668" s="88"/>
      <c r="AFN6668" s="88"/>
      <c r="AFO6668" s="88"/>
      <c r="AFP6668" s="88"/>
      <c r="AFQ6668" s="88"/>
      <c r="AFR6668" s="88"/>
      <c r="AFS6668" s="88"/>
      <c r="AFT6668" s="88"/>
      <c r="AFU6668" s="88"/>
      <c r="AFV6668" s="88"/>
      <c r="AFW6668" s="88"/>
      <c r="AFX6668" s="88"/>
      <c r="AFY6668" s="88"/>
      <c r="AFZ6668" s="88"/>
      <c r="AGA6668" s="88"/>
      <c r="AGB6668" s="88"/>
      <c r="AGC6668" s="88"/>
      <c r="AGD6668" s="88"/>
      <c r="AGE6668" s="88"/>
      <c r="AGF6668" s="88"/>
      <c r="AGG6668" s="88"/>
      <c r="AGH6668" s="88"/>
      <c r="AGI6668" s="88"/>
      <c r="AGJ6668" s="88"/>
      <c r="AGK6668" s="88"/>
      <c r="AGL6668" s="88"/>
      <c r="AGM6668" s="88"/>
      <c r="AGN6668" s="88"/>
      <c r="AGO6668" s="88"/>
      <c r="AGP6668" s="88"/>
      <c r="AGQ6668" s="88"/>
      <c r="AGR6668" s="88"/>
      <c r="AGS6668" s="88"/>
      <c r="AGT6668" s="88"/>
      <c r="AGU6668" s="88"/>
      <c r="AGV6668" s="88"/>
      <c r="AGW6668" s="88"/>
      <c r="AGX6668" s="88"/>
      <c r="AGY6668" s="88"/>
      <c r="AGZ6668" s="88"/>
      <c r="AHA6668" s="88"/>
      <c r="AHB6668" s="88"/>
      <c r="AHC6668" s="88"/>
      <c r="AHD6668" s="88"/>
      <c r="AHE6668" s="88"/>
      <c r="AHF6668" s="88"/>
      <c r="AHG6668" s="88"/>
      <c r="AHH6668" s="88"/>
      <c r="AHI6668" s="88"/>
      <c r="AHJ6668" s="88"/>
      <c r="AHK6668" s="88"/>
      <c r="AHL6668" s="88"/>
      <c r="AHM6668" s="88"/>
      <c r="AHN6668" s="88"/>
      <c r="AHO6668" s="88"/>
      <c r="AHP6668" s="88"/>
      <c r="AHQ6668" s="88"/>
      <c r="AHR6668" s="88"/>
      <c r="AHS6668" s="88"/>
      <c r="AHT6668" s="88"/>
      <c r="AHU6668" s="88"/>
      <c r="AHV6668" s="88"/>
      <c r="AHW6668" s="88"/>
      <c r="AHX6668" s="88"/>
      <c r="AHY6668" s="88"/>
      <c r="AHZ6668" s="88"/>
      <c r="AIA6668" s="88"/>
      <c r="AIB6668" s="88"/>
      <c r="AIC6668" s="88"/>
      <c r="AID6668" s="88"/>
      <c r="AIE6668" s="88"/>
      <c r="AIF6668" s="88"/>
      <c r="AIG6668" s="88"/>
      <c r="AIH6668" s="88"/>
      <c r="AII6668" s="88"/>
      <c r="AIJ6668" s="88"/>
      <c r="AIK6668" s="88"/>
      <c r="AIL6668" s="88"/>
      <c r="AIM6668" s="88"/>
      <c r="AIN6668" s="88"/>
      <c r="AIO6668" s="88"/>
      <c r="AIP6668" s="88"/>
      <c r="AIQ6668" s="88"/>
      <c r="AIR6668" s="88"/>
      <c r="AIS6668" s="88"/>
      <c r="AIT6668" s="88"/>
      <c r="AIU6668" s="88"/>
      <c r="AIV6668" s="88"/>
      <c r="AIW6668" s="88"/>
      <c r="AIX6668" s="88"/>
      <c r="AIY6668" s="88"/>
      <c r="AIZ6668" s="88"/>
      <c r="AJA6668" s="88"/>
      <c r="AJB6668" s="88"/>
      <c r="AJC6668" s="88"/>
      <c r="AJD6668" s="88"/>
      <c r="AJE6668" s="88"/>
      <c r="AJF6668" s="88"/>
      <c r="AJG6668" s="88"/>
      <c r="AJH6668" s="88"/>
      <c r="AJI6668" s="88"/>
      <c r="AJJ6668" s="88"/>
      <c r="AJK6668" s="88"/>
      <c r="AJL6668" s="88"/>
      <c r="AJM6668" s="88"/>
      <c r="AJN6668" s="88"/>
      <c r="AJO6668" s="88"/>
      <c r="AJP6668" s="88"/>
      <c r="AJQ6668" s="88"/>
      <c r="AJR6668" s="88"/>
      <c r="AJS6668" s="88"/>
      <c r="AJT6668" s="88"/>
      <c r="AJU6668" s="88"/>
      <c r="AJV6668" s="88"/>
      <c r="AJW6668" s="88"/>
      <c r="AJX6668" s="88"/>
      <c r="AJY6668" s="88"/>
      <c r="AJZ6668" s="88"/>
      <c r="AKA6668" s="88"/>
      <c r="AKB6668" s="88"/>
      <c r="AKC6668" s="88"/>
      <c r="AKD6668" s="88"/>
      <c r="AKE6668" s="88"/>
      <c r="AKF6668" s="88"/>
      <c r="AKG6668" s="88"/>
      <c r="AKH6668" s="88"/>
      <c r="AKI6668" s="88"/>
      <c r="AKJ6668" s="88"/>
      <c r="AKK6668" s="88"/>
      <c r="AKL6668" s="88"/>
      <c r="AKM6668" s="88"/>
      <c r="AKN6668" s="88"/>
      <c r="AKO6668" s="88"/>
      <c r="AKP6668" s="88"/>
      <c r="AKQ6668" s="88"/>
      <c r="AKR6668" s="88"/>
      <c r="AKS6668" s="88"/>
      <c r="AKT6668" s="88"/>
      <c r="AKU6668" s="88"/>
      <c r="AKV6668" s="88"/>
      <c r="AKW6668" s="88"/>
      <c r="AKX6668" s="88"/>
      <c r="AKY6668" s="88"/>
      <c r="AKZ6668" s="88"/>
      <c r="ALA6668" s="88"/>
      <c r="ALB6668" s="88"/>
      <c r="ALC6668" s="88"/>
      <c r="ALD6668" s="88"/>
      <c r="ALE6668" s="88"/>
      <c r="ALF6668" s="88"/>
      <c r="ALG6668" s="88"/>
      <c r="ALH6668" s="88"/>
      <c r="ALI6668" s="88"/>
      <c r="ALJ6668" s="88"/>
      <c r="ALK6668" s="88"/>
      <c r="ALL6668" s="88"/>
      <c r="ALM6668" s="88"/>
      <c r="ALN6668" s="88"/>
      <c r="ALO6668" s="88"/>
      <c r="ALP6668" s="88"/>
      <c r="ALQ6668" s="88"/>
      <c r="ALR6668" s="88"/>
      <c r="ALS6668" s="88"/>
      <c r="ALT6668" s="88"/>
      <c r="ALU6668" s="88"/>
      <c r="ALV6668" s="88"/>
      <c r="ALW6668" s="88"/>
      <c r="ALX6668" s="88"/>
      <c r="ALY6668" s="88"/>
      <c r="ALZ6668" s="88"/>
      <c r="AMA6668" s="88"/>
      <c r="AMB6668" s="88"/>
      <c r="AMC6668" s="88"/>
      <c r="AMD6668" s="88"/>
      <c r="AME6668" s="88"/>
      <c r="AMF6668" s="88"/>
      <c r="AMG6668" s="88"/>
      <c r="AMH6668" s="88"/>
      <c r="AMI6668" s="88"/>
      <c r="AMJ6668" s="88"/>
      <c r="AMK6668" s="88"/>
      <c r="AML6668" s="88"/>
      <c r="AMM6668" s="88"/>
      <c r="AMN6668" s="88"/>
      <c r="AMO6668" s="88"/>
    </row>
    <row r="6669" spans="1:1029" s="104" customFormat="1" x14ac:dyDescent="0.35">
      <c r="A6669" s="21">
        <v>10141103</v>
      </c>
      <c r="B6669" s="158" t="s">
        <v>725</v>
      </c>
      <c r="C6669" s="115" t="s">
        <v>710</v>
      </c>
      <c r="D6669" s="124" t="s">
        <v>785</v>
      </c>
      <c r="E6669" s="114" t="str">
        <f t="shared" si="1249"/>
        <v>TRANSFORMADOR MARCA:ASTOR PT 344R PT 344R</v>
      </c>
      <c r="F6669" s="124"/>
      <c r="G6669" s="132" t="s">
        <v>785</v>
      </c>
      <c r="H6669" s="141" t="s">
        <v>784</v>
      </c>
      <c r="I6669" s="136"/>
      <c r="J6669" s="124"/>
      <c r="K6669" s="129" t="s">
        <v>783</v>
      </c>
      <c r="L6669" s="142" t="s">
        <v>782</v>
      </c>
      <c r="M6669" s="124">
        <v>160</v>
      </c>
      <c r="N6669" s="124">
        <v>33</v>
      </c>
      <c r="O6669" s="21">
        <v>0.4</v>
      </c>
      <c r="P6669" s="124" t="s">
        <v>514</v>
      </c>
      <c r="Q6669" s="142">
        <v>2017</v>
      </c>
      <c r="R6669" s="124" t="s">
        <v>499</v>
      </c>
      <c r="S6669" s="124" t="s">
        <v>781</v>
      </c>
      <c r="T6669" s="116">
        <v>991</v>
      </c>
      <c r="U6669" s="111">
        <v>45</v>
      </c>
      <c r="V6669" s="113">
        <f t="shared" si="1250"/>
        <v>991</v>
      </c>
      <c r="W6669" s="113">
        <f t="shared" si="1251"/>
        <v>0</v>
      </c>
      <c r="X6669" s="112">
        <f t="shared" si="1252"/>
        <v>0</v>
      </c>
      <c r="Y6669" s="111"/>
      <c r="Z6669" s="110">
        <f t="shared" si="1248"/>
        <v>45</v>
      </c>
      <c r="AA6669" s="109">
        <f t="shared" si="1253"/>
        <v>49.550000000000004</v>
      </c>
      <c r="AB6669" s="109">
        <f t="shared" si="1254"/>
        <v>49550.000000000007</v>
      </c>
      <c r="AC6669" s="108">
        <f t="shared" si="1255"/>
        <v>941.45</v>
      </c>
      <c r="AD6669" s="107">
        <f t="shared" si="1256"/>
        <v>2.2222222222222223E-2</v>
      </c>
      <c r="AE6669" s="106">
        <f t="shared" si="1257"/>
        <v>20.921111111111113</v>
      </c>
      <c r="AF6669" s="105">
        <f t="shared" si="1258"/>
        <v>20.921111111111113</v>
      </c>
      <c r="AG6669" s="105">
        <f t="shared" si="1259"/>
        <v>970.07888888888886</v>
      </c>
      <c r="AH6669" s="88"/>
      <c r="AI6669" s="88"/>
      <c r="AJ6669" s="88"/>
      <c r="AK6669" s="88"/>
      <c r="AL6669" s="88"/>
      <c r="AM6669" s="88"/>
      <c r="AN6669" s="88"/>
      <c r="AO6669" s="88"/>
      <c r="AP6669" s="88"/>
      <c r="AQ6669" s="88"/>
      <c r="AR6669" s="88"/>
      <c r="AS6669" s="88"/>
      <c r="AT6669" s="88"/>
      <c r="AU6669" s="88"/>
      <c r="AV6669" s="88"/>
      <c r="AW6669" s="88"/>
      <c r="AX6669" s="88"/>
      <c r="AY6669" s="88"/>
      <c r="AZ6669" s="88"/>
      <c r="BA6669" s="88"/>
      <c r="BB6669" s="88"/>
      <c r="BC6669" s="88"/>
      <c r="BD6669" s="88"/>
      <c r="BE6669" s="88"/>
      <c r="BF6669" s="88"/>
      <c r="BG6669" s="88"/>
      <c r="BH6669" s="88"/>
      <c r="BI6669" s="88"/>
      <c r="BJ6669" s="88"/>
      <c r="BK6669" s="88"/>
      <c r="BL6669" s="88"/>
      <c r="BM6669" s="88"/>
      <c r="BN6669" s="88"/>
      <c r="BO6669" s="88"/>
      <c r="BP6669" s="88"/>
      <c r="BQ6669" s="88"/>
      <c r="BR6669" s="88"/>
      <c r="BS6669" s="88"/>
      <c r="BT6669" s="88"/>
      <c r="BU6669" s="88"/>
      <c r="BV6669" s="88"/>
      <c r="BW6669" s="88"/>
      <c r="BX6669" s="88"/>
      <c r="BY6669" s="88"/>
      <c r="BZ6669" s="88"/>
      <c r="CA6669" s="88"/>
      <c r="CB6669" s="88"/>
      <c r="CC6669" s="88"/>
      <c r="CD6669" s="88"/>
      <c r="CE6669" s="88"/>
      <c r="CF6669" s="88"/>
      <c r="CG6669" s="88"/>
      <c r="CH6669" s="88"/>
      <c r="CI6669" s="88"/>
      <c r="CJ6669" s="88"/>
      <c r="CK6669" s="88"/>
      <c r="CL6669" s="88"/>
      <c r="CM6669" s="88"/>
      <c r="CN6669" s="88"/>
      <c r="CO6669" s="88"/>
      <c r="CP6669" s="88"/>
      <c r="CQ6669" s="88"/>
      <c r="CR6669" s="88"/>
      <c r="CS6669" s="88"/>
      <c r="CT6669" s="88"/>
      <c r="CU6669" s="88"/>
      <c r="CV6669" s="88"/>
      <c r="CW6669" s="88"/>
      <c r="CX6669" s="88"/>
      <c r="CY6669" s="88"/>
      <c r="CZ6669" s="88"/>
      <c r="DA6669" s="88"/>
      <c r="DB6669" s="88"/>
      <c r="DC6669" s="88"/>
      <c r="DD6669" s="88"/>
      <c r="DE6669" s="88"/>
      <c r="DF6669" s="88"/>
      <c r="DG6669" s="88"/>
      <c r="DH6669" s="88"/>
      <c r="DI6669" s="88"/>
      <c r="DJ6669" s="88"/>
      <c r="DK6669" s="88"/>
      <c r="DL6669" s="88"/>
      <c r="DM6669" s="88"/>
      <c r="DN6669" s="88"/>
      <c r="DO6669" s="88"/>
      <c r="DP6669" s="88"/>
      <c r="DQ6669" s="88"/>
      <c r="DR6669" s="88"/>
      <c r="DS6669" s="88"/>
      <c r="DT6669" s="88"/>
      <c r="DU6669" s="88"/>
      <c r="DV6669" s="88"/>
      <c r="DW6669" s="88"/>
      <c r="DX6669" s="88"/>
      <c r="DY6669" s="88"/>
      <c r="DZ6669" s="88"/>
      <c r="EA6669" s="88"/>
      <c r="EB6669" s="88"/>
      <c r="EC6669" s="88"/>
      <c r="ED6669" s="88"/>
      <c r="EE6669" s="88"/>
      <c r="EF6669" s="88"/>
      <c r="EG6669" s="88"/>
      <c r="EH6669" s="88"/>
      <c r="EI6669" s="88"/>
      <c r="EJ6669" s="88"/>
      <c r="EK6669" s="88"/>
      <c r="EL6669" s="88"/>
      <c r="EM6669" s="88"/>
      <c r="EN6669" s="88"/>
      <c r="EO6669" s="88"/>
      <c r="EP6669" s="88"/>
      <c r="EQ6669" s="88"/>
      <c r="ER6669" s="88"/>
      <c r="ES6669" s="88"/>
      <c r="ET6669" s="88"/>
      <c r="EU6669" s="88"/>
      <c r="EV6669" s="88"/>
      <c r="EW6669" s="88"/>
      <c r="EX6669" s="88"/>
      <c r="EY6669" s="88"/>
      <c r="EZ6669" s="88"/>
      <c r="FA6669" s="88"/>
      <c r="FB6669" s="88"/>
      <c r="FC6669" s="88"/>
      <c r="FD6669" s="88"/>
      <c r="FE6669" s="88"/>
      <c r="FF6669" s="88"/>
      <c r="FG6669" s="88"/>
      <c r="FH6669" s="88"/>
      <c r="FI6669" s="88"/>
      <c r="FJ6669" s="88"/>
      <c r="FK6669" s="88"/>
      <c r="FL6669" s="88"/>
      <c r="FM6669" s="88"/>
      <c r="FN6669" s="88"/>
      <c r="FO6669" s="88"/>
      <c r="FP6669" s="88"/>
      <c r="FQ6669" s="88"/>
      <c r="FR6669" s="88"/>
      <c r="FS6669" s="88"/>
      <c r="FT6669" s="88"/>
      <c r="FU6669" s="88"/>
      <c r="FV6669" s="88"/>
      <c r="FW6669" s="88"/>
      <c r="FX6669" s="88"/>
      <c r="FY6669" s="88"/>
      <c r="FZ6669" s="88"/>
      <c r="GA6669" s="88"/>
      <c r="GB6669" s="88"/>
      <c r="GC6669" s="88"/>
      <c r="GD6669" s="88"/>
      <c r="GE6669" s="88"/>
      <c r="GF6669" s="88"/>
      <c r="GG6669" s="88"/>
      <c r="GH6669" s="88"/>
      <c r="GI6669" s="88"/>
      <c r="GJ6669" s="88"/>
      <c r="GK6669" s="88"/>
      <c r="GL6669" s="88"/>
      <c r="GM6669" s="88"/>
      <c r="GN6669" s="88"/>
      <c r="GO6669" s="88"/>
      <c r="GP6669" s="88"/>
      <c r="GQ6669" s="88"/>
      <c r="GR6669" s="88"/>
      <c r="GS6669" s="88"/>
      <c r="GT6669" s="88"/>
      <c r="GU6669" s="88"/>
      <c r="GV6669" s="88"/>
      <c r="GW6669" s="88"/>
      <c r="GX6669" s="88"/>
      <c r="GY6669" s="88"/>
      <c r="GZ6669" s="88"/>
      <c r="HA6669" s="88"/>
      <c r="HB6669" s="88"/>
      <c r="HC6669" s="88"/>
      <c r="HD6669" s="88"/>
      <c r="HE6669" s="88"/>
      <c r="HF6669" s="88"/>
      <c r="HG6669" s="88"/>
      <c r="HH6669" s="88"/>
      <c r="HI6669" s="88"/>
      <c r="HJ6669" s="88"/>
      <c r="HK6669" s="88"/>
      <c r="HL6669" s="88"/>
      <c r="HM6669" s="88"/>
      <c r="HN6669" s="88"/>
      <c r="HO6669" s="88"/>
      <c r="HP6669" s="88"/>
      <c r="HQ6669" s="88"/>
      <c r="HR6669" s="88"/>
      <c r="HS6669" s="88"/>
      <c r="HT6669" s="88"/>
      <c r="HU6669" s="88"/>
      <c r="HV6669" s="88"/>
      <c r="HW6669" s="88"/>
      <c r="HX6669" s="88"/>
      <c r="HY6669" s="88"/>
      <c r="HZ6669" s="88"/>
      <c r="IA6669" s="88"/>
      <c r="IB6669" s="88"/>
      <c r="IC6669" s="88"/>
      <c r="ID6669" s="88"/>
      <c r="IE6669" s="88"/>
      <c r="IF6669" s="88"/>
      <c r="IG6669" s="88"/>
      <c r="IH6669" s="88"/>
      <c r="II6669" s="88"/>
      <c r="IJ6669" s="88"/>
      <c r="IK6669" s="88"/>
      <c r="IL6669" s="88"/>
      <c r="IM6669" s="88"/>
      <c r="IN6669" s="88"/>
      <c r="IO6669" s="88"/>
      <c r="IP6669" s="88"/>
      <c r="IQ6669" s="88"/>
      <c r="IR6669" s="88"/>
      <c r="IS6669" s="88"/>
      <c r="IT6669" s="88"/>
      <c r="IU6669" s="88"/>
      <c r="IV6669" s="88"/>
      <c r="IW6669" s="88"/>
      <c r="IX6669" s="88"/>
      <c r="IY6669" s="88"/>
      <c r="IZ6669" s="88"/>
      <c r="JA6669" s="88"/>
      <c r="JB6669" s="88"/>
      <c r="JC6669" s="88"/>
      <c r="JD6669" s="88"/>
      <c r="JE6669" s="88"/>
      <c r="JF6669" s="88"/>
      <c r="JG6669" s="88"/>
      <c r="JH6669" s="88"/>
      <c r="JI6669" s="88"/>
      <c r="JJ6669" s="88"/>
      <c r="JK6669" s="88"/>
      <c r="JL6669" s="88"/>
      <c r="JM6669" s="88"/>
      <c r="JN6669" s="88"/>
      <c r="JO6669" s="88"/>
      <c r="JP6669" s="88"/>
      <c r="JQ6669" s="88"/>
      <c r="JR6669" s="88"/>
      <c r="JS6669" s="88"/>
      <c r="JT6669" s="88"/>
      <c r="JU6669" s="88"/>
      <c r="JV6669" s="88"/>
      <c r="JW6669" s="88"/>
      <c r="JX6669" s="88"/>
      <c r="JY6669" s="88"/>
      <c r="JZ6669" s="88"/>
      <c r="KA6669" s="88"/>
      <c r="KB6669" s="88"/>
      <c r="KC6669" s="88"/>
      <c r="KD6669" s="88"/>
      <c r="KE6669" s="88"/>
      <c r="KF6669" s="88"/>
      <c r="KG6669" s="88"/>
      <c r="KH6669" s="88"/>
      <c r="KI6669" s="88"/>
      <c r="KJ6669" s="88"/>
      <c r="KK6669" s="88"/>
      <c r="KL6669" s="88"/>
      <c r="KM6669" s="88"/>
      <c r="KN6669" s="88"/>
      <c r="KO6669" s="88"/>
      <c r="KP6669" s="88"/>
      <c r="KQ6669" s="88"/>
      <c r="KR6669" s="88"/>
      <c r="KS6669" s="88"/>
      <c r="KT6669" s="88"/>
      <c r="KU6669" s="88"/>
      <c r="KV6669" s="88"/>
      <c r="KW6669" s="88"/>
      <c r="KX6669" s="88"/>
      <c r="KY6669" s="88"/>
      <c r="KZ6669" s="88"/>
      <c r="LA6669" s="88"/>
      <c r="LB6669" s="88"/>
      <c r="LC6669" s="88"/>
      <c r="LD6669" s="88"/>
      <c r="LE6669" s="88"/>
      <c r="LF6669" s="88"/>
      <c r="LG6669" s="88"/>
      <c r="LH6669" s="88"/>
      <c r="LI6669" s="88"/>
      <c r="LJ6669" s="88"/>
      <c r="LK6669" s="88"/>
      <c r="LL6669" s="88"/>
      <c r="LM6669" s="88"/>
      <c r="LN6669" s="88"/>
      <c r="LO6669" s="88"/>
      <c r="LP6669" s="88"/>
      <c r="LQ6669" s="88"/>
      <c r="LR6669" s="88"/>
      <c r="LS6669" s="88"/>
      <c r="LT6669" s="88"/>
      <c r="LU6669" s="88"/>
      <c r="LV6669" s="88"/>
      <c r="LW6669" s="88"/>
      <c r="LX6669" s="88"/>
      <c r="LY6669" s="88"/>
      <c r="LZ6669" s="88"/>
      <c r="MA6669" s="88"/>
      <c r="MB6669" s="88"/>
      <c r="MC6669" s="88"/>
      <c r="MD6669" s="88"/>
      <c r="ME6669" s="88"/>
      <c r="MF6669" s="88"/>
      <c r="MG6669" s="88"/>
      <c r="MH6669" s="88"/>
      <c r="MI6669" s="88"/>
      <c r="MJ6669" s="88"/>
      <c r="MK6669" s="88"/>
      <c r="ML6669" s="88"/>
      <c r="MM6669" s="88"/>
      <c r="MN6669" s="88"/>
      <c r="MO6669" s="88"/>
      <c r="MP6669" s="88"/>
      <c r="MQ6669" s="88"/>
      <c r="MR6669" s="88"/>
      <c r="MS6669" s="88"/>
      <c r="MT6669" s="88"/>
      <c r="MU6669" s="88"/>
      <c r="MV6669" s="88"/>
      <c r="MW6669" s="88"/>
      <c r="MX6669" s="88"/>
      <c r="MY6669" s="88"/>
      <c r="MZ6669" s="88"/>
      <c r="NA6669" s="88"/>
      <c r="NB6669" s="88"/>
      <c r="NC6669" s="88"/>
      <c r="ND6669" s="88"/>
      <c r="NE6669" s="88"/>
      <c r="NF6669" s="88"/>
      <c r="NG6669" s="88"/>
      <c r="NH6669" s="88"/>
      <c r="NI6669" s="88"/>
      <c r="NJ6669" s="88"/>
      <c r="NK6669" s="88"/>
      <c r="NL6669" s="88"/>
      <c r="NM6669" s="88"/>
      <c r="NN6669" s="88"/>
      <c r="NO6669" s="88"/>
      <c r="NP6669" s="88"/>
      <c r="NQ6669" s="88"/>
      <c r="NR6669" s="88"/>
      <c r="NS6669" s="88"/>
      <c r="NT6669" s="88"/>
      <c r="NU6669" s="88"/>
      <c r="NV6669" s="88"/>
      <c r="NW6669" s="88"/>
      <c r="NX6669" s="88"/>
      <c r="NY6669" s="88"/>
      <c r="NZ6669" s="88"/>
      <c r="OA6669" s="88"/>
      <c r="OB6669" s="88"/>
      <c r="OC6669" s="88"/>
      <c r="OD6669" s="88"/>
      <c r="OE6669" s="88"/>
      <c r="OF6669" s="88"/>
      <c r="OG6669" s="88"/>
      <c r="OH6669" s="88"/>
      <c r="OI6669" s="88"/>
      <c r="OJ6669" s="88"/>
      <c r="OK6669" s="88"/>
      <c r="OL6669" s="88"/>
      <c r="OM6669" s="88"/>
      <c r="ON6669" s="88"/>
      <c r="OO6669" s="88"/>
      <c r="OP6669" s="88"/>
      <c r="OQ6669" s="88"/>
      <c r="OR6669" s="88"/>
      <c r="OS6669" s="88"/>
      <c r="OT6669" s="88"/>
      <c r="OU6669" s="88"/>
      <c r="OV6669" s="88"/>
      <c r="OW6669" s="88"/>
      <c r="OX6669" s="88"/>
      <c r="OY6669" s="88"/>
      <c r="OZ6669" s="88"/>
      <c r="PA6669" s="88"/>
      <c r="PB6669" s="88"/>
      <c r="PC6669" s="88"/>
      <c r="PD6669" s="88"/>
      <c r="PE6669" s="88"/>
      <c r="PF6669" s="88"/>
      <c r="PG6669" s="88"/>
      <c r="PH6669" s="88"/>
      <c r="PI6669" s="88"/>
      <c r="PJ6669" s="88"/>
      <c r="PK6669" s="88"/>
      <c r="PL6669" s="88"/>
      <c r="PM6669" s="88"/>
      <c r="PN6669" s="88"/>
      <c r="PO6669" s="88"/>
      <c r="PP6669" s="88"/>
      <c r="PQ6669" s="88"/>
      <c r="PR6669" s="88"/>
      <c r="PS6669" s="88"/>
      <c r="PT6669" s="88"/>
      <c r="PU6669" s="88"/>
      <c r="PV6669" s="88"/>
      <c r="PW6669" s="88"/>
      <c r="PX6669" s="88"/>
      <c r="PY6669" s="88"/>
      <c r="PZ6669" s="88"/>
      <c r="QA6669" s="88"/>
      <c r="QB6669" s="88"/>
      <c r="QC6669" s="88"/>
      <c r="QD6669" s="88"/>
      <c r="QE6669" s="88"/>
      <c r="QF6669" s="88"/>
      <c r="QG6669" s="88"/>
      <c r="QH6669" s="88"/>
      <c r="QI6669" s="88"/>
      <c r="QJ6669" s="88"/>
      <c r="QK6669" s="88"/>
      <c r="QL6669" s="88"/>
      <c r="QM6669" s="88"/>
      <c r="QN6669" s="88"/>
      <c r="QO6669" s="88"/>
      <c r="QP6669" s="88"/>
      <c r="QQ6669" s="88"/>
      <c r="QR6669" s="88"/>
      <c r="QS6669" s="88"/>
      <c r="QT6669" s="88"/>
      <c r="QU6669" s="88"/>
      <c r="QV6669" s="88"/>
      <c r="QW6669" s="88"/>
      <c r="QX6669" s="88"/>
      <c r="QY6669" s="88"/>
      <c r="QZ6669" s="88"/>
      <c r="RA6669" s="88"/>
      <c r="RB6669" s="88"/>
      <c r="RC6669" s="88"/>
      <c r="RD6669" s="88"/>
      <c r="RE6669" s="88"/>
      <c r="RF6669" s="88"/>
      <c r="RG6669" s="88"/>
      <c r="RH6669" s="88"/>
      <c r="RI6669" s="88"/>
      <c r="RJ6669" s="88"/>
      <c r="RK6669" s="88"/>
      <c r="RL6669" s="88"/>
      <c r="RM6669" s="88"/>
      <c r="RN6669" s="88"/>
      <c r="RO6669" s="88"/>
      <c r="RP6669" s="88"/>
      <c r="RQ6669" s="88"/>
      <c r="RR6669" s="88"/>
      <c r="RS6669" s="88"/>
      <c r="RT6669" s="88"/>
      <c r="RU6669" s="88"/>
      <c r="RV6669" s="88"/>
      <c r="RW6669" s="88"/>
      <c r="RX6669" s="88"/>
      <c r="RY6669" s="88"/>
      <c r="RZ6669" s="88"/>
      <c r="SA6669" s="88"/>
      <c r="SB6669" s="88"/>
      <c r="SC6669" s="88"/>
      <c r="SD6669" s="88"/>
      <c r="SE6669" s="88"/>
      <c r="SF6669" s="88"/>
      <c r="SG6669" s="88"/>
      <c r="SH6669" s="88"/>
      <c r="SI6669" s="88"/>
      <c r="SJ6669" s="88"/>
      <c r="SK6669" s="88"/>
      <c r="SL6669" s="88"/>
      <c r="SM6669" s="88"/>
      <c r="SN6669" s="88"/>
      <c r="SO6669" s="88"/>
      <c r="SP6669" s="88"/>
      <c r="SQ6669" s="88"/>
      <c r="SR6669" s="88"/>
      <c r="SS6669" s="88"/>
      <c r="ST6669" s="88"/>
      <c r="SU6669" s="88"/>
      <c r="SV6669" s="88"/>
      <c r="SW6669" s="88"/>
      <c r="SX6669" s="88"/>
      <c r="SY6669" s="88"/>
      <c r="SZ6669" s="88"/>
      <c r="TA6669" s="88"/>
      <c r="TB6669" s="88"/>
      <c r="TC6669" s="88"/>
      <c r="TD6669" s="88"/>
      <c r="TE6669" s="88"/>
      <c r="TF6669" s="88"/>
      <c r="TG6669" s="88"/>
      <c r="TH6669" s="88"/>
      <c r="TI6669" s="88"/>
      <c r="TJ6669" s="88"/>
      <c r="TK6669" s="88"/>
      <c r="TL6669" s="88"/>
      <c r="TM6669" s="88"/>
      <c r="TN6669" s="88"/>
      <c r="TO6669" s="88"/>
      <c r="TP6669" s="88"/>
      <c r="TQ6669" s="88"/>
      <c r="TR6669" s="88"/>
      <c r="TS6669" s="88"/>
      <c r="TT6669" s="88"/>
      <c r="TU6669" s="88"/>
      <c r="TV6669" s="88"/>
      <c r="TW6669" s="88"/>
      <c r="TX6669" s="88"/>
      <c r="TY6669" s="88"/>
      <c r="TZ6669" s="88"/>
      <c r="UA6669" s="88"/>
      <c r="UB6669" s="88"/>
      <c r="UC6669" s="88"/>
      <c r="UD6669" s="88"/>
      <c r="UE6669" s="88"/>
      <c r="UF6669" s="88"/>
      <c r="UG6669" s="88"/>
      <c r="UH6669" s="88"/>
      <c r="UI6669" s="88"/>
      <c r="UJ6669" s="88"/>
      <c r="UK6669" s="88"/>
      <c r="UL6669" s="88"/>
      <c r="UM6669" s="88"/>
      <c r="UN6669" s="88"/>
      <c r="UO6669" s="88"/>
      <c r="UP6669" s="88"/>
      <c r="UQ6669" s="88"/>
      <c r="UR6669" s="88"/>
      <c r="US6669" s="88"/>
      <c r="UT6669" s="88"/>
      <c r="UU6669" s="88"/>
      <c r="UV6669" s="88"/>
      <c r="UW6669" s="88"/>
      <c r="UX6669" s="88"/>
      <c r="UY6669" s="88"/>
      <c r="UZ6669" s="88"/>
      <c r="VA6669" s="88"/>
      <c r="VB6669" s="88"/>
      <c r="VC6669" s="88"/>
      <c r="VD6669" s="88"/>
      <c r="VE6669" s="88"/>
      <c r="VF6669" s="88"/>
      <c r="VG6669" s="88"/>
      <c r="VH6669" s="88"/>
      <c r="VI6669" s="88"/>
      <c r="VJ6669" s="88"/>
      <c r="VK6669" s="88"/>
      <c r="VL6669" s="88"/>
      <c r="VM6669" s="88"/>
      <c r="VN6669" s="88"/>
      <c r="VO6669" s="88"/>
      <c r="VP6669" s="88"/>
      <c r="VQ6669" s="88"/>
      <c r="VR6669" s="88"/>
      <c r="VS6669" s="88"/>
      <c r="VT6669" s="88"/>
      <c r="VU6669" s="88"/>
      <c r="VV6669" s="88"/>
      <c r="VW6669" s="88"/>
      <c r="VX6669" s="88"/>
      <c r="VY6669" s="88"/>
      <c r="VZ6669" s="88"/>
      <c r="WA6669" s="88"/>
      <c r="WB6669" s="88"/>
      <c r="WC6669" s="88"/>
      <c r="WD6669" s="88"/>
      <c r="WE6669" s="88"/>
      <c r="WF6669" s="88"/>
      <c r="WG6669" s="88"/>
      <c r="WH6669" s="88"/>
      <c r="WI6669" s="88"/>
      <c r="WJ6669" s="88"/>
      <c r="WK6669" s="88"/>
      <c r="WL6669" s="88"/>
      <c r="WM6669" s="88"/>
      <c r="WN6669" s="88"/>
      <c r="WO6669" s="88"/>
      <c r="WP6669" s="88"/>
      <c r="WQ6669" s="88"/>
      <c r="WR6669" s="88"/>
      <c r="WS6669" s="88"/>
      <c r="WT6669" s="88"/>
      <c r="WU6669" s="88"/>
      <c r="WV6669" s="88"/>
      <c r="WW6669" s="88"/>
      <c r="WX6669" s="88"/>
      <c r="WY6669" s="88"/>
      <c r="WZ6669" s="88"/>
      <c r="XA6669" s="88"/>
      <c r="XB6669" s="88"/>
      <c r="XC6669" s="88"/>
      <c r="XD6669" s="88"/>
      <c r="XE6669" s="88"/>
      <c r="XF6669" s="88"/>
      <c r="XG6669" s="88"/>
      <c r="XH6669" s="88"/>
      <c r="XI6669" s="88"/>
      <c r="XJ6669" s="88"/>
      <c r="XK6669" s="88"/>
      <c r="XL6669" s="88"/>
      <c r="XM6669" s="88"/>
      <c r="XN6669" s="88"/>
      <c r="XO6669" s="88"/>
      <c r="XP6669" s="88"/>
      <c r="XQ6669" s="88"/>
      <c r="XR6669" s="88"/>
      <c r="XS6669" s="88"/>
      <c r="XT6669" s="88"/>
      <c r="XU6669" s="88"/>
      <c r="XV6669" s="88"/>
      <c r="XW6669" s="88"/>
      <c r="XX6669" s="88"/>
      <c r="XY6669" s="88"/>
      <c r="XZ6669" s="88"/>
      <c r="YA6669" s="88"/>
      <c r="YB6669" s="88"/>
      <c r="YC6669" s="88"/>
      <c r="YD6669" s="88"/>
      <c r="YE6669" s="88"/>
      <c r="YF6669" s="88"/>
      <c r="YG6669" s="88"/>
      <c r="YH6669" s="88"/>
      <c r="YI6669" s="88"/>
      <c r="YJ6669" s="88"/>
      <c r="YK6669" s="88"/>
      <c r="YL6669" s="88"/>
      <c r="YM6669" s="88"/>
      <c r="YN6669" s="88"/>
      <c r="YO6669" s="88"/>
      <c r="YP6669" s="88"/>
      <c r="YQ6669" s="88"/>
      <c r="YR6669" s="88"/>
      <c r="YS6669" s="88"/>
      <c r="YT6669" s="88"/>
      <c r="YU6669" s="88"/>
      <c r="YV6669" s="88"/>
      <c r="YW6669" s="88"/>
      <c r="YX6669" s="88"/>
      <c r="YY6669" s="88"/>
      <c r="YZ6669" s="88"/>
      <c r="ZA6669" s="88"/>
      <c r="ZB6669" s="88"/>
      <c r="ZC6669" s="88"/>
      <c r="ZD6669" s="88"/>
      <c r="ZE6669" s="88"/>
      <c r="ZF6669" s="88"/>
      <c r="ZG6669" s="88"/>
      <c r="ZH6669" s="88"/>
      <c r="ZI6669" s="88"/>
      <c r="ZJ6669" s="88"/>
      <c r="ZK6669" s="88"/>
      <c r="ZL6669" s="88"/>
      <c r="ZM6669" s="88"/>
      <c r="ZN6669" s="88"/>
      <c r="ZO6669" s="88"/>
      <c r="ZP6669" s="88"/>
      <c r="ZQ6669" s="88"/>
      <c r="ZR6669" s="88"/>
      <c r="ZS6669" s="88"/>
      <c r="ZT6669" s="88"/>
      <c r="ZU6669" s="88"/>
      <c r="ZV6669" s="88"/>
      <c r="ZW6669" s="88"/>
      <c r="ZX6669" s="88"/>
      <c r="ZY6669" s="88"/>
      <c r="ZZ6669" s="88"/>
      <c r="AAA6669" s="88"/>
      <c r="AAB6669" s="88"/>
      <c r="AAC6669" s="88"/>
      <c r="AAD6669" s="88"/>
      <c r="AAE6669" s="88"/>
      <c r="AAF6669" s="88"/>
      <c r="AAG6669" s="88"/>
      <c r="AAH6669" s="88"/>
      <c r="AAI6669" s="88"/>
      <c r="AAJ6669" s="88"/>
      <c r="AAK6669" s="88"/>
      <c r="AAL6669" s="88"/>
      <c r="AAM6669" s="88"/>
      <c r="AAN6669" s="88"/>
      <c r="AAO6669" s="88"/>
      <c r="AAP6669" s="88"/>
      <c r="AAQ6669" s="88"/>
      <c r="AAR6669" s="88"/>
      <c r="AAS6669" s="88"/>
      <c r="AAT6669" s="88"/>
      <c r="AAU6669" s="88"/>
      <c r="AAV6669" s="88"/>
      <c r="AAW6669" s="88"/>
      <c r="AAX6669" s="88"/>
      <c r="AAY6669" s="88"/>
      <c r="AAZ6669" s="88"/>
      <c r="ABA6669" s="88"/>
      <c r="ABB6669" s="88"/>
      <c r="ABC6669" s="88"/>
      <c r="ABD6669" s="88"/>
      <c r="ABE6669" s="88"/>
      <c r="ABF6669" s="88"/>
      <c r="ABG6669" s="88"/>
      <c r="ABH6669" s="88"/>
      <c r="ABI6669" s="88"/>
      <c r="ABJ6669" s="88"/>
      <c r="ABK6669" s="88"/>
      <c r="ABL6669" s="88"/>
      <c r="ABM6669" s="88"/>
      <c r="ABN6669" s="88"/>
      <c r="ABO6669" s="88"/>
      <c r="ABP6669" s="88"/>
      <c r="ABQ6669" s="88"/>
      <c r="ABR6669" s="88"/>
      <c r="ABS6669" s="88"/>
      <c r="ABT6669" s="88"/>
      <c r="ABU6669" s="88"/>
      <c r="ABV6669" s="88"/>
      <c r="ABW6669" s="88"/>
      <c r="ABX6669" s="88"/>
      <c r="ABY6669" s="88"/>
      <c r="ABZ6669" s="88"/>
      <c r="ACA6669" s="88"/>
      <c r="ACB6669" s="88"/>
      <c r="ACC6669" s="88"/>
      <c r="ACD6669" s="88"/>
      <c r="ACE6669" s="88"/>
      <c r="ACF6669" s="88"/>
      <c r="ACG6669" s="88"/>
      <c r="ACH6669" s="88"/>
      <c r="ACI6669" s="88"/>
      <c r="ACJ6669" s="88"/>
      <c r="ACK6669" s="88"/>
      <c r="ACL6669" s="88"/>
      <c r="ACM6669" s="88"/>
      <c r="ACN6669" s="88"/>
      <c r="ACO6669" s="88"/>
      <c r="ACP6669" s="88"/>
      <c r="ACQ6669" s="88"/>
      <c r="ACR6669" s="88"/>
      <c r="ACS6669" s="88"/>
      <c r="ACT6669" s="88"/>
      <c r="ACU6669" s="88"/>
      <c r="ACV6669" s="88"/>
      <c r="ACW6669" s="88"/>
      <c r="ACX6669" s="88"/>
      <c r="ACY6669" s="88"/>
      <c r="ACZ6669" s="88"/>
      <c r="ADA6669" s="88"/>
      <c r="ADB6669" s="88"/>
      <c r="ADC6669" s="88"/>
      <c r="ADD6669" s="88"/>
      <c r="ADE6669" s="88"/>
      <c r="ADF6669" s="88"/>
      <c r="ADG6669" s="88"/>
      <c r="ADH6669" s="88"/>
      <c r="ADI6669" s="88"/>
      <c r="ADJ6669" s="88"/>
      <c r="ADK6669" s="88"/>
      <c r="ADL6669" s="88"/>
      <c r="ADM6669" s="88"/>
      <c r="ADN6669" s="88"/>
      <c r="ADO6669" s="88"/>
      <c r="ADP6669" s="88"/>
      <c r="ADQ6669" s="88"/>
      <c r="ADR6669" s="88"/>
      <c r="ADS6669" s="88"/>
      <c r="ADT6669" s="88"/>
      <c r="ADU6669" s="88"/>
      <c r="ADV6669" s="88"/>
      <c r="ADW6669" s="88"/>
      <c r="ADX6669" s="88"/>
      <c r="ADY6669" s="88"/>
      <c r="ADZ6669" s="88"/>
      <c r="AEA6669" s="88"/>
      <c r="AEB6669" s="88"/>
      <c r="AEC6669" s="88"/>
      <c r="AED6669" s="88"/>
      <c r="AEE6669" s="88"/>
      <c r="AEF6669" s="88"/>
      <c r="AEG6669" s="88"/>
      <c r="AEH6669" s="88"/>
      <c r="AEI6669" s="88"/>
      <c r="AEJ6669" s="88"/>
      <c r="AEK6669" s="88"/>
      <c r="AEL6669" s="88"/>
      <c r="AEM6669" s="88"/>
      <c r="AEN6669" s="88"/>
      <c r="AEO6669" s="88"/>
      <c r="AEP6669" s="88"/>
      <c r="AEQ6669" s="88"/>
      <c r="AER6669" s="88"/>
      <c r="AES6669" s="88"/>
      <c r="AET6669" s="88"/>
      <c r="AEU6669" s="88"/>
      <c r="AEV6669" s="88"/>
      <c r="AEW6669" s="88"/>
      <c r="AEX6669" s="88"/>
      <c r="AEY6669" s="88"/>
      <c r="AEZ6669" s="88"/>
      <c r="AFA6669" s="88"/>
      <c r="AFB6669" s="88"/>
      <c r="AFC6669" s="88"/>
      <c r="AFD6669" s="88"/>
      <c r="AFE6669" s="88"/>
      <c r="AFF6669" s="88"/>
      <c r="AFG6669" s="88"/>
      <c r="AFH6669" s="88"/>
      <c r="AFI6669" s="88"/>
      <c r="AFJ6669" s="88"/>
      <c r="AFK6669" s="88"/>
      <c r="AFL6669" s="88"/>
      <c r="AFM6669" s="88"/>
      <c r="AFN6669" s="88"/>
      <c r="AFO6669" s="88"/>
      <c r="AFP6669" s="88"/>
      <c r="AFQ6669" s="88"/>
      <c r="AFR6669" s="88"/>
      <c r="AFS6669" s="88"/>
      <c r="AFT6669" s="88"/>
      <c r="AFU6669" s="88"/>
      <c r="AFV6669" s="88"/>
      <c r="AFW6669" s="88"/>
      <c r="AFX6669" s="88"/>
      <c r="AFY6669" s="88"/>
      <c r="AFZ6669" s="88"/>
      <c r="AGA6669" s="88"/>
      <c r="AGB6669" s="88"/>
      <c r="AGC6669" s="88"/>
      <c r="AGD6669" s="88"/>
      <c r="AGE6669" s="88"/>
      <c r="AGF6669" s="88"/>
      <c r="AGG6669" s="88"/>
      <c r="AGH6669" s="88"/>
      <c r="AGI6669" s="88"/>
      <c r="AGJ6669" s="88"/>
      <c r="AGK6669" s="88"/>
      <c r="AGL6669" s="88"/>
      <c r="AGM6669" s="88"/>
      <c r="AGN6669" s="88"/>
      <c r="AGO6669" s="88"/>
      <c r="AGP6669" s="88"/>
      <c r="AGQ6669" s="88"/>
      <c r="AGR6669" s="88"/>
      <c r="AGS6669" s="88"/>
      <c r="AGT6669" s="88"/>
      <c r="AGU6669" s="88"/>
      <c r="AGV6669" s="88"/>
      <c r="AGW6669" s="88"/>
      <c r="AGX6669" s="88"/>
      <c r="AGY6669" s="88"/>
      <c r="AGZ6669" s="88"/>
      <c r="AHA6669" s="88"/>
      <c r="AHB6669" s="88"/>
      <c r="AHC6669" s="88"/>
      <c r="AHD6669" s="88"/>
      <c r="AHE6669" s="88"/>
      <c r="AHF6669" s="88"/>
      <c r="AHG6669" s="88"/>
      <c r="AHH6669" s="88"/>
      <c r="AHI6669" s="88"/>
      <c r="AHJ6669" s="88"/>
      <c r="AHK6669" s="88"/>
      <c r="AHL6669" s="88"/>
      <c r="AHM6669" s="88"/>
      <c r="AHN6669" s="88"/>
      <c r="AHO6669" s="88"/>
      <c r="AHP6669" s="88"/>
      <c r="AHQ6669" s="88"/>
      <c r="AHR6669" s="88"/>
      <c r="AHS6669" s="88"/>
      <c r="AHT6669" s="88"/>
      <c r="AHU6669" s="88"/>
      <c r="AHV6669" s="88"/>
      <c r="AHW6669" s="88"/>
      <c r="AHX6669" s="88"/>
      <c r="AHY6669" s="88"/>
      <c r="AHZ6669" s="88"/>
      <c r="AIA6669" s="88"/>
      <c r="AIB6669" s="88"/>
      <c r="AIC6669" s="88"/>
      <c r="AID6669" s="88"/>
      <c r="AIE6669" s="88"/>
      <c r="AIF6669" s="88"/>
      <c r="AIG6669" s="88"/>
      <c r="AIH6669" s="88"/>
      <c r="AII6669" s="88"/>
      <c r="AIJ6669" s="88"/>
      <c r="AIK6669" s="88"/>
      <c r="AIL6669" s="88"/>
      <c r="AIM6669" s="88"/>
      <c r="AIN6669" s="88"/>
      <c r="AIO6669" s="88"/>
      <c r="AIP6669" s="88"/>
      <c r="AIQ6669" s="88"/>
      <c r="AIR6669" s="88"/>
      <c r="AIS6669" s="88"/>
      <c r="AIT6669" s="88"/>
      <c r="AIU6669" s="88"/>
      <c r="AIV6669" s="88"/>
      <c r="AIW6669" s="88"/>
      <c r="AIX6669" s="88"/>
      <c r="AIY6669" s="88"/>
      <c r="AIZ6669" s="88"/>
      <c r="AJA6669" s="88"/>
      <c r="AJB6669" s="88"/>
      <c r="AJC6669" s="88"/>
      <c r="AJD6669" s="88"/>
      <c r="AJE6669" s="88"/>
      <c r="AJF6669" s="88"/>
      <c r="AJG6669" s="88"/>
      <c r="AJH6669" s="88"/>
      <c r="AJI6669" s="88"/>
      <c r="AJJ6669" s="88"/>
      <c r="AJK6669" s="88"/>
      <c r="AJL6669" s="88"/>
      <c r="AJM6669" s="88"/>
      <c r="AJN6669" s="88"/>
      <c r="AJO6669" s="88"/>
      <c r="AJP6669" s="88"/>
      <c r="AJQ6669" s="88"/>
      <c r="AJR6669" s="88"/>
      <c r="AJS6669" s="88"/>
      <c r="AJT6669" s="88"/>
      <c r="AJU6669" s="88"/>
      <c r="AJV6669" s="88"/>
      <c r="AJW6669" s="88"/>
      <c r="AJX6669" s="88"/>
      <c r="AJY6669" s="88"/>
      <c r="AJZ6669" s="88"/>
      <c r="AKA6669" s="88"/>
      <c r="AKB6669" s="88"/>
      <c r="AKC6669" s="88"/>
      <c r="AKD6669" s="88"/>
      <c r="AKE6669" s="88"/>
      <c r="AKF6669" s="88"/>
      <c r="AKG6669" s="88"/>
      <c r="AKH6669" s="88"/>
      <c r="AKI6669" s="88"/>
      <c r="AKJ6669" s="88"/>
      <c r="AKK6669" s="88"/>
      <c r="AKL6669" s="88"/>
      <c r="AKM6669" s="88"/>
      <c r="AKN6669" s="88"/>
      <c r="AKO6669" s="88"/>
      <c r="AKP6669" s="88"/>
      <c r="AKQ6669" s="88"/>
      <c r="AKR6669" s="88"/>
      <c r="AKS6669" s="88"/>
      <c r="AKT6669" s="88"/>
      <c r="AKU6669" s="88"/>
      <c r="AKV6669" s="88"/>
      <c r="AKW6669" s="88"/>
      <c r="AKX6669" s="88"/>
      <c r="AKY6669" s="88"/>
      <c r="AKZ6669" s="88"/>
      <c r="ALA6669" s="88"/>
      <c r="ALB6669" s="88"/>
      <c r="ALC6669" s="88"/>
      <c r="ALD6669" s="88"/>
      <c r="ALE6669" s="88"/>
      <c r="ALF6669" s="88"/>
      <c r="ALG6669" s="88"/>
      <c r="ALH6669" s="88"/>
      <c r="ALI6669" s="88"/>
      <c r="ALJ6669" s="88"/>
      <c r="ALK6669" s="88"/>
      <c r="ALL6669" s="88"/>
      <c r="ALM6669" s="88"/>
      <c r="ALN6669" s="88"/>
      <c r="ALO6669" s="88"/>
      <c r="ALP6669" s="88"/>
      <c r="ALQ6669" s="88"/>
      <c r="ALR6669" s="88"/>
      <c r="ALS6669" s="88"/>
      <c r="ALT6669" s="88"/>
      <c r="ALU6669" s="88"/>
      <c r="ALV6669" s="88"/>
      <c r="ALW6669" s="88"/>
      <c r="ALX6669" s="88"/>
      <c r="ALY6669" s="88"/>
      <c r="ALZ6669" s="88"/>
      <c r="AMA6669" s="88"/>
      <c r="AMB6669" s="88"/>
      <c r="AMC6669" s="88"/>
      <c r="AMD6669" s="88"/>
      <c r="AME6669" s="88"/>
      <c r="AMF6669" s="88"/>
      <c r="AMG6669" s="88"/>
      <c r="AMH6669" s="88"/>
      <c r="AMI6669" s="88"/>
      <c r="AMJ6669" s="88"/>
      <c r="AMK6669" s="88"/>
      <c r="AML6669" s="88"/>
      <c r="AMM6669" s="88"/>
      <c r="AMN6669" s="88"/>
      <c r="AMO6669" s="88"/>
    </row>
    <row r="6670" spans="1:1029" s="104" customFormat="1" x14ac:dyDescent="0.35">
      <c r="A6670" s="21">
        <v>10141103</v>
      </c>
      <c r="B6670" s="158" t="s">
        <v>725</v>
      </c>
      <c r="C6670" s="115" t="s">
        <v>710</v>
      </c>
      <c r="D6670" s="124" t="s">
        <v>780</v>
      </c>
      <c r="E6670" s="114" t="str">
        <f t="shared" si="1249"/>
        <v>TRANSFORMADOR MARCA:ASTOR PT 92R PT 92R</v>
      </c>
      <c r="F6670" s="124"/>
      <c r="G6670" s="132" t="s">
        <v>780</v>
      </c>
      <c r="H6670" s="141" t="s">
        <v>779</v>
      </c>
      <c r="I6670" s="136"/>
      <c r="J6670" s="124"/>
      <c r="K6670" s="129" t="s">
        <v>778</v>
      </c>
      <c r="L6670" s="142" t="s">
        <v>777</v>
      </c>
      <c r="M6670" s="124">
        <v>500</v>
      </c>
      <c r="N6670" s="124">
        <v>33</v>
      </c>
      <c r="O6670" s="21">
        <v>0.4</v>
      </c>
      <c r="P6670" s="124" t="s">
        <v>514</v>
      </c>
      <c r="Q6670" s="142">
        <v>2017</v>
      </c>
      <c r="R6670" s="124" t="s">
        <v>499</v>
      </c>
      <c r="S6670" s="124" t="s">
        <v>776</v>
      </c>
      <c r="T6670" s="116">
        <v>1200</v>
      </c>
      <c r="U6670" s="111">
        <v>45</v>
      </c>
      <c r="V6670" s="113">
        <f t="shared" si="1250"/>
        <v>1200</v>
      </c>
      <c r="W6670" s="113">
        <f t="shared" si="1251"/>
        <v>0</v>
      </c>
      <c r="X6670" s="112">
        <f t="shared" si="1252"/>
        <v>0</v>
      </c>
      <c r="Y6670" s="111"/>
      <c r="Z6670" s="110">
        <f t="shared" si="1248"/>
        <v>45</v>
      </c>
      <c r="AA6670" s="109">
        <f t="shared" si="1253"/>
        <v>60</v>
      </c>
      <c r="AB6670" s="109">
        <f t="shared" si="1254"/>
        <v>60000</v>
      </c>
      <c r="AC6670" s="108">
        <f t="shared" si="1255"/>
        <v>1140</v>
      </c>
      <c r="AD6670" s="107">
        <f t="shared" si="1256"/>
        <v>2.2222222222222223E-2</v>
      </c>
      <c r="AE6670" s="106">
        <f t="shared" si="1257"/>
        <v>25.333333333333336</v>
      </c>
      <c r="AF6670" s="105">
        <f t="shared" si="1258"/>
        <v>25.333333333333336</v>
      </c>
      <c r="AG6670" s="105">
        <f t="shared" si="1259"/>
        <v>1174.6666666666667</v>
      </c>
      <c r="AH6670" s="88"/>
      <c r="AI6670" s="88"/>
      <c r="AJ6670" s="88"/>
      <c r="AK6670" s="88"/>
      <c r="AL6670" s="88"/>
      <c r="AM6670" s="88"/>
      <c r="AN6670" s="88"/>
      <c r="AO6670" s="88"/>
      <c r="AP6670" s="88"/>
      <c r="AQ6670" s="88"/>
      <c r="AR6670" s="88"/>
      <c r="AS6670" s="88"/>
      <c r="AT6670" s="88"/>
      <c r="AU6670" s="88"/>
      <c r="AV6670" s="88"/>
      <c r="AW6670" s="88"/>
      <c r="AX6670" s="88"/>
      <c r="AY6670" s="88"/>
      <c r="AZ6670" s="88"/>
      <c r="BA6670" s="88"/>
      <c r="BB6670" s="88"/>
      <c r="BC6670" s="88"/>
      <c r="BD6670" s="88"/>
      <c r="BE6670" s="88"/>
      <c r="BF6670" s="88"/>
      <c r="BG6670" s="88"/>
      <c r="BH6670" s="88"/>
      <c r="BI6670" s="88"/>
      <c r="BJ6670" s="88"/>
      <c r="BK6670" s="88"/>
      <c r="BL6670" s="88"/>
      <c r="BM6670" s="88"/>
      <c r="BN6670" s="88"/>
      <c r="BO6670" s="88"/>
      <c r="BP6670" s="88"/>
      <c r="BQ6670" s="88"/>
      <c r="BR6670" s="88"/>
      <c r="BS6670" s="88"/>
      <c r="BT6670" s="88"/>
      <c r="BU6670" s="88"/>
      <c r="BV6670" s="88"/>
      <c r="BW6670" s="88"/>
      <c r="BX6670" s="88"/>
      <c r="BY6670" s="88"/>
      <c r="BZ6670" s="88"/>
      <c r="CA6670" s="88"/>
      <c r="CB6670" s="88"/>
      <c r="CC6670" s="88"/>
      <c r="CD6670" s="88"/>
      <c r="CE6670" s="88"/>
      <c r="CF6670" s="88"/>
      <c r="CG6670" s="88"/>
      <c r="CH6670" s="88"/>
      <c r="CI6670" s="88"/>
      <c r="CJ6670" s="88"/>
      <c r="CK6670" s="88"/>
      <c r="CL6670" s="88"/>
      <c r="CM6670" s="88"/>
      <c r="CN6670" s="88"/>
      <c r="CO6670" s="88"/>
      <c r="CP6670" s="88"/>
      <c r="CQ6670" s="88"/>
      <c r="CR6670" s="88"/>
      <c r="CS6670" s="88"/>
      <c r="CT6670" s="88"/>
      <c r="CU6670" s="88"/>
      <c r="CV6670" s="88"/>
      <c r="CW6670" s="88"/>
      <c r="CX6670" s="88"/>
      <c r="CY6670" s="88"/>
      <c r="CZ6670" s="88"/>
      <c r="DA6670" s="88"/>
      <c r="DB6670" s="88"/>
      <c r="DC6670" s="88"/>
      <c r="DD6670" s="88"/>
      <c r="DE6670" s="88"/>
      <c r="DF6670" s="88"/>
      <c r="DG6670" s="88"/>
      <c r="DH6670" s="88"/>
      <c r="DI6670" s="88"/>
      <c r="DJ6670" s="88"/>
      <c r="DK6670" s="88"/>
      <c r="DL6670" s="88"/>
      <c r="DM6670" s="88"/>
      <c r="DN6670" s="88"/>
      <c r="DO6670" s="88"/>
      <c r="DP6670" s="88"/>
      <c r="DQ6670" s="88"/>
      <c r="DR6670" s="88"/>
      <c r="DS6670" s="88"/>
      <c r="DT6670" s="88"/>
      <c r="DU6670" s="88"/>
      <c r="DV6670" s="88"/>
      <c r="DW6670" s="88"/>
      <c r="DX6670" s="88"/>
      <c r="DY6670" s="88"/>
      <c r="DZ6670" s="88"/>
      <c r="EA6670" s="88"/>
      <c r="EB6670" s="88"/>
      <c r="EC6670" s="88"/>
      <c r="ED6670" s="88"/>
      <c r="EE6670" s="88"/>
      <c r="EF6670" s="88"/>
      <c r="EG6670" s="88"/>
      <c r="EH6670" s="88"/>
      <c r="EI6670" s="88"/>
      <c r="EJ6670" s="88"/>
      <c r="EK6670" s="88"/>
      <c r="EL6670" s="88"/>
      <c r="EM6670" s="88"/>
      <c r="EN6670" s="88"/>
      <c r="EO6670" s="88"/>
      <c r="EP6670" s="88"/>
      <c r="EQ6670" s="88"/>
      <c r="ER6670" s="88"/>
      <c r="ES6670" s="88"/>
      <c r="ET6670" s="88"/>
      <c r="EU6670" s="88"/>
      <c r="EV6670" s="88"/>
      <c r="EW6670" s="88"/>
      <c r="EX6670" s="88"/>
      <c r="EY6670" s="88"/>
      <c r="EZ6670" s="88"/>
      <c r="FA6670" s="88"/>
      <c r="FB6670" s="88"/>
      <c r="FC6670" s="88"/>
      <c r="FD6670" s="88"/>
      <c r="FE6670" s="88"/>
      <c r="FF6670" s="88"/>
      <c r="FG6670" s="88"/>
      <c r="FH6670" s="88"/>
      <c r="FI6670" s="88"/>
      <c r="FJ6670" s="88"/>
      <c r="FK6670" s="88"/>
      <c r="FL6670" s="88"/>
      <c r="FM6670" s="88"/>
      <c r="FN6670" s="88"/>
      <c r="FO6670" s="88"/>
      <c r="FP6670" s="88"/>
      <c r="FQ6670" s="88"/>
      <c r="FR6670" s="88"/>
      <c r="FS6670" s="88"/>
      <c r="FT6670" s="88"/>
      <c r="FU6670" s="88"/>
      <c r="FV6670" s="88"/>
      <c r="FW6670" s="88"/>
      <c r="FX6670" s="88"/>
      <c r="FY6670" s="88"/>
      <c r="FZ6670" s="88"/>
      <c r="GA6670" s="88"/>
      <c r="GB6670" s="88"/>
      <c r="GC6670" s="88"/>
      <c r="GD6670" s="88"/>
      <c r="GE6670" s="88"/>
      <c r="GF6670" s="88"/>
      <c r="GG6670" s="88"/>
      <c r="GH6670" s="88"/>
      <c r="GI6670" s="88"/>
      <c r="GJ6670" s="88"/>
      <c r="GK6670" s="88"/>
      <c r="GL6670" s="88"/>
      <c r="GM6670" s="88"/>
      <c r="GN6670" s="88"/>
      <c r="GO6670" s="88"/>
      <c r="GP6670" s="88"/>
      <c r="GQ6670" s="88"/>
      <c r="GR6670" s="88"/>
      <c r="GS6670" s="88"/>
      <c r="GT6670" s="88"/>
      <c r="GU6670" s="88"/>
      <c r="GV6670" s="88"/>
      <c r="GW6670" s="88"/>
      <c r="GX6670" s="88"/>
      <c r="GY6670" s="88"/>
      <c r="GZ6670" s="88"/>
      <c r="HA6670" s="88"/>
      <c r="HB6670" s="88"/>
      <c r="HC6670" s="88"/>
      <c r="HD6670" s="88"/>
      <c r="HE6670" s="88"/>
      <c r="HF6670" s="88"/>
      <c r="HG6670" s="88"/>
      <c r="HH6670" s="88"/>
      <c r="HI6670" s="88"/>
      <c r="HJ6670" s="88"/>
      <c r="HK6670" s="88"/>
      <c r="HL6670" s="88"/>
      <c r="HM6670" s="88"/>
      <c r="HN6670" s="88"/>
      <c r="HO6670" s="88"/>
      <c r="HP6670" s="88"/>
      <c r="HQ6670" s="88"/>
      <c r="HR6670" s="88"/>
      <c r="HS6670" s="88"/>
      <c r="HT6670" s="88"/>
      <c r="HU6670" s="88"/>
      <c r="HV6670" s="88"/>
      <c r="HW6670" s="88"/>
      <c r="HX6670" s="88"/>
      <c r="HY6670" s="88"/>
      <c r="HZ6670" s="88"/>
      <c r="IA6670" s="88"/>
      <c r="IB6670" s="88"/>
      <c r="IC6670" s="88"/>
      <c r="ID6670" s="88"/>
      <c r="IE6670" s="88"/>
      <c r="IF6670" s="88"/>
      <c r="IG6670" s="88"/>
      <c r="IH6670" s="88"/>
      <c r="II6670" s="88"/>
      <c r="IJ6670" s="88"/>
      <c r="IK6670" s="88"/>
      <c r="IL6670" s="88"/>
      <c r="IM6670" s="88"/>
      <c r="IN6670" s="88"/>
      <c r="IO6670" s="88"/>
      <c r="IP6670" s="88"/>
      <c r="IQ6670" s="88"/>
      <c r="IR6670" s="88"/>
      <c r="IS6670" s="88"/>
      <c r="IT6670" s="88"/>
      <c r="IU6670" s="88"/>
      <c r="IV6670" s="88"/>
      <c r="IW6670" s="88"/>
      <c r="IX6670" s="88"/>
      <c r="IY6670" s="88"/>
      <c r="IZ6670" s="88"/>
      <c r="JA6670" s="88"/>
      <c r="JB6670" s="88"/>
      <c r="JC6670" s="88"/>
      <c r="JD6670" s="88"/>
      <c r="JE6670" s="88"/>
      <c r="JF6670" s="88"/>
      <c r="JG6670" s="88"/>
      <c r="JH6670" s="88"/>
      <c r="JI6670" s="88"/>
      <c r="JJ6670" s="88"/>
      <c r="JK6670" s="88"/>
      <c r="JL6670" s="88"/>
      <c r="JM6670" s="88"/>
      <c r="JN6670" s="88"/>
      <c r="JO6670" s="88"/>
      <c r="JP6670" s="88"/>
      <c r="JQ6670" s="88"/>
      <c r="JR6670" s="88"/>
      <c r="JS6670" s="88"/>
      <c r="JT6670" s="88"/>
      <c r="JU6670" s="88"/>
      <c r="JV6670" s="88"/>
      <c r="JW6670" s="88"/>
      <c r="JX6670" s="88"/>
      <c r="JY6670" s="88"/>
      <c r="JZ6670" s="88"/>
      <c r="KA6670" s="88"/>
      <c r="KB6670" s="88"/>
      <c r="KC6670" s="88"/>
      <c r="KD6670" s="88"/>
      <c r="KE6670" s="88"/>
      <c r="KF6670" s="88"/>
      <c r="KG6670" s="88"/>
      <c r="KH6670" s="88"/>
      <c r="KI6670" s="88"/>
      <c r="KJ6670" s="88"/>
      <c r="KK6670" s="88"/>
      <c r="KL6670" s="88"/>
      <c r="KM6670" s="88"/>
      <c r="KN6670" s="88"/>
      <c r="KO6670" s="88"/>
      <c r="KP6670" s="88"/>
      <c r="KQ6670" s="88"/>
      <c r="KR6670" s="88"/>
      <c r="KS6670" s="88"/>
      <c r="KT6670" s="88"/>
      <c r="KU6670" s="88"/>
      <c r="KV6670" s="88"/>
      <c r="KW6670" s="88"/>
      <c r="KX6670" s="88"/>
      <c r="KY6670" s="88"/>
      <c r="KZ6670" s="88"/>
      <c r="LA6670" s="88"/>
      <c r="LB6670" s="88"/>
      <c r="LC6670" s="88"/>
      <c r="LD6670" s="88"/>
      <c r="LE6670" s="88"/>
      <c r="LF6670" s="88"/>
      <c r="LG6670" s="88"/>
      <c r="LH6670" s="88"/>
      <c r="LI6670" s="88"/>
      <c r="LJ6670" s="88"/>
      <c r="LK6670" s="88"/>
      <c r="LL6670" s="88"/>
      <c r="LM6670" s="88"/>
      <c r="LN6670" s="88"/>
      <c r="LO6670" s="88"/>
      <c r="LP6670" s="88"/>
      <c r="LQ6670" s="88"/>
      <c r="LR6670" s="88"/>
      <c r="LS6670" s="88"/>
      <c r="LT6670" s="88"/>
      <c r="LU6670" s="88"/>
      <c r="LV6670" s="88"/>
      <c r="LW6670" s="88"/>
      <c r="LX6670" s="88"/>
      <c r="LY6670" s="88"/>
      <c r="LZ6670" s="88"/>
      <c r="MA6670" s="88"/>
      <c r="MB6670" s="88"/>
      <c r="MC6670" s="88"/>
      <c r="MD6670" s="88"/>
      <c r="ME6670" s="88"/>
      <c r="MF6670" s="88"/>
      <c r="MG6670" s="88"/>
      <c r="MH6670" s="88"/>
      <c r="MI6670" s="88"/>
      <c r="MJ6670" s="88"/>
      <c r="MK6670" s="88"/>
      <c r="ML6670" s="88"/>
      <c r="MM6670" s="88"/>
      <c r="MN6670" s="88"/>
      <c r="MO6670" s="88"/>
      <c r="MP6670" s="88"/>
      <c r="MQ6670" s="88"/>
      <c r="MR6670" s="88"/>
      <c r="MS6670" s="88"/>
      <c r="MT6670" s="88"/>
      <c r="MU6670" s="88"/>
      <c r="MV6670" s="88"/>
      <c r="MW6670" s="88"/>
      <c r="MX6670" s="88"/>
      <c r="MY6670" s="88"/>
      <c r="MZ6670" s="88"/>
      <c r="NA6670" s="88"/>
      <c r="NB6670" s="88"/>
      <c r="NC6670" s="88"/>
      <c r="ND6670" s="88"/>
      <c r="NE6670" s="88"/>
      <c r="NF6670" s="88"/>
      <c r="NG6670" s="88"/>
      <c r="NH6670" s="88"/>
      <c r="NI6670" s="88"/>
      <c r="NJ6670" s="88"/>
      <c r="NK6670" s="88"/>
      <c r="NL6670" s="88"/>
      <c r="NM6670" s="88"/>
      <c r="NN6670" s="88"/>
      <c r="NO6670" s="88"/>
      <c r="NP6670" s="88"/>
      <c r="NQ6670" s="88"/>
      <c r="NR6670" s="88"/>
      <c r="NS6670" s="88"/>
      <c r="NT6670" s="88"/>
      <c r="NU6670" s="88"/>
      <c r="NV6670" s="88"/>
      <c r="NW6670" s="88"/>
      <c r="NX6670" s="88"/>
      <c r="NY6670" s="88"/>
      <c r="NZ6670" s="88"/>
      <c r="OA6670" s="88"/>
      <c r="OB6670" s="88"/>
      <c r="OC6670" s="88"/>
      <c r="OD6670" s="88"/>
      <c r="OE6670" s="88"/>
      <c r="OF6670" s="88"/>
      <c r="OG6670" s="88"/>
      <c r="OH6670" s="88"/>
      <c r="OI6670" s="88"/>
      <c r="OJ6670" s="88"/>
      <c r="OK6670" s="88"/>
      <c r="OL6670" s="88"/>
      <c r="OM6670" s="88"/>
      <c r="ON6670" s="88"/>
      <c r="OO6670" s="88"/>
      <c r="OP6670" s="88"/>
      <c r="OQ6670" s="88"/>
      <c r="OR6670" s="88"/>
      <c r="OS6670" s="88"/>
      <c r="OT6670" s="88"/>
      <c r="OU6670" s="88"/>
      <c r="OV6670" s="88"/>
      <c r="OW6670" s="88"/>
      <c r="OX6670" s="88"/>
      <c r="OY6670" s="88"/>
      <c r="OZ6670" s="88"/>
      <c r="PA6670" s="88"/>
      <c r="PB6670" s="88"/>
      <c r="PC6670" s="88"/>
      <c r="PD6670" s="88"/>
      <c r="PE6670" s="88"/>
      <c r="PF6670" s="88"/>
      <c r="PG6670" s="88"/>
      <c r="PH6670" s="88"/>
      <c r="PI6670" s="88"/>
      <c r="PJ6670" s="88"/>
      <c r="PK6670" s="88"/>
      <c r="PL6670" s="88"/>
      <c r="PM6670" s="88"/>
      <c r="PN6670" s="88"/>
      <c r="PO6670" s="88"/>
      <c r="PP6670" s="88"/>
      <c r="PQ6670" s="88"/>
      <c r="PR6670" s="88"/>
      <c r="PS6670" s="88"/>
      <c r="PT6670" s="88"/>
      <c r="PU6670" s="88"/>
      <c r="PV6670" s="88"/>
      <c r="PW6670" s="88"/>
      <c r="PX6670" s="88"/>
      <c r="PY6670" s="88"/>
      <c r="PZ6670" s="88"/>
      <c r="QA6670" s="88"/>
      <c r="QB6670" s="88"/>
      <c r="QC6670" s="88"/>
      <c r="QD6670" s="88"/>
      <c r="QE6670" s="88"/>
      <c r="QF6670" s="88"/>
      <c r="QG6670" s="88"/>
      <c r="QH6670" s="88"/>
      <c r="QI6670" s="88"/>
      <c r="QJ6670" s="88"/>
      <c r="QK6670" s="88"/>
      <c r="QL6670" s="88"/>
      <c r="QM6670" s="88"/>
      <c r="QN6670" s="88"/>
      <c r="QO6670" s="88"/>
      <c r="QP6670" s="88"/>
      <c r="QQ6670" s="88"/>
      <c r="QR6670" s="88"/>
      <c r="QS6670" s="88"/>
      <c r="QT6670" s="88"/>
      <c r="QU6670" s="88"/>
      <c r="QV6670" s="88"/>
      <c r="QW6670" s="88"/>
      <c r="QX6670" s="88"/>
      <c r="QY6670" s="88"/>
      <c r="QZ6670" s="88"/>
      <c r="RA6670" s="88"/>
      <c r="RB6670" s="88"/>
      <c r="RC6670" s="88"/>
      <c r="RD6670" s="88"/>
      <c r="RE6670" s="88"/>
      <c r="RF6670" s="88"/>
      <c r="RG6670" s="88"/>
      <c r="RH6670" s="88"/>
      <c r="RI6670" s="88"/>
      <c r="RJ6670" s="88"/>
      <c r="RK6670" s="88"/>
      <c r="RL6670" s="88"/>
      <c r="RM6670" s="88"/>
      <c r="RN6670" s="88"/>
      <c r="RO6670" s="88"/>
      <c r="RP6670" s="88"/>
      <c r="RQ6670" s="88"/>
      <c r="RR6670" s="88"/>
      <c r="RS6670" s="88"/>
      <c r="RT6670" s="88"/>
      <c r="RU6670" s="88"/>
      <c r="RV6670" s="88"/>
      <c r="RW6670" s="88"/>
      <c r="RX6670" s="88"/>
      <c r="RY6670" s="88"/>
      <c r="RZ6670" s="88"/>
      <c r="SA6670" s="88"/>
      <c r="SB6670" s="88"/>
      <c r="SC6670" s="88"/>
      <c r="SD6670" s="88"/>
      <c r="SE6670" s="88"/>
      <c r="SF6670" s="88"/>
      <c r="SG6670" s="88"/>
      <c r="SH6670" s="88"/>
      <c r="SI6670" s="88"/>
      <c r="SJ6670" s="88"/>
      <c r="SK6670" s="88"/>
      <c r="SL6670" s="88"/>
      <c r="SM6670" s="88"/>
      <c r="SN6670" s="88"/>
      <c r="SO6670" s="88"/>
      <c r="SP6670" s="88"/>
      <c r="SQ6670" s="88"/>
      <c r="SR6670" s="88"/>
      <c r="SS6670" s="88"/>
      <c r="ST6670" s="88"/>
      <c r="SU6670" s="88"/>
      <c r="SV6670" s="88"/>
      <c r="SW6670" s="88"/>
      <c r="SX6670" s="88"/>
      <c r="SY6670" s="88"/>
      <c r="SZ6670" s="88"/>
      <c r="TA6670" s="88"/>
      <c r="TB6670" s="88"/>
      <c r="TC6670" s="88"/>
      <c r="TD6670" s="88"/>
      <c r="TE6670" s="88"/>
      <c r="TF6670" s="88"/>
      <c r="TG6670" s="88"/>
      <c r="TH6670" s="88"/>
      <c r="TI6670" s="88"/>
      <c r="TJ6670" s="88"/>
      <c r="TK6670" s="88"/>
      <c r="TL6670" s="88"/>
      <c r="TM6670" s="88"/>
      <c r="TN6670" s="88"/>
      <c r="TO6670" s="88"/>
      <c r="TP6670" s="88"/>
      <c r="TQ6670" s="88"/>
      <c r="TR6670" s="88"/>
      <c r="TS6670" s="88"/>
      <c r="TT6670" s="88"/>
      <c r="TU6670" s="88"/>
      <c r="TV6670" s="88"/>
      <c r="TW6670" s="88"/>
      <c r="TX6670" s="88"/>
      <c r="TY6670" s="88"/>
      <c r="TZ6670" s="88"/>
      <c r="UA6670" s="88"/>
      <c r="UB6670" s="88"/>
      <c r="UC6670" s="88"/>
      <c r="UD6670" s="88"/>
      <c r="UE6670" s="88"/>
      <c r="UF6670" s="88"/>
      <c r="UG6670" s="88"/>
      <c r="UH6670" s="88"/>
      <c r="UI6670" s="88"/>
      <c r="UJ6670" s="88"/>
      <c r="UK6670" s="88"/>
      <c r="UL6670" s="88"/>
      <c r="UM6670" s="88"/>
      <c r="UN6670" s="88"/>
      <c r="UO6670" s="88"/>
      <c r="UP6670" s="88"/>
      <c r="UQ6670" s="88"/>
      <c r="UR6670" s="88"/>
      <c r="US6670" s="88"/>
      <c r="UT6670" s="88"/>
      <c r="UU6670" s="88"/>
      <c r="UV6670" s="88"/>
      <c r="UW6670" s="88"/>
      <c r="UX6670" s="88"/>
      <c r="UY6670" s="88"/>
      <c r="UZ6670" s="88"/>
      <c r="VA6670" s="88"/>
      <c r="VB6670" s="88"/>
      <c r="VC6670" s="88"/>
      <c r="VD6670" s="88"/>
      <c r="VE6670" s="88"/>
      <c r="VF6670" s="88"/>
      <c r="VG6670" s="88"/>
      <c r="VH6670" s="88"/>
      <c r="VI6670" s="88"/>
      <c r="VJ6670" s="88"/>
      <c r="VK6670" s="88"/>
      <c r="VL6670" s="88"/>
      <c r="VM6670" s="88"/>
      <c r="VN6670" s="88"/>
      <c r="VO6670" s="88"/>
      <c r="VP6670" s="88"/>
      <c r="VQ6670" s="88"/>
      <c r="VR6670" s="88"/>
      <c r="VS6670" s="88"/>
      <c r="VT6670" s="88"/>
      <c r="VU6670" s="88"/>
      <c r="VV6670" s="88"/>
      <c r="VW6670" s="88"/>
      <c r="VX6670" s="88"/>
      <c r="VY6670" s="88"/>
      <c r="VZ6670" s="88"/>
      <c r="WA6670" s="88"/>
      <c r="WB6670" s="88"/>
      <c r="WC6670" s="88"/>
      <c r="WD6670" s="88"/>
      <c r="WE6670" s="88"/>
      <c r="WF6670" s="88"/>
      <c r="WG6670" s="88"/>
      <c r="WH6670" s="88"/>
      <c r="WI6670" s="88"/>
      <c r="WJ6670" s="88"/>
      <c r="WK6670" s="88"/>
      <c r="WL6670" s="88"/>
      <c r="WM6670" s="88"/>
      <c r="WN6670" s="88"/>
      <c r="WO6670" s="88"/>
      <c r="WP6670" s="88"/>
      <c r="WQ6670" s="88"/>
      <c r="WR6670" s="88"/>
      <c r="WS6670" s="88"/>
      <c r="WT6670" s="88"/>
      <c r="WU6670" s="88"/>
      <c r="WV6670" s="88"/>
      <c r="WW6670" s="88"/>
      <c r="WX6670" s="88"/>
      <c r="WY6670" s="88"/>
      <c r="WZ6670" s="88"/>
      <c r="XA6670" s="88"/>
      <c r="XB6670" s="88"/>
      <c r="XC6670" s="88"/>
      <c r="XD6670" s="88"/>
      <c r="XE6670" s="88"/>
      <c r="XF6670" s="88"/>
      <c r="XG6670" s="88"/>
      <c r="XH6670" s="88"/>
      <c r="XI6670" s="88"/>
      <c r="XJ6670" s="88"/>
      <c r="XK6670" s="88"/>
      <c r="XL6670" s="88"/>
      <c r="XM6670" s="88"/>
      <c r="XN6670" s="88"/>
      <c r="XO6670" s="88"/>
      <c r="XP6670" s="88"/>
      <c r="XQ6670" s="88"/>
      <c r="XR6670" s="88"/>
      <c r="XS6670" s="88"/>
      <c r="XT6670" s="88"/>
      <c r="XU6670" s="88"/>
      <c r="XV6670" s="88"/>
      <c r="XW6670" s="88"/>
      <c r="XX6670" s="88"/>
      <c r="XY6670" s="88"/>
      <c r="XZ6670" s="88"/>
      <c r="YA6670" s="88"/>
      <c r="YB6670" s="88"/>
      <c r="YC6670" s="88"/>
      <c r="YD6670" s="88"/>
      <c r="YE6670" s="88"/>
      <c r="YF6670" s="88"/>
      <c r="YG6670" s="88"/>
      <c r="YH6670" s="88"/>
      <c r="YI6670" s="88"/>
      <c r="YJ6670" s="88"/>
      <c r="YK6670" s="88"/>
      <c r="YL6670" s="88"/>
      <c r="YM6670" s="88"/>
      <c r="YN6670" s="88"/>
      <c r="YO6670" s="88"/>
      <c r="YP6670" s="88"/>
      <c r="YQ6670" s="88"/>
      <c r="YR6670" s="88"/>
      <c r="YS6670" s="88"/>
      <c r="YT6670" s="88"/>
      <c r="YU6670" s="88"/>
      <c r="YV6670" s="88"/>
      <c r="YW6670" s="88"/>
      <c r="YX6670" s="88"/>
      <c r="YY6670" s="88"/>
      <c r="YZ6670" s="88"/>
      <c r="ZA6670" s="88"/>
      <c r="ZB6670" s="88"/>
      <c r="ZC6670" s="88"/>
      <c r="ZD6670" s="88"/>
      <c r="ZE6670" s="88"/>
      <c r="ZF6670" s="88"/>
      <c r="ZG6670" s="88"/>
      <c r="ZH6670" s="88"/>
      <c r="ZI6670" s="88"/>
      <c r="ZJ6670" s="88"/>
      <c r="ZK6670" s="88"/>
      <c r="ZL6670" s="88"/>
      <c r="ZM6670" s="88"/>
      <c r="ZN6670" s="88"/>
      <c r="ZO6670" s="88"/>
      <c r="ZP6670" s="88"/>
      <c r="ZQ6670" s="88"/>
      <c r="ZR6670" s="88"/>
      <c r="ZS6670" s="88"/>
      <c r="ZT6670" s="88"/>
      <c r="ZU6670" s="88"/>
      <c r="ZV6670" s="88"/>
      <c r="ZW6670" s="88"/>
      <c r="ZX6670" s="88"/>
      <c r="ZY6670" s="88"/>
      <c r="ZZ6670" s="88"/>
      <c r="AAA6670" s="88"/>
      <c r="AAB6670" s="88"/>
      <c r="AAC6670" s="88"/>
      <c r="AAD6670" s="88"/>
      <c r="AAE6670" s="88"/>
      <c r="AAF6670" s="88"/>
      <c r="AAG6670" s="88"/>
      <c r="AAH6670" s="88"/>
      <c r="AAI6670" s="88"/>
      <c r="AAJ6670" s="88"/>
      <c r="AAK6670" s="88"/>
      <c r="AAL6670" s="88"/>
      <c r="AAM6670" s="88"/>
      <c r="AAN6670" s="88"/>
      <c r="AAO6670" s="88"/>
      <c r="AAP6670" s="88"/>
      <c r="AAQ6670" s="88"/>
      <c r="AAR6670" s="88"/>
      <c r="AAS6670" s="88"/>
      <c r="AAT6670" s="88"/>
      <c r="AAU6670" s="88"/>
      <c r="AAV6670" s="88"/>
      <c r="AAW6670" s="88"/>
      <c r="AAX6670" s="88"/>
      <c r="AAY6670" s="88"/>
      <c r="AAZ6670" s="88"/>
      <c r="ABA6670" s="88"/>
      <c r="ABB6670" s="88"/>
      <c r="ABC6670" s="88"/>
      <c r="ABD6670" s="88"/>
      <c r="ABE6670" s="88"/>
      <c r="ABF6670" s="88"/>
      <c r="ABG6670" s="88"/>
      <c r="ABH6670" s="88"/>
      <c r="ABI6670" s="88"/>
      <c r="ABJ6670" s="88"/>
      <c r="ABK6670" s="88"/>
      <c r="ABL6670" s="88"/>
      <c r="ABM6670" s="88"/>
      <c r="ABN6670" s="88"/>
      <c r="ABO6670" s="88"/>
      <c r="ABP6670" s="88"/>
      <c r="ABQ6670" s="88"/>
      <c r="ABR6670" s="88"/>
      <c r="ABS6670" s="88"/>
      <c r="ABT6670" s="88"/>
      <c r="ABU6670" s="88"/>
      <c r="ABV6670" s="88"/>
      <c r="ABW6670" s="88"/>
      <c r="ABX6670" s="88"/>
      <c r="ABY6670" s="88"/>
      <c r="ABZ6670" s="88"/>
      <c r="ACA6670" s="88"/>
      <c r="ACB6670" s="88"/>
      <c r="ACC6670" s="88"/>
      <c r="ACD6670" s="88"/>
      <c r="ACE6670" s="88"/>
      <c r="ACF6670" s="88"/>
      <c r="ACG6670" s="88"/>
      <c r="ACH6670" s="88"/>
      <c r="ACI6670" s="88"/>
      <c r="ACJ6670" s="88"/>
      <c r="ACK6670" s="88"/>
      <c r="ACL6670" s="88"/>
      <c r="ACM6670" s="88"/>
      <c r="ACN6670" s="88"/>
      <c r="ACO6670" s="88"/>
      <c r="ACP6670" s="88"/>
      <c r="ACQ6670" s="88"/>
      <c r="ACR6670" s="88"/>
      <c r="ACS6670" s="88"/>
      <c r="ACT6670" s="88"/>
      <c r="ACU6670" s="88"/>
      <c r="ACV6670" s="88"/>
      <c r="ACW6670" s="88"/>
      <c r="ACX6670" s="88"/>
      <c r="ACY6670" s="88"/>
      <c r="ACZ6670" s="88"/>
      <c r="ADA6670" s="88"/>
      <c r="ADB6670" s="88"/>
      <c r="ADC6670" s="88"/>
      <c r="ADD6670" s="88"/>
      <c r="ADE6670" s="88"/>
      <c r="ADF6670" s="88"/>
      <c r="ADG6670" s="88"/>
      <c r="ADH6670" s="88"/>
      <c r="ADI6670" s="88"/>
      <c r="ADJ6670" s="88"/>
      <c r="ADK6670" s="88"/>
      <c r="ADL6670" s="88"/>
      <c r="ADM6670" s="88"/>
      <c r="ADN6670" s="88"/>
      <c r="ADO6670" s="88"/>
      <c r="ADP6670" s="88"/>
      <c r="ADQ6670" s="88"/>
      <c r="ADR6670" s="88"/>
      <c r="ADS6670" s="88"/>
      <c r="ADT6670" s="88"/>
      <c r="ADU6670" s="88"/>
      <c r="ADV6670" s="88"/>
      <c r="ADW6670" s="88"/>
      <c r="ADX6670" s="88"/>
      <c r="ADY6670" s="88"/>
      <c r="ADZ6670" s="88"/>
      <c r="AEA6670" s="88"/>
      <c r="AEB6670" s="88"/>
      <c r="AEC6670" s="88"/>
      <c r="AED6670" s="88"/>
      <c r="AEE6670" s="88"/>
      <c r="AEF6670" s="88"/>
      <c r="AEG6670" s="88"/>
      <c r="AEH6670" s="88"/>
      <c r="AEI6670" s="88"/>
      <c r="AEJ6670" s="88"/>
      <c r="AEK6670" s="88"/>
      <c r="AEL6670" s="88"/>
      <c r="AEM6670" s="88"/>
      <c r="AEN6670" s="88"/>
      <c r="AEO6670" s="88"/>
      <c r="AEP6670" s="88"/>
      <c r="AEQ6670" s="88"/>
      <c r="AER6670" s="88"/>
      <c r="AES6670" s="88"/>
      <c r="AET6670" s="88"/>
      <c r="AEU6670" s="88"/>
      <c r="AEV6670" s="88"/>
      <c r="AEW6670" s="88"/>
      <c r="AEX6670" s="88"/>
      <c r="AEY6670" s="88"/>
      <c r="AEZ6670" s="88"/>
      <c r="AFA6670" s="88"/>
      <c r="AFB6670" s="88"/>
      <c r="AFC6670" s="88"/>
      <c r="AFD6670" s="88"/>
      <c r="AFE6670" s="88"/>
      <c r="AFF6670" s="88"/>
      <c r="AFG6670" s="88"/>
      <c r="AFH6670" s="88"/>
      <c r="AFI6670" s="88"/>
      <c r="AFJ6670" s="88"/>
      <c r="AFK6670" s="88"/>
      <c r="AFL6670" s="88"/>
      <c r="AFM6670" s="88"/>
      <c r="AFN6670" s="88"/>
      <c r="AFO6670" s="88"/>
      <c r="AFP6670" s="88"/>
      <c r="AFQ6670" s="88"/>
      <c r="AFR6670" s="88"/>
      <c r="AFS6670" s="88"/>
      <c r="AFT6670" s="88"/>
      <c r="AFU6670" s="88"/>
      <c r="AFV6670" s="88"/>
      <c r="AFW6670" s="88"/>
      <c r="AFX6670" s="88"/>
      <c r="AFY6670" s="88"/>
      <c r="AFZ6670" s="88"/>
      <c r="AGA6670" s="88"/>
      <c r="AGB6670" s="88"/>
      <c r="AGC6670" s="88"/>
      <c r="AGD6670" s="88"/>
      <c r="AGE6670" s="88"/>
      <c r="AGF6670" s="88"/>
      <c r="AGG6670" s="88"/>
      <c r="AGH6670" s="88"/>
      <c r="AGI6670" s="88"/>
      <c r="AGJ6670" s="88"/>
      <c r="AGK6670" s="88"/>
      <c r="AGL6670" s="88"/>
      <c r="AGM6670" s="88"/>
      <c r="AGN6670" s="88"/>
      <c r="AGO6670" s="88"/>
      <c r="AGP6670" s="88"/>
      <c r="AGQ6670" s="88"/>
      <c r="AGR6670" s="88"/>
      <c r="AGS6670" s="88"/>
      <c r="AGT6670" s="88"/>
      <c r="AGU6670" s="88"/>
      <c r="AGV6670" s="88"/>
      <c r="AGW6670" s="88"/>
      <c r="AGX6670" s="88"/>
      <c r="AGY6670" s="88"/>
      <c r="AGZ6670" s="88"/>
      <c r="AHA6670" s="88"/>
      <c r="AHB6670" s="88"/>
      <c r="AHC6670" s="88"/>
      <c r="AHD6670" s="88"/>
      <c r="AHE6670" s="88"/>
      <c r="AHF6670" s="88"/>
      <c r="AHG6670" s="88"/>
      <c r="AHH6670" s="88"/>
      <c r="AHI6670" s="88"/>
      <c r="AHJ6670" s="88"/>
      <c r="AHK6670" s="88"/>
      <c r="AHL6670" s="88"/>
      <c r="AHM6670" s="88"/>
      <c r="AHN6670" s="88"/>
      <c r="AHO6670" s="88"/>
      <c r="AHP6670" s="88"/>
      <c r="AHQ6670" s="88"/>
      <c r="AHR6670" s="88"/>
      <c r="AHS6670" s="88"/>
      <c r="AHT6670" s="88"/>
      <c r="AHU6670" s="88"/>
      <c r="AHV6670" s="88"/>
      <c r="AHW6670" s="88"/>
      <c r="AHX6670" s="88"/>
      <c r="AHY6670" s="88"/>
      <c r="AHZ6670" s="88"/>
      <c r="AIA6670" s="88"/>
      <c r="AIB6670" s="88"/>
      <c r="AIC6670" s="88"/>
      <c r="AID6670" s="88"/>
      <c r="AIE6670" s="88"/>
      <c r="AIF6670" s="88"/>
      <c r="AIG6670" s="88"/>
      <c r="AIH6670" s="88"/>
      <c r="AII6670" s="88"/>
      <c r="AIJ6670" s="88"/>
      <c r="AIK6670" s="88"/>
      <c r="AIL6670" s="88"/>
      <c r="AIM6670" s="88"/>
      <c r="AIN6670" s="88"/>
      <c r="AIO6670" s="88"/>
      <c r="AIP6670" s="88"/>
      <c r="AIQ6670" s="88"/>
      <c r="AIR6670" s="88"/>
      <c r="AIS6670" s="88"/>
      <c r="AIT6670" s="88"/>
      <c r="AIU6670" s="88"/>
      <c r="AIV6670" s="88"/>
      <c r="AIW6670" s="88"/>
      <c r="AIX6670" s="88"/>
      <c r="AIY6670" s="88"/>
      <c r="AIZ6670" s="88"/>
      <c r="AJA6670" s="88"/>
      <c r="AJB6670" s="88"/>
      <c r="AJC6670" s="88"/>
      <c r="AJD6670" s="88"/>
      <c r="AJE6670" s="88"/>
      <c r="AJF6670" s="88"/>
      <c r="AJG6670" s="88"/>
      <c r="AJH6670" s="88"/>
      <c r="AJI6670" s="88"/>
      <c r="AJJ6670" s="88"/>
      <c r="AJK6670" s="88"/>
      <c r="AJL6670" s="88"/>
      <c r="AJM6670" s="88"/>
      <c r="AJN6670" s="88"/>
      <c r="AJO6670" s="88"/>
      <c r="AJP6670" s="88"/>
      <c r="AJQ6670" s="88"/>
      <c r="AJR6670" s="88"/>
      <c r="AJS6670" s="88"/>
      <c r="AJT6670" s="88"/>
      <c r="AJU6670" s="88"/>
      <c r="AJV6670" s="88"/>
      <c r="AJW6670" s="88"/>
      <c r="AJX6670" s="88"/>
      <c r="AJY6670" s="88"/>
      <c r="AJZ6670" s="88"/>
      <c r="AKA6670" s="88"/>
      <c r="AKB6670" s="88"/>
      <c r="AKC6670" s="88"/>
      <c r="AKD6670" s="88"/>
      <c r="AKE6670" s="88"/>
      <c r="AKF6670" s="88"/>
      <c r="AKG6670" s="88"/>
      <c r="AKH6670" s="88"/>
      <c r="AKI6670" s="88"/>
      <c r="AKJ6670" s="88"/>
      <c r="AKK6670" s="88"/>
      <c r="AKL6670" s="88"/>
      <c r="AKM6670" s="88"/>
      <c r="AKN6670" s="88"/>
      <c r="AKO6670" s="88"/>
      <c r="AKP6670" s="88"/>
      <c r="AKQ6670" s="88"/>
      <c r="AKR6670" s="88"/>
      <c r="AKS6670" s="88"/>
      <c r="AKT6670" s="88"/>
      <c r="AKU6670" s="88"/>
      <c r="AKV6670" s="88"/>
      <c r="AKW6670" s="88"/>
      <c r="AKX6670" s="88"/>
      <c r="AKY6670" s="88"/>
      <c r="AKZ6670" s="88"/>
      <c r="ALA6670" s="88"/>
      <c r="ALB6670" s="88"/>
      <c r="ALC6670" s="88"/>
      <c r="ALD6670" s="88"/>
      <c r="ALE6670" s="88"/>
      <c r="ALF6670" s="88"/>
      <c r="ALG6670" s="88"/>
      <c r="ALH6670" s="88"/>
      <c r="ALI6670" s="88"/>
      <c r="ALJ6670" s="88"/>
      <c r="ALK6670" s="88"/>
      <c r="ALL6670" s="88"/>
      <c r="ALM6670" s="88"/>
      <c r="ALN6670" s="88"/>
      <c r="ALO6670" s="88"/>
      <c r="ALP6670" s="88"/>
      <c r="ALQ6670" s="88"/>
      <c r="ALR6670" s="88"/>
      <c r="ALS6670" s="88"/>
      <c r="ALT6670" s="88"/>
      <c r="ALU6670" s="88"/>
      <c r="ALV6670" s="88"/>
      <c r="ALW6670" s="88"/>
      <c r="ALX6670" s="88"/>
      <c r="ALY6670" s="88"/>
      <c r="ALZ6670" s="88"/>
      <c r="AMA6670" s="88"/>
      <c r="AMB6670" s="88"/>
      <c r="AMC6670" s="88"/>
      <c r="AMD6670" s="88"/>
      <c r="AME6670" s="88"/>
      <c r="AMF6670" s="88"/>
      <c r="AMG6670" s="88"/>
      <c r="AMH6670" s="88"/>
      <c r="AMI6670" s="88"/>
      <c r="AMJ6670" s="88"/>
      <c r="AMK6670" s="88"/>
      <c r="AML6670" s="88"/>
      <c r="AMM6670" s="88"/>
      <c r="AMN6670" s="88"/>
      <c r="AMO6670" s="88"/>
    </row>
    <row r="6671" spans="1:1029" s="104" customFormat="1" x14ac:dyDescent="0.35">
      <c r="A6671" s="21">
        <v>10141103</v>
      </c>
      <c r="B6671" s="158" t="s">
        <v>725</v>
      </c>
      <c r="C6671" s="115" t="s">
        <v>710</v>
      </c>
      <c r="D6671" s="124" t="s">
        <v>775</v>
      </c>
      <c r="E6671" s="114" t="str">
        <f t="shared" si="1249"/>
        <v>TRANSFORMADOR MARCA:ASTOR PT 54R PT 54R</v>
      </c>
      <c r="F6671" s="124"/>
      <c r="G6671" s="132" t="s">
        <v>775</v>
      </c>
      <c r="H6671" s="141" t="s">
        <v>770</v>
      </c>
      <c r="I6671" s="136"/>
      <c r="J6671" s="142"/>
      <c r="K6671" s="129" t="s">
        <v>774</v>
      </c>
      <c r="L6671" s="142" t="s">
        <v>773</v>
      </c>
      <c r="M6671" s="124">
        <v>630</v>
      </c>
      <c r="N6671" s="124">
        <v>33</v>
      </c>
      <c r="O6671" s="21">
        <v>0.4</v>
      </c>
      <c r="P6671" s="124" t="s">
        <v>514</v>
      </c>
      <c r="Q6671" s="142">
        <v>2017</v>
      </c>
      <c r="R6671" s="161" t="s">
        <v>499</v>
      </c>
      <c r="S6671" s="124" t="s">
        <v>772</v>
      </c>
      <c r="T6671" s="116">
        <v>1200</v>
      </c>
      <c r="U6671" s="111">
        <v>45</v>
      </c>
      <c r="V6671" s="113">
        <f t="shared" si="1250"/>
        <v>1200</v>
      </c>
      <c r="W6671" s="113">
        <f t="shared" si="1251"/>
        <v>0</v>
      </c>
      <c r="X6671" s="112">
        <f t="shared" si="1252"/>
        <v>0</v>
      </c>
      <c r="Y6671" s="111"/>
      <c r="Z6671" s="110">
        <f t="shared" si="1248"/>
        <v>45</v>
      </c>
      <c r="AA6671" s="109">
        <f t="shared" si="1253"/>
        <v>60</v>
      </c>
      <c r="AB6671" s="109">
        <f t="shared" si="1254"/>
        <v>60000</v>
      </c>
      <c r="AC6671" s="108">
        <f t="shared" si="1255"/>
        <v>1140</v>
      </c>
      <c r="AD6671" s="107">
        <f t="shared" si="1256"/>
        <v>2.2222222222222223E-2</v>
      </c>
      <c r="AE6671" s="106">
        <f t="shared" si="1257"/>
        <v>25.333333333333336</v>
      </c>
      <c r="AF6671" s="105">
        <f t="shared" si="1258"/>
        <v>25.333333333333336</v>
      </c>
      <c r="AG6671" s="105">
        <f t="shared" si="1259"/>
        <v>1174.6666666666667</v>
      </c>
      <c r="AH6671" s="88"/>
      <c r="AI6671" s="88"/>
      <c r="AJ6671" s="88"/>
      <c r="AK6671" s="88"/>
      <c r="AL6671" s="88"/>
      <c r="AM6671" s="88"/>
      <c r="AN6671" s="88"/>
      <c r="AO6671" s="88"/>
      <c r="AP6671" s="88"/>
      <c r="AQ6671" s="88"/>
      <c r="AR6671" s="88"/>
      <c r="AS6671" s="88"/>
      <c r="AT6671" s="88"/>
      <c r="AU6671" s="88"/>
      <c r="AV6671" s="88"/>
      <c r="AW6671" s="88"/>
      <c r="AX6671" s="88"/>
      <c r="AY6671" s="88"/>
      <c r="AZ6671" s="88"/>
      <c r="BA6671" s="88"/>
      <c r="BB6671" s="88"/>
      <c r="BC6671" s="88"/>
      <c r="BD6671" s="88"/>
      <c r="BE6671" s="88"/>
      <c r="BF6671" s="88"/>
      <c r="BG6671" s="88"/>
      <c r="BH6671" s="88"/>
      <c r="BI6671" s="88"/>
      <c r="BJ6671" s="88"/>
      <c r="BK6671" s="88"/>
      <c r="BL6671" s="88"/>
      <c r="BM6671" s="88"/>
      <c r="BN6671" s="88"/>
      <c r="BO6671" s="88"/>
      <c r="BP6671" s="88"/>
      <c r="BQ6671" s="88"/>
      <c r="BR6671" s="88"/>
      <c r="BS6671" s="88"/>
      <c r="BT6671" s="88"/>
      <c r="BU6671" s="88"/>
      <c r="BV6671" s="88"/>
      <c r="BW6671" s="88"/>
      <c r="BX6671" s="88"/>
      <c r="BY6671" s="88"/>
      <c r="BZ6671" s="88"/>
      <c r="CA6671" s="88"/>
      <c r="CB6671" s="88"/>
      <c r="CC6671" s="88"/>
      <c r="CD6671" s="88"/>
      <c r="CE6671" s="88"/>
      <c r="CF6671" s="88"/>
      <c r="CG6671" s="88"/>
      <c r="CH6671" s="88"/>
      <c r="CI6671" s="88"/>
      <c r="CJ6671" s="88"/>
      <c r="CK6671" s="88"/>
      <c r="CL6671" s="88"/>
      <c r="CM6671" s="88"/>
      <c r="CN6671" s="88"/>
      <c r="CO6671" s="88"/>
      <c r="CP6671" s="88"/>
      <c r="CQ6671" s="88"/>
      <c r="CR6671" s="88"/>
      <c r="CS6671" s="88"/>
      <c r="CT6671" s="88"/>
      <c r="CU6671" s="88"/>
      <c r="CV6671" s="88"/>
      <c r="CW6671" s="88"/>
      <c r="CX6671" s="88"/>
      <c r="CY6671" s="88"/>
      <c r="CZ6671" s="88"/>
      <c r="DA6671" s="88"/>
      <c r="DB6671" s="88"/>
      <c r="DC6671" s="88"/>
      <c r="DD6671" s="88"/>
      <c r="DE6671" s="88"/>
      <c r="DF6671" s="88"/>
      <c r="DG6671" s="88"/>
      <c r="DH6671" s="88"/>
      <c r="DI6671" s="88"/>
      <c r="DJ6671" s="88"/>
      <c r="DK6671" s="88"/>
      <c r="DL6671" s="88"/>
      <c r="DM6671" s="88"/>
      <c r="DN6671" s="88"/>
      <c r="DO6671" s="88"/>
      <c r="DP6671" s="88"/>
      <c r="DQ6671" s="88"/>
      <c r="DR6671" s="88"/>
      <c r="DS6671" s="88"/>
      <c r="DT6671" s="88"/>
      <c r="DU6671" s="88"/>
      <c r="DV6671" s="88"/>
      <c r="DW6671" s="88"/>
      <c r="DX6671" s="88"/>
      <c r="DY6671" s="88"/>
      <c r="DZ6671" s="88"/>
      <c r="EA6671" s="88"/>
      <c r="EB6671" s="88"/>
      <c r="EC6671" s="88"/>
      <c r="ED6671" s="88"/>
      <c r="EE6671" s="88"/>
      <c r="EF6671" s="88"/>
      <c r="EG6671" s="88"/>
      <c r="EH6671" s="88"/>
      <c r="EI6671" s="88"/>
      <c r="EJ6671" s="88"/>
      <c r="EK6671" s="88"/>
      <c r="EL6671" s="88"/>
      <c r="EM6671" s="88"/>
      <c r="EN6671" s="88"/>
      <c r="EO6671" s="88"/>
      <c r="EP6671" s="88"/>
      <c r="EQ6671" s="88"/>
      <c r="ER6671" s="88"/>
      <c r="ES6671" s="88"/>
      <c r="ET6671" s="88"/>
      <c r="EU6671" s="88"/>
      <c r="EV6671" s="88"/>
      <c r="EW6671" s="88"/>
      <c r="EX6671" s="88"/>
      <c r="EY6671" s="88"/>
      <c r="EZ6671" s="88"/>
      <c r="FA6671" s="88"/>
      <c r="FB6671" s="88"/>
      <c r="FC6671" s="88"/>
      <c r="FD6671" s="88"/>
      <c r="FE6671" s="88"/>
      <c r="FF6671" s="88"/>
      <c r="FG6671" s="88"/>
      <c r="FH6671" s="88"/>
      <c r="FI6671" s="88"/>
      <c r="FJ6671" s="88"/>
      <c r="FK6671" s="88"/>
      <c r="FL6671" s="88"/>
      <c r="FM6671" s="88"/>
      <c r="FN6671" s="88"/>
      <c r="FO6671" s="88"/>
      <c r="FP6671" s="88"/>
      <c r="FQ6671" s="88"/>
      <c r="FR6671" s="88"/>
      <c r="FS6671" s="88"/>
      <c r="FT6671" s="88"/>
      <c r="FU6671" s="88"/>
      <c r="FV6671" s="88"/>
      <c r="FW6671" s="88"/>
      <c r="FX6671" s="88"/>
      <c r="FY6671" s="88"/>
      <c r="FZ6671" s="88"/>
      <c r="GA6671" s="88"/>
      <c r="GB6671" s="88"/>
      <c r="GC6671" s="88"/>
      <c r="GD6671" s="88"/>
      <c r="GE6671" s="88"/>
      <c r="GF6671" s="88"/>
      <c r="GG6671" s="88"/>
      <c r="GH6671" s="88"/>
      <c r="GI6671" s="88"/>
      <c r="GJ6671" s="88"/>
      <c r="GK6671" s="88"/>
      <c r="GL6671" s="88"/>
      <c r="GM6671" s="88"/>
      <c r="GN6671" s="88"/>
      <c r="GO6671" s="88"/>
      <c r="GP6671" s="88"/>
      <c r="GQ6671" s="88"/>
      <c r="GR6671" s="88"/>
      <c r="GS6671" s="88"/>
      <c r="GT6671" s="88"/>
      <c r="GU6671" s="88"/>
      <c r="GV6671" s="88"/>
      <c r="GW6671" s="88"/>
      <c r="GX6671" s="88"/>
      <c r="GY6671" s="88"/>
      <c r="GZ6671" s="88"/>
      <c r="HA6671" s="88"/>
      <c r="HB6671" s="88"/>
      <c r="HC6671" s="88"/>
      <c r="HD6671" s="88"/>
      <c r="HE6671" s="88"/>
      <c r="HF6671" s="88"/>
      <c r="HG6671" s="88"/>
      <c r="HH6671" s="88"/>
      <c r="HI6671" s="88"/>
      <c r="HJ6671" s="88"/>
      <c r="HK6671" s="88"/>
      <c r="HL6671" s="88"/>
      <c r="HM6671" s="88"/>
      <c r="HN6671" s="88"/>
      <c r="HO6671" s="88"/>
      <c r="HP6671" s="88"/>
      <c r="HQ6671" s="88"/>
      <c r="HR6671" s="88"/>
      <c r="HS6671" s="88"/>
      <c r="HT6671" s="88"/>
      <c r="HU6671" s="88"/>
      <c r="HV6671" s="88"/>
      <c r="HW6671" s="88"/>
      <c r="HX6671" s="88"/>
      <c r="HY6671" s="88"/>
      <c r="HZ6671" s="88"/>
      <c r="IA6671" s="88"/>
      <c r="IB6671" s="88"/>
      <c r="IC6671" s="88"/>
      <c r="ID6671" s="88"/>
      <c r="IE6671" s="88"/>
      <c r="IF6671" s="88"/>
      <c r="IG6671" s="88"/>
      <c r="IH6671" s="88"/>
      <c r="II6671" s="88"/>
      <c r="IJ6671" s="88"/>
      <c r="IK6671" s="88"/>
      <c r="IL6671" s="88"/>
      <c r="IM6671" s="88"/>
      <c r="IN6671" s="88"/>
      <c r="IO6671" s="88"/>
      <c r="IP6671" s="88"/>
      <c r="IQ6671" s="88"/>
      <c r="IR6671" s="88"/>
      <c r="IS6671" s="88"/>
      <c r="IT6671" s="88"/>
      <c r="IU6671" s="88"/>
      <c r="IV6671" s="88"/>
      <c r="IW6671" s="88"/>
      <c r="IX6671" s="88"/>
      <c r="IY6671" s="88"/>
      <c r="IZ6671" s="88"/>
      <c r="JA6671" s="88"/>
      <c r="JB6671" s="88"/>
      <c r="JC6671" s="88"/>
      <c r="JD6671" s="88"/>
      <c r="JE6671" s="88"/>
      <c r="JF6671" s="88"/>
      <c r="JG6671" s="88"/>
      <c r="JH6671" s="88"/>
      <c r="JI6671" s="88"/>
      <c r="JJ6671" s="88"/>
      <c r="JK6671" s="88"/>
      <c r="JL6671" s="88"/>
      <c r="JM6671" s="88"/>
      <c r="JN6671" s="88"/>
      <c r="JO6671" s="88"/>
      <c r="JP6671" s="88"/>
      <c r="JQ6671" s="88"/>
      <c r="JR6671" s="88"/>
      <c r="JS6671" s="88"/>
      <c r="JT6671" s="88"/>
      <c r="JU6671" s="88"/>
      <c r="JV6671" s="88"/>
      <c r="JW6671" s="88"/>
      <c r="JX6671" s="88"/>
      <c r="JY6671" s="88"/>
      <c r="JZ6671" s="88"/>
      <c r="KA6671" s="88"/>
      <c r="KB6671" s="88"/>
      <c r="KC6671" s="88"/>
      <c r="KD6671" s="88"/>
      <c r="KE6671" s="88"/>
      <c r="KF6671" s="88"/>
      <c r="KG6671" s="88"/>
      <c r="KH6671" s="88"/>
      <c r="KI6671" s="88"/>
      <c r="KJ6671" s="88"/>
      <c r="KK6671" s="88"/>
      <c r="KL6671" s="88"/>
      <c r="KM6671" s="88"/>
      <c r="KN6671" s="88"/>
      <c r="KO6671" s="88"/>
      <c r="KP6671" s="88"/>
      <c r="KQ6671" s="88"/>
      <c r="KR6671" s="88"/>
      <c r="KS6671" s="88"/>
      <c r="KT6671" s="88"/>
      <c r="KU6671" s="88"/>
      <c r="KV6671" s="88"/>
      <c r="KW6671" s="88"/>
      <c r="KX6671" s="88"/>
      <c r="KY6671" s="88"/>
      <c r="KZ6671" s="88"/>
      <c r="LA6671" s="88"/>
      <c r="LB6671" s="88"/>
      <c r="LC6671" s="88"/>
      <c r="LD6671" s="88"/>
      <c r="LE6671" s="88"/>
      <c r="LF6671" s="88"/>
      <c r="LG6671" s="88"/>
      <c r="LH6671" s="88"/>
      <c r="LI6671" s="88"/>
      <c r="LJ6671" s="88"/>
      <c r="LK6671" s="88"/>
      <c r="LL6671" s="88"/>
      <c r="LM6671" s="88"/>
      <c r="LN6671" s="88"/>
      <c r="LO6671" s="88"/>
      <c r="LP6671" s="88"/>
      <c r="LQ6671" s="88"/>
      <c r="LR6671" s="88"/>
      <c r="LS6671" s="88"/>
      <c r="LT6671" s="88"/>
      <c r="LU6671" s="88"/>
      <c r="LV6671" s="88"/>
      <c r="LW6671" s="88"/>
      <c r="LX6671" s="88"/>
      <c r="LY6671" s="88"/>
      <c r="LZ6671" s="88"/>
      <c r="MA6671" s="88"/>
      <c r="MB6671" s="88"/>
      <c r="MC6671" s="88"/>
      <c r="MD6671" s="88"/>
      <c r="ME6671" s="88"/>
      <c r="MF6671" s="88"/>
      <c r="MG6671" s="88"/>
      <c r="MH6671" s="88"/>
      <c r="MI6671" s="88"/>
      <c r="MJ6671" s="88"/>
      <c r="MK6671" s="88"/>
      <c r="ML6671" s="88"/>
      <c r="MM6671" s="88"/>
      <c r="MN6671" s="88"/>
      <c r="MO6671" s="88"/>
      <c r="MP6671" s="88"/>
      <c r="MQ6671" s="88"/>
      <c r="MR6671" s="88"/>
      <c r="MS6671" s="88"/>
      <c r="MT6671" s="88"/>
      <c r="MU6671" s="88"/>
      <c r="MV6671" s="88"/>
      <c r="MW6671" s="88"/>
      <c r="MX6671" s="88"/>
      <c r="MY6671" s="88"/>
      <c r="MZ6671" s="88"/>
      <c r="NA6671" s="88"/>
      <c r="NB6671" s="88"/>
      <c r="NC6671" s="88"/>
      <c r="ND6671" s="88"/>
      <c r="NE6671" s="88"/>
      <c r="NF6671" s="88"/>
      <c r="NG6671" s="88"/>
      <c r="NH6671" s="88"/>
      <c r="NI6671" s="88"/>
      <c r="NJ6671" s="88"/>
      <c r="NK6671" s="88"/>
      <c r="NL6671" s="88"/>
      <c r="NM6671" s="88"/>
      <c r="NN6671" s="88"/>
      <c r="NO6671" s="88"/>
      <c r="NP6671" s="88"/>
      <c r="NQ6671" s="88"/>
      <c r="NR6671" s="88"/>
      <c r="NS6671" s="88"/>
      <c r="NT6671" s="88"/>
      <c r="NU6671" s="88"/>
      <c r="NV6671" s="88"/>
      <c r="NW6671" s="88"/>
      <c r="NX6671" s="88"/>
      <c r="NY6671" s="88"/>
      <c r="NZ6671" s="88"/>
      <c r="OA6671" s="88"/>
      <c r="OB6671" s="88"/>
      <c r="OC6671" s="88"/>
      <c r="OD6671" s="88"/>
      <c r="OE6671" s="88"/>
      <c r="OF6671" s="88"/>
      <c r="OG6671" s="88"/>
      <c r="OH6671" s="88"/>
      <c r="OI6671" s="88"/>
      <c r="OJ6671" s="88"/>
      <c r="OK6671" s="88"/>
      <c r="OL6671" s="88"/>
      <c r="OM6671" s="88"/>
      <c r="ON6671" s="88"/>
      <c r="OO6671" s="88"/>
      <c r="OP6671" s="88"/>
      <c r="OQ6671" s="88"/>
      <c r="OR6671" s="88"/>
      <c r="OS6671" s="88"/>
      <c r="OT6671" s="88"/>
      <c r="OU6671" s="88"/>
      <c r="OV6671" s="88"/>
      <c r="OW6671" s="88"/>
      <c r="OX6671" s="88"/>
      <c r="OY6671" s="88"/>
      <c r="OZ6671" s="88"/>
      <c r="PA6671" s="88"/>
      <c r="PB6671" s="88"/>
      <c r="PC6671" s="88"/>
      <c r="PD6671" s="88"/>
      <c r="PE6671" s="88"/>
      <c r="PF6671" s="88"/>
      <c r="PG6671" s="88"/>
      <c r="PH6671" s="88"/>
      <c r="PI6671" s="88"/>
      <c r="PJ6671" s="88"/>
      <c r="PK6671" s="88"/>
      <c r="PL6671" s="88"/>
      <c r="PM6671" s="88"/>
      <c r="PN6671" s="88"/>
      <c r="PO6671" s="88"/>
      <c r="PP6671" s="88"/>
      <c r="PQ6671" s="88"/>
      <c r="PR6671" s="88"/>
      <c r="PS6671" s="88"/>
      <c r="PT6671" s="88"/>
      <c r="PU6671" s="88"/>
      <c r="PV6671" s="88"/>
      <c r="PW6671" s="88"/>
      <c r="PX6671" s="88"/>
      <c r="PY6671" s="88"/>
      <c r="PZ6671" s="88"/>
      <c r="QA6671" s="88"/>
      <c r="QB6671" s="88"/>
      <c r="QC6671" s="88"/>
      <c r="QD6671" s="88"/>
      <c r="QE6671" s="88"/>
      <c r="QF6671" s="88"/>
      <c r="QG6671" s="88"/>
      <c r="QH6671" s="88"/>
      <c r="QI6671" s="88"/>
      <c r="QJ6671" s="88"/>
      <c r="QK6671" s="88"/>
      <c r="QL6671" s="88"/>
      <c r="QM6671" s="88"/>
      <c r="QN6671" s="88"/>
      <c r="QO6671" s="88"/>
      <c r="QP6671" s="88"/>
      <c r="QQ6671" s="88"/>
      <c r="QR6671" s="88"/>
      <c r="QS6671" s="88"/>
      <c r="QT6671" s="88"/>
      <c r="QU6671" s="88"/>
      <c r="QV6671" s="88"/>
      <c r="QW6671" s="88"/>
      <c r="QX6671" s="88"/>
      <c r="QY6671" s="88"/>
      <c r="QZ6671" s="88"/>
      <c r="RA6671" s="88"/>
      <c r="RB6671" s="88"/>
      <c r="RC6671" s="88"/>
      <c r="RD6671" s="88"/>
      <c r="RE6671" s="88"/>
      <c r="RF6671" s="88"/>
      <c r="RG6671" s="88"/>
      <c r="RH6671" s="88"/>
      <c r="RI6671" s="88"/>
      <c r="RJ6671" s="88"/>
      <c r="RK6671" s="88"/>
      <c r="RL6671" s="88"/>
      <c r="RM6671" s="88"/>
      <c r="RN6671" s="88"/>
      <c r="RO6671" s="88"/>
      <c r="RP6671" s="88"/>
      <c r="RQ6671" s="88"/>
      <c r="RR6671" s="88"/>
      <c r="RS6671" s="88"/>
      <c r="RT6671" s="88"/>
      <c r="RU6671" s="88"/>
      <c r="RV6671" s="88"/>
      <c r="RW6671" s="88"/>
      <c r="RX6671" s="88"/>
      <c r="RY6671" s="88"/>
      <c r="RZ6671" s="88"/>
      <c r="SA6671" s="88"/>
      <c r="SB6671" s="88"/>
      <c r="SC6671" s="88"/>
      <c r="SD6671" s="88"/>
      <c r="SE6671" s="88"/>
      <c r="SF6671" s="88"/>
      <c r="SG6671" s="88"/>
      <c r="SH6671" s="88"/>
      <c r="SI6671" s="88"/>
      <c r="SJ6671" s="88"/>
      <c r="SK6671" s="88"/>
      <c r="SL6671" s="88"/>
      <c r="SM6671" s="88"/>
      <c r="SN6671" s="88"/>
      <c r="SO6671" s="88"/>
      <c r="SP6671" s="88"/>
      <c r="SQ6671" s="88"/>
      <c r="SR6671" s="88"/>
      <c r="SS6671" s="88"/>
      <c r="ST6671" s="88"/>
      <c r="SU6671" s="88"/>
      <c r="SV6671" s="88"/>
      <c r="SW6671" s="88"/>
      <c r="SX6671" s="88"/>
      <c r="SY6671" s="88"/>
      <c r="SZ6671" s="88"/>
      <c r="TA6671" s="88"/>
      <c r="TB6671" s="88"/>
      <c r="TC6671" s="88"/>
      <c r="TD6671" s="88"/>
      <c r="TE6671" s="88"/>
      <c r="TF6671" s="88"/>
      <c r="TG6671" s="88"/>
      <c r="TH6671" s="88"/>
      <c r="TI6671" s="88"/>
      <c r="TJ6671" s="88"/>
      <c r="TK6671" s="88"/>
      <c r="TL6671" s="88"/>
      <c r="TM6671" s="88"/>
      <c r="TN6671" s="88"/>
      <c r="TO6671" s="88"/>
      <c r="TP6671" s="88"/>
      <c r="TQ6671" s="88"/>
      <c r="TR6671" s="88"/>
      <c r="TS6671" s="88"/>
      <c r="TT6671" s="88"/>
      <c r="TU6671" s="88"/>
      <c r="TV6671" s="88"/>
      <c r="TW6671" s="88"/>
      <c r="TX6671" s="88"/>
      <c r="TY6671" s="88"/>
      <c r="TZ6671" s="88"/>
      <c r="UA6671" s="88"/>
      <c r="UB6671" s="88"/>
      <c r="UC6671" s="88"/>
      <c r="UD6671" s="88"/>
      <c r="UE6671" s="88"/>
      <c r="UF6671" s="88"/>
      <c r="UG6671" s="88"/>
      <c r="UH6671" s="88"/>
      <c r="UI6671" s="88"/>
      <c r="UJ6671" s="88"/>
      <c r="UK6671" s="88"/>
      <c r="UL6671" s="88"/>
      <c r="UM6671" s="88"/>
      <c r="UN6671" s="88"/>
      <c r="UO6671" s="88"/>
      <c r="UP6671" s="88"/>
      <c r="UQ6671" s="88"/>
      <c r="UR6671" s="88"/>
      <c r="US6671" s="88"/>
      <c r="UT6671" s="88"/>
      <c r="UU6671" s="88"/>
      <c r="UV6671" s="88"/>
      <c r="UW6671" s="88"/>
      <c r="UX6671" s="88"/>
      <c r="UY6671" s="88"/>
      <c r="UZ6671" s="88"/>
      <c r="VA6671" s="88"/>
      <c r="VB6671" s="88"/>
      <c r="VC6671" s="88"/>
      <c r="VD6671" s="88"/>
      <c r="VE6671" s="88"/>
      <c r="VF6671" s="88"/>
      <c r="VG6671" s="88"/>
      <c r="VH6671" s="88"/>
      <c r="VI6671" s="88"/>
      <c r="VJ6671" s="88"/>
      <c r="VK6671" s="88"/>
      <c r="VL6671" s="88"/>
      <c r="VM6671" s="88"/>
      <c r="VN6671" s="88"/>
      <c r="VO6671" s="88"/>
      <c r="VP6671" s="88"/>
      <c r="VQ6671" s="88"/>
      <c r="VR6671" s="88"/>
      <c r="VS6671" s="88"/>
      <c r="VT6671" s="88"/>
      <c r="VU6671" s="88"/>
      <c r="VV6671" s="88"/>
      <c r="VW6671" s="88"/>
      <c r="VX6671" s="88"/>
      <c r="VY6671" s="88"/>
      <c r="VZ6671" s="88"/>
      <c r="WA6671" s="88"/>
      <c r="WB6671" s="88"/>
      <c r="WC6671" s="88"/>
      <c r="WD6671" s="88"/>
      <c r="WE6671" s="88"/>
      <c r="WF6671" s="88"/>
      <c r="WG6671" s="88"/>
      <c r="WH6671" s="88"/>
      <c r="WI6671" s="88"/>
      <c r="WJ6671" s="88"/>
      <c r="WK6671" s="88"/>
      <c r="WL6671" s="88"/>
      <c r="WM6671" s="88"/>
      <c r="WN6671" s="88"/>
      <c r="WO6671" s="88"/>
      <c r="WP6671" s="88"/>
      <c r="WQ6671" s="88"/>
      <c r="WR6671" s="88"/>
      <c r="WS6671" s="88"/>
      <c r="WT6671" s="88"/>
      <c r="WU6671" s="88"/>
      <c r="WV6671" s="88"/>
      <c r="WW6671" s="88"/>
      <c r="WX6671" s="88"/>
      <c r="WY6671" s="88"/>
      <c r="WZ6671" s="88"/>
      <c r="XA6671" s="88"/>
      <c r="XB6671" s="88"/>
      <c r="XC6671" s="88"/>
      <c r="XD6671" s="88"/>
      <c r="XE6671" s="88"/>
      <c r="XF6671" s="88"/>
      <c r="XG6671" s="88"/>
      <c r="XH6671" s="88"/>
      <c r="XI6671" s="88"/>
      <c r="XJ6671" s="88"/>
      <c r="XK6671" s="88"/>
      <c r="XL6671" s="88"/>
      <c r="XM6671" s="88"/>
      <c r="XN6671" s="88"/>
      <c r="XO6671" s="88"/>
      <c r="XP6671" s="88"/>
      <c r="XQ6671" s="88"/>
      <c r="XR6671" s="88"/>
      <c r="XS6671" s="88"/>
      <c r="XT6671" s="88"/>
      <c r="XU6671" s="88"/>
      <c r="XV6671" s="88"/>
      <c r="XW6671" s="88"/>
      <c r="XX6671" s="88"/>
      <c r="XY6671" s="88"/>
      <c r="XZ6671" s="88"/>
      <c r="YA6671" s="88"/>
      <c r="YB6671" s="88"/>
      <c r="YC6671" s="88"/>
      <c r="YD6671" s="88"/>
      <c r="YE6671" s="88"/>
      <c r="YF6671" s="88"/>
      <c r="YG6671" s="88"/>
      <c r="YH6671" s="88"/>
      <c r="YI6671" s="88"/>
      <c r="YJ6671" s="88"/>
      <c r="YK6671" s="88"/>
      <c r="YL6671" s="88"/>
      <c r="YM6671" s="88"/>
      <c r="YN6671" s="88"/>
      <c r="YO6671" s="88"/>
      <c r="YP6671" s="88"/>
      <c r="YQ6671" s="88"/>
      <c r="YR6671" s="88"/>
      <c r="YS6671" s="88"/>
      <c r="YT6671" s="88"/>
      <c r="YU6671" s="88"/>
      <c r="YV6671" s="88"/>
      <c r="YW6671" s="88"/>
      <c r="YX6671" s="88"/>
      <c r="YY6671" s="88"/>
      <c r="YZ6671" s="88"/>
      <c r="ZA6671" s="88"/>
      <c r="ZB6671" s="88"/>
      <c r="ZC6671" s="88"/>
      <c r="ZD6671" s="88"/>
      <c r="ZE6671" s="88"/>
      <c r="ZF6671" s="88"/>
      <c r="ZG6671" s="88"/>
      <c r="ZH6671" s="88"/>
      <c r="ZI6671" s="88"/>
      <c r="ZJ6671" s="88"/>
      <c r="ZK6671" s="88"/>
      <c r="ZL6671" s="88"/>
      <c r="ZM6671" s="88"/>
      <c r="ZN6671" s="88"/>
      <c r="ZO6671" s="88"/>
      <c r="ZP6671" s="88"/>
      <c r="ZQ6671" s="88"/>
      <c r="ZR6671" s="88"/>
      <c r="ZS6671" s="88"/>
      <c r="ZT6671" s="88"/>
      <c r="ZU6671" s="88"/>
      <c r="ZV6671" s="88"/>
      <c r="ZW6671" s="88"/>
      <c r="ZX6671" s="88"/>
      <c r="ZY6671" s="88"/>
      <c r="ZZ6671" s="88"/>
      <c r="AAA6671" s="88"/>
      <c r="AAB6671" s="88"/>
      <c r="AAC6671" s="88"/>
      <c r="AAD6671" s="88"/>
      <c r="AAE6671" s="88"/>
      <c r="AAF6671" s="88"/>
      <c r="AAG6671" s="88"/>
      <c r="AAH6671" s="88"/>
      <c r="AAI6671" s="88"/>
      <c r="AAJ6671" s="88"/>
      <c r="AAK6671" s="88"/>
      <c r="AAL6671" s="88"/>
      <c r="AAM6671" s="88"/>
      <c r="AAN6671" s="88"/>
      <c r="AAO6671" s="88"/>
      <c r="AAP6671" s="88"/>
      <c r="AAQ6671" s="88"/>
      <c r="AAR6671" s="88"/>
      <c r="AAS6671" s="88"/>
      <c r="AAT6671" s="88"/>
      <c r="AAU6671" s="88"/>
      <c r="AAV6671" s="88"/>
      <c r="AAW6671" s="88"/>
      <c r="AAX6671" s="88"/>
      <c r="AAY6671" s="88"/>
      <c r="AAZ6671" s="88"/>
      <c r="ABA6671" s="88"/>
      <c r="ABB6671" s="88"/>
      <c r="ABC6671" s="88"/>
      <c r="ABD6671" s="88"/>
      <c r="ABE6671" s="88"/>
      <c r="ABF6671" s="88"/>
      <c r="ABG6671" s="88"/>
      <c r="ABH6671" s="88"/>
      <c r="ABI6671" s="88"/>
      <c r="ABJ6671" s="88"/>
      <c r="ABK6671" s="88"/>
      <c r="ABL6671" s="88"/>
      <c r="ABM6671" s="88"/>
      <c r="ABN6671" s="88"/>
      <c r="ABO6671" s="88"/>
      <c r="ABP6671" s="88"/>
      <c r="ABQ6671" s="88"/>
      <c r="ABR6671" s="88"/>
      <c r="ABS6671" s="88"/>
      <c r="ABT6671" s="88"/>
      <c r="ABU6671" s="88"/>
      <c r="ABV6671" s="88"/>
      <c r="ABW6671" s="88"/>
      <c r="ABX6671" s="88"/>
      <c r="ABY6671" s="88"/>
      <c r="ABZ6671" s="88"/>
      <c r="ACA6671" s="88"/>
      <c r="ACB6671" s="88"/>
      <c r="ACC6671" s="88"/>
      <c r="ACD6671" s="88"/>
      <c r="ACE6671" s="88"/>
      <c r="ACF6671" s="88"/>
      <c r="ACG6671" s="88"/>
      <c r="ACH6671" s="88"/>
      <c r="ACI6671" s="88"/>
      <c r="ACJ6671" s="88"/>
      <c r="ACK6671" s="88"/>
      <c r="ACL6671" s="88"/>
      <c r="ACM6671" s="88"/>
      <c r="ACN6671" s="88"/>
      <c r="ACO6671" s="88"/>
      <c r="ACP6671" s="88"/>
      <c r="ACQ6671" s="88"/>
      <c r="ACR6671" s="88"/>
      <c r="ACS6671" s="88"/>
      <c r="ACT6671" s="88"/>
      <c r="ACU6671" s="88"/>
      <c r="ACV6671" s="88"/>
      <c r="ACW6671" s="88"/>
      <c r="ACX6671" s="88"/>
      <c r="ACY6671" s="88"/>
      <c r="ACZ6671" s="88"/>
      <c r="ADA6671" s="88"/>
      <c r="ADB6671" s="88"/>
      <c r="ADC6671" s="88"/>
      <c r="ADD6671" s="88"/>
      <c r="ADE6671" s="88"/>
      <c r="ADF6671" s="88"/>
      <c r="ADG6671" s="88"/>
      <c r="ADH6671" s="88"/>
      <c r="ADI6671" s="88"/>
      <c r="ADJ6671" s="88"/>
      <c r="ADK6671" s="88"/>
      <c r="ADL6671" s="88"/>
      <c r="ADM6671" s="88"/>
      <c r="ADN6671" s="88"/>
      <c r="ADO6671" s="88"/>
      <c r="ADP6671" s="88"/>
      <c r="ADQ6671" s="88"/>
      <c r="ADR6671" s="88"/>
      <c r="ADS6671" s="88"/>
      <c r="ADT6671" s="88"/>
      <c r="ADU6671" s="88"/>
      <c r="ADV6671" s="88"/>
      <c r="ADW6671" s="88"/>
      <c r="ADX6671" s="88"/>
      <c r="ADY6671" s="88"/>
      <c r="ADZ6671" s="88"/>
      <c r="AEA6671" s="88"/>
      <c r="AEB6671" s="88"/>
      <c r="AEC6671" s="88"/>
      <c r="AED6671" s="88"/>
      <c r="AEE6671" s="88"/>
      <c r="AEF6671" s="88"/>
      <c r="AEG6671" s="88"/>
      <c r="AEH6671" s="88"/>
      <c r="AEI6671" s="88"/>
      <c r="AEJ6671" s="88"/>
      <c r="AEK6671" s="88"/>
      <c r="AEL6671" s="88"/>
      <c r="AEM6671" s="88"/>
      <c r="AEN6671" s="88"/>
      <c r="AEO6671" s="88"/>
      <c r="AEP6671" s="88"/>
      <c r="AEQ6671" s="88"/>
      <c r="AER6671" s="88"/>
      <c r="AES6671" s="88"/>
      <c r="AET6671" s="88"/>
      <c r="AEU6671" s="88"/>
      <c r="AEV6671" s="88"/>
      <c r="AEW6671" s="88"/>
      <c r="AEX6671" s="88"/>
      <c r="AEY6671" s="88"/>
      <c r="AEZ6671" s="88"/>
      <c r="AFA6671" s="88"/>
      <c r="AFB6671" s="88"/>
      <c r="AFC6671" s="88"/>
      <c r="AFD6671" s="88"/>
      <c r="AFE6671" s="88"/>
      <c r="AFF6671" s="88"/>
      <c r="AFG6671" s="88"/>
      <c r="AFH6671" s="88"/>
      <c r="AFI6671" s="88"/>
      <c r="AFJ6671" s="88"/>
      <c r="AFK6671" s="88"/>
      <c r="AFL6671" s="88"/>
      <c r="AFM6671" s="88"/>
      <c r="AFN6671" s="88"/>
      <c r="AFO6671" s="88"/>
      <c r="AFP6671" s="88"/>
      <c r="AFQ6671" s="88"/>
      <c r="AFR6671" s="88"/>
      <c r="AFS6671" s="88"/>
      <c r="AFT6671" s="88"/>
      <c r="AFU6671" s="88"/>
      <c r="AFV6671" s="88"/>
      <c r="AFW6671" s="88"/>
      <c r="AFX6671" s="88"/>
      <c r="AFY6671" s="88"/>
      <c r="AFZ6671" s="88"/>
      <c r="AGA6671" s="88"/>
      <c r="AGB6671" s="88"/>
      <c r="AGC6671" s="88"/>
      <c r="AGD6671" s="88"/>
      <c r="AGE6671" s="88"/>
      <c r="AGF6671" s="88"/>
      <c r="AGG6671" s="88"/>
      <c r="AGH6671" s="88"/>
      <c r="AGI6671" s="88"/>
      <c r="AGJ6671" s="88"/>
      <c r="AGK6671" s="88"/>
      <c r="AGL6671" s="88"/>
      <c r="AGM6671" s="88"/>
      <c r="AGN6671" s="88"/>
      <c r="AGO6671" s="88"/>
      <c r="AGP6671" s="88"/>
      <c r="AGQ6671" s="88"/>
      <c r="AGR6671" s="88"/>
      <c r="AGS6671" s="88"/>
      <c r="AGT6671" s="88"/>
      <c r="AGU6671" s="88"/>
      <c r="AGV6671" s="88"/>
      <c r="AGW6671" s="88"/>
      <c r="AGX6671" s="88"/>
      <c r="AGY6671" s="88"/>
      <c r="AGZ6671" s="88"/>
      <c r="AHA6671" s="88"/>
      <c r="AHB6671" s="88"/>
      <c r="AHC6671" s="88"/>
      <c r="AHD6671" s="88"/>
      <c r="AHE6671" s="88"/>
      <c r="AHF6671" s="88"/>
      <c r="AHG6671" s="88"/>
      <c r="AHH6671" s="88"/>
      <c r="AHI6671" s="88"/>
      <c r="AHJ6671" s="88"/>
      <c r="AHK6671" s="88"/>
      <c r="AHL6671" s="88"/>
      <c r="AHM6671" s="88"/>
      <c r="AHN6671" s="88"/>
      <c r="AHO6671" s="88"/>
      <c r="AHP6671" s="88"/>
      <c r="AHQ6671" s="88"/>
      <c r="AHR6671" s="88"/>
      <c r="AHS6671" s="88"/>
      <c r="AHT6671" s="88"/>
      <c r="AHU6671" s="88"/>
      <c r="AHV6671" s="88"/>
      <c r="AHW6671" s="88"/>
      <c r="AHX6671" s="88"/>
      <c r="AHY6671" s="88"/>
      <c r="AHZ6671" s="88"/>
      <c r="AIA6671" s="88"/>
      <c r="AIB6671" s="88"/>
      <c r="AIC6671" s="88"/>
      <c r="AID6671" s="88"/>
      <c r="AIE6671" s="88"/>
      <c r="AIF6671" s="88"/>
      <c r="AIG6671" s="88"/>
      <c r="AIH6671" s="88"/>
      <c r="AII6671" s="88"/>
      <c r="AIJ6671" s="88"/>
      <c r="AIK6671" s="88"/>
      <c r="AIL6671" s="88"/>
      <c r="AIM6671" s="88"/>
      <c r="AIN6671" s="88"/>
      <c r="AIO6671" s="88"/>
      <c r="AIP6671" s="88"/>
      <c r="AIQ6671" s="88"/>
      <c r="AIR6671" s="88"/>
      <c r="AIS6671" s="88"/>
      <c r="AIT6671" s="88"/>
      <c r="AIU6671" s="88"/>
      <c r="AIV6671" s="88"/>
      <c r="AIW6671" s="88"/>
      <c r="AIX6671" s="88"/>
      <c r="AIY6671" s="88"/>
      <c r="AIZ6671" s="88"/>
      <c r="AJA6671" s="88"/>
      <c r="AJB6671" s="88"/>
      <c r="AJC6671" s="88"/>
      <c r="AJD6671" s="88"/>
      <c r="AJE6671" s="88"/>
      <c r="AJF6671" s="88"/>
      <c r="AJG6671" s="88"/>
      <c r="AJH6671" s="88"/>
      <c r="AJI6671" s="88"/>
      <c r="AJJ6671" s="88"/>
      <c r="AJK6671" s="88"/>
      <c r="AJL6671" s="88"/>
      <c r="AJM6671" s="88"/>
      <c r="AJN6671" s="88"/>
      <c r="AJO6671" s="88"/>
      <c r="AJP6671" s="88"/>
      <c r="AJQ6671" s="88"/>
      <c r="AJR6671" s="88"/>
      <c r="AJS6671" s="88"/>
      <c r="AJT6671" s="88"/>
      <c r="AJU6671" s="88"/>
      <c r="AJV6671" s="88"/>
      <c r="AJW6671" s="88"/>
      <c r="AJX6671" s="88"/>
      <c r="AJY6671" s="88"/>
      <c r="AJZ6671" s="88"/>
      <c r="AKA6671" s="88"/>
      <c r="AKB6671" s="88"/>
      <c r="AKC6671" s="88"/>
      <c r="AKD6671" s="88"/>
      <c r="AKE6671" s="88"/>
      <c r="AKF6671" s="88"/>
      <c r="AKG6671" s="88"/>
      <c r="AKH6671" s="88"/>
      <c r="AKI6671" s="88"/>
      <c r="AKJ6671" s="88"/>
      <c r="AKK6671" s="88"/>
      <c r="AKL6671" s="88"/>
      <c r="AKM6671" s="88"/>
      <c r="AKN6671" s="88"/>
      <c r="AKO6671" s="88"/>
      <c r="AKP6671" s="88"/>
      <c r="AKQ6671" s="88"/>
      <c r="AKR6671" s="88"/>
      <c r="AKS6671" s="88"/>
      <c r="AKT6671" s="88"/>
      <c r="AKU6671" s="88"/>
      <c r="AKV6671" s="88"/>
      <c r="AKW6671" s="88"/>
      <c r="AKX6671" s="88"/>
      <c r="AKY6671" s="88"/>
      <c r="AKZ6671" s="88"/>
      <c r="ALA6671" s="88"/>
      <c r="ALB6671" s="88"/>
      <c r="ALC6671" s="88"/>
      <c r="ALD6671" s="88"/>
      <c r="ALE6671" s="88"/>
      <c r="ALF6671" s="88"/>
      <c r="ALG6671" s="88"/>
      <c r="ALH6671" s="88"/>
      <c r="ALI6671" s="88"/>
      <c r="ALJ6671" s="88"/>
      <c r="ALK6671" s="88"/>
      <c r="ALL6671" s="88"/>
      <c r="ALM6671" s="88"/>
      <c r="ALN6671" s="88"/>
      <c r="ALO6671" s="88"/>
      <c r="ALP6671" s="88"/>
      <c r="ALQ6671" s="88"/>
      <c r="ALR6671" s="88"/>
      <c r="ALS6671" s="88"/>
      <c r="ALT6671" s="88"/>
      <c r="ALU6671" s="88"/>
      <c r="ALV6671" s="88"/>
      <c r="ALW6671" s="88"/>
      <c r="ALX6671" s="88"/>
      <c r="ALY6671" s="88"/>
      <c r="ALZ6671" s="88"/>
      <c r="AMA6671" s="88"/>
      <c r="AMB6671" s="88"/>
      <c r="AMC6671" s="88"/>
      <c r="AMD6671" s="88"/>
      <c r="AME6671" s="88"/>
      <c r="AMF6671" s="88"/>
      <c r="AMG6671" s="88"/>
      <c r="AMH6671" s="88"/>
      <c r="AMI6671" s="88"/>
      <c r="AMJ6671" s="88"/>
      <c r="AMK6671" s="88"/>
      <c r="AML6671" s="88"/>
      <c r="AMM6671" s="88"/>
      <c r="AMN6671" s="88"/>
      <c r="AMO6671" s="88"/>
    </row>
    <row r="6672" spans="1:1029" s="104" customFormat="1" x14ac:dyDescent="0.35">
      <c r="A6672" s="21">
        <v>10141103</v>
      </c>
      <c r="B6672" s="158" t="s">
        <v>725</v>
      </c>
      <c r="C6672" s="115" t="s">
        <v>710</v>
      </c>
      <c r="D6672" s="124" t="s">
        <v>771</v>
      </c>
      <c r="E6672" s="114" t="str">
        <f t="shared" si="1249"/>
        <v>TRANSFORMADOR MARCA:ASTOR PT 229R PT 229R</v>
      </c>
      <c r="F6672" s="124"/>
      <c r="G6672" s="132" t="s">
        <v>771</v>
      </c>
      <c r="H6672" s="141" t="s">
        <v>770</v>
      </c>
      <c r="I6672" s="22"/>
      <c r="J6672" s="57"/>
      <c r="K6672" s="129" t="s">
        <v>769</v>
      </c>
      <c r="L6672" s="142" t="s">
        <v>768</v>
      </c>
      <c r="M6672" s="21">
        <v>315</v>
      </c>
      <c r="N6672" s="124">
        <v>33</v>
      </c>
      <c r="O6672" s="21">
        <v>0.4</v>
      </c>
      <c r="P6672" s="124" t="s">
        <v>514</v>
      </c>
      <c r="Q6672" s="142">
        <v>2017</v>
      </c>
      <c r="R6672" s="124" t="s">
        <v>499</v>
      </c>
      <c r="S6672" s="124" t="s">
        <v>767</v>
      </c>
      <c r="T6672" s="116">
        <v>1039</v>
      </c>
      <c r="U6672" s="111">
        <v>45</v>
      </c>
      <c r="V6672" s="113">
        <f t="shared" si="1250"/>
        <v>1039</v>
      </c>
      <c r="W6672" s="113">
        <f t="shared" si="1251"/>
        <v>0</v>
      </c>
      <c r="X6672" s="112">
        <f t="shared" si="1252"/>
        <v>0</v>
      </c>
      <c r="Y6672" s="111"/>
      <c r="Z6672" s="110">
        <f t="shared" si="1248"/>
        <v>45</v>
      </c>
      <c r="AA6672" s="109">
        <f t="shared" si="1253"/>
        <v>51.95</v>
      </c>
      <c r="AB6672" s="109">
        <f t="shared" si="1254"/>
        <v>51950</v>
      </c>
      <c r="AC6672" s="108">
        <f t="shared" si="1255"/>
        <v>987.05</v>
      </c>
      <c r="AD6672" s="107">
        <f t="shared" si="1256"/>
        <v>2.2222222222222223E-2</v>
      </c>
      <c r="AE6672" s="106">
        <f t="shared" si="1257"/>
        <v>21.934444444444445</v>
      </c>
      <c r="AF6672" s="105">
        <f t="shared" si="1258"/>
        <v>21.934444444444445</v>
      </c>
      <c r="AG6672" s="105">
        <f t="shared" si="1259"/>
        <v>1017.0655555555555</v>
      </c>
      <c r="AH6672" s="88"/>
      <c r="AI6672" s="88"/>
      <c r="AJ6672" s="88"/>
      <c r="AK6672" s="88"/>
      <c r="AL6672" s="88"/>
      <c r="AM6672" s="88"/>
      <c r="AN6672" s="88"/>
      <c r="AO6672" s="88"/>
      <c r="AP6672" s="88"/>
      <c r="AQ6672" s="88"/>
      <c r="AR6672" s="88"/>
      <c r="AS6672" s="88"/>
      <c r="AT6672" s="88"/>
      <c r="AU6672" s="88"/>
      <c r="AV6672" s="88"/>
      <c r="AW6672" s="88"/>
      <c r="AX6672" s="88"/>
      <c r="AY6672" s="88"/>
      <c r="AZ6672" s="88"/>
      <c r="BA6672" s="88"/>
      <c r="BB6672" s="88"/>
      <c r="BC6672" s="88"/>
      <c r="BD6672" s="88"/>
      <c r="BE6672" s="88"/>
      <c r="BF6672" s="88"/>
      <c r="BG6672" s="88"/>
      <c r="BH6672" s="88"/>
      <c r="BI6672" s="88"/>
      <c r="BJ6672" s="88"/>
      <c r="BK6672" s="88"/>
      <c r="BL6672" s="88"/>
      <c r="BM6672" s="88"/>
      <c r="BN6672" s="88"/>
      <c r="BO6672" s="88"/>
      <c r="BP6672" s="88"/>
      <c r="BQ6672" s="88"/>
      <c r="BR6672" s="88"/>
      <c r="BS6672" s="88"/>
      <c r="BT6672" s="88"/>
      <c r="BU6672" s="88"/>
      <c r="BV6672" s="88"/>
      <c r="BW6672" s="88"/>
      <c r="BX6672" s="88"/>
      <c r="BY6672" s="88"/>
      <c r="BZ6672" s="88"/>
      <c r="CA6672" s="88"/>
      <c r="CB6672" s="88"/>
      <c r="CC6672" s="88"/>
      <c r="CD6672" s="88"/>
      <c r="CE6672" s="88"/>
      <c r="CF6672" s="88"/>
      <c r="CG6672" s="88"/>
      <c r="CH6672" s="88"/>
      <c r="CI6672" s="88"/>
      <c r="CJ6672" s="88"/>
      <c r="CK6672" s="88"/>
      <c r="CL6672" s="88"/>
      <c r="CM6672" s="88"/>
      <c r="CN6672" s="88"/>
      <c r="CO6672" s="88"/>
      <c r="CP6672" s="88"/>
      <c r="CQ6672" s="88"/>
      <c r="CR6672" s="88"/>
      <c r="CS6672" s="88"/>
      <c r="CT6672" s="88"/>
      <c r="CU6672" s="88"/>
      <c r="CV6672" s="88"/>
      <c r="CW6672" s="88"/>
      <c r="CX6672" s="88"/>
      <c r="CY6672" s="88"/>
      <c r="CZ6672" s="88"/>
      <c r="DA6672" s="88"/>
      <c r="DB6672" s="88"/>
      <c r="DC6672" s="88"/>
      <c r="DD6672" s="88"/>
      <c r="DE6672" s="88"/>
      <c r="DF6672" s="88"/>
      <c r="DG6672" s="88"/>
      <c r="DH6672" s="88"/>
      <c r="DI6672" s="88"/>
      <c r="DJ6672" s="88"/>
      <c r="DK6672" s="88"/>
      <c r="DL6672" s="88"/>
      <c r="DM6672" s="88"/>
      <c r="DN6672" s="88"/>
      <c r="DO6672" s="88"/>
      <c r="DP6672" s="88"/>
      <c r="DQ6672" s="88"/>
      <c r="DR6672" s="88"/>
      <c r="DS6672" s="88"/>
      <c r="DT6672" s="88"/>
      <c r="DU6672" s="88"/>
      <c r="DV6672" s="88"/>
      <c r="DW6672" s="88"/>
      <c r="DX6672" s="88"/>
      <c r="DY6672" s="88"/>
      <c r="DZ6672" s="88"/>
      <c r="EA6672" s="88"/>
      <c r="EB6672" s="88"/>
      <c r="EC6672" s="88"/>
      <c r="ED6672" s="88"/>
      <c r="EE6672" s="88"/>
      <c r="EF6672" s="88"/>
      <c r="EG6672" s="88"/>
      <c r="EH6672" s="88"/>
      <c r="EI6672" s="88"/>
      <c r="EJ6672" s="88"/>
      <c r="EK6672" s="88"/>
      <c r="EL6672" s="88"/>
      <c r="EM6672" s="88"/>
      <c r="EN6672" s="88"/>
      <c r="EO6672" s="88"/>
      <c r="EP6672" s="88"/>
      <c r="EQ6672" s="88"/>
      <c r="ER6672" s="88"/>
      <c r="ES6672" s="88"/>
      <c r="ET6672" s="88"/>
      <c r="EU6672" s="88"/>
      <c r="EV6672" s="88"/>
      <c r="EW6672" s="88"/>
      <c r="EX6672" s="88"/>
      <c r="EY6672" s="88"/>
      <c r="EZ6672" s="88"/>
      <c r="FA6672" s="88"/>
      <c r="FB6672" s="88"/>
      <c r="FC6672" s="88"/>
      <c r="FD6672" s="88"/>
      <c r="FE6672" s="88"/>
      <c r="FF6672" s="88"/>
      <c r="FG6672" s="88"/>
      <c r="FH6672" s="88"/>
      <c r="FI6672" s="88"/>
      <c r="FJ6672" s="88"/>
      <c r="FK6672" s="88"/>
      <c r="FL6672" s="88"/>
      <c r="FM6672" s="88"/>
      <c r="FN6672" s="88"/>
      <c r="FO6672" s="88"/>
      <c r="FP6672" s="88"/>
      <c r="FQ6672" s="88"/>
      <c r="FR6672" s="88"/>
      <c r="FS6672" s="88"/>
      <c r="FT6672" s="88"/>
      <c r="FU6672" s="88"/>
      <c r="FV6672" s="88"/>
      <c r="FW6672" s="88"/>
      <c r="FX6672" s="88"/>
      <c r="FY6672" s="88"/>
      <c r="FZ6672" s="88"/>
      <c r="GA6672" s="88"/>
      <c r="GB6672" s="88"/>
      <c r="GC6672" s="88"/>
      <c r="GD6672" s="88"/>
      <c r="GE6672" s="88"/>
      <c r="GF6672" s="88"/>
      <c r="GG6672" s="88"/>
      <c r="GH6672" s="88"/>
      <c r="GI6672" s="88"/>
      <c r="GJ6672" s="88"/>
      <c r="GK6672" s="88"/>
      <c r="GL6672" s="88"/>
      <c r="GM6672" s="88"/>
      <c r="GN6672" s="88"/>
      <c r="GO6672" s="88"/>
      <c r="GP6672" s="88"/>
      <c r="GQ6672" s="88"/>
      <c r="GR6672" s="88"/>
      <c r="GS6672" s="88"/>
      <c r="GT6672" s="88"/>
      <c r="GU6672" s="88"/>
      <c r="GV6672" s="88"/>
      <c r="GW6672" s="88"/>
      <c r="GX6672" s="88"/>
      <c r="GY6672" s="88"/>
      <c r="GZ6672" s="88"/>
      <c r="HA6672" s="88"/>
      <c r="HB6672" s="88"/>
      <c r="HC6672" s="88"/>
      <c r="HD6672" s="88"/>
      <c r="HE6672" s="88"/>
      <c r="HF6672" s="88"/>
      <c r="HG6672" s="88"/>
      <c r="HH6672" s="88"/>
      <c r="HI6672" s="88"/>
      <c r="HJ6672" s="88"/>
      <c r="HK6672" s="88"/>
      <c r="HL6672" s="88"/>
      <c r="HM6672" s="88"/>
      <c r="HN6672" s="88"/>
      <c r="HO6672" s="88"/>
      <c r="HP6672" s="88"/>
      <c r="HQ6672" s="88"/>
      <c r="HR6672" s="88"/>
      <c r="HS6672" s="88"/>
      <c r="HT6672" s="88"/>
      <c r="HU6672" s="88"/>
      <c r="HV6672" s="88"/>
      <c r="HW6672" s="88"/>
      <c r="HX6672" s="88"/>
      <c r="HY6672" s="88"/>
      <c r="HZ6672" s="88"/>
      <c r="IA6672" s="88"/>
      <c r="IB6672" s="88"/>
      <c r="IC6672" s="88"/>
      <c r="ID6672" s="88"/>
      <c r="IE6672" s="88"/>
      <c r="IF6672" s="88"/>
      <c r="IG6672" s="88"/>
      <c r="IH6672" s="88"/>
      <c r="II6672" s="88"/>
      <c r="IJ6672" s="88"/>
      <c r="IK6672" s="88"/>
      <c r="IL6672" s="88"/>
      <c r="IM6672" s="88"/>
      <c r="IN6672" s="88"/>
      <c r="IO6672" s="88"/>
      <c r="IP6672" s="88"/>
      <c r="IQ6672" s="88"/>
      <c r="IR6672" s="88"/>
      <c r="IS6672" s="88"/>
      <c r="IT6672" s="88"/>
      <c r="IU6672" s="88"/>
      <c r="IV6672" s="88"/>
      <c r="IW6672" s="88"/>
      <c r="IX6672" s="88"/>
      <c r="IY6672" s="88"/>
      <c r="IZ6672" s="88"/>
      <c r="JA6672" s="88"/>
      <c r="JB6672" s="88"/>
      <c r="JC6672" s="88"/>
      <c r="JD6672" s="88"/>
      <c r="JE6672" s="88"/>
      <c r="JF6672" s="88"/>
      <c r="JG6672" s="88"/>
      <c r="JH6672" s="88"/>
      <c r="JI6672" s="88"/>
      <c r="JJ6672" s="88"/>
      <c r="JK6672" s="88"/>
      <c r="JL6672" s="88"/>
      <c r="JM6672" s="88"/>
      <c r="JN6672" s="88"/>
      <c r="JO6672" s="88"/>
      <c r="JP6672" s="88"/>
      <c r="JQ6672" s="88"/>
      <c r="JR6672" s="88"/>
      <c r="JS6672" s="88"/>
      <c r="JT6672" s="88"/>
      <c r="JU6672" s="88"/>
      <c r="JV6672" s="88"/>
      <c r="JW6672" s="88"/>
      <c r="JX6672" s="88"/>
      <c r="JY6672" s="88"/>
      <c r="JZ6672" s="88"/>
      <c r="KA6672" s="88"/>
      <c r="KB6672" s="88"/>
      <c r="KC6672" s="88"/>
      <c r="KD6672" s="88"/>
      <c r="KE6672" s="88"/>
      <c r="KF6672" s="88"/>
      <c r="KG6672" s="88"/>
      <c r="KH6672" s="88"/>
      <c r="KI6672" s="88"/>
      <c r="KJ6672" s="88"/>
      <c r="KK6672" s="88"/>
      <c r="KL6672" s="88"/>
      <c r="KM6672" s="88"/>
      <c r="KN6672" s="88"/>
      <c r="KO6672" s="88"/>
      <c r="KP6672" s="88"/>
      <c r="KQ6672" s="88"/>
      <c r="KR6672" s="88"/>
      <c r="KS6672" s="88"/>
      <c r="KT6672" s="88"/>
      <c r="KU6672" s="88"/>
      <c r="KV6672" s="88"/>
      <c r="KW6672" s="88"/>
      <c r="KX6672" s="88"/>
      <c r="KY6672" s="88"/>
      <c r="KZ6672" s="88"/>
      <c r="LA6672" s="88"/>
      <c r="LB6672" s="88"/>
      <c r="LC6672" s="88"/>
      <c r="LD6672" s="88"/>
      <c r="LE6672" s="88"/>
      <c r="LF6672" s="88"/>
      <c r="LG6672" s="88"/>
      <c r="LH6672" s="88"/>
      <c r="LI6672" s="88"/>
      <c r="LJ6672" s="88"/>
      <c r="LK6672" s="88"/>
      <c r="LL6672" s="88"/>
      <c r="LM6672" s="88"/>
      <c r="LN6672" s="88"/>
      <c r="LO6672" s="88"/>
      <c r="LP6672" s="88"/>
      <c r="LQ6672" s="88"/>
      <c r="LR6672" s="88"/>
      <c r="LS6672" s="88"/>
      <c r="LT6672" s="88"/>
      <c r="LU6672" s="88"/>
      <c r="LV6672" s="88"/>
      <c r="LW6672" s="88"/>
      <c r="LX6672" s="88"/>
      <c r="LY6672" s="88"/>
      <c r="LZ6672" s="88"/>
      <c r="MA6672" s="88"/>
      <c r="MB6672" s="88"/>
      <c r="MC6672" s="88"/>
      <c r="MD6672" s="88"/>
      <c r="ME6672" s="88"/>
      <c r="MF6672" s="88"/>
      <c r="MG6672" s="88"/>
      <c r="MH6672" s="88"/>
      <c r="MI6672" s="88"/>
      <c r="MJ6672" s="88"/>
      <c r="MK6672" s="88"/>
      <c r="ML6672" s="88"/>
      <c r="MM6672" s="88"/>
      <c r="MN6672" s="88"/>
      <c r="MO6672" s="88"/>
      <c r="MP6672" s="88"/>
      <c r="MQ6672" s="88"/>
      <c r="MR6672" s="88"/>
      <c r="MS6672" s="88"/>
      <c r="MT6672" s="88"/>
      <c r="MU6672" s="88"/>
      <c r="MV6672" s="88"/>
      <c r="MW6672" s="88"/>
      <c r="MX6672" s="88"/>
      <c r="MY6672" s="88"/>
      <c r="MZ6672" s="88"/>
      <c r="NA6672" s="88"/>
      <c r="NB6672" s="88"/>
      <c r="NC6672" s="88"/>
      <c r="ND6672" s="88"/>
      <c r="NE6672" s="88"/>
      <c r="NF6672" s="88"/>
      <c r="NG6672" s="88"/>
      <c r="NH6672" s="88"/>
      <c r="NI6672" s="88"/>
      <c r="NJ6672" s="88"/>
      <c r="NK6672" s="88"/>
      <c r="NL6672" s="88"/>
      <c r="NM6672" s="88"/>
      <c r="NN6672" s="88"/>
      <c r="NO6672" s="88"/>
      <c r="NP6672" s="88"/>
      <c r="NQ6672" s="88"/>
      <c r="NR6672" s="88"/>
      <c r="NS6672" s="88"/>
      <c r="NT6672" s="88"/>
      <c r="NU6672" s="88"/>
      <c r="NV6672" s="88"/>
      <c r="NW6672" s="88"/>
      <c r="NX6672" s="88"/>
      <c r="NY6672" s="88"/>
      <c r="NZ6672" s="88"/>
      <c r="OA6672" s="88"/>
      <c r="OB6672" s="88"/>
      <c r="OC6672" s="88"/>
      <c r="OD6672" s="88"/>
      <c r="OE6672" s="88"/>
      <c r="OF6672" s="88"/>
      <c r="OG6672" s="88"/>
      <c r="OH6672" s="88"/>
      <c r="OI6672" s="88"/>
      <c r="OJ6672" s="88"/>
      <c r="OK6672" s="88"/>
      <c r="OL6672" s="88"/>
      <c r="OM6672" s="88"/>
      <c r="ON6672" s="88"/>
      <c r="OO6672" s="88"/>
      <c r="OP6672" s="88"/>
      <c r="OQ6672" s="88"/>
      <c r="OR6672" s="88"/>
      <c r="OS6672" s="88"/>
      <c r="OT6672" s="88"/>
      <c r="OU6672" s="88"/>
      <c r="OV6672" s="88"/>
      <c r="OW6672" s="88"/>
      <c r="OX6672" s="88"/>
      <c r="OY6672" s="88"/>
      <c r="OZ6672" s="88"/>
      <c r="PA6672" s="88"/>
      <c r="PB6672" s="88"/>
      <c r="PC6672" s="88"/>
      <c r="PD6672" s="88"/>
      <c r="PE6672" s="88"/>
      <c r="PF6672" s="88"/>
      <c r="PG6672" s="88"/>
      <c r="PH6672" s="88"/>
      <c r="PI6672" s="88"/>
      <c r="PJ6672" s="88"/>
      <c r="PK6672" s="88"/>
      <c r="PL6672" s="88"/>
      <c r="PM6672" s="88"/>
      <c r="PN6672" s="88"/>
      <c r="PO6672" s="88"/>
      <c r="PP6672" s="88"/>
      <c r="PQ6672" s="88"/>
      <c r="PR6672" s="88"/>
      <c r="PS6672" s="88"/>
      <c r="PT6672" s="88"/>
      <c r="PU6672" s="88"/>
      <c r="PV6672" s="88"/>
      <c r="PW6672" s="88"/>
      <c r="PX6672" s="88"/>
      <c r="PY6672" s="88"/>
      <c r="PZ6672" s="88"/>
      <c r="QA6672" s="88"/>
      <c r="QB6672" s="88"/>
      <c r="QC6672" s="88"/>
      <c r="QD6672" s="88"/>
      <c r="QE6672" s="88"/>
      <c r="QF6672" s="88"/>
      <c r="QG6672" s="88"/>
      <c r="QH6672" s="88"/>
      <c r="QI6672" s="88"/>
      <c r="QJ6672" s="88"/>
      <c r="QK6672" s="88"/>
      <c r="QL6672" s="88"/>
      <c r="QM6672" s="88"/>
      <c r="QN6672" s="88"/>
      <c r="QO6672" s="88"/>
      <c r="QP6672" s="88"/>
      <c r="QQ6672" s="88"/>
      <c r="QR6672" s="88"/>
      <c r="QS6672" s="88"/>
      <c r="QT6672" s="88"/>
      <c r="QU6672" s="88"/>
      <c r="QV6672" s="88"/>
      <c r="QW6672" s="88"/>
      <c r="QX6672" s="88"/>
      <c r="QY6672" s="88"/>
      <c r="QZ6672" s="88"/>
      <c r="RA6672" s="88"/>
      <c r="RB6672" s="88"/>
      <c r="RC6672" s="88"/>
      <c r="RD6672" s="88"/>
      <c r="RE6672" s="88"/>
      <c r="RF6672" s="88"/>
      <c r="RG6672" s="88"/>
      <c r="RH6672" s="88"/>
      <c r="RI6672" s="88"/>
      <c r="RJ6672" s="88"/>
      <c r="RK6672" s="88"/>
      <c r="RL6672" s="88"/>
      <c r="RM6672" s="88"/>
      <c r="RN6672" s="88"/>
      <c r="RO6672" s="88"/>
      <c r="RP6672" s="88"/>
      <c r="RQ6672" s="88"/>
      <c r="RR6672" s="88"/>
      <c r="RS6672" s="88"/>
      <c r="RT6672" s="88"/>
      <c r="RU6672" s="88"/>
      <c r="RV6672" s="88"/>
      <c r="RW6672" s="88"/>
      <c r="RX6672" s="88"/>
      <c r="RY6672" s="88"/>
      <c r="RZ6672" s="88"/>
      <c r="SA6672" s="88"/>
      <c r="SB6672" s="88"/>
      <c r="SC6672" s="88"/>
      <c r="SD6672" s="88"/>
      <c r="SE6672" s="88"/>
      <c r="SF6672" s="88"/>
      <c r="SG6672" s="88"/>
      <c r="SH6672" s="88"/>
      <c r="SI6672" s="88"/>
      <c r="SJ6672" s="88"/>
      <c r="SK6672" s="88"/>
      <c r="SL6672" s="88"/>
      <c r="SM6672" s="88"/>
      <c r="SN6672" s="88"/>
      <c r="SO6672" s="88"/>
      <c r="SP6672" s="88"/>
      <c r="SQ6672" s="88"/>
      <c r="SR6672" s="88"/>
      <c r="SS6672" s="88"/>
      <c r="ST6672" s="88"/>
      <c r="SU6672" s="88"/>
      <c r="SV6672" s="88"/>
      <c r="SW6672" s="88"/>
      <c r="SX6672" s="88"/>
      <c r="SY6672" s="88"/>
      <c r="SZ6672" s="88"/>
      <c r="TA6672" s="88"/>
      <c r="TB6672" s="88"/>
      <c r="TC6672" s="88"/>
      <c r="TD6672" s="88"/>
      <c r="TE6672" s="88"/>
      <c r="TF6672" s="88"/>
      <c r="TG6672" s="88"/>
      <c r="TH6672" s="88"/>
      <c r="TI6672" s="88"/>
      <c r="TJ6672" s="88"/>
      <c r="TK6672" s="88"/>
      <c r="TL6672" s="88"/>
      <c r="TM6672" s="88"/>
      <c r="TN6672" s="88"/>
      <c r="TO6672" s="88"/>
      <c r="TP6672" s="88"/>
      <c r="TQ6672" s="88"/>
      <c r="TR6672" s="88"/>
      <c r="TS6672" s="88"/>
      <c r="TT6672" s="88"/>
      <c r="TU6672" s="88"/>
      <c r="TV6672" s="88"/>
      <c r="TW6672" s="88"/>
      <c r="TX6672" s="88"/>
      <c r="TY6672" s="88"/>
      <c r="TZ6672" s="88"/>
      <c r="UA6672" s="88"/>
      <c r="UB6672" s="88"/>
      <c r="UC6672" s="88"/>
      <c r="UD6672" s="88"/>
      <c r="UE6672" s="88"/>
      <c r="UF6672" s="88"/>
      <c r="UG6672" s="88"/>
      <c r="UH6672" s="88"/>
      <c r="UI6672" s="88"/>
      <c r="UJ6672" s="88"/>
      <c r="UK6672" s="88"/>
      <c r="UL6672" s="88"/>
      <c r="UM6672" s="88"/>
      <c r="UN6672" s="88"/>
      <c r="UO6672" s="88"/>
      <c r="UP6672" s="88"/>
      <c r="UQ6672" s="88"/>
      <c r="UR6672" s="88"/>
      <c r="US6672" s="88"/>
      <c r="UT6672" s="88"/>
      <c r="UU6672" s="88"/>
      <c r="UV6672" s="88"/>
      <c r="UW6672" s="88"/>
      <c r="UX6672" s="88"/>
      <c r="UY6672" s="88"/>
      <c r="UZ6672" s="88"/>
      <c r="VA6672" s="88"/>
      <c r="VB6672" s="88"/>
      <c r="VC6672" s="88"/>
      <c r="VD6672" s="88"/>
      <c r="VE6672" s="88"/>
      <c r="VF6672" s="88"/>
      <c r="VG6672" s="88"/>
      <c r="VH6672" s="88"/>
      <c r="VI6672" s="88"/>
      <c r="VJ6672" s="88"/>
      <c r="VK6672" s="88"/>
      <c r="VL6672" s="88"/>
      <c r="VM6672" s="88"/>
      <c r="VN6672" s="88"/>
      <c r="VO6672" s="88"/>
      <c r="VP6672" s="88"/>
      <c r="VQ6672" s="88"/>
      <c r="VR6672" s="88"/>
      <c r="VS6672" s="88"/>
      <c r="VT6672" s="88"/>
      <c r="VU6672" s="88"/>
      <c r="VV6672" s="88"/>
      <c r="VW6672" s="88"/>
      <c r="VX6672" s="88"/>
      <c r="VY6672" s="88"/>
      <c r="VZ6672" s="88"/>
      <c r="WA6672" s="88"/>
      <c r="WB6672" s="88"/>
      <c r="WC6672" s="88"/>
      <c r="WD6672" s="88"/>
      <c r="WE6672" s="88"/>
      <c r="WF6672" s="88"/>
      <c r="WG6672" s="88"/>
      <c r="WH6672" s="88"/>
      <c r="WI6672" s="88"/>
      <c r="WJ6672" s="88"/>
      <c r="WK6672" s="88"/>
      <c r="WL6672" s="88"/>
      <c r="WM6672" s="88"/>
      <c r="WN6672" s="88"/>
      <c r="WO6672" s="88"/>
      <c r="WP6672" s="88"/>
      <c r="WQ6672" s="88"/>
      <c r="WR6672" s="88"/>
      <c r="WS6672" s="88"/>
      <c r="WT6672" s="88"/>
      <c r="WU6672" s="88"/>
      <c r="WV6672" s="88"/>
      <c r="WW6672" s="88"/>
      <c r="WX6672" s="88"/>
      <c r="WY6672" s="88"/>
      <c r="WZ6672" s="88"/>
      <c r="XA6672" s="88"/>
      <c r="XB6672" s="88"/>
      <c r="XC6672" s="88"/>
      <c r="XD6672" s="88"/>
      <c r="XE6672" s="88"/>
      <c r="XF6672" s="88"/>
      <c r="XG6672" s="88"/>
      <c r="XH6672" s="88"/>
      <c r="XI6672" s="88"/>
      <c r="XJ6672" s="88"/>
      <c r="XK6672" s="88"/>
      <c r="XL6672" s="88"/>
      <c r="XM6672" s="88"/>
      <c r="XN6672" s="88"/>
      <c r="XO6672" s="88"/>
      <c r="XP6672" s="88"/>
      <c r="XQ6672" s="88"/>
      <c r="XR6672" s="88"/>
      <c r="XS6672" s="88"/>
      <c r="XT6672" s="88"/>
      <c r="XU6672" s="88"/>
      <c r="XV6672" s="88"/>
      <c r="XW6672" s="88"/>
      <c r="XX6672" s="88"/>
      <c r="XY6672" s="88"/>
      <c r="XZ6672" s="88"/>
      <c r="YA6672" s="88"/>
      <c r="YB6672" s="88"/>
      <c r="YC6672" s="88"/>
      <c r="YD6672" s="88"/>
      <c r="YE6672" s="88"/>
      <c r="YF6672" s="88"/>
      <c r="YG6672" s="88"/>
      <c r="YH6672" s="88"/>
      <c r="YI6672" s="88"/>
      <c r="YJ6672" s="88"/>
      <c r="YK6672" s="88"/>
      <c r="YL6672" s="88"/>
      <c r="YM6672" s="88"/>
      <c r="YN6672" s="88"/>
      <c r="YO6672" s="88"/>
      <c r="YP6672" s="88"/>
      <c r="YQ6672" s="88"/>
      <c r="YR6672" s="88"/>
      <c r="YS6672" s="88"/>
      <c r="YT6672" s="88"/>
      <c r="YU6672" s="88"/>
      <c r="YV6672" s="88"/>
      <c r="YW6672" s="88"/>
      <c r="YX6672" s="88"/>
      <c r="YY6672" s="88"/>
      <c r="YZ6672" s="88"/>
      <c r="ZA6672" s="88"/>
      <c r="ZB6672" s="88"/>
      <c r="ZC6672" s="88"/>
      <c r="ZD6672" s="88"/>
      <c r="ZE6672" s="88"/>
      <c r="ZF6672" s="88"/>
      <c r="ZG6672" s="88"/>
      <c r="ZH6672" s="88"/>
      <c r="ZI6672" s="88"/>
      <c r="ZJ6672" s="88"/>
      <c r="ZK6672" s="88"/>
      <c r="ZL6672" s="88"/>
      <c r="ZM6672" s="88"/>
      <c r="ZN6672" s="88"/>
      <c r="ZO6672" s="88"/>
      <c r="ZP6672" s="88"/>
      <c r="ZQ6672" s="88"/>
      <c r="ZR6672" s="88"/>
      <c r="ZS6672" s="88"/>
      <c r="ZT6672" s="88"/>
      <c r="ZU6672" s="88"/>
      <c r="ZV6672" s="88"/>
      <c r="ZW6672" s="88"/>
      <c r="ZX6672" s="88"/>
      <c r="ZY6672" s="88"/>
      <c r="ZZ6672" s="88"/>
      <c r="AAA6672" s="88"/>
      <c r="AAB6672" s="88"/>
      <c r="AAC6672" s="88"/>
      <c r="AAD6672" s="88"/>
      <c r="AAE6672" s="88"/>
      <c r="AAF6672" s="88"/>
      <c r="AAG6672" s="88"/>
      <c r="AAH6672" s="88"/>
      <c r="AAI6672" s="88"/>
      <c r="AAJ6672" s="88"/>
      <c r="AAK6672" s="88"/>
      <c r="AAL6672" s="88"/>
      <c r="AAM6672" s="88"/>
      <c r="AAN6672" s="88"/>
      <c r="AAO6672" s="88"/>
      <c r="AAP6672" s="88"/>
      <c r="AAQ6672" s="88"/>
      <c r="AAR6672" s="88"/>
      <c r="AAS6672" s="88"/>
      <c r="AAT6672" s="88"/>
      <c r="AAU6672" s="88"/>
      <c r="AAV6672" s="88"/>
      <c r="AAW6672" s="88"/>
      <c r="AAX6672" s="88"/>
      <c r="AAY6672" s="88"/>
      <c r="AAZ6672" s="88"/>
      <c r="ABA6672" s="88"/>
      <c r="ABB6672" s="88"/>
      <c r="ABC6672" s="88"/>
      <c r="ABD6672" s="88"/>
      <c r="ABE6672" s="88"/>
      <c r="ABF6672" s="88"/>
      <c r="ABG6672" s="88"/>
      <c r="ABH6672" s="88"/>
      <c r="ABI6672" s="88"/>
      <c r="ABJ6672" s="88"/>
      <c r="ABK6672" s="88"/>
      <c r="ABL6672" s="88"/>
      <c r="ABM6672" s="88"/>
      <c r="ABN6672" s="88"/>
      <c r="ABO6672" s="88"/>
      <c r="ABP6672" s="88"/>
      <c r="ABQ6672" s="88"/>
      <c r="ABR6672" s="88"/>
      <c r="ABS6672" s="88"/>
      <c r="ABT6672" s="88"/>
      <c r="ABU6672" s="88"/>
      <c r="ABV6672" s="88"/>
      <c r="ABW6672" s="88"/>
      <c r="ABX6672" s="88"/>
      <c r="ABY6672" s="88"/>
      <c r="ABZ6672" s="88"/>
      <c r="ACA6672" s="88"/>
      <c r="ACB6672" s="88"/>
      <c r="ACC6672" s="88"/>
      <c r="ACD6672" s="88"/>
      <c r="ACE6672" s="88"/>
      <c r="ACF6672" s="88"/>
      <c r="ACG6672" s="88"/>
      <c r="ACH6672" s="88"/>
      <c r="ACI6672" s="88"/>
      <c r="ACJ6672" s="88"/>
      <c r="ACK6672" s="88"/>
      <c r="ACL6672" s="88"/>
      <c r="ACM6672" s="88"/>
      <c r="ACN6672" s="88"/>
      <c r="ACO6672" s="88"/>
      <c r="ACP6672" s="88"/>
      <c r="ACQ6672" s="88"/>
      <c r="ACR6672" s="88"/>
      <c r="ACS6672" s="88"/>
      <c r="ACT6672" s="88"/>
      <c r="ACU6672" s="88"/>
      <c r="ACV6672" s="88"/>
      <c r="ACW6672" s="88"/>
      <c r="ACX6672" s="88"/>
      <c r="ACY6672" s="88"/>
      <c r="ACZ6672" s="88"/>
      <c r="ADA6672" s="88"/>
      <c r="ADB6672" s="88"/>
      <c r="ADC6672" s="88"/>
      <c r="ADD6672" s="88"/>
      <c r="ADE6672" s="88"/>
      <c r="ADF6672" s="88"/>
      <c r="ADG6672" s="88"/>
      <c r="ADH6672" s="88"/>
      <c r="ADI6672" s="88"/>
      <c r="ADJ6672" s="88"/>
      <c r="ADK6672" s="88"/>
      <c r="ADL6672" s="88"/>
      <c r="ADM6672" s="88"/>
      <c r="ADN6672" s="88"/>
      <c r="ADO6672" s="88"/>
      <c r="ADP6672" s="88"/>
      <c r="ADQ6672" s="88"/>
      <c r="ADR6672" s="88"/>
      <c r="ADS6672" s="88"/>
      <c r="ADT6672" s="88"/>
      <c r="ADU6672" s="88"/>
      <c r="ADV6672" s="88"/>
      <c r="ADW6672" s="88"/>
      <c r="ADX6672" s="88"/>
      <c r="ADY6672" s="88"/>
      <c r="ADZ6672" s="88"/>
      <c r="AEA6672" s="88"/>
      <c r="AEB6672" s="88"/>
      <c r="AEC6672" s="88"/>
      <c r="AED6672" s="88"/>
      <c r="AEE6672" s="88"/>
      <c r="AEF6672" s="88"/>
      <c r="AEG6672" s="88"/>
      <c r="AEH6672" s="88"/>
      <c r="AEI6672" s="88"/>
      <c r="AEJ6672" s="88"/>
      <c r="AEK6672" s="88"/>
      <c r="AEL6672" s="88"/>
      <c r="AEM6672" s="88"/>
      <c r="AEN6672" s="88"/>
      <c r="AEO6672" s="88"/>
      <c r="AEP6672" s="88"/>
      <c r="AEQ6672" s="88"/>
      <c r="AER6672" s="88"/>
      <c r="AES6672" s="88"/>
      <c r="AET6672" s="88"/>
      <c r="AEU6672" s="88"/>
      <c r="AEV6672" s="88"/>
      <c r="AEW6672" s="88"/>
      <c r="AEX6672" s="88"/>
      <c r="AEY6672" s="88"/>
      <c r="AEZ6672" s="88"/>
      <c r="AFA6672" s="88"/>
      <c r="AFB6672" s="88"/>
      <c r="AFC6672" s="88"/>
      <c r="AFD6672" s="88"/>
      <c r="AFE6672" s="88"/>
      <c r="AFF6672" s="88"/>
      <c r="AFG6672" s="88"/>
      <c r="AFH6672" s="88"/>
      <c r="AFI6672" s="88"/>
      <c r="AFJ6672" s="88"/>
      <c r="AFK6672" s="88"/>
      <c r="AFL6672" s="88"/>
      <c r="AFM6672" s="88"/>
      <c r="AFN6672" s="88"/>
      <c r="AFO6672" s="88"/>
      <c r="AFP6672" s="88"/>
      <c r="AFQ6672" s="88"/>
      <c r="AFR6672" s="88"/>
      <c r="AFS6672" s="88"/>
      <c r="AFT6672" s="88"/>
      <c r="AFU6672" s="88"/>
      <c r="AFV6672" s="88"/>
      <c r="AFW6672" s="88"/>
      <c r="AFX6672" s="88"/>
      <c r="AFY6672" s="88"/>
      <c r="AFZ6672" s="88"/>
      <c r="AGA6672" s="88"/>
      <c r="AGB6672" s="88"/>
      <c r="AGC6672" s="88"/>
      <c r="AGD6672" s="88"/>
      <c r="AGE6672" s="88"/>
      <c r="AGF6672" s="88"/>
      <c r="AGG6672" s="88"/>
      <c r="AGH6672" s="88"/>
      <c r="AGI6672" s="88"/>
      <c r="AGJ6672" s="88"/>
      <c r="AGK6672" s="88"/>
      <c r="AGL6672" s="88"/>
      <c r="AGM6672" s="88"/>
      <c r="AGN6672" s="88"/>
      <c r="AGO6672" s="88"/>
      <c r="AGP6672" s="88"/>
      <c r="AGQ6672" s="88"/>
      <c r="AGR6672" s="88"/>
      <c r="AGS6672" s="88"/>
      <c r="AGT6672" s="88"/>
      <c r="AGU6672" s="88"/>
      <c r="AGV6672" s="88"/>
      <c r="AGW6672" s="88"/>
      <c r="AGX6672" s="88"/>
      <c r="AGY6672" s="88"/>
      <c r="AGZ6672" s="88"/>
      <c r="AHA6672" s="88"/>
      <c r="AHB6672" s="88"/>
      <c r="AHC6672" s="88"/>
      <c r="AHD6672" s="88"/>
      <c r="AHE6672" s="88"/>
      <c r="AHF6672" s="88"/>
      <c r="AHG6672" s="88"/>
      <c r="AHH6672" s="88"/>
      <c r="AHI6672" s="88"/>
      <c r="AHJ6672" s="88"/>
      <c r="AHK6672" s="88"/>
      <c r="AHL6672" s="88"/>
      <c r="AHM6672" s="88"/>
      <c r="AHN6672" s="88"/>
      <c r="AHO6672" s="88"/>
      <c r="AHP6672" s="88"/>
      <c r="AHQ6672" s="88"/>
      <c r="AHR6672" s="88"/>
      <c r="AHS6672" s="88"/>
      <c r="AHT6672" s="88"/>
      <c r="AHU6672" s="88"/>
      <c r="AHV6672" s="88"/>
      <c r="AHW6672" s="88"/>
      <c r="AHX6672" s="88"/>
      <c r="AHY6672" s="88"/>
      <c r="AHZ6672" s="88"/>
      <c r="AIA6672" s="88"/>
      <c r="AIB6672" s="88"/>
      <c r="AIC6672" s="88"/>
      <c r="AID6672" s="88"/>
      <c r="AIE6672" s="88"/>
      <c r="AIF6672" s="88"/>
      <c r="AIG6672" s="88"/>
      <c r="AIH6672" s="88"/>
      <c r="AII6672" s="88"/>
      <c r="AIJ6672" s="88"/>
      <c r="AIK6672" s="88"/>
      <c r="AIL6672" s="88"/>
      <c r="AIM6672" s="88"/>
      <c r="AIN6672" s="88"/>
      <c r="AIO6672" s="88"/>
      <c r="AIP6672" s="88"/>
      <c r="AIQ6672" s="88"/>
      <c r="AIR6672" s="88"/>
      <c r="AIS6672" s="88"/>
      <c r="AIT6672" s="88"/>
      <c r="AIU6672" s="88"/>
      <c r="AIV6672" s="88"/>
      <c r="AIW6672" s="88"/>
      <c r="AIX6672" s="88"/>
      <c r="AIY6672" s="88"/>
      <c r="AIZ6672" s="88"/>
      <c r="AJA6672" s="88"/>
      <c r="AJB6672" s="88"/>
      <c r="AJC6672" s="88"/>
      <c r="AJD6672" s="88"/>
      <c r="AJE6672" s="88"/>
      <c r="AJF6672" s="88"/>
      <c r="AJG6672" s="88"/>
      <c r="AJH6672" s="88"/>
      <c r="AJI6672" s="88"/>
      <c r="AJJ6672" s="88"/>
      <c r="AJK6672" s="88"/>
      <c r="AJL6672" s="88"/>
      <c r="AJM6672" s="88"/>
      <c r="AJN6672" s="88"/>
      <c r="AJO6672" s="88"/>
      <c r="AJP6672" s="88"/>
      <c r="AJQ6672" s="88"/>
      <c r="AJR6672" s="88"/>
      <c r="AJS6672" s="88"/>
      <c r="AJT6672" s="88"/>
      <c r="AJU6672" s="88"/>
      <c r="AJV6672" s="88"/>
      <c r="AJW6672" s="88"/>
      <c r="AJX6672" s="88"/>
      <c r="AJY6672" s="88"/>
      <c r="AJZ6672" s="88"/>
      <c r="AKA6672" s="88"/>
      <c r="AKB6672" s="88"/>
      <c r="AKC6672" s="88"/>
      <c r="AKD6672" s="88"/>
      <c r="AKE6672" s="88"/>
      <c r="AKF6672" s="88"/>
      <c r="AKG6672" s="88"/>
      <c r="AKH6672" s="88"/>
      <c r="AKI6672" s="88"/>
      <c r="AKJ6672" s="88"/>
      <c r="AKK6672" s="88"/>
      <c r="AKL6672" s="88"/>
      <c r="AKM6672" s="88"/>
      <c r="AKN6672" s="88"/>
      <c r="AKO6672" s="88"/>
      <c r="AKP6672" s="88"/>
      <c r="AKQ6672" s="88"/>
      <c r="AKR6672" s="88"/>
      <c r="AKS6672" s="88"/>
      <c r="AKT6672" s="88"/>
      <c r="AKU6672" s="88"/>
      <c r="AKV6672" s="88"/>
      <c r="AKW6672" s="88"/>
      <c r="AKX6672" s="88"/>
      <c r="AKY6672" s="88"/>
      <c r="AKZ6672" s="88"/>
      <c r="ALA6672" s="88"/>
      <c r="ALB6672" s="88"/>
      <c r="ALC6672" s="88"/>
      <c r="ALD6672" s="88"/>
      <c r="ALE6672" s="88"/>
      <c r="ALF6672" s="88"/>
      <c r="ALG6672" s="88"/>
      <c r="ALH6672" s="88"/>
      <c r="ALI6672" s="88"/>
      <c r="ALJ6672" s="88"/>
      <c r="ALK6672" s="88"/>
      <c r="ALL6672" s="88"/>
      <c r="ALM6672" s="88"/>
      <c r="ALN6672" s="88"/>
      <c r="ALO6672" s="88"/>
      <c r="ALP6672" s="88"/>
      <c r="ALQ6672" s="88"/>
      <c r="ALR6672" s="88"/>
      <c r="ALS6672" s="88"/>
      <c r="ALT6672" s="88"/>
      <c r="ALU6672" s="88"/>
      <c r="ALV6672" s="88"/>
      <c r="ALW6672" s="88"/>
      <c r="ALX6672" s="88"/>
      <c r="ALY6672" s="88"/>
      <c r="ALZ6672" s="88"/>
      <c r="AMA6672" s="88"/>
      <c r="AMB6672" s="88"/>
      <c r="AMC6672" s="88"/>
      <c r="AMD6672" s="88"/>
      <c r="AME6672" s="88"/>
      <c r="AMF6672" s="88"/>
      <c r="AMG6672" s="88"/>
      <c r="AMH6672" s="88"/>
      <c r="AMI6672" s="88"/>
      <c r="AMJ6672" s="88"/>
      <c r="AMK6672" s="88"/>
      <c r="AML6672" s="88"/>
      <c r="AMM6672" s="88"/>
      <c r="AMN6672" s="88"/>
      <c r="AMO6672" s="88"/>
    </row>
    <row r="6673" spans="1:1029" s="104" customFormat="1" x14ac:dyDescent="0.35">
      <c r="A6673" s="21">
        <v>10141103</v>
      </c>
      <c r="B6673" s="158" t="s">
        <v>725</v>
      </c>
      <c r="C6673" s="115" t="s">
        <v>710</v>
      </c>
      <c r="D6673" s="124" t="s">
        <v>766</v>
      </c>
      <c r="E6673" s="114" t="str">
        <f t="shared" si="1249"/>
        <v>TRANSFORMADOR MARCA:ASTOR PT 349R PT 349R</v>
      </c>
      <c r="F6673" s="124"/>
      <c r="G6673" s="132" t="s">
        <v>766</v>
      </c>
      <c r="H6673" s="141" t="s">
        <v>765</v>
      </c>
      <c r="I6673" s="22"/>
      <c r="J6673" s="57"/>
      <c r="K6673" s="129" t="s">
        <v>764</v>
      </c>
      <c r="L6673" s="142" t="s">
        <v>763</v>
      </c>
      <c r="M6673" s="21">
        <v>315</v>
      </c>
      <c r="N6673" s="124">
        <v>33</v>
      </c>
      <c r="O6673" s="21">
        <v>0.4</v>
      </c>
      <c r="P6673" s="124" t="s">
        <v>514</v>
      </c>
      <c r="Q6673" s="142">
        <v>2017</v>
      </c>
      <c r="R6673" s="124" t="s">
        <v>499</v>
      </c>
      <c r="S6673" s="124" t="s">
        <v>762</v>
      </c>
      <c r="T6673" s="116">
        <v>1039</v>
      </c>
      <c r="U6673" s="111">
        <v>45</v>
      </c>
      <c r="V6673" s="113">
        <f t="shared" si="1250"/>
        <v>1039</v>
      </c>
      <c r="W6673" s="113">
        <f t="shared" si="1251"/>
        <v>0</v>
      </c>
      <c r="X6673" s="112">
        <f t="shared" si="1252"/>
        <v>0</v>
      </c>
      <c r="Y6673" s="111"/>
      <c r="Z6673" s="110">
        <f t="shared" si="1248"/>
        <v>45</v>
      </c>
      <c r="AA6673" s="109">
        <f t="shared" si="1253"/>
        <v>51.95</v>
      </c>
      <c r="AB6673" s="109">
        <f t="shared" si="1254"/>
        <v>51950</v>
      </c>
      <c r="AC6673" s="108">
        <f t="shared" si="1255"/>
        <v>987.05</v>
      </c>
      <c r="AD6673" s="107">
        <f t="shared" si="1256"/>
        <v>2.2222222222222223E-2</v>
      </c>
      <c r="AE6673" s="106">
        <f t="shared" si="1257"/>
        <v>21.934444444444445</v>
      </c>
      <c r="AF6673" s="105">
        <f t="shared" si="1258"/>
        <v>21.934444444444445</v>
      </c>
      <c r="AG6673" s="105">
        <f t="shared" si="1259"/>
        <v>1017.0655555555555</v>
      </c>
      <c r="AH6673" s="88"/>
      <c r="AI6673" s="88"/>
      <c r="AJ6673" s="88"/>
      <c r="AK6673" s="88"/>
      <c r="AL6673" s="88"/>
      <c r="AM6673" s="88"/>
      <c r="AN6673" s="88"/>
      <c r="AO6673" s="88"/>
      <c r="AP6673" s="88"/>
      <c r="AQ6673" s="88"/>
      <c r="AR6673" s="88"/>
      <c r="AS6673" s="88"/>
      <c r="AT6673" s="88"/>
      <c r="AU6673" s="88"/>
      <c r="AV6673" s="88"/>
      <c r="AW6673" s="88"/>
      <c r="AX6673" s="88"/>
      <c r="AY6673" s="88"/>
      <c r="AZ6673" s="88"/>
      <c r="BA6673" s="88"/>
      <c r="BB6673" s="88"/>
      <c r="BC6673" s="88"/>
      <c r="BD6673" s="88"/>
      <c r="BE6673" s="88"/>
      <c r="BF6673" s="88"/>
      <c r="BG6673" s="88"/>
      <c r="BH6673" s="88"/>
      <c r="BI6673" s="88"/>
      <c r="BJ6673" s="88"/>
      <c r="BK6673" s="88"/>
      <c r="BL6673" s="88"/>
      <c r="BM6673" s="88"/>
      <c r="BN6673" s="88"/>
      <c r="BO6673" s="88"/>
      <c r="BP6673" s="88"/>
      <c r="BQ6673" s="88"/>
      <c r="BR6673" s="88"/>
      <c r="BS6673" s="88"/>
      <c r="BT6673" s="88"/>
      <c r="BU6673" s="88"/>
      <c r="BV6673" s="88"/>
      <c r="BW6673" s="88"/>
      <c r="BX6673" s="88"/>
      <c r="BY6673" s="88"/>
      <c r="BZ6673" s="88"/>
      <c r="CA6673" s="88"/>
      <c r="CB6673" s="88"/>
      <c r="CC6673" s="88"/>
      <c r="CD6673" s="88"/>
      <c r="CE6673" s="88"/>
      <c r="CF6673" s="88"/>
      <c r="CG6673" s="88"/>
      <c r="CH6673" s="88"/>
      <c r="CI6673" s="88"/>
      <c r="CJ6673" s="88"/>
      <c r="CK6673" s="88"/>
      <c r="CL6673" s="88"/>
      <c r="CM6673" s="88"/>
      <c r="CN6673" s="88"/>
      <c r="CO6673" s="88"/>
      <c r="CP6673" s="88"/>
      <c r="CQ6673" s="88"/>
      <c r="CR6673" s="88"/>
      <c r="CS6673" s="88"/>
      <c r="CT6673" s="88"/>
      <c r="CU6673" s="88"/>
      <c r="CV6673" s="88"/>
      <c r="CW6673" s="88"/>
      <c r="CX6673" s="88"/>
      <c r="CY6673" s="88"/>
      <c r="CZ6673" s="88"/>
      <c r="DA6673" s="88"/>
      <c r="DB6673" s="88"/>
      <c r="DC6673" s="88"/>
      <c r="DD6673" s="88"/>
      <c r="DE6673" s="88"/>
      <c r="DF6673" s="88"/>
      <c r="DG6673" s="88"/>
      <c r="DH6673" s="88"/>
      <c r="DI6673" s="88"/>
      <c r="DJ6673" s="88"/>
      <c r="DK6673" s="88"/>
      <c r="DL6673" s="88"/>
      <c r="DM6673" s="88"/>
      <c r="DN6673" s="88"/>
      <c r="DO6673" s="88"/>
      <c r="DP6673" s="88"/>
      <c r="DQ6673" s="88"/>
      <c r="DR6673" s="88"/>
      <c r="DS6673" s="88"/>
      <c r="DT6673" s="88"/>
      <c r="DU6673" s="88"/>
      <c r="DV6673" s="88"/>
      <c r="DW6673" s="88"/>
      <c r="DX6673" s="88"/>
      <c r="DY6673" s="88"/>
      <c r="DZ6673" s="88"/>
      <c r="EA6673" s="88"/>
      <c r="EB6673" s="88"/>
      <c r="EC6673" s="88"/>
      <c r="ED6673" s="88"/>
      <c r="EE6673" s="88"/>
      <c r="EF6673" s="88"/>
      <c r="EG6673" s="88"/>
      <c r="EH6673" s="88"/>
      <c r="EI6673" s="88"/>
      <c r="EJ6673" s="88"/>
      <c r="EK6673" s="88"/>
      <c r="EL6673" s="88"/>
      <c r="EM6673" s="88"/>
      <c r="EN6673" s="88"/>
      <c r="EO6673" s="88"/>
      <c r="EP6673" s="88"/>
      <c r="EQ6673" s="88"/>
      <c r="ER6673" s="88"/>
      <c r="ES6673" s="88"/>
      <c r="ET6673" s="88"/>
      <c r="EU6673" s="88"/>
      <c r="EV6673" s="88"/>
      <c r="EW6673" s="88"/>
      <c r="EX6673" s="88"/>
      <c r="EY6673" s="88"/>
      <c r="EZ6673" s="88"/>
      <c r="FA6673" s="88"/>
      <c r="FB6673" s="88"/>
      <c r="FC6673" s="88"/>
      <c r="FD6673" s="88"/>
      <c r="FE6673" s="88"/>
      <c r="FF6673" s="88"/>
      <c r="FG6673" s="88"/>
      <c r="FH6673" s="88"/>
      <c r="FI6673" s="88"/>
      <c r="FJ6673" s="88"/>
      <c r="FK6673" s="88"/>
      <c r="FL6673" s="88"/>
      <c r="FM6673" s="88"/>
      <c r="FN6673" s="88"/>
      <c r="FO6673" s="88"/>
      <c r="FP6673" s="88"/>
      <c r="FQ6673" s="88"/>
      <c r="FR6673" s="88"/>
      <c r="FS6673" s="88"/>
      <c r="FT6673" s="88"/>
      <c r="FU6673" s="88"/>
      <c r="FV6673" s="88"/>
      <c r="FW6673" s="88"/>
      <c r="FX6673" s="88"/>
      <c r="FY6673" s="88"/>
      <c r="FZ6673" s="88"/>
      <c r="GA6673" s="88"/>
      <c r="GB6673" s="88"/>
      <c r="GC6673" s="88"/>
      <c r="GD6673" s="88"/>
      <c r="GE6673" s="88"/>
      <c r="GF6673" s="88"/>
      <c r="GG6673" s="88"/>
      <c r="GH6673" s="88"/>
      <c r="GI6673" s="88"/>
      <c r="GJ6673" s="88"/>
      <c r="GK6673" s="88"/>
      <c r="GL6673" s="88"/>
      <c r="GM6673" s="88"/>
      <c r="GN6673" s="88"/>
      <c r="GO6673" s="88"/>
      <c r="GP6673" s="88"/>
      <c r="GQ6673" s="88"/>
      <c r="GR6673" s="88"/>
      <c r="GS6673" s="88"/>
      <c r="GT6673" s="88"/>
      <c r="GU6673" s="88"/>
      <c r="GV6673" s="88"/>
      <c r="GW6673" s="88"/>
      <c r="GX6673" s="88"/>
      <c r="GY6673" s="88"/>
      <c r="GZ6673" s="88"/>
      <c r="HA6673" s="88"/>
      <c r="HB6673" s="88"/>
      <c r="HC6673" s="88"/>
      <c r="HD6673" s="88"/>
      <c r="HE6673" s="88"/>
      <c r="HF6673" s="88"/>
      <c r="HG6673" s="88"/>
      <c r="HH6673" s="88"/>
      <c r="HI6673" s="88"/>
      <c r="HJ6673" s="88"/>
      <c r="HK6673" s="88"/>
      <c r="HL6673" s="88"/>
      <c r="HM6673" s="88"/>
      <c r="HN6673" s="88"/>
      <c r="HO6673" s="88"/>
      <c r="HP6673" s="88"/>
      <c r="HQ6673" s="88"/>
      <c r="HR6673" s="88"/>
      <c r="HS6673" s="88"/>
      <c r="HT6673" s="88"/>
      <c r="HU6673" s="88"/>
      <c r="HV6673" s="88"/>
      <c r="HW6673" s="88"/>
      <c r="HX6673" s="88"/>
      <c r="HY6673" s="88"/>
      <c r="HZ6673" s="88"/>
      <c r="IA6673" s="88"/>
      <c r="IB6673" s="88"/>
      <c r="IC6673" s="88"/>
      <c r="ID6673" s="88"/>
      <c r="IE6673" s="88"/>
      <c r="IF6673" s="88"/>
      <c r="IG6673" s="88"/>
      <c r="IH6673" s="88"/>
      <c r="II6673" s="88"/>
      <c r="IJ6673" s="88"/>
      <c r="IK6673" s="88"/>
      <c r="IL6673" s="88"/>
      <c r="IM6673" s="88"/>
      <c r="IN6673" s="88"/>
      <c r="IO6673" s="88"/>
      <c r="IP6673" s="88"/>
      <c r="IQ6673" s="88"/>
      <c r="IR6673" s="88"/>
      <c r="IS6673" s="88"/>
      <c r="IT6673" s="88"/>
      <c r="IU6673" s="88"/>
      <c r="IV6673" s="88"/>
      <c r="IW6673" s="88"/>
      <c r="IX6673" s="88"/>
      <c r="IY6673" s="88"/>
      <c r="IZ6673" s="88"/>
      <c r="JA6673" s="88"/>
      <c r="JB6673" s="88"/>
      <c r="JC6673" s="88"/>
      <c r="JD6673" s="88"/>
      <c r="JE6673" s="88"/>
      <c r="JF6673" s="88"/>
      <c r="JG6673" s="88"/>
      <c r="JH6673" s="88"/>
      <c r="JI6673" s="88"/>
      <c r="JJ6673" s="88"/>
      <c r="JK6673" s="88"/>
      <c r="JL6673" s="88"/>
      <c r="JM6673" s="88"/>
      <c r="JN6673" s="88"/>
      <c r="JO6673" s="88"/>
      <c r="JP6673" s="88"/>
      <c r="JQ6673" s="88"/>
      <c r="JR6673" s="88"/>
      <c r="JS6673" s="88"/>
      <c r="JT6673" s="88"/>
      <c r="JU6673" s="88"/>
      <c r="JV6673" s="88"/>
      <c r="JW6673" s="88"/>
      <c r="JX6673" s="88"/>
      <c r="JY6673" s="88"/>
      <c r="JZ6673" s="88"/>
      <c r="KA6673" s="88"/>
      <c r="KB6673" s="88"/>
      <c r="KC6673" s="88"/>
      <c r="KD6673" s="88"/>
      <c r="KE6673" s="88"/>
      <c r="KF6673" s="88"/>
      <c r="KG6673" s="88"/>
      <c r="KH6673" s="88"/>
      <c r="KI6673" s="88"/>
      <c r="KJ6673" s="88"/>
      <c r="KK6673" s="88"/>
      <c r="KL6673" s="88"/>
      <c r="KM6673" s="88"/>
      <c r="KN6673" s="88"/>
      <c r="KO6673" s="88"/>
      <c r="KP6673" s="88"/>
      <c r="KQ6673" s="88"/>
      <c r="KR6673" s="88"/>
      <c r="KS6673" s="88"/>
      <c r="KT6673" s="88"/>
      <c r="KU6673" s="88"/>
      <c r="KV6673" s="88"/>
      <c r="KW6673" s="88"/>
      <c r="KX6673" s="88"/>
      <c r="KY6673" s="88"/>
      <c r="KZ6673" s="88"/>
      <c r="LA6673" s="88"/>
      <c r="LB6673" s="88"/>
      <c r="LC6673" s="88"/>
      <c r="LD6673" s="88"/>
      <c r="LE6673" s="88"/>
      <c r="LF6673" s="88"/>
      <c r="LG6673" s="88"/>
      <c r="LH6673" s="88"/>
      <c r="LI6673" s="88"/>
      <c r="LJ6673" s="88"/>
      <c r="LK6673" s="88"/>
      <c r="LL6673" s="88"/>
      <c r="LM6673" s="88"/>
      <c r="LN6673" s="88"/>
      <c r="LO6673" s="88"/>
      <c r="LP6673" s="88"/>
      <c r="LQ6673" s="88"/>
      <c r="LR6673" s="88"/>
      <c r="LS6673" s="88"/>
      <c r="LT6673" s="88"/>
      <c r="LU6673" s="88"/>
      <c r="LV6673" s="88"/>
      <c r="LW6673" s="88"/>
      <c r="LX6673" s="88"/>
      <c r="LY6673" s="88"/>
      <c r="LZ6673" s="88"/>
      <c r="MA6673" s="88"/>
      <c r="MB6673" s="88"/>
      <c r="MC6673" s="88"/>
      <c r="MD6673" s="88"/>
      <c r="ME6673" s="88"/>
      <c r="MF6673" s="88"/>
      <c r="MG6673" s="88"/>
      <c r="MH6673" s="88"/>
      <c r="MI6673" s="88"/>
      <c r="MJ6673" s="88"/>
      <c r="MK6673" s="88"/>
      <c r="ML6673" s="88"/>
      <c r="MM6673" s="88"/>
      <c r="MN6673" s="88"/>
      <c r="MO6673" s="88"/>
      <c r="MP6673" s="88"/>
      <c r="MQ6673" s="88"/>
      <c r="MR6673" s="88"/>
      <c r="MS6673" s="88"/>
      <c r="MT6673" s="88"/>
      <c r="MU6673" s="88"/>
      <c r="MV6673" s="88"/>
      <c r="MW6673" s="88"/>
      <c r="MX6673" s="88"/>
      <c r="MY6673" s="88"/>
      <c r="MZ6673" s="88"/>
      <c r="NA6673" s="88"/>
      <c r="NB6673" s="88"/>
      <c r="NC6673" s="88"/>
      <c r="ND6673" s="88"/>
      <c r="NE6673" s="88"/>
      <c r="NF6673" s="88"/>
      <c r="NG6673" s="88"/>
      <c r="NH6673" s="88"/>
      <c r="NI6673" s="88"/>
      <c r="NJ6673" s="88"/>
      <c r="NK6673" s="88"/>
      <c r="NL6673" s="88"/>
      <c r="NM6673" s="88"/>
      <c r="NN6673" s="88"/>
      <c r="NO6673" s="88"/>
      <c r="NP6673" s="88"/>
      <c r="NQ6673" s="88"/>
      <c r="NR6673" s="88"/>
      <c r="NS6673" s="88"/>
      <c r="NT6673" s="88"/>
      <c r="NU6673" s="88"/>
      <c r="NV6673" s="88"/>
      <c r="NW6673" s="88"/>
      <c r="NX6673" s="88"/>
      <c r="NY6673" s="88"/>
      <c r="NZ6673" s="88"/>
      <c r="OA6673" s="88"/>
      <c r="OB6673" s="88"/>
      <c r="OC6673" s="88"/>
      <c r="OD6673" s="88"/>
      <c r="OE6673" s="88"/>
      <c r="OF6673" s="88"/>
      <c r="OG6673" s="88"/>
      <c r="OH6673" s="88"/>
      <c r="OI6673" s="88"/>
      <c r="OJ6673" s="88"/>
      <c r="OK6673" s="88"/>
      <c r="OL6673" s="88"/>
      <c r="OM6673" s="88"/>
      <c r="ON6673" s="88"/>
      <c r="OO6673" s="88"/>
      <c r="OP6673" s="88"/>
      <c r="OQ6673" s="88"/>
      <c r="OR6673" s="88"/>
      <c r="OS6673" s="88"/>
      <c r="OT6673" s="88"/>
      <c r="OU6673" s="88"/>
      <c r="OV6673" s="88"/>
      <c r="OW6673" s="88"/>
      <c r="OX6673" s="88"/>
      <c r="OY6673" s="88"/>
      <c r="OZ6673" s="88"/>
      <c r="PA6673" s="88"/>
      <c r="PB6673" s="88"/>
      <c r="PC6673" s="88"/>
      <c r="PD6673" s="88"/>
      <c r="PE6673" s="88"/>
      <c r="PF6673" s="88"/>
      <c r="PG6673" s="88"/>
      <c r="PH6673" s="88"/>
      <c r="PI6673" s="88"/>
      <c r="PJ6673" s="88"/>
      <c r="PK6673" s="88"/>
      <c r="PL6673" s="88"/>
      <c r="PM6673" s="88"/>
      <c r="PN6673" s="88"/>
      <c r="PO6673" s="88"/>
      <c r="PP6673" s="88"/>
      <c r="PQ6673" s="88"/>
      <c r="PR6673" s="88"/>
      <c r="PS6673" s="88"/>
      <c r="PT6673" s="88"/>
      <c r="PU6673" s="88"/>
      <c r="PV6673" s="88"/>
      <c r="PW6673" s="88"/>
      <c r="PX6673" s="88"/>
      <c r="PY6673" s="88"/>
      <c r="PZ6673" s="88"/>
      <c r="QA6673" s="88"/>
      <c r="QB6673" s="88"/>
      <c r="QC6673" s="88"/>
      <c r="QD6673" s="88"/>
      <c r="QE6673" s="88"/>
      <c r="QF6673" s="88"/>
      <c r="QG6673" s="88"/>
      <c r="QH6673" s="88"/>
      <c r="QI6673" s="88"/>
      <c r="QJ6673" s="88"/>
      <c r="QK6673" s="88"/>
      <c r="QL6673" s="88"/>
      <c r="QM6673" s="88"/>
      <c r="QN6673" s="88"/>
      <c r="QO6673" s="88"/>
      <c r="QP6673" s="88"/>
      <c r="QQ6673" s="88"/>
      <c r="QR6673" s="88"/>
      <c r="QS6673" s="88"/>
      <c r="QT6673" s="88"/>
      <c r="QU6673" s="88"/>
      <c r="QV6673" s="88"/>
      <c r="QW6673" s="88"/>
      <c r="QX6673" s="88"/>
      <c r="QY6673" s="88"/>
      <c r="QZ6673" s="88"/>
      <c r="RA6673" s="88"/>
      <c r="RB6673" s="88"/>
      <c r="RC6673" s="88"/>
      <c r="RD6673" s="88"/>
      <c r="RE6673" s="88"/>
      <c r="RF6673" s="88"/>
      <c r="RG6673" s="88"/>
      <c r="RH6673" s="88"/>
      <c r="RI6673" s="88"/>
      <c r="RJ6673" s="88"/>
      <c r="RK6673" s="88"/>
      <c r="RL6673" s="88"/>
      <c r="RM6673" s="88"/>
      <c r="RN6673" s="88"/>
      <c r="RO6673" s="88"/>
      <c r="RP6673" s="88"/>
      <c r="RQ6673" s="88"/>
      <c r="RR6673" s="88"/>
      <c r="RS6673" s="88"/>
      <c r="RT6673" s="88"/>
      <c r="RU6673" s="88"/>
      <c r="RV6673" s="88"/>
      <c r="RW6673" s="88"/>
      <c r="RX6673" s="88"/>
      <c r="RY6673" s="88"/>
      <c r="RZ6673" s="88"/>
      <c r="SA6673" s="88"/>
      <c r="SB6673" s="88"/>
      <c r="SC6673" s="88"/>
      <c r="SD6673" s="88"/>
      <c r="SE6673" s="88"/>
      <c r="SF6673" s="88"/>
      <c r="SG6673" s="88"/>
      <c r="SH6673" s="88"/>
      <c r="SI6673" s="88"/>
      <c r="SJ6673" s="88"/>
      <c r="SK6673" s="88"/>
      <c r="SL6673" s="88"/>
      <c r="SM6673" s="88"/>
      <c r="SN6673" s="88"/>
      <c r="SO6673" s="88"/>
      <c r="SP6673" s="88"/>
      <c r="SQ6673" s="88"/>
      <c r="SR6673" s="88"/>
      <c r="SS6673" s="88"/>
      <c r="ST6673" s="88"/>
      <c r="SU6673" s="88"/>
      <c r="SV6673" s="88"/>
      <c r="SW6673" s="88"/>
      <c r="SX6673" s="88"/>
      <c r="SY6673" s="88"/>
      <c r="SZ6673" s="88"/>
      <c r="TA6673" s="88"/>
      <c r="TB6673" s="88"/>
      <c r="TC6673" s="88"/>
      <c r="TD6673" s="88"/>
      <c r="TE6673" s="88"/>
      <c r="TF6673" s="88"/>
      <c r="TG6673" s="88"/>
      <c r="TH6673" s="88"/>
      <c r="TI6673" s="88"/>
      <c r="TJ6673" s="88"/>
      <c r="TK6673" s="88"/>
      <c r="TL6673" s="88"/>
      <c r="TM6673" s="88"/>
      <c r="TN6673" s="88"/>
      <c r="TO6673" s="88"/>
      <c r="TP6673" s="88"/>
      <c r="TQ6673" s="88"/>
      <c r="TR6673" s="88"/>
      <c r="TS6673" s="88"/>
      <c r="TT6673" s="88"/>
      <c r="TU6673" s="88"/>
      <c r="TV6673" s="88"/>
      <c r="TW6673" s="88"/>
      <c r="TX6673" s="88"/>
      <c r="TY6673" s="88"/>
      <c r="TZ6673" s="88"/>
      <c r="UA6673" s="88"/>
      <c r="UB6673" s="88"/>
      <c r="UC6673" s="88"/>
      <c r="UD6673" s="88"/>
      <c r="UE6673" s="88"/>
      <c r="UF6673" s="88"/>
      <c r="UG6673" s="88"/>
      <c r="UH6673" s="88"/>
      <c r="UI6673" s="88"/>
      <c r="UJ6673" s="88"/>
      <c r="UK6673" s="88"/>
      <c r="UL6673" s="88"/>
      <c r="UM6673" s="88"/>
      <c r="UN6673" s="88"/>
      <c r="UO6673" s="88"/>
      <c r="UP6673" s="88"/>
      <c r="UQ6673" s="88"/>
      <c r="UR6673" s="88"/>
      <c r="US6673" s="88"/>
      <c r="UT6673" s="88"/>
      <c r="UU6673" s="88"/>
      <c r="UV6673" s="88"/>
      <c r="UW6673" s="88"/>
      <c r="UX6673" s="88"/>
      <c r="UY6673" s="88"/>
      <c r="UZ6673" s="88"/>
      <c r="VA6673" s="88"/>
      <c r="VB6673" s="88"/>
      <c r="VC6673" s="88"/>
      <c r="VD6673" s="88"/>
      <c r="VE6673" s="88"/>
      <c r="VF6673" s="88"/>
      <c r="VG6673" s="88"/>
      <c r="VH6673" s="88"/>
      <c r="VI6673" s="88"/>
      <c r="VJ6673" s="88"/>
      <c r="VK6673" s="88"/>
      <c r="VL6673" s="88"/>
      <c r="VM6673" s="88"/>
      <c r="VN6673" s="88"/>
      <c r="VO6673" s="88"/>
      <c r="VP6673" s="88"/>
      <c r="VQ6673" s="88"/>
      <c r="VR6673" s="88"/>
      <c r="VS6673" s="88"/>
      <c r="VT6673" s="88"/>
      <c r="VU6673" s="88"/>
      <c r="VV6673" s="88"/>
      <c r="VW6673" s="88"/>
      <c r="VX6673" s="88"/>
      <c r="VY6673" s="88"/>
      <c r="VZ6673" s="88"/>
      <c r="WA6673" s="88"/>
      <c r="WB6673" s="88"/>
      <c r="WC6673" s="88"/>
      <c r="WD6673" s="88"/>
      <c r="WE6673" s="88"/>
      <c r="WF6673" s="88"/>
      <c r="WG6673" s="88"/>
      <c r="WH6673" s="88"/>
      <c r="WI6673" s="88"/>
      <c r="WJ6673" s="88"/>
      <c r="WK6673" s="88"/>
      <c r="WL6673" s="88"/>
      <c r="WM6673" s="88"/>
      <c r="WN6673" s="88"/>
      <c r="WO6673" s="88"/>
      <c r="WP6673" s="88"/>
      <c r="WQ6673" s="88"/>
      <c r="WR6673" s="88"/>
      <c r="WS6673" s="88"/>
      <c r="WT6673" s="88"/>
      <c r="WU6673" s="88"/>
      <c r="WV6673" s="88"/>
      <c r="WW6673" s="88"/>
      <c r="WX6673" s="88"/>
      <c r="WY6673" s="88"/>
      <c r="WZ6673" s="88"/>
      <c r="XA6673" s="88"/>
      <c r="XB6673" s="88"/>
      <c r="XC6673" s="88"/>
      <c r="XD6673" s="88"/>
      <c r="XE6673" s="88"/>
      <c r="XF6673" s="88"/>
      <c r="XG6673" s="88"/>
      <c r="XH6673" s="88"/>
      <c r="XI6673" s="88"/>
      <c r="XJ6673" s="88"/>
      <c r="XK6673" s="88"/>
      <c r="XL6673" s="88"/>
      <c r="XM6673" s="88"/>
      <c r="XN6673" s="88"/>
      <c r="XO6673" s="88"/>
      <c r="XP6673" s="88"/>
      <c r="XQ6673" s="88"/>
      <c r="XR6673" s="88"/>
      <c r="XS6673" s="88"/>
      <c r="XT6673" s="88"/>
      <c r="XU6673" s="88"/>
      <c r="XV6673" s="88"/>
      <c r="XW6673" s="88"/>
      <c r="XX6673" s="88"/>
      <c r="XY6673" s="88"/>
      <c r="XZ6673" s="88"/>
      <c r="YA6673" s="88"/>
      <c r="YB6673" s="88"/>
      <c r="YC6673" s="88"/>
      <c r="YD6673" s="88"/>
      <c r="YE6673" s="88"/>
      <c r="YF6673" s="88"/>
      <c r="YG6673" s="88"/>
      <c r="YH6673" s="88"/>
      <c r="YI6673" s="88"/>
      <c r="YJ6673" s="88"/>
      <c r="YK6673" s="88"/>
      <c r="YL6673" s="88"/>
      <c r="YM6673" s="88"/>
      <c r="YN6673" s="88"/>
      <c r="YO6673" s="88"/>
      <c r="YP6673" s="88"/>
      <c r="YQ6673" s="88"/>
      <c r="YR6673" s="88"/>
      <c r="YS6673" s="88"/>
      <c r="YT6673" s="88"/>
      <c r="YU6673" s="88"/>
      <c r="YV6673" s="88"/>
      <c r="YW6673" s="88"/>
      <c r="YX6673" s="88"/>
      <c r="YY6673" s="88"/>
      <c r="YZ6673" s="88"/>
      <c r="ZA6673" s="88"/>
      <c r="ZB6673" s="88"/>
      <c r="ZC6673" s="88"/>
      <c r="ZD6673" s="88"/>
      <c r="ZE6673" s="88"/>
      <c r="ZF6673" s="88"/>
      <c r="ZG6673" s="88"/>
      <c r="ZH6673" s="88"/>
      <c r="ZI6673" s="88"/>
      <c r="ZJ6673" s="88"/>
      <c r="ZK6673" s="88"/>
      <c r="ZL6673" s="88"/>
      <c r="ZM6673" s="88"/>
      <c r="ZN6673" s="88"/>
      <c r="ZO6673" s="88"/>
      <c r="ZP6673" s="88"/>
      <c r="ZQ6673" s="88"/>
      <c r="ZR6673" s="88"/>
      <c r="ZS6673" s="88"/>
      <c r="ZT6673" s="88"/>
      <c r="ZU6673" s="88"/>
      <c r="ZV6673" s="88"/>
      <c r="ZW6673" s="88"/>
      <c r="ZX6673" s="88"/>
      <c r="ZY6673" s="88"/>
      <c r="ZZ6673" s="88"/>
      <c r="AAA6673" s="88"/>
      <c r="AAB6673" s="88"/>
      <c r="AAC6673" s="88"/>
      <c r="AAD6673" s="88"/>
      <c r="AAE6673" s="88"/>
      <c r="AAF6673" s="88"/>
      <c r="AAG6673" s="88"/>
      <c r="AAH6673" s="88"/>
      <c r="AAI6673" s="88"/>
      <c r="AAJ6673" s="88"/>
      <c r="AAK6673" s="88"/>
      <c r="AAL6673" s="88"/>
      <c r="AAM6673" s="88"/>
      <c r="AAN6673" s="88"/>
      <c r="AAO6673" s="88"/>
      <c r="AAP6673" s="88"/>
      <c r="AAQ6673" s="88"/>
      <c r="AAR6673" s="88"/>
      <c r="AAS6673" s="88"/>
      <c r="AAT6673" s="88"/>
      <c r="AAU6673" s="88"/>
      <c r="AAV6673" s="88"/>
      <c r="AAW6673" s="88"/>
      <c r="AAX6673" s="88"/>
      <c r="AAY6673" s="88"/>
      <c r="AAZ6673" s="88"/>
      <c r="ABA6673" s="88"/>
      <c r="ABB6673" s="88"/>
      <c r="ABC6673" s="88"/>
      <c r="ABD6673" s="88"/>
      <c r="ABE6673" s="88"/>
      <c r="ABF6673" s="88"/>
      <c r="ABG6673" s="88"/>
      <c r="ABH6673" s="88"/>
      <c r="ABI6673" s="88"/>
      <c r="ABJ6673" s="88"/>
      <c r="ABK6673" s="88"/>
      <c r="ABL6673" s="88"/>
      <c r="ABM6673" s="88"/>
      <c r="ABN6673" s="88"/>
      <c r="ABO6673" s="88"/>
      <c r="ABP6673" s="88"/>
      <c r="ABQ6673" s="88"/>
      <c r="ABR6673" s="88"/>
      <c r="ABS6673" s="88"/>
      <c r="ABT6673" s="88"/>
      <c r="ABU6673" s="88"/>
      <c r="ABV6673" s="88"/>
      <c r="ABW6673" s="88"/>
      <c r="ABX6673" s="88"/>
      <c r="ABY6673" s="88"/>
      <c r="ABZ6673" s="88"/>
      <c r="ACA6673" s="88"/>
      <c r="ACB6673" s="88"/>
      <c r="ACC6673" s="88"/>
      <c r="ACD6673" s="88"/>
      <c r="ACE6673" s="88"/>
      <c r="ACF6673" s="88"/>
      <c r="ACG6673" s="88"/>
      <c r="ACH6673" s="88"/>
      <c r="ACI6673" s="88"/>
      <c r="ACJ6673" s="88"/>
      <c r="ACK6673" s="88"/>
      <c r="ACL6673" s="88"/>
      <c r="ACM6673" s="88"/>
      <c r="ACN6673" s="88"/>
      <c r="ACO6673" s="88"/>
      <c r="ACP6673" s="88"/>
      <c r="ACQ6673" s="88"/>
      <c r="ACR6673" s="88"/>
      <c r="ACS6673" s="88"/>
      <c r="ACT6673" s="88"/>
      <c r="ACU6673" s="88"/>
      <c r="ACV6673" s="88"/>
      <c r="ACW6673" s="88"/>
      <c r="ACX6673" s="88"/>
      <c r="ACY6673" s="88"/>
      <c r="ACZ6673" s="88"/>
      <c r="ADA6673" s="88"/>
      <c r="ADB6673" s="88"/>
      <c r="ADC6673" s="88"/>
      <c r="ADD6673" s="88"/>
      <c r="ADE6673" s="88"/>
      <c r="ADF6673" s="88"/>
      <c r="ADG6673" s="88"/>
      <c r="ADH6673" s="88"/>
      <c r="ADI6673" s="88"/>
      <c r="ADJ6673" s="88"/>
      <c r="ADK6673" s="88"/>
      <c r="ADL6673" s="88"/>
      <c r="ADM6673" s="88"/>
      <c r="ADN6673" s="88"/>
      <c r="ADO6673" s="88"/>
      <c r="ADP6673" s="88"/>
      <c r="ADQ6673" s="88"/>
      <c r="ADR6673" s="88"/>
      <c r="ADS6673" s="88"/>
      <c r="ADT6673" s="88"/>
      <c r="ADU6673" s="88"/>
      <c r="ADV6673" s="88"/>
      <c r="ADW6673" s="88"/>
      <c r="ADX6673" s="88"/>
      <c r="ADY6673" s="88"/>
      <c r="ADZ6673" s="88"/>
      <c r="AEA6673" s="88"/>
      <c r="AEB6673" s="88"/>
      <c r="AEC6673" s="88"/>
      <c r="AED6673" s="88"/>
      <c r="AEE6673" s="88"/>
      <c r="AEF6673" s="88"/>
      <c r="AEG6673" s="88"/>
      <c r="AEH6673" s="88"/>
      <c r="AEI6673" s="88"/>
      <c r="AEJ6673" s="88"/>
      <c r="AEK6673" s="88"/>
      <c r="AEL6673" s="88"/>
      <c r="AEM6673" s="88"/>
      <c r="AEN6673" s="88"/>
      <c r="AEO6673" s="88"/>
      <c r="AEP6673" s="88"/>
      <c r="AEQ6673" s="88"/>
      <c r="AER6673" s="88"/>
      <c r="AES6673" s="88"/>
      <c r="AET6673" s="88"/>
      <c r="AEU6673" s="88"/>
      <c r="AEV6673" s="88"/>
      <c r="AEW6673" s="88"/>
      <c r="AEX6673" s="88"/>
      <c r="AEY6673" s="88"/>
      <c r="AEZ6673" s="88"/>
      <c r="AFA6673" s="88"/>
      <c r="AFB6673" s="88"/>
      <c r="AFC6673" s="88"/>
      <c r="AFD6673" s="88"/>
      <c r="AFE6673" s="88"/>
      <c r="AFF6673" s="88"/>
      <c r="AFG6673" s="88"/>
      <c r="AFH6673" s="88"/>
      <c r="AFI6673" s="88"/>
      <c r="AFJ6673" s="88"/>
      <c r="AFK6673" s="88"/>
      <c r="AFL6673" s="88"/>
      <c r="AFM6673" s="88"/>
      <c r="AFN6673" s="88"/>
      <c r="AFO6673" s="88"/>
      <c r="AFP6673" s="88"/>
      <c r="AFQ6673" s="88"/>
      <c r="AFR6673" s="88"/>
      <c r="AFS6673" s="88"/>
      <c r="AFT6673" s="88"/>
      <c r="AFU6673" s="88"/>
      <c r="AFV6673" s="88"/>
      <c r="AFW6673" s="88"/>
      <c r="AFX6673" s="88"/>
      <c r="AFY6673" s="88"/>
      <c r="AFZ6673" s="88"/>
      <c r="AGA6673" s="88"/>
      <c r="AGB6673" s="88"/>
      <c r="AGC6673" s="88"/>
      <c r="AGD6673" s="88"/>
      <c r="AGE6673" s="88"/>
      <c r="AGF6673" s="88"/>
      <c r="AGG6673" s="88"/>
      <c r="AGH6673" s="88"/>
      <c r="AGI6673" s="88"/>
      <c r="AGJ6673" s="88"/>
      <c r="AGK6673" s="88"/>
      <c r="AGL6673" s="88"/>
      <c r="AGM6673" s="88"/>
      <c r="AGN6673" s="88"/>
      <c r="AGO6673" s="88"/>
      <c r="AGP6673" s="88"/>
      <c r="AGQ6673" s="88"/>
      <c r="AGR6673" s="88"/>
      <c r="AGS6673" s="88"/>
      <c r="AGT6673" s="88"/>
      <c r="AGU6673" s="88"/>
      <c r="AGV6673" s="88"/>
      <c r="AGW6673" s="88"/>
      <c r="AGX6673" s="88"/>
      <c r="AGY6673" s="88"/>
      <c r="AGZ6673" s="88"/>
      <c r="AHA6673" s="88"/>
      <c r="AHB6673" s="88"/>
      <c r="AHC6673" s="88"/>
      <c r="AHD6673" s="88"/>
      <c r="AHE6673" s="88"/>
      <c r="AHF6673" s="88"/>
      <c r="AHG6673" s="88"/>
      <c r="AHH6673" s="88"/>
      <c r="AHI6673" s="88"/>
      <c r="AHJ6673" s="88"/>
      <c r="AHK6673" s="88"/>
      <c r="AHL6673" s="88"/>
      <c r="AHM6673" s="88"/>
      <c r="AHN6673" s="88"/>
      <c r="AHO6673" s="88"/>
      <c r="AHP6673" s="88"/>
      <c r="AHQ6673" s="88"/>
      <c r="AHR6673" s="88"/>
      <c r="AHS6673" s="88"/>
      <c r="AHT6673" s="88"/>
      <c r="AHU6673" s="88"/>
      <c r="AHV6673" s="88"/>
      <c r="AHW6673" s="88"/>
      <c r="AHX6673" s="88"/>
      <c r="AHY6673" s="88"/>
      <c r="AHZ6673" s="88"/>
      <c r="AIA6673" s="88"/>
      <c r="AIB6673" s="88"/>
      <c r="AIC6673" s="88"/>
      <c r="AID6673" s="88"/>
      <c r="AIE6673" s="88"/>
      <c r="AIF6673" s="88"/>
      <c r="AIG6673" s="88"/>
      <c r="AIH6673" s="88"/>
      <c r="AII6673" s="88"/>
      <c r="AIJ6673" s="88"/>
      <c r="AIK6673" s="88"/>
      <c r="AIL6673" s="88"/>
      <c r="AIM6673" s="88"/>
      <c r="AIN6673" s="88"/>
      <c r="AIO6673" s="88"/>
      <c r="AIP6673" s="88"/>
      <c r="AIQ6673" s="88"/>
      <c r="AIR6673" s="88"/>
      <c r="AIS6673" s="88"/>
      <c r="AIT6673" s="88"/>
      <c r="AIU6673" s="88"/>
      <c r="AIV6673" s="88"/>
      <c r="AIW6673" s="88"/>
      <c r="AIX6673" s="88"/>
      <c r="AIY6673" s="88"/>
      <c r="AIZ6673" s="88"/>
      <c r="AJA6673" s="88"/>
      <c r="AJB6673" s="88"/>
      <c r="AJC6673" s="88"/>
      <c r="AJD6673" s="88"/>
      <c r="AJE6673" s="88"/>
      <c r="AJF6673" s="88"/>
      <c r="AJG6673" s="88"/>
      <c r="AJH6673" s="88"/>
      <c r="AJI6673" s="88"/>
      <c r="AJJ6673" s="88"/>
      <c r="AJK6673" s="88"/>
      <c r="AJL6673" s="88"/>
      <c r="AJM6673" s="88"/>
      <c r="AJN6673" s="88"/>
      <c r="AJO6673" s="88"/>
      <c r="AJP6673" s="88"/>
      <c r="AJQ6673" s="88"/>
      <c r="AJR6673" s="88"/>
      <c r="AJS6673" s="88"/>
      <c r="AJT6673" s="88"/>
      <c r="AJU6673" s="88"/>
      <c r="AJV6673" s="88"/>
      <c r="AJW6673" s="88"/>
      <c r="AJX6673" s="88"/>
      <c r="AJY6673" s="88"/>
      <c r="AJZ6673" s="88"/>
      <c r="AKA6673" s="88"/>
      <c r="AKB6673" s="88"/>
      <c r="AKC6673" s="88"/>
      <c r="AKD6673" s="88"/>
      <c r="AKE6673" s="88"/>
      <c r="AKF6673" s="88"/>
      <c r="AKG6673" s="88"/>
      <c r="AKH6673" s="88"/>
      <c r="AKI6673" s="88"/>
      <c r="AKJ6673" s="88"/>
      <c r="AKK6673" s="88"/>
      <c r="AKL6673" s="88"/>
      <c r="AKM6673" s="88"/>
      <c r="AKN6673" s="88"/>
      <c r="AKO6673" s="88"/>
      <c r="AKP6673" s="88"/>
      <c r="AKQ6673" s="88"/>
      <c r="AKR6673" s="88"/>
      <c r="AKS6673" s="88"/>
      <c r="AKT6673" s="88"/>
      <c r="AKU6673" s="88"/>
      <c r="AKV6673" s="88"/>
      <c r="AKW6673" s="88"/>
      <c r="AKX6673" s="88"/>
      <c r="AKY6673" s="88"/>
      <c r="AKZ6673" s="88"/>
      <c r="ALA6673" s="88"/>
      <c r="ALB6673" s="88"/>
      <c r="ALC6673" s="88"/>
      <c r="ALD6673" s="88"/>
      <c r="ALE6673" s="88"/>
      <c r="ALF6673" s="88"/>
      <c r="ALG6673" s="88"/>
      <c r="ALH6673" s="88"/>
      <c r="ALI6673" s="88"/>
      <c r="ALJ6673" s="88"/>
      <c r="ALK6673" s="88"/>
      <c r="ALL6673" s="88"/>
      <c r="ALM6673" s="88"/>
      <c r="ALN6673" s="88"/>
      <c r="ALO6673" s="88"/>
      <c r="ALP6673" s="88"/>
      <c r="ALQ6673" s="88"/>
      <c r="ALR6673" s="88"/>
      <c r="ALS6673" s="88"/>
      <c r="ALT6673" s="88"/>
      <c r="ALU6673" s="88"/>
      <c r="ALV6673" s="88"/>
      <c r="ALW6673" s="88"/>
      <c r="ALX6673" s="88"/>
      <c r="ALY6673" s="88"/>
      <c r="ALZ6673" s="88"/>
      <c r="AMA6673" s="88"/>
      <c r="AMB6673" s="88"/>
      <c r="AMC6673" s="88"/>
      <c r="AMD6673" s="88"/>
      <c r="AME6673" s="88"/>
      <c r="AMF6673" s="88"/>
      <c r="AMG6673" s="88"/>
      <c r="AMH6673" s="88"/>
      <c r="AMI6673" s="88"/>
      <c r="AMJ6673" s="88"/>
      <c r="AMK6673" s="88"/>
      <c r="AML6673" s="88"/>
      <c r="AMM6673" s="88"/>
      <c r="AMN6673" s="88"/>
      <c r="AMO6673" s="88"/>
    </row>
    <row r="6674" spans="1:1029" s="104" customFormat="1" x14ac:dyDescent="0.35">
      <c r="A6674" s="21">
        <v>10141103</v>
      </c>
      <c r="B6674" s="158" t="s">
        <v>725</v>
      </c>
      <c r="C6674" s="115" t="s">
        <v>710</v>
      </c>
      <c r="D6674" s="142" t="s">
        <v>761</v>
      </c>
      <c r="E6674" s="114" t="str">
        <f t="shared" si="1249"/>
        <v>TRANSFORMADOR MARCA:ASTOR PT 146 PT 146</v>
      </c>
      <c r="F6674" s="124"/>
      <c r="G6674" s="141" t="s">
        <v>761</v>
      </c>
      <c r="H6674" s="37" t="s">
        <v>756</v>
      </c>
      <c r="I6674" s="22"/>
      <c r="J6674" s="57"/>
      <c r="K6674" s="129" t="s">
        <v>760</v>
      </c>
      <c r="L6674" s="142" t="s">
        <v>759</v>
      </c>
      <c r="M6674" s="21">
        <v>500</v>
      </c>
      <c r="N6674" s="124">
        <v>33</v>
      </c>
      <c r="O6674" s="21">
        <v>0.4</v>
      </c>
      <c r="P6674" s="124" t="s">
        <v>514</v>
      </c>
      <c r="Q6674" s="57">
        <v>2017</v>
      </c>
      <c r="R6674" s="21" t="s">
        <v>499</v>
      </c>
      <c r="S6674" s="124" t="s">
        <v>758</v>
      </c>
      <c r="T6674" s="116">
        <v>1200</v>
      </c>
      <c r="U6674" s="111">
        <v>45</v>
      </c>
      <c r="V6674" s="113">
        <f t="shared" si="1250"/>
        <v>1200</v>
      </c>
      <c r="W6674" s="113">
        <f t="shared" si="1251"/>
        <v>0</v>
      </c>
      <c r="X6674" s="112">
        <f t="shared" si="1252"/>
        <v>0</v>
      </c>
      <c r="Y6674" s="111"/>
      <c r="Z6674" s="110">
        <f t="shared" si="1248"/>
        <v>45</v>
      </c>
      <c r="AA6674" s="109">
        <f t="shared" si="1253"/>
        <v>60</v>
      </c>
      <c r="AB6674" s="109">
        <f t="shared" si="1254"/>
        <v>60000</v>
      </c>
      <c r="AC6674" s="108">
        <f t="shared" si="1255"/>
        <v>1140</v>
      </c>
      <c r="AD6674" s="107">
        <f t="shared" si="1256"/>
        <v>2.2222222222222223E-2</v>
      </c>
      <c r="AE6674" s="106">
        <f t="shared" si="1257"/>
        <v>25.333333333333336</v>
      </c>
      <c r="AF6674" s="105">
        <f t="shared" si="1258"/>
        <v>25.333333333333336</v>
      </c>
      <c r="AG6674" s="105">
        <f t="shared" si="1259"/>
        <v>1174.6666666666667</v>
      </c>
      <c r="AH6674" s="88"/>
      <c r="AI6674" s="88"/>
      <c r="AJ6674" s="88"/>
      <c r="AK6674" s="88"/>
      <c r="AL6674" s="88"/>
      <c r="AM6674" s="88"/>
      <c r="AN6674" s="88"/>
      <c r="AO6674" s="88"/>
      <c r="AP6674" s="88"/>
      <c r="AQ6674" s="88"/>
      <c r="AR6674" s="88"/>
      <c r="AS6674" s="88"/>
      <c r="AT6674" s="88"/>
      <c r="AU6674" s="88"/>
      <c r="AV6674" s="88"/>
      <c r="AW6674" s="88"/>
      <c r="AX6674" s="88"/>
      <c r="AY6674" s="88"/>
      <c r="AZ6674" s="88"/>
      <c r="BA6674" s="88"/>
      <c r="BB6674" s="88"/>
      <c r="BC6674" s="88"/>
      <c r="BD6674" s="88"/>
      <c r="BE6674" s="88"/>
      <c r="BF6674" s="88"/>
      <c r="BG6674" s="88"/>
      <c r="BH6674" s="88"/>
      <c r="BI6674" s="88"/>
      <c r="BJ6674" s="88"/>
      <c r="BK6674" s="88"/>
      <c r="BL6674" s="88"/>
      <c r="BM6674" s="88"/>
      <c r="BN6674" s="88"/>
      <c r="BO6674" s="88"/>
      <c r="BP6674" s="88"/>
      <c r="BQ6674" s="88"/>
      <c r="BR6674" s="88"/>
      <c r="BS6674" s="88"/>
      <c r="BT6674" s="88"/>
      <c r="BU6674" s="88"/>
      <c r="BV6674" s="88"/>
      <c r="BW6674" s="88"/>
      <c r="BX6674" s="88"/>
      <c r="BY6674" s="88"/>
      <c r="BZ6674" s="88"/>
      <c r="CA6674" s="88"/>
      <c r="CB6674" s="88"/>
      <c r="CC6674" s="88"/>
      <c r="CD6674" s="88"/>
      <c r="CE6674" s="88"/>
      <c r="CF6674" s="88"/>
      <c r="CG6674" s="88"/>
      <c r="CH6674" s="88"/>
      <c r="CI6674" s="88"/>
      <c r="CJ6674" s="88"/>
      <c r="CK6674" s="88"/>
      <c r="CL6674" s="88"/>
      <c r="CM6674" s="88"/>
      <c r="CN6674" s="88"/>
      <c r="CO6674" s="88"/>
      <c r="CP6674" s="88"/>
      <c r="CQ6674" s="88"/>
      <c r="CR6674" s="88"/>
      <c r="CS6674" s="88"/>
      <c r="CT6674" s="88"/>
      <c r="CU6674" s="88"/>
      <c r="CV6674" s="88"/>
      <c r="CW6674" s="88"/>
      <c r="CX6674" s="88"/>
      <c r="CY6674" s="88"/>
      <c r="CZ6674" s="88"/>
      <c r="DA6674" s="88"/>
      <c r="DB6674" s="88"/>
      <c r="DC6674" s="88"/>
      <c r="DD6674" s="88"/>
      <c r="DE6674" s="88"/>
      <c r="DF6674" s="88"/>
      <c r="DG6674" s="88"/>
      <c r="DH6674" s="88"/>
      <c r="DI6674" s="88"/>
      <c r="DJ6674" s="88"/>
      <c r="DK6674" s="88"/>
      <c r="DL6674" s="88"/>
      <c r="DM6674" s="88"/>
      <c r="DN6674" s="88"/>
      <c r="DO6674" s="88"/>
      <c r="DP6674" s="88"/>
      <c r="DQ6674" s="88"/>
      <c r="DR6674" s="88"/>
      <c r="DS6674" s="88"/>
      <c r="DT6674" s="88"/>
      <c r="DU6674" s="88"/>
      <c r="DV6674" s="88"/>
      <c r="DW6674" s="88"/>
      <c r="DX6674" s="88"/>
      <c r="DY6674" s="88"/>
      <c r="DZ6674" s="88"/>
      <c r="EA6674" s="88"/>
      <c r="EB6674" s="88"/>
      <c r="EC6674" s="88"/>
      <c r="ED6674" s="88"/>
      <c r="EE6674" s="88"/>
      <c r="EF6674" s="88"/>
      <c r="EG6674" s="88"/>
      <c r="EH6674" s="88"/>
      <c r="EI6674" s="88"/>
      <c r="EJ6674" s="88"/>
      <c r="EK6674" s="88"/>
      <c r="EL6674" s="88"/>
      <c r="EM6674" s="88"/>
      <c r="EN6674" s="88"/>
      <c r="EO6674" s="88"/>
      <c r="EP6674" s="88"/>
      <c r="EQ6674" s="88"/>
      <c r="ER6674" s="88"/>
      <c r="ES6674" s="88"/>
      <c r="ET6674" s="88"/>
      <c r="EU6674" s="88"/>
      <c r="EV6674" s="88"/>
      <c r="EW6674" s="88"/>
      <c r="EX6674" s="88"/>
      <c r="EY6674" s="88"/>
      <c r="EZ6674" s="88"/>
      <c r="FA6674" s="88"/>
      <c r="FB6674" s="88"/>
      <c r="FC6674" s="88"/>
      <c r="FD6674" s="88"/>
      <c r="FE6674" s="88"/>
      <c r="FF6674" s="88"/>
      <c r="FG6674" s="88"/>
      <c r="FH6674" s="88"/>
      <c r="FI6674" s="88"/>
      <c r="FJ6674" s="88"/>
      <c r="FK6674" s="88"/>
      <c r="FL6674" s="88"/>
      <c r="FM6674" s="88"/>
      <c r="FN6674" s="88"/>
      <c r="FO6674" s="88"/>
      <c r="FP6674" s="88"/>
      <c r="FQ6674" s="88"/>
      <c r="FR6674" s="88"/>
      <c r="FS6674" s="88"/>
      <c r="FT6674" s="88"/>
      <c r="FU6674" s="88"/>
      <c r="FV6674" s="88"/>
      <c r="FW6674" s="88"/>
      <c r="FX6674" s="88"/>
      <c r="FY6674" s="88"/>
      <c r="FZ6674" s="88"/>
      <c r="GA6674" s="88"/>
      <c r="GB6674" s="88"/>
      <c r="GC6674" s="88"/>
      <c r="GD6674" s="88"/>
      <c r="GE6674" s="88"/>
      <c r="GF6674" s="88"/>
      <c r="GG6674" s="88"/>
      <c r="GH6674" s="88"/>
      <c r="GI6674" s="88"/>
      <c r="GJ6674" s="88"/>
      <c r="GK6674" s="88"/>
      <c r="GL6674" s="88"/>
      <c r="GM6674" s="88"/>
      <c r="GN6674" s="88"/>
      <c r="GO6674" s="88"/>
      <c r="GP6674" s="88"/>
      <c r="GQ6674" s="88"/>
      <c r="GR6674" s="88"/>
      <c r="GS6674" s="88"/>
      <c r="GT6674" s="88"/>
      <c r="GU6674" s="88"/>
      <c r="GV6674" s="88"/>
      <c r="GW6674" s="88"/>
      <c r="GX6674" s="88"/>
      <c r="GY6674" s="88"/>
      <c r="GZ6674" s="88"/>
      <c r="HA6674" s="88"/>
      <c r="HB6674" s="88"/>
      <c r="HC6674" s="88"/>
      <c r="HD6674" s="88"/>
      <c r="HE6674" s="88"/>
      <c r="HF6674" s="88"/>
      <c r="HG6674" s="88"/>
      <c r="HH6674" s="88"/>
      <c r="HI6674" s="88"/>
      <c r="HJ6674" s="88"/>
      <c r="HK6674" s="88"/>
      <c r="HL6674" s="88"/>
      <c r="HM6674" s="88"/>
      <c r="HN6674" s="88"/>
      <c r="HO6674" s="88"/>
      <c r="HP6674" s="88"/>
      <c r="HQ6674" s="88"/>
      <c r="HR6674" s="88"/>
      <c r="HS6674" s="88"/>
      <c r="HT6674" s="88"/>
      <c r="HU6674" s="88"/>
      <c r="HV6674" s="88"/>
      <c r="HW6674" s="88"/>
      <c r="HX6674" s="88"/>
      <c r="HY6674" s="88"/>
      <c r="HZ6674" s="88"/>
      <c r="IA6674" s="88"/>
      <c r="IB6674" s="88"/>
      <c r="IC6674" s="88"/>
      <c r="ID6674" s="88"/>
      <c r="IE6674" s="88"/>
      <c r="IF6674" s="88"/>
      <c r="IG6674" s="88"/>
      <c r="IH6674" s="88"/>
      <c r="II6674" s="88"/>
      <c r="IJ6674" s="88"/>
      <c r="IK6674" s="88"/>
      <c r="IL6674" s="88"/>
      <c r="IM6674" s="88"/>
      <c r="IN6674" s="88"/>
      <c r="IO6674" s="88"/>
      <c r="IP6674" s="88"/>
      <c r="IQ6674" s="88"/>
      <c r="IR6674" s="88"/>
      <c r="IS6674" s="88"/>
      <c r="IT6674" s="88"/>
      <c r="IU6674" s="88"/>
      <c r="IV6674" s="88"/>
      <c r="IW6674" s="88"/>
      <c r="IX6674" s="88"/>
      <c r="IY6674" s="88"/>
      <c r="IZ6674" s="88"/>
      <c r="JA6674" s="88"/>
      <c r="JB6674" s="88"/>
      <c r="JC6674" s="88"/>
      <c r="JD6674" s="88"/>
      <c r="JE6674" s="88"/>
      <c r="JF6674" s="88"/>
      <c r="JG6674" s="88"/>
      <c r="JH6674" s="88"/>
      <c r="JI6674" s="88"/>
      <c r="JJ6674" s="88"/>
      <c r="JK6674" s="88"/>
      <c r="JL6674" s="88"/>
      <c r="JM6674" s="88"/>
      <c r="JN6674" s="88"/>
      <c r="JO6674" s="88"/>
      <c r="JP6674" s="88"/>
      <c r="JQ6674" s="88"/>
      <c r="JR6674" s="88"/>
      <c r="JS6674" s="88"/>
      <c r="JT6674" s="88"/>
      <c r="JU6674" s="88"/>
      <c r="JV6674" s="88"/>
      <c r="JW6674" s="88"/>
      <c r="JX6674" s="88"/>
      <c r="JY6674" s="88"/>
      <c r="JZ6674" s="88"/>
      <c r="KA6674" s="88"/>
      <c r="KB6674" s="88"/>
      <c r="KC6674" s="88"/>
      <c r="KD6674" s="88"/>
      <c r="KE6674" s="88"/>
      <c r="KF6674" s="88"/>
      <c r="KG6674" s="88"/>
      <c r="KH6674" s="88"/>
      <c r="KI6674" s="88"/>
      <c r="KJ6674" s="88"/>
      <c r="KK6674" s="88"/>
      <c r="KL6674" s="88"/>
      <c r="KM6674" s="88"/>
      <c r="KN6674" s="88"/>
      <c r="KO6674" s="88"/>
      <c r="KP6674" s="88"/>
      <c r="KQ6674" s="88"/>
      <c r="KR6674" s="88"/>
      <c r="KS6674" s="88"/>
      <c r="KT6674" s="88"/>
      <c r="KU6674" s="88"/>
      <c r="KV6674" s="88"/>
      <c r="KW6674" s="88"/>
      <c r="KX6674" s="88"/>
      <c r="KY6674" s="88"/>
      <c r="KZ6674" s="88"/>
      <c r="LA6674" s="88"/>
      <c r="LB6674" s="88"/>
      <c r="LC6674" s="88"/>
      <c r="LD6674" s="88"/>
      <c r="LE6674" s="88"/>
      <c r="LF6674" s="88"/>
      <c r="LG6674" s="88"/>
      <c r="LH6674" s="88"/>
      <c r="LI6674" s="88"/>
      <c r="LJ6674" s="88"/>
      <c r="LK6674" s="88"/>
      <c r="LL6674" s="88"/>
      <c r="LM6674" s="88"/>
      <c r="LN6674" s="88"/>
      <c r="LO6674" s="88"/>
      <c r="LP6674" s="88"/>
      <c r="LQ6674" s="88"/>
      <c r="LR6674" s="88"/>
      <c r="LS6674" s="88"/>
      <c r="LT6674" s="88"/>
      <c r="LU6674" s="88"/>
      <c r="LV6674" s="88"/>
      <c r="LW6674" s="88"/>
      <c r="LX6674" s="88"/>
      <c r="LY6674" s="88"/>
      <c r="LZ6674" s="88"/>
      <c r="MA6674" s="88"/>
      <c r="MB6674" s="88"/>
      <c r="MC6674" s="88"/>
      <c r="MD6674" s="88"/>
      <c r="ME6674" s="88"/>
      <c r="MF6674" s="88"/>
      <c r="MG6674" s="88"/>
      <c r="MH6674" s="88"/>
      <c r="MI6674" s="88"/>
      <c r="MJ6674" s="88"/>
      <c r="MK6674" s="88"/>
      <c r="ML6674" s="88"/>
      <c r="MM6674" s="88"/>
      <c r="MN6674" s="88"/>
      <c r="MO6674" s="88"/>
      <c r="MP6674" s="88"/>
      <c r="MQ6674" s="88"/>
      <c r="MR6674" s="88"/>
      <c r="MS6674" s="88"/>
      <c r="MT6674" s="88"/>
      <c r="MU6674" s="88"/>
      <c r="MV6674" s="88"/>
      <c r="MW6674" s="88"/>
      <c r="MX6674" s="88"/>
      <c r="MY6674" s="88"/>
      <c r="MZ6674" s="88"/>
      <c r="NA6674" s="88"/>
      <c r="NB6674" s="88"/>
      <c r="NC6674" s="88"/>
      <c r="ND6674" s="88"/>
      <c r="NE6674" s="88"/>
      <c r="NF6674" s="88"/>
      <c r="NG6674" s="88"/>
      <c r="NH6674" s="88"/>
      <c r="NI6674" s="88"/>
      <c r="NJ6674" s="88"/>
      <c r="NK6674" s="88"/>
      <c r="NL6674" s="88"/>
      <c r="NM6674" s="88"/>
      <c r="NN6674" s="88"/>
      <c r="NO6674" s="88"/>
      <c r="NP6674" s="88"/>
      <c r="NQ6674" s="88"/>
      <c r="NR6674" s="88"/>
      <c r="NS6674" s="88"/>
      <c r="NT6674" s="88"/>
      <c r="NU6674" s="88"/>
      <c r="NV6674" s="88"/>
      <c r="NW6674" s="88"/>
      <c r="NX6674" s="88"/>
      <c r="NY6674" s="88"/>
      <c r="NZ6674" s="88"/>
      <c r="OA6674" s="88"/>
      <c r="OB6674" s="88"/>
      <c r="OC6674" s="88"/>
      <c r="OD6674" s="88"/>
      <c r="OE6674" s="88"/>
      <c r="OF6674" s="88"/>
      <c r="OG6674" s="88"/>
      <c r="OH6674" s="88"/>
      <c r="OI6674" s="88"/>
      <c r="OJ6674" s="88"/>
      <c r="OK6674" s="88"/>
      <c r="OL6674" s="88"/>
      <c r="OM6674" s="88"/>
      <c r="ON6674" s="88"/>
      <c r="OO6674" s="88"/>
      <c r="OP6674" s="88"/>
      <c r="OQ6674" s="88"/>
      <c r="OR6674" s="88"/>
      <c r="OS6674" s="88"/>
      <c r="OT6674" s="88"/>
      <c r="OU6674" s="88"/>
      <c r="OV6674" s="88"/>
      <c r="OW6674" s="88"/>
      <c r="OX6674" s="88"/>
      <c r="OY6674" s="88"/>
      <c r="OZ6674" s="88"/>
      <c r="PA6674" s="88"/>
      <c r="PB6674" s="88"/>
      <c r="PC6674" s="88"/>
      <c r="PD6674" s="88"/>
      <c r="PE6674" s="88"/>
      <c r="PF6674" s="88"/>
      <c r="PG6674" s="88"/>
      <c r="PH6674" s="88"/>
      <c r="PI6674" s="88"/>
      <c r="PJ6674" s="88"/>
      <c r="PK6674" s="88"/>
      <c r="PL6674" s="88"/>
      <c r="PM6674" s="88"/>
      <c r="PN6674" s="88"/>
      <c r="PO6674" s="88"/>
      <c r="PP6674" s="88"/>
      <c r="PQ6674" s="88"/>
      <c r="PR6674" s="88"/>
      <c r="PS6674" s="88"/>
      <c r="PT6674" s="88"/>
      <c r="PU6674" s="88"/>
      <c r="PV6674" s="88"/>
      <c r="PW6674" s="88"/>
      <c r="PX6674" s="88"/>
      <c r="PY6674" s="88"/>
      <c r="PZ6674" s="88"/>
      <c r="QA6674" s="88"/>
      <c r="QB6674" s="88"/>
      <c r="QC6674" s="88"/>
      <c r="QD6674" s="88"/>
      <c r="QE6674" s="88"/>
      <c r="QF6674" s="88"/>
      <c r="QG6674" s="88"/>
      <c r="QH6674" s="88"/>
      <c r="QI6674" s="88"/>
      <c r="QJ6674" s="88"/>
      <c r="QK6674" s="88"/>
      <c r="QL6674" s="88"/>
      <c r="QM6674" s="88"/>
      <c r="QN6674" s="88"/>
      <c r="QO6674" s="88"/>
      <c r="QP6674" s="88"/>
      <c r="QQ6674" s="88"/>
      <c r="QR6674" s="88"/>
      <c r="QS6674" s="88"/>
      <c r="QT6674" s="88"/>
      <c r="QU6674" s="88"/>
      <c r="QV6674" s="88"/>
      <c r="QW6674" s="88"/>
      <c r="QX6674" s="88"/>
      <c r="QY6674" s="88"/>
      <c r="QZ6674" s="88"/>
      <c r="RA6674" s="88"/>
      <c r="RB6674" s="88"/>
      <c r="RC6674" s="88"/>
      <c r="RD6674" s="88"/>
      <c r="RE6674" s="88"/>
      <c r="RF6674" s="88"/>
      <c r="RG6674" s="88"/>
      <c r="RH6674" s="88"/>
      <c r="RI6674" s="88"/>
      <c r="RJ6674" s="88"/>
      <c r="RK6674" s="88"/>
      <c r="RL6674" s="88"/>
      <c r="RM6674" s="88"/>
      <c r="RN6674" s="88"/>
      <c r="RO6674" s="88"/>
      <c r="RP6674" s="88"/>
      <c r="RQ6674" s="88"/>
      <c r="RR6674" s="88"/>
      <c r="RS6674" s="88"/>
      <c r="RT6674" s="88"/>
      <c r="RU6674" s="88"/>
      <c r="RV6674" s="88"/>
      <c r="RW6674" s="88"/>
      <c r="RX6674" s="88"/>
      <c r="RY6674" s="88"/>
      <c r="RZ6674" s="88"/>
      <c r="SA6674" s="88"/>
      <c r="SB6674" s="88"/>
      <c r="SC6674" s="88"/>
      <c r="SD6674" s="88"/>
      <c r="SE6674" s="88"/>
      <c r="SF6674" s="88"/>
      <c r="SG6674" s="88"/>
      <c r="SH6674" s="88"/>
      <c r="SI6674" s="88"/>
      <c r="SJ6674" s="88"/>
      <c r="SK6674" s="88"/>
      <c r="SL6674" s="88"/>
      <c r="SM6674" s="88"/>
      <c r="SN6674" s="88"/>
      <c r="SO6674" s="88"/>
      <c r="SP6674" s="88"/>
      <c r="SQ6674" s="88"/>
      <c r="SR6674" s="88"/>
      <c r="SS6674" s="88"/>
      <c r="ST6674" s="88"/>
      <c r="SU6674" s="88"/>
      <c r="SV6674" s="88"/>
      <c r="SW6674" s="88"/>
      <c r="SX6674" s="88"/>
      <c r="SY6674" s="88"/>
      <c r="SZ6674" s="88"/>
      <c r="TA6674" s="88"/>
      <c r="TB6674" s="88"/>
      <c r="TC6674" s="88"/>
      <c r="TD6674" s="88"/>
      <c r="TE6674" s="88"/>
      <c r="TF6674" s="88"/>
      <c r="TG6674" s="88"/>
      <c r="TH6674" s="88"/>
      <c r="TI6674" s="88"/>
      <c r="TJ6674" s="88"/>
      <c r="TK6674" s="88"/>
      <c r="TL6674" s="88"/>
      <c r="TM6674" s="88"/>
      <c r="TN6674" s="88"/>
      <c r="TO6674" s="88"/>
      <c r="TP6674" s="88"/>
      <c r="TQ6674" s="88"/>
      <c r="TR6674" s="88"/>
      <c r="TS6674" s="88"/>
      <c r="TT6674" s="88"/>
      <c r="TU6674" s="88"/>
      <c r="TV6674" s="88"/>
      <c r="TW6674" s="88"/>
      <c r="TX6674" s="88"/>
      <c r="TY6674" s="88"/>
      <c r="TZ6674" s="88"/>
      <c r="UA6674" s="88"/>
      <c r="UB6674" s="88"/>
      <c r="UC6674" s="88"/>
      <c r="UD6674" s="88"/>
      <c r="UE6674" s="88"/>
      <c r="UF6674" s="88"/>
      <c r="UG6674" s="88"/>
      <c r="UH6674" s="88"/>
      <c r="UI6674" s="88"/>
      <c r="UJ6674" s="88"/>
      <c r="UK6674" s="88"/>
      <c r="UL6674" s="88"/>
      <c r="UM6674" s="88"/>
      <c r="UN6674" s="88"/>
      <c r="UO6674" s="88"/>
      <c r="UP6674" s="88"/>
      <c r="UQ6674" s="88"/>
      <c r="UR6674" s="88"/>
      <c r="US6674" s="88"/>
      <c r="UT6674" s="88"/>
      <c r="UU6674" s="88"/>
      <c r="UV6674" s="88"/>
      <c r="UW6674" s="88"/>
      <c r="UX6674" s="88"/>
      <c r="UY6674" s="88"/>
      <c r="UZ6674" s="88"/>
      <c r="VA6674" s="88"/>
      <c r="VB6674" s="88"/>
      <c r="VC6674" s="88"/>
      <c r="VD6674" s="88"/>
      <c r="VE6674" s="88"/>
      <c r="VF6674" s="88"/>
      <c r="VG6674" s="88"/>
      <c r="VH6674" s="88"/>
      <c r="VI6674" s="88"/>
      <c r="VJ6674" s="88"/>
      <c r="VK6674" s="88"/>
      <c r="VL6674" s="88"/>
      <c r="VM6674" s="88"/>
      <c r="VN6674" s="88"/>
      <c r="VO6674" s="88"/>
      <c r="VP6674" s="88"/>
      <c r="VQ6674" s="88"/>
      <c r="VR6674" s="88"/>
      <c r="VS6674" s="88"/>
      <c r="VT6674" s="88"/>
      <c r="VU6674" s="88"/>
      <c r="VV6674" s="88"/>
      <c r="VW6674" s="88"/>
      <c r="VX6674" s="88"/>
      <c r="VY6674" s="88"/>
      <c r="VZ6674" s="88"/>
      <c r="WA6674" s="88"/>
      <c r="WB6674" s="88"/>
      <c r="WC6674" s="88"/>
      <c r="WD6674" s="88"/>
      <c r="WE6674" s="88"/>
      <c r="WF6674" s="88"/>
      <c r="WG6674" s="88"/>
      <c r="WH6674" s="88"/>
      <c r="WI6674" s="88"/>
      <c r="WJ6674" s="88"/>
      <c r="WK6674" s="88"/>
      <c r="WL6674" s="88"/>
      <c r="WM6674" s="88"/>
      <c r="WN6674" s="88"/>
      <c r="WO6674" s="88"/>
      <c r="WP6674" s="88"/>
      <c r="WQ6674" s="88"/>
      <c r="WR6674" s="88"/>
      <c r="WS6674" s="88"/>
      <c r="WT6674" s="88"/>
      <c r="WU6674" s="88"/>
      <c r="WV6674" s="88"/>
      <c r="WW6674" s="88"/>
      <c r="WX6674" s="88"/>
      <c r="WY6674" s="88"/>
      <c r="WZ6674" s="88"/>
      <c r="XA6674" s="88"/>
      <c r="XB6674" s="88"/>
      <c r="XC6674" s="88"/>
      <c r="XD6674" s="88"/>
      <c r="XE6674" s="88"/>
      <c r="XF6674" s="88"/>
      <c r="XG6674" s="88"/>
      <c r="XH6674" s="88"/>
      <c r="XI6674" s="88"/>
      <c r="XJ6674" s="88"/>
      <c r="XK6674" s="88"/>
      <c r="XL6674" s="88"/>
      <c r="XM6674" s="88"/>
      <c r="XN6674" s="88"/>
      <c r="XO6674" s="88"/>
      <c r="XP6674" s="88"/>
      <c r="XQ6674" s="88"/>
      <c r="XR6674" s="88"/>
      <c r="XS6674" s="88"/>
      <c r="XT6674" s="88"/>
      <c r="XU6674" s="88"/>
      <c r="XV6674" s="88"/>
      <c r="XW6674" s="88"/>
      <c r="XX6674" s="88"/>
      <c r="XY6674" s="88"/>
      <c r="XZ6674" s="88"/>
      <c r="YA6674" s="88"/>
      <c r="YB6674" s="88"/>
      <c r="YC6674" s="88"/>
      <c r="YD6674" s="88"/>
      <c r="YE6674" s="88"/>
      <c r="YF6674" s="88"/>
      <c r="YG6674" s="88"/>
      <c r="YH6674" s="88"/>
      <c r="YI6674" s="88"/>
      <c r="YJ6674" s="88"/>
      <c r="YK6674" s="88"/>
      <c r="YL6674" s="88"/>
      <c r="YM6674" s="88"/>
      <c r="YN6674" s="88"/>
      <c r="YO6674" s="88"/>
      <c r="YP6674" s="88"/>
      <c r="YQ6674" s="88"/>
      <c r="YR6674" s="88"/>
      <c r="YS6674" s="88"/>
      <c r="YT6674" s="88"/>
      <c r="YU6674" s="88"/>
      <c r="YV6674" s="88"/>
      <c r="YW6674" s="88"/>
      <c r="YX6674" s="88"/>
      <c r="YY6674" s="88"/>
      <c r="YZ6674" s="88"/>
      <c r="ZA6674" s="88"/>
      <c r="ZB6674" s="88"/>
      <c r="ZC6674" s="88"/>
      <c r="ZD6674" s="88"/>
      <c r="ZE6674" s="88"/>
      <c r="ZF6674" s="88"/>
      <c r="ZG6674" s="88"/>
      <c r="ZH6674" s="88"/>
      <c r="ZI6674" s="88"/>
      <c r="ZJ6674" s="88"/>
      <c r="ZK6674" s="88"/>
      <c r="ZL6674" s="88"/>
      <c r="ZM6674" s="88"/>
      <c r="ZN6674" s="88"/>
      <c r="ZO6674" s="88"/>
      <c r="ZP6674" s="88"/>
      <c r="ZQ6674" s="88"/>
      <c r="ZR6674" s="88"/>
      <c r="ZS6674" s="88"/>
      <c r="ZT6674" s="88"/>
      <c r="ZU6674" s="88"/>
      <c r="ZV6674" s="88"/>
      <c r="ZW6674" s="88"/>
      <c r="ZX6674" s="88"/>
      <c r="ZY6674" s="88"/>
      <c r="ZZ6674" s="88"/>
      <c r="AAA6674" s="88"/>
      <c r="AAB6674" s="88"/>
      <c r="AAC6674" s="88"/>
      <c r="AAD6674" s="88"/>
      <c r="AAE6674" s="88"/>
      <c r="AAF6674" s="88"/>
      <c r="AAG6674" s="88"/>
      <c r="AAH6674" s="88"/>
      <c r="AAI6674" s="88"/>
      <c r="AAJ6674" s="88"/>
      <c r="AAK6674" s="88"/>
      <c r="AAL6674" s="88"/>
      <c r="AAM6674" s="88"/>
      <c r="AAN6674" s="88"/>
      <c r="AAO6674" s="88"/>
      <c r="AAP6674" s="88"/>
      <c r="AAQ6674" s="88"/>
      <c r="AAR6674" s="88"/>
      <c r="AAS6674" s="88"/>
      <c r="AAT6674" s="88"/>
      <c r="AAU6674" s="88"/>
      <c r="AAV6674" s="88"/>
      <c r="AAW6674" s="88"/>
      <c r="AAX6674" s="88"/>
      <c r="AAY6674" s="88"/>
      <c r="AAZ6674" s="88"/>
      <c r="ABA6674" s="88"/>
      <c r="ABB6674" s="88"/>
      <c r="ABC6674" s="88"/>
      <c r="ABD6674" s="88"/>
      <c r="ABE6674" s="88"/>
      <c r="ABF6674" s="88"/>
      <c r="ABG6674" s="88"/>
      <c r="ABH6674" s="88"/>
      <c r="ABI6674" s="88"/>
      <c r="ABJ6674" s="88"/>
      <c r="ABK6674" s="88"/>
      <c r="ABL6674" s="88"/>
      <c r="ABM6674" s="88"/>
      <c r="ABN6674" s="88"/>
      <c r="ABO6674" s="88"/>
      <c r="ABP6674" s="88"/>
      <c r="ABQ6674" s="88"/>
      <c r="ABR6674" s="88"/>
      <c r="ABS6674" s="88"/>
      <c r="ABT6674" s="88"/>
      <c r="ABU6674" s="88"/>
      <c r="ABV6674" s="88"/>
      <c r="ABW6674" s="88"/>
      <c r="ABX6674" s="88"/>
      <c r="ABY6674" s="88"/>
      <c r="ABZ6674" s="88"/>
      <c r="ACA6674" s="88"/>
      <c r="ACB6674" s="88"/>
      <c r="ACC6674" s="88"/>
      <c r="ACD6674" s="88"/>
      <c r="ACE6674" s="88"/>
      <c r="ACF6674" s="88"/>
      <c r="ACG6674" s="88"/>
      <c r="ACH6674" s="88"/>
      <c r="ACI6674" s="88"/>
      <c r="ACJ6674" s="88"/>
      <c r="ACK6674" s="88"/>
      <c r="ACL6674" s="88"/>
      <c r="ACM6674" s="88"/>
      <c r="ACN6674" s="88"/>
      <c r="ACO6674" s="88"/>
      <c r="ACP6674" s="88"/>
      <c r="ACQ6674" s="88"/>
      <c r="ACR6674" s="88"/>
      <c r="ACS6674" s="88"/>
      <c r="ACT6674" s="88"/>
      <c r="ACU6674" s="88"/>
      <c r="ACV6674" s="88"/>
      <c r="ACW6674" s="88"/>
      <c r="ACX6674" s="88"/>
      <c r="ACY6674" s="88"/>
      <c r="ACZ6674" s="88"/>
      <c r="ADA6674" s="88"/>
      <c r="ADB6674" s="88"/>
      <c r="ADC6674" s="88"/>
      <c r="ADD6674" s="88"/>
      <c r="ADE6674" s="88"/>
      <c r="ADF6674" s="88"/>
      <c r="ADG6674" s="88"/>
      <c r="ADH6674" s="88"/>
      <c r="ADI6674" s="88"/>
      <c r="ADJ6674" s="88"/>
      <c r="ADK6674" s="88"/>
      <c r="ADL6674" s="88"/>
      <c r="ADM6674" s="88"/>
      <c r="ADN6674" s="88"/>
      <c r="ADO6674" s="88"/>
      <c r="ADP6674" s="88"/>
      <c r="ADQ6674" s="88"/>
      <c r="ADR6674" s="88"/>
      <c r="ADS6674" s="88"/>
      <c r="ADT6674" s="88"/>
      <c r="ADU6674" s="88"/>
      <c r="ADV6674" s="88"/>
      <c r="ADW6674" s="88"/>
      <c r="ADX6674" s="88"/>
      <c r="ADY6674" s="88"/>
      <c r="ADZ6674" s="88"/>
      <c r="AEA6674" s="88"/>
      <c r="AEB6674" s="88"/>
      <c r="AEC6674" s="88"/>
      <c r="AED6674" s="88"/>
      <c r="AEE6674" s="88"/>
      <c r="AEF6674" s="88"/>
      <c r="AEG6674" s="88"/>
      <c r="AEH6674" s="88"/>
      <c r="AEI6674" s="88"/>
      <c r="AEJ6674" s="88"/>
      <c r="AEK6674" s="88"/>
      <c r="AEL6674" s="88"/>
      <c r="AEM6674" s="88"/>
      <c r="AEN6674" s="88"/>
      <c r="AEO6674" s="88"/>
      <c r="AEP6674" s="88"/>
      <c r="AEQ6674" s="88"/>
      <c r="AER6674" s="88"/>
      <c r="AES6674" s="88"/>
      <c r="AET6674" s="88"/>
      <c r="AEU6674" s="88"/>
      <c r="AEV6674" s="88"/>
      <c r="AEW6674" s="88"/>
      <c r="AEX6674" s="88"/>
      <c r="AEY6674" s="88"/>
      <c r="AEZ6674" s="88"/>
      <c r="AFA6674" s="88"/>
      <c r="AFB6674" s="88"/>
      <c r="AFC6674" s="88"/>
      <c r="AFD6674" s="88"/>
      <c r="AFE6674" s="88"/>
      <c r="AFF6674" s="88"/>
      <c r="AFG6674" s="88"/>
      <c r="AFH6674" s="88"/>
      <c r="AFI6674" s="88"/>
      <c r="AFJ6674" s="88"/>
      <c r="AFK6674" s="88"/>
      <c r="AFL6674" s="88"/>
      <c r="AFM6674" s="88"/>
      <c r="AFN6674" s="88"/>
      <c r="AFO6674" s="88"/>
      <c r="AFP6674" s="88"/>
      <c r="AFQ6674" s="88"/>
      <c r="AFR6674" s="88"/>
      <c r="AFS6674" s="88"/>
      <c r="AFT6674" s="88"/>
      <c r="AFU6674" s="88"/>
      <c r="AFV6674" s="88"/>
      <c r="AFW6674" s="88"/>
      <c r="AFX6674" s="88"/>
      <c r="AFY6674" s="88"/>
      <c r="AFZ6674" s="88"/>
      <c r="AGA6674" s="88"/>
      <c r="AGB6674" s="88"/>
      <c r="AGC6674" s="88"/>
      <c r="AGD6674" s="88"/>
      <c r="AGE6674" s="88"/>
      <c r="AGF6674" s="88"/>
      <c r="AGG6674" s="88"/>
      <c r="AGH6674" s="88"/>
      <c r="AGI6674" s="88"/>
      <c r="AGJ6674" s="88"/>
      <c r="AGK6674" s="88"/>
      <c r="AGL6674" s="88"/>
      <c r="AGM6674" s="88"/>
      <c r="AGN6674" s="88"/>
      <c r="AGO6674" s="88"/>
      <c r="AGP6674" s="88"/>
      <c r="AGQ6674" s="88"/>
      <c r="AGR6674" s="88"/>
      <c r="AGS6674" s="88"/>
      <c r="AGT6674" s="88"/>
      <c r="AGU6674" s="88"/>
      <c r="AGV6674" s="88"/>
      <c r="AGW6674" s="88"/>
      <c r="AGX6674" s="88"/>
      <c r="AGY6674" s="88"/>
      <c r="AGZ6674" s="88"/>
      <c r="AHA6674" s="88"/>
      <c r="AHB6674" s="88"/>
      <c r="AHC6674" s="88"/>
      <c r="AHD6674" s="88"/>
      <c r="AHE6674" s="88"/>
      <c r="AHF6674" s="88"/>
      <c r="AHG6674" s="88"/>
      <c r="AHH6674" s="88"/>
      <c r="AHI6674" s="88"/>
      <c r="AHJ6674" s="88"/>
      <c r="AHK6674" s="88"/>
      <c r="AHL6674" s="88"/>
      <c r="AHM6674" s="88"/>
      <c r="AHN6674" s="88"/>
      <c r="AHO6674" s="88"/>
      <c r="AHP6674" s="88"/>
      <c r="AHQ6674" s="88"/>
      <c r="AHR6674" s="88"/>
      <c r="AHS6674" s="88"/>
      <c r="AHT6674" s="88"/>
      <c r="AHU6674" s="88"/>
      <c r="AHV6674" s="88"/>
      <c r="AHW6674" s="88"/>
      <c r="AHX6674" s="88"/>
      <c r="AHY6674" s="88"/>
      <c r="AHZ6674" s="88"/>
      <c r="AIA6674" s="88"/>
      <c r="AIB6674" s="88"/>
      <c r="AIC6674" s="88"/>
      <c r="AID6674" s="88"/>
      <c r="AIE6674" s="88"/>
      <c r="AIF6674" s="88"/>
      <c r="AIG6674" s="88"/>
      <c r="AIH6674" s="88"/>
      <c r="AII6674" s="88"/>
      <c r="AIJ6674" s="88"/>
      <c r="AIK6674" s="88"/>
      <c r="AIL6674" s="88"/>
      <c r="AIM6674" s="88"/>
      <c r="AIN6674" s="88"/>
      <c r="AIO6674" s="88"/>
      <c r="AIP6674" s="88"/>
      <c r="AIQ6674" s="88"/>
      <c r="AIR6674" s="88"/>
      <c r="AIS6674" s="88"/>
      <c r="AIT6674" s="88"/>
      <c r="AIU6674" s="88"/>
      <c r="AIV6674" s="88"/>
      <c r="AIW6674" s="88"/>
      <c r="AIX6674" s="88"/>
      <c r="AIY6674" s="88"/>
      <c r="AIZ6674" s="88"/>
      <c r="AJA6674" s="88"/>
      <c r="AJB6674" s="88"/>
      <c r="AJC6674" s="88"/>
      <c r="AJD6674" s="88"/>
      <c r="AJE6674" s="88"/>
      <c r="AJF6674" s="88"/>
      <c r="AJG6674" s="88"/>
      <c r="AJH6674" s="88"/>
      <c r="AJI6674" s="88"/>
      <c r="AJJ6674" s="88"/>
      <c r="AJK6674" s="88"/>
      <c r="AJL6674" s="88"/>
      <c r="AJM6674" s="88"/>
      <c r="AJN6674" s="88"/>
      <c r="AJO6674" s="88"/>
      <c r="AJP6674" s="88"/>
      <c r="AJQ6674" s="88"/>
      <c r="AJR6674" s="88"/>
      <c r="AJS6674" s="88"/>
      <c r="AJT6674" s="88"/>
      <c r="AJU6674" s="88"/>
      <c r="AJV6674" s="88"/>
      <c r="AJW6674" s="88"/>
      <c r="AJX6674" s="88"/>
      <c r="AJY6674" s="88"/>
      <c r="AJZ6674" s="88"/>
      <c r="AKA6674" s="88"/>
      <c r="AKB6674" s="88"/>
      <c r="AKC6674" s="88"/>
      <c r="AKD6674" s="88"/>
      <c r="AKE6674" s="88"/>
      <c r="AKF6674" s="88"/>
      <c r="AKG6674" s="88"/>
      <c r="AKH6674" s="88"/>
      <c r="AKI6674" s="88"/>
      <c r="AKJ6674" s="88"/>
      <c r="AKK6674" s="88"/>
      <c r="AKL6674" s="88"/>
      <c r="AKM6674" s="88"/>
      <c r="AKN6674" s="88"/>
      <c r="AKO6674" s="88"/>
      <c r="AKP6674" s="88"/>
      <c r="AKQ6674" s="88"/>
      <c r="AKR6674" s="88"/>
      <c r="AKS6674" s="88"/>
      <c r="AKT6674" s="88"/>
      <c r="AKU6674" s="88"/>
      <c r="AKV6674" s="88"/>
      <c r="AKW6674" s="88"/>
      <c r="AKX6674" s="88"/>
      <c r="AKY6674" s="88"/>
      <c r="AKZ6674" s="88"/>
      <c r="ALA6674" s="88"/>
      <c r="ALB6674" s="88"/>
      <c r="ALC6674" s="88"/>
      <c r="ALD6674" s="88"/>
      <c r="ALE6674" s="88"/>
      <c r="ALF6674" s="88"/>
      <c r="ALG6674" s="88"/>
      <c r="ALH6674" s="88"/>
      <c r="ALI6674" s="88"/>
      <c r="ALJ6674" s="88"/>
      <c r="ALK6674" s="88"/>
      <c r="ALL6674" s="88"/>
      <c r="ALM6674" s="88"/>
      <c r="ALN6674" s="88"/>
      <c r="ALO6674" s="88"/>
      <c r="ALP6674" s="88"/>
      <c r="ALQ6674" s="88"/>
      <c r="ALR6674" s="88"/>
      <c r="ALS6674" s="88"/>
      <c r="ALT6674" s="88"/>
      <c r="ALU6674" s="88"/>
      <c r="ALV6674" s="88"/>
      <c r="ALW6674" s="88"/>
      <c r="ALX6674" s="88"/>
      <c r="ALY6674" s="88"/>
      <c r="ALZ6674" s="88"/>
      <c r="AMA6674" s="88"/>
      <c r="AMB6674" s="88"/>
      <c r="AMC6674" s="88"/>
      <c r="AMD6674" s="88"/>
      <c r="AME6674" s="88"/>
      <c r="AMF6674" s="88"/>
      <c r="AMG6674" s="88"/>
      <c r="AMH6674" s="88"/>
      <c r="AMI6674" s="88"/>
      <c r="AMJ6674" s="88"/>
      <c r="AMK6674" s="88"/>
      <c r="AML6674" s="88"/>
      <c r="AMM6674" s="88"/>
      <c r="AMN6674" s="88"/>
      <c r="AMO6674" s="88"/>
    </row>
    <row r="6675" spans="1:1029" s="104" customFormat="1" x14ac:dyDescent="0.35">
      <c r="A6675" s="21">
        <v>10141103</v>
      </c>
      <c r="B6675" s="158" t="s">
        <v>725</v>
      </c>
      <c r="C6675" s="115" t="s">
        <v>710</v>
      </c>
      <c r="D6675" s="142" t="s">
        <v>757</v>
      </c>
      <c r="E6675" s="114" t="str">
        <f t="shared" si="1249"/>
        <v>TRANSFORMADOR MARCA:ASTOR PT 147 PT 147</v>
      </c>
      <c r="F6675" s="124"/>
      <c r="G6675" s="142" t="s">
        <v>757</v>
      </c>
      <c r="H6675" s="57" t="s">
        <v>756</v>
      </c>
      <c r="I6675" s="22"/>
      <c r="J6675" s="57"/>
      <c r="K6675" s="129" t="s">
        <v>755</v>
      </c>
      <c r="L6675" s="142" t="s">
        <v>754</v>
      </c>
      <c r="M6675" s="21">
        <v>315</v>
      </c>
      <c r="N6675" s="124">
        <v>33</v>
      </c>
      <c r="O6675" s="21">
        <v>0.4</v>
      </c>
      <c r="P6675" s="124" t="s">
        <v>514</v>
      </c>
      <c r="Q6675" s="57">
        <v>2017</v>
      </c>
      <c r="R6675" s="21" t="s">
        <v>499</v>
      </c>
      <c r="S6675" s="124" t="s">
        <v>753</v>
      </c>
      <c r="T6675" s="116">
        <v>1039</v>
      </c>
      <c r="U6675" s="111">
        <v>45</v>
      </c>
      <c r="V6675" s="113">
        <f t="shared" si="1250"/>
        <v>1039</v>
      </c>
      <c r="W6675" s="113">
        <f t="shared" si="1251"/>
        <v>0</v>
      </c>
      <c r="X6675" s="112">
        <f t="shared" si="1252"/>
        <v>0</v>
      </c>
      <c r="Y6675" s="111"/>
      <c r="Z6675" s="110">
        <f t="shared" si="1248"/>
        <v>45</v>
      </c>
      <c r="AA6675" s="109">
        <f t="shared" si="1253"/>
        <v>51.95</v>
      </c>
      <c r="AB6675" s="109">
        <f t="shared" si="1254"/>
        <v>51950</v>
      </c>
      <c r="AC6675" s="108">
        <f t="shared" si="1255"/>
        <v>987.05</v>
      </c>
      <c r="AD6675" s="107">
        <f t="shared" si="1256"/>
        <v>2.2222222222222223E-2</v>
      </c>
      <c r="AE6675" s="106">
        <f t="shared" si="1257"/>
        <v>21.934444444444445</v>
      </c>
      <c r="AF6675" s="105">
        <f t="shared" si="1258"/>
        <v>21.934444444444445</v>
      </c>
      <c r="AG6675" s="105">
        <f t="shared" si="1259"/>
        <v>1017.0655555555555</v>
      </c>
      <c r="AH6675" s="88"/>
      <c r="AI6675" s="88"/>
      <c r="AJ6675" s="88"/>
      <c r="AK6675" s="88"/>
      <c r="AL6675" s="88"/>
      <c r="AM6675" s="88"/>
      <c r="AN6675" s="88"/>
      <c r="AO6675" s="88"/>
      <c r="AP6675" s="88"/>
      <c r="AQ6675" s="88"/>
      <c r="AR6675" s="88"/>
      <c r="AS6675" s="88"/>
      <c r="AT6675" s="88"/>
      <c r="AU6675" s="88"/>
      <c r="AV6675" s="88"/>
      <c r="AW6675" s="88"/>
      <c r="AX6675" s="88"/>
      <c r="AY6675" s="88"/>
      <c r="AZ6675" s="88"/>
      <c r="BA6675" s="88"/>
      <c r="BB6675" s="88"/>
      <c r="BC6675" s="88"/>
      <c r="BD6675" s="88"/>
      <c r="BE6675" s="88"/>
      <c r="BF6675" s="88"/>
      <c r="BG6675" s="88"/>
      <c r="BH6675" s="88"/>
      <c r="BI6675" s="88"/>
      <c r="BJ6675" s="88"/>
      <c r="BK6675" s="88"/>
      <c r="BL6675" s="88"/>
      <c r="BM6675" s="88"/>
      <c r="BN6675" s="88"/>
      <c r="BO6675" s="88"/>
      <c r="BP6675" s="88"/>
      <c r="BQ6675" s="88"/>
      <c r="BR6675" s="88"/>
      <c r="BS6675" s="88"/>
      <c r="BT6675" s="88"/>
      <c r="BU6675" s="88"/>
      <c r="BV6675" s="88"/>
      <c r="BW6675" s="88"/>
      <c r="BX6675" s="88"/>
      <c r="BY6675" s="88"/>
      <c r="BZ6675" s="88"/>
      <c r="CA6675" s="88"/>
      <c r="CB6675" s="88"/>
      <c r="CC6675" s="88"/>
      <c r="CD6675" s="88"/>
      <c r="CE6675" s="88"/>
      <c r="CF6675" s="88"/>
      <c r="CG6675" s="88"/>
      <c r="CH6675" s="88"/>
      <c r="CI6675" s="88"/>
      <c r="CJ6675" s="88"/>
      <c r="CK6675" s="88"/>
      <c r="CL6675" s="88"/>
      <c r="CM6675" s="88"/>
      <c r="CN6675" s="88"/>
      <c r="CO6675" s="88"/>
      <c r="CP6675" s="88"/>
      <c r="CQ6675" s="88"/>
      <c r="CR6675" s="88"/>
      <c r="CS6675" s="88"/>
      <c r="CT6675" s="88"/>
      <c r="CU6675" s="88"/>
      <c r="CV6675" s="88"/>
      <c r="CW6675" s="88"/>
      <c r="CX6675" s="88"/>
      <c r="CY6675" s="88"/>
      <c r="CZ6675" s="88"/>
      <c r="DA6675" s="88"/>
      <c r="DB6675" s="88"/>
      <c r="DC6675" s="88"/>
      <c r="DD6675" s="88"/>
      <c r="DE6675" s="88"/>
      <c r="DF6675" s="88"/>
      <c r="DG6675" s="88"/>
      <c r="DH6675" s="88"/>
      <c r="DI6675" s="88"/>
      <c r="DJ6675" s="88"/>
      <c r="DK6675" s="88"/>
      <c r="DL6675" s="88"/>
      <c r="DM6675" s="88"/>
      <c r="DN6675" s="88"/>
      <c r="DO6675" s="88"/>
      <c r="DP6675" s="88"/>
      <c r="DQ6675" s="88"/>
      <c r="DR6675" s="88"/>
      <c r="DS6675" s="88"/>
      <c r="DT6675" s="88"/>
      <c r="DU6675" s="88"/>
      <c r="DV6675" s="88"/>
      <c r="DW6675" s="88"/>
      <c r="DX6675" s="88"/>
      <c r="DY6675" s="88"/>
      <c r="DZ6675" s="88"/>
      <c r="EA6675" s="88"/>
      <c r="EB6675" s="88"/>
      <c r="EC6675" s="88"/>
      <c r="ED6675" s="88"/>
      <c r="EE6675" s="88"/>
      <c r="EF6675" s="88"/>
      <c r="EG6675" s="88"/>
      <c r="EH6675" s="88"/>
      <c r="EI6675" s="88"/>
      <c r="EJ6675" s="88"/>
      <c r="EK6675" s="88"/>
      <c r="EL6675" s="88"/>
      <c r="EM6675" s="88"/>
      <c r="EN6675" s="88"/>
      <c r="EO6675" s="88"/>
      <c r="EP6675" s="88"/>
      <c r="EQ6675" s="88"/>
      <c r="ER6675" s="88"/>
      <c r="ES6675" s="88"/>
      <c r="ET6675" s="88"/>
      <c r="EU6675" s="88"/>
      <c r="EV6675" s="88"/>
      <c r="EW6675" s="88"/>
      <c r="EX6675" s="88"/>
      <c r="EY6675" s="88"/>
      <c r="EZ6675" s="88"/>
      <c r="FA6675" s="88"/>
      <c r="FB6675" s="88"/>
      <c r="FC6675" s="88"/>
      <c r="FD6675" s="88"/>
      <c r="FE6675" s="88"/>
      <c r="FF6675" s="88"/>
      <c r="FG6675" s="88"/>
      <c r="FH6675" s="88"/>
      <c r="FI6675" s="88"/>
      <c r="FJ6675" s="88"/>
      <c r="FK6675" s="88"/>
      <c r="FL6675" s="88"/>
      <c r="FM6675" s="88"/>
      <c r="FN6675" s="88"/>
      <c r="FO6675" s="88"/>
      <c r="FP6675" s="88"/>
      <c r="FQ6675" s="88"/>
      <c r="FR6675" s="88"/>
      <c r="FS6675" s="88"/>
      <c r="FT6675" s="88"/>
      <c r="FU6675" s="88"/>
      <c r="FV6675" s="88"/>
      <c r="FW6675" s="88"/>
      <c r="FX6675" s="88"/>
      <c r="FY6675" s="88"/>
      <c r="FZ6675" s="88"/>
      <c r="GA6675" s="88"/>
      <c r="GB6675" s="88"/>
      <c r="GC6675" s="88"/>
      <c r="GD6675" s="88"/>
      <c r="GE6675" s="88"/>
      <c r="GF6675" s="88"/>
      <c r="GG6675" s="88"/>
      <c r="GH6675" s="88"/>
      <c r="GI6675" s="88"/>
      <c r="GJ6675" s="88"/>
      <c r="GK6675" s="88"/>
      <c r="GL6675" s="88"/>
      <c r="GM6675" s="88"/>
      <c r="GN6675" s="88"/>
      <c r="GO6675" s="88"/>
      <c r="GP6675" s="88"/>
      <c r="GQ6675" s="88"/>
      <c r="GR6675" s="88"/>
      <c r="GS6675" s="88"/>
      <c r="GT6675" s="88"/>
      <c r="GU6675" s="88"/>
      <c r="GV6675" s="88"/>
      <c r="GW6675" s="88"/>
      <c r="GX6675" s="88"/>
      <c r="GY6675" s="88"/>
      <c r="GZ6675" s="88"/>
      <c r="HA6675" s="88"/>
      <c r="HB6675" s="88"/>
      <c r="HC6675" s="88"/>
      <c r="HD6675" s="88"/>
      <c r="HE6675" s="88"/>
      <c r="HF6675" s="88"/>
      <c r="HG6675" s="88"/>
      <c r="HH6675" s="88"/>
      <c r="HI6675" s="88"/>
      <c r="HJ6675" s="88"/>
      <c r="HK6675" s="88"/>
      <c r="HL6675" s="88"/>
      <c r="HM6675" s="88"/>
      <c r="HN6675" s="88"/>
      <c r="HO6675" s="88"/>
      <c r="HP6675" s="88"/>
      <c r="HQ6675" s="88"/>
      <c r="HR6675" s="88"/>
      <c r="HS6675" s="88"/>
      <c r="HT6675" s="88"/>
      <c r="HU6675" s="88"/>
      <c r="HV6675" s="88"/>
      <c r="HW6675" s="88"/>
      <c r="HX6675" s="88"/>
      <c r="HY6675" s="88"/>
      <c r="HZ6675" s="88"/>
      <c r="IA6675" s="88"/>
      <c r="IB6675" s="88"/>
      <c r="IC6675" s="88"/>
      <c r="ID6675" s="88"/>
      <c r="IE6675" s="88"/>
      <c r="IF6675" s="88"/>
      <c r="IG6675" s="88"/>
      <c r="IH6675" s="88"/>
      <c r="II6675" s="88"/>
      <c r="IJ6675" s="88"/>
      <c r="IK6675" s="88"/>
      <c r="IL6675" s="88"/>
      <c r="IM6675" s="88"/>
      <c r="IN6675" s="88"/>
      <c r="IO6675" s="88"/>
      <c r="IP6675" s="88"/>
      <c r="IQ6675" s="88"/>
      <c r="IR6675" s="88"/>
      <c r="IS6675" s="88"/>
      <c r="IT6675" s="88"/>
      <c r="IU6675" s="88"/>
      <c r="IV6675" s="88"/>
      <c r="IW6675" s="88"/>
      <c r="IX6675" s="88"/>
      <c r="IY6675" s="88"/>
      <c r="IZ6675" s="88"/>
      <c r="JA6675" s="88"/>
      <c r="JB6675" s="88"/>
      <c r="JC6675" s="88"/>
      <c r="JD6675" s="88"/>
      <c r="JE6675" s="88"/>
      <c r="JF6675" s="88"/>
      <c r="JG6675" s="88"/>
      <c r="JH6675" s="88"/>
      <c r="JI6675" s="88"/>
      <c r="JJ6675" s="88"/>
      <c r="JK6675" s="88"/>
      <c r="JL6675" s="88"/>
      <c r="JM6675" s="88"/>
      <c r="JN6675" s="88"/>
      <c r="JO6675" s="88"/>
      <c r="JP6675" s="88"/>
      <c r="JQ6675" s="88"/>
      <c r="JR6675" s="88"/>
      <c r="JS6675" s="88"/>
      <c r="JT6675" s="88"/>
      <c r="JU6675" s="88"/>
      <c r="JV6675" s="88"/>
      <c r="JW6675" s="88"/>
      <c r="JX6675" s="88"/>
      <c r="JY6675" s="88"/>
      <c r="JZ6675" s="88"/>
      <c r="KA6675" s="88"/>
      <c r="KB6675" s="88"/>
      <c r="KC6675" s="88"/>
      <c r="KD6675" s="88"/>
      <c r="KE6675" s="88"/>
      <c r="KF6675" s="88"/>
      <c r="KG6675" s="88"/>
      <c r="KH6675" s="88"/>
      <c r="KI6675" s="88"/>
      <c r="KJ6675" s="88"/>
      <c r="KK6675" s="88"/>
      <c r="KL6675" s="88"/>
      <c r="KM6675" s="88"/>
      <c r="KN6675" s="88"/>
      <c r="KO6675" s="88"/>
      <c r="KP6675" s="88"/>
      <c r="KQ6675" s="88"/>
      <c r="KR6675" s="88"/>
      <c r="KS6675" s="88"/>
      <c r="KT6675" s="88"/>
      <c r="KU6675" s="88"/>
      <c r="KV6675" s="88"/>
      <c r="KW6675" s="88"/>
      <c r="KX6675" s="88"/>
      <c r="KY6675" s="88"/>
      <c r="KZ6675" s="88"/>
      <c r="LA6675" s="88"/>
      <c r="LB6675" s="88"/>
      <c r="LC6675" s="88"/>
      <c r="LD6675" s="88"/>
      <c r="LE6675" s="88"/>
      <c r="LF6675" s="88"/>
      <c r="LG6675" s="88"/>
      <c r="LH6675" s="88"/>
      <c r="LI6675" s="88"/>
      <c r="LJ6675" s="88"/>
      <c r="LK6675" s="88"/>
      <c r="LL6675" s="88"/>
      <c r="LM6675" s="88"/>
      <c r="LN6675" s="88"/>
      <c r="LO6675" s="88"/>
      <c r="LP6675" s="88"/>
      <c r="LQ6675" s="88"/>
      <c r="LR6675" s="88"/>
      <c r="LS6675" s="88"/>
      <c r="LT6675" s="88"/>
      <c r="LU6675" s="88"/>
      <c r="LV6675" s="88"/>
      <c r="LW6675" s="88"/>
      <c r="LX6675" s="88"/>
      <c r="LY6675" s="88"/>
      <c r="LZ6675" s="88"/>
      <c r="MA6675" s="88"/>
      <c r="MB6675" s="88"/>
      <c r="MC6675" s="88"/>
      <c r="MD6675" s="88"/>
      <c r="ME6675" s="88"/>
      <c r="MF6675" s="88"/>
      <c r="MG6675" s="88"/>
      <c r="MH6675" s="88"/>
      <c r="MI6675" s="88"/>
      <c r="MJ6675" s="88"/>
      <c r="MK6675" s="88"/>
      <c r="ML6675" s="88"/>
      <c r="MM6675" s="88"/>
      <c r="MN6675" s="88"/>
      <c r="MO6675" s="88"/>
      <c r="MP6675" s="88"/>
      <c r="MQ6675" s="88"/>
      <c r="MR6675" s="88"/>
      <c r="MS6675" s="88"/>
      <c r="MT6675" s="88"/>
      <c r="MU6675" s="88"/>
      <c r="MV6675" s="88"/>
      <c r="MW6675" s="88"/>
      <c r="MX6675" s="88"/>
      <c r="MY6675" s="88"/>
      <c r="MZ6675" s="88"/>
      <c r="NA6675" s="88"/>
      <c r="NB6675" s="88"/>
      <c r="NC6675" s="88"/>
      <c r="ND6675" s="88"/>
      <c r="NE6675" s="88"/>
      <c r="NF6675" s="88"/>
      <c r="NG6675" s="88"/>
      <c r="NH6675" s="88"/>
      <c r="NI6675" s="88"/>
      <c r="NJ6675" s="88"/>
      <c r="NK6675" s="88"/>
      <c r="NL6675" s="88"/>
      <c r="NM6675" s="88"/>
      <c r="NN6675" s="88"/>
      <c r="NO6675" s="88"/>
      <c r="NP6675" s="88"/>
      <c r="NQ6675" s="88"/>
      <c r="NR6675" s="88"/>
      <c r="NS6675" s="88"/>
      <c r="NT6675" s="88"/>
      <c r="NU6675" s="88"/>
      <c r="NV6675" s="88"/>
      <c r="NW6675" s="88"/>
      <c r="NX6675" s="88"/>
      <c r="NY6675" s="88"/>
      <c r="NZ6675" s="88"/>
      <c r="OA6675" s="88"/>
      <c r="OB6675" s="88"/>
      <c r="OC6675" s="88"/>
      <c r="OD6675" s="88"/>
      <c r="OE6675" s="88"/>
      <c r="OF6675" s="88"/>
      <c r="OG6675" s="88"/>
      <c r="OH6675" s="88"/>
      <c r="OI6675" s="88"/>
      <c r="OJ6675" s="88"/>
      <c r="OK6675" s="88"/>
      <c r="OL6675" s="88"/>
      <c r="OM6675" s="88"/>
      <c r="ON6675" s="88"/>
      <c r="OO6675" s="88"/>
      <c r="OP6675" s="88"/>
      <c r="OQ6675" s="88"/>
      <c r="OR6675" s="88"/>
      <c r="OS6675" s="88"/>
      <c r="OT6675" s="88"/>
      <c r="OU6675" s="88"/>
      <c r="OV6675" s="88"/>
      <c r="OW6675" s="88"/>
      <c r="OX6675" s="88"/>
      <c r="OY6675" s="88"/>
      <c r="OZ6675" s="88"/>
      <c r="PA6675" s="88"/>
      <c r="PB6675" s="88"/>
      <c r="PC6675" s="88"/>
      <c r="PD6675" s="88"/>
      <c r="PE6675" s="88"/>
      <c r="PF6675" s="88"/>
      <c r="PG6675" s="88"/>
      <c r="PH6675" s="88"/>
      <c r="PI6675" s="88"/>
      <c r="PJ6675" s="88"/>
      <c r="PK6675" s="88"/>
      <c r="PL6675" s="88"/>
      <c r="PM6675" s="88"/>
      <c r="PN6675" s="88"/>
      <c r="PO6675" s="88"/>
      <c r="PP6675" s="88"/>
      <c r="PQ6675" s="88"/>
      <c r="PR6675" s="88"/>
      <c r="PS6675" s="88"/>
      <c r="PT6675" s="88"/>
      <c r="PU6675" s="88"/>
      <c r="PV6675" s="88"/>
      <c r="PW6675" s="88"/>
      <c r="PX6675" s="88"/>
      <c r="PY6675" s="88"/>
      <c r="PZ6675" s="88"/>
      <c r="QA6675" s="88"/>
      <c r="QB6675" s="88"/>
      <c r="QC6675" s="88"/>
      <c r="QD6675" s="88"/>
      <c r="QE6675" s="88"/>
      <c r="QF6675" s="88"/>
      <c r="QG6675" s="88"/>
      <c r="QH6675" s="88"/>
      <c r="QI6675" s="88"/>
      <c r="QJ6675" s="88"/>
      <c r="QK6675" s="88"/>
      <c r="QL6675" s="88"/>
      <c r="QM6675" s="88"/>
      <c r="QN6675" s="88"/>
      <c r="QO6675" s="88"/>
      <c r="QP6675" s="88"/>
      <c r="QQ6675" s="88"/>
      <c r="QR6675" s="88"/>
      <c r="QS6675" s="88"/>
      <c r="QT6675" s="88"/>
      <c r="QU6675" s="88"/>
      <c r="QV6675" s="88"/>
      <c r="QW6675" s="88"/>
      <c r="QX6675" s="88"/>
      <c r="QY6675" s="88"/>
      <c r="QZ6675" s="88"/>
      <c r="RA6675" s="88"/>
      <c r="RB6675" s="88"/>
      <c r="RC6675" s="88"/>
      <c r="RD6675" s="88"/>
      <c r="RE6675" s="88"/>
      <c r="RF6675" s="88"/>
      <c r="RG6675" s="88"/>
      <c r="RH6675" s="88"/>
      <c r="RI6675" s="88"/>
      <c r="RJ6675" s="88"/>
      <c r="RK6675" s="88"/>
      <c r="RL6675" s="88"/>
      <c r="RM6675" s="88"/>
      <c r="RN6675" s="88"/>
      <c r="RO6675" s="88"/>
      <c r="RP6675" s="88"/>
      <c r="RQ6675" s="88"/>
      <c r="RR6675" s="88"/>
      <c r="RS6675" s="88"/>
      <c r="RT6675" s="88"/>
      <c r="RU6675" s="88"/>
      <c r="RV6675" s="88"/>
      <c r="RW6675" s="88"/>
      <c r="RX6675" s="88"/>
      <c r="RY6675" s="88"/>
      <c r="RZ6675" s="88"/>
      <c r="SA6675" s="88"/>
      <c r="SB6675" s="88"/>
      <c r="SC6675" s="88"/>
      <c r="SD6675" s="88"/>
      <c r="SE6675" s="88"/>
      <c r="SF6675" s="88"/>
      <c r="SG6675" s="88"/>
      <c r="SH6675" s="88"/>
      <c r="SI6675" s="88"/>
      <c r="SJ6675" s="88"/>
      <c r="SK6675" s="88"/>
      <c r="SL6675" s="88"/>
      <c r="SM6675" s="88"/>
      <c r="SN6675" s="88"/>
      <c r="SO6675" s="88"/>
      <c r="SP6675" s="88"/>
      <c r="SQ6675" s="88"/>
      <c r="SR6675" s="88"/>
      <c r="SS6675" s="88"/>
      <c r="ST6675" s="88"/>
      <c r="SU6675" s="88"/>
      <c r="SV6675" s="88"/>
      <c r="SW6675" s="88"/>
      <c r="SX6675" s="88"/>
      <c r="SY6675" s="88"/>
      <c r="SZ6675" s="88"/>
      <c r="TA6675" s="88"/>
      <c r="TB6675" s="88"/>
      <c r="TC6675" s="88"/>
      <c r="TD6675" s="88"/>
      <c r="TE6675" s="88"/>
      <c r="TF6675" s="88"/>
      <c r="TG6675" s="88"/>
      <c r="TH6675" s="88"/>
      <c r="TI6675" s="88"/>
      <c r="TJ6675" s="88"/>
      <c r="TK6675" s="88"/>
      <c r="TL6675" s="88"/>
      <c r="TM6675" s="88"/>
      <c r="TN6675" s="88"/>
      <c r="TO6675" s="88"/>
      <c r="TP6675" s="88"/>
      <c r="TQ6675" s="88"/>
      <c r="TR6675" s="88"/>
      <c r="TS6675" s="88"/>
      <c r="TT6675" s="88"/>
      <c r="TU6675" s="88"/>
      <c r="TV6675" s="88"/>
      <c r="TW6675" s="88"/>
      <c r="TX6675" s="88"/>
      <c r="TY6675" s="88"/>
      <c r="TZ6675" s="88"/>
      <c r="UA6675" s="88"/>
      <c r="UB6675" s="88"/>
      <c r="UC6675" s="88"/>
      <c r="UD6675" s="88"/>
      <c r="UE6675" s="88"/>
      <c r="UF6675" s="88"/>
      <c r="UG6675" s="88"/>
      <c r="UH6675" s="88"/>
      <c r="UI6675" s="88"/>
      <c r="UJ6675" s="88"/>
      <c r="UK6675" s="88"/>
      <c r="UL6675" s="88"/>
      <c r="UM6675" s="88"/>
      <c r="UN6675" s="88"/>
      <c r="UO6675" s="88"/>
      <c r="UP6675" s="88"/>
      <c r="UQ6675" s="88"/>
      <c r="UR6675" s="88"/>
      <c r="US6675" s="88"/>
      <c r="UT6675" s="88"/>
      <c r="UU6675" s="88"/>
      <c r="UV6675" s="88"/>
      <c r="UW6675" s="88"/>
      <c r="UX6675" s="88"/>
      <c r="UY6675" s="88"/>
      <c r="UZ6675" s="88"/>
      <c r="VA6675" s="88"/>
      <c r="VB6675" s="88"/>
      <c r="VC6675" s="88"/>
      <c r="VD6675" s="88"/>
      <c r="VE6675" s="88"/>
      <c r="VF6675" s="88"/>
      <c r="VG6675" s="88"/>
      <c r="VH6675" s="88"/>
      <c r="VI6675" s="88"/>
      <c r="VJ6675" s="88"/>
      <c r="VK6675" s="88"/>
      <c r="VL6675" s="88"/>
      <c r="VM6675" s="88"/>
      <c r="VN6675" s="88"/>
      <c r="VO6675" s="88"/>
      <c r="VP6675" s="88"/>
      <c r="VQ6675" s="88"/>
      <c r="VR6675" s="88"/>
      <c r="VS6675" s="88"/>
      <c r="VT6675" s="88"/>
      <c r="VU6675" s="88"/>
      <c r="VV6675" s="88"/>
      <c r="VW6675" s="88"/>
      <c r="VX6675" s="88"/>
      <c r="VY6675" s="88"/>
      <c r="VZ6675" s="88"/>
      <c r="WA6675" s="88"/>
      <c r="WB6675" s="88"/>
      <c r="WC6675" s="88"/>
      <c r="WD6675" s="88"/>
      <c r="WE6675" s="88"/>
      <c r="WF6675" s="88"/>
      <c r="WG6675" s="88"/>
      <c r="WH6675" s="88"/>
      <c r="WI6675" s="88"/>
      <c r="WJ6675" s="88"/>
      <c r="WK6675" s="88"/>
      <c r="WL6675" s="88"/>
      <c r="WM6675" s="88"/>
      <c r="WN6675" s="88"/>
      <c r="WO6675" s="88"/>
      <c r="WP6675" s="88"/>
      <c r="WQ6675" s="88"/>
      <c r="WR6675" s="88"/>
      <c r="WS6675" s="88"/>
      <c r="WT6675" s="88"/>
      <c r="WU6675" s="88"/>
      <c r="WV6675" s="88"/>
      <c r="WW6675" s="88"/>
      <c r="WX6675" s="88"/>
      <c r="WY6675" s="88"/>
      <c r="WZ6675" s="88"/>
      <c r="XA6675" s="88"/>
      <c r="XB6675" s="88"/>
      <c r="XC6675" s="88"/>
      <c r="XD6675" s="88"/>
      <c r="XE6675" s="88"/>
      <c r="XF6675" s="88"/>
      <c r="XG6675" s="88"/>
      <c r="XH6675" s="88"/>
      <c r="XI6675" s="88"/>
      <c r="XJ6675" s="88"/>
      <c r="XK6675" s="88"/>
      <c r="XL6675" s="88"/>
      <c r="XM6675" s="88"/>
      <c r="XN6675" s="88"/>
      <c r="XO6675" s="88"/>
      <c r="XP6675" s="88"/>
      <c r="XQ6675" s="88"/>
      <c r="XR6675" s="88"/>
      <c r="XS6675" s="88"/>
      <c r="XT6675" s="88"/>
      <c r="XU6675" s="88"/>
      <c r="XV6675" s="88"/>
      <c r="XW6675" s="88"/>
      <c r="XX6675" s="88"/>
      <c r="XY6675" s="88"/>
      <c r="XZ6675" s="88"/>
      <c r="YA6675" s="88"/>
      <c r="YB6675" s="88"/>
      <c r="YC6675" s="88"/>
      <c r="YD6675" s="88"/>
      <c r="YE6675" s="88"/>
      <c r="YF6675" s="88"/>
      <c r="YG6675" s="88"/>
      <c r="YH6675" s="88"/>
      <c r="YI6675" s="88"/>
      <c r="YJ6675" s="88"/>
      <c r="YK6675" s="88"/>
      <c r="YL6675" s="88"/>
      <c r="YM6675" s="88"/>
      <c r="YN6675" s="88"/>
      <c r="YO6675" s="88"/>
      <c r="YP6675" s="88"/>
      <c r="YQ6675" s="88"/>
      <c r="YR6675" s="88"/>
      <c r="YS6675" s="88"/>
      <c r="YT6675" s="88"/>
      <c r="YU6675" s="88"/>
      <c r="YV6675" s="88"/>
      <c r="YW6675" s="88"/>
      <c r="YX6675" s="88"/>
      <c r="YY6675" s="88"/>
      <c r="YZ6675" s="88"/>
      <c r="ZA6675" s="88"/>
      <c r="ZB6675" s="88"/>
      <c r="ZC6675" s="88"/>
      <c r="ZD6675" s="88"/>
      <c r="ZE6675" s="88"/>
      <c r="ZF6675" s="88"/>
      <c r="ZG6675" s="88"/>
      <c r="ZH6675" s="88"/>
      <c r="ZI6675" s="88"/>
      <c r="ZJ6675" s="88"/>
      <c r="ZK6675" s="88"/>
      <c r="ZL6675" s="88"/>
      <c r="ZM6675" s="88"/>
      <c r="ZN6675" s="88"/>
      <c r="ZO6675" s="88"/>
      <c r="ZP6675" s="88"/>
      <c r="ZQ6675" s="88"/>
      <c r="ZR6675" s="88"/>
      <c r="ZS6675" s="88"/>
      <c r="ZT6675" s="88"/>
      <c r="ZU6675" s="88"/>
      <c r="ZV6675" s="88"/>
      <c r="ZW6675" s="88"/>
      <c r="ZX6675" s="88"/>
      <c r="ZY6675" s="88"/>
      <c r="ZZ6675" s="88"/>
      <c r="AAA6675" s="88"/>
      <c r="AAB6675" s="88"/>
      <c r="AAC6675" s="88"/>
      <c r="AAD6675" s="88"/>
      <c r="AAE6675" s="88"/>
      <c r="AAF6675" s="88"/>
      <c r="AAG6675" s="88"/>
      <c r="AAH6675" s="88"/>
      <c r="AAI6675" s="88"/>
      <c r="AAJ6675" s="88"/>
      <c r="AAK6675" s="88"/>
      <c r="AAL6675" s="88"/>
      <c r="AAM6675" s="88"/>
      <c r="AAN6675" s="88"/>
      <c r="AAO6675" s="88"/>
      <c r="AAP6675" s="88"/>
      <c r="AAQ6675" s="88"/>
      <c r="AAR6675" s="88"/>
      <c r="AAS6675" s="88"/>
      <c r="AAT6675" s="88"/>
      <c r="AAU6675" s="88"/>
      <c r="AAV6675" s="88"/>
      <c r="AAW6675" s="88"/>
      <c r="AAX6675" s="88"/>
      <c r="AAY6675" s="88"/>
      <c r="AAZ6675" s="88"/>
      <c r="ABA6675" s="88"/>
      <c r="ABB6675" s="88"/>
      <c r="ABC6675" s="88"/>
      <c r="ABD6675" s="88"/>
      <c r="ABE6675" s="88"/>
      <c r="ABF6675" s="88"/>
      <c r="ABG6675" s="88"/>
      <c r="ABH6675" s="88"/>
      <c r="ABI6675" s="88"/>
      <c r="ABJ6675" s="88"/>
      <c r="ABK6675" s="88"/>
      <c r="ABL6675" s="88"/>
      <c r="ABM6675" s="88"/>
      <c r="ABN6675" s="88"/>
      <c r="ABO6675" s="88"/>
      <c r="ABP6675" s="88"/>
      <c r="ABQ6675" s="88"/>
      <c r="ABR6675" s="88"/>
      <c r="ABS6675" s="88"/>
      <c r="ABT6675" s="88"/>
      <c r="ABU6675" s="88"/>
      <c r="ABV6675" s="88"/>
      <c r="ABW6675" s="88"/>
      <c r="ABX6675" s="88"/>
      <c r="ABY6675" s="88"/>
      <c r="ABZ6675" s="88"/>
      <c r="ACA6675" s="88"/>
      <c r="ACB6675" s="88"/>
      <c r="ACC6675" s="88"/>
      <c r="ACD6675" s="88"/>
      <c r="ACE6675" s="88"/>
      <c r="ACF6675" s="88"/>
      <c r="ACG6675" s="88"/>
      <c r="ACH6675" s="88"/>
      <c r="ACI6675" s="88"/>
      <c r="ACJ6675" s="88"/>
      <c r="ACK6675" s="88"/>
      <c r="ACL6675" s="88"/>
      <c r="ACM6675" s="88"/>
      <c r="ACN6675" s="88"/>
      <c r="ACO6675" s="88"/>
      <c r="ACP6675" s="88"/>
      <c r="ACQ6675" s="88"/>
      <c r="ACR6675" s="88"/>
      <c r="ACS6675" s="88"/>
      <c r="ACT6675" s="88"/>
      <c r="ACU6675" s="88"/>
      <c r="ACV6675" s="88"/>
      <c r="ACW6675" s="88"/>
      <c r="ACX6675" s="88"/>
      <c r="ACY6675" s="88"/>
      <c r="ACZ6675" s="88"/>
      <c r="ADA6675" s="88"/>
      <c r="ADB6675" s="88"/>
      <c r="ADC6675" s="88"/>
      <c r="ADD6675" s="88"/>
      <c r="ADE6675" s="88"/>
      <c r="ADF6675" s="88"/>
      <c r="ADG6675" s="88"/>
      <c r="ADH6675" s="88"/>
      <c r="ADI6675" s="88"/>
      <c r="ADJ6675" s="88"/>
      <c r="ADK6675" s="88"/>
      <c r="ADL6675" s="88"/>
      <c r="ADM6675" s="88"/>
      <c r="ADN6675" s="88"/>
      <c r="ADO6675" s="88"/>
      <c r="ADP6675" s="88"/>
      <c r="ADQ6675" s="88"/>
      <c r="ADR6675" s="88"/>
      <c r="ADS6675" s="88"/>
      <c r="ADT6675" s="88"/>
      <c r="ADU6675" s="88"/>
      <c r="ADV6675" s="88"/>
      <c r="ADW6675" s="88"/>
      <c r="ADX6675" s="88"/>
      <c r="ADY6675" s="88"/>
      <c r="ADZ6675" s="88"/>
      <c r="AEA6675" s="88"/>
      <c r="AEB6675" s="88"/>
      <c r="AEC6675" s="88"/>
      <c r="AED6675" s="88"/>
      <c r="AEE6675" s="88"/>
      <c r="AEF6675" s="88"/>
      <c r="AEG6675" s="88"/>
      <c r="AEH6675" s="88"/>
      <c r="AEI6675" s="88"/>
      <c r="AEJ6675" s="88"/>
      <c r="AEK6675" s="88"/>
      <c r="AEL6675" s="88"/>
      <c r="AEM6675" s="88"/>
      <c r="AEN6675" s="88"/>
      <c r="AEO6675" s="88"/>
      <c r="AEP6675" s="88"/>
      <c r="AEQ6675" s="88"/>
      <c r="AER6675" s="88"/>
      <c r="AES6675" s="88"/>
      <c r="AET6675" s="88"/>
      <c r="AEU6675" s="88"/>
      <c r="AEV6675" s="88"/>
      <c r="AEW6675" s="88"/>
      <c r="AEX6675" s="88"/>
      <c r="AEY6675" s="88"/>
      <c r="AEZ6675" s="88"/>
      <c r="AFA6675" s="88"/>
      <c r="AFB6675" s="88"/>
      <c r="AFC6675" s="88"/>
      <c r="AFD6675" s="88"/>
      <c r="AFE6675" s="88"/>
      <c r="AFF6675" s="88"/>
      <c r="AFG6675" s="88"/>
      <c r="AFH6675" s="88"/>
      <c r="AFI6675" s="88"/>
      <c r="AFJ6675" s="88"/>
      <c r="AFK6675" s="88"/>
      <c r="AFL6675" s="88"/>
      <c r="AFM6675" s="88"/>
      <c r="AFN6675" s="88"/>
      <c r="AFO6675" s="88"/>
      <c r="AFP6675" s="88"/>
      <c r="AFQ6675" s="88"/>
      <c r="AFR6675" s="88"/>
      <c r="AFS6675" s="88"/>
      <c r="AFT6675" s="88"/>
      <c r="AFU6675" s="88"/>
      <c r="AFV6675" s="88"/>
      <c r="AFW6675" s="88"/>
      <c r="AFX6675" s="88"/>
      <c r="AFY6675" s="88"/>
      <c r="AFZ6675" s="88"/>
      <c r="AGA6675" s="88"/>
      <c r="AGB6675" s="88"/>
      <c r="AGC6675" s="88"/>
      <c r="AGD6675" s="88"/>
      <c r="AGE6675" s="88"/>
      <c r="AGF6675" s="88"/>
      <c r="AGG6675" s="88"/>
      <c r="AGH6675" s="88"/>
      <c r="AGI6675" s="88"/>
      <c r="AGJ6675" s="88"/>
      <c r="AGK6675" s="88"/>
      <c r="AGL6675" s="88"/>
      <c r="AGM6675" s="88"/>
      <c r="AGN6675" s="88"/>
      <c r="AGO6675" s="88"/>
      <c r="AGP6675" s="88"/>
      <c r="AGQ6675" s="88"/>
      <c r="AGR6675" s="88"/>
      <c r="AGS6675" s="88"/>
      <c r="AGT6675" s="88"/>
      <c r="AGU6675" s="88"/>
      <c r="AGV6675" s="88"/>
      <c r="AGW6675" s="88"/>
      <c r="AGX6675" s="88"/>
      <c r="AGY6675" s="88"/>
      <c r="AGZ6675" s="88"/>
      <c r="AHA6675" s="88"/>
      <c r="AHB6675" s="88"/>
      <c r="AHC6675" s="88"/>
      <c r="AHD6675" s="88"/>
      <c r="AHE6675" s="88"/>
      <c r="AHF6675" s="88"/>
      <c r="AHG6675" s="88"/>
      <c r="AHH6675" s="88"/>
      <c r="AHI6675" s="88"/>
      <c r="AHJ6675" s="88"/>
      <c r="AHK6675" s="88"/>
      <c r="AHL6675" s="88"/>
      <c r="AHM6675" s="88"/>
      <c r="AHN6675" s="88"/>
      <c r="AHO6675" s="88"/>
      <c r="AHP6675" s="88"/>
      <c r="AHQ6675" s="88"/>
      <c r="AHR6675" s="88"/>
      <c r="AHS6675" s="88"/>
      <c r="AHT6675" s="88"/>
      <c r="AHU6675" s="88"/>
      <c r="AHV6675" s="88"/>
      <c r="AHW6675" s="88"/>
      <c r="AHX6675" s="88"/>
      <c r="AHY6675" s="88"/>
      <c r="AHZ6675" s="88"/>
      <c r="AIA6675" s="88"/>
      <c r="AIB6675" s="88"/>
      <c r="AIC6675" s="88"/>
      <c r="AID6675" s="88"/>
      <c r="AIE6675" s="88"/>
      <c r="AIF6675" s="88"/>
      <c r="AIG6675" s="88"/>
      <c r="AIH6675" s="88"/>
      <c r="AII6675" s="88"/>
      <c r="AIJ6675" s="88"/>
      <c r="AIK6675" s="88"/>
      <c r="AIL6675" s="88"/>
      <c r="AIM6675" s="88"/>
      <c r="AIN6675" s="88"/>
      <c r="AIO6675" s="88"/>
      <c r="AIP6675" s="88"/>
      <c r="AIQ6675" s="88"/>
      <c r="AIR6675" s="88"/>
      <c r="AIS6675" s="88"/>
      <c r="AIT6675" s="88"/>
      <c r="AIU6675" s="88"/>
      <c r="AIV6675" s="88"/>
      <c r="AIW6675" s="88"/>
      <c r="AIX6675" s="88"/>
      <c r="AIY6675" s="88"/>
      <c r="AIZ6675" s="88"/>
      <c r="AJA6675" s="88"/>
      <c r="AJB6675" s="88"/>
      <c r="AJC6675" s="88"/>
      <c r="AJD6675" s="88"/>
      <c r="AJE6675" s="88"/>
      <c r="AJF6675" s="88"/>
      <c r="AJG6675" s="88"/>
      <c r="AJH6675" s="88"/>
      <c r="AJI6675" s="88"/>
      <c r="AJJ6675" s="88"/>
      <c r="AJK6675" s="88"/>
      <c r="AJL6675" s="88"/>
      <c r="AJM6675" s="88"/>
      <c r="AJN6675" s="88"/>
      <c r="AJO6675" s="88"/>
      <c r="AJP6675" s="88"/>
      <c r="AJQ6675" s="88"/>
      <c r="AJR6675" s="88"/>
      <c r="AJS6675" s="88"/>
      <c r="AJT6675" s="88"/>
      <c r="AJU6675" s="88"/>
      <c r="AJV6675" s="88"/>
      <c r="AJW6675" s="88"/>
      <c r="AJX6675" s="88"/>
      <c r="AJY6675" s="88"/>
      <c r="AJZ6675" s="88"/>
      <c r="AKA6675" s="88"/>
      <c r="AKB6675" s="88"/>
      <c r="AKC6675" s="88"/>
      <c r="AKD6675" s="88"/>
      <c r="AKE6675" s="88"/>
      <c r="AKF6675" s="88"/>
      <c r="AKG6675" s="88"/>
      <c r="AKH6675" s="88"/>
      <c r="AKI6675" s="88"/>
      <c r="AKJ6675" s="88"/>
      <c r="AKK6675" s="88"/>
      <c r="AKL6675" s="88"/>
      <c r="AKM6675" s="88"/>
      <c r="AKN6675" s="88"/>
      <c r="AKO6675" s="88"/>
      <c r="AKP6675" s="88"/>
      <c r="AKQ6675" s="88"/>
      <c r="AKR6675" s="88"/>
      <c r="AKS6675" s="88"/>
      <c r="AKT6675" s="88"/>
      <c r="AKU6675" s="88"/>
      <c r="AKV6675" s="88"/>
      <c r="AKW6675" s="88"/>
      <c r="AKX6675" s="88"/>
      <c r="AKY6675" s="88"/>
      <c r="AKZ6675" s="88"/>
      <c r="ALA6675" s="88"/>
      <c r="ALB6675" s="88"/>
      <c r="ALC6675" s="88"/>
      <c r="ALD6675" s="88"/>
      <c r="ALE6675" s="88"/>
      <c r="ALF6675" s="88"/>
      <c r="ALG6675" s="88"/>
      <c r="ALH6675" s="88"/>
      <c r="ALI6675" s="88"/>
      <c r="ALJ6675" s="88"/>
      <c r="ALK6675" s="88"/>
      <c r="ALL6675" s="88"/>
      <c r="ALM6675" s="88"/>
      <c r="ALN6675" s="88"/>
      <c r="ALO6675" s="88"/>
      <c r="ALP6675" s="88"/>
      <c r="ALQ6675" s="88"/>
      <c r="ALR6675" s="88"/>
      <c r="ALS6675" s="88"/>
      <c r="ALT6675" s="88"/>
      <c r="ALU6675" s="88"/>
      <c r="ALV6675" s="88"/>
      <c r="ALW6675" s="88"/>
      <c r="ALX6675" s="88"/>
      <c r="ALY6675" s="88"/>
      <c r="ALZ6675" s="88"/>
      <c r="AMA6675" s="88"/>
      <c r="AMB6675" s="88"/>
      <c r="AMC6675" s="88"/>
      <c r="AMD6675" s="88"/>
      <c r="AME6675" s="88"/>
      <c r="AMF6675" s="88"/>
      <c r="AMG6675" s="88"/>
      <c r="AMH6675" s="88"/>
      <c r="AMI6675" s="88"/>
      <c r="AMJ6675" s="88"/>
      <c r="AMK6675" s="88"/>
      <c r="AML6675" s="88"/>
      <c r="AMM6675" s="88"/>
      <c r="AMN6675" s="88"/>
      <c r="AMO6675" s="88"/>
    </row>
    <row r="6676" spans="1:1029" s="104" customFormat="1" x14ac:dyDescent="0.35">
      <c r="A6676" s="21">
        <v>10141103</v>
      </c>
      <c r="B6676" s="158" t="s">
        <v>725</v>
      </c>
      <c r="C6676" s="115" t="s">
        <v>710</v>
      </c>
      <c r="D6676" s="124" t="s">
        <v>752</v>
      </c>
      <c r="E6676" s="114" t="str">
        <f t="shared" si="1249"/>
        <v>TRANSFORMADOR MARCA:POWERTECH PTS 175 PTS 175</v>
      </c>
      <c r="F6676" s="124"/>
      <c r="G6676" s="124" t="s">
        <v>752</v>
      </c>
      <c r="H6676" s="124" t="s">
        <v>751</v>
      </c>
      <c r="I6676" s="22"/>
      <c r="J6676" s="57"/>
      <c r="K6676" s="129" t="s">
        <v>750</v>
      </c>
      <c r="L6676" s="142" t="s">
        <v>749</v>
      </c>
      <c r="M6676" s="21">
        <v>160</v>
      </c>
      <c r="N6676" s="124">
        <v>33</v>
      </c>
      <c r="O6676" s="21">
        <v>0.4</v>
      </c>
      <c r="P6676" s="124" t="s">
        <v>514</v>
      </c>
      <c r="Q6676" s="142">
        <v>2017</v>
      </c>
      <c r="R6676" s="21" t="s">
        <v>295</v>
      </c>
      <c r="S6676" s="124" t="s">
        <v>748</v>
      </c>
      <c r="T6676" s="116">
        <v>991</v>
      </c>
      <c r="U6676" s="111">
        <v>45</v>
      </c>
      <c r="V6676" s="113">
        <f t="shared" si="1250"/>
        <v>991</v>
      </c>
      <c r="W6676" s="113">
        <f t="shared" si="1251"/>
        <v>0</v>
      </c>
      <c r="X6676" s="112">
        <f t="shared" si="1252"/>
        <v>0</v>
      </c>
      <c r="Y6676" s="111"/>
      <c r="Z6676" s="110">
        <f t="shared" si="1248"/>
        <v>45</v>
      </c>
      <c r="AA6676" s="109">
        <f t="shared" si="1253"/>
        <v>49.550000000000004</v>
      </c>
      <c r="AB6676" s="109">
        <f t="shared" si="1254"/>
        <v>49550.000000000007</v>
      </c>
      <c r="AC6676" s="108">
        <f t="shared" si="1255"/>
        <v>941.45</v>
      </c>
      <c r="AD6676" s="107">
        <f t="shared" si="1256"/>
        <v>2.2222222222222223E-2</v>
      </c>
      <c r="AE6676" s="106">
        <f t="shared" si="1257"/>
        <v>20.921111111111113</v>
      </c>
      <c r="AF6676" s="105">
        <f t="shared" si="1258"/>
        <v>20.921111111111113</v>
      </c>
      <c r="AG6676" s="105">
        <f t="shared" si="1259"/>
        <v>970.07888888888886</v>
      </c>
      <c r="AH6676" s="88"/>
      <c r="AI6676" s="88"/>
      <c r="AJ6676" s="88"/>
      <c r="AK6676" s="88"/>
      <c r="AL6676" s="88"/>
      <c r="AM6676" s="88"/>
      <c r="AN6676" s="88"/>
      <c r="AO6676" s="88"/>
      <c r="AP6676" s="88"/>
      <c r="AQ6676" s="88"/>
      <c r="AR6676" s="88"/>
      <c r="AS6676" s="88"/>
      <c r="AT6676" s="88"/>
      <c r="AU6676" s="88"/>
      <c r="AV6676" s="88"/>
      <c r="AW6676" s="88"/>
      <c r="AX6676" s="88"/>
      <c r="AY6676" s="88"/>
      <c r="AZ6676" s="88"/>
      <c r="BA6676" s="88"/>
      <c r="BB6676" s="88"/>
      <c r="BC6676" s="88"/>
      <c r="BD6676" s="88"/>
      <c r="BE6676" s="88"/>
      <c r="BF6676" s="88"/>
      <c r="BG6676" s="88"/>
      <c r="BH6676" s="88"/>
      <c r="BI6676" s="88"/>
      <c r="BJ6676" s="88"/>
      <c r="BK6676" s="88"/>
      <c r="BL6676" s="88"/>
      <c r="BM6676" s="88"/>
      <c r="BN6676" s="88"/>
      <c r="BO6676" s="88"/>
      <c r="BP6676" s="88"/>
      <c r="BQ6676" s="88"/>
      <c r="BR6676" s="88"/>
      <c r="BS6676" s="88"/>
      <c r="BT6676" s="88"/>
      <c r="BU6676" s="88"/>
      <c r="BV6676" s="88"/>
      <c r="BW6676" s="88"/>
      <c r="BX6676" s="88"/>
      <c r="BY6676" s="88"/>
      <c r="BZ6676" s="88"/>
      <c r="CA6676" s="88"/>
      <c r="CB6676" s="88"/>
      <c r="CC6676" s="88"/>
      <c r="CD6676" s="88"/>
      <c r="CE6676" s="88"/>
      <c r="CF6676" s="88"/>
      <c r="CG6676" s="88"/>
      <c r="CH6676" s="88"/>
      <c r="CI6676" s="88"/>
      <c r="CJ6676" s="88"/>
      <c r="CK6676" s="88"/>
      <c r="CL6676" s="88"/>
      <c r="CM6676" s="88"/>
      <c r="CN6676" s="88"/>
      <c r="CO6676" s="88"/>
      <c r="CP6676" s="88"/>
      <c r="CQ6676" s="88"/>
      <c r="CR6676" s="88"/>
      <c r="CS6676" s="88"/>
      <c r="CT6676" s="88"/>
      <c r="CU6676" s="88"/>
      <c r="CV6676" s="88"/>
      <c r="CW6676" s="88"/>
      <c r="CX6676" s="88"/>
      <c r="CY6676" s="88"/>
      <c r="CZ6676" s="88"/>
      <c r="DA6676" s="88"/>
      <c r="DB6676" s="88"/>
      <c r="DC6676" s="88"/>
      <c r="DD6676" s="88"/>
      <c r="DE6676" s="88"/>
      <c r="DF6676" s="88"/>
      <c r="DG6676" s="88"/>
      <c r="DH6676" s="88"/>
      <c r="DI6676" s="88"/>
      <c r="DJ6676" s="88"/>
      <c r="DK6676" s="88"/>
      <c r="DL6676" s="88"/>
      <c r="DM6676" s="88"/>
      <c r="DN6676" s="88"/>
      <c r="DO6676" s="88"/>
      <c r="DP6676" s="88"/>
      <c r="DQ6676" s="88"/>
      <c r="DR6676" s="88"/>
      <c r="DS6676" s="88"/>
      <c r="DT6676" s="88"/>
      <c r="DU6676" s="88"/>
      <c r="DV6676" s="88"/>
      <c r="DW6676" s="88"/>
      <c r="DX6676" s="88"/>
      <c r="DY6676" s="88"/>
      <c r="DZ6676" s="88"/>
      <c r="EA6676" s="88"/>
      <c r="EB6676" s="88"/>
      <c r="EC6676" s="88"/>
      <c r="ED6676" s="88"/>
      <c r="EE6676" s="88"/>
      <c r="EF6676" s="88"/>
      <c r="EG6676" s="88"/>
      <c r="EH6676" s="88"/>
      <c r="EI6676" s="88"/>
      <c r="EJ6676" s="88"/>
      <c r="EK6676" s="88"/>
      <c r="EL6676" s="88"/>
      <c r="EM6676" s="88"/>
      <c r="EN6676" s="88"/>
      <c r="EO6676" s="88"/>
      <c r="EP6676" s="88"/>
      <c r="EQ6676" s="88"/>
      <c r="ER6676" s="88"/>
      <c r="ES6676" s="88"/>
      <c r="ET6676" s="88"/>
      <c r="EU6676" s="88"/>
      <c r="EV6676" s="88"/>
      <c r="EW6676" s="88"/>
      <c r="EX6676" s="88"/>
      <c r="EY6676" s="88"/>
      <c r="EZ6676" s="88"/>
      <c r="FA6676" s="88"/>
      <c r="FB6676" s="88"/>
      <c r="FC6676" s="88"/>
      <c r="FD6676" s="88"/>
      <c r="FE6676" s="88"/>
      <c r="FF6676" s="88"/>
      <c r="FG6676" s="88"/>
      <c r="FH6676" s="88"/>
      <c r="FI6676" s="88"/>
      <c r="FJ6676" s="88"/>
      <c r="FK6676" s="88"/>
      <c r="FL6676" s="88"/>
      <c r="FM6676" s="88"/>
      <c r="FN6676" s="88"/>
      <c r="FO6676" s="88"/>
      <c r="FP6676" s="88"/>
      <c r="FQ6676" s="88"/>
      <c r="FR6676" s="88"/>
      <c r="FS6676" s="88"/>
      <c r="FT6676" s="88"/>
      <c r="FU6676" s="88"/>
      <c r="FV6676" s="88"/>
      <c r="FW6676" s="88"/>
      <c r="FX6676" s="88"/>
      <c r="FY6676" s="88"/>
      <c r="FZ6676" s="88"/>
      <c r="GA6676" s="88"/>
      <c r="GB6676" s="88"/>
      <c r="GC6676" s="88"/>
      <c r="GD6676" s="88"/>
      <c r="GE6676" s="88"/>
      <c r="GF6676" s="88"/>
      <c r="GG6676" s="88"/>
      <c r="GH6676" s="88"/>
      <c r="GI6676" s="88"/>
      <c r="GJ6676" s="88"/>
      <c r="GK6676" s="88"/>
      <c r="GL6676" s="88"/>
      <c r="GM6676" s="88"/>
      <c r="GN6676" s="88"/>
      <c r="GO6676" s="88"/>
      <c r="GP6676" s="88"/>
      <c r="GQ6676" s="88"/>
      <c r="GR6676" s="88"/>
      <c r="GS6676" s="88"/>
      <c r="GT6676" s="88"/>
      <c r="GU6676" s="88"/>
      <c r="GV6676" s="88"/>
      <c r="GW6676" s="88"/>
      <c r="GX6676" s="88"/>
      <c r="GY6676" s="88"/>
      <c r="GZ6676" s="88"/>
      <c r="HA6676" s="88"/>
      <c r="HB6676" s="88"/>
      <c r="HC6676" s="88"/>
      <c r="HD6676" s="88"/>
      <c r="HE6676" s="88"/>
      <c r="HF6676" s="88"/>
      <c r="HG6676" s="88"/>
      <c r="HH6676" s="88"/>
      <c r="HI6676" s="88"/>
      <c r="HJ6676" s="88"/>
      <c r="HK6676" s="88"/>
      <c r="HL6676" s="88"/>
      <c r="HM6676" s="88"/>
      <c r="HN6676" s="88"/>
      <c r="HO6676" s="88"/>
      <c r="HP6676" s="88"/>
      <c r="HQ6676" s="88"/>
      <c r="HR6676" s="88"/>
      <c r="HS6676" s="88"/>
      <c r="HT6676" s="88"/>
      <c r="HU6676" s="88"/>
      <c r="HV6676" s="88"/>
      <c r="HW6676" s="88"/>
      <c r="HX6676" s="88"/>
      <c r="HY6676" s="88"/>
      <c r="HZ6676" s="88"/>
      <c r="IA6676" s="88"/>
      <c r="IB6676" s="88"/>
      <c r="IC6676" s="88"/>
      <c r="ID6676" s="88"/>
      <c r="IE6676" s="88"/>
      <c r="IF6676" s="88"/>
      <c r="IG6676" s="88"/>
      <c r="IH6676" s="88"/>
      <c r="II6676" s="88"/>
      <c r="IJ6676" s="88"/>
      <c r="IK6676" s="88"/>
      <c r="IL6676" s="88"/>
      <c r="IM6676" s="88"/>
      <c r="IN6676" s="88"/>
      <c r="IO6676" s="88"/>
      <c r="IP6676" s="88"/>
      <c r="IQ6676" s="88"/>
      <c r="IR6676" s="88"/>
      <c r="IS6676" s="88"/>
      <c r="IT6676" s="88"/>
      <c r="IU6676" s="88"/>
      <c r="IV6676" s="88"/>
      <c r="IW6676" s="88"/>
      <c r="IX6676" s="88"/>
      <c r="IY6676" s="88"/>
      <c r="IZ6676" s="88"/>
      <c r="JA6676" s="88"/>
      <c r="JB6676" s="88"/>
      <c r="JC6676" s="88"/>
      <c r="JD6676" s="88"/>
      <c r="JE6676" s="88"/>
      <c r="JF6676" s="88"/>
      <c r="JG6676" s="88"/>
      <c r="JH6676" s="88"/>
      <c r="JI6676" s="88"/>
      <c r="JJ6676" s="88"/>
      <c r="JK6676" s="88"/>
      <c r="JL6676" s="88"/>
      <c r="JM6676" s="88"/>
      <c r="JN6676" s="88"/>
      <c r="JO6676" s="88"/>
      <c r="JP6676" s="88"/>
      <c r="JQ6676" s="88"/>
      <c r="JR6676" s="88"/>
      <c r="JS6676" s="88"/>
      <c r="JT6676" s="88"/>
      <c r="JU6676" s="88"/>
      <c r="JV6676" s="88"/>
      <c r="JW6676" s="88"/>
      <c r="JX6676" s="88"/>
      <c r="JY6676" s="88"/>
      <c r="JZ6676" s="88"/>
      <c r="KA6676" s="88"/>
      <c r="KB6676" s="88"/>
      <c r="KC6676" s="88"/>
      <c r="KD6676" s="88"/>
      <c r="KE6676" s="88"/>
      <c r="KF6676" s="88"/>
      <c r="KG6676" s="88"/>
      <c r="KH6676" s="88"/>
      <c r="KI6676" s="88"/>
      <c r="KJ6676" s="88"/>
      <c r="KK6676" s="88"/>
      <c r="KL6676" s="88"/>
      <c r="KM6676" s="88"/>
      <c r="KN6676" s="88"/>
      <c r="KO6676" s="88"/>
      <c r="KP6676" s="88"/>
      <c r="KQ6676" s="88"/>
      <c r="KR6676" s="88"/>
      <c r="KS6676" s="88"/>
      <c r="KT6676" s="88"/>
      <c r="KU6676" s="88"/>
      <c r="KV6676" s="88"/>
      <c r="KW6676" s="88"/>
      <c r="KX6676" s="88"/>
      <c r="KY6676" s="88"/>
      <c r="KZ6676" s="88"/>
      <c r="LA6676" s="88"/>
      <c r="LB6676" s="88"/>
      <c r="LC6676" s="88"/>
      <c r="LD6676" s="88"/>
      <c r="LE6676" s="88"/>
      <c r="LF6676" s="88"/>
      <c r="LG6676" s="88"/>
      <c r="LH6676" s="88"/>
      <c r="LI6676" s="88"/>
      <c r="LJ6676" s="88"/>
      <c r="LK6676" s="88"/>
      <c r="LL6676" s="88"/>
      <c r="LM6676" s="88"/>
      <c r="LN6676" s="88"/>
      <c r="LO6676" s="88"/>
      <c r="LP6676" s="88"/>
      <c r="LQ6676" s="88"/>
      <c r="LR6676" s="88"/>
      <c r="LS6676" s="88"/>
      <c r="LT6676" s="88"/>
      <c r="LU6676" s="88"/>
      <c r="LV6676" s="88"/>
      <c r="LW6676" s="88"/>
      <c r="LX6676" s="88"/>
      <c r="LY6676" s="88"/>
      <c r="LZ6676" s="88"/>
      <c r="MA6676" s="88"/>
      <c r="MB6676" s="88"/>
      <c r="MC6676" s="88"/>
      <c r="MD6676" s="88"/>
      <c r="ME6676" s="88"/>
      <c r="MF6676" s="88"/>
      <c r="MG6676" s="88"/>
      <c r="MH6676" s="88"/>
      <c r="MI6676" s="88"/>
      <c r="MJ6676" s="88"/>
      <c r="MK6676" s="88"/>
      <c r="ML6676" s="88"/>
      <c r="MM6676" s="88"/>
      <c r="MN6676" s="88"/>
      <c r="MO6676" s="88"/>
      <c r="MP6676" s="88"/>
      <c r="MQ6676" s="88"/>
      <c r="MR6676" s="88"/>
      <c r="MS6676" s="88"/>
      <c r="MT6676" s="88"/>
      <c r="MU6676" s="88"/>
      <c r="MV6676" s="88"/>
      <c r="MW6676" s="88"/>
      <c r="MX6676" s="88"/>
      <c r="MY6676" s="88"/>
      <c r="MZ6676" s="88"/>
      <c r="NA6676" s="88"/>
      <c r="NB6676" s="88"/>
      <c r="NC6676" s="88"/>
      <c r="ND6676" s="88"/>
      <c r="NE6676" s="88"/>
      <c r="NF6676" s="88"/>
      <c r="NG6676" s="88"/>
      <c r="NH6676" s="88"/>
      <c r="NI6676" s="88"/>
      <c r="NJ6676" s="88"/>
      <c r="NK6676" s="88"/>
      <c r="NL6676" s="88"/>
      <c r="NM6676" s="88"/>
      <c r="NN6676" s="88"/>
      <c r="NO6676" s="88"/>
      <c r="NP6676" s="88"/>
      <c r="NQ6676" s="88"/>
      <c r="NR6676" s="88"/>
      <c r="NS6676" s="88"/>
      <c r="NT6676" s="88"/>
      <c r="NU6676" s="88"/>
      <c r="NV6676" s="88"/>
      <c r="NW6676" s="88"/>
      <c r="NX6676" s="88"/>
      <c r="NY6676" s="88"/>
      <c r="NZ6676" s="88"/>
      <c r="OA6676" s="88"/>
      <c r="OB6676" s="88"/>
      <c r="OC6676" s="88"/>
      <c r="OD6676" s="88"/>
      <c r="OE6676" s="88"/>
      <c r="OF6676" s="88"/>
      <c r="OG6676" s="88"/>
      <c r="OH6676" s="88"/>
      <c r="OI6676" s="88"/>
      <c r="OJ6676" s="88"/>
      <c r="OK6676" s="88"/>
      <c r="OL6676" s="88"/>
      <c r="OM6676" s="88"/>
      <c r="ON6676" s="88"/>
      <c r="OO6676" s="88"/>
      <c r="OP6676" s="88"/>
      <c r="OQ6676" s="88"/>
      <c r="OR6676" s="88"/>
      <c r="OS6676" s="88"/>
      <c r="OT6676" s="88"/>
      <c r="OU6676" s="88"/>
      <c r="OV6676" s="88"/>
      <c r="OW6676" s="88"/>
      <c r="OX6676" s="88"/>
      <c r="OY6676" s="88"/>
      <c r="OZ6676" s="88"/>
      <c r="PA6676" s="88"/>
      <c r="PB6676" s="88"/>
      <c r="PC6676" s="88"/>
      <c r="PD6676" s="88"/>
      <c r="PE6676" s="88"/>
      <c r="PF6676" s="88"/>
      <c r="PG6676" s="88"/>
      <c r="PH6676" s="88"/>
      <c r="PI6676" s="88"/>
      <c r="PJ6676" s="88"/>
      <c r="PK6676" s="88"/>
      <c r="PL6676" s="88"/>
      <c r="PM6676" s="88"/>
      <c r="PN6676" s="88"/>
      <c r="PO6676" s="88"/>
      <c r="PP6676" s="88"/>
      <c r="PQ6676" s="88"/>
      <c r="PR6676" s="88"/>
      <c r="PS6676" s="88"/>
      <c r="PT6676" s="88"/>
      <c r="PU6676" s="88"/>
      <c r="PV6676" s="88"/>
      <c r="PW6676" s="88"/>
      <c r="PX6676" s="88"/>
      <c r="PY6676" s="88"/>
      <c r="PZ6676" s="88"/>
      <c r="QA6676" s="88"/>
      <c r="QB6676" s="88"/>
      <c r="QC6676" s="88"/>
      <c r="QD6676" s="88"/>
      <c r="QE6676" s="88"/>
      <c r="QF6676" s="88"/>
      <c r="QG6676" s="88"/>
      <c r="QH6676" s="88"/>
      <c r="QI6676" s="88"/>
      <c r="QJ6676" s="88"/>
      <c r="QK6676" s="88"/>
      <c r="QL6676" s="88"/>
      <c r="QM6676" s="88"/>
      <c r="QN6676" s="88"/>
      <c r="QO6676" s="88"/>
      <c r="QP6676" s="88"/>
      <c r="QQ6676" s="88"/>
      <c r="QR6676" s="88"/>
      <c r="QS6676" s="88"/>
      <c r="QT6676" s="88"/>
      <c r="QU6676" s="88"/>
      <c r="QV6676" s="88"/>
      <c r="QW6676" s="88"/>
      <c r="QX6676" s="88"/>
      <c r="QY6676" s="88"/>
      <c r="QZ6676" s="88"/>
      <c r="RA6676" s="88"/>
      <c r="RB6676" s="88"/>
      <c r="RC6676" s="88"/>
      <c r="RD6676" s="88"/>
      <c r="RE6676" s="88"/>
      <c r="RF6676" s="88"/>
      <c r="RG6676" s="88"/>
      <c r="RH6676" s="88"/>
      <c r="RI6676" s="88"/>
      <c r="RJ6676" s="88"/>
      <c r="RK6676" s="88"/>
      <c r="RL6676" s="88"/>
      <c r="RM6676" s="88"/>
      <c r="RN6676" s="88"/>
      <c r="RO6676" s="88"/>
      <c r="RP6676" s="88"/>
      <c r="RQ6676" s="88"/>
      <c r="RR6676" s="88"/>
      <c r="RS6676" s="88"/>
      <c r="RT6676" s="88"/>
      <c r="RU6676" s="88"/>
      <c r="RV6676" s="88"/>
      <c r="RW6676" s="88"/>
      <c r="RX6676" s="88"/>
      <c r="RY6676" s="88"/>
      <c r="RZ6676" s="88"/>
      <c r="SA6676" s="88"/>
      <c r="SB6676" s="88"/>
      <c r="SC6676" s="88"/>
      <c r="SD6676" s="88"/>
      <c r="SE6676" s="88"/>
      <c r="SF6676" s="88"/>
      <c r="SG6676" s="88"/>
      <c r="SH6676" s="88"/>
      <c r="SI6676" s="88"/>
      <c r="SJ6676" s="88"/>
      <c r="SK6676" s="88"/>
      <c r="SL6676" s="88"/>
      <c r="SM6676" s="88"/>
      <c r="SN6676" s="88"/>
      <c r="SO6676" s="88"/>
      <c r="SP6676" s="88"/>
      <c r="SQ6676" s="88"/>
      <c r="SR6676" s="88"/>
      <c r="SS6676" s="88"/>
      <c r="ST6676" s="88"/>
      <c r="SU6676" s="88"/>
      <c r="SV6676" s="88"/>
      <c r="SW6676" s="88"/>
      <c r="SX6676" s="88"/>
      <c r="SY6676" s="88"/>
      <c r="SZ6676" s="88"/>
      <c r="TA6676" s="88"/>
      <c r="TB6676" s="88"/>
      <c r="TC6676" s="88"/>
      <c r="TD6676" s="88"/>
      <c r="TE6676" s="88"/>
      <c r="TF6676" s="88"/>
      <c r="TG6676" s="88"/>
      <c r="TH6676" s="88"/>
      <c r="TI6676" s="88"/>
      <c r="TJ6676" s="88"/>
      <c r="TK6676" s="88"/>
      <c r="TL6676" s="88"/>
      <c r="TM6676" s="88"/>
      <c r="TN6676" s="88"/>
      <c r="TO6676" s="88"/>
      <c r="TP6676" s="88"/>
      <c r="TQ6676" s="88"/>
      <c r="TR6676" s="88"/>
      <c r="TS6676" s="88"/>
      <c r="TT6676" s="88"/>
      <c r="TU6676" s="88"/>
      <c r="TV6676" s="88"/>
      <c r="TW6676" s="88"/>
      <c r="TX6676" s="88"/>
      <c r="TY6676" s="88"/>
      <c r="TZ6676" s="88"/>
      <c r="UA6676" s="88"/>
      <c r="UB6676" s="88"/>
      <c r="UC6676" s="88"/>
      <c r="UD6676" s="88"/>
      <c r="UE6676" s="88"/>
      <c r="UF6676" s="88"/>
      <c r="UG6676" s="88"/>
      <c r="UH6676" s="88"/>
      <c r="UI6676" s="88"/>
      <c r="UJ6676" s="88"/>
      <c r="UK6676" s="88"/>
      <c r="UL6676" s="88"/>
      <c r="UM6676" s="88"/>
      <c r="UN6676" s="88"/>
      <c r="UO6676" s="88"/>
      <c r="UP6676" s="88"/>
      <c r="UQ6676" s="88"/>
      <c r="UR6676" s="88"/>
      <c r="US6676" s="88"/>
      <c r="UT6676" s="88"/>
      <c r="UU6676" s="88"/>
      <c r="UV6676" s="88"/>
      <c r="UW6676" s="88"/>
      <c r="UX6676" s="88"/>
      <c r="UY6676" s="88"/>
      <c r="UZ6676" s="88"/>
      <c r="VA6676" s="88"/>
      <c r="VB6676" s="88"/>
      <c r="VC6676" s="88"/>
      <c r="VD6676" s="88"/>
      <c r="VE6676" s="88"/>
      <c r="VF6676" s="88"/>
      <c r="VG6676" s="88"/>
      <c r="VH6676" s="88"/>
      <c r="VI6676" s="88"/>
      <c r="VJ6676" s="88"/>
      <c r="VK6676" s="88"/>
      <c r="VL6676" s="88"/>
      <c r="VM6676" s="88"/>
      <c r="VN6676" s="88"/>
      <c r="VO6676" s="88"/>
      <c r="VP6676" s="88"/>
      <c r="VQ6676" s="88"/>
      <c r="VR6676" s="88"/>
      <c r="VS6676" s="88"/>
      <c r="VT6676" s="88"/>
      <c r="VU6676" s="88"/>
      <c r="VV6676" s="88"/>
      <c r="VW6676" s="88"/>
      <c r="VX6676" s="88"/>
      <c r="VY6676" s="88"/>
      <c r="VZ6676" s="88"/>
      <c r="WA6676" s="88"/>
      <c r="WB6676" s="88"/>
      <c r="WC6676" s="88"/>
      <c r="WD6676" s="88"/>
      <c r="WE6676" s="88"/>
      <c r="WF6676" s="88"/>
      <c r="WG6676" s="88"/>
      <c r="WH6676" s="88"/>
      <c r="WI6676" s="88"/>
      <c r="WJ6676" s="88"/>
      <c r="WK6676" s="88"/>
      <c r="WL6676" s="88"/>
      <c r="WM6676" s="88"/>
      <c r="WN6676" s="88"/>
      <c r="WO6676" s="88"/>
      <c r="WP6676" s="88"/>
      <c r="WQ6676" s="88"/>
      <c r="WR6676" s="88"/>
      <c r="WS6676" s="88"/>
      <c r="WT6676" s="88"/>
      <c r="WU6676" s="88"/>
      <c r="WV6676" s="88"/>
      <c r="WW6676" s="88"/>
      <c r="WX6676" s="88"/>
      <c r="WY6676" s="88"/>
      <c r="WZ6676" s="88"/>
      <c r="XA6676" s="88"/>
      <c r="XB6676" s="88"/>
      <c r="XC6676" s="88"/>
      <c r="XD6676" s="88"/>
      <c r="XE6676" s="88"/>
      <c r="XF6676" s="88"/>
      <c r="XG6676" s="88"/>
      <c r="XH6676" s="88"/>
      <c r="XI6676" s="88"/>
      <c r="XJ6676" s="88"/>
      <c r="XK6676" s="88"/>
      <c r="XL6676" s="88"/>
      <c r="XM6676" s="88"/>
      <c r="XN6676" s="88"/>
      <c r="XO6676" s="88"/>
      <c r="XP6676" s="88"/>
      <c r="XQ6676" s="88"/>
      <c r="XR6676" s="88"/>
      <c r="XS6676" s="88"/>
      <c r="XT6676" s="88"/>
      <c r="XU6676" s="88"/>
      <c r="XV6676" s="88"/>
      <c r="XW6676" s="88"/>
      <c r="XX6676" s="88"/>
      <c r="XY6676" s="88"/>
      <c r="XZ6676" s="88"/>
      <c r="YA6676" s="88"/>
      <c r="YB6676" s="88"/>
      <c r="YC6676" s="88"/>
      <c r="YD6676" s="88"/>
      <c r="YE6676" s="88"/>
      <c r="YF6676" s="88"/>
      <c r="YG6676" s="88"/>
      <c r="YH6676" s="88"/>
      <c r="YI6676" s="88"/>
      <c r="YJ6676" s="88"/>
      <c r="YK6676" s="88"/>
      <c r="YL6676" s="88"/>
      <c r="YM6676" s="88"/>
      <c r="YN6676" s="88"/>
      <c r="YO6676" s="88"/>
      <c r="YP6676" s="88"/>
      <c r="YQ6676" s="88"/>
      <c r="YR6676" s="88"/>
      <c r="YS6676" s="88"/>
      <c r="YT6676" s="88"/>
      <c r="YU6676" s="88"/>
      <c r="YV6676" s="88"/>
      <c r="YW6676" s="88"/>
      <c r="YX6676" s="88"/>
      <c r="YY6676" s="88"/>
      <c r="YZ6676" s="88"/>
      <c r="ZA6676" s="88"/>
      <c r="ZB6676" s="88"/>
      <c r="ZC6676" s="88"/>
      <c r="ZD6676" s="88"/>
      <c r="ZE6676" s="88"/>
      <c r="ZF6676" s="88"/>
      <c r="ZG6676" s="88"/>
      <c r="ZH6676" s="88"/>
      <c r="ZI6676" s="88"/>
      <c r="ZJ6676" s="88"/>
      <c r="ZK6676" s="88"/>
      <c r="ZL6676" s="88"/>
      <c r="ZM6676" s="88"/>
      <c r="ZN6676" s="88"/>
      <c r="ZO6676" s="88"/>
      <c r="ZP6676" s="88"/>
      <c r="ZQ6676" s="88"/>
      <c r="ZR6676" s="88"/>
      <c r="ZS6676" s="88"/>
      <c r="ZT6676" s="88"/>
      <c r="ZU6676" s="88"/>
      <c r="ZV6676" s="88"/>
      <c r="ZW6676" s="88"/>
      <c r="ZX6676" s="88"/>
      <c r="ZY6676" s="88"/>
      <c r="ZZ6676" s="88"/>
      <c r="AAA6676" s="88"/>
      <c r="AAB6676" s="88"/>
      <c r="AAC6676" s="88"/>
      <c r="AAD6676" s="88"/>
      <c r="AAE6676" s="88"/>
      <c r="AAF6676" s="88"/>
      <c r="AAG6676" s="88"/>
      <c r="AAH6676" s="88"/>
      <c r="AAI6676" s="88"/>
      <c r="AAJ6676" s="88"/>
      <c r="AAK6676" s="88"/>
      <c r="AAL6676" s="88"/>
      <c r="AAM6676" s="88"/>
      <c r="AAN6676" s="88"/>
      <c r="AAO6676" s="88"/>
      <c r="AAP6676" s="88"/>
      <c r="AAQ6676" s="88"/>
      <c r="AAR6676" s="88"/>
      <c r="AAS6676" s="88"/>
      <c r="AAT6676" s="88"/>
      <c r="AAU6676" s="88"/>
      <c r="AAV6676" s="88"/>
      <c r="AAW6676" s="88"/>
      <c r="AAX6676" s="88"/>
      <c r="AAY6676" s="88"/>
      <c r="AAZ6676" s="88"/>
      <c r="ABA6676" s="88"/>
      <c r="ABB6676" s="88"/>
      <c r="ABC6676" s="88"/>
      <c r="ABD6676" s="88"/>
      <c r="ABE6676" s="88"/>
      <c r="ABF6676" s="88"/>
      <c r="ABG6676" s="88"/>
      <c r="ABH6676" s="88"/>
      <c r="ABI6676" s="88"/>
      <c r="ABJ6676" s="88"/>
      <c r="ABK6676" s="88"/>
      <c r="ABL6676" s="88"/>
      <c r="ABM6676" s="88"/>
      <c r="ABN6676" s="88"/>
      <c r="ABO6676" s="88"/>
      <c r="ABP6676" s="88"/>
      <c r="ABQ6676" s="88"/>
      <c r="ABR6676" s="88"/>
      <c r="ABS6676" s="88"/>
      <c r="ABT6676" s="88"/>
      <c r="ABU6676" s="88"/>
      <c r="ABV6676" s="88"/>
      <c r="ABW6676" s="88"/>
      <c r="ABX6676" s="88"/>
      <c r="ABY6676" s="88"/>
      <c r="ABZ6676" s="88"/>
      <c r="ACA6676" s="88"/>
      <c r="ACB6676" s="88"/>
      <c r="ACC6676" s="88"/>
      <c r="ACD6676" s="88"/>
      <c r="ACE6676" s="88"/>
      <c r="ACF6676" s="88"/>
      <c r="ACG6676" s="88"/>
      <c r="ACH6676" s="88"/>
      <c r="ACI6676" s="88"/>
      <c r="ACJ6676" s="88"/>
      <c r="ACK6676" s="88"/>
      <c r="ACL6676" s="88"/>
      <c r="ACM6676" s="88"/>
      <c r="ACN6676" s="88"/>
      <c r="ACO6676" s="88"/>
      <c r="ACP6676" s="88"/>
      <c r="ACQ6676" s="88"/>
      <c r="ACR6676" s="88"/>
      <c r="ACS6676" s="88"/>
      <c r="ACT6676" s="88"/>
      <c r="ACU6676" s="88"/>
      <c r="ACV6676" s="88"/>
      <c r="ACW6676" s="88"/>
      <c r="ACX6676" s="88"/>
      <c r="ACY6676" s="88"/>
      <c r="ACZ6676" s="88"/>
      <c r="ADA6676" s="88"/>
      <c r="ADB6676" s="88"/>
      <c r="ADC6676" s="88"/>
      <c r="ADD6676" s="88"/>
      <c r="ADE6676" s="88"/>
      <c r="ADF6676" s="88"/>
      <c r="ADG6676" s="88"/>
      <c r="ADH6676" s="88"/>
      <c r="ADI6676" s="88"/>
      <c r="ADJ6676" s="88"/>
      <c r="ADK6676" s="88"/>
      <c r="ADL6676" s="88"/>
      <c r="ADM6676" s="88"/>
      <c r="ADN6676" s="88"/>
      <c r="ADO6676" s="88"/>
      <c r="ADP6676" s="88"/>
      <c r="ADQ6676" s="88"/>
      <c r="ADR6676" s="88"/>
      <c r="ADS6676" s="88"/>
      <c r="ADT6676" s="88"/>
      <c r="ADU6676" s="88"/>
      <c r="ADV6676" s="88"/>
      <c r="ADW6676" s="88"/>
      <c r="ADX6676" s="88"/>
      <c r="ADY6676" s="88"/>
      <c r="ADZ6676" s="88"/>
      <c r="AEA6676" s="88"/>
      <c r="AEB6676" s="88"/>
      <c r="AEC6676" s="88"/>
      <c r="AED6676" s="88"/>
      <c r="AEE6676" s="88"/>
      <c r="AEF6676" s="88"/>
      <c r="AEG6676" s="88"/>
      <c r="AEH6676" s="88"/>
      <c r="AEI6676" s="88"/>
      <c r="AEJ6676" s="88"/>
      <c r="AEK6676" s="88"/>
      <c r="AEL6676" s="88"/>
      <c r="AEM6676" s="88"/>
      <c r="AEN6676" s="88"/>
      <c r="AEO6676" s="88"/>
      <c r="AEP6676" s="88"/>
      <c r="AEQ6676" s="88"/>
      <c r="AER6676" s="88"/>
      <c r="AES6676" s="88"/>
      <c r="AET6676" s="88"/>
      <c r="AEU6676" s="88"/>
      <c r="AEV6676" s="88"/>
      <c r="AEW6676" s="88"/>
      <c r="AEX6676" s="88"/>
      <c r="AEY6676" s="88"/>
      <c r="AEZ6676" s="88"/>
      <c r="AFA6676" s="88"/>
      <c r="AFB6676" s="88"/>
      <c r="AFC6676" s="88"/>
      <c r="AFD6676" s="88"/>
      <c r="AFE6676" s="88"/>
      <c r="AFF6676" s="88"/>
      <c r="AFG6676" s="88"/>
      <c r="AFH6676" s="88"/>
      <c r="AFI6676" s="88"/>
      <c r="AFJ6676" s="88"/>
      <c r="AFK6676" s="88"/>
      <c r="AFL6676" s="88"/>
      <c r="AFM6676" s="88"/>
      <c r="AFN6676" s="88"/>
      <c r="AFO6676" s="88"/>
      <c r="AFP6676" s="88"/>
      <c r="AFQ6676" s="88"/>
      <c r="AFR6676" s="88"/>
      <c r="AFS6676" s="88"/>
      <c r="AFT6676" s="88"/>
      <c r="AFU6676" s="88"/>
      <c r="AFV6676" s="88"/>
      <c r="AFW6676" s="88"/>
      <c r="AFX6676" s="88"/>
      <c r="AFY6676" s="88"/>
      <c r="AFZ6676" s="88"/>
      <c r="AGA6676" s="88"/>
      <c r="AGB6676" s="88"/>
      <c r="AGC6676" s="88"/>
      <c r="AGD6676" s="88"/>
      <c r="AGE6676" s="88"/>
      <c r="AGF6676" s="88"/>
      <c r="AGG6676" s="88"/>
      <c r="AGH6676" s="88"/>
      <c r="AGI6676" s="88"/>
      <c r="AGJ6676" s="88"/>
      <c r="AGK6676" s="88"/>
      <c r="AGL6676" s="88"/>
      <c r="AGM6676" s="88"/>
      <c r="AGN6676" s="88"/>
      <c r="AGO6676" s="88"/>
      <c r="AGP6676" s="88"/>
      <c r="AGQ6676" s="88"/>
      <c r="AGR6676" s="88"/>
      <c r="AGS6676" s="88"/>
      <c r="AGT6676" s="88"/>
      <c r="AGU6676" s="88"/>
      <c r="AGV6676" s="88"/>
      <c r="AGW6676" s="88"/>
      <c r="AGX6676" s="88"/>
      <c r="AGY6676" s="88"/>
      <c r="AGZ6676" s="88"/>
      <c r="AHA6676" s="88"/>
      <c r="AHB6676" s="88"/>
      <c r="AHC6676" s="88"/>
      <c r="AHD6676" s="88"/>
      <c r="AHE6676" s="88"/>
      <c r="AHF6676" s="88"/>
      <c r="AHG6676" s="88"/>
      <c r="AHH6676" s="88"/>
      <c r="AHI6676" s="88"/>
      <c r="AHJ6676" s="88"/>
      <c r="AHK6676" s="88"/>
      <c r="AHL6676" s="88"/>
      <c r="AHM6676" s="88"/>
      <c r="AHN6676" s="88"/>
      <c r="AHO6676" s="88"/>
      <c r="AHP6676" s="88"/>
      <c r="AHQ6676" s="88"/>
      <c r="AHR6676" s="88"/>
      <c r="AHS6676" s="88"/>
      <c r="AHT6676" s="88"/>
      <c r="AHU6676" s="88"/>
      <c r="AHV6676" s="88"/>
      <c r="AHW6676" s="88"/>
      <c r="AHX6676" s="88"/>
      <c r="AHY6676" s="88"/>
      <c r="AHZ6676" s="88"/>
      <c r="AIA6676" s="88"/>
      <c r="AIB6676" s="88"/>
      <c r="AIC6676" s="88"/>
      <c r="AID6676" s="88"/>
      <c r="AIE6676" s="88"/>
      <c r="AIF6676" s="88"/>
      <c r="AIG6676" s="88"/>
      <c r="AIH6676" s="88"/>
      <c r="AII6676" s="88"/>
      <c r="AIJ6676" s="88"/>
      <c r="AIK6676" s="88"/>
      <c r="AIL6676" s="88"/>
      <c r="AIM6676" s="88"/>
      <c r="AIN6676" s="88"/>
      <c r="AIO6676" s="88"/>
      <c r="AIP6676" s="88"/>
      <c r="AIQ6676" s="88"/>
      <c r="AIR6676" s="88"/>
      <c r="AIS6676" s="88"/>
      <c r="AIT6676" s="88"/>
      <c r="AIU6676" s="88"/>
      <c r="AIV6676" s="88"/>
      <c r="AIW6676" s="88"/>
      <c r="AIX6676" s="88"/>
      <c r="AIY6676" s="88"/>
      <c r="AIZ6676" s="88"/>
      <c r="AJA6676" s="88"/>
      <c r="AJB6676" s="88"/>
      <c r="AJC6676" s="88"/>
      <c r="AJD6676" s="88"/>
      <c r="AJE6676" s="88"/>
      <c r="AJF6676" s="88"/>
      <c r="AJG6676" s="88"/>
      <c r="AJH6676" s="88"/>
      <c r="AJI6676" s="88"/>
      <c r="AJJ6676" s="88"/>
      <c r="AJK6676" s="88"/>
      <c r="AJL6676" s="88"/>
      <c r="AJM6676" s="88"/>
      <c r="AJN6676" s="88"/>
      <c r="AJO6676" s="88"/>
      <c r="AJP6676" s="88"/>
      <c r="AJQ6676" s="88"/>
      <c r="AJR6676" s="88"/>
      <c r="AJS6676" s="88"/>
      <c r="AJT6676" s="88"/>
      <c r="AJU6676" s="88"/>
      <c r="AJV6676" s="88"/>
      <c r="AJW6676" s="88"/>
      <c r="AJX6676" s="88"/>
      <c r="AJY6676" s="88"/>
      <c r="AJZ6676" s="88"/>
      <c r="AKA6676" s="88"/>
      <c r="AKB6676" s="88"/>
      <c r="AKC6676" s="88"/>
      <c r="AKD6676" s="88"/>
      <c r="AKE6676" s="88"/>
      <c r="AKF6676" s="88"/>
      <c r="AKG6676" s="88"/>
      <c r="AKH6676" s="88"/>
      <c r="AKI6676" s="88"/>
      <c r="AKJ6676" s="88"/>
      <c r="AKK6676" s="88"/>
      <c r="AKL6676" s="88"/>
      <c r="AKM6676" s="88"/>
      <c r="AKN6676" s="88"/>
      <c r="AKO6676" s="88"/>
      <c r="AKP6676" s="88"/>
      <c r="AKQ6676" s="88"/>
      <c r="AKR6676" s="88"/>
      <c r="AKS6676" s="88"/>
      <c r="AKT6676" s="88"/>
      <c r="AKU6676" s="88"/>
      <c r="AKV6676" s="88"/>
      <c r="AKW6676" s="88"/>
      <c r="AKX6676" s="88"/>
      <c r="AKY6676" s="88"/>
      <c r="AKZ6676" s="88"/>
      <c r="ALA6676" s="88"/>
      <c r="ALB6676" s="88"/>
      <c r="ALC6676" s="88"/>
      <c r="ALD6676" s="88"/>
      <c r="ALE6676" s="88"/>
      <c r="ALF6676" s="88"/>
      <c r="ALG6676" s="88"/>
      <c r="ALH6676" s="88"/>
      <c r="ALI6676" s="88"/>
      <c r="ALJ6676" s="88"/>
      <c r="ALK6676" s="88"/>
      <c r="ALL6676" s="88"/>
      <c r="ALM6676" s="88"/>
      <c r="ALN6676" s="88"/>
      <c r="ALO6676" s="88"/>
      <c r="ALP6676" s="88"/>
      <c r="ALQ6676" s="88"/>
      <c r="ALR6676" s="88"/>
      <c r="ALS6676" s="88"/>
      <c r="ALT6676" s="88"/>
      <c r="ALU6676" s="88"/>
      <c r="ALV6676" s="88"/>
      <c r="ALW6676" s="88"/>
      <c r="ALX6676" s="88"/>
      <c r="ALY6676" s="88"/>
      <c r="ALZ6676" s="88"/>
      <c r="AMA6676" s="88"/>
      <c r="AMB6676" s="88"/>
      <c r="AMC6676" s="88"/>
      <c r="AMD6676" s="88"/>
      <c r="AME6676" s="88"/>
      <c r="AMF6676" s="88"/>
      <c r="AMG6676" s="88"/>
      <c r="AMH6676" s="88"/>
      <c r="AMI6676" s="88"/>
      <c r="AMJ6676" s="88"/>
      <c r="AMK6676" s="88"/>
      <c r="AML6676" s="88"/>
      <c r="AMM6676" s="88"/>
      <c r="AMN6676" s="88"/>
      <c r="AMO6676" s="88"/>
    </row>
    <row r="6677" spans="1:1029" s="104" customFormat="1" x14ac:dyDescent="0.35">
      <c r="A6677" s="21">
        <v>10141103</v>
      </c>
      <c r="B6677" s="158" t="s">
        <v>725</v>
      </c>
      <c r="C6677" s="115" t="s">
        <v>710</v>
      </c>
      <c r="D6677" s="124" t="s">
        <v>747</v>
      </c>
      <c r="E6677" s="114" t="str">
        <f t="shared" si="1249"/>
        <v>TRANSFORMADOR MARCA:ASTOR PTS 551 PTS 551</v>
      </c>
      <c r="F6677" s="124"/>
      <c r="G6677" s="124" t="s">
        <v>747</v>
      </c>
      <c r="H6677" s="124" t="s">
        <v>729</v>
      </c>
      <c r="I6677" s="22"/>
      <c r="J6677" s="57"/>
      <c r="K6677" s="129" t="s">
        <v>746</v>
      </c>
      <c r="L6677" s="142" t="s">
        <v>745</v>
      </c>
      <c r="M6677" s="21">
        <v>315</v>
      </c>
      <c r="N6677" s="124">
        <v>33</v>
      </c>
      <c r="O6677" s="21">
        <v>0.4</v>
      </c>
      <c r="P6677" s="124" t="s">
        <v>514</v>
      </c>
      <c r="Q6677" s="142">
        <v>2017</v>
      </c>
      <c r="R6677" s="21" t="s">
        <v>499</v>
      </c>
      <c r="S6677" s="124" t="s">
        <v>744</v>
      </c>
      <c r="T6677" s="116">
        <v>1039</v>
      </c>
      <c r="U6677" s="111">
        <v>45</v>
      </c>
      <c r="V6677" s="113">
        <f t="shared" si="1250"/>
        <v>1039</v>
      </c>
      <c r="W6677" s="113">
        <f t="shared" si="1251"/>
        <v>0</v>
      </c>
      <c r="X6677" s="112">
        <f t="shared" si="1252"/>
        <v>0</v>
      </c>
      <c r="Y6677" s="111"/>
      <c r="Z6677" s="110">
        <f t="shared" si="1248"/>
        <v>45</v>
      </c>
      <c r="AA6677" s="109">
        <f t="shared" si="1253"/>
        <v>51.95</v>
      </c>
      <c r="AB6677" s="109">
        <f t="shared" si="1254"/>
        <v>51950</v>
      </c>
      <c r="AC6677" s="108">
        <f t="shared" si="1255"/>
        <v>987.05</v>
      </c>
      <c r="AD6677" s="107">
        <f t="shared" si="1256"/>
        <v>2.2222222222222223E-2</v>
      </c>
      <c r="AE6677" s="106">
        <f t="shared" si="1257"/>
        <v>21.934444444444445</v>
      </c>
      <c r="AF6677" s="105">
        <f t="shared" si="1258"/>
        <v>21.934444444444445</v>
      </c>
      <c r="AG6677" s="105">
        <f t="shared" si="1259"/>
        <v>1017.0655555555555</v>
      </c>
      <c r="AH6677" s="88"/>
      <c r="AI6677" s="88"/>
      <c r="AJ6677" s="88"/>
      <c r="AK6677" s="88"/>
      <c r="AL6677" s="88"/>
      <c r="AM6677" s="88"/>
      <c r="AN6677" s="88"/>
      <c r="AO6677" s="88"/>
      <c r="AP6677" s="88"/>
      <c r="AQ6677" s="88"/>
      <c r="AR6677" s="88"/>
      <c r="AS6677" s="88"/>
      <c r="AT6677" s="88"/>
      <c r="AU6677" s="88"/>
      <c r="AV6677" s="88"/>
      <c r="AW6677" s="88"/>
      <c r="AX6677" s="88"/>
      <c r="AY6677" s="88"/>
      <c r="AZ6677" s="88"/>
      <c r="BA6677" s="88"/>
      <c r="BB6677" s="88"/>
      <c r="BC6677" s="88"/>
      <c r="BD6677" s="88"/>
      <c r="BE6677" s="88"/>
      <c r="BF6677" s="88"/>
      <c r="BG6677" s="88"/>
      <c r="BH6677" s="88"/>
      <c r="BI6677" s="88"/>
      <c r="BJ6677" s="88"/>
      <c r="BK6677" s="88"/>
      <c r="BL6677" s="88"/>
      <c r="BM6677" s="88"/>
      <c r="BN6677" s="88"/>
      <c r="BO6677" s="88"/>
      <c r="BP6677" s="88"/>
      <c r="BQ6677" s="88"/>
      <c r="BR6677" s="88"/>
      <c r="BS6677" s="88"/>
      <c r="BT6677" s="88"/>
      <c r="BU6677" s="88"/>
      <c r="BV6677" s="88"/>
      <c r="BW6677" s="88"/>
      <c r="BX6677" s="88"/>
      <c r="BY6677" s="88"/>
      <c r="BZ6677" s="88"/>
      <c r="CA6677" s="88"/>
      <c r="CB6677" s="88"/>
      <c r="CC6677" s="88"/>
      <c r="CD6677" s="88"/>
      <c r="CE6677" s="88"/>
      <c r="CF6677" s="88"/>
      <c r="CG6677" s="88"/>
      <c r="CH6677" s="88"/>
      <c r="CI6677" s="88"/>
      <c r="CJ6677" s="88"/>
      <c r="CK6677" s="88"/>
      <c r="CL6677" s="88"/>
      <c r="CM6677" s="88"/>
      <c r="CN6677" s="88"/>
      <c r="CO6677" s="88"/>
      <c r="CP6677" s="88"/>
      <c r="CQ6677" s="88"/>
      <c r="CR6677" s="88"/>
      <c r="CS6677" s="88"/>
      <c r="CT6677" s="88"/>
      <c r="CU6677" s="88"/>
      <c r="CV6677" s="88"/>
      <c r="CW6677" s="88"/>
      <c r="CX6677" s="88"/>
      <c r="CY6677" s="88"/>
      <c r="CZ6677" s="88"/>
      <c r="DA6677" s="88"/>
      <c r="DB6677" s="88"/>
      <c r="DC6677" s="88"/>
      <c r="DD6677" s="88"/>
      <c r="DE6677" s="88"/>
      <c r="DF6677" s="88"/>
      <c r="DG6677" s="88"/>
      <c r="DH6677" s="88"/>
      <c r="DI6677" s="88"/>
      <c r="DJ6677" s="88"/>
      <c r="DK6677" s="88"/>
      <c r="DL6677" s="88"/>
      <c r="DM6677" s="88"/>
      <c r="DN6677" s="88"/>
      <c r="DO6677" s="88"/>
      <c r="DP6677" s="88"/>
      <c r="DQ6677" s="88"/>
      <c r="DR6677" s="88"/>
      <c r="DS6677" s="88"/>
      <c r="DT6677" s="88"/>
      <c r="DU6677" s="88"/>
      <c r="DV6677" s="88"/>
      <c r="DW6677" s="88"/>
      <c r="DX6677" s="88"/>
      <c r="DY6677" s="88"/>
      <c r="DZ6677" s="88"/>
      <c r="EA6677" s="88"/>
      <c r="EB6677" s="88"/>
      <c r="EC6677" s="88"/>
      <c r="ED6677" s="88"/>
      <c r="EE6677" s="88"/>
      <c r="EF6677" s="88"/>
      <c r="EG6677" s="88"/>
      <c r="EH6677" s="88"/>
      <c r="EI6677" s="88"/>
      <c r="EJ6677" s="88"/>
      <c r="EK6677" s="88"/>
      <c r="EL6677" s="88"/>
      <c r="EM6677" s="88"/>
      <c r="EN6677" s="88"/>
      <c r="EO6677" s="88"/>
      <c r="EP6677" s="88"/>
      <c r="EQ6677" s="88"/>
      <c r="ER6677" s="88"/>
      <c r="ES6677" s="88"/>
      <c r="ET6677" s="88"/>
      <c r="EU6677" s="88"/>
      <c r="EV6677" s="88"/>
      <c r="EW6677" s="88"/>
      <c r="EX6677" s="88"/>
      <c r="EY6677" s="88"/>
      <c r="EZ6677" s="88"/>
      <c r="FA6677" s="88"/>
      <c r="FB6677" s="88"/>
      <c r="FC6677" s="88"/>
      <c r="FD6677" s="88"/>
      <c r="FE6677" s="88"/>
      <c r="FF6677" s="88"/>
      <c r="FG6677" s="88"/>
      <c r="FH6677" s="88"/>
      <c r="FI6677" s="88"/>
      <c r="FJ6677" s="88"/>
      <c r="FK6677" s="88"/>
      <c r="FL6677" s="88"/>
      <c r="FM6677" s="88"/>
      <c r="FN6677" s="88"/>
      <c r="FO6677" s="88"/>
      <c r="FP6677" s="88"/>
      <c r="FQ6677" s="88"/>
      <c r="FR6677" s="88"/>
      <c r="FS6677" s="88"/>
      <c r="FT6677" s="88"/>
      <c r="FU6677" s="88"/>
      <c r="FV6677" s="88"/>
      <c r="FW6677" s="88"/>
      <c r="FX6677" s="88"/>
      <c r="FY6677" s="88"/>
      <c r="FZ6677" s="88"/>
      <c r="GA6677" s="88"/>
      <c r="GB6677" s="88"/>
      <c r="GC6677" s="88"/>
      <c r="GD6677" s="88"/>
      <c r="GE6677" s="88"/>
      <c r="GF6677" s="88"/>
      <c r="GG6677" s="88"/>
      <c r="GH6677" s="88"/>
      <c r="GI6677" s="88"/>
      <c r="GJ6677" s="88"/>
      <c r="GK6677" s="88"/>
      <c r="GL6677" s="88"/>
      <c r="GM6677" s="88"/>
      <c r="GN6677" s="88"/>
      <c r="GO6677" s="88"/>
      <c r="GP6677" s="88"/>
      <c r="GQ6677" s="88"/>
      <c r="GR6677" s="88"/>
      <c r="GS6677" s="88"/>
      <c r="GT6677" s="88"/>
      <c r="GU6677" s="88"/>
      <c r="GV6677" s="88"/>
      <c r="GW6677" s="88"/>
      <c r="GX6677" s="88"/>
      <c r="GY6677" s="88"/>
      <c r="GZ6677" s="88"/>
      <c r="HA6677" s="88"/>
      <c r="HB6677" s="88"/>
      <c r="HC6677" s="88"/>
      <c r="HD6677" s="88"/>
      <c r="HE6677" s="88"/>
      <c r="HF6677" s="88"/>
      <c r="HG6677" s="88"/>
      <c r="HH6677" s="88"/>
      <c r="HI6677" s="88"/>
      <c r="HJ6677" s="88"/>
      <c r="HK6677" s="88"/>
      <c r="HL6677" s="88"/>
      <c r="HM6677" s="88"/>
      <c r="HN6677" s="88"/>
      <c r="HO6677" s="88"/>
      <c r="HP6677" s="88"/>
      <c r="HQ6677" s="88"/>
      <c r="HR6677" s="88"/>
      <c r="HS6677" s="88"/>
      <c r="HT6677" s="88"/>
      <c r="HU6677" s="88"/>
      <c r="HV6677" s="88"/>
      <c r="HW6677" s="88"/>
      <c r="HX6677" s="88"/>
      <c r="HY6677" s="88"/>
      <c r="HZ6677" s="88"/>
      <c r="IA6677" s="88"/>
      <c r="IB6677" s="88"/>
      <c r="IC6677" s="88"/>
      <c r="ID6677" s="88"/>
      <c r="IE6677" s="88"/>
      <c r="IF6677" s="88"/>
      <c r="IG6677" s="88"/>
      <c r="IH6677" s="88"/>
      <c r="II6677" s="88"/>
      <c r="IJ6677" s="88"/>
      <c r="IK6677" s="88"/>
      <c r="IL6677" s="88"/>
      <c r="IM6677" s="88"/>
      <c r="IN6677" s="88"/>
      <c r="IO6677" s="88"/>
      <c r="IP6677" s="88"/>
      <c r="IQ6677" s="88"/>
      <c r="IR6677" s="88"/>
      <c r="IS6677" s="88"/>
      <c r="IT6677" s="88"/>
      <c r="IU6677" s="88"/>
      <c r="IV6677" s="88"/>
      <c r="IW6677" s="88"/>
      <c r="IX6677" s="88"/>
      <c r="IY6677" s="88"/>
      <c r="IZ6677" s="88"/>
      <c r="JA6677" s="88"/>
      <c r="JB6677" s="88"/>
      <c r="JC6677" s="88"/>
      <c r="JD6677" s="88"/>
      <c r="JE6677" s="88"/>
      <c r="JF6677" s="88"/>
      <c r="JG6677" s="88"/>
      <c r="JH6677" s="88"/>
      <c r="JI6677" s="88"/>
      <c r="JJ6677" s="88"/>
      <c r="JK6677" s="88"/>
      <c r="JL6677" s="88"/>
      <c r="JM6677" s="88"/>
      <c r="JN6677" s="88"/>
      <c r="JO6677" s="88"/>
      <c r="JP6677" s="88"/>
      <c r="JQ6677" s="88"/>
      <c r="JR6677" s="88"/>
      <c r="JS6677" s="88"/>
      <c r="JT6677" s="88"/>
      <c r="JU6677" s="88"/>
      <c r="JV6677" s="88"/>
      <c r="JW6677" s="88"/>
      <c r="JX6677" s="88"/>
      <c r="JY6677" s="88"/>
      <c r="JZ6677" s="88"/>
      <c r="KA6677" s="88"/>
      <c r="KB6677" s="88"/>
      <c r="KC6677" s="88"/>
      <c r="KD6677" s="88"/>
      <c r="KE6677" s="88"/>
      <c r="KF6677" s="88"/>
      <c r="KG6677" s="88"/>
      <c r="KH6677" s="88"/>
      <c r="KI6677" s="88"/>
      <c r="KJ6677" s="88"/>
      <c r="KK6677" s="88"/>
      <c r="KL6677" s="88"/>
      <c r="KM6677" s="88"/>
      <c r="KN6677" s="88"/>
      <c r="KO6677" s="88"/>
      <c r="KP6677" s="88"/>
      <c r="KQ6677" s="88"/>
      <c r="KR6677" s="88"/>
      <c r="KS6677" s="88"/>
      <c r="KT6677" s="88"/>
      <c r="KU6677" s="88"/>
      <c r="KV6677" s="88"/>
      <c r="KW6677" s="88"/>
      <c r="KX6677" s="88"/>
      <c r="KY6677" s="88"/>
      <c r="KZ6677" s="88"/>
      <c r="LA6677" s="88"/>
      <c r="LB6677" s="88"/>
      <c r="LC6677" s="88"/>
      <c r="LD6677" s="88"/>
      <c r="LE6677" s="88"/>
      <c r="LF6677" s="88"/>
      <c r="LG6677" s="88"/>
      <c r="LH6677" s="88"/>
      <c r="LI6677" s="88"/>
      <c r="LJ6677" s="88"/>
      <c r="LK6677" s="88"/>
      <c r="LL6677" s="88"/>
      <c r="LM6677" s="88"/>
      <c r="LN6677" s="88"/>
      <c r="LO6677" s="88"/>
      <c r="LP6677" s="88"/>
      <c r="LQ6677" s="88"/>
      <c r="LR6677" s="88"/>
      <c r="LS6677" s="88"/>
      <c r="LT6677" s="88"/>
      <c r="LU6677" s="88"/>
      <c r="LV6677" s="88"/>
      <c r="LW6677" s="88"/>
      <c r="LX6677" s="88"/>
      <c r="LY6677" s="88"/>
      <c r="LZ6677" s="88"/>
      <c r="MA6677" s="88"/>
      <c r="MB6677" s="88"/>
      <c r="MC6677" s="88"/>
      <c r="MD6677" s="88"/>
      <c r="ME6677" s="88"/>
      <c r="MF6677" s="88"/>
      <c r="MG6677" s="88"/>
      <c r="MH6677" s="88"/>
      <c r="MI6677" s="88"/>
      <c r="MJ6677" s="88"/>
      <c r="MK6677" s="88"/>
      <c r="ML6677" s="88"/>
      <c r="MM6677" s="88"/>
      <c r="MN6677" s="88"/>
      <c r="MO6677" s="88"/>
      <c r="MP6677" s="88"/>
      <c r="MQ6677" s="88"/>
      <c r="MR6677" s="88"/>
      <c r="MS6677" s="88"/>
      <c r="MT6677" s="88"/>
      <c r="MU6677" s="88"/>
      <c r="MV6677" s="88"/>
      <c r="MW6677" s="88"/>
      <c r="MX6677" s="88"/>
      <c r="MY6677" s="88"/>
      <c r="MZ6677" s="88"/>
      <c r="NA6677" s="88"/>
      <c r="NB6677" s="88"/>
      <c r="NC6677" s="88"/>
      <c r="ND6677" s="88"/>
      <c r="NE6677" s="88"/>
      <c r="NF6677" s="88"/>
      <c r="NG6677" s="88"/>
      <c r="NH6677" s="88"/>
      <c r="NI6677" s="88"/>
      <c r="NJ6677" s="88"/>
      <c r="NK6677" s="88"/>
      <c r="NL6677" s="88"/>
      <c r="NM6677" s="88"/>
      <c r="NN6677" s="88"/>
      <c r="NO6677" s="88"/>
      <c r="NP6677" s="88"/>
      <c r="NQ6677" s="88"/>
      <c r="NR6677" s="88"/>
      <c r="NS6677" s="88"/>
      <c r="NT6677" s="88"/>
      <c r="NU6677" s="88"/>
      <c r="NV6677" s="88"/>
      <c r="NW6677" s="88"/>
      <c r="NX6677" s="88"/>
      <c r="NY6677" s="88"/>
      <c r="NZ6677" s="88"/>
      <c r="OA6677" s="88"/>
      <c r="OB6677" s="88"/>
      <c r="OC6677" s="88"/>
      <c r="OD6677" s="88"/>
      <c r="OE6677" s="88"/>
      <c r="OF6677" s="88"/>
      <c r="OG6677" s="88"/>
      <c r="OH6677" s="88"/>
      <c r="OI6677" s="88"/>
      <c r="OJ6677" s="88"/>
      <c r="OK6677" s="88"/>
      <c r="OL6677" s="88"/>
      <c r="OM6677" s="88"/>
      <c r="ON6677" s="88"/>
      <c r="OO6677" s="88"/>
      <c r="OP6677" s="88"/>
      <c r="OQ6677" s="88"/>
      <c r="OR6677" s="88"/>
      <c r="OS6677" s="88"/>
      <c r="OT6677" s="88"/>
      <c r="OU6677" s="88"/>
      <c r="OV6677" s="88"/>
      <c r="OW6677" s="88"/>
      <c r="OX6677" s="88"/>
      <c r="OY6677" s="88"/>
      <c r="OZ6677" s="88"/>
      <c r="PA6677" s="88"/>
      <c r="PB6677" s="88"/>
      <c r="PC6677" s="88"/>
      <c r="PD6677" s="88"/>
      <c r="PE6677" s="88"/>
      <c r="PF6677" s="88"/>
      <c r="PG6677" s="88"/>
      <c r="PH6677" s="88"/>
      <c r="PI6677" s="88"/>
      <c r="PJ6677" s="88"/>
      <c r="PK6677" s="88"/>
      <c r="PL6677" s="88"/>
      <c r="PM6677" s="88"/>
      <c r="PN6677" s="88"/>
      <c r="PO6677" s="88"/>
      <c r="PP6677" s="88"/>
      <c r="PQ6677" s="88"/>
      <c r="PR6677" s="88"/>
      <c r="PS6677" s="88"/>
      <c r="PT6677" s="88"/>
      <c r="PU6677" s="88"/>
      <c r="PV6677" s="88"/>
      <c r="PW6677" s="88"/>
      <c r="PX6677" s="88"/>
      <c r="PY6677" s="88"/>
      <c r="PZ6677" s="88"/>
      <c r="QA6677" s="88"/>
      <c r="QB6677" s="88"/>
      <c r="QC6677" s="88"/>
      <c r="QD6677" s="88"/>
      <c r="QE6677" s="88"/>
      <c r="QF6677" s="88"/>
      <c r="QG6677" s="88"/>
      <c r="QH6677" s="88"/>
      <c r="QI6677" s="88"/>
      <c r="QJ6677" s="88"/>
      <c r="QK6677" s="88"/>
      <c r="QL6677" s="88"/>
      <c r="QM6677" s="88"/>
      <c r="QN6677" s="88"/>
      <c r="QO6677" s="88"/>
      <c r="QP6677" s="88"/>
      <c r="QQ6677" s="88"/>
      <c r="QR6677" s="88"/>
      <c r="QS6677" s="88"/>
      <c r="QT6677" s="88"/>
      <c r="QU6677" s="88"/>
      <c r="QV6677" s="88"/>
      <c r="QW6677" s="88"/>
      <c r="QX6677" s="88"/>
      <c r="QY6677" s="88"/>
      <c r="QZ6677" s="88"/>
      <c r="RA6677" s="88"/>
      <c r="RB6677" s="88"/>
      <c r="RC6677" s="88"/>
      <c r="RD6677" s="88"/>
      <c r="RE6677" s="88"/>
      <c r="RF6677" s="88"/>
      <c r="RG6677" s="88"/>
      <c r="RH6677" s="88"/>
      <c r="RI6677" s="88"/>
      <c r="RJ6677" s="88"/>
      <c r="RK6677" s="88"/>
      <c r="RL6677" s="88"/>
      <c r="RM6677" s="88"/>
      <c r="RN6677" s="88"/>
      <c r="RO6677" s="88"/>
      <c r="RP6677" s="88"/>
      <c r="RQ6677" s="88"/>
      <c r="RR6677" s="88"/>
      <c r="RS6677" s="88"/>
      <c r="RT6677" s="88"/>
      <c r="RU6677" s="88"/>
      <c r="RV6677" s="88"/>
      <c r="RW6677" s="88"/>
      <c r="RX6677" s="88"/>
      <c r="RY6677" s="88"/>
      <c r="RZ6677" s="88"/>
      <c r="SA6677" s="88"/>
      <c r="SB6677" s="88"/>
      <c r="SC6677" s="88"/>
      <c r="SD6677" s="88"/>
      <c r="SE6677" s="88"/>
      <c r="SF6677" s="88"/>
      <c r="SG6677" s="88"/>
      <c r="SH6677" s="88"/>
      <c r="SI6677" s="88"/>
      <c r="SJ6677" s="88"/>
      <c r="SK6677" s="88"/>
      <c r="SL6677" s="88"/>
      <c r="SM6677" s="88"/>
      <c r="SN6677" s="88"/>
      <c r="SO6677" s="88"/>
      <c r="SP6677" s="88"/>
      <c r="SQ6677" s="88"/>
      <c r="SR6677" s="88"/>
      <c r="SS6677" s="88"/>
      <c r="ST6677" s="88"/>
      <c r="SU6677" s="88"/>
      <c r="SV6677" s="88"/>
      <c r="SW6677" s="88"/>
      <c r="SX6677" s="88"/>
      <c r="SY6677" s="88"/>
      <c r="SZ6677" s="88"/>
      <c r="TA6677" s="88"/>
      <c r="TB6677" s="88"/>
      <c r="TC6677" s="88"/>
      <c r="TD6677" s="88"/>
      <c r="TE6677" s="88"/>
      <c r="TF6677" s="88"/>
      <c r="TG6677" s="88"/>
      <c r="TH6677" s="88"/>
      <c r="TI6677" s="88"/>
      <c r="TJ6677" s="88"/>
      <c r="TK6677" s="88"/>
      <c r="TL6677" s="88"/>
      <c r="TM6677" s="88"/>
      <c r="TN6677" s="88"/>
      <c r="TO6677" s="88"/>
      <c r="TP6677" s="88"/>
      <c r="TQ6677" s="88"/>
      <c r="TR6677" s="88"/>
      <c r="TS6677" s="88"/>
      <c r="TT6677" s="88"/>
      <c r="TU6677" s="88"/>
      <c r="TV6677" s="88"/>
      <c r="TW6677" s="88"/>
      <c r="TX6677" s="88"/>
      <c r="TY6677" s="88"/>
      <c r="TZ6677" s="88"/>
      <c r="UA6677" s="88"/>
      <c r="UB6677" s="88"/>
      <c r="UC6677" s="88"/>
      <c r="UD6677" s="88"/>
      <c r="UE6677" s="88"/>
      <c r="UF6677" s="88"/>
      <c r="UG6677" s="88"/>
      <c r="UH6677" s="88"/>
      <c r="UI6677" s="88"/>
      <c r="UJ6677" s="88"/>
      <c r="UK6677" s="88"/>
      <c r="UL6677" s="88"/>
      <c r="UM6677" s="88"/>
      <c r="UN6677" s="88"/>
      <c r="UO6677" s="88"/>
      <c r="UP6677" s="88"/>
      <c r="UQ6677" s="88"/>
      <c r="UR6677" s="88"/>
      <c r="US6677" s="88"/>
      <c r="UT6677" s="88"/>
      <c r="UU6677" s="88"/>
      <c r="UV6677" s="88"/>
      <c r="UW6677" s="88"/>
      <c r="UX6677" s="88"/>
      <c r="UY6677" s="88"/>
      <c r="UZ6677" s="88"/>
      <c r="VA6677" s="88"/>
      <c r="VB6677" s="88"/>
      <c r="VC6677" s="88"/>
      <c r="VD6677" s="88"/>
      <c r="VE6677" s="88"/>
      <c r="VF6677" s="88"/>
      <c r="VG6677" s="88"/>
      <c r="VH6677" s="88"/>
      <c r="VI6677" s="88"/>
      <c r="VJ6677" s="88"/>
      <c r="VK6677" s="88"/>
      <c r="VL6677" s="88"/>
      <c r="VM6677" s="88"/>
      <c r="VN6677" s="88"/>
      <c r="VO6677" s="88"/>
      <c r="VP6677" s="88"/>
      <c r="VQ6677" s="88"/>
      <c r="VR6677" s="88"/>
      <c r="VS6677" s="88"/>
      <c r="VT6677" s="88"/>
      <c r="VU6677" s="88"/>
      <c r="VV6677" s="88"/>
      <c r="VW6677" s="88"/>
      <c r="VX6677" s="88"/>
      <c r="VY6677" s="88"/>
      <c r="VZ6677" s="88"/>
      <c r="WA6677" s="88"/>
      <c r="WB6677" s="88"/>
      <c r="WC6677" s="88"/>
      <c r="WD6677" s="88"/>
      <c r="WE6677" s="88"/>
      <c r="WF6677" s="88"/>
      <c r="WG6677" s="88"/>
      <c r="WH6677" s="88"/>
      <c r="WI6677" s="88"/>
      <c r="WJ6677" s="88"/>
      <c r="WK6677" s="88"/>
      <c r="WL6677" s="88"/>
      <c r="WM6677" s="88"/>
      <c r="WN6677" s="88"/>
      <c r="WO6677" s="88"/>
      <c r="WP6677" s="88"/>
      <c r="WQ6677" s="88"/>
      <c r="WR6677" s="88"/>
      <c r="WS6677" s="88"/>
      <c r="WT6677" s="88"/>
      <c r="WU6677" s="88"/>
      <c r="WV6677" s="88"/>
      <c r="WW6677" s="88"/>
      <c r="WX6677" s="88"/>
      <c r="WY6677" s="88"/>
      <c r="WZ6677" s="88"/>
      <c r="XA6677" s="88"/>
      <c r="XB6677" s="88"/>
      <c r="XC6677" s="88"/>
      <c r="XD6677" s="88"/>
      <c r="XE6677" s="88"/>
      <c r="XF6677" s="88"/>
      <c r="XG6677" s="88"/>
      <c r="XH6677" s="88"/>
      <c r="XI6677" s="88"/>
      <c r="XJ6677" s="88"/>
      <c r="XK6677" s="88"/>
      <c r="XL6677" s="88"/>
      <c r="XM6677" s="88"/>
      <c r="XN6677" s="88"/>
      <c r="XO6677" s="88"/>
      <c r="XP6677" s="88"/>
      <c r="XQ6677" s="88"/>
      <c r="XR6677" s="88"/>
      <c r="XS6677" s="88"/>
      <c r="XT6677" s="88"/>
      <c r="XU6677" s="88"/>
      <c r="XV6677" s="88"/>
      <c r="XW6677" s="88"/>
      <c r="XX6677" s="88"/>
      <c r="XY6677" s="88"/>
      <c r="XZ6677" s="88"/>
      <c r="YA6677" s="88"/>
      <c r="YB6677" s="88"/>
      <c r="YC6677" s="88"/>
      <c r="YD6677" s="88"/>
      <c r="YE6677" s="88"/>
      <c r="YF6677" s="88"/>
      <c r="YG6677" s="88"/>
      <c r="YH6677" s="88"/>
      <c r="YI6677" s="88"/>
      <c r="YJ6677" s="88"/>
      <c r="YK6677" s="88"/>
      <c r="YL6677" s="88"/>
      <c r="YM6677" s="88"/>
      <c r="YN6677" s="88"/>
      <c r="YO6677" s="88"/>
      <c r="YP6677" s="88"/>
      <c r="YQ6677" s="88"/>
      <c r="YR6677" s="88"/>
      <c r="YS6677" s="88"/>
      <c r="YT6677" s="88"/>
      <c r="YU6677" s="88"/>
      <c r="YV6677" s="88"/>
      <c r="YW6677" s="88"/>
      <c r="YX6677" s="88"/>
      <c r="YY6677" s="88"/>
      <c r="YZ6677" s="88"/>
      <c r="ZA6677" s="88"/>
      <c r="ZB6677" s="88"/>
      <c r="ZC6677" s="88"/>
      <c r="ZD6677" s="88"/>
      <c r="ZE6677" s="88"/>
      <c r="ZF6677" s="88"/>
      <c r="ZG6677" s="88"/>
      <c r="ZH6677" s="88"/>
      <c r="ZI6677" s="88"/>
      <c r="ZJ6677" s="88"/>
      <c r="ZK6677" s="88"/>
      <c r="ZL6677" s="88"/>
      <c r="ZM6677" s="88"/>
      <c r="ZN6677" s="88"/>
      <c r="ZO6677" s="88"/>
      <c r="ZP6677" s="88"/>
      <c r="ZQ6677" s="88"/>
      <c r="ZR6677" s="88"/>
      <c r="ZS6677" s="88"/>
      <c r="ZT6677" s="88"/>
      <c r="ZU6677" s="88"/>
      <c r="ZV6677" s="88"/>
      <c r="ZW6677" s="88"/>
      <c r="ZX6677" s="88"/>
      <c r="ZY6677" s="88"/>
      <c r="ZZ6677" s="88"/>
      <c r="AAA6677" s="88"/>
      <c r="AAB6677" s="88"/>
      <c r="AAC6677" s="88"/>
      <c r="AAD6677" s="88"/>
      <c r="AAE6677" s="88"/>
      <c r="AAF6677" s="88"/>
      <c r="AAG6677" s="88"/>
      <c r="AAH6677" s="88"/>
      <c r="AAI6677" s="88"/>
      <c r="AAJ6677" s="88"/>
      <c r="AAK6677" s="88"/>
      <c r="AAL6677" s="88"/>
      <c r="AAM6677" s="88"/>
      <c r="AAN6677" s="88"/>
      <c r="AAO6677" s="88"/>
      <c r="AAP6677" s="88"/>
      <c r="AAQ6677" s="88"/>
      <c r="AAR6677" s="88"/>
      <c r="AAS6677" s="88"/>
      <c r="AAT6677" s="88"/>
      <c r="AAU6677" s="88"/>
      <c r="AAV6677" s="88"/>
      <c r="AAW6677" s="88"/>
      <c r="AAX6677" s="88"/>
      <c r="AAY6677" s="88"/>
      <c r="AAZ6677" s="88"/>
      <c r="ABA6677" s="88"/>
      <c r="ABB6677" s="88"/>
      <c r="ABC6677" s="88"/>
      <c r="ABD6677" s="88"/>
      <c r="ABE6677" s="88"/>
      <c r="ABF6677" s="88"/>
      <c r="ABG6677" s="88"/>
      <c r="ABH6677" s="88"/>
      <c r="ABI6677" s="88"/>
      <c r="ABJ6677" s="88"/>
      <c r="ABK6677" s="88"/>
      <c r="ABL6677" s="88"/>
      <c r="ABM6677" s="88"/>
      <c r="ABN6677" s="88"/>
      <c r="ABO6677" s="88"/>
      <c r="ABP6677" s="88"/>
      <c r="ABQ6677" s="88"/>
      <c r="ABR6677" s="88"/>
      <c r="ABS6677" s="88"/>
      <c r="ABT6677" s="88"/>
      <c r="ABU6677" s="88"/>
      <c r="ABV6677" s="88"/>
      <c r="ABW6677" s="88"/>
      <c r="ABX6677" s="88"/>
      <c r="ABY6677" s="88"/>
      <c r="ABZ6677" s="88"/>
      <c r="ACA6677" s="88"/>
      <c r="ACB6677" s="88"/>
      <c r="ACC6677" s="88"/>
      <c r="ACD6677" s="88"/>
      <c r="ACE6677" s="88"/>
      <c r="ACF6677" s="88"/>
      <c r="ACG6677" s="88"/>
      <c r="ACH6677" s="88"/>
      <c r="ACI6677" s="88"/>
      <c r="ACJ6677" s="88"/>
      <c r="ACK6677" s="88"/>
      <c r="ACL6677" s="88"/>
      <c r="ACM6677" s="88"/>
      <c r="ACN6677" s="88"/>
      <c r="ACO6677" s="88"/>
      <c r="ACP6677" s="88"/>
      <c r="ACQ6677" s="88"/>
      <c r="ACR6677" s="88"/>
      <c r="ACS6677" s="88"/>
      <c r="ACT6677" s="88"/>
      <c r="ACU6677" s="88"/>
      <c r="ACV6677" s="88"/>
      <c r="ACW6677" s="88"/>
      <c r="ACX6677" s="88"/>
      <c r="ACY6677" s="88"/>
      <c r="ACZ6677" s="88"/>
      <c r="ADA6677" s="88"/>
      <c r="ADB6677" s="88"/>
      <c r="ADC6677" s="88"/>
      <c r="ADD6677" s="88"/>
      <c r="ADE6677" s="88"/>
      <c r="ADF6677" s="88"/>
      <c r="ADG6677" s="88"/>
      <c r="ADH6677" s="88"/>
      <c r="ADI6677" s="88"/>
      <c r="ADJ6677" s="88"/>
      <c r="ADK6677" s="88"/>
      <c r="ADL6677" s="88"/>
      <c r="ADM6677" s="88"/>
      <c r="ADN6677" s="88"/>
      <c r="ADO6677" s="88"/>
      <c r="ADP6677" s="88"/>
      <c r="ADQ6677" s="88"/>
      <c r="ADR6677" s="88"/>
      <c r="ADS6677" s="88"/>
      <c r="ADT6677" s="88"/>
      <c r="ADU6677" s="88"/>
      <c r="ADV6677" s="88"/>
      <c r="ADW6677" s="88"/>
      <c r="ADX6677" s="88"/>
      <c r="ADY6677" s="88"/>
      <c r="ADZ6677" s="88"/>
      <c r="AEA6677" s="88"/>
      <c r="AEB6677" s="88"/>
      <c r="AEC6677" s="88"/>
      <c r="AED6677" s="88"/>
      <c r="AEE6677" s="88"/>
      <c r="AEF6677" s="88"/>
      <c r="AEG6677" s="88"/>
      <c r="AEH6677" s="88"/>
      <c r="AEI6677" s="88"/>
      <c r="AEJ6677" s="88"/>
      <c r="AEK6677" s="88"/>
      <c r="AEL6677" s="88"/>
      <c r="AEM6677" s="88"/>
      <c r="AEN6677" s="88"/>
      <c r="AEO6677" s="88"/>
      <c r="AEP6677" s="88"/>
      <c r="AEQ6677" s="88"/>
      <c r="AER6677" s="88"/>
      <c r="AES6677" s="88"/>
      <c r="AET6677" s="88"/>
      <c r="AEU6677" s="88"/>
      <c r="AEV6677" s="88"/>
      <c r="AEW6677" s="88"/>
      <c r="AEX6677" s="88"/>
      <c r="AEY6677" s="88"/>
      <c r="AEZ6677" s="88"/>
      <c r="AFA6677" s="88"/>
      <c r="AFB6677" s="88"/>
      <c r="AFC6677" s="88"/>
      <c r="AFD6677" s="88"/>
      <c r="AFE6677" s="88"/>
      <c r="AFF6677" s="88"/>
      <c r="AFG6677" s="88"/>
      <c r="AFH6677" s="88"/>
      <c r="AFI6677" s="88"/>
      <c r="AFJ6677" s="88"/>
      <c r="AFK6677" s="88"/>
      <c r="AFL6677" s="88"/>
      <c r="AFM6677" s="88"/>
      <c r="AFN6677" s="88"/>
      <c r="AFO6677" s="88"/>
      <c r="AFP6677" s="88"/>
      <c r="AFQ6677" s="88"/>
      <c r="AFR6677" s="88"/>
      <c r="AFS6677" s="88"/>
      <c r="AFT6677" s="88"/>
      <c r="AFU6677" s="88"/>
      <c r="AFV6677" s="88"/>
      <c r="AFW6677" s="88"/>
      <c r="AFX6677" s="88"/>
      <c r="AFY6677" s="88"/>
      <c r="AFZ6677" s="88"/>
      <c r="AGA6677" s="88"/>
      <c r="AGB6677" s="88"/>
      <c r="AGC6677" s="88"/>
      <c r="AGD6677" s="88"/>
      <c r="AGE6677" s="88"/>
      <c r="AGF6677" s="88"/>
      <c r="AGG6677" s="88"/>
      <c r="AGH6677" s="88"/>
      <c r="AGI6677" s="88"/>
      <c r="AGJ6677" s="88"/>
      <c r="AGK6677" s="88"/>
      <c r="AGL6677" s="88"/>
      <c r="AGM6677" s="88"/>
      <c r="AGN6677" s="88"/>
      <c r="AGO6677" s="88"/>
      <c r="AGP6677" s="88"/>
      <c r="AGQ6677" s="88"/>
      <c r="AGR6677" s="88"/>
      <c r="AGS6677" s="88"/>
      <c r="AGT6677" s="88"/>
      <c r="AGU6677" s="88"/>
      <c r="AGV6677" s="88"/>
      <c r="AGW6677" s="88"/>
      <c r="AGX6677" s="88"/>
      <c r="AGY6677" s="88"/>
      <c r="AGZ6677" s="88"/>
      <c r="AHA6677" s="88"/>
      <c r="AHB6677" s="88"/>
      <c r="AHC6677" s="88"/>
      <c r="AHD6677" s="88"/>
      <c r="AHE6677" s="88"/>
      <c r="AHF6677" s="88"/>
      <c r="AHG6677" s="88"/>
      <c r="AHH6677" s="88"/>
      <c r="AHI6677" s="88"/>
      <c r="AHJ6677" s="88"/>
      <c r="AHK6677" s="88"/>
      <c r="AHL6677" s="88"/>
      <c r="AHM6677" s="88"/>
      <c r="AHN6677" s="88"/>
      <c r="AHO6677" s="88"/>
      <c r="AHP6677" s="88"/>
      <c r="AHQ6677" s="88"/>
      <c r="AHR6677" s="88"/>
      <c r="AHS6677" s="88"/>
      <c r="AHT6677" s="88"/>
      <c r="AHU6677" s="88"/>
      <c r="AHV6677" s="88"/>
      <c r="AHW6677" s="88"/>
      <c r="AHX6677" s="88"/>
      <c r="AHY6677" s="88"/>
      <c r="AHZ6677" s="88"/>
      <c r="AIA6677" s="88"/>
      <c r="AIB6677" s="88"/>
      <c r="AIC6677" s="88"/>
      <c r="AID6677" s="88"/>
      <c r="AIE6677" s="88"/>
      <c r="AIF6677" s="88"/>
      <c r="AIG6677" s="88"/>
      <c r="AIH6677" s="88"/>
      <c r="AII6677" s="88"/>
      <c r="AIJ6677" s="88"/>
      <c r="AIK6677" s="88"/>
      <c r="AIL6677" s="88"/>
      <c r="AIM6677" s="88"/>
      <c r="AIN6677" s="88"/>
      <c r="AIO6677" s="88"/>
      <c r="AIP6677" s="88"/>
      <c r="AIQ6677" s="88"/>
      <c r="AIR6677" s="88"/>
      <c r="AIS6677" s="88"/>
      <c r="AIT6677" s="88"/>
      <c r="AIU6677" s="88"/>
      <c r="AIV6677" s="88"/>
      <c r="AIW6677" s="88"/>
      <c r="AIX6677" s="88"/>
      <c r="AIY6677" s="88"/>
      <c r="AIZ6677" s="88"/>
      <c r="AJA6677" s="88"/>
      <c r="AJB6677" s="88"/>
      <c r="AJC6677" s="88"/>
      <c r="AJD6677" s="88"/>
      <c r="AJE6677" s="88"/>
      <c r="AJF6677" s="88"/>
      <c r="AJG6677" s="88"/>
      <c r="AJH6677" s="88"/>
      <c r="AJI6677" s="88"/>
      <c r="AJJ6677" s="88"/>
      <c r="AJK6677" s="88"/>
      <c r="AJL6677" s="88"/>
      <c r="AJM6677" s="88"/>
      <c r="AJN6677" s="88"/>
      <c r="AJO6677" s="88"/>
      <c r="AJP6677" s="88"/>
      <c r="AJQ6677" s="88"/>
      <c r="AJR6677" s="88"/>
      <c r="AJS6677" s="88"/>
      <c r="AJT6677" s="88"/>
      <c r="AJU6677" s="88"/>
      <c r="AJV6677" s="88"/>
      <c r="AJW6677" s="88"/>
      <c r="AJX6677" s="88"/>
      <c r="AJY6677" s="88"/>
      <c r="AJZ6677" s="88"/>
      <c r="AKA6677" s="88"/>
      <c r="AKB6677" s="88"/>
      <c r="AKC6677" s="88"/>
      <c r="AKD6677" s="88"/>
      <c r="AKE6677" s="88"/>
      <c r="AKF6677" s="88"/>
      <c r="AKG6677" s="88"/>
      <c r="AKH6677" s="88"/>
      <c r="AKI6677" s="88"/>
      <c r="AKJ6677" s="88"/>
      <c r="AKK6677" s="88"/>
      <c r="AKL6677" s="88"/>
      <c r="AKM6677" s="88"/>
      <c r="AKN6677" s="88"/>
      <c r="AKO6677" s="88"/>
      <c r="AKP6677" s="88"/>
      <c r="AKQ6677" s="88"/>
      <c r="AKR6677" s="88"/>
      <c r="AKS6677" s="88"/>
      <c r="AKT6677" s="88"/>
      <c r="AKU6677" s="88"/>
      <c r="AKV6677" s="88"/>
      <c r="AKW6677" s="88"/>
      <c r="AKX6677" s="88"/>
      <c r="AKY6677" s="88"/>
      <c r="AKZ6677" s="88"/>
      <c r="ALA6677" s="88"/>
      <c r="ALB6677" s="88"/>
      <c r="ALC6677" s="88"/>
      <c r="ALD6677" s="88"/>
      <c r="ALE6677" s="88"/>
      <c r="ALF6677" s="88"/>
      <c r="ALG6677" s="88"/>
      <c r="ALH6677" s="88"/>
      <c r="ALI6677" s="88"/>
      <c r="ALJ6677" s="88"/>
      <c r="ALK6677" s="88"/>
      <c r="ALL6677" s="88"/>
      <c r="ALM6677" s="88"/>
      <c r="ALN6677" s="88"/>
      <c r="ALO6677" s="88"/>
      <c r="ALP6677" s="88"/>
      <c r="ALQ6677" s="88"/>
      <c r="ALR6677" s="88"/>
      <c r="ALS6677" s="88"/>
      <c r="ALT6677" s="88"/>
      <c r="ALU6677" s="88"/>
      <c r="ALV6677" s="88"/>
      <c r="ALW6677" s="88"/>
      <c r="ALX6677" s="88"/>
      <c r="ALY6677" s="88"/>
      <c r="ALZ6677" s="88"/>
      <c r="AMA6677" s="88"/>
      <c r="AMB6677" s="88"/>
      <c r="AMC6677" s="88"/>
      <c r="AMD6677" s="88"/>
      <c r="AME6677" s="88"/>
      <c r="AMF6677" s="88"/>
      <c r="AMG6677" s="88"/>
      <c r="AMH6677" s="88"/>
      <c r="AMI6677" s="88"/>
      <c r="AMJ6677" s="88"/>
      <c r="AMK6677" s="88"/>
      <c r="AML6677" s="88"/>
      <c r="AMM6677" s="88"/>
      <c r="AMN6677" s="88"/>
      <c r="AMO6677" s="88"/>
    </row>
    <row r="6678" spans="1:1029" s="104" customFormat="1" x14ac:dyDescent="0.35">
      <c r="A6678" s="21">
        <v>10141103</v>
      </c>
      <c r="B6678" s="158" t="s">
        <v>725</v>
      </c>
      <c r="C6678" s="115" t="s">
        <v>710</v>
      </c>
      <c r="D6678" s="124" t="s">
        <v>743</v>
      </c>
      <c r="E6678" s="114" t="str">
        <f t="shared" si="1249"/>
        <v>TRANSFORMADOR MARCA:ASTOR PTS 1074 PTS 1074</v>
      </c>
      <c r="F6678" s="124"/>
      <c r="G6678" s="124" t="s">
        <v>743</v>
      </c>
      <c r="H6678" s="124" t="s">
        <v>729</v>
      </c>
      <c r="I6678" s="22"/>
      <c r="J6678" s="57"/>
      <c r="K6678" s="129" t="s">
        <v>742</v>
      </c>
      <c r="L6678" s="142" t="s">
        <v>741</v>
      </c>
      <c r="M6678" s="21">
        <v>250</v>
      </c>
      <c r="N6678" s="124">
        <v>33</v>
      </c>
      <c r="O6678" s="21">
        <v>0.4</v>
      </c>
      <c r="P6678" s="124" t="s">
        <v>514</v>
      </c>
      <c r="Q6678" s="142">
        <v>2017</v>
      </c>
      <c r="R6678" s="21" t="s">
        <v>499</v>
      </c>
      <c r="S6678" s="124" t="s">
        <v>740</v>
      </c>
      <c r="T6678" s="116">
        <v>991</v>
      </c>
      <c r="U6678" s="111">
        <v>45</v>
      </c>
      <c r="V6678" s="113">
        <f t="shared" si="1250"/>
        <v>991</v>
      </c>
      <c r="W6678" s="113">
        <f t="shared" si="1251"/>
        <v>0</v>
      </c>
      <c r="X6678" s="112">
        <f t="shared" si="1252"/>
        <v>0</v>
      </c>
      <c r="Y6678" s="111"/>
      <c r="Z6678" s="110">
        <f t="shared" si="1248"/>
        <v>45</v>
      </c>
      <c r="AA6678" s="109">
        <f t="shared" si="1253"/>
        <v>49.550000000000004</v>
      </c>
      <c r="AB6678" s="109">
        <f t="shared" si="1254"/>
        <v>49550.000000000007</v>
      </c>
      <c r="AC6678" s="108">
        <f t="shared" si="1255"/>
        <v>941.45</v>
      </c>
      <c r="AD6678" s="107">
        <f t="shared" si="1256"/>
        <v>2.2222222222222223E-2</v>
      </c>
      <c r="AE6678" s="106">
        <f t="shared" si="1257"/>
        <v>20.921111111111113</v>
      </c>
      <c r="AF6678" s="105">
        <f t="shared" si="1258"/>
        <v>20.921111111111113</v>
      </c>
      <c r="AG6678" s="105">
        <f t="shared" si="1259"/>
        <v>970.07888888888886</v>
      </c>
      <c r="AH6678" s="88"/>
      <c r="AI6678" s="88"/>
      <c r="AJ6678" s="88"/>
      <c r="AK6678" s="88"/>
      <c r="AL6678" s="88"/>
      <c r="AM6678" s="88"/>
      <c r="AN6678" s="88"/>
      <c r="AO6678" s="88"/>
      <c r="AP6678" s="88"/>
      <c r="AQ6678" s="88"/>
      <c r="AR6678" s="88"/>
      <c r="AS6678" s="88"/>
      <c r="AT6678" s="88"/>
      <c r="AU6678" s="88"/>
      <c r="AV6678" s="88"/>
      <c r="AW6678" s="88"/>
      <c r="AX6678" s="88"/>
      <c r="AY6678" s="88"/>
      <c r="AZ6678" s="88"/>
      <c r="BA6678" s="88"/>
      <c r="BB6678" s="88"/>
      <c r="BC6678" s="88"/>
      <c r="BD6678" s="88"/>
      <c r="BE6678" s="88"/>
      <c r="BF6678" s="88"/>
      <c r="BG6678" s="88"/>
      <c r="BH6678" s="88"/>
      <c r="BI6678" s="88"/>
      <c r="BJ6678" s="88"/>
      <c r="BK6678" s="88"/>
      <c r="BL6678" s="88"/>
      <c r="BM6678" s="88"/>
      <c r="BN6678" s="88"/>
      <c r="BO6678" s="88"/>
      <c r="BP6678" s="88"/>
      <c r="BQ6678" s="88"/>
      <c r="BR6678" s="88"/>
      <c r="BS6678" s="88"/>
      <c r="BT6678" s="88"/>
      <c r="BU6678" s="88"/>
      <c r="BV6678" s="88"/>
      <c r="BW6678" s="88"/>
      <c r="BX6678" s="88"/>
      <c r="BY6678" s="88"/>
      <c r="BZ6678" s="88"/>
      <c r="CA6678" s="88"/>
      <c r="CB6678" s="88"/>
      <c r="CC6678" s="88"/>
      <c r="CD6678" s="88"/>
      <c r="CE6678" s="88"/>
      <c r="CF6678" s="88"/>
      <c r="CG6678" s="88"/>
      <c r="CH6678" s="88"/>
      <c r="CI6678" s="88"/>
      <c r="CJ6678" s="88"/>
      <c r="CK6678" s="88"/>
      <c r="CL6678" s="88"/>
      <c r="CM6678" s="88"/>
      <c r="CN6678" s="88"/>
      <c r="CO6678" s="88"/>
      <c r="CP6678" s="88"/>
      <c r="CQ6678" s="88"/>
      <c r="CR6678" s="88"/>
      <c r="CS6678" s="88"/>
      <c r="CT6678" s="88"/>
      <c r="CU6678" s="88"/>
      <c r="CV6678" s="88"/>
      <c r="CW6678" s="88"/>
      <c r="CX6678" s="88"/>
      <c r="CY6678" s="88"/>
      <c r="CZ6678" s="88"/>
      <c r="DA6678" s="88"/>
      <c r="DB6678" s="88"/>
      <c r="DC6678" s="88"/>
      <c r="DD6678" s="88"/>
      <c r="DE6678" s="88"/>
      <c r="DF6678" s="88"/>
      <c r="DG6678" s="88"/>
      <c r="DH6678" s="88"/>
      <c r="DI6678" s="88"/>
      <c r="DJ6678" s="88"/>
      <c r="DK6678" s="88"/>
      <c r="DL6678" s="88"/>
      <c r="DM6678" s="88"/>
      <c r="DN6678" s="88"/>
      <c r="DO6678" s="88"/>
      <c r="DP6678" s="88"/>
      <c r="DQ6678" s="88"/>
      <c r="DR6678" s="88"/>
      <c r="DS6678" s="88"/>
      <c r="DT6678" s="88"/>
      <c r="DU6678" s="88"/>
      <c r="DV6678" s="88"/>
      <c r="DW6678" s="88"/>
      <c r="DX6678" s="88"/>
      <c r="DY6678" s="88"/>
      <c r="DZ6678" s="88"/>
      <c r="EA6678" s="88"/>
      <c r="EB6678" s="88"/>
      <c r="EC6678" s="88"/>
      <c r="ED6678" s="88"/>
      <c r="EE6678" s="88"/>
      <c r="EF6678" s="88"/>
      <c r="EG6678" s="88"/>
      <c r="EH6678" s="88"/>
      <c r="EI6678" s="88"/>
      <c r="EJ6678" s="88"/>
      <c r="EK6678" s="88"/>
      <c r="EL6678" s="88"/>
      <c r="EM6678" s="88"/>
      <c r="EN6678" s="88"/>
      <c r="EO6678" s="88"/>
      <c r="EP6678" s="88"/>
      <c r="EQ6678" s="88"/>
      <c r="ER6678" s="88"/>
      <c r="ES6678" s="88"/>
      <c r="ET6678" s="88"/>
      <c r="EU6678" s="88"/>
      <c r="EV6678" s="88"/>
      <c r="EW6678" s="88"/>
      <c r="EX6678" s="88"/>
      <c r="EY6678" s="88"/>
      <c r="EZ6678" s="88"/>
      <c r="FA6678" s="88"/>
      <c r="FB6678" s="88"/>
      <c r="FC6678" s="88"/>
      <c r="FD6678" s="88"/>
      <c r="FE6678" s="88"/>
      <c r="FF6678" s="88"/>
      <c r="FG6678" s="88"/>
      <c r="FH6678" s="88"/>
      <c r="FI6678" s="88"/>
      <c r="FJ6678" s="88"/>
      <c r="FK6678" s="88"/>
      <c r="FL6678" s="88"/>
      <c r="FM6678" s="88"/>
      <c r="FN6678" s="88"/>
      <c r="FO6678" s="88"/>
      <c r="FP6678" s="88"/>
      <c r="FQ6678" s="88"/>
      <c r="FR6678" s="88"/>
      <c r="FS6678" s="88"/>
      <c r="FT6678" s="88"/>
      <c r="FU6678" s="88"/>
      <c r="FV6678" s="88"/>
      <c r="FW6678" s="88"/>
      <c r="FX6678" s="88"/>
      <c r="FY6678" s="88"/>
      <c r="FZ6678" s="88"/>
      <c r="GA6678" s="88"/>
      <c r="GB6678" s="88"/>
      <c r="GC6678" s="88"/>
      <c r="GD6678" s="88"/>
      <c r="GE6678" s="88"/>
      <c r="GF6678" s="88"/>
      <c r="GG6678" s="88"/>
      <c r="GH6678" s="88"/>
      <c r="GI6678" s="88"/>
      <c r="GJ6678" s="88"/>
      <c r="GK6678" s="88"/>
      <c r="GL6678" s="88"/>
      <c r="GM6678" s="88"/>
      <c r="GN6678" s="88"/>
      <c r="GO6678" s="88"/>
      <c r="GP6678" s="88"/>
      <c r="GQ6678" s="88"/>
      <c r="GR6678" s="88"/>
      <c r="GS6678" s="88"/>
      <c r="GT6678" s="88"/>
      <c r="GU6678" s="88"/>
      <c r="GV6678" s="88"/>
      <c r="GW6678" s="88"/>
      <c r="GX6678" s="88"/>
      <c r="GY6678" s="88"/>
      <c r="GZ6678" s="88"/>
      <c r="HA6678" s="88"/>
      <c r="HB6678" s="88"/>
      <c r="HC6678" s="88"/>
      <c r="HD6678" s="88"/>
      <c r="HE6678" s="88"/>
      <c r="HF6678" s="88"/>
      <c r="HG6678" s="88"/>
      <c r="HH6678" s="88"/>
      <c r="HI6678" s="88"/>
      <c r="HJ6678" s="88"/>
      <c r="HK6678" s="88"/>
      <c r="HL6678" s="88"/>
      <c r="HM6678" s="88"/>
      <c r="HN6678" s="88"/>
      <c r="HO6678" s="88"/>
      <c r="HP6678" s="88"/>
      <c r="HQ6678" s="88"/>
      <c r="HR6678" s="88"/>
      <c r="HS6678" s="88"/>
      <c r="HT6678" s="88"/>
      <c r="HU6678" s="88"/>
      <c r="HV6678" s="88"/>
      <c r="HW6678" s="88"/>
      <c r="HX6678" s="88"/>
      <c r="HY6678" s="88"/>
      <c r="HZ6678" s="88"/>
      <c r="IA6678" s="88"/>
      <c r="IB6678" s="88"/>
      <c r="IC6678" s="88"/>
      <c r="ID6678" s="88"/>
      <c r="IE6678" s="88"/>
      <c r="IF6678" s="88"/>
      <c r="IG6678" s="88"/>
      <c r="IH6678" s="88"/>
      <c r="II6678" s="88"/>
      <c r="IJ6678" s="88"/>
      <c r="IK6678" s="88"/>
      <c r="IL6678" s="88"/>
      <c r="IM6678" s="88"/>
      <c r="IN6678" s="88"/>
      <c r="IO6678" s="88"/>
      <c r="IP6678" s="88"/>
      <c r="IQ6678" s="88"/>
      <c r="IR6678" s="88"/>
      <c r="IS6678" s="88"/>
      <c r="IT6678" s="88"/>
      <c r="IU6678" s="88"/>
      <c r="IV6678" s="88"/>
      <c r="IW6678" s="88"/>
      <c r="IX6678" s="88"/>
      <c r="IY6678" s="88"/>
      <c r="IZ6678" s="88"/>
      <c r="JA6678" s="88"/>
      <c r="JB6678" s="88"/>
      <c r="JC6678" s="88"/>
      <c r="JD6678" s="88"/>
      <c r="JE6678" s="88"/>
      <c r="JF6678" s="88"/>
      <c r="JG6678" s="88"/>
      <c r="JH6678" s="88"/>
      <c r="JI6678" s="88"/>
      <c r="JJ6678" s="88"/>
      <c r="JK6678" s="88"/>
      <c r="JL6678" s="88"/>
      <c r="JM6678" s="88"/>
      <c r="JN6678" s="88"/>
      <c r="JO6678" s="88"/>
      <c r="JP6678" s="88"/>
      <c r="JQ6678" s="88"/>
      <c r="JR6678" s="88"/>
      <c r="JS6678" s="88"/>
      <c r="JT6678" s="88"/>
      <c r="JU6678" s="88"/>
      <c r="JV6678" s="88"/>
      <c r="JW6678" s="88"/>
      <c r="JX6678" s="88"/>
      <c r="JY6678" s="88"/>
      <c r="JZ6678" s="88"/>
      <c r="KA6678" s="88"/>
      <c r="KB6678" s="88"/>
      <c r="KC6678" s="88"/>
      <c r="KD6678" s="88"/>
      <c r="KE6678" s="88"/>
      <c r="KF6678" s="88"/>
      <c r="KG6678" s="88"/>
      <c r="KH6678" s="88"/>
      <c r="KI6678" s="88"/>
      <c r="KJ6678" s="88"/>
      <c r="KK6678" s="88"/>
      <c r="KL6678" s="88"/>
      <c r="KM6678" s="88"/>
      <c r="KN6678" s="88"/>
      <c r="KO6678" s="88"/>
      <c r="KP6678" s="88"/>
      <c r="KQ6678" s="88"/>
      <c r="KR6678" s="88"/>
      <c r="KS6678" s="88"/>
      <c r="KT6678" s="88"/>
      <c r="KU6678" s="88"/>
      <c r="KV6678" s="88"/>
      <c r="KW6678" s="88"/>
      <c r="KX6678" s="88"/>
      <c r="KY6678" s="88"/>
      <c r="KZ6678" s="88"/>
      <c r="LA6678" s="88"/>
      <c r="LB6678" s="88"/>
      <c r="LC6678" s="88"/>
      <c r="LD6678" s="88"/>
      <c r="LE6678" s="88"/>
      <c r="LF6678" s="88"/>
      <c r="LG6678" s="88"/>
      <c r="LH6678" s="88"/>
      <c r="LI6678" s="88"/>
      <c r="LJ6678" s="88"/>
      <c r="LK6678" s="88"/>
      <c r="LL6678" s="88"/>
      <c r="LM6678" s="88"/>
      <c r="LN6678" s="88"/>
      <c r="LO6678" s="88"/>
      <c r="LP6678" s="88"/>
      <c r="LQ6678" s="88"/>
      <c r="LR6678" s="88"/>
      <c r="LS6678" s="88"/>
      <c r="LT6678" s="88"/>
      <c r="LU6678" s="88"/>
      <c r="LV6678" s="88"/>
      <c r="LW6678" s="88"/>
      <c r="LX6678" s="88"/>
      <c r="LY6678" s="88"/>
      <c r="LZ6678" s="88"/>
      <c r="MA6678" s="88"/>
      <c r="MB6678" s="88"/>
      <c r="MC6678" s="88"/>
      <c r="MD6678" s="88"/>
      <c r="ME6678" s="88"/>
      <c r="MF6678" s="88"/>
      <c r="MG6678" s="88"/>
      <c r="MH6678" s="88"/>
      <c r="MI6678" s="88"/>
      <c r="MJ6678" s="88"/>
      <c r="MK6678" s="88"/>
      <c r="ML6678" s="88"/>
      <c r="MM6678" s="88"/>
      <c r="MN6678" s="88"/>
      <c r="MO6678" s="88"/>
      <c r="MP6678" s="88"/>
      <c r="MQ6678" s="88"/>
      <c r="MR6678" s="88"/>
      <c r="MS6678" s="88"/>
      <c r="MT6678" s="88"/>
      <c r="MU6678" s="88"/>
      <c r="MV6678" s="88"/>
      <c r="MW6678" s="88"/>
      <c r="MX6678" s="88"/>
      <c r="MY6678" s="88"/>
      <c r="MZ6678" s="88"/>
      <c r="NA6678" s="88"/>
      <c r="NB6678" s="88"/>
      <c r="NC6678" s="88"/>
      <c r="ND6678" s="88"/>
      <c r="NE6678" s="88"/>
      <c r="NF6678" s="88"/>
      <c r="NG6678" s="88"/>
      <c r="NH6678" s="88"/>
      <c r="NI6678" s="88"/>
      <c r="NJ6678" s="88"/>
      <c r="NK6678" s="88"/>
      <c r="NL6678" s="88"/>
      <c r="NM6678" s="88"/>
      <c r="NN6678" s="88"/>
      <c r="NO6678" s="88"/>
      <c r="NP6678" s="88"/>
      <c r="NQ6678" s="88"/>
      <c r="NR6678" s="88"/>
      <c r="NS6678" s="88"/>
      <c r="NT6678" s="88"/>
      <c r="NU6678" s="88"/>
      <c r="NV6678" s="88"/>
      <c r="NW6678" s="88"/>
      <c r="NX6678" s="88"/>
      <c r="NY6678" s="88"/>
      <c r="NZ6678" s="88"/>
      <c r="OA6678" s="88"/>
      <c r="OB6678" s="88"/>
      <c r="OC6678" s="88"/>
      <c r="OD6678" s="88"/>
      <c r="OE6678" s="88"/>
      <c r="OF6678" s="88"/>
      <c r="OG6678" s="88"/>
      <c r="OH6678" s="88"/>
      <c r="OI6678" s="88"/>
      <c r="OJ6678" s="88"/>
      <c r="OK6678" s="88"/>
      <c r="OL6678" s="88"/>
      <c r="OM6678" s="88"/>
      <c r="ON6678" s="88"/>
      <c r="OO6678" s="88"/>
      <c r="OP6678" s="88"/>
      <c r="OQ6678" s="88"/>
      <c r="OR6678" s="88"/>
      <c r="OS6678" s="88"/>
      <c r="OT6678" s="88"/>
      <c r="OU6678" s="88"/>
      <c r="OV6678" s="88"/>
      <c r="OW6678" s="88"/>
      <c r="OX6678" s="88"/>
      <c r="OY6678" s="88"/>
      <c r="OZ6678" s="88"/>
      <c r="PA6678" s="88"/>
      <c r="PB6678" s="88"/>
      <c r="PC6678" s="88"/>
      <c r="PD6678" s="88"/>
      <c r="PE6678" s="88"/>
      <c r="PF6678" s="88"/>
      <c r="PG6678" s="88"/>
      <c r="PH6678" s="88"/>
      <c r="PI6678" s="88"/>
      <c r="PJ6678" s="88"/>
      <c r="PK6678" s="88"/>
      <c r="PL6678" s="88"/>
      <c r="PM6678" s="88"/>
      <c r="PN6678" s="88"/>
      <c r="PO6678" s="88"/>
      <c r="PP6678" s="88"/>
      <c r="PQ6678" s="88"/>
      <c r="PR6678" s="88"/>
      <c r="PS6678" s="88"/>
      <c r="PT6678" s="88"/>
      <c r="PU6678" s="88"/>
      <c r="PV6678" s="88"/>
      <c r="PW6678" s="88"/>
      <c r="PX6678" s="88"/>
      <c r="PY6678" s="88"/>
      <c r="PZ6678" s="88"/>
      <c r="QA6678" s="88"/>
      <c r="QB6678" s="88"/>
      <c r="QC6678" s="88"/>
      <c r="QD6678" s="88"/>
      <c r="QE6678" s="88"/>
      <c r="QF6678" s="88"/>
      <c r="QG6678" s="88"/>
      <c r="QH6678" s="88"/>
      <c r="QI6678" s="88"/>
      <c r="QJ6678" s="88"/>
      <c r="QK6678" s="88"/>
      <c r="QL6678" s="88"/>
      <c r="QM6678" s="88"/>
      <c r="QN6678" s="88"/>
      <c r="QO6678" s="88"/>
      <c r="QP6678" s="88"/>
      <c r="QQ6678" s="88"/>
      <c r="QR6678" s="88"/>
      <c r="QS6678" s="88"/>
      <c r="QT6678" s="88"/>
      <c r="QU6678" s="88"/>
      <c r="QV6678" s="88"/>
      <c r="QW6678" s="88"/>
      <c r="QX6678" s="88"/>
      <c r="QY6678" s="88"/>
      <c r="QZ6678" s="88"/>
      <c r="RA6678" s="88"/>
      <c r="RB6678" s="88"/>
      <c r="RC6678" s="88"/>
      <c r="RD6678" s="88"/>
      <c r="RE6678" s="88"/>
      <c r="RF6678" s="88"/>
      <c r="RG6678" s="88"/>
      <c r="RH6678" s="88"/>
      <c r="RI6678" s="88"/>
      <c r="RJ6678" s="88"/>
      <c r="RK6678" s="88"/>
      <c r="RL6678" s="88"/>
      <c r="RM6678" s="88"/>
      <c r="RN6678" s="88"/>
      <c r="RO6678" s="88"/>
      <c r="RP6678" s="88"/>
      <c r="RQ6678" s="88"/>
      <c r="RR6678" s="88"/>
      <c r="RS6678" s="88"/>
      <c r="RT6678" s="88"/>
      <c r="RU6678" s="88"/>
      <c r="RV6678" s="88"/>
      <c r="RW6678" s="88"/>
      <c r="RX6678" s="88"/>
      <c r="RY6678" s="88"/>
      <c r="RZ6678" s="88"/>
      <c r="SA6678" s="88"/>
      <c r="SB6678" s="88"/>
      <c r="SC6678" s="88"/>
      <c r="SD6678" s="88"/>
      <c r="SE6678" s="88"/>
      <c r="SF6678" s="88"/>
      <c r="SG6678" s="88"/>
      <c r="SH6678" s="88"/>
      <c r="SI6678" s="88"/>
      <c r="SJ6678" s="88"/>
      <c r="SK6678" s="88"/>
      <c r="SL6678" s="88"/>
      <c r="SM6678" s="88"/>
      <c r="SN6678" s="88"/>
      <c r="SO6678" s="88"/>
      <c r="SP6678" s="88"/>
      <c r="SQ6678" s="88"/>
      <c r="SR6678" s="88"/>
      <c r="SS6678" s="88"/>
      <c r="ST6678" s="88"/>
      <c r="SU6678" s="88"/>
      <c r="SV6678" s="88"/>
      <c r="SW6678" s="88"/>
      <c r="SX6678" s="88"/>
      <c r="SY6678" s="88"/>
      <c r="SZ6678" s="88"/>
      <c r="TA6678" s="88"/>
      <c r="TB6678" s="88"/>
      <c r="TC6678" s="88"/>
      <c r="TD6678" s="88"/>
      <c r="TE6678" s="88"/>
      <c r="TF6678" s="88"/>
      <c r="TG6678" s="88"/>
      <c r="TH6678" s="88"/>
      <c r="TI6678" s="88"/>
      <c r="TJ6678" s="88"/>
      <c r="TK6678" s="88"/>
      <c r="TL6678" s="88"/>
      <c r="TM6678" s="88"/>
      <c r="TN6678" s="88"/>
      <c r="TO6678" s="88"/>
      <c r="TP6678" s="88"/>
      <c r="TQ6678" s="88"/>
      <c r="TR6678" s="88"/>
      <c r="TS6678" s="88"/>
      <c r="TT6678" s="88"/>
      <c r="TU6678" s="88"/>
      <c r="TV6678" s="88"/>
      <c r="TW6678" s="88"/>
      <c r="TX6678" s="88"/>
      <c r="TY6678" s="88"/>
      <c r="TZ6678" s="88"/>
      <c r="UA6678" s="88"/>
      <c r="UB6678" s="88"/>
      <c r="UC6678" s="88"/>
      <c r="UD6678" s="88"/>
      <c r="UE6678" s="88"/>
      <c r="UF6678" s="88"/>
      <c r="UG6678" s="88"/>
      <c r="UH6678" s="88"/>
      <c r="UI6678" s="88"/>
      <c r="UJ6678" s="88"/>
      <c r="UK6678" s="88"/>
      <c r="UL6678" s="88"/>
      <c r="UM6678" s="88"/>
      <c r="UN6678" s="88"/>
      <c r="UO6678" s="88"/>
      <c r="UP6678" s="88"/>
      <c r="UQ6678" s="88"/>
      <c r="UR6678" s="88"/>
      <c r="US6678" s="88"/>
      <c r="UT6678" s="88"/>
      <c r="UU6678" s="88"/>
      <c r="UV6678" s="88"/>
      <c r="UW6678" s="88"/>
      <c r="UX6678" s="88"/>
      <c r="UY6678" s="88"/>
      <c r="UZ6678" s="88"/>
      <c r="VA6678" s="88"/>
      <c r="VB6678" s="88"/>
      <c r="VC6678" s="88"/>
      <c r="VD6678" s="88"/>
      <c r="VE6678" s="88"/>
      <c r="VF6678" s="88"/>
      <c r="VG6678" s="88"/>
      <c r="VH6678" s="88"/>
      <c r="VI6678" s="88"/>
      <c r="VJ6678" s="88"/>
      <c r="VK6678" s="88"/>
      <c r="VL6678" s="88"/>
      <c r="VM6678" s="88"/>
      <c r="VN6678" s="88"/>
      <c r="VO6678" s="88"/>
      <c r="VP6678" s="88"/>
      <c r="VQ6678" s="88"/>
      <c r="VR6678" s="88"/>
      <c r="VS6678" s="88"/>
      <c r="VT6678" s="88"/>
      <c r="VU6678" s="88"/>
      <c r="VV6678" s="88"/>
      <c r="VW6678" s="88"/>
      <c r="VX6678" s="88"/>
      <c r="VY6678" s="88"/>
      <c r="VZ6678" s="88"/>
      <c r="WA6678" s="88"/>
      <c r="WB6678" s="88"/>
      <c r="WC6678" s="88"/>
      <c r="WD6678" s="88"/>
      <c r="WE6678" s="88"/>
      <c r="WF6678" s="88"/>
      <c r="WG6678" s="88"/>
      <c r="WH6678" s="88"/>
      <c r="WI6678" s="88"/>
      <c r="WJ6678" s="88"/>
      <c r="WK6678" s="88"/>
      <c r="WL6678" s="88"/>
      <c r="WM6678" s="88"/>
      <c r="WN6678" s="88"/>
      <c r="WO6678" s="88"/>
      <c r="WP6678" s="88"/>
      <c r="WQ6678" s="88"/>
      <c r="WR6678" s="88"/>
      <c r="WS6678" s="88"/>
      <c r="WT6678" s="88"/>
      <c r="WU6678" s="88"/>
      <c r="WV6678" s="88"/>
      <c r="WW6678" s="88"/>
      <c r="WX6678" s="88"/>
      <c r="WY6678" s="88"/>
      <c r="WZ6678" s="88"/>
      <c r="XA6678" s="88"/>
      <c r="XB6678" s="88"/>
      <c r="XC6678" s="88"/>
      <c r="XD6678" s="88"/>
      <c r="XE6678" s="88"/>
      <c r="XF6678" s="88"/>
      <c r="XG6678" s="88"/>
      <c r="XH6678" s="88"/>
      <c r="XI6678" s="88"/>
      <c r="XJ6678" s="88"/>
      <c r="XK6678" s="88"/>
      <c r="XL6678" s="88"/>
      <c r="XM6678" s="88"/>
      <c r="XN6678" s="88"/>
      <c r="XO6678" s="88"/>
      <c r="XP6678" s="88"/>
      <c r="XQ6678" s="88"/>
      <c r="XR6678" s="88"/>
      <c r="XS6678" s="88"/>
      <c r="XT6678" s="88"/>
      <c r="XU6678" s="88"/>
      <c r="XV6678" s="88"/>
      <c r="XW6678" s="88"/>
      <c r="XX6678" s="88"/>
      <c r="XY6678" s="88"/>
      <c r="XZ6678" s="88"/>
      <c r="YA6678" s="88"/>
      <c r="YB6678" s="88"/>
      <c r="YC6678" s="88"/>
      <c r="YD6678" s="88"/>
      <c r="YE6678" s="88"/>
      <c r="YF6678" s="88"/>
      <c r="YG6678" s="88"/>
      <c r="YH6678" s="88"/>
      <c r="YI6678" s="88"/>
      <c r="YJ6678" s="88"/>
      <c r="YK6678" s="88"/>
      <c r="YL6678" s="88"/>
      <c r="YM6678" s="88"/>
      <c r="YN6678" s="88"/>
      <c r="YO6678" s="88"/>
      <c r="YP6678" s="88"/>
      <c r="YQ6678" s="88"/>
      <c r="YR6678" s="88"/>
      <c r="YS6678" s="88"/>
      <c r="YT6678" s="88"/>
      <c r="YU6678" s="88"/>
      <c r="YV6678" s="88"/>
      <c r="YW6678" s="88"/>
      <c r="YX6678" s="88"/>
      <c r="YY6678" s="88"/>
      <c r="YZ6678" s="88"/>
      <c r="ZA6678" s="88"/>
      <c r="ZB6678" s="88"/>
      <c r="ZC6678" s="88"/>
      <c r="ZD6678" s="88"/>
      <c r="ZE6678" s="88"/>
      <c r="ZF6678" s="88"/>
      <c r="ZG6678" s="88"/>
      <c r="ZH6678" s="88"/>
      <c r="ZI6678" s="88"/>
      <c r="ZJ6678" s="88"/>
      <c r="ZK6678" s="88"/>
      <c r="ZL6678" s="88"/>
      <c r="ZM6678" s="88"/>
      <c r="ZN6678" s="88"/>
      <c r="ZO6678" s="88"/>
      <c r="ZP6678" s="88"/>
      <c r="ZQ6678" s="88"/>
      <c r="ZR6678" s="88"/>
      <c r="ZS6678" s="88"/>
      <c r="ZT6678" s="88"/>
      <c r="ZU6678" s="88"/>
      <c r="ZV6678" s="88"/>
      <c r="ZW6678" s="88"/>
      <c r="ZX6678" s="88"/>
      <c r="ZY6678" s="88"/>
      <c r="ZZ6678" s="88"/>
      <c r="AAA6678" s="88"/>
      <c r="AAB6678" s="88"/>
      <c r="AAC6678" s="88"/>
      <c r="AAD6678" s="88"/>
      <c r="AAE6678" s="88"/>
      <c r="AAF6678" s="88"/>
      <c r="AAG6678" s="88"/>
      <c r="AAH6678" s="88"/>
      <c r="AAI6678" s="88"/>
      <c r="AAJ6678" s="88"/>
      <c r="AAK6678" s="88"/>
      <c r="AAL6678" s="88"/>
      <c r="AAM6678" s="88"/>
      <c r="AAN6678" s="88"/>
      <c r="AAO6678" s="88"/>
      <c r="AAP6678" s="88"/>
      <c r="AAQ6678" s="88"/>
      <c r="AAR6678" s="88"/>
      <c r="AAS6678" s="88"/>
      <c r="AAT6678" s="88"/>
      <c r="AAU6678" s="88"/>
      <c r="AAV6678" s="88"/>
      <c r="AAW6678" s="88"/>
      <c r="AAX6678" s="88"/>
      <c r="AAY6678" s="88"/>
      <c r="AAZ6678" s="88"/>
      <c r="ABA6678" s="88"/>
      <c r="ABB6678" s="88"/>
      <c r="ABC6678" s="88"/>
      <c r="ABD6678" s="88"/>
      <c r="ABE6678" s="88"/>
      <c r="ABF6678" s="88"/>
      <c r="ABG6678" s="88"/>
      <c r="ABH6678" s="88"/>
      <c r="ABI6678" s="88"/>
      <c r="ABJ6678" s="88"/>
      <c r="ABK6678" s="88"/>
      <c r="ABL6678" s="88"/>
      <c r="ABM6678" s="88"/>
      <c r="ABN6678" s="88"/>
      <c r="ABO6678" s="88"/>
      <c r="ABP6678" s="88"/>
      <c r="ABQ6678" s="88"/>
      <c r="ABR6678" s="88"/>
      <c r="ABS6678" s="88"/>
      <c r="ABT6678" s="88"/>
      <c r="ABU6678" s="88"/>
      <c r="ABV6678" s="88"/>
      <c r="ABW6678" s="88"/>
      <c r="ABX6678" s="88"/>
      <c r="ABY6678" s="88"/>
      <c r="ABZ6678" s="88"/>
      <c r="ACA6678" s="88"/>
      <c r="ACB6678" s="88"/>
      <c r="ACC6678" s="88"/>
      <c r="ACD6678" s="88"/>
      <c r="ACE6678" s="88"/>
      <c r="ACF6678" s="88"/>
      <c r="ACG6678" s="88"/>
      <c r="ACH6678" s="88"/>
      <c r="ACI6678" s="88"/>
      <c r="ACJ6678" s="88"/>
      <c r="ACK6678" s="88"/>
      <c r="ACL6678" s="88"/>
      <c r="ACM6678" s="88"/>
      <c r="ACN6678" s="88"/>
      <c r="ACO6678" s="88"/>
      <c r="ACP6678" s="88"/>
      <c r="ACQ6678" s="88"/>
      <c r="ACR6678" s="88"/>
      <c r="ACS6678" s="88"/>
      <c r="ACT6678" s="88"/>
      <c r="ACU6678" s="88"/>
      <c r="ACV6678" s="88"/>
      <c r="ACW6678" s="88"/>
      <c r="ACX6678" s="88"/>
      <c r="ACY6678" s="88"/>
      <c r="ACZ6678" s="88"/>
      <c r="ADA6678" s="88"/>
      <c r="ADB6678" s="88"/>
      <c r="ADC6678" s="88"/>
      <c r="ADD6678" s="88"/>
      <c r="ADE6678" s="88"/>
      <c r="ADF6678" s="88"/>
      <c r="ADG6678" s="88"/>
      <c r="ADH6678" s="88"/>
      <c r="ADI6678" s="88"/>
      <c r="ADJ6678" s="88"/>
      <c r="ADK6678" s="88"/>
      <c r="ADL6678" s="88"/>
      <c r="ADM6678" s="88"/>
      <c r="ADN6678" s="88"/>
      <c r="ADO6678" s="88"/>
      <c r="ADP6678" s="88"/>
      <c r="ADQ6678" s="88"/>
      <c r="ADR6678" s="88"/>
      <c r="ADS6678" s="88"/>
      <c r="ADT6678" s="88"/>
      <c r="ADU6678" s="88"/>
      <c r="ADV6678" s="88"/>
      <c r="ADW6678" s="88"/>
      <c r="ADX6678" s="88"/>
      <c r="ADY6678" s="88"/>
      <c r="ADZ6678" s="88"/>
      <c r="AEA6678" s="88"/>
      <c r="AEB6678" s="88"/>
      <c r="AEC6678" s="88"/>
      <c r="AED6678" s="88"/>
      <c r="AEE6678" s="88"/>
      <c r="AEF6678" s="88"/>
      <c r="AEG6678" s="88"/>
      <c r="AEH6678" s="88"/>
      <c r="AEI6678" s="88"/>
      <c r="AEJ6678" s="88"/>
      <c r="AEK6678" s="88"/>
      <c r="AEL6678" s="88"/>
      <c r="AEM6678" s="88"/>
      <c r="AEN6678" s="88"/>
      <c r="AEO6678" s="88"/>
      <c r="AEP6678" s="88"/>
      <c r="AEQ6678" s="88"/>
      <c r="AER6678" s="88"/>
      <c r="AES6678" s="88"/>
      <c r="AET6678" s="88"/>
      <c r="AEU6678" s="88"/>
      <c r="AEV6678" s="88"/>
      <c r="AEW6678" s="88"/>
      <c r="AEX6678" s="88"/>
      <c r="AEY6678" s="88"/>
      <c r="AEZ6678" s="88"/>
      <c r="AFA6678" s="88"/>
      <c r="AFB6678" s="88"/>
      <c r="AFC6678" s="88"/>
      <c r="AFD6678" s="88"/>
      <c r="AFE6678" s="88"/>
      <c r="AFF6678" s="88"/>
      <c r="AFG6678" s="88"/>
      <c r="AFH6678" s="88"/>
      <c r="AFI6678" s="88"/>
      <c r="AFJ6678" s="88"/>
      <c r="AFK6678" s="88"/>
      <c r="AFL6678" s="88"/>
      <c r="AFM6678" s="88"/>
      <c r="AFN6678" s="88"/>
      <c r="AFO6678" s="88"/>
      <c r="AFP6678" s="88"/>
      <c r="AFQ6678" s="88"/>
      <c r="AFR6678" s="88"/>
      <c r="AFS6678" s="88"/>
      <c r="AFT6678" s="88"/>
      <c r="AFU6678" s="88"/>
      <c r="AFV6678" s="88"/>
      <c r="AFW6678" s="88"/>
      <c r="AFX6678" s="88"/>
      <c r="AFY6678" s="88"/>
      <c r="AFZ6678" s="88"/>
      <c r="AGA6678" s="88"/>
      <c r="AGB6678" s="88"/>
      <c r="AGC6678" s="88"/>
      <c r="AGD6678" s="88"/>
      <c r="AGE6678" s="88"/>
      <c r="AGF6678" s="88"/>
      <c r="AGG6678" s="88"/>
      <c r="AGH6678" s="88"/>
      <c r="AGI6678" s="88"/>
      <c r="AGJ6678" s="88"/>
      <c r="AGK6678" s="88"/>
      <c r="AGL6678" s="88"/>
      <c r="AGM6678" s="88"/>
      <c r="AGN6678" s="88"/>
      <c r="AGO6678" s="88"/>
      <c r="AGP6678" s="88"/>
      <c r="AGQ6678" s="88"/>
      <c r="AGR6678" s="88"/>
      <c r="AGS6678" s="88"/>
      <c r="AGT6678" s="88"/>
      <c r="AGU6678" s="88"/>
      <c r="AGV6678" s="88"/>
      <c r="AGW6678" s="88"/>
      <c r="AGX6678" s="88"/>
      <c r="AGY6678" s="88"/>
      <c r="AGZ6678" s="88"/>
      <c r="AHA6678" s="88"/>
      <c r="AHB6678" s="88"/>
      <c r="AHC6678" s="88"/>
      <c r="AHD6678" s="88"/>
      <c r="AHE6678" s="88"/>
      <c r="AHF6678" s="88"/>
      <c r="AHG6678" s="88"/>
      <c r="AHH6678" s="88"/>
      <c r="AHI6678" s="88"/>
      <c r="AHJ6678" s="88"/>
      <c r="AHK6678" s="88"/>
      <c r="AHL6678" s="88"/>
      <c r="AHM6678" s="88"/>
      <c r="AHN6678" s="88"/>
      <c r="AHO6678" s="88"/>
      <c r="AHP6678" s="88"/>
      <c r="AHQ6678" s="88"/>
      <c r="AHR6678" s="88"/>
      <c r="AHS6678" s="88"/>
      <c r="AHT6678" s="88"/>
      <c r="AHU6678" s="88"/>
      <c r="AHV6678" s="88"/>
      <c r="AHW6678" s="88"/>
      <c r="AHX6678" s="88"/>
      <c r="AHY6678" s="88"/>
      <c r="AHZ6678" s="88"/>
      <c r="AIA6678" s="88"/>
      <c r="AIB6678" s="88"/>
      <c r="AIC6678" s="88"/>
      <c r="AID6678" s="88"/>
      <c r="AIE6678" s="88"/>
      <c r="AIF6678" s="88"/>
      <c r="AIG6678" s="88"/>
      <c r="AIH6678" s="88"/>
      <c r="AII6678" s="88"/>
      <c r="AIJ6678" s="88"/>
      <c r="AIK6678" s="88"/>
      <c r="AIL6678" s="88"/>
      <c r="AIM6678" s="88"/>
      <c r="AIN6678" s="88"/>
      <c r="AIO6678" s="88"/>
      <c r="AIP6678" s="88"/>
      <c r="AIQ6678" s="88"/>
      <c r="AIR6678" s="88"/>
      <c r="AIS6678" s="88"/>
      <c r="AIT6678" s="88"/>
      <c r="AIU6678" s="88"/>
      <c r="AIV6678" s="88"/>
      <c r="AIW6678" s="88"/>
      <c r="AIX6678" s="88"/>
      <c r="AIY6678" s="88"/>
      <c r="AIZ6678" s="88"/>
      <c r="AJA6678" s="88"/>
      <c r="AJB6678" s="88"/>
      <c r="AJC6678" s="88"/>
      <c r="AJD6678" s="88"/>
      <c r="AJE6678" s="88"/>
      <c r="AJF6678" s="88"/>
      <c r="AJG6678" s="88"/>
      <c r="AJH6678" s="88"/>
      <c r="AJI6678" s="88"/>
      <c r="AJJ6678" s="88"/>
      <c r="AJK6678" s="88"/>
      <c r="AJL6678" s="88"/>
      <c r="AJM6678" s="88"/>
      <c r="AJN6678" s="88"/>
      <c r="AJO6678" s="88"/>
      <c r="AJP6678" s="88"/>
      <c r="AJQ6678" s="88"/>
      <c r="AJR6678" s="88"/>
      <c r="AJS6678" s="88"/>
      <c r="AJT6678" s="88"/>
      <c r="AJU6678" s="88"/>
      <c r="AJV6678" s="88"/>
      <c r="AJW6678" s="88"/>
      <c r="AJX6678" s="88"/>
      <c r="AJY6678" s="88"/>
      <c r="AJZ6678" s="88"/>
      <c r="AKA6678" s="88"/>
      <c r="AKB6678" s="88"/>
      <c r="AKC6678" s="88"/>
      <c r="AKD6678" s="88"/>
      <c r="AKE6678" s="88"/>
      <c r="AKF6678" s="88"/>
      <c r="AKG6678" s="88"/>
      <c r="AKH6678" s="88"/>
      <c r="AKI6678" s="88"/>
      <c r="AKJ6678" s="88"/>
      <c r="AKK6678" s="88"/>
      <c r="AKL6678" s="88"/>
      <c r="AKM6678" s="88"/>
      <c r="AKN6678" s="88"/>
      <c r="AKO6678" s="88"/>
      <c r="AKP6678" s="88"/>
      <c r="AKQ6678" s="88"/>
      <c r="AKR6678" s="88"/>
      <c r="AKS6678" s="88"/>
      <c r="AKT6678" s="88"/>
      <c r="AKU6678" s="88"/>
      <c r="AKV6678" s="88"/>
      <c r="AKW6678" s="88"/>
      <c r="AKX6678" s="88"/>
      <c r="AKY6678" s="88"/>
      <c r="AKZ6678" s="88"/>
      <c r="ALA6678" s="88"/>
      <c r="ALB6678" s="88"/>
      <c r="ALC6678" s="88"/>
      <c r="ALD6678" s="88"/>
      <c r="ALE6678" s="88"/>
      <c r="ALF6678" s="88"/>
      <c r="ALG6678" s="88"/>
      <c r="ALH6678" s="88"/>
      <c r="ALI6678" s="88"/>
      <c r="ALJ6678" s="88"/>
      <c r="ALK6678" s="88"/>
      <c r="ALL6678" s="88"/>
      <c r="ALM6678" s="88"/>
      <c r="ALN6678" s="88"/>
      <c r="ALO6678" s="88"/>
      <c r="ALP6678" s="88"/>
      <c r="ALQ6678" s="88"/>
      <c r="ALR6678" s="88"/>
      <c r="ALS6678" s="88"/>
      <c r="ALT6678" s="88"/>
      <c r="ALU6678" s="88"/>
      <c r="ALV6678" s="88"/>
      <c r="ALW6678" s="88"/>
      <c r="ALX6678" s="88"/>
      <c r="ALY6678" s="88"/>
      <c r="ALZ6678" s="88"/>
      <c r="AMA6678" s="88"/>
      <c r="AMB6678" s="88"/>
      <c r="AMC6678" s="88"/>
      <c r="AMD6678" s="88"/>
      <c r="AME6678" s="88"/>
      <c r="AMF6678" s="88"/>
      <c r="AMG6678" s="88"/>
      <c r="AMH6678" s="88"/>
      <c r="AMI6678" s="88"/>
      <c r="AMJ6678" s="88"/>
      <c r="AMK6678" s="88"/>
      <c r="AML6678" s="88"/>
      <c r="AMM6678" s="88"/>
      <c r="AMN6678" s="88"/>
      <c r="AMO6678" s="88"/>
    </row>
    <row r="6679" spans="1:1029" s="104" customFormat="1" x14ac:dyDescent="0.35">
      <c r="A6679" s="21">
        <v>10141103</v>
      </c>
      <c r="B6679" s="158" t="s">
        <v>725</v>
      </c>
      <c r="C6679" s="115" t="s">
        <v>710</v>
      </c>
      <c r="D6679" s="124" t="s">
        <v>739</v>
      </c>
      <c r="E6679" s="114" t="str">
        <f t="shared" si="1249"/>
        <v>TRANSFORMADOR MARCA:ASTOR PTS 566 PTS 566</v>
      </c>
      <c r="F6679" s="124"/>
      <c r="G6679" s="124" t="s">
        <v>739</v>
      </c>
      <c r="H6679" s="124" t="s">
        <v>729</v>
      </c>
      <c r="I6679" s="22"/>
      <c r="J6679" s="57"/>
      <c r="K6679" s="129" t="s">
        <v>738</v>
      </c>
      <c r="L6679" s="142" t="s">
        <v>737</v>
      </c>
      <c r="M6679" s="21">
        <v>200</v>
      </c>
      <c r="N6679" s="124">
        <v>33</v>
      </c>
      <c r="O6679" s="21">
        <v>0.4</v>
      </c>
      <c r="P6679" s="124" t="s">
        <v>514</v>
      </c>
      <c r="Q6679" s="142">
        <v>2017</v>
      </c>
      <c r="R6679" s="21" t="s">
        <v>499</v>
      </c>
      <c r="S6679" s="124" t="s">
        <v>736</v>
      </c>
      <c r="T6679" s="116">
        <v>991</v>
      </c>
      <c r="U6679" s="111">
        <v>45</v>
      </c>
      <c r="V6679" s="113">
        <f t="shared" si="1250"/>
        <v>991</v>
      </c>
      <c r="W6679" s="113">
        <f t="shared" si="1251"/>
        <v>0</v>
      </c>
      <c r="X6679" s="112">
        <f t="shared" si="1252"/>
        <v>0</v>
      </c>
      <c r="Y6679" s="111"/>
      <c r="Z6679" s="110">
        <f t="shared" si="1248"/>
        <v>45</v>
      </c>
      <c r="AA6679" s="109">
        <f t="shared" si="1253"/>
        <v>49.550000000000004</v>
      </c>
      <c r="AB6679" s="109">
        <f t="shared" si="1254"/>
        <v>49550.000000000007</v>
      </c>
      <c r="AC6679" s="108">
        <f t="shared" si="1255"/>
        <v>941.45</v>
      </c>
      <c r="AD6679" s="107">
        <f t="shared" si="1256"/>
        <v>2.2222222222222223E-2</v>
      </c>
      <c r="AE6679" s="106">
        <f t="shared" si="1257"/>
        <v>20.921111111111113</v>
      </c>
      <c r="AF6679" s="105">
        <f t="shared" si="1258"/>
        <v>20.921111111111113</v>
      </c>
      <c r="AG6679" s="105">
        <f t="shared" si="1259"/>
        <v>970.07888888888886</v>
      </c>
      <c r="AH6679" s="88"/>
      <c r="AI6679" s="88"/>
      <c r="AJ6679" s="88"/>
      <c r="AK6679" s="88"/>
      <c r="AL6679" s="88"/>
      <c r="AM6679" s="88"/>
      <c r="AN6679" s="88"/>
      <c r="AO6679" s="88"/>
      <c r="AP6679" s="88"/>
      <c r="AQ6679" s="88"/>
      <c r="AR6679" s="88"/>
      <c r="AS6679" s="88"/>
      <c r="AT6679" s="88"/>
      <c r="AU6679" s="88"/>
      <c r="AV6679" s="88"/>
      <c r="AW6679" s="88"/>
      <c r="AX6679" s="88"/>
      <c r="AY6679" s="88"/>
      <c r="AZ6679" s="88"/>
      <c r="BA6679" s="88"/>
      <c r="BB6679" s="88"/>
      <c r="BC6679" s="88"/>
      <c r="BD6679" s="88"/>
      <c r="BE6679" s="88"/>
      <c r="BF6679" s="88"/>
      <c r="BG6679" s="88"/>
      <c r="BH6679" s="88"/>
      <c r="BI6679" s="88"/>
      <c r="BJ6679" s="88"/>
      <c r="BK6679" s="88"/>
      <c r="BL6679" s="88"/>
      <c r="BM6679" s="88"/>
      <c r="BN6679" s="88"/>
      <c r="BO6679" s="88"/>
      <c r="BP6679" s="88"/>
      <c r="BQ6679" s="88"/>
      <c r="BR6679" s="88"/>
      <c r="BS6679" s="88"/>
      <c r="BT6679" s="88"/>
      <c r="BU6679" s="88"/>
      <c r="BV6679" s="88"/>
      <c r="BW6679" s="88"/>
      <c r="BX6679" s="88"/>
      <c r="BY6679" s="88"/>
      <c r="BZ6679" s="88"/>
      <c r="CA6679" s="88"/>
      <c r="CB6679" s="88"/>
      <c r="CC6679" s="88"/>
      <c r="CD6679" s="88"/>
      <c r="CE6679" s="88"/>
      <c r="CF6679" s="88"/>
      <c r="CG6679" s="88"/>
      <c r="CH6679" s="88"/>
      <c r="CI6679" s="88"/>
      <c r="CJ6679" s="88"/>
      <c r="CK6679" s="88"/>
      <c r="CL6679" s="88"/>
      <c r="CM6679" s="88"/>
      <c r="CN6679" s="88"/>
      <c r="CO6679" s="88"/>
      <c r="CP6679" s="88"/>
      <c r="CQ6679" s="88"/>
      <c r="CR6679" s="88"/>
      <c r="CS6679" s="88"/>
      <c r="CT6679" s="88"/>
      <c r="CU6679" s="88"/>
      <c r="CV6679" s="88"/>
      <c r="CW6679" s="88"/>
      <c r="CX6679" s="88"/>
      <c r="CY6679" s="88"/>
      <c r="CZ6679" s="88"/>
      <c r="DA6679" s="88"/>
      <c r="DB6679" s="88"/>
      <c r="DC6679" s="88"/>
      <c r="DD6679" s="88"/>
      <c r="DE6679" s="88"/>
      <c r="DF6679" s="88"/>
      <c r="DG6679" s="88"/>
      <c r="DH6679" s="88"/>
      <c r="DI6679" s="88"/>
      <c r="DJ6679" s="88"/>
      <c r="DK6679" s="88"/>
      <c r="DL6679" s="88"/>
      <c r="DM6679" s="88"/>
      <c r="DN6679" s="88"/>
      <c r="DO6679" s="88"/>
      <c r="DP6679" s="88"/>
      <c r="DQ6679" s="88"/>
      <c r="DR6679" s="88"/>
      <c r="DS6679" s="88"/>
      <c r="DT6679" s="88"/>
      <c r="DU6679" s="88"/>
      <c r="DV6679" s="88"/>
      <c r="DW6679" s="88"/>
      <c r="DX6679" s="88"/>
      <c r="DY6679" s="88"/>
      <c r="DZ6679" s="88"/>
      <c r="EA6679" s="88"/>
      <c r="EB6679" s="88"/>
      <c r="EC6679" s="88"/>
      <c r="ED6679" s="88"/>
      <c r="EE6679" s="88"/>
      <c r="EF6679" s="88"/>
      <c r="EG6679" s="88"/>
      <c r="EH6679" s="88"/>
      <c r="EI6679" s="88"/>
      <c r="EJ6679" s="88"/>
      <c r="EK6679" s="88"/>
      <c r="EL6679" s="88"/>
      <c r="EM6679" s="88"/>
      <c r="EN6679" s="88"/>
      <c r="EO6679" s="88"/>
      <c r="EP6679" s="88"/>
      <c r="EQ6679" s="88"/>
      <c r="ER6679" s="88"/>
      <c r="ES6679" s="88"/>
      <c r="ET6679" s="88"/>
      <c r="EU6679" s="88"/>
      <c r="EV6679" s="88"/>
      <c r="EW6679" s="88"/>
      <c r="EX6679" s="88"/>
      <c r="EY6679" s="88"/>
      <c r="EZ6679" s="88"/>
      <c r="FA6679" s="88"/>
      <c r="FB6679" s="88"/>
      <c r="FC6679" s="88"/>
      <c r="FD6679" s="88"/>
      <c r="FE6679" s="88"/>
      <c r="FF6679" s="88"/>
      <c r="FG6679" s="88"/>
      <c r="FH6679" s="88"/>
      <c r="FI6679" s="88"/>
      <c r="FJ6679" s="88"/>
      <c r="FK6679" s="88"/>
      <c r="FL6679" s="88"/>
      <c r="FM6679" s="88"/>
      <c r="FN6679" s="88"/>
      <c r="FO6679" s="88"/>
      <c r="FP6679" s="88"/>
      <c r="FQ6679" s="88"/>
      <c r="FR6679" s="88"/>
      <c r="FS6679" s="88"/>
      <c r="FT6679" s="88"/>
      <c r="FU6679" s="88"/>
      <c r="FV6679" s="88"/>
      <c r="FW6679" s="88"/>
      <c r="FX6679" s="88"/>
      <c r="FY6679" s="88"/>
      <c r="FZ6679" s="88"/>
      <c r="GA6679" s="88"/>
      <c r="GB6679" s="88"/>
      <c r="GC6679" s="88"/>
      <c r="GD6679" s="88"/>
      <c r="GE6679" s="88"/>
      <c r="GF6679" s="88"/>
      <c r="GG6679" s="88"/>
      <c r="GH6679" s="88"/>
      <c r="GI6679" s="88"/>
      <c r="GJ6679" s="88"/>
      <c r="GK6679" s="88"/>
      <c r="GL6679" s="88"/>
      <c r="GM6679" s="88"/>
      <c r="GN6679" s="88"/>
      <c r="GO6679" s="88"/>
      <c r="GP6679" s="88"/>
      <c r="GQ6679" s="88"/>
      <c r="GR6679" s="88"/>
      <c r="GS6679" s="88"/>
      <c r="GT6679" s="88"/>
      <c r="GU6679" s="88"/>
      <c r="GV6679" s="88"/>
      <c r="GW6679" s="88"/>
      <c r="GX6679" s="88"/>
      <c r="GY6679" s="88"/>
      <c r="GZ6679" s="88"/>
      <c r="HA6679" s="88"/>
      <c r="HB6679" s="88"/>
      <c r="HC6679" s="88"/>
      <c r="HD6679" s="88"/>
      <c r="HE6679" s="88"/>
      <c r="HF6679" s="88"/>
      <c r="HG6679" s="88"/>
      <c r="HH6679" s="88"/>
      <c r="HI6679" s="88"/>
      <c r="HJ6679" s="88"/>
      <c r="HK6679" s="88"/>
      <c r="HL6679" s="88"/>
      <c r="HM6679" s="88"/>
      <c r="HN6679" s="88"/>
      <c r="HO6679" s="88"/>
      <c r="HP6679" s="88"/>
      <c r="HQ6679" s="88"/>
      <c r="HR6679" s="88"/>
      <c r="HS6679" s="88"/>
      <c r="HT6679" s="88"/>
      <c r="HU6679" s="88"/>
      <c r="HV6679" s="88"/>
      <c r="HW6679" s="88"/>
      <c r="HX6679" s="88"/>
      <c r="HY6679" s="88"/>
      <c r="HZ6679" s="88"/>
      <c r="IA6679" s="88"/>
      <c r="IB6679" s="88"/>
      <c r="IC6679" s="88"/>
      <c r="ID6679" s="88"/>
      <c r="IE6679" s="88"/>
      <c r="IF6679" s="88"/>
      <c r="IG6679" s="88"/>
      <c r="IH6679" s="88"/>
      <c r="II6679" s="88"/>
      <c r="IJ6679" s="88"/>
      <c r="IK6679" s="88"/>
      <c r="IL6679" s="88"/>
      <c r="IM6679" s="88"/>
      <c r="IN6679" s="88"/>
      <c r="IO6679" s="88"/>
      <c r="IP6679" s="88"/>
      <c r="IQ6679" s="88"/>
      <c r="IR6679" s="88"/>
      <c r="IS6679" s="88"/>
      <c r="IT6679" s="88"/>
      <c r="IU6679" s="88"/>
      <c r="IV6679" s="88"/>
      <c r="IW6679" s="88"/>
      <c r="IX6679" s="88"/>
      <c r="IY6679" s="88"/>
      <c r="IZ6679" s="88"/>
      <c r="JA6679" s="88"/>
      <c r="JB6679" s="88"/>
      <c r="JC6679" s="88"/>
      <c r="JD6679" s="88"/>
      <c r="JE6679" s="88"/>
      <c r="JF6679" s="88"/>
      <c r="JG6679" s="88"/>
      <c r="JH6679" s="88"/>
      <c r="JI6679" s="88"/>
      <c r="JJ6679" s="88"/>
      <c r="JK6679" s="88"/>
      <c r="JL6679" s="88"/>
      <c r="JM6679" s="88"/>
      <c r="JN6679" s="88"/>
      <c r="JO6679" s="88"/>
      <c r="JP6679" s="88"/>
      <c r="JQ6679" s="88"/>
      <c r="JR6679" s="88"/>
      <c r="JS6679" s="88"/>
      <c r="JT6679" s="88"/>
      <c r="JU6679" s="88"/>
      <c r="JV6679" s="88"/>
      <c r="JW6679" s="88"/>
      <c r="JX6679" s="88"/>
      <c r="JY6679" s="88"/>
      <c r="JZ6679" s="88"/>
      <c r="KA6679" s="88"/>
      <c r="KB6679" s="88"/>
      <c r="KC6679" s="88"/>
      <c r="KD6679" s="88"/>
      <c r="KE6679" s="88"/>
      <c r="KF6679" s="88"/>
      <c r="KG6679" s="88"/>
      <c r="KH6679" s="88"/>
      <c r="KI6679" s="88"/>
      <c r="KJ6679" s="88"/>
      <c r="KK6679" s="88"/>
      <c r="KL6679" s="88"/>
      <c r="KM6679" s="88"/>
      <c r="KN6679" s="88"/>
      <c r="KO6679" s="88"/>
      <c r="KP6679" s="88"/>
      <c r="KQ6679" s="88"/>
      <c r="KR6679" s="88"/>
      <c r="KS6679" s="88"/>
      <c r="KT6679" s="88"/>
      <c r="KU6679" s="88"/>
      <c r="KV6679" s="88"/>
      <c r="KW6679" s="88"/>
      <c r="KX6679" s="88"/>
      <c r="KY6679" s="88"/>
      <c r="KZ6679" s="88"/>
      <c r="LA6679" s="88"/>
      <c r="LB6679" s="88"/>
      <c r="LC6679" s="88"/>
      <c r="LD6679" s="88"/>
      <c r="LE6679" s="88"/>
      <c r="LF6679" s="88"/>
      <c r="LG6679" s="88"/>
      <c r="LH6679" s="88"/>
      <c r="LI6679" s="88"/>
      <c r="LJ6679" s="88"/>
      <c r="LK6679" s="88"/>
      <c r="LL6679" s="88"/>
      <c r="LM6679" s="88"/>
      <c r="LN6679" s="88"/>
      <c r="LO6679" s="88"/>
      <c r="LP6679" s="88"/>
      <c r="LQ6679" s="88"/>
      <c r="LR6679" s="88"/>
      <c r="LS6679" s="88"/>
      <c r="LT6679" s="88"/>
      <c r="LU6679" s="88"/>
      <c r="LV6679" s="88"/>
      <c r="LW6679" s="88"/>
      <c r="LX6679" s="88"/>
      <c r="LY6679" s="88"/>
      <c r="LZ6679" s="88"/>
      <c r="MA6679" s="88"/>
      <c r="MB6679" s="88"/>
      <c r="MC6679" s="88"/>
      <c r="MD6679" s="88"/>
      <c r="ME6679" s="88"/>
      <c r="MF6679" s="88"/>
      <c r="MG6679" s="88"/>
      <c r="MH6679" s="88"/>
      <c r="MI6679" s="88"/>
      <c r="MJ6679" s="88"/>
      <c r="MK6679" s="88"/>
      <c r="ML6679" s="88"/>
      <c r="MM6679" s="88"/>
      <c r="MN6679" s="88"/>
      <c r="MO6679" s="88"/>
      <c r="MP6679" s="88"/>
      <c r="MQ6679" s="88"/>
      <c r="MR6679" s="88"/>
      <c r="MS6679" s="88"/>
      <c r="MT6679" s="88"/>
      <c r="MU6679" s="88"/>
      <c r="MV6679" s="88"/>
      <c r="MW6679" s="88"/>
      <c r="MX6679" s="88"/>
      <c r="MY6679" s="88"/>
      <c r="MZ6679" s="88"/>
      <c r="NA6679" s="88"/>
      <c r="NB6679" s="88"/>
      <c r="NC6679" s="88"/>
      <c r="ND6679" s="88"/>
      <c r="NE6679" s="88"/>
      <c r="NF6679" s="88"/>
      <c r="NG6679" s="88"/>
      <c r="NH6679" s="88"/>
      <c r="NI6679" s="88"/>
      <c r="NJ6679" s="88"/>
      <c r="NK6679" s="88"/>
      <c r="NL6679" s="88"/>
      <c r="NM6679" s="88"/>
      <c r="NN6679" s="88"/>
      <c r="NO6679" s="88"/>
      <c r="NP6679" s="88"/>
      <c r="NQ6679" s="88"/>
      <c r="NR6679" s="88"/>
      <c r="NS6679" s="88"/>
      <c r="NT6679" s="88"/>
      <c r="NU6679" s="88"/>
      <c r="NV6679" s="88"/>
      <c r="NW6679" s="88"/>
      <c r="NX6679" s="88"/>
      <c r="NY6679" s="88"/>
      <c r="NZ6679" s="88"/>
      <c r="OA6679" s="88"/>
      <c r="OB6679" s="88"/>
      <c r="OC6679" s="88"/>
      <c r="OD6679" s="88"/>
      <c r="OE6679" s="88"/>
      <c r="OF6679" s="88"/>
      <c r="OG6679" s="88"/>
      <c r="OH6679" s="88"/>
      <c r="OI6679" s="88"/>
      <c r="OJ6679" s="88"/>
      <c r="OK6679" s="88"/>
      <c r="OL6679" s="88"/>
      <c r="OM6679" s="88"/>
      <c r="ON6679" s="88"/>
      <c r="OO6679" s="88"/>
      <c r="OP6679" s="88"/>
      <c r="OQ6679" s="88"/>
      <c r="OR6679" s="88"/>
      <c r="OS6679" s="88"/>
      <c r="OT6679" s="88"/>
      <c r="OU6679" s="88"/>
      <c r="OV6679" s="88"/>
      <c r="OW6679" s="88"/>
      <c r="OX6679" s="88"/>
      <c r="OY6679" s="88"/>
      <c r="OZ6679" s="88"/>
      <c r="PA6679" s="88"/>
      <c r="PB6679" s="88"/>
      <c r="PC6679" s="88"/>
      <c r="PD6679" s="88"/>
      <c r="PE6679" s="88"/>
      <c r="PF6679" s="88"/>
      <c r="PG6679" s="88"/>
      <c r="PH6679" s="88"/>
      <c r="PI6679" s="88"/>
      <c r="PJ6679" s="88"/>
      <c r="PK6679" s="88"/>
      <c r="PL6679" s="88"/>
      <c r="PM6679" s="88"/>
      <c r="PN6679" s="88"/>
      <c r="PO6679" s="88"/>
      <c r="PP6679" s="88"/>
      <c r="PQ6679" s="88"/>
      <c r="PR6679" s="88"/>
      <c r="PS6679" s="88"/>
      <c r="PT6679" s="88"/>
      <c r="PU6679" s="88"/>
      <c r="PV6679" s="88"/>
      <c r="PW6679" s="88"/>
      <c r="PX6679" s="88"/>
      <c r="PY6679" s="88"/>
      <c r="PZ6679" s="88"/>
      <c r="QA6679" s="88"/>
      <c r="QB6679" s="88"/>
      <c r="QC6679" s="88"/>
      <c r="QD6679" s="88"/>
      <c r="QE6679" s="88"/>
      <c r="QF6679" s="88"/>
      <c r="QG6679" s="88"/>
      <c r="QH6679" s="88"/>
      <c r="QI6679" s="88"/>
      <c r="QJ6679" s="88"/>
      <c r="QK6679" s="88"/>
      <c r="QL6679" s="88"/>
      <c r="QM6679" s="88"/>
      <c r="QN6679" s="88"/>
      <c r="QO6679" s="88"/>
      <c r="QP6679" s="88"/>
      <c r="QQ6679" s="88"/>
      <c r="QR6679" s="88"/>
      <c r="QS6679" s="88"/>
      <c r="QT6679" s="88"/>
      <c r="QU6679" s="88"/>
      <c r="QV6679" s="88"/>
      <c r="QW6679" s="88"/>
      <c r="QX6679" s="88"/>
      <c r="QY6679" s="88"/>
      <c r="QZ6679" s="88"/>
      <c r="RA6679" s="88"/>
      <c r="RB6679" s="88"/>
      <c r="RC6679" s="88"/>
      <c r="RD6679" s="88"/>
      <c r="RE6679" s="88"/>
      <c r="RF6679" s="88"/>
      <c r="RG6679" s="88"/>
      <c r="RH6679" s="88"/>
      <c r="RI6679" s="88"/>
      <c r="RJ6679" s="88"/>
      <c r="RK6679" s="88"/>
      <c r="RL6679" s="88"/>
      <c r="RM6679" s="88"/>
      <c r="RN6679" s="88"/>
      <c r="RO6679" s="88"/>
      <c r="RP6679" s="88"/>
      <c r="RQ6679" s="88"/>
      <c r="RR6679" s="88"/>
      <c r="RS6679" s="88"/>
      <c r="RT6679" s="88"/>
      <c r="RU6679" s="88"/>
      <c r="RV6679" s="88"/>
      <c r="RW6679" s="88"/>
      <c r="RX6679" s="88"/>
      <c r="RY6679" s="88"/>
      <c r="RZ6679" s="88"/>
      <c r="SA6679" s="88"/>
      <c r="SB6679" s="88"/>
      <c r="SC6679" s="88"/>
      <c r="SD6679" s="88"/>
      <c r="SE6679" s="88"/>
      <c r="SF6679" s="88"/>
      <c r="SG6679" s="88"/>
      <c r="SH6679" s="88"/>
      <c r="SI6679" s="88"/>
      <c r="SJ6679" s="88"/>
      <c r="SK6679" s="88"/>
      <c r="SL6679" s="88"/>
      <c r="SM6679" s="88"/>
      <c r="SN6679" s="88"/>
      <c r="SO6679" s="88"/>
      <c r="SP6679" s="88"/>
      <c r="SQ6679" s="88"/>
      <c r="SR6679" s="88"/>
      <c r="SS6679" s="88"/>
      <c r="ST6679" s="88"/>
      <c r="SU6679" s="88"/>
      <c r="SV6679" s="88"/>
      <c r="SW6679" s="88"/>
      <c r="SX6679" s="88"/>
      <c r="SY6679" s="88"/>
      <c r="SZ6679" s="88"/>
      <c r="TA6679" s="88"/>
      <c r="TB6679" s="88"/>
      <c r="TC6679" s="88"/>
      <c r="TD6679" s="88"/>
      <c r="TE6679" s="88"/>
      <c r="TF6679" s="88"/>
      <c r="TG6679" s="88"/>
      <c r="TH6679" s="88"/>
      <c r="TI6679" s="88"/>
      <c r="TJ6679" s="88"/>
      <c r="TK6679" s="88"/>
      <c r="TL6679" s="88"/>
      <c r="TM6679" s="88"/>
      <c r="TN6679" s="88"/>
      <c r="TO6679" s="88"/>
      <c r="TP6679" s="88"/>
      <c r="TQ6679" s="88"/>
      <c r="TR6679" s="88"/>
      <c r="TS6679" s="88"/>
      <c r="TT6679" s="88"/>
      <c r="TU6679" s="88"/>
      <c r="TV6679" s="88"/>
      <c r="TW6679" s="88"/>
      <c r="TX6679" s="88"/>
      <c r="TY6679" s="88"/>
      <c r="TZ6679" s="88"/>
      <c r="UA6679" s="88"/>
      <c r="UB6679" s="88"/>
      <c r="UC6679" s="88"/>
      <c r="UD6679" s="88"/>
      <c r="UE6679" s="88"/>
      <c r="UF6679" s="88"/>
      <c r="UG6679" s="88"/>
      <c r="UH6679" s="88"/>
      <c r="UI6679" s="88"/>
      <c r="UJ6679" s="88"/>
      <c r="UK6679" s="88"/>
      <c r="UL6679" s="88"/>
      <c r="UM6679" s="88"/>
      <c r="UN6679" s="88"/>
      <c r="UO6679" s="88"/>
      <c r="UP6679" s="88"/>
      <c r="UQ6679" s="88"/>
      <c r="UR6679" s="88"/>
      <c r="US6679" s="88"/>
      <c r="UT6679" s="88"/>
      <c r="UU6679" s="88"/>
      <c r="UV6679" s="88"/>
      <c r="UW6679" s="88"/>
      <c r="UX6679" s="88"/>
      <c r="UY6679" s="88"/>
      <c r="UZ6679" s="88"/>
      <c r="VA6679" s="88"/>
      <c r="VB6679" s="88"/>
      <c r="VC6679" s="88"/>
      <c r="VD6679" s="88"/>
      <c r="VE6679" s="88"/>
      <c r="VF6679" s="88"/>
      <c r="VG6679" s="88"/>
      <c r="VH6679" s="88"/>
      <c r="VI6679" s="88"/>
      <c r="VJ6679" s="88"/>
      <c r="VK6679" s="88"/>
      <c r="VL6679" s="88"/>
      <c r="VM6679" s="88"/>
      <c r="VN6679" s="88"/>
      <c r="VO6679" s="88"/>
      <c r="VP6679" s="88"/>
      <c r="VQ6679" s="88"/>
      <c r="VR6679" s="88"/>
      <c r="VS6679" s="88"/>
      <c r="VT6679" s="88"/>
      <c r="VU6679" s="88"/>
      <c r="VV6679" s="88"/>
      <c r="VW6679" s="88"/>
      <c r="VX6679" s="88"/>
      <c r="VY6679" s="88"/>
      <c r="VZ6679" s="88"/>
      <c r="WA6679" s="88"/>
      <c r="WB6679" s="88"/>
      <c r="WC6679" s="88"/>
      <c r="WD6679" s="88"/>
      <c r="WE6679" s="88"/>
      <c r="WF6679" s="88"/>
      <c r="WG6679" s="88"/>
      <c r="WH6679" s="88"/>
      <c r="WI6679" s="88"/>
      <c r="WJ6679" s="88"/>
      <c r="WK6679" s="88"/>
      <c r="WL6679" s="88"/>
      <c r="WM6679" s="88"/>
      <c r="WN6679" s="88"/>
      <c r="WO6679" s="88"/>
      <c r="WP6679" s="88"/>
      <c r="WQ6679" s="88"/>
      <c r="WR6679" s="88"/>
      <c r="WS6679" s="88"/>
      <c r="WT6679" s="88"/>
      <c r="WU6679" s="88"/>
      <c r="WV6679" s="88"/>
      <c r="WW6679" s="88"/>
      <c r="WX6679" s="88"/>
      <c r="WY6679" s="88"/>
      <c r="WZ6679" s="88"/>
      <c r="XA6679" s="88"/>
      <c r="XB6679" s="88"/>
      <c r="XC6679" s="88"/>
      <c r="XD6679" s="88"/>
      <c r="XE6679" s="88"/>
      <c r="XF6679" s="88"/>
      <c r="XG6679" s="88"/>
      <c r="XH6679" s="88"/>
      <c r="XI6679" s="88"/>
      <c r="XJ6679" s="88"/>
      <c r="XK6679" s="88"/>
      <c r="XL6679" s="88"/>
      <c r="XM6679" s="88"/>
      <c r="XN6679" s="88"/>
      <c r="XO6679" s="88"/>
      <c r="XP6679" s="88"/>
      <c r="XQ6679" s="88"/>
      <c r="XR6679" s="88"/>
      <c r="XS6679" s="88"/>
      <c r="XT6679" s="88"/>
      <c r="XU6679" s="88"/>
      <c r="XV6679" s="88"/>
      <c r="XW6679" s="88"/>
      <c r="XX6679" s="88"/>
      <c r="XY6679" s="88"/>
      <c r="XZ6679" s="88"/>
      <c r="YA6679" s="88"/>
      <c r="YB6679" s="88"/>
      <c r="YC6679" s="88"/>
      <c r="YD6679" s="88"/>
      <c r="YE6679" s="88"/>
      <c r="YF6679" s="88"/>
      <c r="YG6679" s="88"/>
      <c r="YH6679" s="88"/>
      <c r="YI6679" s="88"/>
      <c r="YJ6679" s="88"/>
      <c r="YK6679" s="88"/>
      <c r="YL6679" s="88"/>
      <c r="YM6679" s="88"/>
      <c r="YN6679" s="88"/>
      <c r="YO6679" s="88"/>
      <c r="YP6679" s="88"/>
      <c r="YQ6679" s="88"/>
      <c r="YR6679" s="88"/>
      <c r="YS6679" s="88"/>
      <c r="YT6679" s="88"/>
      <c r="YU6679" s="88"/>
      <c r="YV6679" s="88"/>
      <c r="YW6679" s="88"/>
      <c r="YX6679" s="88"/>
      <c r="YY6679" s="88"/>
      <c r="YZ6679" s="88"/>
      <c r="ZA6679" s="88"/>
      <c r="ZB6679" s="88"/>
      <c r="ZC6679" s="88"/>
      <c r="ZD6679" s="88"/>
      <c r="ZE6679" s="88"/>
      <c r="ZF6679" s="88"/>
      <c r="ZG6679" s="88"/>
      <c r="ZH6679" s="88"/>
      <c r="ZI6679" s="88"/>
      <c r="ZJ6679" s="88"/>
      <c r="ZK6679" s="88"/>
      <c r="ZL6679" s="88"/>
      <c r="ZM6679" s="88"/>
      <c r="ZN6679" s="88"/>
      <c r="ZO6679" s="88"/>
      <c r="ZP6679" s="88"/>
      <c r="ZQ6679" s="88"/>
      <c r="ZR6679" s="88"/>
      <c r="ZS6679" s="88"/>
      <c r="ZT6679" s="88"/>
      <c r="ZU6679" s="88"/>
      <c r="ZV6679" s="88"/>
      <c r="ZW6679" s="88"/>
      <c r="ZX6679" s="88"/>
      <c r="ZY6679" s="88"/>
      <c r="ZZ6679" s="88"/>
      <c r="AAA6679" s="88"/>
      <c r="AAB6679" s="88"/>
      <c r="AAC6679" s="88"/>
      <c r="AAD6679" s="88"/>
      <c r="AAE6679" s="88"/>
      <c r="AAF6679" s="88"/>
      <c r="AAG6679" s="88"/>
      <c r="AAH6679" s="88"/>
      <c r="AAI6679" s="88"/>
      <c r="AAJ6679" s="88"/>
      <c r="AAK6679" s="88"/>
      <c r="AAL6679" s="88"/>
      <c r="AAM6679" s="88"/>
      <c r="AAN6679" s="88"/>
      <c r="AAO6679" s="88"/>
      <c r="AAP6679" s="88"/>
      <c r="AAQ6679" s="88"/>
      <c r="AAR6679" s="88"/>
      <c r="AAS6679" s="88"/>
      <c r="AAT6679" s="88"/>
      <c r="AAU6679" s="88"/>
      <c r="AAV6679" s="88"/>
      <c r="AAW6679" s="88"/>
      <c r="AAX6679" s="88"/>
      <c r="AAY6679" s="88"/>
      <c r="AAZ6679" s="88"/>
      <c r="ABA6679" s="88"/>
      <c r="ABB6679" s="88"/>
      <c r="ABC6679" s="88"/>
      <c r="ABD6679" s="88"/>
      <c r="ABE6679" s="88"/>
      <c r="ABF6679" s="88"/>
      <c r="ABG6679" s="88"/>
      <c r="ABH6679" s="88"/>
      <c r="ABI6679" s="88"/>
      <c r="ABJ6679" s="88"/>
      <c r="ABK6679" s="88"/>
      <c r="ABL6679" s="88"/>
      <c r="ABM6679" s="88"/>
      <c r="ABN6679" s="88"/>
      <c r="ABO6679" s="88"/>
      <c r="ABP6679" s="88"/>
      <c r="ABQ6679" s="88"/>
      <c r="ABR6679" s="88"/>
      <c r="ABS6679" s="88"/>
      <c r="ABT6679" s="88"/>
      <c r="ABU6679" s="88"/>
      <c r="ABV6679" s="88"/>
      <c r="ABW6679" s="88"/>
      <c r="ABX6679" s="88"/>
      <c r="ABY6679" s="88"/>
      <c r="ABZ6679" s="88"/>
      <c r="ACA6679" s="88"/>
      <c r="ACB6679" s="88"/>
      <c r="ACC6679" s="88"/>
      <c r="ACD6679" s="88"/>
      <c r="ACE6679" s="88"/>
      <c r="ACF6679" s="88"/>
      <c r="ACG6679" s="88"/>
      <c r="ACH6679" s="88"/>
      <c r="ACI6679" s="88"/>
      <c r="ACJ6679" s="88"/>
      <c r="ACK6679" s="88"/>
      <c r="ACL6679" s="88"/>
      <c r="ACM6679" s="88"/>
      <c r="ACN6679" s="88"/>
      <c r="ACO6679" s="88"/>
      <c r="ACP6679" s="88"/>
      <c r="ACQ6679" s="88"/>
      <c r="ACR6679" s="88"/>
      <c r="ACS6679" s="88"/>
      <c r="ACT6679" s="88"/>
      <c r="ACU6679" s="88"/>
      <c r="ACV6679" s="88"/>
      <c r="ACW6679" s="88"/>
      <c r="ACX6679" s="88"/>
      <c r="ACY6679" s="88"/>
      <c r="ACZ6679" s="88"/>
      <c r="ADA6679" s="88"/>
      <c r="ADB6679" s="88"/>
      <c r="ADC6679" s="88"/>
      <c r="ADD6679" s="88"/>
      <c r="ADE6679" s="88"/>
      <c r="ADF6679" s="88"/>
      <c r="ADG6679" s="88"/>
      <c r="ADH6679" s="88"/>
      <c r="ADI6679" s="88"/>
      <c r="ADJ6679" s="88"/>
      <c r="ADK6679" s="88"/>
      <c r="ADL6679" s="88"/>
      <c r="ADM6679" s="88"/>
      <c r="ADN6679" s="88"/>
      <c r="ADO6679" s="88"/>
      <c r="ADP6679" s="88"/>
      <c r="ADQ6679" s="88"/>
      <c r="ADR6679" s="88"/>
      <c r="ADS6679" s="88"/>
      <c r="ADT6679" s="88"/>
      <c r="ADU6679" s="88"/>
      <c r="ADV6679" s="88"/>
      <c r="ADW6679" s="88"/>
      <c r="ADX6679" s="88"/>
      <c r="ADY6679" s="88"/>
      <c r="ADZ6679" s="88"/>
      <c r="AEA6679" s="88"/>
      <c r="AEB6679" s="88"/>
      <c r="AEC6679" s="88"/>
      <c r="AED6679" s="88"/>
      <c r="AEE6679" s="88"/>
      <c r="AEF6679" s="88"/>
      <c r="AEG6679" s="88"/>
      <c r="AEH6679" s="88"/>
      <c r="AEI6679" s="88"/>
      <c r="AEJ6679" s="88"/>
      <c r="AEK6679" s="88"/>
      <c r="AEL6679" s="88"/>
      <c r="AEM6679" s="88"/>
      <c r="AEN6679" s="88"/>
      <c r="AEO6679" s="88"/>
      <c r="AEP6679" s="88"/>
      <c r="AEQ6679" s="88"/>
      <c r="AER6679" s="88"/>
      <c r="AES6679" s="88"/>
      <c r="AET6679" s="88"/>
      <c r="AEU6679" s="88"/>
      <c r="AEV6679" s="88"/>
      <c r="AEW6679" s="88"/>
      <c r="AEX6679" s="88"/>
      <c r="AEY6679" s="88"/>
      <c r="AEZ6679" s="88"/>
      <c r="AFA6679" s="88"/>
      <c r="AFB6679" s="88"/>
      <c r="AFC6679" s="88"/>
      <c r="AFD6679" s="88"/>
      <c r="AFE6679" s="88"/>
      <c r="AFF6679" s="88"/>
      <c r="AFG6679" s="88"/>
      <c r="AFH6679" s="88"/>
      <c r="AFI6679" s="88"/>
      <c r="AFJ6679" s="88"/>
      <c r="AFK6679" s="88"/>
      <c r="AFL6679" s="88"/>
      <c r="AFM6679" s="88"/>
      <c r="AFN6679" s="88"/>
      <c r="AFO6679" s="88"/>
      <c r="AFP6679" s="88"/>
      <c r="AFQ6679" s="88"/>
      <c r="AFR6679" s="88"/>
      <c r="AFS6679" s="88"/>
      <c r="AFT6679" s="88"/>
      <c r="AFU6679" s="88"/>
      <c r="AFV6679" s="88"/>
      <c r="AFW6679" s="88"/>
      <c r="AFX6679" s="88"/>
      <c r="AFY6679" s="88"/>
      <c r="AFZ6679" s="88"/>
      <c r="AGA6679" s="88"/>
      <c r="AGB6679" s="88"/>
      <c r="AGC6679" s="88"/>
      <c r="AGD6679" s="88"/>
      <c r="AGE6679" s="88"/>
      <c r="AGF6679" s="88"/>
      <c r="AGG6679" s="88"/>
      <c r="AGH6679" s="88"/>
      <c r="AGI6679" s="88"/>
      <c r="AGJ6679" s="88"/>
      <c r="AGK6679" s="88"/>
      <c r="AGL6679" s="88"/>
      <c r="AGM6679" s="88"/>
      <c r="AGN6679" s="88"/>
      <c r="AGO6679" s="88"/>
      <c r="AGP6679" s="88"/>
      <c r="AGQ6679" s="88"/>
      <c r="AGR6679" s="88"/>
      <c r="AGS6679" s="88"/>
      <c r="AGT6679" s="88"/>
      <c r="AGU6679" s="88"/>
      <c r="AGV6679" s="88"/>
      <c r="AGW6679" s="88"/>
      <c r="AGX6679" s="88"/>
      <c r="AGY6679" s="88"/>
      <c r="AGZ6679" s="88"/>
      <c r="AHA6679" s="88"/>
      <c r="AHB6679" s="88"/>
      <c r="AHC6679" s="88"/>
      <c r="AHD6679" s="88"/>
      <c r="AHE6679" s="88"/>
      <c r="AHF6679" s="88"/>
      <c r="AHG6679" s="88"/>
      <c r="AHH6679" s="88"/>
      <c r="AHI6679" s="88"/>
      <c r="AHJ6679" s="88"/>
      <c r="AHK6679" s="88"/>
      <c r="AHL6679" s="88"/>
      <c r="AHM6679" s="88"/>
      <c r="AHN6679" s="88"/>
      <c r="AHO6679" s="88"/>
      <c r="AHP6679" s="88"/>
      <c r="AHQ6679" s="88"/>
      <c r="AHR6679" s="88"/>
      <c r="AHS6679" s="88"/>
      <c r="AHT6679" s="88"/>
      <c r="AHU6679" s="88"/>
      <c r="AHV6679" s="88"/>
      <c r="AHW6679" s="88"/>
      <c r="AHX6679" s="88"/>
      <c r="AHY6679" s="88"/>
      <c r="AHZ6679" s="88"/>
      <c r="AIA6679" s="88"/>
      <c r="AIB6679" s="88"/>
      <c r="AIC6679" s="88"/>
      <c r="AID6679" s="88"/>
      <c r="AIE6679" s="88"/>
      <c r="AIF6679" s="88"/>
      <c r="AIG6679" s="88"/>
      <c r="AIH6679" s="88"/>
      <c r="AII6679" s="88"/>
      <c r="AIJ6679" s="88"/>
      <c r="AIK6679" s="88"/>
      <c r="AIL6679" s="88"/>
      <c r="AIM6679" s="88"/>
      <c r="AIN6679" s="88"/>
      <c r="AIO6679" s="88"/>
      <c r="AIP6679" s="88"/>
      <c r="AIQ6679" s="88"/>
      <c r="AIR6679" s="88"/>
      <c r="AIS6679" s="88"/>
      <c r="AIT6679" s="88"/>
      <c r="AIU6679" s="88"/>
      <c r="AIV6679" s="88"/>
      <c r="AIW6679" s="88"/>
      <c r="AIX6679" s="88"/>
      <c r="AIY6679" s="88"/>
      <c r="AIZ6679" s="88"/>
      <c r="AJA6679" s="88"/>
      <c r="AJB6679" s="88"/>
      <c r="AJC6679" s="88"/>
      <c r="AJD6679" s="88"/>
      <c r="AJE6679" s="88"/>
      <c r="AJF6679" s="88"/>
      <c r="AJG6679" s="88"/>
      <c r="AJH6679" s="88"/>
      <c r="AJI6679" s="88"/>
      <c r="AJJ6679" s="88"/>
      <c r="AJK6679" s="88"/>
      <c r="AJL6679" s="88"/>
      <c r="AJM6679" s="88"/>
      <c r="AJN6679" s="88"/>
      <c r="AJO6679" s="88"/>
      <c r="AJP6679" s="88"/>
      <c r="AJQ6679" s="88"/>
      <c r="AJR6679" s="88"/>
      <c r="AJS6679" s="88"/>
      <c r="AJT6679" s="88"/>
      <c r="AJU6679" s="88"/>
      <c r="AJV6679" s="88"/>
      <c r="AJW6679" s="88"/>
      <c r="AJX6679" s="88"/>
      <c r="AJY6679" s="88"/>
      <c r="AJZ6679" s="88"/>
      <c r="AKA6679" s="88"/>
      <c r="AKB6679" s="88"/>
      <c r="AKC6679" s="88"/>
      <c r="AKD6679" s="88"/>
      <c r="AKE6679" s="88"/>
      <c r="AKF6679" s="88"/>
      <c r="AKG6679" s="88"/>
      <c r="AKH6679" s="88"/>
      <c r="AKI6679" s="88"/>
      <c r="AKJ6679" s="88"/>
      <c r="AKK6679" s="88"/>
      <c r="AKL6679" s="88"/>
      <c r="AKM6679" s="88"/>
      <c r="AKN6679" s="88"/>
      <c r="AKO6679" s="88"/>
      <c r="AKP6679" s="88"/>
      <c r="AKQ6679" s="88"/>
      <c r="AKR6679" s="88"/>
      <c r="AKS6679" s="88"/>
      <c r="AKT6679" s="88"/>
      <c r="AKU6679" s="88"/>
      <c r="AKV6679" s="88"/>
      <c r="AKW6679" s="88"/>
      <c r="AKX6679" s="88"/>
      <c r="AKY6679" s="88"/>
      <c r="AKZ6679" s="88"/>
      <c r="ALA6679" s="88"/>
      <c r="ALB6679" s="88"/>
      <c r="ALC6679" s="88"/>
      <c r="ALD6679" s="88"/>
      <c r="ALE6679" s="88"/>
      <c r="ALF6679" s="88"/>
      <c r="ALG6679" s="88"/>
      <c r="ALH6679" s="88"/>
      <c r="ALI6679" s="88"/>
      <c r="ALJ6679" s="88"/>
      <c r="ALK6679" s="88"/>
      <c r="ALL6679" s="88"/>
      <c r="ALM6679" s="88"/>
      <c r="ALN6679" s="88"/>
      <c r="ALO6679" s="88"/>
      <c r="ALP6679" s="88"/>
      <c r="ALQ6679" s="88"/>
      <c r="ALR6679" s="88"/>
      <c r="ALS6679" s="88"/>
      <c r="ALT6679" s="88"/>
      <c r="ALU6679" s="88"/>
      <c r="ALV6679" s="88"/>
      <c r="ALW6679" s="88"/>
      <c r="ALX6679" s="88"/>
      <c r="ALY6679" s="88"/>
      <c r="ALZ6679" s="88"/>
      <c r="AMA6679" s="88"/>
      <c r="AMB6679" s="88"/>
      <c r="AMC6679" s="88"/>
      <c r="AMD6679" s="88"/>
      <c r="AME6679" s="88"/>
      <c r="AMF6679" s="88"/>
      <c r="AMG6679" s="88"/>
      <c r="AMH6679" s="88"/>
      <c r="AMI6679" s="88"/>
      <c r="AMJ6679" s="88"/>
      <c r="AMK6679" s="88"/>
      <c r="AML6679" s="88"/>
      <c r="AMM6679" s="88"/>
      <c r="AMN6679" s="88"/>
      <c r="AMO6679" s="88"/>
    </row>
    <row r="6680" spans="1:1029" s="104" customFormat="1" x14ac:dyDescent="0.35">
      <c r="A6680" s="21">
        <v>10141103</v>
      </c>
      <c r="B6680" s="158" t="s">
        <v>725</v>
      </c>
      <c r="C6680" s="115" t="s">
        <v>710</v>
      </c>
      <c r="D6680" s="21" t="s">
        <v>735</v>
      </c>
      <c r="E6680" s="114" t="str">
        <f t="shared" si="1249"/>
        <v>TRANSFORMADOR MARCA:ASTOR PTS 1092 PTS 1092</v>
      </c>
      <c r="F6680" s="124"/>
      <c r="G6680" s="21" t="s">
        <v>735</v>
      </c>
      <c r="H6680" s="21" t="s">
        <v>734</v>
      </c>
      <c r="I6680" s="22"/>
      <c r="J6680" s="21"/>
      <c r="K6680" s="129" t="s">
        <v>733</v>
      </c>
      <c r="L6680" s="142" t="s">
        <v>732</v>
      </c>
      <c r="M6680" s="21">
        <v>250</v>
      </c>
      <c r="N6680" s="124">
        <v>33</v>
      </c>
      <c r="O6680" s="21">
        <v>0.4</v>
      </c>
      <c r="P6680" s="124" t="s">
        <v>514</v>
      </c>
      <c r="Q6680" s="57">
        <v>2017</v>
      </c>
      <c r="R6680" s="21" t="s">
        <v>499</v>
      </c>
      <c r="S6680" s="124" t="s">
        <v>731</v>
      </c>
      <c r="T6680" s="116">
        <v>991</v>
      </c>
      <c r="U6680" s="111">
        <v>45</v>
      </c>
      <c r="V6680" s="113">
        <f t="shared" si="1250"/>
        <v>991</v>
      </c>
      <c r="W6680" s="113">
        <f t="shared" si="1251"/>
        <v>0</v>
      </c>
      <c r="X6680" s="112">
        <f t="shared" si="1252"/>
        <v>0</v>
      </c>
      <c r="Y6680" s="111"/>
      <c r="Z6680" s="110">
        <f t="shared" si="1248"/>
        <v>45</v>
      </c>
      <c r="AA6680" s="109">
        <f t="shared" si="1253"/>
        <v>49.550000000000004</v>
      </c>
      <c r="AB6680" s="109">
        <f t="shared" si="1254"/>
        <v>49550.000000000007</v>
      </c>
      <c r="AC6680" s="108">
        <f t="shared" si="1255"/>
        <v>941.45</v>
      </c>
      <c r="AD6680" s="107">
        <f t="shared" si="1256"/>
        <v>2.2222222222222223E-2</v>
      </c>
      <c r="AE6680" s="106">
        <f t="shared" si="1257"/>
        <v>20.921111111111113</v>
      </c>
      <c r="AF6680" s="105">
        <f t="shared" si="1258"/>
        <v>20.921111111111113</v>
      </c>
      <c r="AG6680" s="105">
        <f t="shared" si="1259"/>
        <v>970.07888888888886</v>
      </c>
      <c r="AH6680" s="88"/>
      <c r="AI6680" s="88"/>
      <c r="AJ6680" s="88"/>
      <c r="AK6680" s="88"/>
      <c r="AL6680" s="88"/>
      <c r="AM6680" s="88"/>
      <c r="AN6680" s="88"/>
      <c r="AO6680" s="88"/>
      <c r="AP6680" s="88"/>
      <c r="AQ6680" s="88"/>
      <c r="AR6680" s="88"/>
      <c r="AS6680" s="88"/>
      <c r="AT6680" s="88"/>
      <c r="AU6680" s="88"/>
      <c r="AV6680" s="88"/>
      <c r="AW6680" s="88"/>
      <c r="AX6680" s="88"/>
      <c r="AY6680" s="88"/>
      <c r="AZ6680" s="88"/>
      <c r="BA6680" s="88"/>
      <c r="BB6680" s="88"/>
      <c r="BC6680" s="88"/>
      <c r="BD6680" s="88"/>
      <c r="BE6680" s="88"/>
      <c r="BF6680" s="88"/>
      <c r="BG6680" s="88"/>
      <c r="BH6680" s="88"/>
      <c r="BI6680" s="88"/>
      <c r="BJ6680" s="88"/>
      <c r="BK6680" s="88"/>
      <c r="BL6680" s="88"/>
      <c r="BM6680" s="88"/>
      <c r="BN6680" s="88"/>
      <c r="BO6680" s="88"/>
      <c r="BP6680" s="88"/>
      <c r="BQ6680" s="88"/>
      <c r="BR6680" s="88"/>
      <c r="BS6680" s="88"/>
      <c r="BT6680" s="88"/>
      <c r="BU6680" s="88"/>
      <c r="BV6680" s="88"/>
      <c r="BW6680" s="88"/>
      <c r="BX6680" s="88"/>
      <c r="BY6680" s="88"/>
      <c r="BZ6680" s="88"/>
      <c r="CA6680" s="88"/>
      <c r="CB6680" s="88"/>
      <c r="CC6680" s="88"/>
      <c r="CD6680" s="88"/>
      <c r="CE6680" s="88"/>
      <c r="CF6680" s="88"/>
      <c r="CG6680" s="88"/>
      <c r="CH6680" s="88"/>
      <c r="CI6680" s="88"/>
      <c r="CJ6680" s="88"/>
      <c r="CK6680" s="88"/>
      <c r="CL6680" s="88"/>
      <c r="CM6680" s="88"/>
      <c r="CN6680" s="88"/>
      <c r="CO6680" s="88"/>
      <c r="CP6680" s="88"/>
      <c r="CQ6680" s="88"/>
      <c r="CR6680" s="88"/>
      <c r="CS6680" s="88"/>
      <c r="CT6680" s="88"/>
      <c r="CU6680" s="88"/>
      <c r="CV6680" s="88"/>
      <c r="CW6680" s="88"/>
      <c r="CX6680" s="88"/>
      <c r="CY6680" s="88"/>
      <c r="CZ6680" s="88"/>
      <c r="DA6680" s="88"/>
      <c r="DB6680" s="88"/>
      <c r="DC6680" s="88"/>
      <c r="DD6680" s="88"/>
      <c r="DE6680" s="88"/>
      <c r="DF6680" s="88"/>
      <c r="DG6680" s="88"/>
      <c r="DH6680" s="88"/>
      <c r="DI6680" s="88"/>
      <c r="DJ6680" s="88"/>
      <c r="DK6680" s="88"/>
      <c r="DL6680" s="88"/>
      <c r="DM6680" s="88"/>
      <c r="DN6680" s="88"/>
      <c r="DO6680" s="88"/>
      <c r="DP6680" s="88"/>
      <c r="DQ6680" s="88"/>
      <c r="DR6680" s="88"/>
      <c r="DS6680" s="88"/>
      <c r="DT6680" s="88"/>
      <c r="DU6680" s="88"/>
      <c r="DV6680" s="88"/>
      <c r="DW6680" s="88"/>
      <c r="DX6680" s="88"/>
      <c r="DY6680" s="88"/>
      <c r="DZ6680" s="88"/>
      <c r="EA6680" s="88"/>
      <c r="EB6680" s="88"/>
      <c r="EC6680" s="88"/>
      <c r="ED6680" s="88"/>
      <c r="EE6680" s="88"/>
      <c r="EF6680" s="88"/>
      <c r="EG6680" s="88"/>
      <c r="EH6680" s="88"/>
      <c r="EI6680" s="88"/>
      <c r="EJ6680" s="88"/>
      <c r="EK6680" s="88"/>
      <c r="EL6680" s="88"/>
      <c r="EM6680" s="88"/>
      <c r="EN6680" s="88"/>
      <c r="EO6680" s="88"/>
      <c r="EP6680" s="88"/>
      <c r="EQ6680" s="88"/>
      <c r="ER6680" s="88"/>
      <c r="ES6680" s="88"/>
      <c r="ET6680" s="88"/>
      <c r="EU6680" s="88"/>
      <c r="EV6680" s="88"/>
      <c r="EW6680" s="88"/>
      <c r="EX6680" s="88"/>
      <c r="EY6680" s="88"/>
      <c r="EZ6680" s="88"/>
      <c r="FA6680" s="88"/>
      <c r="FB6680" s="88"/>
      <c r="FC6680" s="88"/>
      <c r="FD6680" s="88"/>
      <c r="FE6680" s="88"/>
      <c r="FF6680" s="88"/>
      <c r="FG6680" s="88"/>
      <c r="FH6680" s="88"/>
      <c r="FI6680" s="88"/>
      <c r="FJ6680" s="88"/>
      <c r="FK6680" s="88"/>
      <c r="FL6680" s="88"/>
      <c r="FM6680" s="88"/>
      <c r="FN6680" s="88"/>
      <c r="FO6680" s="88"/>
      <c r="FP6680" s="88"/>
      <c r="FQ6680" s="88"/>
      <c r="FR6680" s="88"/>
      <c r="FS6680" s="88"/>
      <c r="FT6680" s="88"/>
      <c r="FU6680" s="88"/>
      <c r="FV6680" s="88"/>
      <c r="FW6680" s="88"/>
      <c r="FX6680" s="88"/>
      <c r="FY6680" s="88"/>
      <c r="FZ6680" s="88"/>
      <c r="GA6680" s="88"/>
      <c r="GB6680" s="88"/>
      <c r="GC6680" s="88"/>
      <c r="GD6680" s="88"/>
      <c r="GE6680" s="88"/>
      <c r="GF6680" s="88"/>
      <c r="GG6680" s="88"/>
      <c r="GH6680" s="88"/>
      <c r="GI6680" s="88"/>
      <c r="GJ6680" s="88"/>
      <c r="GK6680" s="88"/>
      <c r="GL6680" s="88"/>
      <c r="GM6680" s="88"/>
      <c r="GN6680" s="88"/>
      <c r="GO6680" s="88"/>
      <c r="GP6680" s="88"/>
      <c r="GQ6680" s="88"/>
      <c r="GR6680" s="88"/>
      <c r="GS6680" s="88"/>
      <c r="GT6680" s="88"/>
      <c r="GU6680" s="88"/>
      <c r="GV6680" s="88"/>
      <c r="GW6680" s="88"/>
      <c r="GX6680" s="88"/>
      <c r="GY6680" s="88"/>
      <c r="GZ6680" s="88"/>
      <c r="HA6680" s="88"/>
      <c r="HB6680" s="88"/>
      <c r="HC6680" s="88"/>
      <c r="HD6680" s="88"/>
      <c r="HE6680" s="88"/>
      <c r="HF6680" s="88"/>
      <c r="HG6680" s="88"/>
      <c r="HH6680" s="88"/>
      <c r="HI6680" s="88"/>
      <c r="HJ6680" s="88"/>
      <c r="HK6680" s="88"/>
      <c r="HL6680" s="88"/>
      <c r="HM6680" s="88"/>
      <c r="HN6680" s="88"/>
      <c r="HO6680" s="88"/>
      <c r="HP6680" s="88"/>
      <c r="HQ6680" s="88"/>
      <c r="HR6680" s="88"/>
      <c r="HS6680" s="88"/>
      <c r="HT6680" s="88"/>
      <c r="HU6680" s="88"/>
      <c r="HV6680" s="88"/>
      <c r="HW6680" s="88"/>
      <c r="HX6680" s="88"/>
      <c r="HY6680" s="88"/>
      <c r="HZ6680" s="88"/>
      <c r="IA6680" s="88"/>
      <c r="IB6680" s="88"/>
      <c r="IC6680" s="88"/>
      <c r="ID6680" s="88"/>
      <c r="IE6680" s="88"/>
      <c r="IF6680" s="88"/>
      <c r="IG6680" s="88"/>
      <c r="IH6680" s="88"/>
      <c r="II6680" s="88"/>
      <c r="IJ6680" s="88"/>
      <c r="IK6680" s="88"/>
      <c r="IL6680" s="88"/>
      <c r="IM6680" s="88"/>
      <c r="IN6680" s="88"/>
      <c r="IO6680" s="88"/>
      <c r="IP6680" s="88"/>
      <c r="IQ6680" s="88"/>
      <c r="IR6680" s="88"/>
      <c r="IS6680" s="88"/>
      <c r="IT6680" s="88"/>
      <c r="IU6680" s="88"/>
      <c r="IV6680" s="88"/>
      <c r="IW6680" s="88"/>
      <c r="IX6680" s="88"/>
      <c r="IY6680" s="88"/>
      <c r="IZ6680" s="88"/>
      <c r="JA6680" s="88"/>
      <c r="JB6680" s="88"/>
      <c r="JC6680" s="88"/>
      <c r="JD6680" s="88"/>
      <c r="JE6680" s="88"/>
      <c r="JF6680" s="88"/>
      <c r="JG6680" s="88"/>
      <c r="JH6680" s="88"/>
      <c r="JI6680" s="88"/>
      <c r="JJ6680" s="88"/>
      <c r="JK6680" s="88"/>
      <c r="JL6680" s="88"/>
      <c r="JM6680" s="88"/>
      <c r="JN6680" s="88"/>
      <c r="JO6680" s="88"/>
      <c r="JP6680" s="88"/>
      <c r="JQ6680" s="88"/>
      <c r="JR6680" s="88"/>
      <c r="JS6680" s="88"/>
      <c r="JT6680" s="88"/>
      <c r="JU6680" s="88"/>
      <c r="JV6680" s="88"/>
      <c r="JW6680" s="88"/>
      <c r="JX6680" s="88"/>
      <c r="JY6680" s="88"/>
      <c r="JZ6680" s="88"/>
      <c r="KA6680" s="88"/>
      <c r="KB6680" s="88"/>
      <c r="KC6680" s="88"/>
      <c r="KD6680" s="88"/>
      <c r="KE6680" s="88"/>
      <c r="KF6680" s="88"/>
      <c r="KG6680" s="88"/>
      <c r="KH6680" s="88"/>
      <c r="KI6680" s="88"/>
      <c r="KJ6680" s="88"/>
      <c r="KK6680" s="88"/>
      <c r="KL6680" s="88"/>
      <c r="KM6680" s="88"/>
      <c r="KN6680" s="88"/>
      <c r="KO6680" s="88"/>
      <c r="KP6680" s="88"/>
      <c r="KQ6680" s="88"/>
      <c r="KR6680" s="88"/>
      <c r="KS6680" s="88"/>
      <c r="KT6680" s="88"/>
      <c r="KU6680" s="88"/>
      <c r="KV6680" s="88"/>
      <c r="KW6680" s="88"/>
      <c r="KX6680" s="88"/>
      <c r="KY6680" s="88"/>
      <c r="KZ6680" s="88"/>
      <c r="LA6680" s="88"/>
      <c r="LB6680" s="88"/>
      <c r="LC6680" s="88"/>
      <c r="LD6680" s="88"/>
      <c r="LE6680" s="88"/>
      <c r="LF6680" s="88"/>
      <c r="LG6680" s="88"/>
      <c r="LH6680" s="88"/>
      <c r="LI6680" s="88"/>
      <c r="LJ6680" s="88"/>
      <c r="LK6680" s="88"/>
      <c r="LL6680" s="88"/>
      <c r="LM6680" s="88"/>
      <c r="LN6680" s="88"/>
      <c r="LO6680" s="88"/>
      <c r="LP6680" s="88"/>
      <c r="LQ6680" s="88"/>
      <c r="LR6680" s="88"/>
      <c r="LS6680" s="88"/>
      <c r="LT6680" s="88"/>
      <c r="LU6680" s="88"/>
      <c r="LV6680" s="88"/>
      <c r="LW6680" s="88"/>
      <c r="LX6680" s="88"/>
      <c r="LY6680" s="88"/>
      <c r="LZ6680" s="88"/>
      <c r="MA6680" s="88"/>
      <c r="MB6680" s="88"/>
      <c r="MC6680" s="88"/>
      <c r="MD6680" s="88"/>
      <c r="ME6680" s="88"/>
      <c r="MF6680" s="88"/>
      <c r="MG6680" s="88"/>
      <c r="MH6680" s="88"/>
      <c r="MI6680" s="88"/>
      <c r="MJ6680" s="88"/>
      <c r="MK6680" s="88"/>
      <c r="ML6680" s="88"/>
      <c r="MM6680" s="88"/>
      <c r="MN6680" s="88"/>
      <c r="MO6680" s="88"/>
      <c r="MP6680" s="88"/>
      <c r="MQ6680" s="88"/>
      <c r="MR6680" s="88"/>
      <c r="MS6680" s="88"/>
      <c r="MT6680" s="88"/>
      <c r="MU6680" s="88"/>
      <c r="MV6680" s="88"/>
      <c r="MW6680" s="88"/>
      <c r="MX6680" s="88"/>
      <c r="MY6680" s="88"/>
      <c r="MZ6680" s="88"/>
      <c r="NA6680" s="88"/>
      <c r="NB6680" s="88"/>
      <c r="NC6680" s="88"/>
      <c r="ND6680" s="88"/>
      <c r="NE6680" s="88"/>
      <c r="NF6680" s="88"/>
      <c r="NG6680" s="88"/>
      <c r="NH6680" s="88"/>
      <c r="NI6680" s="88"/>
      <c r="NJ6680" s="88"/>
      <c r="NK6680" s="88"/>
      <c r="NL6680" s="88"/>
      <c r="NM6680" s="88"/>
      <c r="NN6680" s="88"/>
      <c r="NO6680" s="88"/>
      <c r="NP6680" s="88"/>
      <c r="NQ6680" s="88"/>
      <c r="NR6680" s="88"/>
      <c r="NS6680" s="88"/>
      <c r="NT6680" s="88"/>
      <c r="NU6680" s="88"/>
      <c r="NV6680" s="88"/>
      <c r="NW6680" s="88"/>
      <c r="NX6680" s="88"/>
      <c r="NY6680" s="88"/>
      <c r="NZ6680" s="88"/>
      <c r="OA6680" s="88"/>
      <c r="OB6680" s="88"/>
      <c r="OC6680" s="88"/>
      <c r="OD6680" s="88"/>
      <c r="OE6680" s="88"/>
      <c r="OF6680" s="88"/>
      <c r="OG6680" s="88"/>
      <c r="OH6680" s="88"/>
      <c r="OI6680" s="88"/>
      <c r="OJ6680" s="88"/>
      <c r="OK6680" s="88"/>
      <c r="OL6680" s="88"/>
      <c r="OM6680" s="88"/>
      <c r="ON6680" s="88"/>
      <c r="OO6680" s="88"/>
      <c r="OP6680" s="88"/>
      <c r="OQ6680" s="88"/>
      <c r="OR6680" s="88"/>
      <c r="OS6680" s="88"/>
      <c r="OT6680" s="88"/>
      <c r="OU6680" s="88"/>
      <c r="OV6680" s="88"/>
      <c r="OW6680" s="88"/>
      <c r="OX6680" s="88"/>
      <c r="OY6680" s="88"/>
      <c r="OZ6680" s="88"/>
      <c r="PA6680" s="88"/>
      <c r="PB6680" s="88"/>
      <c r="PC6680" s="88"/>
      <c r="PD6680" s="88"/>
      <c r="PE6680" s="88"/>
      <c r="PF6680" s="88"/>
      <c r="PG6680" s="88"/>
      <c r="PH6680" s="88"/>
      <c r="PI6680" s="88"/>
      <c r="PJ6680" s="88"/>
      <c r="PK6680" s="88"/>
      <c r="PL6680" s="88"/>
      <c r="PM6680" s="88"/>
      <c r="PN6680" s="88"/>
      <c r="PO6680" s="88"/>
      <c r="PP6680" s="88"/>
      <c r="PQ6680" s="88"/>
      <c r="PR6680" s="88"/>
      <c r="PS6680" s="88"/>
      <c r="PT6680" s="88"/>
      <c r="PU6680" s="88"/>
      <c r="PV6680" s="88"/>
      <c r="PW6680" s="88"/>
      <c r="PX6680" s="88"/>
      <c r="PY6680" s="88"/>
      <c r="PZ6680" s="88"/>
      <c r="QA6680" s="88"/>
      <c r="QB6680" s="88"/>
      <c r="QC6680" s="88"/>
      <c r="QD6680" s="88"/>
      <c r="QE6680" s="88"/>
      <c r="QF6680" s="88"/>
      <c r="QG6680" s="88"/>
      <c r="QH6680" s="88"/>
      <c r="QI6680" s="88"/>
      <c r="QJ6680" s="88"/>
      <c r="QK6680" s="88"/>
      <c r="QL6680" s="88"/>
      <c r="QM6680" s="88"/>
      <c r="QN6680" s="88"/>
      <c r="QO6680" s="88"/>
      <c r="QP6680" s="88"/>
      <c r="QQ6680" s="88"/>
      <c r="QR6680" s="88"/>
      <c r="QS6680" s="88"/>
      <c r="QT6680" s="88"/>
      <c r="QU6680" s="88"/>
      <c r="QV6680" s="88"/>
      <c r="QW6680" s="88"/>
      <c r="QX6680" s="88"/>
      <c r="QY6680" s="88"/>
      <c r="QZ6680" s="88"/>
      <c r="RA6680" s="88"/>
      <c r="RB6680" s="88"/>
      <c r="RC6680" s="88"/>
      <c r="RD6680" s="88"/>
      <c r="RE6680" s="88"/>
      <c r="RF6680" s="88"/>
      <c r="RG6680" s="88"/>
      <c r="RH6680" s="88"/>
      <c r="RI6680" s="88"/>
      <c r="RJ6680" s="88"/>
      <c r="RK6680" s="88"/>
      <c r="RL6680" s="88"/>
      <c r="RM6680" s="88"/>
      <c r="RN6680" s="88"/>
      <c r="RO6680" s="88"/>
      <c r="RP6680" s="88"/>
      <c r="RQ6680" s="88"/>
      <c r="RR6680" s="88"/>
      <c r="RS6680" s="88"/>
      <c r="RT6680" s="88"/>
      <c r="RU6680" s="88"/>
      <c r="RV6680" s="88"/>
      <c r="RW6680" s="88"/>
      <c r="RX6680" s="88"/>
      <c r="RY6680" s="88"/>
      <c r="RZ6680" s="88"/>
      <c r="SA6680" s="88"/>
      <c r="SB6680" s="88"/>
      <c r="SC6680" s="88"/>
      <c r="SD6680" s="88"/>
      <c r="SE6680" s="88"/>
      <c r="SF6680" s="88"/>
      <c r="SG6680" s="88"/>
      <c r="SH6680" s="88"/>
      <c r="SI6680" s="88"/>
      <c r="SJ6680" s="88"/>
      <c r="SK6680" s="88"/>
      <c r="SL6680" s="88"/>
      <c r="SM6680" s="88"/>
      <c r="SN6680" s="88"/>
      <c r="SO6680" s="88"/>
      <c r="SP6680" s="88"/>
      <c r="SQ6680" s="88"/>
      <c r="SR6680" s="88"/>
      <c r="SS6680" s="88"/>
      <c r="ST6680" s="88"/>
      <c r="SU6680" s="88"/>
      <c r="SV6680" s="88"/>
      <c r="SW6680" s="88"/>
      <c r="SX6680" s="88"/>
      <c r="SY6680" s="88"/>
      <c r="SZ6680" s="88"/>
      <c r="TA6680" s="88"/>
      <c r="TB6680" s="88"/>
      <c r="TC6680" s="88"/>
      <c r="TD6680" s="88"/>
      <c r="TE6680" s="88"/>
      <c r="TF6680" s="88"/>
      <c r="TG6680" s="88"/>
      <c r="TH6680" s="88"/>
      <c r="TI6680" s="88"/>
      <c r="TJ6680" s="88"/>
      <c r="TK6680" s="88"/>
      <c r="TL6680" s="88"/>
      <c r="TM6680" s="88"/>
      <c r="TN6680" s="88"/>
      <c r="TO6680" s="88"/>
      <c r="TP6680" s="88"/>
      <c r="TQ6680" s="88"/>
      <c r="TR6680" s="88"/>
      <c r="TS6680" s="88"/>
      <c r="TT6680" s="88"/>
      <c r="TU6680" s="88"/>
      <c r="TV6680" s="88"/>
      <c r="TW6680" s="88"/>
      <c r="TX6680" s="88"/>
      <c r="TY6680" s="88"/>
      <c r="TZ6680" s="88"/>
      <c r="UA6680" s="88"/>
      <c r="UB6680" s="88"/>
      <c r="UC6680" s="88"/>
      <c r="UD6680" s="88"/>
      <c r="UE6680" s="88"/>
      <c r="UF6680" s="88"/>
      <c r="UG6680" s="88"/>
      <c r="UH6680" s="88"/>
      <c r="UI6680" s="88"/>
      <c r="UJ6680" s="88"/>
      <c r="UK6680" s="88"/>
      <c r="UL6680" s="88"/>
      <c r="UM6680" s="88"/>
      <c r="UN6680" s="88"/>
      <c r="UO6680" s="88"/>
      <c r="UP6680" s="88"/>
      <c r="UQ6680" s="88"/>
      <c r="UR6680" s="88"/>
      <c r="US6680" s="88"/>
      <c r="UT6680" s="88"/>
      <c r="UU6680" s="88"/>
      <c r="UV6680" s="88"/>
      <c r="UW6680" s="88"/>
      <c r="UX6680" s="88"/>
      <c r="UY6680" s="88"/>
      <c r="UZ6680" s="88"/>
      <c r="VA6680" s="88"/>
      <c r="VB6680" s="88"/>
      <c r="VC6680" s="88"/>
      <c r="VD6680" s="88"/>
      <c r="VE6680" s="88"/>
      <c r="VF6680" s="88"/>
      <c r="VG6680" s="88"/>
      <c r="VH6680" s="88"/>
      <c r="VI6680" s="88"/>
      <c r="VJ6680" s="88"/>
      <c r="VK6680" s="88"/>
      <c r="VL6680" s="88"/>
      <c r="VM6680" s="88"/>
      <c r="VN6680" s="88"/>
      <c r="VO6680" s="88"/>
      <c r="VP6680" s="88"/>
      <c r="VQ6680" s="88"/>
      <c r="VR6680" s="88"/>
      <c r="VS6680" s="88"/>
      <c r="VT6680" s="88"/>
      <c r="VU6680" s="88"/>
      <c r="VV6680" s="88"/>
      <c r="VW6680" s="88"/>
      <c r="VX6680" s="88"/>
      <c r="VY6680" s="88"/>
      <c r="VZ6680" s="88"/>
      <c r="WA6680" s="88"/>
      <c r="WB6680" s="88"/>
      <c r="WC6680" s="88"/>
      <c r="WD6680" s="88"/>
      <c r="WE6680" s="88"/>
      <c r="WF6680" s="88"/>
      <c r="WG6680" s="88"/>
      <c r="WH6680" s="88"/>
      <c r="WI6680" s="88"/>
      <c r="WJ6680" s="88"/>
      <c r="WK6680" s="88"/>
      <c r="WL6680" s="88"/>
      <c r="WM6680" s="88"/>
      <c r="WN6680" s="88"/>
      <c r="WO6680" s="88"/>
      <c r="WP6680" s="88"/>
      <c r="WQ6680" s="88"/>
      <c r="WR6680" s="88"/>
      <c r="WS6680" s="88"/>
      <c r="WT6680" s="88"/>
      <c r="WU6680" s="88"/>
      <c r="WV6680" s="88"/>
      <c r="WW6680" s="88"/>
      <c r="WX6680" s="88"/>
      <c r="WY6680" s="88"/>
      <c r="WZ6680" s="88"/>
      <c r="XA6680" s="88"/>
      <c r="XB6680" s="88"/>
      <c r="XC6680" s="88"/>
      <c r="XD6680" s="88"/>
      <c r="XE6680" s="88"/>
      <c r="XF6680" s="88"/>
      <c r="XG6680" s="88"/>
      <c r="XH6680" s="88"/>
      <c r="XI6680" s="88"/>
      <c r="XJ6680" s="88"/>
      <c r="XK6680" s="88"/>
      <c r="XL6680" s="88"/>
      <c r="XM6680" s="88"/>
      <c r="XN6680" s="88"/>
      <c r="XO6680" s="88"/>
      <c r="XP6680" s="88"/>
      <c r="XQ6680" s="88"/>
      <c r="XR6680" s="88"/>
      <c r="XS6680" s="88"/>
      <c r="XT6680" s="88"/>
      <c r="XU6680" s="88"/>
      <c r="XV6680" s="88"/>
      <c r="XW6680" s="88"/>
      <c r="XX6680" s="88"/>
      <c r="XY6680" s="88"/>
      <c r="XZ6680" s="88"/>
      <c r="YA6680" s="88"/>
      <c r="YB6680" s="88"/>
      <c r="YC6680" s="88"/>
      <c r="YD6680" s="88"/>
      <c r="YE6680" s="88"/>
      <c r="YF6680" s="88"/>
      <c r="YG6680" s="88"/>
      <c r="YH6680" s="88"/>
      <c r="YI6680" s="88"/>
      <c r="YJ6680" s="88"/>
      <c r="YK6680" s="88"/>
      <c r="YL6680" s="88"/>
      <c r="YM6680" s="88"/>
      <c r="YN6680" s="88"/>
      <c r="YO6680" s="88"/>
      <c r="YP6680" s="88"/>
      <c r="YQ6680" s="88"/>
      <c r="YR6680" s="88"/>
      <c r="YS6680" s="88"/>
      <c r="YT6680" s="88"/>
      <c r="YU6680" s="88"/>
      <c r="YV6680" s="88"/>
      <c r="YW6680" s="88"/>
      <c r="YX6680" s="88"/>
      <c r="YY6680" s="88"/>
      <c r="YZ6680" s="88"/>
      <c r="ZA6680" s="88"/>
      <c r="ZB6680" s="88"/>
      <c r="ZC6680" s="88"/>
      <c r="ZD6680" s="88"/>
      <c r="ZE6680" s="88"/>
      <c r="ZF6680" s="88"/>
      <c r="ZG6680" s="88"/>
      <c r="ZH6680" s="88"/>
      <c r="ZI6680" s="88"/>
      <c r="ZJ6680" s="88"/>
      <c r="ZK6680" s="88"/>
      <c r="ZL6680" s="88"/>
      <c r="ZM6680" s="88"/>
      <c r="ZN6680" s="88"/>
      <c r="ZO6680" s="88"/>
      <c r="ZP6680" s="88"/>
      <c r="ZQ6680" s="88"/>
      <c r="ZR6680" s="88"/>
      <c r="ZS6680" s="88"/>
      <c r="ZT6680" s="88"/>
      <c r="ZU6680" s="88"/>
      <c r="ZV6680" s="88"/>
      <c r="ZW6680" s="88"/>
      <c r="ZX6680" s="88"/>
      <c r="ZY6680" s="88"/>
      <c r="ZZ6680" s="88"/>
      <c r="AAA6680" s="88"/>
      <c r="AAB6680" s="88"/>
      <c r="AAC6680" s="88"/>
      <c r="AAD6680" s="88"/>
      <c r="AAE6680" s="88"/>
      <c r="AAF6680" s="88"/>
      <c r="AAG6680" s="88"/>
      <c r="AAH6680" s="88"/>
      <c r="AAI6680" s="88"/>
      <c r="AAJ6680" s="88"/>
      <c r="AAK6680" s="88"/>
      <c r="AAL6680" s="88"/>
      <c r="AAM6680" s="88"/>
      <c r="AAN6680" s="88"/>
      <c r="AAO6680" s="88"/>
      <c r="AAP6680" s="88"/>
      <c r="AAQ6680" s="88"/>
      <c r="AAR6680" s="88"/>
      <c r="AAS6680" s="88"/>
      <c r="AAT6680" s="88"/>
      <c r="AAU6680" s="88"/>
      <c r="AAV6680" s="88"/>
      <c r="AAW6680" s="88"/>
      <c r="AAX6680" s="88"/>
      <c r="AAY6680" s="88"/>
      <c r="AAZ6680" s="88"/>
      <c r="ABA6680" s="88"/>
      <c r="ABB6680" s="88"/>
      <c r="ABC6680" s="88"/>
      <c r="ABD6680" s="88"/>
      <c r="ABE6680" s="88"/>
      <c r="ABF6680" s="88"/>
      <c r="ABG6680" s="88"/>
      <c r="ABH6680" s="88"/>
      <c r="ABI6680" s="88"/>
      <c r="ABJ6680" s="88"/>
      <c r="ABK6680" s="88"/>
      <c r="ABL6680" s="88"/>
      <c r="ABM6680" s="88"/>
      <c r="ABN6680" s="88"/>
      <c r="ABO6680" s="88"/>
      <c r="ABP6680" s="88"/>
      <c r="ABQ6680" s="88"/>
      <c r="ABR6680" s="88"/>
      <c r="ABS6680" s="88"/>
      <c r="ABT6680" s="88"/>
      <c r="ABU6680" s="88"/>
      <c r="ABV6680" s="88"/>
      <c r="ABW6680" s="88"/>
      <c r="ABX6680" s="88"/>
      <c r="ABY6680" s="88"/>
      <c r="ABZ6680" s="88"/>
      <c r="ACA6680" s="88"/>
      <c r="ACB6680" s="88"/>
      <c r="ACC6680" s="88"/>
      <c r="ACD6680" s="88"/>
      <c r="ACE6680" s="88"/>
      <c r="ACF6680" s="88"/>
      <c r="ACG6680" s="88"/>
      <c r="ACH6680" s="88"/>
      <c r="ACI6680" s="88"/>
      <c r="ACJ6680" s="88"/>
      <c r="ACK6680" s="88"/>
      <c r="ACL6680" s="88"/>
      <c r="ACM6680" s="88"/>
      <c r="ACN6680" s="88"/>
      <c r="ACO6680" s="88"/>
      <c r="ACP6680" s="88"/>
      <c r="ACQ6680" s="88"/>
      <c r="ACR6680" s="88"/>
      <c r="ACS6680" s="88"/>
      <c r="ACT6680" s="88"/>
      <c r="ACU6680" s="88"/>
      <c r="ACV6680" s="88"/>
      <c r="ACW6680" s="88"/>
      <c r="ACX6680" s="88"/>
      <c r="ACY6680" s="88"/>
      <c r="ACZ6680" s="88"/>
      <c r="ADA6680" s="88"/>
      <c r="ADB6680" s="88"/>
      <c r="ADC6680" s="88"/>
      <c r="ADD6680" s="88"/>
      <c r="ADE6680" s="88"/>
      <c r="ADF6680" s="88"/>
      <c r="ADG6680" s="88"/>
      <c r="ADH6680" s="88"/>
      <c r="ADI6680" s="88"/>
      <c r="ADJ6680" s="88"/>
      <c r="ADK6680" s="88"/>
      <c r="ADL6680" s="88"/>
      <c r="ADM6680" s="88"/>
      <c r="ADN6680" s="88"/>
      <c r="ADO6680" s="88"/>
      <c r="ADP6680" s="88"/>
      <c r="ADQ6680" s="88"/>
      <c r="ADR6680" s="88"/>
      <c r="ADS6680" s="88"/>
      <c r="ADT6680" s="88"/>
      <c r="ADU6680" s="88"/>
      <c r="ADV6680" s="88"/>
      <c r="ADW6680" s="88"/>
      <c r="ADX6680" s="88"/>
      <c r="ADY6680" s="88"/>
      <c r="ADZ6680" s="88"/>
      <c r="AEA6680" s="88"/>
      <c r="AEB6680" s="88"/>
      <c r="AEC6680" s="88"/>
      <c r="AED6680" s="88"/>
      <c r="AEE6680" s="88"/>
      <c r="AEF6680" s="88"/>
      <c r="AEG6680" s="88"/>
      <c r="AEH6680" s="88"/>
      <c r="AEI6680" s="88"/>
      <c r="AEJ6680" s="88"/>
      <c r="AEK6680" s="88"/>
      <c r="AEL6680" s="88"/>
      <c r="AEM6680" s="88"/>
      <c r="AEN6680" s="88"/>
      <c r="AEO6680" s="88"/>
      <c r="AEP6680" s="88"/>
      <c r="AEQ6680" s="88"/>
      <c r="AER6680" s="88"/>
      <c r="AES6680" s="88"/>
      <c r="AET6680" s="88"/>
      <c r="AEU6680" s="88"/>
      <c r="AEV6680" s="88"/>
      <c r="AEW6680" s="88"/>
      <c r="AEX6680" s="88"/>
      <c r="AEY6680" s="88"/>
      <c r="AEZ6680" s="88"/>
      <c r="AFA6680" s="88"/>
      <c r="AFB6680" s="88"/>
      <c r="AFC6680" s="88"/>
      <c r="AFD6680" s="88"/>
      <c r="AFE6680" s="88"/>
      <c r="AFF6680" s="88"/>
      <c r="AFG6680" s="88"/>
      <c r="AFH6680" s="88"/>
      <c r="AFI6680" s="88"/>
      <c r="AFJ6680" s="88"/>
      <c r="AFK6680" s="88"/>
      <c r="AFL6680" s="88"/>
      <c r="AFM6680" s="88"/>
      <c r="AFN6680" s="88"/>
      <c r="AFO6680" s="88"/>
      <c r="AFP6680" s="88"/>
      <c r="AFQ6680" s="88"/>
      <c r="AFR6680" s="88"/>
      <c r="AFS6680" s="88"/>
      <c r="AFT6680" s="88"/>
      <c r="AFU6680" s="88"/>
      <c r="AFV6680" s="88"/>
      <c r="AFW6680" s="88"/>
      <c r="AFX6680" s="88"/>
      <c r="AFY6680" s="88"/>
      <c r="AFZ6680" s="88"/>
      <c r="AGA6680" s="88"/>
      <c r="AGB6680" s="88"/>
      <c r="AGC6680" s="88"/>
      <c r="AGD6680" s="88"/>
      <c r="AGE6680" s="88"/>
      <c r="AGF6680" s="88"/>
      <c r="AGG6680" s="88"/>
      <c r="AGH6680" s="88"/>
      <c r="AGI6680" s="88"/>
      <c r="AGJ6680" s="88"/>
      <c r="AGK6680" s="88"/>
      <c r="AGL6680" s="88"/>
      <c r="AGM6680" s="88"/>
      <c r="AGN6680" s="88"/>
      <c r="AGO6680" s="88"/>
      <c r="AGP6680" s="88"/>
      <c r="AGQ6680" s="88"/>
      <c r="AGR6680" s="88"/>
      <c r="AGS6680" s="88"/>
      <c r="AGT6680" s="88"/>
      <c r="AGU6680" s="88"/>
      <c r="AGV6680" s="88"/>
      <c r="AGW6680" s="88"/>
      <c r="AGX6680" s="88"/>
      <c r="AGY6680" s="88"/>
      <c r="AGZ6680" s="88"/>
      <c r="AHA6680" s="88"/>
      <c r="AHB6680" s="88"/>
      <c r="AHC6680" s="88"/>
      <c r="AHD6680" s="88"/>
      <c r="AHE6680" s="88"/>
      <c r="AHF6680" s="88"/>
      <c r="AHG6680" s="88"/>
      <c r="AHH6680" s="88"/>
      <c r="AHI6680" s="88"/>
      <c r="AHJ6680" s="88"/>
      <c r="AHK6680" s="88"/>
      <c r="AHL6680" s="88"/>
      <c r="AHM6680" s="88"/>
      <c r="AHN6680" s="88"/>
      <c r="AHO6680" s="88"/>
      <c r="AHP6680" s="88"/>
      <c r="AHQ6680" s="88"/>
      <c r="AHR6680" s="88"/>
      <c r="AHS6680" s="88"/>
      <c r="AHT6680" s="88"/>
      <c r="AHU6680" s="88"/>
      <c r="AHV6680" s="88"/>
      <c r="AHW6680" s="88"/>
      <c r="AHX6680" s="88"/>
      <c r="AHY6680" s="88"/>
      <c r="AHZ6680" s="88"/>
      <c r="AIA6680" s="88"/>
      <c r="AIB6680" s="88"/>
      <c r="AIC6680" s="88"/>
      <c r="AID6680" s="88"/>
      <c r="AIE6680" s="88"/>
      <c r="AIF6680" s="88"/>
      <c r="AIG6680" s="88"/>
      <c r="AIH6680" s="88"/>
      <c r="AII6680" s="88"/>
      <c r="AIJ6680" s="88"/>
      <c r="AIK6680" s="88"/>
      <c r="AIL6680" s="88"/>
      <c r="AIM6680" s="88"/>
      <c r="AIN6680" s="88"/>
      <c r="AIO6680" s="88"/>
      <c r="AIP6680" s="88"/>
      <c r="AIQ6680" s="88"/>
      <c r="AIR6680" s="88"/>
      <c r="AIS6680" s="88"/>
      <c r="AIT6680" s="88"/>
      <c r="AIU6680" s="88"/>
      <c r="AIV6680" s="88"/>
      <c r="AIW6680" s="88"/>
      <c r="AIX6680" s="88"/>
      <c r="AIY6680" s="88"/>
      <c r="AIZ6680" s="88"/>
      <c r="AJA6680" s="88"/>
      <c r="AJB6680" s="88"/>
      <c r="AJC6680" s="88"/>
      <c r="AJD6680" s="88"/>
      <c r="AJE6680" s="88"/>
      <c r="AJF6680" s="88"/>
      <c r="AJG6680" s="88"/>
      <c r="AJH6680" s="88"/>
      <c r="AJI6680" s="88"/>
      <c r="AJJ6680" s="88"/>
      <c r="AJK6680" s="88"/>
      <c r="AJL6680" s="88"/>
      <c r="AJM6680" s="88"/>
      <c r="AJN6680" s="88"/>
      <c r="AJO6680" s="88"/>
      <c r="AJP6680" s="88"/>
      <c r="AJQ6680" s="88"/>
      <c r="AJR6680" s="88"/>
      <c r="AJS6680" s="88"/>
      <c r="AJT6680" s="88"/>
      <c r="AJU6680" s="88"/>
      <c r="AJV6680" s="88"/>
      <c r="AJW6680" s="88"/>
      <c r="AJX6680" s="88"/>
      <c r="AJY6680" s="88"/>
      <c r="AJZ6680" s="88"/>
      <c r="AKA6680" s="88"/>
      <c r="AKB6680" s="88"/>
      <c r="AKC6680" s="88"/>
      <c r="AKD6680" s="88"/>
      <c r="AKE6680" s="88"/>
      <c r="AKF6680" s="88"/>
      <c r="AKG6680" s="88"/>
      <c r="AKH6680" s="88"/>
      <c r="AKI6680" s="88"/>
      <c r="AKJ6680" s="88"/>
      <c r="AKK6680" s="88"/>
      <c r="AKL6680" s="88"/>
      <c r="AKM6680" s="88"/>
      <c r="AKN6680" s="88"/>
      <c r="AKO6680" s="88"/>
      <c r="AKP6680" s="88"/>
      <c r="AKQ6680" s="88"/>
      <c r="AKR6680" s="88"/>
      <c r="AKS6680" s="88"/>
      <c r="AKT6680" s="88"/>
      <c r="AKU6680" s="88"/>
      <c r="AKV6680" s="88"/>
      <c r="AKW6680" s="88"/>
      <c r="AKX6680" s="88"/>
      <c r="AKY6680" s="88"/>
      <c r="AKZ6680" s="88"/>
      <c r="ALA6680" s="88"/>
      <c r="ALB6680" s="88"/>
      <c r="ALC6680" s="88"/>
      <c r="ALD6680" s="88"/>
      <c r="ALE6680" s="88"/>
      <c r="ALF6680" s="88"/>
      <c r="ALG6680" s="88"/>
      <c r="ALH6680" s="88"/>
      <c r="ALI6680" s="88"/>
      <c r="ALJ6680" s="88"/>
      <c r="ALK6680" s="88"/>
      <c r="ALL6680" s="88"/>
      <c r="ALM6680" s="88"/>
      <c r="ALN6680" s="88"/>
      <c r="ALO6680" s="88"/>
      <c r="ALP6680" s="88"/>
      <c r="ALQ6680" s="88"/>
      <c r="ALR6680" s="88"/>
      <c r="ALS6680" s="88"/>
      <c r="ALT6680" s="88"/>
      <c r="ALU6680" s="88"/>
      <c r="ALV6680" s="88"/>
      <c r="ALW6680" s="88"/>
      <c r="ALX6680" s="88"/>
      <c r="ALY6680" s="88"/>
      <c r="ALZ6680" s="88"/>
      <c r="AMA6680" s="88"/>
      <c r="AMB6680" s="88"/>
      <c r="AMC6680" s="88"/>
      <c r="AMD6680" s="88"/>
      <c r="AME6680" s="88"/>
      <c r="AMF6680" s="88"/>
      <c r="AMG6680" s="88"/>
      <c r="AMH6680" s="88"/>
      <c r="AMI6680" s="88"/>
      <c r="AMJ6680" s="88"/>
      <c r="AMK6680" s="88"/>
      <c r="AML6680" s="88"/>
      <c r="AMM6680" s="88"/>
      <c r="AMN6680" s="88"/>
      <c r="AMO6680" s="88"/>
    </row>
    <row r="6681" spans="1:1029" s="104" customFormat="1" x14ac:dyDescent="0.35">
      <c r="A6681" s="21">
        <v>10141103</v>
      </c>
      <c r="B6681" s="158" t="s">
        <v>725</v>
      </c>
      <c r="C6681" s="115" t="s">
        <v>710</v>
      </c>
      <c r="D6681" s="21" t="s">
        <v>730</v>
      </c>
      <c r="E6681" s="114" t="str">
        <f t="shared" si="1249"/>
        <v>TRANSFORMADOR MARCA:IMEFY PTS 1110 PTS 1110</v>
      </c>
      <c r="F6681" s="124"/>
      <c r="G6681" s="21" t="s">
        <v>730</v>
      </c>
      <c r="H6681" s="21" t="s">
        <v>729</v>
      </c>
      <c r="I6681" s="22"/>
      <c r="J6681" s="21"/>
      <c r="K6681" s="129" t="s">
        <v>728</v>
      </c>
      <c r="L6681" s="142" t="s">
        <v>727</v>
      </c>
      <c r="M6681" s="21">
        <v>160</v>
      </c>
      <c r="N6681" s="124">
        <v>33</v>
      </c>
      <c r="O6681" s="21">
        <v>0.4</v>
      </c>
      <c r="P6681" s="124" t="s">
        <v>514</v>
      </c>
      <c r="Q6681" s="57">
        <v>2017</v>
      </c>
      <c r="R6681" s="21" t="s">
        <v>726</v>
      </c>
      <c r="S6681" s="124">
        <v>134439</v>
      </c>
      <c r="T6681" s="116">
        <v>991</v>
      </c>
      <c r="U6681" s="111">
        <v>45</v>
      </c>
      <c r="V6681" s="113">
        <f t="shared" si="1250"/>
        <v>991</v>
      </c>
      <c r="W6681" s="113">
        <f t="shared" si="1251"/>
        <v>0</v>
      </c>
      <c r="X6681" s="112">
        <f t="shared" si="1252"/>
        <v>0</v>
      </c>
      <c r="Y6681" s="111"/>
      <c r="Z6681" s="110">
        <f t="shared" si="1248"/>
        <v>45</v>
      </c>
      <c r="AA6681" s="109">
        <f t="shared" si="1253"/>
        <v>49.550000000000004</v>
      </c>
      <c r="AB6681" s="109">
        <f t="shared" si="1254"/>
        <v>49550.000000000007</v>
      </c>
      <c r="AC6681" s="108">
        <f t="shared" si="1255"/>
        <v>941.45</v>
      </c>
      <c r="AD6681" s="107">
        <f t="shared" si="1256"/>
        <v>2.2222222222222223E-2</v>
      </c>
      <c r="AE6681" s="106">
        <f t="shared" si="1257"/>
        <v>20.921111111111113</v>
      </c>
      <c r="AF6681" s="105">
        <f t="shared" si="1258"/>
        <v>20.921111111111113</v>
      </c>
      <c r="AG6681" s="105">
        <f t="shared" si="1259"/>
        <v>970.07888888888886</v>
      </c>
      <c r="AH6681" s="88"/>
      <c r="AI6681" s="88"/>
      <c r="AJ6681" s="88"/>
      <c r="AK6681" s="88"/>
      <c r="AL6681" s="88"/>
      <c r="AM6681" s="88"/>
      <c r="AN6681" s="88"/>
      <c r="AO6681" s="88"/>
      <c r="AP6681" s="88"/>
      <c r="AQ6681" s="88"/>
      <c r="AR6681" s="88"/>
      <c r="AS6681" s="88"/>
      <c r="AT6681" s="88"/>
      <c r="AU6681" s="88"/>
      <c r="AV6681" s="88"/>
      <c r="AW6681" s="88"/>
      <c r="AX6681" s="88"/>
      <c r="AY6681" s="88"/>
      <c r="AZ6681" s="88"/>
      <c r="BA6681" s="88"/>
      <c r="BB6681" s="88"/>
      <c r="BC6681" s="88"/>
      <c r="BD6681" s="88"/>
      <c r="BE6681" s="88"/>
      <c r="BF6681" s="88"/>
      <c r="BG6681" s="88"/>
      <c r="BH6681" s="88"/>
      <c r="BI6681" s="88"/>
      <c r="BJ6681" s="88"/>
      <c r="BK6681" s="88"/>
      <c r="BL6681" s="88"/>
      <c r="BM6681" s="88"/>
      <c r="BN6681" s="88"/>
      <c r="BO6681" s="88"/>
      <c r="BP6681" s="88"/>
      <c r="BQ6681" s="88"/>
      <c r="BR6681" s="88"/>
      <c r="BS6681" s="88"/>
      <c r="BT6681" s="88"/>
      <c r="BU6681" s="88"/>
      <c r="BV6681" s="88"/>
      <c r="BW6681" s="88"/>
      <c r="BX6681" s="88"/>
      <c r="BY6681" s="88"/>
      <c r="BZ6681" s="88"/>
      <c r="CA6681" s="88"/>
      <c r="CB6681" s="88"/>
      <c r="CC6681" s="88"/>
      <c r="CD6681" s="88"/>
      <c r="CE6681" s="88"/>
      <c r="CF6681" s="88"/>
      <c r="CG6681" s="88"/>
      <c r="CH6681" s="88"/>
      <c r="CI6681" s="88"/>
      <c r="CJ6681" s="88"/>
      <c r="CK6681" s="88"/>
      <c r="CL6681" s="88"/>
      <c r="CM6681" s="88"/>
      <c r="CN6681" s="88"/>
      <c r="CO6681" s="88"/>
      <c r="CP6681" s="88"/>
      <c r="CQ6681" s="88"/>
      <c r="CR6681" s="88"/>
      <c r="CS6681" s="88"/>
      <c r="CT6681" s="88"/>
      <c r="CU6681" s="88"/>
      <c r="CV6681" s="88"/>
      <c r="CW6681" s="88"/>
      <c r="CX6681" s="88"/>
      <c r="CY6681" s="88"/>
      <c r="CZ6681" s="88"/>
      <c r="DA6681" s="88"/>
      <c r="DB6681" s="88"/>
      <c r="DC6681" s="88"/>
      <c r="DD6681" s="88"/>
      <c r="DE6681" s="88"/>
      <c r="DF6681" s="88"/>
      <c r="DG6681" s="88"/>
      <c r="DH6681" s="88"/>
      <c r="DI6681" s="88"/>
      <c r="DJ6681" s="88"/>
      <c r="DK6681" s="88"/>
      <c r="DL6681" s="88"/>
      <c r="DM6681" s="88"/>
      <c r="DN6681" s="88"/>
      <c r="DO6681" s="88"/>
      <c r="DP6681" s="88"/>
      <c r="DQ6681" s="88"/>
      <c r="DR6681" s="88"/>
      <c r="DS6681" s="88"/>
      <c r="DT6681" s="88"/>
      <c r="DU6681" s="88"/>
      <c r="DV6681" s="88"/>
      <c r="DW6681" s="88"/>
      <c r="DX6681" s="88"/>
      <c r="DY6681" s="88"/>
      <c r="DZ6681" s="88"/>
      <c r="EA6681" s="88"/>
      <c r="EB6681" s="88"/>
      <c r="EC6681" s="88"/>
      <c r="ED6681" s="88"/>
      <c r="EE6681" s="88"/>
      <c r="EF6681" s="88"/>
      <c r="EG6681" s="88"/>
      <c r="EH6681" s="88"/>
      <c r="EI6681" s="88"/>
      <c r="EJ6681" s="88"/>
      <c r="EK6681" s="88"/>
      <c r="EL6681" s="88"/>
      <c r="EM6681" s="88"/>
      <c r="EN6681" s="88"/>
      <c r="EO6681" s="88"/>
      <c r="EP6681" s="88"/>
      <c r="EQ6681" s="88"/>
      <c r="ER6681" s="88"/>
      <c r="ES6681" s="88"/>
      <c r="ET6681" s="88"/>
      <c r="EU6681" s="88"/>
      <c r="EV6681" s="88"/>
      <c r="EW6681" s="88"/>
      <c r="EX6681" s="88"/>
      <c r="EY6681" s="88"/>
      <c r="EZ6681" s="88"/>
      <c r="FA6681" s="88"/>
      <c r="FB6681" s="88"/>
      <c r="FC6681" s="88"/>
      <c r="FD6681" s="88"/>
      <c r="FE6681" s="88"/>
      <c r="FF6681" s="88"/>
      <c r="FG6681" s="88"/>
      <c r="FH6681" s="88"/>
      <c r="FI6681" s="88"/>
      <c r="FJ6681" s="88"/>
      <c r="FK6681" s="88"/>
      <c r="FL6681" s="88"/>
      <c r="FM6681" s="88"/>
      <c r="FN6681" s="88"/>
      <c r="FO6681" s="88"/>
      <c r="FP6681" s="88"/>
      <c r="FQ6681" s="88"/>
      <c r="FR6681" s="88"/>
      <c r="FS6681" s="88"/>
      <c r="FT6681" s="88"/>
      <c r="FU6681" s="88"/>
      <c r="FV6681" s="88"/>
      <c r="FW6681" s="88"/>
      <c r="FX6681" s="88"/>
      <c r="FY6681" s="88"/>
      <c r="FZ6681" s="88"/>
      <c r="GA6681" s="88"/>
      <c r="GB6681" s="88"/>
      <c r="GC6681" s="88"/>
      <c r="GD6681" s="88"/>
      <c r="GE6681" s="88"/>
      <c r="GF6681" s="88"/>
      <c r="GG6681" s="88"/>
      <c r="GH6681" s="88"/>
      <c r="GI6681" s="88"/>
      <c r="GJ6681" s="88"/>
      <c r="GK6681" s="88"/>
      <c r="GL6681" s="88"/>
      <c r="GM6681" s="88"/>
      <c r="GN6681" s="88"/>
      <c r="GO6681" s="88"/>
      <c r="GP6681" s="88"/>
      <c r="GQ6681" s="88"/>
      <c r="GR6681" s="88"/>
      <c r="GS6681" s="88"/>
      <c r="GT6681" s="88"/>
      <c r="GU6681" s="88"/>
      <c r="GV6681" s="88"/>
      <c r="GW6681" s="88"/>
      <c r="GX6681" s="88"/>
      <c r="GY6681" s="88"/>
      <c r="GZ6681" s="88"/>
      <c r="HA6681" s="88"/>
      <c r="HB6681" s="88"/>
      <c r="HC6681" s="88"/>
      <c r="HD6681" s="88"/>
      <c r="HE6681" s="88"/>
      <c r="HF6681" s="88"/>
      <c r="HG6681" s="88"/>
      <c r="HH6681" s="88"/>
      <c r="HI6681" s="88"/>
      <c r="HJ6681" s="88"/>
      <c r="HK6681" s="88"/>
      <c r="HL6681" s="88"/>
      <c r="HM6681" s="88"/>
      <c r="HN6681" s="88"/>
      <c r="HO6681" s="88"/>
      <c r="HP6681" s="88"/>
      <c r="HQ6681" s="88"/>
      <c r="HR6681" s="88"/>
      <c r="HS6681" s="88"/>
      <c r="HT6681" s="88"/>
      <c r="HU6681" s="88"/>
      <c r="HV6681" s="88"/>
      <c r="HW6681" s="88"/>
      <c r="HX6681" s="88"/>
      <c r="HY6681" s="88"/>
      <c r="HZ6681" s="88"/>
      <c r="IA6681" s="88"/>
      <c r="IB6681" s="88"/>
      <c r="IC6681" s="88"/>
      <c r="ID6681" s="88"/>
      <c r="IE6681" s="88"/>
      <c r="IF6681" s="88"/>
      <c r="IG6681" s="88"/>
      <c r="IH6681" s="88"/>
      <c r="II6681" s="88"/>
      <c r="IJ6681" s="88"/>
      <c r="IK6681" s="88"/>
      <c r="IL6681" s="88"/>
      <c r="IM6681" s="88"/>
      <c r="IN6681" s="88"/>
      <c r="IO6681" s="88"/>
      <c r="IP6681" s="88"/>
      <c r="IQ6681" s="88"/>
      <c r="IR6681" s="88"/>
      <c r="IS6681" s="88"/>
      <c r="IT6681" s="88"/>
      <c r="IU6681" s="88"/>
      <c r="IV6681" s="88"/>
      <c r="IW6681" s="88"/>
      <c r="IX6681" s="88"/>
      <c r="IY6681" s="88"/>
      <c r="IZ6681" s="88"/>
      <c r="JA6681" s="88"/>
      <c r="JB6681" s="88"/>
      <c r="JC6681" s="88"/>
      <c r="JD6681" s="88"/>
      <c r="JE6681" s="88"/>
      <c r="JF6681" s="88"/>
      <c r="JG6681" s="88"/>
      <c r="JH6681" s="88"/>
      <c r="JI6681" s="88"/>
      <c r="JJ6681" s="88"/>
      <c r="JK6681" s="88"/>
      <c r="JL6681" s="88"/>
      <c r="JM6681" s="88"/>
      <c r="JN6681" s="88"/>
      <c r="JO6681" s="88"/>
      <c r="JP6681" s="88"/>
      <c r="JQ6681" s="88"/>
      <c r="JR6681" s="88"/>
      <c r="JS6681" s="88"/>
      <c r="JT6681" s="88"/>
      <c r="JU6681" s="88"/>
      <c r="JV6681" s="88"/>
      <c r="JW6681" s="88"/>
      <c r="JX6681" s="88"/>
      <c r="JY6681" s="88"/>
      <c r="JZ6681" s="88"/>
      <c r="KA6681" s="88"/>
      <c r="KB6681" s="88"/>
      <c r="KC6681" s="88"/>
      <c r="KD6681" s="88"/>
      <c r="KE6681" s="88"/>
      <c r="KF6681" s="88"/>
      <c r="KG6681" s="88"/>
      <c r="KH6681" s="88"/>
      <c r="KI6681" s="88"/>
      <c r="KJ6681" s="88"/>
      <c r="KK6681" s="88"/>
      <c r="KL6681" s="88"/>
      <c r="KM6681" s="88"/>
      <c r="KN6681" s="88"/>
      <c r="KO6681" s="88"/>
      <c r="KP6681" s="88"/>
      <c r="KQ6681" s="88"/>
      <c r="KR6681" s="88"/>
      <c r="KS6681" s="88"/>
      <c r="KT6681" s="88"/>
      <c r="KU6681" s="88"/>
      <c r="KV6681" s="88"/>
      <c r="KW6681" s="88"/>
      <c r="KX6681" s="88"/>
      <c r="KY6681" s="88"/>
      <c r="KZ6681" s="88"/>
      <c r="LA6681" s="88"/>
      <c r="LB6681" s="88"/>
      <c r="LC6681" s="88"/>
      <c r="LD6681" s="88"/>
      <c r="LE6681" s="88"/>
      <c r="LF6681" s="88"/>
      <c r="LG6681" s="88"/>
      <c r="LH6681" s="88"/>
      <c r="LI6681" s="88"/>
      <c r="LJ6681" s="88"/>
      <c r="LK6681" s="88"/>
      <c r="LL6681" s="88"/>
      <c r="LM6681" s="88"/>
      <c r="LN6681" s="88"/>
      <c r="LO6681" s="88"/>
      <c r="LP6681" s="88"/>
      <c r="LQ6681" s="88"/>
      <c r="LR6681" s="88"/>
      <c r="LS6681" s="88"/>
      <c r="LT6681" s="88"/>
      <c r="LU6681" s="88"/>
      <c r="LV6681" s="88"/>
      <c r="LW6681" s="88"/>
      <c r="LX6681" s="88"/>
      <c r="LY6681" s="88"/>
      <c r="LZ6681" s="88"/>
      <c r="MA6681" s="88"/>
      <c r="MB6681" s="88"/>
      <c r="MC6681" s="88"/>
      <c r="MD6681" s="88"/>
      <c r="ME6681" s="88"/>
      <c r="MF6681" s="88"/>
      <c r="MG6681" s="88"/>
      <c r="MH6681" s="88"/>
      <c r="MI6681" s="88"/>
      <c r="MJ6681" s="88"/>
      <c r="MK6681" s="88"/>
      <c r="ML6681" s="88"/>
      <c r="MM6681" s="88"/>
      <c r="MN6681" s="88"/>
      <c r="MO6681" s="88"/>
      <c r="MP6681" s="88"/>
      <c r="MQ6681" s="88"/>
      <c r="MR6681" s="88"/>
      <c r="MS6681" s="88"/>
      <c r="MT6681" s="88"/>
      <c r="MU6681" s="88"/>
      <c r="MV6681" s="88"/>
      <c r="MW6681" s="88"/>
      <c r="MX6681" s="88"/>
      <c r="MY6681" s="88"/>
      <c r="MZ6681" s="88"/>
      <c r="NA6681" s="88"/>
      <c r="NB6681" s="88"/>
      <c r="NC6681" s="88"/>
      <c r="ND6681" s="88"/>
      <c r="NE6681" s="88"/>
      <c r="NF6681" s="88"/>
      <c r="NG6681" s="88"/>
      <c r="NH6681" s="88"/>
      <c r="NI6681" s="88"/>
      <c r="NJ6681" s="88"/>
      <c r="NK6681" s="88"/>
      <c r="NL6681" s="88"/>
      <c r="NM6681" s="88"/>
      <c r="NN6681" s="88"/>
      <c r="NO6681" s="88"/>
      <c r="NP6681" s="88"/>
      <c r="NQ6681" s="88"/>
      <c r="NR6681" s="88"/>
      <c r="NS6681" s="88"/>
      <c r="NT6681" s="88"/>
      <c r="NU6681" s="88"/>
      <c r="NV6681" s="88"/>
      <c r="NW6681" s="88"/>
      <c r="NX6681" s="88"/>
      <c r="NY6681" s="88"/>
      <c r="NZ6681" s="88"/>
      <c r="OA6681" s="88"/>
      <c r="OB6681" s="88"/>
      <c r="OC6681" s="88"/>
      <c r="OD6681" s="88"/>
      <c r="OE6681" s="88"/>
      <c r="OF6681" s="88"/>
      <c r="OG6681" s="88"/>
      <c r="OH6681" s="88"/>
      <c r="OI6681" s="88"/>
      <c r="OJ6681" s="88"/>
      <c r="OK6681" s="88"/>
      <c r="OL6681" s="88"/>
      <c r="OM6681" s="88"/>
      <c r="ON6681" s="88"/>
      <c r="OO6681" s="88"/>
      <c r="OP6681" s="88"/>
      <c r="OQ6681" s="88"/>
      <c r="OR6681" s="88"/>
      <c r="OS6681" s="88"/>
      <c r="OT6681" s="88"/>
      <c r="OU6681" s="88"/>
      <c r="OV6681" s="88"/>
      <c r="OW6681" s="88"/>
      <c r="OX6681" s="88"/>
      <c r="OY6681" s="88"/>
      <c r="OZ6681" s="88"/>
      <c r="PA6681" s="88"/>
      <c r="PB6681" s="88"/>
      <c r="PC6681" s="88"/>
      <c r="PD6681" s="88"/>
      <c r="PE6681" s="88"/>
      <c r="PF6681" s="88"/>
      <c r="PG6681" s="88"/>
      <c r="PH6681" s="88"/>
      <c r="PI6681" s="88"/>
      <c r="PJ6681" s="88"/>
      <c r="PK6681" s="88"/>
      <c r="PL6681" s="88"/>
      <c r="PM6681" s="88"/>
      <c r="PN6681" s="88"/>
      <c r="PO6681" s="88"/>
      <c r="PP6681" s="88"/>
      <c r="PQ6681" s="88"/>
      <c r="PR6681" s="88"/>
      <c r="PS6681" s="88"/>
      <c r="PT6681" s="88"/>
      <c r="PU6681" s="88"/>
      <c r="PV6681" s="88"/>
      <c r="PW6681" s="88"/>
      <c r="PX6681" s="88"/>
      <c r="PY6681" s="88"/>
      <c r="PZ6681" s="88"/>
      <c r="QA6681" s="88"/>
      <c r="QB6681" s="88"/>
      <c r="QC6681" s="88"/>
      <c r="QD6681" s="88"/>
      <c r="QE6681" s="88"/>
      <c r="QF6681" s="88"/>
      <c r="QG6681" s="88"/>
      <c r="QH6681" s="88"/>
      <c r="QI6681" s="88"/>
      <c r="QJ6681" s="88"/>
      <c r="QK6681" s="88"/>
      <c r="QL6681" s="88"/>
      <c r="QM6681" s="88"/>
      <c r="QN6681" s="88"/>
      <c r="QO6681" s="88"/>
      <c r="QP6681" s="88"/>
      <c r="QQ6681" s="88"/>
      <c r="QR6681" s="88"/>
      <c r="QS6681" s="88"/>
      <c r="QT6681" s="88"/>
      <c r="QU6681" s="88"/>
      <c r="QV6681" s="88"/>
      <c r="QW6681" s="88"/>
      <c r="QX6681" s="88"/>
      <c r="QY6681" s="88"/>
      <c r="QZ6681" s="88"/>
      <c r="RA6681" s="88"/>
      <c r="RB6681" s="88"/>
      <c r="RC6681" s="88"/>
      <c r="RD6681" s="88"/>
      <c r="RE6681" s="88"/>
      <c r="RF6681" s="88"/>
      <c r="RG6681" s="88"/>
      <c r="RH6681" s="88"/>
      <c r="RI6681" s="88"/>
      <c r="RJ6681" s="88"/>
      <c r="RK6681" s="88"/>
      <c r="RL6681" s="88"/>
      <c r="RM6681" s="88"/>
      <c r="RN6681" s="88"/>
      <c r="RO6681" s="88"/>
      <c r="RP6681" s="88"/>
      <c r="RQ6681" s="88"/>
      <c r="RR6681" s="88"/>
      <c r="RS6681" s="88"/>
      <c r="RT6681" s="88"/>
      <c r="RU6681" s="88"/>
      <c r="RV6681" s="88"/>
      <c r="RW6681" s="88"/>
      <c r="RX6681" s="88"/>
      <c r="RY6681" s="88"/>
      <c r="RZ6681" s="88"/>
      <c r="SA6681" s="88"/>
      <c r="SB6681" s="88"/>
      <c r="SC6681" s="88"/>
      <c r="SD6681" s="88"/>
      <c r="SE6681" s="88"/>
      <c r="SF6681" s="88"/>
      <c r="SG6681" s="88"/>
      <c r="SH6681" s="88"/>
      <c r="SI6681" s="88"/>
      <c r="SJ6681" s="88"/>
      <c r="SK6681" s="88"/>
      <c r="SL6681" s="88"/>
      <c r="SM6681" s="88"/>
      <c r="SN6681" s="88"/>
      <c r="SO6681" s="88"/>
      <c r="SP6681" s="88"/>
      <c r="SQ6681" s="88"/>
      <c r="SR6681" s="88"/>
      <c r="SS6681" s="88"/>
      <c r="ST6681" s="88"/>
      <c r="SU6681" s="88"/>
      <c r="SV6681" s="88"/>
      <c r="SW6681" s="88"/>
      <c r="SX6681" s="88"/>
      <c r="SY6681" s="88"/>
      <c r="SZ6681" s="88"/>
      <c r="TA6681" s="88"/>
      <c r="TB6681" s="88"/>
      <c r="TC6681" s="88"/>
      <c r="TD6681" s="88"/>
      <c r="TE6681" s="88"/>
      <c r="TF6681" s="88"/>
      <c r="TG6681" s="88"/>
      <c r="TH6681" s="88"/>
      <c r="TI6681" s="88"/>
      <c r="TJ6681" s="88"/>
      <c r="TK6681" s="88"/>
      <c r="TL6681" s="88"/>
      <c r="TM6681" s="88"/>
      <c r="TN6681" s="88"/>
      <c r="TO6681" s="88"/>
      <c r="TP6681" s="88"/>
      <c r="TQ6681" s="88"/>
      <c r="TR6681" s="88"/>
      <c r="TS6681" s="88"/>
      <c r="TT6681" s="88"/>
      <c r="TU6681" s="88"/>
      <c r="TV6681" s="88"/>
      <c r="TW6681" s="88"/>
      <c r="TX6681" s="88"/>
      <c r="TY6681" s="88"/>
      <c r="TZ6681" s="88"/>
      <c r="UA6681" s="88"/>
      <c r="UB6681" s="88"/>
      <c r="UC6681" s="88"/>
      <c r="UD6681" s="88"/>
      <c r="UE6681" s="88"/>
      <c r="UF6681" s="88"/>
      <c r="UG6681" s="88"/>
      <c r="UH6681" s="88"/>
      <c r="UI6681" s="88"/>
      <c r="UJ6681" s="88"/>
      <c r="UK6681" s="88"/>
      <c r="UL6681" s="88"/>
      <c r="UM6681" s="88"/>
      <c r="UN6681" s="88"/>
      <c r="UO6681" s="88"/>
      <c r="UP6681" s="88"/>
      <c r="UQ6681" s="88"/>
      <c r="UR6681" s="88"/>
      <c r="US6681" s="88"/>
      <c r="UT6681" s="88"/>
      <c r="UU6681" s="88"/>
      <c r="UV6681" s="88"/>
      <c r="UW6681" s="88"/>
      <c r="UX6681" s="88"/>
      <c r="UY6681" s="88"/>
      <c r="UZ6681" s="88"/>
      <c r="VA6681" s="88"/>
      <c r="VB6681" s="88"/>
      <c r="VC6681" s="88"/>
      <c r="VD6681" s="88"/>
      <c r="VE6681" s="88"/>
      <c r="VF6681" s="88"/>
      <c r="VG6681" s="88"/>
      <c r="VH6681" s="88"/>
      <c r="VI6681" s="88"/>
      <c r="VJ6681" s="88"/>
      <c r="VK6681" s="88"/>
      <c r="VL6681" s="88"/>
      <c r="VM6681" s="88"/>
      <c r="VN6681" s="88"/>
      <c r="VO6681" s="88"/>
      <c r="VP6681" s="88"/>
      <c r="VQ6681" s="88"/>
      <c r="VR6681" s="88"/>
      <c r="VS6681" s="88"/>
      <c r="VT6681" s="88"/>
      <c r="VU6681" s="88"/>
      <c r="VV6681" s="88"/>
      <c r="VW6681" s="88"/>
      <c r="VX6681" s="88"/>
      <c r="VY6681" s="88"/>
      <c r="VZ6681" s="88"/>
      <c r="WA6681" s="88"/>
      <c r="WB6681" s="88"/>
      <c r="WC6681" s="88"/>
      <c r="WD6681" s="88"/>
      <c r="WE6681" s="88"/>
      <c r="WF6681" s="88"/>
      <c r="WG6681" s="88"/>
      <c r="WH6681" s="88"/>
      <c r="WI6681" s="88"/>
      <c r="WJ6681" s="88"/>
      <c r="WK6681" s="88"/>
      <c r="WL6681" s="88"/>
      <c r="WM6681" s="88"/>
      <c r="WN6681" s="88"/>
      <c r="WO6681" s="88"/>
      <c r="WP6681" s="88"/>
      <c r="WQ6681" s="88"/>
      <c r="WR6681" s="88"/>
      <c r="WS6681" s="88"/>
      <c r="WT6681" s="88"/>
      <c r="WU6681" s="88"/>
      <c r="WV6681" s="88"/>
      <c r="WW6681" s="88"/>
      <c r="WX6681" s="88"/>
      <c r="WY6681" s="88"/>
      <c r="WZ6681" s="88"/>
      <c r="XA6681" s="88"/>
      <c r="XB6681" s="88"/>
      <c r="XC6681" s="88"/>
      <c r="XD6681" s="88"/>
      <c r="XE6681" s="88"/>
      <c r="XF6681" s="88"/>
      <c r="XG6681" s="88"/>
      <c r="XH6681" s="88"/>
      <c r="XI6681" s="88"/>
      <c r="XJ6681" s="88"/>
      <c r="XK6681" s="88"/>
      <c r="XL6681" s="88"/>
      <c r="XM6681" s="88"/>
      <c r="XN6681" s="88"/>
      <c r="XO6681" s="88"/>
      <c r="XP6681" s="88"/>
      <c r="XQ6681" s="88"/>
      <c r="XR6681" s="88"/>
      <c r="XS6681" s="88"/>
      <c r="XT6681" s="88"/>
      <c r="XU6681" s="88"/>
      <c r="XV6681" s="88"/>
      <c r="XW6681" s="88"/>
      <c r="XX6681" s="88"/>
      <c r="XY6681" s="88"/>
      <c r="XZ6681" s="88"/>
      <c r="YA6681" s="88"/>
      <c r="YB6681" s="88"/>
      <c r="YC6681" s="88"/>
      <c r="YD6681" s="88"/>
      <c r="YE6681" s="88"/>
      <c r="YF6681" s="88"/>
      <c r="YG6681" s="88"/>
      <c r="YH6681" s="88"/>
      <c r="YI6681" s="88"/>
      <c r="YJ6681" s="88"/>
      <c r="YK6681" s="88"/>
      <c r="YL6681" s="88"/>
      <c r="YM6681" s="88"/>
      <c r="YN6681" s="88"/>
      <c r="YO6681" s="88"/>
      <c r="YP6681" s="88"/>
      <c r="YQ6681" s="88"/>
      <c r="YR6681" s="88"/>
      <c r="YS6681" s="88"/>
      <c r="YT6681" s="88"/>
      <c r="YU6681" s="88"/>
      <c r="YV6681" s="88"/>
      <c r="YW6681" s="88"/>
      <c r="YX6681" s="88"/>
      <c r="YY6681" s="88"/>
      <c r="YZ6681" s="88"/>
      <c r="ZA6681" s="88"/>
      <c r="ZB6681" s="88"/>
      <c r="ZC6681" s="88"/>
      <c r="ZD6681" s="88"/>
      <c r="ZE6681" s="88"/>
      <c r="ZF6681" s="88"/>
      <c r="ZG6681" s="88"/>
      <c r="ZH6681" s="88"/>
      <c r="ZI6681" s="88"/>
      <c r="ZJ6681" s="88"/>
      <c r="ZK6681" s="88"/>
      <c r="ZL6681" s="88"/>
      <c r="ZM6681" s="88"/>
      <c r="ZN6681" s="88"/>
      <c r="ZO6681" s="88"/>
      <c r="ZP6681" s="88"/>
      <c r="ZQ6681" s="88"/>
      <c r="ZR6681" s="88"/>
      <c r="ZS6681" s="88"/>
      <c r="ZT6681" s="88"/>
      <c r="ZU6681" s="88"/>
      <c r="ZV6681" s="88"/>
      <c r="ZW6681" s="88"/>
      <c r="ZX6681" s="88"/>
      <c r="ZY6681" s="88"/>
      <c r="ZZ6681" s="88"/>
      <c r="AAA6681" s="88"/>
      <c r="AAB6681" s="88"/>
      <c r="AAC6681" s="88"/>
      <c r="AAD6681" s="88"/>
      <c r="AAE6681" s="88"/>
      <c r="AAF6681" s="88"/>
      <c r="AAG6681" s="88"/>
      <c r="AAH6681" s="88"/>
      <c r="AAI6681" s="88"/>
      <c r="AAJ6681" s="88"/>
      <c r="AAK6681" s="88"/>
      <c r="AAL6681" s="88"/>
      <c r="AAM6681" s="88"/>
      <c r="AAN6681" s="88"/>
      <c r="AAO6681" s="88"/>
      <c r="AAP6681" s="88"/>
      <c r="AAQ6681" s="88"/>
      <c r="AAR6681" s="88"/>
      <c r="AAS6681" s="88"/>
      <c r="AAT6681" s="88"/>
      <c r="AAU6681" s="88"/>
      <c r="AAV6681" s="88"/>
      <c r="AAW6681" s="88"/>
      <c r="AAX6681" s="88"/>
      <c r="AAY6681" s="88"/>
      <c r="AAZ6681" s="88"/>
      <c r="ABA6681" s="88"/>
      <c r="ABB6681" s="88"/>
      <c r="ABC6681" s="88"/>
      <c r="ABD6681" s="88"/>
      <c r="ABE6681" s="88"/>
      <c r="ABF6681" s="88"/>
      <c r="ABG6681" s="88"/>
      <c r="ABH6681" s="88"/>
      <c r="ABI6681" s="88"/>
      <c r="ABJ6681" s="88"/>
      <c r="ABK6681" s="88"/>
      <c r="ABL6681" s="88"/>
      <c r="ABM6681" s="88"/>
      <c r="ABN6681" s="88"/>
      <c r="ABO6681" s="88"/>
      <c r="ABP6681" s="88"/>
      <c r="ABQ6681" s="88"/>
      <c r="ABR6681" s="88"/>
      <c r="ABS6681" s="88"/>
      <c r="ABT6681" s="88"/>
      <c r="ABU6681" s="88"/>
      <c r="ABV6681" s="88"/>
      <c r="ABW6681" s="88"/>
      <c r="ABX6681" s="88"/>
      <c r="ABY6681" s="88"/>
      <c r="ABZ6681" s="88"/>
      <c r="ACA6681" s="88"/>
      <c r="ACB6681" s="88"/>
      <c r="ACC6681" s="88"/>
      <c r="ACD6681" s="88"/>
      <c r="ACE6681" s="88"/>
      <c r="ACF6681" s="88"/>
      <c r="ACG6681" s="88"/>
      <c r="ACH6681" s="88"/>
      <c r="ACI6681" s="88"/>
      <c r="ACJ6681" s="88"/>
      <c r="ACK6681" s="88"/>
      <c r="ACL6681" s="88"/>
      <c r="ACM6681" s="88"/>
      <c r="ACN6681" s="88"/>
      <c r="ACO6681" s="88"/>
      <c r="ACP6681" s="88"/>
      <c r="ACQ6681" s="88"/>
      <c r="ACR6681" s="88"/>
      <c r="ACS6681" s="88"/>
      <c r="ACT6681" s="88"/>
      <c r="ACU6681" s="88"/>
      <c r="ACV6681" s="88"/>
      <c r="ACW6681" s="88"/>
      <c r="ACX6681" s="88"/>
      <c r="ACY6681" s="88"/>
      <c r="ACZ6681" s="88"/>
      <c r="ADA6681" s="88"/>
      <c r="ADB6681" s="88"/>
      <c r="ADC6681" s="88"/>
      <c r="ADD6681" s="88"/>
      <c r="ADE6681" s="88"/>
      <c r="ADF6681" s="88"/>
      <c r="ADG6681" s="88"/>
      <c r="ADH6681" s="88"/>
      <c r="ADI6681" s="88"/>
      <c r="ADJ6681" s="88"/>
      <c r="ADK6681" s="88"/>
      <c r="ADL6681" s="88"/>
      <c r="ADM6681" s="88"/>
      <c r="ADN6681" s="88"/>
      <c r="ADO6681" s="88"/>
      <c r="ADP6681" s="88"/>
      <c r="ADQ6681" s="88"/>
      <c r="ADR6681" s="88"/>
      <c r="ADS6681" s="88"/>
      <c r="ADT6681" s="88"/>
      <c r="ADU6681" s="88"/>
      <c r="ADV6681" s="88"/>
      <c r="ADW6681" s="88"/>
      <c r="ADX6681" s="88"/>
      <c r="ADY6681" s="88"/>
      <c r="ADZ6681" s="88"/>
      <c r="AEA6681" s="88"/>
      <c r="AEB6681" s="88"/>
      <c r="AEC6681" s="88"/>
      <c r="AED6681" s="88"/>
      <c r="AEE6681" s="88"/>
      <c r="AEF6681" s="88"/>
      <c r="AEG6681" s="88"/>
      <c r="AEH6681" s="88"/>
      <c r="AEI6681" s="88"/>
      <c r="AEJ6681" s="88"/>
      <c r="AEK6681" s="88"/>
      <c r="AEL6681" s="88"/>
      <c r="AEM6681" s="88"/>
      <c r="AEN6681" s="88"/>
      <c r="AEO6681" s="88"/>
      <c r="AEP6681" s="88"/>
      <c r="AEQ6681" s="88"/>
      <c r="AER6681" s="88"/>
      <c r="AES6681" s="88"/>
      <c r="AET6681" s="88"/>
      <c r="AEU6681" s="88"/>
      <c r="AEV6681" s="88"/>
      <c r="AEW6681" s="88"/>
      <c r="AEX6681" s="88"/>
      <c r="AEY6681" s="88"/>
      <c r="AEZ6681" s="88"/>
      <c r="AFA6681" s="88"/>
      <c r="AFB6681" s="88"/>
      <c r="AFC6681" s="88"/>
      <c r="AFD6681" s="88"/>
      <c r="AFE6681" s="88"/>
      <c r="AFF6681" s="88"/>
      <c r="AFG6681" s="88"/>
      <c r="AFH6681" s="88"/>
      <c r="AFI6681" s="88"/>
      <c r="AFJ6681" s="88"/>
      <c r="AFK6681" s="88"/>
      <c r="AFL6681" s="88"/>
      <c r="AFM6681" s="88"/>
      <c r="AFN6681" s="88"/>
      <c r="AFO6681" s="88"/>
      <c r="AFP6681" s="88"/>
      <c r="AFQ6681" s="88"/>
      <c r="AFR6681" s="88"/>
      <c r="AFS6681" s="88"/>
      <c r="AFT6681" s="88"/>
      <c r="AFU6681" s="88"/>
      <c r="AFV6681" s="88"/>
      <c r="AFW6681" s="88"/>
      <c r="AFX6681" s="88"/>
      <c r="AFY6681" s="88"/>
      <c r="AFZ6681" s="88"/>
      <c r="AGA6681" s="88"/>
      <c r="AGB6681" s="88"/>
      <c r="AGC6681" s="88"/>
      <c r="AGD6681" s="88"/>
      <c r="AGE6681" s="88"/>
      <c r="AGF6681" s="88"/>
      <c r="AGG6681" s="88"/>
      <c r="AGH6681" s="88"/>
      <c r="AGI6681" s="88"/>
      <c r="AGJ6681" s="88"/>
      <c r="AGK6681" s="88"/>
      <c r="AGL6681" s="88"/>
      <c r="AGM6681" s="88"/>
      <c r="AGN6681" s="88"/>
      <c r="AGO6681" s="88"/>
      <c r="AGP6681" s="88"/>
      <c r="AGQ6681" s="88"/>
      <c r="AGR6681" s="88"/>
      <c r="AGS6681" s="88"/>
      <c r="AGT6681" s="88"/>
      <c r="AGU6681" s="88"/>
      <c r="AGV6681" s="88"/>
      <c r="AGW6681" s="88"/>
      <c r="AGX6681" s="88"/>
      <c r="AGY6681" s="88"/>
      <c r="AGZ6681" s="88"/>
      <c r="AHA6681" s="88"/>
      <c r="AHB6681" s="88"/>
      <c r="AHC6681" s="88"/>
      <c r="AHD6681" s="88"/>
      <c r="AHE6681" s="88"/>
      <c r="AHF6681" s="88"/>
      <c r="AHG6681" s="88"/>
      <c r="AHH6681" s="88"/>
      <c r="AHI6681" s="88"/>
      <c r="AHJ6681" s="88"/>
      <c r="AHK6681" s="88"/>
      <c r="AHL6681" s="88"/>
      <c r="AHM6681" s="88"/>
      <c r="AHN6681" s="88"/>
      <c r="AHO6681" s="88"/>
      <c r="AHP6681" s="88"/>
      <c r="AHQ6681" s="88"/>
      <c r="AHR6681" s="88"/>
      <c r="AHS6681" s="88"/>
      <c r="AHT6681" s="88"/>
      <c r="AHU6681" s="88"/>
      <c r="AHV6681" s="88"/>
      <c r="AHW6681" s="88"/>
      <c r="AHX6681" s="88"/>
      <c r="AHY6681" s="88"/>
      <c r="AHZ6681" s="88"/>
      <c r="AIA6681" s="88"/>
      <c r="AIB6681" s="88"/>
      <c r="AIC6681" s="88"/>
      <c r="AID6681" s="88"/>
      <c r="AIE6681" s="88"/>
      <c r="AIF6681" s="88"/>
      <c r="AIG6681" s="88"/>
      <c r="AIH6681" s="88"/>
      <c r="AII6681" s="88"/>
      <c r="AIJ6681" s="88"/>
      <c r="AIK6681" s="88"/>
      <c r="AIL6681" s="88"/>
      <c r="AIM6681" s="88"/>
      <c r="AIN6681" s="88"/>
      <c r="AIO6681" s="88"/>
      <c r="AIP6681" s="88"/>
      <c r="AIQ6681" s="88"/>
      <c r="AIR6681" s="88"/>
      <c r="AIS6681" s="88"/>
      <c r="AIT6681" s="88"/>
      <c r="AIU6681" s="88"/>
      <c r="AIV6681" s="88"/>
      <c r="AIW6681" s="88"/>
      <c r="AIX6681" s="88"/>
      <c r="AIY6681" s="88"/>
      <c r="AIZ6681" s="88"/>
      <c r="AJA6681" s="88"/>
      <c r="AJB6681" s="88"/>
      <c r="AJC6681" s="88"/>
      <c r="AJD6681" s="88"/>
      <c r="AJE6681" s="88"/>
      <c r="AJF6681" s="88"/>
      <c r="AJG6681" s="88"/>
      <c r="AJH6681" s="88"/>
      <c r="AJI6681" s="88"/>
      <c r="AJJ6681" s="88"/>
      <c r="AJK6681" s="88"/>
      <c r="AJL6681" s="88"/>
      <c r="AJM6681" s="88"/>
      <c r="AJN6681" s="88"/>
      <c r="AJO6681" s="88"/>
      <c r="AJP6681" s="88"/>
      <c r="AJQ6681" s="88"/>
      <c r="AJR6681" s="88"/>
      <c r="AJS6681" s="88"/>
      <c r="AJT6681" s="88"/>
      <c r="AJU6681" s="88"/>
      <c r="AJV6681" s="88"/>
      <c r="AJW6681" s="88"/>
      <c r="AJX6681" s="88"/>
      <c r="AJY6681" s="88"/>
      <c r="AJZ6681" s="88"/>
      <c r="AKA6681" s="88"/>
      <c r="AKB6681" s="88"/>
      <c r="AKC6681" s="88"/>
      <c r="AKD6681" s="88"/>
      <c r="AKE6681" s="88"/>
      <c r="AKF6681" s="88"/>
      <c r="AKG6681" s="88"/>
      <c r="AKH6681" s="88"/>
      <c r="AKI6681" s="88"/>
      <c r="AKJ6681" s="88"/>
      <c r="AKK6681" s="88"/>
      <c r="AKL6681" s="88"/>
      <c r="AKM6681" s="88"/>
      <c r="AKN6681" s="88"/>
      <c r="AKO6681" s="88"/>
      <c r="AKP6681" s="88"/>
      <c r="AKQ6681" s="88"/>
      <c r="AKR6681" s="88"/>
      <c r="AKS6681" s="88"/>
      <c r="AKT6681" s="88"/>
      <c r="AKU6681" s="88"/>
      <c r="AKV6681" s="88"/>
      <c r="AKW6681" s="88"/>
      <c r="AKX6681" s="88"/>
      <c r="AKY6681" s="88"/>
      <c r="AKZ6681" s="88"/>
      <c r="ALA6681" s="88"/>
      <c r="ALB6681" s="88"/>
      <c r="ALC6681" s="88"/>
      <c r="ALD6681" s="88"/>
      <c r="ALE6681" s="88"/>
      <c r="ALF6681" s="88"/>
      <c r="ALG6681" s="88"/>
      <c r="ALH6681" s="88"/>
      <c r="ALI6681" s="88"/>
      <c r="ALJ6681" s="88"/>
      <c r="ALK6681" s="88"/>
      <c r="ALL6681" s="88"/>
      <c r="ALM6681" s="88"/>
      <c r="ALN6681" s="88"/>
      <c r="ALO6681" s="88"/>
      <c r="ALP6681" s="88"/>
      <c r="ALQ6681" s="88"/>
      <c r="ALR6681" s="88"/>
      <c r="ALS6681" s="88"/>
      <c r="ALT6681" s="88"/>
      <c r="ALU6681" s="88"/>
      <c r="ALV6681" s="88"/>
      <c r="ALW6681" s="88"/>
      <c r="ALX6681" s="88"/>
      <c r="ALY6681" s="88"/>
      <c r="ALZ6681" s="88"/>
      <c r="AMA6681" s="88"/>
      <c r="AMB6681" s="88"/>
      <c r="AMC6681" s="88"/>
      <c r="AMD6681" s="88"/>
      <c r="AME6681" s="88"/>
      <c r="AMF6681" s="88"/>
      <c r="AMG6681" s="88"/>
      <c r="AMH6681" s="88"/>
      <c r="AMI6681" s="88"/>
      <c r="AMJ6681" s="88"/>
      <c r="AMK6681" s="88"/>
      <c r="AML6681" s="88"/>
      <c r="AMM6681" s="88"/>
      <c r="AMN6681" s="88"/>
      <c r="AMO6681" s="88"/>
    </row>
    <row r="6682" spans="1:1029" s="104" customFormat="1" x14ac:dyDescent="0.35">
      <c r="A6682" s="21">
        <v>10141103</v>
      </c>
      <c r="B6682" s="158" t="s">
        <v>725</v>
      </c>
      <c r="C6682" s="115" t="s">
        <v>710</v>
      </c>
      <c r="D6682" s="124" t="s">
        <v>724</v>
      </c>
      <c r="E6682" s="114" t="str">
        <f t="shared" si="1249"/>
        <v>TRANSFORMADOR MARCA:ASTOR PTS 45 PTS 45</v>
      </c>
      <c r="F6682" s="124"/>
      <c r="G6682" s="124" t="s">
        <v>724</v>
      </c>
      <c r="H6682" s="124" t="s">
        <v>324</v>
      </c>
      <c r="I6682" s="136" t="s">
        <v>723</v>
      </c>
      <c r="J6682" s="124"/>
      <c r="K6682" s="129" t="s">
        <v>722</v>
      </c>
      <c r="L6682" s="142" t="s">
        <v>721</v>
      </c>
      <c r="M6682" s="124">
        <v>630</v>
      </c>
      <c r="N6682" s="124">
        <v>33</v>
      </c>
      <c r="O6682" s="21">
        <v>0.4</v>
      </c>
      <c r="P6682" s="124" t="s">
        <v>514</v>
      </c>
      <c r="Q6682" s="142">
        <v>2017</v>
      </c>
      <c r="R6682" s="124" t="s">
        <v>499</v>
      </c>
      <c r="S6682" s="124" t="s">
        <v>720</v>
      </c>
      <c r="T6682" s="116">
        <v>1200</v>
      </c>
      <c r="U6682" s="111">
        <v>45</v>
      </c>
      <c r="V6682" s="113">
        <f t="shared" si="1250"/>
        <v>1200</v>
      </c>
      <c r="W6682" s="113">
        <f t="shared" si="1251"/>
        <v>0</v>
      </c>
      <c r="X6682" s="112">
        <f t="shared" si="1252"/>
        <v>0</v>
      </c>
      <c r="Y6682" s="111"/>
      <c r="Z6682" s="110">
        <f t="shared" si="1248"/>
        <v>45</v>
      </c>
      <c r="AA6682" s="109">
        <f t="shared" si="1253"/>
        <v>60</v>
      </c>
      <c r="AB6682" s="109">
        <f t="shared" si="1254"/>
        <v>60000</v>
      </c>
      <c r="AC6682" s="108">
        <f t="shared" si="1255"/>
        <v>1140</v>
      </c>
      <c r="AD6682" s="107">
        <f t="shared" si="1256"/>
        <v>2.2222222222222223E-2</v>
      </c>
      <c r="AE6682" s="106">
        <f t="shared" si="1257"/>
        <v>25.333333333333336</v>
      </c>
      <c r="AF6682" s="105">
        <f t="shared" si="1258"/>
        <v>25.333333333333336</v>
      </c>
      <c r="AG6682" s="105">
        <f t="shared" si="1259"/>
        <v>1174.6666666666667</v>
      </c>
      <c r="AH6682" s="88"/>
      <c r="AI6682" s="88"/>
      <c r="AJ6682" s="88"/>
      <c r="AK6682" s="88"/>
      <c r="AL6682" s="88"/>
      <c r="AM6682" s="88"/>
      <c r="AN6682" s="88"/>
      <c r="AO6682" s="88"/>
      <c r="AP6682" s="88"/>
      <c r="AQ6682" s="88"/>
      <c r="AR6682" s="88"/>
      <c r="AS6682" s="88"/>
      <c r="AT6682" s="88"/>
      <c r="AU6682" s="88"/>
      <c r="AV6682" s="88"/>
      <c r="AW6682" s="88"/>
      <c r="AX6682" s="88"/>
      <c r="AY6682" s="88"/>
      <c r="AZ6682" s="88"/>
      <c r="BA6682" s="88"/>
      <c r="BB6682" s="88"/>
      <c r="BC6682" s="88"/>
      <c r="BD6682" s="88"/>
      <c r="BE6682" s="88"/>
      <c r="BF6682" s="88"/>
      <c r="BG6682" s="88"/>
      <c r="BH6682" s="88"/>
      <c r="BI6682" s="88"/>
      <c r="BJ6682" s="88"/>
      <c r="BK6682" s="88"/>
      <c r="BL6682" s="88"/>
      <c r="BM6682" s="88"/>
      <c r="BN6682" s="88"/>
      <c r="BO6682" s="88"/>
      <c r="BP6682" s="88"/>
      <c r="BQ6682" s="88"/>
      <c r="BR6682" s="88"/>
      <c r="BS6682" s="88"/>
      <c r="BT6682" s="88"/>
      <c r="BU6682" s="88"/>
      <c r="BV6682" s="88"/>
      <c r="BW6682" s="88"/>
      <c r="BX6682" s="88"/>
      <c r="BY6682" s="88"/>
      <c r="BZ6682" s="88"/>
      <c r="CA6682" s="88"/>
      <c r="CB6682" s="88"/>
      <c r="CC6682" s="88"/>
      <c r="CD6682" s="88"/>
      <c r="CE6682" s="88"/>
      <c r="CF6682" s="88"/>
      <c r="CG6682" s="88"/>
      <c r="CH6682" s="88"/>
      <c r="CI6682" s="88"/>
      <c r="CJ6682" s="88"/>
      <c r="CK6682" s="88"/>
      <c r="CL6682" s="88"/>
      <c r="CM6682" s="88"/>
      <c r="CN6682" s="88"/>
      <c r="CO6682" s="88"/>
      <c r="CP6682" s="88"/>
      <c r="CQ6682" s="88"/>
      <c r="CR6682" s="88"/>
      <c r="CS6682" s="88"/>
      <c r="CT6682" s="88"/>
      <c r="CU6682" s="88"/>
      <c r="CV6682" s="88"/>
      <c r="CW6682" s="88"/>
      <c r="CX6682" s="88"/>
      <c r="CY6682" s="88"/>
      <c r="CZ6682" s="88"/>
      <c r="DA6682" s="88"/>
      <c r="DB6682" s="88"/>
      <c r="DC6682" s="88"/>
      <c r="DD6682" s="88"/>
      <c r="DE6682" s="88"/>
      <c r="DF6682" s="88"/>
      <c r="DG6682" s="88"/>
      <c r="DH6682" s="88"/>
      <c r="DI6682" s="88"/>
      <c r="DJ6682" s="88"/>
      <c r="DK6682" s="88"/>
      <c r="DL6682" s="88"/>
      <c r="DM6682" s="88"/>
      <c r="DN6682" s="88"/>
      <c r="DO6682" s="88"/>
      <c r="DP6682" s="88"/>
      <c r="DQ6682" s="88"/>
      <c r="DR6682" s="88"/>
      <c r="DS6682" s="88"/>
      <c r="DT6682" s="88"/>
      <c r="DU6682" s="88"/>
      <c r="DV6682" s="88"/>
      <c r="DW6682" s="88"/>
      <c r="DX6682" s="88"/>
      <c r="DY6682" s="88"/>
      <c r="DZ6682" s="88"/>
      <c r="EA6682" s="88"/>
      <c r="EB6682" s="88"/>
      <c r="EC6682" s="88"/>
      <c r="ED6682" s="88"/>
      <c r="EE6682" s="88"/>
      <c r="EF6682" s="88"/>
      <c r="EG6682" s="88"/>
      <c r="EH6682" s="88"/>
      <c r="EI6682" s="88"/>
      <c r="EJ6682" s="88"/>
      <c r="EK6682" s="88"/>
      <c r="EL6682" s="88"/>
      <c r="EM6682" s="88"/>
      <c r="EN6682" s="88"/>
      <c r="EO6682" s="88"/>
      <c r="EP6682" s="88"/>
      <c r="EQ6682" s="88"/>
      <c r="ER6682" s="88"/>
      <c r="ES6682" s="88"/>
      <c r="ET6682" s="88"/>
      <c r="EU6682" s="88"/>
      <c r="EV6682" s="88"/>
      <c r="EW6682" s="88"/>
      <c r="EX6682" s="88"/>
      <c r="EY6682" s="88"/>
      <c r="EZ6682" s="88"/>
      <c r="FA6682" s="88"/>
      <c r="FB6682" s="88"/>
      <c r="FC6682" s="88"/>
      <c r="FD6682" s="88"/>
      <c r="FE6682" s="88"/>
      <c r="FF6682" s="88"/>
      <c r="FG6682" s="88"/>
      <c r="FH6682" s="88"/>
      <c r="FI6682" s="88"/>
      <c r="FJ6682" s="88"/>
      <c r="FK6682" s="88"/>
      <c r="FL6682" s="88"/>
      <c r="FM6682" s="88"/>
      <c r="FN6682" s="88"/>
      <c r="FO6682" s="88"/>
      <c r="FP6682" s="88"/>
      <c r="FQ6682" s="88"/>
      <c r="FR6682" s="88"/>
      <c r="FS6682" s="88"/>
      <c r="FT6682" s="88"/>
      <c r="FU6682" s="88"/>
      <c r="FV6682" s="88"/>
      <c r="FW6682" s="88"/>
      <c r="FX6682" s="88"/>
      <c r="FY6682" s="88"/>
      <c r="FZ6682" s="88"/>
      <c r="GA6682" s="88"/>
      <c r="GB6682" s="88"/>
      <c r="GC6682" s="88"/>
      <c r="GD6682" s="88"/>
      <c r="GE6682" s="88"/>
      <c r="GF6682" s="88"/>
      <c r="GG6682" s="88"/>
      <c r="GH6682" s="88"/>
      <c r="GI6682" s="88"/>
      <c r="GJ6682" s="88"/>
      <c r="GK6682" s="88"/>
      <c r="GL6682" s="88"/>
      <c r="GM6682" s="88"/>
      <c r="GN6682" s="88"/>
      <c r="GO6682" s="88"/>
      <c r="GP6682" s="88"/>
      <c r="GQ6682" s="88"/>
      <c r="GR6682" s="88"/>
      <c r="GS6682" s="88"/>
      <c r="GT6682" s="88"/>
      <c r="GU6682" s="88"/>
      <c r="GV6682" s="88"/>
      <c r="GW6682" s="88"/>
      <c r="GX6682" s="88"/>
      <c r="GY6682" s="88"/>
      <c r="GZ6682" s="88"/>
      <c r="HA6682" s="88"/>
      <c r="HB6682" s="88"/>
      <c r="HC6682" s="88"/>
      <c r="HD6682" s="88"/>
      <c r="HE6682" s="88"/>
      <c r="HF6682" s="88"/>
      <c r="HG6682" s="88"/>
      <c r="HH6682" s="88"/>
      <c r="HI6682" s="88"/>
      <c r="HJ6682" s="88"/>
      <c r="HK6682" s="88"/>
      <c r="HL6682" s="88"/>
      <c r="HM6682" s="88"/>
      <c r="HN6682" s="88"/>
      <c r="HO6682" s="88"/>
      <c r="HP6682" s="88"/>
      <c r="HQ6682" s="88"/>
      <c r="HR6682" s="88"/>
      <c r="HS6682" s="88"/>
      <c r="HT6682" s="88"/>
      <c r="HU6682" s="88"/>
      <c r="HV6682" s="88"/>
      <c r="HW6682" s="88"/>
      <c r="HX6682" s="88"/>
      <c r="HY6682" s="88"/>
      <c r="HZ6682" s="88"/>
      <c r="IA6682" s="88"/>
      <c r="IB6682" s="88"/>
      <c r="IC6682" s="88"/>
      <c r="ID6682" s="88"/>
      <c r="IE6682" s="88"/>
      <c r="IF6682" s="88"/>
      <c r="IG6682" s="88"/>
      <c r="IH6682" s="88"/>
      <c r="II6682" s="88"/>
      <c r="IJ6682" s="88"/>
      <c r="IK6682" s="88"/>
      <c r="IL6682" s="88"/>
      <c r="IM6682" s="88"/>
      <c r="IN6682" s="88"/>
      <c r="IO6682" s="88"/>
      <c r="IP6682" s="88"/>
      <c r="IQ6682" s="88"/>
      <c r="IR6682" s="88"/>
      <c r="IS6682" s="88"/>
      <c r="IT6682" s="88"/>
      <c r="IU6682" s="88"/>
      <c r="IV6682" s="88"/>
      <c r="IW6682" s="88"/>
      <c r="IX6682" s="88"/>
      <c r="IY6682" s="88"/>
      <c r="IZ6682" s="88"/>
      <c r="JA6682" s="88"/>
      <c r="JB6682" s="88"/>
      <c r="JC6682" s="88"/>
      <c r="JD6682" s="88"/>
      <c r="JE6682" s="88"/>
      <c r="JF6682" s="88"/>
      <c r="JG6682" s="88"/>
      <c r="JH6682" s="88"/>
      <c r="JI6682" s="88"/>
      <c r="JJ6682" s="88"/>
      <c r="JK6682" s="88"/>
      <c r="JL6682" s="88"/>
      <c r="JM6682" s="88"/>
      <c r="JN6682" s="88"/>
      <c r="JO6682" s="88"/>
      <c r="JP6682" s="88"/>
      <c r="JQ6682" s="88"/>
      <c r="JR6682" s="88"/>
      <c r="JS6682" s="88"/>
      <c r="JT6682" s="88"/>
      <c r="JU6682" s="88"/>
      <c r="JV6682" s="88"/>
      <c r="JW6682" s="88"/>
      <c r="JX6682" s="88"/>
      <c r="JY6682" s="88"/>
      <c r="JZ6682" s="88"/>
      <c r="KA6682" s="88"/>
      <c r="KB6682" s="88"/>
      <c r="KC6682" s="88"/>
      <c r="KD6682" s="88"/>
      <c r="KE6682" s="88"/>
      <c r="KF6682" s="88"/>
      <c r="KG6682" s="88"/>
      <c r="KH6682" s="88"/>
      <c r="KI6682" s="88"/>
      <c r="KJ6682" s="88"/>
      <c r="KK6682" s="88"/>
      <c r="KL6682" s="88"/>
      <c r="KM6682" s="88"/>
      <c r="KN6682" s="88"/>
      <c r="KO6682" s="88"/>
      <c r="KP6682" s="88"/>
      <c r="KQ6682" s="88"/>
      <c r="KR6682" s="88"/>
      <c r="KS6682" s="88"/>
      <c r="KT6682" s="88"/>
      <c r="KU6682" s="88"/>
      <c r="KV6682" s="88"/>
      <c r="KW6682" s="88"/>
      <c r="KX6682" s="88"/>
      <c r="KY6682" s="88"/>
      <c r="KZ6682" s="88"/>
      <c r="LA6682" s="88"/>
      <c r="LB6682" s="88"/>
      <c r="LC6682" s="88"/>
      <c r="LD6682" s="88"/>
      <c r="LE6682" s="88"/>
      <c r="LF6682" s="88"/>
      <c r="LG6682" s="88"/>
      <c r="LH6682" s="88"/>
      <c r="LI6682" s="88"/>
      <c r="LJ6682" s="88"/>
      <c r="LK6682" s="88"/>
      <c r="LL6682" s="88"/>
      <c r="LM6682" s="88"/>
      <c r="LN6682" s="88"/>
      <c r="LO6682" s="88"/>
      <c r="LP6682" s="88"/>
      <c r="LQ6682" s="88"/>
      <c r="LR6682" s="88"/>
      <c r="LS6682" s="88"/>
      <c r="LT6682" s="88"/>
      <c r="LU6682" s="88"/>
      <c r="LV6682" s="88"/>
      <c r="LW6682" s="88"/>
      <c r="LX6682" s="88"/>
      <c r="LY6682" s="88"/>
      <c r="LZ6682" s="88"/>
      <c r="MA6682" s="88"/>
      <c r="MB6682" s="88"/>
      <c r="MC6682" s="88"/>
      <c r="MD6682" s="88"/>
      <c r="ME6682" s="88"/>
      <c r="MF6682" s="88"/>
      <c r="MG6682" s="88"/>
      <c r="MH6682" s="88"/>
      <c r="MI6682" s="88"/>
      <c r="MJ6682" s="88"/>
      <c r="MK6682" s="88"/>
      <c r="ML6682" s="88"/>
      <c r="MM6682" s="88"/>
      <c r="MN6682" s="88"/>
      <c r="MO6682" s="88"/>
      <c r="MP6682" s="88"/>
      <c r="MQ6682" s="88"/>
      <c r="MR6682" s="88"/>
      <c r="MS6682" s="88"/>
      <c r="MT6682" s="88"/>
      <c r="MU6682" s="88"/>
      <c r="MV6682" s="88"/>
      <c r="MW6682" s="88"/>
      <c r="MX6682" s="88"/>
      <c r="MY6682" s="88"/>
      <c r="MZ6682" s="88"/>
      <c r="NA6682" s="88"/>
      <c r="NB6682" s="88"/>
      <c r="NC6682" s="88"/>
      <c r="ND6682" s="88"/>
      <c r="NE6682" s="88"/>
      <c r="NF6682" s="88"/>
      <c r="NG6682" s="88"/>
      <c r="NH6682" s="88"/>
      <c r="NI6682" s="88"/>
      <c r="NJ6682" s="88"/>
      <c r="NK6682" s="88"/>
      <c r="NL6682" s="88"/>
      <c r="NM6682" s="88"/>
      <c r="NN6682" s="88"/>
      <c r="NO6682" s="88"/>
      <c r="NP6682" s="88"/>
      <c r="NQ6682" s="88"/>
      <c r="NR6682" s="88"/>
      <c r="NS6682" s="88"/>
      <c r="NT6682" s="88"/>
      <c r="NU6682" s="88"/>
      <c r="NV6682" s="88"/>
      <c r="NW6682" s="88"/>
      <c r="NX6682" s="88"/>
      <c r="NY6682" s="88"/>
      <c r="NZ6682" s="88"/>
      <c r="OA6682" s="88"/>
      <c r="OB6682" s="88"/>
      <c r="OC6682" s="88"/>
      <c r="OD6682" s="88"/>
      <c r="OE6682" s="88"/>
      <c r="OF6682" s="88"/>
      <c r="OG6682" s="88"/>
      <c r="OH6682" s="88"/>
      <c r="OI6682" s="88"/>
      <c r="OJ6682" s="88"/>
      <c r="OK6682" s="88"/>
      <c r="OL6682" s="88"/>
      <c r="OM6682" s="88"/>
      <c r="ON6682" s="88"/>
      <c r="OO6682" s="88"/>
      <c r="OP6682" s="88"/>
      <c r="OQ6682" s="88"/>
      <c r="OR6682" s="88"/>
      <c r="OS6682" s="88"/>
      <c r="OT6682" s="88"/>
      <c r="OU6682" s="88"/>
      <c r="OV6682" s="88"/>
      <c r="OW6682" s="88"/>
      <c r="OX6682" s="88"/>
      <c r="OY6682" s="88"/>
      <c r="OZ6682" s="88"/>
      <c r="PA6682" s="88"/>
      <c r="PB6682" s="88"/>
      <c r="PC6682" s="88"/>
      <c r="PD6682" s="88"/>
      <c r="PE6682" s="88"/>
      <c r="PF6682" s="88"/>
      <c r="PG6682" s="88"/>
      <c r="PH6682" s="88"/>
      <c r="PI6682" s="88"/>
      <c r="PJ6682" s="88"/>
      <c r="PK6682" s="88"/>
      <c r="PL6682" s="88"/>
      <c r="PM6682" s="88"/>
      <c r="PN6682" s="88"/>
      <c r="PO6682" s="88"/>
      <c r="PP6682" s="88"/>
      <c r="PQ6682" s="88"/>
      <c r="PR6682" s="88"/>
      <c r="PS6682" s="88"/>
      <c r="PT6682" s="88"/>
      <c r="PU6682" s="88"/>
      <c r="PV6682" s="88"/>
      <c r="PW6682" s="88"/>
      <c r="PX6682" s="88"/>
      <c r="PY6682" s="88"/>
      <c r="PZ6682" s="88"/>
      <c r="QA6682" s="88"/>
      <c r="QB6682" s="88"/>
      <c r="QC6682" s="88"/>
      <c r="QD6682" s="88"/>
      <c r="QE6682" s="88"/>
      <c r="QF6682" s="88"/>
      <c r="QG6682" s="88"/>
      <c r="QH6682" s="88"/>
      <c r="QI6682" s="88"/>
      <c r="QJ6682" s="88"/>
      <c r="QK6682" s="88"/>
      <c r="QL6682" s="88"/>
      <c r="QM6682" s="88"/>
      <c r="QN6682" s="88"/>
      <c r="QO6682" s="88"/>
      <c r="QP6682" s="88"/>
      <c r="QQ6682" s="88"/>
      <c r="QR6682" s="88"/>
      <c r="QS6682" s="88"/>
      <c r="QT6682" s="88"/>
      <c r="QU6682" s="88"/>
      <c r="QV6682" s="88"/>
      <c r="QW6682" s="88"/>
      <c r="QX6682" s="88"/>
      <c r="QY6682" s="88"/>
      <c r="QZ6682" s="88"/>
      <c r="RA6682" s="88"/>
      <c r="RB6682" s="88"/>
      <c r="RC6682" s="88"/>
      <c r="RD6682" s="88"/>
      <c r="RE6682" s="88"/>
      <c r="RF6682" s="88"/>
      <c r="RG6682" s="88"/>
      <c r="RH6682" s="88"/>
      <c r="RI6682" s="88"/>
      <c r="RJ6682" s="88"/>
      <c r="RK6682" s="88"/>
      <c r="RL6682" s="88"/>
      <c r="RM6682" s="88"/>
      <c r="RN6682" s="88"/>
      <c r="RO6682" s="88"/>
      <c r="RP6682" s="88"/>
      <c r="RQ6682" s="88"/>
      <c r="RR6682" s="88"/>
      <c r="RS6682" s="88"/>
      <c r="RT6682" s="88"/>
      <c r="RU6682" s="88"/>
      <c r="RV6682" s="88"/>
      <c r="RW6682" s="88"/>
      <c r="RX6682" s="88"/>
      <c r="RY6682" s="88"/>
      <c r="RZ6682" s="88"/>
      <c r="SA6682" s="88"/>
      <c r="SB6682" s="88"/>
      <c r="SC6682" s="88"/>
      <c r="SD6682" s="88"/>
      <c r="SE6682" s="88"/>
      <c r="SF6682" s="88"/>
      <c r="SG6682" s="88"/>
      <c r="SH6682" s="88"/>
      <c r="SI6682" s="88"/>
      <c r="SJ6682" s="88"/>
      <c r="SK6682" s="88"/>
      <c r="SL6682" s="88"/>
      <c r="SM6682" s="88"/>
      <c r="SN6682" s="88"/>
      <c r="SO6682" s="88"/>
      <c r="SP6682" s="88"/>
      <c r="SQ6682" s="88"/>
      <c r="SR6682" s="88"/>
      <c r="SS6682" s="88"/>
      <c r="ST6682" s="88"/>
      <c r="SU6682" s="88"/>
      <c r="SV6682" s="88"/>
      <c r="SW6682" s="88"/>
      <c r="SX6682" s="88"/>
      <c r="SY6682" s="88"/>
      <c r="SZ6682" s="88"/>
      <c r="TA6682" s="88"/>
      <c r="TB6682" s="88"/>
      <c r="TC6682" s="88"/>
      <c r="TD6682" s="88"/>
      <c r="TE6682" s="88"/>
      <c r="TF6682" s="88"/>
      <c r="TG6682" s="88"/>
      <c r="TH6682" s="88"/>
      <c r="TI6682" s="88"/>
      <c r="TJ6682" s="88"/>
      <c r="TK6682" s="88"/>
      <c r="TL6682" s="88"/>
      <c r="TM6682" s="88"/>
      <c r="TN6682" s="88"/>
      <c r="TO6682" s="88"/>
      <c r="TP6682" s="88"/>
      <c r="TQ6682" s="88"/>
      <c r="TR6682" s="88"/>
      <c r="TS6682" s="88"/>
      <c r="TT6682" s="88"/>
      <c r="TU6682" s="88"/>
      <c r="TV6682" s="88"/>
      <c r="TW6682" s="88"/>
      <c r="TX6682" s="88"/>
      <c r="TY6682" s="88"/>
      <c r="TZ6682" s="88"/>
      <c r="UA6682" s="88"/>
      <c r="UB6682" s="88"/>
      <c r="UC6682" s="88"/>
      <c r="UD6682" s="88"/>
      <c r="UE6682" s="88"/>
      <c r="UF6682" s="88"/>
      <c r="UG6682" s="88"/>
      <c r="UH6682" s="88"/>
      <c r="UI6682" s="88"/>
      <c r="UJ6682" s="88"/>
      <c r="UK6682" s="88"/>
      <c r="UL6682" s="88"/>
      <c r="UM6682" s="88"/>
      <c r="UN6682" s="88"/>
      <c r="UO6682" s="88"/>
      <c r="UP6682" s="88"/>
      <c r="UQ6682" s="88"/>
      <c r="UR6682" s="88"/>
      <c r="US6682" s="88"/>
      <c r="UT6682" s="88"/>
      <c r="UU6682" s="88"/>
      <c r="UV6682" s="88"/>
      <c r="UW6682" s="88"/>
      <c r="UX6682" s="88"/>
      <c r="UY6682" s="88"/>
      <c r="UZ6682" s="88"/>
      <c r="VA6682" s="88"/>
      <c r="VB6682" s="88"/>
      <c r="VC6682" s="88"/>
      <c r="VD6682" s="88"/>
      <c r="VE6682" s="88"/>
      <c r="VF6682" s="88"/>
      <c r="VG6682" s="88"/>
      <c r="VH6682" s="88"/>
      <c r="VI6682" s="88"/>
      <c r="VJ6682" s="88"/>
      <c r="VK6682" s="88"/>
      <c r="VL6682" s="88"/>
      <c r="VM6682" s="88"/>
      <c r="VN6682" s="88"/>
      <c r="VO6682" s="88"/>
      <c r="VP6682" s="88"/>
      <c r="VQ6682" s="88"/>
      <c r="VR6682" s="88"/>
      <c r="VS6682" s="88"/>
      <c r="VT6682" s="88"/>
      <c r="VU6682" s="88"/>
      <c r="VV6682" s="88"/>
      <c r="VW6682" s="88"/>
      <c r="VX6682" s="88"/>
      <c r="VY6682" s="88"/>
      <c r="VZ6682" s="88"/>
      <c r="WA6682" s="88"/>
      <c r="WB6682" s="88"/>
      <c r="WC6682" s="88"/>
      <c r="WD6682" s="88"/>
      <c r="WE6682" s="88"/>
      <c r="WF6682" s="88"/>
      <c r="WG6682" s="88"/>
      <c r="WH6682" s="88"/>
      <c r="WI6682" s="88"/>
      <c r="WJ6682" s="88"/>
      <c r="WK6682" s="88"/>
      <c r="WL6682" s="88"/>
      <c r="WM6682" s="88"/>
      <c r="WN6682" s="88"/>
      <c r="WO6682" s="88"/>
      <c r="WP6682" s="88"/>
      <c r="WQ6682" s="88"/>
      <c r="WR6682" s="88"/>
      <c r="WS6682" s="88"/>
      <c r="WT6682" s="88"/>
      <c r="WU6682" s="88"/>
      <c r="WV6682" s="88"/>
      <c r="WW6682" s="88"/>
      <c r="WX6682" s="88"/>
      <c r="WY6682" s="88"/>
      <c r="WZ6682" s="88"/>
      <c r="XA6682" s="88"/>
      <c r="XB6682" s="88"/>
      <c r="XC6682" s="88"/>
      <c r="XD6682" s="88"/>
      <c r="XE6682" s="88"/>
      <c r="XF6682" s="88"/>
      <c r="XG6682" s="88"/>
      <c r="XH6682" s="88"/>
      <c r="XI6682" s="88"/>
      <c r="XJ6682" s="88"/>
      <c r="XK6682" s="88"/>
      <c r="XL6682" s="88"/>
      <c r="XM6682" s="88"/>
      <c r="XN6682" s="88"/>
      <c r="XO6682" s="88"/>
      <c r="XP6682" s="88"/>
      <c r="XQ6682" s="88"/>
      <c r="XR6682" s="88"/>
      <c r="XS6682" s="88"/>
      <c r="XT6682" s="88"/>
      <c r="XU6682" s="88"/>
      <c r="XV6682" s="88"/>
      <c r="XW6682" s="88"/>
      <c r="XX6682" s="88"/>
      <c r="XY6682" s="88"/>
      <c r="XZ6682" s="88"/>
      <c r="YA6682" s="88"/>
      <c r="YB6682" s="88"/>
      <c r="YC6682" s="88"/>
      <c r="YD6682" s="88"/>
      <c r="YE6682" s="88"/>
      <c r="YF6682" s="88"/>
      <c r="YG6682" s="88"/>
      <c r="YH6682" s="88"/>
      <c r="YI6682" s="88"/>
      <c r="YJ6682" s="88"/>
      <c r="YK6682" s="88"/>
      <c r="YL6682" s="88"/>
      <c r="YM6682" s="88"/>
      <c r="YN6682" s="88"/>
      <c r="YO6682" s="88"/>
      <c r="YP6682" s="88"/>
      <c r="YQ6682" s="88"/>
      <c r="YR6682" s="88"/>
      <c r="YS6682" s="88"/>
      <c r="YT6682" s="88"/>
      <c r="YU6682" s="88"/>
      <c r="YV6682" s="88"/>
      <c r="YW6682" s="88"/>
      <c r="YX6682" s="88"/>
      <c r="YY6682" s="88"/>
      <c r="YZ6682" s="88"/>
      <c r="ZA6682" s="88"/>
      <c r="ZB6682" s="88"/>
      <c r="ZC6682" s="88"/>
      <c r="ZD6682" s="88"/>
      <c r="ZE6682" s="88"/>
      <c r="ZF6682" s="88"/>
      <c r="ZG6682" s="88"/>
      <c r="ZH6682" s="88"/>
      <c r="ZI6682" s="88"/>
      <c r="ZJ6682" s="88"/>
      <c r="ZK6682" s="88"/>
      <c r="ZL6682" s="88"/>
      <c r="ZM6682" s="88"/>
      <c r="ZN6682" s="88"/>
      <c r="ZO6682" s="88"/>
      <c r="ZP6682" s="88"/>
      <c r="ZQ6682" s="88"/>
      <c r="ZR6682" s="88"/>
      <c r="ZS6682" s="88"/>
      <c r="ZT6682" s="88"/>
      <c r="ZU6682" s="88"/>
      <c r="ZV6682" s="88"/>
      <c r="ZW6682" s="88"/>
      <c r="ZX6682" s="88"/>
      <c r="ZY6682" s="88"/>
      <c r="ZZ6682" s="88"/>
      <c r="AAA6682" s="88"/>
      <c r="AAB6682" s="88"/>
      <c r="AAC6682" s="88"/>
      <c r="AAD6682" s="88"/>
      <c r="AAE6682" s="88"/>
      <c r="AAF6682" s="88"/>
      <c r="AAG6682" s="88"/>
      <c r="AAH6682" s="88"/>
      <c r="AAI6682" s="88"/>
      <c r="AAJ6682" s="88"/>
      <c r="AAK6682" s="88"/>
      <c r="AAL6682" s="88"/>
      <c r="AAM6682" s="88"/>
      <c r="AAN6682" s="88"/>
      <c r="AAO6682" s="88"/>
      <c r="AAP6682" s="88"/>
      <c r="AAQ6682" s="88"/>
      <c r="AAR6682" s="88"/>
      <c r="AAS6682" s="88"/>
      <c r="AAT6682" s="88"/>
      <c r="AAU6682" s="88"/>
      <c r="AAV6682" s="88"/>
      <c r="AAW6682" s="88"/>
      <c r="AAX6682" s="88"/>
      <c r="AAY6682" s="88"/>
      <c r="AAZ6682" s="88"/>
      <c r="ABA6682" s="88"/>
      <c r="ABB6682" s="88"/>
      <c r="ABC6682" s="88"/>
      <c r="ABD6682" s="88"/>
      <c r="ABE6682" s="88"/>
      <c r="ABF6682" s="88"/>
      <c r="ABG6682" s="88"/>
      <c r="ABH6682" s="88"/>
      <c r="ABI6682" s="88"/>
      <c r="ABJ6682" s="88"/>
      <c r="ABK6682" s="88"/>
      <c r="ABL6682" s="88"/>
      <c r="ABM6682" s="88"/>
      <c r="ABN6682" s="88"/>
      <c r="ABO6682" s="88"/>
      <c r="ABP6682" s="88"/>
      <c r="ABQ6682" s="88"/>
      <c r="ABR6682" s="88"/>
      <c r="ABS6682" s="88"/>
      <c r="ABT6682" s="88"/>
      <c r="ABU6682" s="88"/>
      <c r="ABV6682" s="88"/>
      <c r="ABW6682" s="88"/>
      <c r="ABX6682" s="88"/>
      <c r="ABY6682" s="88"/>
      <c r="ABZ6682" s="88"/>
      <c r="ACA6682" s="88"/>
      <c r="ACB6682" s="88"/>
      <c r="ACC6682" s="88"/>
      <c r="ACD6682" s="88"/>
      <c r="ACE6682" s="88"/>
      <c r="ACF6682" s="88"/>
      <c r="ACG6682" s="88"/>
      <c r="ACH6682" s="88"/>
      <c r="ACI6682" s="88"/>
      <c r="ACJ6682" s="88"/>
      <c r="ACK6682" s="88"/>
      <c r="ACL6682" s="88"/>
      <c r="ACM6682" s="88"/>
      <c r="ACN6682" s="88"/>
      <c r="ACO6682" s="88"/>
      <c r="ACP6682" s="88"/>
      <c r="ACQ6682" s="88"/>
      <c r="ACR6682" s="88"/>
      <c r="ACS6682" s="88"/>
      <c r="ACT6682" s="88"/>
      <c r="ACU6682" s="88"/>
      <c r="ACV6682" s="88"/>
      <c r="ACW6682" s="88"/>
      <c r="ACX6682" s="88"/>
      <c r="ACY6682" s="88"/>
      <c r="ACZ6682" s="88"/>
      <c r="ADA6682" s="88"/>
      <c r="ADB6682" s="88"/>
      <c r="ADC6682" s="88"/>
      <c r="ADD6682" s="88"/>
      <c r="ADE6682" s="88"/>
      <c r="ADF6682" s="88"/>
      <c r="ADG6682" s="88"/>
      <c r="ADH6682" s="88"/>
      <c r="ADI6682" s="88"/>
      <c r="ADJ6682" s="88"/>
      <c r="ADK6682" s="88"/>
      <c r="ADL6682" s="88"/>
      <c r="ADM6682" s="88"/>
      <c r="ADN6682" s="88"/>
      <c r="ADO6682" s="88"/>
      <c r="ADP6682" s="88"/>
      <c r="ADQ6682" s="88"/>
      <c r="ADR6682" s="88"/>
      <c r="ADS6682" s="88"/>
      <c r="ADT6682" s="88"/>
      <c r="ADU6682" s="88"/>
      <c r="ADV6682" s="88"/>
      <c r="ADW6682" s="88"/>
      <c r="ADX6682" s="88"/>
      <c r="ADY6682" s="88"/>
      <c r="ADZ6682" s="88"/>
      <c r="AEA6682" s="88"/>
      <c r="AEB6682" s="88"/>
      <c r="AEC6682" s="88"/>
      <c r="AED6682" s="88"/>
      <c r="AEE6682" s="88"/>
      <c r="AEF6682" s="88"/>
      <c r="AEG6682" s="88"/>
      <c r="AEH6682" s="88"/>
      <c r="AEI6682" s="88"/>
      <c r="AEJ6682" s="88"/>
      <c r="AEK6682" s="88"/>
      <c r="AEL6682" s="88"/>
      <c r="AEM6682" s="88"/>
      <c r="AEN6682" s="88"/>
      <c r="AEO6682" s="88"/>
      <c r="AEP6682" s="88"/>
      <c r="AEQ6682" s="88"/>
      <c r="AER6682" s="88"/>
      <c r="AES6682" s="88"/>
      <c r="AET6682" s="88"/>
      <c r="AEU6682" s="88"/>
      <c r="AEV6682" s="88"/>
      <c r="AEW6682" s="88"/>
      <c r="AEX6682" s="88"/>
      <c r="AEY6682" s="88"/>
      <c r="AEZ6682" s="88"/>
      <c r="AFA6682" s="88"/>
      <c r="AFB6682" s="88"/>
      <c r="AFC6682" s="88"/>
      <c r="AFD6682" s="88"/>
      <c r="AFE6682" s="88"/>
      <c r="AFF6682" s="88"/>
      <c r="AFG6682" s="88"/>
      <c r="AFH6682" s="88"/>
      <c r="AFI6682" s="88"/>
      <c r="AFJ6682" s="88"/>
      <c r="AFK6682" s="88"/>
      <c r="AFL6682" s="88"/>
      <c r="AFM6682" s="88"/>
      <c r="AFN6682" s="88"/>
      <c r="AFO6682" s="88"/>
      <c r="AFP6682" s="88"/>
      <c r="AFQ6682" s="88"/>
      <c r="AFR6682" s="88"/>
      <c r="AFS6682" s="88"/>
      <c r="AFT6682" s="88"/>
      <c r="AFU6682" s="88"/>
      <c r="AFV6682" s="88"/>
      <c r="AFW6682" s="88"/>
      <c r="AFX6682" s="88"/>
      <c r="AFY6682" s="88"/>
      <c r="AFZ6682" s="88"/>
      <c r="AGA6682" s="88"/>
      <c r="AGB6682" s="88"/>
      <c r="AGC6682" s="88"/>
      <c r="AGD6682" s="88"/>
      <c r="AGE6682" s="88"/>
      <c r="AGF6682" s="88"/>
      <c r="AGG6682" s="88"/>
      <c r="AGH6682" s="88"/>
      <c r="AGI6682" s="88"/>
      <c r="AGJ6682" s="88"/>
      <c r="AGK6682" s="88"/>
      <c r="AGL6682" s="88"/>
      <c r="AGM6682" s="88"/>
      <c r="AGN6682" s="88"/>
      <c r="AGO6682" s="88"/>
      <c r="AGP6682" s="88"/>
      <c r="AGQ6682" s="88"/>
      <c r="AGR6682" s="88"/>
      <c r="AGS6682" s="88"/>
      <c r="AGT6682" s="88"/>
      <c r="AGU6682" s="88"/>
      <c r="AGV6682" s="88"/>
      <c r="AGW6682" s="88"/>
      <c r="AGX6682" s="88"/>
      <c r="AGY6682" s="88"/>
      <c r="AGZ6682" s="88"/>
      <c r="AHA6682" s="88"/>
      <c r="AHB6682" s="88"/>
      <c r="AHC6682" s="88"/>
      <c r="AHD6682" s="88"/>
      <c r="AHE6682" s="88"/>
      <c r="AHF6682" s="88"/>
      <c r="AHG6682" s="88"/>
      <c r="AHH6682" s="88"/>
      <c r="AHI6682" s="88"/>
      <c r="AHJ6682" s="88"/>
      <c r="AHK6682" s="88"/>
      <c r="AHL6682" s="88"/>
      <c r="AHM6682" s="88"/>
      <c r="AHN6682" s="88"/>
      <c r="AHO6682" s="88"/>
      <c r="AHP6682" s="88"/>
      <c r="AHQ6682" s="88"/>
      <c r="AHR6682" s="88"/>
      <c r="AHS6682" s="88"/>
      <c r="AHT6682" s="88"/>
      <c r="AHU6682" s="88"/>
      <c r="AHV6682" s="88"/>
      <c r="AHW6682" s="88"/>
      <c r="AHX6682" s="88"/>
      <c r="AHY6682" s="88"/>
      <c r="AHZ6682" s="88"/>
      <c r="AIA6682" s="88"/>
      <c r="AIB6682" s="88"/>
      <c r="AIC6682" s="88"/>
      <c r="AID6682" s="88"/>
      <c r="AIE6682" s="88"/>
      <c r="AIF6682" s="88"/>
      <c r="AIG6682" s="88"/>
      <c r="AIH6682" s="88"/>
      <c r="AII6682" s="88"/>
      <c r="AIJ6682" s="88"/>
      <c r="AIK6682" s="88"/>
      <c r="AIL6682" s="88"/>
      <c r="AIM6682" s="88"/>
      <c r="AIN6682" s="88"/>
      <c r="AIO6682" s="88"/>
      <c r="AIP6682" s="88"/>
      <c r="AIQ6682" s="88"/>
      <c r="AIR6682" s="88"/>
      <c r="AIS6682" s="88"/>
      <c r="AIT6682" s="88"/>
      <c r="AIU6682" s="88"/>
      <c r="AIV6682" s="88"/>
      <c r="AIW6682" s="88"/>
      <c r="AIX6682" s="88"/>
      <c r="AIY6682" s="88"/>
      <c r="AIZ6682" s="88"/>
      <c r="AJA6682" s="88"/>
      <c r="AJB6682" s="88"/>
      <c r="AJC6682" s="88"/>
      <c r="AJD6682" s="88"/>
      <c r="AJE6682" s="88"/>
      <c r="AJF6682" s="88"/>
      <c r="AJG6682" s="88"/>
      <c r="AJH6682" s="88"/>
      <c r="AJI6682" s="88"/>
      <c r="AJJ6682" s="88"/>
      <c r="AJK6682" s="88"/>
      <c r="AJL6682" s="88"/>
      <c r="AJM6682" s="88"/>
      <c r="AJN6682" s="88"/>
      <c r="AJO6682" s="88"/>
      <c r="AJP6682" s="88"/>
      <c r="AJQ6682" s="88"/>
      <c r="AJR6682" s="88"/>
      <c r="AJS6682" s="88"/>
      <c r="AJT6682" s="88"/>
      <c r="AJU6682" s="88"/>
      <c r="AJV6682" s="88"/>
      <c r="AJW6682" s="88"/>
      <c r="AJX6682" s="88"/>
      <c r="AJY6682" s="88"/>
      <c r="AJZ6682" s="88"/>
      <c r="AKA6682" s="88"/>
      <c r="AKB6682" s="88"/>
      <c r="AKC6682" s="88"/>
      <c r="AKD6682" s="88"/>
      <c r="AKE6682" s="88"/>
      <c r="AKF6682" s="88"/>
      <c r="AKG6682" s="88"/>
      <c r="AKH6682" s="88"/>
      <c r="AKI6682" s="88"/>
      <c r="AKJ6682" s="88"/>
      <c r="AKK6682" s="88"/>
      <c r="AKL6682" s="88"/>
      <c r="AKM6682" s="88"/>
      <c r="AKN6682" s="88"/>
      <c r="AKO6682" s="88"/>
      <c r="AKP6682" s="88"/>
      <c r="AKQ6682" s="88"/>
      <c r="AKR6682" s="88"/>
      <c r="AKS6682" s="88"/>
      <c r="AKT6682" s="88"/>
      <c r="AKU6682" s="88"/>
      <c r="AKV6682" s="88"/>
      <c r="AKW6682" s="88"/>
      <c r="AKX6682" s="88"/>
      <c r="AKY6682" s="88"/>
      <c r="AKZ6682" s="88"/>
      <c r="ALA6682" s="88"/>
      <c r="ALB6682" s="88"/>
      <c r="ALC6682" s="88"/>
      <c r="ALD6682" s="88"/>
      <c r="ALE6682" s="88"/>
      <c r="ALF6682" s="88"/>
      <c r="ALG6682" s="88"/>
      <c r="ALH6682" s="88"/>
      <c r="ALI6682" s="88"/>
      <c r="ALJ6682" s="88"/>
      <c r="ALK6682" s="88"/>
      <c r="ALL6682" s="88"/>
      <c r="ALM6682" s="88"/>
      <c r="ALN6682" s="88"/>
      <c r="ALO6682" s="88"/>
      <c r="ALP6682" s="88"/>
      <c r="ALQ6682" s="88"/>
      <c r="ALR6682" s="88"/>
      <c r="ALS6682" s="88"/>
      <c r="ALT6682" s="88"/>
      <c r="ALU6682" s="88"/>
      <c r="ALV6682" s="88"/>
      <c r="ALW6682" s="88"/>
      <c r="ALX6682" s="88"/>
      <c r="ALY6682" s="88"/>
      <c r="ALZ6682" s="88"/>
      <c r="AMA6682" s="88"/>
      <c r="AMB6682" s="88"/>
      <c r="AMC6682" s="88"/>
      <c r="AMD6682" s="88"/>
      <c r="AME6682" s="88"/>
      <c r="AMF6682" s="88"/>
      <c r="AMG6682" s="88"/>
      <c r="AMH6682" s="88"/>
      <c r="AMI6682" s="88"/>
      <c r="AMJ6682" s="88"/>
      <c r="AMK6682" s="88"/>
      <c r="AML6682" s="88"/>
      <c r="AMM6682" s="88"/>
      <c r="AMN6682" s="88"/>
      <c r="AMO6682" s="88"/>
    </row>
    <row r="6683" spans="1:1029" s="104" customFormat="1" x14ac:dyDescent="0.35">
      <c r="A6683" s="21">
        <v>10141103</v>
      </c>
      <c r="B6683" s="117" t="s">
        <v>711</v>
      </c>
      <c r="C6683" s="115" t="s">
        <v>710</v>
      </c>
      <c r="D6683" s="21"/>
      <c r="E6683" s="114" t="str">
        <f t="shared" si="1249"/>
        <v xml:space="preserve">TRANSFORMADOR MARCA: ANGOCHE </v>
      </c>
      <c r="F6683" s="57"/>
      <c r="G6683" s="21" t="s">
        <v>709</v>
      </c>
      <c r="H6683" s="21" t="s">
        <v>709</v>
      </c>
      <c r="I6683" s="22"/>
      <c r="J6683" s="57"/>
      <c r="K6683" s="62" t="s">
        <v>708</v>
      </c>
      <c r="L6683" s="57" t="s">
        <v>707</v>
      </c>
      <c r="M6683" s="21" t="s">
        <v>591</v>
      </c>
      <c r="N6683" s="21" t="s">
        <v>376</v>
      </c>
      <c r="O6683" s="21" t="s">
        <v>362</v>
      </c>
      <c r="P6683" s="57">
        <v>3</v>
      </c>
      <c r="Q6683" s="21">
        <v>2017</v>
      </c>
      <c r="R6683" s="21"/>
      <c r="S6683" s="21"/>
      <c r="T6683" s="116">
        <v>991</v>
      </c>
      <c r="U6683" s="111">
        <v>45</v>
      </c>
      <c r="V6683" s="113">
        <f t="shared" si="1250"/>
        <v>991</v>
      </c>
      <c r="W6683" s="113">
        <f t="shared" si="1251"/>
        <v>0</v>
      </c>
      <c r="X6683" s="112">
        <f t="shared" si="1252"/>
        <v>0</v>
      </c>
      <c r="Y6683" s="111"/>
      <c r="Z6683" s="110">
        <f t="shared" si="1248"/>
        <v>45</v>
      </c>
      <c r="AA6683" s="109">
        <f t="shared" si="1253"/>
        <v>49.550000000000004</v>
      </c>
      <c r="AB6683" s="109">
        <f t="shared" si="1254"/>
        <v>49550.000000000007</v>
      </c>
      <c r="AC6683" s="108">
        <f t="shared" si="1255"/>
        <v>941.45</v>
      </c>
      <c r="AD6683" s="107">
        <f t="shared" si="1256"/>
        <v>2.2222222222222223E-2</v>
      </c>
      <c r="AE6683" s="106">
        <f t="shared" si="1257"/>
        <v>20.921111111111113</v>
      </c>
      <c r="AF6683" s="105">
        <f t="shared" si="1258"/>
        <v>20.921111111111113</v>
      </c>
      <c r="AG6683" s="105">
        <f t="shared" si="1259"/>
        <v>970.07888888888886</v>
      </c>
      <c r="AH6683" s="88"/>
      <c r="AI6683" s="88"/>
      <c r="AJ6683" s="88"/>
      <c r="AK6683" s="88"/>
      <c r="AL6683" s="88"/>
      <c r="AM6683" s="88"/>
      <c r="AN6683" s="88"/>
      <c r="AO6683" s="88"/>
      <c r="AP6683" s="88"/>
      <c r="AQ6683" s="88"/>
      <c r="AR6683" s="88"/>
      <c r="AS6683" s="88"/>
      <c r="AT6683" s="88"/>
      <c r="AU6683" s="88"/>
      <c r="AV6683" s="88"/>
      <c r="AW6683" s="88"/>
      <c r="AX6683" s="88"/>
      <c r="AY6683" s="88"/>
      <c r="AZ6683" s="88"/>
      <c r="BA6683" s="88"/>
      <c r="BB6683" s="88"/>
      <c r="BC6683" s="88"/>
      <c r="BD6683" s="88"/>
      <c r="BE6683" s="88"/>
      <c r="BF6683" s="88"/>
      <c r="BG6683" s="88"/>
      <c r="BH6683" s="88"/>
      <c r="BI6683" s="88"/>
      <c r="BJ6683" s="88"/>
      <c r="BK6683" s="88"/>
      <c r="BL6683" s="88"/>
      <c r="BM6683" s="88"/>
      <c r="BN6683" s="88"/>
      <c r="BO6683" s="88"/>
      <c r="BP6683" s="88"/>
      <c r="BQ6683" s="88"/>
      <c r="BR6683" s="88"/>
      <c r="BS6683" s="88"/>
      <c r="BT6683" s="88"/>
      <c r="BU6683" s="88"/>
      <c r="BV6683" s="88"/>
      <c r="BW6683" s="88"/>
      <c r="BX6683" s="88"/>
      <c r="BY6683" s="88"/>
      <c r="BZ6683" s="88"/>
      <c r="CA6683" s="88"/>
      <c r="CB6683" s="88"/>
      <c r="CC6683" s="88"/>
      <c r="CD6683" s="88"/>
      <c r="CE6683" s="88"/>
      <c r="CF6683" s="88"/>
      <c r="CG6683" s="88"/>
      <c r="CH6683" s="88"/>
      <c r="CI6683" s="88"/>
      <c r="CJ6683" s="88"/>
      <c r="CK6683" s="88"/>
      <c r="CL6683" s="88"/>
      <c r="CM6683" s="88"/>
      <c r="CN6683" s="88"/>
      <c r="CO6683" s="88"/>
      <c r="CP6683" s="88"/>
      <c r="CQ6683" s="88"/>
      <c r="CR6683" s="88"/>
      <c r="CS6683" s="88"/>
      <c r="CT6683" s="88"/>
      <c r="CU6683" s="88"/>
      <c r="CV6683" s="88"/>
      <c r="CW6683" s="88"/>
      <c r="CX6683" s="88"/>
      <c r="CY6683" s="88"/>
      <c r="CZ6683" s="88"/>
      <c r="DA6683" s="88"/>
      <c r="DB6683" s="88"/>
      <c r="DC6683" s="88"/>
      <c r="DD6683" s="88"/>
      <c r="DE6683" s="88"/>
      <c r="DF6683" s="88"/>
      <c r="DG6683" s="88"/>
      <c r="DH6683" s="88"/>
      <c r="DI6683" s="88"/>
      <c r="DJ6683" s="88"/>
      <c r="DK6683" s="88"/>
      <c r="DL6683" s="88"/>
      <c r="DM6683" s="88"/>
      <c r="DN6683" s="88"/>
      <c r="DO6683" s="88"/>
      <c r="DP6683" s="88"/>
      <c r="DQ6683" s="88"/>
      <c r="DR6683" s="88"/>
      <c r="DS6683" s="88"/>
      <c r="DT6683" s="88"/>
      <c r="DU6683" s="88"/>
      <c r="DV6683" s="88"/>
      <c r="DW6683" s="88"/>
      <c r="DX6683" s="88"/>
      <c r="DY6683" s="88"/>
      <c r="DZ6683" s="88"/>
      <c r="EA6683" s="88"/>
      <c r="EB6683" s="88"/>
      <c r="EC6683" s="88"/>
      <c r="ED6683" s="88"/>
      <c r="EE6683" s="88"/>
      <c r="EF6683" s="88"/>
      <c r="EG6683" s="88"/>
      <c r="EH6683" s="88"/>
      <c r="EI6683" s="88"/>
      <c r="EJ6683" s="88"/>
      <c r="EK6683" s="88"/>
      <c r="EL6683" s="88"/>
      <c r="EM6683" s="88"/>
      <c r="EN6683" s="88"/>
      <c r="EO6683" s="88"/>
      <c r="EP6683" s="88"/>
      <c r="EQ6683" s="88"/>
      <c r="ER6683" s="88"/>
      <c r="ES6683" s="88"/>
      <c r="ET6683" s="88"/>
      <c r="EU6683" s="88"/>
      <c r="EV6683" s="88"/>
      <c r="EW6683" s="88"/>
      <c r="EX6683" s="88"/>
      <c r="EY6683" s="88"/>
      <c r="EZ6683" s="88"/>
      <c r="FA6683" s="88"/>
      <c r="FB6683" s="88"/>
      <c r="FC6683" s="88"/>
      <c r="FD6683" s="88"/>
      <c r="FE6683" s="88"/>
      <c r="FF6683" s="88"/>
      <c r="FG6683" s="88"/>
      <c r="FH6683" s="88"/>
      <c r="FI6683" s="88"/>
      <c r="FJ6683" s="88"/>
      <c r="FK6683" s="88"/>
      <c r="FL6683" s="88"/>
      <c r="FM6683" s="88"/>
      <c r="FN6683" s="88"/>
      <c r="FO6683" s="88"/>
      <c r="FP6683" s="88"/>
      <c r="FQ6683" s="88"/>
      <c r="FR6683" s="88"/>
      <c r="FS6683" s="88"/>
      <c r="FT6683" s="88"/>
      <c r="FU6683" s="88"/>
      <c r="FV6683" s="88"/>
      <c r="FW6683" s="88"/>
      <c r="FX6683" s="88"/>
      <c r="FY6683" s="88"/>
      <c r="FZ6683" s="88"/>
      <c r="GA6683" s="88"/>
      <c r="GB6683" s="88"/>
      <c r="GC6683" s="88"/>
      <c r="GD6683" s="88"/>
      <c r="GE6683" s="88"/>
      <c r="GF6683" s="88"/>
      <c r="GG6683" s="88"/>
      <c r="GH6683" s="88"/>
      <c r="GI6683" s="88"/>
      <c r="GJ6683" s="88"/>
      <c r="GK6683" s="88"/>
      <c r="GL6683" s="88"/>
      <c r="GM6683" s="88"/>
      <c r="GN6683" s="88"/>
      <c r="GO6683" s="88"/>
      <c r="GP6683" s="88"/>
      <c r="GQ6683" s="88"/>
      <c r="GR6683" s="88"/>
      <c r="GS6683" s="88"/>
      <c r="GT6683" s="88"/>
      <c r="GU6683" s="88"/>
      <c r="GV6683" s="88"/>
      <c r="GW6683" s="88"/>
      <c r="GX6683" s="88"/>
      <c r="GY6683" s="88"/>
      <c r="GZ6683" s="88"/>
      <c r="HA6683" s="88"/>
      <c r="HB6683" s="88"/>
      <c r="HC6683" s="88"/>
      <c r="HD6683" s="88"/>
      <c r="HE6683" s="88"/>
      <c r="HF6683" s="88"/>
      <c r="HG6683" s="88"/>
      <c r="HH6683" s="88"/>
      <c r="HI6683" s="88"/>
      <c r="HJ6683" s="88"/>
      <c r="HK6683" s="88"/>
      <c r="HL6683" s="88"/>
      <c r="HM6683" s="88"/>
      <c r="HN6683" s="88"/>
      <c r="HO6683" s="88"/>
      <c r="HP6683" s="88"/>
      <c r="HQ6683" s="88"/>
      <c r="HR6683" s="88"/>
      <c r="HS6683" s="88"/>
      <c r="HT6683" s="88"/>
      <c r="HU6683" s="88"/>
      <c r="HV6683" s="88"/>
      <c r="HW6683" s="88"/>
      <c r="HX6683" s="88"/>
      <c r="HY6683" s="88"/>
      <c r="HZ6683" s="88"/>
      <c r="IA6683" s="88"/>
      <c r="IB6683" s="88"/>
      <c r="IC6683" s="88"/>
      <c r="ID6683" s="88"/>
      <c r="IE6683" s="88"/>
      <c r="IF6683" s="88"/>
      <c r="IG6683" s="88"/>
      <c r="IH6683" s="88"/>
      <c r="II6683" s="88"/>
      <c r="IJ6683" s="88"/>
      <c r="IK6683" s="88"/>
      <c r="IL6683" s="88"/>
      <c r="IM6683" s="88"/>
      <c r="IN6683" s="88"/>
      <c r="IO6683" s="88"/>
      <c r="IP6683" s="88"/>
      <c r="IQ6683" s="88"/>
      <c r="IR6683" s="88"/>
      <c r="IS6683" s="88"/>
      <c r="IT6683" s="88"/>
      <c r="IU6683" s="88"/>
      <c r="IV6683" s="88"/>
      <c r="IW6683" s="88"/>
      <c r="IX6683" s="88"/>
      <c r="IY6683" s="88"/>
      <c r="IZ6683" s="88"/>
      <c r="JA6683" s="88"/>
      <c r="JB6683" s="88"/>
      <c r="JC6683" s="88"/>
      <c r="JD6683" s="88"/>
      <c r="JE6683" s="88"/>
      <c r="JF6683" s="88"/>
      <c r="JG6683" s="88"/>
      <c r="JH6683" s="88"/>
      <c r="JI6683" s="88"/>
      <c r="JJ6683" s="88"/>
      <c r="JK6683" s="88"/>
      <c r="JL6683" s="88"/>
      <c r="JM6683" s="88"/>
      <c r="JN6683" s="88"/>
      <c r="JO6683" s="88"/>
      <c r="JP6683" s="88"/>
      <c r="JQ6683" s="88"/>
      <c r="JR6683" s="88"/>
      <c r="JS6683" s="88"/>
      <c r="JT6683" s="88"/>
      <c r="JU6683" s="88"/>
      <c r="JV6683" s="88"/>
      <c r="JW6683" s="88"/>
      <c r="JX6683" s="88"/>
      <c r="JY6683" s="88"/>
      <c r="JZ6683" s="88"/>
      <c r="KA6683" s="88"/>
      <c r="KB6683" s="88"/>
      <c r="KC6683" s="88"/>
      <c r="KD6683" s="88"/>
      <c r="KE6683" s="88"/>
      <c r="KF6683" s="88"/>
      <c r="KG6683" s="88"/>
      <c r="KH6683" s="88"/>
      <c r="KI6683" s="88"/>
      <c r="KJ6683" s="88"/>
      <c r="KK6683" s="88"/>
      <c r="KL6683" s="88"/>
      <c r="KM6683" s="88"/>
      <c r="KN6683" s="88"/>
      <c r="KO6683" s="88"/>
      <c r="KP6683" s="88"/>
      <c r="KQ6683" s="88"/>
      <c r="KR6683" s="88"/>
      <c r="KS6683" s="88"/>
      <c r="KT6683" s="88"/>
      <c r="KU6683" s="88"/>
      <c r="KV6683" s="88"/>
      <c r="KW6683" s="88"/>
      <c r="KX6683" s="88"/>
      <c r="KY6683" s="88"/>
      <c r="KZ6683" s="88"/>
      <c r="LA6683" s="88"/>
      <c r="LB6683" s="88"/>
      <c r="LC6683" s="88"/>
      <c r="LD6683" s="88"/>
      <c r="LE6683" s="88"/>
      <c r="LF6683" s="88"/>
      <c r="LG6683" s="88"/>
      <c r="LH6683" s="88"/>
      <c r="LI6683" s="88"/>
      <c r="LJ6683" s="88"/>
      <c r="LK6683" s="88"/>
      <c r="LL6683" s="88"/>
      <c r="LM6683" s="88"/>
      <c r="LN6683" s="88"/>
      <c r="LO6683" s="88"/>
      <c r="LP6683" s="88"/>
      <c r="LQ6683" s="88"/>
      <c r="LR6683" s="88"/>
      <c r="LS6683" s="88"/>
      <c r="LT6683" s="88"/>
      <c r="LU6683" s="88"/>
      <c r="LV6683" s="88"/>
      <c r="LW6683" s="88"/>
      <c r="LX6683" s="88"/>
      <c r="LY6683" s="88"/>
      <c r="LZ6683" s="88"/>
      <c r="MA6683" s="88"/>
      <c r="MB6683" s="88"/>
      <c r="MC6683" s="88"/>
      <c r="MD6683" s="88"/>
      <c r="ME6683" s="88"/>
      <c r="MF6683" s="88"/>
      <c r="MG6683" s="88"/>
      <c r="MH6683" s="88"/>
      <c r="MI6683" s="88"/>
      <c r="MJ6683" s="88"/>
      <c r="MK6683" s="88"/>
      <c r="ML6683" s="88"/>
      <c r="MM6683" s="88"/>
      <c r="MN6683" s="88"/>
      <c r="MO6683" s="88"/>
      <c r="MP6683" s="88"/>
      <c r="MQ6683" s="88"/>
      <c r="MR6683" s="88"/>
      <c r="MS6683" s="88"/>
      <c r="MT6683" s="88"/>
      <c r="MU6683" s="88"/>
      <c r="MV6683" s="88"/>
      <c r="MW6683" s="88"/>
      <c r="MX6683" s="88"/>
      <c r="MY6683" s="88"/>
      <c r="MZ6683" s="88"/>
      <c r="NA6683" s="88"/>
      <c r="NB6683" s="88"/>
      <c r="NC6683" s="88"/>
      <c r="ND6683" s="88"/>
      <c r="NE6683" s="88"/>
      <c r="NF6683" s="88"/>
      <c r="NG6683" s="88"/>
      <c r="NH6683" s="88"/>
      <c r="NI6683" s="88"/>
      <c r="NJ6683" s="88"/>
      <c r="NK6683" s="88"/>
      <c r="NL6683" s="88"/>
      <c r="NM6683" s="88"/>
      <c r="NN6683" s="88"/>
      <c r="NO6683" s="88"/>
      <c r="NP6683" s="88"/>
      <c r="NQ6683" s="88"/>
      <c r="NR6683" s="88"/>
      <c r="NS6683" s="88"/>
      <c r="NT6683" s="88"/>
      <c r="NU6683" s="88"/>
      <c r="NV6683" s="88"/>
      <c r="NW6683" s="88"/>
      <c r="NX6683" s="88"/>
      <c r="NY6683" s="88"/>
      <c r="NZ6683" s="88"/>
      <c r="OA6683" s="88"/>
      <c r="OB6683" s="88"/>
      <c r="OC6683" s="88"/>
      <c r="OD6683" s="88"/>
      <c r="OE6683" s="88"/>
      <c r="OF6683" s="88"/>
      <c r="OG6683" s="88"/>
      <c r="OH6683" s="88"/>
      <c r="OI6683" s="88"/>
      <c r="OJ6683" s="88"/>
      <c r="OK6683" s="88"/>
      <c r="OL6683" s="88"/>
      <c r="OM6683" s="88"/>
      <c r="ON6683" s="88"/>
      <c r="OO6683" s="88"/>
      <c r="OP6683" s="88"/>
      <c r="OQ6683" s="88"/>
      <c r="OR6683" s="88"/>
      <c r="OS6683" s="88"/>
      <c r="OT6683" s="88"/>
      <c r="OU6683" s="88"/>
      <c r="OV6683" s="88"/>
      <c r="OW6683" s="88"/>
      <c r="OX6683" s="88"/>
      <c r="OY6683" s="88"/>
      <c r="OZ6683" s="88"/>
      <c r="PA6683" s="88"/>
      <c r="PB6683" s="88"/>
      <c r="PC6683" s="88"/>
      <c r="PD6683" s="88"/>
      <c r="PE6683" s="88"/>
      <c r="PF6683" s="88"/>
      <c r="PG6683" s="88"/>
      <c r="PH6683" s="88"/>
      <c r="PI6683" s="88"/>
      <c r="PJ6683" s="88"/>
      <c r="PK6683" s="88"/>
      <c r="PL6683" s="88"/>
      <c r="PM6683" s="88"/>
      <c r="PN6683" s="88"/>
      <c r="PO6683" s="88"/>
      <c r="PP6683" s="88"/>
      <c r="PQ6683" s="88"/>
      <c r="PR6683" s="88"/>
      <c r="PS6683" s="88"/>
      <c r="PT6683" s="88"/>
      <c r="PU6683" s="88"/>
      <c r="PV6683" s="88"/>
      <c r="PW6683" s="88"/>
      <c r="PX6683" s="88"/>
      <c r="PY6683" s="88"/>
      <c r="PZ6683" s="88"/>
      <c r="QA6683" s="88"/>
      <c r="QB6683" s="88"/>
      <c r="QC6683" s="88"/>
      <c r="QD6683" s="88"/>
      <c r="QE6683" s="88"/>
      <c r="QF6683" s="88"/>
      <c r="QG6683" s="88"/>
      <c r="QH6683" s="88"/>
      <c r="QI6683" s="88"/>
      <c r="QJ6683" s="88"/>
      <c r="QK6683" s="88"/>
      <c r="QL6683" s="88"/>
      <c r="QM6683" s="88"/>
      <c r="QN6683" s="88"/>
      <c r="QO6683" s="88"/>
      <c r="QP6683" s="88"/>
      <c r="QQ6683" s="88"/>
      <c r="QR6683" s="88"/>
      <c r="QS6683" s="88"/>
      <c r="QT6683" s="88"/>
      <c r="QU6683" s="88"/>
      <c r="QV6683" s="88"/>
      <c r="QW6683" s="88"/>
      <c r="QX6683" s="88"/>
      <c r="QY6683" s="88"/>
      <c r="QZ6683" s="88"/>
      <c r="RA6683" s="88"/>
      <c r="RB6683" s="88"/>
      <c r="RC6683" s="88"/>
      <c r="RD6683" s="88"/>
      <c r="RE6683" s="88"/>
      <c r="RF6683" s="88"/>
      <c r="RG6683" s="88"/>
      <c r="RH6683" s="88"/>
      <c r="RI6683" s="88"/>
      <c r="RJ6683" s="88"/>
      <c r="RK6683" s="88"/>
      <c r="RL6683" s="88"/>
      <c r="RM6683" s="88"/>
      <c r="RN6683" s="88"/>
      <c r="RO6683" s="88"/>
      <c r="RP6683" s="88"/>
      <c r="RQ6683" s="88"/>
      <c r="RR6683" s="88"/>
      <c r="RS6683" s="88"/>
      <c r="RT6683" s="88"/>
      <c r="RU6683" s="88"/>
      <c r="RV6683" s="88"/>
      <c r="RW6683" s="88"/>
      <c r="RX6683" s="88"/>
      <c r="RY6683" s="88"/>
      <c r="RZ6683" s="88"/>
      <c r="SA6683" s="88"/>
      <c r="SB6683" s="88"/>
      <c r="SC6683" s="88"/>
      <c r="SD6683" s="88"/>
      <c r="SE6683" s="88"/>
      <c r="SF6683" s="88"/>
      <c r="SG6683" s="88"/>
      <c r="SH6683" s="88"/>
      <c r="SI6683" s="88"/>
      <c r="SJ6683" s="88"/>
      <c r="SK6683" s="88"/>
      <c r="SL6683" s="88"/>
      <c r="SM6683" s="88"/>
      <c r="SN6683" s="88"/>
      <c r="SO6683" s="88"/>
      <c r="SP6683" s="88"/>
      <c r="SQ6683" s="88"/>
      <c r="SR6683" s="88"/>
      <c r="SS6683" s="88"/>
      <c r="ST6683" s="88"/>
      <c r="SU6683" s="88"/>
      <c r="SV6683" s="88"/>
      <c r="SW6683" s="88"/>
      <c r="SX6683" s="88"/>
      <c r="SY6683" s="88"/>
      <c r="SZ6683" s="88"/>
      <c r="TA6683" s="88"/>
      <c r="TB6683" s="88"/>
      <c r="TC6683" s="88"/>
      <c r="TD6683" s="88"/>
      <c r="TE6683" s="88"/>
      <c r="TF6683" s="88"/>
      <c r="TG6683" s="88"/>
      <c r="TH6683" s="88"/>
      <c r="TI6683" s="88"/>
      <c r="TJ6683" s="88"/>
      <c r="TK6683" s="88"/>
      <c r="TL6683" s="88"/>
      <c r="TM6683" s="88"/>
      <c r="TN6683" s="88"/>
      <c r="TO6683" s="88"/>
      <c r="TP6683" s="88"/>
      <c r="TQ6683" s="88"/>
      <c r="TR6683" s="88"/>
      <c r="TS6683" s="88"/>
      <c r="TT6683" s="88"/>
      <c r="TU6683" s="88"/>
      <c r="TV6683" s="88"/>
      <c r="TW6683" s="88"/>
      <c r="TX6683" s="88"/>
      <c r="TY6683" s="88"/>
      <c r="TZ6683" s="88"/>
      <c r="UA6683" s="88"/>
      <c r="UB6683" s="88"/>
      <c r="UC6683" s="88"/>
      <c r="UD6683" s="88"/>
      <c r="UE6683" s="88"/>
      <c r="UF6683" s="88"/>
      <c r="UG6683" s="88"/>
      <c r="UH6683" s="88"/>
      <c r="UI6683" s="88"/>
      <c r="UJ6683" s="88"/>
      <c r="UK6683" s="88"/>
      <c r="UL6683" s="88"/>
      <c r="UM6683" s="88"/>
      <c r="UN6683" s="88"/>
      <c r="UO6683" s="88"/>
      <c r="UP6683" s="88"/>
      <c r="UQ6683" s="88"/>
      <c r="UR6683" s="88"/>
      <c r="US6683" s="88"/>
      <c r="UT6683" s="88"/>
      <c r="UU6683" s="88"/>
      <c r="UV6683" s="88"/>
      <c r="UW6683" s="88"/>
      <c r="UX6683" s="88"/>
      <c r="UY6683" s="88"/>
      <c r="UZ6683" s="88"/>
      <c r="VA6683" s="88"/>
      <c r="VB6683" s="88"/>
      <c r="VC6683" s="88"/>
      <c r="VD6683" s="88"/>
      <c r="VE6683" s="88"/>
      <c r="VF6683" s="88"/>
      <c r="VG6683" s="88"/>
      <c r="VH6683" s="88"/>
      <c r="VI6683" s="88"/>
      <c r="VJ6683" s="88"/>
      <c r="VK6683" s="88"/>
      <c r="VL6683" s="88"/>
      <c r="VM6683" s="88"/>
      <c r="VN6683" s="88"/>
      <c r="VO6683" s="88"/>
      <c r="VP6683" s="88"/>
      <c r="VQ6683" s="88"/>
      <c r="VR6683" s="88"/>
      <c r="VS6683" s="88"/>
      <c r="VT6683" s="88"/>
      <c r="VU6683" s="88"/>
      <c r="VV6683" s="88"/>
      <c r="VW6683" s="88"/>
      <c r="VX6683" s="88"/>
      <c r="VY6683" s="88"/>
      <c r="VZ6683" s="88"/>
      <c r="WA6683" s="88"/>
      <c r="WB6683" s="88"/>
      <c r="WC6683" s="88"/>
      <c r="WD6683" s="88"/>
      <c r="WE6683" s="88"/>
      <c r="WF6683" s="88"/>
      <c r="WG6683" s="88"/>
      <c r="WH6683" s="88"/>
      <c r="WI6683" s="88"/>
      <c r="WJ6683" s="88"/>
      <c r="WK6683" s="88"/>
      <c r="WL6683" s="88"/>
      <c r="WM6683" s="88"/>
      <c r="WN6683" s="88"/>
      <c r="WO6683" s="88"/>
      <c r="WP6683" s="88"/>
      <c r="WQ6683" s="88"/>
      <c r="WR6683" s="88"/>
      <c r="WS6683" s="88"/>
      <c r="WT6683" s="88"/>
      <c r="WU6683" s="88"/>
      <c r="WV6683" s="88"/>
      <c r="WW6683" s="88"/>
      <c r="WX6683" s="88"/>
      <c r="WY6683" s="88"/>
      <c r="WZ6683" s="88"/>
      <c r="XA6683" s="88"/>
      <c r="XB6683" s="88"/>
      <c r="XC6683" s="88"/>
      <c r="XD6683" s="88"/>
      <c r="XE6683" s="88"/>
      <c r="XF6683" s="88"/>
      <c r="XG6683" s="88"/>
      <c r="XH6683" s="88"/>
      <c r="XI6683" s="88"/>
      <c r="XJ6683" s="88"/>
      <c r="XK6683" s="88"/>
      <c r="XL6683" s="88"/>
      <c r="XM6683" s="88"/>
      <c r="XN6683" s="88"/>
      <c r="XO6683" s="88"/>
      <c r="XP6683" s="88"/>
      <c r="XQ6683" s="88"/>
      <c r="XR6683" s="88"/>
      <c r="XS6683" s="88"/>
      <c r="XT6683" s="88"/>
      <c r="XU6683" s="88"/>
      <c r="XV6683" s="88"/>
      <c r="XW6683" s="88"/>
      <c r="XX6683" s="88"/>
      <c r="XY6683" s="88"/>
      <c r="XZ6683" s="88"/>
      <c r="YA6683" s="88"/>
      <c r="YB6683" s="88"/>
      <c r="YC6683" s="88"/>
      <c r="YD6683" s="88"/>
      <c r="YE6683" s="88"/>
      <c r="YF6683" s="88"/>
      <c r="YG6683" s="88"/>
      <c r="YH6683" s="88"/>
      <c r="YI6683" s="88"/>
      <c r="YJ6683" s="88"/>
      <c r="YK6683" s="88"/>
      <c r="YL6683" s="88"/>
      <c r="YM6683" s="88"/>
      <c r="YN6683" s="88"/>
      <c r="YO6683" s="88"/>
      <c r="YP6683" s="88"/>
      <c r="YQ6683" s="88"/>
      <c r="YR6683" s="88"/>
      <c r="YS6683" s="88"/>
      <c r="YT6683" s="88"/>
      <c r="YU6683" s="88"/>
      <c r="YV6683" s="88"/>
      <c r="YW6683" s="88"/>
      <c r="YX6683" s="88"/>
      <c r="YY6683" s="88"/>
      <c r="YZ6683" s="88"/>
      <c r="ZA6683" s="88"/>
      <c r="ZB6683" s="88"/>
      <c r="ZC6683" s="88"/>
      <c r="ZD6683" s="88"/>
      <c r="ZE6683" s="88"/>
      <c r="ZF6683" s="88"/>
      <c r="ZG6683" s="88"/>
      <c r="ZH6683" s="88"/>
      <c r="ZI6683" s="88"/>
      <c r="ZJ6683" s="88"/>
      <c r="ZK6683" s="88"/>
      <c r="ZL6683" s="88"/>
      <c r="ZM6683" s="88"/>
      <c r="ZN6683" s="88"/>
      <c r="ZO6683" s="88"/>
      <c r="ZP6683" s="88"/>
      <c r="ZQ6683" s="88"/>
      <c r="ZR6683" s="88"/>
      <c r="ZS6683" s="88"/>
      <c r="ZT6683" s="88"/>
      <c r="ZU6683" s="88"/>
      <c r="ZV6683" s="88"/>
      <c r="ZW6683" s="88"/>
      <c r="ZX6683" s="88"/>
      <c r="ZY6683" s="88"/>
      <c r="ZZ6683" s="88"/>
      <c r="AAA6683" s="88"/>
      <c r="AAB6683" s="88"/>
      <c r="AAC6683" s="88"/>
      <c r="AAD6683" s="88"/>
      <c r="AAE6683" s="88"/>
      <c r="AAF6683" s="88"/>
      <c r="AAG6683" s="88"/>
      <c r="AAH6683" s="88"/>
      <c r="AAI6683" s="88"/>
      <c r="AAJ6683" s="88"/>
      <c r="AAK6683" s="88"/>
      <c r="AAL6683" s="88"/>
      <c r="AAM6683" s="88"/>
      <c r="AAN6683" s="88"/>
      <c r="AAO6683" s="88"/>
      <c r="AAP6683" s="88"/>
      <c r="AAQ6683" s="88"/>
      <c r="AAR6683" s="88"/>
      <c r="AAS6683" s="88"/>
      <c r="AAT6683" s="88"/>
      <c r="AAU6683" s="88"/>
      <c r="AAV6683" s="88"/>
      <c r="AAW6683" s="88"/>
      <c r="AAX6683" s="88"/>
      <c r="AAY6683" s="88"/>
      <c r="AAZ6683" s="88"/>
      <c r="ABA6683" s="88"/>
      <c r="ABB6683" s="88"/>
      <c r="ABC6683" s="88"/>
      <c r="ABD6683" s="88"/>
      <c r="ABE6683" s="88"/>
      <c r="ABF6683" s="88"/>
      <c r="ABG6683" s="88"/>
      <c r="ABH6683" s="88"/>
      <c r="ABI6683" s="88"/>
      <c r="ABJ6683" s="88"/>
      <c r="ABK6683" s="88"/>
      <c r="ABL6683" s="88"/>
      <c r="ABM6683" s="88"/>
      <c r="ABN6683" s="88"/>
      <c r="ABO6683" s="88"/>
      <c r="ABP6683" s="88"/>
      <c r="ABQ6683" s="88"/>
      <c r="ABR6683" s="88"/>
      <c r="ABS6683" s="88"/>
      <c r="ABT6683" s="88"/>
      <c r="ABU6683" s="88"/>
      <c r="ABV6683" s="88"/>
      <c r="ABW6683" s="88"/>
      <c r="ABX6683" s="88"/>
      <c r="ABY6683" s="88"/>
      <c r="ABZ6683" s="88"/>
      <c r="ACA6683" s="88"/>
      <c r="ACB6683" s="88"/>
      <c r="ACC6683" s="88"/>
      <c r="ACD6683" s="88"/>
      <c r="ACE6683" s="88"/>
      <c r="ACF6683" s="88"/>
      <c r="ACG6683" s="88"/>
      <c r="ACH6683" s="88"/>
      <c r="ACI6683" s="88"/>
      <c r="ACJ6683" s="88"/>
      <c r="ACK6683" s="88"/>
      <c r="ACL6683" s="88"/>
      <c r="ACM6683" s="88"/>
      <c r="ACN6683" s="88"/>
      <c r="ACO6683" s="88"/>
      <c r="ACP6683" s="88"/>
      <c r="ACQ6683" s="88"/>
      <c r="ACR6683" s="88"/>
      <c r="ACS6683" s="88"/>
      <c r="ACT6683" s="88"/>
      <c r="ACU6683" s="88"/>
      <c r="ACV6683" s="88"/>
      <c r="ACW6683" s="88"/>
      <c r="ACX6683" s="88"/>
      <c r="ACY6683" s="88"/>
      <c r="ACZ6683" s="88"/>
      <c r="ADA6683" s="88"/>
      <c r="ADB6683" s="88"/>
      <c r="ADC6683" s="88"/>
      <c r="ADD6683" s="88"/>
      <c r="ADE6683" s="88"/>
      <c r="ADF6683" s="88"/>
      <c r="ADG6683" s="88"/>
      <c r="ADH6683" s="88"/>
      <c r="ADI6683" s="88"/>
      <c r="ADJ6683" s="88"/>
      <c r="ADK6683" s="88"/>
      <c r="ADL6683" s="88"/>
      <c r="ADM6683" s="88"/>
      <c r="ADN6683" s="88"/>
      <c r="ADO6683" s="88"/>
      <c r="ADP6683" s="88"/>
      <c r="ADQ6683" s="88"/>
      <c r="ADR6683" s="88"/>
      <c r="ADS6683" s="88"/>
      <c r="ADT6683" s="88"/>
      <c r="ADU6683" s="88"/>
      <c r="ADV6683" s="88"/>
      <c r="ADW6683" s="88"/>
      <c r="ADX6683" s="88"/>
      <c r="ADY6683" s="88"/>
      <c r="ADZ6683" s="88"/>
      <c r="AEA6683" s="88"/>
      <c r="AEB6683" s="88"/>
      <c r="AEC6683" s="88"/>
      <c r="AED6683" s="88"/>
      <c r="AEE6683" s="88"/>
      <c r="AEF6683" s="88"/>
      <c r="AEG6683" s="88"/>
      <c r="AEH6683" s="88"/>
      <c r="AEI6683" s="88"/>
      <c r="AEJ6683" s="88"/>
      <c r="AEK6683" s="88"/>
      <c r="AEL6683" s="88"/>
      <c r="AEM6683" s="88"/>
      <c r="AEN6683" s="88"/>
      <c r="AEO6683" s="88"/>
      <c r="AEP6683" s="88"/>
      <c r="AEQ6683" s="88"/>
      <c r="AER6683" s="88"/>
      <c r="AES6683" s="88"/>
      <c r="AET6683" s="88"/>
      <c r="AEU6683" s="88"/>
      <c r="AEV6683" s="88"/>
      <c r="AEW6683" s="88"/>
      <c r="AEX6683" s="88"/>
      <c r="AEY6683" s="88"/>
      <c r="AEZ6683" s="88"/>
      <c r="AFA6683" s="88"/>
      <c r="AFB6683" s="88"/>
      <c r="AFC6683" s="88"/>
      <c r="AFD6683" s="88"/>
      <c r="AFE6683" s="88"/>
      <c r="AFF6683" s="88"/>
      <c r="AFG6683" s="88"/>
      <c r="AFH6683" s="88"/>
      <c r="AFI6683" s="88"/>
      <c r="AFJ6683" s="88"/>
      <c r="AFK6683" s="88"/>
      <c r="AFL6683" s="88"/>
      <c r="AFM6683" s="88"/>
      <c r="AFN6683" s="88"/>
      <c r="AFO6683" s="88"/>
      <c r="AFP6683" s="88"/>
      <c r="AFQ6683" s="88"/>
      <c r="AFR6683" s="88"/>
      <c r="AFS6683" s="88"/>
      <c r="AFT6683" s="88"/>
      <c r="AFU6683" s="88"/>
      <c r="AFV6683" s="88"/>
      <c r="AFW6683" s="88"/>
      <c r="AFX6683" s="88"/>
      <c r="AFY6683" s="88"/>
      <c r="AFZ6683" s="88"/>
      <c r="AGA6683" s="88"/>
      <c r="AGB6683" s="88"/>
      <c r="AGC6683" s="88"/>
      <c r="AGD6683" s="88"/>
      <c r="AGE6683" s="88"/>
      <c r="AGF6683" s="88"/>
      <c r="AGG6683" s="88"/>
      <c r="AGH6683" s="88"/>
      <c r="AGI6683" s="88"/>
      <c r="AGJ6683" s="88"/>
      <c r="AGK6683" s="88"/>
      <c r="AGL6683" s="88"/>
      <c r="AGM6683" s="88"/>
      <c r="AGN6683" s="88"/>
      <c r="AGO6683" s="88"/>
      <c r="AGP6683" s="88"/>
      <c r="AGQ6683" s="88"/>
      <c r="AGR6683" s="88"/>
      <c r="AGS6683" s="88"/>
      <c r="AGT6683" s="88"/>
      <c r="AGU6683" s="88"/>
      <c r="AGV6683" s="88"/>
      <c r="AGW6683" s="88"/>
      <c r="AGX6683" s="88"/>
      <c r="AGY6683" s="88"/>
      <c r="AGZ6683" s="88"/>
      <c r="AHA6683" s="88"/>
      <c r="AHB6683" s="88"/>
      <c r="AHC6683" s="88"/>
      <c r="AHD6683" s="88"/>
      <c r="AHE6683" s="88"/>
      <c r="AHF6683" s="88"/>
      <c r="AHG6683" s="88"/>
      <c r="AHH6683" s="88"/>
      <c r="AHI6683" s="88"/>
      <c r="AHJ6683" s="88"/>
      <c r="AHK6683" s="88"/>
      <c r="AHL6683" s="88"/>
      <c r="AHM6683" s="88"/>
      <c r="AHN6683" s="88"/>
      <c r="AHO6683" s="88"/>
      <c r="AHP6683" s="88"/>
      <c r="AHQ6683" s="88"/>
      <c r="AHR6683" s="88"/>
      <c r="AHS6683" s="88"/>
      <c r="AHT6683" s="88"/>
      <c r="AHU6683" s="88"/>
      <c r="AHV6683" s="88"/>
      <c r="AHW6683" s="88"/>
      <c r="AHX6683" s="88"/>
      <c r="AHY6683" s="88"/>
      <c r="AHZ6683" s="88"/>
      <c r="AIA6683" s="88"/>
      <c r="AIB6683" s="88"/>
      <c r="AIC6683" s="88"/>
      <c r="AID6683" s="88"/>
      <c r="AIE6683" s="88"/>
      <c r="AIF6683" s="88"/>
      <c r="AIG6683" s="88"/>
      <c r="AIH6683" s="88"/>
      <c r="AII6683" s="88"/>
      <c r="AIJ6683" s="88"/>
      <c r="AIK6683" s="88"/>
      <c r="AIL6683" s="88"/>
      <c r="AIM6683" s="88"/>
      <c r="AIN6683" s="88"/>
      <c r="AIO6683" s="88"/>
      <c r="AIP6683" s="88"/>
      <c r="AIQ6683" s="88"/>
      <c r="AIR6683" s="88"/>
      <c r="AIS6683" s="88"/>
      <c r="AIT6683" s="88"/>
      <c r="AIU6683" s="88"/>
      <c r="AIV6683" s="88"/>
      <c r="AIW6683" s="88"/>
      <c r="AIX6683" s="88"/>
      <c r="AIY6683" s="88"/>
      <c r="AIZ6683" s="88"/>
      <c r="AJA6683" s="88"/>
      <c r="AJB6683" s="88"/>
      <c r="AJC6683" s="88"/>
      <c r="AJD6683" s="88"/>
      <c r="AJE6683" s="88"/>
      <c r="AJF6683" s="88"/>
      <c r="AJG6683" s="88"/>
      <c r="AJH6683" s="88"/>
      <c r="AJI6683" s="88"/>
      <c r="AJJ6683" s="88"/>
      <c r="AJK6683" s="88"/>
      <c r="AJL6683" s="88"/>
      <c r="AJM6683" s="88"/>
      <c r="AJN6683" s="88"/>
      <c r="AJO6683" s="88"/>
      <c r="AJP6683" s="88"/>
      <c r="AJQ6683" s="88"/>
      <c r="AJR6683" s="88"/>
      <c r="AJS6683" s="88"/>
      <c r="AJT6683" s="88"/>
      <c r="AJU6683" s="88"/>
      <c r="AJV6683" s="88"/>
      <c r="AJW6683" s="88"/>
      <c r="AJX6683" s="88"/>
      <c r="AJY6683" s="88"/>
      <c r="AJZ6683" s="88"/>
      <c r="AKA6683" s="88"/>
      <c r="AKB6683" s="88"/>
      <c r="AKC6683" s="88"/>
      <c r="AKD6683" s="88"/>
      <c r="AKE6683" s="88"/>
      <c r="AKF6683" s="88"/>
      <c r="AKG6683" s="88"/>
      <c r="AKH6683" s="88"/>
      <c r="AKI6683" s="88"/>
      <c r="AKJ6683" s="88"/>
      <c r="AKK6683" s="88"/>
      <c r="AKL6683" s="88"/>
      <c r="AKM6683" s="88"/>
      <c r="AKN6683" s="88"/>
      <c r="AKO6683" s="88"/>
      <c r="AKP6683" s="88"/>
      <c r="AKQ6683" s="88"/>
      <c r="AKR6683" s="88"/>
      <c r="AKS6683" s="88"/>
      <c r="AKT6683" s="88"/>
      <c r="AKU6683" s="88"/>
      <c r="AKV6683" s="88"/>
      <c r="AKW6683" s="88"/>
      <c r="AKX6683" s="88"/>
      <c r="AKY6683" s="88"/>
      <c r="AKZ6683" s="88"/>
      <c r="ALA6683" s="88"/>
      <c r="ALB6683" s="88"/>
      <c r="ALC6683" s="88"/>
      <c r="ALD6683" s="88"/>
      <c r="ALE6683" s="88"/>
      <c r="ALF6683" s="88"/>
      <c r="ALG6683" s="88"/>
      <c r="ALH6683" s="88"/>
      <c r="ALI6683" s="88"/>
      <c r="ALJ6683" s="88"/>
      <c r="ALK6683" s="88"/>
      <c r="ALL6683" s="88"/>
      <c r="ALM6683" s="88"/>
      <c r="ALN6683" s="88"/>
      <c r="ALO6683" s="88"/>
      <c r="ALP6683" s="88"/>
      <c r="ALQ6683" s="88"/>
      <c r="ALR6683" s="88"/>
      <c r="ALS6683" s="88"/>
      <c r="ALT6683" s="88"/>
      <c r="ALU6683" s="88"/>
      <c r="ALV6683" s="88"/>
      <c r="ALW6683" s="88"/>
      <c r="ALX6683" s="88"/>
      <c r="ALY6683" s="88"/>
      <c r="ALZ6683" s="88"/>
      <c r="AMA6683" s="88"/>
      <c r="AMB6683" s="88"/>
      <c r="AMC6683" s="88"/>
      <c r="AMD6683" s="88"/>
      <c r="AME6683" s="88"/>
      <c r="AMF6683" s="88"/>
      <c r="AMG6683" s="88"/>
      <c r="AMH6683" s="88"/>
      <c r="AMI6683" s="88"/>
      <c r="AMJ6683" s="88"/>
      <c r="AMK6683" s="88"/>
      <c r="AML6683" s="88"/>
      <c r="AMM6683" s="88"/>
      <c r="AMN6683" s="88"/>
      <c r="AMO6683" s="88"/>
    </row>
    <row r="6684" spans="1:1029" s="104" customFormat="1" x14ac:dyDescent="0.35">
      <c r="A6684" s="21">
        <v>10141103</v>
      </c>
      <c r="B6684" s="117" t="s">
        <v>711</v>
      </c>
      <c r="C6684" s="115" t="s">
        <v>710</v>
      </c>
      <c r="D6684" s="21"/>
      <c r="E6684" s="114" t="str">
        <f t="shared" si="1249"/>
        <v xml:space="preserve">TRANSFORMADOR MARCA: ANGOCHE </v>
      </c>
      <c r="F6684" s="57"/>
      <c r="G6684" s="21" t="s">
        <v>709</v>
      </c>
      <c r="H6684" s="21" t="s">
        <v>709</v>
      </c>
      <c r="I6684" s="22"/>
      <c r="J6684" s="57"/>
      <c r="K6684" s="62" t="s">
        <v>708</v>
      </c>
      <c r="L6684" s="57" t="s">
        <v>707</v>
      </c>
      <c r="M6684" s="21" t="s">
        <v>713</v>
      </c>
      <c r="N6684" s="21" t="s">
        <v>376</v>
      </c>
      <c r="O6684" s="21" t="s">
        <v>362</v>
      </c>
      <c r="P6684" s="57">
        <v>3</v>
      </c>
      <c r="Q6684" s="21">
        <v>2017</v>
      </c>
      <c r="R6684" s="21"/>
      <c r="S6684" s="21"/>
      <c r="T6684" s="116">
        <v>991</v>
      </c>
      <c r="U6684" s="21">
        <v>45</v>
      </c>
      <c r="V6684" s="113">
        <f t="shared" si="1250"/>
        <v>991</v>
      </c>
      <c r="W6684" s="113">
        <f t="shared" si="1251"/>
        <v>0</v>
      </c>
      <c r="X6684" s="112">
        <f t="shared" si="1252"/>
        <v>0</v>
      </c>
      <c r="Y6684" s="111"/>
      <c r="Z6684" s="110">
        <f t="shared" si="1248"/>
        <v>45</v>
      </c>
      <c r="AA6684" s="109">
        <f t="shared" si="1253"/>
        <v>49.550000000000004</v>
      </c>
      <c r="AB6684" s="109">
        <f t="shared" si="1254"/>
        <v>49550.000000000007</v>
      </c>
      <c r="AC6684" s="108">
        <f t="shared" si="1255"/>
        <v>941.45</v>
      </c>
      <c r="AD6684" s="107">
        <f t="shared" si="1256"/>
        <v>2.2222222222222223E-2</v>
      </c>
      <c r="AE6684" s="106">
        <f t="shared" si="1257"/>
        <v>20.921111111111113</v>
      </c>
      <c r="AF6684" s="105">
        <f t="shared" si="1258"/>
        <v>20.921111111111113</v>
      </c>
      <c r="AG6684" s="105">
        <f t="shared" si="1259"/>
        <v>970.07888888888886</v>
      </c>
      <c r="AH6684" s="88"/>
      <c r="AI6684" s="88"/>
      <c r="AJ6684" s="88"/>
      <c r="AK6684" s="88"/>
      <c r="AL6684" s="88"/>
      <c r="AM6684" s="88"/>
      <c r="AN6684" s="88"/>
      <c r="AO6684" s="88"/>
      <c r="AP6684" s="88"/>
      <c r="AQ6684" s="88"/>
      <c r="AR6684" s="88"/>
      <c r="AS6684" s="88"/>
      <c r="AT6684" s="88"/>
      <c r="AU6684" s="88"/>
      <c r="AV6684" s="88"/>
      <c r="AW6684" s="88"/>
      <c r="AX6684" s="88"/>
      <c r="AY6684" s="88"/>
      <c r="AZ6684" s="88"/>
      <c r="BA6684" s="88"/>
      <c r="BB6684" s="88"/>
      <c r="BC6684" s="88"/>
      <c r="BD6684" s="88"/>
      <c r="BE6684" s="88"/>
      <c r="BF6684" s="88"/>
      <c r="BG6684" s="88"/>
      <c r="BH6684" s="88"/>
      <c r="BI6684" s="88"/>
      <c r="BJ6684" s="88"/>
      <c r="BK6684" s="88"/>
      <c r="BL6684" s="88"/>
      <c r="BM6684" s="88"/>
      <c r="BN6684" s="88"/>
      <c r="BO6684" s="88"/>
      <c r="BP6684" s="88"/>
      <c r="BQ6684" s="88"/>
      <c r="BR6684" s="88"/>
      <c r="BS6684" s="88"/>
      <c r="BT6684" s="88"/>
      <c r="BU6684" s="88"/>
      <c r="BV6684" s="88"/>
      <c r="BW6684" s="88"/>
      <c r="BX6684" s="88"/>
      <c r="BY6684" s="88"/>
      <c r="BZ6684" s="88"/>
      <c r="CA6684" s="88"/>
      <c r="CB6684" s="88"/>
      <c r="CC6684" s="88"/>
      <c r="CD6684" s="88"/>
      <c r="CE6684" s="88"/>
      <c r="CF6684" s="88"/>
      <c r="CG6684" s="88"/>
      <c r="CH6684" s="88"/>
      <c r="CI6684" s="88"/>
      <c r="CJ6684" s="88"/>
      <c r="CK6684" s="88"/>
      <c r="CL6684" s="88"/>
      <c r="CM6684" s="88"/>
      <c r="CN6684" s="88"/>
      <c r="CO6684" s="88"/>
      <c r="CP6684" s="88"/>
      <c r="CQ6684" s="88"/>
      <c r="CR6684" s="88"/>
      <c r="CS6684" s="88"/>
      <c r="CT6684" s="88"/>
      <c r="CU6684" s="88"/>
      <c r="CV6684" s="88"/>
      <c r="CW6684" s="88"/>
      <c r="CX6684" s="88"/>
      <c r="CY6684" s="88"/>
      <c r="CZ6684" s="88"/>
      <c r="DA6684" s="88"/>
      <c r="DB6684" s="88"/>
      <c r="DC6684" s="88"/>
      <c r="DD6684" s="88"/>
      <c r="DE6684" s="88"/>
      <c r="DF6684" s="88"/>
      <c r="DG6684" s="88"/>
      <c r="DH6684" s="88"/>
      <c r="DI6684" s="88"/>
      <c r="DJ6684" s="88"/>
      <c r="DK6684" s="88"/>
      <c r="DL6684" s="88"/>
      <c r="DM6684" s="88"/>
      <c r="DN6684" s="88"/>
      <c r="DO6684" s="88"/>
      <c r="DP6684" s="88"/>
      <c r="DQ6684" s="88"/>
      <c r="DR6684" s="88"/>
      <c r="DS6684" s="88"/>
      <c r="DT6684" s="88"/>
      <c r="DU6684" s="88"/>
      <c r="DV6684" s="88"/>
      <c r="DW6684" s="88"/>
      <c r="DX6684" s="88"/>
      <c r="DY6684" s="88"/>
      <c r="DZ6684" s="88"/>
      <c r="EA6684" s="88"/>
      <c r="EB6684" s="88"/>
      <c r="EC6684" s="88"/>
      <c r="ED6684" s="88"/>
      <c r="EE6684" s="88"/>
      <c r="EF6684" s="88"/>
      <c r="EG6684" s="88"/>
      <c r="EH6684" s="88"/>
      <c r="EI6684" s="88"/>
      <c r="EJ6684" s="88"/>
      <c r="EK6684" s="88"/>
      <c r="EL6684" s="88"/>
      <c r="EM6684" s="88"/>
      <c r="EN6684" s="88"/>
      <c r="EO6684" s="88"/>
      <c r="EP6684" s="88"/>
      <c r="EQ6684" s="88"/>
      <c r="ER6684" s="88"/>
      <c r="ES6684" s="88"/>
      <c r="ET6684" s="88"/>
      <c r="EU6684" s="88"/>
      <c r="EV6684" s="88"/>
      <c r="EW6684" s="88"/>
      <c r="EX6684" s="88"/>
      <c r="EY6684" s="88"/>
      <c r="EZ6684" s="88"/>
      <c r="FA6684" s="88"/>
      <c r="FB6684" s="88"/>
      <c r="FC6684" s="88"/>
      <c r="FD6684" s="88"/>
      <c r="FE6684" s="88"/>
      <c r="FF6684" s="88"/>
      <c r="FG6684" s="88"/>
      <c r="FH6684" s="88"/>
      <c r="FI6684" s="88"/>
      <c r="FJ6684" s="88"/>
      <c r="FK6684" s="88"/>
      <c r="FL6684" s="88"/>
      <c r="FM6684" s="88"/>
      <c r="FN6684" s="88"/>
      <c r="FO6684" s="88"/>
      <c r="FP6684" s="88"/>
      <c r="FQ6684" s="88"/>
      <c r="FR6684" s="88"/>
      <c r="FS6684" s="88"/>
      <c r="FT6684" s="88"/>
      <c r="FU6684" s="88"/>
      <c r="FV6684" s="88"/>
      <c r="FW6684" s="88"/>
      <c r="FX6684" s="88"/>
      <c r="FY6684" s="88"/>
      <c r="FZ6684" s="88"/>
      <c r="GA6684" s="88"/>
      <c r="GB6684" s="88"/>
      <c r="GC6684" s="88"/>
      <c r="GD6684" s="88"/>
      <c r="GE6684" s="88"/>
      <c r="GF6684" s="88"/>
      <c r="GG6684" s="88"/>
      <c r="GH6684" s="88"/>
      <c r="GI6684" s="88"/>
      <c r="GJ6684" s="88"/>
      <c r="GK6684" s="88"/>
      <c r="GL6684" s="88"/>
      <c r="GM6684" s="88"/>
      <c r="GN6684" s="88"/>
      <c r="GO6684" s="88"/>
      <c r="GP6684" s="88"/>
      <c r="GQ6684" s="88"/>
      <c r="GR6684" s="88"/>
      <c r="GS6684" s="88"/>
      <c r="GT6684" s="88"/>
      <c r="GU6684" s="88"/>
      <c r="GV6684" s="88"/>
      <c r="GW6684" s="88"/>
      <c r="GX6684" s="88"/>
      <c r="GY6684" s="88"/>
      <c r="GZ6684" s="88"/>
      <c r="HA6684" s="88"/>
      <c r="HB6684" s="88"/>
      <c r="HC6684" s="88"/>
      <c r="HD6684" s="88"/>
      <c r="HE6684" s="88"/>
      <c r="HF6684" s="88"/>
      <c r="HG6684" s="88"/>
      <c r="HH6684" s="88"/>
      <c r="HI6684" s="88"/>
      <c r="HJ6684" s="88"/>
      <c r="HK6684" s="88"/>
      <c r="HL6684" s="88"/>
      <c r="HM6684" s="88"/>
      <c r="HN6684" s="88"/>
      <c r="HO6684" s="88"/>
      <c r="HP6684" s="88"/>
      <c r="HQ6684" s="88"/>
      <c r="HR6684" s="88"/>
      <c r="HS6684" s="88"/>
      <c r="HT6684" s="88"/>
      <c r="HU6684" s="88"/>
      <c r="HV6684" s="88"/>
      <c r="HW6684" s="88"/>
      <c r="HX6684" s="88"/>
      <c r="HY6684" s="88"/>
      <c r="HZ6684" s="88"/>
      <c r="IA6684" s="88"/>
      <c r="IB6684" s="88"/>
      <c r="IC6684" s="88"/>
      <c r="ID6684" s="88"/>
      <c r="IE6684" s="88"/>
      <c r="IF6684" s="88"/>
      <c r="IG6684" s="88"/>
      <c r="IH6684" s="88"/>
      <c r="II6684" s="88"/>
      <c r="IJ6684" s="88"/>
      <c r="IK6684" s="88"/>
      <c r="IL6684" s="88"/>
      <c r="IM6684" s="88"/>
      <c r="IN6684" s="88"/>
      <c r="IO6684" s="88"/>
      <c r="IP6684" s="88"/>
      <c r="IQ6684" s="88"/>
      <c r="IR6684" s="88"/>
      <c r="IS6684" s="88"/>
      <c r="IT6684" s="88"/>
      <c r="IU6684" s="88"/>
      <c r="IV6684" s="88"/>
      <c r="IW6684" s="88"/>
      <c r="IX6684" s="88"/>
      <c r="IY6684" s="88"/>
      <c r="IZ6684" s="88"/>
      <c r="JA6684" s="88"/>
      <c r="JB6684" s="88"/>
      <c r="JC6684" s="88"/>
      <c r="JD6684" s="88"/>
      <c r="JE6684" s="88"/>
      <c r="JF6684" s="88"/>
      <c r="JG6684" s="88"/>
      <c r="JH6684" s="88"/>
      <c r="JI6684" s="88"/>
      <c r="JJ6684" s="88"/>
      <c r="JK6684" s="88"/>
      <c r="JL6684" s="88"/>
      <c r="JM6684" s="88"/>
      <c r="JN6684" s="88"/>
      <c r="JO6684" s="88"/>
      <c r="JP6684" s="88"/>
      <c r="JQ6684" s="88"/>
      <c r="JR6684" s="88"/>
      <c r="JS6684" s="88"/>
      <c r="JT6684" s="88"/>
      <c r="JU6684" s="88"/>
      <c r="JV6684" s="88"/>
      <c r="JW6684" s="88"/>
      <c r="JX6684" s="88"/>
      <c r="JY6684" s="88"/>
      <c r="JZ6684" s="88"/>
      <c r="KA6684" s="88"/>
      <c r="KB6684" s="88"/>
      <c r="KC6684" s="88"/>
      <c r="KD6684" s="88"/>
      <c r="KE6684" s="88"/>
      <c r="KF6684" s="88"/>
      <c r="KG6684" s="88"/>
      <c r="KH6684" s="88"/>
      <c r="KI6684" s="88"/>
      <c r="KJ6684" s="88"/>
      <c r="KK6684" s="88"/>
      <c r="KL6684" s="88"/>
      <c r="KM6684" s="88"/>
      <c r="KN6684" s="88"/>
      <c r="KO6684" s="88"/>
      <c r="KP6684" s="88"/>
      <c r="KQ6684" s="88"/>
      <c r="KR6684" s="88"/>
      <c r="KS6684" s="88"/>
      <c r="KT6684" s="88"/>
      <c r="KU6684" s="88"/>
      <c r="KV6684" s="88"/>
      <c r="KW6684" s="88"/>
      <c r="KX6684" s="88"/>
      <c r="KY6684" s="88"/>
      <c r="KZ6684" s="88"/>
      <c r="LA6684" s="88"/>
      <c r="LB6684" s="88"/>
      <c r="LC6684" s="88"/>
      <c r="LD6684" s="88"/>
      <c r="LE6684" s="88"/>
      <c r="LF6684" s="88"/>
      <c r="LG6684" s="88"/>
      <c r="LH6684" s="88"/>
      <c r="LI6684" s="88"/>
      <c r="LJ6684" s="88"/>
      <c r="LK6684" s="88"/>
      <c r="LL6684" s="88"/>
      <c r="LM6684" s="88"/>
      <c r="LN6684" s="88"/>
      <c r="LO6684" s="88"/>
      <c r="LP6684" s="88"/>
      <c r="LQ6684" s="88"/>
      <c r="LR6684" s="88"/>
      <c r="LS6684" s="88"/>
      <c r="LT6684" s="88"/>
      <c r="LU6684" s="88"/>
      <c r="LV6684" s="88"/>
      <c r="LW6684" s="88"/>
      <c r="LX6684" s="88"/>
      <c r="LY6684" s="88"/>
      <c r="LZ6684" s="88"/>
      <c r="MA6684" s="88"/>
      <c r="MB6684" s="88"/>
      <c r="MC6684" s="88"/>
      <c r="MD6684" s="88"/>
      <c r="ME6684" s="88"/>
      <c r="MF6684" s="88"/>
      <c r="MG6684" s="88"/>
      <c r="MH6684" s="88"/>
      <c r="MI6684" s="88"/>
      <c r="MJ6684" s="88"/>
      <c r="MK6684" s="88"/>
      <c r="ML6684" s="88"/>
      <c r="MM6684" s="88"/>
      <c r="MN6684" s="88"/>
      <c r="MO6684" s="88"/>
      <c r="MP6684" s="88"/>
      <c r="MQ6684" s="88"/>
      <c r="MR6684" s="88"/>
      <c r="MS6684" s="88"/>
      <c r="MT6684" s="88"/>
      <c r="MU6684" s="88"/>
      <c r="MV6684" s="88"/>
      <c r="MW6684" s="88"/>
      <c r="MX6684" s="88"/>
      <c r="MY6684" s="88"/>
      <c r="MZ6684" s="88"/>
      <c r="NA6684" s="88"/>
      <c r="NB6684" s="88"/>
      <c r="NC6684" s="88"/>
      <c r="ND6684" s="88"/>
      <c r="NE6684" s="88"/>
      <c r="NF6684" s="88"/>
      <c r="NG6684" s="88"/>
      <c r="NH6684" s="88"/>
      <c r="NI6684" s="88"/>
      <c r="NJ6684" s="88"/>
      <c r="NK6684" s="88"/>
      <c r="NL6684" s="88"/>
      <c r="NM6684" s="88"/>
      <c r="NN6684" s="88"/>
      <c r="NO6684" s="88"/>
      <c r="NP6684" s="88"/>
      <c r="NQ6684" s="88"/>
      <c r="NR6684" s="88"/>
      <c r="NS6684" s="88"/>
      <c r="NT6684" s="88"/>
      <c r="NU6684" s="88"/>
      <c r="NV6684" s="88"/>
      <c r="NW6684" s="88"/>
      <c r="NX6684" s="88"/>
      <c r="NY6684" s="88"/>
      <c r="NZ6684" s="88"/>
      <c r="OA6684" s="88"/>
      <c r="OB6684" s="88"/>
      <c r="OC6684" s="88"/>
      <c r="OD6684" s="88"/>
      <c r="OE6684" s="88"/>
      <c r="OF6684" s="88"/>
      <c r="OG6684" s="88"/>
      <c r="OH6684" s="88"/>
      <c r="OI6684" s="88"/>
      <c r="OJ6684" s="88"/>
      <c r="OK6684" s="88"/>
      <c r="OL6684" s="88"/>
      <c r="OM6684" s="88"/>
      <c r="ON6684" s="88"/>
      <c r="OO6684" s="88"/>
      <c r="OP6684" s="88"/>
      <c r="OQ6684" s="88"/>
      <c r="OR6684" s="88"/>
      <c r="OS6684" s="88"/>
      <c r="OT6684" s="88"/>
      <c r="OU6684" s="88"/>
      <c r="OV6684" s="88"/>
      <c r="OW6684" s="88"/>
      <c r="OX6684" s="88"/>
      <c r="OY6684" s="88"/>
      <c r="OZ6684" s="88"/>
      <c r="PA6684" s="88"/>
      <c r="PB6684" s="88"/>
      <c r="PC6684" s="88"/>
      <c r="PD6684" s="88"/>
      <c r="PE6684" s="88"/>
      <c r="PF6684" s="88"/>
      <c r="PG6684" s="88"/>
      <c r="PH6684" s="88"/>
      <c r="PI6684" s="88"/>
      <c r="PJ6684" s="88"/>
      <c r="PK6684" s="88"/>
      <c r="PL6684" s="88"/>
      <c r="PM6684" s="88"/>
      <c r="PN6684" s="88"/>
      <c r="PO6684" s="88"/>
      <c r="PP6684" s="88"/>
      <c r="PQ6684" s="88"/>
      <c r="PR6684" s="88"/>
      <c r="PS6684" s="88"/>
      <c r="PT6684" s="88"/>
      <c r="PU6684" s="88"/>
      <c r="PV6684" s="88"/>
      <c r="PW6684" s="88"/>
      <c r="PX6684" s="88"/>
      <c r="PY6684" s="88"/>
      <c r="PZ6684" s="88"/>
      <c r="QA6684" s="88"/>
      <c r="QB6684" s="88"/>
      <c r="QC6684" s="88"/>
      <c r="QD6684" s="88"/>
      <c r="QE6684" s="88"/>
      <c r="QF6684" s="88"/>
      <c r="QG6684" s="88"/>
      <c r="QH6684" s="88"/>
      <c r="QI6684" s="88"/>
      <c r="QJ6684" s="88"/>
      <c r="QK6684" s="88"/>
      <c r="QL6684" s="88"/>
      <c r="QM6684" s="88"/>
      <c r="QN6684" s="88"/>
      <c r="QO6684" s="88"/>
      <c r="QP6684" s="88"/>
      <c r="QQ6684" s="88"/>
      <c r="QR6684" s="88"/>
      <c r="QS6684" s="88"/>
      <c r="QT6684" s="88"/>
      <c r="QU6684" s="88"/>
      <c r="QV6684" s="88"/>
      <c r="QW6684" s="88"/>
      <c r="QX6684" s="88"/>
      <c r="QY6684" s="88"/>
      <c r="QZ6684" s="88"/>
      <c r="RA6684" s="88"/>
      <c r="RB6684" s="88"/>
      <c r="RC6684" s="88"/>
      <c r="RD6684" s="88"/>
      <c r="RE6684" s="88"/>
      <c r="RF6684" s="88"/>
      <c r="RG6684" s="88"/>
      <c r="RH6684" s="88"/>
      <c r="RI6684" s="88"/>
      <c r="RJ6684" s="88"/>
      <c r="RK6684" s="88"/>
      <c r="RL6684" s="88"/>
      <c r="RM6684" s="88"/>
      <c r="RN6684" s="88"/>
      <c r="RO6684" s="88"/>
      <c r="RP6684" s="88"/>
      <c r="RQ6684" s="88"/>
      <c r="RR6684" s="88"/>
      <c r="RS6684" s="88"/>
      <c r="RT6684" s="88"/>
      <c r="RU6684" s="88"/>
      <c r="RV6684" s="88"/>
      <c r="RW6684" s="88"/>
      <c r="RX6684" s="88"/>
      <c r="RY6684" s="88"/>
      <c r="RZ6684" s="88"/>
      <c r="SA6684" s="88"/>
      <c r="SB6684" s="88"/>
      <c r="SC6684" s="88"/>
      <c r="SD6684" s="88"/>
      <c r="SE6684" s="88"/>
      <c r="SF6684" s="88"/>
      <c r="SG6684" s="88"/>
      <c r="SH6684" s="88"/>
      <c r="SI6684" s="88"/>
      <c r="SJ6684" s="88"/>
      <c r="SK6684" s="88"/>
      <c r="SL6684" s="88"/>
      <c r="SM6684" s="88"/>
      <c r="SN6684" s="88"/>
      <c r="SO6684" s="88"/>
      <c r="SP6684" s="88"/>
      <c r="SQ6684" s="88"/>
      <c r="SR6684" s="88"/>
      <c r="SS6684" s="88"/>
      <c r="ST6684" s="88"/>
      <c r="SU6684" s="88"/>
      <c r="SV6684" s="88"/>
      <c r="SW6684" s="88"/>
      <c r="SX6684" s="88"/>
      <c r="SY6684" s="88"/>
      <c r="SZ6684" s="88"/>
      <c r="TA6684" s="88"/>
      <c r="TB6684" s="88"/>
      <c r="TC6684" s="88"/>
      <c r="TD6684" s="88"/>
      <c r="TE6684" s="88"/>
      <c r="TF6684" s="88"/>
      <c r="TG6684" s="88"/>
      <c r="TH6684" s="88"/>
      <c r="TI6684" s="88"/>
      <c r="TJ6684" s="88"/>
      <c r="TK6684" s="88"/>
      <c r="TL6684" s="88"/>
      <c r="TM6684" s="88"/>
      <c r="TN6684" s="88"/>
      <c r="TO6684" s="88"/>
      <c r="TP6684" s="88"/>
      <c r="TQ6684" s="88"/>
      <c r="TR6684" s="88"/>
      <c r="TS6684" s="88"/>
      <c r="TT6684" s="88"/>
      <c r="TU6684" s="88"/>
      <c r="TV6684" s="88"/>
      <c r="TW6684" s="88"/>
      <c r="TX6684" s="88"/>
      <c r="TY6684" s="88"/>
      <c r="TZ6684" s="88"/>
      <c r="UA6684" s="88"/>
      <c r="UB6684" s="88"/>
      <c r="UC6684" s="88"/>
      <c r="UD6684" s="88"/>
      <c r="UE6684" s="88"/>
      <c r="UF6684" s="88"/>
      <c r="UG6684" s="88"/>
      <c r="UH6684" s="88"/>
      <c r="UI6684" s="88"/>
      <c r="UJ6684" s="88"/>
      <c r="UK6684" s="88"/>
      <c r="UL6684" s="88"/>
      <c r="UM6684" s="88"/>
      <c r="UN6684" s="88"/>
      <c r="UO6684" s="88"/>
      <c r="UP6684" s="88"/>
      <c r="UQ6684" s="88"/>
      <c r="UR6684" s="88"/>
      <c r="US6684" s="88"/>
      <c r="UT6684" s="88"/>
      <c r="UU6684" s="88"/>
      <c r="UV6684" s="88"/>
      <c r="UW6684" s="88"/>
      <c r="UX6684" s="88"/>
      <c r="UY6684" s="88"/>
      <c r="UZ6684" s="88"/>
      <c r="VA6684" s="88"/>
      <c r="VB6684" s="88"/>
      <c r="VC6684" s="88"/>
      <c r="VD6684" s="88"/>
      <c r="VE6684" s="88"/>
      <c r="VF6684" s="88"/>
      <c r="VG6684" s="88"/>
      <c r="VH6684" s="88"/>
      <c r="VI6684" s="88"/>
      <c r="VJ6684" s="88"/>
      <c r="VK6684" s="88"/>
      <c r="VL6684" s="88"/>
      <c r="VM6684" s="88"/>
      <c r="VN6684" s="88"/>
      <c r="VO6684" s="88"/>
      <c r="VP6684" s="88"/>
      <c r="VQ6684" s="88"/>
      <c r="VR6684" s="88"/>
      <c r="VS6684" s="88"/>
      <c r="VT6684" s="88"/>
      <c r="VU6684" s="88"/>
      <c r="VV6684" s="88"/>
      <c r="VW6684" s="88"/>
      <c r="VX6684" s="88"/>
      <c r="VY6684" s="88"/>
      <c r="VZ6684" s="88"/>
      <c r="WA6684" s="88"/>
      <c r="WB6684" s="88"/>
      <c r="WC6684" s="88"/>
      <c r="WD6684" s="88"/>
      <c r="WE6684" s="88"/>
      <c r="WF6684" s="88"/>
      <c r="WG6684" s="88"/>
      <c r="WH6684" s="88"/>
      <c r="WI6684" s="88"/>
      <c r="WJ6684" s="88"/>
      <c r="WK6684" s="88"/>
      <c r="WL6684" s="88"/>
      <c r="WM6684" s="88"/>
      <c r="WN6684" s="88"/>
      <c r="WO6684" s="88"/>
      <c r="WP6684" s="88"/>
      <c r="WQ6684" s="88"/>
      <c r="WR6684" s="88"/>
      <c r="WS6684" s="88"/>
      <c r="WT6684" s="88"/>
      <c r="WU6684" s="88"/>
      <c r="WV6684" s="88"/>
      <c r="WW6684" s="88"/>
      <c r="WX6684" s="88"/>
      <c r="WY6684" s="88"/>
      <c r="WZ6684" s="88"/>
      <c r="XA6684" s="88"/>
      <c r="XB6684" s="88"/>
      <c r="XC6684" s="88"/>
      <c r="XD6684" s="88"/>
      <c r="XE6684" s="88"/>
      <c r="XF6684" s="88"/>
      <c r="XG6684" s="88"/>
      <c r="XH6684" s="88"/>
      <c r="XI6684" s="88"/>
      <c r="XJ6684" s="88"/>
      <c r="XK6684" s="88"/>
      <c r="XL6684" s="88"/>
      <c r="XM6684" s="88"/>
      <c r="XN6684" s="88"/>
      <c r="XO6684" s="88"/>
      <c r="XP6684" s="88"/>
      <c r="XQ6684" s="88"/>
      <c r="XR6684" s="88"/>
      <c r="XS6684" s="88"/>
      <c r="XT6684" s="88"/>
      <c r="XU6684" s="88"/>
      <c r="XV6684" s="88"/>
      <c r="XW6684" s="88"/>
      <c r="XX6684" s="88"/>
      <c r="XY6684" s="88"/>
      <c r="XZ6684" s="88"/>
      <c r="YA6684" s="88"/>
      <c r="YB6684" s="88"/>
      <c r="YC6684" s="88"/>
      <c r="YD6684" s="88"/>
      <c r="YE6684" s="88"/>
      <c r="YF6684" s="88"/>
      <c r="YG6684" s="88"/>
      <c r="YH6684" s="88"/>
      <c r="YI6684" s="88"/>
      <c r="YJ6684" s="88"/>
      <c r="YK6684" s="88"/>
      <c r="YL6684" s="88"/>
      <c r="YM6684" s="88"/>
      <c r="YN6684" s="88"/>
      <c r="YO6684" s="88"/>
      <c r="YP6684" s="88"/>
      <c r="YQ6684" s="88"/>
      <c r="YR6684" s="88"/>
      <c r="YS6684" s="88"/>
      <c r="YT6684" s="88"/>
      <c r="YU6684" s="88"/>
      <c r="YV6684" s="88"/>
      <c r="YW6684" s="88"/>
      <c r="YX6684" s="88"/>
      <c r="YY6684" s="88"/>
      <c r="YZ6684" s="88"/>
      <c r="ZA6684" s="88"/>
      <c r="ZB6684" s="88"/>
      <c r="ZC6684" s="88"/>
      <c r="ZD6684" s="88"/>
      <c r="ZE6684" s="88"/>
      <c r="ZF6684" s="88"/>
      <c r="ZG6684" s="88"/>
      <c r="ZH6684" s="88"/>
      <c r="ZI6684" s="88"/>
      <c r="ZJ6684" s="88"/>
      <c r="ZK6684" s="88"/>
      <c r="ZL6684" s="88"/>
      <c r="ZM6684" s="88"/>
      <c r="ZN6684" s="88"/>
      <c r="ZO6684" s="88"/>
      <c r="ZP6684" s="88"/>
      <c r="ZQ6684" s="88"/>
      <c r="ZR6684" s="88"/>
      <c r="ZS6684" s="88"/>
      <c r="ZT6684" s="88"/>
      <c r="ZU6684" s="88"/>
      <c r="ZV6684" s="88"/>
      <c r="ZW6684" s="88"/>
      <c r="ZX6684" s="88"/>
      <c r="ZY6684" s="88"/>
      <c r="ZZ6684" s="88"/>
      <c r="AAA6684" s="88"/>
      <c r="AAB6684" s="88"/>
      <c r="AAC6684" s="88"/>
      <c r="AAD6684" s="88"/>
      <c r="AAE6684" s="88"/>
      <c r="AAF6684" s="88"/>
      <c r="AAG6684" s="88"/>
      <c r="AAH6684" s="88"/>
      <c r="AAI6684" s="88"/>
      <c r="AAJ6684" s="88"/>
      <c r="AAK6684" s="88"/>
      <c r="AAL6684" s="88"/>
      <c r="AAM6684" s="88"/>
      <c r="AAN6684" s="88"/>
      <c r="AAO6684" s="88"/>
      <c r="AAP6684" s="88"/>
      <c r="AAQ6684" s="88"/>
      <c r="AAR6684" s="88"/>
      <c r="AAS6684" s="88"/>
      <c r="AAT6684" s="88"/>
      <c r="AAU6684" s="88"/>
      <c r="AAV6684" s="88"/>
      <c r="AAW6684" s="88"/>
      <c r="AAX6684" s="88"/>
      <c r="AAY6684" s="88"/>
      <c r="AAZ6684" s="88"/>
      <c r="ABA6684" s="88"/>
      <c r="ABB6684" s="88"/>
      <c r="ABC6684" s="88"/>
      <c r="ABD6684" s="88"/>
      <c r="ABE6684" s="88"/>
      <c r="ABF6684" s="88"/>
      <c r="ABG6684" s="88"/>
      <c r="ABH6684" s="88"/>
      <c r="ABI6684" s="88"/>
      <c r="ABJ6684" s="88"/>
      <c r="ABK6684" s="88"/>
      <c r="ABL6684" s="88"/>
      <c r="ABM6684" s="88"/>
      <c r="ABN6684" s="88"/>
      <c r="ABO6684" s="88"/>
      <c r="ABP6684" s="88"/>
      <c r="ABQ6684" s="88"/>
      <c r="ABR6684" s="88"/>
      <c r="ABS6684" s="88"/>
      <c r="ABT6684" s="88"/>
      <c r="ABU6684" s="88"/>
      <c r="ABV6684" s="88"/>
      <c r="ABW6684" s="88"/>
      <c r="ABX6684" s="88"/>
      <c r="ABY6684" s="88"/>
      <c r="ABZ6684" s="88"/>
      <c r="ACA6684" s="88"/>
      <c r="ACB6684" s="88"/>
      <c r="ACC6684" s="88"/>
      <c r="ACD6684" s="88"/>
      <c r="ACE6684" s="88"/>
      <c r="ACF6684" s="88"/>
      <c r="ACG6684" s="88"/>
      <c r="ACH6684" s="88"/>
      <c r="ACI6684" s="88"/>
      <c r="ACJ6684" s="88"/>
      <c r="ACK6684" s="88"/>
      <c r="ACL6684" s="88"/>
      <c r="ACM6684" s="88"/>
      <c r="ACN6684" s="88"/>
      <c r="ACO6684" s="88"/>
      <c r="ACP6684" s="88"/>
      <c r="ACQ6684" s="88"/>
      <c r="ACR6684" s="88"/>
      <c r="ACS6684" s="88"/>
      <c r="ACT6684" s="88"/>
      <c r="ACU6684" s="88"/>
      <c r="ACV6684" s="88"/>
      <c r="ACW6684" s="88"/>
      <c r="ACX6684" s="88"/>
      <c r="ACY6684" s="88"/>
      <c r="ACZ6684" s="88"/>
      <c r="ADA6684" s="88"/>
      <c r="ADB6684" s="88"/>
      <c r="ADC6684" s="88"/>
      <c r="ADD6684" s="88"/>
      <c r="ADE6684" s="88"/>
      <c r="ADF6684" s="88"/>
      <c r="ADG6684" s="88"/>
      <c r="ADH6684" s="88"/>
      <c r="ADI6684" s="88"/>
      <c r="ADJ6684" s="88"/>
      <c r="ADK6684" s="88"/>
      <c r="ADL6684" s="88"/>
      <c r="ADM6684" s="88"/>
      <c r="ADN6684" s="88"/>
      <c r="ADO6684" s="88"/>
      <c r="ADP6684" s="88"/>
      <c r="ADQ6684" s="88"/>
      <c r="ADR6684" s="88"/>
      <c r="ADS6684" s="88"/>
      <c r="ADT6684" s="88"/>
      <c r="ADU6684" s="88"/>
      <c r="ADV6684" s="88"/>
      <c r="ADW6684" s="88"/>
      <c r="ADX6684" s="88"/>
      <c r="ADY6684" s="88"/>
      <c r="ADZ6684" s="88"/>
      <c r="AEA6684" s="88"/>
      <c r="AEB6684" s="88"/>
      <c r="AEC6684" s="88"/>
      <c r="AED6684" s="88"/>
      <c r="AEE6684" s="88"/>
      <c r="AEF6684" s="88"/>
      <c r="AEG6684" s="88"/>
      <c r="AEH6684" s="88"/>
      <c r="AEI6684" s="88"/>
      <c r="AEJ6684" s="88"/>
      <c r="AEK6684" s="88"/>
      <c r="AEL6684" s="88"/>
      <c r="AEM6684" s="88"/>
      <c r="AEN6684" s="88"/>
      <c r="AEO6684" s="88"/>
      <c r="AEP6684" s="88"/>
      <c r="AEQ6684" s="88"/>
      <c r="AER6684" s="88"/>
      <c r="AES6684" s="88"/>
      <c r="AET6684" s="88"/>
      <c r="AEU6684" s="88"/>
      <c r="AEV6684" s="88"/>
      <c r="AEW6684" s="88"/>
      <c r="AEX6684" s="88"/>
      <c r="AEY6684" s="88"/>
      <c r="AEZ6684" s="88"/>
      <c r="AFA6684" s="88"/>
      <c r="AFB6684" s="88"/>
      <c r="AFC6684" s="88"/>
      <c r="AFD6684" s="88"/>
      <c r="AFE6684" s="88"/>
      <c r="AFF6684" s="88"/>
      <c r="AFG6684" s="88"/>
      <c r="AFH6684" s="88"/>
      <c r="AFI6684" s="88"/>
      <c r="AFJ6684" s="88"/>
      <c r="AFK6684" s="88"/>
      <c r="AFL6684" s="88"/>
      <c r="AFM6684" s="88"/>
      <c r="AFN6684" s="88"/>
      <c r="AFO6684" s="88"/>
      <c r="AFP6684" s="88"/>
      <c r="AFQ6684" s="88"/>
      <c r="AFR6684" s="88"/>
      <c r="AFS6684" s="88"/>
      <c r="AFT6684" s="88"/>
      <c r="AFU6684" s="88"/>
      <c r="AFV6684" s="88"/>
      <c r="AFW6684" s="88"/>
      <c r="AFX6684" s="88"/>
      <c r="AFY6684" s="88"/>
      <c r="AFZ6684" s="88"/>
      <c r="AGA6684" s="88"/>
      <c r="AGB6684" s="88"/>
      <c r="AGC6684" s="88"/>
      <c r="AGD6684" s="88"/>
      <c r="AGE6684" s="88"/>
      <c r="AGF6684" s="88"/>
      <c r="AGG6684" s="88"/>
      <c r="AGH6684" s="88"/>
      <c r="AGI6684" s="88"/>
      <c r="AGJ6684" s="88"/>
      <c r="AGK6684" s="88"/>
      <c r="AGL6684" s="88"/>
      <c r="AGM6684" s="88"/>
      <c r="AGN6684" s="88"/>
      <c r="AGO6684" s="88"/>
      <c r="AGP6684" s="88"/>
      <c r="AGQ6684" s="88"/>
      <c r="AGR6684" s="88"/>
      <c r="AGS6684" s="88"/>
      <c r="AGT6684" s="88"/>
      <c r="AGU6684" s="88"/>
      <c r="AGV6684" s="88"/>
      <c r="AGW6684" s="88"/>
      <c r="AGX6684" s="88"/>
      <c r="AGY6684" s="88"/>
      <c r="AGZ6684" s="88"/>
      <c r="AHA6684" s="88"/>
      <c r="AHB6684" s="88"/>
      <c r="AHC6684" s="88"/>
      <c r="AHD6684" s="88"/>
      <c r="AHE6684" s="88"/>
      <c r="AHF6684" s="88"/>
      <c r="AHG6684" s="88"/>
      <c r="AHH6684" s="88"/>
      <c r="AHI6684" s="88"/>
      <c r="AHJ6684" s="88"/>
      <c r="AHK6684" s="88"/>
      <c r="AHL6684" s="88"/>
      <c r="AHM6684" s="88"/>
      <c r="AHN6684" s="88"/>
      <c r="AHO6684" s="88"/>
      <c r="AHP6684" s="88"/>
      <c r="AHQ6684" s="88"/>
      <c r="AHR6684" s="88"/>
      <c r="AHS6684" s="88"/>
      <c r="AHT6684" s="88"/>
      <c r="AHU6684" s="88"/>
      <c r="AHV6684" s="88"/>
      <c r="AHW6684" s="88"/>
      <c r="AHX6684" s="88"/>
      <c r="AHY6684" s="88"/>
      <c r="AHZ6684" s="88"/>
      <c r="AIA6684" s="88"/>
      <c r="AIB6684" s="88"/>
      <c r="AIC6684" s="88"/>
      <c r="AID6684" s="88"/>
      <c r="AIE6684" s="88"/>
      <c r="AIF6684" s="88"/>
      <c r="AIG6684" s="88"/>
      <c r="AIH6684" s="88"/>
      <c r="AII6684" s="88"/>
      <c r="AIJ6684" s="88"/>
      <c r="AIK6684" s="88"/>
      <c r="AIL6684" s="88"/>
      <c r="AIM6684" s="88"/>
      <c r="AIN6684" s="88"/>
      <c r="AIO6684" s="88"/>
      <c r="AIP6684" s="88"/>
      <c r="AIQ6684" s="88"/>
      <c r="AIR6684" s="88"/>
      <c r="AIS6684" s="88"/>
      <c r="AIT6684" s="88"/>
      <c r="AIU6684" s="88"/>
      <c r="AIV6684" s="88"/>
      <c r="AIW6684" s="88"/>
      <c r="AIX6684" s="88"/>
      <c r="AIY6684" s="88"/>
      <c r="AIZ6684" s="88"/>
      <c r="AJA6684" s="88"/>
      <c r="AJB6684" s="88"/>
      <c r="AJC6684" s="88"/>
      <c r="AJD6684" s="88"/>
      <c r="AJE6684" s="88"/>
      <c r="AJF6684" s="88"/>
      <c r="AJG6684" s="88"/>
      <c r="AJH6684" s="88"/>
      <c r="AJI6684" s="88"/>
      <c r="AJJ6684" s="88"/>
      <c r="AJK6684" s="88"/>
      <c r="AJL6684" s="88"/>
      <c r="AJM6684" s="88"/>
      <c r="AJN6684" s="88"/>
      <c r="AJO6684" s="88"/>
      <c r="AJP6684" s="88"/>
      <c r="AJQ6684" s="88"/>
      <c r="AJR6684" s="88"/>
      <c r="AJS6684" s="88"/>
      <c r="AJT6684" s="88"/>
      <c r="AJU6684" s="88"/>
      <c r="AJV6684" s="88"/>
      <c r="AJW6684" s="88"/>
      <c r="AJX6684" s="88"/>
      <c r="AJY6684" s="88"/>
      <c r="AJZ6684" s="88"/>
      <c r="AKA6684" s="88"/>
      <c r="AKB6684" s="88"/>
      <c r="AKC6684" s="88"/>
      <c r="AKD6684" s="88"/>
      <c r="AKE6684" s="88"/>
      <c r="AKF6684" s="88"/>
      <c r="AKG6684" s="88"/>
      <c r="AKH6684" s="88"/>
      <c r="AKI6684" s="88"/>
      <c r="AKJ6684" s="88"/>
      <c r="AKK6684" s="88"/>
      <c r="AKL6684" s="88"/>
      <c r="AKM6684" s="88"/>
      <c r="AKN6684" s="88"/>
      <c r="AKO6684" s="88"/>
      <c r="AKP6684" s="88"/>
      <c r="AKQ6684" s="88"/>
      <c r="AKR6684" s="88"/>
      <c r="AKS6684" s="88"/>
      <c r="AKT6684" s="88"/>
      <c r="AKU6684" s="88"/>
      <c r="AKV6684" s="88"/>
      <c r="AKW6684" s="88"/>
      <c r="AKX6684" s="88"/>
      <c r="AKY6684" s="88"/>
      <c r="AKZ6684" s="88"/>
      <c r="ALA6684" s="88"/>
      <c r="ALB6684" s="88"/>
      <c r="ALC6684" s="88"/>
      <c r="ALD6684" s="88"/>
      <c r="ALE6684" s="88"/>
      <c r="ALF6684" s="88"/>
      <c r="ALG6684" s="88"/>
      <c r="ALH6684" s="88"/>
      <c r="ALI6684" s="88"/>
      <c r="ALJ6684" s="88"/>
      <c r="ALK6684" s="88"/>
      <c r="ALL6684" s="88"/>
      <c r="ALM6684" s="88"/>
      <c r="ALN6684" s="88"/>
      <c r="ALO6684" s="88"/>
      <c r="ALP6684" s="88"/>
      <c r="ALQ6684" s="88"/>
      <c r="ALR6684" s="88"/>
      <c r="ALS6684" s="88"/>
      <c r="ALT6684" s="88"/>
      <c r="ALU6684" s="88"/>
      <c r="ALV6684" s="88"/>
      <c r="ALW6684" s="88"/>
      <c r="ALX6684" s="88"/>
      <c r="ALY6684" s="88"/>
      <c r="ALZ6684" s="88"/>
      <c r="AMA6684" s="88"/>
      <c r="AMB6684" s="88"/>
      <c r="AMC6684" s="88"/>
      <c r="AMD6684" s="88"/>
      <c r="AME6684" s="88"/>
      <c r="AMF6684" s="88"/>
      <c r="AMG6684" s="88"/>
      <c r="AMH6684" s="88"/>
      <c r="AMI6684" s="88"/>
      <c r="AMJ6684" s="88"/>
      <c r="AMK6684" s="88"/>
      <c r="AML6684" s="88"/>
      <c r="AMM6684" s="88"/>
      <c r="AMN6684" s="88"/>
      <c r="AMO6684" s="88"/>
    </row>
    <row r="6685" spans="1:1029" s="104" customFormat="1" x14ac:dyDescent="0.35">
      <c r="A6685" s="21">
        <v>10141103</v>
      </c>
      <c r="B6685" s="117" t="s">
        <v>711</v>
      </c>
      <c r="C6685" s="115" t="s">
        <v>710</v>
      </c>
      <c r="D6685" s="21"/>
      <c r="E6685" s="114" t="str">
        <f t="shared" si="1249"/>
        <v xml:space="preserve">TRANSFORMADOR MARCA: ANGOCHE </v>
      </c>
      <c r="F6685" s="57"/>
      <c r="G6685" s="21" t="s">
        <v>709</v>
      </c>
      <c r="H6685" s="21" t="s">
        <v>709</v>
      </c>
      <c r="I6685" s="21"/>
      <c r="J6685" s="57"/>
      <c r="K6685" s="57" t="s">
        <v>708</v>
      </c>
      <c r="L6685" s="57" t="s">
        <v>707</v>
      </c>
      <c r="M6685" s="21" t="s">
        <v>713</v>
      </c>
      <c r="N6685" s="21" t="s">
        <v>376</v>
      </c>
      <c r="O6685" s="21" t="s">
        <v>362</v>
      </c>
      <c r="P6685" s="57">
        <v>3</v>
      </c>
      <c r="Q6685" s="21">
        <v>2017</v>
      </c>
      <c r="R6685" s="21"/>
      <c r="S6685" s="21"/>
      <c r="T6685" s="116">
        <v>991</v>
      </c>
      <c r="U6685" s="21">
        <v>45</v>
      </c>
      <c r="V6685" s="113">
        <f t="shared" si="1250"/>
        <v>991</v>
      </c>
      <c r="W6685" s="113">
        <f t="shared" si="1251"/>
        <v>0</v>
      </c>
      <c r="X6685" s="112">
        <f t="shared" si="1252"/>
        <v>0</v>
      </c>
      <c r="Y6685" s="111"/>
      <c r="Z6685" s="110">
        <f t="shared" si="1248"/>
        <v>45</v>
      </c>
      <c r="AA6685" s="109">
        <f t="shared" si="1253"/>
        <v>49.550000000000004</v>
      </c>
      <c r="AB6685" s="109">
        <f t="shared" si="1254"/>
        <v>49550.000000000007</v>
      </c>
      <c r="AC6685" s="108">
        <f t="shared" si="1255"/>
        <v>941.45</v>
      </c>
      <c r="AD6685" s="107">
        <f t="shared" si="1256"/>
        <v>2.2222222222222223E-2</v>
      </c>
      <c r="AE6685" s="106">
        <f t="shared" si="1257"/>
        <v>20.921111111111113</v>
      </c>
      <c r="AF6685" s="105">
        <f t="shared" si="1258"/>
        <v>20.921111111111113</v>
      </c>
      <c r="AG6685" s="105">
        <f t="shared" si="1259"/>
        <v>970.07888888888886</v>
      </c>
      <c r="AH6685" s="88"/>
      <c r="AI6685" s="88"/>
      <c r="AJ6685" s="88"/>
      <c r="AK6685" s="88"/>
      <c r="AL6685" s="88"/>
      <c r="AM6685" s="88"/>
      <c r="AN6685" s="88"/>
      <c r="AO6685" s="88"/>
      <c r="AP6685" s="88"/>
      <c r="AQ6685" s="88"/>
      <c r="AR6685" s="88"/>
      <c r="AS6685" s="88"/>
      <c r="AT6685" s="88"/>
      <c r="AU6685" s="88"/>
      <c r="AV6685" s="88"/>
      <c r="AW6685" s="88"/>
      <c r="AX6685" s="88"/>
      <c r="AY6685" s="88"/>
      <c r="AZ6685" s="88"/>
      <c r="BA6685" s="88"/>
      <c r="BB6685" s="88"/>
      <c r="BC6685" s="88"/>
      <c r="BD6685" s="88"/>
      <c r="BE6685" s="88"/>
      <c r="BF6685" s="88"/>
      <c r="BG6685" s="88"/>
      <c r="BH6685" s="88"/>
      <c r="BI6685" s="88"/>
      <c r="BJ6685" s="88"/>
      <c r="BK6685" s="88"/>
      <c r="BL6685" s="88"/>
      <c r="BM6685" s="88"/>
      <c r="BN6685" s="88"/>
      <c r="BO6685" s="88"/>
      <c r="BP6685" s="88"/>
      <c r="BQ6685" s="88"/>
      <c r="BR6685" s="88"/>
      <c r="BS6685" s="88"/>
      <c r="BT6685" s="88"/>
      <c r="BU6685" s="88"/>
      <c r="BV6685" s="88"/>
      <c r="BW6685" s="88"/>
      <c r="BX6685" s="88"/>
      <c r="BY6685" s="88"/>
      <c r="BZ6685" s="88"/>
      <c r="CA6685" s="88"/>
      <c r="CB6685" s="88"/>
      <c r="CC6685" s="88"/>
      <c r="CD6685" s="88"/>
      <c r="CE6685" s="88"/>
      <c r="CF6685" s="88"/>
      <c r="CG6685" s="88"/>
      <c r="CH6685" s="88"/>
      <c r="CI6685" s="88"/>
      <c r="CJ6685" s="88"/>
      <c r="CK6685" s="88"/>
      <c r="CL6685" s="88"/>
      <c r="CM6685" s="88"/>
      <c r="CN6685" s="88"/>
      <c r="CO6685" s="88"/>
      <c r="CP6685" s="88"/>
      <c r="CQ6685" s="88"/>
      <c r="CR6685" s="88"/>
      <c r="CS6685" s="88"/>
      <c r="CT6685" s="88"/>
      <c r="CU6685" s="88"/>
      <c r="CV6685" s="88"/>
      <c r="CW6685" s="88"/>
      <c r="CX6685" s="88"/>
      <c r="CY6685" s="88"/>
      <c r="CZ6685" s="88"/>
      <c r="DA6685" s="88"/>
      <c r="DB6685" s="88"/>
      <c r="DC6685" s="88"/>
      <c r="DD6685" s="88"/>
      <c r="DE6685" s="88"/>
      <c r="DF6685" s="88"/>
      <c r="DG6685" s="88"/>
      <c r="DH6685" s="88"/>
      <c r="DI6685" s="88"/>
      <c r="DJ6685" s="88"/>
      <c r="DK6685" s="88"/>
      <c r="DL6685" s="88"/>
      <c r="DM6685" s="88"/>
      <c r="DN6685" s="88"/>
      <c r="DO6685" s="88"/>
      <c r="DP6685" s="88"/>
      <c r="DQ6685" s="88"/>
      <c r="DR6685" s="88"/>
      <c r="DS6685" s="88"/>
      <c r="DT6685" s="88"/>
      <c r="DU6685" s="88"/>
      <c r="DV6685" s="88"/>
      <c r="DW6685" s="88"/>
      <c r="DX6685" s="88"/>
      <c r="DY6685" s="88"/>
      <c r="DZ6685" s="88"/>
      <c r="EA6685" s="88"/>
      <c r="EB6685" s="88"/>
      <c r="EC6685" s="88"/>
      <c r="ED6685" s="88"/>
      <c r="EE6685" s="88"/>
      <c r="EF6685" s="88"/>
      <c r="EG6685" s="88"/>
      <c r="EH6685" s="88"/>
      <c r="EI6685" s="88"/>
      <c r="EJ6685" s="88"/>
      <c r="EK6685" s="88"/>
      <c r="EL6685" s="88"/>
      <c r="EM6685" s="88"/>
      <c r="EN6685" s="88"/>
      <c r="EO6685" s="88"/>
      <c r="EP6685" s="88"/>
      <c r="EQ6685" s="88"/>
      <c r="ER6685" s="88"/>
      <c r="ES6685" s="88"/>
      <c r="ET6685" s="88"/>
      <c r="EU6685" s="88"/>
      <c r="EV6685" s="88"/>
      <c r="EW6685" s="88"/>
      <c r="EX6685" s="88"/>
      <c r="EY6685" s="88"/>
      <c r="EZ6685" s="88"/>
      <c r="FA6685" s="88"/>
      <c r="FB6685" s="88"/>
      <c r="FC6685" s="88"/>
      <c r="FD6685" s="88"/>
      <c r="FE6685" s="88"/>
      <c r="FF6685" s="88"/>
      <c r="FG6685" s="88"/>
      <c r="FH6685" s="88"/>
      <c r="FI6685" s="88"/>
      <c r="FJ6685" s="88"/>
      <c r="FK6685" s="88"/>
      <c r="FL6685" s="88"/>
      <c r="FM6685" s="88"/>
      <c r="FN6685" s="88"/>
      <c r="FO6685" s="88"/>
      <c r="FP6685" s="88"/>
      <c r="FQ6685" s="88"/>
      <c r="FR6685" s="88"/>
      <c r="FS6685" s="88"/>
      <c r="FT6685" s="88"/>
      <c r="FU6685" s="88"/>
      <c r="FV6685" s="88"/>
      <c r="FW6685" s="88"/>
      <c r="FX6685" s="88"/>
      <c r="FY6685" s="88"/>
      <c r="FZ6685" s="88"/>
      <c r="GA6685" s="88"/>
      <c r="GB6685" s="88"/>
      <c r="GC6685" s="88"/>
      <c r="GD6685" s="88"/>
      <c r="GE6685" s="88"/>
      <c r="GF6685" s="88"/>
      <c r="GG6685" s="88"/>
      <c r="GH6685" s="88"/>
      <c r="GI6685" s="88"/>
      <c r="GJ6685" s="88"/>
      <c r="GK6685" s="88"/>
      <c r="GL6685" s="88"/>
      <c r="GM6685" s="88"/>
      <c r="GN6685" s="88"/>
      <c r="GO6685" s="88"/>
      <c r="GP6685" s="88"/>
      <c r="GQ6685" s="88"/>
      <c r="GR6685" s="88"/>
      <c r="GS6685" s="88"/>
      <c r="GT6685" s="88"/>
      <c r="GU6685" s="88"/>
      <c r="GV6685" s="88"/>
      <c r="GW6685" s="88"/>
      <c r="GX6685" s="88"/>
      <c r="GY6685" s="88"/>
      <c r="GZ6685" s="88"/>
      <c r="HA6685" s="88"/>
      <c r="HB6685" s="88"/>
      <c r="HC6685" s="88"/>
      <c r="HD6685" s="88"/>
      <c r="HE6685" s="88"/>
      <c r="HF6685" s="88"/>
      <c r="HG6685" s="88"/>
      <c r="HH6685" s="88"/>
      <c r="HI6685" s="88"/>
      <c r="HJ6685" s="88"/>
      <c r="HK6685" s="88"/>
      <c r="HL6685" s="88"/>
      <c r="HM6685" s="88"/>
      <c r="HN6685" s="88"/>
      <c r="HO6685" s="88"/>
      <c r="HP6685" s="88"/>
      <c r="HQ6685" s="88"/>
      <c r="HR6685" s="88"/>
      <c r="HS6685" s="88"/>
      <c r="HT6685" s="88"/>
      <c r="HU6685" s="88"/>
      <c r="HV6685" s="88"/>
      <c r="HW6685" s="88"/>
      <c r="HX6685" s="88"/>
      <c r="HY6685" s="88"/>
      <c r="HZ6685" s="88"/>
      <c r="IA6685" s="88"/>
      <c r="IB6685" s="88"/>
      <c r="IC6685" s="88"/>
      <c r="ID6685" s="88"/>
      <c r="IE6685" s="88"/>
      <c r="IF6685" s="88"/>
      <c r="IG6685" s="88"/>
      <c r="IH6685" s="88"/>
      <c r="II6685" s="88"/>
      <c r="IJ6685" s="88"/>
      <c r="IK6685" s="88"/>
      <c r="IL6685" s="88"/>
      <c r="IM6685" s="88"/>
      <c r="IN6685" s="88"/>
      <c r="IO6685" s="88"/>
      <c r="IP6685" s="88"/>
      <c r="IQ6685" s="88"/>
      <c r="IR6685" s="88"/>
      <c r="IS6685" s="88"/>
      <c r="IT6685" s="88"/>
      <c r="IU6685" s="88"/>
      <c r="IV6685" s="88"/>
      <c r="IW6685" s="88"/>
      <c r="IX6685" s="88"/>
      <c r="IY6685" s="88"/>
      <c r="IZ6685" s="88"/>
      <c r="JA6685" s="88"/>
      <c r="JB6685" s="88"/>
      <c r="JC6685" s="88"/>
      <c r="JD6685" s="88"/>
      <c r="JE6685" s="88"/>
      <c r="JF6685" s="88"/>
      <c r="JG6685" s="88"/>
      <c r="JH6685" s="88"/>
      <c r="JI6685" s="88"/>
      <c r="JJ6685" s="88"/>
      <c r="JK6685" s="88"/>
      <c r="JL6685" s="88"/>
      <c r="JM6685" s="88"/>
      <c r="JN6685" s="88"/>
      <c r="JO6685" s="88"/>
      <c r="JP6685" s="88"/>
      <c r="JQ6685" s="88"/>
      <c r="JR6685" s="88"/>
      <c r="JS6685" s="88"/>
      <c r="JT6685" s="88"/>
      <c r="JU6685" s="88"/>
      <c r="JV6685" s="88"/>
      <c r="JW6685" s="88"/>
      <c r="JX6685" s="88"/>
      <c r="JY6685" s="88"/>
      <c r="JZ6685" s="88"/>
      <c r="KA6685" s="88"/>
      <c r="KB6685" s="88"/>
      <c r="KC6685" s="88"/>
      <c r="KD6685" s="88"/>
      <c r="KE6685" s="88"/>
      <c r="KF6685" s="88"/>
      <c r="KG6685" s="88"/>
      <c r="KH6685" s="88"/>
      <c r="KI6685" s="88"/>
      <c r="KJ6685" s="88"/>
      <c r="KK6685" s="88"/>
      <c r="KL6685" s="88"/>
      <c r="KM6685" s="88"/>
      <c r="KN6685" s="88"/>
      <c r="KO6685" s="88"/>
      <c r="KP6685" s="88"/>
      <c r="KQ6685" s="88"/>
      <c r="KR6685" s="88"/>
      <c r="KS6685" s="88"/>
      <c r="KT6685" s="88"/>
      <c r="KU6685" s="88"/>
      <c r="KV6685" s="88"/>
      <c r="KW6685" s="88"/>
      <c r="KX6685" s="88"/>
      <c r="KY6685" s="88"/>
      <c r="KZ6685" s="88"/>
      <c r="LA6685" s="88"/>
      <c r="LB6685" s="88"/>
      <c r="LC6685" s="88"/>
      <c r="LD6685" s="88"/>
      <c r="LE6685" s="88"/>
      <c r="LF6685" s="88"/>
      <c r="LG6685" s="88"/>
      <c r="LH6685" s="88"/>
      <c r="LI6685" s="88"/>
      <c r="LJ6685" s="88"/>
      <c r="LK6685" s="88"/>
      <c r="LL6685" s="88"/>
      <c r="LM6685" s="88"/>
      <c r="LN6685" s="88"/>
      <c r="LO6685" s="88"/>
      <c r="LP6685" s="88"/>
      <c r="LQ6685" s="88"/>
      <c r="LR6685" s="88"/>
      <c r="LS6685" s="88"/>
      <c r="LT6685" s="88"/>
      <c r="LU6685" s="88"/>
      <c r="LV6685" s="88"/>
      <c r="LW6685" s="88"/>
      <c r="LX6685" s="88"/>
      <c r="LY6685" s="88"/>
      <c r="LZ6685" s="88"/>
      <c r="MA6685" s="88"/>
      <c r="MB6685" s="88"/>
      <c r="MC6685" s="88"/>
      <c r="MD6685" s="88"/>
      <c r="ME6685" s="88"/>
      <c r="MF6685" s="88"/>
      <c r="MG6685" s="88"/>
      <c r="MH6685" s="88"/>
      <c r="MI6685" s="88"/>
      <c r="MJ6685" s="88"/>
      <c r="MK6685" s="88"/>
      <c r="ML6685" s="88"/>
      <c r="MM6685" s="88"/>
      <c r="MN6685" s="88"/>
      <c r="MO6685" s="88"/>
      <c r="MP6685" s="88"/>
      <c r="MQ6685" s="88"/>
      <c r="MR6685" s="88"/>
      <c r="MS6685" s="88"/>
      <c r="MT6685" s="88"/>
      <c r="MU6685" s="88"/>
      <c r="MV6685" s="88"/>
      <c r="MW6685" s="88"/>
      <c r="MX6685" s="88"/>
      <c r="MY6685" s="88"/>
      <c r="MZ6685" s="88"/>
      <c r="NA6685" s="88"/>
      <c r="NB6685" s="88"/>
      <c r="NC6685" s="88"/>
      <c r="ND6685" s="88"/>
      <c r="NE6685" s="88"/>
      <c r="NF6685" s="88"/>
      <c r="NG6685" s="88"/>
      <c r="NH6685" s="88"/>
      <c r="NI6685" s="88"/>
      <c r="NJ6685" s="88"/>
      <c r="NK6685" s="88"/>
      <c r="NL6685" s="88"/>
      <c r="NM6685" s="88"/>
      <c r="NN6685" s="88"/>
      <c r="NO6685" s="88"/>
      <c r="NP6685" s="88"/>
      <c r="NQ6685" s="88"/>
      <c r="NR6685" s="88"/>
      <c r="NS6685" s="88"/>
      <c r="NT6685" s="88"/>
      <c r="NU6685" s="88"/>
      <c r="NV6685" s="88"/>
      <c r="NW6685" s="88"/>
      <c r="NX6685" s="88"/>
      <c r="NY6685" s="88"/>
      <c r="NZ6685" s="88"/>
      <c r="OA6685" s="88"/>
      <c r="OB6685" s="88"/>
      <c r="OC6685" s="88"/>
      <c r="OD6685" s="88"/>
      <c r="OE6685" s="88"/>
      <c r="OF6685" s="88"/>
      <c r="OG6685" s="88"/>
      <c r="OH6685" s="88"/>
      <c r="OI6685" s="88"/>
      <c r="OJ6685" s="88"/>
      <c r="OK6685" s="88"/>
      <c r="OL6685" s="88"/>
      <c r="OM6685" s="88"/>
      <c r="ON6685" s="88"/>
      <c r="OO6685" s="88"/>
      <c r="OP6685" s="88"/>
      <c r="OQ6685" s="88"/>
      <c r="OR6685" s="88"/>
      <c r="OS6685" s="88"/>
      <c r="OT6685" s="88"/>
      <c r="OU6685" s="88"/>
      <c r="OV6685" s="88"/>
      <c r="OW6685" s="88"/>
      <c r="OX6685" s="88"/>
      <c r="OY6685" s="88"/>
      <c r="OZ6685" s="88"/>
      <c r="PA6685" s="88"/>
      <c r="PB6685" s="88"/>
      <c r="PC6685" s="88"/>
      <c r="PD6685" s="88"/>
      <c r="PE6685" s="88"/>
      <c r="PF6685" s="88"/>
      <c r="PG6685" s="88"/>
      <c r="PH6685" s="88"/>
      <c r="PI6685" s="88"/>
      <c r="PJ6685" s="88"/>
      <c r="PK6685" s="88"/>
      <c r="PL6685" s="88"/>
      <c r="PM6685" s="88"/>
      <c r="PN6685" s="88"/>
      <c r="PO6685" s="88"/>
      <c r="PP6685" s="88"/>
      <c r="PQ6685" s="88"/>
      <c r="PR6685" s="88"/>
      <c r="PS6685" s="88"/>
      <c r="PT6685" s="88"/>
      <c r="PU6685" s="88"/>
      <c r="PV6685" s="88"/>
      <c r="PW6685" s="88"/>
      <c r="PX6685" s="88"/>
      <c r="PY6685" s="88"/>
      <c r="PZ6685" s="88"/>
      <c r="QA6685" s="88"/>
      <c r="QB6685" s="88"/>
      <c r="QC6685" s="88"/>
      <c r="QD6685" s="88"/>
      <c r="QE6685" s="88"/>
      <c r="QF6685" s="88"/>
      <c r="QG6685" s="88"/>
      <c r="QH6685" s="88"/>
      <c r="QI6685" s="88"/>
      <c r="QJ6685" s="88"/>
      <c r="QK6685" s="88"/>
      <c r="QL6685" s="88"/>
      <c r="QM6685" s="88"/>
      <c r="QN6685" s="88"/>
      <c r="QO6685" s="88"/>
      <c r="QP6685" s="88"/>
      <c r="QQ6685" s="88"/>
      <c r="QR6685" s="88"/>
      <c r="QS6685" s="88"/>
      <c r="QT6685" s="88"/>
      <c r="QU6685" s="88"/>
      <c r="QV6685" s="88"/>
      <c r="QW6685" s="88"/>
      <c r="QX6685" s="88"/>
      <c r="QY6685" s="88"/>
      <c r="QZ6685" s="88"/>
      <c r="RA6685" s="88"/>
      <c r="RB6685" s="88"/>
      <c r="RC6685" s="88"/>
      <c r="RD6685" s="88"/>
      <c r="RE6685" s="88"/>
      <c r="RF6685" s="88"/>
      <c r="RG6685" s="88"/>
      <c r="RH6685" s="88"/>
      <c r="RI6685" s="88"/>
      <c r="RJ6685" s="88"/>
      <c r="RK6685" s="88"/>
      <c r="RL6685" s="88"/>
      <c r="RM6685" s="88"/>
      <c r="RN6685" s="88"/>
      <c r="RO6685" s="88"/>
      <c r="RP6685" s="88"/>
      <c r="RQ6685" s="88"/>
      <c r="RR6685" s="88"/>
      <c r="RS6685" s="88"/>
      <c r="RT6685" s="88"/>
      <c r="RU6685" s="88"/>
      <c r="RV6685" s="88"/>
      <c r="RW6685" s="88"/>
      <c r="RX6685" s="88"/>
      <c r="RY6685" s="88"/>
      <c r="RZ6685" s="88"/>
      <c r="SA6685" s="88"/>
      <c r="SB6685" s="88"/>
      <c r="SC6685" s="88"/>
      <c r="SD6685" s="88"/>
      <c r="SE6685" s="88"/>
      <c r="SF6685" s="88"/>
      <c r="SG6685" s="88"/>
      <c r="SH6685" s="88"/>
      <c r="SI6685" s="88"/>
      <c r="SJ6685" s="88"/>
      <c r="SK6685" s="88"/>
      <c r="SL6685" s="88"/>
      <c r="SM6685" s="88"/>
      <c r="SN6685" s="88"/>
      <c r="SO6685" s="88"/>
      <c r="SP6685" s="88"/>
      <c r="SQ6685" s="88"/>
      <c r="SR6685" s="88"/>
      <c r="SS6685" s="88"/>
      <c r="ST6685" s="88"/>
      <c r="SU6685" s="88"/>
      <c r="SV6685" s="88"/>
      <c r="SW6685" s="88"/>
      <c r="SX6685" s="88"/>
      <c r="SY6685" s="88"/>
      <c r="SZ6685" s="88"/>
      <c r="TA6685" s="88"/>
      <c r="TB6685" s="88"/>
      <c r="TC6685" s="88"/>
      <c r="TD6685" s="88"/>
      <c r="TE6685" s="88"/>
      <c r="TF6685" s="88"/>
      <c r="TG6685" s="88"/>
      <c r="TH6685" s="88"/>
      <c r="TI6685" s="88"/>
      <c r="TJ6685" s="88"/>
      <c r="TK6685" s="88"/>
      <c r="TL6685" s="88"/>
      <c r="TM6685" s="88"/>
      <c r="TN6685" s="88"/>
      <c r="TO6685" s="88"/>
      <c r="TP6685" s="88"/>
      <c r="TQ6685" s="88"/>
      <c r="TR6685" s="88"/>
      <c r="TS6685" s="88"/>
      <c r="TT6685" s="88"/>
      <c r="TU6685" s="88"/>
      <c r="TV6685" s="88"/>
      <c r="TW6685" s="88"/>
      <c r="TX6685" s="88"/>
      <c r="TY6685" s="88"/>
      <c r="TZ6685" s="88"/>
      <c r="UA6685" s="88"/>
      <c r="UB6685" s="88"/>
      <c r="UC6685" s="88"/>
      <c r="UD6685" s="88"/>
      <c r="UE6685" s="88"/>
      <c r="UF6685" s="88"/>
      <c r="UG6685" s="88"/>
      <c r="UH6685" s="88"/>
      <c r="UI6685" s="88"/>
      <c r="UJ6685" s="88"/>
      <c r="UK6685" s="88"/>
      <c r="UL6685" s="88"/>
      <c r="UM6685" s="88"/>
      <c r="UN6685" s="88"/>
      <c r="UO6685" s="88"/>
      <c r="UP6685" s="88"/>
      <c r="UQ6685" s="88"/>
      <c r="UR6685" s="88"/>
      <c r="US6685" s="88"/>
      <c r="UT6685" s="88"/>
      <c r="UU6685" s="88"/>
      <c r="UV6685" s="88"/>
      <c r="UW6685" s="88"/>
      <c r="UX6685" s="88"/>
      <c r="UY6685" s="88"/>
      <c r="UZ6685" s="88"/>
      <c r="VA6685" s="88"/>
      <c r="VB6685" s="88"/>
      <c r="VC6685" s="88"/>
      <c r="VD6685" s="88"/>
      <c r="VE6685" s="88"/>
      <c r="VF6685" s="88"/>
      <c r="VG6685" s="88"/>
      <c r="VH6685" s="88"/>
      <c r="VI6685" s="88"/>
      <c r="VJ6685" s="88"/>
      <c r="VK6685" s="88"/>
      <c r="VL6685" s="88"/>
      <c r="VM6685" s="88"/>
      <c r="VN6685" s="88"/>
      <c r="VO6685" s="88"/>
      <c r="VP6685" s="88"/>
      <c r="VQ6685" s="88"/>
      <c r="VR6685" s="88"/>
      <c r="VS6685" s="88"/>
      <c r="VT6685" s="88"/>
      <c r="VU6685" s="88"/>
      <c r="VV6685" s="88"/>
      <c r="VW6685" s="88"/>
      <c r="VX6685" s="88"/>
      <c r="VY6685" s="88"/>
      <c r="VZ6685" s="88"/>
      <c r="WA6685" s="88"/>
      <c r="WB6685" s="88"/>
      <c r="WC6685" s="88"/>
      <c r="WD6685" s="88"/>
      <c r="WE6685" s="88"/>
      <c r="WF6685" s="88"/>
      <c r="WG6685" s="88"/>
      <c r="WH6685" s="88"/>
      <c r="WI6685" s="88"/>
      <c r="WJ6685" s="88"/>
      <c r="WK6685" s="88"/>
      <c r="WL6685" s="88"/>
      <c r="WM6685" s="88"/>
      <c r="WN6685" s="88"/>
      <c r="WO6685" s="88"/>
      <c r="WP6685" s="88"/>
      <c r="WQ6685" s="88"/>
      <c r="WR6685" s="88"/>
      <c r="WS6685" s="88"/>
      <c r="WT6685" s="88"/>
      <c r="WU6685" s="88"/>
      <c r="WV6685" s="88"/>
      <c r="WW6685" s="88"/>
      <c r="WX6685" s="88"/>
      <c r="WY6685" s="88"/>
      <c r="WZ6685" s="88"/>
      <c r="XA6685" s="88"/>
      <c r="XB6685" s="88"/>
      <c r="XC6685" s="88"/>
      <c r="XD6685" s="88"/>
      <c r="XE6685" s="88"/>
      <c r="XF6685" s="88"/>
      <c r="XG6685" s="88"/>
      <c r="XH6685" s="88"/>
      <c r="XI6685" s="88"/>
      <c r="XJ6685" s="88"/>
      <c r="XK6685" s="88"/>
      <c r="XL6685" s="88"/>
      <c r="XM6685" s="88"/>
      <c r="XN6685" s="88"/>
      <c r="XO6685" s="88"/>
      <c r="XP6685" s="88"/>
      <c r="XQ6685" s="88"/>
      <c r="XR6685" s="88"/>
      <c r="XS6685" s="88"/>
      <c r="XT6685" s="88"/>
      <c r="XU6685" s="88"/>
      <c r="XV6685" s="88"/>
      <c r="XW6685" s="88"/>
      <c r="XX6685" s="88"/>
      <c r="XY6685" s="88"/>
      <c r="XZ6685" s="88"/>
      <c r="YA6685" s="88"/>
      <c r="YB6685" s="88"/>
      <c r="YC6685" s="88"/>
      <c r="YD6685" s="88"/>
      <c r="YE6685" s="88"/>
      <c r="YF6685" s="88"/>
      <c r="YG6685" s="88"/>
      <c r="YH6685" s="88"/>
      <c r="YI6685" s="88"/>
      <c r="YJ6685" s="88"/>
      <c r="YK6685" s="88"/>
      <c r="YL6685" s="88"/>
      <c r="YM6685" s="88"/>
      <c r="YN6685" s="88"/>
      <c r="YO6685" s="88"/>
      <c r="YP6685" s="88"/>
      <c r="YQ6685" s="88"/>
      <c r="YR6685" s="88"/>
      <c r="YS6685" s="88"/>
      <c r="YT6685" s="88"/>
      <c r="YU6685" s="88"/>
      <c r="YV6685" s="88"/>
      <c r="YW6685" s="88"/>
      <c r="YX6685" s="88"/>
      <c r="YY6685" s="88"/>
      <c r="YZ6685" s="88"/>
      <c r="ZA6685" s="88"/>
      <c r="ZB6685" s="88"/>
      <c r="ZC6685" s="88"/>
      <c r="ZD6685" s="88"/>
      <c r="ZE6685" s="88"/>
      <c r="ZF6685" s="88"/>
      <c r="ZG6685" s="88"/>
      <c r="ZH6685" s="88"/>
      <c r="ZI6685" s="88"/>
      <c r="ZJ6685" s="88"/>
      <c r="ZK6685" s="88"/>
      <c r="ZL6685" s="88"/>
      <c r="ZM6685" s="88"/>
      <c r="ZN6685" s="88"/>
      <c r="ZO6685" s="88"/>
      <c r="ZP6685" s="88"/>
      <c r="ZQ6685" s="88"/>
      <c r="ZR6685" s="88"/>
      <c r="ZS6685" s="88"/>
      <c r="ZT6685" s="88"/>
      <c r="ZU6685" s="88"/>
      <c r="ZV6685" s="88"/>
      <c r="ZW6685" s="88"/>
      <c r="ZX6685" s="88"/>
      <c r="ZY6685" s="88"/>
      <c r="ZZ6685" s="88"/>
      <c r="AAA6685" s="88"/>
      <c r="AAB6685" s="88"/>
      <c r="AAC6685" s="88"/>
      <c r="AAD6685" s="88"/>
      <c r="AAE6685" s="88"/>
      <c r="AAF6685" s="88"/>
      <c r="AAG6685" s="88"/>
      <c r="AAH6685" s="88"/>
      <c r="AAI6685" s="88"/>
      <c r="AAJ6685" s="88"/>
      <c r="AAK6685" s="88"/>
      <c r="AAL6685" s="88"/>
      <c r="AAM6685" s="88"/>
      <c r="AAN6685" s="88"/>
      <c r="AAO6685" s="88"/>
      <c r="AAP6685" s="88"/>
      <c r="AAQ6685" s="88"/>
      <c r="AAR6685" s="88"/>
      <c r="AAS6685" s="88"/>
      <c r="AAT6685" s="88"/>
      <c r="AAU6685" s="88"/>
      <c r="AAV6685" s="88"/>
      <c r="AAW6685" s="88"/>
      <c r="AAX6685" s="88"/>
      <c r="AAY6685" s="88"/>
      <c r="AAZ6685" s="88"/>
      <c r="ABA6685" s="88"/>
      <c r="ABB6685" s="88"/>
      <c r="ABC6685" s="88"/>
      <c r="ABD6685" s="88"/>
      <c r="ABE6685" s="88"/>
      <c r="ABF6685" s="88"/>
      <c r="ABG6685" s="88"/>
      <c r="ABH6685" s="88"/>
      <c r="ABI6685" s="88"/>
      <c r="ABJ6685" s="88"/>
      <c r="ABK6685" s="88"/>
      <c r="ABL6685" s="88"/>
      <c r="ABM6685" s="88"/>
      <c r="ABN6685" s="88"/>
      <c r="ABO6685" s="88"/>
      <c r="ABP6685" s="88"/>
      <c r="ABQ6685" s="88"/>
      <c r="ABR6685" s="88"/>
      <c r="ABS6685" s="88"/>
      <c r="ABT6685" s="88"/>
      <c r="ABU6685" s="88"/>
      <c r="ABV6685" s="88"/>
      <c r="ABW6685" s="88"/>
      <c r="ABX6685" s="88"/>
      <c r="ABY6685" s="88"/>
      <c r="ABZ6685" s="88"/>
      <c r="ACA6685" s="88"/>
      <c r="ACB6685" s="88"/>
      <c r="ACC6685" s="88"/>
      <c r="ACD6685" s="88"/>
      <c r="ACE6685" s="88"/>
      <c r="ACF6685" s="88"/>
      <c r="ACG6685" s="88"/>
      <c r="ACH6685" s="88"/>
      <c r="ACI6685" s="88"/>
      <c r="ACJ6685" s="88"/>
      <c r="ACK6685" s="88"/>
      <c r="ACL6685" s="88"/>
      <c r="ACM6685" s="88"/>
      <c r="ACN6685" s="88"/>
      <c r="ACO6685" s="88"/>
      <c r="ACP6685" s="88"/>
      <c r="ACQ6685" s="88"/>
      <c r="ACR6685" s="88"/>
      <c r="ACS6685" s="88"/>
      <c r="ACT6685" s="88"/>
      <c r="ACU6685" s="88"/>
      <c r="ACV6685" s="88"/>
      <c r="ACW6685" s="88"/>
      <c r="ACX6685" s="88"/>
      <c r="ACY6685" s="88"/>
      <c r="ACZ6685" s="88"/>
      <c r="ADA6685" s="88"/>
      <c r="ADB6685" s="88"/>
      <c r="ADC6685" s="88"/>
      <c r="ADD6685" s="88"/>
      <c r="ADE6685" s="88"/>
      <c r="ADF6685" s="88"/>
      <c r="ADG6685" s="88"/>
      <c r="ADH6685" s="88"/>
      <c r="ADI6685" s="88"/>
      <c r="ADJ6685" s="88"/>
      <c r="ADK6685" s="88"/>
      <c r="ADL6685" s="88"/>
      <c r="ADM6685" s="88"/>
      <c r="ADN6685" s="88"/>
      <c r="ADO6685" s="88"/>
      <c r="ADP6685" s="88"/>
      <c r="ADQ6685" s="88"/>
      <c r="ADR6685" s="88"/>
      <c r="ADS6685" s="88"/>
      <c r="ADT6685" s="88"/>
      <c r="ADU6685" s="88"/>
      <c r="ADV6685" s="88"/>
      <c r="ADW6685" s="88"/>
      <c r="ADX6685" s="88"/>
      <c r="ADY6685" s="88"/>
      <c r="ADZ6685" s="88"/>
      <c r="AEA6685" s="88"/>
      <c r="AEB6685" s="88"/>
      <c r="AEC6685" s="88"/>
      <c r="AED6685" s="88"/>
      <c r="AEE6685" s="88"/>
      <c r="AEF6685" s="88"/>
      <c r="AEG6685" s="88"/>
      <c r="AEH6685" s="88"/>
      <c r="AEI6685" s="88"/>
      <c r="AEJ6685" s="88"/>
      <c r="AEK6685" s="88"/>
      <c r="AEL6685" s="88"/>
      <c r="AEM6685" s="88"/>
      <c r="AEN6685" s="88"/>
      <c r="AEO6685" s="88"/>
      <c r="AEP6685" s="88"/>
      <c r="AEQ6685" s="88"/>
      <c r="AER6685" s="88"/>
      <c r="AES6685" s="88"/>
      <c r="AET6685" s="88"/>
      <c r="AEU6685" s="88"/>
      <c r="AEV6685" s="88"/>
      <c r="AEW6685" s="88"/>
      <c r="AEX6685" s="88"/>
      <c r="AEY6685" s="88"/>
      <c r="AEZ6685" s="88"/>
      <c r="AFA6685" s="88"/>
      <c r="AFB6685" s="88"/>
      <c r="AFC6685" s="88"/>
      <c r="AFD6685" s="88"/>
      <c r="AFE6685" s="88"/>
      <c r="AFF6685" s="88"/>
      <c r="AFG6685" s="88"/>
      <c r="AFH6685" s="88"/>
      <c r="AFI6685" s="88"/>
      <c r="AFJ6685" s="88"/>
      <c r="AFK6685" s="88"/>
      <c r="AFL6685" s="88"/>
      <c r="AFM6685" s="88"/>
      <c r="AFN6685" s="88"/>
      <c r="AFO6685" s="88"/>
      <c r="AFP6685" s="88"/>
      <c r="AFQ6685" s="88"/>
      <c r="AFR6685" s="88"/>
      <c r="AFS6685" s="88"/>
      <c r="AFT6685" s="88"/>
      <c r="AFU6685" s="88"/>
      <c r="AFV6685" s="88"/>
      <c r="AFW6685" s="88"/>
      <c r="AFX6685" s="88"/>
      <c r="AFY6685" s="88"/>
      <c r="AFZ6685" s="88"/>
      <c r="AGA6685" s="88"/>
      <c r="AGB6685" s="88"/>
      <c r="AGC6685" s="88"/>
      <c r="AGD6685" s="88"/>
      <c r="AGE6685" s="88"/>
      <c r="AGF6685" s="88"/>
      <c r="AGG6685" s="88"/>
      <c r="AGH6685" s="88"/>
      <c r="AGI6685" s="88"/>
      <c r="AGJ6685" s="88"/>
      <c r="AGK6685" s="88"/>
      <c r="AGL6685" s="88"/>
      <c r="AGM6685" s="88"/>
      <c r="AGN6685" s="88"/>
      <c r="AGO6685" s="88"/>
      <c r="AGP6685" s="88"/>
      <c r="AGQ6685" s="88"/>
      <c r="AGR6685" s="88"/>
      <c r="AGS6685" s="88"/>
      <c r="AGT6685" s="88"/>
      <c r="AGU6685" s="88"/>
      <c r="AGV6685" s="88"/>
      <c r="AGW6685" s="88"/>
      <c r="AGX6685" s="88"/>
      <c r="AGY6685" s="88"/>
      <c r="AGZ6685" s="88"/>
      <c r="AHA6685" s="88"/>
      <c r="AHB6685" s="88"/>
      <c r="AHC6685" s="88"/>
      <c r="AHD6685" s="88"/>
      <c r="AHE6685" s="88"/>
      <c r="AHF6685" s="88"/>
      <c r="AHG6685" s="88"/>
      <c r="AHH6685" s="88"/>
      <c r="AHI6685" s="88"/>
      <c r="AHJ6685" s="88"/>
      <c r="AHK6685" s="88"/>
      <c r="AHL6685" s="88"/>
      <c r="AHM6685" s="88"/>
      <c r="AHN6685" s="88"/>
      <c r="AHO6685" s="88"/>
      <c r="AHP6685" s="88"/>
      <c r="AHQ6685" s="88"/>
      <c r="AHR6685" s="88"/>
      <c r="AHS6685" s="88"/>
      <c r="AHT6685" s="88"/>
      <c r="AHU6685" s="88"/>
      <c r="AHV6685" s="88"/>
      <c r="AHW6685" s="88"/>
      <c r="AHX6685" s="88"/>
      <c r="AHY6685" s="88"/>
      <c r="AHZ6685" s="88"/>
      <c r="AIA6685" s="88"/>
      <c r="AIB6685" s="88"/>
      <c r="AIC6685" s="88"/>
      <c r="AID6685" s="88"/>
      <c r="AIE6685" s="88"/>
      <c r="AIF6685" s="88"/>
      <c r="AIG6685" s="88"/>
      <c r="AIH6685" s="88"/>
      <c r="AII6685" s="88"/>
      <c r="AIJ6685" s="88"/>
      <c r="AIK6685" s="88"/>
      <c r="AIL6685" s="88"/>
      <c r="AIM6685" s="88"/>
      <c r="AIN6685" s="88"/>
      <c r="AIO6685" s="88"/>
      <c r="AIP6685" s="88"/>
      <c r="AIQ6685" s="88"/>
      <c r="AIR6685" s="88"/>
      <c r="AIS6685" s="88"/>
      <c r="AIT6685" s="88"/>
      <c r="AIU6685" s="88"/>
      <c r="AIV6685" s="88"/>
      <c r="AIW6685" s="88"/>
      <c r="AIX6685" s="88"/>
      <c r="AIY6685" s="88"/>
      <c r="AIZ6685" s="88"/>
      <c r="AJA6685" s="88"/>
      <c r="AJB6685" s="88"/>
      <c r="AJC6685" s="88"/>
      <c r="AJD6685" s="88"/>
      <c r="AJE6685" s="88"/>
      <c r="AJF6685" s="88"/>
      <c r="AJG6685" s="88"/>
      <c r="AJH6685" s="88"/>
      <c r="AJI6685" s="88"/>
      <c r="AJJ6685" s="88"/>
      <c r="AJK6685" s="88"/>
      <c r="AJL6685" s="88"/>
      <c r="AJM6685" s="88"/>
      <c r="AJN6685" s="88"/>
      <c r="AJO6685" s="88"/>
      <c r="AJP6685" s="88"/>
      <c r="AJQ6685" s="88"/>
      <c r="AJR6685" s="88"/>
      <c r="AJS6685" s="88"/>
      <c r="AJT6685" s="88"/>
      <c r="AJU6685" s="88"/>
      <c r="AJV6685" s="88"/>
      <c r="AJW6685" s="88"/>
      <c r="AJX6685" s="88"/>
      <c r="AJY6685" s="88"/>
      <c r="AJZ6685" s="88"/>
      <c r="AKA6685" s="88"/>
      <c r="AKB6685" s="88"/>
      <c r="AKC6685" s="88"/>
      <c r="AKD6685" s="88"/>
      <c r="AKE6685" s="88"/>
      <c r="AKF6685" s="88"/>
      <c r="AKG6685" s="88"/>
      <c r="AKH6685" s="88"/>
      <c r="AKI6685" s="88"/>
      <c r="AKJ6685" s="88"/>
      <c r="AKK6685" s="88"/>
      <c r="AKL6685" s="88"/>
      <c r="AKM6685" s="88"/>
      <c r="AKN6685" s="88"/>
      <c r="AKO6685" s="88"/>
      <c r="AKP6685" s="88"/>
      <c r="AKQ6685" s="88"/>
      <c r="AKR6685" s="88"/>
      <c r="AKS6685" s="88"/>
      <c r="AKT6685" s="88"/>
      <c r="AKU6685" s="88"/>
      <c r="AKV6685" s="88"/>
      <c r="AKW6685" s="88"/>
      <c r="AKX6685" s="88"/>
      <c r="AKY6685" s="88"/>
      <c r="AKZ6685" s="88"/>
      <c r="ALA6685" s="88"/>
      <c r="ALB6685" s="88"/>
      <c r="ALC6685" s="88"/>
      <c r="ALD6685" s="88"/>
      <c r="ALE6685" s="88"/>
      <c r="ALF6685" s="88"/>
      <c r="ALG6685" s="88"/>
      <c r="ALH6685" s="88"/>
      <c r="ALI6685" s="88"/>
      <c r="ALJ6685" s="88"/>
      <c r="ALK6685" s="88"/>
      <c r="ALL6685" s="88"/>
      <c r="ALM6685" s="88"/>
      <c r="ALN6685" s="88"/>
      <c r="ALO6685" s="88"/>
      <c r="ALP6685" s="88"/>
      <c r="ALQ6685" s="88"/>
      <c r="ALR6685" s="88"/>
      <c r="ALS6685" s="88"/>
      <c r="ALT6685" s="88"/>
      <c r="ALU6685" s="88"/>
      <c r="ALV6685" s="88"/>
      <c r="ALW6685" s="88"/>
      <c r="ALX6685" s="88"/>
      <c r="ALY6685" s="88"/>
      <c r="ALZ6685" s="88"/>
      <c r="AMA6685" s="88"/>
      <c r="AMB6685" s="88"/>
      <c r="AMC6685" s="88"/>
      <c r="AMD6685" s="88"/>
      <c r="AME6685" s="88"/>
      <c r="AMF6685" s="88"/>
      <c r="AMG6685" s="88"/>
      <c r="AMH6685" s="88"/>
      <c r="AMI6685" s="88"/>
      <c r="AMJ6685" s="88"/>
      <c r="AMK6685" s="88"/>
      <c r="AML6685" s="88"/>
      <c r="AMM6685" s="88"/>
      <c r="AMN6685" s="88"/>
      <c r="AMO6685" s="88"/>
    </row>
    <row r="6686" spans="1:1029" s="104" customFormat="1" x14ac:dyDescent="0.35">
      <c r="A6686" s="21">
        <v>10141103</v>
      </c>
      <c r="B6686" s="117" t="s">
        <v>711</v>
      </c>
      <c r="C6686" s="115" t="s">
        <v>710</v>
      </c>
      <c r="D6686" s="21"/>
      <c r="E6686" s="114" t="str">
        <f t="shared" si="1249"/>
        <v xml:space="preserve">TRANSFORMADOR MARCA: ANGOCHE </v>
      </c>
      <c r="F6686" s="57"/>
      <c r="G6686" s="21" t="s">
        <v>709</v>
      </c>
      <c r="H6686" s="21" t="s">
        <v>709</v>
      </c>
      <c r="I6686" s="21"/>
      <c r="J6686" s="57"/>
      <c r="K6686" s="57" t="s">
        <v>708</v>
      </c>
      <c r="L6686" s="57" t="s">
        <v>707</v>
      </c>
      <c r="M6686" s="21" t="s">
        <v>712</v>
      </c>
      <c r="N6686" s="21" t="s">
        <v>19</v>
      </c>
      <c r="O6686" s="21" t="s">
        <v>362</v>
      </c>
      <c r="P6686" s="57">
        <v>3</v>
      </c>
      <c r="Q6686" s="21">
        <v>2017</v>
      </c>
      <c r="R6686" s="21"/>
      <c r="S6686" s="21"/>
      <c r="T6686" s="116">
        <v>991</v>
      </c>
      <c r="U6686" s="21">
        <v>45</v>
      </c>
      <c r="V6686" s="113">
        <f t="shared" si="1250"/>
        <v>991</v>
      </c>
      <c r="W6686" s="113">
        <f t="shared" si="1251"/>
        <v>0</v>
      </c>
      <c r="X6686" s="112">
        <f t="shared" si="1252"/>
        <v>0</v>
      </c>
      <c r="Y6686" s="111"/>
      <c r="Z6686" s="110">
        <f t="shared" si="1248"/>
        <v>45</v>
      </c>
      <c r="AA6686" s="109">
        <f t="shared" si="1253"/>
        <v>49.550000000000004</v>
      </c>
      <c r="AB6686" s="109">
        <f t="shared" si="1254"/>
        <v>49550.000000000007</v>
      </c>
      <c r="AC6686" s="108">
        <f t="shared" si="1255"/>
        <v>941.45</v>
      </c>
      <c r="AD6686" s="107">
        <f t="shared" si="1256"/>
        <v>2.2222222222222223E-2</v>
      </c>
      <c r="AE6686" s="106">
        <f t="shared" si="1257"/>
        <v>20.921111111111113</v>
      </c>
      <c r="AF6686" s="105">
        <f t="shared" si="1258"/>
        <v>20.921111111111113</v>
      </c>
      <c r="AG6686" s="105">
        <f t="shared" si="1259"/>
        <v>970.07888888888886</v>
      </c>
      <c r="AH6686" s="88"/>
      <c r="AI6686" s="88"/>
      <c r="AJ6686" s="88"/>
      <c r="AK6686" s="88"/>
      <c r="AL6686" s="88"/>
      <c r="AM6686" s="88"/>
      <c r="AN6686" s="88"/>
      <c r="AO6686" s="88"/>
      <c r="AP6686" s="88"/>
      <c r="AQ6686" s="88"/>
      <c r="AR6686" s="88"/>
      <c r="AS6686" s="88"/>
      <c r="AT6686" s="88"/>
      <c r="AU6686" s="88"/>
      <c r="AV6686" s="88"/>
      <c r="AW6686" s="88"/>
      <c r="AX6686" s="88"/>
      <c r="AY6686" s="88"/>
      <c r="AZ6686" s="88"/>
      <c r="BA6686" s="88"/>
      <c r="BB6686" s="88"/>
      <c r="BC6686" s="88"/>
      <c r="BD6686" s="88"/>
      <c r="BE6686" s="88"/>
      <c r="BF6686" s="88"/>
      <c r="BG6686" s="88"/>
      <c r="BH6686" s="88"/>
      <c r="BI6686" s="88"/>
      <c r="BJ6686" s="88"/>
      <c r="BK6686" s="88"/>
      <c r="BL6686" s="88"/>
      <c r="BM6686" s="88"/>
      <c r="BN6686" s="88"/>
      <c r="BO6686" s="88"/>
      <c r="BP6686" s="88"/>
      <c r="BQ6686" s="88"/>
      <c r="BR6686" s="88"/>
      <c r="BS6686" s="88"/>
      <c r="BT6686" s="88"/>
      <c r="BU6686" s="88"/>
      <c r="BV6686" s="88"/>
      <c r="BW6686" s="88"/>
      <c r="BX6686" s="88"/>
      <c r="BY6686" s="88"/>
      <c r="BZ6686" s="88"/>
      <c r="CA6686" s="88"/>
      <c r="CB6686" s="88"/>
      <c r="CC6686" s="88"/>
      <c r="CD6686" s="88"/>
      <c r="CE6686" s="88"/>
      <c r="CF6686" s="88"/>
      <c r="CG6686" s="88"/>
      <c r="CH6686" s="88"/>
      <c r="CI6686" s="88"/>
      <c r="CJ6686" s="88"/>
      <c r="CK6686" s="88"/>
      <c r="CL6686" s="88"/>
      <c r="CM6686" s="88"/>
      <c r="CN6686" s="88"/>
      <c r="CO6686" s="88"/>
      <c r="CP6686" s="88"/>
      <c r="CQ6686" s="88"/>
      <c r="CR6686" s="88"/>
      <c r="CS6686" s="88"/>
      <c r="CT6686" s="88"/>
      <c r="CU6686" s="88"/>
      <c r="CV6686" s="88"/>
      <c r="CW6686" s="88"/>
      <c r="CX6686" s="88"/>
      <c r="CY6686" s="88"/>
      <c r="CZ6686" s="88"/>
      <c r="DA6686" s="88"/>
      <c r="DB6686" s="88"/>
      <c r="DC6686" s="88"/>
      <c r="DD6686" s="88"/>
      <c r="DE6686" s="88"/>
      <c r="DF6686" s="88"/>
      <c r="DG6686" s="88"/>
      <c r="DH6686" s="88"/>
      <c r="DI6686" s="88"/>
      <c r="DJ6686" s="88"/>
      <c r="DK6686" s="88"/>
      <c r="DL6686" s="88"/>
      <c r="DM6686" s="88"/>
      <c r="DN6686" s="88"/>
      <c r="DO6686" s="88"/>
      <c r="DP6686" s="88"/>
      <c r="DQ6686" s="88"/>
      <c r="DR6686" s="88"/>
      <c r="DS6686" s="88"/>
      <c r="DT6686" s="88"/>
      <c r="DU6686" s="88"/>
      <c r="DV6686" s="88"/>
      <c r="DW6686" s="88"/>
      <c r="DX6686" s="88"/>
      <c r="DY6686" s="88"/>
      <c r="DZ6686" s="88"/>
      <c r="EA6686" s="88"/>
      <c r="EB6686" s="88"/>
      <c r="EC6686" s="88"/>
      <c r="ED6686" s="88"/>
      <c r="EE6686" s="88"/>
      <c r="EF6686" s="88"/>
      <c r="EG6686" s="88"/>
      <c r="EH6686" s="88"/>
      <c r="EI6686" s="88"/>
      <c r="EJ6686" s="88"/>
      <c r="EK6686" s="88"/>
      <c r="EL6686" s="88"/>
      <c r="EM6686" s="88"/>
      <c r="EN6686" s="88"/>
      <c r="EO6686" s="88"/>
      <c r="EP6686" s="88"/>
      <c r="EQ6686" s="88"/>
      <c r="ER6686" s="88"/>
      <c r="ES6686" s="88"/>
      <c r="ET6686" s="88"/>
      <c r="EU6686" s="88"/>
      <c r="EV6686" s="88"/>
      <c r="EW6686" s="88"/>
      <c r="EX6686" s="88"/>
      <c r="EY6686" s="88"/>
      <c r="EZ6686" s="88"/>
      <c r="FA6686" s="88"/>
      <c r="FB6686" s="88"/>
      <c r="FC6686" s="88"/>
      <c r="FD6686" s="88"/>
      <c r="FE6686" s="88"/>
      <c r="FF6686" s="88"/>
      <c r="FG6686" s="88"/>
      <c r="FH6686" s="88"/>
      <c r="FI6686" s="88"/>
      <c r="FJ6686" s="88"/>
      <c r="FK6686" s="88"/>
      <c r="FL6686" s="88"/>
      <c r="FM6686" s="88"/>
      <c r="FN6686" s="88"/>
      <c r="FO6686" s="88"/>
      <c r="FP6686" s="88"/>
      <c r="FQ6686" s="88"/>
      <c r="FR6686" s="88"/>
      <c r="FS6686" s="88"/>
      <c r="FT6686" s="88"/>
      <c r="FU6686" s="88"/>
      <c r="FV6686" s="88"/>
      <c r="FW6686" s="88"/>
      <c r="FX6686" s="88"/>
      <c r="FY6686" s="88"/>
      <c r="FZ6686" s="88"/>
      <c r="GA6686" s="88"/>
      <c r="GB6686" s="88"/>
      <c r="GC6686" s="88"/>
      <c r="GD6686" s="88"/>
      <c r="GE6686" s="88"/>
      <c r="GF6686" s="88"/>
      <c r="GG6686" s="88"/>
      <c r="GH6686" s="88"/>
      <c r="GI6686" s="88"/>
      <c r="GJ6686" s="88"/>
      <c r="GK6686" s="88"/>
      <c r="GL6686" s="88"/>
      <c r="GM6686" s="88"/>
      <c r="GN6686" s="88"/>
      <c r="GO6686" s="88"/>
      <c r="GP6686" s="88"/>
      <c r="GQ6686" s="88"/>
      <c r="GR6686" s="88"/>
      <c r="GS6686" s="88"/>
      <c r="GT6686" s="88"/>
      <c r="GU6686" s="88"/>
      <c r="GV6686" s="88"/>
      <c r="GW6686" s="88"/>
      <c r="GX6686" s="88"/>
      <c r="GY6686" s="88"/>
      <c r="GZ6686" s="88"/>
      <c r="HA6686" s="88"/>
      <c r="HB6686" s="88"/>
      <c r="HC6686" s="88"/>
      <c r="HD6686" s="88"/>
      <c r="HE6686" s="88"/>
      <c r="HF6686" s="88"/>
      <c r="HG6686" s="88"/>
      <c r="HH6686" s="88"/>
      <c r="HI6686" s="88"/>
      <c r="HJ6686" s="88"/>
      <c r="HK6686" s="88"/>
      <c r="HL6686" s="88"/>
      <c r="HM6686" s="88"/>
      <c r="HN6686" s="88"/>
      <c r="HO6686" s="88"/>
      <c r="HP6686" s="88"/>
      <c r="HQ6686" s="88"/>
      <c r="HR6686" s="88"/>
      <c r="HS6686" s="88"/>
      <c r="HT6686" s="88"/>
      <c r="HU6686" s="88"/>
      <c r="HV6686" s="88"/>
      <c r="HW6686" s="88"/>
      <c r="HX6686" s="88"/>
      <c r="HY6686" s="88"/>
      <c r="HZ6686" s="88"/>
      <c r="IA6686" s="88"/>
      <c r="IB6686" s="88"/>
      <c r="IC6686" s="88"/>
      <c r="ID6686" s="88"/>
      <c r="IE6686" s="88"/>
      <c r="IF6686" s="88"/>
      <c r="IG6686" s="88"/>
      <c r="IH6686" s="88"/>
      <c r="II6686" s="88"/>
      <c r="IJ6686" s="88"/>
      <c r="IK6686" s="88"/>
      <c r="IL6686" s="88"/>
      <c r="IM6686" s="88"/>
      <c r="IN6686" s="88"/>
      <c r="IO6686" s="88"/>
      <c r="IP6686" s="88"/>
      <c r="IQ6686" s="88"/>
      <c r="IR6686" s="88"/>
      <c r="IS6686" s="88"/>
      <c r="IT6686" s="88"/>
      <c r="IU6686" s="88"/>
      <c r="IV6686" s="88"/>
      <c r="IW6686" s="88"/>
      <c r="IX6686" s="88"/>
      <c r="IY6686" s="88"/>
      <c r="IZ6686" s="88"/>
      <c r="JA6686" s="88"/>
      <c r="JB6686" s="88"/>
      <c r="JC6686" s="88"/>
      <c r="JD6686" s="88"/>
      <c r="JE6686" s="88"/>
      <c r="JF6686" s="88"/>
      <c r="JG6686" s="88"/>
      <c r="JH6686" s="88"/>
      <c r="JI6686" s="88"/>
      <c r="JJ6686" s="88"/>
      <c r="JK6686" s="88"/>
      <c r="JL6686" s="88"/>
      <c r="JM6686" s="88"/>
      <c r="JN6686" s="88"/>
      <c r="JO6686" s="88"/>
      <c r="JP6686" s="88"/>
      <c r="JQ6686" s="88"/>
      <c r="JR6686" s="88"/>
      <c r="JS6686" s="88"/>
      <c r="JT6686" s="88"/>
      <c r="JU6686" s="88"/>
      <c r="JV6686" s="88"/>
      <c r="JW6686" s="88"/>
      <c r="JX6686" s="88"/>
      <c r="JY6686" s="88"/>
      <c r="JZ6686" s="88"/>
      <c r="KA6686" s="88"/>
      <c r="KB6686" s="88"/>
      <c r="KC6686" s="88"/>
      <c r="KD6686" s="88"/>
      <c r="KE6686" s="88"/>
      <c r="KF6686" s="88"/>
      <c r="KG6686" s="88"/>
      <c r="KH6686" s="88"/>
      <c r="KI6686" s="88"/>
      <c r="KJ6686" s="88"/>
      <c r="KK6686" s="88"/>
      <c r="KL6686" s="88"/>
      <c r="KM6686" s="88"/>
      <c r="KN6686" s="88"/>
      <c r="KO6686" s="88"/>
      <c r="KP6686" s="88"/>
      <c r="KQ6686" s="88"/>
      <c r="KR6686" s="88"/>
      <c r="KS6686" s="88"/>
      <c r="KT6686" s="88"/>
      <c r="KU6686" s="88"/>
      <c r="KV6686" s="88"/>
      <c r="KW6686" s="88"/>
      <c r="KX6686" s="88"/>
      <c r="KY6686" s="88"/>
      <c r="KZ6686" s="88"/>
      <c r="LA6686" s="88"/>
      <c r="LB6686" s="88"/>
      <c r="LC6686" s="88"/>
      <c r="LD6686" s="88"/>
      <c r="LE6686" s="88"/>
      <c r="LF6686" s="88"/>
      <c r="LG6686" s="88"/>
      <c r="LH6686" s="88"/>
      <c r="LI6686" s="88"/>
      <c r="LJ6686" s="88"/>
      <c r="LK6686" s="88"/>
      <c r="LL6686" s="88"/>
      <c r="LM6686" s="88"/>
      <c r="LN6686" s="88"/>
      <c r="LO6686" s="88"/>
      <c r="LP6686" s="88"/>
      <c r="LQ6686" s="88"/>
      <c r="LR6686" s="88"/>
      <c r="LS6686" s="88"/>
      <c r="LT6686" s="88"/>
      <c r="LU6686" s="88"/>
      <c r="LV6686" s="88"/>
      <c r="LW6686" s="88"/>
      <c r="LX6686" s="88"/>
      <c r="LY6686" s="88"/>
      <c r="LZ6686" s="88"/>
      <c r="MA6686" s="88"/>
      <c r="MB6686" s="88"/>
      <c r="MC6686" s="88"/>
      <c r="MD6686" s="88"/>
      <c r="ME6686" s="88"/>
      <c r="MF6686" s="88"/>
      <c r="MG6686" s="88"/>
      <c r="MH6686" s="88"/>
      <c r="MI6686" s="88"/>
      <c r="MJ6686" s="88"/>
      <c r="MK6686" s="88"/>
      <c r="ML6686" s="88"/>
      <c r="MM6686" s="88"/>
      <c r="MN6686" s="88"/>
      <c r="MO6686" s="88"/>
      <c r="MP6686" s="88"/>
      <c r="MQ6686" s="88"/>
      <c r="MR6686" s="88"/>
      <c r="MS6686" s="88"/>
      <c r="MT6686" s="88"/>
      <c r="MU6686" s="88"/>
      <c r="MV6686" s="88"/>
      <c r="MW6686" s="88"/>
      <c r="MX6686" s="88"/>
      <c r="MY6686" s="88"/>
      <c r="MZ6686" s="88"/>
      <c r="NA6686" s="88"/>
      <c r="NB6686" s="88"/>
      <c r="NC6686" s="88"/>
      <c r="ND6686" s="88"/>
      <c r="NE6686" s="88"/>
      <c r="NF6686" s="88"/>
      <c r="NG6686" s="88"/>
      <c r="NH6686" s="88"/>
      <c r="NI6686" s="88"/>
      <c r="NJ6686" s="88"/>
      <c r="NK6686" s="88"/>
      <c r="NL6686" s="88"/>
      <c r="NM6686" s="88"/>
      <c r="NN6686" s="88"/>
      <c r="NO6686" s="88"/>
      <c r="NP6686" s="88"/>
      <c r="NQ6686" s="88"/>
      <c r="NR6686" s="88"/>
      <c r="NS6686" s="88"/>
      <c r="NT6686" s="88"/>
      <c r="NU6686" s="88"/>
      <c r="NV6686" s="88"/>
      <c r="NW6686" s="88"/>
      <c r="NX6686" s="88"/>
      <c r="NY6686" s="88"/>
      <c r="NZ6686" s="88"/>
      <c r="OA6686" s="88"/>
      <c r="OB6686" s="88"/>
      <c r="OC6686" s="88"/>
      <c r="OD6686" s="88"/>
      <c r="OE6686" s="88"/>
      <c r="OF6686" s="88"/>
      <c r="OG6686" s="88"/>
      <c r="OH6686" s="88"/>
      <c r="OI6686" s="88"/>
      <c r="OJ6686" s="88"/>
      <c r="OK6686" s="88"/>
      <c r="OL6686" s="88"/>
      <c r="OM6686" s="88"/>
      <c r="ON6686" s="88"/>
      <c r="OO6686" s="88"/>
      <c r="OP6686" s="88"/>
      <c r="OQ6686" s="88"/>
      <c r="OR6686" s="88"/>
      <c r="OS6686" s="88"/>
      <c r="OT6686" s="88"/>
      <c r="OU6686" s="88"/>
      <c r="OV6686" s="88"/>
      <c r="OW6686" s="88"/>
      <c r="OX6686" s="88"/>
      <c r="OY6686" s="88"/>
      <c r="OZ6686" s="88"/>
      <c r="PA6686" s="88"/>
      <c r="PB6686" s="88"/>
      <c r="PC6686" s="88"/>
      <c r="PD6686" s="88"/>
      <c r="PE6686" s="88"/>
      <c r="PF6686" s="88"/>
      <c r="PG6686" s="88"/>
      <c r="PH6686" s="88"/>
      <c r="PI6686" s="88"/>
      <c r="PJ6686" s="88"/>
      <c r="PK6686" s="88"/>
      <c r="PL6686" s="88"/>
      <c r="PM6686" s="88"/>
      <c r="PN6686" s="88"/>
      <c r="PO6686" s="88"/>
      <c r="PP6686" s="88"/>
      <c r="PQ6686" s="88"/>
      <c r="PR6686" s="88"/>
      <c r="PS6686" s="88"/>
      <c r="PT6686" s="88"/>
      <c r="PU6686" s="88"/>
      <c r="PV6686" s="88"/>
      <c r="PW6686" s="88"/>
      <c r="PX6686" s="88"/>
      <c r="PY6686" s="88"/>
      <c r="PZ6686" s="88"/>
      <c r="QA6686" s="88"/>
      <c r="QB6686" s="88"/>
      <c r="QC6686" s="88"/>
      <c r="QD6686" s="88"/>
      <c r="QE6686" s="88"/>
      <c r="QF6686" s="88"/>
      <c r="QG6686" s="88"/>
      <c r="QH6686" s="88"/>
      <c r="QI6686" s="88"/>
      <c r="QJ6686" s="88"/>
      <c r="QK6686" s="88"/>
      <c r="QL6686" s="88"/>
      <c r="QM6686" s="88"/>
      <c r="QN6686" s="88"/>
      <c r="QO6686" s="88"/>
      <c r="QP6686" s="88"/>
      <c r="QQ6686" s="88"/>
      <c r="QR6686" s="88"/>
      <c r="QS6686" s="88"/>
      <c r="QT6686" s="88"/>
      <c r="QU6686" s="88"/>
      <c r="QV6686" s="88"/>
      <c r="QW6686" s="88"/>
      <c r="QX6686" s="88"/>
      <c r="QY6686" s="88"/>
      <c r="QZ6686" s="88"/>
      <c r="RA6686" s="88"/>
      <c r="RB6686" s="88"/>
      <c r="RC6686" s="88"/>
      <c r="RD6686" s="88"/>
      <c r="RE6686" s="88"/>
      <c r="RF6686" s="88"/>
      <c r="RG6686" s="88"/>
      <c r="RH6686" s="88"/>
      <c r="RI6686" s="88"/>
      <c r="RJ6686" s="88"/>
      <c r="RK6686" s="88"/>
      <c r="RL6686" s="88"/>
      <c r="RM6686" s="88"/>
      <c r="RN6686" s="88"/>
      <c r="RO6686" s="88"/>
      <c r="RP6686" s="88"/>
      <c r="RQ6686" s="88"/>
      <c r="RR6686" s="88"/>
      <c r="RS6686" s="88"/>
      <c r="RT6686" s="88"/>
      <c r="RU6686" s="88"/>
      <c r="RV6686" s="88"/>
      <c r="RW6686" s="88"/>
      <c r="RX6686" s="88"/>
      <c r="RY6686" s="88"/>
      <c r="RZ6686" s="88"/>
      <c r="SA6686" s="88"/>
      <c r="SB6686" s="88"/>
      <c r="SC6686" s="88"/>
      <c r="SD6686" s="88"/>
      <c r="SE6686" s="88"/>
      <c r="SF6686" s="88"/>
      <c r="SG6686" s="88"/>
      <c r="SH6686" s="88"/>
      <c r="SI6686" s="88"/>
      <c r="SJ6686" s="88"/>
      <c r="SK6686" s="88"/>
      <c r="SL6686" s="88"/>
      <c r="SM6686" s="88"/>
      <c r="SN6686" s="88"/>
      <c r="SO6686" s="88"/>
      <c r="SP6686" s="88"/>
      <c r="SQ6686" s="88"/>
      <c r="SR6686" s="88"/>
      <c r="SS6686" s="88"/>
      <c r="ST6686" s="88"/>
      <c r="SU6686" s="88"/>
      <c r="SV6686" s="88"/>
      <c r="SW6686" s="88"/>
      <c r="SX6686" s="88"/>
      <c r="SY6686" s="88"/>
      <c r="SZ6686" s="88"/>
      <c r="TA6686" s="88"/>
      <c r="TB6686" s="88"/>
      <c r="TC6686" s="88"/>
      <c r="TD6686" s="88"/>
      <c r="TE6686" s="88"/>
      <c r="TF6686" s="88"/>
      <c r="TG6686" s="88"/>
      <c r="TH6686" s="88"/>
      <c r="TI6686" s="88"/>
      <c r="TJ6686" s="88"/>
      <c r="TK6686" s="88"/>
      <c r="TL6686" s="88"/>
      <c r="TM6686" s="88"/>
      <c r="TN6686" s="88"/>
      <c r="TO6686" s="88"/>
      <c r="TP6686" s="88"/>
      <c r="TQ6686" s="88"/>
      <c r="TR6686" s="88"/>
      <c r="TS6686" s="88"/>
      <c r="TT6686" s="88"/>
      <c r="TU6686" s="88"/>
      <c r="TV6686" s="88"/>
      <c r="TW6686" s="88"/>
      <c r="TX6686" s="88"/>
      <c r="TY6686" s="88"/>
      <c r="TZ6686" s="88"/>
      <c r="UA6686" s="88"/>
      <c r="UB6686" s="88"/>
      <c r="UC6686" s="88"/>
      <c r="UD6686" s="88"/>
      <c r="UE6686" s="88"/>
      <c r="UF6686" s="88"/>
      <c r="UG6686" s="88"/>
      <c r="UH6686" s="88"/>
      <c r="UI6686" s="88"/>
      <c r="UJ6686" s="88"/>
      <c r="UK6686" s="88"/>
      <c r="UL6686" s="88"/>
      <c r="UM6686" s="88"/>
      <c r="UN6686" s="88"/>
      <c r="UO6686" s="88"/>
      <c r="UP6686" s="88"/>
      <c r="UQ6686" s="88"/>
      <c r="UR6686" s="88"/>
      <c r="US6686" s="88"/>
      <c r="UT6686" s="88"/>
      <c r="UU6686" s="88"/>
      <c r="UV6686" s="88"/>
      <c r="UW6686" s="88"/>
      <c r="UX6686" s="88"/>
      <c r="UY6686" s="88"/>
      <c r="UZ6686" s="88"/>
      <c r="VA6686" s="88"/>
      <c r="VB6686" s="88"/>
      <c r="VC6686" s="88"/>
      <c r="VD6686" s="88"/>
      <c r="VE6686" s="88"/>
      <c r="VF6686" s="88"/>
      <c r="VG6686" s="88"/>
      <c r="VH6686" s="88"/>
      <c r="VI6686" s="88"/>
      <c r="VJ6686" s="88"/>
      <c r="VK6686" s="88"/>
      <c r="VL6686" s="88"/>
      <c r="VM6686" s="88"/>
      <c r="VN6686" s="88"/>
      <c r="VO6686" s="88"/>
      <c r="VP6686" s="88"/>
      <c r="VQ6686" s="88"/>
      <c r="VR6686" s="88"/>
      <c r="VS6686" s="88"/>
      <c r="VT6686" s="88"/>
      <c r="VU6686" s="88"/>
      <c r="VV6686" s="88"/>
      <c r="VW6686" s="88"/>
      <c r="VX6686" s="88"/>
      <c r="VY6686" s="88"/>
      <c r="VZ6686" s="88"/>
      <c r="WA6686" s="88"/>
      <c r="WB6686" s="88"/>
      <c r="WC6686" s="88"/>
      <c r="WD6686" s="88"/>
      <c r="WE6686" s="88"/>
      <c r="WF6686" s="88"/>
      <c r="WG6686" s="88"/>
      <c r="WH6686" s="88"/>
      <c r="WI6686" s="88"/>
      <c r="WJ6686" s="88"/>
      <c r="WK6686" s="88"/>
      <c r="WL6686" s="88"/>
      <c r="WM6686" s="88"/>
      <c r="WN6686" s="88"/>
      <c r="WO6686" s="88"/>
      <c r="WP6686" s="88"/>
      <c r="WQ6686" s="88"/>
      <c r="WR6686" s="88"/>
      <c r="WS6686" s="88"/>
      <c r="WT6686" s="88"/>
      <c r="WU6686" s="88"/>
      <c r="WV6686" s="88"/>
      <c r="WW6686" s="88"/>
      <c r="WX6686" s="88"/>
      <c r="WY6686" s="88"/>
      <c r="WZ6686" s="88"/>
      <c r="XA6686" s="88"/>
      <c r="XB6686" s="88"/>
      <c r="XC6686" s="88"/>
      <c r="XD6686" s="88"/>
      <c r="XE6686" s="88"/>
      <c r="XF6686" s="88"/>
      <c r="XG6686" s="88"/>
      <c r="XH6686" s="88"/>
      <c r="XI6686" s="88"/>
      <c r="XJ6686" s="88"/>
      <c r="XK6686" s="88"/>
      <c r="XL6686" s="88"/>
      <c r="XM6686" s="88"/>
      <c r="XN6686" s="88"/>
      <c r="XO6686" s="88"/>
      <c r="XP6686" s="88"/>
      <c r="XQ6686" s="88"/>
      <c r="XR6686" s="88"/>
      <c r="XS6686" s="88"/>
      <c r="XT6686" s="88"/>
      <c r="XU6686" s="88"/>
      <c r="XV6686" s="88"/>
      <c r="XW6686" s="88"/>
      <c r="XX6686" s="88"/>
      <c r="XY6686" s="88"/>
      <c r="XZ6686" s="88"/>
      <c r="YA6686" s="88"/>
      <c r="YB6686" s="88"/>
      <c r="YC6686" s="88"/>
      <c r="YD6686" s="88"/>
      <c r="YE6686" s="88"/>
      <c r="YF6686" s="88"/>
      <c r="YG6686" s="88"/>
      <c r="YH6686" s="88"/>
      <c r="YI6686" s="88"/>
      <c r="YJ6686" s="88"/>
      <c r="YK6686" s="88"/>
      <c r="YL6686" s="88"/>
      <c r="YM6686" s="88"/>
      <c r="YN6686" s="88"/>
      <c r="YO6686" s="88"/>
      <c r="YP6686" s="88"/>
      <c r="YQ6686" s="88"/>
      <c r="YR6686" s="88"/>
      <c r="YS6686" s="88"/>
      <c r="YT6686" s="88"/>
      <c r="YU6686" s="88"/>
      <c r="YV6686" s="88"/>
      <c r="YW6686" s="88"/>
      <c r="YX6686" s="88"/>
      <c r="YY6686" s="88"/>
      <c r="YZ6686" s="88"/>
      <c r="ZA6686" s="88"/>
      <c r="ZB6686" s="88"/>
      <c r="ZC6686" s="88"/>
      <c r="ZD6686" s="88"/>
      <c r="ZE6686" s="88"/>
      <c r="ZF6686" s="88"/>
      <c r="ZG6686" s="88"/>
      <c r="ZH6686" s="88"/>
      <c r="ZI6686" s="88"/>
      <c r="ZJ6686" s="88"/>
      <c r="ZK6686" s="88"/>
      <c r="ZL6686" s="88"/>
      <c r="ZM6686" s="88"/>
      <c r="ZN6686" s="88"/>
      <c r="ZO6686" s="88"/>
      <c r="ZP6686" s="88"/>
      <c r="ZQ6686" s="88"/>
      <c r="ZR6686" s="88"/>
      <c r="ZS6686" s="88"/>
      <c r="ZT6686" s="88"/>
      <c r="ZU6686" s="88"/>
      <c r="ZV6686" s="88"/>
      <c r="ZW6686" s="88"/>
      <c r="ZX6686" s="88"/>
      <c r="ZY6686" s="88"/>
      <c r="ZZ6686" s="88"/>
      <c r="AAA6686" s="88"/>
      <c r="AAB6686" s="88"/>
      <c r="AAC6686" s="88"/>
      <c r="AAD6686" s="88"/>
      <c r="AAE6686" s="88"/>
      <c r="AAF6686" s="88"/>
      <c r="AAG6686" s="88"/>
      <c r="AAH6686" s="88"/>
      <c r="AAI6686" s="88"/>
      <c r="AAJ6686" s="88"/>
      <c r="AAK6686" s="88"/>
      <c r="AAL6686" s="88"/>
      <c r="AAM6686" s="88"/>
      <c r="AAN6686" s="88"/>
      <c r="AAO6686" s="88"/>
      <c r="AAP6686" s="88"/>
      <c r="AAQ6686" s="88"/>
      <c r="AAR6686" s="88"/>
      <c r="AAS6686" s="88"/>
      <c r="AAT6686" s="88"/>
      <c r="AAU6686" s="88"/>
      <c r="AAV6686" s="88"/>
      <c r="AAW6686" s="88"/>
      <c r="AAX6686" s="88"/>
      <c r="AAY6686" s="88"/>
      <c r="AAZ6686" s="88"/>
      <c r="ABA6686" s="88"/>
      <c r="ABB6686" s="88"/>
      <c r="ABC6686" s="88"/>
      <c r="ABD6686" s="88"/>
      <c r="ABE6686" s="88"/>
      <c r="ABF6686" s="88"/>
      <c r="ABG6686" s="88"/>
      <c r="ABH6686" s="88"/>
      <c r="ABI6686" s="88"/>
      <c r="ABJ6686" s="88"/>
      <c r="ABK6686" s="88"/>
      <c r="ABL6686" s="88"/>
      <c r="ABM6686" s="88"/>
      <c r="ABN6686" s="88"/>
      <c r="ABO6686" s="88"/>
      <c r="ABP6686" s="88"/>
      <c r="ABQ6686" s="88"/>
      <c r="ABR6686" s="88"/>
      <c r="ABS6686" s="88"/>
      <c r="ABT6686" s="88"/>
      <c r="ABU6686" s="88"/>
      <c r="ABV6686" s="88"/>
      <c r="ABW6686" s="88"/>
      <c r="ABX6686" s="88"/>
      <c r="ABY6686" s="88"/>
      <c r="ABZ6686" s="88"/>
      <c r="ACA6686" s="88"/>
      <c r="ACB6686" s="88"/>
      <c r="ACC6686" s="88"/>
      <c r="ACD6686" s="88"/>
      <c r="ACE6686" s="88"/>
      <c r="ACF6686" s="88"/>
      <c r="ACG6686" s="88"/>
      <c r="ACH6686" s="88"/>
      <c r="ACI6686" s="88"/>
      <c r="ACJ6686" s="88"/>
      <c r="ACK6686" s="88"/>
      <c r="ACL6686" s="88"/>
      <c r="ACM6686" s="88"/>
      <c r="ACN6686" s="88"/>
      <c r="ACO6686" s="88"/>
      <c r="ACP6686" s="88"/>
      <c r="ACQ6686" s="88"/>
      <c r="ACR6686" s="88"/>
      <c r="ACS6686" s="88"/>
      <c r="ACT6686" s="88"/>
      <c r="ACU6686" s="88"/>
      <c r="ACV6686" s="88"/>
      <c r="ACW6686" s="88"/>
      <c r="ACX6686" s="88"/>
      <c r="ACY6686" s="88"/>
      <c r="ACZ6686" s="88"/>
      <c r="ADA6686" s="88"/>
      <c r="ADB6686" s="88"/>
      <c r="ADC6686" s="88"/>
      <c r="ADD6686" s="88"/>
      <c r="ADE6686" s="88"/>
      <c r="ADF6686" s="88"/>
      <c r="ADG6686" s="88"/>
      <c r="ADH6686" s="88"/>
      <c r="ADI6686" s="88"/>
      <c r="ADJ6686" s="88"/>
      <c r="ADK6686" s="88"/>
      <c r="ADL6686" s="88"/>
      <c r="ADM6686" s="88"/>
      <c r="ADN6686" s="88"/>
      <c r="ADO6686" s="88"/>
      <c r="ADP6686" s="88"/>
      <c r="ADQ6686" s="88"/>
      <c r="ADR6686" s="88"/>
      <c r="ADS6686" s="88"/>
      <c r="ADT6686" s="88"/>
      <c r="ADU6686" s="88"/>
      <c r="ADV6686" s="88"/>
      <c r="ADW6686" s="88"/>
      <c r="ADX6686" s="88"/>
      <c r="ADY6686" s="88"/>
      <c r="ADZ6686" s="88"/>
      <c r="AEA6686" s="88"/>
      <c r="AEB6686" s="88"/>
      <c r="AEC6686" s="88"/>
      <c r="AED6686" s="88"/>
      <c r="AEE6686" s="88"/>
      <c r="AEF6686" s="88"/>
      <c r="AEG6686" s="88"/>
      <c r="AEH6686" s="88"/>
      <c r="AEI6686" s="88"/>
      <c r="AEJ6686" s="88"/>
      <c r="AEK6686" s="88"/>
      <c r="AEL6686" s="88"/>
      <c r="AEM6686" s="88"/>
      <c r="AEN6686" s="88"/>
      <c r="AEO6686" s="88"/>
      <c r="AEP6686" s="88"/>
      <c r="AEQ6686" s="88"/>
      <c r="AER6686" s="88"/>
      <c r="AES6686" s="88"/>
      <c r="AET6686" s="88"/>
      <c r="AEU6686" s="88"/>
      <c r="AEV6686" s="88"/>
      <c r="AEW6686" s="88"/>
      <c r="AEX6686" s="88"/>
      <c r="AEY6686" s="88"/>
      <c r="AEZ6686" s="88"/>
      <c r="AFA6686" s="88"/>
      <c r="AFB6686" s="88"/>
      <c r="AFC6686" s="88"/>
      <c r="AFD6686" s="88"/>
      <c r="AFE6686" s="88"/>
      <c r="AFF6686" s="88"/>
      <c r="AFG6686" s="88"/>
      <c r="AFH6686" s="88"/>
      <c r="AFI6686" s="88"/>
      <c r="AFJ6686" s="88"/>
      <c r="AFK6686" s="88"/>
      <c r="AFL6686" s="88"/>
      <c r="AFM6686" s="88"/>
      <c r="AFN6686" s="88"/>
      <c r="AFO6686" s="88"/>
      <c r="AFP6686" s="88"/>
      <c r="AFQ6686" s="88"/>
      <c r="AFR6686" s="88"/>
      <c r="AFS6686" s="88"/>
      <c r="AFT6686" s="88"/>
      <c r="AFU6686" s="88"/>
      <c r="AFV6686" s="88"/>
      <c r="AFW6686" s="88"/>
      <c r="AFX6686" s="88"/>
      <c r="AFY6686" s="88"/>
      <c r="AFZ6686" s="88"/>
      <c r="AGA6686" s="88"/>
      <c r="AGB6686" s="88"/>
      <c r="AGC6686" s="88"/>
      <c r="AGD6686" s="88"/>
      <c r="AGE6686" s="88"/>
      <c r="AGF6686" s="88"/>
      <c r="AGG6686" s="88"/>
      <c r="AGH6686" s="88"/>
      <c r="AGI6686" s="88"/>
      <c r="AGJ6686" s="88"/>
      <c r="AGK6686" s="88"/>
      <c r="AGL6686" s="88"/>
      <c r="AGM6686" s="88"/>
      <c r="AGN6686" s="88"/>
      <c r="AGO6686" s="88"/>
      <c r="AGP6686" s="88"/>
      <c r="AGQ6686" s="88"/>
      <c r="AGR6686" s="88"/>
      <c r="AGS6686" s="88"/>
      <c r="AGT6686" s="88"/>
      <c r="AGU6686" s="88"/>
      <c r="AGV6686" s="88"/>
      <c r="AGW6686" s="88"/>
      <c r="AGX6686" s="88"/>
      <c r="AGY6686" s="88"/>
      <c r="AGZ6686" s="88"/>
      <c r="AHA6686" s="88"/>
      <c r="AHB6686" s="88"/>
      <c r="AHC6686" s="88"/>
      <c r="AHD6686" s="88"/>
      <c r="AHE6686" s="88"/>
      <c r="AHF6686" s="88"/>
      <c r="AHG6686" s="88"/>
      <c r="AHH6686" s="88"/>
      <c r="AHI6686" s="88"/>
      <c r="AHJ6686" s="88"/>
      <c r="AHK6686" s="88"/>
      <c r="AHL6686" s="88"/>
      <c r="AHM6686" s="88"/>
      <c r="AHN6686" s="88"/>
      <c r="AHO6686" s="88"/>
      <c r="AHP6686" s="88"/>
      <c r="AHQ6686" s="88"/>
      <c r="AHR6686" s="88"/>
      <c r="AHS6686" s="88"/>
      <c r="AHT6686" s="88"/>
      <c r="AHU6686" s="88"/>
      <c r="AHV6686" s="88"/>
      <c r="AHW6686" s="88"/>
      <c r="AHX6686" s="88"/>
      <c r="AHY6686" s="88"/>
      <c r="AHZ6686" s="88"/>
      <c r="AIA6686" s="88"/>
      <c r="AIB6686" s="88"/>
      <c r="AIC6686" s="88"/>
      <c r="AID6686" s="88"/>
      <c r="AIE6686" s="88"/>
      <c r="AIF6686" s="88"/>
      <c r="AIG6686" s="88"/>
      <c r="AIH6686" s="88"/>
      <c r="AII6686" s="88"/>
      <c r="AIJ6686" s="88"/>
      <c r="AIK6686" s="88"/>
      <c r="AIL6686" s="88"/>
      <c r="AIM6686" s="88"/>
      <c r="AIN6686" s="88"/>
      <c r="AIO6686" s="88"/>
      <c r="AIP6686" s="88"/>
      <c r="AIQ6686" s="88"/>
      <c r="AIR6686" s="88"/>
      <c r="AIS6686" s="88"/>
      <c r="AIT6686" s="88"/>
      <c r="AIU6686" s="88"/>
      <c r="AIV6686" s="88"/>
      <c r="AIW6686" s="88"/>
      <c r="AIX6686" s="88"/>
      <c r="AIY6686" s="88"/>
      <c r="AIZ6686" s="88"/>
      <c r="AJA6686" s="88"/>
      <c r="AJB6686" s="88"/>
      <c r="AJC6686" s="88"/>
      <c r="AJD6686" s="88"/>
      <c r="AJE6686" s="88"/>
      <c r="AJF6686" s="88"/>
      <c r="AJG6686" s="88"/>
      <c r="AJH6686" s="88"/>
      <c r="AJI6686" s="88"/>
      <c r="AJJ6686" s="88"/>
      <c r="AJK6686" s="88"/>
      <c r="AJL6686" s="88"/>
      <c r="AJM6686" s="88"/>
      <c r="AJN6686" s="88"/>
      <c r="AJO6686" s="88"/>
      <c r="AJP6686" s="88"/>
      <c r="AJQ6686" s="88"/>
      <c r="AJR6686" s="88"/>
      <c r="AJS6686" s="88"/>
      <c r="AJT6686" s="88"/>
      <c r="AJU6686" s="88"/>
      <c r="AJV6686" s="88"/>
      <c r="AJW6686" s="88"/>
      <c r="AJX6686" s="88"/>
      <c r="AJY6686" s="88"/>
      <c r="AJZ6686" s="88"/>
      <c r="AKA6686" s="88"/>
      <c r="AKB6686" s="88"/>
      <c r="AKC6686" s="88"/>
      <c r="AKD6686" s="88"/>
      <c r="AKE6686" s="88"/>
      <c r="AKF6686" s="88"/>
      <c r="AKG6686" s="88"/>
      <c r="AKH6686" s="88"/>
      <c r="AKI6686" s="88"/>
      <c r="AKJ6686" s="88"/>
      <c r="AKK6686" s="88"/>
      <c r="AKL6686" s="88"/>
      <c r="AKM6686" s="88"/>
      <c r="AKN6686" s="88"/>
      <c r="AKO6686" s="88"/>
      <c r="AKP6686" s="88"/>
      <c r="AKQ6686" s="88"/>
      <c r="AKR6686" s="88"/>
      <c r="AKS6686" s="88"/>
      <c r="AKT6686" s="88"/>
      <c r="AKU6686" s="88"/>
      <c r="AKV6686" s="88"/>
      <c r="AKW6686" s="88"/>
      <c r="AKX6686" s="88"/>
      <c r="AKY6686" s="88"/>
      <c r="AKZ6686" s="88"/>
      <c r="ALA6686" s="88"/>
      <c r="ALB6686" s="88"/>
      <c r="ALC6686" s="88"/>
      <c r="ALD6686" s="88"/>
      <c r="ALE6686" s="88"/>
      <c r="ALF6686" s="88"/>
      <c r="ALG6686" s="88"/>
      <c r="ALH6686" s="88"/>
      <c r="ALI6686" s="88"/>
      <c r="ALJ6686" s="88"/>
      <c r="ALK6686" s="88"/>
      <c r="ALL6686" s="88"/>
      <c r="ALM6686" s="88"/>
      <c r="ALN6686" s="88"/>
      <c r="ALO6686" s="88"/>
      <c r="ALP6686" s="88"/>
      <c r="ALQ6686" s="88"/>
      <c r="ALR6686" s="88"/>
      <c r="ALS6686" s="88"/>
      <c r="ALT6686" s="88"/>
      <c r="ALU6686" s="88"/>
      <c r="ALV6686" s="88"/>
      <c r="ALW6686" s="88"/>
      <c r="ALX6686" s="88"/>
      <c r="ALY6686" s="88"/>
      <c r="ALZ6686" s="88"/>
      <c r="AMA6686" s="88"/>
      <c r="AMB6686" s="88"/>
      <c r="AMC6686" s="88"/>
      <c r="AMD6686" s="88"/>
      <c r="AME6686" s="88"/>
      <c r="AMF6686" s="88"/>
      <c r="AMG6686" s="88"/>
      <c r="AMH6686" s="88"/>
      <c r="AMI6686" s="88"/>
      <c r="AMJ6686" s="88"/>
      <c r="AMK6686" s="88"/>
      <c r="AML6686" s="88"/>
      <c r="AMM6686" s="88"/>
      <c r="AMN6686" s="88"/>
      <c r="AMO6686" s="88"/>
    </row>
    <row r="6687" spans="1:1029" s="104" customFormat="1" x14ac:dyDescent="0.35">
      <c r="A6687" s="21">
        <v>10141103</v>
      </c>
      <c r="B6687" s="117" t="s">
        <v>711</v>
      </c>
      <c r="C6687" s="115" t="s">
        <v>710</v>
      </c>
      <c r="D6687" s="21"/>
      <c r="E6687" s="114" t="str">
        <f t="shared" si="1249"/>
        <v xml:space="preserve">TRANSFORMADOR MARCA: ANGOCHE </v>
      </c>
      <c r="F6687" s="57"/>
      <c r="G6687" s="21" t="s">
        <v>709</v>
      </c>
      <c r="H6687" s="21" t="s">
        <v>709</v>
      </c>
      <c r="I6687" s="21"/>
      <c r="J6687" s="57"/>
      <c r="K6687" s="57" t="s">
        <v>708</v>
      </c>
      <c r="L6687" s="57" t="s">
        <v>707</v>
      </c>
      <c r="M6687" s="21" t="s">
        <v>605</v>
      </c>
      <c r="N6687" s="21" t="s">
        <v>19</v>
      </c>
      <c r="O6687" s="21" t="s">
        <v>362</v>
      </c>
      <c r="P6687" s="57">
        <v>3</v>
      </c>
      <c r="Q6687" s="21">
        <v>2017</v>
      </c>
      <c r="R6687" s="21"/>
      <c r="S6687" s="21"/>
      <c r="T6687" s="116">
        <v>1039</v>
      </c>
      <c r="U6687" s="21">
        <v>45</v>
      </c>
      <c r="V6687" s="113">
        <f t="shared" si="1250"/>
        <v>1039</v>
      </c>
      <c r="W6687" s="113">
        <f t="shared" si="1251"/>
        <v>0</v>
      </c>
      <c r="X6687" s="112">
        <f t="shared" si="1252"/>
        <v>0</v>
      </c>
      <c r="Y6687" s="111"/>
      <c r="Z6687" s="110">
        <f t="shared" si="1248"/>
        <v>45</v>
      </c>
      <c r="AA6687" s="109">
        <f t="shared" si="1253"/>
        <v>51.95</v>
      </c>
      <c r="AB6687" s="109">
        <f t="shared" si="1254"/>
        <v>51950</v>
      </c>
      <c r="AC6687" s="108">
        <f t="shared" si="1255"/>
        <v>987.05</v>
      </c>
      <c r="AD6687" s="107">
        <f t="shared" si="1256"/>
        <v>2.2222222222222223E-2</v>
      </c>
      <c r="AE6687" s="106">
        <f t="shared" si="1257"/>
        <v>21.934444444444445</v>
      </c>
      <c r="AF6687" s="105">
        <f t="shared" si="1258"/>
        <v>21.934444444444445</v>
      </c>
      <c r="AG6687" s="105">
        <f t="shared" si="1259"/>
        <v>1017.0655555555555</v>
      </c>
      <c r="AH6687" s="88"/>
      <c r="AI6687" s="88"/>
      <c r="AJ6687" s="88"/>
      <c r="AK6687" s="88"/>
      <c r="AL6687" s="88"/>
      <c r="AM6687" s="88"/>
      <c r="AN6687" s="88"/>
      <c r="AO6687" s="88"/>
      <c r="AP6687" s="88"/>
      <c r="AQ6687" s="88"/>
      <c r="AR6687" s="88"/>
      <c r="AS6687" s="88"/>
      <c r="AT6687" s="88"/>
      <c r="AU6687" s="88"/>
      <c r="AV6687" s="88"/>
      <c r="AW6687" s="88"/>
      <c r="AX6687" s="88"/>
      <c r="AY6687" s="88"/>
      <c r="AZ6687" s="88"/>
      <c r="BA6687" s="88"/>
      <c r="BB6687" s="88"/>
      <c r="BC6687" s="88"/>
      <c r="BD6687" s="88"/>
      <c r="BE6687" s="88"/>
      <c r="BF6687" s="88"/>
      <c r="BG6687" s="88"/>
      <c r="BH6687" s="88"/>
      <c r="BI6687" s="88"/>
      <c r="BJ6687" s="88"/>
      <c r="BK6687" s="88"/>
      <c r="BL6687" s="88"/>
      <c r="BM6687" s="88"/>
      <c r="BN6687" s="88"/>
      <c r="BO6687" s="88"/>
      <c r="BP6687" s="88"/>
      <c r="BQ6687" s="88"/>
      <c r="BR6687" s="88"/>
      <c r="BS6687" s="88"/>
      <c r="BT6687" s="88"/>
      <c r="BU6687" s="88"/>
      <c r="BV6687" s="88"/>
      <c r="BW6687" s="88"/>
      <c r="BX6687" s="88"/>
      <c r="BY6687" s="88"/>
      <c r="BZ6687" s="88"/>
      <c r="CA6687" s="88"/>
      <c r="CB6687" s="88"/>
      <c r="CC6687" s="88"/>
      <c r="CD6687" s="88"/>
      <c r="CE6687" s="88"/>
      <c r="CF6687" s="88"/>
      <c r="CG6687" s="88"/>
      <c r="CH6687" s="88"/>
      <c r="CI6687" s="88"/>
      <c r="CJ6687" s="88"/>
      <c r="CK6687" s="88"/>
      <c r="CL6687" s="88"/>
      <c r="CM6687" s="88"/>
      <c r="CN6687" s="88"/>
      <c r="CO6687" s="88"/>
      <c r="CP6687" s="88"/>
      <c r="CQ6687" s="88"/>
      <c r="CR6687" s="88"/>
      <c r="CS6687" s="88"/>
      <c r="CT6687" s="88"/>
      <c r="CU6687" s="88"/>
      <c r="CV6687" s="88"/>
      <c r="CW6687" s="88"/>
      <c r="CX6687" s="88"/>
      <c r="CY6687" s="88"/>
      <c r="CZ6687" s="88"/>
      <c r="DA6687" s="88"/>
      <c r="DB6687" s="88"/>
      <c r="DC6687" s="88"/>
      <c r="DD6687" s="88"/>
      <c r="DE6687" s="88"/>
      <c r="DF6687" s="88"/>
      <c r="DG6687" s="88"/>
      <c r="DH6687" s="88"/>
      <c r="DI6687" s="88"/>
      <c r="DJ6687" s="88"/>
      <c r="DK6687" s="88"/>
      <c r="DL6687" s="88"/>
      <c r="DM6687" s="88"/>
      <c r="DN6687" s="88"/>
      <c r="DO6687" s="88"/>
      <c r="DP6687" s="88"/>
      <c r="DQ6687" s="88"/>
      <c r="DR6687" s="88"/>
      <c r="DS6687" s="88"/>
      <c r="DT6687" s="88"/>
      <c r="DU6687" s="88"/>
      <c r="DV6687" s="88"/>
      <c r="DW6687" s="88"/>
      <c r="DX6687" s="88"/>
      <c r="DY6687" s="88"/>
      <c r="DZ6687" s="88"/>
      <c r="EA6687" s="88"/>
      <c r="EB6687" s="88"/>
      <c r="EC6687" s="88"/>
      <c r="ED6687" s="88"/>
      <c r="EE6687" s="88"/>
      <c r="EF6687" s="88"/>
      <c r="EG6687" s="88"/>
      <c r="EH6687" s="88"/>
      <c r="EI6687" s="88"/>
      <c r="EJ6687" s="88"/>
      <c r="EK6687" s="88"/>
      <c r="EL6687" s="88"/>
      <c r="EM6687" s="88"/>
      <c r="EN6687" s="88"/>
      <c r="EO6687" s="88"/>
      <c r="EP6687" s="88"/>
      <c r="EQ6687" s="88"/>
      <c r="ER6687" s="88"/>
      <c r="ES6687" s="88"/>
      <c r="ET6687" s="88"/>
      <c r="EU6687" s="88"/>
      <c r="EV6687" s="88"/>
      <c r="EW6687" s="88"/>
      <c r="EX6687" s="88"/>
      <c r="EY6687" s="88"/>
      <c r="EZ6687" s="88"/>
      <c r="FA6687" s="88"/>
      <c r="FB6687" s="88"/>
      <c r="FC6687" s="88"/>
      <c r="FD6687" s="88"/>
      <c r="FE6687" s="88"/>
      <c r="FF6687" s="88"/>
      <c r="FG6687" s="88"/>
      <c r="FH6687" s="88"/>
      <c r="FI6687" s="88"/>
      <c r="FJ6687" s="88"/>
      <c r="FK6687" s="88"/>
      <c r="FL6687" s="88"/>
      <c r="FM6687" s="88"/>
      <c r="FN6687" s="88"/>
      <c r="FO6687" s="88"/>
      <c r="FP6687" s="88"/>
      <c r="FQ6687" s="88"/>
      <c r="FR6687" s="88"/>
      <c r="FS6687" s="88"/>
      <c r="FT6687" s="88"/>
      <c r="FU6687" s="88"/>
      <c r="FV6687" s="88"/>
      <c r="FW6687" s="88"/>
      <c r="FX6687" s="88"/>
      <c r="FY6687" s="88"/>
      <c r="FZ6687" s="88"/>
      <c r="GA6687" s="88"/>
      <c r="GB6687" s="88"/>
      <c r="GC6687" s="88"/>
      <c r="GD6687" s="88"/>
      <c r="GE6687" s="88"/>
      <c r="GF6687" s="88"/>
      <c r="GG6687" s="88"/>
      <c r="GH6687" s="88"/>
      <c r="GI6687" s="88"/>
      <c r="GJ6687" s="88"/>
      <c r="GK6687" s="88"/>
      <c r="GL6687" s="88"/>
      <c r="GM6687" s="88"/>
      <c r="GN6687" s="88"/>
      <c r="GO6687" s="88"/>
      <c r="GP6687" s="88"/>
      <c r="GQ6687" s="88"/>
      <c r="GR6687" s="88"/>
      <c r="GS6687" s="88"/>
      <c r="GT6687" s="88"/>
      <c r="GU6687" s="88"/>
      <c r="GV6687" s="88"/>
      <c r="GW6687" s="88"/>
      <c r="GX6687" s="88"/>
      <c r="GY6687" s="88"/>
      <c r="GZ6687" s="88"/>
      <c r="HA6687" s="88"/>
      <c r="HB6687" s="88"/>
      <c r="HC6687" s="88"/>
      <c r="HD6687" s="88"/>
      <c r="HE6687" s="88"/>
      <c r="HF6687" s="88"/>
      <c r="HG6687" s="88"/>
      <c r="HH6687" s="88"/>
      <c r="HI6687" s="88"/>
      <c r="HJ6687" s="88"/>
      <c r="HK6687" s="88"/>
      <c r="HL6687" s="88"/>
      <c r="HM6687" s="88"/>
      <c r="HN6687" s="88"/>
      <c r="HO6687" s="88"/>
      <c r="HP6687" s="88"/>
      <c r="HQ6687" s="88"/>
      <c r="HR6687" s="88"/>
      <c r="HS6687" s="88"/>
      <c r="HT6687" s="88"/>
      <c r="HU6687" s="88"/>
      <c r="HV6687" s="88"/>
      <c r="HW6687" s="88"/>
      <c r="HX6687" s="88"/>
      <c r="HY6687" s="88"/>
      <c r="HZ6687" s="88"/>
      <c r="IA6687" s="88"/>
      <c r="IB6687" s="88"/>
      <c r="IC6687" s="88"/>
      <c r="ID6687" s="88"/>
      <c r="IE6687" s="88"/>
      <c r="IF6687" s="88"/>
      <c r="IG6687" s="88"/>
      <c r="IH6687" s="88"/>
      <c r="II6687" s="88"/>
      <c r="IJ6687" s="88"/>
      <c r="IK6687" s="88"/>
      <c r="IL6687" s="88"/>
      <c r="IM6687" s="88"/>
      <c r="IN6687" s="88"/>
      <c r="IO6687" s="88"/>
      <c r="IP6687" s="88"/>
      <c r="IQ6687" s="88"/>
      <c r="IR6687" s="88"/>
      <c r="IS6687" s="88"/>
      <c r="IT6687" s="88"/>
      <c r="IU6687" s="88"/>
      <c r="IV6687" s="88"/>
      <c r="IW6687" s="88"/>
      <c r="IX6687" s="88"/>
      <c r="IY6687" s="88"/>
      <c r="IZ6687" s="88"/>
      <c r="JA6687" s="88"/>
      <c r="JB6687" s="88"/>
      <c r="JC6687" s="88"/>
      <c r="JD6687" s="88"/>
      <c r="JE6687" s="88"/>
      <c r="JF6687" s="88"/>
      <c r="JG6687" s="88"/>
      <c r="JH6687" s="88"/>
      <c r="JI6687" s="88"/>
      <c r="JJ6687" s="88"/>
      <c r="JK6687" s="88"/>
      <c r="JL6687" s="88"/>
      <c r="JM6687" s="88"/>
      <c r="JN6687" s="88"/>
      <c r="JO6687" s="88"/>
      <c r="JP6687" s="88"/>
      <c r="JQ6687" s="88"/>
      <c r="JR6687" s="88"/>
      <c r="JS6687" s="88"/>
      <c r="JT6687" s="88"/>
      <c r="JU6687" s="88"/>
      <c r="JV6687" s="88"/>
      <c r="JW6687" s="88"/>
      <c r="JX6687" s="88"/>
      <c r="JY6687" s="88"/>
      <c r="JZ6687" s="88"/>
      <c r="KA6687" s="88"/>
      <c r="KB6687" s="88"/>
      <c r="KC6687" s="88"/>
      <c r="KD6687" s="88"/>
      <c r="KE6687" s="88"/>
      <c r="KF6687" s="88"/>
      <c r="KG6687" s="88"/>
      <c r="KH6687" s="88"/>
      <c r="KI6687" s="88"/>
      <c r="KJ6687" s="88"/>
      <c r="KK6687" s="88"/>
      <c r="KL6687" s="88"/>
      <c r="KM6687" s="88"/>
      <c r="KN6687" s="88"/>
      <c r="KO6687" s="88"/>
      <c r="KP6687" s="88"/>
      <c r="KQ6687" s="88"/>
      <c r="KR6687" s="88"/>
      <c r="KS6687" s="88"/>
      <c r="KT6687" s="88"/>
      <c r="KU6687" s="88"/>
      <c r="KV6687" s="88"/>
      <c r="KW6687" s="88"/>
      <c r="KX6687" s="88"/>
      <c r="KY6687" s="88"/>
      <c r="KZ6687" s="88"/>
      <c r="LA6687" s="88"/>
      <c r="LB6687" s="88"/>
      <c r="LC6687" s="88"/>
      <c r="LD6687" s="88"/>
      <c r="LE6687" s="88"/>
      <c r="LF6687" s="88"/>
      <c r="LG6687" s="88"/>
      <c r="LH6687" s="88"/>
      <c r="LI6687" s="88"/>
      <c r="LJ6687" s="88"/>
      <c r="LK6687" s="88"/>
      <c r="LL6687" s="88"/>
      <c r="LM6687" s="88"/>
      <c r="LN6687" s="88"/>
      <c r="LO6687" s="88"/>
      <c r="LP6687" s="88"/>
      <c r="LQ6687" s="88"/>
      <c r="LR6687" s="88"/>
      <c r="LS6687" s="88"/>
      <c r="LT6687" s="88"/>
      <c r="LU6687" s="88"/>
      <c r="LV6687" s="88"/>
      <c r="LW6687" s="88"/>
      <c r="LX6687" s="88"/>
      <c r="LY6687" s="88"/>
      <c r="LZ6687" s="88"/>
      <c r="MA6687" s="88"/>
      <c r="MB6687" s="88"/>
      <c r="MC6687" s="88"/>
      <c r="MD6687" s="88"/>
      <c r="ME6687" s="88"/>
      <c r="MF6687" s="88"/>
      <c r="MG6687" s="88"/>
      <c r="MH6687" s="88"/>
      <c r="MI6687" s="88"/>
      <c r="MJ6687" s="88"/>
      <c r="MK6687" s="88"/>
      <c r="ML6687" s="88"/>
      <c r="MM6687" s="88"/>
      <c r="MN6687" s="88"/>
      <c r="MO6687" s="88"/>
      <c r="MP6687" s="88"/>
      <c r="MQ6687" s="88"/>
      <c r="MR6687" s="88"/>
      <c r="MS6687" s="88"/>
      <c r="MT6687" s="88"/>
      <c r="MU6687" s="88"/>
      <c r="MV6687" s="88"/>
      <c r="MW6687" s="88"/>
      <c r="MX6687" s="88"/>
      <c r="MY6687" s="88"/>
      <c r="MZ6687" s="88"/>
      <c r="NA6687" s="88"/>
      <c r="NB6687" s="88"/>
      <c r="NC6687" s="88"/>
      <c r="ND6687" s="88"/>
      <c r="NE6687" s="88"/>
      <c r="NF6687" s="88"/>
      <c r="NG6687" s="88"/>
      <c r="NH6687" s="88"/>
      <c r="NI6687" s="88"/>
      <c r="NJ6687" s="88"/>
      <c r="NK6687" s="88"/>
      <c r="NL6687" s="88"/>
      <c r="NM6687" s="88"/>
      <c r="NN6687" s="88"/>
      <c r="NO6687" s="88"/>
      <c r="NP6687" s="88"/>
      <c r="NQ6687" s="88"/>
      <c r="NR6687" s="88"/>
      <c r="NS6687" s="88"/>
      <c r="NT6687" s="88"/>
      <c r="NU6687" s="88"/>
      <c r="NV6687" s="88"/>
      <c r="NW6687" s="88"/>
      <c r="NX6687" s="88"/>
      <c r="NY6687" s="88"/>
      <c r="NZ6687" s="88"/>
      <c r="OA6687" s="88"/>
      <c r="OB6687" s="88"/>
      <c r="OC6687" s="88"/>
      <c r="OD6687" s="88"/>
      <c r="OE6687" s="88"/>
      <c r="OF6687" s="88"/>
      <c r="OG6687" s="88"/>
      <c r="OH6687" s="88"/>
      <c r="OI6687" s="88"/>
      <c r="OJ6687" s="88"/>
      <c r="OK6687" s="88"/>
      <c r="OL6687" s="88"/>
      <c r="OM6687" s="88"/>
      <c r="ON6687" s="88"/>
      <c r="OO6687" s="88"/>
      <c r="OP6687" s="88"/>
      <c r="OQ6687" s="88"/>
      <c r="OR6687" s="88"/>
      <c r="OS6687" s="88"/>
      <c r="OT6687" s="88"/>
      <c r="OU6687" s="88"/>
      <c r="OV6687" s="88"/>
      <c r="OW6687" s="88"/>
      <c r="OX6687" s="88"/>
      <c r="OY6687" s="88"/>
      <c r="OZ6687" s="88"/>
      <c r="PA6687" s="88"/>
      <c r="PB6687" s="88"/>
      <c r="PC6687" s="88"/>
      <c r="PD6687" s="88"/>
      <c r="PE6687" s="88"/>
      <c r="PF6687" s="88"/>
      <c r="PG6687" s="88"/>
      <c r="PH6687" s="88"/>
      <c r="PI6687" s="88"/>
      <c r="PJ6687" s="88"/>
      <c r="PK6687" s="88"/>
      <c r="PL6687" s="88"/>
      <c r="PM6687" s="88"/>
      <c r="PN6687" s="88"/>
      <c r="PO6687" s="88"/>
      <c r="PP6687" s="88"/>
      <c r="PQ6687" s="88"/>
      <c r="PR6687" s="88"/>
      <c r="PS6687" s="88"/>
      <c r="PT6687" s="88"/>
      <c r="PU6687" s="88"/>
      <c r="PV6687" s="88"/>
      <c r="PW6687" s="88"/>
      <c r="PX6687" s="88"/>
      <c r="PY6687" s="88"/>
      <c r="PZ6687" s="88"/>
      <c r="QA6687" s="88"/>
      <c r="QB6687" s="88"/>
      <c r="QC6687" s="88"/>
      <c r="QD6687" s="88"/>
      <c r="QE6687" s="88"/>
      <c r="QF6687" s="88"/>
      <c r="QG6687" s="88"/>
      <c r="QH6687" s="88"/>
      <c r="QI6687" s="88"/>
      <c r="QJ6687" s="88"/>
      <c r="QK6687" s="88"/>
      <c r="QL6687" s="88"/>
      <c r="QM6687" s="88"/>
      <c r="QN6687" s="88"/>
      <c r="QO6687" s="88"/>
      <c r="QP6687" s="88"/>
      <c r="QQ6687" s="88"/>
      <c r="QR6687" s="88"/>
      <c r="QS6687" s="88"/>
      <c r="QT6687" s="88"/>
      <c r="QU6687" s="88"/>
      <c r="QV6687" s="88"/>
      <c r="QW6687" s="88"/>
      <c r="QX6687" s="88"/>
      <c r="QY6687" s="88"/>
      <c r="QZ6687" s="88"/>
      <c r="RA6687" s="88"/>
      <c r="RB6687" s="88"/>
      <c r="RC6687" s="88"/>
      <c r="RD6687" s="88"/>
      <c r="RE6687" s="88"/>
      <c r="RF6687" s="88"/>
      <c r="RG6687" s="88"/>
      <c r="RH6687" s="88"/>
      <c r="RI6687" s="88"/>
      <c r="RJ6687" s="88"/>
      <c r="RK6687" s="88"/>
      <c r="RL6687" s="88"/>
      <c r="RM6687" s="88"/>
      <c r="RN6687" s="88"/>
      <c r="RO6687" s="88"/>
      <c r="RP6687" s="88"/>
      <c r="RQ6687" s="88"/>
      <c r="RR6687" s="88"/>
      <c r="RS6687" s="88"/>
      <c r="RT6687" s="88"/>
      <c r="RU6687" s="88"/>
      <c r="RV6687" s="88"/>
      <c r="RW6687" s="88"/>
      <c r="RX6687" s="88"/>
      <c r="RY6687" s="88"/>
      <c r="RZ6687" s="88"/>
      <c r="SA6687" s="88"/>
      <c r="SB6687" s="88"/>
      <c r="SC6687" s="88"/>
      <c r="SD6687" s="88"/>
      <c r="SE6687" s="88"/>
      <c r="SF6687" s="88"/>
      <c r="SG6687" s="88"/>
      <c r="SH6687" s="88"/>
      <c r="SI6687" s="88"/>
      <c r="SJ6687" s="88"/>
      <c r="SK6687" s="88"/>
      <c r="SL6687" s="88"/>
      <c r="SM6687" s="88"/>
      <c r="SN6687" s="88"/>
      <c r="SO6687" s="88"/>
      <c r="SP6687" s="88"/>
      <c r="SQ6687" s="88"/>
      <c r="SR6687" s="88"/>
      <c r="SS6687" s="88"/>
      <c r="ST6687" s="88"/>
      <c r="SU6687" s="88"/>
      <c r="SV6687" s="88"/>
      <c r="SW6687" s="88"/>
      <c r="SX6687" s="88"/>
      <c r="SY6687" s="88"/>
      <c r="SZ6687" s="88"/>
      <c r="TA6687" s="88"/>
      <c r="TB6687" s="88"/>
      <c r="TC6687" s="88"/>
      <c r="TD6687" s="88"/>
      <c r="TE6687" s="88"/>
      <c r="TF6687" s="88"/>
      <c r="TG6687" s="88"/>
      <c r="TH6687" s="88"/>
      <c r="TI6687" s="88"/>
      <c r="TJ6687" s="88"/>
      <c r="TK6687" s="88"/>
      <c r="TL6687" s="88"/>
      <c r="TM6687" s="88"/>
      <c r="TN6687" s="88"/>
      <c r="TO6687" s="88"/>
      <c r="TP6687" s="88"/>
      <c r="TQ6687" s="88"/>
      <c r="TR6687" s="88"/>
      <c r="TS6687" s="88"/>
      <c r="TT6687" s="88"/>
      <c r="TU6687" s="88"/>
      <c r="TV6687" s="88"/>
      <c r="TW6687" s="88"/>
      <c r="TX6687" s="88"/>
      <c r="TY6687" s="88"/>
      <c r="TZ6687" s="88"/>
      <c r="UA6687" s="88"/>
      <c r="UB6687" s="88"/>
      <c r="UC6687" s="88"/>
      <c r="UD6687" s="88"/>
      <c r="UE6687" s="88"/>
      <c r="UF6687" s="88"/>
      <c r="UG6687" s="88"/>
      <c r="UH6687" s="88"/>
      <c r="UI6687" s="88"/>
      <c r="UJ6687" s="88"/>
      <c r="UK6687" s="88"/>
      <c r="UL6687" s="88"/>
      <c r="UM6687" s="88"/>
      <c r="UN6687" s="88"/>
      <c r="UO6687" s="88"/>
      <c r="UP6687" s="88"/>
      <c r="UQ6687" s="88"/>
      <c r="UR6687" s="88"/>
      <c r="US6687" s="88"/>
      <c r="UT6687" s="88"/>
      <c r="UU6687" s="88"/>
      <c r="UV6687" s="88"/>
      <c r="UW6687" s="88"/>
      <c r="UX6687" s="88"/>
      <c r="UY6687" s="88"/>
      <c r="UZ6687" s="88"/>
      <c r="VA6687" s="88"/>
      <c r="VB6687" s="88"/>
      <c r="VC6687" s="88"/>
      <c r="VD6687" s="88"/>
      <c r="VE6687" s="88"/>
      <c r="VF6687" s="88"/>
      <c r="VG6687" s="88"/>
      <c r="VH6687" s="88"/>
      <c r="VI6687" s="88"/>
      <c r="VJ6687" s="88"/>
      <c r="VK6687" s="88"/>
      <c r="VL6687" s="88"/>
      <c r="VM6687" s="88"/>
      <c r="VN6687" s="88"/>
      <c r="VO6687" s="88"/>
      <c r="VP6687" s="88"/>
      <c r="VQ6687" s="88"/>
      <c r="VR6687" s="88"/>
      <c r="VS6687" s="88"/>
      <c r="VT6687" s="88"/>
      <c r="VU6687" s="88"/>
      <c r="VV6687" s="88"/>
      <c r="VW6687" s="88"/>
      <c r="VX6687" s="88"/>
      <c r="VY6687" s="88"/>
      <c r="VZ6687" s="88"/>
      <c r="WA6687" s="88"/>
      <c r="WB6687" s="88"/>
      <c r="WC6687" s="88"/>
      <c r="WD6687" s="88"/>
      <c r="WE6687" s="88"/>
      <c r="WF6687" s="88"/>
      <c r="WG6687" s="88"/>
      <c r="WH6687" s="88"/>
      <c r="WI6687" s="88"/>
      <c r="WJ6687" s="88"/>
      <c r="WK6687" s="88"/>
      <c r="WL6687" s="88"/>
      <c r="WM6687" s="88"/>
      <c r="WN6687" s="88"/>
      <c r="WO6687" s="88"/>
      <c r="WP6687" s="88"/>
      <c r="WQ6687" s="88"/>
      <c r="WR6687" s="88"/>
      <c r="WS6687" s="88"/>
      <c r="WT6687" s="88"/>
      <c r="WU6687" s="88"/>
      <c r="WV6687" s="88"/>
      <c r="WW6687" s="88"/>
      <c r="WX6687" s="88"/>
      <c r="WY6687" s="88"/>
      <c r="WZ6687" s="88"/>
      <c r="XA6687" s="88"/>
      <c r="XB6687" s="88"/>
      <c r="XC6687" s="88"/>
      <c r="XD6687" s="88"/>
      <c r="XE6687" s="88"/>
      <c r="XF6687" s="88"/>
      <c r="XG6687" s="88"/>
      <c r="XH6687" s="88"/>
      <c r="XI6687" s="88"/>
      <c r="XJ6687" s="88"/>
      <c r="XK6687" s="88"/>
      <c r="XL6687" s="88"/>
      <c r="XM6687" s="88"/>
      <c r="XN6687" s="88"/>
      <c r="XO6687" s="88"/>
      <c r="XP6687" s="88"/>
      <c r="XQ6687" s="88"/>
      <c r="XR6687" s="88"/>
      <c r="XS6687" s="88"/>
      <c r="XT6687" s="88"/>
      <c r="XU6687" s="88"/>
      <c r="XV6687" s="88"/>
      <c r="XW6687" s="88"/>
      <c r="XX6687" s="88"/>
      <c r="XY6687" s="88"/>
      <c r="XZ6687" s="88"/>
      <c r="YA6687" s="88"/>
      <c r="YB6687" s="88"/>
      <c r="YC6687" s="88"/>
      <c r="YD6687" s="88"/>
      <c r="YE6687" s="88"/>
      <c r="YF6687" s="88"/>
      <c r="YG6687" s="88"/>
      <c r="YH6687" s="88"/>
      <c r="YI6687" s="88"/>
      <c r="YJ6687" s="88"/>
      <c r="YK6687" s="88"/>
      <c r="YL6687" s="88"/>
      <c r="YM6687" s="88"/>
      <c r="YN6687" s="88"/>
      <c r="YO6687" s="88"/>
      <c r="YP6687" s="88"/>
      <c r="YQ6687" s="88"/>
      <c r="YR6687" s="88"/>
      <c r="YS6687" s="88"/>
      <c r="YT6687" s="88"/>
      <c r="YU6687" s="88"/>
      <c r="YV6687" s="88"/>
      <c r="YW6687" s="88"/>
      <c r="YX6687" s="88"/>
      <c r="YY6687" s="88"/>
      <c r="YZ6687" s="88"/>
      <c r="ZA6687" s="88"/>
      <c r="ZB6687" s="88"/>
      <c r="ZC6687" s="88"/>
      <c r="ZD6687" s="88"/>
      <c r="ZE6687" s="88"/>
      <c r="ZF6687" s="88"/>
      <c r="ZG6687" s="88"/>
      <c r="ZH6687" s="88"/>
      <c r="ZI6687" s="88"/>
      <c r="ZJ6687" s="88"/>
      <c r="ZK6687" s="88"/>
      <c r="ZL6687" s="88"/>
      <c r="ZM6687" s="88"/>
      <c r="ZN6687" s="88"/>
      <c r="ZO6687" s="88"/>
      <c r="ZP6687" s="88"/>
      <c r="ZQ6687" s="88"/>
      <c r="ZR6687" s="88"/>
      <c r="ZS6687" s="88"/>
      <c r="ZT6687" s="88"/>
      <c r="ZU6687" s="88"/>
      <c r="ZV6687" s="88"/>
      <c r="ZW6687" s="88"/>
      <c r="ZX6687" s="88"/>
      <c r="ZY6687" s="88"/>
      <c r="ZZ6687" s="88"/>
      <c r="AAA6687" s="88"/>
      <c r="AAB6687" s="88"/>
      <c r="AAC6687" s="88"/>
      <c r="AAD6687" s="88"/>
      <c r="AAE6687" s="88"/>
      <c r="AAF6687" s="88"/>
      <c r="AAG6687" s="88"/>
      <c r="AAH6687" s="88"/>
      <c r="AAI6687" s="88"/>
      <c r="AAJ6687" s="88"/>
      <c r="AAK6687" s="88"/>
      <c r="AAL6687" s="88"/>
      <c r="AAM6687" s="88"/>
      <c r="AAN6687" s="88"/>
      <c r="AAO6687" s="88"/>
      <c r="AAP6687" s="88"/>
      <c r="AAQ6687" s="88"/>
      <c r="AAR6687" s="88"/>
      <c r="AAS6687" s="88"/>
      <c r="AAT6687" s="88"/>
      <c r="AAU6687" s="88"/>
      <c r="AAV6687" s="88"/>
      <c r="AAW6687" s="88"/>
      <c r="AAX6687" s="88"/>
      <c r="AAY6687" s="88"/>
      <c r="AAZ6687" s="88"/>
      <c r="ABA6687" s="88"/>
      <c r="ABB6687" s="88"/>
      <c r="ABC6687" s="88"/>
      <c r="ABD6687" s="88"/>
      <c r="ABE6687" s="88"/>
      <c r="ABF6687" s="88"/>
      <c r="ABG6687" s="88"/>
      <c r="ABH6687" s="88"/>
      <c r="ABI6687" s="88"/>
      <c r="ABJ6687" s="88"/>
      <c r="ABK6687" s="88"/>
      <c r="ABL6687" s="88"/>
      <c r="ABM6687" s="88"/>
      <c r="ABN6687" s="88"/>
      <c r="ABO6687" s="88"/>
      <c r="ABP6687" s="88"/>
      <c r="ABQ6687" s="88"/>
      <c r="ABR6687" s="88"/>
      <c r="ABS6687" s="88"/>
      <c r="ABT6687" s="88"/>
      <c r="ABU6687" s="88"/>
      <c r="ABV6687" s="88"/>
      <c r="ABW6687" s="88"/>
      <c r="ABX6687" s="88"/>
      <c r="ABY6687" s="88"/>
      <c r="ABZ6687" s="88"/>
      <c r="ACA6687" s="88"/>
      <c r="ACB6687" s="88"/>
      <c r="ACC6687" s="88"/>
      <c r="ACD6687" s="88"/>
      <c r="ACE6687" s="88"/>
      <c r="ACF6687" s="88"/>
      <c r="ACG6687" s="88"/>
      <c r="ACH6687" s="88"/>
      <c r="ACI6687" s="88"/>
      <c r="ACJ6687" s="88"/>
      <c r="ACK6687" s="88"/>
      <c r="ACL6687" s="88"/>
      <c r="ACM6687" s="88"/>
      <c r="ACN6687" s="88"/>
      <c r="ACO6687" s="88"/>
      <c r="ACP6687" s="88"/>
      <c r="ACQ6687" s="88"/>
      <c r="ACR6687" s="88"/>
      <c r="ACS6687" s="88"/>
      <c r="ACT6687" s="88"/>
      <c r="ACU6687" s="88"/>
      <c r="ACV6687" s="88"/>
      <c r="ACW6687" s="88"/>
      <c r="ACX6687" s="88"/>
      <c r="ACY6687" s="88"/>
      <c r="ACZ6687" s="88"/>
      <c r="ADA6687" s="88"/>
      <c r="ADB6687" s="88"/>
      <c r="ADC6687" s="88"/>
      <c r="ADD6687" s="88"/>
      <c r="ADE6687" s="88"/>
      <c r="ADF6687" s="88"/>
      <c r="ADG6687" s="88"/>
      <c r="ADH6687" s="88"/>
      <c r="ADI6687" s="88"/>
      <c r="ADJ6687" s="88"/>
      <c r="ADK6687" s="88"/>
      <c r="ADL6687" s="88"/>
      <c r="ADM6687" s="88"/>
      <c r="ADN6687" s="88"/>
      <c r="ADO6687" s="88"/>
      <c r="ADP6687" s="88"/>
      <c r="ADQ6687" s="88"/>
      <c r="ADR6687" s="88"/>
      <c r="ADS6687" s="88"/>
      <c r="ADT6687" s="88"/>
      <c r="ADU6687" s="88"/>
      <c r="ADV6687" s="88"/>
      <c r="ADW6687" s="88"/>
      <c r="ADX6687" s="88"/>
      <c r="ADY6687" s="88"/>
      <c r="ADZ6687" s="88"/>
      <c r="AEA6687" s="88"/>
      <c r="AEB6687" s="88"/>
      <c r="AEC6687" s="88"/>
      <c r="AED6687" s="88"/>
      <c r="AEE6687" s="88"/>
      <c r="AEF6687" s="88"/>
      <c r="AEG6687" s="88"/>
      <c r="AEH6687" s="88"/>
      <c r="AEI6687" s="88"/>
      <c r="AEJ6687" s="88"/>
      <c r="AEK6687" s="88"/>
      <c r="AEL6687" s="88"/>
      <c r="AEM6687" s="88"/>
      <c r="AEN6687" s="88"/>
      <c r="AEO6687" s="88"/>
      <c r="AEP6687" s="88"/>
      <c r="AEQ6687" s="88"/>
      <c r="AER6687" s="88"/>
      <c r="AES6687" s="88"/>
      <c r="AET6687" s="88"/>
      <c r="AEU6687" s="88"/>
      <c r="AEV6687" s="88"/>
      <c r="AEW6687" s="88"/>
      <c r="AEX6687" s="88"/>
      <c r="AEY6687" s="88"/>
      <c r="AEZ6687" s="88"/>
      <c r="AFA6687" s="88"/>
      <c r="AFB6687" s="88"/>
      <c r="AFC6687" s="88"/>
      <c r="AFD6687" s="88"/>
      <c r="AFE6687" s="88"/>
      <c r="AFF6687" s="88"/>
      <c r="AFG6687" s="88"/>
      <c r="AFH6687" s="88"/>
      <c r="AFI6687" s="88"/>
      <c r="AFJ6687" s="88"/>
      <c r="AFK6687" s="88"/>
      <c r="AFL6687" s="88"/>
      <c r="AFM6687" s="88"/>
      <c r="AFN6687" s="88"/>
      <c r="AFO6687" s="88"/>
      <c r="AFP6687" s="88"/>
      <c r="AFQ6687" s="88"/>
      <c r="AFR6687" s="88"/>
      <c r="AFS6687" s="88"/>
      <c r="AFT6687" s="88"/>
      <c r="AFU6687" s="88"/>
      <c r="AFV6687" s="88"/>
      <c r="AFW6687" s="88"/>
      <c r="AFX6687" s="88"/>
      <c r="AFY6687" s="88"/>
      <c r="AFZ6687" s="88"/>
      <c r="AGA6687" s="88"/>
      <c r="AGB6687" s="88"/>
      <c r="AGC6687" s="88"/>
      <c r="AGD6687" s="88"/>
      <c r="AGE6687" s="88"/>
      <c r="AGF6687" s="88"/>
      <c r="AGG6687" s="88"/>
      <c r="AGH6687" s="88"/>
      <c r="AGI6687" s="88"/>
      <c r="AGJ6687" s="88"/>
      <c r="AGK6687" s="88"/>
      <c r="AGL6687" s="88"/>
      <c r="AGM6687" s="88"/>
      <c r="AGN6687" s="88"/>
      <c r="AGO6687" s="88"/>
      <c r="AGP6687" s="88"/>
      <c r="AGQ6687" s="88"/>
      <c r="AGR6687" s="88"/>
      <c r="AGS6687" s="88"/>
      <c r="AGT6687" s="88"/>
      <c r="AGU6687" s="88"/>
      <c r="AGV6687" s="88"/>
      <c r="AGW6687" s="88"/>
      <c r="AGX6687" s="88"/>
      <c r="AGY6687" s="88"/>
      <c r="AGZ6687" s="88"/>
      <c r="AHA6687" s="88"/>
      <c r="AHB6687" s="88"/>
      <c r="AHC6687" s="88"/>
      <c r="AHD6687" s="88"/>
      <c r="AHE6687" s="88"/>
      <c r="AHF6687" s="88"/>
      <c r="AHG6687" s="88"/>
      <c r="AHH6687" s="88"/>
      <c r="AHI6687" s="88"/>
      <c r="AHJ6687" s="88"/>
      <c r="AHK6687" s="88"/>
      <c r="AHL6687" s="88"/>
      <c r="AHM6687" s="88"/>
      <c r="AHN6687" s="88"/>
      <c r="AHO6687" s="88"/>
      <c r="AHP6687" s="88"/>
      <c r="AHQ6687" s="88"/>
      <c r="AHR6687" s="88"/>
      <c r="AHS6687" s="88"/>
      <c r="AHT6687" s="88"/>
      <c r="AHU6687" s="88"/>
      <c r="AHV6687" s="88"/>
      <c r="AHW6687" s="88"/>
      <c r="AHX6687" s="88"/>
      <c r="AHY6687" s="88"/>
      <c r="AHZ6687" s="88"/>
      <c r="AIA6687" s="88"/>
      <c r="AIB6687" s="88"/>
      <c r="AIC6687" s="88"/>
      <c r="AID6687" s="88"/>
      <c r="AIE6687" s="88"/>
      <c r="AIF6687" s="88"/>
      <c r="AIG6687" s="88"/>
      <c r="AIH6687" s="88"/>
      <c r="AII6687" s="88"/>
      <c r="AIJ6687" s="88"/>
      <c r="AIK6687" s="88"/>
      <c r="AIL6687" s="88"/>
      <c r="AIM6687" s="88"/>
      <c r="AIN6687" s="88"/>
      <c r="AIO6687" s="88"/>
      <c r="AIP6687" s="88"/>
      <c r="AIQ6687" s="88"/>
      <c r="AIR6687" s="88"/>
      <c r="AIS6687" s="88"/>
      <c r="AIT6687" s="88"/>
      <c r="AIU6687" s="88"/>
      <c r="AIV6687" s="88"/>
      <c r="AIW6687" s="88"/>
      <c r="AIX6687" s="88"/>
      <c r="AIY6687" s="88"/>
      <c r="AIZ6687" s="88"/>
      <c r="AJA6687" s="88"/>
      <c r="AJB6687" s="88"/>
      <c r="AJC6687" s="88"/>
      <c r="AJD6687" s="88"/>
      <c r="AJE6687" s="88"/>
      <c r="AJF6687" s="88"/>
      <c r="AJG6687" s="88"/>
      <c r="AJH6687" s="88"/>
      <c r="AJI6687" s="88"/>
      <c r="AJJ6687" s="88"/>
      <c r="AJK6687" s="88"/>
      <c r="AJL6687" s="88"/>
      <c r="AJM6687" s="88"/>
      <c r="AJN6687" s="88"/>
      <c r="AJO6687" s="88"/>
      <c r="AJP6687" s="88"/>
      <c r="AJQ6687" s="88"/>
      <c r="AJR6687" s="88"/>
      <c r="AJS6687" s="88"/>
      <c r="AJT6687" s="88"/>
      <c r="AJU6687" s="88"/>
      <c r="AJV6687" s="88"/>
      <c r="AJW6687" s="88"/>
      <c r="AJX6687" s="88"/>
      <c r="AJY6687" s="88"/>
      <c r="AJZ6687" s="88"/>
      <c r="AKA6687" s="88"/>
      <c r="AKB6687" s="88"/>
      <c r="AKC6687" s="88"/>
      <c r="AKD6687" s="88"/>
      <c r="AKE6687" s="88"/>
      <c r="AKF6687" s="88"/>
      <c r="AKG6687" s="88"/>
      <c r="AKH6687" s="88"/>
      <c r="AKI6687" s="88"/>
      <c r="AKJ6687" s="88"/>
      <c r="AKK6687" s="88"/>
      <c r="AKL6687" s="88"/>
      <c r="AKM6687" s="88"/>
      <c r="AKN6687" s="88"/>
      <c r="AKO6687" s="88"/>
      <c r="AKP6687" s="88"/>
      <c r="AKQ6687" s="88"/>
      <c r="AKR6687" s="88"/>
      <c r="AKS6687" s="88"/>
      <c r="AKT6687" s="88"/>
      <c r="AKU6687" s="88"/>
      <c r="AKV6687" s="88"/>
      <c r="AKW6687" s="88"/>
      <c r="AKX6687" s="88"/>
      <c r="AKY6687" s="88"/>
      <c r="AKZ6687" s="88"/>
      <c r="ALA6687" s="88"/>
      <c r="ALB6687" s="88"/>
      <c r="ALC6687" s="88"/>
      <c r="ALD6687" s="88"/>
      <c r="ALE6687" s="88"/>
      <c r="ALF6687" s="88"/>
      <c r="ALG6687" s="88"/>
      <c r="ALH6687" s="88"/>
      <c r="ALI6687" s="88"/>
      <c r="ALJ6687" s="88"/>
      <c r="ALK6687" s="88"/>
      <c r="ALL6687" s="88"/>
      <c r="ALM6687" s="88"/>
      <c r="ALN6687" s="88"/>
      <c r="ALO6687" s="88"/>
      <c r="ALP6687" s="88"/>
      <c r="ALQ6687" s="88"/>
      <c r="ALR6687" s="88"/>
      <c r="ALS6687" s="88"/>
      <c r="ALT6687" s="88"/>
      <c r="ALU6687" s="88"/>
      <c r="ALV6687" s="88"/>
      <c r="ALW6687" s="88"/>
      <c r="ALX6687" s="88"/>
      <c r="ALY6687" s="88"/>
      <c r="ALZ6687" s="88"/>
      <c r="AMA6687" s="88"/>
      <c r="AMB6687" s="88"/>
      <c r="AMC6687" s="88"/>
      <c r="AMD6687" s="88"/>
      <c r="AME6687" s="88"/>
      <c r="AMF6687" s="88"/>
      <c r="AMG6687" s="88"/>
      <c r="AMH6687" s="88"/>
      <c r="AMI6687" s="88"/>
      <c r="AMJ6687" s="88"/>
      <c r="AMK6687" s="88"/>
      <c r="AML6687" s="88"/>
      <c r="AMM6687" s="88"/>
      <c r="AMN6687" s="88"/>
      <c r="AMO6687" s="88"/>
    </row>
    <row r="6688" spans="1:1029" s="104" customFormat="1" x14ac:dyDescent="0.35">
      <c r="A6688" s="21">
        <v>10141103</v>
      </c>
      <c r="B6688" s="117" t="s">
        <v>496</v>
      </c>
      <c r="C6688" s="115" t="s">
        <v>495</v>
      </c>
      <c r="D6688" s="21" t="s">
        <v>501</v>
      </c>
      <c r="E6688" s="114" t="str">
        <f t="shared" si="1249"/>
        <v>TRANSFORMADOR AUXILIAR MARCA:ASTOR LICHINGA AT 1</v>
      </c>
      <c r="F6688" s="57"/>
      <c r="G6688" s="21" t="s">
        <v>158</v>
      </c>
      <c r="H6688" s="21" t="s">
        <v>158</v>
      </c>
      <c r="I6688" s="21"/>
      <c r="J6688" s="57"/>
      <c r="K6688" s="57" t="s">
        <v>157</v>
      </c>
      <c r="L6688" s="57" t="s">
        <v>156</v>
      </c>
      <c r="M6688" s="21" t="s">
        <v>500</v>
      </c>
      <c r="N6688" s="21" t="s">
        <v>19</v>
      </c>
      <c r="O6688" s="21" t="s">
        <v>362</v>
      </c>
      <c r="P6688" s="57">
        <v>3</v>
      </c>
      <c r="Q6688" s="57">
        <v>2017</v>
      </c>
      <c r="R6688" s="57" t="s">
        <v>499</v>
      </c>
      <c r="S6688" s="57" t="s">
        <v>498</v>
      </c>
      <c r="T6688" s="116">
        <v>1650</v>
      </c>
      <c r="U6688" s="111">
        <v>45</v>
      </c>
      <c r="V6688" s="113">
        <f t="shared" si="1250"/>
        <v>1650</v>
      </c>
      <c r="W6688" s="113">
        <f t="shared" si="1251"/>
        <v>0</v>
      </c>
      <c r="X6688" s="112">
        <f t="shared" si="1252"/>
        <v>0</v>
      </c>
      <c r="Y6688" s="111"/>
      <c r="Z6688" s="110">
        <f t="shared" si="1248"/>
        <v>45</v>
      </c>
      <c r="AA6688" s="109">
        <f t="shared" si="1253"/>
        <v>82.5</v>
      </c>
      <c r="AB6688" s="109">
        <f t="shared" si="1254"/>
        <v>82500</v>
      </c>
      <c r="AC6688" s="108">
        <f t="shared" si="1255"/>
        <v>1567.5</v>
      </c>
      <c r="AD6688" s="107">
        <f t="shared" si="1256"/>
        <v>2.2222222222222223E-2</v>
      </c>
      <c r="AE6688" s="106">
        <f t="shared" si="1257"/>
        <v>34.833333333333336</v>
      </c>
      <c r="AF6688" s="105">
        <f t="shared" si="1258"/>
        <v>34.833333333333336</v>
      </c>
      <c r="AG6688" s="105">
        <f t="shared" si="1259"/>
        <v>1615.1666666666667</v>
      </c>
    </row>
    <row r="6689" spans="1:33" s="104" customFormat="1" x14ac:dyDescent="0.35">
      <c r="A6689" s="21">
        <v>10141103</v>
      </c>
      <c r="B6689" s="117" t="s">
        <v>496</v>
      </c>
      <c r="C6689" s="115" t="s">
        <v>495</v>
      </c>
      <c r="D6689" s="21"/>
      <c r="E6689" s="114" t="str">
        <f t="shared" si="1249"/>
        <v xml:space="preserve">TRANSFORMADOR AUXILIAR MARCA:UNITRAFO LINDELA </v>
      </c>
      <c r="F6689" s="21"/>
      <c r="G6689" s="21" t="s">
        <v>266</v>
      </c>
      <c r="H6689" s="21" t="s">
        <v>494</v>
      </c>
      <c r="I6689" s="21"/>
      <c r="J6689" s="21"/>
      <c r="K6689" s="21" t="s">
        <v>265</v>
      </c>
      <c r="L6689" s="21" t="s">
        <v>264</v>
      </c>
      <c r="M6689" s="21">
        <v>400</v>
      </c>
      <c r="N6689" s="21">
        <v>33</v>
      </c>
      <c r="O6689" s="21">
        <v>0.4</v>
      </c>
      <c r="P6689" s="21">
        <v>3</v>
      </c>
      <c r="Q6689" s="21">
        <v>2017</v>
      </c>
      <c r="R6689" s="21" t="s">
        <v>493</v>
      </c>
      <c r="S6689" s="21" t="s">
        <v>497</v>
      </c>
      <c r="T6689" s="116">
        <v>1200</v>
      </c>
      <c r="U6689" s="111">
        <v>45</v>
      </c>
      <c r="V6689" s="113">
        <f t="shared" si="1250"/>
        <v>1200</v>
      </c>
      <c r="W6689" s="113">
        <f t="shared" si="1251"/>
        <v>0</v>
      </c>
      <c r="X6689" s="112">
        <f t="shared" si="1252"/>
        <v>0</v>
      </c>
      <c r="Y6689" s="111"/>
      <c r="Z6689" s="110">
        <f t="shared" si="1248"/>
        <v>45</v>
      </c>
      <c r="AA6689" s="109">
        <f t="shared" si="1253"/>
        <v>60</v>
      </c>
      <c r="AB6689" s="109">
        <f t="shared" si="1254"/>
        <v>60000</v>
      </c>
      <c r="AC6689" s="108">
        <f t="shared" si="1255"/>
        <v>1140</v>
      </c>
      <c r="AD6689" s="107">
        <f t="shared" si="1256"/>
        <v>2.2222222222222223E-2</v>
      </c>
      <c r="AE6689" s="106">
        <f t="shared" si="1257"/>
        <v>25.333333333333336</v>
      </c>
      <c r="AF6689" s="105">
        <f t="shared" si="1258"/>
        <v>25.333333333333336</v>
      </c>
      <c r="AG6689" s="105">
        <f t="shared" si="1259"/>
        <v>1174.6666666666667</v>
      </c>
    </row>
    <row r="6690" spans="1:33" s="104" customFormat="1" x14ac:dyDescent="0.35">
      <c r="A6690" s="21">
        <v>10141103</v>
      </c>
      <c r="B6690" s="21" t="s">
        <v>496</v>
      </c>
      <c r="C6690" s="115" t="s">
        <v>495</v>
      </c>
      <c r="D6690" s="21"/>
      <c r="E6690" s="114" t="str">
        <f t="shared" si="1249"/>
        <v xml:space="preserve">TRANSFORMADOR AUXILIAR MARCA:UNITRAFO LINDELA </v>
      </c>
      <c r="F6690" s="21"/>
      <c r="G6690" s="21" t="s">
        <v>266</v>
      </c>
      <c r="H6690" s="21" t="s">
        <v>494</v>
      </c>
      <c r="I6690" s="21"/>
      <c r="J6690" s="21"/>
      <c r="K6690" s="21" t="s">
        <v>265</v>
      </c>
      <c r="L6690" s="21" t="s">
        <v>264</v>
      </c>
      <c r="M6690" s="21">
        <v>400</v>
      </c>
      <c r="N6690" s="21">
        <v>33</v>
      </c>
      <c r="O6690" s="21">
        <v>0.4</v>
      </c>
      <c r="P6690" s="21">
        <v>3</v>
      </c>
      <c r="Q6690" s="21">
        <v>2017</v>
      </c>
      <c r="R6690" s="21" t="s">
        <v>493</v>
      </c>
      <c r="S6690" s="21" t="s">
        <v>492</v>
      </c>
      <c r="T6690" s="24">
        <v>1200</v>
      </c>
      <c r="U6690" s="111">
        <v>45</v>
      </c>
      <c r="V6690" s="113">
        <f t="shared" si="1250"/>
        <v>1200</v>
      </c>
      <c r="W6690" s="113">
        <f t="shared" si="1251"/>
        <v>0</v>
      </c>
      <c r="X6690" s="112">
        <f t="shared" si="1252"/>
        <v>0</v>
      </c>
      <c r="Y6690" s="111"/>
      <c r="Z6690" s="110">
        <f t="shared" si="1248"/>
        <v>45</v>
      </c>
      <c r="AA6690" s="109">
        <f t="shared" si="1253"/>
        <v>60</v>
      </c>
      <c r="AB6690" s="109">
        <f t="shared" si="1254"/>
        <v>60000</v>
      </c>
      <c r="AC6690" s="108">
        <f t="shared" si="1255"/>
        <v>1140</v>
      </c>
      <c r="AD6690" s="107">
        <f t="shared" si="1256"/>
        <v>2.2222222222222223E-2</v>
      </c>
      <c r="AE6690" s="106">
        <f t="shared" si="1257"/>
        <v>25.333333333333336</v>
      </c>
      <c r="AF6690" s="105">
        <f t="shared" si="1258"/>
        <v>25.333333333333336</v>
      </c>
      <c r="AG6690" s="105">
        <f t="shared" si="1259"/>
        <v>1174.6666666666667</v>
      </c>
    </row>
    <row r="6691" spans="1:33" s="88" customFormat="1" ht="12.5" x14ac:dyDescent="0.25">
      <c r="A6691" s="101"/>
      <c r="B6691" s="102"/>
      <c r="C6691" s="102"/>
      <c r="D6691" s="102"/>
      <c r="E6691" s="103"/>
      <c r="F6691" s="102"/>
      <c r="G6691" s="102"/>
      <c r="H6691" s="102"/>
      <c r="I6691" s="102"/>
      <c r="J6691" s="102"/>
      <c r="K6691" s="102"/>
      <c r="L6691" s="102"/>
      <c r="M6691" s="102"/>
      <c r="N6691" s="102"/>
      <c r="O6691" s="102"/>
      <c r="P6691" s="102"/>
      <c r="Q6691" s="101"/>
      <c r="R6691" s="101"/>
      <c r="S6691" s="101"/>
      <c r="T6691" s="96">
        <f>SUM(T2:T6690)</f>
        <v>7466608</v>
      </c>
      <c r="U6691" s="100" t="s">
        <v>491</v>
      </c>
      <c r="V6691" s="99">
        <f>SUM(V2:V6690)</f>
        <v>5559468.5599998999</v>
      </c>
      <c r="W6691" s="99">
        <f>SUM(W2:W6690)</f>
        <v>1907139.4400000193</v>
      </c>
      <c r="X6691" s="99">
        <f t="shared" si="1252"/>
        <v>1907139440.0000193</v>
      </c>
      <c r="Y6691" s="100"/>
      <c r="Z6691" s="100"/>
      <c r="AA6691" s="99">
        <f>SUM(AA2:AA6690)</f>
        <v>373330.39999999717</v>
      </c>
      <c r="AB6691" s="99">
        <f t="shared" si="1254"/>
        <v>373330399.9999972</v>
      </c>
      <c r="AC6691" s="98">
        <f>SUM(AC2:AC6690)</f>
        <v>7093277.5999999912</v>
      </c>
      <c r="AD6691" s="98"/>
      <c r="AE6691" s="97">
        <f>SUM(AE2:AE6690)</f>
        <v>157628.39111111162</v>
      </c>
      <c r="AF6691" s="97">
        <f>SUM(AF2:AF6690)</f>
        <v>2064767.831111107</v>
      </c>
      <c r="AG6691" s="97">
        <f>SUM(AG2:AG6690)</f>
        <v>5401840.1688887598</v>
      </c>
    </row>
    <row r="6692" spans="1:33" s="88" customFormat="1" x14ac:dyDescent="0.35">
      <c r="A6692" s="94"/>
      <c r="B6692" s="93"/>
      <c r="C6692" s="93"/>
      <c r="D6692" s="92"/>
      <c r="E6692" s="93"/>
      <c r="F6692" s="92"/>
      <c r="G6692" s="92"/>
      <c r="H6692" s="92"/>
      <c r="I6692" s="93"/>
      <c r="K6692" s="92"/>
      <c r="L6692" s="92"/>
      <c r="M6692" s="92"/>
      <c r="N6692" s="92"/>
      <c r="O6692" s="92"/>
      <c r="P6692" s="92"/>
      <c r="Q6692" s="90"/>
      <c r="R6692" s="91"/>
      <c r="S6692" s="91"/>
      <c r="T6692" s="90"/>
      <c r="U6692" s="94"/>
      <c r="AA6692" s="95"/>
      <c r="AB6692" s="95"/>
      <c r="AE6692" s="89"/>
    </row>
    <row r="6693" spans="1:33" s="88" customFormat="1" x14ac:dyDescent="0.35">
      <c r="A6693" s="94"/>
      <c r="B6693" s="93"/>
      <c r="C6693" s="93"/>
      <c r="D6693" s="92"/>
      <c r="E6693" s="93"/>
      <c r="F6693" s="92"/>
      <c r="G6693" s="92"/>
      <c r="H6693" s="92"/>
      <c r="I6693" s="93"/>
      <c r="K6693" s="92"/>
      <c r="L6693" s="92"/>
      <c r="M6693" s="92"/>
      <c r="N6693" s="92"/>
      <c r="O6693" s="92"/>
      <c r="P6693" s="92"/>
      <c r="Q6693" s="90"/>
      <c r="R6693" s="91"/>
      <c r="S6693" s="91"/>
      <c r="T6693" s="90"/>
      <c r="U6693" s="94"/>
      <c r="V6693" s="96">
        <f>+T6691-V6691</f>
        <v>1907139.4400001001</v>
      </c>
      <c r="AA6693" s="95"/>
      <c r="AB6693" s="95"/>
      <c r="AE6693" s="89"/>
    </row>
    <row r="6694" spans="1:33" s="88" customFormat="1" x14ac:dyDescent="0.35">
      <c r="A6694" s="94"/>
      <c r="B6694" s="93"/>
      <c r="C6694" s="93"/>
      <c r="D6694" s="92"/>
      <c r="E6694" s="93"/>
      <c r="F6694" s="92"/>
      <c r="G6694" s="92"/>
      <c r="H6694" s="92"/>
      <c r="I6694" s="93"/>
      <c r="K6694" s="92"/>
      <c r="L6694" s="92"/>
      <c r="M6694" s="92"/>
      <c r="N6694" s="92"/>
      <c r="O6694" s="92"/>
      <c r="P6694" s="92"/>
      <c r="Q6694" s="90"/>
      <c r="R6694" s="91"/>
      <c r="S6694" s="91"/>
      <c r="T6694" s="90"/>
      <c r="U6694" s="94"/>
      <c r="AA6694" s="95"/>
      <c r="AB6694" s="95"/>
      <c r="AE6694" s="89"/>
    </row>
    <row r="6695" spans="1:33" s="88" customFormat="1" x14ac:dyDescent="0.35">
      <c r="A6695" s="94"/>
      <c r="B6695" s="93"/>
      <c r="C6695" s="93"/>
      <c r="D6695" s="92"/>
      <c r="E6695" s="93"/>
      <c r="F6695" s="92"/>
      <c r="G6695" s="92"/>
      <c r="H6695" s="92"/>
      <c r="I6695" s="93"/>
      <c r="K6695" s="92"/>
      <c r="L6695" s="92"/>
      <c r="M6695" s="92"/>
      <c r="N6695" s="92"/>
      <c r="O6695" s="92"/>
      <c r="P6695" s="92"/>
      <c r="Q6695" s="90"/>
      <c r="R6695" s="91"/>
      <c r="S6695" s="91"/>
      <c r="T6695" s="90"/>
      <c r="U6695" s="94"/>
      <c r="AA6695" s="95"/>
      <c r="AB6695" s="95"/>
      <c r="AE6695" s="89"/>
    </row>
    <row r="6696" spans="1:33" s="88" customFormat="1" x14ac:dyDescent="0.35">
      <c r="A6696" s="94"/>
      <c r="B6696" s="93"/>
      <c r="C6696" s="93"/>
      <c r="D6696" s="92"/>
      <c r="E6696" s="93"/>
      <c r="F6696" s="92"/>
      <c r="G6696" s="92"/>
      <c r="H6696" s="92"/>
      <c r="I6696" s="93"/>
      <c r="K6696" s="92"/>
      <c r="L6696" s="92"/>
      <c r="M6696" s="92"/>
      <c r="N6696" s="92"/>
      <c r="O6696" s="92"/>
      <c r="P6696" s="92"/>
      <c r="Q6696" s="90"/>
      <c r="R6696" s="91"/>
      <c r="S6696" s="91"/>
      <c r="T6696" s="90"/>
      <c r="U6696" s="94"/>
      <c r="AA6696" s="95"/>
      <c r="AB6696" s="95"/>
      <c r="AE6696" s="89"/>
    </row>
    <row r="6697" spans="1:33" s="88" customFormat="1" x14ac:dyDescent="0.35">
      <c r="A6697" s="94"/>
      <c r="B6697" s="93"/>
      <c r="C6697" s="93"/>
      <c r="D6697" s="92"/>
      <c r="E6697" s="93"/>
      <c r="F6697" s="92"/>
      <c r="G6697" s="92"/>
      <c r="H6697" s="92"/>
      <c r="I6697" s="93"/>
      <c r="K6697" s="92"/>
      <c r="L6697" s="92"/>
      <c r="M6697" s="92"/>
      <c r="N6697" s="92"/>
      <c r="O6697" s="92"/>
      <c r="P6697" s="92"/>
      <c r="Q6697" s="90"/>
      <c r="R6697" s="91"/>
      <c r="S6697" s="91"/>
      <c r="T6697" s="96">
        <f>+T6691-AA6691</f>
        <v>7093277.6000000024</v>
      </c>
      <c r="U6697" s="94"/>
      <c r="AA6697" s="95"/>
      <c r="AB6697" s="95"/>
      <c r="AE6697" s="89"/>
    </row>
    <row r="6698" spans="1:33" s="88" customFormat="1" x14ac:dyDescent="0.35">
      <c r="A6698" s="94"/>
      <c r="B6698" s="93"/>
      <c r="C6698" s="93"/>
      <c r="D6698" s="92"/>
      <c r="E6698" s="93"/>
      <c r="F6698" s="92"/>
      <c r="G6698" s="92"/>
      <c r="H6698" s="92"/>
      <c r="I6698" s="93"/>
      <c r="K6698" s="92"/>
      <c r="L6698" s="92"/>
      <c r="M6698" s="92"/>
      <c r="N6698" s="92"/>
      <c r="O6698" s="92"/>
      <c r="P6698" s="92"/>
      <c r="Q6698" s="90"/>
      <c r="R6698" s="91"/>
      <c r="S6698" s="91"/>
      <c r="T6698" s="90"/>
      <c r="U6698" s="94"/>
      <c r="AA6698" s="95"/>
      <c r="AB6698" s="95"/>
      <c r="AE6698" s="89"/>
    </row>
    <row r="6699" spans="1:33" s="88" customFormat="1" x14ac:dyDescent="0.35">
      <c r="A6699" s="94"/>
      <c r="B6699" s="93"/>
      <c r="C6699" s="93"/>
      <c r="D6699" s="92"/>
      <c r="E6699" s="93"/>
      <c r="F6699" s="92"/>
      <c r="G6699" s="92"/>
      <c r="H6699" s="92"/>
      <c r="I6699" s="93"/>
      <c r="K6699" s="92"/>
      <c r="L6699" s="92"/>
      <c r="M6699" s="92"/>
      <c r="N6699" s="92"/>
      <c r="O6699" s="92"/>
      <c r="P6699" s="92"/>
      <c r="Q6699" s="90"/>
      <c r="R6699" s="91"/>
      <c r="S6699" s="91"/>
      <c r="T6699" s="90"/>
      <c r="U6699" s="94"/>
      <c r="AE6699" s="89"/>
    </row>
    <row r="6700" spans="1:33" s="88" customFormat="1" x14ac:dyDescent="0.35">
      <c r="A6700" s="94"/>
      <c r="B6700" s="93"/>
      <c r="C6700" s="93"/>
      <c r="D6700" s="92"/>
      <c r="E6700" s="93"/>
      <c r="F6700" s="92"/>
      <c r="G6700" s="92"/>
      <c r="H6700" s="92"/>
      <c r="I6700" s="93"/>
      <c r="K6700" s="92"/>
      <c r="L6700" s="92"/>
      <c r="M6700" s="92"/>
      <c r="N6700" s="92"/>
      <c r="O6700" s="92"/>
      <c r="P6700" s="92"/>
      <c r="Q6700" s="90"/>
      <c r="R6700" s="91"/>
      <c r="S6700" s="91"/>
      <c r="T6700" s="90"/>
      <c r="U6700" s="94"/>
      <c r="AE6700" s="89"/>
    </row>
  </sheetData>
  <autoFilter ref="A1:AG6691" xr:uid="{00000000-0009-0000-0000-000001000000}">
    <sortState xmlns:xlrd2="http://schemas.microsoft.com/office/spreadsheetml/2017/richdata2" ref="A2:AD6692">
      <sortCondition ref="C1:C6692"/>
    </sortState>
  </autoFilter>
  <sortState xmlns:xlrd2="http://schemas.microsoft.com/office/spreadsheetml/2017/richdata2" ref="A2:AMO6700">
    <sortCondition ref="Q2:Q6700"/>
  </sortState>
  <pageMargins left="0" right="0" top="0.35486111111111102" bottom="0.15763888888888899" header="0.31527777777777799" footer="0.51180555555555496"/>
  <pageSetup paperSize="8" firstPageNumber="0" orientation="landscape" horizontalDpi="300" verticalDpi="300" r:id="rId1"/>
  <headerFooter>
    <oddHeader>&amp;R&amp;P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F6DC9-E419-46E7-82A1-30074E4FBB8F}">
  <dimension ref="A1:P88"/>
  <sheetViews>
    <sheetView tabSelected="1" zoomScale="85" zoomScaleNormal="85" workbookViewId="0">
      <selection activeCell="D1" sqref="D1"/>
    </sheetView>
  </sheetViews>
  <sheetFormatPr defaultRowHeight="14.5" x14ac:dyDescent="0.35"/>
  <cols>
    <col min="1" max="1" width="38.453125" customWidth="1"/>
    <col min="2" max="2" width="17.81640625" customWidth="1"/>
    <col min="3" max="3" width="11.54296875" customWidth="1"/>
    <col min="4" max="4" width="17.1796875" customWidth="1"/>
    <col min="5" max="5" width="16.1796875" customWidth="1"/>
    <col min="6" max="11" width="13.54296875" customWidth="1"/>
    <col min="12" max="15" width="14.453125" customWidth="1"/>
    <col min="16" max="16" width="18.1796875" customWidth="1"/>
  </cols>
  <sheetData>
    <row r="1" spans="1:6" ht="21" x14ac:dyDescent="0.5">
      <c r="A1" s="566" t="s">
        <v>19773</v>
      </c>
      <c r="B1" s="579" t="s">
        <v>19251</v>
      </c>
    </row>
    <row r="3" spans="1:6" x14ac:dyDescent="0.35">
      <c r="A3" s="435" t="s">
        <v>19767</v>
      </c>
    </row>
    <row r="5" spans="1:6" x14ac:dyDescent="0.35">
      <c r="A5" s="435"/>
      <c r="B5" s="508" t="s">
        <v>19735</v>
      </c>
      <c r="C5" s="567">
        <v>0.08</v>
      </c>
    </row>
    <row r="6" spans="1:6" x14ac:dyDescent="0.35">
      <c r="A6" s="435"/>
      <c r="B6" s="508" t="s">
        <v>19736</v>
      </c>
      <c r="C6" s="568">
        <v>0.1</v>
      </c>
      <c r="D6" t="s">
        <v>19737</v>
      </c>
    </row>
    <row r="7" spans="1:6" x14ac:dyDescent="0.35">
      <c r="A7" s="435"/>
      <c r="B7" s="562"/>
    </row>
    <row r="8" spans="1:6" x14ac:dyDescent="0.35">
      <c r="A8" s="435"/>
      <c r="B8" s="562"/>
    </row>
    <row r="9" spans="1:6" x14ac:dyDescent="0.35">
      <c r="A9" s="435"/>
      <c r="B9" s="562"/>
    </row>
    <row r="10" spans="1:6" x14ac:dyDescent="0.35">
      <c r="A10" s="435"/>
      <c r="B10" s="562"/>
    </row>
    <row r="11" spans="1:6" x14ac:dyDescent="0.35">
      <c r="A11" s="435"/>
      <c r="B11" s="562"/>
    </row>
    <row r="12" spans="1:6" x14ac:dyDescent="0.35">
      <c r="A12" s="435" t="s">
        <v>19723</v>
      </c>
    </row>
    <row r="13" spans="1:6" ht="15.5" x14ac:dyDescent="0.35">
      <c r="B13" s="504" t="s">
        <v>19772</v>
      </c>
      <c r="E13" s="511"/>
      <c r="F13" s="514"/>
    </row>
    <row r="14" spans="1:6" x14ac:dyDescent="0.35">
      <c r="B14" s="580" t="s">
        <v>19768</v>
      </c>
      <c r="C14" s="581"/>
      <c r="D14" s="525" t="s">
        <v>19725</v>
      </c>
      <c r="E14" s="525" t="s">
        <v>19770</v>
      </c>
      <c r="F14" s="526" t="s">
        <v>19729</v>
      </c>
    </row>
    <row r="15" spans="1:6" x14ac:dyDescent="0.35">
      <c r="B15" s="527" t="s">
        <v>19206</v>
      </c>
      <c r="C15" s="528" t="s">
        <v>19207</v>
      </c>
      <c r="D15" s="528" t="s">
        <v>19728</v>
      </c>
      <c r="E15" s="528" t="s">
        <v>19769</v>
      </c>
      <c r="F15" s="529" t="s">
        <v>19727</v>
      </c>
    </row>
    <row r="16" spans="1:6" x14ac:dyDescent="0.35">
      <c r="B16" s="430" t="s">
        <v>19724</v>
      </c>
      <c r="C16" s="431" t="s">
        <v>19724</v>
      </c>
      <c r="D16" s="431" t="s">
        <v>19724</v>
      </c>
      <c r="E16" s="431" t="s">
        <v>19726</v>
      </c>
      <c r="F16" s="432" t="s">
        <v>19726</v>
      </c>
    </row>
    <row r="17" spans="1:6" x14ac:dyDescent="0.35">
      <c r="B17" s="515">
        <v>30</v>
      </c>
      <c r="C17" s="516">
        <v>70</v>
      </c>
      <c r="D17" s="517">
        <v>50</v>
      </c>
      <c r="E17" s="518">
        <f>ROUND(Inventory!CU87/Inventory!CR87,0)</f>
        <v>13</v>
      </c>
      <c r="F17" s="569">
        <f>E17</f>
        <v>13</v>
      </c>
    </row>
    <row r="18" spans="1:6" x14ac:dyDescent="0.35">
      <c r="B18" s="519">
        <v>100</v>
      </c>
      <c r="C18" s="520">
        <v>160</v>
      </c>
      <c r="D18" s="466">
        <v>100</v>
      </c>
      <c r="E18" s="521">
        <f>ROUND(Inventory!CU88/Inventory!CR88,0)</f>
        <v>37</v>
      </c>
      <c r="F18" s="569">
        <f t="shared" ref="F18:F27" si="0">E18</f>
        <v>37</v>
      </c>
    </row>
    <row r="19" spans="1:6" x14ac:dyDescent="0.35">
      <c r="B19" s="519">
        <v>200</v>
      </c>
      <c r="C19" s="520">
        <v>250</v>
      </c>
      <c r="D19" s="466">
        <v>250</v>
      </c>
      <c r="E19" s="521">
        <f>ROUND(Inventory!CU89/Inventory!CR89,0)</f>
        <v>34</v>
      </c>
      <c r="F19" s="569">
        <f t="shared" si="0"/>
        <v>34</v>
      </c>
    </row>
    <row r="20" spans="1:6" x14ac:dyDescent="0.35">
      <c r="B20" s="519">
        <v>300</v>
      </c>
      <c r="C20" s="520">
        <v>400</v>
      </c>
      <c r="D20" s="466">
        <v>315</v>
      </c>
      <c r="E20" s="521">
        <f>ROUND(Inventory!CU90/Inventory!CR90,0)</f>
        <v>55</v>
      </c>
      <c r="F20" s="569">
        <f t="shared" si="0"/>
        <v>55</v>
      </c>
    </row>
    <row r="21" spans="1:6" x14ac:dyDescent="0.35">
      <c r="B21" s="519">
        <v>500</v>
      </c>
      <c r="C21" s="520">
        <v>650</v>
      </c>
      <c r="D21" s="466">
        <v>500</v>
      </c>
      <c r="E21" s="521">
        <f>ROUND(Inventory!CU91/Inventory!CR91,0)</f>
        <v>73</v>
      </c>
      <c r="F21" s="569">
        <f t="shared" si="0"/>
        <v>73</v>
      </c>
    </row>
    <row r="22" spans="1:6" x14ac:dyDescent="0.35">
      <c r="B22" s="519">
        <v>750</v>
      </c>
      <c r="C22" s="520">
        <v>1000</v>
      </c>
      <c r="D22" s="466">
        <v>800</v>
      </c>
      <c r="E22" s="521">
        <f>ROUND(Inventory!CU92/Inventory!CR92,0)</f>
        <v>15</v>
      </c>
      <c r="F22" s="569">
        <f t="shared" si="0"/>
        <v>15</v>
      </c>
    </row>
    <row r="23" spans="1:6" x14ac:dyDescent="0.35">
      <c r="B23" s="519">
        <v>1500</v>
      </c>
      <c r="C23" s="520">
        <v>2500</v>
      </c>
      <c r="D23" s="466">
        <v>1500</v>
      </c>
      <c r="E23" s="521">
        <f>ROUND(Inventory!CU93/Inventory!CR93,0)</f>
        <v>7</v>
      </c>
      <c r="F23" s="569">
        <f t="shared" si="0"/>
        <v>7</v>
      </c>
    </row>
    <row r="24" spans="1:6" x14ac:dyDescent="0.35">
      <c r="B24" s="519">
        <v>3500</v>
      </c>
      <c r="C24" s="520">
        <v>6300</v>
      </c>
      <c r="D24" s="466">
        <v>5000</v>
      </c>
      <c r="E24" s="521">
        <f>ROUND(Inventory!CU94/Inventory!CR94,0)</f>
        <v>11</v>
      </c>
      <c r="F24" s="569">
        <f t="shared" si="0"/>
        <v>11</v>
      </c>
    </row>
    <row r="25" spans="1:6" x14ac:dyDescent="0.35">
      <c r="B25" s="519">
        <v>8000</v>
      </c>
      <c r="C25" s="520">
        <v>20000</v>
      </c>
      <c r="D25" s="466">
        <v>10000</v>
      </c>
      <c r="E25" s="521">
        <f>ROUND(Inventory!CU95/Inventory!CR95,0)</f>
        <v>34</v>
      </c>
      <c r="F25" s="569">
        <f t="shared" si="0"/>
        <v>34</v>
      </c>
    </row>
    <row r="26" spans="1:6" x14ac:dyDescent="0.35">
      <c r="B26" s="519">
        <v>22500</v>
      </c>
      <c r="C26" s="520">
        <v>55000</v>
      </c>
      <c r="D26" s="466">
        <v>30000</v>
      </c>
      <c r="E26" s="521">
        <f>ROUND(Inventory!CU96/Inventory!CR96,0)</f>
        <v>22</v>
      </c>
      <c r="F26" s="569">
        <f t="shared" si="0"/>
        <v>22</v>
      </c>
    </row>
    <row r="27" spans="1:6" x14ac:dyDescent="0.35">
      <c r="B27" s="522">
        <v>100000</v>
      </c>
      <c r="C27" s="523">
        <v>200000</v>
      </c>
      <c r="D27" s="472">
        <v>100000</v>
      </c>
      <c r="E27" s="524">
        <f>ROUND(Inventory!CU97/Inventory!CR97,0)</f>
        <v>6</v>
      </c>
      <c r="F27" s="569">
        <f t="shared" si="0"/>
        <v>6</v>
      </c>
    </row>
    <row r="28" spans="1:6" x14ac:dyDescent="0.35">
      <c r="D28" s="396" t="s">
        <v>19771</v>
      </c>
      <c r="E28" s="530">
        <f>SUM(E17:E27)</f>
        <v>307</v>
      </c>
      <c r="F28" s="531">
        <f>SUM(F17:F27)</f>
        <v>307</v>
      </c>
    </row>
    <row r="32" spans="1:6" ht="43.5" x14ac:dyDescent="0.35">
      <c r="A32" s="534" t="s">
        <v>19730</v>
      </c>
      <c r="C32" s="535" t="s">
        <v>19176</v>
      </c>
      <c r="D32" s="536" t="s">
        <v>19213</v>
      </c>
      <c r="E32" s="537" t="s">
        <v>19214</v>
      </c>
    </row>
    <row r="33" spans="2:5" x14ac:dyDescent="0.35">
      <c r="C33" s="419" t="s">
        <v>19212</v>
      </c>
      <c r="D33" s="333" t="s">
        <v>19212</v>
      </c>
      <c r="E33" s="420" t="s">
        <v>19212</v>
      </c>
    </row>
    <row r="34" spans="2:5" x14ac:dyDescent="0.35">
      <c r="B34" s="543" t="s">
        <v>19177</v>
      </c>
      <c r="C34" s="570">
        <v>0</v>
      </c>
      <c r="D34" s="570">
        <v>0</v>
      </c>
      <c r="E34" s="571">
        <v>0</v>
      </c>
    </row>
    <row r="35" spans="2:5" x14ac:dyDescent="0.35">
      <c r="B35" s="544" t="s">
        <v>19178</v>
      </c>
      <c r="C35" s="570">
        <v>1</v>
      </c>
      <c r="D35" s="570">
        <v>1</v>
      </c>
      <c r="E35" s="571">
        <v>1</v>
      </c>
    </row>
    <row r="36" spans="2:5" x14ac:dyDescent="0.35">
      <c r="B36" s="545" t="s">
        <v>19732</v>
      </c>
      <c r="C36" s="546">
        <v>0.2</v>
      </c>
      <c r="D36" s="546">
        <v>0.1</v>
      </c>
      <c r="E36" s="547">
        <v>0.5</v>
      </c>
    </row>
    <row r="37" spans="2:5" x14ac:dyDescent="0.35">
      <c r="B37" s="548" t="s">
        <v>19733</v>
      </c>
      <c r="C37" s="549">
        <v>0.8</v>
      </c>
      <c r="D37" s="549">
        <v>0.9</v>
      </c>
      <c r="E37" s="550">
        <v>0.5</v>
      </c>
    </row>
    <row r="40" spans="2:5" ht="43.5" x14ac:dyDescent="0.35">
      <c r="B40" s="535" t="s">
        <v>19114</v>
      </c>
      <c r="C40" s="536" t="s">
        <v>19718</v>
      </c>
      <c r="D40" s="536" t="s">
        <v>19719</v>
      </c>
      <c r="E40" s="537" t="s">
        <v>19215</v>
      </c>
    </row>
    <row r="41" spans="2:5" x14ac:dyDescent="0.35">
      <c r="B41" s="430" t="s">
        <v>19121</v>
      </c>
      <c r="C41" s="431" t="s">
        <v>19211</v>
      </c>
      <c r="D41" s="431" t="s">
        <v>19211</v>
      </c>
      <c r="E41" s="432" t="s">
        <v>19216</v>
      </c>
    </row>
    <row r="42" spans="2:5" x14ac:dyDescent="0.35">
      <c r="B42" s="421">
        <v>50</v>
      </c>
      <c r="C42" s="332">
        <f>'Percent Needing Replacement'!G31</f>
        <v>13</v>
      </c>
      <c r="D42" s="332">
        <f>'Percent Needing Replacement'!L31</f>
        <v>13</v>
      </c>
      <c r="E42" s="538">
        <f>'Percent Needing Replacement'!M31</f>
        <v>1</v>
      </c>
    </row>
    <row r="43" spans="2:5" x14ac:dyDescent="0.35">
      <c r="B43" s="421">
        <v>100</v>
      </c>
      <c r="C43" s="332">
        <f>'Percent Needing Replacement'!G32</f>
        <v>37</v>
      </c>
      <c r="D43" s="332">
        <f>'Percent Needing Replacement'!L32</f>
        <v>37</v>
      </c>
      <c r="E43" s="538">
        <f>'Percent Needing Replacement'!M32</f>
        <v>1</v>
      </c>
    </row>
    <row r="44" spans="2:5" x14ac:dyDescent="0.35">
      <c r="B44" s="421">
        <v>250</v>
      </c>
      <c r="C44" s="332">
        <f>'Percent Needing Replacement'!G33</f>
        <v>34</v>
      </c>
      <c r="D44" s="332">
        <f>'Percent Needing Replacement'!L33</f>
        <v>34</v>
      </c>
      <c r="E44" s="538">
        <f>'Percent Needing Replacement'!M33</f>
        <v>1</v>
      </c>
    </row>
    <row r="45" spans="2:5" x14ac:dyDescent="0.35">
      <c r="B45" s="421">
        <v>315</v>
      </c>
      <c r="C45" s="332">
        <f>'Percent Needing Replacement'!G34</f>
        <v>55</v>
      </c>
      <c r="D45" s="332">
        <f>'Percent Needing Replacement'!L34</f>
        <v>55</v>
      </c>
      <c r="E45" s="538">
        <f>'Percent Needing Replacement'!M34</f>
        <v>1</v>
      </c>
    </row>
    <row r="46" spans="2:5" x14ac:dyDescent="0.35">
      <c r="B46" s="421">
        <v>500</v>
      </c>
      <c r="C46" s="332">
        <f>'Percent Needing Replacement'!G35</f>
        <v>73</v>
      </c>
      <c r="D46" s="332">
        <f>'Percent Needing Replacement'!L35</f>
        <v>73</v>
      </c>
      <c r="E46" s="538">
        <f>'Percent Needing Replacement'!M35</f>
        <v>1</v>
      </c>
    </row>
    <row r="47" spans="2:5" x14ac:dyDescent="0.35">
      <c r="B47" s="421">
        <v>800</v>
      </c>
      <c r="C47" s="332">
        <f>'Percent Needing Replacement'!G36</f>
        <v>15</v>
      </c>
      <c r="D47" s="332">
        <f>'Percent Needing Replacement'!L36</f>
        <v>15</v>
      </c>
      <c r="E47" s="538">
        <f>'Percent Needing Replacement'!M36</f>
        <v>1</v>
      </c>
    </row>
    <row r="48" spans="2:5" x14ac:dyDescent="0.35">
      <c r="B48" s="421">
        <v>1500</v>
      </c>
      <c r="C48" s="332">
        <f>'Percent Needing Replacement'!G37</f>
        <v>7</v>
      </c>
      <c r="D48" s="332">
        <f>'Percent Needing Replacement'!L37</f>
        <v>7</v>
      </c>
      <c r="E48" s="538">
        <f>'Percent Needing Replacement'!M37</f>
        <v>1</v>
      </c>
    </row>
    <row r="49" spans="1:16" x14ac:dyDescent="0.35">
      <c r="B49" s="421">
        <v>5000</v>
      </c>
      <c r="C49" s="332">
        <f>'Percent Needing Replacement'!G38</f>
        <v>11</v>
      </c>
      <c r="D49" s="332">
        <f>'Percent Needing Replacement'!L38</f>
        <v>11</v>
      </c>
      <c r="E49" s="538">
        <f>'Percent Needing Replacement'!M38</f>
        <v>1</v>
      </c>
    </row>
    <row r="50" spans="1:16" x14ac:dyDescent="0.35">
      <c r="B50" s="421">
        <v>10000</v>
      </c>
      <c r="C50" s="332">
        <f>'Percent Needing Replacement'!G39</f>
        <v>34</v>
      </c>
      <c r="D50" s="332">
        <f>'Percent Needing Replacement'!L39</f>
        <v>34</v>
      </c>
      <c r="E50" s="538">
        <f>'Percent Needing Replacement'!M39</f>
        <v>1</v>
      </c>
    </row>
    <row r="51" spans="1:16" x14ac:dyDescent="0.35">
      <c r="B51" s="421">
        <v>30000</v>
      </c>
      <c r="C51" s="332">
        <f>'Percent Needing Replacement'!G40</f>
        <v>22</v>
      </c>
      <c r="D51" s="332">
        <f>'Percent Needing Replacement'!L40</f>
        <v>22</v>
      </c>
      <c r="E51" s="538">
        <f>'Percent Needing Replacement'!M40</f>
        <v>1</v>
      </c>
    </row>
    <row r="52" spans="1:16" x14ac:dyDescent="0.35">
      <c r="B52" s="425">
        <v>100000</v>
      </c>
      <c r="C52" s="407">
        <f>'Percent Needing Replacement'!G41</f>
        <v>6</v>
      </c>
      <c r="D52" s="407">
        <f>'Percent Needing Replacement'!L41</f>
        <v>6</v>
      </c>
      <c r="E52" s="539">
        <f>'Percent Needing Replacement'!M41</f>
        <v>1</v>
      </c>
    </row>
    <row r="53" spans="1:16" x14ac:dyDescent="0.35">
      <c r="B53" s="396" t="s">
        <v>19731</v>
      </c>
      <c r="C53" s="540">
        <f>SUM(C42:C52)</f>
        <v>307</v>
      </c>
      <c r="D53" s="541">
        <f>SUM(D42:D52)</f>
        <v>307</v>
      </c>
    </row>
    <row r="59" spans="1:16" ht="58" x14ac:dyDescent="0.35">
      <c r="A59" s="542" t="s">
        <v>19734</v>
      </c>
      <c r="B59" s="535" t="s">
        <v>19114</v>
      </c>
      <c r="C59" s="536" t="s">
        <v>19750</v>
      </c>
      <c r="D59" s="536" t="s">
        <v>19751</v>
      </c>
      <c r="E59" s="536" t="s">
        <v>19752</v>
      </c>
      <c r="F59" s="536" t="s">
        <v>19740</v>
      </c>
      <c r="G59" s="536" t="s">
        <v>19741</v>
      </c>
      <c r="H59" s="536" t="s">
        <v>19742</v>
      </c>
      <c r="I59" s="536" t="s">
        <v>19743</v>
      </c>
      <c r="J59" s="536" t="s">
        <v>19744</v>
      </c>
      <c r="K59" s="536" t="s">
        <v>19745</v>
      </c>
      <c r="L59" s="536" t="s">
        <v>19746</v>
      </c>
      <c r="M59" s="536" t="s">
        <v>19747</v>
      </c>
      <c r="N59" s="536" t="s">
        <v>19748</v>
      </c>
      <c r="O59" s="536" t="s">
        <v>19749</v>
      </c>
      <c r="P59" s="537" t="s">
        <v>19739</v>
      </c>
    </row>
    <row r="60" spans="1:16" x14ac:dyDescent="0.35">
      <c r="B60" s="430" t="s">
        <v>19121</v>
      </c>
      <c r="C60" s="431" t="s">
        <v>19118</v>
      </c>
      <c r="D60" s="431" t="s">
        <v>19118</v>
      </c>
      <c r="E60" s="431" t="s">
        <v>19218</v>
      </c>
      <c r="F60" s="431" t="s">
        <v>19116</v>
      </c>
      <c r="G60" s="431" t="s">
        <v>19221</v>
      </c>
      <c r="H60" s="431" t="s">
        <v>19221</v>
      </c>
      <c r="I60" s="431" t="s">
        <v>19116</v>
      </c>
      <c r="J60" s="431" t="s">
        <v>19221</v>
      </c>
      <c r="K60" s="431" t="s">
        <v>19221</v>
      </c>
      <c r="L60" s="431" t="s">
        <v>19123</v>
      </c>
      <c r="M60" s="431" t="s">
        <v>19261</v>
      </c>
      <c r="N60" s="431" t="s">
        <v>19261</v>
      </c>
      <c r="O60" s="431" t="s">
        <v>19116</v>
      </c>
      <c r="P60" s="432" t="s">
        <v>19117</v>
      </c>
    </row>
    <row r="61" spans="1:16" x14ac:dyDescent="0.35">
      <c r="B61" s="421">
        <v>50</v>
      </c>
      <c r="C61" s="332">
        <v>22</v>
      </c>
      <c r="D61" s="332">
        <v>0.4</v>
      </c>
      <c r="E61" s="332" t="s">
        <v>516</v>
      </c>
      <c r="F61" s="331">
        <v>1000</v>
      </c>
      <c r="G61" s="572">
        <v>190</v>
      </c>
      <c r="H61" s="572">
        <v>1200</v>
      </c>
      <c r="I61" s="573">
        <v>1800</v>
      </c>
      <c r="J61" s="572">
        <v>90</v>
      </c>
      <c r="K61" s="572">
        <v>720</v>
      </c>
      <c r="L61" s="574">
        <v>0.4</v>
      </c>
      <c r="M61" s="404">
        <f>'Percent Needing Replacement'!M46</f>
        <v>3346.3200000000006</v>
      </c>
      <c r="N61" s="404">
        <f>'Percent Needing Replacement'!N46</f>
        <v>1797.5520000000001</v>
      </c>
      <c r="O61" s="404">
        <f>'Percent Needing Replacement'!O46</f>
        <v>154.87680000000006</v>
      </c>
      <c r="P61" s="552">
        <f>'Percent Needing Replacement'!P46</f>
        <v>11.622140953325477</v>
      </c>
    </row>
    <row r="62" spans="1:16" x14ac:dyDescent="0.35">
      <c r="B62" s="421">
        <v>100</v>
      </c>
      <c r="C62" s="332">
        <v>22</v>
      </c>
      <c r="D62" s="332">
        <v>0.4</v>
      </c>
      <c r="E62" s="332" t="s">
        <v>516</v>
      </c>
      <c r="F62" s="331">
        <v>1800</v>
      </c>
      <c r="G62" s="572">
        <v>320</v>
      </c>
      <c r="H62" s="572">
        <v>2100</v>
      </c>
      <c r="I62" s="573">
        <v>3240</v>
      </c>
      <c r="J62" s="572">
        <v>140</v>
      </c>
      <c r="K62" s="572">
        <v>1260</v>
      </c>
      <c r="L62" s="574">
        <v>0.5</v>
      </c>
      <c r="M62" s="404">
        <f>'Percent Needing Replacement'!M47</f>
        <v>7402.2</v>
      </c>
      <c r="N62" s="404">
        <f>'Percent Needing Replacement'!N47</f>
        <v>3985.8</v>
      </c>
      <c r="O62" s="404">
        <f>'Percent Needing Replacement'!O47</f>
        <v>341.64</v>
      </c>
      <c r="P62" s="552">
        <f>'Percent Needing Replacement'!P47</f>
        <v>9.4836670179135929</v>
      </c>
    </row>
    <row r="63" spans="1:16" x14ac:dyDescent="0.35">
      <c r="B63" s="421">
        <v>250</v>
      </c>
      <c r="C63" s="332">
        <v>22</v>
      </c>
      <c r="D63" s="332">
        <v>0.4</v>
      </c>
      <c r="E63" s="332" t="s">
        <v>516</v>
      </c>
      <c r="F63" s="331">
        <v>3600</v>
      </c>
      <c r="G63" s="572">
        <v>700</v>
      </c>
      <c r="H63" s="572">
        <v>4000</v>
      </c>
      <c r="I63" s="573">
        <v>6480</v>
      </c>
      <c r="J63" s="572">
        <v>310</v>
      </c>
      <c r="K63" s="572">
        <v>2400</v>
      </c>
      <c r="L63" s="574">
        <v>0.5</v>
      </c>
      <c r="M63" s="404">
        <f>'Percent Needing Replacement'!M48</f>
        <v>14892</v>
      </c>
      <c r="N63" s="404">
        <f>'Percent Needing Replacement'!N48</f>
        <v>7971.6</v>
      </c>
      <c r="O63" s="404">
        <f>'Percent Needing Replacement'!O48</f>
        <v>692.04</v>
      </c>
      <c r="P63" s="552">
        <f>'Percent Needing Replacement'!P48</f>
        <v>9.363620599965321</v>
      </c>
    </row>
    <row r="64" spans="1:16" x14ac:dyDescent="0.35">
      <c r="B64" s="421">
        <v>315</v>
      </c>
      <c r="C64" s="332">
        <v>22</v>
      </c>
      <c r="D64" s="332">
        <v>0.4</v>
      </c>
      <c r="E64" s="332" t="s">
        <v>516</v>
      </c>
      <c r="F64" s="331">
        <v>4300</v>
      </c>
      <c r="G64" s="575">
        <v>920</v>
      </c>
      <c r="H64" s="572">
        <v>4600</v>
      </c>
      <c r="I64" s="573">
        <v>7740</v>
      </c>
      <c r="J64" s="575">
        <v>410</v>
      </c>
      <c r="K64" s="572">
        <v>2760</v>
      </c>
      <c r="L64" s="574">
        <v>0.5</v>
      </c>
      <c r="M64" s="404">
        <f>'Percent Needing Replacement'!M49</f>
        <v>18133.2</v>
      </c>
      <c r="N64" s="404">
        <f>'Percent Needing Replacement'!N49</f>
        <v>9636</v>
      </c>
      <c r="O64" s="404">
        <f>'Percent Needing Replacement'!O49</f>
        <v>849.72000000000014</v>
      </c>
      <c r="P64" s="552">
        <f>'Percent Needing Replacement'!P49</f>
        <v>9.1088829261403745</v>
      </c>
    </row>
    <row r="65" spans="1:16" x14ac:dyDescent="0.35">
      <c r="B65" s="421">
        <v>500</v>
      </c>
      <c r="C65" s="332">
        <v>22</v>
      </c>
      <c r="D65" s="332">
        <v>0.4</v>
      </c>
      <c r="E65" s="332" t="s">
        <v>516</v>
      </c>
      <c r="F65" s="331">
        <v>6000</v>
      </c>
      <c r="G65" s="572">
        <v>1300</v>
      </c>
      <c r="H65" s="572">
        <v>7000</v>
      </c>
      <c r="I65" s="573">
        <v>10800</v>
      </c>
      <c r="J65" s="572">
        <v>580</v>
      </c>
      <c r="K65" s="572">
        <v>4200</v>
      </c>
      <c r="L65" s="574">
        <v>0.5</v>
      </c>
      <c r="M65" s="404">
        <f>'Percent Needing Replacement'!M50</f>
        <v>26718</v>
      </c>
      <c r="N65" s="404">
        <f>'Percent Needing Replacement'!N50</f>
        <v>14278.8</v>
      </c>
      <c r="O65" s="404">
        <f>'Percent Needing Replacement'!O50</f>
        <v>1243.92</v>
      </c>
      <c r="P65" s="552">
        <f>'Percent Needing Replacement'!P50</f>
        <v>8.6822303685124442</v>
      </c>
    </row>
    <row r="66" spans="1:16" x14ac:dyDescent="0.35">
      <c r="B66" s="421">
        <v>800</v>
      </c>
      <c r="C66" s="332">
        <v>11</v>
      </c>
      <c r="D66" s="332">
        <v>0.4</v>
      </c>
      <c r="E66" s="332" t="s">
        <v>516</v>
      </c>
      <c r="F66" s="331">
        <v>8500</v>
      </c>
      <c r="G66" s="572">
        <v>1800</v>
      </c>
      <c r="H66" s="572">
        <v>9200</v>
      </c>
      <c r="I66" s="573">
        <v>15300</v>
      </c>
      <c r="J66" s="572">
        <v>810</v>
      </c>
      <c r="K66" s="572">
        <v>5520</v>
      </c>
      <c r="L66" s="574">
        <v>0.5</v>
      </c>
      <c r="M66" s="404">
        <f>'Percent Needing Replacement'!M51</f>
        <v>35916</v>
      </c>
      <c r="N66" s="404">
        <f>'Percent Needing Replacement'!N51</f>
        <v>19184.400000000001</v>
      </c>
      <c r="O66" s="404">
        <f>'Percent Needing Replacement'!O51</f>
        <v>1673.1599999999999</v>
      </c>
      <c r="P66" s="552">
        <f>'Percent Needing Replacement'!P51</f>
        <v>9.1443735207631072</v>
      </c>
    </row>
    <row r="67" spans="1:16" x14ac:dyDescent="0.35">
      <c r="B67" s="421">
        <v>1500</v>
      </c>
      <c r="C67" s="332">
        <v>11</v>
      </c>
      <c r="D67" s="332">
        <v>5.5</v>
      </c>
      <c r="E67" s="332" t="s">
        <v>516</v>
      </c>
      <c r="F67" s="331">
        <v>11000</v>
      </c>
      <c r="G67" s="572">
        <v>2800</v>
      </c>
      <c r="H67" s="572">
        <v>14000</v>
      </c>
      <c r="I67" s="573">
        <v>16000</v>
      </c>
      <c r="J67" s="572">
        <v>1250</v>
      </c>
      <c r="K67" s="572">
        <v>8400</v>
      </c>
      <c r="L67" s="574">
        <v>0.5</v>
      </c>
      <c r="M67" s="404">
        <f>'Percent Needing Replacement'!M52</f>
        <v>55188</v>
      </c>
      <c r="N67" s="404">
        <f>'Percent Needing Replacement'!N52</f>
        <v>29346</v>
      </c>
      <c r="O67" s="404">
        <f>'Percent Needing Replacement'!O52</f>
        <v>2584.2000000000003</v>
      </c>
      <c r="P67" s="552">
        <f>'Percent Needing Replacement'!P52</f>
        <v>6.1914712483553895</v>
      </c>
    </row>
    <row r="68" spans="1:16" x14ac:dyDescent="0.35">
      <c r="B68" s="421">
        <v>5000</v>
      </c>
      <c r="C68" s="332">
        <v>22</v>
      </c>
      <c r="D68" s="332">
        <v>6.6</v>
      </c>
      <c r="E68" s="332" t="s">
        <v>516</v>
      </c>
      <c r="F68" s="331">
        <v>26000</v>
      </c>
      <c r="G68" s="572">
        <v>7300</v>
      </c>
      <c r="H68" s="572">
        <v>40000</v>
      </c>
      <c r="I68" s="573">
        <v>35000</v>
      </c>
      <c r="J68" s="572">
        <v>3300</v>
      </c>
      <c r="K68" s="572">
        <v>24000</v>
      </c>
      <c r="L68" s="574">
        <v>0.5</v>
      </c>
      <c r="M68" s="404">
        <f>'Percent Needing Replacement'!M53</f>
        <v>151548</v>
      </c>
      <c r="N68" s="404">
        <f>'Percent Needing Replacement'!N53</f>
        <v>81468</v>
      </c>
      <c r="O68" s="404">
        <f>'Percent Needing Replacement'!O53</f>
        <v>7008</v>
      </c>
      <c r="P68" s="552">
        <f>'Percent Needing Replacement'!P53</f>
        <v>4.9942922374429219</v>
      </c>
    </row>
    <row r="69" spans="1:16" x14ac:dyDescent="0.35">
      <c r="B69" s="421">
        <v>10000</v>
      </c>
      <c r="C69" s="332">
        <v>33</v>
      </c>
      <c r="D69" s="332">
        <v>11</v>
      </c>
      <c r="E69" s="332" t="s">
        <v>516</v>
      </c>
      <c r="F69" s="331">
        <v>44000</v>
      </c>
      <c r="G69" s="572">
        <v>13500</v>
      </c>
      <c r="H69" s="572">
        <v>65000</v>
      </c>
      <c r="I69" s="573">
        <v>59000</v>
      </c>
      <c r="J69" s="572">
        <v>6000</v>
      </c>
      <c r="K69" s="572">
        <v>39000</v>
      </c>
      <c r="L69" s="574">
        <v>0.5</v>
      </c>
      <c r="M69" s="404">
        <f>'Percent Needing Replacement'!M54</f>
        <v>260610</v>
      </c>
      <c r="N69" s="404">
        <f>'Percent Needing Replacement'!N54</f>
        <v>137970</v>
      </c>
      <c r="O69" s="404">
        <f>'Percent Needing Replacement'!O54</f>
        <v>12264</v>
      </c>
      <c r="P69" s="552">
        <f>'Percent Needing Replacement'!P54</f>
        <v>4.8108284409654276</v>
      </c>
    </row>
    <row r="70" spans="1:16" x14ac:dyDescent="0.35">
      <c r="B70" s="421">
        <v>30000</v>
      </c>
      <c r="C70" s="332">
        <v>220</v>
      </c>
      <c r="D70" s="332">
        <v>113</v>
      </c>
      <c r="E70" s="332" t="s">
        <v>516</v>
      </c>
      <c r="F70" s="331">
        <v>91000</v>
      </c>
      <c r="G70" s="572">
        <v>35000</v>
      </c>
      <c r="H70" s="572">
        <v>140000</v>
      </c>
      <c r="I70" s="573">
        <v>115000</v>
      </c>
      <c r="J70" s="572">
        <v>16000</v>
      </c>
      <c r="K70" s="572">
        <v>84000</v>
      </c>
      <c r="L70" s="574">
        <v>0.5</v>
      </c>
      <c r="M70" s="404">
        <f>'Percent Needing Replacement'!M55</f>
        <v>613200</v>
      </c>
      <c r="N70" s="404">
        <f>'Percent Needing Replacement'!N55</f>
        <v>324120</v>
      </c>
      <c r="O70" s="404">
        <f>'Percent Needing Replacement'!O55</f>
        <v>28908</v>
      </c>
      <c r="P70" s="552">
        <f>'Percent Needing Replacement'!P55</f>
        <v>3.9781375397813754</v>
      </c>
    </row>
    <row r="71" spans="1:16" x14ac:dyDescent="0.35">
      <c r="B71" s="425">
        <v>100000</v>
      </c>
      <c r="C71" s="407">
        <v>220</v>
      </c>
      <c r="D71" s="407">
        <v>110</v>
      </c>
      <c r="E71" s="407" t="s">
        <v>516</v>
      </c>
      <c r="F71" s="428">
        <v>228000</v>
      </c>
      <c r="G71" s="576">
        <v>69000</v>
      </c>
      <c r="H71" s="576">
        <v>350000</v>
      </c>
      <c r="I71" s="577">
        <v>287000</v>
      </c>
      <c r="J71" s="576">
        <v>31000</v>
      </c>
      <c r="K71" s="576">
        <v>210000</v>
      </c>
      <c r="L71" s="578">
        <v>0.5</v>
      </c>
      <c r="M71" s="408">
        <f>'Percent Needing Replacement'!M56</f>
        <v>1370940</v>
      </c>
      <c r="N71" s="408">
        <f>'Percent Needing Replacement'!N56</f>
        <v>731460</v>
      </c>
      <c r="O71" s="408">
        <f>'Percent Needing Replacement'!O56</f>
        <v>63948</v>
      </c>
      <c r="P71" s="553">
        <f>'Percent Needing Replacement'!P56</f>
        <v>4.488021517482955</v>
      </c>
    </row>
    <row r="76" spans="1:16" ht="28.5" x14ac:dyDescent="0.65">
      <c r="A76" s="563" t="s">
        <v>19755</v>
      </c>
    </row>
    <row r="78" spans="1:16" ht="15.5" x14ac:dyDescent="0.35">
      <c r="A78" s="564" t="s">
        <v>19720</v>
      </c>
      <c r="B78" s="565" t="str">
        <f>B1</f>
        <v>Tanzania</v>
      </c>
    </row>
    <row r="79" spans="1:16" ht="31" x14ac:dyDescent="0.35">
      <c r="A79" s="555" t="s">
        <v>19761</v>
      </c>
      <c r="B79" s="554">
        <f>Results!C4</f>
        <v>8562200</v>
      </c>
    </row>
    <row r="80" spans="1:16" ht="31" x14ac:dyDescent="0.35">
      <c r="A80" s="555" t="s">
        <v>19762</v>
      </c>
      <c r="B80" s="554">
        <f>Results!E4</f>
        <v>1427033.3333333333</v>
      </c>
    </row>
    <row r="81" spans="1:2" ht="15.5" x14ac:dyDescent="0.35">
      <c r="A81" s="556"/>
      <c r="B81" s="557"/>
    </row>
    <row r="82" spans="1:2" ht="31" x14ac:dyDescent="0.35">
      <c r="A82" s="555" t="s">
        <v>19760</v>
      </c>
      <c r="B82" s="554">
        <f>Results!F4</f>
        <v>7124763.6465783296</v>
      </c>
    </row>
    <row r="83" spans="1:2" ht="31" x14ac:dyDescent="0.35">
      <c r="A83" s="555" t="s">
        <v>19759</v>
      </c>
      <c r="B83" s="554">
        <f>Results!G4</f>
        <v>9421323.7661606222</v>
      </c>
    </row>
    <row r="84" spans="1:2" ht="15.5" x14ac:dyDescent="0.35">
      <c r="A84" s="556"/>
      <c r="B84" s="557"/>
    </row>
    <row r="85" spans="1:2" ht="31" x14ac:dyDescent="0.35">
      <c r="A85" s="555" t="s">
        <v>19763</v>
      </c>
      <c r="B85" s="558">
        <f>Results!H4</f>
        <v>17326389.984000001</v>
      </c>
    </row>
    <row r="86" spans="1:2" ht="31" x14ac:dyDescent="0.35">
      <c r="A86" s="555" t="s">
        <v>19764</v>
      </c>
      <c r="B86" s="554">
        <f>Results!D4</f>
        <v>1732638.9983999999</v>
      </c>
    </row>
    <row r="87" spans="1:2" ht="31" x14ac:dyDescent="0.35">
      <c r="A87" s="555" t="s">
        <v>19765</v>
      </c>
      <c r="B87" s="559">
        <f>Results!I4</f>
        <v>2373.7154278080002</v>
      </c>
    </row>
    <row r="88" spans="1:2" ht="31" x14ac:dyDescent="0.35">
      <c r="A88" s="560" t="s">
        <v>19766</v>
      </c>
      <c r="B88" s="561">
        <f>Results!J4</f>
        <v>57610.073432900164</v>
      </c>
    </row>
  </sheetData>
  <sheetProtection sheet="1" objects="1" scenarios="1"/>
  <mergeCells count="1">
    <mergeCell ref="B14:C1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3274EDA-95D7-4BD0-AC9A-A296B118C9B0}">
          <x14:formula1>
            <xm:f>'Stock Scalar'!$AG$2:$AG$13</xm:f>
          </x14:formula1>
          <xm:sqref>B1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EF65D-4EC0-4352-9080-85AA5F287911}">
  <dimension ref="A1:CO229"/>
  <sheetViews>
    <sheetView topLeftCell="A70" zoomScale="70" zoomScaleNormal="70" workbookViewId="0">
      <selection activeCell="Q57" sqref="Q57"/>
    </sheetView>
  </sheetViews>
  <sheetFormatPr defaultRowHeight="14.5" x14ac:dyDescent="0.35"/>
  <cols>
    <col min="1" max="1" width="31.54296875" customWidth="1"/>
    <col min="35" max="35" width="16" customWidth="1"/>
  </cols>
  <sheetData>
    <row r="1" spans="1:56" x14ac:dyDescent="0.35">
      <c r="A1" s="363" t="s">
        <v>19148</v>
      </c>
      <c r="B1" s="380">
        <v>2010</v>
      </c>
      <c r="C1" s="380">
        <v>2011</v>
      </c>
      <c r="D1" s="380">
        <v>2012</v>
      </c>
      <c r="E1" s="380">
        <v>2013</v>
      </c>
      <c r="F1" s="380">
        <v>2014</v>
      </c>
      <c r="G1" s="380">
        <v>2015</v>
      </c>
      <c r="H1" s="380">
        <v>2016</v>
      </c>
      <c r="I1" s="380">
        <v>2017</v>
      </c>
      <c r="J1" s="380">
        <v>2018</v>
      </c>
      <c r="K1" s="380">
        <v>2019</v>
      </c>
      <c r="L1" s="380">
        <v>2020</v>
      </c>
      <c r="M1" s="380">
        <v>2021</v>
      </c>
      <c r="N1" s="380">
        <v>2022</v>
      </c>
      <c r="O1" s="380">
        <v>2023</v>
      </c>
      <c r="P1" s="380">
        <v>2024</v>
      </c>
      <c r="Q1" s="380">
        <v>2025</v>
      </c>
      <c r="R1" s="380">
        <v>2026</v>
      </c>
      <c r="S1" s="380">
        <v>2027</v>
      </c>
      <c r="T1" s="380">
        <v>2028</v>
      </c>
      <c r="U1" s="380">
        <v>2029</v>
      </c>
      <c r="V1" s="380">
        <v>2030</v>
      </c>
      <c r="W1" s="380">
        <v>2031</v>
      </c>
      <c r="X1" s="380">
        <v>2032</v>
      </c>
      <c r="Y1" s="380">
        <v>2033</v>
      </c>
      <c r="Z1" s="380">
        <v>2034</v>
      </c>
      <c r="AA1" s="380">
        <v>2035</v>
      </c>
      <c r="AB1" s="380">
        <v>2036</v>
      </c>
      <c r="AC1" s="380">
        <v>2037</v>
      </c>
      <c r="AD1" s="380">
        <v>2038</v>
      </c>
      <c r="AE1" s="380">
        <v>2039</v>
      </c>
      <c r="AF1" s="380">
        <v>2040</v>
      </c>
      <c r="AG1" s="389"/>
      <c r="AH1" s="393" t="s">
        <v>19204</v>
      </c>
      <c r="AI1" s="389"/>
    </row>
    <row r="2" spans="1:56" x14ac:dyDescent="0.35">
      <c r="A2" s="363" t="s">
        <v>19146</v>
      </c>
      <c r="B2" s="382">
        <f>B21</f>
        <v>1953.3737157887067</v>
      </c>
      <c r="C2" s="382">
        <f t="shared" ref="C2:AF2" si="0">C21</f>
        <v>2090.5454201670564</v>
      </c>
      <c r="D2" s="382">
        <f t="shared" si="0"/>
        <v>2176.2826541761056</v>
      </c>
      <c r="E2" s="382">
        <f t="shared" si="0"/>
        <v>2319.2942021927538</v>
      </c>
      <c r="F2" s="382">
        <f t="shared" si="0"/>
        <v>2429.7886616406031</v>
      </c>
      <c r="G2" s="382">
        <f t="shared" si="0"/>
        <v>2572.2195750543715</v>
      </c>
      <c r="H2" s="382">
        <f t="shared" si="0"/>
        <v>2690.7995153394058</v>
      </c>
      <c r="I2" s="382">
        <f t="shared" si="0"/>
        <v>2817.9499255117653</v>
      </c>
      <c r="J2" s="382">
        <f t="shared" si="0"/>
        <v>2947.6408731695683</v>
      </c>
      <c r="K2" s="382">
        <f t="shared" si="0"/>
        <v>3098.7257208577676</v>
      </c>
      <c r="L2" s="382">
        <f t="shared" si="0"/>
        <v>3257.4969406113655</v>
      </c>
      <c r="M2" s="382">
        <f t="shared" si="0"/>
        <v>3427.9252212481942</v>
      </c>
      <c r="N2" s="382">
        <f t="shared" si="0"/>
        <v>3609.7212455497406</v>
      </c>
      <c r="O2" s="382">
        <f t="shared" si="0"/>
        <v>3802.5909003763331</v>
      </c>
      <c r="P2" s="382">
        <f t="shared" si="0"/>
        <v>4006.2365715735982</v>
      </c>
      <c r="Q2" s="382">
        <f t="shared" si="0"/>
        <v>4220.3584143130665</v>
      </c>
      <c r="R2" s="382">
        <f t="shared" si="0"/>
        <v>4449.8362785545842</v>
      </c>
      <c r="S2" s="382">
        <f t="shared" si="0"/>
        <v>4694.3451979280508</v>
      </c>
      <c r="T2" s="382">
        <f t="shared" si="0"/>
        <v>4953.5535832428113</v>
      </c>
      <c r="U2" s="382">
        <f t="shared" si="0"/>
        <v>5227.1199114529036</v>
      </c>
      <c r="V2" s="382">
        <f t="shared" si="0"/>
        <v>5514.6875990311182</v>
      </c>
      <c r="W2" s="382">
        <f t="shared" si="0"/>
        <v>5822.2279561828127</v>
      </c>
      <c r="X2" s="382">
        <f t="shared" si="0"/>
        <v>6149.3052000876396</v>
      </c>
      <c r="Y2" s="382">
        <f t="shared" si="0"/>
        <v>6495.4408427488706</v>
      </c>
      <c r="Z2" s="382">
        <f t="shared" si="0"/>
        <v>6860.1064608132383</v>
      </c>
      <c r="AA2" s="382">
        <f t="shared" si="0"/>
        <v>7242.7187575605521</v>
      </c>
      <c r="AB2" s="382">
        <f t="shared" si="0"/>
        <v>7650.5703260906312</v>
      </c>
      <c r="AC2" s="382">
        <f t="shared" si="0"/>
        <v>8082.9306967384264</v>
      </c>
      <c r="AD2" s="382">
        <f t="shared" si="0"/>
        <v>8539.0112066846941</v>
      </c>
      <c r="AE2" s="382">
        <f t="shared" si="0"/>
        <v>9017.970543554311</v>
      </c>
      <c r="AF2" s="382">
        <f t="shared" si="0"/>
        <v>9518.9216906179718</v>
      </c>
      <c r="AG2" t="s">
        <v>19239</v>
      </c>
      <c r="AH2" s="394">
        <f t="shared" ref="AH2:AH13" si="1">AVERAGE(L2:V2)/AVERAGE(L$8:V$8)</f>
        <v>0.36945569481989443</v>
      </c>
      <c r="AI2" s="363" t="s">
        <v>19239</v>
      </c>
      <c r="BD2" s="369" t="s">
        <v>19149</v>
      </c>
    </row>
    <row r="3" spans="1:56" x14ac:dyDescent="0.35">
      <c r="A3" s="363" t="s">
        <v>19145</v>
      </c>
      <c r="B3" s="382">
        <f>B39</f>
        <v>614.49562840944236</v>
      </c>
      <c r="C3" s="382">
        <f t="shared" ref="C3:AF3" si="2">C39</f>
        <v>666.33620159299289</v>
      </c>
      <c r="D3" s="382">
        <f t="shared" si="2"/>
        <v>722.20879511622434</v>
      </c>
      <c r="E3" s="382">
        <f t="shared" si="2"/>
        <v>787.76304627201398</v>
      </c>
      <c r="F3" s="382">
        <f t="shared" si="2"/>
        <v>860.80332946573219</v>
      </c>
      <c r="G3" s="382">
        <f t="shared" si="2"/>
        <v>938.07422355324923</v>
      </c>
      <c r="H3" s="382">
        <f t="shared" si="2"/>
        <v>1016.9670728101929</v>
      </c>
      <c r="I3" s="382">
        <f t="shared" si="2"/>
        <v>1095.977926377021</v>
      </c>
      <c r="J3" s="382">
        <f t="shared" si="2"/>
        <v>1178.6839610438674</v>
      </c>
      <c r="K3" s="382">
        <f t="shared" si="2"/>
        <v>1271.5394047074972</v>
      </c>
      <c r="L3" s="382">
        <f t="shared" si="2"/>
        <v>1368.8313664285445</v>
      </c>
      <c r="M3" s="382">
        <f t="shared" si="2"/>
        <v>1472.5242768638695</v>
      </c>
      <c r="N3" s="382">
        <f t="shared" si="2"/>
        <v>1582.3993897021164</v>
      </c>
      <c r="O3" s="382">
        <f t="shared" si="2"/>
        <v>1698.2175374032665</v>
      </c>
      <c r="P3" s="382">
        <f t="shared" si="2"/>
        <v>1819.7191934281914</v>
      </c>
      <c r="Q3" s="382">
        <f t="shared" si="2"/>
        <v>1946.6256148211171</v>
      </c>
      <c r="R3" s="382">
        <f t="shared" si="2"/>
        <v>2081.276467046549</v>
      </c>
      <c r="S3" s="382">
        <f t="shared" si="2"/>
        <v>2223.351918165235</v>
      </c>
      <c r="T3" s="382">
        <f t="shared" si="2"/>
        <v>2372.5217085449608</v>
      </c>
      <c r="U3" s="382">
        <f t="shared" si="2"/>
        <v>2528.4504264086763</v>
      </c>
      <c r="V3" s="382">
        <f t="shared" si="2"/>
        <v>2690.8028923825377</v>
      </c>
      <c r="W3" s="382">
        <f t="shared" si="2"/>
        <v>2862.4785999400542</v>
      </c>
      <c r="X3" s="382">
        <f t="shared" si="2"/>
        <v>3043.142201747235</v>
      </c>
      <c r="Y3" s="382">
        <f t="shared" si="2"/>
        <v>3232.4660668733368</v>
      </c>
      <c r="Z3" s="382">
        <f t="shared" si="2"/>
        <v>3430.1300086629717</v>
      </c>
      <c r="AA3" s="382">
        <f t="shared" si="2"/>
        <v>3635.8194689209604</v>
      </c>
      <c r="AB3" s="382">
        <f t="shared" si="2"/>
        <v>3853.2574435027805</v>
      </c>
      <c r="AC3" s="382">
        <f t="shared" si="2"/>
        <v>4082.1142692034041</v>
      </c>
      <c r="AD3" s="382">
        <f t="shared" si="2"/>
        <v>4322.0528769714547</v>
      </c>
      <c r="AE3" s="382">
        <f t="shared" si="2"/>
        <v>4572.7254636628659</v>
      </c>
      <c r="AF3" s="382">
        <f t="shared" si="2"/>
        <v>4833.7709082383381</v>
      </c>
      <c r="AG3" t="s">
        <v>19244</v>
      </c>
      <c r="AH3" s="394">
        <f t="shared" si="1"/>
        <v>0.17064945769501022</v>
      </c>
      <c r="AI3" s="363" t="s">
        <v>19244</v>
      </c>
      <c r="BD3" s="368" t="s">
        <v>19147</v>
      </c>
    </row>
    <row r="4" spans="1:56" x14ac:dyDescent="0.35">
      <c r="A4" s="363" t="s">
        <v>19144</v>
      </c>
      <c r="B4" s="382">
        <f>B57</f>
        <v>335.40715643536578</v>
      </c>
      <c r="C4" s="382">
        <f t="shared" ref="C4:AF4" si="3">C57</f>
        <v>363.70304404726045</v>
      </c>
      <c r="D4" s="382">
        <f t="shared" si="3"/>
        <v>394.19970968636818</v>
      </c>
      <c r="E4" s="382">
        <f t="shared" si="3"/>
        <v>429.98086736412927</v>
      </c>
      <c r="F4" s="382">
        <f t="shared" si="3"/>
        <v>469.84808945430109</v>
      </c>
      <c r="G4" s="382">
        <f t="shared" si="3"/>
        <v>512.02448528676018</v>
      </c>
      <c r="H4" s="382">
        <f t="shared" si="3"/>
        <v>555.08618501088597</v>
      </c>
      <c r="I4" s="382">
        <f t="shared" si="3"/>
        <v>598.21229445282881</v>
      </c>
      <c r="J4" s="382">
        <f t="shared" si="3"/>
        <v>643.35532660011086</v>
      </c>
      <c r="K4" s="382">
        <f t="shared" si="3"/>
        <v>694.03816123536467</v>
      </c>
      <c r="L4" s="382">
        <f t="shared" si="3"/>
        <v>747.14255891731523</v>
      </c>
      <c r="M4" s="382">
        <f t="shared" si="3"/>
        <v>803.74075526517538</v>
      </c>
      <c r="N4" s="382">
        <f t="shared" si="3"/>
        <v>863.71335304505112</v>
      </c>
      <c r="O4" s="382">
        <f t="shared" si="3"/>
        <v>926.92980860325144</v>
      </c>
      <c r="P4" s="382">
        <f t="shared" si="3"/>
        <v>993.24846583274496</v>
      </c>
      <c r="Q4" s="382">
        <f t="shared" si="3"/>
        <v>1062.5171798233805</v>
      </c>
      <c r="R4" s="382">
        <f t="shared" si="3"/>
        <v>1136.0129987821422</v>
      </c>
      <c r="S4" s="382">
        <f t="shared" si="3"/>
        <v>1213.5613503991181</v>
      </c>
      <c r="T4" s="382">
        <f t="shared" si="3"/>
        <v>1294.9819706675289</v>
      </c>
      <c r="U4" s="382">
        <f t="shared" si="3"/>
        <v>1380.091783410466</v>
      </c>
      <c r="V4" s="382">
        <f t="shared" si="3"/>
        <v>1468.7078393025338</v>
      </c>
      <c r="W4" s="382">
        <f t="shared" si="3"/>
        <v>1562.4127547466665</v>
      </c>
      <c r="X4" s="382">
        <f t="shared" si="3"/>
        <v>1661.0234887405986</v>
      </c>
      <c r="Y4" s="382">
        <f t="shared" si="3"/>
        <v>1764.3612120888724</v>
      </c>
      <c r="Z4" s="382">
        <f t="shared" si="3"/>
        <v>1872.2511588685952</v>
      </c>
      <c r="AA4" s="382">
        <f t="shared" si="3"/>
        <v>1984.5216353119022</v>
      </c>
      <c r="AB4" s="382">
        <f t="shared" si="3"/>
        <v>2103.204746116654</v>
      </c>
      <c r="AC4" s="382">
        <f t="shared" si="3"/>
        <v>2228.1205528210176</v>
      </c>
      <c r="AD4" s="382">
        <f t="shared" si="3"/>
        <v>2359.0850746661104</v>
      </c>
      <c r="AE4" s="382">
        <f t="shared" si="3"/>
        <v>2495.908471955509</v>
      </c>
      <c r="AF4" s="382">
        <f t="shared" si="3"/>
        <v>2638.3936357508906</v>
      </c>
      <c r="AG4" t="s">
        <v>19245</v>
      </c>
      <c r="AH4" s="394">
        <f t="shared" si="1"/>
        <v>9.3144762479226664E-2</v>
      </c>
      <c r="AI4" s="363" t="s">
        <v>19245</v>
      </c>
      <c r="BD4" s="367">
        <v>1.0179198449791702</v>
      </c>
    </row>
    <row r="5" spans="1:56" x14ac:dyDescent="0.35">
      <c r="A5" s="363" t="s">
        <v>19143</v>
      </c>
      <c r="B5" s="382">
        <f>B75</f>
        <v>1144.9396359349776</v>
      </c>
      <c r="C5" s="382">
        <f t="shared" ref="C5:AF5" si="4">C75</f>
        <v>1225.3406979550603</v>
      </c>
      <c r="D5" s="382">
        <f t="shared" si="4"/>
        <v>1275.5942447796924</v>
      </c>
      <c r="E5" s="382">
        <f t="shared" si="4"/>
        <v>1359.4182403608788</v>
      </c>
      <c r="F5" s="382">
        <f t="shared" si="4"/>
        <v>1424.1828499952278</v>
      </c>
      <c r="G5" s="382">
        <f t="shared" si="4"/>
        <v>1507.6665156306083</v>
      </c>
      <c r="H5" s="382">
        <f t="shared" si="4"/>
        <v>1577.1703041590215</v>
      </c>
      <c r="I5" s="382">
        <f t="shared" si="4"/>
        <v>1651.697540373493</v>
      </c>
      <c r="J5" s="382">
        <f t="shared" si="4"/>
        <v>1727.7138731393056</v>
      </c>
      <c r="K5" s="382">
        <f t="shared" si="4"/>
        <v>1816.2699078136916</v>
      </c>
      <c r="L5" s="382">
        <f t="shared" si="4"/>
        <v>1909.3311899801911</v>
      </c>
      <c r="M5" s="382">
        <f t="shared" si="4"/>
        <v>2009.2250771601809</v>
      </c>
      <c r="N5" s="382">
        <f t="shared" si="4"/>
        <v>2115.781990563818</v>
      </c>
      <c r="O5" s="382">
        <f t="shared" si="4"/>
        <v>2228.8295403466327</v>
      </c>
      <c r="P5" s="382">
        <f t="shared" si="4"/>
        <v>2348.1932845988113</v>
      </c>
      <c r="Q5" s="382">
        <f t="shared" si="4"/>
        <v>2473.6974739355996</v>
      </c>
      <c r="R5" s="382">
        <f t="shared" si="4"/>
        <v>2608.2023565477498</v>
      </c>
      <c r="S5" s="382">
        <f t="shared" si="4"/>
        <v>2751.5174584494243</v>
      </c>
      <c r="T5" s="382">
        <f t="shared" si="4"/>
        <v>2903.4484237914799</v>
      </c>
      <c r="U5" s="382">
        <f t="shared" si="4"/>
        <v>3063.7950741499162</v>
      </c>
      <c r="V5" s="382">
        <f t="shared" si="4"/>
        <v>3232.348403633785</v>
      </c>
      <c r="W5" s="382">
        <f t="shared" si="4"/>
        <v>3412.6084028886653</v>
      </c>
      <c r="X5" s="382">
        <f t="shared" si="4"/>
        <v>3604.3196445891831</v>
      </c>
      <c r="Y5" s="382">
        <f t="shared" si="4"/>
        <v>3807.201670434737</v>
      </c>
      <c r="Z5" s="382">
        <f t="shared" si="4"/>
        <v>4020.9447532917929</v>
      </c>
      <c r="AA5" s="382">
        <f t="shared" si="4"/>
        <v>4245.2070028558701</v>
      </c>
      <c r="AB5" s="382">
        <f t="shared" si="4"/>
        <v>4484.2628592001811</v>
      </c>
      <c r="AC5" s="382">
        <f t="shared" si="4"/>
        <v>4737.6841688865989</v>
      </c>
      <c r="AD5" s="382">
        <f t="shared" si="4"/>
        <v>5005.0086694643478</v>
      </c>
      <c r="AE5" s="382">
        <f t="shared" si="4"/>
        <v>5285.7432387639783</v>
      </c>
      <c r="AF5" s="382">
        <f t="shared" si="4"/>
        <v>5579.367965719357</v>
      </c>
      <c r="AG5" t="s">
        <v>19246</v>
      </c>
      <c r="AH5" s="394">
        <f t="shared" si="1"/>
        <v>0.21655071187972808</v>
      </c>
      <c r="AI5" s="436" t="s">
        <v>19246</v>
      </c>
      <c r="BD5" s="366">
        <v>0.54055723045274828</v>
      </c>
    </row>
    <row r="6" spans="1:56" x14ac:dyDescent="0.35">
      <c r="A6" s="363" t="s">
        <v>19142</v>
      </c>
      <c r="B6" s="382">
        <f>B93</f>
        <v>961.03720585436929</v>
      </c>
      <c r="C6" s="382">
        <f t="shared" ref="C6:AF6" si="5">C93</f>
        <v>1014.751146453631</v>
      </c>
      <c r="D6" s="382">
        <f t="shared" si="5"/>
        <v>1067.0332997602802</v>
      </c>
      <c r="E6" s="382">
        <f t="shared" si="5"/>
        <v>1125.020625945908</v>
      </c>
      <c r="F6" s="382">
        <f t="shared" si="5"/>
        <v>1183.8912091656744</v>
      </c>
      <c r="G6" s="382">
        <f t="shared" si="5"/>
        <v>1243.6024077166633</v>
      </c>
      <c r="H6" s="382">
        <f t="shared" si="5"/>
        <v>1304.7041086724807</v>
      </c>
      <c r="I6" s="382">
        <f t="shared" si="5"/>
        <v>1366.1885550854645</v>
      </c>
      <c r="J6" s="382">
        <f t="shared" si="5"/>
        <v>1431.3626919441849</v>
      </c>
      <c r="K6" s="382">
        <f t="shared" si="5"/>
        <v>1504.9852566591906</v>
      </c>
      <c r="L6" s="382">
        <f t="shared" si="5"/>
        <v>1582.3613450538608</v>
      </c>
      <c r="M6" s="382">
        <f t="shared" si="5"/>
        <v>1665.4322438519403</v>
      </c>
      <c r="N6" s="382">
        <f t="shared" si="5"/>
        <v>1754.0654210068287</v>
      </c>
      <c r="O6" s="382">
        <f t="shared" si="5"/>
        <v>1848.1278431959586</v>
      </c>
      <c r="P6" s="382">
        <f t="shared" si="5"/>
        <v>1947.4862160760581</v>
      </c>
      <c r="Q6" s="382">
        <f t="shared" si="5"/>
        <v>2052.0068370081076</v>
      </c>
      <c r="R6" s="382">
        <f t="shared" si="5"/>
        <v>2164.079523081803</v>
      </c>
      <c r="S6" s="382">
        <f t="shared" si="5"/>
        <v>2283.556158401932</v>
      </c>
      <c r="T6" s="382">
        <f t="shared" si="5"/>
        <v>2410.2821196853465</v>
      </c>
      <c r="U6" s="382">
        <f t="shared" si="5"/>
        <v>2544.0934407977179</v>
      </c>
      <c r="V6" s="382">
        <f t="shared" si="5"/>
        <v>2684.8135972410455</v>
      </c>
      <c r="W6" s="382">
        <f t="shared" si="5"/>
        <v>2835.3442986170853</v>
      </c>
      <c r="X6" s="382">
        <f t="shared" si="5"/>
        <v>2995.4608376041588</v>
      </c>
      <c r="Y6" s="382">
        <f t="shared" si="5"/>
        <v>3164.9145385652901</v>
      </c>
      <c r="Z6" s="382">
        <f t="shared" si="5"/>
        <v>3343.4309264552867</v>
      </c>
      <c r="AA6" s="382">
        <f t="shared" si="5"/>
        <v>3530.7090628501383</v>
      </c>
      <c r="AB6" s="382">
        <f t="shared" si="5"/>
        <v>3730.2875835292639</v>
      </c>
      <c r="AC6" s="382">
        <f t="shared" si="5"/>
        <v>3941.7987142408119</v>
      </c>
      <c r="AD6" s="382">
        <f t="shared" si="5"/>
        <v>4164.849819255016</v>
      </c>
      <c r="AE6" s="382">
        <f t="shared" si="5"/>
        <v>4399.0261899341867</v>
      </c>
      <c r="AF6" s="382">
        <f t="shared" si="5"/>
        <v>4643.8941128206416</v>
      </c>
      <c r="AG6" t="s">
        <v>19247</v>
      </c>
      <c r="AH6" s="394">
        <f t="shared" si="1"/>
        <v>0.17967032967032967</v>
      </c>
      <c r="AI6" s="363" t="s">
        <v>19247</v>
      </c>
      <c r="BD6" s="366">
        <v>0.14897728007299096</v>
      </c>
    </row>
    <row r="7" spans="1:56" x14ac:dyDescent="0.35">
      <c r="A7" s="363" t="s">
        <v>19141</v>
      </c>
      <c r="B7" s="382">
        <f>B111</f>
        <v>1172.7722010639968</v>
      </c>
      <c r="C7" s="382">
        <f t="shared" ref="C7:AF7" si="6">C111</f>
        <v>1271.7105503477158</v>
      </c>
      <c r="D7" s="382">
        <f t="shared" si="6"/>
        <v>1378.3440583109877</v>
      </c>
      <c r="E7" s="382">
        <f t="shared" si="6"/>
        <v>1503.4551247901322</v>
      </c>
      <c r="F7" s="382">
        <f t="shared" si="6"/>
        <v>1642.8533722750749</v>
      </c>
      <c r="G7" s="382">
        <f t="shared" si="6"/>
        <v>1790.3257908694322</v>
      </c>
      <c r="H7" s="382">
        <f t="shared" si="6"/>
        <v>1940.893730157728</v>
      </c>
      <c r="I7" s="382">
        <f t="shared" si="6"/>
        <v>2091.6868820721834</v>
      </c>
      <c r="J7" s="382">
        <f t="shared" si="6"/>
        <v>2249.5323309789155</v>
      </c>
      <c r="K7" s="382">
        <f t="shared" si="6"/>
        <v>2426.7480474324898</v>
      </c>
      <c r="L7" s="382">
        <f t="shared" si="6"/>
        <v>2612.4309112614264</v>
      </c>
      <c r="M7" s="382">
        <f t="shared" si="6"/>
        <v>2810.3300616927118</v>
      </c>
      <c r="N7" s="382">
        <f t="shared" si="6"/>
        <v>3020.0280187945432</v>
      </c>
      <c r="O7" s="382">
        <f t="shared" si="6"/>
        <v>3241.0683284778029</v>
      </c>
      <c r="P7" s="382">
        <f t="shared" si="6"/>
        <v>3472.9556812619107</v>
      </c>
      <c r="Q7" s="382">
        <f t="shared" si="6"/>
        <v>3715.1580929070078</v>
      </c>
      <c r="R7" s="382">
        <f t="shared" si="6"/>
        <v>3972.1408427246238</v>
      </c>
      <c r="S7" s="382">
        <f t="shared" si="6"/>
        <v>4243.2935276621956</v>
      </c>
      <c r="T7" s="382">
        <f t="shared" si="6"/>
        <v>4527.985843291367</v>
      </c>
      <c r="U7" s="382">
        <f t="shared" si="6"/>
        <v>4825.5776522541964</v>
      </c>
      <c r="V7" s="382">
        <f t="shared" si="6"/>
        <v>5135.4292607370244</v>
      </c>
      <c r="W7" s="382">
        <f t="shared" si="6"/>
        <v>5463.0743864518918</v>
      </c>
      <c r="X7" s="382">
        <f t="shared" si="6"/>
        <v>5807.873015031204</v>
      </c>
      <c r="Y7" s="382">
        <f t="shared" si="6"/>
        <v>6169.1998589545556</v>
      </c>
      <c r="Z7" s="382">
        <f t="shared" si="6"/>
        <v>6546.4438381894342</v>
      </c>
      <c r="AA7" s="382">
        <f t="shared" si="6"/>
        <v>6939.0046146864424</v>
      </c>
      <c r="AB7" s="382">
        <f t="shared" si="6"/>
        <v>7353.9875702288155</v>
      </c>
      <c r="AC7" s="382">
        <f t="shared" si="6"/>
        <v>7790.7635386765596</v>
      </c>
      <c r="AD7" s="382">
        <f t="shared" si="6"/>
        <v>8248.6892197440156</v>
      </c>
      <c r="AE7" s="382">
        <f t="shared" si="6"/>
        <v>8727.100827002203</v>
      </c>
      <c r="AF7" s="382">
        <f t="shared" si="6"/>
        <v>9225.3091566610055</v>
      </c>
      <c r="AG7" t="s">
        <v>19248</v>
      </c>
      <c r="AH7" s="394">
        <f t="shared" si="1"/>
        <v>0.3256865156703842</v>
      </c>
      <c r="AI7" s="363" t="s">
        <v>19248</v>
      </c>
      <c r="BD7" s="366">
        <v>0.88030260602885757</v>
      </c>
    </row>
    <row r="8" spans="1:56" x14ac:dyDescent="0.35">
      <c r="A8" s="363" t="s">
        <v>19140</v>
      </c>
      <c r="B8" s="382">
        <f>B129</f>
        <v>5348.8920937460307</v>
      </c>
      <c r="C8" s="382">
        <f t="shared" ref="C8:AF8" si="7">C129</f>
        <v>5647.8504175706676</v>
      </c>
      <c r="D8" s="382">
        <f t="shared" si="7"/>
        <v>5938.8397723660855</v>
      </c>
      <c r="E8" s="382">
        <f t="shared" si="7"/>
        <v>6261.5826887509265</v>
      </c>
      <c r="F8" s="382">
        <f t="shared" si="7"/>
        <v>6589.2415922982473</v>
      </c>
      <c r="G8" s="382">
        <f t="shared" si="7"/>
        <v>6921.579149982651</v>
      </c>
      <c r="H8" s="382">
        <f t="shared" si="7"/>
        <v>7261.6558953636559</v>
      </c>
      <c r="I8" s="382">
        <f t="shared" si="7"/>
        <v>7603.8629059802606</v>
      </c>
      <c r="J8" s="382">
        <f t="shared" si="7"/>
        <v>7966.6058083743637</v>
      </c>
      <c r="K8" s="382">
        <f t="shared" si="7"/>
        <v>8376.37054165054</v>
      </c>
      <c r="L8" s="382">
        <f t="shared" si="7"/>
        <v>8807.0264464771481</v>
      </c>
      <c r="M8" s="382">
        <f t="shared" si="7"/>
        <v>9269.3782379526947</v>
      </c>
      <c r="N8" s="382">
        <f t="shared" si="7"/>
        <v>9762.6882759401487</v>
      </c>
      <c r="O8" s="382">
        <f t="shared" si="7"/>
        <v>10286.216130326133</v>
      </c>
      <c r="P8" s="382">
        <f t="shared" si="7"/>
        <v>10839.219918221486</v>
      </c>
      <c r="Q8" s="382">
        <f t="shared" si="7"/>
        <v>11420.955484265309</v>
      </c>
      <c r="R8" s="382">
        <f t="shared" si="7"/>
        <v>12044.723951097498</v>
      </c>
      <c r="S8" s="382">
        <f t="shared" si="7"/>
        <v>12709.700942787511</v>
      </c>
      <c r="T8" s="382">
        <f t="shared" si="7"/>
        <v>13415.025864915388</v>
      </c>
      <c r="U8" s="382">
        <f t="shared" si="7"/>
        <v>14159.786123094336</v>
      </c>
      <c r="V8" s="382">
        <f t="shared" si="7"/>
        <v>14942.999226234566</v>
      </c>
      <c r="W8" s="382">
        <f t="shared" si="7"/>
        <v>15780.815362333627</v>
      </c>
      <c r="X8" s="382">
        <f t="shared" si="7"/>
        <v>16671.983866787672</v>
      </c>
      <c r="Y8" s="382">
        <f t="shared" si="7"/>
        <v>17615.120673360329</v>
      </c>
      <c r="Z8" s="382">
        <f t="shared" si="7"/>
        <v>18608.69812277866</v>
      </c>
      <c r="AA8" s="382">
        <f t="shared" si="7"/>
        <v>19651.041267239299</v>
      </c>
      <c r="AB8" s="382">
        <f t="shared" si="7"/>
        <v>20761.845266126184</v>
      </c>
      <c r="AC8" s="382">
        <f t="shared" si="7"/>
        <v>21939.063180178222</v>
      </c>
      <c r="AD8" s="382">
        <f t="shared" si="7"/>
        <v>23180.509697382658</v>
      </c>
      <c r="AE8" s="382">
        <f t="shared" si="7"/>
        <v>24483.876653456336</v>
      </c>
      <c r="AF8" s="382">
        <f t="shared" si="7"/>
        <v>25846.750108053726</v>
      </c>
      <c r="AG8" t="s">
        <v>19154</v>
      </c>
      <c r="AH8" s="394">
        <f t="shared" si="1"/>
        <v>1</v>
      </c>
      <c r="AI8" s="505" t="s">
        <v>19154</v>
      </c>
      <c r="BD8" s="366">
        <v>0.7522709577225446</v>
      </c>
    </row>
    <row r="9" spans="1:56" x14ac:dyDescent="0.35">
      <c r="A9" s="363" t="s">
        <v>19139</v>
      </c>
      <c r="B9" s="382">
        <f>B147</f>
        <v>2309.0299945737647</v>
      </c>
      <c r="C9" s="382">
        <f t="shared" ref="C9:AF9" si="8">C147</f>
        <v>2471.1769392450915</v>
      </c>
      <c r="D9" s="382">
        <f t="shared" si="8"/>
        <v>2572.5245940120908</v>
      </c>
      <c r="E9" s="382">
        <f t="shared" si="8"/>
        <v>2741.5746591746274</v>
      </c>
      <c r="F9" s="382">
        <f t="shared" si="8"/>
        <v>2872.1871574575193</v>
      </c>
      <c r="G9" s="382">
        <f t="shared" si="8"/>
        <v>3040.5508702323382</v>
      </c>
      <c r="H9" s="382">
        <f t="shared" si="8"/>
        <v>3180.7209957233308</v>
      </c>
      <c r="I9" s="382">
        <f t="shared" si="8"/>
        <v>3331.0220408010223</v>
      </c>
      <c r="J9" s="382">
        <f t="shared" si="8"/>
        <v>3484.326186211646</v>
      </c>
      <c r="K9" s="382">
        <f t="shared" si="8"/>
        <v>3662.9194795573612</v>
      </c>
      <c r="L9" s="382">
        <f t="shared" si="8"/>
        <v>3850.5986244761802</v>
      </c>
      <c r="M9" s="382">
        <f t="shared" si="8"/>
        <v>4052.0572643325986</v>
      </c>
      <c r="N9" s="382">
        <f t="shared" si="8"/>
        <v>4266.9534051036153</v>
      </c>
      <c r="O9" s="382">
        <f t="shared" si="8"/>
        <v>4494.9393836381305</v>
      </c>
      <c r="P9" s="382">
        <f t="shared" si="8"/>
        <v>4735.6633983306965</v>
      </c>
      <c r="Q9" s="382">
        <f t="shared" si="8"/>
        <v>4988.7710107566218</v>
      </c>
      <c r="R9" s="382">
        <f t="shared" si="8"/>
        <v>5260.030558963681</v>
      </c>
      <c r="S9" s="382">
        <f t="shared" si="8"/>
        <v>5549.0579090353967</v>
      </c>
      <c r="T9" s="382">
        <f t="shared" si="8"/>
        <v>5855.4610983990642</v>
      </c>
      <c r="U9" s="382">
        <f t="shared" si="8"/>
        <v>6178.8364219415289</v>
      </c>
      <c r="V9" s="382">
        <f t="shared" si="8"/>
        <v>6518.7623719639532</v>
      </c>
      <c r="W9" s="382">
        <f t="shared" si="8"/>
        <v>6882.2974720144166</v>
      </c>
      <c r="X9" s="382">
        <f t="shared" si="8"/>
        <v>7268.9265950615791</v>
      </c>
      <c r="Y9" s="382">
        <f t="shared" si="8"/>
        <v>7678.0841334454426</v>
      </c>
      <c r="Z9" s="382">
        <f t="shared" si="8"/>
        <v>8109.145452277834</v>
      </c>
      <c r="AA9" s="382">
        <f t="shared" si="8"/>
        <v>8561.4210523544916</v>
      </c>
      <c r="AB9" s="382">
        <f t="shared" si="8"/>
        <v>9043.5313098326224</v>
      </c>
      <c r="AC9" s="382">
        <f t="shared" si="8"/>
        <v>9554.6127563686714</v>
      </c>
      <c r="AD9" s="382">
        <f t="shared" si="8"/>
        <v>10093.733135072664</v>
      </c>
      <c r="AE9" s="382">
        <f t="shared" si="8"/>
        <v>10659.897953445152</v>
      </c>
      <c r="AF9" s="382">
        <f t="shared" si="8"/>
        <v>11252.058693111439</v>
      </c>
      <c r="AG9" t="s">
        <v>19249</v>
      </c>
      <c r="AH9" s="394">
        <f t="shared" si="1"/>
        <v>0.43672353841455303</v>
      </c>
      <c r="AI9" s="363" t="s">
        <v>19249</v>
      </c>
      <c r="BD9" s="366">
        <v>0.76379598195302534</v>
      </c>
    </row>
    <row r="10" spans="1:56" x14ac:dyDescent="0.35">
      <c r="A10" s="363" t="s">
        <v>19138</v>
      </c>
      <c r="B10" s="382">
        <f>B165</f>
        <v>305.09583620241591</v>
      </c>
      <c r="C10" s="382">
        <f t="shared" ref="C10:AF10" si="9">C165</f>
        <v>326.52802753947117</v>
      </c>
      <c r="D10" s="382">
        <f t="shared" si="9"/>
        <v>328.8147448075448</v>
      </c>
      <c r="E10" s="382">
        <f t="shared" si="9"/>
        <v>331.52486218529378</v>
      </c>
      <c r="F10" s="382">
        <f t="shared" si="9"/>
        <v>335.38567007035078</v>
      </c>
      <c r="G10" s="382">
        <f t="shared" si="9"/>
        <v>336.76135692844798</v>
      </c>
      <c r="H10" s="382">
        <f t="shared" si="9"/>
        <v>338.28351907646038</v>
      </c>
      <c r="I10" s="382">
        <f t="shared" si="9"/>
        <v>339.33065290479709</v>
      </c>
      <c r="J10" s="382">
        <f t="shared" si="9"/>
        <v>340.04172093320318</v>
      </c>
      <c r="K10" s="382">
        <f t="shared" si="9"/>
        <v>342.30994728729615</v>
      </c>
      <c r="L10" s="382">
        <f t="shared" si="9"/>
        <v>344.76139294760401</v>
      </c>
      <c r="M10" s="382">
        <f t="shared" si="9"/>
        <v>347.3711660703687</v>
      </c>
      <c r="N10" s="382">
        <f t="shared" si="9"/>
        <v>350.14999244243393</v>
      </c>
      <c r="O10" s="382">
        <f t="shared" si="9"/>
        <v>353.11114039305937</v>
      </c>
      <c r="P10" s="382">
        <f t="shared" si="9"/>
        <v>356.27039553146182</v>
      </c>
      <c r="Q10" s="382">
        <f t="shared" si="9"/>
        <v>359.6458895389643</v>
      </c>
      <c r="R10" s="382">
        <f t="shared" si="9"/>
        <v>363.3346206426794</v>
      </c>
      <c r="S10" s="382">
        <f t="shared" si="9"/>
        <v>367.35781095592512</v>
      </c>
      <c r="T10" s="382">
        <f t="shared" si="9"/>
        <v>371.73723082347897</v>
      </c>
      <c r="U10" s="382">
        <f t="shared" si="9"/>
        <v>376.49413653080273</v>
      </c>
      <c r="V10" s="382">
        <f t="shared" si="9"/>
        <v>381.64799539593184</v>
      </c>
      <c r="W10" s="382">
        <f t="shared" si="9"/>
        <v>387.27328573849894</v>
      </c>
      <c r="X10" s="382">
        <f t="shared" si="9"/>
        <v>393.38142457264371</v>
      </c>
      <c r="Y10" s="382">
        <f t="shared" si="9"/>
        <v>399.977936278144</v>
      </c>
      <c r="Z10" s="382">
        <f t="shared" si="9"/>
        <v>407.06156634157321</v>
      </c>
      <c r="AA10" s="382">
        <f t="shared" si="9"/>
        <v>414.62390118480738</v>
      </c>
      <c r="AB10" s="382">
        <f t="shared" si="9"/>
        <v>422.66606491963995</v>
      </c>
      <c r="AC10" s="382">
        <f t="shared" si="9"/>
        <v>431.16640129392948</v>
      </c>
      <c r="AD10" s="382">
        <f t="shared" si="9"/>
        <v>440.09821103611091</v>
      </c>
      <c r="AE10" s="382">
        <f t="shared" si="9"/>
        <v>449.43118808632744</v>
      </c>
      <c r="AF10" s="382">
        <f t="shared" si="9"/>
        <v>459.13291707885651</v>
      </c>
      <c r="AG10" t="s">
        <v>19250</v>
      </c>
      <c r="AH10" s="394">
        <f t="shared" si="1"/>
        <v>3.1113525704232904E-2</v>
      </c>
      <c r="AI10" s="363" t="s">
        <v>19250</v>
      </c>
      <c r="BD10" s="366"/>
    </row>
    <row r="11" spans="1:56" x14ac:dyDescent="0.35">
      <c r="A11" s="363" t="s">
        <v>19137</v>
      </c>
      <c r="B11" s="382">
        <f>B183</f>
        <v>2763.1757044069941</v>
      </c>
      <c r="C11" s="382">
        <f t="shared" ref="C11:AF11" si="10">C183</f>
        <v>2957.2141097601211</v>
      </c>
      <c r="D11" s="382">
        <f t="shared" si="10"/>
        <v>3078.495071033426</v>
      </c>
      <c r="E11" s="382">
        <f t="shared" si="10"/>
        <v>3280.7943196284041</v>
      </c>
      <c r="F11" s="382">
        <f t="shared" si="10"/>
        <v>3437.096005962198</v>
      </c>
      <c r="G11" s="382">
        <f t="shared" si="10"/>
        <v>3638.5739086903563</v>
      </c>
      <c r="H11" s="382">
        <f t="shared" si="10"/>
        <v>3806.3130399058814</v>
      </c>
      <c r="I11" s="382">
        <f t="shared" si="10"/>
        <v>3986.1756649396125</v>
      </c>
      <c r="J11" s="382">
        <f t="shared" si="10"/>
        <v>4169.6320474807608</v>
      </c>
      <c r="K11" s="382">
        <f t="shared" si="10"/>
        <v>4383.3515098968428</v>
      </c>
      <c r="L11" s="382">
        <f t="shared" si="10"/>
        <v>4607.9438515650963</v>
      </c>
      <c r="M11" s="382">
        <f t="shared" si="10"/>
        <v>4849.025873194224</v>
      </c>
      <c r="N11" s="382">
        <f t="shared" si="10"/>
        <v>5106.188316533945</v>
      </c>
      <c r="O11" s="382">
        <f t="shared" si="10"/>
        <v>5379.0151391878107</v>
      </c>
      <c r="P11" s="382">
        <f t="shared" si="10"/>
        <v>5667.0853463436042</v>
      </c>
      <c r="Q11" s="382">
        <f t="shared" si="10"/>
        <v>5969.9747877537766</v>
      </c>
      <c r="R11" s="382">
        <f t="shared" si="10"/>
        <v>6294.5863324091442</v>
      </c>
      <c r="S11" s="382">
        <f t="shared" si="10"/>
        <v>6640.4602939878569</v>
      </c>
      <c r="T11" s="382">
        <f t="shared" si="10"/>
        <v>7007.1276177524342</v>
      </c>
      <c r="U11" s="382">
        <f t="shared" si="10"/>
        <v>7394.1051968731545</v>
      </c>
      <c r="V11" s="382">
        <f t="shared" si="10"/>
        <v>7800.8886204781911</v>
      </c>
      <c r="W11" s="382">
        <f t="shared" si="10"/>
        <v>8235.9246999224633</v>
      </c>
      <c r="X11" s="382">
        <f t="shared" si="10"/>
        <v>8698.5969917206112</v>
      </c>
      <c r="Y11" s="382">
        <f t="shared" si="10"/>
        <v>9188.2286431041393</v>
      </c>
      <c r="Z11" s="382">
        <f t="shared" si="10"/>
        <v>9704.0721644556997</v>
      </c>
      <c r="AA11" s="382">
        <f t="shared" si="10"/>
        <v>10245.30244416829</v>
      </c>
      <c r="AB11" s="382">
        <f t="shared" si="10"/>
        <v>10822.235335226242</v>
      </c>
      <c r="AC11" s="382">
        <f t="shared" si="10"/>
        <v>11433.837540204217</v>
      </c>
      <c r="AD11" s="382">
        <f t="shared" si="10"/>
        <v>12078.993443629606</v>
      </c>
      <c r="AE11" s="382">
        <f t="shared" si="10"/>
        <v>12756.512953767304</v>
      </c>
      <c r="AF11" s="382">
        <f t="shared" si="10"/>
        <v>13465.141327064634</v>
      </c>
      <c r="AG11" t="s">
        <v>19251</v>
      </c>
      <c r="AH11" s="394">
        <f t="shared" si="1"/>
        <v>0.52261940023542486</v>
      </c>
      <c r="AI11" s="363" t="s">
        <v>19251</v>
      </c>
      <c r="BD11" s="366">
        <v>0.19823748552145301</v>
      </c>
    </row>
    <row r="12" spans="1:56" x14ac:dyDescent="0.35">
      <c r="A12" s="363" t="s">
        <v>19136</v>
      </c>
      <c r="B12" s="382">
        <f>B201</f>
        <v>3947.2017426996817</v>
      </c>
      <c r="C12" s="382">
        <f t="shared" ref="C12:AF12" si="11">C201</f>
        <v>4167.8173012328043</v>
      </c>
      <c r="D12" s="382">
        <f t="shared" si="11"/>
        <v>4382.5521787036869</v>
      </c>
      <c r="E12" s="382">
        <f t="shared" si="11"/>
        <v>4620.7195187193329</v>
      </c>
      <c r="F12" s="382">
        <f t="shared" si="11"/>
        <v>4862.5145993501874</v>
      </c>
      <c r="G12" s="382">
        <f t="shared" si="11"/>
        <v>5107.7622812748623</v>
      </c>
      <c r="H12" s="382">
        <f t="shared" si="11"/>
        <v>5358.7210776934753</v>
      </c>
      <c r="I12" s="382">
        <f t="shared" si="11"/>
        <v>5611.2518980944378</v>
      </c>
      <c r="J12" s="382">
        <f t="shared" si="11"/>
        <v>5878.9371292390397</v>
      </c>
      <c r="K12" s="382">
        <f t="shared" si="11"/>
        <v>6181.3220046370125</v>
      </c>
      <c r="L12" s="382">
        <f t="shared" si="11"/>
        <v>6499.1234686117677</v>
      </c>
      <c r="M12" s="382">
        <f t="shared" si="11"/>
        <v>6840.3148340510543</v>
      </c>
      <c r="N12" s="382">
        <f t="shared" si="11"/>
        <v>7204.3517612330397</v>
      </c>
      <c r="O12" s="382">
        <f t="shared" si="11"/>
        <v>7590.6878515797316</v>
      </c>
      <c r="P12" s="382">
        <f t="shared" si="11"/>
        <v>7998.7756344408281</v>
      </c>
      <c r="Q12" s="382">
        <f t="shared" si="11"/>
        <v>8428.0659622011008</v>
      </c>
      <c r="R12" s="382">
        <f t="shared" si="11"/>
        <v>8888.3743655431463</v>
      </c>
      <c r="S12" s="382">
        <f t="shared" si="11"/>
        <v>9379.0924982800061</v>
      </c>
      <c r="T12" s="382">
        <f t="shared" si="11"/>
        <v>9899.5852868796901</v>
      </c>
      <c r="U12" s="382">
        <f t="shared" si="11"/>
        <v>10449.179284562792</v>
      </c>
      <c r="V12" s="382">
        <f t="shared" si="11"/>
        <v>11027.149464450129</v>
      </c>
      <c r="W12" s="382">
        <f t="shared" si="11"/>
        <v>11645.413817985831</v>
      </c>
      <c r="X12" s="382">
        <f t="shared" si="11"/>
        <v>12303.049420306714</v>
      </c>
      <c r="Y12" s="382">
        <f t="shared" si="11"/>
        <v>12999.034903143518</v>
      </c>
      <c r="Z12" s="382">
        <f t="shared" si="11"/>
        <v>13732.242934099424</v>
      </c>
      <c r="AA12" s="382">
        <f t="shared" si="11"/>
        <v>14501.437489569449</v>
      </c>
      <c r="AB12" s="382">
        <f t="shared" si="11"/>
        <v>15321.15256389868</v>
      </c>
      <c r="AC12" s="382">
        <f t="shared" si="11"/>
        <v>16189.87762330238</v>
      </c>
      <c r="AD12" s="382">
        <f t="shared" si="11"/>
        <v>17106.000022164604</v>
      </c>
      <c r="AE12" s="382">
        <f t="shared" si="11"/>
        <v>18067.81645633914</v>
      </c>
      <c r="AF12" s="382">
        <f t="shared" si="11"/>
        <v>19073.545564495158</v>
      </c>
      <c r="AG12" t="s">
        <v>19252</v>
      </c>
      <c r="AH12" s="394">
        <f t="shared" si="1"/>
        <v>0.73794753633463317</v>
      </c>
      <c r="AI12" s="363" t="s">
        <v>19252</v>
      </c>
      <c r="BD12" s="366">
        <v>9.4328546159652332E-2</v>
      </c>
    </row>
    <row r="13" spans="1:56" x14ac:dyDescent="0.35">
      <c r="A13" s="363" t="s">
        <v>19135</v>
      </c>
      <c r="B13" s="382">
        <f>B219</f>
        <v>4152.9710091978386</v>
      </c>
      <c r="C13" s="382">
        <f t="shared" ref="C13:AF13" si="12">C219</f>
        <v>4444.6049689265992</v>
      </c>
      <c r="D13" s="382">
        <f t="shared" si="12"/>
        <v>4626.8866513155863</v>
      </c>
      <c r="E13" s="382">
        <f t="shared" si="12"/>
        <v>4930.9364130652666</v>
      </c>
      <c r="F13" s="382">
        <f t="shared" si="12"/>
        <v>5165.8532050006106</v>
      </c>
      <c r="G13" s="382">
        <f t="shared" si="12"/>
        <v>5468.6685083088732</v>
      </c>
      <c r="H13" s="382">
        <f t="shared" si="12"/>
        <v>5720.7754401753746</v>
      </c>
      <c r="I13" s="382">
        <f t="shared" si="12"/>
        <v>5991.1036231468624</v>
      </c>
      <c r="J13" s="382">
        <f t="shared" si="12"/>
        <v>6266.8331169067287</v>
      </c>
      <c r="K13" s="382">
        <f t="shared" si="12"/>
        <v>6588.0471208152539</v>
      </c>
      <c r="L13" s="382">
        <f t="shared" si="12"/>
        <v>6925.6027392829883</v>
      </c>
      <c r="M13" s="382">
        <f t="shared" si="12"/>
        <v>7287.9418569394375</v>
      </c>
      <c r="N13" s="382">
        <f t="shared" si="12"/>
        <v>7674.449370790624</v>
      </c>
      <c r="O13" s="382">
        <f t="shared" si="12"/>
        <v>8084.4999814723751</v>
      </c>
      <c r="P13" s="382">
        <f t="shared" si="12"/>
        <v>8517.4609462867265</v>
      </c>
      <c r="Q13" s="382">
        <f t="shared" si="12"/>
        <v>8972.6947800101316</v>
      </c>
      <c r="R13" s="382">
        <f t="shared" si="12"/>
        <v>9460.5762897000823</v>
      </c>
      <c r="S13" s="382">
        <f t="shared" si="12"/>
        <v>9980.4145804688796</v>
      </c>
      <c r="T13" s="382">
        <f t="shared" si="12"/>
        <v>10531.504676978413</v>
      </c>
      <c r="U13" s="382">
        <f t="shared" si="12"/>
        <v>11113.120484013316</v>
      </c>
      <c r="V13" s="382">
        <f t="shared" si="12"/>
        <v>11724.503887015737</v>
      </c>
      <c r="W13" s="382">
        <f t="shared" si="12"/>
        <v>12378.350192556738</v>
      </c>
      <c r="X13" s="382">
        <f t="shared" si="12"/>
        <v>13073.732904388007</v>
      </c>
      <c r="Y13" s="382">
        <f t="shared" si="12"/>
        <v>13809.63473290306</v>
      </c>
      <c r="Z13" s="382">
        <f t="shared" si="12"/>
        <v>14584.932223409662</v>
      </c>
      <c r="AA13" s="382">
        <f t="shared" si="12"/>
        <v>15398.385257670758</v>
      </c>
      <c r="AB13" s="382">
        <f t="shared" si="12"/>
        <v>16265.498256310335</v>
      </c>
      <c r="AC13" s="382">
        <f t="shared" si="12"/>
        <v>17184.718203990102</v>
      </c>
      <c r="AD13" s="382">
        <f t="shared" si="12"/>
        <v>18154.368363791829</v>
      </c>
      <c r="AE13" s="382">
        <f t="shared" si="12"/>
        <v>19172.660063186897</v>
      </c>
      <c r="AF13" s="382">
        <f t="shared" si="12"/>
        <v>20237.707459885267</v>
      </c>
      <c r="AG13" t="s">
        <v>19253</v>
      </c>
      <c r="AH13" s="394">
        <f t="shared" si="1"/>
        <v>0.78548143520532177</v>
      </c>
      <c r="AI13" s="363" t="s">
        <v>19253</v>
      </c>
      <c r="BD13" s="366">
        <v>2.3931830842987689</v>
      </c>
    </row>
    <row r="14" spans="1:56" x14ac:dyDescent="0.35">
      <c r="BD14" s="366">
        <v>15.175616568771535</v>
      </c>
    </row>
    <row r="15" spans="1:56" x14ac:dyDescent="0.35">
      <c r="A15" s="390" t="s">
        <v>19194</v>
      </c>
      <c r="BD15" s="364">
        <v>16.116985346328921</v>
      </c>
    </row>
    <row r="16" spans="1:56" s="378" customFormat="1" x14ac:dyDescent="0.35">
      <c r="A16" s="376" t="s">
        <v>19182</v>
      </c>
      <c r="B16" s="377"/>
      <c r="C16" s="377"/>
    </row>
    <row r="17" spans="1:93" s="378" customFormat="1" x14ac:dyDescent="0.35">
      <c r="A17" s="379" t="s">
        <v>19183</v>
      </c>
      <c r="B17" s="380">
        <v>2010</v>
      </c>
      <c r="C17" s="380">
        <v>2011</v>
      </c>
      <c r="D17" s="380">
        <v>2012</v>
      </c>
      <c r="E17" s="380">
        <v>2013</v>
      </c>
      <c r="F17" s="380">
        <v>2014</v>
      </c>
      <c r="G17" s="380">
        <v>2015</v>
      </c>
      <c r="H17" s="380">
        <v>2016</v>
      </c>
      <c r="I17" s="380">
        <v>2017</v>
      </c>
      <c r="J17" s="380">
        <v>2018</v>
      </c>
      <c r="K17" s="380">
        <v>2019</v>
      </c>
      <c r="L17" s="380">
        <v>2020</v>
      </c>
      <c r="M17" s="380">
        <v>2021</v>
      </c>
      <c r="N17" s="380">
        <v>2022</v>
      </c>
      <c r="O17" s="380">
        <v>2023</v>
      </c>
      <c r="P17" s="380">
        <v>2024</v>
      </c>
      <c r="Q17" s="380">
        <v>2025</v>
      </c>
      <c r="R17" s="380">
        <v>2026</v>
      </c>
      <c r="S17" s="380">
        <v>2027</v>
      </c>
      <c r="T17" s="380">
        <v>2028</v>
      </c>
      <c r="U17" s="380">
        <v>2029</v>
      </c>
      <c r="V17" s="380">
        <v>2030</v>
      </c>
      <c r="W17" s="380">
        <v>2031</v>
      </c>
      <c r="X17" s="380">
        <v>2032</v>
      </c>
      <c r="Y17" s="380">
        <v>2033</v>
      </c>
      <c r="Z17" s="380">
        <v>2034</v>
      </c>
      <c r="AA17" s="380">
        <v>2035</v>
      </c>
      <c r="AB17" s="380">
        <v>2036</v>
      </c>
      <c r="AC17" s="380">
        <v>2037</v>
      </c>
      <c r="AD17" s="380">
        <v>2038</v>
      </c>
      <c r="AE17" s="380">
        <v>2039</v>
      </c>
      <c r="AF17" s="380">
        <v>2040</v>
      </c>
    </row>
    <row r="18" spans="1:93" s="378" customFormat="1" x14ac:dyDescent="0.35">
      <c r="A18" s="381" t="s">
        <v>19184</v>
      </c>
      <c r="B18" s="382">
        <v>1422.5602036593448</v>
      </c>
      <c r="C18" s="382">
        <v>1522.8790250506975</v>
      </c>
      <c r="D18" s="382">
        <v>1594.1347645757535</v>
      </c>
      <c r="E18" s="382">
        <v>1706.1762994853602</v>
      </c>
      <c r="F18" s="382">
        <v>1794.3170545347491</v>
      </c>
      <c r="G18" s="382">
        <v>1912.459295493906</v>
      </c>
      <c r="H18" s="382">
        <v>2006.5688432162508</v>
      </c>
      <c r="I18" s="382">
        <v>2106.017220471047</v>
      </c>
      <c r="J18" s="382">
        <v>2207.3747017807245</v>
      </c>
      <c r="K18" s="382">
        <v>2327.7133952787926</v>
      </c>
      <c r="L18" s="382">
        <v>2454.0842446051302</v>
      </c>
      <c r="M18" s="382">
        <v>2589.4933907676241</v>
      </c>
      <c r="N18" s="382">
        <v>2733.7003430001519</v>
      </c>
      <c r="O18" s="382">
        <v>2886.4559658768776</v>
      </c>
      <c r="P18" s="382">
        <v>3047.5037085895024</v>
      </c>
      <c r="Q18" s="382">
        <v>3216.5813536132073</v>
      </c>
      <c r="R18" s="382">
        <v>3397.3672695086589</v>
      </c>
      <c r="S18" s="382">
        <v>3589.5789204867319</v>
      </c>
      <c r="T18" s="382">
        <v>3792.931271689793</v>
      </c>
      <c r="U18" s="382">
        <v>4007.137173311995</v>
      </c>
      <c r="V18" s="382">
        <v>4231.906128753345</v>
      </c>
      <c r="W18" s="382">
        <v>4471.7749083088502</v>
      </c>
      <c r="X18" s="382">
        <v>4726.4158451448475</v>
      </c>
      <c r="Y18" s="382">
        <v>4995.4796000780298</v>
      </c>
      <c r="Z18" s="382">
        <v>5278.5880700053904</v>
      </c>
      <c r="AA18" s="382">
        <v>5575.3281989657989</v>
      </c>
      <c r="AB18" s="382">
        <v>5891.286585660253</v>
      </c>
      <c r="AC18" s="382">
        <v>6225.9461596636038</v>
      </c>
      <c r="AD18" s="382">
        <v>6578.745080952408</v>
      </c>
      <c r="AE18" s="382">
        <v>6949.0793783852432</v>
      </c>
      <c r="AF18" s="382">
        <v>7336.3073036258029</v>
      </c>
      <c r="AG18"/>
    </row>
    <row r="19" spans="1:93" s="378" customFormat="1" x14ac:dyDescent="0.35">
      <c r="A19" s="381" t="s">
        <v>19185</v>
      </c>
      <c r="B19" s="382">
        <v>502.41697547114114</v>
      </c>
      <c r="C19" s="382">
        <v>535.73699653156518</v>
      </c>
      <c r="D19" s="382">
        <v>546.6529966518176</v>
      </c>
      <c r="E19" s="382">
        <v>574.45662342784874</v>
      </c>
      <c r="F19" s="382">
        <v>592.79026597302266</v>
      </c>
      <c r="G19" s="382">
        <v>611.16322566961856</v>
      </c>
      <c r="H19" s="382">
        <v>631.39566010784324</v>
      </c>
      <c r="I19" s="382">
        <v>654.78552790886147</v>
      </c>
      <c r="J19" s="382">
        <v>678.73581446172739</v>
      </c>
      <c r="K19" s="382">
        <v>704.0451417381438</v>
      </c>
      <c r="L19" s="382">
        <v>730.76151517885808</v>
      </c>
      <c r="M19" s="382">
        <v>759.73831808619695</v>
      </c>
      <c r="N19" s="382">
        <v>790.94292498654909</v>
      </c>
      <c r="O19" s="382">
        <v>824.34804511245386</v>
      </c>
      <c r="P19" s="382">
        <v>859.93165598800954</v>
      </c>
      <c r="Q19" s="382">
        <v>897.67627611693206</v>
      </c>
      <c r="R19" s="382">
        <v>938.65118539825266</v>
      </c>
      <c r="S19" s="382">
        <v>982.8360132635537</v>
      </c>
      <c r="T19" s="382">
        <v>1030.2062205290824</v>
      </c>
      <c r="U19" s="382">
        <v>1080.7289457621714</v>
      </c>
      <c r="V19" s="382">
        <v>1134.3587387084995</v>
      </c>
      <c r="W19" s="382">
        <v>1192.3620493077385</v>
      </c>
      <c r="X19" s="382">
        <v>1254.6502141522888</v>
      </c>
      <c r="Y19" s="382">
        <v>1321.1126745092256</v>
      </c>
      <c r="Z19" s="382">
        <v>1391.6170808072843</v>
      </c>
      <c r="AA19" s="382">
        <v>1466.0108482322792</v>
      </c>
      <c r="AB19" s="382">
        <v>1545.7832244139693</v>
      </c>
      <c r="AC19" s="382">
        <v>1630.7400779120499</v>
      </c>
      <c r="AD19" s="382">
        <v>1720.6745664366993</v>
      </c>
      <c r="AE19" s="382">
        <v>1815.3701923981871</v>
      </c>
      <c r="AF19" s="382">
        <v>1914.6034756987015</v>
      </c>
      <c r="AG19"/>
    </row>
    <row r="20" spans="1:93" s="378" customFormat="1" x14ac:dyDescent="0.35">
      <c r="A20" s="381" t="s">
        <v>19186</v>
      </c>
      <c r="B20" s="382">
        <v>28.396536658220835</v>
      </c>
      <c r="C20" s="382">
        <v>31.929398584793702</v>
      </c>
      <c r="D20" s="382">
        <v>35.494892948534599</v>
      </c>
      <c r="E20" s="382">
        <v>38.661279279544836</v>
      </c>
      <c r="F20" s="382">
        <v>42.681341132831143</v>
      </c>
      <c r="G20" s="382">
        <v>48.597053890846766</v>
      </c>
      <c r="H20" s="382">
        <v>52.835012015311975</v>
      </c>
      <c r="I20" s="382">
        <v>57.147177131856765</v>
      </c>
      <c r="J20" s="382">
        <v>61.530356927116316</v>
      </c>
      <c r="K20" s="382">
        <v>66.967183840831396</v>
      </c>
      <c r="L20" s="382">
        <v>72.651180827377345</v>
      </c>
      <c r="M20" s="382">
        <v>78.693512394372874</v>
      </c>
      <c r="N20" s="382">
        <v>85.077977563039596</v>
      </c>
      <c r="O20" s="382">
        <v>91.786889387001906</v>
      </c>
      <c r="P20" s="382">
        <v>98.801206996086336</v>
      </c>
      <c r="Q20" s="382">
        <v>106.10078458292745</v>
      </c>
      <c r="R20" s="382">
        <v>113.81782364767261</v>
      </c>
      <c r="S20" s="382">
        <v>121.93026417776507</v>
      </c>
      <c r="T20" s="382">
        <v>130.41609102393588</v>
      </c>
      <c r="U20" s="382">
        <v>139.2537923787377</v>
      </c>
      <c r="V20" s="382">
        <v>148.42273156927376</v>
      </c>
      <c r="W20" s="382">
        <v>158.09099856622407</v>
      </c>
      <c r="X20" s="382">
        <v>168.23914079050317</v>
      </c>
      <c r="Y20" s="382">
        <v>178.84856816161479</v>
      </c>
      <c r="Z20" s="382">
        <v>189.90131000056306</v>
      </c>
      <c r="AA20" s="382">
        <v>201.37971036247424</v>
      </c>
      <c r="AB20" s="382">
        <v>213.50051601640916</v>
      </c>
      <c r="AC20" s="382">
        <v>226.24445916277264</v>
      </c>
      <c r="AD20" s="382">
        <v>239.59155929558597</v>
      </c>
      <c r="AE20" s="382">
        <v>253.52097277088049</v>
      </c>
      <c r="AF20" s="382">
        <v>268.01091129346759</v>
      </c>
      <c r="AG20"/>
    </row>
    <row r="21" spans="1:93" s="378" customFormat="1" x14ac:dyDescent="0.35">
      <c r="A21" s="381" t="s">
        <v>19187</v>
      </c>
      <c r="B21" s="382">
        <v>1953.3737157887067</v>
      </c>
      <c r="C21" s="382">
        <v>2090.5454201670564</v>
      </c>
      <c r="D21" s="382">
        <v>2176.2826541761056</v>
      </c>
      <c r="E21" s="382">
        <v>2319.2942021927538</v>
      </c>
      <c r="F21" s="382">
        <v>2429.7886616406031</v>
      </c>
      <c r="G21" s="382">
        <v>2572.2195750543715</v>
      </c>
      <c r="H21" s="382">
        <v>2690.7995153394058</v>
      </c>
      <c r="I21" s="382">
        <v>2817.9499255117653</v>
      </c>
      <c r="J21" s="382">
        <v>2947.6408731695683</v>
      </c>
      <c r="K21" s="382">
        <v>3098.7257208577676</v>
      </c>
      <c r="L21" s="382">
        <v>3257.4969406113655</v>
      </c>
      <c r="M21" s="382">
        <v>3427.9252212481942</v>
      </c>
      <c r="N21" s="382">
        <v>3609.7212455497406</v>
      </c>
      <c r="O21" s="382">
        <v>3802.5909003763331</v>
      </c>
      <c r="P21" s="382">
        <v>4006.2365715735982</v>
      </c>
      <c r="Q21" s="382">
        <v>4220.3584143130665</v>
      </c>
      <c r="R21" s="382">
        <v>4449.8362785545842</v>
      </c>
      <c r="S21" s="382">
        <v>4694.3451979280508</v>
      </c>
      <c r="T21" s="382">
        <v>4953.5535832428113</v>
      </c>
      <c r="U21" s="382">
        <v>5227.1199114529036</v>
      </c>
      <c r="V21" s="382">
        <v>5514.6875990311182</v>
      </c>
      <c r="W21" s="382">
        <v>5822.2279561828127</v>
      </c>
      <c r="X21" s="382">
        <v>6149.3052000876396</v>
      </c>
      <c r="Y21" s="382">
        <v>6495.4408427488706</v>
      </c>
      <c r="Z21" s="382">
        <v>6860.1064608132383</v>
      </c>
      <c r="AA21" s="382">
        <v>7242.7187575605521</v>
      </c>
      <c r="AB21" s="382">
        <v>7650.5703260906312</v>
      </c>
      <c r="AC21" s="382">
        <v>8082.9306967384264</v>
      </c>
      <c r="AD21" s="382">
        <v>8539.0112066846941</v>
      </c>
      <c r="AE21" s="382">
        <v>9017.970543554311</v>
      </c>
      <c r="AF21" s="382">
        <v>9518.9216906179718</v>
      </c>
      <c r="AG21"/>
    </row>
    <row r="22" spans="1:93" s="378" customFormat="1" x14ac:dyDescent="0.35">
      <c r="A22" s="381" t="s">
        <v>19188</v>
      </c>
      <c r="B22" s="383">
        <v>2.7202264808362373</v>
      </c>
      <c r="C22" s="383">
        <v>2.9666132404181185</v>
      </c>
      <c r="D22" s="383">
        <v>3.2129999999999996</v>
      </c>
      <c r="E22" s="383">
        <v>3.4593867595818812</v>
      </c>
      <c r="F22" s="383">
        <v>3.7057735191637624</v>
      </c>
      <c r="G22" s="383">
        <v>3.9521602787456449</v>
      </c>
      <c r="H22" s="383">
        <v>4.2214076655052271</v>
      </c>
      <c r="I22" s="383">
        <v>4.4906550522648088</v>
      </c>
      <c r="J22" s="383">
        <v>4.7599024390243905</v>
      </c>
      <c r="K22" s="383">
        <v>5.0291498257839731</v>
      </c>
      <c r="L22" s="383">
        <v>5.2983972125435539</v>
      </c>
      <c r="M22" s="383">
        <v>5.6546463626723229</v>
      </c>
      <c r="N22" s="383">
        <v>6.0108955128010919</v>
      </c>
      <c r="O22" s="383">
        <v>6.36714466292986</v>
      </c>
      <c r="P22" s="383">
        <v>6.723393813058629</v>
      </c>
      <c r="Q22" s="383">
        <v>7.0796429631873972</v>
      </c>
      <c r="R22" s="383">
        <v>7.542237018633541</v>
      </c>
      <c r="S22" s="383">
        <v>8.0048310740796857</v>
      </c>
      <c r="T22" s="383">
        <v>8.4674251295258305</v>
      </c>
      <c r="U22" s="383">
        <v>8.9300191849719752</v>
      </c>
      <c r="V22" s="383">
        <v>9.39261324041812</v>
      </c>
      <c r="W22" s="383">
        <v>9.9855413016045897</v>
      </c>
      <c r="X22" s="383">
        <v>10.57846936279106</v>
      </c>
      <c r="Y22" s="383">
        <v>11.171397423977531</v>
      </c>
      <c r="Z22" s="383">
        <v>11.764325485164003</v>
      </c>
      <c r="AA22" s="383">
        <v>12.357253546350474</v>
      </c>
      <c r="AB22" s="383">
        <v>13.11300841199327</v>
      </c>
      <c r="AC22" s="383">
        <v>13.868763277636067</v>
      </c>
      <c r="AD22" s="383">
        <v>14.624518143278864</v>
      </c>
      <c r="AE22" s="383">
        <v>15.380273008921664</v>
      </c>
      <c r="AF22" s="383">
        <v>16.136027874564459</v>
      </c>
      <c r="AG22"/>
    </row>
    <row r="23" spans="1:93" s="378" customFormat="1" x14ac:dyDescent="0.35">
      <c r="A23" s="381" t="s">
        <v>19189</v>
      </c>
      <c r="B23" s="384">
        <v>0.31794032506102538</v>
      </c>
      <c r="C23" s="384">
        <v>0.32398672253934879</v>
      </c>
      <c r="D23" s="384">
        <v>0.33707094178597274</v>
      </c>
      <c r="E23" s="384">
        <v>0.34054081104714534</v>
      </c>
      <c r="F23" s="384">
        <v>0.34820600938043739</v>
      </c>
      <c r="G23" s="384">
        <v>0.35079419622435665</v>
      </c>
      <c r="H23" s="384">
        <v>0.35818042145428275</v>
      </c>
      <c r="I23" s="384">
        <v>0.36383318996576719</v>
      </c>
      <c r="J23" s="384">
        <v>0.36867982343577682</v>
      </c>
      <c r="K23" s="384">
        <v>0.37054190212868859</v>
      </c>
      <c r="L23" s="384">
        <v>0.37135252954809844</v>
      </c>
      <c r="M23" s="384">
        <v>0.37661706950099683</v>
      </c>
      <c r="N23" s="384">
        <v>0.38018187010722432</v>
      </c>
      <c r="O23" s="384">
        <v>0.38228829610854009</v>
      </c>
      <c r="P23" s="384">
        <v>0.38315795662151814</v>
      </c>
      <c r="Q23" s="384">
        <v>0.38299041982514981</v>
      </c>
      <c r="R23" s="384">
        <v>0.38697421978450652</v>
      </c>
      <c r="S23" s="384">
        <v>0.38931670470701313</v>
      </c>
      <c r="T23" s="384">
        <v>0.39026570559494583</v>
      </c>
      <c r="U23" s="384">
        <v>0.39004599091969488</v>
      </c>
      <c r="V23" s="384">
        <v>0.38885833660778196</v>
      </c>
      <c r="W23" s="384">
        <v>0.39156899511587079</v>
      </c>
      <c r="X23" s="384">
        <v>0.3927558602182965</v>
      </c>
      <c r="Y23" s="384">
        <v>0.39266732140587152</v>
      </c>
      <c r="Z23" s="384">
        <v>0.39152731460982626</v>
      </c>
      <c r="AA23" s="384">
        <v>0.38953476704612611</v>
      </c>
      <c r="AB23" s="384">
        <v>0.39132213800779314</v>
      </c>
      <c r="AC23" s="384">
        <v>0.39173715930043196</v>
      </c>
      <c r="AD23" s="384">
        <v>0.39102081050397564</v>
      </c>
      <c r="AE23" s="384">
        <v>0.38938670723736768</v>
      </c>
      <c r="AF23" s="384">
        <v>0.38702121402333195</v>
      </c>
      <c r="AG23"/>
    </row>
    <row r="24" spans="1:93" s="378" customFormat="1" x14ac:dyDescent="0.35">
      <c r="A24" s="381" t="s">
        <v>19190</v>
      </c>
      <c r="B24" s="383">
        <v>718.09230942719557</v>
      </c>
      <c r="C24" s="383">
        <v>704.69092218856679</v>
      </c>
      <c r="D24" s="383">
        <v>677.33664929228314</v>
      </c>
      <c r="E24" s="383">
        <v>670.43506938584551</v>
      </c>
      <c r="F24" s="383">
        <v>655.6765137090473</v>
      </c>
      <c r="G24" s="383">
        <v>650.83888143088029</v>
      </c>
      <c r="H24" s="383">
        <v>637.41759350251368</v>
      </c>
      <c r="I24" s="383">
        <v>627.51422514418368</v>
      </c>
      <c r="J24" s="383">
        <v>619.26497673631502</v>
      </c>
      <c r="K24" s="383">
        <v>616.15299368710305</v>
      </c>
      <c r="L24" s="383">
        <v>614.80799002752917</v>
      </c>
      <c r="M24" s="383">
        <v>606.21389940080974</v>
      </c>
      <c r="N24" s="383">
        <v>600.52969442944152</v>
      </c>
      <c r="O24" s="383">
        <v>597.22074833879458</v>
      </c>
      <c r="P24" s="383">
        <v>595.86522565321332</v>
      </c>
      <c r="Q24" s="383">
        <v>596.12588322010185</v>
      </c>
      <c r="R24" s="383">
        <v>589.98892073545312</v>
      </c>
      <c r="S24" s="383">
        <v>586.43900845437383</v>
      </c>
      <c r="T24" s="383">
        <v>585.01297708199593</v>
      </c>
      <c r="U24" s="383">
        <v>585.34251754458103</v>
      </c>
      <c r="V24" s="383">
        <v>587.13027544884062</v>
      </c>
      <c r="W24" s="383">
        <v>583.06583292056803</v>
      </c>
      <c r="X24" s="383">
        <v>581.30387196822073</v>
      </c>
      <c r="Y24" s="383">
        <v>581.43494463884133</v>
      </c>
      <c r="Z24" s="383">
        <v>583.12790388743679</v>
      </c>
      <c r="AA24" s="383">
        <v>586.11071872840046</v>
      </c>
      <c r="AB24" s="383">
        <v>583.43364739195579</v>
      </c>
      <c r="AC24" s="383">
        <v>582.81553552597404</v>
      </c>
      <c r="AD24" s="383">
        <v>583.88325160710008</v>
      </c>
      <c r="AE24" s="383">
        <v>586.33358057579596</v>
      </c>
      <c r="AF24" s="383">
        <v>589.91728104429205</v>
      </c>
      <c r="AG24"/>
    </row>
    <row r="25" spans="1:93" s="378" customFormat="1" x14ac:dyDescent="0.35">
      <c r="A25" s="376" t="s">
        <v>19191</v>
      </c>
    </row>
    <row r="26" spans="1:93" s="378" customFormat="1" x14ac:dyDescent="0.35">
      <c r="A26" s="379" t="s">
        <v>19183</v>
      </c>
      <c r="B26" s="380">
        <v>2010</v>
      </c>
      <c r="C26" s="380">
        <v>2011</v>
      </c>
      <c r="D26" s="380">
        <v>2012</v>
      </c>
      <c r="E26" s="380">
        <v>2013</v>
      </c>
      <c r="F26" s="380">
        <v>2014</v>
      </c>
      <c r="G26" s="380">
        <v>2015</v>
      </c>
      <c r="H26" s="380">
        <v>2016</v>
      </c>
      <c r="I26" s="380">
        <v>2017</v>
      </c>
      <c r="J26" s="380">
        <v>2018</v>
      </c>
      <c r="K26" s="380">
        <v>2019</v>
      </c>
      <c r="L26" s="380">
        <v>2020</v>
      </c>
      <c r="M26" s="380">
        <v>2021</v>
      </c>
      <c r="N26" s="380">
        <v>2022</v>
      </c>
      <c r="O26" s="380">
        <v>2023</v>
      </c>
      <c r="P26" s="380">
        <v>2024</v>
      </c>
      <c r="Q26" s="380">
        <v>2025</v>
      </c>
      <c r="R26" s="380">
        <v>2026</v>
      </c>
      <c r="S26" s="380">
        <v>2027</v>
      </c>
      <c r="T26" s="380">
        <v>2028</v>
      </c>
      <c r="U26" s="380">
        <v>2029</v>
      </c>
      <c r="V26" s="380">
        <v>2030</v>
      </c>
      <c r="W26" s="380">
        <v>2031</v>
      </c>
      <c r="X26" s="380">
        <v>2032</v>
      </c>
      <c r="Y26" s="380">
        <v>2033</v>
      </c>
      <c r="Z26" s="380">
        <v>2034</v>
      </c>
      <c r="AA26" s="380">
        <v>2035</v>
      </c>
      <c r="AB26" s="380">
        <v>2036</v>
      </c>
      <c r="AC26" s="380">
        <v>2037</v>
      </c>
      <c r="AD26" s="380">
        <v>2038</v>
      </c>
      <c r="AE26" s="380">
        <v>2039</v>
      </c>
      <c r="AF26" s="380">
        <v>2040</v>
      </c>
    </row>
    <row r="27" spans="1:93" s="378" customFormat="1" x14ac:dyDescent="0.35">
      <c r="A27" s="381" t="s">
        <v>19184</v>
      </c>
      <c r="B27" s="385">
        <v>8.746130123984934E-2</v>
      </c>
      <c r="C27" s="383">
        <v>9.3099338746521085E-2</v>
      </c>
      <c r="D27" s="383">
        <v>9.7012259378782273E-2</v>
      </c>
      <c r="E27" s="383">
        <v>0.10328512195212011</v>
      </c>
      <c r="F27" s="383">
        <v>0.10814390538254538</v>
      </c>
      <c r="G27" s="383">
        <v>0.11472130900219159</v>
      </c>
      <c r="H27" s="383">
        <v>0.11988637885713592</v>
      </c>
      <c r="I27" s="383">
        <v>0.12533997296328991</v>
      </c>
      <c r="J27" s="383">
        <v>0.13088419272029125</v>
      </c>
      <c r="K27" s="383">
        <v>0.13749765501167432</v>
      </c>
      <c r="L27" s="383">
        <v>0.13739129609553005</v>
      </c>
      <c r="M27" s="383">
        <v>0.13735188185803926</v>
      </c>
      <c r="N27" s="383">
        <v>0.13737330709100834</v>
      </c>
      <c r="O27" s="383">
        <v>0.13745060862658767</v>
      </c>
      <c r="P27" s="383">
        <v>0.13758030034625723</v>
      </c>
      <c r="Q27" s="383">
        <v>0.13776076680966989</v>
      </c>
      <c r="R27" s="383">
        <v>0.13807575214408402</v>
      </c>
      <c r="S27" s="383">
        <v>0.13852810041423294</v>
      </c>
      <c r="T27" s="383">
        <v>0.13912380826606743</v>
      </c>
      <c r="U27" s="383">
        <v>0.13987234800255016</v>
      </c>
      <c r="V27" s="383">
        <v>0.14078682481669963</v>
      </c>
      <c r="W27" s="383">
        <v>0.14198487062809984</v>
      </c>
      <c r="X27" s="383">
        <v>0.14348566837062735</v>
      </c>
      <c r="Y27" s="383">
        <v>0.14531088011405663</v>
      </c>
      <c r="Z27" s="383">
        <v>0.14748367829561079</v>
      </c>
      <c r="AA27" s="383">
        <v>0.15002752209627795</v>
      </c>
      <c r="AB27" s="383">
        <v>0.15309009283186531</v>
      </c>
      <c r="AC27" s="383">
        <v>0.15669033334824575</v>
      </c>
      <c r="AD27" s="383">
        <v>0.16084301645962412</v>
      </c>
      <c r="AE27" s="383">
        <v>0.16555743551986743</v>
      </c>
      <c r="AF27" s="383">
        <v>0.17083641117064663</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row>
    <row r="28" spans="1:93" s="378" customFormat="1" x14ac:dyDescent="0.35">
      <c r="A28" s="381" t="s">
        <v>19185</v>
      </c>
      <c r="B28" s="386">
        <v>4.9263506018645931E-2</v>
      </c>
      <c r="C28" s="387">
        <v>5.2253959071976108E-2</v>
      </c>
      <c r="D28" s="387">
        <v>5.3132441884375284E-2</v>
      </c>
      <c r="E28" s="387">
        <v>5.5581853668506154E-2</v>
      </c>
      <c r="F28" s="387">
        <v>5.7139469099331076E-2</v>
      </c>
      <c r="G28" s="387">
        <v>5.8693367264628871E-2</v>
      </c>
      <c r="H28" s="387">
        <v>6.0412219340882388E-2</v>
      </c>
      <c r="I28" s="387">
        <v>6.2415113717221714E-2</v>
      </c>
      <c r="J28" s="387">
        <v>6.4461923016519915E-2</v>
      </c>
      <c r="K28" s="387">
        <v>6.6626054503741289E-2</v>
      </c>
      <c r="L28" s="387">
        <v>6.5549718286468966E-2</v>
      </c>
      <c r="M28" s="387">
        <v>6.4474630997314972E-2</v>
      </c>
      <c r="N28" s="387">
        <v>6.340330689722691E-2</v>
      </c>
      <c r="O28" s="387">
        <v>6.2339804777928096E-2</v>
      </c>
      <c r="P28" s="387">
        <v>6.1289871188717364E-2</v>
      </c>
      <c r="Q28" s="387">
        <v>6.0261026721043331E-2</v>
      </c>
      <c r="R28" s="387">
        <v>5.9293905316951709E-2</v>
      </c>
      <c r="S28" s="387">
        <v>5.839918837697626E-2</v>
      </c>
      <c r="T28" s="387">
        <v>5.7588988493619785E-2</v>
      </c>
      <c r="U28" s="387">
        <v>5.6876513591187977E-2</v>
      </c>
      <c r="V28" s="387">
        <v>5.6275636778622427E-2</v>
      </c>
      <c r="W28" s="387">
        <v>5.5838498013354602E-2</v>
      </c>
      <c r="X28" s="387">
        <v>5.5578448663795396E-2</v>
      </c>
      <c r="Y28" s="387">
        <v>5.5507897397014866E-2</v>
      </c>
      <c r="Z28" s="387">
        <v>5.5637764397643799E-2</v>
      </c>
      <c r="AA28" s="387">
        <v>5.5976955476272273E-2</v>
      </c>
      <c r="AB28" s="387">
        <v>5.6579172760144715E-2</v>
      </c>
      <c r="AC28" s="387">
        <v>5.7447535812060885E-2</v>
      </c>
      <c r="AD28" s="387">
        <v>5.8581921267627422E-2</v>
      </c>
      <c r="AE28" s="387">
        <v>5.9978832871583357E-2</v>
      </c>
      <c r="AF28" s="387">
        <v>6.163147007707695E-2</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row>
    <row r="29" spans="1:93" s="378" customFormat="1" x14ac:dyDescent="0.35">
      <c r="A29" s="381" t="s">
        <v>19186</v>
      </c>
      <c r="B29" s="387">
        <v>2.1138433264052277E-3</v>
      </c>
      <c r="C29" s="387">
        <v>2.3580425885153197E-3</v>
      </c>
      <c r="D29" s="387">
        <v>2.6035663063602118E-3</v>
      </c>
      <c r="E29" s="387">
        <v>2.8199782145650215E-3</v>
      </c>
      <c r="F29" s="387">
        <v>3.0956141553075234E-3</v>
      </c>
      <c r="G29" s="387">
        <v>3.5032016451702671E-3</v>
      </c>
      <c r="H29" s="387">
        <v>3.7921726821697637E-3</v>
      </c>
      <c r="I29" s="387">
        <v>4.0853808207735485E-3</v>
      </c>
      <c r="J29" s="387">
        <v>4.3826113810598579E-3</v>
      </c>
      <c r="K29" s="387">
        <v>4.7520199249099235E-3</v>
      </c>
      <c r="L29" s="387">
        <v>4.7863889084514494E-3</v>
      </c>
      <c r="M29" s="387">
        <v>4.8237554624395509E-3</v>
      </c>
      <c r="N29" s="387">
        <v>4.8635420543457208E-3</v>
      </c>
      <c r="O29" s="387">
        <v>4.9051781246217752E-3</v>
      </c>
      <c r="P29" s="387">
        <v>4.9481253931057921E-3</v>
      </c>
      <c r="Q29" s="387">
        <v>4.9919119260951094E-3</v>
      </c>
      <c r="R29" s="387">
        <v>5.0396744342441719E-3</v>
      </c>
      <c r="S29" s="387">
        <v>5.0911711895570292E-3</v>
      </c>
      <c r="T29" s="387">
        <v>5.146358145434517E-3</v>
      </c>
      <c r="U29" s="387">
        <v>5.2054268461709059E-3</v>
      </c>
      <c r="V29" s="387">
        <v>5.2688272842945734E-3</v>
      </c>
      <c r="W29" s="387">
        <v>5.3415248281285686E-3</v>
      </c>
      <c r="X29" s="387">
        <v>5.424427055063772E-3</v>
      </c>
      <c r="Y29" s="387">
        <v>5.5186204709285975E-3</v>
      </c>
      <c r="Z29" s="387">
        <v>5.6252944691793458E-3</v>
      </c>
      <c r="AA29" s="387">
        <v>5.7456488075466649E-3</v>
      </c>
      <c r="AB29" s="387">
        <v>5.8860778265319774E-3</v>
      </c>
      <c r="AC29" s="387">
        <v>6.0474674750447361E-3</v>
      </c>
      <c r="AD29" s="387">
        <v>6.2304375353144101E-3</v>
      </c>
      <c r="AE29" s="387">
        <v>6.4352871269994999E-3</v>
      </c>
      <c r="AF29" s="387">
        <v>6.6619697245943387E-3</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row>
    <row r="30" spans="1:93" s="378" customFormat="1" x14ac:dyDescent="0.35">
      <c r="A30" s="381" t="s">
        <v>19187</v>
      </c>
      <c r="B30" s="386">
        <v>0.13883865058490052</v>
      </c>
      <c r="C30" s="387">
        <v>0.14771134040701253</v>
      </c>
      <c r="D30" s="387">
        <v>0.15274826756951776</v>
      </c>
      <c r="E30" s="387">
        <v>0.1616869538351913</v>
      </c>
      <c r="F30" s="387">
        <v>0.16837898863718398</v>
      </c>
      <c r="G30" s="387">
        <v>0.17691787791199071</v>
      </c>
      <c r="H30" s="387">
        <v>0.18409077088018808</v>
      </c>
      <c r="I30" s="387">
        <v>0.19184046750128519</v>
      </c>
      <c r="J30" s="387">
        <v>0.19972872711787101</v>
      </c>
      <c r="K30" s="387">
        <v>0.20887572944032554</v>
      </c>
      <c r="L30" s="387">
        <v>0.20772740329045047</v>
      </c>
      <c r="M30" s="387">
        <v>0.20665026831779379</v>
      </c>
      <c r="N30" s="387">
        <v>0.20564015604258098</v>
      </c>
      <c r="O30" s="387">
        <v>0.20469559152913752</v>
      </c>
      <c r="P30" s="387">
        <v>0.2038182969280804</v>
      </c>
      <c r="Q30" s="387">
        <v>0.20301370545680833</v>
      </c>
      <c r="R30" s="387">
        <v>0.2024093318952799</v>
      </c>
      <c r="S30" s="387">
        <v>0.20201845998076623</v>
      </c>
      <c r="T30" s="387">
        <v>0.20185915490512174</v>
      </c>
      <c r="U30" s="387">
        <v>0.20195428843990904</v>
      </c>
      <c r="V30" s="387">
        <v>0.20233128887961663</v>
      </c>
      <c r="W30" s="387">
        <v>0.20316489346958302</v>
      </c>
      <c r="X30" s="387">
        <v>0.2044885440894865</v>
      </c>
      <c r="Y30" s="387">
        <v>0.2063373979820001</v>
      </c>
      <c r="Z30" s="387">
        <v>0.20874673716243394</v>
      </c>
      <c r="AA30" s="387">
        <v>0.21175012638009688</v>
      </c>
      <c r="AB30" s="387">
        <v>0.21555534341854199</v>
      </c>
      <c r="AC30" s="387">
        <v>0.22018533663535136</v>
      </c>
      <c r="AD30" s="387">
        <v>0.22565537526256596</v>
      </c>
      <c r="AE30" s="387">
        <v>0.23197155551845031</v>
      </c>
      <c r="AF30" s="387">
        <v>0.23912985097231793</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row>
    <row r="31" spans="1:93" s="378" customFormat="1" x14ac:dyDescent="0.35">
      <c r="A31" s="381" t="s">
        <v>19192</v>
      </c>
      <c r="B31" s="388">
        <v>5.1039371744598085E-2</v>
      </c>
      <c r="C31" s="388">
        <v>4.979123614583271E-2</v>
      </c>
      <c r="D31" s="388">
        <v>4.7540699523659441E-2</v>
      </c>
      <c r="E31" s="388">
        <v>4.6738617296070588E-2</v>
      </c>
      <c r="F31" s="388">
        <v>4.5436934493282267E-2</v>
      </c>
      <c r="G31" s="388">
        <v>4.4764854012484971E-2</v>
      </c>
      <c r="H31" s="388">
        <v>4.3608858813723624E-2</v>
      </c>
      <c r="I31" s="388">
        <v>4.2719929557834269E-2</v>
      </c>
      <c r="J31" s="388">
        <v>4.1960676647567641E-2</v>
      </c>
      <c r="K31" s="388">
        <v>4.1533009887563803E-2</v>
      </c>
      <c r="L31" s="388">
        <v>3.9205705981928192E-2</v>
      </c>
      <c r="M31" s="388">
        <v>3.654521522016687E-2</v>
      </c>
      <c r="N31" s="388">
        <v>3.4211234516494229E-2</v>
      </c>
      <c r="O31" s="388">
        <v>3.2148726370376871E-2</v>
      </c>
      <c r="P31" s="388">
        <v>3.0314793777542936E-2</v>
      </c>
      <c r="Q31" s="388">
        <v>2.8675698267897891E-2</v>
      </c>
      <c r="R31" s="388">
        <v>2.6836776860129922E-2</v>
      </c>
      <c r="S31" s="388">
        <v>2.5237067229928054E-2</v>
      </c>
      <c r="T31" s="388">
        <v>2.3839496873877371E-2</v>
      </c>
      <c r="U31" s="388">
        <v>2.2615213277455328E-2</v>
      </c>
      <c r="V31" s="388">
        <v>2.1541533085696361E-2</v>
      </c>
      <c r="W31" s="388">
        <v>2.0345906880074312E-2</v>
      </c>
      <c r="X31" s="388">
        <v>1.933063632142841E-2</v>
      </c>
      <c r="Y31" s="388">
        <v>1.8470151060880843E-2</v>
      </c>
      <c r="Z31" s="388">
        <v>1.7744046390563113E-2</v>
      </c>
      <c r="AA31" s="388">
        <v>1.713569488445384E-2</v>
      </c>
      <c r="AB31" s="388">
        <v>1.6438283012263855E-2</v>
      </c>
      <c r="AC31" s="388">
        <v>1.5876349767279467E-2</v>
      </c>
      <c r="AD31" s="388">
        <v>1.5429935745696528E-2</v>
      </c>
      <c r="AE31" s="388">
        <v>1.5082408185075136E-2</v>
      </c>
      <c r="AF31" s="388">
        <v>1.4819623071503432E-2</v>
      </c>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row>
    <row r="33" spans="1:93" x14ac:dyDescent="0.35">
      <c r="A33" s="392" t="s">
        <v>19195</v>
      </c>
      <c r="B33" s="435"/>
    </row>
    <row r="34" spans="1:93" s="378" customFormat="1" x14ac:dyDescent="0.35">
      <c r="A34" s="376" t="s">
        <v>19182</v>
      </c>
      <c r="B34" s="377"/>
      <c r="C34" s="377"/>
    </row>
    <row r="35" spans="1:93" s="378" customFormat="1" x14ac:dyDescent="0.35">
      <c r="A35" s="379" t="s">
        <v>19183</v>
      </c>
      <c r="B35" s="380">
        <v>2010</v>
      </c>
      <c r="C35" s="380">
        <v>2011</v>
      </c>
      <c r="D35" s="380">
        <v>2012</v>
      </c>
      <c r="E35" s="380">
        <v>2013</v>
      </c>
      <c r="F35" s="380">
        <v>2014</v>
      </c>
      <c r="G35" s="380">
        <v>2015</v>
      </c>
      <c r="H35" s="380">
        <v>2016</v>
      </c>
      <c r="I35" s="380">
        <v>2017</v>
      </c>
      <c r="J35" s="380">
        <v>2018</v>
      </c>
      <c r="K35" s="380">
        <v>2019</v>
      </c>
      <c r="L35" s="380">
        <v>2020</v>
      </c>
      <c r="M35" s="380">
        <v>2021</v>
      </c>
      <c r="N35" s="380">
        <v>2022</v>
      </c>
      <c r="O35" s="380">
        <v>2023</v>
      </c>
      <c r="P35" s="380">
        <v>2024</v>
      </c>
      <c r="Q35" s="380">
        <v>2025</v>
      </c>
      <c r="R35" s="380">
        <v>2026</v>
      </c>
      <c r="S35" s="380">
        <v>2027</v>
      </c>
      <c r="T35" s="380">
        <v>2028</v>
      </c>
      <c r="U35" s="380">
        <v>2029</v>
      </c>
      <c r="V35" s="380">
        <v>2030</v>
      </c>
      <c r="W35" s="380">
        <v>2031</v>
      </c>
      <c r="X35" s="380">
        <v>2032</v>
      </c>
      <c r="Y35" s="380">
        <v>2033</v>
      </c>
      <c r="Z35" s="380">
        <v>2034</v>
      </c>
      <c r="AA35" s="380">
        <v>2035</v>
      </c>
      <c r="AB35" s="380">
        <v>2036</v>
      </c>
      <c r="AC35" s="380">
        <v>2037</v>
      </c>
      <c r="AD35" s="380">
        <v>2038</v>
      </c>
      <c r="AE35" s="380">
        <v>2039</v>
      </c>
      <c r="AF35" s="380">
        <v>2040</v>
      </c>
    </row>
    <row r="36" spans="1:93" s="378" customFormat="1" x14ac:dyDescent="0.35">
      <c r="A36" s="381" t="s">
        <v>19184</v>
      </c>
      <c r="B36" s="382">
        <v>509.96465289467869</v>
      </c>
      <c r="C36" s="382">
        <v>553.10811065799317</v>
      </c>
      <c r="D36" s="382">
        <v>599.02645219682802</v>
      </c>
      <c r="E36" s="382">
        <v>653.33601937339495</v>
      </c>
      <c r="F36" s="382">
        <v>714.50046187486612</v>
      </c>
      <c r="G36" s="382">
        <v>779.3613581126956</v>
      </c>
      <c r="H36" s="382">
        <v>846.04979195709905</v>
      </c>
      <c r="I36" s="382">
        <v>912.39227296779779</v>
      </c>
      <c r="J36" s="382">
        <v>982.46361814465683</v>
      </c>
      <c r="K36" s="382">
        <v>1060.6389171236485</v>
      </c>
      <c r="L36" s="382">
        <v>1142.568349456616</v>
      </c>
      <c r="M36" s="382">
        <v>1229.8922892409182</v>
      </c>
      <c r="N36" s="382">
        <v>1322.4332807563453</v>
      </c>
      <c r="O36" s="382">
        <v>1419.9965046047405</v>
      </c>
      <c r="P36" s="382">
        <v>1522.3694780178037</v>
      </c>
      <c r="Q36" s="382">
        <v>1629.3226079968113</v>
      </c>
      <c r="R36" s="382">
        <v>1742.8055022404435</v>
      </c>
      <c r="S36" s="382">
        <v>1862.5517481021184</v>
      </c>
      <c r="T36" s="382">
        <v>1988.2844542567914</v>
      </c>
      <c r="U36" s="382">
        <v>2119.7207649610623</v>
      </c>
      <c r="V36" s="382">
        <v>2256.5767145972918</v>
      </c>
      <c r="W36" s="382">
        <v>2401.2615521367507</v>
      </c>
      <c r="X36" s="382">
        <v>2553.4912561849787</v>
      </c>
      <c r="Y36" s="382">
        <v>2712.9890313166234</v>
      </c>
      <c r="Z36" s="382">
        <v>2879.4856422180901</v>
      </c>
      <c r="AA36" s="382">
        <v>3052.7182385698989</v>
      </c>
      <c r="AB36" s="382">
        <v>3235.7883537993839</v>
      </c>
      <c r="AC36" s="382">
        <v>3428.425016532844</v>
      </c>
      <c r="AD36" s="382">
        <v>3630.3525858968787</v>
      </c>
      <c r="AE36" s="382">
        <v>3841.2875888735384</v>
      </c>
      <c r="AF36" s="382">
        <v>4060.9361593067451</v>
      </c>
      <c r="AG36"/>
    </row>
    <row r="37" spans="1:93" s="378" customFormat="1" x14ac:dyDescent="0.35">
      <c r="A37" s="381" t="s">
        <v>19185</v>
      </c>
      <c r="B37" s="382">
        <v>82.646146381830221</v>
      </c>
      <c r="C37" s="382">
        <v>89.451598490813154</v>
      </c>
      <c r="D37" s="382">
        <v>97.43126096329938</v>
      </c>
      <c r="E37" s="382">
        <v>106.28470891656652</v>
      </c>
      <c r="F37" s="382">
        <v>115.38812329796633</v>
      </c>
      <c r="G37" s="382">
        <v>124.83605385946345</v>
      </c>
      <c r="H37" s="382">
        <v>134.14528250790923</v>
      </c>
      <c r="I37" s="382">
        <v>143.99306523795383</v>
      </c>
      <c r="J37" s="382">
        <v>153.58574312559634</v>
      </c>
      <c r="K37" s="382">
        <v>164.82856767366204</v>
      </c>
      <c r="L37" s="382">
        <v>176.59565590621676</v>
      </c>
      <c r="M37" s="382">
        <v>189.13768193029497</v>
      </c>
      <c r="N37" s="382">
        <v>202.42317762327991</v>
      </c>
      <c r="O37" s="382">
        <v>216.41840743302006</v>
      </c>
      <c r="P37" s="382">
        <v>231.08765408592396</v>
      </c>
      <c r="Q37" s="382">
        <v>246.39367613891011</v>
      </c>
      <c r="R37" s="382">
        <v>262.6386161778513</v>
      </c>
      <c r="S37" s="382">
        <v>279.78211759103328</v>
      </c>
      <c r="T37" s="382">
        <v>297.78392160599083</v>
      </c>
      <c r="U37" s="382">
        <v>316.60441679721464</v>
      </c>
      <c r="V37" s="382">
        <v>336.2049993950871</v>
      </c>
      <c r="W37" s="382">
        <v>356.96525536129604</v>
      </c>
      <c r="X37" s="382">
        <v>378.84627377315331</v>
      </c>
      <c r="Y37" s="382">
        <v>401.80934274711615</v>
      </c>
      <c r="Z37" s="382">
        <v>425.81545392426915</v>
      </c>
      <c r="AA37" s="382">
        <v>450.82479965149628</v>
      </c>
      <c r="AB37" s="382">
        <v>477.31738884693641</v>
      </c>
      <c r="AC37" s="382">
        <v>505.24763750555763</v>
      </c>
      <c r="AD37" s="382">
        <v>534.56770676643168</v>
      </c>
      <c r="AE37" s="382">
        <v>565.22741555406196</v>
      </c>
      <c r="AF37" s="382">
        <v>597.17426265044003</v>
      </c>
      <c r="AG37"/>
    </row>
    <row r="38" spans="1:93" s="378" customFormat="1" x14ac:dyDescent="0.35">
      <c r="A38" s="381" t="s">
        <v>19186</v>
      </c>
      <c r="B38" s="382">
        <v>21.884829132933447</v>
      </c>
      <c r="C38" s="382">
        <v>23.776492444186612</v>
      </c>
      <c r="D38" s="382">
        <v>25.75108195609695</v>
      </c>
      <c r="E38" s="382">
        <v>28.142317982052582</v>
      </c>
      <c r="F38" s="382">
        <v>30.91474429289979</v>
      </c>
      <c r="G38" s="382">
        <v>33.876811581090202</v>
      </c>
      <c r="H38" s="382">
        <v>36.771998345184699</v>
      </c>
      <c r="I38" s="382">
        <v>39.592588171269412</v>
      </c>
      <c r="J38" s="382">
        <v>42.634599773614241</v>
      </c>
      <c r="K38" s="382">
        <v>46.071919910186494</v>
      </c>
      <c r="L38" s="382">
        <v>49.667361065711802</v>
      </c>
      <c r="M38" s="382">
        <v>53.494305692656226</v>
      </c>
      <c r="N38" s="382">
        <v>57.542931322491263</v>
      </c>
      <c r="O38" s="382">
        <v>61.802625365505953</v>
      </c>
      <c r="P38" s="382">
        <v>66.262061324463787</v>
      </c>
      <c r="Q38" s="382">
        <v>70.909330685395759</v>
      </c>
      <c r="R38" s="382">
        <v>75.832348628254252</v>
      </c>
      <c r="S38" s="382">
        <v>81.018052472083127</v>
      </c>
      <c r="T38" s="382">
        <v>86.453332682178967</v>
      </c>
      <c r="U38" s="382">
        <v>92.125244650399495</v>
      </c>
      <c r="V38" s="382">
        <v>98.021178390158482</v>
      </c>
      <c r="W38" s="382">
        <v>104.25179244200784</v>
      </c>
      <c r="X38" s="382">
        <v>110.80467178910308</v>
      </c>
      <c r="Y38" s="382">
        <v>117.66769280959704</v>
      </c>
      <c r="Z38" s="382">
        <v>124.82891252061236</v>
      </c>
      <c r="AA38" s="382">
        <v>132.27643069956522</v>
      </c>
      <c r="AB38" s="382">
        <v>140.15170085646025</v>
      </c>
      <c r="AC38" s="382">
        <v>148.4416151650025</v>
      </c>
      <c r="AD38" s="382">
        <v>157.13258430814449</v>
      </c>
      <c r="AE38" s="382">
        <v>166.21045923526509</v>
      </c>
      <c r="AF38" s="382">
        <v>175.66048628115263</v>
      </c>
      <c r="AG38"/>
    </row>
    <row r="39" spans="1:93" s="378" customFormat="1" x14ac:dyDescent="0.35">
      <c r="A39" s="381" t="s">
        <v>19187</v>
      </c>
      <c r="B39" s="382">
        <v>614.49562840944236</v>
      </c>
      <c r="C39" s="382">
        <v>666.33620159299289</v>
      </c>
      <c r="D39" s="382">
        <v>722.20879511622434</v>
      </c>
      <c r="E39" s="382">
        <v>787.76304627201398</v>
      </c>
      <c r="F39" s="382">
        <v>860.80332946573219</v>
      </c>
      <c r="G39" s="382">
        <v>938.07422355324923</v>
      </c>
      <c r="H39" s="382">
        <v>1016.9670728101929</v>
      </c>
      <c r="I39" s="382">
        <v>1095.977926377021</v>
      </c>
      <c r="J39" s="382">
        <v>1178.6839610438674</v>
      </c>
      <c r="K39" s="382">
        <v>1271.5394047074972</v>
      </c>
      <c r="L39" s="382">
        <v>1368.8313664285445</v>
      </c>
      <c r="M39" s="382">
        <v>1472.5242768638695</v>
      </c>
      <c r="N39" s="382">
        <v>1582.3993897021164</v>
      </c>
      <c r="O39" s="382">
        <v>1698.2175374032665</v>
      </c>
      <c r="P39" s="382">
        <v>1819.7191934281914</v>
      </c>
      <c r="Q39" s="382">
        <v>1946.6256148211171</v>
      </c>
      <c r="R39" s="382">
        <v>2081.276467046549</v>
      </c>
      <c r="S39" s="382">
        <v>2223.351918165235</v>
      </c>
      <c r="T39" s="382">
        <v>2372.5217085449608</v>
      </c>
      <c r="U39" s="382">
        <v>2528.4504264086763</v>
      </c>
      <c r="V39" s="382">
        <v>2690.8028923825377</v>
      </c>
      <c r="W39" s="382">
        <v>2862.4785999400542</v>
      </c>
      <c r="X39" s="382">
        <v>3043.142201747235</v>
      </c>
      <c r="Y39" s="382">
        <v>3232.4660668733368</v>
      </c>
      <c r="Z39" s="382">
        <v>3430.1300086629717</v>
      </c>
      <c r="AA39" s="382">
        <v>3635.8194689209604</v>
      </c>
      <c r="AB39" s="382">
        <v>3853.2574435027805</v>
      </c>
      <c r="AC39" s="382">
        <v>4082.1142692034041</v>
      </c>
      <c r="AD39" s="382">
        <v>4322.0528769714547</v>
      </c>
      <c r="AE39" s="382">
        <v>4572.7254636628659</v>
      </c>
      <c r="AF39" s="382">
        <v>4833.7709082383381</v>
      </c>
      <c r="AG39"/>
    </row>
    <row r="40" spans="1:93" s="378" customFormat="1" x14ac:dyDescent="0.35">
      <c r="A40" s="381" t="s">
        <v>19188</v>
      </c>
      <c r="B40" s="383">
        <v>1.0965992372558779</v>
      </c>
      <c r="C40" s="383">
        <v>1.1959246186279389</v>
      </c>
      <c r="D40" s="383">
        <v>1.2952499999999998</v>
      </c>
      <c r="E40" s="383">
        <v>1.3945753813720607</v>
      </c>
      <c r="F40" s="383">
        <v>1.4939007627441216</v>
      </c>
      <c r="G40" s="383">
        <v>1.593226144116183</v>
      </c>
      <c r="H40" s="383">
        <v>1.7017672825227652</v>
      </c>
      <c r="I40" s="383">
        <v>1.8103084209293474</v>
      </c>
      <c r="J40" s="383">
        <v>1.9188495593359294</v>
      </c>
      <c r="K40" s="383">
        <v>2.0273906977425118</v>
      </c>
      <c r="L40" s="383">
        <v>2.1359318361490938</v>
      </c>
      <c r="M40" s="383">
        <v>2.2795458142705649</v>
      </c>
      <c r="N40" s="383">
        <v>2.4231597923920365</v>
      </c>
      <c r="O40" s="383">
        <v>2.5667737705135081</v>
      </c>
      <c r="P40" s="383">
        <v>2.7103877486349792</v>
      </c>
      <c r="Q40" s="383">
        <v>2.8540017267564504</v>
      </c>
      <c r="R40" s="383">
        <v>3.0404863051307478</v>
      </c>
      <c r="S40" s="383">
        <v>3.2269708835050457</v>
      </c>
      <c r="T40" s="383">
        <v>3.4134554618793436</v>
      </c>
      <c r="U40" s="383">
        <v>3.5999400402536414</v>
      </c>
      <c r="V40" s="383">
        <v>3.7864246186279393</v>
      </c>
      <c r="W40" s="383">
        <v>4.0254504733592729</v>
      </c>
      <c r="X40" s="383">
        <v>4.2644763280906064</v>
      </c>
      <c r="Y40" s="383">
        <v>4.5035021828219408</v>
      </c>
      <c r="Z40" s="383">
        <v>4.7425280375532752</v>
      </c>
      <c r="AA40" s="383">
        <v>4.9815538922846088</v>
      </c>
      <c r="AB40" s="383">
        <v>5.2862197776639537</v>
      </c>
      <c r="AC40" s="383">
        <v>5.5908856630432977</v>
      </c>
      <c r="AD40" s="383">
        <v>5.8955515484226417</v>
      </c>
      <c r="AE40" s="383">
        <v>6.2002174338019866</v>
      </c>
      <c r="AF40" s="383">
        <v>6.5048833191813298</v>
      </c>
      <c r="AG40"/>
    </row>
    <row r="41" spans="1:93" s="378" customFormat="1" x14ac:dyDescent="0.35">
      <c r="A41" s="381" t="s">
        <v>19189</v>
      </c>
      <c r="B41" s="384">
        <v>0.40743190201239232</v>
      </c>
      <c r="C41" s="384">
        <v>0.40976634575597226</v>
      </c>
      <c r="D41" s="384">
        <v>0.40946493601563233</v>
      </c>
      <c r="E41" s="384">
        <v>0.40417763602834189</v>
      </c>
      <c r="F41" s="384">
        <v>0.39622666621760777</v>
      </c>
      <c r="G41" s="384">
        <v>0.38776277194348507</v>
      </c>
      <c r="H41" s="384">
        <v>0.38204908834274798</v>
      </c>
      <c r="I41" s="384">
        <v>0.37711747191478817</v>
      </c>
      <c r="J41" s="384">
        <v>0.37168021384605582</v>
      </c>
      <c r="K41" s="384">
        <v>0.36402693208879872</v>
      </c>
      <c r="L41" s="384">
        <v>0.35625693735089525</v>
      </c>
      <c r="M41" s="384">
        <v>0.35343678743408308</v>
      </c>
      <c r="N41" s="384">
        <v>0.34961643243391</v>
      </c>
      <c r="O41" s="384">
        <v>0.34508029500691645</v>
      </c>
      <c r="P41" s="384">
        <v>0.34005795537444578</v>
      </c>
      <c r="Q41" s="384">
        <v>0.33473235058221101</v>
      </c>
      <c r="R41" s="384">
        <v>0.33353327465157828</v>
      </c>
      <c r="S41" s="384">
        <v>0.33136964834337951</v>
      </c>
      <c r="T41" s="384">
        <v>0.32848075877064725</v>
      </c>
      <c r="U41" s="384">
        <v>0.32506238215901051</v>
      </c>
      <c r="V41" s="384">
        <v>0.32127232692641261</v>
      </c>
      <c r="W41" s="384">
        <v>0.3210688176001264</v>
      </c>
      <c r="X41" s="384">
        <v>0.31994059688757442</v>
      </c>
      <c r="Y41" s="384">
        <v>0.31808434307484618</v>
      </c>
      <c r="Z41" s="384">
        <v>0.31566411640693132</v>
      </c>
      <c r="AA41" s="384">
        <v>0.31281560622573928</v>
      </c>
      <c r="AB41" s="384">
        <v>0.31321537953618178</v>
      </c>
      <c r="AC41" s="384">
        <v>0.31269529213495478</v>
      </c>
      <c r="AD41" s="384">
        <v>0.31142986297740305</v>
      </c>
      <c r="AE41" s="384">
        <v>0.30956915472504348</v>
      </c>
      <c r="AF41" s="384">
        <v>0.30724111797771064</v>
      </c>
      <c r="AG41"/>
    </row>
    <row r="42" spans="1:93" s="378" customFormat="1" x14ac:dyDescent="0.35">
      <c r="A42" s="381" t="s">
        <v>19190</v>
      </c>
      <c r="B42" s="383">
        <v>560.36481472224239</v>
      </c>
      <c r="C42" s="383">
        <v>557.17240971046112</v>
      </c>
      <c r="D42" s="383">
        <v>557.58254786043187</v>
      </c>
      <c r="E42" s="383">
        <v>564.87663327095947</v>
      </c>
      <c r="F42" s="383">
        <v>576.21185485208321</v>
      </c>
      <c r="G42" s="383">
        <v>588.7891226349609</v>
      </c>
      <c r="H42" s="383">
        <v>597.59467892848534</v>
      </c>
      <c r="I42" s="383">
        <v>605.40950575393413</v>
      </c>
      <c r="J42" s="383">
        <v>614.26595707262391</v>
      </c>
      <c r="K42" s="383">
        <v>627.18025002450156</v>
      </c>
      <c r="L42" s="383">
        <v>640.85910573646061</v>
      </c>
      <c r="M42" s="383">
        <v>645.97266159139019</v>
      </c>
      <c r="N42" s="383">
        <v>653.03138268898124</v>
      </c>
      <c r="O42" s="383">
        <v>661.61558798519343</v>
      </c>
      <c r="P42" s="383">
        <v>671.38703469444499</v>
      </c>
      <c r="Q42" s="383">
        <v>682.06882868057733</v>
      </c>
      <c r="R42" s="383">
        <v>684.5209148070968</v>
      </c>
      <c r="S42" s="383">
        <v>688.99038709338845</v>
      </c>
      <c r="T42" s="383">
        <v>695.04985052264999</v>
      </c>
      <c r="U42" s="383">
        <v>702.35903879958209</v>
      </c>
      <c r="V42" s="383">
        <v>710.64478060508316</v>
      </c>
      <c r="W42" s="383">
        <v>711.09522248109818</v>
      </c>
      <c r="X42" s="383">
        <v>713.6027890931648</v>
      </c>
      <c r="Y42" s="383">
        <v>717.76718110700244</v>
      </c>
      <c r="Z42" s="383">
        <v>723.27037004352962</v>
      </c>
      <c r="AA42" s="383">
        <v>729.85649609293375</v>
      </c>
      <c r="AB42" s="383">
        <v>728.92494174837032</v>
      </c>
      <c r="AC42" s="383">
        <v>730.13731906321595</v>
      </c>
      <c r="AD42" s="383">
        <v>733.10407711180517</v>
      </c>
      <c r="AE42" s="383">
        <v>737.51050063721084</v>
      </c>
      <c r="AF42" s="383">
        <v>743.09878764231098</v>
      </c>
      <c r="AG42"/>
    </row>
    <row r="43" spans="1:93" s="378" customFormat="1" x14ac:dyDescent="0.35">
      <c r="A43" s="376" t="s">
        <v>19191</v>
      </c>
    </row>
    <row r="44" spans="1:93" s="378" customFormat="1" x14ac:dyDescent="0.35">
      <c r="A44" s="379" t="s">
        <v>19183</v>
      </c>
      <c r="B44" s="380">
        <v>2010</v>
      </c>
      <c r="C44" s="380">
        <v>2011</v>
      </c>
      <c r="D44" s="380">
        <v>2012</v>
      </c>
      <c r="E44" s="380">
        <v>2013</v>
      </c>
      <c r="F44" s="380">
        <v>2014</v>
      </c>
      <c r="G44" s="380">
        <v>2015</v>
      </c>
      <c r="H44" s="380">
        <v>2016</v>
      </c>
      <c r="I44" s="380">
        <v>2017</v>
      </c>
      <c r="J44" s="380">
        <v>2018</v>
      </c>
      <c r="K44" s="380">
        <v>2019</v>
      </c>
      <c r="L44" s="380">
        <v>2020</v>
      </c>
      <c r="M44" s="380">
        <v>2021</v>
      </c>
      <c r="N44" s="380">
        <v>2022</v>
      </c>
      <c r="O44" s="380">
        <v>2023</v>
      </c>
      <c r="P44" s="380">
        <v>2024</v>
      </c>
      <c r="Q44" s="380">
        <v>2025</v>
      </c>
      <c r="R44" s="380">
        <v>2026</v>
      </c>
      <c r="S44" s="380">
        <v>2027</v>
      </c>
      <c r="T44" s="380">
        <v>2028</v>
      </c>
      <c r="U44" s="380">
        <v>2029</v>
      </c>
      <c r="V44" s="380">
        <v>2030</v>
      </c>
      <c r="W44" s="380">
        <v>2031</v>
      </c>
      <c r="X44" s="380">
        <v>2032</v>
      </c>
      <c r="Y44" s="380">
        <v>2033</v>
      </c>
      <c r="Z44" s="380">
        <v>2034</v>
      </c>
      <c r="AA44" s="380">
        <v>2035</v>
      </c>
      <c r="AB44" s="380">
        <v>2036</v>
      </c>
      <c r="AC44" s="380">
        <v>2037</v>
      </c>
      <c r="AD44" s="380">
        <v>2038</v>
      </c>
      <c r="AE44" s="380">
        <v>2039</v>
      </c>
      <c r="AF44" s="380">
        <v>2040</v>
      </c>
    </row>
    <row r="45" spans="1:93" s="378" customFormat="1" x14ac:dyDescent="0.35">
      <c r="A45" s="381" t="s">
        <v>19184</v>
      </c>
      <c r="B45" s="385">
        <v>3.0572313862165808E-2</v>
      </c>
      <c r="C45" s="383">
        <v>3.2946558108960973E-2</v>
      </c>
      <c r="D45" s="383">
        <v>3.5468669775613332E-2</v>
      </c>
      <c r="E45" s="383">
        <v>3.8456788139719575E-2</v>
      </c>
      <c r="F45" s="383">
        <v>4.1821370184056503E-2</v>
      </c>
      <c r="G45" s="383">
        <v>4.5382377068828056E-2</v>
      </c>
      <c r="H45" s="383">
        <v>4.9033993038773586E-2</v>
      </c>
      <c r="I45" s="383">
        <v>5.2654259278709925E-2</v>
      </c>
      <c r="J45" s="383">
        <v>5.6471663476225023E-2</v>
      </c>
      <c r="K45" s="383">
        <v>6.0729653794101709E-2</v>
      </c>
      <c r="L45" s="383">
        <v>6.1368706775625219E-2</v>
      </c>
      <c r="M45" s="383">
        <v>6.2063085117433629E-2</v>
      </c>
      <c r="N45" s="383">
        <v>6.2806914231894412E-2</v>
      </c>
      <c r="O45" s="383">
        <v>6.3594235004550081E-2</v>
      </c>
      <c r="P45" s="383">
        <v>6.4419131570442642E-2</v>
      </c>
      <c r="Q45" s="383">
        <v>6.5275922882349027E-2</v>
      </c>
      <c r="R45" s="383">
        <v>6.6204412535406987E-2</v>
      </c>
      <c r="S45" s="383">
        <v>6.7199920665671473E-2</v>
      </c>
      <c r="T45" s="383">
        <v>6.8258978860573971E-2</v>
      </c>
      <c r="U45" s="383">
        <v>6.9379750590639139E-2</v>
      </c>
      <c r="V45" s="383">
        <v>7.0562431561818323E-2</v>
      </c>
      <c r="W45" s="383">
        <v>7.1864260679092684E-2</v>
      </c>
      <c r="X45" s="383">
        <v>7.3289938821846673E-2</v>
      </c>
      <c r="Y45" s="383">
        <v>7.4846622868198515E-2</v>
      </c>
      <c r="Z45" s="383">
        <v>7.654364073995315E-2</v>
      </c>
      <c r="AA45" s="383">
        <v>7.8391953389674474E-2</v>
      </c>
      <c r="AB45" s="383">
        <v>8.0471285511970803E-2</v>
      </c>
      <c r="AC45" s="383">
        <v>8.2792985142174605E-2</v>
      </c>
      <c r="AD45" s="383">
        <v>8.5367288645811709E-2</v>
      </c>
      <c r="AE45" s="383">
        <v>8.8202345089948939E-2</v>
      </c>
      <c r="AF45" s="383">
        <v>9.1303392709053785E-2</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row>
    <row r="46" spans="1:93" s="378" customFormat="1" x14ac:dyDescent="0.35">
      <c r="A46" s="381" t="s">
        <v>19185</v>
      </c>
      <c r="B46" s="386">
        <v>8.9960636642222747E-3</v>
      </c>
      <c r="C46" s="387">
        <v>9.676975114101127E-3</v>
      </c>
      <c r="D46" s="387">
        <v>1.0476779218169554E-2</v>
      </c>
      <c r="E46" s="387">
        <v>1.1363721448921379E-2</v>
      </c>
      <c r="F46" s="387">
        <v>1.2273068707629604E-2</v>
      </c>
      <c r="G46" s="387">
        <v>1.3214519184871626E-2</v>
      </c>
      <c r="H46" s="387">
        <v>1.4138500671807636E-2</v>
      </c>
      <c r="I46" s="387">
        <v>1.5114409448325055E-2</v>
      </c>
      <c r="J46" s="387">
        <v>1.6061211981851741E-2</v>
      </c>
      <c r="K46" s="387">
        <v>1.7172771023787926E-2</v>
      </c>
      <c r="L46" s="387">
        <v>1.7165182516548014E-2</v>
      </c>
      <c r="M46" s="387">
        <v>1.7163851407503466E-2</v>
      </c>
      <c r="N46" s="387">
        <v>1.7167420574054636E-2</v>
      </c>
      <c r="O46" s="387">
        <v>1.7174668422329085E-2</v>
      </c>
      <c r="P46" s="387">
        <v>1.7184591476541687E-2</v>
      </c>
      <c r="Q46" s="387">
        <v>1.7196506425993678E-2</v>
      </c>
      <c r="R46" s="387">
        <v>1.7221062650981035E-2</v>
      </c>
      <c r="S46" s="387">
        <v>1.7258467419261327E-2</v>
      </c>
      <c r="T46" s="387">
        <v>1.7309582232118533E-2</v>
      </c>
      <c r="U46" s="387">
        <v>1.7375998043746853E-2</v>
      </c>
      <c r="V46" s="387">
        <v>1.7460061267144094E-2</v>
      </c>
      <c r="W46" s="387">
        <v>1.757808306653574E-2</v>
      </c>
      <c r="X46" s="387">
        <v>1.7733619092409562E-2</v>
      </c>
      <c r="Y46" s="387">
        <v>1.7930635680949512E-2</v>
      </c>
      <c r="Z46" s="387">
        <v>1.8173263126605974E-2</v>
      </c>
      <c r="AA46" s="387">
        <v>1.846550786615413E-2</v>
      </c>
      <c r="AB46" s="387">
        <v>1.8827397471124351E-2</v>
      </c>
      <c r="AC46" s="387">
        <v>1.9261675657737832E-2</v>
      </c>
      <c r="AD46" s="387">
        <v>1.9770134126990243E-2</v>
      </c>
      <c r="AE46" s="387">
        <v>2.0353457907033017E-2</v>
      </c>
      <c r="AF46" s="387">
        <v>2.1011163953639285E-2</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row>
    <row r="47" spans="1:93" s="378" customFormat="1" x14ac:dyDescent="0.35">
      <c r="A47" s="381" t="s">
        <v>19186</v>
      </c>
      <c r="B47" s="387">
        <v>1.5464721824771902E-3</v>
      </c>
      <c r="C47" s="387">
        <v>1.6695808411956079E-3</v>
      </c>
      <c r="D47" s="387">
        <v>1.7977510508596284E-3</v>
      </c>
      <c r="E47" s="387">
        <v>1.9533667775313243E-3</v>
      </c>
      <c r="F47" s="387">
        <v>2.1338981853704277E-3</v>
      </c>
      <c r="G47" s="387">
        <v>2.3264372033414355E-3</v>
      </c>
      <c r="H47" s="387">
        <v>2.5138764958662833E-3</v>
      </c>
      <c r="I47" s="387">
        <v>2.6957553083981436E-3</v>
      </c>
      <c r="J47" s="387">
        <v>2.8917020901993635E-3</v>
      </c>
      <c r="K47" s="387">
        <v>3.1131339242256176E-3</v>
      </c>
      <c r="L47" s="387">
        <v>3.1256960243458698E-3</v>
      </c>
      <c r="M47" s="387">
        <v>3.1399376961078742E-3</v>
      </c>
      <c r="N47" s="387">
        <v>3.1555527775033688E-3</v>
      </c>
      <c r="O47" s="387">
        <v>3.172251637543273E-3</v>
      </c>
      <c r="P47" s="387">
        <v>3.1897762355189555E-3</v>
      </c>
      <c r="Q47" s="387">
        <v>3.2079192266452083E-3</v>
      </c>
      <c r="R47" s="387">
        <v>3.2287262024092256E-3</v>
      </c>
      <c r="S47" s="387">
        <v>3.2521395035799657E-3</v>
      </c>
      <c r="T47" s="387">
        <v>3.278219233913084E-3</v>
      </c>
      <c r="U47" s="387">
        <v>3.3071608915832031E-3</v>
      </c>
      <c r="V47" s="387">
        <v>3.3393046211674642E-3</v>
      </c>
      <c r="W47" s="387">
        <v>3.3777830403326158E-3</v>
      </c>
      <c r="X47" s="387">
        <v>3.4231816677422924E-3</v>
      </c>
      <c r="Y47" s="387">
        <v>3.476178821163944E-3</v>
      </c>
      <c r="Z47" s="387">
        <v>3.5375015633725831E-3</v>
      </c>
      <c r="AA47" s="387">
        <v>3.6078722845086742E-3</v>
      </c>
      <c r="AB47" s="387">
        <v>3.6912413016022636E-3</v>
      </c>
      <c r="AC47" s="387">
        <v>3.7881252519893619E-3</v>
      </c>
      <c r="AD47" s="387">
        <v>3.8988740791388913E-3</v>
      </c>
      <c r="AE47" s="387">
        <v>4.0236385154329875E-3</v>
      </c>
      <c r="AF47" s="387">
        <v>4.1623551392572216E-3</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row>
    <row r="48" spans="1:93" s="378" customFormat="1" x14ac:dyDescent="0.35">
      <c r="A48" s="381" t="s">
        <v>19187</v>
      </c>
      <c r="B48" s="386">
        <v>4.1114849708865274E-2</v>
      </c>
      <c r="C48" s="387">
        <v>4.4293114064257712E-2</v>
      </c>
      <c r="D48" s="387">
        <v>4.7743200044642518E-2</v>
      </c>
      <c r="E48" s="387">
        <v>5.1773876366172276E-2</v>
      </c>
      <c r="F48" s="387">
        <v>5.6228337077056538E-2</v>
      </c>
      <c r="G48" s="387">
        <v>6.0923333457041116E-2</v>
      </c>
      <c r="H48" s="387">
        <v>6.5686370206447506E-2</v>
      </c>
      <c r="I48" s="387">
        <v>7.0464424035433126E-2</v>
      </c>
      <c r="J48" s="387">
        <v>7.5424577548276125E-2</v>
      </c>
      <c r="K48" s="387">
        <v>8.101555874211526E-2</v>
      </c>
      <c r="L48" s="387">
        <v>8.1659585316519095E-2</v>
      </c>
      <c r="M48" s="387">
        <v>8.2366874221044967E-2</v>
      </c>
      <c r="N48" s="387">
        <v>8.3129887583452425E-2</v>
      </c>
      <c r="O48" s="387">
        <v>8.3941155064422443E-2</v>
      </c>
      <c r="P48" s="387">
        <v>8.4793499282503279E-2</v>
      </c>
      <c r="Q48" s="387">
        <v>8.5680348534987905E-2</v>
      </c>
      <c r="R48" s="387">
        <v>8.6654201388797245E-2</v>
      </c>
      <c r="S48" s="387">
        <v>8.7710527588512777E-2</v>
      </c>
      <c r="T48" s="387">
        <v>8.884678032660559E-2</v>
      </c>
      <c r="U48" s="387">
        <v>9.0062909525969195E-2</v>
      </c>
      <c r="V48" s="387">
        <v>9.1361797450129886E-2</v>
      </c>
      <c r="W48" s="387">
        <v>9.2820126785961049E-2</v>
      </c>
      <c r="X48" s="387">
        <v>9.4446739581998521E-2</v>
      </c>
      <c r="Y48" s="387">
        <v>9.6253437370311973E-2</v>
      </c>
      <c r="Z48" s="387">
        <v>9.8254405429931704E-2</v>
      </c>
      <c r="AA48" s="387">
        <v>0.10046533354033728</v>
      </c>
      <c r="AB48" s="387">
        <v>0.10298992428469743</v>
      </c>
      <c r="AC48" s="387">
        <v>0.1058427860519018</v>
      </c>
      <c r="AD48" s="387">
        <v>0.10903629685194084</v>
      </c>
      <c r="AE48" s="387">
        <v>0.11257944151241493</v>
      </c>
      <c r="AF48" s="387">
        <v>0.1164769118019503</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row>
    <row r="49" spans="1:93" s="378" customFormat="1" x14ac:dyDescent="0.35">
      <c r="A49" s="381" t="s">
        <v>19192</v>
      </c>
      <c r="B49" s="388">
        <v>3.7493049704968591E-2</v>
      </c>
      <c r="C49" s="388">
        <v>3.7036710654116595E-2</v>
      </c>
      <c r="D49" s="388">
        <v>3.6860220069208666E-2</v>
      </c>
      <c r="E49" s="388">
        <v>3.712519026058976E-2</v>
      </c>
      <c r="F49" s="388">
        <v>3.7638602562710816E-2</v>
      </c>
      <c r="G49" s="388">
        <v>3.8238974223484996E-2</v>
      </c>
      <c r="H49" s="388">
        <v>3.8598914717100162E-2</v>
      </c>
      <c r="I49" s="388">
        <v>3.8923988432456841E-2</v>
      </c>
      <c r="J49" s="388">
        <v>3.9307186528150163E-2</v>
      </c>
      <c r="K49" s="388">
        <v>3.9960506296258351E-2</v>
      </c>
      <c r="L49" s="388">
        <v>3.8231362974459192E-2</v>
      </c>
      <c r="M49" s="388">
        <v>3.6133019878524207E-2</v>
      </c>
      <c r="N49" s="388">
        <v>3.4306399373435569E-2</v>
      </c>
      <c r="O49" s="388">
        <v>3.2702981473754576E-2</v>
      </c>
      <c r="P49" s="388">
        <v>3.1284637899211085E-2</v>
      </c>
      <c r="Q49" s="388">
        <v>3.0021127083326233E-2</v>
      </c>
      <c r="R49" s="388">
        <v>2.8500112380894581E-2</v>
      </c>
      <c r="S49" s="388">
        <v>2.7180452118998995E-2</v>
      </c>
      <c r="T49" s="388">
        <v>2.6028398881668514E-2</v>
      </c>
      <c r="U49" s="388">
        <v>2.501789155344477E-2</v>
      </c>
      <c r="V49" s="388">
        <v>2.412877758100887E-2</v>
      </c>
      <c r="W49" s="388">
        <v>2.3058320404201089E-2</v>
      </c>
      <c r="X49" s="388">
        <v>2.2147324153229966E-2</v>
      </c>
      <c r="Y49" s="388">
        <v>2.1373018922353132E-2</v>
      </c>
      <c r="Z49" s="388">
        <v>2.0717727897845446E-2</v>
      </c>
      <c r="AA49" s="388">
        <v>2.0167468969057464E-2</v>
      </c>
      <c r="AB49" s="388">
        <v>1.948271706747122E-2</v>
      </c>
      <c r="AC49" s="388">
        <v>1.8931309354355171E-2</v>
      </c>
      <c r="AD49" s="388">
        <v>1.8494672798020664E-2</v>
      </c>
      <c r="AE49" s="388">
        <v>1.8157337660234439E-2</v>
      </c>
      <c r="AF49" s="388">
        <v>1.7906072420774716E-2</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row>
    <row r="51" spans="1:93" x14ac:dyDescent="0.35">
      <c r="A51" s="392" t="s">
        <v>19196</v>
      </c>
    </row>
    <row r="52" spans="1:93" s="378" customFormat="1" x14ac:dyDescent="0.35">
      <c r="A52" s="376" t="s">
        <v>19182</v>
      </c>
      <c r="B52" s="377"/>
      <c r="C52" s="377"/>
    </row>
    <row r="53" spans="1:93" s="378" customFormat="1" x14ac:dyDescent="0.35">
      <c r="A53" s="379" t="s">
        <v>19183</v>
      </c>
      <c r="B53" s="380">
        <v>2010</v>
      </c>
      <c r="C53" s="380">
        <v>2011</v>
      </c>
      <c r="D53" s="380">
        <v>2012</v>
      </c>
      <c r="E53" s="380">
        <v>2013</v>
      </c>
      <c r="F53" s="380">
        <v>2014</v>
      </c>
      <c r="G53" s="380">
        <v>2015</v>
      </c>
      <c r="H53" s="380">
        <v>2016</v>
      </c>
      <c r="I53" s="380">
        <v>2017</v>
      </c>
      <c r="J53" s="380">
        <v>2018</v>
      </c>
      <c r="K53" s="380">
        <v>2019</v>
      </c>
      <c r="L53" s="380">
        <v>2020</v>
      </c>
      <c r="M53" s="380">
        <v>2021</v>
      </c>
      <c r="N53" s="380">
        <v>2022</v>
      </c>
      <c r="O53" s="380">
        <v>2023</v>
      </c>
      <c r="P53" s="380">
        <v>2024</v>
      </c>
      <c r="Q53" s="380">
        <v>2025</v>
      </c>
      <c r="R53" s="380">
        <v>2026</v>
      </c>
      <c r="S53" s="380">
        <v>2027</v>
      </c>
      <c r="T53" s="380">
        <v>2028</v>
      </c>
      <c r="U53" s="380">
        <v>2029</v>
      </c>
      <c r="V53" s="380">
        <v>2030</v>
      </c>
      <c r="W53" s="380">
        <v>2031</v>
      </c>
      <c r="X53" s="380">
        <v>2032</v>
      </c>
      <c r="Y53" s="380">
        <v>2033</v>
      </c>
      <c r="Z53" s="380">
        <v>2034</v>
      </c>
      <c r="AA53" s="380">
        <v>2035</v>
      </c>
      <c r="AB53" s="380">
        <v>2036</v>
      </c>
      <c r="AC53" s="380">
        <v>2037</v>
      </c>
      <c r="AD53" s="380">
        <v>2038</v>
      </c>
      <c r="AE53" s="380">
        <v>2039</v>
      </c>
      <c r="AF53" s="380">
        <v>2040</v>
      </c>
    </row>
    <row r="54" spans="1:93" s="378" customFormat="1" x14ac:dyDescent="0.35">
      <c r="A54" s="381" t="s">
        <v>19184</v>
      </c>
      <c r="B54" s="382">
        <v>278.35152310633464</v>
      </c>
      <c r="C54" s="382">
        <v>301.90030656088629</v>
      </c>
      <c r="D54" s="382">
        <v>326.9636913137337</v>
      </c>
      <c r="E54" s="382">
        <v>356.60721789353619</v>
      </c>
      <c r="F54" s="382">
        <v>389.99230769063342</v>
      </c>
      <c r="G54" s="382">
        <v>425.3950148299661</v>
      </c>
      <c r="H54" s="382">
        <v>461.79523792150536</v>
      </c>
      <c r="I54" s="382">
        <v>498.00663126251595</v>
      </c>
      <c r="J54" s="382">
        <v>536.25333237283121</v>
      </c>
      <c r="K54" s="382">
        <v>578.92337512300867</v>
      </c>
      <c r="L54" s="382">
        <v>623.64251820022275</v>
      </c>
      <c r="M54" s="382">
        <v>671.30611900987788</v>
      </c>
      <c r="N54" s="382">
        <v>721.81731776037145</v>
      </c>
      <c r="O54" s="382">
        <v>775.06977712832236</v>
      </c>
      <c r="P54" s="382">
        <v>830.94751867904029</v>
      </c>
      <c r="Q54" s="382">
        <v>889.32522478408487</v>
      </c>
      <c r="R54" s="382">
        <v>951.26704031959002</v>
      </c>
      <c r="S54" s="382">
        <v>1016.6275505680259</v>
      </c>
      <c r="T54" s="382">
        <v>1085.2556212858262</v>
      </c>
      <c r="U54" s="382">
        <v>1156.9968626999976</v>
      </c>
      <c r="V54" s="382">
        <v>1231.6962792402962</v>
      </c>
      <c r="W54" s="382">
        <v>1310.6688995403513</v>
      </c>
      <c r="X54" s="382">
        <v>1393.7596975855288</v>
      </c>
      <c r="Y54" s="382">
        <v>1480.8175914767241</v>
      </c>
      <c r="Z54" s="382">
        <v>1571.6956258138164</v>
      </c>
      <c r="AA54" s="382">
        <v>1666.2503302869311</v>
      </c>
      <c r="AB54" s="382">
        <v>1766.1745997831219</v>
      </c>
      <c r="AC54" s="382">
        <v>1871.3205313170358</v>
      </c>
      <c r="AD54" s="382">
        <v>1981.5376731730362</v>
      </c>
      <c r="AE54" s="382">
        <v>2096.6712986541706</v>
      </c>
      <c r="AF54" s="382">
        <v>2216.5610082275107</v>
      </c>
      <c r="AG54"/>
    </row>
    <row r="55" spans="1:93" s="378" customFormat="1" x14ac:dyDescent="0.35">
      <c r="A55" s="381" t="s">
        <v>19185</v>
      </c>
      <c r="B55" s="382">
        <v>45.110343616310622</v>
      </c>
      <c r="C55" s="382">
        <v>48.824930400335894</v>
      </c>
      <c r="D55" s="382">
        <v>53.180430709000873</v>
      </c>
      <c r="E55" s="382">
        <v>58.012865091553131</v>
      </c>
      <c r="F55" s="382">
        <v>62.981737432307455</v>
      </c>
      <c r="G55" s="382">
        <v>68.138655361948253</v>
      </c>
      <c r="H55" s="382">
        <v>73.219866301827196</v>
      </c>
      <c r="I55" s="382">
        <v>78.595033593459632</v>
      </c>
      <c r="J55" s="382">
        <v>83.830958251251985</v>
      </c>
      <c r="K55" s="382">
        <v>89.967574424957007</v>
      </c>
      <c r="L55" s="382">
        <v>96.390346892551349</v>
      </c>
      <c r="M55" s="382">
        <v>103.23609988116577</v>
      </c>
      <c r="N55" s="382">
        <v>110.48765729867317</v>
      </c>
      <c r="O55" s="382">
        <v>118.12660543292534</v>
      </c>
      <c r="P55" s="382">
        <v>126.13344889841076</v>
      </c>
      <c r="Q55" s="382">
        <v>134.48786037960755</v>
      </c>
      <c r="R55" s="382">
        <v>143.35475689281395</v>
      </c>
      <c r="S55" s="382">
        <v>152.71211078518334</v>
      </c>
      <c r="T55" s="382">
        <v>162.53794780698971</v>
      </c>
      <c r="U55" s="382">
        <v>172.81064704674375</v>
      </c>
      <c r="V55" s="382">
        <v>183.50913759686449</v>
      </c>
      <c r="W55" s="382">
        <v>194.84060701434407</v>
      </c>
      <c r="X55" s="382">
        <v>206.78381673973666</v>
      </c>
      <c r="Y55" s="382">
        <v>219.31763685416422</v>
      </c>
      <c r="Z55" s="382">
        <v>232.42077561503945</v>
      </c>
      <c r="AA55" s="382">
        <v>246.07150500491409</v>
      </c>
      <c r="AB55" s="382">
        <v>260.53182595406844</v>
      </c>
      <c r="AC55" s="382">
        <v>275.77685756701732</v>
      </c>
      <c r="AD55" s="382">
        <v>291.78048819126184</v>
      </c>
      <c r="AE55" s="382">
        <v>308.51532773473139</v>
      </c>
      <c r="AF55" s="382">
        <v>325.95271971326633</v>
      </c>
      <c r="AG55"/>
    </row>
    <row r="56" spans="1:93" s="378" customFormat="1" x14ac:dyDescent="0.35">
      <c r="A56" s="381" t="s">
        <v>19186</v>
      </c>
      <c r="B56" s="382">
        <v>11.94528971272055</v>
      </c>
      <c r="C56" s="382">
        <v>12.977807086038258</v>
      </c>
      <c r="D56" s="382">
        <v>14.055587663633604</v>
      </c>
      <c r="E56" s="382">
        <v>15.360784379039982</v>
      </c>
      <c r="F56" s="382">
        <v>16.874044331360196</v>
      </c>
      <c r="G56" s="382">
        <v>18.4908150948459</v>
      </c>
      <c r="H56" s="382">
        <v>20.071080787553509</v>
      </c>
      <c r="I56" s="382">
        <v>21.610629596853158</v>
      </c>
      <c r="J56" s="382">
        <v>23.27103597602764</v>
      </c>
      <c r="K56" s="382">
        <v>25.147211687399075</v>
      </c>
      <c r="L56" s="382">
        <v>27.109693824541154</v>
      </c>
      <c r="M56" s="382">
        <v>29.198536374131724</v>
      </c>
      <c r="N56" s="382">
        <v>31.408377986006467</v>
      </c>
      <c r="O56" s="382">
        <v>33.733426042003778</v>
      </c>
      <c r="P56" s="382">
        <v>36.167498255293893</v>
      </c>
      <c r="Q56" s="382">
        <v>38.70409465968816</v>
      </c>
      <c r="R56" s="382">
        <v>41.391201569738051</v>
      </c>
      <c r="S56" s="382">
        <v>44.221689045908768</v>
      </c>
      <c r="T56" s="382">
        <v>47.188401574712913</v>
      </c>
      <c r="U56" s="382">
        <v>50.284273663724719</v>
      </c>
      <c r="V56" s="382">
        <v>53.502422465372909</v>
      </c>
      <c r="W56" s="382">
        <v>56.903248191971208</v>
      </c>
      <c r="X56" s="382">
        <v>60.479974415333039</v>
      </c>
      <c r="Y56" s="382">
        <v>64.225983757984125</v>
      </c>
      <c r="Z56" s="382">
        <v>68.13475743973946</v>
      </c>
      <c r="AA56" s="382">
        <v>72.199800020056855</v>
      </c>
      <c r="AB56" s="382">
        <v>76.498320379463635</v>
      </c>
      <c r="AC56" s="382">
        <v>81.02316393696465</v>
      </c>
      <c r="AD56" s="382">
        <v>85.766913301812025</v>
      </c>
      <c r="AE56" s="382">
        <v>90.72184556660703</v>
      </c>
      <c r="AF56" s="382">
        <v>95.879907810113352</v>
      </c>
      <c r="AG56"/>
    </row>
    <row r="57" spans="1:93" s="378" customFormat="1" x14ac:dyDescent="0.35">
      <c r="A57" s="381" t="s">
        <v>19187</v>
      </c>
      <c r="B57" s="382">
        <v>335.40715643536578</v>
      </c>
      <c r="C57" s="382">
        <v>363.70304404726045</v>
      </c>
      <c r="D57" s="382">
        <v>394.19970968636818</v>
      </c>
      <c r="E57" s="382">
        <v>429.98086736412927</v>
      </c>
      <c r="F57" s="382">
        <v>469.84808945430109</v>
      </c>
      <c r="G57" s="382">
        <v>512.02448528676018</v>
      </c>
      <c r="H57" s="382">
        <v>555.08618501088597</v>
      </c>
      <c r="I57" s="382">
        <v>598.21229445282881</v>
      </c>
      <c r="J57" s="382">
        <v>643.35532660011086</v>
      </c>
      <c r="K57" s="382">
        <v>694.03816123536467</v>
      </c>
      <c r="L57" s="382">
        <v>747.14255891731523</v>
      </c>
      <c r="M57" s="382">
        <v>803.74075526517538</v>
      </c>
      <c r="N57" s="382">
        <v>863.71335304505112</v>
      </c>
      <c r="O57" s="382">
        <v>926.92980860325144</v>
      </c>
      <c r="P57" s="382">
        <v>993.24846583274496</v>
      </c>
      <c r="Q57" s="382">
        <v>1062.5171798233805</v>
      </c>
      <c r="R57" s="382">
        <v>1136.0129987821422</v>
      </c>
      <c r="S57" s="382">
        <v>1213.5613503991181</v>
      </c>
      <c r="T57" s="382">
        <v>1294.9819706675289</v>
      </c>
      <c r="U57" s="382">
        <v>1380.091783410466</v>
      </c>
      <c r="V57" s="382">
        <v>1468.7078393025338</v>
      </c>
      <c r="W57" s="382">
        <v>1562.4127547466665</v>
      </c>
      <c r="X57" s="382">
        <v>1661.0234887405986</v>
      </c>
      <c r="Y57" s="382">
        <v>1764.3612120888724</v>
      </c>
      <c r="Z57" s="382">
        <v>1872.2511588685952</v>
      </c>
      <c r="AA57" s="382">
        <v>1984.5216353119022</v>
      </c>
      <c r="AB57" s="382">
        <v>2103.204746116654</v>
      </c>
      <c r="AC57" s="382">
        <v>2228.1205528210176</v>
      </c>
      <c r="AD57" s="382">
        <v>2359.0850746661104</v>
      </c>
      <c r="AE57" s="382">
        <v>2495.908471955509</v>
      </c>
      <c r="AF57" s="382">
        <v>2638.3936357508906</v>
      </c>
      <c r="AG57"/>
    </row>
    <row r="58" spans="1:93" s="378" customFormat="1" x14ac:dyDescent="0.35">
      <c r="A58" s="381" t="s">
        <v>19188</v>
      </c>
      <c r="B58" s="383">
        <v>0.59855142154422747</v>
      </c>
      <c r="C58" s="383">
        <v>0.65276571077211376</v>
      </c>
      <c r="D58" s="383">
        <v>0.70697999999999994</v>
      </c>
      <c r="E58" s="383">
        <v>0.76119428922788623</v>
      </c>
      <c r="F58" s="383">
        <v>0.81540857845577241</v>
      </c>
      <c r="G58" s="383">
        <v>0.86962286768365882</v>
      </c>
      <c r="H58" s="383">
        <v>0.92886734869557586</v>
      </c>
      <c r="I58" s="383">
        <v>0.98811182970749289</v>
      </c>
      <c r="J58" s="383">
        <v>1.0473563107194097</v>
      </c>
      <c r="K58" s="383">
        <v>1.1066007917313267</v>
      </c>
      <c r="L58" s="383">
        <v>1.1658452727432436</v>
      </c>
      <c r="M58" s="383">
        <v>1.2442333910619605</v>
      </c>
      <c r="N58" s="383">
        <v>1.3226215093806772</v>
      </c>
      <c r="O58" s="383">
        <v>1.401009627699394</v>
      </c>
      <c r="P58" s="383">
        <v>1.4793977460181107</v>
      </c>
      <c r="Q58" s="383">
        <v>1.5577858643368272</v>
      </c>
      <c r="R58" s="383">
        <v>1.6595738336238846</v>
      </c>
      <c r="S58" s="383">
        <v>1.7613618029109419</v>
      </c>
      <c r="T58" s="383">
        <v>1.8631497721979993</v>
      </c>
      <c r="U58" s="383">
        <v>1.9649377414850566</v>
      </c>
      <c r="V58" s="383">
        <v>2.066725710772114</v>
      </c>
      <c r="W58" s="383">
        <v>2.1971920290720242</v>
      </c>
      <c r="X58" s="383">
        <v>2.3276583473719339</v>
      </c>
      <c r="Y58" s="383">
        <v>2.4581246656718441</v>
      </c>
      <c r="Z58" s="383">
        <v>2.5885909839717547</v>
      </c>
      <c r="AA58" s="383">
        <v>2.7190573022716644</v>
      </c>
      <c r="AB58" s="383">
        <v>2.885351598851853</v>
      </c>
      <c r="AC58" s="383">
        <v>3.0516458954320407</v>
      </c>
      <c r="AD58" s="383">
        <v>3.2179401920122293</v>
      </c>
      <c r="AE58" s="383">
        <v>3.3842344885924178</v>
      </c>
      <c r="AF58" s="383">
        <v>3.5505287851726055</v>
      </c>
      <c r="AG58"/>
    </row>
    <row r="59" spans="1:93" s="378" customFormat="1" x14ac:dyDescent="0.35">
      <c r="A59" s="381" t="s">
        <v>19189</v>
      </c>
      <c r="B59" s="384">
        <v>0.40743190201239238</v>
      </c>
      <c r="C59" s="384">
        <v>0.40976634575597232</v>
      </c>
      <c r="D59" s="384">
        <v>0.40946493601563233</v>
      </c>
      <c r="E59" s="384">
        <v>0.40417763602834195</v>
      </c>
      <c r="F59" s="384">
        <v>0.39622666621760771</v>
      </c>
      <c r="G59" s="384">
        <v>0.38776277194348513</v>
      </c>
      <c r="H59" s="384">
        <v>0.38204908834274809</v>
      </c>
      <c r="I59" s="384">
        <v>0.37711747191478812</v>
      </c>
      <c r="J59" s="384">
        <v>0.37168021384605576</v>
      </c>
      <c r="K59" s="384">
        <v>0.36402693208879888</v>
      </c>
      <c r="L59" s="384">
        <v>0.3562569373508952</v>
      </c>
      <c r="M59" s="384">
        <v>0.35343678743408319</v>
      </c>
      <c r="N59" s="384">
        <v>0.34961643243390994</v>
      </c>
      <c r="O59" s="384">
        <v>0.34508029500691645</v>
      </c>
      <c r="P59" s="384">
        <v>0.34005795537444578</v>
      </c>
      <c r="Q59" s="384">
        <v>0.33473235058221101</v>
      </c>
      <c r="R59" s="384">
        <v>0.33353327465157823</v>
      </c>
      <c r="S59" s="384">
        <v>0.33136964834337956</v>
      </c>
      <c r="T59" s="384">
        <v>0.3284807587706472</v>
      </c>
      <c r="U59" s="384">
        <v>0.32506238215901051</v>
      </c>
      <c r="V59" s="384">
        <v>0.3212723269264125</v>
      </c>
      <c r="W59" s="384">
        <v>0.3210688176001264</v>
      </c>
      <c r="X59" s="384">
        <v>0.31994059688757442</v>
      </c>
      <c r="Y59" s="384">
        <v>0.31808434307484618</v>
      </c>
      <c r="Z59" s="384">
        <v>0.31566411640693132</v>
      </c>
      <c r="AA59" s="384">
        <v>0.31281560622573934</v>
      </c>
      <c r="AB59" s="384">
        <v>0.31321537953618184</v>
      </c>
      <c r="AC59" s="384">
        <v>0.31269529213495473</v>
      </c>
      <c r="AD59" s="384">
        <v>0.3114298629774031</v>
      </c>
      <c r="AE59" s="384">
        <v>0.30956915472504359</v>
      </c>
      <c r="AF59" s="384">
        <v>0.30724111797771059</v>
      </c>
      <c r="AG59"/>
    </row>
    <row r="60" spans="1:93" s="378" customFormat="1" x14ac:dyDescent="0.35">
      <c r="A60" s="381" t="s">
        <v>19190</v>
      </c>
      <c r="B60" s="383">
        <v>560.36481472224227</v>
      </c>
      <c r="C60" s="383">
        <v>557.17240971046101</v>
      </c>
      <c r="D60" s="383">
        <v>557.58254786043199</v>
      </c>
      <c r="E60" s="383">
        <v>564.87663327095936</v>
      </c>
      <c r="F60" s="383">
        <v>576.21185485208332</v>
      </c>
      <c r="G60" s="383">
        <v>588.7891226349609</v>
      </c>
      <c r="H60" s="383">
        <v>597.59467892848522</v>
      </c>
      <c r="I60" s="383">
        <v>605.40950575393413</v>
      </c>
      <c r="J60" s="383">
        <v>614.26595707262413</v>
      </c>
      <c r="K60" s="383">
        <v>627.18025002450133</v>
      </c>
      <c r="L60" s="383">
        <v>640.85910573646072</v>
      </c>
      <c r="M60" s="383">
        <v>645.97266159138996</v>
      </c>
      <c r="N60" s="383">
        <v>653.03138268898135</v>
      </c>
      <c r="O60" s="383">
        <v>661.61558798519343</v>
      </c>
      <c r="P60" s="383">
        <v>671.38703469444499</v>
      </c>
      <c r="Q60" s="383">
        <v>682.06882868057733</v>
      </c>
      <c r="R60" s="383">
        <v>684.5209148070968</v>
      </c>
      <c r="S60" s="383">
        <v>688.99038709338822</v>
      </c>
      <c r="T60" s="383">
        <v>695.0498505226501</v>
      </c>
      <c r="U60" s="383">
        <v>702.35903879958198</v>
      </c>
      <c r="V60" s="383">
        <v>710.64478060508327</v>
      </c>
      <c r="W60" s="383">
        <v>711.09522248109818</v>
      </c>
      <c r="X60" s="383">
        <v>713.6027890931648</v>
      </c>
      <c r="Y60" s="383">
        <v>717.76718110700244</v>
      </c>
      <c r="Z60" s="383">
        <v>723.27037004352951</v>
      </c>
      <c r="AA60" s="383">
        <v>729.85649609293375</v>
      </c>
      <c r="AB60" s="383">
        <v>728.92494174837032</v>
      </c>
      <c r="AC60" s="383">
        <v>730.13731906321607</v>
      </c>
      <c r="AD60" s="383">
        <v>733.10407711180517</v>
      </c>
      <c r="AE60" s="383">
        <v>737.51050063721073</v>
      </c>
      <c r="AF60" s="383">
        <v>743.09878764231098</v>
      </c>
      <c r="AG60"/>
    </row>
    <row r="61" spans="1:93" s="378" customFormat="1" x14ac:dyDescent="0.35">
      <c r="A61" s="376" t="s">
        <v>19191</v>
      </c>
    </row>
    <row r="62" spans="1:93" s="378" customFormat="1" x14ac:dyDescent="0.35">
      <c r="A62" s="379" t="s">
        <v>19183</v>
      </c>
      <c r="B62" s="380">
        <v>2010</v>
      </c>
      <c r="C62" s="380">
        <v>2011</v>
      </c>
      <c r="D62" s="380">
        <v>2012</v>
      </c>
      <c r="E62" s="380">
        <v>2013</v>
      </c>
      <c r="F62" s="380">
        <v>2014</v>
      </c>
      <c r="G62" s="380">
        <v>2015</v>
      </c>
      <c r="H62" s="380">
        <v>2016</v>
      </c>
      <c r="I62" s="380">
        <v>2017</v>
      </c>
      <c r="J62" s="380">
        <v>2018</v>
      </c>
      <c r="K62" s="380">
        <v>2019</v>
      </c>
      <c r="L62" s="380">
        <v>2020</v>
      </c>
      <c r="M62" s="380">
        <v>2021</v>
      </c>
      <c r="N62" s="380">
        <v>2022</v>
      </c>
      <c r="O62" s="380">
        <v>2023</v>
      </c>
      <c r="P62" s="380">
        <v>2024</v>
      </c>
      <c r="Q62" s="380">
        <v>2025</v>
      </c>
      <c r="R62" s="380">
        <v>2026</v>
      </c>
      <c r="S62" s="380">
        <v>2027</v>
      </c>
      <c r="T62" s="380">
        <v>2028</v>
      </c>
      <c r="U62" s="380">
        <v>2029</v>
      </c>
      <c r="V62" s="380">
        <v>2030</v>
      </c>
      <c r="W62" s="380">
        <v>2031</v>
      </c>
      <c r="X62" s="380">
        <v>2032</v>
      </c>
      <c r="Y62" s="380">
        <v>2033</v>
      </c>
      <c r="Z62" s="380">
        <v>2034</v>
      </c>
      <c r="AA62" s="380">
        <v>2035</v>
      </c>
      <c r="AB62" s="380">
        <v>2036</v>
      </c>
      <c r="AC62" s="380">
        <v>2037</v>
      </c>
      <c r="AD62" s="380">
        <v>2038</v>
      </c>
      <c r="AE62" s="380">
        <v>2039</v>
      </c>
      <c r="AF62" s="380">
        <v>2040</v>
      </c>
    </row>
    <row r="63" spans="1:93" s="378" customFormat="1" x14ac:dyDescent="0.35">
      <c r="A63" s="381" t="s">
        <v>19184</v>
      </c>
      <c r="B63" s="385">
        <v>1.6687137196891706E-2</v>
      </c>
      <c r="C63" s="383">
        <v>1.798305937222407E-2</v>
      </c>
      <c r="D63" s="383">
        <v>1.9359691301264706E-2</v>
      </c>
      <c r="E63" s="383">
        <v>2.0990681396656205E-2</v>
      </c>
      <c r="F63" s="383">
        <v>2.28271548293567E-2</v>
      </c>
      <c r="G63" s="383">
        <v>2.4770841876178392E-2</v>
      </c>
      <c r="H63" s="383">
        <v>2.676398563872006E-2</v>
      </c>
      <c r="I63" s="383">
        <v>2.87400179307951E-2</v>
      </c>
      <c r="J63" s="383">
        <v>3.0823653074249432E-2</v>
      </c>
      <c r="K63" s="383">
        <v>3.3147771194251323E-2</v>
      </c>
      <c r="L63" s="383">
        <v>3.3496582371149594E-2</v>
      </c>
      <c r="M63" s="383">
        <v>3.3875591520033381E-2</v>
      </c>
      <c r="N63" s="383">
        <v>3.4281592143342761E-2</v>
      </c>
      <c r="O63" s="383">
        <v>3.4711331606652629E-2</v>
      </c>
      <c r="P63" s="383">
        <v>3.5161580882201546E-2</v>
      </c>
      <c r="Q63" s="383">
        <v>3.5629239111648815E-2</v>
      </c>
      <c r="R63" s="383">
        <v>3.6136032097496266E-2</v>
      </c>
      <c r="S63" s="383">
        <v>3.6679405452396383E-2</v>
      </c>
      <c r="T63" s="383">
        <v>3.7257466029607111E-2</v>
      </c>
      <c r="U63" s="383">
        <v>3.7869211405188251E-2</v>
      </c>
      <c r="V63" s="383">
        <v>3.8514748400366207E-2</v>
      </c>
      <c r="W63" s="383">
        <v>3.9225319447909641E-2</v>
      </c>
      <c r="X63" s="383">
        <v>4.000349040592098E-2</v>
      </c>
      <c r="Y63" s="383">
        <v>4.0853167678331581E-2</v>
      </c>
      <c r="Z63" s="383">
        <v>4.1779442679275879E-2</v>
      </c>
      <c r="AA63" s="383">
        <v>4.2788298172115088E-2</v>
      </c>
      <c r="AB63" s="383">
        <v>4.3923249898670629E-2</v>
      </c>
      <c r="AC63" s="383">
        <v>4.5190491901806296E-2</v>
      </c>
      <c r="AD63" s="383">
        <v>4.6595611447068884E-2</v>
      </c>
      <c r="AE63" s="383">
        <v>4.8143056500051802E-2</v>
      </c>
      <c r="AF63" s="383">
        <v>4.9835686220765764E-2</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row>
    <row r="64" spans="1:93" s="378" customFormat="1" x14ac:dyDescent="0.35">
      <c r="A64" s="381" t="s">
        <v>19185</v>
      </c>
      <c r="B64" s="386">
        <v>4.9102776215648423E-3</v>
      </c>
      <c r="C64" s="387">
        <v>5.2819362024066506E-3</v>
      </c>
      <c r="D64" s="387">
        <v>5.71848938171126E-3</v>
      </c>
      <c r="E64" s="387">
        <v>6.2026047403655176E-3</v>
      </c>
      <c r="F64" s="387">
        <v>6.6989493263230867E-3</v>
      </c>
      <c r="G64" s="387">
        <v>7.2128166557193932E-3</v>
      </c>
      <c r="H64" s="387">
        <v>7.7171489712059924E-3</v>
      </c>
      <c r="I64" s="387">
        <v>8.2498245062936487E-3</v>
      </c>
      <c r="J64" s="387">
        <v>8.7666131225088168E-3</v>
      </c>
      <c r="K64" s="387">
        <v>9.3733299813916898E-3</v>
      </c>
      <c r="L64" s="387">
        <v>9.3691879834388089E-3</v>
      </c>
      <c r="M64" s="387">
        <v>9.3684614306711444E-3</v>
      </c>
      <c r="N64" s="387">
        <v>9.3704095714689396E-3</v>
      </c>
      <c r="O64" s="387">
        <v>9.3743656291976219E-3</v>
      </c>
      <c r="P64" s="387">
        <v>9.3797818815560229E-3</v>
      </c>
      <c r="Q64" s="387">
        <v>9.3862853603929822E-3</v>
      </c>
      <c r="R64" s="387">
        <v>9.3996887650959812E-3</v>
      </c>
      <c r="S64" s="387">
        <v>9.4201052276158062E-3</v>
      </c>
      <c r="T64" s="387">
        <v>9.4480049770030178E-3</v>
      </c>
      <c r="U64" s="387">
        <v>9.4842563960379489E-3</v>
      </c>
      <c r="V64" s="387">
        <v>9.530140215900814E-3</v>
      </c>
      <c r="W64" s="387">
        <v>9.5945594799300826E-3</v>
      </c>
      <c r="X64" s="387">
        <v>9.6794549515164738E-3</v>
      </c>
      <c r="Y64" s="387">
        <v>9.7869915566243526E-3</v>
      </c>
      <c r="Z64" s="387">
        <v>9.9194237137601952E-3</v>
      </c>
      <c r="AA64" s="387">
        <v>1.0078938236798802E-2</v>
      </c>
      <c r="AB64" s="387">
        <v>1.0276466677580002E-2</v>
      </c>
      <c r="AC64" s="387">
        <v>1.0513506625367682E-2</v>
      </c>
      <c r="AD64" s="387">
        <v>1.0791036035591247E-2</v>
      </c>
      <c r="AE64" s="387">
        <v>1.1109428813830693E-2</v>
      </c>
      <c r="AF64" s="387">
        <v>1.1468421302407952E-2</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row>
    <row r="65" spans="1:93" s="378" customFormat="1" x14ac:dyDescent="0.35">
      <c r="A65" s="381" t="s">
        <v>19186</v>
      </c>
      <c r="B65" s="387">
        <v>8.4410338048077505E-4</v>
      </c>
      <c r="C65" s="387">
        <v>9.1129918016481077E-4</v>
      </c>
      <c r="D65" s="387">
        <v>9.8125770155316726E-4</v>
      </c>
      <c r="E65" s="387">
        <v>1.0661966758379428E-3</v>
      </c>
      <c r="F65" s="387">
        <v>1.1647352550420269E-3</v>
      </c>
      <c r="G65" s="387">
        <v>1.2698278896107534E-3</v>
      </c>
      <c r="H65" s="387">
        <v>1.3721369658734185E-3</v>
      </c>
      <c r="I65" s="387">
        <v>1.4714109924194709E-3</v>
      </c>
      <c r="J65" s="387">
        <v>1.5783636701247989E-3</v>
      </c>
      <c r="K65" s="387">
        <v>1.6992267297811447E-3</v>
      </c>
      <c r="L65" s="387">
        <v>1.7060834397159181E-3</v>
      </c>
      <c r="M65" s="387">
        <v>1.7138569020608725E-3</v>
      </c>
      <c r="N65" s="387">
        <v>1.72238000589796E-3</v>
      </c>
      <c r="O65" s="387">
        <v>1.7314946633548297E-3</v>
      </c>
      <c r="P65" s="387">
        <v>1.7410600293280766E-3</v>
      </c>
      <c r="Q65" s="387">
        <v>1.7509629298233002E-3</v>
      </c>
      <c r="R65" s="387">
        <v>1.762319900080505E-3</v>
      </c>
      <c r="S65" s="387">
        <v>1.7750994682423965E-3</v>
      </c>
      <c r="T65" s="387">
        <v>1.789334440449236E-3</v>
      </c>
      <c r="U65" s="387">
        <v>1.8051315245176558E-3</v>
      </c>
      <c r="V65" s="387">
        <v>1.8226763799057901E-3</v>
      </c>
      <c r="W65" s="387">
        <v>1.8436788680597205E-3</v>
      </c>
      <c r="X65" s="387">
        <v>1.8684585797803098E-3</v>
      </c>
      <c r="Y65" s="387">
        <v>1.897385757951349E-3</v>
      </c>
      <c r="Z65" s="387">
        <v>1.9308572517067355E-3</v>
      </c>
      <c r="AA65" s="387">
        <v>1.9692673597390027E-3</v>
      </c>
      <c r="AB65" s="387">
        <v>2.0147722643557376E-3</v>
      </c>
      <c r="AC65" s="387">
        <v>2.0676539591981775E-3</v>
      </c>
      <c r="AD65" s="387">
        <v>2.1281034522058397E-3</v>
      </c>
      <c r="AE65" s="387">
        <v>2.1962030169008408E-3</v>
      </c>
      <c r="AF65" s="387">
        <v>2.2719180361722223E-3</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row>
    <row r="66" spans="1:93" s="378" customFormat="1" x14ac:dyDescent="0.35">
      <c r="A66" s="381" t="s">
        <v>19187</v>
      </c>
      <c r="B66" s="386">
        <v>2.2441518198937322E-2</v>
      </c>
      <c r="C66" s="387">
        <v>2.4176294754795533E-2</v>
      </c>
      <c r="D66" s="387">
        <v>2.6059438384529135E-2</v>
      </c>
      <c r="E66" s="387">
        <v>2.8259482812859667E-2</v>
      </c>
      <c r="F66" s="387">
        <v>3.0690839410721812E-2</v>
      </c>
      <c r="G66" s="387">
        <v>3.3253486421508542E-2</v>
      </c>
      <c r="H66" s="387">
        <v>3.585327157579947E-2</v>
      </c>
      <c r="I66" s="387">
        <v>3.8461253429508221E-2</v>
      </c>
      <c r="J66" s="387">
        <v>4.116862986688305E-2</v>
      </c>
      <c r="K66" s="387">
        <v>4.4220327905424156E-2</v>
      </c>
      <c r="L66" s="387">
        <v>4.4571853794304325E-2</v>
      </c>
      <c r="M66" s="387">
        <v>4.4957909852765397E-2</v>
      </c>
      <c r="N66" s="387">
        <v>4.5374381720709657E-2</v>
      </c>
      <c r="O66" s="387">
        <v>4.5817191899205079E-2</v>
      </c>
      <c r="P66" s="387">
        <v>4.6282422793085649E-2</v>
      </c>
      <c r="Q66" s="387">
        <v>4.6766487401865099E-2</v>
      </c>
      <c r="R66" s="387">
        <v>4.7298040762672758E-2</v>
      </c>
      <c r="S66" s="387">
        <v>4.7874610148254587E-2</v>
      </c>
      <c r="T66" s="387">
        <v>4.8494805447059364E-2</v>
      </c>
      <c r="U66" s="387">
        <v>4.9158599325743853E-2</v>
      </c>
      <c r="V66" s="387">
        <v>4.9867564996172807E-2</v>
      </c>
      <c r="W66" s="387">
        <v>5.0663557795899448E-2</v>
      </c>
      <c r="X66" s="387">
        <v>5.1551403937217764E-2</v>
      </c>
      <c r="Y66" s="387">
        <v>5.2537544992907283E-2</v>
      </c>
      <c r="Z66" s="387">
        <v>5.3629723644742805E-2</v>
      </c>
      <c r="AA66" s="387">
        <v>5.4836503768652886E-2</v>
      </c>
      <c r="AB66" s="387">
        <v>5.6214488840606369E-2</v>
      </c>
      <c r="AC66" s="387">
        <v>5.7771652486372151E-2</v>
      </c>
      <c r="AD66" s="387">
        <v>5.9514750934865975E-2</v>
      </c>
      <c r="AE66" s="387">
        <v>6.144868833078334E-2</v>
      </c>
      <c r="AF66" s="387">
        <v>6.3576025559345939E-2</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row>
    <row r="67" spans="1:93" s="378" customFormat="1" x14ac:dyDescent="0.35">
      <c r="A67" s="381" t="s">
        <v>19192</v>
      </c>
      <c r="B67" s="388">
        <v>3.7493049704968577E-2</v>
      </c>
      <c r="C67" s="388">
        <v>3.7036710654116588E-2</v>
      </c>
      <c r="D67" s="388">
        <v>3.6860220069208659E-2</v>
      </c>
      <c r="E67" s="388">
        <v>3.712519026058976E-2</v>
      </c>
      <c r="F67" s="388">
        <v>3.7638602562710809E-2</v>
      </c>
      <c r="G67" s="388">
        <v>3.8238974223485003E-2</v>
      </c>
      <c r="H67" s="388">
        <v>3.8598914717100162E-2</v>
      </c>
      <c r="I67" s="388">
        <v>3.8923988432456848E-2</v>
      </c>
      <c r="J67" s="388">
        <v>3.9307186528150177E-2</v>
      </c>
      <c r="K67" s="388">
        <v>3.9960506296258351E-2</v>
      </c>
      <c r="L67" s="388">
        <v>3.8231362974459199E-2</v>
      </c>
      <c r="M67" s="388">
        <v>3.61330198785242E-2</v>
      </c>
      <c r="N67" s="388">
        <v>3.4306399373435555E-2</v>
      </c>
      <c r="O67" s="388">
        <v>3.2702981473754576E-2</v>
      </c>
      <c r="P67" s="388">
        <v>3.1284637899211092E-2</v>
      </c>
      <c r="Q67" s="388">
        <v>3.002112708332624E-2</v>
      </c>
      <c r="R67" s="388">
        <v>2.8500112380894581E-2</v>
      </c>
      <c r="S67" s="388">
        <v>2.7180452118998989E-2</v>
      </c>
      <c r="T67" s="388">
        <v>2.6028398881668521E-2</v>
      </c>
      <c r="U67" s="388">
        <v>2.5017891553444777E-2</v>
      </c>
      <c r="V67" s="388">
        <v>2.412877758100887E-2</v>
      </c>
      <c r="W67" s="388">
        <v>2.3058320404201089E-2</v>
      </c>
      <c r="X67" s="388">
        <v>2.2147324153229959E-2</v>
      </c>
      <c r="Y67" s="388">
        <v>2.1373018922353128E-2</v>
      </c>
      <c r="Z67" s="388">
        <v>2.0717727897845442E-2</v>
      </c>
      <c r="AA67" s="388">
        <v>2.016746896905746E-2</v>
      </c>
      <c r="AB67" s="388">
        <v>1.948271706747122E-2</v>
      </c>
      <c r="AC67" s="388">
        <v>1.8931309354355171E-2</v>
      </c>
      <c r="AD67" s="388">
        <v>1.8494672798020667E-2</v>
      </c>
      <c r="AE67" s="388">
        <v>1.8157337660234436E-2</v>
      </c>
      <c r="AF67" s="388">
        <v>1.7906072420774712E-2</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row>
    <row r="69" spans="1:93" x14ac:dyDescent="0.35">
      <c r="A69" s="392" t="s">
        <v>19197</v>
      </c>
    </row>
    <row r="70" spans="1:93" s="378" customFormat="1" x14ac:dyDescent="0.35">
      <c r="A70" s="376" t="s">
        <v>19182</v>
      </c>
      <c r="B70" s="377"/>
      <c r="C70" s="377"/>
    </row>
    <row r="71" spans="1:93" s="378" customFormat="1" x14ac:dyDescent="0.35">
      <c r="A71" s="379" t="s">
        <v>19183</v>
      </c>
      <c r="B71" s="380">
        <v>2010</v>
      </c>
      <c r="C71" s="380">
        <v>2011</v>
      </c>
      <c r="D71" s="380">
        <v>2012</v>
      </c>
      <c r="E71" s="380">
        <v>2013</v>
      </c>
      <c r="F71" s="380">
        <v>2014</v>
      </c>
      <c r="G71" s="380">
        <v>2015</v>
      </c>
      <c r="H71" s="380">
        <v>2016</v>
      </c>
      <c r="I71" s="380">
        <v>2017</v>
      </c>
      <c r="J71" s="380">
        <v>2018</v>
      </c>
      <c r="K71" s="380">
        <v>2019</v>
      </c>
      <c r="L71" s="380">
        <v>2020</v>
      </c>
      <c r="M71" s="380">
        <v>2021</v>
      </c>
      <c r="N71" s="380">
        <v>2022</v>
      </c>
      <c r="O71" s="380">
        <v>2023</v>
      </c>
      <c r="P71" s="380">
        <v>2024</v>
      </c>
      <c r="Q71" s="380">
        <v>2025</v>
      </c>
      <c r="R71" s="380">
        <v>2026</v>
      </c>
      <c r="S71" s="380">
        <v>2027</v>
      </c>
      <c r="T71" s="380">
        <v>2028</v>
      </c>
      <c r="U71" s="380">
        <v>2029</v>
      </c>
      <c r="V71" s="380">
        <v>2030</v>
      </c>
      <c r="W71" s="380">
        <v>2031</v>
      </c>
      <c r="X71" s="380">
        <v>2032</v>
      </c>
      <c r="Y71" s="380">
        <v>2033</v>
      </c>
      <c r="Z71" s="380">
        <v>2034</v>
      </c>
      <c r="AA71" s="380">
        <v>2035</v>
      </c>
      <c r="AB71" s="380">
        <v>2036</v>
      </c>
      <c r="AC71" s="380">
        <v>2037</v>
      </c>
      <c r="AD71" s="380">
        <v>2038</v>
      </c>
      <c r="AE71" s="380">
        <v>2039</v>
      </c>
      <c r="AF71" s="380">
        <v>2040</v>
      </c>
    </row>
    <row r="72" spans="1:93" s="378" customFormat="1" x14ac:dyDescent="0.35">
      <c r="A72" s="381" t="s">
        <v>19184</v>
      </c>
      <c r="B72" s="382">
        <v>833.81154794318763</v>
      </c>
      <c r="C72" s="382">
        <v>892.61186552341314</v>
      </c>
      <c r="D72" s="382">
        <v>934.37730948872968</v>
      </c>
      <c r="E72" s="382">
        <v>1000.0487133538142</v>
      </c>
      <c r="F72" s="382">
        <v>1051.7110466705781</v>
      </c>
      <c r="G72" s="382">
        <v>1120.9582845436969</v>
      </c>
      <c r="H72" s="382">
        <v>1176.1191328935586</v>
      </c>
      <c r="I72" s="382">
        <v>1234.4092531752569</v>
      </c>
      <c r="J72" s="382">
        <v>1293.8183651193742</v>
      </c>
      <c r="K72" s="382">
        <v>1364.3530195016453</v>
      </c>
      <c r="L72" s="382">
        <v>1438.4233282454441</v>
      </c>
      <c r="M72" s="382">
        <v>1517.7912941684185</v>
      </c>
      <c r="N72" s="382">
        <v>1602.3159573467274</v>
      </c>
      <c r="O72" s="382">
        <v>1691.8512909236322</v>
      </c>
      <c r="P72" s="382">
        <v>1786.2469216312422</v>
      </c>
      <c r="Q72" s="382">
        <v>1885.3491547438753</v>
      </c>
      <c r="R72" s="382">
        <v>1991.3140088086466</v>
      </c>
      <c r="S72" s="382">
        <v>2103.9758798651219</v>
      </c>
      <c r="T72" s="382">
        <v>2223.1676991627146</v>
      </c>
      <c r="U72" s="382">
        <v>2348.7211583068206</v>
      </c>
      <c r="V72" s="382">
        <v>2480.4659872314769</v>
      </c>
      <c r="W72" s="382">
        <v>2621.0613433154817</v>
      </c>
      <c r="X72" s="382">
        <v>2770.3151697382614</v>
      </c>
      <c r="Y72" s="382">
        <v>2928.022706768425</v>
      </c>
      <c r="Z72" s="382">
        <v>3093.9623351502187</v>
      </c>
      <c r="AA72" s="382">
        <v>3267.891948553483</v>
      </c>
      <c r="AB72" s="382">
        <v>3453.0860449563243</v>
      </c>
      <c r="AC72" s="382">
        <v>3649.241551567533</v>
      </c>
      <c r="AD72" s="382">
        <v>3856.0291545918531</v>
      </c>
      <c r="AE72" s="382">
        <v>4073.0948457342092</v>
      </c>
      <c r="AF72" s="382">
        <v>4300.0624741840311</v>
      </c>
      <c r="AG72"/>
    </row>
    <row r="73" spans="1:93" s="378" customFormat="1" x14ac:dyDescent="0.35">
      <c r="A73" s="381" t="s">
        <v>19185</v>
      </c>
      <c r="B73" s="382">
        <v>294.48389948833687</v>
      </c>
      <c r="C73" s="382">
        <v>314.01391183257704</v>
      </c>
      <c r="D73" s="382">
        <v>320.41215560054013</v>
      </c>
      <c r="E73" s="382">
        <v>336.70881919405423</v>
      </c>
      <c r="F73" s="382">
        <v>347.4547987530953</v>
      </c>
      <c r="G73" s="382">
        <v>358.22382344920925</v>
      </c>
      <c r="H73" s="382">
        <v>370.08275035732834</v>
      </c>
      <c r="I73" s="382">
        <v>383.79235774489979</v>
      </c>
      <c r="J73" s="382">
        <v>397.83044587147469</v>
      </c>
      <c r="K73" s="382">
        <v>412.6651145902145</v>
      </c>
      <c r="L73" s="382">
        <v>428.32450154391046</v>
      </c>
      <c r="M73" s="382">
        <v>445.30880408833804</v>
      </c>
      <c r="N73" s="382">
        <v>463.59889930934276</v>
      </c>
      <c r="O73" s="382">
        <v>483.17879114784591</v>
      </c>
      <c r="P73" s="382">
        <v>504.03557147196358</v>
      </c>
      <c r="Q73" s="382">
        <v>526.1589937744202</v>
      </c>
      <c r="R73" s="382">
        <v>550.17579984477413</v>
      </c>
      <c r="S73" s="382">
        <v>576.07404979103251</v>
      </c>
      <c r="T73" s="382">
        <v>603.83936035213026</v>
      </c>
      <c r="U73" s="382">
        <v>633.45247031018039</v>
      </c>
      <c r="V73" s="382">
        <v>664.88673970519187</v>
      </c>
      <c r="W73" s="382">
        <v>698.88447848079625</v>
      </c>
      <c r="X73" s="382">
        <v>735.39371795900945</v>
      </c>
      <c r="Y73" s="382">
        <v>774.3496558572981</v>
      </c>
      <c r="Z73" s="382">
        <v>815.67471753200073</v>
      </c>
      <c r="AA73" s="382">
        <v>859.27946776639908</v>
      </c>
      <c r="AB73" s="382">
        <v>906.03680590650731</v>
      </c>
      <c r="AC73" s="382">
        <v>955.83294482660051</v>
      </c>
      <c r="AD73" s="382">
        <v>1008.5466471341158</v>
      </c>
      <c r="AE73" s="382">
        <v>1064.051016132551</v>
      </c>
      <c r="AF73" s="382">
        <v>1122.2150624368437</v>
      </c>
      <c r="AG73"/>
    </row>
    <row r="74" spans="1:93" s="378" customFormat="1" x14ac:dyDescent="0.35">
      <c r="A74" s="381" t="s">
        <v>19186</v>
      </c>
      <c r="B74" s="382">
        <v>16.64418850345297</v>
      </c>
      <c r="C74" s="382">
        <v>18.714920599070258</v>
      </c>
      <c r="D74" s="382">
        <v>20.804779690422592</v>
      </c>
      <c r="E74" s="382">
        <v>22.660707813010532</v>
      </c>
      <c r="F74" s="382">
        <v>25.017004571554395</v>
      </c>
      <c r="G74" s="382">
        <v>28.484407637702205</v>
      </c>
      <c r="H74" s="382">
        <v>30.96842090813454</v>
      </c>
      <c r="I74" s="382">
        <v>33.49592945333621</v>
      </c>
      <c r="J74" s="382">
        <v>36.065062148456832</v>
      </c>
      <c r="K74" s="382">
        <v>39.251773721831839</v>
      </c>
      <c r="L74" s="382">
        <v>42.583360190836714</v>
      </c>
      <c r="M74" s="382">
        <v>46.124978903424442</v>
      </c>
      <c r="N74" s="382">
        <v>49.867133907747984</v>
      </c>
      <c r="O74" s="382">
        <v>53.799458275154478</v>
      </c>
      <c r="P74" s="382">
        <v>57.91079149560521</v>
      </c>
      <c r="Q74" s="382">
        <v>62.189325417304111</v>
      </c>
      <c r="R74" s="382">
        <v>66.712547894329106</v>
      </c>
      <c r="S74" s="382">
        <v>71.467528793269878</v>
      </c>
      <c r="T74" s="382">
        <v>76.441364276634673</v>
      </c>
      <c r="U74" s="382">
        <v>81.621445532915601</v>
      </c>
      <c r="V74" s="382">
        <v>86.995676697116352</v>
      </c>
      <c r="W74" s="382">
        <v>92.662581092387626</v>
      </c>
      <c r="X74" s="382">
        <v>98.610756891912558</v>
      </c>
      <c r="Y74" s="382">
        <v>104.8293078090137</v>
      </c>
      <c r="Z74" s="382">
        <v>111.30770060957371</v>
      </c>
      <c r="AA74" s="382">
        <v>118.03558653598806</v>
      </c>
      <c r="AB74" s="382">
        <v>125.14000833734906</v>
      </c>
      <c r="AC74" s="382">
        <v>132.60967249246551</v>
      </c>
      <c r="AD74" s="382">
        <v>140.43286773837917</v>
      </c>
      <c r="AE74" s="382">
        <v>148.59737689721777</v>
      </c>
      <c r="AF74" s="382">
        <v>157.09042909848208</v>
      </c>
      <c r="AG74"/>
    </row>
    <row r="75" spans="1:93" s="378" customFormat="1" x14ac:dyDescent="0.35">
      <c r="A75" s="381" t="s">
        <v>19187</v>
      </c>
      <c r="B75" s="382">
        <v>1144.9396359349776</v>
      </c>
      <c r="C75" s="382">
        <v>1225.3406979550603</v>
      </c>
      <c r="D75" s="382">
        <v>1275.5942447796924</v>
      </c>
      <c r="E75" s="382">
        <v>1359.4182403608788</v>
      </c>
      <c r="F75" s="382">
        <v>1424.1828499952278</v>
      </c>
      <c r="G75" s="382">
        <v>1507.6665156306083</v>
      </c>
      <c r="H75" s="382">
        <v>1577.1703041590215</v>
      </c>
      <c r="I75" s="382">
        <v>1651.697540373493</v>
      </c>
      <c r="J75" s="382">
        <v>1727.7138731393056</v>
      </c>
      <c r="K75" s="382">
        <v>1816.2699078136916</v>
      </c>
      <c r="L75" s="382">
        <v>1909.3311899801911</v>
      </c>
      <c r="M75" s="382">
        <v>2009.2250771601809</v>
      </c>
      <c r="N75" s="382">
        <v>2115.781990563818</v>
      </c>
      <c r="O75" s="382">
        <v>2228.8295403466327</v>
      </c>
      <c r="P75" s="382">
        <v>2348.1932845988113</v>
      </c>
      <c r="Q75" s="382">
        <v>2473.6974739355996</v>
      </c>
      <c r="R75" s="382">
        <v>2608.2023565477498</v>
      </c>
      <c r="S75" s="382">
        <v>2751.5174584494243</v>
      </c>
      <c r="T75" s="382">
        <v>2903.4484237914799</v>
      </c>
      <c r="U75" s="382">
        <v>3063.7950741499162</v>
      </c>
      <c r="V75" s="382">
        <v>3232.348403633785</v>
      </c>
      <c r="W75" s="382">
        <v>3412.6084028886653</v>
      </c>
      <c r="X75" s="382">
        <v>3604.3196445891831</v>
      </c>
      <c r="Y75" s="382">
        <v>3807.201670434737</v>
      </c>
      <c r="Z75" s="382">
        <v>4020.9447532917929</v>
      </c>
      <c r="AA75" s="382">
        <v>4245.2070028558701</v>
      </c>
      <c r="AB75" s="382">
        <v>4484.2628592001811</v>
      </c>
      <c r="AC75" s="382">
        <v>4737.6841688865989</v>
      </c>
      <c r="AD75" s="382">
        <v>5005.0086694643478</v>
      </c>
      <c r="AE75" s="382">
        <v>5285.7432387639783</v>
      </c>
      <c r="AF75" s="382">
        <v>5579.367965719357</v>
      </c>
      <c r="AG75"/>
    </row>
    <row r="76" spans="1:93" s="378" customFormat="1" x14ac:dyDescent="0.35">
      <c r="A76" s="381" t="s">
        <v>19188</v>
      </c>
      <c r="B76" s="383">
        <v>1.5944184625069542</v>
      </c>
      <c r="C76" s="383">
        <v>1.738834231253477</v>
      </c>
      <c r="D76" s="383">
        <v>1.8832499999999999</v>
      </c>
      <c r="E76" s="383">
        <v>2.0276657687465227</v>
      </c>
      <c r="F76" s="383">
        <v>2.1720815374930456</v>
      </c>
      <c r="G76" s="383">
        <v>2.3164973062395688</v>
      </c>
      <c r="H76" s="383">
        <v>2.4743124762099966</v>
      </c>
      <c r="I76" s="383">
        <v>2.6321276461804239</v>
      </c>
      <c r="J76" s="383">
        <v>2.7899428161508508</v>
      </c>
      <c r="K76" s="383">
        <v>2.9477579861212782</v>
      </c>
      <c r="L76" s="383">
        <v>3.105573156091705</v>
      </c>
      <c r="M76" s="383">
        <v>3.314383057112559</v>
      </c>
      <c r="N76" s="383">
        <v>3.5231929581334129</v>
      </c>
      <c r="O76" s="383">
        <v>3.7320028591542669</v>
      </c>
      <c r="P76" s="383">
        <v>3.9408127601751208</v>
      </c>
      <c r="Q76" s="383">
        <v>4.1496226611959743</v>
      </c>
      <c r="R76" s="383">
        <v>4.4207649752074749</v>
      </c>
      <c r="S76" s="383">
        <v>4.6919072892189755</v>
      </c>
      <c r="T76" s="383">
        <v>4.9630496032304761</v>
      </c>
      <c r="U76" s="383">
        <v>5.2341919172419766</v>
      </c>
      <c r="V76" s="383">
        <v>5.5053342312534781</v>
      </c>
      <c r="W76" s="383">
        <v>5.8528697965287408</v>
      </c>
      <c r="X76" s="383">
        <v>6.2004053618040036</v>
      </c>
      <c r="Y76" s="383">
        <v>6.5479409270792672</v>
      </c>
      <c r="Z76" s="383">
        <v>6.8954764923545309</v>
      </c>
      <c r="AA76" s="383">
        <v>7.2430120576297945</v>
      </c>
      <c r="AB76" s="383">
        <v>7.6859860229960555</v>
      </c>
      <c r="AC76" s="383">
        <v>8.1289599883623165</v>
      </c>
      <c r="AD76" s="383">
        <v>8.5719339537285784</v>
      </c>
      <c r="AE76" s="383">
        <v>9.0149079190948402</v>
      </c>
      <c r="AF76" s="383">
        <v>9.4578818844611003</v>
      </c>
      <c r="AG76"/>
    </row>
    <row r="77" spans="1:93" s="378" customFormat="1" x14ac:dyDescent="0.35">
      <c r="A77" s="381" t="s">
        <v>19189</v>
      </c>
      <c r="B77" s="384">
        <v>0.31794032506102532</v>
      </c>
      <c r="C77" s="384">
        <v>0.32398672253934879</v>
      </c>
      <c r="D77" s="384">
        <v>0.33707094178597269</v>
      </c>
      <c r="E77" s="384">
        <v>0.34054081104714534</v>
      </c>
      <c r="F77" s="384">
        <v>0.34820600938043728</v>
      </c>
      <c r="G77" s="384">
        <v>0.35079419622435659</v>
      </c>
      <c r="H77" s="384">
        <v>0.3581804214542828</v>
      </c>
      <c r="I77" s="384">
        <v>0.36383318996576719</v>
      </c>
      <c r="J77" s="384">
        <v>0.36867982343577677</v>
      </c>
      <c r="K77" s="384">
        <v>0.37054190212868859</v>
      </c>
      <c r="L77" s="384">
        <v>0.37135252954809844</v>
      </c>
      <c r="M77" s="384">
        <v>0.37661706950099677</v>
      </c>
      <c r="N77" s="384">
        <v>0.38018187010722443</v>
      </c>
      <c r="O77" s="384">
        <v>0.38228829610854004</v>
      </c>
      <c r="P77" s="384">
        <v>0.38315795662151808</v>
      </c>
      <c r="Q77" s="384">
        <v>0.38299041982514981</v>
      </c>
      <c r="R77" s="384">
        <v>0.38697421978450658</v>
      </c>
      <c r="S77" s="384">
        <v>0.38931670470701318</v>
      </c>
      <c r="T77" s="384">
        <v>0.39026570559494583</v>
      </c>
      <c r="U77" s="384">
        <v>0.39004599091969494</v>
      </c>
      <c r="V77" s="384">
        <v>0.38885833660778202</v>
      </c>
      <c r="W77" s="384">
        <v>0.39156899511587079</v>
      </c>
      <c r="X77" s="384">
        <v>0.39275586021829656</v>
      </c>
      <c r="Y77" s="384">
        <v>0.39266732140587152</v>
      </c>
      <c r="Z77" s="384">
        <v>0.39152731460982632</v>
      </c>
      <c r="AA77" s="384">
        <v>0.38953476704612611</v>
      </c>
      <c r="AB77" s="384">
        <v>0.39132213800779314</v>
      </c>
      <c r="AC77" s="384">
        <v>0.3917371593004319</v>
      </c>
      <c r="AD77" s="384">
        <v>0.39102081050397569</v>
      </c>
      <c r="AE77" s="384">
        <v>0.38938670723736751</v>
      </c>
      <c r="AF77" s="384">
        <v>0.38702121402333201</v>
      </c>
      <c r="AG77"/>
    </row>
    <row r="78" spans="1:93" s="378" customFormat="1" x14ac:dyDescent="0.35">
      <c r="A78" s="381" t="s">
        <v>19190</v>
      </c>
      <c r="B78" s="383">
        <v>718.0923094271958</v>
      </c>
      <c r="C78" s="383">
        <v>704.69092218856679</v>
      </c>
      <c r="D78" s="383">
        <v>677.33664929228325</v>
      </c>
      <c r="E78" s="383">
        <v>670.43506938584551</v>
      </c>
      <c r="F78" s="383">
        <v>655.67651370904753</v>
      </c>
      <c r="G78" s="383">
        <v>650.83888143088029</v>
      </c>
      <c r="H78" s="383">
        <v>637.41759350251357</v>
      </c>
      <c r="I78" s="383">
        <v>627.5142251441838</v>
      </c>
      <c r="J78" s="383">
        <v>619.26497673631491</v>
      </c>
      <c r="K78" s="383">
        <v>616.15299368710305</v>
      </c>
      <c r="L78" s="383">
        <v>614.80799002752906</v>
      </c>
      <c r="M78" s="383">
        <v>606.21389940080974</v>
      </c>
      <c r="N78" s="383">
        <v>600.52969442944129</v>
      </c>
      <c r="O78" s="383">
        <v>597.22074833879469</v>
      </c>
      <c r="P78" s="383">
        <v>595.86522565321343</v>
      </c>
      <c r="Q78" s="383">
        <v>596.12588322010185</v>
      </c>
      <c r="R78" s="383">
        <v>589.98892073545301</v>
      </c>
      <c r="S78" s="383">
        <v>586.43900845437372</v>
      </c>
      <c r="T78" s="383">
        <v>585.01297708199604</v>
      </c>
      <c r="U78" s="383">
        <v>585.34251754458114</v>
      </c>
      <c r="V78" s="383">
        <v>587.13027544884051</v>
      </c>
      <c r="W78" s="383">
        <v>583.06583292056791</v>
      </c>
      <c r="X78" s="383">
        <v>581.30387196822062</v>
      </c>
      <c r="Y78" s="383">
        <v>581.43494463884133</v>
      </c>
      <c r="Z78" s="383">
        <v>583.12790388743679</v>
      </c>
      <c r="AA78" s="383">
        <v>586.11071872840057</v>
      </c>
      <c r="AB78" s="383">
        <v>583.43364739195579</v>
      </c>
      <c r="AC78" s="383">
        <v>582.81553552597404</v>
      </c>
      <c r="AD78" s="383">
        <v>583.88325160710008</v>
      </c>
      <c r="AE78" s="383">
        <v>586.3335805757963</v>
      </c>
      <c r="AF78" s="383">
        <v>589.91728104429205</v>
      </c>
      <c r="AG78"/>
    </row>
    <row r="79" spans="1:93" s="378" customFormat="1" x14ac:dyDescent="0.35">
      <c r="A79" s="376" t="s">
        <v>19191</v>
      </c>
    </row>
    <row r="80" spans="1:93" s="378" customFormat="1" x14ac:dyDescent="0.35">
      <c r="A80" s="379" t="s">
        <v>19183</v>
      </c>
      <c r="B80" s="380">
        <v>2010</v>
      </c>
      <c r="C80" s="380">
        <v>2011</v>
      </c>
      <c r="D80" s="380">
        <v>2012</v>
      </c>
      <c r="E80" s="380">
        <v>2013</v>
      </c>
      <c r="F80" s="380">
        <v>2014</v>
      </c>
      <c r="G80" s="380">
        <v>2015</v>
      </c>
      <c r="H80" s="380">
        <v>2016</v>
      </c>
      <c r="I80" s="380">
        <v>2017</v>
      </c>
      <c r="J80" s="380">
        <v>2018</v>
      </c>
      <c r="K80" s="380">
        <v>2019</v>
      </c>
      <c r="L80" s="380">
        <v>2020</v>
      </c>
      <c r="M80" s="380">
        <v>2021</v>
      </c>
      <c r="N80" s="380">
        <v>2022</v>
      </c>
      <c r="O80" s="380">
        <v>2023</v>
      </c>
      <c r="P80" s="380">
        <v>2024</v>
      </c>
      <c r="Q80" s="380">
        <v>2025</v>
      </c>
      <c r="R80" s="380">
        <v>2026</v>
      </c>
      <c r="S80" s="380">
        <v>2027</v>
      </c>
      <c r="T80" s="380">
        <v>2028</v>
      </c>
      <c r="U80" s="380">
        <v>2029</v>
      </c>
      <c r="V80" s="380">
        <v>2030</v>
      </c>
      <c r="W80" s="380">
        <v>2031</v>
      </c>
      <c r="X80" s="380">
        <v>2032</v>
      </c>
      <c r="Y80" s="380">
        <v>2033</v>
      </c>
      <c r="Z80" s="380">
        <v>2034</v>
      </c>
      <c r="AA80" s="380">
        <v>2035</v>
      </c>
      <c r="AB80" s="380">
        <v>2036</v>
      </c>
      <c r="AC80" s="380">
        <v>2037</v>
      </c>
      <c r="AD80" s="380">
        <v>2038</v>
      </c>
      <c r="AE80" s="380">
        <v>2039</v>
      </c>
      <c r="AF80" s="380">
        <v>2040</v>
      </c>
    </row>
    <row r="81" spans="1:93" s="378" customFormat="1" x14ac:dyDescent="0.35">
      <c r="A81" s="381" t="s">
        <v>19184</v>
      </c>
      <c r="B81" s="385">
        <v>5.7448231662679344E-2</v>
      </c>
      <c r="C81" s="383">
        <v>6.115152992390599E-2</v>
      </c>
      <c r="D81" s="383">
        <v>6.3721699447720465E-2</v>
      </c>
      <c r="E81" s="383">
        <v>6.7841977298526909E-2</v>
      </c>
      <c r="F81" s="383">
        <v>7.1033428970900175E-2</v>
      </c>
      <c r="G81" s="383">
        <v>7.5353742086802247E-2</v>
      </c>
      <c r="H81" s="383">
        <v>7.8746375461499471E-2</v>
      </c>
      <c r="I81" s="383">
        <v>8.2328523602028317E-2</v>
      </c>
      <c r="J81" s="383">
        <v>8.5970198451063129E-2</v>
      </c>
      <c r="K81" s="383">
        <v>9.0314196406980365E-2</v>
      </c>
      <c r="L81" s="383">
        <v>9.0244335433413411E-2</v>
      </c>
      <c r="M81" s="383">
        <v>9.0218446517812093E-2</v>
      </c>
      <c r="N81" s="383">
        <v>9.0232519504717057E-2</v>
      </c>
      <c r="O81" s="383">
        <v>9.0283294378414217E-2</v>
      </c>
      <c r="P81" s="383">
        <v>9.0368481310813861E-2</v>
      </c>
      <c r="Q81" s="383">
        <v>9.0487019213297659E-2</v>
      </c>
      <c r="R81" s="383">
        <v>9.0693914722571461E-2</v>
      </c>
      <c r="S81" s="383">
        <v>9.099103593901052E-2</v>
      </c>
      <c r="T81" s="383">
        <v>9.1382321709863809E-2</v>
      </c>
      <c r="U81" s="383">
        <v>9.1873993838914952E-2</v>
      </c>
      <c r="V81" s="383">
        <v>9.2474660363705663E-2</v>
      </c>
      <c r="W81" s="383">
        <v>9.3261586836787452E-2</v>
      </c>
      <c r="X81" s="383">
        <v>9.4247373409469523E-2</v>
      </c>
      <c r="Y81" s="383">
        <v>9.5446248632951758E-2</v>
      </c>
      <c r="Z81" s="383">
        <v>9.6873433130788791E-2</v>
      </c>
      <c r="AA81" s="383">
        <v>9.8544335871803751E-2</v>
      </c>
      <c r="AB81" s="383">
        <v>0.10055596010569066</v>
      </c>
      <c r="AC81" s="383">
        <v>0.10292074828394099</v>
      </c>
      <c r="AD81" s="383">
        <v>0.10564840380726705</v>
      </c>
      <c r="AE81" s="383">
        <v>0.10874503093822048</v>
      </c>
      <c r="AF81" s="383">
        <v>0.11221248239193191</v>
      </c>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row>
    <row r="82" spans="1:93" s="378" customFormat="1" x14ac:dyDescent="0.35">
      <c r="A82" s="381" t="s">
        <v>19185</v>
      </c>
      <c r="B82" s="386">
        <v>3.2230512897893075E-2</v>
      </c>
      <c r="C82" s="387">
        <v>3.4187008557569051E-2</v>
      </c>
      <c r="D82" s="387">
        <v>3.4761753513904321E-2</v>
      </c>
      <c r="E82" s="387">
        <v>3.6364274415904285E-2</v>
      </c>
      <c r="F82" s="387">
        <v>3.7383340014161916E-2</v>
      </c>
      <c r="G82" s="387">
        <v>3.8399973601704121E-2</v>
      </c>
      <c r="H82" s="387">
        <v>3.9524527830392002E-2</v>
      </c>
      <c r="I82" s="387">
        <v>4.0834915950256824E-2</v>
      </c>
      <c r="J82" s="387">
        <v>4.2174035287309071E-2</v>
      </c>
      <c r="K82" s="387">
        <v>4.358991234212576E-2</v>
      </c>
      <c r="L82" s="387">
        <v>4.2885722341516899E-2</v>
      </c>
      <c r="M82" s="387">
        <v>4.218234944868373E-2</v>
      </c>
      <c r="N82" s="387">
        <v>4.1481438611914563E-2</v>
      </c>
      <c r="O82" s="387">
        <v>4.0785645284496443E-2</v>
      </c>
      <c r="P82" s="387">
        <v>4.0098729130453738E-2</v>
      </c>
      <c r="Q82" s="387">
        <v>3.9425610475992905E-2</v>
      </c>
      <c r="R82" s="387">
        <v>3.8792873965590953E-2</v>
      </c>
      <c r="S82" s="387">
        <v>3.8207507876077809E-2</v>
      </c>
      <c r="T82" s="387">
        <v>3.7677436837680572E-2</v>
      </c>
      <c r="U82" s="387">
        <v>3.7211302098436434E-2</v>
      </c>
      <c r="V82" s="387">
        <v>3.6818180101595425E-2</v>
      </c>
      <c r="W82" s="387">
        <v>3.6532183270456355E-2</v>
      </c>
      <c r="X82" s="387">
        <v>3.6362046700966467E-2</v>
      </c>
      <c r="Y82" s="387">
        <v>3.6315888729321663E-2</v>
      </c>
      <c r="Z82" s="387">
        <v>3.6400853856188541E-2</v>
      </c>
      <c r="AA82" s="387">
        <v>3.6622768683575106E-2</v>
      </c>
      <c r="AB82" s="387">
        <v>3.7016767680070381E-2</v>
      </c>
      <c r="AC82" s="387">
        <v>3.7584891811029413E-2</v>
      </c>
      <c r="AD82" s="387">
        <v>3.8327060365638183E-2</v>
      </c>
      <c r="AE82" s="387">
        <v>3.924098592853819E-2</v>
      </c>
      <c r="AF82" s="387">
        <v>4.0322219260713922E-2</v>
      </c>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row>
    <row r="83" spans="1:93" s="378" customFormat="1" x14ac:dyDescent="0.35">
      <c r="A83" s="381" t="s">
        <v>19186</v>
      </c>
      <c r="B83" s="387">
        <v>1.3727145059179357E-3</v>
      </c>
      <c r="C83" s="387">
        <v>1.5312957334127112E-3</v>
      </c>
      <c r="D83" s="387">
        <v>1.6907370528437683E-3</v>
      </c>
      <c r="E83" s="387">
        <v>1.8312733744978997E-3</v>
      </c>
      <c r="F83" s="387">
        <v>2.0102693528105489E-3</v>
      </c>
      <c r="G83" s="387">
        <v>2.2749537089197342E-3</v>
      </c>
      <c r="H83" s="387">
        <v>2.4626094019052401E-3</v>
      </c>
      <c r="I83" s="387">
        <v>2.653016637903701E-3</v>
      </c>
      <c r="J83" s="387">
        <v>2.8460360053328814E-3</v>
      </c>
      <c r="K83" s="387">
        <v>3.0859272311482598E-3</v>
      </c>
      <c r="L83" s="387">
        <v>3.1082461994803821E-3</v>
      </c>
      <c r="M83" s="387">
        <v>3.1325117682928375E-3</v>
      </c>
      <c r="N83" s="387">
        <v>3.1583488921555188E-3</v>
      </c>
      <c r="O83" s="387">
        <v>3.185387053841113E-3</v>
      </c>
      <c r="P83" s="387">
        <v>3.2132766981213343E-3</v>
      </c>
      <c r="Q83" s="387">
        <v>3.2417113546767506E-3</v>
      </c>
      <c r="R83" s="387">
        <v>3.2727279806282752E-3</v>
      </c>
      <c r="S83" s="387">
        <v>3.3061695995707189E-3</v>
      </c>
      <c r="T83" s="387">
        <v>3.3420076079624327E-3</v>
      </c>
      <c r="U83" s="387">
        <v>3.38036639327717E-3</v>
      </c>
      <c r="V83" s="387">
        <v>3.4215381773951125E-3</v>
      </c>
      <c r="W83" s="387">
        <v>3.4687474344478756E-3</v>
      </c>
      <c r="X83" s="387">
        <v>3.5225835386024714E-3</v>
      </c>
      <c r="Y83" s="387">
        <v>3.5837520588539204E-3</v>
      </c>
      <c r="Z83" s="387">
        <v>3.6530253786756363E-3</v>
      </c>
      <c r="AA83" s="387">
        <v>3.7311826120255322E-3</v>
      </c>
      <c r="AB83" s="387">
        <v>3.8223761971909872E-3</v>
      </c>
      <c r="AC83" s="387">
        <v>3.9271814629602388E-3</v>
      </c>
      <c r="AD83" s="387">
        <v>4.0460008914123893E-3</v>
      </c>
      <c r="AE83" s="387">
        <v>4.1790287286815279E-3</v>
      </c>
      <c r="AF83" s="387">
        <v>4.3262347614421316E-3</v>
      </c>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row>
    <row r="84" spans="1:93" s="378" customFormat="1" x14ac:dyDescent="0.35">
      <c r="A84" s="381" t="s">
        <v>19187</v>
      </c>
      <c r="B84" s="386">
        <v>9.1051459066490356E-2</v>
      </c>
      <c r="C84" s="387">
        <v>9.6869834214887748E-2</v>
      </c>
      <c r="D84" s="387">
        <v>0.10017419001446855</v>
      </c>
      <c r="E84" s="387">
        <v>0.10603752508892909</v>
      </c>
      <c r="F84" s="387">
        <v>0.11042703833787264</v>
      </c>
      <c r="G84" s="387">
        <v>0.11602866939742611</v>
      </c>
      <c r="H84" s="387">
        <v>0.1207335126937967</v>
      </c>
      <c r="I84" s="387">
        <v>0.12581645619018886</v>
      </c>
      <c r="J84" s="387">
        <v>0.13099026974370506</v>
      </c>
      <c r="K84" s="387">
        <v>0.13699003598025439</v>
      </c>
      <c r="L84" s="387">
        <v>0.1362383039744107</v>
      </c>
      <c r="M84" s="387">
        <v>0.13553330773478867</v>
      </c>
      <c r="N84" s="387">
        <v>0.13487230700878713</v>
      </c>
      <c r="O84" s="387">
        <v>0.13425432671675178</v>
      </c>
      <c r="P84" s="387">
        <v>0.13368048713938893</v>
      </c>
      <c r="Q84" s="387">
        <v>0.13315434104396731</v>
      </c>
      <c r="R84" s="387">
        <v>0.13275951666879068</v>
      </c>
      <c r="S84" s="387">
        <v>0.13250471341465905</v>
      </c>
      <c r="T84" s="387">
        <v>0.13240176615550681</v>
      </c>
      <c r="U84" s="387">
        <v>0.13246566233062854</v>
      </c>
      <c r="V84" s="387">
        <v>0.1327143786426962</v>
      </c>
      <c r="W84" s="387">
        <v>0.13326251754169169</v>
      </c>
      <c r="X84" s="387">
        <v>0.13413200364903846</v>
      </c>
      <c r="Y84" s="387">
        <v>0.13534588942112735</v>
      </c>
      <c r="Z84" s="387">
        <v>0.13692731236565295</v>
      </c>
      <c r="AA84" s="387">
        <v>0.13889828716740441</v>
      </c>
      <c r="AB84" s="387">
        <v>0.14139510398295202</v>
      </c>
      <c r="AC84" s="387">
        <v>0.14443282155793064</v>
      </c>
      <c r="AD84" s="387">
        <v>0.14802146506431763</v>
      </c>
      <c r="AE84" s="387">
        <v>0.1521650455954402</v>
      </c>
      <c r="AF84" s="387">
        <v>0.15686093641408796</v>
      </c>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row>
    <row r="85" spans="1:93" s="378" customFormat="1" x14ac:dyDescent="0.35">
      <c r="A85" s="381" t="s">
        <v>19192</v>
      </c>
      <c r="B85" s="388">
        <v>5.7106375275739904E-2</v>
      </c>
      <c r="C85" s="388">
        <v>5.5709642974452481E-2</v>
      </c>
      <c r="D85" s="388">
        <v>5.319218904259581E-2</v>
      </c>
      <c r="E85" s="388">
        <v>5.2295366782504862E-2</v>
      </c>
      <c r="F85" s="388">
        <v>5.0839269351427928E-2</v>
      </c>
      <c r="G85" s="388">
        <v>5.008797941827893E-2</v>
      </c>
      <c r="H85" s="388">
        <v>4.8794771822324175E-2</v>
      </c>
      <c r="I85" s="388">
        <v>4.7800286727266321E-2</v>
      </c>
      <c r="J85" s="388">
        <v>4.6950879776247886E-2</v>
      </c>
      <c r="K85" s="388">
        <v>4.6472619741930968E-2</v>
      </c>
      <c r="L85" s="388">
        <v>4.3868972690974561E-2</v>
      </c>
      <c r="M85" s="388">
        <v>4.0892469397566633E-2</v>
      </c>
      <c r="N85" s="388">
        <v>3.8281271736034142E-2</v>
      </c>
      <c r="O85" s="388">
        <v>3.59738006061378E-2</v>
      </c>
      <c r="P85" s="388">
        <v>3.3922060060891719E-2</v>
      </c>
      <c r="Q85" s="388">
        <v>3.2088301013275873E-2</v>
      </c>
      <c r="R85" s="388">
        <v>3.0030892258089342E-2</v>
      </c>
      <c r="S85" s="388">
        <v>2.8241119281944733E-2</v>
      </c>
      <c r="T85" s="388">
        <v>2.6677502088499332E-2</v>
      </c>
      <c r="U85" s="388">
        <v>2.5307757993029024E-2</v>
      </c>
      <c r="V85" s="388">
        <v>2.4106507083490773E-2</v>
      </c>
      <c r="W85" s="388">
        <v>2.2768748011569969E-2</v>
      </c>
      <c r="X85" s="388">
        <v>2.1632779765549531E-2</v>
      </c>
      <c r="Y85" s="388">
        <v>2.0669992434018319E-2</v>
      </c>
      <c r="Z85" s="388">
        <v>1.9857556256985761E-2</v>
      </c>
      <c r="AA85" s="388">
        <v>1.9176868140249586E-2</v>
      </c>
      <c r="AB85" s="388">
        <v>1.8396482059673997E-2</v>
      </c>
      <c r="AC85" s="388">
        <v>1.7767687596532074E-2</v>
      </c>
      <c r="AD85" s="388">
        <v>1.7268152771981165E-2</v>
      </c>
      <c r="AE85" s="388">
        <v>1.6879267870627195E-2</v>
      </c>
      <c r="AF85" s="388">
        <v>1.6585207801315838E-2</v>
      </c>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row>
    <row r="87" spans="1:93" x14ac:dyDescent="0.35">
      <c r="A87" s="392" t="s">
        <v>19198</v>
      </c>
      <c r="B87" s="435"/>
    </row>
    <row r="88" spans="1:93" s="378" customFormat="1" x14ac:dyDescent="0.35">
      <c r="A88" s="376" t="s">
        <v>19182</v>
      </c>
      <c r="B88" s="377"/>
      <c r="C88" s="377"/>
    </row>
    <row r="89" spans="1:93" s="378" customFormat="1" x14ac:dyDescent="0.35">
      <c r="A89" s="379" t="s">
        <v>19183</v>
      </c>
      <c r="B89" s="380">
        <v>2010</v>
      </c>
      <c r="C89" s="380">
        <v>2011</v>
      </c>
      <c r="D89" s="380">
        <v>2012</v>
      </c>
      <c r="E89" s="380">
        <v>2013</v>
      </c>
      <c r="F89" s="380">
        <v>2014</v>
      </c>
      <c r="G89" s="380">
        <v>2015</v>
      </c>
      <c r="H89" s="380">
        <v>2016</v>
      </c>
      <c r="I89" s="380">
        <v>2017</v>
      </c>
      <c r="J89" s="380">
        <v>2018</v>
      </c>
      <c r="K89" s="380">
        <v>2019</v>
      </c>
      <c r="L89" s="380">
        <v>2020</v>
      </c>
      <c r="M89" s="380">
        <v>2021</v>
      </c>
      <c r="N89" s="380">
        <v>2022</v>
      </c>
      <c r="O89" s="380">
        <v>2023</v>
      </c>
      <c r="P89" s="380">
        <v>2024</v>
      </c>
      <c r="Q89" s="380">
        <v>2025</v>
      </c>
      <c r="R89" s="380">
        <v>2026</v>
      </c>
      <c r="S89" s="380">
        <v>2027</v>
      </c>
      <c r="T89" s="380">
        <v>2028</v>
      </c>
      <c r="U89" s="380">
        <v>2029</v>
      </c>
      <c r="V89" s="380">
        <v>2030</v>
      </c>
      <c r="W89" s="380">
        <v>2031</v>
      </c>
      <c r="X89" s="380">
        <v>2032</v>
      </c>
      <c r="Y89" s="380">
        <v>2033</v>
      </c>
      <c r="Z89" s="380">
        <v>2034</v>
      </c>
      <c r="AA89" s="380">
        <v>2035</v>
      </c>
      <c r="AB89" s="380">
        <v>2036</v>
      </c>
      <c r="AC89" s="380">
        <v>2037</v>
      </c>
      <c r="AD89" s="380">
        <v>2038</v>
      </c>
      <c r="AE89" s="380">
        <v>2039</v>
      </c>
      <c r="AF89" s="380">
        <v>2040</v>
      </c>
    </row>
    <row r="90" spans="1:93" s="378" customFormat="1" x14ac:dyDescent="0.35">
      <c r="A90" s="381" t="s">
        <v>19184</v>
      </c>
      <c r="B90" s="382">
        <v>760.05186074842879</v>
      </c>
      <c r="C90" s="382">
        <v>805.6906290348237</v>
      </c>
      <c r="D90" s="382">
        <v>849.87751408244651</v>
      </c>
      <c r="E90" s="382">
        <v>897.13798861135297</v>
      </c>
      <c r="F90" s="382">
        <v>944.74786359303823</v>
      </c>
      <c r="G90" s="382">
        <v>992.79871443887828</v>
      </c>
      <c r="H90" s="382">
        <v>1042.1646348665697</v>
      </c>
      <c r="I90" s="382">
        <v>1091.3872165052069</v>
      </c>
      <c r="J90" s="382">
        <v>1143.4974444525765</v>
      </c>
      <c r="K90" s="382">
        <v>1202.6817414807938</v>
      </c>
      <c r="L90" s="382">
        <v>1264.8730821320535</v>
      </c>
      <c r="M90" s="382">
        <v>1331.6035669339337</v>
      </c>
      <c r="N90" s="382">
        <v>1402.7653054565881</v>
      </c>
      <c r="O90" s="382">
        <v>1478.2492566070914</v>
      </c>
      <c r="P90" s="382">
        <v>1557.9457239954966</v>
      </c>
      <c r="Q90" s="382">
        <v>1641.7447257011172</v>
      </c>
      <c r="R90" s="382">
        <v>1731.5321430752049</v>
      </c>
      <c r="S90" s="382">
        <v>1827.189458901679</v>
      </c>
      <c r="T90" s="382">
        <v>1928.5952262887788</v>
      </c>
      <c r="U90" s="382">
        <v>2035.6233246817924</v>
      </c>
      <c r="V90" s="382">
        <v>2148.1405958756313</v>
      </c>
      <c r="W90" s="382">
        <v>2268.450327317189</v>
      </c>
      <c r="X90" s="382">
        <v>2396.3870186984191</v>
      </c>
      <c r="Y90" s="382">
        <v>2531.7676568419211</v>
      </c>
      <c r="Z90" s="382">
        <v>2674.3893147870654</v>
      </c>
      <c r="AA90" s="382">
        <v>2824.0277020799786</v>
      </c>
      <c r="AB90" s="382">
        <v>2983.493023854594</v>
      </c>
      <c r="AC90" s="382">
        <v>3152.5063964090859</v>
      </c>
      <c r="AD90" s="382">
        <v>3330.7674821003138</v>
      </c>
      <c r="AE90" s="382">
        <v>3517.9566739208694</v>
      </c>
      <c r="AF90" s="382">
        <v>3713.7376730754609</v>
      </c>
      <c r="AG90"/>
    </row>
    <row r="91" spans="1:93" s="378" customFormat="1" x14ac:dyDescent="0.35">
      <c r="A91" s="381" t="s">
        <v>19185</v>
      </c>
      <c r="B91" s="382">
        <v>200.98534510594052</v>
      </c>
      <c r="C91" s="382">
        <v>209.06051741880731</v>
      </c>
      <c r="D91" s="382">
        <v>217.15578567783379</v>
      </c>
      <c r="E91" s="382">
        <v>227.88263733455508</v>
      </c>
      <c r="F91" s="382">
        <v>239.14334557263604</v>
      </c>
      <c r="G91" s="382">
        <v>250.8036932777849</v>
      </c>
      <c r="H91" s="382">
        <v>262.53947380591114</v>
      </c>
      <c r="I91" s="382">
        <v>274.80133858025761</v>
      </c>
      <c r="J91" s="382">
        <v>287.86524749160833</v>
      </c>
      <c r="K91" s="382">
        <v>302.30351517839671</v>
      </c>
      <c r="L91" s="382">
        <v>317.48826292180723</v>
      </c>
      <c r="M91" s="382">
        <v>333.82867691800658</v>
      </c>
      <c r="N91" s="382">
        <v>351.30011555024072</v>
      </c>
      <c r="O91" s="382">
        <v>369.87858658886711</v>
      </c>
      <c r="P91" s="382">
        <v>389.54049208056159</v>
      </c>
      <c r="Q91" s="382">
        <v>410.26211130699039</v>
      </c>
      <c r="R91" s="382">
        <v>432.54738000659819</v>
      </c>
      <c r="S91" s="382">
        <v>456.36669950025305</v>
      </c>
      <c r="T91" s="382">
        <v>481.68689339656788</v>
      </c>
      <c r="U91" s="382">
        <v>508.47011611592563</v>
      </c>
      <c r="V91" s="382">
        <v>536.67300136541439</v>
      </c>
      <c r="W91" s="382">
        <v>566.89397129989641</v>
      </c>
      <c r="X91" s="382">
        <v>599.07381890573947</v>
      </c>
      <c r="Y91" s="382">
        <v>633.14688172336889</v>
      </c>
      <c r="Z91" s="382">
        <v>669.04161166822155</v>
      </c>
      <c r="AA91" s="382">
        <v>706.68136077015947</v>
      </c>
      <c r="AB91" s="382">
        <v>746.79455967466993</v>
      </c>
      <c r="AC91" s="382">
        <v>789.292317831726</v>
      </c>
      <c r="AD91" s="382">
        <v>834.08233715470169</v>
      </c>
      <c r="AE91" s="382">
        <v>881.06951601331707</v>
      </c>
      <c r="AF91" s="382">
        <v>930.15643974518105</v>
      </c>
      <c r="AG91"/>
    </row>
    <row r="92" spans="1:93" s="378" customFormat="1" x14ac:dyDescent="0.35">
      <c r="A92" s="381" t="s">
        <v>19186</v>
      </c>
      <c r="B92" s="382">
        <v>0</v>
      </c>
      <c r="C92" s="382">
        <v>0</v>
      </c>
      <c r="D92" s="382">
        <v>0</v>
      </c>
      <c r="E92" s="382">
        <v>0</v>
      </c>
      <c r="F92" s="382">
        <v>0</v>
      </c>
      <c r="G92" s="382">
        <v>0</v>
      </c>
      <c r="H92" s="382">
        <v>0</v>
      </c>
      <c r="I92" s="382">
        <v>0</v>
      </c>
      <c r="J92" s="382">
        <v>0</v>
      </c>
      <c r="K92" s="382">
        <v>0</v>
      </c>
      <c r="L92" s="382">
        <v>0</v>
      </c>
      <c r="M92" s="382">
        <v>0</v>
      </c>
      <c r="N92" s="382">
        <v>0</v>
      </c>
      <c r="O92" s="382">
        <v>0</v>
      </c>
      <c r="P92" s="382">
        <v>0</v>
      </c>
      <c r="Q92" s="382">
        <v>0</v>
      </c>
      <c r="R92" s="382">
        <v>0</v>
      </c>
      <c r="S92" s="382">
        <v>0</v>
      </c>
      <c r="T92" s="382">
        <v>0</v>
      </c>
      <c r="U92" s="382">
        <v>0</v>
      </c>
      <c r="V92" s="382">
        <v>0</v>
      </c>
      <c r="W92" s="382">
        <v>0</v>
      </c>
      <c r="X92" s="382">
        <v>0</v>
      </c>
      <c r="Y92" s="382">
        <v>0</v>
      </c>
      <c r="Z92" s="382">
        <v>0</v>
      </c>
      <c r="AA92" s="382">
        <v>0</v>
      </c>
      <c r="AB92" s="382">
        <v>0</v>
      </c>
      <c r="AC92" s="382">
        <v>0</v>
      </c>
      <c r="AD92" s="382">
        <v>0</v>
      </c>
      <c r="AE92" s="382">
        <v>0</v>
      </c>
      <c r="AF92" s="382">
        <v>0</v>
      </c>
      <c r="AG92"/>
    </row>
    <row r="93" spans="1:93" s="378" customFormat="1" x14ac:dyDescent="0.35">
      <c r="A93" s="381" t="s">
        <v>19187</v>
      </c>
      <c r="B93" s="382">
        <v>961.03720585436929</v>
      </c>
      <c r="C93" s="382">
        <v>1014.751146453631</v>
      </c>
      <c r="D93" s="382">
        <v>1067.0332997602802</v>
      </c>
      <c r="E93" s="382">
        <v>1125.020625945908</v>
      </c>
      <c r="F93" s="382">
        <v>1183.8912091656744</v>
      </c>
      <c r="G93" s="382">
        <v>1243.6024077166633</v>
      </c>
      <c r="H93" s="382">
        <v>1304.7041086724807</v>
      </c>
      <c r="I93" s="382">
        <v>1366.1885550854645</v>
      </c>
      <c r="J93" s="382">
        <v>1431.3626919441849</v>
      </c>
      <c r="K93" s="382">
        <v>1504.9852566591906</v>
      </c>
      <c r="L93" s="382">
        <v>1582.3613450538608</v>
      </c>
      <c r="M93" s="382">
        <v>1665.4322438519403</v>
      </c>
      <c r="N93" s="382">
        <v>1754.0654210068287</v>
      </c>
      <c r="O93" s="382">
        <v>1848.1278431959586</v>
      </c>
      <c r="P93" s="382">
        <v>1947.4862160760581</v>
      </c>
      <c r="Q93" s="382">
        <v>2052.0068370081076</v>
      </c>
      <c r="R93" s="382">
        <v>2164.079523081803</v>
      </c>
      <c r="S93" s="382">
        <v>2283.556158401932</v>
      </c>
      <c r="T93" s="382">
        <v>2410.2821196853465</v>
      </c>
      <c r="U93" s="382">
        <v>2544.0934407977179</v>
      </c>
      <c r="V93" s="382">
        <v>2684.8135972410455</v>
      </c>
      <c r="W93" s="382">
        <v>2835.3442986170853</v>
      </c>
      <c r="X93" s="382">
        <v>2995.4608376041588</v>
      </c>
      <c r="Y93" s="382">
        <v>3164.9145385652901</v>
      </c>
      <c r="Z93" s="382">
        <v>3343.4309264552867</v>
      </c>
      <c r="AA93" s="382">
        <v>3530.7090628501383</v>
      </c>
      <c r="AB93" s="382">
        <v>3730.2875835292639</v>
      </c>
      <c r="AC93" s="382">
        <v>3941.7987142408119</v>
      </c>
      <c r="AD93" s="382">
        <v>4164.849819255016</v>
      </c>
      <c r="AE93" s="382">
        <v>4399.0261899341867</v>
      </c>
      <c r="AF93" s="382">
        <v>4643.8941128206416</v>
      </c>
      <c r="AG93"/>
    </row>
    <row r="94" spans="1:93" s="378" customFormat="1" x14ac:dyDescent="0.35">
      <c r="A94" s="381" t="s">
        <v>19188</v>
      </c>
      <c r="B94" s="383">
        <v>1.7164603695136593</v>
      </c>
      <c r="C94" s="383">
        <v>1.8719301847568297</v>
      </c>
      <c r="D94" s="383">
        <v>2.0273999999999996</v>
      </c>
      <c r="E94" s="383">
        <v>2.18286981524317</v>
      </c>
      <c r="F94" s="383">
        <v>2.3383396304863404</v>
      </c>
      <c r="G94" s="383">
        <v>2.4938094457295112</v>
      </c>
      <c r="H94" s="383">
        <v>2.6637042953766876</v>
      </c>
      <c r="I94" s="383">
        <v>2.8335991450238636</v>
      </c>
      <c r="J94" s="383">
        <v>3.0034939946710391</v>
      </c>
      <c r="K94" s="383">
        <v>3.1733888443182154</v>
      </c>
      <c r="L94" s="383">
        <v>3.3432836939653909</v>
      </c>
      <c r="M94" s="383">
        <v>3.5680765750643846</v>
      </c>
      <c r="N94" s="383">
        <v>3.7928694561633778</v>
      </c>
      <c r="O94" s="383">
        <v>4.0176623372623714</v>
      </c>
      <c r="P94" s="383">
        <v>4.2424552183613642</v>
      </c>
      <c r="Q94" s="383">
        <v>4.4672480994603578</v>
      </c>
      <c r="R94" s="383">
        <v>4.759144516519652</v>
      </c>
      <c r="S94" s="383">
        <v>5.0510409335789461</v>
      </c>
      <c r="T94" s="383">
        <v>5.3429373506382412</v>
      </c>
      <c r="U94" s="383">
        <v>5.6348337676975353</v>
      </c>
      <c r="V94" s="383">
        <v>5.9267301847568303</v>
      </c>
      <c r="W94" s="383">
        <v>6.3008672377445212</v>
      </c>
      <c r="X94" s="383">
        <v>6.6750042907322111</v>
      </c>
      <c r="Y94" s="383">
        <v>7.0491413437199029</v>
      </c>
      <c r="Z94" s="383">
        <v>7.4232783967075937</v>
      </c>
      <c r="AA94" s="383">
        <v>7.7974154496952846</v>
      </c>
      <c r="AB94" s="383">
        <v>8.2742960642624208</v>
      </c>
      <c r="AC94" s="383">
        <v>8.7511766788295553</v>
      </c>
      <c r="AD94" s="383">
        <v>9.2280572933966916</v>
      </c>
      <c r="AE94" s="383">
        <v>9.7049379079638296</v>
      </c>
      <c r="AF94" s="383">
        <v>10.181818522530962</v>
      </c>
      <c r="AG94"/>
    </row>
    <row r="95" spans="1:93" s="378" customFormat="1" x14ac:dyDescent="0.35">
      <c r="A95" s="381" t="s">
        <v>19189</v>
      </c>
      <c r="B95" s="384">
        <v>0.40777394124332372</v>
      </c>
      <c r="C95" s="384">
        <v>0.42116860100563236</v>
      </c>
      <c r="D95" s="384">
        <v>0.43379781346351326</v>
      </c>
      <c r="E95" s="384">
        <v>0.44298930387855756</v>
      </c>
      <c r="F95" s="384">
        <v>0.4509430354847046</v>
      </c>
      <c r="G95" s="384">
        <v>0.45783353555759404</v>
      </c>
      <c r="H95" s="384">
        <v>0.4661222890068939</v>
      </c>
      <c r="I95" s="384">
        <v>0.47353671765234834</v>
      </c>
      <c r="J95" s="384">
        <v>0.47907439979186917</v>
      </c>
      <c r="K95" s="384">
        <v>0.48141202565279589</v>
      </c>
      <c r="L95" s="384">
        <v>0.48238462209033012</v>
      </c>
      <c r="M95" s="384">
        <v>0.48913989629106314</v>
      </c>
      <c r="N95" s="384">
        <v>0.49368280125712427</v>
      </c>
      <c r="O95" s="384">
        <v>0.49632632807373722</v>
      </c>
      <c r="P95" s="384">
        <v>0.49735760583161676</v>
      </c>
      <c r="Q95" s="384">
        <v>0.49703521402400219</v>
      </c>
      <c r="R95" s="384">
        <v>0.50208999411312949</v>
      </c>
      <c r="S95" s="384">
        <v>0.50500430583015044</v>
      </c>
      <c r="T95" s="384">
        <v>0.50610204516250823</v>
      </c>
      <c r="U95" s="384">
        <v>0.50567786039393159</v>
      </c>
      <c r="V95" s="384">
        <v>0.50399578829933422</v>
      </c>
      <c r="W95" s="384">
        <v>0.50736489553323549</v>
      </c>
      <c r="X95" s="384">
        <v>0.50876097701810152</v>
      </c>
      <c r="Y95" s="384">
        <v>0.50851072951210186</v>
      </c>
      <c r="Z95" s="384">
        <v>0.50690816009663375</v>
      </c>
      <c r="AA95" s="384">
        <v>0.50421368799866362</v>
      </c>
      <c r="AB95" s="384">
        <v>0.50642441049640652</v>
      </c>
      <c r="AC95" s="384">
        <v>0.50687152946027114</v>
      </c>
      <c r="AD95" s="384">
        <v>0.50586755517862403</v>
      </c>
      <c r="AE95" s="384">
        <v>0.50368857850030613</v>
      </c>
      <c r="AF95" s="384">
        <v>0.50057474278252312</v>
      </c>
      <c r="AG95"/>
    </row>
    <row r="96" spans="1:93" s="378" customFormat="1" x14ac:dyDescent="0.35">
      <c r="A96" s="381" t="s">
        <v>19190</v>
      </c>
      <c r="B96" s="383">
        <v>559.89478284702193</v>
      </c>
      <c r="C96" s="383">
        <v>542.08813700252972</v>
      </c>
      <c r="D96" s="383">
        <v>526.3062541976326</v>
      </c>
      <c r="E96" s="383">
        <v>515.38603818230069</v>
      </c>
      <c r="F96" s="383">
        <v>506.29566113090351</v>
      </c>
      <c r="G96" s="383">
        <v>498.67579491538646</v>
      </c>
      <c r="H96" s="383">
        <v>489.8081633674642</v>
      </c>
      <c r="I96" s="383">
        <v>482.1389636161677</v>
      </c>
      <c r="J96" s="383">
        <v>476.5658577922199</v>
      </c>
      <c r="K96" s="383">
        <v>474.25176380568263</v>
      </c>
      <c r="L96" s="383">
        <v>473.29556504882146</v>
      </c>
      <c r="M96" s="383">
        <v>466.75910923293122</v>
      </c>
      <c r="N96" s="383">
        <v>462.46395803485632</v>
      </c>
      <c r="O96" s="383">
        <v>460.00078853198744</v>
      </c>
      <c r="P96" s="383">
        <v>459.04697064269044</v>
      </c>
      <c r="Q96" s="383">
        <v>459.34472214694978</v>
      </c>
      <c r="R96" s="383">
        <v>454.72027915310878</v>
      </c>
      <c r="S96" s="383">
        <v>452.09614977004435</v>
      </c>
      <c r="T96" s="383">
        <v>451.11554965124679</v>
      </c>
      <c r="U96" s="383">
        <v>451.49396516044283</v>
      </c>
      <c r="V96" s="383">
        <v>453.00081386296506</v>
      </c>
      <c r="W96" s="383">
        <v>449.9927060250256</v>
      </c>
      <c r="X96" s="383">
        <v>448.75788945381686</v>
      </c>
      <c r="Y96" s="383">
        <v>448.97873148549081</v>
      </c>
      <c r="Z96" s="383">
        <v>450.39815938173359</v>
      </c>
      <c r="AA96" s="383">
        <v>452.8050461884925</v>
      </c>
      <c r="AB96" s="383">
        <v>450.82839126832545</v>
      </c>
      <c r="AC96" s="383">
        <v>450.43070879561037</v>
      </c>
      <c r="AD96" s="383">
        <v>451.32465987562216</v>
      </c>
      <c r="AE96" s="383">
        <v>453.27710817442374</v>
      </c>
      <c r="AF96" s="383">
        <v>456.09672796115382</v>
      </c>
      <c r="AG96"/>
    </row>
    <row r="97" spans="1:93" s="378" customFormat="1" x14ac:dyDescent="0.35">
      <c r="A97" s="376" t="s">
        <v>19191</v>
      </c>
    </row>
    <row r="98" spans="1:93" s="378" customFormat="1" x14ac:dyDescent="0.35">
      <c r="A98" s="379" t="s">
        <v>19183</v>
      </c>
      <c r="B98" s="380">
        <v>2010</v>
      </c>
      <c r="C98" s="380">
        <v>2011</v>
      </c>
      <c r="D98" s="380">
        <v>2012</v>
      </c>
      <c r="E98" s="380">
        <v>2013</v>
      </c>
      <c r="F98" s="380">
        <v>2014</v>
      </c>
      <c r="G98" s="380">
        <v>2015</v>
      </c>
      <c r="H98" s="380">
        <v>2016</v>
      </c>
      <c r="I98" s="380">
        <v>2017</v>
      </c>
      <c r="J98" s="380">
        <v>2018</v>
      </c>
      <c r="K98" s="380">
        <v>2019</v>
      </c>
      <c r="L98" s="380">
        <v>2020</v>
      </c>
      <c r="M98" s="380">
        <v>2021</v>
      </c>
      <c r="N98" s="380">
        <v>2022</v>
      </c>
      <c r="O98" s="380">
        <v>2023</v>
      </c>
      <c r="P98" s="380">
        <v>2024</v>
      </c>
      <c r="Q98" s="380">
        <v>2025</v>
      </c>
      <c r="R98" s="380">
        <v>2026</v>
      </c>
      <c r="S98" s="380">
        <v>2027</v>
      </c>
      <c r="T98" s="380">
        <v>2028</v>
      </c>
      <c r="U98" s="380">
        <v>2029</v>
      </c>
      <c r="V98" s="380">
        <v>2030</v>
      </c>
      <c r="W98" s="380">
        <v>2031</v>
      </c>
      <c r="X98" s="380">
        <v>2032</v>
      </c>
      <c r="Y98" s="380">
        <v>2033</v>
      </c>
      <c r="Z98" s="380">
        <v>2034</v>
      </c>
      <c r="AA98" s="380">
        <v>2035</v>
      </c>
      <c r="AB98" s="380">
        <v>2036</v>
      </c>
      <c r="AC98" s="380">
        <v>2037</v>
      </c>
      <c r="AD98" s="380">
        <v>2038</v>
      </c>
      <c r="AE98" s="380">
        <v>2039</v>
      </c>
      <c r="AF98" s="380">
        <v>2040</v>
      </c>
    </row>
    <row r="99" spans="1:93" s="378" customFormat="1" x14ac:dyDescent="0.35">
      <c r="A99" s="381" t="s">
        <v>19184</v>
      </c>
      <c r="B99" s="385">
        <v>5.6234411655201176E-2</v>
      </c>
      <c r="C99" s="383">
        <v>5.9296079620580033E-2</v>
      </c>
      <c r="D99" s="383">
        <v>6.2241529616907418E-2</v>
      </c>
      <c r="E99" s="383">
        <v>6.538947874789143E-2</v>
      </c>
      <c r="F99" s="383">
        <v>6.8548600780283853E-2</v>
      </c>
      <c r="G99" s="383">
        <v>7.1725681985410419E-2</v>
      </c>
      <c r="H99" s="383">
        <v>7.498183095192576E-2</v>
      </c>
      <c r="I99" s="383">
        <v>7.8215975516076744E-2</v>
      </c>
      <c r="J99" s="383">
        <v>8.1638198593055905E-2</v>
      </c>
      <c r="K99" s="383">
        <v>8.5536622536059898E-2</v>
      </c>
      <c r="L99" s="383">
        <v>8.5340608659915759E-2</v>
      </c>
      <c r="M99" s="383">
        <v>8.5183186123132706E-2</v>
      </c>
      <c r="N99" s="383">
        <v>8.5061625557771983E-2</v>
      </c>
      <c r="O99" s="383">
        <v>8.4974119515586255E-2</v>
      </c>
      <c r="P99" s="383">
        <v>8.4919977495191618E-2</v>
      </c>
      <c r="Q99" s="383">
        <v>8.4899829171896035E-2</v>
      </c>
      <c r="R99" s="383">
        <v>8.4966388723128228E-2</v>
      </c>
      <c r="S99" s="383">
        <v>8.5123121448975284E-2</v>
      </c>
      <c r="T99" s="383">
        <v>8.5375292410095407E-2</v>
      </c>
      <c r="U99" s="383">
        <v>8.5730025647311303E-2</v>
      </c>
      <c r="V99" s="383">
        <v>8.6196276385767656E-2</v>
      </c>
      <c r="W99" s="383">
        <v>8.6846176469000613E-2</v>
      </c>
      <c r="X99" s="383">
        <v>8.7691418125150064E-2</v>
      </c>
      <c r="Y99" s="383">
        <v>8.8744736785410977E-2</v>
      </c>
      <c r="Z99" s="383">
        <v>9.0019405478832054E-2</v>
      </c>
      <c r="AA99" s="383">
        <v>9.152860920469591E-2</v>
      </c>
      <c r="AB99" s="383">
        <v>9.3361036653687793E-2</v>
      </c>
      <c r="AC99" s="383">
        <v>9.5526981067302105E-2</v>
      </c>
      <c r="AD99" s="383">
        <v>9.8034280924254147E-2</v>
      </c>
      <c r="AE99" s="383">
        <v>0.10088758346827517</v>
      </c>
      <c r="AF99" s="383">
        <v>0.10408776713214395</v>
      </c>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row>
    <row r="100" spans="1:93" s="378" customFormat="1" x14ac:dyDescent="0.35">
      <c r="A100" s="381" t="s">
        <v>19185</v>
      </c>
      <c r="B100" s="386">
        <v>2.2003181527927653E-2</v>
      </c>
      <c r="C100" s="387">
        <v>2.2787248550621819E-2</v>
      </c>
      <c r="D100" s="387">
        <v>2.3569399045595088E-2</v>
      </c>
      <c r="E100" s="387">
        <v>2.4621916072081109E-2</v>
      </c>
      <c r="F100" s="387">
        <v>2.572529382385438E-2</v>
      </c>
      <c r="G100" s="387">
        <v>2.6865481937552851E-2</v>
      </c>
      <c r="H100" s="387">
        <v>2.8008953676644723E-2</v>
      </c>
      <c r="I100" s="387">
        <v>2.9202257060714186E-2</v>
      </c>
      <c r="J100" s="387">
        <v>3.0473628697709164E-2</v>
      </c>
      <c r="K100" s="387">
        <v>3.1881460646105315E-2</v>
      </c>
      <c r="L100" s="387">
        <v>3.1530958475071758E-2</v>
      </c>
      <c r="M100" s="387">
        <v>3.1186057454961797E-2</v>
      </c>
      <c r="N100" s="387">
        <v>3.0847196916937911E-2</v>
      </c>
      <c r="O100" s="387">
        <v>3.0515459955496347E-2</v>
      </c>
      <c r="P100" s="387">
        <v>3.0192628757991218E-2</v>
      </c>
      <c r="Q100" s="387">
        <v>2.9881214889849819E-2</v>
      </c>
      <c r="R100" s="387">
        <v>2.9601517757920005E-2</v>
      </c>
      <c r="S100" s="387">
        <v>2.9357317580022871E-2</v>
      </c>
      <c r="T100" s="387">
        <v>2.9153018649863992E-2</v>
      </c>
      <c r="U100" s="387">
        <v>2.8993563093490757E-2</v>
      </c>
      <c r="V100" s="387">
        <v>2.8884324057920512E-2</v>
      </c>
      <c r="W100" s="387">
        <v>2.8851716102550357E-2</v>
      </c>
      <c r="X100" s="387">
        <v>2.8901380610540265E-2</v>
      </c>
      <c r="Y100" s="387">
        <v>2.903888823023424E-2</v>
      </c>
      <c r="Z100" s="387">
        <v>2.9269495066355018E-2</v>
      </c>
      <c r="AA100" s="387">
        <v>2.9597858345084757E-2</v>
      </c>
      <c r="AB100" s="387">
        <v>3.0053475594739351E-2</v>
      </c>
      <c r="AC100" s="387">
        <v>3.0638688508583367E-2</v>
      </c>
      <c r="AD100" s="387">
        <v>3.1354362286893422E-2</v>
      </c>
      <c r="AE100" s="387">
        <v>3.2199721830269333E-2</v>
      </c>
      <c r="AF100" s="387">
        <v>3.317230386284048E-2</v>
      </c>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row>
    <row r="101" spans="1:93" s="378" customFormat="1" x14ac:dyDescent="0.35">
      <c r="A101" s="381" t="s">
        <v>19186</v>
      </c>
      <c r="B101" s="387">
        <v>0</v>
      </c>
      <c r="C101" s="387">
        <v>0</v>
      </c>
      <c r="D101" s="387">
        <v>0</v>
      </c>
      <c r="E101" s="387">
        <v>0</v>
      </c>
      <c r="F101" s="387">
        <v>0</v>
      </c>
      <c r="G101" s="387">
        <v>0</v>
      </c>
      <c r="H101" s="387">
        <v>0</v>
      </c>
      <c r="I101" s="387">
        <v>0</v>
      </c>
      <c r="J101" s="387">
        <v>0</v>
      </c>
      <c r="K101" s="387">
        <v>0</v>
      </c>
      <c r="L101" s="387">
        <v>0</v>
      </c>
      <c r="M101" s="387">
        <v>0</v>
      </c>
      <c r="N101" s="387">
        <v>0</v>
      </c>
      <c r="O101" s="387">
        <v>0</v>
      </c>
      <c r="P101" s="387">
        <v>0</v>
      </c>
      <c r="Q101" s="387">
        <v>0</v>
      </c>
      <c r="R101" s="387">
        <v>0</v>
      </c>
      <c r="S101" s="387">
        <v>0</v>
      </c>
      <c r="T101" s="387">
        <v>0</v>
      </c>
      <c r="U101" s="387">
        <v>0</v>
      </c>
      <c r="V101" s="387">
        <v>0</v>
      </c>
      <c r="W101" s="387">
        <v>0</v>
      </c>
      <c r="X101" s="387">
        <v>0</v>
      </c>
      <c r="Y101" s="387">
        <v>0</v>
      </c>
      <c r="Z101" s="387">
        <v>0</v>
      </c>
      <c r="AA101" s="387">
        <v>0</v>
      </c>
      <c r="AB101" s="387">
        <v>0</v>
      </c>
      <c r="AC101" s="387">
        <v>0</v>
      </c>
      <c r="AD101" s="387">
        <v>0</v>
      </c>
      <c r="AE101" s="387">
        <v>0</v>
      </c>
      <c r="AF101" s="387">
        <v>0</v>
      </c>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row>
    <row r="102" spans="1:93" s="378" customFormat="1" x14ac:dyDescent="0.35">
      <c r="A102" s="381" t="s">
        <v>19187</v>
      </c>
      <c r="B102" s="386">
        <v>7.8237593183128826E-2</v>
      </c>
      <c r="C102" s="387">
        <v>8.2083328171201855E-2</v>
      </c>
      <c r="D102" s="387">
        <v>8.5810928662502506E-2</v>
      </c>
      <c r="E102" s="387">
        <v>9.0011394819972543E-2</v>
      </c>
      <c r="F102" s="387">
        <v>9.4273894604138236E-2</v>
      </c>
      <c r="G102" s="387">
        <v>9.8591163922963271E-2</v>
      </c>
      <c r="H102" s="387">
        <v>0.10299078462857048</v>
      </c>
      <c r="I102" s="387">
        <v>0.10741823257679092</v>
      </c>
      <c r="J102" s="387">
        <v>0.11211182729076508</v>
      </c>
      <c r="K102" s="387">
        <v>0.11741808318216521</v>
      </c>
      <c r="L102" s="387">
        <v>0.11687156713498752</v>
      </c>
      <c r="M102" s="387">
        <v>0.1163692435780945</v>
      </c>
      <c r="N102" s="387">
        <v>0.11590882247470989</v>
      </c>
      <c r="O102" s="387">
        <v>0.1154895794710826</v>
      </c>
      <c r="P102" s="387">
        <v>0.11511260625318284</v>
      </c>
      <c r="Q102" s="387">
        <v>0.11478104406174586</v>
      </c>
      <c r="R102" s="387">
        <v>0.11456790648104823</v>
      </c>
      <c r="S102" s="387">
        <v>0.11448043902899815</v>
      </c>
      <c r="T102" s="387">
        <v>0.11452831105995939</v>
      </c>
      <c r="U102" s="387">
        <v>0.11472358874080206</v>
      </c>
      <c r="V102" s="387">
        <v>0.11508060044368817</v>
      </c>
      <c r="W102" s="387">
        <v>0.11569789257155097</v>
      </c>
      <c r="X102" s="387">
        <v>0.11659279873569033</v>
      </c>
      <c r="Y102" s="387">
        <v>0.11778362501564521</v>
      </c>
      <c r="Z102" s="387">
        <v>0.11928890054518707</v>
      </c>
      <c r="AA102" s="387">
        <v>0.12112646754978067</v>
      </c>
      <c r="AB102" s="387">
        <v>0.12341451224842714</v>
      </c>
      <c r="AC102" s="387">
        <v>0.12616566957588549</v>
      </c>
      <c r="AD102" s="387">
        <v>0.12938864321114757</v>
      </c>
      <c r="AE102" s="387">
        <v>0.13308730529854451</v>
      </c>
      <c r="AF102" s="387">
        <v>0.13726007099498444</v>
      </c>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row>
    <row r="103" spans="1:93" s="378" customFormat="1" x14ac:dyDescent="0.35">
      <c r="A103" s="381" t="s">
        <v>19192</v>
      </c>
      <c r="B103" s="388">
        <v>4.5580774582809978E-2</v>
      </c>
      <c r="C103" s="388">
        <v>4.3849567061639519E-2</v>
      </c>
      <c r="D103" s="388">
        <v>4.2325603562445753E-2</v>
      </c>
      <c r="E103" s="388">
        <v>4.1235347243988231E-2</v>
      </c>
      <c r="F103" s="388">
        <v>4.0316596175779068E-2</v>
      </c>
      <c r="G103" s="388">
        <v>3.9534361413136161E-2</v>
      </c>
      <c r="H103" s="388">
        <v>3.8664496208279768E-2</v>
      </c>
      <c r="I103" s="388">
        <v>3.7908760935868466E-2</v>
      </c>
      <c r="J103" s="388">
        <v>3.7327135492756076E-2</v>
      </c>
      <c r="K103" s="388">
        <v>3.7000849546816823E-2</v>
      </c>
      <c r="L103" s="388">
        <v>3.4957119357217598E-2</v>
      </c>
      <c r="M103" s="388">
        <v>3.2613998362968057E-2</v>
      </c>
      <c r="N103" s="388">
        <v>3.0559665660614584E-2</v>
      </c>
      <c r="O103" s="388">
        <v>2.8745466835268442E-2</v>
      </c>
      <c r="P103" s="388">
        <v>2.7133487645308544E-2</v>
      </c>
      <c r="Q103" s="388">
        <v>2.5693904055969351E-2</v>
      </c>
      <c r="R103" s="388">
        <v>2.4073214436621353E-2</v>
      </c>
      <c r="S103" s="388">
        <v>2.2664722090834914E-2</v>
      </c>
      <c r="T103" s="388">
        <v>2.1435458352563014E-2</v>
      </c>
      <c r="U103" s="388">
        <v>2.0359711301240316E-2</v>
      </c>
      <c r="V103" s="388">
        <v>1.9417216045985709E-2</v>
      </c>
      <c r="W103" s="388">
        <v>1.8362217168849056E-2</v>
      </c>
      <c r="X103" s="388">
        <v>1.7467074724966319E-2</v>
      </c>
      <c r="Y103" s="388">
        <v>1.6708932233367533E-2</v>
      </c>
      <c r="Z103" s="388">
        <v>1.6069571174657092E-2</v>
      </c>
      <c r="AA103" s="388">
        <v>1.5534181592762788E-2</v>
      </c>
      <c r="AB103" s="388">
        <v>1.4915409273481011E-2</v>
      </c>
      <c r="AC103" s="388">
        <v>1.441699490322252E-2</v>
      </c>
      <c r="AD103" s="388">
        <v>1.4021222354539783E-2</v>
      </c>
      <c r="AE103" s="388">
        <v>1.371335979278483E-2</v>
      </c>
      <c r="AF103" s="388">
        <v>1.3480899378755063E-2</v>
      </c>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row>
    <row r="105" spans="1:93" x14ac:dyDescent="0.35">
      <c r="A105" s="392" t="s">
        <v>19199</v>
      </c>
    </row>
    <row r="106" spans="1:93" s="378" customFormat="1" x14ac:dyDescent="0.35">
      <c r="A106" s="376" t="s">
        <v>19182</v>
      </c>
      <c r="B106" s="377"/>
      <c r="C106" s="377"/>
    </row>
    <row r="107" spans="1:93" s="378" customFormat="1" x14ac:dyDescent="0.35">
      <c r="A107" s="379" t="s">
        <v>19183</v>
      </c>
      <c r="B107" s="380">
        <v>2010</v>
      </c>
      <c r="C107" s="380">
        <v>2011</v>
      </c>
      <c r="D107" s="380">
        <v>2012</v>
      </c>
      <c r="E107" s="380">
        <v>2013</v>
      </c>
      <c r="F107" s="380">
        <v>2014</v>
      </c>
      <c r="G107" s="380">
        <v>2015</v>
      </c>
      <c r="H107" s="380">
        <v>2016</v>
      </c>
      <c r="I107" s="380">
        <v>2017</v>
      </c>
      <c r="J107" s="380">
        <v>2018</v>
      </c>
      <c r="K107" s="380">
        <v>2019</v>
      </c>
      <c r="L107" s="380">
        <v>2020</v>
      </c>
      <c r="M107" s="380">
        <v>2021</v>
      </c>
      <c r="N107" s="380">
        <v>2022</v>
      </c>
      <c r="O107" s="380">
        <v>2023</v>
      </c>
      <c r="P107" s="380">
        <v>2024</v>
      </c>
      <c r="Q107" s="380">
        <v>2025</v>
      </c>
      <c r="R107" s="380">
        <v>2026</v>
      </c>
      <c r="S107" s="380">
        <v>2027</v>
      </c>
      <c r="T107" s="380">
        <v>2028</v>
      </c>
      <c r="U107" s="380">
        <v>2029</v>
      </c>
      <c r="V107" s="380">
        <v>2030</v>
      </c>
      <c r="W107" s="380">
        <v>2031</v>
      </c>
      <c r="X107" s="380">
        <v>2032</v>
      </c>
      <c r="Y107" s="380">
        <v>2033</v>
      </c>
      <c r="Z107" s="380">
        <v>2034</v>
      </c>
      <c r="AA107" s="380">
        <v>2035</v>
      </c>
      <c r="AB107" s="380">
        <v>2036</v>
      </c>
      <c r="AC107" s="380">
        <v>2037</v>
      </c>
      <c r="AD107" s="380">
        <v>2038</v>
      </c>
      <c r="AE107" s="380">
        <v>2039</v>
      </c>
      <c r="AF107" s="380">
        <v>2040</v>
      </c>
    </row>
    <row r="108" spans="1:93" s="378" customFormat="1" x14ac:dyDescent="0.35">
      <c r="A108" s="381" t="s">
        <v>19184</v>
      </c>
      <c r="B108" s="382">
        <v>973.27359348052198</v>
      </c>
      <c r="C108" s="382">
        <v>1055.613394747392</v>
      </c>
      <c r="D108" s="382">
        <v>1143.2490946385326</v>
      </c>
      <c r="E108" s="382">
        <v>1246.8995482656107</v>
      </c>
      <c r="F108" s="382">
        <v>1363.6326128196638</v>
      </c>
      <c r="G108" s="382">
        <v>1487.4204032075534</v>
      </c>
      <c r="H108" s="382">
        <v>1614.6960708110009</v>
      </c>
      <c r="I108" s="382">
        <v>1741.3114833247603</v>
      </c>
      <c r="J108" s="382">
        <v>1875.0434773623563</v>
      </c>
      <c r="K108" s="382">
        <v>2024.2419634276462</v>
      </c>
      <c r="L108" s="382">
        <v>2180.6052575616714</v>
      </c>
      <c r="M108" s="382">
        <v>2347.2640332009646</v>
      </c>
      <c r="N108" s="382">
        <v>2523.879613997055</v>
      </c>
      <c r="O108" s="382">
        <v>2710.0801848159954</v>
      </c>
      <c r="P108" s="382">
        <v>2905.4602197722534</v>
      </c>
      <c r="Q108" s="382">
        <v>3109.5815379024266</v>
      </c>
      <c r="R108" s="382">
        <v>3326.1649886418654</v>
      </c>
      <c r="S108" s="382">
        <v>3554.7021202921719</v>
      </c>
      <c r="T108" s="382">
        <v>3794.6644824727173</v>
      </c>
      <c r="U108" s="382">
        <v>4045.5122416396412</v>
      </c>
      <c r="V108" s="382">
        <v>4306.7034460409222</v>
      </c>
      <c r="W108" s="382">
        <v>4582.8361759367272</v>
      </c>
      <c r="X108" s="382">
        <v>4873.3683731243145</v>
      </c>
      <c r="Y108" s="382">
        <v>5177.7717702487498</v>
      </c>
      <c r="Z108" s="382">
        <v>5495.532528518138</v>
      </c>
      <c r="AA108" s="382">
        <v>5826.1489949776415</v>
      </c>
      <c r="AB108" s="382">
        <v>6175.5404829894433</v>
      </c>
      <c r="AC108" s="382">
        <v>6543.1898404703252</v>
      </c>
      <c r="AD108" s="382">
        <v>6928.5710035414659</v>
      </c>
      <c r="AE108" s="382">
        <v>7331.1429605831972</v>
      </c>
      <c r="AF108" s="382">
        <v>7750.3448645483668</v>
      </c>
      <c r="AG108"/>
    </row>
    <row r="109" spans="1:93" s="378" customFormat="1" x14ac:dyDescent="0.35">
      <c r="A109" s="381" t="s">
        <v>19185</v>
      </c>
      <c r="B109" s="382">
        <v>157.73115140388674</v>
      </c>
      <c r="C109" s="382">
        <v>170.71943753660696</v>
      </c>
      <c r="D109" s="382">
        <v>185.94871808629691</v>
      </c>
      <c r="E109" s="382">
        <v>202.84562859814898</v>
      </c>
      <c r="F109" s="382">
        <v>220.21960300526754</v>
      </c>
      <c r="G109" s="382">
        <v>238.25109063161068</v>
      </c>
      <c r="H109" s="382">
        <v>256.01786401046257</v>
      </c>
      <c r="I109" s="382">
        <v>274.81247424684187</v>
      </c>
      <c r="J109" s="382">
        <v>293.12021386332691</v>
      </c>
      <c r="K109" s="382">
        <v>314.57727796895779</v>
      </c>
      <c r="L109" s="382">
        <v>337.03490553960069</v>
      </c>
      <c r="M109" s="382">
        <v>360.97151108410674</v>
      </c>
      <c r="N109" s="382">
        <v>386.32703731692567</v>
      </c>
      <c r="O109" s="382">
        <v>413.03709953632551</v>
      </c>
      <c r="P109" s="382">
        <v>441.03353090168235</v>
      </c>
      <c r="Q109" s="382">
        <v>470.24525567680826</v>
      </c>
      <c r="R109" s="382">
        <v>501.24891657336286</v>
      </c>
      <c r="S109" s="382">
        <v>533.96749251884535</v>
      </c>
      <c r="T109" s="382">
        <v>568.32414916812149</v>
      </c>
      <c r="U109" s="382">
        <v>604.24328764540815</v>
      </c>
      <c r="V109" s="382">
        <v>641.65123219815121</v>
      </c>
      <c r="W109" s="382">
        <v>681.27242714003012</v>
      </c>
      <c r="X109" s="382">
        <v>723.03261051320999</v>
      </c>
      <c r="Y109" s="382">
        <v>766.85790022842787</v>
      </c>
      <c r="Z109" s="382">
        <v>812.67384836965311</v>
      </c>
      <c r="AA109" s="382">
        <v>860.40448155838567</v>
      </c>
      <c r="AB109" s="382">
        <v>910.9659025127404</v>
      </c>
      <c r="AC109" s="382">
        <v>964.27111361801849</v>
      </c>
      <c r="AD109" s="382">
        <v>1020.2288138402774</v>
      </c>
      <c r="AE109" s="382">
        <v>1078.7432320012672</v>
      </c>
      <c r="AF109" s="382">
        <v>1139.7141689032142</v>
      </c>
      <c r="AG109"/>
    </row>
    <row r="110" spans="1:93" s="378" customFormat="1" x14ac:dyDescent="0.35">
      <c r="A110" s="381" t="s">
        <v>19186</v>
      </c>
      <c r="B110" s="382">
        <v>41.767456179588116</v>
      </c>
      <c r="C110" s="382">
        <v>45.377718063716898</v>
      </c>
      <c r="D110" s="382">
        <v>49.146245586158408</v>
      </c>
      <c r="E110" s="382">
        <v>53.709947926372507</v>
      </c>
      <c r="F110" s="382">
        <v>59.001156450143441</v>
      </c>
      <c r="G110" s="382">
        <v>64.654297030268282</v>
      </c>
      <c r="H110" s="382">
        <v>70.17979533626449</v>
      </c>
      <c r="I110" s="382">
        <v>75.562924500581346</v>
      </c>
      <c r="J110" s="382">
        <v>81.368639753232529</v>
      </c>
      <c r="K110" s="382">
        <v>87.928806035885771</v>
      </c>
      <c r="L110" s="382">
        <v>94.790748160154095</v>
      </c>
      <c r="M110" s="382">
        <v>102.09451740764041</v>
      </c>
      <c r="N110" s="382">
        <v>109.82136748056236</v>
      </c>
      <c r="O110" s="382">
        <v>117.95104412548214</v>
      </c>
      <c r="P110" s="382">
        <v>126.46193058797492</v>
      </c>
      <c r="Q110" s="382">
        <v>135.33129932777325</v>
      </c>
      <c r="R110" s="382">
        <v>144.72693750939553</v>
      </c>
      <c r="S110" s="382">
        <v>154.62391485117888</v>
      </c>
      <c r="T110" s="382">
        <v>164.99721165052802</v>
      </c>
      <c r="U110" s="382">
        <v>175.82212296914693</v>
      </c>
      <c r="V110" s="382">
        <v>187.07458249795155</v>
      </c>
      <c r="W110" s="382">
        <v>198.96578337513483</v>
      </c>
      <c r="X110" s="382">
        <v>211.47203139367912</v>
      </c>
      <c r="Y110" s="382">
        <v>224.57018847737805</v>
      </c>
      <c r="Z110" s="382">
        <v>238.23746130164352</v>
      </c>
      <c r="AA110" s="382">
        <v>252.4511381504152</v>
      </c>
      <c r="AB110" s="382">
        <v>267.48118472663174</v>
      </c>
      <c r="AC110" s="382">
        <v>283.30258458821555</v>
      </c>
      <c r="AD110" s="382">
        <v>299.88940236227234</v>
      </c>
      <c r="AE110" s="382">
        <v>317.21463441773813</v>
      </c>
      <c r="AF110" s="382">
        <v>335.25012320942619</v>
      </c>
      <c r="AG110"/>
    </row>
    <row r="111" spans="1:93" s="378" customFormat="1" x14ac:dyDescent="0.35">
      <c r="A111" s="381" t="s">
        <v>19187</v>
      </c>
      <c r="B111" s="382">
        <v>1172.7722010639968</v>
      </c>
      <c r="C111" s="382">
        <v>1271.7105503477158</v>
      </c>
      <c r="D111" s="382">
        <v>1378.3440583109877</v>
      </c>
      <c r="E111" s="382">
        <v>1503.4551247901322</v>
      </c>
      <c r="F111" s="382">
        <v>1642.8533722750749</v>
      </c>
      <c r="G111" s="382">
        <v>1790.3257908694322</v>
      </c>
      <c r="H111" s="382">
        <v>1940.893730157728</v>
      </c>
      <c r="I111" s="382">
        <v>2091.6868820721834</v>
      </c>
      <c r="J111" s="382">
        <v>2249.5323309789155</v>
      </c>
      <c r="K111" s="382">
        <v>2426.7480474324898</v>
      </c>
      <c r="L111" s="382">
        <v>2612.4309112614264</v>
      </c>
      <c r="M111" s="382">
        <v>2810.3300616927118</v>
      </c>
      <c r="N111" s="382">
        <v>3020.0280187945432</v>
      </c>
      <c r="O111" s="382">
        <v>3241.0683284778029</v>
      </c>
      <c r="P111" s="382">
        <v>3472.9556812619107</v>
      </c>
      <c r="Q111" s="382">
        <v>3715.1580929070078</v>
      </c>
      <c r="R111" s="382">
        <v>3972.1408427246238</v>
      </c>
      <c r="S111" s="382">
        <v>4243.2935276621956</v>
      </c>
      <c r="T111" s="382">
        <v>4527.985843291367</v>
      </c>
      <c r="U111" s="382">
        <v>4825.5776522541964</v>
      </c>
      <c r="V111" s="382">
        <v>5135.4292607370244</v>
      </c>
      <c r="W111" s="382">
        <v>5463.0743864518918</v>
      </c>
      <c r="X111" s="382">
        <v>5807.873015031204</v>
      </c>
      <c r="Y111" s="382">
        <v>6169.1998589545556</v>
      </c>
      <c r="Z111" s="382">
        <v>6546.4438381894342</v>
      </c>
      <c r="AA111" s="382">
        <v>6939.0046146864424</v>
      </c>
      <c r="AB111" s="382">
        <v>7353.9875702288155</v>
      </c>
      <c r="AC111" s="382">
        <v>7790.7635386765596</v>
      </c>
      <c r="AD111" s="382">
        <v>8248.6892197440156</v>
      </c>
      <c r="AE111" s="382">
        <v>8727.100827002203</v>
      </c>
      <c r="AF111" s="382">
        <v>9225.3091566610055</v>
      </c>
      <c r="AG111"/>
    </row>
    <row r="112" spans="1:93" s="378" customFormat="1" x14ac:dyDescent="0.35">
      <c r="A112" s="381" t="s">
        <v>19188</v>
      </c>
      <c r="B112" s="383">
        <v>2.092872661259626</v>
      </c>
      <c r="C112" s="383">
        <v>2.282436330629813</v>
      </c>
      <c r="D112" s="383">
        <v>2.4719999999999995</v>
      </c>
      <c r="E112" s="383">
        <v>2.661563669370187</v>
      </c>
      <c r="F112" s="383">
        <v>2.8511273387403735</v>
      </c>
      <c r="G112" s="383">
        <v>3.0406910081105614</v>
      </c>
      <c r="H112" s="383">
        <v>3.2478430591748895</v>
      </c>
      <c r="I112" s="383">
        <v>3.454995110239218</v>
      </c>
      <c r="J112" s="383">
        <v>3.6621471613035457</v>
      </c>
      <c r="K112" s="383">
        <v>3.8692992123678742</v>
      </c>
      <c r="L112" s="383">
        <v>4.0764512634322019</v>
      </c>
      <c r="M112" s="383">
        <v>4.3505402454173607</v>
      </c>
      <c r="N112" s="383">
        <v>4.6246292274025205</v>
      </c>
      <c r="O112" s="383">
        <v>4.8987182093876793</v>
      </c>
      <c r="P112" s="383">
        <v>5.1728071913728382</v>
      </c>
      <c r="Q112" s="383">
        <v>5.446896173357997</v>
      </c>
      <c r="R112" s="383">
        <v>5.80280420481236</v>
      </c>
      <c r="S112" s="383">
        <v>6.158712236266723</v>
      </c>
      <c r="T112" s="383">
        <v>6.5146202677210869</v>
      </c>
      <c r="U112" s="383">
        <v>6.8705282991754499</v>
      </c>
      <c r="V112" s="383">
        <v>7.2264363306298138</v>
      </c>
      <c r="W112" s="383">
        <v>7.6826200116920464</v>
      </c>
      <c r="X112" s="383">
        <v>8.1388036927542782</v>
      </c>
      <c r="Y112" s="383">
        <v>8.5949873738165135</v>
      </c>
      <c r="Z112" s="383">
        <v>9.051171054878747</v>
      </c>
      <c r="AA112" s="383">
        <v>9.5073547359409805</v>
      </c>
      <c r="AB112" s="383">
        <v>10.088813194661489</v>
      </c>
      <c r="AC112" s="383">
        <v>10.670271653381997</v>
      </c>
      <c r="AD112" s="383">
        <v>11.251730112102505</v>
      </c>
      <c r="AE112" s="383">
        <v>11.833188570823017</v>
      </c>
      <c r="AF112" s="383">
        <v>12.414647029543524</v>
      </c>
      <c r="AG112"/>
    </row>
    <row r="113" spans="1:93" s="378" customFormat="1" x14ac:dyDescent="0.35">
      <c r="A113" s="381" t="s">
        <v>19189</v>
      </c>
      <c r="B113" s="384">
        <v>0.40743190201239227</v>
      </c>
      <c r="C113" s="384">
        <v>0.40976634575597221</v>
      </c>
      <c r="D113" s="384">
        <v>0.40946493601563227</v>
      </c>
      <c r="E113" s="384">
        <v>0.40417763602834195</v>
      </c>
      <c r="F113" s="384">
        <v>0.3962266662176076</v>
      </c>
      <c r="G113" s="384">
        <v>0.38776277194348513</v>
      </c>
      <c r="H113" s="384">
        <v>0.38204908834274798</v>
      </c>
      <c r="I113" s="384">
        <v>0.37711747191478828</v>
      </c>
      <c r="J113" s="384">
        <v>0.37168021384605587</v>
      </c>
      <c r="K113" s="384">
        <v>0.36402693208879877</v>
      </c>
      <c r="L113" s="384">
        <v>0.3562569373508952</v>
      </c>
      <c r="M113" s="384">
        <v>0.35343678743408313</v>
      </c>
      <c r="N113" s="384">
        <v>0.34961643243391</v>
      </c>
      <c r="O113" s="384">
        <v>0.3450802950069165</v>
      </c>
      <c r="P113" s="384">
        <v>0.34005795537444566</v>
      </c>
      <c r="Q113" s="384">
        <v>0.33473235058221096</v>
      </c>
      <c r="R113" s="384">
        <v>0.33353327465157828</v>
      </c>
      <c r="S113" s="384">
        <v>0.33136964834337956</v>
      </c>
      <c r="T113" s="384">
        <v>0.32848075877064725</v>
      </c>
      <c r="U113" s="384">
        <v>0.32506238215901045</v>
      </c>
      <c r="V113" s="384">
        <v>0.32127232692641267</v>
      </c>
      <c r="W113" s="384">
        <v>0.32106881760012645</v>
      </c>
      <c r="X113" s="384">
        <v>0.31994059688757431</v>
      </c>
      <c r="Y113" s="384">
        <v>0.31808434307484623</v>
      </c>
      <c r="Z113" s="384">
        <v>0.31566411640693143</v>
      </c>
      <c r="AA113" s="384">
        <v>0.31281560622573934</v>
      </c>
      <c r="AB113" s="384">
        <v>0.31321537953618184</v>
      </c>
      <c r="AC113" s="384">
        <v>0.31269529213495484</v>
      </c>
      <c r="AD113" s="384">
        <v>0.31142986297740305</v>
      </c>
      <c r="AE113" s="384">
        <v>0.30956915472504359</v>
      </c>
      <c r="AF113" s="384">
        <v>0.30724111797771081</v>
      </c>
      <c r="AG113"/>
    </row>
    <row r="114" spans="1:93" s="378" customFormat="1" x14ac:dyDescent="0.35">
      <c r="A114" s="381" t="s">
        <v>19190</v>
      </c>
      <c r="B114" s="383">
        <v>560.3648147222425</v>
      </c>
      <c r="C114" s="383">
        <v>557.17240971046112</v>
      </c>
      <c r="D114" s="383">
        <v>557.58254786043199</v>
      </c>
      <c r="E114" s="383">
        <v>564.87663327095947</v>
      </c>
      <c r="F114" s="383">
        <v>576.21185485208343</v>
      </c>
      <c r="G114" s="383">
        <v>588.7891226349609</v>
      </c>
      <c r="H114" s="383">
        <v>597.59467892848545</v>
      </c>
      <c r="I114" s="383">
        <v>605.4095057539339</v>
      </c>
      <c r="J114" s="383">
        <v>614.26595707262402</v>
      </c>
      <c r="K114" s="383">
        <v>627.18025002450145</v>
      </c>
      <c r="L114" s="383">
        <v>640.85910573646072</v>
      </c>
      <c r="M114" s="383">
        <v>645.97266159139008</v>
      </c>
      <c r="N114" s="383">
        <v>653.03138268898124</v>
      </c>
      <c r="O114" s="383">
        <v>661.61558798519332</v>
      </c>
      <c r="P114" s="383">
        <v>671.38703469444511</v>
      </c>
      <c r="Q114" s="383">
        <v>682.06882868057733</v>
      </c>
      <c r="R114" s="383">
        <v>684.52091480709669</v>
      </c>
      <c r="S114" s="383">
        <v>688.99038709338811</v>
      </c>
      <c r="T114" s="383">
        <v>695.04985052264988</v>
      </c>
      <c r="U114" s="383">
        <v>702.35903879958209</v>
      </c>
      <c r="V114" s="383">
        <v>710.64478060508293</v>
      </c>
      <c r="W114" s="383">
        <v>711.09522248109806</v>
      </c>
      <c r="X114" s="383">
        <v>713.60278909316503</v>
      </c>
      <c r="Y114" s="383">
        <v>717.76718110700233</v>
      </c>
      <c r="Z114" s="383">
        <v>723.27037004352951</v>
      </c>
      <c r="AA114" s="383">
        <v>729.85649609293364</v>
      </c>
      <c r="AB114" s="383">
        <v>728.92494174837032</v>
      </c>
      <c r="AC114" s="383">
        <v>730.13731906321595</v>
      </c>
      <c r="AD114" s="383">
        <v>733.10407711180517</v>
      </c>
      <c r="AE114" s="383">
        <v>737.51050063721073</v>
      </c>
      <c r="AF114" s="383">
        <v>743.09878764231064</v>
      </c>
      <c r="AG114"/>
    </row>
    <row r="115" spans="1:93" s="378" customFormat="1" x14ac:dyDescent="0.35">
      <c r="A115" s="376" t="s">
        <v>19191</v>
      </c>
    </row>
    <row r="116" spans="1:93" s="378" customFormat="1" x14ac:dyDescent="0.35">
      <c r="A116" s="379" t="s">
        <v>19183</v>
      </c>
      <c r="B116" s="380">
        <v>2010</v>
      </c>
      <c r="C116" s="380">
        <v>2011</v>
      </c>
      <c r="D116" s="380">
        <v>2012</v>
      </c>
      <c r="E116" s="380">
        <v>2013</v>
      </c>
      <c r="F116" s="380">
        <v>2014</v>
      </c>
      <c r="G116" s="380">
        <v>2015</v>
      </c>
      <c r="H116" s="380">
        <v>2016</v>
      </c>
      <c r="I116" s="380">
        <v>2017</v>
      </c>
      <c r="J116" s="380">
        <v>2018</v>
      </c>
      <c r="K116" s="380">
        <v>2019</v>
      </c>
      <c r="L116" s="380">
        <v>2020</v>
      </c>
      <c r="M116" s="380">
        <v>2021</v>
      </c>
      <c r="N116" s="380">
        <v>2022</v>
      </c>
      <c r="O116" s="380">
        <v>2023</v>
      </c>
      <c r="P116" s="380">
        <v>2024</v>
      </c>
      <c r="Q116" s="380">
        <v>2025</v>
      </c>
      <c r="R116" s="380">
        <v>2026</v>
      </c>
      <c r="S116" s="380">
        <v>2027</v>
      </c>
      <c r="T116" s="380">
        <v>2028</v>
      </c>
      <c r="U116" s="380">
        <v>2029</v>
      </c>
      <c r="V116" s="380">
        <v>2030</v>
      </c>
      <c r="W116" s="380">
        <v>2031</v>
      </c>
      <c r="X116" s="380">
        <v>2032</v>
      </c>
      <c r="Y116" s="380">
        <v>2033</v>
      </c>
      <c r="Z116" s="380">
        <v>2034</v>
      </c>
      <c r="AA116" s="380">
        <v>2035</v>
      </c>
      <c r="AB116" s="380">
        <v>2036</v>
      </c>
      <c r="AC116" s="380">
        <v>2037</v>
      </c>
      <c r="AD116" s="380">
        <v>2038</v>
      </c>
      <c r="AE116" s="380">
        <v>2039</v>
      </c>
      <c r="AF116" s="380">
        <v>2040</v>
      </c>
    </row>
    <row r="117" spans="1:93" s="378" customFormat="1" x14ac:dyDescent="0.35">
      <c r="A117" s="381" t="s">
        <v>19184</v>
      </c>
      <c r="B117" s="385">
        <v>5.8347623908337296E-2</v>
      </c>
      <c r="C117" s="383">
        <v>6.2878897236326212E-2</v>
      </c>
      <c r="D117" s="383">
        <v>6.769237729034254E-2</v>
      </c>
      <c r="E117" s="383">
        <v>7.3395236658086699E-2</v>
      </c>
      <c r="F117" s="383">
        <v>7.9816581428286182E-2</v>
      </c>
      <c r="G117" s="383">
        <v>8.6612805338076013E-2</v>
      </c>
      <c r="H117" s="383">
        <v>9.3581957762476992E-2</v>
      </c>
      <c r="I117" s="383">
        <v>0.10049127885502487</v>
      </c>
      <c r="J117" s="383">
        <v>0.10777684007969758</v>
      </c>
      <c r="K117" s="383">
        <v>0.11590326514496771</v>
      </c>
      <c r="L117" s="383">
        <v>0.11712290534595295</v>
      </c>
      <c r="M117" s="383">
        <v>0.11844813465377027</v>
      </c>
      <c r="N117" s="383">
        <v>0.11986774134818992</v>
      </c>
      <c r="O117" s="383">
        <v>0.12137035238853336</v>
      </c>
      <c r="P117" s="383">
        <v>0.12294467727630515</v>
      </c>
      <c r="Q117" s="383">
        <v>0.12457987366544436</v>
      </c>
      <c r="R117" s="383">
        <v>0.12635190718975184</v>
      </c>
      <c r="S117" s="383">
        <v>0.12825184627333708</v>
      </c>
      <c r="T117" s="383">
        <v>0.13027307140964209</v>
      </c>
      <c r="U117" s="383">
        <v>0.13241207756036286</v>
      </c>
      <c r="V117" s="383">
        <v>0.13466923823263069</v>
      </c>
      <c r="W117" s="383">
        <v>0.13715379455604487</v>
      </c>
      <c r="X117" s="383">
        <v>0.13987471821471142</v>
      </c>
      <c r="Y117" s="383">
        <v>0.14284566819547323</v>
      </c>
      <c r="Z117" s="383">
        <v>0.14608444694782022</v>
      </c>
      <c r="AA117" s="383">
        <v>0.14961197357983033</v>
      </c>
      <c r="AB117" s="383">
        <v>0.15358040361751929</v>
      </c>
      <c r="AC117" s="383">
        <v>0.15801139492102342</v>
      </c>
      <c r="AD117" s="383">
        <v>0.16292448371545767</v>
      </c>
      <c r="AE117" s="383">
        <v>0.16833522259205072</v>
      </c>
      <c r="AF117" s="383">
        <v>0.17425360878346338</v>
      </c>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row>
    <row r="118" spans="1:93" s="378" customFormat="1" x14ac:dyDescent="0.35">
      <c r="A118" s="381" t="s">
        <v>19185</v>
      </c>
      <c r="B118" s="386">
        <v>1.7169094289100531E-2</v>
      </c>
      <c r="C118" s="387">
        <v>1.846862187381431E-2</v>
      </c>
      <c r="D118" s="387">
        <v>1.9995057500339804E-2</v>
      </c>
      <c r="E118" s="387">
        <v>2.168779727599587E-2</v>
      </c>
      <c r="F118" s="387">
        <v>2.3423297313461017E-2</v>
      </c>
      <c r="G118" s="387">
        <v>2.5220066724572603E-2</v>
      </c>
      <c r="H118" s="387">
        <v>2.6983496360323087E-2</v>
      </c>
      <c r="I118" s="387">
        <v>2.884602984463195E-2</v>
      </c>
      <c r="J118" s="387">
        <v>3.065301371869331E-2</v>
      </c>
      <c r="K118" s="387">
        <v>3.2774437344762604E-2</v>
      </c>
      <c r="L118" s="387">
        <v>3.2759954588617413E-2</v>
      </c>
      <c r="M118" s="387">
        <v>3.2757414151205227E-2</v>
      </c>
      <c r="N118" s="387">
        <v>3.276422594793519E-2</v>
      </c>
      <c r="O118" s="387">
        <v>3.2778058552401089E-2</v>
      </c>
      <c r="P118" s="387">
        <v>3.2796996819155419E-2</v>
      </c>
      <c r="Q118" s="387">
        <v>3.281973664161851E-2</v>
      </c>
      <c r="R118" s="387">
        <v>3.286660248849653E-2</v>
      </c>
      <c r="S118" s="387">
        <v>3.2937989932765109E-2</v>
      </c>
      <c r="T118" s="387">
        <v>3.3035543159851001E-2</v>
      </c>
      <c r="U118" s="387">
        <v>3.3162298524718963E-2</v>
      </c>
      <c r="V118" s="387">
        <v>3.3322734184427868E-2</v>
      </c>
      <c r="W118" s="387">
        <v>3.3547980189520446E-2</v>
      </c>
      <c r="X118" s="387">
        <v>3.384482254115919E-2</v>
      </c>
      <c r="Y118" s="387">
        <v>3.422083103903277E-2</v>
      </c>
      <c r="Z118" s="387">
        <v>3.468388839912754E-2</v>
      </c>
      <c r="AA118" s="387">
        <v>3.5241640953586582E-2</v>
      </c>
      <c r="AB118" s="387">
        <v>3.5932311560408728E-2</v>
      </c>
      <c r="AC118" s="387">
        <v>3.6761136634570875E-2</v>
      </c>
      <c r="AD118" s="387">
        <v>3.7731535658691272E-2</v>
      </c>
      <c r="AE118" s="387">
        <v>3.8844816017128435E-2</v>
      </c>
      <c r="AF118" s="387">
        <v>4.0100055814241496E-2</v>
      </c>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row>
    <row r="119" spans="1:93" s="378" customFormat="1" x14ac:dyDescent="0.35">
      <c r="A119" s="381" t="s">
        <v>19186</v>
      </c>
      <c r="B119" s="387">
        <v>2.9514605173392118E-3</v>
      </c>
      <c r="C119" s="387">
        <v>3.1864148538394469E-3</v>
      </c>
      <c r="D119" s="387">
        <v>3.4310292204014687E-3</v>
      </c>
      <c r="E119" s="387">
        <v>3.7280236819590301E-3</v>
      </c>
      <c r="F119" s="387">
        <v>4.0725700167810837E-3</v>
      </c>
      <c r="G119" s="387">
        <v>4.4400330180737538E-3</v>
      </c>
      <c r="H119" s="387">
        <v>4.7977631328171818E-3</v>
      </c>
      <c r="I119" s="387">
        <v>5.1448810054894522E-3</v>
      </c>
      <c r="J119" s="387">
        <v>5.5188477645032449E-3</v>
      </c>
      <c r="K119" s="387">
        <v>5.9414530482036097E-3</v>
      </c>
      <c r="L119" s="387">
        <v>5.9654279653989497E-3</v>
      </c>
      <c r="M119" s="387">
        <v>5.9926083650095842E-3</v>
      </c>
      <c r="N119" s="387">
        <v>6.0224099332085142E-3</v>
      </c>
      <c r="O119" s="387">
        <v>6.0542799058150715E-3</v>
      </c>
      <c r="P119" s="387">
        <v>6.0877258090738144E-3</v>
      </c>
      <c r="Q119" s="387">
        <v>6.1223519230009307E-3</v>
      </c>
      <c r="R119" s="387">
        <v>6.1620622832315045E-3</v>
      </c>
      <c r="S119" s="387">
        <v>6.2067468464386613E-3</v>
      </c>
      <c r="T119" s="387">
        <v>6.2565203213535191E-3</v>
      </c>
      <c r="U119" s="387">
        <v>6.3117558185629627E-3</v>
      </c>
      <c r="V119" s="387">
        <v>6.3731025080300888E-3</v>
      </c>
      <c r="W119" s="387">
        <v>6.4465390277569775E-3</v>
      </c>
      <c r="X119" s="387">
        <v>6.533182847063463E-3</v>
      </c>
      <c r="Y119" s="387">
        <v>6.6343285434605449E-3</v>
      </c>
      <c r="Z119" s="387">
        <v>6.7513637248847892E-3</v>
      </c>
      <c r="AA119" s="387">
        <v>6.8856670814942626E-3</v>
      </c>
      <c r="AB119" s="387">
        <v>7.0447778402322313E-3</v>
      </c>
      <c r="AC119" s="387">
        <v>7.22968200958711E-3</v>
      </c>
      <c r="AD119" s="387">
        <v>7.4410474608232694E-3</v>
      </c>
      <c r="AE119" s="387">
        <v>7.6791618684812568E-3</v>
      </c>
      <c r="AF119" s="387">
        <v>7.9439041916570946E-3</v>
      </c>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row>
    <row r="120" spans="1:93" s="378" customFormat="1" x14ac:dyDescent="0.35">
      <c r="A120" s="381" t="s">
        <v>19187</v>
      </c>
      <c r="B120" s="386">
        <v>7.8468178714777043E-2</v>
      </c>
      <c r="C120" s="387">
        <v>8.4533933963979957E-2</v>
      </c>
      <c r="D120" s="387">
        <v>9.1118464011083811E-2</v>
      </c>
      <c r="E120" s="387">
        <v>9.88110576160416E-2</v>
      </c>
      <c r="F120" s="387">
        <v>0.10731244875852829</v>
      </c>
      <c r="G120" s="387">
        <v>0.11627290508072236</v>
      </c>
      <c r="H120" s="387">
        <v>0.12536321725561725</v>
      </c>
      <c r="I120" s="387">
        <v>0.13448218970514628</v>
      </c>
      <c r="J120" s="387">
        <v>0.14394870156289413</v>
      </c>
      <c r="K120" s="387">
        <v>0.15461915553793393</v>
      </c>
      <c r="L120" s="387">
        <v>0.1558482878999693</v>
      </c>
      <c r="M120" s="387">
        <v>0.15719815716998509</v>
      </c>
      <c r="N120" s="387">
        <v>0.15865437722933362</v>
      </c>
      <c r="O120" s="387">
        <v>0.16020269084674954</v>
      </c>
      <c r="P120" s="387">
        <v>0.1618293999045344</v>
      </c>
      <c r="Q120" s="387">
        <v>0.16352196223006379</v>
      </c>
      <c r="R120" s="387">
        <v>0.16538057196147987</v>
      </c>
      <c r="S120" s="387">
        <v>0.16739658305254085</v>
      </c>
      <c r="T120" s="387">
        <v>0.1695651348908466</v>
      </c>
      <c r="U120" s="387">
        <v>0.1718861319036448</v>
      </c>
      <c r="V120" s="387">
        <v>0.17436507492508863</v>
      </c>
      <c r="W120" s="387">
        <v>0.17714831377332227</v>
      </c>
      <c r="X120" s="387">
        <v>0.1802527236029341</v>
      </c>
      <c r="Y120" s="387">
        <v>0.18370082777796656</v>
      </c>
      <c r="Z120" s="387">
        <v>0.18751969907183255</v>
      </c>
      <c r="AA120" s="387">
        <v>0.19173928161491119</v>
      </c>
      <c r="AB120" s="387">
        <v>0.19655749301816022</v>
      </c>
      <c r="AC120" s="387">
        <v>0.20200221356518139</v>
      </c>
      <c r="AD120" s="387">
        <v>0.20809706683497223</v>
      </c>
      <c r="AE120" s="387">
        <v>0.21485920047766041</v>
      </c>
      <c r="AF120" s="387">
        <v>0.22229756878936197</v>
      </c>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row>
    <row r="121" spans="1:93" s="378" customFormat="1" x14ac:dyDescent="0.35">
      <c r="A121" s="381" t="s">
        <v>19192</v>
      </c>
      <c r="B121" s="388">
        <v>3.7493049704968584E-2</v>
      </c>
      <c r="C121" s="388">
        <v>3.7036710654116581E-2</v>
      </c>
      <c r="D121" s="388">
        <v>3.6860220069208666E-2</v>
      </c>
      <c r="E121" s="388">
        <v>3.7125190260589754E-2</v>
      </c>
      <c r="F121" s="388">
        <v>3.7638602562710816E-2</v>
      </c>
      <c r="G121" s="388">
        <v>3.8238974223484996E-2</v>
      </c>
      <c r="H121" s="388">
        <v>3.8598914717100162E-2</v>
      </c>
      <c r="I121" s="388">
        <v>3.8923988432456841E-2</v>
      </c>
      <c r="J121" s="388">
        <v>3.9307186528150177E-2</v>
      </c>
      <c r="K121" s="388">
        <v>3.9960506296258351E-2</v>
      </c>
      <c r="L121" s="388">
        <v>3.8231362974459199E-2</v>
      </c>
      <c r="M121" s="388">
        <v>3.6133019878524207E-2</v>
      </c>
      <c r="N121" s="388">
        <v>3.4306399373435562E-2</v>
      </c>
      <c r="O121" s="388">
        <v>3.270298147375459E-2</v>
      </c>
      <c r="P121" s="388">
        <v>3.1284637899211098E-2</v>
      </c>
      <c r="Q121" s="388">
        <v>3.0021127083326236E-2</v>
      </c>
      <c r="R121" s="388">
        <v>2.8500112380894581E-2</v>
      </c>
      <c r="S121" s="388">
        <v>2.7180452118998989E-2</v>
      </c>
      <c r="T121" s="388">
        <v>2.6028398881668517E-2</v>
      </c>
      <c r="U121" s="388">
        <v>2.5017891553444777E-2</v>
      </c>
      <c r="V121" s="388">
        <v>2.4128777581008867E-2</v>
      </c>
      <c r="W121" s="388">
        <v>2.3058320404201083E-2</v>
      </c>
      <c r="X121" s="388">
        <v>2.214732415322997E-2</v>
      </c>
      <c r="Y121" s="388">
        <v>2.1373018922353128E-2</v>
      </c>
      <c r="Z121" s="388">
        <v>2.0717727897845439E-2</v>
      </c>
      <c r="AA121" s="388">
        <v>2.0167468969057457E-2</v>
      </c>
      <c r="AB121" s="388">
        <v>1.948271706747122E-2</v>
      </c>
      <c r="AC121" s="388">
        <v>1.8931309354355167E-2</v>
      </c>
      <c r="AD121" s="388">
        <v>1.8494672798020667E-2</v>
      </c>
      <c r="AE121" s="388">
        <v>1.8157337660234432E-2</v>
      </c>
      <c r="AF121" s="388">
        <v>1.7906072420774709E-2</v>
      </c>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row>
    <row r="123" spans="1:93" x14ac:dyDescent="0.35">
      <c r="A123" s="391" t="s">
        <v>19193</v>
      </c>
      <c r="B123" s="435"/>
    </row>
    <row r="124" spans="1:93" s="378" customFormat="1" x14ac:dyDescent="0.35">
      <c r="A124" s="376" t="s">
        <v>19182</v>
      </c>
      <c r="B124" s="377"/>
      <c r="C124" s="377"/>
    </row>
    <row r="125" spans="1:93" s="378" customFormat="1" x14ac:dyDescent="0.35">
      <c r="A125" s="379" t="s">
        <v>19183</v>
      </c>
      <c r="B125" s="380">
        <v>2010</v>
      </c>
      <c r="C125" s="380">
        <v>2011</v>
      </c>
      <c r="D125" s="380">
        <v>2012</v>
      </c>
      <c r="E125" s="380">
        <v>2013</v>
      </c>
      <c r="F125" s="380">
        <v>2014</v>
      </c>
      <c r="G125" s="380">
        <v>2015</v>
      </c>
      <c r="H125" s="380">
        <v>2016</v>
      </c>
      <c r="I125" s="380">
        <v>2017</v>
      </c>
      <c r="J125" s="380">
        <v>2018</v>
      </c>
      <c r="K125" s="380">
        <v>2019</v>
      </c>
      <c r="L125" s="380">
        <v>2020</v>
      </c>
      <c r="M125" s="380">
        <v>2021</v>
      </c>
      <c r="N125" s="380">
        <v>2022</v>
      </c>
      <c r="O125" s="380">
        <v>2023</v>
      </c>
      <c r="P125" s="380">
        <v>2024</v>
      </c>
      <c r="Q125" s="380">
        <v>2025</v>
      </c>
      <c r="R125" s="380">
        <v>2026</v>
      </c>
      <c r="S125" s="380">
        <v>2027</v>
      </c>
      <c r="T125" s="380">
        <v>2028</v>
      </c>
      <c r="U125" s="380">
        <v>2029</v>
      </c>
      <c r="V125" s="380">
        <v>2030</v>
      </c>
      <c r="W125" s="380">
        <v>2031</v>
      </c>
      <c r="X125" s="380">
        <v>2032</v>
      </c>
      <c r="Y125" s="380">
        <v>2033</v>
      </c>
      <c r="Z125" s="380">
        <v>2034</v>
      </c>
      <c r="AA125" s="380">
        <v>2035</v>
      </c>
      <c r="AB125" s="380">
        <v>2036</v>
      </c>
      <c r="AC125" s="380">
        <v>2037</v>
      </c>
      <c r="AD125" s="380">
        <v>2038</v>
      </c>
      <c r="AE125" s="380">
        <v>2039</v>
      </c>
      <c r="AF125" s="380">
        <v>2040</v>
      </c>
    </row>
    <row r="126" spans="1:93" s="378" customFormat="1" x14ac:dyDescent="0.35">
      <c r="A126" s="381" t="s">
        <v>19184</v>
      </c>
      <c r="B126" s="382">
        <v>4230.2580628811629</v>
      </c>
      <c r="C126" s="382">
        <v>4484.2720025791405</v>
      </c>
      <c r="D126" s="382">
        <v>4730.2051242509251</v>
      </c>
      <c r="E126" s="382">
        <v>4993.2450742283263</v>
      </c>
      <c r="F126" s="382">
        <v>5258.2296995086526</v>
      </c>
      <c r="G126" s="382">
        <v>5525.6686858677622</v>
      </c>
      <c r="H126" s="382">
        <v>5800.4270197466585</v>
      </c>
      <c r="I126" s="382">
        <v>6074.387565869959</v>
      </c>
      <c r="J126" s="382">
        <v>6364.4200272284088</v>
      </c>
      <c r="K126" s="382">
        <v>6693.8249831652729</v>
      </c>
      <c r="L126" s="382">
        <v>7039.9663898481285</v>
      </c>
      <c r="M126" s="382">
        <v>7411.3715346170011</v>
      </c>
      <c r="N126" s="382">
        <v>7807.4399263944661</v>
      </c>
      <c r="O126" s="382">
        <v>8227.5646698009386</v>
      </c>
      <c r="P126" s="382">
        <v>8671.1352222379319</v>
      </c>
      <c r="Q126" s="382">
        <v>9137.5394519144756</v>
      </c>
      <c r="R126" s="382">
        <v>9637.2737015194889</v>
      </c>
      <c r="S126" s="382">
        <v>10169.678333948183</v>
      </c>
      <c r="T126" s="382">
        <v>10734.07740625559</v>
      </c>
      <c r="U126" s="382">
        <v>11329.768963060744</v>
      </c>
      <c r="V126" s="382">
        <v>11956.011879185469</v>
      </c>
      <c r="W126" s="382">
        <v>12625.625674976405</v>
      </c>
      <c r="X126" s="382">
        <v>13337.689217220559</v>
      </c>
      <c r="Y126" s="382">
        <v>14091.183900465738</v>
      </c>
      <c r="Z126" s="382">
        <v>14884.98028413596</v>
      </c>
      <c r="AA126" s="382">
        <v>15717.830023809056</v>
      </c>
      <c r="AB126" s="382">
        <v>16605.374016560741</v>
      </c>
      <c r="AC126" s="382">
        <v>17546.060065640788</v>
      </c>
      <c r="AD126" s="382">
        <v>18538.216567041505</v>
      </c>
      <c r="AE126" s="382">
        <v>19580.064668305764</v>
      </c>
      <c r="AF126" s="382">
        <v>20669.73261467076</v>
      </c>
      <c r="AG126"/>
    </row>
    <row r="127" spans="1:93" s="378" customFormat="1" x14ac:dyDescent="0.35">
      <c r="A127" s="381" t="s">
        <v>19185</v>
      </c>
      <c r="B127" s="382">
        <v>1118.634030864868</v>
      </c>
      <c r="C127" s="382">
        <v>1163.5784149915266</v>
      </c>
      <c r="D127" s="382">
        <v>1208.6346481151604</v>
      </c>
      <c r="E127" s="382">
        <v>1268.3376145226</v>
      </c>
      <c r="F127" s="382">
        <v>1331.0118927895951</v>
      </c>
      <c r="G127" s="382">
        <v>1395.9104641148886</v>
      </c>
      <c r="H127" s="382">
        <v>1461.2288756169978</v>
      </c>
      <c r="I127" s="382">
        <v>1529.4753401103021</v>
      </c>
      <c r="J127" s="382">
        <v>1602.1857811459549</v>
      </c>
      <c r="K127" s="382">
        <v>1682.5455584852662</v>
      </c>
      <c r="L127" s="382">
        <v>1767.0600566290188</v>
      </c>
      <c r="M127" s="382">
        <v>1858.0067033356943</v>
      </c>
      <c r="N127" s="382">
        <v>1955.2483495456827</v>
      </c>
      <c r="O127" s="382">
        <v>2058.6514605251937</v>
      </c>
      <c r="P127" s="382">
        <v>2168.084695983554</v>
      </c>
      <c r="Q127" s="382">
        <v>2283.4160323508331</v>
      </c>
      <c r="R127" s="382">
        <v>2407.450249578008</v>
      </c>
      <c r="S127" s="382">
        <v>2540.0226088393288</v>
      </c>
      <c r="T127" s="382">
        <v>2680.9484586597973</v>
      </c>
      <c r="U127" s="382">
        <v>2830.0171600335921</v>
      </c>
      <c r="V127" s="382">
        <v>2986.9873470490957</v>
      </c>
      <c r="W127" s="382">
        <v>3155.1896873572223</v>
      </c>
      <c r="X127" s="382">
        <v>3334.2946495671117</v>
      </c>
      <c r="Y127" s="382">
        <v>3523.9367728945913</v>
      </c>
      <c r="Z127" s="382">
        <v>3723.7178386427008</v>
      </c>
      <c r="AA127" s="382">
        <v>3933.2112434302444</v>
      </c>
      <c r="AB127" s="382">
        <v>4156.4712495654421</v>
      </c>
      <c r="AC127" s="382">
        <v>4393.0031145374351</v>
      </c>
      <c r="AD127" s="382">
        <v>4642.2931303411542</v>
      </c>
      <c r="AE127" s="382">
        <v>4903.8119851505735</v>
      </c>
      <c r="AF127" s="382">
        <v>5177.0174933829658</v>
      </c>
      <c r="AG127"/>
    </row>
    <row r="128" spans="1:93" s="378" customFormat="1" x14ac:dyDescent="0.35">
      <c r="A128" s="381" t="s">
        <v>19186</v>
      </c>
      <c r="B128" s="382">
        <v>0</v>
      </c>
      <c r="C128" s="382">
        <v>0</v>
      </c>
      <c r="D128" s="382">
        <v>0</v>
      </c>
      <c r="E128" s="382">
        <v>0</v>
      </c>
      <c r="F128" s="382">
        <v>0</v>
      </c>
      <c r="G128" s="382">
        <v>0</v>
      </c>
      <c r="H128" s="382">
        <v>0</v>
      </c>
      <c r="I128" s="382">
        <v>0</v>
      </c>
      <c r="J128" s="382">
        <v>0</v>
      </c>
      <c r="K128" s="382">
        <v>0</v>
      </c>
      <c r="L128" s="382">
        <v>0</v>
      </c>
      <c r="M128" s="382">
        <v>0</v>
      </c>
      <c r="N128" s="382">
        <v>0</v>
      </c>
      <c r="O128" s="382">
        <v>0</v>
      </c>
      <c r="P128" s="382">
        <v>0</v>
      </c>
      <c r="Q128" s="382">
        <v>0</v>
      </c>
      <c r="R128" s="382">
        <v>0</v>
      </c>
      <c r="S128" s="382">
        <v>0</v>
      </c>
      <c r="T128" s="382">
        <v>0</v>
      </c>
      <c r="U128" s="382">
        <v>0</v>
      </c>
      <c r="V128" s="382">
        <v>0</v>
      </c>
      <c r="W128" s="382">
        <v>0</v>
      </c>
      <c r="X128" s="382">
        <v>0</v>
      </c>
      <c r="Y128" s="382">
        <v>0</v>
      </c>
      <c r="Z128" s="382">
        <v>0</v>
      </c>
      <c r="AA128" s="382">
        <v>0</v>
      </c>
      <c r="AB128" s="382">
        <v>0</v>
      </c>
      <c r="AC128" s="382">
        <v>0</v>
      </c>
      <c r="AD128" s="382">
        <v>0</v>
      </c>
      <c r="AE128" s="382">
        <v>0</v>
      </c>
      <c r="AF128" s="382">
        <v>0</v>
      </c>
      <c r="AG128"/>
    </row>
    <row r="129" spans="1:93" s="378" customFormat="1" x14ac:dyDescent="0.35">
      <c r="A129" s="381" t="s">
        <v>19187</v>
      </c>
      <c r="B129" s="382">
        <v>5348.8920937460307</v>
      </c>
      <c r="C129" s="382">
        <v>5647.8504175706676</v>
      </c>
      <c r="D129" s="382">
        <v>5938.8397723660855</v>
      </c>
      <c r="E129" s="382">
        <v>6261.5826887509265</v>
      </c>
      <c r="F129" s="382">
        <v>6589.2415922982473</v>
      </c>
      <c r="G129" s="382">
        <v>6921.579149982651</v>
      </c>
      <c r="H129" s="382">
        <v>7261.6558953636559</v>
      </c>
      <c r="I129" s="382">
        <v>7603.8629059802606</v>
      </c>
      <c r="J129" s="382">
        <v>7966.6058083743637</v>
      </c>
      <c r="K129" s="382">
        <v>8376.37054165054</v>
      </c>
      <c r="L129" s="382">
        <v>8807.0264464771481</v>
      </c>
      <c r="M129" s="382">
        <v>9269.3782379526947</v>
      </c>
      <c r="N129" s="382">
        <v>9762.6882759401487</v>
      </c>
      <c r="O129" s="382">
        <v>10286.216130326133</v>
      </c>
      <c r="P129" s="382">
        <v>10839.219918221486</v>
      </c>
      <c r="Q129" s="382">
        <v>11420.955484265309</v>
      </c>
      <c r="R129" s="382">
        <v>12044.723951097498</v>
      </c>
      <c r="S129" s="382">
        <v>12709.700942787511</v>
      </c>
      <c r="T129" s="382">
        <v>13415.025864915388</v>
      </c>
      <c r="U129" s="382">
        <v>14159.786123094336</v>
      </c>
      <c r="V129" s="382">
        <v>14942.999226234566</v>
      </c>
      <c r="W129" s="382">
        <v>15780.815362333627</v>
      </c>
      <c r="X129" s="382">
        <v>16671.983866787672</v>
      </c>
      <c r="Y129" s="382">
        <v>17615.120673360329</v>
      </c>
      <c r="Z129" s="382">
        <v>18608.69812277866</v>
      </c>
      <c r="AA129" s="382">
        <v>19651.041267239299</v>
      </c>
      <c r="AB129" s="382">
        <v>20761.845266126184</v>
      </c>
      <c r="AC129" s="382">
        <v>21939.063180178222</v>
      </c>
      <c r="AD129" s="382">
        <v>23180.509697382658</v>
      </c>
      <c r="AE129" s="382">
        <v>24483.876653456336</v>
      </c>
      <c r="AF129" s="382">
        <v>25846.750108053726</v>
      </c>
      <c r="AG129"/>
    </row>
    <row r="130" spans="1:93" s="378" customFormat="1" x14ac:dyDescent="0.35">
      <c r="A130" s="381" t="s">
        <v>19188</v>
      </c>
      <c r="B130" s="383">
        <v>9.5533879893420792</v>
      </c>
      <c r="C130" s="383">
        <v>10.41869399467104</v>
      </c>
      <c r="D130" s="383">
        <v>11.284000000000001</v>
      </c>
      <c r="E130" s="383">
        <v>12.149306005328961</v>
      </c>
      <c r="F130" s="383">
        <v>13.01461201065792</v>
      </c>
      <c r="G130" s="383">
        <v>13.879918015986885</v>
      </c>
      <c r="H130" s="383">
        <v>14.825510145521626</v>
      </c>
      <c r="I130" s="383">
        <v>15.771102275056368</v>
      </c>
      <c r="J130" s="383">
        <v>16.716694404591106</v>
      </c>
      <c r="K130" s="383">
        <v>17.662286534125847</v>
      </c>
      <c r="L130" s="383">
        <v>18.607878663660589</v>
      </c>
      <c r="M130" s="383">
        <v>19.859019469777309</v>
      </c>
      <c r="N130" s="383">
        <v>21.110160275894032</v>
      </c>
      <c r="O130" s="383">
        <v>22.361301082010755</v>
      </c>
      <c r="P130" s="383">
        <v>23.612441888127474</v>
      </c>
      <c r="Q130" s="383">
        <v>24.863582694244194</v>
      </c>
      <c r="R130" s="383">
        <v>26.488204954329561</v>
      </c>
      <c r="S130" s="383">
        <v>28.112827214414935</v>
      </c>
      <c r="T130" s="383">
        <v>29.737449474500306</v>
      </c>
      <c r="U130" s="383">
        <v>31.362071734585676</v>
      </c>
      <c r="V130" s="383">
        <v>32.986693994671043</v>
      </c>
      <c r="W130" s="383">
        <v>35.06904701129978</v>
      </c>
      <c r="X130" s="383">
        <v>37.151400027928517</v>
      </c>
      <c r="Y130" s="383">
        <v>39.233753044557261</v>
      </c>
      <c r="Z130" s="383">
        <v>41.316106061186005</v>
      </c>
      <c r="AA130" s="383">
        <v>43.398459077814735</v>
      </c>
      <c r="AB130" s="383">
        <v>46.052656993754148</v>
      </c>
      <c r="AC130" s="383">
        <v>48.706854909693554</v>
      </c>
      <c r="AD130" s="383">
        <v>51.361052825632967</v>
      </c>
      <c r="AE130" s="383">
        <v>54.015250741572387</v>
      </c>
      <c r="AF130" s="383">
        <v>56.669448657511786</v>
      </c>
      <c r="AG130"/>
    </row>
    <row r="131" spans="1:93" s="378" customFormat="1" x14ac:dyDescent="0.35">
      <c r="A131" s="381" t="s">
        <v>19189</v>
      </c>
      <c r="B131" s="384">
        <v>0.40777394124332372</v>
      </c>
      <c r="C131" s="384">
        <v>0.42116860100563241</v>
      </c>
      <c r="D131" s="384">
        <v>0.43379781346351332</v>
      </c>
      <c r="E131" s="384">
        <v>0.44298930387855751</v>
      </c>
      <c r="F131" s="384">
        <v>0.45094303548470477</v>
      </c>
      <c r="G131" s="384">
        <v>0.4578335355575941</v>
      </c>
      <c r="H131" s="384">
        <v>0.46612228900689379</v>
      </c>
      <c r="I131" s="384">
        <v>0.47353671765234834</v>
      </c>
      <c r="J131" s="384">
        <v>0.47907439979186911</v>
      </c>
      <c r="K131" s="384">
        <v>0.48141202565279595</v>
      </c>
      <c r="L131" s="384">
        <v>0.48238462209033012</v>
      </c>
      <c r="M131" s="384">
        <v>0.48913989629106325</v>
      </c>
      <c r="N131" s="384">
        <v>0.49368280125712427</v>
      </c>
      <c r="O131" s="384">
        <v>0.49632632807373717</v>
      </c>
      <c r="P131" s="384">
        <v>0.49735760583161692</v>
      </c>
      <c r="Q131" s="384">
        <v>0.49703521402400219</v>
      </c>
      <c r="R131" s="384">
        <v>0.5020899941131296</v>
      </c>
      <c r="S131" s="384">
        <v>0.50500430583015066</v>
      </c>
      <c r="T131" s="384">
        <v>0.50610204516250812</v>
      </c>
      <c r="U131" s="384">
        <v>0.50567786039393148</v>
      </c>
      <c r="V131" s="384">
        <v>0.50399578829933411</v>
      </c>
      <c r="W131" s="384">
        <v>0.50736489553323538</v>
      </c>
      <c r="X131" s="384">
        <v>0.50876097701810152</v>
      </c>
      <c r="Y131" s="384">
        <v>0.50851072951210186</v>
      </c>
      <c r="Z131" s="384">
        <v>0.50690816009663398</v>
      </c>
      <c r="AA131" s="384">
        <v>0.50421368799866373</v>
      </c>
      <c r="AB131" s="384">
        <v>0.50642441049640641</v>
      </c>
      <c r="AC131" s="384">
        <v>0.50687152946027114</v>
      </c>
      <c r="AD131" s="384">
        <v>0.50586755517862403</v>
      </c>
      <c r="AE131" s="384">
        <v>0.50368857850030602</v>
      </c>
      <c r="AF131" s="384">
        <v>0.50057474278252323</v>
      </c>
      <c r="AG131"/>
    </row>
    <row r="132" spans="1:93" s="378" customFormat="1" x14ac:dyDescent="0.35">
      <c r="A132" s="381" t="s">
        <v>19190</v>
      </c>
      <c r="B132" s="383">
        <v>559.89478284702193</v>
      </c>
      <c r="C132" s="383">
        <v>542.08813700252961</v>
      </c>
      <c r="D132" s="383">
        <v>526.30625419763248</v>
      </c>
      <c r="E132" s="383">
        <v>515.38603818230058</v>
      </c>
      <c r="F132" s="383">
        <v>506.29566113090334</v>
      </c>
      <c r="G132" s="383">
        <v>498.67579491538629</v>
      </c>
      <c r="H132" s="383">
        <v>489.80816336746426</v>
      </c>
      <c r="I132" s="383">
        <v>482.13896361616764</v>
      </c>
      <c r="J132" s="383">
        <v>476.56585779221996</v>
      </c>
      <c r="K132" s="383">
        <v>474.25176380568263</v>
      </c>
      <c r="L132" s="383">
        <v>473.29556504882152</v>
      </c>
      <c r="M132" s="383">
        <v>466.75910923293122</v>
      </c>
      <c r="N132" s="383">
        <v>462.46395803485632</v>
      </c>
      <c r="O132" s="383">
        <v>460.0007885319875</v>
      </c>
      <c r="P132" s="383">
        <v>459.04697064269044</v>
      </c>
      <c r="Q132" s="383">
        <v>459.34472214694978</v>
      </c>
      <c r="R132" s="383">
        <v>454.72027915310883</v>
      </c>
      <c r="S132" s="383">
        <v>452.09614977004429</v>
      </c>
      <c r="T132" s="383">
        <v>451.11554965124685</v>
      </c>
      <c r="U132" s="383">
        <v>451.49396516044288</v>
      </c>
      <c r="V132" s="383">
        <v>453.00081386296512</v>
      </c>
      <c r="W132" s="383">
        <v>449.99270602502571</v>
      </c>
      <c r="X132" s="383">
        <v>448.7578894538168</v>
      </c>
      <c r="Y132" s="383">
        <v>448.9787314854907</v>
      </c>
      <c r="Z132" s="383">
        <v>450.39815938173348</v>
      </c>
      <c r="AA132" s="383">
        <v>452.80504618849244</v>
      </c>
      <c r="AB132" s="383">
        <v>450.82839126832556</v>
      </c>
      <c r="AC132" s="383">
        <v>450.43070879561037</v>
      </c>
      <c r="AD132" s="383">
        <v>451.3246598756221</v>
      </c>
      <c r="AE132" s="383">
        <v>453.27710817442386</v>
      </c>
      <c r="AF132" s="383">
        <v>456.09672796115382</v>
      </c>
      <c r="AG132"/>
    </row>
    <row r="133" spans="1:93" s="378" customFormat="1" x14ac:dyDescent="0.35">
      <c r="A133" s="376" t="s">
        <v>19191</v>
      </c>
    </row>
    <row r="134" spans="1:93" s="378" customFormat="1" x14ac:dyDescent="0.35">
      <c r="A134" s="379" t="s">
        <v>19183</v>
      </c>
      <c r="B134" s="380">
        <v>2010</v>
      </c>
      <c r="C134" s="380">
        <v>2011</v>
      </c>
      <c r="D134" s="380">
        <v>2012</v>
      </c>
      <c r="E134" s="380">
        <v>2013</v>
      </c>
      <c r="F134" s="380">
        <v>2014</v>
      </c>
      <c r="G134" s="380">
        <v>2015</v>
      </c>
      <c r="H134" s="380">
        <v>2016</v>
      </c>
      <c r="I134" s="380">
        <v>2017</v>
      </c>
      <c r="J134" s="380">
        <v>2018</v>
      </c>
      <c r="K134" s="380">
        <v>2019</v>
      </c>
      <c r="L134" s="380">
        <v>2020</v>
      </c>
      <c r="M134" s="380">
        <v>2021</v>
      </c>
      <c r="N134" s="380">
        <v>2022</v>
      </c>
      <c r="O134" s="380">
        <v>2023</v>
      </c>
      <c r="P134" s="380">
        <v>2024</v>
      </c>
      <c r="Q134" s="380">
        <v>2025</v>
      </c>
      <c r="R134" s="380">
        <v>2026</v>
      </c>
      <c r="S134" s="380">
        <v>2027</v>
      </c>
      <c r="T134" s="380">
        <v>2028</v>
      </c>
      <c r="U134" s="380">
        <v>2029</v>
      </c>
      <c r="V134" s="380">
        <v>2030</v>
      </c>
      <c r="W134" s="380">
        <v>2031</v>
      </c>
      <c r="X134" s="380">
        <v>2032</v>
      </c>
      <c r="Y134" s="380">
        <v>2033</v>
      </c>
      <c r="Z134" s="380">
        <v>2034</v>
      </c>
      <c r="AA134" s="380">
        <v>2035</v>
      </c>
      <c r="AB134" s="380">
        <v>2036</v>
      </c>
      <c r="AC134" s="380">
        <v>2037</v>
      </c>
      <c r="AD134" s="380">
        <v>2038</v>
      </c>
      <c r="AE134" s="380">
        <v>2039</v>
      </c>
      <c r="AF134" s="380">
        <v>2040</v>
      </c>
    </row>
    <row r="135" spans="1:93" s="378" customFormat="1" x14ac:dyDescent="0.35">
      <c r="A135" s="381" t="s">
        <v>19184</v>
      </c>
      <c r="B135" s="385">
        <v>0.31298663367726648</v>
      </c>
      <c r="C135" s="383">
        <v>0.33002710981484906</v>
      </c>
      <c r="D135" s="383">
        <v>0.34642074588003524</v>
      </c>
      <c r="E135" s="383">
        <v>0.36394144134912049</v>
      </c>
      <c r="F135" s="383">
        <v>0.38152432238567768</v>
      </c>
      <c r="G135" s="383">
        <v>0.39920715967414971</v>
      </c>
      <c r="H135" s="383">
        <v>0.41733006829512198</v>
      </c>
      <c r="I135" s="383">
        <v>0.43533050593045775</v>
      </c>
      <c r="J135" s="383">
        <v>0.45437774140477594</v>
      </c>
      <c r="K135" s="383">
        <v>0.47607539148510397</v>
      </c>
      <c r="L135" s="383">
        <v>0.47498442740381258</v>
      </c>
      <c r="M135" s="383">
        <v>0.47410825304006582</v>
      </c>
      <c r="N135" s="383">
        <v>0.47343167741634545</v>
      </c>
      <c r="O135" s="383">
        <v>0.47294464072895115</v>
      </c>
      <c r="P135" s="383">
        <v>0.47264329982033271</v>
      </c>
      <c r="Q135" s="383">
        <v>0.47253115930535422</v>
      </c>
      <c r="R135" s="383">
        <v>0.47290161307673823</v>
      </c>
      <c r="S135" s="383">
        <v>0.47377394812579499</v>
      </c>
      <c r="T135" s="383">
        <v>0.47517746845985825</v>
      </c>
      <c r="U135" s="383">
        <v>0.47715182470368994</v>
      </c>
      <c r="V135" s="383">
        <v>0.47974685939479256</v>
      </c>
      <c r="W135" s="383">
        <v>0.4833640402861808</v>
      </c>
      <c r="X135" s="383">
        <v>0.48806844338768529</v>
      </c>
      <c r="Y135" s="383">
        <v>0.49393095091574313</v>
      </c>
      <c r="Z135" s="383">
        <v>0.50102543722163417</v>
      </c>
      <c r="AA135" s="383">
        <v>0.5094252867050354</v>
      </c>
      <c r="AB135" s="383">
        <v>0.51962411837832356</v>
      </c>
      <c r="AC135" s="383">
        <v>0.53167922184247651</v>
      </c>
      <c r="AD135" s="383">
        <v>0.54563422410441131</v>
      </c>
      <c r="AE135" s="383">
        <v>0.56151499055737264</v>
      </c>
      <c r="AF135" s="383">
        <v>0.57932641033792676</v>
      </c>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row>
    <row r="136" spans="1:93" s="378" customFormat="1" x14ac:dyDescent="0.35">
      <c r="A136" s="381" t="s">
        <v>19185</v>
      </c>
      <c r="B136" s="386">
        <v>0.12246419076705907</v>
      </c>
      <c r="C136" s="387">
        <v>0.12682811119917947</v>
      </c>
      <c r="D136" s="387">
        <v>0.13118136471860262</v>
      </c>
      <c r="E136" s="387">
        <v>0.13703941055409055</v>
      </c>
      <c r="F136" s="387">
        <v>0.14318053443246165</v>
      </c>
      <c r="G136" s="387">
        <v>0.14952653555457548</v>
      </c>
      <c r="H136" s="387">
        <v>0.15589081251221218</v>
      </c>
      <c r="I136" s="387">
        <v>0.16253243990978533</v>
      </c>
      <c r="J136" s="387">
        <v>0.16960857562639353</v>
      </c>
      <c r="K136" s="387">
        <v>0.17744421521685533</v>
      </c>
      <c r="L136" s="387">
        <v>0.17549340802639324</v>
      </c>
      <c r="M136" s="387">
        <v>0.17357377543740207</v>
      </c>
      <c r="N136" s="387">
        <v>0.17168776265696334</v>
      </c>
      <c r="O136" s="387">
        <v>0.16984139791744146</v>
      </c>
      <c r="P136" s="387">
        <v>0.16804460042674008</v>
      </c>
      <c r="Q136" s="387">
        <v>0.16631134892821617</v>
      </c>
      <c r="R136" s="387">
        <v>0.16475462483001352</v>
      </c>
      <c r="S136" s="387">
        <v>0.16339546787657985</v>
      </c>
      <c r="T136" s="387">
        <v>0.16225839126223998</v>
      </c>
      <c r="U136" s="387">
        <v>0.16137090162126352</v>
      </c>
      <c r="V136" s="387">
        <v>0.16076290454255454</v>
      </c>
      <c r="W136" s="387">
        <v>0.16058141683988278</v>
      </c>
      <c r="X136" s="387">
        <v>0.16085783703725773</v>
      </c>
      <c r="Y136" s="387">
        <v>0.16162316996644138</v>
      </c>
      <c r="Z136" s="387">
        <v>0.16290666978827567</v>
      </c>
      <c r="AA136" s="387">
        <v>0.16473425745582346</v>
      </c>
      <c r="AB136" s="387">
        <v>0.16727010881475729</v>
      </c>
      <c r="AC136" s="387">
        <v>0.17052725714257408</v>
      </c>
      <c r="AD136" s="387">
        <v>0.17451051792705205</v>
      </c>
      <c r="AE136" s="387">
        <v>0.17921557715929726</v>
      </c>
      <c r="AF136" s="387">
        <v>0.18462872486351586</v>
      </c>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row>
    <row r="137" spans="1:93" s="378" customFormat="1" x14ac:dyDescent="0.35">
      <c r="A137" s="381" t="s">
        <v>19186</v>
      </c>
      <c r="B137" s="387">
        <v>0</v>
      </c>
      <c r="C137" s="387">
        <v>0</v>
      </c>
      <c r="D137" s="387">
        <v>0</v>
      </c>
      <c r="E137" s="387">
        <v>0</v>
      </c>
      <c r="F137" s="387">
        <v>0</v>
      </c>
      <c r="G137" s="387">
        <v>0</v>
      </c>
      <c r="H137" s="387">
        <v>0</v>
      </c>
      <c r="I137" s="387">
        <v>0</v>
      </c>
      <c r="J137" s="387">
        <v>0</v>
      </c>
      <c r="K137" s="387">
        <v>0</v>
      </c>
      <c r="L137" s="387">
        <v>0</v>
      </c>
      <c r="M137" s="387">
        <v>0</v>
      </c>
      <c r="N137" s="387">
        <v>0</v>
      </c>
      <c r="O137" s="387">
        <v>0</v>
      </c>
      <c r="P137" s="387">
        <v>0</v>
      </c>
      <c r="Q137" s="387">
        <v>0</v>
      </c>
      <c r="R137" s="387">
        <v>0</v>
      </c>
      <c r="S137" s="387">
        <v>0</v>
      </c>
      <c r="T137" s="387">
        <v>0</v>
      </c>
      <c r="U137" s="387">
        <v>0</v>
      </c>
      <c r="V137" s="387">
        <v>0</v>
      </c>
      <c r="W137" s="387">
        <v>0</v>
      </c>
      <c r="X137" s="387">
        <v>0</v>
      </c>
      <c r="Y137" s="387">
        <v>0</v>
      </c>
      <c r="Z137" s="387">
        <v>0</v>
      </c>
      <c r="AA137" s="387">
        <v>0</v>
      </c>
      <c r="AB137" s="387">
        <v>0</v>
      </c>
      <c r="AC137" s="387">
        <v>0</v>
      </c>
      <c r="AD137" s="387">
        <v>0</v>
      </c>
      <c r="AE137" s="387">
        <v>0</v>
      </c>
      <c r="AF137" s="387">
        <v>0</v>
      </c>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row>
    <row r="138" spans="1:93" s="378" customFormat="1" x14ac:dyDescent="0.35">
      <c r="A138" s="381" t="s">
        <v>19187</v>
      </c>
      <c r="B138" s="386">
        <v>0.43545082444432553</v>
      </c>
      <c r="C138" s="387">
        <v>0.45685522101402853</v>
      </c>
      <c r="D138" s="387">
        <v>0.47760211059863789</v>
      </c>
      <c r="E138" s="387">
        <v>0.50098085190321107</v>
      </c>
      <c r="F138" s="387">
        <v>0.52470485681813939</v>
      </c>
      <c r="G138" s="387">
        <v>0.54873369522872517</v>
      </c>
      <c r="H138" s="387">
        <v>0.57322088080733413</v>
      </c>
      <c r="I138" s="387">
        <v>0.59786294584024313</v>
      </c>
      <c r="J138" s="387">
        <v>0.62398631703116947</v>
      </c>
      <c r="K138" s="387">
        <v>0.6535196067019593</v>
      </c>
      <c r="L138" s="387">
        <v>0.65047783543020588</v>
      </c>
      <c r="M138" s="387">
        <v>0.64768202847746792</v>
      </c>
      <c r="N138" s="387">
        <v>0.64511944007330879</v>
      </c>
      <c r="O138" s="387">
        <v>0.64278603864639261</v>
      </c>
      <c r="P138" s="387">
        <v>0.64068790024707278</v>
      </c>
      <c r="Q138" s="387">
        <v>0.63884250823357036</v>
      </c>
      <c r="R138" s="387">
        <v>0.63765623790675174</v>
      </c>
      <c r="S138" s="387">
        <v>0.63716941600237487</v>
      </c>
      <c r="T138" s="387">
        <v>0.63743585972209826</v>
      </c>
      <c r="U138" s="387">
        <v>0.63852272632495344</v>
      </c>
      <c r="V138" s="387">
        <v>0.64050976393734715</v>
      </c>
      <c r="W138" s="387">
        <v>0.64394545712606355</v>
      </c>
      <c r="X138" s="387">
        <v>0.64892628042494305</v>
      </c>
      <c r="Y138" s="387">
        <v>0.65555412088218445</v>
      </c>
      <c r="Z138" s="387">
        <v>0.66393210700990979</v>
      </c>
      <c r="AA138" s="387">
        <v>0.67415954416085888</v>
      </c>
      <c r="AB138" s="387">
        <v>0.68689422719308091</v>
      </c>
      <c r="AC138" s="387">
        <v>0.70220647898505062</v>
      </c>
      <c r="AD138" s="387">
        <v>0.72014474203146339</v>
      </c>
      <c r="AE138" s="387">
        <v>0.7407305677166699</v>
      </c>
      <c r="AF138" s="387">
        <v>0.76395513520144265</v>
      </c>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row>
    <row r="139" spans="1:93" s="378" customFormat="1" x14ac:dyDescent="0.35">
      <c r="A139" s="381" t="s">
        <v>19192</v>
      </c>
      <c r="B139" s="388">
        <v>4.5580774582809971E-2</v>
      </c>
      <c r="C139" s="388">
        <v>4.3849567061639505E-2</v>
      </c>
      <c r="D139" s="388">
        <v>4.2325603562445753E-2</v>
      </c>
      <c r="E139" s="388">
        <v>4.1235347243988217E-2</v>
      </c>
      <c r="F139" s="388">
        <v>4.0316596175779061E-2</v>
      </c>
      <c r="G139" s="388">
        <v>3.9534361413136147E-2</v>
      </c>
      <c r="H139" s="388">
        <v>3.8664496208279768E-2</v>
      </c>
      <c r="I139" s="388">
        <v>3.7908760935868466E-2</v>
      </c>
      <c r="J139" s="388">
        <v>3.7327135492756069E-2</v>
      </c>
      <c r="K139" s="388">
        <v>3.7000849546816823E-2</v>
      </c>
      <c r="L139" s="388">
        <v>3.4957119357217598E-2</v>
      </c>
      <c r="M139" s="388">
        <v>3.2613998362968057E-2</v>
      </c>
      <c r="N139" s="388">
        <v>3.0559665660614577E-2</v>
      </c>
      <c r="O139" s="388">
        <v>2.8745466835268449E-2</v>
      </c>
      <c r="P139" s="388">
        <v>2.7133487645308544E-2</v>
      </c>
      <c r="Q139" s="388">
        <v>2.5693904055969354E-2</v>
      </c>
      <c r="R139" s="388">
        <v>2.4073214436621356E-2</v>
      </c>
      <c r="S139" s="388">
        <v>2.2664722090834904E-2</v>
      </c>
      <c r="T139" s="388">
        <v>2.1435458352563018E-2</v>
      </c>
      <c r="U139" s="388">
        <v>2.0359711301240316E-2</v>
      </c>
      <c r="V139" s="388">
        <v>1.9417216045985713E-2</v>
      </c>
      <c r="W139" s="388">
        <v>1.8362217168849056E-2</v>
      </c>
      <c r="X139" s="388">
        <v>1.7467074724966315E-2</v>
      </c>
      <c r="Y139" s="388">
        <v>1.6708932233367533E-2</v>
      </c>
      <c r="Z139" s="388">
        <v>1.6069571174657092E-2</v>
      </c>
      <c r="AA139" s="388">
        <v>1.553418159276279E-2</v>
      </c>
      <c r="AB139" s="388">
        <v>1.4915409273481015E-2</v>
      </c>
      <c r="AC139" s="388">
        <v>1.4416994903222518E-2</v>
      </c>
      <c r="AD139" s="388">
        <v>1.4021222354539778E-2</v>
      </c>
      <c r="AE139" s="388">
        <v>1.3713359792784832E-2</v>
      </c>
      <c r="AF139" s="388">
        <v>1.3480899378755065E-2</v>
      </c>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row>
    <row r="141" spans="1:93" x14ac:dyDescent="0.35">
      <c r="A141" s="392" t="s">
        <v>19200</v>
      </c>
    </row>
    <row r="142" spans="1:93" s="378" customFormat="1" x14ac:dyDescent="0.35">
      <c r="A142" s="376" t="s">
        <v>19182</v>
      </c>
      <c r="B142" s="377"/>
      <c r="C142" s="377"/>
    </row>
    <row r="143" spans="1:93" s="378" customFormat="1" x14ac:dyDescent="0.35">
      <c r="A143" s="379" t="s">
        <v>19183</v>
      </c>
      <c r="B143" s="380">
        <v>2010</v>
      </c>
      <c r="C143" s="380">
        <v>2011</v>
      </c>
      <c r="D143" s="380">
        <v>2012</v>
      </c>
      <c r="E143" s="380">
        <v>2013</v>
      </c>
      <c r="F143" s="380">
        <v>2014</v>
      </c>
      <c r="G143" s="380">
        <v>2015</v>
      </c>
      <c r="H143" s="380">
        <v>2016</v>
      </c>
      <c r="I143" s="380">
        <v>2017</v>
      </c>
      <c r="J143" s="380">
        <v>2018</v>
      </c>
      <c r="K143" s="380">
        <v>2019</v>
      </c>
      <c r="L143" s="380">
        <v>2020</v>
      </c>
      <c r="M143" s="380">
        <v>2021</v>
      </c>
      <c r="N143" s="380">
        <v>2022</v>
      </c>
      <c r="O143" s="380">
        <v>2023</v>
      </c>
      <c r="P143" s="380">
        <v>2024</v>
      </c>
      <c r="Q143" s="380">
        <v>2025</v>
      </c>
      <c r="R143" s="380">
        <v>2026</v>
      </c>
      <c r="S143" s="380">
        <v>2027</v>
      </c>
      <c r="T143" s="380">
        <v>2028</v>
      </c>
      <c r="U143" s="380">
        <v>2029</v>
      </c>
      <c r="V143" s="380">
        <v>2030</v>
      </c>
      <c r="W143" s="380">
        <v>2031</v>
      </c>
      <c r="X143" s="380">
        <v>2032</v>
      </c>
      <c r="Y143" s="380">
        <v>2033</v>
      </c>
      <c r="Z143" s="380">
        <v>2034</v>
      </c>
      <c r="AA143" s="380">
        <v>2035</v>
      </c>
      <c r="AB143" s="380">
        <v>2036</v>
      </c>
      <c r="AC143" s="380">
        <v>2037</v>
      </c>
      <c r="AD143" s="380">
        <v>2038</v>
      </c>
      <c r="AE143" s="380">
        <v>2039</v>
      </c>
      <c r="AF143" s="380">
        <v>2040</v>
      </c>
    </row>
    <row r="144" spans="1:93" s="378" customFormat="1" x14ac:dyDescent="0.35">
      <c r="A144" s="381" t="s">
        <v>19184</v>
      </c>
      <c r="B144" s="382">
        <v>1681.5697645497014</v>
      </c>
      <c r="C144" s="382">
        <v>1800.1539175669304</v>
      </c>
      <c r="D144" s="382">
        <v>1884.3833911791817</v>
      </c>
      <c r="E144" s="382">
        <v>2016.8246453300335</v>
      </c>
      <c r="F144" s="382">
        <v>2121.013437013065</v>
      </c>
      <c r="G144" s="382">
        <v>2260.6661700236086</v>
      </c>
      <c r="H144" s="382">
        <v>2371.9105093480607</v>
      </c>
      <c r="I144" s="382">
        <v>2489.4657340021904</v>
      </c>
      <c r="J144" s="382">
        <v>2609.2776586875789</v>
      </c>
      <c r="K144" s="382">
        <v>2751.5267585648476</v>
      </c>
      <c r="L144" s="382">
        <v>2900.9063059478012</v>
      </c>
      <c r="M144" s="382">
        <v>3060.9697784424015</v>
      </c>
      <c r="N144" s="382">
        <v>3231.4328984483586</v>
      </c>
      <c r="O144" s="382">
        <v>3412.0011697480177</v>
      </c>
      <c r="P144" s="382">
        <v>3602.371330601597</v>
      </c>
      <c r="Q144" s="382">
        <v>3802.2334207976842</v>
      </c>
      <c r="R144" s="382">
        <v>4015.9355398673774</v>
      </c>
      <c r="S144" s="382">
        <v>4243.1437099310933</v>
      </c>
      <c r="T144" s="382">
        <v>4483.5209990282692</v>
      </c>
      <c r="U144" s="382">
        <v>4736.7279751755241</v>
      </c>
      <c r="V144" s="382">
        <v>5002.4212502350447</v>
      </c>
      <c r="W144" s="382">
        <v>5285.9636171045786</v>
      </c>
      <c r="X144" s="382">
        <v>5586.9677497230414</v>
      </c>
      <c r="Y144" s="382">
        <v>5905.0207037336932</v>
      </c>
      <c r="Z144" s="382">
        <v>6239.6755337318627</v>
      </c>
      <c r="AA144" s="382">
        <v>6590.4439774889843</v>
      </c>
      <c r="AB144" s="382">
        <v>6963.9298015367685</v>
      </c>
      <c r="AC144" s="382">
        <v>7359.5217909749044</v>
      </c>
      <c r="AD144" s="382">
        <v>7776.5558099773571</v>
      </c>
      <c r="AE144" s="382">
        <v>8214.3179206682707</v>
      </c>
      <c r="AF144" s="382">
        <v>8672.049529776159</v>
      </c>
      <c r="AG144"/>
    </row>
    <row r="145" spans="1:93" s="378" customFormat="1" x14ac:dyDescent="0.35">
      <c r="A145" s="381" t="s">
        <v>19185</v>
      </c>
      <c r="B145" s="382">
        <v>593.89345559893991</v>
      </c>
      <c r="C145" s="382">
        <v>633.28014716056168</v>
      </c>
      <c r="D145" s="382">
        <v>646.18365430550978</v>
      </c>
      <c r="E145" s="382">
        <v>679.04956606877352</v>
      </c>
      <c r="F145" s="382">
        <v>700.72126678043583</v>
      </c>
      <c r="G145" s="382">
        <v>722.4394432285128</v>
      </c>
      <c r="H145" s="382">
        <v>746.35565424512538</v>
      </c>
      <c r="I145" s="382">
        <v>774.00418144969046</v>
      </c>
      <c r="J145" s="382">
        <v>802.3151644337504</v>
      </c>
      <c r="K145" s="382">
        <v>832.2326325308029</v>
      </c>
      <c r="L145" s="382">
        <v>863.81333166800584</v>
      </c>
      <c r="M145" s="382">
        <v>898.06602305987406</v>
      </c>
      <c r="N145" s="382">
        <v>934.95214102051477</v>
      </c>
      <c r="O145" s="382">
        <v>974.43942587522565</v>
      </c>
      <c r="P145" s="382">
        <v>1016.5018454536136</v>
      </c>
      <c r="Q145" s="382">
        <v>1061.1187353539085</v>
      </c>
      <c r="R145" s="382">
        <v>1109.5540622914921</v>
      </c>
      <c r="S145" s="382">
        <v>1161.7837467709235</v>
      </c>
      <c r="T145" s="382">
        <v>1217.7787816898397</v>
      </c>
      <c r="U145" s="382">
        <v>1277.5003224415586</v>
      </c>
      <c r="V145" s="382">
        <v>1340.8946435153694</v>
      </c>
      <c r="W145" s="382">
        <v>1409.458780974413</v>
      </c>
      <c r="X145" s="382">
        <v>1483.0879282136298</v>
      </c>
      <c r="Y145" s="382">
        <v>1561.6513967588044</v>
      </c>
      <c r="Z145" s="382">
        <v>1644.9927397777983</v>
      </c>
      <c r="AA145" s="382">
        <v>1732.9315909076245</v>
      </c>
      <c r="AB145" s="382">
        <v>1827.2283493072687</v>
      </c>
      <c r="AC145" s="382">
        <v>1927.653537475868</v>
      </c>
      <c r="AD145" s="382">
        <v>2033.962652762709</v>
      </c>
      <c r="AE145" s="382">
        <v>2145.8997792493974</v>
      </c>
      <c r="AF145" s="382">
        <v>2263.200747184459</v>
      </c>
      <c r="AG145"/>
    </row>
    <row r="146" spans="1:93" s="378" customFormat="1" x14ac:dyDescent="0.35">
      <c r="A146" s="381" t="s">
        <v>19186</v>
      </c>
      <c r="B146" s="382">
        <v>33.566774425123782</v>
      </c>
      <c r="C146" s="382">
        <v>37.742874517599276</v>
      </c>
      <c r="D146" s="382">
        <v>41.957548527399439</v>
      </c>
      <c r="E146" s="382">
        <v>45.700447775820514</v>
      </c>
      <c r="F146" s="382">
        <v>50.452453664018904</v>
      </c>
      <c r="G146" s="382">
        <v>57.445256980216641</v>
      </c>
      <c r="H146" s="382">
        <v>62.454832130144688</v>
      </c>
      <c r="I146" s="382">
        <v>67.552125349141605</v>
      </c>
      <c r="J146" s="382">
        <v>72.733363090316786</v>
      </c>
      <c r="K146" s="382">
        <v>79.160088461711041</v>
      </c>
      <c r="L146" s="382">
        <v>85.878986860373203</v>
      </c>
      <c r="M146" s="382">
        <v>93.021462830323102</v>
      </c>
      <c r="N146" s="382">
        <v>100.56836563474147</v>
      </c>
      <c r="O146" s="382">
        <v>108.4987880148874</v>
      </c>
      <c r="P146" s="382">
        <v>116.7902222754858</v>
      </c>
      <c r="Q146" s="382">
        <v>125.41885460502908</v>
      </c>
      <c r="R146" s="382">
        <v>134.54095680481188</v>
      </c>
      <c r="S146" s="382">
        <v>144.13045233338059</v>
      </c>
      <c r="T146" s="382">
        <v>154.16131768095499</v>
      </c>
      <c r="U146" s="382">
        <v>164.60812432444627</v>
      </c>
      <c r="V146" s="382">
        <v>175.44647821353931</v>
      </c>
      <c r="W146" s="382">
        <v>186.87507393542458</v>
      </c>
      <c r="X146" s="382">
        <v>198.87091712490849</v>
      </c>
      <c r="Y146" s="382">
        <v>211.4120329529452</v>
      </c>
      <c r="Z146" s="382">
        <v>224.47717876817254</v>
      </c>
      <c r="AA146" s="382">
        <v>238.04548395788265</v>
      </c>
      <c r="AB146" s="382">
        <v>252.37315898858446</v>
      </c>
      <c r="AC146" s="382">
        <v>267.43742791789936</v>
      </c>
      <c r="AD146" s="382">
        <v>283.21467233259744</v>
      </c>
      <c r="AE146" s="382">
        <v>299.68025352748339</v>
      </c>
      <c r="AF146" s="382">
        <v>316.80841615082159</v>
      </c>
      <c r="AG146"/>
    </row>
    <row r="147" spans="1:93" s="378" customFormat="1" x14ac:dyDescent="0.35">
      <c r="A147" s="381" t="s">
        <v>19187</v>
      </c>
      <c r="B147" s="382">
        <v>2309.0299945737647</v>
      </c>
      <c r="C147" s="382">
        <v>2471.1769392450915</v>
      </c>
      <c r="D147" s="382">
        <v>2572.5245940120908</v>
      </c>
      <c r="E147" s="382">
        <v>2741.5746591746274</v>
      </c>
      <c r="F147" s="382">
        <v>2872.1871574575193</v>
      </c>
      <c r="G147" s="382">
        <v>3040.5508702323382</v>
      </c>
      <c r="H147" s="382">
        <v>3180.7209957233308</v>
      </c>
      <c r="I147" s="382">
        <v>3331.0220408010223</v>
      </c>
      <c r="J147" s="382">
        <v>3484.326186211646</v>
      </c>
      <c r="K147" s="382">
        <v>3662.9194795573612</v>
      </c>
      <c r="L147" s="382">
        <v>3850.5986244761802</v>
      </c>
      <c r="M147" s="382">
        <v>4052.0572643325986</v>
      </c>
      <c r="N147" s="382">
        <v>4266.9534051036153</v>
      </c>
      <c r="O147" s="382">
        <v>4494.9393836381305</v>
      </c>
      <c r="P147" s="382">
        <v>4735.6633983306965</v>
      </c>
      <c r="Q147" s="382">
        <v>4988.7710107566218</v>
      </c>
      <c r="R147" s="382">
        <v>5260.030558963681</v>
      </c>
      <c r="S147" s="382">
        <v>5549.0579090353967</v>
      </c>
      <c r="T147" s="382">
        <v>5855.4610983990642</v>
      </c>
      <c r="U147" s="382">
        <v>6178.8364219415289</v>
      </c>
      <c r="V147" s="382">
        <v>6518.7623719639532</v>
      </c>
      <c r="W147" s="382">
        <v>6882.2974720144166</v>
      </c>
      <c r="X147" s="382">
        <v>7268.9265950615791</v>
      </c>
      <c r="Y147" s="382">
        <v>7678.0841334454426</v>
      </c>
      <c r="Z147" s="382">
        <v>8109.145452277834</v>
      </c>
      <c r="AA147" s="382">
        <v>8561.4210523544916</v>
      </c>
      <c r="AB147" s="382">
        <v>9043.5313098326224</v>
      </c>
      <c r="AC147" s="382">
        <v>9554.6127563686714</v>
      </c>
      <c r="AD147" s="382">
        <v>10093.733135072664</v>
      </c>
      <c r="AE147" s="382">
        <v>10659.897953445152</v>
      </c>
      <c r="AF147" s="382">
        <v>11252.058693111439</v>
      </c>
      <c r="AG147"/>
    </row>
    <row r="148" spans="1:93" s="378" customFormat="1" x14ac:dyDescent="0.35">
      <c r="A148" s="381" t="s">
        <v>19188</v>
      </c>
      <c r="B148" s="383">
        <v>3.2155058120809303</v>
      </c>
      <c r="C148" s="383">
        <v>3.5067529060404654</v>
      </c>
      <c r="D148" s="383">
        <v>3.7979999999999996</v>
      </c>
      <c r="E148" s="383">
        <v>4.0892470939595347</v>
      </c>
      <c r="F148" s="383">
        <v>4.3804941879190693</v>
      </c>
      <c r="G148" s="383">
        <v>4.6717412818786057</v>
      </c>
      <c r="H148" s="383">
        <v>4.9900113020818093</v>
      </c>
      <c r="I148" s="383">
        <v>5.3082813222850129</v>
      </c>
      <c r="J148" s="383">
        <v>5.6265513424882148</v>
      </c>
      <c r="K148" s="383">
        <v>5.9448213626914184</v>
      </c>
      <c r="L148" s="383">
        <v>6.2630913828946211</v>
      </c>
      <c r="M148" s="383">
        <v>6.6842038236630819</v>
      </c>
      <c r="N148" s="383">
        <v>7.1053162644315426</v>
      </c>
      <c r="O148" s="383">
        <v>7.5264287052000034</v>
      </c>
      <c r="P148" s="383">
        <v>7.9475411459684633</v>
      </c>
      <c r="Q148" s="383">
        <v>8.3686535867369241</v>
      </c>
      <c r="R148" s="383">
        <v>8.9154734505976307</v>
      </c>
      <c r="S148" s="383">
        <v>9.4622933144583392</v>
      </c>
      <c r="T148" s="383">
        <v>10.009113178319049</v>
      </c>
      <c r="U148" s="383">
        <v>10.555933042179758</v>
      </c>
      <c r="V148" s="383">
        <v>11.102752906040466</v>
      </c>
      <c r="W148" s="383">
        <v>11.803637056798703</v>
      </c>
      <c r="X148" s="383">
        <v>12.504521207556939</v>
      </c>
      <c r="Y148" s="383">
        <v>13.205405358315177</v>
      </c>
      <c r="Z148" s="383">
        <v>13.906289509073416</v>
      </c>
      <c r="AA148" s="383">
        <v>14.607173659831652</v>
      </c>
      <c r="AB148" s="383">
        <v>15.500530951992046</v>
      </c>
      <c r="AC148" s="383">
        <v>16.393888244152439</v>
      </c>
      <c r="AD148" s="383">
        <v>17.287245536312831</v>
      </c>
      <c r="AE148" s="383">
        <v>18.180602828473226</v>
      </c>
      <c r="AF148" s="383">
        <v>19.073960120633618</v>
      </c>
      <c r="AG148"/>
    </row>
    <row r="149" spans="1:93" s="378" customFormat="1" x14ac:dyDescent="0.35">
      <c r="A149" s="381" t="s">
        <v>19189</v>
      </c>
      <c r="B149" s="384">
        <v>0.31794032506102554</v>
      </c>
      <c r="C149" s="384">
        <v>0.3239867225393489</v>
      </c>
      <c r="D149" s="384">
        <v>0.3370709417859728</v>
      </c>
      <c r="E149" s="384">
        <v>0.3405408110471454</v>
      </c>
      <c r="F149" s="384">
        <v>0.34820600938043744</v>
      </c>
      <c r="G149" s="384">
        <v>0.3507941962243567</v>
      </c>
      <c r="H149" s="384">
        <v>0.35818042145428286</v>
      </c>
      <c r="I149" s="384">
        <v>0.3638331899657673</v>
      </c>
      <c r="J149" s="384">
        <v>0.36867982343577682</v>
      </c>
      <c r="K149" s="384">
        <v>0.37054190212868854</v>
      </c>
      <c r="L149" s="384">
        <v>0.37135252954809839</v>
      </c>
      <c r="M149" s="384">
        <v>0.37661706950099683</v>
      </c>
      <c r="N149" s="384">
        <v>0.38018187010722432</v>
      </c>
      <c r="O149" s="384">
        <v>0.38228829610854015</v>
      </c>
      <c r="P149" s="384">
        <v>0.38315795662151808</v>
      </c>
      <c r="Q149" s="384">
        <v>0.38299041982514981</v>
      </c>
      <c r="R149" s="384">
        <v>0.38697421978450663</v>
      </c>
      <c r="S149" s="384">
        <v>0.38931670470701324</v>
      </c>
      <c r="T149" s="384">
        <v>0.39026570559494594</v>
      </c>
      <c r="U149" s="384">
        <v>0.39004599091969488</v>
      </c>
      <c r="V149" s="384">
        <v>0.38885833660778202</v>
      </c>
      <c r="W149" s="384">
        <v>0.39156899511587084</v>
      </c>
      <c r="X149" s="384">
        <v>0.3927558602182965</v>
      </c>
      <c r="Y149" s="384">
        <v>0.39266732140587157</v>
      </c>
      <c r="Z149" s="384">
        <v>0.39152731460982632</v>
      </c>
      <c r="AA149" s="384">
        <v>0.389534767046126</v>
      </c>
      <c r="AB149" s="384">
        <v>0.3913221380077932</v>
      </c>
      <c r="AC149" s="384">
        <v>0.39173715930043201</v>
      </c>
      <c r="AD149" s="384">
        <v>0.39102081050397564</v>
      </c>
      <c r="AE149" s="384">
        <v>0.38938670723736768</v>
      </c>
      <c r="AF149" s="384">
        <v>0.38702121402333201</v>
      </c>
      <c r="AG149"/>
    </row>
    <row r="150" spans="1:93" s="378" customFormat="1" x14ac:dyDescent="0.35">
      <c r="A150" s="381" t="s">
        <v>19190</v>
      </c>
      <c r="B150" s="383">
        <v>718.09230942719546</v>
      </c>
      <c r="C150" s="383">
        <v>704.69092218856667</v>
      </c>
      <c r="D150" s="383">
        <v>677.33664929228303</v>
      </c>
      <c r="E150" s="383">
        <v>670.4350693858454</v>
      </c>
      <c r="F150" s="383">
        <v>655.67651370904719</v>
      </c>
      <c r="G150" s="383">
        <v>650.83888143088018</v>
      </c>
      <c r="H150" s="383">
        <v>637.41759350251345</v>
      </c>
      <c r="I150" s="383">
        <v>627.51422514418357</v>
      </c>
      <c r="J150" s="383">
        <v>619.26497673631491</v>
      </c>
      <c r="K150" s="383">
        <v>616.15299368710316</v>
      </c>
      <c r="L150" s="383">
        <v>614.80799002752917</v>
      </c>
      <c r="M150" s="383">
        <v>606.21389940080962</v>
      </c>
      <c r="N150" s="383">
        <v>600.52969442944152</v>
      </c>
      <c r="O150" s="383">
        <v>597.22074833879458</v>
      </c>
      <c r="P150" s="383">
        <v>595.86522565321343</v>
      </c>
      <c r="Q150" s="383">
        <v>596.12588322010185</v>
      </c>
      <c r="R150" s="383">
        <v>589.98892073545301</v>
      </c>
      <c r="S150" s="383">
        <v>586.43900845437361</v>
      </c>
      <c r="T150" s="383">
        <v>585.01297708199581</v>
      </c>
      <c r="U150" s="383">
        <v>585.34251754458114</v>
      </c>
      <c r="V150" s="383">
        <v>587.13027544884051</v>
      </c>
      <c r="W150" s="383">
        <v>583.06583292056791</v>
      </c>
      <c r="X150" s="383">
        <v>581.30387196822062</v>
      </c>
      <c r="Y150" s="383">
        <v>581.43494463884122</v>
      </c>
      <c r="Z150" s="383">
        <v>583.1279038874369</v>
      </c>
      <c r="AA150" s="383">
        <v>586.11071872840057</v>
      </c>
      <c r="AB150" s="383">
        <v>583.43364739195567</v>
      </c>
      <c r="AC150" s="383">
        <v>582.81553552597393</v>
      </c>
      <c r="AD150" s="383">
        <v>583.88325160710019</v>
      </c>
      <c r="AE150" s="383">
        <v>586.33358057579608</v>
      </c>
      <c r="AF150" s="383">
        <v>589.91728104429194</v>
      </c>
      <c r="AG150"/>
    </row>
    <row r="151" spans="1:93" s="378" customFormat="1" x14ac:dyDescent="0.35">
      <c r="A151" s="376" t="s">
        <v>19191</v>
      </c>
    </row>
    <row r="152" spans="1:93" s="378" customFormat="1" x14ac:dyDescent="0.35">
      <c r="A152" s="379" t="s">
        <v>19183</v>
      </c>
      <c r="B152" s="380">
        <v>2010</v>
      </c>
      <c r="C152" s="380">
        <v>2011</v>
      </c>
      <c r="D152" s="380">
        <v>2012</v>
      </c>
      <c r="E152" s="380">
        <v>2013</v>
      </c>
      <c r="F152" s="380">
        <v>2014</v>
      </c>
      <c r="G152" s="380">
        <v>2015</v>
      </c>
      <c r="H152" s="380">
        <v>2016</v>
      </c>
      <c r="I152" s="380">
        <v>2017</v>
      </c>
      <c r="J152" s="380">
        <v>2018</v>
      </c>
      <c r="K152" s="380">
        <v>2019</v>
      </c>
      <c r="L152" s="380">
        <v>2020</v>
      </c>
      <c r="M152" s="380">
        <v>2021</v>
      </c>
      <c r="N152" s="380">
        <v>2022</v>
      </c>
      <c r="O152" s="380">
        <v>2023</v>
      </c>
      <c r="P152" s="380">
        <v>2024</v>
      </c>
      <c r="Q152" s="380">
        <v>2025</v>
      </c>
      <c r="R152" s="380">
        <v>2026</v>
      </c>
      <c r="S152" s="380">
        <v>2027</v>
      </c>
      <c r="T152" s="380">
        <v>2028</v>
      </c>
      <c r="U152" s="380">
        <v>2029</v>
      </c>
      <c r="V152" s="380">
        <v>2030</v>
      </c>
      <c r="W152" s="380">
        <v>2031</v>
      </c>
      <c r="X152" s="380">
        <v>2032</v>
      </c>
      <c r="Y152" s="380">
        <v>2033</v>
      </c>
      <c r="Z152" s="380">
        <v>2034</v>
      </c>
      <c r="AA152" s="380">
        <v>2035</v>
      </c>
      <c r="AB152" s="380">
        <v>2036</v>
      </c>
      <c r="AC152" s="380">
        <v>2037</v>
      </c>
      <c r="AD152" s="380">
        <v>2038</v>
      </c>
      <c r="AE152" s="380">
        <v>2039</v>
      </c>
      <c r="AF152" s="380">
        <v>2040</v>
      </c>
    </row>
    <row r="153" spans="1:93" s="378" customFormat="1" x14ac:dyDescent="0.35">
      <c r="A153" s="381" t="s">
        <v>19184</v>
      </c>
      <c r="B153" s="385">
        <v>0.10338562779612441</v>
      </c>
      <c r="C153" s="383">
        <v>0.11005019874238624</v>
      </c>
      <c r="D153" s="383">
        <v>0.11467555590433086</v>
      </c>
      <c r="E153" s="383">
        <v>0.12209053631315035</v>
      </c>
      <c r="F153" s="383">
        <v>0.12783397218889117</v>
      </c>
      <c r="G153" s="383">
        <v>0.13560894229390716</v>
      </c>
      <c r="H153" s="383">
        <v>0.14171443103000378</v>
      </c>
      <c r="I153" s="383">
        <v>0.14816097644400092</v>
      </c>
      <c r="J153" s="383">
        <v>0.15471464797748713</v>
      </c>
      <c r="K153" s="383">
        <v>0.16253224205861777</v>
      </c>
      <c r="L153" s="383">
        <v>0.16240651807370776</v>
      </c>
      <c r="M153" s="383">
        <v>0.162359927574489</v>
      </c>
      <c r="N153" s="383">
        <v>0.1623852537602396</v>
      </c>
      <c r="O153" s="383">
        <v>0.16247662980509803</v>
      </c>
      <c r="P153" s="383">
        <v>0.16262993486308278</v>
      </c>
      <c r="Q153" s="383">
        <v>0.16284325936605243</v>
      </c>
      <c r="R153" s="383">
        <v>0.16321559497143825</v>
      </c>
      <c r="S153" s="383">
        <v>0.16375030357088596</v>
      </c>
      <c r="T153" s="383">
        <v>0.16445447363663995</v>
      </c>
      <c r="U153" s="383">
        <v>0.16533930212066153</v>
      </c>
      <c r="V153" s="383">
        <v>0.16642028031553854</v>
      </c>
      <c r="W153" s="383">
        <v>0.1678364577172497</v>
      </c>
      <c r="X153" s="383">
        <v>0.16961050995071364</v>
      </c>
      <c r="Y153" s="383">
        <v>0.17176804316003333</v>
      </c>
      <c r="Z153" s="383">
        <v>0.17433644885363514</v>
      </c>
      <c r="AA153" s="383">
        <v>0.17734345749195879</v>
      </c>
      <c r="AB153" s="383">
        <v>0.18096363914579042</v>
      </c>
      <c r="AC153" s="383">
        <v>0.18521938563854259</v>
      </c>
      <c r="AD153" s="383">
        <v>0.19012815951249684</v>
      </c>
      <c r="AE153" s="383">
        <v>0.19570094618875084</v>
      </c>
      <c r="AF153" s="383">
        <v>0.20194107987118456</v>
      </c>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row>
    <row r="154" spans="1:93" s="378" customFormat="1" x14ac:dyDescent="0.35">
      <c r="A154" s="381" t="s">
        <v>19185</v>
      </c>
      <c r="B154" s="386">
        <v>5.8233051932404981E-2</v>
      </c>
      <c r="C154" s="387">
        <v>6.1767985233540393E-2</v>
      </c>
      <c r="D154" s="387">
        <v>6.2806415896936585E-2</v>
      </c>
      <c r="E154" s="387">
        <v>6.5701799014312584E-2</v>
      </c>
      <c r="F154" s="387">
        <v>6.7543013893326925E-2</v>
      </c>
      <c r="G154" s="387">
        <v>6.9379834693762993E-2</v>
      </c>
      <c r="H154" s="387">
        <v>7.1411643030398791E-2</v>
      </c>
      <c r="I154" s="387">
        <v>7.3779210052290087E-2</v>
      </c>
      <c r="J154" s="387">
        <v>7.6198687711404506E-2</v>
      </c>
      <c r="K154" s="387">
        <v>7.8756848741117144E-2</v>
      </c>
      <c r="L154" s="387">
        <v>7.7484540943669189E-2</v>
      </c>
      <c r="M154" s="387">
        <v>7.6213709470215454E-2</v>
      </c>
      <c r="N154" s="387">
        <v>7.4947326360307459E-2</v>
      </c>
      <c r="O154" s="387">
        <v>7.3690189401360406E-2</v>
      </c>
      <c r="P154" s="387">
        <v>7.2449091433161708E-2</v>
      </c>
      <c r="Q154" s="387">
        <v>7.1232922342521793E-2</v>
      </c>
      <c r="R154" s="387">
        <v>7.0089714408273426E-2</v>
      </c>
      <c r="S154" s="387">
        <v>6.9032093823764643E-2</v>
      </c>
      <c r="T154" s="387">
        <v>6.8074378555483345E-2</v>
      </c>
      <c r="U154" s="387">
        <v>6.723218133188047E-2</v>
      </c>
      <c r="V154" s="387">
        <v>6.6521901178091467E-2</v>
      </c>
      <c r="W154" s="387">
        <v>6.6005171321108225E-2</v>
      </c>
      <c r="X154" s="387">
        <v>6.5697774050760938E-2</v>
      </c>
      <c r="Y154" s="387">
        <v>6.5614377315238878E-2</v>
      </c>
      <c r="Z154" s="387">
        <v>6.5767889568083146E-2</v>
      </c>
      <c r="AA154" s="387">
        <v>6.6168838126013707E-2</v>
      </c>
      <c r="AB154" s="387">
        <v>6.6880702814512819E-2</v>
      </c>
      <c r="AC154" s="387">
        <v>6.7907171184004744E-2</v>
      </c>
      <c r="AD154" s="387">
        <v>6.9248097408792064E-2</v>
      </c>
      <c r="AE154" s="387">
        <v>7.0899348660527106E-2</v>
      </c>
      <c r="AF154" s="387">
        <v>7.285288619755316E-2</v>
      </c>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row>
    <row r="155" spans="1:93" s="378" customFormat="1" x14ac:dyDescent="0.35">
      <c r="A155" s="381" t="s">
        <v>19186</v>
      </c>
      <c r="B155" s="387">
        <v>2.4987167611848909E-3</v>
      </c>
      <c r="C155" s="387">
        <v>2.7873780738192303E-3</v>
      </c>
      <c r="D155" s="387">
        <v>3.0776049895910626E-3</v>
      </c>
      <c r="E155" s="387">
        <v>3.3334196261805022E-3</v>
      </c>
      <c r="F155" s="387">
        <v>3.6592413824643555E-3</v>
      </c>
      <c r="G155" s="387">
        <v>4.1410394797250774E-3</v>
      </c>
      <c r="H155" s="387">
        <v>4.4826242909681803E-3</v>
      </c>
      <c r="I155" s="387">
        <v>4.8292176648919828E-3</v>
      </c>
      <c r="J155" s="387">
        <v>5.1805658341940054E-3</v>
      </c>
      <c r="K155" s="387">
        <v>5.6172336367282579E-3</v>
      </c>
      <c r="L155" s="387">
        <v>5.6578602783375681E-3</v>
      </c>
      <c r="M155" s="387">
        <v>5.702030266525185E-3</v>
      </c>
      <c r="N155" s="387">
        <v>5.7490609157812159E-3</v>
      </c>
      <c r="O155" s="387">
        <v>5.7982777831663574E-3</v>
      </c>
      <c r="P155" s="387">
        <v>5.8490445823267331E-3</v>
      </c>
      <c r="Q155" s="387">
        <v>5.9008034532552836E-3</v>
      </c>
      <c r="R155" s="387">
        <v>5.9572622163894685E-3</v>
      </c>
      <c r="S155" s="387">
        <v>6.0181351316332407E-3</v>
      </c>
      <c r="T155" s="387">
        <v>6.0833701326985052E-3</v>
      </c>
      <c r="U155" s="387">
        <v>6.1531936388910993E-3</v>
      </c>
      <c r="V155" s="387">
        <v>6.2281375741521303E-3</v>
      </c>
      <c r="W155" s="387">
        <v>6.3140713654629031E-3</v>
      </c>
      <c r="X155" s="387">
        <v>6.412067835397512E-3</v>
      </c>
      <c r="Y155" s="387">
        <v>6.5234113129744213E-3</v>
      </c>
      <c r="Z155" s="387">
        <v>6.6495077478814684E-3</v>
      </c>
      <c r="AA155" s="387">
        <v>6.7917753411335935E-3</v>
      </c>
      <c r="AB155" s="387">
        <v>6.9577726688977446E-3</v>
      </c>
      <c r="AC155" s="387">
        <v>7.1485469873077828E-3</v>
      </c>
      <c r="AD155" s="387">
        <v>7.3648309240971462E-3</v>
      </c>
      <c r="AE155" s="387">
        <v>7.606978060486806E-3</v>
      </c>
      <c r="AF155" s="387">
        <v>7.8749333999406472E-3</v>
      </c>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row>
    <row r="156" spans="1:93" s="378" customFormat="1" x14ac:dyDescent="0.35">
      <c r="A156" s="381" t="s">
        <v>19187</v>
      </c>
      <c r="B156" s="386">
        <v>0.1641173964897143</v>
      </c>
      <c r="C156" s="387">
        <v>0.17460556204974587</v>
      </c>
      <c r="D156" s="387">
        <v>0.18055957679085852</v>
      </c>
      <c r="E156" s="387">
        <v>0.19112575495364342</v>
      </c>
      <c r="F156" s="387">
        <v>0.19903622746468244</v>
      </c>
      <c r="G156" s="387">
        <v>0.20912981646739523</v>
      </c>
      <c r="H156" s="387">
        <v>0.21760869835137076</v>
      </c>
      <c r="I156" s="387">
        <v>0.22676940416118296</v>
      </c>
      <c r="J156" s="387">
        <v>0.23609390152308565</v>
      </c>
      <c r="K156" s="387">
        <v>0.24690632443646318</v>
      </c>
      <c r="L156" s="387">
        <v>0.24554891929571451</v>
      </c>
      <c r="M156" s="387">
        <v>0.24427566731122966</v>
      </c>
      <c r="N156" s="387">
        <v>0.24308164103632829</v>
      </c>
      <c r="O156" s="387">
        <v>0.24196509698962479</v>
      </c>
      <c r="P156" s="387">
        <v>0.24092807087857124</v>
      </c>
      <c r="Q156" s="387">
        <v>0.2399769851618295</v>
      </c>
      <c r="R156" s="387">
        <v>0.23926257159610115</v>
      </c>
      <c r="S156" s="387">
        <v>0.23880053252628386</v>
      </c>
      <c r="T156" s="387">
        <v>0.23861222232482179</v>
      </c>
      <c r="U156" s="387">
        <v>0.23872467709143311</v>
      </c>
      <c r="V156" s="387">
        <v>0.23917031906778213</v>
      </c>
      <c r="W156" s="387">
        <v>0.24015570040382084</v>
      </c>
      <c r="X156" s="387">
        <v>0.2417203518368721</v>
      </c>
      <c r="Y156" s="387">
        <v>0.24390583178824662</v>
      </c>
      <c r="Z156" s="387">
        <v>0.24675384616959978</v>
      </c>
      <c r="AA156" s="387">
        <v>0.25030407095910612</v>
      </c>
      <c r="AB156" s="387">
        <v>0.25480211462920099</v>
      </c>
      <c r="AC156" s="387">
        <v>0.26027510380985514</v>
      </c>
      <c r="AD156" s="387">
        <v>0.26674108784538603</v>
      </c>
      <c r="AE156" s="387">
        <v>0.27420727290976477</v>
      </c>
      <c r="AF156" s="387">
        <v>0.2826688994686784</v>
      </c>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row>
    <row r="157" spans="1:93" s="378" customFormat="1" x14ac:dyDescent="0.35">
      <c r="A157" s="381" t="s">
        <v>19192</v>
      </c>
      <c r="B157" s="388">
        <v>5.1039371744598064E-2</v>
      </c>
      <c r="C157" s="388">
        <v>4.9791236145832696E-2</v>
      </c>
      <c r="D157" s="388">
        <v>4.7540699523659434E-2</v>
      </c>
      <c r="E157" s="388">
        <v>4.6738617296070567E-2</v>
      </c>
      <c r="F157" s="388">
        <v>4.5436934493282267E-2</v>
      </c>
      <c r="G157" s="388">
        <v>4.4764854012484978E-2</v>
      </c>
      <c r="H157" s="388">
        <v>4.3608858813723617E-2</v>
      </c>
      <c r="I157" s="388">
        <v>4.2719929557834241E-2</v>
      </c>
      <c r="J157" s="388">
        <v>4.1960676647567655E-2</v>
      </c>
      <c r="K157" s="388">
        <v>4.1533009887563803E-2</v>
      </c>
      <c r="L157" s="388">
        <v>3.9205705981928185E-2</v>
      </c>
      <c r="M157" s="388">
        <v>3.654521522016687E-2</v>
      </c>
      <c r="N157" s="388">
        <v>3.4211234516494236E-2</v>
      </c>
      <c r="O157" s="388">
        <v>3.2148726370376871E-2</v>
      </c>
      <c r="P157" s="388">
        <v>3.0314793777542936E-2</v>
      </c>
      <c r="Q157" s="388">
        <v>2.8675698267897891E-2</v>
      </c>
      <c r="R157" s="388">
        <v>2.6836776860129918E-2</v>
      </c>
      <c r="S157" s="388">
        <v>2.5237067229928054E-2</v>
      </c>
      <c r="T157" s="388">
        <v>2.3839496873877371E-2</v>
      </c>
      <c r="U157" s="388">
        <v>2.2615213277455332E-2</v>
      </c>
      <c r="V157" s="388">
        <v>2.1541533085696361E-2</v>
      </c>
      <c r="W157" s="388">
        <v>2.0345906880074312E-2</v>
      </c>
      <c r="X157" s="388">
        <v>1.9330636321428417E-2</v>
      </c>
      <c r="Y157" s="388">
        <v>1.8470151060880843E-2</v>
      </c>
      <c r="Z157" s="388">
        <v>1.7744046390563109E-2</v>
      </c>
      <c r="AA157" s="388">
        <v>1.713569488445384E-2</v>
      </c>
      <c r="AB157" s="388">
        <v>1.6438283012263858E-2</v>
      </c>
      <c r="AC157" s="388">
        <v>1.5876349767279464E-2</v>
      </c>
      <c r="AD157" s="388">
        <v>1.5429935745696524E-2</v>
      </c>
      <c r="AE157" s="388">
        <v>1.5082408185075136E-2</v>
      </c>
      <c r="AF157" s="388">
        <v>1.4819623071503434E-2</v>
      </c>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row>
    <row r="159" spans="1:93" x14ac:dyDescent="0.35">
      <c r="A159" s="392" t="s">
        <v>19201</v>
      </c>
    </row>
    <row r="160" spans="1:93" s="378" customFormat="1" x14ac:dyDescent="0.35">
      <c r="A160" s="376" t="s">
        <v>19182</v>
      </c>
      <c r="B160" s="377"/>
      <c r="C160" s="377"/>
    </row>
    <row r="161" spans="1:93" s="378" customFormat="1" x14ac:dyDescent="0.35">
      <c r="A161" s="379" t="s">
        <v>19183</v>
      </c>
      <c r="B161" s="380">
        <v>2010</v>
      </c>
      <c r="C161" s="380">
        <v>2011</v>
      </c>
      <c r="D161" s="380">
        <v>2012</v>
      </c>
      <c r="E161" s="380">
        <v>2013</v>
      </c>
      <c r="F161" s="380">
        <v>2014</v>
      </c>
      <c r="G161" s="380">
        <v>2015</v>
      </c>
      <c r="H161" s="380">
        <v>2016</v>
      </c>
      <c r="I161" s="380">
        <v>2017</v>
      </c>
      <c r="J161" s="380">
        <v>2018</v>
      </c>
      <c r="K161" s="380">
        <v>2019</v>
      </c>
      <c r="L161" s="380">
        <v>2020</v>
      </c>
      <c r="M161" s="380">
        <v>2021</v>
      </c>
      <c r="N161" s="380">
        <v>2022</v>
      </c>
      <c r="O161" s="380">
        <v>2023</v>
      </c>
      <c r="P161" s="380">
        <v>2024</v>
      </c>
      <c r="Q161" s="380">
        <v>2025</v>
      </c>
      <c r="R161" s="380">
        <v>2026</v>
      </c>
      <c r="S161" s="380">
        <v>2027</v>
      </c>
      <c r="T161" s="380">
        <v>2028</v>
      </c>
      <c r="U161" s="380">
        <v>2029</v>
      </c>
      <c r="V161" s="380">
        <v>2030</v>
      </c>
      <c r="W161" s="380">
        <v>2031</v>
      </c>
      <c r="X161" s="380">
        <v>2032</v>
      </c>
      <c r="Y161" s="380">
        <v>2033</v>
      </c>
      <c r="Z161" s="380">
        <v>2034</v>
      </c>
      <c r="AA161" s="380">
        <v>2035</v>
      </c>
      <c r="AB161" s="380">
        <v>2036</v>
      </c>
      <c r="AC161" s="380">
        <v>2037</v>
      </c>
      <c r="AD161" s="380">
        <v>2038</v>
      </c>
      <c r="AE161" s="380">
        <v>2039</v>
      </c>
      <c r="AF161" s="380">
        <v>2040</v>
      </c>
    </row>
    <row r="162" spans="1:93" s="378" customFormat="1" x14ac:dyDescent="0.35">
      <c r="A162" s="381" t="s">
        <v>19184</v>
      </c>
      <c r="B162" s="382">
        <v>258.47680694176489</v>
      </c>
      <c r="C162" s="382">
        <v>277.05475325512657</v>
      </c>
      <c r="D162" s="382">
        <v>279.31858590699426</v>
      </c>
      <c r="E162" s="382">
        <v>281.93011725196556</v>
      </c>
      <c r="F162" s="382">
        <v>285.51199545760875</v>
      </c>
      <c r="G162" s="382">
        <v>286.97184807994967</v>
      </c>
      <c r="H162" s="382">
        <v>288.55247147512171</v>
      </c>
      <c r="I162" s="382">
        <v>289.72714859699749</v>
      </c>
      <c r="J162" s="382">
        <v>290.61604248877109</v>
      </c>
      <c r="K162" s="382">
        <v>292.83966297930419</v>
      </c>
      <c r="L162" s="382">
        <v>295.21823535535708</v>
      </c>
      <c r="M162" s="382">
        <v>297.72882415819737</v>
      </c>
      <c r="N162" s="382">
        <v>300.37870092612286</v>
      </c>
      <c r="O162" s="382">
        <v>303.17712619404051</v>
      </c>
      <c r="P162" s="382">
        <v>306.13539207801568</v>
      </c>
      <c r="Q162" s="382">
        <v>309.26677490595353</v>
      </c>
      <c r="R162" s="382">
        <v>312.65204638005486</v>
      </c>
      <c r="S162" s="382">
        <v>316.30752966568622</v>
      </c>
      <c r="T162" s="382">
        <v>320.25046709767724</v>
      </c>
      <c r="U162" s="382">
        <v>324.49827132334633</v>
      </c>
      <c r="V162" s="382">
        <v>329.06755047764449</v>
      </c>
      <c r="W162" s="382">
        <v>334.02267933724659</v>
      </c>
      <c r="X162" s="382">
        <v>339.37488891032859</v>
      </c>
      <c r="Y162" s="382">
        <v>345.13096689411952</v>
      </c>
      <c r="Z162" s="382">
        <v>351.29230309322861</v>
      </c>
      <c r="AA162" s="382">
        <v>357.85433638244263</v>
      </c>
      <c r="AB162" s="382">
        <v>364.82059978056918</v>
      </c>
      <c r="AC162" s="382">
        <v>372.17493282548412</v>
      </c>
      <c r="AD162" s="382">
        <v>379.89651328334133</v>
      </c>
      <c r="AE162" s="382">
        <v>387.96102922687612</v>
      </c>
      <c r="AF162" s="382">
        <v>396.34195957117583</v>
      </c>
      <c r="AG162"/>
    </row>
    <row r="163" spans="1:93" s="378" customFormat="1" x14ac:dyDescent="0.35">
      <c r="A163" s="381" t="s">
        <v>19185</v>
      </c>
      <c r="B163" s="382">
        <v>46.619029260650997</v>
      </c>
      <c r="C163" s="382">
        <v>49.473274284344598</v>
      </c>
      <c r="D163" s="382">
        <v>49.496158900550562</v>
      </c>
      <c r="E163" s="382">
        <v>49.594744933328208</v>
      </c>
      <c r="F163" s="382">
        <v>49.873674612742043</v>
      </c>
      <c r="G163" s="382">
        <v>49.789508848498343</v>
      </c>
      <c r="H163" s="382">
        <v>49.731047601338652</v>
      </c>
      <c r="I163" s="382">
        <v>49.603504307799582</v>
      </c>
      <c r="J163" s="382">
        <v>49.425678444432116</v>
      </c>
      <c r="K163" s="382">
        <v>49.470284307991975</v>
      </c>
      <c r="L163" s="382">
        <v>49.543157592246899</v>
      </c>
      <c r="M163" s="382">
        <v>49.642341912171318</v>
      </c>
      <c r="N163" s="382">
        <v>49.771291516311059</v>
      </c>
      <c r="O163" s="382">
        <v>49.934014199018854</v>
      </c>
      <c r="P163" s="382">
        <v>50.135003453446117</v>
      </c>
      <c r="Q163" s="382">
        <v>50.379114633010751</v>
      </c>
      <c r="R163" s="382">
        <v>50.682574262624527</v>
      </c>
      <c r="S163" s="382">
        <v>51.050281290238892</v>
      </c>
      <c r="T163" s="382">
        <v>51.486763725801723</v>
      </c>
      <c r="U163" s="382">
        <v>51.995865207456404</v>
      </c>
      <c r="V163" s="382">
        <v>52.580444918287355</v>
      </c>
      <c r="W163" s="382">
        <v>53.250606401252377</v>
      </c>
      <c r="X163" s="382">
        <v>54.00653566231513</v>
      </c>
      <c r="Y163" s="382">
        <v>54.846969384024462</v>
      </c>
      <c r="Z163" s="382">
        <v>55.769263248344622</v>
      </c>
      <c r="AA163" s="382">
        <v>56.769564802364748</v>
      </c>
      <c r="AB163" s="382">
        <v>57.845465139070782</v>
      </c>
      <c r="AC163" s="382">
        <v>58.991468468445341</v>
      </c>
      <c r="AD163" s="382">
        <v>60.201697752769547</v>
      </c>
      <c r="AE163" s="382">
        <v>61.470158859451317</v>
      </c>
      <c r="AF163" s="382">
        <v>62.790957507680687</v>
      </c>
      <c r="AG163"/>
    </row>
    <row r="164" spans="1:93" s="378" customFormat="1" x14ac:dyDescent="0.35">
      <c r="A164" s="381" t="s">
        <v>19186</v>
      </c>
      <c r="B164" s="382">
        <v>0</v>
      </c>
      <c r="C164" s="382">
        <v>0</v>
      </c>
      <c r="D164" s="382">
        <v>0</v>
      </c>
      <c r="E164" s="382">
        <v>0</v>
      </c>
      <c r="F164" s="382">
        <v>0</v>
      </c>
      <c r="G164" s="382">
        <v>0</v>
      </c>
      <c r="H164" s="382">
        <v>0</v>
      </c>
      <c r="I164" s="382">
        <v>0</v>
      </c>
      <c r="J164" s="382">
        <v>0</v>
      </c>
      <c r="K164" s="382">
        <v>0</v>
      </c>
      <c r="L164" s="382">
        <v>0</v>
      </c>
      <c r="M164" s="382">
        <v>0</v>
      </c>
      <c r="N164" s="382">
        <v>0</v>
      </c>
      <c r="O164" s="382">
        <v>0</v>
      </c>
      <c r="P164" s="382">
        <v>0</v>
      </c>
      <c r="Q164" s="382">
        <v>0</v>
      </c>
      <c r="R164" s="382">
        <v>0</v>
      </c>
      <c r="S164" s="382">
        <v>0</v>
      </c>
      <c r="T164" s="382">
        <v>0</v>
      </c>
      <c r="U164" s="382">
        <v>0</v>
      </c>
      <c r="V164" s="382">
        <v>0</v>
      </c>
      <c r="W164" s="382">
        <v>0</v>
      </c>
      <c r="X164" s="382">
        <v>0</v>
      </c>
      <c r="Y164" s="382">
        <v>0</v>
      </c>
      <c r="Z164" s="382">
        <v>0</v>
      </c>
      <c r="AA164" s="382">
        <v>0</v>
      </c>
      <c r="AB164" s="382">
        <v>0</v>
      </c>
      <c r="AC164" s="382">
        <v>0</v>
      </c>
      <c r="AD164" s="382">
        <v>0</v>
      </c>
      <c r="AE164" s="382">
        <v>0</v>
      </c>
      <c r="AF164" s="382">
        <v>0</v>
      </c>
      <c r="AG164"/>
    </row>
    <row r="165" spans="1:93" s="378" customFormat="1" x14ac:dyDescent="0.35">
      <c r="A165" s="381" t="s">
        <v>19187</v>
      </c>
      <c r="B165" s="382">
        <v>305.09583620241591</v>
      </c>
      <c r="C165" s="382">
        <v>326.52802753947117</v>
      </c>
      <c r="D165" s="382">
        <v>328.8147448075448</v>
      </c>
      <c r="E165" s="382">
        <v>331.52486218529378</v>
      </c>
      <c r="F165" s="382">
        <v>335.38567007035078</v>
      </c>
      <c r="G165" s="382">
        <v>336.76135692844798</v>
      </c>
      <c r="H165" s="382">
        <v>338.28351907646038</v>
      </c>
      <c r="I165" s="382">
        <v>339.33065290479709</v>
      </c>
      <c r="J165" s="382">
        <v>340.04172093320318</v>
      </c>
      <c r="K165" s="382">
        <v>342.30994728729615</v>
      </c>
      <c r="L165" s="382">
        <v>344.76139294760401</v>
      </c>
      <c r="M165" s="382">
        <v>347.3711660703687</v>
      </c>
      <c r="N165" s="382">
        <v>350.14999244243393</v>
      </c>
      <c r="O165" s="382">
        <v>353.11114039305937</v>
      </c>
      <c r="P165" s="382">
        <v>356.27039553146182</v>
      </c>
      <c r="Q165" s="382">
        <v>359.6458895389643</v>
      </c>
      <c r="R165" s="382">
        <v>363.3346206426794</v>
      </c>
      <c r="S165" s="382">
        <v>367.35781095592512</v>
      </c>
      <c r="T165" s="382">
        <v>371.73723082347897</v>
      </c>
      <c r="U165" s="382">
        <v>376.49413653080273</v>
      </c>
      <c r="V165" s="382">
        <v>381.64799539593184</v>
      </c>
      <c r="W165" s="382">
        <v>387.27328573849894</v>
      </c>
      <c r="X165" s="382">
        <v>393.38142457264371</v>
      </c>
      <c r="Y165" s="382">
        <v>399.977936278144</v>
      </c>
      <c r="Z165" s="382">
        <v>407.06156634157321</v>
      </c>
      <c r="AA165" s="382">
        <v>414.62390118480738</v>
      </c>
      <c r="AB165" s="382">
        <v>422.66606491963995</v>
      </c>
      <c r="AC165" s="382">
        <v>431.16640129392948</v>
      </c>
      <c r="AD165" s="382">
        <v>440.09821103611091</v>
      </c>
      <c r="AE165" s="382">
        <v>449.43118808632744</v>
      </c>
      <c r="AF165" s="382">
        <v>459.13291707885651</v>
      </c>
      <c r="AG165"/>
    </row>
    <row r="166" spans="1:93" s="378" customFormat="1" x14ac:dyDescent="0.35">
      <c r="A166" s="381" t="s">
        <v>19188</v>
      </c>
      <c r="B166" s="383">
        <v>0.28451793068480324</v>
      </c>
      <c r="C166" s="383">
        <v>0.29393325120396824</v>
      </c>
      <c r="D166" s="383">
        <v>0.30334857172313329</v>
      </c>
      <c r="E166" s="383">
        <v>0.31276389224229834</v>
      </c>
      <c r="F166" s="383">
        <v>0.32217921276146338</v>
      </c>
      <c r="G166" s="383">
        <v>0.33159453328062843</v>
      </c>
      <c r="H166" s="383">
        <v>0.34225258343221515</v>
      </c>
      <c r="I166" s="383">
        <v>0.35291063358380181</v>
      </c>
      <c r="J166" s="383">
        <v>0.36356868373538853</v>
      </c>
      <c r="K166" s="383">
        <v>0.37422673388697525</v>
      </c>
      <c r="L166" s="383">
        <v>0.3848847840385618</v>
      </c>
      <c r="M166" s="383">
        <v>0.39481534876212193</v>
      </c>
      <c r="N166" s="383">
        <v>0.40474591348568195</v>
      </c>
      <c r="O166" s="383">
        <v>0.41467647820924197</v>
      </c>
      <c r="P166" s="383">
        <v>0.42460704293280205</v>
      </c>
      <c r="Q166" s="383">
        <v>0.43453760765636212</v>
      </c>
      <c r="R166" s="383">
        <v>0.44616059083896159</v>
      </c>
      <c r="S166" s="383">
        <v>0.45778357402156095</v>
      </c>
      <c r="T166" s="383">
        <v>0.46940655720416036</v>
      </c>
      <c r="U166" s="383">
        <v>0.48102954038675971</v>
      </c>
      <c r="V166" s="383">
        <v>0.49265252356935924</v>
      </c>
      <c r="W166" s="383">
        <v>0.50555699133016263</v>
      </c>
      <c r="X166" s="383">
        <v>0.51846145909096597</v>
      </c>
      <c r="Y166" s="383">
        <v>0.53136592685176942</v>
      </c>
      <c r="Z166" s="383">
        <v>0.54427039461257276</v>
      </c>
      <c r="AA166" s="383">
        <v>0.55717486237337632</v>
      </c>
      <c r="AB166" s="383">
        <v>0.57044255992719517</v>
      </c>
      <c r="AC166" s="383">
        <v>0.58371025748101402</v>
      </c>
      <c r="AD166" s="383">
        <v>0.59697795503483275</v>
      </c>
      <c r="AE166" s="383">
        <v>0.6102456525886516</v>
      </c>
      <c r="AF166" s="383">
        <v>0.62351335014247022</v>
      </c>
      <c r="AG166"/>
    </row>
    <row r="167" spans="1:93" s="378" customFormat="1" x14ac:dyDescent="0.35">
      <c r="A167" s="381" t="s">
        <v>19189</v>
      </c>
      <c r="B167" s="384">
        <v>0.21291156402442804</v>
      </c>
      <c r="C167" s="384">
        <v>0.20552002450072057</v>
      </c>
      <c r="D167" s="384">
        <v>0.21062822112039886</v>
      </c>
      <c r="E167" s="384">
        <v>0.2153904261151538</v>
      </c>
      <c r="F167" s="384">
        <v>0.21932033612323301</v>
      </c>
      <c r="G167" s="384">
        <v>0.22480760600960964</v>
      </c>
      <c r="H167" s="384">
        <v>0.23098925849070945</v>
      </c>
      <c r="I167" s="384">
        <v>0.23744746702023503</v>
      </c>
      <c r="J167" s="384">
        <v>0.24410695420030376</v>
      </c>
      <c r="K167" s="384">
        <v>0.24959804486719356</v>
      </c>
      <c r="L167" s="384">
        <v>0.25488131839148009</v>
      </c>
      <c r="M167" s="384">
        <v>0.25949330108388768</v>
      </c>
      <c r="N167" s="384">
        <v>0.26390902413097272</v>
      </c>
      <c r="O167" s="384">
        <v>0.26811670376515256</v>
      </c>
      <c r="P167" s="384">
        <v>0.27210301069309906</v>
      </c>
      <c r="Q167" s="384">
        <v>0.27585328332850145</v>
      </c>
      <c r="R167" s="384">
        <v>0.28035629638923759</v>
      </c>
      <c r="S167" s="384">
        <v>0.28450952887008923</v>
      </c>
      <c r="T167" s="384">
        <v>0.28829624251748748</v>
      </c>
      <c r="U167" s="384">
        <v>0.29170200893613929</v>
      </c>
      <c r="V167" s="384">
        <v>0.29471593317416017</v>
      </c>
      <c r="W167" s="384">
        <v>0.29804268684120722</v>
      </c>
      <c r="X167" s="384">
        <v>0.30090438629145577</v>
      </c>
      <c r="Y167" s="384">
        <v>0.3033077843856164</v>
      </c>
      <c r="Z167" s="384">
        <v>0.30526745201866856</v>
      </c>
      <c r="AA167" s="384">
        <v>0.30680545025137257</v>
      </c>
      <c r="AB167" s="384">
        <v>0.30813457286995555</v>
      </c>
      <c r="AC167" s="384">
        <v>0.30908526655452823</v>
      </c>
      <c r="AD167" s="384">
        <v>0.3096952756182873</v>
      </c>
      <c r="AE167" s="384">
        <v>0.31000405657614133</v>
      </c>
      <c r="AF167" s="384">
        <v>0.3100510567984377</v>
      </c>
      <c r="AG167"/>
    </row>
    <row r="168" spans="1:93" s="378" customFormat="1" x14ac:dyDescent="0.35">
      <c r="A168" s="381" t="s">
        <v>19190</v>
      </c>
      <c r="B168" s="383">
        <v>1072.3255137842593</v>
      </c>
      <c r="C168" s="383">
        <v>1110.8917626773859</v>
      </c>
      <c r="D168" s="383">
        <v>1083.9501994018108</v>
      </c>
      <c r="E168" s="383">
        <v>1059.9844496386472</v>
      </c>
      <c r="F168" s="383">
        <v>1040.9910285511351</v>
      </c>
      <c r="G168" s="383">
        <v>1015.5817515949421</v>
      </c>
      <c r="H168" s="383">
        <v>988.40311352524566</v>
      </c>
      <c r="I168" s="383">
        <v>961.52005809204377</v>
      </c>
      <c r="J168" s="383">
        <v>935.28880826460659</v>
      </c>
      <c r="K168" s="383">
        <v>914.71270299647097</v>
      </c>
      <c r="L168" s="383">
        <v>895.75220233456196</v>
      </c>
      <c r="M168" s="383">
        <v>879.83196995631852</v>
      </c>
      <c r="N168" s="383">
        <v>865.11063058533045</v>
      </c>
      <c r="O168" s="383">
        <v>851.53404870696022</v>
      </c>
      <c r="P168" s="383">
        <v>839.05908171156943</v>
      </c>
      <c r="Q168" s="383">
        <v>827.65192978044115</v>
      </c>
      <c r="R168" s="383">
        <v>814.35839046085175</v>
      </c>
      <c r="S168" s="383">
        <v>802.47049436208715</v>
      </c>
      <c r="T168" s="383">
        <v>791.93020446409787</v>
      </c>
      <c r="U168" s="383">
        <v>782.68402441166518</v>
      </c>
      <c r="V168" s="383">
        <v>774.67987503813254</v>
      </c>
      <c r="W168" s="383">
        <v>766.03289516291841</v>
      </c>
      <c r="X168" s="383">
        <v>758.74767096935454</v>
      </c>
      <c r="Y168" s="383">
        <v>752.73538641803509</v>
      </c>
      <c r="Z168" s="383">
        <v>747.9031936530946</v>
      </c>
      <c r="AA168" s="383">
        <v>744.15399757743899</v>
      </c>
      <c r="AB168" s="383">
        <v>740.94412761485444</v>
      </c>
      <c r="AC168" s="383">
        <v>738.66510956072034</v>
      </c>
      <c r="AD168" s="383">
        <v>737.21015545780392</v>
      </c>
      <c r="AE168" s="383">
        <v>736.47585391202381</v>
      </c>
      <c r="AF168" s="383">
        <v>736.36421252880393</v>
      </c>
      <c r="AG168"/>
    </row>
    <row r="169" spans="1:93" s="378" customFormat="1" x14ac:dyDescent="0.35">
      <c r="A169" s="376" t="s">
        <v>19191</v>
      </c>
    </row>
    <row r="170" spans="1:93" s="378" customFormat="1" x14ac:dyDescent="0.35">
      <c r="A170" s="379" t="s">
        <v>19183</v>
      </c>
      <c r="B170" s="380">
        <v>2010</v>
      </c>
      <c r="C170" s="380">
        <v>2011</v>
      </c>
      <c r="D170" s="380">
        <v>2012</v>
      </c>
      <c r="E170" s="380">
        <v>2013</v>
      </c>
      <c r="F170" s="380">
        <v>2014</v>
      </c>
      <c r="G170" s="380">
        <v>2015</v>
      </c>
      <c r="H170" s="380">
        <v>2016</v>
      </c>
      <c r="I170" s="380">
        <v>2017</v>
      </c>
      <c r="J170" s="380">
        <v>2018</v>
      </c>
      <c r="K170" s="380">
        <v>2019</v>
      </c>
      <c r="L170" s="380">
        <v>2020</v>
      </c>
      <c r="M170" s="380">
        <v>2021</v>
      </c>
      <c r="N170" s="380">
        <v>2022</v>
      </c>
      <c r="O170" s="380">
        <v>2023</v>
      </c>
      <c r="P170" s="380">
        <v>2024</v>
      </c>
      <c r="Q170" s="380">
        <v>2025</v>
      </c>
      <c r="R170" s="380">
        <v>2026</v>
      </c>
      <c r="S170" s="380">
        <v>2027</v>
      </c>
      <c r="T170" s="380">
        <v>2028</v>
      </c>
      <c r="U170" s="380">
        <v>2029</v>
      </c>
      <c r="V170" s="380">
        <v>2030</v>
      </c>
      <c r="W170" s="380">
        <v>2031</v>
      </c>
      <c r="X170" s="380">
        <v>2032</v>
      </c>
      <c r="Y170" s="380">
        <v>2033</v>
      </c>
      <c r="Z170" s="380">
        <v>2034</v>
      </c>
      <c r="AA170" s="380">
        <v>2035</v>
      </c>
      <c r="AB170" s="380">
        <v>2036</v>
      </c>
      <c r="AC170" s="380">
        <v>2037</v>
      </c>
      <c r="AD170" s="380">
        <v>2038</v>
      </c>
      <c r="AE170" s="380">
        <v>2039</v>
      </c>
      <c r="AF170" s="380">
        <v>2040</v>
      </c>
    </row>
    <row r="171" spans="1:93" s="378" customFormat="1" x14ac:dyDescent="0.35">
      <c r="A171" s="381" t="s">
        <v>19184</v>
      </c>
      <c r="B171" s="385">
        <v>2.9745135078317737E-2</v>
      </c>
      <c r="C171" s="383">
        <v>3.162362939865157E-2</v>
      </c>
      <c r="D171" s="383">
        <v>3.173537022938043E-2</v>
      </c>
      <c r="E171" s="383">
        <v>3.188587951223372E-2</v>
      </c>
      <c r="F171" s="383">
        <v>3.2141791523056774E-2</v>
      </c>
      <c r="G171" s="383">
        <v>3.2171796087199174E-2</v>
      </c>
      <c r="H171" s="383">
        <v>3.2216490091455212E-2</v>
      </c>
      <c r="I171" s="383">
        <v>3.2219843540853881E-2</v>
      </c>
      <c r="J171" s="383">
        <v>3.2194888469178701E-2</v>
      </c>
      <c r="K171" s="383">
        <v>3.2313263724716851E-2</v>
      </c>
      <c r="L171" s="383">
        <v>3.1461413450010876E-2</v>
      </c>
      <c r="M171" s="383">
        <v>3.0606102194353075E-2</v>
      </c>
      <c r="N171" s="383">
        <v>2.9749023280183293E-2</v>
      </c>
      <c r="O171" s="383">
        <v>2.8892260171367833E-2</v>
      </c>
      <c r="P171" s="383">
        <v>2.8038321220570404E-2</v>
      </c>
      <c r="Q171" s="383">
        <v>2.7190167635666819E-2</v>
      </c>
      <c r="R171" s="383">
        <v>2.6353783356760585E-2</v>
      </c>
      <c r="S171" s="383">
        <v>2.5533050561504542E-2</v>
      </c>
      <c r="T171" s="383">
        <v>2.4732297773195307E-2</v>
      </c>
      <c r="U171" s="383">
        <v>2.3956247243234211E-2</v>
      </c>
      <c r="V171" s="383">
        <v>2.3209927164185181E-2</v>
      </c>
      <c r="W171" s="383">
        <v>2.2500464356375934E-2</v>
      </c>
      <c r="X171" s="383">
        <v>2.1833077343397699E-2</v>
      </c>
      <c r="Y171" s="383">
        <v>2.1212822151249824E-2</v>
      </c>
      <c r="Z171" s="383">
        <v>2.064439702905083E-2</v>
      </c>
      <c r="AA171" s="383">
        <v>2.0131950600342376E-2</v>
      </c>
      <c r="AB171" s="383">
        <v>1.9679447101014394E-2</v>
      </c>
      <c r="AC171" s="383">
        <v>1.9289435749219722E-2</v>
      </c>
      <c r="AD171" s="383">
        <v>1.8963482867396235E-2</v>
      </c>
      <c r="AE171" s="383">
        <v>1.8702104072556517E-2</v>
      </c>
      <c r="AF171" s="383">
        <v>1.8504746019724419E-2</v>
      </c>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row>
    <row r="172" spans="1:93" s="378" customFormat="1" x14ac:dyDescent="0.35">
      <c r="A172" s="381" t="s">
        <v>19185</v>
      </c>
      <c r="B172" s="386">
        <v>5.1457128571176375E-3</v>
      </c>
      <c r="C172" s="387">
        <v>5.4212544077933203E-3</v>
      </c>
      <c r="D172" s="387">
        <v>5.4012471969009067E-3</v>
      </c>
      <c r="E172" s="387">
        <v>5.3894661681107847E-3</v>
      </c>
      <c r="F172" s="387">
        <v>5.3966940989176957E-3</v>
      </c>
      <c r="G172" s="387">
        <v>5.366771494451212E-3</v>
      </c>
      <c r="H172" s="387">
        <v>5.3399137243320058E-3</v>
      </c>
      <c r="I172" s="387">
        <v>5.3063910707551358E-3</v>
      </c>
      <c r="J172" s="387">
        <v>5.2681712394835817E-3</v>
      </c>
      <c r="K172" s="387">
        <v>5.2531098138785433E-3</v>
      </c>
      <c r="L172" s="387">
        <v>5.0651165419437908E-3</v>
      </c>
      <c r="M172" s="387">
        <v>4.8771236867631235E-3</v>
      </c>
      <c r="N172" s="387">
        <v>4.6897202000090637E-3</v>
      </c>
      <c r="O172" s="387">
        <v>4.5035953919082029E-3</v>
      </c>
      <c r="P172" s="387">
        <v>4.3195381751319085E-3</v>
      </c>
      <c r="Q172" s="387">
        <v>4.1384305418821748E-3</v>
      </c>
      <c r="R172" s="387">
        <v>3.9615941043231835E-3</v>
      </c>
      <c r="S172" s="387">
        <v>3.7900465130998205E-3</v>
      </c>
      <c r="T172" s="387">
        <v>3.6248371090937233E-3</v>
      </c>
      <c r="U172" s="387">
        <v>3.4670143382277171E-3</v>
      </c>
      <c r="V172" s="387">
        <v>3.3175902185497582E-3</v>
      </c>
      <c r="W172" s="387">
        <v>3.1777749393300633E-3</v>
      </c>
      <c r="X172" s="387">
        <v>3.0484007149401467E-3</v>
      </c>
      <c r="Y172" s="387">
        <v>2.9301654096311452E-3</v>
      </c>
      <c r="Z172" s="387">
        <v>2.823609306962736E-3</v>
      </c>
      <c r="AA172" s="387">
        <v>2.729097820553516E-3</v>
      </c>
      <c r="AB172" s="387">
        <v>2.6468864000640147E-3</v>
      </c>
      <c r="AC172" s="387">
        <v>2.5769628265753233E-3</v>
      </c>
      <c r="AD172" s="387">
        <v>2.519126143323083E-3</v>
      </c>
      <c r="AE172" s="387">
        <v>2.4729968063158933E-3</v>
      </c>
      <c r="AF172" s="387">
        <v>2.4380350983122219E-3</v>
      </c>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row>
    <row r="173" spans="1:93" s="378" customFormat="1" x14ac:dyDescent="0.35">
      <c r="A173" s="381" t="s">
        <v>19186</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v>
      </c>
      <c r="AA173" s="387">
        <v>0</v>
      </c>
      <c r="AB173" s="387">
        <v>0</v>
      </c>
      <c r="AC173" s="387">
        <v>0</v>
      </c>
      <c r="AD173" s="387">
        <v>0</v>
      </c>
      <c r="AE173" s="387">
        <v>0</v>
      </c>
      <c r="AF173" s="387">
        <v>0</v>
      </c>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row>
    <row r="174" spans="1:93" s="378" customFormat="1" x14ac:dyDescent="0.35">
      <c r="A174" s="381" t="s">
        <v>19187</v>
      </c>
      <c r="B174" s="386">
        <v>3.4890847935435371E-2</v>
      </c>
      <c r="C174" s="387">
        <v>3.7044883806444891E-2</v>
      </c>
      <c r="D174" s="387">
        <v>3.713661742628134E-2</v>
      </c>
      <c r="E174" s="387">
        <v>3.7275345680344504E-2</v>
      </c>
      <c r="F174" s="387">
        <v>3.7538485621974468E-2</v>
      </c>
      <c r="G174" s="387">
        <v>3.7538567581650389E-2</v>
      </c>
      <c r="H174" s="387">
        <v>3.7556403815787218E-2</v>
      </c>
      <c r="I174" s="387">
        <v>3.7526234611609019E-2</v>
      </c>
      <c r="J174" s="387">
        <v>3.7463059708662282E-2</v>
      </c>
      <c r="K174" s="387">
        <v>3.7566373538595391E-2</v>
      </c>
      <c r="L174" s="387">
        <v>3.6526529991954666E-2</v>
      </c>
      <c r="M174" s="387">
        <v>3.5483225881116201E-2</v>
      </c>
      <c r="N174" s="387">
        <v>3.4438743480192359E-2</v>
      </c>
      <c r="O174" s="387">
        <v>3.3395855563276039E-2</v>
      </c>
      <c r="P174" s="387">
        <v>3.2357859395702314E-2</v>
      </c>
      <c r="Q174" s="387">
        <v>3.1328598177548996E-2</v>
      </c>
      <c r="R174" s="387">
        <v>3.0315377461083769E-2</v>
      </c>
      <c r="S174" s="387">
        <v>2.9323097074604364E-2</v>
      </c>
      <c r="T174" s="387">
        <v>2.8357134882289029E-2</v>
      </c>
      <c r="U174" s="387">
        <v>2.7423261581461928E-2</v>
      </c>
      <c r="V174" s="387">
        <v>2.6527517382734938E-2</v>
      </c>
      <c r="W174" s="387">
        <v>2.5678239295705996E-2</v>
      </c>
      <c r="X174" s="387">
        <v>2.4881478058337847E-2</v>
      </c>
      <c r="Y174" s="387">
        <v>2.4142987560880971E-2</v>
      </c>
      <c r="Z174" s="387">
        <v>2.3468006336013564E-2</v>
      </c>
      <c r="AA174" s="387">
        <v>2.2861048420895893E-2</v>
      </c>
      <c r="AB174" s="387">
        <v>2.2326333501078408E-2</v>
      </c>
      <c r="AC174" s="387">
        <v>2.1866398575795046E-2</v>
      </c>
      <c r="AD174" s="387">
        <v>2.1482609010719318E-2</v>
      </c>
      <c r="AE174" s="387">
        <v>2.1175100878872411E-2</v>
      </c>
      <c r="AF174" s="387">
        <v>2.094278111803664E-2</v>
      </c>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row>
    <row r="175" spans="1:93" s="378" customFormat="1" x14ac:dyDescent="0.35">
      <c r="A175" s="381" t="s">
        <v>19192</v>
      </c>
      <c r="B175" s="388">
        <v>0.12263145542868582</v>
      </c>
      <c r="C175" s="388">
        <v>0.12603161995013093</v>
      </c>
      <c r="D175" s="388">
        <v>0.12242225903794922</v>
      </c>
      <c r="E175" s="388">
        <v>0.11918046361779919</v>
      </c>
      <c r="F175" s="388">
        <v>0.11651430053548301</v>
      </c>
      <c r="G175" s="388">
        <v>0.11320623175015224</v>
      </c>
      <c r="H175" s="388">
        <v>0.10973300314977887</v>
      </c>
      <c r="I175" s="388">
        <v>0.10633353330992243</v>
      </c>
      <c r="J175" s="388">
        <v>0.10304259245806917</v>
      </c>
      <c r="K175" s="388">
        <v>0.10038399220816027</v>
      </c>
      <c r="L175" s="388">
        <v>9.4902504611081365E-2</v>
      </c>
      <c r="M175" s="388">
        <v>8.987296464630358E-2</v>
      </c>
      <c r="N175" s="388">
        <v>8.508731609815412E-2</v>
      </c>
      <c r="O175" s="388">
        <v>8.053472361753973E-2</v>
      </c>
      <c r="P175" s="388">
        <v>7.6206600748314104E-2</v>
      </c>
      <c r="Q175" s="388">
        <v>7.2096402303397519E-2</v>
      </c>
      <c r="R175" s="388">
        <v>6.7947232641230482E-2</v>
      </c>
      <c r="S175" s="388">
        <v>6.4054498104869281E-2</v>
      </c>
      <c r="T175" s="388">
        <v>6.0410606641686897E-2</v>
      </c>
      <c r="U175" s="388">
        <v>5.7009516628465151E-2</v>
      </c>
      <c r="V175" s="388">
        <v>5.3846303659500487E-2</v>
      </c>
      <c r="W175" s="388">
        <v>5.0791977434916695E-2</v>
      </c>
      <c r="X175" s="388">
        <v>4.7990988765034319E-2</v>
      </c>
      <c r="Y175" s="388">
        <v>4.5435708879421492E-2</v>
      </c>
      <c r="Z175" s="388">
        <v>4.3118285632123644E-2</v>
      </c>
      <c r="AA175" s="388">
        <v>4.1030294014908653E-2</v>
      </c>
      <c r="AB175" s="388">
        <v>3.9138618100178026E-2</v>
      </c>
      <c r="AC175" s="388">
        <v>3.7461049031687232E-2</v>
      </c>
      <c r="AD175" s="388">
        <v>3.598559851253777E-2</v>
      </c>
      <c r="AE175" s="388">
        <v>3.4699306400706002E-2</v>
      </c>
      <c r="AF175" s="388">
        <v>3.3588344360632058E-2</v>
      </c>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row>
    <row r="177" spans="1:93" x14ac:dyDescent="0.35">
      <c r="A177" s="392" t="s">
        <v>19202</v>
      </c>
    </row>
    <row r="178" spans="1:93" s="378" customFormat="1" x14ac:dyDescent="0.35">
      <c r="A178" s="376" t="s">
        <v>19182</v>
      </c>
      <c r="B178" s="377"/>
      <c r="C178" s="377"/>
    </row>
    <row r="179" spans="1:93" s="378" customFormat="1" x14ac:dyDescent="0.35">
      <c r="A179" s="379" t="s">
        <v>19183</v>
      </c>
      <c r="B179" s="380">
        <v>2010</v>
      </c>
      <c r="C179" s="380">
        <v>2011</v>
      </c>
      <c r="D179" s="380">
        <v>2012</v>
      </c>
      <c r="E179" s="380">
        <v>2013</v>
      </c>
      <c r="F179" s="380">
        <v>2014</v>
      </c>
      <c r="G179" s="380">
        <v>2015</v>
      </c>
      <c r="H179" s="380">
        <v>2016</v>
      </c>
      <c r="I179" s="380">
        <v>2017</v>
      </c>
      <c r="J179" s="380">
        <v>2018</v>
      </c>
      <c r="K179" s="380">
        <v>2019</v>
      </c>
      <c r="L179" s="380">
        <v>2020</v>
      </c>
      <c r="M179" s="380">
        <v>2021</v>
      </c>
      <c r="N179" s="380">
        <v>2022</v>
      </c>
      <c r="O179" s="380">
        <v>2023</v>
      </c>
      <c r="P179" s="380">
        <v>2024</v>
      </c>
      <c r="Q179" s="380">
        <v>2025</v>
      </c>
      <c r="R179" s="380">
        <v>2026</v>
      </c>
      <c r="S179" s="380">
        <v>2027</v>
      </c>
      <c r="T179" s="380">
        <v>2028</v>
      </c>
      <c r="U179" s="380">
        <v>2029</v>
      </c>
      <c r="V179" s="380">
        <v>2030</v>
      </c>
      <c r="W179" s="380">
        <v>2031</v>
      </c>
      <c r="X179" s="380">
        <v>2032</v>
      </c>
      <c r="Y179" s="380">
        <v>2033</v>
      </c>
      <c r="Z179" s="380">
        <v>2034</v>
      </c>
      <c r="AA179" s="380">
        <v>2035</v>
      </c>
      <c r="AB179" s="380">
        <v>2036</v>
      </c>
      <c r="AC179" s="380">
        <v>2037</v>
      </c>
      <c r="AD179" s="380">
        <v>2038</v>
      </c>
      <c r="AE179" s="380">
        <v>2039</v>
      </c>
      <c r="AF179" s="380">
        <v>2040</v>
      </c>
    </row>
    <row r="180" spans="1:93" s="378" customFormat="1" x14ac:dyDescent="0.35">
      <c r="A180" s="381" t="s">
        <v>19184</v>
      </c>
      <c r="B180" s="382">
        <v>2012.3050499943113</v>
      </c>
      <c r="C180" s="382">
        <v>2154.2126264722747</v>
      </c>
      <c r="D180" s="382">
        <v>2255.0085605343288</v>
      </c>
      <c r="E180" s="382">
        <v>2413.4986869470772</v>
      </c>
      <c r="F180" s="382">
        <v>2538.1795869469142</v>
      </c>
      <c r="G180" s="382">
        <v>2705.299563653844</v>
      </c>
      <c r="H180" s="382">
        <v>2838.4237137932951</v>
      </c>
      <c r="I180" s="382">
        <v>2979.0999897419583</v>
      </c>
      <c r="J180" s="382">
        <v>3122.4768190455616</v>
      </c>
      <c r="K180" s="382">
        <v>3292.7038224531943</v>
      </c>
      <c r="L180" s="382">
        <v>3471.4637073545955</v>
      </c>
      <c r="M180" s="382">
        <v>3663.0088580886563</v>
      </c>
      <c r="N180" s="382">
        <v>3866.9990846360674</v>
      </c>
      <c r="O180" s="382">
        <v>4083.0819685373199</v>
      </c>
      <c r="P180" s="382">
        <v>4310.89460178627</v>
      </c>
      <c r="Q180" s="382">
        <v>4550.066060433247</v>
      </c>
      <c r="R180" s="382">
        <v>4805.799638940819</v>
      </c>
      <c r="S180" s="382">
        <v>5077.695671836972</v>
      </c>
      <c r="T180" s="382">
        <v>5365.3509585527863</v>
      </c>
      <c r="U180" s="382">
        <v>5668.3593067858737</v>
      </c>
      <c r="V180" s="382">
        <v>5986.3097899732174</v>
      </c>
      <c r="W180" s="382">
        <v>6325.6199683360464</v>
      </c>
      <c r="X180" s="382">
        <v>6685.8263355690424</v>
      </c>
      <c r="Y180" s="382">
        <v>7066.4347284016922</v>
      </c>
      <c r="Z180" s="382">
        <v>7466.9102951056648</v>
      </c>
      <c r="AA180" s="382">
        <v>7886.668740833974</v>
      </c>
      <c r="AB180" s="382">
        <v>8333.6126771944746</v>
      </c>
      <c r="AC180" s="382">
        <v>8807.0106740339488</v>
      </c>
      <c r="AD180" s="382">
        <v>9306.0679716553659</v>
      </c>
      <c r="AE180" s="382">
        <v>9829.9302131219847</v>
      </c>
      <c r="AF180" s="382">
        <v>10377.68960316815</v>
      </c>
      <c r="AG180"/>
    </row>
    <row r="181" spans="1:93" s="378" customFormat="1" x14ac:dyDescent="0.35">
      <c r="A181" s="381" t="s">
        <v>19185</v>
      </c>
      <c r="B181" s="382">
        <v>710.7018840698214</v>
      </c>
      <c r="C181" s="382">
        <v>757.83524719451077</v>
      </c>
      <c r="D181" s="382">
        <v>773.27664792483984</v>
      </c>
      <c r="E181" s="382">
        <v>812.60670821026224</v>
      </c>
      <c r="F181" s="382">
        <v>838.54085242682481</v>
      </c>
      <c r="G181" s="382">
        <v>864.53061334217739</v>
      </c>
      <c r="H181" s="382">
        <v>893.15072368196286</v>
      </c>
      <c r="I181" s="382">
        <v>926.23723135567218</v>
      </c>
      <c r="J181" s="382">
        <v>960.11648824418023</v>
      </c>
      <c r="K181" s="382">
        <v>995.9181976968141</v>
      </c>
      <c r="L181" s="382">
        <v>1033.7102665695327</v>
      </c>
      <c r="M181" s="382">
        <v>1074.6998617185695</v>
      </c>
      <c r="N181" s="382">
        <v>1118.8408322638859</v>
      </c>
      <c r="O181" s="382">
        <v>1166.0945736184572</v>
      </c>
      <c r="P181" s="382">
        <v>1216.4299335404614</v>
      </c>
      <c r="Q181" s="382">
        <v>1269.8221833026628</v>
      </c>
      <c r="R181" s="382">
        <v>1327.7838897090126</v>
      </c>
      <c r="S181" s="382">
        <v>1390.2862372495647</v>
      </c>
      <c r="T181" s="382">
        <v>1457.2945136335754</v>
      </c>
      <c r="U181" s="382">
        <v>1528.7622342013908</v>
      </c>
      <c r="V181" s="382">
        <v>1604.6251065764486</v>
      </c>
      <c r="W181" s="382">
        <v>1686.6746075641672</v>
      </c>
      <c r="X181" s="382">
        <v>1774.785316938111</v>
      </c>
      <c r="Y181" s="382">
        <v>1868.8008420928818</v>
      </c>
      <c r="Z181" s="382">
        <v>1968.5339658478388</v>
      </c>
      <c r="AA181" s="382">
        <v>2073.7688469392183</v>
      </c>
      <c r="AB181" s="382">
        <v>2186.6121241710207</v>
      </c>
      <c r="AC181" s="382">
        <v>2306.7891858419748</v>
      </c>
      <c r="AD181" s="382">
        <v>2434.0074399174596</v>
      </c>
      <c r="AE181" s="382">
        <v>2567.9606363055582</v>
      </c>
      <c r="AF181" s="382">
        <v>2708.3326476970419</v>
      </c>
      <c r="AG181"/>
    </row>
    <row r="182" spans="1:93" s="378" customFormat="1" x14ac:dyDescent="0.35">
      <c r="A182" s="381" t="s">
        <v>19186</v>
      </c>
      <c r="B182" s="382">
        <v>40.1687703428614</v>
      </c>
      <c r="C182" s="382">
        <v>45.166236093335627</v>
      </c>
      <c r="D182" s="382">
        <v>50.209862574257613</v>
      </c>
      <c r="E182" s="382">
        <v>54.688924471064823</v>
      </c>
      <c r="F182" s="382">
        <v>60.375566588458618</v>
      </c>
      <c r="G182" s="382">
        <v>68.743731694335054</v>
      </c>
      <c r="H182" s="382">
        <v>74.738602430623374</v>
      </c>
      <c r="I182" s="382">
        <v>80.838443841982254</v>
      </c>
      <c r="J182" s="382">
        <v>87.038740191018888</v>
      </c>
      <c r="K182" s="382">
        <v>94.72948974683429</v>
      </c>
      <c r="L182" s="382">
        <v>102.76987764096793</v>
      </c>
      <c r="M182" s="382">
        <v>111.31715338699803</v>
      </c>
      <c r="N182" s="382">
        <v>120.34839963399156</v>
      </c>
      <c r="O182" s="382">
        <v>129.8385970320335</v>
      </c>
      <c r="P182" s="382">
        <v>139.76081101687279</v>
      </c>
      <c r="Q182" s="382">
        <v>150.08654401786657</v>
      </c>
      <c r="R182" s="382">
        <v>161.0028037593128</v>
      </c>
      <c r="S182" s="382">
        <v>172.47838490132037</v>
      </c>
      <c r="T182" s="382">
        <v>184.48214556607175</v>
      </c>
      <c r="U182" s="382">
        <v>196.9836558858895</v>
      </c>
      <c r="V182" s="382">
        <v>209.95372392852448</v>
      </c>
      <c r="W182" s="382">
        <v>223.63012402224973</v>
      </c>
      <c r="X182" s="382">
        <v>237.98533921345683</v>
      </c>
      <c r="Y182" s="382">
        <v>252.99307260956715</v>
      </c>
      <c r="Z182" s="382">
        <v>268.62790350219706</v>
      </c>
      <c r="AA182" s="382">
        <v>284.86485639509669</v>
      </c>
      <c r="AB182" s="382">
        <v>302.01053386074688</v>
      </c>
      <c r="AC182" s="382">
        <v>320.03768032829186</v>
      </c>
      <c r="AD182" s="382">
        <v>338.91803205678133</v>
      </c>
      <c r="AE182" s="382">
        <v>358.62210433976099</v>
      </c>
      <c r="AF182" s="382">
        <v>379.11907619944287</v>
      </c>
      <c r="AG182"/>
    </row>
    <row r="183" spans="1:93" s="378" customFormat="1" x14ac:dyDescent="0.35">
      <c r="A183" s="381" t="s">
        <v>19187</v>
      </c>
      <c r="B183" s="382">
        <v>2763.1757044069941</v>
      </c>
      <c r="C183" s="382">
        <v>2957.2141097601211</v>
      </c>
      <c r="D183" s="382">
        <v>3078.495071033426</v>
      </c>
      <c r="E183" s="382">
        <v>3280.7943196284041</v>
      </c>
      <c r="F183" s="382">
        <v>3437.096005962198</v>
      </c>
      <c r="G183" s="382">
        <v>3638.5739086903563</v>
      </c>
      <c r="H183" s="382">
        <v>3806.3130399058814</v>
      </c>
      <c r="I183" s="382">
        <v>3986.1756649396125</v>
      </c>
      <c r="J183" s="382">
        <v>4169.6320474807608</v>
      </c>
      <c r="K183" s="382">
        <v>4383.3515098968428</v>
      </c>
      <c r="L183" s="382">
        <v>4607.9438515650963</v>
      </c>
      <c r="M183" s="382">
        <v>4849.025873194224</v>
      </c>
      <c r="N183" s="382">
        <v>5106.188316533945</v>
      </c>
      <c r="O183" s="382">
        <v>5379.0151391878107</v>
      </c>
      <c r="P183" s="382">
        <v>5667.0853463436042</v>
      </c>
      <c r="Q183" s="382">
        <v>5969.9747877537766</v>
      </c>
      <c r="R183" s="382">
        <v>6294.5863324091442</v>
      </c>
      <c r="S183" s="382">
        <v>6640.4602939878569</v>
      </c>
      <c r="T183" s="382">
        <v>7007.1276177524342</v>
      </c>
      <c r="U183" s="382">
        <v>7394.1051968731545</v>
      </c>
      <c r="V183" s="382">
        <v>7800.8886204781911</v>
      </c>
      <c r="W183" s="382">
        <v>8235.9246999224633</v>
      </c>
      <c r="X183" s="382">
        <v>8698.5969917206112</v>
      </c>
      <c r="Y183" s="382">
        <v>9188.2286431041393</v>
      </c>
      <c r="Z183" s="382">
        <v>9704.0721644556997</v>
      </c>
      <c r="AA183" s="382">
        <v>10245.30244416829</v>
      </c>
      <c r="AB183" s="382">
        <v>10822.235335226242</v>
      </c>
      <c r="AC183" s="382">
        <v>11433.837540204217</v>
      </c>
      <c r="AD183" s="382">
        <v>12078.993443629606</v>
      </c>
      <c r="AE183" s="382">
        <v>12756.512953767304</v>
      </c>
      <c r="AF183" s="382">
        <v>13465.141327064634</v>
      </c>
      <c r="AG183"/>
    </row>
    <row r="184" spans="1:93" s="378" customFormat="1" x14ac:dyDescent="0.35">
      <c r="A184" s="381" t="s">
        <v>19188</v>
      </c>
      <c r="B184" s="383">
        <v>3.8479394196703072</v>
      </c>
      <c r="C184" s="383">
        <v>4.1964697098351538</v>
      </c>
      <c r="D184" s="383">
        <v>4.544999999999999</v>
      </c>
      <c r="E184" s="383">
        <v>4.8935302901648452</v>
      </c>
      <c r="F184" s="383">
        <v>5.2420605803296914</v>
      </c>
      <c r="G184" s="383">
        <v>5.5905908704945393</v>
      </c>
      <c r="H184" s="383">
        <v>5.9714590226334439</v>
      </c>
      <c r="I184" s="383">
        <v>6.3523271747723484</v>
      </c>
      <c r="J184" s="383">
        <v>6.7331953269112521</v>
      </c>
      <c r="K184" s="383">
        <v>7.1140634790501567</v>
      </c>
      <c r="L184" s="383">
        <v>7.4949316311890604</v>
      </c>
      <c r="M184" s="383">
        <v>7.9988695046205116</v>
      </c>
      <c r="N184" s="383">
        <v>8.5028073780519637</v>
      </c>
      <c r="O184" s="383">
        <v>9.0067452514834141</v>
      </c>
      <c r="P184" s="383">
        <v>9.5106831249148662</v>
      </c>
      <c r="Q184" s="383">
        <v>10.014620998346317</v>
      </c>
      <c r="R184" s="383">
        <v>10.668990740644084</v>
      </c>
      <c r="S184" s="383">
        <v>11.323360482941851</v>
      </c>
      <c r="T184" s="383">
        <v>11.977730225239618</v>
      </c>
      <c r="U184" s="383">
        <v>12.632099967537387</v>
      </c>
      <c r="V184" s="383">
        <v>13.286469709835155</v>
      </c>
      <c r="W184" s="383">
        <v>14.125205482661954</v>
      </c>
      <c r="X184" s="383">
        <v>14.963941255488752</v>
      </c>
      <c r="Y184" s="383">
        <v>15.802677028315554</v>
      </c>
      <c r="Z184" s="383">
        <v>16.641412801142355</v>
      </c>
      <c r="AA184" s="383">
        <v>17.480148573969156</v>
      </c>
      <c r="AB184" s="383">
        <v>18.549213579990479</v>
      </c>
      <c r="AC184" s="383">
        <v>19.618278586011801</v>
      </c>
      <c r="AD184" s="383">
        <v>20.687343592033127</v>
      </c>
      <c r="AE184" s="383">
        <v>21.756408598054453</v>
      </c>
      <c r="AF184" s="383">
        <v>22.825473604075771</v>
      </c>
      <c r="AG184"/>
    </row>
    <row r="185" spans="1:93" s="378" customFormat="1" x14ac:dyDescent="0.35">
      <c r="A185" s="381" t="s">
        <v>19189</v>
      </c>
      <c r="B185" s="384">
        <v>0.31794032506102538</v>
      </c>
      <c r="C185" s="384">
        <v>0.3239867225393489</v>
      </c>
      <c r="D185" s="384">
        <v>0.3370709417859728</v>
      </c>
      <c r="E185" s="384">
        <v>0.34054081104714545</v>
      </c>
      <c r="F185" s="384">
        <v>0.34820600938043728</v>
      </c>
      <c r="G185" s="384">
        <v>0.3507941962243567</v>
      </c>
      <c r="H185" s="384">
        <v>0.35818042145428275</v>
      </c>
      <c r="I185" s="384">
        <v>0.36383318996576719</v>
      </c>
      <c r="J185" s="384">
        <v>0.36867982343577682</v>
      </c>
      <c r="K185" s="384">
        <v>0.37054190212868848</v>
      </c>
      <c r="L185" s="384">
        <v>0.3713525295480985</v>
      </c>
      <c r="M185" s="384">
        <v>0.37661706950099677</v>
      </c>
      <c r="N185" s="384">
        <v>0.38018187010722443</v>
      </c>
      <c r="O185" s="384">
        <v>0.38228829610854004</v>
      </c>
      <c r="P185" s="384">
        <v>0.38315795662151814</v>
      </c>
      <c r="Q185" s="384">
        <v>0.3829904198251497</v>
      </c>
      <c r="R185" s="384">
        <v>0.38697421978450663</v>
      </c>
      <c r="S185" s="384">
        <v>0.38931670470701324</v>
      </c>
      <c r="T185" s="384">
        <v>0.39026570559494583</v>
      </c>
      <c r="U185" s="384">
        <v>0.39004599091969494</v>
      </c>
      <c r="V185" s="384">
        <v>0.38885833660778202</v>
      </c>
      <c r="W185" s="384">
        <v>0.39156899511587095</v>
      </c>
      <c r="X185" s="384">
        <v>0.39275586021829645</v>
      </c>
      <c r="Y185" s="384">
        <v>0.39266732140587168</v>
      </c>
      <c r="Z185" s="384">
        <v>0.39152731460982632</v>
      </c>
      <c r="AA185" s="384">
        <v>0.389534767046126</v>
      </c>
      <c r="AB185" s="384">
        <v>0.3913221380077932</v>
      </c>
      <c r="AC185" s="384">
        <v>0.3917371593004319</v>
      </c>
      <c r="AD185" s="384">
        <v>0.39102081050397564</v>
      </c>
      <c r="AE185" s="384">
        <v>0.38938670723736762</v>
      </c>
      <c r="AF185" s="384">
        <v>0.38702121402333206</v>
      </c>
      <c r="AG185"/>
    </row>
    <row r="186" spans="1:93" s="378" customFormat="1" x14ac:dyDescent="0.35">
      <c r="A186" s="381" t="s">
        <v>19190</v>
      </c>
      <c r="B186" s="383">
        <v>718.09230942719569</v>
      </c>
      <c r="C186" s="383">
        <v>704.69092218856667</v>
      </c>
      <c r="D186" s="383">
        <v>677.33664929228314</v>
      </c>
      <c r="E186" s="383">
        <v>670.4350693858454</v>
      </c>
      <c r="F186" s="383">
        <v>655.67651370904741</v>
      </c>
      <c r="G186" s="383">
        <v>650.83888143088018</v>
      </c>
      <c r="H186" s="383">
        <v>637.41759350251357</v>
      </c>
      <c r="I186" s="383">
        <v>627.5142251441838</v>
      </c>
      <c r="J186" s="383">
        <v>619.26497673631491</v>
      </c>
      <c r="K186" s="383">
        <v>616.15299368710328</v>
      </c>
      <c r="L186" s="383">
        <v>614.80799002752906</v>
      </c>
      <c r="M186" s="383">
        <v>606.21389940080974</v>
      </c>
      <c r="N186" s="383">
        <v>600.52969442944129</v>
      </c>
      <c r="O186" s="383">
        <v>597.22074833879481</v>
      </c>
      <c r="P186" s="383">
        <v>595.86522565321332</v>
      </c>
      <c r="Q186" s="383">
        <v>596.12588322010185</v>
      </c>
      <c r="R186" s="383">
        <v>589.98892073545301</v>
      </c>
      <c r="S186" s="383">
        <v>586.43900845437372</v>
      </c>
      <c r="T186" s="383">
        <v>585.01297708199593</v>
      </c>
      <c r="U186" s="383">
        <v>585.34251754458103</v>
      </c>
      <c r="V186" s="383">
        <v>587.13027544884062</v>
      </c>
      <c r="W186" s="383">
        <v>583.0658329205678</v>
      </c>
      <c r="X186" s="383">
        <v>581.30387196822085</v>
      </c>
      <c r="Y186" s="383">
        <v>581.4349446388411</v>
      </c>
      <c r="Z186" s="383">
        <v>583.12790388743679</v>
      </c>
      <c r="AA186" s="383">
        <v>586.11071872840068</v>
      </c>
      <c r="AB186" s="383">
        <v>583.43364739195567</v>
      </c>
      <c r="AC186" s="383">
        <v>582.81553552597404</v>
      </c>
      <c r="AD186" s="383">
        <v>583.88325160709996</v>
      </c>
      <c r="AE186" s="383">
        <v>586.33358057579608</v>
      </c>
      <c r="AF186" s="383">
        <v>589.91728104429194</v>
      </c>
      <c r="AG186"/>
    </row>
    <row r="187" spans="1:93" s="378" customFormat="1" x14ac:dyDescent="0.35">
      <c r="A187" s="376" t="s">
        <v>19191</v>
      </c>
    </row>
    <row r="188" spans="1:93" s="378" customFormat="1" x14ac:dyDescent="0.35">
      <c r="A188" s="379" t="s">
        <v>19183</v>
      </c>
      <c r="B188" s="380">
        <v>2010</v>
      </c>
      <c r="C188" s="380">
        <v>2011</v>
      </c>
      <c r="D188" s="380">
        <v>2012</v>
      </c>
      <c r="E188" s="380">
        <v>2013</v>
      </c>
      <c r="F188" s="380">
        <v>2014</v>
      </c>
      <c r="G188" s="380">
        <v>2015</v>
      </c>
      <c r="H188" s="380">
        <v>2016</v>
      </c>
      <c r="I188" s="380">
        <v>2017</v>
      </c>
      <c r="J188" s="380">
        <v>2018</v>
      </c>
      <c r="K188" s="380">
        <v>2019</v>
      </c>
      <c r="L188" s="380">
        <v>2020</v>
      </c>
      <c r="M188" s="380">
        <v>2021</v>
      </c>
      <c r="N188" s="380">
        <v>2022</v>
      </c>
      <c r="O188" s="380">
        <v>2023</v>
      </c>
      <c r="P188" s="380">
        <v>2024</v>
      </c>
      <c r="Q188" s="380">
        <v>2025</v>
      </c>
      <c r="R188" s="380">
        <v>2026</v>
      </c>
      <c r="S188" s="380">
        <v>2027</v>
      </c>
      <c r="T188" s="380">
        <v>2028</v>
      </c>
      <c r="U188" s="380">
        <v>2029</v>
      </c>
      <c r="V188" s="380">
        <v>2030</v>
      </c>
      <c r="W188" s="380">
        <v>2031</v>
      </c>
      <c r="X188" s="380">
        <v>2032</v>
      </c>
      <c r="Y188" s="380">
        <v>2033</v>
      </c>
      <c r="Z188" s="380">
        <v>2034</v>
      </c>
      <c r="AA188" s="380">
        <v>2035</v>
      </c>
      <c r="AB188" s="380">
        <v>2036</v>
      </c>
      <c r="AC188" s="380">
        <v>2037</v>
      </c>
      <c r="AD188" s="380">
        <v>2038</v>
      </c>
      <c r="AE188" s="380">
        <v>2039</v>
      </c>
      <c r="AF188" s="380">
        <v>2040</v>
      </c>
    </row>
    <row r="189" spans="1:93" s="378" customFormat="1" x14ac:dyDescent="0.35">
      <c r="A189" s="381" t="s">
        <v>19184</v>
      </c>
      <c r="B189" s="385">
        <v>0.13864447784780437</v>
      </c>
      <c r="C189" s="383">
        <v>0.14758194796450425</v>
      </c>
      <c r="D189" s="383">
        <v>0.15378474657633848</v>
      </c>
      <c r="E189" s="383">
        <v>0.163728547363231</v>
      </c>
      <c r="F189" s="383">
        <v>0.17143073658449026</v>
      </c>
      <c r="G189" s="383">
        <v>0.18185729870411046</v>
      </c>
      <c r="H189" s="383">
        <v>0.19004501604806323</v>
      </c>
      <c r="I189" s="383">
        <v>0.19869010475041474</v>
      </c>
      <c r="J189" s="383">
        <v>0.20747885408739244</v>
      </c>
      <c r="K189" s="383">
        <v>0.217962576752808</v>
      </c>
      <c r="L189" s="383">
        <v>0.21779397559796304</v>
      </c>
      <c r="M189" s="383">
        <v>0.21773149577775439</v>
      </c>
      <c r="N189" s="383">
        <v>0.21776545925869584</v>
      </c>
      <c r="O189" s="383">
        <v>0.21788799838040224</v>
      </c>
      <c r="P189" s="383">
        <v>0.21809358691498679</v>
      </c>
      <c r="Q189" s="383">
        <v>0.21837966405120818</v>
      </c>
      <c r="R189" s="383">
        <v>0.21887898176773521</v>
      </c>
      <c r="S189" s="383">
        <v>0.21959604850274941</v>
      </c>
      <c r="T189" s="383">
        <v>0.22054037019584816</v>
      </c>
      <c r="U189" s="383">
        <v>0.22172696243083417</v>
      </c>
      <c r="V189" s="383">
        <v>0.2231765996830172</v>
      </c>
      <c r="W189" s="383">
        <v>0.22507575317838785</v>
      </c>
      <c r="X189" s="383">
        <v>0.22745483188426341</v>
      </c>
      <c r="Y189" s="383">
        <v>0.2303481747175179</v>
      </c>
      <c r="Z189" s="383">
        <v>0.23379251484371968</v>
      </c>
      <c r="AA189" s="383">
        <v>0.23782503997735185</v>
      </c>
      <c r="AB189" s="383">
        <v>0.24267985593010166</v>
      </c>
      <c r="AC189" s="383">
        <v>0.248386991079523</v>
      </c>
      <c r="AD189" s="383">
        <v>0.25496986342972455</v>
      </c>
      <c r="AE189" s="383">
        <v>0.26244320489271855</v>
      </c>
      <c r="AF189" s="383">
        <v>0.27081148677622746</v>
      </c>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row>
    <row r="190" spans="1:93" s="378" customFormat="1" x14ac:dyDescent="0.35">
      <c r="A190" s="381" t="s">
        <v>19185</v>
      </c>
      <c r="B190" s="386">
        <v>7.7784511414270008E-2</v>
      </c>
      <c r="C190" s="387">
        <v>8.2506281106678001E-2</v>
      </c>
      <c r="D190" s="387">
        <v>8.3893359734870623E-2</v>
      </c>
      <c r="E190" s="387">
        <v>8.776085342906409E-2</v>
      </c>
      <c r="F190" s="387">
        <v>9.022024710705745E-2</v>
      </c>
      <c r="G190" s="387">
        <v>9.2673771416299081E-2</v>
      </c>
      <c r="H190" s="387">
        <v>9.538774936367006E-2</v>
      </c>
      <c r="I190" s="387">
        <v>9.8550215316031975E-2</v>
      </c>
      <c r="J190" s="387">
        <v>0.10178202064559655</v>
      </c>
      <c r="K190" s="387">
        <v>0.10519907160226284</v>
      </c>
      <c r="L190" s="387">
        <v>0.10349959274774687</v>
      </c>
      <c r="M190" s="387">
        <v>0.10180208588571224</v>
      </c>
      <c r="N190" s="387">
        <v>0.1001105209033064</v>
      </c>
      <c r="O190" s="387">
        <v>9.8431306421365342E-2</v>
      </c>
      <c r="P190" s="387">
        <v>9.6773515942074687E-2</v>
      </c>
      <c r="Q190" s="387">
        <v>9.5149024087820375E-2</v>
      </c>
      <c r="R190" s="387">
        <v>9.3621989737746339E-2</v>
      </c>
      <c r="S190" s="387">
        <v>9.2209278267236766E-2</v>
      </c>
      <c r="T190" s="387">
        <v>9.0930014829288835E-2</v>
      </c>
      <c r="U190" s="387">
        <v>8.9805054048795213E-2</v>
      </c>
      <c r="V190" s="387">
        <v>8.8856300842560035E-2</v>
      </c>
      <c r="W190" s="387">
        <v>8.8166081489034417E-2</v>
      </c>
      <c r="X190" s="387">
        <v>8.7755477103885593E-2</v>
      </c>
      <c r="Y190" s="387">
        <v>8.7644080326439389E-2</v>
      </c>
      <c r="Z190" s="387">
        <v>8.7849133559738155E-2</v>
      </c>
      <c r="AA190" s="387">
        <v>8.8384698615079721E-2</v>
      </c>
      <c r="AB190" s="387">
        <v>8.9335568355725384E-2</v>
      </c>
      <c r="AC190" s="387">
        <v>9.0706668408935931E-2</v>
      </c>
      <c r="AD190" s="387">
        <v>9.2497803988756427E-2</v>
      </c>
      <c r="AE190" s="387">
        <v>9.4703454690139924E-2</v>
      </c>
      <c r="AF190" s="387">
        <v>9.7312882803634537E-2</v>
      </c>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row>
    <row r="191" spans="1:93" s="378" customFormat="1" x14ac:dyDescent="0.35">
      <c r="A191" s="381" t="s">
        <v>19186</v>
      </c>
      <c r="B191" s="387">
        <v>3.312883275930979E-3</v>
      </c>
      <c r="C191" s="387">
        <v>3.6956002168383227E-3</v>
      </c>
      <c r="D191" s="387">
        <v>4.0803928873887818E-3</v>
      </c>
      <c r="E191" s="387">
        <v>4.4195605931729469E-3</v>
      </c>
      <c r="F191" s="387">
        <v>4.8515461083360901E-3</v>
      </c>
      <c r="G191" s="387">
        <v>5.4903303369389055E-3</v>
      </c>
      <c r="H191" s="387">
        <v>5.9432150440245921E-3</v>
      </c>
      <c r="I191" s="387">
        <v>6.402740273077032E-3</v>
      </c>
      <c r="J191" s="387">
        <v>6.8685695708153157E-3</v>
      </c>
      <c r="K191" s="387">
        <v>7.4475185267855242E-3</v>
      </c>
      <c r="L191" s="387">
        <v>7.5013827036444101E-3</v>
      </c>
      <c r="M191" s="387">
        <v>7.5599447693566659E-3</v>
      </c>
      <c r="N191" s="387">
        <v>7.6222995963609883E-3</v>
      </c>
      <c r="O191" s="387">
        <v>7.6875529853752062E-3</v>
      </c>
      <c r="P191" s="387">
        <v>7.7548613264099096E-3</v>
      </c>
      <c r="Q191" s="387">
        <v>7.8234849897814065E-3</v>
      </c>
      <c r="R191" s="387">
        <v>7.8983399293537839E-3</v>
      </c>
      <c r="S191" s="387">
        <v>7.9790473012339921E-3</v>
      </c>
      <c r="T191" s="387">
        <v>8.0655380741745664E-3</v>
      </c>
      <c r="U191" s="387">
        <v>8.158112442556608E-3</v>
      </c>
      <c r="V191" s="387">
        <v>8.2574756491494931E-3</v>
      </c>
      <c r="W191" s="387">
        <v>8.3714095789542507E-3</v>
      </c>
      <c r="X191" s="387">
        <v>8.5013366164599681E-3</v>
      </c>
      <c r="Y191" s="387">
        <v>8.64895956856024E-3</v>
      </c>
      <c r="Z191" s="387">
        <v>8.8161424909495648E-3</v>
      </c>
      <c r="AA191" s="387">
        <v>9.004765682546682E-3</v>
      </c>
      <c r="AB191" s="387">
        <v>9.2248505595290253E-3</v>
      </c>
      <c r="AC191" s="387">
        <v>9.4777856095336691E-3</v>
      </c>
      <c r="AD191" s="387">
        <v>9.7645421752126978E-3</v>
      </c>
      <c r="AE191" s="387">
        <v>1.0085589046519339E-2</v>
      </c>
      <c r="AF191" s="387">
        <v>1.0440853307184118E-2</v>
      </c>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row>
    <row r="192" spans="1:93" s="378" customFormat="1" x14ac:dyDescent="0.35">
      <c r="A192" s="381" t="s">
        <v>19187</v>
      </c>
      <c r="B192" s="386">
        <v>0.21974187253800537</v>
      </c>
      <c r="C192" s="387">
        <v>0.23378382928802058</v>
      </c>
      <c r="D192" s="387">
        <v>0.2417584991985979</v>
      </c>
      <c r="E192" s="387">
        <v>0.25590896138546804</v>
      </c>
      <c r="F192" s="387">
        <v>0.26650252979988381</v>
      </c>
      <c r="G192" s="387">
        <v>0.28002140045734847</v>
      </c>
      <c r="H192" s="387">
        <v>0.29137598045575791</v>
      </c>
      <c r="I192" s="387">
        <v>0.30364306033952376</v>
      </c>
      <c r="J192" s="387">
        <v>0.31612944430380435</v>
      </c>
      <c r="K192" s="387">
        <v>0.33060916688185638</v>
      </c>
      <c r="L192" s="387">
        <v>0.3287949510493543</v>
      </c>
      <c r="M192" s="387">
        <v>0.3270935264328233</v>
      </c>
      <c r="N192" s="387">
        <v>0.32549827975836326</v>
      </c>
      <c r="O192" s="387">
        <v>0.32400685778714278</v>
      </c>
      <c r="P192" s="387">
        <v>0.32262196418347139</v>
      </c>
      <c r="Q192" s="387">
        <v>0.32135217312880998</v>
      </c>
      <c r="R192" s="387">
        <v>0.32039931143483535</v>
      </c>
      <c r="S192" s="387">
        <v>0.31978437407122018</v>
      </c>
      <c r="T192" s="387">
        <v>0.31953592309931156</v>
      </c>
      <c r="U192" s="387">
        <v>0.31969012892218596</v>
      </c>
      <c r="V192" s="387">
        <v>0.32029037617472672</v>
      </c>
      <c r="W192" s="387">
        <v>0.32161324424637655</v>
      </c>
      <c r="X192" s="387">
        <v>0.32371164560460897</v>
      </c>
      <c r="Y192" s="387">
        <v>0.32664121461251755</v>
      </c>
      <c r="Z192" s="387">
        <v>0.33045779089440741</v>
      </c>
      <c r="AA192" s="387">
        <v>0.33521450427497823</v>
      </c>
      <c r="AB192" s="387">
        <v>0.34124027484535607</v>
      </c>
      <c r="AC192" s="387">
        <v>0.34857144509799259</v>
      </c>
      <c r="AD192" s="387">
        <v>0.35723220959369373</v>
      </c>
      <c r="AE192" s="387">
        <v>0.36723224862937781</v>
      </c>
      <c r="AF192" s="387">
        <v>0.37856522288704614</v>
      </c>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row>
    <row r="193" spans="1:93" s="378" customFormat="1" x14ac:dyDescent="0.35">
      <c r="A193" s="381" t="s">
        <v>19192</v>
      </c>
      <c r="B193" s="388">
        <v>5.7106375275739897E-2</v>
      </c>
      <c r="C193" s="388">
        <v>5.5709642974452474E-2</v>
      </c>
      <c r="D193" s="388">
        <v>5.319218904259581E-2</v>
      </c>
      <c r="E193" s="388">
        <v>5.2295366782504862E-2</v>
      </c>
      <c r="F193" s="388">
        <v>5.0839269351427935E-2</v>
      </c>
      <c r="G193" s="388">
        <v>5.0087979418278909E-2</v>
      </c>
      <c r="H193" s="388">
        <v>4.8794771822324189E-2</v>
      </c>
      <c r="I193" s="388">
        <v>4.7800286727266307E-2</v>
      </c>
      <c r="J193" s="388">
        <v>4.6950879776247893E-2</v>
      </c>
      <c r="K193" s="388">
        <v>4.6472619741930961E-2</v>
      </c>
      <c r="L193" s="388">
        <v>4.3868972690974561E-2</v>
      </c>
      <c r="M193" s="388">
        <v>4.089246939756664E-2</v>
      </c>
      <c r="N193" s="388">
        <v>3.8281271736034149E-2</v>
      </c>
      <c r="O193" s="388">
        <v>3.59738006061378E-2</v>
      </c>
      <c r="P193" s="388">
        <v>3.3922060060891712E-2</v>
      </c>
      <c r="Q193" s="388">
        <v>3.208830101327588E-2</v>
      </c>
      <c r="R193" s="388">
        <v>3.0030892258089349E-2</v>
      </c>
      <c r="S193" s="388">
        <v>2.8241119281944737E-2</v>
      </c>
      <c r="T193" s="388">
        <v>2.6677502088499339E-2</v>
      </c>
      <c r="U193" s="388">
        <v>2.530775799302902E-2</v>
      </c>
      <c r="V193" s="388">
        <v>2.4106507083490773E-2</v>
      </c>
      <c r="W193" s="388">
        <v>2.2768748011569966E-2</v>
      </c>
      <c r="X193" s="388">
        <v>2.1632779765549535E-2</v>
      </c>
      <c r="Y193" s="388">
        <v>2.0669992434018316E-2</v>
      </c>
      <c r="Z193" s="388">
        <v>1.9857556256985768E-2</v>
      </c>
      <c r="AA193" s="388">
        <v>1.9176868140249579E-2</v>
      </c>
      <c r="AB193" s="388">
        <v>1.8396482059673994E-2</v>
      </c>
      <c r="AC193" s="388">
        <v>1.7767687596532071E-2</v>
      </c>
      <c r="AD193" s="388">
        <v>1.7268152771981168E-2</v>
      </c>
      <c r="AE193" s="388">
        <v>1.6879267870627195E-2</v>
      </c>
      <c r="AF193" s="388">
        <v>1.6585207801315834E-2</v>
      </c>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row>
    <row r="195" spans="1:93" x14ac:dyDescent="0.35">
      <c r="A195" s="392" t="s">
        <v>19203</v>
      </c>
    </row>
    <row r="196" spans="1:93" s="378" customFormat="1" x14ac:dyDescent="0.35">
      <c r="A196" s="376" t="s">
        <v>19182</v>
      </c>
      <c r="B196" s="377"/>
      <c r="C196" s="377"/>
    </row>
    <row r="197" spans="1:93" s="378" customFormat="1" x14ac:dyDescent="0.35">
      <c r="A197" s="379" t="s">
        <v>19183</v>
      </c>
      <c r="B197" s="380">
        <v>2010</v>
      </c>
      <c r="C197" s="380">
        <v>2011</v>
      </c>
      <c r="D197" s="380">
        <v>2012</v>
      </c>
      <c r="E197" s="380">
        <v>2013</v>
      </c>
      <c r="F197" s="380">
        <v>2014</v>
      </c>
      <c r="G197" s="380">
        <v>2015</v>
      </c>
      <c r="H197" s="380">
        <v>2016</v>
      </c>
      <c r="I197" s="380">
        <v>2017</v>
      </c>
      <c r="J197" s="380">
        <v>2018</v>
      </c>
      <c r="K197" s="380">
        <v>2019</v>
      </c>
      <c r="L197" s="380">
        <v>2020</v>
      </c>
      <c r="M197" s="380">
        <v>2021</v>
      </c>
      <c r="N197" s="380">
        <v>2022</v>
      </c>
      <c r="O197" s="380">
        <v>2023</v>
      </c>
      <c r="P197" s="380">
        <v>2024</v>
      </c>
      <c r="Q197" s="380">
        <v>2025</v>
      </c>
      <c r="R197" s="380">
        <v>2026</v>
      </c>
      <c r="S197" s="380">
        <v>2027</v>
      </c>
      <c r="T197" s="380">
        <v>2028</v>
      </c>
      <c r="U197" s="380">
        <v>2029</v>
      </c>
      <c r="V197" s="380">
        <v>2030</v>
      </c>
      <c r="W197" s="380">
        <v>2031</v>
      </c>
      <c r="X197" s="380">
        <v>2032</v>
      </c>
      <c r="Y197" s="380">
        <v>2033</v>
      </c>
      <c r="Z197" s="380">
        <v>2034</v>
      </c>
      <c r="AA197" s="380">
        <v>2035</v>
      </c>
      <c r="AB197" s="380">
        <v>2036</v>
      </c>
      <c r="AC197" s="380">
        <v>2037</v>
      </c>
      <c r="AD197" s="380">
        <v>2038</v>
      </c>
      <c r="AE197" s="380">
        <v>2039</v>
      </c>
      <c r="AF197" s="380">
        <v>2040</v>
      </c>
    </row>
    <row r="198" spans="1:93" s="378" customFormat="1" x14ac:dyDescent="0.35">
      <c r="A198" s="381" t="s">
        <v>19184</v>
      </c>
      <c r="B198" s="382">
        <v>3121.7085155628724</v>
      </c>
      <c r="C198" s="382">
        <v>3309.1574765576497</v>
      </c>
      <c r="D198" s="382">
        <v>3490.6432177984275</v>
      </c>
      <c r="E198" s="382">
        <v>3684.7529008418346</v>
      </c>
      <c r="F198" s="382">
        <v>3880.2976522340086</v>
      </c>
      <c r="G198" s="382">
        <v>4077.6535933375458</v>
      </c>
      <c r="H198" s="382">
        <v>4280.4108289108863</v>
      </c>
      <c r="I198" s="382">
        <v>4482.5793389754654</v>
      </c>
      <c r="J198" s="382">
        <v>4696.6080792920029</v>
      </c>
      <c r="K198" s="382">
        <v>4939.6916549820307</v>
      </c>
      <c r="L198" s="382">
        <v>5195.1258532670463</v>
      </c>
      <c r="M198" s="382">
        <v>5469.2033648312454</v>
      </c>
      <c r="N198" s="382">
        <v>5761.4810587634456</v>
      </c>
      <c r="O198" s="382">
        <v>6071.5110781134708</v>
      </c>
      <c r="P198" s="382">
        <v>6398.8428744749426</v>
      </c>
      <c r="Q198" s="382">
        <v>6743.0247267008017</v>
      </c>
      <c r="R198" s="382">
        <v>7111.8023850188574</v>
      </c>
      <c r="S198" s="382">
        <v>7504.6890718527566</v>
      </c>
      <c r="T198" s="382">
        <v>7921.1859767715605</v>
      </c>
      <c r="U198" s="382">
        <v>8360.775093531267</v>
      </c>
      <c r="V198" s="382">
        <v>8822.9095106325258</v>
      </c>
      <c r="W198" s="382">
        <v>9317.0493615321284</v>
      </c>
      <c r="X198" s="382">
        <v>9842.5148982449136</v>
      </c>
      <c r="Y198" s="382">
        <v>10398.554443386938</v>
      </c>
      <c r="Z198" s="382">
        <v>10984.334529067719</v>
      </c>
      <c r="AA198" s="382">
        <v>11598.933942596421</v>
      </c>
      <c r="AB198" s="382">
        <v>12253.894845436129</v>
      </c>
      <c r="AC198" s="382">
        <v>12948.07179781911</v>
      </c>
      <c r="AD198" s="382">
        <v>13680.231243686158</v>
      </c>
      <c r="AE198" s="382">
        <v>14449.06048324903</v>
      </c>
      <c r="AF198" s="382">
        <v>15253.1782596919</v>
      </c>
      <c r="AG198"/>
    </row>
    <row r="199" spans="1:93" s="378" customFormat="1" x14ac:dyDescent="0.35">
      <c r="A199" s="381" t="s">
        <v>19185</v>
      </c>
      <c r="B199" s="382">
        <v>825.4932271368092</v>
      </c>
      <c r="C199" s="382">
        <v>858.6598246751546</v>
      </c>
      <c r="D199" s="382">
        <v>891.90896090525894</v>
      </c>
      <c r="E199" s="382">
        <v>935.96661787749849</v>
      </c>
      <c r="F199" s="382">
        <v>982.21694711617863</v>
      </c>
      <c r="G199" s="382">
        <v>1030.1086879373163</v>
      </c>
      <c r="H199" s="382">
        <v>1078.3102487825895</v>
      </c>
      <c r="I199" s="382">
        <v>1128.6725591189727</v>
      </c>
      <c r="J199" s="382">
        <v>1182.329049947037</v>
      </c>
      <c r="K199" s="382">
        <v>1241.6303496549815</v>
      </c>
      <c r="L199" s="382">
        <v>1303.9976153447215</v>
      </c>
      <c r="M199" s="382">
        <v>1371.1114692198094</v>
      </c>
      <c r="N199" s="382">
        <v>1442.8707024695941</v>
      </c>
      <c r="O199" s="382">
        <v>1519.1767734662608</v>
      </c>
      <c r="P199" s="382">
        <v>1599.9327599658859</v>
      </c>
      <c r="Q199" s="382">
        <v>1685.0412355003</v>
      </c>
      <c r="R199" s="382">
        <v>1776.5719805242886</v>
      </c>
      <c r="S199" s="382">
        <v>1874.4034264272502</v>
      </c>
      <c r="T199" s="382">
        <v>1978.3993101081294</v>
      </c>
      <c r="U199" s="382">
        <v>2088.404191031525</v>
      </c>
      <c r="V199" s="382">
        <v>2204.2399538176023</v>
      </c>
      <c r="W199" s="382">
        <v>2328.364456453703</v>
      </c>
      <c r="X199" s="382">
        <v>2460.5345220617996</v>
      </c>
      <c r="Y199" s="382">
        <v>2600.4804597565808</v>
      </c>
      <c r="Z199" s="382">
        <v>2747.9084050317056</v>
      </c>
      <c r="AA199" s="382">
        <v>2902.5035469730278</v>
      </c>
      <c r="AB199" s="382">
        <v>3067.2577184625516</v>
      </c>
      <c r="AC199" s="382">
        <v>3241.8058254832704</v>
      </c>
      <c r="AD199" s="382">
        <v>3425.7687784784466</v>
      </c>
      <c r="AE199" s="382">
        <v>3618.7559730901121</v>
      </c>
      <c r="AF199" s="382">
        <v>3820.367304803257</v>
      </c>
      <c r="AG199"/>
    </row>
    <row r="200" spans="1:93" s="378" customFormat="1" x14ac:dyDescent="0.35">
      <c r="A200" s="381" t="s">
        <v>19186</v>
      </c>
      <c r="B200" s="382">
        <v>0</v>
      </c>
      <c r="C200" s="382">
        <v>0</v>
      </c>
      <c r="D200" s="382">
        <v>0</v>
      </c>
      <c r="E200" s="382">
        <v>0</v>
      </c>
      <c r="F200" s="382">
        <v>0</v>
      </c>
      <c r="G200" s="382">
        <v>0</v>
      </c>
      <c r="H200" s="382">
        <v>0</v>
      </c>
      <c r="I200" s="382">
        <v>0</v>
      </c>
      <c r="J200" s="382">
        <v>0</v>
      </c>
      <c r="K200" s="382">
        <v>0</v>
      </c>
      <c r="L200" s="382">
        <v>0</v>
      </c>
      <c r="M200" s="382">
        <v>0</v>
      </c>
      <c r="N200" s="382">
        <v>0</v>
      </c>
      <c r="O200" s="382">
        <v>0</v>
      </c>
      <c r="P200" s="382">
        <v>0</v>
      </c>
      <c r="Q200" s="382">
        <v>0</v>
      </c>
      <c r="R200" s="382">
        <v>0</v>
      </c>
      <c r="S200" s="382">
        <v>0</v>
      </c>
      <c r="T200" s="382">
        <v>0</v>
      </c>
      <c r="U200" s="382">
        <v>0</v>
      </c>
      <c r="V200" s="382">
        <v>0</v>
      </c>
      <c r="W200" s="382">
        <v>0</v>
      </c>
      <c r="X200" s="382">
        <v>0</v>
      </c>
      <c r="Y200" s="382">
        <v>0</v>
      </c>
      <c r="Z200" s="382">
        <v>0</v>
      </c>
      <c r="AA200" s="382">
        <v>0</v>
      </c>
      <c r="AB200" s="382">
        <v>0</v>
      </c>
      <c r="AC200" s="382">
        <v>0</v>
      </c>
      <c r="AD200" s="382">
        <v>0</v>
      </c>
      <c r="AE200" s="382">
        <v>0</v>
      </c>
      <c r="AF200" s="382">
        <v>0</v>
      </c>
      <c r="AG200"/>
    </row>
    <row r="201" spans="1:93" s="378" customFormat="1" x14ac:dyDescent="0.35">
      <c r="A201" s="381" t="s">
        <v>19187</v>
      </c>
      <c r="B201" s="382">
        <v>3947.2017426996817</v>
      </c>
      <c r="C201" s="382">
        <v>4167.8173012328043</v>
      </c>
      <c r="D201" s="382">
        <v>4382.5521787036869</v>
      </c>
      <c r="E201" s="382">
        <v>4620.7195187193329</v>
      </c>
      <c r="F201" s="382">
        <v>4862.5145993501874</v>
      </c>
      <c r="G201" s="382">
        <v>5107.7622812748623</v>
      </c>
      <c r="H201" s="382">
        <v>5358.7210776934753</v>
      </c>
      <c r="I201" s="382">
        <v>5611.2518980944378</v>
      </c>
      <c r="J201" s="382">
        <v>5878.9371292390397</v>
      </c>
      <c r="K201" s="382">
        <v>6181.3220046370125</v>
      </c>
      <c r="L201" s="382">
        <v>6499.1234686117677</v>
      </c>
      <c r="M201" s="382">
        <v>6840.3148340510543</v>
      </c>
      <c r="N201" s="382">
        <v>7204.3517612330397</v>
      </c>
      <c r="O201" s="382">
        <v>7590.6878515797316</v>
      </c>
      <c r="P201" s="382">
        <v>7998.7756344408281</v>
      </c>
      <c r="Q201" s="382">
        <v>8428.0659622011008</v>
      </c>
      <c r="R201" s="382">
        <v>8888.3743655431463</v>
      </c>
      <c r="S201" s="382">
        <v>9379.0924982800061</v>
      </c>
      <c r="T201" s="382">
        <v>9899.5852868796901</v>
      </c>
      <c r="U201" s="382">
        <v>10449.179284562792</v>
      </c>
      <c r="V201" s="382">
        <v>11027.149464450129</v>
      </c>
      <c r="W201" s="382">
        <v>11645.413817985831</v>
      </c>
      <c r="X201" s="382">
        <v>12303.049420306714</v>
      </c>
      <c r="Y201" s="382">
        <v>12999.034903143518</v>
      </c>
      <c r="Z201" s="382">
        <v>13732.242934099424</v>
      </c>
      <c r="AA201" s="382">
        <v>14501.437489569449</v>
      </c>
      <c r="AB201" s="382">
        <v>15321.15256389868</v>
      </c>
      <c r="AC201" s="382">
        <v>16189.87762330238</v>
      </c>
      <c r="AD201" s="382">
        <v>17106.000022164604</v>
      </c>
      <c r="AE201" s="382">
        <v>18067.81645633914</v>
      </c>
      <c r="AF201" s="382">
        <v>19073.545564495158</v>
      </c>
      <c r="AG201"/>
    </row>
    <row r="202" spans="1:93" s="378" customFormat="1" x14ac:dyDescent="0.35">
      <c r="A202" s="381" t="s">
        <v>19188</v>
      </c>
      <c r="B202" s="383">
        <v>7.0498991303838618</v>
      </c>
      <c r="C202" s="383">
        <v>7.6884495651919318</v>
      </c>
      <c r="D202" s="383">
        <v>8.327</v>
      </c>
      <c r="E202" s="383">
        <v>8.965550434808069</v>
      </c>
      <c r="F202" s="383">
        <v>9.6041008696161381</v>
      </c>
      <c r="G202" s="383">
        <v>10.242651304424209</v>
      </c>
      <c r="H202" s="383">
        <v>10.940448686791791</v>
      </c>
      <c r="I202" s="383">
        <v>11.638246069159374</v>
      </c>
      <c r="J202" s="383">
        <v>12.336043451526955</v>
      </c>
      <c r="K202" s="383">
        <v>13.033840833894535</v>
      </c>
      <c r="L202" s="383">
        <v>13.731638216262116</v>
      </c>
      <c r="M202" s="383">
        <v>14.654914491743677</v>
      </c>
      <c r="N202" s="383">
        <v>15.578190767225239</v>
      </c>
      <c r="O202" s="383">
        <v>16.5014670427068</v>
      </c>
      <c r="P202" s="383">
        <v>17.424743318188362</v>
      </c>
      <c r="Q202" s="383">
        <v>18.348019593669921</v>
      </c>
      <c r="R202" s="383">
        <v>19.546905587974322</v>
      </c>
      <c r="S202" s="383">
        <v>20.745791582278727</v>
      </c>
      <c r="T202" s="383">
        <v>21.944677576583128</v>
      </c>
      <c r="U202" s="383">
        <v>23.143563570887533</v>
      </c>
      <c r="V202" s="383">
        <v>24.342449565191934</v>
      </c>
      <c r="W202" s="383">
        <v>25.879116843592104</v>
      </c>
      <c r="X202" s="383">
        <v>27.415784121992271</v>
      </c>
      <c r="Y202" s="383">
        <v>28.952451400392441</v>
      </c>
      <c r="Z202" s="383">
        <v>30.489118678792611</v>
      </c>
      <c r="AA202" s="383">
        <v>32.025785957192781</v>
      </c>
      <c r="AB202" s="383">
        <v>33.984444770204789</v>
      </c>
      <c r="AC202" s="383">
        <v>35.943103583216789</v>
      </c>
      <c r="AD202" s="383">
        <v>37.901762396228797</v>
      </c>
      <c r="AE202" s="383">
        <v>39.860421209240805</v>
      </c>
      <c r="AF202" s="383">
        <v>41.819080022252805</v>
      </c>
      <c r="AG202"/>
    </row>
    <row r="203" spans="1:93" s="378" customFormat="1" x14ac:dyDescent="0.35">
      <c r="A203" s="381" t="s">
        <v>19189</v>
      </c>
      <c r="B203" s="384">
        <v>0.40777394124332367</v>
      </c>
      <c r="C203" s="384">
        <v>0.42116860100563236</v>
      </c>
      <c r="D203" s="384">
        <v>0.43379781346351326</v>
      </c>
      <c r="E203" s="384">
        <v>0.44298930387855762</v>
      </c>
      <c r="F203" s="384">
        <v>0.45094303548470471</v>
      </c>
      <c r="G203" s="384">
        <v>0.45783353555759398</v>
      </c>
      <c r="H203" s="384">
        <v>0.46612228900689362</v>
      </c>
      <c r="I203" s="384">
        <v>0.47353671765234834</v>
      </c>
      <c r="J203" s="384">
        <v>0.47907439979186922</v>
      </c>
      <c r="K203" s="384">
        <v>0.48141202565279601</v>
      </c>
      <c r="L203" s="384">
        <v>0.48238462209033028</v>
      </c>
      <c r="M203" s="384">
        <v>0.48913989629106314</v>
      </c>
      <c r="N203" s="384">
        <v>0.49368280125712422</v>
      </c>
      <c r="O203" s="384">
        <v>0.49632632807373717</v>
      </c>
      <c r="P203" s="384">
        <v>0.49735760583161692</v>
      </c>
      <c r="Q203" s="384">
        <v>0.49703521402400219</v>
      </c>
      <c r="R203" s="384">
        <v>0.5020899941131296</v>
      </c>
      <c r="S203" s="384">
        <v>0.50500430583015066</v>
      </c>
      <c r="T203" s="384">
        <v>0.50610204516250812</v>
      </c>
      <c r="U203" s="384">
        <v>0.50567786039393148</v>
      </c>
      <c r="V203" s="384">
        <v>0.503995788299334</v>
      </c>
      <c r="W203" s="384">
        <v>0.50736489553323538</v>
      </c>
      <c r="X203" s="384">
        <v>0.50876097701810152</v>
      </c>
      <c r="Y203" s="384">
        <v>0.50851072951210186</v>
      </c>
      <c r="Z203" s="384">
        <v>0.50690816009663386</v>
      </c>
      <c r="AA203" s="384">
        <v>0.50421368799866373</v>
      </c>
      <c r="AB203" s="384">
        <v>0.50642441049640663</v>
      </c>
      <c r="AC203" s="384">
        <v>0.50687152946027114</v>
      </c>
      <c r="AD203" s="384">
        <v>0.50586755517862414</v>
      </c>
      <c r="AE203" s="384">
        <v>0.50368857850030613</v>
      </c>
      <c r="AF203" s="384">
        <v>0.50057474278252323</v>
      </c>
      <c r="AG203"/>
    </row>
    <row r="204" spans="1:93" s="378" customFormat="1" x14ac:dyDescent="0.35">
      <c r="A204" s="381" t="s">
        <v>19190</v>
      </c>
      <c r="B204" s="383">
        <v>559.89478284702204</v>
      </c>
      <c r="C204" s="383">
        <v>542.08813700252972</v>
      </c>
      <c r="D204" s="383">
        <v>526.3062541976326</v>
      </c>
      <c r="E204" s="383">
        <v>515.38603818230058</v>
      </c>
      <c r="F204" s="383">
        <v>506.29566113090345</v>
      </c>
      <c r="G204" s="383">
        <v>498.67579491538646</v>
      </c>
      <c r="H204" s="383">
        <v>489.80816336746443</v>
      </c>
      <c r="I204" s="383">
        <v>482.1389636161677</v>
      </c>
      <c r="J204" s="383">
        <v>476.56585779221984</v>
      </c>
      <c r="K204" s="383">
        <v>474.25176380568263</v>
      </c>
      <c r="L204" s="383">
        <v>473.29556504882135</v>
      </c>
      <c r="M204" s="383">
        <v>466.75910923293128</v>
      </c>
      <c r="N204" s="383">
        <v>462.46395803485638</v>
      </c>
      <c r="O204" s="383">
        <v>460.0007885319875</v>
      </c>
      <c r="P204" s="383">
        <v>459.04697064269038</v>
      </c>
      <c r="Q204" s="383">
        <v>459.34472214694978</v>
      </c>
      <c r="R204" s="383">
        <v>454.72027915310883</v>
      </c>
      <c r="S204" s="383">
        <v>452.09614977004424</v>
      </c>
      <c r="T204" s="383">
        <v>451.11554965124685</v>
      </c>
      <c r="U204" s="383">
        <v>451.49396516044288</v>
      </c>
      <c r="V204" s="383">
        <v>453.00081386296517</v>
      </c>
      <c r="W204" s="383">
        <v>449.99270602502565</v>
      </c>
      <c r="X204" s="383">
        <v>448.7578894538168</v>
      </c>
      <c r="Y204" s="383">
        <v>448.97873148549075</v>
      </c>
      <c r="Z204" s="383">
        <v>450.39815938173354</v>
      </c>
      <c r="AA204" s="383">
        <v>452.80504618849244</v>
      </c>
      <c r="AB204" s="383">
        <v>450.82839126832545</v>
      </c>
      <c r="AC204" s="383">
        <v>450.43070879561031</v>
      </c>
      <c r="AD204" s="383">
        <v>451.32465987562205</v>
      </c>
      <c r="AE204" s="383">
        <v>453.2771081744238</v>
      </c>
      <c r="AF204" s="383">
        <v>456.09672796115376</v>
      </c>
      <c r="AG204"/>
    </row>
    <row r="205" spans="1:93" s="378" customFormat="1" x14ac:dyDescent="0.35">
      <c r="A205" s="376" t="s">
        <v>19191</v>
      </c>
    </row>
    <row r="206" spans="1:93" s="378" customFormat="1" x14ac:dyDescent="0.35">
      <c r="A206" s="379" t="s">
        <v>19183</v>
      </c>
      <c r="B206" s="380">
        <v>2010</v>
      </c>
      <c r="C206" s="380">
        <v>2011</v>
      </c>
      <c r="D206" s="380">
        <v>2012</v>
      </c>
      <c r="E206" s="380">
        <v>2013</v>
      </c>
      <c r="F206" s="380">
        <v>2014</v>
      </c>
      <c r="G206" s="380">
        <v>2015</v>
      </c>
      <c r="H206" s="380">
        <v>2016</v>
      </c>
      <c r="I206" s="380">
        <v>2017</v>
      </c>
      <c r="J206" s="380">
        <v>2018</v>
      </c>
      <c r="K206" s="380">
        <v>2019</v>
      </c>
      <c r="L206" s="380">
        <v>2020</v>
      </c>
      <c r="M206" s="380">
        <v>2021</v>
      </c>
      <c r="N206" s="380">
        <v>2022</v>
      </c>
      <c r="O206" s="380">
        <v>2023</v>
      </c>
      <c r="P206" s="380">
        <v>2024</v>
      </c>
      <c r="Q206" s="380">
        <v>2025</v>
      </c>
      <c r="R206" s="380">
        <v>2026</v>
      </c>
      <c r="S206" s="380">
        <v>2027</v>
      </c>
      <c r="T206" s="380">
        <v>2028</v>
      </c>
      <c r="U206" s="380">
        <v>2029</v>
      </c>
      <c r="V206" s="380">
        <v>2030</v>
      </c>
      <c r="W206" s="380">
        <v>2031</v>
      </c>
      <c r="X206" s="380">
        <v>2032</v>
      </c>
      <c r="Y206" s="380">
        <v>2033</v>
      </c>
      <c r="Z206" s="380">
        <v>2034</v>
      </c>
      <c r="AA206" s="380">
        <v>2035</v>
      </c>
      <c r="AB206" s="380">
        <v>2036</v>
      </c>
      <c r="AC206" s="380">
        <v>2037</v>
      </c>
      <c r="AD206" s="380">
        <v>2038</v>
      </c>
      <c r="AE206" s="380">
        <v>2039</v>
      </c>
      <c r="AF206" s="380">
        <v>2040</v>
      </c>
    </row>
    <row r="207" spans="1:93" s="378" customFormat="1" x14ac:dyDescent="0.35">
      <c r="A207" s="381" t="s">
        <v>19184</v>
      </c>
      <c r="B207" s="385">
        <v>0.20610465382238013</v>
      </c>
      <c r="C207" s="383">
        <v>0.21732596827290868</v>
      </c>
      <c r="D207" s="383">
        <v>0.22812133242762617</v>
      </c>
      <c r="E207" s="383">
        <v>0.23965887584268053</v>
      </c>
      <c r="F207" s="383">
        <v>0.25123736904113608</v>
      </c>
      <c r="G207" s="383">
        <v>0.26288168437536852</v>
      </c>
      <c r="H207" s="383">
        <v>0.27481579083766439</v>
      </c>
      <c r="I207" s="383">
        <v>0.28666924899942003</v>
      </c>
      <c r="J207" s="383">
        <v>0.29921203342310149</v>
      </c>
      <c r="K207" s="383">
        <v>0.31350014089281653</v>
      </c>
      <c r="L207" s="383">
        <v>0.31278173074326671</v>
      </c>
      <c r="M207" s="383">
        <v>0.31220476165098815</v>
      </c>
      <c r="N207" s="383">
        <v>0.3117592302138365</v>
      </c>
      <c r="O207" s="383">
        <v>0.31143851195607936</v>
      </c>
      <c r="P207" s="383">
        <v>0.31124007612217935</v>
      </c>
      <c r="Q207" s="383">
        <v>0.31116623053411835</v>
      </c>
      <c r="R207" s="383">
        <v>0.31141017784078534</v>
      </c>
      <c r="S207" s="383">
        <v>0.31198461870808569</v>
      </c>
      <c r="T207" s="383">
        <v>0.31290885010156755</v>
      </c>
      <c r="U207" s="383">
        <v>0.31420898233205952</v>
      </c>
      <c r="V207" s="383">
        <v>0.31591783718117189</v>
      </c>
      <c r="W207" s="383">
        <v>0.31829978495534184</v>
      </c>
      <c r="X207" s="383">
        <v>0.32139767882155829</v>
      </c>
      <c r="Y207" s="383">
        <v>0.32525819538868855</v>
      </c>
      <c r="Z207" s="383">
        <v>0.32992998161464937</v>
      </c>
      <c r="AA207" s="383">
        <v>0.3354613618195999</v>
      </c>
      <c r="AB207" s="383">
        <v>0.34217738878445508</v>
      </c>
      <c r="AC207" s="383">
        <v>0.3501157882524471</v>
      </c>
      <c r="AD207" s="383">
        <v>0.35930528901960251</v>
      </c>
      <c r="AE207" s="383">
        <v>0.36976292369162067</v>
      </c>
      <c r="AF207" s="383">
        <v>0.38149191181109904</v>
      </c>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row>
    <row r="208" spans="1:93" s="378" customFormat="1" x14ac:dyDescent="0.35">
      <c r="A208" s="381" t="s">
        <v>19185</v>
      </c>
      <c r="B208" s="386">
        <v>8.0963626900632107E-2</v>
      </c>
      <c r="C208" s="387">
        <v>8.3848705579364385E-2</v>
      </c>
      <c r="D208" s="387">
        <v>8.6726732139968093E-2</v>
      </c>
      <c r="E208" s="387">
        <v>9.0599608238854837E-2</v>
      </c>
      <c r="F208" s="387">
        <v>9.4659633127148465E-2</v>
      </c>
      <c r="G208" s="387">
        <v>9.8855106627962347E-2</v>
      </c>
      <c r="H208" s="387">
        <v>0.10306266266424487</v>
      </c>
      <c r="I208" s="387">
        <v>0.10745358085234569</v>
      </c>
      <c r="J208" s="387">
        <v>0.11213176153903671</v>
      </c>
      <c r="K208" s="387">
        <v>0.11731206605382073</v>
      </c>
      <c r="L208" s="387">
        <v>0.11602234679356715</v>
      </c>
      <c r="M208" s="387">
        <v>0.11475323771157435</v>
      </c>
      <c r="N208" s="387">
        <v>0.11350635538516668</v>
      </c>
      <c r="O208" s="387">
        <v>0.11228568520430152</v>
      </c>
      <c r="P208" s="387">
        <v>0.11109778496389699</v>
      </c>
      <c r="Q208" s="387">
        <v>0.10995189630230134</v>
      </c>
      <c r="R208" s="387">
        <v>0.10892271358133894</v>
      </c>
      <c r="S208" s="387">
        <v>0.10802414661422843</v>
      </c>
      <c r="T208" s="387">
        <v>0.10727240158423869</v>
      </c>
      <c r="U208" s="387">
        <v>0.10668566370012637</v>
      </c>
      <c r="V208" s="387">
        <v>0.10628370416951631</v>
      </c>
      <c r="W208" s="387">
        <v>0.10616371886969814</v>
      </c>
      <c r="X208" s="387">
        <v>0.10634646601878632</v>
      </c>
      <c r="Y208" s="387">
        <v>0.10685244355675126</v>
      </c>
      <c r="Z208" s="387">
        <v>0.10770099201855989</v>
      </c>
      <c r="AA208" s="387">
        <v>0.10890924828610002</v>
      </c>
      <c r="AB208" s="387">
        <v>0.11058575242999875</v>
      </c>
      <c r="AC208" s="387">
        <v>0.1127391210214345</v>
      </c>
      <c r="AD208" s="387">
        <v>0.11537253767966256</v>
      </c>
      <c r="AE208" s="387">
        <v>0.11848315032356156</v>
      </c>
      <c r="AF208" s="387">
        <v>0.1220618950026164</v>
      </c>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row>
    <row r="209" spans="1:93" s="378" customFormat="1" x14ac:dyDescent="0.35">
      <c r="A209" s="381" t="s">
        <v>19186</v>
      </c>
      <c r="B209" s="387">
        <v>0</v>
      </c>
      <c r="C209" s="387">
        <v>0</v>
      </c>
      <c r="D209" s="387">
        <v>0</v>
      </c>
      <c r="E209" s="387">
        <v>0</v>
      </c>
      <c r="F209" s="387">
        <v>0</v>
      </c>
      <c r="G209" s="387">
        <v>0</v>
      </c>
      <c r="H209" s="387">
        <v>0</v>
      </c>
      <c r="I209" s="387">
        <v>0</v>
      </c>
      <c r="J209" s="387">
        <v>0</v>
      </c>
      <c r="K209" s="387">
        <v>0</v>
      </c>
      <c r="L209" s="387">
        <v>0</v>
      </c>
      <c r="M209" s="387">
        <v>0</v>
      </c>
      <c r="N209" s="387">
        <v>0</v>
      </c>
      <c r="O209" s="387">
        <v>0</v>
      </c>
      <c r="P209" s="387">
        <v>0</v>
      </c>
      <c r="Q209" s="387">
        <v>0</v>
      </c>
      <c r="R209" s="387">
        <v>0</v>
      </c>
      <c r="S209" s="387">
        <v>0</v>
      </c>
      <c r="T209" s="387">
        <v>0</v>
      </c>
      <c r="U209" s="387">
        <v>0</v>
      </c>
      <c r="V209" s="387">
        <v>0</v>
      </c>
      <c r="W209" s="387">
        <v>0</v>
      </c>
      <c r="X209" s="387">
        <v>0</v>
      </c>
      <c r="Y209" s="387">
        <v>0</v>
      </c>
      <c r="Z209" s="387">
        <v>0</v>
      </c>
      <c r="AA209" s="387">
        <v>0</v>
      </c>
      <c r="AB209" s="387">
        <v>0</v>
      </c>
      <c r="AC209" s="387">
        <v>0</v>
      </c>
      <c r="AD209" s="387">
        <v>0</v>
      </c>
      <c r="AE209" s="387">
        <v>0</v>
      </c>
      <c r="AF209" s="387">
        <v>0</v>
      </c>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row>
    <row r="210" spans="1:93" s="378" customFormat="1" x14ac:dyDescent="0.35">
      <c r="A210" s="381" t="s">
        <v>19187</v>
      </c>
      <c r="B210" s="386">
        <v>0.28706828072301227</v>
      </c>
      <c r="C210" s="387">
        <v>0.30117467385227303</v>
      </c>
      <c r="D210" s="387">
        <v>0.31484806456759429</v>
      </c>
      <c r="E210" s="387">
        <v>0.33025848408153535</v>
      </c>
      <c r="F210" s="387">
        <v>0.34589700216828456</v>
      </c>
      <c r="G210" s="387">
        <v>0.36173679100333089</v>
      </c>
      <c r="H210" s="387">
        <v>0.37787845350190924</v>
      </c>
      <c r="I210" s="387">
        <v>0.39412282985176572</v>
      </c>
      <c r="J210" s="387">
        <v>0.41134379496213819</v>
      </c>
      <c r="K210" s="387">
        <v>0.43081220694663724</v>
      </c>
      <c r="L210" s="387">
        <v>0.42880407753683386</v>
      </c>
      <c r="M210" s="387">
        <v>0.42695799936256251</v>
      </c>
      <c r="N210" s="387">
        <v>0.42526558559900318</v>
      </c>
      <c r="O210" s="387">
        <v>0.4237241971603809</v>
      </c>
      <c r="P210" s="387">
        <v>0.42233786108607635</v>
      </c>
      <c r="Q210" s="387">
        <v>0.42111812683641969</v>
      </c>
      <c r="R210" s="387">
        <v>0.42033289142212427</v>
      </c>
      <c r="S210" s="387">
        <v>0.42000876532231413</v>
      </c>
      <c r="T210" s="387">
        <v>0.42018125168580622</v>
      </c>
      <c r="U210" s="387">
        <v>0.4208946460321859</v>
      </c>
      <c r="V210" s="387">
        <v>0.42220154135068821</v>
      </c>
      <c r="W210" s="387">
        <v>0.42446350382503995</v>
      </c>
      <c r="X210" s="387">
        <v>0.42774414484034462</v>
      </c>
      <c r="Y210" s="387">
        <v>0.43211063894543983</v>
      </c>
      <c r="Z210" s="387">
        <v>0.43763097363320924</v>
      </c>
      <c r="AA210" s="387">
        <v>0.44437061010569989</v>
      </c>
      <c r="AB210" s="387">
        <v>0.45276314121445382</v>
      </c>
      <c r="AC210" s="387">
        <v>0.46285490927388162</v>
      </c>
      <c r="AD210" s="387">
        <v>0.47467782669926506</v>
      </c>
      <c r="AE210" s="387">
        <v>0.48824607401518222</v>
      </c>
      <c r="AF210" s="387">
        <v>0.50355380681371542</v>
      </c>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row>
    <row r="211" spans="1:93" s="378" customFormat="1" x14ac:dyDescent="0.35">
      <c r="A211" s="381" t="s">
        <v>19192</v>
      </c>
      <c r="B211" s="388">
        <v>4.0719487671220286E-2</v>
      </c>
      <c r="C211" s="388">
        <v>3.9172354750922352E-2</v>
      </c>
      <c r="D211" s="388">
        <v>3.7810503730946833E-2</v>
      </c>
      <c r="E211" s="388">
        <v>3.6836386843503981E-2</v>
      </c>
      <c r="F211" s="388">
        <v>3.6015552821042948E-2</v>
      </c>
      <c r="G211" s="388">
        <v>3.5316714418178269E-2</v>
      </c>
      <c r="H211" s="388">
        <v>3.453957550736609E-2</v>
      </c>
      <c r="I211" s="388">
        <v>3.3864452384811373E-2</v>
      </c>
      <c r="J211" s="388">
        <v>3.3344872412168915E-2</v>
      </c>
      <c r="K211" s="388">
        <v>3.3053357980734971E-2</v>
      </c>
      <c r="L211" s="388">
        <v>3.1227452310024408E-2</v>
      </c>
      <c r="M211" s="388">
        <v>2.9134117404990879E-2</v>
      </c>
      <c r="N211" s="388">
        <v>2.7298778911715098E-2</v>
      </c>
      <c r="O211" s="388">
        <v>2.5677971301809526E-2</v>
      </c>
      <c r="P211" s="388">
        <v>2.4237823959520254E-2</v>
      </c>
      <c r="Q211" s="388">
        <v>2.2951693761091563E-2</v>
      </c>
      <c r="R211" s="388">
        <v>2.1503807317753768E-2</v>
      </c>
      <c r="S211" s="388">
        <v>2.0245492376443713E-2</v>
      </c>
      <c r="T211" s="388">
        <v>1.914729666086213E-2</v>
      </c>
      <c r="U211" s="388">
        <v>1.8186250563488524E-2</v>
      </c>
      <c r="V211" s="388">
        <v>1.7344250430507538E-2</v>
      </c>
      <c r="W211" s="388">
        <v>1.6401777015437095E-2</v>
      </c>
      <c r="X211" s="388">
        <v>1.5602112379387271E-2</v>
      </c>
      <c r="Y211" s="388">
        <v>1.4924837726852474E-2</v>
      </c>
      <c r="Z211" s="388">
        <v>1.4353677396966323E-2</v>
      </c>
      <c r="AA211" s="388">
        <v>1.387540061310805E-2</v>
      </c>
      <c r="AB211" s="388">
        <v>1.3322658183058068E-2</v>
      </c>
      <c r="AC211" s="388">
        <v>1.2877433029739989E-2</v>
      </c>
      <c r="AD211" s="388">
        <v>1.2523898538989713E-2</v>
      </c>
      <c r="AE211" s="388">
        <v>1.2248893995680923E-2</v>
      </c>
      <c r="AF211" s="388">
        <v>1.2041245444561763E-2</v>
      </c>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row>
    <row r="213" spans="1:93" x14ac:dyDescent="0.35">
      <c r="A213" s="392" t="s">
        <v>17401</v>
      </c>
    </row>
    <row r="214" spans="1:93" s="378" customFormat="1" x14ac:dyDescent="0.35">
      <c r="A214" s="376" t="s">
        <v>19182</v>
      </c>
      <c r="B214" s="377"/>
      <c r="C214" s="377"/>
    </row>
    <row r="215" spans="1:93" s="378" customFormat="1" x14ac:dyDescent="0.35">
      <c r="A215" s="379" t="s">
        <v>19183</v>
      </c>
      <c r="B215" s="380">
        <v>2010</v>
      </c>
      <c r="C215" s="380">
        <v>2011</v>
      </c>
      <c r="D215" s="380">
        <v>2012</v>
      </c>
      <c r="E215" s="380">
        <v>2013</v>
      </c>
      <c r="F215" s="380">
        <v>2014</v>
      </c>
      <c r="G215" s="380">
        <v>2015</v>
      </c>
      <c r="H215" s="380">
        <v>2016</v>
      </c>
      <c r="I215" s="380">
        <v>2017</v>
      </c>
      <c r="J215" s="380">
        <v>2018</v>
      </c>
      <c r="K215" s="380">
        <v>2019</v>
      </c>
      <c r="L215" s="380">
        <v>2020</v>
      </c>
      <c r="M215" s="380">
        <v>2021</v>
      </c>
      <c r="N215" s="380">
        <v>2022</v>
      </c>
      <c r="O215" s="380">
        <v>2023</v>
      </c>
      <c r="P215" s="380">
        <v>2024</v>
      </c>
      <c r="Q215" s="380">
        <v>2025</v>
      </c>
      <c r="R215" s="380">
        <v>2026</v>
      </c>
      <c r="S215" s="380">
        <v>2027</v>
      </c>
      <c r="T215" s="380">
        <v>2028</v>
      </c>
      <c r="U215" s="380">
        <v>2029</v>
      </c>
      <c r="V215" s="380">
        <v>2030</v>
      </c>
      <c r="W215" s="380">
        <v>2031</v>
      </c>
      <c r="X215" s="380">
        <v>2032</v>
      </c>
      <c r="Y215" s="380">
        <v>2033</v>
      </c>
      <c r="Z215" s="380">
        <v>2034</v>
      </c>
      <c r="AA215" s="380">
        <v>2035</v>
      </c>
      <c r="AB215" s="380">
        <v>2036</v>
      </c>
      <c r="AC215" s="380">
        <v>2037</v>
      </c>
      <c r="AD215" s="380">
        <v>2038</v>
      </c>
      <c r="AE215" s="380">
        <v>2039</v>
      </c>
      <c r="AF215" s="380">
        <v>2040</v>
      </c>
    </row>
    <row r="216" spans="1:93" s="378" customFormat="1" x14ac:dyDescent="0.35">
      <c r="A216" s="381" t="s">
        <v>19184</v>
      </c>
      <c r="B216" s="382">
        <v>3024.4347187043209</v>
      </c>
      <c r="C216" s="382">
        <v>3237.7175910741717</v>
      </c>
      <c r="D216" s="382">
        <v>3389.210886030804</v>
      </c>
      <c r="E216" s="382">
        <v>3627.416838401648</v>
      </c>
      <c r="F216" s="382">
        <v>3814.8085277083323</v>
      </c>
      <c r="G216" s="382">
        <v>4065.9848887391445</v>
      </c>
      <c r="H216" s="382">
        <v>4266.0665322160612</v>
      </c>
      <c r="I216" s="382">
        <v>4477.4987964636548</v>
      </c>
      <c r="J216" s="382">
        <v>4692.9899121892713</v>
      </c>
      <c r="K216" s="382">
        <v>4948.8360420633153</v>
      </c>
      <c r="L216" s="382">
        <v>5217.5068393705715</v>
      </c>
      <c r="M216" s="382">
        <v>5505.3935114639407</v>
      </c>
      <c r="N216" s="382">
        <v>5811.9847628490616</v>
      </c>
      <c r="O216" s="382">
        <v>6136.7509190491619</v>
      </c>
      <c r="P216" s="382">
        <v>6479.1465401104551</v>
      </c>
      <c r="Q216" s="382">
        <v>6838.614138354128</v>
      </c>
      <c r="R216" s="382">
        <v>7222.9741108041244</v>
      </c>
      <c r="S216" s="382">
        <v>7631.6257721272523</v>
      </c>
      <c r="T216" s="382">
        <v>8063.9631238446855</v>
      </c>
      <c r="U216" s="382">
        <v>8519.3756709910467</v>
      </c>
      <c r="V216" s="382">
        <v>8997.2458031478673</v>
      </c>
      <c r="W216" s="382">
        <v>9507.2189227070521</v>
      </c>
      <c r="X216" s="382">
        <v>10048.598393459215</v>
      </c>
      <c r="Y216" s="382">
        <v>10620.641502686904</v>
      </c>
      <c r="Z216" s="382">
        <v>11222.544384129111</v>
      </c>
      <c r="AA216" s="382">
        <v>11853.428859986112</v>
      </c>
      <c r="AB216" s="382">
        <v>12525.172320773478</v>
      </c>
      <c r="AC216" s="382">
        <v>13236.675448696571</v>
      </c>
      <c r="AD216" s="382">
        <v>13986.743743537474</v>
      </c>
      <c r="AE216" s="382">
        <v>14774.0931321972</v>
      </c>
      <c r="AF216" s="382">
        <v>15597.3592253557</v>
      </c>
      <c r="AG216"/>
    </row>
    <row r="217" spans="1:93" s="378" customFormat="1" x14ac:dyDescent="0.35">
      <c r="A217" s="381" t="s">
        <v>19185</v>
      </c>
      <c r="B217" s="382">
        <v>1068.1638217999891</v>
      </c>
      <c r="C217" s="382">
        <v>1139.0038665755123</v>
      </c>
      <c r="D217" s="382">
        <v>1162.2118332177297</v>
      </c>
      <c r="E217" s="382">
        <v>1221.323745607107</v>
      </c>
      <c r="F217" s="382">
        <v>1260.3019940434854</v>
      </c>
      <c r="G217" s="382">
        <v>1299.363832726164</v>
      </c>
      <c r="H217" s="382">
        <v>1342.3790084645743</v>
      </c>
      <c r="I217" s="382">
        <v>1392.1070467306047</v>
      </c>
      <c r="J217" s="382">
        <v>1443.0265635194708</v>
      </c>
      <c r="K217" s="382">
        <v>1496.8354694096672</v>
      </c>
      <c r="L217" s="382">
        <v>1553.6358263886646</v>
      </c>
      <c r="M217" s="382">
        <v>1615.2419703849393</v>
      </c>
      <c r="N217" s="382">
        <v>1681.5845379966131</v>
      </c>
      <c r="O217" s="382">
        <v>1752.6055076760579</v>
      </c>
      <c r="P217" s="382">
        <v>1828.2580585291296</v>
      </c>
      <c r="Q217" s="382">
        <v>1908.5050240133091</v>
      </c>
      <c r="R217" s="382">
        <v>1995.6197471072098</v>
      </c>
      <c r="S217" s="382">
        <v>2089.5589189552866</v>
      </c>
      <c r="T217" s="382">
        <v>2190.2703680156123</v>
      </c>
      <c r="U217" s="382">
        <v>2297.6842292254578</v>
      </c>
      <c r="V217" s="382">
        <v>2411.7038730525246</v>
      </c>
      <c r="W217" s="382">
        <v>2535.0218359231758</v>
      </c>
      <c r="X217" s="382">
        <v>2667.4496149624292</v>
      </c>
      <c r="Y217" s="382">
        <v>2808.7521567296981</v>
      </c>
      <c r="Z217" s="382">
        <v>2958.6480793633873</v>
      </c>
      <c r="AA217" s="382">
        <v>3116.8129798551827</v>
      </c>
      <c r="AB217" s="382">
        <v>3286.41307375407</v>
      </c>
      <c r="AC217" s="382">
        <v>3467.0356278298214</v>
      </c>
      <c r="AD217" s="382">
        <v>3658.2408849452522</v>
      </c>
      <c r="AE217" s="382">
        <v>3859.5685603087513</v>
      </c>
      <c r="AF217" s="382">
        <v>4070.5435239644667</v>
      </c>
      <c r="AG217"/>
    </row>
    <row r="218" spans="1:93" s="378" customFormat="1" x14ac:dyDescent="0.35">
      <c r="A218" s="381" t="s">
        <v>19186</v>
      </c>
      <c r="B218" s="382">
        <v>60.372468693528319</v>
      </c>
      <c r="C218" s="382">
        <v>67.883511276914334</v>
      </c>
      <c r="D218" s="382">
        <v>75.463932067052554</v>
      </c>
      <c r="E218" s="382">
        <v>82.195829056511272</v>
      </c>
      <c r="F218" s="382">
        <v>90.742683248792275</v>
      </c>
      <c r="G218" s="382">
        <v>103.31978684356497</v>
      </c>
      <c r="H218" s="382">
        <v>112.3298994947389</v>
      </c>
      <c r="I218" s="382">
        <v>121.49777995260303</v>
      </c>
      <c r="J218" s="382">
        <v>130.81664119798683</v>
      </c>
      <c r="K218" s="382">
        <v>142.37560934227176</v>
      </c>
      <c r="L218" s="382">
        <v>154.46007352375184</v>
      </c>
      <c r="M218" s="382">
        <v>167.30637509055748</v>
      </c>
      <c r="N218" s="382">
        <v>180.88006994494972</v>
      </c>
      <c r="O218" s="382">
        <v>195.14355474715529</v>
      </c>
      <c r="P218" s="382">
        <v>210.05634764714154</v>
      </c>
      <c r="Q218" s="382">
        <v>225.57561764269448</v>
      </c>
      <c r="R218" s="382">
        <v>241.98243178874935</v>
      </c>
      <c r="S218" s="382">
        <v>259.22988938634091</v>
      </c>
      <c r="T218" s="382">
        <v>277.27118511811568</v>
      </c>
      <c r="U218" s="382">
        <v>296.06058379681213</v>
      </c>
      <c r="V218" s="382">
        <v>315.55421081534678</v>
      </c>
      <c r="W218" s="382">
        <v>336.10943392651001</v>
      </c>
      <c r="X218" s="382">
        <v>357.68489596636385</v>
      </c>
      <c r="Y218" s="382">
        <v>380.24107348645833</v>
      </c>
      <c r="Z218" s="382">
        <v>403.73975991716338</v>
      </c>
      <c r="AA218" s="382">
        <v>428.14341782946207</v>
      </c>
      <c r="AB218" s="382">
        <v>453.91286178278597</v>
      </c>
      <c r="AC218" s="382">
        <v>481.00712746370994</v>
      </c>
      <c r="AD218" s="382">
        <v>509.38373530910303</v>
      </c>
      <c r="AE218" s="382">
        <v>538.99837068094757</v>
      </c>
      <c r="AF218" s="382">
        <v>569.80471056510339</v>
      </c>
      <c r="AG218"/>
    </row>
    <row r="219" spans="1:93" s="378" customFormat="1" x14ac:dyDescent="0.35">
      <c r="A219" s="381" t="s">
        <v>19187</v>
      </c>
      <c r="B219" s="382">
        <v>4152.9710091978386</v>
      </c>
      <c r="C219" s="382">
        <v>4444.6049689265992</v>
      </c>
      <c r="D219" s="382">
        <v>4626.8866513155863</v>
      </c>
      <c r="E219" s="382">
        <v>4930.9364130652666</v>
      </c>
      <c r="F219" s="382">
        <v>5165.8532050006106</v>
      </c>
      <c r="G219" s="382">
        <v>5468.6685083088732</v>
      </c>
      <c r="H219" s="382">
        <v>5720.7754401753746</v>
      </c>
      <c r="I219" s="382">
        <v>5991.1036231468624</v>
      </c>
      <c r="J219" s="382">
        <v>6266.8331169067287</v>
      </c>
      <c r="K219" s="382">
        <v>6588.0471208152539</v>
      </c>
      <c r="L219" s="382">
        <v>6925.6027392829883</v>
      </c>
      <c r="M219" s="382">
        <v>7287.9418569394375</v>
      </c>
      <c r="N219" s="382">
        <v>7674.449370790624</v>
      </c>
      <c r="O219" s="382">
        <v>8084.4999814723751</v>
      </c>
      <c r="P219" s="382">
        <v>8517.4609462867265</v>
      </c>
      <c r="Q219" s="382">
        <v>8972.6947800101316</v>
      </c>
      <c r="R219" s="382">
        <v>9460.5762897000823</v>
      </c>
      <c r="S219" s="382">
        <v>9980.4145804688796</v>
      </c>
      <c r="T219" s="382">
        <v>10531.504676978413</v>
      </c>
      <c r="U219" s="382">
        <v>11113.120484013316</v>
      </c>
      <c r="V219" s="382">
        <v>11724.503887015737</v>
      </c>
      <c r="W219" s="382">
        <v>12378.350192556738</v>
      </c>
      <c r="X219" s="382">
        <v>13073.732904388007</v>
      </c>
      <c r="Y219" s="382">
        <v>13809.63473290306</v>
      </c>
      <c r="Z219" s="382">
        <v>14584.932223409662</v>
      </c>
      <c r="AA219" s="382">
        <v>15398.385257670758</v>
      </c>
      <c r="AB219" s="382">
        <v>16265.498256310335</v>
      </c>
      <c r="AC219" s="382">
        <v>17184.718203990102</v>
      </c>
      <c r="AD219" s="382">
        <v>18154.368363791829</v>
      </c>
      <c r="AE219" s="382">
        <v>19172.660063186897</v>
      </c>
      <c r="AF219" s="382">
        <v>20237.707459885267</v>
      </c>
      <c r="AG219"/>
    </row>
    <row r="220" spans="1:93" s="378" customFormat="1" x14ac:dyDescent="0.35">
      <c r="A220" s="381" t="s">
        <v>19188</v>
      </c>
      <c r="B220" s="383">
        <v>5.7833386525341854</v>
      </c>
      <c r="C220" s="383">
        <v>6.3071693262670925</v>
      </c>
      <c r="D220" s="383">
        <v>6.8309999999999995</v>
      </c>
      <c r="E220" s="383">
        <v>7.3548306737329074</v>
      </c>
      <c r="F220" s="383">
        <v>7.8786613474658145</v>
      </c>
      <c r="G220" s="383">
        <v>8.4024920211987233</v>
      </c>
      <c r="H220" s="383">
        <v>8.974925540948087</v>
      </c>
      <c r="I220" s="383">
        <v>9.5473590606974525</v>
      </c>
      <c r="J220" s="383">
        <v>10.119792580446815</v>
      </c>
      <c r="K220" s="383">
        <v>10.692226100196178</v>
      </c>
      <c r="L220" s="383">
        <v>11.26465961994554</v>
      </c>
      <c r="M220" s="383">
        <v>12.022063275261326</v>
      </c>
      <c r="N220" s="383">
        <v>12.779466930577112</v>
      </c>
      <c r="O220" s="383">
        <v>13.536870585892897</v>
      </c>
      <c r="P220" s="383">
        <v>14.294274241208683</v>
      </c>
      <c r="Q220" s="383">
        <v>15.051677896524467</v>
      </c>
      <c r="R220" s="383">
        <v>16.035176182472991</v>
      </c>
      <c r="S220" s="383">
        <v>17.018674468421516</v>
      </c>
      <c r="T220" s="383">
        <v>18.002172754370044</v>
      </c>
      <c r="U220" s="383">
        <v>18.985671040318568</v>
      </c>
      <c r="V220" s="383">
        <v>19.969169326267096</v>
      </c>
      <c r="W220" s="383">
        <v>21.22976427988203</v>
      </c>
      <c r="X220" s="383">
        <v>22.49035923349696</v>
      </c>
      <c r="Y220" s="383">
        <v>23.750954187111898</v>
      </c>
      <c r="Z220" s="383">
        <v>25.011549140726832</v>
      </c>
      <c r="AA220" s="383">
        <v>26.272144094341765</v>
      </c>
      <c r="AB220" s="383">
        <v>27.878917043985695</v>
      </c>
      <c r="AC220" s="383">
        <v>29.485689993629624</v>
      </c>
      <c r="AD220" s="383">
        <v>31.092462943273556</v>
      </c>
      <c r="AE220" s="383">
        <v>32.699235892917493</v>
      </c>
      <c r="AF220" s="383">
        <v>34.306008842561411</v>
      </c>
      <c r="AG220"/>
    </row>
    <row r="221" spans="1:93" s="378" customFormat="1" x14ac:dyDescent="0.35">
      <c r="A221" s="381" t="s">
        <v>19189</v>
      </c>
      <c r="B221" s="384">
        <v>0.31794032506102543</v>
      </c>
      <c r="C221" s="384">
        <v>0.32398672253934874</v>
      </c>
      <c r="D221" s="384">
        <v>0.33707094178597274</v>
      </c>
      <c r="E221" s="384">
        <v>0.3405408110471454</v>
      </c>
      <c r="F221" s="384">
        <v>0.34820600938043739</v>
      </c>
      <c r="G221" s="384">
        <v>0.3507941962243567</v>
      </c>
      <c r="H221" s="384">
        <v>0.3581804214542828</v>
      </c>
      <c r="I221" s="384">
        <v>0.3638331899657673</v>
      </c>
      <c r="J221" s="384">
        <v>0.36867982343577688</v>
      </c>
      <c r="K221" s="384">
        <v>0.37054190212868865</v>
      </c>
      <c r="L221" s="384">
        <v>0.37135252954809844</v>
      </c>
      <c r="M221" s="384">
        <v>0.37661706950099683</v>
      </c>
      <c r="N221" s="384">
        <v>0.38018187010722437</v>
      </c>
      <c r="O221" s="384">
        <v>0.38228829610853998</v>
      </c>
      <c r="P221" s="384">
        <v>0.38315795662151814</v>
      </c>
      <c r="Q221" s="384">
        <v>0.38299041982514986</v>
      </c>
      <c r="R221" s="384">
        <v>0.38697421978450658</v>
      </c>
      <c r="S221" s="384">
        <v>0.38931670470701318</v>
      </c>
      <c r="T221" s="384">
        <v>0.39026570559494589</v>
      </c>
      <c r="U221" s="384">
        <v>0.39004599091969488</v>
      </c>
      <c r="V221" s="384">
        <v>0.38885833660778207</v>
      </c>
      <c r="W221" s="384">
        <v>0.39156899511587079</v>
      </c>
      <c r="X221" s="384">
        <v>0.39275586021829656</v>
      </c>
      <c r="Y221" s="384">
        <v>0.39266732140587163</v>
      </c>
      <c r="Z221" s="384">
        <v>0.3915273146098262</v>
      </c>
      <c r="AA221" s="384">
        <v>0.38953476704612605</v>
      </c>
      <c r="AB221" s="384">
        <v>0.39132213800779314</v>
      </c>
      <c r="AC221" s="384">
        <v>0.3917371593004319</v>
      </c>
      <c r="AD221" s="384">
        <v>0.39102081050397564</v>
      </c>
      <c r="AE221" s="384">
        <v>0.38938670723736774</v>
      </c>
      <c r="AF221" s="384">
        <v>0.38702121402333195</v>
      </c>
      <c r="AG221"/>
    </row>
    <row r="222" spans="1:93" s="378" customFormat="1" x14ac:dyDescent="0.35">
      <c r="A222" s="381" t="s">
        <v>19190</v>
      </c>
      <c r="B222" s="383">
        <v>718.09230942719557</v>
      </c>
      <c r="C222" s="383">
        <v>704.69092218856679</v>
      </c>
      <c r="D222" s="383">
        <v>677.33664929228325</v>
      </c>
      <c r="E222" s="383">
        <v>670.43506938584551</v>
      </c>
      <c r="F222" s="383">
        <v>655.6765137090473</v>
      </c>
      <c r="G222" s="383">
        <v>650.83888143088029</v>
      </c>
      <c r="H222" s="383">
        <v>637.41759350251357</v>
      </c>
      <c r="I222" s="383">
        <v>627.51422514418357</v>
      </c>
      <c r="J222" s="383">
        <v>619.26497673631491</v>
      </c>
      <c r="K222" s="383">
        <v>616.15299368710305</v>
      </c>
      <c r="L222" s="383">
        <v>614.80799002752917</v>
      </c>
      <c r="M222" s="383">
        <v>606.21389940080962</v>
      </c>
      <c r="N222" s="383">
        <v>600.52969442944141</v>
      </c>
      <c r="O222" s="383">
        <v>597.22074833879481</v>
      </c>
      <c r="P222" s="383">
        <v>595.86522565321332</v>
      </c>
      <c r="Q222" s="383">
        <v>596.12588322010174</v>
      </c>
      <c r="R222" s="383">
        <v>589.98892073545301</v>
      </c>
      <c r="S222" s="383">
        <v>586.43900845437372</v>
      </c>
      <c r="T222" s="383">
        <v>585.01297708199593</v>
      </c>
      <c r="U222" s="383">
        <v>585.34251754458103</v>
      </c>
      <c r="V222" s="383">
        <v>587.13027544884051</v>
      </c>
      <c r="W222" s="383">
        <v>583.06583292056803</v>
      </c>
      <c r="X222" s="383">
        <v>581.30387196822073</v>
      </c>
      <c r="Y222" s="383">
        <v>581.43494463884122</v>
      </c>
      <c r="Z222" s="383">
        <v>583.1279038874369</v>
      </c>
      <c r="AA222" s="383">
        <v>586.11071872840057</v>
      </c>
      <c r="AB222" s="383">
        <v>583.43364739195579</v>
      </c>
      <c r="AC222" s="383">
        <v>582.81553552597404</v>
      </c>
      <c r="AD222" s="383">
        <v>583.88325160710008</v>
      </c>
      <c r="AE222" s="383">
        <v>586.33358057579596</v>
      </c>
      <c r="AF222" s="383">
        <v>589.91728104429205</v>
      </c>
      <c r="AG222"/>
    </row>
    <row r="223" spans="1:93" s="378" customFormat="1" x14ac:dyDescent="0.35">
      <c r="A223" s="376" t="s">
        <v>19191</v>
      </c>
    </row>
    <row r="224" spans="1:93" s="378" customFormat="1" x14ac:dyDescent="0.35">
      <c r="A224" s="379" t="s">
        <v>19183</v>
      </c>
      <c r="B224" s="380">
        <v>2010</v>
      </c>
      <c r="C224" s="380">
        <v>2011</v>
      </c>
      <c r="D224" s="380">
        <v>2012</v>
      </c>
      <c r="E224" s="380">
        <v>2013</v>
      </c>
      <c r="F224" s="380">
        <v>2014</v>
      </c>
      <c r="G224" s="380">
        <v>2015</v>
      </c>
      <c r="H224" s="380">
        <v>2016</v>
      </c>
      <c r="I224" s="380">
        <v>2017</v>
      </c>
      <c r="J224" s="380">
        <v>2018</v>
      </c>
      <c r="K224" s="380">
        <v>2019</v>
      </c>
      <c r="L224" s="380">
        <v>2020</v>
      </c>
      <c r="M224" s="380">
        <v>2021</v>
      </c>
      <c r="N224" s="380">
        <v>2022</v>
      </c>
      <c r="O224" s="380">
        <v>2023</v>
      </c>
      <c r="P224" s="380">
        <v>2024</v>
      </c>
      <c r="Q224" s="380">
        <v>2025</v>
      </c>
      <c r="R224" s="380">
        <v>2026</v>
      </c>
      <c r="S224" s="380">
        <v>2027</v>
      </c>
      <c r="T224" s="380">
        <v>2028</v>
      </c>
      <c r="U224" s="380">
        <v>2029</v>
      </c>
      <c r="V224" s="380">
        <v>2030</v>
      </c>
      <c r="W224" s="380">
        <v>2031</v>
      </c>
      <c r="X224" s="380">
        <v>2032</v>
      </c>
      <c r="Y224" s="380">
        <v>2033</v>
      </c>
      <c r="Z224" s="380">
        <v>2034</v>
      </c>
      <c r="AA224" s="380">
        <v>2035</v>
      </c>
      <c r="AB224" s="380">
        <v>2036</v>
      </c>
      <c r="AC224" s="380">
        <v>2037</v>
      </c>
      <c r="AD224" s="380">
        <v>2038</v>
      </c>
      <c r="AE224" s="380">
        <v>2039</v>
      </c>
      <c r="AF224" s="380">
        <v>2040</v>
      </c>
    </row>
    <row r="225" spans="1:93" s="378" customFormat="1" x14ac:dyDescent="0.35">
      <c r="A225" s="381" t="s">
        <v>19184</v>
      </c>
      <c r="B225" s="385">
        <v>0.20837853205244267</v>
      </c>
      <c r="C225" s="383">
        <v>0.2218112841684331</v>
      </c>
      <c r="D225" s="383">
        <v>0.23113390624047706</v>
      </c>
      <c r="E225" s="383">
        <v>0.24607914346275711</v>
      </c>
      <c r="F225" s="383">
        <v>0.25765530508441215</v>
      </c>
      <c r="G225" s="383">
        <v>0.27332611825033643</v>
      </c>
      <c r="H225" s="383">
        <v>0.28563201421877227</v>
      </c>
      <c r="I225" s="383">
        <v>0.29862532575359374</v>
      </c>
      <c r="J225" s="383">
        <v>0.31183455495511064</v>
      </c>
      <c r="K225" s="383">
        <v>0.32759127872352739</v>
      </c>
      <c r="L225" s="383">
        <v>0.3273378761957505</v>
      </c>
      <c r="M225" s="383">
        <v>0.32724397088181317</v>
      </c>
      <c r="N225" s="383">
        <v>0.32729501698485175</v>
      </c>
      <c r="O225" s="383">
        <v>0.32747918964500056</v>
      </c>
      <c r="P225" s="383">
        <v>0.3277881831058912</v>
      </c>
      <c r="Q225" s="383">
        <v>0.32821814854429116</v>
      </c>
      <c r="R225" s="383">
        <v>0.32896860824101193</v>
      </c>
      <c r="S225" s="383">
        <v>0.33004633824472634</v>
      </c>
      <c r="T225" s="383">
        <v>0.33146562570029464</v>
      </c>
      <c r="U225" s="383">
        <v>0.3332490385841646</v>
      </c>
      <c r="V225" s="383">
        <v>0.33542780031566344</v>
      </c>
      <c r="W225" s="383">
        <v>0.33828217160870577</v>
      </c>
      <c r="X225" s="383">
        <v>0.34185785623793252</v>
      </c>
      <c r="Y225" s="383">
        <v>0.3462064645754378</v>
      </c>
      <c r="Z225" s="383">
        <v>0.35138320547798668</v>
      </c>
      <c r="AA225" s="383">
        <v>0.35744397097586161</v>
      </c>
      <c r="AB225" s="383">
        <v>0.36474061515039047</v>
      </c>
      <c r="AC225" s="383">
        <v>0.37331826976110505</v>
      </c>
      <c r="AD225" s="383">
        <v>0.38321213137259602</v>
      </c>
      <c r="AE225" s="383">
        <v>0.39444434161103636</v>
      </c>
      <c r="AF225" s="383">
        <v>0.40702162071912223</v>
      </c>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row>
    <row r="226" spans="1:93" s="378" customFormat="1" x14ac:dyDescent="0.35">
      <c r="A226" s="381" t="s">
        <v>19185</v>
      </c>
      <c r="B226" s="386">
        <v>0.11690781022461577</v>
      </c>
      <c r="C226" s="387">
        <v>0.12400448982172002</v>
      </c>
      <c r="D226" s="387">
        <v>0.12608922779953827</v>
      </c>
      <c r="E226" s="387">
        <v>0.13190195594586071</v>
      </c>
      <c r="F226" s="387">
        <v>0.13559835159258732</v>
      </c>
      <c r="G226" s="387">
        <v>0.13928592575241786</v>
      </c>
      <c r="H226" s="387">
        <v>0.14336495399411012</v>
      </c>
      <c r="I226" s="387">
        <v>0.14811804638587781</v>
      </c>
      <c r="J226" s="387">
        <v>0.15297535380199564</v>
      </c>
      <c r="K226" s="387">
        <v>0.15811107989330203</v>
      </c>
      <c r="L226" s="387">
        <v>0.15555681365453444</v>
      </c>
      <c r="M226" s="387">
        <v>0.15300551126189232</v>
      </c>
      <c r="N226" s="387">
        <v>0.15046313933784067</v>
      </c>
      <c r="O226" s="387">
        <v>0.14793932984914124</v>
      </c>
      <c r="P226" s="387">
        <v>0.14544772000006873</v>
      </c>
      <c r="Q226" s="387">
        <v>0.14300615699535779</v>
      </c>
      <c r="R226" s="387">
        <v>0.14071106972465253</v>
      </c>
      <c r="S226" s="387">
        <v>0.13858780634620338</v>
      </c>
      <c r="T226" s="387">
        <v>0.13666511139689155</v>
      </c>
      <c r="U226" s="387">
        <v>0.13497432875848631</v>
      </c>
      <c r="V226" s="387">
        <v>0.13354838087030313</v>
      </c>
      <c r="W226" s="387">
        <v>0.13251100168351909</v>
      </c>
      <c r="X226" s="387">
        <v>0.13189387548881026</v>
      </c>
      <c r="Y226" s="387">
        <v>0.1317264494411238</v>
      </c>
      <c r="Z226" s="387">
        <v>0.13203463836008178</v>
      </c>
      <c r="AA226" s="387">
        <v>0.13283957673038718</v>
      </c>
      <c r="AB226" s="387">
        <v>0.13426870570692198</v>
      </c>
      <c r="AC226" s="387">
        <v>0.1363294283611533</v>
      </c>
      <c r="AD226" s="387">
        <v>0.13902145193557652</v>
      </c>
      <c r="AE226" s="387">
        <v>0.14233647942537872</v>
      </c>
      <c r="AF226" s="387">
        <v>0.1462583723721953</v>
      </c>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row>
    <row r="227" spans="1:93" s="378" customFormat="1" x14ac:dyDescent="0.35">
      <c r="A227" s="381" t="s">
        <v>19186</v>
      </c>
      <c r="B227" s="387">
        <v>4.97916516125072E-3</v>
      </c>
      <c r="C227" s="387">
        <v>5.5543773556045286E-3</v>
      </c>
      <c r="D227" s="387">
        <v>6.1327093099566065E-3</v>
      </c>
      <c r="E227" s="387">
        <v>6.6424682974619139E-3</v>
      </c>
      <c r="F227" s="387">
        <v>7.291729695499195E-3</v>
      </c>
      <c r="G227" s="387">
        <v>8.2518034173002554E-3</v>
      </c>
      <c r="H227" s="387">
        <v>8.9324756800290422E-3</v>
      </c>
      <c r="I227" s="387">
        <v>9.623128450030629E-3</v>
      </c>
      <c r="J227" s="387">
        <v>1.0323256048017477E-2</v>
      </c>
      <c r="K227" s="387">
        <v>1.1193399132337056E-2</v>
      </c>
      <c r="L227" s="387">
        <v>1.1274355390229918E-2</v>
      </c>
      <c r="M227" s="387">
        <v>1.136237243552814E-2</v>
      </c>
      <c r="N227" s="387">
        <v>1.1456089888392059E-2</v>
      </c>
      <c r="O227" s="387">
        <v>1.1554163793860955E-2</v>
      </c>
      <c r="P227" s="387">
        <v>1.1655326231178459E-2</v>
      </c>
      <c r="Q227" s="387">
        <v>1.175846555889918E-2</v>
      </c>
      <c r="R227" s="387">
        <v>1.1870970309662422E-2</v>
      </c>
      <c r="S227" s="387">
        <v>1.1992271092349705E-2</v>
      </c>
      <c r="T227" s="387">
        <v>1.2122264155046528E-2</v>
      </c>
      <c r="U227" s="387">
        <v>1.2261400680991023E-2</v>
      </c>
      <c r="V227" s="387">
        <v>1.2410740629117754E-2</v>
      </c>
      <c r="W227" s="387">
        <v>1.2581979941438172E-2</v>
      </c>
      <c r="X227" s="387">
        <v>1.277725641959033E-2</v>
      </c>
      <c r="Y227" s="387">
        <v>1.2999129331756872E-2</v>
      </c>
      <c r="Z227" s="387">
        <v>1.3250400298278654E-2</v>
      </c>
      <c r="AA227" s="387">
        <v>1.3533895352580066E-2</v>
      </c>
      <c r="AB227" s="387">
        <v>1.386467638550996E-2</v>
      </c>
      <c r="AC227" s="387">
        <v>1.4244830252744667E-2</v>
      </c>
      <c r="AD227" s="387">
        <v>1.467581685343849E-2</v>
      </c>
      <c r="AE227" s="387">
        <v>1.5158340764966692E-2</v>
      </c>
      <c r="AF227" s="387">
        <v>1.569229239634207E-2</v>
      </c>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row>
    <row r="228" spans="1:93" s="378" customFormat="1" x14ac:dyDescent="0.35">
      <c r="A228" s="381" t="s">
        <v>19187</v>
      </c>
      <c r="B228" s="386">
        <v>0.33026550743830918</v>
      </c>
      <c r="C228" s="387">
        <v>0.35137015134575766</v>
      </c>
      <c r="D228" s="387">
        <v>0.36335584334997195</v>
      </c>
      <c r="E228" s="387">
        <v>0.38462356770607969</v>
      </c>
      <c r="F228" s="387">
        <v>0.40054538637249865</v>
      </c>
      <c r="G228" s="387">
        <v>0.42086384742005456</v>
      </c>
      <c r="H228" s="387">
        <v>0.43792944389291139</v>
      </c>
      <c r="I228" s="387">
        <v>0.45636650058950218</v>
      </c>
      <c r="J228" s="387">
        <v>0.47513316480512374</v>
      </c>
      <c r="K228" s="387">
        <v>0.4968957577491665</v>
      </c>
      <c r="L228" s="387">
        <v>0.49416904524051486</v>
      </c>
      <c r="M228" s="387">
        <v>0.49161185457923362</v>
      </c>
      <c r="N228" s="387">
        <v>0.4892142462110845</v>
      </c>
      <c r="O228" s="387">
        <v>0.48697268328800281</v>
      </c>
      <c r="P228" s="387">
        <v>0.48489122933713835</v>
      </c>
      <c r="Q228" s="387">
        <v>0.48298277109854815</v>
      </c>
      <c r="R228" s="387">
        <v>0.4815506482753269</v>
      </c>
      <c r="S228" s="387">
        <v>0.48062641568327941</v>
      </c>
      <c r="T228" s="387">
        <v>0.48025300125223275</v>
      </c>
      <c r="U228" s="387">
        <v>0.48048476802364193</v>
      </c>
      <c r="V228" s="387">
        <v>0.4813869218150843</v>
      </c>
      <c r="W228" s="387">
        <v>0.48337515323366304</v>
      </c>
      <c r="X228" s="387">
        <v>0.48652898814633311</v>
      </c>
      <c r="Y228" s="387">
        <v>0.49093204334831847</v>
      </c>
      <c r="Z228" s="387">
        <v>0.49666824413634714</v>
      </c>
      <c r="AA228" s="387">
        <v>0.50381744305882892</v>
      </c>
      <c r="AB228" s="387">
        <v>0.51287399724282234</v>
      </c>
      <c r="AC228" s="387">
        <v>0.52389252837500311</v>
      </c>
      <c r="AD228" s="387">
        <v>0.53690940016161104</v>
      </c>
      <c r="AE228" s="387">
        <v>0.55193916180138181</v>
      </c>
      <c r="AF228" s="387">
        <v>0.56897228548765955</v>
      </c>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row>
    <row r="229" spans="1:93" s="378" customFormat="1" x14ac:dyDescent="0.35">
      <c r="A229" s="381" t="s">
        <v>19192</v>
      </c>
      <c r="B229" s="388">
        <v>5.7106375275739911E-2</v>
      </c>
      <c r="C229" s="388">
        <v>5.5709642974452474E-2</v>
      </c>
      <c r="D229" s="388">
        <v>5.319218904259581E-2</v>
      </c>
      <c r="E229" s="388">
        <v>5.2295366782504855E-2</v>
      </c>
      <c r="F229" s="388">
        <v>5.0839269351427928E-2</v>
      </c>
      <c r="G229" s="388">
        <v>5.008797941827893E-2</v>
      </c>
      <c r="H229" s="388">
        <v>4.8794771822324189E-2</v>
      </c>
      <c r="I229" s="388">
        <v>4.7800286727266307E-2</v>
      </c>
      <c r="J229" s="388">
        <v>4.6950879776247886E-2</v>
      </c>
      <c r="K229" s="388">
        <v>4.6472619741930968E-2</v>
      </c>
      <c r="L229" s="388">
        <v>4.3868972690974568E-2</v>
      </c>
      <c r="M229" s="388">
        <v>4.0892469397566647E-2</v>
      </c>
      <c r="N229" s="388">
        <v>3.8281271736034135E-2</v>
      </c>
      <c r="O229" s="388">
        <v>3.5973800606137793E-2</v>
      </c>
      <c r="P229" s="388">
        <v>3.3922060060891719E-2</v>
      </c>
      <c r="Q229" s="388">
        <v>3.2088301013275873E-2</v>
      </c>
      <c r="R229" s="388">
        <v>3.0030892258089352E-2</v>
      </c>
      <c r="S229" s="388">
        <v>2.8241119281944733E-2</v>
      </c>
      <c r="T229" s="388">
        <v>2.6677502088499339E-2</v>
      </c>
      <c r="U229" s="388">
        <v>2.5307757993029024E-2</v>
      </c>
      <c r="V229" s="388">
        <v>2.4106507083490766E-2</v>
      </c>
      <c r="W229" s="388">
        <v>2.2768748011569966E-2</v>
      </c>
      <c r="X229" s="388">
        <v>2.1632779765549531E-2</v>
      </c>
      <c r="Y229" s="388">
        <v>2.0669992434018312E-2</v>
      </c>
      <c r="Z229" s="388">
        <v>1.9857556256985768E-2</v>
      </c>
      <c r="AA229" s="388">
        <v>1.9176868140249586E-2</v>
      </c>
      <c r="AB229" s="388">
        <v>1.8396482059673994E-2</v>
      </c>
      <c r="AC229" s="388">
        <v>1.7767687596532078E-2</v>
      </c>
      <c r="AD229" s="388">
        <v>1.7268152771981168E-2</v>
      </c>
      <c r="AE229" s="388">
        <v>1.6879267870627195E-2</v>
      </c>
      <c r="AF229" s="388">
        <v>1.6585207801315834E-2</v>
      </c>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FE77B-6FFD-4C8E-A6C2-D387082CCC88}">
  <dimension ref="A1:CV151"/>
  <sheetViews>
    <sheetView topLeftCell="BP53" zoomScaleNormal="100" workbookViewId="0">
      <selection activeCell="CI101" sqref="CI101"/>
    </sheetView>
  </sheetViews>
  <sheetFormatPr defaultRowHeight="14.5" x14ac:dyDescent="0.35"/>
  <cols>
    <col min="1" max="1" width="13.1796875" customWidth="1"/>
    <col min="2" max="2" width="5.26953125" customWidth="1"/>
    <col min="3" max="37" width="4.81640625" bestFit="1" customWidth="1"/>
    <col min="38" max="38" width="6.7265625" bestFit="1" customWidth="1"/>
    <col min="39" max="39" width="10.7265625" bestFit="1" customWidth="1"/>
    <col min="42" max="77" width="6.7265625" customWidth="1"/>
    <col min="78" max="78" width="8.81640625" bestFit="1" customWidth="1"/>
    <col min="83" max="83" width="12.81640625" bestFit="1" customWidth="1"/>
    <col min="84" max="84" width="11.453125" customWidth="1"/>
    <col min="96" max="100" width="10.81640625" customWidth="1"/>
  </cols>
  <sheetData>
    <row r="1" spans="1:39" hidden="1" x14ac:dyDescent="0.35">
      <c r="A1" s="335" t="s">
        <v>19124</v>
      </c>
      <c r="B1" t="s">
        <v>19125</v>
      </c>
    </row>
    <row r="2" spans="1:39" hidden="1" x14ac:dyDescent="0.35"/>
    <row r="3" spans="1:39" hidden="1" x14ac:dyDescent="0.35">
      <c r="A3" s="335" t="s">
        <v>19130</v>
      </c>
      <c r="B3" s="335" t="s">
        <v>19128</v>
      </c>
    </row>
    <row r="4" spans="1:39" hidden="1" x14ac:dyDescent="0.35">
      <c r="A4" s="335" t="s">
        <v>19126</v>
      </c>
      <c r="B4">
        <v>1940</v>
      </c>
      <c r="C4">
        <v>1944</v>
      </c>
      <c r="D4">
        <v>1948</v>
      </c>
      <c r="E4">
        <v>1950</v>
      </c>
      <c r="F4">
        <v>1957</v>
      </c>
      <c r="G4">
        <v>1958</v>
      </c>
      <c r="H4">
        <v>1959</v>
      </c>
      <c r="I4">
        <v>1960</v>
      </c>
      <c r="J4">
        <v>1963</v>
      </c>
      <c r="K4">
        <v>1964</v>
      </c>
      <c r="L4">
        <v>1965</v>
      </c>
      <c r="M4">
        <v>1966</v>
      </c>
      <c r="N4">
        <v>1967</v>
      </c>
      <c r="O4">
        <v>1968</v>
      </c>
      <c r="P4">
        <v>1969</v>
      </c>
      <c r="Q4">
        <v>1970</v>
      </c>
      <c r="R4">
        <v>1971</v>
      </c>
      <c r="S4">
        <v>1972</v>
      </c>
      <c r="T4">
        <v>1973</v>
      </c>
      <c r="U4">
        <v>1974</v>
      </c>
      <c r="V4">
        <v>1975</v>
      </c>
      <c r="W4">
        <v>1976</v>
      </c>
      <c r="X4">
        <v>1977</v>
      </c>
      <c r="Y4">
        <v>1978</v>
      </c>
      <c r="Z4">
        <v>1979</v>
      </c>
      <c r="AA4">
        <v>1980</v>
      </c>
      <c r="AB4">
        <v>1981</v>
      </c>
      <c r="AC4">
        <v>1982</v>
      </c>
      <c r="AD4">
        <v>1983</v>
      </c>
      <c r="AE4">
        <v>1984</v>
      </c>
      <c r="AF4">
        <v>1985</v>
      </c>
      <c r="AG4">
        <v>1986</v>
      </c>
      <c r="AH4">
        <v>1987</v>
      </c>
      <c r="AI4">
        <v>1988</v>
      </c>
      <c r="AJ4">
        <v>1989</v>
      </c>
      <c r="AK4">
        <v>1990</v>
      </c>
      <c r="AL4" t="s">
        <v>19129</v>
      </c>
      <c r="AM4" t="s">
        <v>19127</v>
      </c>
    </row>
    <row r="5" spans="1:39" hidden="1" x14ac:dyDescent="0.35">
      <c r="A5" s="336">
        <v>30</v>
      </c>
      <c r="E5">
        <v>1</v>
      </c>
      <c r="AM5">
        <v>1</v>
      </c>
    </row>
    <row r="6" spans="1:39" hidden="1" x14ac:dyDescent="0.35">
      <c r="A6" s="336">
        <v>40</v>
      </c>
      <c r="P6">
        <v>2</v>
      </c>
      <c r="AM6">
        <v>2</v>
      </c>
    </row>
    <row r="7" spans="1:39" hidden="1" x14ac:dyDescent="0.35">
      <c r="A7" s="336">
        <v>50</v>
      </c>
      <c r="O7">
        <v>1</v>
      </c>
      <c r="R7">
        <v>1</v>
      </c>
      <c r="T7">
        <v>1</v>
      </c>
      <c r="V7">
        <v>1</v>
      </c>
      <c r="X7">
        <v>1</v>
      </c>
      <c r="Y7">
        <v>2</v>
      </c>
      <c r="AB7">
        <v>1</v>
      </c>
      <c r="AF7">
        <v>1</v>
      </c>
      <c r="AI7">
        <v>3</v>
      </c>
      <c r="AM7">
        <v>12</v>
      </c>
    </row>
    <row r="8" spans="1:39" hidden="1" x14ac:dyDescent="0.35">
      <c r="A8" s="336">
        <v>70</v>
      </c>
      <c r="N8">
        <v>1</v>
      </c>
      <c r="AM8">
        <v>1</v>
      </c>
    </row>
    <row r="9" spans="1:39" hidden="1" x14ac:dyDescent="0.35">
      <c r="A9" s="336">
        <v>100</v>
      </c>
      <c r="F9">
        <v>1</v>
      </c>
      <c r="G9">
        <v>1</v>
      </c>
      <c r="R9">
        <v>1</v>
      </c>
      <c r="T9">
        <v>2</v>
      </c>
      <c r="U9">
        <v>1</v>
      </c>
      <c r="X9">
        <v>1</v>
      </c>
      <c r="Z9">
        <v>2</v>
      </c>
      <c r="AB9">
        <v>1</v>
      </c>
      <c r="AD9">
        <v>1</v>
      </c>
      <c r="AF9">
        <v>2</v>
      </c>
      <c r="AG9">
        <v>3</v>
      </c>
      <c r="AH9">
        <v>1</v>
      </c>
      <c r="AJ9">
        <v>3</v>
      </c>
      <c r="AM9">
        <v>20</v>
      </c>
    </row>
    <row r="10" spans="1:39" hidden="1" x14ac:dyDescent="0.35">
      <c r="A10" s="336">
        <v>150</v>
      </c>
      <c r="H10">
        <v>1</v>
      </c>
      <c r="AM10">
        <v>1</v>
      </c>
    </row>
    <row r="11" spans="1:39" hidden="1" x14ac:dyDescent="0.35">
      <c r="A11" s="336">
        <v>160</v>
      </c>
      <c r="P11">
        <v>1</v>
      </c>
      <c r="Q11">
        <v>2</v>
      </c>
      <c r="R11">
        <v>1</v>
      </c>
      <c r="S11">
        <v>2</v>
      </c>
      <c r="T11">
        <v>4</v>
      </c>
      <c r="U11">
        <v>1</v>
      </c>
      <c r="V11">
        <v>1</v>
      </c>
      <c r="Y11">
        <v>2</v>
      </c>
      <c r="AA11">
        <v>1</v>
      </c>
      <c r="AF11">
        <v>1</v>
      </c>
      <c r="AH11">
        <v>2</v>
      </c>
      <c r="AJ11">
        <v>1</v>
      </c>
      <c r="AM11">
        <v>19</v>
      </c>
    </row>
    <row r="12" spans="1:39" hidden="1" x14ac:dyDescent="0.35">
      <c r="A12" s="336">
        <v>200</v>
      </c>
      <c r="C12">
        <v>2</v>
      </c>
      <c r="K12">
        <v>1</v>
      </c>
      <c r="Q12">
        <v>2</v>
      </c>
      <c r="R12">
        <v>2</v>
      </c>
      <c r="S12">
        <v>5</v>
      </c>
      <c r="T12">
        <v>10</v>
      </c>
      <c r="Y12">
        <v>2</v>
      </c>
      <c r="Z12">
        <v>1</v>
      </c>
      <c r="AB12">
        <v>1</v>
      </c>
      <c r="AC12">
        <v>3</v>
      </c>
      <c r="AD12">
        <v>1</v>
      </c>
      <c r="AF12">
        <v>3</v>
      </c>
      <c r="AH12">
        <v>1</v>
      </c>
      <c r="AK12">
        <v>2</v>
      </c>
      <c r="AM12">
        <v>36</v>
      </c>
    </row>
    <row r="13" spans="1:39" hidden="1" x14ac:dyDescent="0.35">
      <c r="A13" s="336">
        <v>250</v>
      </c>
      <c r="I13">
        <v>1</v>
      </c>
      <c r="M13">
        <v>1</v>
      </c>
      <c r="O13">
        <v>1</v>
      </c>
      <c r="R13">
        <v>2</v>
      </c>
      <c r="T13">
        <v>6</v>
      </c>
      <c r="U13">
        <v>3</v>
      </c>
      <c r="X13">
        <v>1</v>
      </c>
      <c r="Z13">
        <v>4</v>
      </c>
      <c r="AB13">
        <v>2</v>
      </c>
      <c r="AD13">
        <v>1</v>
      </c>
      <c r="AF13">
        <v>2</v>
      </c>
      <c r="AI13">
        <v>1</v>
      </c>
      <c r="AM13">
        <v>25</v>
      </c>
    </row>
    <row r="14" spans="1:39" hidden="1" x14ac:dyDescent="0.35">
      <c r="A14" s="336">
        <v>300</v>
      </c>
      <c r="B14">
        <v>3</v>
      </c>
      <c r="R14">
        <v>2</v>
      </c>
      <c r="T14">
        <v>5</v>
      </c>
      <c r="AM14">
        <v>10</v>
      </c>
    </row>
    <row r="15" spans="1:39" hidden="1" x14ac:dyDescent="0.35">
      <c r="A15" s="336">
        <v>315</v>
      </c>
      <c r="H15">
        <v>1</v>
      </c>
      <c r="L15">
        <v>4</v>
      </c>
      <c r="R15">
        <v>4</v>
      </c>
      <c r="S15">
        <v>6</v>
      </c>
      <c r="T15">
        <v>15</v>
      </c>
      <c r="W15">
        <v>1</v>
      </c>
      <c r="X15">
        <v>2</v>
      </c>
      <c r="Y15">
        <v>1</v>
      </c>
      <c r="Z15">
        <v>5</v>
      </c>
      <c r="AA15">
        <v>2</v>
      </c>
      <c r="AC15">
        <v>3</v>
      </c>
      <c r="AD15">
        <v>3</v>
      </c>
      <c r="AF15">
        <v>8</v>
      </c>
      <c r="AH15">
        <v>3</v>
      </c>
      <c r="AI15">
        <v>2</v>
      </c>
      <c r="AJ15">
        <v>4</v>
      </c>
      <c r="AK15">
        <v>4</v>
      </c>
      <c r="AM15">
        <v>68</v>
      </c>
    </row>
    <row r="16" spans="1:39" hidden="1" x14ac:dyDescent="0.35">
      <c r="A16" s="336">
        <v>400</v>
      </c>
      <c r="Q16">
        <v>1</v>
      </c>
      <c r="T16">
        <v>1</v>
      </c>
      <c r="Z16">
        <v>2</v>
      </c>
      <c r="AC16">
        <v>5</v>
      </c>
      <c r="AD16">
        <v>1</v>
      </c>
      <c r="AH16">
        <v>1</v>
      </c>
      <c r="AJ16">
        <v>1</v>
      </c>
      <c r="AM16">
        <v>12</v>
      </c>
    </row>
    <row r="17" spans="1:39" hidden="1" x14ac:dyDescent="0.35">
      <c r="A17" s="336">
        <v>500</v>
      </c>
      <c r="G17">
        <v>1</v>
      </c>
      <c r="I17">
        <v>1</v>
      </c>
      <c r="K17">
        <v>2</v>
      </c>
      <c r="L17">
        <v>2</v>
      </c>
      <c r="M17">
        <v>2</v>
      </c>
      <c r="N17">
        <v>6</v>
      </c>
      <c r="O17">
        <v>3</v>
      </c>
      <c r="P17">
        <v>1</v>
      </c>
      <c r="Q17">
        <v>1</v>
      </c>
      <c r="S17">
        <v>7</v>
      </c>
      <c r="T17">
        <v>14</v>
      </c>
      <c r="U17">
        <v>17</v>
      </c>
      <c r="V17">
        <v>5</v>
      </c>
      <c r="W17">
        <v>1</v>
      </c>
      <c r="X17">
        <v>3</v>
      </c>
      <c r="Z17">
        <v>1</v>
      </c>
      <c r="AD17">
        <v>1</v>
      </c>
      <c r="AE17">
        <v>2</v>
      </c>
      <c r="AF17">
        <v>3</v>
      </c>
      <c r="AG17">
        <v>1</v>
      </c>
      <c r="AJ17">
        <v>2</v>
      </c>
      <c r="AK17">
        <v>6</v>
      </c>
      <c r="AM17">
        <v>82</v>
      </c>
    </row>
    <row r="18" spans="1:39" hidden="1" x14ac:dyDescent="0.35">
      <c r="A18" s="336">
        <v>630</v>
      </c>
      <c r="L18">
        <v>3</v>
      </c>
      <c r="S18">
        <v>5</v>
      </c>
      <c r="T18">
        <v>4</v>
      </c>
      <c r="U18">
        <v>1</v>
      </c>
      <c r="W18">
        <v>2</v>
      </c>
      <c r="AA18">
        <v>1</v>
      </c>
      <c r="AD18">
        <v>1</v>
      </c>
      <c r="AF18">
        <v>2</v>
      </c>
      <c r="AH18">
        <v>3</v>
      </c>
      <c r="AJ18">
        <v>1</v>
      </c>
      <c r="AK18">
        <v>3</v>
      </c>
      <c r="AM18">
        <v>26</v>
      </c>
    </row>
    <row r="19" spans="1:39" hidden="1" x14ac:dyDescent="0.35">
      <c r="A19" s="336">
        <v>650</v>
      </c>
      <c r="AF19">
        <v>6</v>
      </c>
      <c r="AM19">
        <v>6</v>
      </c>
    </row>
    <row r="20" spans="1:39" hidden="1" x14ac:dyDescent="0.35">
      <c r="A20" s="336">
        <v>750</v>
      </c>
      <c r="K20">
        <v>1</v>
      </c>
      <c r="P20">
        <v>1</v>
      </c>
      <c r="AM20">
        <v>2</v>
      </c>
    </row>
    <row r="21" spans="1:39" hidden="1" x14ac:dyDescent="0.35">
      <c r="A21" s="336">
        <v>800</v>
      </c>
      <c r="AB21">
        <v>10</v>
      </c>
      <c r="AF21">
        <v>1</v>
      </c>
      <c r="AK21">
        <v>1</v>
      </c>
      <c r="AM21">
        <v>12</v>
      </c>
    </row>
    <row r="22" spans="1:39" hidden="1" x14ac:dyDescent="0.35">
      <c r="A22" s="336">
        <v>850</v>
      </c>
      <c r="AC22">
        <v>6</v>
      </c>
      <c r="AM22">
        <v>6</v>
      </c>
    </row>
    <row r="23" spans="1:39" hidden="1" x14ac:dyDescent="0.35">
      <c r="A23" s="336">
        <v>1000</v>
      </c>
      <c r="T23">
        <v>2</v>
      </c>
      <c r="U23">
        <v>2</v>
      </c>
      <c r="AM23">
        <v>4</v>
      </c>
    </row>
    <row r="24" spans="1:39" hidden="1" x14ac:dyDescent="0.35">
      <c r="A24" s="336">
        <v>1500</v>
      </c>
      <c r="R24">
        <v>1</v>
      </c>
      <c r="T24">
        <v>2</v>
      </c>
      <c r="AH24">
        <v>1</v>
      </c>
      <c r="AM24">
        <v>4</v>
      </c>
    </row>
    <row r="25" spans="1:39" hidden="1" x14ac:dyDescent="0.35">
      <c r="A25" s="336">
        <v>2000</v>
      </c>
      <c r="U25">
        <v>3</v>
      </c>
      <c r="AM25">
        <v>3</v>
      </c>
    </row>
    <row r="26" spans="1:39" hidden="1" x14ac:dyDescent="0.35">
      <c r="A26" s="336">
        <v>2500</v>
      </c>
      <c r="S26">
        <v>2</v>
      </c>
      <c r="AM26">
        <v>2</v>
      </c>
    </row>
    <row r="27" spans="1:39" hidden="1" x14ac:dyDescent="0.35">
      <c r="A27" s="336">
        <v>3500</v>
      </c>
      <c r="AF27">
        <v>1</v>
      </c>
      <c r="AM27">
        <v>1</v>
      </c>
    </row>
    <row r="28" spans="1:39" hidden="1" x14ac:dyDescent="0.35">
      <c r="A28" s="336">
        <v>4000</v>
      </c>
      <c r="K28">
        <v>1</v>
      </c>
      <c r="AM28">
        <v>1</v>
      </c>
    </row>
    <row r="29" spans="1:39" hidden="1" x14ac:dyDescent="0.35">
      <c r="A29" s="336">
        <v>5000</v>
      </c>
      <c r="J29">
        <v>2</v>
      </c>
      <c r="Q29">
        <v>1</v>
      </c>
      <c r="U29">
        <v>1</v>
      </c>
      <c r="AA29">
        <v>4</v>
      </c>
      <c r="AM29">
        <v>8</v>
      </c>
    </row>
    <row r="30" spans="1:39" hidden="1" x14ac:dyDescent="0.35">
      <c r="A30" s="336">
        <v>6000</v>
      </c>
      <c r="D30">
        <v>1</v>
      </c>
      <c r="K30">
        <v>1</v>
      </c>
      <c r="V30">
        <v>1</v>
      </c>
      <c r="AM30">
        <v>3</v>
      </c>
    </row>
    <row r="31" spans="1:39" hidden="1" x14ac:dyDescent="0.35">
      <c r="A31" s="336">
        <v>6300</v>
      </c>
      <c r="AF31">
        <v>1</v>
      </c>
      <c r="AM31">
        <v>1</v>
      </c>
    </row>
    <row r="32" spans="1:39" hidden="1" x14ac:dyDescent="0.35">
      <c r="A32" s="336">
        <v>8000</v>
      </c>
      <c r="AA32">
        <v>4</v>
      </c>
      <c r="AM32">
        <v>4</v>
      </c>
    </row>
    <row r="33" spans="1:39" hidden="1" x14ac:dyDescent="0.35">
      <c r="A33" s="336">
        <v>10000</v>
      </c>
      <c r="H33">
        <v>1</v>
      </c>
      <c r="K33">
        <v>1</v>
      </c>
      <c r="L33">
        <v>1</v>
      </c>
      <c r="O33">
        <v>3</v>
      </c>
      <c r="AA33">
        <v>6</v>
      </c>
      <c r="AC33">
        <v>1</v>
      </c>
      <c r="AJ33">
        <v>2</v>
      </c>
      <c r="AM33">
        <v>15</v>
      </c>
    </row>
    <row r="34" spans="1:39" hidden="1" x14ac:dyDescent="0.35">
      <c r="A34" s="336">
        <v>12000</v>
      </c>
      <c r="AD34">
        <v>1</v>
      </c>
      <c r="AM34">
        <v>1</v>
      </c>
    </row>
    <row r="35" spans="1:39" hidden="1" x14ac:dyDescent="0.35">
      <c r="A35" s="336">
        <v>15000</v>
      </c>
      <c r="V35">
        <v>1</v>
      </c>
      <c r="W35">
        <v>1</v>
      </c>
      <c r="AM35">
        <v>2</v>
      </c>
    </row>
    <row r="36" spans="1:39" hidden="1" x14ac:dyDescent="0.35">
      <c r="A36" s="336">
        <v>16000</v>
      </c>
      <c r="AC36">
        <v>2</v>
      </c>
      <c r="AD36">
        <v>3</v>
      </c>
      <c r="AH36">
        <v>2</v>
      </c>
      <c r="AM36">
        <v>7</v>
      </c>
    </row>
    <row r="37" spans="1:39" hidden="1" x14ac:dyDescent="0.35">
      <c r="A37" s="336">
        <v>20000</v>
      </c>
      <c r="R37">
        <v>1</v>
      </c>
      <c r="S37">
        <v>1</v>
      </c>
      <c r="Y37">
        <v>1</v>
      </c>
      <c r="AC37">
        <v>2</v>
      </c>
      <c r="AD37">
        <v>2</v>
      </c>
      <c r="AJ37">
        <v>2</v>
      </c>
      <c r="AM37">
        <v>9</v>
      </c>
    </row>
    <row r="38" spans="1:39" hidden="1" x14ac:dyDescent="0.35">
      <c r="A38" s="336">
        <v>22500</v>
      </c>
      <c r="AD38">
        <v>1</v>
      </c>
      <c r="AM38">
        <v>1</v>
      </c>
    </row>
    <row r="39" spans="1:39" hidden="1" x14ac:dyDescent="0.35">
      <c r="A39" s="336">
        <v>24000</v>
      </c>
      <c r="N39">
        <v>1</v>
      </c>
      <c r="AM39">
        <v>1</v>
      </c>
    </row>
    <row r="40" spans="1:39" hidden="1" x14ac:dyDescent="0.35">
      <c r="A40" s="336">
        <v>25000</v>
      </c>
      <c r="P40">
        <v>1</v>
      </c>
      <c r="AC40">
        <v>1</v>
      </c>
      <c r="AM40">
        <v>2</v>
      </c>
    </row>
    <row r="41" spans="1:39" hidden="1" x14ac:dyDescent="0.35">
      <c r="A41" s="336">
        <v>30000</v>
      </c>
      <c r="V41">
        <v>5</v>
      </c>
      <c r="W41">
        <v>1</v>
      </c>
      <c r="Z41">
        <v>1</v>
      </c>
      <c r="AD41">
        <v>2</v>
      </c>
      <c r="AF41">
        <v>1</v>
      </c>
      <c r="AI41">
        <v>1</v>
      </c>
      <c r="AM41">
        <v>11</v>
      </c>
    </row>
    <row r="42" spans="1:39" hidden="1" x14ac:dyDescent="0.35">
      <c r="A42" s="336">
        <v>35000</v>
      </c>
      <c r="AA42">
        <v>6</v>
      </c>
      <c r="AD42">
        <v>2</v>
      </c>
      <c r="AM42">
        <v>8</v>
      </c>
    </row>
    <row r="43" spans="1:39" hidden="1" x14ac:dyDescent="0.35">
      <c r="A43" s="336">
        <v>40000</v>
      </c>
      <c r="AC43">
        <v>3</v>
      </c>
      <c r="AM43">
        <v>3</v>
      </c>
    </row>
    <row r="44" spans="1:39" hidden="1" x14ac:dyDescent="0.35">
      <c r="A44" s="336">
        <v>50000</v>
      </c>
      <c r="AC44">
        <v>1</v>
      </c>
      <c r="AM44">
        <v>1</v>
      </c>
    </row>
    <row r="45" spans="1:39" hidden="1" x14ac:dyDescent="0.35">
      <c r="A45" s="336">
        <v>55000</v>
      </c>
      <c r="AD45">
        <v>2</v>
      </c>
      <c r="AM45">
        <v>2</v>
      </c>
    </row>
    <row r="46" spans="1:39" hidden="1" x14ac:dyDescent="0.35">
      <c r="A46" s="336">
        <v>100000</v>
      </c>
      <c r="AC46">
        <v>2</v>
      </c>
      <c r="AD46">
        <v>4</v>
      </c>
      <c r="AM46">
        <v>6</v>
      </c>
    </row>
    <row r="47" spans="1:39" hidden="1" x14ac:dyDescent="0.35">
      <c r="A47" s="336">
        <v>125000</v>
      </c>
      <c r="X47">
        <v>1</v>
      </c>
      <c r="AM47">
        <v>1</v>
      </c>
    </row>
    <row r="48" spans="1:39" hidden="1" x14ac:dyDescent="0.35">
      <c r="A48" s="336">
        <v>200000</v>
      </c>
      <c r="AD48">
        <v>1</v>
      </c>
      <c r="AM48">
        <v>1</v>
      </c>
    </row>
    <row r="49" spans="1:84" hidden="1" x14ac:dyDescent="0.35">
      <c r="A49" s="336" t="s">
        <v>19121</v>
      </c>
      <c r="AL49">
        <v>1</v>
      </c>
      <c r="AM49">
        <v>1</v>
      </c>
    </row>
    <row r="50" spans="1:84" hidden="1" x14ac:dyDescent="0.35">
      <c r="A50" s="336" t="s">
        <v>19127</v>
      </c>
      <c r="B50">
        <v>3</v>
      </c>
      <c r="C50">
        <v>2</v>
      </c>
      <c r="D50">
        <v>1</v>
      </c>
      <c r="E50">
        <v>1</v>
      </c>
      <c r="F50">
        <v>1</v>
      </c>
      <c r="G50">
        <v>2</v>
      </c>
      <c r="H50">
        <v>3</v>
      </c>
      <c r="I50">
        <v>2</v>
      </c>
      <c r="J50">
        <v>2</v>
      </c>
      <c r="K50">
        <v>7</v>
      </c>
      <c r="L50">
        <v>10</v>
      </c>
      <c r="M50">
        <v>3</v>
      </c>
      <c r="N50">
        <v>8</v>
      </c>
      <c r="O50">
        <v>8</v>
      </c>
      <c r="P50">
        <v>6</v>
      </c>
      <c r="Q50">
        <v>7</v>
      </c>
      <c r="R50">
        <v>15</v>
      </c>
      <c r="S50">
        <v>28</v>
      </c>
      <c r="T50">
        <v>66</v>
      </c>
      <c r="U50">
        <v>29</v>
      </c>
      <c r="V50">
        <v>14</v>
      </c>
      <c r="W50">
        <v>6</v>
      </c>
      <c r="X50">
        <v>9</v>
      </c>
      <c r="Y50">
        <v>8</v>
      </c>
      <c r="Z50">
        <v>16</v>
      </c>
      <c r="AA50">
        <v>24</v>
      </c>
      <c r="AB50">
        <v>15</v>
      </c>
      <c r="AC50">
        <v>29</v>
      </c>
      <c r="AD50">
        <v>27</v>
      </c>
      <c r="AE50">
        <v>2</v>
      </c>
      <c r="AF50">
        <v>32</v>
      </c>
      <c r="AG50">
        <v>4</v>
      </c>
      <c r="AH50">
        <v>14</v>
      </c>
      <c r="AI50">
        <v>7</v>
      </c>
      <c r="AJ50">
        <v>16</v>
      </c>
      <c r="AK50">
        <v>16</v>
      </c>
      <c r="AL50">
        <v>1</v>
      </c>
      <c r="AM50">
        <v>444</v>
      </c>
    </row>
    <row r="51" spans="1:84" hidden="1" x14ac:dyDescent="0.35"/>
    <row r="52" spans="1:84" hidden="1" x14ac:dyDescent="0.35"/>
    <row r="53" spans="1:84" x14ac:dyDescent="0.35">
      <c r="A53" s="506" t="s">
        <v>19720</v>
      </c>
      <c r="B53" s="506" t="str">
        <f>'Inputs and Results'!B1</f>
        <v>Tanzania</v>
      </c>
      <c r="C53" s="506"/>
    </row>
    <row r="54" spans="1:84" x14ac:dyDescent="0.35">
      <c r="A54" s="506" t="s">
        <v>19721</v>
      </c>
      <c r="B54" s="507">
        <f>VLOOKUP(B53,StockScalar,2,FALSE)</f>
        <v>0.52261940023542486</v>
      </c>
      <c r="C54" s="506"/>
    </row>
    <row r="55" spans="1:84" ht="15" thickBot="1" x14ac:dyDescent="0.4"/>
    <row r="56" spans="1:84" ht="27" thickBot="1" x14ac:dyDescent="0.4">
      <c r="A56" s="338" t="s">
        <v>19131</v>
      </c>
      <c r="B56" s="343">
        <v>1940</v>
      </c>
      <c r="C56" s="343">
        <v>1944</v>
      </c>
      <c r="D56" s="343">
        <v>1948</v>
      </c>
      <c r="E56" s="343">
        <v>1950</v>
      </c>
      <c r="F56" s="343">
        <v>1957</v>
      </c>
      <c r="G56" s="343">
        <v>1958</v>
      </c>
      <c r="H56" s="343">
        <v>1959</v>
      </c>
      <c r="I56" s="343">
        <v>1960</v>
      </c>
      <c r="J56" s="343">
        <v>1963</v>
      </c>
      <c r="K56" s="343">
        <v>1964</v>
      </c>
      <c r="L56" s="343">
        <v>1965</v>
      </c>
      <c r="M56" s="343">
        <v>1966</v>
      </c>
      <c r="N56" s="343">
        <v>1967</v>
      </c>
      <c r="O56" s="343">
        <v>1968</v>
      </c>
      <c r="P56" s="343">
        <v>1969</v>
      </c>
      <c r="Q56" s="343">
        <v>1970</v>
      </c>
      <c r="R56" s="343">
        <v>1971</v>
      </c>
      <c r="S56" s="343">
        <v>1972</v>
      </c>
      <c r="T56" s="343">
        <v>1973</v>
      </c>
      <c r="U56" s="343">
        <v>1974</v>
      </c>
      <c r="V56" s="343">
        <v>1975</v>
      </c>
      <c r="W56" s="343">
        <v>1976</v>
      </c>
      <c r="X56" s="343">
        <v>1977</v>
      </c>
      <c r="Y56" s="343">
        <v>1978</v>
      </c>
      <c r="Z56" s="343">
        <v>1979</v>
      </c>
      <c r="AA56" s="343">
        <v>1980</v>
      </c>
      <c r="AB56" s="343">
        <v>1981</v>
      </c>
      <c r="AC56" s="343">
        <v>1982</v>
      </c>
      <c r="AD56" s="343">
        <v>1983</v>
      </c>
      <c r="AE56" s="343">
        <v>1984</v>
      </c>
      <c r="AF56" s="343">
        <v>1985</v>
      </c>
      <c r="AG56" s="343">
        <v>1986</v>
      </c>
      <c r="AH56" s="343">
        <v>1987</v>
      </c>
      <c r="AI56" s="343">
        <v>1988</v>
      </c>
      <c r="AJ56" s="343">
        <v>1989</v>
      </c>
      <c r="AK56" s="343">
        <v>1990</v>
      </c>
      <c r="AL56" s="339" t="s">
        <v>1</v>
      </c>
      <c r="AO56" s="354" t="s">
        <v>19131</v>
      </c>
      <c r="AP56" s="355">
        <v>1940</v>
      </c>
      <c r="AQ56" s="355">
        <v>1944</v>
      </c>
      <c r="AR56" s="355">
        <v>1948</v>
      </c>
      <c r="AS56" s="355">
        <v>1950</v>
      </c>
      <c r="AT56" s="355">
        <v>1957</v>
      </c>
      <c r="AU56" s="355">
        <v>1958</v>
      </c>
      <c r="AV56" s="355">
        <v>1959</v>
      </c>
      <c r="AW56" s="355">
        <v>1960</v>
      </c>
      <c r="AX56" s="355">
        <v>1963</v>
      </c>
      <c r="AY56" s="355">
        <v>1964</v>
      </c>
      <c r="AZ56" s="355">
        <v>1965</v>
      </c>
      <c r="BA56" s="355">
        <v>1966</v>
      </c>
      <c r="BB56" s="355">
        <v>1967</v>
      </c>
      <c r="BC56" s="355">
        <v>1968</v>
      </c>
      <c r="BD56" s="355">
        <v>1969</v>
      </c>
      <c r="BE56" s="355">
        <v>1970</v>
      </c>
      <c r="BF56" s="355">
        <v>1971</v>
      </c>
      <c r="BG56" s="355">
        <v>1972</v>
      </c>
      <c r="BH56" s="355">
        <v>1973</v>
      </c>
      <c r="BI56" s="355">
        <v>1974</v>
      </c>
      <c r="BJ56" s="355">
        <v>1975</v>
      </c>
      <c r="BK56" s="355">
        <v>1976</v>
      </c>
      <c r="BL56" s="355">
        <v>1977</v>
      </c>
      <c r="BM56" s="355">
        <v>1978</v>
      </c>
      <c r="BN56" s="355">
        <v>1979</v>
      </c>
      <c r="BO56" s="355">
        <v>1980</v>
      </c>
      <c r="BP56" s="355">
        <v>1981</v>
      </c>
      <c r="BQ56" s="355">
        <v>1982</v>
      </c>
      <c r="BR56" s="355">
        <v>1983</v>
      </c>
      <c r="BS56" s="355">
        <v>1984</v>
      </c>
      <c r="BT56" s="355">
        <v>1985</v>
      </c>
      <c r="BU56" s="355">
        <v>1986</v>
      </c>
      <c r="BV56" s="355">
        <v>1987</v>
      </c>
      <c r="BW56" s="355">
        <v>1988</v>
      </c>
      <c r="BX56" s="355">
        <v>1989</v>
      </c>
      <c r="BY56" s="355">
        <v>1990</v>
      </c>
      <c r="BZ56" s="356" t="s">
        <v>19132</v>
      </c>
      <c r="CC56" s="354" t="s">
        <v>19121</v>
      </c>
      <c r="CD56" s="339" t="s">
        <v>19133</v>
      </c>
      <c r="CE56" s="356" t="s">
        <v>19205</v>
      </c>
    </row>
    <row r="57" spans="1:84" ht="15" thickBot="1" x14ac:dyDescent="0.4">
      <c r="A57" s="353">
        <v>30</v>
      </c>
      <c r="B57" s="345">
        <f>ROUND(B107*$B$54,0)</f>
        <v>0</v>
      </c>
      <c r="C57" s="345">
        <f t="shared" ref="C57:AK64" si="0">ROUND(C107*$B$54,0)</f>
        <v>0</v>
      </c>
      <c r="D57" s="345">
        <f t="shared" si="0"/>
        <v>0</v>
      </c>
      <c r="E57" s="345">
        <f t="shared" si="0"/>
        <v>1</v>
      </c>
      <c r="F57" s="345">
        <f t="shared" si="0"/>
        <v>0</v>
      </c>
      <c r="G57" s="345">
        <f t="shared" si="0"/>
        <v>0</v>
      </c>
      <c r="H57" s="345">
        <f t="shared" si="0"/>
        <v>0</v>
      </c>
      <c r="I57" s="345">
        <f t="shared" si="0"/>
        <v>0</v>
      </c>
      <c r="J57" s="345">
        <f t="shared" si="0"/>
        <v>0</v>
      </c>
      <c r="K57" s="345">
        <f t="shared" si="0"/>
        <v>0</v>
      </c>
      <c r="L57" s="345">
        <f t="shared" si="0"/>
        <v>0</v>
      </c>
      <c r="M57" s="345">
        <f t="shared" si="0"/>
        <v>0</v>
      </c>
      <c r="N57" s="345">
        <f t="shared" si="0"/>
        <v>0</v>
      </c>
      <c r="O57" s="345">
        <f t="shared" si="0"/>
        <v>0</v>
      </c>
      <c r="P57" s="345">
        <f t="shared" si="0"/>
        <v>0</v>
      </c>
      <c r="Q57" s="345">
        <f t="shared" si="0"/>
        <v>0</v>
      </c>
      <c r="R57" s="345">
        <f t="shared" si="0"/>
        <v>0</v>
      </c>
      <c r="S57" s="345">
        <f t="shared" si="0"/>
        <v>0</v>
      </c>
      <c r="T57" s="345">
        <f t="shared" si="0"/>
        <v>0</v>
      </c>
      <c r="U57" s="345">
        <f t="shared" si="0"/>
        <v>0</v>
      </c>
      <c r="V57" s="345">
        <f t="shared" si="0"/>
        <v>0</v>
      </c>
      <c r="W57" s="345">
        <f t="shared" si="0"/>
        <v>0</v>
      </c>
      <c r="X57" s="345">
        <f t="shared" si="0"/>
        <v>0</v>
      </c>
      <c r="Y57" s="345">
        <f t="shared" si="0"/>
        <v>0</v>
      </c>
      <c r="Z57" s="345">
        <f t="shared" si="0"/>
        <v>0</v>
      </c>
      <c r="AA57" s="345">
        <f t="shared" si="0"/>
        <v>0</v>
      </c>
      <c r="AB57" s="345">
        <f t="shared" si="0"/>
        <v>0</v>
      </c>
      <c r="AC57" s="345">
        <f t="shared" si="0"/>
        <v>0</v>
      </c>
      <c r="AD57" s="345">
        <f t="shared" si="0"/>
        <v>0</v>
      </c>
      <c r="AE57" s="345">
        <f t="shared" si="0"/>
        <v>0</v>
      </c>
      <c r="AF57" s="345">
        <f t="shared" si="0"/>
        <v>0</v>
      </c>
      <c r="AG57" s="345">
        <f t="shared" si="0"/>
        <v>0</v>
      </c>
      <c r="AH57" s="345">
        <f t="shared" si="0"/>
        <v>0</v>
      </c>
      <c r="AI57" s="345">
        <f t="shared" si="0"/>
        <v>0</v>
      </c>
      <c r="AJ57" s="345">
        <f t="shared" si="0"/>
        <v>0</v>
      </c>
      <c r="AK57" s="345">
        <f t="shared" si="0"/>
        <v>0</v>
      </c>
      <c r="AL57" s="342">
        <f>SUM(B57:AK57)</f>
        <v>1</v>
      </c>
      <c r="AO57" s="357">
        <v>30</v>
      </c>
      <c r="AP57" s="358">
        <f>IF(ISBLANK(B57),"",$A57*B57)</f>
        <v>0</v>
      </c>
      <c r="AQ57" s="358">
        <f t="shared" ref="AQ57:AV57" si="1">IF(ISBLANK(C57),"",$A57*C57)</f>
        <v>0</v>
      </c>
      <c r="AR57" s="358">
        <f t="shared" si="1"/>
        <v>0</v>
      </c>
      <c r="AS57" s="358">
        <f t="shared" si="1"/>
        <v>30</v>
      </c>
      <c r="AT57" s="358">
        <f t="shared" si="1"/>
        <v>0</v>
      </c>
      <c r="AU57" s="358">
        <f t="shared" si="1"/>
        <v>0</v>
      </c>
      <c r="AV57" s="358">
        <f t="shared" si="1"/>
        <v>0</v>
      </c>
      <c r="AW57" s="358">
        <f t="shared" ref="AW57:BY57" si="2">IF(ISBLANK(I57),"",$A57*I57)</f>
        <v>0</v>
      </c>
      <c r="AX57" s="358">
        <f t="shared" si="2"/>
        <v>0</v>
      </c>
      <c r="AY57" s="358">
        <f t="shared" si="2"/>
        <v>0</v>
      </c>
      <c r="AZ57" s="358">
        <f t="shared" si="2"/>
        <v>0</v>
      </c>
      <c r="BA57" s="358">
        <f t="shared" si="2"/>
        <v>0</v>
      </c>
      <c r="BB57" s="358">
        <f t="shared" si="2"/>
        <v>0</v>
      </c>
      <c r="BC57" s="358">
        <f t="shared" si="2"/>
        <v>0</v>
      </c>
      <c r="BD57" s="358">
        <f t="shared" si="2"/>
        <v>0</v>
      </c>
      <c r="BE57" s="358">
        <f t="shared" si="2"/>
        <v>0</v>
      </c>
      <c r="BF57" s="358">
        <f t="shared" si="2"/>
        <v>0</v>
      </c>
      <c r="BG57" s="358">
        <f t="shared" si="2"/>
        <v>0</v>
      </c>
      <c r="BH57" s="358">
        <f t="shared" si="2"/>
        <v>0</v>
      </c>
      <c r="BI57" s="358">
        <f t="shared" si="2"/>
        <v>0</v>
      </c>
      <c r="BJ57" s="358">
        <f t="shared" si="2"/>
        <v>0</v>
      </c>
      <c r="BK57" s="358">
        <f t="shared" si="2"/>
        <v>0</v>
      </c>
      <c r="BL57" s="358">
        <f t="shared" si="2"/>
        <v>0</v>
      </c>
      <c r="BM57" s="358">
        <f t="shared" si="2"/>
        <v>0</v>
      </c>
      <c r="BN57" s="358">
        <f t="shared" si="2"/>
        <v>0</v>
      </c>
      <c r="BO57" s="358">
        <f t="shared" si="2"/>
        <v>0</v>
      </c>
      <c r="BP57" s="358">
        <f t="shared" si="2"/>
        <v>0</v>
      </c>
      <c r="BQ57" s="358">
        <f t="shared" si="2"/>
        <v>0</v>
      </c>
      <c r="BR57" s="358">
        <f t="shared" si="2"/>
        <v>0</v>
      </c>
      <c r="BS57" s="358">
        <f t="shared" si="2"/>
        <v>0</v>
      </c>
      <c r="BT57" s="358">
        <f t="shared" si="2"/>
        <v>0</v>
      </c>
      <c r="BU57" s="358">
        <f t="shared" si="2"/>
        <v>0</v>
      </c>
      <c r="BV57" s="358">
        <f t="shared" si="2"/>
        <v>0</v>
      </c>
      <c r="BW57" s="358">
        <f t="shared" si="2"/>
        <v>0</v>
      </c>
      <c r="BX57" s="358">
        <f t="shared" si="2"/>
        <v>0</v>
      </c>
      <c r="BY57" s="358">
        <f t="shared" si="2"/>
        <v>0</v>
      </c>
      <c r="BZ57" s="359">
        <f>SUM(AP57:BY57)</f>
        <v>30</v>
      </c>
      <c r="CC57" s="357">
        <v>30</v>
      </c>
      <c r="CD57" s="342">
        <f>AL57</f>
        <v>1</v>
      </c>
      <c r="CE57" s="359">
        <f>CC57*CD57</f>
        <v>30</v>
      </c>
      <c r="CF57" s="362"/>
    </row>
    <row r="58" spans="1:84" ht="15" thickBot="1" x14ac:dyDescent="0.4">
      <c r="A58" s="353">
        <v>40</v>
      </c>
      <c r="B58" s="345">
        <f t="shared" ref="B58:Q100" si="3">ROUND(B108*$B$54,0)</f>
        <v>0</v>
      </c>
      <c r="C58" s="345">
        <f t="shared" si="3"/>
        <v>0</v>
      </c>
      <c r="D58" s="345">
        <f t="shared" si="3"/>
        <v>0</v>
      </c>
      <c r="E58" s="345">
        <f t="shared" si="3"/>
        <v>0</v>
      </c>
      <c r="F58" s="345">
        <f t="shared" si="3"/>
        <v>0</v>
      </c>
      <c r="G58" s="345">
        <f t="shared" si="3"/>
        <v>0</v>
      </c>
      <c r="H58" s="345">
        <f t="shared" si="3"/>
        <v>0</v>
      </c>
      <c r="I58" s="345">
        <f t="shared" si="3"/>
        <v>0</v>
      </c>
      <c r="J58" s="345">
        <f t="shared" si="3"/>
        <v>0</v>
      </c>
      <c r="K58" s="345">
        <f t="shared" si="3"/>
        <v>0</v>
      </c>
      <c r="L58" s="345">
        <f t="shared" si="3"/>
        <v>0</v>
      </c>
      <c r="M58" s="345">
        <f t="shared" si="3"/>
        <v>0</v>
      </c>
      <c r="N58" s="345">
        <f t="shared" si="3"/>
        <v>0</v>
      </c>
      <c r="O58" s="345">
        <f t="shared" si="3"/>
        <v>0</v>
      </c>
      <c r="P58" s="345">
        <f t="shared" si="3"/>
        <v>1</v>
      </c>
      <c r="Q58" s="345">
        <f t="shared" si="3"/>
        <v>0</v>
      </c>
      <c r="R58" s="345">
        <f t="shared" si="0"/>
        <v>0</v>
      </c>
      <c r="S58" s="345">
        <f t="shared" si="0"/>
        <v>0</v>
      </c>
      <c r="T58" s="345">
        <f t="shared" si="0"/>
        <v>0</v>
      </c>
      <c r="U58" s="345">
        <f t="shared" si="0"/>
        <v>0</v>
      </c>
      <c r="V58" s="345">
        <f t="shared" si="0"/>
        <v>0</v>
      </c>
      <c r="W58" s="345">
        <f t="shared" si="0"/>
        <v>0</v>
      </c>
      <c r="X58" s="345">
        <f t="shared" si="0"/>
        <v>0</v>
      </c>
      <c r="Y58" s="345">
        <f t="shared" si="0"/>
        <v>0</v>
      </c>
      <c r="Z58" s="345">
        <f t="shared" si="0"/>
        <v>0</v>
      </c>
      <c r="AA58" s="345">
        <f t="shared" si="0"/>
        <v>0</v>
      </c>
      <c r="AB58" s="345">
        <f t="shared" si="0"/>
        <v>0</v>
      </c>
      <c r="AC58" s="345">
        <f t="shared" si="0"/>
        <v>0</v>
      </c>
      <c r="AD58" s="345">
        <f t="shared" si="0"/>
        <v>0</v>
      </c>
      <c r="AE58" s="345">
        <f t="shared" si="0"/>
        <v>0</v>
      </c>
      <c r="AF58" s="345">
        <f t="shared" si="0"/>
        <v>0</v>
      </c>
      <c r="AG58" s="345">
        <f t="shared" si="0"/>
        <v>0</v>
      </c>
      <c r="AH58" s="345">
        <f t="shared" si="0"/>
        <v>0</v>
      </c>
      <c r="AI58" s="345">
        <f t="shared" si="0"/>
        <v>0</v>
      </c>
      <c r="AJ58" s="345">
        <f t="shared" si="0"/>
        <v>0</v>
      </c>
      <c r="AK58" s="345">
        <f t="shared" si="0"/>
        <v>0</v>
      </c>
      <c r="AL58" s="342">
        <f t="shared" ref="AL58:AL100" si="4">SUM(B58:AK58)</f>
        <v>1</v>
      </c>
      <c r="AO58" s="357">
        <v>40</v>
      </c>
      <c r="AP58" s="358">
        <f t="shared" ref="AP58:AP100" si="5">IF(ISBLANK(B58),"",$A58*B58)</f>
        <v>0</v>
      </c>
      <c r="AQ58" s="358">
        <f t="shared" ref="AQ58:AQ100" si="6">IF(ISBLANK(C58),"",$A58*C58)</f>
        <v>0</v>
      </c>
      <c r="AR58" s="358">
        <f t="shared" ref="AR58:AR100" si="7">IF(ISBLANK(D58),"",$A58*D58)</f>
        <v>0</v>
      </c>
      <c r="AS58" s="358">
        <f t="shared" ref="AS58:AS100" si="8">IF(ISBLANK(E58),"",$A58*E58)</f>
        <v>0</v>
      </c>
      <c r="AT58" s="358">
        <f t="shared" ref="AT58:AT100" si="9">IF(ISBLANK(F58),"",$A58*F58)</f>
        <v>0</v>
      </c>
      <c r="AU58" s="358">
        <f t="shared" ref="AU58:AU100" si="10">IF(ISBLANK(G58),"",$A58*G58)</f>
        <v>0</v>
      </c>
      <c r="AV58" s="358">
        <f t="shared" ref="AV58:AV100" si="11">IF(ISBLANK(H58),"",$A58*H58)</f>
        <v>0</v>
      </c>
      <c r="AW58" s="358">
        <f t="shared" ref="AW58:AW100" si="12">IF(ISBLANK(I58),"",$A58*I58)</f>
        <v>0</v>
      </c>
      <c r="AX58" s="358">
        <f t="shared" ref="AX58:AX100" si="13">IF(ISBLANK(J58),"",$A58*J58)</f>
        <v>0</v>
      </c>
      <c r="AY58" s="358">
        <f t="shared" ref="AY58:AY100" si="14">IF(ISBLANK(K58),"",$A58*K58)</f>
        <v>0</v>
      </c>
      <c r="AZ58" s="358">
        <f t="shared" ref="AZ58:AZ100" si="15">IF(ISBLANK(L58),"",$A58*L58)</f>
        <v>0</v>
      </c>
      <c r="BA58" s="358">
        <f t="shared" ref="BA58:BA100" si="16">IF(ISBLANK(M58),"",$A58*M58)</f>
        <v>0</v>
      </c>
      <c r="BB58" s="358">
        <f t="shared" ref="BB58:BB100" si="17">IF(ISBLANK(N58),"",$A58*N58)</f>
        <v>0</v>
      </c>
      <c r="BC58" s="358">
        <f t="shared" ref="BC58:BC100" si="18">IF(ISBLANK(O58),"",$A58*O58)</f>
        <v>0</v>
      </c>
      <c r="BD58" s="358">
        <f t="shared" ref="BD58:BD100" si="19">IF(ISBLANK(P58),"",$A58*P58)</f>
        <v>40</v>
      </c>
      <c r="BE58" s="358">
        <f t="shared" ref="BE58:BE100" si="20">IF(ISBLANK(Q58),"",$A58*Q58)</f>
        <v>0</v>
      </c>
      <c r="BF58" s="358">
        <f t="shared" ref="BF58:BF100" si="21">IF(ISBLANK(R58),"",$A58*R58)</f>
        <v>0</v>
      </c>
      <c r="BG58" s="358">
        <f t="shared" ref="BG58:BG100" si="22">IF(ISBLANK(S58),"",$A58*S58)</f>
        <v>0</v>
      </c>
      <c r="BH58" s="358">
        <f t="shared" ref="BH58:BH100" si="23">IF(ISBLANK(T58),"",$A58*T58)</f>
        <v>0</v>
      </c>
      <c r="BI58" s="358">
        <f t="shared" ref="BI58:BI100" si="24">IF(ISBLANK(U58),"",$A58*U58)</f>
        <v>0</v>
      </c>
      <c r="BJ58" s="358">
        <f t="shared" ref="BJ58:BJ100" si="25">IF(ISBLANK(V58),"",$A58*V58)</f>
        <v>0</v>
      </c>
      <c r="BK58" s="358">
        <f t="shared" ref="BK58:BK100" si="26">IF(ISBLANK(W58),"",$A58*W58)</f>
        <v>0</v>
      </c>
      <c r="BL58" s="358">
        <f t="shared" ref="BL58:BL100" si="27">IF(ISBLANK(X58),"",$A58*X58)</f>
        <v>0</v>
      </c>
      <c r="BM58" s="358">
        <f t="shared" ref="BM58:BM100" si="28">IF(ISBLANK(Y58),"",$A58*Y58)</f>
        <v>0</v>
      </c>
      <c r="BN58" s="358">
        <f t="shared" ref="BN58:BN100" si="29">IF(ISBLANK(Z58),"",$A58*Z58)</f>
        <v>0</v>
      </c>
      <c r="BO58" s="358">
        <f t="shared" ref="BO58:BO100" si="30">IF(ISBLANK(AA58),"",$A58*AA58)</f>
        <v>0</v>
      </c>
      <c r="BP58" s="358">
        <f t="shared" ref="BP58:BP100" si="31">IF(ISBLANK(AB58),"",$A58*AB58)</f>
        <v>0</v>
      </c>
      <c r="BQ58" s="358">
        <f t="shared" ref="BQ58:BQ100" si="32">IF(ISBLANK(AC58),"",$A58*AC58)</f>
        <v>0</v>
      </c>
      <c r="BR58" s="358">
        <f t="shared" ref="BR58:BR100" si="33">IF(ISBLANK(AD58),"",$A58*AD58)</f>
        <v>0</v>
      </c>
      <c r="BS58" s="358">
        <f t="shared" ref="BS58:BS100" si="34">IF(ISBLANK(AE58),"",$A58*AE58)</f>
        <v>0</v>
      </c>
      <c r="BT58" s="358">
        <f t="shared" ref="BT58:BT100" si="35">IF(ISBLANK(AF58),"",$A58*AF58)</f>
        <v>0</v>
      </c>
      <c r="BU58" s="358">
        <f t="shared" ref="BU58:BU100" si="36">IF(ISBLANK(AG58),"",$A58*AG58)</f>
        <v>0</v>
      </c>
      <c r="BV58" s="358">
        <f t="shared" ref="BV58:BV100" si="37">IF(ISBLANK(AH58),"",$A58*AH58)</f>
        <v>0</v>
      </c>
      <c r="BW58" s="358">
        <f t="shared" ref="BW58:BW100" si="38">IF(ISBLANK(AI58),"",$A58*AI58)</f>
        <v>0</v>
      </c>
      <c r="BX58" s="358">
        <f t="shared" ref="BX58:BX100" si="39">IF(ISBLANK(AJ58),"",$A58*AJ58)</f>
        <v>0</v>
      </c>
      <c r="BY58" s="358">
        <f t="shared" ref="BY58:BY100" si="40">IF(ISBLANK(AK58),"",$A58*AK58)</f>
        <v>0</v>
      </c>
      <c r="BZ58" s="359">
        <f t="shared" ref="BZ58:BZ100" si="41">SUM(AP58:BY58)</f>
        <v>40</v>
      </c>
      <c r="CC58" s="357">
        <v>40</v>
      </c>
      <c r="CD58" s="342">
        <f t="shared" ref="CD58:CD100" si="42">AL58</f>
        <v>1</v>
      </c>
      <c r="CE58" s="359">
        <f t="shared" ref="CE58:CE100" si="43">CC58*CD58</f>
        <v>40</v>
      </c>
      <c r="CF58" s="362"/>
    </row>
    <row r="59" spans="1:84" ht="15" thickBot="1" x14ac:dyDescent="0.4">
      <c r="A59" s="353">
        <v>50</v>
      </c>
      <c r="B59" s="345">
        <f t="shared" si="3"/>
        <v>0</v>
      </c>
      <c r="C59" s="345">
        <f t="shared" si="0"/>
        <v>0</v>
      </c>
      <c r="D59" s="345">
        <f t="shared" si="0"/>
        <v>0</v>
      </c>
      <c r="E59" s="345">
        <f t="shared" si="0"/>
        <v>0</v>
      </c>
      <c r="F59" s="345">
        <f t="shared" si="0"/>
        <v>0</v>
      </c>
      <c r="G59" s="345">
        <f t="shared" si="0"/>
        <v>0</v>
      </c>
      <c r="H59" s="345">
        <f t="shared" si="0"/>
        <v>0</v>
      </c>
      <c r="I59" s="345">
        <f t="shared" si="0"/>
        <v>0</v>
      </c>
      <c r="J59" s="345">
        <f t="shared" si="0"/>
        <v>0</v>
      </c>
      <c r="K59" s="345">
        <f t="shared" si="0"/>
        <v>0</v>
      </c>
      <c r="L59" s="345">
        <f t="shared" si="0"/>
        <v>0</v>
      </c>
      <c r="M59" s="345">
        <f t="shared" si="0"/>
        <v>0</v>
      </c>
      <c r="N59" s="345">
        <f t="shared" si="0"/>
        <v>0</v>
      </c>
      <c r="O59" s="345">
        <f t="shared" si="0"/>
        <v>1</v>
      </c>
      <c r="P59" s="345">
        <f t="shared" si="0"/>
        <v>0</v>
      </c>
      <c r="Q59" s="345">
        <f t="shared" si="0"/>
        <v>0</v>
      </c>
      <c r="R59" s="345">
        <f t="shared" si="0"/>
        <v>1</v>
      </c>
      <c r="S59" s="345">
        <f t="shared" si="0"/>
        <v>0</v>
      </c>
      <c r="T59" s="345">
        <f t="shared" si="0"/>
        <v>1</v>
      </c>
      <c r="U59" s="345">
        <f t="shared" si="0"/>
        <v>0</v>
      </c>
      <c r="V59" s="345">
        <f t="shared" si="0"/>
        <v>1</v>
      </c>
      <c r="W59" s="345">
        <f t="shared" si="0"/>
        <v>0</v>
      </c>
      <c r="X59" s="345">
        <f t="shared" si="0"/>
        <v>1</v>
      </c>
      <c r="Y59" s="345">
        <f t="shared" si="0"/>
        <v>1</v>
      </c>
      <c r="Z59" s="345">
        <f t="shared" si="0"/>
        <v>0</v>
      </c>
      <c r="AA59" s="345">
        <f t="shared" si="0"/>
        <v>0</v>
      </c>
      <c r="AB59" s="345">
        <f t="shared" si="0"/>
        <v>1</v>
      </c>
      <c r="AC59" s="345">
        <f t="shared" si="0"/>
        <v>0</v>
      </c>
      <c r="AD59" s="345">
        <f t="shared" si="0"/>
        <v>0</v>
      </c>
      <c r="AE59" s="345">
        <f t="shared" si="0"/>
        <v>0</v>
      </c>
      <c r="AF59" s="345">
        <f t="shared" si="0"/>
        <v>1</v>
      </c>
      <c r="AG59" s="345">
        <f t="shared" si="0"/>
        <v>0</v>
      </c>
      <c r="AH59" s="345">
        <f t="shared" si="0"/>
        <v>0</v>
      </c>
      <c r="AI59" s="345">
        <f t="shared" si="0"/>
        <v>2</v>
      </c>
      <c r="AJ59" s="345">
        <f t="shared" si="0"/>
        <v>0</v>
      </c>
      <c r="AK59" s="345">
        <f t="shared" si="0"/>
        <v>0</v>
      </c>
      <c r="AL59" s="342">
        <f t="shared" si="4"/>
        <v>10</v>
      </c>
      <c r="AO59" s="357">
        <v>50</v>
      </c>
      <c r="AP59" s="358">
        <f t="shared" si="5"/>
        <v>0</v>
      </c>
      <c r="AQ59" s="358">
        <f t="shared" si="6"/>
        <v>0</v>
      </c>
      <c r="AR59" s="358">
        <f t="shared" si="7"/>
        <v>0</v>
      </c>
      <c r="AS59" s="358">
        <f t="shared" si="8"/>
        <v>0</v>
      </c>
      <c r="AT59" s="358">
        <f t="shared" si="9"/>
        <v>0</v>
      </c>
      <c r="AU59" s="358">
        <f t="shared" si="10"/>
        <v>0</v>
      </c>
      <c r="AV59" s="358">
        <f t="shared" si="11"/>
        <v>0</v>
      </c>
      <c r="AW59" s="358">
        <f t="shared" si="12"/>
        <v>0</v>
      </c>
      <c r="AX59" s="358">
        <f t="shared" si="13"/>
        <v>0</v>
      </c>
      <c r="AY59" s="358">
        <f t="shared" si="14"/>
        <v>0</v>
      </c>
      <c r="AZ59" s="358">
        <f t="shared" si="15"/>
        <v>0</v>
      </c>
      <c r="BA59" s="358">
        <f t="shared" si="16"/>
        <v>0</v>
      </c>
      <c r="BB59" s="358">
        <f t="shared" si="17"/>
        <v>0</v>
      </c>
      <c r="BC59" s="358">
        <f t="shared" si="18"/>
        <v>50</v>
      </c>
      <c r="BD59" s="358">
        <f t="shared" si="19"/>
        <v>0</v>
      </c>
      <c r="BE59" s="358">
        <f t="shared" si="20"/>
        <v>0</v>
      </c>
      <c r="BF59" s="358">
        <f t="shared" si="21"/>
        <v>50</v>
      </c>
      <c r="BG59" s="358">
        <f t="shared" si="22"/>
        <v>0</v>
      </c>
      <c r="BH59" s="358">
        <f t="shared" si="23"/>
        <v>50</v>
      </c>
      <c r="BI59" s="358">
        <f t="shared" si="24"/>
        <v>0</v>
      </c>
      <c r="BJ59" s="358">
        <f t="shared" si="25"/>
        <v>50</v>
      </c>
      <c r="BK59" s="358">
        <f t="shared" si="26"/>
        <v>0</v>
      </c>
      <c r="BL59" s="358">
        <f t="shared" si="27"/>
        <v>50</v>
      </c>
      <c r="BM59" s="358">
        <f t="shared" si="28"/>
        <v>50</v>
      </c>
      <c r="BN59" s="358">
        <f t="shared" si="29"/>
        <v>0</v>
      </c>
      <c r="BO59" s="358">
        <f t="shared" si="30"/>
        <v>0</v>
      </c>
      <c r="BP59" s="358">
        <f t="shared" si="31"/>
        <v>50</v>
      </c>
      <c r="BQ59" s="358">
        <f t="shared" si="32"/>
        <v>0</v>
      </c>
      <c r="BR59" s="358">
        <f t="shared" si="33"/>
        <v>0</v>
      </c>
      <c r="BS59" s="358">
        <f t="shared" si="34"/>
        <v>0</v>
      </c>
      <c r="BT59" s="358">
        <f t="shared" si="35"/>
        <v>50</v>
      </c>
      <c r="BU59" s="358">
        <f t="shared" si="36"/>
        <v>0</v>
      </c>
      <c r="BV59" s="358">
        <f t="shared" si="37"/>
        <v>0</v>
      </c>
      <c r="BW59" s="358">
        <f t="shared" si="38"/>
        <v>100</v>
      </c>
      <c r="BX59" s="358">
        <f t="shared" si="39"/>
        <v>0</v>
      </c>
      <c r="BY59" s="358">
        <f t="shared" si="40"/>
        <v>0</v>
      </c>
      <c r="BZ59" s="359">
        <f t="shared" si="41"/>
        <v>500</v>
      </c>
      <c r="CC59" s="357">
        <v>50</v>
      </c>
      <c r="CD59" s="342">
        <f t="shared" si="42"/>
        <v>10</v>
      </c>
      <c r="CE59" s="359">
        <f t="shared" si="43"/>
        <v>500</v>
      </c>
      <c r="CF59" s="362"/>
    </row>
    <row r="60" spans="1:84" ht="15" thickBot="1" x14ac:dyDescent="0.4">
      <c r="A60" s="353">
        <v>70</v>
      </c>
      <c r="B60" s="345">
        <f t="shared" si="3"/>
        <v>0</v>
      </c>
      <c r="C60" s="345">
        <f t="shared" si="0"/>
        <v>0</v>
      </c>
      <c r="D60" s="345">
        <f t="shared" si="0"/>
        <v>0</v>
      </c>
      <c r="E60" s="345">
        <f t="shared" si="0"/>
        <v>0</v>
      </c>
      <c r="F60" s="345">
        <f t="shared" si="0"/>
        <v>0</v>
      </c>
      <c r="G60" s="345">
        <f t="shared" si="0"/>
        <v>0</v>
      </c>
      <c r="H60" s="345">
        <f t="shared" si="0"/>
        <v>0</v>
      </c>
      <c r="I60" s="345">
        <f t="shared" si="0"/>
        <v>0</v>
      </c>
      <c r="J60" s="345">
        <f t="shared" si="0"/>
        <v>0</v>
      </c>
      <c r="K60" s="345">
        <f t="shared" si="0"/>
        <v>0</v>
      </c>
      <c r="L60" s="345">
        <f t="shared" si="0"/>
        <v>0</v>
      </c>
      <c r="M60" s="345">
        <f t="shared" si="0"/>
        <v>0</v>
      </c>
      <c r="N60" s="345">
        <f t="shared" si="0"/>
        <v>1</v>
      </c>
      <c r="O60" s="345">
        <f t="shared" si="0"/>
        <v>0</v>
      </c>
      <c r="P60" s="345">
        <f t="shared" si="0"/>
        <v>0</v>
      </c>
      <c r="Q60" s="345">
        <f t="shared" si="0"/>
        <v>0</v>
      </c>
      <c r="R60" s="345">
        <f t="shared" si="0"/>
        <v>0</v>
      </c>
      <c r="S60" s="345">
        <f t="shared" si="0"/>
        <v>0</v>
      </c>
      <c r="T60" s="345">
        <f t="shared" si="0"/>
        <v>0</v>
      </c>
      <c r="U60" s="345">
        <f t="shared" si="0"/>
        <v>0</v>
      </c>
      <c r="V60" s="345">
        <f t="shared" si="0"/>
        <v>0</v>
      </c>
      <c r="W60" s="345">
        <f t="shared" si="0"/>
        <v>0</v>
      </c>
      <c r="X60" s="345">
        <f t="shared" si="0"/>
        <v>0</v>
      </c>
      <c r="Y60" s="345">
        <f t="shared" si="0"/>
        <v>0</v>
      </c>
      <c r="Z60" s="345">
        <f t="shared" si="0"/>
        <v>0</v>
      </c>
      <c r="AA60" s="345">
        <f t="shared" si="0"/>
        <v>0</v>
      </c>
      <c r="AB60" s="345">
        <f t="shared" si="0"/>
        <v>0</v>
      </c>
      <c r="AC60" s="345">
        <f t="shared" si="0"/>
        <v>0</v>
      </c>
      <c r="AD60" s="345">
        <f t="shared" si="0"/>
        <v>0</v>
      </c>
      <c r="AE60" s="345">
        <f t="shared" si="0"/>
        <v>0</v>
      </c>
      <c r="AF60" s="345">
        <f t="shared" si="0"/>
        <v>0</v>
      </c>
      <c r="AG60" s="345">
        <f t="shared" si="0"/>
        <v>0</v>
      </c>
      <c r="AH60" s="345">
        <f t="shared" si="0"/>
        <v>0</v>
      </c>
      <c r="AI60" s="345">
        <f t="shared" si="0"/>
        <v>0</v>
      </c>
      <c r="AJ60" s="345">
        <f t="shared" si="0"/>
        <v>0</v>
      </c>
      <c r="AK60" s="345">
        <f t="shared" si="0"/>
        <v>0</v>
      </c>
      <c r="AL60" s="342">
        <f t="shared" si="4"/>
        <v>1</v>
      </c>
      <c r="AO60" s="357">
        <v>70</v>
      </c>
      <c r="AP60" s="358">
        <f t="shared" si="5"/>
        <v>0</v>
      </c>
      <c r="AQ60" s="358">
        <f t="shared" si="6"/>
        <v>0</v>
      </c>
      <c r="AR60" s="358">
        <f t="shared" si="7"/>
        <v>0</v>
      </c>
      <c r="AS60" s="358">
        <f t="shared" si="8"/>
        <v>0</v>
      </c>
      <c r="AT60" s="358">
        <f t="shared" si="9"/>
        <v>0</v>
      </c>
      <c r="AU60" s="358">
        <f t="shared" si="10"/>
        <v>0</v>
      </c>
      <c r="AV60" s="358">
        <f t="shared" si="11"/>
        <v>0</v>
      </c>
      <c r="AW60" s="358">
        <f t="shared" si="12"/>
        <v>0</v>
      </c>
      <c r="AX60" s="358">
        <f t="shared" si="13"/>
        <v>0</v>
      </c>
      <c r="AY60" s="358">
        <f t="shared" si="14"/>
        <v>0</v>
      </c>
      <c r="AZ60" s="358">
        <f t="shared" si="15"/>
        <v>0</v>
      </c>
      <c r="BA60" s="358">
        <f t="shared" si="16"/>
        <v>0</v>
      </c>
      <c r="BB60" s="358">
        <f t="shared" si="17"/>
        <v>70</v>
      </c>
      <c r="BC60" s="358">
        <f t="shared" si="18"/>
        <v>0</v>
      </c>
      <c r="BD60" s="358">
        <f t="shared" si="19"/>
        <v>0</v>
      </c>
      <c r="BE60" s="358">
        <f t="shared" si="20"/>
        <v>0</v>
      </c>
      <c r="BF60" s="358">
        <f t="shared" si="21"/>
        <v>0</v>
      </c>
      <c r="BG60" s="358">
        <f t="shared" si="22"/>
        <v>0</v>
      </c>
      <c r="BH60" s="358">
        <f t="shared" si="23"/>
        <v>0</v>
      </c>
      <c r="BI60" s="358">
        <f t="shared" si="24"/>
        <v>0</v>
      </c>
      <c r="BJ60" s="358">
        <f t="shared" si="25"/>
        <v>0</v>
      </c>
      <c r="BK60" s="358">
        <f t="shared" si="26"/>
        <v>0</v>
      </c>
      <c r="BL60" s="358">
        <f t="shared" si="27"/>
        <v>0</v>
      </c>
      <c r="BM60" s="358">
        <f t="shared" si="28"/>
        <v>0</v>
      </c>
      <c r="BN60" s="358">
        <f t="shared" si="29"/>
        <v>0</v>
      </c>
      <c r="BO60" s="358">
        <f t="shared" si="30"/>
        <v>0</v>
      </c>
      <c r="BP60" s="358">
        <f t="shared" si="31"/>
        <v>0</v>
      </c>
      <c r="BQ60" s="358">
        <f t="shared" si="32"/>
        <v>0</v>
      </c>
      <c r="BR60" s="358">
        <f t="shared" si="33"/>
        <v>0</v>
      </c>
      <c r="BS60" s="358">
        <f t="shared" si="34"/>
        <v>0</v>
      </c>
      <c r="BT60" s="358">
        <f t="shared" si="35"/>
        <v>0</v>
      </c>
      <c r="BU60" s="358">
        <f t="shared" si="36"/>
        <v>0</v>
      </c>
      <c r="BV60" s="358">
        <f t="shared" si="37"/>
        <v>0</v>
      </c>
      <c r="BW60" s="358">
        <f t="shared" si="38"/>
        <v>0</v>
      </c>
      <c r="BX60" s="358">
        <f t="shared" si="39"/>
        <v>0</v>
      </c>
      <c r="BY60" s="358">
        <f t="shared" si="40"/>
        <v>0</v>
      </c>
      <c r="BZ60" s="359">
        <f t="shared" si="41"/>
        <v>70</v>
      </c>
      <c r="CC60" s="357">
        <v>70</v>
      </c>
      <c r="CD60" s="342">
        <f t="shared" si="42"/>
        <v>1</v>
      </c>
      <c r="CE60" s="359">
        <f t="shared" si="43"/>
        <v>70</v>
      </c>
      <c r="CF60" s="362"/>
    </row>
    <row r="61" spans="1:84" ht="15" thickBot="1" x14ac:dyDescent="0.4">
      <c r="A61" s="353">
        <v>100</v>
      </c>
      <c r="B61" s="345">
        <f t="shared" si="3"/>
        <v>0</v>
      </c>
      <c r="C61" s="345">
        <f t="shared" si="0"/>
        <v>0</v>
      </c>
      <c r="D61" s="345">
        <f t="shared" si="0"/>
        <v>0</v>
      </c>
      <c r="E61" s="345">
        <f t="shared" si="0"/>
        <v>0</v>
      </c>
      <c r="F61" s="345">
        <f t="shared" si="0"/>
        <v>1</v>
      </c>
      <c r="G61" s="345">
        <f t="shared" si="0"/>
        <v>1</v>
      </c>
      <c r="H61" s="345">
        <f t="shared" si="0"/>
        <v>0</v>
      </c>
      <c r="I61" s="345">
        <f t="shared" si="0"/>
        <v>0</v>
      </c>
      <c r="J61" s="345">
        <f t="shared" si="0"/>
        <v>0</v>
      </c>
      <c r="K61" s="345">
        <f t="shared" si="0"/>
        <v>0</v>
      </c>
      <c r="L61" s="345">
        <f t="shared" si="0"/>
        <v>0</v>
      </c>
      <c r="M61" s="345">
        <f t="shared" si="0"/>
        <v>0</v>
      </c>
      <c r="N61" s="345">
        <f t="shared" si="0"/>
        <v>0</v>
      </c>
      <c r="O61" s="345">
        <f t="shared" si="0"/>
        <v>0</v>
      </c>
      <c r="P61" s="345">
        <f t="shared" si="0"/>
        <v>0</v>
      </c>
      <c r="Q61" s="345">
        <f t="shared" si="0"/>
        <v>0</v>
      </c>
      <c r="R61" s="345">
        <f t="shared" si="0"/>
        <v>1</v>
      </c>
      <c r="S61" s="345">
        <f t="shared" si="0"/>
        <v>0</v>
      </c>
      <c r="T61" s="345">
        <f t="shared" si="0"/>
        <v>1</v>
      </c>
      <c r="U61" s="345">
        <f t="shared" si="0"/>
        <v>1</v>
      </c>
      <c r="V61" s="345">
        <f t="shared" si="0"/>
        <v>0</v>
      </c>
      <c r="W61" s="345">
        <f t="shared" si="0"/>
        <v>0</v>
      </c>
      <c r="X61" s="345">
        <f t="shared" si="0"/>
        <v>1</v>
      </c>
      <c r="Y61" s="345">
        <f t="shared" si="0"/>
        <v>0</v>
      </c>
      <c r="Z61" s="345">
        <f t="shared" si="0"/>
        <v>1</v>
      </c>
      <c r="AA61" s="345">
        <f t="shared" si="0"/>
        <v>0</v>
      </c>
      <c r="AB61" s="345">
        <f t="shared" si="0"/>
        <v>1</v>
      </c>
      <c r="AC61" s="345">
        <f t="shared" si="0"/>
        <v>0</v>
      </c>
      <c r="AD61" s="345">
        <f t="shared" si="0"/>
        <v>1</v>
      </c>
      <c r="AE61" s="345">
        <f t="shared" si="0"/>
        <v>0</v>
      </c>
      <c r="AF61" s="345">
        <f t="shared" si="0"/>
        <v>1</v>
      </c>
      <c r="AG61" s="345">
        <f t="shared" si="0"/>
        <v>2</v>
      </c>
      <c r="AH61" s="345">
        <f t="shared" si="0"/>
        <v>1</v>
      </c>
      <c r="AI61" s="345">
        <f t="shared" si="0"/>
        <v>0</v>
      </c>
      <c r="AJ61" s="345">
        <f t="shared" si="0"/>
        <v>2</v>
      </c>
      <c r="AK61" s="345">
        <f t="shared" si="0"/>
        <v>0</v>
      </c>
      <c r="AL61" s="342">
        <f t="shared" si="4"/>
        <v>15</v>
      </c>
      <c r="AO61" s="357">
        <v>100</v>
      </c>
      <c r="AP61" s="358">
        <f t="shared" si="5"/>
        <v>0</v>
      </c>
      <c r="AQ61" s="358">
        <f t="shared" si="6"/>
        <v>0</v>
      </c>
      <c r="AR61" s="358">
        <f t="shared" si="7"/>
        <v>0</v>
      </c>
      <c r="AS61" s="358">
        <f t="shared" si="8"/>
        <v>0</v>
      </c>
      <c r="AT61" s="358">
        <f t="shared" si="9"/>
        <v>100</v>
      </c>
      <c r="AU61" s="358">
        <f t="shared" si="10"/>
        <v>100</v>
      </c>
      <c r="AV61" s="358">
        <f t="shared" si="11"/>
        <v>0</v>
      </c>
      <c r="AW61" s="358">
        <f t="shared" si="12"/>
        <v>0</v>
      </c>
      <c r="AX61" s="358">
        <f t="shared" si="13"/>
        <v>0</v>
      </c>
      <c r="AY61" s="358">
        <f t="shared" si="14"/>
        <v>0</v>
      </c>
      <c r="AZ61" s="358">
        <f t="shared" si="15"/>
        <v>0</v>
      </c>
      <c r="BA61" s="358">
        <f t="shared" si="16"/>
        <v>0</v>
      </c>
      <c r="BB61" s="358">
        <f t="shared" si="17"/>
        <v>0</v>
      </c>
      <c r="BC61" s="358">
        <f t="shared" si="18"/>
        <v>0</v>
      </c>
      <c r="BD61" s="358">
        <f t="shared" si="19"/>
        <v>0</v>
      </c>
      <c r="BE61" s="358">
        <f t="shared" si="20"/>
        <v>0</v>
      </c>
      <c r="BF61" s="358">
        <f t="shared" si="21"/>
        <v>100</v>
      </c>
      <c r="BG61" s="358">
        <f t="shared" si="22"/>
        <v>0</v>
      </c>
      <c r="BH61" s="358">
        <f t="shared" si="23"/>
        <v>100</v>
      </c>
      <c r="BI61" s="358">
        <f t="shared" si="24"/>
        <v>100</v>
      </c>
      <c r="BJ61" s="358">
        <f t="shared" si="25"/>
        <v>0</v>
      </c>
      <c r="BK61" s="358">
        <f t="shared" si="26"/>
        <v>0</v>
      </c>
      <c r="BL61" s="358">
        <f t="shared" si="27"/>
        <v>100</v>
      </c>
      <c r="BM61" s="358">
        <f t="shared" si="28"/>
        <v>0</v>
      </c>
      <c r="BN61" s="358">
        <f t="shared" si="29"/>
        <v>100</v>
      </c>
      <c r="BO61" s="358">
        <f t="shared" si="30"/>
        <v>0</v>
      </c>
      <c r="BP61" s="358">
        <f t="shared" si="31"/>
        <v>100</v>
      </c>
      <c r="BQ61" s="358">
        <f t="shared" si="32"/>
        <v>0</v>
      </c>
      <c r="BR61" s="358">
        <f t="shared" si="33"/>
        <v>100</v>
      </c>
      <c r="BS61" s="358">
        <f t="shared" si="34"/>
        <v>0</v>
      </c>
      <c r="BT61" s="358">
        <f t="shared" si="35"/>
        <v>100</v>
      </c>
      <c r="BU61" s="358">
        <f t="shared" si="36"/>
        <v>200</v>
      </c>
      <c r="BV61" s="358">
        <f t="shared" si="37"/>
        <v>100</v>
      </c>
      <c r="BW61" s="358">
        <f t="shared" si="38"/>
        <v>0</v>
      </c>
      <c r="BX61" s="358">
        <f t="shared" si="39"/>
        <v>200</v>
      </c>
      <c r="BY61" s="358">
        <f t="shared" si="40"/>
        <v>0</v>
      </c>
      <c r="BZ61" s="359">
        <f t="shared" si="41"/>
        <v>1500</v>
      </c>
      <c r="CC61" s="512">
        <v>100</v>
      </c>
      <c r="CD61" s="342">
        <f t="shared" si="42"/>
        <v>15</v>
      </c>
      <c r="CE61" s="513">
        <f t="shared" si="43"/>
        <v>1500</v>
      </c>
      <c r="CF61" s="362"/>
    </row>
    <row r="62" spans="1:84" ht="15" thickBot="1" x14ac:dyDescent="0.4">
      <c r="A62" s="353">
        <v>150</v>
      </c>
      <c r="B62" s="345">
        <f t="shared" si="3"/>
        <v>0</v>
      </c>
      <c r="C62" s="345">
        <f t="shared" si="0"/>
        <v>0</v>
      </c>
      <c r="D62" s="345">
        <f t="shared" si="0"/>
        <v>0</v>
      </c>
      <c r="E62" s="345">
        <f t="shared" si="0"/>
        <v>0</v>
      </c>
      <c r="F62" s="345">
        <f t="shared" si="0"/>
        <v>0</v>
      </c>
      <c r="G62" s="345">
        <f t="shared" si="0"/>
        <v>0</v>
      </c>
      <c r="H62" s="345">
        <f t="shared" si="0"/>
        <v>1</v>
      </c>
      <c r="I62" s="345">
        <f t="shared" si="0"/>
        <v>0</v>
      </c>
      <c r="J62" s="345">
        <f t="shared" si="0"/>
        <v>0</v>
      </c>
      <c r="K62" s="345">
        <f t="shared" si="0"/>
        <v>0</v>
      </c>
      <c r="L62" s="345">
        <f t="shared" si="0"/>
        <v>0</v>
      </c>
      <c r="M62" s="345">
        <f t="shared" si="0"/>
        <v>0</v>
      </c>
      <c r="N62" s="345">
        <f t="shared" si="0"/>
        <v>0</v>
      </c>
      <c r="O62" s="345">
        <f t="shared" si="0"/>
        <v>0</v>
      </c>
      <c r="P62" s="345">
        <f t="shared" si="0"/>
        <v>0</v>
      </c>
      <c r="Q62" s="345">
        <f t="shared" si="0"/>
        <v>0</v>
      </c>
      <c r="R62" s="345">
        <f t="shared" si="0"/>
        <v>0</v>
      </c>
      <c r="S62" s="345">
        <f t="shared" si="0"/>
        <v>0</v>
      </c>
      <c r="T62" s="345">
        <f t="shared" si="0"/>
        <v>0</v>
      </c>
      <c r="U62" s="345">
        <f t="shared" si="0"/>
        <v>0</v>
      </c>
      <c r="V62" s="345">
        <f t="shared" si="0"/>
        <v>0</v>
      </c>
      <c r="W62" s="345">
        <f t="shared" si="0"/>
        <v>0</v>
      </c>
      <c r="X62" s="345">
        <f t="shared" si="0"/>
        <v>0</v>
      </c>
      <c r="Y62" s="345">
        <f t="shared" si="0"/>
        <v>0</v>
      </c>
      <c r="Z62" s="345">
        <f t="shared" si="0"/>
        <v>0</v>
      </c>
      <c r="AA62" s="345">
        <f t="shared" si="0"/>
        <v>0</v>
      </c>
      <c r="AB62" s="345">
        <f t="shared" si="0"/>
        <v>0</v>
      </c>
      <c r="AC62" s="345">
        <f t="shared" si="0"/>
        <v>0</v>
      </c>
      <c r="AD62" s="345">
        <f t="shared" si="0"/>
        <v>0</v>
      </c>
      <c r="AE62" s="345">
        <f t="shared" si="0"/>
        <v>0</v>
      </c>
      <c r="AF62" s="345">
        <f t="shared" si="0"/>
        <v>0</v>
      </c>
      <c r="AG62" s="345">
        <f t="shared" si="0"/>
        <v>0</v>
      </c>
      <c r="AH62" s="345">
        <f t="shared" si="0"/>
        <v>0</v>
      </c>
      <c r="AI62" s="345">
        <f t="shared" si="0"/>
        <v>0</v>
      </c>
      <c r="AJ62" s="345">
        <f t="shared" si="0"/>
        <v>0</v>
      </c>
      <c r="AK62" s="345">
        <f t="shared" si="0"/>
        <v>0</v>
      </c>
      <c r="AL62" s="342">
        <f t="shared" si="4"/>
        <v>1</v>
      </c>
      <c r="AO62" s="357">
        <v>150</v>
      </c>
      <c r="AP62" s="358">
        <f t="shared" si="5"/>
        <v>0</v>
      </c>
      <c r="AQ62" s="358">
        <f t="shared" si="6"/>
        <v>0</v>
      </c>
      <c r="AR62" s="358">
        <f t="shared" si="7"/>
        <v>0</v>
      </c>
      <c r="AS62" s="358">
        <f t="shared" si="8"/>
        <v>0</v>
      </c>
      <c r="AT62" s="358">
        <f t="shared" si="9"/>
        <v>0</v>
      </c>
      <c r="AU62" s="358">
        <f t="shared" si="10"/>
        <v>0</v>
      </c>
      <c r="AV62" s="358">
        <f t="shared" si="11"/>
        <v>150</v>
      </c>
      <c r="AW62" s="358">
        <f t="shared" si="12"/>
        <v>0</v>
      </c>
      <c r="AX62" s="358">
        <f t="shared" si="13"/>
        <v>0</v>
      </c>
      <c r="AY62" s="358">
        <f t="shared" si="14"/>
        <v>0</v>
      </c>
      <c r="AZ62" s="358">
        <f t="shared" si="15"/>
        <v>0</v>
      </c>
      <c r="BA62" s="358">
        <f t="shared" si="16"/>
        <v>0</v>
      </c>
      <c r="BB62" s="358">
        <f t="shared" si="17"/>
        <v>0</v>
      </c>
      <c r="BC62" s="358">
        <f t="shared" si="18"/>
        <v>0</v>
      </c>
      <c r="BD62" s="358">
        <f t="shared" si="19"/>
        <v>0</v>
      </c>
      <c r="BE62" s="358">
        <f t="shared" si="20"/>
        <v>0</v>
      </c>
      <c r="BF62" s="358">
        <f t="shared" si="21"/>
        <v>0</v>
      </c>
      <c r="BG62" s="358">
        <f t="shared" si="22"/>
        <v>0</v>
      </c>
      <c r="BH62" s="358">
        <f t="shared" si="23"/>
        <v>0</v>
      </c>
      <c r="BI62" s="358">
        <f t="shared" si="24"/>
        <v>0</v>
      </c>
      <c r="BJ62" s="358">
        <f t="shared" si="25"/>
        <v>0</v>
      </c>
      <c r="BK62" s="358">
        <f t="shared" si="26"/>
        <v>0</v>
      </c>
      <c r="BL62" s="358">
        <f t="shared" si="27"/>
        <v>0</v>
      </c>
      <c r="BM62" s="358">
        <f t="shared" si="28"/>
        <v>0</v>
      </c>
      <c r="BN62" s="358">
        <f t="shared" si="29"/>
        <v>0</v>
      </c>
      <c r="BO62" s="358">
        <f t="shared" si="30"/>
        <v>0</v>
      </c>
      <c r="BP62" s="358">
        <f t="shared" si="31"/>
        <v>0</v>
      </c>
      <c r="BQ62" s="358">
        <f t="shared" si="32"/>
        <v>0</v>
      </c>
      <c r="BR62" s="358">
        <f t="shared" si="33"/>
        <v>0</v>
      </c>
      <c r="BS62" s="358">
        <f t="shared" si="34"/>
        <v>0</v>
      </c>
      <c r="BT62" s="358">
        <f t="shared" si="35"/>
        <v>0</v>
      </c>
      <c r="BU62" s="358">
        <f t="shared" si="36"/>
        <v>0</v>
      </c>
      <c r="BV62" s="358">
        <f t="shared" si="37"/>
        <v>0</v>
      </c>
      <c r="BW62" s="358">
        <f t="shared" si="38"/>
        <v>0</v>
      </c>
      <c r="BX62" s="358">
        <f t="shared" si="39"/>
        <v>0</v>
      </c>
      <c r="BY62" s="358">
        <f t="shared" si="40"/>
        <v>0</v>
      </c>
      <c r="BZ62" s="359">
        <f t="shared" si="41"/>
        <v>150</v>
      </c>
      <c r="CC62" s="512">
        <v>150</v>
      </c>
      <c r="CD62" s="342">
        <f t="shared" si="42"/>
        <v>1</v>
      </c>
      <c r="CE62" s="513">
        <f t="shared" si="43"/>
        <v>150</v>
      </c>
      <c r="CF62" s="362"/>
    </row>
    <row r="63" spans="1:84" ht="15" thickBot="1" x14ac:dyDescent="0.4">
      <c r="A63" s="353">
        <v>160</v>
      </c>
      <c r="B63" s="345">
        <f t="shared" si="3"/>
        <v>0</v>
      </c>
      <c r="C63" s="345">
        <f t="shared" si="0"/>
        <v>0</v>
      </c>
      <c r="D63" s="345">
        <f t="shared" si="0"/>
        <v>0</v>
      </c>
      <c r="E63" s="345">
        <f t="shared" si="0"/>
        <v>0</v>
      </c>
      <c r="F63" s="345">
        <f t="shared" si="0"/>
        <v>0</v>
      </c>
      <c r="G63" s="345">
        <f t="shared" si="0"/>
        <v>0</v>
      </c>
      <c r="H63" s="345">
        <f t="shared" si="0"/>
        <v>0</v>
      </c>
      <c r="I63" s="345">
        <f t="shared" si="0"/>
        <v>0</v>
      </c>
      <c r="J63" s="345">
        <f t="shared" si="0"/>
        <v>0</v>
      </c>
      <c r="K63" s="345">
        <f t="shared" si="0"/>
        <v>0</v>
      </c>
      <c r="L63" s="345">
        <f t="shared" si="0"/>
        <v>0</v>
      </c>
      <c r="M63" s="345">
        <f t="shared" si="0"/>
        <v>0</v>
      </c>
      <c r="N63" s="345">
        <f t="shared" si="0"/>
        <v>0</v>
      </c>
      <c r="O63" s="345">
        <f t="shared" si="0"/>
        <v>0</v>
      </c>
      <c r="P63" s="345">
        <f t="shared" si="0"/>
        <v>1</v>
      </c>
      <c r="Q63" s="345">
        <f t="shared" si="0"/>
        <v>1</v>
      </c>
      <c r="R63" s="345">
        <f t="shared" si="0"/>
        <v>1</v>
      </c>
      <c r="S63" s="345">
        <f t="shared" si="0"/>
        <v>1</v>
      </c>
      <c r="T63" s="345">
        <f t="shared" si="0"/>
        <v>2</v>
      </c>
      <c r="U63" s="345">
        <f t="shared" si="0"/>
        <v>1</v>
      </c>
      <c r="V63" s="345">
        <f t="shared" si="0"/>
        <v>1</v>
      </c>
      <c r="W63" s="345">
        <f t="shared" si="0"/>
        <v>0</v>
      </c>
      <c r="X63" s="345">
        <f t="shared" si="0"/>
        <v>0</v>
      </c>
      <c r="Y63" s="345">
        <f t="shared" si="0"/>
        <v>1</v>
      </c>
      <c r="Z63" s="345">
        <f t="shared" si="0"/>
        <v>0</v>
      </c>
      <c r="AA63" s="345">
        <f t="shared" si="0"/>
        <v>1</v>
      </c>
      <c r="AB63" s="345">
        <f t="shared" si="0"/>
        <v>0</v>
      </c>
      <c r="AC63" s="345">
        <f t="shared" si="0"/>
        <v>0</v>
      </c>
      <c r="AD63" s="345">
        <f t="shared" si="0"/>
        <v>0</v>
      </c>
      <c r="AE63" s="345">
        <f t="shared" si="0"/>
        <v>0</v>
      </c>
      <c r="AF63" s="345">
        <f t="shared" si="0"/>
        <v>1</v>
      </c>
      <c r="AG63" s="345">
        <f t="shared" si="0"/>
        <v>0</v>
      </c>
      <c r="AH63" s="345">
        <f t="shared" si="0"/>
        <v>1</v>
      </c>
      <c r="AI63" s="345">
        <f t="shared" si="0"/>
        <v>0</v>
      </c>
      <c r="AJ63" s="345">
        <f t="shared" si="0"/>
        <v>1</v>
      </c>
      <c r="AK63" s="345">
        <f t="shared" si="0"/>
        <v>0</v>
      </c>
      <c r="AL63" s="342">
        <f t="shared" si="4"/>
        <v>13</v>
      </c>
      <c r="AO63" s="357">
        <v>160</v>
      </c>
      <c r="AP63" s="358">
        <f t="shared" si="5"/>
        <v>0</v>
      </c>
      <c r="AQ63" s="358">
        <f t="shared" si="6"/>
        <v>0</v>
      </c>
      <c r="AR63" s="358">
        <f t="shared" si="7"/>
        <v>0</v>
      </c>
      <c r="AS63" s="358">
        <f t="shared" si="8"/>
        <v>0</v>
      </c>
      <c r="AT63" s="358">
        <f t="shared" si="9"/>
        <v>0</v>
      </c>
      <c r="AU63" s="358">
        <f t="shared" si="10"/>
        <v>0</v>
      </c>
      <c r="AV63" s="358">
        <f t="shared" si="11"/>
        <v>0</v>
      </c>
      <c r="AW63" s="358">
        <f t="shared" si="12"/>
        <v>0</v>
      </c>
      <c r="AX63" s="358">
        <f t="shared" si="13"/>
        <v>0</v>
      </c>
      <c r="AY63" s="358">
        <f t="shared" si="14"/>
        <v>0</v>
      </c>
      <c r="AZ63" s="358">
        <f t="shared" si="15"/>
        <v>0</v>
      </c>
      <c r="BA63" s="358">
        <f t="shared" si="16"/>
        <v>0</v>
      </c>
      <c r="BB63" s="358">
        <f t="shared" si="17"/>
        <v>0</v>
      </c>
      <c r="BC63" s="358">
        <f t="shared" si="18"/>
        <v>0</v>
      </c>
      <c r="BD63" s="358">
        <f t="shared" si="19"/>
        <v>160</v>
      </c>
      <c r="BE63" s="358">
        <f t="shared" si="20"/>
        <v>160</v>
      </c>
      <c r="BF63" s="358">
        <f t="shared" si="21"/>
        <v>160</v>
      </c>
      <c r="BG63" s="358">
        <f t="shared" si="22"/>
        <v>160</v>
      </c>
      <c r="BH63" s="358">
        <f t="shared" si="23"/>
        <v>320</v>
      </c>
      <c r="BI63" s="358">
        <f t="shared" si="24"/>
        <v>160</v>
      </c>
      <c r="BJ63" s="358">
        <f t="shared" si="25"/>
        <v>160</v>
      </c>
      <c r="BK63" s="358">
        <f t="shared" si="26"/>
        <v>0</v>
      </c>
      <c r="BL63" s="358">
        <f t="shared" si="27"/>
        <v>0</v>
      </c>
      <c r="BM63" s="358">
        <f t="shared" si="28"/>
        <v>160</v>
      </c>
      <c r="BN63" s="358">
        <f t="shared" si="29"/>
        <v>0</v>
      </c>
      <c r="BO63" s="358">
        <f t="shared" si="30"/>
        <v>160</v>
      </c>
      <c r="BP63" s="358">
        <f t="shared" si="31"/>
        <v>0</v>
      </c>
      <c r="BQ63" s="358">
        <f t="shared" si="32"/>
        <v>0</v>
      </c>
      <c r="BR63" s="358">
        <f t="shared" si="33"/>
        <v>0</v>
      </c>
      <c r="BS63" s="358">
        <f t="shared" si="34"/>
        <v>0</v>
      </c>
      <c r="BT63" s="358">
        <f t="shared" si="35"/>
        <v>160</v>
      </c>
      <c r="BU63" s="358">
        <f t="shared" si="36"/>
        <v>0</v>
      </c>
      <c r="BV63" s="358">
        <f t="shared" si="37"/>
        <v>160</v>
      </c>
      <c r="BW63" s="358">
        <f t="shared" si="38"/>
        <v>0</v>
      </c>
      <c r="BX63" s="358">
        <f t="shared" si="39"/>
        <v>160</v>
      </c>
      <c r="BY63" s="358">
        <f t="shared" si="40"/>
        <v>0</v>
      </c>
      <c r="BZ63" s="359">
        <f t="shared" si="41"/>
        <v>2080</v>
      </c>
      <c r="CC63" s="512">
        <v>160</v>
      </c>
      <c r="CD63" s="342">
        <f t="shared" si="42"/>
        <v>13</v>
      </c>
      <c r="CE63" s="513">
        <f t="shared" si="43"/>
        <v>2080</v>
      </c>
      <c r="CF63" s="362"/>
    </row>
    <row r="64" spans="1:84" ht="15" thickBot="1" x14ac:dyDescent="0.4">
      <c r="A64" s="353">
        <v>200</v>
      </c>
      <c r="B64" s="345">
        <f t="shared" si="3"/>
        <v>0</v>
      </c>
      <c r="C64" s="345">
        <f t="shared" si="0"/>
        <v>1</v>
      </c>
      <c r="D64" s="345">
        <f t="shared" si="0"/>
        <v>0</v>
      </c>
      <c r="E64" s="345">
        <f t="shared" si="0"/>
        <v>0</v>
      </c>
      <c r="F64" s="345">
        <f t="shared" si="0"/>
        <v>0</v>
      </c>
      <c r="G64" s="345">
        <f t="shared" si="0"/>
        <v>0</v>
      </c>
      <c r="H64" s="345">
        <f t="shared" si="0"/>
        <v>0</v>
      </c>
      <c r="I64" s="345">
        <f t="shared" si="0"/>
        <v>0</v>
      </c>
      <c r="J64" s="345">
        <f t="shared" si="0"/>
        <v>0</v>
      </c>
      <c r="K64" s="345">
        <f t="shared" si="0"/>
        <v>1</v>
      </c>
      <c r="L64" s="345">
        <f t="shared" si="0"/>
        <v>0</v>
      </c>
      <c r="M64" s="345">
        <f t="shared" si="0"/>
        <v>0</v>
      </c>
      <c r="N64" s="345">
        <f t="shared" si="0"/>
        <v>0</v>
      </c>
      <c r="O64" s="345">
        <f t="shared" si="0"/>
        <v>0</v>
      </c>
      <c r="P64" s="345">
        <f t="shared" si="0"/>
        <v>0</v>
      </c>
      <c r="Q64" s="345">
        <f t="shared" si="0"/>
        <v>1</v>
      </c>
      <c r="R64" s="345">
        <f t="shared" si="0"/>
        <v>1</v>
      </c>
      <c r="S64" s="345">
        <f t="shared" si="0"/>
        <v>3</v>
      </c>
      <c r="T64" s="345">
        <f t="shared" si="0"/>
        <v>5</v>
      </c>
      <c r="U64" s="345">
        <f t="shared" si="0"/>
        <v>0</v>
      </c>
      <c r="V64" s="345">
        <f t="shared" si="0"/>
        <v>0</v>
      </c>
      <c r="W64" s="345">
        <f t="shared" si="0"/>
        <v>0</v>
      </c>
      <c r="X64" s="345">
        <f t="shared" si="0"/>
        <v>0</v>
      </c>
      <c r="Y64" s="345">
        <f t="shared" si="0"/>
        <v>1</v>
      </c>
      <c r="Z64" s="345">
        <f t="shared" si="0"/>
        <v>1</v>
      </c>
      <c r="AA64" s="345">
        <f t="shared" si="0"/>
        <v>0</v>
      </c>
      <c r="AB64" s="345">
        <f t="shared" ref="C64:AK71" si="44">ROUND(AB114*$B$54,0)</f>
        <v>1</v>
      </c>
      <c r="AC64" s="345">
        <f t="shared" si="44"/>
        <v>2</v>
      </c>
      <c r="AD64" s="345">
        <f t="shared" si="44"/>
        <v>1</v>
      </c>
      <c r="AE64" s="345">
        <f t="shared" si="44"/>
        <v>0</v>
      </c>
      <c r="AF64" s="345">
        <f t="shared" si="44"/>
        <v>2</v>
      </c>
      <c r="AG64" s="345">
        <f t="shared" si="44"/>
        <v>0</v>
      </c>
      <c r="AH64" s="345">
        <f t="shared" si="44"/>
        <v>1</v>
      </c>
      <c r="AI64" s="345">
        <f t="shared" si="44"/>
        <v>0</v>
      </c>
      <c r="AJ64" s="345">
        <f t="shared" si="44"/>
        <v>0</v>
      </c>
      <c r="AK64" s="345">
        <f t="shared" si="44"/>
        <v>1</v>
      </c>
      <c r="AL64" s="342">
        <f t="shared" si="4"/>
        <v>22</v>
      </c>
      <c r="AO64" s="357">
        <v>200</v>
      </c>
      <c r="AP64" s="358">
        <f t="shared" si="5"/>
        <v>0</v>
      </c>
      <c r="AQ64" s="358">
        <f t="shared" si="6"/>
        <v>200</v>
      </c>
      <c r="AR64" s="358">
        <f t="shared" si="7"/>
        <v>0</v>
      </c>
      <c r="AS64" s="358">
        <f t="shared" si="8"/>
        <v>0</v>
      </c>
      <c r="AT64" s="358">
        <f t="shared" si="9"/>
        <v>0</v>
      </c>
      <c r="AU64" s="358">
        <f t="shared" si="10"/>
        <v>0</v>
      </c>
      <c r="AV64" s="358">
        <f t="shared" si="11"/>
        <v>0</v>
      </c>
      <c r="AW64" s="358">
        <f t="shared" si="12"/>
        <v>0</v>
      </c>
      <c r="AX64" s="358">
        <f t="shared" si="13"/>
        <v>0</v>
      </c>
      <c r="AY64" s="358">
        <f t="shared" si="14"/>
        <v>200</v>
      </c>
      <c r="AZ64" s="358">
        <f t="shared" si="15"/>
        <v>0</v>
      </c>
      <c r="BA64" s="358">
        <f t="shared" si="16"/>
        <v>0</v>
      </c>
      <c r="BB64" s="358">
        <f t="shared" si="17"/>
        <v>0</v>
      </c>
      <c r="BC64" s="358">
        <f t="shared" si="18"/>
        <v>0</v>
      </c>
      <c r="BD64" s="358">
        <f t="shared" si="19"/>
        <v>0</v>
      </c>
      <c r="BE64" s="358">
        <f t="shared" si="20"/>
        <v>200</v>
      </c>
      <c r="BF64" s="358">
        <f t="shared" si="21"/>
        <v>200</v>
      </c>
      <c r="BG64" s="358">
        <f t="shared" si="22"/>
        <v>600</v>
      </c>
      <c r="BH64" s="358">
        <f t="shared" si="23"/>
        <v>1000</v>
      </c>
      <c r="BI64" s="358">
        <f t="shared" si="24"/>
        <v>0</v>
      </c>
      <c r="BJ64" s="358">
        <f t="shared" si="25"/>
        <v>0</v>
      </c>
      <c r="BK64" s="358">
        <f t="shared" si="26"/>
        <v>0</v>
      </c>
      <c r="BL64" s="358">
        <f t="shared" si="27"/>
        <v>0</v>
      </c>
      <c r="BM64" s="358">
        <f t="shared" si="28"/>
        <v>200</v>
      </c>
      <c r="BN64" s="358">
        <f t="shared" si="29"/>
        <v>200</v>
      </c>
      <c r="BO64" s="358">
        <f t="shared" si="30"/>
        <v>0</v>
      </c>
      <c r="BP64" s="358">
        <f t="shared" si="31"/>
        <v>200</v>
      </c>
      <c r="BQ64" s="358">
        <f t="shared" si="32"/>
        <v>400</v>
      </c>
      <c r="BR64" s="358">
        <f t="shared" si="33"/>
        <v>200</v>
      </c>
      <c r="BS64" s="358">
        <f t="shared" si="34"/>
        <v>0</v>
      </c>
      <c r="BT64" s="358">
        <f t="shared" si="35"/>
        <v>400</v>
      </c>
      <c r="BU64" s="358">
        <f t="shared" si="36"/>
        <v>0</v>
      </c>
      <c r="BV64" s="358">
        <f t="shared" si="37"/>
        <v>200</v>
      </c>
      <c r="BW64" s="358">
        <f t="shared" si="38"/>
        <v>0</v>
      </c>
      <c r="BX64" s="358">
        <f t="shared" si="39"/>
        <v>0</v>
      </c>
      <c r="BY64" s="358">
        <f t="shared" si="40"/>
        <v>200</v>
      </c>
      <c r="BZ64" s="359">
        <f t="shared" si="41"/>
        <v>4400</v>
      </c>
      <c r="CC64" s="357">
        <v>200</v>
      </c>
      <c r="CD64" s="342">
        <f t="shared" si="42"/>
        <v>22</v>
      </c>
      <c r="CE64" s="359">
        <f t="shared" si="43"/>
        <v>4400</v>
      </c>
      <c r="CF64" s="362"/>
    </row>
    <row r="65" spans="1:84" ht="15" thickBot="1" x14ac:dyDescent="0.4">
      <c r="A65" s="353">
        <v>250</v>
      </c>
      <c r="B65" s="345">
        <f t="shared" si="3"/>
        <v>0</v>
      </c>
      <c r="C65" s="345">
        <f t="shared" si="44"/>
        <v>0</v>
      </c>
      <c r="D65" s="345">
        <f t="shared" si="44"/>
        <v>0</v>
      </c>
      <c r="E65" s="345">
        <f t="shared" si="44"/>
        <v>0</v>
      </c>
      <c r="F65" s="345">
        <f t="shared" si="44"/>
        <v>0</v>
      </c>
      <c r="G65" s="345">
        <f t="shared" si="44"/>
        <v>0</v>
      </c>
      <c r="H65" s="345">
        <f t="shared" si="44"/>
        <v>0</v>
      </c>
      <c r="I65" s="345">
        <f t="shared" si="44"/>
        <v>1</v>
      </c>
      <c r="J65" s="345">
        <f t="shared" si="44"/>
        <v>0</v>
      </c>
      <c r="K65" s="345">
        <f t="shared" si="44"/>
        <v>0</v>
      </c>
      <c r="L65" s="345">
        <f t="shared" si="44"/>
        <v>0</v>
      </c>
      <c r="M65" s="345">
        <f t="shared" si="44"/>
        <v>1</v>
      </c>
      <c r="N65" s="345">
        <f t="shared" si="44"/>
        <v>0</v>
      </c>
      <c r="O65" s="345">
        <f t="shared" si="44"/>
        <v>1</v>
      </c>
      <c r="P65" s="345">
        <f t="shared" si="44"/>
        <v>0</v>
      </c>
      <c r="Q65" s="345">
        <f t="shared" si="44"/>
        <v>0</v>
      </c>
      <c r="R65" s="345">
        <f t="shared" si="44"/>
        <v>1</v>
      </c>
      <c r="S65" s="345">
        <f t="shared" si="44"/>
        <v>0</v>
      </c>
      <c r="T65" s="345">
        <f t="shared" si="44"/>
        <v>3</v>
      </c>
      <c r="U65" s="345">
        <f t="shared" si="44"/>
        <v>2</v>
      </c>
      <c r="V65" s="345">
        <f t="shared" si="44"/>
        <v>0</v>
      </c>
      <c r="W65" s="345">
        <f t="shared" si="44"/>
        <v>0</v>
      </c>
      <c r="X65" s="345">
        <f t="shared" si="44"/>
        <v>1</v>
      </c>
      <c r="Y65" s="345">
        <f t="shared" si="44"/>
        <v>0</v>
      </c>
      <c r="Z65" s="345">
        <f t="shared" si="44"/>
        <v>2</v>
      </c>
      <c r="AA65" s="345">
        <f t="shared" si="44"/>
        <v>0</v>
      </c>
      <c r="AB65" s="345">
        <f t="shared" si="44"/>
        <v>1</v>
      </c>
      <c r="AC65" s="345">
        <f t="shared" si="44"/>
        <v>0</v>
      </c>
      <c r="AD65" s="345">
        <f t="shared" si="44"/>
        <v>1</v>
      </c>
      <c r="AE65" s="345">
        <f t="shared" si="44"/>
        <v>0</v>
      </c>
      <c r="AF65" s="345">
        <f t="shared" si="44"/>
        <v>1</v>
      </c>
      <c r="AG65" s="345">
        <f t="shared" si="44"/>
        <v>0</v>
      </c>
      <c r="AH65" s="345">
        <f t="shared" si="44"/>
        <v>0</v>
      </c>
      <c r="AI65" s="345">
        <f t="shared" si="44"/>
        <v>1</v>
      </c>
      <c r="AJ65" s="345">
        <f t="shared" si="44"/>
        <v>0</v>
      </c>
      <c r="AK65" s="345">
        <f t="shared" si="44"/>
        <v>0</v>
      </c>
      <c r="AL65" s="342">
        <f t="shared" si="4"/>
        <v>16</v>
      </c>
      <c r="AO65" s="357">
        <v>250</v>
      </c>
      <c r="AP65" s="358">
        <f t="shared" si="5"/>
        <v>0</v>
      </c>
      <c r="AQ65" s="358">
        <f t="shared" si="6"/>
        <v>0</v>
      </c>
      <c r="AR65" s="358">
        <f t="shared" si="7"/>
        <v>0</v>
      </c>
      <c r="AS65" s="358">
        <f t="shared" si="8"/>
        <v>0</v>
      </c>
      <c r="AT65" s="358">
        <f t="shared" si="9"/>
        <v>0</v>
      </c>
      <c r="AU65" s="358">
        <f t="shared" si="10"/>
        <v>0</v>
      </c>
      <c r="AV65" s="358">
        <f t="shared" si="11"/>
        <v>0</v>
      </c>
      <c r="AW65" s="358">
        <f t="shared" si="12"/>
        <v>250</v>
      </c>
      <c r="AX65" s="358">
        <f t="shared" si="13"/>
        <v>0</v>
      </c>
      <c r="AY65" s="358">
        <f t="shared" si="14"/>
        <v>0</v>
      </c>
      <c r="AZ65" s="358">
        <f t="shared" si="15"/>
        <v>0</v>
      </c>
      <c r="BA65" s="358">
        <f t="shared" si="16"/>
        <v>250</v>
      </c>
      <c r="BB65" s="358">
        <f t="shared" si="17"/>
        <v>0</v>
      </c>
      <c r="BC65" s="358">
        <f t="shared" si="18"/>
        <v>250</v>
      </c>
      <c r="BD65" s="358">
        <f t="shared" si="19"/>
        <v>0</v>
      </c>
      <c r="BE65" s="358">
        <f t="shared" si="20"/>
        <v>0</v>
      </c>
      <c r="BF65" s="358">
        <f t="shared" si="21"/>
        <v>250</v>
      </c>
      <c r="BG65" s="358">
        <f t="shared" si="22"/>
        <v>0</v>
      </c>
      <c r="BH65" s="358">
        <f t="shared" si="23"/>
        <v>750</v>
      </c>
      <c r="BI65" s="358">
        <f t="shared" si="24"/>
        <v>500</v>
      </c>
      <c r="BJ65" s="358">
        <f t="shared" si="25"/>
        <v>0</v>
      </c>
      <c r="BK65" s="358">
        <f t="shared" si="26"/>
        <v>0</v>
      </c>
      <c r="BL65" s="358">
        <f t="shared" si="27"/>
        <v>250</v>
      </c>
      <c r="BM65" s="358">
        <f t="shared" si="28"/>
        <v>0</v>
      </c>
      <c r="BN65" s="358">
        <f t="shared" si="29"/>
        <v>500</v>
      </c>
      <c r="BO65" s="358">
        <f t="shared" si="30"/>
        <v>0</v>
      </c>
      <c r="BP65" s="358">
        <f t="shared" si="31"/>
        <v>250</v>
      </c>
      <c r="BQ65" s="358">
        <f t="shared" si="32"/>
        <v>0</v>
      </c>
      <c r="BR65" s="358">
        <f t="shared" si="33"/>
        <v>250</v>
      </c>
      <c r="BS65" s="358">
        <f t="shared" si="34"/>
        <v>0</v>
      </c>
      <c r="BT65" s="358">
        <f t="shared" si="35"/>
        <v>250</v>
      </c>
      <c r="BU65" s="358">
        <f t="shared" si="36"/>
        <v>0</v>
      </c>
      <c r="BV65" s="358">
        <f t="shared" si="37"/>
        <v>0</v>
      </c>
      <c r="BW65" s="358">
        <f t="shared" si="38"/>
        <v>250</v>
      </c>
      <c r="BX65" s="358">
        <f t="shared" si="39"/>
        <v>0</v>
      </c>
      <c r="BY65" s="358">
        <f t="shared" si="40"/>
        <v>0</v>
      </c>
      <c r="BZ65" s="359">
        <f t="shared" si="41"/>
        <v>4000</v>
      </c>
      <c r="CC65" s="357">
        <v>250</v>
      </c>
      <c r="CD65" s="342">
        <f t="shared" si="42"/>
        <v>16</v>
      </c>
      <c r="CE65" s="359">
        <f t="shared" si="43"/>
        <v>4000</v>
      </c>
      <c r="CF65" s="362"/>
    </row>
    <row r="66" spans="1:84" ht="15" thickBot="1" x14ac:dyDescent="0.4">
      <c r="A66" s="353">
        <v>300</v>
      </c>
      <c r="B66" s="345">
        <f t="shared" si="3"/>
        <v>2</v>
      </c>
      <c r="C66" s="345">
        <f t="shared" si="44"/>
        <v>0</v>
      </c>
      <c r="D66" s="345">
        <f t="shared" si="44"/>
        <v>0</v>
      </c>
      <c r="E66" s="345">
        <f t="shared" si="44"/>
        <v>0</v>
      </c>
      <c r="F66" s="345">
        <f t="shared" si="44"/>
        <v>0</v>
      </c>
      <c r="G66" s="345">
        <f t="shared" si="44"/>
        <v>0</v>
      </c>
      <c r="H66" s="345">
        <f t="shared" si="44"/>
        <v>0</v>
      </c>
      <c r="I66" s="345">
        <f t="shared" si="44"/>
        <v>0</v>
      </c>
      <c r="J66" s="345">
        <f t="shared" si="44"/>
        <v>0</v>
      </c>
      <c r="K66" s="345">
        <f t="shared" si="44"/>
        <v>0</v>
      </c>
      <c r="L66" s="345">
        <f t="shared" si="44"/>
        <v>0</v>
      </c>
      <c r="M66" s="345">
        <f t="shared" si="44"/>
        <v>0</v>
      </c>
      <c r="N66" s="345">
        <f t="shared" si="44"/>
        <v>0</v>
      </c>
      <c r="O66" s="345">
        <f t="shared" si="44"/>
        <v>0</v>
      </c>
      <c r="P66" s="345">
        <f t="shared" si="44"/>
        <v>0</v>
      </c>
      <c r="Q66" s="345">
        <f t="shared" si="44"/>
        <v>0</v>
      </c>
      <c r="R66" s="345">
        <f t="shared" si="44"/>
        <v>1</v>
      </c>
      <c r="S66" s="345">
        <f t="shared" si="44"/>
        <v>0</v>
      </c>
      <c r="T66" s="345">
        <f t="shared" si="44"/>
        <v>3</v>
      </c>
      <c r="U66" s="345">
        <f t="shared" si="44"/>
        <v>0</v>
      </c>
      <c r="V66" s="345">
        <f t="shared" si="44"/>
        <v>0</v>
      </c>
      <c r="W66" s="345">
        <f t="shared" si="44"/>
        <v>0</v>
      </c>
      <c r="X66" s="345">
        <f t="shared" si="44"/>
        <v>0</v>
      </c>
      <c r="Y66" s="345">
        <f t="shared" si="44"/>
        <v>0</v>
      </c>
      <c r="Z66" s="345">
        <f t="shared" si="44"/>
        <v>0</v>
      </c>
      <c r="AA66" s="345">
        <f t="shared" si="44"/>
        <v>0</v>
      </c>
      <c r="AB66" s="345">
        <f t="shared" si="44"/>
        <v>0</v>
      </c>
      <c r="AC66" s="345">
        <f t="shared" si="44"/>
        <v>0</v>
      </c>
      <c r="AD66" s="345">
        <f t="shared" si="44"/>
        <v>0</v>
      </c>
      <c r="AE66" s="345">
        <f t="shared" si="44"/>
        <v>0</v>
      </c>
      <c r="AF66" s="345">
        <f t="shared" si="44"/>
        <v>0</v>
      </c>
      <c r="AG66" s="345">
        <f t="shared" si="44"/>
        <v>0</v>
      </c>
      <c r="AH66" s="345">
        <f t="shared" si="44"/>
        <v>0</v>
      </c>
      <c r="AI66" s="345">
        <f t="shared" si="44"/>
        <v>0</v>
      </c>
      <c r="AJ66" s="345">
        <f t="shared" si="44"/>
        <v>0</v>
      </c>
      <c r="AK66" s="345">
        <f t="shared" si="44"/>
        <v>0</v>
      </c>
      <c r="AL66" s="342">
        <f t="shared" si="4"/>
        <v>6</v>
      </c>
      <c r="AO66" s="357">
        <v>300</v>
      </c>
      <c r="AP66" s="358">
        <f t="shared" si="5"/>
        <v>600</v>
      </c>
      <c r="AQ66" s="358">
        <f t="shared" si="6"/>
        <v>0</v>
      </c>
      <c r="AR66" s="358">
        <f t="shared" si="7"/>
        <v>0</v>
      </c>
      <c r="AS66" s="358">
        <f t="shared" si="8"/>
        <v>0</v>
      </c>
      <c r="AT66" s="358">
        <f t="shared" si="9"/>
        <v>0</v>
      </c>
      <c r="AU66" s="358">
        <f t="shared" si="10"/>
        <v>0</v>
      </c>
      <c r="AV66" s="358">
        <f t="shared" si="11"/>
        <v>0</v>
      </c>
      <c r="AW66" s="358">
        <f t="shared" si="12"/>
        <v>0</v>
      </c>
      <c r="AX66" s="358">
        <f t="shared" si="13"/>
        <v>0</v>
      </c>
      <c r="AY66" s="358">
        <f t="shared" si="14"/>
        <v>0</v>
      </c>
      <c r="AZ66" s="358">
        <f t="shared" si="15"/>
        <v>0</v>
      </c>
      <c r="BA66" s="358">
        <f t="shared" si="16"/>
        <v>0</v>
      </c>
      <c r="BB66" s="358">
        <f t="shared" si="17"/>
        <v>0</v>
      </c>
      <c r="BC66" s="358">
        <f t="shared" si="18"/>
        <v>0</v>
      </c>
      <c r="BD66" s="358">
        <f t="shared" si="19"/>
        <v>0</v>
      </c>
      <c r="BE66" s="358">
        <f t="shared" si="20"/>
        <v>0</v>
      </c>
      <c r="BF66" s="358">
        <f t="shared" si="21"/>
        <v>300</v>
      </c>
      <c r="BG66" s="358">
        <f t="shared" si="22"/>
        <v>0</v>
      </c>
      <c r="BH66" s="358">
        <f t="shared" si="23"/>
        <v>900</v>
      </c>
      <c r="BI66" s="358">
        <f t="shared" si="24"/>
        <v>0</v>
      </c>
      <c r="BJ66" s="358">
        <f t="shared" si="25"/>
        <v>0</v>
      </c>
      <c r="BK66" s="358">
        <f t="shared" si="26"/>
        <v>0</v>
      </c>
      <c r="BL66" s="358">
        <f t="shared" si="27"/>
        <v>0</v>
      </c>
      <c r="BM66" s="358">
        <f t="shared" si="28"/>
        <v>0</v>
      </c>
      <c r="BN66" s="358">
        <f t="shared" si="29"/>
        <v>0</v>
      </c>
      <c r="BO66" s="358">
        <f t="shared" si="30"/>
        <v>0</v>
      </c>
      <c r="BP66" s="358">
        <f t="shared" si="31"/>
        <v>0</v>
      </c>
      <c r="BQ66" s="358">
        <f t="shared" si="32"/>
        <v>0</v>
      </c>
      <c r="BR66" s="358">
        <f t="shared" si="33"/>
        <v>0</v>
      </c>
      <c r="BS66" s="358">
        <f t="shared" si="34"/>
        <v>0</v>
      </c>
      <c r="BT66" s="358">
        <f t="shared" si="35"/>
        <v>0</v>
      </c>
      <c r="BU66" s="358">
        <f t="shared" si="36"/>
        <v>0</v>
      </c>
      <c r="BV66" s="358">
        <f t="shared" si="37"/>
        <v>0</v>
      </c>
      <c r="BW66" s="358">
        <f t="shared" si="38"/>
        <v>0</v>
      </c>
      <c r="BX66" s="358">
        <f t="shared" si="39"/>
        <v>0</v>
      </c>
      <c r="BY66" s="358">
        <f t="shared" si="40"/>
        <v>0</v>
      </c>
      <c r="BZ66" s="359">
        <f t="shared" si="41"/>
        <v>1800</v>
      </c>
      <c r="CC66" s="512">
        <v>300</v>
      </c>
      <c r="CD66" s="342">
        <f t="shared" si="42"/>
        <v>6</v>
      </c>
      <c r="CE66" s="513">
        <f t="shared" si="43"/>
        <v>1800</v>
      </c>
      <c r="CF66" s="362"/>
    </row>
    <row r="67" spans="1:84" ht="15" thickBot="1" x14ac:dyDescent="0.4">
      <c r="A67" s="353">
        <v>315</v>
      </c>
      <c r="B67" s="345">
        <f t="shared" si="3"/>
        <v>0</v>
      </c>
      <c r="C67" s="345">
        <f t="shared" si="44"/>
        <v>0</v>
      </c>
      <c r="D67" s="345">
        <f t="shared" si="44"/>
        <v>0</v>
      </c>
      <c r="E67" s="345">
        <f t="shared" si="44"/>
        <v>0</v>
      </c>
      <c r="F67" s="345">
        <f t="shared" si="44"/>
        <v>0</v>
      </c>
      <c r="G67" s="345">
        <f t="shared" si="44"/>
        <v>0</v>
      </c>
      <c r="H67" s="345">
        <f t="shared" si="44"/>
        <v>1</v>
      </c>
      <c r="I67" s="345">
        <f t="shared" si="44"/>
        <v>0</v>
      </c>
      <c r="J67" s="345">
        <f t="shared" si="44"/>
        <v>0</v>
      </c>
      <c r="K67" s="345">
        <f t="shared" si="44"/>
        <v>0</v>
      </c>
      <c r="L67" s="345">
        <f t="shared" si="44"/>
        <v>2</v>
      </c>
      <c r="M67" s="345">
        <f t="shared" si="44"/>
        <v>0</v>
      </c>
      <c r="N67" s="345">
        <f t="shared" si="44"/>
        <v>0</v>
      </c>
      <c r="O67" s="345">
        <f t="shared" si="44"/>
        <v>0</v>
      </c>
      <c r="P67" s="345">
        <f t="shared" si="44"/>
        <v>0</v>
      </c>
      <c r="Q67" s="345">
        <f t="shared" si="44"/>
        <v>0</v>
      </c>
      <c r="R67" s="345">
        <f t="shared" si="44"/>
        <v>2</v>
      </c>
      <c r="S67" s="345">
        <f t="shared" si="44"/>
        <v>3</v>
      </c>
      <c r="T67" s="345">
        <f t="shared" si="44"/>
        <v>8</v>
      </c>
      <c r="U67" s="345">
        <f t="shared" si="44"/>
        <v>0</v>
      </c>
      <c r="V67" s="345">
        <f t="shared" si="44"/>
        <v>0</v>
      </c>
      <c r="W67" s="345">
        <f t="shared" si="44"/>
        <v>1</v>
      </c>
      <c r="X67" s="345">
        <f t="shared" si="44"/>
        <v>1</v>
      </c>
      <c r="Y67" s="345">
        <f t="shared" si="44"/>
        <v>1</v>
      </c>
      <c r="Z67" s="345">
        <f t="shared" si="44"/>
        <v>3</v>
      </c>
      <c r="AA67" s="345">
        <f t="shared" si="44"/>
        <v>1</v>
      </c>
      <c r="AB67" s="345">
        <f t="shared" si="44"/>
        <v>0</v>
      </c>
      <c r="AC67" s="345">
        <f t="shared" si="44"/>
        <v>2</v>
      </c>
      <c r="AD67" s="345">
        <f t="shared" si="44"/>
        <v>2</v>
      </c>
      <c r="AE67" s="345">
        <f t="shared" si="44"/>
        <v>0</v>
      </c>
      <c r="AF67" s="345">
        <f t="shared" si="44"/>
        <v>4</v>
      </c>
      <c r="AG67" s="345">
        <f t="shared" si="44"/>
        <v>0</v>
      </c>
      <c r="AH67" s="345">
        <f t="shared" si="44"/>
        <v>2</v>
      </c>
      <c r="AI67" s="345">
        <f t="shared" si="44"/>
        <v>1</v>
      </c>
      <c r="AJ67" s="345">
        <f t="shared" si="44"/>
        <v>2</v>
      </c>
      <c r="AK67" s="345">
        <f t="shared" si="44"/>
        <v>2</v>
      </c>
      <c r="AL67" s="342">
        <f t="shared" si="4"/>
        <v>38</v>
      </c>
      <c r="AO67" s="357">
        <v>315</v>
      </c>
      <c r="AP67" s="358">
        <f t="shared" si="5"/>
        <v>0</v>
      </c>
      <c r="AQ67" s="358">
        <f t="shared" si="6"/>
        <v>0</v>
      </c>
      <c r="AR67" s="358">
        <f t="shared" si="7"/>
        <v>0</v>
      </c>
      <c r="AS67" s="358">
        <f t="shared" si="8"/>
        <v>0</v>
      </c>
      <c r="AT67" s="358">
        <f t="shared" si="9"/>
        <v>0</v>
      </c>
      <c r="AU67" s="358">
        <f t="shared" si="10"/>
        <v>0</v>
      </c>
      <c r="AV67" s="358">
        <f t="shared" si="11"/>
        <v>315</v>
      </c>
      <c r="AW67" s="358">
        <f t="shared" si="12"/>
        <v>0</v>
      </c>
      <c r="AX67" s="358">
        <f t="shared" si="13"/>
        <v>0</v>
      </c>
      <c r="AY67" s="358">
        <f t="shared" si="14"/>
        <v>0</v>
      </c>
      <c r="AZ67" s="358">
        <f t="shared" si="15"/>
        <v>630</v>
      </c>
      <c r="BA67" s="358">
        <f t="shared" si="16"/>
        <v>0</v>
      </c>
      <c r="BB67" s="358">
        <f t="shared" si="17"/>
        <v>0</v>
      </c>
      <c r="BC67" s="358">
        <f t="shared" si="18"/>
        <v>0</v>
      </c>
      <c r="BD67" s="358">
        <f t="shared" si="19"/>
        <v>0</v>
      </c>
      <c r="BE67" s="358">
        <f t="shared" si="20"/>
        <v>0</v>
      </c>
      <c r="BF67" s="358">
        <f t="shared" si="21"/>
        <v>630</v>
      </c>
      <c r="BG67" s="358">
        <f t="shared" si="22"/>
        <v>945</v>
      </c>
      <c r="BH67" s="358">
        <f t="shared" si="23"/>
        <v>2520</v>
      </c>
      <c r="BI67" s="358">
        <f t="shared" si="24"/>
        <v>0</v>
      </c>
      <c r="BJ67" s="358">
        <f t="shared" si="25"/>
        <v>0</v>
      </c>
      <c r="BK67" s="358">
        <f t="shared" si="26"/>
        <v>315</v>
      </c>
      <c r="BL67" s="358">
        <f t="shared" si="27"/>
        <v>315</v>
      </c>
      <c r="BM67" s="358">
        <f t="shared" si="28"/>
        <v>315</v>
      </c>
      <c r="BN67" s="358">
        <f t="shared" si="29"/>
        <v>945</v>
      </c>
      <c r="BO67" s="358">
        <f t="shared" si="30"/>
        <v>315</v>
      </c>
      <c r="BP67" s="358">
        <f t="shared" si="31"/>
        <v>0</v>
      </c>
      <c r="BQ67" s="358">
        <f t="shared" si="32"/>
        <v>630</v>
      </c>
      <c r="BR67" s="358">
        <f t="shared" si="33"/>
        <v>630</v>
      </c>
      <c r="BS67" s="358">
        <f t="shared" si="34"/>
        <v>0</v>
      </c>
      <c r="BT67" s="358">
        <f t="shared" si="35"/>
        <v>1260</v>
      </c>
      <c r="BU67" s="358">
        <f t="shared" si="36"/>
        <v>0</v>
      </c>
      <c r="BV67" s="358">
        <f t="shared" si="37"/>
        <v>630</v>
      </c>
      <c r="BW67" s="358">
        <f t="shared" si="38"/>
        <v>315</v>
      </c>
      <c r="BX67" s="358">
        <f t="shared" si="39"/>
        <v>630</v>
      </c>
      <c r="BY67" s="358">
        <f t="shared" si="40"/>
        <v>630</v>
      </c>
      <c r="BZ67" s="359">
        <f t="shared" si="41"/>
        <v>11970</v>
      </c>
      <c r="CC67" s="512">
        <v>315</v>
      </c>
      <c r="CD67" s="342">
        <f t="shared" si="42"/>
        <v>38</v>
      </c>
      <c r="CE67" s="513">
        <f t="shared" si="43"/>
        <v>11970</v>
      </c>
      <c r="CF67" s="362"/>
    </row>
    <row r="68" spans="1:84" ht="15" thickBot="1" x14ac:dyDescent="0.4">
      <c r="A68" s="353">
        <v>400</v>
      </c>
      <c r="B68" s="345">
        <f t="shared" si="3"/>
        <v>0</v>
      </c>
      <c r="C68" s="345">
        <f t="shared" si="44"/>
        <v>0</v>
      </c>
      <c r="D68" s="345">
        <f t="shared" si="44"/>
        <v>0</v>
      </c>
      <c r="E68" s="345">
        <f t="shared" si="44"/>
        <v>0</v>
      </c>
      <c r="F68" s="345">
        <f t="shared" si="44"/>
        <v>0</v>
      </c>
      <c r="G68" s="345">
        <f t="shared" si="44"/>
        <v>0</v>
      </c>
      <c r="H68" s="345">
        <f t="shared" si="44"/>
        <v>0</v>
      </c>
      <c r="I68" s="345">
        <f t="shared" si="44"/>
        <v>0</v>
      </c>
      <c r="J68" s="345">
        <f t="shared" si="44"/>
        <v>0</v>
      </c>
      <c r="K68" s="345">
        <f t="shared" si="44"/>
        <v>0</v>
      </c>
      <c r="L68" s="345">
        <f t="shared" si="44"/>
        <v>0</v>
      </c>
      <c r="M68" s="345">
        <f t="shared" si="44"/>
        <v>0</v>
      </c>
      <c r="N68" s="345">
        <f t="shared" si="44"/>
        <v>0</v>
      </c>
      <c r="O68" s="345">
        <f t="shared" si="44"/>
        <v>0</v>
      </c>
      <c r="P68" s="345">
        <f t="shared" si="44"/>
        <v>0</v>
      </c>
      <c r="Q68" s="345">
        <f t="shared" si="44"/>
        <v>1</v>
      </c>
      <c r="R68" s="345">
        <f t="shared" si="44"/>
        <v>0</v>
      </c>
      <c r="S68" s="345">
        <f t="shared" si="44"/>
        <v>0</v>
      </c>
      <c r="T68" s="345">
        <f t="shared" si="44"/>
        <v>1</v>
      </c>
      <c r="U68" s="345">
        <f t="shared" si="44"/>
        <v>0</v>
      </c>
      <c r="V68" s="345">
        <f t="shared" si="44"/>
        <v>0</v>
      </c>
      <c r="W68" s="345">
        <f t="shared" si="44"/>
        <v>0</v>
      </c>
      <c r="X68" s="345">
        <f t="shared" si="44"/>
        <v>0</v>
      </c>
      <c r="Y68" s="345">
        <f t="shared" si="44"/>
        <v>0</v>
      </c>
      <c r="Z68" s="345">
        <f t="shared" si="44"/>
        <v>1</v>
      </c>
      <c r="AA68" s="345">
        <f t="shared" si="44"/>
        <v>0</v>
      </c>
      <c r="AB68" s="345">
        <f t="shared" si="44"/>
        <v>0</v>
      </c>
      <c r="AC68" s="345">
        <f t="shared" si="44"/>
        <v>3</v>
      </c>
      <c r="AD68" s="345">
        <f t="shared" si="44"/>
        <v>1</v>
      </c>
      <c r="AE68" s="345">
        <f t="shared" si="44"/>
        <v>0</v>
      </c>
      <c r="AF68" s="345">
        <f t="shared" si="44"/>
        <v>0</v>
      </c>
      <c r="AG68" s="345">
        <f t="shared" si="44"/>
        <v>0</v>
      </c>
      <c r="AH68" s="345">
        <f t="shared" si="44"/>
        <v>1</v>
      </c>
      <c r="AI68" s="345">
        <f t="shared" si="44"/>
        <v>0</v>
      </c>
      <c r="AJ68" s="345">
        <f t="shared" si="44"/>
        <v>1</v>
      </c>
      <c r="AK68" s="345">
        <f t="shared" si="44"/>
        <v>0</v>
      </c>
      <c r="AL68" s="342">
        <f t="shared" si="4"/>
        <v>9</v>
      </c>
      <c r="AO68" s="357">
        <v>400</v>
      </c>
      <c r="AP68" s="358">
        <f t="shared" si="5"/>
        <v>0</v>
      </c>
      <c r="AQ68" s="358">
        <f t="shared" si="6"/>
        <v>0</v>
      </c>
      <c r="AR68" s="358">
        <f t="shared" si="7"/>
        <v>0</v>
      </c>
      <c r="AS68" s="358">
        <f t="shared" si="8"/>
        <v>0</v>
      </c>
      <c r="AT68" s="358">
        <f t="shared" si="9"/>
        <v>0</v>
      </c>
      <c r="AU68" s="358">
        <f t="shared" si="10"/>
        <v>0</v>
      </c>
      <c r="AV68" s="358">
        <f t="shared" si="11"/>
        <v>0</v>
      </c>
      <c r="AW68" s="358">
        <f t="shared" si="12"/>
        <v>0</v>
      </c>
      <c r="AX68" s="358">
        <f t="shared" si="13"/>
        <v>0</v>
      </c>
      <c r="AY68" s="358">
        <f t="shared" si="14"/>
        <v>0</v>
      </c>
      <c r="AZ68" s="358">
        <f t="shared" si="15"/>
        <v>0</v>
      </c>
      <c r="BA68" s="358">
        <f t="shared" si="16"/>
        <v>0</v>
      </c>
      <c r="BB68" s="358">
        <f t="shared" si="17"/>
        <v>0</v>
      </c>
      <c r="BC68" s="358">
        <f t="shared" si="18"/>
        <v>0</v>
      </c>
      <c r="BD68" s="358">
        <f t="shared" si="19"/>
        <v>0</v>
      </c>
      <c r="BE68" s="358">
        <f t="shared" si="20"/>
        <v>400</v>
      </c>
      <c r="BF68" s="358">
        <f t="shared" si="21"/>
        <v>0</v>
      </c>
      <c r="BG68" s="358">
        <f t="shared" si="22"/>
        <v>0</v>
      </c>
      <c r="BH68" s="358">
        <f t="shared" si="23"/>
        <v>400</v>
      </c>
      <c r="BI68" s="358">
        <f t="shared" si="24"/>
        <v>0</v>
      </c>
      <c r="BJ68" s="358">
        <f t="shared" si="25"/>
        <v>0</v>
      </c>
      <c r="BK68" s="358">
        <f t="shared" si="26"/>
        <v>0</v>
      </c>
      <c r="BL68" s="358">
        <f t="shared" si="27"/>
        <v>0</v>
      </c>
      <c r="BM68" s="358">
        <f t="shared" si="28"/>
        <v>0</v>
      </c>
      <c r="BN68" s="358">
        <f t="shared" si="29"/>
        <v>400</v>
      </c>
      <c r="BO68" s="358">
        <f t="shared" si="30"/>
        <v>0</v>
      </c>
      <c r="BP68" s="358">
        <f t="shared" si="31"/>
        <v>0</v>
      </c>
      <c r="BQ68" s="358">
        <f t="shared" si="32"/>
        <v>1200</v>
      </c>
      <c r="BR68" s="358">
        <f t="shared" si="33"/>
        <v>400</v>
      </c>
      <c r="BS68" s="358">
        <f t="shared" si="34"/>
        <v>0</v>
      </c>
      <c r="BT68" s="358">
        <f t="shared" si="35"/>
        <v>0</v>
      </c>
      <c r="BU68" s="358">
        <f t="shared" si="36"/>
        <v>0</v>
      </c>
      <c r="BV68" s="358">
        <f t="shared" si="37"/>
        <v>400</v>
      </c>
      <c r="BW68" s="358">
        <f t="shared" si="38"/>
        <v>0</v>
      </c>
      <c r="BX68" s="358">
        <f t="shared" si="39"/>
        <v>400</v>
      </c>
      <c r="BY68" s="358">
        <f t="shared" si="40"/>
        <v>0</v>
      </c>
      <c r="BZ68" s="359">
        <f t="shared" si="41"/>
        <v>3600</v>
      </c>
      <c r="CC68" s="512">
        <v>400</v>
      </c>
      <c r="CD68" s="342">
        <f t="shared" si="42"/>
        <v>9</v>
      </c>
      <c r="CE68" s="513">
        <f t="shared" si="43"/>
        <v>3600</v>
      </c>
      <c r="CF68" s="362"/>
    </row>
    <row r="69" spans="1:84" ht="15" thickBot="1" x14ac:dyDescent="0.4">
      <c r="A69" s="353">
        <v>500</v>
      </c>
      <c r="B69" s="345">
        <f t="shared" si="3"/>
        <v>0</v>
      </c>
      <c r="C69" s="345">
        <f t="shared" si="44"/>
        <v>0</v>
      </c>
      <c r="D69" s="345">
        <f t="shared" si="44"/>
        <v>0</v>
      </c>
      <c r="E69" s="345">
        <f t="shared" si="44"/>
        <v>0</v>
      </c>
      <c r="F69" s="345">
        <f t="shared" si="44"/>
        <v>0</v>
      </c>
      <c r="G69" s="345">
        <f t="shared" si="44"/>
        <v>1</v>
      </c>
      <c r="H69" s="345">
        <f t="shared" si="44"/>
        <v>0</v>
      </c>
      <c r="I69" s="345">
        <f t="shared" si="44"/>
        <v>1</v>
      </c>
      <c r="J69" s="345">
        <f t="shared" si="44"/>
        <v>0</v>
      </c>
      <c r="K69" s="345">
        <f t="shared" si="44"/>
        <v>1</v>
      </c>
      <c r="L69" s="345">
        <f t="shared" si="44"/>
        <v>1</v>
      </c>
      <c r="M69" s="345">
        <f t="shared" si="44"/>
        <v>1</v>
      </c>
      <c r="N69" s="345">
        <f t="shared" si="44"/>
        <v>3</v>
      </c>
      <c r="O69" s="345">
        <f t="shared" si="44"/>
        <v>2</v>
      </c>
      <c r="P69" s="345">
        <f t="shared" si="44"/>
        <v>1</v>
      </c>
      <c r="Q69" s="345">
        <f t="shared" si="44"/>
        <v>1</v>
      </c>
      <c r="R69" s="345">
        <f t="shared" si="44"/>
        <v>0</v>
      </c>
      <c r="S69" s="345">
        <f t="shared" si="44"/>
        <v>4</v>
      </c>
      <c r="T69" s="345">
        <f t="shared" si="44"/>
        <v>7</v>
      </c>
      <c r="U69" s="345">
        <f t="shared" si="44"/>
        <v>9</v>
      </c>
      <c r="V69" s="345">
        <f t="shared" si="44"/>
        <v>3</v>
      </c>
      <c r="W69" s="345">
        <f t="shared" si="44"/>
        <v>1</v>
      </c>
      <c r="X69" s="345">
        <f t="shared" si="44"/>
        <v>2</v>
      </c>
      <c r="Y69" s="345">
        <f t="shared" si="44"/>
        <v>0</v>
      </c>
      <c r="Z69" s="345">
        <f t="shared" si="44"/>
        <v>1</v>
      </c>
      <c r="AA69" s="345">
        <f t="shared" si="44"/>
        <v>0</v>
      </c>
      <c r="AB69" s="345">
        <f t="shared" si="44"/>
        <v>0</v>
      </c>
      <c r="AC69" s="345">
        <f t="shared" si="44"/>
        <v>0</v>
      </c>
      <c r="AD69" s="345">
        <f t="shared" si="44"/>
        <v>1</v>
      </c>
      <c r="AE69" s="345">
        <f t="shared" si="44"/>
        <v>1</v>
      </c>
      <c r="AF69" s="345">
        <f t="shared" si="44"/>
        <v>2</v>
      </c>
      <c r="AG69" s="345">
        <f t="shared" si="44"/>
        <v>1</v>
      </c>
      <c r="AH69" s="345">
        <f t="shared" si="44"/>
        <v>0</v>
      </c>
      <c r="AI69" s="345">
        <f t="shared" si="44"/>
        <v>0</v>
      </c>
      <c r="AJ69" s="345">
        <f t="shared" si="44"/>
        <v>1</v>
      </c>
      <c r="AK69" s="345">
        <f t="shared" si="44"/>
        <v>3</v>
      </c>
      <c r="AL69" s="342">
        <f t="shared" si="4"/>
        <v>48</v>
      </c>
      <c r="AO69" s="357">
        <v>500</v>
      </c>
      <c r="AP69" s="358">
        <f t="shared" si="5"/>
        <v>0</v>
      </c>
      <c r="AQ69" s="358">
        <f t="shared" si="6"/>
        <v>0</v>
      </c>
      <c r="AR69" s="358">
        <f t="shared" si="7"/>
        <v>0</v>
      </c>
      <c r="AS69" s="358">
        <f t="shared" si="8"/>
        <v>0</v>
      </c>
      <c r="AT69" s="358">
        <f t="shared" si="9"/>
        <v>0</v>
      </c>
      <c r="AU69" s="358">
        <f t="shared" si="10"/>
        <v>500</v>
      </c>
      <c r="AV69" s="358">
        <f t="shared" si="11"/>
        <v>0</v>
      </c>
      <c r="AW69" s="358">
        <f t="shared" si="12"/>
        <v>500</v>
      </c>
      <c r="AX69" s="358">
        <f t="shared" si="13"/>
        <v>0</v>
      </c>
      <c r="AY69" s="358">
        <f t="shared" si="14"/>
        <v>500</v>
      </c>
      <c r="AZ69" s="358">
        <f t="shared" si="15"/>
        <v>500</v>
      </c>
      <c r="BA69" s="358">
        <f t="shared" si="16"/>
        <v>500</v>
      </c>
      <c r="BB69" s="358">
        <f t="shared" si="17"/>
        <v>1500</v>
      </c>
      <c r="BC69" s="358">
        <f t="shared" si="18"/>
        <v>1000</v>
      </c>
      <c r="BD69" s="358">
        <f t="shared" si="19"/>
        <v>500</v>
      </c>
      <c r="BE69" s="358">
        <f t="shared" si="20"/>
        <v>500</v>
      </c>
      <c r="BF69" s="358">
        <f t="shared" si="21"/>
        <v>0</v>
      </c>
      <c r="BG69" s="358">
        <f t="shared" si="22"/>
        <v>2000</v>
      </c>
      <c r="BH69" s="358">
        <f t="shared" si="23"/>
        <v>3500</v>
      </c>
      <c r="BI69" s="358">
        <f t="shared" si="24"/>
        <v>4500</v>
      </c>
      <c r="BJ69" s="358">
        <f t="shared" si="25"/>
        <v>1500</v>
      </c>
      <c r="BK69" s="358">
        <f t="shared" si="26"/>
        <v>500</v>
      </c>
      <c r="BL69" s="358">
        <f t="shared" si="27"/>
        <v>1000</v>
      </c>
      <c r="BM69" s="358">
        <f t="shared" si="28"/>
        <v>0</v>
      </c>
      <c r="BN69" s="358">
        <f t="shared" si="29"/>
        <v>500</v>
      </c>
      <c r="BO69" s="358">
        <f t="shared" si="30"/>
        <v>0</v>
      </c>
      <c r="BP69" s="358">
        <f t="shared" si="31"/>
        <v>0</v>
      </c>
      <c r="BQ69" s="358">
        <f t="shared" si="32"/>
        <v>0</v>
      </c>
      <c r="BR69" s="358">
        <f t="shared" si="33"/>
        <v>500</v>
      </c>
      <c r="BS69" s="358">
        <f t="shared" si="34"/>
        <v>500</v>
      </c>
      <c r="BT69" s="358">
        <f t="shared" si="35"/>
        <v>1000</v>
      </c>
      <c r="BU69" s="358">
        <f t="shared" si="36"/>
        <v>500</v>
      </c>
      <c r="BV69" s="358">
        <f t="shared" si="37"/>
        <v>0</v>
      </c>
      <c r="BW69" s="358">
        <f t="shared" si="38"/>
        <v>0</v>
      </c>
      <c r="BX69" s="358">
        <f t="shared" si="39"/>
        <v>500</v>
      </c>
      <c r="BY69" s="358">
        <f t="shared" si="40"/>
        <v>1500</v>
      </c>
      <c r="BZ69" s="359">
        <f t="shared" si="41"/>
        <v>24000</v>
      </c>
      <c r="CC69" s="357">
        <v>500</v>
      </c>
      <c r="CD69" s="342">
        <f t="shared" si="42"/>
        <v>48</v>
      </c>
      <c r="CE69" s="359">
        <f t="shared" si="43"/>
        <v>24000</v>
      </c>
      <c r="CF69" s="362"/>
    </row>
    <row r="70" spans="1:84" ht="15" thickBot="1" x14ac:dyDescent="0.4">
      <c r="A70" s="353">
        <v>630</v>
      </c>
      <c r="B70" s="345">
        <f t="shared" si="3"/>
        <v>0</v>
      </c>
      <c r="C70" s="345">
        <f t="shared" si="44"/>
        <v>0</v>
      </c>
      <c r="D70" s="345">
        <f t="shared" si="44"/>
        <v>0</v>
      </c>
      <c r="E70" s="345">
        <f t="shared" si="44"/>
        <v>0</v>
      </c>
      <c r="F70" s="345">
        <f t="shared" si="44"/>
        <v>0</v>
      </c>
      <c r="G70" s="345">
        <f t="shared" si="44"/>
        <v>0</v>
      </c>
      <c r="H70" s="345">
        <f t="shared" si="44"/>
        <v>0</v>
      </c>
      <c r="I70" s="345">
        <f t="shared" si="44"/>
        <v>0</v>
      </c>
      <c r="J70" s="345">
        <f t="shared" si="44"/>
        <v>0</v>
      </c>
      <c r="K70" s="345">
        <f t="shared" si="44"/>
        <v>0</v>
      </c>
      <c r="L70" s="345">
        <f t="shared" si="44"/>
        <v>2</v>
      </c>
      <c r="M70" s="345">
        <f t="shared" si="44"/>
        <v>0</v>
      </c>
      <c r="N70" s="345">
        <f t="shared" si="44"/>
        <v>0</v>
      </c>
      <c r="O70" s="345">
        <f t="shared" si="44"/>
        <v>0</v>
      </c>
      <c r="P70" s="345">
        <f t="shared" si="44"/>
        <v>0</v>
      </c>
      <c r="Q70" s="345">
        <f t="shared" si="44"/>
        <v>0</v>
      </c>
      <c r="R70" s="345">
        <f t="shared" si="44"/>
        <v>0</v>
      </c>
      <c r="S70" s="345">
        <f t="shared" si="44"/>
        <v>3</v>
      </c>
      <c r="T70" s="345">
        <f t="shared" si="44"/>
        <v>2</v>
      </c>
      <c r="U70" s="345">
        <f t="shared" si="44"/>
        <v>1</v>
      </c>
      <c r="V70" s="345">
        <f t="shared" si="44"/>
        <v>0</v>
      </c>
      <c r="W70" s="345">
        <f t="shared" si="44"/>
        <v>1</v>
      </c>
      <c r="X70" s="345">
        <f t="shared" si="44"/>
        <v>0</v>
      </c>
      <c r="Y70" s="345">
        <f t="shared" si="44"/>
        <v>0</v>
      </c>
      <c r="Z70" s="345">
        <f t="shared" si="44"/>
        <v>0</v>
      </c>
      <c r="AA70" s="345">
        <f t="shared" si="44"/>
        <v>1</v>
      </c>
      <c r="AB70" s="345">
        <f t="shared" si="44"/>
        <v>0</v>
      </c>
      <c r="AC70" s="345">
        <f t="shared" si="44"/>
        <v>0</v>
      </c>
      <c r="AD70" s="345">
        <f t="shared" si="44"/>
        <v>1</v>
      </c>
      <c r="AE70" s="345">
        <f t="shared" si="44"/>
        <v>0</v>
      </c>
      <c r="AF70" s="345">
        <f t="shared" si="44"/>
        <v>1</v>
      </c>
      <c r="AG70" s="345">
        <f t="shared" si="44"/>
        <v>0</v>
      </c>
      <c r="AH70" s="345">
        <f t="shared" si="44"/>
        <v>2</v>
      </c>
      <c r="AI70" s="345">
        <f t="shared" si="44"/>
        <v>0</v>
      </c>
      <c r="AJ70" s="345">
        <f t="shared" si="44"/>
        <v>1</v>
      </c>
      <c r="AK70" s="345">
        <f t="shared" si="44"/>
        <v>2</v>
      </c>
      <c r="AL70" s="342">
        <f t="shared" si="4"/>
        <v>17</v>
      </c>
      <c r="AO70" s="357">
        <v>630</v>
      </c>
      <c r="AP70" s="358">
        <f t="shared" si="5"/>
        <v>0</v>
      </c>
      <c r="AQ70" s="358">
        <f t="shared" si="6"/>
        <v>0</v>
      </c>
      <c r="AR70" s="358">
        <f t="shared" si="7"/>
        <v>0</v>
      </c>
      <c r="AS70" s="358">
        <f t="shared" si="8"/>
        <v>0</v>
      </c>
      <c r="AT70" s="358">
        <f t="shared" si="9"/>
        <v>0</v>
      </c>
      <c r="AU70" s="358">
        <f t="shared" si="10"/>
        <v>0</v>
      </c>
      <c r="AV70" s="358">
        <f t="shared" si="11"/>
        <v>0</v>
      </c>
      <c r="AW70" s="358">
        <f t="shared" si="12"/>
        <v>0</v>
      </c>
      <c r="AX70" s="358">
        <f t="shared" si="13"/>
        <v>0</v>
      </c>
      <c r="AY70" s="358">
        <f t="shared" si="14"/>
        <v>0</v>
      </c>
      <c r="AZ70" s="358">
        <f t="shared" si="15"/>
        <v>1260</v>
      </c>
      <c r="BA70" s="358">
        <f t="shared" si="16"/>
        <v>0</v>
      </c>
      <c r="BB70" s="358">
        <f t="shared" si="17"/>
        <v>0</v>
      </c>
      <c r="BC70" s="358">
        <f t="shared" si="18"/>
        <v>0</v>
      </c>
      <c r="BD70" s="358">
        <f t="shared" si="19"/>
        <v>0</v>
      </c>
      <c r="BE70" s="358">
        <f t="shared" si="20"/>
        <v>0</v>
      </c>
      <c r="BF70" s="358">
        <f t="shared" si="21"/>
        <v>0</v>
      </c>
      <c r="BG70" s="358">
        <f t="shared" si="22"/>
        <v>1890</v>
      </c>
      <c r="BH70" s="358">
        <f t="shared" si="23"/>
        <v>1260</v>
      </c>
      <c r="BI70" s="358">
        <f t="shared" si="24"/>
        <v>630</v>
      </c>
      <c r="BJ70" s="358">
        <f t="shared" si="25"/>
        <v>0</v>
      </c>
      <c r="BK70" s="358">
        <f t="shared" si="26"/>
        <v>630</v>
      </c>
      <c r="BL70" s="358">
        <f t="shared" si="27"/>
        <v>0</v>
      </c>
      <c r="BM70" s="358">
        <f t="shared" si="28"/>
        <v>0</v>
      </c>
      <c r="BN70" s="358">
        <f t="shared" si="29"/>
        <v>0</v>
      </c>
      <c r="BO70" s="358">
        <f t="shared" si="30"/>
        <v>630</v>
      </c>
      <c r="BP70" s="358">
        <f t="shared" si="31"/>
        <v>0</v>
      </c>
      <c r="BQ70" s="358">
        <f t="shared" si="32"/>
        <v>0</v>
      </c>
      <c r="BR70" s="358">
        <f t="shared" si="33"/>
        <v>630</v>
      </c>
      <c r="BS70" s="358">
        <f t="shared" si="34"/>
        <v>0</v>
      </c>
      <c r="BT70" s="358">
        <f t="shared" si="35"/>
        <v>630</v>
      </c>
      <c r="BU70" s="358">
        <f t="shared" si="36"/>
        <v>0</v>
      </c>
      <c r="BV70" s="358">
        <f t="shared" si="37"/>
        <v>1260</v>
      </c>
      <c r="BW70" s="358">
        <f t="shared" si="38"/>
        <v>0</v>
      </c>
      <c r="BX70" s="358">
        <f t="shared" si="39"/>
        <v>630</v>
      </c>
      <c r="BY70" s="358">
        <f t="shared" si="40"/>
        <v>1260</v>
      </c>
      <c r="BZ70" s="359">
        <f t="shared" si="41"/>
        <v>10710</v>
      </c>
      <c r="CC70" s="357">
        <v>630</v>
      </c>
      <c r="CD70" s="342">
        <f t="shared" si="42"/>
        <v>17</v>
      </c>
      <c r="CE70" s="359">
        <f t="shared" si="43"/>
        <v>10710</v>
      </c>
      <c r="CF70" s="362"/>
    </row>
    <row r="71" spans="1:84" ht="15" thickBot="1" x14ac:dyDescent="0.4">
      <c r="A71" s="353">
        <v>650</v>
      </c>
      <c r="B71" s="345">
        <f t="shared" si="3"/>
        <v>0</v>
      </c>
      <c r="C71" s="345">
        <f t="shared" si="44"/>
        <v>0</v>
      </c>
      <c r="D71" s="345">
        <f t="shared" si="44"/>
        <v>0</v>
      </c>
      <c r="E71" s="345">
        <f t="shared" si="44"/>
        <v>0</v>
      </c>
      <c r="F71" s="345">
        <f t="shared" si="44"/>
        <v>0</v>
      </c>
      <c r="G71" s="345">
        <f t="shared" si="44"/>
        <v>0</v>
      </c>
      <c r="H71" s="345">
        <f t="shared" si="44"/>
        <v>0</v>
      </c>
      <c r="I71" s="345">
        <f t="shared" si="44"/>
        <v>0</v>
      </c>
      <c r="J71" s="345">
        <f t="shared" si="44"/>
        <v>0</v>
      </c>
      <c r="K71" s="345">
        <f t="shared" si="44"/>
        <v>0</v>
      </c>
      <c r="L71" s="345">
        <f t="shared" si="44"/>
        <v>0</v>
      </c>
      <c r="M71" s="345">
        <f t="shared" si="44"/>
        <v>0</v>
      </c>
      <c r="N71" s="345">
        <f t="shared" si="44"/>
        <v>0</v>
      </c>
      <c r="O71" s="345">
        <f t="shared" si="44"/>
        <v>0</v>
      </c>
      <c r="P71" s="345">
        <f t="shared" si="44"/>
        <v>0</v>
      </c>
      <c r="Q71" s="345">
        <f t="shared" si="44"/>
        <v>0</v>
      </c>
      <c r="R71" s="345">
        <f t="shared" si="44"/>
        <v>0</v>
      </c>
      <c r="S71" s="345">
        <f t="shared" si="44"/>
        <v>0</v>
      </c>
      <c r="T71" s="345">
        <f t="shared" si="44"/>
        <v>0</v>
      </c>
      <c r="U71" s="345">
        <f t="shared" si="44"/>
        <v>0</v>
      </c>
      <c r="V71" s="345">
        <f t="shared" si="44"/>
        <v>0</v>
      </c>
      <c r="W71" s="345">
        <f t="shared" si="44"/>
        <v>0</v>
      </c>
      <c r="X71" s="345">
        <f t="shared" si="44"/>
        <v>0</v>
      </c>
      <c r="Y71" s="345">
        <f t="shared" si="44"/>
        <v>0</v>
      </c>
      <c r="Z71" s="345">
        <f t="shared" si="44"/>
        <v>0</v>
      </c>
      <c r="AA71" s="345">
        <f t="shared" si="44"/>
        <v>0</v>
      </c>
      <c r="AB71" s="345">
        <f t="shared" si="44"/>
        <v>0</v>
      </c>
      <c r="AC71" s="345">
        <f t="shared" si="44"/>
        <v>0</v>
      </c>
      <c r="AD71" s="345">
        <f t="shared" si="44"/>
        <v>0</v>
      </c>
      <c r="AE71" s="345">
        <f t="shared" si="44"/>
        <v>0</v>
      </c>
      <c r="AF71" s="345">
        <f t="shared" si="44"/>
        <v>3</v>
      </c>
      <c r="AG71" s="345">
        <f t="shared" si="44"/>
        <v>0</v>
      </c>
      <c r="AH71" s="345">
        <f t="shared" si="44"/>
        <v>0</v>
      </c>
      <c r="AI71" s="345">
        <f t="shared" si="44"/>
        <v>0</v>
      </c>
      <c r="AJ71" s="345">
        <f t="shared" si="44"/>
        <v>0</v>
      </c>
      <c r="AK71" s="345">
        <f t="shared" si="44"/>
        <v>0</v>
      </c>
      <c r="AL71" s="342">
        <f t="shared" si="4"/>
        <v>3</v>
      </c>
      <c r="AO71" s="357">
        <v>650</v>
      </c>
      <c r="AP71" s="358">
        <f t="shared" si="5"/>
        <v>0</v>
      </c>
      <c r="AQ71" s="358">
        <f t="shared" si="6"/>
        <v>0</v>
      </c>
      <c r="AR71" s="358">
        <f t="shared" si="7"/>
        <v>0</v>
      </c>
      <c r="AS71" s="358">
        <f t="shared" si="8"/>
        <v>0</v>
      </c>
      <c r="AT71" s="358">
        <f t="shared" si="9"/>
        <v>0</v>
      </c>
      <c r="AU71" s="358">
        <f t="shared" si="10"/>
        <v>0</v>
      </c>
      <c r="AV71" s="358">
        <f t="shared" si="11"/>
        <v>0</v>
      </c>
      <c r="AW71" s="358">
        <f t="shared" si="12"/>
        <v>0</v>
      </c>
      <c r="AX71" s="358">
        <f t="shared" si="13"/>
        <v>0</v>
      </c>
      <c r="AY71" s="358">
        <f t="shared" si="14"/>
        <v>0</v>
      </c>
      <c r="AZ71" s="358">
        <f t="shared" si="15"/>
        <v>0</v>
      </c>
      <c r="BA71" s="358">
        <f t="shared" si="16"/>
        <v>0</v>
      </c>
      <c r="BB71" s="358">
        <f t="shared" si="17"/>
        <v>0</v>
      </c>
      <c r="BC71" s="358">
        <f t="shared" si="18"/>
        <v>0</v>
      </c>
      <c r="BD71" s="358">
        <f t="shared" si="19"/>
        <v>0</v>
      </c>
      <c r="BE71" s="358">
        <f t="shared" si="20"/>
        <v>0</v>
      </c>
      <c r="BF71" s="358">
        <f t="shared" si="21"/>
        <v>0</v>
      </c>
      <c r="BG71" s="358">
        <f t="shared" si="22"/>
        <v>0</v>
      </c>
      <c r="BH71" s="358">
        <f t="shared" si="23"/>
        <v>0</v>
      </c>
      <c r="BI71" s="358">
        <f t="shared" si="24"/>
        <v>0</v>
      </c>
      <c r="BJ71" s="358">
        <f t="shared" si="25"/>
        <v>0</v>
      </c>
      <c r="BK71" s="358">
        <f t="shared" si="26"/>
        <v>0</v>
      </c>
      <c r="BL71" s="358">
        <f t="shared" si="27"/>
        <v>0</v>
      </c>
      <c r="BM71" s="358">
        <f t="shared" si="28"/>
        <v>0</v>
      </c>
      <c r="BN71" s="358">
        <f t="shared" si="29"/>
        <v>0</v>
      </c>
      <c r="BO71" s="358">
        <f t="shared" si="30"/>
        <v>0</v>
      </c>
      <c r="BP71" s="358">
        <f t="shared" si="31"/>
        <v>0</v>
      </c>
      <c r="BQ71" s="358">
        <f t="shared" si="32"/>
        <v>0</v>
      </c>
      <c r="BR71" s="358">
        <f t="shared" si="33"/>
        <v>0</v>
      </c>
      <c r="BS71" s="358">
        <f t="shared" si="34"/>
        <v>0</v>
      </c>
      <c r="BT71" s="358">
        <f t="shared" si="35"/>
        <v>1950</v>
      </c>
      <c r="BU71" s="358">
        <f t="shared" si="36"/>
        <v>0</v>
      </c>
      <c r="BV71" s="358">
        <f t="shared" si="37"/>
        <v>0</v>
      </c>
      <c r="BW71" s="358">
        <f t="shared" si="38"/>
        <v>0</v>
      </c>
      <c r="BX71" s="358">
        <f t="shared" si="39"/>
        <v>0</v>
      </c>
      <c r="BY71" s="358">
        <f t="shared" si="40"/>
        <v>0</v>
      </c>
      <c r="BZ71" s="359">
        <f t="shared" si="41"/>
        <v>1950</v>
      </c>
      <c r="CC71" s="357">
        <v>650</v>
      </c>
      <c r="CD71" s="342">
        <f t="shared" si="42"/>
        <v>3</v>
      </c>
      <c r="CE71" s="359">
        <f t="shared" si="43"/>
        <v>1950</v>
      </c>
      <c r="CF71" s="362"/>
    </row>
    <row r="72" spans="1:84" ht="15" thickBot="1" x14ac:dyDescent="0.4">
      <c r="A72" s="353">
        <v>750</v>
      </c>
      <c r="B72" s="345">
        <f t="shared" si="3"/>
        <v>0</v>
      </c>
      <c r="C72" s="345">
        <f t="shared" ref="C72:AK79" si="45">ROUND(C122*$B$54,0)</f>
        <v>0</v>
      </c>
      <c r="D72" s="345">
        <f t="shared" si="45"/>
        <v>0</v>
      </c>
      <c r="E72" s="345">
        <f t="shared" si="45"/>
        <v>0</v>
      </c>
      <c r="F72" s="345">
        <f t="shared" si="45"/>
        <v>0</v>
      </c>
      <c r="G72" s="345">
        <f t="shared" si="45"/>
        <v>0</v>
      </c>
      <c r="H72" s="345">
        <f t="shared" si="45"/>
        <v>0</v>
      </c>
      <c r="I72" s="345">
        <f t="shared" si="45"/>
        <v>0</v>
      </c>
      <c r="J72" s="345">
        <f t="shared" si="45"/>
        <v>0</v>
      </c>
      <c r="K72" s="345">
        <f t="shared" si="45"/>
        <v>1</v>
      </c>
      <c r="L72" s="345">
        <f t="shared" si="45"/>
        <v>0</v>
      </c>
      <c r="M72" s="345">
        <f t="shared" si="45"/>
        <v>0</v>
      </c>
      <c r="N72" s="345">
        <f t="shared" si="45"/>
        <v>0</v>
      </c>
      <c r="O72" s="345">
        <f t="shared" si="45"/>
        <v>0</v>
      </c>
      <c r="P72" s="345">
        <f t="shared" si="45"/>
        <v>1</v>
      </c>
      <c r="Q72" s="345">
        <f t="shared" si="45"/>
        <v>0</v>
      </c>
      <c r="R72" s="345">
        <f t="shared" si="45"/>
        <v>0</v>
      </c>
      <c r="S72" s="345">
        <f t="shared" si="45"/>
        <v>0</v>
      </c>
      <c r="T72" s="345">
        <f t="shared" si="45"/>
        <v>0</v>
      </c>
      <c r="U72" s="345">
        <f t="shared" si="45"/>
        <v>0</v>
      </c>
      <c r="V72" s="345">
        <f t="shared" si="45"/>
        <v>0</v>
      </c>
      <c r="W72" s="345">
        <f t="shared" si="45"/>
        <v>0</v>
      </c>
      <c r="X72" s="345">
        <f t="shared" si="45"/>
        <v>0</v>
      </c>
      <c r="Y72" s="345">
        <f t="shared" si="45"/>
        <v>0</v>
      </c>
      <c r="Z72" s="345">
        <f t="shared" si="45"/>
        <v>0</v>
      </c>
      <c r="AA72" s="345">
        <f t="shared" si="45"/>
        <v>0</v>
      </c>
      <c r="AB72" s="345">
        <f t="shared" si="45"/>
        <v>0</v>
      </c>
      <c r="AC72" s="345">
        <f t="shared" si="45"/>
        <v>0</v>
      </c>
      <c r="AD72" s="345">
        <f t="shared" si="45"/>
        <v>0</v>
      </c>
      <c r="AE72" s="345">
        <f t="shared" si="45"/>
        <v>0</v>
      </c>
      <c r="AF72" s="345">
        <f t="shared" si="45"/>
        <v>0</v>
      </c>
      <c r="AG72" s="345">
        <f t="shared" si="45"/>
        <v>0</v>
      </c>
      <c r="AH72" s="345">
        <f t="shared" si="45"/>
        <v>0</v>
      </c>
      <c r="AI72" s="345">
        <f t="shared" si="45"/>
        <v>0</v>
      </c>
      <c r="AJ72" s="345">
        <f t="shared" si="45"/>
        <v>0</v>
      </c>
      <c r="AK72" s="345">
        <f t="shared" si="45"/>
        <v>0</v>
      </c>
      <c r="AL72" s="342">
        <f t="shared" si="4"/>
        <v>2</v>
      </c>
      <c r="AO72" s="357">
        <v>750</v>
      </c>
      <c r="AP72" s="358">
        <f t="shared" si="5"/>
        <v>0</v>
      </c>
      <c r="AQ72" s="358">
        <f t="shared" si="6"/>
        <v>0</v>
      </c>
      <c r="AR72" s="358">
        <f t="shared" si="7"/>
        <v>0</v>
      </c>
      <c r="AS72" s="358">
        <f t="shared" si="8"/>
        <v>0</v>
      </c>
      <c r="AT72" s="358">
        <f t="shared" si="9"/>
        <v>0</v>
      </c>
      <c r="AU72" s="358">
        <f t="shared" si="10"/>
        <v>0</v>
      </c>
      <c r="AV72" s="358">
        <f t="shared" si="11"/>
        <v>0</v>
      </c>
      <c r="AW72" s="358">
        <f t="shared" si="12"/>
        <v>0</v>
      </c>
      <c r="AX72" s="358">
        <f t="shared" si="13"/>
        <v>0</v>
      </c>
      <c r="AY72" s="358">
        <f t="shared" si="14"/>
        <v>750</v>
      </c>
      <c r="AZ72" s="358">
        <f t="shared" si="15"/>
        <v>0</v>
      </c>
      <c r="BA72" s="358">
        <f t="shared" si="16"/>
        <v>0</v>
      </c>
      <c r="BB72" s="358">
        <f t="shared" si="17"/>
        <v>0</v>
      </c>
      <c r="BC72" s="358">
        <f t="shared" si="18"/>
        <v>0</v>
      </c>
      <c r="BD72" s="358">
        <f t="shared" si="19"/>
        <v>750</v>
      </c>
      <c r="BE72" s="358">
        <f t="shared" si="20"/>
        <v>0</v>
      </c>
      <c r="BF72" s="358">
        <f t="shared" si="21"/>
        <v>0</v>
      </c>
      <c r="BG72" s="358">
        <f t="shared" si="22"/>
        <v>0</v>
      </c>
      <c r="BH72" s="358">
        <f t="shared" si="23"/>
        <v>0</v>
      </c>
      <c r="BI72" s="358">
        <f t="shared" si="24"/>
        <v>0</v>
      </c>
      <c r="BJ72" s="358">
        <f t="shared" si="25"/>
        <v>0</v>
      </c>
      <c r="BK72" s="358">
        <f t="shared" si="26"/>
        <v>0</v>
      </c>
      <c r="BL72" s="358">
        <f t="shared" si="27"/>
        <v>0</v>
      </c>
      <c r="BM72" s="358">
        <f t="shared" si="28"/>
        <v>0</v>
      </c>
      <c r="BN72" s="358">
        <f t="shared" si="29"/>
        <v>0</v>
      </c>
      <c r="BO72" s="358">
        <f t="shared" si="30"/>
        <v>0</v>
      </c>
      <c r="BP72" s="358">
        <f t="shared" si="31"/>
        <v>0</v>
      </c>
      <c r="BQ72" s="358">
        <f t="shared" si="32"/>
        <v>0</v>
      </c>
      <c r="BR72" s="358">
        <f t="shared" si="33"/>
        <v>0</v>
      </c>
      <c r="BS72" s="358">
        <f t="shared" si="34"/>
        <v>0</v>
      </c>
      <c r="BT72" s="358">
        <f t="shared" si="35"/>
        <v>0</v>
      </c>
      <c r="BU72" s="358">
        <f t="shared" si="36"/>
        <v>0</v>
      </c>
      <c r="BV72" s="358">
        <f t="shared" si="37"/>
        <v>0</v>
      </c>
      <c r="BW72" s="358">
        <f t="shared" si="38"/>
        <v>0</v>
      </c>
      <c r="BX72" s="358">
        <f t="shared" si="39"/>
        <v>0</v>
      </c>
      <c r="BY72" s="358">
        <f t="shared" si="40"/>
        <v>0</v>
      </c>
      <c r="BZ72" s="359">
        <f t="shared" si="41"/>
        <v>1500</v>
      </c>
      <c r="CC72" s="512">
        <v>750</v>
      </c>
      <c r="CD72" s="342">
        <f t="shared" si="42"/>
        <v>2</v>
      </c>
      <c r="CE72" s="513">
        <f t="shared" si="43"/>
        <v>1500</v>
      </c>
      <c r="CF72" s="362"/>
    </row>
    <row r="73" spans="1:84" ht="15" thickBot="1" x14ac:dyDescent="0.4">
      <c r="A73" s="353">
        <v>800</v>
      </c>
      <c r="B73" s="345">
        <f t="shared" si="3"/>
        <v>0</v>
      </c>
      <c r="C73" s="345">
        <f t="shared" si="45"/>
        <v>0</v>
      </c>
      <c r="D73" s="345">
        <f t="shared" si="45"/>
        <v>0</v>
      </c>
      <c r="E73" s="345">
        <f t="shared" si="45"/>
        <v>0</v>
      </c>
      <c r="F73" s="345">
        <f t="shared" si="45"/>
        <v>0</v>
      </c>
      <c r="G73" s="345">
        <f t="shared" si="45"/>
        <v>0</v>
      </c>
      <c r="H73" s="345">
        <f t="shared" si="45"/>
        <v>0</v>
      </c>
      <c r="I73" s="345">
        <f t="shared" si="45"/>
        <v>0</v>
      </c>
      <c r="J73" s="345">
        <f t="shared" si="45"/>
        <v>0</v>
      </c>
      <c r="K73" s="345">
        <f t="shared" si="45"/>
        <v>0</v>
      </c>
      <c r="L73" s="345">
        <f t="shared" si="45"/>
        <v>0</v>
      </c>
      <c r="M73" s="345">
        <f t="shared" si="45"/>
        <v>0</v>
      </c>
      <c r="N73" s="345">
        <f t="shared" si="45"/>
        <v>0</v>
      </c>
      <c r="O73" s="345">
        <f t="shared" si="45"/>
        <v>0</v>
      </c>
      <c r="P73" s="345">
        <f t="shared" si="45"/>
        <v>0</v>
      </c>
      <c r="Q73" s="345">
        <f t="shared" si="45"/>
        <v>0</v>
      </c>
      <c r="R73" s="345">
        <f t="shared" si="45"/>
        <v>0</v>
      </c>
      <c r="S73" s="345">
        <f t="shared" si="45"/>
        <v>0</v>
      </c>
      <c r="T73" s="345">
        <f t="shared" si="45"/>
        <v>0</v>
      </c>
      <c r="U73" s="345">
        <f t="shared" si="45"/>
        <v>0</v>
      </c>
      <c r="V73" s="345">
        <f t="shared" si="45"/>
        <v>0</v>
      </c>
      <c r="W73" s="345">
        <f t="shared" si="45"/>
        <v>0</v>
      </c>
      <c r="X73" s="345">
        <f t="shared" si="45"/>
        <v>0</v>
      </c>
      <c r="Y73" s="345">
        <f t="shared" si="45"/>
        <v>0</v>
      </c>
      <c r="Z73" s="345">
        <f t="shared" si="45"/>
        <v>0</v>
      </c>
      <c r="AA73" s="345">
        <f t="shared" si="45"/>
        <v>0</v>
      </c>
      <c r="AB73" s="345">
        <f t="shared" si="45"/>
        <v>5</v>
      </c>
      <c r="AC73" s="345">
        <f t="shared" si="45"/>
        <v>0</v>
      </c>
      <c r="AD73" s="345">
        <f t="shared" si="45"/>
        <v>0</v>
      </c>
      <c r="AE73" s="345">
        <f t="shared" si="45"/>
        <v>0</v>
      </c>
      <c r="AF73" s="345">
        <f t="shared" si="45"/>
        <v>1</v>
      </c>
      <c r="AG73" s="345">
        <f t="shared" si="45"/>
        <v>0</v>
      </c>
      <c r="AH73" s="345">
        <f t="shared" si="45"/>
        <v>0</v>
      </c>
      <c r="AI73" s="345">
        <f t="shared" si="45"/>
        <v>0</v>
      </c>
      <c r="AJ73" s="345">
        <f t="shared" si="45"/>
        <v>0</v>
      </c>
      <c r="AK73" s="345">
        <f t="shared" si="45"/>
        <v>1</v>
      </c>
      <c r="AL73" s="342">
        <f t="shared" si="4"/>
        <v>7</v>
      </c>
      <c r="AO73" s="357">
        <v>800</v>
      </c>
      <c r="AP73" s="358">
        <f t="shared" si="5"/>
        <v>0</v>
      </c>
      <c r="AQ73" s="358">
        <f t="shared" si="6"/>
        <v>0</v>
      </c>
      <c r="AR73" s="358">
        <f t="shared" si="7"/>
        <v>0</v>
      </c>
      <c r="AS73" s="358">
        <f t="shared" si="8"/>
        <v>0</v>
      </c>
      <c r="AT73" s="358">
        <f t="shared" si="9"/>
        <v>0</v>
      </c>
      <c r="AU73" s="358">
        <f t="shared" si="10"/>
        <v>0</v>
      </c>
      <c r="AV73" s="358">
        <f t="shared" si="11"/>
        <v>0</v>
      </c>
      <c r="AW73" s="358">
        <f t="shared" si="12"/>
        <v>0</v>
      </c>
      <c r="AX73" s="358">
        <f t="shared" si="13"/>
        <v>0</v>
      </c>
      <c r="AY73" s="358">
        <f t="shared" si="14"/>
        <v>0</v>
      </c>
      <c r="AZ73" s="358">
        <f t="shared" si="15"/>
        <v>0</v>
      </c>
      <c r="BA73" s="358">
        <f t="shared" si="16"/>
        <v>0</v>
      </c>
      <c r="BB73" s="358">
        <f t="shared" si="17"/>
        <v>0</v>
      </c>
      <c r="BC73" s="358">
        <f t="shared" si="18"/>
        <v>0</v>
      </c>
      <c r="BD73" s="358">
        <f t="shared" si="19"/>
        <v>0</v>
      </c>
      <c r="BE73" s="358">
        <f t="shared" si="20"/>
        <v>0</v>
      </c>
      <c r="BF73" s="358">
        <f t="shared" si="21"/>
        <v>0</v>
      </c>
      <c r="BG73" s="358">
        <f t="shared" si="22"/>
        <v>0</v>
      </c>
      <c r="BH73" s="358">
        <f t="shared" si="23"/>
        <v>0</v>
      </c>
      <c r="BI73" s="358">
        <f t="shared" si="24"/>
        <v>0</v>
      </c>
      <c r="BJ73" s="358">
        <f t="shared" si="25"/>
        <v>0</v>
      </c>
      <c r="BK73" s="358">
        <f t="shared" si="26"/>
        <v>0</v>
      </c>
      <c r="BL73" s="358">
        <f t="shared" si="27"/>
        <v>0</v>
      </c>
      <c r="BM73" s="358">
        <f t="shared" si="28"/>
        <v>0</v>
      </c>
      <c r="BN73" s="358">
        <f t="shared" si="29"/>
        <v>0</v>
      </c>
      <c r="BO73" s="358">
        <f t="shared" si="30"/>
        <v>0</v>
      </c>
      <c r="BP73" s="358">
        <f t="shared" si="31"/>
        <v>4000</v>
      </c>
      <c r="BQ73" s="358">
        <f t="shared" si="32"/>
        <v>0</v>
      </c>
      <c r="BR73" s="358">
        <f t="shared" si="33"/>
        <v>0</v>
      </c>
      <c r="BS73" s="358">
        <f t="shared" si="34"/>
        <v>0</v>
      </c>
      <c r="BT73" s="358">
        <f t="shared" si="35"/>
        <v>800</v>
      </c>
      <c r="BU73" s="358">
        <f t="shared" si="36"/>
        <v>0</v>
      </c>
      <c r="BV73" s="358">
        <f t="shared" si="37"/>
        <v>0</v>
      </c>
      <c r="BW73" s="358">
        <f t="shared" si="38"/>
        <v>0</v>
      </c>
      <c r="BX73" s="358">
        <f t="shared" si="39"/>
        <v>0</v>
      </c>
      <c r="BY73" s="358">
        <f t="shared" si="40"/>
        <v>800</v>
      </c>
      <c r="BZ73" s="359">
        <f t="shared" si="41"/>
        <v>5600</v>
      </c>
      <c r="CC73" s="512">
        <v>800</v>
      </c>
      <c r="CD73" s="342">
        <f t="shared" si="42"/>
        <v>7</v>
      </c>
      <c r="CE73" s="513">
        <f t="shared" si="43"/>
        <v>5600</v>
      </c>
      <c r="CF73" s="362"/>
    </row>
    <row r="74" spans="1:84" ht="15" thickBot="1" x14ac:dyDescent="0.4">
      <c r="A74" s="353">
        <v>850</v>
      </c>
      <c r="B74" s="345">
        <f t="shared" si="3"/>
        <v>0</v>
      </c>
      <c r="C74" s="345">
        <f t="shared" si="45"/>
        <v>0</v>
      </c>
      <c r="D74" s="345">
        <f t="shared" si="45"/>
        <v>0</v>
      </c>
      <c r="E74" s="345">
        <f t="shared" si="45"/>
        <v>0</v>
      </c>
      <c r="F74" s="345">
        <f t="shared" si="45"/>
        <v>0</v>
      </c>
      <c r="G74" s="345">
        <f t="shared" si="45"/>
        <v>0</v>
      </c>
      <c r="H74" s="345">
        <f t="shared" si="45"/>
        <v>0</v>
      </c>
      <c r="I74" s="345">
        <f t="shared" si="45"/>
        <v>0</v>
      </c>
      <c r="J74" s="345">
        <f t="shared" si="45"/>
        <v>0</v>
      </c>
      <c r="K74" s="345">
        <f t="shared" si="45"/>
        <v>0</v>
      </c>
      <c r="L74" s="345">
        <f t="shared" si="45"/>
        <v>0</v>
      </c>
      <c r="M74" s="345">
        <f t="shared" si="45"/>
        <v>0</v>
      </c>
      <c r="N74" s="345">
        <f t="shared" si="45"/>
        <v>0</v>
      </c>
      <c r="O74" s="345">
        <f t="shared" si="45"/>
        <v>0</v>
      </c>
      <c r="P74" s="345">
        <f t="shared" si="45"/>
        <v>0</v>
      </c>
      <c r="Q74" s="345">
        <f t="shared" si="45"/>
        <v>0</v>
      </c>
      <c r="R74" s="345">
        <f t="shared" si="45"/>
        <v>0</v>
      </c>
      <c r="S74" s="345">
        <f t="shared" si="45"/>
        <v>0</v>
      </c>
      <c r="T74" s="345">
        <f t="shared" si="45"/>
        <v>0</v>
      </c>
      <c r="U74" s="345">
        <f t="shared" si="45"/>
        <v>0</v>
      </c>
      <c r="V74" s="345">
        <f t="shared" si="45"/>
        <v>0</v>
      </c>
      <c r="W74" s="345">
        <f t="shared" si="45"/>
        <v>0</v>
      </c>
      <c r="X74" s="345">
        <f t="shared" si="45"/>
        <v>0</v>
      </c>
      <c r="Y74" s="345">
        <f t="shared" si="45"/>
        <v>0</v>
      </c>
      <c r="Z74" s="345">
        <f t="shared" si="45"/>
        <v>0</v>
      </c>
      <c r="AA74" s="345">
        <f t="shared" si="45"/>
        <v>0</v>
      </c>
      <c r="AB74" s="345">
        <f t="shared" si="45"/>
        <v>0</v>
      </c>
      <c r="AC74" s="345">
        <f t="shared" si="45"/>
        <v>3</v>
      </c>
      <c r="AD74" s="345">
        <f t="shared" si="45"/>
        <v>0</v>
      </c>
      <c r="AE74" s="345">
        <f t="shared" si="45"/>
        <v>0</v>
      </c>
      <c r="AF74" s="345">
        <f t="shared" si="45"/>
        <v>0</v>
      </c>
      <c r="AG74" s="345">
        <f t="shared" si="45"/>
        <v>0</v>
      </c>
      <c r="AH74" s="345">
        <f t="shared" si="45"/>
        <v>0</v>
      </c>
      <c r="AI74" s="345">
        <f t="shared" si="45"/>
        <v>0</v>
      </c>
      <c r="AJ74" s="345">
        <f t="shared" si="45"/>
        <v>0</v>
      </c>
      <c r="AK74" s="345">
        <f t="shared" si="45"/>
        <v>0</v>
      </c>
      <c r="AL74" s="342">
        <f t="shared" si="4"/>
        <v>3</v>
      </c>
      <c r="AO74" s="357">
        <v>850</v>
      </c>
      <c r="AP74" s="358">
        <f t="shared" si="5"/>
        <v>0</v>
      </c>
      <c r="AQ74" s="358">
        <f t="shared" si="6"/>
        <v>0</v>
      </c>
      <c r="AR74" s="358">
        <f t="shared" si="7"/>
        <v>0</v>
      </c>
      <c r="AS74" s="358">
        <f t="shared" si="8"/>
        <v>0</v>
      </c>
      <c r="AT74" s="358">
        <f t="shared" si="9"/>
        <v>0</v>
      </c>
      <c r="AU74" s="358">
        <f t="shared" si="10"/>
        <v>0</v>
      </c>
      <c r="AV74" s="358">
        <f t="shared" si="11"/>
        <v>0</v>
      </c>
      <c r="AW74" s="358">
        <f t="shared" si="12"/>
        <v>0</v>
      </c>
      <c r="AX74" s="358">
        <f t="shared" si="13"/>
        <v>0</v>
      </c>
      <c r="AY74" s="358">
        <f t="shared" si="14"/>
        <v>0</v>
      </c>
      <c r="AZ74" s="358">
        <f t="shared" si="15"/>
        <v>0</v>
      </c>
      <c r="BA74" s="358">
        <f t="shared" si="16"/>
        <v>0</v>
      </c>
      <c r="BB74" s="358">
        <f t="shared" si="17"/>
        <v>0</v>
      </c>
      <c r="BC74" s="358">
        <f t="shared" si="18"/>
        <v>0</v>
      </c>
      <c r="BD74" s="358">
        <f t="shared" si="19"/>
        <v>0</v>
      </c>
      <c r="BE74" s="358">
        <f t="shared" si="20"/>
        <v>0</v>
      </c>
      <c r="BF74" s="358">
        <f t="shared" si="21"/>
        <v>0</v>
      </c>
      <c r="BG74" s="358">
        <f t="shared" si="22"/>
        <v>0</v>
      </c>
      <c r="BH74" s="358">
        <f t="shared" si="23"/>
        <v>0</v>
      </c>
      <c r="BI74" s="358">
        <f t="shared" si="24"/>
        <v>0</v>
      </c>
      <c r="BJ74" s="358">
        <f t="shared" si="25"/>
        <v>0</v>
      </c>
      <c r="BK74" s="358">
        <f t="shared" si="26"/>
        <v>0</v>
      </c>
      <c r="BL74" s="358">
        <f t="shared" si="27"/>
        <v>0</v>
      </c>
      <c r="BM74" s="358">
        <f t="shared" si="28"/>
        <v>0</v>
      </c>
      <c r="BN74" s="358">
        <f t="shared" si="29"/>
        <v>0</v>
      </c>
      <c r="BO74" s="358">
        <f t="shared" si="30"/>
        <v>0</v>
      </c>
      <c r="BP74" s="358">
        <f t="shared" si="31"/>
        <v>0</v>
      </c>
      <c r="BQ74" s="358">
        <f t="shared" si="32"/>
        <v>2550</v>
      </c>
      <c r="BR74" s="358">
        <f t="shared" si="33"/>
        <v>0</v>
      </c>
      <c r="BS74" s="358">
        <f t="shared" si="34"/>
        <v>0</v>
      </c>
      <c r="BT74" s="358">
        <f t="shared" si="35"/>
        <v>0</v>
      </c>
      <c r="BU74" s="358">
        <f t="shared" si="36"/>
        <v>0</v>
      </c>
      <c r="BV74" s="358">
        <f t="shared" si="37"/>
        <v>0</v>
      </c>
      <c r="BW74" s="358">
        <f t="shared" si="38"/>
        <v>0</v>
      </c>
      <c r="BX74" s="358">
        <f t="shared" si="39"/>
        <v>0</v>
      </c>
      <c r="BY74" s="358">
        <f t="shared" si="40"/>
        <v>0</v>
      </c>
      <c r="BZ74" s="359">
        <f t="shared" si="41"/>
        <v>2550</v>
      </c>
      <c r="CC74" s="512">
        <v>850</v>
      </c>
      <c r="CD74" s="342">
        <f t="shared" si="42"/>
        <v>3</v>
      </c>
      <c r="CE74" s="513">
        <f t="shared" si="43"/>
        <v>2550</v>
      </c>
      <c r="CF74" s="362"/>
    </row>
    <row r="75" spans="1:84" ht="15" thickBot="1" x14ac:dyDescent="0.4">
      <c r="A75" s="353">
        <v>1000</v>
      </c>
      <c r="B75" s="345">
        <f t="shared" si="3"/>
        <v>0</v>
      </c>
      <c r="C75" s="345">
        <f t="shared" si="45"/>
        <v>0</v>
      </c>
      <c r="D75" s="345">
        <f t="shared" si="45"/>
        <v>0</v>
      </c>
      <c r="E75" s="345">
        <f t="shared" si="45"/>
        <v>0</v>
      </c>
      <c r="F75" s="345">
        <f t="shared" si="45"/>
        <v>0</v>
      </c>
      <c r="G75" s="345">
        <f t="shared" si="45"/>
        <v>0</v>
      </c>
      <c r="H75" s="345">
        <f t="shared" si="45"/>
        <v>0</v>
      </c>
      <c r="I75" s="345">
        <f t="shared" si="45"/>
        <v>0</v>
      </c>
      <c r="J75" s="345">
        <f t="shared" si="45"/>
        <v>0</v>
      </c>
      <c r="K75" s="345">
        <f t="shared" si="45"/>
        <v>0</v>
      </c>
      <c r="L75" s="345">
        <f t="shared" si="45"/>
        <v>0</v>
      </c>
      <c r="M75" s="345">
        <f t="shared" si="45"/>
        <v>0</v>
      </c>
      <c r="N75" s="345">
        <f t="shared" si="45"/>
        <v>0</v>
      </c>
      <c r="O75" s="345">
        <f t="shared" si="45"/>
        <v>0</v>
      </c>
      <c r="P75" s="345">
        <f t="shared" si="45"/>
        <v>0</v>
      </c>
      <c r="Q75" s="345">
        <f t="shared" si="45"/>
        <v>0</v>
      </c>
      <c r="R75" s="345">
        <f t="shared" si="45"/>
        <v>0</v>
      </c>
      <c r="S75" s="345">
        <f t="shared" si="45"/>
        <v>0</v>
      </c>
      <c r="T75" s="345">
        <f t="shared" si="45"/>
        <v>1</v>
      </c>
      <c r="U75" s="345">
        <f t="shared" si="45"/>
        <v>1</v>
      </c>
      <c r="V75" s="345">
        <f t="shared" si="45"/>
        <v>0</v>
      </c>
      <c r="W75" s="345">
        <f t="shared" si="45"/>
        <v>0</v>
      </c>
      <c r="X75" s="345">
        <f t="shared" si="45"/>
        <v>0</v>
      </c>
      <c r="Y75" s="345">
        <f t="shared" si="45"/>
        <v>0</v>
      </c>
      <c r="Z75" s="345">
        <f t="shared" si="45"/>
        <v>0</v>
      </c>
      <c r="AA75" s="345">
        <f t="shared" si="45"/>
        <v>0</v>
      </c>
      <c r="AB75" s="345">
        <f t="shared" si="45"/>
        <v>0</v>
      </c>
      <c r="AC75" s="345">
        <f t="shared" si="45"/>
        <v>0</v>
      </c>
      <c r="AD75" s="345">
        <f t="shared" si="45"/>
        <v>0</v>
      </c>
      <c r="AE75" s="345">
        <f t="shared" si="45"/>
        <v>0</v>
      </c>
      <c r="AF75" s="345">
        <f t="shared" si="45"/>
        <v>0</v>
      </c>
      <c r="AG75" s="345">
        <f t="shared" si="45"/>
        <v>0</v>
      </c>
      <c r="AH75" s="345">
        <f t="shared" si="45"/>
        <v>0</v>
      </c>
      <c r="AI75" s="345">
        <f t="shared" si="45"/>
        <v>0</v>
      </c>
      <c r="AJ75" s="345">
        <f t="shared" si="45"/>
        <v>0</v>
      </c>
      <c r="AK75" s="345">
        <f t="shared" si="45"/>
        <v>0</v>
      </c>
      <c r="AL75" s="342">
        <f t="shared" si="4"/>
        <v>2</v>
      </c>
      <c r="AO75" s="357">
        <v>1000</v>
      </c>
      <c r="AP75" s="358">
        <f t="shared" si="5"/>
        <v>0</v>
      </c>
      <c r="AQ75" s="358">
        <f t="shared" si="6"/>
        <v>0</v>
      </c>
      <c r="AR75" s="358">
        <f t="shared" si="7"/>
        <v>0</v>
      </c>
      <c r="AS75" s="358">
        <f t="shared" si="8"/>
        <v>0</v>
      </c>
      <c r="AT75" s="358">
        <f t="shared" si="9"/>
        <v>0</v>
      </c>
      <c r="AU75" s="358">
        <f t="shared" si="10"/>
        <v>0</v>
      </c>
      <c r="AV75" s="358">
        <f t="shared" si="11"/>
        <v>0</v>
      </c>
      <c r="AW75" s="358">
        <f t="shared" si="12"/>
        <v>0</v>
      </c>
      <c r="AX75" s="358">
        <f t="shared" si="13"/>
        <v>0</v>
      </c>
      <c r="AY75" s="358">
        <f t="shared" si="14"/>
        <v>0</v>
      </c>
      <c r="AZ75" s="358">
        <f t="shared" si="15"/>
        <v>0</v>
      </c>
      <c r="BA75" s="358">
        <f t="shared" si="16"/>
        <v>0</v>
      </c>
      <c r="BB75" s="358">
        <f t="shared" si="17"/>
        <v>0</v>
      </c>
      <c r="BC75" s="358">
        <f t="shared" si="18"/>
        <v>0</v>
      </c>
      <c r="BD75" s="358">
        <f t="shared" si="19"/>
        <v>0</v>
      </c>
      <c r="BE75" s="358">
        <f t="shared" si="20"/>
        <v>0</v>
      </c>
      <c r="BF75" s="358">
        <f t="shared" si="21"/>
        <v>0</v>
      </c>
      <c r="BG75" s="358">
        <f t="shared" si="22"/>
        <v>0</v>
      </c>
      <c r="BH75" s="358">
        <f t="shared" si="23"/>
        <v>1000</v>
      </c>
      <c r="BI75" s="358">
        <f t="shared" si="24"/>
        <v>1000</v>
      </c>
      <c r="BJ75" s="358">
        <f t="shared" si="25"/>
        <v>0</v>
      </c>
      <c r="BK75" s="358">
        <f t="shared" si="26"/>
        <v>0</v>
      </c>
      <c r="BL75" s="358">
        <f t="shared" si="27"/>
        <v>0</v>
      </c>
      <c r="BM75" s="358">
        <f t="shared" si="28"/>
        <v>0</v>
      </c>
      <c r="BN75" s="358">
        <f t="shared" si="29"/>
        <v>0</v>
      </c>
      <c r="BO75" s="358">
        <f t="shared" si="30"/>
        <v>0</v>
      </c>
      <c r="BP75" s="358">
        <f t="shared" si="31"/>
        <v>0</v>
      </c>
      <c r="BQ75" s="358">
        <f t="shared" si="32"/>
        <v>0</v>
      </c>
      <c r="BR75" s="358">
        <f t="shared" si="33"/>
        <v>0</v>
      </c>
      <c r="BS75" s="358">
        <f t="shared" si="34"/>
        <v>0</v>
      </c>
      <c r="BT75" s="358">
        <f t="shared" si="35"/>
        <v>0</v>
      </c>
      <c r="BU75" s="358">
        <f t="shared" si="36"/>
        <v>0</v>
      </c>
      <c r="BV75" s="358">
        <f t="shared" si="37"/>
        <v>0</v>
      </c>
      <c r="BW75" s="358">
        <f t="shared" si="38"/>
        <v>0</v>
      </c>
      <c r="BX75" s="358">
        <f t="shared" si="39"/>
        <v>0</v>
      </c>
      <c r="BY75" s="358">
        <f t="shared" si="40"/>
        <v>0</v>
      </c>
      <c r="BZ75" s="359">
        <f t="shared" si="41"/>
        <v>2000</v>
      </c>
      <c r="CC75" s="512">
        <v>1000</v>
      </c>
      <c r="CD75" s="342">
        <f t="shared" si="42"/>
        <v>2</v>
      </c>
      <c r="CE75" s="513">
        <f t="shared" si="43"/>
        <v>2000</v>
      </c>
      <c r="CF75" s="362"/>
    </row>
    <row r="76" spans="1:84" ht="15" thickBot="1" x14ac:dyDescent="0.4">
      <c r="A76" s="353">
        <v>1500</v>
      </c>
      <c r="B76" s="345">
        <f t="shared" si="3"/>
        <v>0</v>
      </c>
      <c r="C76" s="345">
        <f t="shared" si="45"/>
        <v>0</v>
      </c>
      <c r="D76" s="345">
        <f t="shared" si="45"/>
        <v>0</v>
      </c>
      <c r="E76" s="345">
        <f t="shared" si="45"/>
        <v>0</v>
      </c>
      <c r="F76" s="345">
        <f t="shared" si="45"/>
        <v>0</v>
      </c>
      <c r="G76" s="345">
        <f t="shared" si="45"/>
        <v>0</v>
      </c>
      <c r="H76" s="345">
        <f t="shared" si="45"/>
        <v>0</v>
      </c>
      <c r="I76" s="345">
        <f t="shared" si="45"/>
        <v>0</v>
      </c>
      <c r="J76" s="345">
        <f t="shared" si="45"/>
        <v>0</v>
      </c>
      <c r="K76" s="345">
        <f t="shared" si="45"/>
        <v>0</v>
      </c>
      <c r="L76" s="345">
        <f t="shared" si="45"/>
        <v>0</v>
      </c>
      <c r="M76" s="345">
        <f t="shared" si="45"/>
        <v>0</v>
      </c>
      <c r="N76" s="345">
        <f t="shared" si="45"/>
        <v>0</v>
      </c>
      <c r="O76" s="345">
        <f t="shared" si="45"/>
        <v>0</v>
      </c>
      <c r="P76" s="345">
        <f t="shared" si="45"/>
        <v>0</v>
      </c>
      <c r="Q76" s="345">
        <f t="shared" si="45"/>
        <v>0</v>
      </c>
      <c r="R76" s="345">
        <f t="shared" si="45"/>
        <v>1</v>
      </c>
      <c r="S76" s="345">
        <f t="shared" si="45"/>
        <v>0</v>
      </c>
      <c r="T76" s="345">
        <f t="shared" si="45"/>
        <v>1</v>
      </c>
      <c r="U76" s="345">
        <f t="shared" si="45"/>
        <v>0</v>
      </c>
      <c r="V76" s="345">
        <f t="shared" si="45"/>
        <v>0</v>
      </c>
      <c r="W76" s="345">
        <f t="shared" si="45"/>
        <v>0</v>
      </c>
      <c r="X76" s="345">
        <f t="shared" si="45"/>
        <v>0</v>
      </c>
      <c r="Y76" s="345">
        <f t="shared" si="45"/>
        <v>0</v>
      </c>
      <c r="Z76" s="345">
        <f t="shared" si="45"/>
        <v>0</v>
      </c>
      <c r="AA76" s="345">
        <f t="shared" si="45"/>
        <v>0</v>
      </c>
      <c r="AB76" s="345">
        <f t="shared" si="45"/>
        <v>0</v>
      </c>
      <c r="AC76" s="345">
        <f t="shared" si="45"/>
        <v>0</v>
      </c>
      <c r="AD76" s="345">
        <f t="shared" si="45"/>
        <v>0</v>
      </c>
      <c r="AE76" s="345">
        <f t="shared" si="45"/>
        <v>0</v>
      </c>
      <c r="AF76" s="345">
        <f t="shared" si="45"/>
        <v>0</v>
      </c>
      <c r="AG76" s="345">
        <f t="shared" si="45"/>
        <v>0</v>
      </c>
      <c r="AH76" s="345">
        <f t="shared" si="45"/>
        <v>1</v>
      </c>
      <c r="AI76" s="345">
        <f t="shared" si="45"/>
        <v>0</v>
      </c>
      <c r="AJ76" s="345">
        <f t="shared" si="45"/>
        <v>0</v>
      </c>
      <c r="AK76" s="345">
        <f t="shared" si="45"/>
        <v>0</v>
      </c>
      <c r="AL76" s="342">
        <f t="shared" si="4"/>
        <v>3</v>
      </c>
      <c r="AO76" s="357">
        <v>1500</v>
      </c>
      <c r="AP76" s="358">
        <f t="shared" si="5"/>
        <v>0</v>
      </c>
      <c r="AQ76" s="358">
        <f t="shared" si="6"/>
        <v>0</v>
      </c>
      <c r="AR76" s="358">
        <f t="shared" si="7"/>
        <v>0</v>
      </c>
      <c r="AS76" s="358">
        <f t="shared" si="8"/>
        <v>0</v>
      </c>
      <c r="AT76" s="358">
        <f t="shared" si="9"/>
        <v>0</v>
      </c>
      <c r="AU76" s="358">
        <f t="shared" si="10"/>
        <v>0</v>
      </c>
      <c r="AV76" s="358">
        <f t="shared" si="11"/>
        <v>0</v>
      </c>
      <c r="AW76" s="358">
        <f t="shared" si="12"/>
        <v>0</v>
      </c>
      <c r="AX76" s="358">
        <f t="shared" si="13"/>
        <v>0</v>
      </c>
      <c r="AY76" s="358">
        <f t="shared" si="14"/>
        <v>0</v>
      </c>
      <c r="AZ76" s="358">
        <f t="shared" si="15"/>
        <v>0</v>
      </c>
      <c r="BA76" s="358">
        <f t="shared" si="16"/>
        <v>0</v>
      </c>
      <c r="BB76" s="358">
        <f t="shared" si="17"/>
        <v>0</v>
      </c>
      <c r="BC76" s="358">
        <f t="shared" si="18"/>
        <v>0</v>
      </c>
      <c r="BD76" s="358">
        <f t="shared" si="19"/>
        <v>0</v>
      </c>
      <c r="BE76" s="358">
        <f t="shared" si="20"/>
        <v>0</v>
      </c>
      <c r="BF76" s="358">
        <f t="shared" si="21"/>
        <v>1500</v>
      </c>
      <c r="BG76" s="358">
        <f t="shared" si="22"/>
        <v>0</v>
      </c>
      <c r="BH76" s="358">
        <f t="shared" si="23"/>
        <v>1500</v>
      </c>
      <c r="BI76" s="358">
        <f t="shared" si="24"/>
        <v>0</v>
      </c>
      <c r="BJ76" s="358">
        <f t="shared" si="25"/>
        <v>0</v>
      </c>
      <c r="BK76" s="358">
        <f t="shared" si="26"/>
        <v>0</v>
      </c>
      <c r="BL76" s="358">
        <f t="shared" si="27"/>
        <v>0</v>
      </c>
      <c r="BM76" s="358">
        <f t="shared" si="28"/>
        <v>0</v>
      </c>
      <c r="BN76" s="358">
        <f t="shared" si="29"/>
        <v>0</v>
      </c>
      <c r="BO76" s="358">
        <f t="shared" si="30"/>
        <v>0</v>
      </c>
      <c r="BP76" s="358">
        <f t="shared" si="31"/>
        <v>0</v>
      </c>
      <c r="BQ76" s="358">
        <f t="shared" si="32"/>
        <v>0</v>
      </c>
      <c r="BR76" s="358">
        <f t="shared" si="33"/>
        <v>0</v>
      </c>
      <c r="BS76" s="358">
        <f t="shared" si="34"/>
        <v>0</v>
      </c>
      <c r="BT76" s="358">
        <f t="shared" si="35"/>
        <v>0</v>
      </c>
      <c r="BU76" s="358">
        <f t="shared" si="36"/>
        <v>0</v>
      </c>
      <c r="BV76" s="358">
        <f t="shared" si="37"/>
        <v>1500</v>
      </c>
      <c r="BW76" s="358">
        <f t="shared" si="38"/>
        <v>0</v>
      </c>
      <c r="BX76" s="358">
        <f t="shared" si="39"/>
        <v>0</v>
      </c>
      <c r="BY76" s="358">
        <f t="shared" si="40"/>
        <v>0</v>
      </c>
      <c r="BZ76" s="359">
        <f t="shared" si="41"/>
        <v>4500</v>
      </c>
      <c r="CC76" s="357">
        <v>1500</v>
      </c>
      <c r="CD76" s="342">
        <f t="shared" si="42"/>
        <v>3</v>
      </c>
      <c r="CE76" s="359">
        <f t="shared" si="43"/>
        <v>4500</v>
      </c>
      <c r="CF76" s="362"/>
    </row>
    <row r="77" spans="1:84" ht="15" thickBot="1" x14ac:dyDescent="0.4">
      <c r="A77" s="353">
        <v>2000</v>
      </c>
      <c r="B77" s="345">
        <f t="shared" si="3"/>
        <v>0</v>
      </c>
      <c r="C77" s="345">
        <f t="shared" si="45"/>
        <v>0</v>
      </c>
      <c r="D77" s="345">
        <f t="shared" si="45"/>
        <v>0</v>
      </c>
      <c r="E77" s="345">
        <f t="shared" si="45"/>
        <v>0</v>
      </c>
      <c r="F77" s="345">
        <f t="shared" si="45"/>
        <v>0</v>
      </c>
      <c r="G77" s="345">
        <f t="shared" si="45"/>
        <v>0</v>
      </c>
      <c r="H77" s="345">
        <f t="shared" si="45"/>
        <v>0</v>
      </c>
      <c r="I77" s="345">
        <f t="shared" si="45"/>
        <v>0</v>
      </c>
      <c r="J77" s="345">
        <f t="shared" si="45"/>
        <v>0</v>
      </c>
      <c r="K77" s="345">
        <f t="shared" si="45"/>
        <v>0</v>
      </c>
      <c r="L77" s="345">
        <f t="shared" si="45"/>
        <v>0</v>
      </c>
      <c r="M77" s="345">
        <f t="shared" si="45"/>
        <v>0</v>
      </c>
      <c r="N77" s="345">
        <f t="shared" si="45"/>
        <v>0</v>
      </c>
      <c r="O77" s="345">
        <f t="shared" si="45"/>
        <v>0</v>
      </c>
      <c r="P77" s="345">
        <f t="shared" si="45"/>
        <v>0</v>
      </c>
      <c r="Q77" s="345">
        <f t="shared" si="45"/>
        <v>0</v>
      </c>
      <c r="R77" s="345">
        <f t="shared" si="45"/>
        <v>0</v>
      </c>
      <c r="S77" s="345">
        <f t="shared" si="45"/>
        <v>0</v>
      </c>
      <c r="T77" s="345">
        <f t="shared" si="45"/>
        <v>0</v>
      </c>
      <c r="U77" s="345">
        <f t="shared" si="45"/>
        <v>2</v>
      </c>
      <c r="V77" s="345">
        <f t="shared" si="45"/>
        <v>0</v>
      </c>
      <c r="W77" s="345">
        <f t="shared" si="45"/>
        <v>0</v>
      </c>
      <c r="X77" s="345">
        <f t="shared" si="45"/>
        <v>0</v>
      </c>
      <c r="Y77" s="345">
        <f t="shared" si="45"/>
        <v>0</v>
      </c>
      <c r="Z77" s="345">
        <f t="shared" si="45"/>
        <v>0</v>
      </c>
      <c r="AA77" s="345">
        <f t="shared" si="45"/>
        <v>0</v>
      </c>
      <c r="AB77" s="345">
        <f t="shared" si="45"/>
        <v>0</v>
      </c>
      <c r="AC77" s="345">
        <f t="shared" si="45"/>
        <v>0</v>
      </c>
      <c r="AD77" s="345">
        <f t="shared" si="45"/>
        <v>0</v>
      </c>
      <c r="AE77" s="345">
        <f t="shared" si="45"/>
        <v>0</v>
      </c>
      <c r="AF77" s="345">
        <f t="shared" si="45"/>
        <v>0</v>
      </c>
      <c r="AG77" s="345">
        <f t="shared" si="45"/>
        <v>0</v>
      </c>
      <c r="AH77" s="345">
        <f t="shared" si="45"/>
        <v>0</v>
      </c>
      <c r="AI77" s="345">
        <f t="shared" si="45"/>
        <v>0</v>
      </c>
      <c r="AJ77" s="345">
        <f t="shared" si="45"/>
        <v>0</v>
      </c>
      <c r="AK77" s="345">
        <f t="shared" si="45"/>
        <v>0</v>
      </c>
      <c r="AL77" s="342">
        <f t="shared" si="4"/>
        <v>2</v>
      </c>
      <c r="AO77" s="357">
        <v>2000</v>
      </c>
      <c r="AP77" s="358">
        <f t="shared" si="5"/>
        <v>0</v>
      </c>
      <c r="AQ77" s="358">
        <f t="shared" si="6"/>
        <v>0</v>
      </c>
      <c r="AR77" s="358">
        <f t="shared" si="7"/>
        <v>0</v>
      </c>
      <c r="AS77" s="358">
        <f t="shared" si="8"/>
        <v>0</v>
      </c>
      <c r="AT77" s="358">
        <f t="shared" si="9"/>
        <v>0</v>
      </c>
      <c r="AU77" s="358">
        <f t="shared" si="10"/>
        <v>0</v>
      </c>
      <c r="AV77" s="358">
        <f t="shared" si="11"/>
        <v>0</v>
      </c>
      <c r="AW77" s="358">
        <f t="shared" si="12"/>
        <v>0</v>
      </c>
      <c r="AX77" s="358">
        <f t="shared" si="13"/>
        <v>0</v>
      </c>
      <c r="AY77" s="358">
        <f t="shared" si="14"/>
        <v>0</v>
      </c>
      <c r="AZ77" s="358">
        <f t="shared" si="15"/>
        <v>0</v>
      </c>
      <c r="BA77" s="358">
        <f t="shared" si="16"/>
        <v>0</v>
      </c>
      <c r="BB77" s="358">
        <f t="shared" si="17"/>
        <v>0</v>
      </c>
      <c r="BC77" s="358">
        <f t="shared" si="18"/>
        <v>0</v>
      </c>
      <c r="BD77" s="358">
        <f t="shared" si="19"/>
        <v>0</v>
      </c>
      <c r="BE77" s="358">
        <f t="shared" si="20"/>
        <v>0</v>
      </c>
      <c r="BF77" s="358">
        <f t="shared" si="21"/>
        <v>0</v>
      </c>
      <c r="BG77" s="358">
        <f t="shared" si="22"/>
        <v>0</v>
      </c>
      <c r="BH77" s="358">
        <f t="shared" si="23"/>
        <v>0</v>
      </c>
      <c r="BI77" s="358">
        <f t="shared" si="24"/>
        <v>4000</v>
      </c>
      <c r="BJ77" s="358">
        <f t="shared" si="25"/>
        <v>0</v>
      </c>
      <c r="BK77" s="358">
        <f t="shared" si="26"/>
        <v>0</v>
      </c>
      <c r="BL77" s="358">
        <f t="shared" si="27"/>
        <v>0</v>
      </c>
      <c r="BM77" s="358">
        <f t="shared" si="28"/>
        <v>0</v>
      </c>
      <c r="BN77" s="358">
        <f t="shared" si="29"/>
        <v>0</v>
      </c>
      <c r="BO77" s="358">
        <f t="shared" si="30"/>
        <v>0</v>
      </c>
      <c r="BP77" s="358">
        <f t="shared" si="31"/>
        <v>0</v>
      </c>
      <c r="BQ77" s="358">
        <f t="shared" si="32"/>
        <v>0</v>
      </c>
      <c r="BR77" s="358">
        <f t="shared" si="33"/>
        <v>0</v>
      </c>
      <c r="BS77" s="358">
        <f t="shared" si="34"/>
        <v>0</v>
      </c>
      <c r="BT77" s="358">
        <f t="shared" si="35"/>
        <v>0</v>
      </c>
      <c r="BU77" s="358">
        <f t="shared" si="36"/>
        <v>0</v>
      </c>
      <c r="BV77" s="358">
        <f t="shared" si="37"/>
        <v>0</v>
      </c>
      <c r="BW77" s="358">
        <f t="shared" si="38"/>
        <v>0</v>
      </c>
      <c r="BX77" s="358">
        <f t="shared" si="39"/>
        <v>0</v>
      </c>
      <c r="BY77" s="358">
        <f t="shared" si="40"/>
        <v>0</v>
      </c>
      <c r="BZ77" s="359">
        <f t="shared" si="41"/>
        <v>4000</v>
      </c>
      <c r="CC77" s="357">
        <v>2000</v>
      </c>
      <c r="CD77" s="342">
        <f t="shared" si="42"/>
        <v>2</v>
      </c>
      <c r="CE77" s="359">
        <f t="shared" si="43"/>
        <v>4000</v>
      </c>
      <c r="CF77" s="362"/>
    </row>
    <row r="78" spans="1:84" ht="15" thickBot="1" x14ac:dyDescent="0.4">
      <c r="A78" s="353">
        <v>2500</v>
      </c>
      <c r="B78" s="345">
        <f t="shared" si="3"/>
        <v>0</v>
      </c>
      <c r="C78" s="345">
        <f t="shared" si="45"/>
        <v>0</v>
      </c>
      <c r="D78" s="345">
        <f t="shared" si="45"/>
        <v>0</v>
      </c>
      <c r="E78" s="345">
        <f t="shared" si="45"/>
        <v>0</v>
      </c>
      <c r="F78" s="345">
        <f t="shared" si="45"/>
        <v>0</v>
      </c>
      <c r="G78" s="345">
        <f t="shared" si="45"/>
        <v>0</v>
      </c>
      <c r="H78" s="345">
        <f t="shared" si="45"/>
        <v>0</v>
      </c>
      <c r="I78" s="345">
        <f t="shared" si="45"/>
        <v>0</v>
      </c>
      <c r="J78" s="345">
        <f t="shared" si="45"/>
        <v>0</v>
      </c>
      <c r="K78" s="345">
        <f t="shared" si="45"/>
        <v>0</v>
      </c>
      <c r="L78" s="345">
        <f t="shared" si="45"/>
        <v>0</v>
      </c>
      <c r="M78" s="345">
        <f t="shared" si="45"/>
        <v>0</v>
      </c>
      <c r="N78" s="345">
        <f t="shared" si="45"/>
        <v>0</v>
      </c>
      <c r="O78" s="345">
        <f t="shared" si="45"/>
        <v>0</v>
      </c>
      <c r="P78" s="345">
        <f t="shared" si="45"/>
        <v>0</v>
      </c>
      <c r="Q78" s="345">
        <f t="shared" si="45"/>
        <v>0</v>
      </c>
      <c r="R78" s="345">
        <f t="shared" si="45"/>
        <v>0</v>
      </c>
      <c r="S78" s="345">
        <f t="shared" si="45"/>
        <v>1</v>
      </c>
      <c r="T78" s="345">
        <f t="shared" si="45"/>
        <v>0</v>
      </c>
      <c r="U78" s="345">
        <f t="shared" si="45"/>
        <v>0</v>
      </c>
      <c r="V78" s="345">
        <f t="shared" si="45"/>
        <v>0</v>
      </c>
      <c r="W78" s="345">
        <f t="shared" si="45"/>
        <v>0</v>
      </c>
      <c r="X78" s="345">
        <f t="shared" si="45"/>
        <v>0</v>
      </c>
      <c r="Y78" s="345">
        <f t="shared" si="45"/>
        <v>0</v>
      </c>
      <c r="Z78" s="345">
        <f t="shared" si="45"/>
        <v>0</v>
      </c>
      <c r="AA78" s="345">
        <f t="shared" si="45"/>
        <v>0</v>
      </c>
      <c r="AB78" s="345">
        <f t="shared" si="45"/>
        <v>0</v>
      </c>
      <c r="AC78" s="345">
        <f t="shared" si="45"/>
        <v>0</v>
      </c>
      <c r="AD78" s="345">
        <f t="shared" si="45"/>
        <v>0</v>
      </c>
      <c r="AE78" s="345">
        <f t="shared" si="45"/>
        <v>0</v>
      </c>
      <c r="AF78" s="345">
        <f t="shared" si="45"/>
        <v>0</v>
      </c>
      <c r="AG78" s="345">
        <f t="shared" si="45"/>
        <v>0</v>
      </c>
      <c r="AH78" s="345">
        <f t="shared" si="45"/>
        <v>0</v>
      </c>
      <c r="AI78" s="345">
        <f t="shared" si="45"/>
        <v>0</v>
      </c>
      <c r="AJ78" s="345">
        <f t="shared" si="45"/>
        <v>0</v>
      </c>
      <c r="AK78" s="345">
        <f t="shared" si="45"/>
        <v>0</v>
      </c>
      <c r="AL78" s="342">
        <f t="shared" si="4"/>
        <v>1</v>
      </c>
      <c r="AO78" s="357">
        <v>2500</v>
      </c>
      <c r="AP78" s="358">
        <f t="shared" si="5"/>
        <v>0</v>
      </c>
      <c r="AQ78" s="358">
        <f t="shared" si="6"/>
        <v>0</v>
      </c>
      <c r="AR78" s="358">
        <f t="shared" si="7"/>
        <v>0</v>
      </c>
      <c r="AS78" s="358">
        <f t="shared" si="8"/>
        <v>0</v>
      </c>
      <c r="AT78" s="358">
        <f t="shared" si="9"/>
        <v>0</v>
      </c>
      <c r="AU78" s="358">
        <f t="shared" si="10"/>
        <v>0</v>
      </c>
      <c r="AV78" s="358">
        <f t="shared" si="11"/>
        <v>0</v>
      </c>
      <c r="AW78" s="358">
        <f t="shared" si="12"/>
        <v>0</v>
      </c>
      <c r="AX78" s="358">
        <f t="shared" si="13"/>
        <v>0</v>
      </c>
      <c r="AY78" s="358">
        <f t="shared" si="14"/>
        <v>0</v>
      </c>
      <c r="AZ78" s="358">
        <f t="shared" si="15"/>
        <v>0</v>
      </c>
      <c r="BA78" s="358">
        <f t="shared" si="16"/>
        <v>0</v>
      </c>
      <c r="BB78" s="358">
        <f t="shared" si="17"/>
        <v>0</v>
      </c>
      <c r="BC78" s="358">
        <f t="shared" si="18"/>
        <v>0</v>
      </c>
      <c r="BD78" s="358">
        <f t="shared" si="19"/>
        <v>0</v>
      </c>
      <c r="BE78" s="358">
        <f t="shared" si="20"/>
        <v>0</v>
      </c>
      <c r="BF78" s="358">
        <f t="shared" si="21"/>
        <v>0</v>
      </c>
      <c r="BG78" s="358">
        <f t="shared" si="22"/>
        <v>2500</v>
      </c>
      <c r="BH78" s="358">
        <f t="shared" si="23"/>
        <v>0</v>
      </c>
      <c r="BI78" s="358">
        <f t="shared" si="24"/>
        <v>0</v>
      </c>
      <c r="BJ78" s="358">
        <f t="shared" si="25"/>
        <v>0</v>
      </c>
      <c r="BK78" s="358">
        <f t="shared" si="26"/>
        <v>0</v>
      </c>
      <c r="BL78" s="358">
        <f t="shared" si="27"/>
        <v>0</v>
      </c>
      <c r="BM78" s="358">
        <f t="shared" si="28"/>
        <v>0</v>
      </c>
      <c r="BN78" s="358">
        <f t="shared" si="29"/>
        <v>0</v>
      </c>
      <c r="BO78" s="358">
        <f t="shared" si="30"/>
        <v>0</v>
      </c>
      <c r="BP78" s="358">
        <f t="shared" si="31"/>
        <v>0</v>
      </c>
      <c r="BQ78" s="358">
        <f t="shared" si="32"/>
        <v>0</v>
      </c>
      <c r="BR78" s="358">
        <f t="shared" si="33"/>
        <v>0</v>
      </c>
      <c r="BS78" s="358">
        <f t="shared" si="34"/>
        <v>0</v>
      </c>
      <c r="BT78" s="358">
        <f t="shared" si="35"/>
        <v>0</v>
      </c>
      <c r="BU78" s="358">
        <f t="shared" si="36"/>
        <v>0</v>
      </c>
      <c r="BV78" s="358">
        <f t="shared" si="37"/>
        <v>0</v>
      </c>
      <c r="BW78" s="358">
        <f t="shared" si="38"/>
        <v>0</v>
      </c>
      <c r="BX78" s="358">
        <f t="shared" si="39"/>
        <v>0</v>
      </c>
      <c r="BY78" s="358">
        <f t="shared" si="40"/>
        <v>0</v>
      </c>
      <c r="BZ78" s="359">
        <f t="shared" si="41"/>
        <v>2500</v>
      </c>
      <c r="CC78" s="357">
        <v>2500</v>
      </c>
      <c r="CD78" s="342">
        <f t="shared" si="42"/>
        <v>1</v>
      </c>
      <c r="CE78" s="359">
        <f t="shared" si="43"/>
        <v>2500</v>
      </c>
      <c r="CF78" s="362"/>
    </row>
    <row r="79" spans="1:84" ht="15" thickBot="1" x14ac:dyDescent="0.4">
      <c r="A79" s="353">
        <v>3500</v>
      </c>
      <c r="B79" s="345">
        <f t="shared" si="3"/>
        <v>0</v>
      </c>
      <c r="C79" s="345">
        <f t="shared" si="45"/>
        <v>0</v>
      </c>
      <c r="D79" s="345">
        <f t="shared" si="45"/>
        <v>0</v>
      </c>
      <c r="E79" s="345">
        <f t="shared" si="45"/>
        <v>0</v>
      </c>
      <c r="F79" s="345">
        <f t="shared" si="45"/>
        <v>0</v>
      </c>
      <c r="G79" s="345">
        <f t="shared" si="45"/>
        <v>0</v>
      </c>
      <c r="H79" s="345">
        <f t="shared" si="45"/>
        <v>0</v>
      </c>
      <c r="I79" s="345">
        <f t="shared" si="45"/>
        <v>0</v>
      </c>
      <c r="J79" s="345">
        <f t="shared" si="45"/>
        <v>0</v>
      </c>
      <c r="K79" s="345">
        <f t="shared" si="45"/>
        <v>0</v>
      </c>
      <c r="L79" s="345">
        <f t="shared" si="45"/>
        <v>0</v>
      </c>
      <c r="M79" s="345">
        <f t="shared" ref="C79:AK86" si="46">ROUND(M129*$B$54,0)</f>
        <v>0</v>
      </c>
      <c r="N79" s="345">
        <f t="shared" si="46"/>
        <v>0</v>
      </c>
      <c r="O79" s="345">
        <f t="shared" si="46"/>
        <v>0</v>
      </c>
      <c r="P79" s="345">
        <f t="shared" si="46"/>
        <v>0</v>
      </c>
      <c r="Q79" s="345">
        <f t="shared" si="46"/>
        <v>0</v>
      </c>
      <c r="R79" s="345">
        <f t="shared" si="46"/>
        <v>0</v>
      </c>
      <c r="S79" s="345">
        <f t="shared" si="46"/>
        <v>0</v>
      </c>
      <c r="T79" s="345">
        <f t="shared" si="46"/>
        <v>0</v>
      </c>
      <c r="U79" s="345">
        <f t="shared" si="46"/>
        <v>0</v>
      </c>
      <c r="V79" s="345">
        <f t="shared" si="46"/>
        <v>0</v>
      </c>
      <c r="W79" s="345">
        <f t="shared" si="46"/>
        <v>0</v>
      </c>
      <c r="X79" s="345">
        <f t="shared" si="46"/>
        <v>0</v>
      </c>
      <c r="Y79" s="345">
        <f t="shared" si="46"/>
        <v>0</v>
      </c>
      <c r="Z79" s="345">
        <f t="shared" si="46"/>
        <v>0</v>
      </c>
      <c r="AA79" s="345">
        <f t="shared" si="46"/>
        <v>0</v>
      </c>
      <c r="AB79" s="345">
        <f t="shared" si="46"/>
        <v>0</v>
      </c>
      <c r="AC79" s="345">
        <f t="shared" si="46"/>
        <v>0</v>
      </c>
      <c r="AD79" s="345">
        <f t="shared" si="46"/>
        <v>0</v>
      </c>
      <c r="AE79" s="345">
        <f t="shared" si="46"/>
        <v>0</v>
      </c>
      <c r="AF79" s="345">
        <f t="shared" si="46"/>
        <v>1</v>
      </c>
      <c r="AG79" s="345">
        <f t="shared" si="46"/>
        <v>0</v>
      </c>
      <c r="AH79" s="345">
        <f t="shared" si="46"/>
        <v>0</v>
      </c>
      <c r="AI79" s="345">
        <f t="shared" si="46"/>
        <v>0</v>
      </c>
      <c r="AJ79" s="345">
        <f t="shared" si="46"/>
        <v>0</v>
      </c>
      <c r="AK79" s="345">
        <f t="shared" si="46"/>
        <v>0</v>
      </c>
      <c r="AL79" s="342">
        <f t="shared" si="4"/>
        <v>1</v>
      </c>
      <c r="AO79" s="357">
        <v>3500</v>
      </c>
      <c r="AP79" s="358">
        <f t="shared" si="5"/>
        <v>0</v>
      </c>
      <c r="AQ79" s="358">
        <f t="shared" si="6"/>
        <v>0</v>
      </c>
      <c r="AR79" s="358">
        <f t="shared" si="7"/>
        <v>0</v>
      </c>
      <c r="AS79" s="358">
        <f t="shared" si="8"/>
        <v>0</v>
      </c>
      <c r="AT79" s="358">
        <f t="shared" si="9"/>
        <v>0</v>
      </c>
      <c r="AU79" s="358">
        <f t="shared" si="10"/>
        <v>0</v>
      </c>
      <c r="AV79" s="358">
        <f t="shared" si="11"/>
        <v>0</v>
      </c>
      <c r="AW79" s="358">
        <f t="shared" si="12"/>
        <v>0</v>
      </c>
      <c r="AX79" s="358">
        <f t="shared" si="13"/>
        <v>0</v>
      </c>
      <c r="AY79" s="358">
        <f t="shared" si="14"/>
        <v>0</v>
      </c>
      <c r="AZ79" s="358">
        <f t="shared" si="15"/>
        <v>0</v>
      </c>
      <c r="BA79" s="358">
        <f t="shared" si="16"/>
        <v>0</v>
      </c>
      <c r="BB79" s="358">
        <f t="shared" si="17"/>
        <v>0</v>
      </c>
      <c r="BC79" s="358">
        <f t="shared" si="18"/>
        <v>0</v>
      </c>
      <c r="BD79" s="358">
        <f t="shared" si="19"/>
        <v>0</v>
      </c>
      <c r="BE79" s="358">
        <f t="shared" si="20"/>
        <v>0</v>
      </c>
      <c r="BF79" s="358">
        <f t="shared" si="21"/>
        <v>0</v>
      </c>
      <c r="BG79" s="358">
        <f t="shared" si="22"/>
        <v>0</v>
      </c>
      <c r="BH79" s="358">
        <f t="shared" si="23"/>
        <v>0</v>
      </c>
      <c r="BI79" s="358">
        <f t="shared" si="24"/>
        <v>0</v>
      </c>
      <c r="BJ79" s="358">
        <f t="shared" si="25"/>
        <v>0</v>
      </c>
      <c r="BK79" s="358">
        <f t="shared" si="26"/>
        <v>0</v>
      </c>
      <c r="BL79" s="358">
        <f t="shared" si="27"/>
        <v>0</v>
      </c>
      <c r="BM79" s="358">
        <f t="shared" si="28"/>
        <v>0</v>
      </c>
      <c r="BN79" s="358">
        <f t="shared" si="29"/>
        <v>0</v>
      </c>
      <c r="BO79" s="358">
        <f t="shared" si="30"/>
        <v>0</v>
      </c>
      <c r="BP79" s="358">
        <f t="shared" si="31"/>
        <v>0</v>
      </c>
      <c r="BQ79" s="358">
        <f t="shared" si="32"/>
        <v>0</v>
      </c>
      <c r="BR79" s="358">
        <f t="shared" si="33"/>
        <v>0</v>
      </c>
      <c r="BS79" s="358">
        <f t="shared" si="34"/>
        <v>0</v>
      </c>
      <c r="BT79" s="358">
        <f t="shared" si="35"/>
        <v>3500</v>
      </c>
      <c r="BU79" s="358">
        <f t="shared" si="36"/>
        <v>0</v>
      </c>
      <c r="BV79" s="358">
        <f t="shared" si="37"/>
        <v>0</v>
      </c>
      <c r="BW79" s="358">
        <f t="shared" si="38"/>
        <v>0</v>
      </c>
      <c r="BX79" s="358">
        <f t="shared" si="39"/>
        <v>0</v>
      </c>
      <c r="BY79" s="358">
        <f t="shared" si="40"/>
        <v>0</v>
      </c>
      <c r="BZ79" s="359">
        <f t="shared" si="41"/>
        <v>3500</v>
      </c>
      <c r="CC79" s="512">
        <v>3500</v>
      </c>
      <c r="CD79" s="342">
        <f t="shared" si="42"/>
        <v>1</v>
      </c>
      <c r="CE79" s="513">
        <f t="shared" si="43"/>
        <v>3500</v>
      </c>
      <c r="CF79" s="362"/>
    </row>
    <row r="80" spans="1:84" ht="15" thickBot="1" x14ac:dyDescent="0.4">
      <c r="A80" s="353">
        <v>4000</v>
      </c>
      <c r="B80" s="345">
        <f t="shared" si="3"/>
        <v>0</v>
      </c>
      <c r="C80" s="345">
        <f t="shared" si="46"/>
        <v>0</v>
      </c>
      <c r="D80" s="345">
        <f t="shared" si="46"/>
        <v>0</v>
      </c>
      <c r="E80" s="345">
        <f t="shared" si="46"/>
        <v>0</v>
      </c>
      <c r="F80" s="345">
        <f t="shared" si="46"/>
        <v>0</v>
      </c>
      <c r="G80" s="345">
        <f t="shared" si="46"/>
        <v>0</v>
      </c>
      <c r="H80" s="345">
        <f t="shared" si="46"/>
        <v>0</v>
      </c>
      <c r="I80" s="345">
        <f t="shared" si="46"/>
        <v>0</v>
      </c>
      <c r="J80" s="345">
        <f t="shared" si="46"/>
        <v>0</v>
      </c>
      <c r="K80" s="345">
        <f t="shared" si="46"/>
        <v>1</v>
      </c>
      <c r="L80" s="345">
        <f t="shared" si="46"/>
        <v>0</v>
      </c>
      <c r="M80" s="345">
        <f t="shared" si="46"/>
        <v>0</v>
      </c>
      <c r="N80" s="345">
        <f t="shared" si="46"/>
        <v>0</v>
      </c>
      <c r="O80" s="345">
        <f t="shared" si="46"/>
        <v>0</v>
      </c>
      <c r="P80" s="345">
        <f t="shared" si="46"/>
        <v>0</v>
      </c>
      <c r="Q80" s="345">
        <f t="shared" si="46"/>
        <v>0</v>
      </c>
      <c r="R80" s="345">
        <f t="shared" si="46"/>
        <v>0</v>
      </c>
      <c r="S80" s="345">
        <f t="shared" si="46"/>
        <v>0</v>
      </c>
      <c r="T80" s="345">
        <f t="shared" si="46"/>
        <v>0</v>
      </c>
      <c r="U80" s="345">
        <f t="shared" si="46"/>
        <v>0</v>
      </c>
      <c r="V80" s="345">
        <f t="shared" si="46"/>
        <v>0</v>
      </c>
      <c r="W80" s="345">
        <f t="shared" si="46"/>
        <v>0</v>
      </c>
      <c r="X80" s="345">
        <f t="shared" si="46"/>
        <v>0</v>
      </c>
      <c r="Y80" s="345">
        <f t="shared" si="46"/>
        <v>0</v>
      </c>
      <c r="Z80" s="345">
        <f t="shared" si="46"/>
        <v>0</v>
      </c>
      <c r="AA80" s="345">
        <f t="shared" si="46"/>
        <v>0</v>
      </c>
      <c r="AB80" s="345">
        <f t="shared" si="46"/>
        <v>0</v>
      </c>
      <c r="AC80" s="345">
        <f t="shared" si="46"/>
        <v>0</v>
      </c>
      <c r="AD80" s="345">
        <f t="shared" si="46"/>
        <v>0</v>
      </c>
      <c r="AE80" s="345">
        <f t="shared" si="46"/>
        <v>0</v>
      </c>
      <c r="AF80" s="345">
        <f t="shared" si="46"/>
        <v>0</v>
      </c>
      <c r="AG80" s="345">
        <f t="shared" si="46"/>
        <v>0</v>
      </c>
      <c r="AH80" s="345">
        <f t="shared" si="46"/>
        <v>0</v>
      </c>
      <c r="AI80" s="345">
        <f t="shared" si="46"/>
        <v>0</v>
      </c>
      <c r="AJ80" s="345">
        <f t="shared" si="46"/>
        <v>0</v>
      </c>
      <c r="AK80" s="345">
        <f t="shared" si="46"/>
        <v>0</v>
      </c>
      <c r="AL80" s="342">
        <f t="shared" si="4"/>
        <v>1</v>
      </c>
      <c r="AO80" s="357">
        <v>4000</v>
      </c>
      <c r="AP80" s="358">
        <f t="shared" si="5"/>
        <v>0</v>
      </c>
      <c r="AQ80" s="358">
        <f t="shared" si="6"/>
        <v>0</v>
      </c>
      <c r="AR80" s="358">
        <f t="shared" si="7"/>
        <v>0</v>
      </c>
      <c r="AS80" s="358">
        <f t="shared" si="8"/>
        <v>0</v>
      </c>
      <c r="AT80" s="358">
        <f t="shared" si="9"/>
        <v>0</v>
      </c>
      <c r="AU80" s="358">
        <f t="shared" si="10"/>
        <v>0</v>
      </c>
      <c r="AV80" s="358">
        <f t="shared" si="11"/>
        <v>0</v>
      </c>
      <c r="AW80" s="358">
        <f t="shared" si="12"/>
        <v>0</v>
      </c>
      <c r="AX80" s="358">
        <f t="shared" si="13"/>
        <v>0</v>
      </c>
      <c r="AY80" s="358">
        <f t="shared" si="14"/>
        <v>4000</v>
      </c>
      <c r="AZ80" s="358">
        <f t="shared" si="15"/>
        <v>0</v>
      </c>
      <c r="BA80" s="358">
        <f t="shared" si="16"/>
        <v>0</v>
      </c>
      <c r="BB80" s="358">
        <f t="shared" si="17"/>
        <v>0</v>
      </c>
      <c r="BC80" s="358">
        <f t="shared" si="18"/>
        <v>0</v>
      </c>
      <c r="BD80" s="358">
        <f t="shared" si="19"/>
        <v>0</v>
      </c>
      <c r="BE80" s="358">
        <f t="shared" si="20"/>
        <v>0</v>
      </c>
      <c r="BF80" s="358">
        <f t="shared" si="21"/>
        <v>0</v>
      </c>
      <c r="BG80" s="358">
        <f t="shared" si="22"/>
        <v>0</v>
      </c>
      <c r="BH80" s="358">
        <f t="shared" si="23"/>
        <v>0</v>
      </c>
      <c r="BI80" s="358">
        <f t="shared" si="24"/>
        <v>0</v>
      </c>
      <c r="BJ80" s="358">
        <f t="shared" si="25"/>
        <v>0</v>
      </c>
      <c r="BK80" s="358">
        <f t="shared" si="26"/>
        <v>0</v>
      </c>
      <c r="BL80" s="358">
        <f t="shared" si="27"/>
        <v>0</v>
      </c>
      <c r="BM80" s="358">
        <f t="shared" si="28"/>
        <v>0</v>
      </c>
      <c r="BN80" s="358">
        <f t="shared" si="29"/>
        <v>0</v>
      </c>
      <c r="BO80" s="358">
        <f t="shared" si="30"/>
        <v>0</v>
      </c>
      <c r="BP80" s="358">
        <f t="shared" si="31"/>
        <v>0</v>
      </c>
      <c r="BQ80" s="358">
        <f t="shared" si="32"/>
        <v>0</v>
      </c>
      <c r="BR80" s="358">
        <f t="shared" si="33"/>
        <v>0</v>
      </c>
      <c r="BS80" s="358">
        <f t="shared" si="34"/>
        <v>0</v>
      </c>
      <c r="BT80" s="358">
        <f t="shared" si="35"/>
        <v>0</v>
      </c>
      <c r="BU80" s="358">
        <f t="shared" si="36"/>
        <v>0</v>
      </c>
      <c r="BV80" s="358">
        <f t="shared" si="37"/>
        <v>0</v>
      </c>
      <c r="BW80" s="358">
        <f t="shared" si="38"/>
        <v>0</v>
      </c>
      <c r="BX80" s="358">
        <f t="shared" si="39"/>
        <v>0</v>
      </c>
      <c r="BY80" s="358">
        <f t="shared" si="40"/>
        <v>0</v>
      </c>
      <c r="BZ80" s="359">
        <f t="shared" si="41"/>
        <v>4000</v>
      </c>
      <c r="CC80" s="512">
        <v>4000</v>
      </c>
      <c r="CD80" s="342">
        <f t="shared" si="42"/>
        <v>1</v>
      </c>
      <c r="CE80" s="513">
        <f t="shared" si="43"/>
        <v>4000</v>
      </c>
      <c r="CF80" s="362"/>
    </row>
    <row r="81" spans="1:100" ht="15" thickBot="1" x14ac:dyDescent="0.4">
      <c r="A81" s="353">
        <v>5000</v>
      </c>
      <c r="B81" s="345">
        <f t="shared" si="3"/>
        <v>0</v>
      </c>
      <c r="C81" s="345">
        <f t="shared" si="46"/>
        <v>0</v>
      </c>
      <c r="D81" s="345">
        <f t="shared" si="46"/>
        <v>0</v>
      </c>
      <c r="E81" s="345">
        <f t="shared" si="46"/>
        <v>0</v>
      </c>
      <c r="F81" s="345">
        <f t="shared" si="46"/>
        <v>0</v>
      </c>
      <c r="G81" s="345">
        <f t="shared" si="46"/>
        <v>0</v>
      </c>
      <c r="H81" s="345">
        <f t="shared" si="46"/>
        <v>0</v>
      </c>
      <c r="I81" s="345">
        <f t="shared" si="46"/>
        <v>0</v>
      </c>
      <c r="J81" s="345">
        <f t="shared" si="46"/>
        <v>1</v>
      </c>
      <c r="K81" s="345">
        <f t="shared" si="46"/>
        <v>0</v>
      </c>
      <c r="L81" s="345">
        <f t="shared" si="46"/>
        <v>0</v>
      </c>
      <c r="M81" s="345">
        <f t="shared" si="46"/>
        <v>0</v>
      </c>
      <c r="N81" s="345">
        <f t="shared" si="46"/>
        <v>0</v>
      </c>
      <c r="O81" s="345">
        <f t="shared" si="46"/>
        <v>0</v>
      </c>
      <c r="P81" s="345">
        <f t="shared" si="46"/>
        <v>0</v>
      </c>
      <c r="Q81" s="345">
        <f t="shared" si="46"/>
        <v>1</v>
      </c>
      <c r="R81" s="345">
        <f t="shared" si="46"/>
        <v>0</v>
      </c>
      <c r="S81" s="345">
        <f t="shared" si="46"/>
        <v>0</v>
      </c>
      <c r="T81" s="345">
        <f t="shared" si="46"/>
        <v>0</v>
      </c>
      <c r="U81" s="345">
        <f t="shared" si="46"/>
        <v>1</v>
      </c>
      <c r="V81" s="345">
        <f t="shared" si="46"/>
        <v>0</v>
      </c>
      <c r="W81" s="345">
        <f t="shared" si="46"/>
        <v>0</v>
      </c>
      <c r="X81" s="345">
        <f t="shared" si="46"/>
        <v>0</v>
      </c>
      <c r="Y81" s="345">
        <f t="shared" si="46"/>
        <v>0</v>
      </c>
      <c r="Z81" s="345">
        <f t="shared" si="46"/>
        <v>0</v>
      </c>
      <c r="AA81" s="345">
        <f t="shared" si="46"/>
        <v>2</v>
      </c>
      <c r="AB81" s="345">
        <f t="shared" si="46"/>
        <v>0</v>
      </c>
      <c r="AC81" s="345">
        <f t="shared" si="46"/>
        <v>0</v>
      </c>
      <c r="AD81" s="345">
        <f t="shared" si="46"/>
        <v>0</v>
      </c>
      <c r="AE81" s="345">
        <f t="shared" si="46"/>
        <v>0</v>
      </c>
      <c r="AF81" s="345">
        <f t="shared" si="46"/>
        <v>0</v>
      </c>
      <c r="AG81" s="345">
        <f t="shared" si="46"/>
        <v>0</v>
      </c>
      <c r="AH81" s="345">
        <f t="shared" si="46"/>
        <v>0</v>
      </c>
      <c r="AI81" s="345">
        <f t="shared" si="46"/>
        <v>0</v>
      </c>
      <c r="AJ81" s="345">
        <f t="shared" si="46"/>
        <v>0</v>
      </c>
      <c r="AK81" s="345">
        <f t="shared" si="46"/>
        <v>0</v>
      </c>
      <c r="AL81" s="342">
        <f t="shared" si="4"/>
        <v>5</v>
      </c>
      <c r="AO81" s="357">
        <v>5000</v>
      </c>
      <c r="AP81" s="358">
        <f t="shared" si="5"/>
        <v>0</v>
      </c>
      <c r="AQ81" s="358">
        <f t="shared" si="6"/>
        <v>0</v>
      </c>
      <c r="AR81" s="358">
        <f t="shared" si="7"/>
        <v>0</v>
      </c>
      <c r="AS81" s="358">
        <f t="shared" si="8"/>
        <v>0</v>
      </c>
      <c r="AT81" s="358">
        <f t="shared" si="9"/>
        <v>0</v>
      </c>
      <c r="AU81" s="358">
        <f t="shared" si="10"/>
        <v>0</v>
      </c>
      <c r="AV81" s="358">
        <f t="shared" si="11"/>
        <v>0</v>
      </c>
      <c r="AW81" s="358">
        <f t="shared" si="12"/>
        <v>0</v>
      </c>
      <c r="AX81" s="358">
        <f t="shared" si="13"/>
        <v>5000</v>
      </c>
      <c r="AY81" s="358">
        <f t="shared" si="14"/>
        <v>0</v>
      </c>
      <c r="AZ81" s="358">
        <f t="shared" si="15"/>
        <v>0</v>
      </c>
      <c r="BA81" s="358">
        <f t="shared" si="16"/>
        <v>0</v>
      </c>
      <c r="BB81" s="358">
        <f t="shared" si="17"/>
        <v>0</v>
      </c>
      <c r="BC81" s="358">
        <f t="shared" si="18"/>
        <v>0</v>
      </c>
      <c r="BD81" s="358">
        <f t="shared" si="19"/>
        <v>0</v>
      </c>
      <c r="BE81" s="358">
        <f t="shared" si="20"/>
        <v>5000</v>
      </c>
      <c r="BF81" s="358">
        <f t="shared" si="21"/>
        <v>0</v>
      </c>
      <c r="BG81" s="358">
        <f t="shared" si="22"/>
        <v>0</v>
      </c>
      <c r="BH81" s="358">
        <f t="shared" si="23"/>
        <v>0</v>
      </c>
      <c r="BI81" s="358">
        <f t="shared" si="24"/>
        <v>5000</v>
      </c>
      <c r="BJ81" s="358">
        <f t="shared" si="25"/>
        <v>0</v>
      </c>
      <c r="BK81" s="358">
        <f t="shared" si="26"/>
        <v>0</v>
      </c>
      <c r="BL81" s="358">
        <f t="shared" si="27"/>
        <v>0</v>
      </c>
      <c r="BM81" s="358">
        <f t="shared" si="28"/>
        <v>0</v>
      </c>
      <c r="BN81" s="358">
        <f t="shared" si="29"/>
        <v>0</v>
      </c>
      <c r="BO81" s="358">
        <f t="shared" si="30"/>
        <v>10000</v>
      </c>
      <c r="BP81" s="358">
        <f t="shared" si="31"/>
        <v>0</v>
      </c>
      <c r="BQ81" s="358">
        <f t="shared" si="32"/>
        <v>0</v>
      </c>
      <c r="BR81" s="358">
        <f t="shared" si="33"/>
        <v>0</v>
      </c>
      <c r="BS81" s="358">
        <f t="shared" si="34"/>
        <v>0</v>
      </c>
      <c r="BT81" s="358">
        <f t="shared" si="35"/>
        <v>0</v>
      </c>
      <c r="BU81" s="358">
        <f t="shared" si="36"/>
        <v>0</v>
      </c>
      <c r="BV81" s="358">
        <f t="shared" si="37"/>
        <v>0</v>
      </c>
      <c r="BW81" s="358">
        <f t="shared" si="38"/>
        <v>0</v>
      </c>
      <c r="BX81" s="358">
        <f t="shared" si="39"/>
        <v>0</v>
      </c>
      <c r="BY81" s="358">
        <f t="shared" si="40"/>
        <v>0</v>
      </c>
      <c r="BZ81" s="359">
        <f t="shared" si="41"/>
        <v>25000</v>
      </c>
      <c r="CC81" s="512">
        <v>5000</v>
      </c>
      <c r="CD81" s="342">
        <f t="shared" si="42"/>
        <v>5</v>
      </c>
      <c r="CE81" s="513">
        <f t="shared" si="43"/>
        <v>25000</v>
      </c>
      <c r="CF81" s="362"/>
    </row>
    <row r="82" spans="1:100" ht="15" thickBot="1" x14ac:dyDescent="0.4">
      <c r="A82" s="353">
        <v>6000</v>
      </c>
      <c r="B82" s="345">
        <f t="shared" si="3"/>
        <v>0</v>
      </c>
      <c r="C82" s="345">
        <f t="shared" si="46"/>
        <v>0</v>
      </c>
      <c r="D82" s="345">
        <f t="shared" si="46"/>
        <v>1</v>
      </c>
      <c r="E82" s="345">
        <f t="shared" si="46"/>
        <v>0</v>
      </c>
      <c r="F82" s="345">
        <f t="shared" si="46"/>
        <v>0</v>
      </c>
      <c r="G82" s="345">
        <f t="shared" si="46"/>
        <v>0</v>
      </c>
      <c r="H82" s="345">
        <f t="shared" si="46"/>
        <v>0</v>
      </c>
      <c r="I82" s="345">
        <f t="shared" si="46"/>
        <v>0</v>
      </c>
      <c r="J82" s="345">
        <f t="shared" si="46"/>
        <v>0</v>
      </c>
      <c r="K82" s="345">
        <f t="shared" si="46"/>
        <v>1</v>
      </c>
      <c r="L82" s="345">
        <f t="shared" si="46"/>
        <v>0</v>
      </c>
      <c r="M82" s="345">
        <f t="shared" si="46"/>
        <v>0</v>
      </c>
      <c r="N82" s="345">
        <f t="shared" si="46"/>
        <v>0</v>
      </c>
      <c r="O82" s="345">
        <f t="shared" si="46"/>
        <v>0</v>
      </c>
      <c r="P82" s="345">
        <f t="shared" si="46"/>
        <v>0</v>
      </c>
      <c r="Q82" s="345">
        <f t="shared" si="46"/>
        <v>0</v>
      </c>
      <c r="R82" s="345">
        <f t="shared" si="46"/>
        <v>0</v>
      </c>
      <c r="S82" s="345">
        <f t="shared" si="46"/>
        <v>0</v>
      </c>
      <c r="T82" s="345">
        <f t="shared" si="46"/>
        <v>0</v>
      </c>
      <c r="U82" s="345">
        <f t="shared" si="46"/>
        <v>0</v>
      </c>
      <c r="V82" s="345">
        <f t="shared" si="46"/>
        <v>1</v>
      </c>
      <c r="W82" s="345">
        <f t="shared" si="46"/>
        <v>0</v>
      </c>
      <c r="X82" s="345">
        <f t="shared" si="46"/>
        <v>0</v>
      </c>
      <c r="Y82" s="345">
        <f t="shared" si="46"/>
        <v>0</v>
      </c>
      <c r="Z82" s="345">
        <f t="shared" si="46"/>
        <v>0</v>
      </c>
      <c r="AA82" s="345">
        <f t="shared" si="46"/>
        <v>0</v>
      </c>
      <c r="AB82" s="345">
        <f t="shared" si="46"/>
        <v>0</v>
      </c>
      <c r="AC82" s="345">
        <f t="shared" si="46"/>
        <v>0</v>
      </c>
      <c r="AD82" s="345">
        <f t="shared" si="46"/>
        <v>0</v>
      </c>
      <c r="AE82" s="345">
        <f t="shared" si="46"/>
        <v>0</v>
      </c>
      <c r="AF82" s="345">
        <f t="shared" si="46"/>
        <v>0</v>
      </c>
      <c r="AG82" s="345">
        <f t="shared" si="46"/>
        <v>0</v>
      </c>
      <c r="AH82" s="345">
        <f t="shared" si="46"/>
        <v>0</v>
      </c>
      <c r="AI82" s="345">
        <f t="shared" si="46"/>
        <v>0</v>
      </c>
      <c r="AJ82" s="345">
        <f t="shared" si="46"/>
        <v>0</v>
      </c>
      <c r="AK82" s="345">
        <f t="shared" si="46"/>
        <v>0</v>
      </c>
      <c r="AL82" s="342">
        <f t="shared" si="4"/>
        <v>3</v>
      </c>
      <c r="AO82" s="357">
        <v>6000</v>
      </c>
      <c r="AP82" s="358">
        <f t="shared" si="5"/>
        <v>0</v>
      </c>
      <c r="AQ82" s="358">
        <f t="shared" si="6"/>
        <v>0</v>
      </c>
      <c r="AR82" s="358">
        <f t="shared" si="7"/>
        <v>6000</v>
      </c>
      <c r="AS82" s="358">
        <f t="shared" si="8"/>
        <v>0</v>
      </c>
      <c r="AT82" s="358">
        <f t="shared" si="9"/>
        <v>0</v>
      </c>
      <c r="AU82" s="358">
        <f t="shared" si="10"/>
        <v>0</v>
      </c>
      <c r="AV82" s="358">
        <f t="shared" si="11"/>
        <v>0</v>
      </c>
      <c r="AW82" s="358">
        <f t="shared" si="12"/>
        <v>0</v>
      </c>
      <c r="AX82" s="358">
        <f t="shared" si="13"/>
        <v>0</v>
      </c>
      <c r="AY82" s="358">
        <f t="shared" si="14"/>
        <v>6000</v>
      </c>
      <c r="AZ82" s="358">
        <f t="shared" si="15"/>
        <v>0</v>
      </c>
      <c r="BA82" s="358">
        <f t="shared" si="16"/>
        <v>0</v>
      </c>
      <c r="BB82" s="358">
        <f t="shared" si="17"/>
        <v>0</v>
      </c>
      <c r="BC82" s="358">
        <f t="shared" si="18"/>
        <v>0</v>
      </c>
      <c r="BD82" s="358">
        <f t="shared" si="19"/>
        <v>0</v>
      </c>
      <c r="BE82" s="358">
        <f t="shared" si="20"/>
        <v>0</v>
      </c>
      <c r="BF82" s="358">
        <f t="shared" si="21"/>
        <v>0</v>
      </c>
      <c r="BG82" s="358">
        <f t="shared" si="22"/>
        <v>0</v>
      </c>
      <c r="BH82" s="358">
        <f t="shared" si="23"/>
        <v>0</v>
      </c>
      <c r="BI82" s="358">
        <f t="shared" si="24"/>
        <v>0</v>
      </c>
      <c r="BJ82" s="358">
        <f t="shared" si="25"/>
        <v>6000</v>
      </c>
      <c r="BK82" s="358">
        <f t="shared" si="26"/>
        <v>0</v>
      </c>
      <c r="BL82" s="358">
        <f t="shared" si="27"/>
        <v>0</v>
      </c>
      <c r="BM82" s="358">
        <f t="shared" si="28"/>
        <v>0</v>
      </c>
      <c r="BN82" s="358">
        <f t="shared" si="29"/>
        <v>0</v>
      </c>
      <c r="BO82" s="358">
        <f t="shared" si="30"/>
        <v>0</v>
      </c>
      <c r="BP82" s="358">
        <f t="shared" si="31"/>
        <v>0</v>
      </c>
      <c r="BQ82" s="358">
        <f t="shared" si="32"/>
        <v>0</v>
      </c>
      <c r="BR82" s="358">
        <f t="shared" si="33"/>
        <v>0</v>
      </c>
      <c r="BS82" s="358">
        <f t="shared" si="34"/>
        <v>0</v>
      </c>
      <c r="BT82" s="358">
        <f t="shared" si="35"/>
        <v>0</v>
      </c>
      <c r="BU82" s="358">
        <f t="shared" si="36"/>
        <v>0</v>
      </c>
      <c r="BV82" s="358">
        <f t="shared" si="37"/>
        <v>0</v>
      </c>
      <c r="BW82" s="358">
        <f t="shared" si="38"/>
        <v>0</v>
      </c>
      <c r="BX82" s="358">
        <f t="shared" si="39"/>
        <v>0</v>
      </c>
      <c r="BY82" s="358">
        <f t="shared" si="40"/>
        <v>0</v>
      </c>
      <c r="BZ82" s="359">
        <f t="shared" si="41"/>
        <v>18000</v>
      </c>
      <c r="CC82" s="512">
        <v>6000</v>
      </c>
      <c r="CD82" s="342">
        <f t="shared" si="42"/>
        <v>3</v>
      </c>
      <c r="CE82" s="513">
        <f t="shared" si="43"/>
        <v>18000</v>
      </c>
      <c r="CF82" s="362"/>
    </row>
    <row r="83" spans="1:100" ht="15" thickBot="1" x14ac:dyDescent="0.4">
      <c r="A83" s="353">
        <v>6300</v>
      </c>
      <c r="B83" s="345">
        <f t="shared" si="3"/>
        <v>0</v>
      </c>
      <c r="C83" s="345">
        <f t="shared" si="46"/>
        <v>0</v>
      </c>
      <c r="D83" s="345">
        <f t="shared" si="46"/>
        <v>0</v>
      </c>
      <c r="E83" s="345">
        <f t="shared" si="46"/>
        <v>0</v>
      </c>
      <c r="F83" s="345">
        <f t="shared" si="46"/>
        <v>0</v>
      </c>
      <c r="G83" s="345">
        <f t="shared" si="46"/>
        <v>0</v>
      </c>
      <c r="H83" s="345">
        <f t="shared" si="46"/>
        <v>0</v>
      </c>
      <c r="I83" s="345">
        <f t="shared" si="46"/>
        <v>0</v>
      </c>
      <c r="J83" s="345">
        <f t="shared" si="46"/>
        <v>0</v>
      </c>
      <c r="K83" s="345">
        <f t="shared" si="46"/>
        <v>0</v>
      </c>
      <c r="L83" s="345">
        <f t="shared" si="46"/>
        <v>0</v>
      </c>
      <c r="M83" s="345">
        <f t="shared" si="46"/>
        <v>0</v>
      </c>
      <c r="N83" s="345">
        <f t="shared" si="46"/>
        <v>0</v>
      </c>
      <c r="O83" s="345">
        <f t="shared" si="46"/>
        <v>0</v>
      </c>
      <c r="P83" s="345">
        <f t="shared" si="46"/>
        <v>0</v>
      </c>
      <c r="Q83" s="345">
        <f t="shared" si="46"/>
        <v>0</v>
      </c>
      <c r="R83" s="345">
        <f t="shared" si="46"/>
        <v>0</v>
      </c>
      <c r="S83" s="345">
        <f t="shared" si="46"/>
        <v>0</v>
      </c>
      <c r="T83" s="345">
        <f t="shared" si="46"/>
        <v>0</v>
      </c>
      <c r="U83" s="345">
        <f t="shared" si="46"/>
        <v>0</v>
      </c>
      <c r="V83" s="345">
        <f t="shared" si="46"/>
        <v>0</v>
      </c>
      <c r="W83" s="345">
        <f t="shared" si="46"/>
        <v>0</v>
      </c>
      <c r="X83" s="345">
        <f t="shared" si="46"/>
        <v>0</v>
      </c>
      <c r="Y83" s="345">
        <f t="shared" si="46"/>
        <v>0</v>
      </c>
      <c r="Z83" s="345">
        <f t="shared" si="46"/>
        <v>0</v>
      </c>
      <c r="AA83" s="345">
        <f t="shared" si="46"/>
        <v>0</v>
      </c>
      <c r="AB83" s="345">
        <f t="shared" si="46"/>
        <v>0</v>
      </c>
      <c r="AC83" s="345">
        <f t="shared" si="46"/>
        <v>0</v>
      </c>
      <c r="AD83" s="345">
        <f t="shared" si="46"/>
        <v>0</v>
      </c>
      <c r="AE83" s="345">
        <f t="shared" si="46"/>
        <v>0</v>
      </c>
      <c r="AF83" s="345">
        <f t="shared" si="46"/>
        <v>1</v>
      </c>
      <c r="AG83" s="345">
        <f t="shared" si="46"/>
        <v>0</v>
      </c>
      <c r="AH83" s="345">
        <f t="shared" si="46"/>
        <v>0</v>
      </c>
      <c r="AI83" s="345">
        <f t="shared" si="46"/>
        <v>0</v>
      </c>
      <c r="AJ83" s="345">
        <f t="shared" si="46"/>
        <v>0</v>
      </c>
      <c r="AK83" s="345">
        <f t="shared" si="46"/>
        <v>0</v>
      </c>
      <c r="AL83" s="342">
        <f t="shared" si="4"/>
        <v>1</v>
      </c>
      <c r="AO83" s="357">
        <v>6300</v>
      </c>
      <c r="AP83" s="358">
        <f t="shared" si="5"/>
        <v>0</v>
      </c>
      <c r="AQ83" s="358">
        <f t="shared" si="6"/>
        <v>0</v>
      </c>
      <c r="AR83" s="358">
        <f t="shared" si="7"/>
        <v>0</v>
      </c>
      <c r="AS83" s="358">
        <f t="shared" si="8"/>
        <v>0</v>
      </c>
      <c r="AT83" s="358">
        <f t="shared" si="9"/>
        <v>0</v>
      </c>
      <c r="AU83" s="358">
        <f t="shared" si="10"/>
        <v>0</v>
      </c>
      <c r="AV83" s="358">
        <f t="shared" si="11"/>
        <v>0</v>
      </c>
      <c r="AW83" s="358">
        <f t="shared" si="12"/>
        <v>0</v>
      </c>
      <c r="AX83" s="358">
        <f t="shared" si="13"/>
        <v>0</v>
      </c>
      <c r="AY83" s="358">
        <f t="shared" si="14"/>
        <v>0</v>
      </c>
      <c r="AZ83" s="358">
        <f t="shared" si="15"/>
        <v>0</v>
      </c>
      <c r="BA83" s="358">
        <f t="shared" si="16"/>
        <v>0</v>
      </c>
      <c r="BB83" s="358">
        <f t="shared" si="17"/>
        <v>0</v>
      </c>
      <c r="BC83" s="358">
        <f t="shared" si="18"/>
        <v>0</v>
      </c>
      <c r="BD83" s="358">
        <f t="shared" si="19"/>
        <v>0</v>
      </c>
      <c r="BE83" s="358">
        <f t="shared" si="20"/>
        <v>0</v>
      </c>
      <c r="BF83" s="358">
        <f t="shared" si="21"/>
        <v>0</v>
      </c>
      <c r="BG83" s="358">
        <f t="shared" si="22"/>
        <v>0</v>
      </c>
      <c r="BH83" s="358">
        <f t="shared" si="23"/>
        <v>0</v>
      </c>
      <c r="BI83" s="358">
        <f t="shared" si="24"/>
        <v>0</v>
      </c>
      <c r="BJ83" s="358">
        <f t="shared" si="25"/>
        <v>0</v>
      </c>
      <c r="BK83" s="358">
        <f t="shared" si="26"/>
        <v>0</v>
      </c>
      <c r="BL83" s="358">
        <f t="shared" si="27"/>
        <v>0</v>
      </c>
      <c r="BM83" s="358">
        <f t="shared" si="28"/>
        <v>0</v>
      </c>
      <c r="BN83" s="358">
        <f t="shared" si="29"/>
        <v>0</v>
      </c>
      <c r="BO83" s="358">
        <f t="shared" si="30"/>
        <v>0</v>
      </c>
      <c r="BP83" s="358">
        <f t="shared" si="31"/>
        <v>0</v>
      </c>
      <c r="BQ83" s="358">
        <f t="shared" si="32"/>
        <v>0</v>
      </c>
      <c r="BR83" s="358">
        <f t="shared" si="33"/>
        <v>0</v>
      </c>
      <c r="BS83" s="358">
        <f t="shared" si="34"/>
        <v>0</v>
      </c>
      <c r="BT83" s="358">
        <f t="shared" si="35"/>
        <v>6300</v>
      </c>
      <c r="BU83" s="358">
        <f t="shared" si="36"/>
        <v>0</v>
      </c>
      <c r="BV83" s="358">
        <f t="shared" si="37"/>
        <v>0</v>
      </c>
      <c r="BW83" s="358">
        <f t="shared" si="38"/>
        <v>0</v>
      </c>
      <c r="BX83" s="358">
        <f t="shared" si="39"/>
        <v>0</v>
      </c>
      <c r="BY83" s="358">
        <f t="shared" si="40"/>
        <v>0</v>
      </c>
      <c r="BZ83" s="359">
        <f t="shared" si="41"/>
        <v>6300</v>
      </c>
      <c r="CC83" s="512">
        <v>6300</v>
      </c>
      <c r="CD83" s="342">
        <f t="shared" si="42"/>
        <v>1</v>
      </c>
      <c r="CE83" s="513">
        <f t="shared" si="43"/>
        <v>6300</v>
      </c>
      <c r="CF83" s="362"/>
    </row>
    <row r="84" spans="1:100" ht="15" thickBot="1" x14ac:dyDescent="0.4">
      <c r="A84" s="353">
        <v>8000</v>
      </c>
      <c r="B84" s="345">
        <f t="shared" si="3"/>
        <v>0</v>
      </c>
      <c r="C84" s="345">
        <f t="shared" si="46"/>
        <v>0</v>
      </c>
      <c r="D84" s="345">
        <f t="shared" si="46"/>
        <v>0</v>
      </c>
      <c r="E84" s="345">
        <f t="shared" si="46"/>
        <v>0</v>
      </c>
      <c r="F84" s="345">
        <f t="shared" si="46"/>
        <v>0</v>
      </c>
      <c r="G84" s="345">
        <f t="shared" si="46"/>
        <v>0</v>
      </c>
      <c r="H84" s="345">
        <f t="shared" si="46"/>
        <v>0</v>
      </c>
      <c r="I84" s="345">
        <f t="shared" si="46"/>
        <v>0</v>
      </c>
      <c r="J84" s="345">
        <f t="shared" si="46"/>
        <v>0</v>
      </c>
      <c r="K84" s="345">
        <f t="shared" si="46"/>
        <v>0</v>
      </c>
      <c r="L84" s="345">
        <f t="shared" si="46"/>
        <v>0</v>
      </c>
      <c r="M84" s="345">
        <f t="shared" si="46"/>
        <v>0</v>
      </c>
      <c r="N84" s="345">
        <f t="shared" si="46"/>
        <v>0</v>
      </c>
      <c r="O84" s="345">
        <f t="shared" si="46"/>
        <v>0</v>
      </c>
      <c r="P84" s="345">
        <f t="shared" si="46"/>
        <v>0</v>
      </c>
      <c r="Q84" s="345">
        <f t="shared" si="46"/>
        <v>0</v>
      </c>
      <c r="R84" s="345">
        <f t="shared" si="46"/>
        <v>0</v>
      </c>
      <c r="S84" s="345">
        <f t="shared" si="46"/>
        <v>0</v>
      </c>
      <c r="T84" s="345">
        <f t="shared" si="46"/>
        <v>0</v>
      </c>
      <c r="U84" s="345">
        <f t="shared" si="46"/>
        <v>0</v>
      </c>
      <c r="V84" s="345">
        <f t="shared" si="46"/>
        <v>0</v>
      </c>
      <c r="W84" s="345">
        <f t="shared" si="46"/>
        <v>0</v>
      </c>
      <c r="X84" s="345">
        <f t="shared" si="46"/>
        <v>0</v>
      </c>
      <c r="Y84" s="345">
        <f t="shared" si="46"/>
        <v>0</v>
      </c>
      <c r="Z84" s="345">
        <f t="shared" si="46"/>
        <v>0</v>
      </c>
      <c r="AA84" s="345">
        <f t="shared" si="46"/>
        <v>2</v>
      </c>
      <c r="AB84" s="345">
        <f t="shared" si="46"/>
        <v>0</v>
      </c>
      <c r="AC84" s="345">
        <f t="shared" si="46"/>
        <v>0</v>
      </c>
      <c r="AD84" s="345">
        <f t="shared" si="46"/>
        <v>0</v>
      </c>
      <c r="AE84" s="345">
        <f t="shared" si="46"/>
        <v>0</v>
      </c>
      <c r="AF84" s="345">
        <f t="shared" si="46"/>
        <v>0</v>
      </c>
      <c r="AG84" s="345">
        <f t="shared" si="46"/>
        <v>0</v>
      </c>
      <c r="AH84" s="345">
        <f t="shared" si="46"/>
        <v>0</v>
      </c>
      <c r="AI84" s="345">
        <f t="shared" si="46"/>
        <v>0</v>
      </c>
      <c r="AJ84" s="345">
        <f t="shared" si="46"/>
        <v>0</v>
      </c>
      <c r="AK84" s="345">
        <f t="shared" si="46"/>
        <v>0</v>
      </c>
      <c r="AL84" s="342">
        <f t="shared" si="4"/>
        <v>2</v>
      </c>
      <c r="AO84" s="357">
        <v>8000</v>
      </c>
      <c r="AP84" s="358">
        <f t="shared" si="5"/>
        <v>0</v>
      </c>
      <c r="AQ84" s="358">
        <f t="shared" si="6"/>
        <v>0</v>
      </c>
      <c r="AR84" s="358">
        <f t="shared" si="7"/>
        <v>0</v>
      </c>
      <c r="AS84" s="358">
        <f t="shared" si="8"/>
        <v>0</v>
      </c>
      <c r="AT84" s="358">
        <f t="shared" si="9"/>
        <v>0</v>
      </c>
      <c r="AU84" s="358">
        <f t="shared" si="10"/>
        <v>0</v>
      </c>
      <c r="AV84" s="358">
        <f t="shared" si="11"/>
        <v>0</v>
      </c>
      <c r="AW84" s="358">
        <f t="shared" si="12"/>
        <v>0</v>
      </c>
      <c r="AX84" s="358">
        <f t="shared" si="13"/>
        <v>0</v>
      </c>
      <c r="AY84" s="358">
        <f t="shared" si="14"/>
        <v>0</v>
      </c>
      <c r="AZ84" s="358">
        <f t="shared" si="15"/>
        <v>0</v>
      </c>
      <c r="BA84" s="358">
        <f t="shared" si="16"/>
        <v>0</v>
      </c>
      <c r="BB84" s="358">
        <f t="shared" si="17"/>
        <v>0</v>
      </c>
      <c r="BC84" s="358">
        <f t="shared" si="18"/>
        <v>0</v>
      </c>
      <c r="BD84" s="358">
        <f t="shared" si="19"/>
        <v>0</v>
      </c>
      <c r="BE84" s="358">
        <f t="shared" si="20"/>
        <v>0</v>
      </c>
      <c r="BF84" s="358">
        <f t="shared" si="21"/>
        <v>0</v>
      </c>
      <c r="BG84" s="358">
        <f t="shared" si="22"/>
        <v>0</v>
      </c>
      <c r="BH84" s="358">
        <f t="shared" si="23"/>
        <v>0</v>
      </c>
      <c r="BI84" s="358">
        <f t="shared" si="24"/>
        <v>0</v>
      </c>
      <c r="BJ84" s="358">
        <f t="shared" si="25"/>
        <v>0</v>
      </c>
      <c r="BK84" s="358">
        <f t="shared" si="26"/>
        <v>0</v>
      </c>
      <c r="BL84" s="358">
        <f t="shared" si="27"/>
        <v>0</v>
      </c>
      <c r="BM84" s="358">
        <f t="shared" si="28"/>
        <v>0</v>
      </c>
      <c r="BN84" s="358">
        <f t="shared" si="29"/>
        <v>0</v>
      </c>
      <c r="BO84" s="358">
        <f t="shared" si="30"/>
        <v>16000</v>
      </c>
      <c r="BP84" s="358">
        <f t="shared" si="31"/>
        <v>0</v>
      </c>
      <c r="BQ84" s="358">
        <f t="shared" si="32"/>
        <v>0</v>
      </c>
      <c r="BR84" s="358">
        <f t="shared" si="33"/>
        <v>0</v>
      </c>
      <c r="BS84" s="358">
        <f t="shared" si="34"/>
        <v>0</v>
      </c>
      <c r="BT84" s="358">
        <f t="shared" si="35"/>
        <v>0</v>
      </c>
      <c r="BU84" s="358">
        <f t="shared" si="36"/>
        <v>0</v>
      </c>
      <c r="BV84" s="358">
        <f t="shared" si="37"/>
        <v>0</v>
      </c>
      <c r="BW84" s="358">
        <f t="shared" si="38"/>
        <v>0</v>
      </c>
      <c r="BX84" s="358">
        <f t="shared" si="39"/>
        <v>0</v>
      </c>
      <c r="BY84" s="358">
        <f t="shared" si="40"/>
        <v>0</v>
      </c>
      <c r="BZ84" s="359">
        <f t="shared" si="41"/>
        <v>16000</v>
      </c>
      <c r="CC84" s="357">
        <v>8000</v>
      </c>
      <c r="CD84" s="342">
        <f t="shared" si="42"/>
        <v>2</v>
      </c>
      <c r="CE84" s="359">
        <f t="shared" si="43"/>
        <v>16000</v>
      </c>
      <c r="CF84" s="362"/>
    </row>
    <row r="85" spans="1:100" ht="15" thickBot="1" x14ac:dyDescent="0.4">
      <c r="A85" s="353">
        <v>10000</v>
      </c>
      <c r="B85" s="345">
        <f t="shared" si="3"/>
        <v>0</v>
      </c>
      <c r="C85" s="345">
        <f t="shared" si="46"/>
        <v>0</v>
      </c>
      <c r="D85" s="345">
        <f t="shared" si="46"/>
        <v>0</v>
      </c>
      <c r="E85" s="345">
        <f t="shared" si="46"/>
        <v>0</v>
      </c>
      <c r="F85" s="345">
        <f t="shared" si="46"/>
        <v>0</v>
      </c>
      <c r="G85" s="345">
        <f t="shared" si="46"/>
        <v>0</v>
      </c>
      <c r="H85" s="345">
        <f t="shared" si="46"/>
        <v>1</v>
      </c>
      <c r="I85" s="345">
        <f t="shared" si="46"/>
        <v>0</v>
      </c>
      <c r="J85" s="345">
        <f t="shared" si="46"/>
        <v>0</v>
      </c>
      <c r="K85" s="345">
        <f t="shared" si="46"/>
        <v>1</v>
      </c>
      <c r="L85" s="345">
        <f t="shared" si="46"/>
        <v>1</v>
      </c>
      <c r="M85" s="345">
        <f t="shared" si="46"/>
        <v>0</v>
      </c>
      <c r="N85" s="345">
        <f t="shared" si="46"/>
        <v>0</v>
      </c>
      <c r="O85" s="345">
        <f t="shared" si="46"/>
        <v>2</v>
      </c>
      <c r="P85" s="345">
        <f t="shared" si="46"/>
        <v>0</v>
      </c>
      <c r="Q85" s="345">
        <f t="shared" si="46"/>
        <v>0</v>
      </c>
      <c r="R85" s="345">
        <f t="shared" si="46"/>
        <v>0</v>
      </c>
      <c r="S85" s="345">
        <f t="shared" si="46"/>
        <v>0</v>
      </c>
      <c r="T85" s="345">
        <f t="shared" si="46"/>
        <v>0</v>
      </c>
      <c r="U85" s="345">
        <f t="shared" si="46"/>
        <v>0</v>
      </c>
      <c r="V85" s="345">
        <f t="shared" si="46"/>
        <v>0</v>
      </c>
      <c r="W85" s="345">
        <f t="shared" si="46"/>
        <v>0</v>
      </c>
      <c r="X85" s="345">
        <f t="shared" si="46"/>
        <v>0</v>
      </c>
      <c r="Y85" s="345">
        <f t="shared" si="46"/>
        <v>0</v>
      </c>
      <c r="Z85" s="345">
        <f t="shared" si="46"/>
        <v>0</v>
      </c>
      <c r="AA85" s="345">
        <f t="shared" si="46"/>
        <v>3</v>
      </c>
      <c r="AB85" s="345">
        <f t="shared" si="46"/>
        <v>0</v>
      </c>
      <c r="AC85" s="345">
        <f t="shared" si="46"/>
        <v>1</v>
      </c>
      <c r="AD85" s="345">
        <f t="shared" si="46"/>
        <v>0</v>
      </c>
      <c r="AE85" s="345">
        <f t="shared" si="46"/>
        <v>0</v>
      </c>
      <c r="AF85" s="345">
        <f t="shared" si="46"/>
        <v>0</v>
      </c>
      <c r="AG85" s="345">
        <f t="shared" si="46"/>
        <v>0</v>
      </c>
      <c r="AH85" s="345">
        <f t="shared" si="46"/>
        <v>0</v>
      </c>
      <c r="AI85" s="345">
        <f t="shared" si="46"/>
        <v>0</v>
      </c>
      <c r="AJ85" s="345">
        <f t="shared" si="46"/>
        <v>1</v>
      </c>
      <c r="AK85" s="345">
        <f t="shared" si="46"/>
        <v>0</v>
      </c>
      <c r="AL85" s="342">
        <f t="shared" si="4"/>
        <v>10</v>
      </c>
      <c r="AO85" s="357">
        <v>10000</v>
      </c>
      <c r="AP85" s="358">
        <f t="shared" si="5"/>
        <v>0</v>
      </c>
      <c r="AQ85" s="358">
        <f t="shared" si="6"/>
        <v>0</v>
      </c>
      <c r="AR85" s="358">
        <f t="shared" si="7"/>
        <v>0</v>
      </c>
      <c r="AS85" s="358">
        <f t="shared" si="8"/>
        <v>0</v>
      </c>
      <c r="AT85" s="358">
        <f t="shared" si="9"/>
        <v>0</v>
      </c>
      <c r="AU85" s="358">
        <f t="shared" si="10"/>
        <v>0</v>
      </c>
      <c r="AV85" s="358">
        <f t="shared" si="11"/>
        <v>10000</v>
      </c>
      <c r="AW85" s="358">
        <f t="shared" si="12"/>
        <v>0</v>
      </c>
      <c r="AX85" s="358">
        <f t="shared" si="13"/>
        <v>0</v>
      </c>
      <c r="AY85" s="358">
        <f t="shared" si="14"/>
        <v>10000</v>
      </c>
      <c r="AZ85" s="358">
        <f t="shared" si="15"/>
        <v>10000</v>
      </c>
      <c r="BA85" s="358">
        <f t="shared" si="16"/>
        <v>0</v>
      </c>
      <c r="BB85" s="358">
        <f t="shared" si="17"/>
        <v>0</v>
      </c>
      <c r="BC85" s="358">
        <f t="shared" si="18"/>
        <v>20000</v>
      </c>
      <c r="BD85" s="358">
        <f t="shared" si="19"/>
        <v>0</v>
      </c>
      <c r="BE85" s="358">
        <f t="shared" si="20"/>
        <v>0</v>
      </c>
      <c r="BF85" s="358">
        <f t="shared" si="21"/>
        <v>0</v>
      </c>
      <c r="BG85" s="358">
        <f t="shared" si="22"/>
        <v>0</v>
      </c>
      <c r="BH85" s="358">
        <f t="shared" si="23"/>
        <v>0</v>
      </c>
      <c r="BI85" s="358">
        <f t="shared" si="24"/>
        <v>0</v>
      </c>
      <c r="BJ85" s="358">
        <f t="shared" si="25"/>
        <v>0</v>
      </c>
      <c r="BK85" s="358">
        <f t="shared" si="26"/>
        <v>0</v>
      </c>
      <c r="BL85" s="358">
        <f t="shared" si="27"/>
        <v>0</v>
      </c>
      <c r="BM85" s="358">
        <f t="shared" si="28"/>
        <v>0</v>
      </c>
      <c r="BN85" s="358">
        <f t="shared" si="29"/>
        <v>0</v>
      </c>
      <c r="BO85" s="358">
        <f t="shared" si="30"/>
        <v>30000</v>
      </c>
      <c r="BP85" s="358">
        <f t="shared" si="31"/>
        <v>0</v>
      </c>
      <c r="BQ85" s="358">
        <f t="shared" si="32"/>
        <v>10000</v>
      </c>
      <c r="BR85" s="358">
        <f t="shared" si="33"/>
        <v>0</v>
      </c>
      <c r="BS85" s="358">
        <f t="shared" si="34"/>
        <v>0</v>
      </c>
      <c r="BT85" s="358">
        <f t="shared" si="35"/>
        <v>0</v>
      </c>
      <c r="BU85" s="358">
        <f t="shared" si="36"/>
        <v>0</v>
      </c>
      <c r="BV85" s="358">
        <f t="shared" si="37"/>
        <v>0</v>
      </c>
      <c r="BW85" s="358">
        <f t="shared" si="38"/>
        <v>0</v>
      </c>
      <c r="BX85" s="358">
        <f t="shared" si="39"/>
        <v>10000</v>
      </c>
      <c r="BY85" s="358">
        <f t="shared" si="40"/>
        <v>0</v>
      </c>
      <c r="BZ85" s="359">
        <f t="shared" si="41"/>
        <v>100000</v>
      </c>
      <c r="CC85" s="357">
        <v>10000</v>
      </c>
      <c r="CD85" s="342">
        <f t="shared" si="42"/>
        <v>10</v>
      </c>
      <c r="CE85" s="359">
        <f t="shared" si="43"/>
        <v>100000</v>
      </c>
      <c r="CF85" s="362"/>
      <c r="CR85" s="397" t="s">
        <v>19210</v>
      </c>
      <c r="CS85" s="398"/>
      <c r="CT85" s="398"/>
      <c r="CU85" s="398"/>
      <c r="CV85" s="399"/>
    </row>
    <row r="86" spans="1:100" ht="29.5" thickBot="1" x14ac:dyDescent="0.4">
      <c r="A86" s="353">
        <v>12000</v>
      </c>
      <c r="B86" s="345">
        <f t="shared" si="3"/>
        <v>0</v>
      </c>
      <c r="C86" s="345">
        <f t="shared" si="46"/>
        <v>0</v>
      </c>
      <c r="D86" s="345">
        <f t="shared" si="46"/>
        <v>0</v>
      </c>
      <c r="E86" s="345">
        <f t="shared" si="46"/>
        <v>0</v>
      </c>
      <c r="F86" s="345">
        <f t="shared" si="46"/>
        <v>0</v>
      </c>
      <c r="G86" s="345">
        <f t="shared" si="46"/>
        <v>0</v>
      </c>
      <c r="H86" s="345">
        <f t="shared" si="46"/>
        <v>0</v>
      </c>
      <c r="I86" s="345">
        <f t="shared" si="46"/>
        <v>0</v>
      </c>
      <c r="J86" s="345">
        <f t="shared" si="46"/>
        <v>0</v>
      </c>
      <c r="K86" s="345">
        <f t="shared" si="46"/>
        <v>0</v>
      </c>
      <c r="L86" s="345">
        <f t="shared" si="46"/>
        <v>0</v>
      </c>
      <c r="M86" s="345">
        <f t="shared" si="46"/>
        <v>0</v>
      </c>
      <c r="N86" s="345">
        <f t="shared" si="46"/>
        <v>0</v>
      </c>
      <c r="O86" s="345">
        <f t="shared" si="46"/>
        <v>0</v>
      </c>
      <c r="P86" s="345">
        <f t="shared" si="46"/>
        <v>0</v>
      </c>
      <c r="Q86" s="345">
        <f t="shared" si="46"/>
        <v>0</v>
      </c>
      <c r="R86" s="345">
        <f t="shared" si="46"/>
        <v>0</v>
      </c>
      <c r="S86" s="345">
        <f t="shared" si="46"/>
        <v>0</v>
      </c>
      <c r="T86" s="345">
        <f t="shared" si="46"/>
        <v>0</v>
      </c>
      <c r="U86" s="345">
        <f t="shared" si="46"/>
        <v>0</v>
      </c>
      <c r="V86" s="345">
        <f t="shared" si="46"/>
        <v>0</v>
      </c>
      <c r="W86" s="345">
        <f t="shared" ref="C86:AK93" si="47">ROUND(W136*$B$54,0)</f>
        <v>0</v>
      </c>
      <c r="X86" s="345">
        <f t="shared" si="47"/>
        <v>0</v>
      </c>
      <c r="Y86" s="345">
        <f t="shared" si="47"/>
        <v>0</v>
      </c>
      <c r="Z86" s="345">
        <f t="shared" si="47"/>
        <v>0</v>
      </c>
      <c r="AA86" s="345">
        <f t="shared" si="47"/>
        <v>0</v>
      </c>
      <c r="AB86" s="345">
        <f t="shared" si="47"/>
        <v>0</v>
      </c>
      <c r="AC86" s="345">
        <f t="shared" si="47"/>
        <v>0</v>
      </c>
      <c r="AD86" s="345">
        <f t="shared" si="47"/>
        <v>1</v>
      </c>
      <c r="AE86" s="345">
        <f t="shared" si="47"/>
        <v>0</v>
      </c>
      <c r="AF86" s="345">
        <f t="shared" si="47"/>
        <v>0</v>
      </c>
      <c r="AG86" s="345">
        <f t="shared" si="47"/>
        <v>0</v>
      </c>
      <c r="AH86" s="345">
        <f t="shared" si="47"/>
        <v>0</v>
      </c>
      <c r="AI86" s="345">
        <f t="shared" si="47"/>
        <v>0</v>
      </c>
      <c r="AJ86" s="345">
        <f t="shared" si="47"/>
        <v>0</v>
      </c>
      <c r="AK86" s="345">
        <f t="shared" si="47"/>
        <v>0</v>
      </c>
      <c r="AL86" s="342">
        <f t="shared" si="4"/>
        <v>1</v>
      </c>
      <c r="AO86" s="357">
        <v>12000</v>
      </c>
      <c r="AP86" s="358">
        <f t="shared" si="5"/>
        <v>0</v>
      </c>
      <c r="AQ86" s="358">
        <f t="shared" si="6"/>
        <v>0</v>
      </c>
      <c r="AR86" s="358">
        <f t="shared" si="7"/>
        <v>0</v>
      </c>
      <c r="AS86" s="358">
        <f t="shared" si="8"/>
        <v>0</v>
      </c>
      <c r="AT86" s="358">
        <f t="shared" si="9"/>
        <v>0</v>
      </c>
      <c r="AU86" s="358">
        <f t="shared" si="10"/>
        <v>0</v>
      </c>
      <c r="AV86" s="358">
        <f t="shared" si="11"/>
        <v>0</v>
      </c>
      <c r="AW86" s="358">
        <f t="shared" si="12"/>
        <v>0</v>
      </c>
      <c r="AX86" s="358">
        <f t="shared" si="13"/>
        <v>0</v>
      </c>
      <c r="AY86" s="358">
        <f t="shared" si="14"/>
        <v>0</v>
      </c>
      <c r="AZ86" s="358">
        <f t="shared" si="15"/>
        <v>0</v>
      </c>
      <c r="BA86" s="358">
        <f t="shared" si="16"/>
        <v>0</v>
      </c>
      <c r="BB86" s="358">
        <f t="shared" si="17"/>
        <v>0</v>
      </c>
      <c r="BC86" s="358">
        <f t="shared" si="18"/>
        <v>0</v>
      </c>
      <c r="BD86" s="358">
        <f t="shared" si="19"/>
        <v>0</v>
      </c>
      <c r="BE86" s="358">
        <f t="shared" si="20"/>
        <v>0</v>
      </c>
      <c r="BF86" s="358">
        <f t="shared" si="21"/>
        <v>0</v>
      </c>
      <c r="BG86" s="358">
        <f t="shared" si="22"/>
        <v>0</v>
      </c>
      <c r="BH86" s="358">
        <f t="shared" si="23"/>
        <v>0</v>
      </c>
      <c r="BI86" s="358">
        <f t="shared" si="24"/>
        <v>0</v>
      </c>
      <c r="BJ86" s="358">
        <f t="shared" si="25"/>
        <v>0</v>
      </c>
      <c r="BK86" s="358">
        <f t="shared" si="26"/>
        <v>0</v>
      </c>
      <c r="BL86" s="358">
        <f t="shared" si="27"/>
        <v>0</v>
      </c>
      <c r="BM86" s="358">
        <f t="shared" si="28"/>
        <v>0</v>
      </c>
      <c r="BN86" s="358">
        <f t="shared" si="29"/>
        <v>0</v>
      </c>
      <c r="BO86" s="358">
        <f t="shared" si="30"/>
        <v>0</v>
      </c>
      <c r="BP86" s="358">
        <f t="shared" si="31"/>
        <v>0</v>
      </c>
      <c r="BQ86" s="358">
        <f t="shared" si="32"/>
        <v>0</v>
      </c>
      <c r="BR86" s="358">
        <f t="shared" si="33"/>
        <v>12000</v>
      </c>
      <c r="BS86" s="358">
        <f t="shared" si="34"/>
        <v>0</v>
      </c>
      <c r="BT86" s="358">
        <f t="shared" si="35"/>
        <v>0</v>
      </c>
      <c r="BU86" s="358">
        <f t="shared" si="36"/>
        <v>0</v>
      </c>
      <c r="BV86" s="358">
        <f t="shared" si="37"/>
        <v>0</v>
      </c>
      <c r="BW86" s="358">
        <f t="shared" si="38"/>
        <v>0</v>
      </c>
      <c r="BX86" s="358">
        <f t="shared" si="39"/>
        <v>0</v>
      </c>
      <c r="BY86" s="358">
        <f t="shared" si="40"/>
        <v>0</v>
      </c>
      <c r="BZ86" s="359">
        <f t="shared" si="41"/>
        <v>12000</v>
      </c>
      <c r="CC86" s="357">
        <v>12000</v>
      </c>
      <c r="CD86" s="342">
        <f t="shared" si="42"/>
        <v>1</v>
      </c>
      <c r="CE86" s="359">
        <f t="shared" si="43"/>
        <v>12000</v>
      </c>
      <c r="CF86" s="362"/>
      <c r="CR86" s="400" t="s">
        <v>19209</v>
      </c>
      <c r="CS86" s="401" t="s">
        <v>19206</v>
      </c>
      <c r="CT86" s="401" t="s">
        <v>19207</v>
      </c>
      <c r="CU86" s="401" t="s">
        <v>19114</v>
      </c>
      <c r="CV86" s="402" t="s">
        <v>19208</v>
      </c>
    </row>
    <row r="87" spans="1:100" ht="15" thickBot="1" x14ac:dyDescent="0.4">
      <c r="A87" s="353">
        <v>15000</v>
      </c>
      <c r="B87" s="345">
        <f t="shared" si="3"/>
        <v>0</v>
      </c>
      <c r="C87" s="345">
        <f t="shared" si="47"/>
        <v>0</v>
      </c>
      <c r="D87" s="345">
        <f t="shared" si="47"/>
        <v>0</v>
      </c>
      <c r="E87" s="345">
        <f t="shared" si="47"/>
        <v>0</v>
      </c>
      <c r="F87" s="345">
        <f t="shared" si="47"/>
        <v>0</v>
      </c>
      <c r="G87" s="345">
        <f t="shared" si="47"/>
        <v>0</v>
      </c>
      <c r="H87" s="345">
        <f t="shared" si="47"/>
        <v>0</v>
      </c>
      <c r="I87" s="345">
        <f t="shared" si="47"/>
        <v>0</v>
      </c>
      <c r="J87" s="345">
        <f t="shared" si="47"/>
        <v>0</v>
      </c>
      <c r="K87" s="345">
        <f t="shared" si="47"/>
        <v>0</v>
      </c>
      <c r="L87" s="345">
        <f t="shared" si="47"/>
        <v>0</v>
      </c>
      <c r="M87" s="345">
        <f t="shared" si="47"/>
        <v>0</v>
      </c>
      <c r="N87" s="345">
        <f t="shared" si="47"/>
        <v>0</v>
      </c>
      <c r="O87" s="345">
        <f t="shared" si="47"/>
        <v>0</v>
      </c>
      <c r="P87" s="345">
        <f t="shared" si="47"/>
        <v>0</v>
      </c>
      <c r="Q87" s="345">
        <f t="shared" si="47"/>
        <v>0</v>
      </c>
      <c r="R87" s="345">
        <f t="shared" si="47"/>
        <v>0</v>
      </c>
      <c r="S87" s="345">
        <f t="shared" si="47"/>
        <v>0</v>
      </c>
      <c r="T87" s="345">
        <f t="shared" si="47"/>
        <v>0</v>
      </c>
      <c r="U87" s="345">
        <f t="shared" si="47"/>
        <v>0</v>
      </c>
      <c r="V87" s="345">
        <f t="shared" si="47"/>
        <v>1</v>
      </c>
      <c r="W87" s="345">
        <f t="shared" si="47"/>
        <v>1</v>
      </c>
      <c r="X87" s="345">
        <f t="shared" si="47"/>
        <v>0</v>
      </c>
      <c r="Y87" s="345">
        <f t="shared" si="47"/>
        <v>0</v>
      </c>
      <c r="Z87" s="345">
        <f t="shared" si="47"/>
        <v>0</v>
      </c>
      <c r="AA87" s="345">
        <f t="shared" si="47"/>
        <v>0</v>
      </c>
      <c r="AB87" s="345">
        <f t="shared" si="47"/>
        <v>0</v>
      </c>
      <c r="AC87" s="345">
        <f t="shared" si="47"/>
        <v>0</v>
      </c>
      <c r="AD87" s="345">
        <f t="shared" si="47"/>
        <v>0</v>
      </c>
      <c r="AE87" s="345">
        <f t="shared" si="47"/>
        <v>0</v>
      </c>
      <c r="AF87" s="345">
        <f t="shared" si="47"/>
        <v>0</v>
      </c>
      <c r="AG87" s="345">
        <f t="shared" si="47"/>
        <v>0</v>
      </c>
      <c r="AH87" s="345">
        <f t="shared" si="47"/>
        <v>0</v>
      </c>
      <c r="AI87" s="345">
        <f t="shared" si="47"/>
        <v>0</v>
      </c>
      <c r="AJ87" s="345">
        <f t="shared" si="47"/>
        <v>0</v>
      </c>
      <c r="AK87" s="345">
        <f t="shared" si="47"/>
        <v>0</v>
      </c>
      <c r="AL87" s="342">
        <f t="shared" si="4"/>
        <v>2</v>
      </c>
      <c r="AO87" s="357">
        <v>15000</v>
      </c>
      <c r="AP87" s="358">
        <f t="shared" si="5"/>
        <v>0</v>
      </c>
      <c r="AQ87" s="358">
        <f t="shared" si="6"/>
        <v>0</v>
      </c>
      <c r="AR87" s="358">
        <f t="shared" si="7"/>
        <v>0</v>
      </c>
      <c r="AS87" s="358">
        <f t="shared" si="8"/>
        <v>0</v>
      </c>
      <c r="AT87" s="358">
        <f t="shared" si="9"/>
        <v>0</v>
      </c>
      <c r="AU87" s="358">
        <f t="shared" si="10"/>
        <v>0</v>
      </c>
      <c r="AV87" s="358">
        <f t="shared" si="11"/>
        <v>0</v>
      </c>
      <c r="AW87" s="358">
        <f t="shared" si="12"/>
        <v>0</v>
      </c>
      <c r="AX87" s="358">
        <f t="shared" si="13"/>
        <v>0</v>
      </c>
      <c r="AY87" s="358">
        <f t="shared" si="14"/>
        <v>0</v>
      </c>
      <c r="AZ87" s="358">
        <f t="shared" si="15"/>
        <v>0</v>
      </c>
      <c r="BA87" s="358">
        <f t="shared" si="16"/>
        <v>0</v>
      </c>
      <c r="BB87" s="358">
        <f t="shared" si="17"/>
        <v>0</v>
      </c>
      <c r="BC87" s="358">
        <f t="shared" si="18"/>
        <v>0</v>
      </c>
      <c r="BD87" s="358">
        <f t="shared" si="19"/>
        <v>0</v>
      </c>
      <c r="BE87" s="358">
        <f t="shared" si="20"/>
        <v>0</v>
      </c>
      <c r="BF87" s="358">
        <f t="shared" si="21"/>
        <v>0</v>
      </c>
      <c r="BG87" s="358">
        <f t="shared" si="22"/>
        <v>0</v>
      </c>
      <c r="BH87" s="358">
        <f t="shared" si="23"/>
        <v>0</v>
      </c>
      <c r="BI87" s="358">
        <f t="shared" si="24"/>
        <v>0</v>
      </c>
      <c r="BJ87" s="358">
        <f t="shared" si="25"/>
        <v>15000</v>
      </c>
      <c r="BK87" s="358">
        <f t="shared" si="26"/>
        <v>15000</v>
      </c>
      <c r="BL87" s="358">
        <f t="shared" si="27"/>
        <v>0</v>
      </c>
      <c r="BM87" s="358">
        <f t="shared" si="28"/>
        <v>0</v>
      </c>
      <c r="BN87" s="358">
        <f t="shared" si="29"/>
        <v>0</v>
      </c>
      <c r="BO87" s="358">
        <f t="shared" si="30"/>
        <v>0</v>
      </c>
      <c r="BP87" s="358">
        <f t="shared" si="31"/>
        <v>0</v>
      </c>
      <c r="BQ87" s="358">
        <f t="shared" si="32"/>
        <v>0</v>
      </c>
      <c r="BR87" s="358">
        <f t="shared" si="33"/>
        <v>0</v>
      </c>
      <c r="BS87" s="358">
        <f t="shared" si="34"/>
        <v>0</v>
      </c>
      <c r="BT87" s="358">
        <f t="shared" si="35"/>
        <v>0</v>
      </c>
      <c r="BU87" s="358">
        <f t="shared" si="36"/>
        <v>0</v>
      </c>
      <c r="BV87" s="358">
        <f t="shared" si="37"/>
        <v>0</v>
      </c>
      <c r="BW87" s="358">
        <f t="shared" si="38"/>
        <v>0</v>
      </c>
      <c r="BX87" s="358">
        <f t="shared" si="39"/>
        <v>0</v>
      </c>
      <c r="BY87" s="358">
        <f t="shared" si="40"/>
        <v>0</v>
      </c>
      <c r="BZ87" s="359">
        <f t="shared" si="41"/>
        <v>30000</v>
      </c>
      <c r="CC87" s="357">
        <v>15000</v>
      </c>
      <c r="CD87" s="342">
        <f t="shared" si="42"/>
        <v>2</v>
      </c>
      <c r="CE87" s="359">
        <f t="shared" si="43"/>
        <v>30000</v>
      </c>
      <c r="CF87" s="362"/>
      <c r="CR87" s="403">
        <v>50</v>
      </c>
      <c r="CS87" s="332">
        <v>30</v>
      </c>
      <c r="CT87" s="332">
        <v>70</v>
      </c>
      <c r="CU87" s="404">
        <f>SUM(CE57:CE60)</f>
        <v>640</v>
      </c>
      <c r="CV87" s="405">
        <f>'Inputs and Results'!F17</f>
        <v>13</v>
      </c>
    </row>
    <row r="88" spans="1:100" ht="15" thickBot="1" x14ac:dyDescent="0.4">
      <c r="A88" s="353">
        <v>16000</v>
      </c>
      <c r="B88" s="345">
        <f t="shared" si="3"/>
        <v>0</v>
      </c>
      <c r="C88" s="345">
        <f t="shared" si="47"/>
        <v>0</v>
      </c>
      <c r="D88" s="345">
        <f t="shared" si="47"/>
        <v>0</v>
      </c>
      <c r="E88" s="345">
        <f t="shared" si="47"/>
        <v>0</v>
      </c>
      <c r="F88" s="345">
        <f t="shared" si="47"/>
        <v>0</v>
      </c>
      <c r="G88" s="345">
        <f t="shared" si="47"/>
        <v>0</v>
      </c>
      <c r="H88" s="345">
        <f t="shared" si="47"/>
        <v>0</v>
      </c>
      <c r="I88" s="345">
        <f t="shared" si="47"/>
        <v>0</v>
      </c>
      <c r="J88" s="345">
        <f t="shared" si="47"/>
        <v>0</v>
      </c>
      <c r="K88" s="345">
        <f t="shared" si="47"/>
        <v>0</v>
      </c>
      <c r="L88" s="345">
        <f t="shared" si="47"/>
        <v>0</v>
      </c>
      <c r="M88" s="345">
        <f t="shared" si="47"/>
        <v>0</v>
      </c>
      <c r="N88" s="345">
        <f t="shared" si="47"/>
        <v>0</v>
      </c>
      <c r="O88" s="345">
        <f t="shared" si="47"/>
        <v>0</v>
      </c>
      <c r="P88" s="345">
        <f t="shared" si="47"/>
        <v>0</v>
      </c>
      <c r="Q88" s="345">
        <f t="shared" si="47"/>
        <v>0</v>
      </c>
      <c r="R88" s="345">
        <f t="shared" si="47"/>
        <v>0</v>
      </c>
      <c r="S88" s="345">
        <f t="shared" si="47"/>
        <v>0</v>
      </c>
      <c r="T88" s="345">
        <f t="shared" si="47"/>
        <v>0</v>
      </c>
      <c r="U88" s="345">
        <f t="shared" si="47"/>
        <v>0</v>
      </c>
      <c r="V88" s="345">
        <f t="shared" si="47"/>
        <v>0</v>
      </c>
      <c r="W88" s="345">
        <f t="shared" si="47"/>
        <v>0</v>
      </c>
      <c r="X88" s="345">
        <f t="shared" si="47"/>
        <v>0</v>
      </c>
      <c r="Y88" s="345">
        <f t="shared" si="47"/>
        <v>0</v>
      </c>
      <c r="Z88" s="345">
        <f t="shared" si="47"/>
        <v>0</v>
      </c>
      <c r="AA88" s="345">
        <f t="shared" si="47"/>
        <v>0</v>
      </c>
      <c r="AB88" s="345">
        <f t="shared" si="47"/>
        <v>0</v>
      </c>
      <c r="AC88" s="345">
        <f t="shared" si="47"/>
        <v>1</v>
      </c>
      <c r="AD88" s="345">
        <f t="shared" si="47"/>
        <v>2</v>
      </c>
      <c r="AE88" s="345">
        <f t="shared" si="47"/>
        <v>0</v>
      </c>
      <c r="AF88" s="345">
        <f t="shared" si="47"/>
        <v>0</v>
      </c>
      <c r="AG88" s="345">
        <f t="shared" si="47"/>
        <v>0</v>
      </c>
      <c r="AH88" s="345">
        <f t="shared" si="47"/>
        <v>1</v>
      </c>
      <c r="AI88" s="345">
        <f t="shared" si="47"/>
        <v>0</v>
      </c>
      <c r="AJ88" s="345">
        <f t="shared" si="47"/>
        <v>0</v>
      </c>
      <c r="AK88" s="345">
        <f t="shared" si="47"/>
        <v>0</v>
      </c>
      <c r="AL88" s="342">
        <f t="shared" si="4"/>
        <v>4</v>
      </c>
      <c r="AO88" s="357">
        <v>16000</v>
      </c>
      <c r="AP88" s="358">
        <f t="shared" si="5"/>
        <v>0</v>
      </c>
      <c r="AQ88" s="358">
        <f t="shared" si="6"/>
        <v>0</v>
      </c>
      <c r="AR88" s="358">
        <f t="shared" si="7"/>
        <v>0</v>
      </c>
      <c r="AS88" s="358">
        <f t="shared" si="8"/>
        <v>0</v>
      </c>
      <c r="AT88" s="358">
        <f t="shared" si="9"/>
        <v>0</v>
      </c>
      <c r="AU88" s="358">
        <f t="shared" si="10"/>
        <v>0</v>
      </c>
      <c r="AV88" s="358">
        <f t="shared" si="11"/>
        <v>0</v>
      </c>
      <c r="AW88" s="358">
        <f t="shared" si="12"/>
        <v>0</v>
      </c>
      <c r="AX88" s="358">
        <f t="shared" si="13"/>
        <v>0</v>
      </c>
      <c r="AY88" s="358">
        <f t="shared" si="14"/>
        <v>0</v>
      </c>
      <c r="AZ88" s="358">
        <f t="shared" si="15"/>
        <v>0</v>
      </c>
      <c r="BA88" s="358">
        <f t="shared" si="16"/>
        <v>0</v>
      </c>
      <c r="BB88" s="358">
        <f t="shared" si="17"/>
        <v>0</v>
      </c>
      <c r="BC88" s="358">
        <f t="shared" si="18"/>
        <v>0</v>
      </c>
      <c r="BD88" s="358">
        <f t="shared" si="19"/>
        <v>0</v>
      </c>
      <c r="BE88" s="358">
        <f t="shared" si="20"/>
        <v>0</v>
      </c>
      <c r="BF88" s="358">
        <f t="shared" si="21"/>
        <v>0</v>
      </c>
      <c r="BG88" s="358">
        <f t="shared" si="22"/>
        <v>0</v>
      </c>
      <c r="BH88" s="358">
        <f t="shared" si="23"/>
        <v>0</v>
      </c>
      <c r="BI88" s="358">
        <f t="shared" si="24"/>
        <v>0</v>
      </c>
      <c r="BJ88" s="358">
        <f t="shared" si="25"/>
        <v>0</v>
      </c>
      <c r="BK88" s="358">
        <f t="shared" si="26"/>
        <v>0</v>
      </c>
      <c r="BL88" s="358">
        <f t="shared" si="27"/>
        <v>0</v>
      </c>
      <c r="BM88" s="358">
        <f t="shared" si="28"/>
        <v>0</v>
      </c>
      <c r="BN88" s="358">
        <f t="shared" si="29"/>
        <v>0</v>
      </c>
      <c r="BO88" s="358">
        <f t="shared" si="30"/>
        <v>0</v>
      </c>
      <c r="BP88" s="358">
        <f t="shared" si="31"/>
        <v>0</v>
      </c>
      <c r="BQ88" s="358">
        <f t="shared" si="32"/>
        <v>16000</v>
      </c>
      <c r="BR88" s="358">
        <f t="shared" si="33"/>
        <v>32000</v>
      </c>
      <c r="BS88" s="358">
        <f t="shared" si="34"/>
        <v>0</v>
      </c>
      <c r="BT88" s="358">
        <f t="shared" si="35"/>
        <v>0</v>
      </c>
      <c r="BU88" s="358">
        <f t="shared" si="36"/>
        <v>0</v>
      </c>
      <c r="BV88" s="358">
        <f t="shared" si="37"/>
        <v>16000</v>
      </c>
      <c r="BW88" s="358">
        <f t="shared" si="38"/>
        <v>0</v>
      </c>
      <c r="BX88" s="358">
        <f t="shared" si="39"/>
        <v>0</v>
      </c>
      <c r="BY88" s="358">
        <f t="shared" si="40"/>
        <v>0</v>
      </c>
      <c r="BZ88" s="359">
        <f t="shared" si="41"/>
        <v>64000</v>
      </c>
      <c r="CC88" s="357">
        <v>16000</v>
      </c>
      <c r="CD88" s="342">
        <f t="shared" si="42"/>
        <v>4</v>
      </c>
      <c r="CE88" s="359">
        <f t="shared" si="43"/>
        <v>64000</v>
      </c>
      <c r="CF88" s="362"/>
      <c r="CR88" s="403">
        <v>100</v>
      </c>
      <c r="CS88" s="332">
        <v>100</v>
      </c>
      <c r="CT88" s="332">
        <v>160</v>
      </c>
      <c r="CU88" s="404">
        <f>SUM(CE61:CE63)</f>
        <v>3730</v>
      </c>
      <c r="CV88" s="405">
        <f>'Inputs and Results'!F18</f>
        <v>37</v>
      </c>
    </row>
    <row r="89" spans="1:100" ht="15" thickBot="1" x14ac:dyDescent="0.4">
      <c r="A89" s="353">
        <v>20000</v>
      </c>
      <c r="B89" s="345">
        <f t="shared" si="3"/>
        <v>0</v>
      </c>
      <c r="C89" s="345">
        <f t="shared" si="47"/>
        <v>0</v>
      </c>
      <c r="D89" s="345">
        <f t="shared" si="47"/>
        <v>0</v>
      </c>
      <c r="E89" s="345">
        <f t="shared" si="47"/>
        <v>0</v>
      </c>
      <c r="F89" s="345">
        <f t="shared" si="47"/>
        <v>0</v>
      </c>
      <c r="G89" s="345">
        <f t="shared" si="47"/>
        <v>0</v>
      </c>
      <c r="H89" s="345">
        <f t="shared" si="47"/>
        <v>0</v>
      </c>
      <c r="I89" s="345">
        <f t="shared" si="47"/>
        <v>0</v>
      </c>
      <c r="J89" s="345">
        <f t="shared" si="47"/>
        <v>0</v>
      </c>
      <c r="K89" s="345">
        <f t="shared" si="47"/>
        <v>0</v>
      </c>
      <c r="L89" s="345">
        <f t="shared" si="47"/>
        <v>0</v>
      </c>
      <c r="M89" s="345">
        <f t="shared" si="47"/>
        <v>0</v>
      </c>
      <c r="N89" s="345">
        <f t="shared" si="47"/>
        <v>0</v>
      </c>
      <c r="O89" s="345">
        <f t="shared" si="47"/>
        <v>0</v>
      </c>
      <c r="P89" s="345">
        <f t="shared" si="47"/>
        <v>0</v>
      </c>
      <c r="Q89" s="345">
        <f t="shared" si="47"/>
        <v>0</v>
      </c>
      <c r="R89" s="345">
        <f t="shared" si="47"/>
        <v>1</v>
      </c>
      <c r="S89" s="345">
        <f t="shared" si="47"/>
        <v>1</v>
      </c>
      <c r="T89" s="345">
        <f t="shared" si="47"/>
        <v>0</v>
      </c>
      <c r="U89" s="345">
        <f t="shared" si="47"/>
        <v>0</v>
      </c>
      <c r="V89" s="345">
        <f t="shared" si="47"/>
        <v>0</v>
      </c>
      <c r="W89" s="345">
        <f t="shared" si="47"/>
        <v>0</v>
      </c>
      <c r="X89" s="345">
        <f t="shared" si="47"/>
        <v>0</v>
      </c>
      <c r="Y89" s="345">
        <f t="shared" si="47"/>
        <v>1</v>
      </c>
      <c r="Z89" s="345">
        <f t="shared" si="47"/>
        <v>0</v>
      </c>
      <c r="AA89" s="345">
        <f t="shared" si="47"/>
        <v>0</v>
      </c>
      <c r="AB89" s="345">
        <f t="shared" si="47"/>
        <v>0</v>
      </c>
      <c r="AC89" s="345">
        <f t="shared" si="47"/>
        <v>1</v>
      </c>
      <c r="AD89" s="345">
        <f t="shared" si="47"/>
        <v>1</v>
      </c>
      <c r="AE89" s="345">
        <f t="shared" si="47"/>
        <v>0</v>
      </c>
      <c r="AF89" s="345">
        <f t="shared" si="47"/>
        <v>0</v>
      </c>
      <c r="AG89" s="345">
        <f t="shared" si="47"/>
        <v>0</v>
      </c>
      <c r="AH89" s="345">
        <f t="shared" si="47"/>
        <v>0</v>
      </c>
      <c r="AI89" s="345">
        <f t="shared" si="47"/>
        <v>0</v>
      </c>
      <c r="AJ89" s="345">
        <f t="shared" si="47"/>
        <v>1</v>
      </c>
      <c r="AK89" s="345">
        <f t="shared" si="47"/>
        <v>0</v>
      </c>
      <c r="AL89" s="342">
        <f t="shared" si="4"/>
        <v>6</v>
      </c>
      <c r="AO89" s="357">
        <v>20000</v>
      </c>
      <c r="AP89" s="358">
        <f t="shared" si="5"/>
        <v>0</v>
      </c>
      <c r="AQ89" s="358">
        <f t="shared" si="6"/>
        <v>0</v>
      </c>
      <c r="AR89" s="358">
        <f t="shared" si="7"/>
        <v>0</v>
      </c>
      <c r="AS89" s="358">
        <f t="shared" si="8"/>
        <v>0</v>
      </c>
      <c r="AT89" s="358">
        <f t="shared" si="9"/>
        <v>0</v>
      </c>
      <c r="AU89" s="358">
        <f t="shared" si="10"/>
        <v>0</v>
      </c>
      <c r="AV89" s="358">
        <f t="shared" si="11"/>
        <v>0</v>
      </c>
      <c r="AW89" s="358">
        <f t="shared" si="12"/>
        <v>0</v>
      </c>
      <c r="AX89" s="358">
        <f t="shared" si="13"/>
        <v>0</v>
      </c>
      <c r="AY89" s="358">
        <f t="shared" si="14"/>
        <v>0</v>
      </c>
      <c r="AZ89" s="358">
        <f t="shared" si="15"/>
        <v>0</v>
      </c>
      <c r="BA89" s="358">
        <f t="shared" si="16"/>
        <v>0</v>
      </c>
      <c r="BB89" s="358">
        <f t="shared" si="17"/>
        <v>0</v>
      </c>
      <c r="BC89" s="358">
        <f t="shared" si="18"/>
        <v>0</v>
      </c>
      <c r="BD89" s="358">
        <f t="shared" si="19"/>
        <v>0</v>
      </c>
      <c r="BE89" s="358">
        <f t="shared" si="20"/>
        <v>0</v>
      </c>
      <c r="BF89" s="358">
        <f t="shared" si="21"/>
        <v>20000</v>
      </c>
      <c r="BG89" s="358">
        <f t="shared" si="22"/>
        <v>20000</v>
      </c>
      <c r="BH89" s="358">
        <f t="shared" si="23"/>
        <v>0</v>
      </c>
      <c r="BI89" s="358">
        <f t="shared" si="24"/>
        <v>0</v>
      </c>
      <c r="BJ89" s="358">
        <f t="shared" si="25"/>
        <v>0</v>
      </c>
      <c r="BK89" s="358">
        <f t="shared" si="26"/>
        <v>0</v>
      </c>
      <c r="BL89" s="358">
        <f t="shared" si="27"/>
        <v>0</v>
      </c>
      <c r="BM89" s="358">
        <f t="shared" si="28"/>
        <v>20000</v>
      </c>
      <c r="BN89" s="358">
        <f t="shared" si="29"/>
        <v>0</v>
      </c>
      <c r="BO89" s="358">
        <f t="shared" si="30"/>
        <v>0</v>
      </c>
      <c r="BP89" s="358">
        <f t="shared" si="31"/>
        <v>0</v>
      </c>
      <c r="BQ89" s="358">
        <f t="shared" si="32"/>
        <v>20000</v>
      </c>
      <c r="BR89" s="358">
        <f t="shared" si="33"/>
        <v>20000</v>
      </c>
      <c r="BS89" s="358">
        <f t="shared" si="34"/>
        <v>0</v>
      </c>
      <c r="BT89" s="358">
        <f t="shared" si="35"/>
        <v>0</v>
      </c>
      <c r="BU89" s="358">
        <f t="shared" si="36"/>
        <v>0</v>
      </c>
      <c r="BV89" s="358">
        <f t="shared" si="37"/>
        <v>0</v>
      </c>
      <c r="BW89" s="358">
        <f t="shared" si="38"/>
        <v>0</v>
      </c>
      <c r="BX89" s="358">
        <f t="shared" si="39"/>
        <v>20000</v>
      </c>
      <c r="BY89" s="358">
        <f t="shared" si="40"/>
        <v>0</v>
      </c>
      <c r="BZ89" s="359">
        <f t="shared" si="41"/>
        <v>120000</v>
      </c>
      <c r="CC89" s="357">
        <v>20000</v>
      </c>
      <c r="CD89" s="342">
        <f t="shared" si="42"/>
        <v>6</v>
      </c>
      <c r="CE89" s="359">
        <f t="shared" si="43"/>
        <v>120000</v>
      </c>
      <c r="CF89" s="362"/>
      <c r="CR89" s="403">
        <v>250</v>
      </c>
      <c r="CS89" s="332">
        <v>200</v>
      </c>
      <c r="CT89" s="332">
        <v>250</v>
      </c>
      <c r="CU89" s="404">
        <f>SUM(CE64:CE65)</f>
        <v>8400</v>
      </c>
      <c r="CV89" s="405">
        <f>'Inputs and Results'!F19</f>
        <v>34</v>
      </c>
    </row>
    <row r="90" spans="1:100" ht="15" thickBot="1" x14ac:dyDescent="0.4">
      <c r="A90" s="353">
        <v>22500</v>
      </c>
      <c r="B90" s="345">
        <f t="shared" si="3"/>
        <v>0</v>
      </c>
      <c r="C90" s="345">
        <f t="shared" si="47"/>
        <v>0</v>
      </c>
      <c r="D90" s="345">
        <f t="shared" si="47"/>
        <v>0</v>
      </c>
      <c r="E90" s="345">
        <f t="shared" si="47"/>
        <v>0</v>
      </c>
      <c r="F90" s="345">
        <f t="shared" si="47"/>
        <v>0</v>
      </c>
      <c r="G90" s="345">
        <f t="shared" si="47"/>
        <v>0</v>
      </c>
      <c r="H90" s="345">
        <f t="shared" si="47"/>
        <v>0</v>
      </c>
      <c r="I90" s="345">
        <f t="shared" si="47"/>
        <v>0</v>
      </c>
      <c r="J90" s="345">
        <f t="shared" si="47"/>
        <v>0</v>
      </c>
      <c r="K90" s="345">
        <f t="shared" si="47"/>
        <v>0</v>
      </c>
      <c r="L90" s="345">
        <f t="shared" si="47"/>
        <v>0</v>
      </c>
      <c r="M90" s="345">
        <f t="shared" si="47"/>
        <v>0</v>
      </c>
      <c r="N90" s="345">
        <f t="shared" si="47"/>
        <v>0</v>
      </c>
      <c r="O90" s="345">
        <f t="shared" si="47"/>
        <v>0</v>
      </c>
      <c r="P90" s="345">
        <f t="shared" si="47"/>
        <v>0</v>
      </c>
      <c r="Q90" s="345">
        <f t="shared" si="47"/>
        <v>0</v>
      </c>
      <c r="R90" s="345">
        <f t="shared" si="47"/>
        <v>0</v>
      </c>
      <c r="S90" s="345">
        <f t="shared" si="47"/>
        <v>0</v>
      </c>
      <c r="T90" s="345">
        <f t="shared" si="47"/>
        <v>0</v>
      </c>
      <c r="U90" s="345">
        <f t="shared" si="47"/>
        <v>0</v>
      </c>
      <c r="V90" s="345">
        <f t="shared" si="47"/>
        <v>0</v>
      </c>
      <c r="W90" s="345">
        <f t="shared" si="47"/>
        <v>0</v>
      </c>
      <c r="X90" s="345">
        <f t="shared" si="47"/>
        <v>0</v>
      </c>
      <c r="Y90" s="345">
        <f t="shared" si="47"/>
        <v>0</v>
      </c>
      <c r="Z90" s="345">
        <f t="shared" si="47"/>
        <v>0</v>
      </c>
      <c r="AA90" s="345">
        <f t="shared" si="47"/>
        <v>0</v>
      </c>
      <c r="AB90" s="345">
        <f t="shared" si="47"/>
        <v>0</v>
      </c>
      <c r="AC90" s="345">
        <f t="shared" si="47"/>
        <v>0</v>
      </c>
      <c r="AD90" s="345">
        <f t="shared" si="47"/>
        <v>1</v>
      </c>
      <c r="AE90" s="345">
        <f t="shared" si="47"/>
        <v>0</v>
      </c>
      <c r="AF90" s="345">
        <f t="shared" si="47"/>
        <v>0</v>
      </c>
      <c r="AG90" s="345">
        <f t="shared" si="47"/>
        <v>0</v>
      </c>
      <c r="AH90" s="345">
        <f t="shared" si="47"/>
        <v>0</v>
      </c>
      <c r="AI90" s="345">
        <f t="shared" si="47"/>
        <v>0</v>
      </c>
      <c r="AJ90" s="345">
        <f t="shared" si="47"/>
        <v>0</v>
      </c>
      <c r="AK90" s="345">
        <f t="shared" si="47"/>
        <v>0</v>
      </c>
      <c r="AL90" s="342">
        <f t="shared" si="4"/>
        <v>1</v>
      </c>
      <c r="AO90" s="357">
        <v>22500</v>
      </c>
      <c r="AP90" s="358">
        <f t="shared" si="5"/>
        <v>0</v>
      </c>
      <c r="AQ90" s="358">
        <f t="shared" si="6"/>
        <v>0</v>
      </c>
      <c r="AR90" s="358">
        <f t="shared" si="7"/>
        <v>0</v>
      </c>
      <c r="AS90" s="358">
        <f t="shared" si="8"/>
        <v>0</v>
      </c>
      <c r="AT90" s="358">
        <f t="shared" si="9"/>
        <v>0</v>
      </c>
      <c r="AU90" s="358">
        <f t="shared" si="10"/>
        <v>0</v>
      </c>
      <c r="AV90" s="358">
        <f t="shared" si="11"/>
        <v>0</v>
      </c>
      <c r="AW90" s="358">
        <f t="shared" si="12"/>
        <v>0</v>
      </c>
      <c r="AX90" s="358">
        <f t="shared" si="13"/>
        <v>0</v>
      </c>
      <c r="AY90" s="358">
        <f t="shared" si="14"/>
        <v>0</v>
      </c>
      <c r="AZ90" s="358">
        <f t="shared" si="15"/>
        <v>0</v>
      </c>
      <c r="BA90" s="358">
        <f t="shared" si="16"/>
        <v>0</v>
      </c>
      <c r="BB90" s="358">
        <f t="shared" si="17"/>
        <v>0</v>
      </c>
      <c r="BC90" s="358">
        <f t="shared" si="18"/>
        <v>0</v>
      </c>
      <c r="BD90" s="358">
        <f t="shared" si="19"/>
        <v>0</v>
      </c>
      <c r="BE90" s="358">
        <f t="shared" si="20"/>
        <v>0</v>
      </c>
      <c r="BF90" s="358">
        <f t="shared" si="21"/>
        <v>0</v>
      </c>
      <c r="BG90" s="358">
        <f t="shared" si="22"/>
        <v>0</v>
      </c>
      <c r="BH90" s="358">
        <f t="shared" si="23"/>
        <v>0</v>
      </c>
      <c r="BI90" s="358">
        <f t="shared" si="24"/>
        <v>0</v>
      </c>
      <c r="BJ90" s="358">
        <f t="shared" si="25"/>
        <v>0</v>
      </c>
      <c r="BK90" s="358">
        <f t="shared" si="26"/>
        <v>0</v>
      </c>
      <c r="BL90" s="358">
        <f t="shared" si="27"/>
        <v>0</v>
      </c>
      <c r="BM90" s="358">
        <f t="shared" si="28"/>
        <v>0</v>
      </c>
      <c r="BN90" s="358">
        <f t="shared" si="29"/>
        <v>0</v>
      </c>
      <c r="BO90" s="358">
        <f t="shared" si="30"/>
        <v>0</v>
      </c>
      <c r="BP90" s="358">
        <f t="shared" si="31"/>
        <v>0</v>
      </c>
      <c r="BQ90" s="358">
        <f t="shared" si="32"/>
        <v>0</v>
      </c>
      <c r="BR90" s="358">
        <f t="shared" si="33"/>
        <v>22500</v>
      </c>
      <c r="BS90" s="358">
        <f t="shared" si="34"/>
        <v>0</v>
      </c>
      <c r="BT90" s="358">
        <f t="shared" si="35"/>
        <v>0</v>
      </c>
      <c r="BU90" s="358">
        <f t="shared" si="36"/>
        <v>0</v>
      </c>
      <c r="BV90" s="358">
        <f t="shared" si="37"/>
        <v>0</v>
      </c>
      <c r="BW90" s="358">
        <f t="shared" si="38"/>
        <v>0</v>
      </c>
      <c r="BX90" s="358">
        <f t="shared" si="39"/>
        <v>0</v>
      </c>
      <c r="BY90" s="358">
        <f t="shared" si="40"/>
        <v>0</v>
      </c>
      <c r="BZ90" s="359">
        <f t="shared" si="41"/>
        <v>22500</v>
      </c>
      <c r="CC90" s="512">
        <v>22500</v>
      </c>
      <c r="CD90" s="342">
        <f t="shared" si="42"/>
        <v>1</v>
      </c>
      <c r="CE90" s="513">
        <f t="shared" si="43"/>
        <v>22500</v>
      </c>
      <c r="CF90" s="362"/>
      <c r="CR90" s="403">
        <v>315</v>
      </c>
      <c r="CS90" s="332">
        <v>300</v>
      </c>
      <c r="CT90" s="332">
        <v>400</v>
      </c>
      <c r="CU90" s="404">
        <f>SUM(CE66:CE68)</f>
        <v>17370</v>
      </c>
      <c r="CV90" s="405">
        <f>'Inputs and Results'!F20</f>
        <v>55</v>
      </c>
    </row>
    <row r="91" spans="1:100" ht="15" thickBot="1" x14ac:dyDescent="0.4">
      <c r="A91" s="353">
        <v>24000</v>
      </c>
      <c r="B91" s="345">
        <f t="shared" si="3"/>
        <v>0</v>
      </c>
      <c r="C91" s="345">
        <f t="shared" si="47"/>
        <v>0</v>
      </c>
      <c r="D91" s="345">
        <f t="shared" si="47"/>
        <v>0</v>
      </c>
      <c r="E91" s="345">
        <f t="shared" si="47"/>
        <v>0</v>
      </c>
      <c r="F91" s="345">
        <f t="shared" si="47"/>
        <v>0</v>
      </c>
      <c r="G91" s="345">
        <f t="shared" si="47"/>
        <v>0</v>
      </c>
      <c r="H91" s="345">
        <f t="shared" si="47"/>
        <v>0</v>
      </c>
      <c r="I91" s="345">
        <f t="shared" si="47"/>
        <v>0</v>
      </c>
      <c r="J91" s="345">
        <f t="shared" si="47"/>
        <v>0</v>
      </c>
      <c r="K91" s="345">
        <f t="shared" si="47"/>
        <v>0</v>
      </c>
      <c r="L91" s="345">
        <f t="shared" si="47"/>
        <v>0</v>
      </c>
      <c r="M91" s="345">
        <f t="shared" si="47"/>
        <v>0</v>
      </c>
      <c r="N91" s="345">
        <f t="shared" si="47"/>
        <v>1</v>
      </c>
      <c r="O91" s="345">
        <f t="shared" si="47"/>
        <v>0</v>
      </c>
      <c r="P91" s="345">
        <f t="shared" si="47"/>
        <v>0</v>
      </c>
      <c r="Q91" s="345">
        <f t="shared" si="47"/>
        <v>0</v>
      </c>
      <c r="R91" s="345">
        <f t="shared" si="47"/>
        <v>0</v>
      </c>
      <c r="S91" s="345">
        <f t="shared" si="47"/>
        <v>0</v>
      </c>
      <c r="T91" s="345">
        <f t="shared" si="47"/>
        <v>0</v>
      </c>
      <c r="U91" s="345">
        <f t="shared" si="47"/>
        <v>0</v>
      </c>
      <c r="V91" s="345">
        <f t="shared" si="47"/>
        <v>0</v>
      </c>
      <c r="W91" s="345">
        <f t="shared" si="47"/>
        <v>0</v>
      </c>
      <c r="X91" s="345">
        <f t="shared" si="47"/>
        <v>0</v>
      </c>
      <c r="Y91" s="345">
        <f t="shared" si="47"/>
        <v>0</v>
      </c>
      <c r="Z91" s="345">
        <f t="shared" si="47"/>
        <v>0</v>
      </c>
      <c r="AA91" s="345">
        <f t="shared" si="47"/>
        <v>0</v>
      </c>
      <c r="AB91" s="345">
        <f t="shared" si="47"/>
        <v>0</v>
      </c>
      <c r="AC91" s="345">
        <f t="shared" si="47"/>
        <v>0</v>
      </c>
      <c r="AD91" s="345">
        <f t="shared" si="47"/>
        <v>0</v>
      </c>
      <c r="AE91" s="345">
        <f t="shared" si="47"/>
        <v>0</v>
      </c>
      <c r="AF91" s="345">
        <f t="shared" si="47"/>
        <v>0</v>
      </c>
      <c r="AG91" s="345">
        <f t="shared" si="47"/>
        <v>0</v>
      </c>
      <c r="AH91" s="345">
        <f t="shared" si="47"/>
        <v>0</v>
      </c>
      <c r="AI91" s="345">
        <f t="shared" si="47"/>
        <v>0</v>
      </c>
      <c r="AJ91" s="345">
        <f t="shared" si="47"/>
        <v>0</v>
      </c>
      <c r="AK91" s="345">
        <f t="shared" si="47"/>
        <v>0</v>
      </c>
      <c r="AL91" s="342">
        <f t="shared" si="4"/>
        <v>1</v>
      </c>
      <c r="AO91" s="357">
        <v>24000</v>
      </c>
      <c r="AP91" s="358">
        <f t="shared" si="5"/>
        <v>0</v>
      </c>
      <c r="AQ91" s="358">
        <f t="shared" si="6"/>
        <v>0</v>
      </c>
      <c r="AR91" s="358">
        <f t="shared" si="7"/>
        <v>0</v>
      </c>
      <c r="AS91" s="358">
        <f t="shared" si="8"/>
        <v>0</v>
      </c>
      <c r="AT91" s="358">
        <f t="shared" si="9"/>
        <v>0</v>
      </c>
      <c r="AU91" s="358">
        <f t="shared" si="10"/>
        <v>0</v>
      </c>
      <c r="AV91" s="358">
        <f t="shared" si="11"/>
        <v>0</v>
      </c>
      <c r="AW91" s="358">
        <f t="shared" si="12"/>
        <v>0</v>
      </c>
      <c r="AX91" s="358">
        <f t="shared" si="13"/>
        <v>0</v>
      </c>
      <c r="AY91" s="358">
        <f t="shared" si="14"/>
        <v>0</v>
      </c>
      <c r="AZ91" s="358">
        <f t="shared" si="15"/>
        <v>0</v>
      </c>
      <c r="BA91" s="358">
        <f t="shared" si="16"/>
        <v>0</v>
      </c>
      <c r="BB91" s="358">
        <f t="shared" si="17"/>
        <v>24000</v>
      </c>
      <c r="BC91" s="358">
        <f t="shared" si="18"/>
        <v>0</v>
      </c>
      <c r="BD91" s="358">
        <f t="shared" si="19"/>
        <v>0</v>
      </c>
      <c r="BE91" s="358">
        <f t="shared" si="20"/>
        <v>0</v>
      </c>
      <c r="BF91" s="358">
        <f t="shared" si="21"/>
        <v>0</v>
      </c>
      <c r="BG91" s="358">
        <f t="shared" si="22"/>
        <v>0</v>
      </c>
      <c r="BH91" s="358">
        <f t="shared" si="23"/>
        <v>0</v>
      </c>
      <c r="BI91" s="358">
        <f t="shared" si="24"/>
        <v>0</v>
      </c>
      <c r="BJ91" s="358">
        <f t="shared" si="25"/>
        <v>0</v>
      </c>
      <c r="BK91" s="358">
        <f t="shared" si="26"/>
        <v>0</v>
      </c>
      <c r="BL91" s="358">
        <f t="shared" si="27"/>
        <v>0</v>
      </c>
      <c r="BM91" s="358">
        <f t="shared" si="28"/>
        <v>0</v>
      </c>
      <c r="BN91" s="358">
        <f t="shared" si="29"/>
        <v>0</v>
      </c>
      <c r="BO91" s="358">
        <f t="shared" si="30"/>
        <v>0</v>
      </c>
      <c r="BP91" s="358">
        <f t="shared" si="31"/>
        <v>0</v>
      </c>
      <c r="BQ91" s="358">
        <f t="shared" si="32"/>
        <v>0</v>
      </c>
      <c r="BR91" s="358">
        <f t="shared" si="33"/>
        <v>0</v>
      </c>
      <c r="BS91" s="358">
        <f t="shared" si="34"/>
        <v>0</v>
      </c>
      <c r="BT91" s="358">
        <f t="shared" si="35"/>
        <v>0</v>
      </c>
      <c r="BU91" s="358">
        <f t="shared" si="36"/>
        <v>0</v>
      </c>
      <c r="BV91" s="358">
        <f t="shared" si="37"/>
        <v>0</v>
      </c>
      <c r="BW91" s="358">
        <f t="shared" si="38"/>
        <v>0</v>
      </c>
      <c r="BX91" s="358">
        <f t="shared" si="39"/>
        <v>0</v>
      </c>
      <c r="BY91" s="358">
        <f t="shared" si="40"/>
        <v>0</v>
      </c>
      <c r="BZ91" s="359">
        <f t="shared" si="41"/>
        <v>24000</v>
      </c>
      <c r="CC91" s="512">
        <v>24000</v>
      </c>
      <c r="CD91" s="342">
        <f t="shared" si="42"/>
        <v>1</v>
      </c>
      <c r="CE91" s="513">
        <f t="shared" si="43"/>
        <v>24000</v>
      </c>
      <c r="CF91" s="362"/>
      <c r="CR91" s="403">
        <v>500</v>
      </c>
      <c r="CS91" s="332">
        <v>500</v>
      </c>
      <c r="CT91" s="332">
        <v>650</v>
      </c>
      <c r="CU91" s="404">
        <f>SUM(CE69:CE71)</f>
        <v>36660</v>
      </c>
      <c r="CV91" s="405">
        <f>'Inputs and Results'!F21</f>
        <v>73</v>
      </c>
    </row>
    <row r="92" spans="1:100" ht="15" thickBot="1" x14ac:dyDescent="0.4">
      <c r="A92" s="353">
        <v>25000</v>
      </c>
      <c r="B92" s="345">
        <f t="shared" si="3"/>
        <v>0</v>
      </c>
      <c r="C92" s="345">
        <f t="shared" si="47"/>
        <v>0</v>
      </c>
      <c r="D92" s="345">
        <f t="shared" si="47"/>
        <v>0</v>
      </c>
      <c r="E92" s="345">
        <f t="shared" si="47"/>
        <v>0</v>
      </c>
      <c r="F92" s="345">
        <f t="shared" si="47"/>
        <v>0</v>
      </c>
      <c r="G92" s="345">
        <f t="shared" si="47"/>
        <v>0</v>
      </c>
      <c r="H92" s="345">
        <f t="shared" si="47"/>
        <v>0</v>
      </c>
      <c r="I92" s="345">
        <f t="shared" si="47"/>
        <v>0</v>
      </c>
      <c r="J92" s="345">
        <f t="shared" si="47"/>
        <v>0</v>
      </c>
      <c r="K92" s="345">
        <f t="shared" si="47"/>
        <v>0</v>
      </c>
      <c r="L92" s="345">
        <f t="shared" si="47"/>
        <v>0</v>
      </c>
      <c r="M92" s="345">
        <f t="shared" si="47"/>
        <v>0</v>
      </c>
      <c r="N92" s="345">
        <f t="shared" si="47"/>
        <v>0</v>
      </c>
      <c r="O92" s="345">
        <f t="shared" si="47"/>
        <v>0</v>
      </c>
      <c r="P92" s="345">
        <f t="shared" si="47"/>
        <v>1</v>
      </c>
      <c r="Q92" s="345">
        <f t="shared" si="47"/>
        <v>0</v>
      </c>
      <c r="R92" s="345">
        <f t="shared" si="47"/>
        <v>0</v>
      </c>
      <c r="S92" s="345">
        <f t="shared" si="47"/>
        <v>0</v>
      </c>
      <c r="T92" s="345">
        <f t="shared" si="47"/>
        <v>0</v>
      </c>
      <c r="U92" s="345">
        <f t="shared" si="47"/>
        <v>0</v>
      </c>
      <c r="V92" s="345">
        <f t="shared" si="47"/>
        <v>0</v>
      </c>
      <c r="W92" s="345">
        <f t="shared" si="47"/>
        <v>0</v>
      </c>
      <c r="X92" s="345">
        <f t="shared" si="47"/>
        <v>0</v>
      </c>
      <c r="Y92" s="345">
        <f t="shared" si="47"/>
        <v>0</v>
      </c>
      <c r="Z92" s="345">
        <f t="shared" si="47"/>
        <v>0</v>
      </c>
      <c r="AA92" s="345">
        <f t="shared" si="47"/>
        <v>0</v>
      </c>
      <c r="AB92" s="345">
        <f t="shared" si="47"/>
        <v>0</v>
      </c>
      <c r="AC92" s="345">
        <f t="shared" si="47"/>
        <v>1</v>
      </c>
      <c r="AD92" s="345">
        <f t="shared" si="47"/>
        <v>0</v>
      </c>
      <c r="AE92" s="345">
        <f t="shared" si="47"/>
        <v>0</v>
      </c>
      <c r="AF92" s="345">
        <f t="shared" si="47"/>
        <v>0</v>
      </c>
      <c r="AG92" s="345">
        <f t="shared" si="47"/>
        <v>0</v>
      </c>
      <c r="AH92" s="345">
        <f t="shared" si="47"/>
        <v>0</v>
      </c>
      <c r="AI92" s="345">
        <f t="shared" si="47"/>
        <v>0</v>
      </c>
      <c r="AJ92" s="345">
        <f t="shared" si="47"/>
        <v>0</v>
      </c>
      <c r="AK92" s="345">
        <f t="shared" si="47"/>
        <v>0</v>
      </c>
      <c r="AL92" s="342">
        <f t="shared" si="4"/>
        <v>2</v>
      </c>
      <c r="AO92" s="357">
        <v>25000</v>
      </c>
      <c r="AP92" s="358">
        <f t="shared" si="5"/>
        <v>0</v>
      </c>
      <c r="AQ92" s="358">
        <f t="shared" si="6"/>
        <v>0</v>
      </c>
      <c r="AR92" s="358">
        <f t="shared" si="7"/>
        <v>0</v>
      </c>
      <c r="AS92" s="358">
        <f t="shared" si="8"/>
        <v>0</v>
      </c>
      <c r="AT92" s="358">
        <f t="shared" si="9"/>
        <v>0</v>
      </c>
      <c r="AU92" s="358">
        <f t="shared" si="10"/>
        <v>0</v>
      </c>
      <c r="AV92" s="358">
        <f t="shared" si="11"/>
        <v>0</v>
      </c>
      <c r="AW92" s="358">
        <f t="shared" si="12"/>
        <v>0</v>
      </c>
      <c r="AX92" s="358">
        <f t="shared" si="13"/>
        <v>0</v>
      </c>
      <c r="AY92" s="358">
        <f t="shared" si="14"/>
        <v>0</v>
      </c>
      <c r="AZ92" s="358">
        <f t="shared" si="15"/>
        <v>0</v>
      </c>
      <c r="BA92" s="358">
        <f t="shared" si="16"/>
        <v>0</v>
      </c>
      <c r="BB92" s="358">
        <f t="shared" si="17"/>
        <v>0</v>
      </c>
      <c r="BC92" s="358">
        <f t="shared" si="18"/>
        <v>0</v>
      </c>
      <c r="BD92" s="358">
        <f t="shared" si="19"/>
        <v>25000</v>
      </c>
      <c r="BE92" s="358">
        <f t="shared" si="20"/>
        <v>0</v>
      </c>
      <c r="BF92" s="358">
        <f t="shared" si="21"/>
        <v>0</v>
      </c>
      <c r="BG92" s="358">
        <f t="shared" si="22"/>
        <v>0</v>
      </c>
      <c r="BH92" s="358">
        <f t="shared" si="23"/>
        <v>0</v>
      </c>
      <c r="BI92" s="358">
        <f t="shared" si="24"/>
        <v>0</v>
      </c>
      <c r="BJ92" s="358">
        <f t="shared" si="25"/>
        <v>0</v>
      </c>
      <c r="BK92" s="358">
        <f t="shared" si="26"/>
        <v>0</v>
      </c>
      <c r="BL92" s="358">
        <f t="shared" si="27"/>
        <v>0</v>
      </c>
      <c r="BM92" s="358">
        <f t="shared" si="28"/>
        <v>0</v>
      </c>
      <c r="BN92" s="358">
        <f t="shared" si="29"/>
        <v>0</v>
      </c>
      <c r="BO92" s="358">
        <f t="shared" si="30"/>
        <v>0</v>
      </c>
      <c r="BP92" s="358">
        <f t="shared" si="31"/>
        <v>0</v>
      </c>
      <c r="BQ92" s="358">
        <f t="shared" si="32"/>
        <v>25000</v>
      </c>
      <c r="BR92" s="358">
        <f t="shared" si="33"/>
        <v>0</v>
      </c>
      <c r="BS92" s="358">
        <f t="shared" si="34"/>
        <v>0</v>
      </c>
      <c r="BT92" s="358">
        <f t="shared" si="35"/>
        <v>0</v>
      </c>
      <c r="BU92" s="358">
        <f t="shared" si="36"/>
        <v>0</v>
      </c>
      <c r="BV92" s="358">
        <f t="shared" si="37"/>
        <v>0</v>
      </c>
      <c r="BW92" s="358">
        <f t="shared" si="38"/>
        <v>0</v>
      </c>
      <c r="BX92" s="358">
        <f t="shared" si="39"/>
        <v>0</v>
      </c>
      <c r="BY92" s="358">
        <f t="shared" si="40"/>
        <v>0</v>
      </c>
      <c r="BZ92" s="359">
        <f t="shared" si="41"/>
        <v>50000</v>
      </c>
      <c r="CC92" s="512">
        <v>25000</v>
      </c>
      <c r="CD92" s="342">
        <f t="shared" si="42"/>
        <v>2</v>
      </c>
      <c r="CE92" s="513">
        <f t="shared" si="43"/>
        <v>50000</v>
      </c>
      <c r="CF92" s="362"/>
      <c r="CR92" s="403">
        <v>800</v>
      </c>
      <c r="CS92" s="332">
        <v>750</v>
      </c>
      <c r="CT92" s="332">
        <v>1000</v>
      </c>
      <c r="CU92" s="404">
        <f>SUM(CE72:CE75)</f>
        <v>11650</v>
      </c>
      <c r="CV92" s="405">
        <f>'Inputs and Results'!F22</f>
        <v>15</v>
      </c>
    </row>
    <row r="93" spans="1:100" ht="15" thickBot="1" x14ac:dyDescent="0.4">
      <c r="A93" s="353">
        <v>30000</v>
      </c>
      <c r="B93" s="345">
        <f t="shared" si="3"/>
        <v>0</v>
      </c>
      <c r="C93" s="345">
        <f t="shared" si="47"/>
        <v>0</v>
      </c>
      <c r="D93" s="345">
        <f t="shared" si="47"/>
        <v>0</v>
      </c>
      <c r="E93" s="345">
        <f t="shared" si="47"/>
        <v>0</v>
      </c>
      <c r="F93" s="345">
        <f t="shared" si="47"/>
        <v>0</v>
      </c>
      <c r="G93" s="345">
        <f t="shared" si="47"/>
        <v>0</v>
      </c>
      <c r="H93" s="345">
        <f t="shared" si="47"/>
        <v>0</v>
      </c>
      <c r="I93" s="345">
        <f t="shared" si="47"/>
        <v>0</v>
      </c>
      <c r="J93" s="345">
        <f t="shared" si="47"/>
        <v>0</v>
      </c>
      <c r="K93" s="345">
        <f t="shared" si="47"/>
        <v>0</v>
      </c>
      <c r="L93" s="345">
        <f t="shared" si="47"/>
        <v>0</v>
      </c>
      <c r="M93" s="345">
        <f t="shared" si="47"/>
        <v>0</v>
      </c>
      <c r="N93" s="345">
        <f t="shared" si="47"/>
        <v>0</v>
      </c>
      <c r="O93" s="345">
        <f t="shared" si="47"/>
        <v>0</v>
      </c>
      <c r="P93" s="345">
        <f t="shared" si="47"/>
        <v>0</v>
      </c>
      <c r="Q93" s="345">
        <f t="shared" si="47"/>
        <v>0</v>
      </c>
      <c r="R93" s="345">
        <f t="shared" si="47"/>
        <v>0</v>
      </c>
      <c r="S93" s="345">
        <f t="shared" si="47"/>
        <v>0</v>
      </c>
      <c r="T93" s="345">
        <f t="shared" si="47"/>
        <v>0</v>
      </c>
      <c r="U93" s="345">
        <f t="shared" si="47"/>
        <v>0</v>
      </c>
      <c r="V93" s="345">
        <f t="shared" si="47"/>
        <v>3</v>
      </c>
      <c r="W93" s="345">
        <f t="shared" si="47"/>
        <v>1</v>
      </c>
      <c r="X93" s="345">
        <f t="shared" si="47"/>
        <v>0</v>
      </c>
      <c r="Y93" s="345">
        <f t="shared" si="47"/>
        <v>0</v>
      </c>
      <c r="Z93" s="345">
        <f t="shared" si="47"/>
        <v>1</v>
      </c>
      <c r="AA93" s="345">
        <f t="shared" si="47"/>
        <v>0</v>
      </c>
      <c r="AB93" s="345">
        <f t="shared" si="47"/>
        <v>0</v>
      </c>
      <c r="AC93" s="345">
        <f t="shared" si="47"/>
        <v>0</v>
      </c>
      <c r="AD93" s="345">
        <f t="shared" si="47"/>
        <v>1</v>
      </c>
      <c r="AE93" s="345">
        <f t="shared" si="47"/>
        <v>0</v>
      </c>
      <c r="AF93" s="345">
        <f t="shared" si="47"/>
        <v>1</v>
      </c>
      <c r="AG93" s="345">
        <f t="shared" ref="C93:AK100" si="48">ROUND(AG143*$B$54,0)</f>
        <v>0</v>
      </c>
      <c r="AH93" s="345">
        <f t="shared" si="48"/>
        <v>0</v>
      </c>
      <c r="AI93" s="345">
        <f t="shared" si="48"/>
        <v>1</v>
      </c>
      <c r="AJ93" s="345">
        <f t="shared" si="48"/>
        <v>0</v>
      </c>
      <c r="AK93" s="345">
        <f t="shared" si="48"/>
        <v>0</v>
      </c>
      <c r="AL93" s="342">
        <f t="shared" si="4"/>
        <v>8</v>
      </c>
      <c r="AO93" s="357">
        <v>30000</v>
      </c>
      <c r="AP93" s="358">
        <f t="shared" si="5"/>
        <v>0</v>
      </c>
      <c r="AQ93" s="358">
        <f t="shared" si="6"/>
        <v>0</v>
      </c>
      <c r="AR93" s="358">
        <f t="shared" si="7"/>
        <v>0</v>
      </c>
      <c r="AS93" s="358">
        <f t="shared" si="8"/>
        <v>0</v>
      </c>
      <c r="AT93" s="358">
        <f t="shared" si="9"/>
        <v>0</v>
      </c>
      <c r="AU93" s="358">
        <f t="shared" si="10"/>
        <v>0</v>
      </c>
      <c r="AV93" s="358">
        <f t="shared" si="11"/>
        <v>0</v>
      </c>
      <c r="AW93" s="358">
        <f t="shared" si="12"/>
        <v>0</v>
      </c>
      <c r="AX93" s="358">
        <f t="shared" si="13"/>
        <v>0</v>
      </c>
      <c r="AY93" s="358">
        <f t="shared" si="14"/>
        <v>0</v>
      </c>
      <c r="AZ93" s="358">
        <f t="shared" si="15"/>
        <v>0</v>
      </c>
      <c r="BA93" s="358">
        <f t="shared" si="16"/>
        <v>0</v>
      </c>
      <c r="BB93" s="358">
        <f t="shared" si="17"/>
        <v>0</v>
      </c>
      <c r="BC93" s="358">
        <f t="shared" si="18"/>
        <v>0</v>
      </c>
      <c r="BD93" s="358">
        <f t="shared" si="19"/>
        <v>0</v>
      </c>
      <c r="BE93" s="358">
        <f t="shared" si="20"/>
        <v>0</v>
      </c>
      <c r="BF93" s="358">
        <f t="shared" si="21"/>
        <v>0</v>
      </c>
      <c r="BG93" s="358">
        <f t="shared" si="22"/>
        <v>0</v>
      </c>
      <c r="BH93" s="358">
        <f t="shared" si="23"/>
        <v>0</v>
      </c>
      <c r="BI93" s="358">
        <f t="shared" si="24"/>
        <v>0</v>
      </c>
      <c r="BJ93" s="358">
        <f t="shared" si="25"/>
        <v>90000</v>
      </c>
      <c r="BK93" s="358">
        <f t="shared" si="26"/>
        <v>30000</v>
      </c>
      <c r="BL93" s="358">
        <f t="shared" si="27"/>
        <v>0</v>
      </c>
      <c r="BM93" s="358">
        <f t="shared" si="28"/>
        <v>0</v>
      </c>
      <c r="BN93" s="358">
        <f t="shared" si="29"/>
        <v>30000</v>
      </c>
      <c r="BO93" s="358">
        <f t="shared" si="30"/>
        <v>0</v>
      </c>
      <c r="BP93" s="358">
        <f t="shared" si="31"/>
        <v>0</v>
      </c>
      <c r="BQ93" s="358">
        <f t="shared" si="32"/>
        <v>0</v>
      </c>
      <c r="BR93" s="358">
        <f t="shared" si="33"/>
        <v>30000</v>
      </c>
      <c r="BS93" s="358">
        <f t="shared" si="34"/>
        <v>0</v>
      </c>
      <c r="BT93" s="358">
        <f t="shared" si="35"/>
        <v>30000</v>
      </c>
      <c r="BU93" s="358">
        <f t="shared" si="36"/>
        <v>0</v>
      </c>
      <c r="BV93" s="358">
        <f t="shared" si="37"/>
        <v>0</v>
      </c>
      <c r="BW93" s="358">
        <f t="shared" si="38"/>
        <v>30000</v>
      </c>
      <c r="BX93" s="358">
        <f t="shared" si="39"/>
        <v>0</v>
      </c>
      <c r="BY93" s="358">
        <f t="shared" si="40"/>
        <v>0</v>
      </c>
      <c r="BZ93" s="359">
        <f t="shared" si="41"/>
        <v>240000</v>
      </c>
      <c r="CC93" s="512">
        <v>30000</v>
      </c>
      <c r="CD93" s="342">
        <f t="shared" si="42"/>
        <v>8</v>
      </c>
      <c r="CE93" s="513">
        <f t="shared" si="43"/>
        <v>240000</v>
      </c>
      <c r="CF93" s="362"/>
      <c r="CR93" s="403">
        <v>1500</v>
      </c>
      <c r="CS93" s="332">
        <v>1500</v>
      </c>
      <c r="CT93" s="332">
        <v>2500</v>
      </c>
      <c r="CU93" s="404">
        <f>SUM(CE76:CE78)</f>
        <v>11000</v>
      </c>
      <c r="CV93" s="405">
        <f>'Inputs and Results'!F23</f>
        <v>7</v>
      </c>
    </row>
    <row r="94" spans="1:100" ht="15" thickBot="1" x14ac:dyDescent="0.4">
      <c r="A94" s="353">
        <v>35000</v>
      </c>
      <c r="B94" s="345">
        <f t="shared" si="3"/>
        <v>0</v>
      </c>
      <c r="C94" s="345">
        <f t="shared" si="48"/>
        <v>0</v>
      </c>
      <c r="D94" s="345">
        <f t="shared" si="48"/>
        <v>0</v>
      </c>
      <c r="E94" s="345">
        <f t="shared" si="48"/>
        <v>0</v>
      </c>
      <c r="F94" s="345">
        <f t="shared" si="48"/>
        <v>0</v>
      </c>
      <c r="G94" s="345">
        <f t="shared" si="48"/>
        <v>0</v>
      </c>
      <c r="H94" s="345">
        <f t="shared" si="48"/>
        <v>0</v>
      </c>
      <c r="I94" s="345">
        <f t="shared" si="48"/>
        <v>0</v>
      </c>
      <c r="J94" s="345">
        <f t="shared" si="48"/>
        <v>0</v>
      </c>
      <c r="K94" s="345">
        <f t="shared" si="48"/>
        <v>0</v>
      </c>
      <c r="L94" s="345">
        <f t="shared" si="48"/>
        <v>0</v>
      </c>
      <c r="M94" s="345">
        <f t="shared" si="48"/>
        <v>0</v>
      </c>
      <c r="N94" s="345">
        <f t="shared" si="48"/>
        <v>0</v>
      </c>
      <c r="O94" s="345">
        <f t="shared" si="48"/>
        <v>0</v>
      </c>
      <c r="P94" s="345">
        <f t="shared" si="48"/>
        <v>0</v>
      </c>
      <c r="Q94" s="345">
        <f t="shared" si="48"/>
        <v>0</v>
      </c>
      <c r="R94" s="345">
        <f t="shared" si="48"/>
        <v>0</v>
      </c>
      <c r="S94" s="345">
        <f t="shared" si="48"/>
        <v>0</v>
      </c>
      <c r="T94" s="345">
        <f t="shared" si="48"/>
        <v>0</v>
      </c>
      <c r="U94" s="345">
        <f t="shared" si="48"/>
        <v>0</v>
      </c>
      <c r="V94" s="345">
        <f t="shared" si="48"/>
        <v>0</v>
      </c>
      <c r="W94" s="345">
        <f t="shared" si="48"/>
        <v>0</v>
      </c>
      <c r="X94" s="345">
        <f t="shared" si="48"/>
        <v>0</v>
      </c>
      <c r="Y94" s="345">
        <f t="shared" si="48"/>
        <v>0</v>
      </c>
      <c r="Z94" s="345">
        <f t="shared" si="48"/>
        <v>0</v>
      </c>
      <c r="AA94" s="345">
        <f t="shared" si="48"/>
        <v>3</v>
      </c>
      <c r="AB94" s="345">
        <f t="shared" si="48"/>
        <v>0</v>
      </c>
      <c r="AC94" s="345">
        <f t="shared" si="48"/>
        <v>0</v>
      </c>
      <c r="AD94" s="345">
        <f t="shared" si="48"/>
        <v>1</v>
      </c>
      <c r="AE94" s="345">
        <f t="shared" si="48"/>
        <v>0</v>
      </c>
      <c r="AF94" s="345">
        <f t="shared" si="48"/>
        <v>0</v>
      </c>
      <c r="AG94" s="345">
        <f t="shared" si="48"/>
        <v>0</v>
      </c>
      <c r="AH94" s="345">
        <f t="shared" si="48"/>
        <v>0</v>
      </c>
      <c r="AI94" s="345">
        <f t="shared" si="48"/>
        <v>0</v>
      </c>
      <c r="AJ94" s="345">
        <f t="shared" si="48"/>
        <v>0</v>
      </c>
      <c r="AK94" s="345">
        <f t="shared" si="48"/>
        <v>0</v>
      </c>
      <c r="AL94" s="342">
        <f t="shared" si="4"/>
        <v>4</v>
      </c>
      <c r="AO94" s="357">
        <v>35000</v>
      </c>
      <c r="AP94" s="358">
        <f t="shared" si="5"/>
        <v>0</v>
      </c>
      <c r="AQ94" s="358">
        <f t="shared" si="6"/>
        <v>0</v>
      </c>
      <c r="AR94" s="358">
        <f t="shared" si="7"/>
        <v>0</v>
      </c>
      <c r="AS94" s="358">
        <f t="shared" si="8"/>
        <v>0</v>
      </c>
      <c r="AT94" s="358">
        <f t="shared" si="9"/>
        <v>0</v>
      </c>
      <c r="AU94" s="358">
        <f t="shared" si="10"/>
        <v>0</v>
      </c>
      <c r="AV94" s="358">
        <f t="shared" si="11"/>
        <v>0</v>
      </c>
      <c r="AW94" s="358">
        <f t="shared" si="12"/>
        <v>0</v>
      </c>
      <c r="AX94" s="358">
        <f t="shared" si="13"/>
        <v>0</v>
      </c>
      <c r="AY94" s="358">
        <f t="shared" si="14"/>
        <v>0</v>
      </c>
      <c r="AZ94" s="358">
        <f t="shared" si="15"/>
        <v>0</v>
      </c>
      <c r="BA94" s="358">
        <f t="shared" si="16"/>
        <v>0</v>
      </c>
      <c r="BB94" s="358">
        <f t="shared" si="17"/>
        <v>0</v>
      </c>
      <c r="BC94" s="358">
        <f t="shared" si="18"/>
        <v>0</v>
      </c>
      <c r="BD94" s="358">
        <f t="shared" si="19"/>
        <v>0</v>
      </c>
      <c r="BE94" s="358">
        <f t="shared" si="20"/>
        <v>0</v>
      </c>
      <c r="BF94" s="358">
        <f t="shared" si="21"/>
        <v>0</v>
      </c>
      <c r="BG94" s="358">
        <f t="shared" si="22"/>
        <v>0</v>
      </c>
      <c r="BH94" s="358">
        <f t="shared" si="23"/>
        <v>0</v>
      </c>
      <c r="BI94" s="358">
        <f t="shared" si="24"/>
        <v>0</v>
      </c>
      <c r="BJ94" s="358">
        <f t="shared" si="25"/>
        <v>0</v>
      </c>
      <c r="BK94" s="358">
        <f t="shared" si="26"/>
        <v>0</v>
      </c>
      <c r="BL94" s="358">
        <f t="shared" si="27"/>
        <v>0</v>
      </c>
      <c r="BM94" s="358">
        <f t="shared" si="28"/>
        <v>0</v>
      </c>
      <c r="BN94" s="358">
        <f t="shared" si="29"/>
        <v>0</v>
      </c>
      <c r="BO94" s="358">
        <f t="shared" si="30"/>
        <v>105000</v>
      </c>
      <c r="BP94" s="358">
        <f t="shared" si="31"/>
        <v>0</v>
      </c>
      <c r="BQ94" s="358">
        <f t="shared" si="32"/>
        <v>0</v>
      </c>
      <c r="BR94" s="358">
        <f t="shared" si="33"/>
        <v>35000</v>
      </c>
      <c r="BS94" s="358">
        <f t="shared" si="34"/>
        <v>0</v>
      </c>
      <c r="BT94" s="358">
        <f t="shared" si="35"/>
        <v>0</v>
      </c>
      <c r="BU94" s="358">
        <f t="shared" si="36"/>
        <v>0</v>
      </c>
      <c r="BV94" s="358">
        <f t="shared" si="37"/>
        <v>0</v>
      </c>
      <c r="BW94" s="358">
        <f t="shared" si="38"/>
        <v>0</v>
      </c>
      <c r="BX94" s="358">
        <f t="shared" si="39"/>
        <v>0</v>
      </c>
      <c r="BY94" s="358">
        <f t="shared" si="40"/>
        <v>0</v>
      </c>
      <c r="BZ94" s="359">
        <f t="shared" si="41"/>
        <v>140000</v>
      </c>
      <c r="CC94" s="512">
        <v>35000</v>
      </c>
      <c r="CD94" s="342">
        <f t="shared" si="42"/>
        <v>4</v>
      </c>
      <c r="CE94" s="513">
        <f t="shared" si="43"/>
        <v>140000</v>
      </c>
      <c r="CF94" s="362"/>
      <c r="CR94" s="403">
        <v>5000</v>
      </c>
      <c r="CS94" s="332">
        <v>3500</v>
      </c>
      <c r="CT94" s="332">
        <v>6300</v>
      </c>
      <c r="CU94" s="404">
        <f>SUM(CE79:CE83)</f>
        <v>56800</v>
      </c>
      <c r="CV94" s="405">
        <f>'Inputs and Results'!F24</f>
        <v>11</v>
      </c>
    </row>
    <row r="95" spans="1:100" ht="15" thickBot="1" x14ac:dyDescent="0.4">
      <c r="A95" s="353">
        <v>40000</v>
      </c>
      <c r="B95" s="345">
        <f t="shared" si="3"/>
        <v>0</v>
      </c>
      <c r="C95" s="345">
        <f t="shared" si="48"/>
        <v>0</v>
      </c>
      <c r="D95" s="345">
        <f t="shared" si="48"/>
        <v>0</v>
      </c>
      <c r="E95" s="345">
        <f t="shared" si="48"/>
        <v>0</v>
      </c>
      <c r="F95" s="345">
        <f t="shared" si="48"/>
        <v>0</v>
      </c>
      <c r="G95" s="345">
        <f t="shared" si="48"/>
        <v>0</v>
      </c>
      <c r="H95" s="345">
        <f t="shared" si="48"/>
        <v>0</v>
      </c>
      <c r="I95" s="345">
        <f t="shared" si="48"/>
        <v>0</v>
      </c>
      <c r="J95" s="345">
        <f t="shared" si="48"/>
        <v>0</v>
      </c>
      <c r="K95" s="345">
        <f t="shared" si="48"/>
        <v>0</v>
      </c>
      <c r="L95" s="345">
        <f t="shared" si="48"/>
        <v>0</v>
      </c>
      <c r="M95" s="345">
        <f t="shared" si="48"/>
        <v>0</v>
      </c>
      <c r="N95" s="345">
        <f t="shared" si="48"/>
        <v>0</v>
      </c>
      <c r="O95" s="345">
        <f t="shared" si="48"/>
        <v>0</v>
      </c>
      <c r="P95" s="345">
        <f t="shared" si="48"/>
        <v>0</v>
      </c>
      <c r="Q95" s="345">
        <f t="shared" si="48"/>
        <v>0</v>
      </c>
      <c r="R95" s="345">
        <f t="shared" si="48"/>
        <v>0</v>
      </c>
      <c r="S95" s="345">
        <f t="shared" si="48"/>
        <v>0</v>
      </c>
      <c r="T95" s="345">
        <f t="shared" si="48"/>
        <v>0</v>
      </c>
      <c r="U95" s="345">
        <f t="shared" si="48"/>
        <v>0</v>
      </c>
      <c r="V95" s="345">
        <f t="shared" si="48"/>
        <v>0</v>
      </c>
      <c r="W95" s="345">
        <f t="shared" si="48"/>
        <v>0</v>
      </c>
      <c r="X95" s="345">
        <f t="shared" si="48"/>
        <v>0</v>
      </c>
      <c r="Y95" s="345">
        <f t="shared" si="48"/>
        <v>0</v>
      </c>
      <c r="Z95" s="345">
        <f t="shared" si="48"/>
        <v>0</v>
      </c>
      <c r="AA95" s="345">
        <f t="shared" si="48"/>
        <v>0</v>
      </c>
      <c r="AB95" s="345">
        <f t="shared" si="48"/>
        <v>0</v>
      </c>
      <c r="AC95" s="345">
        <f t="shared" si="48"/>
        <v>2</v>
      </c>
      <c r="AD95" s="345">
        <f t="shared" si="48"/>
        <v>0</v>
      </c>
      <c r="AE95" s="345">
        <f t="shared" si="48"/>
        <v>0</v>
      </c>
      <c r="AF95" s="345">
        <f t="shared" si="48"/>
        <v>0</v>
      </c>
      <c r="AG95" s="345">
        <f t="shared" si="48"/>
        <v>0</v>
      </c>
      <c r="AH95" s="345">
        <f t="shared" si="48"/>
        <v>0</v>
      </c>
      <c r="AI95" s="345">
        <f t="shared" si="48"/>
        <v>0</v>
      </c>
      <c r="AJ95" s="345">
        <f t="shared" si="48"/>
        <v>0</v>
      </c>
      <c r="AK95" s="345">
        <f t="shared" si="48"/>
        <v>0</v>
      </c>
      <c r="AL95" s="342">
        <f t="shared" si="4"/>
        <v>2</v>
      </c>
      <c r="AO95" s="357">
        <v>40000</v>
      </c>
      <c r="AP95" s="358">
        <f t="shared" si="5"/>
        <v>0</v>
      </c>
      <c r="AQ95" s="358">
        <f t="shared" si="6"/>
        <v>0</v>
      </c>
      <c r="AR95" s="358">
        <f t="shared" si="7"/>
        <v>0</v>
      </c>
      <c r="AS95" s="358">
        <f t="shared" si="8"/>
        <v>0</v>
      </c>
      <c r="AT95" s="358">
        <f t="shared" si="9"/>
        <v>0</v>
      </c>
      <c r="AU95" s="358">
        <f t="shared" si="10"/>
        <v>0</v>
      </c>
      <c r="AV95" s="358">
        <f t="shared" si="11"/>
        <v>0</v>
      </c>
      <c r="AW95" s="358">
        <f t="shared" si="12"/>
        <v>0</v>
      </c>
      <c r="AX95" s="358">
        <f t="shared" si="13"/>
        <v>0</v>
      </c>
      <c r="AY95" s="358">
        <f t="shared" si="14"/>
        <v>0</v>
      </c>
      <c r="AZ95" s="358">
        <f t="shared" si="15"/>
        <v>0</v>
      </c>
      <c r="BA95" s="358">
        <f t="shared" si="16"/>
        <v>0</v>
      </c>
      <c r="BB95" s="358">
        <f t="shared" si="17"/>
        <v>0</v>
      </c>
      <c r="BC95" s="358">
        <f t="shared" si="18"/>
        <v>0</v>
      </c>
      <c r="BD95" s="358">
        <f t="shared" si="19"/>
        <v>0</v>
      </c>
      <c r="BE95" s="358">
        <f t="shared" si="20"/>
        <v>0</v>
      </c>
      <c r="BF95" s="358">
        <f t="shared" si="21"/>
        <v>0</v>
      </c>
      <c r="BG95" s="358">
        <f t="shared" si="22"/>
        <v>0</v>
      </c>
      <c r="BH95" s="358">
        <f t="shared" si="23"/>
        <v>0</v>
      </c>
      <c r="BI95" s="358">
        <f t="shared" si="24"/>
        <v>0</v>
      </c>
      <c r="BJ95" s="358">
        <f t="shared" si="25"/>
        <v>0</v>
      </c>
      <c r="BK95" s="358">
        <f t="shared" si="26"/>
        <v>0</v>
      </c>
      <c r="BL95" s="358">
        <f t="shared" si="27"/>
        <v>0</v>
      </c>
      <c r="BM95" s="358">
        <f t="shared" si="28"/>
        <v>0</v>
      </c>
      <c r="BN95" s="358">
        <f t="shared" si="29"/>
        <v>0</v>
      </c>
      <c r="BO95" s="358">
        <f t="shared" si="30"/>
        <v>0</v>
      </c>
      <c r="BP95" s="358">
        <f t="shared" si="31"/>
        <v>0</v>
      </c>
      <c r="BQ95" s="358">
        <f t="shared" si="32"/>
        <v>80000</v>
      </c>
      <c r="BR95" s="358">
        <f t="shared" si="33"/>
        <v>0</v>
      </c>
      <c r="BS95" s="358">
        <f t="shared" si="34"/>
        <v>0</v>
      </c>
      <c r="BT95" s="358">
        <f t="shared" si="35"/>
        <v>0</v>
      </c>
      <c r="BU95" s="358">
        <f t="shared" si="36"/>
        <v>0</v>
      </c>
      <c r="BV95" s="358">
        <f t="shared" si="37"/>
        <v>0</v>
      </c>
      <c r="BW95" s="358">
        <f t="shared" si="38"/>
        <v>0</v>
      </c>
      <c r="BX95" s="358">
        <f t="shared" si="39"/>
        <v>0</v>
      </c>
      <c r="BY95" s="358">
        <f t="shared" si="40"/>
        <v>0</v>
      </c>
      <c r="BZ95" s="359">
        <f t="shared" si="41"/>
        <v>80000</v>
      </c>
      <c r="CC95" s="512">
        <v>40000</v>
      </c>
      <c r="CD95" s="342">
        <f t="shared" si="42"/>
        <v>2</v>
      </c>
      <c r="CE95" s="513">
        <f t="shared" si="43"/>
        <v>80000</v>
      </c>
      <c r="CF95" s="362"/>
      <c r="CR95" s="403">
        <v>10000</v>
      </c>
      <c r="CS95" s="332">
        <v>8000</v>
      </c>
      <c r="CT95" s="332">
        <v>20000</v>
      </c>
      <c r="CU95" s="404">
        <f>SUM(CE84:CE89)</f>
        <v>342000</v>
      </c>
      <c r="CV95" s="405">
        <f>'Inputs and Results'!F25</f>
        <v>34</v>
      </c>
    </row>
    <row r="96" spans="1:100" ht="15" thickBot="1" x14ac:dyDescent="0.4">
      <c r="A96" s="353">
        <v>50000</v>
      </c>
      <c r="B96" s="345">
        <f t="shared" si="3"/>
        <v>0</v>
      </c>
      <c r="C96" s="345">
        <f t="shared" si="48"/>
        <v>0</v>
      </c>
      <c r="D96" s="345">
        <f t="shared" si="48"/>
        <v>0</v>
      </c>
      <c r="E96" s="345">
        <f t="shared" si="48"/>
        <v>0</v>
      </c>
      <c r="F96" s="345">
        <f t="shared" si="48"/>
        <v>0</v>
      </c>
      <c r="G96" s="345">
        <f t="shared" si="48"/>
        <v>0</v>
      </c>
      <c r="H96" s="345">
        <f t="shared" si="48"/>
        <v>0</v>
      </c>
      <c r="I96" s="345">
        <f t="shared" si="48"/>
        <v>0</v>
      </c>
      <c r="J96" s="345">
        <f t="shared" si="48"/>
        <v>0</v>
      </c>
      <c r="K96" s="345">
        <f t="shared" si="48"/>
        <v>0</v>
      </c>
      <c r="L96" s="345">
        <f t="shared" si="48"/>
        <v>0</v>
      </c>
      <c r="M96" s="345">
        <f t="shared" si="48"/>
        <v>0</v>
      </c>
      <c r="N96" s="345">
        <f t="shared" si="48"/>
        <v>0</v>
      </c>
      <c r="O96" s="345">
        <f t="shared" si="48"/>
        <v>0</v>
      </c>
      <c r="P96" s="345">
        <f t="shared" si="48"/>
        <v>0</v>
      </c>
      <c r="Q96" s="345">
        <f t="shared" si="48"/>
        <v>0</v>
      </c>
      <c r="R96" s="345">
        <f t="shared" si="48"/>
        <v>0</v>
      </c>
      <c r="S96" s="345">
        <f t="shared" si="48"/>
        <v>0</v>
      </c>
      <c r="T96" s="345">
        <f t="shared" si="48"/>
        <v>0</v>
      </c>
      <c r="U96" s="345">
        <f t="shared" si="48"/>
        <v>0</v>
      </c>
      <c r="V96" s="345">
        <f t="shared" si="48"/>
        <v>0</v>
      </c>
      <c r="W96" s="345">
        <f t="shared" si="48"/>
        <v>0</v>
      </c>
      <c r="X96" s="345">
        <f t="shared" si="48"/>
        <v>0</v>
      </c>
      <c r="Y96" s="345">
        <f t="shared" si="48"/>
        <v>0</v>
      </c>
      <c r="Z96" s="345">
        <f t="shared" si="48"/>
        <v>0</v>
      </c>
      <c r="AA96" s="345">
        <f t="shared" si="48"/>
        <v>0</v>
      </c>
      <c r="AB96" s="345">
        <f t="shared" si="48"/>
        <v>0</v>
      </c>
      <c r="AC96" s="345">
        <f t="shared" si="48"/>
        <v>1</v>
      </c>
      <c r="AD96" s="345">
        <f t="shared" si="48"/>
        <v>0</v>
      </c>
      <c r="AE96" s="345">
        <f t="shared" si="48"/>
        <v>0</v>
      </c>
      <c r="AF96" s="345">
        <f t="shared" si="48"/>
        <v>0</v>
      </c>
      <c r="AG96" s="345">
        <f t="shared" si="48"/>
        <v>0</v>
      </c>
      <c r="AH96" s="345">
        <f t="shared" si="48"/>
        <v>0</v>
      </c>
      <c r="AI96" s="345">
        <f t="shared" si="48"/>
        <v>0</v>
      </c>
      <c r="AJ96" s="345">
        <f t="shared" si="48"/>
        <v>0</v>
      </c>
      <c r="AK96" s="345">
        <f t="shared" si="48"/>
        <v>0</v>
      </c>
      <c r="AL96" s="342">
        <f t="shared" si="4"/>
        <v>1</v>
      </c>
      <c r="AO96" s="357">
        <v>50000</v>
      </c>
      <c r="AP96" s="358">
        <f t="shared" si="5"/>
        <v>0</v>
      </c>
      <c r="AQ96" s="358">
        <f t="shared" si="6"/>
        <v>0</v>
      </c>
      <c r="AR96" s="358">
        <f t="shared" si="7"/>
        <v>0</v>
      </c>
      <c r="AS96" s="358">
        <f t="shared" si="8"/>
        <v>0</v>
      </c>
      <c r="AT96" s="358">
        <f t="shared" si="9"/>
        <v>0</v>
      </c>
      <c r="AU96" s="358">
        <f t="shared" si="10"/>
        <v>0</v>
      </c>
      <c r="AV96" s="358">
        <f t="shared" si="11"/>
        <v>0</v>
      </c>
      <c r="AW96" s="358">
        <f t="shared" si="12"/>
        <v>0</v>
      </c>
      <c r="AX96" s="358">
        <f t="shared" si="13"/>
        <v>0</v>
      </c>
      <c r="AY96" s="358">
        <f t="shared" si="14"/>
        <v>0</v>
      </c>
      <c r="AZ96" s="358">
        <f t="shared" si="15"/>
        <v>0</v>
      </c>
      <c r="BA96" s="358">
        <f t="shared" si="16"/>
        <v>0</v>
      </c>
      <c r="BB96" s="358">
        <f t="shared" si="17"/>
        <v>0</v>
      </c>
      <c r="BC96" s="358">
        <f t="shared" si="18"/>
        <v>0</v>
      </c>
      <c r="BD96" s="358">
        <f t="shared" si="19"/>
        <v>0</v>
      </c>
      <c r="BE96" s="358">
        <f t="shared" si="20"/>
        <v>0</v>
      </c>
      <c r="BF96" s="358">
        <f t="shared" si="21"/>
        <v>0</v>
      </c>
      <c r="BG96" s="358">
        <f t="shared" si="22"/>
        <v>0</v>
      </c>
      <c r="BH96" s="358">
        <f t="shared" si="23"/>
        <v>0</v>
      </c>
      <c r="BI96" s="358">
        <f t="shared" si="24"/>
        <v>0</v>
      </c>
      <c r="BJ96" s="358">
        <f t="shared" si="25"/>
        <v>0</v>
      </c>
      <c r="BK96" s="358">
        <f t="shared" si="26"/>
        <v>0</v>
      </c>
      <c r="BL96" s="358">
        <f t="shared" si="27"/>
        <v>0</v>
      </c>
      <c r="BM96" s="358">
        <f t="shared" si="28"/>
        <v>0</v>
      </c>
      <c r="BN96" s="358">
        <f t="shared" si="29"/>
        <v>0</v>
      </c>
      <c r="BO96" s="358">
        <f t="shared" si="30"/>
        <v>0</v>
      </c>
      <c r="BP96" s="358">
        <f t="shared" si="31"/>
        <v>0</v>
      </c>
      <c r="BQ96" s="358">
        <f t="shared" si="32"/>
        <v>50000</v>
      </c>
      <c r="BR96" s="358">
        <f t="shared" si="33"/>
        <v>0</v>
      </c>
      <c r="BS96" s="358">
        <f t="shared" si="34"/>
        <v>0</v>
      </c>
      <c r="BT96" s="358">
        <f t="shared" si="35"/>
        <v>0</v>
      </c>
      <c r="BU96" s="358">
        <f t="shared" si="36"/>
        <v>0</v>
      </c>
      <c r="BV96" s="358">
        <f t="shared" si="37"/>
        <v>0</v>
      </c>
      <c r="BW96" s="358">
        <f t="shared" si="38"/>
        <v>0</v>
      </c>
      <c r="BX96" s="358">
        <f t="shared" si="39"/>
        <v>0</v>
      </c>
      <c r="BY96" s="358">
        <f t="shared" si="40"/>
        <v>0</v>
      </c>
      <c r="BZ96" s="359">
        <f t="shared" si="41"/>
        <v>50000</v>
      </c>
      <c r="CC96" s="512">
        <v>50000</v>
      </c>
      <c r="CD96" s="342">
        <f t="shared" si="42"/>
        <v>1</v>
      </c>
      <c r="CE96" s="513">
        <f t="shared" si="43"/>
        <v>50000</v>
      </c>
      <c r="CF96" s="362"/>
      <c r="CR96" s="403">
        <v>30000</v>
      </c>
      <c r="CS96" s="332">
        <v>22500</v>
      </c>
      <c r="CT96" s="332">
        <v>55000</v>
      </c>
      <c r="CU96" s="404">
        <f>SUM(CE90:CE97)</f>
        <v>661500</v>
      </c>
      <c r="CV96" s="405">
        <f>'Inputs and Results'!F26</f>
        <v>22</v>
      </c>
    </row>
    <row r="97" spans="1:100" ht="15" thickBot="1" x14ac:dyDescent="0.4">
      <c r="A97" s="353">
        <v>55000</v>
      </c>
      <c r="B97" s="345">
        <f t="shared" si="3"/>
        <v>0</v>
      </c>
      <c r="C97" s="345">
        <f t="shared" si="48"/>
        <v>0</v>
      </c>
      <c r="D97" s="345">
        <f t="shared" si="48"/>
        <v>0</v>
      </c>
      <c r="E97" s="345">
        <f t="shared" si="48"/>
        <v>0</v>
      </c>
      <c r="F97" s="345">
        <f t="shared" si="48"/>
        <v>0</v>
      </c>
      <c r="G97" s="345">
        <f t="shared" si="48"/>
        <v>0</v>
      </c>
      <c r="H97" s="345">
        <f t="shared" si="48"/>
        <v>0</v>
      </c>
      <c r="I97" s="345">
        <f t="shared" si="48"/>
        <v>0</v>
      </c>
      <c r="J97" s="345">
        <f t="shared" si="48"/>
        <v>0</v>
      </c>
      <c r="K97" s="345">
        <f t="shared" si="48"/>
        <v>0</v>
      </c>
      <c r="L97" s="345">
        <f t="shared" si="48"/>
        <v>0</v>
      </c>
      <c r="M97" s="345">
        <f t="shared" si="48"/>
        <v>0</v>
      </c>
      <c r="N97" s="345">
        <f t="shared" si="48"/>
        <v>0</v>
      </c>
      <c r="O97" s="345">
        <f t="shared" si="48"/>
        <v>0</v>
      </c>
      <c r="P97" s="345">
        <f t="shared" si="48"/>
        <v>0</v>
      </c>
      <c r="Q97" s="345">
        <f t="shared" si="48"/>
        <v>0</v>
      </c>
      <c r="R97" s="345">
        <f t="shared" si="48"/>
        <v>0</v>
      </c>
      <c r="S97" s="345">
        <f t="shared" si="48"/>
        <v>0</v>
      </c>
      <c r="T97" s="345">
        <f t="shared" si="48"/>
        <v>0</v>
      </c>
      <c r="U97" s="345">
        <f t="shared" si="48"/>
        <v>0</v>
      </c>
      <c r="V97" s="345">
        <f t="shared" si="48"/>
        <v>0</v>
      </c>
      <c r="W97" s="345">
        <f t="shared" si="48"/>
        <v>0</v>
      </c>
      <c r="X97" s="345">
        <f t="shared" si="48"/>
        <v>0</v>
      </c>
      <c r="Y97" s="345">
        <f t="shared" si="48"/>
        <v>0</v>
      </c>
      <c r="Z97" s="345">
        <f t="shared" si="48"/>
        <v>0</v>
      </c>
      <c r="AA97" s="345">
        <f t="shared" si="48"/>
        <v>0</v>
      </c>
      <c r="AB97" s="345">
        <f t="shared" si="48"/>
        <v>0</v>
      </c>
      <c r="AC97" s="345">
        <f t="shared" si="48"/>
        <v>0</v>
      </c>
      <c r="AD97" s="345">
        <f t="shared" si="48"/>
        <v>1</v>
      </c>
      <c r="AE97" s="345">
        <f t="shared" si="48"/>
        <v>0</v>
      </c>
      <c r="AF97" s="345">
        <f t="shared" si="48"/>
        <v>0</v>
      </c>
      <c r="AG97" s="345">
        <f t="shared" si="48"/>
        <v>0</v>
      </c>
      <c r="AH97" s="345">
        <f t="shared" si="48"/>
        <v>0</v>
      </c>
      <c r="AI97" s="345">
        <f t="shared" si="48"/>
        <v>0</v>
      </c>
      <c r="AJ97" s="345">
        <f t="shared" si="48"/>
        <v>0</v>
      </c>
      <c r="AK97" s="345">
        <f t="shared" si="48"/>
        <v>0</v>
      </c>
      <c r="AL97" s="342">
        <f t="shared" si="4"/>
        <v>1</v>
      </c>
      <c r="AO97" s="357">
        <v>55000</v>
      </c>
      <c r="AP97" s="358">
        <f t="shared" si="5"/>
        <v>0</v>
      </c>
      <c r="AQ97" s="358">
        <f t="shared" si="6"/>
        <v>0</v>
      </c>
      <c r="AR97" s="358">
        <f t="shared" si="7"/>
        <v>0</v>
      </c>
      <c r="AS97" s="358">
        <f t="shared" si="8"/>
        <v>0</v>
      </c>
      <c r="AT97" s="358">
        <f t="shared" si="9"/>
        <v>0</v>
      </c>
      <c r="AU97" s="358">
        <f t="shared" si="10"/>
        <v>0</v>
      </c>
      <c r="AV97" s="358">
        <f t="shared" si="11"/>
        <v>0</v>
      </c>
      <c r="AW97" s="358">
        <f t="shared" si="12"/>
        <v>0</v>
      </c>
      <c r="AX97" s="358">
        <f t="shared" si="13"/>
        <v>0</v>
      </c>
      <c r="AY97" s="358">
        <f t="shared" si="14"/>
        <v>0</v>
      </c>
      <c r="AZ97" s="358">
        <f t="shared" si="15"/>
        <v>0</v>
      </c>
      <c r="BA97" s="358">
        <f t="shared" si="16"/>
        <v>0</v>
      </c>
      <c r="BB97" s="358">
        <f t="shared" si="17"/>
        <v>0</v>
      </c>
      <c r="BC97" s="358">
        <f t="shared" si="18"/>
        <v>0</v>
      </c>
      <c r="BD97" s="358">
        <f t="shared" si="19"/>
        <v>0</v>
      </c>
      <c r="BE97" s="358">
        <f t="shared" si="20"/>
        <v>0</v>
      </c>
      <c r="BF97" s="358">
        <f t="shared" si="21"/>
        <v>0</v>
      </c>
      <c r="BG97" s="358">
        <f t="shared" si="22"/>
        <v>0</v>
      </c>
      <c r="BH97" s="358">
        <f t="shared" si="23"/>
        <v>0</v>
      </c>
      <c r="BI97" s="358">
        <f t="shared" si="24"/>
        <v>0</v>
      </c>
      <c r="BJ97" s="358">
        <f t="shared" si="25"/>
        <v>0</v>
      </c>
      <c r="BK97" s="358">
        <f t="shared" si="26"/>
        <v>0</v>
      </c>
      <c r="BL97" s="358">
        <f t="shared" si="27"/>
        <v>0</v>
      </c>
      <c r="BM97" s="358">
        <f t="shared" si="28"/>
        <v>0</v>
      </c>
      <c r="BN97" s="358">
        <f t="shared" si="29"/>
        <v>0</v>
      </c>
      <c r="BO97" s="358">
        <f t="shared" si="30"/>
        <v>0</v>
      </c>
      <c r="BP97" s="358">
        <f t="shared" si="31"/>
        <v>0</v>
      </c>
      <c r="BQ97" s="358">
        <f t="shared" si="32"/>
        <v>0</v>
      </c>
      <c r="BR97" s="358">
        <f t="shared" si="33"/>
        <v>55000</v>
      </c>
      <c r="BS97" s="358">
        <f t="shared" si="34"/>
        <v>0</v>
      </c>
      <c r="BT97" s="358">
        <f t="shared" si="35"/>
        <v>0</v>
      </c>
      <c r="BU97" s="358">
        <f t="shared" si="36"/>
        <v>0</v>
      </c>
      <c r="BV97" s="358">
        <f t="shared" si="37"/>
        <v>0</v>
      </c>
      <c r="BW97" s="358">
        <f t="shared" si="38"/>
        <v>0</v>
      </c>
      <c r="BX97" s="358">
        <f t="shared" si="39"/>
        <v>0</v>
      </c>
      <c r="BY97" s="358">
        <f t="shared" si="40"/>
        <v>0</v>
      </c>
      <c r="BZ97" s="359">
        <f t="shared" si="41"/>
        <v>55000</v>
      </c>
      <c r="CC97" s="512">
        <v>55000</v>
      </c>
      <c r="CD97" s="342">
        <f t="shared" si="42"/>
        <v>1</v>
      </c>
      <c r="CE97" s="513">
        <f t="shared" si="43"/>
        <v>55000</v>
      </c>
      <c r="CF97" s="362"/>
      <c r="CR97" s="406">
        <v>100000</v>
      </c>
      <c r="CS97" s="407">
        <v>100000</v>
      </c>
      <c r="CT97" s="407">
        <v>200000</v>
      </c>
      <c r="CU97" s="408">
        <f>SUM(CE98:CE100)</f>
        <v>625000</v>
      </c>
      <c r="CV97" s="409">
        <f>'Inputs and Results'!F27</f>
        <v>6</v>
      </c>
    </row>
    <row r="98" spans="1:100" ht="15" thickBot="1" x14ac:dyDescent="0.4">
      <c r="A98" s="353">
        <v>100000</v>
      </c>
      <c r="B98" s="345">
        <f t="shared" si="3"/>
        <v>0</v>
      </c>
      <c r="C98" s="345">
        <f t="shared" si="48"/>
        <v>0</v>
      </c>
      <c r="D98" s="345">
        <f t="shared" si="48"/>
        <v>0</v>
      </c>
      <c r="E98" s="345">
        <f t="shared" si="48"/>
        <v>0</v>
      </c>
      <c r="F98" s="345">
        <f t="shared" si="48"/>
        <v>0</v>
      </c>
      <c r="G98" s="345">
        <f t="shared" si="48"/>
        <v>0</v>
      </c>
      <c r="H98" s="345">
        <f t="shared" si="48"/>
        <v>0</v>
      </c>
      <c r="I98" s="345">
        <f t="shared" si="48"/>
        <v>0</v>
      </c>
      <c r="J98" s="345">
        <f t="shared" si="48"/>
        <v>0</v>
      </c>
      <c r="K98" s="345">
        <f t="shared" si="48"/>
        <v>0</v>
      </c>
      <c r="L98" s="345">
        <f t="shared" si="48"/>
        <v>0</v>
      </c>
      <c r="M98" s="345">
        <f t="shared" si="48"/>
        <v>0</v>
      </c>
      <c r="N98" s="345">
        <f t="shared" si="48"/>
        <v>0</v>
      </c>
      <c r="O98" s="345">
        <f t="shared" si="48"/>
        <v>0</v>
      </c>
      <c r="P98" s="345">
        <f t="shared" si="48"/>
        <v>0</v>
      </c>
      <c r="Q98" s="345">
        <f t="shared" si="48"/>
        <v>0</v>
      </c>
      <c r="R98" s="345">
        <f t="shared" si="48"/>
        <v>0</v>
      </c>
      <c r="S98" s="345">
        <f t="shared" si="48"/>
        <v>0</v>
      </c>
      <c r="T98" s="345">
        <f t="shared" si="48"/>
        <v>0</v>
      </c>
      <c r="U98" s="345">
        <f t="shared" si="48"/>
        <v>0</v>
      </c>
      <c r="V98" s="345">
        <f t="shared" si="48"/>
        <v>0</v>
      </c>
      <c r="W98" s="345">
        <f t="shared" si="48"/>
        <v>0</v>
      </c>
      <c r="X98" s="345">
        <f t="shared" si="48"/>
        <v>0</v>
      </c>
      <c r="Y98" s="345">
        <f t="shared" si="48"/>
        <v>0</v>
      </c>
      <c r="Z98" s="345">
        <f t="shared" si="48"/>
        <v>0</v>
      </c>
      <c r="AA98" s="345">
        <f t="shared" si="48"/>
        <v>0</v>
      </c>
      <c r="AB98" s="345">
        <f t="shared" si="48"/>
        <v>0</v>
      </c>
      <c r="AC98" s="345">
        <f t="shared" si="48"/>
        <v>1</v>
      </c>
      <c r="AD98" s="345">
        <f t="shared" si="48"/>
        <v>2</v>
      </c>
      <c r="AE98" s="345">
        <f t="shared" si="48"/>
        <v>0</v>
      </c>
      <c r="AF98" s="345">
        <f t="shared" si="48"/>
        <v>0</v>
      </c>
      <c r="AG98" s="345">
        <f t="shared" si="48"/>
        <v>0</v>
      </c>
      <c r="AH98" s="345">
        <f t="shared" si="48"/>
        <v>0</v>
      </c>
      <c r="AI98" s="345">
        <f t="shared" si="48"/>
        <v>0</v>
      </c>
      <c r="AJ98" s="345">
        <f t="shared" si="48"/>
        <v>0</v>
      </c>
      <c r="AK98" s="345">
        <f t="shared" si="48"/>
        <v>0</v>
      </c>
      <c r="AL98" s="342">
        <f t="shared" si="4"/>
        <v>3</v>
      </c>
      <c r="AO98" s="357">
        <v>100000</v>
      </c>
      <c r="AP98" s="358">
        <f t="shared" si="5"/>
        <v>0</v>
      </c>
      <c r="AQ98" s="358">
        <f t="shared" si="6"/>
        <v>0</v>
      </c>
      <c r="AR98" s="358">
        <f t="shared" si="7"/>
        <v>0</v>
      </c>
      <c r="AS98" s="358">
        <f t="shared" si="8"/>
        <v>0</v>
      </c>
      <c r="AT98" s="358">
        <f t="shared" si="9"/>
        <v>0</v>
      </c>
      <c r="AU98" s="358">
        <f t="shared" si="10"/>
        <v>0</v>
      </c>
      <c r="AV98" s="358">
        <f t="shared" si="11"/>
        <v>0</v>
      </c>
      <c r="AW98" s="358">
        <f t="shared" si="12"/>
        <v>0</v>
      </c>
      <c r="AX98" s="358">
        <f t="shared" si="13"/>
        <v>0</v>
      </c>
      <c r="AY98" s="358">
        <f t="shared" si="14"/>
        <v>0</v>
      </c>
      <c r="AZ98" s="358">
        <f t="shared" si="15"/>
        <v>0</v>
      </c>
      <c r="BA98" s="358">
        <f t="shared" si="16"/>
        <v>0</v>
      </c>
      <c r="BB98" s="358">
        <f t="shared" si="17"/>
        <v>0</v>
      </c>
      <c r="BC98" s="358">
        <f t="shared" si="18"/>
        <v>0</v>
      </c>
      <c r="BD98" s="358">
        <f t="shared" si="19"/>
        <v>0</v>
      </c>
      <c r="BE98" s="358">
        <f t="shared" si="20"/>
        <v>0</v>
      </c>
      <c r="BF98" s="358">
        <f t="shared" si="21"/>
        <v>0</v>
      </c>
      <c r="BG98" s="358">
        <f t="shared" si="22"/>
        <v>0</v>
      </c>
      <c r="BH98" s="358">
        <f t="shared" si="23"/>
        <v>0</v>
      </c>
      <c r="BI98" s="358">
        <f t="shared" si="24"/>
        <v>0</v>
      </c>
      <c r="BJ98" s="358">
        <f t="shared" si="25"/>
        <v>0</v>
      </c>
      <c r="BK98" s="358">
        <f t="shared" si="26"/>
        <v>0</v>
      </c>
      <c r="BL98" s="358">
        <f t="shared" si="27"/>
        <v>0</v>
      </c>
      <c r="BM98" s="358">
        <f t="shared" si="28"/>
        <v>0</v>
      </c>
      <c r="BN98" s="358">
        <f t="shared" si="29"/>
        <v>0</v>
      </c>
      <c r="BO98" s="358">
        <f t="shared" si="30"/>
        <v>0</v>
      </c>
      <c r="BP98" s="358">
        <f t="shared" si="31"/>
        <v>0</v>
      </c>
      <c r="BQ98" s="358">
        <f t="shared" si="32"/>
        <v>100000</v>
      </c>
      <c r="BR98" s="358">
        <f t="shared" si="33"/>
        <v>200000</v>
      </c>
      <c r="BS98" s="358">
        <f t="shared" si="34"/>
        <v>0</v>
      </c>
      <c r="BT98" s="358">
        <f t="shared" si="35"/>
        <v>0</v>
      </c>
      <c r="BU98" s="358">
        <f t="shared" si="36"/>
        <v>0</v>
      </c>
      <c r="BV98" s="358">
        <f t="shared" si="37"/>
        <v>0</v>
      </c>
      <c r="BW98" s="358">
        <f t="shared" si="38"/>
        <v>0</v>
      </c>
      <c r="BX98" s="358">
        <f t="shared" si="39"/>
        <v>0</v>
      </c>
      <c r="BY98" s="358">
        <f t="shared" si="40"/>
        <v>0</v>
      </c>
      <c r="BZ98" s="359">
        <f t="shared" si="41"/>
        <v>300000</v>
      </c>
      <c r="CC98" s="357">
        <v>100000</v>
      </c>
      <c r="CD98" s="342">
        <f t="shared" si="42"/>
        <v>3</v>
      </c>
      <c r="CE98" s="359">
        <f t="shared" si="43"/>
        <v>300000</v>
      </c>
      <c r="CF98" s="362"/>
      <c r="CU98" s="404">
        <f>SUM(CU87:CU97)</f>
        <v>1774750</v>
      </c>
      <c r="CV98" s="404">
        <f>SUM(CV87:CV97)</f>
        <v>307</v>
      </c>
    </row>
    <row r="99" spans="1:100" ht="15" thickBot="1" x14ac:dyDescent="0.4">
      <c r="A99" s="353">
        <v>125000</v>
      </c>
      <c r="B99" s="345">
        <f t="shared" si="3"/>
        <v>0</v>
      </c>
      <c r="C99" s="345">
        <f t="shared" si="48"/>
        <v>0</v>
      </c>
      <c r="D99" s="345">
        <f t="shared" si="48"/>
        <v>0</v>
      </c>
      <c r="E99" s="345">
        <f t="shared" si="48"/>
        <v>0</v>
      </c>
      <c r="F99" s="345">
        <f t="shared" si="48"/>
        <v>0</v>
      </c>
      <c r="G99" s="345">
        <f t="shared" si="48"/>
        <v>0</v>
      </c>
      <c r="H99" s="345">
        <f t="shared" si="48"/>
        <v>0</v>
      </c>
      <c r="I99" s="345">
        <f t="shared" si="48"/>
        <v>0</v>
      </c>
      <c r="J99" s="345">
        <f t="shared" si="48"/>
        <v>0</v>
      </c>
      <c r="K99" s="345">
        <f t="shared" si="48"/>
        <v>0</v>
      </c>
      <c r="L99" s="345">
        <f t="shared" si="48"/>
        <v>0</v>
      </c>
      <c r="M99" s="345">
        <f t="shared" si="48"/>
        <v>0</v>
      </c>
      <c r="N99" s="345">
        <f t="shared" si="48"/>
        <v>0</v>
      </c>
      <c r="O99" s="345">
        <f t="shared" si="48"/>
        <v>0</v>
      </c>
      <c r="P99" s="345">
        <f t="shared" si="48"/>
        <v>0</v>
      </c>
      <c r="Q99" s="345">
        <f t="shared" si="48"/>
        <v>0</v>
      </c>
      <c r="R99" s="345">
        <f t="shared" si="48"/>
        <v>0</v>
      </c>
      <c r="S99" s="345">
        <f t="shared" si="48"/>
        <v>0</v>
      </c>
      <c r="T99" s="345">
        <f t="shared" si="48"/>
        <v>0</v>
      </c>
      <c r="U99" s="345">
        <f t="shared" si="48"/>
        <v>0</v>
      </c>
      <c r="V99" s="345">
        <f t="shared" si="48"/>
        <v>0</v>
      </c>
      <c r="W99" s="345">
        <f t="shared" si="48"/>
        <v>0</v>
      </c>
      <c r="X99" s="345">
        <f t="shared" si="48"/>
        <v>1</v>
      </c>
      <c r="Y99" s="345">
        <f t="shared" si="48"/>
        <v>0</v>
      </c>
      <c r="Z99" s="345">
        <f t="shared" si="48"/>
        <v>0</v>
      </c>
      <c r="AA99" s="345">
        <f t="shared" si="48"/>
        <v>0</v>
      </c>
      <c r="AB99" s="345">
        <f t="shared" si="48"/>
        <v>0</v>
      </c>
      <c r="AC99" s="345">
        <f t="shared" si="48"/>
        <v>0</v>
      </c>
      <c r="AD99" s="345">
        <f t="shared" si="48"/>
        <v>0</v>
      </c>
      <c r="AE99" s="345">
        <f t="shared" si="48"/>
        <v>0</v>
      </c>
      <c r="AF99" s="345">
        <f t="shared" si="48"/>
        <v>0</v>
      </c>
      <c r="AG99" s="345">
        <f t="shared" si="48"/>
        <v>0</v>
      </c>
      <c r="AH99" s="345">
        <f t="shared" si="48"/>
        <v>0</v>
      </c>
      <c r="AI99" s="345">
        <f t="shared" si="48"/>
        <v>0</v>
      </c>
      <c r="AJ99" s="345">
        <f t="shared" si="48"/>
        <v>0</v>
      </c>
      <c r="AK99" s="345">
        <f t="shared" si="48"/>
        <v>0</v>
      </c>
      <c r="AL99" s="342">
        <f t="shared" si="4"/>
        <v>1</v>
      </c>
      <c r="AO99" s="357">
        <v>125000</v>
      </c>
      <c r="AP99" s="358">
        <f t="shared" si="5"/>
        <v>0</v>
      </c>
      <c r="AQ99" s="358">
        <f t="shared" si="6"/>
        <v>0</v>
      </c>
      <c r="AR99" s="358">
        <f t="shared" si="7"/>
        <v>0</v>
      </c>
      <c r="AS99" s="358">
        <f t="shared" si="8"/>
        <v>0</v>
      </c>
      <c r="AT99" s="358">
        <f t="shared" si="9"/>
        <v>0</v>
      </c>
      <c r="AU99" s="358">
        <f t="shared" si="10"/>
        <v>0</v>
      </c>
      <c r="AV99" s="358">
        <f t="shared" si="11"/>
        <v>0</v>
      </c>
      <c r="AW99" s="358">
        <f t="shared" si="12"/>
        <v>0</v>
      </c>
      <c r="AX99" s="358">
        <f t="shared" si="13"/>
        <v>0</v>
      </c>
      <c r="AY99" s="358">
        <f t="shared" si="14"/>
        <v>0</v>
      </c>
      <c r="AZ99" s="358">
        <f t="shared" si="15"/>
        <v>0</v>
      </c>
      <c r="BA99" s="358">
        <f t="shared" si="16"/>
        <v>0</v>
      </c>
      <c r="BB99" s="358">
        <f t="shared" si="17"/>
        <v>0</v>
      </c>
      <c r="BC99" s="358">
        <f t="shared" si="18"/>
        <v>0</v>
      </c>
      <c r="BD99" s="358">
        <f t="shared" si="19"/>
        <v>0</v>
      </c>
      <c r="BE99" s="358">
        <f t="shared" si="20"/>
        <v>0</v>
      </c>
      <c r="BF99" s="358">
        <f t="shared" si="21"/>
        <v>0</v>
      </c>
      <c r="BG99" s="358">
        <f t="shared" si="22"/>
        <v>0</v>
      </c>
      <c r="BH99" s="358">
        <f t="shared" si="23"/>
        <v>0</v>
      </c>
      <c r="BI99" s="358">
        <f t="shared" si="24"/>
        <v>0</v>
      </c>
      <c r="BJ99" s="358">
        <f t="shared" si="25"/>
        <v>0</v>
      </c>
      <c r="BK99" s="358">
        <f t="shared" si="26"/>
        <v>0</v>
      </c>
      <c r="BL99" s="358">
        <f t="shared" si="27"/>
        <v>125000</v>
      </c>
      <c r="BM99" s="358">
        <f t="shared" si="28"/>
        <v>0</v>
      </c>
      <c r="BN99" s="358">
        <f t="shared" si="29"/>
        <v>0</v>
      </c>
      <c r="BO99" s="358">
        <f t="shared" si="30"/>
        <v>0</v>
      </c>
      <c r="BP99" s="358">
        <f t="shared" si="31"/>
        <v>0</v>
      </c>
      <c r="BQ99" s="358">
        <f t="shared" si="32"/>
        <v>0</v>
      </c>
      <c r="BR99" s="358">
        <f t="shared" si="33"/>
        <v>0</v>
      </c>
      <c r="BS99" s="358">
        <f t="shared" si="34"/>
        <v>0</v>
      </c>
      <c r="BT99" s="358">
        <f t="shared" si="35"/>
        <v>0</v>
      </c>
      <c r="BU99" s="358">
        <f t="shared" si="36"/>
        <v>0</v>
      </c>
      <c r="BV99" s="358">
        <f t="shared" si="37"/>
        <v>0</v>
      </c>
      <c r="BW99" s="358">
        <f t="shared" si="38"/>
        <v>0</v>
      </c>
      <c r="BX99" s="358">
        <f t="shared" si="39"/>
        <v>0</v>
      </c>
      <c r="BY99" s="358">
        <f t="shared" si="40"/>
        <v>0</v>
      </c>
      <c r="BZ99" s="359">
        <f t="shared" si="41"/>
        <v>125000</v>
      </c>
      <c r="CC99" s="357">
        <v>125000</v>
      </c>
      <c r="CD99" s="342">
        <f t="shared" si="42"/>
        <v>1</v>
      </c>
      <c r="CE99" s="359">
        <f t="shared" si="43"/>
        <v>125000</v>
      </c>
      <c r="CF99" s="362"/>
    </row>
    <row r="100" spans="1:100" x14ac:dyDescent="0.35">
      <c r="A100" s="353">
        <v>200000</v>
      </c>
      <c r="B100" s="345">
        <f t="shared" si="3"/>
        <v>0</v>
      </c>
      <c r="C100" s="345">
        <f t="shared" si="48"/>
        <v>0</v>
      </c>
      <c r="D100" s="345">
        <f t="shared" si="48"/>
        <v>0</v>
      </c>
      <c r="E100" s="345">
        <f t="shared" si="48"/>
        <v>0</v>
      </c>
      <c r="F100" s="345">
        <f t="shared" si="48"/>
        <v>0</v>
      </c>
      <c r="G100" s="345">
        <f t="shared" si="48"/>
        <v>0</v>
      </c>
      <c r="H100" s="345">
        <f t="shared" si="48"/>
        <v>0</v>
      </c>
      <c r="I100" s="345">
        <f t="shared" si="48"/>
        <v>0</v>
      </c>
      <c r="J100" s="345">
        <f t="shared" si="48"/>
        <v>0</v>
      </c>
      <c r="K100" s="345">
        <f t="shared" si="48"/>
        <v>0</v>
      </c>
      <c r="L100" s="345">
        <f t="shared" si="48"/>
        <v>0</v>
      </c>
      <c r="M100" s="345">
        <f t="shared" si="48"/>
        <v>0</v>
      </c>
      <c r="N100" s="345">
        <f t="shared" si="48"/>
        <v>0</v>
      </c>
      <c r="O100" s="345">
        <f t="shared" si="48"/>
        <v>0</v>
      </c>
      <c r="P100" s="345">
        <f t="shared" si="48"/>
        <v>0</v>
      </c>
      <c r="Q100" s="345">
        <f t="shared" si="48"/>
        <v>0</v>
      </c>
      <c r="R100" s="345">
        <f t="shared" si="48"/>
        <v>0</v>
      </c>
      <c r="S100" s="345">
        <f t="shared" si="48"/>
        <v>0</v>
      </c>
      <c r="T100" s="345">
        <f t="shared" si="48"/>
        <v>0</v>
      </c>
      <c r="U100" s="345">
        <f t="shared" si="48"/>
        <v>0</v>
      </c>
      <c r="V100" s="345">
        <f t="shared" si="48"/>
        <v>0</v>
      </c>
      <c r="W100" s="345">
        <f t="shared" si="48"/>
        <v>0</v>
      </c>
      <c r="X100" s="345">
        <f t="shared" si="48"/>
        <v>0</v>
      </c>
      <c r="Y100" s="345">
        <f t="shared" si="48"/>
        <v>0</v>
      </c>
      <c r="Z100" s="345">
        <f t="shared" si="48"/>
        <v>0</v>
      </c>
      <c r="AA100" s="345">
        <f t="shared" si="48"/>
        <v>0</v>
      </c>
      <c r="AB100" s="345">
        <f t="shared" si="48"/>
        <v>0</v>
      </c>
      <c r="AC100" s="345">
        <f t="shared" si="48"/>
        <v>0</v>
      </c>
      <c r="AD100" s="345">
        <f t="shared" si="48"/>
        <v>1</v>
      </c>
      <c r="AE100" s="345">
        <f t="shared" si="48"/>
        <v>0</v>
      </c>
      <c r="AF100" s="345">
        <f t="shared" si="48"/>
        <v>0</v>
      </c>
      <c r="AG100" s="345">
        <f t="shared" si="48"/>
        <v>0</v>
      </c>
      <c r="AH100" s="345">
        <f t="shared" si="48"/>
        <v>0</v>
      </c>
      <c r="AI100" s="345">
        <f t="shared" si="48"/>
        <v>0</v>
      </c>
      <c r="AJ100" s="345">
        <f t="shared" si="48"/>
        <v>0</v>
      </c>
      <c r="AK100" s="345">
        <f t="shared" si="48"/>
        <v>0</v>
      </c>
      <c r="AL100" s="342">
        <f t="shared" si="4"/>
        <v>1</v>
      </c>
      <c r="AO100" s="357">
        <v>200000</v>
      </c>
      <c r="AP100" s="358">
        <f t="shared" si="5"/>
        <v>0</v>
      </c>
      <c r="AQ100" s="358">
        <f t="shared" si="6"/>
        <v>0</v>
      </c>
      <c r="AR100" s="358">
        <f t="shared" si="7"/>
        <v>0</v>
      </c>
      <c r="AS100" s="358">
        <f t="shared" si="8"/>
        <v>0</v>
      </c>
      <c r="AT100" s="358">
        <f t="shared" si="9"/>
        <v>0</v>
      </c>
      <c r="AU100" s="358">
        <f t="shared" si="10"/>
        <v>0</v>
      </c>
      <c r="AV100" s="358">
        <f t="shared" si="11"/>
        <v>0</v>
      </c>
      <c r="AW100" s="358">
        <f t="shared" si="12"/>
        <v>0</v>
      </c>
      <c r="AX100" s="358">
        <f t="shared" si="13"/>
        <v>0</v>
      </c>
      <c r="AY100" s="358">
        <f t="shared" si="14"/>
        <v>0</v>
      </c>
      <c r="AZ100" s="358">
        <f t="shared" si="15"/>
        <v>0</v>
      </c>
      <c r="BA100" s="358">
        <f t="shared" si="16"/>
        <v>0</v>
      </c>
      <c r="BB100" s="358">
        <f t="shared" si="17"/>
        <v>0</v>
      </c>
      <c r="BC100" s="358">
        <f t="shared" si="18"/>
        <v>0</v>
      </c>
      <c r="BD100" s="358">
        <f t="shared" si="19"/>
        <v>0</v>
      </c>
      <c r="BE100" s="358">
        <f t="shared" si="20"/>
        <v>0</v>
      </c>
      <c r="BF100" s="358">
        <f t="shared" si="21"/>
        <v>0</v>
      </c>
      <c r="BG100" s="358">
        <f t="shared" si="22"/>
        <v>0</v>
      </c>
      <c r="BH100" s="358">
        <f t="shared" si="23"/>
        <v>0</v>
      </c>
      <c r="BI100" s="358">
        <f t="shared" si="24"/>
        <v>0</v>
      </c>
      <c r="BJ100" s="358">
        <f t="shared" si="25"/>
        <v>0</v>
      </c>
      <c r="BK100" s="358">
        <f t="shared" si="26"/>
        <v>0</v>
      </c>
      <c r="BL100" s="358">
        <f t="shared" si="27"/>
        <v>0</v>
      </c>
      <c r="BM100" s="358">
        <f t="shared" si="28"/>
        <v>0</v>
      </c>
      <c r="BN100" s="358">
        <f t="shared" si="29"/>
        <v>0</v>
      </c>
      <c r="BO100" s="358">
        <f t="shared" si="30"/>
        <v>0</v>
      </c>
      <c r="BP100" s="358">
        <f t="shared" si="31"/>
        <v>0</v>
      </c>
      <c r="BQ100" s="358">
        <f t="shared" si="32"/>
        <v>0</v>
      </c>
      <c r="BR100" s="358">
        <f t="shared" si="33"/>
        <v>200000</v>
      </c>
      <c r="BS100" s="358">
        <f t="shared" si="34"/>
        <v>0</v>
      </c>
      <c r="BT100" s="358">
        <f t="shared" si="35"/>
        <v>0</v>
      </c>
      <c r="BU100" s="358">
        <f t="shared" si="36"/>
        <v>0</v>
      </c>
      <c r="BV100" s="358">
        <f t="shared" si="37"/>
        <v>0</v>
      </c>
      <c r="BW100" s="358">
        <f t="shared" si="38"/>
        <v>0</v>
      </c>
      <c r="BX100" s="358">
        <f t="shared" si="39"/>
        <v>0</v>
      </c>
      <c r="BY100" s="358">
        <f t="shared" si="40"/>
        <v>0</v>
      </c>
      <c r="BZ100" s="359">
        <f t="shared" si="41"/>
        <v>200000</v>
      </c>
      <c r="CC100" s="357">
        <v>200000</v>
      </c>
      <c r="CD100" s="342">
        <f t="shared" si="42"/>
        <v>1</v>
      </c>
      <c r="CE100" s="359">
        <f t="shared" si="43"/>
        <v>200000</v>
      </c>
      <c r="CF100" s="362"/>
    </row>
    <row r="101" spans="1:100" ht="15" thickBot="1" x14ac:dyDescent="0.4">
      <c r="A101" s="340" t="s">
        <v>1</v>
      </c>
      <c r="B101" s="344">
        <f>SUM(B57:B100)</f>
        <v>2</v>
      </c>
      <c r="C101" s="344">
        <f t="shared" ref="C101:AK101" si="49">SUM(C57:C100)</f>
        <v>1</v>
      </c>
      <c r="D101" s="344">
        <f t="shared" si="49"/>
        <v>1</v>
      </c>
      <c r="E101" s="344">
        <f t="shared" si="49"/>
        <v>1</v>
      </c>
      <c r="F101" s="344">
        <f t="shared" si="49"/>
        <v>1</v>
      </c>
      <c r="G101" s="344">
        <f t="shared" si="49"/>
        <v>2</v>
      </c>
      <c r="H101" s="344">
        <f t="shared" si="49"/>
        <v>3</v>
      </c>
      <c r="I101" s="344">
        <f t="shared" si="49"/>
        <v>2</v>
      </c>
      <c r="J101" s="344">
        <f t="shared" si="49"/>
        <v>1</v>
      </c>
      <c r="K101" s="344">
        <f t="shared" si="49"/>
        <v>6</v>
      </c>
      <c r="L101" s="344">
        <f t="shared" si="49"/>
        <v>6</v>
      </c>
      <c r="M101" s="344">
        <f t="shared" si="49"/>
        <v>2</v>
      </c>
      <c r="N101" s="344">
        <f t="shared" si="49"/>
        <v>5</v>
      </c>
      <c r="O101" s="344">
        <f t="shared" si="49"/>
        <v>6</v>
      </c>
      <c r="P101" s="344">
        <f t="shared" si="49"/>
        <v>5</v>
      </c>
      <c r="Q101" s="344">
        <f t="shared" si="49"/>
        <v>5</v>
      </c>
      <c r="R101" s="344">
        <f t="shared" si="49"/>
        <v>10</v>
      </c>
      <c r="S101" s="344">
        <f t="shared" si="49"/>
        <v>16</v>
      </c>
      <c r="T101" s="344">
        <f t="shared" si="49"/>
        <v>35</v>
      </c>
      <c r="U101" s="344">
        <f t="shared" si="49"/>
        <v>18</v>
      </c>
      <c r="V101" s="344">
        <f t="shared" si="49"/>
        <v>10</v>
      </c>
      <c r="W101" s="344">
        <f t="shared" si="49"/>
        <v>5</v>
      </c>
      <c r="X101" s="344">
        <f t="shared" si="49"/>
        <v>7</v>
      </c>
      <c r="Y101" s="344">
        <f t="shared" si="49"/>
        <v>5</v>
      </c>
      <c r="Z101" s="344">
        <f t="shared" si="49"/>
        <v>10</v>
      </c>
      <c r="AA101" s="344">
        <f t="shared" si="49"/>
        <v>13</v>
      </c>
      <c r="AB101" s="344">
        <f t="shared" si="49"/>
        <v>9</v>
      </c>
      <c r="AC101" s="344">
        <f t="shared" si="49"/>
        <v>18</v>
      </c>
      <c r="AD101" s="344">
        <f t="shared" si="49"/>
        <v>19</v>
      </c>
      <c r="AE101" s="344">
        <f t="shared" si="49"/>
        <v>1</v>
      </c>
      <c r="AF101" s="344">
        <f t="shared" si="49"/>
        <v>20</v>
      </c>
      <c r="AG101" s="344">
        <f t="shared" si="49"/>
        <v>3</v>
      </c>
      <c r="AH101" s="344">
        <f t="shared" si="49"/>
        <v>10</v>
      </c>
      <c r="AI101" s="344">
        <f t="shared" si="49"/>
        <v>5</v>
      </c>
      <c r="AJ101" s="344">
        <f t="shared" si="49"/>
        <v>10</v>
      </c>
      <c r="AK101" s="344">
        <f t="shared" si="49"/>
        <v>9</v>
      </c>
      <c r="AL101" s="341">
        <f>SUM(AL57:AL100)</f>
        <v>282</v>
      </c>
      <c r="AO101" s="360" t="s">
        <v>19132</v>
      </c>
      <c r="AP101" s="361">
        <f>SUM(AP57:AP100)</f>
        <v>600</v>
      </c>
      <c r="AQ101" s="361">
        <f t="shared" ref="AQ101:BZ101" si="50">SUM(AQ57:AQ100)</f>
        <v>200</v>
      </c>
      <c r="AR101" s="361">
        <f t="shared" si="50"/>
        <v>6000</v>
      </c>
      <c r="AS101" s="361">
        <f t="shared" si="50"/>
        <v>30</v>
      </c>
      <c r="AT101" s="361">
        <f t="shared" si="50"/>
        <v>100</v>
      </c>
      <c r="AU101" s="361">
        <f t="shared" si="50"/>
        <v>600</v>
      </c>
      <c r="AV101" s="361">
        <f t="shared" si="50"/>
        <v>10465</v>
      </c>
      <c r="AW101" s="361">
        <f t="shared" si="50"/>
        <v>750</v>
      </c>
      <c r="AX101" s="361">
        <f t="shared" si="50"/>
        <v>5000</v>
      </c>
      <c r="AY101" s="361">
        <f t="shared" si="50"/>
        <v>21450</v>
      </c>
      <c r="AZ101" s="361">
        <f t="shared" si="50"/>
        <v>12390</v>
      </c>
      <c r="BA101" s="361">
        <f t="shared" si="50"/>
        <v>750</v>
      </c>
      <c r="BB101" s="361">
        <f t="shared" si="50"/>
        <v>25570</v>
      </c>
      <c r="BC101" s="361">
        <f t="shared" si="50"/>
        <v>21300</v>
      </c>
      <c r="BD101" s="361">
        <f t="shared" si="50"/>
        <v>26450</v>
      </c>
      <c r="BE101" s="361">
        <f t="shared" si="50"/>
        <v>6260</v>
      </c>
      <c r="BF101" s="361">
        <f t="shared" si="50"/>
        <v>23190</v>
      </c>
      <c r="BG101" s="361">
        <f t="shared" si="50"/>
        <v>28095</v>
      </c>
      <c r="BH101" s="361">
        <f t="shared" si="50"/>
        <v>13300</v>
      </c>
      <c r="BI101" s="361">
        <f t="shared" si="50"/>
        <v>15890</v>
      </c>
      <c r="BJ101" s="361">
        <f t="shared" si="50"/>
        <v>112710</v>
      </c>
      <c r="BK101" s="361">
        <f t="shared" si="50"/>
        <v>46445</v>
      </c>
      <c r="BL101" s="361">
        <f t="shared" si="50"/>
        <v>126715</v>
      </c>
      <c r="BM101" s="361">
        <f t="shared" si="50"/>
        <v>20725</v>
      </c>
      <c r="BN101" s="361">
        <f t="shared" si="50"/>
        <v>32645</v>
      </c>
      <c r="BO101" s="361">
        <f t="shared" si="50"/>
        <v>162105</v>
      </c>
      <c r="BP101" s="361">
        <f t="shared" si="50"/>
        <v>4600</v>
      </c>
      <c r="BQ101" s="361">
        <f t="shared" si="50"/>
        <v>305780</v>
      </c>
      <c r="BR101" s="361">
        <f>SUM(BR57:BR100)</f>
        <v>609210</v>
      </c>
      <c r="BS101" s="361">
        <f t="shared" si="50"/>
        <v>500</v>
      </c>
      <c r="BT101" s="361">
        <f t="shared" si="50"/>
        <v>46400</v>
      </c>
      <c r="BU101" s="361">
        <f t="shared" si="50"/>
        <v>700</v>
      </c>
      <c r="BV101" s="361">
        <f t="shared" si="50"/>
        <v>20250</v>
      </c>
      <c r="BW101" s="361">
        <f t="shared" si="50"/>
        <v>30665</v>
      </c>
      <c r="BX101" s="361">
        <f t="shared" si="50"/>
        <v>32520</v>
      </c>
      <c r="BY101" s="361">
        <f t="shared" si="50"/>
        <v>4390</v>
      </c>
      <c r="BZ101" s="361">
        <f t="shared" si="50"/>
        <v>1774750</v>
      </c>
      <c r="CC101" s="360" t="s">
        <v>19134</v>
      </c>
      <c r="CD101" s="341">
        <f>SUM(CD57:CD100)</f>
        <v>282</v>
      </c>
      <c r="CE101" s="510">
        <f>SUM(CE57:CE100)</f>
        <v>1774750</v>
      </c>
      <c r="CF101" s="509"/>
    </row>
    <row r="102" spans="1:100" x14ac:dyDescent="0.35">
      <c r="CC102" s="435"/>
      <c r="CD102" s="508"/>
      <c r="CE102" s="465"/>
    </row>
    <row r="105" spans="1:100" ht="15" thickBot="1" x14ac:dyDescent="0.4">
      <c r="A105" t="s">
        <v>19722</v>
      </c>
    </row>
    <row r="106" spans="1:100" ht="15" thickBot="1" x14ac:dyDescent="0.4">
      <c r="A106" s="338" t="s">
        <v>19131</v>
      </c>
      <c r="B106" s="343">
        <v>1940</v>
      </c>
      <c r="C106" s="343">
        <v>1944</v>
      </c>
      <c r="D106" s="343">
        <v>1948</v>
      </c>
      <c r="E106" s="343">
        <v>1950</v>
      </c>
      <c r="F106" s="343">
        <v>1957</v>
      </c>
      <c r="G106" s="343">
        <v>1958</v>
      </c>
      <c r="H106" s="343">
        <v>1959</v>
      </c>
      <c r="I106" s="343">
        <v>1960</v>
      </c>
      <c r="J106" s="343">
        <v>1963</v>
      </c>
      <c r="K106" s="343">
        <v>1964</v>
      </c>
      <c r="L106" s="343">
        <v>1965</v>
      </c>
      <c r="M106" s="343">
        <v>1966</v>
      </c>
      <c r="N106" s="343">
        <v>1967</v>
      </c>
      <c r="O106" s="343">
        <v>1968</v>
      </c>
      <c r="P106" s="343">
        <v>1969</v>
      </c>
      <c r="Q106" s="343">
        <v>1970</v>
      </c>
      <c r="R106" s="343">
        <v>1971</v>
      </c>
      <c r="S106" s="343">
        <v>1972</v>
      </c>
      <c r="T106" s="343">
        <v>1973</v>
      </c>
      <c r="U106" s="343">
        <v>1974</v>
      </c>
      <c r="V106" s="343">
        <v>1975</v>
      </c>
      <c r="W106" s="343">
        <v>1976</v>
      </c>
      <c r="X106" s="343">
        <v>1977</v>
      </c>
      <c r="Y106" s="343">
        <v>1978</v>
      </c>
      <c r="Z106" s="343">
        <v>1979</v>
      </c>
      <c r="AA106" s="343">
        <v>1980</v>
      </c>
      <c r="AB106" s="343">
        <v>1981</v>
      </c>
      <c r="AC106" s="343">
        <v>1982</v>
      </c>
      <c r="AD106" s="343">
        <v>1983</v>
      </c>
      <c r="AE106" s="343">
        <v>1984</v>
      </c>
      <c r="AF106" s="343">
        <v>1985</v>
      </c>
      <c r="AG106" s="343">
        <v>1986</v>
      </c>
      <c r="AH106" s="343">
        <v>1987</v>
      </c>
      <c r="AI106" s="343">
        <v>1988</v>
      </c>
      <c r="AJ106" s="343">
        <v>1989</v>
      </c>
      <c r="AK106" s="343">
        <v>1990</v>
      </c>
      <c r="AL106" s="339" t="s">
        <v>1</v>
      </c>
    </row>
    <row r="107" spans="1:100" x14ac:dyDescent="0.35">
      <c r="A107" s="353">
        <v>30</v>
      </c>
      <c r="B107" s="345"/>
      <c r="C107" s="346"/>
      <c r="D107" s="346"/>
      <c r="E107" s="346">
        <v>1</v>
      </c>
      <c r="F107" s="346"/>
      <c r="G107" s="346"/>
      <c r="H107" s="346"/>
      <c r="I107" s="346"/>
      <c r="J107" s="346"/>
      <c r="K107" s="346"/>
      <c r="L107" s="346"/>
      <c r="M107" s="346"/>
      <c r="N107" s="346"/>
      <c r="O107" s="346"/>
      <c r="P107" s="346"/>
      <c r="Q107" s="346"/>
      <c r="R107" s="346"/>
      <c r="S107" s="346"/>
      <c r="T107" s="346"/>
      <c r="U107" s="346"/>
      <c r="V107" s="346"/>
      <c r="W107" s="346"/>
      <c r="X107" s="346"/>
      <c r="Y107" s="346"/>
      <c r="Z107" s="346"/>
      <c r="AA107" s="346"/>
      <c r="AB107" s="346"/>
      <c r="AC107" s="346"/>
      <c r="AD107" s="346"/>
      <c r="AE107" s="346"/>
      <c r="AF107" s="346"/>
      <c r="AG107" s="346"/>
      <c r="AH107" s="346"/>
      <c r="AI107" s="346"/>
      <c r="AJ107" s="346"/>
      <c r="AK107" s="347"/>
      <c r="AL107" s="342">
        <v>1</v>
      </c>
    </row>
    <row r="108" spans="1:100" x14ac:dyDescent="0.35">
      <c r="A108" s="353">
        <v>40</v>
      </c>
      <c r="B108" s="348"/>
      <c r="C108" s="337"/>
      <c r="D108" s="337"/>
      <c r="E108" s="337"/>
      <c r="F108" s="337"/>
      <c r="G108" s="337"/>
      <c r="H108" s="337"/>
      <c r="I108" s="337"/>
      <c r="J108" s="337"/>
      <c r="K108" s="337"/>
      <c r="L108" s="337"/>
      <c r="M108" s="337"/>
      <c r="N108" s="337"/>
      <c r="O108" s="337"/>
      <c r="P108" s="337">
        <v>2</v>
      </c>
      <c r="Q108" s="337"/>
      <c r="R108" s="337"/>
      <c r="S108" s="337"/>
      <c r="T108" s="337"/>
      <c r="U108" s="337"/>
      <c r="V108" s="337"/>
      <c r="W108" s="337"/>
      <c r="X108" s="337"/>
      <c r="Y108" s="337"/>
      <c r="Z108" s="337"/>
      <c r="AA108" s="337"/>
      <c r="AB108" s="337"/>
      <c r="AC108" s="337"/>
      <c r="AD108" s="337"/>
      <c r="AE108" s="337"/>
      <c r="AF108" s="337"/>
      <c r="AG108" s="337"/>
      <c r="AH108" s="337"/>
      <c r="AI108" s="337"/>
      <c r="AJ108" s="337"/>
      <c r="AK108" s="349"/>
      <c r="AL108" s="342">
        <v>2</v>
      </c>
    </row>
    <row r="109" spans="1:100" x14ac:dyDescent="0.35">
      <c r="A109" s="353">
        <v>50</v>
      </c>
      <c r="B109" s="348"/>
      <c r="C109" s="337"/>
      <c r="D109" s="337"/>
      <c r="E109" s="337"/>
      <c r="F109" s="337"/>
      <c r="G109" s="337"/>
      <c r="H109" s="337"/>
      <c r="I109" s="337"/>
      <c r="J109" s="337"/>
      <c r="K109" s="337"/>
      <c r="L109" s="337"/>
      <c r="M109" s="337"/>
      <c r="N109" s="337"/>
      <c r="O109" s="337">
        <v>1</v>
      </c>
      <c r="P109" s="337"/>
      <c r="Q109" s="337"/>
      <c r="R109" s="337">
        <v>1</v>
      </c>
      <c r="S109" s="337"/>
      <c r="T109" s="337">
        <v>1</v>
      </c>
      <c r="U109" s="337"/>
      <c r="V109" s="337">
        <v>1</v>
      </c>
      <c r="W109" s="337"/>
      <c r="X109" s="337">
        <v>1</v>
      </c>
      <c r="Y109" s="337">
        <v>2</v>
      </c>
      <c r="Z109" s="337"/>
      <c r="AA109" s="337"/>
      <c r="AB109" s="337">
        <v>1</v>
      </c>
      <c r="AC109" s="337"/>
      <c r="AD109" s="337"/>
      <c r="AE109" s="337"/>
      <c r="AF109" s="337">
        <v>1</v>
      </c>
      <c r="AG109" s="337"/>
      <c r="AH109" s="337"/>
      <c r="AI109" s="337">
        <v>3</v>
      </c>
      <c r="AJ109" s="337"/>
      <c r="AK109" s="349"/>
      <c r="AL109" s="342">
        <v>12</v>
      </c>
    </row>
    <row r="110" spans="1:100" x14ac:dyDescent="0.35">
      <c r="A110" s="353">
        <v>70</v>
      </c>
      <c r="B110" s="348"/>
      <c r="C110" s="337"/>
      <c r="D110" s="337"/>
      <c r="E110" s="337"/>
      <c r="F110" s="337"/>
      <c r="G110" s="337"/>
      <c r="H110" s="337"/>
      <c r="I110" s="337"/>
      <c r="J110" s="337"/>
      <c r="K110" s="337"/>
      <c r="L110" s="337"/>
      <c r="M110" s="337"/>
      <c r="N110" s="337">
        <v>1</v>
      </c>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49"/>
      <c r="AL110" s="342">
        <v>1</v>
      </c>
    </row>
    <row r="111" spans="1:100" x14ac:dyDescent="0.35">
      <c r="A111" s="353">
        <v>100</v>
      </c>
      <c r="B111" s="348"/>
      <c r="C111" s="337"/>
      <c r="D111" s="337"/>
      <c r="E111" s="337"/>
      <c r="F111" s="337">
        <v>1</v>
      </c>
      <c r="G111" s="337">
        <v>1</v>
      </c>
      <c r="H111" s="337"/>
      <c r="I111" s="337"/>
      <c r="J111" s="337"/>
      <c r="K111" s="337"/>
      <c r="L111" s="337"/>
      <c r="M111" s="337"/>
      <c r="N111" s="337"/>
      <c r="O111" s="337"/>
      <c r="P111" s="337"/>
      <c r="Q111" s="337"/>
      <c r="R111" s="337">
        <v>1</v>
      </c>
      <c r="S111" s="337"/>
      <c r="T111" s="337">
        <v>2</v>
      </c>
      <c r="U111" s="337">
        <v>1</v>
      </c>
      <c r="V111" s="337"/>
      <c r="W111" s="337"/>
      <c r="X111" s="337">
        <v>1</v>
      </c>
      <c r="Y111" s="337"/>
      <c r="Z111" s="337">
        <v>2</v>
      </c>
      <c r="AA111" s="337"/>
      <c r="AB111" s="337">
        <v>1</v>
      </c>
      <c r="AC111" s="337"/>
      <c r="AD111" s="337">
        <v>1</v>
      </c>
      <c r="AE111" s="337"/>
      <c r="AF111" s="337">
        <v>2</v>
      </c>
      <c r="AG111" s="337">
        <v>3</v>
      </c>
      <c r="AH111" s="337">
        <v>1</v>
      </c>
      <c r="AI111" s="337"/>
      <c r="AJ111" s="337">
        <v>3</v>
      </c>
      <c r="AK111" s="349"/>
      <c r="AL111" s="342">
        <v>20</v>
      </c>
    </row>
    <row r="112" spans="1:100" x14ac:dyDescent="0.35">
      <c r="A112" s="353">
        <v>150</v>
      </c>
      <c r="B112" s="348"/>
      <c r="C112" s="337"/>
      <c r="D112" s="337"/>
      <c r="E112" s="337"/>
      <c r="F112" s="337"/>
      <c r="G112" s="337"/>
      <c r="H112" s="337">
        <v>1</v>
      </c>
      <c r="I112" s="337"/>
      <c r="J112" s="337"/>
      <c r="K112" s="337"/>
      <c r="L112" s="337"/>
      <c r="M112" s="337"/>
      <c r="N112" s="337"/>
      <c r="O112" s="337"/>
      <c r="P112" s="337"/>
      <c r="Q112" s="337"/>
      <c r="R112" s="337"/>
      <c r="S112" s="337"/>
      <c r="T112" s="337"/>
      <c r="U112" s="337"/>
      <c r="V112" s="337"/>
      <c r="W112" s="337"/>
      <c r="X112" s="337"/>
      <c r="Y112" s="337"/>
      <c r="Z112" s="337"/>
      <c r="AA112" s="337"/>
      <c r="AB112" s="337"/>
      <c r="AC112" s="337"/>
      <c r="AD112" s="337"/>
      <c r="AE112" s="337"/>
      <c r="AF112" s="337"/>
      <c r="AG112" s="337"/>
      <c r="AH112" s="337"/>
      <c r="AI112" s="337"/>
      <c r="AJ112" s="337"/>
      <c r="AK112" s="349"/>
      <c r="AL112" s="342">
        <v>1</v>
      </c>
    </row>
    <row r="113" spans="1:38" x14ac:dyDescent="0.35">
      <c r="A113" s="353">
        <v>160</v>
      </c>
      <c r="B113" s="348"/>
      <c r="C113" s="337"/>
      <c r="D113" s="337"/>
      <c r="E113" s="337"/>
      <c r="F113" s="337"/>
      <c r="G113" s="337"/>
      <c r="H113" s="337"/>
      <c r="I113" s="337"/>
      <c r="J113" s="337"/>
      <c r="K113" s="337"/>
      <c r="L113" s="337"/>
      <c r="M113" s="337"/>
      <c r="N113" s="337"/>
      <c r="O113" s="337"/>
      <c r="P113" s="337">
        <v>1</v>
      </c>
      <c r="Q113" s="337">
        <v>2</v>
      </c>
      <c r="R113" s="337">
        <v>1</v>
      </c>
      <c r="S113" s="337">
        <v>2</v>
      </c>
      <c r="T113" s="337">
        <v>4</v>
      </c>
      <c r="U113" s="337">
        <v>1</v>
      </c>
      <c r="V113" s="337">
        <v>1</v>
      </c>
      <c r="W113" s="337"/>
      <c r="X113" s="337"/>
      <c r="Y113" s="337">
        <v>2</v>
      </c>
      <c r="Z113" s="337"/>
      <c r="AA113" s="337">
        <v>1</v>
      </c>
      <c r="AB113" s="337"/>
      <c r="AC113" s="337"/>
      <c r="AD113" s="337"/>
      <c r="AE113" s="337"/>
      <c r="AF113" s="337">
        <v>1</v>
      </c>
      <c r="AG113" s="337"/>
      <c r="AH113" s="337">
        <v>2</v>
      </c>
      <c r="AI113" s="337"/>
      <c r="AJ113" s="337">
        <v>1</v>
      </c>
      <c r="AK113" s="349"/>
      <c r="AL113" s="342">
        <v>19</v>
      </c>
    </row>
    <row r="114" spans="1:38" x14ac:dyDescent="0.35">
      <c r="A114" s="353">
        <v>200</v>
      </c>
      <c r="B114" s="348"/>
      <c r="C114" s="337">
        <v>2</v>
      </c>
      <c r="D114" s="337"/>
      <c r="E114" s="337"/>
      <c r="F114" s="337"/>
      <c r="G114" s="337"/>
      <c r="H114" s="337"/>
      <c r="I114" s="337"/>
      <c r="J114" s="337"/>
      <c r="K114" s="337">
        <v>1</v>
      </c>
      <c r="L114" s="337"/>
      <c r="M114" s="337"/>
      <c r="N114" s="337"/>
      <c r="O114" s="337"/>
      <c r="P114" s="337"/>
      <c r="Q114" s="337">
        <v>2</v>
      </c>
      <c r="R114" s="337">
        <v>2</v>
      </c>
      <c r="S114" s="337">
        <v>5</v>
      </c>
      <c r="T114" s="337">
        <v>10</v>
      </c>
      <c r="U114" s="337"/>
      <c r="V114" s="337"/>
      <c r="W114" s="337"/>
      <c r="X114" s="337"/>
      <c r="Y114" s="337">
        <v>2</v>
      </c>
      <c r="Z114" s="337">
        <v>1</v>
      </c>
      <c r="AA114" s="337"/>
      <c r="AB114" s="337">
        <v>1</v>
      </c>
      <c r="AC114" s="337">
        <v>3</v>
      </c>
      <c r="AD114" s="337">
        <v>1</v>
      </c>
      <c r="AE114" s="337"/>
      <c r="AF114" s="337">
        <v>3</v>
      </c>
      <c r="AG114" s="337"/>
      <c r="AH114" s="337">
        <v>1</v>
      </c>
      <c r="AI114" s="337"/>
      <c r="AJ114" s="337"/>
      <c r="AK114" s="349">
        <v>2</v>
      </c>
      <c r="AL114" s="342">
        <v>36</v>
      </c>
    </row>
    <row r="115" spans="1:38" x14ac:dyDescent="0.35">
      <c r="A115" s="353">
        <v>250</v>
      </c>
      <c r="B115" s="348"/>
      <c r="C115" s="337"/>
      <c r="D115" s="337"/>
      <c r="E115" s="337"/>
      <c r="F115" s="337"/>
      <c r="G115" s="337"/>
      <c r="H115" s="337"/>
      <c r="I115" s="337">
        <v>1</v>
      </c>
      <c r="J115" s="337"/>
      <c r="K115" s="337"/>
      <c r="L115" s="337"/>
      <c r="M115" s="337">
        <v>1</v>
      </c>
      <c r="N115" s="337"/>
      <c r="O115" s="337">
        <v>1</v>
      </c>
      <c r="P115" s="337"/>
      <c r="Q115" s="337"/>
      <c r="R115" s="337">
        <v>2</v>
      </c>
      <c r="S115" s="337"/>
      <c r="T115" s="337">
        <v>6</v>
      </c>
      <c r="U115" s="337">
        <v>3</v>
      </c>
      <c r="V115" s="337"/>
      <c r="W115" s="337"/>
      <c r="X115" s="337">
        <v>1</v>
      </c>
      <c r="Y115" s="337"/>
      <c r="Z115" s="337">
        <v>4</v>
      </c>
      <c r="AA115" s="337"/>
      <c r="AB115" s="337">
        <v>2</v>
      </c>
      <c r="AC115" s="337"/>
      <c r="AD115" s="337">
        <v>1</v>
      </c>
      <c r="AE115" s="337"/>
      <c r="AF115" s="337">
        <v>2</v>
      </c>
      <c r="AG115" s="337"/>
      <c r="AH115" s="337"/>
      <c r="AI115" s="337">
        <v>1</v>
      </c>
      <c r="AJ115" s="337"/>
      <c r="AK115" s="349"/>
      <c r="AL115" s="342">
        <v>25</v>
      </c>
    </row>
    <row r="116" spans="1:38" x14ac:dyDescent="0.35">
      <c r="A116" s="353">
        <v>300</v>
      </c>
      <c r="B116" s="348">
        <v>3</v>
      </c>
      <c r="C116" s="337"/>
      <c r="D116" s="337"/>
      <c r="E116" s="337"/>
      <c r="F116" s="337"/>
      <c r="G116" s="337"/>
      <c r="H116" s="337"/>
      <c r="I116" s="337"/>
      <c r="J116" s="337"/>
      <c r="K116" s="337"/>
      <c r="L116" s="337"/>
      <c r="M116" s="337"/>
      <c r="N116" s="337"/>
      <c r="O116" s="337"/>
      <c r="P116" s="337"/>
      <c r="Q116" s="337"/>
      <c r="R116" s="337">
        <v>2</v>
      </c>
      <c r="S116" s="337"/>
      <c r="T116" s="337">
        <v>5</v>
      </c>
      <c r="U116" s="337"/>
      <c r="V116" s="337"/>
      <c r="W116" s="337"/>
      <c r="X116" s="337"/>
      <c r="Y116" s="337"/>
      <c r="Z116" s="337"/>
      <c r="AA116" s="337"/>
      <c r="AB116" s="337"/>
      <c r="AC116" s="337"/>
      <c r="AD116" s="337"/>
      <c r="AE116" s="337"/>
      <c r="AF116" s="337"/>
      <c r="AG116" s="337"/>
      <c r="AH116" s="337"/>
      <c r="AI116" s="337"/>
      <c r="AJ116" s="337"/>
      <c r="AK116" s="349"/>
      <c r="AL116" s="342">
        <v>10</v>
      </c>
    </row>
    <row r="117" spans="1:38" x14ac:dyDescent="0.35">
      <c r="A117" s="353">
        <v>315</v>
      </c>
      <c r="B117" s="348"/>
      <c r="C117" s="337"/>
      <c r="D117" s="337"/>
      <c r="E117" s="337"/>
      <c r="F117" s="337"/>
      <c r="G117" s="337"/>
      <c r="H117" s="337">
        <v>1</v>
      </c>
      <c r="I117" s="337"/>
      <c r="J117" s="337"/>
      <c r="K117" s="337"/>
      <c r="L117" s="337">
        <v>4</v>
      </c>
      <c r="M117" s="337"/>
      <c r="N117" s="337"/>
      <c r="O117" s="337"/>
      <c r="P117" s="337"/>
      <c r="Q117" s="337"/>
      <c r="R117" s="337">
        <v>4</v>
      </c>
      <c r="S117" s="337">
        <v>6</v>
      </c>
      <c r="T117" s="337">
        <v>15</v>
      </c>
      <c r="U117" s="337"/>
      <c r="V117" s="337"/>
      <c r="W117" s="337">
        <v>1</v>
      </c>
      <c r="X117" s="337">
        <v>2</v>
      </c>
      <c r="Y117" s="337">
        <v>1</v>
      </c>
      <c r="Z117" s="337">
        <v>5</v>
      </c>
      <c r="AA117" s="337">
        <v>2</v>
      </c>
      <c r="AB117" s="337"/>
      <c r="AC117" s="337">
        <v>3</v>
      </c>
      <c r="AD117" s="337">
        <v>3</v>
      </c>
      <c r="AE117" s="337"/>
      <c r="AF117" s="337">
        <v>8</v>
      </c>
      <c r="AG117" s="337"/>
      <c r="AH117" s="337">
        <v>3</v>
      </c>
      <c r="AI117" s="337">
        <v>2</v>
      </c>
      <c r="AJ117" s="337">
        <v>4</v>
      </c>
      <c r="AK117" s="349">
        <v>4</v>
      </c>
      <c r="AL117" s="342">
        <v>68</v>
      </c>
    </row>
    <row r="118" spans="1:38" x14ac:dyDescent="0.35">
      <c r="A118" s="353">
        <v>400</v>
      </c>
      <c r="B118" s="348"/>
      <c r="C118" s="337"/>
      <c r="D118" s="337"/>
      <c r="E118" s="337"/>
      <c r="F118" s="337"/>
      <c r="G118" s="337"/>
      <c r="H118" s="337"/>
      <c r="I118" s="337"/>
      <c r="J118" s="337"/>
      <c r="K118" s="337"/>
      <c r="L118" s="337"/>
      <c r="M118" s="337"/>
      <c r="N118" s="337"/>
      <c r="O118" s="337"/>
      <c r="P118" s="337"/>
      <c r="Q118" s="337">
        <v>1</v>
      </c>
      <c r="R118" s="337"/>
      <c r="S118" s="337"/>
      <c r="T118" s="337">
        <v>1</v>
      </c>
      <c r="U118" s="337"/>
      <c r="V118" s="337"/>
      <c r="W118" s="337"/>
      <c r="X118" s="337"/>
      <c r="Y118" s="337"/>
      <c r="Z118" s="337">
        <v>2</v>
      </c>
      <c r="AA118" s="337"/>
      <c r="AB118" s="337"/>
      <c r="AC118" s="337">
        <v>5</v>
      </c>
      <c r="AD118" s="337">
        <v>1</v>
      </c>
      <c r="AE118" s="337"/>
      <c r="AF118" s="337"/>
      <c r="AG118" s="337"/>
      <c r="AH118" s="337">
        <v>1</v>
      </c>
      <c r="AI118" s="337"/>
      <c r="AJ118" s="337">
        <v>1</v>
      </c>
      <c r="AK118" s="349"/>
      <c r="AL118" s="342">
        <v>12</v>
      </c>
    </row>
    <row r="119" spans="1:38" x14ac:dyDescent="0.35">
      <c r="A119" s="353">
        <v>500</v>
      </c>
      <c r="B119" s="348"/>
      <c r="C119" s="337"/>
      <c r="D119" s="337"/>
      <c r="E119" s="337"/>
      <c r="F119" s="337"/>
      <c r="G119" s="337">
        <v>1</v>
      </c>
      <c r="H119" s="337"/>
      <c r="I119" s="337">
        <v>1</v>
      </c>
      <c r="J119" s="337"/>
      <c r="K119" s="337">
        <v>2</v>
      </c>
      <c r="L119" s="337">
        <v>2</v>
      </c>
      <c r="M119" s="337">
        <v>2</v>
      </c>
      <c r="N119" s="337">
        <v>6</v>
      </c>
      <c r="O119" s="337">
        <v>3</v>
      </c>
      <c r="P119" s="337">
        <v>1</v>
      </c>
      <c r="Q119" s="337">
        <v>1</v>
      </c>
      <c r="R119" s="337"/>
      <c r="S119" s="337">
        <v>7</v>
      </c>
      <c r="T119" s="337">
        <v>14</v>
      </c>
      <c r="U119" s="337">
        <v>17</v>
      </c>
      <c r="V119" s="337">
        <v>5</v>
      </c>
      <c r="W119" s="337">
        <v>1</v>
      </c>
      <c r="X119" s="337">
        <v>3</v>
      </c>
      <c r="Y119" s="337"/>
      <c r="Z119" s="337">
        <v>1</v>
      </c>
      <c r="AA119" s="337"/>
      <c r="AB119" s="337"/>
      <c r="AC119" s="337"/>
      <c r="AD119" s="337">
        <v>1</v>
      </c>
      <c r="AE119" s="337">
        <v>2</v>
      </c>
      <c r="AF119" s="337">
        <v>3</v>
      </c>
      <c r="AG119" s="337">
        <v>1</v>
      </c>
      <c r="AH119" s="337"/>
      <c r="AI119" s="337"/>
      <c r="AJ119" s="337">
        <v>2</v>
      </c>
      <c r="AK119" s="349">
        <v>6</v>
      </c>
      <c r="AL119" s="342">
        <v>82</v>
      </c>
    </row>
    <row r="120" spans="1:38" x14ac:dyDescent="0.35">
      <c r="A120" s="353">
        <v>630</v>
      </c>
      <c r="B120" s="348"/>
      <c r="C120" s="337"/>
      <c r="D120" s="337"/>
      <c r="E120" s="337"/>
      <c r="F120" s="337"/>
      <c r="G120" s="337"/>
      <c r="H120" s="337"/>
      <c r="I120" s="337"/>
      <c r="J120" s="337"/>
      <c r="K120" s="337"/>
      <c r="L120" s="337">
        <v>3</v>
      </c>
      <c r="M120" s="337"/>
      <c r="N120" s="337"/>
      <c r="O120" s="337"/>
      <c r="P120" s="337"/>
      <c r="Q120" s="337"/>
      <c r="R120" s="337"/>
      <c r="S120" s="337">
        <v>5</v>
      </c>
      <c r="T120" s="337">
        <v>4</v>
      </c>
      <c r="U120" s="337">
        <v>1</v>
      </c>
      <c r="V120" s="337"/>
      <c r="W120" s="337">
        <v>2</v>
      </c>
      <c r="X120" s="337"/>
      <c r="Y120" s="337"/>
      <c r="Z120" s="337"/>
      <c r="AA120" s="337">
        <v>1</v>
      </c>
      <c r="AB120" s="337"/>
      <c r="AC120" s="337"/>
      <c r="AD120" s="337">
        <v>1</v>
      </c>
      <c r="AE120" s="337"/>
      <c r="AF120" s="337">
        <v>2</v>
      </c>
      <c r="AG120" s="337"/>
      <c r="AH120" s="337">
        <v>3</v>
      </c>
      <c r="AI120" s="337"/>
      <c r="AJ120" s="337">
        <v>1</v>
      </c>
      <c r="AK120" s="349">
        <v>3</v>
      </c>
      <c r="AL120" s="342">
        <v>26</v>
      </c>
    </row>
    <row r="121" spans="1:38" x14ac:dyDescent="0.35">
      <c r="A121" s="353">
        <v>650</v>
      </c>
      <c r="B121" s="348"/>
      <c r="C121" s="337"/>
      <c r="D121" s="337"/>
      <c r="E121" s="337"/>
      <c r="F121" s="337"/>
      <c r="G121" s="337"/>
      <c r="H121" s="337"/>
      <c r="I121" s="337"/>
      <c r="J121" s="337"/>
      <c r="K121" s="337"/>
      <c r="L121" s="337"/>
      <c r="M121" s="337"/>
      <c r="N121" s="337"/>
      <c r="O121" s="337"/>
      <c r="P121" s="337"/>
      <c r="Q121" s="337"/>
      <c r="R121" s="337"/>
      <c r="S121" s="337"/>
      <c r="T121" s="337"/>
      <c r="U121" s="337"/>
      <c r="V121" s="337"/>
      <c r="W121" s="337"/>
      <c r="X121" s="337"/>
      <c r="Y121" s="337"/>
      <c r="Z121" s="337"/>
      <c r="AA121" s="337"/>
      <c r="AB121" s="337"/>
      <c r="AC121" s="337"/>
      <c r="AD121" s="337"/>
      <c r="AE121" s="337"/>
      <c r="AF121" s="337">
        <v>6</v>
      </c>
      <c r="AG121" s="337"/>
      <c r="AH121" s="337"/>
      <c r="AI121" s="337"/>
      <c r="AJ121" s="337"/>
      <c r="AK121" s="349"/>
      <c r="AL121" s="342">
        <v>6</v>
      </c>
    </row>
    <row r="122" spans="1:38" x14ac:dyDescent="0.35">
      <c r="A122" s="353">
        <v>750</v>
      </c>
      <c r="B122" s="348"/>
      <c r="C122" s="337"/>
      <c r="D122" s="337"/>
      <c r="E122" s="337"/>
      <c r="F122" s="337"/>
      <c r="G122" s="337"/>
      <c r="H122" s="337"/>
      <c r="I122" s="337"/>
      <c r="J122" s="337"/>
      <c r="K122" s="337">
        <v>1</v>
      </c>
      <c r="L122" s="337"/>
      <c r="M122" s="337"/>
      <c r="N122" s="337"/>
      <c r="O122" s="337"/>
      <c r="P122" s="337">
        <v>1</v>
      </c>
      <c r="Q122" s="337"/>
      <c r="R122" s="337"/>
      <c r="S122" s="337"/>
      <c r="T122" s="337"/>
      <c r="U122" s="337"/>
      <c r="V122" s="337"/>
      <c r="W122" s="337"/>
      <c r="X122" s="337"/>
      <c r="Y122" s="337"/>
      <c r="Z122" s="337"/>
      <c r="AA122" s="337"/>
      <c r="AB122" s="337"/>
      <c r="AC122" s="337"/>
      <c r="AD122" s="337"/>
      <c r="AE122" s="337"/>
      <c r="AF122" s="337"/>
      <c r="AG122" s="337"/>
      <c r="AH122" s="337"/>
      <c r="AI122" s="337"/>
      <c r="AJ122" s="337"/>
      <c r="AK122" s="349"/>
      <c r="AL122" s="342">
        <v>2</v>
      </c>
    </row>
    <row r="123" spans="1:38" x14ac:dyDescent="0.35">
      <c r="A123" s="353">
        <v>800</v>
      </c>
      <c r="B123" s="348"/>
      <c r="C123" s="337"/>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c r="AA123" s="337"/>
      <c r="AB123" s="337">
        <v>10</v>
      </c>
      <c r="AC123" s="337"/>
      <c r="AD123" s="337"/>
      <c r="AE123" s="337"/>
      <c r="AF123" s="337">
        <v>1</v>
      </c>
      <c r="AG123" s="337"/>
      <c r="AH123" s="337"/>
      <c r="AI123" s="337"/>
      <c r="AJ123" s="337"/>
      <c r="AK123" s="349">
        <v>1</v>
      </c>
      <c r="AL123" s="342">
        <v>12</v>
      </c>
    </row>
    <row r="124" spans="1:38" x14ac:dyDescent="0.35">
      <c r="A124" s="353">
        <v>850</v>
      </c>
      <c r="B124" s="348"/>
      <c r="C124" s="337"/>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c r="AA124" s="337"/>
      <c r="AB124" s="337"/>
      <c r="AC124" s="337">
        <v>6</v>
      </c>
      <c r="AD124" s="337"/>
      <c r="AE124" s="337"/>
      <c r="AF124" s="337"/>
      <c r="AG124" s="337"/>
      <c r="AH124" s="337"/>
      <c r="AI124" s="337"/>
      <c r="AJ124" s="337"/>
      <c r="AK124" s="349"/>
      <c r="AL124" s="342">
        <v>6</v>
      </c>
    </row>
    <row r="125" spans="1:38" x14ac:dyDescent="0.35">
      <c r="A125" s="353">
        <v>1000</v>
      </c>
      <c r="B125" s="348"/>
      <c r="C125" s="337"/>
      <c r="D125" s="337"/>
      <c r="E125" s="337"/>
      <c r="F125" s="337"/>
      <c r="G125" s="337"/>
      <c r="H125" s="337"/>
      <c r="I125" s="337"/>
      <c r="J125" s="337"/>
      <c r="K125" s="337"/>
      <c r="L125" s="337"/>
      <c r="M125" s="337"/>
      <c r="N125" s="337"/>
      <c r="O125" s="337"/>
      <c r="P125" s="337"/>
      <c r="Q125" s="337"/>
      <c r="R125" s="337"/>
      <c r="S125" s="337"/>
      <c r="T125" s="337">
        <v>2</v>
      </c>
      <c r="U125" s="337">
        <v>2</v>
      </c>
      <c r="V125" s="337"/>
      <c r="W125" s="337"/>
      <c r="X125" s="337"/>
      <c r="Y125" s="337"/>
      <c r="Z125" s="337"/>
      <c r="AA125" s="337"/>
      <c r="AB125" s="337"/>
      <c r="AC125" s="337"/>
      <c r="AD125" s="337"/>
      <c r="AE125" s="337"/>
      <c r="AF125" s="337"/>
      <c r="AG125" s="337"/>
      <c r="AH125" s="337"/>
      <c r="AI125" s="337"/>
      <c r="AJ125" s="337"/>
      <c r="AK125" s="349"/>
      <c r="AL125" s="342">
        <v>4</v>
      </c>
    </row>
    <row r="126" spans="1:38" x14ac:dyDescent="0.35">
      <c r="A126" s="353">
        <v>1500</v>
      </c>
      <c r="B126" s="348"/>
      <c r="C126" s="337"/>
      <c r="D126" s="337"/>
      <c r="E126" s="337"/>
      <c r="F126" s="337"/>
      <c r="G126" s="337"/>
      <c r="H126" s="337"/>
      <c r="I126" s="337"/>
      <c r="J126" s="337"/>
      <c r="K126" s="337"/>
      <c r="L126" s="337"/>
      <c r="M126" s="337"/>
      <c r="N126" s="337"/>
      <c r="O126" s="337"/>
      <c r="P126" s="337"/>
      <c r="Q126" s="337"/>
      <c r="R126" s="337">
        <v>1</v>
      </c>
      <c r="S126" s="337"/>
      <c r="T126" s="337">
        <v>2</v>
      </c>
      <c r="U126" s="337"/>
      <c r="V126" s="337"/>
      <c r="W126" s="337"/>
      <c r="X126" s="337"/>
      <c r="Y126" s="337"/>
      <c r="Z126" s="337"/>
      <c r="AA126" s="337"/>
      <c r="AB126" s="337"/>
      <c r="AC126" s="337"/>
      <c r="AD126" s="337"/>
      <c r="AE126" s="337"/>
      <c r="AF126" s="337"/>
      <c r="AG126" s="337"/>
      <c r="AH126" s="337">
        <v>1</v>
      </c>
      <c r="AI126" s="337"/>
      <c r="AJ126" s="337"/>
      <c r="AK126" s="349"/>
      <c r="AL126" s="342">
        <v>4</v>
      </c>
    </row>
    <row r="127" spans="1:38" x14ac:dyDescent="0.35">
      <c r="A127" s="353">
        <v>2000</v>
      </c>
      <c r="B127" s="348"/>
      <c r="C127" s="337"/>
      <c r="D127" s="337"/>
      <c r="E127" s="337"/>
      <c r="F127" s="337"/>
      <c r="G127" s="337"/>
      <c r="H127" s="337"/>
      <c r="I127" s="337"/>
      <c r="J127" s="337"/>
      <c r="K127" s="337"/>
      <c r="L127" s="337"/>
      <c r="M127" s="337"/>
      <c r="N127" s="337"/>
      <c r="O127" s="337"/>
      <c r="P127" s="337"/>
      <c r="Q127" s="337"/>
      <c r="R127" s="337"/>
      <c r="S127" s="337"/>
      <c r="T127" s="337"/>
      <c r="U127" s="337">
        <v>3</v>
      </c>
      <c r="V127" s="337"/>
      <c r="W127" s="337"/>
      <c r="X127" s="337"/>
      <c r="Y127" s="337"/>
      <c r="Z127" s="337"/>
      <c r="AA127" s="337"/>
      <c r="AB127" s="337"/>
      <c r="AC127" s="337"/>
      <c r="AD127" s="337"/>
      <c r="AE127" s="337"/>
      <c r="AF127" s="337"/>
      <c r="AG127" s="337"/>
      <c r="AH127" s="337"/>
      <c r="AI127" s="337"/>
      <c r="AJ127" s="337"/>
      <c r="AK127" s="349"/>
      <c r="AL127" s="342">
        <v>3</v>
      </c>
    </row>
    <row r="128" spans="1:38" x14ac:dyDescent="0.35">
      <c r="A128" s="353">
        <v>2500</v>
      </c>
      <c r="B128" s="348"/>
      <c r="C128" s="337"/>
      <c r="D128" s="337"/>
      <c r="E128" s="337"/>
      <c r="F128" s="337"/>
      <c r="G128" s="337"/>
      <c r="H128" s="337"/>
      <c r="I128" s="337"/>
      <c r="J128" s="337"/>
      <c r="K128" s="337"/>
      <c r="L128" s="337"/>
      <c r="M128" s="337"/>
      <c r="N128" s="337"/>
      <c r="O128" s="337"/>
      <c r="P128" s="337"/>
      <c r="Q128" s="337"/>
      <c r="R128" s="337"/>
      <c r="S128" s="337">
        <v>2</v>
      </c>
      <c r="T128" s="337"/>
      <c r="U128" s="337"/>
      <c r="V128" s="337"/>
      <c r="W128" s="337"/>
      <c r="X128" s="337"/>
      <c r="Y128" s="337"/>
      <c r="Z128" s="337"/>
      <c r="AA128" s="337"/>
      <c r="AB128" s="337"/>
      <c r="AC128" s="337"/>
      <c r="AD128" s="337"/>
      <c r="AE128" s="337"/>
      <c r="AF128" s="337"/>
      <c r="AG128" s="337"/>
      <c r="AH128" s="337"/>
      <c r="AI128" s="337"/>
      <c r="AJ128" s="337"/>
      <c r="AK128" s="349"/>
      <c r="AL128" s="342">
        <v>2</v>
      </c>
    </row>
    <row r="129" spans="1:38" x14ac:dyDescent="0.35">
      <c r="A129" s="353">
        <v>3500</v>
      </c>
      <c r="B129" s="348"/>
      <c r="C129" s="337"/>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c r="AA129" s="337"/>
      <c r="AB129" s="337"/>
      <c r="AC129" s="337"/>
      <c r="AD129" s="337"/>
      <c r="AE129" s="337"/>
      <c r="AF129" s="337">
        <v>1</v>
      </c>
      <c r="AG129" s="337"/>
      <c r="AH129" s="337"/>
      <c r="AI129" s="337"/>
      <c r="AJ129" s="337"/>
      <c r="AK129" s="349"/>
      <c r="AL129" s="342">
        <v>1</v>
      </c>
    </row>
    <row r="130" spans="1:38" x14ac:dyDescent="0.35">
      <c r="A130" s="353">
        <v>4000</v>
      </c>
      <c r="B130" s="348"/>
      <c r="C130" s="337"/>
      <c r="D130" s="337"/>
      <c r="E130" s="337"/>
      <c r="F130" s="337"/>
      <c r="G130" s="337"/>
      <c r="H130" s="337"/>
      <c r="I130" s="337"/>
      <c r="J130" s="337"/>
      <c r="K130" s="337">
        <v>1</v>
      </c>
      <c r="L130" s="337"/>
      <c r="M130" s="337"/>
      <c r="N130" s="337"/>
      <c r="O130" s="337"/>
      <c r="P130" s="337"/>
      <c r="Q130" s="337"/>
      <c r="R130" s="337"/>
      <c r="S130" s="337"/>
      <c r="T130" s="337"/>
      <c r="U130" s="337"/>
      <c r="V130" s="337"/>
      <c r="W130" s="337"/>
      <c r="X130" s="337"/>
      <c r="Y130" s="337"/>
      <c r="Z130" s="337"/>
      <c r="AA130" s="337"/>
      <c r="AB130" s="337"/>
      <c r="AC130" s="337"/>
      <c r="AD130" s="337"/>
      <c r="AE130" s="337"/>
      <c r="AF130" s="337"/>
      <c r="AG130" s="337"/>
      <c r="AH130" s="337"/>
      <c r="AI130" s="337"/>
      <c r="AJ130" s="337"/>
      <c r="AK130" s="349"/>
      <c r="AL130" s="342">
        <v>1</v>
      </c>
    </row>
    <row r="131" spans="1:38" x14ac:dyDescent="0.35">
      <c r="A131" s="353">
        <v>5000</v>
      </c>
      <c r="B131" s="348"/>
      <c r="C131" s="337"/>
      <c r="D131" s="337"/>
      <c r="E131" s="337"/>
      <c r="F131" s="337"/>
      <c r="G131" s="337"/>
      <c r="H131" s="337"/>
      <c r="I131" s="337"/>
      <c r="J131" s="337">
        <v>2</v>
      </c>
      <c r="K131" s="337"/>
      <c r="L131" s="337"/>
      <c r="M131" s="337"/>
      <c r="N131" s="337"/>
      <c r="O131" s="337"/>
      <c r="P131" s="337"/>
      <c r="Q131" s="337">
        <v>1</v>
      </c>
      <c r="R131" s="337"/>
      <c r="S131" s="337"/>
      <c r="T131" s="337"/>
      <c r="U131" s="337">
        <v>1</v>
      </c>
      <c r="V131" s="337"/>
      <c r="W131" s="337"/>
      <c r="X131" s="337"/>
      <c r="Y131" s="337"/>
      <c r="Z131" s="337"/>
      <c r="AA131" s="337">
        <v>4</v>
      </c>
      <c r="AB131" s="337"/>
      <c r="AC131" s="337"/>
      <c r="AD131" s="337"/>
      <c r="AE131" s="337"/>
      <c r="AF131" s="337"/>
      <c r="AG131" s="337"/>
      <c r="AH131" s="337"/>
      <c r="AI131" s="337"/>
      <c r="AJ131" s="337"/>
      <c r="AK131" s="349"/>
      <c r="AL131" s="342">
        <v>8</v>
      </c>
    </row>
    <row r="132" spans="1:38" x14ac:dyDescent="0.35">
      <c r="A132" s="353">
        <v>6000</v>
      </c>
      <c r="B132" s="348"/>
      <c r="C132" s="337"/>
      <c r="D132" s="337">
        <v>1</v>
      </c>
      <c r="E132" s="337"/>
      <c r="F132" s="337"/>
      <c r="G132" s="337"/>
      <c r="H132" s="337"/>
      <c r="I132" s="337"/>
      <c r="J132" s="337"/>
      <c r="K132" s="337">
        <v>1</v>
      </c>
      <c r="L132" s="337"/>
      <c r="M132" s="337"/>
      <c r="N132" s="337"/>
      <c r="O132" s="337"/>
      <c r="P132" s="337"/>
      <c r="Q132" s="337"/>
      <c r="R132" s="337"/>
      <c r="S132" s="337"/>
      <c r="T132" s="337"/>
      <c r="U132" s="337"/>
      <c r="V132" s="337">
        <v>1</v>
      </c>
      <c r="W132" s="337"/>
      <c r="X132" s="337"/>
      <c r="Y132" s="337"/>
      <c r="Z132" s="337"/>
      <c r="AA132" s="337"/>
      <c r="AB132" s="337"/>
      <c r="AC132" s="337"/>
      <c r="AD132" s="337"/>
      <c r="AE132" s="337"/>
      <c r="AF132" s="337"/>
      <c r="AG132" s="337"/>
      <c r="AH132" s="337"/>
      <c r="AI132" s="337"/>
      <c r="AJ132" s="337"/>
      <c r="AK132" s="349"/>
      <c r="AL132" s="342">
        <v>3</v>
      </c>
    </row>
    <row r="133" spans="1:38" x14ac:dyDescent="0.35">
      <c r="A133" s="353">
        <v>6300</v>
      </c>
      <c r="B133" s="348"/>
      <c r="C133" s="337"/>
      <c r="D133" s="337"/>
      <c r="E133" s="337"/>
      <c r="F133" s="337"/>
      <c r="G133" s="337"/>
      <c r="H133" s="337"/>
      <c r="I133" s="337"/>
      <c r="J133" s="337"/>
      <c r="K133" s="337"/>
      <c r="L133" s="337"/>
      <c r="M133" s="337"/>
      <c r="N133" s="337"/>
      <c r="O133" s="337"/>
      <c r="P133" s="337"/>
      <c r="Q133" s="337"/>
      <c r="R133" s="337"/>
      <c r="S133" s="337"/>
      <c r="T133" s="337"/>
      <c r="U133" s="337"/>
      <c r="V133" s="337"/>
      <c r="W133" s="337"/>
      <c r="X133" s="337"/>
      <c r="Y133" s="337"/>
      <c r="Z133" s="337"/>
      <c r="AA133" s="337"/>
      <c r="AB133" s="337"/>
      <c r="AC133" s="337"/>
      <c r="AD133" s="337"/>
      <c r="AE133" s="337"/>
      <c r="AF133" s="337">
        <v>1</v>
      </c>
      <c r="AG133" s="337"/>
      <c r="AH133" s="337"/>
      <c r="AI133" s="337"/>
      <c r="AJ133" s="337"/>
      <c r="AK133" s="349"/>
      <c r="AL133" s="342">
        <v>1</v>
      </c>
    </row>
    <row r="134" spans="1:38" x14ac:dyDescent="0.35">
      <c r="A134" s="353">
        <v>8000</v>
      </c>
      <c r="B134" s="348"/>
      <c r="C134" s="337"/>
      <c r="D134" s="337"/>
      <c r="E134" s="337"/>
      <c r="F134" s="337"/>
      <c r="G134" s="337"/>
      <c r="H134" s="337"/>
      <c r="I134" s="337"/>
      <c r="J134" s="337"/>
      <c r="K134" s="337"/>
      <c r="L134" s="337"/>
      <c r="M134" s="337"/>
      <c r="N134" s="337"/>
      <c r="O134" s="337"/>
      <c r="P134" s="337"/>
      <c r="Q134" s="337"/>
      <c r="R134" s="337"/>
      <c r="S134" s="337"/>
      <c r="T134" s="337"/>
      <c r="U134" s="337"/>
      <c r="V134" s="337"/>
      <c r="W134" s="337"/>
      <c r="X134" s="337"/>
      <c r="Y134" s="337"/>
      <c r="Z134" s="337"/>
      <c r="AA134" s="337">
        <v>4</v>
      </c>
      <c r="AB134" s="337"/>
      <c r="AC134" s="337"/>
      <c r="AD134" s="337"/>
      <c r="AE134" s="337"/>
      <c r="AF134" s="337"/>
      <c r="AG134" s="337"/>
      <c r="AH134" s="337"/>
      <c r="AI134" s="337"/>
      <c r="AJ134" s="337"/>
      <c r="AK134" s="349"/>
      <c r="AL134" s="342">
        <v>4</v>
      </c>
    </row>
    <row r="135" spans="1:38" x14ac:dyDescent="0.35">
      <c r="A135" s="353">
        <v>10000</v>
      </c>
      <c r="B135" s="348"/>
      <c r="C135" s="337"/>
      <c r="D135" s="337"/>
      <c r="E135" s="337"/>
      <c r="F135" s="337"/>
      <c r="G135" s="337"/>
      <c r="H135" s="337">
        <v>1</v>
      </c>
      <c r="I135" s="337"/>
      <c r="J135" s="337"/>
      <c r="K135" s="337">
        <v>1</v>
      </c>
      <c r="L135" s="337">
        <v>1</v>
      </c>
      <c r="M135" s="337"/>
      <c r="N135" s="337"/>
      <c r="O135" s="337">
        <v>3</v>
      </c>
      <c r="P135" s="337"/>
      <c r="Q135" s="337"/>
      <c r="R135" s="337"/>
      <c r="S135" s="337"/>
      <c r="T135" s="337"/>
      <c r="U135" s="337"/>
      <c r="V135" s="337"/>
      <c r="W135" s="337"/>
      <c r="X135" s="337"/>
      <c r="Y135" s="337"/>
      <c r="Z135" s="337"/>
      <c r="AA135" s="337">
        <v>6</v>
      </c>
      <c r="AB135" s="337"/>
      <c r="AC135" s="337">
        <v>1</v>
      </c>
      <c r="AD135" s="337"/>
      <c r="AE135" s="337"/>
      <c r="AF135" s="337"/>
      <c r="AG135" s="337"/>
      <c r="AH135" s="337"/>
      <c r="AI135" s="337"/>
      <c r="AJ135" s="337">
        <v>2</v>
      </c>
      <c r="AK135" s="349"/>
      <c r="AL135" s="342">
        <v>15</v>
      </c>
    </row>
    <row r="136" spans="1:38" x14ac:dyDescent="0.35">
      <c r="A136" s="353">
        <v>12000</v>
      </c>
      <c r="B136" s="348"/>
      <c r="C136" s="337"/>
      <c r="D136" s="337"/>
      <c r="E136" s="337"/>
      <c r="F136" s="337"/>
      <c r="G136" s="337"/>
      <c r="H136" s="337"/>
      <c r="I136" s="337"/>
      <c r="J136" s="337"/>
      <c r="K136" s="337"/>
      <c r="L136" s="337"/>
      <c r="M136" s="337"/>
      <c r="N136" s="337"/>
      <c r="O136" s="337"/>
      <c r="P136" s="337"/>
      <c r="Q136" s="337"/>
      <c r="R136" s="337"/>
      <c r="S136" s="337"/>
      <c r="T136" s="337"/>
      <c r="U136" s="337"/>
      <c r="V136" s="337"/>
      <c r="W136" s="337"/>
      <c r="X136" s="337"/>
      <c r="Y136" s="337"/>
      <c r="Z136" s="337"/>
      <c r="AA136" s="337"/>
      <c r="AB136" s="337"/>
      <c r="AC136" s="337"/>
      <c r="AD136" s="337">
        <v>1</v>
      </c>
      <c r="AE136" s="337"/>
      <c r="AF136" s="337"/>
      <c r="AG136" s="337"/>
      <c r="AH136" s="337"/>
      <c r="AI136" s="337"/>
      <c r="AJ136" s="337"/>
      <c r="AK136" s="349"/>
      <c r="AL136" s="342">
        <v>1</v>
      </c>
    </row>
    <row r="137" spans="1:38" x14ac:dyDescent="0.35">
      <c r="A137" s="353">
        <v>15000</v>
      </c>
      <c r="B137" s="348"/>
      <c r="C137" s="337"/>
      <c r="D137" s="337"/>
      <c r="E137" s="337"/>
      <c r="F137" s="337"/>
      <c r="G137" s="337"/>
      <c r="H137" s="337"/>
      <c r="I137" s="337"/>
      <c r="J137" s="337"/>
      <c r="K137" s="337"/>
      <c r="L137" s="337"/>
      <c r="M137" s="337"/>
      <c r="N137" s="337"/>
      <c r="O137" s="337"/>
      <c r="P137" s="337"/>
      <c r="Q137" s="337"/>
      <c r="R137" s="337"/>
      <c r="S137" s="337"/>
      <c r="T137" s="337"/>
      <c r="U137" s="337"/>
      <c r="V137" s="337">
        <v>1</v>
      </c>
      <c r="W137" s="337">
        <v>1</v>
      </c>
      <c r="X137" s="337"/>
      <c r="Y137" s="337"/>
      <c r="Z137" s="337"/>
      <c r="AA137" s="337"/>
      <c r="AB137" s="337"/>
      <c r="AC137" s="337"/>
      <c r="AD137" s="337"/>
      <c r="AE137" s="337"/>
      <c r="AF137" s="337"/>
      <c r="AG137" s="337"/>
      <c r="AH137" s="337"/>
      <c r="AI137" s="337"/>
      <c r="AJ137" s="337"/>
      <c r="AK137" s="349"/>
      <c r="AL137" s="342">
        <v>2</v>
      </c>
    </row>
    <row r="138" spans="1:38" x14ac:dyDescent="0.35">
      <c r="A138" s="353">
        <v>16000</v>
      </c>
      <c r="B138" s="348"/>
      <c r="C138" s="337"/>
      <c r="D138" s="337"/>
      <c r="E138" s="337"/>
      <c r="F138" s="337"/>
      <c r="G138" s="337"/>
      <c r="H138" s="337"/>
      <c r="I138" s="337"/>
      <c r="J138" s="337"/>
      <c r="K138" s="337"/>
      <c r="L138" s="337"/>
      <c r="M138" s="337"/>
      <c r="N138" s="337"/>
      <c r="O138" s="337"/>
      <c r="P138" s="337"/>
      <c r="Q138" s="337"/>
      <c r="R138" s="337"/>
      <c r="S138" s="337"/>
      <c r="T138" s="337"/>
      <c r="U138" s="337"/>
      <c r="V138" s="337"/>
      <c r="W138" s="337"/>
      <c r="X138" s="337"/>
      <c r="Y138" s="337"/>
      <c r="Z138" s="337"/>
      <c r="AA138" s="337"/>
      <c r="AB138" s="337"/>
      <c r="AC138" s="337">
        <v>2</v>
      </c>
      <c r="AD138" s="337">
        <v>3</v>
      </c>
      <c r="AE138" s="337"/>
      <c r="AF138" s="337"/>
      <c r="AG138" s="337"/>
      <c r="AH138" s="337">
        <v>2</v>
      </c>
      <c r="AI138" s="337"/>
      <c r="AJ138" s="337"/>
      <c r="AK138" s="349"/>
      <c r="AL138" s="342">
        <v>7</v>
      </c>
    </row>
    <row r="139" spans="1:38" x14ac:dyDescent="0.35">
      <c r="A139" s="353">
        <v>20000</v>
      </c>
      <c r="B139" s="348"/>
      <c r="C139" s="337"/>
      <c r="D139" s="337"/>
      <c r="E139" s="337"/>
      <c r="F139" s="337"/>
      <c r="G139" s="337"/>
      <c r="H139" s="337"/>
      <c r="I139" s="337"/>
      <c r="J139" s="337"/>
      <c r="K139" s="337"/>
      <c r="L139" s="337"/>
      <c r="M139" s="337"/>
      <c r="N139" s="337"/>
      <c r="O139" s="337"/>
      <c r="P139" s="337"/>
      <c r="Q139" s="337"/>
      <c r="R139" s="337">
        <v>1</v>
      </c>
      <c r="S139" s="337">
        <v>1</v>
      </c>
      <c r="T139" s="337"/>
      <c r="U139" s="337"/>
      <c r="V139" s="337"/>
      <c r="W139" s="337"/>
      <c r="X139" s="337"/>
      <c r="Y139" s="337">
        <v>1</v>
      </c>
      <c r="Z139" s="337"/>
      <c r="AA139" s="337"/>
      <c r="AB139" s="337"/>
      <c r="AC139" s="337">
        <v>2</v>
      </c>
      <c r="AD139" s="337">
        <v>2</v>
      </c>
      <c r="AE139" s="337"/>
      <c r="AF139" s="337"/>
      <c r="AG139" s="337"/>
      <c r="AH139" s="337"/>
      <c r="AI139" s="337"/>
      <c r="AJ139" s="337">
        <v>2</v>
      </c>
      <c r="AK139" s="349"/>
      <c r="AL139" s="342">
        <v>9</v>
      </c>
    </row>
    <row r="140" spans="1:38" x14ac:dyDescent="0.35">
      <c r="A140" s="353">
        <v>22500</v>
      </c>
      <c r="B140" s="348"/>
      <c r="C140" s="337"/>
      <c r="D140" s="337"/>
      <c r="E140" s="337"/>
      <c r="F140" s="337"/>
      <c r="G140" s="337"/>
      <c r="H140" s="337"/>
      <c r="I140" s="337"/>
      <c r="J140" s="337"/>
      <c r="K140" s="337"/>
      <c r="L140" s="337"/>
      <c r="M140" s="337"/>
      <c r="N140" s="337"/>
      <c r="O140" s="337"/>
      <c r="P140" s="337"/>
      <c r="Q140" s="337"/>
      <c r="R140" s="337"/>
      <c r="S140" s="337"/>
      <c r="T140" s="337"/>
      <c r="U140" s="337"/>
      <c r="V140" s="337"/>
      <c r="W140" s="337"/>
      <c r="X140" s="337"/>
      <c r="Y140" s="337"/>
      <c r="Z140" s="337"/>
      <c r="AA140" s="337"/>
      <c r="AB140" s="337"/>
      <c r="AC140" s="337"/>
      <c r="AD140" s="337">
        <v>1</v>
      </c>
      <c r="AE140" s="337"/>
      <c r="AF140" s="337"/>
      <c r="AG140" s="337"/>
      <c r="AH140" s="337"/>
      <c r="AI140" s="337"/>
      <c r="AJ140" s="337"/>
      <c r="AK140" s="349"/>
      <c r="AL140" s="342">
        <v>1</v>
      </c>
    </row>
    <row r="141" spans="1:38" x14ac:dyDescent="0.35">
      <c r="A141" s="353">
        <v>24000</v>
      </c>
      <c r="B141" s="348"/>
      <c r="C141" s="337"/>
      <c r="D141" s="337"/>
      <c r="E141" s="337"/>
      <c r="F141" s="337"/>
      <c r="G141" s="337"/>
      <c r="H141" s="337"/>
      <c r="I141" s="337"/>
      <c r="J141" s="337"/>
      <c r="K141" s="337"/>
      <c r="L141" s="337"/>
      <c r="M141" s="337"/>
      <c r="N141" s="337">
        <v>1</v>
      </c>
      <c r="O141" s="337"/>
      <c r="P141" s="337"/>
      <c r="Q141" s="337"/>
      <c r="R141" s="337"/>
      <c r="S141" s="337"/>
      <c r="T141" s="337"/>
      <c r="U141" s="337"/>
      <c r="V141" s="337"/>
      <c r="W141" s="337"/>
      <c r="X141" s="337"/>
      <c r="Y141" s="337"/>
      <c r="Z141" s="337"/>
      <c r="AA141" s="337"/>
      <c r="AB141" s="337"/>
      <c r="AC141" s="337"/>
      <c r="AD141" s="337"/>
      <c r="AE141" s="337"/>
      <c r="AF141" s="337"/>
      <c r="AG141" s="337"/>
      <c r="AH141" s="337"/>
      <c r="AI141" s="337"/>
      <c r="AJ141" s="337"/>
      <c r="AK141" s="349"/>
      <c r="AL141" s="342">
        <v>1</v>
      </c>
    </row>
    <row r="142" spans="1:38" x14ac:dyDescent="0.35">
      <c r="A142" s="353">
        <v>25000</v>
      </c>
      <c r="B142" s="348"/>
      <c r="C142" s="337"/>
      <c r="D142" s="337"/>
      <c r="E142" s="337"/>
      <c r="F142" s="337"/>
      <c r="G142" s="337"/>
      <c r="H142" s="337"/>
      <c r="I142" s="337"/>
      <c r="J142" s="337"/>
      <c r="K142" s="337"/>
      <c r="L142" s="337"/>
      <c r="M142" s="337"/>
      <c r="N142" s="337"/>
      <c r="O142" s="337"/>
      <c r="P142" s="337">
        <v>1</v>
      </c>
      <c r="Q142" s="337"/>
      <c r="R142" s="337"/>
      <c r="S142" s="337"/>
      <c r="T142" s="337"/>
      <c r="U142" s="337"/>
      <c r="V142" s="337"/>
      <c r="W142" s="337"/>
      <c r="X142" s="337"/>
      <c r="Y142" s="337"/>
      <c r="Z142" s="337"/>
      <c r="AA142" s="337"/>
      <c r="AB142" s="337"/>
      <c r="AC142" s="337">
        <v>1</v>
      </c>
      <c r="AD142" s="337"/>
      <c r="AE142" s="337"/>
      <c r="AF142" s="337"/>
      <c r="AG142" s="337"/>
      <c r="AH142" s="337"/>
      <c r="AI142" s="337"/>
      <c r="AJ142" s="337"/>
      <c r="AK142" s="349"/>
      <c r="AL142" s="342">
        <v>2</v>
      </c>
    </row>
    <row r="143" spans="1:38" x14ac:dyDescent="0.35">
      <c r="A143" s="353">
        <v>30000</v>
      </c>
      <c r="B143" s="348"/>
      <c r="C143" s="337"/>
      <c r="D143" s="337"/>
      <c r="E143" s="337"/>
      <c r="F143" s="337"/>
      <c r="G143" s="337"/>
      <c r="H143" s="337"/>
      <c r="I143" s="337"/>
      <c r="J143" s="337"/>
      <c r="K143" s="337"/>
      <c r="L143" s="337"/>
      <c r="M143" s="337"/>
      <c r="N143" s="337"/>
      <c r="O143" s="337"/>
      <c r="P143" s="337"/>
      <c r="Q143" s="337"/>
      <c r="R143" s="337"/>
      <c r="S143" s="337"/>
      <c r="T143" s="337"/>
      <c r="U143" s="337"/>
      <c r="V143" s="337">
        <v>5</v>
      </c>
      <c r="W143" s="337">
        <v>1</v>
      </c>
      <c r="X143" s="337"/>
      <c r="Y143" s="337"/>
      <c r="Z143" s="337">
        <v>1</v>
      </c>
      <c r="AA143" s="337"/>
      <c r="AB143" s="337"/>
      <c r="AC143" s="337"/>
      <c r="AD143" s="337">
        <v>2</v>
      </c>
      <c r="AE143" s="337"/>
      <c r="AF143" s="337">
        <v>1</v>
      </c>
      <c r="AG143" s="337"/>
      <c r="AH143" s="337"/>
      <c r="AI143" s="337">
        <v>1</v>
      </c>
      <c r="AJ143" s="337"/>
      <c r="AK143" s="349"/>
      <c r="AL143" s="342">
        <v>11</v>
      </c>
    </row>
    <row r="144" spans="1:38" x14ac:dyDescent="0.35">
      <c r="A144" s="353">
        <v>35000</v>
      </c>
      <c r="B144" s="348"/>
      <c r="C144" s="337"/>
      <c r="D144" s="337"/>
      <c r="E144" s="337"/>
      <c r="F144" s="337"/>
      <c r="G144" s="337"/>
      <c r="H144" s="337"/>
      <c r="I144" s="337"/>
      <c r="J144" s="337"/>
      <c r="K144" s="337"/>
      <c r="L144" s="337"/>
      <c r="M144" s="337"/>
      <c r="N144" s="337"/>
      <c r="O144" s="337"/>
      <c r="P144" s="337"/>
      <c r="Q144" s="337"/>
      <c r="R144" s="337"/>
      <c r="S144" s="337"/>
      <c r="T144" s="337"/>
      <c r="U144" s="337"/>
      <c r="V144" s="337"/>
      <c r="W144" s="337"/>
      <c r="X144" s="337"/>
      <c r="Y144" s="337"/>
      <c r="Z144" s="337"/>
      <c r="AA144" s="337">
        <v>6</v>
      </c>
      <c r="AB144" s="337"/>
      <c r="AC144" s="337"/>
      <c r="AD144" s="337">
        <v>2</v>
      </c>
      <c r="AE144" s="337"/>
      <c r="AF144" s="337"/>
      <c r="AG144" s="337"/>
      <c r="AH144" s="337"/>
      <c r="AI144" s="337"/>
      <c r="AJ144" s="337"/>
      <c r="AK144" s="349"/>
      <c r="AL144" s="342">
        <v>8</v>
      </c>
    </row>
    <row r="145" spans="1:38" x14ac:dyDescent="0.35">
      <c r="A145" s="353">
        <v>40000</v>
      </c>
      <c r="B145" s="348"/>
      <c r="C145" s="337"/>
      <c r="D145" s="337"/>
      <c r="E145" s="337"/>
      <c r="F145" s="337"/>
      <c r="G145" s="337"/>
      <c r="H145" s="337"/>
      <c r="I145" s="337"/>
      <c r="J145" s="337"/>
      <c r="K145" s="337"/>
      <c r="L145" s="337"/>
      <c r="M145" s="337"/>
      <c r="N145" s="337"/>
      <c r="O145" s="337"/>
      <c r="P145" s="337"/>
      <c r="Q145" s="337"/>
      <c r="R145" s="337"/>
      <c r="S145" s="337"/>
      <c r="T145" s="337"/>
      <c r="U145" s="337"/>
      <c r="V145" s="337"/>
      <c r="W145" s="337"/>
      <c r="X145" s="337"/>
      <c r="Y145" s="337"/>
      <c r="Z145" s="337"/>
      <c r="AA145" s="337"/>
      <c r="AB145" s="337"/>
      <c r="AC145" s="337">
        <v>3</v>
      </c>
      <c r="AD145" s="337"/>
      <c r="AE145" s="337"/>
      <c r="AF145" s="337"/>
      <c r="AG145" s="337"/>
      <c r="AH145" s="337"/>
      <c r="AI145" s="337"/>
      <c r="AJ145" s="337"/>
      <c r="AK145" s="349"/>
      <c r="AL145" s="342">
        <v>3</v>
      </c>
    </row>
    <row r="146" spans="1:38" x14ac:dyDescent="0.35">
      <c r="A146" s="353">
        <v>50000</v>
      </c>
      <c r="B146" s="348"/>
      <c r="C146" s="337"/>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c r="AA146" s="337"/>
      <c r="AB146" s="337"/>
      <c r="AC146" s="337">
        <v>1</v>
      </c>
      <c r="AD146" s="337"/>
      <c r="AE146" s="337"/>
      <c r="AF146" s="337"/>
      <c r="AG146" s="337"/>
      <c r="AH146" s="337"/>
      <c r="AI146" s="337"/>
      <c r="AJ146" s="337"/>
      <c r="AK146" s="349"/>
      <c r="AL146" s="342">
        <v>1</v>
      </c>
    </row>
    <row r="147" spans="1:38" x14ac:dyDescent="0.35">
      <c r="A147" s="353">
        <v>55000</v>
      </c>
      <c r="B147" s="348"/>
      <c r="C147" s="337"/>
      <c r="D147" s="337"/>
      <c r="E147" s="337"/>
      <c r="F147" s="337"/>
      <c r="G147" s="337"/>
      <c r="H147" s="337"/>
      <c r="I147" s="337"/>
      <c r="J147" s="337"/>
      <c r="K147" s="337"/>
      <c r="L147" s="337"/>
      <c r="M147" s="337"/>
      <c r="N147" s="337"/>
      <c r="O147" s="337"/>
      <c r="P147" s="337"/>
      <c r="Q147" s="337"/>
      <c r="R147" s="337"/>
      <c r="S147" s="337"/>
      <c r="T147" s="337"/>
      <c r="U147" s="337"/>
      <c r="V147" s="337"/>
      <c r="W147" s="337"/>
      <c r="X147" s="337"/>
      <c r="Y147" s="337"/>
      <c r="Z147" s="337"/>
      <c r="AA147" s="337"/>
      <c r="AB147" s="337"/>
      <c r="AC147" s="337"/>
      <c r="AD147" s="337">
        <v>2</v>
      </c>
      <c r="AE147" s="337"/>
      <c r="AF147" s="337"/>
      <c r="AG147" s="337"/>
      <c r="AH147" s="337"/>
      <c r="AI147" s="337"/>
      <c r="AJ147" s="337"/>
      <c r="AK147" s="349"/>
      <c r="AL147" s="342">
        <v>2</v>
      </c>
    </row>
    <row r="148" spans="1:38" x14ac:dyDescent="0.35">
      <c r="A148" s="353">
        <v>100000</v>
      </c>
      <c r="B148" s="348"/>
      <c r="C148" s="337"/>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c r="AA148" s="337"/>
      <c r="AB148" s="337"/>
      <c r="AC148" s="337">
        <v>2</v>
      </c>
      <c r="AD148" s="337">
        <v>4</v>
      </c>
      <c r="AE148" s="337"/>
      <c r="AF148" s="337"/>
      <c r="AG148" s="337"/>
      <c r="AH148" s="337"/>
      <c r="AI148" s="337"/>
      <c r="AJ148" s="337"/>
      <c r="AK148" s="349"/>
      <c r="AL148" s="342">
        <v>6</v>
      </c>
    </row>
    <row r="149" spans="1:38" x14ac:dyDescent="0.35">
      <c r="A149" s="353">
        <v>125000</v>
      </c>
      <c r="B149" s="348"/>
      <c r="C149" s="337"/>
      <c r="D149" s="337"/>
      <c r="E149" s="337"/>
      <c r="F149" s="337"/>
      <c r="G149" s="337"/>
      <c r="H149" s="337"/>
      <c r="I149" s="337"/>
      <c r="J149" s="337"/>
      <c r="K149" s="337"/>
      <c r="L149" s="337"/>
      <c r="M149" s="337"/>
      <c r="N149" s="337"/>
      <c r="O149" s="337"/>
      <c r="P149" s="337"/>
      <c r="Q149" s="337"/>
      <c r="R149" s="337"/>
      <c r="S149" s="337"/>
      <c r="T149" s="337"/>
      <c r="U149" s="337"/>
      <c r="V149" s="337"/>
      <c r="W149" s="337"/>
      <c r="X149" s="337">
        <v>1</v>
      </c>
      <c r="Y149" s="337"/>
      <c r="Z149" s="337"/>
      <c r="AA149" s="337"/>
      <c r="AB149" s="337"/>
      <c r="AC149" s="337"/>
      <c r="AD149" s="337"/>
      <c r="AE149" s="337"/>
      <c r="AF149" s="337"/>
      <c r="AG149" s="337"/>
      <c r="AH149" s="337"/>
      <c r="AI149" s="337"/>
      <c r="AJ149" s="337"/>
      <c r="AK149" s="349"/>
      <c r="AL149" s="342">
        <v>1</v>
      </c>
    </row>
    <row r="150" spans="1:38" ht="15" thickBot="1" x14ac:dyDescent="0.4">
      <c r="A150" s="353">
        <v>200000</v>
      </c>
      <c r="B150" s="350"/>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c r="AA150" s="351"/>
      <c r="AB150" s="351"/>
      <c r="AC150" s="351"/>
      <c r="AD150" s="351">
        <v>1</v>
      </c>
      <c r="AE150" s="351"/>
      <c r="AF150" s="351"/>
      <c r="AG150" s="351"/>
      <c r="AH150" s="351"/>
      <c r="AI150" s="351"/>
      <c r="AJ150" s="351"/>
      <c r="AK150" s="352"/>
      <c r="AL150" s="342">
        <v>1</v>
      </c>
    </row>
    <row r="151" spans="1:38" ht="15" thickBot="1" x14ac:dyDescent="0.4">
      <c r="A151" s="340" t="s">
        <v>1</v>
      </c>
      <c r="B151" s="344">
        <v>3</v>
      </c>
      <c r="C151" s="344">
        <v>2</v>
      </c>
      <c r="D151" s="344">
        <v>1</v>
      </c>
      <c r="E151" s="344">
        <v>1</v>
      </c>
      <c r="F151" s="344">
        <v>1</v>
      </c>
      <c r="G151" s="344">
        <v>2</v>
      </c>
      <c r="H151" s="344">
        <v>3</v>
      </c>
      <c r="I151" s="344">
        <v>2</v>
      </c>
      <c r="J151" s="344">
        <v>2</v>
      </c>
      <c r="K151" s="344">
        <v>7</v>
      </c>
      <c r="L151" s="344">
        <v>10</v>
      </c>
      <c r="M151" s="344">
        <v>3</v>
      </c>
      <c r="N151" s="344">
        <v>8</v>
      </c>
      <c r="O151" s="344">
        <v>8</v>
      </c>
      <c r="P151" s="344">
        <v>6</v>
      </c>
      <c r="Q151" s="344">
        <v>7</v>
      </c>
      <c r="R151" s="344">
        <v>15</v>
      </c>
      <c r="S151" s="344">
        <v>28</v>
      </c>
      <c r="T151" s="344">
        <v>66</v>
      </c>
      <c r="U151" s="344">
        <v>29</v>
      </c>
      <c r="V151" s="344">
        <v>14</v>
      </c>
      <c r="W151" s="344">
        <v>6</v>
      </c>
      <c r="X151" s="344">
        <v>9</v>
      </c>
      <c r="Y151" s="344">
        <v>8</v>
      </c>
      <c r="Z151" s="344">
        <v>16</v>
      </c>
      <c r="AA151" s="344">
        <v>24</v>
      </c>
      <c r="AB151" s="344">
        <v>15</v>
      </c>
      <c r="AC151" s="344">
        <v>29</v>
      </c>
      <c r="AD151" s="344">
        <v>27</v>
      </c>
      <c r="AE151" s="344">
        <v>2</v>
      </c>
      <c r="AF151" s="344">
        <v>32</v>
      </c>
      <c r="AG151" s="344">
        <v>4</v>
      </c>
      <c r="AH151" s="344">
        <v>14</v>
      </c>
      <c r="AI151" s="344">
        <v>7</v>
      </c>
      <c r="AJ151" s="344">
        <v>16</v>
      </c>
      <c r="AK151" s="344">
        <v>16</v>
      </c>
      <c r="AL151" s="341">
        <f>SUM(AL107:AL150)</f>
        <v>443</v>
      </c>
    </row>
  </sheetData>
  <sortState xmlns:xlrd2="http://schemas.microsoft.com/office/spreadsheetml/2017/richdata2" ref="CR59:CR77">
    <sortCondition ref="CR59:CR77"/>
  </sortState>
  <conditionalFormatting sqref="B57:AK100">
    <cfRule type="colorScale" priority="3">
      <colorScale>
        <cfvo type="min"/>
        <cfvo type="max"/>
        <color rgb="FFFCFCFF"/>
        <color rgb="FF63BE7B"/>
      </colorScale>
    </cfRule>
  </conditionalFormatting>
  <conditionalFormatting sqref="B107:AK150">
    <cfRule type="colorScale" priority="1">
      <colorScale>
        <cfvo type="min"/>
        <cfvo type="max"/>
        <color rgb="FFFCFCFF"/>
        <color rgb="FF63BE7B"/>
      </colorScale>
    </cfRule>
  </conditionalFormatting>
  <conditionalFormatting sqref="AP57:BY100">
    <cfRule type="colorScale" priority="2">
      <colorScale>
        <cfvo type="min"/>
        <cfvo type="max"/>
        <color rgb="FFFCFCFF"/>
        <color rgb="FF63BE7B"/>
      </colorScale>
    </cfRule>
  </conditionalFormatting>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781F5-AD0F-4F01-8A76-0E061117E29C}">
  <dimension ref="A3:Q56"/>
  <sheetViews>
    <sheetView topLeftCell="B28" zoomScale="160" zoomScaleNormal="160" workbookViewId="0">
      <selection activeCell="P56" sqref="P56"/>
    </sheetView>
  </sheetViews>
  <sheetFormatPr defaultRowHeight="14.5" x14ac:dyDescent="0.35"/>
  <cols>
    <col min="1" max="1" width="17.54296875" customWidth="1"/>
    <col min="2" max="2" width="9.26953125" customWidth="1"/>
    <col min="3" max="3" width="7.1796875" customWidth="1"/>
    <col min="4" max="4" width="7.81640625" customWidth="1"/>
    <col min="5" max="5" width="11.81640625" customWidth="1"/>
    <col min="6" max="6" width="11.81640625" style="332" customWidth="1"/>
    <col min="7" max="7" width="11.81640625" customWidth="1"/>
    <col min="8" max="8" width="14.453125" customWidth="1"/>
    <col min="9" max="10" width="14.81640625" customWidth="1"/>
    <col min="11" max="11" width="12.1796875" customWidth="1"/>
    <col min="12" max="12" width="12.453125" customWidth="1"/>
    <col min="13" max="13" width="16.1796875" customWidth="1"/>
    <col min="14" max="15" width="16.7265625" customWidth="1"/>
    <col min="16" max="23" width="12.54296875" customWidth="1"/>
  </cols>
  <sheetData>
    <row r="3" spans="2:17" ht="43.5" x14ac:dyDescent="0.35">
      <c r="B3" s="532" t="s">
        <v>19209</v>
      </c>
      <c r="C3" s="533" t="s">
        <v>19208</v>
      </c>
    </row>
    <row r="4" spans="2:17" x14ac:dyDescent="0.35">
      <c r="B4" s="403">
        <v>50</v>
      </c>
      <c r="C4" s="405">
        <f>Inventory!CV87</f>
        <v>13</v>
      </c>
    </row>
    <row r="5" spans="2:17" x14ac:dyDescent="0.35">
      <c r="B5" s="403">
        <v>100</v>
      </c>
      <c r="C5" s="405">
        <f>Inventory!CV88</f>
        <v>37</v>
      </c>
    </row>
    <row r="6" spans="2:17" x14ac:dyDescent="0.35">
      <c r="B6" s="403">
        <v>250</v>
      </c>
      <c r="C6" s="405">
        <f>Inventory!CV89</f>
        <v>34</v>
      </c>
    </row>
    <row r="7" spans="2:17" x14ac:dyDescent="0.35">
      <c r="B7" s="403">
        <v>315</v>
      </c>
      <c r="C7" s="405">
        <f>Inventory!CV90</f>
        <v>55</v>
      </c>
    </row>
    <row r="8" spans="2:17" x14ac:dyDescent="0.35">
      <c r="B8" s="403">
        <v>500</v>
      </c>
      <c r="C8" s="405">
        <f>Inventory!CV91</f>
        <v>73</v>
      </c>
    </row>
    <row r="9" spans="2:17" x14ac:dyDescent="0.35">
      <c r="B9" s="403">
        <v>800</v>
      </c>
      <c r="C9" s="405">
        <f>Inventory!CV92</f>
        <v>15</v>
      </c>
      <c r="P9">
        <v>6.2E-2</v>
      </c>
      <c r="Q9" t="s">
        <v>19228</v>
      </c>
    </row>
    <row r="10" spans="2:17" x14ac:dyDescent="0.35">
      <c r="B10" s="403">
        <v>1500</v>
      </c>
      <c r="C10" s="405">
        <f>Inventory!CV93</f>
        <v>7</v>
      </c>
    </row>
    <row r="11" spans="2:17" x14ac:dyDescent="0.35">
      <c r="B11" s="403">
        <v>5000</v>
      </c>
      <c r="C11" s="405">
        <f>Inventory!CV94</f>
        <v>11</v>
      </c>
      <c r="N11" t="s">
        <v>19229</v>
      </c>
      <c r="O11" t="s">
        <v>19230</v>
      </c>
      <c r="P11" t="s">
        <v>19231</v>
      </c>
    </row>
    <row r="12" spans="2:17" x14ac:dyDescent="0.35">
      <c r="B12" s="403">
        <v>10000</v>
      </c>
      <c r="C12" s="405">
        <f>Inventory!CV95</f>
        <v>34</v>
      </c>
      <c r="N12" s="395">
        <v>26300</v>
      </c>
      <c r="O12" s="395">
        <v>38900</v>
      </c>
      <c r="P12" s="395">
        <v>99000</v>
      </c>
      <c r="Q12" t="s">
        <v>19232</v>
      </c>
    </row>
    <row r="13" spans="2:17" x14ac:dyDescent="0.35">
      <c r="B13" s="403">
        <v>30000</v>
      </c>
      <c r="C13" s="405">
        <f>Inventory!CV96</f>
        <v>22</v>
      </c>
      <c r="N13" s="412">
        <f>N12*$P$9</f>
        <v>1630.6</v>
      </c>
      <c r="O13" s="412">
        <f>O12*$P$9</f>
        <v>2411.8000000000002</v>
      </c>
      <c r="P13" s="412">
        <f>P12*$P$9</f>
        <v>6138</v>
      </c>
      <c r="Q13" t="s">
        <v>19116</v>
      </c>
    </row>
    <row r="14" spans="2:17" x14ac:dyDescent="0.35">
      <c r="B14" s="406">
        <v>100000</v>
      </c>
      <c r="C14" s="409">
        <f>Inventory!CV97</f>
        <v>6</v>
      </c>
    </row>
    <row r="25" spans="1:13" x14ac:dyDescent="0.35">
      <c r="G25" s="502" t="s">
        <v>19177</v>
      </c>
      <c r="H25" s="503">
        <f>'Inputs and Results'!C34</f>
        <v>0</v>
      </c>
      <c r="I25" s="503">
        <f>'Inputs and Results'!D34</f>
        <v>0</v>
      </c>
      <c r="J25" s="503">
        <f>'Inputs and Results'!E34</f>
        <v>0</v>
      </c>
    </row>
    <row r="26" spans="1:13" x14ac:dyDescent="0.35">
      <c r="D26" t="s">
        <v>19033</v>
      </c>
      <c r="G26" s="502" t="s">
        <v>19178</v>
      </c>
      <c r="H26" s="503">
        <f>'Inputs and Results'!C35</f>
        <v>1</v>
      </c>
      <c r="I26" s="503">
        <f>'Inputs and Results'!D35</f>
        <v>1</v>
      </c>
      <c r="J26" s="503">
        <f>'Inputs and Results'!E35</f>
        <v>1</v>
      </c>
    </row>
    <row r="27" spans="1:13" x14ac:dyDescent="0.35">
      <c r="D27" t="s">
        <v>19034</v>
      </c>
    </row>
    <row r="29" spans="1:13" ht="43.5" x14ac:dyDescent="0.35">
      <c r="A29" s="334" t="s">
        <v>19102</v>
      </c>
      <c r="B29" s="334" t="s">
        <v>19114</v>
      </c>
      <c r="C29" s="334" t="s">
        <v>19119</v>
      </c>
      <c r="D29" s="334" t="s">
        <v>19120</v>
      </c>
      <c r="E29" s="334" t="s">
        <v>19217</v>
      </c>
      <c r="F29" s="334" t="s">
        <v>19115</v>
      </c>
      <c r="G29" s="334" t="s">
        <v>19718</v>
      </c>
      <c r="H29" s="334" t="s">
        <v>19176</v>
      </c>
      <c r="I29" s="334" t="s">
        <v>19213</v>
      </c>
      <c r="J29" s="334" t="s">
        <v>19214</v>
      </c>
      <c r="K29" s="334" t="s">
        <v>19180</v>
      </c>
      <c r="L29" s="334" t="s">
        <v>19719</v>
      </c>
      <c r="M29" s="334" t="s">
        <v>19215</v>
      </c>
    </row>
    <row r="30" spans="1:13" x14ac:dyDescent="0.35">
      <c r="A30" s="333"/>
      <c r="B30" s="333" t="s">
        <v>19121</v>
      </c>
      <c r="C30" s="333" t="s">
        <v>19118</v>
      </c>
      <c r="D30" s="333" t="s">
        <v>19118</v>
      </c>
      <c r="E30" s="333" t="s">
        <v>19218</v>
      </c>
      <c r="F30" s="333"/>
      <c r="G30" s="333" t="s">
        <v>19211</v>
      </c>
      <c r="H30" s="333" t="s">
        <v>19212</v>
      </c>
      <c r="I30" s="333" t="s">
        <v>19212</v>
      </c>
      <c r="J30" s="333" t="s">
        <v>19212</v>
      </c>
      <c r="K30" s="333" t="s">
        <v>19211</v>
      </c>
      <c r="L30" s="333" t="s">
        <v>19211</v>
      </c>
      <c r="M30" s="333" t="s">
        <v>19216</v>
      </c>
    </row>
    <row r="31" spans="1:13" x14ac:dyDescent="0.35">
      <c r="A31" t="str">
        <f>'Mozambique Raw Database, 2020'!B184</f>
        <v>Auxiliary Transformer</v>
      </c>
      <c r="B31" s="404">
        <f>VALUE('Mozambique Raw Database, 2020'!J184)</f>
        <v>50</v>
      </c>
      <c r="C31" s="332">
        <f>'Mozambique Raw Database, 2020'!K184</f>
        <v>22</v>
      </c>
      <c r="D31" s="332">
        <f>IF('Mozambique Raw Database, 2020'!L184=400,0.4,IF('Mozambique Raw Database, 2020'!L184="0,4",0.4,'Mozambique Raw Database, 2020'!L184))</f>
        <v>0.4</v>
      </c>
      <c r="E31" s="332" t="s">
        <v>516</v>
      </c>
      <c r="F31" s="332">
        <f>'Mozambique Raw Database, 2020'!N184</f>
        <v>1988</v>
      </c>
      <c r="G31" s="501">
        <f>'Inputs and Results'!F17</f>
        <v>13</v>
      </c>
      <c r="H31" s="410">
        <f>$H$26</f>
        <v>1</v>
      </c>
      <c r="I31" s="410">
        <f>$I$26</f>
        <v>1</v>
      </c>
      <c r="J31" s="410" t="s">
        <v>549</v>
      </c>
      <c r="K31" s="332">
        <f>G31-L31</f>
        <v>0</v>
      </c>
      <c r="L31" s="501">
        <f>ROUNDUP((G31*H31*I31),0)</f>
        <v>13</v>
      </c>
      <c r="M31" s="411">
        <f>L31/G31</f>
        <v>1</v>
      </c>
    </row>
    <row r="32" spans="1:13" x14ac:dyDescent="0.35">
      <c r="A32" t="str">
        <f>'Mozambique Raw Database, 2020'!B280</f>
        <v>Ground-Mounted Transformer</v>
      </c>
      <c r="B32" s="404">
        <f>VALUE('Mozambique Raw Database, 2020'!J280)</f>
        <v>100</v>
      </c>
      <c r="C32" s="332">
        <f>'Mozambique Raw Database, 2020'!K280</f>
        <v>22</v>
      </c>
      <c r="D32" s="332">
        <f>IF('Mozambique Raw Database, 2020'!L280=400,0.4,IF('Mozambique Raw Database, 2020'!L280="0,4",0.4,'Mozambique Raw Database, 2020'!L280))</f>
        <v>0.4</v>
      </c>
      <c r="E32" s="332" t="s">
        <v>516</v>
      </c>
      <c r="F32" s="332">
        <f>'Mozambique Raw Database, 2020'!N280</f>
        <v>1973</v>
      </c>
      <c r="G32" s="501">
        <f>'Inputs and Results'!F18</f>
        <v>37</v>
      </c>
      <c r="H32" s="410">
        <f t="shared" ref="H32:H41" si="0">$H$26</f>
        <v>1</v>
      </c>
      <c r="I32" s="410">
        <f t="shared" ref="I32:I41" si="1">$I$26</f>
        <v>1</v>
      </c>
      <c r="J32" s="410" t="s">
        <v>549</v>
      </c>
      <c r="K32" s="332">
        <f t="shared" ref="K32:K36" si="2">G32-L32</f>
        <v>0</v>
      </c>
      <c r="L32" s="501">
        <f t="shared" ref="L32:L36" si="3">ROUNDUP((G32*H32*I32),0)</f>
        <v>37</v>
      </c>
      <c r="M32" s="411">
        <f t="shared" ref="M32:M41" si="4">L32/G32</f>
        <v>1</v>
      </c>
    </row>
    <row r="33" spans="1:16" x14ac:dyDescent="0.35">
      <c r="A33" t="str">
        <f>'Mozambique Raw Database, 2020'!B375</f>
        <v>Pole-Mounted Transformer</v>
      </c>
      <c r="B33" s="404">
        <f>VALUE('Mozambique Raw Database, 2020'!J375)</f>
        <v>250</v>
      </c>
      <c r="C33" s="332">
        <f>'Mozambique Raw Database, 2020'!K375</f>
        <v>22</v>
      </c>
      <c r="D33" s="332">
        <f>IF('Mozambique Raw Database, 2020'!L375=400,0.4,IF('Mozambique Raw Database, 2020'!L375="0,4",0.4,'Mozambique Raw Database, 2020'!L375))</f>
        <v>0.4</v>
      </c>
      <c r="E33" s="332" t="s">
        <v>516</v>
      </c>
      <c r="F33" s="332">
        <f>'Mozambique Raw Database, 2020'!N375</f>
        <v>1971</v>
      </c>
      <c r="G33" s="501">
        <f>'Inputs and Results'!F19</f>
        <v>34</v>
      </c>
      <c r="H33" s="410">
        <f t="shared" si="0"/>
        <v>1</v>
      </c>
      <c r="I33" s="410">
        <f t="shared" si="1"/>
        <v>1</v>
      </c>
      <c r="J33" s="410" t="s">
        <v>549</v>
      </c>
      <c r="K33" s="332">
        <f t="shared" si="2"/>
        <v>0</v>
      </c>
      <c r="L33" s="501">
        <f t="shared" si="3"/>
        <v>34</v>
      </c>
      <c r="M33" s="411">
        <f t="shared" si="4"/>
        <v>1</v>
      </c>
    </row>
    <row r="34" spans="1:16" x14ac:dyDescent="0.35">
      <c r="A34" t="str">
        <f>'Mozambique Raw Database, 2020'!B382</f>
        <v>Pole-Mounted Transformer</v>
      </c>
      <c r="B34" s="404">
        <f>VALUE('Mozambique Raw Database, 2020'!J382)</f>
        <v>315</v>
      </c>
      <c r="C34" s="332">
        <f>'Mozambique Raw Database, 2020'!K382</f>
        <v>22</v>
      </c>
      <c r="D34" s="332">
        <f>IF('Mozambique Raw Database, 2020'!L382=400,0.4,IF('Mozambique Raw Database, 2020'!L382="0,4",0.4,'Mozambique Raw Database, 2020'!L382))</f>
        <v>0.4</v>
      </c>
      <c r="E34" s="332" t="s">
        <v>516</v>
      </c>
      <c r="F34" s="332">
        <f>'Mozambique Raw Database, 2020'!N382</f>
        <v>1973</v>
      </c>
      <c r="G34" s="501">
        <f>'Inputs and Results'!F20</f>
        <v>55</v>
      </c>
      <c r="H34" s="410">
        <f t="shared" si="0"/>
        <v>1</v>
      </c>
      <c r="I34" s="410">
        <f t="shared" si="1"/>
        <v>1</v>
      </c>
      <c r="J34" s="410" t="s">
        <v>549</v>
      </c>
      <c r="K34" s="332">
        <f t="shared" si="2"/>
        <v>0</v>
      </c>
      <c r="L34" s="501">
        <f t="shared" si="3"/>
        <v>55</v>
      </c>
      <c r="M34" s="411">
        <f t="shared" si="4"/>
        <v>1</v>
      </c>
    </row>
    <row r="35" spans="1:16" x14ac:dyDescent="0.35">
      <c r="A35" t="str">
        <f>'Mozambique Raw Database, 2020'!B366</f>
        <v>Ground-Mounted Transformer</v>
      </c>
      <c r="B35" s="404">
        <f>VALUE('Mozambique Raw Database, 2020'!J366)</f>
        <v>500</v>
      </c>
      <c r="C35" s="332">
        <f>'Mozambique Raw Database, 2020'!K366</f>
        <v>22</v>
      </c>
      <c r="D35" s="332">
        <f>IF('Mozambique Raw Database, 2020'!L366=400,0.4,IF('Mozambique Raw Database, 2020'!L366="0,4",0.4,'Mozambique Raw Database, 2020'!L366))</f>
        <v>0.4</v>
      </c>
      <c r="E35" s="332" t="s">
        <v>516</v>
      </c>
      <c r="F35" s="332">
        <f>'Mozambique Raw Database, 2020'!N366</f>
        <v>1990</v>
      </c>
      <c r="G35" s="501">
        <f>'Inputs and Results'!F21</f>
        <v>73</v>
      </c>
      <c r="H35" s="410">
        <f t="shared" si="0"/>
        <v>1</v>
      </c>
      <c r="I35" s="410">
        <f t="shared" si="1"/>
        <v>1</v>
      </c>
      <c r="J35" s="410" t="s">
        <v>549</v>
      </c>
      <c r="K35" s="332">
        <f t="shared" si="2"/>
        <v>0</v>
      </c>
      <c r="L35" s="501">
        <f t="shared" si="3"/>
        <v>73</v>
      </c>
      <c r="M35" s="411">
        <f t="shared" si="4"/>
        <v>1</v>
      </c>
    </row>
    <row r="36" spans="1:16" x14ac:dyDescent="0.35">
      <c r="A36" t="str">
        <f>'Mozambique Raw Database, 2020'!B126</f>
        <v>Minisubstation</v>
      </c>
      <c r="B36" s="404">
        <f>VALUE('Mozambique Raw Database, 2020'!J126)</f>
        <v>800</v>
      </c>
      <c r="C36" s="332">
        <f>'Mozambique Raw Database, 2020'!K126</f>
        <v>11</v>
      </c>
      <c r="D36" s="332">
        <f>IF('Mozambique Raw Database, 2020'!L126=400,0.4,IF('Mozambique Raw Database, 2020'!L126="0,4",0.4,'Mozambique Raw Database, 2020'!L126))</f>
        <v>0.4</v>
      </c>
      <c r="E36" s="332" t="s">
        <v>516</v>
      </c>
      <c r="F36" s="332">
        <f>'Mozambique Raw Database, 2020'!N126</f>
        <v>1981</v>
      </c>
      <c r="G36" s="501">
        <f>'Inputs and Results'!F22</f>
        <v>15</v>
      </c>
      <c r="H36" s="410">
        <f t="shared" si="0"/>
        <v>1</v>
      </c>
      <c r="I36" s="410">
        <f t="shared" si="1"/>
        <v>1</v>
      </c>
      <c r="J36" s="410" t="s">
        <v>549</v>
      </c>
      <c r="K36" s="332">
        <f t="shared" si="2"/>
        <v>0</v>
      </c>
      <c r="L36" s="501">
        <f t="shared" si="3"/>
        <v>15</v>
      </c>
      <c r="M36" s="411">
        <f t="shared" si="4"/>
        <v>1</v>
      </c>
    </row>
    <row r="37" spans="1:16" x14ac:dyDescent="0.35">
      <c r="A37" t="str">
        <f>'Mozambique Raw Database, 2020'!B222</f>
        <v>Ground-Mounted Transformer</v>
      </c>
      <c r="B37" s="404">
        <f>VALUE('Mozambique Raw Database, 2020'!J222)</f>
        <v>1500</v>
      </c>
      <c r="C37" s="332">
        <v>11</v>
      </c>
      <c r="D37" s="332">
        <f>IF('Mozambique Raw Database, 2020'!L222=400,0.4,IF('Mozambique Raw Database, 2020'!L222="0,4",0.4,'Mozambique Raw Database, 2020'!L222))</f>
        <v>5.5</v>
      </c>
      <c r="E37" s="332" t="s">
        <v>516</v>
      </c>
      <c r="F37" s="332">
        <f>'Mozambique Raw Database, 2020'!N222</f>
        <v>1971</v>
      </c>
      <c r="G37" s="501">
        <f>'Inputs and Results'!F23</f>
        <v>7</v>
      </c>
      <c r="H37" s="410">
        <f t="shared" si="0"/>
        <v>1</v>
      </c>
      <c r="I37" s="410">
        <f t="shared" si="1"/>
        <v>1</v>
      </c>
      <c r="J37" s="410">
        <f t="shared" ref="J37:J41" si="5">$J$26</f>
        <v>1</v>
      </c>
      <c r="K37" s="332">
        <f t="shared" ref="K37" si="6">G37-L37</f>
        <v>0</v>
      </c>
      <c r="L37" s="501">
        <f>ROUNDUP((G37*H37*I37*J37),0)</f>
        <v>7</v>
      </c>
      <c r="M37" s="411">
        <f t="shared" si="4"/>
        <v>1</v>
      </c>
    </row>
    <row r="38" spans="1:16" x14ac:dyDescent="0.35">
      <c r="A38" t="str">
        <f>'Mozambique Raw Database, 2020'!B194</f>
        <v>Ground-Mounted Transformer</v>
      </c>
      <c r="B38" s="404">
        <f>VALUE('Mozambique Raw Database, 2020'!J194)</f>
        <v>5000</v>
      </c>
      <c r="C38" s="332">
        <f>'Mozambique Raw Database, 2020'!K194</f>
        <v>22</v>
      </c>
      <c r="D38" s="332">
        <f>IF('Mozambique Raw Database, 2020'!L194=400,0.4,IF('Mozambique Raw Database, 2020'!L194="0,4",0.4,'Mozambique Raw Database, 2020'!L194))</f>
        <v>6.6</v>
      </c>
      <c r="E38" s="332" t="s">
        <v>516</v>
      </c>
      <c r="F38" s="332">
        <f>'Mozambique Raw Database, 2020'!N194</f>
        <v>1963</v>
      </c>
      <c r="G38" s="501">
        <f>'Inputs and Results'!F24</f>
        <v>11</v>
      </c>
      <c r="H38" s="410">
        <f t="shared" si="0"/>
        <v>1</v>
      </c>
      <c r="I38" s="410">
        <f t="shared" si="1"/>
        <v>1</v>
      </c>
      <c r="J38" s="410">
        <f t="shared" si="5"/>
        <v>1</v>
      </c>
      <c r="K38" s="332">
        <f t="shared" ref="K38:K41" si="7">G38-L38</f>
        <v>0</v>
      </c>
      <c r="L38" s="501">
        <f t="shared" ref="L38:L41" si="8">ROUNDUP((G38*H38*I38*J38),0)</f>
        <v>11</v>
      </c>
      <c r="M38" s="411">
        <f t="shared" si="4"/>
        <v>1</v>
      </c>
    </row>
    <row r="39" spans="1:16" x14ac:dyDescent="0.35">
      <c r="A39" t="str">
        <f>'Mozambique Raw Database, 2020'!B211</f>
        <v>Ground-Mounted Transformer</v>
      </c>
      <c r="B39" s="404">
        <f>VALUE('Mozambique Raw Database, 2020'!J211)</f>
        <v>10000</v>
      </c>
      <c r="C39" s="332">
        <v>33</v>
      </c>
      <c r="D39" s="332">
        <f>IF('Mozambique Raw Database, 2020'!L211=400,0.4,IF('Mozambique Raw Database, 2020'!L211="0,4",0.4,'Mozambique Raw Database, 2020'!L211))</f>
        <v>11</v>
      </c>
      <c r="E39" s="332" t="s">
        <v>516</v>
      </c>
      <c r="F39" s="332">
        <f>'Mozambique Raw Database, 2020'!N211</f>
        <v>1968</v>
      </c>
      <c r="G39" s="501">
        <f>'Inputs and Results'!F25</f>
        <v>34</v>
      </c>
      <c r="H39" s="410">
        <f t="shared" si="0"/>
        <v>1</v>
      </c>
      <c r="I39" s="410">
        <f t="shared" si="1"/>
        <v>1</v>
      </c>
      <c r="J39" s="410">
        <f t="shared" si="5"/>
        <v>1</v>
      </c>
      <c r="K39" s="332">
        <f t="shared" si="7"/>
        <v>0</v>
      </c>
      <c r="L39" s="501">
        <f>ROUNDUP((G39*H39*I39*J39),0)</f>
        <v>34</v>
      </c>
      <c r="M39" s="411">
        <f t="shared" si="4"/>
        <v>1</v>
      </c>
    </row>
    <row r="40" spans="1:16" x14ac:dyDescent="0.35">
      <c r="A40" t="str">
        <f>'Mozambique Raw Database, 2020'!B21</f>
        <v>HV Transformer</v>
      </c>
      <c r="B40" s="404">
        <f>'Mozambique Raw Database, 2020'!J21*1000</f>
        <v>30000</v>
      </c>
      <c r="C40" s="332">
        <f>'Mozambique Raw Database, 2020'!K21</f>
        <v>220</v>
      </c>
      <c r="D40" s="332">
        <f>'Mozambique Raw Database, 2020'!L21</f>
        <v>113</v>
      </c>
      <c r="E40" s="332" t="s">
        <v>516</v>
      </c>
      <c r="F40" s="332">
        <f>'Mozambique Raw Database, 2020'!N21</f>
        <v>1975</v>
      </c>
      <c r="G40" s="501">
        <f>'Inputs and Results'!F26</f>
        <v>22</v>
      </c>
      <c r="H40" s="410">
        <f t="shared" si="0"/>
        <v>1</v>
      </c>
      <c r="I40" s="410">
        <f t="shared" si="1"/>
        <v>1</v>
      </c>
      <c r="J40" s="410">
        <f t="shared" si="5"/>
        <v>1</v>
      </c>
      <c r="K40" s="332">
        <f t="shared" si="7"/>
        <v>0</v>
      </c>
      <c r="L40" s="501">
        <f t="shared" si="8"/>
        <v>22</v>
      </c>
      <c r="M40" s="411">
        <f t="shared" si="4"/>
        <v>1</v>
      </c>
    </row>
    <row r="41" spans="1:16" x14ac:dyDescent="0.35">
      <c r="A41" t="str">
        <f>'Mozambique Raw Database, 2020'!B44</f>
        <v>HV Transformer</v>
      </c>
      <c r="B41" s="404">
        <f>'Mozambique Raw Database, 2020'!J44*1000</f>
        <v>100000</v>
      </c>
      <c r="C41" s="332">
        <f>'Mozambique Raw Database, 2020'!K44</f>
        <v>220</v>
      </c>
      <c r="D41" s="332">
        <v>110</v>
      </c>
      <c r="E41" s="332" t="s">
        <v>516</v>
      </c>
      <c r="F41" s="332">
        <f>'Mozambique Raw Database, 2020'!N44</f>
        <v>1982</v>
      </c>
      <c r="G41" s="501">
        <f>'Inputs and Results'!F27</f>
        <v>6</v>
      </c>
      <c r="H41" s="410">
        <f t="shared" si="0"/>
        <v>1</v>
      </c>
      <c r="I41" s="410">
        <f t="shared" si="1"/>
        <v>1</v>
      </c>
      <c r="J41" s="410">
        <f t="shared" si="5"/>
        <v>1</v>
      </c>
      <c r="K41" s="332">
        <f t="shared" si="7"/>
        <v>0</v>
      </c>
      <c r="L41" s="501">
        <f t="shared" si="8"/>
        <v>6</v>
      </c>
      <c r="M41" s="411">
        <f t="shared" si="4"/>
        <v>1</v>
      </c>
    </row>
    <row r="42" spans="1:16" x14ac:dyDescent="0.35">
      <c r="E42" s="332"/>
      <c r="G42" s="502">
        <f>SUM(G31:G41)</f>
        <v>307</v>
      </c>
      <c r="L42" s="502">
        <f>SUM(L31:L41)</f>
        <v>307</v>
      </c>
    </row>
    <row r="43" spans="1:16" x14ac:dyDescent="0.35">
      <c r="E43" s="332"/>
    </row>
    <row r="44" spans="1:16" ht="43.5" x14ac:dyDescent="0.35">
      <c r="A44" s="334" t="s">
        <v>19114</v>
      </c>
      <c r="B44" s="334" t="s">
        <v>19119</v>
      </c>
      <c r="C44" s="334" t="s">
        <v>19120</v>
      </c>
      <c r="D44" s="334" t="s">
        <v>19217</v>
      </c>
      <c r="E44" s="334" t="s">
        <v>19222</v>
      </c>
      <c r="F44" s="334" t="s">
        <v>19219</v>
      </c>
      <c r="G44" s="334" t="s">
        <v>19220</v>
      </c>
      <c r="H44" s="334" t="s">
        <v>19223</v>
      </c>
      <c r="I44" s="334" t="s">
        <v>19219</v>
      </c>
      <c r="J44" s="334" t="s">
        <v>19220</v>
      </c>
      <c r="K44" s="334" t="s">
        <v>19122</v>
      </c>
      <c r="L44" s="334" t="s">
        <v>19224</v>
      </c>
      <c r="M44" s="334" t="s">
        <v>19226</v>
      </c>
      <c r="N44" s="334" t="s">
        <v>19262</v>
      </c>
      <c r="O44" s="334" t="s">
        <v>19227</v>
      </c>
      <c r="P44" s="334" t="s">
        <v>19738</v>
      </c>
    </row>
    <row r="45" spans="1:16" x14ac:dyDescent="0.35">
      <c r="A45" s="333" t="s">
        <v>19121</v>
      </c>
      <c r="B45" s="333" t="s">
        <v>19118</v>
      </c>
      <c r="C45" s="333" t="s">
        <v>19118</v>
      </c>
      <c r="D45" s="333" t="s">
        <v>19218</v>
      </c>
      <c r="E45" s="333" t="s">
        <v>19116</v>
      </c>
      <c r="F45" s="333" t="s">
        <v>19221</v>
      </c>
      <c r="G45" s="333" t="s">
        <v>19221</v>
      </c>
      <c r="H45" s="333" t="s">
        <v>19116</v>
      </c>
      <c r="I45" s="333" t="s">
        <v>19221</v>
      </c>
      <c r="J45" s="333" t="s">
        <v>19221</v>
      </c>
      <c r="K45" s="333" t="s">
        <v>19123</v>
      </c>
      <c r="L45" s="333" t="s">
        <v>19225</v>
      </c>
      <c r="M45" s="333" t="s">
        <v>19261</v>
      </c>
      <c r="N45" s="333" t="s">
        <v>19261</v>
      </c>
      <c r="O45" s="333" t="s">
        <v>19116</v>
      </c>
      <c r="P45" s="333" t="s">
        <v>19117</v>
      </c>
    </row>
    <row r="46" spans="1:16" x14ac:dyDescent="0.35">
      <c r="A46" s="404">
        <v>50</v>
      </c>
      <c r="B46" s="332">
        <v>22</v>
      </c>
      <c r="C46" s="332">
        <v>0.4</v>
      </c>
      <c r="D46" s="332" t="s">
        <v>516</v>
      </c>
      <c r="E46" s="444">
        <f>'Inputs and Results'!F61</f>
        <v>1000</v>
      </c>
      <c r="F46" s="445">
        <f>'Inputs and Results'!G61</f>
        <v>190</v>
      </c>
      <c r="G46" s="445">
        <f>'Inputs and Results'!H61</f>
        <v>1200</v>
      </c>
      <c r="H46" s="444">
        <f>'Inputs and Results'!I61</f>
        <v>1800</v>
      </c>
      <c r="I46" s="445">
        <f>'Inputs and Results'!J61</f>
        <v>90</v>
      </c>
      <c r="J46" s="445">
        <f>'Inputs and Results'!K61</f>
        <v>720</v>
      </c>
      <c r="K46" s="503">
        <f>'Inputs and Results'!L61</f>
        <v>0.4</v>
      </c>
      <c r="L46" s="551">
        <f>'Inputs and Results'!$C$6</f>
        <v>0.1</v>
      </c>
      <c r="M46" s="404">
        <f t="shared" ref="M46:M48" si="9">F46*8760/1000+(K46^2*G46*8760/1000)</f>
        <v>3346.3200000000006</v>
      </c>
      <c r="N46" s="404">
        <f t="shared" ref="N46:N48" si="10">I46*8760/1000+(K46^2*J46*8760/1000)</f>
        <v>1797.5520000000001</v>
      </c>
      <c r="O46" s="404">
        <f t="shared" ref="O46:O48" si="11">(M46-N46)*L46</f>
        <v>154.87680000000006</v>
      </c>
      <c r="P46" s="413">
        <f t="shared" ref="P46:P48" si="12">H46/O46</f>
        <v>11.622140953325477</v>
      </c>
    </row>
    <row r="47" spans="1:16" x14ac:dyDescent="0.35">
      <c r="A47" s="404">
        <v>100</v>
      </c>
      <c r="B47" s="332">
        <v>22</v>
      </c>
      <c r="C47" s="332">
        <v>0.4</v>
      </c>
      <c r="D47" s="332" t="s">
        <v>516</v>
      </c>
      <c r="E47" s="444">
        <f>'Inputs and Results'!F62</f>
        <v>1800</v>
      </c>
      <c r="F47" s="445">
        <f>'Inputs and Results'!G62</f>
        <v>320</v>
      </c>
      <c r="G47" s="445">
        <f>'Inputs and Results'!H62</f>
        <v>2100</v>
      </c>
      <c r="H47" s="444">
        <f>'Inputs and Results'!I62</f>
        <v>3240</v>
      </c>
      <c r="I47" s="445">
        <f>'Inputs and Results'!J62</f>
        <v>140</v>
      </c>
      <c r="J47" s="445">
        <f>'Inputs and Results'!K62</f>
        <v>1260</v>
      </c>
      <c r="K47" s="503">
        <f>'Inputs and Results'!L62</f>
        <v>0.5</v>
      </c>
      <c r="L47" s="551">
        <f>'Inputs and Results'!$C$6</f>
        <v>0.1</v>
      </c>
      <c r="M47" s="404">
        <f t="shared" si="9"/>
        <v>7402.2</v>
      </c>
      <c r="N47" s="404">
        <f t="shared" si="10"/>
        <v>3985.8</v>
      </c>
      <c r="O47" s="404">
        <f t="shared" si="11"/>
        <v>341.64</v>
      </c>
      <c r="P47" s="413">
        <f t="shared" si="12"/>
        <v>9.4836670179135929</v>
      </c>
    </row>
    <row r="48" spans="1:16" x14ac:dyDescent="0.35">
      <c r="A48" s="404">
        <v>250</v>
      </c>
      <c r="B48" s="332">
        <v>22</v>
      </c>
      <c r="C48" s="332">
        <v>0.4</v>
      </c>
      <c r="D48" s="332" t="s">
        <v>516</v>
      </c>
      <c r="E48" s="444">
        <f>'Inputs and Results'!F63</f>
        <v>3600</v>
      </c>
      <c r="F48" s="445">
        <f>'Inputs and Results'!G63</f>
        <v>700</v>
      </c>
      <c r="G48" s="445">
        <f>'Inputs and Results'!H63</f>
        <v>4000</v>
      </c>
      <c r="H48" s="444">
        <f>'Inputs and Results'!I63</f>
        <v>6480</v>
      </c>
      <c r="I48" s="445">
        <f>'Inputs and Results'!J63</f>
        <v>310</v>
      </c>
      <c r="J48" s="445">
        <f>'Inputs and Results'!K63</f>
        <v>2400</v>
      </c>
      <c r="K48" s="503">
        <f>'Inputs and Results'!L63</f>
        <v>0.5</v>
      </c>
      <c r="L48" s="551">
        <f>'Inputs and Results'!$C$6</f>
        <v>0.1</v>
      </c>
      <c r="M48" s="404">
        <f t="shared" si="9"/>
        <v>14892</v>
      </c>
      <c r="N48" s="404">
        <f t="shared" si="10"/>
        <v>7971.6</v>
      </c>
      <c r="O48" s="404">
        <f t="shared" si="11"/>
        <v>692.04</v>
      </c>
      <c r="P48" s="413">
        <f t="shared" si="12"/>
        <v>9.363620599965321</v>
      </c>
    </row>
    <row r="49" spans="1:16" x14ac:dyDescent="0.35">
      <c r="A49" s="404">
        <v>315</v>
      </c>
      <c r="B49" s="332">
        <v>22</v>
      </c>
      <c r="C49" s="332">
        <v>0.4</v>
      </c>
      <c r="D49" s="332" t="s">
        <v>516</v>
      </c>
      <c r="E49" s="444">
        <f>'Inputs and Results'!F64</f>
        <v>4300</v>
      </c>
      <c r="F49" s="445">
        <f>'Inputs and Results'!G64</f>
        <v>920</v>
      </c>
      <c r="G49" s="445">
        <f>'Inputs and Results'!H64</f>
        <v>4600</v>
      </c>
      <c r="H49" s="444">
        <f>'Inputs and Results'!I64</f>
        <v>7740</v>
      </c>
      <c r="I49" s="445">
        <f>'Inputs and Results'!J64</f>
        <v>410</v>
      </c>
      <c r="J49" s="445">
        <f>'Inputs and Results'!K64</f>
        <v>2760</v>
      </c>
      <c r="K49" s="503">
        <f>'Inputs and Results'!L64</f>
        <v>0.5</v>
      </c>
      <c r="L49" s="551">
        <f>'Inputs and Results'!$C$6</f>
        <v>0.1</v>
      </c>
      <c r="M49" s="404">
        <f>F49*8760/1000+(K49^2*G49*8760/1000)</f>
        <v>18133.2</v>
      </c>
      <c r="N49" s="404">
        <f>I49*8760/1000+(K49^2*J49*8760/1000)</f>
        <v>9636</v>
      </c>
      <c r="O49" s="404">
        <f>(M49-N49)*L49</f>
        <v>849.72000000000014</v>
      </c>
      <c r="P49" s="413">
        <f>H49/O49</f>
        <v>9.1088829261403745</v>
      </c>
    </row>
    <row r="50" spans="1:16" x14ac:dyDescent="0.35">
      <c r="A50" s="404">
        <v>500</v>
      </c>
      <c r="B50" s="332">
        <v>22</v>
      </c>
      <c r="C50" s="332">
        <v>0.4</v>
      </c>
      <c r="D50" s="332" t="s">
        <v>516</v>
      </c>
      <c r="E50" s="444">
        <f>'Inputs and Results'!F65</f>
        <v>6000</v>
      </c>
      <c r="F50" s="445">
        <f>'Inputs and Results'!G65</f>
        <v>1300</v>
      </c>
      <c r="G50" s="445">
        <f>'Inputs and Results'!H65</f>
        <v>7000</v>
      </c>
      <c r="H50" s="444">
        <f>'Inputs and Results'!I65</f>
        <v>10800</v>
      </c>
      <c r="I50" s="445">
        <f>'Inputs and Results'!J65</f>
        <v>580</v>
      </c>
      <c r="J50" s="445">
        <f>'Inputs and Results'!K65</f>
        <v>4200</v>
      </c>
      <c r="K50" s="503">
        <f>'Inputs and Results'!L65</f>
        <v>0.5</v>
      </c>
      <c r="L50" s="551">
        <f>'Inputs and Results'!$C$6</f>
        <v>0.1</v>
      </c>
      <c r="M50" s="404">
        <f t="shared" ref="M50:M56" si="13">F50*8760/1000+(K50^2*G50*8760/1000)</f>
        <v>26718</v>
      </c>
      <c r="N50" s="404">
        <f t="shared" ref="N50:N56" si="14">I50*8760/1000+(K50^2*J50*8760/1000)</f>
        <v>14278.8</v>
      </c>
      <c r="O50" s="404">
        <f t="shared" ref="O50:O56" si="15">(M50-N50)*L50</f>
        <v>1243.92</v>
      </c>
      <c r="P50" s="413">
        <f t="shared" ref="P50:P56" si="16">H50/O50</f>
        <v>8.6822303685124442</v>
      </c>
    </row>
    <row r="51" spans="1:16" x14ac:dyDescent="0.35">
      <c r="A51" s="404">
        <v>800</v>
      </c>
      <c r="B51" s="332">
        <v>11</v>
      </c>
      <c r="C51" s="332">
        <v>0.4</v>
      </c>
      <c r="D51" s="332" t="s">
        <v>516</v>
      </c>
      <c r="E51" s="444">
        <f>'Inputs and Results'!F66</f>
        <v>8500</v>
      </c>
      <c r="F51" s="445">
        <f>'Inputs and Results'!G66</f>
        <v>1800</v>
      </c>
      <c r="G51" s="445">
        <f>'Inputs and Results'!H66</f>
        <v>9200</v>
      </c>
      <c r="H51" s="444">
        <f>'Inputs and Results'!I66</f>
        <v>15300</v>
      </c>
      <c r="I51" s="445">
        <f>'Inputs and Results'!J66</f>
        <v>810</v>
      </c>
      <c r="J51" s="445">
        <f>'Inputs and Results'!K66</f>
        <v>5520</v>
      </c>
      <c r="K51" s="503">
        <f>'Inputs and Results'!L66</f>
        <v>0.5</v>
      </c>
      <c r="L51" s="551">
        <f>'Inputs and Results'!$C$6</f>
        <v>0.1</v>
      </c>
      <c r="M51" s="404">
        <f t="shared" si="13"/>
        <v>35916</v>
      </c>
      <c r="N51" s="404">
        <f t="shared" si="14"/>
        <v>19184.400000000001</v>
      </c>
      <c r="O51" s="404">
        <f t="shared" si="15"/>
        <v>1673.1599999999999</v>
      </c>
      <c r="P51" s="413">
        <f t="shared" si="16"/>
        <v>9.1443735207631072</v>
      </c>
    </row>
    <row r="52" spans="1:16" x14ac:dyDescent="0.35">
      <c r="A52" s="404">
        <v>1500</v>
      </c>
      <c r="B52" s="332">
        <v>11</v>
      </c>
      <c r="C52" s="332">
        <v>5.5</v>
      </c>
      <c r="D52" s="332" t="s">
        <v>516</v>
      </c>
      <c r="E52" s="444">
        <f>'Inputs and Results'!F67</f>
        <v>11000</v>
      </c>
      <c r="F52" s="445">
        <f>'Inputs and Results'!G67</f>
        <v>2800</v>
      </c>
      <c r="G52" s="445">
        <f>'Inputs and Results'!H67</f>
        <v>14000</v>
      </c>
      <c r="H52" s="444">
        <f>'Inputs and Results'!I67</f>
        <v>16000</v>
      </c>
      <c r="I52" s="445">
        <f>'Inputs and Results'!J67</f>
        <v>1250</v>
      </c>
      <c r="J52" s="445">
        <f>'Inputs and Results'!K67</f>
        <v>8400</v>
      </c>
      <c r="K52" s="503">
        <f>'Inputs and Results'!L67</f>
        <v>0.5</v>
      </c>
      <c r="L52" s="551">
        <f>'Inputs and Results'!$C$6</f>
        <v>0.1</v>
      </c>
      <c r="M52" s="404">
        <f t="shared" si="13"/>
        <v>55188</v>
      </c>
      <c r="N52" s="404">
        <f t="shared" si="14"/>
        <v>29346</v>
      </c>
      <c r="O52" s="404">
        <f t="shared" si="15"/>
        <v>2584.2000000000003</v>
      </c>
      <c r="P52" s="413">
        <f t="shared" si="16"/>
        <v>6.1914712483553895</v>
      </c>
    </row>
    <row r="53" spans="1:16" x14ac:dyDescent="0.35">
      <c r="A53" s="404">
        <v>5000</v>
      </c>
      <c r="B53" s="332">
        <v>22</v>
      </c>
      <c r="C53" s="332">
        <v>6.6</v>
      </c>
      <c r="D53" s="332" t="s">
        <v>516</v>
      </c>
      <c r="E53" s="444">
        <f>'Inputs and Results'!F68</f>
        <v>26000</v>
      </c>
      <c r="F53" s="445">
        <f>'Inputs and Results'!G68</f>
        <v>7300</v>
      </c>
      <c r="G53" s="445">
        <f>'Inputs and Results'!H68</f>
        <v>40000</v>
      </c>
      <c r="H53" s="444">
        <f>'Inputs and Results'!I68</f>
        <v>35000</v>
      </c>
      <c r="I53" s="445">
        <f>'Inputs and Results'!J68</f>
        <v>3300</v>
      </c>
      <c r="J53" s="445">
        <f>'Inputs and Results'!K68</f>
        <v>24000</v>
      </c>
      <c r="K53" s="503">
        <f>'Inputs and Results'!L68</f>
        <v>0.5</v>
      </c>
      <c r="L53" s="551">
        <f>'Inputs and Results'!$C$6</f>
        <v>0.1</v>
      </c>
      <c r="M53" s="404">
        <f t="shared" si="13"/>
        <v>151548</v>
      </c>
      <c r="N53" s="404">
        <f t="shared" si="14"/>
        <v>81468</v>
      </c>
      <c r="O53" s="404">
        <f t="shared" si="15"/>
        <v>7008</v>
      </c>
      <c r="P53" s="413">
        <f t="shared" si="16"/>
        <v>4.9942922374429219</v>
      </c>
    </row>
    <row r="54" spans="1:16" x14ac:dyDescent="0.35">
      <c r="A54" s="404">
        <v>10000</v>
      </c>
      <c r="B54" s="332">
        <v>33</v>
      </c>
      <c r="C54" s="332">
        <v>11</v>
      </c>
      <c r="D54" s="332" t="s">
        <v>516</v>
      </c>
      <c r="E54" s="444">
        <f>'Inputs and Results'!F69</f>
        <v>44000</v>
      </c>
      <c r="F54" s="445">
        <f>'Inputs and Results'!G69</f>
        <v>13500</v>
      </c>
      <c r="G54" s="445">
        <f>'Inputs and Results'!H69</f>
        <v>65000</v>
      </c>
      <c r="H54" s="444">
        <f>'Inputs and Results'!I69</f>
        <v>59000</v>
      </c>
      <c r="I54" s="445">
        <f>'Inputs and Results'!J69</f>
        <v>6000</v>
      </c>
      <c r="J54" s="445">
        <f>'Inputs and Results'!K69</f>
        <v>39000</v>
      </c>
      <c r="K54" s="503">
        <f>'Inputs and Results'!L69</f>
        <v>0.5</v>
      </c>
      <c r="L54" s="551">
        <f>'Inputs and Results'!$C$6</f>
        <v>0.1</v>
      </c>
      <c r="M54" s="404">
        <f t="shared" si="13"/>
        <v>260610</v>
      </c>
      <c r="N54" s="404">
        <f t="shared" si="14"/>
        <v>137970</v>
      </c>
      <c r="O54" s="404">
        <f t="shared" si="15"/>
        <v>12264</v>
      </c>
      <c r="P54" s="413">
        <f t="shared" si="16"/>
        <v>4.8108284409654276</v>
      </c>
    </row>
    <row r="55" spans="1:16" x14ac:dyDescent="0.35">
      <c r="A55" s="404">
        <v>30000</v>
      </c>
      <c r="B55" s="332">
        <v>220</v>
      </c>
      <c r="C55" s="332">
        <v>113</v>
      </c>
      <c r="D55" s="332" t="s">
        <v>516</v>
      </c>
      <c r="E55" s="444">
        <f>'Inputs and Results'!F70</f>
        <v>91000</v>
      </c>
      <c r="F55" s="445">
        <f>'Inputs and Results'!G70</f>
        <v>35000</v>
      </c>
      <c r="G55" s="445">
        <f>'Inputs and Results'!H70</f>
        <v>140000</v>
      </c>
      <c r="H55" s="444">
        <f>'Inputs and Results'!I70</f>
        <v>115000</v>
      </c>
      <c r="I55" s="445">
        <f>'Inputs and Results'!J70</f>
        <v>16000</v>
      </c>
      <c r="J55" s="445">
        <f>'Inputs and Results'!K70</f>
        <v>84000</v>
      </c>
      <c r="K55" s="503">
        <f>'Inputs and Results'!L70</f>
        <v>0.5</v>
      </c>
      <c r="L55" s="551">
        <f>'Inputs and Results'!$C$6</f>
        <v>0.1</v>
      </c>
      <c r="M55" s="404">
        <f t="shared" si="13"/>
        <v>613200</v>
      </c>
      <c r="N55" s="404">
        <f t="shared" si="14"/>
        <v>324120</v>
      </c>
      <c r="O55" s="404">
        <f t="shared" si="15"/>
        <v>28908</v>
      </c>
      <c r="P55" s="413">
        <f t="shared" si="16"/>
        <v>3.9781375397813754</v>
      </c>
    </row>
    <row r="56" spans="1:16" x14ac:dyDescent="0.35">
      <c r="A56" s="404">
        <v>100000</v>
      </c>
      <c r="B56" s="332">
        <v>220</v>
      </c>
      <c r="C56" s="332">
        <v>110</v>
      </c>
      <c r="D56" s="332" t="s">
        <v>516</v>
      </c>
      <c r="E56" s="444">
        <f>'Inputs and Results'!F71</f>
        <v>228000</v>
      </c>
      <c r="F56" s="445">
        <f>'Inputs and Results'!G71</f>
        <v>69000</v>
      </c>
      <c r="G56" s="445">
        <f>'Inputs and Results'!H71</f>
        <v>350000</v>
      </c>
      <c r="H56" s="444">
        <f>'Inputs and Results'!I71</f>
        <v>287000</v>
      </c>
      <c r="I56" s="445">
        <f>'Inputs and Results'!J71</f>
        <v>31000</v>
      </c>
      <c r="J56" s="445">
        <f>'Inputs and Results'!K71</f>
        <v>210000</v>
      </c>
      <c r="K56" s="503">
        <f>'Inputs and Results'!L71</f>
        <v>0.5</v>
      </c>
      <c r="L56" s="551">
        <f>'Inputs and Results'!$C$6</f>
        <v>0.1</v>
      </c>
      <c r="M56" s="404">
        <f t="shared" si="13"/>
        <v>1370940</v>
      </c>
      <c r="N56" s="404">
        <f t="shared" si="14"/>
        <v>731460</v>
      </c>
      <c r="O56" s="404">
        <f t="shared" si="15"/>
        <v>63948</v>
      </c>
      <c r="P56" s="413">
        <f t="shared" si="16"/>
        <v>4.488021517482955</v>
      </c>
    </row>
  </sheetData>
  <sortState xmlns:xlrd2="http://schemas.microsoft.com/office/spreadsheetml/2017/richdata2" ref="A31:K41">
    <sortCondition ref="B31:B41"/>
  </sortState>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FDDF1-42EE-4812-8273-15A847296370}">
  <dimension ref="A1:AL56"/>
  <sheetViews>
    <sheetView workbookViewId="0">
      <selection activeCell="AC56" sqref="AC43:AC56"/>
    </sheetView>
  </sheetViews>
  <sheetFormatPr defaultColWidth="8.7265625" defaultRowHeight="14.5" x14ac:dyDescent="0.35"/>
  <cols>
    <col min="1" max="1" width="13" style="363" customWidth="1"/>
    <col min="2" max="2" width="28.26953125" style="363" customWidth="1"/>
    <col min="3" max="8" width="8.7265625" style="363"/>
    <col min="9" max="38" width="8.81640625" style="363" customWidth="1"/>
    <col min="39" max="16384" width="8.7265625" style="363"/>
  </cols>
  <sheetData>
    <row r="1" spans="1:33" x14ac:dyDescent="0.35">
      <c r="A1" s="363" t="s">
        <v>19175</v>
      </c>
      <c r="C1" s="363" t="s">
        <v>19174</v>
      </c>
      <c r="J1" s="372" t="s">
        <v>19157</v>
      </c>
    </row>
    <row r="2" spans="1:33" x14ac:dyDescent="0.35">
      <c r="A2" s="363" t="s">
        <v>19173</v>
      </c>
      <c r="C2" s="374">
        <v>1965</v>
      </c>
      <c r="D2" s="374">
        <v>1966</v>
      </c>
      <c r="E2" s="374">
        <v>1967</v>
      </c>
      <c r="F2" s="374">
        <v>1968</v>
      </c>
      <c r="G2" s="374">
        <v>1969</v>
      </c>
      <c r="H2" s="374">
        <v>1970</v>
      </c>
      <c r="I2" s="374">
        <v>1971</v>
      </c>
      <c r="J2" s="374">
        <v>1972</v>
      </c>
      <c r="K2" s="374">
        <v>1973</v>
      </c>
      <c r="L2" s="374">
        <v>1974</v>
      </c>
      <c r="M2" s="374">
        <v>1975</v>
      </c>
      <c r="N2" s="374">
        <v>1976</v>
      </c>
      <c r="O2" s="374">
        <v>1977</v>
      </c>
      <c r="P2" s="374">
        <v>1978</v>
      </c>
      <c r="Q2" s="374">
        <v>1979</v>
      </c>
      <c r="R2" s="374">
        <v>1980</v>
      </c>
      <c r="S2" s="374">
        <v>1981</v>
      </c>
      <c r="T2" s="374">
        <v>1982</v>
      </c>
      <c r="U2" s="374">
        <v>1983</v>
      </c>
      <c r="V2" s="374">
        <v>1984</v>
      </c>
      <c r="W2" s="374">
        <v>1985</v>
      </c>
      <c r="X2" s="374">
        <v>1986</v>
      </c>
      <c r="Y2" s="374">
        <v>1987</v>
      </c>
      <c r="Z2" s="374">
        <v>1988</v>
      </c>
      <c r="AA2" s="374">
        <v>1989</v>
      </c>
      <c r="AB2" s="374">
        <v>1990</v>
      </c>
      <c r="AC2" s="374">
        <v>1991</v>
      </c>
      <c r="AD2" s="374">
        <v>1992</v>
      </c>
      <c r="AE2" s="374">
        <v>1993</v>
      </c>
      <c r="AF2" s="374">
        <v>1994</v>
      </c>
      <c r="AG2" s="374">
        <v>1995</v>
      </c>
    </row>
    <row r="3" spans="1:33" x14ac:dyDescent="0.35">
      <c r="B3" s="363" t="s">
        <v>19172</v>
      </c>
    </row>
    <row r="4" spans="1:33" x14ac:dyDescent="0.35">
      <c r="A4" s="363" t="s">
        <v>19171</v>
      </c>
      <c r="B4" s="363" t="s">
        <v>19146</v>
      </c>
      <c r="C4" s="370">
        <f t="array" ref="C4:Q4">GROWTH(R4:AG4,R2:AG2,C2:Q2,TRUE)</f>
        <v>0.15279414639836508</v>
      </c>
      <c r="D4" s="370">
        <v>0.16420219893130164</v>
      </c>
      <c r="E4" s="370">
        <v>0.17646200963470457</v>
      </c>
      <c r="F4" s="370">
        <v>0.18963717323509369</v>
      </c>
      <c r="G4" s="370">
        <v>0.20379603262506032</v>
      </c>
      <c r="H4" s="370">
        <v>0.21901203337504466</v>
      </c>
      <c r="I4" s="370">
        <v>0.23536410471404526</v>
      </c>
      <c r="J4" s="370">
        <v>0.25293706895539098</v>
      </c>
      <c r="K4" s="370">
        <v>0.27182208149146125</v>
      </c>
      <c r="L4" s="370">
        <v>0.29211710363963911</v>
      </c>
      <c r="M4" s="370">
        <v>0.31392741079238712</v>
      </c>
      <c r="N4" s="370">
        <v>0.33736613850719843</v>
      </c>
      <c r="O4" s="370">
        <v>0.36255486936925213</v>
      </c>
      <c r="P4" s="370">
        <v>0.3896242636708695</v>
      </c>
      <c r="Q4" s="370">
        <v>0.41871473717942503</v>
      </c>
      <c r="R4" s="370">
        <v>0.41199000000000002</v>
      </c>
      <c r="S4" s="370">
        <v>0.47686000000000001</v>
      </c>
      <c r="T4" s="370">
        <v>0.53676999999999997</v>
      </c>
      <c r="U4" s="370">
        <v>0.56362000000000001</v>
      </c>
      <c r="V4" s="370">
        <v>0.59984999999999999</v>
      </c>
      <c r="W4" s="370">
        <v>0.64707999999999999</v>
      </c>
      <c r="X4" s="370">
        <v>0.74034</v>
      </c>
      <c r="Y4" s="370">
        <v>0.85877999999999999</v>
      </c>
      <c r="Z4" s="370">
        <v>0.81599999999999995</v>
      </c>
      <c r="AA4" s="370">
        <v>0.80620999999999998</v>
      </c>
      <c r="AB4" s="370">
        <v>0.87636000000000003</v>
      </c>
      <c r="AC4" s="370">
        <v>0.92347000000000001</v>
      </c>
      <c r="AD4" s="370">
        <v>1.0918399999999999</v>
      </c>
      <c r="AE4" s="370">
        <v>1.1141099999999999</v>
      </c>
      <c r="AF4" s="370">
        <v>1.2809200000000001</v>
      </c>
      <c r="AG4" s="370">
        <v>1.3137099999999999</v>
      </c>
    </row>
    <row r="5" spans="1:33" x14ac:dyDescent="0.35">
      <c r="A5" s="363" t="s">
        <v>19170</v>
      </c>
      <c r="B5" s="363" t="s">
        <v>19145</v>
      </c>
      <c r="C5" s="370">
        <f t="array" ref="C5:Q5">GROWTH(R5:AG5,R$2:AG$2,C$2:Q$2,TRUE)</f>
        <v>3.9756373899092964E-2</v>
      </c>
      <c r="D5" s="370">
        <v>4.4493944431349727E-2</v>
      </c>
      <c r="E5" s="370">
        <v>4.9796067822604026E-2</v>
      </c>
      <c r="F5" s="370">
        <v>5.573001904605672E-2</v>
      </c>
      <c r="G5" s="370">
        <v>6.2371089900879577E-2</v>
      </c>
      <c r="H5" s="370">
        <v>6.9803544337723636E-2</v>
      </c>
      <c r="I5" s="370">
        <v>7.812168762565902E-2</v>
      </c>
      <c r="J5" s="370">
        <v>8.7431062926456624E-2</v>
      </c>
      <c r="K5" s="370">
        <v>9.784979045868783E-2</v>
      </c>
      <c r="L5" s="370">
        <v>0.1095100662434257</v>
      </c>
      <c r="M5" s="370">
        <v>0.12255983944802314</v>
      </c>
      <c r="N5" s="370">
        <v>0.13716468961068265</v>
      </c>
      <c r="O5" s="370">
        <v>0.15350992756460333</v>
      </c>
      <c r="P5" s="370">
        <v>0.17180294671883578</v>
      </c>
      <c r="Q5" s="370">
        <v>0.19227585452968593</v>
      </c>
      <c r="R5" s="370">
        <v>0.25389</v>
      </c>
      <c r="S5" s="370">
        <v>0.27342</v>
      </c>
      <c r="T5" s="370">
        <v>0.23808000000000001</v>
      </c>
      <c r="U5" s="370">
        <v>0.21762000000000001</v>
      </c>
      <c r="V5" s="370">
        <v>0.28550999999999999</v>
      </c>
      <c r="W5" s="370">
        <v>0.33944999999999997</v>
      </c>
      <c r="X5" s="370">
        <v>0.44130999999999998</v>
      </c>
      <c r="Y5" s="370">
        <v>0.55432999999999999</v>
      </c>
      <c r="Z5" s="370">
        <v>0.60526000000000002</v>
      </c>
      <c r="AA5" s="370">
        <v>0.68967000000000001</v>
      </c>
      <c r="AB5" s="370">
        <v>0.73456999999999995</v>
      </c>
      <c r="AC5" s="370">
        <v>0.73272000000000004</v>
      </c>
      <c r="AD5" s="370">
        <v>0.94272</v>
      </c>
      <c r="AE5" s="370">
        <v>0.90571999999999997</v>
      </c>
      <c r="AF5" s="370">
        <v>0.95272000000000001</v>
      </c>
      <c r="AG5" s="370">
        <v>0.99929999999999997</v>
      </c>
    </row>
    <row r="6" spans="1:33" x14ac:dyDescent="0.35">
      <c r="A6" s="363" t="s">
        <v>19169</v>
      </c>
      <c r="B6" s="363" t="s">
        <v>19144</v>
      </c>
      <c r="C6" s="370">
        <f t="array" ref="C6:Q6">GROWTH(R6:AG6,R$2:AG$2,C$2:Q$2,TRUE)</f>
        <v>1.1001311041522015E-2</v>
      </c>
      <c r="D6" s="370">
        <v>1.2331816707330363E-2</v>
      </c>
      <c r="E6" s="370">
        <v>1.3823234588061707E-2</v>
      </c>
      <c r="F6" s="370">
        <v>1.5495025510961526E-2</v>
      </c>
      <c r="G6" s="370">
        <v>1.7369003908296387E-2</v>
      </c>
      <c r="H6" s="370">
        <v>1.9469622463867971E-2</v>
      </c>
      <c r="I6" s="370">
        <v>2.1824291184855425E-2</v>
      </c>
      <c r="J6" s="370">
        <v>2.4463735062417502E-2</v>
      </c>
      <c r="K6" s="370">
        <v>2.7422394987996489E-2</v>
      </c>
      <c r="L6" s="370">
        <v>3.0738877156699543E-2</v>
      </c>
      <c r="M6" s="370">
        <v>3.4456456821815293E-2</v>
      </c>
      <c r="N6" s="370">
        <v>3.8623642973727182E-2</v>
      </c>
      <c r="O6" s="370">
        <v>4.329481131145952E-2</v>
      </c>
      <c r="P6" s="370">
        <v>4.8530913766211208E-2</v>
      </c>
      <c r="Q6" s="370">
        <v>5.4400273835124149E-2</v>
      </c>
      <c r="R6" s="370">
        <f t="array" ref="R6:AA6">GROWTH(AB$6:AG$6, AB2:AG2,R$2:AA$2,TRUE)</f>
        <v>6.0979478103229783E-2</v>
      </c>
      <c r="S6" s="370">
        <v>6.8354375586644506E-2</v>
      </c>
      <c r="T6" s="370">
        <v>7.6621197936959595E-2</v>
      </c>
      <c r="U6" s="370">
        <v>8.588781512389114E-2</v>
      </c>
      <c r="V6" s="370">
        <v>9.6275142980992379E-2</v>
      </c>
      <c r="W6" s="370">
        <v>0.1079187209808557</v>
      </c>
      <c r="X6" s="370">
        <v>0.12097048082746359</v>
      </c>
      <c r="Y6" s="370">
        <v>0.13560072894325842</v>
      </c>
      <c r="Z6" s="370">
        <v>0.15200036871944519</v>
      </c>
      <c r="AA6" s="370">
        <v>0.17038339152671608</v>
      </c>
      <c r="AB6" s="370">
        <v>0.192</v>
      </c>
      <c r="AC6" s="370">
        <v>0.20599999999999999</v>
      </c>
      <c r="AD6" s="370">
        <v>0.24099999999999999</v>
      </c>
      <c r="AE6" s="370">
        <v>0.28100000000000003</v>
      </c>
      <c r="AF6" s="370">
        <v>0.31</v>
      </c>
      <c r="AG6" s="370">
        <v>0.32400000000000001</v>
      </c>
    </row>
    <row r="7" spans="1:33" x14ac:dyDescent="0.35">
      <c r="A7" s="363" t="s">
        <v>19168</v>
      </c>
      <c r="B7" s="363" t="s">
        <v>19143</v>
      </c>
      <c r="C7" s="370">
        <f t="array" ref="C7:Q7">GROWTH(R7:AG7,R$2:AG$2,C$2:Q$2,TRUE)</f>
        <v>0.25990796994632914</v>
      </c>
      <c r="D7" s="370">
        <v>0.26686671329553657</v>
      </c>
      <c r="E7" s="370">
        <v>0.27401176916532627</v>
      </c>
      <c r="F7" s="370">
        <v>0.28134812586372809</v>
      </c>
      <c r="G7" s="370">
        <v>0.28888090525510446</v>
      </c>
      <c r="H7" s="370">
        <v>0.29661536633597119</v>
      </c>
      <c r="I7" s="370">
        <v>0.30455690890655424</v>
      </c>
      <c r="J7" s="370">
        <v>0.31271107734065917</v>
      </c>
      <c r="K7" s="370">
        <v>0.32108356445645303</v>
      </c>
      <c r="L7" s="370">
        <v>0.32968021549090393</v>
      </c>
      <c r="M7" s="370">
        <v>0.33850703218062039</v>
      </c>
      <c r="N7" s="370">
        <v>0.3475701769519533</v>
      </c>
      <c r="O7" s="370">
        <v>0.35687597722328279</v>
      </c>
      <c r="P7" s="370">
        <v>0.36643092982249403</v>
      </c>
      <c r="Q7" s="370">
        <v>0.37624170552272368</v>
      </c>
      <c r="R7" s="370">
        <v>0.38780999999999999</v>
      </c>
      <c r="S7" s="370">
        <v>0.3906</v>
      </c>
      <c r="T7" s="370">
        <v>0.40083000000000002</v>
      </c>
      <c r="U7" s="370">
        <v>0.42036000000000001</v>
      </c>
      <c r="V7" s="370">
        <v>0.44268000000000002</v>
      </c>
      <c r="W7" s="370">
        <v>0.44918999999999998</v>
      </c>
      <c r="X7" s="370">
        <v>0.44825999999999999</v>
      </c>
      <c r="Y7" s="370">
        <v>0.44453999999999999</v>
      </c>
      <c r="Z7" s="370">
        <v>0.45569999999999999</v>
      </c>
      <c r="AA7" s="370">
        <v>0.50312999999999997</v>
      </c>
      <c r="AB7" s="370">
        <v>0.53381999999999996</v>
      </c>
      <c r="AC7" s="370">
        <v>0.52824000000000004</v>
      </c>
      <c r="AD7" s="370">
        <v>0.53939999999999999</v>
      </c>
      <c r="AE7" s="370">
        <v>0.54032999999999998</v>
      </c>
      <c r="AF7" s="370">
        <v>0.54312000000000005</v>
      </c>
      <c r="AG7" s="370">
        <v>0.56637000000000004</v>
      </c>
    </row>
    <row r="8" spans="1:33" x14ac:dyDescent="0.35">
      <c r="A8" s="363" t="s">
        <v>19167</v>
      </c>
      <c r="B8" s="363" t="s">
        <v>19142</v>
      </c>
      <c r="C8" s="370">
        <f t="array" ref="C8:Q8">GROWTH(R8:AG8,R$2:AG$2,C$2:Q$2,TRUE)</f>
        <v>0.12574801971374786</v>
      </c>
      <c r="D8" s="370">
        <v>0.13436837226871179</v>
      </c>
      <c r="E8" s="370">
        <v>0.14357967232599445</v>
      </c>
      <c r="F8" s="370">
        <v>0.15342243086798807</v>
      </c>
      <c r="G8" s="370">
        <v>0.16393993600987658</v>
      </c>
      <c r="H8" s="370">
        <v>0.17517844337929511</v>
      </c>
      <c r="I8" s="370">
        <v>0.18718737954701289</v>
      </c>
      <c r="J8" s="370">
        <v>0.20001955940327099</v>
      </c>
      <c r="K8" s="370">
        <v>0.21373141843587473</v>
      </c>
      <c r="L8" s="370">
        <v>0.22838326093155684</v>
      </c>
      <c r="M8" s="370">
        <v>0.24403952519213118</v>
      </c>
      <c r="N8" s="370">
        <v>0.26076906693195429</v>
      </c>
      <c r="O8" s="370">
        <v>0.27864546210302416</v>
      </c>
      <c r="P8" s="370">
        <v>0.29774733047945556</v>
      </c>
      <c r="Q8" s="370">
        <v>0.31815868142458431</v>
      </c>
      <c r="R8" s="370">
        <v>0.37651000000000001</v>
      </c>
      <c r="S8" s="370">
        <v>0.37</v>
      </c>
      <c r="T8" s="370">
        <v>0.39424999999999999</v>
      </c>
      <c r="U8" s="370">
        <v>0.42587000000000003</v>
      </c>
      <c r="V8" s="370">
        <v>0.44068000000000002</v>
      </c>
      <c r="W8" s="370">
        <v>0.45097999999999999</v>
      </c>
      <c r="X8" s="370">
        <v>0.48166999999999999</v>
      </c>
      <c r="Y8" s="370">
        <v>0.53095999999999999</v>
      </c>
      <c r="Z8" s="370">
        <v>0.53661000000000003</v>
      </c>
      <c r="AA8" s="370">
        <v>0.53939999999999999</v>
      </c>
      <c r="AB8" s="370">
        <v>0.6603</v>
      </c>
      <c r="AC8" s="370">
        <v>0.70401000000000002</v>
      </c>
      <c r="AD8" s="370">
        <v>0.72819</v>
      </c>
      <c r="AE8" s="370">
        <v>0.88629000000000002</v>
      </c>
      <c r="AF8" s="370">
        <v>0.93</v>
      </c>
      <c r="AG8" s="370">
        <v>0.94674000000000003</v>
      </c>
    </row>
    <row r="9" spans="1:33" x14ac:dyDescent="0.35">
      <c r="A9" s="363" t="s">
        <v>19166</v>
      </c>
      <c r="B9" s="363" t="s">
        <v>19141</v>
      </c>
      <c r="C9" s="370">
        <f t="array" ref="C9:Q9">GROWTH(R9:AG9,R$2:AG$2,C$2:Q$2,TRUE)</f>
        <v>0.12667937646921873</v>
      </c>
      <c r="D9" s="370">
        <v>0.1354385599263033</v>
      </c>
      <c r="E9" s="370">
        <v>0.14480339283457558</v>
      </c>
      <c r="F9" s="370">
        <v>0.15481575252877197</v>
      </c>
      <c r="G9" s="370">
        <v>0.16552041193144609</v>
      </c>
      <c r="H9" s="370">
        <v>0.17696523976695439</v>
      </c>
      <c r="I9" s="370">
        <v>0.18920141461916515</v>
      </c>
      <c r="J9" s="370">
        <v>0.20228365379005248</v>
      </c>
      <c r="K9" s="370">
        <v>0.21627045798265898</v>
      </c>
      <c r="L9" s="370">
        <v>0.23122437290248898</v>
      </c>
      <c r="M9" s="370">
        <v>0.24721226894722806</v>
      </c>
      <c r="N9" s="370">
        <v>0.26430564023547409</v>
      </c>
      <c r="O9" s="370">
        <v>0.28258092431162563</v>
      </c>
      <c r="P9" s="370">
        <v>0.30211984395668318</v>
      </c>
      <c r="Q9" s="370">
        <v>0.32300977263331643</v>
      </c>
      <c r="R9" s="370">
        <v>0.41012999999999999</v>
      </c>
      <c r="S9" s="370">
        <v>0.40548000000000001</v>
      </c>
      <c r="T9" s="370">
        <v>0.39896999999999999</v>
      </c>
      <c r="U9" s="370">
        <v>0.40827000000000002</v>
      </c>
      <c r="V9" s="370">
        <v>0.41849999999999998</v>
      </c>
      <c r="W9" s="370">
        <v>0.42129</v>
      </c>
      <c r="X9" s="370">
        <v>0.46593000000000001</v>
      </c>
      <c r="Y9" s="370">
        <v>0.52544999999999997</v>
      </c>
      <c r="Z9" s="370">
        <v>0.57008999999999999</v>
      </c>
      <c r="AA9" s="370">
        <v>0.60636000000000001</v>
      </c>
      <c r="AB9" s="370">
        <v>0.66866999999999999</v>
      </c>
      <c r="AC9" s="370">
        <v>0.73190999999999995</v>
      </c>
      <c r="AD9" s="370">
        <v>0.81374999999999997</v>
      </c>
      <c r="AE9" s="370">
        <v>0.86861999999999995</v>
      </c>
      <c r="AF9" s="370">
        <v>0.90581999999999996</v>
      </c>
      <c r="AG9" s="370">
        <v>0.98580000000000001</v>
      </c>
    </row>
    <row r="10" spans="1:33" x14ac:dyDescent="0.35">
      <c r="A10" s="363" t="s">
        <v>19165</v>
      </c>
      <c r="B10" s="363" t="s">
        <v>19140</v>
      </c>
      <c r="C10" s="373">
        <f t="array" ref="C10:Q10">GROWTH(R10:X10,R$2:X$2,C$2:Q$2,TRUE)*1.2</f>
        <v>0.38347134945271111</v>
      </c>
      <c r="D10" s="373">
        <v>0.38687287415082244</v>
      </c>
      <c r="E10" s="373">
        <v>0.39030457156011106</v>
      </c>
      <c r="F10" s="373">
        <v>0.3937667093230553</v>
      </c>
      <c r="G10" s="373">
        <v>0.39725955745621566</v>
      </c>
      <c r="H10" s="373">
        <v>0.4007833883712919</v>
      </c>
      <c r="I10" s="373">
        <v>0.40433847689637553</v>
      </c>
      <c r="J10" s="373">
        <v>0.40792510029737433</v>
      </c>
      <c r="K10" s="373">
        <v>0.4115435382996433</v>
      </c>
      <c r="L10" s="373">
        <v>0.41519407310979839</v>
      </c>
      <c r="M10" s="373">
        <v>0.4188769894377275</v>
      </c>
      <c r="N10" s="373">
        <v>0.42259257451879251</v>
      </c>
      <c r="O10" s="373">
        <v>0.42634111813623765</v>
      </c>
      <c r="P10" s="373">
        <v>0.43012291264378172</v>
      </c>
      <c r="Q10" s="373">
        <v>0.43393825298842409</v>
      </c>
      <c r="R10" s="373">
        <f t="array" ref="R10:U10">GROWTH(V$10:AA$10, V2:AA2,R$2:U$2,TRUE)*1.2</f>
        <v>0.34588863102934492</v>
      </c>
      <c r="S10" s="373">
        <v>0.36532259254000654</v>
      </c>
      <c r="T10" s="373">
        <v>0.38584846290836583</v>
      </c>
      <c r="U10" s="373">
        <v>0.40752759169266212</v>
      </c>
      <c r="V10" s="373">
        <v>0.41099999999999998</v>
      </c>
      <c r="W10" s="373">
        <v>0.307</v>
      </c>
      <c r="X10" s="373">
        <v>0.41299999999999998</v>
      </c>
      <c r="Y10" s="373">
        <v>0.432</v>
      </c>
      <c r="Z10" s="373">
        <v>0.45600000000000002</v>
      </c>
      <c r="AA10" s="373">
        <v>0.47099999999999997</v>
      </c>
      <c r="AB10" s="373">
        <v>0.69399999999999995</v>
      </c>
      <c r="AC10" s="373">
        <v>0.81200000000000006</v>
      </c>
      <c r="AD10" s="373">
        <v>0.67200000000000004</v>
      </c>
      <c r="AE10" s="373">
        <v>1.08</v>
      </c>
      <c r="AF10" s="373">
        <v>0.89600000000000002</v>
      </c>
      <c r="AG10" s="373">
        <v>0.80700000000000005</v>
      </c>
    </row>
    <row r="11" spans="1:33" x14ac:dyDescent="0.35">
      <c r="A11" s="363" t="s">
        <v>19164</v>
      </c>
      <c r="B11" s="363" t="s">
        <v>19139</v>
      </c>
      <c r="C11" s="370">
        <f t="array" ref="C11:Q11">GROWTH(R11:AG11,R$2:AG$2,C$2:Q$2,TRUE)</f>
        <v>2.4828669096008285E-3</v>
      </c>
      <c r="D11" s="370">
        <v>3.0371319378820027E-3</v>
      </c>
      <c r="E11" s="370">
        <v>3.7151288183972227E-3</v>
      </c>
      <c r="F11" s="370">
        <v>4.5444789424955766E-3</v>
      </c>
      <c r="G11" s="370">
        <v>5.5589697876736082E-3</v>
      </c>
      <c r="H11" s="370">
        <v>6.7999314093637785E-3</v>
      </c>
      <c r="I11" s="370">
        <v>8.3179202151056845E-3</v>
      </c>
      <c r="J11" s="370">
        <v>1.0174778617559208E-2</v>
      </c>
      <c r="K11" s="370">
        <v>1.2446154476011004E-2</v>
      </c>
      <c r="L11" s="370">
        <v>1.5224582967672352E-2</v>
      </c>
      <c r="M11" s="370">
        <v>1.8623256443288754E-2</v>
      </c>
      <c r="N11" s="370">
        <v>2.2780635849858122E-2</v>
      </c>
      <c r="O11" s="370">
        <v>2.7866091588448119E-2</v>
      </c>
      <c r="P11" s="370">
        <v>3.4086803613983196E-2</v>
      </c>
      <c r="Q11" s="370">
        <v>4.1696201885015244E-2</v>
      </c>
      <c r="R11" s="370">
        <f t="array" ref="R11:AA11">GROWTH(AB$11:AG$11, AB2:AG2,R$2:AA$2,TRUE)</f>
        <v>5.1004291024889382E-2</v>
      </c>
      <c r="S11" s="370">
        <v>6.2390279817948181E-2</v>
      </c>
      <c r="T11" s="370">
        <v>7.631803006265854E-2</v>
      </c>
      <c r="U11" s="370">
        <v>9.3354954163372278E-2</v>
      </c>
      <c r="V11" s="370">
        <v>0.1141951313430134</v>
      </c>
      <c r="W11" s="370">
        <v>0.13968758422426092</v>
      </c>
      <c r="X11" s="370">
        <v>0.17087086775879251</v>
      </c>
      <c r="Y11" s="370">
        <v>0.20901537964726186</v>
      </c>
      <c r="Z11" s="370">
        <v>0.25567511596394399</v>
      </c>
      <c r="AA11" s="370">
        <v>0.31275098049481043</v>
      </c>
      <c r="AB11" s="370">
        <v>0.58599999999999997</v>
      </c>
      <c r="AC11" s="370">
        <v>0.45</v>
      </c>
      <c r="AD11" s="370">
        <v>0.32</v>
      </c>
      <c r="AE11" s="370">
        <v>0.755</v>
      </c>
      <c r="AF11" s="370">
        <v>0.58499999999999996</v>
      </c>
      <c r="AG11" s="370">
        <v>1.728</v>
      </c>
    </row>
    <row r="12" spans="1:33" x14ac:dyDescent="0.35">
      <c r="A12" s="363" t="s">
        <v>19163</v>
      </c>
      <c r="B12" s="363" t="s">
        <v>19138</v>
      </c>
      <c r="C12" s="370">
        <f t="array" ref="C12:Q12">GROWTH(R12:AG12,R$2:AG$2,C$2:Q$2,TRUE)</f>
        <v>1.541454026687844E-2</v>
      </c>
      <c r="D12" s="370">
        <v>1.6485403820943864E-2</v>
      </c>
      <c r="E12" s="370">
        <v>1.763066133886234E-2</v>
      </c>
      <c r="F12" s="370">
        <v>1.885548104382791E-2</v>
      </c>
      <c r="G12" s="370">
        <v>2.0165390200677241E-2</v>
      </c>
      <c r="H12" s="370">
        <v>2.1566300058872206E-2</v>
      </c>
      <c r="I12" s="370">
        <v>2.3064532528296482E-2</v>
      </c>
      <c r="J12" s="370">
        <v>2.4666848708246418E-2</v>
      </c>
      <c r="K12" s="370">
        <v>2.63804793983595E-2</v>
      </c>
      <c r="L12" s="370">
        <v>2.8213157729168395E-2</v>
      </c>
      <c r="M12" s="370">
        <v>3.017315405952823E-2</v>
      </c>
      <c r="N12" s="370">
        <v>3.2269313298411144E-2</v>
      </c>
      <c r="O12" s="370">
        <v>3.4511094819475278E-2</v>
      </c>
      <c r="P12" s="370">
        <v>3.6908615148542878E-2</v>
      </c>
      <c r="Q12" s="370">
        <v>3.9472693616619391E-2</v>
      </c>
      <c r="R12" s="370">
        <v>4.3709999999999999E-2</v>
      </c>
      <c r="S12" s="370">
        <v>4.743E-2</v>
      </c>
      <c r="T12" s="370">
        <v>4.929E-2</v>
      </c>
      <c r="U12" s="370">
        <v>5.2080000000000001E-2</v>
      </c>
      <c r="V12" s="370">
        <v>5.2080000000000001E-2</v>
      </c>
      <c r="W12" s="370">
        <v>5.7660000000000003E-2</v>
      </c>
      <c r="X12" s="370">
        <v>5.7660000000000003E-2</v>
      </c>
      <c r="Y12" s="370">
        <v>6.5100000000000005E-2</v>
      </c>
      <c r="Z12" s="370">
        <v>7.2539999999999993E-2</v>
      </c>
      <c r="AA12" s="370">
        <v>7.4399999999999994E-2</v>
      </c>
      <c r="AB12" s="370">
        <v>8.8349999999999998E-2</v>
      </c>
      <c r="AC12" s="370">
        <v>9.2999999999999999E-2</v>
      </c>
      <c r="AD12" s="370">
        <v>9.579E-2</v>
      </c>
      <c r="AE12" s="370">
        <v>0.1023</v>
      </c>
      <c r="AF12" s="370">
        <v>0.10974</v>
      </c>
      <c r="AG12" s="370">
        <v>0.11253000000000001</v>
      </c>
    </row>
    <row r="13" spans="1:33" x14ac:dyDescent="0.35">
      <c r="A13" s="363" t="s">
        <v>19162</v>
      </c>
      <c r="B13" s="363" t="s">
        <v>19137</v>
      </c>
      <c r="C13" s="370">
        <f t="array" ref="C13:Q13">GROWTH(R13:AG13,R$2:AG$2,C$2:Q$2,TRUE)</f>
        <v>0.76204658087833888</v>
      </c>
      <c r="D13" s="370">
        <v>0.77850002168570154</v>
      </c>
      <c r="E13" s="370">
        <v>0.79530871074323528</v>
      </c>
      <c r="F13" s="370">
        <v>0.81248031825928946</v>
      </c>
      <c r="G13" s="370">
        <v>0.83002268005064206</v>
      </c>
      <c r="H13" s="370">
        <v>0.84794380111812462</v>
      </c>
      <c r="I13" s="370">
        <v>0.86625185929954351</v>
      </c>
      <c r="J13" s="370">
        <v>0.88495520900137559</v>
      </c>
      <c r="K13" s="370">
        <v>0.90406238501113323</v>
      </c>
      <c r="L13" s="370">
        <v>0.9235821063919496</v>
      </c>
      <c r="M13" s="370">
        <v>0.94352328046131473</v>
      </c>
      <c r="N13" s="370">
        <v>0.96389500685571816</v>
      </c>
      <c r="O13" s="370">
        <v>0.98470658168298608</v>
      </c>
      <c r="P13" s="370">
        <v>1.005967501764371</v>
      </c>
      <c r="Q13" s="370">
        <v>1.0276874689681255</v>
      </c>
      <c r="R13" s="370">
        <v>1.1000000000000001</v>
      </c>
      <c r="S13" s="370">
        <v>1.149</v>
      </c>
      <c r="T13" s="370">
        <v>1.139</v>
      </c>
      <c r="U13" s="370">
        <v>1.147</v>
      </c>
      <c r="V13" s="370">
        <v>1.141</v>
      </c>
      <c r="W13" s="370">
        <v>1.1220000000000001</v>
      </c>
      <c r="X13" s="370">
        <v>1.077</v>
      </c>
      <c r="Y13" s="370">
        <v>1.083</v>
      </c>
      <c r="Z13" s="370">
        <v>1.1180000000000001</v>
      </c>
      <c r="AA13" s="370">
        <v>1.2370000000000001</v>
      </c>
      <c r="AB13" s="370">
        <v>1.367</v>
      </c>
      <c r="AC13" s="370">
        <v>1.4790000000000001</v>
      </c>
      <c r="AD13" s="370">
        <v>1.415</v>
      </c>
      <c r="AE13" s="370">
        <v>1.399</v>
      </c>
      <c r="AF13" s="370">
        <v>1.33</v>
      </c>
      <c r="AG13" s="370">
        <v>1.5580000000000001</v>
      </c>
    </row>
    <row r="14" spans="1:33" x14ac:dyDescent="0.35">
      <c r="A14" s="363" t="s">
        <v>19161</v>
      </c>
      <c r="B14" s="363" t="s">
        <v>19136</v>
      </c>
      <c r="C14" s="370">
        <f t="array" ref="C14:Q14">GROWTH(R14:AG14,R$2:AG$2,C$2:Q$2,TRUE)</f>
        <v>6.4852708264310941</v>
      </c>
      <c r="D14" s="370">
        <v>6.467845191034602</v>
      </c>
      <c r="E14" s="370">
        <v>6.4504663775484206</v>
      </c>
      <c r="F14" s="370">
        <v>6.4331342601641497</v>
      </c>
      <c r="G14" s="370">
        <v>6.4158487134114397</v>
      </c>
      <c r="H14" s="370">
        <v>6.3986096121570544</v>
      </c>
      <c r="I14" s="370">
        <v>6.3814168316040023</v>
      </c>
      <c r="J14" s="370">
        <v>6.3642702472906123</v>
      </c>
      <c r="K14" s="370">
        <v>6.3471697350896354</v>
      </c>
      <c r="L14" s="370">
        <v>6.3301151712073462</v>
      </c>
      <c r="M14" s="370">
        <v>6.3131064321826473</v>
      </c>
      <c r="N14" s="370">
        <v>6.2961433948861822</v>
      </c>
      <c r="O14" s="370">
        <v>6.2792259365194214</v>
      </c>
      <c r="P14" s="370">
        <v>6.2623539346138051</v>
      </c>
      <c r="Q14" s="370">
        <v>6.2455272670298365</v>
      </c>
      <c r="R14" s="370">
        <v>5.79</v>
      </c>
      <c r="S14" s="370">
        <v>6.2729999999999997</v>
      </c>
      <c r="T14" s="370">
        <v>6.1909999999999998</v>
      </c>
      <c r="U14" s="370">
        <v>6.2640000000000002</v>
      </c>
      <c r="V14" s="370">
        <v>6.3090000000000002</v>
      </c>
      <c r="W14" s="370">
        <v>6.343</v>
      </c>
      <c r="X14" s="370">
        <v>6.242</v>
      </c>
      <c r="Y14" s="370">
        <v>6.6040000000000001</v>
      </c>
      <c r="Z14" s="370">
        <v>6.66</v>
      </c>
      <c r="AA14" s="370">
        <v>5.0919999999999996</v>
      </c>
      <c r="AB14" s="370">
        <v>6.05</v>
      </c>
      <c r="AC14" s="370">
        <v>5.9580000000000002</v>
      </c>
      <c r="AD14" s="370">
        <v>5.9880000000000004</v>
      </c>
      <c r="AE14" s="370">
        <v>5.98</v>
      </c>
      <c r="AF14" s="370">
        <v>5.9539999999999997</v>
      </c>
      <c r="AG14" s="370">
        <v>6.1379999999999999</v>
      </c>
    </row>
    <row r="15" spans="1:33" x14ac:dyDescent="0.35">
      <c r="A15" s="363" t="s">
        <v>19160</v>
      </c>
      <c r="B15" s="363" t="s">
        <v>19135</v>
      </c>
      <c r="C15" s="370">
        <f t="array" ref="C15:Q15">GROWTH(R15:AG15,R$2:AG$2,C$2:Q$2,TRUE)</f>
        <v>5.2009639789687467</v>
      </c>
      <c r="D15" s="370">
        <v>5.3016962655614961</v>
      </c>
      <c r="E15" s="370">
        <v>5.4043795353956297</v>
      </c>
      <c r="F15" s="370">
        <v>5.5090515751207363</v>
      </c>
      <c r="G15" s="370">
        <v>5.6157509032382</v>
      </c>
      <c r="H15" s="370">
        <v>5.7245167842760161</v>
      </c>
      <c r="I15" s="370">
        <v>5.8353892432375227</v>
      </c>
      <c r="J15" s="370">
        <v>5.9484090803306078</v>
      </c>
      <c r="K15" s="370">
        <v>6.0636178859815493</v>
      </c>
      <c r="L15" s="370">
        <v>6.1810580561402988</v>
      </c>
      <c r="M15" s="370">
        <v>6.3007728078815282</v>
      </c>
      <c r="N15" s="370">
        <v>6.4228061953085209</v>
      </c>
      <c r="O15" s="370">
        <v>6.5472031257643923</v>
      </c>
      <c r="P15" s="370">
        <v>6.6740093763580015</v>
      </c>
      <c r="Q15" s="370">
        <v>6.8032716108092091</v>
      </c>
      <c r="R15" s="370">
        <v>6.9020000000000001</v>
      </c>
      <c r="S15" s="370">
        <v>7.0359999999999996</v>
      </c>
      <c r="T15" s="370">
        <v>7.1740000000000004</v>
      </c>
      <c r="U15" s="370">
        <v>6.95</v>
      </c>
      <c r="V15" s="370">
        <v>7.1059999999999999</v>
      </c>
      <c r="W15" s="370">
        <v>7.1449999999999996</v>
      </c>
      <c r="X15" s="370">
        <v>7.851</v>
      </c>
      <c r="Y15" s="370">
        <v>8.1300000000000008</v>
      </c>
      <c r="Z15" s="370">
        <v>8.3079999999999998</v>
      </c>
      <c r="AA15" s="370">
        <v>9.24</v>
      </c>
      <c r="AB15" s="370">
        <v>9.9480000000000004</v>
      </c>
      <c r="AC15" s="370">
        <v>9.4179999999999993</v>
      </c>
      <c r="AD15" s="370">
        <v>8.3000000000000007</v>
      </c>
      <c r="AE15" s="370">
        <v>8.7729999999999997</v>
      </c>
      <c r="AF15" s="370">
        <v>8.1999999999999993</v>
      </c>
      <c r="AG15" s="370">
        <v>8.49</v>
      </c>
    </row>
    <row r="17" spans="1:38" x14ac:dyDescent="0.35">
      <c r="B17" s="363" t="s">
        <v>19159</v>
      </c>
    </row>
    <row r="18" spans="1:38" x14ac:dyDescent="0.35">
      <c r="I18" s="363" t="s">
        <v>19158</v>
      </c>
      <c r="L18" s="372" t="s">
        <v>19157</v>
      </c>
    </row>
    <row r="19" spans="1:38" x14ac:dyDescent="0.35">
      <c r="I19" s="363">
        <v>1971</v>
      </c>
      <c r="J19" s="363">
        <v>1972</v>
      </c>
      <c r="K19" s="363">
        <v>1973</v>
      </c>
      <c r="L19" s="363">
        <v>1974</v>
      </c>
      <c r="M19" s="363">
        <v>1975</v>
      </c>
      <c r="N19" s="363">
        <v>1976</v>
      </c>
      <c r="O19" s="363">
        <v>1977</v>
      </c>
      <c r="P19" s="363">
        <v>1978</v>
      </c>
      <c r="Q19" s="363">
        <v>1979</v>
      </c>
      <c r="R19" s="363">
        <v>1980</v>
      </c>
      <c r="S19" s="363">
        <v>1981</v>
      </c>
      <c r="T19" s="363">
        <v>1982</v>
      </c>
      <c r="U19" s="363">
        <v>1983</v>
      </c>
      <c r="V19" s="363">
        <v>1984</v>
      </c>
      <c r="W19" s="363">
        <v>1985</v>
      </c>
      <c r="X19" s="363">
        <v>1986</v>
      </c>
      <c r="Y19" s="363">
        <v>1987</v>
      </c>
      <c r="Z19" s="363">
        <v>1988</v>
      </c>
      <c r="AA19" s="363">
        <v>1989</v>
      </c>
      <c r="AB19" s="363">
        <v>1990</v>
      </c>
      <c r="AC19" s="363">
        <v>1991</v>
      </c>
      <c r="AD19" s="363">
        <v>1992</v>
      </c>
      <c r="AE19" s="363">
        <v>1993</v>
      </c>
      <c r="AF19" s="363">
        <v>1994</v>
      </c>
      <c r="AG19" s="363">
        <v>1995</v>
      </c>
      <c r="AH19" s="363">
        <v>1996</v>
      </c>
      <c r="AI19" s="363">
        <v>1997</v>
      </c>
      <c r="AJ19" s="363">
        <v>1998</v>
      </c>
      <c r="AK19" s="363">
        <v>1999</v>
      </c>
      <c r="AL19" s="363">
        <v>2000</v>
      </c>
    </row>
    <row r="20" spans="1:38" x14ac:dyDescent="0.35">
      <c r="A20" s="363" t="s">
        <v>19154</v>
      </c>
      <c r="B20" s="363" t="s">
        <v>19153</v>
      </c>
      <c r="C20" s="363" t="s">
        <v>19156</v>
      </c>
      <c r="G20" s="363" t="s">
        <v>19155</v>
      </c>
      <c r="I20" s="371">
        <v>51.556134178088499</v>
      </c>
      <c r="J20" s="371">
        <v>50.708033412253698</v>
      </c>
      <c r="K20" s="371">
        <v>57.815694116710098</v>
      </c>
      <c r="L20" s="371">
        <v>68.436714662202704</v>
      </c>
      <c r="M20" s="371">
        <v>56.073574826152203</v>
      </c>
      <c r="N20" s="371">
        <v>61.949717511203097</v>
      </c>
      <c r="O20" s="371">
        <v>57.4566323485124</v>
      </c>
      <c r="P20" s="371">
        <v>60.8629166053056</v>
      </c>
      <c r="Q20" s="371">
        <v>37.032448801537399</v>
      </c>
      <c r="R20" s="371">
        <v>37.144694232959502</v>
      </c>
      <c r="S20" s="371">
        <v>36.682353899094998</v>
      </c>
      <c r="T20" s="371">
        <v>48.483090435237898</v>
      </c>
      <c r="U20" s="371">
        <v>37.862427232393998</v>
      </c>
      <c r="V20" s="371">
        <v>29.518554746235399</v>
      </c>
      <c r="W20" s="371">
        <v>31.493879258577699</v>
      </c>
      <c r="X20" s="371">
        <v>37.084557318906697</v>
      </c>
      <c r="Y20" s="371">
        <v>42.310735516218003</v>
      </c>
      <c r="Z20" s="371">
        <v>34.566538352436503</v>
      </c>
      <c r="AA20" s="371">
        <v>39.6690600853509</v>
      </c>
      <c r="AB20" s="371">
        <v>42.195093480611703</v>
      </c>
      <c r="AC20" s="371">
        <v>55.747177620937101</v>
      </c>
      <c r="AD20" s="371">
        <v>54.106913958200302</v>
      </c>
      <c r="AE20" s="371">
        <v>50.657750531454099</v>
      </c>
      <c r="AF20" s="371">
        <v>44.286712982629801</v>
      </c>
      <c r="AG20" s="371">
        <v>46.178854773443597</v>
      </c>
      <c r="AH20" s="371">
        <v>45.863382881868297</v>
      </c>
      <c r="AI20" s="371">
        <v>54.460600682739603</v>
      </c>
      <c r="AJ20" s="371">
        <v>49.066411894031297</v>
      </c>
      <c r="AK20" s="371">
        <v>69.240768593408006</v>
      </c>
      <c r="AL20" s="371">
        <v>125.621579811342</v>
      </c>
    </row>
    <row r="21" spans="1:38" x14ac:dyDescent="0.35">
      <c r="A21" s="363" t="s">
        <v>19154</v>
      </c>
      <c r="B21" s="363" t="s">
        <v>19153</v>
      </c>
      <c r="C21" s="363" t="s">
        <v>19152</v>
      </c>
      <c r="G21" s="363" t="s">
        <v>19151</v>
      </c>
      <c r="I21" s="371">
        <v>9232655</v>
      </c>
      <c r="J21" s="371">
        <v>9446235</v>
      </c>
      <c r="K21" s="371">
        <v>9668655</v>
      </c>
      <c r="L21" s="371">
        <v>9906963</v>
      </c>
      <c r="M21" s="371">
        <v>10165216</v>
      </c>
      <c r="N21" s="371">
        <v>10443954</v>
      </c>
      <c r="O21" s="371">
        <v>10738534</v>
      </c>
      <c r="P21" s="371">
        <v>11041206</v>
      </c>
      <c r="Q21" s="371">
        <v>11341405</v>
      </c>
      <c r="R21" s="371">
        <v>11630194</v>
      </c>
      <c r="S21" s="371">
        <v>11913085</v>
      </c>
      <c r="T21" s="371">
        <v>12189817</v>
      </c>
      <c r="U21" s="371">
        <v>12439773</v>
      </c>
      <c r="V21" s="371">
        <v>12636120</v>
      </c>
      <c r="W21" s="371">
        <v>12764385</v>
      </c>
      <c r="X21" s="371">
        <v>12808566</v>
      </c>
      <c r="Y21" s="371">
        <v>12786353</v>
      </c>
      <c r="Z21" s="371">
        <v>12758003</v>
      </c>
      <c r="AA21" s="371">
        <v>12805950</v>
      </c>
      <c r="AB21" s="371">
        <v>12987292</v>
      </c>
      <c r="AC21" s="371">
        <v>13328029</v>
      </c>
      <c r="AD21" s="371">
        <v>13805999</v>
      </c>
      <c r="AE21" s="371">
        <v>14370950</v>
      </c>
      <c r="AF21" s="371">
        <v>14948050</v>
      </c>
      <c r="AG21" s="371">
        <v>15483277</v>
      </c>
      <c r="AH21" s="371">
        <v>15960445</v>
      </c>
      <c r="AI21" s="371">
        <v>16397175</v>
      </c>
      <c r="AJ21" s="371">
        <v>16813946</v>
      </c>
      <c r="AK21" s="371">
        <v>17244176</v>
      </c>
      <c r="AL21" s="371">
        <v>17711925</v>
      </c>
    </row>
    <row r="22" spans="1:38" x14ac:dyDescent="0.35">
      <c r="G22" s="363" t="s">
        <v>19181</v>
      </c>
      <c r="I22" s="375">
        <f t="shared" ref="I22:AL22" si="0">I20*I21/10^9</f>
        <v>0.47599999999999965</v>
      </c>
      <c r="J22" s="375">
        <f t="shared" si="0"/>
        <v>0.47900000000000031</v>
      </c>
      <c r="K22" s="375">
        <f t="shared" si="0"/>
        <v>0.55899999999999961</v>
      </c>
      <c r="L22" s="375">
        <f t="shared" si="0"/>
        <v>0.6779999999999996</v>
      </c>
      <c r="M22" s="375">
        <f t="shared" si="0"/>
        <v>0.56999999999999962</v>
      </c>
      <c r="N22" s="375">
        <f t="shared" si="0"/>
        <v>0.64699999999999969</v>
      </c>
      <c r="O22" s="375">
        <f t="shared" si="0"/>
        <v>0.61700000000000021</v>
      </c>
      <c r="P22" s="375">
        <f t="shared" si="0"/>
        <v>0.67199999999999971</v>
      </c>
      <c r="Q22" s="375">
        <f t="shared" si="0"/>
        <v>0.42000000000000026</v>
      </c>
      <c r="R22" s="375">
        <f t="shared" si="0"/>
        <v>0.43200000000000016</v>
      </c>
      <c r="S22" s="375">
        <f t="shared" si="0"/>
        <v>0.43700000000000011</v>
      </c>
      <c r="T22" s="375">
        <f t="shared" si="0"/>
        <v>0.5910000000000003</v>
      </c>
      <c r="U22" s="375">
        <f t="shared" si="0"/>
        <v>0.47099999999999959</v>
      </c>
      <c r="V22" s="375">
        <f t="shared" si="0"/>
        <v>0.37300000000000005</v>
      </c>
      <c r="W22" s="375">
        <f t="shared" si="0"/>
        <v>0.4020000000000003</v>
      </c>
      <c r="X22" s="375">
        <f t="shared" si="0"/>
        <v>0.47499999999999948</v>
      </c>
      <c r="Y22" s="375">
        <f t="shared" si="0"/>
        <v>0.54100000000000059</v>
      </c>
      <c r="Z22" s="375">
        <f t="shared" si="0"/>
        <v>0.44099999999999995</v>
      </c>
      <c r="AA22" s="375">
        <f t="shared" si="0"/>
        <v>0.50799999999999934</v>
      </c>
      <c r="AB22" s="375">
        <f t="shared" si="0"/>
        <v>0.54800000000000049</v>
      </c>
      <c r="AC22" s="363">
        <f t="shared" si="0"/>
        <v>0.74300000000000066</v>
      </c>
      <c r="AD22" s="363">
        <f t="shared" si="0"/>
        <v>0.74699999999999944</v>
      </c>
      <c r="AE22" s="363">
        <f t="shared" si="0"/>
        <v>0.7280000000000002</v>
      </c>
      <c r="AF22" s="363">
        <f t="shared" si="0"/>
        <v>0.66199999999999937</v>
      </c>
      <c r="AG22" s="363">
        <f t="shared" si="0"/>
        <v>0.71499999999999941</v>
      </c>
      <c r="AH22" s="363">
        <f t="shared" si="0"/>
        <v>0.73200000000000043</v>
      </c>
      <c r="AI22" s="363">
        <f t="shared" si="0"/>
        <v>0.89300000000000068</v>
      </c>
      <c r="AJ22" s="363">
        <f t="shared" si="0"/>
        <v>0.82499999999999996</v>
      </c>
      <c r="AK22" s="363">
        <f t="shared" si="0"/>
        <v>1.194</v>
      </c>
      <c r="AL22" s="363">
        <f t="shared" si="0"/>
        <v>2.2250000000000036</v>
      </c>
    </row>
    <row r="24" spans="1:38" x14ac:dyDescent="0.35">
      <c r="A24" s="375" t="s">
        <v>19140</v>
      </c>
      <c r="B24" s="375" t="s">
        <v>19150</v>
      </c>
      <c r="C24" s="370">
        <f t="shared" ref="C24:AB24" si="1">0.0033640211*C2 - 6.2365086009</f>
        <v>0.37379286060000005</v>
      </c>
      <c r="D24" s="370">
        <f t="shared" si="1"/>
        <v>0.37715688170000039</v>
      </c>
      <c r="E24" s="370">
        <f t="shared" si="1"/>
        <v>0.38052090280000073</v>
      </c>
      <c r="F24" s="370">
        <f t="shared" si="1"/>
        <v>0.38388492390000017</v>
      </c>
      <c r="G24" s="370">
        <f t="shared" si="1"/>
        <v>0.38724894500000051</v>
      </c>
      <c r="H24" s="370">
        <f t="shared" si="1"/>
        <v>0.39061296610000085</v>
      </c>
      <c r="I24" s="370">
        <f t="shared" si="1"/>
        <v>0.39397698720000029</v>
      </c>
      <c r="J24" s="370">
        <f t="shared" si="1"/>
        <v>0.39734100830000063</v>
      </c>
      <c r="K24" s="370">
        <f t="shared" si="1"/>
        <v>0.40070502940000008</v>
      </c>
      <c r="L24" s="370">
        <f t="shared" si="1"/>
        <v>0.40406905050000042</v>
      </c>
      <c r="M24" s="370">
        <f t="shared" si="1"/>
        <v>0.40743307160000075</v>
      </c>
      <c r="N24" s="370">
        <f t="shared" si="1"/>
        <v>0.4107970927000002</v>
      </c>
      <c r="O24" s="370">
        <f t="shared" si="1"/>
        <v>0.41416111380000054</v>
      </c>
      <c r="P24" s="370">
        <f t="shared" si="1"/>
        <v>0.41752513489999998</v>
      </c>
      <c r="Q24" s="370">
        <f t="shared" si="1"/>
        <v>0.42088915600000032</v>
      </c>
      <c r="R24" s="370">
        <f t="shared" si="1"/>
        <v>0.42425317710000066</v>
      </c>
      <c r="S24" s="370">
        <f t="shared" si="1"/>
        <v>0.4276171982000001</v>
      </c>
      <c r="T24" s="370">
        <f t="shared" si="1"/>
        <v>0.43098121930000044</v>
      </c>
      <c r="U24" s="370">
        <f t="shared" si="1"/>
        <v>0.43434524040000078</v>
      </c>
      <c r="V24" s="370">
        <f t="shared" si="1"/>
        <v>0.43770926150000022</v>
      </c>
      <c r="W24" s="370">
        <f t="shared" si="1"/>
        <v>0.44107328260000056</v>
      </c>
      <c r="X24" s="370">
        <f t="shared" si="1"/>
        <v>0.44443730370000001</v>
      </c>
      <c r="Y24" s="370">
        <f t="shared" si="1"/>
        <v>0.44780132480000034</v>
      </c>
      <c r="Z24" s="370">
        <f t="shared" si="1"/>
        <v>0.45116534590000068</v>
      </c>
      <c r="AA24" s="370">
        <f t="shared" si="1"/>
        <v>0.45452936700000013</v>
      </c>
      <c r="AB24" s="370">
        <f t="shared" si="1"/>
        <v>0.45789338810000046</v>
      </c>
    </row>
    <row r="43" spans="2:29" x14ac:dyDescent="0.35">
      <c r="AC43" s="369" t="s">
        <v>19149</v>
      </c>
    </row>
    <row r="44" spans="2:29" x14ac:dyDescent="0.35">
      <c r="B44" s="363" t="s">
        <v>19148</v>
      </c>
      <c r="AC44" s="368" t="s">
        <v>19147</v>
      </c>
    </row>
    <row r="45" spans="2:29" x14ac:dyDescent="0.35">
      <c r="B45" s="363" t="s">
        <v>19146</v>
      </c>
      <c r="C45" s="365">
        <f t="shared" ref="C45:AB45" si="2">C4/C$24</f>
        <v>0.40876689338877398</v>
      </c>
      <c r="D45" s="365">
        <f t="shared" si="2"/>
        <v>0.43536842862623942</v>
      </c>
      <c r="E45" s="365">
        <f t="shared" si="2"/>
        <v>0.4637380189530661</v>
      </c>
      <c r="F45" s="365">
        <f t="shared" si="2"/>
        <v>0.49399484436250768</v>
      </c>
      <c r="G45" s="365">
        <f t="shared" si="2"/>
        <v>0.52626620486999665</v>
      </c>
      <c r="H45" s="365">
        <f t="shared" si="2"/>
        <v>0.56068807843663693</v>
      </c>
      <c r="I45" s="365">
        <f t="shared" si="2"/>
        <v>0.59740571749325033</v>
      </c>
      <c r="J45" s="365">
        <f t="shared" si="2"/>
        <v>0.63657428675073546</v>
      </c>
      <c r="K45" s="365">
        <f t="shared" si="2"/>
        <v>0.67835954517086283</v>
      </c>
      <c r="L45" s="365">
        <f t="shared" si="2"/>
        <v>0.72293857517216309</v>
      </c>
      <c r="M45" s="365">
        <f t="shared" si="2"/>
        <v>0.77050056236128706</v>
      </c>
      <c r="N45" s="365">
        <f t="shared" si="2"/>
        <v>0.82124762930971507</v>
      </c>
      <c r="O45" s="365">
        <f t="shared" si="2"/>
        <v>0.8753957271428694</v>
      </c>
      <c r="P45" s="365">
        <f t="shared" si="2"/>
        <v>0.93317558897187614</v>
      </c>
      <c r="Q45" s="365">
        <f t="shared" si="2"/>
        <v>0.99483374948112158</v>
      </c>
      <c r="R45" s="365">
        <f t="shared" si="2"/>
        <v>0.97109467232791025</v>
      </c>
      <c r="S45" s="365">
        <f t="shared" si="2"/>
        <v>1.1151562706254126</v>
      </c>
      <c r="T45" s="365">
        <f t="shared" si="2"/>
        <v>1.2454603030540905</v>
      </c>
      <c r="U45" s="365">
        <f t="shared" si="2"/>
        <v>1.2976313484659034</v>
      </c>
      <c r="V45" s="365">
        <f t="shared" si="2"/>
        <v>1.3704302210658152</v>
      </c>
      <c r="W45" s="365">
        <f t="shared" si="2"/>
        <v>1.467057800884354</v>
      </c>
      <c r="X45" s="365">
        <f t="shared" si="2"/>
        <v>1.6657917637348856</v>
      </c>
      <c r="Y45" s="365">
        <f t="shared" si="2"/>
        <v>1.9177701191115353</v>
      </c>
      <c r="Z45" s="365">
        <f t="shared" si="2"/>
        <v>1.8086495503598889</v>
      </c>
      <c r="AA45" s="365">
        <f t="shared" si="2"/>
        <v>1.7737247767315325</v>
      </c>
      <c r="AB45" s="365">
        <f t="shared" si="2"/>
        <v>1.9138952926059933</v>
      </c>
      <c r="AC45" s="367">
        <f t="shared" ref="AC45:AC50" si="3">AVERAGE(C45:AB45)</f>
        <v>1.0179198449791702</v>
      </c>
    </row>
    <row r="46" spans="2:29" x14ac:dyDescent="0.35">
      <c r="B46" s="363" t="s">
        <v>19145</v>
      </c>
      <c r="C46" s="365">
        <f t="shared" ref="C46:AB46" si="4">C5/C$24</f>
        <v>0.10635937196680893</v>
      </c>
      <c r="D46" s="365">
        <f t="shared" si="4"/>
        <v>0.11797198086588613</v>
      </c>
      <c r="E46" s="365">
        <f t="shared" si="4"/>
        <v>0.13086289729733064</v>
      </c>
      <c r="F46" s="365">
        <f t="shared" si="4"/>
        <v>0.14517376322018333</v>
      </c>
      <c r="G46" s="365">
        <f t="shared" si="4"/>
        <v>0.1610620008296717</v>
      </c>
      <c r="H46" s="365">
        <f t="shared" si="4"/>
        <v>0.17870257875631612</v>
      </c>
      <c r="I46" s="365">
        <f t="shared" si="4"/>
        <v>0.19828997673410037</v>
      </c>
      <c r="J46" s="365">
        <f t="shared" si="4"/>
        <v>0.22004037111730579</v>
      </c>
      <c r="K46" s="365">
        <f t="shared" si="4"/>
        <v>0.24419406615685421</v>
      </c>
      <c r="L46" s="365">
        <f t="shared" si="4"/>
        <v>0.27101819876557359</v>
      </c>
      <c r="M46" s="365">
        <f t="shared" si="4"/>
        <v>0.30080974763959961</v>
      </c>
      <c r="N46" s="365">
        <f t="shared" si="4"/>
        <v>0.33389888109761345</v>
      </c>
      <c r="O46" s="365">
        <f t="shared" si="4"/>
        <v>0.37065268189020195</v>
      </c>
      <c r="P46" s="365">
        <f t="shared" si="4"/>
        <v>0.4114792915640485</v>
      </c>
      <c r="Q46" s="365">
        <f t="shared" si="4"/>
        <v>0.45683252179033518</v>
      </c>
      <c r="R46" s="365">
        <f t="shared" si="4"/>
        <v>0.59843983193119521</v>
      </c>
      <c r="S46" s="365">
        <f t="shared" si="4"/>
        <v>0.63940365623956785</v>
      </c>
      <c r="T46" s="365">
        <f t="shared" si="4"/>
        <v>0.55241386245713786</v>
      </c>
      <c r="U46" s="365">
        <f t="shared" si="4"/>
        <v>0.50103000967522426</v>
      </c>
      <c r="V46" s="365">
        <f t="shared" si="4"/>
        <v>0.65228229126698489</v>
      </c>
      <c r="W46" s="365">
        <f t="shared" si="4"/>
        <v>0.76960000387926364</v>
      </c>
      <c r="X46" s="365">
        <f t="shared" si="4"/>
        <v>0.99296345362109617</v>
      </c>
      <c r="Y46" s="365">
        <f t="shared" si="4"/>
        <v>1.237892720052979</v>
      </c>
      <c r="Z46" s="365">
        <f t="shared" si="4"/>
        <v>1.3415480721211108</v>
      </c>
      <c r="AA46" s="365">
        <f t="shared" si="4"/>
        <v>1.5173277021724314</v>
      </c>
      <c r="AB46" s="365">
        <f t="shared" si="4"/>
        <v>1.6042380586626321</v>
      </c>
      <c r="AC46" s="366">
        <f t="shared" si="3"/>
        <v>0.54055723045274828</v>
      </c>
    </row>
    <row r="47" spans="2:29" x14ac:dyDescent="0.35">
      <c r="B47" s="363" t="s">
        <v>19144</v>
      </c>
      <c r="C47" s="365">
        <f t="shared" ref="C47:AB47" si="5">C6/C$24</f>
        <v>2.9431570800638275E-2</v>
      </c>
      <c r="D47" s="365">
        <f t="shared" si="5"/>
        <v>3.2696782971971289E-2</v>
      </c>
      <c r="E47" s="365">
        <f t="shared" si="5"/>
        <v>3.6327136003162244E-2</v>
      </c>
      <c r="F47" s="365">
        <f t="shared" si="5"/>
        <v>4.0363725028696076E-2</v>
      </c>
      <c r="G47" s="365">
        <f t="shared" si="5"/>
        <v>4.4852294970865222E-2</v>
      </c>
      <c r="H47" s="365">
        <f t="shared" si="5"/>
        <v>4.9843769033728266E-2</v>
      </c>
      <c r="I47" s="365">
        <f t="shared" si="5"/>
        <v>5.5394837500436139E-2</v>
      </c>
      <c r="J47" s="365">
        <f t="shared" si="5"/>
        <v>6.1568613738320406E-2</v>
      </c>
      <c r="K47" s="365">
        <f t="shared" si="5"/>
        <v>6.8435365108987289E-2</v>
      </c>
      <c r="L47" s="365">
        <f t="shared" si="5"/>
        <v>7.6073327364872045E-2</v>
      </c>
      <c r="M47" s="365">
        <f t="shared" si="5"/>
        <v>8.4569612099734195E-2</v>
      </c>
      <c r="N47" s="365">
        <f t="shared" si="5"/>
        <v>9.4021217920189928E-2</v>
      </c>
      <c r="O47" s="365">
        <f t="shared" si="5"/>
        <v>0.1045361572317161</v>
      </c>
      <c r="P47" s="365">
        <f t="shared" si="5"/>
        <v>0.11623471190024208</v>
      </c>
      <c r="Q47" s="365">
        <f t="shared" si="5"/>
        <v>0.12925083257579606</v>
      </c>
      <c r="R47" s="365">
        <f t="shared" si="5"/>
        <v>0.1437336981659334</v>
      </c>
      <c r="S47" s="365">
        <f t="shared" si="5"/>
        <v>0.15984945384417068</v>
      </c>
      <c r="T47" s="365">
        <f t="shared" si="5"/>
        <v>0.17778314809496273</v>
      </c>
      <c r="U47" s="365">
        <f t="shared" si="5"/>
        <v>0.19774089165750874</v>
      </c>
      <c r="V47" s="365">
        <f t="shared" si="5"/>
        <v>0.21995226386360647</v>
      </c>
      <c r="W47" s="365">
        <f t="shared" si="5"/>
        <v>0.24467299480191992</v>
      </c>
      <c r="X47" s="365">
        <f t="shared" si="5"/>
        <v>0.27218795501720522</v>
      </c>
      <c r="Y47" s="365">
        <f t="shared" si="5"/>
        <v>0.30281448810769196</v>
      </c>
      <c r="Z47" s="365">
        <f t="shared" si="5"/>
        <v>0.33690612566049249</v>
      </c>
      <c r="AA47" s="365">
        <f t="shared" si="5"/>
        <v>0.37485672851302487</v>
      </c>
      <c r="AB47" s="365">
        <f t="shared" si="5"/>
        <v>0.41931157992189361</v>
      </c>
      <c r="AC47" s="366">
        <f t="shared" si="3"/>
        <v>0.14897728007299096</v>
      </c>
    </row>
    <row r="48" spans="2:29" x14ac:dyDescent="0.35">
      <c r="B48" s="363" t="s">
        <v>19143</v>
      </c>
      <c r="C48" s="365">
        <f t="shared" ref="C48:AB48" si="6">C7/C$24</f>
        <v>0.6953262016003553</v>
      </c>
      <c r="D48" s="365">
        <f t="shared" si="6"/>
        <v>0.70757482163034946</v>
      </c>
      <c r="E48" s="365">
        <f t="shared" si="6"/>
        <v>0.72009649706246237</v>
      </c>
      <c r="F48" s="365">
        <f t="shared" si="6"/>
        <v>0.73289704374276932</v>
      </c>
      <c r="G48" s="365">
        <f t="shared" si="6"/>
        <v>0.74598242031389927</v>
      </c>
      <c r="H48" s="365">
        <f t="shared" si="6"/>
        <v>0.7593587312204958</v>
      </c>
      <c r="I48" s="365">
        <f t="shared" si="6"/>
        <v>0.77303222980368536</v>
      </c>
      <c r="J48" s="365">
        <f t="shared" si="6"/>
        <v>0.78700932148577996</v>
      </c>
      <c r="K48" s="365">
        <f t="shared" si="6"/>
        <v>0.80129656704641539</v>
      </c>
      <c r="L48" s="365">
        <f t="shared" si="6"/>
        <v>0.8159006859915483</v>
      </c>
      <c r="M48" s="365">
        <f t="shared" si="6"/>
        <v>0.83082856001672634</v>
      </c>
      <c r="N48" s="365">
        <f t="shared" si="6"/>
        <v>0.84608723656615381</v>
      </c>
      <c r="O48" s="365">
        <f t="shared" si="6"/>
        <v>0.86168393248917885</v>
      </c>
      <c r="P48" s="365">
        <f t="shared" si="6"/>
        <v>0.87762603779592008</v>
      </c>
      <c r="Q48" s="365">
        <f t="shared" si="6"/>
        <v>0.8939211195137643</v>
      </c>
      <c r="R48" s="365">
        <f t="shared" si="6"/>
        <v>0.91410040262017733</v>
      </c>
      <c r="S48" s="365">
        <f t="shared" si="6"/>
        <v>0.91343379462795404</v>
      </c>
      <c r="T48" s="365">
        <f t="shared" si="6"/>
        <v>0.93004052624619693</v>
      </c>
      <c r="U48" s="365">
        <f t="shared" si="6"/>
        <v>0.96780155715043326</v>
      </c>
      <c r="V48" s="365">
        <f t="shared" si="6"/>
        <v>1.0113562561664</v>
      </c>
      <c r="W48" s="365">
        <f t="shared" si="6"/>
        <v>1.0184021969142036</v>
      </c>
      <c r="X48" s="365">
        <f t="shared" si="6"/>
        <v>1.0086012048677633</v>
      </c>
      <c r="Y48" s="365">
        <f t="shared" si="6"/>
        <v>0.99271702735257217</v>
      </c>
      <c r="Z48" s="365">
        <f t="shared" si="6"/>
        <v>1.0100509805134821</v>
      </c>
      <c r="AA48" s="365">
        <f t="shared" si="6"/>
        <v>1.1069251769600177</v>
      </c>
      <c r="AB48" s="365">
        <f t="shared" si="6"/>
        <v>1.1658172270515899</v>
      </c>
      <c r="AC48" s="366">
        <f t="shared" si="3"/>
        <v>0.88030260602885757</v>
      </c>
    </row>
    <row r="49" spans="2:29" x14ac:dyDescent="0.35">
      <c r="B49" s="363" t="s">
        <v>19142</v>
      </c>
      <c r="C49" s="365">
        <f t="shared" ref="C49:AB49" si="7">C8/C$24</f>
        <v>0.3364109724083581</v>
      </c>
      <c r="D49" s="365">
        <f t="shared" si="7"/>
        <v>0.35626652671179843</v>
      </c>
      <c r="E49" s="365">
        <f t="shared" si="7"/>
        <v>0.3773240084039719</v>
      </c>
      <c r="F49" s="365">
        <f t="shared" si="7"/>
        <v>0.39965734863803543</v>
      </c>
      <c r="G49" s="365">
        <f t="shared" si="7"/>
        <v>0.42334508105600227</v>
      </c>
      <c r="H49" s="365">
        <f t="shared" si="7"/>
        <v>0.44847063098885376</v>
      </c>
      <c r="I49" s="365">
        <f t="shared" si="7"/>
        <v>0.4751226229667781</v>
      </c>
      <c r="J49" s="365">
        <f t="shared" si="7"/>
        <v>0.50339520770595148</v>
      </c>
      <c r="K49" s="365">
        <f t="shared" si="7"/>
        <v>0.53338840981334257</v>
      </c>
      <c r="L49" s="365">
        <f t="shared" si="7"/>
        <v>0.56520849753019275</v>
      </c>
      <c r="M49" s="365">
        <f t="shared" si="7"/>
        <v>0.59896837591946406</v>
      </c>
      <c r="N49" s="365">
        <f t="shared" si="7"/>
        <v>0.63478800499299193</v>
      </c>
      <c r="O49" s="365">
        <f t="shared" si="7"/>
        <v>0.67279484436963044</v>
      </c>
      <c r="P49" s="365">
        <f t="shared" si="7"/>
        <v>0.71312432615767674</v>
      </c>
      <c r="Q49" s="365">
        <f t="shared" si="7"/>
        <v>0.75592035786396949</v>
      </c>
      <c r="R49" s="365">
        <f t="shared" si="7"/>
        <v>0.88746536342673732</v>
      </c>
      <c r="S49" s="365">
        <f t="shared" si="7"/>
        <v>0.86525986690307988</v>
      </c>
      <c r="T49" s="365">
        <f t="shared" si="7"/>
        <v>0.91477303962418766</v>
      </c>
      <c r="U49" s="365">
        <f t="shared" si="7"/>
        <v>0.98048731835487446</v>
      </c>
      <c r="V49" s="365">
        <f t="shared" si="7"/>
        <v>1.0067870131187522</v>
      </c>
      <c r="W49" s="365">
        <f t="shared" si="7"/>
        <v>1.0224604794504943</v>
      </c>
      <c r="X49" s="365">
        <f t="shared" si="7"/>
        <v>1.0837749126592948</v>
      </c>
      <c r="Y49" s="365">
        <f t="shared" si="7"/>
        <v>1.1857043974515717</v>
      </c>
      <c r="Z49" s="365">
        <f t="shared" si="7"/>
        <v>1.1893865627679168</v>
      </c>
      <c r="AA49" s="365">
        <f t="shared" si="7"/>
        <v>1.1867220011770985</v>
      </c>
      <c r="AB49" s="365">
        <f t="shared" si="7"/>
        <v>1.4420387303251372</v>
      </c>
      <c r="AC49" s="366">
        <f t="shared" si="3"/>
        <v>0.7522709577225446</v>
      </c>
    </row>
    <row r="50" spans="2:29" x14ac:dyDescent="0.35">
      <c r="B50" s="363" t="s">
        <v>19141</v>
      </c>
      <c r="C50" s="365">
        <f t="shared" ref="C50:AB50" si="8">C9/C$24</f>
        <v>0.33890261110358594</v>
      </c>
      <c r="D50" s="365">
        <f t="shared" si="8"/>
        <v>0.35910403998417395</v>
      </c>
      <c r="E50" s="365">
        <f t="shared" si="8"/>
        <v>0.38053991717423019</v>
      </c>
      <c r="F50" s="365">
        <f t="shared" si="8"/>
        <v>0.40328687815075692</v>
      </c>
      <c r="G50" s="365">
        <f t="shared" si="8"/>
        <v>0.42742637279862927</v>
      </c>
      <c r="H50" s="365">
        <f t="shared" si="8"/>
        <v>0.4530449706619557</v>
      </c>
      <c r="I50" s="365">
        <f t="shared" si="8"/>
        <v>0.48023468569527911</v>
      </c>
      <c r="J50" s="365">
        <f t="shared" si="8"/>
        <v>0.50909332176789601</v>
      </c>
      <c r="K50" s="365">
        <f t="shared" si="8"/>
        <v>0.53972484025592049</v>
      </c>
      <c r="L50" s="365">
        <f t="shared" si="8"/>
        <v>0.57223975114245662</v>
      </c>
      <c r="M50" s="365">
        <f t="shared" si="8"/>
        <v>0.60675552913861108</v>
      </c>
      <c r="N50" s="365">
        <f t="shared" si="8"/>
        <v>0.64339705643557965</v>
      </c>
      <c r="O50" s="365">
        <f t="shared" si="8"/>
        <v>0.68229709380220727</v>
      </c>
      <c r="P50" s="365">
        <f t="shared" si="8"/>
        <v>0.72359678185372689</v>
      </c>
      <c r="Q50" s="365">
        <f t="shared" si="8"/>
        <v>0.76744617443485807</v>
      </c>
      <c r="R50" s="365">
        <f t="shared" si="8"/>
        <v>0.96671049773500772</v>
      </c>
      <c r="S50" s="365">
        <f t="shared" si="8"/>
        <v>0.94823127251854278</v>
      </c>
      <c r="T50" s="365">
        <f t="shared" si="8"/>
        <v>0.9257247929457505</v>
      </c>
      <c r="U50" s="365">
        <f t="shared" si="8"/>
        <v>0.93996655661292083</v>
      </c>
      <c r="V50" s="365">
        <f t="shared" si="8"/>
        <v>0.95611410772033611</v>
      </c>
      <c r="W50" s="365">
        <f t="shared" si="8"/>
        <v>0.95514740207481219</v>
      </c>
      <c r="X50" s="365">
        <f t="shared" si="8"/>
        <v>1.0483593436488576</v>
      </c>
      <c r="Y50" s="365">
        <f t="shared" si="8"/>
        <v>1.1733998335861993</v>
      </c>
      <c r="Z50" s="365">
        <f t="shared" si="8"/>
        <v>1.2635943899076827</v>
      </c>
      <c r="AA50" s="365">
        <f t="shared" si="8"/>
        <v>1.3340392151163245</v>
      </c>
      <c r="AB50" s="365">
        <f t="shared" si="8"/>
        <v>1.4603180945123573</v>
      </c>
      <c r="AC50" s="366">
        <f t="shared" si="3"/>
        <v>0.76379598195302534</v>
      </c>
    </row>
    <row r="51" spans="2:29" x14ac:dyDescent="0.35">
      <c r="B51" s="363" t="s">
        <v>19140</v>
      </c>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6"/>
    </row>
    <row r="52" spans="2:29" x14ac:dyDescent="0.35">
      <c r="B52" s="363" t="s">
        <v>19139</v>
      </c>
      <c r="C52" s="365">
        <f t="shared" ref="C52:AB52" si="9">C11/C$24</f>
        <v>6.6423604389217383E-3</v>
      </c>
      <c r="D52" s="365">
        <f t="shared" si="9"/>
        <v>8.0527019000486127E-3</v>
      </c>
      <c r="E52" s="365">
        <f t="shared" si="9"/>
        <v>9.7632713237566088E-3</v>
      </c>
      <c r="F52" s="365">
        <f t="shared" si="9"/>
        <v>1.1838128198228976E-2</v>
      </c>
      <c r="G52" s="365">
        <f t="shared" si="9"/>
        <v>1.4355028875995003E-2</v>
      </c>
      <c r="H52" s="365">
        <f t="shared" si="9"/>
        <v>1.7408360703579224E-2</v>
      </c>
      <c r="I52" s="365">
        <f t="shared" si="9"/>
        <v>2.1112705780663116E-2</v>
      </c>
      <c r="J52" s="365">
        <f t="shared" si="9"/>
        <v>2.5607169672950143E-2</v>
      </c>
      <c r="K52" s="365">
        <f t="shared" si="9"/>
        <v>3.1060639529899053E-2</v>
      </c>
      <c r="L52" s="365">
        <f t="shared" si="9"/>
        <v>3.7678171463103274E-2</v>
      </c>
      <c r="M52" s="365">
        <f t="shared" si="9"/>
        <v>4.5708750078030533E-2</v>
      </c>
      <c r="N52" s="365">
        <f t="shared" si="9"/>
        <v>5.5454715368432571E-2</v>
      </c>
      <c r="O52" s="365">
        <f t="shared" si="9"/>
        <v>6.7283215782312014E-2</v>
      </c>
      <c r="P52" s="365">
        <f t="shared" si="9"/>
        <v>8.1640123587163702E-2</v>
      </c>
      <c r="Q52" s="365">
        <f t="shared" si="9"/>
        <v>9.906694266320136E-2</v>
      </c>
      <c r="R52" s="365">
        <f t="shared" si="9"/>
        <v>0.1202213531399605</v>
      </c>
      <c r="S52" s="365">
        <f t="shared" si="9"/>
        <v>0.14590217624682095</v>
      </c>
      <c r="T52" s="365">
        <f t="shared" si="9"/>
        <v>0.17707971170208822</v>
      </c>
      <c r="U52" s="365">
        <f t="shared" si="9"/>
        <v>0.21493260540255735</v>
      </c>
      <c r="V52" s="365">
        <f t="shared" si="9"/>
        <v>0.26089265498215497</v>
      </c>
      <c r="W52" s="365">
        <f t="shared" si="9"/>
        <v>0.31669926457762904</v>
      </c>
      <c r="X52" s="365">
        <f t="shared" si="9"/>
        <v>0.38446562954160168</v>
      </c>
      <c r="Y52" s="365">
        <f t="shared" si="9"/>
        <v>0.4667591810734672</v>
      </c>
      <c r="Z52" s="365">
        <f t="shared" si="9"/>
        <v>0.56669936706666635</v>
      </c>
      <c r="AA52" s="365">
        <f t="shared" si="9"/>
        <v>0.68807650990526725</v>
      </c>
      <c r="AB52" s="365">
        <f t="shared" si="9"/>
        <v>1.2797738845532793</v>
      </c>
      <c r="AC52" s="366">
        <f>AVERAGE(C52:AB52)</f>
        <v>0.19823748552145301</v>
      </c>
    </row>
    <row r="53" spans="2:29" x14ac:dyDescent="0.35">
      <c r="B53" s="363" t="s">
        <v>19138</v>
      </c>
      <c r="C53" s="365">
        <f t="shared" ref="C53:AB53" si="10">C12/C$24</f>
        <v>4.1238188022466572E-2</v>
      </c>
      <c r="D53" s="365">
        <f t="shared" si="10"/>
        <v>4.3709672607954025E-2</v>
      </c>
      <c r="E53" s="365">
        <f t="shared" si="10"/>
        <v>4.6332964126622238E-2</v>
      </c>
      <c r="F53" s="365">
        <f t="shared" si="10"/>
        <v>4.9117534630611477E-2</v>
      </c>
      <c r="G53" s="365">
        <f t="shared" si="10"/>
        <v>5.2073454197989394E-2</v>
      </c>
      <c r="H53" s="365">
        <f t="shared" si="10"/>
        <v>5.5211429037281406E-2</v>
      </c>
      <c r="I53" s="365">
        <f t="shared" si="10"/>
        <v>5.8542842038100812E-2</v>
      </c>
      <c r="J53" s="365">
        <f t="shared" si="10"/>
        <v>6.2079795925877451E-2</v>
      </c>
      <c r="K53" s="365">
        <f t="shared" si="10"/>
        <v>6.5835159188944017E-2</v>
      </c>
      <c r="L53" s="365">
        <f t="shared" si="10"/>
        <v>6.982261495716402E-2</v>
      </c>
      <c r="M53" s="365">
        <f t="shared" si="10"/>
        <v>7.4056713022920384E-2</v>
      </c>
      <c r="N53" s="365">
        <f t="shared" si="10"/>
        <v>7.8552925207718075E-2</v>
      </c>
      <c r="O53" s="365">
        <f t="shared" si="10"/>
        <v>8.3327704290801122E-2</v>
      </c>
      <c r="P53" s="365">
        <f t="shared" si="10"/>
        <v>8.8398546730324948E-2</v>
      </c>
      <c r="Q53" s="365">
        <f t="shared" si="10"/>
        <v>9.3784059422570065E-2</v>
      </c>
      <c r="R53" s="365">
        <f t="shared" si="10"/>
        <v>0.10302810293320944</v>
      </c>
      <c r="S53" s="365">
        <f t="shared" si="10"/>
        <v>0.11091696077625156</v>
      </c>
      <c r="T53" s="365">
        <f t="shared" si="10"/>
        <v>0.11436693246182932</v>
      </c>
      <c r="U53" s="365">
        <f t="shared" si="10"/>
        <v>0.11990461770005367</v>
      </c>
      <c r="V53" s="365">
        <f t="shared" si="10"/>
        <v>0.11898308896075295</v>
      </c>
      <c r="W53" s="365">
        <f t="shared" si="10"/>
        <v>0.13072657600140919</v>
      </c>
      <c r="X53" s="365">
        <f t="shared" si="10"/>
        <v>0.12973708444357121</v>
      </c>
      <c r="Y53" s="365">
        <f t="shared" si="10"/>
        <v>0.14537697053280346</v>
      </c>
      <c r="Z53" s="365">
        <f t="shared" si="10"/>
        <v>0.16078362546949304</v>
      </c>
      <c r="AA53" s="365">
        <f t="shared" si="10"/>
        <v>0.16368579326580668</v>
      </c>
      <c r="AB53" s="365">
        <f t="shared" si="10"/>
        <v>0.19294884419843386</v>
      </c>
      <c r="AC53" s="366">
        <f>AVERAGE(C53:AB53)</f>
        <v>9.4328546159652332E-2</v>
      </c>
    </row>
    <row r="54" spans="2:29" x14ac:dyDescent="0.35">
      <c r="B54" s="363" t="s">
        <v>19137</v>
      </c>
      <c r="C54" s="365">
        <f t="shared" ref="C54:AB54" si="11">C13/C$24</f>
        <v>2.0386868268567961</v>
      </c>
      <c r="D54" s="365">
        <f t="shared" si="11"/>
        <v>2.0641278456240371</v>
      </c>
      <c r="E54" s="365">
        <f t="shared" si="11"/>
        <v>2.0900526223161102</v>
      </c>
      <c r="F54" s="365">
        <f t="shared" si="11"/>
        <v>2.1164684197677319</v>
      </c>
      <c r="G54" s="365">
        <f t="shared" si="11"/>
        <v>2.1433826760990686</v>
      </c>
      <c r="H54" s="365">
        <f t="shared" si="11"/>
        <v>2.1708030063217167</v>
      </c>
      <c r="I54" s="365">
        <f t="shared" si="11"/>
        <v>2.1987372040585593</v>
      </c>
      <c r="J54" s="365">
        <f t="shared" si="11"/>
        <v>2.2271932433745079</v>
      </c>
      <c r="K54" s="365">
        <f t="shared" si="11"/>
        <v>2.2561792807163927</v>
      </c>
      <c r="L54" s="365">
        <f t="shared" si="11"/>
        <v>2.2857036569593658</v>
      </c>
      <c r="M54" s="365">
        <f t="shared" si="11"/>
        <v>2.3157748995585292</v>
      </c>
      <c r="N54" s="365">
        <f t="shared" si="11"/>
        <v>2.3464017248039246</v>
      </c>
      <c r="O54" s="365">
        <f t="shared" si="11"/>
        <v>2.3775930401773628</v>
      </c>
      <c r="P54" s="365">
        <f t="shared" si="11"/>
        <v>2.4093579468103323</v>
      </c>
      <c r="Q54" s="365">
        <f t="shared" si="11"/>
        <v>2.4417057420413193</v>
      </c>
      <c r="R54" s="365">
        <f t="shared" si="11"/>
        <v>2.5927914259100979</v>
      </c>
      <c r="S54" s="365">
        <f t="shared" si="11"/>
        <v>2.6869826677611859</v>
      </c>
      <c r="T54" s="365">
        <f t="shared" si="11"/>
        <v>2.6428065748432461</v>
      </c>
      <c r="U54" s="365">
        <f t="shared" si="11"/>
        <v>2.6407564612511822</v>
      </c>
      <c r="V54" s="365">
        <f t="shared" si="11"/>
        <v>2.6067531586831625</v>
      </c>
      <c r="W54" s="365">
        <f t="shared" si="11"/>
        <v>2.5437949752615525</v>
      </c>
      <c r="X54" s="365">
        <f t="shared" si="11"/>
        <v>2.4232889341957367</v>
      </c>
      <c r="Y54" s="365">
        <f t="shared" si="11"/>
        <v>2.4184832425042417</v>
      </c>
      <c r="Z54" s="365">
        <f t="shared" si="11"/>
        <v>2.4780272025764165</v>
      </c>
      <c r="AA54" s="365">
        <f t="shared" si="11"/>
        <v>2.7214963208306839</v>
      </c>
      <c r="AB54" s="365">
        <f t="shared" si="11"/>
        <v>2.9854110924647324</v>
      </c>
      <c r="AC54" s="366">
        <f>AVERAGE(C54:AB54)</f>
        <v>2.3931830842987689</v>
      </c>
    </row>
    <row r="55" spans="2:29" x14ac:dyDescent="0.35">
      <c r="B55" s="363" t="s">
        <v>19136</v>
      </c>
      <c r="C55" s="365">
        <f t="shared" ref="C55:AB55" si="12">C14/C$24</f>
        <v>17.349905549349309</v>
      </c>
      <c r="D55" s="365">
        <f t="shared" si="12"/>
        <v>17.148951815174041</v>
      </c>
      <c r="E55" s="365">
        <f t="shared" si="12"/>
        <v>16.951674218377285</v>
      </c>
      <c r="F55" s="365">
        <f t="shared" si="12"/>
        <v>16.757975788181628</v>
      </c>
      <c r="G55" s="365">
        <f t="shared" si="12"/>
        <v>16.567762924212566</v>
      </c>
      <c r="H55" s="365">
        <f t="shared" si="12"/>
        <v>16.3809452513641</v>
      </c>
      <c r="I55" s="365">
        <f t="shared" si="12"/>
        <v>16.197435482099646</v>
      </c>
      <c r="J55" s="365">
        <f t="shared" si="12"/>
        <v>16.017149285747667</v>
      </c>
      <c r="K55" s="365">
        <f t="shared" si="12"/>
        <v>15.840005164381484</v>
      </c>
      <c r="L55" s="365">
        <f t="shared" si="12"/>
        <v>15.665924334898646</v>
      </c>
      <c r="M55" s="365">
        <f t="shared" si="12"/>
        <v>15.494830616942574</v>
      </c>
      <c r="N55" s="365">
        <f t="shared" si="12"/>
        <v>15.326650326330752</v>
      </c>
      <c r="O55" s="365">
        <f t="shared" si="12"/>
        <v>15.161312173676633</v>
      </c>
      <c r="P55" s="365">
        <f t="shared" si="12"/>
        <v>14.99874716791285</v>
      </c>
      <c r="Q55" s="365">
        <f t="shared" si="12"/>
        <v>14.838888524440463</v>
      </c>
      <c r="R55" s="365">
        <f t="shared" si="12"/>
        <v>13.64751123274497</v>
      </c>
      <c r="S55" s="365">
        <f t="shared" si="12"/>
        <v>14.669662554278432</v>
      </c>
      <c r="T55" s="365">
        <f t="shared" si="12"/>
        <v>14.3648950876686</v>
      </c>
      <c r="U55" s="365">
        <f t="shared" si="12"/>
        <v>14.421707474522584</v>
      </c>
      <c r="V55" s="365">
        <f t="shared" si="12"/>
        <v>14.413677193805498</v>
      </c>
      <c r="W55" s="365">
        <f t="shared" si="12"/>
        <v>14.380830238934069</v>
      </c>
      <c r="X55" s="365">
        <f t="shared" si="12"/>
        <v>14.044725652042516</v>
      </c>
      <c r="Y55" s="365">
        <f t="shared" si="12"/>
        <v>14.747611572943688</v>
      </c>
      <c r="Z55" s="365">
        <f t="shared" si="12"/>
        <v>14.761772065437329</v>
      </c>
      <c r="AA55" s="365">
        <f t="shared" si="12"/>
        <v>11.202796496095264</v>
      </c>
      <c r="AB55" s="365">
        <f t="shared" si="12"/>
        <v>13.212682596497169</v>
      </c>
      <c r="AC55" s="366">
        <f>AVERAGE(C55:AB55)</f>
        <v>15.175616568771535</v>
      </c>
    </row>
    <row r="56" spans="2:29" x14ac:dyDescent="0.35">
      <c r="B56" s="363" t="s">
        <v>19135</v>
      </c>
      <c r="C56" s="365">
        <f t="shared" ref="C56:AB56" si="13">C15/C$24</f>
        <v>13.914027064669801</v>
      </c>
      <c r="D56" s="365">
        <f t="shared" si="13"/>
        <v>14.057005248491242</v>
      </c>
      <c r="E56" s="365">
        <f t="shared" si="13"/>
        <v>14.202582553621596</v>
      </c>
      <c r="F56" s="365">
        <f t="shared" si="13"/>
        <v>14.35078908323009</v>
      </c>
      <c r="G56" s="365">
        <f t="shared" si="13"/>
        <v>14.5016557843384</v>
      </c>
      <c r="H56" s="365">
        <f t="shared" si="13"/>
        <v>14.655214447772536</v>
      </c>
      <c r="I56" s="365">
        <f t="shared" si="13"/>
        <v>14.811497708812162</v>
      </c>
      <c r="J56" s="365">
        <f t="shared" si="13"/>
        <v>14.9705390485128</v>
      </c>
      <c r="K56" s="365">
        <f t="shared" si="13"/>
        <v>15.132372795672097</v>
      </c>
      <c r="L56" s="365">
        <f t="shared" si="13"/>
        <v>15.297034129418661</v>
      </c>
      <c r="M56" s="365">
        <f t="shared" si="13"/>
        <v>15.464559082399035</v>
      </c>
      <c r="N56" s="365">
        <f t="shared" si="13"/>
        <v>15.634984544544995</v>
      </c>
      <c r="O56" s="365">
        <f t="shared" si="13"/>
        <v>15.808348267399275</v>
      </c>
      <c r="P56" s="365">
        <f t="shared" si="13"/>
        <v>15.984688868986224</v>
      </c>
      <c r="Q56" s="365">
        <f t="shared" si="13"/>
        <v>16.164045839207137</v>
      </c>
      <c r="R56" s="365">
        <f t="shared" si="13"/>
        <v>16.268587656028632</v>
      </c>
      <c r="S56" s="365">
        <f t="shared" si="13"/>
        <v>16.45396871224343</v>
      </c>
      <c r="T56" s="365">
        <f t="shared" si="13"/>
        <v>16.64573693408731</v>
      </c>
      <c r="U56" s="365">
        <f t="shared" si="13"/>
        <v>16.001096256055551</v>
      </c>
      <c r="V56" s="365">
        <f t="shared" si="13"/>
        <v>16.234520548293212</v>
      </c>
      <c r="W56" s="365">
        <f t="shared" si="13"/>
        <v>16.199122190948117</v>
      </c>
      <c r="X56" s="365">
        <f t="shared" si="13"/>
        <v>17.665033818357223</v>
      </c>
      <c r="Y56" s="365">
        <f t="shared" si="13"/>
        <v>18.155372817691124</v>
      </c>
      <c r="Z56" s="365">
        <f t="shared" si="13"/>
        <v>18.414534882830829</v>
      </c>
      <c r="AA56" s="365">
        <f t="shared" si="13"/>
        <v>20.328719486237283</v>
      </c>
      <c r="AB56" s="365">
        <f t="shared" si="13"/>
        <v>21.725581234703114</v>
      </c>
      <c r="AC56" s="364">
        <f>AVERAGE(C56:AB56)</f>
        <v>16.116985346328921</v>
      </c>
    </row>
  </sheetData>
  <hyperlinks>
    <hyperlink ref="J1" r:id="rId1" xr:uid="{276AD21B-A139-4FA2-9D98-A9B52343F425}"/>
    <hyperlink ref="L18" r:id="rId2" xr:uid="{95F73CEF-83B5-46CF-AEE8-13C2D9FDC9A5}"/>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4F79D-8A7A-431D-86D4-FA0D26E0371A}">
  <dimension ref="A3:Z18"/>
  <sheetViews>
    <sheetView zoomScale="175" zoomScaleNormal="175" workbookViewId="0">
      <selection activeCell="L17" sqref="L17"/>
    </sheetView>
  </sheetViews>
  <sheetFormatPr defaultRowHeight="14.5" x14ac:dyDescent="0.35"/>
  <cols>
    <col min="7" max="7" width="14.453125" customWidth="1"/>
    <col min="8" max="10" width="17.81640625" customWidth="1"/>
    <col min="11" max="11" width="21" customWidth="1"/>
    <col min="12" max="12" width="20.54296875" customWidth="1"/>
    <col min="13" max="13" width="21.453125" customWidth="1"/>
    <col min="14" max="26" width="12.26953125" customWidth="1"/>
  </cols>
  <sheetData>
    <row r="3" spans="1:26" ht="23.5" x14ac:dyDescent="0.55000000000000004">
      <c r="A3" s="434" t="str">
        <f>'Inputs and Results'!B1</f>
        <v>Tanzania</v>
      </c>
    </row>
    <row r="4" spans="1:26" ht="43.5" x14ac:dyDescent="0.35">
      <c r="A4" s="467" t="s">
        <v>19114</v>
      </c>
      <c r="B4" s="417" t="s">
        <v>19119</v>
      </c>
      <c r="C4" s="417" t="s">
        <v>19120</v>
      </c>
      <c r="D4" s="417" t="s">
        <v>19217</v>
      </c>
      <c r="E4" s="417" t="s">
        <v>19208</v>
      </c>
      <c r="F4" s="417" t="s">
        <v>19179</v>
      </c>
      <c r="G4" s="417" t="s">
        <v>19215</v>
      </c>
      <c r="H4" s="417" t="s">
        <v>19223</v>
      </c>
      <c r="I4" s="417" t="s">
        <v>19233</v>
      </c>
      <c r="J4" s="417" t="s">
        <v>19235</v>
      </c>
      <c r="K4" s="417" t="s">
        <v>19236</v>
      </c>
      <c r="L4" s="468" t="s">
        <v>19712</v>
      </c>
    </row>
    <row r="5" spans="1:26" x14ac:dyDescent="0.35">
      <c r="A5" s="430" t="s">
        <v>19121</v>
      </c>
      <c r="B5" s="431" t="s">
        <v>19118</v>
      </c>
      <c r="C5" s="431" t="s">
        <v>19118</v>
      </c>
      <c r="D5" s="431" t="s">
        <v>19218</v>
      </c>
      <c r="E5" s="431" t="s">
        <v>19211</v>
      </c>
      <c r="F5" s="431" t="s">
        <v>19211</v>
      </c>
      <c r="G5" s="431" t="s">
        <v>19216</v>
      </c>
      <c r="H5" s="431" t="s">
        <v>19116</v>
      </c>
      <c r="I5" s="431" t="s">
        <v>19116</v>
      </c>
      <c r="J5" s="431" t="s">
        <v>19116</v>
      </c>
      <c r="K5" s="431" t="s">
        <v>19116</v>
      </c>
      <c r="L5" s="432" t="s">
        <v>19261</v>
      </c>
      <c r="N5" s="396" t="s">
        <v>19238</v>
      </c>
      <c r="O5" s="433">
        <f>'Inputs and Results'!C5</f>
        <v>0.08</v>
      </c>
    </row>
    <row r="6" spans="1:26" x14ac:dyDescent="0.35">
      <c r="A6" s="421">
        <v>50</v>
      </c>
      <c r="B6" s="332">
        <v>22</v>
      </c>
      <c r="C6" s="332">
        <v>0.4</v>
      </c>
      <c r="D6" s="332" t="s">
        <v>516</v>
      </c>
      <c r="E6" s="332">
        <f>'Percent Needing Replacement'!C4</f>
        <v>13</v>
      </c>
      <c r="F6" s="332">
        <f>'Percent Needing Replacement'!L31</f>
        <v>13</v>
      </c>
      <c r="G6" s="422">
        <f>F6/E6</f>
        <v>1</v>
      </c>
      <c r="H6" s="423">
        <f>'Percent Needing Replacement'!H46</f>
        <v>1800</v>
      </c>
      <c r="I6" s="423">
        <f>H6*F6</f>
        <v>23400</v>
      </c>
      <c r="J6" s="331">
        <f>'Percent Needing Replacement'!O46</f>
        <v>154.87680000000006</v>
      </c>
      <c r="K6" s="331">
        <f>J6*F6</f>
        <v>2013.3984000000007</v>
      </c>
      <c r="L6" s="469">
        <f>('Percent Needing Replacement'!$M$46-'Percent Needing Replacement'!$N$46)*'Timed Replacement of PCB Units'!F6</f>
        <v>20133.984000000008</v>
      </c>
      <c r="N6" s="393">
        <v>2023</v>
      </c>
      <c r="O6" s="393">
        <v>2024</v>
      </c>
      <c r="P6" s="393">
        <v>2025</v>
      </c>
      <c r="Q6" s="393">
        <v>2026</v>
      </c>
      <c r="R6" s="393">
        <v>2027</v>
      </c>
      <c r="S6" s="393">
        <v>2028</v>
      </c>
      <c r="T6" s="393">
        <v>2029</v>
      </c>
      <c r="U6" s="393">
        <v>2030</v>
      </c>
      <c r="V6" s="393">
        <v>2031</v>
      </c>
      <c r="W6" s="393">
        <v>2032</v>
      </c>
      <c r="X6" s="393">
        <v>2033</v>
      </c>
      <c r="Y6" s="393">
        <v>2034</v>
      </c>
      <c r="Z6" s="393">
        <v>2035</v>
      </c>
    </row>
    <row r="7" spans="1:26" x14ac:dyDescent="0.35">
      <c r="A7" s="421">
        <v>100</v>
      </c>
      <c r="B7" s="332">
        <v>22</v>
      </c>
      <c r="C7" s="332">
        <v>0.4</v>
      </c>
      <c r="D7" s="332" t="s">
        <v>516</v>
      </c>
      <c r="E7" s="332">
        <f>'Percent Needing Replacement'!C5</f>
        <v>37</v>
      </c>
      <c r="F7" s="332">
        <f>'Percent Needing Replacement'!L32</f>
        <v>37</v>
      </c>
      <c r="G7" s="422">
        <f t="shared" ref="G7:G16" si="0">F7/E7</f>
        <v>1</v>
      </c>
      <c r="H7" s="423">
        <f>'Percent Needing Replacement'!H47</f>
        <v>3240</v>
      </c>
      <c r="I7" s="423">
        <f t="shared" ref="I7:I16" si="1">H7*F7</f>
        <v>119880</v>
      </c>
      <c r="J7" s="331">
        <f>'Percent Needing Replacement'!O47</f>
        <v>341.64</v>
      </c>
      <c r="K7" s="331">
        <f t="shared" ref="K7:K16" si="2">J7*F7</f>
        <v>12640.68</v>
      </c>
      <c r="L7" s="469">
        <f>('Percent Needing Replacement'!$M$47-'Percent Needing Replacement'!$N$47)*'Timed Replacement of PCB Units'!F7</f>
        <v>126406.79999999999</v>
      </c>
    </row>
    <row r="8" spans="1:26" x14ac:dyDescent="0.35">
      <c r="A8" s="421">
        <v>250</v>
      </c>
      <c r="B8" s="332">
        <v>22</v>
      </c>
      <c r="C8" s="332">
        <v>0.4</v>
      </c>
      <c r="D8" s="332" t="s">
        <v>516</v>
      </c>
      <c r="E8" s="332">
        <f>'Percent Needing Replacement'!C6</f>
        <v>34</v>
      </c>
      <c r="F8" s="332">
        <f>'Percent Needing Replacement'!L33</f>
        <v>34</v>
      </c>
      <c r="G8" s="422">
        <f t="shared" si="0"/>
        <v>1</v>
      </c>
      <c r="H8" s="423">
        <f>'Percent Needing Replacement'!H48</f>
        <v>6480</v>
      </c>
      <c r="I8" s="423">
        <f t="shared" si="1"/>
        <v>220320</v>
      </c>
      <c r="J8" s="331">
        <f>'Percent Needing Replacement'!O48</f>
        <v>692.04</v>
      </c>
      <c r="K8" s="331">
        <f t="shared" si="2"/>
        <v>23529.360000000001</v>
      </c>
      <c r="L8" s="469">
        <f>('Percent Needing Replacement'!$M$48-'Percent Needing Replacement'!$N$48)*'Timed Replacement of PCB Units'!F8</f>
        <v>235293.59999999998</v>
      </c>
      <c r="M8" s="396" t="s">
        <v>19237</v>
      </c>
      <c r="N8" s="331">
        <f>I17/6</f>
        <v>1427033.3333333333</v>
      </c>
      <c r="O8" s="331">
        <f>I17/6</f>
        <v>1427033.3333333333</v>
      </c>
      <c r="P8" s="331">
        <f>I17/6</f>
        <v>1427033.3333333333</v>
      </c>
      <c r="Q8" s="331">
        <f>I17/6</f>
        <v>1427033.3333333333</v>
      </c>
      <c r="R8" s="331">
        <f>I17/6</f>
        <v>1427033.3333333333</v>
      </c>
      <c r="S8" s="331">
        <f>I17/6</f>
        <v>1427033.3333333333</v>
      </c>
      <c r="T8" s="331"/>
      <c r="U8" s="331"/>
      <c r="V8" s="331"/>
      <c r="W8" s="331"/>
      <c r="X8" s="331"/>
      <c r="Y8" s="331"/>
      <c r="Z8" s="331"/>
    </row>
    <row r="9" spans="1:26" x14ac:dyDescent="0.35">
      <c r="A9" s="421">
        <v>315</v>
      </c>
      <c r="B9" s="332">
        <v>22</v>
      </c>
      <c r="C9" s="332">
        <v>0.4</v>
      </c>
      <c r="D9" s="332" t="s">
        <v>516</v>
      </c>
      <c r="E9" s="332">
        <f>'Percent Needing Replacement'!C7</f>
        <v>55</v>
      </c>
      <c r="F9" s="332">
        <f>'Percent Needing Replacement'!L34</f>
        <v>55</v>
      </c>
      <c r="G9" s="422">
        <f t="shared" si="0"/>
        <v>1</v>
      </c>
      <c r="H9" s="423">
        <f>'Percent Needing Replacement'!H49</f>
        <v>7740</v>
      </c>
      <c r="I9" s="423">
        <f t="shared" si="1"/>
        <v>425700</v>
      </c>
      <c r="J9" s="331">
        <f>'Percent Needing Replacement'!O49</f>
        <v>849.72000000000014</v>
      </c>
      <c r="K9" s="331">
        <f t="shared" si="2"/>
        <v>46734.600000000006</v>
      </c>
      <c r="L9" s="469">
        <f>('Percent Needing Replacement'!$M$49-'Percent Needing Replacement'!$N$49)*'Timed Replacement of PCB Units'!F9</f>
        <v>467346.00000000006</v>
      </c>
      <c r="M9" s="396" t="s">
        <v>19234</v>
      </c>
      <c r="N9" s="331">
        <v>0</v>
      </c>
      <c r="O9" s="331">
        <f>K17/6</f>
        <v>288773.16639999999</v>
      </c>
      <c r="P9" s="331">
        <f>O9+K17/6</f>
        <v>577546.33279999997</v>
      </c>
      <c r="Q9" s="331">
        <f>P9+K17/6</f>
        <v>866319.49919999996</v>
      </c>
      <c r="R9" s="331">
        <f>Q9+K17/6</f>
        <v>1155092.6655999999</v>
      </c>
      <c r="S9" s="331">
        <f>R9+K17/6</f>
        <v>1443865.8319999999</v>
      </c>
      <c r="T9" s="331">
        <f>S9+K17/6</f>
        <v>1732638.9983999999</v>
      </c>
      <c r="U9" s="331">
        <f>T9</f>
        <v>1732638.9983999999</v>
      </c>
      <c r="V9" s="331">
        <f>T9</f>
        <v>1732638.9983999999</v>
      </c>
      <c r="W9" s="331">
        <f>T9</f>
        <v>1732638.9983999999</v>
      </c>
      <c r="X9" s="331">
        <f>T9</f>
        <v>1732638.9983999999</v>
      </c>
      <c r="Y9" s="331">
        <f>T9</f>
        <v>1732638.9983999999</v>
      </c>
      <c r="Z9" s="331">
        <f>T9</f>
        <v>1732638.9983999999</v>
      </c>
    </row>
    <row r="10" spans="1:26" x14ac:dyDescent="0.35">
      <c r="A10" s="421">
        <v>500</v>
      </c>
      <c r="B10" s="332">
        <v>22</v>
      </c>
      <c r="C10" s="332">
        <v>0.4</v>
      </c>
      <c r="D10" s="332" t="s">
        <v>516</v>
      </c>
      <c r="E10" s="332">
        <f>'Percent Needing Replacement'!C8</f>
        <v>73</v>
      </c>
      <c r="F10" s="332">
        <f>'Percent Needing Replacement'!L35</f>
        <v>73</v>
      </c>
      <c r="G10" s="422">
        <f t="shared" si="0"/>
        <v>1</v>
      </c>
      <c r="H10" s="423">
        <f>'Percent Needing Replacement'!H50</f>
        <v>10800</v>
      </c>
      <c r="I10" s="423">
        <f t="shared" si="1"/>
        <v>788400</v>
      </c>
      <c r="J10" s="331">
        <f>'Percent Needing Replacement'!O50</f>
        <v>1243.92</v>
      </c>
      <c r="K10" s="331">
        <f t="shared" si="2"/>
        <v>90806.16</v>
      </c>
      <c r="L10" s="469">
        <f>('Percent Needing Replacement'!$M$50-'Percent Needing Replacement'!$N$50)*'Timed Replacement of PCB Units'!F10</f>
        <v>908061.60000000009</v>
      </c>
      <c r="M10" s="396"/>
    </row>
    <row r="11" spans="1:26" x14ac:dyDescent="0.35">
      <c r="A11" s="421">
        <v>800</v>
      </c>
      <c r="B11" s="332">
        <v>11</v>
      </c>
      <c r="C11" s="332">
        <v>0.4</v>
      </c>
      <c r="D11" s="332" t="s">
        <v>516</v>
      </c>
      <c r="E11" s="332">
        <f>'Percent Needing Replacement'!C9</f>
        <v>15</v>
      </c>
      <c r="F11" s="332">
        <f>'Percent Needing Replacement'!L36</f>
        <v>15</v>
      </c>
      <c r="G11" s="422">
        <f t="shared" si="0"/>
        <v>1</v>
      </c>
      <c r="H11" s="423">
        <f>'Percent Needing Replacement'!H51</f>
        <v>15300</v>
      </c>
      <c r="I11" s="423">
        <f t="shared" si="1"/>
        <v>229500</v>
      </c>
      <c r="J11" s="331">
        <f>'Percent Needing Replacement'!O51</f>
        <v>1673.1599999999999</v>
      </c>
      <c r="K11" s="331">
        <f t="shared" si="2"/>
        <v>25097.399999999998</v>
      </c>
      <c r="L11" s="469">
        <f>('Percent Needing Replacement'!$M$51-'Percent Needing Replacement'!$N$51)*'Timed Replacement of PCB Units'!F11</f>
        <v>250973.99999999997</v>
      </c>
      <c r="M11" s="396" t="s">
        <v>19242</v>
      </c>
      <c r="N11" s="331">
        <f>N8</f>
        <v>1427033.3333333333</v>
      </c>
      <c r="O11" s="331">
        <f>O8/((1+O5)^(N6-2022))</f>
        <v>1321327.160493827</v>
      </c>
      <c r="P11" s="331">
        <f>P8/((1+O5)^(O6-2022))</f>
        <v>1223451.0745313212</v>
      </c>
      <c r="Q11" s="331">
        <f>Q8/((1+O5)^(P6-2022))</f>
        <v>1132825.0690104826</v>
      </c>
      <c r="R11" s="331">
        <f>R8/((1+O5)^(Q6-2022))</f>
        <v>1048912.1009356319</v>
      </c>
      <c r="S11" s="331">
        <f>S8/((1+O5)^(R6-2022))</f>
        <v>971214.90827373334</v>
      </c>
      <c r="T11" s="331"/>
      <c r="U11" s="331"/>
      <c r="V11" s="331"/>
      <c r="W11" s="331"/>
      <c r="X11" s="331"/>
      <c r="Y11" s="331"/>
      <c r="Z11" s="331"/>
    </row>
    <row r="12" spans="1:26" x14ac:dyDescent="0.35">
      <c r="A12" s="421">
        <v>1500</v>
      </c>
      <c r="B12" s="332">
        <v>11</v>
      </c>
      <c r="C12" s="332">
        <v>5.5</v>
      </c>
      <c r="D12" s="332" t="s">
        <v>516</v>
      </c>
      <c r="E12" s="332">
        <f>'Percent Needing Replacement'!C10</f>
        <v>7</v>
      </c>
      <c r="F12" s="332">
        <f>'Percent Needing Replacement'!L37</f>
        <v>7</v>
      </c>
      <c r="G12" s="422">
        <f t="shared" si="0"/>
        <v>1</v>
      </c>
      <c r="H12" s="423">
        <f>'Percent Needing Replacement'!H52</f>
        <v>16000</v>
      </c>
      <c r="I12" s="423">
        <f t="shared" si="1"/>
        <v>112000</v>
      </c>
      <c r="J12" s="331">
        <f>'Percent Needing Replacement'!O52</f>
        <v>2584.2000000000003</v>
      </c>
      <c r="K12" s="331">
        <f t="shared" si="2"/>
        <v>18089.400000000001</v>
      </c>
      <c r="L12" s="469">
        <f>('Percent Needing Replacement'!$M$52-'Percent Needing Replacement'!$N$52)*'Timed Replacement of PCB Units'!F12</f>
        <v>180894</v>
      </c>
      <c r="M12" s="396" t="s">
        <v>19243</v>
      </c>
      <c r="N12" s="331">
        <f>N9</f>
        <v>0</v>
      </c>
      <c r="O12" s="331">
        <f>O9/((1+O5)^(N6-2022))</f>
        <v>267382.56148148148</v>
      </c>
      <c r="P12" s="331">
        <f>P9/((1+O5)^(O6-2022))</f>
        <v>495152.89163237304</v>
      </c>
      <c r="Q12" s="331">
        <f>Q9/((1+O5)^(P6-2022))</f>
        <v>687712.34948940703</v>
      </c>
      <c r="R12" s="331">
        <f>R9/((1+O5)^(Q6-2022))</f>
        <v>849027.59196223074</v>
      </c>
      <c r="S12" s="331">
        <f>S9/((1+O5)^(R6-2022))</f>
        <v>982670.82403035962</v>
      </c>
      <c r="T12" s="331">
        <f>T9/((1+O5)^(S6-2022))</f>
        <v>1091856.4711448438</v>
      </c>
      <c r="U12" s="331">
        <f>U9/((1+O5)^(T6-2022))</f>
        <v>1010978.2140230036</v>
      </c>
      <c r="V12" s="331">
        <f>V9/((1+O5)^(U6-2022))</f>
        <v>936090.9389101885</v>
      </c>
      <c r="W12" s="331">
        <f>W9/((1+O5)^(V6-2022))</f>
        <v>866750.86936128559</v>
      </c>
      <c r="X12" s="331">
        <f>X9/((1+O5)^(W6-2022))</f>
        <v>802547.10126044962</v>
      </c>
      <c r="Y12" s="331">
        <f>Y9/((1+O5)^(X6-2022))</f>
        <v>743099.16783374967</v>
      </c>
      <c r="Z12" s="331">
        <f>Z9/((1+O5)^(Y6-2022))</f>
        <v>688054.78503124963</v>
      </c>
    </row>
    <row r="13" spans="1:26" x14ac:dyDescent="0.35">
      <c r="A13" s="421">
        <v>5000</v>
      </c>
      <c r="B13" s="332">
        <v>22</v>
      </c>
      <c r="C13" s="332">
        <v>6.6</v>
      </c>
      <c r="D13" s="332" t="s">
        <v>516</v>
      </c>
      <c r="E13" s="332">
        <f>'Percent Needing Replacement'!C11</f>
        <v>11</v>
      </c>
      <c r="F13" s="332">
        <f>'Percent Needing Replacement'!L38</f>
        <v>11</v>
      </c>
      <c r="G13" s="422">
        <f t="shared" si="0"/>
        <v>1</v>
      </c>
      <c r="H13" s="423">
        <f>'Percent Needing Replacement'!H53</f>
        <v>35000</v>
      </c>
      <c r="I13" s="423">
        <f t="shared" si="1"/>
        <v>385000</v>
      </c>
      <c r="J13" s="331">
        <f>'Percent Needing Replacement'!O53</f>
        <v>7008</v>
      </c>
      <c r="K13" s="331">
        <f t="shared" si="2"/>
        <v>77088</v>
      </c>
      <c r="L13" s="469">
        <f>('Percent Needing Replacement'!$M$53-'Percent Needing Replacement'!$N$53)*'Timed Replacement of PCB Units'!F13</f>
        <v>770880</v>
      </c>
      <c r="M13" s="396"/>
    </row>
    <row r="14" spans="1:26" x14ac:dyDescent="0.35">
      <c r="A14" s="421">
        <v>10000</v>
      </c>
      <c r="B14" s="332">
        <v>33</v>
      </c>
      <c r="C14" s="332">
        <v>11</v>
      </c>
      <c r="D14" s="332" t="s">
        <v>516</v>
      </c>
      <c r="E14" s="332">
        <f>'Percent Needing Replacement'!C12</f>
        <v>34</v>
      </c>
      <c r="F14" s="332">
        <f>'Percent Needing Replacement'!L39</f>
        <v>34</v>
      </c>
      <c r="G14" s="422">
        <f t="shared" si="0"/>
        <v>1</v>
      </c>
      <c r="H14" s="423">
        <f>'Percent Needing Replacement'!H54</f>
        <v>59000</v>
      </c>
      <c r="I14" s="423">
        <f t="shared" si="1"/>
        <v>2006000</v>
      </c>
      <c r="J14" s="331">
        <f>'Percent Needing Replacement'!O54</f>
        <v>12264</v>
      </c>
      <c r="K14" s="331">
        <f t="shared" si="2"/>
        <v>416976</v>
      </c>
      <c r="L14" s="469">
        <f>('Percent Needing Replacement'!$M$54-'Percent Needing Replacement'!$N$54)*'Timed Replacement of PCB Units'!F14</f>
        <v>4169760</v>
      </c>
      <c r="M14" s="396" t="s">
        <v>19753</v>
      </c>
      <c r="N14" s="331">
        <f>N11</f>
        <v>1427033.3333333333</v>
      </c>
      <c r="O14" s="331">
        <f>N14+O11</f>
        <v>2748360.4938271604</v>
      </c>
      <c r="P14" s="331">
        <f t="shared" ref="P14:S14" si="3">O14+P11</f>
        <v>3971811.5683584819</v>
      </c>
      <c r="Q14" s="331">
        <f t="shared" si="3"/>
        <v>5104636.637368964</v>
      </c>
      <c r="R14" s="331">
        <f t="shared" si="3"/>
        <v>6153548.7383045964</v>
      </c>
      <c r="S14" s="331">
        <f t="shared" si="3"/>
        <v>7124763.6465783296</v>
      </c>
      <c r="T14" s="331"/>
      <c r="U14" s="331"/>
      <c r="V14" s="331"/>
      <c r="W14" s="331"/>
      <c r="X14" s="331"/>
      <c r="Y14" s="331"/>
      <c r="Z14" s="331"/>
    </row>
    <row r="15" spans="1:26" x14ac:dyDescent="0.35">
      <c r="A15" s="421">
        <v>30000</v>
      </c>
      <c r="B15" s="332">
        <v>220</v>
      </c>
      <c r="C15" s="332">
        <v>113</v>
      </c>
      <c r="D15" s="332" t="s">
        <v>516</v>
      </c>
      <c r="E15" s="332">
        <f>'Percent Needing Replacement'!C13</f>
        <v>22</v>
      </c>
      <c r="F15" s="332">
        <f>'Percent Needing Replacement'!L40</f>
        <v>22</v>
      </c>
      <c r="G15" s="422">
        <f t="shared" si="0"/>
        <v>1</v>
      </c>
      <c r="H15" s="423">
        <f>'Percent Needing Replacement'!H55</f>
        <v>115000</v>
      </c>
      <c r="I15" s="423">
        <f t="shared" si="1"/>
        <v>2530000</v>
      </c>
      <c r="J15" s="331">
        <f>'Percent Needing Replacement'!O55</f>
        <v>28908</v>
      </c>
      <c r="K15" s="331">
        <f t="shared" si="2"/>
        <v>635976</v>
      </c>
      <c r="L15" s="469">
        <f>('Percent Needing Replacement'!$M$55-'Percent Needing Replacement'!$N$55)*'Timed Replacement of PCB Units'!F15</f>
        <v>6359760</v>
      </c>
      <c r="M15" s="396" t="s">
        <v>19754</v>
      </c>
      <c r="N15" s="331">
        <f>N12</f>
        <v>0</v>
      </c>
      <c r="O15" s="331">
        <f>N15+O12</f>
        <v>267382.56148148148</v>
      </c>
      <c r="P15" s="331">
        <f t="shared" ref="P15:Z15" si="4">O15+P12</f>
        <v>762535.45311385451</v>
      </c>
      <c r="Q15" s="331">
        <f t="shared" si="4"/>
        <v>1450247.8026032615</v>
      </c>
      <c r="R15" s="331">
        <f t="shared" si="4"/>
        <v>2299275.3945654924</v>
      </c>
      <c r="S15" s="331">
        <f t="shared" si="4"/>
        <v>3281946.2185958521</v>
      </c>
      <c r="T15" s="331">
        <f t="shared" si="4"/>
        <v>4373802.689740696</v>
      </c>
      <c r="U15" s="331">
        <f t="shared" si="4"/>
        <v>5384780.9037636993</v>
      </c>
      <c r="V15" s="331">
        <f t="shared" si="4"/>
        <v>6320871.8426738875</v>
      </c>
      <c r="W15" s="331">
        <f t="shared" si="4"/>
        <v>7187622.7120351736</v>
      </c>
      <c r="X15" s="331">
        <f t="shared" si="4"/>
        <v>7990169.8132956233</v>
      </c>
      <c r="Y15" s="331">
        <f t="shared" si="4"/>
        <v>8733268.9811293725</v>
      </c>
      <c r="Z15" s="331">
        <f t="shared" si="4"/>
        <v>9421323.7661606222</v>
      </c>
    </row>
    <row r="16" spans="1:26" x14ac:dyDescent="0.35">
      <c r="A16" s="425">
        <v>100000</v>
      </c>
      <c r="B16" s="407">
        <v>220</v>
      </c>
      <c r="C16" s="407">
        <v>110</v>
      </c>
      <c r="D16" s="407" t="s">
        <v>516</v>
      </c>
      <c r="E16" s="407">
        <f>'Percent Needing Replacement'!C14</f>
        <v>6</v>
      </c>
      <c r="F16" s="407">
        <f>'Percent Needing Replacement'!L41</f>
        <v>6</v>
      </c>
      <c r="G16" s="426">
        <f t="shared" si="0"/>
        <v>1</v>
      </c>
      <c r="H16" s="427">
        <f>'Percent Needing Replacement'!H56</f>
        <v>287000</v>
      </c>
      <c r="I16" s="427">
        <f t="shared" si="1"/>
        <v>1722000</v>
      </c>
      <c r="J16" s="428">
        <f>'Percent Needing Replacement'!O56</f>
        <v>63948</v>
      </c>
      <c r="K16" s="428">
        <f t="shared" si="2"/>
        <v>383688</v>
      </c>
      <c r="L16" s="470">
        <f>('Percent Needing Replacement'!$M$56-'Percent Needing Replacement'!$N$56)*'Timed Replacement of PCB Units'!F16</f>
        <v>3836880</v>
      </c>
    </row>
    <row r="17" spans="8:14" x14ac:dyDescent="0.35">
      <c r="H17" s="414"/>
      <c r="I17" s="415">
        <f>SUM(I6:I16)</f>
        <v>8562200</v>
      </c>
      <c r="K17" s="415">
        <f>SUM(K6:K16)</f>
        <v>1732638.9983999999</v>
      </c>
      <c r="L17" s="465">
        <f>SUM(L6:L16)</f>
        <v>17326389.984000001</v>
      </c>
      <c r="M17" s="396" t="s">
        <v>19240</v>
      </c>
      <c r="N17" s="331">
        <f>S14</f>
        <v>7124763.6465783296</v>
      </c>
    </row>
    <row r="18" spans="8:14" x14ac:dyDescent="0.35">
      <c r="M18" s="396" t="s">
        <v>19241</v>
      </c>
      <c r="N18" s="331">
        <f>Z15</f>
        <v>9421323.7661606222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Mozambique Raw Database, 2020</vt:lpstr>
      <vt:lpstr>HV Trfrs</vt:lpstr>
      <vt:lpstr>MV Trfrs, Reactors &amp; Caps</vt:lpstr>
      <vt:lpstr>Inputs and Results</vt:lpstr>
      <vt:lpstr>Stock Scalar</vt:lpstr>
      <vt:lpstr>Inventory</vt:lpstr>
      <vt:lpstr>Percent Needing Replacement</vt:lpstr>
      <vt:lpstr>Mozambique Scalar</vt:lpstr>
      <vt:lpstr>Timed Replacement of PCB Units</vt:lpstr>
      <vt:lpstr>CO2 inputs</vt:lpstr>
      <vt:lpstr>Results</vt:lpstr>
      <vt:lpstr>CO2EmissionRates</vt:lpstr>
      <vt:lpstr>StockScalar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Belarmina Mirasse</dc:creator>
  <cp:lastModifiedBy>Caroline</cp:lastModifiedBy>
  <dcterms:created xsi:type="dcterms:W3CDTF">2019-09-12T09:25:14Z</dcterms:created>
  <dcterms:modified xsi:type="dcterms:W3CDTF">2023-08-03T07:22:51Z</dcterms:modified>
</cp:coreProperties>
</file>